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ttps://acted.sharepoint.com/sites/IMPACTUKR/Documents partages/ISU/HNMU/UKR2206_HSM/0_CALIBRATION/02_Data/04_Data_Analysis/Round 2 - Jan-Feb 2024/03_Externally shared/"/>
    </mc:Choice>
  </mc:AlternateContent>
  <xr:revisionPtr revIDLastSave="13" documentId="13_ncr:1_{36A33028-15A8-464B-A44B-56108F488990}" xr6:coauthVersionLast="47" xr6:coauthVersionMax="47" xr10:uidLastSave="{B9C70CDD-47B8-48EA-BF4B-B18A262AD08D}"/>
  <bookViews>
    <workbookView xWindow="28680" yWindow="-120" windowWidth="29040" windowHeight="15840" activeTab="2" xr2:uid="{00000000-000D-0000-FFFF-FFFF00000000}"/>
  </bookViews>
  <sheets>
    <sheet name="README" sheetId="3" r:id="rId1"/>
    <sheet name="Table_of_content" sheetId="1" r:id="rId2"/>
    <sheet name="Data" sheetId="2" r:id="rId3"/>
  </sheets>
  <calcPr calcId="191029" refMode="R1C1" iterateCount="0" calcCompleted="0"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0" i="1" l="1"/>
  <c r="A285" i="1"/>
  <c r="A284" i="1"/>
  <c r="A283" i="1"/>
  <c r="A282" i="1"/>
  <c r="A2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<sst xmlns="http://schemas.openxmlformats.org/spreadsheetml/2006/main" count="375934" uniqueCount="2588">
  <si>
    <t>Table of Content</t>
  </si>
  <si>
    <t>A_1  Respondent Age overall</t>
  </si>
  <si>
    <t>strata</t>
  </si>
  <si>
    <t>num_samples</t>
  </si>
  <si>
    <t>mean</t>
  </si>
  <si>
    <t>median</t>
  </si>
  <si>
    <t>min</t>
  </si>
  <si>
    <t>max</t>
  </si>
  <si>
    <t>Mykolaivska</t>
  </si>
  <si>
    <t>Rivnenska</t>
  </si>
  <si>
    <t>Kirovohradska</t>
  </si>
  <si>
    <t>Khmelnytska</t>
  </si>
  <si>
    <t>Zaporizka</t>
  </si>
  <si>
    <t>Donetska</t>
  </si>
  <si>
    <t>Dnipropetrovska</t>
  </si>
  <si>
    <t>Odeska</t>
  </si>
  <si>
    <t>Ternopilska</t>
  </si>
  <si>
    <t>Vinnytska</t>
  </si>
  <si>
    <t>Sumska</t>
  </si>
  <si>
    <t>Chernihivska</t>
  </si>
  <si>
    <t>Kyivska</t>
  </si>
  <si>
    <t>Kyiv</t>
  </si>
  <si>
    <t>Cherkaska</t>
  </si>
  <si>
    <t>Kharkivska</t>
  </si>
  <si>
    <t>Lvivska</t>
  </si>
  <si>
    <t>Ivano-Frankivska</t>
  </si>
  <si>
    <t>Zhytomyrska</t>
  </si>
  <si>
    <t>Volynska</t>
  </si>
  <si>
    <t>Poltavska</t>
  </si>
  <si>
    <t>Chernivetska</t>
  </si>
  <si>
    <t>Zakarpatska</t>
  </si>
  <si>
    <t>Khersonska</t>
  </si>
  <si>
    <t>overall</t>
  </si>
  <si>
    <t>A_2 Respondent Sex overall</t>
  </si>
  <si>
    <t>Female</t>
  </si>
  <si>
    <t>Male</t>
  </si>
  <si>
    <t>68.8%</t>
  </si>
  <si>
    <t>31.2%</t>
  </si>
  <si>
    <t>65.5%</t>
  </si>
  <si>
    <t>34.5%</t>
  </si>
  <si>
    <t>70.9%</t>
  </si>
  <si>
    <t>29.1%</t>
  </si>
  <si>
    <t>68.1%</t>
  </si>
  <si>
    <t>31.9%</t>
  </si>
  <si>
    <t>73.5%</t>
  </si>
  <si>
    <t>26.5%</t>
  </si>
  <si>
    <t>73.4%</t>
  </si>
  <si>
    <t>26.6%</t>
  </si>
  <si>
    <t>63.5%</t>
  </si>
  <si>
    <t>36.5%</t>
  </si>
  <si>
    <t>72.8%</t>
  </si>
  <si>
    <t>27.2%</t>
  </si>
  <si>
    <t>68.2%</t>
  </si>
  <si>
    <t>31.8%</t>
  </si>
  <si>
    <t>70.6%</t>
  </si>
  <si>
    <t>29.4%</t>
  </si>
  <si>
    <t>75.3%</t>
  </si>
  <si>
    <t>24.7%</t>
  </si>
  <si>
    <t>69.8%</t>
  </si>
  <si>
    <t>30.2%</t>
  </si>
  <si>
    <t>69.0%</t>
  </si>
  <si>
    <t>31.0%</t>
  </si>
  <si>
    <t>62.9%</t>
  </si>
  <si>
    <t>37.1%</t>
  </si>
  <si>
    <t>73.0%</t>
  </si>
  <si>
    <t>27.0%</t>
  </si>
  <si>
    <t>64.3%</t>
  </si>
  <si>
    <t>35.7%</t>
  </si>
  <si>
    <t>65.4%</t>
  </si>
  <si>
    <t>34.6%</t>
  </si>
  <si>
    <t>63.9%</t>
  </si>
  <si>
    <t>36.1%</t>
  </si>
  <si>
    <t>70.7%</t>
  </si>
  <si>
    <t>29.3%</t>
  </si>
  <si>
    <t>64.2%</t>
  </si>
  <si>
    <t>35.8%</t>
  </si>
  <si>
    <t>63.4%</t>
  </si>
  <si>
    <t>36.6%</t>
  </si>
  <si>
    <t>62.0%</t>
  </si>
  <si>
    <t>38.0%</t>
  </si>
  <si>
    <t>69.6%</t>
  </si>
  <si>
    <t>30.4%</t>
  </si>
  <si>
    <t>67.4%</t>
  </si>
  <si>
    <t>32.6%</t>
  </si>
  <si>
    <t>A_3 Respondents Reportedly Head of the Household overall</t>
  </si>
  <si>
    <t>No</t>
  </si>
  <si>
    <t>Yes</t>
  </si>
  <si>
    <t>8.8%</t>
  </si>
  <si>
    <t>91.2%</t>
  </si>
  <si>
    <t>7.6%</t>
  </si>
  <si>
    <t>92.4%</t>
  </si>
  <si>
    <t>8.2%</t>
  </si>
  <si>
    <t>91.8%</t>
  </si>
  <si>
    <t>13.1%</t>
  </si>
  <si>
    <t>86.9%</t>
  </si>
  <si>
    <t>11.1%</t>
  </si>
  <si>
    <t>88.9%</t>
  </si>
  <si>
    <t>10.6%</t>
  </si>
  <si>
    <t>89.4%</t>
  </si>
  <si>
    <t>7.7%</t>
  </si>
  <si>
    <t>92.3%</t>
  </si>
  <si>
    <t>14.6%</t>
  </si>
  <si>
    <t>85.4%</t>
  </si>
  <si>
    <t>10.4%</t>
  </si>
  <si>
    <t>89.6%</t>
  </si>
  <si>
    <t>14.8%</t>
  </si>
  <si>
    <t>85.2%</t>
  </si>
  <si>
    <t>10.2%</t>
  </si>
  <si>
    <t>89.8%</t>
  </si>
  <si>
    <t>7.4%</t>
  </si>
  <si>
    <t>92.6%</t>
  </si>
  <si>
    <t>11.4%</t>
  </si>
  <si>
    <t>88.6%</t>
  </si>
  <si>
    <t>12.0%</t>
  </si>
  <si>
    <t>88.0%</t>
  </si>
  <si>
    <t>11.8%</t>
  </si>
  <si>
    <t>88.2%</t>
  </si>
  <si>
    <t>11.7%</t>
  </si>
  <si>
    <t>88.3%</t>
  </si>
  <si>
    <t>14.9%</t>
  </si>
  <si>
    <t>85.1%</t>
  </si>
  <si>
    <t>10.5%</t>
  </si>
  <si>
    <t>89.5%</t>
  </si>
  <si>
    <t>10.7%</t>
  </si>
  <si>
    <t>89.3%</t>
  </si>
  <si>
    <t>9.2%</t>
  </si>
  <si>
    <t>90.8%</t>
  </si>
  <si>
    <t>15.2%</t>
  </si>
  <si>
    <t>84.8%</t>
  </si>
  <si>
    <t>9.9%</t>
  </si>
  <si>
    <t>90.1%</t>
  </si>
  <si>
    <t>9.8%</t>
  </si>
  <si>
    <t>90.2%</t>
  </si>
  <si>
    <t>A_8 Number of Household Members overall</t>
  </si>
  <si>
    <t>A_16 Household Members distribution by age and sex</t>
  </si>
  <si>
    <t>individual_age</t>
  </si>
  <si>
    <t>Prefer not to answer</t>
  </si>
  <si>
    <t>0</t>
  </si>
  <si>
    <t>48.8%</t>
  </si>
  <si>
    <t>51.2%</t>
  </si>
  <si>
    <t>0.0%</t>
  </si>
  <si>
    <t>1</t>
  </si>
  <si>
    <t>24.9%</t>
  </si>
  <si>
    <t>75.1%</t>
  </si>
  <si>
    <t>10</t>
  </si>
  <si>
    <t>23.9%</t>
  </si>
  <si>
    <t>67.5%</t>
  </si>
  <si>
    <t>8.6%</t>
  </si>
  <si>
    <t>11</t>
  </si>
  <si>
    <t>28.1%</t>
  </si>
  <si>
    <t>71.9%</t>
  </si>
  <si>
    <t>12</t>
  </si>
  <si>
    <t>42.7%</t>
  </si>
  <si>
    <t>57.3%</t>
  </si>
  <si>
    <t>13</t>
  </si>
  <si>
    <t>14</t>
  </si>
  <si>
    <t>79.3%</t>
  </si>
  <si>
    <t>20.7%</t>
  </si>
  <si>
    <t>15</t>
  </si>
  <si>
    <t>40.9%</t>
  </si>
  <si>
    <t>59.1%</t>
  </si>
  <si>
    <t>16</t>
  </si>
  <si>
    <t>17.1%</t>
  </si>
  <si>
    <t>82.9%</t>
  </si>
  <si>
    <t>17</t>
  </si>
  <si>
    <t>38.5%</t>
  </si>
  <si>
    <t>61.5%</t>
  </si>
  <si>
    <t>18</t>
  </si>
  <si>
    <t>37.8%</t>
  </si>
  <si>
    <t>62.2%</t>
  </si>
  <si>
    <t>19</t>
  </si>
  <si>
    <t>51.1%</t>
  </si>
  <si>
    <t>48.9%</t>
  </si>
  <si>
    <t>2</t>
  </si>
  <si>
    <t>58.9%</t>
  </si>
  <si>
    <t>41.1%</t>
  </si>
  <si>
    <t>20</t>
  </si>
  <si>
    <t>100.0%</t>
  </si>
  <si>
    <t>21</t>
  </si>
  <si>
    <t>51.4%</t>
  </si>
  <si>
    <t>48.6%</t>
  </si>
  <si>
    <t>22</t>
  </si>
  <si>
    <t>56.4%</t>
  </si>
  <si>
    <t>43.6%</t>
  </si>
  <si>
    <t>23</t>
  </si>
  <si>
    <t>24</t>
  </si>
  <si>
    <t>25</t>
  </si>
  <si>
    <t>14.5%</t>
  </si>
  <si>
    <t>85.5%</t>
  </si>
  <si>
    <t>26</t>
  </si>
  <si>
    <t>27</t>
  </si>
  <si>
    <t>79.1%</t>
  </si>
  <si>
    <t>20.9%</t>
  </si>
  <si>
    <t>28</t>
  </si>
  <si>
    <t>29</t>
  </si>
  <si>
    <t>66.7%</t>
  </si>
  <si>
    <t>33.3%</t>
  </si>
  <si>
    <t>3</t>
  </si>
  <si>
    <t>82.0%</t>
  </si>
  <si>
    <t>18.0%</t>
  </si>
  <si>
    <t>30</t>
  </si>
  <si>
    <t>72.7%</t>
  </si>
  <si>
    <t>27.3%</t>
  </si>
  <si>
    <t>31</t>
  </si>
  <si>
    <t>32</t>
  </si>
  <si>
    <t>66.0%</t>
  </si>
  <si>
    <t>34.0%</t>
  </si>
  <si>
    <t>33</t>
  </si>
  <si>
    <t>55.4%</t>
  </si>
  <si>
    <t>44.6%</t>
  </si>
  <si>
    <t>34</t>
  </si>
  <si>
    <t>57.7%</t>
  </si>
  <si>
    <t>42.3%</t>
  </si>
  <si>
    <t>35</t>
  </si>
  <si>
    <t>48.7%</t>
  </si>
  <si>
    <t>51.3%</t>
  </si>
  <si>
    <t>36</t>
  </si>
  <si>
    <t>48.0%</t>
  </si>
  <si>
    <t>52.0%</t>
  </si>
  <si>
    <t>37</t>
  </si>
  <si>
    <t>68.5%</t>
  </si>
  <si>
    <t>31.5%</t>
  </si>
  <si>
    <t>38</t>
  </si>
  <si>
    <t>53.3%</t>
  </si>
  <si>
    <t>46.7%</t>
  </si>
  <si>
    <t>39</t>
  </si>
  <si>
    <t>56.8%</t>
  </si>
  <si>
    <t>43.2%</t>
  </si>
  <si>
    <t>4</t>
  </si>
  <si>
    <t>40</t>
  </si>
  <si>
    <t>44.0%</t>
  </si>
  <si>
    <t>56.0%</t>
  </si>
  <si>
    <t>41</t>
  </si>
  <si>
    <t>62.7%</t>
  </si>
  <si>
    <t>37.3%</t>
  </si>
  <si>
    <t>42</t>
  </si>
  <si>
    <t>73.9%</t>
  </si>
  <si>
    <t>26.1%</t>
  </si>
  <si>
    <t>43</t>
  </si>
  <si>
    <t>63.6%</t>
  </si>
  <si>
    <t>36.4%</t>
  </si>
  <si>
    <t>44</t>
  </si>
  <si>
    <t>27.9%</t>
  </si>
  <si>
    <t>72.1%</t>
  </si>
  <si>
    <t>45</t>
  </si>
  <si>
    <t>45.4%</t>
  </si>
  <si>
    <t>54.6%</t>
  </si>
  <si>
    <t>46</t>
  </si>
  <si>
    <t>49.0%</t>
  </si>
  <si>
    <t>51.0%</t>
  </si>
  <si>
    <t>47</t>
  </si>
  <si>
    <t>52.7%</t>
  </si>
  <si>
    <t>47.3%</t>
  </si>
  <si>
    <t>48</t>
  </si>
  <si>
    <t>49</t>
  </si>
  <si>
    <t>57.9%</t>
  </si>
  <si>
    <t>42.1%</t>
  </si>
  <si>
    <t>5</t>
  </si>
  <si>
    <t>50</t>
  </si>
  <si>
    <t>51</t>
  </si>
  <si>
    <t>81.0%</t>
  </si>
  <si>
    <t>19.0%</t>
  </si>
  <si>
    <t>52</t>
  </si>
  <si>
    <t>78.3%</t>
  </si>
  <si>
    <t>21.7%</t>
  </si>
  <si>
    <t>53</t>
  </si>
  <si>
    <t>31.3%</t>
  </si>
  <si>
    <t>68.7%</t>
  </si>
  <si>
    <t>54</t>
  </si>
  <si>
    <t>11.6%</t>
  </si>
  <si>
    <t>88.4%</t>
  </si>
  <si>
    <t>55</t>
  </si>
  <si>
    <t>62.6%</t>
  </si>
  <si>
    <t>37.4%</t>
  </si>
  <si>
    <t>56</t>
  </si>
  <si>
    <t>57</t>
  </si>
  <si>
    <t>58.1%</t>
  </si>
  <si>
    <t>41.9%</t>
  </si>
  <si>
    <t>58</t>
  </si>
  <si>
    <t>28.7%</t>
  </si>
  <si>
    <t>71.3%</t>
  </si>
  <si>
    <t>59</t>
  </si>
  <si>
    <t>6</t>
  </si>
  <si>
    <t>60</t>
  </si>
  <si>
    <t>61</t>
  </si>
  <si>
    <t>87.4%</t>
  </si>
  <si>
    <t>12.6%</t>
  </si>
  <si>
    <t>62</t>
  </si>
  <si>
    <t>82.2%</t>
  </si>
  <si>
    <t>17.8%</t>
  </si>
  <si>
    <t>63</t>
  </si>
  <si>
    <t>43.3%</t>
  </si>
  <si>
    <t>38.3%</t>
  </si>
  <si>
    <t>18.4%</t>
  </si>
  <si>
    <t>64</t>
  </si>
  <si>
    <t>64.7%</t>
  </si>
  <si>
    <t>35.3%</t>
  </si>
  <si>
    <t>65</t>
  </si>
  <si>
    <t>49.2%</t>
  </si>
  <si>
    <t>50.8%</t>
  </si>
  <si>
    <t>66</t>
  </si>
  <si>
    <t>67</t>
  </si>
  <si>
    <t>68</t>
  </si>
  <si>
    <t>54.2%</t>
  </si>
  <si>
    <t>45.8%</t>
  </si>
  <si>
    <t>69</t>
  </si>
  <si>
    <t>63.7%</t>
  </si>
  <si>
    <t>36.3%</t>
  </si>
  <si>
    <t>7</t>
  </si>
  <si>
    <t>55.0%</t>
  </si>
  <si>
    <t>45.0%</t>
  </si>
  <si>
    <t>70</t>
  </si>
  <si>
    <t>71</t>
  </si>
  <si>
    <t>62.3%</t>
  </si>
  <si>
    <t>37.7%</t>
  </si>
  <si>
    <t>72</t>
  </si>
  <si>
    <t>90.7%</t>
  </si>
  <si>
    <t>9.3%</t>
  </si>
  <si>
    <t>73</t>
  </si>
  <si>
    <t>77.2%</t>
  </si>
  <si>
    <t>22.8%</t>
  </si>
  <si>
    <t>74</t>
  </si>
  <si>
    <t>75</t>
  </si>
  <si>
    <t>23.2%</t>
  </si>
  <si>
    <t>76.8%</t>
  </si>
  <si>
    <t>76</t>
  </si>
  <si>
    <t>77</t>
  </si>
  <si>
    <t>44.2%</t>
  </si>
  <si>
    <t>55.8%</t>
  </si>
  <si>
    <t>78</t>
  </si>
  <si>
    <t>8</t>
  </si>
  <si>
    <t>42.9%</t>
  </si>
  <si>
    <t>57.1%</t>
  </si>
  <si>
    <t>82</t>
  </si>
  <si>
    <t>83</t>
  </si>
  <si>
    <t>84</t>
  </si>
  <si>
    <t>9</t>
  </si>
  <si>
    <t>90</t>
  </si>
  <si>
    <t>99</t>
  </si>
  <si>
    <t>unknown</t>
  </si>
  <si>
    <t>22.1%</t>
  </si>
  <si>
    <t>33.6%</t>
  </si>
  <si>
    <t>39.8%</t>
  </si>
  <si>
    <t>60.2%</t>
  </si>
  <si>
    <t>94.7%</t>
  </si>
  <si>
    <t>5.3%</t>
  </si>
  <si>
    <t>32.4%</t>
  </si>
  <si>
    <t>67.6%</t>
  </si>
  <si>
    <t>69.3%</t>
  </si>
  <si>
    <t>30.7%</t>
  </si>
  <si>
    <t>43.9%</t>
  </si>
  <si>
    <t>56.1%</t>
  </si>
  <si>
    <t>54.9%</t>
  </si>
  <si>
    <t>45.1%</t>
  </si>
  <si>
    <t>26.2%</t>
  </si>
  <si>
    <t>73.8%</t>
  </si>
  <si>
    <t>43.7%</t>
  </si>
  <si>
    <t>56.3%</t>
  </si>
  <si>
    <t>41.2%</t>
  </si>
  <si>
    <t>58.8%</t>
  </si>
  <si>
    <t>29.0%</t>
  </si>
  <si>
    <t>71.0%</t>
  </si>
  <si>
    <t>68.3%</t>
  </si>
  <si>
    <t>31.7%</t>
  </si>
  <si>
    <t>71.6%</t>
  </si>
  <si>
    <t>28.4%</t>
  </si>
  <si>
    <t>39.7%</t>
  </si>
  <si>
    <t>60.3%</t>
  </si>
  <si>
    <t>52.4%</t>
  </si>
  <si>
    <t>47.6%</t>
  </si>
  <si>
    <t>87.0%</t>
  </si>
  <si>
    <t>13.0%</t>
  </si>
  <si>
    <t>57.0%</t>
  </si>
  <si>
    <t>43.0%</t>
  </si>
  <si>
    <t>64.0%</t>
  </si>
  <si>
    <t>36.0%</t>
  </si>
  <si>
    <t>37.5%</t>
  </si>
  <si>
    <t>62.5%</t>
  </si>
  <si>
    <t>74.7%</t>
  </si>
  <si>
    <t>25.3%</t>
  </si>
  <si>
    <t>66.6%</t>
  </si>
  <si>
    <t>33.4%</t>
  </si>
  <si>
    <t>47.9%</t>
  </si>
  <si>
    <t>44.5%</t>
  </si>
  <si>
    <t>65.3%</t>
  </si>
  <si>
    <t>34.7%</t>
  </si>
  <si>
    <t>16.8%</t>
  </si>
  <si>
    <t>83.2%</t>
  </si>
  <si>
    <t>74.4%</t>
  </si>
  <si>
    <t>25.6%</t>
  </si>
  <si>
    <t>47.8%</t>
  </si>
  <si>
    <t>52.2%</t>
  </si>
  <si>
    <t>42.0%</t>
  </si>
  <si>
    <t>58.0%</t>
  </si>
  <si>
    <t>7.8%</t>
  </si>
  <si>
    <t>42.5%</t>
  </si>
  <si>
    <t>57.5%</t>
  </si>
  <si>
    <t>46.5%</t>
  </si>
  <si>
    <t>53.5%</t>
  </si>
  <si>
    <t>17.7%</t>
  </si>
  <si>
    <t>72.3%</t>
  </si>
  <si>
    <t>27.7%</t>
  </si>
  <si>
    <t>38.7%</t>
  </si>
  <si>
    <t>61.3%</t>
  </si>
  <si>
    <t>89.0%</t>
  </si>
  <si>
    <t>11.0%</t>
  </si>
  <si>
    <t>52.8%</t>
  </si>
  <si>
    <t>47.2%</t>
  </si>
  <si>
    <t>36.9%</t>
  </si>
  <si>
    <t>63.1%</t>
  </si>
  <si>
    <t>79.2%</t>
  </si>
  <si>
    <t>20.8%</t>
  </si>
  <si>
    <t>18.9%</t>
  </si>
  <si>
    <t>81.1%</t>
  </si>
  <si>
    <t>37.9%</t>
  </si>
  <si>
    <t>62.1%</t>
  </si>
  <si>
    <t>49.8%</t>
  </si>
  <si>
    <t>50.2%</t>
  </si>
  <si>
    <t>25.7%</t>
  </si>
  <si>
    <t>74.3%</t>
  </si>
  <si>
    <t>78.9%</t>
  </si>
  <si>
    <t>21.1%</t>
  </si>
  <si>
    <t>12.7%</t>
  </si>
  <si>
    <t>87.3%</t>
  </si>
  <si>
    <t>58.7%</t>
  </si>
  <si>
    <t>41.3%</t>
  </si>
  <si>
    <t>66.5%</t>
  </si>
  <si>
    <t>33.5%</t>
  </si>
  <si>
    <t>33.9%</t>
  </si>
  <si>
    <t>66.1%</t>
  </si>
  <si>
    <t>54.3%</t>
  </si>
  <si>
    <t>45.7%</t>
  </si>
  <si>
    <t>77.5%</t>
  </si>
  <si>
    <t>22.5%</t>
  </si>
  <si>
    <t>53.1%</t>
  </si>
  <si>
    <t>46.9%</t>
  </si>
  <si>
    <t>56.2%</t>
  </si>
  <si>
    <t>43.8%</t>
  </si>
  <si>
    <t>79</t>
  </si>
  <si>
    <t>59.4%</t>
  </si>
  <si>
    <t>40.6%</t>
  </si>
  <si>
    <t>80</t>
  </si>
  <si>
    <t>86.5%</t>
  </si>
  <si>
    <t>13.5%</t>
  </si>
  <si>
    <t>87</t>
  </si>
  <si>
    <t>88</t>
  </si>
  <si>
    <t>18.8%</t>
  </si>
  <si>
    <t>81.2%</t>
  </si>
  <si>
    <t>54.8%</t>
  </si>
  <si>
    <t>45.2%</t>
  </si>
  <si>
    <t>77.6%</t>
  </si>
  <si>
    <t>22.4%</t>
  </si>
  <si>
    <t>47.0%</t>
  </si>
  <si>
    <t>53.0%</t>
  </si>
  <si>
    <t>70.3%</t>
  </si>
  <si>
    <t>29.7%</t>
  </si>
  <si>
    <t>26.0%</t>
  </si>
  <si>
    <t>68.4%</t>
  </si>
  <si>
    <t>5.6%</t>
  </si>
  <si>
    <t>69.9%</t>
  </si>
  <si>
    <t>30.1%</t>
  </si>
  <si>
    <t>86.1%</t>
  </si>
  <si>
    <t>13.9%</t>
  </si>
  <si>
    <t>35.5%</t>
  </si>
  <si>
    <t>64.5%</t>
  </si>
  <si>
    <t>19.5%</t>
  </si>
  <si>
    <t>80.5%</t>
  </si>
  <si>
    <t>25.0%</t>
  </si>
  <si>
    <t>75.0%</t>
  </si>
  <si>
    <t>71.7%</t>
  </si>
  <si>
    <t>28.3%</t>
  </si>
  <si>
    <t>29.8%</t>
  </si>
  <si>
    <t>70.2%</t>
  </si>
  <si>
    <t>82.3%</t>
  </si>
  <si>
    <t>34.2%</t>
  </si>
  <si>
    <t>65.8%</t>
  </si>
  <si>
    <t>15.8%</t>
  </si>
  <si>
    <t>84.2%</t>
  </si>
  <si>
    <t>43.4%</t>
  </si>
  <si>
    <t>56.6%</t>
  </si>
  <si>
    <t>65.7%</t>
  </si>
  <si>
    <t>34.3%</t>
  </si>
  <si>
    <t>50.5%</t>
  </si>
  <si>
    <t>49.5%</t>
  </si>
  <si>
    <t>50.4%</t>
  </si>
  <si>
    <t>49.6%</t>
  </si>
  <si>
    <t>46.0%</t>
  </si>
  <si>
    <t>54.0%</t>
  </si>
  <si>
    <t>77.3%</t>
  </si>
  <si>
    <t>22.7%</t>
  </si>
  <si>
    <t>17.2%</t>
  </si>
  <si>
    <t>82.8%</t>
  </si>
  <si>
    <t>25.5%</t>
  </si>
  <si>
    <t>74.5%</t>
  </si>
  <si>
    <t>81.7%</t>
  </si>
  <si>
    <t>18.3%</t>
  </si>
  <si>
    <t>60.1%</t>
  </si>
  <si>
    <t>39.9%</t>
  </si>
  <si>
    <t>64.9%</t>
  </si>
  <si>
    <t>35.1%</t>
  </si>
  <si>
    <t>93.0%</t>
  </si>
  <si>
    <t>7.0%</t>
  </si>
  <si>
    <t>41.5%</t>
  </si>
  <si>
    <t>58.5%</t>
  </si>
  <si>
    <t>34.1%</t>
  </si>
  <si>
    <t>65.9%</t>
  </si>
  <si>
    <t>47.5%</t>
  </si>
  <si>
    <t>52.5%</t>
  </si>
  <si>
    <t>45.6%</t>
  </si>
  <si>
    <t>54.4%</t>
  </si>
  <si>
    <t>81.9%</t>
  </si>
  <si>
    <t>18.1%</t>
  </si>
  <si>
    <t>80.7%</t>
  </si>
  <si>
    <t>19.3%</t>
  </si>
  <si>
    <t>95.7%</t>
  </si>
  <si>
    <t>4.3%</t>
  </si>
  <si>
    <t>88.8%</t>
  </si>
  <si>
    <t>11.2%</t>
  </si>
  <si>
    <t>23.1%</t>
  </si>
  <si>
    <t>76.9%</t>
  </si>
  <si>
    <t>81.3%</t>
  </si>
  <si>
    <t>18.7%</t>
  </si>
  <si>
    <t>16.1%</t>
  </si>
  <si>
    <t>83.9%</t>
  </si>
  <si>
    <t>81</t>
  </si>
  <si>
    <t>64.1%</t>
  </si>
  <si>
    <t>30.0%</t>
  </si>
  <si>
    <t>5.9%</t>
  </si>
  <si>
    <t>22.9%</t>
  </si>
  <si>
    <t>48.5%</t>
  </si>
  <si>
    <t>51.5%</t>
  </si>
  <si>
    <t>81.8%</t>
  </si>
  <si>
    <t>18.2%</t>
  </si>
  <si>
    <t>56.7%</t>
  </si>
  <si>
    <t>65.6%</t>
  </si>
  <si>
    <t>34.4%</t>
  </si>
  <si>
    <t>32.7%</t>
  </si>
  <si>
    <t>77.4%</t>
  </si>
  <si>
    <t>22.6%</t>
  </si>
  <si>
    <t>81.6%</t>
  </si>
  <si>
    <t>54.5%</t>
  </si>
  <si>
    <t>45.5%</t>
  </si>
  <si>
    <t>79.7%</t>
  </si>
  <si>
    <t>20.3%</t>
  </si>
  <si>
    <t>49.4%</t>
  </si>
  <si>
    <t>50.6%</t>
  </si>
  <si>
    <t>30.3%</t>
  </si>
  <si>
    <t>61.7%</t>
  </si>
  <si>
    <t>8.0%</t>
  </si>
  <si>
    <t>66.8%</t>
  </si>
  <si>
    <t>33.2%</t>
  </si>
  <si>
    <t>21.0%</t>
  </si>
  <si>
    <t>79.0%</t>
  </si>
  <si>
    <t>48.2%</t>
  </si>
  <si>
    <t>51.8%</t>
  </si>
  <si>
    <t>51.9%</t>
  </si>
  <si>
    <t>48.1%</t>
  </si>
  <si>
    <t>47.7%</t>
  </si>
  <si>
    <t>52.3%</t>
  </si>
  <si>
    <t>55.2%</t>
  </si>
  <si>
    <t>44.8%</t>
  </si>
  <si>
    <t>69.2%</t>
  </si>
  <si>
    <t>30.8%</t>
  </si>
  <si>
    <t>77.8%</t>
  </si>
  <si>
    <t>22.2%</t>
  </si>
  <si>
    <t>39.1%</t>
  </si>
  <si>
    <t>60.9%</t>
  </si>
  <si>
    <t>73.7%</t>
  </si>
  <si>
    <t>26.3%</t>
  </si>
  <si>
    <t>66.4%</t>
  </si>
  <si>
    <t>73.2%</t>
  </si>
  <si>
    <t>26.8%</t>
  </si>
  <si>
    <t>79.6%</t>
  </si>
  <si>
    <t>20.4%</t>
  </si>
  <si>
    <t>8.5%</t>
  </si>
  <si>
    <t>66.3%</t>
  </si>
  <si>
    <t>33.7%</t>
  </si>
  <si>
    <t>60.7%</t>
  </si>
  <si>
    <t>39.3%</t>
  </si>
  <si>
    <t>45.3%</t>
  </si>
  <si>
    <t>54.7%</t>
  </si>
  <si>
    <t>76.2%</t>
  </si>
  <si>
    <t>23.8%</t>
  </si>
  <si>
    <t>58.6%</t>
  </si>
  <si>
    <t>41.4%</t>
  </si>
  <si>
    <t>50.3%</t>
  </si>
  <si>
    <t>49.7%</t>
  </si>
  <si>
    <t>77.9%</t>
  </si>
  <si>
    <t>31.4%</t>
  </si>
  <si>
    <t>68.6%</t>
  </si>
  <si>
    <t>86</t>
  </si>
  <si>
    <t>89</t>
  </si>
  <si>
    <t>12.5%</t>
  </si>
  <si>
    <t>57.6%</t>
  </si>
  <si>
    <t>42.4%</t>
  </si>
  <si>
    <t>13.2%</t>
  </si>
  <si>
    <t>86.8%</t>
  </si>
  <si>
    <t>78.4%</t>
  </si>
  <si>
    <t>21.6%</t>
  </si>
  <si>
    <t>39.0%</t>
  </si>
  <si>
    <t>61.0%</t>
  </si>
  <si>
    <t>60.4%</t>
  </si>
  <si>
    <t>39.6%</t>
  </si>
  <si>
    <t>31.6%</t>
  </si>
  <si>
    <t>35.2%</t>
  </si>
  <si>
    <t>64.8%</t>
  </si>
  <si>
    <t>46.1%</t>
  </si>
  <si>
    <t>53.9%</t>
  </si>
  <si>
    <t>32.1%</t>
  </si>
  <si>
    <t>67.9%</t>
  </si>
  <si>
    <t>50.0%</t>
  </si>
  <si>
    <t>46.2%</t>
  </si>
  <si>
    <t>53.8%</t>
  </si>
  <si>
    <t>83.3%</t>
  </si>
  <si>
    <t>16.7%</t>
  </si>
  <si>
    <t>40.0%</t>
  </si>
  <si>
    <t>60.0%</t>
  </si>
  <si>
    <t>71.5%</t>
  </si>
  <si>
    <t>28.5%</t>
  </si>
  <si>
    <t>69.1%</t>
  </si>
  <si>
    <t>30.9%</t>
  </si>
  <si>
    <t>74.0%</t>
  </si>
  <si>
    <t>71.4%</t>
  </si>
  <si>
    <t>28.6%</t>
  </si>
  <si>
    <t>47.4%</t>
  </si>
  <si>
    <t>52.6%</t>
  </si>
  <si>
    <t>72.0%</t>
  </si>
  <si>
    <t>28.0%</t>
  </si>
  <si>
    <t>46.8%</t>
  </si>
  <si>
    <t>53.2%</t>
  </si>
  <si>
    <t>39.5%</t>
  </si>
  <si>
    <t>60.5%</t>
  </si>
  <si>
    <t>62.8%</t>
  </si>
  <si>
    <t>37.2%</t>
  </si>
  <si>
    <t>44.1%</t>
  </si>
  <si>
    <t>55.9%</t>
  </si>
  <si>
    <t>52.9%</t>
  </si>
  <si>
    <t>47.1%</t>
  </si>
  <si>
    <t>83.1%</t>
  </si>
  <si>
    <t>16.9%</t>
  </si>
  <si>
    <t>84.7%</t>
  </si>
  <si>
    <t>15.3%</t>
  </si>
  <si>
    <t>89.7%</t>
  </si>
  <si>
    <t>10.3%</t>
  </si>
  <si>
    <t>64.4%</t>
  </si>
  <si>
    <t>35.6%</t>
  </si>
  <si>
    <t>14.1%</t>
  </si>
  <si>
    <t>85.9%</t>
  </si>
  <si>
    <t>67.3%</t>
  </si>
  <si>
    <t>70.1%</t>
  </si>
  <si>
    <t>29.9%</t>
  </si>
  <si>
    <t>32.8%</t>
  </si>
  <si>
    <t>67.2%</t>
  </si>
  <si>
    <t>80.9%</t>
  </si>
  <si>
    <t>19.1%</t>
  </si>
  <si>
    <t>73.3%</t>
  </si>
  <si>
    <t>26.7%</t>
  </si>
  <si>
    <t>91</t>
  </si>
  <si>
    <t>78.2%</t>
  </si>
  <si>
    <t>21.8%</t>
  </si>
  <si>
    <t>4.6%</t>
  </si>
  <si>
    <t>95.4%</t>
  </si>
  <si>
    <t>12.9%</t>
  </si>
  <si>
    <t>87.1%</t>
  </si>
  <si>
    <t>5.0%</t>
  </si>
  <si>
    <t>95.0%</t>
  </si>
  <si>
    <t>65.2%</t>
  </si>
  <si>
    <t>34.8%</t>
  </si>
  <si>
    <t>15.7%</t>
  </si>
  <si>
    <t>84.3%</t>
  </si>
  <si>
    <t>80.1%</t>
  </si>
  <si>
    <t>19.9%</t>
  </si>
  <si>
    <t>76.6%</t>
  </si>
  <si>
    <t>23.4%</t>
  </si>
  <si>
    <t>14.7%</t>
  </si>
  <si>
    <t>85.3%</t>
  </si>
  <si>
    <t>59.5%</t>
  </si>
  <si>
    <t>40.5%</t>
  </si>
  <si>
    <t>31.1%</t>
  </si>
  <si>
    <t>68.9%</t>
  </si>
  <si>
    <t>80.3%</t>
  </si>
  <si>
    <t>19.7%</t>
  </si>
  <si>
    <t>43.5%</t>
  </si>
  <si>
    <t>56.5%</t>
  </si>
  <si>
    <t>72.5%</t>
  </si>
  <si>
    <t>27.5%</t>
  </si>
  <si>
    <t>41.7%</t>
  </si>
  <si>
    <t>58.3%</t>
  </si>
  <si>
    <t>49.3%</t>
  </si>
  <si>
    <t>50.7%</t>
  </si>
  <si>
    <t>63.3%</t>
  </si>
  <si>
    <t>36.7%</t>
  </si>
  <si>
    <t>44.4%</t>
  </si>
  <si>
    <t>55.6%</t>
  </si>
  <si>
    <t>57.2%</t>
  </si>
  <si>
    <t>42.8%</t>
  </si>
  <si>
    <t>69.4%</t>
  </si>
  <si>
    <t>30.6%</t>
  </si>
  <si>
    <t>67.1%</t>
  </si>
  <si>
    <t>32.9%</t>
  </si>
  <si>
    <t>35.9%</t>
  </si>
  <si>
    <t>69.7%</t>
  </si>
  <si>
    <t>71.8%</t>
  </si>
  <si>
    <t>28.2%</t>
  </si>
  <si>
    <t>40.7%</t>
  </si>
  <si>
    <t>59.3%</t>
  </si>
  <si>
    <t>16.3%</t>
  </si>
  <si>
    <t>83.7%</t>
  </si>
  <si>
    <t>67.7%</t>
  </si>
  <si>
    <t>32.3%</t>
  </si>
  <si>
    <t>45.9%</t>
  </si>
  <si>
    <t>54.1%</t>
  </si>
  <si>
    <t>22.0%</t>
  </si>
  <si>
    <t>78.0%</t>
  </si>
  <si>
    <t>51.6%</t>
  </si>
  <si>
    <t>48.4%</t>
  </si>
  <si>
    <t>9.5%</t>
  </si>
  <si>
    <t>90.5%</t>
  </si>
  <si>
    <t>13.7%</t>
  </si>
  <si>
    <t>86.3%</t>
  </si>
  <si>
    <t>24.5%</t>
  </si>
  <si>
    <t>75.5%</t>
  </si>
  <si>
    <t>76.3%</t>
  </si>
  <si>
    <t>23.7%</t>
  </si>
  <si>
    <t>38.1%</t>
  </si>
  <si>
    <t>61.9%</t>
  </si>
  <si>
    <t>60.6%</t>
  </si>
  <si>
    <t>39.4%</t>
  </si>
  <si>
    <t>32.0%</t>
  </si>
  <si>
    <t>10.9%</t>
  </si>
  <si>
    <t>72.6%</t>
  </si>
  <si>
    <t>27.4%</t>
  </si>
  <si>
    <t>94.8%</t>
  </si>
  <si>
    <t>5.2%</t>
  </si>
  <si>
    <t>56.9%</t>
  </si>
  <si>
    <t>43.1%</t>
  </si>
  <si>
    <t>75.2%</t>
  </si>
  <si>
    <t>24.8%</t>
  </si>
  <si>
    <t>30.5%</t>
  </si>
  <si>
    <t>69.5%</t>
  </si>
  <si>
    <t>82.1%</t>
  </si>
  <si>
    <t>17.9%</t>
  </si>
  <si>
    <t>55.5%</t>
  </si>
  <si>
    <t>44.3%</t>
  </si>
  <si>
    <t>55.7%</t>
  </si>
  <si>
    <t>82.6%</t>
  </si>
  <si>
    <t>17.4%</t>
  </si>
  <si>
    <t>52.1%</t>
  </si>
  <si>
    <t>86.2%</t>
  </si>
  <si>
    <t>13.8%</t>
  </si>
  <si>
    <t>80.2%</t>
  </si>
  <si>
    <t>19.8%</t>
  </si>
  <si>
    <t>25.4%</t>
  </si>
  <si>
    <t>74.6%</t>
  </si>
  <si>
    <t>92</t>
  </si>
  <si>
    <t>13.6%</t>
  </si>
  <si>
    <t>15.0%</t>
  </si>
  <si>
    <t>85.0%</t>
  </si>
  <si>
    <t>59.9%</t>
  </si>
  <si>
    <t>40.1%</t>
  </si>
  <si>
    <t>55.1%</t>
  </si>
  <si>
    <t>44.9%</t>
  </si>
  <si>
    <t>24.2%</t>
  </si>
  <si>
    <t>75.8%</t>
  </si>
  <si>
    <t>50.9%</t>
  </si>
  <si>
    <t>49.1%</t>
  </si>
  <si>
    <t>25.1%</t>
  </si>
  <si>
    <t>74.9%</t>
  </si>
  <si>
    <t>92.7%</t>
  </si>
  <si>
    <t>7.3%</t>
  </si>
  <si>
    <t>72.9%</t>
  </si>
  <si>
    <t>27.1%</t>
  </si>
  <si>
    <t>74.1%</t>
  </si>
  <si>
    <t>25.9%</t>
  </si>
  <si>
    <t>99.0%</t>
  </si>
  <si>
    <t>1.0%</t>
  </si>
  <si>
    <t>84.1%</t>
  </si>
  <si>
    <t>15.9%</t>
  </si>
  <si>
    <t>85</t>
  </si>
  <si>
    <t>71.2%</t>
  </si>
  <si>
    <t>78.1%</t>
  </si>
  <si>
    <t>21.9%</t>
  </si>
  <si>
    <t>39.2%</t>
  </si>
  <si>
    <t>60.8%</t>
  </si>
  <si>
    <t>88.5%</t>
  </si>
  <si>
    <t>11.5%</t>
  </si>
  <si>
    <t>38.8%</t>
  </si>
  <si>
    <t>90.9%</t>
  </si>
  <si>
    <t>9.1%</t>
  </si>
  <si>
    <t>58.4%</t>
  </si>
  <si>
    <t>41.6%</t>
  </si>
  <si>
    <t>77.0%</t>
  </si>
  <si>
    <t>23.0%</t>
  </si>
  <si>
    <t>74.8%</t>
  </si>
  <si>
    <t>25.2%</t>
  </si>
  <si>
    <t>36.8%</t>
  </si>
  <si>
    <t>63.2%</t>
  </si>
  <si>
    <t>32.5%</t>
  </si>
  <si>
    <t>49.9%</t>
  </si>
  <si>
    <t>50.1%</t>
  </si>
  <si>
    <t>93.3%</t>
  </si>
  <si>
    <t>6.7%</t>
  </si>
  <si>
    <t>40.2%</t>
  </si>
  <si>
    <t>59.8%</t>
  </si>
  <si>
    <t>75.7%</t>
  </si>
  <si>
    <t>24.3%</t>
  </si>
  <si>
    <t>91.5%</t>
  </si>
  <si>
    <t>61.6%</t>
  </si>
  <si>
    <t>38.4%</t>
  </si>
  <si>
    <t>78.6%</t>
  </si>
  <si>
    <t>21.4%</t>
  </si>
  <si>
    <t>89.2%</t>
  </si>
  <si>
    <t>10.8%</t>
  </si>
  <si>
    <t>59.2%</t>
  </si>
  <si>
    <t>40.8%</t>
  </si>
  <si>
    <t>64.6%</t>
  </si>
  <si>
    <t>35.4%</t>
  </si>
  <si>
    <t>70.5%</t>
  </si>
  <si>
    <t>29.5%</t>
  </si>
  <si>
    <t>53.6%</t>
  </si>
  <si>
    <t>46.4%</t>
  </si>
  <si>
    <t>65.1%</t>
  </si>
  <si>
    <t>34.9%</t>
  </si>
  <si>
    <t>61.2%</t>
  </si>
  <si>
    <t>6.6%</t>
  </si>
  <si>
    <t>78.7%</t>
  </si>
  <si>
    <t>21.3%</t>
  </si>
  <si>
    <t>24.6%</t>
  </si>
  <si>
    <t>75.4%</t>
  </si>
  <si>
    <t>63.0%</t>
  </si>
  <si>
    <t>37.0%</t>
  </si>
  <si>
    <t>67.8%</t>
  </si>
  <si>
    <t>32.2%</t>
  </si>
  <si>
    <t>73.6%</t>
  </si>
  <si>
    <t>26.4%</t>
  </si>
  <si>
    <t>57.8%</t>
  </si>
  <si>
    <t>42.2%</t>
  </si>
  <si>
    <t>14.0%</t>
  </si>
  <si>
    <t>5.7%</t>
  </si>
  <si>
    <t>94.3%</t>
  </si>
  <si>
    <t>82.4%</t>
  </si>
  <si>
    <t>17.6%</t>
  </si>
  <si>
    <t>61.1%</t>
  </si>
  <si>
    <t>38.9%</t>
  </si>
  <si>
    <t>77.1%</t>
  </si>
  <si>
    <t>93</t>
  </si>
  <si>
    <t>98</t>
  </si>
  <si>
    <t>20.6%</t>
  </si>
  <si>
    <t>19.2%</t>
  </si>
  <si>
    <t>13.4%</t>
  </si>
  <si>
    <t>59.7%</t>
  </si>
  <si>
    <t>40.3%</t>
  </si>
  <si>
    <t>51.7%</t>
  </si>
  <si>
    <t>48.3%</t>
  </si>
  <si>
    <t>75.6%</t>
  </si>
  <si>
    <t>24.4%</t>
  </si>
  <si>
    <t>26.9%</t>
  </si>
  <si>
    <t>73.1%</t>
  </si>
  <si>
    <t>94.1%</t>
  </si>
  <si>
    <t>81.4%</t>
  </si>
  <si>
    <t>18.6%</t>
  </si>
  <si>
    <t>80.4%</t>
  </si>
  <si>
    <t>19.6%</t>
  </si>
  <si>
    <t>46.6%</t>
  </si>
  <si>
    <t>53.4%</t>
  </si>
  <si>
    <t>41.0%</t>
  </si>
  <si>
    <t>76.1%</t>
  </si>
  <si>
    <t>16.6%</t>
  </si>
  <si>
    <t>83.4%</t>
  </si>
  <si>
    <t>4.0%</t>
  </si>
  <si>
    <t>96.0%</t>
  </si>
  <si>
    <t>18.5%</t>
  </si>
  <si>
    <t>81.5%</t>
  </si>
  <si>
    <t>72.2%</t>
  </si>
  <si>
    <t>27.8%</t>
  </si>
  <si>
    <t>4.9%</t>
  </si>
  <si>
    <t>84.0%</t>
  </si>
  <si>
    <t>16.0%</t>
  </si>
  <si>
    <t>62.4%</t>
  </si>
  <si>
    <t>37.6%</t>
  </si>
  <si>
    <t>28.8%</t>
  </si>
  <si>
    <t>70.8%</t>
  </si>
  <si>
    <t>29.2%</t>
  </si>
  <si>
    <t>46.3%</t>
  </si>
  <si>
    <t>53.7%</t>
  </si>
  <si>
    <t>70.4%</t>
  </si>
  <si>
    <t>29.6%</t>
  </si>
  <si>
    <t>78.5%</t>
  </si>
  <si>
    <t>21.5%</t>
  </si>
  <si>
    <t>57.4%</t>
  </si>
  <si>
    <t>42.6%</t>
  </si>
  <si>
    <t>70.0%</t>
  </si>
  <si>
    <t>87.8%</t>
  </si>
  <si>
    <t>12.2%</t>
  </si>
  <si>
    <t>22.3%</t>
  </si>
  <si>
    <t>28.9%</t>
  </si>
  <si>
    <t>71.1%</t>
  </si>
  <si>
    <t>12.8%</t>
  </si>
  <si>
    <t>87.2%</t>
  </si>
  <si>
    <t>61.4%</t>
  </si>
  <si>
    <t>38.6%</t>
  </si>
  <si>
    <t>16.4%</t>
  </si>
  <si>
    <t>83.6%</t>
  </si>
  <si>
    <t>5.1%</t>
  </si>
  <si>
    <t>94.9%</t>
  </si>
  <si>
    <t>79.4%</t>
  </si>
  <si>
    <t>89.1%</t>
  </si>
  <si>
    <t>61.8%</t>
  </si>
  <si>
    <t>38.2%</t>
  </si>
  <si>
    <t>63.8%</t>
  </si>
  <si>
    <t>36.2%</t>
  </si>
  <si>
    <t>19.4%</t>
  </si>
  <si>
    <t>80.6%</t>
  </si>
  <si>
    <t>20.0%</t>
  </si>
  <si>
    <t>80.0%</t>
  </si>
  <si>
    <t>7.1%</t>
  </si>
  <si>
    <t>85.8%</t>
  </si>
  <si>
    <t>14.2%</t>
  </si>
  <si>
    <t>96.2%</t>
  </si>
  <si>
    <t>3.8%</t>
  </si>
  <si>
    <t>83.0%</t>
  </si>
  <si>
    <t>17.0%</t>
  </si>
  <si>
    <t>41.8%</t>
  </si>
  <si>
    <t>84.5%</t>
  </si>
  <si>
    <t>15.5%</t>
  </si>
  <si>
    <t>66.9%</t>
  </si>
  <si>
    <t>33.1%</t>
  </si>
  <si>
    <t>86.6%</t>
  </si>
  <si>
    <t>94.0%</t>
  </si>
  <si>
    <t>6.0%</t>
  </si>
  <si>
    <t>91.4%</t>
  </si>
  <si>
    <t>78.8%</t>
  </si>
  <si>
    <t>21.2%</t>
  </si>
  <si>
    <t>93.4%</t>
  </si>
  <si>
    <t>66.2%</t>
  </si>
  <si>
    <t>33.8%</t>
  </si>
  <si>
    <t>88.7%</t>
  </si>
  <si>
    <t>11.3%</t>
  </si>
  <si>
    <t>97.7%</t>
  </si>
  <si>
    <t>2.3%</t>
  </si>
  <si>
    <t>2.4%</t>
  </si>
  <si>
    <t>86.4%</t>
  </si>
  <si>
    <t>8.7%</t>
  </si>
  <si>
    <t>91.3%</t>
  </si>
  <si>
    <t>96</t>
  </si>
  <si>
    <t>68.0%</t>
  </si>
  <si>
    <t>72.4%</t>
  </si>
  <si>
    <t>27.6%</t>
  </si>
  <si>
    <t>98.4%</t>
  </si>
  <si>
    <t>1.6%</t>
  </si>
  <si>
    <t>4.1%</t>
  </si>
  <si>
    <t>87.7%</t>
  </si>
  <si>
    <t>12.3%</t>
  </si>
  <si>
    <t>8.9%</t>
  </si>
  <si>
    <t>2.7%</t>
  </si>
  <si>
    <t>97.3%</t>
  </si>
  <si>
    <t>24.0%</t>
  </si>
  <si>
    <t>76.0%</t>
  </si>
  <si>
    <t>76.4%</t>
  </si>
  <si>
    <t>23.6%</t>
  </si>
  <si>
    <t>87.6%</t>
  </si>
  <si>
    <t>12.4%</t>
  </si>
  <si>
    <t>55.3%</t>
  </si>
  <si>
    <t>44.7%</t>
  </si>
  <si>
    <t>94</t>
  </si>
  <si>
    <t>35.0%</t>
  </si>
  <si>
    <t>65.0%</t>
  </si>
  <si>
    <t>7.5%</t>
  </si>
  <si>
    <t>17.3%</t>
  </si>
  <si>
    <t>82.7%</t>
  </si>
  <si>
    <t>14.4%</t>
  </si>
  <si>
    <t>3.5%</t>
  </si>
  <si>
    <t>77.7%</t>
  </si>
  <si>
    <t>8.3%</t>
  </si>
  <si>
    <t>91.7%</t>
  </si>
  <si>
    <t>23.5%</t>
  </si>
  <si>
    <t>76.5%</t>
  </si>
  <si>
    <t>6.5%</t>
  </si>
  <si>
    <t>40.4%</t>
  </si>
  <si>
    <t>59.6%</t>
  </si>
  <si>
    <t>33.0%</t>
  </si>
  <si>
    <t>67.0%</t>
  </si>
  <si>
    <t>91.6%</t>
  </si>
  <si>
    <t>8.4%</t>
  </si>
  <si>
    <t>97</t>
  </si>
  <si>
    <t>10.1%</t>
  </si>
  <si>
    <t>89.9%</t>
  </si>
  <si>
    <t>93.6%</t>
  </si>
  <si>
    <t>6.4%</t>
  </si>
  <si>
    <t>80.8%</t>
  </si>
  <si>
    <t>94.4%</t>
  </si>
  <si>
    <t>9.4%</t>
  </si>
  <si>
    <t>83.5%</t>
  </si>
  <si>
    <t>16.5%</t>
  </si>
  <si>
    <t>24.1%</t>
  </si>
  <si>
    <t>75.9%</t>
  </si>
  <si>
    <t>4.2%</t>
  </si>
  <si>
    <t>95.8%</t>
  </si>
  <si>
    <t>90.3%</t>
  </si>
  <si>
    <t>9.7%</t>
  </si>
  <si>
    <t>23.3%</t>
  </si>
  <si>
    <t>76.7%</t>
  </si>
  <si>
    <t>93.8%</t>
  </si>
  <si>
    <t>6.2%</t>
  </si>
  <si>
    <t>3.4%</t>
  </si>
  <si>
    <t>92.5%</t>
  </si>
  <si>
    <t>96.7%</t>
  </si>
  <si>
    <t>3.3%</t>
  </si>
  <si>
    <t>0.2%</t>
  </si>
  <si>
    <t>0.6%</t>
  </si>
  <si>
    <t>0.3%</t>
  </si>
  <si>
    <t>1.5%</t>
  </si>
  <si>
    <t>0.8%</t>
  </si>
  <si>
    <t>0.5%</t>
  </si>
  <si>
    <t>0.7%</t>
  </si>
  <si>
    <t>58.2%</t>
  </si>
  <si>
    <t>0.4%</t>
  </si>
  <si>
    <t>1.4%</t>
  </si>
  <si>
    <t>3.2%</t>
  </si>
  <si>
    <t>1.1%</t>
  </si>
  <si>
    <t>2.6%</t>
  </si>
  <si>
    <t>1.2%</t>
  </si>
  <si>
    <t>0.1%</t>
  </si>
  <si>
    <t>3.9%</t>
  </si>
  <si>
    <t>93.5%</t>
  </si>
  <si>
    <t>95.1%</t>
  </si>
  <si>
    <t>A_17 Employment Situation of Household Members overall</t>
  </si>
  <si>
    <t>Doing housework, looking after children or other persons (unpaid)</t>
  </si>
  <si>
    <t>In military service</t>
  </si>
  <si>
    <t>In paid work: Daily labour</t>
  </si>
  <si>
    <t>In paid work: Permanent job with annual/monthly/weekly wage</t>
  </si>
  <si>
    <t>In paid work: Temporary job with weekly/daily/monthly wage</t>
  </si>
  <si>
    <t>Other (specify)</t>
  </si>
  <si>
    <t>Permanently sick or disabled (can't work)</t>
  </si>
  <si>
    <t>Retired (but still working to receive additional income, or just prefer working)</t>
  </si>
  <si>
    <t>Retired (not working)</t>
  </si>
  <si>
    <t>Self-employed/owns business</t>
  </si>
  <si>
    <t>Student and in paid work</t>
  </si>
  <si>
    <t>Student, not working</t>
  </si>
  <si>
    <t>Unemployed and actively looking for a job in the last 30 days</t>
  </si>
  <si>
    <t>Unemployed, wanting a job but not actively looking for it</t>
  </si>
  <si>
    <t>Unofficially employed / informal work</t>
  </si>
  <si>
    <t>Don't know</t>
  </si>
  <si>
    <t>2.2%</t>
  </si>
  <si>
    <t>6.1%</t>
  </si>
  <si>
    <t>5.4%</t>
  </si>
  <si>
    <t>2.5%</t>
  </si>
  <si>
    <t>4.8%</t>
  </si>
  <si>
    <t>2.9%</t>
  </si>
  <si>
    <t>7.9%</t>
  </si>
  <si>
    <t>2.1%</t>
  </si>
  <si>
    <t>3.1%</t>
  </si>
  <si>
    <t>3.7%</t>
  </si>
  <si>
    <t>6.9%</t>
  </si>
  <si>
    <t>1.3%</t>
  </si>
  <si>
    <t>1.8%</t>
  </si>
  <si>
    <t>5.8%</t>
  </si>
  <si>
    <t>5.5%</t>
  </si>
  <si>
    <t>2.0%</t>
  </si>
  <si>
    <t>8.1%</t>
  </si>
  <si>
    <t>3.0%</t>
  </si>
  <si>
    <t>6.8%</t>
  </si>
  <si>
    <t>4.7%</t>
  </si>
  <si>
    <t>0.9%</t>
  </si>
  <si>
    <t>4.4%</t>
  </si>
  <si>
    <t>7.2%</t>
  </si>
  <si>
    <t>1.9%</t>
  </si>
  <si>
    <t>6.3%</t>
  </si>
  <si>
    <t>3.6%</t>
  </si>
  <si>
    <t>25.8%</t>
  </si>
  <si>
    <t>4.5%</t>
  </si>
  <si>
    <t>20.1%</t>
  </si>
  <si>
    <t>9.6%</t>
  </si>
  <si>
    <t>2.8%</t>
  </si>
  <si>
    <t>A_9_1 Household Members with Money Spending Decision-Making Authority overall</t>
  </si>
  <si>
    <t>90.6%</t>
  </si>
  <si>
    <t>15.6%</t>
  </si>
  <si>
    <t>84.4%</t>
  </si>
  <si>
    <t>A_9_2 Household Members with Healthcare and Education of Children Decision-Making Authority overall</t>
  </si>
  <si>
    <t>85.6%</t>
  </si>
  <si>
    <t>16.2%</t>
  </si>
  <si>
    <t>83.8%</t>
  </si>
  <si>
    <t>A_9_3 Household Members with Migration Decision-Making Authority overall</t>
  </si>
  <si>
    <t>20.5%</t>
  </si>
  <si>
    <t>79.5%</t>
  </si>
  <si>
    <t>14.3%</t>
  </si>
  <si>
    <t>85.7%</t>
  </si>
  <si>
    <t>17.5%</t>
  </si>
  <si>
    <t>82.5%</t>
  </si>
  <si>
    <t>A_19 Household Members with Difficulty Seeing, Even When Wearing Glasses overall</t>
  </si>
  <si>
    <t>A lot of difficulty</t>
  </si>
  <si>
    <t>Cannot do at all</t>
  </si>
  <si>
    <t>No difficulty</t>
  </si>
  <si>
    <t>Prefers not to answer</t>
  </si>
  <si>
    <t>Some difficulty</t>
  </si>
  <si>
    <t>9.0%</t>
  </si>
  <si>
    <t>A_20 Household Members with Difficulty Heating, Even When Using Hearing Aids overall</t>
  </si>
  <si>
    <t>93.9%</t>
  </si>
  <si>
    <t>1.7%</t>
  </si>
  <si>
    <t>87.9%</t>
  </si>
  <si>
    <t>12.1%</t>
  </si>
  <si>
    <t>92.9%</t>
  </si>
  <si>
    <t>10.0%</t>
  </si>
  <si>
    <t>A_21 Household Members with Difficulty Walking or Climbing Steps overall</t>
  </si>
  <si>
    <t>11.9%</t>
  </si>
  <si>
    <t>A_22 Household Members with Difficulty Remembering or Concentrating overall</t>
  </si>
  <si>
    <t>15.4%</t>
  </si>
  <si>
    <t>A_23 Household Members with Difficulty with Self-Care overall</t>
  </si>
  <si>
    <t>96.4%</t>
  </si>
  <si>
    <t>95.3%</t>
  </si>
  <si>
    <t>93.1%</t>
  </si>
  <si>
    <t>93.7%</t>
  </si>
  <si>
    <t>93.2%</t>
  </si>
  <si>
    <t>95.6%</t>
  </si>
  <si>
    <t>91.1%</t>
  </si>
  <si>
    <t>94.5%</t>
  </si>
  <si>
    <t>95.2%</t>
  </si>
  <si>
    <t>A_24 Household Members with Difficulty Communicating when using Usual Language overall</t>
  </si>
  <si>
    <t>96.9%</t>
  </si>
  <si>
    <t>97.5%</t>
  </si>
  <si>
    <t>95.9%</t>
  </si>
  <si>
    <t>92.2%</t>
  </si>
  <si>
    <t>92.1%</t>
  </si>
  <si>
    <t>94.6%</t>
  </si>
  <si>
    <t>94.2%</t>
  </si>
  <si>
    <t>WG-SS Household Members with Washington Group Severity Score 3 or 4 overall</t>
  </si>
  <si>
    <t>HH with a member with a disability</t>
  </si>
  <si>
    <t>HH without a member with a disability</t>
  </si>
  <si>
    <t>Household displacement status (overall)</t>
  </si>
  <si>
    <t>Displaced</t>
  </si>
  <si>
    <t>Non-displaced</t>
  </si>
  <si>
    <t>Returnee</t>
  </si>
  <si>
    <t>B_1 Households Reporting this is their Habitual Place of Residence overall</t>
  </si>
  <si>
    <t>Dont know</t>
  </si>
  <si>
    <t>91.0%</t>
  </si>
  <si>
    <t>B_1 Households Reporting this is their Habitual Place of Residence by HHs with a member with a disability</t>
  </si>
  <si>
    <t>disability_level_3_4</t>
  </si>
  <si>
    <t>90.0%</t>
  </si>
  <si>
    <t>84.6%</t>
  </si>
  <si>
    <t>20.2%</t>
  </si>
  <si>
    <t>B_1 Households Reporting this is their Habitual Place of Residence by displacement status</t>
  </si>
  <si>
    <t>displacement_status</t>
  </si>
  <si>
    <t>96.8%</t>
  </si>
  <si>
    <t>95.5%</t>
  </si>
  <si>
    <t>97.0%</t>
  </si>
  <si>
    <t>99.5%</t>
  </si>
  <si>
    <t>96.3%</t>
  </si>
  <si>
    <t>97.9%</t>
  </si>
  <si>
    <t>98.8%</t>
  </si>
  <si>
    <t>B_1 Households Reporting this is their Habitual Place of Residence by HoHH sex</t>
  </si>
  <si>
    <t>hohh_sex</t>
  </si>
  <si>
    <t>Female HoHH</t>
  </si>
  <si>
    <t>Male HoHH</t>
  </si>
  <si>
    <t>91.9%</t>
  </si>
  <si>
    <t>15.1%</t>
  </si>
  <si>
    <t>84.9%</t>
  </si>
  <si>
    <t>74.2%</t>
  </si>
  <si>
    <t>92.0%</t>
  </si>
  <si>
    <t>87.5%</t>
  </si>
  <si>
    <t>98.2%</t>
  </si>
  <si>
    <t>97.1%</t>
  </si>
  <si>
    <t>90.4%</t>
  </si>
  <si>
    <t>79.8%</t>
  </si>
  <si>
    <t>B_1 Households Reporting this is their Habitual Place of Residence by rural or urban</t>
  </si>
  <si>
    <t>rural_urban</t>
  </si>
  <si>
    <t>Rural</t>
  </si>
  <si>
    <t>Urban</t>
  </si>
  <si>
    <t>88.1%</t>
  </si>
  <si>
    <t>97.6%</t>
  </si>
  <si>
    <t>B_1 Households Reporting this is their Habitual Place of Residence by HH proximity to FRB</t>
  </si>
  <si>
    <t>hh_raion_location_russian_border_frontline</t>
  </si>
  <si>
    <t>HHs in raions away the Russian border or frontline</t>
  </si>
  <si>
    <t>HHs living in raions along the Russian border or frontline</t>
  </si>
  <si>
    <t>B_4 Households Left their Place of Habitual Residence for 14+ days as a Result of the Escalation of the War since 24th Feb 2022 overall</t>
  </si>
  <si>
    <t>B_4 Households Left their Place of Habitual Residence for 14+ days as a Result of the Escalation of the War since 24th Feb 2022 by HHs with a member with a disability</t>
  </si>
  <si>
    <t>79.9%</t>
  </si>
  <si>
    <t>B_4 Households Left their Place of Habitual Residence for 14+ days as a Result of the Escalation of the War since 24th Feb 2022 by displacement status</t>
  </si>
  <si>
    <t>99.2%</t>
  </si>
  <si>
    <t>99.8%</t>
  </si>
  <si>
    <t>99.3%</t>
  </si>
  <si>
    <t>99.1%</t>
  </si>
  <si>
    <t>B_4 Households Left their Place of Habitual Residence for 14+ days as a Result of the Escalation of the War since 24th Feb 2022 by HoHH sex</t>
  </si>
  <si>
    <t>13.3%</t>
  </si>
  <si>
    <t>97.8%</t>
  </si>
  <si>
    <t>B_4 Households Left their Place of Habitual Residence for 14+ days as a Result of the Escalation of the War since 24th Feb 2022 by rural or urban</t>
  </si>
  <si>
    <t>B_4 Households Left their Place of Habitual Residence for 14+ days as a Result of the Escalation of the War since 24th Feb 2022 by HH proximity to FRB</t>
  </si>
  <si>
    <t>98.0%</t>
  </si>
  <si>
    <t>B_5 Households Reporting they had to Leave their Habitual Place of Residence as a Result of theEscalation of the War on 24 Feb 2022 overall</t>
  </si>
  <si>
    <t>86.7%</t>
  </si>
  <si>
    <t>B_5 Households Reporting they had to Leave their Habitual Place of Residence as a Result of theEscalation of the War on 24 Feb 2022 by HHs with a member with a disability</t>
  </si>
  <si>
    <t>92.8%</t>
  </si>
  <si>
    <t>B_5 Households Reporting they had to Leave their Habitual Place of Residence as a Result of theEscalation of the War on 24 Feb 2022 by displacement status</t>
  </si>
  <si>
    <t>B_5 Households Reporting they had to Leave their Habitual Place of Residence as a Result of theEscalation of the War on 24 Feb 2022 by HoHH sex</t>
  </si>
  <si>
    <t>B_5 Households Reporting they had to Leave their Habitual Place of Residence as a Result of theEscalation of the War on 24 Feb 2022 by rural or urban</t>
  </si>
  <si>
    <t>B_5 Households Reporting they had to Leave their Habitual Place of Residence as a Result of theEscalation of the War on 24 Feb 2022 by HH proximity to FRB</t>
  </si>
  <si>
    <t>B_6 Households Reporting they are hosting people displace as a result of the conflict as part of their household overall</t>
  </si>
  <si>
    <t>98.5%</t>
  </si>
  <si>
    <t>B_6 Households Reporting they are hosting people displace as a result of the conflict as part of their household by HHs with a member with a disability</t>
  </si>
  <si>
    <t>96.1%</t>
  </si>
  <si>
    <t>99.9%</t>
  </si>
  <si>
    <t>97.4%</t>
  </si>
  <si>
    <t>98.9%</t>
  </si>
  <si>
    <t>98.1%</t>
  </si>
  <si>
    <t>B_6 Households Reporting they are hosting people displace as a result of the conflict as part of their household by displacement status</t>
  </si>
  <si>
    <t>98.3%</t>
  </si>
  <si>
    <t>B_6 Households Reporting they are hosting people displace as a result of the conflict as part of their household by HoHH sex</t>
  </si>
  <si>
    <t>98.7%</t>
  </si>
  <si>
    <t>96.5%</t>
  </si>
  <si>
    <t>98.6%</t>
  </si>
  <si>
    <t>B_6 Households Reporting they are hosting people displace as a result of the conflict as part of their household by rural or urban</t>
  </si>
  <si>
    <t>99.4%</t>
  </si>
  <si>
    <t>B_6 Households Reporting they are hosting people displace as a result of the conflict as part of their household by HH proximity to FRB</t>
  </si>
  <si>
    <t>C_1 School Aged Children Reportedly Enrolled in Formal School during the 2023-2024 school year overall</t>
  </si>
  <si>
    <t>97.2%</t>
  </si>
  <si>
    <t>C_1 School Aged Children Reportedly Enrolled in Formal School during the 2023-2024 school year by child sex and age</t>
  </si>
  <si>
    <t>child_age_sex</t>
  </si>
  <si>
    <t>Boys 12-17 y.o.</t>
  </si>
  <si>
    <t>Boys 5-11 y.o.</t>
  </si>
  <si>
    <t>Girls 12-17 y.o.</t>
  </si>
  <si>
    <t>Girls 5-11 y.o.</t>
  </si>
  <si>
    <t>Other</t>
  </si>
  <si>
    <t>C_1 School Aged Children Reportedly Enrolled in Formal School during the 2023-2024 school year by child with a disability</t>
  </si>
  <si>
    <t>disability_children_age_sex</t>
  </si>
  <si>
    <t>Disabled Boys 12 to 17yo</t>
  </si>
  <si>
    <t>Disabled Boys 6 to 11yo</t>
  </si>
  <si>
    <t>Disabled Girls 12 to 17yo</t>
  </si>
  <si>
    <t>Disabled Girls 6 to 11yo</t>
  </si>
  <si>
    <t>99.7%</t>
  </si>
  <si>
    <t>C_1 School Aged Children Reportedly Enrolled in Formal School during the 2023-2024 school year by rural or urban</t>
  </si>
  <si>
    <t>C_1 School Aged Children Reportedly Enrolled in Formal School during the 2023-2024 school year by displacement status</t>
  </si>
  <si>
    <t>96.6%</t>
  </si>
  <si>
    <t>C_1 School Aged Children Reportedly Enrolled in Formal School during the 2023-2024 school year by HoHH sex</t>
  </si>
  <si>
    <t>C_1 School Aged Children Reportedly Enrolled in Formal School during the 2023-2024 school year by HH with a member employed</t>
  </si>
  <si>
    <t>employed_or_not</t>
  </si>
  <si>
    <t>All unemployed</t>
  </si>
  <si>
    <t>At least 1 HH member employed</t>
  </si>
  <si>
    <t>All employed</t>
  </si>
  <si>
    <t>C_1 School Aged Children Reportedly Enrolled in Formal School during the 2023-2024 school year by HH proximity to FRB</t>
  </si>
  <si>
    <t>C_2 School Aged Children Reportedly Enrolled in Learning Modalities during the 2023-2024 school year overall</t>
  </si>
  <si>
    <t>Blended (Remote and In-person)</t>
  </si>
  <si>
    <t>In person</t>
  </si>
  <si>
    <t>Remotely</t>
  </si>
  <si>
    <t>C_2 School Aged Children Reportedly Enrolled in Learning Modalities during the 2023-2024 school year by child sex and age</t>
  </si>
  <si>
    <t>C_2 School Aged Children Reportedly Enrolled in Learning Modalities during the 2023-2024 school year by child with a disability</t>
  </si>
  <si>
    <t>C_2 School Aged Children Reportedly Enrolled in Learning Modalities during the 2023-2024 school year by rural or urban</t>
  </si>
  <si>
    <t>C_2 School Aged Children Reportedly Enrolled in Learning Modalities during the 2023-2024 school year by displacement status</t>
  </si>
  <si>
    <t>59.0%</t>
  </si>
  <si>
    <t>C_2 School Aged Children Reportedly Enrolled in Learning Modalities during the 2023-2024 school year by HoHH sex</t>
  </si>
  <si>
    <t>C_2 School Aged Children Reportedly Enrolled in Learning Modalities during the 2023-2024 school year by HH with member employed</t>
  </si>
  <si>
    <t>C_2 School Aged Children Reportedly Enrolled in Learning Modalities during the 2023-2024 school year by HH proximity to FRB</t>
  </si>
  <si>
    <t>C_3 School Aged Children Reportedly Attending Schools In-Person during the 2023-2024 school year overall</t>
  </si>
  <si>
    <t>C_3 School Aged Children Reportedly Attending Schools In-Person during the 2023-2024 school year by child with a disability</t>
  </si>
  <si>
    <t>C_3 School Aged Children Reportedly Attending Schools In-Person during the 2023-2024 school year by rural or urban</t>
  </si>
  <si>
    <t>C_3 School Aged Children Reportedly Attending Schools In-Person during the 2023-2024 school year by displacement status</t>
  </si>
  <si>
    <t>99.6%</t>
  </si>
  <si>
    <t>C_3 School Aged Children Reportedly Attending Schools In-Person during the 2023-2024 school year by HoHH sex</t>
  </si>
  <si>
    <t>C_3 School Aged Children Reportedly Attending Schools In-Person during the 2023-2024 school year by HH with member employed</t>
  </si>
  <si>
    <t>C_3 School Aged Children Reportedly Attending Schools In-Person during the 2023-2024 school year by HH proximity to FRB</t>
  </si>
  <si>
    <t>C_4 School Aged Children Reportedly Attending Schools Remotely during the 2023-2024 school year overall</t>
  </si>
  <si>
    <t>C_4 School Aged Children Reportedly Attending Schools Remotely during the 2023-2024 school year by child sex and age</t>
  </si>
  <si>
    <t>C_4 School Aged Children Reportedly Attending Schools Remotely during the 2023-2024 school year by child with a disability</t>
  </si>
  <si>
    <t>86.0%</t>
  </si>
  <si>
    <t>C_4 School Aged Children Reportedly Attending Schools Remotely during the 2023-2024 school year by rural or urban</t>
  </si>
  <si>
    <t>C_4 School Aged Children Reportedly Attending Schools Remotely during the 2023-2024 school year by displacement status</t>
  </si>
  <si>
    <t>C_4 School Aged Children Reportedly Attending Schools Remotely during the 2023-2024 school year by HoHH sex</t>
  </si>
  <si>
    <t>C_4 School Aged Children Reportedly Attending Schools Remotely during the 2023-2024 school year by HH with member employed</t>
  </si>
  <si>
    <t>C_4 School Aged Children Reportedly Attending Schools Remotely during the 2023-2024 school year by HH proximity to FRB</t>
  </si>
  <si>
    <t>C_4 School Aged Children Reportedly Attending Schools In-Person and Remotely (Blended Learning) during the 2023-2024 school year overall</t>
  </si>
  <si>
    <t>C_4 School Aged Children Reportedly Attending Schools In-Person and Remotely (Blended Learning) during the 2023-2024 school year by child with a disability</t>
  </si>
  <si>
    <t>C_4 School Aged Children Reportedly Attending Schools In-Person and Remotely (Blended Learning) during the 2023-2024 school year by child sex and age</t>
  </si>
  <si>
    <t>C_4 School Aged Children Reportedly Attending Schools In-Person and Remotely (Blended Learning) during the 2023-2024 school year by rural or urban</t>
  </si>
  <si>
    <t>C_4 School Aged Children Reportedly Attending Schools In-Person and Remotely (Blended Learning) during the 2023-2024 school year by displacement status</t>
  </si>
  <si>
    <t>C_4 School Aged Children Reportedly Attending Schools In-Person and Remotely (Blended Learning) during the 2023-2024 school year by HoHH sex</t>
  </si>
  <si>
    <t>C_4 School Aged Children Reportedly Attending Schools In-Person and Remotely (Blended Learning) during the 2023-2024 school year by HH with member employed</t>
  </si>
  <si>
    <t>C_4 School Aged Children Reportedly Attending Schools In-Person and Remotely (Blended Learning) during the 2023-2024 school year by HH proximity to FRB</t>
  </si>
  <si>
    <t>C_6 Main Reason School Aged Children Reportedly Did Not Access Formal School during the 2023-2024 school year overall</t>
  </si>
  <si>
    <t>Education is not a priority</t>
  </si>
  <si>
    <t>Protection risks while at school</t>
  </si>
  <si>
    <t>Special Education Needs or Disability</t>
  </si>
  <si>
    <t>Connectivity to internet is a barrier</t>
  </si>
  <si>
    <t>Security concerns of child travelling to school (fear of physical threat, abduction etc.)</t>
  </si>
  <si>
    <t>Regular electricity/power cuts prevent access</t>
  </si>
  <si>
    <t>Remote learning is the only modality available and the HH would not have the necessary equipment (devices).</t>
  </si>
  <si>
    <t>Not able to register or enrol child in the education institution (lack of required documents available, lack of capacities of educational instituions to accept students)</t>
  </si>
  <si>
    <t>Decline to answer</t>
  </si>
  <si>
    <t>Cannot afford education-related costs (e.g. textbooks, materials and stationary, sport uniform, etc)</t>
  </si>
  <si>
    <t>Language barriers</t>
  </si>
  <si>
    <t>Schools in the community were damaged/destroyed</t>
  </si>
  <si>
    <t>C_6 Main Reason School Aged Children Reportedly Did Not Access Formal School during the 2023-2024 school year by child with a disability</t>
  </si>
  <si>
    <t>C_6 Main Reason School Aged Children Reportedly Did Not Access Formal School during the 2023-2024 school year by child sex and age</t>
  </si>
  <si>
    <t>C_6 Main Reason School Aged Children Reportedly Did Not Access Formal School during the 2023-2024 school year by rural or urban</t>
  </si>
  <si>
    <t>C_6 Main Reason School Aged Children Reportedly Did Not Access Formal School during the 2023-2024 school year by displacement status</t>
  </si>
  <si>
    <t>C_6 Main Reason School Aged Children Reportedly Did Not Access Formal School during the 2023-2024 school year by HoHH sex</t>
  </si>
  <si>
    <t>C_6 Main Reason School Aged Children Reportedly Did Not Access Formal School during the 2023-2024 school year by HH with member employed</t>
  </si>
  <si>
    <t>C_6 Main Reason School Aged Children Reportedly Did Not Access Formal School during the 2023-2024 school year by HH proximity to FRB</t>
  </si>
  <si>
    <t>C_7 School Aged Children Reportedly Able to Travel Safely and Learn in Safe Conditions at School During the 2023-2024 school year overall</t>
  </si>
  <si>
    <t>C_7 School Aged Children Reportedly Able to Travel Safely and Learn in Safe Conditions at School During the 2023-2024 school year by child with a disability</t>
  </si>
  <si>
    <t>C_7 School Aged Children Reportedly Able to Travel Safely and Learn in Safe Conditions at School During the 2023-2024 school year by rural or urban</t>
  </si>
  <si>
    <t>C_7 School Aged Children Reportedly Able to Travel Safely and Learn in Safe Conditions at School During the 2023-2024 school year by child sex and age</t>
  </si>
  <si>
    <t>C_7 School Aged Children Reportedly Able to Travel Safely and Learn in Safe Conditions at School During the 2023-2024 school year by displacement status</t>
  </si>
  <si>
    <t>C_7 School Aged Children Reportedly Able to Travel Safely and Learn in Safe Conditions at School During the 2023-2024 school year by HoHH sex</t>
  </si>
  <si>
    <t>C_7 School Aged Children Reportedly Able to Travel Safely and Learn in Safe Conditions at School During the 2023-2024 school year by HH with member employed</t>
  </si>
  <si>
    <t>C_7 School Aged Children Reportedly Able to Travel Safely and Learn in Safe Conditions at School During the 2023-2024 school year by HH proximity to FRB</t>
  </si>
  <si>
    <t>C_8 Main Barriers School Aged Children Reportedly Faced to Travel and Learn Safely at School During the 2023-2024 school year overall</t>
  </si>
  <si>
    <t>Schools' attack</t>
  </si>
  <si>
    <t>Gender-based or sexual violence/abuse</t>
  </si>
  <si>
    <t>Verbal bullying or discrimination</t>
  </si>
  <si>
    <t>Physical bullying between students</t>
  </si>
  <si>
    <t>Unsafe infrastructure/lack of bomb shelter</t>
  </si>
  <si>
    <t>Lack of teaching staff qualified in providing psychosocial support</t>
  </si>
  <si>
    <t>Lack of referal mechanism at the educational institutions</t>
  </si>
  <si>
    <t>Discrimination of the child based sex, age, disability/health status, nationality, race, ethnicity, religion, language, culture, political affiliation, sexual orientation socio-economic background, geographic location or specific education needs</t>
  </si>
  <si>
    <t>Not sure / Prefer not to answer</t>
  </si>
  <si>
    <t>C_8 Main Barriers School Aged Children Reportedly Faced to Travel and Learn Safely at School During the 2023-2024 school year by child with a disability</t>
  </si>
  <si>
    <t>C_8 Main Barriers School Aged Children Reportedly Faced to Travel and Learn Safely at School During the 2023-2024 school year by child sex and age</t>
  </si>
  <si>
    <t>C_8 Main Barriers School Aged Children Reportedly Faced to Travel and Learn Safely at School During the 2023-2024 school year by rural or urban</t>
  </si>
  <si>
    <t>C_8 Main Barriers School Aged Children Reportedly Faced to Travel and Learn Safely at School During the 2023-2024 school year by displacement status</t>
  </si>
  <si>
    <t>C_8 Main Barriers School Aged Children Reportedly Faced to Travel and Learn Safely at School During the 2023-2024 school year by HoHH sex</t>
  </si>
  <si>
    <t>C_8 Main Barriers School Aged Children Reportedly Faced to Travel and Learn Safely at School During the 2023-2024 school year by HH with member employed</t>
  </si>
  <si>
    <t>C_8 Main Barriers School Aged Children Reportedly Faced to Travel and Learn Safely at School During the 2023-2024 school year by HH proximity to FRB</t>
  </si>
  <si>
    <t>C_9 School Aged Children Reportedly Able to Learn in Acceptable Conditions at School During the 2023-2024 school year overall</t>
  </si>
  <si>
    <t>C_9 School Aged Children Reportedly Able to Learn in Acceptable Conditions at School During the 2023-2024 school year by child sex and age</t>
  </si>
  <si>
    <t>C_9 School Aged Children Reportedly Able to Learn in Acceptable Conditions at School During the 2023-2024 school year by child with a disability</t>
  </si>
  <si>
    <t>C_9 School Aged Children Reportedly Able to Learn in Acceptable Conditions at School During the 2023-2024 school year by rural or urban</t>
  </si>
  <si>
    <t>C_9 School Aged Children Reportedly Able to Learn in Acceptable Conditions at School During the 2023-2024 school year by displacement status</t>
  </si>
  <si>
    <t>C_9 School Aged Children Reportedly Able to Learn in Acceptable Conditions at School During the 2023-2024 school year by HoHH sex</t>
  </si>
  <si>
    <t>C_9 School Aged Children Reportedly Able to Learn in Acceptable Conditions at School During the 2023-2024 school year by HH with member employed</t>
  </si>
  <si>
    <t>C_9 School Aged Children Reportedly Able to Learn in Acceptable Conditions at School During the 2023-2024 school year by HH proximity to FRB</t>
  </si>
  <si>
    <t>C_10 Main Barriers School Aged Children Reportedly Faced to Learn in Acceptable Conditions at School During the 2023-2024 school year overall</t>
  </si>
  <si>
    <t>Curriculum is not adapted for distance learning</t>
  </si>
  <si>
    <t>Internet and/or learning platform is not reliable</t>
  </si>
  <si>
    <t>Equipment (tablets/computers/radio etc.) need to be shared between several members of the household</t>
  </si>
  <si>
    <t>Inclusive education option is not available</t>
  </si>
  <si>
    <t>No secure transportation to school available</t>
  </si>
  <si>
    <t>C_10 Main Barriers School Aged Children Reportedly Faced to Learn in Acceptable Conditions at School During the 2023-2024 school year by child with a disability</t>
  </si>
  <si>
    <t>C_10 Main Barriers School Aged Children Reportedly Faced to Learn in Acceptable Conditions at School During the 2023-2024 school year by rural or urban</t>
  </si>
  <si>
    <t>C_10 Main Barriers School Aged Children Reportedly Faced to Learn in Acceptable Conditions at School During the 2023-2024 school year by child sex and age</t>
  </si>
  <si>
    <t>C_10 Main Barriers School Aged Children Reportedly Faced to Learn in Acceptable Conditions at School During the 2023-2024 school year by displacement status</t>
  </si>
  <si>
    <t>C_10 Main Barriers School Aged Children Reportedly Faced to Learn in Acceptable Conditions at School During the 2023-2024 school year by HoHH sex</t>
  </si>
  <si>
    <t>C_10 Main Barriers School Aged Children Reportedly Faced to Learn in Acceptable Conditions at School During the 2023-2024 school year by HH with member employed</t>
  </si>
  <si>
    <t>C_10 Main Barriers School Aged Children Reportedly Faced to Learn in Acceptable Conditions at School During the 2023-2024 school year by HH proximity to FRB</t>
  </si>
  <si>
    <t>D_1 Households by Type of Shelter Reported overall</t>
  </si>
  <si>
    <t>Apartment in apartment block</t>
  </si>
  <si>
    <t>Collective site / public building</t>
  </si>
  <si>
    <t>Detached house</t>
  </si>
  <si>
    <t>Non-regulated or government-approved building</t>
  </si>
  <si>
    <t>D_1 Households by Type of Shelter Reported by HHs with a member with a disability</t>
  </si>
  <si>
    <t>D_1 Households by Type of Shelter Reported by displacement status</t>
  </si>
  <si>
    <t>D_1 Households by Type of Shelter Reported by HoHH sex</t>
  </si>
  <si>
    <t>D_1 Households by Type of Shelter Reported by rural or urban</t>
  </si>
  <si>
    <t>D_1 Households by Type of Shelter Reported by HH with unimproved drinking water source</t>
  </si>
  <si>
    <t>drinking_water_unimproved</t>
  </si>
  <si>
    <t>HHs accessing drinking water Only by Improved sources</t>
  </si>
  <si>
    <t>HHs accessing drinking water Only by Unimproved sourcess</t>
  </si>
  <si>
    <t>HHs accessing drinking water by Unimproved and Improved sources</t>
  </si>
  <si>
    <t>D_1 Households by Type of Shelter Reported by HH with unimproved sanitation facility</t>
  </si>
  <si>
    <t>sanitation_facility_unimproved</t>
  </si>
  <si>
    <t>HHs with access Only to Improved sanitation facilities</t>
  </si>
  <si>
    <t>HHs with access Only to Unimproved sanitation facilities</t>
  </si>
  <si>
    <t>HHs with access of Improved and Unimproved sanitation facilities</t>
  </si>
  <si>
    <t>D_1 Households by Type of Shelter Reported by HH with member employed</t>
  </si>
  <si>
    <t>D_2 Households by Type of Conflict-Related Damages or Defects Reported overall</t>
  </si>
  <si>
    <t>No damage or noticeable issue</t>
  </si>
  <si>
    <t>Minor damage to roof (cracks, openings)</t>
  </si>
  <si>
    <t>Major damage to roof with risk of collapse</t>
  </si>
  <si>
    <t>Damage to windows and/or doors (missing, broken, unable to shut properly)</t>
  </si>
  <si>
    <t>Damage to floors</t>
  </si>
  <si>
    <t>Damage to walls</t>
  </si>
  <si>
    <t>Lack of privacy inside the shelter (no partitions, doors)</t>
  </si>
  <si>
    <t>Lack of space inside shelter (min 14m2 per household member)</t>
  </si>
  <si>
    <t>Lack of insulation from cold / heat</t>
  </si>
  <si>
    <t>Limited ventilation (no air circulation unless main entrance is open)</t>
  </si>
  <si>
    <t>Leaks during rain</t>
  </si>
  <si>
    <t>Unable to lock the shelter</t>
  </si>
  <si>
    <t>Lack of lighting inside or outside the shelter</t>
  </si>
  <si>
    <t>Total collapse or shelter too damaged and unsafe for living (but household still living there)</t>
  </si>
  <si>
    <t>Other (please specify)</t>
  </si>
  <si>
    <t>D_2 Households by Type of Conflict-Related Damages or Defects Reported by HHs with a member with a disability</t>
  </si>
  <si>
    <t>D_2 Households by Type of Conflict-Related Damages or Defects Reported by displacement status</t>
  </si>
  <si>
    <t>D_2 Households by Type of Conflict-Related Damages or Defects Reported by HoHH sex</t>
  </si>
  <si>
    <t>D_2 Households by Type of Conflict-Related Damages or Defects Reported by rural or urban</t>
  </si>
  <si>
    <t>D_2 Households by Type of Conflict-Related Damages or Defects Reported by HH proximity to FRB</t>
  </si>
  <si>
    <t>D_2 Households by Type of Conflict-Related Damages or Defects Reported by Shelter assistance received</t>
  </si>
  <si>
    <t>assistance_received_shelter</t>
  </si>
  <si>
    <t>HHs that did not receive any assistance</t>
  </si>
  <si>
    <t>HHs that did not receive shelter assistance</t>
  </si>
  <si>
    <t>HHs that received shelter assistance</t>
  </si>
  <si>
    <t>D_3 Households by Shelter Living Condition Issues Reported overall</t>
  </si>
  <si>
    <t>At least one member of the household has to sleep outside or on the floor (insufficient space, insufficient sleeping mats/mattress)</t>
  </si>
  <si>
    <t>Lack of cooking facilities</t>
  </si>
  <si>
    <t>Unable to store water properly (lack of water-storage facilities)</t>
  </si>
  <si>
    <t>Unable to adequately wash (lack of bathing facilities, bathing facilities unsafe),</t>
  </si>
  <si>
    <t>Unable to adequately perform general personal hygiene (insufficient hygiene kits items, i.e. toothpaste, soap, menstural pads)</t>
  </si>
  <si>
    <t>Does not feel protected in the Shelter (Unable to lock home securely, insufficient light inside or outside, overall sentiment)</t>
  </si>
  <si>
    <t>Insufficient privacy (no partitions, doors)</t>
  </si>
  <si>
    <t>Unable to keep warm or cool (no or dysfunctional temperature regulating devices, insufficient winter clothes)</t>
  </si>
  <si>
    <t>Unable to wash/dry clothes</t>
  </si>
  <si>
    <t>None of the above</t>
  </si>
  <si>
    <t>Don´t know / prefer not to say</t>
  </si>
  <si>
    <t>D_3 Households by Shelter Living Condition Issues Reported by displacement status</t>
  </si>
  <si>
    <t>D_3 Households by Shelter Living Condition Issues Reported by HoHH sex</t>
  </si>
  <si>
    <t>D_3 Households by Shelter Living Condition Issues Reported by rural or urban</t>
  </si>
  <si>
    <t>D_3 Households by Shelter Living Condition Issues Reported by Shelter assistance received</t>
  </si>
  <si>
    <t>D_9 NFI Households Reported as Missing overall</t>
  </si>
  <si>
    <t>Winter jacket</t>
  </si>
  <si>
    <t>Winter boots</t>
  </si>
  <si>
    <t>Winter clothes</t>
  </si>
  <si>
    <t>Winter underwear</t>
  </si>
  <si>
    <t>Mattress</t>
  </si>
  <si>
    <t>Bedsheets</t>
  </si>
  <si>
    <t>Towel set</t>
  </si>
  <si>
    <t>Blanket</t>
  </si>
  <si>
    <t>Heating appliances (fuel, coal, gas)</t>
  </si>
  <si>
    <t>Fuel for heating (coal, firewood, liquid gas)</t>
  </si>
  <si>
    <t>Kitchen utensils</t>
  </si>
  <si>
    <t>Power-bank lamps</t>
  </si>
  <si>
    <t>None</t>
  </si>
  <si>
    <t>D_9 NFI Households Reported as Missing by HHs with a member with a disability</t>
  </si>
  <si>
    <t>D_9 NFI Households Reported as Missing by displacement status</t>
  </si>
  <si>
    <t>D_9 NFI Households Reported as Missing by HoHH sex</t>
  </si>
  <si>
    <t>D_9 NFI Households Reported as Missing by rural or urban</t>
  </si>
  <si>
    <t>D_9 NFI Households Reported as Missing by HH size</t>
  </si>
  <si>
    <t>hh_size_group</t>
  </si>
  <si>
    <t>HHs with 2-4 members</t>
  </si>
  <si>
    <t>HHs with 5 or more members</t>
  </si>
  <si>
    <t>Single member HHs</t>
  </si>
  <si>
    <t>D_9 NFI Households Reported as Missing by HH with or without young children</t>
  </si>
  <si>
    <t>hh_young_children</t>
  </si>
  <si>
    <t>HHs with a young child (2-5 y.o.)</t>
  </si>
  <si>
    <t>HHs without a young child (2-5 y.o.)</t>
  </si>
  <si>
    <t>D_9 NFI Households Reported as Missing by HH with or without infant children</t>
  </si>
  <si>
    <t>hh_infant_children</t>
  </si>
  <si>
    <t>HHs with an infant (0-2 y.o.)</t>
  </si>
  <si>
    <t>HHs without an infant (0-2 y.o.)</t>
  </si>
  <si>
    <t>D_10 Shelter Occupancy Arranagement Reported by Households overall</t>
  </si>
  <si>
    <t>Collective site resident</t>
  </si>
  <si>
    <t>Hosted for free, free utilities</t>
  </si>
  <si>
    <t>Hosted for free, paying utilities</t>
  </si>
  <si>
    <t>Owned property</t>
  </si>
  <si>
    <t>Rented (with agreement)</t>
  </si>
  <si>
    <t>Rented (without agreement)</t>
  </si>
  <si>
    <t>Don’t know</t>
  </si>
  <si>
    <t>Squatting</t>
  </si>
  <si>
    <t>D_10 Shelter Occupancy Arranagement Reported by Households by HHs with a member with a disability</t>
  </si>
  <si>
    <t>D_10 Shelter Occupancy Arranagement Reported by Households by displacement status</t>
  </si>
  <si>
    <t>D_10 Shelter Occupancy Arranagement Reported by Households by HoHH sex</t>
  </si>
  <si>
    <t>D_10 Shelter Occupancy Arranagement Reported by Households by rural or urban</t>
  </si>
  <si>
    <t>D_14 Main Heating Source Reportedly Used by Households in their Accommodation during the last Winter Season overall</t>
  </si>
  <si>
    <t>Central heating</t>
  </si>
  <si>
    <t>Centralized Gas</t>
  </si>
  <si>
    <t>Electricity</t>
  </si>
  <si>
    <t>Individual gas heating</t>
  </si>
  <si>
    <t>Wood</t>
  </si>
  <si>
    <t>Coal</t>
  </si>
  <si>
    <t>Briquettes (coal)</t>
  </si>
  <si>
    <t>Briquettes (Not coal)</t>
  </si>
  <si>
    <t>No heating</t>
  </si>
  <si>
    <t>D_14 Main Heating Source Reportedly Used by Households in their Accommodation during the last Winter Season by HHs with a member with a disability</t>
  </si>
  <si>
    <t>D_14 Main Heating Source Reportedly Used by Households in their Accommodation during the last Winter Season by displacement status</t>
  </si>
  <si>
    <t>D_14 Main Heating Source Reportedly Used by Households in their Accommodation during the last Winter Season by HoHH sex</t>
  </si>
  <si>
    <t>D_14 Main Heating Source Reportedly Used by Households in their Accommodation during the last Winter Season by rural or urban</t>
  </si>
  <si>
    <t>D_14 Main Heating Source Reportedly Used by Households in their Accommodation during the last Winter Season by HH proximity to FRB</t>
  </si>
  <si>
    <t>D_14 Main Heating Source Reportedly Used by Households in their Accommodation during the last Winter Seasonby HHs reporting house damaged by conflict-related reasons</t>
  </si>
  <si>
    <t>shelter_damaged_conflict</t>
  </si>
  <si>
    <t>HHs with conflict-related shelter damages</t>
  </si>
  <si>
    <t>HHs without conflict-related shelter damages</t>
  </si>
  <si>
    <t>D_15 Households Reporting Interruption to Main Utility Services in their Current Accommodation over the Last 30 days Prior to DC overall</t>
  </si>
  <si>
    <t>No interruptions experienced</t>
  </si>
  <si>
    <t>Sewage</t>
  </si>
  <si>
    <t>Centralized hot water supply</t>
  </si>
  <si>
    <t>Centralized cold water supply</t>
  </si>
  <si>
    <t>Mains electricity</t>
  </si>
  <si>
    <t>Centralized gas</t>
  </si>
  <si>
    <t>Wired internet</t>
  </si>
  <si>
    <t>D_15 Households Reporting Interruption to Main Utility Services in their Current Accommodation over the Last 30 days Prior to DC by HHs with a member with a disability</t>
  </si>
  <si>
    <t>D_15 Households Reporting Interruption to Main Utility Services in their Current Accommodation over the Last 30 days Prior to DC by displacement status</t>
  </si>
  <si>
    <t>D_15 Households Reporting Interruption to Main Utility Services in their Current Accommodation over the Last 30 days Prior to DC by HoHH sex</t>
  </si>
  <si>
    <t>D_15 Households Reporting Interruption to Main Utility Services in their Current Accommodation over the Last 30 days Prior to DC by rural or urban</t>
  </si>
  <si>
    <t>D_15 Households Reporting Interruption to Main Utility Services in their Current Accommodation over the Last 30 days Prior to DC by HH proximity to FRB</t>
  </si>
  <si>
    <t>F_1 Main Sources of Water used for Drinking Reported by Households overall</t>
  </si>
  <si>
    <t>Piped water in household</t>
  </si>
  <si>
    <t>Public tap/standpipe</t>
  </si>
  <si>
    <t>Personal protected borehole or well (private access)</t>
  </si>
  <si>
    <t>Public potected well or boreholes (shared access)</t>
  </si>
  <si>
    <t>Open / uncovered well</t>
  </si>
  <si>
    <t>Trucked in water by municipality (truck with a tank)</t>
  </si>
  <si>
    <t>Trucked in water private/paid service (truck with a tank)</t>
  </si>
  <si>
    <t>Water kiosk</t>
  </si>
  <si>
    <t>Bottled water</t>
  </si>
  <si>
    <t>Rainwater collection</t>
  </si>
  <si>
    <t>River, pond or lake water</t>
  </si>
  <si>
    <t>F_1 Main Sources of Water used for Drinking Reported by Households by rural or urban</t>
  </si>
  <si>
    <t>F_1 Main Sources of Water used for Drinking Reported by Households by HHs with a member with a disability</t>
  </si>
  <si>
    <t>F_1 Main Sources of Water used for Drinking Reported by Households by displacement status</t>
  </si>
  <si>
    <t>F_1 Main Sources of Water used for Drinking Reported by Households by HH with member employed</t>
  </si>
  <si>
    <t>F_1 Main Sources of Water used for Drinking Reported by Households by HoHH sex</t>
  </si>
  <si>
    <t>F_6 Time reported by Households to Fetch Water from Main Source of Water used for Drinking overall</t>
  </si>
  <si>
    <t>30 minutes or less</t>
  </si>
  <si>
    <t>Members do not collect (i.e., water on premises)</t>
  </si>
  <si>
    <t>More than 1 hour</t>
  </si>
  <si>
    <t>More than 30 minutes, but less than 1 hour</t>
  </si>
  <si>
    <t>F_6 Time reported by Households to Fetch Water from Main Source of Water used for Drinking by rural or urban</t>
  </si>
  <si>
    <t>F_6 Time reported by Households to Fetch Water from Main Source of Water used for Drinking by HHs with a member with a disability</t>
  </si>
  <si>
    <t>F_6 Time reported by Households to Fetch Water from Main Source of Water used for Drinking by displacement status</t>
  </si>
  <si>
    <t>F_6 Time reported by Households to Fetch Water from Main Source of Water used for Drinking by HH with member employed</t>
  </si>
  <si>
    <t>F_6 Time reported by Households to Fetch Water from Main Source of Water used for Drinking by HoHH sex</t>
  </si>
  <si>
    <t>F_2 Household Considering Water from their Main sources Safe to Drink Without Treatment overall</t>
  </si>
  <si>
    <t>No, not safe</t>
  </si>
  <si>
    <t>Yes, safe</t>
  </si>
  <si>
    <t>Yes, safe, but not always (bad quality after storms, or at specific times of year)</t>
  </si>
  <si>
    <t>Yes, safe, but not for long periods of time</t>
  </si>
  <si>
    <t>F_2 Household Considering Water from their Main sources Safe to Drink Without Treatment by rural or urban</t>
  </si>
  <si>
    <t>F_2 Household Considering Water from their Main sources Safe to Drink Without Treatment by HHs with a member with a disability</t>
  </si>
  <si>
    <t>F_2 Household Considering Water from their Main sources Safe to Drink Without Treatment by displacement status</t>
  </si>
  <si>
    <t>F_2 Household Considering Water from their Main sources Safe to Drink Without Treatment by HH with member employed</t>
  </si>
  <si>
    <t>F_2 Household Considering Water from their Main sources Safe to Drink Without Treatment by HoHH sex</t>
  </si>
  <si>
    <t>F_3 Households Treating Water from their Main sources Before Drinking overall</t>
  </si>
  <si>
    <t>Yes, with a filter at the tap (connected to piped water)</t>
  </si>
  <si>
    <t>Yes, with a filter we fill (ceramic candle, etc.)</t>
  </si>
  <si>
    <t>Yes, by letting it settle</t>
  </si>
  <si>
    <t>Yes, by boiling</t>
  </si>
  <si>
    <t>Yes, by adding bleach or a pill</t>
  </si>
  <si>
    <t>No, no need to treat the water</t>
  </si>
  <si>
    <t>No, can't find in market</t>
  </si>
  <si>
    <t>No, can't afford to</t>
  </si>
  <si>
    <t>No, other reason</t>
  </si>
  <si>
    <t>Do not know</t>
  </si>
  <si>
    <t>F_3 Households Treating Water from their Main sources Before Drinking by rural or urban</t>
  </si>
  <si>
    <t>F_3 Households Treating Water from their Main sources Before Drinking by HHs with a member with a disability</t>
  </si>
  <si>
    <t>F_3 Households Treating Water from their Main sources Before Drinking by displacement status</t>
  </si>
  <si>
    <t>F_3 Households Treating Water from their Main sources Before Drinking by HH with member employed</t>
  </si>
  <si>
    <t>F_3 Households Treating Water from their Main sources Before Drinking by HoHH sex</t>
  </si>
  <si>
    <t>F_4 Households Reporting Insufficient Drinking Water overall</t>
  </si>
  <si>
    <t>Always (more than 20 times)</t>
  </si>
  <si>
    <t>Never (0 times)</t>
  </si>
  <si>
    <t>Often (11-20 times)</t>
  </si>
  <si>
    <t>Rarely (1–2 times)</t>
  </si>
  <si>
    <t>Sometimes (3–10 times)</t>
  </si>
  <si>
    <t>F_4 Households Reporting Insufficient Drinking Water by rural or urban</t>
  </si>
  <si>
    <t>F_4 Households Reporting Insufficient Drinking Water by HHs with a member with a disability</t>
  </si>
  <si>
    <t>F_4 Households Reporting Insufficient Drinking Water by displacement status</t>
  </si>
  <si>
    <t>F_4 Households Reporting Insufficient Drinking Water by HH with member employed</t>
  </si>
  <si>
    <t>F_8 Type of Sanitation Facility Reportedly Used by Household Members overall</t>
  </si>
  <si>
    <t>Flush to piped sewer system</t>
  </si>
  <si>
    <t>Flush to septic tank</t>
  </si>
  <si>
    <t>Flush to pit latrine</t>
  </si>
  <si>
    <t>Flush to open drain</t>
  </si>
  <si>
    <t>Flush to elsewhere</t>
  </si>
  <si>
    <t>Flush to don’t know where</t>
  </si>
  <si>
    <t>Pit latrine with slab</t>
  </si>
  <si>
    <t>Pit latrine without slab / open pit</t>
  </si>
  <si>
    <t>Composting toilet</t>
  </si>
  <si>
    <t>Plastic Bag</t>
  </si>
  <si>
    <t>Bucket</t>
  </si>
  <si>
    <t>Hanging toilet/hanging latrine</t>
  </si>
  <si>
    <t>No facility/bush/field</t>
  </si>
  <si>
    <t>F_8 Type of Sanitation Facility Reportedly Used by Household Members by rural or urban</t>
  </si>
  <si>
    <t>F_8 Type of Sanitation Facility Reportedly Used by Household Members by HHs with a member with a disability</t>
  </si>
  <si>
    <t>F_8 Type of Sanitation Facility Reportedly Used by Household Members by displacement status</t>
  </si>
  <si>
    <t>F_8 Type of Sanitation Facility Reportedly Used by Household Members by HH with member employed</t>
  </si>
  <si>
    <t>F_8 Type of Sanitation Facility Reportedly Used by Household Members by HoHH sex</t>
  </si>
  <si>
    <t>F_9 Household Reporting to Share a Sanitation Facility with Another Household overall</t>
  </si>
  <si>
    <t>F_9 Household Reporting to Share a Sanitation Facility with Another Household by rural or urban</t>
  </si>
  <si>
    <t>F_9 Household Reporting to Share a Sanitation Facility with Another Household by HHs with a member with a disability</t>
  </si>
  <si>
    <t>F_9 Household Reporting to Share a Sanitation Facility with Another Household by displacement status</t>
  </si>
  <si>
    <t>F_9 Household Reporting to Share a Sanitation Facility with Another Household by HH with member employed</t>
  </si>
  <si>
    <t>F_9 Household Reporting to Share a Sanitation Facility with Another Household by HoHH sex</t>
  </si>
  <si>
    <t>F_10 Number of Households Sharing Sanitation Facility Reported overall</t>
  </si>
  <si>
    <t>F_10 Number of Households Sharing Sanitation Facility Reported by rural or urban</t>
  </si>
  <si>
    <t>F_10 Number of Households Sharing Sanitation Facility Reported by WASH assistance received</t>
  </si>
  <si>
    <t>assistance_received_wash</t>
  </si>
  <si>
    <t>HHs that did not receive wash assistance</t>
  </si>
  <si>
    <t>HHs that received wash assistance</t>
  </si>
  <si>
    <t>F_10 Number of Households Sharing Sanitation Facility Reported by HH with member employed</t>
  </si>
  <si>
    <t>F_10 Number of Households Sharing Sanitation Facility Reported by HHs with a member with a disability</t>
  </si>
  <si>
    <t>F_17 Household Reporting Access to Handwashing Facility with Water and Soap by overall</t>
  </si>
  <si>
    <t>No handwashing facility available</t>
  </si>
  <si>
    <t>Yes handwashing facility available with water and soap</t>
  </si>
  <si>
    <t>Yes handwashing facility available with only soap</t>
  </si>
  <si>
    <t>Yes handwashing facility available with only water</t>
  </si>
  <si>
    <t>Yes handwashing facility available, but without water and soap</t>
  </si>
  <si>
    <t>Don't Know</t>
  </si>
  <si>
    <t>F_17 Household Reporting Access to Handwashing Facility with Water and Soap by displacement status</t>
  </si>
  <si>
    <t>F_17 Household Reporting Access to Handwashing Facility with Water and Soap by HH with member employed</t>
  </si>
  <si>
    <t>F_17 Household Reporting Access to Handwashing Facility with Water and Soap by HoHH sex</t>
  </si>
  <si>
    <t>F_17 Household Reporting Access to Handwashing Facility with Water and Soap by HHs with a member with a disability</t>
  </si>
  <si>
    <t>RCSI Reduced Coping Strategies Score overall</t>
  </si>
  <si>
    <t>High</t>
  </si>
  <si>
    <t>Low</t>
  </si>
  <si>
    <t>Medium</t>
  </si>
  <si>
    <t>RCSI Reduced Coping Strategies Score by HHs with a member with a disability</t>
  </si>
  <si>
    <t>RCSI Reduced Coping Strategies Score by displacement status</t>
  </si>
  <si>
    <t>RCSI Reduced Coping Strategies Score by HoHH sex</t>
  </si>
  <si>
    <t>RCSI Reduced Coping Strategies Score by rural or urban</t>
  </si>
  <si>
    <t>Households Reportedly Adopting Reduced Coping Strategies by overall</t>
  </si>
  <si>
    <t>num_samples_G_3_1_rcsi_cheaper_food</t>
  </si>
  <si>
    <t>0_G_3_1_rcsi_cheaper_food</t>
  </si>
  <si>
    <t>1_G_3_1_rcsi_cheaper_food</t>
  </si>
  <si>
    <t>2_G_3_1_rcsi_cheaper_food</t>
  </si>
  <si>
    <t>3_G_3_1_rcsi_cheaper_food</t>
  </si>
  <si>
    <t>4_G_3_1_rcsi_cheaper_food</t>
  </si>
  <si>
    <t>5_G_3_1_rcsi_cheaper_food</t>
  </si>
  <si>
    <t>6_G_3_1_rcsi_cheaper_food</t>
  </si>
  <si>
    <t>7_G_3_1_rcsi_cheaper_food</t>
  </si>
  <si>
    <t>Prefer not to answer_G_3_1_rcsi_cheaper_food</t>
  </si>
  <si>
    <t>num_samples_G_3_2_rcsi_borrow_food</t>
  </si>
  <si>
    <t>0_G_3_2_rcsi_borrow_food</t>
  </si>
  <si>
    <t>1_G_3_2_rcsi_borrow_food</t>
  </si>
  <si>
    <t>2_G_3_2_rcsi_borrow_food</t>
  </si>
  <si>
    <t>3_G_3_2_rcsi_borrow_food</t>
  </si>
  <si>
    <t>4_G_3_2_rcsi_borrow_food</t>
  </si>
  <si>
    <t>5_G_3_2_rcsi_borrow_food</t>
  </si>
  <si>
    <t>7_G_3_2_rcsi_borrow_food</t>
  </si>
  <si>
    <t>6_G_3_2_rcsi_borrow_food</t>
  </si>
  <si>
    <t>Prefer not to answer_G_3_2_rcsi_borrow_food</t>
  </si>
  <si>
    <t>num_samples_G_3_3_rcsi_limit_portion</t>
  </si>
  <si>
    <t>0_G_3_3_rcsi_limit_portion</t>
  </si>
  <si>
    <t>1_G_3_3_rcsi_limit_portion</t>
  </si>
  <si>
    <t>2_G_3_3_rcsi_limit_portion</t>
  </si>
  <si>
    <t>3_G_3_3_rcsi_limit_portion</t>
  </si>
  <si>
    <t>4_G_3_3_rcsi_limit_portion</t>
  </si>
  <si>
    <t>5_G_3_3_rcsi_limit_portion</t>
  </si>
  <si>
    <t>7_G_3_3_rcsi_limit_portion</t>
  </si>
  <si>
    <t>Prefer not to answer_G_3_3_rcsi_limit_portion</t>
  </si>
  <si>
    <t>6_G_3_3_rcsi_limit_portion</t>
  </si>
  <si>
    <t>num_samples_G_3_4_rcsi_restrict_consumption_adults</t>
  </si>
  <si>
    <t>0_G_3_4_rcsi_restrict_consumption_adults</t>
  </si>
  <si>
    <t>1_G_3_4_rcsi_restrict_consumption_adults</t>
  </si>
  <si>
    <t>2_G_3_4_rcsi_restrict_consumption_adults</t>
  </si>
  <si>
    <t>3_G_3_4_rcsi_restrict_consumption_adults</t>
  </si>
  <si>
    <t>4_G_3_4_rcsi_restrict_consumption_adults</t>
  </si>
  <si>
    <t>5_G_3_4_rcsi_restrict_consumption_adults</t>
  </si>
  <si>
    <t>7_G_3_4_rcsi_restrict_consumption_adults</t>
  </si>
  <si>
    <t>Prefer not to answer_G_3_4_rcsi_restrict_consumption_adults</t>
  </si>
  <si>
    <t>6_G_3_4_rcsi_restrict_consumption_adults</t>
  </si>
  <si>
    <t>num_samples_G_3_5_rcsi_reduce_meals_number</t>
  </si>
  <si>
    <t>0_G_3_5_rcsi_reduce_meals_number</t>
  </si>
  <si>
    <t>1_G_3_5_rcsi_reduce_meals_number</t>
  </si>
  <si>
    <t>2_G_3_5_rcsi_reduce_meals_number</t>
  </si>
  <si>
    <t>3_G_3_5_rcsi_reduce_meals_number</t>
  </si>
  <si>
    <t>4_G_3_5_rcsi_reduce_meals_number</t>
  </si>
  <si>
    <t>6_G_3_5_rcsi_reduce_meals_number</t>
  </si>
  <si>
    <t>7_G_3_5_rcsi_reduce_meals_number</t>
  </si>
  <si>
    <t>Prefer not to answer_G_3_5_rcsi_reduce_meals_number</t>
  </si>
  <si>
    <t>5_G_3_5_rcsi_reduce_meals_number</t>
  </si>
  <si>
    <t>Households Reportedly Adopting Reduced Coping Strategies by HHs with a member with a disability</t>
  </si>
  <si>
    <t>Households Reportedly Adopting Reduced Coping Strategies by displacement status</t>
  </si>
  <si>
    <t>Households Reportedly Adopting Reduced Coping Strategies by head of household sex</t>
  </si>
  <si>
    <t>Households Reportedly Adopting Reduced Coping Strategies by rural or urban</t>
  </si>
  <si>
    <t>Households Reportedly Adopting Reduced Coping Strategies by employment status</t>
  </si>
  <si>
    <t>FCS Food Consumption Score overall</t>
  </si>
  <si>
    <t>Acceptable</t>
  </si>
  <si>
    <t>Borderline</t>
  </si>
  <si>
    <t>Poor</t>
  </si>
  <si>
    <t>FCS Food Consumption Score by HHs with a member with a disability</t>
  </si>
  <si>
    <t>FCS Food Consumption Score by displacement status</t>
  </si>
  <si>
    <t>FCS Food Consumption Score by HoHH sex</t>
  </si>
  <si>
    <t>FCS Food Consumption Score by rural or urban</t>
  </si>
  <si>
    <t>FCS Food Consumption Score by HHs with children</t>
  </si>
  <si>
    <t>hh_with_child</t>
  </si>
  <si>
    <t>HHs with Child (&lt;18 y.o.)</t>
  </si>
  <si>
    <t>HHs without Child (&lt;18 y.o.)</t>
  </si>
  <si>
    <t>I_1 Primary Income Sources Reported by Households Over the Last 30 Days Prior to DC by overall</t>
  </si>
  <si>
    <t>Regular employment - salaried work</t>
  </si>
  <si>
    <t>Irregular employment (temporary or daily wage earning) - casual or daily labour</t>
  </si>
  <si>
    <t>Informal employment (i.e. no formal contract or permit or perhaps taxes paid)</t>
  </si>
  <si>
    <t>Income from own business or commerce</t>
  </si>
  <si>
    <t>Income from renting out house, land or property</t>
  </si>
  <si>
    <t>Remittances</t>
  </si>
  <si>
    <t>Pension for all reasons (age, military, except of disability allowance)</t>
  </si>
  <si>
    <t>Selling household assets</t>
  </si>
  <si>
    <t>Loans, debts, support from community, friends, family (not including remittances)</t>
  </si>
  <si>
    <t>NGO or charity assistance</t>
  </si>
  <si>
    <t>Government social benefits or assistance</t>
  </si>
  <si>
    <t>Illegal or socially degrading activities</t>
  </si>
  <si>
    <t>I_1 Primary Income Sources Reported by Households Over the Last 30 Days Prior to DC by HHs with a member with a disability</t>
  </si>
  <si>
    <t>I_1 Primary Income Sources Reported by Households Over the Last 30 Days Prior to DC by displacement status</t>
  </si>
  <si>
    <t>I_1 Primary Income Sources Reported by Households Over the Last 30 Days Prior to DC by HoHH sex</t>
  </si>
  <si>
    <t>I_1 Primary Income Sources Reported by Households Over the Last 30 Days Prior to DC by rural or urban</t>
  </si>
  <si>
    <t>I_1 Primary Income Sources Reported by Households Over the Last 30 Days Prior to DC by HH size</t>
  </si>
  <si>
    <t>I_1 Primary Income Sources Reported by Households Over the Last 30 Days Prior to DC by HH with member employed</t>
  </si>
  <si>
    <t>I_1 Primary Income Sources Reported by Households Over the Last 30 Days Prior to DC by HH proximity to FRB</t>
  </si>
  <si>
    <t>I_1 Primary Income Sources Reported by Households Over the Last 30 Days Prior to DC by Food assistance received</t>
  </si>
  <si>
    <t>assistance_received</t>
  </si>
  <si>
    <t>HHs that did Not received Assistance in the past 3 months</t>
  </si>
  <si>
    <t>HHs that received Assistance in the past 3 months</t>
  </si>
  <si>
    <t>Total Income Total Household Income from all Reported Primary Income Sources over the Last 30 days Prior to DC overall</t>
  </si>
  <si>
    <t>Total Income Total Household Income from all Reported Primary Income Sources over the Last 30 days Prior to DC by HHs with a member with a disability</t>
  </si>
  <si>
    <t>Total Income Total Household Income from all Reported Primary Income Sources over the Last 30 days Prior to DC by displacement status</t>
  </si>
  <si>
    <t>Total Income Total Household Income from all Reported Primary Income Sources over the Last 30 days Prior to DC by HoHH sex</t>
  </si>
  <si>
    <t>Total Income Total Household Income from all Reported Primary Income Sources over the Last 30 days Prior to DC by rural or urban</t>
  </si>
  <si>
    <t>Total Income Total Household Income from all Reported Primary Income Sources over the Last 30 days Prior to DC by HH size</t>
  </si>
  <si>
    <t>Total Income Total Household Income from all Reported Primary Income Sources over the Last 30 days Prior to DC by HHs relying exclusively on humanitarian assistance</t>
  </si>
  <si>
    <t>Total Income Total Household Income from all Reported Primary Income Sources over the Last 30 days Prior to DC by HH with member employed</t>
  </si>
  <si>
    <t>Estimated Household's Income Over the Last 30 days by Types of Income Source overall</t>
  </si>
  <si>
    <t>num_samples_I_2_regular_employment_private_or_public_sector_salaried_work_</t>
  </si>
  <si>
    <t>mean_I_2_regular_employment_private_or_public_sector_salaried_work_</t>
  </si>
  <si>
    <t>median_I_2_regular_employment_private_or_public_sector_salaried_work_</t>
  </si>
  <si>
    <t>min_I_2_regular_employment_private_or_public_sector_salaried_work_</t>
  </si>
  <si>
    <t>max_I_2_regular_employment_private_or_public_sector_salaried_work_</t>
  </si>
  <si>
    <t>num_samples_I_2_1_irregular_employment_temporary_or_daily_wage_earning_casual_or_daily_labour_</t>
  </si>
  <si>
    <t>mean_I_2_1_irregular_employment_temporary_or_daily_wage_earning_casual_or_daily_labour_</t>
  </si>
  <si>
    <t>median_I_2_1_irregular_employment_temporary_or_daily_wage_earning_casual_or_daily_labour_</t>
  </si>
  <si>
    <t>min_I_2_1_irregular_employment_temporary_or_daily_wage_earning_casual_or_daily_labour_</t>
  </si>
  <si>
    <t>max_I_2_1_irregular_employment_temporary_or_daily_wage_earning_casual_or_daily_labour_</t>
  </si>
  <si>
    <t>num_samples_I_2_2_informal_employment_</t>
  </si>
  <si>
    <t>mean_I_2_2_informal_employment_</t>
  </si>
  <si>
    <t>median_I_2_2_informal_employment_</t>
  </si>
  <si>
    <t>min_I_2_2_informal_employment_</t>
  </si>
  <si>
    <t>max_I_2_2_informal_employment_</t>
  </si>
  <si>
    <t>num_samples_I_2_3_income_from_own_business_or_commerce_</t>
  </si>
  <si>
    <t>mean_I_2_3_income_from_own_business_or_commerce_</t>
  </si>
  <si>
    <t>median_I_2_3_income_from_own_business_or_commerce_</t>
  </si>
  <si>
    <t>min_I_2_3_income_from_own_business_or_commerce_</t>
  </si>
  <si>
    <t>max_I_2_3_income_from_own_business_or_commerce_</t>
  </si>
  <si>
    <t>num_samples_I_2_4_income_from_renting_out_house_land_or_property_</t>
  </si>
  <si>
    <t>mean_I_2_4_income_from_renting_out_house_land_or_property_</t>
  </si>
  <si>
    <t>median_I_2_4_income_from_renting_out_house_land_or_property_</t>
  </si>
  <si>
    <t>min_I_2_4_income_from_renting_out_house_land_or_property_</t>
  </si>
  <si>
    <t>max_I_2_4_income_from_renting_out_house_land_or_property_</t>
  </si>
  <si>
    <t>num_samples_I_2_5_remittances_</t>
  </si>
  <si>
    <t>mean_I_2_5_remittances_</t>
  </si>
  <si>
    <t>median_I_2_5_remittances_</t>
  </si>
  <si>
    <t>min_I_2_5_remittances_</t>
  </si>
  <si>
    <t>max_I_2_5_remittances_</t>
  </si>
  <si>
    <t>num_samples_I_2_6_pension_</t>
  </si>
  <si>
    <t>mean_I_2_6_pension_</t>
  </si>
  <si>
    <t>median_I_2_6_pension_</t>
  </si>
  <si>
    <t>min_I_2_6_pension_</t>
  </si>
  <si>
    <t>max_I_2_6_pension_</t>
  </si>
  <si>
    <t>num_samples_I_2_7_selling_household_assets_</t>
  </si>
  <si>
    <t>mean_I_2_7_selling_household_assets_</t>
  </si>
  <si>
    <t>median_I_2_7_selling_household_assets_</t>
  </si>
  <si>
    <t>min_I_2_7_selling_household_assets_</t>
  </si>
  <si>
    <t>max_I_2_7_selling_household_assets_</t>
  </si>
  <si>
    <t>num_samples_I_2_8_loans_debts_support_from_community_friends_family_not_including_remittances</t>
  </si>
  <si>
    <t>mean_I_2_8_loans_debts_support_from_community_friends_family_not_including_remittances</t>
  </si>
  <si>
    <t>median_I_2_8_loans_debts_support_from_community_friends_family_not_including_remittances</t>
  </si>
  <si>
    <t>min_I_2_8_loans_debts_support_from_community_friends_family_not_including_remittances</t>
  </si>
  <si>
    <t>max_I_2_8_loans_debts_support_from_community_friends_family_not_including_remittances</t>
  </si>
  <si>
    <t>num_samples_I_2_10_ngo_or_charity_assistance_</t>
  </si>
  <si>
    <t>mean_I_2_10_ngo_or_charity_assistance_</t>
  </si>
  <si>
    <t>median_I_2_10_ngo_or_charity_assistance_</t>
  </si>
  <si>
    <t>min_I_2_10_ngo_or_charity_assistance_</t>
  </si>
  <si>
    <t>max_I_2_10_ngo_or_charity_assistance_</t>
  </si>
  <si>
    <t>num_samples_I_2_11_government_social_benefits_or_assistance_eg_disability_allowance</t>
  </si>
  <si>
    <t>mean_I_2_11_government_social_benefits_or_assistance_eg_disability_allowance</t>
  </si>
  <si>
    <t>median_I_2_11_government_social_benefits_or_assistance_eg_disability_allowance</t>
  </si>
  <si>
    <t>min_I_2_11_government_social_benefits_or_assistance_eg_disability_allowance</t>
  </si>
  <si>
    <t>max_I_2_11_government_social_benefits_or_assistance_eg_disability_allowance</t>
  </si>
  <si>
    <t>num_samples_I_2_12_illegal_or_socially_degrading_activities_eg_unlawful_sales_begging_</t>
  </si>
  <si>
    <t>mean_I_2_12_illegal_or_socially_degrading_activities_eg_unlawful_sales_begging_</t>
  </si>
  <si>
    <t>median_I_2_12_illegal_or_socially_degrading_activities_eg_unlawful_sales_begging_</t>
  </si>
  <si>
    <t>min_I_2_12_illegal_or_socially_degrading_activities_eg_unlawful_sales_begging_</t>
  </si>
  <si>
    <t>max_I_2_12_illegal_or_socially_degrading_activities_eg_unlawful_sales_begging_</t>
  </si>
  <si>
    <t>num_samples_I_2_13_other_please_specify</t>
  </si>
  <si>
    <t>mean_I_2_13_other_please_specify</t>
  </si>
  <si>
    <t>median_I_2_13_other_please_specify</t>
  </si>
  <si>
    <t>min_I_2_13_other_please_specify</t>
  </si>
  <si>
    <t>max_I_2_13_other_please_specify</t>
  </si>
  <si>
    <t>Estimated Household's Income Over the Last 30 days by Types of Income Source by rural or urban</t>
  </si>
  <si>
    <t>Estimated Household's Income Over the Last 30 days by Types of Income Source by displacement status</t>
  </si>
  <si>
    <t>Estimated Household's Income Over the Last 30 days by Types of Income Source by HoHH sex</t>
  </si>
  <si>
    <t>Estimated Household's Income Over the Last 30 days by Types of Income Source by by HHs with a member with a disability</t>
  </si>
  <si>
    <t>Total Monthly Expenditure Total Monthly Expenditure Reported by Households overall</t>
  </si>
  <si>
    <t>Total Monthly Expenditure Total Monthly Expenditure Reported by Households by HHs with a member with a disability</t>
  </si>
  <si>
    <t>Total Monthly Expenditure Total Monthly Expenditure Reported by Households by displacement status</t>
  </si>
  <si>
    <t>Total Monthly Expenditure Total Monthly Expenditure Reported by Households by HoHH sex</t>
  </si>
  <si>
    <t>Total Monthly Expenditure Total Monthly Expenditure Reported by Households by rural or urban</t>
  </si>
  <si>
    <t>Total Monthly Expenditure Total Monthly Expenditure Reported by Households by HH size</t>
  </si>
  <si>
    <t>Total Monthly Expenditure Total Monthly Expenditure Reported by Households by HHs with only elderly members</t>
  </si>
  <si>
    <t>hh_only_elderly</t>
  </si>
  <si>
    <t>HHs not composed by elderly members only</t>
  </si>
  <si>
    <t>HHs with elderly members only</t>
  </si>
  <si>
    <t>Total Monthly Expenditure Total Monthly Expenditure Reported by Households by HHs relying exclusively on humanitarian assistance</t>
  </si>
  <si>
    <t>hh_assistance_exclusive_income</t>
  </si>
  <si>
    <t>HHs Not relying Exclusively on Assistance</t>
  </si>
  <si>
    <t>HHs relying Exclusively on Assistance</t>
  </si>
  <si>
    <t>Total Monthly Expenditure Total Monthly Expenditure Reported by Households by HH proximity to FRB</t>
  </si>
  <si>
    <t>Estimated Household's Domestic Expenditure Over the Last 30 days overall</t>
  </si>
  <si>
    <t>num_samples_I_4_0_food</t>
  </si>
  <si>
    <t>mean_I_4_0_food</t>
  </si>
  <si>
    <t>median_I_4_0_food</t>
  </si>
  <si>
    <t>min_I_4_0_food</t>
  </si>
  <si>
    <t>max_I_4_0_food</t>
  </si>
  <si>
    <t>num_samples_I_4_1_rent</t>
  </si>
  <si>
    <t>mean_I_4_1_rent</t>
  </si>
  <si>
    <t>median_I_4_1_rent</t>
  </si>
  <si>
    <t>min_I_4_1_rent</t>
  </si>
  <si>
    <t>max_I_4_1_rent</t>
  </si>
  <si>
    <t>num_samples_I_4_2_water_from_all_sources_combined_water_as_utility_or_purchase_of_water_for_drinking</t>
  </si>
  <si>
    <t>mean_I_4_2_water_from_all_sources_combined_water_as_utility_or_purchase_of_water_for_drinking</t>
  </si>
  <si>
    <t>median_I_4_2_water_from_all_sources_combined_water_as_utility_or_purchase_of_water_for_drinking</t>
  </si>
  <si>
    <t>min_I_4_2_water_from_all_sources_combined_water_as_utility_or_purchase_of_water_for_drinking</t>
  </si>
  <si>
    <t>max_I_4_2_water_from_all_sources_combined_water_as_utility_or_purchase_of_water_for_drinking</t>
  </si>
  <si>
    <t>num_samples_I_4_3_nonfood_household_items_for_regular_purchase_lightbulbs_etc</t>
  </si>
  <si>
    <t>mean_I_4_3_nonfood_household_items_for_regular_purchase_lightbulbs_etc</t>
  </si>
  <si>
    <t>median_I_4_3_nonfood_household_items_for_regular_purchase_lightbulbs_etc</t>
  </si>
  <si>
    <t>min_I_4_3_nonfood_household_items_for_regular_purchase_lightbulbs_etc</t>
  </si>
  <si>
    <t>max_I_4_3_nonfood_household_items_for_regular_purchase_lightbulbs_etc</t>
  </si>
  <si>
    <t>num_samples_I_4_5_power_utilities_electricity_or_gas_connections_etc</t>
  </si>
  <si>
    <t>mean_I_4_5_power_utilities_electricity_or_gas_connections_etc</t>
  </si>
  <si>
    <t>median_I_4_5_power_utilities_electricity_or_gas_connections_etc</t>
  </si>
  <si>
    <t>min_I_4_5_power_utilities_electricity_or_gas_connections_etc</t>
  </si>
  <si>
    <t>max_I_4_5_power_utilities_electricity_or_gas_connections_etc</t>
  </si>
  <si>
    <t>num_samples_I_4_6_fuel_for_cooking_for_vehicles_etc</t>
  </si>
  <si>
    <t>mean_I_4_6_fuel_for_cooking_for_vehicles_etc</t>
  </si>
  <si>
    <t>median_I_4_6_fuel_for_cooking_for_vehicles_etc</t>
  </si>
  <si>
    <t>min_I_4_6_fuel_for_cooking_for_vehicles_etc</t>
  </si>
  <si>
    <t>max_I_4_6_fuel_for_cooking_for_vehicles_etc</t>
  </si>
  <si>
    <t>num_samples_I_4_7_transportation_</t>
  </si>
  <si>
    <t>mean_I_4_7_transportation_</t>
  </si>
  <si>
    <t>median_I_4_7_transportation_</t>
  </si>
  <si>
    <t>min_I_4_7_transportation_</t>
  </si>
  <si>
    <t>max_I_4_7_transportation_</t>
  </si>
  <si>
    <t>num_samples_I_4_8_communications_phone_airtime_internet_costs_etc</t>
  </si>
  <si>
    <t>mean_I_4_8_communications_phone_airtime_internet_costs_etc</t>
  </si>
  <si>
    <t>median_I_4_8_communications_phone_airtime_internet_costs_etc</t>
  </si>
  <si>
    <t>min_I_4_8_communications_phone_airtime_internet_costs_etc</t>
  </si>
  <si>
    <t>max_I_4_8_communications_phone_airtime_internet_costs_etc</t>
  </si>
  <si>
    <t>num_samples_I_4_9_recreation_sport_culture</t>
  </si>
  <si>
    <t>mean_I_4_9_recreation_sport_culture</t>
  </si>
  <si>
    <t>median_I_4_9_recreation_sport_culture</t>
  </si>
  <si>
    <t>min_I_4_9_recreation_sport_culture</t>
  </si>
  <si>
    <t>max_I_4_9_recreation_sport_culture</t>
  </si>
  <si>
    <t>num_samples_I_4_12_productive_assets_any_items_used_to_help_generate_income_ex_sewing_machine_tools</t>
  </si>
  <si>
    <t>mean_I_4_12_productive_assets_any_items_used_to_help_generate_income_ex_sewing_machine_tools</t>
  </si>
  <si>
    <t>median_I_4_12_productive_assets_any_items_used_to_help_generate_income_ex_sewing_machine_tools</t>
  </si>
  <si>
    <t>min_I_4_12_productive_assets_any_items_used_to_help_generate_income_ex_sewing_machine_tools</t>
  </si>
  <si>
    <t>max_I_4_12_productive_assets_any_items_used_to_help_generate_income_ex_sewing_machine_tools</t>
  </si>
  <si>
    <t>num_samples_I_4_15_all_other_frequent_expenditures_please_specify</t>
  </si>
  <si>
    <t>mean_I_4_15_all_other_frequent_expenditures_please_specify</t>
  </si>
  <si>
    <t>median_I_4_15_all_other_frequent_expenditures_please_specify</t>
  </si>
  <si>
    <t>min_I_4_15_all_other_frequent_expenditures_please_specify</t>
  </si>
  <si>
    <t>max_I_4_15_all_other_frequent_expenditures_please_specify</t>
  </si>
  <si>
    <t>Estimated Household's Domestic Expenditure Over the Last 30 days by HHs with a member with a disability</t>
  </si>
  <si>
    <t>Estimated Household's Domestic Expenditure Over the Last 30 days by displacement status</t>
  </si>
  <si>
    <t>Estimated Household's Domestic Expenditure Over the Last 30 days by HoHH sex</t>
  </si>
  <si>
    <t>Estimated Household's Domestic Expenditure Over the Last 30 days by rural or urban</t>
  </si>
  <si>
    <t>Estimated Household's Domestic Expenditure Over the Last 30 days by HH size</t>
  </si>
  <si>
    <t>Estimated Household's Domestic Expenditure Over the Last 30 days by HHs relying exclusively on humanitarian assistance</t>
  </si>
  <si>
    <t>assistance_received_food</t>
  </si>
  <si>
    <t>HHs that did not receive food assistance</t>
  </si>
  <si>
    <t>HHs that received food assistance</t>
  </si>
  <si>
    <t>Estimated Household's Domestic Expenditure Over the Last 30 days by HH proximity to FRB</t>
  </si>
  <si>
    <t>Estimated Household's Domestic Expenditure Over the Last 6 Months overall</t>
  </si>
  <si>
    <t>num_samples_I_5_expenditure_categories_long_term_shelter_maintenance</t>
  </si>
  <si>
    <t>mean_I_5_expenditure_categories_long_term_shelter_maintenance</t>
  </si>
  <si>
    <t>median_I_5_expenditure_categories_long_term_shelter_maintenance</t>
  </si>
  <si>
    <t>min_I_5_expenditure_categories_long_term_shelter_maintenance</t>
  </si>
  <si>
    <t>max_I_5_expenditure_categories_long_term_shelter_maintenance</t>
  </si>
  <si>
    <t>num_samples_I_5_1_nonfood_household_items_for_infrequent_purchase_blankets_cooking_pots_etc</t>
  </si>
  <si>
    <t>mean_I_5_1_nonfood_household_items_for_infrequent_purchase_blankets_cooking_pots_etc</t>
  </si>
  <si>
    <t>median_I_5_1_nonfood_household_items_for_infrequent_purchase_blankets_cooking_pots_etc</t>
  </si>
  <si>
    <t>min_I_5_1_nonfood_household_items_for_infrequent_purchase_blankets_cooking_pots_etc</t>
  </si>
  <si>
    <t>max_I_5_1_nonfood_household_items_for_infrequent_purchase_blankets_cooking_pots_etc</t>
  </si>
  <si>
    <t>num_samples_I_5_2_infrequently_purchased_medication</t>
  </si>
  <si>
    <t>mean_I_5_2_infrequently_purchased_medication</t>
  </si>
  <si>
    <t>median_I_5_2_infrequently_purchased_medication</t>
  </si>
  <si>
    <t>min_I_5_2_infrequently_purchased_medication</t>
  </si>
  <si>
    <t>max_I_5_2_infrequently_purchased_medication</t>
  </si>
  <si>
    <t>num_samples_I_5_3_clothing_shoes</t>
  </si>
  <si>
    <t>mean_I_5_3_clothing_shoes</t>
  </si>
  <si>
    <t>median_I_5_3_clothing_shoes</t>
  </si>
  <si>
    <t>min_I_5_3_clothing_shoes</t>
  </si>
  <si>
    <t>max_I_5_3_clothing_shoes</t>
  </si>
  <si>
    <t>num_samples_I_5_6_educationrelated_expenditures_school_fees_supplies_uniforms_etc</t>
  </si>
  <si>
    <t>mean_I_5_6_educationrelated_expenditures_school_fees_supplies_uniforms_etc</t>
  </si>
  <si>
    <t>median_I_5_6_educationrelated_expenditures_school_fees_supplies_uniforms_etc</t>
  </si>
  <si>
    <t>min_I_5_6_educationrelated_expenditures_school_fees_supplies_uniforms_etc</t>
  </si>
  <si>
    <t>max_I_5_6_educationrelated_expenditures_school_fees_supplies_uniforms_etc</t>
  </si>
  <si>
    <t>num_samples_I_5_7_debt_repayment</t>
  </si>
  <si>
    <t>mean_I_5_7_debt_repayment</t>
  </si>
  <si>
    <t>median_I_5_7_debt_repayment</t>
  </si>
  <si>
    <t>min_I_5_7_debt_repayment</t>
  </si>
  <si>
    <t>max_I_5_7_debt_repayment</t>
  </si>
  <si>
    <t>num_samples_I_5_8_remittances</t>
  </si>
  <si>
    <t>mean_I_5_8_remittances</t>
  </si>
  <si>
    <t>median_I_5_8_remittances</t>
  </si>
  <si>
    <t>min_I_5_8_remittances</t>
  </si>
  <si>
    <t>max_I_5_8_remittances</t>
  </si>
  <si>
    <t>num_samples_I_5_9_savings_ie_money_set_aside_for_the_longterm</t>
  </si>
  <si>
    <t>mean_I_5_9_savings_ie_money_set_aside_for_the_longterm</t>
  </si>
  <si>
    <t>median_I_5_9_savings_ie_money_set_aside_for_the_longterm</t>
  </si>
  <si>
    <t>min_I_5_9_savings_ie_money_set_aside_for_the_longterm</t>
  </si>
  <si>
    <t>max_I_5_9_savings_ie_money_set_aside_for_the_longterm</t>
  </si>
  <si>
    <t>num_samples_I_5_10_all_other_infrequent_expenditures_please_specify</t>
  </si>
  <si>
    <t>mean_I_5_10_all_other_infrequent_expenditures_please_specify</t>
  </si>
  <si>
    <t>median_I_5_10_all_other_infrequent_expenditures_please_specify</t>
  </si>
  <si>
    <t>min_I_5_10_all_other_infrequent_expenditures_please_specify</t>
  </si>
  <si>
    <t>max_I_5_10_all_other_infrequent_expenditures_please_specify</t>
  </si>
  <si>
    <t>Estimated Household's Domestic Expenditure Over the Last 6 Months rural or urban</t>
  </si>
  <si>
    <t>Estimated Household's Domestic Expenditure Over the Last 6 Months by displacement status</t>
  </si>
  <si>
    <t>Estimated Household's Domestic Expenditure Over the Last 6 Months by HoHH sex</t>
  </si>
  <si>
    <t>Estimated Household's Domestic Expenditure Over the Last 6 Months by HHs with a member with a disability</t>
  </si>
  <si>
    <t>LCSI Living Coping Strategies (LCSI) Index Score overall</t>
  </si>
  <si>
    <t>Crisis</t>
  </si>
  <si>
    <t>Emergency</t>
  </si>
  <si>
    <t>No coping</t>
  </si>
  <si>
    <t>Stress</t>
  </si>
  <si>
    <t>LCSI Living Coping Strategies (LCSI) Index Score by HHs with a member with a disability</t>
  </si>
  <si>
    <t>LCSI Living Coping Strategies (LCSI) Index Score by displacement status</t>
  </si>
  <si>
    <t>LCSI Living Coping Strategies (LCSI) Index Score by HoHH sex</t>
  </si>
  <si>
    <t>LCSI Living Coping Strategies (LCSI) Index Score by rural or urban</t>
  </si>
  <si>
    <t>Households Reportedly Adopting Livelihood Coping Strategies by overall</t>
  </si>
  <si>
    <t>num_samples_I_8_1_lcs_sell_hh_assets</t>
  </si>
  <si>
    <t>No, had no need to use this coping strategy_I_8_1_lcs_sell_hh_assets</t>
  </si>
  <si>
    <t>No, have already exhausted this coping strategy and cannot use it again_I_8_1_lcs_sell_hh_assets</t>
  </si>
  <si>
    <t>Not applicable / This coping strategy is not available to me_I_8_1_lcs_sell_hh_assets</t>
  </si>
  <si>
    <t>Yes_I_8_1_lcs_sell_hh_assets</t>
  </si>
  <si>
    <t>Prefer not to answer_I_8_1_lcs_sell_hh_assets</t>
  </si>
  <si>
    <t>num_samples_I_8_2_lcs_spent_savings</t>
  </si>
  <si>
    <t>No, had no need to use this coping strategy_I_8_2_lcs_spent_savings</t>
  </si>
  <si>
    <t>No, have already exhausted this coping strategy and cannot use it again_I_8_2_lcs_spent_savings</t>
  </si>
  <si>
    <t>Not applicable / This coping strategy is not available to me_I_8_2_lcs_spent_savings</t>
  </si>
  <si>
    <t>Yes_I_8_2_lcs_spent_savings</t>
  </si>
  <si>
    <t>Prefer not to answer_I_8_2_lcs_spent_savings</t>
  </si>
  <si>
    <t>num_samples_I_8_3_lcs_forrowed_food</t>
  </si>
  <si>
    <t>No, had no need to use this coping strategy_I_8_3_lcs_forrowed_food</t>
  </si>
  <si>
    <t>No, have already exhausted this coping strategy and cannot use it again_I_8_3_lcs_forrowed_food</t>
  </si>
  <si>
    <t>Not applicable / This coping strategy is not available to me_I_8_3_lcs_forrowed_food</t>
  </si>
  <si>
    <t>Yes_I_8_3_lcs_forrowed_food</t>
  </si>
  <si>
    <t>Prefer not to answer_I_8_3_lcs_forrowed_food</t>
  </si>
  <si>
    <t>num_samples_I_8_4_lcs_eat_elsewhere</t>
  </si>
  <si>
    <t>No, had no need to use this coping strategy_I_8_4_lcs_eat_elsewhere</t>
  </si>
  <si>
    <t>No, have already exhausted this coping strategy and cannot use it again_I_8_4_lcs_eat_elsewhere</t>
  </si>
  <si>
    <t>Not applicable / This coping strategy is not available to me_I_8_4_lcs_eat_elsewhere</t>
  </si>
  <si>
    <t>Yes_I_8_4_lcs_eat_elsewhere</t>
  </si>
  <si>
    <t>Prefer not to answer_I_8_4_lcs_eat_elsewhere</t>
  </si>
  <si>
    <t>num_samples_I_8_6_lcs_reduce_health_expenditures</t>
  </si>
  <si>
    <t>No, had no need to use this coping strategy_I_8_6_lcs_reduce_health_expenditures</t>
  </si>
  <si>
    <t>Not applicable / This coping strategy is not available to me_I_8_6_lcs_reduce_health_expenditures</t>
  </si>
  <si>
    <t>Yes_I_8_6_lcs_reduce_health_expenditures</t>
  </si>
  <si>
    <t>No, have already exhausted this coping strategy and cannot use it again_I_8_6_lcs_reduce_health_expenditures</t>
  </si>
  <si>
    <t>Prefer not to answer_I_8_6_lcs_reduce_health_expenditures</t>
  </si>
  <si>
    <t>num_samples_I_8_7_lcs_reduce_education_expenditures</t>
  </si>
  <si>
    <t>No, had no need to use this coping strategy_I_8_7_lcs_reduce_education_expenditures</t>
  </si>
  <si>
    <t>Not applicable / This coping strategy is not available to me_I_8_7_lcs_reduce_education_expenditures</t>
  </si>
  <si>
    <t>Yes_I_8_7_lcs_reduce_education_expenditures</t>
  </si>
  <si>
    <t>No, have already exhausted this coping strategy and cannot use it again_I_8_7_lcs_reduce_education_expenditures</t>
  </si>
  <si>
    <t>Prefer not to answer_I_8_7_lcs_reduce_education_expenditures</t>
  </si>
  <si>
    <t>num_samples_I_8_8_lcs_sell_house</t>
  </si>
  <si>
    <t>No, had no need to use this coping strategy_I_8_8_lcs_sell_house</t>
  </si>
  <si>
    <t>No, have already exhausted this coping strategy and cannot use it again_I_8_8_lcs_sell_house</t>
  </si>
  <si>
    <t>Not applicable / This coping strategy is not available to me_I_8_8_lcs_sell_house</t>
  </si>
  <si>
    <t>Yes_I_8_8_lcs_sell_house</t>
  </si>
  <si>
    <t>Prefer not to answer_I_8_8_lcs_sell_house</t>
  </si>
  <si>
    <t>num_samples_I_8_9_lcs_move_elsewhere</t>
  </si>
  <si>
    <t>No, had no need to use this coping strategy_I_8_9_lcs_move_elsewhere</t>
  </si>
  <si>
    <t>Not applicable / This coping strategy is not available to me_I_8_9_lcs_move_elsewhere</t>
  </si>
  <si>
    <t>Yes_I_8_9_lcs_move_elsewhere</t>
  </si>
  <si>
    <t>No, have already exhausted this coping strategy and cannot use it again_I_8_9_lcs_move_elsewhere</t>
  </si>
  <si>
    <t>Prefer not to answer_I_8_9_lcs_move_elsewhere</t>
  </si>
  <si>
    <t>num_samples_I_8_10_lcs_degrading_income_source</t>
  </si>
  <si>
    <t>No, had no need to use this coping strategy_I_8_10_lcs_degrading_income_source</t>
  </si>
  <si>
    <t>No, have already exhausted this coping strategy and cannot use it again_I_8_10_lcs_degrading_income_source</t>
  </si>
  <si>
    <t>Not applicable / This coping strategy is not available to me_I_8_10_lcs_degrading_income_source</t>
  </si>
  <si>
    <t>Yes_I_8_10_lcs_degrading_income_source</t>
  </si>
  <si>
    <t>Prefer not to answer_I_8_10_lcs_degrading_income_source</t>
  </si>
  <si>
    <t>num_samples_I_8_5_lcs_sell_productive_assets</t>
  </si>
  <si>
    <t>No, had no need to use this coping strategy_I_8_5_lcs_sell_productive_assets</t>
  </si>
  <si>
    <t>No, have already exhausted this coping strategy and cannot use it again_I_8_5_lcs_sell_productive_assets</t>
  </si>
  <si>
    <t>Not applicable / This coping strategy is not available to me_I_8_5_lcs_sell_productive_assets</t>
  </si>
  <si>
    <t>Yes_I_8_5_lcs_sell_productive_assets</t>
  </si>
  <si>
    <t>Prefer not to answer_I_8_5_lcs_sell_productive_assets</t>
  </si>
  <si>
    <t>num_samples_I_8_12_lcs_additional_job</t>
  </si>
  <si>
    <t>No, had no need to use this coping strategy_I_8_12_lcs_additional_job</t>
  </si>
  <si>
    <t>No, have already exhausted this coping strategy and cannot use it again_I_8_12_lcs_additional_job</t>
  </si>
  <si>
    <t>Not applicable / This coping strategy is not available to me_I_8_12_lcs_additional_job</t>
  </si>
  <si>
    <t>Yes_I_8_12_lcs_additional_job</t>
  </si>
  <si>
    <t>Prefer not to answer_I_8_12_lcs_additional_job</t>
  </si>
  <si>
    <t>num_samples_I_8_13_lcs_ask_stranger</t>
  </si>
  <si>
    <t>No, had no need to use this coping strategy_I_8_13_lcs_ask_stranger</t>
  </si>
  <si>
    <t>No, have already exhausted this coping strategy and cannot use it again_I_8_13_lcs_ask_stranger</t>
  </si>
  <si>
    <t>Not applicable / This coping strategy is not available to me_I_8_13_lcs_ask_stranger</t>
  </si>
  <si>
    <t>Yes_I_8_13_lcs_ask_stranger</t>
  </si>
  <si>
    <t>Prefer not to answer_I_8_13_lcs_ask_stranger</t>
  </si>
  <si>
    <t>Households Reportedly Adopting Livelihood Coping Strategies by HHs with a member with a disability</t>
  </si>
  <si>
    <t>Households Reportedly Adopting Livelihood Coping Strategies by rural or urban</t>
  </si>
  <si>
    <t>Households Reportedly Adopting Livelihood Coping Strategies by displacement status</t>
  </si>
  <si>
    <t>Households Reportedly Adopting Livelihood Coping Strategies by HoHH sex</t>
  </si>
  <si>
    <t>I_8_14 Main Reasons Households Reported for Using Livelihood Coping Strategies overall</t>
  </si>
  <si>
    <t>To access or pay for food</t>
  </si>
  <si>
    <t>To access or pay for healthcare</t>
  </si>
  <si>
    <t>To access or pay for shelter</t>
  </si>
  <si>
    <t>To access or pay for education</t>
  </si>
  <si>
    <t>I_8_14 Main Reasons Households Reported for Using Livelihood Coping Strategies by HH size</t>
  </si>
  <si>
    <t>I_8_14 Main Reasons Households Reported for Using Livelihood Coping Strategies by HH proximity to FRB</t>
  </si>
  <si>
    <t>I_8_14 Main Reasons Households Reported for Using Livelihood Coping Strategies by HHs with a member with a disability</t>
  </si>
  <si>
    <t>I_8_14 Main Reasons Households Reported for Using Livelihood Coping Strategies by displacement status</t>
  </si>
  <si>
    <t>J_1 Inds Reporting a Medical Problem that made them Consider Seeking HSs in the Last 3 Mths Prior to DC by overall</t>
  </si>
  <si>
    <t>J_1 Inds Reporting a Medical Problem that made them Consider Seeking HSs in the Last 3 Mths Prior to DC by sex and age</t>
  </si>
  <si>
    <t>individual_age_sex</t>
  </si>
  <si>
    <t>Boys 6-11 y.o.</t>
  </si>
  <si>
    <t>Boys &lt;6 y.o.</t>
  </si>
  <si>
    <t>Female 18-25 y.o.</t>
  </si>
  <si>
    <t>Female 26-50 y.o.</t>
  </si>
  <si>
    <t>Female 51-65 y.o.</t>
  </si>
  <si>
    <t>Female 66+ y.o.</t>
  </si>
  <si>
    <t>Girls 6-11 y.o.</t>
  </si>
  <si>
    <t>Girls &lt;6 y.o.</t>
  </si>
  <si>
    <t>Male 18-25 y.o.</t>
  </si>
  <si>
    <t>Male 26-50 y.o.</t>
  </si>
  <si>
    <t>Male 51-65 y.o.</t>
  </si>
  <si>
    <t>Male 66+ y.o.</t>
  </si>
  <si>
    <t>J_1 Inds Reporting a Medical Problem that made them Consider Seeking HSs in the Last 3 Mths Prior to DC by Inds with a disability</t>
  </si>
  <si>
    <t>ind_disability_level_3_4</t>
  </si>
  <si>
    <t>Individual with disability</t>
  </si>
  <si>
    <t>Individual without disability</t>
  </si>
  <si>
    <t>J_1 Inds Reporting a Medical Problem that made them Consider Seeking HSs in the Last 3 Mths Prior to DC by rural or urban</t>
  </si>
  <si>
    <t>J_1 Inds Reporting a Medical Problem that made them Consider Seeking HSs in the Last 3 Mths Prior to DC by HH with member employed</t>
  </si>
  <si>
    <t>J_1 Inds Reporting a Medical Problem that made them Consider Seeking HSs in the Last 3 Mths Prior to DC by type of drinking water sources</t>
  </si>
  <si>
    <t>J_1 Inds Reporting a Medical Problem that made them Consider Seeking HSs in the Last 3 Mths Prior to DC by HHs with an elderly member</t>
  </si>
  <si>
    <t>hh_elderly_member</t>
  </si>
  <si>
    <t>HHs with at least one elderly member</t>
  </si>
  <si>
    <t>HHs with no elderly member</t>
  </si>
  <si>
    <t>J_1 Inds Reporting a Medical Problem that made them Consider Seeking HSs in the Last 3 Mths Prior to DC by HHs with a member with a disability</t>
  </si>
  <si>
    <t>J_1 Inds Reporting a Medical Problem that made them Consider Seeking HSs in the Last 3 Mths Prior to DC by HH proximity to FRB</t>
  </si>
  <si>
    <t>J_3 HSs Sought by Inds who Reported Having a Medical Problem that made them Consider Seeking HSs in the Last 3 Mths Prior to DC by overall</t>
  </si>
  <si>
    <t>J_3 HSs Sought by Inds who Reported Having a Medical Problem that made them Consider Seeking HSs in the Last 3 Mths Prior to DC by sex and age</t>
  </si>
  <si>
    <t>J_3 HSs Sought by Inds who Reported Having a Medical Problem that made them Consider Seeking HSs in the Last 3 Mths Prior to DC by Inds with a disability</t>
  </si>
  <si>
    <t>J_3 HSs Sought by Inds who Reported Having a Medical Problem that made them Consider Seeking HSs in the Last 3 Mths Prior to DC by rural or urban</t>
  </si>
  <si>
    <t>J_3 HSs Sought by Inds who Reported Having a Medical Problem that made them Consider Seeking HSs in the Last 3 Mths Prior to DC by HH with member employed</t>
  </si>
  <si>
    <t>J_3 HSs Sought by Inds who Reported Having a Medical Problem that made them Consider Seeking HSs in the Last 3 Mths Prior to DC by HHs with an elderly member</t>
  </si>
  <si>
    <t>J_3 HSs Sought by Inds who Reported Having a Medical Problem that made them Consider Seeking HSs in the Last 3 Mths Prior to DC by HHs with a member with a disability</t>
  </si>
  <si>
    <t>J_3 HSs Sought by Inds who Reported Having a Medical Problem that made them Consider Seeking HSs in the Last 3 Mths Prior to DC by HH proximity to FRB</t>
  </si>
  <si>
    <t>J_3_1 Inds Reporting having sought healthcare services at a Public health care facility in the Last 3 Mths Prior to DC by overall</t>
  </si>
  <si>
    <t>J_3_1 Inds Reporting having sought healthcare services at a Public health care facility in the Last 3 Mths Prior to DC by sex and age</t>
  </si>
  <si>
    <t>J_3_1 Inds Reporting having sought healthcare services at a Public health care facility in the Last 3 Mths Prior to DC by Inds with a disability</t>
  </si>
  <si>
    <t>J_3_1 Inds Reporting having sought healthcare services at a Public health care facility in the Last 3 Mths Prior to DC by rural or urban</t>
  </si>
  <si>
    <t>J_3_1 Inds Reporting having sought healthcare services at a Public health care facility in the Last 3 Mths Prior to DC by HH with member employed</t>
  </si>
  <si>
    <t>J_3_1 Inds Reporting having sought healthcare services at a Public health care facility in the Last 3 Mths Prior to DC by HHs with an elderly member</t>
  </si>
  <si>
    <t>J_3_1 Inds Reporting having sought healthcare services at a Public health care facility in the Last 3 Mths Prior to DC by HHs with a member with a disability</t>
  </si>
  <si>
    <t>J_3_1 Inds Reporting having sought healthcare services at a Public health care facility in the Last 3 Mths Prior to DC by HH proximity to FRB</t>
  </si>
  <si>
    <t>J_9 Access to HSs Desired by Inds who Reported Having Sought HSs in the Last 3 Mths Prior to DC by overall</t>
  </si>
  <si>
    <t>J_9 Access to HSs Desired by Inds who Reported Having Sought HSs in the Last 3 Mths Prior to DC by sex and age</t>
  </si>
  <si>
    <t>J_9 Access to HSs Desired by Inds who Reported Having Sought HSs in the Last 3 Mths Prior to DC by Inds with a disability</t>
  </si>
  <si>
    <t>J_9 Access to HSs Desired by Inds who Reported Having Sought HSs in the Last 3 Mths Prior to DC by rural or urban</t>
  </si>
  <si>
    <t>J_9 Access to HSs Desired by Inds who Reported Having Sought HSs in the Last 3 Mths Prior to DC by HH with member employed</t>
  </si>
  <si>
    <t>J_9 Access to HSs Desired by Inds who Reported Having Sought HSs in the Last 3 Mths Prior to DC by HHs with an elderly member</t>
  </si>
  <si>
    <t>J_9 Access to HSs Desired by Inds who Reported Having Sought HSs in the Last 3 Mths Prior to DC by HHs with a member with a disability</t>
  </si>
  <si>
    <t>J_9 Access to HSs Desired by Inds who Reported Having Sought HSs in the Last 3 Mths Prior to DC by HH proximity to FRB</t>
  </si>
  <si>
    <t>J_9_1 Out-of-pocket payment to access to HSs desired by Inds who Reported Having Sought HSs in the Last 3 Mths Prior to DC by overall</t>
  </si>
  <si>
    <t>J_9_1 Out-of-pocket payment to access to HSs desired by Inds who Reported Having Sought HSs in the Last 3 Mths Prior to DC by sex and age</t>
  </si>
  <si>
    <t>J_9_1 Out-of-pocket payment to access to HSs desired by Inds who Reported Having Sought HSs in the Last 3 Mths Prior to DC by Inds with a disability</t>
  </si>
  <si>
    <t>J_9_1 Out-of-pocket payment to access to HSs desired by Inds who Reported Having Sought HSs in the Last 3 Mths Prior to DC by rural or urban</t>
  </si>
  <si>
    <t>J_9_1 Out-of-pocket payment to access to HSs desired by Inds who Reported Having Sought HSs in the Last 3 Mths Prior to DC by HH with member employed</t>
  </si>
  <si>
    <t>J_9_1 Out-of-pocket payment to access to HSs desired by Inds who Reported Having Sought HSs in the Last 3 Mths Prior to DC by HHs with an elderly member</t>
  </si>
  <si>
    <t>J_9_1 Out-of-pocket payment to access to HSs desired by Inds who Reported Having Sought HSs in the Last 3 Mths Prior to DC by HHs with a member with a disability</t>
  </si>
  <si>
    <t>J_9_1 Out-of-pocket payment to access to HSs desired by Inds who Reported Having Sought HSs in the Last 3 Mths Prior to DC by HH proximity to FRB</t>
  </si>
  <si>
    <t>J_10 Barriers Inds Reportedly Experienced that Prevented Access to HSs Desired in the Last 3 Mths Prior to DC overall</t>
  </si>
  <si>
    <t>No barriers experienced</t>
  </si>
  <si>
    <t>No functional health facility nearby</t>
  </si>
  <si>
    <t>Specific service sought unavailable</t>
  </si>
  <si>
    <t>Long waiting time for the service</t>
  </si>
  <si>
    <t>Could not afford cost of consultation/service</t>
  </si>
  <si>
    <t>No means of transport</t>
  </si>
  <si>
    <t>Could not afford transportation to health facility</t>
  </si>
  <si>
    <t>Disability prevents access to health facility</t>
  </si>
  <si>
    <t>Insecurity at health facility</t>
  </si>
  <si>
    <t>Insecurity while travelling to health facility</t>
  </si>
  <si>
    <t>Not enough or no appropriately trained staff at health facility</t>
  </si>
  <si>
    <t>Fear or distrust of health workers, examination or treatment</t>
  </si>
  <si>
    <t>Fear of stigma or prejudice</t>
  </si>
  <si>
    <t>J_10 Barriers Inds Reportedly Experienced that Prevented Access to HSs Desired in the Last 3 Mths Prior to DC by sex and age</t>
  </si>
  <si>
    <t>J_10 Barriers Inds Reportedly Experienced that Prevented Access to HSs Desired in the Last 3 Mths Prior to DC by Inds with a disability</t>
  </si>
  <si>
    <t>J_10 Barriers Inds Reportedly Experienced that Prevented Access to HSs Desired in the Last 3 Mths Prior to DC by rural or urban</t>
  </si>
  <si>
    <t>J_10 Barriers Inds Reportedly Experienced that Prevented Access to HSs Desired in the Last 3 Mths Prior to DC by HH with member employed</t>
  </si>
  <si>
    <t>J_10 Barriers Inds Reportedly Experienced that Prevented Access to HSs Desired in the Last 3 Mths Prior to DC by HHs with an elderly member</t>
  </si>
  <si>
    <t>J_10 Barriers Inds Reportedly Experienced that Prevented Access to HSs Desired in the Last 3 Mths Prior to DC by HHs with a member with a disability</t>
  </si>
  <si>
    <t>J_10 Barriers Inds Reportedly Experienced that Prevented Access to HSs Desired in the Last 3 Mths Prior to DC by HH proximity to FRB</t>
  </si>
  <si>
    <t>J_13 Inds who Reportedly Sought Medicine in the Last 3 Mths Prior to DC overall</t>
  </si>
  <si>
    <t>J_13 Inds who Reportedly Sought Medicine in the Last 3 Mths Prior to DC by sex and age</t>
  </si>
  <si>
    <t>J_13 Inds who Reportedly Sought Medicine in the Last 3 Mths Prior to DC by Inds with a disability</t>
  </si>
  <si>
    <t>J_13 Inds who Reportedly Sought Medicine in the Last 3 Mths Prior to DC by rural or urban</t>
  </si>
  <si>
    <t>J_13 Inds who Reportedly Sought Medicine in the Last 3 Mths Prior to DC by HH with member employed</t>
  </si>
  <si>
    <t>J_13 Households who Reportedly Sought Medicine in the Last 3 Mths Prior to DC by HHs with an elderly member</t>
  </si>
  <si>
    <t>J_13 Households who Reportedly Sought Medicine in the Last 3 Mths Prior to DC by HHs with a member with a disability</t>
  </si>
  <si>
    <t>J_13 Households who Reportedly Sought Medicine in the Last 3 Mths Prior to DC by HH proximity to FRB</t>
  </si>
  <si>
    <t>J_14 Barriers Inds Reportedly Experienced when Seeking Medicines in the Last 3 Mths Prior to DC overall</t>
  </si>
  <si>
    <t>No medicines sought in the last 3 months</t>
  </si>
  <si>
    <t>No barriers experienced when seeking medicines in the last 3 months</t>
  </si>
  <si>
    <t>Specific medicine sought unavailable</t>
  </si>
  <si>
    <t>Could not afford cost of medication</t>
  </si>
  <si>
    <t>Could not afford transportation to pharmacy</t>
  </si>
  <si>
    <t>Disability prevents access to pharmacy</t>
  </si>
  <si>
    <t>No means of transport to reach the closest pharmacy</t>
  </si>
  <si>
    <t>Not safe/insecurity at the pharmacy</t>
  </si>
  <si>
    <t>Not safe/insecurity while travelling to pharmacy</t>
  </si>
  <si>
    <t>Could not take time off work / from caring for children</t>
  </si>
  <si>
    <t>Lack of medicine in pharmacy</t>
  </si>
  <si>
    <t>Lack of necessary documents</t>
  </si>
  <si>
    <t>Specifiy other reason</t>
  </si>
  <si>
    <t>J_14 Barriers Inds Reportedly Experienced when Seeking Medicines in the Last 3 Mths Prior to DC by sex and age</t>
  </si>
  <si>
    <t>J_14 Barriers Inds Reportedly Experienced when Seeking Medicines in the Last 3 Mths Prior to DC by HHs with a member with a disability</t>
  </si>
  <si>
    <t>J_14 Barriers Inds Reportedly Experienced when Seeking Medicines in the Last 3 Mths Prior to DC by rural or urban</t>
  </si>
  <si>
    <t>J_14 Barriers Inds Reportedly Experienced when Seeking Medicines in the Last 3 Mths Prior to DC by HH with member employed</t>
  </si>
  <si>
    <t>J_14 Barriers Inds Reportedly Experienced when Seeking Medicines in the Last 3 Mths Prior to DC by HHs with an elderly member</t>
  </si>
  <si>
    <t>J_14 Barriers Inds Reportedly Experienced when Seeking Medicines in the Last 3 Mths Prior to DC by HH proximity to FRB</t>
  </si>
  <si>
    <t>J_14_1 Out-of-pocket payment to access medicines by Inds who Reportedly Sought Medicine in the Last 3 Mths Prior to DC overall</t>
  </si>
  <si>
    <t>J_14_1 Out-of-pocket payment to access medicines by Inds who Reportedly Sought Medicine in the Last 3 Mths Prior to DC by sex and age</t>
  </si>
  <si>
    <t>J_14_1 Out-of-pocket payment to access medicines by Inds who Reportedly Sought Medicine in the Last 3 Mths Prior to DC by Inds with a disability</t>
  </si>
  <si>
    <t>J_14_1 Out-of-pocket payment to access medicines by Inds who Reportedly Sought Medicine in the Last 3 Mths Prior to DC by rural or urban</t>
  </si>
  <si>
    <t>J_14_1 Out-of-pocket payment to access medicines by Inds who Reportedly Sought Medicine in the Last 3 Mths Prior to DC by HH with member employed</t>
  </si>
  <si>
    <t>J_14_1 Out-of-pocket payment to access medicines by Inds who Reportedly Sought Medicine in the Last 3 Mths Prior to DC by HHs with an elderly member</t>
  </si>
  <si>
    <t>J_14_1 Out-of-pocket payment to access medicines by Inds who Reportedly Sought Medicine in the Last 3 Mths Prior to DC by HHs with a member with a disability</t>
  </si>
  <si>
    <t>J_14_1 Out-of-pocket payment to access medicines by Inds who Reportedly Sought Medicine in the Last 3 Mths Prior to DC by HH proximity to FRB</t>
  </si>
  <si>
    <t>K_1 Households Reporting a Child Living Outside of their Home overall</t>
  </si>
  <si>
    <t>K_1 Households Reporting a Child Living Outside of their Home by HHs with a member with a disability</t>
  </si>
  <si>
    <t>K_1 Households Reporting a Child Living Outside of their Home by displacement status</t>
  </si>
  <si>
    <t>K_1 Households Reporting a Child Living Outside of their Home by HoHH sex</t>
  </si>
  <si>
    <t>K_1 Households Reporting a Child Living Outside of their Home by rural or urban</t>
  </si>
  <si>
    <t>K_1 Households Reporting a Child Living Outside of their Home by HHs with children</t>
  </si>
  <si>
    <t>K_1 Households Reporting a Child Living Outside of their Home by HHs that received assistance (Protection)</t>
  </si>
  <si>
    <t>assistance_received_protection</t>
  </si>
  <si>
    <t>HHs that did not receive protection assistance</t>
  </si>
  <si>
    <t>HHs that received protection assistance</t>
  </si>
  <si>
    <t>K_2 Number of Children Households Reported as Living Outside of their Home overall</t>
  </si>
  <si>
    <t>K_2 Number of Children Households Reported as Living Outside of their Home by HHs with a member with a disability</t>
  </si>
  <si>
    <t>K_2 Number of Children Households Reported as Living Outside of their Home by displacement status</t>
  </si>
  <si>
    <t>K_2 Number of Children Households Reported as Living Outside of their Home by HoHH sex</t>
  </si>
  <si>
    <t>K_2 Number of Children Households Reported as Living Outside of their Home by rural or urban</t>
  </si>
  <si>
    <t>K_2 Number of Children Households Reported as Living Outside of their Home by HHs with children</t>
  </si>
  <si>
    <t>K_3 Reasons Households Reported for Children Living Outside of their Home overall</t>
  </si>
  <si>
    <t>Married/with partner and left the house</t>
  </si>
  <si>
    <t>Left the house to seek employment</t>
  </si>
  <si>
    <t>Left the house to study</t>
  </si>
  <si>
    <t>Left the house to seek safety and security, protection</t>
  </si>
  <si>
    <t>Left the house to engage with the army or armed groups</t>
  </si>
  <si>
    <t>Kidnapped/abducted</t>
  </si>
  <si>
    <t>Missing (left and no news, forced transfers of children in institutions, )</t>
  </si>
  <si>
    <t>Arbitrarily detained</t>
  </si>
  <si>
    <t>Child in state care institutions</t>
  </si>
  <si>
    <t>Child with foster family or kinship family or friends</t>
  </si>
  <si>
    <t>K_3 Reasons Households Reported for Children Living Outside of their Home by HHs with a member with a disability</t>
  </si>
  <si>
    <t>K_3 Reasons Households Reported for Children Living Outside of their Home by displacement status</t>
  </si>
  <si>
    <t>K_3 Reasons Households Reported for Children Living Outside of their Home by HoHH sex</t>
  </si>
  <si>
    <t>K_3 Reasons Households Reported for Children Living Outside of their Home by rural or urban</t>
  </si>
  <si>
    <t>K_3 Reasons Households Reported for Children Living Outside of their Home by HHs with children</t>
  </si>
  <si>
    <t>K_4 Concerns in the Last 3 Mths Prior to DC that remain actual as of today that Households Reported in Relation to Property or Land overall</t>
  </si>
  <si>
    <t>Damaged housing</t>
  </si>
  <si>
    <t>Destroyed housing</t>
  </si>
  <si>
    <t>Damage or destroyed property other than residential real estate</t>
  </si>
  <si>
    <t>Looting of private property</t>
  </si>
  <si>
    <t>Land contaminated with mines/UXO</t>
  </si>
  <si>
    <t>Property is unlawfully occupied by others</t>
  </si>
  <si>
    <t>Housing and/or land is used for military purposes</t>
  </si>
  <si>
    <t>Property owners do not have an access to it due to the military restrictions, active hostilities, location in NGCA</t>
  </si>
  <si>
    <t>Lack of documents proving ownership of housing</t>
  </si>
  <si>
    <t>Mortgage payments for conflict-affected housing</t>
  </si>
  <si>
    <t>Rental disputes (landlord/tenant problems)</t>
  </si>
  <si>
    <t>Eviction from collective centers</t>
  </si>
  <si>
    <t>Inadequate living conditions in collective centers</t>
  </si>
  <si>
    <t>No social housing available in the area</t>
  </si>
  <si>
    <t>No affordable housing for rent available in the area</t>
  </si>
  <si>
    <t>Rules and processes on housing and land not clear or changing</t>
  </si>
  <si>
    <t>Eviction</t>
  </si>
  <si>
    <t>No concern</t>
  </si>
  <si>
    <t>K_4 Concerns in the Last 3 Mths Prior to DC that remain actual as of today that Households Reported in Relation to Property or Land by HHs with a member with a disability</t>
  </si>
  <si>
    <t>K_4 Concerns in the Last 3 Mths Prior to DC that remain actual as of today that Households Reported in Relation to Property or Land by displacement status</t>
  </si>
  <si>
    <t>K_4 Concerns in the Last 3 Mths Prior to DC that remain actual as of today that Households Reported in Relation to Property or Land by HoHH sex</t>
  </si>
  <si>
    <t>K_4 Concerns in the Last 3 Mths Prior to DC that remain actual as of today that Households Reported in Relation to Property or Land by rural or urban</t>
  </si>
  <si>
    <t>K_4 Concerns in the Last 3 Mths Prior to DC that remain actual as of today that Households Reported in Relation to Property or Land by HHs with children</t>
  </si>
  <si>
    <t>K_4 Concerns in the Last 3 Mths Prior to DC that remain actual as of today that Households Reported in Relation to Property or Land by HH proximity to FRB</t>
  </si>
  <si>
    <t>K_6 Safety and Security Incidents Households Reported as Experienced in the Last 3 Mths Prior to DC overall</t>
  </si>
  <si>
    <t>Armed violence/Shelling</t>
  </si>
  <si>
    <t>Presence of landmines/UXO</t>
  </si>
  <si>
    <t>Attacks on Civilian Facilities (schools, hospitals)</t>
  </si>
  <si>
    <t>Insecure environment due to crime</t>
  </si>
  <si>
    <t>Harassment to disclose information</t>
  </si>
  <si>
    <t>Abduction or forced disappearance</t>
  </si>
  <si>
    <t>Presence of military actors</t>
  </si>
  <si>
    <t>Arbitrary arrest and/or detention</t>
  </si>
  <si>
    <t>Social tension in the community</t>
  </si>
  <si>
    <t>No safety and security concern</t>
  </si>
  <si>
    <t>K_6 Safety and Security Incidents Households Reported as Experienced in the Last 3 Mths Prior to DC by HHs with a member with a disability</t>
  </si>
  <si>
    <t>K_6 Safety and Security Incidents Households Reported as Experienced in the Last 3 Mths Prior to DC by displacement status</t>
  </si>
  <si>
    <t>K_6 Safety and Security Incidents Households Reported as Experienced in the Last 3 Mths Prior to DC by HoHH sex</t>
  </si>
  <si>
    <t>K_6 Safety and Security Incidents Households Reported as Experienced in the Last 3 Mths Prior to DC by rural or urban</t>
  </si>
  <si>
    <t>K_6 Safety and Security Incidents Households Reported as Experienced in the Last 3 Mths Prior to DC by HHs with children</t>
  </si>
  <si>
    <t>K_6 Safety and Security Incidents Households Reported as Experienced in the Last 3 Mths Prior to DC by HH proximity to FRB</t>
  </si>
  <si>
    <t>K_11 Main Safety and Security Concerns for Women in the Area Reported by Households overall</t>
  </si>
  <si>
    <t>Being sent abroad to find work</t>
  </si>
  <si>
    <t>Being sent abroad for protection</t>
  </si>
  <si>
    <t>Being injured/killed by an explosive hazard (including mine / UXO)</t>
  </si>
  <si>
    <t>Being kidnapped</t>
  </si>
  <si>
    <t>Being robbed</t>
  </si>
  <si>
    <t>Suffering from physical harassment or violence (not sexual)</t>
  </si>
  <si>
    <t>Suffering from sexual harassment or violence</t>
  </si>
  <si>
    <t>Suffering from verbal harassment</t>
  </si>
  <si>
    <t>Suffering from economic violence</t>
  </si>
  <si>
    <t>Discrimination or persecution (because of ethnicity, status, etc.)</t>
  </si>
  <si>
    <t>Being killed</t>
  </si>
  <si>
    <t>Being injured</t>
  </si>
  <si>
    <t>Being detained</t>
  </si>
  <si>
    <t>Being exploited (i.e. being engaged in harmful forms of labor for economic gain of the exploiter)</t>
  </si>
  <si>
    <t>K_11 Main Safety and Security Concerns for Women in the Area Reported by Households by HHs with a member with a disability</t>
  </si>
  <si>
    <t>K_11 Main Safety and Security Concerns for Women in the Area Reported by Households by displacement status</t>
  </si>
  <si>
    <t>K_11 Main Safety and Security Concerns for Women in the Area Reported by Households by HoHH sex</t>
  </si>
  <si>
    <t>K_11 Main Safety and Security Concerns for Women in the Area Reported by Households by rural or urban</t>
  </si>
  <si>
    <t>K_11 Main Safety and Security Concerns for Women in the Area Reported by Households by HHs with children</t>
  </si>
  <si>
    <t>K_11 Main Safety and Security Concerns for Women in the Area Reported by Households by HH proximity to FRB</t>
  </si>
  <si>
    <t>K_13 Main Safety and Security Concerns for Children in the Area Reported by Households overall</t>
  </si>
  <si>
    <t>Being recruited by armed forces</t>
  </si>
  <si>
    <t>Being separated from their caregivers</t>
  </si>
  <si>
    <t>K_13 Main Safety and Security Concerns for Children in the Area Reported by Households by HHs with a member with a disability</t>
  </si>
  <si>
    <t>K_13 Main Safety and Security Concerns for Children in the Area Reported by Households by displacement status</t>
  </si>
  <si>
    <t>K_13 Main Safety and Security Concerns for Children in the Area Reported by Households by HoHH sex</t>
  </si>
  <si>
    <t>K_13 Main Safety and Security Concerns for Children in the Area Reported by Households by rural or urban</t>
  </si>
  <si>
    <t>K_13 Main Safety and Security Concerns for Children in the Area Reported by Households by HHs with children</t>
  </si>
  <si>
    <t>K_13 Main Safety and Security Concerns for Children in the Area Reported by Households by HH proximity to FRB</t>
  </si>
  <si>
    <t>K_12 Households Reporting Need to Access Social Services Provided by the Government in the Last 3 Mths Prior to DC overall</t>
  </si>
  <si>
    <t>K_12 Households Reporting Need to Access Social Services Provided by the Government in the Last 3 Mths Prior to DC by HHs with a member with a disability</t>
  </si>
  <si>
    <t>K_12 Households Reporting Need to Access Social Services Provided by the Government in the Last 3 Mths Prior to DC by displacement status</t>
  </si>
  <si>
    <t>K_12 Households Reporting Need to Access Social Services Provided by the Government in the Last 3 Mths Prior to DC by HoHH sex</t>
  </si>
  <si>
    <t>K_12 Households Reporting Need to Access Social Services Provided by the Government in the Last 3 Mths Prior to DC by HH proximity to FRB</t>
  </si>
  <si>
    <t>K_12 Households Reporting Need to Access Social Services Provided by the Government in the Last 3 Mths Prior to DC by rural or urban</t>
  </si>
  <si>
    <t>K_12_1 Main barriers for Households to Access Social Services Provided by the Government in the Last 3 Mths Prior to DC overall</t>
  </si>
  <si>
    <t>No services available</t>
  </si>
  <si>
    <t>No information on availability of the services</t>
  </si>
  <si>
    <t>Social/administrative services workers from State institutions do not visit settlement often</t>
  </si>
  <si>
    <t>Lack of social/administrative services staff</t>
  </si>
  <si>
    <t>Distance from place of residence to social service centers (TSNAPs, Departments of Social Protection, etc.)</t>
  </si>
  <si>
    <t>Financial constraints</t>
  </si>
  <si>
    <t>Transportation/distance constraints</t>
  </si>
  <si>
    <t>Lack of civil documentation</t>
  </si>
  <si>
    <t>Lack of access to individual counselling or legal assistance</t>
  </si>
  <si>
    <t>Discrimination</t>
  </si>
  <si>
    <t>Fear of conscription</t>
  </si>
  <si>
    <t>K_12_1 Main barriers for Households to Access Social Services Provided by the Government in the Last 3 Mths Prior to D by HHs with a member with a disability</t>
  </si>
  <si>
    <t>K_12_1 Main barriers for Households to Access Social Services Provided by the Government in the Last 3 Mths Prior to D by displacement status</t>
  </si>
  <si>
    <t>K_12_1 Main barriers for Households to Access Social Services Provided by the Government in the Last 3 Mths Prior to D by HoHH sex</t>
  </si>
  <si>
    <t>K_12_1 Main barriers for Households to Access Social Services Provided by the Government in the Last 3 Mths Prior to D by HH proximity to FRB</t>
  </si>
  <si>
    <t>K_12_1 Main barriers for Households to Access Social Services Provided by the Government in the Last 3 Mths Prior to D by rural or urban</t>
  </si>
  <si>
    <t>K_13 Households Reporting Need for Legal Assistance overall</t>
  </si>
  <si>
    <t>No,</t>
  </si>
  <si>
    <t>Don’t know,</t>
  </si>
  <si>
    <t>Yes - to obtain identity documents</t>
  </si>
  <si>
    <t>Yes - to obtain civil documents (birth, death, marriage, divorce)</t>
  </si>
  <si>
    <t>Yes - to obtain property documentation</t>
  </si>
  <si>
    <t>Yes - to apply for compensation for damaged or destroyed property</t>
  </si>
  <si>
    <t>Yes - to access pensions</t>
  </si>
  <si>
    <t>Yes - to access social benefits</t>
  </si>
  <si>
    <t>Yes - to apply for subsidies</t>
  </si>
  <si>
    <t>Yes - other reason (please specify)</t>
  </si>
  <si>
    <t>Refuse to answer</t>
  </si>
  <si>
    <t>K_13 Households Reporting Need for Legal Assistance by HHs with a member with a disability</t>
  </si>
  <si>
    <t>K_13 Households Reporting Need for Legal Assistance by displacement status</t>
  </si>
  <si>
    <t>K_13 Households Reporting Need for Legal Assistance by HoHH sex</t>
  </si>
  <si>
    <t>K_13 Households Reporting Need for Legal Assistance by HH proximity to FRB</t>
  </si>
  <si>
    <t>K_13 Households Reporting Need for Legal Assistance by rural or urban</t>
  </si>
  <si>
    <t>K_14 GBV Response Services Households Reported being Aware as Available in their Community overall</t>
  </si>
  <si>
    <t>Violence against women hotline</t>
  </si>
  <si>
    <t>Safe shelter, crisis room, day care center or relief center for survivors of violence against women;</t>
  </si>
  <si>
    <t>Psychosocial support for women and girls</t>
  </si>
  <si>
    <t>Psychosocial support for men and boys</t>
  </si>
  <si>
    <t>Recreational activities organized for women and girls at Women and Girls Safe Spaces</t>
  </si>
  <si>
    <t>Reproductive health services for women and girls</t>
  </si>
  <si>
    <t>Other services offered for women and girls, men and boys if they experience some form of violence (sexual, physical, economic)</t>
  </si>
  <si>
    <t>Legal Services</t>
  </si>
  <si>
    <t>None of these services are available</t>
  </si>
  <si>
    <t>K_14 GBV Response Services Households Reported being Aware as Available in their Community by HHs with a member with a disability</t>
  </si>
  <si>
    <t>K_14 GBV Response Services Households Reported being Aware as Available in their Community by displacement status</t>
  </si>
  <si>
    <t>K_14 GBV Response Services Households Reported being Aware as Available in their Community by HoHH sex</t>
  </si>
  <si>
    <t>K_14 GBV Response Services Households Reported being Aware as Available in their Community by rural or urban</t>
  </si>
  <si>
    <t>K_14 GBV Response Services Households Reported being Aware as Available in their Community by HHs with children</t>
  </si>
  <si>
    <t>K_15 Barriers Households Reported in Accessing GBV Response Services overall</t>
  </si>
  <si>
    <t>Don't know of any barriers</t>
  </si>
  <si>
    <t>Don’t know how to access these services</t>
  </si>
  <si>
    <t>Women and girls are too busy with household chores to access these services</t>
  </si>
  <si>
    <t>Travel to these services is difficult</t>
  </si>
  <si>
    <t>Travel to these services is unsafe</t>
  </si>
  <si>
    <t>Individuals feel social stigma while accessing these services</t>
  </si>
  <si>
    <t>There are financial constraints to access these services</t>
  </si>
  <si>
    <t>Parents do not allow girls to access these services</t>
  </si>
  <si>
    <t>These services are too busy, with long waiting times</t>
  </si>
  <si>
    <t>The quality of services is not good</t>
  </si>
  <si>
    <t>Services are not always functional</t>
  </si>
  <si>
    <t>K_15 Barriers Households Reported in Accessing GBV Response Services by HHs with a member with a disability</t>
  </si>
  <si>
    <t>K_15 Barriers Households Reported in Accessing GBV Response Services by displacement status</t>
  </si>
  <si>
    <t>K_15 Barriers Households Reported in Accessing GBV Response Services by HoHH sex</t>
  </si>
  <si>
    <t>K_15 Barriers Households Reported in Accessing GBV Response Services by rural or urban</t>
  </si>
  <si>
    <t>K_15 Barriers Households Reported in Accessing GBV Response Services by HH sex composition</t>
  </si>
  <si>
    <t>hh_composition_sex</t>
  </si>
  <si>
    <t>HHs with Female members only</t>
  </si>
  <si>
    <t>HHs with Male and Female members</t>
  </si>
  <si>
    <t>HHs with Male members only</t>
  </si>
  <si>
    <t>K_16 Child Well-being Services Households Reporting being Aware as Available in their Community overall</t>
  </si>
  <si>
    <t>Mental health and psychosocial support services for girls and boys</t>
  </si>
  <si>
    <t>Social services for girls and boys</t>
  </si>
  <si>
    <t>supportive group activities</t>
  </si>
  <si>
    <t>None of these services are available here</t>
  </si>
  <si>
    <t>K_16 Child Well-being Services Households Reporting being Aware as Available in their Community by HHs with a member with a disability</t>
  </si>
  <si>
    <t>K_16 Child Well-being Services Households Reporting being Aware as Available in their Community by displacement status</t>
  </si>
  <si>
    <t>K_16 Child Well-being Services Households Reporting being Aware as Available in their Community by HoHH sex</t>
  </si>
  <si>
    <t>K_16 Child Well-being Services Households Reporting being Aware as Available in their Community by rural or urban</t>
  </si>
  <si>
    <t>K_16 Child Well-being Services Households Reporting being Aware as Available in their Community by HHs with children</t>
  </si>
  <si>
    <t>K_16 Child Well-being Services Households Reporting being Aware as Available in their Community by HHs with boys and or or girls</t>
  </si>
  <si>
    <t>hh_children_composition</t>
  </si>
  <si>
    <t>HHs with boys</t>
  </si>
  <si>
    <t>HHs with girls</t>
  </si>
  <si>
    <t>HHs with girls and boys</t>
  </si>
  <si>
    <t>HHs without children</t>
  </si>
  <si>
    <t>K_17 Barriers Households Reported in Accessing Child Well-being Services overall</t>
  </si>
  <si>
    <t>No barriers</t>
  </si>
  <si>
    <t>Parents do not allow them</t>
  </si>
  <si>
    <t>They are busy with HH chore,</t>
  </si>
  <si>
    <t>Social workers from State institutions do not visit settlement often</t>
  </si>
  <si>
    <t>Difficulties to reach</t>
  </si>
  <si>
    <t>Always too many people/too long to wait</t>
  </si>
  <si>
    <t>Services are not accessible to children with disabilities/ UASCs</t>
  </si>
  <si>
    <t>Feel discriminated against</t>
  </si>
  <si>
    <t>Safety and security concerns (on the road)</t>
  </si>
  <si>
    <t>Safety and security concerns (fear of reprisals)</t>
  </si>
  <si>
    <t>Safety and privacy concern (do not trust the staff or trust that my information will be kept private)</t>
  </si>
  <si>
    <t>Lack of civil documentation to access these service</t>
  </si>
  <si>
    <t>Distance (lack of transportation/ cannot afford transportation)</t>
  </si>
  <si>
    <t>Services are not always functional (opened half of the day or some days a week)</t>
  </si>
  <si>
    <t>Lack of information on CP services (uncertain of what type of help is available and offered)</t>
  </si>
  <si>
    <t>K_17 Barriers Households Reported in Accessing Child Well-being Services by HHs with a member with a disability</t>
  </si>
  <si>
    <t>K_17 Barriers Households Reported in Accessing Child Well-being Services by displacement status</t>
  </si>
  <si>
    <t>K_17 Barriers Households Reported in Accessing Child Well-being Services by HoHH sex</t>
  </si>
  <si>
    <t>K_17 Barriers Households Reported in Accessing Child Well-being Services by rural or urban</t>
  </si>
  <si>
    <t>K_17 Barriers Households Reported in Accessing Child Well-being Services by HHs with children</t>
  </si>
  <si>
    <t>K_17 Barriers Households Reported in Accessing Child Well-being Services by HHs with boys and or or girls</t>
  </si>
  <si>
    <t>K_18 Households reporting limited or no access to natural and physical assets overall</t>
  </si>
  <si>
    <t>K_18 Households reporting limited or no access to natural and physical assets by HHs with a member with a disability</t>
  </si>
  <si>
    <t>K_18 Households reporting limited or no access to natural and physical assets by displacement status</t>
  </si>
  <si>
    <t>K_18 Households reporting limited or no access to natural and physical assets by HoHH sex</t>
  </si>
  <si>
    <t>K_18 Households reporting limited or no access to natural and physical assets by rural or urban</t>
  </si>
  <si>
    <t>K_18 Households reporting limited or no access to natural and physical assets by HH proximity to FRB</t>
  </si>
  <si>
    <t>K_18 Households reporting limited or no access to natural and physical assets by HHs with children</t>
  </si>
  <si>
    <t>K_19 Households reporting having to leave from mine affected settlements for employment or safety overall</t>
  </si>
  <si>
    <t>K_19 Households reporting having to leave from mine affected settlements for employment or safety by HHs with a member with a disability</t>
  </si>
  <si>
    <t>K_19 Households reporting having to leave from mine affected settlements for employment or safety by displacement status</t>
  </si>
  <si>
    <t>K_19 Households reporting having to leave from mine affected settlements for employment or safety by HoHH sex</t>
  </si>
  <si>
    <t>K_19 Households reporting having to leave from mine affected settlements for employment or safety by rural or urban</t>
  </si>
  <si>
    <t>K_19 Households reporting having to leave from mine affected settlements for employment or safety by HH proximity to FRB</t>
  </si>
  <si>
    <t>K_19 Households reporting having to leave from mine affected settlements for employment or safety by HHs with children</t>
  </si>
  <si>
    <t>K_20 Households that reported having to leave from mine affected settlements for employment or safety and not planning to return overall</t>
  </si>
  <si>
    <t>K_20 Households that reported having to leave from mine affected settlements for employment or safety and not planning to return by HHs with a member with a disability</t>
  </si>
  <si>
    <t>K_20 Households that reported having to leave from mine affected settlements for employment or safety and not planning to return by displacement status</t>
  </si>
  <si>
    <t>K_20 Households that reported having to leave from mine affected settlements for employment or safety and not planning to return by HoHH sex</t>
  </si>
  <si>
    <t>K_20 Households that reported having to leave from mine affected settlements for employment or safety and not planning to return by rural or urban</t>
  </si>
  <si>
    <t>K_20 Households that reported having to leave from mine affected settlements for employment or safety and not planning to return by HH proximity to FRB</t>
  </si>
  <si>
    <t>K_20 Households that reported having to leave from mine affected settlements for employment or safety and not planning to return by HHs with children</t>
  </si>
  <si>
    <t>L_1 Top Five Priority Needs Reported by Households overall</t>
  </si>
  <si>
    <t>Drinking water</t>
  </si>
  <si>
    <t>Food</t>
  </si>
  <si>
    <t>Baby products and/or baby food</t>
  </si>
  <si>
    <t>Provide accommodation</t>
  </si>
  <si>
    <t>Rent support</t>
  </si>
  <si>
    <t>Repair of inadequate/damaged accommodation</t>
  </si>
  <si>
    <t>Healthcare</t>
  </si>
  <si>
    <t>Provision of medicines</t>
  </si>
  <si>
    <t>Hygiene NFIs</t>
  </si>
  <si>
    <t>Wash facilities (repair / installment of bathing, shower, toilet including hot water)</t>
  </si>
  <si>
    <t>Cooking facilities</t>
  </si>
  <si>
    <t>Clothing (including winter clothes, coats, boots)</t>
  </si>
  <si>
    <t>Bedding / blankets</t>
  </si>
  <si>
    <t>Fuel for heating</t>
  </si>
  <si>
    <t>Livelihoods support / employment</t>
  </si>
  <si>
    <t>Financial assistance to repay debt</t>
  </si>
  <si>
    <t>Education for children under 18</t>
  </si>
  <si>
    <t>Psychosocial support</t>
  </si>
  <si>
    <t>Support for survivors of GBV</t>
  </si>
  <si>
    <t>Legal services</t>
  </si>
  <si>
    <t>Assistive devices for persons with disabilities</t>
  </si>
  <si>
    <t>Home based care for older people or people with limited mobility</t>
  </si>
  <si>
    <t>Explosive Ordnance Risk Education to prevent mine injuries</t>
  </si>
  <si>
    <t>Child care services</t>
  </si>
  <si>
    <t>Assistance for evacuation</t>
  </si>
  <si>
    <t>L_1 Top Five Priority Needs Reported by Households by HHs with a member with a disability</t>
  </si>
  <si>
    <t>L_1 Top Five Priority Needs Reported by Households by displacement status</t>
  </si>
  <si>
    <t>L_1 Top Five Priority Needs Reported by Households by HoHH sex</t>
  </si>
  <si>
    <t>L_1 Top Five Priority Needs Reported by Households by rural or urban</t>
  </si>
  <si>
    <t>L_1 Top Five Priority Needs Reported by Households by assistance received</t>
  </si>
  <si>
    <t>L_1 Top Five Priority Needs Reported by Households by HH proximity to FRB</t>
  </si>
  <si>
    <t>L_1 Top Five Priority Needs Reported by Households by HH that adopted or not adopted livelihood coping strategies</t>
  </si>
  <si>
    <t>livelihood_coping_strategy</t>
  </si>
  <si>
    <t>HHs using at least one 'crisis' strategy</t>
  </si>
  <si>
    <t>HHs using at least one 'emergency' strategy</t>
  </si>
  <si>
    <t>HHs using at least one 'stress' strategy</t>
  </si>
  <si>
    <t>HHs using no coping strategies</t>
  </si>
  <si>
    <t>L_2 Preferences to Receive Future Humanitarian Assistance Reported by Households overall</t>
  </si>
  <si>
    <t>Do not want to receive humanitarian assistance</t>
  </si>
  <si>
    <t>In-kind</t>
  </si>
  <si>
    <t>Cash assistance (for basic needs)</t>
  </si>
  <si>
    <t>Services</t>
  </si>
  <si>
    <t>L_2 Preferences to Receive Future Humanitarian Assistance Reported by Households by HHs with a member with a disability</t>
  </si>
  <si>
    <t>L_2 Preferences to Receive Future Humanitarian Assistance Reported by Households by displacement status</t>
  </si>
  <si>
    <t>L_2 Preferences to Receive Future Humanitarian Assistance Reported by Households by HoHH sex</t>
  </si>
  <si>
    <t>L_2 Preferences to Receive Future Humanitarian Assistance Reported by Households by rural or urban</t>
  </si>
  <si>
    <t>L_2 Preferences to Receive Future Humanitarian Assistance Reported by Households by assistance received</t>
  </si>
  <si>
    <t>L_2 Preferences to Receive Future Humanitarian Assistance Reported by Households by HH proximity to FRB</t>
  </si>
  <si>
    <t>L_4 Households Reported to have Received Humanitarian Assistance in the Last 3 Mths Prior to DC overall</t>
  </si>
  <si>
    <t>L_4 Households Reported to have Received Humanitarian Assistance in the Last 3 Mths Prior to DC by HHs with a member with a disability</t>
  </si>
  <si>
    <t>L_4 Households Reported to have Received Humanitarian Assistance in the Last 3 Mths Prior to DC by displacement status</t>
  </si>
  <si>
    <t>L_4 Households Reported to have Received Humanitarian Assistance in the Last 3 Mths Prior to DC by HoHH sex</t>
  </si>
  <si>
    <t>L_4 Households Reported to have Received Humanitarian Assistance in the Last 3 Mths Prior to DC by rural or urban</t>
  </si>
  <si>
    <t>L_4 Households Reported to have Received Humanitarian Assistance in the Last 3 Mths Prior to DC by HH proximity to FRB</t>
  </si>
  <si>
    <t>L_7 Barriers Households Faced in Accessing Humanitarian Assistance in the Last 3 Mths Prior to DC overall</t>
  </si>
  <si>
    <t>Yes, do not have enough information on how to register for assistance</t>
  </si>
  <si>
    <t>Yes, do not have enough information on where humanitarian assistance is provided</t>
  </si>
  <si>
    <t>Yes, do not have necessary documents</t>
  </si>
  <si>
    <t>Yes, registration process is too long/complicated</t>
  </si>
  <si>
    <t>Yes, we were considered as not eligible</t>
  </si>
  <si>
    <t>Yes, did not have information on how it would be provided</t>
  </si>
  <si>
    <t>No, no barriers</t>
  </si>
  <si>
    <t>L_7 Barriers Households Faced in Accessing Humanitarian Assistance in the Last 3 Mths Prior to DC by HHs with a member with a disability</t>
  </si>
  <si>
    <t>L_7 Barriers Households Faced in Accessing Humanitarian Assistance in the Last 3 Mths Prior to DC by displacement status</t>
  </si>
  <si>
    <t>L_7 Barriers Households Faced in Accessing Humanitarian Assistance in the Last 3 Mths Prior to DC by HoHH sex</t>
  </si>
  <si>
    <t>L_7 Barriers Households Faced in Accessing Humanitarian Assistance in the Last 3 Mths Prior to DC by rural or urban</t>
  </si>
  <si>
    <t>L_7 Barriers Households Faced in Accessing Humanitarian Assistance in the Last 3 Mths Prior to DC by HH proximity to FRB</t>
  </si>
  <si>
    <t>L_8 Top Three Types of Information Households Would Like to Receive from Humanitarian Assistance Providers overall</t>
  </si>
  <si>
    <t>News on what is happening in other parts of Ukraine</t>
  </si>
  <si>
    <t>News on what is happening in area of origin</t>
  </si>
  <si>
    <t>Finding missing people</t>
  </si>
  <si>
    <t>The security situation here</t>
  </si>
  <si>
    <t>How to register for aid from the Ukraine government or humanitarian agencies</t>
  </si>
  <si>
    <t>How to stay safe in the event of missile / rocket / artillery / nuclear attacks</t>
  </si>
  <si>
    <t>How to get food assistance (food items)</t>
  </si>
  <si>
    <t>How to get shelter assistance (repairs, NFIs, winterization kits)</t>
  </si>
  <si>
    <t>How to get health assistance (cash for healthcare, medicine, treatments, services)</t>
  </si>
  <si>
    <t>How to ge WASH assistance (personal hygiene items, water, cleaning, shelter repairs)</t>
  </si>
  <si>
    <t>How to get protection assistance</t>
  </si>
  <si>
    <t>How to get cash assistance (multi-purpose cash for basic needs, including food)</t>
  </si>
  <si>
    <t>How to access Government's social benefits and assistance</t>
  </si>
  <si>
    <t>Info about relocation or evacuation</t>
  </si>
  <si>
    <t>Info about the aid agencies they are receiving aid from</t>
  </si>
  <si>
    <t>How to complain about the humanitarian assistance you are receiving</t>
  </si>
  <si>
    <t>How to complain about bad behaviour of aid workers</t>
  </si>
  <si>
    <t>L_8 Top Three Types of Information Households Would Like to Receive from Humanitarian Assistance Providers by HHs with a member with a disability</t>
  </si>
  <si>
    <t>L_8 Top Three Types of Information Households Would Like to Receive from Humanitarian Assistance Providers by displacement status</t>
  </si>
  <si>
    <t>L_8 Top Three Types of Information Households Would Like to Receive from Humanitarian Assistance Providers by HoHH sex</t>
  </si>
  <si>
    <t>L_8 Top Three Types of Information Households Would Like to Receive from Humanitarian Assistance Providers by rural or urban</t>
  </si>
  <si>
    <t>L_8 Top Three Types of Information Households Would Like to Receive from Humanitarian Assistance Providers by HH proximity to FRB</t>
  </si>
  <si>
    <t>L_8 Top Three Types of Information Households Would Like to Receive from Humanitarian Assistance Providersby HH with or without children</t>
  </si>
  <si>
    <t>L_8 Top Three Types of Information Households Would Like to Receive from Humanitarian Assistance Providersby HH that adopted or not adopted livelihood coping strategies</t>
  </si>
  <si>
    <t>L_9 Preferences Households Reported for Communication with Humanitarian Assistance Providers overall</t>
  </si>
  <si>
    <t>Face to face (at home) with aid worker</t>
  </si>
  <si>
    <t>Face to face (in office/other venue) with aid worker</t>
  </si>
  <si>
    <t>Face to face with member of the community</t>
  </si>
  <si>
    <t>Phone call</t>
  </si>
  <si>
    <t>SMS</t>
  </si>
  <si>
    <t>Messenger apps (WhatsApp, Telegram, Viber, Signal)</t>
  </si>
  <si>
    <t>Social media (Instagram, Facebook, Twitter)</t>
  </si>
  <si>
    <t>Letter</t>
  </si>
  <si>
    <t>TV</t>
  </si>
  <si>
    <t>Newspaper, magazines</t>
  </si>
  <si>
    <t>Billboard, posters</t>
  </si>
  <si>
    <t>Leaflets</t>
  </si>
  <si>
    <t>E-Mail</t>
  </si>
  <si>
    <t>Complaint &amp; Suggestion Box</t>
  </si>
  <si>
    <t>Do not want to provide feedback</t>
  </si>
  <si>
    <t>L_9 Preferences Households Reported for Communication with Humanitarian Assistance Providers by HHs with a member with a disability</t>
  </si>
  <si>
    <t>L_9 Preferences Households Reported for Communication with Humanitarian Assistance Providers by displacement status</t>
  </si>
  <si>
    <t>L_9 Preferences Households Reported for Communication with Humanitarian Assistance Providers by HoHH sex</t>
  </si>
  <si>
    <t>L_9 Preferences Households Reported for Communication with Humanitarian Assistance Providers by rural or urban</t>
  </si>
  <si>
    <t>L_9 Preferences Households Reported for Communication with Humanitarian Assistance Providers by HH proximity to FRB</t>
  </si>
  <si>
    <t>L_4 Household Reportedly Receiving Assistance by Types of Assistance in the Last 3 Months by overall</t>
  </si>
  <si>
    <t>num_samples_L_4_1_assistance_received_food</t>
  </si>
  <si>
    <t>No_L_4_1_assistance_received_food</t>
  </si>
  <si>
    <t>Yes_L_4_1_assistance_received_food</t>
  </si>
  <si>
    <t>num_samples_L_4_2_assistance_received_shelter</t>
  </si>
  <si>
    <t>No_L_4_2_assistance_received_shelter</t>
  </si>
  <si>
    <t>Yes_L_4_2_assistance_received_shelter</t>
  </si>
  <si>
    <t>num_samples_L_4_3_assistance_received_health</t>
  </si>
  <si>
    <t>No_L_4_3_assistance_received_health</t>
  </si>
  <si>
    <t>Yes_L_4_3_assistance_received_health</t>
  </si>
  <si>
    <t>Dont know_L_4_3_assistance_received_health</t>
  </si>
  <si>
    <t>num_samples_L_4_4_assistance_received_wash</t>
  </si>
  <si>
    <t>No_L_4_4_assistance_received_wash</t>
  </si>
  <si>
    <t>Yes_L_4_4_assistance_received_wash</t>
  </si>
  <si>
    <t>num_samples_L_4_5_assistance_received_protection</t>
  </si>
  <si>
    <t>No_L_4_5_assistance_received_protection</t>
  </si>
  <si>
    <t>Yes_L_4_5_assistance_received_protection</t>
  </si>
  <si>
    <t>Dont know_L_4_5_assistance_received_protection</t>
  </si>
  <si>
    <t>num_samples_L_4_6_assistance_received_cash</t>
  </si>
  <si>
    <t>No_L_4_6_assistance_received_cash</t>
  </si>
  <si>
    <t>Yes_L_4_6_assistance_received_cash</t>
  </si>
  <si>
    <t>Dont know_L_4_6_assistance_received_cash</t>
  </si>
  <si>
    <t>num_samples_L_4_7_assistance_received_other_assistance</t>
  </si>
  <si>
    <t>No_L_4_7_assistance_received_other_assistance</t>
  </si>
  <si>
    <t>Yes_L_4_7_assistance_received_other_assistance</t>
  </si>
  <si>
    <t>Dont know_L_4_7_assistance_received_other_assistance</t>
  </si>
  <si>
    <t>L_4 Household Reportedly Receiving Assistance by Types of Assistance in the Last 3 Months by HoHH sex</t>
  </si>
  <si>
    <t>L_4 Household Reportedly Receiving Assistance by Types of Assistance in the Last 3 Months by rural or urban</t>
  </si>
  <si>
    <t>L_4 Household Reportedly Receiving Assistance by Types of Assistance in the Last 3 Months by displacement status</t>
  </si>
  <si>
    <t>L_5 Household Satisfaction with the Food Assistance Received in the Last 3 Mths by overall</t>
  </si>
  <si>
    <t>Neither satisfied nor dissatisfied</t>
  </si>
  <si>
    <t>Satisfied</t>
  </si>
  <si>
    <t>Very satisfied</t>
  </si>
  <si>
    <t>Dissatisfied</t>
  </si>
  <si>
    <t>Very Dissatisfied</t>
  </si>
  <si>
    <t>L_5 Household Satisfaction with the Shelter Assistance Received in the Last 3 Mths by overall</t>
  </si>
  <si>
    <t>L_5 Household Satisfaction with the Health Assistance Received in the Last 3 Mths by overall</t>
  </si>
  <si>
    <t>L_5 Household Satisfaction with the WASH Assistance Received in the Last 3 Mthsby overall</t>
  </si>
  <si>
    <t>L_5 Household Satisfaction with the Protection Assistance Received in the Last 3 Mths by overall</t>
  </si>
  <si>
    <t>L_5 Household Satisfaction with the Cash Assistance Received in the Last 3 Mths by overall</t>
  </si>
  <si>
    <t>L_5 Household Satisfaction with the Other Assistance Received in the Last 3 Mths by overall</t>
  </si>
  <si>
    <t>L_5 Household Satisfaction with the Food Assistance Received in the Last 3 Mths by head of household sex</t>
  </si>
  <si>
    <t>L_5 Household Satisfaction with the Shelter Assistance Received in the Last 3 Mths by head of household sex</t>
  </si>
  <si>
    <t>L_5 Household Satisfaction with the Health Assistance Received in the Last 3 Mths by head of household sex</t>
  </si>
  <si>
    <t>L_5 Household Satisfaction with the WASH Assistance Received in the Last 3 Mths by head of household sex</t>
  </si>
  <si>
    <t>L_5 Household Satisfaction with the Protection Assistance Received in the Last 3 Mths by head of household sex</t>
  </si>
  <si>
    <t>L_5 Household Satisfaction with the Cash Assistance Received in the Last 3 Mths by head of household sex</t>
  </si>
  <si>
    <t>L_5 Household Satisfaction with the Other Assistance Received in the Last 3 Mths by head of household sex</t>
  </si>
  <si>
    <t>L_5 Household Satisfaction with the Food Assistance Received in the Last 3 Mths by rural or urban</t>
  </si>
  <si>
    <t>L_5 Household Satisfaction with the Shelter Assistance Received in the Last 3 Mths by rural or urban</t>
  </si>
  <si>
    <t>L_5 Household Satisfaction with the Health Assistance Received in the Last 3 Mths by rural or urban</t>
  </si>
  <si>
    <t>L_5 Household Satisfaction with the WASH Assistance Received in the Last 3 Mths by rural or urban</t>
  </si>
  <si>
    <t>L_5 Household Satisfaction with the Protection Assistance Received in the Last 3 Mths by rural or urban</t>
  </si>
  <si>
    <t>L_5 Household Satisfaction with the Cash Assistance Received in the Last 3 Mths by rural or urban</t>
  </si>
  <si>
    <t>L_5 Household Satisfaction with the Other Assistance Received in the Last 3 Mths by rural or urban</t>
  </si>
  <si>
    <t>L_5 Household Satisfaction with the Food Assistance Received in the Last 3 Mths by displacement status</t>
  </si>
  <si>
    <t>L_5 Household Satisfaction with the Shelter Assistance Received in the Last 3 Mths by displacement status</t>
  </si>
  <si>
    <t>L_5 Household Satisfaction with the Health Assistance Received in the Last 3 Mths by displacement status</t>
  </si>
  <si>
    <t>L_5 Household Satisfaction with the WASH Assistance Received in the Last 3 Mths by displacement status</t>
  </si>
  <si>
    <t>L_5 Household Satisfaction with the Protection Assistance Received in the Last 3 Mths by displacement status</t>
  </si>
  <si>
    <t>L_5 Household Satisfaction with the Cash Assistance Received in the Last 3 Mths by displacement status</t>
  </si>
  <si>
    <t>L_5 Household Satisfaction with the Other Assistance Received in the Last 3 Mths by displacement status</t>
  </si>
  <si>
    <t>L_6 Reasons for Household Satisfaction with the Food Assistance Received in the Last 3 Mths by overall</t>
  </si>
  <si>
    <t>Quality was not good enough</t>
  </si>
  <si>
    <t>Quantity was not good enough</t>
  </si>
  <si>
    <t>Inconsistent / irregular assistance</t>
  </si>
  <si>
    <t>Did not receive the aid on time/ Delays in delivery of aid</t>
  </si>
  <si>
    <t>Type of assistance was not appropriate/needed</t>
  </si>
  <si>
    <t>Assistance was not delivered in a fair, impartial manner</t>
  </si>
  <si>
    <t>Inappropriate behavior of aid workers</t>
  </si>
  <si>
    <t>Difficult to access distribution point (long way, expensive transport)</t>
  </si>
  <si>
    <t>Difficult to access aid for certain population groups (elderly, persons with disabilities, women, children, pregnant and lactacting women, LGBTQ, chronically ill)</t>
  </si>
  <si>
    <t>The communication about time, location, and requirement of assistance was unclear</t>
  </si>
  <si>
    <t>L_6 Reasons for Household Satisfaction with the Shelter Assistance Received in the Last 3 Mths by overall</t>
  </si>
  <si>
    <t>L_6 Reasons for Household Satisfaction with the Health Assistance Received in the Last 3 Mths by overall</t>
  </si>
  <si>
    <t>L_6 Reasons for Household Satisfaction with the WASH Assistance Received in the Last 3 Mthsby overall</t>
  </si>
  <si>
    <t>L_6 Reasons for Household Satisfaction with the Protection Assistance Received in the Last 3 Mths by overall</t>
  </si>
  <si>
    <t>L_6 Reasons for Household Satisfaction with the Cash Assistance Received in the Last 3 Mths by overall</t>
  </si>
  <si>
    <t>L_6 Reasons for Household Satisfaction with the Other Assistance Received in the Last 3 Mths by overall</t>
  </si>
  <si>
    <t>L_6 Reasons for Household Satisfaction with the Food Assistance Received in the Last 3 Mths by head of household sex</t>
  </si>
  <si>
    <t>L_6 Reasons for Household Satisfaction with the Shelter Assistance Received in the Last 3 Mths by head of household sex</t>
  </si>
  <si>
    <t>L_6 Reasons for Household Satisfaction with the Health Assistance Received in the Last 3 Mths by head of household sex</t>
  </si>
  <si>
    <t>L_6 Reasons for Household Satisfaction with the WASH Assistance Received in the Last 3 Mths by head of household sex</t>
  </si>
  <si>
    <t>L_6 Reasons for Household Satisfaction with the Protection Assistance Received in the Last 3 Mths by head of household sex</t>
  </si>
  <si>
    <t>L_6 Reasons for Household Satisfaction with the Cash Assistance Received in the Last 3 Mths by head of household sex</t>
  </si>
  <si>
    <t>L_6 Reasons for Household Satisfaction with the Other Assistance Received in the Last 3 Mths by head of household sex</t>
  </si>
  <si>
    <t>L_6 Reasons for Household Satisfaction with the Food Assistance Received in the Last 3 Mths by rural or urban</t>
  </si>
  <si>
    <t>L_6 Reasons for Household Satisfaction with the Shelter Assistance Received in the Last 3 Mths by rural or urban</t>
  </si>
  <si>
    <t>L_6 Reasons for Household Satisfaction with the Health Assistance Received in the Last 3 Mths by rural or urban</t>
  </si>
  <si>
    <t>L_6 Reasons for Household Satisfaction with the WASH Assistance Received in the Last 3 Mths by rural or urban</t>
  </si>
  <si>
    <t>L_6 Reasons for Household Satisfaction with the Protection Assistance Received in the Last 3 Mths by rural or urban</t>
  </si>
  <si>
    <t>L_6 Reasons for Household Satisfaction with the Cash Assistance Received in the Last 3 Mths by rural or urban</t>
  </si>
  <si>
    <t>L_6 Reasons for Household Satisfaction with the Other Assistance Received in the Last 3 Mths by rural or urban</t>
  </si>
  <si>
    <t>L_6 Reasons for Household Satisfaction with the Food Assistance Received in the Last 3 Mths by displacement status</t>
  </si>
  <si>
    <t>L_6 Reasons for Household Satisfaction with the Shelter Assistance Received in the Last 3 Mths by displacement status</t>
  </si>
  <si>
    <t>L_6 Reasons for Household Satisfaction with the Health Assistance Received in the Last 3 Mths by displacement status</t>
  </si>
  <si>
    <t>L_6 Reasons for Household Satisfaction with the WASH Assistance Received in the Last 3 Mths by displacement status</t>
  </si>
  <si>
    <t>L_6 Reasons for Household Satisfaction with the Protection Assistance Received in the Last 3 Mths by displacement status</t>
  </si>
  <si>
    <t>L_6 Reasons for Household Satisfaction with the Cash Assistance Received in the Last 3 Mths by displacement status</t>
  </si>
  <si>
    <t>L_6 Reasons for Household Satisfaction with the Other Assistance Received in the Last 3 Mths by displacement status</t>
  </si>
  <si>
    <t>Items</t>
  </si>
  <si>
    <t>Description</t>
  </si>
  <si>
    <t>Background &amp; Rationale</t>
  </si>
  <si>
    <t xml:space="preserve">Escalation of the war in Ukraine on 24 February 2022 resulted in wide-scale displacement of people, with almost 6 million people living as refugees across Europe (as of 28 November 2023) and an estimated 3.7 million people displaced internally across Ukraine (as of 25 September 2023). The prolonged hostilities and widescale destruction of civilian infrastructure led to severe deterioration of people’s access to essential services, including energy, water supply, heating, healthcare, and others, leaving 14.6 million people in need of humanitarian assistance as of December 2023. Furthermore, the renewal of attacks targeting Ukraine’s energy infrastructure as well as attacks on water and gas systems are likely to further worsen the crisis with winter’s arrival, particularly in areas near the front line. The situation remains particularly worrying in areas closer to the frontlines that were found to be experiencing higher levels of overall needs and in some of which the highest numbers of people in need were registered.
In line with and in addition to the HSM’s primary objective of providing up-to-date multi-sectoral data on the evolution of humanitarian needs in Ukraine across the Humanitarian Program Cycle (HPC) to enable monitoring of change in needs and the targeting of the HRP, the Calibration Assessment also intends to provide mid-term updates on crucial MSNA baseline data from June-August 2023.  The Calibration Assessment aims to primarily ascertain information on changes over time in drivers of humanitarian needs, shifts in access to and functionality of services and barriers to assistance. </t>
  </si>
  <si>
    <t>Primary data collection time period</t>
  </si>
  <si>
    <t>17 January 2024 - 18 February 2024</t>
  </si>
  <si>
    <t>Geographic Coverage</t>
  </si>
  <si>
    <t>Government-controlled areas in Ukraine: 23 oblasts and Kyiv city</t>
  </si>
  <si>
    <t>Methodology &amp; Sampling</t>
  </si>
  <si>
    <t>Donors</t>
  </si>
  <si>
    <t>USAID's Bureau for Humanitarian Assistance (BHA) and the UK Foreign, Commonwealth and Development Office (FCDO)</t>
  </si>
  <si>
    <t>Product navigation</t>
  </si>
  <si>
    <t>Total number of HH interviews</t>
  </si>
  <si>
    <t>4930 interviews</t>
  </si>
  <si>
    <t>Contacts</t>
  </si>
  <si>
    <t>Cailean Mallon, HNM Unit Research Manager (cailean.mallon@impact-initiatives.org)</t>
  </si>
  <si>
    <t>Rima Sargsyan, HSM Senior Assessment Officer (rima.sargsyan@impact-initiatives.org)</t>
  </si>
  <si>
    <t>Tabs information</t>
  </si>
  <si>
    <t>Sheet 1 - READ_ME</t>
  </si>
  <si>
    <t>Project description</t>
  </si>
  <si>
    <t>Sheet 2 - Table_of_Content</t>
  </si>
  <si>
    <t>Hyperlinked list of the frequency tables</t>
  </si>
  <si>
    <t>Sheet 3 - Data</t>
  </si>
  <si>
    <t>Frequency tables disaggregated by oblast</t>
  </si>
  <si>
    <t>REACH UKRAINE | Calibration Assessment 2024: Oblast frequency tables</t>
  </si>
  <si>
    <t>This REACH product presents frequency tables of Calibration Assessment indicators stratified at the macro-region or oblast levels (identified through the title). These frequency tables can be navigated using the hyperlinks in the 'Table of Contents' sheet. These links will automatically take the reader to the relevant frequency table with its disaggregation. Frequency table disaggregation may include any of the below (HH = household, HoHH = head of household);
- By rural/urban - Rural HHs, Urban HHs
- By disability - HHs with a member with a disability (Washington Group Severity Score 3 or 4), HHs without a member with a disability
- By displacement status - Displaced HHs, Non-Displaced HHs, Returnee HHs
- By employment status - HHs with an employed member, HHs without an employed member
- By HH proximity to the frontline or Russian border - HHs living in raions along the Russian border or frontline, HHs in raions away the Russian border or frontline
- By HH size - Single member HHs, HHs with 2-4 members, HHs with 5 or more members
- By HHs with/without children - HHs with Child (&lt;18 y.o.), HHs without Child (&lt;18 y.o.)
- By HH child and sex composition - HHs with girls; HHs with boys; HHs with girls and boys; HHs without children
- By HHs with/without young children - HHs with a young child (2-5 y.o.), HHs without a young child (2-5 y.o.)
- By HHs with/without infant children - HHs with an infant (0-2 y.o.), HHs without an infant (0-2 y.o.)
- By HH sex composition - HHs with Male members only, HHs with Female members only, HHs with Male and Female members
- By HHs with only elderly members - HHs with elderly members only, HHs not composed by elderly members only
- By HHs with elderly members - HHs with at least one elderly member, HHs with no elderly member
- By HoHH sex - Female-Headed HHs, Male-Headed HHs
- By HoHH sex and age - Female 18-59 year-old-headed HHs, Female 60+ year-old-headed HHs, Male 18-59 year-old-headed HHs, Male 60+ year-old-headed HHs
- By individuals' sex and age - Boys &lt;6 y.o., Boys 6-11 y.o., Boys 12-17 y.o., Girls &lt;6 y.o., Girls 6-11 y.o., Girls 12-17 y.o.; 18-25 Male; 18-25 Female; 26-50 Male; 26-50 Female; 51-65 Male; 51-65 Female; 66+ Male; 66+ Female
- By individuals' disability status - Individual with disability (Washington Group Severity Score 3 or 4), Individual without disability
- By child sex and age - Boys &lt; 5 y.o, Boys 5-11 y.o., Boys 12-18 y.o., Girls &lt; 5 y.o., Girls 5-11 y.o., Girls 12-18 y.o.
- By child disability - HHs with a child with a disability, HHs without a child with a disability
- By drinking water source - HHs accessing drinking water Only by Unimproved sources, HHs accessing drinking water Only by Improved sources, HHs accessing drinking water by Unimproved and Improved sources 
- By sanitation facility - HHs with access Only to Unimproved sanitation facilities, HHs with access Only to Improved sanitation facilities, HHs with access of Improved and Unimproved sanitation facilities 
- By assistance received - HHs that received Assistance in the past 3 months, HHs that did Not received Assistance in the past 3 months
- By food assistance received - HHs that received food assistance, HHs that did not receive food assistance, HHs that did not receive any assistance 
- By protection assistance received - HHs that received protection assistance, HHs that did not receive protection assistance, HHs that did not receive any assistance 
- By shelter assistance received - HHs that received shelter assistance, HHs that did not receive shelter assistance, HHs that did not receive any assistance 
- By WASH assistance received - HHs that received WASH assistance, HHs that did not receive WASH assistance, HHs that did not receive any assistance 
- By exclusively relying on assistance - HHs relying Exclusively on Assistance, HHs Not relying Exclusively on Assistance
- By conflict-related shelter damage - HHs with conflict-related shelter damages, HHs without conflict-related shelter damages
- By adopting livelihood coping strategies - HHs using no coping strategies; HHs using at least one 'stress' strategy; HHs using at least one 'crisis' strategy; HHs using at least one 'emergency' strategy</t>
  </si>
  <si>
    <r>
      <t xml:space="preserve">The Calibration Assessment employed a quantitative approach to gather data on the research questions. This household-level (HH) assessment interviewed respondents through randomised telephone surveys conducted via Computer Assisted Telephone Interviews (CATI) by Kyiv International Institute of Sociology (KIIS) as the data collection partner. 
A representative HH-level sample with a quota for rural population was taken at the oblast level. Overall, REACH implemented 4,930 HH-level CATI interviews in 23 oblasts and Kyiv city with a 95% Level of Confidence and 7% Margin of Error sampling frame. The sample entailed a quota for rural population with implementation of a minimum of 50 HH-level interviews representing rural population per oblast.
The sample allows representative data to be reported at the oblast level. The sampling approach does not include representative sampling of other specific population groups (i.e., returnees, displaced and non-displaced populations). 
</t>
    </r>
    <r>
      <rPr>
        <b/>
        <sz val="10"/>
        <color rgb="FF000000"/>
        <rFont val="Segoe UI"/>
        <family val="2"/>
      </rPr>
      <t>Some subsets are too small even to draw indicative conclusions: samples of 30 or less cannot be used as their distribution may be uneven and therefore misleading.</t>
    </r>
  </si>
  <si>
    <t>C_3 School Aged Children Reportedly Attending Schools In-Person during the 2023-2024 school year by child sex and 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</si>
</sst>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rgb="FF000000"/>
      <name val="Calibri"/>
      <family val="2"/>
      <scheme val="minor"/>
    </font>
    <font>
      <sz val="11"/>
      <color theme="1"/>
      <name val="Calibri"/>
      <family val="2"/>
      <scheme val="minor"/>
    </font>
    <font>
      <u/>
      <sz val="11"/>
      <color theme="10"/>
      <name val="Calibri"/>
      <family val="2"/>
    </font>
    <font>
      <b/>
      <sz val="20"/>
      <color rgb="FF000000"/>
      <name val="Arial Narrow"/>
      <family val="2"/>
    </font>
    <font>
      <b/>
      <sz val="28"/>
      <color rgb="FF000000"/>
      <name val="Arial Narrow"/>
      <family val="2"/>
    </font>
    <font>
      <b/>
      <sz val="11"/>
      <color rgb="FFFFFFFF"/>
      <name val="Segoe UI"/>
      <family val="2"/>
    </font>
    <font>
      <b/>
      <sz val="10"/>
      <name val="Segoe UI"/>
      <family val="2"/>
    </font>
    <font>
      <sz val="10"/>
      <color rgb="FF000000"/>
      <name val="Segoe UI"/>
      <family val="2"/>
    </font>
    <font>
      <b/>
      <sz val="10"/>
      <color rgb="FF000000"/>
      <name val="Segoe UI"/>
      <family val="2"/>
    </font>
    <font>
      <u/>
      <sz val="11"/>
      <color theme="10"/>
      <name val="Calibri"/>
      <family val="2"/>
      <scheme val="minor"/>
    </font>
  </fonts>
  <fills count="8">
    <fill>
      <patternFill patternType="none"/>
    </fill>
    <fill>
      <patternFill patternType="gray125"/>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theme="0" tint="-0.14999847407452621"/>
        <bgColor rgb="FFF8CBAD"/>
      </patternFill>
    </fill>
    <fill>
      <patternFill patternType="solid">
        <fgColor theme="0" tint="-0.14999847407452621"/>
        <bgColor rgb="FF000000"/>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rgb="FF000000"/>
      </left>
      <right style="thin">
        <color theme="0"/>
      </right>
      <top style="thin">
        <color theme="0"/>
      </top>
      <bottom style="thin">
        <color theme="0"/>
      </bottom>
      <diagonal/>
    </border>
    <border>
      <left style="thin">
        <color theme="0"/>
      </left>
      <right style="medium">
        <color rgb="FF000000"/>
      </right>
      <top style="thin">
        <color theme="0"/>
      </top>
      <bottom style="thin">
        <color theme="0"/>
      </bottom>
      <diagonal/>
    </border>
    <border>
      <left style="medium">
        <color rgb="FF000000"/>
      </left>
      <right style="thin">
        <color theme="0"/>
      </right>
      <top style="thin">
        <color theme="0"/>
      </top>
      <bottom/>
      <diagonal/>
    </border>
    <border>
      <left style="medium">
        <color rgb="FF000000"/>
      </left>
      <right style="thin">
        <color theme="0"/>
      </right>
      <top/>
      <bottom/>
      <diagonal/>
    </border>
    <border>
      <left style="medium">
        <color rgb="FF000000"/>
      </left>
      <right style="medium">
        <color rgb="FFFFFFFF"/>
      </right>
      <top style="medium">
        <color rgb="FF000000"/>
      </top>
      <bottom style="medium">
        <color rgb="FFFFFFFF"/>
      </bottom>
      <diagonal/>
    </border>
    <border>
      <left/>
      <right style="medium">
        <color rgb="FF000000"/>
      </right>
      <top style="medium">
        <color rgb="FF000000"/>
      </top>
      <bottom style="medium">
        <color rgb="FFFFFFFF"/>
      </bottom>
      <diagonal/>
    </border>
    <border>
      <left style="medium">
        <color rgb="FF000000"/>
      </left>
      <right style="medium">
        <color rgb="FFFFFFFF"/>
      </right>
      <top/>
      <bottom style="medium">
        <color rgb="FF000000"/>
      </bottom>
      <diagonal/>
    </border>
    <border>
      <left/>
      <right style="medium">
        <color rgb="FF000000"/>
      </right>
      <top/>
      <bottom style="medium">
        <color rgb="FF000000"/>
      </bottom>
      <diagonal/>
    </border>
  </borders>
  <cellStyleXfs count="3">
    <xf numFmtId="0" fontId="0" fillId="0" borderId="0"/>
    <xf numFmtId="0" fontId="1" fillId="0" borderId="0"/>
    <xf numFmtId="0" fontId="9" fillId="0" borderId="0" applyNumberFormat="0" applyFill="0" applyBorder="0" applyAlignment="0" applyProtection="0"/>
  </cellStyleXfs>
  <cellXfs count="18">
    <xf numFmtId="0" fontId="0" fillId="0" borderId="0" xfId="0"/>
    <xf numFmtId="0" fontId="2" fillId="0" borderId="0" xfId="0" applyFont="1"/>
    <xf numFmtId="0" fontId="1" fillId="0" borderId="0" xfId="1"/>
    <xf numFmtId="0" fontId="5" fillId="2" borderId="2" xfId="1" applyFont="1" applyFill="1" applyBorder="1"/>
    <xf numFmtId="0" fontId="5" fillId="2" borderId="3" xfId="1" applyFont="1" applyFill="1" applyBorder="1"/>
    <xf numFmtId="0" fontId="6" fillId="3" borderId="4" xfId="1" applyFont="1" applyFill="1" applyBorder="1" applyAlignment="1">
      <alignment horizontal="left" vertical="center"/>
    </xf>
    <xf numFmtId="0" fontId="7" fillId="4" borderId="3" xfId="1" applyFont="1" applyFill="1" applyBorder="1" applyAlignment="1">
      <alignment vertical="center" wrapText="1"/>
    </xf>
    <xf numFmtId="0" fontId="6" fillId="5" borderId="2" xfId="1" applyFont="1" applyFill="1" applyBorder="1" applyAlignment="1">
      <alignment wrapText="1"/>
    </xf>
    <xf numFmtId="0" fontId="7" fillId="5" borderId="3" xfId="1" applyFont="1" applyFill="1" applyBorder="1" applyAlignment="1">
      <alignment wrapText="1"/>
    </xf>
    <xf numFmtId="0" fontId="5" fillId="2" borderId="6" xfId="1" applyFont="1" applyFill="1" applyBorder="1"/>
    <xf numFmtId="0" fontId="5" fillId="2" borderId="7" xfId="1" applyFont="1" applyFill="1" applyBorder="1"/>
    <xf numFmtId="0" fontId="6" fillId="6" borderId="8" xfId="1" applyFont="1" applyFill="1" applyBorder="1" applyAlignment="1">
      <alignment horizontal="left" vertical="center"/>
    </xf>
    <xf numFmtId="0" fontId="7" fillId="7" borderId="9" xfId="1" applyFont="1" applyFill="1" applyBorder="1" applyAlignment="1">
      <alignment horizontal="left" vertical="center" wrapText="1"/>
    </xf>
    <xf numFmtId="0" fontId="3" fillId="0" borderId="1" xfId="1" applyFont="1" applyBorder="1" applyAlignment="1">
      <alignment horizontal="center" vertical="center" wrapText="1"/>
    </xf>
    <xf numFmtId="0" fontId="4" fillId="0" borderId="1" xfId="1" applyFont="1" applyBorder="1" applyAlignment="1">
      <alignment horizontal="center" vertical="center" wrapText="1"/>
    </xf>
    <xf numFmtId="0" fontId="6" fillId="5" borderId="4" xfId="1" applyFont="1" applyFill="1" applyBorder="1" applyAlignment="1">
      <alignment horizontal="left" vertical="center" wrapText="1"/>
    </xf>
    <xf numFmtId="0" fontId="6" fillId="5" borderId="5" xfId="1" applyFont="1" applyFill="1" applyBorder="1" applyAlignment="1">
      <alignment horizontal="left" vertical="center" wrapText="1"/>
    </xf>
    <xf numFmtId="0" fontId="9" fillId="0" borderId="0" xfId="2"/>
  </cellXfs>
  <cellStyles count="3">
    <cellStyle name="Hyperlink" xfId="2" builtinId="8"/>
    <cellStyle name="Normal" xfId="0" builtinId="0"/>
    <cellStyle name="Normal 2 3" xfId="1" xr:uid="{CBA1D19E-71EA-4454-8B71-66A69E76385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13607</xdr:colOff>
      <xdr:row>2</xdr:row>
      <xdr:rowOff>748393</xdr:rowOff>
    </xdr:from>
    <xdr:to>
      <xdr:col>7</xdr:col>
      <xdr:colOff>315232</xdr:colOff>
      <xdr:row>2</xdr:row>
      <xdr:rowOff>1399268</xdr:rowOff>
    </xdr:to>
    <xdr:pic>
      <xdr:nvPicPr>
        <xdr:cNvPr id="2" name="Picture 1">
          <a:extLst>
            <a:ext uri="{FF2B5EF4-FFF2-40B4-BE49-F238E27FC236}">
              <a16:creationId xmlns:a16="http://schemas.microsoft.com/office/drawing/2014/main" id="{66271063-B910-42E1-B102-60F8451BA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07457" y="1402443"/>
          <a:ext cx="2740025" cy="65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498C6-324B-405B-8445-AF017990A38D}">
  <dimension ref="A1:F16"/>
  <sheetViews>
    <sheetView zoomScale="70" zoomScaleNormal="70" workbookViewId="0">
      <selection activeCell="B7" sqref="B7"/>
    </sheetView>
  </sheetViews>
  <sheetFormatPr defaultRowHeight="14.5" x14ac:dyDescent="0.35"/>
  <cols>
    <col min="1" max="1" width="45.81640625" style="2" customWidth="1"/>
    <col min="2" max="2" width="150.08984375" style="2" customWidth="1"/>
    <col min="3" max="16384" width="8.7265625" style="2"/>
  </cols>
  <sheetData>
    <row r="1" spans="1:6" ht="35" x14ac:dyDescent="0.35">
      <c r="A1" s="13" t="s">
        <v>2584</v>
      </c>
      <c r="B1" s="14"/>
    </row>
    <row r="2" spans="1:6" ht="16.5" x14ac:dyDescent="0.45">
      <c r="A2" s="3" t="s">
        <v>2560</v>
      </c>
      <c r="B2" s="4" t="s">
        <v>2561</v>
      </c>
    </row>
    <row r="3" spans="1:6" ht="176" x14ac:dyDescent="0.35">
      <c r="A3" s="5" t="s">
        <v>2562</v>
      </c>
      <c r="B3" s="6" t="s">
        <v>2563</v>
      </c>
    </row>
    <row r="4" spans="1:6" ht="16" x14ac:dyDescent="0.45">
      <c r="A4" s="7" t="s">
        <v>2564</v>
      </c>
      <c r="B4" s="8" t="s">
        <v>2565</v>
      </c>
    </row>
    <row r="5" spans="1:6" ht="16" x14ac:dyDescent="0.35">
      <c r="A5" s="5" t="s">
        <v>2566</v>
      </c>
      <c r="B5" s="6" t="s">
        <v>2567</v>
      </c>
    </row>
    <row r="6" spans="1:6" ht="160" x14ac:dyDescent="0.45">
      <c r="A6" s="7" t="s">
        <v>2568</v>
      </c>
      <c r="B6" s="8" t="s">
        <v>2586</v>
      </c>
      <c r="F6"/>
    </row>
    <row r="7" spans="1:6" ht="16" x14ac:dyDescent="0.35">
      <c r="A7" s="5" t="s">
        <v>2569</v>
      </c>
      <c r="B7" s="6" t="s">
        <v>2570</v>
      </c>
    </row>
    <row r="8" spans="1:6" ht="409.5" x14ac:dyDescent="0.45">
      <c r="A8" s="7" t="s">
        <v>2571</v>
      </c>
      <c r="B8" s="8" t="s">
        <v>2585</v>
      </c>
    </row>
    <row r="9" spans="1:6" ht="16" x14ac:dyDescent="0.35">
      <c r="A9" s="5" t="s">
        <v>2572</v>
      </c>
      <c r="B9" s="6" t="s">
        <v>2573</v>
      </c>
    </row>
    <row r="10" spans="1:6" ht="16" x14ac:dyDescent="0.45">
      <c r="A10" s="15" t="s">
        <v>2574</v>
      </c>
      <c r="B10" s="8" t="s">
        <v>2575</v>
      </c>
    </row>
    <row r="11" spans="1:6" ht="16" x14ac:dyDescent="0.45">
      <c r="A11" s="16"/>
      <c r="B11" s="8" t="s">
        <v>2576</v>
      </c>
    </row>
    <row r="12" spans="1:6" ht="15" thickBot="1" x14ac:dyDescent="0.4"/>
    <row r="13" spans="1:6" ht="17" thickBot="1" x14ac:dyDescent="0.5">
      <c r="A13" s="9" t="s">
        <v>2577</v>
      </c>
      <c r="B13" s="10" t="s">
        <v>2561</v>
      </c>
    </row>
    <row r="14" spans="1:6" ht="16.5" thickBot="1" x14ac:dyDescent="0.4">
      <c r="A14" s="11" t="s">
        <v>2578</v>
      </c>
      <c r="B14" s="12" t="s">
        <v>2579</v>
      </c>
    </row>
    <row r="15" spans="1:6" ht="16.5" thickBot="1" x14ac:dyDescent="0.4">
      <c r="A15" s="11" t="s">
        <v>2580</v>
      </c>
      <c r="B15" s="12" t="s">
        <v>2581</v>
      </c>
    </row>
    <row r="16" spans="1:6" ht="16.5" thickBot="1" x14ac:dyDescent="0.4">
      <c r="A16" s="11" t="s">
        <v>2582</v>
      </c>
      <c r="B16" s="12" t="s">
        <v>2583</v>
      </c>
    </row>
  </sheetData>
  <mergeCells count="2">
    <mergeCell ref="A1:B1"/>
    <mergeCell ref="A10:A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80"/>
  <sheetViews>
    <sheetView topLeftCell="A49" workbookViewId="0">
      <selection activeCell="A61" sqref="A61"/>
    </sheetView>
  </sheetViews>
  <sheetFormatPr defaultColWidth="10.90625" defaultRowHeight="14.5" x14ac:dyDescent="0.35"/>
  <sheetData>
    <row r="1" spans="1:1" x14ac:dyDescent="0.35">
      <c r="A1" t="s">
        <v>0</v>
      </c>
    </row>
    <row r="2" spans="1:1" x14ac:dyDescent="0.35">
      <c r="A2" s="1" t="str">
        <f>HYPERLINK("#'Data'!A1", "A_1  Respondent Age overall")</f>
        <v>A_1  Respondent Age overall</v>
      </c>
    </row>
    <row r="3" spans="1:1" x14ac:dyDescent="0.35">
      <c r="A3" s="1" t="str">
        <f>HYPERLINK("#'Data'!A29", "A_2 Respondent Sex overall")</f>
        <v>A_2 Respondent Sex overall</v>
      </c>
    </row>
    <row r="4" spans="1:1" x14ac:dyDescent="0.35">
      <c r="A4" s="1" t="str">
        <f>HYPERLINK("#'Data'!A57", "A_3 Respondents Reportedly Head of the Household overall")</f>
        <v>A_3 Respondents Reportedly Head of the Household overall</v>
      </c>
    </row>
    <row r="5" spans="1:1" x14ac:dyDescent="0.35">
      <c r="A5" s="1" t="str">
        <f>HYPERLINK("#'Data'!A85", "A_8 Number of Household Members overall")</f>
        <v>A_8 Number of Household Members overall</v>
      </c>
    </row>
    <row r="6" spans="1:1" x14ac:dyDescent="0.35">
      <c r="A6" s="1" t="str">
        <f>HYPERLINK("#'Data'!A113", "A_16 Household Members distribution by age and sex")</f>
        <v>A_16 Household Members distribution by age and sex</v>
      </c>
    </row>
    <row r="7" spans="1:1" x14ac:dyDescent="0.35">
      <c r="A7" s="1" t="str">
        <f>HYPERLINK("#'Data'!A2288", "A_17 Employment Situation of Household Members overall")</f>
        <v>A_17 Employment Situation of Household Members overall</v>
      </c>
    </row>
    <row r="8" spans="1:1" x14ac:dyDescent="0.35">
      <c r="A8" s="1" t="str">
        <f>HYPERLINK("#'Data'!A2316", "A_9_1 Household Members with Money Spending Decision-Making Authority overall")</f>
        <v>A_9_1 Household Members with Money Spending Decision-Making Authority overall</v>
      </c>
    </row>
    <row r="9" spans="1:1" x14ac:dyDescent="0.35">
      <c r="A9" s="1" t="str">
        <f>HYPERLINK("#'Data'!A2344", "A_9_2 Household Members with Healthcare and Education of Children Decision-Making Authority overall")</f>
        <v>A_9_2 Household Members with Healthcare and Education of Children Decision-Making Authority overall</v>
      </c>
    </row>
    <row r="10" spans="1:1" x14ac:dyDescent="0.35">
      <c r="A10" s="1" t="str">
        <f>HYPERLINK("#'Data'!A2372", "A_9_3 Household Members with Migration Decision-Making Authority overall")</f>
        <v>A_9_3 Household Members with Migration Decision-Making Authority overall</v>
      </c>
    </row>
    <row r="11" spans="1:1" x14ac:dyDescent="0.35">
      <c r="A11" s="1" t="str">
        <f>HYPERLINK("#'Data'!A2400", "A_19 Household Members with Difficulty Seeing, Even When Wearing Glasses overall")</f>
        <v>A_19 Household Members with Difficulty Seeing, Even When Wearing Glasses overall</v>
      </c>
    </row>
    <row r="12" spans="1:1" x14ac:dyDescent="0.35">
      <c r="A12" s="1" t="str">
        <f>HYPERLINK("#'Data'!A2428", "A_20 Household Members with Difficulty Heating, Even When Using Hearing Aids overall")</f>
        <v>A_20 Household Members with Difficulty Heating, Even When Using Hearing Aids overall</v>
      </c>
    </row>
    <row r="13" spans="1:1" x14ac:dyDescent="0.35">
      <c r="A13" s="1" t="str">
        <f>HYPERLINK("#'Data'!A2456", "A_21 Household Members with Difficulty Walking or Climbing Steps overall")</f>
        <v>A_21 Household Members with Difficulty Walking or Climbing Steps overall</v>
      </c>
    </row>
    <row r="14" spans="1:1" x14ac:dyDescent="0.35">
      <c r="A14" s="1" t="str">
        <f>HYPERLINK("#'Data'!A2484", "A_22 Household Members with Difficulty Remembering or Concentrating overall")</f>
        <v>A_22 Household Members with Difficulty Remembering or Concentrating overall</v>
      </c>
    </row>
    <row r="15" spans="1:1" x14ac:dyDescent="0.35">
      <c r="A15" s="1" t="str">
        <f>HYPERLINK("#'Data'!A2512", "A_23 Household Members with Difficulty with Self-Care overall")</f>
        <v>A_23 Household Members with Difficulty with Self-Care overall</v>
      </c>
    </row>
    <row r="16" spans="1:1" x14ac:dyDescent="0.35">
      <c r="A16" s="1" t="str">
        <f>HYPERLINK("#'Data'!A2540", "A_24 Household Members with Difficulty Communicating when using Usual Language overall")</f>
        <v>A_24 Household Members with Difficulty Communicating when using Usual Language overall</v>
      </c>
    </row>
    <row r="17" spans="1:1" x14ac:dyDescent="0.35">
      <c r="A17" s="1" t="str">
        <f>HYPERLINK("#'Data'!A2568", "WG-SS Household Members with Washington Group Severity Score 3 or 4 overall")</f>
        <v>WG-SS Household Members with Washington Group Severity Score 3 or 4 overall</v>
      </c>
    </row>
    <row r="18" spans="1:1" x14ac:dyDescent="0.35">
      <c r="A18" s="1" t="str">
        <f>HYPERLINK("#'Data'!A2596", "Household displacement status (overall)")</f>
        <v>Household displacement status (overall)</v>
      </c>
    </row>
    <row r="19" spans="1:1" x14ac:dyDescent="0.35">
      <c r="A19" s="1" t="str">
        <f>HYPERLINK("#'Data'!A2624", "B_1 Households Reporting this is their Habitual Place of Residence overall")</f>
        <v>B_1 Households Reporting this is their Habitual Place of Residence overall</v>
      </c>
    </row>
    <row r="20" spans="1:1" x14ac:dyDescent="0.35">
      <c r="A20" s="1" t="str">
        <f>HYPERLINK("#'Data'!A2652", "B_1 Households Reporting this is their Habitual Place of Residence by HHs with a member with a disability")</f>
        <v>B_1 Households Reporting this is their Habitual Place of Residence by HHs with a member with a disability</v>
      </c>
    </row>
    <row r="21" spans="1:1" x14ac:dyDescent="0.35">
      <c r="A21" s="1" t="str">
        <f>HYPERLINK("#'Data'!A2730", "B_1 Households Reporting this is their Habitual Place of Residence by displacement status")</f>
        <v>B_1 Households Reporting this is their Habitual Place of Residence by displacement status</v>
      </c>
    </row>
    <row r="22" spans="1:1" x14ac:dyDescent="0.35">
      <c r="A22" s="1" t="str">
        <f>HYPERLINK("#'Data'!A2808", "B_1 Households Reporting this is their Habitual Place of Residence by HoHH sex")</f>
        <v>B_1 Households Reporting this is their Habitual Place of Residence by HoHH sex</v>
      </c>
    </row>
    <row r="23" spans="1:1" x14ac:dyDescent="0.35">
      <c r="A23" s="1" t="str">
        <f>HYPERLINK("#'Data'!A2886", "B_1 Households Reporting this is their Habitual Place of Residence by rural or urban")</f>
        <v>B_1 Households Reporting this is their Habitual Place of Residence by rural or urban</v>
      </c>
    </row>
    <row r="24" spans="1:1" x14ac:dyDescent="0.35">
      <c r="A24" s="1" t="str">
        <f>HYPERLINK("#'Data'!A2938", "B_1 Households Reporting this is their Habitual Place of Residence by HH proximity to FRB")</f>
        <v>B_1 Households Reporting this is their Habitual Place of Residence by HH proximity to FRB</v>
      </c>
    </row>
    <row r="25" spans="1:1" x14ac:dyDescent="0.35">
      <c r="A25" s="1" t="str">
        <f>HYPERLINK("#'Data'!A2974", "B_4 Households Left their Place of Habitual Residence for 14+ days as a Result of the Escalation of the War since 24th Feb 2022 overall")</f>
        <v>B_4 Households Left their Place of Habitual Residence for 14+ days as a Result of the Escalation of the War since 24th Feb 2022 overall</v>
      </c>
    </row>
    <row r="26" spans="1:1" x14ac:dyDescent="0.35">
      <c r="A26" s="1" t="str">
        <f>HYPERLINK("#'Data'!A3002", "B_4 Households Left their Place of Habitual Residence for 14+ days as a Result of the Escalation of the War since 24th Feb 2022 by HHs with a member with a disability")</f>
        <v>B_4 Households Left their Place of Habitual Residence for 14+ days as a Result of the Escalation of the War since 24th Feb 2022 by HHs with a member with a disability</v>
      </c>
    </row>
    <row r="27" spans="1:1" x14ac:dyDescent="0.35">
      <c r="A27" s="1" t="str">
        <f>HYPERLINK("#'Data'!A3080", "B_4 Households Left their Place of Habitual Residence for 14+ days as a Result of the Escalation of the War since 24th Feb 2022 by displacement status")</f>
        <v>B_4 Households Left their Place of Habitual Residence for 14+ days as a Result of the Escalation of the War since 24th Feb 2022 by displacement status</v>
      </c>
    </row>
    <row r="28" spans="1:1" x14ac:dyDescent="0.35">
      <c r="A28" s="1" t="str">
        <f>HYPERLINK("#'Data'!A3133", "B_4 Households Left their Place of Habitual Residence for 14+ days as a Result of the Escalation of the War since 24th Feb 2022 by HoHH sex")</f>
        <v>B_4 Households Left their Place of Habitual Residence for 14+ days as a Result of the Escalation of the War since 24th Feb 2022 by HoHH sex</v>
      </c>
    </row>
    <row r="29" spans="1:1" x14ac:dyDescent="0.35">
      <c r="A29" s="1" t="str">
        <f>HYPERLINK("#'Data'!A3211", "B_4 Households Left their Place of Habitual Residence for 14+ days as a Result of the Escalation of the War since 24th Feb 2022 by rural or urban")</f>
        <v>B_4 Households Left their Place of Habitual Residence for 14+ days as a Result of the Escalation of the War since 24th Feb 2022 by rural or urban</v>
      </c>
    </row>
    <row r="30" spans="1:1" x14ac:dyDescent="0.35">
      <c r="A30" s="1" t="str">
        <f>HYPERLINK("#'Data'!A3263", "B_4 Households Left their Place of Habitual Residence for 14+ days as a Result of the Escalation of the War since 24th Feb 2022 by HH proximity to FRB")</f>
        <v>B_4 Households Left their Place of Habitual Residence for 14+ days as a Result of the Escalation of the War since 24th Feb 2022 by HH proximity to FRB</v>
      </c>
    </row>
    <row r="31" spans="1:1" x14ac:dyDescent="0.35">
      <c r="A31" s="1" t="str">
        <f>HYPERLINK("#'Data'!A3299", "B_5 Households Reporting they had to Leave their Habitual Place of Residence as a Result of theEscalation of the War on 24 Feb 2022 overall")</f>
        <v>B_5 Households Reporting they had to Leave their Habitual Place of Residence as a Result of theEscalation of the War on 24 Feb 2022 overall</v>
      </c>
    </row>
    <row r="32" spans="1:1" x14ac:dyDescent="0.35">
      <c r="A32" s="1" t="str">
        <f>HYPERLINK("#'Data'!A3327", "B_5 Households Reporting they had to Leave their Habitual Place of Residence as a Result of theEscalation of the War on 24 Feb 2022 by HHs with a member with a disability")</f>
        <v>B_5 Households Reporting they had to Leave their Habitual Place of Residence as a Result of theEscalation of the War on 24 Feb 2022 by HHs with a member with a disability</v>
      </c>
    </row>
    <row r="33" spans="1:1" x14ac:dyDescent="0.35">
      <c r="A33" s="1" t="str">
        <f>HYPERLINK("#'Data'!A3396", "B_5 Households Reporting they had to Leave their Habitual Place of Residence as a Result of theEscalation of the War on 24 Feb 2022 by displacement status")</f>
        <v>B_5 Households Reporting they had to Leave their Habitual Place of Residence as a Result of theEscalation of the War on 24 Feb 2022 by displacement status</v>
      </c>
    </row>
    <row r="34" spans="1:1" x14ac:dyDescent="0.35">
      <c r="A34" s="1" t="str">
        <f>HYPERLINK("#'Data'!A3449", "B_5 Households Reporting they had to Leave their Habitual Place of Residence as a Result of theEscalation of the War on 24 Feb 2022 by HoHH sex")</f>
        <v>B_5 Households Reporting they had to Leave their Habitual Place of Residence as a Result of theEscalation of the War on 24 Feb 2022 by HoHH sex</v>
      </c>
    </row>
    <row r="35" spans="1:1" x14ac:dyDescent="0.35">
      <c r="A35" s="1" t="str">
        <f>HYPERLINK("#'Data'!A3521", "B_5 Households Reporting they had to Leave their Habitual Place of Residence as a Result of theEscalation of the War on 24 Feb 2022 by rural or urban")</f>
        <v>B_5 Households Reporting they had to Leave their Habitual Place of Residence as a Result of theEscalation of the War on 24 Feb 2022 by rural or urban</v>
      </c>
    </row>
    <row r="36" spans="1:1" x14ac:dyDescent="0.35">
      <c r="A36" s="1" t="str">
        <f>HYPERLINK("#'Data'!A3572", "B_5 Households Reporting they had to Leave their Habitual Place of Residence as a Result of theEscalation of the War on 24 Feb 2022 by HH proximity to FRB")</f>
        <v>B_5 Households Reporting they had to Leave their Habitual Place of Residence as a Result of theEscalation of the War on 24 Feb 2022 by HH proximity to FRB</v>
      </c>
    </row>
    <row r="37" spans="1:1" x14ac:dyDescent="0.35">
      <c r="A37" s="1" t="str">
        <f>HYPERLINK("#'Data'!A3608", "B_6 Households Reporting they are hosting people displace as a result of the conflict as part of their household overall")</f>
        <v>B_6 Households Reporting they are hosting people displace as a result of the conflict as part of their household overall</v>
      </c>
    </row>
    <row r="38" spans="1:1" x14ac:dyDescent="0.35">
      <c r="A38" s="1" t="str">
        <f>HYPERLINK("#'Data'!A3636", "B_6 Households Reporting they are hosting people displace as a result of the conflict as part of their household by HHs with a member with a disability")</f>
        <v>B_6 Households Reporting they are hosting people displace as a result of the conflict as part of their household by HHs with a member with a disability</v>
      </c>
    </row>
    <row r="39" spans="1:1" x14ac:dyDescent="0.35">
      <c r="A39" s="1" t="str">
        <f>HYPERLINK("#'Data'!A3714", "B_6 Households Reporting they are hosting people displace as a result of the conflict as part of their household by displacement status")</f>
        <v>B_6 Households Reporting they are hosting people displace as a result of the conflict as part of their household by displacement status</v>
      </c>
    </row>
    <row r="40" spans="1:1" x14ac:dyDescent="0.35">
      <c r="A40" s="1" t="str">
        <f>HYPERLINK("#'Data'!A3767", "B_6 Households Reporting they are hosting people displace as a result of the conflict as part of their household by HoHH sex")</f>
        <v>B_6 Households Reporting they are hosting people displace as a result of the conflict as part of their household by HoHH sex</v>
      </c>
    </row>
    <row r="41" spans="1:1" x14ac:dyDescent="0.35">
      <c r="A41" s="1" t="str">
        <f>HYPERLINK("#'Data'!A3845", "B_6 Households Reporting they are hosting people displace as a result of the conflict as part of their household by rural or urban")</f>
        <v>B_6 Households Reporting they are hosting people displace as a result of the conflict as part of their household by rural or urban</v>
      </c>
    </row>
    <row r="42" spans="1:1" x14ac:dyDescent="0.35">
      <c r="A42" s="1" t="str">
        <f>HYPERLINK("#'Data'!A3897", "B_6 Households Reporting they are hosting people displace as a result of the conflict as part of their household by HH proximity to FRB")</f>
        <v>B_6 Households Reporting they are hosting people displace as a result of the conflict as part of their household by HH proximity to FRB</v>
      </c>
    </row>
    <row r="43" spans="1:1" x14ac:dyDescent="0.35">
      <c r="A43" s="1" t="str">
        <f>HYPERLINK("#'Data'!A3933", "C_1 School Aged Children Reportedly Enrolled in Formal School during the 2023-2024 school year overall")</f>
        <v>C_1 School Aged Children Reportedly Enrolled in Formal School during the 2023-2024 school year overall</v>
      </c>
    </row>
    <row r="44" spans="1:1" x14ac:dyDescent="0.35">
      <c r="A44" s="1" t="str">
        <f>HYPERLINK("#'Data'!A3961", "C_1 School Aged Children Reportedly Enrolled in Formal School during the 2023-2024 school year by child sex and age")</f>
        <v>C_1 School Aged Children Reportedly Enrolled in Formal School during the 2023-2024 school year by child sex and age</v>
      </c>
    </row>
    <row r="45" spans="1:1" x14ac:dyDescent="0.35">
      <c r="A45" s="1" t="str">
        <f>HYPERLINK("#'Data'!A4075", "C_1 School Aged Children Reportedly Enrolled in Formal School during the 2023-2024 school year by child with a disability")</f>
        <v>C_1 School Aged Children Reportedly Enrolled in Formal School during the 2023-2024 school year by child with a disability</v>
      </c>
    </row>
    <row r="46" spans="1:1" x14ac:dyDescent="0.35">
      <c r="A46" s="1" t="str">
        <f>HYPERLINK("#'Data'!A4185", "C_1 School Aged Children Reportedly Enrolled in Formal School during the 2023-2024 school year by rural or urban")</f>
        <v>C_1 School Aged Children Reportedly Enrolled in Formal School during the 2023-2024 school year by rural or urban</v>
      </c>
    </row>
    <row r="47" spans="1:1" x14ac:dyDescent="0.35">
      <c r="A47" s="1" t="str">
        <f>HYPERLINK("#'Data'!A4236", "C_1 School Aged Children Reportedly Enrolled in Formal School during the 2023-2024 school year by displacement status")</f>
        <v>C_1 School Aged Children Reportedly Enrolled in Formal School during the 2023-2024 school year by displacement status</v>
      </c>
    </row>
    <row r="48" spans="1:1" x14ac:dyDescent="0.35">
      <c r="A48" s="1" t="str">
        <f>HYPERLINK("#'Data'!A4314", "C_1 School Aged Children Reportedly Enrolled in Formal School during the 2023-2024 school year by HoHH sex")</f>
        <v>C_1 School Aged Children Reportedly Enrolled in Formal School during the 2023-2024 school year by HoHH sex</v>
      </c>
    </row>
    <row r="49" spans="1:1" x14ac:dyDescent="0.35">
      <c r="A49" s="1" t="str">
        <f>HYPERLINK("#'Data'!A4391", "C_1 School Aged Children Reportedly Enrolled in Formal School during the 2023-2024 school year by HH with a member employed")</f>
        <v>C_1 School Aged Children Reportedly Enrolled in Formal School during the 2023-2024 school year by HH with a member employed</v>
      </c>
    </row>
    <row r="50" spans="1:1" x14ac:dyDescent="0.35">
      <c r="A50" s="1" t="str">
        <f>HYPERLINK("#'Data'!A4447", "C_1 School Aged Children Reportedly Enrolled in Formal School during the 2023-2024 school year by HH proximity to FRB")</f>
        <v>C_1 School Aged Children Reportedly Enrolled in Formal School during the 2023-2024 school year by HH proximity to FRB</v>
      </c>
    </row>
    <row r="51" spans="1:1" x14ac:dyDescent="0.35">
      <c r="A51" s="1" t="str">
        <f>HYPERLINK("#'Data'!A4482", "C_2 School Aged Children Reportedly Enrolled in Learning Modalities during the 2023-2024 school year overall")</f>
        <v>C_2 School Aged Children Reportedly Enrolled in Learning Modalities during the 2023-2024 school year overall</v>
      </c>
    </row>
    <row r="52" spans="1:1" x14ac:dyDescent="0.35">
      <c r="A52" s="1" t="str">
        <f>HYPERLINK("#'Data'!A4510", "C_2 School Aged Children Reportedly Enrolled in Learning Modalities during the 2023-2024 school year by child sex and age")</f>
        <v>C_2 School Aged Children Reportedly Enrolled in Learning Modalities during the 2023-2024 school year by child sex and age</v>
      </c>
    </row>
    <row r="53" spans="1:1" x14ac:dyDescent="0.35">
      <c r="A53" s="1" t="str">
        <f>HYPERLINK("#'Data'!A4624", "C_2 School Aged Children Reportedly Enrolled in Learning Modalities during the 2023-2024 school year by child with a disability")</f>
        <v>C_2 School Aged Children Reportedly Enrolled in Learning Modalities during the 2023-2024 school year by child with a disability</v>
      </c>
    </row>
    <row r="54" spans="1:1" x14ac:dyDescent="0.35">
      <c r="A54" s="1" t="str">
        <f>HYPERLINK("#'Data'!A4731", "C_2 School Aged Children Reportedly Enrolled in Learning Modalities during the 2023-2024 school year by rural or urban")</f>
        <v>C_2 School Aged Children Reportedly Enrolled in Learning Modalities during the 2023-2024 school year by rural or urban</v>
      </c>
    </row>
    <row r="55" spans="1:1" x14ac:dyDescent="0.35">
      <c r="A55" s="1" t="str">
        <f>HYPERLINK("#'Data'!A4782", "C_2 School Aged Children Reportedly Enrolled in Learning Modalities during the 2023-2024 school year by displacement status")</f>
        <v>C_2 School Aged Children Reportedly Enrolled in Learning Modalities during the 2023-2024 school year by displacement status</v>
      </c>
    </row>
    <row r="56" spans="1:1" x14ac:dyDescent="0.35">
      <c r="A56" s="1" t="str">
        <f>HYPERLINK("#'Data'!A4860", "C_2 School Aged Children Reportedly Enrolled in Learning Modalities during the 2023-2024 school year by HoHH sex")</f>
        <v>C_2 School Aged Children Reportedly Enrolled in Learning Modalities during the 2023-2024 school year by HoHH sex</v>
      </c>
    </row>
    <row r="57" spans="1:1" x14ac:dyDescent="0.35">
      <c r="A57" s="1" t="str">
        <f>HYPERLINK("#'Data'!A4937", "C_2 School Aged Children Reportedly Enrolled in Learning Modalities during the 2023-2024 school year by HH with member employed")</f>
        <v>C_2 School Aged Children Reportedly Enrolled in Learning Modalities during the 2023-2024 school year by HH with member employed</v>
      </c>
    </row>
    <row r="58" spans="1:1" x14ac:dyDescent="0.35">
      <c r="A58" s="1" t="str">
        <f>HYPERLINK("#'Data'!A4993", "C_2 School Aged Children Reportedly Enrolled in Learning Modalities during the 2023-2024 school year by HH proximity to FRB")</f>
        <v>C_2 School Aged Children Reportedly Enrolled in Learning Modalities during the 2023-2024 school year by HH proximity to FRB</v>
      </c>
    </row>
    <row r="59" spans="1:1" x14ac:dyDescent="0.35">
      <c r="A59" s="1" t="str">
        <f>HYPERLINK("#'Data'!A5028", "C_3 School Aged Children Reportedly Attending Schools In-Person during the 2023-2024 school year overall")</f>
        <v>C_3 School Aged Children Reportedly Attending Schools In-Person during the 2023-2024 school year overall</v>
      </c>
    </row>
    <row r="60" spans="1:1" x14ac:dyDescent="0.35">
      <c r="A60" s="17" t="str">
        <f ca="1">HYPERLINK("#'Data'!A5056", "C_3 School Aged Children Reportedly Attending Schools In-Person during the 2023-2024 school year by child sex and age")</f>
        <v>C_3 School Aged Children Reportedly Attending Schools In-Person during the 2023-2024 school year by child sex and age</v>
      </c>
    </row>
    <row r="61" spans="1:1" x14ac:dyDescent="0.35">
      <c r="A61" s="1" t="str">
        <f>HYPERLINK("#'Data'!A5154", "C_3 School Aged Children Reportedly Attending Schools In-Person during the 2023-2024 school year by child with a disability")</f>
        <v>C_3 School Aged Children Reportedly Attending Schools In-Person during the 2023-2024 school year by child with a disability</v>
      </c>
    </row>
    <row r="62" spans="1:1" x14ac:dyDescent="0.35">
      <c r="A62" s="1" t="str">
        <f>HYPERLINK("#'Data'!A5227", "C_3 School Aged Children Reportedly Attending Schools In-Person during the 2023-2024 school year by rural or urban")</f>
        <v>C_3 School Aged Children Reportedly Attending Schools In-Person during the 2023-2024 school year by rural or urban</v>
      </c>
    </row>
    <row r="63" spans="1:1" x14ac:dyDescent="0.35">
      <c r="A63" s="1" t="str">
        <f>HYPERLINK("#'Data'!A5275", "C_3 School Aged Children Reportedly Attending Schools In-Person during the 2023-2024 school year by displacement status")</f>
        <v>C_3 School Aged Children Reportedly Attending Schools In-Person during the 2023-2024 school year by displacement status</v>
      </c>
    </row>
    <row r="64" spans="1:1" x14ac:dyDescent="0.35">
      <c r="A64" s="1" t="str">
        <f>HYPERLINK("#'Data'!A5345", "C_3 School Aged Children Reportedly Attending Schools In-Person during the 2023-2024 school year by HoHH sex")</f>
        <v>C_3 School Aged Children Reportedly Attending Schools In-Person during the 2023-2024 school year by HoHH sex</v>
      </c>
    </row>
    <row r="65" spans="1:1" x14ac:dyDescent="0.35">
      <c r="A65" s="1" t="str">
        <f>HYPERLINK("#'Data'!A5411", "C_3 School Aged Children Reportedly Attending Schools In-Person during the 2023-2024 school year by HH with member employed")</f>
        <v>C_3 School Aged Children Reportedly Attending Schools In-Person during the 2023-2024 school year by HH with member employed</v>
      </c>
    </row>
    <row r="66" spans="1:1" x14ac:dyDescent="0.35">
      <c r="A66" s="1" t="str">
        <f>HYPERLINK("#'Data'!A5461", "C_3 School Aged Children Reportedly Attending Schools In-Person during the 2023-2024 school year by HH proximity to FRB")</f>
        <v>C_3 School Aged Children Reportedly Attending Schools In-Person during the 2023-2024 school year by HH proximity to FRB</v>
      </c>
    </row>
    <row r="67" spans="1:1" x14ac:dyDescent="0.35">
      <c r="A67" s="1" t="str">
        <f>HYPERLINK("#'Data'!A5493", "C_4 School Aged Children Reportedly Attending Schools Remotely during the 2023-2024 school year overall")</f>
        <v>C_4 School Aged Children Reportedly Attending Schools Remotely during the 2023-2024 school year overall</v>
      </c>
    </row>
    <row r="68" spans="1:1" x14ac:dyDescent="0.35">
      <c r="A68" s="1" t="str">
        <f>HYPERLINK("#'Data'!A5521", "C_4 School Aged Children Reportedly Attending Schools Remotely during the 2023-2024 school year by child sex and age")</f>
        <v>C_4 School Aged Children Reportedly Attending Schools Remotely during the 2023-2024 school year by child sex and age</v>
      </c>
    </row>
    <row r="69" spans="1:1" x14ac:dyDescent="0.35">
      <c r="A69" s="1" t="str">
        <f>HYPERLINK("#'Data'!A5617", "C_4 School Aged Children Reportedly Attending Schools Remotely during the 2023-2024 school year by child with a disability")</f>
        <v>C_4 School Aged Children Reportedly Attending Schools Remotely during the 2023-2024 school year by child with a disability</v>
      </c>
    </row>
    <row r="70" spans="1:1" x14ac:dyDescent="0.35">
      <c r="A70" s="1" t="str">
        <f>HYPERLINK("#'Data'!A5690", "C_4 School Aged Children Reportedly Attending Schools Remotely during the 2023-2024 school year by rural or urban")</f>
        <v>C_4 School Aged Children Reportedly Attending Schools Remotely during the 2023-2024 school year by rural or urban</v>
      </c>
    </row>
    <row r="71" spans="1:1" x14ac:dyDescent="0.35">
      <c r="A71" s="1" t="str">
        <f>HYPERLINK("#'Data'!A5738", "C_4 School Aged Children Reportedly Attending Schools Remotely during the 2023-2024 school year by displacement status")</f>
        <v>C_4 School Aged Children Reportedly Attending Schools Remotely during the 2023-2024 school year by displacement status</v>
      </c>
    </row>
    <row r="72" spans="1:1" x14ac:dyDescent="0.35">
      <c r="A72" s="1" t="str">
        <f>HYPERLINK("#'Data'!A5805", "C_4 School Aged Children Reportedly Attending Schools Remotely during the 2023-2024 school year by HoHH sex")</f>
        <v>C_4 School Aged Children Reportedly Attending Schools Remotely during the 2023-2024 school year by HoHH sex</v>
      </c>
    </row>
    <row r="73" spans="1:1" x14ac:dyDescent="0.35">
      <c r="A73" s="1" t="str">
        <f>HYPERLINK("#'Data'!A5865", "C_4 School Aged Children Reportedly Attending Schools Remotely during the 2023-2024 school year by HH with member employed")</f>
        <v>C_4 School Aged Children Reportedly Attending Schools Remotely during the 2023-2024 school year by HH with member employed</v>
      </c>
    </row>
    <row r="74" spans="1:1" x14ac:dyDescent="0.35">
      <c r="A74" s="1" t="str">
        <f>HYPERLINK("#'Data'!A5918", "C_4 School Aged Children Reportedly Attending Schools Remotely during the 2023-2024 school year by HH proximity to FRB")</f>
        <v>C_4 School Aged Children Reportedly Attending Schools Remotely during the 2023-2024 school year by HH proximity to FRB</v>
      </c>
    </row>
    <row r="75" spans="1:1" x14ac:dyDescent="0.35">
      <c r="A75" s="1" t="str">
        <f>HYPERLINK("#'Data'!A5953", "C_4 School Aged Children Reportedly Attending Schools In-Person and Remotely (Blended Learning) during the 2023-2024 school year overall")</f>
        <v>C_4 School Aged Children Reportedly Attending Schools In-Person and Remotely (Blended Learning) during the 2023-2024 school year overall</v>
      </c>
    </row>
    <row r="76" spans="1:1" x14ac:dyDescent="0.35">
      <c r="A76" s="1" t="str">
        <f>HYPERLINK("#'Data'!A5981", "C_4 School Aged Children Reportedly Attending Schools In-Person and Remotely (Blended Learning) during the 2023-2024 school year by child with a disability")</f>
        <v>C_4 School Aged Children Reportedly Attending Schools In-Person and Remotely (Blended Learning) during the 2023-2024 school year by child with a disability</v>
      </c>
    </row>
    <row r="77" spans="1:1" x14ac:dyDescent="0.35">
      <c r="A77" s="1" t="str">
        <f>HYPERLINK("#'Data'!A6049", "C_4 School Aged Children Reportedly Attending Schools In-Person and Remotely (Blended Learning) during the 2023-2024 school year by child sex and age")</f>
        <v>C_4 School Aged Children Reportedly Attending Schools In-Person and Remotely (Blended Learning) during the 2023-2024 school year by child sex and age</v>
      </c>
    </row>
    <row r="78" spans="1:1" x14ac:dyDescent="0.35">
      <c r="A78" s="1" t="str">
        <f>HYPERLINK("#'Data'!A6153", "C_4 School Aged Children Reportedly Attending Schools In-Person and Remotely (Blended Learning) during the 2023-2024 school year by rural or urban")</f>
        <v>C_4 School Aged Children Reportedly Attending Schools In-Person and Remotely (Blended Learning) during the 2023-2024 school year by rural or urban</v>
      </c>
    </row>
    <row r="79" spans="1:1" x14ac:dyDescent="0.35">
      <c r="A79" s="1" t="str">
        <f>HYPERLINK("#'Data'!A6200", "C_4 School Aged Children Reportedly Attending Schools In-Person and Remotely (Blended Learning) during the 2023-2024 school year by displacement status")</f>
        <v>C_4 School Aged Children Reportedly Attending Schools In-Person and Remotely (Blended Learning) during the 2023-2024 school year by displacement status</v>
      </c>
    </row>
    <row r="80" spans="1:1" x14ac:dyDescent="0.35">
      <c r="A80" s="1" t="str">
        <f>HYPERLINK("#'Data'!A6270", "C_4 School Aged Children Reportedly Attending Schools In-Person and Remotely (Blended Learning) during the 2023-2024 school year by HoHH sex")</f>
        <v>C_4 School Aged Children Reportedly Attending Schools In-Person and Remotely (Blended Learning) during the 2023-2024 school year by HoHH sex</v>
      </c>
    </row>
    <row r="81" spans="1:1" x14ac:dyDescent="0.35">
      <c r="A81" s="1" t="str">
        <f>HYPERLINK("#'Data'!A6338", "C_4 School Aged Children Reportedly Attending Schools In-Person and Remotely (Blended Learning) during the 2023-2024 school year by HH with member employed")</f>
        <v>C_4 School Aged Children Reportedly Attending Schools In-Person and Remotely (Blended Learning) during the 2023-2024 school year by HH with member employed</v>
      </c>
    </row>
    <row r="82" spans="1:1" x14ac:dyDescent="0.35">
      <c r="A82" s="1" t="str">
        <f>HYPERLINK("#'Data'!A6391", "C_4 School Aged Children Reportedly Attending Schools In-Person and Remotely (Blended Learning) during the 2023-2024 school year by HH proximity to FRB")</f>
        <v>C_4 School Aged Children Reportedly Attending Schools In-Person and Remotely (Blended Learning) during the 2023-2024 school year by HH proximity to FRB</v>
      </c>
    </row>
    <row r="83" spans="1:1" x14ac:dyDescent="0.35">
      <c r="A83" s="1" t="str">
        <f>HYPERLINK("#'Data'!A6423", "C_6 Main Reason School Aged Children Reportedly Did Not Access Formal School during the 2023-2024 school year overall")</f>
        <v>C_6 Main Reason School Aged Children Reportedly Did Not Access Formal School during the 2023-2024 school year overall</v>
      </c>
    </row>
    <row r="84" spans="1:1" x14ac:dyDescent="0.35">
      <c r="A84" s="1" t="str">
        <f>HYPERLINK("#'Data'!A6451", "C_6 Main Reason School Aged Children Reportedly Did Not Access Formal School during the 2023-2024 school year by child with a disability")</f>
        <v>C_6 Main Reason School Aged Children Reportedly Did Not Access Formal School during the 2023-2024 school year by child with a disability</v>
      </c>
    </row>
    <row r="85" spans="1:1" x14ac:dyDescent="0.35">
      <c r="A85" s="1" t="str">
        <f>HYPERLINK("#'Data'!A6514", "C_6 Main Reason School Aged Children Reportedly Did Not Access Formal School during the 2023-2024 school year by child sex and age")</f>
        <v>C_6 Main Reason School Aged Children Reportedly Did Not Access Formal School during the 2023-2024 school year by child sex and age</v>
      </c>
    </row>
    <row r="86" spans="1:1" x14ac:dyDescent="0.35">
      <c r="A86" s="1" t="str">
        <f>HYPERLINK("#'Data'!A6603", "C_6 Main Reason School Aged Children Reportedly Did Not Access Formal School during the 2023-2024 school year by rural or urban")</f>
        <v>C_6 Main Reason School Aged Children Reportedly Did Not Access Formal School during the 2023-2024 school year by rural or urban</v>
      </c>
    </row>
    <row r="87" spans="1:1" x14ac:dyDescent="0.35">
      <c r="A87" s="1" t="str">
        <f>HYPERLINK("#'Data'!A6650", "C_6 Main Reason School Aged Children Reportedly Did Not Access Formal School during the 2023-2024 school year by displacement status")</f>
        <v>C_6 Main Reason School Aged Children Reportedly Did Not Access Formal School during the 2023-2024 school year by displacement status</v>
      </c>
    </row>
    <row r="88" spans="1:1" x14ac:dyDescent="0.35">
      <c r="A88" s="1" t="str">
        <f>HYPERLINK("#'Data'!A6712", "C_6 Main Reason School Aged Children Reportedly Did Not Access Formal School during the 2023-2024 school year by HoHH sex")</f>
        <v>C_6 Main Reason School Aged Children Reportedly Did Not Access Formal School during the 2023-2024 school year by HoHH sex</v>
      </c>
    </row>
    <row r="89" spans="1:1" x14ac:dyDescent="0.35">
      <c r="A89" s="1" t="str">
        <f>HYPERLINK("#'Data'!A6772", "C_6 Main Reason School Aged Children Reportedly Did Not Access Formal School during the 2023-2024 school year by HH with member employed")</f>
        <v>C_6 Main Reason School Aged Children Reportedly Did Not Access Formal School during the 2023-2024 school year by HH with member employed</v>
      </c>
    </row>
    <row r="90" spans="1:1" x14ac:dyDescent="0.35">
      <c r="A90" s="1" t="str">
        <f>HYPERLINK("#'Data'!A6825", "C_6 Main Reason School Aged Children Reportedly Did Not Access Formal School during the 2023-2024 school year by HH proximity to FRB")</f>
        <v>C_6 Main Reason School Aged Children Reportedly Did Not Access Formal School during the 2023-2024 school year by HH proximity to FRB</v>
      </c>
    </row>
    <row r="91" spans="1:1" x14ac:dyDescent="0.35">
      <c r="A91" s="1" t="str">
        <f>HYPERLINK("#'Data'!A6859", "C_7 School Aged Children Reportedly Able to Travel Safely and Learn in Safe Conditions at School During the 2023-2024 school year overall")</f>
        <v>C_7 School Aged Children Reportedly Able to Travel Safely and Learn in Safe Conditions at School During the 2023-2024 school year overall</v>
      </c>
    </row>
    <row r="92" spans="1:1" x14ac:dyDescent="0.35">
      <c r="A92" s="1" t="str">
        <f>HYPERLINK("#'Data'!A6887", "C_7 School Aged Children Reportedly Able to Travel Safely and Learn in Safe Conditions at School During the 2023-2024 school year by child with a disability")</f>
        <v>C_7 School Aged Children Reportedly Able to Travel Safely and Learn in Safe Conditions at School During the 2023-2024 school year by child with a disability</v>
      </c>
    </row>
    <row r="93" spans="1:1" x14ac:dyDescent="0.35">
      <c r="A93" s="1" t="str">
        <f>HYPERLINK("#'Data'!A6975", "C_7 School Aged Children Reportedly Able to Travel Safely and Learn in Safe Conditions at School During the 2023-2024 school year by rural or urban")</f>
        <v>C_7 School Aged Children Reportedly Able to Travel Safely and Learn in Safe Conditions at School During the 2023-2024 school year by rural or urban</v>
      </c>
    </row>
    <row r="94" spans="1:1" x14ac:dyDescent="0.35">
      <c r="A94" s="1" t="str">
        <f>HYPERLINK("#'Data'!A7023", "C_7 School Aged Children Reportedly Able to Travel Safely and Learn in Safe Conditions at School During the 2023-2024 school year by child sex and age")</f>
        <v>C_7 School Aged Children Reportedly Able to Travel Safely and Learn in Safe Conditions at School During the 2023-2024 school year by child sex and age</v>
      </c>
    </row>
    <row r="95" spans="1:1" x14ac:dyDescent="0.35">
      <c r="A95" s="1" t="str">
        <f>HYPERLINK("#'Data'!A7132", "C_7 School Aged Children Reportedly Able to Travel Safely and Learn in Safe Conditions at School During the 2023-2024 school year by displacement status")</f>
        <v>C_7 School Aged Children Reportedly Able to Travel Safely and Learn in Safe Conditions at School During the 2023-2024 school year by displacement status</v>
      </c>
    </row>
    <row r="96" spans="1:1" x14ac:dyDescent="0.35">
      <c r="A96" s="1" t="str">
        <f>HYPERLINK("#'Data'!A7206", "C_7 School Aged Children Reportedly Able to Travel Safely and Learn in Safe Conditions at School During the 2023-2024 school year by HoHH sex")</f>
        <v>C_7 School Aged Children Reportedly Able to Travel Safely and Learn in Safe Conditions at School During the 2023-2024 school year by HoHH sex</v>
      </c>
    </row>
    <row r="97" spans="1:1" x14ac:dyDescent="0.35">
      <c r="A97" s="1" t="str">
        <f>HYPERLINK("#'Data'!A7277", "C_7 School Aged Children Reportedly Able to Travel Safely and Learn in Safe Conditions at School During the 2023-2024 school year by HH with member employed")</f>
        <v>C_7 School Aged Children Reportedly Able to Travel Safely and Learn in Safe Conditions at School During the 2023-2024 school year by HH with member employed</v>
      </c>
    </row>
    <row r="98" spans="1:1" x14ac:dyDescent="0.35">
      <c r="A98" s="1" t="str">
        <f>HYPERLINK("#'Data'!A7331", "C_7 School Aged Children Reportedly Able to Travel Safely and Learn in Safe Conditions at School During the 2023-2024 school year by HH proximity to FRB")</f>
        <v>C_7 School Aged Children Reportedly Able to Travel Safely and Learn in Safe Conditions at School During the 2023-2024 school year by HH proximity to FRB</v>
      </c>
    </row>
    <row r="99" spans="1:1" x14ac:dyDescent="0.35">
      <c r="A99" s="1" t="str">
        <f>HYPERLINK("#'Data'!A7363", "C_8 Main Barriers School Aged Children Reportedly Faced to Travel and Learn Safely at School During the 2023-2024 school year overall")</f>
        <v>C_8 Main Barriers School Aged Children Reportedly Faced to Travel and Learn Safely at School During the 2023-2024 school year overall</v>
      </c>
    </row>
    <row r="100" spans="1:1" x14ac:dyDescent="0.35">
      <c r="A100" s="1" t="str">
        <f>HYPERLINK("#'Data'!A7391", "C_8 Main Barriers School Aged Children Reportedly Faced to Travel and Learn Safely at School During the 2023-2024 school year by child with a disability")</f>
        <v>C_8 Main Barriers School Aged Children Reportedly Faced to Travel and Learn Safely at School During the 2023-2024 school year by child with a disability</v>
      </c>
    </row>
    <row r="101" spans="1:1" x14ac:dyDescent="0.35">
      <c r="A101" s="1" t="str">
        <f>HYPERLINK("#'Data'!A7426", "C_8 Main Barriers School Aged Children Reportedly Faced to Travel and Learn Safely at School During the 2023-2024 school year by child sex and age")</f>
        <v>C_8 Main Barriers School Aged Children Reportedly Faced to Travel and Learn Safely at School During the 2023-2024 school year by child sex and age</v>
      </c>
    </row>
    <row r="102" spans="1:1" x14ac:dyDescent="0.35">
      <c r="A102" s="1" t="str">
        <f>HYPERLINK("#'Data'!A7497", "C_8 Main Barriers School Aged Children Reportedly Faced to Travel and Learn Safely at School During the 2023-2024 school year by rural or urban")</f>
        <v>C_8 Main Barriers School Aged Children Reportedly Faced to Travel and Learn Safely at School During the 2023-2024 school year by rural or urban</v>
      </c>
    </row>
    <row r="103" spans="1:1" x14ac:dyDescent="0.35">
      <c r="A103" s="1" t="str">
        <f>HYPERLINK("#'Data'!A7538", "C_8 Main Barriers School Aged Children Reportedly Faced to Travel and Learn Safely at School During the 2023-2024 school year by displacement status")</f>
        <v>C_8 Main Barriers School Aged Children Reportedly Faced to Travel and Learn Safely at School During the 2023-2024 school year by displacement status</v>
      </c>
    </row>
    <row r="104" spans="1:1" x14ac:dyDescent="0.35">
      <c r="A104" s="1" t="str">
        <f>HYPERLINK("#'Data'!A7587", "C_8 Main Barriers School Aged Children Reportedly Faced to Travel and Learn Safely at School During the 2023-2024 school year by HoHH sex")</f>
        <v>C_8 Main Barriers School Aged Children Reportedly Faced to Travel and Learn Safely at School During the 2023-2024 school year by HoHH sex</v>
      </c>
    </row>
    <row r="105" spans="1:1" x14ac:dyDescent="0.35">
      <c r="A105" s="1" t="str">
        <f>HYPERLINK("#'Data'!A7631", "C_8 Main Barriers School Aged Children Reportedly Faced to Travel and Learn Safely at School During the 2023-2024 school year by HH with member employed")</f>
        <v>C_8 Main Barriers School Aged Children Reportedly Faced to Travel and Learn Safely at School During the 2023-2024 school year by HH with member employed</v>
      </c>
    </row>
    <row r="106" spans="1:1" x14ac:dyDescent="0.35">
      <c r="A106" s="1" t="str">
        <f>HYPERLINK("#'Data'!A7673", "C_8 Main Barriers School Aged Children Reportedly Faced to Travel and Learn Safely at School During the 2023-2024 school year by HH proximity to FRB")</f>
        <v>C_8 Main Barriers School Aged Children Reportedly Faced to Travel and Learn Safely at School During the 2023-2024 school year by HH proximity to FRB</v>
      </c>
    </row>
    <row r="107" spans="1:1" x14ac:dyDescent="0.35">
      <c r="A107" s="1" t="str">
        <f>HYPERLINK("#'Data'!A7705", "C_9 School Aged Children Reportedly Able to Learn in Acceptable Conditions at School During the 2023-2024 school year overall")</f>
        <v>C_9 School Aged Children Reportedly Able to Learn in Acceptable Conditions at School During the 2023-2024 school year overall</v>
      </c>
    </row>
    <row r="108" spans="1:1" x14ac:dyDescent="0.35">
      <c r="A108" s="1" t="str">
        <f>HYPERLINK("#'Data'!A7733", "C_9 School Aged Children Reportedly Able to Learn in Acceptable Conditions at School During the 2023-2024 school year by child sex and age")</f>
        <v>C_9 School Aged Children Reportedly Able to Learn in Acceptable Conditions at School During the 2023-2024 school year by child sex and age</v>
      </c>
    </row>
    <row r="109" spans="1:1" x14ac:dyDescent="0.35">
      <c r="A109" s="1" t="str">
        <f>HYPERLINK("#'Data'!A7842", "C_9 School Aged Children Reportedly Able to Learn in Acceptable Conditions at School During the 2023-2024 school year by child with a disability")</f>
        <v>C_9 School Aged Children Reportedly Able to Learn in Acceptable Conditions at School During the 2023-2024 school year by child with a disability</v>
      </c>
    </row>
    <row r="110" spans="1:1" x14ac:dyDescent="0.35">
      <c r="A110" s="1" t="str">
        <f>HYPERLINK("#'Data'!A7927", "C_9 School Aged Children Reportedly Able to Learn in Acceptable Conditions at School During the 2023-2024 school year by rural or urban")</f>
        <v>C_9 School Aged Children Reportedly Able to Learn in Acceptable Conditions at School During the 2023-2024 school year by rural or urban</v>
      </c>
    </row>
    <row r="111" spans="1:1" x14ac:dyDescent="0.35">
      <c r="A111" s="1" t="str">
        <f>HYPERLINK("#'Data'!A7975", "C_9 School Aged Children Reportedly Able to Learn in Acceptable Conditions at School During the 2023-2024 school year by displacement status")</f>
        <v>C_9 School Aged Children Reportedly Able to Learn in Acceptable Conditions at School During the 2023-2024 school year by displacement status</v>
      </c>
    </row>
    <row r="112" spans="1:1" x14ac:dyDescent="0.35">
      <c r="A112" s="1" t="str">
        <f>HYPERLINK("#'Data'!A8049", "C_9 School Aged Children Reportedly Able to Learn in Acceptable Conditions at School During the 2023-2024 school year by HoHH sex")</f>
        <v>C_9 School Aged Children Reportedly Able to Learn in Acceptable Conditions at School During the 2023-2024 school year by HoHH sex</v>
      </c>
    </row>
    <row r="113" spans="1:1" x14ac:dyDescent="0.35">
      <c r="A113" s="1" t="str">
        <f>HYPERLINK("#'Data'!A8120", "C_9 School Aged Children Reportedly Able to Learn in Acceptable Conditions at School During the 2023-2024 school year by HH with member employed")</f>
        <v>C_9 School Aged Children Reportedly Able to Learn in Acceptable Conditions at School During the 2023-2024 school year by HH with member employed</v>
      </c>
    </row>
    <row r="114" spans="1:1" x14ac:dyDescent="0.35">
      <c r="A114" s="1" t="str">
        <f>HYPERLINK("#'Data'!A8174", "C_9 School Aged Children Reportedly Able to Learn in Acceptable Conditions at School During the 2023-2024 school year by HH proximity to FRB")</f>
        <v>C_9 School Aged Children Reportedly Able to Learn in Acceptable Conditions at School During the 2023-2024 school year by HH proximity to FRB</v>
      </c>
    </row>
    <row r="115" spans="1:1" x14ac:dyDescent="0.35">
      <c r="A115" s="1" t="str">
        <f>HYPERLINK("#'Data'!A8206", "C_10 Main Barriers School Aged Children Reportedly Faced to Learn in Acceptable Conditions at School During the 2023-2024 school year overall")</f>
        <v>C_10 Main Barriers School Aged Children Reportedly Faced to Learn in Acceptable Conditions at School During the 2023-2024 school year overall</v>
      </c>
    </row>
    <row r="116" spans="1:1" x14ac:dyDescent="0.35">
      <c r="A116" s="1" t="str">
        <f>HYPERLINK("#'Data'!A8234", "C_10 Main Barriers School Aged Children Reportedly Faced to Learn in Acceptable Conditions at School During the 2023-2024 school year by child with a disability")</f>
        <v>C_10 Main Barriers School Aged Children Reportedly Faced to Learn in Acceptable Conditions at School During the 2023-2024 school year by child with a disability</v>
      </c>
    </row>
    <row r="117" spans="1:1" x14ac:dyDescent="0.35">
      <c r="A117" s="1" t="str">
        <f>HYPERLINK("#'Data'!A8269", "C_10 Main Barriers School Aged Children Reportedly Faced to Learn in Acceptable Conditions at School During the 2023-2024 school year by rural or urban")</f>
        <v>C_10 Main Barriers School Aged Children Reportedly Faced to Learn in Acceptable Conditions at School During the 2023-2024 school year by rural or urban</v>
      </c>
    </row>
    <row r="118" spans="1:1" x14ac:dyDescent="0.35">
      <c r="A118" s="1" t="str">
        <f>HYPERLINK("#'Data'!A8304", "C_10 Main Barriers School Aged Children Reportedly Faced to Learn in Acceptable Conditions at School During the 2023-2024 school year by child sex and age")</f>
        <v>C_10 Main Barriers School Aged Children Reportedly Faced to Learn in Acceptable Conditions at School During the 2023-2024 school year by child sex and age</v>
      </c>
    </row>
    <row r="119" spans="1:1" x14ac:dyDescent="0.35">
      <c r="A119" s="1" t="str">
        <f>HYPERLINK("#'Data'!A8352", "C_10 Main Barriers School Aged Children Reportedly Faced to Learn in Acceptable Conditions at School During the 2023-2024 school year by displacement status")</f>
        <v>C_10 Main Barriers School Aged Children Reportedly Faced to Learn in Acceptable Conditions at School During the 2023-2024 school year by displacement status</v>
      </c>
    </row>
    <row r="120" spans="1:1" x14ac:dyDescent="0.35">
      <c r="A120" s="1" t="str">
        <f>HYPERLINK("#'Data'!A8389", "C_10 Main Barriers School Aged Children Reportedly Faced to Learn in Acceptable Conditions at School During the 2023-2024 school year by HoHH sex")</f>
        <v>C_10 Main Barriers School Aged Children Reportedly Faced to Learn in Acceptable Conditions at School During the 2023-2024 school year by HoHH sex</v>
      </c>
    </row>
    <row r="121" spans="1:1" x14ac:dyDescent="0.35">
      <c r="A121" s="1" t="str">
        <f>HYPERLINK("#'Data'!A8426", "C_10 Main Barriers School Aged Children Reportedly Faced to Learn in Acceptable Conditions at School During the 2023-2024 school year by HH with member employed")</f>
        <v>C_10 Main Barriers School Aged Children Reportedly Faced to Learn in Acceptable Conditions at School During the 2023-2024 school year by HH with member employed</v>
      </c>
    </row>
    <row r="122" spans="1:1" x14ac:dyDescent="0.35">
      <c r="A122" s="1" t="str">
        <f>HYPERLINK("#'Data'!A8459", "C_10 Main Barriers School Aged Children Reportedly Faced to Learn in Acceptable Conditions at School During the 2023-2024 school year by HH proximity to FRB")</f>
        <v>C_10 Main Barriers School Aged Children Reportedly Faced to Learn in Acceptable Conditions at School During the 2023-2024 school year by HH proximity to FRB</v>
      </c>
    </row>
    <row r="123" spans="1:1" x14ac:dyDescent="0.35">
      <c r="A123" s="1" t="str">
        <f>HYPERLINK("#'Data'!A8488", "D_1 Households by Type of Shelter Reported overall")</f>
        <v>D_1 Households by Type of Shelter Reported overall</v>
      </c>
    </row>
    <row r="124" spans="1:1" x14ac:dyDescent="0.35">
      <c r="A124" s="1" t="str">
        <f>HYPERLINK("#'Data'!A8516", "D_1 Households by Type of Shelter Reported by HHs with a member with a disability")</f>
        <v>D_1 Households by Type of Shelter Reported by HHs with a member with a disability</v>
      </c>
    </row>
    <row r="125" spans="1:1" x14ac:dyDescent="0.35">
      <c r="A125" s="1" t="str">
        <f>HYPERLINK("#'Data'!A8594", "D_1 Households by Type of Shelter Reported by displacement status")</f>
        <v>D_1 Households by Type of Shelter Reported by displacement status</v>
      </c>
    </row>
    <row r="126" spans="1:1" x14ac:dyDescent="0.35">
      <c r="A126" s="1" t="str">
        <f>HYPERLINK("#'Data'!A8672", "D_1 Households by Type of Shelter Reported by HoHH sex")</f>
        <v>D_1 Households by Type of Shelter Reported by HoHH sex</v>
      </c>
    </row>
    <row r="127" spans="1:1" x14ac:dyDescent="0.35">
      <c r="A127" s="1" t="str">
        <f>HYPERLINK("#'Data'!A8750", "D_1 Households by Type of Shelter Reported by rural or urban")</f>
        <v>D_1 Households by Type of Shelter Reported by rural or urban</v>
      </c>
    </row>
    <row r="128" spans="1:1" x14ac:dyDescent="0.35">
      <c r="A128" s="1" t="str">
        <f>HYPERLINK("#'Data'!A8802", "D_1 Households by Type of Shelter Reported by HH with unimproved drinking water source")</f>
        <v>D_1 Households by Type of Shelter Reported by HH with unimproved drinking water source</v>
      </c>
    </row>
    <row r="129" spans="1:1" x14ac:dyDescent="0.35">
      <c r="A129" s="1" t="str">
        <f>HYPERLINK("#'Data'!A8894", "D_1 Households by Type of Shelter Reported by HH with unimproved sanitation facility")</f>
        <v>D_1 Households by Type of Shelter Reported by HH with unimproved sanitation facility</v>
      </c>
    </row>
    <row r="130" spans="1:1" x14ac:dyDescent="0.35">
      <c r="A130" s="1" t="str">
        <f>HYPERLINK("#'Data'!A8972", "D_1 Households by Type of Shelter Reported by HH with member employed")</f>
        <v>D_1 Households by Type of Shelter Reported by HH with member employed</v>
      </c>
    </row>
    <row r="131" spans="1:1" x14ac:dyDescent="0.35">
      <c r="A131" s="1" t="str">
        <f>HYPERLINK("#'Data'!A9050", "D_2 Households by Type of Conflict-Related Damages or Defects Reported overall")</f>
        <v>D_2 Households by Type of Conflict-Related Damages or Defects Reported overall</v>
      </c>
    </row>
    <row r="132" spans="1:1" x14ac:dyDescent="0.35">
      <c r="A132" s="1" t="str">
        <f>HYPERLINK("#'Data'!A9078", "D_2 Households by Type of Conflict-Related Damages or Defects Reported by HHs with a member with a disability")</f>
        <v>D_2 Households by Type of Conflict-Related Damages or Defects Reported by HHs with a member with a disability</v>
      </c>
    </row>
    <row r="133" spans="1:1" x14ac:dyDescent="0.35">
      <c r="A133" s="1" t="str">
        <f>HYPERLINK("#'Data'!A9156", "D_2 Households by Type of Conflict-Related Damages or Defects Reported by displacement status")</f>
        <v>D_2 Households by Type of Conflict-Related Damages or Defects Reported by displacement status</v>
      </c>
    </row>
    <row r="134" spans="1:1" x14ac:dyDescent="0.35">
      <c r="A134" s="1" t="str">
        <f>HYPERLINK("#'Data'!A9234", "D_2 Households by Type of Conflict-Related Damages or Defects Reported by HoHH sex")</f>
        <v>D_2 Households by Type of Conflict-Related Damages or Defects Reported by HoHH sex</v>
      </c>
    </row>
    <row r="135" spans="1:1" x14ac:dyDescent="0.35">
      <c r="A135" s="1" t="str">
        <f>HYPERLINK("#'Data'!A9312", "D_2 Households by Type of Conflict-Related Damages or Defects Reported by rural or urban")</f>
        <v>D_2 Households by Type of Conflict-Related Damages or Defects Reported by rural or urban</v>
      </c>
    </row>
    <row r="136" spans="1:1" x14ac:dyDescent="0.35">
      <c r="A136" s="1" t="str">
        <f>HYPERLINK("#'Data'!A9364", "D_2 Households by Type of Conflict-Related Damages or Defects Reported by HH proximity to FRB")</f>
        <v>D_2 Households by Type of Conflict-Related Damages or Defects Reported by HH proximity to FRB</v>
      </c>
    </row>
    <row r="137" spans="1:1" x14ac:dyDescent="0.35">
      <c r="A137" s="1" t="str">
        <f>HYPERLINK("#'Data'!A9400", "D_2 Households by Type of Conflict-Related Damages or Defects Reported by Shelter assistance received")</f>
        <v>D_2 Households by Type of Conflict-Related Damages or Defects Reported by Shelter assistance received</v>
      </c>
    </row>
    <row r="138" spans="1:1" x14ac:dyDescent="0.35">
      <c r="A138" s="1" t="str">
        <f>HYPERLINK("#'Data'!A9492", "D_3 Households by Shelter Living Condition Issues Reported overall")</f>
        <v>D_3 Households by Shelter Living Condition Issues Reported overall</v>
      </c>
    </row>
    <row r="139" spans="1:1" x14ac:dyDescent="0.35">
      <c r="A139" s="1" t="str">
        <f>HYPERLINK("#'Data'!A9520", "D_3 Households by Shelter Living Condition Issues Reported by displacement status")</f>
        <v>D_3 Households by Shelter Living Condition Issues Reported by displacement status</v>
      </c>
    </row>
    <row r="140" spans="1:1" x14ac:dyDescent="0.35">
      <c r="A140" s="1" t="str">
        <f>HYPERLINK("#'Data'!A9598", "D_3 Households by Shelter Living Condition Issues Reported by HoHH sex")</f>
        <v>D_3 Households by Shelter Living Condition Issues Reported by HoHH sex</v>
      </c>
    </row>
    <row r="141" spans="1:1" x14ac:dyDescent="0.35">
      <c r="A141" s="1" t="str">
        <f>HYPERLINK("#'Data'!A9676", "D_3 Households by Shelter Living Condition Issues Reported by rural or urban")</f>
        <v>D_3 Households by Shelter Living Condition Issues Reported by rural or urban</v>
      </c>
    </row>
    <row r="142" spans="1:1" x14ac:dyDescent="0.35">
      <c r="A142" s="1" t="str">
        <f>HYPERLINK("#'Data'!A9728", "D_3 Households by Shelter Living Condition Issues Reported by Shelter assistance received")</f>
        <v>D_3 Households by Shelter Living Condition Issues Reported by Shelter assistance received</v>
      </c>
    </row>
    <row r="143" spans="1:1" x14ac:dyDescent="0.35">
      <c r="A143" s="1" t="str">
        <f>HYPERLINK("#'Data'!A9820", "D_9 NFI Households Reported as Missing overall")</f>
        <v>D_9 NFI Households Reported as Missing overall</v>
      </c>
    </row>
    <row r="144" spans="1:1" x14ac:dyDescent="0.35">
      <c r="A144" s="1" t="str">
        <f>HYPERLINK("#'Data'!A9848", "D_9 NFI Households Reported as Missing by HHs with a member with a disability")</f>
        <v>D_9 NFI Households Reported as Missing by HHs with a member with a disability</v>
      </c>
    </row>
    <row r="145" spans="1:1" x14ac:dyDescent="0.35">
      <c r="A145" s="1" t="str">
        <f>HYPERLINK("#'Data'!A9926", "D_9 NFI Households Reported as Missing by displacement status")</f>
        <v>D_9 NFI Households Reported as Missing by displacement status</v>
      </c>
    </row>
    <row r="146" spans="1:1" x14ac:dyDescent="0.35">
      <c r="A146" s="1" t="str">
        <f>HYPERLINK("#'Data'!A10004", "D_9 NFI Households Reported as Missing by HoHH sex")</f>
        <v>D_9 NFI Households Reported as Missing by HoHH sex</v>
      </c>
    </row>
    <row r="147" spans="1:1" x14ac:dyDescent="0.35">
      <c r="A147" s="1" t="str">
        <f>HYPERLINK("#'Data'!A10082", "D_9 NFI Households Reported as Missing by rural or urban")</f>
        <v>D_9 NFI Households Reported as Missing by rural or urban</v>
      </c>
    </row>
    <row r="148" spans="1:1" x14ac:dyDescent="0.35">
      <c r="A148" s="1" t="str">
        <f>HYPERLINK("#'Data'!A10134", "D_9 NFI Households Reported as Missing by HH size")</f>
        <v>D_9 NFI Households Reported as Missing by HH size</v>
      </c>
    </row>
    <row r="149" spans="1:1" x14ac:dyDescent="0.35">
      <c r="A149" s="1" t="str">
        <f>HYPERLINK("#'Data'!A10212", "D_9 NFI Households Reported as Missing by HH with or without young children")</f>
        <v>D_9 NFI Households Reported as Missing by HH with or without young children</v>
      </c>
    </row>
    <row r="150" spans="1:1" x14ac:dyDescent="0.35">
      <c r="A150" s="1" t="str">
        <f>HYPERLINK("#'Data'!A10265", "D_9 NFI Households Reported as Missing by HH with or without infant children")</f>
        <v>D_9 NFI Households Reported as Missing by HH with or without infant children</v>
      </c>
    </row>
    <row r="151" spans="1:1" x14ac:dyDescent="0.35">
      <c r="A151" s="1" t="str">
        <f>HYPERLINK("#'Data'!A10342", "D_10 Shelter Occupancy Arranagement Reported by Households overall")</f>
        <v>D_10 Shelter Occupancy Arranagement Reported by Households overall</v>
      </c>
    </row>
    <row r="152" spans="1:1" x14ac:dyDescent="0.35">
      <c r="A152" s="1" t="str">
        <f>HYPERLINK("#'Data'!A10370", "D_10 Shelter Occupancy Arranagement Reported by Households by HHs with a member with a disability")</f>
        <v>D_10 Shelter Occupancy Arranagement Reported by Households by HHs with a member with a disability</v>
      </c>
    </row>
    <row r="153" spans="1:1" x14ac:dyDescent="0.35">
      <c r="A153" s="1" t="str">
        <f>HYPERLINK("#'Data'!A10448", "D_10 Shelter Occupancy Arranagement Reported by Households by displacement status")</f>
        <v>D_10 Shelter Occupancy Arranagement Reported by Households by displacement status</v>
      </c>
    </row>
    <row r="154" spans="1:1" x14ac:dyDescent="0.35">
      <c r="A154" s="1" t="str">
        <f>HYPERLINK("#'Data'!A10526", "D_10 Shelter Occupancy Arranagement Reported by Households by HoHH sex")</f>
        <v>D_10 Shelter Occupancy Arranagement Reported by Households by HoHH sex</v>
      </c>
    </row>
    <row r="155" spans="1:1" x14ac:dyDescent="0.35">
      <c r="A155" s="1" t="str">
        <f>HYPERLINK("#'Data'!A10604", "D_10 Shelter Occupancy Arranagement Reported by Households by rural or urban")</f>
        <v>D_10 Shelter Occupancy Arranagement Reported by Households by rural or urban</v>
      </c>
    </row>
    <row r="156" spans="1:1" x14ac:dyDescent="0.35">
      <c r="A156" s="1" t="str">
        <f>HYPERLINK("#'Data'!A10656", "D_14 Main Heating Source Reportedly Used by Households in their Accommodation during the last Winter Season overall")</f>
        <v>D_14 Main Heating Source Reportedly Used by Households in their Accommodation during the last Winter Season overall</v>
      </c>
    </row>
    <row r="157" spans="1:1" x14ac:dyDescent="0.35">
      <c r="A157" s="1" t="str">
        <f>HYPERLINK("#'Data'!A10684", "D_14 Main Heating Source Reportedly Used by Households in their Accommodation during the last Winter Season by HHs with a member with a disability")</f>
        <v>D_14 Main Heating Source Reportedly Used by Households in their Accommodation during the last Winter Season by HHs with a member with a disability</v>
      </c>
    </row>
    <row r="158" spans="1:1" x14ac:dyDescent="0.35">
      <c r="A158" s="1" t="str">
        <f>HYPERLINK("#'Data'!A10762", "D_14 Main Heating Source Reportedly Used by Households in their Accommodation during the last Winter Season by displacement status")</f>
        <v>D_14 Main Heating Source Reportedly Used by Households in their Accommodation during the last Winter Season by displacement status</v>
      </c>
    </row>
    <row r="159" spans="1:1" x14ac:dyDescent="0.35">
      <c r="A159" s="1" t="str">
        <f>HYPERLINK("#'Data'!A10840", "D_14 Main Heating Source Reportedly Used by Households in their Accommodation during the last Winter Season by HoHH sex")</f>
        <v>D_14 Main Heating Source Reportedly Used by Households in their Accommodation during the last Winter Season by HoHH sex</v>
      </c>
    </row>
    <row r="160" spans="1:1" x14ac:dyDescent="0.35">
      <c r="A160" s="1" t="str">
        <f>HYPERLINK("#'Data'!A10918", "D_14 Main Heating Source Reportedly Used by Households in their Accommodation during the last Winter Season by rural or urban")</f>
        <v>D_14 Main Heating Source Reportedly Used by Households in their Accommodation during the last Winter Season by rural or urban</v>
      </c>
    </row>
    <row r="161" spans="1:1" x14ac:dyDescent="0.35">
      <c r="A161" s="1" t="str">
        <f>HYPERLINK("#'Data'!A10970", "D_14 Main Heating Source Reportedly Used by Households in their Accommodation during the last Winter Season by HH proximity to FRB")</f>
        <v>D_14 Main Heating Source Reportedly Used by Households in their Accommodation during the last Winter Season by HH proximity to FRB</v>
      </c>
    </row>
    <row r="162" spans="1:1" x14ac:dyDescent="0.35">
      <c r="A162" s="1" t="str">
        <f>HYPERLINK("#'Data'!A11006", "D_14 Main Heating Source Reportedly Used by Households in their Accommodation during the last Winter Seasonby HHs reporting house damaged by conflict-related reasons")</f>
        <v>D_14 Main Heating Source Reportedly Used by Households in their Accommodation during the last Winter Seasonby HHs reporting house damaged by conflict-related reasons</v>
      </c>
    </row>
    <row r="163" spans="1:1" x14ac:dyDescent="0.35">
      <c r="A163" s="1" t="str">
        <f>HYPERLINK("#'Data'!A11075", "D_15 Households Reporting Interruption to Main Utility Services in their Current Accommodation over the Last 30 days Prior to DC overall")</f>
        <v>D_15 Households Reporting Interruption to Main Utility Services in their Current Accommodation over the Last 30 days Prior to DC overall</v>
      </c>
    </row>
    <row r="164" spans="1:1" x14ac:dyDescent="0.35">
      <c r="A164" s="1" t="str">
        <f>HYPERLINK("#'Data'!A11103", "D_15 Households Reporting Interruption to Main Utility Services in their Current Accommodation over the Last 30 days Prior to DC by HHs with a member with a disability")</f>
        <v>D_15 Households Reporting Interruption to Main Utility Services in their Current Accommodation over the Last 30 days Prior to DC by HHs with a member with a disability</v>
      </c>
    </row>
    <row r="165" spans="1:1" x14ac:dyDescent="0.35">
      <c r="A165" s="1" t="str">
        <f>HYPERLINK("#'Data'!A11181", "D_15 Households Reporting Interruption to Main Utility Services in their Current Accommodation over the Last 30 days Prior to DC by displacement status")</f>
        <v>D_15 Households Reporting Interruption to Main Utility Services in their Current Accommodation over the Last 30 days Prior to DC by displacement status</v>
      </c>
    </row>
    <row r="166" spans="1:1" x14ac:dyDescent="0.35">
      <c r="A166" s="1" t="str">
        <f>HYPERLINK("#'Data'!A11259", "D_15 Households Reporting Interruption to Main Utility Services in their Current Accommodation over the Last 30 days Prior to DC by HoHH sex")</f>
        <v>D_15 Households Reporting Interruption to Main Utility Services in their Current Accommodation over the Last 30 days Prior to DC by HoHH sex</v>
      </c>
    </row>
    <row r="167" spans="1:1" x14ac:dyDescent="0.35">
      <c r="A167" s="1" t="str">
        <f>HYPERLINK("#'Data'!A11337", "D_15 Households Reporting Interruption to Main Utility Services in their Current Accommodation over the Last 30 days Prior to DC by rural or urban")</f>
        <v>D_15 Households Reporting Interruption to Main Utility Services in their Current Accommodation over the Last 30 days Prior to DC by rural or urban</v>
      </c>
    </row>
    <row r="168" spans="1:1" x14ac:dyDescent="0.35">
      <c r="A168" s="1" t="str">
        <f>HYPERLINK("#'Data'!A11389", "D_15 Households Reporting Interruption to Main Utility Services in their Current Accommodation over the Last 30 days Prior to DC by HH proximity to FRB")</f>
        <v>D_15 Households Reporting Interruption to Main Utility Services in their Current Accommodation over the Last 30 days Prior to DC by HH proximity to FRB</v>
      </c>
    </row>
    <row r="169" spans="1:1" x14ac:dyDescent="0.35">
      <c r="A169" s="1" t="str">
        <f>HYPERLINK("#'Data'!A11425", "F_1 Main Sources of Water used for Drinking Reported by Households overall")</f>
        <v>F_1 Main Sources of Water used for Drinking Reported by Households overall</v>
      </c>
    </row>
    <row r="170" spans="1:1" x14ac:dyDescent="0.35">
      <c r="A170" s="1" t="str">
        <f>HYPERLINK("#'Data'!A11453", "F_1 Main Sources of Water used for Drinking Reported by Households by rural or urban")</f>
        <v>F_1 Main Sources of Water used for Drinking Reported by Households by rural or urban</v>
      </c>
    </row>
    <row r="171" spans="1:1" x14ac:dyDescent="0.35">
      <c r="A171" s="1" t="str">
        <f>HYPERLINK("#'Data'!A11505", "F_1 Main Sources of Water used for Drinking Reported by Households by HHs with a member with a disability")</f>
        <v>F_1 Main Sources of Water used for Drinking Reported by Households by HHs with a member with a disability</v>
      </c>
    </row>
    <row r="172" spans="1:1" x14ac:dyDescent="0.35">
      <c r="A172" s="1" t="str">
        <f>HYPERLINK("#'Data'!A11583", "F_1 Main Sources of Water used for Drinking Reported by Households by displacement status")</f>
        <v>F_1 Main Sources of Water used for Drinking Reported by Households by displacement status</v>
      </c>
    </row>
    <row r="173" spans="1:1" x14ac:dyDescent="0.35">
      <c r="A173" s="1" t="str">
        <f>HYPERLINK("#'Data'!A11661", "F_1 Main Sources of Water used for Drinking Reported by Households by HH with member employed")</f>
        <v>F_1 Main Sources of Water used for Drinking Reported by Households by HH with member employed</v>
      </c>
    </row>
    <row r="174" spans="1:1" x14ac:dyDescent="0.35">
      <c r="A174" s="1" t="str">
        <f>HYPERLINK("#'Data'!A11739", "F_1 Main Sources of Water used for Drinking Reported by Households by HoHH sex")</f>
        <v>F_1 Main Sources of Water used for Drinking Reported by Households by HoHH sex</v>
      </c>
    </row>
    <row r="175" spans="1:1" x14ac:dyDescent="0.35">
      <c r="A175" s="1" t="str">
        <f>HYPERLINK("#'Data'!A11817", "F_6 Time reported by Households to Fetch Water from Main Source of Water used for Drinking overall")</f>
        <v>F_6 Time reported by Households to Fetch Water from Main Source of Water used for Drinking overall</v>
      </c>
    </row>
    <row r="176" spans="1:1" x14ac:dyDescent="0.35">
      <c r="A176" s="1" t="str">
        <f>HYPERLINK("#'Data'!A11845", "F_6 Time reported by Households to Fetch Water from Main Source of Water used for Drinking by rural or urban")</f>
        <v>F_6 Time reported by Households to Fetch Water from Main Source of Water used for Drinking by rural or urban</v>
      </c>
    </row>
    <row r="177" spans="1:1" x14ac:dyDescent="0.35">
      <c r="A177" s="1" t="str">
        <f>HYPERLINK("#'Data'!A11897", "F_6 Time reported by Households to Fetch Water from Main Source of Water used for Drinking by HHs with a member with a disability")</f>
        <v>F_6 Time reported by Households to Fetch Water from Main Source of Water used for Drinking by HHs with a member with a disability</v>
      </c>
    </row>
    <row r="178" spans="1:1" x14ac:dyDescent="0.35">
      <c r="A178" s="1" t="str">
        <f>HYPERLINK("#'Data'!A11974", "F_6 Time reported by Households to Fetch Water from Main Source of Water used for Drinking by displacement status")</f>
        <v>F_6 Time reported by Households to Fetch Water from Main Source of Water used for Drinking by displacement status</v>
      </c>
    </row>
    <row r="179" spans="1:1" x14ac:dyDescent="0.35">
      <c r="A179" s="1" t="str">
        <f>HYPERLINK("#'Data'!A12052", "F_6 Time reported by Households to Fetch Water from Main Source of Water used for Drinking by HH with member employed")</f>
        <v>F_6 Time reported by Households to Fetch Water from Main Source of Water used for Drinking by HH with member employed</v>
      </c>
    </row>
    <row r="180" spans="1:1" x14ac:dyDescent="0.35">
      <c r="A180" s="1" t="str">
        <f>HYPERLINK("#'Data'!A12130", "F_6 Time reported by Households to Fetch Water from Main Source of Water used for Drinking by HoHH sex")</f>
        <v>F_6 Time reported by Households to Fetch Water from Main Source of Water used for Drinking by HoHH sex</v>
      </c>
    </row>
    <row r="181" spans="1:1" x14ac:dyDescent="0.35">
      <c r="A181" s="1" t="str">
        <f>HYPERLINK("#'Data'!A12208", "F_2 Household Considering Water from their Main sources Safe to Drink Without Treatment overall")</f>
        <v>F_2 Household Considering Water from their Main sources Safe to Drink Without Treatment overall</v>
      </c>
    </row>
    <row r="182" spans="1:1" x14ac:dyDescent="0.35">
      <c r="A182" s="1" t="str">
        <f>HYPERLINK("#'Data'!A12236", "F_2 Household Considering Water from their Main sources Safe to Drink Without Treatment by rural or urban")</f>
        <v>F_2 Household Considering Water from their Main sources Safe to Drink Without Treatment by rural or urban</v>
      </c>
    </row>
    <row r="183" spans="1:1" x14ac:dyDescent="0.35">
      <c r="A183" s="1" t="str">
        <f>HYPERLINK("#'Data'!A12288", "F_2 Household Considering Water from their Main sources Safe to Drink Without Treatment by HHs with a member with a disability")</f>
        <v>F_2 Household Considering Water from their Main sources Safe to Drink Without Treatment by HHs with a member with a disability</v>
      </c>
    </row>
    <row r="184" spans="1:1" x14ac:dyDescent="0.35">
      <c r="A184" s="1" t="str">
        <f>HYPERLINK("#'Data'!A12366", "F_2 Household Considering Water from their Main sources Safe to Drink Without Treatment by displacement status")</f>
        <v>F_2 Household Considering Water from their Main sources Safe to Drink Without Treatment by displacement status</v>
      </c>
    </row>
    <row r="185" spans="1:1" x14ac:dyDescent="0.35">
      <c r="A185" s="1" t="str">
        <f>HYPERLINK("#'Data'!A12444", "F_2 Household Considering Water from their Main sources Safe to Drink Without Treatment by HH with member employed")</f>
        <v>F_2 Household Considering Water from their Main sources Safe to Drink Without Treatment by HH with member employed</v>
      </c>
    </row>
    <row r="186" spans="1:1" x14ac:dyDescent="0.35">
      <c r="A186" s="1" t="str">
        <f>HYPERLINK("#'Data'!A12522", "F_2 Household Considering Water from their Main sources Safe to Drink Without Treatment by HoHH sex")</f>
        <v>F_2 Household Considering Water from their Main sources Safe to Drink Without Treatment by HoHH sex</v>
      </c>
    </row>
    <row r="187" spans="1:1" x14ac:dyDescent="0.35">
      <c r="A187" s="1" t="str">
        <f>HYPERLINK("#'Data'!A12600", "F_3 Households Treating Water from their Main sources Before Drinking overall")</f>
        <v>F_3 Households Treating Water from their Main sources Before Drinking overall</v>
      </c>
    </row>
    <row r="188" spans="1:1" x14ac:dyDescent="0.35">
      <c r="A188" s="1" t="str">
        <f>HYPERLINK("#'Data'!A12628", "F_3 Households Treating Water from their Main sources Before Drinking by rural or urban")</f>
        <v>F_3 Households Treating Water from their Main sources Before Drinking by rural or urban</v>
      </c>
    </row>
    <row r="189" spans="1:1" x14ac:dyDescent="0.35">
      <c r="A189" s="1" t="str">
        <f>HYPERLINK("#'Data'!A12680", "F_3 Households Treating Water from their Main sources Before Drinking by HHs with a member with a disability")</f>
        <v>F_3 Households Treating Water from their Main sources Before Drinking by HHs with a member with a disability</v>
      </c>
    </row>
    <row r="190" spans="1:1" x14ac:dyDescent="0.35">
      <c r="A190" s="1" t="str">
        <f>HYPERLINK("#'Data'!A12758", "F_3 Households Treating Water from their Main sources Before Drinking by displacement status")</f>
        <v>F_3 Households Treating Water from their Main sources Before Drinking by displacement status</v>
      </c>
    </row>
    <row r="191" spans="1:1" x14ac:dyDescent="0.35">
      <c r="A191" s="1" t="str">
        <f>HYPERLINK("#'Data'!A12836", "F_3 Households Treating Water from their Main sources Before Drinking by HH with member employed")</f>
        <v>F_3 Households Treating Water from their Main sources Before Drinking by HH with member employed</v>
      </c>
    </row>
    <row r="192" spans="1:1" x14ac:dyDescent="0.35">
      <c r="A192" s="1" t="str">
        <f>HYPERLINK("#'Data'!A12914", "F_3 Households Treating Water from their Main sources Before Drinking by HoHH sex")</f>
        <v>F_3 Households Treating Water from their Main sources Before Drinking by HoHH sex</v>
      </c>
    </row>
    <row r="193" spans="1:1" x14ac:dyDescent="0.35">
      <c r="A193" s="1" t="str">
        <f>HYPERLINK("#'Data'!A12991", "F_4 Households Reporting Insufficient Drinking Water overall")</f>
        <v>F_4 Households Reporting Insufficient Drinking Water overall</v>
      </c>
    </row>
    <row r="194" spans="1:1" x14ac:dyDescent="0.35">
      <c r="A194" s="1" t="str">
        <f>HYPERLINK("#'Data'!A13019", "F_4 Households Reporting Insufficient Drinking Water by rural or urban")</f>
        <v>F_4 Households Reporting Insufficient Drinking Water by rural or urban</v>
      </c>
    </row>
    <row r="195" spans="1:1" x14ac:dyDescent="0.35">
      <c r="A195" s="1" t="str">
        <f>HYPERLINK("#'Data'!A13071", "F_4 Households Reporting Insufficient Drinking Water by HHs with a member with a disability")</f>
        <v>F_4 Households Reporting Insufficient Drinking Water by HHs with a member with a disability</v>
      </c>
    </row>
    <row r="196" spans="1:1" x14ac:dyDescent="0.35">
      <c r="A196" s="1" t="str">
        <f>HYPERLINK("#'Data'!A13149", "F_4 Households Reporting Insufficient Drinking Water by displacement status")</f>
        <v>F_4 Households Reporting Insufficient Drinking Water by displacement status</v>
      </c>
    </row>
    <row r="197" spans="1:1" x14ac:dyDescent="0.35">
      <c r="A197" s="1" t="str">
        <f>HYPERLINK("#'Data'!A13227", "F_4 Households Reporting Insufficient Drinking Water by HH with member employed")</f>
        <v>F_4 Households Reporting Insufficient Drinking Water by HH with member employed</v>
      </c>
    </row>
    <row r="198" spans="1:1" x14ac:dyDescent="0.35">
      <c r="A198" s="1" t="str">
        <f>HYPERLINK("#'Data'!A13305", "F_8 Type of Sanitation Facility Reportedly Used by Household Members overall")</f>
        <v>F_8 Type of Sanitation Facility Reportedly Used by Household Members overall</v>
      </c>
    </row>
    <row r="199" spans="1:1" x14ac:dyDescent="0.35">
      <c r="A199" s="1" t="str">
        <f>HYPERLINK("#'Data'!A13333", "F_8 Type of Sanitation Facility Reportedly Used by Household Members by rural or urban")</f>
        <v>F_8 Type of Sanitation Facility Reportedly Used by Household Members by rural or urban</v>
      </c>
    </row>
    <row r="200" spans="1:1" x14ac:dyDescent="0.35">
      <c r="A200" s="1" t="str">
        <f>HYPERLINK("#'Data'!A13385", "F_8 Type of Sanitation Facility Reportedly Used by Household Members by HHs with a member with a disability")</f>
        <v>F_8 Type of Sanitation Facility Reportedly Used by Household Members by HHs with a member with a disability</v>
      </c>
    </row>
    <row r="201" spans="1:1" x14ac:dyDescent="0.35">
      <c r="A201" s="1" t="str">
        <f>HYPERLINK("#'Data'!A13463", "F_8 Type of Sanitation Facility Reportedly Used by Household Members by displacement status")</f>
        <v>F_8 Type of Sanitation Facility Reportedly Used by Household Members by displacement status</v>
      </c>
    </row>
    <row r="202" spans="1:1" x14ac:dyDescent="0.35">
      <c r="A202" s="1" t="str">
        <f>HYPERLINK("#'Data'!A13541", "F_8 Type of Sanitation Facility Reportedly Used by Household Members by HH with member employed")</f>
        <v>F_8 Type of Sanitation Facility Reportedly Used by Household Members by HH with member employed</v>
      </c>
    </row>
    <row r="203" spans="1:1" x14ac:dyDescent="0.35">
      <c r="A203" s="1" t="str">
        <f>HYPERLINK("#'Data'!A13619", "F_8 Type of Sanitation Facility Reportedly Used by Household Members by HoHH sex")</f>
        <v>F_8 Type of Sanitation Facility Reportedly Used by Household Members by HoHH sex</v>
      </c>
    </row>
    <row r="204" spans="1:1" x14ac:dyDescent="0.35">
      <c r="A204" s="1" t="str">
        <f>HYPERLINK("#'Data'!A13697", "F_9 Household Reporting to Share a Sanitation Facility with Another Household overall")</f>
        <v>F_9 Household Reporting to Share a Sanitation Facility with Another Household overall</v>
      </c>
    </row>
    <row r="205" spans="1:1" x14ac:dyDescent="0.35">
      <c r="A205" s="1" t="str">
        <f>HYPERLINK("#'Data'!A13725", "F_9 Household Reporting to Share a Sanitation Facility with Another Household by rural or urban")</f>
        <v>F_9 Household Reporting to Share a Sanitation Facility with Another Household by rural or urban</v>
      </c>
    </row>
    <row r="206" spans="1:1" x14ac:dyDescent="0.35">
      <c r="A206" s="1" t="str">
        <f>HYPERLINK("#'Data'!A13777", "F_9 Household Reporting to Share a Sanitation Facility with Another Household by HHs with a member with a disability")</f>
        <v>F_9 Household Reporting to Share a Sanitation Facility with Another Household by HHs with a member with a disability</v>
      </c>
    </row>
    <row r="207" spans="1:1" x14ac:dyDescent="0.35">
      <c r="A207" s="1" t="str">
        <f>HYPERLINK("#'Data'!A13855", "F_9 Household Reporting to Share a Sanitation Facility with Another Household by displacement status")</f>
        <v>F_9 Household Reporting to Share a Sanitation Facility with Another Household by displacement status</v>
      </c>
    </row>
    <row r="208" spans="1:1" x14ac:dyDescent="0.35">
      <c r="A208" s="1" t="str">
        <f>HYPERLINK("#'Data'!A13933", "F_9 Household Reporting to Share a Sanitation Facility with Another Household by HH with member employed")</f>
        <v>F_9 Household Reporting to Share a Sanitation Facility with Another Household by HH with member employed</v>
      </c>
    </row>
    <row r="209" spans="1:1" x14ac:dyDescent="0.35">
      <c r="A209" s="1" t="str">
        <f>HYPERLINK("#'Data'!A14011", "F_9 Household Reporting to Share a Sanitation Facility with Another Household by HoHH sex")</f>
        <v>F_9 Household Reporting to Share a Sanitation Facility with Another Household by HoHH sex</v>
      </c>
    </row>
    <row r="210" spans="1:1" x14ac:dyDescent="0.35">
      <c r="A210" s="1" t="str">
        <f>HYPERLINK("#'Data'!A14089", "F_10 Number of Households Sharing Sanitation Facility Reported overall")</f>
        <v>F_10 Number of Households Sharing Sanitation Facility Reported overall</v>
      </c>
    </row>
    <row r="211" spans="1:1" x14ac:dyDescent="0.35">
      <c r="A211" s="1" t="str">
        <f>HYPERLINK("#'Data'!A14117", "F_10 Number of Households Sharing Sanitation Facility Reported by rural or urban")</f>
        <v>F_10 Number of Households Sharing Sanitation Facility Reported by rural or urban</v>
      </c>
    </row>
    <row r="212" spans="1:1" x14ac:dyDescent="0.35">
      <c r="A212" s="1" t="str">
        <f>HYPERLINK("#'Data'!A14159", "F_10 Number of Households Sharing Sanitation Facility Reported by WASH assistance received")</f>
        <v>F_10 Number of Households Sharing Sanitation Facility Reported by WASH assistance received</v>
      </c>
    </row>
    <row r="213" spans="1:1" x14ac:dyDescent="0.35">
      <c r="A213" s="1" t="str">
        <f>HYPERLINK("#'Data'!A14220", "F_10 Number of Households Sharing Sanitation Facility Reported by HH with member employed")</f>
        <v>F_10 Number of Households Sharing Sanitation Facility Reported by HH with member employed</v>
      </c>
    </row>
    <row r="214" spans="1:1" x14ac:dyDescent="0.35">
      <c r="A214" s="1" t="str">
        <f>HYPERLINK("#'Data'!A14280", "F_10 Number of Households Sharing Sanitation Facility Reported by HHs with a member with a disability")</f>
        <v>F_10 Number of Households Sharing Sanitation Facility Reported by HHs with a member with a disability</v>
      </c>
    </row>
    <row r="215" spans="1:1" x14ac:dyDescent="0.35">
      <c r="A215" s="1" t="str">
        <f>HYPERLINK("#'Data'!A14333", "F_17 Household Reporting Access to Handwashing Facility with Water and Soap by overall")</f>
        <v>F_17 Household Reporting Access to Handwashing Facility with Water and Soap by overall</v>
      </c>
    </row>
    <row r="216" spans="1:1" x14ac:dyDescent="0.35">
      <c r="A216" s="1" t="str">
        <f>HYPERLINK("#'Data'!A14361", "F_17 Household Reporting Access to Handwashing Facility with Water and Soap by displacement status")</f>
        <v>F_17 Household Reporting Access to Handwashing Facility with Water and Soap by displacement status</v>
      </c>
    </row>
    <row r="217" spans="1:1" x14ac:dyDescent="0.35">
      <c r="A217" s="1" t="str">
        <f>HYPERLINK("#'Data'!A14439", "F_17 Household Reporting Access to Handwashing Facility with Water and Soap by HH with member employed")</f>
        <v>F_17 Household Reporting Access to Handwashing Facility with Water and Soap by HH with member employed</v>
      </c>
    </row>
    <row r="218" spans="1:1" x14ac:dyDescent="0.35">
      <c r="A218" s="1" t="str">
        <f>HYPERLINK("#'Data'!A14517", "F_17 Household Reporting Access to Handwashing Facility with Water and Soap by HoHH sex")</f>
        <v>F_17 Household Reporting Access to Handwashing Facility with Water and Soap by HoHH sex</v>
      </c>
    </row>
    <row r="219" spans="1:1" x14ac:dyDescent="0.35">
      <c r="A219" s="1" t="str">
        <f>HYPERLINK("#'Data'!A14595", "F_17 Household Reporting Access to Handwashing Facility with Water and Soap by HHs with a member with a disability")</f>
        <v>F_17 Household Reporting Access to Handwashing Facility with Water and Soap by HHs with a member with a disability</v>
      </c>
    </row>
    <row r="220" spans="1:1" x14ac:dyDescent="0.35">
      <c r="A220" s="1" t="str">
        <f>HYPERLINK("#'Data'!A14673", "RCSI Reduced Coping Strategies Score overall")</f>
        <v>RCSI Reduced Coping Strategies Score overall</v>
      </c>
    </row>
    <row r="221" spans="1:1" x14ac:dyDescent="0.35">
      <c r="A221" s="1" t="str">
        <f>HYPERLINK("#'Data'!A14701", "RCSI Reduced Coping Strategies Score by HHs with a member with a disability")</f>
        <v>RCSI Reduced Coping Strategies Score by HHs with a member with a disability</v>
      </c>
    </row>
    <row r="222" spans="1:1" x14ac:dyDescent="0.35">
      <c r="A222" s="1" t="str">
        <f>HYPERLINK("#'Data'!A14779", "RCSI Reduced Coping Strategies Score by displacement status")</f>
        <v>RCSI Reduced Coping Strategies Score by displacement status</v>
      </c>
    </row>
    <row r="223" spans="1:1" x14ac:dyDescent="0.35">
      <c r="A223" s="1" t="str">
        <f>HYPERLINK("#'Data'!A14857", "RCSI Reduced Coping Strategies Score by HoHH sex")</f>
        <v>RCSI Reduced Coping Strategies Score by HoHH sex</v>
      </c>
    </row>
    <row r="224" spans="1:1" x14ac:dyDescent="0.35">
      <c r="A224" s="1" t="str">
        <f>HYPERLINK("#'Data'!A14935", "RCSI Reduced Coping Strategies Score by rural or urban")</f>
        <v>RCSI Reduced Coping Strategies Score by rural or urban</v>
      </c>
    </row>
    <row r="225" spans="1:1" x14ac:dyDescent="0.35">
      <c r="A225" s="1" t="str">
        <f>HYPERLINK("#'Data'!A14987", "Households Reportedly Adopting Reduced Coping Strategies by overall")</f>
        <v>Households Reportedly Adopting Reduced Coping Strategies by overall</v>
      </c>
    </row>
    <row r="226" spans="1:1" x14ac:dyDescent="0.35">
      <c r="A226" s="1" t="str">
        <f>HYPERLINK("#'Data'!A15015", "Households Reportedly Adopting Reduced Coping Strategies by HHs with a member with a disability")</f>
        <v>Households Reportedly Adopting Reduced Coping Strategies by HHs with a member with a disability</v>
      </c>
    </row>
    <row r="227" spans="1:1" x14ac:dyDescent="0.35">
      <c r="A227" s="1" t="str">
        <f>HYPERLINK("#'Data'!A15093", "Households Reportedly Adopting Reduced Coping Strategies by displacement status")</f>
        <v>Households Reportedly Adopting Reduced Coping Strategies by displacement status</v>
      </c>
    </row>
    <row r="228" spans="1:1" x14ac:dyDescent="0.35">
      <c r="A228" s="1" t="str">
        <f>HYPERLINK("#'Data'!A15171", "Households Reportedly Adopting Reduced Coping Strategies by head of household sex")</f>
        <v>Households Reportedly Adopting Reduced Coping Strategies by head of household sex</v>
      </c>
    </row>
    <row r="229" spans="1:1" x14ac:dyDescent="0.35">
      <c r="A229" s="1" t="str">
        <f>HYPERLINK("#'Data'!A15249", "Households Reportedly Adopting Reduced Coping Strategies by rural or urban")</f>
        <v>Households Reportedly Adopting Reduced Coping Strategies by rural or urban</v>
      </c>
    </row>
    <row r="230" spans="1:1" x14ac:dyDescent="0.35">
      <c r="A230" s="1" t="str">
        <f>HYPERLINK("#'Data'!A15301", "Households Reportedly Adopting Reduced Coping Strategies by employment status")</f>
        <v>Households Reportedly Adopting Reduced Coping Strategies by employment status</v>
      </c>
    </row>
    <row r="231" spans="1:1" x14ac:dyDescent="0.35">
      <c r="A231" s="1" t="str">
        <f>HYPERLINK("#'Data'!A15379", "FCS Food Consumption Score overall")</f>
        <v>FCS Food Consumption Score overall</v>
      </c>
    </row>
    <row r="232" spans="1:1" x14ac:dyDescent="0.35">
      <c r="A232" s="1" t="str">
        <f>HYPERLINK("#'Data'!A15407", "FCS Food Consumption Score by HHs with a member with a disability")</f>
        <v>FCS Food Consumption Score by HHs with a member with a disability</v>
      </c>
    </row>
    <row r="233" spans="1:1" x14ac:dyDescent="0.35">
      <c r="A233" s="1" t="str">
        <f>HYPERLINK("#'Data'!A15485", "FCS Food Consumption Score by displacement status")</f>
        <v>FCS Food Consumption Score by displacement status</v>
      </c>
    </row>
    <row r="234" spans="1:1" x14ac:dyDescent="0.35">
      <c r="A234" s="1" t="str">
        <f>HYPERLINK("#'Data'!A15563", "FCS Food Consumption Score by HoHH sex")</f>
        <v>FCS Food Consumption Score by HoHH sex</v>
      </c>
    </row>
    <row r="235" spans="1:1" x14ac:dyDescent="0.35">
      <c r="A235" s="1" t="str">
        <f>HYPERLINK("#'Data'!A15641", "FCS Food Consumption Score by rural or urban")</f>
        <v>FCS Food Consumption Score by rural or urban</v>
      </c>
    </row>
    <row r="236" spans="1:1" x14ac:dyDescent="0.35">
      <c r="A236" s="1" t="str">
        <f>HYPERLINK("#'Data'!A15693", "FCS Food Consumption Score by HHs with children")</f>
        <v>FCS Food Consumption Score by HHs with children</v>
      </c>
    </row>
    <row r="237" spans="1:1" x14ac:dyDescent="0.35">
      <c r="A237" s="1" t="str">
        <f>HYPERLINK("#'Data'!A15746", "I_1 Primary Income Sources Reported by Households Over the Last 30 Days Prior to DC by overall")</f>
        <v>I_1 Primary Income Sources Reported by Households Over the Last 30 Days Prior to DC by overall</v>
      </c>
    </row>
    <row r="238" spans="1:1" x14ac:dyDescent="0.35">
      <c r="A238" s="1" t="str">
        <f>HYPERLINK("#'Data'!A15774", "I_1 Primary Income Sources Reported by Households Over the Last 30 Days Prior to DC by HHs with a member with a disability")</f>
        <v>I_1 Primary Income Sources Reported by Households Over the Last 30 Days Prior to DC by HHs with a member with a disability</v>
      </c>
    </row>
    <row r="239" spans="1:1" x14ac:dyDescent="0.35">
      <c r="A239" s="1" t="str">
        <f>HYPERLINK("#'Data'!A15852", "I_1 Primary Income Sources Reported by Households Over the Last 30 Days Prior to DC by displacement status")</f>
        <v>I_1 Primary Income Sources Reported by Households Over the Last 30 Days Prior to DC by displacement status</v>
      </c>
    </row>
    <row r="240" spans="1:1" x14ac:dyDescent="0.35">
      <c r="A240" s="1" t="str">
        <f>HYPERLINK("#'Data'!A15930", "I_1 Primary Income Sources Reported by Households Over the Last 30 Days Prior to DC by HoHH sex")</f>
        <v>I_1 Primary Income Sources Reported by Households Over the Last 30 Days Prior to DC by HoHH sex</v>
      </c>
    </row>
    <row r="241" spans="1:1" x14ac:dyDescent="0.35">
      <c r="A241" s="1" t="str">
        <f>HYPERLINK("#'Data'!A16008", "I_1 Primary Income Sources Reported by Households Over the Last 30 Days Prior to DC by rural or urban")</f>
        <v>I_1 Primary Income Sources Reported by Households Over the Last 30 Days Prior to DC by rural or urban</v>
      </c>
    </row>
    <row r="242" spans="1:1" x14ac:dyDescent="0.35">
      <c r="A242" s="1" t="str">
        <f>HYPERLINK("#'Data'!A16060", "I_1 Primary Income Sources Reported by Households Over the Last 30 Days Prior to DC by HH size")</f>
        <v>I_1 Primary Income Sources Reported by Households Over the Last 30 Days Prior to DC by HH size</v>
      </c>
    </row>
    <row r="243" spans="1:1" x14ac:dyDescent="0.35">
      <c r="A243" s="1" t="str">
        <f>HYPERLINK("#'Data'!A16138", "I_1 Primary Income Sources Reported by Households Over the Last 30 Days Prior to DC by HH with member employed")</f>
        <v>I_1 Primary Income Sources Reported by Households Over the Last 30 Days Prior to DC by HH with member employed</v>
      </c>
    </row>
    <row r="244" spans="1:1" x14ac:dyDescent="0.35">
      <c r="A244" s="1" t="str">
        <f>HYPERLINK("#'Data'!A16216", "I_1 Primary Income Sources Reported by Households Over the Last 30 Days Prior to DC by HH proximity to FRB")</f>
        <v>I_1 Primary Income Sources Reported by Households Over the Last 30 Days Prior to DC by HH proximity to FRB</v>
      </c>
    </row>
    <row r="245" spans="1:1" x14ac:dyDescent="0.35">
      <c r="A245" s="1" t="str">
        <f>HYPERLINK("#'Data'!A16252", "I_1 Primary Income Sources Reported by Households Over the Last 30 Days Prior to DC by Food assistance received")</f>
        <v>I_1 Primary Income Sources Reported by Households Over the Last 30 Days Prior to DC by Food assistance received</v>
      </c>
    </row>
    <row r="246" spans="1:1" x14ac:dyDescent="0.35">
      <c r="A246" s="1" t="str">
        <f>HYPERLINK("#'Data'!A16322", "Total Income Total Household Income from all Reported Primary Income Sources over the Last 30 days Prior to DC overall")</f>
        <v>Total Income Total Household Income from all Reported Primary Income Sources over the Last 30 days Prior to DC overall</v>
      </c>
    </row>
    <row r="247" spans="1:1" x14ac:dyDescent="0.35">
      <c r="A247" s="1" t="str">
        <f>HYPERLINK("#'Data'!A16350", "Total Income Total Household Income from all Reported Primary Income Sources over the Last 30 days Prior to DC by HHs with a member with a disability")</f>
        <v>Total Income Total Household Income from all Reported Primary Income Sources over the Last 30 days Prior to DC by HHs with a member with a disability</v>
      </c>
    </row>
    <row r="248" spans="1:1" x14ac:dyDescent="0.35">
      <c r="A248" s="1" t="str">
        <f>HYPERLINK("#'Data'!A16428", "Total Income Total Household Income from all Reported Primary Income Sources over the Last 30 days Prior to DC by displacement status")</f>
        <v>Total Income Total Household Income from all Reported Primary Income Sources over the Last 30 days Prior to DC by displacement status</v>
      </c>
    </row>
    <row r="249" spans="1:1" x14ac:dyDescent="0.35">
      <c r="A249" s="1" t="str">
        <f>HYPERLINK("#'Data'!A16506", "Total Income Total Household Income from all Reported Primary Income Sources over the Last 30 days Prior to DC by HoHH sex")</f>
        <v>Total Income Total Household Income from all Reported Primary Income Sources over the Last 30 days Prior to DC by HoHH sex</v>
      </c>
    </row>
    <row r="250" spans="1:1" x14ac:dyDescent="0.35">
      <c r="A250" s="1" t="str">
        <f>HYPERLINK("#'Data'!A16584", "Total Income Total Household Income from all Reported Primary Income Sources over the Last 30 days Prior to DC by rural or urban")</f>
        <v>Total Income Total Household Income from all Reported Primary Income Sources over the Last 30 days Prior to DC by rural or urban</v>
      </c>
    </row>
    <row r="251" spans="1:1" x14ac:dyDescent="0.35">
      <c r="A251" s="1" t="str">
        <f>HYPERLINK("#'Data'!A16636", "Total Income Total Household Income from all Reported Primary Income Sources over the Last 30 days Prior to DC by HH size")</f>
        <v>Total Income Total Household Income from all Reported Primary Income Sources over the Last 30 days Prior to DC by HH size</v>
      </c>
    </row>
    <row r="252" spans="1:1" x14ac:dyDescent="0.35">
      <c r="A252" s="1" t="str">
        <f>HYPERLINK("#'Data'!A16714", "Total Income Total Household Income from all Reported Primary Income Sources over the Last 30 days Prior to DC by HHs relying exclusively on humanitarian assistance")</f>
        <v>Total Income Total Household Income from all Reported Primary Income Sources over the Last 30 days Prior to DC by HHs relying exclusively on humanitarian assistance</v>
      </c>
    </row>
    <row r="253" spans="1:1" x14ac:dyDescent="0.35">
      <c r="A253" s="1" t="str">
        <f>HYPERLINK("#'Data'!A16750", "Total Income Total Household Income from all Reported Primary Income Sources over the Last 30 days Prior to DC by HH with member employed")</f>
        <v>Total Income Total Household Income from all Reported Primary Income Sources over the Last 30 days Prior to DC by HH with member employed</v>
      </c>
    </row>
    <row r="254" spans="1:1" x14ac:dyDescent="0.35">
      <c r="A254" s="1" t="str">
        <f>HYPERLINK("#'Data'!A16828", "Estimated Household's Income Over the Last 30 days by Types of Income Source overall")</f>
        <v>Estimated Household's Income Over the Last 30 days by Types of Income Source overall</v>
      </c>
    </row>
    <row r="255" spans="1:1" x14ac:dyDescent="0.35">
      <c r="A255" s="1" t="str">
        <f>HYPERLINK("#'Data'!A16856", "Estimated Household's Income Over the Last 30 days by Types of Income Source by rural or urban")</f>
        <v>Estimated Household's Income Over the Last 30 days by Types of Income Source by rural or urban</v>
      </c>
    </row>
    <row r="256" spans="1:1" x14ac:dyDescent="0.35">
      <c r="A256" s="1" t="str">
        <f>HYPERLINK("#'Data'!A16929", "Estimated Household's Income Over the Last 30 days by Types of Income Source by displacement status")</f>
        <v>Estimated Household's Income Over the Last 30 days by Types of Income Source by displacement status</v>
      </c>
    </row>
    <row r="257" spans="1:1" x14ac:dyDescent="0.35">
      <c r="A257" s="1" t="str">
        <f>HYPERLINK("#'Data'!A17028", "Estimated Household's Income Over the Last 30 days by Types of Income Source by HoHH sex")</f>
        <v>Estimated Household's Income Over the Last 30 days by Types of Income Source by HoHH sex</v>
      </c>
    </row>
    <row r="258" spans="1:1" x14ac:dyDescent="0.35">
      <c r="A258" s="1" t="str">
        <f>HYPERLINK("#'Data'!A17106", "Estimated Household's Income Over the Last 30 days by Types of Income Source by by HHs with a member with a disability")</f>
        <v>Estimated Household's Income Over the Last 30 days by Types of Income Source by by HHs with a member with a disability</v>
      </c>
    </row>
    <row r="259" spans="1:1" x14ac:dyDescent="0.35">
      <c r="A259" s="1" t="str">
        <f>HYPERLINK("#'Data'!A17184", "Total Monthly Expenditure Total Monthly Expenditure Reported by Households overall")</f>
        <v>Total Monthly Expenditure Total Monthly Expenditure Reported by Households overall</v>
      </c>
    </row>
    <row r="260" spans="1:1" x14ac:dyDescent="0.35">
      <c r="A260" s="1" t="str">
        <f>HYPERLINK("#'Data'!A17212", "Total Monthly Expenditure Total Monthly Expenditure Reported by Households by HHs with a member with a disability")</f>
        <v>Total Monthly Expenditure Total Monthly Expenditure Reported by Households by HHs with a member with a disability</v>
      </c>
    </row>
    <row r="261" spans="1:1" x14ac:dyDescent="0.35">
      <c r="A261" s="1" t="str">
        <f>HYPERLINK("#'Data'!A17290", "Total Monthly Expenditure Total Monthly Expenditure Reported by Households by displacement status")</f>
        <v>Total Monthly Expenditure Total Monthly Expenditure Reported by Households by displacement status</v>
      </c>
    </row>
    <row r="262" spans="1:1" x14ac:dyDescent="0.35">
      <c r="A262" s="1" t="str">
        <f>HYPERLINK("#'Data'!A17368", "Total Monthly Expenditure Total Monthly Expenditure Reported by Households by HoHH sex")</f>
        <v>Total Monthly Expenditure Total Monthly Expenditure Reported by Households by HoHH sex</v>
      </c>
    </row>
    <row r="263" spans="1:1" x14ac:dyDescent="0.35">
      <c r="A263" s="1" t="str">
        <f>HYPERLINK("#'Data'!A17446", "Total Monthly Expenditure Total Monthly Expenditure Reported by Households by rural or urban")</f>
        <v>Total Monthly Expenditure Total Monthly Expenditure Reported by Households by rural or urban</v>
      </c>
    </row>
    <row r="264" spans="1:1" x14ac:dyDescent="0.35">
      <c r="A264" s="1" t="str">
        <f>HYPERLINK("#'Data'!A17498", "Total Monthly Expenditure Total Monthly Expenditure Reported by Households by HH size")</f>
        <v>Total Monthly Expenditure Total Monthly Expenditure Reported by Households by HH size</v>
      </c>
    </row>
    <row r="265" spans="1:1" x14ac:dyDescent="0.35">
      <c r="A265" s="1" t="str">
        <f>HYPERLINK("#'Data'!A17576", "Total Monthly Expenditure Total Monthly Expenditure Reported by Households by HHs with only elderly members")</f>
        <v>Total Monthly Expenditure Total Monthly Expenditure Reported by Households by HHs with only elderly members</v>
      </c>
    </row>
    <row r="266" spans="1:1" x14ac:dyDescent="0.35">
      <c r="A266" s="1" t="str">
        <f>HYPERLINK("#'Data'!A17647", "Total Monthly Expenditure Total Monthly Expenditure Reported by Households by HHs relying exclusively on humanitarian assistance")</f>
        <v>Total Monthly Expenditure Total Monthly Expenditure Reported by Households by HHs relying exclusively on humanitarian assistance</v>
      </c>
    </row>
    <row r="267" spans="1:1" x14ac:dyDescent="0.35">
      <c r="A267" s="1" t="str">
        <f>HYPERLINK("#'Data'!A17725", "Total Monthly Expenditure Total Monthly Expenditure Reported by Households by HH proximity to FRB")</f>
        <v>Total Monthly Expenditure Total Monthly Expenditure Reported by Households by HH proximity to FRB</v>
      </c>
    </row>
    <row r="268" spans="1:1" x14ac:dyDescent="0.35">
      <c r="A268" s="1" t="str">
        <f>HYPERLINK("#'Data'!A17761", "Estimated Household's Domestic Expenditure Over the Last 30 days overall")</f>
        <v>Estimated Household's Domestic Expenditure Over the Last 30 days overall</v>
      </c>
    </row>
    <row r="269" spans="1:1" x14ac:dyDescent="0.35">
      <c r="A269" s="1" t="str">
        <f>HYPERLINK("#'Data'!A17789", "Estimated Household's Domestic Expenditure Over the Last 30 days by HHs with a member with a disability")</f>
        <v>Estimated Household's Domestic Expenditure Over the Last 30 days by HHs with a member with a disability</v>
      </c>
    </row>
    <row r="270" spans="1:1" x14ac:dyDescent="0.35">
      <c r="A270" s="1" t="str">
        <f>HYPERLINK("#'Data'!A17867", "Estimated Household's Domestic Expenditure Over the Last 30 days by displacement status")</f>
        <v>Estimated Household's Domestic Expenditure Over the Last 30 days by displacement status</v>
      </c>
    </row>
    <row r="271" spans="1:1" x14ac:dyDescent="0.35">
      <c r="A271" s="1" t="str">
        <f>HYPERLINK("#'Data'!A17945", "Estimated Household's Domestic Expenditure Over the Last 30 days by HoHH sex")</f>
        <v>Estimated Household's Domestic Expenditure Over the Last 30 days by HoHH sex</v>
      </c>
    </row>
    <row r="272" spans="1:1" x14ac:dyDescent="0.35">
      <c r="A272" s="1" t="str">
        <f>HYPERLINK("#'Data'!A18023", "Estimated Household's Domestic Expenditure Over the Last 30 days by rural or urban")</f>
        <v>Estimated Household's Domestic Expenditure Over the Last 30 days by rural or urban</v>
      </c>
    </row>
    <row r="273" spans="1:1" x14ac:dyDescent="0.35">
      <c r="A273" s="1" t="str">
        <f>HYPERLINK("#'Data'!A18075", "Estimated Household's Domestic Expenditure Over the Last 30 days by HH size")</f>
        <v>Estimated Household's Domestic Expenditure Over the Last 30 days by HH size</v>
      </c>
    </row>
    <row r="274" spans="1:1" x14ac:dyDescent="0.35">
      <c r="A274" s="1" t="str">
        <f>HYPERLINK("#'Data'!A18153", "Estimated Household's Domestic Expenditure Over the Last 30 days by HHs relying exclusively on humanitarian assistance")</f>
        <v>Estimated Household's Domestic Expenditure Over the Last 30 days by HHs relying exclusively on humanitarian assistance</v>
      </c>
    </row>
    <row r="275" spans="1:1" x14ac:dyDescent="0.35">
      <c r="A275" s="1" t="str">
        <f>HYPERLINK("#'Data'!A18244", "Estimated Household's Domestic Expenditure Over the Last 30 days by HH proximity to FRB")</f>
        <v>Estimated Household's Domestic Expenditure Over the Last 30 days by HH proximity to FRB</v>
      </c>
    </row>
    <row r="276" spans="1:1" x14ac:dyDescent="0.35">
      <c r="A276" s="1" t="str">
        <f>HYPERLINK("#'Data'!A18280", "Estimated Household's Domestic Expenditure Over the Last 6 Months overall")</f>
        <v>Estimated Household's Domestic Expenditure Over the Last 6 Months overall</v>
      </c>
    </row>
    <row r="277" spans="1:1" x14ac:dyDescent="0.35">
      <c r="A277" s="1" t="str">
        <f>HYPERLINK("#'Data'!A18308", "Estimated Household's Domestic Expenditure Over the Last 6 Months rural or urban")</f>
        <v>Estimated Household's Domestic Expenditure Over the Last 6 Months rural or urban</v>
      </c>
    </row>
    <row r="278" spans="1:1" x14ac:dyDescent="0.35">
      <c r="A278" s="1" t="str">
        <f>HYPERLINK("#'Data'!A18360", "Estimated Household's Domestic Expenditure Over the Last 6 Months by displacement status")</f>
        <v>Estimated Household's Domestic Expenditure Over the Last 6 Months by displacement status</v>
      </c>
    </row>
    <row r="279" spans="1:1" x14ac:dyDescent="0.35">
      <c r="A279" s="1" t="str">
        <f>HYPERLINK("#'Data'!A18438", "Estimated Household's Domestic Expenditure Over the Last 6 Months by HoHH sex")</f>
        <v>Estimated Household's Domestic Expenditure Over the Last 6 Months by HoHH sex</v>
      </c>
    </row>
    <row r="280" spans="1:1" x14ac:dyDescent="0.35">
      <c r="A280" s="1" t="str">
        <f>HYPERLINK("#'Data'!A18516", "Estimated Household's Domestic Expenditure Over the Last 6 Months by HHs with a member with a disability")</f>
        <v>Estimated Household's Domestic Expenditure Over the Last 6 Months by HHs with a member with a disability</v>
      </c>
    </row>
    <row r="281" spans="1:1" x14ac:dyDescent="0.35">
      <c r="A281" s="17" t="str">
        <f ca="1">HYPERLINK("#'Data'!A18594", "LCSI Living Coping Strategies (LCSI) Index Score by HHs with a member with a disability")</f>
        <v>LCSI Living Coping Strategies (LCSI) Index Score by HHs with a member with a disability</v>
      </c>
    </row>
    <row r="282" spans="1:1" x14ac:dyDescent="0.35">
      <c r="A282" s="17" t="str">
        <f ca="1">HYPERLINK("#'Data'!A18672", "LCSI Living Coping Strategies (LCSI) Index Score by displacement status")</f>
        <v>LCSI Living Coping Strategies (LCSI) Index Score by displacement status</v>
      </c>
    </row>
    <row r="283" spans="1:1" x14ac:dyDescent="0.35">
      <c r="A283" s="17" t="str">
        <f ca="1">HYPERLINK("#'Data'!A18750", "LCSI Living Coping Strategies (LCSI) Index Score by HoHH sex")</f>
        <v>LCSI Living Coping Strategies (LCSI) Index Score by HoHH sex</v>
      </c>
    </row>
    <row r="284" spans="1:1" x14ac:dyDescent="0.35">
      <c r="A284" s="17" t="str">
        <f ca="1">HYPERLINK("#'Data'!A18828", "LCSI Living Coping Strategies (LCSI) Index Score by rural or urban")</f>
        <v>LCSI Living Coping Strategies (LCSI) Index Score by rural or urban</v>
      </c>
    </row>
    <row r="285" spans="1:1" x14ac:dyDescent="0.35">
      <c r="A285" s="17" t="str">
        <f ca="1">HYPERLINK("#'Data'!A18880", "LCSI Living Coping Strategies (LCSI) Index Score overall")</f>
        <v>LCSI Living Coping Strategies (LCSI) Index Score overall</v>
      </c>
    </row>
    <row r="286" spans="1:1" x14ac:dyDescent="0.35">
      <c r="A286" s="1" t="str">
        <f>HYPERLINK("#'Data'!A18908", "Households Reportedly Adopting Livelihood Coping Strategies by overall")</f>
        <v>Households Reportedly Adopting Livelihood Coping Strategies by overall</v>
      </c>
    </row>
    <row r="287" spans="1:1" x14ac:dyDescent="0.35">
      <c r="A287" s="1" t="str">
        <f>HYPERLINK("#'Data'!A18936", "Households Reportedly Adopting Livelihood Coping Strategies by HHs with a member with a disability")</f>
        <v>Households Reportedly Adopting Livelihood Coping Strategies by HHs with a member with a disability</v>
      </c>
    </row>
    <row r="288" spans="1:1" x14ac:dyDescent="0.35">
      <c r="A288" s="1" t="str">
        <f>HYPERLINK("#'Data'!A19014", "Households Reportedly Adopting Livelihood Coping Strategies by rural or urban")</f>
        <v>Households Reportedly Adopting Livelihood Coping Strategies by rural or urban</v>
      </c>
    </row>
    <row r="289" spans="1:1" x14ac:dyDescent="0.35">
      <c r="A289" s="1" t="str">
        <f>HYPERLINK("#'Data'!A19066", "Households Reportedly Adopting Livelihood Coping Strategies by displacement status")</f>
        <v>Households Reportedly Adopting Livelihood Coping Strategies by displacement status</v>
      </c>
    </row>
    <row r="290" spans="1:1" x14ac:dyDescent="0.35">
      <c r="A290" s="1" t="str">
        <f>HYPERLINK("#'Data'!A19144", "Households Reportedly Adopting Livelihood Coping Strategies by HoHH sex")</f>
        <v>Households Reportedly Adopting Livelihood Coping Strategies by HoHH sex</v>
      </c>
    </row>
    <row r="291" spans="1:1" x14ac:dyDescent="0.35">
      <c r="A291" s="1" t="str">
        <f>HYPERLINK("#'Data'!A19222", "I_8_14 Main Reasons Households Reported for Using Livelihood Coping Strategies overall")</f>
        <v>I_8_14 Main Reasons Households Reported for Using Livelihood Coping Strategies overall</v>
      </c>
    </row>
    <row r="292" spans="1:1" x14ac:dyDescent="0.35">
      <c r="A292" s="1" t="str">
        <f>HYPERLINK("#'Data'!A19250", "I_8_14 Main Reasons Households Reported for Using Livelihood Coping Strategies by HH size")</f>
        <v>I_8_14 Main Reasons Households Reported for Using Livelihood Coping Strategies by HH size</v>
      </c>
    </row>
    <row r="293" spans="1:1" x14ac:dyDescent="0.35">
      <c r="A293" s="1" t="str">
        <f>HYPERLINK("#'Data'!A19328", "I_8_14 Main Reasons Households Reported for Using Livelihood Coping Strategies by HH proximity to FRB")</f>
        <v>I_8_14 Main Reasons Households Reported for Using Livelihood Coping Strategies by HH proximity to FRB</v>
      </c>
    </row>
    <row r="294" spans="1:1" x14ac:dyDescent="0.35">
      <c r="A294" s="1" t="str">
        <f>HYPERLINK("#'Data'!A19364", "I_8_14 Main Reasons Households Reported for Using Livelihood Coping Strategies by HHs with a member with a disability")</f>
        <v>I_8_14 Main Reasons Households Reported for Using Livelihood Coping Strategies by HHs with a member with a disability</v>
      </c>
    </row>
    <row r="295" spans="1:1" x14ac:dyDescent="0.35">
      <c r="A295" s="1" t="str">
        <f>HYPERLINK("#'Data'!A19441", "I_8_14 Main Reasons Households Reported for Using Livelihood Coping Strategies by displacement status")</f>
        <v>I_8_14 Main Reasons Households Reported for Using Livelihood Coping Strategies by displacement status</v>
      </c>
    </row>
    <row r="296" spans="1:1" x14ac:dyDescent="0.35">
      <c r="A296" s="1" t="str">
        <f>HYPERLINK("#'Data'!A19519", "J_1 Inds Reporting a Medical Problem that made them Consider Seeking HSs in the Last 3 Mths Prior to DC by overall")</f>
        <v>J_1 Inds Reporting a Medical Problem that made them Consider Seeking HSs in the Last 3 Mths Prior to DC by overall</v>
      </c>
    </row>
    <row r="297" spans="1:1" x14ac:dyDescent="0.35">
      <c r="A297" s="1" t="str">
        <f>HYPERLINK("#'Data'!A19547", "J_1 Inds Reporting a Medical Problem that made them Consider Seeking HSs in the Last 3 Mths Prior to DC by sex and age")</f>
        <v>J_1 Inds Reporting a Medical Problem that made them Consider Seeking HSs in the Last 3 Mths Prior to DC by sex and age</v>
      </c>
    </row>
    <row r="298" spans="1:1" x14ac:dyDescent="0.35">
      <c r="A298" s="1" t="str">
        <f>HYPERLINK("#'Data'!A19925", "J_1 Inds Reporting a Medical Problem that made them Consider Seeking HSs in the Last 3 Mths Prior to DC by Inds with a disability")</f>
        <v>J_1 Inds Reporting a Medical Problem that made them Consider Seeking HSs in the Last 3 Mths Prior to DC by Inds with a disability</v>
      </c>
    </row>
    <row r="299" spans="1:1" x14ac:dyDescent="0.35">
      <c r="A299" s="1" t="str">
        <f>HYPERLINK("#'Data'!A20003", "J_1 Inds Reporting a Medical Problem that made them Consider Seeking HSs in the Last 3 Mths Prior to DC by rural or urban")</f>
        <v>J_1 Inds Reporting a Medical Problem that made them Consider Seeking HSs in the Last 3 Mths Prior to DC by rural or urban</v>
      </c>
    </row>
    <row r="300" spans="1:1" x14ac:dyDescent="0.35">
      <c r="A300" s="1" t="str">
        <f>HYPERLINK("#'Data'!A20055", "J_1 Inds Reporting a Medical Problem that made them Consider Seeking HSs in the Last 3 Mths Prior to DC by HH with member employed")</f>
        <v>J_1 Inds Reporting a Medical Problem that made them Consider Seeking HSs in the Last 3 Mths Prior to DC by HH with member employed</v>
      </c>
    </row>
    <row r="301" spans="1:1" x14ac:dyDescent="0.35">
      <c r="A301" s="1" t="str">
        <f>HYPERLINK("#'Data'!A20133", "J_1 Inds Reporting a Medical Problem that made them Consider Seeking HSs in the Last 3 Mths Prior to DC by type of drinking water sources")</f>
        <v>J_1 Inds Reporting a Medical Problem that made them Consider Seeking HSs in the Last 3 Mths Prior to DC by type of drinking water sources</v>
      </c>
    </row>
    <row r="302" spans="1:1" x14ac:dyDescent="0.35">
      <c r="A302" s="1" t="str">
        <f>HYPERLINK("#'Data'!A20225", "J_1 Inds Reporting a Medical Problem that made them Consider Seeking HSs in the Last 3 Mths Prior to DC by HHs with an elderly member")</f>
        <v>J_1 Inds Reporting a Medical Problem that made them Consider Seeking HSs in the Last 3 Mths Prior to DC by HHs with an elderly member</v>
      </c>
    </row>
    <row r="303" spans="1:1" x14ac:dyDescent="0.35">
      <c r="A303" s="1" t="str">
        <f>HYPERLINK("#'Data'!A20300", "J_1 Inds Reporting a Medical Problem that made them Consider Seeking HSs in the Last 3 Mths Prior to DC by HHs with a member with a disability")</f>
        <v>J_1 Inds Reporting a Medical Problem that made them Consider Seeking HSs in the Last 3 Mths Prior to DC by HHs with a member with a disability</v>
      </c>
    </row>
    <row r="304" spans="1:1" x14ac:dyDescent="0.35">
      <c r="A304" s="1" t="str">
        <f>HYPERLINK("#'Data'!A20378", "J_1 Inds Reporting a Medical Problem that made them Consider Seeking HSs in the Last 3 Mths Prior to DC by HH proximity to FRB")</f>
        <v>J_1 Inds Reporting a Medical Problem that made them Consider Seeking HSs in the Last 3 Mths Prior to DC by HH proximity to FRB</v>
      </c>
    </row>
    <row r="305" spans="1:1" x14ac:dyDescent="0.35">
      <c r="A305" s="1" t="str">
        <f>HYPERLINK("#'Data'!A20414", "J_3 HSs Sought by Inds who Reported Having a Medical Problem that made them Consider Seeking HSs in the Last 3 Mths Prior to DC by overall")</f>
        <v>J_3 HSs Sought by Inds who Reported Having a Medical Problem that made them Consider Seeking HSs in the Last 3 Mths Prior to DC by overall</v>
      </c>
    </row>
    <row r="306" spans="1:1" x14ac:dyDescent="0.35">
      <c r="A306" s="1" t="str">
        <f>HYPERLINK("#'Data'!A20442", "J_3 HSs Sought by Inds who Reported Having a Medical Problem that made them Consider Seeking HSs in the Last 3 Mths Prior to DC by sex and age")</f>
        <v>J_3 HSs Sought by Inds who Reported Having a Medical Problem that made them Consider Seeking HSs in the Last 3 Mths Prior to DC by sex and age</v>
      </c>
    </row>
    <row r="307" spans="1:1" x14ac:dyDescent="0.35">
      <c r="A307" s="1" t="str">
        <f>HYPERLINK("#'Data'!A20817", "J_3 HSs Sought by Inds who Reported Having a Medical Problem that made them Consider Seeking HSs in the Last 3 Mths Prior to DC by Inds with a disability")</f>
        <v>J_3 HSs Sought by Inds who Reported Having a Medical Problem that made them Consider Seeking HSs in the Last 3 Mths Prior to DC by Inds with a disability</v>
      </c>
    </row>
    <row r="308" spans="1:1" x14ac:dyDescent="0.35">
      <c r="A308" s="1" t="str">
        <f>HYPERLINK("#'Data'!A20895", "J_3 HSs Sought by Inds who Reported Having a Medical Problem that made them Consider Seeking HSs in the Last 3 Mths Prior to DC by rural or urban")</f>
        <v>J_3 HSs Sought by Inds who Reported Having a Medical Problem that made them Consider Seeking HSs in the Last 3 Mths Prior to DC by rural or urban</v>
      </c>
    </row>
    <row r="309" spans="1:1" x14ac:dyDescent="0.35">
      <c r="A309" s="1" t="str">
        <f>HYPERLINK("#'Data'!A20947", "J_3 HSs Sought by Inds who Reported Having a Medical Problem that made them Consider Seeking HSs in the Last 3 Mths Prior to DC by HH with member employed")</f>
        <v>J_3 HSs Sought by Inds who Reported Having a Medical Problem that made them Consider Seeking HSs in the Last 3 Mths Prior to DC by HH with member employed</v>
      </c>
    </row>
    <row r="310" spans="1:1" x14ac:dyDescent="0.35">
      <c r="A310" s="1" t="str">
        <f>HYPERLINK("#'Data'!A21025", "J_3 HSs Sought by Inds who Reported Having a Medical Problem that made them Consider Seeking HSs in the Last 3 Mths Prior to DC by HHs with an elderly member")</f>
        <v>J_3 HSs Sought by Inds who Reported Having a Medical Problem that made them Consider Seeking HSs in the Last 3 Mths Prior to DC by HHs with an elderly member</v>
      </c>
    </row>
    <row r="311" spans="1:1" x14ac:dyDescent="0.35">
      <c r="A311" s="1" t="str">
        <f>HYPERLINK("#'Data'!A21099", "J_3 HSs Sought by Inds who Reported Having a Medical Problem that made them Consider Seeking HSs in the Last 3 Mths Prior to DC by HHs with a member with a disability")</f>
        <v>J_3 HSs Sought by Inds who Reported Having a Medical Problem that made them Consider Seeking HSs in the Last 3 Mths Prior to DC by HHs with a member with a disability</v>
      </c>
    </row>
    <row r="312" spans="1:1" x14ac:dyDescent="0.35">
      <c r="A312" s="1" t="str">
        <f>HYPERLINK("#'Data'!A21177", "J_3 HSs Sought by Inds who Reported Having a Medical Problem that made them Consider Seeking HSs in the Last 3 Mths Prior to DC by HH proximity to FRB")</f>
        <v>J_3 HSs Sought by Inds who Reported Having a Medical Problem that made them Consider Seeking HSs in the Last 3 Mths Prior to DC by HH proximity to FRB</v>
      </c>
    </row>
    <row r="313" spans="1:1" x14ac:dyDescent="0.35">
      <c r="A313" s="1" t="str">
        <f>HYPERLINK("#'Data'!A21213", "J_3_1 Inds Reporting having sought healthcare services at a Public health care facility in the Last 3 Mths Prior to DC by overall")</f>
        <v>J_3_1 Inds Reporting having sought healthcare services at a Public health care facility in the Last 3 Mths Prior to DC by overall</v>
      </c>
    </row>
    <row r="314" spans="1:1" x14ac:dyDescent="0.35">
      <c r="A314" s="1" t="str">
        <f>HYPERLINK("#'Data'!A21241", "J_3_1 Inds Reporting having sought healthcare services at a Public health care facility in the Last 3 Mths Prior to DC by sex and age")</f>
        <v>J_3_1 Inds Reporting having sought healthcare services at a Public health care facility in the Last 3 Mths Prior to DC by sex and age</v>
      </c>
    </row>
    <row r="315" spans="1:1" x14ac:dyDescent="0.35">
      <c r="A315" s="1" t="str">
        <f>HYPERLINK("#'Data'!A21616", "J_3_1 Inds Reporting having sought healthcare services at a Public health care facility in the Last 3 Mths Prior to DC by Inds with a disability")</f>
        <v>J_3_1 Inds Reporting having sought healthcare services at a Public health care facility in the Last 3 Mths Prior to DC by Inds with a disability</v>
      </c>
    </row>
    <row r="316" spans="1:1" x14ac:dyDescent="0.35">
      <c r="A316" s="1" t="str">
        <f>HYPERLINK("#'Data'!A21694", "J_3_1 Inds Reporting having sought healthcare services at a Public health care facility in the Last 3 Mths Prior to DC by rural or urban")</f>
        <v>J_3_1 Inds Reporting having sought healthcare services at a Public health care facility in the Last 3 Mths Prior to DC by rural or urban</v>
      </c>
    </row>
    <row r="317" spans="1:1" x14ac:dyDescent="0.35">
      <c r="A317" s="1" t="str">
        <f>HYPERLINK("#'Data'!A21746", "J_3_1 Inds Reporting having sought healthcare services at a Public health care facility in the Last 3 Mths Prior to DC by HH with member employed")</f>
        <v>J_3_1 Inds Reporting having sought healthcare services at a Public health care facility in the Last 3 Mths Prior to DC by HH with member employed</v>
      </c>
    </row>
    <row r="318" spans="1:1" x14ac:dyDescent="0.35">
      <c r="A318" s="1" t="str">
        <f>HYPERLINK("#'Data'!A21824", "J_3_1 Inds Reporting having sought healthcare services at a Public health care facility in the Last 3 Mths Prior to DC by HHs with an elderly member")</f>
        <v>J_3_1 Inds Reporting having sought healthcare services at a Public health care facility in the Last 3 Mths Prior to DC by HHs with an elderly member</v>
      </c>
    </row>
    <row r="319" spans="1:1" x14ac:dyDescent="0.35">
      <c r="A319" s="1" t="str">
        <f>HYPERLINK("#'Data'!A21898", "J_3_1 Inds Reporting having sought healthcare services at a Public health care facility in the Last 3 Mths Prior to DC by HHs with a member with a disability")</f>
        <v>J_3_1 Inds Reporting having sought healthcare services at a Public health care facility in the Last 3 Mths Prior to DC by HHs with a member with a disability</v>
      </c>
    </row>
    <row r="320" spans="1:1" x14ac:dyDescent="0.35">
      <c r="A320" s="1" t="str">
        <f>HYPERLINK("#'Data'!A21976", "J_3_1 Inds Reporting having sought healthcare services at a Public health care facility in the Last 3 Mths Prior to DC by HH proximity to FRB")</f>
        <v>J_3_1 Inds Reporting having sought healthcare services at a Public health care facility in the Last 3 Mths Prior to DC by HH proximity to FRB</v>
      </c>
    </row>
    <row r="321" spans="1:1" x14ac:dyDescent="0.35">
      <c r="A321" s="1" t="str">
        <f>HYPERLINK("#'Data'!A22012", "J_9 Access to HSs Desired by Inds who Reported Having Sought HSs in the Last 3 Mths Prior to DC by overall")</f>
        <v>J_9 Access to HSs Desired by Inds who Reported Having Sought HSs in the Last 3 Mths Prior to DC by overall</v>
      </c>
    </row>
    <row r="322" spans="1:1" x14ac:dyDescent="0.35">
      <c r="A322" s="1" t="str">
        <f>HYPERLINK("#'Data'!A22040", "J_9 Access to HSs Desired by Inds who Reported Having Sought HSs in the Last 3 Mths Prior to DC by sex and age")</f>
        <v>J_9 Access to HSs Desired by Inds who Reported Having Sought HSs in the Last 3 Mths Prior to DC by sex and age</v>
      </c>
    </row>
    <row r="323" spans="1:1" x14ac:dyDescent="0.35">
      <c r="A323" s="1" t="str">
        <f>HYPERLINK("#'Data'!A22415", "J_9 Access to HSs Desired by Inds who Reported Having Sought HSs in the Last 3 Mths Prior to DC by Inds with a disability")</f>
        <v>J_9 Access to HSs Desired by Inds who Reported Having Sought HSs in the Last 3 Mths Prior to DC by Inds with a disability</v>
      </c>
    </row>
    <row r="324" spans="1:1" x14ac:dyDescent="0.35">
      <c r="A324" s="1" t="str">
        <f>HYPERLINK("#'Data'!A22493", "J_9 Access to HSs Desired by Inds who Reported Having Sought HSs in the Last 3 Mths Prior to DC by rural or urban")</f>
        <v>J_9 Access to HSs Desired by Inds who Reported Having Sought HSs in the Last 3 Mths Prior to DC by rural or urban</v>
      </c>
    </row>
    <row r="325" spans="1:1" x14ac:dyDescent="0.35">
      <c r="A325" s="1" t="str">
        <f>HYPERLINK("#'Data'!A22545", "J_9 Access to HSs Desired by Inds who Reported Having Sought HSs in the Last 3 Mths Prior to DC by HH with member employed")</f>
        <v>J_9 Access to HSs Desired by Inds who Reported Having Sought HSs in the Last 3 Mths Prior to DC by HH with member employed</v>
      </c>
    </row>
    <row r="326" spans="1:1" x14ac:dyDescent="0.35">
      <c r="A326" s="1" t="str">
        <f>HYPERLINK("#'Data'!A22623", "J_9 Access to HSs Desired by Inds who Reported Having Sought HSs in the Last 3 Mths Prior to DC by HHs with an elderly member")</f>
        <v>J_9 Access to HSs Desired by Inds who Reported Having Sought HSs in the Last 3 Mths Prior to DC by HHs with an elderly member</v>
      </c>
    </row>
    <row r="327" spans="1:1" x14ac:dyDescent="0.35">
      <c r="A327" s="1" t="str">
        <f>HYPERLINK("#'Data'!A22697", "J_9 Access to HSs Desired by Inds who Reported Having Sought HSs in the Last 3 Mths Prior to DC by HHs with a member with a disability")</f>
        <v>J_9 Access to HSs Desired by Inds who Reported Having Sought HSs in the Last 3 Mths Prior to DC by HHs with a member with a disability</v>
      </c>
    </row>
    <row r="328" spans="1:1" x14ac:dyDescent="0.35">
      <c r="A328" s="1" t="str">
        <f>HYPERLINK("#'Data'!A22775", "J_9 Access to HSs Desired by Inds who Reported Having Sought HSs in the Last 3 Mths Prior to DC by HH proximity to FRB")</f>
        <v>J_9 Access to HSs Desired by Inds who Reported Having Sought HSs in the Last 3 Mths Prior to DC by HH proximity to FRB</v>
      </c>
    </row>
    <row r="329" spans="1:1" x14ac:dyDescent="0.35">
      <c r="A329" s="1" t="str">
        <f>HYPERLINK("#'Data'!A22811", "J_9_1 Out-of-pocket payment to access to HSs desired by Inds who Reported Having Sought HSs in the Last 3 Mths Prior to DC by overall")</f>
        <v>J_9_1 Out-of-pocket payment to access to HSs desired by Inds who Reported Having Sought HSs in the Last 3 Mths Prior to DC by overall</v>
      </c>
    </row>
    <row r="330" spans="1:1" x14ac:dyDescent="0.35">
      <c r="A330" s="1" t="str">
        <f>HYPERLINK("#'Data'!A22839", "J_9_1 Out-of-pocket payment to access to HSs desired by Inds who Reported Having Sought HSs in the Last 3 Mths Prior to DC by sex and age")</f>
        <v>J_9_1 Out-of-pocket payment to access to HSs desired by Inds who Reported Having Sought HSs in the Last 3 Mths Prior to DC by sex and age</v>
      </c>
    </row>
    <row r="331" spans="1:1" x14ac:dyDescent="0.35">
      <c r="A331" s="1" t="str">
        <f>HYPERLINK("#'Data'!A23212", "J_9_1 Out-of-pocket payment to access to HSs desired by Inds who Reported Having Sought HSs in the Last 3 Mths Prior to DC by Inds with a disability")</f>
        <v>J_9_1 Out-of-pocket payment to access to HSs desired by Inds who Reported Having Sought HSs in the Last 3 Mths Prior to DC by Inds with a disability</v>
      </c>
    </row>
    <row r="332" spans="1:1" x14ac:dyDescent="0.35">
      <c r="A332" s="1" t="str">
        <f>HYPERLINK("#'Data'!A23290", "J_9_1 Out-of-pocket payment to access to HSs desired by Inds who Reported Having Sought HSs in the Last 3 Mths Prior to DC by rural or urban")</f>
        <v>J_9_1 Out-of-pocket payment to access to HSs desired by Inds who Reported Having Sought HSs in the Last 3 Mths Prior to DC by rural or urban</v>
      </c>
    </row>
    <row r="333" spans="1:1" x14ac:dyDescent="0.35">
      <c r="A333" s="1" t="str">
        <f>HYPERLINK("#'Data'!A23342", "J_9_1 Out-of-pocket payment to access to HSs desired by Inds who Reported Having Sought HSs in the Last 3 Mths Prior to DC by HH with member employed")</f>
        <v>J_9_1 Out-of-pocket payment to access to HSs desired by Inds who Reported Having Sought HSs in the Last 3 Mths Prior to DC by HH with member employed</v>
      </c>
    </row>
    <row r="334" spans="1:1" x14ac:dyDescent="0.35">
      <c r="A334" s="1" t="str">
        <f>HYPERLINK("#'Data'!A23420", "J_9_1 Out-of-pocket payment to access to HSs desired by Inds who Reported Having Sought HSs in the Last 3 Mths Prior to DC by HHs with an elderly member")</f>
        <v>J_9_1 Out-of-pocket payment to access to HSs desired by Inds who Reported Having Sought HSs in the Last 3 Mths Prior to DC by HHs with an elderly member</v>
      </c>
    </row>
    <row r="335" spans="1:1" x14ac:dyDescent="0.35">
      <c r="A335" s="1" t="str">
        <f>HYPERLINK("#'Data'!A23494", "J_9_1 Out-of-pocket payment to access to HSs desired by Inds who Reported Having Sought HSs in the Last 3 Mths Prior to DC by HHs with a member with a disability")</f>
        <v>J_9_1 Out-of-pocket payment to access to HSs desired by Inds who Reported Having Sought HSs in the Last 3 Mths Prior to DC by HHs with a member with a disability</v>
      </c>
    </row>
    <row r="336" spans="1:1" x14ac:dyDescent="0.35">
      <c r="A336" s="1" t="str">
        <f>HYPERLINK("#'Data'!A23572", "J_9_1 Out-of-pocket payment to access to HSs desired by Inds who Reported Having Sought HSs in the Last 3 Mths Prior to DC by HH proximity to FRB")</f>
        <v>J_9_1 Out-of-pocket payment to access to HSs desired by Inds who Reported Having Sought HSs in the Last 3 Mths Prior to DC by HH proximity to FRB</v>
      </c>
    </row>
    <row r="337" spans="1:1" x14ac:dyDescent="0.35">
      <c r="A337" s="1" t="str">
        <f>HYPERLINK("#'Data'!A23608", "J_10 Barriers Inds Reportedly Experienced that Prevented Access to HSs Desired in the Last 3 Mths Prior to DC overall")</f>
        <v>J_10 Barriers Inds Reportedly Experienced that Prevented Access to HSs Desired in the Last 3 Mths Prior to DC overall</v>
      </c>
    </row>
    <row r="338" spans="1:1" x14ac:dyDescent="0.35">
      <c r="A338" s="1" t="str">
        <f>HYPERLINK("#'Data'!A23636", "J_10 Barriers Inds Reportedly Experienced that Prevented Access to HSs Desired in the Last 3 Mths Prior to DC by sex and age")</f>
        <v>J_10 Barriers Inds Reportedly Experienced that Prevented Access to HSs Desired in the Last 3 Mths Prior to DC by sex and age</v>
      </c>
    </row>
    <row r="339" spans="1:1" x14ac:dyDescent="0.35">
      <c r="A339" s="1" t="str">
        <f>HYPERLINK("#'Data'!A24011", "J_10 Barriers Inds Reportedly Experienced that Prevented Access to HSs Desired in the Last 3 Mths Prior to DC by Inds with a disability")</f>
        <v>J_10 Barriers Inds Reportedly Experienced that Prevented Access to HSs Desired in the Last 3 Mths Prior to DC by Inds with a disability</v>
      </c>
    </row>
    <row r="340" spans="1:1" x14ac:dyDescent="0.35">
      <c r="A340" s="1" t="str">
        <f>HYPERLINK("#'Data'!A24089", "J_10 Barriers Inds Reportedly Experienced that Prevented Access to HSs Desired in the Last 3 Mths Prior to DC by rural or urban")</f>
        <v>J_10 Barriers Inds Reportedly Experienced that Prevented Access to HSs Desired in the Last 3 Mths Prior to DC by rural or urban</v>
      </c>
    </row>
    <row r="341" spans="1:1" x14ac:dyDescent="0.35">
      <c r="A341" s="1" t="str">
        <f>HYPERLINK("#'Data'!A24141", "J_10 Barriers Inds Reportedly Experienced that Prevented Access to HSs Desired in the Last 3 Mths Prior to DC by HH with member employed")</f>
        <v>J_10 Barriers Inds Reportedly Experienced that Prevented Access to HSs Desired in the Last 3 Mths Prior to DC by HH with member employed</v>
      </c>
    </row>
    <row r="342" spans="1:1" x14ac:dyDescent="0.35">
      <c r="A342" s="1" t="str">
        <f>HYPERLINK("#'Data'!A24219", "J_10 Barriers Inds Reportedly Experienced that Prevented Access to HSs Desired in the Last 3 Mths Prior to DC by HHs with an elderly member")</f>
        <v>J_10 Barriers Inds Reportedly Experienced that Prevented Access to HSs Desired in the Last 3 Mths Prior to DC by HHs with an elderly member</v>
      </c>
    </row>
    <row r="343" spans="1:1" x14ac:dyDescent="0.35">
      <c r="A343" s="1" t="str">
        <f>HYPERLINK("#'Data'!A24293", "J_10 Barriers Inds Reportedly Experienced that Prevented Access to HSs Desired in the Last 3 Mths Prior to DC by HHs with a member with a disability")</f>
        <v>J_10 Barriers Inds Reportedly Experienced that Prevented Access to HSs Desired in the Last 3 Mths Prior to DC by HHs with a member with a disability</v>
      </c>
    </row>
    <row r="344" spans="1:1" x14ac:dyDescent="0.35">
      <c r="A344" s="1" t="str">
        <f>HYPERLINK("#'Data'!A24371", "J_10 Barriers Inds Reportedly Experienced that Prevented Access to HSs Desired in the Last 3 Mths Prior to DC by HH proximity to FRB")</f>
        <v>J_10 Barriers Inds Reportedly Experienced that Prevented Access to HSs Desired in the Last 3 Mths Prior to DC by HH proximity to FRB</v>
      </c>
    </row>
    <row r="345" spans="1:1" x14ac:dyDescent="0.35">
      <c r="A345" s="1" t="str">
        <f>HYPERLINK("#'Data'!A24407", "J_13 Inds who Reportedly Sought Medicine in the Last 3 Mths Prior to DC overall")</f>
        <v>J_13 Inds who Reportedly Sought Medicine in the Last 3 Mths Prior to DC overall</v>
      </c>
    </row>
    <row r="346" spans="1:1" x14ac:dyDescent="0.35">
      <c r="A346" s="1" t="str">
        <f>HYPERLINK("#'Data'!A24435", "J_13 Inds who Reportedly Sought Medicine in the Last 3 Mths Prior to DC by sex and age")</f>
        <v>J_13 Inds who Reportedly Sought Medicine in the Last 3 Mths Prior to DC by sex and age</v>
      </c>
    </row>
    <row r="347" spans="1:1" x14ac:dyDescent="0.35">
      <c r="A347" s="1" t="str">
        <f>HYPERLINK("#'Data'!A24813", "J_13 Inds who Reportedly Sought Medicine in the Last 3 Mths Prior to DC by Inds with a disability")</f>
        <v>J_13 Inds who Reportedly Sought Medicine in the Last 3 Mths Prior to DC by Inds with a disability</v>
      </c>
    </row>
    <row r="348" spans="1:1" x14ac:dyDescent="0.35">
      <c r="A348" s="1" t="str">
        <f>HYPERLINK("#'Data'!A24891", "J_13 Inds who Reportedly Sought Medicine in the Last 3 Mths Prior to DC by rural or urban")</f>
        <v>J_13 Inds who Reportedly Sought Medicine in the Last 3 Mths Prior to DC by rural or urban</v>
      </c>
    </row>
    <row r="349" spans="1:1" x14ac:dyDescent="0.35">
      <c r="A349" s="1" t="str">
        <f>HYPERLINK("#'Data'!A24943", "J_13 Inds who Reportedly Sought Medicine in the Last 3 Mths Prior to DC by HH with member employed")</f>
        <v>J_13 Inds who Reportedly Sought Medicine in the Last 3 Mths Prior to DC by HH with member employed</v>
      </c>
    </row>
    <row r="350" spans="1:1" x14ac:dyDescent="0.35">
      <c r="A350" s="1" t="str">
        <f>HYPERLINK("#'Data'!A25021", "J_13 Households who Reportedly Sought Medicine in the Last 3 Mths Prior to DC by HHs with an elderly member")</f>
        <v>J_13 Households who Reportedly Sought Medicine in the Last 3 Mths Prior to DC by HHs with an elderly member</v>
      </c>
    </row>
    <row r="351" spans="1:1" x14ac:dyDescent="0.35">
      <c r="A351" s="1" t="str">
        <f>HYPERLINK("#'Data'!A25096", "J_13 Households who Reportedly Sought Medicine in the Last 3 Mths Prior to DC by HHs with a member with a disability")</f>
        <v>J_13 Households who Reportedly Sought Medicine in the Last 3 Mths Prior to DC by HHs with a member with a disability</v>
      </c>
    </row>
    <row r="352" spans="1:1" x14ac:dyDescent="0.35">
      <c r="A352" s="1" t="str">
        <f>HYPERLINK("#'Data'!A25174", "J_13 Households who Reportedly Sought Medicine in the Last 3 Mths Prior to DC by HH proximity to FRB")</f>
        <v>J_13 Households who Reportedly Sought Medicine in the Last 3 Mths Prior to DC by HH proximity to FRB</v>
      </c>
    </row>
    <row r="353" spans="1:1" x14ac:dyDescent="0.35">
      <c r="A353" s="1" t="str">
        <f>HYPERLINK("#'Data'!A25210", "J_14 Barriers Inds Reportedly Experienced when Seeking Medicines in the Last 3 Mths Prior to DC overall")</f>
        <v>J_14 Barriers Inds Reportedly Experienced when Seeking Medicines in the Last 3 Mths Prior to DC overall</v>
      </c>
    </row>
    <row r="354" spans="1:1" x14ac:dyDescent="0.35">
      <c r="A354" s="1" t="str">
        <f>HYPERLINK("#'Data'!A25238", "J_14 Barriers Inds Reportedly Experienced when Seeking Medicines in the Last 3 Mths Prior to DC by sex and age")</f>
        <v>J_14 Barriers Inds Reportedly Experienced when Seeking Medicines in the Last 3 Mths Prior to DC by sex and age</v>
      </c>
    </row>
    <row r="355" spans="1:1" x14ac:dyDescent="0.35">
      <c r="A355" s="1" t="str">
        <f>HYPERLINK("#'Data'!A25612", "J_14 Barriers Inds Reportedly Experienced when Seeking Medicines in the Last 3 Mths Prior to DC by HHs with a member with a disability")</f>
        <v>J_14 Barriers Inds Reportedly Experienced when Seeking Medicines in the Last 3 Mths Prior to DC by HHs with a member with a disability</v>
      </c>
    </row>
    <row r="356" spans="1:1" x14ac:dyDescent="0.35">
      <c r="A356" s="1" t="str">
        <f>HYPERLINK("#'Data'!A25690", "J_14 Barriers Inds Reportedly Experienced when Seeking Medicines in the Last 3 Mths Prior to DC by rural or urban")</f>
        <v>J_14 Barriers Inds Reportedly Experienced when Seeking Medicines in the Last 3 Mths Prior to DC by rural or urban</v>
      </c>
    </row>
    <row r="357" spans="1:1" x14ac:dyDescent="0.35">
      <c r="A357" s="1" t="str">
        <f>HYPERLINK("#'Data'!A25742", "J_14 Barriers Inds Reportedly Experienced when Seeking Medicines in the Last 3 Mths Prior to DC by HH with member employed")</f>
        <v>J_14 Barriers Inds Reportedly Experienced when Seeking Medicines in the Last 3 Mths Prior to DC by HH with member employed</v>
      </c>
    </row>
    <row r="358" spans="1:1" x14ac:dyDescent="0.35">
      <c r="A358" s="1" t="str">
        <f>HYPERLINK("#'Data'!A25820", "J_14 Barriers Inds Reportedly Experienced when Seeking Medicines in the Last 3 Mths Prior to DC by HHs with an elderly member")</f>
        <v>J_14 Barriers Inds Reportedly Experienced when Seeking Medicines in the Last 3 Mths Prior to DC by HHs with an elderly member</v>
      </c>
    </row>
    <row r="359" spans="1:1" x14ac:dyDescent="0.35">
      <c r="A359" s="1" t="str">
        <f>HYPERLINK("#'Data'!A25894", "J_14 Barriers Inds Reportedly Experienced when Seeking Medicines in the Last 3 Mths Prior to DC by HH proximity to FRB")</f>
        <v>J_14 Barriers Inds Reportedly Experienced when Seeking Medicines in the Last 3 Mths Prior to DC by HH proximity to FRB</v>
      </c>
    </row>
    <row r="360" spans="1:1" x14ac:dyDescent="0.35">
      <c r="A360" s="1" t="str">
        <f>HYPERLINK("#'Data'!A25930", "J_14_1 Out-of-pocket payment to access medicines by Inds who Reportedly Sought Medicine in the Last 3 Mths Prior to DC overall")</f>
        <v>J_14_1 Out-of-pocket payment to access medicines by Inds who Reportedly Sought Medicine in the Last 3 Mths Prior to DC overall</v>
      </c>
    </row>
    <row r="361" spans="1:1" x14ac:dyDescent="0.35">
      <c r="A361" s="1" t="str">
        <f>HYPERLINK("#'Data'!A25958", "J_14_1 Out-of-pocket payment to access medicines by Inds who Reportedly Sought Medicine in the Last 3 Mths Prior to DC by sex and age")</f>
        <v>J_14_1 Out-of-pocket payment to access medicines by Inds who Reportedly Sought Medicine in the Last 3 Mths Prior to DC by sex and age</v>
      </c>
    </row>
    <row r="362" spans="1:1" x14ac:dyDescent="0.35">
      <c r="A362" s="1" t="str">
        <f>HYPERLINK("#'Data'!A26332", "J_14_1 Out-of-pocket payment to access medicines by Inds who Reportedly Sought Medicine in the Last 3 Mths Prior to DC by Inds with a disability")</f>
        <v>J_14_1 Out-of-pocket payment to access medicines by Inds who Reportedly Sought Medicine in the Last 3 Mths Prior to DC by Inds with a disability</v>
      </c>
    </row>
    <row r="363" spans="1:1" x14ac:dyDescent="0.35">
      <c r="A363" s="1" t="str">
        <f>HYPERLINK("#'Data'!A26410", "J_14_1 Out-of-pocket payment to access medicines by Inds who Reportedly Sought Medicine in the Last 3 Mths Prior to DC by rural or urban")</f>
        <v>J_14_1 Out-of-pocket payment to access medicines by Inds who Reportedly Sought Medicine in the Last 3 Mths Prior to DC by rural or urban</v>
      </c>
    </row>
    <row r="364" spans="1:1" x14ac:dyDescent="0.35">
      <c r="A364" s="1" t="str">
        <f>HYPERLINK("#'Data'!A26462", "J_14_1 Out-of-pocket payment to access medicines by Inds who Reportedly Sought Medicine in the Last 3 Mths Prior to DC by HH with member employed")</f>
        <v>J_14_1 Out-of-pocket payment to access medicines by Inds who Reportedly Sought Medicine in the Last 3 Mths Prior to DC by HH with member employed</v>
      </c>
    </row>
    <row r="365" spans="1:1" x14ac:dyDescent="0.35">
      <c r="A365" s="1" t="str">
        <f>HYPERLINK("#'Data'!A26540", "J_14_1 Out-of-pocket payment to access medicines by Inds who Reportedly Sought Medicine in the Last 3 Mths Prior to DC by HHs with an elderly member")</f>
        <v>J_14_1 Out-of-pocket payment to access medicines by Inds who Reportedly Sought Medicine in the Last 3 Mths Prior to DC by HHs with an elderly member</v>
      </c>
    </row>
    <row r="366" spans="1:1" x14ac:dyDescent="0.35">
      <c r="A366" s="1" t="str">
        <f>HYPERLINK("#'Data'!A26614", "J_14_1 Out-of-pocket payment to access medicines by Inds who Reportedly Sought Medicine in the Last 3 Mths Prior to DC by HHs with a member with a disability")</f>
        <v>J_14_1 Out-of-pocket payment to access medicines by Inds who Reportedly Sought Medicine in the Last 3 Mths Prior to DC by HHs with a member with a disability</v>
      </c>
    </row>
    <row r="367" spans="1:1" x14ac:dyDescent="0.35">
      <c r="A367" s="1" t="str">
        <f>HYPERLINK("#'Data'!A26692", "J_14_1 Out-of-pocket payment to access medicines by Inds who Reportedly Sought Medicine in the Last 3 Mths Prior to DC by HH proximity to FRB")</f>
        <v>J_14_1 Out-of-pocket payment to access medicines by Inds who Reportedly Sought Medicine in the Last 3 Mths Prior to DC by HH proximity to FRB</v>
      </c>
    </row>
    <row r="368" spans="1:1" x14ac:dyDescent="0.35">
      <c r="A368" s="1" t="str">
        <f>HYPERLINK("#'Data'!A26728", "K_1 Households Reporting a Child Living Outside of their Home overall")</f>
        <v>K_1 Households Reporting a Child Living Outside of their Home overall</v>
      </c>
    </row>
    <row r="369" spans="1:1" x14ac:dyDescent="0.35">
      <c r="A369" s="1" t="str">
        <f>HYPERLINK("#'Data'!A26756", "K_1 Households Reporting a Child Living Outside of their Home by HHs with a member with a disability")</f>
        <v>K_1 Households Reporting a Child Living Outside of their Home by HHs with a member with a disability</v>
      </c>
    </row>
    <row r="370" spans="1:1" x14ac:dyDescent="0.35">
      <c r="A370" s="1" t="str">
        <f>HYPERLINK("#'Data'!A26834", "K_1 Households Reporting a Child Living Outside of their Home by displacement status")</f>
        <v>K_1 Households Reporting a Child Living Outside of their Home by displacement status</v>
      </c>
    </row>
    <row r="371" spans="1:1" x14ac:dyDescent="0.35">
      <c r="A371" s="1" t="str">
        <f>HYPERLINK("#'Data'!A26912", "K_1 Households Reporting a Child Living Outside of their Home by HoHH sex")</f>
        <v>K_1 Households Reporting a Child Living Outside of their Home by HoHH sex</v>
      </c>
    </row>
    <row r="372" spans="1:1" x14ac:dyDescent="0.35">
      <c r="A372" s="1" t="str">
        <f>HYPERLINK("#'Data'!A26990", "K_1 Households Reporting a Child Living Outside of their Home by rural or urban")</f>
        <v>K_1 Households Reporting a Child Living Outside of their Home by rural or urban</v>
      </c>
    </row>
    <row r="373" spans="1:1" x14ac:dyDescent="0.35">
      <c r="A373" s="1" t="str">
        <f>HYPERLINK("#'Data'!A27042", "K_1 Households Reporting a Child Living Outside of their Home by HHs with children")</f>
        <v>K_1 Households Reporting a Child Living Outside of their Home by HHs with children</v>
      </c>
    </row>
    <row r="374" spans="1:1" x14ac:dyDescent="0.35">
      <c r="A374" s="1" t="str">
        <f>HYPERLINK("#'Data'!A27095", "K_1 Households Reporting a Child Living Outside of their Home by HHs that received assistance (Protection)")</f>
        <v>K_1 Households Reporting a Child Living Outside of their Home by HHs that received assistance (Protection)</v>
      </c>
    </row>
    <row r="375" spans="1:1" x14ac:dyDescent="0.35">
      <c r="A375" s="1" t="str">
        <f>HYPERLINK("#'Data'!A27190", "K_2 Number of Children Households Reported as Living Outside of their Home overall")</f>
        <v>K_2 Number of Children Households Reported as Living Outside of their Home overall</v>
      </c>
    </row>
    <row r="376" spans="1:1" x14ac:dyDescent="0.35">
      <c r="A376" s="1" t="str">
        <f>HYPERLINK("#'Data'!A27218", "K_2 Number of Children Households Reported as Living Outside of their Home by HHs with a member with a disability")</f>
        <v>K_2 Number of Children Households Reported as Living Outside of their Home by HHs with a member with a disability</v>
      </c>
    </row>
    <row r="377" spans="1:1" x14ac:dyDescent="0.35">
      <c r="A377" s="1" t="str">
        <f>HYPERLINK("#'Data'!A27275", "K_2 Number of Children Households Reported as Living Outside of their Home by displacement status")</f>
        <v>K_2 Number of Children Households Reported as Living Outside of their Home by displacement status</v>
      </c>
    </row>
    <row r="378" spans="1:1" x14ac:dyDescent="0.35">
      <c r="A378" s="1" t="str">
        <f>HYPERLINK("#'Data'!A27340", "K_2 Number of Children Households Reported as Living Outside of their Home by HoHH sex")</f>
        <v>K_2 Number of Children Households Reported as Living Outside of their Home by HoHH sex</v>
      </c>
    </row>
    <row r="379" spans="1:1" x14ac:dyDescent="0.35">
      <c r="A379" s="1" t="str">
        <f>HYPERLINK("#'Data'!A27406", "K_2 Number of Children Households Reported as Living Outside of their Home by rural or urban")</f>
        <v>K_2 Number of Children Households Reported as Living Outside of their Home by rural or urban</v>
      </c>
    </row>
    <row r="380" spans="1:1" x14ac:dyDescent="0.35">
      <c r="A380" s="1" t="str">
        <f>HYPERLINK("#'Data'!A27455", "K_2 Number of Children Households Reported as Living Outside of their Home by HHs with children")</f>
        <v>K_2 Number of Children Households Reported as Living Outside of their Home by HHs with children</v>
      </c>
    </row>
    <row r="381" spans="1:1" x14ac:dyDescent="0.35">
      <c r="A381" s="1" t="str">
        <f>HYPERLINK("#'Data'!A27506", "K_3 Reasons Households Reported for Children Living Outside of their Home overall")</f>
        <v>K_3 Reasons Households Reported for Children Living Outside of their Home overall</v>
      </c>
    </row>
    <row r="382" spans="1:1" x14ac:dyDescent="0.35">
      <c r="A382" s="1" t="str">
        <f>HYPERLINK("#'Data'!A27534", "K_3 Reasons Households Reported for Children Living Outside of their Home by HHs with a member with a disability")</f>
        <v>K_3 Reasons Households Reported for Children Living Outside of their Home by HHs with a member with a disability</v>
      </c>
    </row>
    <row r="383" spans="1:1" x14ac:dyDescent="0.35">
      <c r="A383" s="1" t="str">
        <f>HYPERLINK("#'Data'!A27592", "K_3 Reasons Households Reported for Children Living Outside of their Home by displacement status")</f>
        <v>K_3 Reasons Households Reported for Children Living Outside of their Home by displacement status</v>
      </c>
    </row>
    <row r="384" spans="1:1" x14ac:dyDescent="0.35">
      <c r="A384" s="1" t="str">
        <f>HYPERLINK("#'Data'!A27657", "K_3 Reasons Households Reported for Children Living Outside of their Home by HoHH sex")</f>
        <v>K_3 Reasons Households Reported for Children Living Outside of their Home by HoHH sex</v>
      </c>
    </row>
    <row r="385" spans="1:1" x14ac:dyDescent="0.35">
      <c r="A385" s="1" t="str">
        <f>HYPERLINK("#'Data'!A27723", "K_3 Reasons Households Reported for Children Living Outside of their Home by rural or urban")</f>
        <v>K_3 Reasons Households Reported for Children Living Outside of their Home by rural or urban</v>
      </c>
    </row>
    <row r="386" spans="1:1" x14ac:dyDescent="0.35">
      <c r="A386" s="1" t="str">
        <f>HYPERLINK("#'Data'!A27772", "K_3 Reasons Households Reported for Children Living Outside of their Home by HHs with children")</f>
        <v>K_3 Reasons Households Reported for Children Living Outside of their Home by HHs with children</v>
      </c>
    </row>
    <row r="387" spans="1:1" x14ac:dyDescent="0.35">
      <c r="A387" s="1" t="str">
        <f>HYPERLINK("#'Data'!A27823", "K_4 Concerns in the Last 3 Mths Prior to DC that remain actual as of today that Households Reported in Relation to Property or Land overall")</f>
        <v>K_4 Concerns in the Last 3 Mths Prior to DC that remain actual as of today that Households Reported in Relation to Property or Land overall</v>
      </c>
    </row>
    <row r="388" spans="1:1" x14ac:dyDescent="0.35">
      <c r="A388" s="1" t="str">
        <f>HYPERLINK("#'Data'!A27851", "K_4 Concerns in the Last 3 Mths Prior to DC that remain actual as of today that Households Reported in Relation to Property or Land by HHs with a member with a disability")</f>
        <v>K_4 Concerns in the Last 3 Mths Prior to DC that remain actual as of today that Households Reported in Relation to Property or Land by HHs with a member with a disability</v>
      </c>
    </row>
    <row r="389" spans="1:1" x14ac:dyDescent="0.35">
      <c r="A389" s="1" t="str">
        <f>HYPERLINK("#'Data'!A27929", "K_4 Concerns in the Last 3 Mths Prior to DC that remain actual as of today that Households Reported in Relation to Property or Land by displacement status")</f>
        <v>K_4 Concerns in the Last 3 Mths Prior to DC that remain actual as of today that Households Reported in Relation to Property or Land by displacement status</v>
      </c>
    </row>
    <row r="390" spans="1:1" x14ac:dyDescent="0.35">
      <c r="A390" s="1" t="str">
        <f>HYPERLINK("#'Data'!A28007", "K_4 Concerns in the Last 3 Mths Prior to DC that remain actual as of today that Households Reported in Relation to Property or Land by HoHH sex")</f>
        <v>K_4 Concerns in the Last 3 Mths Prior to DC that remain actual as of today that Households Reported in Relation to Property or Land by HoHH sex</v>
      </c>
    </row>
    <row r="391" spans="1:1" x14ac:dyDescent="0.35">
      <c r="A391" s="1" t="str">
        <f>HYPERLINK("#'Data'!A28085", "K_4 Concerns in the Last 3 Mths Prior to DC that remain actual as of today that Households Reported in Relation to Property or Land by rural or urban")</f>
        <v>K_4 Concerns in the Last 3 Mths Prior to DC that remain actual as of today that Households Reported in Relation to Property or Land by rural or urban</v>
      </c>
    </row>
    <row r="392" spans="1:1" x14ac:dyDescent="0.35">
      <c r="A392" s="1" t="str">
        <f>HYPERLINK("#'Data'!A28137", "K_4 Concerns in the Last 3 Mths Prior to DC that remain actual as of today that Households Reported in Relation to Property or Land by HHs with children")</f>
        <v>K_4 Concerns in the Last 3 Mths Prior to DC that remain actual as of today that Households Reported in Relation to Property or Land by HHs with children</v>
      </c>
    </row>
    <row r="393" spans="1:1" x14ac:dyDescent="0.35">
      <c r="A393" s="1" t="str">
        <f>HYPERLINK("#'Data'!A28190", "K_4 Concerns in the Last 3 Mths Prior to DC that remain actual as of today that Households Reported in Relation to Property or Land by HH proximity to FRB")</f>
        <v>K_4 Concerns in the Last 3 Mths Prior to DC that remain actual as of today that Households Reported in Relation to Property or Land by HH proximity to FRB</v>
      </c>
    </row>
    <row r="394" spans="1:1" x14ac:dyDescent="0.35">
      <c r="A394" s="1" t="str">
        <f>HYPERLINK("#'Data'!A28226", "K_6 Safety and Security Incidents Households Reported as Experienced in the Last 3 Mths Prior to DC overall")</f>
        <v>K_6 Safety and Security Incidents Households Reported as Experienced in the Last 3 Mths Prior to DC overall</v>
      </c>
    </row>
    <row r="395" spans="1:1" x14ac:dyDescent="0.35">
      <c r="A395" s="1" t="str">
        <f>HYPERLINK("#'Data'!A28254", "K_6 Safety and Security Incidents Households Reported as Experienced in the Last 3 Mths Prior to DC by HHs with a member with a disability")</f>
        <v>K_6 Safety and Security Incidents Households Reported as Experienced in the Last 3 Mths Prior to DC by HHs with a member with a disability</v>
      </c>
    </row>
    <row r="396" spans="1:1" x14ac:dyDescent="0.35">
      <c r="A396" s="1" t="str">
        <f>HYPERLINK("#'Data'!A28332", "K_6 Safety and Security Incidents Households Reported as Experienced in the Last 3 Mths Prior to DC by displacement status")</f>
        <v>K_6 Safety and Security Incidents Households Reported as Experienced in the Last 3 Mths Prior to DC by displacement status</v>
      </c>
    </row>
    <row r="397" spans="1:1" x14ac:dyDescent="0.35">
      <c r="A397" s="1" t="str">
        <f>HYPERLINK("#'Data'!A28410", "K_6 Safety and Security Incidents Households Reported as Experienced in the Last 3 Mths Prior to DC by HoHH sex")</f>
        <v>K_6 Safety and Security Incidents Households Reported as Experienced in the Last 3 Mths Prior to DC by HoHH sex</v>
      </c>
    </row>
    <row r="398" spans="1:1" x14ac:dyDescent="0.35">
      <c r="A398" s="1" t="str">
        <f>HYPERLINK("#'Data'!A28488", "K_6 Safety and Security Incidents Households Reported as Experienced in the Last 3 Mths Prior to DC by rural or urban")</f>
        <v>K_6 Safety and Security Incidents Households Reported as Experienced in the Last 3 Mths Prior to DC by rural or urban</v>
      </c>
    </row>
    <row r="399" spans="1:1" x14ac:dyDescent="0.35">
      <c r="A399" s="1" t="str">
        <f>HYPERLINK("#'Data'!A28540", "K_6 Safety and Security Incidents Households Reported as Experienced in the Last 3 Mths Prior to DC by HHs with children")</f>
        <v>K_6 Safety and Security Incidents Households Reported as Experienced in the Last 3 Mths Prior to DC by HHs with children</v>
      </c>
    </row>
    <row r="400" spans="1:1" x14ac:dyDescent="0.35">
      <c r="A400" s="1" t="str">
        <f>HYPERLINK("#'Data'!A28593", "K_6 Safety and Security Incidents Households Reported as Experienced in the Last 3 Mths Prior to DC by HH proximity to FRB")</f>
        <v>K_6 Safety and Security Incidents Households Reported as Experienced in the Last 3 Mths Prior to DC by HH proximity to FRB</v>
      </c>
    </row>
    <row r="401" spans="1:1" x14ac:dyDescent="0.35">
      <c r="A401" s="1" t="str">
        <f>HYPERLINK("#'Data'!A28629", "K_11 Main Safety and Security Concerns for Women in the Area Reported by Households overall")</f>
        <v>K_11 Main Safety and Security Concerns for Women in the Area Reported by Households overall</v>
      </c>
    </row>
    <row r="402" spans="1:1" x14ac:dyDescent="0.35">
      <c r="A402" s="1" t="str">
        <f>HYPERLINK("#'Data'!A28657", "K_11 Main Safety and Security Concerns for Women in the Area Reported by Households by HHs with a member with a disability")</f>
        <v>K_11 Main Safety and Security Concerns for Women in the Area Reported by Households by HHs with a member with a disability</v>
      </c>
    </row>
    <row r="403" spans="1:1" x14ac:dyDescent="0.35">
      <c r="A403" s="1" t="str">
        <f>HYPERLINK("#'Data'!A28735", "K_11 Main Safety and Security Concerns for Women in the Area Reported by Households by displacement status")</f>
        <v>K_11 Main Safety and Security Concerns for Women in the Area Reported by Households by displacement status</v>
      </c>
    </row>
    <row r="404" spans="1:1" x14ac:dyDescent="0.35">
      <c r="A404" s="1" t="str">
        <f>HYPERLINK("#'Data'!A28813", "K_11 Main Safety and Security Concerns for Women in the Area Reported by Households by HoHH sex")</f>
        <v>K_11 Main Safety and Security Concerns for Women in the Area Reported by Households by HoHH sex</v>
      </c>
    </row>
    <row r="405" spans="1:1" x14ac:dyDescent="0.35">
      <c r="A405" s="1" t="str">
        <f>HYPERLINK("#'Data'!A28891", "K_11 Main Safety and Security Concerns for Women in the Area Reported by Households by rural or urban")</f>
        <v>K_11 Main Safety and Security Concerns for Women in the Area Reported by Households by rural or urban</v>
      </c>
    </row>
    <row r="406" spans="1:1" x14ac:dyDescent="0.35">
      <c r="A406" s="1" t="str">
        <f>HYPERLINK("#'Data'!A28943", "K_11 Main Safety and Security Concerns for Women in the Area Reported by Households by HHs with children")</f>
        <v>K_11 Main Safety and Security Concerns for Women in the Area Reported by Households by HHs with children</v>
      </c>
    </row>
    <row r="407" spans="1:1" x14ac:dyDescent="0.35">
      <c r="A407" s="1" t="str">
        <f>HYPERLINK("#'Data'!A28996", "K_11 Main Safety and Security Concerns for Women in the Area Reported by Households by HH proximity to FRB")</f>
        <v>K_11 Main Safety and Security Concerns for Women in the Area Reported by Households by HH proximity to FRB</v>
      </c>
    </row>
    <row r="408" spans="1:1" x14ac:dyDescent="0.35">
      <c r="A408" s="1" t="str">
        <f>HYPERLINK("#'Data'!A29032", "K_13 Main Safety and Security Concerns for Children in the Area Reported by Households overall")</f>
        <v>K_13 Main Safety and Security Concerns for Children in the Area Reported by Households overall</v>
      </c>
    </row>
    <row r="409" spans="1:1" x14ac:dyDescent="0.35">
      <c r="A409" s="1" t="str">
        <f>HYPERLINK("#'Data'!A29060", "K_13 Main Safety and Security Concerns for Children in the Area Reported by Households by HHs with a member with a disability")</f>
        <v>K_13 Main Safety and Security Concerns for Children in the Area Reported by Households by HHs with a member with a disability</v>
      </c>
    </row>
    <row r="410" spans="1:1" x14ac:dyDescent="0.35">
      <c r="A410" s="1" t="str">
        <f>HYPERLINK("#'Data'!A29138", "K_13 Main Safety and Security Concerns for Children in the Area Reported by Households by displacement status")</f>
        <v>K_13 Main Safety and Security Concerns for Children in the Area Reported by Households by displacement status</v>
      </c>
    </row>
    <row r="411" spans="1:1" x14ac:dyDescent="0.35">
      <c r="A411" s="1" t="str">
        <f>HYPERLINK("#'Data'!A29216", "K_13 Main Safety and Security Concerns for Children in the Area Reported by Households by HoHH sex")</f>
        <v>K_13 Main Safety and Security Concerns for Children in the Area Reported by Households by HoHH sex</v>
      </c>
    </row>
    <row r="412" spans="1:1" x14ac:dyDescent="0.35">
      <c r="A412" s="1" t="str">
        <f>HYPERLINK("#'Data'!A29294", "K_13 Main Safety and Security Concerns for Children in the Area Reported by Households by rural or urban")</f>
        <v>K_13 Main Safety and Security Concerns for Children in the Area Reported by Households by rural or urban</v>
      </c>
    </row>
    <row r="413" spans="1:1" x14ac:dyDescent="0.35">
      <c r="A413" s="1" t="str">
        <f>HYPERLINK("#'Data'!A29346", "K_13 Main Safety and Security Concerns for Children in the Area Reported by Households by HHs with children")</f>
        <v>K_13 Main Safety and Security Concerns for Children in the Area Reported by Households by HHs with children</v>
      </c>
    </row>
    <row r="414" spans="1:1" x14ac:dyDescent="0.35">
      <c r="A414" s="1" t="str">
        <f>HYPERLINK("#'Data'!A29399", "K_13 Main Safety and Security Concerns for Children in the Area Reported by Households by HH proximity to FRB")</f>
        <v>K_13 Main Safety and Security Concerns for Children in the Area Reported by Households by HH proximity to FRB</v>
      </c>
    </row>
    <row r="415" spans="1:1" x14ac:dyDescent="0.35">
      <c r="A415" s="1" t="str">
        <f>HYPERLINK("#'Data'!A29435", "K_12 Households Reporting Need to Access Social Services Provided by the Government in the Last 3 Mths Prior to DC overall")</f>
        <v>K_12 Households Reporting Need to Access Social Services Provided by the Government in the Last 3 Mths Prior to DC overall</v>
      </c>
    </row>
    <row r="416" spans="1:1" x14ac:dyDescent="0.35">
      <c r="A416" s="1" t="str">
        <f>HYPERLINK("#'Data'!A29463", "K_12 Households Reporting Need to Access Social Services Provided by the Government in the Last 3 Mths Prior to DC by HHs with a member with a disability")</f>
        <v>K_12 Households Reporting Need to Access Social Services Provided by the Government in the Last 3 Mths Prior to DC by HHs with a member with a disability</v>
      </c>
    </row>
    <row r="417" spans="1:1" x14ac:dyDescent="0.35">
      <c r="A417" s="1" t="str">
        <f>HYPERLINK("#'Data'!A29541", "K_12 Households Reporting Need to Access Social Services Provided by the Government in the Last 3 Mths Prior to DC by displacement status")</f>
        <v>K_12 Households Reporting Need to Access Social Services Provided by the Government in the Last 3 Mths Prior to DC by displacement status</v>
      </c>
    </row>
    <row r="418" spans="1:1" x14ac:dyDescent="0.35">
      <c r="A418" s="1" t="str">
        <f>HYPERLINK("#'Data'!A29619", "K_12 Households Reporting Need to Access Social Services Provided by the Government in the Last 3 Mths Prior to DC by HoHH sex")</f>
        <v>K_12 Households Reporting Need to Access Social Services Provided by the Government in the Last 3 Mths Prior to DC by HoHH sex</v>
      </c>
    </row>
    <row r="419" spans="1:1" x14ac:dyDescent="0.35">
      <c r="A419" s="1" t="str">
        <f>HYPERLINK("#'Data'!A29697", "K_12 Households Reporting Need to Access Social Services Provided by the Government in the Last 3 Mths Prior to DC by HH proximity to FRB")</f>
        <v>K_12 Households Reporting Need to Access Social Services Provided by the Government in the Last 3 Mths Prior to DC by HH proximity to FRB</v>
      </c>
    </row>
    <row r="420" spans="1:1" x14ac:dyDescent="0.35">
      <c r="A420" s="1" t="str">
        <f>HYPERLINK("#'Data'!A29733", "K_12 Households Reporting Need to Access Social Services Provided by the Government in the Last 3 Mths Prior to DC by rural or urban")</f>
        <v>K_12 Households Reporting Need to Access Social Services Provided by the Government in the Last 3 Mths Prior to DC by rural or urban</v>
      </c>
    </row>
    <row r="421" spans="1:1" x14ac:dyDescent="0.35">
      <c r="A421" s="1" t="str">
        <f>HYPERLINK("#'Data'!A29785", "K_12_1 Main barriers for Households to Access Social Services Provided by the Government in the Last 3 Mths Prior to DC overall")</f>
        <v>K_12_1 Main barriers for Households to Access Social Services Provided by the Government in the Last 3 Mths Prior to DC overall</v>
      </c>
    </row>
    <row r="422" spans="1:1" x14ac:dyDescent="0.35">
      <c r="A422" s="1" t="str">
        <f>HYPERLINK("#'Data'!A29813", "K_12_1 Main barriers for Households to Access Social Services Provided by the Government in the Last 3 Mths Prior to D by HHs with a member with a disability")</f>
        <v>K_12_1 Main barriers for Households to Access Social Services Provided by the Government in the Last 3 Mths Prior to D by HHs with a member with a disability</v>
      </c>
    </row>
    <row r="423" spans="1:1" x14ac:dyDescent="0.35">
      <c r="A423" s="1" t="str">
        <f>HYPERLINK("#'Data'!A29881", "K_12_1 Main barriers for Households to Access Social Services Provided by the Government in the Last 3 Mths Prior to D by displacement status")</f>
        <v>K_12_1 Main barriers for Households to Access Social Services Provided by the Government in the Last 3 Mths Prior to D by displacement status</v>
      </c>
    </row>
    <row r="424" spans="1:1" x14ac:dyDescent="0.35">
      <c r="A424" s="1" t="str">
        <f>HYPERLINK("#'Data'!A29957", "K_12_1 Main barriers for Households to Access Social Services Provided by the Government in the Last 3 Mths Prior to D by HoHH sex")</f>
        <v>K_12_1 Main barriers for Households to Access Social Services Provided by the Government in the Last 3 Mths Prior to D by HoHH sex</v>
      </c>
    </row>
    <row r="425" spans="1:1" x14ac:dyDescent="0.35">
      <c r="A425" s="1" t="str">
        <f>HYPERLINK("#'Data'!A30033", "K_12_1 Main barriers for Households to Access Social Services Provided by the Government in the Last 3 Mths Prior to D by HH proximity to FRB")</f>
        <v>K_12_1 Main barriers for Households to Access Social Services Provided by the Government in the Last 3 Mths Prior to D by HH proximity to FRB</v>
      </c>
    </row>
    <row r="426" spans="1:1" x14ac:dyDescent="0.35">
      <c r="A426" s="1" t="str">
        <f>HYPERLINK("#'Data'!A30068", "K_12_1 Main barriers for Households to Access Social Services Provided by the Government in the Last 3 Mths Prior to D by rural or urban")</f>
        <v>K_12_1 Main barriers for Households to Access Social Services Provided by the Government in the Last 3 Mths Prior to D by rural or urban</v>
      </c>
    </row>
    <row r="427" spans="1:1" x14ac:dyDescent="0.35">
      <c r="A427" s="1" t="str">
        <f>HYPERLINK("#'Data'!A30118", "K_13 Households Reporting Need for Legal Assistance overall")</f>
        <v>K_13 Households Reporting Need for Legal Assistance overall</v>
      </c>
    </row>
    <row r="428" spans="1:1" x14ac:dyDescent="0.35">
      <c r="A428" s="1" t="str">
        <f>HYPERLINK("#'Data'!A30146", "K_13 Households Reporting Need for Legal Assistance by HHs with a member with a disability")</f>
        <v>K_13 Households Reporting Need for Legal Assistance by HHs with a member with a disability</v>
      </c>
    </row>
    <row r="429" spans="1:1" x14ac:dyDescent="0.35">
      <c r="A429" s="1" t="str">
        <f>HYPERLINK("#'Data'!A30224", "K_13 Households Reporting Need for Legal Assistance by displacement status")</f>
        <v>K_13 Households Reporting Need for Legal Assistance by displacement status</v>
      </c>
    </row>
    <row r="430" spans="1:1" x14ac:dyDescent="0.35">
      <c r="A430" s="1" t="str">
        <f>HYPERLINK("#'Data'!A30302", "K_13 Households Reporting Need for Legal Assistance by HoHH sex")</f>
        <v>K_13 Households Reporting Need for Legal Assistance by HoHH sex</v>
      </c>
    </row>
    <row r="431" spans="1:1" x14ac:dyDescent="0.35">
      <c r="A431" s="1" t="str">
        <f>HYPERLINK("#'Data'!A30380", "K_13 Households Reporting Need for Legal Assistance by HH proximity to FRB")</f>
        <v>K_13 Households Reporting Need for Legal Assistance by HH proximity to FRB</v>
      </c>
    </row>
    <row r="432" spans="1:1" x14ac:dyDescent="0.35">
      <c r="A432" s="1" t="str">
        <f>HYPERLINK("#'Data'!A30416", "K_13 Households Reporting Need for Legal Assistance by rural or urban")</f>
        <v>K_13 Households Reporting Need for Legal Assistance by rural or urban</v>
      </c>
    </row>
    <row r="433" spans="1:1" x14ac:dyDescent="0.35">
      <c r="A433" s="1" t="str">
        <f>HYPERLINK("#'Data'!A30468", "K_14 GBV Response Services Households Reported being Aware as Available in their Community overall")</f>
        <v>K_14 GBV Response Services Households Reported being Aware as Available in their Community overall</v>
      </c>
    </row>
    <row r="434" spans="1:1" x14ac:dyDescent="0.35">
      <c r="A434" s="1" t="str">
        <f>HYPERLINK("#'Data'!A30496", "K_14 GBV Response Services Households Reported being Aware as Available in their Community by HHs with a member with a disability")</f>
        <v>K_14 GBV Response Services Households Reported being Aware as Available in their Community by HHs with a member with a disability</v>
      </c>
    </row>
    <row r="435" spans="1:1" x14ac:dyDescent="0.35">
      <c r="A435" s="1" t="str">
        <f>HYPERLINK("#'Data'!A30574", "K_14 GBV Response Services Households Reported being Aware as Available in their Community by displacement status")</f>
        <v>K_14 GBV Response Services Households Reported being Aware as Available in their Community by displacement status</v>
      </c>
    </row>
    <row r="436" spans="1:1" x14ac:dyDescent="0.35">
      <c r="A436" s="1" t="str">
        <f>HYPERLINK("#'Data'!A30652", "K_14 GBV Response Services Households Reported being Aware as Available in their Community by HoHH sex")</f>
        <v>K_14 GBV Response Services Households Reported being Aware as Available in their Community by HoHH sex</v>
      </c>
    </row>
    <row r="437" spans="1:1" x14ac:dyDescent="0.35">
      <c r="A437" s="1" t="str">
        <f>HYPERLINK("#'Data'!A30730", "K_14 GBV Response Services Households Reported being Aware as Available in their Community by rural or urban")</f>
        <v>K_14 GBV Response Services Households Reported being Aware as Available in their Community by rural or urban</v>
      </c>
    </row>
    <row r="438" spans="1:1" x14ac:dyDescent="0.35">
      <c r="A438" s="1" t="str">
        <f>HYPERLINK("#'Data'!A30782", "K_14 GBV Response Services Households Reported being Aware as Available in their Community by HHs with children")</f>
        <v>K_14 GBV Response Services Households Reported being Aware as Available in their Community by HHs with children</v>
      </c>
    </row>
    <row r="439" spans="1:1" x14ac:dyDescent="0.35">
      <c r="A439" s="1" t="str">
        <f>HYPERLINK("#'Data'!A30835", "K_15 Barriers Households Reported in Accessing GBV Response Services overall")</f>
        <v>K_15 Barriers Households Reported in Accessing GBV Response Services overall</v>
      </c>
    </row>
    <row r="440" spans="1:1" x14ac:dyDescent="0.35">
      <c r="A440" s="1" t="str">
        <f>HYPERLINK("#'Data'!A30863", "K_15 Barriers Households Reported in Accessing GBV Response Services by HHs with a member with a disability")</f>
        <v>K_15 Barriers Households Reported in Accessing GBV Response Services by HHs with a member with a disability</v>
      </c>
    </row>
    <row r="441" spans="1:1" x14ac:dyDescent="0.35">
      <c r="A441" s="1" t="str">
        <f>HYPERLINK("#'Data'!A30935", "K_15 Barriers Households Reported in Accessing GBV Response Services by displacement status")</f>
        <v>K_15 Barriers Households Reported in Accessing GBV Response Services by displacement status</v>
      </c>
    </row>
    <row r="442" spans="1:1" x14ac:dyDescent="0.35">
      <c r="A442" s="1" t="str">
        <f>HYPERLINK("#'Data'!A31012", "K_15 Barriers Households Reported in Accessing GBV Response Services by HoHH sex")</f>
        <v>K_15 Barriers Households Reported in Accessing GBV Response Services by HoHH sex</v>
      </c>
    </row>
    <row r="443" spans="1:1" x14ac:dyDescent="0.35">
      <c r="A443" s="1" t="str">
        <f>HYPERLINK("#'Data'!A31089", "K_15 Barriers Households Reported in Accessing GBV Response Services by rural or urban")</f>
        <v>K_15 Barriers Households Reported in Accessing GBV Response Services by rural or urban</v>
      </c>
    </row>
    <row r="444" spans="1:1" x14ac:dyDescent="0.35">
      <c r="A444" s="1" t="str">
        <f>HYPERLINK("#'Data'!A31141", "K_15 Barriers Households Reported in Accessing GBV Response Services by HH sex composition")</f>
        <v>K_15 Barriers Households Reported in Accessing GBV Response Services by HH sex composition</v>
      </c>
    </row>
    <row r="445" spans="1:1" x14ac:dyDescent="0.35">
      <c r="A445" s="1" t="str">
        <f>HYPERLINK("#'Data'!A31221", "K_16 Child Well-being Services Households Reporting being Aware as Available in their Community overall")</f>
        <v>K_16 Child Well-being Services Households Reporting being Aware as Available in their Community overall</v>
      </c>
    </row>
    <row r="446" spans="1:1" x14ac:dyDescent="0.35">
      <c r="A446" s="1" t="str">
        <f>HYPERLINK("#'Data'!A31249", "K_16 Child Well-being Services Households Reporting being Aware as Available in their Community by HHs with a member with a disability")</f>
        <v>K_16 Child Well-being Services Households Reporting being Aware as Available in their Community by HHs with a member with a disability</v>
      </c>
    </row>
    <row r="447" spans="1:1" x14ac:dyDescent="0.35">
      <c r="A447" s="1" t="str">
        <f>HYPERLINK("#'Data'!A31327", "K_16 Child Well-being Services Households Reporting being Aware as Available in their Community by displacement status")</f>
        <v>K_16 Child Well-being Services Households Reporting being Aware as Available in their Community by displacement status</v>
      </c>
    </row>
    <row r="448" spans="1:1" x14ac:dyDescent="0.35">
      <c r="A448" s="1" t="str">
        <f>HYPERLINK("#'Data'!A31405", "K_16 Child Well-being Services Households Reporting being Aware as Available in their Community by HoHH sex")</f>
        <v>K_16 Child Well-being Services Households Reporting being Aware as Available in their Community by HoHH sex</v>
      </c>
    </row>
    <row r="449" spans="1:1" x14ac:dyDescent="0.35">
      <c r="A449" s="1" t="str">
        <f>HYPERLINK("#'Data'!A31483", "K_16 Child Well-being Services Households Reporting being Aware as Available in their Community by rural or urban")</f>
        <v>K_16 Child Well-being Services Households Reporting being Aware as Available in their Community by rural or urban</v>
      </c>
    </row>
    <row r="450" spans="1:1" x14ac:dyDescent="0.35">
      <c r="A450" s="1" t="str">
        <f>HYPERLINK("#'Data'!A31535", "K_16 Child Well-being Services Households Reporting being Aware as Available in their Community by HHs with children")</f>
        <v>K_16 Child Well-being Services Households Reporting being Aware as Available in their Community by HHs with children</v>
      </c>
    </row>
    <row r="451" spans="1:1" x14ac:dyDescent="0.35">
      <c r="A451" s="1" t="str">
        <f>HYPERLINK("#'Data'!A31588", "K_16 Child Well-being Services Households Reporting being Aware as Available in their Community by HHs with boys and or or girls")</f>
        <v>K_16 Child Well-being Services Households Reporting being Aware as Available in their Community by HHs with boys and or or girls</v>
      </c>
    </row>
    <row r="452" spans="1:1" x14ac:dyDescent="0.35">
      <c r="A452" s="1" t="str">
        <f>HYPERLINK("#'Data'!A31691", "K_17 Barriers Households Reported in Accessing Child Well-being Services overall")</f>
        <v>K_17 Barriers Households Reported in Accessing Child Well-being Services overall</v>
      </c>
    </row>
    <row r="453" spans="1:1" x14ac:dyDescent="0.35">
      <c r="A453" s="1" t="str">
        <f>HYPERLINK("#'Data'!A31719", "K_17 Barriers Households Reported in Accessing Child Well-being Services by HHs with a member with a disability")</f>
        <v>K_17 Barriers Households Reported in Accessing Child Well-being Services by HHs with a member with a disability</v>
      </c>
    </row>
    <row r="454" spans="1:1" x14ac:dyDescent="0.35">
      <c r="A454" s="1" t="str">
        <f>HYPERLINK("#'Data'!A31794", "K_17 Barriers Households Reported in Accessing Child Well-being Services by displacement status")</f>
        <v>K_17 Barriers Households Reported in Accessing Child Well-being Services by displacement status</v>
      </c>
    </row>
    <row r="455" spans="1:1" x14ac:dyDescent="0.35">
      <c r="A455" s="1" t="str">
        <f>HYPERLINK("#'Data'!A31872", "K_17 Barriers Households Reported in Accessing Child Well-being Services by HoHH sex")</f>
        <v>K_17 Barriers Households Reported in Accessing Child Well-being Services by HoHH sex</v>
      </c>
    </row>
    <row r="456" spans="1:1" x14ac:dyDescent="0.35">
      <c r="A456" s="1" t="str">
        <f>HYPERLINK("#'Data'!A31950", "K_17 Barriers Households Reported in Accessing Child Well-being Services by rural or urban")</f>
        <v>K_17 Barriers Households Reported in Accessing Child Well-being Services by rural or urban</v>
      </c>
    </row>
    <row r="457" spans="1:1" x14ac:dyDescent="0.35">
      <c r="A457" s="1" t="str">
        <f>HYPERLINK("#'Data'!A32002", "K_17 Barriers Households Reported in Accessing Child Well-being Services by HHs with children")</f>
        <v>K_17 Barriers Households Reported in Accessing Child Well-being Services by HHs with children</v>
      </c>
    </row>
    <row r="458" spans="1:1" x14ac:dyDescent="0.35">
      <c r="A458" s="1" t="str">
        <f>HYPERLINK("#'Data'!A32055", "K_17 Barriers Households Reported in Accessing Child Well-being Services by HHs with boys and or or girls")</f>
        <v>K_17 Barriers Households Reported in Accessing Child Well-being Services by HHs with boys and or or girls</v>
      </c>
    </row>
    <row r="459" spans="1:1" x14ac:dyDescent="0.35">
      <c r="A459" s="1" t="str">
        <f>HYPERLINK("#'Data'!A32158", "K_18 Households reporting limited or no access to natural and physical assets overall")</f>
        <v>K_18 Households reporting limited or no access to natural and physical assets overall</v>
      </c>
    </row>
    <row r="460" spans="1:1" x14ac:dyDescent="0.35">
      <c r="A460" s="1" t="str">
        <f>HYPERLINK("#'Data'!A32186", "K_18 Households reporting limited or no access to natural and physical assets by HHs with a member with a disability")</f>
        <v>K_18 Households reporting limited or no access to natural and physical assets by HHs with a member with a disability</v>
      </c>
    </row>
    <row r="461" spans="1:1" x14ac:dyDescent="0.35">
      <c r="A461" s="1" t="str">
        <f>HYPERLINK("#'Data'!A32264", "K_18 Households reporting limited or no access to natural and physical assets by displacement status")</f>
        <v>K_18 Households reporting limited or no access to natural and physical assets by displacement status</v>
      </c>
    </row>
    <row r="462" spans="1:1" x14ac:dyDescent="0.35">
      <c r="A462" s="1" t="str">
        <f>HYPERLINK("#'Data'!A32342", "K_18 Households reporting limited or no access to natural and physical assets by HoHH sex")</f>
        <v>K_18 Households reporting limited or no access to natural and physical assets by HoHH sex</v>
      </c>
    </row>
    <row r="463" spans="1:1" x14ac:dyDescent="0.35">
      <c r="A463" s="1" t="str">
        <f>HYPERLINK("#'Data'!A32420", "K_18 Households reporting limited or no access to natural and physical assets by rural or urban")</f>
        <v>K_18 Households reporting limited or no access to natural and physical assets by rural or urban</v>
      </c>
    </row>
    <row r="464" spans="1:1" x14ac:dyDescent="0.35">
      <c r="A464" s="1" t="str">
        <f>HYPERLINK("#'Data'!A32472", "K_18 Households reporting limited or no access to natural and physical assets by HH proximity to FRB")</f>
        <v>K_18 Households reporting limited or no access to natural and physical assets by HH proximity to FRB</v>
      </c>
    </row>
    <row r="465" spans="1:1" x14ac:dyDescent="0.35">
      <c r="A465" s="1" t="str">
        <f>HYPERLINK("#'Data'!A32508", "K_18 Households reporting limited or no access to natural and physical assets by HHs with children")</f>
        <v>K_18 Households reporting limited or no access to natural and physical assets by HHs with children</v>
      </c>
    </row>
    <row r="466" spans="1:1" x14ac:dyDescent="0.35">
      <c r="A466" s="1" t="str">
        <f>HYPERLINK("#'Data'!A32561", "K_19 Households reporting having to leave from mine affected settlements for employment or safety overall")</f>
        <v>K_19 Households reporting having to leave from mine affected settlements for employment or safety overall</v>
      </c>
    </row>
    <row r="467" spans="1:1" x14ac:dyDescent="0.35">
      <c r="A467" s="1" t="str">
        <f>HYPERLINK("#'Data'!A32589", "K_19 Households reporting having to leave from mine affected settlements for employment or safety by HHs with a member with a disability")</f>
        <v>K_19 Households reporting having to leave from mine affected settlements for employment or safety by HHs with a member with a disability</v>
      </c>
    </row>
    <row r="468" spans="1:1" x14ac:dyDescent="0.35">
      <c r="A468" s="1" t="str">
        <f>HYPERLINK("#'Data'!A32667", "K_19 Households reporting having to leave from mine affected settlements for employment or safety by displacement status")</f>
        <v>K_19 Households reporting having to leave from mine affected settlements for employment or safety by displacement status</v>
      </c>
    </row>
    <row r="469" spans="1:1" x14ac:dyDescent="0.35">
      <c r="A469" s="1" t="str">
        <f>HYPERLINK("#'Data'!A32745", "K_19 Households reporting having to leave from mine affected settlements for employment or safety by HoHH sex")</f>
        <v>K_19 Households reporting having to leave from mine affected settlements for employment or safety by HoHH sex</v>
      </c>
    </row>
    <row r="470" spans="1:1" x14ac:dyDescent="0.35">
      <c r="A470" s="1" t="str">
        <f>HYPERLINK("#'Data'!A32823", "K_19 Households reporting having to leave from mine affected settlements for employment or safety by rural or urban")</f>
        <v>K_19 Households reporting having to leave from mine affected settlements for employment or safety by rural or urban</v>
      </c>
    </row>
    <row r="471" spans="1:1" x14ac:dyDescent="0.35">
      <c r="A471" s="1" t="str">
        <f>HYPERLINK("#'Data'!A32875", "K_19 Households reporting having to leave from mine affected settlements for employment or safety by HH proximity to FRB")</f>
        <v>K_19 Households reporting having to leave from mine affected settlements for employment or safety by HH proximity to FRB</v>
      </c>
    </row>
    <row r="472" spans="1:1" x14ac:dyDescent="0.35">
      <c r="A472" s="1" t="str">
        <f>HYPERLINK("#'Data'!A32911", "K_19 Households reporting having to leave from mine affected settlements for employment or safety by HHs with children")</f>
        <v>K_19 Households reporting having to leave from mine affected settlements for employment or safety by HHs with children</v>
      </c>
    </row>
    <row r="473" spans="1:1" x14ac:dyDescent="0.35">
      <c r="A473" s="1" t="str">
        <f>HYPERLINK("#'Data'!A32964", "K_20 Households that reported having to leave from mine affected settlements for employment or safety and not planning to return overall")</f>
        <v>K_20 Households that reported having to leave from mine affected settlements for employment or safety and not planning to return overall</v>
      </c>
    </row>
    <row r="474" spans="1:1" x14ac:dyDescent="0.35">
      <c r="A474" s="1" t="str">
        <f>HYPERLINK("#'Data'!A32992", "K_20 Households that reported having to leave from mine affected settlements for employment or safety and not planning to return by HHs with a member with a disability")</f>
        <v>K_20 Households that reported having to leave from mine affected settlements for employment or safety and not planning to return by HHs with a member with a disability</v>
      </c>
    </row>
    <row r="475" spans="1:1" x14ac:dyDescent="0.35">
      <c r="A475" s="1" t="str">
        <f>HYPERLINK("#'Data'!A33056", "K_20 Households that reported having to leave from mine affected settlements for employment or safety and not planning to return by displacement status")</f>
        <v>K_20 Households that reported having to leave from mine affected settlements for employment or safety and not planning to return by displacement status</v>
      </c>
    </row>
    <row r="476" spans="1:1" x14ac:dyDescent="0.35">
      <c r="A476" s="1" t="str">
        <f>HYPERLINK("#'Data'!A33120", "K_20 Households that reported having to leave from mine affected settlements for employment or safety and not planning to return by HoHH sex")</f>
        <v>K_20 Households that reported having to leave from mine affected settlements for employment or safety and not planning to return by HoHH sex</v>
      </c>
    </row>
    <row r="477" spans="1:1" x14ac:dyDescent="0.35">
      <c r="A477" s="1" t="str">
        <f>HYPERLINK("#'Data'!A33185", "K_20 Households that reported having to leave from mine affected settlements for employment or safety and not planning to return by rural or urban")</f>
        <v>K_20 Households that reported having to leave from mine affected settlements for employment or safety and not planning to return by rural or urban</v>
      </c>
    </row>
    <row r="478" spans="1:1" x14ac:dyDescent="0.35">
      <c r="A478" s="1" t="str">
        <f>HYPERLINK("#'Data'!A33234", "K_20 Households that reported having to leave from mine affected settlements for employment or safety and not planning to return by HH proximity to FRB")</f>
        <v>K_20 Households that reported having to leave from mine affected settlements for employment or safety and not planning to return by HH proximity to FRB</v>
      </c>
    </row>
    <row r="479" spans="1:1" x14ac:dyDescent="0.35">
      <c r="A479" s="1" t="str">
        <f>HYPERLINK("#'Data'!A33270", "K_20 Households that reported having to leave from mine affected settlements for employment or safety and not planning to return by HHs with children")</f>
        <v>K_20 Households that reported having to leave from mine affected settlements for employment or safety and not planning to return by HHs with children</v>
      </c>
    </row>
    <row r="480" spans="1:1" x14ac:dyDescent="0.35">
      <c r="A480" s="1" t="str">
        <f>HYPERLINK("#'Data'!A33321", "L_1 Top Five Priority Needs Reported by Households overall")</f>
        <v>L_1 Top Five Priority Needs Reported by Households overall</v>
      </c>
    </row>
    <row r="481" spans="1:1" x14ac:dyDescent="0.35">
      <c r="A481" s="1" t="str">
        <f>HYPERLINK("#'Data'!A33349", "L_1 Top Five Priority Needs Reported by Households by HHs with a member with a disability")</f>
        <v>L_1 Top Five Priority Needs Reported by Households by HHs with a member with a disability</v>
      </c>
    </row>
    <row r="482" spans="1:1" x14ac:dyDescent="0.35">
      <c r="A482" s="1" t="str">
        <f>HYPERLINK("#'Data'!A33427", "L_1 Top Five Priority Needs Reported by Households by displacement status")</f>
        <v>L_1 Top Five Priority Needs Reported by Households by displacement status</v>
      </c>
    </row>
    <row r="483" spans="1:1" x14ac:dyDescent="0.35">
      <c r="A483" s="1" t="str">
        <f>HYPERLINK("#'Data'!A33505", "L_1 Top Five Priority Needs Reported by Households by HoHH sex")</f>
        <v>L_1 Top Five Priority Needs Reported by Households by HoHH sex</v>
      </c>
    </row>
    <row r="484" spans="1:1" x14ac:dyDescent="0.35">
      <c r="A484" s="1" t="str">
        <f>HYPERLINK("#'Data'!A33583", "L_1 Top Five Priority Needs Reported by Households by rural or urban")</f>
        <v>L_1 Top Five Priority Needs Reported by Households by rural or urban</v>
      </c>
    </row>
    <row r="485" spans="1:1" x14ac:dyDescent="0.35">
      <c r="A485" s="1" t="str">
        <f>HYPERLINK("#'Data'!A33635", "L_1 Top Five Priority Needs Reported by Households by assistance received")</f>
        <v>L_1 Top Five Priority Needs Reported by Households by assistance received</v>
      </c>
    </row>
    <row r="486" spans="1:1" x14ac:dyDescent="0.35">
      <c r="A486" s="1" t="str">
        <f>HYPERLINK("#'Data'!A33705", "L_1 Top Five Priority Needs Reported by Households by HH proximity to FRB")</f>
        <v>L_1 Top Five Priority Needs Reported by Households by HH proximity to FRB</v>
      </c>
    </row>
    <row r="487" spans="1:1" x14ac:dyDescent="0.35">
      <c r="A487" s="1" t="str">
        <f>HYPERLINK("#'Data'!A33741", "L_1 Top Five Priority Needs Reported by Households by HH that adopted or not adopted livelihood coping strategies")</f>
        <v>L_1 Top Five Priority Needs Reported by Households by HH that adopted or not adopted livelihood coping strategies</v>
      </c>
    </row>
    <row r="488" spans="1:1" x14ac:dyDescent="0.35">
      <c r="A488" s="1" t="str">
        <f>HYPERLINK("#'Data'!A33844", "L_2 Preferences to Receive Future Humanitarian Assistance Reported by Households overall")</f>
        <v>L_2 Preferences to Receive Future Humanitarian Assistance Reported by Households overall</v>
      </c>
    </row>
    <row r="489" spans="1:1" x14ac:dyDescent="0.35">
      <c r="A489" s="1" t="str">
        <f>HYPERLINK("#'Data'!A33872", "L_2 Preferences to Receive Future Humanitarian Assistance Reported by Households by HHs with a member with a disability")</f>
        <v>L_2 Preferences to Receive Future Humanitarian Assistance Reported by Households by HHs with a member with a disability</v>
      </c>
    </row>
    <row r="490" spans="1:1" x14ac:dyDescent="0.35">
      <c r="A490" s="1" t="str">
        <f>HYPERLINK("#'Data'!A33950", "L_2 Preferences to Receive Future Humanitarian Assistance Reported by Households by displacement status")</f>
        <v>L_2 Preferences to Receive Future Humanitarian Assistance Reported by Households by displacement status</v>
      </c>
    </row>
    <row r="491" spans="1:1" x14ac:dyDescent="0.35">
      <c r="A491" s="1" t="str">
        <f>HYPERLINK("#'Data'!A34028", "L_2 Preferences to Receive Future Humanitarian Assistance Reported by Households by HoHH sex")</f>
        <v>L_2 Preferences to Receive Future Humanitarian Assistance Reported by Households by HoHH sex</v>
      </c>
    </row>
    <row r="492" spans="1:1" x14ac:dyDescent="0.35">
      <c r="A492" s="1" t="str">
        <f>HYPERLINK("#'Data'!A34106", "L_2 Preferences to Receive Future Humanitarian Assistance Reported by Households by rural or urban")</f>
        <v>L_2 Preferences to Receive Future Humanitarian Assistance Reported by Households by rural or urban</v>
      </c>
    </row>
    <row r="493" spans="1:1" x14ac:dyDescent="0.35">
      <c r="A493" s="1" t="str">
        <f>HYPERLINK("#'Data'!A34158", "L_2 Preferences to Receive Future Humanitarian Assistance Reported by Households by assistance received")</f>
        <v>L_2 Preferences to Receive Future Humanitarian Assistance Reported by Households by assistance received</v>
      </c>
    </row>
    <row r="494" spans="1:1" x14ac:dyDescent="0.35">
      <c r="A494" s="1" t="str">
        <f>HYPERLINK("#'Data'!A34228", "L_2 Preferences to Receive Future Humanitarian Assistance Reported by Households by HH proximity to FRB")</f>
        <v>L_2 Preferences to Receive Future Humanitarian Assistance Reported by Households by HH proximity to FRB</v>
      </c>
    </row>
    <row r="495" spans="1:1" x14ac:dyDescent="0.35">
      <c r="A495" s="1" t="str">
        <f>HYPERLINK("#'Data'!A34264", "L_4 Households Reported to have Received Humanitarian Assistance in the Last 3 Mths Prior to DC overall")</f>
        <v>L_4 Households Reported to have Received Humanitarian Assistance in the Last 3 Mths Prior to DC overall</v>
      </c>
    </row>
    <row r="496" spans="1:1" x14ac:dyDescent="0.35">
      <c r="A496" s="1" t="str">
        <f>HYPERLINK("#'Data'!A34292", "L_4 Households Reported to have Received Humanitarian Assistance in the Last 3 Mths Prior to DC by HHs with a member with a disability")</f>
        <v>L_4 Households Reported to have Received Humanitarian Assistance in the Last 3 Mths Prior to DC by HHs with a member with a disability</v>
      </c>
    </row>
    <row r="497" spans="1:1" x14ac:dyDescent="0.35">
      <c r="A497" s="1" t="str">
        <f>HYPERLINK("#'Data'!A34370", "L_4 Households Reported to have Received Humanitarian Assistance in the Last 3 Mths Prior to DC by displacement status")</f>
        <v>L_4 Households Reported to have Received Humanitarian Assistance in the Last 3 Mths Prior to DC by displacement status</v>
      </c>
    </row>
    <row r="498" spans="1:1" x14ac:dyDescent="0.35">
      <c r="A498" s="1" t="str">
        <f>HYPERLINK("#'Data'!A34448", "L_4 Households Reported to have Received Humanitarian Assistance in the Last 3 Mths Prior to DC by HoHH sex")</f>
        <v>L_4 Households Reported to have Received Humanitarian Assistance in the Last 3 Mths Prior to DC by HoHH sex</v>
      </c>
    </row>
    <row r="499" spans="1:1" x14ac:dyDescent="0.35">
      <c r="A499" s="1" t="str">
        <f>HYPERLINK("#'Data'!A34526", "L_4 Households Reported to have Received Humanitarian Assistance in the Last 3 Mths Prior to DC by rural or urban")</f>
        <v>L_4 Households Reported to have Received Humanitarian Assistance in the Last 3 Mths Prior to DC by rural or urban</v>
      </c>
    </row>
    <row r="500" spans="1:1" x14ac:dyDescent="0.35">
      <c r="A500" s="1" t="str">
        <f>HYPERLINK("#'Data'!A34578", "L_4 Households Reported to have Received Humanitarian Assistance in the Last 3 Mths Prior to DC by HH proximity to FRB")</f>
        <v>L_4 Households Reported to have Received Humanitarian Assistance in the Last 3 Mths Prior to DC by HH proximity to FRB</v>
      </c>
    </row>
    <row r="501" spans="1:1" x14ac:dyDescent="0.35">
      <c r="A501" s="1" t="str">
        <f>HYPERLINK("#'Data'!A34614", "L_7 Barriers Households Faced in Accessing Humanitarian Assistance in the Last 3 Mths Prior to DC overall")</f>
        <v>L_7 Barriers Households Faced in Accessing Humanitarian Assistance in the Last 3 Mths Prior to DC overall</v>
      </c>
    </row>
    <row r="502" spans="1:1" x14ac:dyDescent="0.35">
      <c r="A502" s="1" t="str">
        <f>HYPERLINK("#'Data'!A34642", "L_7 Barriers Households Faced in Accessing Humanitarian Assistance in the Last 3 Mths Prior to DC by HHs with a member with a disability")</f>
        <v>L_7 Barriers Households Faced in Accessing Humanitarian Assistance in the Last 3 Mths Prior to DC by HHs with a member with a disability</v>
      </c>
    </row>
    <row r="503" spans="1:1" x14ac:dyDescent="0.35">
      <c r="A503" s="1" t="str">
        <f>HYPERLINK("#'Data'!A34720", "L_7 Barriers Households Faced in Accessing Humanitarian Assistance in the Last 3 Mths Prior to DC by displacement status")</f>
        <v>L_7 Barriers Households Faced in Accessing Humanitarian Assistance in the Last 3 Mths Prior to DC by displacement status</v>
      </c>
    </row>
    <row r="504" spans="1:1" x14ac:dyDescent="0.35">
      <c r="A504" s="1" t="str">
        <f>HYPERLINK("#'Data'!A34798", "L_7 Barriers Households Faced in Accessing Humanitarian Assistance in the Last 3 Mths Prior to DC by HoHH sex")</f>
        <v>L_7 Barriers Households Faced in Accessing Humanitarian Assistance in the Last 3 Mths Prior to DC by HoHH sex</v>
      </c>
    </row>
    <row r="505" spans="1:1" x14ac:dyDescent="0.35">
      <c r="A505" s="1" t="str">
        <f>HYPERLINK("#'Data'!A34876", "L_7 Barriers Households Faced in Accessing Humanitarian Assistance in the Last 3 Mths Prior to DC by rural or urban")</f>
        <v>L_7 Barriers Households Faced in Accessing Humanitarian Assistance in the Last 3 Mths Prior to DC by rural or urban</v>
      </c>
    </row>
    <row r="506" spans="1:1" x14ac:dyDescent="0.35">
      <c r="A506" s="1" t="str">
        <f>HYPERLINK("#'Data'!A34928", "L_7 Barriers Households Faced in Accessing Humanitarian Assistance in the Last 3 Mths Prior to DC by HH proximity to FRB")</f>
        <v>L_7 Barriers Households Faced in Accessing Humanitarian Assistance in the Last 3 Mths Prior to DC by HH proximity to FRB</v>
      </c>
    </row>
    <row r="507" spans="1:1" x14ac:dyDescent="0.35">
      <c r="A507" s="1" t="str">
        <f>HYPERLINK("#'Data'!A34964", "L_8 Top Three Types of Information Households Would Like to Receive from Humanitarian Assistance Providers overall")</f>
        <v>L_8 Top Three Types of Information Households Would Like to Receive from Humanitarian Assistance Providers overall</v>
      </c>
    </row>
    <row r="508" spans="1:1" x14ac:dyDescent="0.35">
      <c r="A508" s="1" t="str">
        <f>HYPERLINK("#'Data'!A34992", "L_8 Top Three Types of Information Households Would Like to Receive from Humanitarian Assistance Providers by HHs with a member with a disability")</f>
        <v>L_8 Top Three Types of Information Households Would Like to Receive from Humanitarian Assistance Providers by HHs with a member with a disability</v>
      </c>
    </row>
    <row r="509" spans="1:1" x14ac:dyDescent="0.35">
      <c r="A509" s="1" t="str">
        <f>HYPERLINK("#'Data'!A35070", "L_8 Top Three Types of Information Households Would Like to Receive from Humanitarian Assistance Providers by displacement status")</f>
        <v>L_8 Top Three Types of Information Households Would Like to Receive from Humanitarian Assistance Providers by displacement status</v>
      </c>
    </row>
    <row r="510" spans="1:1" x14ac:dyDescent="0.35">
      <c r="A510" s="1" t="str">
        <f>HYPERLINK("#'Data'!A35148", "L_8 Top Three Types of Information Households Would Like to Receive from Humanitarian Assistance Providers by HoHH sex")</f>
        <v>L_8 Top Three Types of Information Households Would Like to Receive from Humanitarian Assistance Providers by HoHH sex</v>
      </c>
    </row>
    <row r="511" spans="1:1" x14ac:dyDescent="0.35">
      <c r="A511" s="1" t="str">
        <f>HYPERLINK("#'Data'!A35226", "L_8 Top Three Types of Information Households Would Like to Receive from Humanitarian Assistance Providers by rural or urban")</f>
        <v>L_8 Top Three Types of Information Households Would Like to Receive from Humanitarian Assistance Providers by rural or urban</v>
      </c>
    </row>
    <row r="512" spans="1:1" x14ac:dyDescent="0.35">
      <c r="A512" s="1" t="str">
        <f>HYPERLINK("#'Data'!A35278", "L_8 Top Three Types of Information Households Would Like to Receive from Humanitarian Assistance Providers by HH proximity to FRB")</f>
        <v>L_8 Top Three Types of Information Households Would Like to Receive from Humanitarian Assistance Providers by HH proximity to FRB</v>
      </c>
    </row>
    <row r="513" spans="1:1" x14ac:dyDescent="0.35">
      <c r="A513" s="1" t="str">
        <f>HYPERLINK("#'Data'!A35314", "L_8 Top Three Types of Information Households Would Like to Receive from Humanitarian Assistance Providersby HH with or without children")</f>
        <v>L_8 Top Three Types of Information Households Would Like to Receive from Humanitarian Assistance Providersby HH with or without children</v>
      </c>
    </row>
    <row r="514" spans="1:1" x14ac:dyDescent="0.35">
      <c r="A514" s="1" t="str">
        <f>HYPERLINK("#'Data'!A35367", "L_8 Top Three Types of Information Households Would Like to Receive from Humanitarian Assistance Providersby HH that adopted or not adopted livelihood coping strategies")</f>
        <v>L_8 Top Three Types of Information Households Would Like to Receive from Humanitarian Assistance Providersby HH that adopted or not adopted livelihood coping strategies</v>
      </c>
    </row>
    <row r="515" spans="1:1" x14ac:dyDescent="0.35">
      <c r="A515" s="1" t="str">
        <f>HYPERLINK("#'Data'!A35470", "L_9 Preferences Households Reported for Communication with Humanitarian Assistance Providers overall")</f>
        <v>L_9 Preferences Households Reported for Communication with Humanitarian Assistance Providers overall</v>
      </c>
    </row>
    <row r="516" spans="1:1" x14ac:dyDescent="0.35">
      <c r="A516" s="1" t="str">
        <f>HYPERLINK("#'Data'!A35498", "L_9 Preferences Households Reported for Communication with Humanitarian Assistance Providers by HHs with a member with a disability")</f>
        <v>L_9 Preferences Households Reported for Communication with Humanitarian Assistance Providers by HHs with a member with a disability</v>
      </c>
    </row>
    <row r="517" spans="1:1" x14ac:dyDescent="0.35">
      <c r="A517" s="1" t="str">
        <f>HYPERLINK("#'Data'!A35576", "L_9 Preferences Households Reported for Communication with Humanitarian Assistance Providers by displacement status")</f>
        <v>L_9 Preferences Households Reported for Communication with Humanitarian Assistance Providers by displacement status</v>
      </c>
    </row>
    <row r="518" spans="1:1" x14ac:dyDescent="0.35">
      <c r="A518" s="1" t="str">
        <f>HYPERLINK("#'Data'!A35654", "L_9 Preferences Households Reported for Communication with Humanitarian Assistance Providers by HoHH sex")</f>
        <v>L_9 Preferences Households Reported for Communication with Humanitarian Assistance Providers by HoHH sex</v>
      </c>
    </row>
    <row r="519" spans="1:1" x14ac:dyDescent="0.35">
      <c r="A519" s="1" t="str">
        <f>HYPERLINK("#'Data'!A35732", "L_9 Preferences Households Reported for Communication with Humanitarian Assistance Providers by rural or urban")</f>
        <v>L_9 Preferences Households Reported for Communication with Humanitarian Assistance Providers by rural or urban</v>
      </c>
    </row>
    <row r="520" spans="1:1" x14ac:dyDescent="0.35">
      <c r="A520" s="1" t="str">
        <f>HYPERLINK("#'Data'!A35784", "L_9 Preferences Households Reported for Communication with Humanitarian Assistance Providers by HH proximity to FRB")</f>
        <v>L_9 Preferences Households Reported for Communication with Humanitarian Assistance Providers by HH proximity to FRB</v>
      </c>
    </row>
    <row r="521" spans="1:1" x14ac:dyDescent="0.35">
      <c r="A521" s="1" t="str">
        <f>HYPERLINK("#'Data'!A35820", "L_4 Household Reportedly Receiving Assistance by Types of Assistance in the Last 3 Months by overall")</f>
        <v>L_4 Household Reportedly Receiving Assistance by Types of Assistance in the Last 3 Months by overall</v>
      </c>
    </row>
    <row r="522" spans="1:1" x14ac:dyDescent="0.35">
      <c r="A522" s="1" t="str">
        <f>HYPERLINK("#'Data'!A35848", "L_4 Household Reportedly Receiving Assistance by Types of Assistance in the Last 3 Months by HoHH sex")</f>
        <v>L_4 Household Reportedly Receiving Assistance by Types of Assistance in the Last 3 Months by HoHH sex</v>
      </c>
    </row>
    <row r="523" spans="1:1" x14ac:dyDescent="0.35">
      <c r="A523" s="1" t="str">
        <f>HYPERLINK("#'Data'!A35923", "L_4 Household Reportedly Receiving Assistance by Types of Assistance in the Last 3 Months by rural or urban")</f>
        <v>L_4 Household Reportedly Receiving Assistance by Types of Assistance in the Last 3 Months by rural or urban</v>
      </c>
    </row>
    <row r="524" spans="1:1" x14ac:dyDescent="0.35">
      <c r="A524" s="1" t="str">
        <f>HYPERLINK("#'Data'!A35975", "L_4 Household Reportedly Receiving Assistance by Types of Assistance in the Last 3 Months by displacement status")</f>
        <v>L_4 Household Reportedly Receiving Assistance by Types of Assistance in the Last 3 Months by displacement status</v>
      </c>
    </row>
    <row r="525" spans="1:1" x14ac:dyDescent="0.35">
      <c r="A525" s="1" t="str">
        <f>HYPERLINK("#'Data'!A36052", "L_5 Household Satisfaction with the Food Assistance Received in the Last 3 Mths by overall")</f>
        <v>L_5 Household Satisfaction with the Food Assistance Received in the Last 3 Mths by overall</v>
      </c>
    </row>
    <row r="526" spans="1:1" x14ac:dyDescent="0.35">
      <c r="A526" s="1" t="str">
        <f>HYPERLINK("#'Data'!A36080", "L_5 Household Satisfaction with the Shelter Assistance Received in the Last 3 Mths by overall")</f>
        <v>L_5 Household Satisfaction with the Shelter Assistance Received in the Last 3 Mths by overall</v>
      </c>
    </row>
    <row r="527" spans="1:1" x14ac:dyDescent="0.35">
      <c r="A527" s="1" t="str">
        <f>HYPERLINK("#'Data'!A36108", "L_5 Household Satisfaction with the Health Assistance Received in the Last 3 Mths by overall")</f>
        <v>L_5 Household Satisfaction with the Health Assistance Received in the Last 3 Mths by overall</v>
      </c>
    </row>
    <row r="528" spans="1:1" x14ac:dyDescent="0.35">
      <c r="A528" s="1" t="str">
        <f>HYPERLINK("#'Data'!A36136", "L_5 Household Satisfaction with the WASH Assistance Received in the Last 3 Mthsby overall")</f>
        <v>L_5 Household Satisfaction with the WASH Assistance Received in the Last 3 Mthsby overall</v>
      </c>
    </row>
    <row r="529" spans="1:1" x14ac:dyDescent="0.35">
      <c r="A529" s="1" t="str">
        <f>HYPERLINK("#'Data'!A36164", "L_5 Household Satisfaction with the Protection Assistance Received in the Last 3 Mths by overall")</f>
        <v>L_5 Household Satisfaction with the Protection Assistance Received in the Last 3 Mths by overall</v>
      </c>
    </row>
    <row r="530" spans="1:1" x14ac:dyDescent="0.35">
      <c r="A530" s="1" t="str">
        <f>HYPERLINK("#'Data'!A36192", "L_5 Household Satisfaction with the Cash Assistance Received in the Last 3 Mths by overall")</f>
        <v>L_5 Household Satisfaction with the Cash Assistance Received in the Last 3 Mths by overall</v>
      </c>
    </row>
    <row r="531" spans="1:1" x14ac:dyDescent="0.35">
      <c r="A531" s="1" t="str">
        <f>HYPERLINK("#'Data'!A36220", "L_5 Household Satisfaction with the Other Assistance Received in the Last 3 Mths by overall")</f>
        <v>L_5 Household Satisfaction with the Other Assistance Received in the Last 3 Mths by overall</v>
      </c>
    </row>
    <row r="532" spans="1:1" x14ac:dyDescent="0.35">
      <c r="A532" s="1" t="str">
        <f>HYPERLINK("#'Data'!A36248", "L_5 Household Satisfaction with the Food Assistance Received in the Last 3 Mths by head of household sex")</f>
        <v>L_5 Household Satisfaction with the Food Assistance Received in the Last 3 Mths by head of household sex</v>
      </c>
    </row>
    <row r="533" spans="1:1" x14ac:dyDescent="0.35">
      <c r="A533" s="1" t="str">
        <f>HYPERLINK("#'Data'!A36322", "L_5 Household Satisfaction with the Shelter Assistance Received in the Last 3 Mths by head of household sex")</f>
        <v>L_5 Household Satisfaction with the Shelter Assistance Received in the Last 3 Mths by head of household sex</v>
      </c>
    </row>
    <row r="534" spans="1:1" x14ac:dyDescent="0.35">
      <c r="A534" s="1" t="str">
        <f>HYPERLINK("#'Data'!A36366", "L_5 Household Satisfaction with the Health Assistance Received in the Last 3 Mths by head of household sex")</f>
        <v>L_5 Household Satisfaction with the Health Assistance Received in the Last 3 Mths by head of household sex</v>
      </c>
    </row>
    <row r="535" spans="1:1" x14ac:dyDescent="0.35">
      <c r="A535" s="1" t="str">
        <f>HYPERLINK("#'Data'!A36410", "L_5 Household Satisfaction with the WASH Assistance Received in the Last 3 Mths by head of household sex")</f>
        <v>L_5 Household Satisfaction with the WASH Assistance Received in the Last 3 Mths by head of household sex</v>
      </c>
    </row>
    <row r="536" spans="1:1" x14ac:dyDescent="0.35">
      <c r="A536" s="1" t="str">
        <f>HYPERLINK("#'Data'!A36463", "L_5 Household Satisfaction with the Protection Assistance Received in the Last 3 Mths by head of household sex")</f>
        <v>L_5 Household Satisfaction with the Protection Assistance Received in the Last 3 Mths by head of household sex</v>
      </c>
    </row>
    <row r="537" spans="1:1" x14ac:dyDescent="0.35">
      <c r="A537" s="1" t="str">
        <f>HYPERLINK("#'Data'!A36507", "L_5 Household Satisfaction with the Cash Assistance Received in the Last 3 Mths by head of household sex")</f>
        <v>L_5 Household Satisfaction with the Cash Assistance Received in the Last 3 Mths by head of household sex</v>
      </c>
    </row>
    <row r="538" spans="1:1" x14ac:dyDescent="0.35">
      <c r="A538" s="1" t="str">
        <f>HYPERLINK("#'Data'!A36566", "L_5 Household Satisfaction with the Other Assistance Received in the Last 3 Mths by head of household sex")</f>
        <v>L_5 Household Satisfaction with the Other Assistance Received in the Last 3 Mths by head of household sex</v>
      </c>
    </row>
    <row r="539" spans="1:1" x14ac:dyDescent="0.35">
      <c r="A539" s="1" t="str">
        <f>HYPERLINK("#'Data'!A36612", "L_5 Household Satisfaction with the Food Assistance Received in the Last 3 Mths by rural or urban")</f>
        <v>L_5 Household Satisfaction with the Food Assistance Received in the Last 3 Mths by rural or urban</v>
      </c>
    </row>
    <row r="540" spans="1:1" x14ac:dyDescent="0.35">
      <c r="A540" s="1" t="str">
        <f>HYPERLINK("#'Data'!A36663", "L_5 Household Satisfaction with the Shelter Assistance Received in the Last 3 Mths by rural or urban")</f>
        <v>L_5 Household Satisfaction with the Shelter Assistance Received in the Last 3 Mths by rural or urban</v>
      </c>
    </row>
    <row r="541" spans="1:1" x14ac:dyDescent="0.35">
      <c r="A541" s="1" t="str">
        <f>HYPERLINK("#'Data'!A36702", "L_5 Household Satisfaction with the Health Assistance Received in the Last 3 Mths by rural or urban")</f>
        <v>L_5 Household Satisfaction with the Health Assistance Received in the Last 3 Mths by rural or urban</v>
      </c>
    </row>
    <row r="542" spans="1:1" x14ac:dyDescent="0.35">
      <c r="A542" s="1" t="str">
        <f>HYPERLINK("#'Data'!A36740", "L_5 Household Satisfaction with the WASH Assistance Received in the Last 3 Mths by rural or urban")</f>
        <v>L_5 Household Satisfaction with the WASH Assistance Received in the Last 3 Mths by rural or urban</v>
      </c>
    </row>
    <row r="543" spans="1:1" x14ac:dyDescent="0.35">
      <c r="A543" s="1" t="str">
        <f>HYPERLINK("#'Data'!A36789", "L_5 Household Satisfaction with the Protection Assistance Received in the Last 3 Mths by rural or urban")</f>
        <v>L_5 Household Satisfaction with the Protection Assistance Received in the Last 3 Mths by rural or urban</v>
      </c>
    </row>
    <row r="544" spans="1:1" x14ac:dyDescent="0.35">
      <c r="A544" s="1" t="str">
        <f>HYPERLINK("#'Data'!A36827", "L_5 Household Satisfaction with the Cash Assistance Received in the Last 3 Mths by rural or urban")</f>
        <v>L_5 Household Satisfaction with the Cash Assistance Received in the Last 3 Mths by rural or urban</v>
      </c>
    </row>
    <row r="545" spans="1:1" x14ac:dyDescent="0.35">
      <c r="A545" s="1" t="str">
        <f>HYPERLINK("#'Data'!A36873", "L_5 Household Satisfaction with the Other Assistance Received in the Last 3 Mths by rural or urban")</f>
        <v>L_5 Household Satisfaction with the Other Assistance Received in the Last 3 Mths by rural or urban</v>
      </c>
    </row>
    <row r="546" spans="1:1" x14ac:dyDescent="0.35">
      <c r="A546" s="1" t="str">
        <f>HYPERLINK("#'Data'!A36913", "L_5 Household Satisfaction with the Food Assistance Received in the Last 3 Mths by displacement status")</f>
        <v>L_5 Household Satisfaction with the Food Assistance Received in the Last 3 Mths by displacement status</v>
      </c>
    </row>
    <row r="547" spans="1:1" x14ac:dyDescent="0.35">
      <c r="A547" s="1" t="str">
        <f>HYPERLINK("#'Data'!A36990", "L_5 Household Satisfaction with the Shelter Assistance Received in the Last 3 Mths by displacement status")</f>
        <v>L_5 Household Satisfaction with the Shelter Assistance Received in the Last 3 Mths by displacement status</v>
      </c>
    </row>
    <row r="548" spans="1:1" x14ac:dyDescent="0.35">
      <c r="A548" s="1" t="str">
        <f>HYPERLINK("#'Data'!A37036", "L_5 Household Satisfaction with the Health Assistance Received in the Last 3 Mths by displacement status")</f>
        <v>L_5 Household Satisfaction with the Health Assistance Received in the Last 3 Mths by displacement status</v>
      </c>
    </row>
    <row r="549" spans="1:1" x14ac:dyDescent="0.35">
      <c r="A549" s="1" t="str">
        <f>HYPERLINK("#'Data'!A37084", "L_5 Household Satisfaction with the WASH Assistance Received in the Last 3 Mths by displacement status")</f>
        <v>L_5 Household Satisfaction with the WASH Assistance Received in the Last 3 Mths by displacement status</v>
      </c>
    </row>
    <row r="550" spans="1:1" x14ac:dyDescent="0.35">
      <c r="A550" s="1" t="str">
        <f>HYPERLINK("#'Data'!A37145", "L_5 Household Satisfaction with the Protection Assistance Received in the Last 3 Mths by displacement status")</f>
        <v>L_5 Household Satisfaction with the Protection Assistance Received in the Last 3 Mths by displacement status</v>
      </c>
    </row>
    <row r="551" spans="1:1" x14ac:dyDescent="0.35">
      <c r="A551" s="1" t="str">
        <f>HYPERLINK("#'Data'!A37189", "L_5 Household Satisfaction with the Cash Assistance Received in the Last 3 Mths by displacement status")</f>
        <v>L_5 Household Satisfaction with the Cash Assistance Received in the Last 3 Mths by displacement status</v>
      </c>
    </row>
    <row r="552" spans="1:1" x14ac:dyDescent="0.35">
      <c r="A552" s="1" t="str">
        <f>HYPERLINK("#'Data'!A37248", "L_5 Household Satisfaction with the Other Assistance Received in the Last 3 Mths by displacement status")</f>
        <v>L_5 Household Satisfaction with the Other Assistance Received in the Last 3 Mths by displacement status</v>
      </c>
    </row>
    <row r="553" spans="1:1" x14ac:dyDescent="0.35">
      <c r="A553" s="1" t="str">
        <f>HYPERLINK("#'Data'!A37301", "L_6 Reasons for Household Satisfaction with the Food Assistance Received in the Last 3 Mths by overall")</f>
        <v>L_6 Reasons for Household Satisfaction with the Food Assistance Received in the Last 3 Mths by overall</v>
      </c>
    </row>
    <row r="554" spans="1:1" x14ac:dyDescent="0.35">
      <c r="A554" s="1" t="str">
        <f>HYPERLINK("#'Data'!A37329", "L_6 Reasons for Household Satisfaction with the Shelter Assistance Received in the Last 3 Mths by overall")</f>
        <v>L_6 Reasons for Household Satisfaction with the Shelter Assistance Received in the Last 3 Mths by overall</v>
      </c>
    </row>
    <row r="555" spans="1:1" x14ac:dyDescent="0.35">
      <c r="A555" s="1" t="str">
        <f>HYPERLINK("#'Data'!A37357", "L_6 Reasons for Household Satisfaction with the Health Assistance Received in the Last 3 Mths by overall")</f>
        <v>L_6 Reasons for Household Satisfaction with the Health Assistance Received in the Last 3 Mths by overall</v>
      </c>
    </row>
    <row r="556" spans="1:1" x14ac:dyDescent="0.35">
      <c r="A556" s="1" t="str">
        <f>HYPERLINK("#'Data'!A37385", "L_6 Reasons for Household Satisfaction with the WASH Assistance Received in the Last 3 Mthsby overall")</f>
        <v>L_6 Reasons for Household Satisfaction with the WASH Assistance Received in the Last 3 Mthsby overall</v>
      </c>
    </row>
    <row r="557" spans="1:1" x14ac:dyDescent="0.35">
      <c r="A557" s="1" t="str">
        <f>HYPERLINK("#'Data'!A37413", "L_6 Reasons for Household Satisfaction with the Protection Assistance Received in the Last 3 Mths by overall")</f>
        <v>L_6 Reasons for Household Satisfaction with the Protection Assistance Received in the Last 3 Mths by overall</v>
      </c>
    </row>
    <row r="558" spans="1:1" x14ac:dyDescent="0.35">
      <c r="A558" s="1" t="str">
        <f>HYPERLINK("#'Data'!A37441", "L_6 Reasons for Household Satisfaction with the Cash Assistance Received in the Last 3 Mths by overall")</f>
        <v>L_6 Reasons for Household Satisfaction with the Cash Assistance Received in the Last 3 Mths by overall</v>
      </c>
    </row>
    <row r="559" spans="1:1" x14ac:dyDescent="0.35">
      <c r="A559" s="1" t="str">
        <f>HYPERLINK("#'Data'!A37469", "L_6 Reasons for Household Satisfaction with the Other Assistance Received in the Last 3 Mths by overall")</f>
        <v>L_6 Reasons for Household Satisfaction with the Other Assistance Received in the Last 3 Mths by overall</v>
      </c>
    </row>
    <row r="560" spans="1:1" x14ac:dyDescent="0.35">
      <c r="A560" s="1" t="str">
        <f>HYPERLINK("#'Data'!A37497", "L_6 Reasons for Household Satisfaction with the Food Assistance Received in the Last 3 Mths by head of household sex")</f>
        <v>L_6 Reasons for Household Satisfaction with the Food Assistance Received in the Last 3 Mths by head of household sex</v>
      </c>
    </row>
    <row r="561" spans="1:1" x14ac:dyDescent="0.35">
      <c r="A561" s="1" t="str">
        <f>HYPERLINK("#'Data'!A37532", "L_6 Reasons for Household Satisfaction with the Shelter Assistance Received in the Last 3 Mths by head of household sex")</f>
        <v>L_6 Reasons for Household Satisfaction with the Shelter Assistance Received in the Last 3 Mths by head of household sex</v>
      </c>
    </row>
    <row r="562" spans="1:1" x14ac:dyDescent="0.35">
      <c r="A562" s="1" t="str">
        <f>HYPERLINK("#'Data'!A37561", "L_6 Reasons for Household Satisfaction with the Health Assistance Received in the Last 3 Mths by head of household sex")</f>
        <v>L_6 Reasons for Household Satisfaction with the Health Assistance Received in the Last 3 Mths by head of household sex</v>
      </c>
    </row>
    <row r="563" spans="1:1" x14ac:dyDescent="0.35">
      <c r="A563" s="1" t="str">
        <f>HYPERLINK("#'Data'!A37591", "L_6 Reasons for Household Satisfaction with the WASH Assistance Received in the Last 3 Mths by head of household sex")</f>
        <v>L_6 Reasons for Household Satisfaction with the WASH Assistance Received in the Last 3 Mths by head of household sex</v>
      </c>
    </row>
    <row r="564" spans="1:1" x14ac:dyDescent="0.35">
      <c r="A564" s="1" t="str">
        <f>HYPERLINK("#'Data'!A37620", "L_6 Reasons for Household Satisfaction with the Protection Assistance Received in the Last 3 Mths by head of household sex")</f>
        <v>L_6 Reasons for Household Satisfaction with the Protection Assistance Received in the Last 3 Mths by head of household sex</v>
      </c>
    </row>
    <row r="565" spans="1:1" x14ac:dyDescent="0.35">
      <c r="A565" s="1" t="str">
        <f>HYPERLINK("#'Data'!A37648", "L_6 Reasons for Household Satisfaction with the Cash Assistance Received in the Last 3 Mths by head of household sex")</f>
        <v>L_6 Reasons for Household Satisfaction with the Cash Assistance Received in the Last 3 Mths by head of household sex</v>
      </c>
    </row>
    <row r="566" spans="1:1" x14ac:dyDescent="0.35">
      <c r="A566" s="1" t="str">
        <f>HYPERLINK("#'Data'!A37678", "L_6 Reasons for Household Satisfaction with the Other Assistance Received in the Last 3 Mths by head of household sex")</f>
        <v>L_6 Reasons for Household Satisfaction with the Other Assistance Received in the Last 3 Mths by head of household sex</v>
      </c>
    </row>
    <row r="567" spans="1:1" x14ac:dyDescent="0.35">
      <c r="A567" s="1" t="str">
        <f>HYPERLINK("#'Data'!A37707", "L_6 Reasons for Household Satisfaction with the Food Assistance Received in the Last 3 Mths by rural or urban")</f>
        <v>L_6 Reasons for Household Satisfaction with the Food Assistance Received in the Last 3 Mths by rural or urban</v>
      </c>
    </row>
    <row r="568" spans="1:1" x14ac:dyDescent="0.35">
      <c r="A568" s="1" t="str">
        <f>HYPERLINK("#'Data'!A37740", "L_6 Reasons for Household Satisfaction with the Shelter Assistance Received in the Last 3 Mths by rural or urban")</f>
        <v>L_6 Reasons for Household Satisfaction with the Shelter Assistance Received in the Last 3 Mths by rural or urban</v>
      </c>
    </row>
    <row r="569" spans="1:1" x14ac:dyDescent="0.35">
      <c r="A569" s="1" t="str">
        <f>HYPERLINK("#'Data'!A37769", "L_6 Reasons for Household Satisfaction with the Health Assistance Received in the Last 3 Mths by rural or urban")</f>
        <v>L_6 Reasons for Household Satisfaction with the Health Assistance Received in the Last 3 Mths by rural or urban</v>
      </c>
    </row>
    <row r="570" spans="1:1" x14ac:dyDescent="0.35">
      <c r="A570" s="1" t="str">
        <f>HYPERLINK("#'Data'!A37798", "L_6 Reasons for Household Satisfaction with the WASH Assistance Received in the Last 3 Mths by rural or urban")</f>
        <v>L_6 Reasons for Household Satisfaction with the WASH Assistance Received in the Last 3 Mths by rural or urban</v>
      </c>
    </row>
    <row r="571" spans="1:1" x14ac:dyDescent="0.35">
      <c r="A571" s="1" t="str">
        <f>HYPERLINK("#'Data'!A37827", "L_6 Reasons for Household Satisfaction with the Protection Assistance Received in the Last 3 Mths by rural or urban")</f>
        <v>L_6 Reasons for Household Satisfaction with the Protection Assistance Received in the Last 3 Mths by rural or urban</v>
      </c>
    </row>
    <row r="572" spans="1:1" x14ac:dyDescent="0.35">
      <c r="A572" s="1" t="str">
        <f>HYPERLINK("#'Data'!A37855", "L_6 Reasons for Household Satisfaction with the Cash Assistance Received in the Last 3 Mths by rural or urban")</f>
        <v>L_6 Reasons for Household Satisfaction with the Cash Assistance Received in the Last 3 Mths by rural or urban</v>
      </c>
    </row>
    <row r="573" spans="1:1" x14ac:dyDescent="0.35">
      <c r="A573" s="1" t="str">
        <f>HYPERLINK("#'Data'!A37884", "L_6 Reasons for Household Satisfaction with the Other Assistance Received in the Last 3 Mths by rural or urban")</f>
        <v>L_6 Reasons for Household Satisfaction with the Other Assistance Received in the Last 3 Mths by rural or urban</v>
      </c>
    </row>
    <row r="574" spans="1:1" x14ac:dyDescent="0.35">
      <c r="A574" s="1" t="str">
        <f>HYPERLINK("#'Data'!A37912", "L_6 Reasons for Household Satisfaction with the Food Assistance Received in the Last 3 Mths by displacement status")</f>
        <v>L_6 Reasons for Household Satisfaction with the Food Assistance Received in the Last 3 Mths by displacement status</v>
      </c>
    </row>
    <row r="575" spans="1:1" x14ac:dyDescent="0.35">
      <c r="A575" s="1" t="str">
        <f>HYPERLINK("#'Data'!A37948", "L_6 Reasons for Household Satisfaction with the Shelter Assistance Received in the Last 3 Mths by displacement status")</f>
        <v>L_6 Reasons for Household Satisfaction with the Shelter Assistance Received in the Last 3 Mths by displacement status</v>
      </c>
    </row>
    <row r="576" spans="1:1" x14ac:dyDescent="0.35">
      <c r="A576" s="1" t="str">
        <f>HYPERLINK("#'Data'!A37977", "L_6 Reasons for Household Satisfaction with the Health Assistance Received in the Last 3 Mths by displacement status")</f>
        <v>L_6 Reasons for Household Satisfaction with the Health Assistance Received in the Last 3 Mths by displacement status</v>
      </c>
    </row>
    <row r="577" spans="1:1" x14ac:dyDescent="0.35">
      <c r="A577" s="1" t="str">
        <f>HYPERLINK("#'Data'!A38007", "L_6 Reasons for Household Satisfaction with the WASH Assistance Received in the Last 3 Mths by displacement status")</f>
        <v>L_6 Reasons for Household Satisfaction with the WASH Assistance Received in the Last 3 Mths by displacement status</v>
      </c>
    </row>
    <row r="578" spans="1:1" x14ac:dyDescent="0.35">
      <c r="A578" s="1" t="str">
        <f>HYPERLINK("#'Data'!A38036", "L_6 Reasons for Household Satisfaction with the Protection Assistance Received in the Last 3 Mths by displacement status")</f>
        <v>L_6 Reasons for Household Satisfaction with the Protection Assistance Received in the Last 3 Mths by displacement status</v>
      </c>
    </row>
    <row r="579" spans="1:1" x14ac:dyDescent="0.35">
      <c r="A579" s="1" t="str">
        <f>HYPERLINK("#'Data'!A38064", "L_6 Reasons for Household Satisfaction with the Cash Assistance Received in the Last 3 Mths by displacement status")</f>
        <v>L_6 Reasons for Household Satisfaction with the Cash Assistance Received in the Last 3 Mths by displacement status</v>
      </c>
    </row>
    <row r="580" spans="1:1" x14ac:dyDescent="0.35">
      <c r="A580" s="1" t="str">
        <f>HYPERLINK("#'Data'!A38095", "L_6 Reasons for Household Satisfaction with the Other Assistance Received in the Last 3 Mths by displacement status")</f>
        <v>L_6 Reasons for Household Satisfaction with the Other Assistance Received in the Last 3 Mths by displacement status</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V38123"/>
  <sheetViews>
    <sheetView tabSelected="1" topLeftCell="A5026" workbookViewId="0">
      <selection activeCell="G5049" sqref="G5049"/>
    </sheetView>
  </sheetViews>
  <sheetFormatPr defaultColWidth="10.90625" defaultRowHeight="14.5" x14ac:dyDescent="0.35"/>
  <sheetData>
    <row r="1" spans="1:6" x14ac:dyDescent="0.35">
      <c r="A1" t="s">
        <v>1</v>
      </c>
    </row>
    <row r="2" spans="1:6" x14ac:dyDescent="0.35">
      <c r="A2" t="s">
        <v>2</v>
      </c>
      <c r="B2" t="s">
        <v>3</v>
      </c>
      <c r="C2" t="s">
        <v>4</v>
      </c>
      <c r="D2" t="s">
        <v>5</v>
      </c>
      <c r="E2" t="s">
        <v>6</v>
      </c>
      <c r="F2" t="s">
        <v>7</v>
      </c>
    </row>
    <row r="3" spans="1:6" x14ac:dyDescent="0.35">
      <c r="A3" t="s">
        <v>8</v>
      </c>
      <c r="B3">
        <v>204</v>
      </c>
      <c r="C3">
        <v>50.27</v>
      </c>
      <c r="D3">
        <v>50</v>
      </c>
      <c r="E3">
        <v>18</v>
      </c>
      <c r="F3">
        <v>82</v>
      </c>
    </row>
    <row r="4" spans="1:6" x14ac:dyDescent="0.35">
      <c r="A4" t="s">
        <v>9</v>
      </c>
      <c r="B4">
        <v>201</v>
      </c>
      <c r="C4">
        <v>50.58</v>
      </c>
      <c r="D4">
        <v>51</v>
      </c>
      <c r="E4">
        <v>23</v>
      </c>
      <c r="F4">
        <v>80</v>
      </c>
    </row>
    <row r="5" spans="1:6" x14ac:dyDescent="0.35">
      <c r="A5" t="s">
        <v>10</v>
      </c>
      <c r="B5">
        <v>208</v>
      </c>
      <c r="C5">
        <v>53.06</v>
      </c>
      <c r="D5">
        <v>52</v>
      </c>
      <c r="E5">
        <v>19</v>
      </c>
      <c r="F5">
        <v>81</v>
      </c>
    </row>
    <row r="6" spans="1:6" x14ac:dyDescent="0.35">
      <c r="A6" t="s">
        <v>11</v>
      </c>
      <c r="B6">
        <v>206</v>
      </c>
      <c r="C6">
        <v>48.9</v>
      </c>
      <c r="D6">
        <v>48</v>
      </c>
      <c r="E6">
        <v>18</v>
      </c>
      <c r="F6">
        <v>77</v>
      </c>
    </row>
    <row r="7" spans="1:6" x14ac:dyDescent="0.35">
      <c r="A7" t="s">
        <v>12</v>
      </c>
      <c r="B7">
        <v>209</v>
      </c>
      <c r="C7">
        <v>49.9</v>
      </c>
      <c r="D7">
        <v>50</v>
      </c>
      <c r="E7">
        <v>18</v>
      </c>
      <c r="F7">
        <v>90</v>
      </c>
    </row>
    <row r="8" spans="1:6" x14ac:dyDescent="0.35">
      <c r="A8" t="s">
        <v>13</v>
      </c>
      <c r="B8">
        <v>206</v>
      </c>
      <c r="C8">
        <v>53.92</v>
      </c>
      <c r="D8">
        <v>55</v>
      </c>
      <c r="E8">
        <v>18</v>
      </c>
      <c r="F8">
        <v>84</v>
      </c>
    </row>
    <row r="9" spans="1:6" x14ac:dyDescent="0.35">
      <c r="A9" t="s">
        <v>14</v>
      </c>
      <c r="B9">
        <v>202</v>
      </c>
      <c r="C9">
        <v>48.91</v>
      </c>
      <c r="D9">
        <v>49</v>
      </c>
      <c r="E9">
        <v>18</v>
      </c>
      <c r="F9">
        <v>81</v>
      </c>
    </row>
    <row r="10" spans="1:6" x14ac:dyDescent="0.35">
      <c r="A10" t="s">
        <v>15</v>
      </c>
      <c r="B10">
        <v>203</v>
      </c>
      <c r="C10">
        <v>51.56</v>
      </c>
      <c r="D10">
        <v>53</v>
      </c>
      <c r="E10">
        <v>18</v>
      </c>
      <c r="F10">
        <v>86</v>
      </c>
    </row>
    <row r="11" spans="1:6" x14ac:dyDescent="0.35">
      <c r="A11" t="s">
        <v>16</v>
      </c>
      <c r="B11">
        <v>206</v>
      </c>
      <c r="C11">
        <v>48.55</v>
      </c>
      <c r="D11">
        <v>45</v>
      </c>
      <c r="E11">
        <v>18</v>
      </c>
      <c r="F11">
        <v>78</v>
      </c>
    </row>
    <row r="12" spans="1:6" x14ac:dyDescent="0.35">
      <c r="A12" t="s">
        <v>17</v>
      </c>
      <c r="B12">
        <v>201</v>
      </c>
      <c r="C12">
        <v>51.92</v>
      </c>
      <c r="D12">
        <v>53</v>
      </c>
      <c r="E12">
        <v>19</v>
      </c>
      <c r="F12">
        <v>83</v>
      </c>
    </row>
    <row r="13" spans="1:6" x14ac:dyDescent="0.35">
      <c r="A13" t="s">
        <v>18</v>
      </c>
      <c r="B13">
        <v>205</v>
      </c>
      <c r="C13">
        <v>52.12</v>
      </c>
      <c r="D13">
        <v>51</v>
      </c>
      <c r="E13">
        <v>18</v>
      </c>
      <c r="F13">
        <v>82</v>
      </c>
    </row>
    <row r="14" spans="1:6" x14ac:dyDescent="0.35">
      <c r="A14" t="s">
        <v>19</v>
      </c>
      <c r="B14">
        <v>206</v>
      </c>
      <c r="C14">
        <v>51.86</v>
      </c>
      <c r="D14">
        <v>53</v>
      </c>
      <c r="E14">
        <v>18</v>
      </c>
      <c r="F14">
        <v>87</v>
      </c>
    </row>
    <row r="15" spans="1:6" x14ac:dyDescent="0.35">
      <c r="A15" t="s">
        <v>20</v>
      </c>
      <c r="B15">
        <v>206</v>
      </c>
      <c r="C15">
        <v>51.91</v>
      </c>
      <c r="D15">
        <v>52</v>
      </c>
      <c r="E15">
        <v>18</v>
      </c>
      <c r="F15">
        <v>86</v>
      </c>
    </row>
    <row r="16" spans="1:6" x14ac:dyDescent="0.35">
      <c r="A16" t="s">
        <v>21</v>
      </c>
      <c r="B16">
        <v>208</v>
      </c>
      <c r="C16">
        <v>47.03</v>
      </c>
      <c r="D16">
        <v>46</v>
      </c>
      <c r="E16">
        <v>18</v>
      </c>
      <c r="F16">
        <v>85</v>
      </c>
    </row>
    <row r="17" spans="1:6" x14ac:dyDescent="0.35">
      <c r="A17" t="s">
        <v>22</v>
      </c>
      <c r="B17">
        <v>209</v>
      </c>
      <c r="C17">
        <v>52.81</v>
      </c>
      <c r="D17">
        <v>52</v>
      </c>
      <c r="E17">
        <v>19</v>
      </c>
      <c r="F17">
        <v>86</v>
      </c>
    </row>
    <row r="18" spans="1:6" x14ac:dyDescent="0.35">
      <c r="A18" t="s">
        <v>23</v>
      </c>
      <c r="B18">
        <v>203</v>
      </c>
      <c r="C18">
        <v>51.97</v>
      </c>
      <c r="D18">
        <v>52</v>
      </c>
      <c r="E18">
        <v>20</v>
      </c>
      <c r="F18">
        <v>87</v>
      </c>
    </row>
    <row r="19" spans="1:6" x14ac:dyDescent="0.35">
      <c r="A19" t="s">
        <v>24</v>
      </c>
      <c r="B19">
        <v>207</v>
      </c>
      <c r="C19">
        <v>48.84</v>
      </c>
      <c r="D19">
        <v>45</v>
      </c>
      <c r="E19">
        <v>18</v>
      </c>
      <c r="F19">
        <v>84</v>
      </c>
    </row>
    <row r="20" spans="1:6" x14ac:dyDescent="0.35">
      <c r="A20" t="s">
        <v>25</v>
      </c>
      <c r="B20">
        <v>204</v>
      </c>
      <c r="C20">
        <v>49.23</v>
      </c>
      <c r="D20">
        <v>45</v>
      </c>
      <c r="E20">
        <v>22</v>
      </c>
      <c r="F20">
        <v>87</v>
      </c>
    </row>
    <row r="21" spans="1:6" x14ac:dyDescent="0.35">
      <c r="A21" t="s">
        <v>26</v>
      </c>
      <c r="B21">
        <v>202</v>
      </c>
      <c r="C21">
        <v>50.25</v>
      </c>
      <c r="D21">
        <v>49</v>
      </c>
      <c r="E21">
        <v>22</v>
      </c>
      <c r="F21">
        <v>86</v>
      </c>
    </row>
    <row r="22" spans="1:6" x14ac:dyDescent="0.35">
      <c r="A22" t="s">
        <v>27</v>
      </c>
      <c r="B22">
        <v>202</v>
      </c>
      <c r="C22">
        <v>49.1</v>
      </c>
      <c r="D22">
        <v>47</v>
      </c>
      <c r="E22">
        <v>18</v>
      </c>
      <c r="F22">
        <v>82</v>
      </c>
    </row>
    <row r="23" spans="1:6" x14ac:dyDescent="0.35">
      <c r="A23" t="s">
        <v>28</v>
      </c>
      <c r="B23">
        <v>207</v>
      </c>
      <c r="C23">
        <v>50.41</v>
      </c>
      <c r="D23">
        <v>50</v>
      </c>
      <c r="E23">
        <v>18</v>
      </c>
      <c r="F23">
        <v>80</v>
      </c>
    </row>
    <row r="24" spans="1:6" x14ac:dyDescent="0.35">
      <c r="A24" t="s">
        <v>29</v>
      </c>
      <c r="B24">
        <v>204</v>
      </c>
      <c r="C24">
        <v>48.24</v>
      </c>
      <c r="D24">
        <v>44</v>
      </c>
      <c r="E24">
        <v>19</v>
      </c>
      <c r="F24">
        <v>85</v>
      </c>
    </row>
    <row r="25" spans="1:6" x14ac:dyDescent="0.35">
      <c r="A25" t="s">
        <v>30</v>
      </c>
      <c r="B25">
        <v>201</v>
      </c>
      <c r="C25">
        <v>49.91</v>
      </c>
      <c r="D25">
        <v>48</v>
      </c>
      <c r="E25">
        <v>21</v>
      </c>
      <c r="F25">
        <v>84</v>
      </c>
    </row>
    <row r="26" spans="1:6" x14ac:dyDescent="0.35">
      <c r="A26" t="s">
        <v>31</v>
      </c>
      <c r="B26">
        <v>207</v>
      </c>
      <c r="C26">
        <v>53.58</v>
      </c>
      <c r="D26">
        <v>53</v>
      </c>
      <c r="E26">
        <v>26</v>
      </c>
      <c r="F26">
        <v>82</v>
      </c>
    </row>
    <row r="27" spans="1:6" x14ac:dyDescent="0.35">
      <c r="A27" t="s">
        <v>32</v>
      </c>
      <c r="B27">
        <v>4917</v>
      </c>
      <c r="C27">
        <v>50.25</v>
      </c>
      <c r="D27">
        <v>50</v>
      </c>
      <c r="E27">
        <v>18</v>
      </c>
      <c r="F27">
        <v>90</v>
      </c>
    </row>
    <row r="29" spans="1:6" x14ac:dyDescent="0.35">
      <c r="A29" t="s">
        <v>33</v>
      </c>
    </row>
    <row r="30" spans="1:6" x14ac:dyDescent="0.35">
      <c r="A30" t="s">
        <v>2</v>
      </c>
      <c r="B30" t="s">
        <v>3</v>
      </c>
      <c r="C30" t="s">
        <v>34</v>
      </c>
      <c r="D30" t="s">
        <v>35</v>
      </c>
    </row>
    <row r="31" spans="1:6" x14ac:dyDescent="0.35">
      <c r="A31" t="s">
        <v>8</v>
      </c>
      <c r="B31">
        <v>204</v>
      </c>
      <c r="C31" t="s">
        <v>36</v>
      </c>
      <c r="D31" t="s">
        <v>37</v>
      </c>
    </row>
    <row r="32" spans="1:6" x14ac:dyDescent="0.35">
      <c r="A32" t="s">
        <v>9</v>
      </c>
      <c r="B32">
        <v>201</v>
      </c>
      <c r="C32" t="s">
        <v>38</v>
      </c>
      <c r="D32" t="s">
        <v>39</v>
      </c>
    </row>
    <row r="33" spans="1:4" x14ac:dyDescent="0.35">
      <c r="A33" t="s">
        <v>10</v>
      </c>
      <c r="B33">
        <v>208</v>
      </c>
      <c r="C33" t="s">
        <v>40</v>
      </c>
      <c r="D33" t="s">
        <v>41</v>
      </c>
    </row>
    <row r="34" spans="1:4" x14ac:dyDescent="0.35">
      <c r="A34" t="s">
        <v>11</v>
      </c>
      <c r="B34">
        <v>206</v>
      </c>
      <c r="C34" t="s">
        <v>42</v>
      </c>
      <c r="D34" t="s">
        <v>43</v>
      </c>
    </row>
    <row r="35" spans="1:4" x14ac:dyDescent="0.35">
      <c r="A35" t="s">
        <v>12</v>
      </c>
      <c r="B35">
        <v>209</v>
      </c>
      <c r="C35" t="s">
        <v>44</v>
      </c>
      <c r="D35" t="s">
        <v>45</v>
      </c>
    </row>
    <row r="36" spans="1:4" x14ac:dyDescent="0.35">
      <c r="A36" t="s">
        <v>13</v>
      </c>
      <c r="B36">
        <v>206</v>
      </c>
      <c r="C36" t="s">
        <v>46</v>
      </c>
      <c r="D36" t="s">
        <v>47</v>
      </c>
    </row>
    <row r="37" spans="1:4" x14ac:dyDescent="0.35">
      <c r="A37" t="s">
        <v>14</v>
      </c>
      <c r="B37">
        <v>203</v>
      </c>
      <c r="C37" t="s">
        <v>48</v>
      </c>
      <c r="D37" t="s">
        <v>49</v>
      </c>
    </row>
    <row r="38" spans="1:4" x14ac:dyDescent="0.35">
      <c r="A38" t="s">
        <v>15</v>
      </c>
      <c r="B38">
        <v>206</v>
      </c>
      <c r="C38" t="s">
        <v>50</v>
      </c>
      <c r="D38" t="s">
        <v>51</v>
      </c>
    </row>
    <row r="39" spans="1:4" x14ac:dyDescent="0.35">
      <c r="A39" t="s">
        <v>16</v>
      </c>
      <c r="B39">
        <v>206</v>
      </c>
      <c r="C39" t="s">
        <v>52</v>
      </c>
      <c r="D39" t="s">
        <v>53</v>
      </c>
    </row>
    <row r="40" spans="1:4" x14ac:dyDescent="0.35">
      <c r="A40" t="s">
        <v>17</v>
      </c>
      <c r="B40">
        <v>203</v>
      </c>
      <c r="C40" t="s">
        <v>54</v>
      </c>
      <c r="D40" t="s">
        <v>55</v>
      </c>
    </row>
    <row r="41" spans="1:4" x14ac:dyDescent="0.35">
      <c r="A41" t="s">
        <v>18</v>
      </c>
      <c r="B41">
        <v>205</v>
      </c>
      <c r="C41" t="s">
        <v>56</v>
      </c>
      <c r="D41" t="s">
        <v>57</v>
      </c>
    </row>
    <row r="42" spans="1:4" x14ac:dyDescent="0.35">
      <c r="A42" t="s">
        <v>19</v>
      </c>
      <c r="B42">
        <v>206</v>
      </c>
      <c r="C42" t="s">
        <v>58</v>
      </c>
      <c r="D42" t="s">
        <v>59</v>
      </c>
    </row>
    <row r="43" spans="1:4" x14ac:dyDescent="0.35">
      <c r="A43" t="s">
        <v>20</v>
      </c>
      <c r="B43">
        <v>206</v>
      </c>
      <c r="C43" t="s">
        <v>60</v>
      </c>
      <c r="D43" t="s">
        <v>61</v>
      </c>
    </row>
    <row r="44" spans="1:4" x14ac:dyDescent="0.35">
      <c r="A44" t="s">
        <v>21</v>
      </c>
      <c r="B44">
        <v>210</v>
      </c>
      <c r="C44" t="s">
        <v>62</v>
      </c>
      <c r="D44" t="s">
        <v>63</v>
      </c>
    </row>
    <row r="45" spans="1:4" x14ac:dyDescent="0.35">
      <c r="A45" t="s">
        <v>22</v>
      </c>
      <c r="B45">
        <v>209</v>
      </c>
      <c r="C45" t="s">
        <v>64</v>
      </c>
      <c r="D45" t="s">
        <v>65</v>
      </c>
    </row>
    <row r="46" spans="1:4" x14ac:dyDescent="0.35">
      <c r="A46" t="s">
        <v>23</v>
      </c>
      <c r="B46">
        <v>205</v>
      </c>
      <c r="C46" t="s">
        <v>66</v>
      </c>
      <c r="D46" t="s">
        <v>67</v>
      </c>
    </row>
    <row r="47" spans="1:4" x14ac:dyDescent="0.35">
      <c r="A47" t="s">
        <v>24</v>
      </c>
      <c r="B47">
        <v>207</v>
      </c>
      <c r="C47" t="s">
        <v>68</v>
      </c>
      <c r="D47" t="s">
        <v>69</v>
      </c>
    </row>
    <row r="48" spans="1:4" x14ac:dyDescent="0.35">
      <c r="A48" t="s">
        <v>25</v>
      </c>
      <c r="B48">
        <v>204</v>
      </c>
      <c r="C48" t="s">
        <v>70</v>
      </c>
      <c r="D48" t="s">
        <v>71</v>
      </c>
    </row>
    <row r="49" spans="1:4" x14ac:dyDescent="0.35">
      <c r="A49" t="s">
        <v>26</v>
      </c>
      <c r="B49">
        <v>202</v>
      </c>
      <c r="C49" t="s">
        <v>72</v>
      </c>
      <c r="D49" t="s">
        <v>73</v>
      </c>
    </row>
    <row r="50" spans="1:4" x14ac:dyDescent="0.35">
      <c r="A50" t="s">
        <v>27</v>
      </c>
      <c r="B50">
        <v>204</v>
      </c>
      <c r="C50" t="s">
        <v>74</v>
      </c>
      <c r="D50" t="s">
        <v>75</v>
      </c>
    </row>
    <row r="51" spans="1:4" x14ac:dyDescent="0.35">
      <c r="A51" t="s">
        <v>28</v>
      </c>
      <c r="B51">
        <v>207</v>
      </c>
      <c r="C51" t="s">
        <v>76</v>
      </c>
      <c r="D51" t="s">
        <v>77</v>
      </c>
    </row>
    <row r="52" spans="1:4" x14ac:dyDescent="0.35">
      <c r="A52" t="s">
        <v>29</v>
      </c>
      <c r="B52">
        <v>204</v>
      </c>
      <c r="C52" t="s">
        <v>78</v>
      </c>
      <c r="D52" t="s">
        <v>79</v>
      </c>
    </row>
    <row r="53" spans="1:4" x14ac:dyDescent="0.35">
      <c r="A53" t="s">
        <v>30</v>
      </c>
      <c r="B53">
        <v>202</v>
      </c>
      <c r="C53" t="s">
        <v>38</v>
      </c>
      <c r="D53" t="s">
        <v>39</v>
      </c>
    </row>
    <row r="54" spans="1:4" x14ac:dyDescent="0.35">
      <c r="A54" t="s">
        <v>31</v>
      </c>
      <c r="B54">
        <v>207</v>
      </c>
      <c r="C54" t="s">
        <v>80</v>
      </c>
      <c r="D54" t="s">
        <v>81</v>
      </c>
    </row>
    <row r="55" spans="1:4" x14ac:dyDescent="0.35">
      <c r="A55" t="s">
        <v>32</v>
      </c>
      <c r="B55">
        <v>4930</v>
      </c>
      <c r="C55" t="s">
        <v>82</v>
      </c>
      <c r="D55" t="s">
        <v>83</v>
      </c>
    </row>
    <row r="57" spans="1:4" x14ac:dyDescent="0.35">
      <c r="A57" t="s">
        <v>84</v>
      </c>
    </row>
    <row r="58" spans="1:4" x14ac:dyDescent="0.35">
      <c r="A58" t="s">
        <v>2</v>
      </c>
      <c r="B58" t="s">
        <v>3</v>
      </c>
      <c r="C58" t="s">
        <v>85</v>
      </c>
      <c r="D58" t="s">
        <v>86</v>
      </c>
    </row>
    <row r="59" spans="1:4" x14ac:dyDescent="0.35">
      <c r="A59" t="s">
        <v>8</v>
      </c>
      <c r="B59">
        <v>204</v>
      </c>
      <c r="C59" t="s">
        <v>87</v>
      </c>
      <c r="D59" t="s">
        <v>88</v>
      </c>
    </row>
    <row r="60" spans="1:4" x14ac:dyDescent="0.35">
      <c r="A60" t="s">
        <v>9</v>
      </c>
      <c r="B60">
        <v>201</v>
      </c>
      <c r="C60" t="s">
        <v>89</v>
      </c>
      <c r="D60" t="s">
        <v>90</v>
      </c>
    </row>
    <row r="61" spans="1:4" x14ac:dyDescent="0.35">
      <c r="A61" t="s">
        <v>10</v>
      </c>
      <c r="B61">
        <v>208</v>
      </c>
      <c r="C61" t="s">
        <v>91</v>
      </c>
      <c r="D61" t="s">
        <v>92</v>
      </c>
    </row>
    <row r="62" spans="1:4" x14ac:dyDescent="0.35">
      <c r="A62" t="s">
        <v>11</v>
      </c>
      <c r="B62">
        <v>206</v>
      </c>
      <c r="C62" t="s">
        <v>87</v>
      </c>
      <c r="D62" t="s">
        <v>88</v>
      </c>
    </row>
    <row r="63" spans="1:4" x14ac:dyDescent="0.35">
      <c r="A63" t="s">
        <v>12</v>
      </c>
      <c r="B63">
        <v>209</v>
      </c>
      <c r="C63" t="s">
        <v>93</v>
      </c>
      <c r="D63" t="s">
        <v>94</v>
      </c>
    </row>
    <row r="64" spans="1:4" x14ac:dyDescent="0.35">
      <c r="A64" t="s">
        <v>13</v>
      </c>
      <c r="B64">
        <v>206</v>
      </c>
      <c r="C64" t="s">
        <v>95</v>
      </c>
      <c r="D64" t="s">
        <v>96</v>
      </c>
    </row>
    <row r="65" spans="1:4" x14ac:dyDescent="0.35">
      <c r="A65" t="s">
        <v>14</v>
      </c>
      <c r="B65">
        <v>203</v>
      </c>
      <c r="C65" t="s">
        <v>97</v>
      </c>
      <c r="D65" t="s">
        <v>98</v>
      </c>
    </row>
    <row r="66" spans="1:4" x14ac:dyDescent="0.35">
      <c r="A66" t="s">
        <v>15</v>
      </c>
      <c r="B66">
        <v>206</v>
      </c>
      <c r="C66" t="s">
        <v>99</v>
      </c>
      <c r="D66" t="s">
        <v>100</v>
      </c>
    </row>
    <row r="67" spans="1:4" x14ac:dyDescent="0.35">
      <c r="A67" t="s">
        <v>16</v>
      </c>
      <c r="B67">
        <v>206</v>
      </c>
      <c r="C67" t="s">
        <v>101</v>
      </c>
      <c r="D67" t="s">
        <v>102</v>
      </c>
    </row>
    <row r="68" spans="1:4" x14ac:dyDescent="0.35">
      <c r="A68" t="s">
        <v>17</v>
      </c>
      <c r="B68">
        <v>203</v>
      </c>
      <c r="C68" t="s">
        <v>103</v>
      </c>
      <c r="D68" t="s">
        <v>104</v>
      </c>
    </row>
    <row r="69" spans="1:4" x14ac:dyDescent="0.35">
      <c r="A69" t="s">
        <v>18</v>
      </c>
      <c r="B69">
        <v>205</v>
      </c>
      <c r="C69" t="s">
        <v>105</v>
      </c>
      <c r="D69" t="s">
        <v>106</v>
      </c>
    </row>
    <row r="70" spans="1:4" x14ac:dyDescent="0.35">
      <c r="A70" t="s">
        <v>19</v>
      </c>
      <c r="B70">
        <v>206</v>
      </c>
      <c r="C70" t="s">
        <v>107</v>
      </c>
      <c r="D70" t="s">
        <v>108</v>
      </c>
    </row>
    <row r="71" spans="1:4" x14ac:dyDescent="0.35">
      <c r="A71" t="s">
        <v>20</v>
      </c>
      <c r="B71">
        <v>206</v>
      </c>
      <c r="C71" t="s">
        <v>109</v>
      </c>
      <c r="D71" t="s">
        <v>110</v>
      </c>
    </row>
    <row r="72" spans="1:4" x14ac:dyDescent="0.35">
      <c r="A72" t="s">
        <v>21</v>
      </c>
      <c r="B72">
        <v>210</v>
      </c>
      <c r="C72" t="s">
        <v>111</v>
      </c>
      <c r="D72" t="s">
        <v>112</v>
      </c>
    </row>
    <row r="73" spans="1:4" x14ac:dyDescent="0.35">
      <c r="A73" t="s">
        <v>22</v>
      </c>
      <c r="B73">
        <v>209</v>
      </c>
      <c r="C73" t="s">
        <v>113</v>
      </c>
      <c r="D73" t="s">
        <v>114</v>
      </c>
    </row>
    <row r="74" spans="1:4" x14ac:dyDescent="0.35">
      <c r="A74" t="s">
        <v>23</v>
      </c>
      <c r="B74">
        <v>205</v>
      </c>
      <c r="C74" t="s">
        <v>115</v>
      </c>
      <c r="D74" t="s">
        <v>116</v>
      </c>
    </row>
    <row r="75" spans="1:4" x14ac:dyDescent="0.35">
      <c r="A75" t="s">
        <v>24</v>
      </c>
      <c r="B75">
        <v>207</v>
      </c>
      <c r="C75" t="s">
        <v>117</v>
      </c>
      <c r="D75" t="s">
        <v>118</v>
      </c>
    </row>
    <row r="76" spans="1:4" x14ac:dyDescent="0.35">
      <c r="A76" t="s">
        <v>25</v>
      </c>
      <c r="B76">
        <v>204</v>
      </c>
      <c r="C76" t="s">
        <v>119</v>
      </c>
      <c r="D76" t="s">
        <v>120</v>
      </c>
    </row>
    <row r="77" spans="1:4" x14ac:dyDescent="0.35">
      <c r="A77" t="s">
        <v>26</v>
      </c>
      <c r="B77">
        <v>202</v>
      </c>
      <c r="C77" t="s">
        <v>121</v>
      </c>
      <c r="D77" t="s">
        <v>122</v>
      </c>
    </row>
    <row r="78" spans="1:4" x14ac:dyDescent="0.35">
      <c r="A78" t="s">
        <v>27</v>
      </c>
      <c r="B78">
        <v>204</v>
      </c>
      <c r="C78" t="s">
        <v>123</v>
      </c>
      <c r="D78" t="s">
        <v>124</v>
      </c>
    </row>
    <row r="79" spans="1:4" x14ac:dyDescent="0.35">
      <c r="A79" t="s">
        <v>28</v>
      </c>
      <c r="B79">
        <v>207</v>
      </c>
      <c r="C79" t="s">
        <v>125</v>
      </c>
      <c r="D79" t="s">
        <v>126</v>
      </c>
    </row>
    <row r="80" spans="1:4" x14ac:dyDescent="0.35">
      <c r="A80" t="s">
        <v>29</v>
      </c>
      <c r="B80">
        <v>204</v>
      </c>
      <c r="C80" t="s">
        <v>127</v>
      </c>
      <c r="D80" t="s">
        <v>128</v>
      </c>
    </row>
    <row r="81" spans="1:6" x14ac:dyDescent="0.35">
      <c r="A81" t="s">
        <v>30</v>
      </c>
      <c r="B81">
        <v>202</v>
      </c>
      <c r="C81" t="s">
        <v>129</v>
      </c>
      <c r="D81" t="s">
        <v>130</v>
      </c>
    </row>
    <row r="82" spans="1:6" x14ac:dyDescent="0.35">
      <c r="A82" t="s">
        <v>31</v>
      </c>
      <c r="B82">
        <v>207</v>
      </c>
      <c r="C82" t="s">
        <v>131</v>
      </c>
      <c r="D82" t="s">
        <v>132</v>
      </c>
    </row>
    <row r="83" spans="1:6" x14ac:dyDescent="0.35">
      <c r="A83" t="s">
        <v>32</v>
      </c>
      <c r="B83">
        <v>4930</v>
      </c>
      <c r="C83" t="s">
        <v>123</v>
      </c>
      <c r="D83" t="s">
        <v>124</v>
      </c>
    </row>
    <row r="85" spans="1:6" x14ac:dyDescent="0.35">
      <c r="A85" t="s">
        <v>133</v>
      </c>
    </row>
    <row r="86" spans="1:6" x14ac:dyDescent="0.35">
      <c r="A86" t="s">
        <v>2</v>
      </c>
      <c r="B86" t="s">
        <v>3</v>
      </c>
      <c r="C86" t="s">
        <v>4</v>
      </c>
      <c r="D86" t="s">
        <v>5</v>
      </c>
      <c r="E86" t="s">
        <v>6</v>
      </c>
      <c r="F86" t="s">
        <v>7</v>
      </c>
    </row>
    <row r="87" spans="1:6" x14ac:dyDescent="0.35">
      <c r="A87" t="s">
        <v>8</v>
      </c>
      <c r="B87">
        <v>202</v>
      </c>
      <c r="C87">
        <v>2.68</v>
      </c>
      <c r="D87">
        <v>3</v>
      </c>
      <c r="E87">
        <v>1</v>
      </c>
      <c r="F87">
        <v>9</v>
      </c>
    </row>
    <row r="88" spans="1:6" x14ac:dyDescent="0.35">
      <c r="A88" t="s">
        <v>9</v>
      </c>
      <c r="B88">
        <v>201</v>
      </c>
      <c r="C88">
        <v>3.05</v>
      </c>
      <c r="D88">
        <v>3</v>
      </c>
      <c r="E88">
        <v>1</v>
      </c>
      <c r="F88">
        <v>13</v>
      </c>
    </row>
    <row r="89" spans="1:6" x14ac:dyDescent="0.35">
      <c r="A89" t="s">
        <v>10</v>
      </c>
      <c r="B89">
        <v>204</v>
      </c>
      <c r="C89">
        <v>2.72</v>
      </c>
      <c r="D89">
        <v>2</v>
      </c>
      <c r="E89">
        <v>1</v>
      </c>
      <c r="F89">
        <v>10</v>
      </c>
    </row>
    <row r="90" spans="1:6" x14ac:dyDescent="0.35">
      <c r="A90" t="s">
        <v>11</v>
      </c>
      <c r="B90">
        <v>206</v>
      </c>
      <c r="C90">
        <v>3.02</v>
      </c>
      <c r="D90">
        <v>3</v>
      </c>
      <c r="E90">
        <v>1</v>
      </c>
      <c r="F90">
        <v>11</v>
      </c>
    </row>
    <row r="91" spans="1:6" x14ac:dyDescent="0.35">
      <c r="A91" t="s">
        <v>12</v>
      </c>
      <c r="B91">
        <v>208</v>
      </c>
      <c r="C91">
        <v>2.89</v>
      </c>
      <c r="D91">
        <v>3</v>
      </c>
      <c r="E91">
        <v>1</v>
      </c>
      <c r="F91">
        <v>7</v>
      </c>
    </row>
    <row r="92" spans="1:6" x14ac:dyDescent="0.35">
      <c r="A92" t="s">
        <v>13</v>
      </c>
      <c r="B92">
        <v>202</v>
      </c>
      <c r="C92">
        <v>2.2999999999999998</v>
      </c>
      <c r="D92">
        <v>2</v>
      </c>
      <c r="E92">
        <v>1</v>
      </c>
      <c r="F92">
        <v>8</v>
      </c>
    </row>
    <row r="93" spans="1:6" x14ac:dyDescent="0.35">
      <c r="A93" t="s">
        <v>14</v>
      </c>
      <c r="B93">
        <v>202</v>
      </c>
      <c r="C93">
        <v>2.79</v>
      </c>
      <c r="D93">
        <v>3</v>
      </c>
      <c r="E93">
        <v>1</v>
      </c>
      <c r="F93">
        <v>10</v>
      </c>
    </row>
    <row r="94" spans="1:6" x14ac:dyDescent="0.35">
      <c r="A94" t="s">
        <v>15</v>
      </c>
      <c r="B94">
        <v>205</v>
      </c>
      <c r="C94">
        <v>2.72</v>
      </c>
      <c r="D94">
        <v>2</v>
      </c>
      <c r="E94">
        <v>1</v>
      </c>
      <c r="F94">
        <v>9</v>
      </c>
    </row>
    <row r="95" spans="1:6" x14ac:dyDescent="0.35">
      <c r="A95" t="s">
        <v>16</v>
      </c>
      <c r="B95">
        <v>205</v>
      </c>
      <c r="C95">
        <v>3.31</v>
      </c>
      <c r="D95">
        <v>3</v>
      </c>
      <c r="E95">
        <v>1</v>
      </c>
      <c r="F95">
        <v>8</v>
      </c>
    </row>
    <row r="96" spans="1:6" x14ac:dyDescent="0.35">
      <c r="A96" t="s">
        <v>17</v>
      </c>
      <c r="B96">
        <v>201</v>
      </c>
      <c r="C96">
        <v>2.77</v>
      </c>
      <c r="D96">
        <v>2</v>
      </c>
      <c r="E96">
        <v>1</v>
      </c>
      <c r="F96">
        <v>10</v>
      </c>
    </row>
    <row r="97" spans="1:6" x14ac:dyDescent="0.35">
      <c r="A97" t="s">
        <v>18</v>
      </c>
      <c r="B97">
        <v>203</v>
      </c>
      <c r="C97">
        <v>2.52</v>
      </c>
      <c r="D97">
        <v>2</v>
      </c>
      <c r="E97">
        <v>1</v>
      </c>
      <c r="F97">
        <v>8</v>
      </c>
    </row>
    <row r="98" spans="1:6" x14ac:dyDescent="0.35">
      <c r="A98" t="s">
        <v>19</v>
      </c>
      <c r="B98">
        <v>205</v>
      </c>
      <c r="C98">
        <v>2.4700000000000002</v>
      </c>
      <c r="D98">
        <v>2</v>
      </c>
      <c r="E98">
        <v>1</v>
      </c>
      <c r="F98">
        <v>8</v>
      </c>
    </row>
    <row r="99" spans="1:6" x14ac:dyDescent="0.35">
      <c r="A99" t="s">
        <v>20</v>
      </c>
      <c r="B99">
        <v>204</v>
      </c>
      <c r="C99">
        <v>2.63</v>
      </c>
      <c r="D99">
        <v>2</v>
      </c>
      <c r="E99">
        <v>1</v>
      </c>
      <c r="F99">
        <v>7</v>
      </c>
    </row>
    <row r="100" spans="1:6" x14ac:dyDescent="0.35">
      <c r="A100" t="s">
        <v>21</v>
      </c>
      <c r="B100">
        <v>209</v>
      </c>
      <c r="C100">
        <v>2.5</v>
      </c>
      <c r="D100">
        <v>2</v>
      </c>
      <c r="E100">
        <v>1</v>
      </c>
      <c r="F100">
        <v>7</v>
      </c>
    </row>
    <row r="101" spans="1:6" x14ac:dyDescent="0.35">
      <c r="A101" t="s">
        <v>22</v>
      </c>
      <c r="B101">
        <v>207</v>
      </c>
      <c r="C101">
        <v>2.59</v>
      </c>
      <c r="D101">
        <v>2</v>
      </c>
      <c r="E101">
        <v>1</v>
      </c>
      <c r="F101">
        <v>11</v>
      </c>
    </row>
    <row r="102" spans="1:6" x14ac:dyDescent="0.35">
      <c r="A102" t="s">
        <v>23</v>
      </c>
      <c r="B102">
        <v>200</v>
      </c>
      <c r="C102">
        <v>2.31</v>
      </c>
      <c r="D102">
        <v>2</v>
      </c>
      <c r="E102">
        <v>1</v>
      </c>
      <c r="F102">
        <v>7</v>
      </c>
    </row>
    <row r="103" spans="1:6" x14ac:dyDescent="0.35">
      <c r="A103" t="s">
        <v>24</v>
      </c>
      <c r="B103">
        <v>204</v>
      </c>
      <c r="C103">
        <v>3.24</v>
      </c>
      <c r="D103">
        <v>3</v>
      </c>
      <c r="E103">
        <v>1</v>
      </c>
      <c r="F103">
        <v>8</v>
      </c>
    </row>
    <row r="104" spans="1:6" x14ac:dyDescent="0.35">
      <c r="A104" t="s">
        <v>25</v>
      </c>
      <c r="B104">
        <v>201</v>
      </c>
      <c r="C104">
        <v>3.15</v>
      </c>
      <c r="D104">
        <v>3</v>
      </c>
      <c r="E104">
        <v>1</v>
      </c>
      <c r="F104">
        <v>9</v>
      </c>
    </row>
    <row r="105" spans="1:6" x14ac:dyDescent="0.35">
      <c r="A105" t="s">
        <v>26</v>
      </c>
      <c r="B105">
        <v>200</v>
      </c>
      <c r="C105">
        <v>3.01</v>
      </c>
      <c r="D105">
        <v>3</v>
      </c>
      <c r="E105">
        <v>1</v>
      </c>
      <c r="F105">
        <v>10</v>
      </c>
    </row>
    <row r="106" spans="1:6" x14ac:dyDescent="0.35">
      <c r="A106" t="s">
        <v>27</v>
      </c>
      <c r="B106">
        <v>201</v>
      </c>
      <c r="C106">
        <v>3.41</v>
      </c>
      <c r="D106">
        <v>3</v>
      </c>
      <c r="E106">
        <v>1</v>
      </c>
      <c r="F106">
        <v>9</v>
      </c>
    </row>
    <row r="107" spans="1:6" x14ac:dyDescent="0.35">
      <c r="A107" t="s">
        <v>28</v>
      </c>
      <c r="B107">
        <v>207</v>
      </c>
      <c r="C107">
        <v>2.5299999999999998</v>
      </c>
      <c r="D107">
        <v>2</v>
      </c>
      <c r="E107">
        <v>1</v>
      </c>
      <c r="F107">
        <v>9</v>
      </c>
    </row>
    <row r="108" spans="1:6" x14ac:dyDescent="0.35">
      <c r="A108" t="s">
        <v>29</v>
      </c>
      <c r="B108">
        <v>200</v>
      </c>
      <c r="C108">
        <v>3.25</v>
      </c>
      <c r="D108">
        <v>3</v>
      </c>
      <c r="E108">
        <v>1</v>
      </c>
      <c r="F108">
        <v>10</v>
      </c>
    </row>
    <row r="109" spans="1:6" x14ac:dyDescent="0.35">
      <c r="A109" t="s">
        <v>30</v>
      </c>
      <c r="B109">
        <v>202</v>
      </c>
      <c r="C109">
        <v>3.45</v>
      </c>
      <c r="D109">
        <v>3</v>
      </c>
      <c r="E109">
        <v>1</v>
      </c>
      <c r="F109">
        <v>12</v>
      </c>
    </row>
    <row r="110" spans="1:6" x14ac:dyDescent="0.35">
      <c r="A110" t="s">
        <v>31</v>
      </c>
      <c r="B110">
        <v>205</v>
      </c>
      <c r="C110">
        <v>2.67</v>
      </c>
      <c r="D110">
        <v>2</v>
      </c>
      <c r="E110">
        <v>1</v>
      </c>
      <c r="F110">
        <v>7</v>
      </c>
    </row>
    <row r="111" spans="1:6" x14ac:dyDescent="0.35">
      <c r="A111" t="s">
        <v>32</v>
      </c>
      <c r="B111">
        <v>4884</v>
      </c>
      <c r="C111">
        <v>2.83</v>
      </c>
      <c r="D111">
        <v>3</v>
      </c>
      <c r="E111">
        <v>1</v>
      </c>
      <c r="F111">
        <v>13</v>
      </c>
    </row>
    <row r="113" spans="1:6" x14ac:dyDescent="0.35">
      <c r="A113" t="s">
        <v>134</v>
      </c>
    </row>
    <row r="114" spans="1:6" x14ac:dyDescent="0.35">
      <c r="A114" t="s">
        <v>2</v>
      </c>
      <c r="B114" t="s">
        <v>135</v>
      </c>
      <c r="C114" t="s">
        <v>3</v>
      </c>
      <c r="D114" t="s">
        <v>34</v>
      </c>
      <c r="E114" t="s">
        <v>35</v>
      </c>
      <c r="F114" t="s">
        <v>136</v>
      </c>
    </row>
    <row r="115" spans="1:6" x14ac:dyDescent="0.35">
      <c r="A115" t="s">
        <v>8</v>
      </c>
      <c r="B115" t="s">
        <v>137</v>
      </c>
      <c r="C115">
        <v>3</v>
      </c>
      <c r="D115" t="s">
        <v>138</v>
      </c>
      <c r="E115" t="s">
        <v>139</v>
      </c>
      <c r="F115" t="s">
        <v>140</v>
      </c>
    </row>
    <row r="116" spans="1:6" x14ac:dyDescent="0.35">
      <c r="A116" t="s">
        <v>8</v>
      </c>
      <c r="B116" t="s">
        <v>141</v>
      </c>
      <c r="C116">
        <v>3</v>
      </c>
      <c r="D116" t="s">
        <v>142</v>
      </c>
      <c r="E116" t="s">
        <v>143</v>
      </c>
      <c r="F116" t="s">
        <v>140</v>
      </c>
    </row>
    <row r="117" spans="1:6" x14ac:dyDescent="0.35">
      <c r="A117" t="s">
        <v>8</v>
      </c>
      <c r="B117" t="s">
        <v>144</v>
      </c>
      <c r="C117">
        <v>8</v>
      </c>
      <c r="D117" t="s">
        <v>145</v>
      </c>
      <c r="E117" t="s">
        <v>146</v>
      </c>
      <c r="F117" t="s">
        <v>147</v>
      </c>
    </row>
    <row r="118" spans="1:6" x14ac:dyDescent="0.35">
      <c r="A118" t="s">
        <v>8</v>
      </c>
      <c r="B118" t="s">
        <v>148</v>
      </c>
      <c r="C118">
        <v>11</v>
      </c>
      <c r="D118" t="s">
        <v>149</v>
      </c>
      <c r="E118" t="s">
        <v>150</v>
      </c>
      <c r="F118" t="s">
        <v>140</v>
      </c>
    </row>
    <row r="119" spans="1:6" x14ac:dyDescent="0.35">
      <c r="A119" t="s">
        <v>8</v>
      </c>
      <c r="B119" t="s">
        <v>151</v>
      </c>
      <c r="C119">
        <v>9</v>
      </c>
      <c r="D119" t="s">
        <v>152</v>
      </c>
      <c r="E119" t="s">
        <v>153</v>
      </c>
      <c r="F119" t="s">
        <v>140</v>
      </c>
    </row>
    <row r="120" spans="1:6" x14ac:dyDescent="0.35">
      <c r="A120" t="s">
        <v>8</v>
      </c>
      <c r="B120" t="s">
        <v>154</v>
      </c>
      <c r="C120">
        <v>11</v>
      </c>
      <c r="D120" t="s">
        <v>75</v>
      </c>
      <c r="E120" t="s">
        <v>74</v>
      </c>
      <c r="F120" t="s">
        <v>140</v>
      </c>
    </row>
    <row r="121" spans="1:6" x14ac:dyDescent="0.35">
      <c r="A121" t="s">
        <v>8</v>
      </c>
      <c r="B121" t="s">
        <v>155</v>
      </c>
      <c r="C121">
        <v>11</v>
      </c>
      <c r="D121" t="s">
        <v>156</v>
      </c>
      <c r="E121" t="s">
        <v>157</v>
      </c>
      <c r="F121" t="s">
        <v>140</v>
      </c>
    </row>
    <row r="122" spans="1:6" x14ac:dyDescent="0.35">
      <c r="A122" t="s">
        <v>8</v>
      </c>
      <c r="B122" t="s">
        <v>158</v>
      </c>
      <c r="C122">
        <v>12</v>
      </c>
      <c r="D122" t="s">
        <v>159</v>
      </c>
      <c r="E122" t="s">
        <v>160</v>
      </c>
      <c r="F122" t="s">
        <v>140</v>
      </c>
    </row>
    <row r="123" spans="1:6" x14ac:dyDescent="0.35">
      <c r="A123" t="s">
        <v>8</v>
      </c>
      <c r="B123" t="s">
        <v>161</v>
      </c>
      <c r="C123">
        <v>8</v>
      </c>
      <c r="D123" t="s">
        <v>162</v>
      </c>
      <c r="E123" t="s">
        <v>163</v>
      </c>
      <c r="F123" t="s">
        <v>140</v>
      </c>
    </row>
    <row r="124" spans="1:6" x14ac:dyDescent="0.35">
      <c r="A124" t="s">
        <v>8</v>
      </c>
      <c r="B124" t="s">
        <v>164</v>
      </c>
      <c r="C124">
        <v>7</v>
      </c>
      <c r="D124" t="s">
        <v>165</v>
      </c>
      <c r="E124" t="s">
        <v>166</v>
      </c>
      <c r="F124" t="s">
        <v>140</v>
      </c>
    </row>
    <row r="125" spans="1:6" x14ac:dyDescent="0.35">
      <c r="A125" t="s">
        <v>8</v>
      </c>
      <c r="B125" t="s">
        <v>167</v>
      </c>
      <c r="C125">
        <v>9</v>
      </c>
      <c r="D125" t="s">
        <v>168</v>
      </c>
      <c r="E125" t="s">
        <v>169</v>
      </c>
      <c r="F125" t="s">
        <v>140</v>
      </c>
    </row>
    <row r="126" spans="1:6" x14ac:dyDescent="0.35">
      <c r="A126" t="s">
        <v>8</v>
      </c>
      <c r="B126" t="s">
        <v>170</v>
      </c>
      <c r="C126">
        <v>4</v>
      </c>
      <c r="D126" t="s">
        <v>171</v>
      </c>
      <c r="E126" t="s">
        <v>172</v>
      </c>
      <c r="F126" t="s">
        <v>140</v>
      </c>
    </row>
    <row r="127" spans="1:6" x14ac:dyDescent="0.35">
      <c r="A127" t="s">
        <v>8</v>
      </c>
      <c r="B127" t="s">
        <v>173</v>
      </c>
      <c r="C127">
        <v>7</v>
      </c>
      <c r="D127" t="s">
        <v>174</v>
      </c>
      <c r="E127" t="s">
        <v>175</v>
      </c>
      <c r="F127" t="s">
        <v>140</v>
      </c>
    </row>
    <row r="128" spans="1:6" x14ac:dyDescent="0.35">
      <c r="A128" t="s">
        <v>8</v>
      </c>
      <c r="B128" t="s">
        <v>176</v>
      </c>
      <c r="C128">
        <v>6</v>
      </c>
      <c r="D128" t="s">
        <v>177</v>
      </c>
      <c r="E128" t="s">
        <v>140</v>
      </c>
      <c r="F128" t="s">
        <v>140</v>
      </c>
    </row>
    <row r="129" spans="1:6" x14ac:dyDescent="0.35">
      <c r="A129" t="s">
        <v>8</v>
      </c>
      <c r="B129" t="s">
        <v>178</v>
      </c>
      <c r="C129">
        <v>6</v>
      </c>
      <c r="D129" t="s">
        <v>179</v>
      </c>
      <c r="E129" t="s">
        <v>180</v>
      </c>
      <c r="F129" t="s">
        <v>140</v>
      </c>
    </row>
    <row r="130" spans="1:6" x14ac:dyDescent="0.35">
      <c r="A130" t="s">
        <v>8</v>
      </c>
      <c r="B130" t="s">
        <v>181</v>
      </c>
      <c r="C130">
        <v>3</v>
      </c>
      <c r="D130" t="s">
        <v>182</v>
      </c>
      <c r="E130" t="s">
        <v>183</v>
      </c>
      <c r="F130" t="s">
        <v>140</v>
      </c>
    </row>
    <row r="131" spans="1:6" x14ac:dyDescent="0.35">
      <c r="A131" t="s">
        <v>8</v>
      </c>
      <c r="B131" t="s">
        <v>184</v>
      </c>
      <c r="C131">
        <v>4</v>
      </c>
      <c r="D131" t="s">
        <v>177</v>
      </c>
      <c r="E131" t="s">
        <v>140</v>
      </c>
      <c r="F131" t="s">
        <v>140</v>
      </c>
    </row>
    <row r="132" spans="1:6" x14ac:dyDescent="0.35">
      <c r="A132" t="s">
        <v>8</v>
      </c>
      <c r="B132" t="s">
        <v>185</v>
      </c>
      <c r="C132">
        <v>1</v>
      </c>
      <c r="D132" t="s">
        <v>140</v>
      </c>
      <c r="E132" t="s">
        <v>177</v>
      </c>
      <c r="F132" t="s">
        <v>140</v>
      </c>
    </row>
    <row r="133" spans="1:6" x14ac:dyDescent="0.35">
      <c r="A133" t="s">
        <v>8</v>
      </c>
      <c r="B133" t="s">
        <v>186</v>
      </c>
      <c r="C133">
        <v>2</v>
      </c>
      <c r="D133" t="s">
        <v>187</v>
      </c>
      <c r="E133" t="s">
        <v>188</v>
      </c>
      <c r="F133" t="s">
        <v>140</v>
      </c>
    </row>
    <row r="134" spans="1:6" x14ac:dyDescent="0.35">
      <c r="A134" t="s">
        <v>8</v>
      </c>
      <c r="B134" t="s">
        <v>189</v>
      </c>
      <c r="C134">
        <v>4</v>
      </c>
      <c r="D134" t="s">
        <v>96</v>
      </c>
      <c r="E134" t="s">
        <v>95</v>
      </c>
      <c r="F134" t="s">
        <v>140</v>
      </c>
    </row>
    <row r="135" spans="1:6" x14ac:dyDescent="0.35">
      <c r="A135" t="s">
        <v>8</v>
      </c>
      <c r="B135" t="s">
        <v>190</v>
      </c>
      <c r="C135">
        <v>4</v>
      </c>
      <c r="D135" t="s">
        <v>191</v>
      </c>
      <c r="E135" t="s">
        <v>192</v>
      </c>
      <c r="F135" t="s">
        <v>140</v>
      </c>
    </row>
    <row r="136" spans="1:6" x14ac:dyDescent="0.35">
      <c r="A136" t="s">
        <v>8</v>
      </c>
      <c r="B136" t="s">
        <v>193</v>
      </c>
      <c r="C136">
        <v>3</v>
      </c>
      <c r="D136" t="s">
        <v>177</v>
      </c>
      <c r="E136" t="s">
        <v>140</v>
      </c>
      <c r="F136" t="s">
        <v>140</v>
      </c>
    </row>
    <row r="137" spans="1:6" x14ac:dyDescent="0.35">
      <c r="A137" t="s">
        <v>8</v>
      </c>
      <c r="B137" t="s">
        <v>194</v>
      </c>
      <c r="C137">
        <v>3</v>
      </c>
      <c r="D137" t="s">
        <v>195</v>
      </c>
      <c r="E137" t="s">
        <v>196</v>
      </c>
      <c r="F137" t="s">
        <v>140</v>
      </c>
    </row>
    <row r="138" spans="1:6" x14ac:dyDescent="0.35">
      <c r="A138" t="s">
        <v>8</v>
      </c>
      <c r="B138" t="s">
        <v>197</v>
      </c>
      <c r="C138">
        <v>4</v>
      </c>
      <c r="D138" t="s">
        <v>198</v>
      </c>
      <c r="E138" t="s">
        <v>199</v>
      </c>
      <c r="F138" t="s">
        <v>140</v>
      </c>
    </row>
    <row r="139" spans="1:6" x14ac:dyDescent="0.35">
      <c r="A139" t="s">
        <v>8</v>
      </c>
      <c r="B139" t="s">
        <v>200</v>
      </c>
      <c r="C139">
        <v>5</v>
      </c>
      <c r="D139" t="s">
        <v>201</v>
      </c>
      <c r="E139" t="s">
        <v>202</v>
      </c>
      <c r="F139" t="s">
        <v>140</v>
      </c>
    </row>
    <row r="140" spans="1:6" x14ac:dyDescent="0.35">
      <c r="A140" t="s">
        <v>8</v>
      </c>
      <c r="B140" t="s">
        <v>203</v>
      </c>
      <c r="C140">
        <v>2</v>
      </c>
      <c r="D140" t="s">
        <v>177</v>
      </c>
      <c r="E140" t="s">
        <v>140</v>
      </c>
      <c r="F140" t="s">
        <v>140</v>
      </c>
    </row>
    <row r="141" spans="1:6" x14ac:dyDescent="0.35">
      <c r="A141" t="s">
        <v>8</v>
      </c>
      <c r="B141" t="s">
        <v>204</v>
      </c>
      <c r="C141">
        <v>4</v>
      </c>
      <c r="D141" t="s">
        <v>205</v>
      </c>
      <c r="E141" t="s">
        <v>206</v>
      </c>
      <c r="F141" t="s">
        <v>140</v>
      </c>
    </row>
    <row r="142" spans="1:6" x14ac:dyDescent="0.35">
      <c r="A142" t="s">
        <v>8</v>
      </c>
      <c r="B142" t="s">
        <v>207</v>
      </c>
      <c r="C142">
        <v>9</v>
      </c>
      <c r="D142" t="s">
        <v>208</v>
      </c>
      <c r="E142" t="s">
        <v>209</v>
      </c>
      <c r="F142" t="s">
        <v>140</v>
      </c>
    </row>
    <row r="143" spans="1:6" x14ac:dyDescent="0.35">
      <c r="A143" t="s">
        <v>8</v>
      </c>
      <c r="B143" t="s">
        <v>210</v>
      </c>
      <c r="C143">
        <v>13</v>
      </c>
      <c r="D143" t="s">
        <v>211</v>
      </c>
      <c r="E143" t="s">
        <v>212</v>
      </c>
      <c r="F143" t="s">
        <v>140</v>
      </c>
    </row>
    <row r="144" spans="1:6" x14ac:dyDescent="0.35">
      <c r="A144" t="s">
        <v>8</v>
      </c>
      <c r="B144" t="s">
        <v>213</v>
      </c>
      <c r="C144">
        <v>10</v>
      </c>
      <c r="D144" t="s">
        <v>214</v>
      </c>
      <c r="E144" t="s">
        <v>215</v>
      </c>
      <c r="F144" t="s">
        <v>140</v>
      </c>
    </row>
    <row r="145" spans="1:6" x14ac:dyDescent="0.35">
      <c r="A145" t="s">
        <v>8</v>
      </c>
      <c r="B145" t="s">
        <v>216</v>
      </c>
      <c r="C145">
        <v>6</v>
      </c>
      <c r="D145" t="s">
        <v>217</v>
      </c>
      <c r="E145" t="s">
        <v>218</v>
      </c>
      <c r="F145" t="s">
        <v>140</v>
      </c>
    </row>
    <row r="146" spans="1:6" x14ac:dyDescent="0.35">
      <c r="A146" t="s">
        <v>8</v>
      </c>
      <c r="B146" t="s">
        <v>219</v>
      </c>
      <c r="C146">
        <v>13</v>
      </c>
      <c r="D146" t="s">
        <v>220</v>
      </c>
      <c r="E146" t="s">
        <v>221</v>
      </c>
      <c r="F146" t="s">
        <v>140</v>
      </c>
    </row>
    <row r="147" spans="1:6" x14ac:dyDescent="0.35">
      <c r="A147" t="s">
        <v>8</v>
      </c>
      <c r="B147" t="s">
        <v>222</v>
      </c>
      <c r="C147">
        <v>10</v>
      </c>
      <c r="D147" t="s">
        <v>223</v>
      </c>
      <c r="E147" t="s">
        <v>224</v>
      </c>
      <c r="F147" t="s">
        <v>140</v>
      </c>
    </row>
    <row r="148" spans="1:6" x14ac:dyDescent="0.35">
      <c r="A148" t="s">
        <v>8</v>
      </c>
      <c r="B148" t="s">
        <v>225</v>
      </c>
      <c r="C148">
        <v>10</v>
      </c>
      <c r="D148" t="s">
        <v>226</v>
      </c>
      <c r="E148" t="s">
        <v>227</v>
      </c>
      <c r="F148" t="s">
        <v>140</v>
      </c>
    </row>
    <row r="149" spans="1:6" x14ac:dyDescent="0.35">
      <c r="A149" t="s">
        <v>8</v>
      </c>
      <c r="B149" t="s">
        <v>228</v>
      </c>
      <c r="C149">
        <v>7</v>
      </c>
      <c r="D149" t="s">
        <v>177</v>
      </c>
      <c r="E149" t="s">
        <v>140</v>
      </c>
      <c r="F149" t="s">
        <v>140</v>
      </c>
    </row>
    <row r="150" spans="1:6" x14ac:dyDescent="0.35">
      <c r="A150" t="s">
        <v>8</v>
      </c>
      <c r="B150" t="s">
        <v>229</v>
      </c>
      <c r="C150">
        <v>13</v>
      </c>
      <c r="D150" t="s">
        <v>230</v>
      </c>
      <c r="E150" t="s">
        <v>231</v>
      </c>
      <c r="F150" t="s">
        <v>140</v>
      </c>
    </row>
    <row r="151" spans="1:6" x14ac:dyDescent="0.35">
      <c r="A151" t="s">
        <v>8</v>
      </c>
      <c r="B151" t="s">
        <v>232</v>
      </c>
      <c r="C151">
        <v>5</v>
      </c>
      <c r="D151" t="s">
        <v>233</v>
      </c>
      <c r="E151" t="s">
        <v>234</v>
      </c>
      <c r="F151" t="s">
        <v>140</v>
      </c>
    </row>
    <row r="152" spans="1:6" x14ac:dyDescent="0.35">
      <c r="A152" t="s">
        <v>8</v>
      </c>
      <c r="B152" t="s">
        <v>235</v>
      </c>
      <c r="C152">
        <v>11</v>
      </c>
      <c r="D152" t="s">
        <v>236</v>
      </c>
      <c r="E152" t="s">
        <v>237</v>
      </c>
      <c r="F152" t="s">
        <v>140</v>
      </c>
    </row>
    <row r="153" spans="1:6" x14ac:dyDescent="0.35">
      <c r="A153" t="s">
        <v>8</v>
      </c>
      <c r="B153" t="s">
        <v>238</v>
      </c>
      <c r="C153">
        <v>11</v>
      </c>
      <c r="D153" t="s">
        <v>239</v>
      </c>
      <c r="E153" t="s">
        <v>240</v>
      </c>
      <c r="F153" t="s">
        <v>140</v>
      </c>
    </row>
    <row r="154" spans="1:6" x14ac:dyDescent="0.35">
      <c r="A154" t="s">
        <v>8</v>
      </c>
      <c r="B154" t="s">
        <v>241</v>
      </c>
      <c r="C154">
        <v>2</v>
      </c>
      <c r="D154" t="s">
        <v>242</v>
      </c>
      <c r="E154" t="s">
        <v>243</v>
      </c>
      <c r="F154" t="s">
        <v>140</v>
      </c>
    </row>
    <row r="155" spans="1:6" x14ac:dyDescent="0.35">
      <c r="A155" t="s">
        <v>8</v>
      </c>
      <c r="B155" t="s">
        <v>244</v>
      </c>
      <c r="C155">
        <v>6</v>
      </c>
      <c r="D155" t="s">
        <v>245</v>
      </c>
      <c r="E155" t="s">
        <v>246</v>
      </c>
      <c r="F155" t="s">
        <v>140</v>
      </c>
    </row>
    <row r="156" spans="1:6" x14ac:dyDescent="0.35">
      <c r="A156" t="s">
        <v>8</v>
      </c>
      <c r="B156" t="s">
        <v>247</v>
      </c>
      <c r="C156">
        <v>10</v>
      </c>
      <c r="D156" t="s">
        <v>248</v>
      </c>
      <c r="E156" t="s">
        <v>249</v>
      </c>
      <c r="F156" t="s">
        <v>140</v>
      </c>
    </row>
    <row r="157" spans="1:6" x14ac:dyDescent="0.35">
      <c r="A157" t="s">
        <v>8</v>
      </c>
      <c r="B157" t="s">
        <v>250</v>
      </c>
      <c r="C157">
        <v>11</v>
      </c>
      <c r="D157" t="s">
        <v>251</v>
      </c>
      <c r="E157" t="s">
        <v>252</v>
      </c>
      <c r="F157" t="s">
        <v>140</v>
      </c>
    </row>
    <row r="158" spans="1:6" x14ac:dyDescent="0.35">
      <c r="A158" t="s">
        <v>8</v>
      </c>
      <c r="B158" t="s">
        <v>253</v>
      </c>
      <c r="C158">
        <v>4</v>
      </c>
      <c r="D158" t="s">
        <v>177</v>
      </c>
      <c r="E158" t="s">
        <v>140</v>
      </c>
      <c r="F158" t="s">
        <v>140</v>
      </c>
    </row>
    <row r="159" spans="1:6" x14ac:dyDescent="0.35">
      <c r="A159" t="s">
        <v>8</v>
      </c>
      <c r="B159" t="s">
        <v>254</v>
      </c>
      <c r="C159">
        <v>12</v>
      </c>
      <c r="D159" t="s">
        <v>255</v>
      </c>
      <c r="E159" t="s">
        <v>256</v>
      </c>
      <c r="F159" t="s">
        <v>140</v>
      </c>
    </row>
    <row r="160" spans="1:6" x14ac:dyDescent="0.35">
      <c r="A160" t="s">
        <v>8</v>
      </c>
      <c r="B160" t="s">
        <v>257</v>
      </c>
      <c r="C160">
        <v>1</v>
      </c>
      <c r="D160" t="s">
        <v>140</v>
      </c>
      <c r="E160" t="s">
        <v>177</v>
      </c>
      <c r="F160" t="s">
        <v>140</v>
      </c>
    </row>
    <row r="161" spans="1:6" x14ac:dyDescent="0.35">
      <c r="A161" t="s">
        <v>8</v>
      </c>
      <c r="B161" t="s">
        <v>258</v>
      </c>
      <c r="C161">
        <v>6</v>
      </c>
      <c r="D161" t="s">
        <v>92</v>
      </c>
      <c r="E161" t="s">
        <v>91</v>
      </c>
      <c r="F161" t="s">
        <v>140</v>
      </c>
    </row>
    <row r="162" spans="1:6" x14ac:dyDescent="0.35">
      <c r="A162" t="s">
        <v>8</v>
      </c>
      <c r="B162" t="s">
        <v>259</v>
      </c>
      <c r="C162">
        <v>8</v>
      </c>
      <c r="D162" t="s">
        <v>260</v>
      </c>
      <c r="E162" t="s">
        <v>261</v>
      </c>
      <c r="F162" t="s">
        <v>140</v>
      </c>
    </row>
    <row r="163" spans="1:6" x14ac:dyDescent="0.35">
      <c r="A163" t="s">
        <v>8</v>
      </c>
      <c r="B163" t="s">
        <v>262</v>
      </c>
      <c r="C163">
        <v>11</v>
      </c>
      <c r="D163" t="s">
        <v>263</v>
      </c>
      <c r="E163" t="s">
        <v>264</v>
      </c>
      <c r="F163" t="s">
        <v>140</v>
      </c>
    </row>
    <row r="164" spans="1:6" x14ac:dyDescent="0.35">
      <c r="A164" t="s">
        <v>8</v>
      </c>
      <c r="B164" t="s">
        <v>265</v>
      </c>
      <c r="C164">
        <v>6</v>
      </c>
      <c r="D164" t="s">
        <v>266</v>
      </c>
      <c r="E164" t="s">
        <v>267</v>
      </c>
      <c r="F164" t="s">
        <v>140</v>
      </c>
    </row>
    <row r="165" spans="1:6" x14ac:dyDescent="0.35">
      <c r="A165" t="s">
        <v>8</v>
      </c>
      <c r="B165" t="s">
        <v>268</v>
      </c>
      <c r="C165">
        <v>3</v>
      </c>
      <c r="D165" t="s">
        <v>269</v>
      </c>
      <c r="E165" t="s">
        <v>270</v>
      </c>
      <c r="F165" t="s">
        <v>140</v>
      </c>
    </row>
    <row r="166" spans="1:6" x14ac:dyDescent="0.35">
      <c r="A166" t="s">
        <v>8</v>
      </c>
      <c r="B166" t="s">
        <v>271</v>
      </c>
      <c r="C166">
        <v>17</v>
      </c>
      <c r="D166" t="s">
        <v>272</v>
      </c>
      <c r="E166" t="s">
        <v>273</v>
      </c>
      <c r="F166" t="s">
        <v>140</v>
      </c>
    </row>
    <row r="167" spans="1:6" x14ac:dyDescent="0.35">
      <c r="A167" t="s">
        <v>8</v>
      </c>
      <c r="B167" t="s">
        <v>274</v>
      </c>
      <c r="C167">
        <v>5</v>
      </c>
      <c r="D167" t="s">
        <v>140</v>
      </c>
      <c r="E167" t="s">
        <v>177</v>
      </c>
      <c r="F167" t="s">
        <v>140</v>
      </c>
    </row>
    <row r="168" spans="1:6" x14ac:dyDescent="0.35">
      <c r="A168" t="s">
        <v>8</v>
      </c>
      <c r="B168" t="s">
        <v>275</v>
      </c>
      <c r="C168">
        <v>6</v>
      </c>
      <c r="D168" t="s">
        <v>276</v>
      </c>
      <c r="E168" t="s">
        <v>277</v>
      </c>
      <c r="F168" t="s">
        <v>140</v>
      </c>
    </row>
    <row r="169" spans="1:6" x14ac:dyDescent="0.35">
      <c r="A169" t="s">
        <v>8</v>
      </c>
      <c r="B169" t="s">
        <v>278</v>
      </c>
      <c r="C169">
        <v>6</v>
      </c>
      <c r="D169" t="s">
        <v>279</v>
      </c>
      <c r="E169" t="s">
        <v>280</v>
      </c>
      <c r="F169" t="s">
        <v>140</v>
      </c>
    </row>
    <row r="170" spans="1:6" x14ac:dyDescent="0.35">
      <c r="A170" t="s">
        <v>8</v>
      </c>
      <c r="B170" t="s">
        <v>281</v>
      </c>
      <c r="C170">
        <v>9</v>
      </c>
      <c r="D170" t="s">
        <v>272</v>
      </c>
      <c r="E170" t="s">
        <v>273</v>
      </c>
      <c r="F170" t="s">
        <v>140</v>
      </c>
    </row>
    <row r="171" spans="1:6" x14ac:dyDescent="0.35">
      <c r="A171" t="s">
        <v>8</v>
      </c>
      <c r="B171" t="s">
        <v>282</v>
      </c>
      <c r="C171">
        <v>9</v>
      </c>
      <c r="D171" t="s">
        <v>48</v>
      </c>
      <c r="E171" t="s">
        <v>49</v>
      </c>
      <c r="F171" t="s">
        <v>140</v>
      </c>
    </row>
    <row r="172" spans="1:6" x14ac:dyDescent="0.35">
      <c r="A172" t="s">
        <v>8</v>
      </c>
      <c r="B172" t="s">
        <v>283</v>
      </c>
      <c r="C172">
        <v>6</v>
      </c>
      <c r="D172" t="s">
        <v>201</v>
      </c>
      <c r="E172" t="s">
        <v>202</v>
      </c>
      <c r="F172" t="s">
        <v>140</v>
      </c>
    </row>
    <row r="173" spans="1:6" x14ac:dyDescent="0.35">
      <c r="A173" t="s">
        <v>8</v>
      </c>
      <c r="B173" t="s">
        <v>284</v>
      </c>
      <c r="C173">
        <v>4</v>
      </c>
      <c r="D173" t="s">
        <v>285</v>
      </c>
      <c r="E173" t="s">
        <v>286</v>
      </c>
      <c r="F173" t="s">
        <v>140</v>
      </c>
    </row>
    <row r="174" spans="1:6" x14ac:dyDescent="0.35">
      <c r="A174" t="s">
        <v>8</v>
      </c>
      <c r="B174" t="s">
        <v>287</v>
      </c>
      <c r="C174">
        <v>6</v>
      </c>
      <c r="D174" t="s">
        <v>288</v>
      </c>
      <c r="E174" t="s">
        <v>289</v>
      </c>
      <c r="F174" t="s">
        <v>140</v>
      </c>
    </row>
    <row r="175" spans="1:6" x14ac:dyDescent="0.35">
      <c r="A175" t="s">
        <v>8</v>
      </c>
      <c r="B175" t="s">
        <v>290</v>
      </c>
      <c r="C175">
        <v>7</v>
      </c>
      <c r="D175" t="s">
        <v>291</v>
      </c>
      <c r="E175" t="s">
        <v>292</v>
      </c>
      <c r="F175" t="s">
        <v>293</v>
      </c>
    </row>
    <row r="176" spans="1:6" x14ac:dyDescent="0.35">
      <c r="A176" t="s">
        <v>8</v>
      </c>
      <c r="B176" t="s">
        <v>294</v>
      </c>
      <c r="C176">
        <v>14</v>
      </c>
      <c r="D176" t="s">
        <v>295</v>
      </c>
      <c r="E176" t="s">
        <v>296</v>
      </c>
      <c r="F176" t="s">
        <v>140</v>
      </c>
    </row>
    <row r="177" spans="1:6" x14ac:dyDescent="0.35">
      <c r="A177" t="s">
        <v>8</v>
      </c>
      <c r="B177" t="s">
        <v>297</v>
      </c>
      <c r="C177">
        <v>5</v>
      </c>
      <c r="D177" t="s">
        <v>298</v>
      </c>
      <c r="E177" t="s">
        <v>299</v>
      </c>
      <c r="F177" t="s">
        <v>140</v>
      </c>
    </row>
    <row r="178" spans="1:6" x14ac:dyDescent="0.35">
      <c r="A178" t="s">
        <v>8</v>
      </c>
      <c r="B178" t="s">
        <v>300</v>
      </c>
      <c r="C178">
        <v>8</v>
      </c>
      <c r="D178" t="s">
        <v>153</v>
      </c>
      <c r="E178" t="s">
        <v>152</v>
      </c>
      <c r="F178" t="s">
        <v>140</v>
      </c>
    </row>
    <row r="179" spans="1:6" x14ac:dyDescent="0.35">
      <c r="A179" t="s">
        <v>8</v>
      </c>
      <c r="B179" t="s">
        <v>301</v>
      </c>
      <c r="C179">
        <v>5</v>
      </c>
      <c r="D179" t="s">
        <v>100</v>
      </c>
      <c r="E179" t="s">
        <v>99</v>
      </c>
      <c r="F179" t="s">
        <v>140</v>
      </c>
    </row>
    <row r="180" spans="1:6" x14ac:dyDescent="0.35">
      <c r="A180" t="s">
        <v>8</v>
      </c>
      <c r="B180" t="s">
        <v>302</v>
      </c>
      <c r="C180">
        <v>10</v>
      </c>
      <c r="D180" t="s">
        <v>303</v>
      </c>
      <c r="E180" t="s">
        <v>304</v>
      </c>
      <c r="F180" t="s">
        <v>140</v>
      </c>
    </row>
    <row r="181" spans="1:6" x14ac:dyDescent="0.35">
      <c r="A181" t="s">
        <v>8</v>
      </c>
      <c r="B181" t="s">
        <v>305</v>
      </c>
      <c r="C181">
        <v>6</v>
      </c>
      <c r="D181" t="s">
        <v>306</v>
      </c>
      <c r="E181" t="s">
        <v>307</v>
      </c>
      <c r="F181" t="s">
        <v>140</v>
      </c>
    </row>
    <row r="182" spans="1:6" x14ac:dyDescent="0.35">
      <c r="A182" t="s">
        <v>8</v>
      </c>
      <c r="B182" t="s">
        <v>308</v>
      </c>
      <c r="C182">
        <v>13</v>
      </c>
      <c r="D182" t="s">
        <v>309</v>
      </c>
      <c r="E182" t="s">
        <v>310</v>
      </c>
      <c r="F182" t="s">
        <v>140</v>
      </c>
    </row>
    <row r="183" spans="1:6" x14ac:dyDescent="0.35">
      <c r="A183" t="s">
        <v>8</v>
      </c>
      <c r="B183" t="s">
        <v>311</v>
      </c>
      <c r="C183">
        <v>8</v>
      </c>
      <c r="D183" t="s">
        <v>198</v>
      </c>
      <c r="E183" t="s">
        <v>199</v>
      </c>
      <c r="F183" t="s">
        <v>140</v>
      </c>
    </row>
    <row r="184" spans="1:6" x14ac:dyDescent="0.35">
      <c r="A184" t="s">
        <v>8</v>
      </c>
      <c r="B184" t="s">
        <v>312</v>
      </c>
      <c r="C184">
        <v>3</v>
      </c>
      <c r="D184" t="s">
        <v>313</v>
      </c>
      <c r="E184" t="s">
        <v>314</v>
      </c>
      <c r="F184" t="s">
        <v>140</v>
      </c>
    </row>
    <row r="185" spans="1:6" x14ac:dyDescent="0.35">
      <c r="A185" t="s">
        <v>8</v>
      </c>
      <c r="B185" t="s">
        <v>315</v>
      </c>
      <c r="C185">
        <v>8</v>
      </c>
      <c r="D185" t="s">
        <v>316</v>
      </c>
      <c r="E185" t="s">
        <v>317</v>
      </c>
      <c r="F185" t="s">
        <v>140</v>
      </c>
    </row>
    <row r="186" spans="1:6" x14ac:dyDescent="0.35">
      <c r="A186" t="s">
        <v>8</v>
      </c>
      <c r="B186" t="s">
        <v>318</v>
      </c>
      <c r="C186">
        <v>4</v>
      </c>
      <c r="D186" t="s">
        <v>319</v>
      </c>
      <c r="E186" t="s">
        <v>320</v>
      </c>
      <c r="F186" t="s">
        <v>140</v>
      </c>
    </row>
    <row r="187" spans="1:6" x14ac:dyDescent="0.35">
      <c r="A187" t="s">
        <v>8</v>
      </c>
      <c r="B187" t="s">
        <v>321</v>
      </c>
      <c r="C187">
        <v>6</v>
      </c>
      <c r="D187" t="s">
        <v>112</v>
      </c>
      <c r="E187" t="s">
        <v>111</v>
      </c>
      <c r="F187" t="s">
        <v>140</v>
      </c>
    </row>
    <row r="188" spans="1:6" x14ac:dyDescent="0.35">
      <c r="A188" t="s">
        <v>8</v>
      </c>
      <c r="B188" t="s">
        <v>322</v>
      </c>
      <c r="C188">
        <v>3</v>
      </c>
      <c r="D188" t="s">
        <v>323</v>
      </c>
      <c r="E188" t="s">
        <v>324</v>
      </c>
      <c r="F188" t="s">
        <v>140</v>
      </c>
    </row>
    <row r="189" spans="1:6" x14ac:dyDescent="0.35">
      <c r="A189" t="s">
        <v>8</v>
      </c>
      <c r="B189" t="s">
        <v>325</v>
      </c>
      <c r="C189">
        <v>2</v>
      </c>
      <c r="D189" t="s">
        <v>177</v>
      </c>
      <c r="E189" t="s">
        <v>140</v>
      </c>
      <c r="F189" t="s">
        <v>140</v>
      </c>
    </row>
    <row r="190" spans="1:6" x14ac:dyDescent="0.35">
      <c r="A190" t="s">
        <v>8</v>
      </c>
      <c r="B190" t="s">
        <v>326</v>
      </c>
      <c r="C190">
        <v>4</v>
      </c>
      <c r="D190" t="s">
        <v>327</v>
      </c>
      <c r="E190" t="s">
        <v>328</v>
      </c>
      <c r="F190" t="s">
        <v>140</v>
      </c>
    </row>
    <row r="191" spans="1:6" x14ac:dyDescent="0.35">
      <c r="A191" t="s">
        <v>8</v>
      </c>
      <c r="B191" t="s">
        <v>329</v>
      </c>
      <c r="C191">
        <v>1</v>
      </c>
      <c r="D191" t="s">
        <v>177</v>
      </c>
      <c r="E191" t="s">
        <v>140</v>
      </c>
      <c r="F191" t="s">
        <v>140</v>
      </c>
    </row>
    <row r="192" spans="1:6" x14ac:dyDescent="0.35">
      <c r="A192" t="s">
        <v>8</v>
      </c>
      <c r="B192" t="s">
        <v>330</v>
      </c>
      <c r="C192">
        <v>8</v>
      </c>
      <c r="D192" t="s">
        <v>331</v>
      </c>
      <c r="E192" t="s">
        <v>332</v>
      </c>
      <c r="F192" t="s">
        <v>140</v>
      </c>
    </row>
    <row r="193" spans="1:6" x14ac:dyDescent="0.35">
      <c r="A193" t="s">
        <v>8</v>
      </c>
      <c r="B193" t="s">
        <v>333</v>
      </c>
      <c r="C193">
        <v>1</v>
      </c>
      <c r="D193" t="s">
        <v>140</v>
      </c>
      <c r="E193" t="s">
        <v>177</v>
      </c>
      <c r="F193" t="s">
        <v>140</v>
      </c>
    </row>
    <row r="194" spans="1:6" x14ac:dyDescent="0.35">
      <c r="A194" t="s">
        <v>8</v>
      </c>
      <c r="B194" t="s">
        <v>334</v>
      </c>
      <c r="C194">
        <v>1</v>
      </c>
      <c r="D194" t="s">
        <v>177</v>
      </c>
      <c r="E194" t="s">
        <v>140</v>
      </c>
      <c r="F194" t="s">
        <v>140</v>
      </c>
    </row>
    <row r="195" spans="1:6" x14ac:dyDescent="0.35">
      <c r="A195" t="s">
        <v>8</v>
      </c>
      <c r="B195" t="s">
        <v>335</v>
      </c>
      <c r="C195">
        <v>1</v>
      </c>
      <c r="D195" t="s">
        <v>177</v>
      </c>
      <c r="E195" t="s">
        <v>140</v>
      </c>
      <c r="F195" t="s">
        <v>140</v>
      </c>
    </row>
    <row r="196" spans="1:6" x14ac:dyDescent="0.35">
      <c r="A196" t="s">
        <v>8</v>
      </c>
      <c r="B196" t="s">
        <v>336</v>
      </c>
      <c r="C196">
        <v>13</v>
      </c>
      <c r="D196" t="s">
        <v>196</v>
      </c>
      <c r="E196" t="s">
        <v>195</v>
      </c>
      <c r="F196" t="s">
        <v>140</v>
      </c>
    </row>
    <row r="197" spans="1:6" x14ac:dyDescent="0.35">
      <c r="A197" t="s">
        <v>8</v>
      </c>
      <c r="B197" t="s">
        <v>337</v>
      </c>
      <c r="C197">
        <v>1</v>
      </c>
      <c r="D197" t="s">
        <v>140</v>
      </c>
      <c r="E197" t="s">
        <v>177</v>
      </c>
      <c r="F197" t="s">
        <v>140</v>
      </c>
    </row>
    <row r="198" spans="1:6" x14ac:dyDescent="0.35">
      <c r="A198" t="s">
        <v>8</v>
      </c>
      <c r="B198" t="s">
        <v>338</v>
      </c>
      <c r="C198">
        <v>1</v>
      </c>
      <c r="D198" t="s">
        <v>177</v>
      </c>
      <c r="E198" t="s">
        <v>140</v>
      </c>
      <c r="F198" t="s">
        <v>140</v>
      </c>
    </row>
    <row r="199" spans="1:6" x14ac:dyDescent="0.35">
      <c r="A199" t="s">
        <v>8</v>
      </c>
      <c r="B199" t="s">
        <v>339</v>
      </c>
      <c r="C199">
        <v>7</v>
      </c>
      <c r="D199" t="s">
        <v>340</v>
      </c>
      <c r="E199" t="s">
        <v>327</v>
      </c>
      <c r="F199" t="s">
        <v>341</v>
      </c>
    </row>
    <row r="200" spans="1:6" x14ac:dyDescent="0.35">
      <c r="A200" t="s">
        <v>9</v>
      </c>
      <c r="B200" t="s">
        <v>137</v>
      </c>
      <c r="C200">
        <v>4</v>
      </c>
      <c r="D200" t="s">
        <v>342</v>
      </c>
      <c r="E200" t="s">
        <v>343</v>
      </c>
      <c r="F200" t="s">
        <v>140</v>
      </c>
    </row>
    <row r="201" spans="1:6" x14ac:dyDescent="0.35">
      <c r="A201" t="s">
        <v>9</v>
      </c>
      <c r="B201" t="s">
        <v>141</v>
      </c>
      <c r="C201">
        <v>6</v>
      </c>
      <c r="D201" t="s">
        <v>344</v>
      </c>
      <c r="E201" t="s">
        <v>345</v>
      </c>
      <c r="F201" t="s">
        <v>140</v>
      </c>
    </row>
    <row r="202" spans="1:6" x14ac:dyDescent="0.35">
      <c r="A202" t="s">
        <v>9</v>
      </c>
      <c r="B202" t="s">
        <v>144</v>
      </c>
      <c r="C202">
        <v>13</v>
      </c>
      <c r="D202" t="s">
        <v>346</v>
      </c>
      <c r="E202" t="s">
        <v>347</v>
      </c>
      <c r="F202" t="s">
        <v>140</v>
      </c>
    </row>
    <row r="203" spans="1:6" x14ac:dyDescent="0.35">
      <c r="A203" t="s">
        <v>9</v>
      </c>
      <c r="B203" t="s">
        <v>148</v>
      </c>
      <c r="C203">
        <v>7</v>
      </c>
      <c r="D203" t="s">
        <v>348</v>
      </c>
      <c r="E203" t="s">
        <v>349</v>
      </c>
      <c r="F203" t="s">
        <v>140</v>
      </c>
    </row>
    <row r="204" spans="1:6" x14ac:dyDescent="0.35">
      <c r="A204" t="s">
        <v>9</v>
      </c>
      <c r="B204" t="s">
        <v>151</v>
      </c>
      <c r="C204">
        <v>15</v>
      </c>
      <c r="D204" t="s">
        <v>350</v>
      </c>
      <c r="E204" t="s">
        <v>351</v>
      </c>
      <c r="F204" t="s">
        <v>140</v>
      </c>
    </row>
    <row r="205" spans="1:6" x14ac:dyDescent="0.35">
      <c r="A205" t="s">
        <v>9</v>
      </c>
      <c r="B205" t="s">
        <v>154</v>
      </c>
      <c r="C205">
        <v>13</v>
      </c>
      <c r="D205" t="s">
        <v>352</v>
      </c>
      <c r="E205" t="s">
        <v>353</v>
      </c>
      <c r="F205" t="s">
        <v>140</v>
      </c>
    </row>
    <row r="206" spans="1:6" x14ac:dyDescent="0.35">
      <c r="A206" t="s">
        <v>9</v>
      </c>
      <c r="B206" t="s">
        <v>155</v>
      </c>
      <c r="C206">
        <v>12</v>
      </c>
      <c r="D206" t="s">
        <v>298</v>
      </c>
      <c r="E206" t="s">
        <v>299</v>
      </c>
      <c r="F206" t="s">
        <v>140</v>
      </c>
    </row>
    <row r="207" spans="1:6" x14ac:dyDescent="0.35">
      <c r="A207" t="s">
        <v>9</v>
      </c>
      <c r="B207" t="s">
        <v>158</v>
      </c>
      <c r="C207">
        <v>13</v>
      </c>
      <c r="D207" t="s">
        <v>354</v>
      </c>
      <c r="E207" t="s">
        <v>355</v>
      </c>
      <c r="F207" t="s">
        <v>140</v>
      </c>
    </row>
    <row r="208" spans="1:6" x14ac:dyDescent="0.35">
      <c r="A208" t="s">
        <v>9</v>
      </c>
      <c r="B208" t="s">
        <v>161</v>
      </c>
      <c r="C208">
        <v>5</v>
      </c>
      <c r="D208" t="s">
        <v>50</v>
      </c>
      <c r="E208" t="s">
        <v>51</v>
      </c>
      <c r="F208" t="s">
        <v>140</v>
      </c>
    </row>
    <row r="209" spans="1:6" x14ac:dyDescent="0.35">
      <c r="A209" t="s">
        <v>9</v>
      </c>
      <c r="B209" t="s">
        <v>164</v>
      </c>
      <c r="C209">
        <v>9</v>
      </c>
      <c r="D209" t="s">
        <v>353</v>
      </c>
      <c r="E209" t="s">
        <v>352</v>
      </c>
      <c r="F209" t="s">
        <v>140</v>
      </c>
    </row>
    <row r="210" spans="1:6" x14ac:dyDescent="0.35">
      <c r="A210" t="s">
        <v>9</v>
      </c>
      <c r="B210" t="s">
        <v>167</v>
      </c>
      <c r="C210">
        <v>6</v>
      </c>
      <c r="D210" t="s">
        <v>348</v>
      </c>
      <c r="E210" t="s">
        <v>349</v>
      </c>
      <c r="F210" t="s">
        <v>140</v>
      </c>
    </row>
    <row r="211" spans="1:6" x14ac:dyDescent="0.35">
      <c r="A211" t="s">
        <v>9</v>
      </c>
      <c r="B211" t="s">
        <v>170</v>
      </c>
      <c r="C211">
        <v>2</v>
      </c>
      <c r="D211" t="s">
        <v>140</v>
      </c>
      <c r="E211" t="s">
        <v>356</v>
      </c>
      <c r="F211" t="s">
        <v>357</v>
      </c>
    </row>
    <row r="212" spans="1:6" x14ac:dyDescent="0.35">
      <c r="A212" t="s">
        <v>9</v>
      </c>
      <c r="B212" t="s">
        <v>173</v>
      </c>
      <c r="C212">
        <v>7</v>
      </c>
      <c r="D212" t="s">
        <v>358</v>
      </c>
      <c r="E212" t="s">
        <v>359</v>
      </c>
      <c r="F212" t="s">
        <v>140</v>
      </c>
    </row>
    <row r="213" spans="1:6" x14ac:dyDescent="0.35">
      <c r="A213" t="s">
        <v>9</v>
      </c>
      <c r="B213" t="s">
        <v>176</v>
      </c>
      <c r="C213">
        <v>2</v>
      </c>
      <c r="D213" t="s">
        <v>177</v>
      </c>
      <c r="E213" t="s">
        <v>140</v>
      </c>
      <c r="F213" t="s">
        <v>140</v>
      </c>
    </row>
    <row r="214" spans="1:6" x14ac:dyDescent="0.35">
      <c r="A214" t="s">
        <v>9</v>
      </c>
      <c r="B214" t="s">
        <v>178</v>
      </c>
      <c r="C214">
        <v>1</v>
      </c>
      <c r="D214" t="s">
        <v>177</v>
      </c>
      <c r="E214" t="s">
        <v>140</v>
      </c>
      <c r="F214" t="s">
        <v>140</v>
      </c>
    </row>
    <row r="215" spans="1:6" x14ac:dyDescent="0.35">
      <c r="A215" t="s">
        <v>9</v>
      </c>
      <c r="B215" t="s">
        <v>181</v>
      </c>
      <c r="C215">
        <v>8</v>
      </c>
      <c r="D215" t="s">
        <v>360</v>
      </c>
      <c r="E215" t="s">
        <v>361</v>
      </c>
      <c r="F215" t="s">
        <v>140</v>
      </c>
    </row>
    <row r="216" spans="1:6" x14ac:dyDescent="0.35">
      <c r="A216" t="s">
        <v>9</v>
      </c>
      <c r="B216" t="s">
        <v>184</v>
      </c>
      <c r="C216">
        <v>3</v>
      </c>
      <c r="D216" t="s">
        <v>362</v>
      </c>
      <c r="E216" t="s">
        <v>363</v>
      </c>
      <c r="F216" t="s">
        <v>140</v>
      </c>
    </row>
    <row r="217" spans="1:6" x14ac:dyDescent="0.35">
      <c r="A217" t="s">
        <v>9</v>
      </c>
      <c r="B217" t="s">
        <v>185</v>
      </c>
      <c r="C217">
        <v>4</v>
      </c>
      <c r="D217" t="s">
        <v>364</v>
      </c>
      <c r="E217" t="s">
        <v>365</v>
      </c>
      <c r="F217" t="s">
        <v>140</v>
      </c>
    </row>
    <row r="218" spans="1:6" x14ac:dyDescent="0.35">
      <c r="A218" t="s">
        <v>9</v>
      </c>
      <c r="B218" t="s">
        <v>186</v>
      </c>
      <c r="C218">
        <v>5</v>
      </c>
      <c r="D218" t="s">
        <v>366</v>
      </c>
      <c r="E218" t="s">
        <v>367</v>
      </c>
      <c r="F218" t="s">
        <v>140</v>
      </c>
    </row>
    <row r="219" spans="1:6" x14ac:dyDescent="0.35">
      <c r="A219" t="s">
        <v>9</v>
      </c>
      <c r="B219" t="s">
        <v>189</v>
      </c>
      <c r="C219">
        <v>2</v>
      </c>
      <c r="D219" t="s">
        <v>177</v>
      </c>
      <c r="E219" t="s">
        <v>140</v>
      </c>
      <c r="F219" t="s">
        <v>140</v>
      </c>
    </row>
    <row r="220" spans="1:6" x14ac:dyDescent="0.35">
      <c r="A220" t="s">
        <v>9</v>
      </c>
      <c r="B220" t="s">
        <v>190</v>
      </c>
      <c r="C220">
        <v>2</v>
      </c>
      <c r="D220" t="s">
        <v>140</v>
      </c>
      <c r="E220" t="s">
        <v>177</v>
      </c>
      <c r="F220" t="s">
        <v>140</v>
      </c>
    </row>
    <row r="221" spans="1:6" x14ac:dyDescent="0.35">
      <c r="A221" t="s">
        <v>9</v>
      </c>
      <c r="B221" t="s">
        <v>193</v>
      </c>
      <c r="C221">
        <v>7</v>
      </c>
      <c r="D221" t="s">
        <v>368</v>
      </c>
      <c r="E221" t="s">
        <v>369</v>
      </c>
      <c r="F221" t="s">
        <v>140</v>
      </c>
    </row>
    <row r="222" spans="1:6" x14ac:dyDescent="0.35">
      <c r="A222" t="s">
        <v>9</v>
      </c>
      <c r="B222" t="s">
        <v>194</v>
      </c>
      <c r="C222">
        <v>7</v>
      </c>
      <c r="D222" t="s">
        <v>370</v>
      </c>
      <c r="E222" t="s">
        <v>371</v>
      </c>
      <c r="F222" t="s">
        <v>140</v>
      </c>
    </row>
    <row r="223" spans="1:6" x14ac:dyDescent="0.35">
      <c r="A223" t="s">
        <v>9</v>
      </c>
      <c r="B223" t="s">
        <v>197</v>
      </c>
      <c r="C223">
        <v>9</v>
      </c>
      <c r="D223" t="s">
        <v>372</v>
      </c>
      <c r="E223" t="s">
        <v>373</v>
      </c>
      <c r="F223" t="s">
        <v>140</v>
      </c>
    </row>
    <row r="224" spans="1:6" x14ac:dyDescent="0.35">
      <c r="A224" t="s">
        <v>9</v>
      </c>
      <c r="B224" t="s">
        <v>200</v>
      </c>
      <c r="C224">
        <v>15</v>
      </c>
      <c r="D224" t="s">
        <v>374</v>
      </c>
      <c r="E224" t="s">
        <v>375</v>
      </c>
      <c r="F224" t="s">
        <v>140</v>
      </c>
    </row>
    <row r="225" spans="1:6" x14ac:dyDescent="0.35">
      <c r="A225" t="s">
        <v>9</v>
      </c>
      <c r="B225" t="s">
        <v>203</v>
      </c>
      <c r="C225">
        <v>3</v>
      </c>
      <c r="D225" t="s">
        <v>40</v>
      </c>
      <c r="E225" t="s">
        <v>41</v>
      </c>
      <c r="F225" t="s">
        <v>140</v>
      </c>
    </row>
    <row r="226" spans="1:6" x14ac:dyDescent="0.35">
      <c r="A226" t="s">
        <v>9</v>
      </c>
      <c r="B226" t="s">
        <v>204</v>
      </c>
      <c r="C226">
        <v>4</v>
      </c>
      <c r="D226" t="s">
        <v>376</v>
      </c>
      <c r="E226" t="s">
        <v>377</v>
      </c>
      <c r="F226" t="s">
        <v>140</v>
      </c>
    </row>
    <row r="227" spans="1:6" x14ac:dyDescent="0.35">
      <c r="A227" t="s">
        <v>9</v>
      </c>
      <c r="B227" t="s">
        <v>207</v>
      </c>
      <c r="C227">
        <v>4</v>
      </c>
      <c r="D227" t="s">
        <v>177</v>
      </c>
      <c r="E227" t="s">
        <v>140</v>
      </c>
      <c r="F227" t="s">
        <v>140</v>
      </c>
    </row>
    <row r="228" spans="1:6" x14ac:dyDescent="0.35">
      <c r="A228" t="s">
        <v>9</v>
      </c>
      <c r="B228" t="s">
        <v>210</v>
      </c>
      <c r="C228">
        <v>12</v>
      </c>
      <c r="D228" t="s">
        <v>378</v>
      </c>
      <c r="E228" t="s">
        <v>379</v>
      </c>
      <c r="F228" t="s">
        <v>140</v>
      </c>
    </row>
    <row r="229" spans="1:6" x14ac:dyDescent="0.35">
      <c r="A229" t="s">
        <v>9</v>
      </c>
      <c r="B229" t="s">
        <v>213</v>
      </c>
      <c r="C229">
        <v>8</v>
      </c>
      <c r="D229" t="s">
        <v>380</v>
      </c>
      <c r="E229" t="s">
        <v>381</v>
      </c>
      <c r="F229" t="s">
        <v>140</v>
      </c>
    </row>
    <row r="230" spans="1:6" x14ac:dyDescent="0.35">
      <c r="A230" t="s">
        <v>9</v>
      </c>
      <c r="B230" t="s">
        <v>216</v>
      </c>
      <c r="C230">
        <v>12</v>
      </c>
      <c r="D230" t="s">
        <v>382</v>
      </c>
      <c r="E230" t="s">
        <v>383</v>
      </c>
      <c r="F230" t="s">
        <v>89</v>
      </c>
    </row>
    <row r="231" spans="1:6" x14ac:dyDescent="0.35">
      <c r="A231" t="s">
        <v>9</v>
      </c>
      <c r="B231" t="s">
        <v>219</v>
      </c>
      <c r="C231">
        <v>13</v>
      </c>
      <c r="D231" t="s">
        <v>384</v>
      </c>
      <c r="E231" t="s">
        <v>385</v>
      </c>
      <c r="F231" t="s">
        <v>140</v>
      </c>
    </row>
    <row r="232" spans="1:6" x14ac:dyDescent="0.35">
      <c r="A232" t="s">
        <v>9</v>
      </c>
      <c r="B232" t="s">
        <v>222</v>
      </c>
      <c r="C232">
        <v>5</v>
      </c>
      <c r="D232" t="s">
        <v>386</v>
      </c>
      <c r="E232" t="s">
        <v>387</v>
      </c>
      <c r="F232" t="s">
        <v>140</v>
      </c>
    </row>
    <row r="233" spans="1:6" x14ac:dyDescent="0.35">
      <c r="A233" t="s">
        <v>9</v>
      </c>
      <c r="B233" t="s">
        <v>225</v>
      </c>
      <c r="C233">
        <v>12</v>
      </c>
      <c r="D233" t="s">
        <v>388</v>
      </c>
      <c r="E233" t="s">
        <v>389</v>
      </c>
      <c r="F233" t="s">
        <v>140</v>
      </c>
    </row>
    <row r="234" spans="1:6" x14ac:dyDescent="0.35">
      <c r="A234" t="s">
        <v>9</v>
      </c>
      <c r="B234" t="s">
        <v>228</v>
      </c>
      <c r="C234">
        <v>12</v>
      </c>
      <c r="D234" t="s">
        <v>65</v>
      </c>
      <c r="E234" t="s">
        <v>64</v>
      </c>
      <c r="F234" t="s">
        <v>140</v>
      </c>
    </row>
    <row r="235" spans="1:6" x14ac:dyDescent="0.35">
      <c r="A235" t="s">
        <v>9</v>
      </c>
      <c r="B235" t="s">
        <v>229</v>
      </c>
      <c r="C235">
        <v>12</v>
      </c>
      <c r="D235" t="s">
        <v>390</v>
      </c>
      <c r="E235" t="s">
        <v>391</v>
      </c>
      <c r="F235" t="s">
        <v>140</v>
      </c>
    </row>
    <row r="236" spans="1:6" x14ac:dyDescent="0.35">
      <c r="A236" t="s">
        <v>9</v>
      </c>
      <c r="B236" t="s">
        <v>232</v>
      </c>
      <c r="C236">
        <v>8</v>
      </c>
      <c r="D236" t="s">
        <v>392</v>
      </c>
      <c r="E236" t="s">
        <v>393</v>
      </c>
      <c r="F236" t="s">
        <v>140</v>
      </c>
    </row>
    <row r="237" spans="1:6" x14ac:dyDescent="0.35">
      <c r="A237" t="s">
        <v>9</v>
      </c>
      <c r="B237" t="s">
        <v>235</v>
      </c>
      <c r="C237">
        <v>15</v>
      </c>
      <c r="D237" t="s">
        <v>227</v>
      </c>
      <c r="E237" t="s">
        <v>248</v>
      </c>
      <c r="F237" t="s">
        <v>394</v>
      </c>
    </row>
    <row r="238" spans="1:6" x14ac:dyDescent="0.35">
      <c r="A238" t="s">
        <v>9</v>
      </c>
      <c r="B238" t="s">
        <v>238</v>
      </c>
      <c r="C238">
        <v>15</v>
      </c>
      <c r="D238" t="s">
        <v>395</v>
      </c>
      <c r="E238" t="s">
        <v>396</v>
      </c>
      <c r="F238" t="s">
        <v>140</v>
      </c>
    </row>
    <row r="239" spans="1:6" x14ac:dyDescent="0.35">
      <c r="A239" t="s">
        <v>9</v>
      </c>
      <c r="B239" t="s">
        <v>241</v>
      </c>
      <c r="C239">
        <v>7</v>
      </c>
      <c r="D239" t="s">
        <v>397</v>
      </c>
      <c r="E239" t="s">
        <v>398</v>
      </c>
      <c r="F239" t="s">
        <v>140</v>
      </c>
    </row>
    <row r="240" spans="1:6" x14ac:dyDescent="0.35">
      <c r="A240" t="s">
        <v>9</v>
      </c>
      <c r="B240" t="s">
        <v>244</v>
      </c>
      <c r="C240">
        <v>6</v>
      </c>
      <c r="D240" t="s">
        <v>295</v>
      </c>
      <c r="E240" t="s">
        <v>399</v>
      </c>
      <c r="F240" t="s">
        <v>399</v>
      </c>
    </row>
    <row r="241" spans="1:6" x14ac:dyDescent="0.35">
      <c r="A241" t="s">
        <v>9</v>
      </c>
      <c r="B241" t="s">
        <v>247</v>
      </c>
      <c r="C241">
        <v>10</v>
      </c>
      <c r="D241" t="s">
        <v>377</v>
      </c>
      <c r="E241" t="s">
        <v>376</v>
      </c>
      <c r="F241" t="s">
        <v>140</v>
      </c>
    </row>
    <row r="242" spans="1:6" x14ac:dyDescent="0.35">
      <c r="A242" t="s">
        <v>9</v>
      </c>
      <c r="B242" t="s">
        <v>250</v>
      </c>
      <c r="C242">
        <v>7</v>
      </c>
      <c r="D242" t="s">
        <v>400</v>
      </c>
      <c r="E242" t="s">
        <v>401</v>
      </c>
      <c r="F242" t="s">
        <v>140</v>
      </c>
    </row>
    <row r="243" spans="1:6" x14ac:dyDescent="0.35">
      <c r="A243" t="s">
        <v>9</v>
      </c>
      <c r="B243" t="s">
        <v>253</v>
      </c>
      <c r="C243">
        <v>3</v>
      </c>
      <c r="D243" t="s">
        <v>140</v>
      </c>
      <c r="E243" t="s">
        <v>177</v>
      </c>
      <c r="F243" t="s">
        <v>140</v>
      </c>
    </row>
    <row r="244" spans="1:6" x14ac:dyDescent="0.35">
      <c r="A244" t="s">
        <v>9</v>
      </c>
      <c r="B244" t="s">
        <v>254</v>
      </c>
      <c r="C244">
        <v>9</v>
      </c>
      <c r="D244" t="s">
        <v>227</v>
      </c>
      <c r="E244" t="s">
        <v>226</v>
      </c>
      <c r="F244" t="s">
        <v>140</v>
      </c>
    </row>
    <row r="245" spans="1:6" x14ac:dyDescent="0.35">
      <c r="A245" t="s">
        <v>9</v>
      </c>
      <c r="B245" t="s">
        <v>257</v>
      </c>
      <c r="C245">
        <v>17</v>
      </c>
      <c r="D245" t="s">
        <v>402</v>
      </c>
      <c r="E245" t="s">
        <v>403</v>
      </c>
      <c r="F245" t="s">
        <v>140</v>
      </c>
    </row>
    <row r="246" spans="1:6" x14ac:dyDescent="0.35">
      <c r="A246" t="s">
        <v>9</v>
      </c>
      <c r="B246" t="s">
        <v>258</v>
      </c>
      <c r="C246">
        <v>7</v>
      </c>
      <c r="D246" t="s">
        <v>404</v>
      </c>
      <c r="E246" t="s">
        <v>405</v>
      </c>
      <c r="F246" t="s">
        <v>140</v>
      </c>
    </row>
    <row r="247" spans="1:6" x14ac:dyDescent="0.35">
      <c r="A247" t="s">
        <v>9</v>
      </c>
      <c r="B247" t="s">
        <v>259</v>
      </c>
      <c r="C247">
        <v>4</v>
      </c>
      <c r="D247" t="s">
        <v>177</v>
      </c>
      <c r="E247" t="s">
        <v>140</v>
      </c>
      <c r="F247" t="s">
        <v>140</v>
      </c>
    </row>
    <row r="248" spans="1:6" x14ac:dyDescent="0.35">
      <c r="A248" t="s">
        <v>9</v>
      </c>
      <c r="B248" t="s">
        <v>262</v>
      </c>
      <c r="C248">
        <v>8</v>
      </c>
      <c r="D248" t="s">
        <v>406</v>
      </c>
      <c r="E248" t="s">
        <v>407</v>
      </c>
      <c r="F248" t="s">
        <v>140</v>
      </c>
    </row>
    <row r="249" spans="1:6" x14ac:dyDescent="0.35">
      <c r="A249" t="s">
        <v>9</v>
      </c>
      <c r="B249" t="s">
        <v>265</v>
      </c>
      <c r="C249">
        <v>8</v>
      </c>
      <c r="D249" t="s">
        <v>408</v>
      </c>
      <c r="E249" t="s">
        <v>409</v>
      </c>
      <c r="F249" t="s">
        <v>140</v>
      </c>
    </row>
    <row r="250" spans="1:6" x14ac:dyDescent="0.35">
      <c r="A250" t="s">
        <v>9</v>
      </c>
      <c r="B250" t="s">
        <v>268</v>
      </c>
      <c r="C250">
        <v>3</v>
      </c>
      <c r="D250" t="s">
        <v>177</v>
      </c>
      <c r="E250" t="s">
        <v>140</v>
      </c>
      <c r="F250" t="s">
        <v>140</v>
      </c>
    </row>
    <row r="251" spans="1:6" x14ac:dyDescent="0.35">
      <c r="A251" t="s">
        <v>9</v>
      </c>
      <c r="B251" t="s">
        <v>271</v>
      </c>
      <c r="C251">
        <v>4</v>
      </c>
      <c r="D251" t="s">
        <v>177</v>
      </c>
      <c r="E251" t="s">
        <v>140</v>
      </c>
      <c r="F251" t="s">
        <v>140</v>
      </c>
    </row>
    <row r="252" spans="1:6" x14ac:dyDescent="0.35">
      <c r="A252" t="s">
        <v>9</v>
      </c>
      <c r="B252" t="s">
        <v>274</v>
      </c>
      <c r="C252">
        <v>11</v>
      </c>
      <c r="D252" t="s">
        <v>410</v>
      </c>
      <c r="E252" t="s">
        <v>411</v>
      </c>
      <c r="F252" t="s">
        <v>140</v>
      </c>
    </row>
    <row r="253" spans="1:6" x14ac:dyDescent="0.35">
      <c r="A253" t="s">
        <v>9</v>
      </c>
      <c r="B253" t="s">
        <v>275</v>
      </c>
      <c r="C253">
        <v>9</v>
      </c>
      <c r="D253" t="s">
        <v>412</v>
      </c>
      <c r="E253" t="s">
        <v>413</v>
      </c>
      <c r="F253" t="s">
        <v>140</v>
      </c>
    </row>
    <row r="254" spans="1:6" x14ac:dyDescent="0.35">
      <c r="A254" t="s">
        <v>9</v>
      </c>
      <c r="B254" t="s">
        <v>278</v>
      </c>
      <c r="C254">
        <v>9</v>
      </c>
      <c r="D254" t="s">
        <v>414</v>
      </c>
      <c r="E254" t="s">
        <v>415</v>
      </c>
      <c r="F254" t="s">
        <v>140</v>
      </c>
    </row>
    <row r="255" spans="1:6" x14ac:dyDescent="0.35">
      <c r="A255" t="s">
        <v>9</v>
      </c>
      <c r="B255" t="s">
        <v>281</v>
      </c>
      <c r="C255">
        <v>10</v>
      </c>
      <c r="D255" t="s">
        <v>416</v>
      </c>
      <c r="E255" t="s">
        <v>417</v>
      </c>
      <c r="F255" t="s">
        <v>140</v>
      </c>
    </row>
    <row r="256" spans="1:6" x14ac:dyDescent="0.35">
      <c r="A256" t="s">
        <v>9</v>
      </c>
      <c r="B256" t="s">
        <v>282</v>
      </c>
      <c r="C256">
        <v>10</v>
      </c>
      <c r="D256" t="s">
        <v>395</v>
      </c>
      <c r="E256" t="s">
        <v>396</v>
      </c>
      <c r="F256" t="s">
        <v>140</v>
      </c>
    </row>
    <row r="257" spans="1:6" x14ac:dyDescent="0.35">
      <c r="A257" t="s">
        <v>9</v>
      </c>
      <c r="B257" t="s">
        <v>283</v>
      </c>
      <c r="C257">
        <v>9</v>
      </c>
      <c r="D257" t="s">
        <v>418</v>
      </c>
      <c r="E257" t="s">
        <v>419</v>
      </c>
      <c r="F257" t="s">
        <v>140</v>
      </c>
    </row>
    <row r="258" spans="1:6" x14ac:dyDescent="0.35">
      <c r="A258" t="s">
        <v>9</v>
      </c>
      <c r="B258" t="s">
        <v>284</v>
      </c>
      <c r="C258">
        <v>7</v>
      </c>
      <c r="D258" t="s">
        <v>104</v>
      </c>
      <c r="E258" t="s">
        <v>103</v>
      </c>
      <c r="F258" t="s">
        <v>140</v>
      </c>
    </row>
    <row r="259" spans="1:6" x14ac:dyDescent="0.35">
      <c r="A259" t="s">
        <v>9</v>
      </c>
      <c r="B259" t="s">
        <v>287</v>
      </c>
      <c r="C259">
        <v>8</v>
      </c>
      <c r="D259" t="s">
        <v>420</v>
      </c>
      <c r="E259" t="s">
        <v>421</v>
      </c>
      <c r="F259" t="s">
        <v>140</v>
      </c>
    </row>
    <row r="260" spans="1:6" x14ac:dyDescent="0.35">
      <c r="A260" t="s">
        <v>9</v>
      </c>
      <c r="B260" t="s">
        <v>290</v>
      </c>
      <c r="C260">
        <v>4</v>
      </c>
      <c r="D260" t="s">
        <v>422</v>
      </c>
      <c r="E260" t="s">
        <v>423</v>
      </c>
      <c r="F260" t="s">
        <v>140</v>
      </c>
    </row>
    <row r="261" spans="1:6" x14ac:dyDescent="0.35">
      <c r="A261" t="s">
        <v>9</v>
      </c>
      <c r="B261" t="s">
        <v>294</v>
      </c>
      <c r="C261">
        <v>19</v>
      </c>
      <c r="D261" t="s">
        <v>424</v>
      </c>
      <c r="E261" t="s">
        <v>425</v>
      </c>
      <c r="F261" t="s">
        <v>140</v>
      </c>
    </row>
    <row r="262" spans="1:6" x14ac:dyDescent="0.35">
      <c r="A262" t="s">
        <v>9</v>
      </c>
      <c r="B262" t="s">
        <v>297</v>
      </c>
      <c r="C262">
        <v>12</v>
      </c>
      <c r="D262" t="s">
        <v>426</v>
      </c>
      <c r="E262" t="s">
        <v>427</v>
      </c>
      <c r="F262" t="s">
        <v>140</v>
      </c>
    </row>
    <row r="263" spans="1:6" x14ac:dyDescent="0.35">
      <c r="A263" t="s">
        <v>9</v>
      </c>
      <c r="B263" t="s">
        <v>300</v>
      </c>
      <c r="C263">
        <v>8</v>
      </c>
      <c r="D263" t="s">
        <v>214</v>
      </c>
      <c r="E263" t="s">
        <v>215</v>
      </c>
      <c r="F263" t="s">
        <v>140</v>
      </c>
    </row>
    <row r="264" spans="1:6" x14ac:dyDescent="0.35">
      <c r="A264" t="s">
        <v>9</v>
      </c>
      <c r="B264" t="s">
        <v>301</v>
      </c>
      <c r="C264">
        <v>7</v>
      </c>
      <c r="D264" t="s">
        <v>362</v>
      </c>
      <c r="E264" t="s">
        <v>363</v>
      </c>
      <c r="F264" t="s">
        <v>140</v>
      </c>
    </row>
    <row r="265" spans="1:6" x14ac:dyDescent="0.35">
      <c r="A265" t="s">
        <v>9</v>
      </c>
      <c r="B265" t="s">
        <v>302</v>
      </c>
      <c r="C265">
        <v>3</v>
      </c>
      <c r="D265" t="s">
        <v>428</v>
      </c>
      <c r="E265" t="s">
        <v>429</v>
      </c>
      <c r="F265" t="s">
        <v>140</v>
      </c>
    </row>
    <row r="266" spans="1:6" x14ac:dyDescent="0.35">
      <c r="A266" t="s">
        <v>9</v>
      </c>
      <c r="B266" t="s">
        <v>305</v>
      </c>
      <c r="C266">
        <v>3</v>
      </c>
      <c r="D266" t="s">
        <v>364</v>
      </c>
      <c r="E266" t="s">
        <v>365</v>
      </c>
      <c r="F266" t="s">
        <v>140</v>
      </c>
    </row>
    <row r="267" spans="1:6" x14ac:dyDescent="0.35">
      <c r="A267" t="s">
        <v>9</v>
      </c>
      <c r="B267" t="s">
        <v>308</v>
      </c>
      <c r="C267">
        <v>12</v>
      </c>
      <c r="D267" t="s">
        <v>430</v>
      </c>
      <c r="E267" t="s">
        <v>431</v>
      </c>
      <c r="F267" t="s">
        <v>140</v>
      </c>
    </row>
    <row r="268" spans="1:6" x14ac:dyDescent="0.35">
      <c r="A268" t="s">
        <v>9</v>
      </c>
      <c r="B268" t="s">
        <v>311</v>
      </c>
      <c r="C268">
        <v>5</v>
      </c>
      <c r="D268" t="s">
        <v>432</v>
      </c>
      <c r="E268" t="s">
        <v>433</v>
      </c>
      <c r="F268" t="s">
        <v>140</v>
      </c>
    </row>
    <row r="269" spans="1:6" x14ac:dyDescent="0.35">
      <c r="A269" t="s">
        <v>9</v>
      </c>
      <c r="B269" t="s">
        <v>312</v>
      </c>
      <c r="C269">
        <v>4</v>
      </c>
      <c r="D269" t="s">
        <v>434</v>
      </c>
      <c r="E269" t="s">
        <v>435</v>
      </c>
      <c r="F269" t="s">
        <v>140</v>
      </c>
    </row>
    <row r="270" spans="1:6" x14ac:dyDescent="0.35">
      <c r="A270" t="s">
        <v>9</v>
      </c>
      <c r="B270" t="s">
        <v>315</v>
      </c>
      <c r="C270">
        <v>3</v>
      </c>
      <c r="D270" t="s">
        <v>177</v>
      </c>
      <c r="E270" t="s">
        <v>140</v>
      </c>
      <c r="F270" t="s">
        <v>140</v>
      </c>
    </row>
    <row r="271" spans="1:6" x14ac:dyDescent="0.35">
      <c r="A271" t="s">
        <v>9</v>
      </c>
      <c r="B271" t="s">
        <v>318</v>
      </c>
      <c r="C271">
        <v>4</v>
      </c>
      <c r="D271" t="s">
        <v>436</v>
      </c>
      <c r="E271" t="s">
        <v>437</v>
      </c>
      <c r="F271" t="s">
        <v>140</v>
      </c>
    </row>
    <row r="272" spans="1:6" x14ac:dyDescent="0.35">
      <c r="A272" t="s">
        <v>9</v>
      </c>
      <c r="B272" t="s">
        <v>321</v>
      </c>
      <c r="C272">
        <v>1</v>
      </c>
      <c r="D272" t="s">
        <v>177</v>
      </c>
      <c r="E272" t="s">
        <v>140</v>
      </c>
      <c r="F272" t="s">
        <v>140</v>
      </c>
    </row>
    <row r="273" spans="1:6" x14ac:dyDescent="0.35">
      <c r="A273" t="s">
        <v>9</v>
      </c>
      <c r="B273" t="s">
        <v>322</v>
      </c>
      <c r="C273">
        <v>5</v>
      </c>
      <c r="D273" t="s">
        <v>393</v>
      </c>
      <c r="E273" t="s">
        <v>392</v>
      </c>
      <c r="F273" t="s">
        <v>140</v>
      </c>
    </row>
    <row r="274" spans="1:6" x14ac:dyDescent="0.35">
      <c r="A274" t="s">
        <v>9</v>
      </c>
      <c r="B274" t="s">
        <v>325</v>
      </c>
      <c r="C274">
        <v>1</v>
      </c>
      <c r="D274" t="s">
        <v>177</v>
      </c>
      <c r="E274" t="s">
        <v>140</v>
      </c>
      <c r="F274" t="s">
        <v>140</v>
      </c>
    </row>
    <row r="275" spans="1:6" x14ac:dyDescent="0.35">
      <c r="A275" t="s">
        <v>9</v>
      </c>
      <c r="B275" t="s">
        <v>326</v>
      </c>
      <c r="C275">
        <v>1</v>
      </c>
      <c r="D275" t="s">
        <v>177</v>
      </c>
      <c r="E275" t="s">
        <v>140</v>
      </c>
      <c r="F275" t="s">
        <v>140</v>
      </c>
    </row>
    <row r="276" spans="1:6" x14ac:dyDescent="0.35">
      <c r="A276" t="s">
        <v>9</v>
      </c>
      <c r="B276" t="s">
        <v>329</v>
      </c>
      <c r="C276">
        <v>1</v>
      </c>
      <c r="D276" t="s">
        <v>140</v>
      </c>
      <c r="E276" t="s">
        <v>177</v>
      </c>
      <c r="F276" t="s">
        <v>140</v>
      </c>
    </row>
    <row r="277" spans="1:6" x14ac:dyDescent="0.35">
      <c r="A277" t="s">
        <v>9</v>
      </c>
      <c r="B277" t="s">
        <v>438</v>
      </c>
      <c r="C277">
        <v>3</v>
      </c>
      <c r="D277" t="s">
        <v>69</v>
      </c>
      <c r="E277" t="s">
        <v>68</v>
      </c>
      <c r="F277" t="s">
        <v>140</v>
      </c>
    </row>
    <row r="278" spans="1:6" x14ac:dyDescent="0.35">
      <c r="A278" t="s">
        <v>9</v>
      </c>
      <c r="B278" t="s">
        <v>330</v>
      </c>
      <c r="C278">
        <v>14</v>
      </c>
      <c r="D278" t="s">
        <v>439</v>
      </c>
      <c r="E278" t="s">
        <v>440</v>
      </c>
      <c r="F278" t="s">
        <v>140</v>
      </c>
    </row>
    <row r="279" spans="1:6" x14ac:dyDescent="0.35">
      <c r="A279" t="s">
        <v>9</v>
      </c>
      <c r="B279" t="s">
        <v>441</v>
      </c>
      <c r="C279">
        <v>6</v>
      </c>
      <c r="D279" t="s">
        <v>442</v>
      </c>
      <c r="E279" t="s">
        <v>443</v>
      </c>
      <c r="F279" t="s">
        <v>140</v>
      </c>
    </row>
    <row r="280" spans="1:6" x14ac:dyDescent="0.35">
      <c r="A280" t="s">
        <v>9</v>
      </c>
      <c r="B280" t="s">
        <v>333</v>
      </c>
      <c r="C280">
        <v>2</v>
      </c>
      <c r="D280" t="s">
        <v>177</v>
      </c>
      <c r="E280" t="s">
        <v>140</v>
      </c>
      <c r="F280" t="s">
        <v>140</v>
      </c>
    </row>
    <row r="281" spans="1:6" x14ac:dyDescent="0.35">
      <c r="A281" t="s">
        <v>9</v>
      </c>
      <c r="B281" t="s">
        <v>334</v>
      </c>
      <c r="C281">
        <v>1</v>
      </c>
      <c r="D281" t="s">
        <v>177</v>
      </c>
      <c r="E281" t="s">
        <v>140</v>
      </c>
      <c r="F281" t="s">
        <v>140</v>
      </c>
    </row>
    <row r="282" spans="1:6" x14ac:dyDescent="0.35">
      <c r="A282" t="s">
        <v>9</v>
      </c>
      <c r="B282" t="s">
        <v>444</v>
      </c>
      <c r="C282">
        <v>1</v>
      </c>
      <c r="D282" t="s">
        <v>177</v>
      </c>
      <c r="E282" t="s">
        <v>140</v>
      </c>
      <c r="F282" t="s">
        <v>140</v>
      </c>
    </row>
    <row r="283" spans="1:6" x14ac:dyDescent="0.35">
      <c r="A283" t="s">
        <v>9</v>
      </c>
      <c r="B283" t="s">
        <v>445</v>
      </c>
      <c r="C283">
        <v>2</v>
      </c>
      <c r="D283" t="s">
        <v>177</v>
      </c>
      <c r="E283" t="s">
        <v>140</v>
      </c>
      <c r="F283" t="s">
        <v>140</v>
      </c>
    </row>
    <row r="284" spans="1:6" x14ac:dyDescent="0.35">
      <c r="A284" t="s">
        <v>9</v>
      </c>
      <c r="B284" t="s">
        <v>336</v>
      </c>
      <c r="C284">
        <v>11</v>
      </c>
      <c r="D284" t="s">
        <v>446</v>
      </c>
      <c r="E284" t="s">
        <v>447</v>
      </c>
      <c r="F284" t="s">
        <v>140</v>
      </c>
    </row>
    <row r="285" spans="1:6" x14ac:dyDescent="0.35">
      <c r="A285" t="s">
        <v>9</v>
      </c>
      <c r="B285" t="s">
        <v>339</v>
      </c>
      <c r="C285">
        <v>2</v>
      </c>
      <c r="D285" t="s">
        <v>177</v>
      </c>
      <c r="E285" t="s">
        <v>140</v>
      </c>
      <c r="F285" t="s">
        <v>140</v>
      </c>
    </row>
    <row r="286" spans="1:6" x14ac:dyDescent="0.35">
      <c r="A286" t="s">
        <v>10</v>
      </c>
      <c r="B286" t="s">
        <v>137</v>
      </c>
      <c r="C286">
        <v>3</v>
      </c>
      <c r="D286" t="s">
        <v>448</v>
      </c>
      <c r="E286" t="s">
        <v>449</v>
      </c>
      <c r="F286" t="s">
        <v>140</v>
      </c>
    </row>
    <row r="287" spans="1:6" x14ac:dyDescent="0.35">
      <c r="A287" t="s">
        <v>10</v>
      </c>
      <c r="B287" t="s">
        <v>141</v>
      </c>
      <c r="C287">
        <v>4</v>
      </c>
      <c r="D287" t="s">
        <v>450</v>
      </c>
      <c r="E287" t="s">
        <v>451</v>
      </c>
      <c r="F287" t="s">
        <v>140</v>
      </c>
    </row>
    <row r="288" spans="1:6" x14ac:dyDescent="0.35">
      <c r="A288" t="s">
        <v>10</v>
      </c>
      <c r="B288" t="s">
        <v>144</v>
      </c>
      <c r="C288">
        <v>13</v>
      </c>
      <c r="D288" t="s">
        <v>452</v>
      </c>
      <c r="E288" t="s">
        <v>453</v>
      </c>
      <c r="F288" t="s">
        <v>140</v>
      </c>
    </row>
    <row r="289" spans="1:6" x14ac:dyDescent="0.35">
      <c r="A289" t="s">
        <v>10</v>
      </c>
      <c r="B289" t="s">
        <v>148</v>
      </c>
      <c r="C289">
        <v>8</v>
      </c>
      <c r="D289" t="s">
        <v>454</v>
      </c>
      <c r="E289" t="s">
        <v>455</v>
      </c>
      <c r="F289" t="s">
        <v>140</v>
      </c>
    </row>
    <row r="290" spans="1:6" x14ac:dyDescent="0.35">
      <c r="A290" t="s">
        <v>10</v>
      </c>
      <c r="B290" t="s">
        <v>151</v>
      </c>
      <c r="C290">
        <v>11</v>
      </c>
      <c r="D290" t="s">
        <v>456</v>
      </c>
      <c r="E290" t="s">
        <v>457</v>
      </c>
      <c r="F290" t="s">
        <v>458</v>
      </c>
    </row>
    <row r="291" spans="1:6" x14ac:dyDescent="0.35">
      <c r="A291" t="s">
        <v>10</v>
      </c>
      <c r="B291" t="s">
        <v>154</v>
      </c>
      <c r="C291">
        <v>12</v>
      </c>
      <c r="D291" t="s">
        <v>459</v>
      </c>
      <c r="E291" t="s">
        <v>460</v>
      </c>
      <c r="F291" t="s">
        <v>140</v>
      </c>
    </row>
    <row r="292" spans="1:6" x14ac:dyDescent="0.35">
      <c r="A292" t="s">
        <v>10</v>
      </c>
      <c r="B292" t="s">
        <v>155</v>
      </c>
      <c r="C292">
        <v>10</v>
      </c>
      <c r="D292" t="s">
        <v>379</v>
      </c>
      <c r="E292" t="s">
        <v>378</v>
      </c>
      <c r="F292" t="s">
        <v>140</v>
      </c>
    </row>
    <row r="293" spans="1:6" x14ac:dyDescent="0.35">
      <c r="A293" t="s">
        <v>10</v>
      </c>
      <c r="B293" t="s">
        <v>158</v>
      </c>
      <c r="C293">
        <v>7</v>
      </c>
      <c r="D293" t="s">
        <v>461</v>
      </c>
      <c r="E293" t="s">
        <v>462</v>
      </c>
      <c r="F293" t="s">
        <v>140</v>
      </c>
    </row>
    <row r="294" spans="1:6" x14ac:dyDescent="0.35">
      <c r="A294" t="s">
        <v>10</v>
      </c>
      <c r="B294" t="s">
        <v>161</v>
      </c>
      <c r="C294">
        <v>8</v>
      </c>
      <c r="D294" t="s">
        <v>384</v>
      </c>
      <c r="E294" t="s">
        <v>385</v>
      </c>
      <c r="F294" t="s">
        <v>140</v>
      </c>
    </row>
    <row r="295" spans="1:6" x14ac:dyDescent="0.35">
      <c r="A295" t="s">
        <v>10</v>
      </c>
      <c r="B295" t="s">
        <v>164</v>
      </c>
      <c r="C295">
        <v>5</v>
      </c>
      <c r="D295" t="s">
        <v>201</v>
      </c>
      <c r="E295" t="s">
        <v>202</v>
      </c>
      <c r="F295" t="s">
        <v>140</v>
      </c>
    </row>
    <row r="296" spans="1:6" x14ac:dyDescent="0.35">
      <c r="A296" t="s">
        <v>10</v>
      </c>
      <c r="B296" t="s">
        <v>167</v>
      </c>
      <c r="C296">
        <v>7</v>
      </c>
      <c r="D296" t="s">
        <v>463</v>
      </c>
      <c r="E296" t="s">
        <v>464</v>
      </c>
      <c r="F296" t="s">
        <v>140</v>
      </c>
    </row>
    <row r="297" spans="1:6" x14ac:dyDescent="0.35">
      <c r="A297" t="s">
        <v>10</v>
      </c>
      <c r="B297" t="s">
        <v>170</v>
      </c>
      <c r="C297">
        <v>5</v>
      </c>
      <c r="D297" t="s">
        <v>140</v>
      </c>
      <c r="E297" t="s">
        <v>177</v>
      </c>
      <c r="F297" t="s">
        <v>140</v>
      </c>
    </row>
    <row r="298" spans="1:6" x14ac:dyDescent="0.35">
      <c r="A298" t="s">
        <v>10</v>
      </c>
      <c r="B298" t="s">
        <v>173</v>
      </c>
      <c r="C298">
        <v>4</v>
      </c>
      <c r="D298" t="s">
        <v>465</v>
      </c>
      <c r="E298" t="s">
        <v>466</v>
      </c>
      <c r="F298" t="s">
        <v>140</v>
      </c>
    </row>
    <row r="299" spans="1:6" x14ac:dyDescent="0.35">
      <c r="A299" t="s">
        <v>10</v>
      </c>
      <c r="B299" t="s">
        <v>176</v>
      </c>
      <c r="C299">
        <v>5</v>
      </c>
      <c r="D299" t="s">
        <v>45</v>
      </c>
      <c r="E299" t="s">
        <v>44</v>
      </c>
      <c r="F299" t="s">
        <v>140</v>
      </c>
    </row>
    <row r="300" spans="1:6" x14ac:dyDescent="0.35">
      <c r="A300" t="s">
        <v>10</v>
      </c>
      <c r="B300" t="s">
        <v>178</v>
      </c>
      <c r="C300">
        <v>1</v>
      </c>
      <c r="D300" t="s">
        <v>177</v>
      </c>
      <c r="E300" t="s">
        <v>140</v>
      </c>
      <c r="F300" t="s">
        <v>140</v>
      </c>
    </row>
    <row r="301" spans="1:6" x14ac:dyDescent="0.35">
      <c r="A301" t="s">
        <v>10</v>
      </c>
      <c r="B301" t="s">
        <v>181</v>
      </c>
      <c r="C301">
        <v>4</v>
      </c>
      <c r="D301" t="s">
        <v>357</v>
      </c>
      <c r="E301" t="s">
        <v>356</v>
      </c>
      <c r="F301" t="s">
        <v>140</v>
      </c>
    </row>
    <row r="302" spans="1:6" x14ac:dyDescent="0.35">
      <c r="A302" t="s">
        <v>10</v>
      </c>
      <c r="B302" t="s">
        <v>184</v>
      </c>
      <c r="C302">
        <v>2</v>
      </c>
      <c r="D302" t="s">
        <v>343</v>
      </c>
      <c r="E302" t="s">
        <v>342</v>
      </c>
      <c r="F302" t="s">
        <v>140</v>
      </c>
    </row>
    <row r="303" spans="1:6" x14ac:dyDescent="0.35">
      <c r="A303" t="s">
        <v>10</v>
      </c>
      <c r="B303" t="s">
        <v>185</v>
      </c>
      <c r="C303">
        <v>1</v>
      </c>
      <c r="D303" t="s">
        <v>140</v>
      </c>
      <c r="E303" t="s">
        <v>177</v>
      </c>
      <c r="F303" t="s">
        <v>140</v>
      </c>
    </row>
    <row r="304" spans="1:6" x14ac:dyDescent="0.35">
      <c r="A304" t="s">
        <v>10</v>
      </c>
      <c r="B304" t="s">
        <v>186</v>
      </c>
      <c r="C304">
        <v>2</v>
      </c>
      <c r="D304" t="s">
        <v>267</v>
      </c>
      <c r="E304" t="s">
        <v>266</v>
      </c>
      <c r="F304" t="s">
        <v>140</v>
      </c>
    </row>
    <row r="305" spans="1:6" x14ac:dyDescent="0.35">
      <c r="A305" t="s">
        <v>10</v>
      </c>
      <c r="B305" t="s">
        <v>189</v>
      </c>
      <c r="C305">
        <v>3</v>
      </c>
      <c r="D305" t="s">
        <v>140</v>
      </c>
      <c r="E305" t="s">
        <v>177</v>
      </c>
      <c r="F305" t="s">
        <v>140</v>
      </c>
    </row>
    <row r="306" spans="1:6" x14ac:dyDescent="0.35">
      <c r="A306" t="s">
        <v>10</v>
      </c>
      <c r="B306" t="s">
        <v>190</v>
      </c>
      <c r="C306">
        <v>6</v>
      </c>
      <c r="D306" t="s">
        <v>467</v>
      </c>
      <c r="E306" t="s">
        <v>468</v>
      </c>
      <c r="F306" t="s">
        <v>140</v>
      </c>
    </row>
    <row r="307" spans="1:6" x14ac:dyDescent="0.35">
      <c r="A307" t="s">
        <v>10</v>
      </c>
      <c r="B307" t="s">
        <v>194</v>
      </c>
      <c r="C307">
        <v>2</v>
      </c>
      <c r="D307" t="s">
        <v>177</v>
      </c>
      <c r="E307" t="s">
        <v>140</v>
      </c>
      <c r="F307" t="s">
        <v>140</v>
      </c>
    </row>
    <row r="308" spans="1:6" x14ac:dyDescent="0.35">
      <c r="A308" t="s">
        <v>10</v>
      </c>
      <c r="B308" t="s">
        <v>197</v>
      </c>
      <c r="C308">
        <v>1</v>
      </c>
      <c r="D308" t="s">
        <v>177</v>
      </c>
      <c r="E308" t="s">
        <v>140</v>
      </c>
      <c r="F308" t="s">
        <v>140</v>
      </c>
    </row>
    <row r="309" spans="1:6" x14ac:dyDescent="0.35">
      <c r="A309" t="s">
        <v>10</v>
      </c>
      <c r="B309" t="s">
        <v>200</v>
      </c>
      <c r="C309">
        <v>6</v>
      </c>
      <c r="D309" t="s">
        <v>66</v>
      </c>
      <c r="E309" t="s">
        <v>67</v>
      </c>
      <c r="F309" t="s">
        <v>140</v>
      </c>
    </row>
    <row r="310" spans="1:6" x14ac:dyDescent="0.35">
      <c r="A310" t="s">
        <v>10</v>
      </c>
      <c r="B310" t="s">
        <v>203</v>
      </c>
      <c r="C310">
        <v>4</v>
      </c>
      <c r="D310" t="s">
        <v>78</v>
      </c>
      <c r="E310" t="s">
        <v>79</v>
      </c>
      <c r="F310" t="s">
        <v>140</v>
      </c>
    </row>
    <row r="311" spans="1:6" x14ac:dyDescent="0.35">
      <c r="A311" t="s">
        <v>10</v>
      </c>
      <c r="B311" t="s">
        <v>204</v>
      </c>
      <c r="C311">
        <v>1</v>
      </c>
      <c r="D311" t="s">
        <v>177</v>
      </c>
      <c r="E311" t="s">
        <v>140</v>
      </c>
      <c r="F311" t="s">
        <v>140</v>
      </c>
    </row>
    <row r="312" spans="1:6" x14ac:dyDescent="0.35">
      <c r="A312" t="s">
        <v>10</v>
      </c>
      <c r="B312" t="s">
        <v>207</v>
      </c>
      <c r="C312">
        <v>8</v>
      </c>
      <c r="D312" t="s">
        <v>469</v>
      </c>
      <c r="E312" t="s">
        <v>470</v>
      </c>
      <c r="F312" t="s">
        <v>140</v>
      </c>
    </row>
    <row r="313" spans="1:6" x14ac:dyDescent="0.35">
      <c r="A313" t="s">
        <v>10</v>
      </c>
      <c r="B313" t="s">
        <v>210</v>
      </c>
      <c r="C313">
        <v>9</v>
      </c>
      <c r="D313" t="s">
        <v>471</v>
      </c>
      <c r="E313" t="s">
        <v>472</v>
      </c>
      <c r="F313" t="s">
        <v>140</v>
      </c>
    </row>
    <row r="314" spans="1:6" x14ac:dyDescent="0.35">
      <c r="A314" t="s">
        <v>10</v>
      </c>
      <c r="B314" t="s">
        <v>213</v>
      </c>
      <c r="C314">
        <v>8</v>
      </c>
      <c r="D314" t="s">
        <v>166</v>
      </c>
      <c r="E314" t="s">
        <v>165</v>
      </c>
      <c r="F314" t="s">
        <v>140</v>
      </c>
    </row>
    <row r="315" spans="1:6" x14ac:dyDescent="0.35">
      <c r="A315" t="s">
        <v>10</v>
      </c>
      <c r="B315" t="s">
        <v>216</v>
      </c>
      <c r="C315">
        <v>6</v>
      </c>
      <c r="D315" t="s">
        <v>473</v>
      </c>
      <c r="E315" t="s">
        <v>399</v>
      </c>
      <c r="F315" t="s">
        <v>140</v>
      </c>
    </row>
    <row r="316" spans="1:6" x14ac:dyDescent="0.35">
      <c r="A316" t="s">
        <v>10</v>
      </c>
      <c r="B316" t="s">
        <v>219</v>
      </c>
      <c r="C316">
        <v>9</v>
      </c>
      <c r="D316" t="s">
        <v>474</v>
      </c>
      <c r="E316" t="s">
        <v>475</v>
      </c>
      <c r="F316" t="s">
        <v>140</v>
      </c>
    </row>
    <row r="317" spans="1:6" x14ac:dyDescent="0.35">
      <c r="A317" t="s">
        <v>10</v>
      </c>
      <c r="B317" t="s">
        <v>222</v>
      </c>
      <c r="C317">
        <v>2</v>
      </c>
      <c r="D317" t="s">
        <v>331</v>
      </c>
      <c r="E317" t="s">
        <v>332</v>
      </c>
      <c r="F317" t="s">
        <v>140</v>
      </c>
    </row>
    <row r="318" spans="1:6" x14ac:dyDescent="0.35">
      <c r="A318" t="s">
        <v>10</v>
      </c>
      <c r="B318" t="s">
        <v>225</v>
      </c>
      <c r="C318">
        <v>3</v>
      </c>
      <c r="D318" t="s">
        <v>177</v>
      </c>
      <c r="E318" t="s">
        <v>140</v>
      </c>
      <c r="F318" t="s">
        <v>140</v>
      </c>
    </row>
    <row r="319" spans="1:6" x14ac:dyDescent="0.35">
      <c r="A319" t="s">
        <v>10</v>
      </c>
      <c r="B319" t="s">
        <v>228</v>
      </c>
      <c r="C319">
        <v>6</v>
      </c>
      <c r="D319" t="s">
        <v>476</v>
      </c>
      <c r="E319" t="s">
        <v>477</v>
      </c>
      <c r="F319" t="s">
        <v>140</v>
      </c>
    </row>
    <row r="320" spans="1:6" x14ac:dyDescent="0.35">
      <c r="A320" t="s">
        <v>10</v>
      </c>
      <c r="B320" t="s">
        <v>229</v>
      </c>
      <c r="C320">
        <v>9</v>
      </c>
      <c r="D320" t="s">
        <v>478</v>
      </c>
      <c r="E320" t="s">
        <v>479</v>
      </c>
      <c r="F320" t="s">
        <v>140</v>
      </c>
    </row>
    <row r="321" spans="1:6" x14ac:dyDescent="0.35">
      <c r="A321" t="s">
        <v>10</v>
      </c>
      <c r="B321" t="s">
        <v>232</v>
      </c>
      <c r="C321">
        <v>7</v>
      </c>
      <c r="D321" t="s">
        <v>68</v>
      </c>
      <c r="E321" t="s">
        <v>69</v>
      </c>
      <c r="F321" t="s">
        <v>140</v>
      </c>
    </row>
    <row r="322" spans="1:6" x14ac:dyDescent="0.35">
      <c r="A322" t="s">
        <v>10</v>
      </c>
      <c r="B322" t="s">
        <v>235</v>
      </c>
      <c r="C322">
        <v>11</v>
      </c>
      <c r="D322" t="s">
        <v>480</v>
      </c>
      <c r="E322" t="s">
        <v>481</v>
      </c>
      <c r="F322" t="s">
        <v>140</v>
      </c>
    </row>
    <row r="323" spans="1:6" x14ac:dyDescent="0.35">
      <c r="A323" t="s">
        <v>10</v>
      </c>
      <c r="B323" t="s">
        <v>238</v>
      </c>
      <c r="C323">
        <v>14</v>
      </c>
      <c r="D323" t="s">
        <v>482</v>
      </c>
      <c r="E323" t="s">
        <v>483</v>
      </c>
      <c r="F323" t="s">
        <v>140</v>
      </c>
    </row>
    <row r="324" spans="1:6" x14ac:dyDescent="0.35">
      <c r="A324" t="s">
        <v>10</v>
      </c>
      <c r="B324" t="s">
        <v>241</v>
      </c>
      <c r="C324">
        <v>5</v>
      </c>
      <c r="D324" t="s">
        <v>76</v>
      </c>
      <c r="E324" t="s">
        <v>77</v>
      </c>
      <c r="F324" t="s">
        <v>140</v>
      </c>
    </row>
    <row r="325" spans="1:6" x14ac:dyDescent="0.35">
      <c r="A325" t="s">
        <v>10</v>
      </c>
      <c r="B325" t="s">
        <v>244</v>
      </c>
      <c r="C325">
        <v>8</v>
      </c>
      <c r="D325" t="s">
        <v>484</v>
      </c>
      <c r="E325" t="s">
        <v>485</v>
      </c>
      <c r="F325" t="s">
        <v>140</v>
      </c>
    </row>
    <row r="326" spans="1:6" x14ac:dyDescent="0.35">
      <c r="A326" t="s">
        <v>10</v>
      </c>
      <c r="B326" t="s">
        <v>247</v>
      </c>
      <c r="C326">
        <v>3</v>
      </c>
      <c r="D326" t="s">
        <v>177</v>
      </c>
      <c r="E326" t="s">
        <v>140</v>
      </c>
      <c r="F326" t="s">
        <v>140</v>
      </c>
    </row>
    <row r="327" spans="1:6" x14ac:dyDescent="0.35">
      <c r="A327" t="s">
        <v>10</v>
      </c>
      <c r="B327" t="s">
        <v>250</v>
      </c>
      <c r="C327">
        <v>14</v>
      </c>
      <c r="D327" t="s">
        <v>425</v>
      </c>
      <c r="E327" t="s">
        <v>424</v>
      </c>
      <c r="F327" t="s">
        <v>140</v>
      </c>
    </row>
    <row r="328" spans="1:6" x14ac:dyDescent="0.35">
      <c r="A328" t="s">
        <v>10</v>
      </c>
      <c r="B328" t="s">
        <v>253</v>
      </c>
      <c r="C328">
        <v>7</v>
      </c>
      <c r="D328" t="s">
        <v>486</v>
      </c>
      <c r="E328" t="s">
        <v>487</v>
      </c>
      <c r="F328" t="s">
        <v>140</v>
      </c>
    </row>
    <row r="329" spans="1:6" x14ac:dyDescent="0.35">
      <c r="A329" t="s">
        <v>10</v>
      </c>
      <c r="B329" t="s">
        <v>254</v>
      </c>
      <c r="C329">
        <v>13</v>
      </c>
      <c r="D329" t="s">
        <v>488</v>
      </c>
      <c r="E329" t="s">
        <v>489</v>
      </c>
      <c r="F329" t="s">
        <v>140</v>
      </c>
    </row>
    <row r="330" spans="1:6" x14ac:dyDescent="0.35">
      <c r="A330" t="s">
        <v>10</v>
      </c>
      <c r="B330" t="s">
        <v>257</v>
      </c>
      <c r="C330">
        <v>1</v>
      </c>
      <c r="D330" t="s">
        <v>177</v>
      </c>
      <c r="E330" t="s">
        <v>140</v>
      </c>
      <c r="F330" t="s">
        <v>140</v>
      </c>
    </row>
    <row r="331" spans="1:6" x14ac:dyDescent="0.35">
      <c r="A331" t="s">
        <v>10</v>
      </c>
      <c r="B331" t="s">
        <v>258</v>
      </c>
      <c r="C331">
        <v>9</v>
      </c>
      <c r="D331" t="s">
        <v>391</v>
      </c>
      <c r="E331" t="s">
        <v>390</v>
      </c>
      <c r="F331" t="s">
        <v>140</v>
      </c>
    </row>
    <row r="332" spans="1:6" x14ac:dyDescent="0.35">
      <c r="A332" t="s">
        <v>10</v>
      </c>
      <c r="B332" t="s">
        <v>259</v>
      </c>
      <c r="C332">
        <v>5</v>
      </c>
      <c r="D332" t="s">
        <v>490</v>
      </c>
      <c r="E332" t="s">
        <v>491</v>
      </c>
      <c r="F332" t="s">
        <v>140</v>
      </c>
    </row>
    <row r="333" spans="1:6" x14ac:dyDescent="0.35">
      <c r="A333" t="s">
        <v>10</v>
      </c>
      <c r="B333" t="s">
        <v>262</v>
      </c>
      <c r="C333">
        <v>9</v>
      </c>
      <c r="D333" t="s">
        <v>492</v>
      </c>
      <c r="E333" t="s">
        <v>493</v>
      </c>
      <c r="F333" t="s">
        <v>140</v>
      </c>
    </row>
    <row r="334" spans="1:6" x14ac:dyDescent="0.35">
      <c r="A334" t="s">
        <v>10</v>
      </c>
      <c r="B334" t="s">
        <v>265</v>
      </c>
      <c r="C334">
        <v>5</v>
      </c>
      <c r="D334" t="s">
        <v>494</v>
      </c>
      <c r="E334" t="s">
        <v>495</v>
      </c>
      <c r="F334" t="s">
        <v>140</v>
      </c>
    </row>
    <row r="335" spans="1:6" x14ac:dyDescent="0.35">
      <c r="A335" t="s">
        <v>10</v>
      </c>
      <c r="B335" t="s">
        <v>268</v>
      </c>
      <c r="C335">
        <v>9</v>
      </c>
      <c r="D335" t="s">
        <v>454</v>
      </c>
      <c r="E335" t="s">
        <v>455</v>
      </c>
      <c r="F335" t="s">
        <v>140</v>
      </c>
    </row>
    <row r="336" spans="1:6" x14ac:dyDescent="0.35">
      <c r="A336" t="s">
        <v>10</v>
      </c>
      <c r="B336" t="s">
        <v>271</v>
      </c>
      <c r="C336">
        <v>8</v>
      </c>
      <c r="D336" t="s">
        <v>481</v>
      </c>
      <c r="E336" t="s">
        <v>496</v>
      </c>
      <c r="F336" t="s">
        <v>458</v>
      </c>
    </row>
    <row r="337" spans="1:6" x14ac:dyDescent="0.35">
      <c r="A337" t="s">
        <v>10</v>
      </c>
      <c r="B337" t="s">
        <v>274</v>
      </c>
      <c r="C337">
        <v>9</v>
      </c>
      <c r="D337" t="s">
        <v>496</v>
      </c>
      <c r="E337" t="s">
        <v>497</v>
      </c>
      <c r="F337" t="s">
        <v>140</v>
      </c>
    </row>
    <row r="338" spans="1:6" x14ac:dyDescent="0.35">
      <c r="A338" t="s">
        <v>10</v>
      </c>
      <c r="B338" t="s">
        <v>275</v>
      </c>
      <c r="C338">
        <v>6</v>
      </c>
      <c r="D338" t="s">
        <v>396</v>
      </c>
      <c r="E338" t="s">
        <v>395</v>
      </c>
      <c r="F338" t="s">
        <v>140</v>
      </c>
    </row>
    <row r="339" spans="1:6" x14ac:dyDescent="0.35">
      <c r="A339" t="s">
        <v>10</v>
      </c>
      <c r="B339" t="s">
        <v>278</v>
      </c>
      <c r="C339">
        <v>8</v>
      </c>
      <c r="D339" t="s">
        <v>498</v>
      </c>
      <c r="E339" t="s">
        <v>499</v>
      </c>
      <c r="F339" t="s">
        <v>140</v>
      </c>
    </row>
    <row r="340" spans="1:6" x14ac:dyDescent="0.35">
      <c r="A340" t="s">
        <v>10</v>
      </c>
      <c r="B340" t="s">
        <v>281</v>
      </c>
      <c r="C340">
        <v>5</v>
      </c>
      <c r="D340" t="s">
        <v>500</v>
      </c>
      <c r="E340" t="s">
        <v>501</v>
      </c>
      <c r="F340" t="s">
        <v>140</v>
      </c>
    </row>
    <row r="341" spans="1:6" x14ac:dyDescent="0.35">
      <c r="A341" t="s">
        <v>10</v>
      </c>
      <c r="B341" t="s">
        <v>282</v>
      </c>
      <c r="C341">
        <v>6</v>
      </c>
      <c r="D341" t="s">
        <v>437</v>
      </c>
      <c r="E341" t="s">
        <v>436</v>
      </c>
      <c r="F341" t="s">
        <v>140</v>
      </c>
    </row>
    <row r="342" spans="1:6" x14ac:dyDescent="0.35">
      <c r="A342" t="s">
        <v>10</v>
      </c>
      <c r="B342" t="s">
        <v>283</v>
      </c>
      <c r="C342">
        <v>7</v>
      </c>
      <c r="D342" t="s">
        <v>502</v>
      </c>
      <c r="E342" t="s">
        <v>503</v>
      </c>
      <c r="F342" t="s">
        <v>140</v>
      </c>
    </row>
    <row r="343" spans="1:6" x14ac:dyDescent="0.35">
      <c r="A343" t="s">
        <v>10</v>
      </c>
      <c r="B343" t="s">
        <v>284</v>
      </c>
      <c r="C343">
        <v>3</v>
      </c>
      <c r="D343" t="s">
        <v>504</v>
      </c>
      <c r="E343" t="s">
        <v>505</v>
      </c>
      <c r="F343" t="s">
        <v>140</v>
      </c>
    </row>
    <row r="344" spans="1:6" x14ac:dyDescent="0.35">
      <c r="A344" t="s">
        <v>10</v>
      </c>
      <c r="B344" t="s">
        <v>287</v>
      </c>
      <c r="C344">
        <v>9</v>
      </c>
      <c r="D344" t="s">
        <v>506</v>
      </c>
      <c r="E344" t="s">
        <v>507</v>
      </c>
      <c r="F344" t="s">
        <v>140</v>
      </c>
    </row>
    <row r="345" spans="1:6" x14ac:dyDescent="0.35">
      <c r="A345" t="s">
        <v>10</v>
      </c>
      <c r="B345" t="s">
        <v>290</v>
      </c>
      <c r="C345">
        <v>6</v>
      </c>
      <c r="D345" t="s">
        <v>114</v>
      </c>
      <c r="E345" t="s">
        <v>113</v>
      </c>
      <c r="F345" t="s">
        <v>140</v>
      </c>
    </row>
    <row r="346" spans="1:6" x14ac:dyDescent="0.35">
      <c r="A346" t="s">
        <v>10</v>
      </c>
      <c r="B346" t="s">
        <v>294</v>
      </c>
      <c r="C346">
        <v>10</v>
      </c>
      <c r="D346" t="s">
        <v>296</v>
      </c>
      <c r="E346" t="s">
        <v>295</v>
      </c>
      <c r="F346" t="s">
        <v>140</v>
      </c>
    </row>
    <row r="347" spans="1:6" x14ac:dyDescent="0.35">
      <c r="A347" t="s">
        <v>10</v>
      </c>
      <c r="B347" t="s">
        <v>297</v>
      </c>
      <c r="C347">
        <v>14</v>
      </c>
      <c r="D347" t="s">
        <v>469</v>
      </c>
      <c r="E347" t="s">
        <v>470</v>
      </c>
      <c r="F347" t="s">
        <v>140</v>
      </c>
    </row>
    <row r="348" spans="1:6" x14ac:dyDescent="0.35">
      <c r="A348" t="s">
        <v>10</v>
      </c>
      <c r="B348" t="s">
        <v>300</v>
      </c>
      <c r="C348">
        <v>6</v>
      </c>
      <c r="D348" t="s">
        <v>508</v>
      </c>
      <c r="E348" t="s">
        <v>509</v>
      </c>
      <c r="F348" t="s">
        <v>140</v>
      </c>
    </row>
    <row r="349" spans="1:6" x14ac:dyDescent="0.35">
      <c r="A349" t="s">
        <v>10</v>
      </c>
      <c r="B349" t="s">
        <v>301</v>
      </c>
      <c r="C349">
        <v>8</v>
      </c>
      <c r="D349" t="s">
        <v>128</v>
      </c>
      <c r="E349" t="s">
        <v>127</v>
      </c>
      <c r="F349" t="s">
        <v>140</v>
      </c>
    </row>
    <row r="350" spans="1:6" x14ac:dyDescent="0.35">
      <c r="A350" t="s">
        <v>10</v>
      </c>
      <c r="B350" t="s">
        <v>302</v>
      </c>
      <c r="C350">
        <v>1</v>
      </c>
      <c r="D350" t="s">
        <v>177</v>
      </c>
      <c r="E350" t="s">
        <v>140</v>
      </c>
      <c r="F350" t="s">
        <v>140</v>
      </c>
    </row>
    <row r="351" spans="1:6" x14ac:dyDescent="0.35">
      <c r="A351" t="s">
        <v>10</v>
      </c>
      <c r="B351" t="s">
        <v>305</v>
      </c>
      <c r="C351">
        <v>9</v>
      </c>
      <c r="D351" t="s">
        <v>452</v>
      </c>
      <c r="E351" t="s">
        <v>453</v>
      </c>
      <c r="F351" t="s">
        <v>140</v>
      </c>
    </row>
    <row r="352" spans="1:6" x14ac:dyDescent="0.35">
      <c r="A352" t="s">
        <v>10</v>
      </c>
      <c r="B352" t="s">
        <v>308</v>
      </c>
      <c r="C352">
        <v>5</v>
      </c>
      <c r="D352" t="s">
        <v>510</v>
      </c>
      <c r="E352" t="s">
        <v>511</v>
      </c>
      <c r="F352" t="s">
        <v>140</v>
      </c>
    </row>
    <row r="353" spans="1:6" x14ac:dyDescent="0.35">
      <c r="A353" t="s">
        <v>10</v>
      </c>
      <c r="B353" t="s">
        <v>311</v>
      </c>
      <c r="C353">
        <v>5</v>
      </c>
      <c r="D353" t="s">
        <v>493</v>
      </c>
      <c r="E353" t="s">
        <v>492</v>
      </c>
      <c r="F353" t="s">
        <v>140</v>
      </c>
    </row>
    <row r="354" spans="1:6" x14ac:dyDescent="0.35">
      <c r="A354" t="s">
        <v>10</v>
      </c>
      <c r="B354" t="s">
        <v>312</v>
      </c>
      <c r="C354">
        <v>4</v>
      </c>
      <c r="D354" t="s">
        <v>118</v>
      </c>
      <c r="E354" t="s">
        <v>117</v>
      </c>
      <c r="F354" t="s">
        <v>140</v>
      </c>
    </row>
    <row r="355" spans="1:6" x14ac:dyDescent="0.35">
      <c r="A355" t="s">
        <v>10</v>
      </c>
      <c r="B355" t="s">
        <v>315</v>
      </c>
      <c r="C355">
        <v>3</v>
      </c>
      <c r="D355" t="s">
        <v>177</v>
      </c>
      <c r="E355" t="s">
        <v>140</v>
      </c>
      <c r="F355" t="s">
        <v>140</v>
      </c>
    </row>
    <row r="356" spans="1:6" x14ac:dyDescent="0.35">
      <c r="A356" t="s">
        <v>10</v>
      </c>
      <c r="B356" t="s">
        <v>318</v>
      </c>
      <c r="C356">
        <v>2</v>
      </c>
      <c r="D356" t="s">
        <v>512</v>
      </c>
      <c r="E356" t="s">
        <v>513</v>
      </c>
      <c r="F356" t="s">
        <v>140</v>
      </c>
    </row>
    <row r="357" spans="1:6" x14ac:dyDescent="0.35">
      <c r="A357" t="s">
        <v>10</v>
      </c>
      <c r="B357" t="s">
        <v>321</v>
      </c>
      <c r="C357">
        <v>9</v>
      </c>
      <c r="D357" t="s">
        <v>514</v>
      </c>
      <c r="E357" t="s">
        <v>515</v>
      </c>
      <c r="F357" t="s">
        <v>140</v>
      </c>
    </row>
    <row r="358" spans="1:6" x14ac:dyDescent="0.35">
      <c r="A358" t="s">
        <v>10</v>
      </c>
      <c r="B358" t="s">
        <v>322</v>
      </c>
      <c r="C358">
        <v>6</v>
      </c>
      <c r="D358" t="s">
        <v>516</v>
      </c>
      <c r="E358" t="s">
        <v>517</v>
      </c>
      <c r="F358" t="s">
        <v>140</v>
      </c>
    </row>
    <row r="359" spans="1:6" x14ac:dyDescent="0.35">
      <c r="A359" t="s">
        <v>10</v>
      </c>
      <c r="B359" t="s">
        <v>325</v>
      </c>
      <c r="C359">
        <v>3</v>
      </c>
      <c r="D359" t="s">
        <v>177</v>
      </c>
      <c r="E359" t="s">
        <v>140</v>
      </c>
      <c r="F359" t="s">
        <v>140</v>
      </c>
    </row>
    <row r="360" spans="1:6" x14ac:dyDescent="0.35">
      <c r="A360" t="s">
        <v>10</v>
      </c>
      <c r="B360" t="s">
        <v>326</v>
      </c>
      <c r="C360">
        <v>4</v>
      </c>
      <c r="D360" t="s">
        <v>518</v>
      </c>
      <c r="E360" t="s">
        <v>519</v>
      </c>
      <c r="F360" t="s">
        <v>140</v>
      </c>
    </row>
    <row r="361" spans="1:6" x14ac:dyDescent="0.35">
      <c r="A361" t="s">
        <v>10</v>
      </c>
      <c r="B361" t="s">
        <v>329</v>
      </c>
      <c r="C361">
        <v>2</v>
      </c>
      <c r="D361" t="s">
        <v>177</v>
      </c>
      <c r="E361" t="s">
        <v>140</v>
      </c>
      <c r="F361" t="s">
        <v>140</v>
      </c>
    </row>
    <row r="362" spans="1:6" x14ac:dyDescent="0.35">
      <c r="A362" t="s">
        <v>10</v>
      </c>
      <c r="B362" t="s">
        <v>438</v>
      </c>
      <c r="C362">
        <v>3</v>
      </c>
      <c r="D362" t="s">
        <v>520</v>
      </c>
      <c r="E362" t="s">
        <v>521</v>
      </c>
      <c r="F362" t="s">
        <v>140</v>
      </c>
    </row>
    <row r="363" spans="1:6" x14ac:dyDescent="0.35">
      <c r="A363" t="s">
        <v>10</v>
      </c>
      <c r="B363" t="s">
        <v>330</v>
      </c>
      <c r="C363">
        <v>10</v>
      </c>
      <c r="D363" t="s">
        <v>358</v>
      </c>
      <c r="E363" t="s">
        <v>359</v>
      </c>
      <c r="F363" t="s">
        <v>140</v>
      </c>
    </row>
    <row r="364" spans="1:6" x14ac:dyDescent="0.35">
      <c r="A364" t="s">
        <v>10</v>
      </c>
      <c r="B364" t="s">
        <v>441</v>
      </c>
      <c r="C364">
        <v>4</v>
      </c>
      <c r="D364" t="s">
        <v>522</v>
      </c>
      <c r="E364" t="s">
        <v>523</v>
      </c>
      <c r="F364" t="s">
        <v>140</v>
      </c>
    </row>
    <row r="365" spans="1:6" x14ac:dyDescent="0.35">
      <c r="A365" t="s">
        <v>10</v>
      </c>
      <c r="B365" t="s">
        <v>524</v>
      </c>
      <c r="C365">
        <v>1</v>
      </c>
      <c r="D365" t="s">
        <v>177</v>
      </c>
      <c r="E365" t="s">
        <v>140</v>
      </c>
      <c r="F365" t="s">
        <v>140</v>
      </c>
    </row>
    <row r="366" spans="1:6" x14ac:dyDescent="0.35">
      <c r="A366" t="s">
        <v>10</v>
      </c>
      <c r="B366" t="s">
        <v>333</v>
      </c>
      <c r="C366">
        <v>5</v>
      </c>
      <c r="D366" t="s">
        <v>65</v>
      </c>
      <c r="E366" t="s">
        <v>64</v>
      </c>
      <c r="F366" t="s">
        <v>140</v>
      </c>
    </row>
    <row r="367" spans="1:6" x14ac:dyDescent="0.35">
      <c r="A367" t="s">
        <v>10</v>
      </c>
      <c r="B367" t="s">
        <v>335</v>
      </c>
      <c r="C367">
        <v>1</v>
      </c>
      <c r="D367" t="s">
        <v>177</v>
      </c>
      <c r="E367" t="s">
        <v>140</v>
      </c>
      <c r="F367" t="s">
        <v>140</v>
      </c>
    </row>
    <row r="368" spans="1:6" x14ac:dyDescent="0.35">
      <c r="A368" t="s">
        <v>10</v>
      </c>
      <c r="B368" t="s">
        <v>444</v>
      </c>
      <c r="C368">
        <v>1</v>
      </c>
      <c r="D368" t="s">
        <v>177</v>
      </c>
      <c r="E368" t="s">
        <v>140</v>
      </c>
      <c r="F368" t="s">
        <v>140</v>
      </c>
    </row>
    <row r="369" spans="1:6" x14ac:dyDescent="0.35">
      <c r="A369" t="s">
        <v>10</v>
      </c>
      <c r="B369" t="s">
        <v>336</v>
      </c>
      <c r="C369">
        <v>12</v>
      </c>
      <c r="D369" t="s">
        <v>525</v>
      </c>
      <c r="E369" t="s">
        <v>526</v>
      </c>
      <c r="F369" t="s">
        <v>527</v>
      </c>
    </row>
    <row r="370" spans="1:6" x14ac:dyDescent="0.35">
      <c r="A370" t="s">
        <v>10</v>
      </c>
      <c r="B370" t="s">
        <v>339</v>
      </c>
      <c r="C370">
        <v>10</v>
      </c>
      <c r="D370" t="s">
        <v>140</v>
      </c>
      <c r="E370" t="s">
        <v>511</v>
      </c>
      <c r="F370" t="s">
        <v>510</v>
      </c>
    </row>
    <row r="371" spans="1:6" x14ac:dyDescent="0.35">
      <c r="A371" t="s">
        <v>11</v>
      </c>
      <c r="B371" t="s">
        <v>137</v>
      </c>
      <c r="C371">
        <v>7</v>
      </c>
      <c r="D371" t="s">
        <v>81</v>
      </c>
      <c r="E371" t="s">
        <v>80</v>
      </c>
      <c r="F371" t="s">
        <v>140</v>
      </c>
    </row>
    <row r="372" spans="1:6" x14ac:dyDescent="0.35">
      <c r="A372" t="s">
        <v>11</v>
      </c>
      <c r="B372" t="s">
        <v>141</v>
      </c>
      <c r="C372">
        <v>4</v>
      </c>
      <c r="D372" t="s">
        <v>353</v>
      </c>
      <c r="E372" t="s">
        <v>352</v>
      </c>
      <c r="F372" t="s">
        <v>140</v>
      </c>
    </row>
    <row r="373" spans="1:6" x14ac:dyDescent="0.35">
      <c r="A373" t="s">
        <v>11</v>
      </c>
      <c r="B373" t="s">
        <v>144</v>
      </c>
      <c r="C373">
        <v>10</v>
      </c>
      <c r="D373" t="s">
        <v>434</v>
      </c>
      <c r="E373" t="s">
        <v>435</v>
      </c>
      <c r="F373" t="s">
        <v>140</v>
      </c>
    </row>
    <row r="374" spans="1:6" x14ac:dyDescent="0.35">
      <c r="A374" t="s">
        <v>11</v>
      </c>
      <c r="B374" t="s">
        <v>148</v>
      </c>
      <c r="C374">
        <v>6</v>
      </c>
      <c r="D374" t="s">
        <v>239</v>
      </c>
      <c r="E374" t="s">
        <v>240</v>
      </c>
      <c r="F374" t="s">
        <v>140</v>
      </c>
    </row>
    <row r="375" spans="1:6" x14ac:dyDescent="0.35">
      <c r="A375" t="s">
        <v>11</v>
      </c>
      <c r="B375" t="s">
        <v>151</v>
      </c>
      <c r="C375">
        <v>19</v>
      </c>
      <c r="D375" t="s">
        <v>385</v>
      </c>
      <c r="E375" t="s">
        <v>384</v>
      </c>
      <c r="F375" t="s">
        <v>140</v>
      </c>
    </row>
    <row r="376" spans="1:6" x14ac:dyDescent="0.35">
      <c r="A376" t="s">
        <v>11</v>
      </c>
      <c r="B376" t="s">
        <v>154</v>
      </c>
      <c r="C376">
        <v>10</v>
      </c>
      <c r="D376" t="s">
        <v>327</v>
      </c>
      <c r="E376" t="s">
        <v>328</v>
      </c>
      <c r="F376" t="s">
        <v>140</v>
      </c>
    </row>
    <row r="377" spans="1:6" x14ac:dyDescent="0.35">
      <c r="A377" t="s">
        <v>11</v>
      </c>
      <c r="B377" t="s">
        <v>155</v>
      </c>
      <c r="C377">
        <v>14</v>
      </c>
      <c r="D377" t="s">
        <v>427</v>
      </c>
      <c r="E377" t="s">
        <v>426</v>
      </c>
      <c r="F377" t="s">
        <v>140</v>
      </c>
    </row>
    <row r="378" spans="1:6" x14ac:dyDescent="0.35">
      <c r="A378" t="s">
        <v>11</v>
      </c>
      <c r="B378" t="s">
        <v>158</v>
      </c>
      <c r="C378">
        <v>13</v>
      </c>
      <c r="D378" t="s">
        <v>230</v>
      </c>
      <c r="E378" t="s">
        <v>231</v>
      </c>
      <c r="F378" t="s">
        <v>140</v>
      </c>
    </row>
    <row r="379" spans="1:6" x14ac:dyDescent="0.35">
      <c r="A379" t="s">
        <v>11</v>
      </c>
      <c r="B379" t="s">
        <v>161</v>
      </c>
      <c r="C379">
        <v>10</v>
      </c>
      <c r="D379" t="s">
        <v>68</v>
      </c>
      <c r="E379" t="s">
        <v>69</v>
      </c>
      <c r="F379" t="s">
        <v>140</v>
      </c>
    </row>
    <row r="380" spans="1:6" x14ac:dyDescent="0.35">
      <c r="A380" t="s">
        <v>11</v>
      </c>
      <c r="B380" t="s">
        <v>164</v>
      </c>
      <c r="C380">
        <v>8</v>
      </c>
      <c r="D380" t="s">
        <v>421</v>
      </c>
      <c r="E380" t="s">
        <v>231</v>
      </c>
      <c r="F380" t="s">
        <v>528</v>
      </c>
    </row>
    <row r="381" spans="1:6" x14ac:dyDescent="0.35">
      <c r="A381" t="s">
        <v>11</v>
      </c>
      <c r="B381" t="s">
        <v>167</v>
      </c>
      <c r="C381">
        <v>7</v>
      </c>
      <c r="D381" t="s">
        <v>529</v>
      </c>
      <c r="E381" t="s">
        <v>530</v>
      </c>
      <c r="F381" t="s">
        <v>140</v>
      </c>
    </row>
    <row r="382" spans="1:6" x14ac:dyDescent="0.35">
      <c r="A382" t="s">
        <v>11</v>
      </c>
      <c r="B382" t="s">
        <v>170</v>
      </c>
      <c r="C382">
        <v>8</v>
      </c>
      <c r="D382" t="s">
        <v>531</v>
      </c>
      <c r="E382" t="s">
        <v>532</v>
      </c>
      <c r="F382" t="s">
        <v>140</v>
      </c>
    </row>
    <row r="383" spans="1:6" x14ac:dyDescent="0.35">
      <c r="A383" t="s">
        <v>11</v>
      </c>
      <c r="B383" t="s">
        <v>173</v>
      </c>
      <c r="C383">
        <v>9</v>
      </c>
      <c r="D383" t="s">
        <v>39</v>
      </c>
      <c r="E383" t="s">
        <v>38</v>
      </c>
      <c r="F383" t="s">
        <v>140</v>
      </c>
    </row>
    <row r="384" spans="1:6" x14ac:dyDescent="0.35">
      <c r="A384" t="s">
        <v>11</v>
      </c>
      <c r="B384" t="s">
        <v>176</v>
      </c>
      <c r="C384">
        <v>6</v>
      </c>
      <c r="D384" t="s">
        <v>291</v>
      </c>
      <c r="E384" t="s">
        <v>533</v>
      </c>
      <c r="F384" t="s">
        <v>140</v>
      </c>
    </row>
    <row r="385" spans="1:6" x14ac:dyDescent="0.35">
      <c r="A385" t="s">
        <v>11</v>
      </c>
      <c r="B385" t="s">
        <v>178</v>
      </c>
      <c r="C385">
        <v>5</v>
      </c>
      <c r="D385" t="s">
        <v>331</v>
      </c>
      <c r="E385" t="s">
        <v>332</v>
      </c>
      <c r="F385" t="s">
        <v>140</v>
      </c>
    </row>
    <row r="386" spans="1:6" x14ac:dyDescent="0.35">
      <c r="A386" t="s">
        <v>11</v>
      </c>
      <c r="B386" t="s">
        <v>181</v>
      </c>
      <c r="C386">
        <v>5</v>
      </c>
      <c r="D386" t="s">
        <v>534</v>
      </c>
      <c r="E386" t="s">
        <v>535</v>
      </c>
      <c r="F386" t="s">
        <v>140</v>
      </c>
    </row>
    <row r="387" spans="1:6" x14ac:dyDescent="0.35">
      <c r="A387" t="s">
        <v>11</v>
      </c>
      <c r="B387" t="s">
        <v>184</v>
      </c>
      <c r="C387">
        <v>5</v>
      </c>
      <c r="D387" t="s">
        <v>449</v>
      </c>
      <c r="E387" t="s">
        <v>448</v>
      </c>
      <c r="F387" t="s">
        <v>140</v>
      </c>
    </row>
    <row r="388" spans="1:6" x14ac:dyDescent="0.35">
      <c r="A388" t="s">
        <v>11</v>
      </c>
      <c r="B388" t="s">
        <v>185</v>
      </c>
      <c r="C388">
        <v>3</v>
      </c>
      <c r="D388" t="s">
        <v>177</v>
      </c>
      <c r="E388" t="s">
        <v>140</v>
      </c>
      <c r="F388" t="s">
        <v>140</v>
      </c>
    </row>
    <row r="389" spans="1:6" x14ac:dyDescent="0.35">
      <c r="A389" t="s">
        <v>11</v>
      </c>
      <c r="B389" t="s">
        <v>186</v>
      </c>
      <c r="C389">
        <v>1</v>
      </c>
      <c r="D389" t="s">
        <v>177</v>
      </c>
      <c r="E389" t="s">
        <v>140</v>
      </c>
      <c r="F389" t="s">
        <v>140</v>
      </c>
    </row>
    <row r="390" spans="1:6" x14ac:dyDescent="0.35">
      <c r="A390" t="s">
        <v>11</v>
      </c>
      <c r="B390" t="s">
        <v>189</v>
      </c>
      <c r="C390">
        <v>5</v>
      </c>
      <c r="D390" t="s">
        <v>383</v>
      </c>
      <c r="E390" t="s">
        <v>536</v>
      </c>
      <c r="F390" t="s">
        <v>320</v>
      </c>
    </row>
    <row r="391" spans="1:6" x14ac:dyDescent="0.35">
      <c r="A391" t="s">
        <v>11</v>
      </c>
      <c r="B391" t="s">
        <v>190</v>
      </c>
      <c r="C391">
        <v>3</v>
      </c>
      <c r="D391" t="s">
        <v>415</v>
      </c>
      <c r="E391" t="s">
        <v>414</v>
      </c>
      <c r="F391" t="s">
        <v>140</v>
      </c>
    </row>
    <row r="392" spans="1:6" x14ac:dyDescent="0.35">
      <c r="A392" t="s">
        <v>11</v>
      </c>
      <c r="B392" t="s">
        <v>193</v>
      </c>
      <c r="C392">
        <v>4</v>
      </c>
      <c r="D392" t="s">
        <v>537</v>
      </c>
      <c r="E392" t="s">
        <v>538</v>
      </c>
      <c r="F392" t="s">
        <v>140</v>
      </c>
    </row>
    <row r="393" spans="1:6" x14ac:dyDescent="0.35">
      <c r="A393" t="s">
        <v>11</v>
      </c>
      <c r="B393" t="s">
        <v>194</v>
      </c>
      <c r="C393">
        <v>8</v>
      </c>
      <c r="D393" t="s">
        <v>169</v>
      </c>
      <c r="E393" t="s">
        <v>168</v>
      </c>
      <c r="F393" t="s">
        <v>140</v>
      </c>
    </row>
    <row r="394" spans="1:6" x14ac:dyDescent="0.35">
      <c r="A394" t="s">
        <v>11</v>
      </c>
      <c r="B394" t="s">
        <v>197</v>
      </c>
      <c r="C394">
        <v>6</v>
      </c>
      <c r="D394" t="s">
        <v>482</v>
      </c>
      <c r="E394" t="s">
        <v>483</v>
      </c>
      <c r="F394" t="s">
        <v>140</v>
      </c>
    </row>
    <row r="395" spans="1:6" x14ac:dyDescent="0.35">
      <c r="A395" t="s">
        <v>11</v>
      </c>
      <c r="B395" t="s">
        <v>200</v>
      </c>
      <c r="C395">
        <v>10</v>
      </c>
      <c r="D395" t="s">
        <v>60</v>
      </c>
      <c r="E395" t="s">
        <v>61</v>
      </c>
      <c r="F395" t="s">
        <v>140</v>
      </c>
    </row>
    <row r="396" spans="1:6" x14ac:dyDescent="0.35">
      <c r="A396" t="s">
        <v>11</v>
      </c>
      <c r="B396" t="s">
        <v>203</v>
      </c>
      <c r="C396">
        <v>6</v>
      </c>
      <c r="D396" t="s">
        <v>50</v>
      </c>
      <c r="E396" t="s">
        <v>51</v>
      </c>
      <c r="F396" t="s">
        <v>140</v>
      </c>
    </row>
    <row r="397" spans="1:6" x14ac:dyDescent="0.35">
      <c r="A397" t="s">
        <v>11</v>
      </c>
      <c r="B397" t="s">
        <v>204</v>
      </c>
      <c r="C397">
        <v>6</v>
      </c>
      <c r="D397" t="s">
        <v>293</v>
      </c>
      <c r="E397" t="s">
        <v>539</v>
      </c>
      <c r="F397" t="s">
        <v>140</v>
      </c>
    </row>
    <row r="398" spans="1:6" x14ac:dyDescent="0.35">
      <c r="A398" t="s">
        <v>11</v>
      </c>
      <c r="B398" t="s">
        <v>207</v>
      </c>
      <c r="C398">
        <v>2</v>
      </c>
      <c r="D398" t="s">
        <v>540</v>
      </c>
      <c r="E398" t="s">
        <v>541</v>
      </c>
      <c r="F398" t="s">
        <v>140</v>
      </c>
    </row>
    <row r="399" spans="1:6" x14ac:dyDescent="0.35">
      <c r="A399" t="s">
        <v>11</v>
      </c>
      <c r="B399" t="s">
        <v>210</v>
      </c>
      <c r="C399">
        <v>5</v>
      </c>
      <c r="D399" t="s">
        <v>542</v>
      </c>
      <c r="E399" t="s">
        <v>543</v>
      </c>
      <c r="F399" t="s">
        <v>140</v>
      </c>
    </row>
    <row r="400" spans="1:6" x14ac:dyDescent="0.35">
      <c r="A400" t="s">
        <v>11</v>
      </c>
      <c r="B400" t="s">
        <v>213</v>
      </c>
      <c r="C400">
        <v>16</v>
      </c>
      <c r="D400" t="s">
        <v>417</v>
      </c>
      <c r="E400" t="s">
        <v>416</v>
      </c>
      <c r="F400" t="s">
        <v>140</v>
      </c>
    </row>
    <row r="401" spans="1:6" x14ac:dyDescent="0.35">
      <c r="A401" t="s">
        <v>11</v>
      </c>
      <c r="B401" t="s">
        <v>216</v>
      </c>
      <c r="C401">
        <v>12</v>
      </c>
      <c r="D401" t="s">
        <v>496</v>
      </c>
      <c r="E401" t="s">
        <v>497</v>
      </c>
      <c r="F401" t="s">
        <v>140</v>
      </c>
    </row>
    <row r="402" spans="1:6" x14ac:dyDescent="0.35">
      <c r="A402" t="s">
        <v>11</v>
      </c>
      <c r="B402" t="s">
        <v>219</v>
      </c>
      <c r="C402">
        <v>16</v>
      </c>
      <c r="D402" t="s">
        <v>544</v>
      </c>
      <c r="E402" t="s">
        <v>545</v>
      </c>
      <c r="F402" t="s">
        <v>140</v>
      </c>
    </row>
    <row r="403" spans="1:6" x14ac:dyDescent="0.35">
      <c r="A403" t="s">
        <v>11</v>
      </c>
      <c r="B403" t="s">
        <v>222</v>
      </c>
      <c r="C403">
        <v>13</v>
      </c>
      <c r="D403" t="s">
        <v>546</v>
      </c>
      <c r="E403" t="s">
        <v>547</v>
      </c>
      <c r="F403" t="s">
        <v>548</v>
      </c>
    </row>
    <row r="404" spans="1:6" x14ac:dyDescent="0.35">
      <c r="A404" t="s">
        <v>11</v>
      </c>
      <c r="B404" t="s">
        <v>225</v>
      </c>
      <c r="C404">
        <v>11</v>
      </c>
      <c r="D404" t="s">
        <v>549</v>
      </c>
      <c r="E404" t="s">
        <v>550</v>
      </c>
      <c r="F404" t="s">
        <v>140</v>
      </c>
    </row>
    <row r="405" spans="1:6" x14ac:dyDescent="0.35">
      <c r="A405" t="s">
        <v>11</v>
      </c>
      <c r="B405" t="s">
        <v>228</v>
      </c>
      <c r="C405">
        <v>11</v>
      </c>
      <c r="D405" t="s">
        <v>551</v>
      </c>
      <c r="E405" t="s">
        <v>552</v>
      </c>
      <c r="F405" t="s">
        <v>140</v>
      </c>
    </row>
    <row r="406" spans="1:6" x14ac:dyDescent="0.35">
      <c r="A406" t="s">
        <v>11</v>
      </c>
      <c r="B406" t="s">
        <v>229</v>
      </c>
      <c r="C406">
        <v>14</v>
      </c>
      <c r="D406" t="s">
        <v>553</v>
      </c>
      <c r="E406" t="s">
        <v>554</v>
      </c>
      <c r="F406" t="s">
        <v>140</v>
      </c>
    </row>
    <row r="407" spans="1:6" x14ac:dyDescent="0.35">
      <c r="A407" t="s">
        <v>11</v>
      </c>
      <c r="B407" t="s">
        <v>232</v>
      </c>
      <c r="C407">
        <v>5</v>
      </c>
      <c r="D407" t="s">
        <v>377</v>
      </c>
      <c r="E407" t="s">
        <v>376</v>
      </c>
      <c r="F407" t="s">
        <v>140</v>
      </c>
    </row>
    <row r="408" spans="1:6" x14ac:dyDescent="0.35">
      <c r="A408" t="s">
        <v>11</v>
      </c>
      <c r="B408" t="s">
        <v>235</v>
      </c>
      <c r="C408">
        <v>12</v>
      </c>
      <c r="D408" t="s">
        <v>243</v>
      </c>
      <c r="E408" t="s">
        <v>242</v>
      </c>
      <c r="F408" t="s">
        <v>140</v>
      </c>
    </row>
    <row r="409" spans="1:6" x14ac:dyDescent="0.35">
      <c r="A409" t="s">
        <v>11</v>
      </c>
      <c r="B409" t="s">
        <v>238</v>
      </c>
      <c r="C409">
        <v>15</v>
      </c>
      <c r="D409" t="s">
        <v>153</v>
      </c>
      <c r="E409" t="s">
        <v>152</v>
      </c>
      <c r="F409" t="s">
        <v>140</v>
      </c>
    </row>
    <row r="410" spans="1:6" x14ac:dyDescent="0.35">
      <c r="A410" t="s">
        <v>11</v>
      </c>
      <c r="B410" t="s">
        <v>241</v>
      </c>
      <c r="C410">
        <v>13</v>
      </c>
      <c r="D410" t="s">
        <v>376</v>
      </c>
      <c r="E410" t="s">
        <v>377</v>
      </c>
      <c r="F410" t="s">
        <v>140</v>
      </c>
    </row>
    <row r="411" spans="1:6" x14ac:dyDescent="0.35">
      <c r="A411" t="s">
        <v>11</v>
      </c>
      <c r="B411" t="s">
        <v>244</v>
      </c>
      <c r="C411">
        <v>7</v>
      </c>
      <c r="D411" t="s">
        <v>555</v>
      </c>
      <c r="E411" t="s">
        <v>556</v>
      </c>
      <c r="F411" t="s">
        <v>140</v>
      </c>
    </row>
    <row r="412" spans="1:6" x14ac:dyDescent="0.35">
      <c r="A412" t="s">
        <v>11</v>
      </c>
      <c r="B412" t="s">
        <v>247</v>
      </c>
      <c r="C412">
        <v>5</v>
      </c>
      <c r="D412" t="s">
        <v>118</v>
      </c>
      <c r="E412" t="s">
        <v>117</v>
      </c>
      <c r="F412" t="s">
        <v>140</v>
      </c>
    </row>
    <row r="413" spans="1:6" x14ac:dyDescent="0.35">
      <c r="A413" t="s">
        <v>11</v>
      </c>
      <c r="B413" t="s">
        <v>250</v>
      </c>
      <c r="C413">
        <v>7</v>
      </c>
      <c r="D413" t="s">
        <v>557</v>
      </c>
      <c r="E413" t="s">
        <v>558</v>
      </c>
      <c r="F413" t="s">
        <v>140</v>
      </c>
    </row>
    <row r="414" spans="1:6" x14ac:dyDescent="0.35">
      <c r="A414" t="s">
        <v>11</v>
      </c>
      <c r="B414" t="s">
        <v>253</v>
      </c>
      <c r="C414">
        <v>4</v>
      </c>
      <c r="D414" t="s">
        <v>177</v>
      </c>
      <c r="E414" t="s">
        <v>140</v>
      </c>
      <c r="F414" t="s">
        <v>140</v>
      </c>
    </row>
    <row r="415" spans="1:6" x14ac:dyDescent="0.35">
      <c r="A415" t="s">
        <v>11</v>
      </c>
      <c r="B415" t="s">
        <v>254</v>
      </c>
      <c r="C415">
        <v>8</v>
      </c>
      <c r="D415" t="s">
        <v>431</v>
      </c>
      <c r="E415" t="s">
        <v>430</v>
      </c>
      <c r="F415" t="s">
        <v>140</v>
      </c>
    </row>
    <row r="416" spans="1:6" x14ac:dyDescent="0.35">
      <c r="A416" t="s">
        <v>11</v>
      </c>
      <c r="B416" t="s">
        <v>257</v>
      </c>
      <c r="C416">
        <v>7</v>
      </c>
      <c r="D416" t="s">
        <v>272</v>
      </c>
      <c r="E416" t="s">
        <v>273</v>
      </c>
      <c r="F416" t="s">
        <v>140</v>
      </c>
    </row>
    <row r="417" spans="1:6" x14ac:dyDescent="0.35">
      <c r="A417" t="s">
        <v>11</v>
      </c>
      <c r="B417" t="s">
        <v>258</v>
      </c>
      <c r="C417">
        <v>8</v>
      </c>
      <c r="D417" t="s">
        <v>530</v>
      </c>
      <c r="E417" t="s">
        <v>529</v>
      </c>
      <c r="F417" t="s">
        <v>140</v>
      </c>
    </row>
    <row r="418" spans="1:6" x14ac:dyDescent="0.35">
      <c r="A418" t="s">
        <v>11</v>
      </c>
      <c r="B418" t="s">
        <v>259</v>
      </c>
      <c r="C418">
        <v>6</v>
      </c>
      <c r="D418" t="s">
        <v>423</v>
      </c>
      <c r="E418" t="s">
        <v>422</v>
      </c>
      <c r="F418" t="s">
        <v>140</v>
      </c>
    </row>
    <row r="419" spans="1:6" x14ac:dyDescent="0.35">
      <c r="A419" t="s">
        <v>11</v>
      </c>
      <c r="B419" t="s">
        <v>262</v>
      </c>
      <c r="C419">
        <v>5</v>
      </c>
      <c r="D419" t="s">
        <v>559</v>
      </c>
      <c r="E419" t="s">
        <v>560</v>
      </c>
      <c r="F419" t="s">
        <v>140</v>
      </c>
    </row>
    <row r="420" spans="1:6" x14ac:dyDescent="0.35">
      <c r="A420" t="s">
        <v>11</v>
      </c>
      <c r="B420" t="s">
        <v>265</v>
      </c>
      <c r="C420">
        <v>7</v>
      </c>
      <c r="D420" t="s">
        <v>424</v>
      </c>
      <c r="E420" t="s">
        <v>425</v>
      </c>
      <c r="F420" t="s">
        <v>140</v>
      </c>
    </row>
    <row r="421" spans="1:6" x14ac:dyDescent="0.35">
      <c r="A421" t="s">
        <v>11</v>
      </c>
      <c r="B421" t="s">
        <v>268</v>
      </c>
      <c r="C421">
        <v>6</v>
      </c>
      <c r="D421" t="s">
        <v>298</v>
      </c>
      <c r="E421" t="s">
        <v>299</v>
      </c>
      <c r="F421" t="s">
        <v>140</v>
      </c>
    </row>
    <row r="422" spans="1:6" x14ac:dyDescent="0.35">
      <c r="A422" t="s">
        <v>11</v>
      </c>
      <c r="B422" t="s">
        <v>271</v>
      </c>
      <c r="C422">
        <v>7</v>
      </c>
      <c r="D422" t="s">
        <v>561</v>
      </c>
      <c r="E422" t="s">
        <v>562</v>
      </c>
      <c r="F422" t="s">
        <v>140</v>
      </c>
    </row>
    <row r="423" spans="1:6" x14ac:dyDescent="0.35">
      <c r="A423" t="s">
        <v>11</v>
      </c>
      <c r="B423" t="s">
        <v>274</v>
      </c>
      <c r="C423">
        <v>3</v>
      </c>
      <c r="D423" t="s">
        <v>413</v>
      </c>
      <c r="E423" t="s">
        <v>412</v>
      </c>
      <c r="F423" t="s">
        <v>140</v>
      </c>
    </row>
    <row r="424" spans="1:6" x14ac:dyDescent="0.35">
      <c r="A424" t="s">
        <v>11</v>
      </c>
      <c r="B424" t="s">
        <v>275</v>
      </c>
      <c r="C424">
        <v>3</v>
      </c>
      <c r="D424" t="s">
        <v>563</v>
      </c>
      <c r="E424" t="s">
        <v>564</v>
      </c>
      <c r="F424" t="s">
        <v>140</v>
      </c>
    </row>
    <row r="425" spans="1:6" x14ac:dyDescent="0.35">
      <c r="A425" t="s">
        <v>11</v>
      </c>
      <c r="B425" t="s">
        <v>278</v>
      </c>
      <c r="C425">
        <v>4</v>
      </c>
      <c r="D425" t="s">
        <v>400</v>
      </c>
      <c r="E425" t="s">
        <v>401</v>
      </c>
      <c r="F425" t="s">
        <v>140</v>
      </c>
    </row>
    <row r="426" spans="1:6" x14ac:dyDescent="0.35">
      <c r="A426" t="s">
        <v>11</v>
      </c>
      <c r="B426" t="s">
        <v>281</v>
      </c>
      <c r="C426">
        <v>11</v>
      </c>
      <c r="D426" t="s">
        <v>565</v>
      </c>
      <c r="E426" t="s">
        <v>566</v>
      </c>
      <c r="F426" t="s">
        <v>140</v>
      </c>
    </row>
    <row r="427" spans="1:6" x14ac:dyDescent="0.35">
      <c r="A427" t="s">
        <v>11</v>
      </c>
      <c r="B427" t="s">
        <v>282</v>
      </c>
      <c r="C427">
        <v>7</v>
      </c>
      <c r="D427" t="s">
        <v>567</v>
      </c>
      <c r="E427" t="s">
        <v>568</v>
      </c>
      <c r="F427" t="s">
        <v>140</v>
      </c>
    </row>
    <row r="428" spans="1:6" x14ac:dyDescent="0.35">
      <c r="A428" t="s">
        <v>11</v>
      </c>
      <c r="B428" t="s">
        <v>283</v>
      </c>
      <c r="C428">
        <v>10</v>
      </c>
      <c r="D428" t="s">
        <v>430</v>
      </c>
      <c r="E428" t="s">
        <v>431</v>
      </c>
      <c r="F428" t="s">
        <v>140</v>
      </c>
    </row>
    <row r="429" spans="1:6" x14ac:dyDescent="0.35">
      <c r="A429" t="s">
        <v>11</v>
      </c>
      <c r="B429" t="s">
        <v>284</v>
      </c>
      <c r="C429">
        <v>7</v>
      </c>
      <c r="D429" t="s">
        <v>341</v>
      </c>
      <c r="E429" t="s">
        <v>569</v>
      </c>
      <c r="F429" t="s">
        <v>140</v>
      </c>
    </row>
    <row r="430" spans="1:6" x14ac:dyDescent="0.35">
      <c r="A430" t="s">
        <v>11</v>
      </c>
      <c r="B430" t="s">
        <v>287</v>
      </c>
      <c r="C430">
        <v>12</v>
      </c>
      <c r="D430" t="s">
        <v>52</v>
      </c>
      <c r="E430" t="s">
        <v>53</v>
      </c>
      <c r="F430" t="s">
        <v>140</v>
      </c>
    </row>
    <row r="431" spans="1:6" x14ac:dyDescent="0.35">
      <c r="A431" t="s">
        <v>11</v>
      </c>
      <c r="B431" t="s">
        <v>290</v>
      </c>
      <c r="C431">
        <v>8</v>
      </c>
      <c r="D431" t="s">
        <v>570</v>
      </c>
      <c r="E431" t="s">
        <v>571</v>
      </c>
      <c r="F431" t="s">
        <v>140</v>
      </c>
    </row>
    <row r="432" spans="1:6" x14ac:dyDescent="0.35">
      <c r="A432" t="s">
        <v>11</v>
      </c>
      <c r="B432" t="s">
        <v>294</v>
      </c>
      <c r="C432">
        <v>10</v>
      </c>
      <c r="D432" t="s">
        <v>414</v>
      </c>
      <c r="E432" t="s">
        <v>415</v>
      </c>
      <c r="F432" t="s">
        <v>140</v>
      </c>
    </row>
    <row r="433" spans="1:6" x14ac:dyDescent="0.35">
      <c r="A433" t="s">
        <v>11</v>
      </c>
      <c r="B433" t="s">
        <v>297</v>
      </c>
      <c r="C433">
        <v>6</v>
      </c>
      <c r="D433" t="s">
        <v>572</v>
      </c>
      <c r="E433" t="s">
        <v>573</v>
      </c>
      <c r="F433" t="s">
        <v>140</v>
      </c>
    </row>
    <row r="434" spans="1:6" x14ac:dyDescent="0.35">
      <c r="A434" t="s">
        <v>11</v>
      </c>
      <c r="B434" t="s">
        <v>300</v>
      </c>
      <c r="C434">
        <v>11</v>
      </c>
      <c r="D434" t="s">
        <v>196</v>
      </c>
      <c r="E434" t="s">
        <v>276</v>
      </c>
      <c r="F434" t="s">
        <v>574</v>
      </c>
    </row>
    <row r="435" spans="1:6" x14ac:dyDescent="0.35">
      <c r="A435" t="s">
        <v>11</v>
      </c>
      <c r="B435" t="s">
        <v>301</v>
      </c>
      <c r="C435">
        <v>6</v>
      </c>
      <c r="D435" t="s">
        <v>575</v>
      </c>
      <c r="E435" t="s">
        <v>576</v>
      </c>
      <c r="F435" t="s">
        <v>140</v>
      </c>
    </row>
    <row r="436" spans="1:6" x14ac:dyDescent="0.35">
      <c r="A436" t="s">
        <v>11</v>
      </c>
      <c r="B436" t="s">
        <v>302</v>
      </c>
      <c r="C436">
        <v>7</v>
      </c>
      <c r="D436" t="s">
        <v>577</v>
      </c>
      <c r="E436" t="s">
        <v>578</v>
      </c>
      <c r="F436" t="s">
        <v>140</v>
      </c>
    </row>
    <row r="437" spans="1:6" x14ac:dyDescent="0.35">
      <c r="A437" t="s">
        <v>11</v>
      </c>
      <c r="B437" t="s">
        <v>305</v>
      </c>
      <c r="C437">
        <v>3</v>
      </c>
      <c r="D437" t="s">
        <v>266</v>
      </c>
      <c r="E437" t="s">
        <v>267</v>
      </c>
      <c r="F437" t="s">
        <v>140</v>
      </c>
    </row>
    <row r="438" spans="1:6" x14ac:dyDescent="0.35">
      <c r="A438" t="s">
        <v>11</v>
      </c>
      <c r="B438" t="s">
        <v>308</v>
      </c>
      <c r="C438">
        <v>9</v>
      </c>
      <c r="D438" t="s">
        <v>579</v>
      </c>
      <c r="E438" t="s">
        <v>580</v>
      </c>
      <c r="F438" t="s">
        <v>140</v>
      </c>
    </row>
    <row r="439" spans="1:6" x14ac:dyDescent="0.35">
      <c r="A439" t="s">
        <v>11</v>
      </c>
      <c r="B439" t="s">
        <v>311</v>
      </c>
      <c r="C439">
        <v>7</v>
      </c>
      <c r="D439" t="s">
        <v>581</v>
      </c>
      <c r="E439" t="s">
        <v>582</v>
      </c>
      <c r="F439" t="s">
        <v>140</v>
      </c>
    </row>
    <row r="440" spans="1:6" x14ac:dyDescent="0.35">
      <c r="A440" t="s">
        <v>11</v>
      </c>
      <c r="B440" t="s">
        <v>312</v>
      </c>
      <c r="C440">
        <v>5</v>
      </c>
      <c r="D440" t="s">
        <v>122</v>
      </c>
      <c r="E440" t="s">
        <v>121</v>
      </c>
      <c r="F440" t="s">
        <v>140</v>
      </c>
    </row>
    <row r="441" spans="1:6" x14ac:dyDescent="0.35">
      <c r="A441" t="s">
        <v>11</v>
      </c>
      <c r="B441" t="s">
        <v>315</v>
      </c>
      <c r="C441">
        <v>5</v>
      </c>
      <c r="D441" t="s">
        <v>494</v>
      </c>
      <c r="E441" t="s">
        <v>495</v>
      </c>
      <c r="F441" t="s">
        <v>140</v>
      </c>
    </row>
    <row r="442" spans="1:6" x14ac:dyDescent="0.35">
      <c r="A442" t="s">
        <v>11</v>
      </c>
      <c r="B442" t="s">
        <v>318</v>
      </c>
      <c r="C442">
        <v>3</v>
      </c>
      <c r="D442" t="s">
        <v>177</v>
      </c>
      <c r="E442" t="s">
        <v>140</v>
      </c>
      <c r="F442" t="s">
        <v>140</v>
      </c>
    </row>
    <row r="443" spans="1:6" x14ac:dyDescent="0.35">
      <c r="A443" t="s">
        <v>11</v>
      </c>
      <c r="B443" t="s">
        <v>321</v>
      </c>
      <c r="C443">
        <v>5</v>
      </c>
      <c r="D443" t="s">
        <v>583</v>
      </c>
      <c r="E443" t="s">
        <v>584</v>
      </c>
      <c r="F443" t="s">
        <v>140</v>
      </c>
    </row>
    <row r="444" spans="1:6" x14ac:dyDescent="0.35">
      <c r="A444" t="s">
        <v>11</v>
      </c>
      <c r="B444" t="s">
        <v>322</v>
      </c>
      <c r="C444">
        <v>4</v>
      </c>
      <c r="D444" t="s">
        <v>585</v>
      </c>
      <c r="E444" t="s">
        <v>586</v>
      </c>
      <c r="F444" t="s">
        <v>140</v>
      </c>
    </row>
    <row r="445" spans="1:6" x14ac:dyDescent="0.35">
      <c r="A445" t="s">
        <v>11</v>
      </c>
      <c r="B445" t="s">
        <v>325</v>
      </c>
      <c r="C445">
        <v>4</v>
      </c>
      <c r="D445" t="s">
        <v>177</v>
      </c>
      <c r="E445" t="s">
        <v>140</v>
      </c>
      <c r="F445" t="s">
        <v>140</v>
      </c>
    </row>
    <row r="446" spans="1:6" x14ac:dyDescent="0.35">
      <c r="A446" t="s">
        <v>11</v>
      </c>
      <c r="B446" t="s">
        <v>326</v>
      </c>
      <c r="C446">
        <v>2</v>
      </c>
      <c r="D446" t="s">
        <v>340</v>
      </c>
      <c r="E446" t="s">
        <v>587</v>
      </c>
      <c r="F446" t="s">
        <v>140</v>
      </c>
    </row>
    <row r="447" spans="1:6" x14ac:dyDescent="0.35">
      <c r="A447" t="s">
        <v>11</v>
      </c>
      <c r="B447" t="s">
        <v>438</v>
      </c>
      <c r="C447">
        <v>1</v>
      </c>
      <c r="D447" t="s">
        <v>177</v>
      </c>
      <c r="E447" t="s">
        <v>140</v>
      </c>
      <c r="F447" t="s">
        <v>140</v>
      </c>
    </row>
    <row r="448" spans="1:6" x14ac:dyDescent="0.35">
      <c r="A448" t="s">
        <v>11</v>
      </c>
      <c r="B448" t="s">
        <v>330</v>
      </c>
      <c r="C448">
        <v>10</v>
      </c>
      <c r="D448" t="s">
        <v>368</v>
      </c>
      <c r="E448" t="s">
        <v>369</v>
      </c>
      <c r="F448" t="s">
        <v>140</v>
      </c>
    </row>
    <row r="449" spans="1:6" x14ac:dyDescent="0.35">
      <c r="A449" t="s">
        <v>11</v>
      </c>
      <c r="B449" t="s">
        <v>441</v>
      </c>
      <c r="C449">
        <v>1</v>
      </c>
      <c r="D449" t="s">
        <v>177</v>
      </c>
      <c r="E449" t="s">
        <v>140</v>
      </c>
      <c r="F449" t="s">
        <v>140</v>
      </c>
    </row>
    <row r="450" spans="1:6" x14ac:dyDescent="0.35">
      <c r="A450" t="s">
        <v>11</v>
      </c>
      <c r="B450" t="s">
        <v>333</v>
      </c>
      <c r="C450">
        <v>2</v>
      </c>
      <c r="D450" t="s">
        <v>140</v>
      </c>
      <c r="E450" t="s">
        <v>177</v>
      </c>
      <c r="F450" t="s">
        <v>140</v>
      </c>
    </row>
    <row r="451" spans="1:6" x14ac:dyDescent="0.35">
      <c r="A451" t="s">
        <v>11</v>
      </c>
      <c r="B451" t="s">
        <v>334</v>
      </c>
      <c r="C451">
        <v>2</v>
      </c>
      <c r="D451" t="s">
        <v>588</v>
      </c>
      <c r="E451" t="s">
        <v>589</v>
      </c>
      <c r="F451" t="s">
        <v>140</v>
      </c>
    </row>
    <row r="452" spans="1:6" x14ac:dyDescent="0.35">
      <c r="A452" t="s">
        <v>11</v>
      </c>
      <c r="B452" t="s">
        <v>335</v>
      </c>
      <c r="C452">
        <v>1</v>
      </c>
      <c r="D452" t="s">
        <v>177</v>
      </c>
      <c r="E452" t="s">
        <v>140</v>
      </c>
      <c r="F452" t="s">
        <v>140</v>
      </c>
    </row>
    <row r="453" spans="1:6" x14ac:dyDescent="0.35">
      <c r="A453" t="s">
        <v>11</v>
      </c>
      <c r="B453" t="s">
        <v>590</v>
      </c>
      <c r="C453">
        <v>1</v>
      </c>
      <c r="D453" t="s">
        <v>177</v>
      </c>
      <c r="E453" t="s">
        <v>140</v>
      </c>
      <c r="F453" t="s">
        <v>140</v>
      </c>
    </row>
    <row r="454" spans="1:6" x14ac:dyDescent="0.35">
      <c r="A454" t="s">
        <v>11</v>
      </c>
      <c r="B454" t="s">
        <v>444</v>
      </c>
      <c r="C454">
        <v>1</v>
      </c>
      <c r="D454" t="s">
        <v>177</v>
      </c>
      <c r="E454" t="s">
        <v>140</v>
      </c>
      <c r="F454" t="s">
        <v>140</v>
      </c>
    </row>
    <row r="455" spans="1:6" x14ac:dyDescent="0.35">
      <c r="A455" t="s">
        <v>11</v>
      </c>
      <c r="B455" t="s">
        <v>591</v>
      </c>
      <c r="C455">
        <v>1</v>
      </c>
      <c r="D455" t="s">
        <v>177</v>
      </c>
      <c r="E455" t="s">
        <v>140</v>
      </c>
      <c r="F455" t="s">
        <v>140</v>
      </c>
    </row>
    <row r="456" spans="1:6" x14ac:dyDescent="0.35">
      <c r="A456" t="s">
        <v>11</v>
      </c>
      <c r="B456" t="s">
        <v>336</v>
      </c>
      <c r="C456">
        <v>12</v>
      </c>
      <c r="D456" t="s">
        <v>553</v>
      </c>
      <c r="E456" t="s">
        <v>554</v>
      </c>
      <c r="F456" t="s">
        <v>140</v>
      </c>
    </row>
    <row r="457" spans="1:6" x14ac:dyDescent="0.35">
      <c r="A457" t="s">
        <v>11</v>
      </c>
      <c r="B457" t="s">
        <v>339</v>
      </c>
      <c r="C457">
        <v>11</v>
      </c>
      <c r="D457" t="s">
        <v>521</v>
      </c>
      <c r="E457" t="s">
        <v>592</v>
      </c>
      <c r="F457" t="s">
        <v>36</v>
      </c>
    </row>
    <row r="458" spans="1:6" x14ac:dyDescent="0.35">
      <c r="A458" t="s">
        <v>12</v>
      </c>
      <c r="B458" t="s">
        <v>137</v>
      </c>
      <c r="C458">
        <v>2</v>
      </c>
      <c r="D458" t="s">
        <v>177</v>
      </c>
      <c r="E458" t="s">
        <v>140</v>
      </c>
      <c r="F458" t="s">
        <v>140</v>
      </c>
    </row>
    <row r="459" spans="1:6" x14ac:dyDescent="0.35">
      <c r="A459" t="s">
        <v>12</v>
      </c>
      <c r="B459" t="s">
        <v>141</v>
      </c>
      <c r="C459">
        <v>5</v>
      </c>
      <c r="D459" t="s">
        <v>217</v>
      </c>
      <c r="E459" t="s">
        <v>218</v>
      </c>
      <c r="F459" t="s">
        <v>140</v>
      </c>
    </row>
    <row r="460" spans="1:6" x14ac:dyDescent="0.35">
      <c r="A460" t="s">
        <v>12</v>
      </c>
      <c r="B460" t="s">
        <v>144</v>
      </c>
      <c r="C460">
        <v>5</v>
      </c>
      <c r="D460" t="s">
        <v>140</v>
      </c>
      <c r="E460" t="s">
        <v>177</v>
      </c>
      <c r="F460" t="s">
        <v>140</v>
      </c>
    </row>
    <row r="461" spans="1:6" x14ac:dyDescent="0.35">
      <c r="A461" t="s">
        <v>12</v>
      </c>
      <c r="B461" t="s">
        <v>148</v>
      </c>
      <c r="C461">
        <v>13</v>
      </c>
      <c r="D461" t="s">
        <v>593</v>
      </c>
      <c r="E461" t="s">
        <v>594</v>
      </c>
      <c r="F461" t="s">
        <v>140</v>
      </c>
    </row>
    <row r="462" spans="1:6" x14ac:dyDescent="0.35">
      <c r="A462" t="s">
        <v>12</v>
      </c>
      <c r="B462" t="s">
        <v>151</v>
      </c>
      <c r="C462">
        <v>14</v>
      </c>
      <c r="D462" t="s">
        <v>595</v>
      </c>
      <c r="E462" t="s">
        <v>596</v>
      </c>
      <c r="F462" t="s">
        <v>140</v>
      </c>
    </row>
    <row r="463" spans="1:6" x14ac:dyDescent="0.35">
      <c r="A463" t="s">
        <v>12</v>
      </c>
      <c r="B463" t="s">
        <v>154</v>
      </c>
      <c r="C463">
        <v>12</v>
      </c>
      <c r="D463" t="s">
        <v>597</v>
      </c>
      <c r="E463" t="s">
        <v>598</v>
      </c>
      <c r="F463" t="s">
        <v>140</v>
      </c>
    </row>
    <row r="464" spans="1:6" x14ac:dyDescent="0.35">
      <c r="A464" t="s">
        <v>12</v>
      </c>
      <c r="B464" t="s">
        <v>155</v>
      </c>
      <c r="C464">
        <v>12</v>
      </c>
      <c r="D464" t="s">
        <v>599</v>
      </c>
      <c r="E464" t="s">
        <v>600</v>
      </c>
      <c r="F464" t="s">
        <v>140</v>
      </c>
    </row>
    <row r="465" spans="1:6" x14ac:dyDescent="0.35">
      <c r="A465" t="s">
        <v>12</v>
      </c>
      <c r="B465" t="s">
        <v>158</v>
      </c>
      <c r="C465">
        <v>12</v>
      </c>
      <c r="D465" t="s">
        <v>601</v>
      </c>
      <c r="E465" t="s">
        <v>602</v>
      </c>
      <c r="F465" t="s">
        <v>140</v>
      </c>
    </row>
    <row r="466" spans="1:6" x14ac:dyDescent="0.35">
      <c r="A466" t="s">
        <v>12</v>
      </c>
      <c r="B466" t="s">
        <v>161</v>
      </c>
      <c r="C466">
        <v>7</v>
      </c>
      <c r="D466" t="s">
        <v>306</v>
      </c>
      <c r="E466" t="s">
        <v>307</v>
      </c>
      <c r="F466" t="s">
        <v>140</v>
      </c>
    </row>
    <row r="467" spans="1:6" x14ac:dyDescent="0.35">
      <c r="A467" t="s">
        <v>12</v>
      </c>
      <c r="B467" t="s">
        <v>164</v>
      </c>
      <c r="C467">
        <v>10</v>
      </c>
      <c r="D467" t="s">
        <v>457</v>
      </c>
      <c r="E467" t="s">
        <v>603</v>
      </c>
      <c r="F467" t="s">
        <v>140</v>
      </c>
    </row>
    <row r="468" spans="1:6" x14ac:dyDescent="0.35">
      <c r="A468" t="s">
        <v>12</v>
      </c>
      <c r="B468" t="s">
        <v>167</v>
      </c>
      <c r="C468">
        <v>13</v>
      </c>
      <c r="D468" t="s">
        <v>604</v>
      </c>
      <c r="E468" t="s">
        <v>605</v>
      </c>
      <c r="F468" t="s">
        <v>140</v>
      </c>
    </row>
    <row r="469" spans="1:6" x14ac:dyDescent="0.35">
      <c r="A469" t="s">
        <v>12</v>
      </c>
      <c r="B469" t="s">
        <v>170</v>
      </c>
      <c r="C469">
        <v>2</v>
      </c>
      <c r="D469" t="s">
        <v>140</v>
      </c>
      <c r="E469" t="s">
        <v>177</v>
      </c>
      <c r="F469" t="s">
        <v>140</v>
      </c>
    </row>
    <row r="470" spans="1:6" x14ac:dyDescent="0.35">
      <c r="A470" t="s">
        <v>12</v>
      </c>
      <c r="B470" t="s">
        <v>173</v>
      </c>
      <c r="C470">
        <v>3</v>
      </c>
      <c r="D470" t="s">
        <v>577</v>
      </c>
      <c r="E470" t="s">
        <v>578</v>
      </c>
      <c r="F470" t="s">
        <v>140</v>
      </c>
    </row>
    <row r="471" spans="1:6" x14ac:dyDescent="0.35">
      <c r="A471" t="s">
        <v>12</v>
      </c>
      <c r="B471" t="s">
        <v>176</v>
      </c>
      <c r="C471">
        <v>3</v>
      </c>
      <c r="D471" t="s">
        <v>606</v>
      </c>
      <c r="E471" t="s">
        <v>607</v>
      </c>
      <c r="F471" t="s">
        <v>140</v>
      </c>
    </row>
    <row r="472" spans="1:6" x14ac:dyDescent="0.35">
      <c r="A472" t="s">
        <v>12</v>
      </c>
      <c r="B472" t="s">
        <v>178</v>
      </c>
      <c r="C472">
        <v>6</v>
      </c>
      <c r="D472" t="s">
        <v>608</v>
      </c>
      <c r="E472" t="s">
        <v>609</v>
      </c>
      <c r="F472" t="s">
        <v>140</v>
      </c>
    </row>
    <row r="473" spans="1:6" x14ac:dyDescent="0.35">
      <c r="A473" t="s">
        <v>12</v>
      </c>
      <c r="B473" t="s">
        <v>181</v>
      </c>
      <c r="C473">
        <v>1</v>
      </c>
      <c r="D473" t="s">
        <v>177</v>
      </c>
      <c r="E473" t="s">
        <v>140</v>
      </c>
      <c r="F473" t="s">
        <v>140</v>
      </c>
    </row>
    <row r="474" spans="1:6" x14ac:dyDescent="0.35">
      <c r="A474" t="s">
        <v>12</v>
      </c>
      <c r="B474" t="s">
        <v>184</v>
      </c>
      <c r="C474">
        <v>6</v>
      </c>
      <c r="D474" t="s">
        <v>270</v>
      </c>
      <c r="E474" t="s">
        <v>269</v>
      </c>
      <c r="F474" t="s">
        <v>140</v>
      </c>
    </row>
    <row r="475" spans="1:6" x14ac:dyDescent="0.35">
      <c r="A475" t="s">
        <v>12</v>
      </c>
      <c r="B475" t="s">
        <v>185</v>
      </c>
      <c r="C475">
        <v>2</v>
      </c>
      <c r="D475" t="s">
        <v>520</v>
      </c>
      <c r="E475" t="s">
        <v>521</v>
      </c>
      <c r="F475" t="s">
        <v>140</v>
      </c>
    </row>
    <row r="476" spans="1:6" x14ac:dyDescent="0.35">
      <c r="A476" t="s">
        <v>12</v>
      </c>
      <c r="B476" t="s">
        <v>186</v>
      </c>
      <c r="C476">
        <v>8</v>
      </c>
      <c r="D476" t="s">
        <v>452</v>
      </c>
      <c r="E476" t="s">
        <v>453</v>
      </c>
      <c r="F476" t="s">
        <v>140</v>
      </c>
    </row>
    <row r="477" spans="1:6" x14ac:dyDescent="0.35">
      <c r="A477" t="s">
        <v>12</v>
      </c>
      <c r="B477" t="s">
        <v>189</v>
      </c>
      <c r="C477">
        <v>4</v>
      </c>
      <c r="D477" t="s">
        <v>610</v>
      </c>
      <c r="E477" t="s">
        <v>610</v>
      </c>
      <c r="F477" t="s">
        <v>140</v>
      </c>
    </row>
    <row r="478" spans="1:6" x14ac:dyDescent="0.35">
      <c r="A478" t="s">
        <v>12</v>
      </c>
      <c r="B478" t="s">
        <v>190</v>
      </c>
      <c r="C478">
        <v>8</v>
      </c>
      <c r="D478" t="s">
        <v>611</v>
      </c>
      <c r="E478" t="s">
        <v>612</v>
      </c>
      <c r="F478" t="s">
        <v>140</v>
      </c>
    </row>
    <row r="479" spans="1:6" x14ac:dyDescent="0.35">
      <c r="A479" t="s">
        <v>12</v>
      </c>
      <c r="B479" t="s">
        <v>193</v>
      </c>
      <c r="C479">
        <v>3</v>
      </c>
      <c r="D479" t="s">
        <v>195</v>
      </c>
      <c r="E479" t="s">
        <v>196</v>
      </c>
      <c r="F479" t="s">
        <v>140</v>
      </c>
    </row>
    <row r="480" spans="1:6" x14ac:dyDescent="0.35">
      <c r="A480" t="s">
        <v>12</v>
      </c>
      <c r="B480" t="s">
        <v>194</v>
      </c>
      <c r="C480">
        <v>6</v>
      </c>
      <c r="D480" t="s">
        <v>613</v>
      </c>
      <c r="E480" t="s">
        <v>614</v>
      </c>
      <c r="F480" t="s">
        <v>140</v>
      </c>
    </row>
    <row r="481" spans="1:6" x14ac:dyDescent="0.35">
      <c r="A481" t="s">
        <v>12</v>
      </c>
      <c r="B481" t="s">
        <v>197</v>
      </c>
      <c r="C481">
        <v>4</v>
      </c>
      <c r="D481" t="s">
        <v>610</v>
      </c>
      <c r="E481" t="s">
        <v>610</v>
      </c>
      <c r="F481" t="s">
        <v>140</v>
      </c>
    </row>
    <row r="482" spans="1:6" x14ac:dyDescent="0.35">
      <c r="A482" t="s">
        <v>12</v>
      </c>
      <c r="B482" t="s">
        <v>200</v>
      </c>
      <c r="C482">
        <v>5</v>
      </c>
      <c r="D482" t="s">
        <v>615</v>
      </c>
      <c r="E482" t="s">
        <v>616</v>
      </c>
      <c r="F482" t="s">
        <v>140</v>
      </c>
    </row>
    <row r="483" spans="1:6" x14ac:dyDescent="0.35">
      <c r="A483" t="s">
        <v>12</v>
      </c>
      <c r="B483" t="s">
        <v>203</v>
      </c>
      <c r="C483">
        <v>1</v>
      </c>
      <c r="D483" t="s">
        <v>140</v>
      </c>
      <c r="E483" t="s">
        <v>177</v>
      </c>
      <c r="F483" t="s">
        <v>140</v>
      </c>
    </row>
    <row r="484" spans="1:6" x14ac:dyDescent="0.35">
      <c r="A484" t="s">
        <v>12</v>
      </c>
      <c r="B484" t="s">
        <v>204</v>
      </c>
      <c r="C484">
        <v>10</v>
      </c>
      <c r="D484" t="s">
        <v>617</v>
      </c>
      <c r="E484" t="s">
        <v>618</v>
      </c>
      <c r="F484" t="s">
        <v>140</v>
      </c>
    </row>
    <row r="485" spans="1:6" x14ac:dyDescent="0.35">
      <c r="A485" t="s">
        <v>12</v>
      </c>
      <c r="B485" t="s">
        <v>207</v>
      </c>
      <c r="C485">
        <v>8</v>
      </c>
      <c r="D485" t="s">
        <v>619</v>
      </c>
      <c r="E485" t="s">
        <v>620</v>
      </c>
      <c r="F485" t="s">
        <v>140</v>
      </c>
    </row>
    <row r="486" spans="1:6" x14ac:dyDescent="0.35">
      <c r="A486" t="s">
        <v>12</v>
      </c>
      <c r="B486" t="s">
        <v>210</v>
      </c>
      <c r="C486">
        <v>10</v>
      </c>
      <c r="D486" t="s">
        <v>159</v>
      </c>
      <c r="E486" t="s">
        <v>160</v>
      </c>
      <c r="F486" t="s">
        <v>140</v>
      </c>
    </row>
    <row r="487" spans="1:6" x14ac:dyDescent="0.35">
      <c r="A487" t="s">
        <v>12</v>
      </c>
      <c r="B487" t="s">
        <v>213</v>
      </c>
      <c r="C487">
        <v>14</v>
      </c>
      <c r="D487" t="s">
        <v>621</v>
      </c>
      <c r="E487" t="s">
        <v>456</v>
      </c>
      <c r="F487" t="s">
        <v>140</v>
      </c>
    </row>
    <row r="488" spans="1:6" x14ac:dyDescent="0.35">
      <c r="A488" t="s">
        <v>12</v>
      </c>
      <c r="B488" t="s">
        <v>216</v>
      </c>
      <c r="C488">
        <v>11</v>
      </c>
      <c r="D488" t="s">
        <v>622</v>
      </c>
      <c r="E488" t="s">
        <v>623</v>
      </c>
      <c r="F488" t="s">
        <v>140</v>
      </c>
    </row>
    <row r="489" spans="1:6" x14ac:dyDescent="0.35">
      <c r="A489" t="s">
        <v>12</v>
      </c>
      <c r="B489" t="s">
        <v>219</v>
      </c>
      <c r="C489">
        <v>15</v>
      </c>
      <c r="D489" t="s">
        <v>376</v>
      </c>
      <c r="E489" t="s">
        <v>377</v>
      </c>
      <c r="F489" t="s">
        <v>140</v>
      </c>
    </row>
    <row r="490" spans="1:6" x14ac:dyDescent="0.35">
      <c r="A490" t="s">
        <v>12</v>
      </c>
      <c r="B490" t="s">
        <v>222</v>
      </c>
      <c r="C490">
        <v>10</v>
      </c>
      <c r="D490" t="s">
        <v>581</v>
      </c>
      <c r="E490" t="s">
        <v>582</v>
      </c>
      <c r="F490" t="s">
        <v>140</v>
      </c>
    </row>
    <row r="491" spans="1:6" x14ac:dyDescent="0.35">
      <c r="A491" t="s">
        <v>12</v>
      </c>
      <c r="B491" t="s">
        <v>225</v>
      </c>
      <c r="C491">
        <v>10</v>
      </c>
      <c r="D491" t="s">
        <v>624</v>
      </c>
      <c r="E491" t="s">
        <v>625</v>
      </c>
      <c r="F491" t="s">
        <v>140</v>
      </c>
    </row>
    <row r="492" spans="1:6" x14ac:dyDescent="0.35">
      <c r="A492" t="s">
        <v>12</v>
      </c>
      <c r="B492" t="s">
        <v>228</v>
      </c>
      <c r="C492">
        <v>4</v>
      </c>
      <c r="D492" t="s">
        <v>140</v>
      </c>
      <c r="E492" t="s">
        <v>177</v>
      </c>
      <c r="F492" t="s">
        <v>140</v>
      </c>
    </row>
    <row r="493" spans="1:6" x14ac:dyDescent="0.35">
      <c r="A493" t="s">
        <v>12</v>
      </c>
      <c r="B493" t="s">
        <v>229</v>
      </c>
      <c r="C493">
        <v>14</v>
      </c>
      <c r="D493" t="s">
        <v>626</v>
      </c>
      <c r="E493" t="s">
        <v>627</v>
      </c>
      <c r="F493" t="s">
        <v>140</v>
      </c>
    </row>
    <row r="494" spans="1:6" x14ac:dyDescent="0.35">
      <c r="A494" t="s">
        <v>12</v>
      </c>
      <c r="B494" t="s">
        <v>232</v>
      </c>
      <c r="C494">
        <v>14</v>
      </c>
      <c r="D494" t="s">
        <v>436</v>
      </c>
      <c r="E494" t="s">
        <v>437</v>
      </c>
      <c r="F494" t="s">
        <v>140</v>
      </c>
    </row>
    <row r="495" spans="1:6" x14ac:dyDescent="0.35">
      <c r="A495" t="s">
        <v>12</v>
      </c>
      <c r="B495" t="s">
        <v>235</v>
      </c>
      <c r="C495">
        <v>8</v>
      </c>
      <c r="D495" t="s">
        <v>628</v>
      </c>
      <c r="E495" t="s">
        <v>629</v>
      </c>
      <c r="F495" t="s">
        <v>140</v>
      </c>
    </row>
    <row r="496" spans="1:6" x14ac:dyDescent="0.35">
      <c r="A496" t="s">
        <v>12</v>
      </c>
      <c r="B496" t="s">
        <v>238</v>
      </c>
      <c r="C496">
        <v>7</v>
      </c>
      <c r="D496" t="s">
        <v>630</v>
      </c>
      <c r="E496" t="s">
        <v>631</v>
      </c>
      <c r="F496" t="s">
        <v>140</v>
      </c>
    </row>
    <row r="497" spans="1:6" x14ac:dyDescent="0.35">
      <c r="A497" t="s">
        <v>12</v>
      </c>
      <c r="B497" t="s">
        <v>241</v>
      </c>
      <c r="C497">
        <v>6</v>
      </c>
      <c r="D497" t="s">
        <v>414</v>
      </c>
      <c r="E497" t="s">
        <v>415</v>
      </c>
      <c r="F497" t="s">
        <v>140</v>
      </c>
    </row>
    <row r="498" spans="1:6" x14ac:dyDescent="0.35">
      <c r="A498" t="s">
        <v>12</v>
      </c>
      <c r="B498" t="s">
        <v>244</v>
      </c>
      <c r="C498">
        <v>11</v>
      </c>
      <c r="D498" t="s">
        <v>70</v>
      </c>
      <c r="E498" t="s">
        <v>71</v>
      </c>
      <c r="F498" t="s">
        <v>140</v>
      </c>
    </row>
    <row r="499" spans="1:6" x14ac:dyDescent="0.35">
      <c r="A499" t="s">
        <v>12</v>
      </c>
      <c r="B499" t="s">
        <v>247</v>
      </c>
      <c r="C499">
        <v>15</v>
      </c>
      <c r="D499" t="s">
        <v>632</v>
      </c>
      <c r="E499" t="s">
        <v>633</v>
      </c>
      <c r="F499" t="s">
        <v>140</v>
      </c>
    </row>
    <row r="500" spans="1:6" x14ac:dyDescent="0.35">
      <c r="A500" t="s">
        <v>12</v>
      </c>
      <c r="B500" t="s">
        <v>250</v>
      </c>
      <c r="C500">
        <v>15</v>
      </c>
      <c r="D500" t="s">
        <v>634</v>
      </c>
      <c r="E500" t="s">
        <v>635</v>
      </c>
      <c r="F500" t="s">
        <v>140</v>
      </c>
    </row>
    <row r="501" spans="1:6" x14ac:dyDescent="0.35">
      <c r="A501" t="s">
        <v>12</v>
      </c>
      <c r="B501" t="s">
        <v>253</v>
      </c>
      <c r="C501">
        <v>7</v>
      </c>
      <c r="D501" t="s">
        <v>636</v>
      </c>
      <c r="E501" t="s">
        <v>637</v>
      </c>
      <c r="F501" t="s">
        <v>140</v>
      </c>
    </row>
    <row r="502" spans="1:6" x14ac:dyDescent="0.35">
      <c r="A502" t="s">
        <v>12</v>
      </c>
      <c r="B502" t="s">
        <v>254</v>
      </c>
      <c r="C502">
        <v>4</v>
      </c>
      <c r="D502" t="s">
        <v>468</v>
      </c>
      <c r="E502" t="s">
        <v>467</v>
      </c>
      <c r="F502" t="s">
        <v>140</v>
      </c>
    </row>
    <row r="503" spans="1:6" x14ac:dyDescent="0.35">
      <c r="A503" t="s">
        <v>12</v>
      </c>
      <c r="B503" t="s">
        <v>257</v>
      </c>
      <c r="C503">
        <v>7</v>
      </c>
      <c r="D503" t="s">
        <v>499</v>
      </c>
      <c r="E503" t="s">
        <v>498</v>
      </c>
      <c r="F503" t="s">
        <v>140</v>
      </c>
    </row>
    <row r="504" spans="1:6" x14ac:dyDescent="0.35">
      <c r="A504" t="s">
        <v>12</v>
      </c>
      <c r="B504" t="s">
        <v>258</v>
      </c>
      <c r="C504">
        <v>9</v>
      </c>
      <c r="D504" t="s">
        <v>638</v>
      </c>
      <c r="E504" t="s">
        <v>639</v>
      </c>
      <c r="F504" t="s">
        <v>140</v>
      </c>
    </row>
    <row r="505" spans="1:6" x14ac:dyDescent="0.35">
      <c r="A505" t="s">
        <v>12</v>
      </c>
      <c r="B505" t="s">
        <v>259</v>
      </c>
      <c r="C505">
        <v>8</v>
      </c>
      <c r="D505" t="s">
        <v>640</v>
      </c>
      <c r="E505" t="s">
        <v>641</v>
      </c>
      <c r="F505" t="s">
        <v>140</v>
      </c>
    </row>
    <row r="506" spans="1:6" x14ac:dyDescent="0.35">
      <c r="A506" t="s">
        <v>12</v>
      </c>
      <c r="B506" t="s">
        <v>262</v>
      </c>
      <c r="C506">
        <v>8</v>
      </c>
      <c r="D506" t="s">
        <v>36</v>
      </c>
      <c r="E506" t="s">
        <v>37</v>
      </c>
      <c r="F506" t="s">
        <v>140</v>
      </c>
    </row>
    <row r="507" spans="1:6" x14ac:dyDescent="0.35">
      <c r="A507" t="s">
        <v>12</v>
      </c>
      <c r="B507" t="s">
        <v>265</v>
      </c>
      <c r="C507">
        <v>11</v>
      </c>
      <c r="D507" t="s">
        <v>205</v>
      </c>
      <c r="E507" t="s">
        <v>206</v>
      </c>
      <c r="F507" t="s">
        <v>140</v>
      </c>
    </row>
    <row r="508" spans="1:6" x14ac:dyDescent="0.35">
      <c r="A508" t="s">
        <v>12</v>
      </c>
      <c r="B508" t="s">
        <v>268</v>
      </c>
      <c r="C508">
        <v>5</v>
      </c>
      <c r="D508" t="s">
        <v>251</v>
      </c>
      <c r="E508" t="s">
        <v>252</v>
      </c>
      <c r="F508" t="s">
        <v>140</v>
      </c>
    </row>
    <row r="509" spans="1:6" x14ac:dyDescent="0.35">
      <c r="A509" t="s">
        <v>12</v>
      </c>
      <c r="B509" t="s">
        <v>271</v>
      </c>
      <c r="C509">
        <v>8</v>
      </c>
      <c r="D509" t="s">
        <v>642</v>
      </c>
      <c r="E509" t="s">
        <v>643</v>
      </c>
      <c r="F509" t="s">
        <v>140</v>
      </c>
    </row>
    <row r="510" spans="1:6" x14ac:dyDescent="0.35">
      <c r="A510" t="s">
        <v>12</v>
      </c>
      <c r="B510" t="s">
        <v>274</v>
      </c>
      <c r="C510">
        <v>8</v>
      </c>
      <c r="D510" t="s">
        <v>452</v>
      </c>
      <c r="E510" t="s">
        <v>453</v>
      </c>
      <c r="F510" t="s">
        <v>140</v>
      </c>
    </row>
    <row r="511" spans="1:6" x14ac:dyDescent="0.35">
      <c r="A511" t="s">
        <v>12</v>
      </c>
      <c r="B511" t="s">
        <v>275</v>
      </c>
      <c r="C511">
        <v>11</v>
      </c>
      <c r="D511" t="s">
        <v>577</v>
      </c>
      <c r="E511" t="s">
        <v>578</v>
      </c>
      <c r="F511" t="s">
        <v>140</v>
      </c>
    </row>
    <row r="512" spans="1:6" x14ac:dyDescent="0.35">
      <c r="A512" t="s">
        <v>12</v>
      </c>
      <c r="B512" t="s">
        <v>278</v>
      </c>
      <c r="C512">
        <v>10</v>
      </c>
      <c r="D512" t="s">
        <v>644</v>
      </c>
      <c r="E512" t="s">
        <v>645</v>
      </c>
      <c r="F512" t="s">
        <v>140</v>
      </c>
    </row>
    <row r="513" spans="1:6" x14ac:dyDescent="0.35">
      <c r="A513" t="s">
        <v>12</v>
      </c>
      <c r="B513" t="s">
        <v>281</v>
      </c>
      <c r="C513">
        <v>5</v>
      </c>
      <c r="D513" t="s">
        <v>615</v>
      </c>
      <c r="E513" t="s">
        <v>616</v>
      </c>
      <c r="F513" t="s">
        <v>140</v>
      </c>
    </row>
    <row r="514" spans="1:6" x14ac:dyDescent="0.35">
      <c r="A514" t="s">
        <v>12</v>
      </c>
      <c r="B514" t="s">
        <v>282</v>
      </c>
      <c r="C514">
        <v>9</v>
      </c>
      <c r="D514" t="s">
        <v>579</v>
      </c>
      <c r="E514" t="s">
        <v>580</v>
      </c>
      <c r="F514" t="s">
        <v>140</v>
      </c>
    </row>
    <row r="515" spans="1:6" x14ac:dyDescent="0.35">
      <c r="A515" t="s">
        <v>12</v>
      </c>
      <c r="B515" t="s">
        <v>283</v>
      </c>
      <c r="C515">
        <v>9</v>
      </c>
      <c r="D515" t="s">
        <v>529</v>
      </c>
      <c r="E515" t="s">
        <v>530</v>
      </c>
      <c r="F515" t="s">
        <v>140</v>
      </c>
    </row>
    <row r="516" spans="1:6" x14ac:dyDescent="0.35">
      <c r="A516" t="s">
        <v>12</v>
      </c>
      <c r="B516" t="s">
        <v>284</v>
      </c>
      <c r="C516">
        <v>3</v>
      </c>
      <c r="D516" t="s">
        <v>646</v>
      </c>
      <c r="E516" t="s">
        <v>647</v>
      </c>
      <c r="F516" t="s">
        <v>140</v>
      </c>
    </row>
    <row r="517" spans="1:6" x14ac:dyDescent="0.35">
      <c r="A517" t="s">
        <v>12</v>
      </c>
      <c r="B517" t="s">
        <v>287</v>
      </c>
      <c r="C517">
        <v>10</v>
      </c>
      <c r="D517" t="s">
        <v>424</v>
      </c>
      <c r="E517" t="s">
        <v>425</v>
      </c>
      <c r="F517" t="s">
        <v>140</v>
      </c>
    </row>
    <row r="518" spans="1:6" x14ac:dyDescent="0.35">
      <c r="A518" t="s">
        <v>12</v>
      </c>
      <c r="B518" t="s">
        <v>290</v>
      </c>
      <c r="C518">
        <v>5</v>
      </c>
      <c r="D518" t="s">
        <v>536</v>
      </c>
      <c r="E518" t="s">
        <v>648</v>
      </c>
      <c r="F518" t="s">
        <v>140</v>
      </c>
    </row>
    <row r="519" spans="1:6" x14ac:dyDescent="0.35">
      <c r="A519" t="s">
        <v>12</v>
      </c>
      <c r="B519" t="s">
        <v>294</v>
      </c>
      <c r="C519">
        <v>11</v>
      </c>
      <c r="D519" t="s">
        <v>619</v>
      </c>
      <c r="E519" t="s">
        <v>620</v>
      </c>
      <c r="F519" t="s">
        <v>140</v>
      </c>
    </row>
    <row r="520" spans="1:6" x14ac:dyDescent="0.35">
      <c r="A520" t="s">
        <v>12</v>
      </c>
      <c r="B520" t="s">
        <v>297</v>
      </c>
      <c r="C520">
        <v>9</v>
      </c>
      <c r="D520" t="s">
        <v>649</v>
      </c>
      <c r="E520" t="s">
        <v>650</v>
      </c>
      <c r="F520" t="s">
        <v>140</v>
      </c>
    </row>
    <row r="521" spans="1:6" x14ac:dyDescent="0.35">
      <c r="A521" t="s">
        <v>12</v>
      </c>
      <c r="B521" t="s">
        <v>300</v>
      </c>
      <c r="C521">
        <v>1</v>
      </c>
      <c r="D521" t="s">
        <v>177</v>
      </c>
      <c r="E521" t="s">
        <v>140</v>
      </c>
      <c r="F521" t="s">
        <v>140</v>
      </c>
    </row>
    <row r="522" spans="1:6" x14ac:dyDescent="0.35">
      <c r="A522" t="s">
        <v>12</v>
      </c>
      <c r="B522" t="s">
        <v>301</v>
      </c>
      <c r="C522">
        <v>7</v>
      </c>
      <c r="D522" t="s">
        <v>637</v>
      </c>
      <c r="E522" t="s">
        <v>636</v>
      </c>
      <c r="F522" t="s">
        <v>140</v>
      </c>
    </row>
    <row r="523" spans="1:6" x14ac:dyDescent="0.35">
      <c r="A523" t="s">
        <v>12</v>
      </c>
      <c r="B523" t="s">
        <v>302</v>
      </c>
      <c r="C523">
        <v>8</v>
      </c>
      <c r="D523" t="s">
        <v>240</v>
      </c>
      <c r="E523" t="s">
        <v>239</v>
      </c>
      <c r="F523" t="s">
        <v>140</v>
      </c>
    </row>
    <row r="524" spans="1:6" x14ac:dyDescent="0.35">
      <c r="A524" t="s">
        <v>12</v>
      </c>
      <c r="B524" t="s">
        <v>305</v>
      </c>
      <c r="C524">
        <v>6</v>
      </c>
      <c r="D524" t="s">
        <v>651</v>
      </c>
      <c r="E524" t="s">
        <v>652</v>
      </c>
      <c r="F524" t="s">
        <v>140</v>
      </c>
    </row>
    <row r="525" spans="1:6" x14ac:dyDescent="0.35">
      <c r="A525" t="s">
        <v>12</v>
      </c>
      <c r="B525" t="s">
        <v>308</v>
      </c>
      <c r="C525">
        <v>9</v>
      </c>
      <c r="D525" t="s">
        <v>359</v>
      </c>
      <c r="E525" t="s">
        <v>358</v>
      </c>
      <c r="F525" t="s">
        <v>140</v>
      </c>
    </row>
    <row r="526" spans="1:6" x14ac:dyDescent="0.35">
      <c r="A526" t="s">
        <v>12</v>
      </c>
      <c r="B526" t="s">
        <v>311</v>
      </c>
      <c r="C526">
        <v>8</v>
      </c>
      <c r="D526" t="s">
        <v>78</v>
      </c>
      <c r="E526" t="s">
        <v>79</v>
      </c>
      <c r="F526" t="s">
        <v>140</v>
      </c>
    </row>
    <row r="527" spans="1:6" x14ac:dyDescent="0.35">
      <c r="A527" t="s">
        <v>12</v>
      </c>
      <c r="B527" t="s">
        <v>312</v>
      </c>
      <c r="C527">
        <v>2</v>
      </c>
      <c r="D527" t="s">
        <v>177</v>
      </c>
      <c r="E527" t="s">
        <v>140</v>
      </c>
      <c r="F527" t="s">
        <v>140</v>
      </c>
    </row>
    <row r="528" spans="1:6" x14ac:dyDescent="0.35">
      <c r="A528" t="s">
        <v>12</v>
      </c>
      <c r="B528" t="s">
        <v>315</v>
      </c>
      <c r="C528">
        <v>4</v>
      </c>
      <c r="D528" t="s">
        <v>214</v>
      </c>
      <c r="E528" t="s">
        <v>215</v>
      </c>
      <c r="F528" t="s">
        <v>140</v>
      </c>
    </row>
    <row r="529" spans="1:6" x14ac:dyDescent="0.35">
      <c r="A529" t="s">
        <v>12</v>
      </c>
      <c r="B529" t="s">
        <v>318</v>
      </c>
      <c r="C529">
        <v>4</v>
      </c>
      <c r="D529" t="s">
        <v>177</v>
      </c>
      <c r="E529" t="s">
        <v>140</v>
      </c>
      <c r="F529" t="s">
        <v>140</v>
      </c>
    </row>
    <row r="530" spans="1:6" x14ac:dyDescent="0.35">
      <c r="A530" t="s">
        <v>12</v>
      </c>
      <c r="B530" t="s">
        <v>321</v>
      </c>
      <c r="C530">
        <v>3</v>
      </c>
      <c r="D530" t="s">
        <v>653</v>
      </c>
      <c r="E530" t="s">
        <v>654</v>
      </c>
      <c r="F530" t="s">
        <v>140</v>
      </c>
    </row>
    <row r="531" spans="1:6" x14ac:dyDescent="0.35">
      <c r="A531" t="s">
        <v>12</v>
      </c>
      <c r="B531" t="s">
        <v>322</v>
      </c>
      <c r="C531">
        <v>1</v>
      </c>
      <c r="D531" t="s">
        <v>140</v>
      </c>
      <c r="E531" t="s">
        <v>177</v>
      </c>
      <c r="F531" t="s">
        <v>140</v>
      </c>
    </row>
    <row r="532" spans="1:6" x14ac:dyDescent="0.35">
      <c r="A532" t="s">
        <v>12</v>
      </c>
      <c r="B532" t="s">
        <v>325</v>
      </c>
      <c r="C532">
        <v>1</v>
      </c>
      <c r="D532" t="s">
        <v>177</v>
      </c>
      <c r="E532" t="s">
        <v>140</v>
      </c>
      <c r="F532" t="s">
        <v>140</v>
      </c>
    </row>
    <row r="533" spans="1:6" x14ac:dyDescent="0.35">
      <c r="A533" t="s">
        <v>12</v>
      </c>
      <c r="B533" t="s">
        <v>326</v>
      </c>
      <c r="C533">
        <v>4</v>
      </c>
      <c r="D533" t="s">
        <v>177</v>
      </c>
      <c r="E533" t="s">
        <v>140</v>
      </c>
      <c r="F533" t="s">
        <v>140</v>
      </c>
    </row>
    <row r="534" spans="1:6" x14ac:dyDescent="0.35">
      <c r="A534" t="s">
        <v>12</v>
      </c>
      <c r="B534" t="s">
        <v>329</v>
      </c>
      <c r="C534">
        <v>1</v>
      </c>
      <c r="D534" t="s">
        <v>177</v>
      </c>
      <c r="E534" t="s">
        <v>140</v>
      </c>
      <c r="F534" t="s">
        <v>140</v>
      </c>
    </row>
    <row r="535" spans="1:6" x14ac:dyDescent="0.35">
      <c r="A535" t="s">
        <v>12</v>
      </c>
      <c r="B535" t="s">
        <v>330</v>
      </c>
      <c r="C535">
        <v>7</v>
      </c>
      <c r="D535" t="s">
        <v>615</v>
      </c>
      <c r="E535" t="s">
        <v>616</v>
      </c>
      <c r="F535" t="s">
        <v>140</v>
      </c>
    </row>
    <row r="536" spans="1:6" x14ac:dyDescent="0.35">
      <c r="A536" t="s">
        <v>12</v>
      </c>
      <c r="B536" t="s">
        <v>441</v>
      </c>
      <c r="C536">
        <v>1</v>
      </c>
      <c r="D536" t="s">
        <v>177</v>
      </c>
      <c r="E536" t="s">
        <v>140</v>
      </c>
      <c r="F536" t="s">
        <v>140</v>
      </c>
    </row>
    <row r="537" spans="1:6" x14ac:dyDescent="0.35">
      <c r="A537" t="s">
        <v>12</v>
      </c>
      <c r="B537" t="s">
        <v>524</v>
      </c>
      <c r="C537">
        <v>1</v>
      </c>
      <c r="D537" t="s">
        <v>177</v>
      </c>
      <c r="E537" t="s">
        <v>140</v>
      </c>
      <c r="F537" t="s">
        <v>140</v>
      </c>
    </row>
    <row r="538" spans="1:6" x14ac:dyDescent="0.35">
      <c r="A538" t="s">
        <v>12</v>
      </c>
      <c r="B538" t="s">
        <v>333</v>
      </c>
      <c r="C538">
        <v>1</v>
      </c>
      <c r="D538" t="s">
        <v>177</v>
      </c>
      <c r="E538" t="s">
        <v>140</v>
      </c>
      <c r="F538" t="s">
        <v>140</v>
      </c>
    </row>
    <row r="539" spans="1:6" x14ac:dyDescent="0.35">
      <c r="A539" t="s">
        <v>12</v>
      </c>
      <c r="B539" t="s">
        <v>334</v>
      </c>
      <c r="C539">
        <v>1</v>
      </c>
      <c r="D539" t="s">
        <v>177</v>
      </c>
      <c r="E539" t="s">
        <v>140</v>
      </c>
      <c r="F539" t="s">
        <v>140</v>
      </c>
    </row>
    <row r="540" spans="1:6" x14ac:dyDescent="0.35">
      <c r="A540" t="s">
        <v>12</v>
      </c>
      <c r="B540" t="s">
        <v>335</v>
      </c>
      <c r="C540">
        <v>4</v>
      </c>
      <c r="D540" t="s">
        <v>655</v>
      </c>
      <c r="E540" t="s">
        <v>656</v>
      </c>
      <c r="F540" t="s">
        <v>140</v>
      </c>
    </row>
    <row r="541" spans="1:6" x14ac:dyDescent="0.35">
      <c r="A541" t="s">
        <v>12</v>
      </c>
      <c r="B541" t="s">
        <v>445</v>
      </c>
      <c r="C541">
        <v>1</v>
      </c>
      <c r="D541" t="s">
        <v>177</v>
      </c>
      <c r="E541" t="s">
        <v>140</v>
      </c>
      <c r="F541" t="s">
        <v>140</v>
      </c>
    </row>
    <row r="542" spans="1:6" x14ac:dyDescent="0.35">
      <c r="A542" t="s">
        <v>12</v>
      </c>
      <c r="B542" t="s">
        <v>336</v>
      </c>
      <c r="C542">
        <v>11</v>
      </c>
      <c r="D542" t="s">
        <v>588</v>
      </c>
      <c r="E542" t="s">
        <v>589</v>
      </c>
      <c r="F542" t="s">
        <v>140</v>
      </c>
    </row>
    <row r="543" spans="1:6" x14ac:dyDescent="0.35">
      <c r="A543" t="s">
        <v>12</v>
      </c>
      <c r="B543" t="s">
        <v>337</v>
      </c>
      <c r="C543">
        <v>2</v>
      </c>
      <c r="D543" t="s">
        <v>177</v>
      </c>
      <c r="E543" t="s">
        <v>140</v>
      </c>
      <c r="F543" t="s">
        <v>140</v>
      </c>
    </row>
    <row r="544" spans="1:6" x14ac:dyDescent="0.35">
      <c r="A544" t="s">
        <v>12</v>
      </c>
      <c r="B544" t="s">
        <v>657</v>
      </c>
      <c r="C544">
        <v>1</v>
      </c>
      <c r="D544" t="s">
        <v>140</v>
      </c>
      <c r="E544" t="s">
        <v>177</v>
      </c>
      <c r="F544" t="s">
        <v>140</v>
      </c>
    </row>
    <row r="545" spans="1:6" x14ac:dyDescent="0.35">
      <c r="A545" t="s">
        <v>12</v>
      </c>
      <c r="B545" t="s">
        <v>339</v>
      </c>
      <c r="C545">
        <v>3</v>
      </c>
      <c r="D545" t="s">
        <v>560</v>
      </c>
      <c r="E545" t="s">
        <v>559</v>
      </c>
      <c r="F545" t="s">
        <v>140</v>
      </c>
    </row>
    <row r="546" spans="1:6" x14ac:dyDescent="0.35">
      <c r="A546" t="s">
        <v>13</v>
      </c>
      <c r="B546" t="s">
        <v>137</v>
      </c>
      <c r="C546">
        <v>1</v>
      </c>
      <c r="D546" t="s">
        <v>140</v>
      </c>
      <c r="E546" t="s">
        <v>177</v>
      </c>
      <c r="F546" t="s">
        <v>140</v>
      </c>
    </row>
    <row r="547" spans="1:6" x14ac:dyDescent="0.35">
      <c r="A547" t="s">
        <v>13</v>
      </c>
      <c r="B547" t="s">
        <v>141</v>
      </c>
      <c r="C547">
        <v>2</v>
      </c>
      <c r="D547" t="s">
        <v>658</v>
      </c>
      <c r="E547" t="s">
        <v>659</v>
      </c>
      <c r="F547" t="s">
        <v>140</v>
      </c>
    </row>
    <row r="548" spans="1:6" x14ac:dyDescent="0.35">
      <c r="A548" t="s">
        <v>13</v>
      </c>
      <c r="B548" t="s">
        <v>144</v>
      </c>
      <c r="C548">
        <v>4</v>
      </c>
      <c r="D548" t="s">
        <v>660</v>
      </c>
      <c r="E548" t="s">
        <v>661</v>
      </c>
      <c r="F548" t="s">
        <v>140</v>
      </c>
    </row>
    <row r="549" spans="1:6" x14ac:dyDescent="0.35">
      <c r="A549" t="s">
        <v>13</v>
      </c>
      <c r="B549" t="s">
        <v>148</v>
      </c>
      <c r="C549">
        <v>6</v>
      </c>
      <c r="D549" t="s">
        <v>69</v>
      </c>
      <c r="E549" t="s">
        <v>68</v>
      </c>
      <c r="F549" t="s">
        <v>140</v>
      </c>
    </row>
    <row r="550" spans="1:6" x14ac:dyDescent="0.35">
      <c r="A550" t="s">
        <v>13</v>
      </c>
      <c r="B550" t="s">
        <v>151</v>
      </c>
      <c r="C550">
        <v>6</v>
      </c>
      <c r="D550" t="s">
        <v>635</v>
      </c>
      <c r="E550" t="s">
        <v>634</v>
      </c>
      <c r="F550" t="s">
        <v>140</v>
      </c>
    </row>
    <row r="551" spans="1:6" x14ac:dyDescent="0.35">
      <c r="A551" t="s">
        <v>13</v>
      </c>
      <c r="B551" t="s">
        <v>154</v>
      </c>
      <c r="C551">
        <v>3</v>
      </c>
      <c r="D551" t="s">
        <v>187</v>
      </c>
      <c r="E551" t="s">
        <v>188</v>
      </c>
      <c r="F551" t="s">
        <v>140</v>
      </c>
    </row>
    <row r="552" spans="1:6" x14ac:dyDescent="0.35">
      <c r="A552" t="s">
        <v>13</v>
      </c>
      <c r="B552" t="s">
        <v>155</v>
      </c>
      <c r="C552">
        <v>4</v>
      </c>
      <c r="D552" t="s">
        <v>599</v>
      </c>
      <c r="E552" t="s">
        <v>600</v>
      </c>
      <c r="F552" t="s">
        <v>140</v>
      </c>
    </row>
    <row r="553" spans="1:6" x14ac:dyDescent="0.35">
      <c r="A553" t="s">
        <v>13</v>
      </c>
      <c r="B553" t="s">
        <v>158</v>
      </c>
      <c r="C553">
        <v>7</v>
      </c>
      <c r="D553" t="s">
        <v>168</v>
      </c>
      <c r="E553" t="s">
        <v>169</v>
      </c>
      <c r="F553" t="s">
        <v>140</v>
      </c>
    </row>
    <row r="554" spans="1:6" x14ac:dyDescent="0.35">
      <c r="A554" t="s">
        <v>13</v>
      </c>
      <c r="B554" t="s">
        <v>161</v>
      </c>
      <c r="C554">
        <v>12</v>
      </c>
      <c r="D554" t="s">
        <v>662</v>
      </c>
      <c r="E554" t="s">
        <v>663</v>
      </c>
      <c r="F554" t="s">
        <v>140</v>
      </c>
    </row>
    <row r="555" spans="1:6" x14ac:dyDescent="0.35">
      <c r="A555" t="s">
        <v>13</v>
      </c>
      <c r="B555" t="s">
        <v>164</v>
      </c>
      <c r="C555">
        <v>3</v>
      </c>
      <c r="D555" t="s">
        <v>331</v>
      </c>
      <c r="E555" t="s">
        <v>332</v>
      </c>
      <c r="F555" t="s">
        <v>140</v>
      </c>
    </row>
    <row r="556" spans="1:6" x14ac:dyDescent="0.35">
      <c r="A556" t="s">
        <v>13</v>
      </c>
      <c r="B556" t="s">
        <v>167</v>
      </c>
      <c r="C556">
        <v>6</v>
      </c>
      <c r="D556" t="s">
        <v>664</v>
      </c>
      <c r="E556" t="s">
        <v>665</v>
      </c>
      <c r="F556" t="s">
        <v>140</v>
      </c>
    </row>
    <row r="557" spans="1:6" x14ac:dyDescent="0.35">
      <c r="A557" t="s">
        <v>13</v>
      </c>
      <c r="B557" t="s">
        <v>170</v>
      </c>
      <c r="C557">
        <v>3</v>
      </c>
      <c r="D557" t="s">
        <v>53</v>
      </c>
      <c r="E557" t="s">
        <v>52</v>
      </c>
      <c r="F557" t="s">
        <v>140</v>
      </c>
    </row>
    <row r="558" spans="1:6" x14ac:dyDescent="0.35">
      <c r="A558" t="s">
        <v>13</v>
      </c>
      <c r="B558" t="s">
        <v>173</v>
      </c>
      <c r="C558">
        <v>4</v>
      </c>
      <c r="D558" t="s">
        <v>177</v>
      </c>
      <c r="E558" t="s">
        <v>140</v>
      </c>
      <c r="F558" t="s">
        <v>140</v>
      </c>
    </row>
    <row r="559" spans="1:6" x14ac:dyDescent="0.35">
      <c r="A559" t="s">
        <v>13</v>
      </c>
      <c r="B559" t="s">
        <v>176</v>
      </c>
      <c r="C559">
        <v>1</v>
      </c>
      <c r="D559" t="s">
        <v>177</v>
      </c>
      <c r="E559" t="s">
        <v>140</v>
      </c>
      <c r="F559" t="s">
        <v>140</v>
      </c>
    </row>
    <row r="560" spans="1:6" x14ac:dyDescent="0.35">
      <c r="A560" t="s">
        <v>13</v>
      </c>
      <c r="B560" t="s">
        <v>181</v>
      </c>
      <c r="C560">
        <v>4</v>
      </c>
      <c r="D560" t="s">
        <v>230</v>
      </c>
      <c r="E560" t="s">
        <v>231</v>
      </c>
      <c r="F560" t="s">
        <v>140</v>
      </c>
    </row>
    <row r="561" spans="1:6" x14ac:dyDescent="0.35">
      <c r="A561" t="s">
        <v>13</v>
      </c>
      <c r="B561" t="s">
        <v>184</v>
      </c>
      <c r="C561">
        <v>1</v>
      </c>
      <c r="D561" t="s">
        <v>177</v>
      </c>
      <c r="E561" t="s">
        <v>140</v>
      </c>
      <c r="F561" t="s">
        <v>140</v>
      </c>
    </row>
    <row r="562" spans="1:6" x14ac:dyDescent="0.35">
      <c r="A562" t="s">
        <v>13</v>
      </c>
      <c r="B562" t="s">
        <v>185</v>
      </c>
      <c r="C562">
        <v>2</v>
      </c>
      <c r="D562" t="s">
        <v>666</v>
      </c>
      <c r="E562" t="s">
        <v>667</v>
      </c>
      <c r="F562" t="s">
        <v>140</v>
      </c>
    </row>
    <row r="563" spans="1:6" x14ac:dyDescent="0.35">
      <c r="A563" t="s">
        <v>13</v>
      </c>
      <c r="B563" t="s">
        <v>186</v>
      </c>
      <c r="C563">
        <v>3</v>
      </c>
      <c r="D563" t="s">
        <v>177</v>
      </c>
      <c r="E563" t="s">
        <v>140</v>
      </c>
      <c r="F563" t="s">
        <v>140</v>
      </c>
    </row>
    <row r="564" spans="1:6" x14ac:dyDescent="0.35">
      <c r="A564" t="s">
        <v>13</v>
      </c>
      <c r="B564" t="s">
        <v>189</v>
      </c>
      <c r="C564">
        <v>4</v>
      </c>
      <c r="D564" t="s">
        <v>313</v>
      </c>
      <c r="E564" t="s">
        <v>314</v>
      </c>
      <c r="F564" t="s">
        <v>140</v>
      </c>
    </row>
    <row r="565" spans="1:6" x14ac:dyDescent="0.35">
      <c r="A565" t="s">
        <v>13</v>
      </c>
      <c r="B565" t="s">
        <v>190</v>
      </c>
      <c r="C565">
        <v>4</v>
      </c>
      <c r="D565" t="s">
        <v>610</v>
      </c>
      <c r="E565" t="s">
        <v>610</v>
      </c>
      <c r="F565" t="s">
        <v>140</v>
      </c>
    </row>
    <row r="566" spans="1:6" x14ac:dyDescent="0.35">
      <c r="A566" t="s">
        <v>13</v>
      </c>
      <c r="B566" t="s">
        <v>193</v>
      </c>
      <c r="C566">
        <v>2</v>
      </c>
      <c r="D566" t="s">
        <v>177</v>
      </c>
      <c r="E566" t="s">
        <v>140</v>
      </c>
      <c r="F566" t="s">
        <v>140</v>
      </c>
    </row>
    <row r="567" spans="1:6" x14ac:dyDescent="0.35">
      <c r="A567" t="s">
        <v>13</v>
      </c>
      <c r="B567" t="s">
        <v>194</v>
      </c>
      <c r="C567">
        <v>1</v>
      </c>
      <c r="D567" t="s">
        <v>177</v>
      </c>
      <c r="E567" t="s">
        <v>140</v>
      </c>
      <c r="F567" t="s">
        <v>140</v>
      </c>
    </row>
    <row r="568" spans="1:6" x14ac:dyDescent="0.35">
      <c r="A568" t="s">
        <v>13</v>
      </c>
      <c r="B568" t="s">
        <v>197</v>
      </c>
      <c r="C568">
        <v>2</v>
      </c>
      <c r="D568" t="s">
        <v>177</v>
      </c>
      <c r="E568" t="s">
        <v>140</v>
      </c>
      <c r="F568" t="s">
        <v>140</v>
      </c>
    </row>
    <row r="569" spans="1:6" x14ac:dyDescent="0.35">
      <c r="A569" t="s">
        <v>13</v>
      </c>
      <c r="B569" t="s">
        <v>200</v>
      </c>
      <c r="C569">
        <v>4</v>
      </c>
      <c r="D569" t="s">
        <v>668</v>
      </c>
      <c r="E569" t="s">
        <v>669</v>
      </c>
      <c r="F569" t="s">
        <v>140</v>
      </c>
    </row>
    <row r="570" spans="1:6" x14ac:dyDescent="0.35">
      <c r="A570" t="s">
        <v>13</v>
      </c>
      <c r="B570" t="s">
        <v>204</v>
      </c>
      <c r="C570">
        <v>7</v>
      </c>
      <c r="D570" t="s">
        <v>179</v>
      </c>
      <c r="E570" t="s">
        <v>180</v>
      </c>
      <c r="F570" t="s">
        <v>140</v>
      </c>
    </row>
    <row r="571" spans="1:6" x14ac:dyDescent="0.35">
      <c r="A571" t="s">
        <v>13</v>
      </c>
      <c r="B571" t="s">
        <v>207</v>
      </c>
      <c r="C571">
        <v>6</v>
      </c>
      <c r="D571" t="s">
        <v>140</v>
      </c>
      <c r="E571" t="s">
        <v>670</v>
      </c>
      <c r="F571" t="s">
        <v>671</v>
      </c>
    </row>
    <row r="572" spans="1:6" x14ac:dyDescent="0.35">
      <c r="A572" t="s">
        <v>13</v>
      </c>
      <c r="B572" t="s">
        <v>210</v>
      </c>
      <c r="C572">
        <v>3</v>
      </c>
      <c r="D572" t="s">
        <v>672</v>
      </c>
      <c r="E572" t="s">
        <v>673</v>
      </c>
      <c r="F572" t="s">
        <v>140</v>
      </c>
    </row>
    <row r="573" spans="1:6" x14ac:dyDescent="0.35">
      <c r="A573" t="s">
        <v>13</v>
      </c>
      <c r="B573" t="s">
        <v>213</v>
      </c>
      <c r="C573">
        <v>9</v>
      </c>
      <c r="D573" t="s">
        <v>572</v>
      </c>
      <c r="E573" t="s">
        <v>573</v>
      </c>
      <c r="F573" t="s">
        <v>140</v>
      </c>
    </row>
    <row r="574" spans="1:6" x14ac:dyDescent="0.35">
      <c r="A574" t="s">
        <v>13</v>
      </c>
      <c r="B574" t="s">
        <v>216</v>
      </c>
      <c r="C574">
        <v>3</v>
      </c>
      <c r="D574" t="s">
        <v>507</v>
      </c>
      <c r="E574" t="s">
        <v>506</v>
      </c>
      <c r="F574" t="s">
        <v>140</v>
      </c>
    </row>
    <row r="575" spans="1:6" x14ac:dyDescent="0.35">
      <c r="A575" t="s">
        <v>13</v>
      </c>
      <c r="B575" t="s">
        <v>219</v>
      </c>
      <c r="C575">
        <v>13</v>
      </c>
      <c r="D575" t="s">
        <v>276</v>
      </c>
      <c r="E575" t="s">
        <v>277</v>
      </c>
      <c r="F575" t="s">
        <v>140</v>
      </c>
    </row>
    <row r="576" spans="1:6" x14ac:dyDescent="0.35">
      <c r="A576" t="s">
        <v>13</v>
      </c>
      <c r="B576" t="s">
        <v>222</v>
      </c>
      <c r="C576">
        <v>5</v>
      </c>
      <c r="D576" t="s">
        <v>674</v>
      </c>
      <c r="E576" t="s">
        <v>675</v>
      </c>
      <c r="F576" t="s">
        <v>140</v>
      </c>
    </row>
    <row r="577" spans="1:6" x14ac:dyDescent="0.35">
      <c r="A577" t="s">
        <v>13</v>
      </c>
      <c r="B577" t="s">
        <v>225</v>
      </c>
      <c r="C577">
        <v>2</v>
      </c>
      <c r="D577" t="s">
        <v>140</v>
      </c>
      <c r="E577" t="s">
        <v>177</v>
      </c>
      <c r="F577" t="s">
        <v>140</v>
      </c>
    </row>
    <row r="578" spans="1:6" x14ac:dyDescent="0.35">
      <c r="A578" t="s">
        <v>13</v>
      </c>
      <c r="B578" t="s">
        <v>228</v>
      </c>
      <c r="C578">
        <v>3</v>
      </c>
      <c r="D578" t="s">
        <v>140</v>
      </c>
      <c r="E578" t="s">
        <v>177</v>
      </c>
      <c r="F578" t="s">
        <v>140</v>
      </c>
    </row>
    <row r="579" spans="1:6" x14ac:dyDescent="0.35">
      <c r="A579" t="s">
        <v>13</v>
      </c>
      <c r="B579" t="s">
        <v>229</v>
      </c>
      <c r="C579">
        <v>5</v>
      </c>
      <c r="D579" t="s">
        <v>306</v>
      </c>
      <c r="E579" t="s">
        <v>307</v>
      </c>
      <c r="F579" t="s">
        <v>140</v>
      </c>
    </row>
    <row r="580" spans="1:6" x14ac:dyDescent="0.35">
      <c r="A580" t="s">
        <v>13</v>
      </c>
      <c r="B580" t="s">
        <v>232</v>
      </c>
      <c r="C580">
        <v>3</v>
      </c>
      <c r="D580" t="s">
        <v>676</v>
      </c>
      <c r="E580" t="s">
        <v>677</v>
      </c>
      <c r="F580" t="s">
        <v>140</v>
      </c>
    </row>
    <row r="581" spans="1:6" x14ac:dyDescent="0.35">
      <c r="A581" t="s">
        <v>13</v>
      </c>
      <c r="B581" t="s">
        <v>235</v>
      </c>
      <c r="C581">
        <v>4</v>
      </c>
      <c r="D581" t="s">
        <v>678</v>
      </c>
      <c r="E581" t="s">
        <v>679</v>
      </c>
      <c r="F581" t="s">
        <v>140</v>
      </c>
    </row>
    <row r="582" spans="1:6" x14ac:dyDescent="0.35">
      <c r="A582" t="s">
        <v>13</v>
      </c>
      <c r="B582" t="s">
        <v>238</v>
      </c>
      <c r="C582">
        <v>6</v>
      </c>
      <c r="D582" t="s">
        <v>680</v>
      </c>
      <c r="E582" t="s">
        <v>681</v>
      </c>
      <c r="F582" t="s">
        <v>140</v>
      </c>
    </row>
    <row r="583" spans="1:6" x14ac:dyDescent="0.35">
      <c r="A583" t="s">
        <v>13</v>
      </c>
      <c r="B583" t="s">
        <v>241</v>
      </c>
      <c r="C583">
        <v>6</v>
      </c>
      <c r="D583" t="s">
        <v>682</v>
      </c>
      <c r="E583" t="s">
        <v>683</v>
      </c>
      <c r="F583" t="s">
        <v>140</v>
      </c>
    </row>
    <row r="584" spans="1:6" x14ac:dyDescent="0.35">
      <c r="A584" t="s">
        <v>13</v>
      </c>
      <c r="B584" t="s">
        <v>244</v>
      </c>
      <c r="C584">
        <v>8</v>
      </c>
      <c r="D584" t="s">
        <v>496</v>
      </c>
      <c r="E584" t="s">
        <v>497</v>
      </c>
      <c r="F584" t="s">
        <v>140</v>
      </c>
    </row>
    <row r="585" spans="1:6" x14ac:dyDescent="0.35">
      <c r="A585" t="s">
        <v>13</v>
      </c>
      <c r="B585" t="s">
        <v>247</v>
      </c>
      <c r="C585">
        <v>11</v>
      </c>
      <c r="D585" t="s">
        <v>684</v>
      </c>
      <c r="E585" t="s">
        <v>685</v>
      </c>
      <c r="F585" t="s">
        <v>140</v>
      </c>
    </row>
    <row r="586" spans="1:6" x14ac:dyDescent="0.35">
      <c r="A586" t="s">
        <v>13</v>
      </c>
      <c r="B586" t="s">
        <v>250</v>
      </c>
      <c r="C586">
        <v>10</v>
      </c>
      <c r="D586" t="s">
        <v>313</v>
      </c>
      <c r="E586" t="s">
        <v>314</v>
      </c>
      <c r="F586" t="s">
        <v>140</v>
      </c>
    </row>
    <row r="587" spans="1:6" x14ac:dyDescent="0.35">
      <c r="A587" t="s">
        <v>13</v>
      </c>
      <c r="B587" t="s">
        <v>253</v>
      </c>
      <c r="C587">
        <v>12</v>
      </c>
      <c r="D587" t="s">
        <v>46</v>
      </c>
      <c r="E587" t="s">
        <v>47</v>
      </c>
      <c r="F587" t="s">
        <v>140</v>
      </c>
    </row>
    <row r="588" spans="1:6" x14ac:dyDescent="0.35">
      <c r="A588" t="s">
        <v>13</v>
      </c>
      <c r="B588" t="s">
        <v>254</v>
      </c>
      <c r="C588">
        <v>7</v>
      </c>
      <c r="D588" t="s">
        <v>686</v>
      </c>
      <c r="E588" t="s">
        <v>687</v>
      </c>
      <c r="F588" t="s">
        <v>140</v>
      </c>
    </row>
    <row r="589" spans="1:6" x14ac:dyDescent="0.35">
      <c r="A589" t="s">
        <v>13</v>
      </c>
      <c r="B589" t="s">
        <v>257</v>
      </c>
      <c r="C589">
        <v>1</v>
      </c>
      <c r="D589" t="s">
        <v>140</v>
      </c>
      <c r="E589" t="s">
        <v>177</v>
      </c>
      <c r="F589" t="s">
        <v>140</v>
      </c>
    </row>
    <row r="590" spans="1:6" x14ac:dyDescent="0.35">
      <c r="A590" t="s">
        <v>13</v>
      </c>
      <c r="B590" t="s">
        <v>258</v>
      </c>
      <c r="C590">
        <v>6</v>
      </c>
      <c r="D590" t="s">
        <v>688</v>
      </c>
      <c r="E590" t="s">
        <v>689</v>
      </c>
      <c r="F590" t="s">
        <v>140</v>
      </c>
    </row>
    <row r="591" spans="1:6" x14ac:dyDescent="0.35">
      <c r="A591" t="s">
        <v>13</v>
      </c>
      <c r="B591" t="s">
        <v>259</v>
      </c>
      <c r="C591">
        <v>17</v>
      </c>
      <c r="D591" t="s">
        <v>332</v>
      </c>
      <c r="E591" t="s">
        <v>331</v>
      </c>
      <c r="F591" t="s">
        <v>140</v>
      </c>
    </row>
    <row r="592" spans="1:6" x14ac:dyDescent="0.35">
      <c r="A592" t="s">
        <v>13</v>
      </c>
      <c r="B592" t="s">
        <v>262</v>
      </c>
      <c r="C592">
        <v>12</v>
      </c>
      <c r="D592" t="s">
        <v>44</v>
      </c>
      <c r="E592" t="s">
        <v>45</v>
      </c>
      <c r="F592" t="s">
        <v>140</v>
      </c>
    </row>
    <row r="593" spans="1:6" x14ac:dyDescent="0.35">
      <c r="A593" t="s">
        <v>13</v>
      </c>
      <c r="B593" t="s">
        <v>265</v>
      </c>
      <c r="C593">
        <v>7</v>
      </c>
      <c r="D593" t="s">
        <v>165</v>
      </c>
      <c r="E593" t="s">
        <v>166</v>
      </c>
      <c r="F593" t="s">
        <v>140</v>
      </c>
    </row>
    <row r="594" spans="1:6" x14ac:dyDescent="0.35">
      <c r="A594" t="s">
        <v>13</v>
      </c>
      <c r="B594" t="s">
        <v>268</v>
      </c>
      <c r="C594">
        <v>11</v>
      </c>
      <c r="D594" t="s">
        <v>409</v>
      </c>
      <c r="E594" t="s">
        <v>408</v>
      </c>
      <c r="F594" t="s">
        <v>140</v>
      </c>
    </row>
    <row r="595" spans="1:6" x14ac:dyDescent="0.35">
      <c r="A595" t="s">
        <v>13</v>
      </c>
      <c r="B595" t="s">
        <v>271</v>
      </c>
      <c r="C595">
        <v>12</v>
      </c>
      <c r="D595" t="s">
        <v>542</v>
      </c>
      <c r="E595" t="s">
        <v>543</v>
      </c>
      <c r="F595" t="s">
        <v>140</v>
      </c>
    </row>
    <row r="596" spans="1:6" x14ac:dyDescent="0.35">
      <c r="A596" t="s">
        <v>13</v>
      </c>
      <c r="B596" t="s">
        <v>274</v>
      </c>
      <c r="C596">
        <v>2</v>
      </c>
      <c r="D596" t="s">
        <v>690</v>
      </c>
      <c r="E596" t="s">
        <v>691</v>
      </c>
      <c r="F596" t="s">
        <v>140</v>
      </c>
    </row>
    <row r="597" spans="1:6" x14ac:dyDescent="0.35">
      <c r="A597" t="s">
        <v>13</v>
      </c>
      <c r="B597" t="s">
        <v>275</v>
      </c>
      <c r="C597">
        <v>11</v>
      </c>
      <c r="D597" t="s">
        <v>50</v>
      </c>
      <c r="E597" t="s">
        <v>51</v>
      </c>
      <c r="F597" t="s">
        <v>140</v>
      </c>
    </row>
    <row r="598" spans="1:6" x14ac:dyDescent="0.35">
      <c r="A598" t="s">
        <v>13</v>
      </c>
      <c r="B598" t="s">
        <v>278</v>
      </c>
      <c r="C598">
        <v>11</v>
      </c>
      <c r="D598" t="s">
        <v>43</v>
      </c>
      <c r="E598" t="s">
        <v>42</v>
      </c>
      <c r="F598" t="s">
        <v>140</v>
      </c>
    </row>
    <row r="599" spans="1:6" x14ac:dyDescent="0.35">
      <c r="A599" t="s">
        <v>13</v>
      </c>
      <c r="B599" t="s">
        <v>281</v>
      </c>
      <c r="C599">
        <v>8</v>
      </c>
      <c r="D599" t="s">
        <v>389</v>
      </c>
      <c r="E599" t="s">
        <v>388</v>
      </c>
      <c r="F599" t="s">
        <v>140</v>
      </c>
    </row>
    <row r="600" spans="1:6" x14ac:dyDescent="0.35">
      <c r="A600" t="s">
        <v>13</v>
      </c>
      <c r="B600" t="s">
        <v>282</v>
      </c>
      <c r="C600">
        <v>1</v>
      </c>
      <c r="D600" t="s">
        <v>140</v>
      </c>
      <c r="E600" t="s">
        <v>177</v>
      </c>
      <c r="F600" t="s">
        <v>140</v>
      </c>
    </row>
    <row r="601" spans="1:6" x14ac:dyDescent="0.35">
      <c r="A601" t="s">
        <v>13</v>
      </c>
      <c r="B601" t="s">
        <v>283</v>
      </c>
      <c r="C601">
        <v>10</v>
      </c>
      <c r="D601" t="s">
        <v>692</v>
      </c>
      <c r="E601" t="s">
        <v>693</v>
      </c>
      <c r="F601" t="s">
        <v>140</v>
      </c>
    </row>
    <row r="602" spans="1:6" x14ac:dyDescent="0.35">
      <c r="A602" t="s">
        <v>13</v>
      </c>
      <c r="B602" t="s">
        <v>284</v>
      </c>
      <c r="C602">
        <v>7</v>
      </c>
      <c r="D602" t="s">
        <v>95</v>
      </c>
      <c r="E602" t="s">
        <v>96</v>
      </c>
      <c r="F602" t="s">
        <v>140</v>
      </c>
    </row>
    <row r="603" spans="1:6" x14ac:dyDescent="0.35">
      <c r="A603" t="s">
        <v>13</v>
      </c>
      <c r="B603" t="s">
        <v>287</v>
      </c>
      <c r="C603">
        <v>6</v>
      </c>
      <c r="D603" t="s">
        <v>694</v>
      </c>
      <c r="E603" t="s">
        <v>695</v>
      </c>
      <c r="F603" t="s">
        <v>140</v>
      </c>
    </row>
    <row r="604" spans="1:6" x14ac:dyDescent="0.35">
      <c r="A604" t="s">
        <v>13</v>
      </c>
      <c r="B604" t="s">
        <v>290</v>
      </c>
      <c r="C604">
        <v>7</v>
      </c>
      <c r="D604" t="s">
        <v>242</v>
      </c>
      <c r="E604" t="s">
        <v>243</v>
      </c>
      <c r="F604" t="s">
        <v>140</v>
      </c>
    </row>
    <row r="605" spans="1:6" x14ac:dyDescent="0.35">
      <c r="A605" t="s">
        <v>13</v>
      </c>
      <c r="B605" t="s">
        <v>294</v>
      </c>
      <c r="C605">
        <v>9</v>
      </c>
      <c r="D605" t="s">
        <v>696</v>
      </c>
      <c r="E605" t="s">
        <v>697</v>
      </c>
      <c r="F605" t="s">
        <v>140</v>
      </c>
    </row>
    <row r="606" spans="1:6" x14ac:dyDescent="0.35">
      <c r="A606" t="s">
        <v>13</v>
      </c>
      <c r="B606" t="s">
        <v>297</v>
      </c>
      <c r="C606">
        <v>11</v>
      </c>
      <c r="D606" t="s">
        <v>698</v>
      </c>
      <c r="E606" t="s">
        <v>699</v>
      </c>
      <c r="F606" t="s">
        <v>140</v>
      </c>
    </row>
    <row r="607" spans="1:6" x14ac:dyDescent="0.35">
      <c r="A607" t="s">
        <v>13</v>
      </c>
      <c r="B607" t="s">
        <v>300</v>
      </c>
      <c r="C607">
        <v>10</v>
      </c>
      <c r="D607" t="s">
        <v>454</v>
      </c>
      <c r="E607" t="s">
        <v>455</v>
      </c>
      <c r="F607" t="s">
        <v>140</v>
      </c>
    </row>
    <row r="608" spans="1:6" x14ac:dyDescent="0.35">
      <c r="A608" t="s">
        <v>13</v>
      </c>
      <c r="B608" t="s">
        <v>301</v>
      </c>
      <c r="C608">
        <v>4</v>
      </c>
      <c r="D608" t="s">
        <v>525</v>
      </c>
      <c r="E608" t="s">
        <v>700</v>
      </c>
      <c r="F608" t="s">
        <v>140</v>
      </c>
    </row>
    <row r="609" spans="1:6" x14ac:dyDescent="0.35">
      <c r="A609" t="s">
        <v>13</v>
      </c>
      <c r="B609" t="s">
        <v>302</v>
      </c>
      <c r="C609">
        <v>13</v>
      </c>
      <c r="D609" t="s">
        <v>701</v>
      </c>
      <c r="E609" t="s">
        <v>546</v>
      </c>
      <c r="F609" t="s">
        <v>140</v>
      </c>
    </row>
    <row r="610" spans="1:6" x14ac:dyDescent="0.35">
      <c r="A610" t="s">
        <v>13</v>
      </c>
      <c r="B610" t="s">
        <v>305</v>
      </c>
      <c r="C610">
        <v>10</v>
      </c>
      <c r="D610" t="s">
        <v>701</v>
      </c>
      <c r="E610" t="s">
        <v>546</v>
      </c>
      <c r="F610" t="s">
        <v>140</v>
      </c>
    </row>
    <row r="611" spans="1:6" x14ac:dyDescent="0.35">
      <c r="A611" t="s">
        <v>13</v>
      </c>
      <c r="B611" t="s">
        <v>308</v>
      </c>
      <c r="C611">
        <v>5</v>
      </c>
      <c r="D611" t="s">
        <v>498</v>
      </c>
      <c r="E611" t="s">
        <v>499</v>
      </c>
      <c r="F611" t="s">
        <v>140</v>
      </c>
    </row>
    <row r="612" spans="1:6" x14ac:dyDescent="0.35">
      <c r="A612" t="s">
        <v>13</v>
      </c>
      <c r="B612" t="s">
        <v>311</v>
      </c>
      <c r="C612">
        <v>6</v>
      </c>
      <c r="D612" t="s">
        <v>549</v>
      </c>
      <c r="E612" t="s">
        <v>550</v>
      </c>
      <c r="F612" t="s">
        <v>140</v>
      </c>
    </row>
    <row r="613" spans="1:6" x14ac:dyDescent="0.35">
      <c r="A613" t="s">
        <v>13</v>
      </c>
      <c r="B613" t="s">
        <v>312</v>
      </c>
      <c r="C613">
        <v>5</v>
      </c>
      <c r="D613" t="s">
        <v>177</v>
      </c>
      <c r="E613" t="s">
        <v>140</v>
      </c>
      <c r="F613" t="s">
        <v>140</v>
      </c>
    </row>
    <row r="614" spans="1:6" x14ac:dyDescent="0.35">
      <c r="A614" t="s">
        <v>13</v>
      </c>
      <c r="B614" t="s">
        <v>315</v>
      </c>
      <c r="C614">
        <v>4</v>
      </c>
      <c r="D614" t="s">
        <v>702</v>
      </c>
      <c r="E614" t="s">
        <v>703</v>
      </c>
      <c r="F614" t="s">
        <v>140</v>
      </c>
    </row>
    <row r="615" spans="1:6" x14ac:dyDescent="0.35">
      <c r="A615" t="s">
        <v>13</v>
      </c>
      <c r="B615" t="s">
        <v>318</v>
      </c>
      <c r="C615">
        <v>6</v>
      </c>
      <c r="D615" t="s">
        <v>177</v>
      </c>
      <c r="E615" t="s">
        <v>140</v>
      </c>
      <c r="F615" t="s">
        <v>140</v>
      </c>
    </row>
    <row r="616" spans="1:6" x14ac:dyDescent="0.35">
      <c r="A616" t="s">
        <v>13</v>
      </c>
      <c r="B616" t="s">
        <v>321</v>
      </c>
      <c r="C616">
        <v>4</v>
      </c>
      <c r="D616" t="s">
        <v>607</v>
      </c>
      <c r="E616" t="s">
        <v>606</v>
      </c>
      <c r="F616" t="s">
        <v>140</v>
      </c>
    </row>
    <row r="617" spans="1:6" x14ac:dyDescent="0.35">
      <c r="A617" t="s">
        <v>13</v>
      </c>
      <c r="B617" t="s">
        <v>322</v>
      </c>
      <c r="C617">
        <v>4</v>
      </c>
      <c r="D617" t="s">
        <v>177</v>
      </c>
      <c r="E617" t="s">
        <v>140</v>
      </c>
      <c r="F617" t="s">
        <v>140</v>
      </c>
    </row>
    <row r="618" spans="1:6" x14ac:dyDescent="0.35">
      <c r="A618" t="s">
        <v>13</v>
      </c>
      <c r="B618" t="s">
        <v>325</v>
      </c>
      <c r="C618">
        <v>5</v>
      </c>
      <c r="D618" t="s">
        <v>363</v>
      </c>
      <c r="E618" t="s">
        <v>362</v>
      </c>
      <c r="F618" t="s">
        <v>140</v>
      </c>
    </row>
    <row r="619" spans="1:6" x14ac:dyDescent="0.35">
      <c r="A619" t="s">
        <v>13</v>
      </c>
      <c r="B619" t="s">
        <v>326</v>
      </c>
      <c r="C619">
        <v>2</v>
      </c>
      <c r="D619" t="s">
        <v>177</v>
      </c>
      <c r="E619" t="s">
        <v>140</v>
      </c>
      <c r="F619" t="s">
        <v>140</v>
      </c>
    </row>
    <row r="620" spans="1:6" x14ac:dyDescent="0.35">
      <c r="A620" t="s">
        <v>13</v>
      </c>
      <c r="B620" t="s">
        <v>438</v>
      </c>
      <c r="C620">
        <v>1</v>
      </c>
      <c r="D620" t="s">
        <v>177</v>
      </c>
      <c r="E620" t="s">
        <v>140</v>
      </c>
      <c r="F620" t="s">
        <v>140</v>
      </c>
    </row>
    <row r="621" spans="1:6" x14ac:dyDescent="0.35">
      <c r="A621" t="s">
        <v>13</v>
      </c>
      <c r="B621" t="s">
        <v>330</v>
      </c>
      <c r="C621">
        <v>6</v>
      </c>
      <c r="D621" t="s">
        <v>555</v>
      </c>
      <c r="E621" t="s">
        <v>556</v>
      </c>
      <c r="F621" t="s">
        <v>140</v>
      </c>
    </row>
    <row r="622" spans="1:6" x14ac:dyDescent="0.35">
      <c r="A622" t="s">
        <v>13</v>
      </c>
      <c r="B622" t="s">
        <v>524</v>
      </c>
      <c r="C622">
        <v>1</v>
      </c>
      <c r="D622" t="s">
        <v>177</v>
      </c>
      <c r="E622" t="s">
        <v>140</v>
      </c>
      <c r="F622" t="s">
        <v>140</v>
      </c>
    </row>
    <row r="623" spans="1:6" x14ac:dyDescent="0.35">
      <c r="A623" t="s">
        <v>13</v>
      </c>
      <c r="B623" t="s">
        <v>333</v>
      </c>
      <c r="C623">
        <v>2</v>
      </c>
      <c r="D623" t="s">
        <v>177</v>
      </c>
      <c r="E623" t="s">
        <v>140</v>
      </c>
      <c r="F623" t="s">
        <v>140</v>
      </c>
    </row>
    <row r="624" spans="1:6" x14ac:dyDescent="0.35">
      <c r="A624" t="s">
        <v>13</v>
      </c>
      <c r="B624" t="s">
        <v>334</v>
      </c>
      <c r="C624">
        <v>2</v>
      </c>
      <c r="D624" t="s">
        <v>704</v>
      </c>
      <c r="E624" t="s">
        <v>705</v>
      </c>
      <c r="F624" t="s">
        <v>140</v>
      </c>
    </row>
    <row r="625" spans="1:6" x14ac:dyDescent="0.35">
      <c r="A625" t="s">
        <v>13</v>
      </c>
      <c r="B625" t="s">
        <v>335</v>
      </c>
      <c r="C625">
        <v>2</v>
      </c>
      <c r="D625" t="s">
        <v>177</v>
      </c>
      <c r="E625" t="s">
        <v>140</v>
      </c>
      <c r="F625" t="s">
        <v>140</v>
      </c>
    </row>
    <row r="626" spans="1:6" x14ac:dyDescent="0.35">
      <c r="A626" t="s">
        <v>13</v>
      </c>
      <c r="B626" t="s">
        <v>336</v>
      </c>
      <c r="C626">
        <v>7</v>
      </c>
      <c r="D626" t="s">
        <v>606</v>
      </c>
      <c r="E626" t="s">
        <v>607</v>
      </c>
      <c r="F626" t="s">
        <v>140</v>
      </c>
    </row>
    <row r="627" spans="1:6" x14ac:dyDescent="0.35">
      <c r="A627" t="s">
        <v>13</v>
      </c>
      <c r="B627" t="s">
        <v>339</v>
      </c>
      <c r="C627">
        <v>2</v>
      </c>
      <c r="D627" t="s">
        <v>449</v>
      </c>
      <c r="E627" t="s">
        <v>140</v>
      </c>
      <c r="F627" t="s">
        <v>448</v>
      </c>
    </row>
    <row r="628" spans="1:6" x14ac:dyDescent="0.35">
      <c r="A628" t="s">
        <v>14</v>
      </c>
      <c r="B628" t="s">
        <v>137</v>
      </c>
      <c r="C628">
        <v>3</v>
      </c>
      <c r="D628" t="s">
        <v>648</v>
      </c>
      <c r="E628" t="s">
        <v>536</v>
      </c>
      <c r="F628" t="s">
        <v>140</v>
      </c>
    </row>
    <row r="629" spans="1:6" x14ac:dyDescent="0.35">
      <c r="A629" t="s">
        <v>14</v>
      </c>
      <c r="B629" t="s">
        <v>141</v>
      </c>
      <c r="C629">
        <v>4</v>
      </c>
      <c r="D629" t="s">
        <v>577</v>
      </c>
      <c r="E629" t="s">
        <v>578</v>
      </c>
      <c r="F629" t="s">
        <v>140</v>
      </c>
    </row>
    <row r="630" spans="1:6" x14ac:dyDescent="0.35">
      <c r="A630" t="s">
        <v>14</v>
      </c>
      <c r="B630" t="s">
        <v>144</v>
      </c>
      <c r="C630">
        <v>8</v>
      </c>
      <c r="D630" t="s">
        <v>624</v>
      </c>
      <c r="E630" t="s">
        <v>625</v>
      </c>
      <c r="F630" t="s">
        <v>140</v>
      </c>
    </row>
    <row r="631" spans="1:6" x14ac:dyDescent="0.35">
      <c r="A631" t="s">
        <v>14</v>
      </c>
      <c r="B631" t="s">
        <v>148</v>
      </c>
      <c r="C631">
        <v>8</v>
      </c>
      <c r="D631" t="s">
        <v>538</v>
      </c>
      <c r="E631" t="s">
        <v>537</v>
      </c>
      <c r="F631" t="s">
        <v>140</v>
      </c>
    </row>
    <row r="632" spans="1:6" x14ac:dyDescent="0.35">
      <c r="A632" t="s">
        <v>14</v>
      </c>
      <c r="B632" t="s">
        <v>151</v>
      </c>
      <c r="C632">
        <v>9</v>
      </c>
      <c r="D632" t="s">
        <v>706</v>
      </c>
      <c r="E632" t="s">
        <v>707</v>
      </c>
      <c r="F632" t="s">
        <v>140</v>
      </c>
    </row>
    <row r="633" spans="1:6" x14ac:dyDescent="0.35">
      <c r="A633" t="s">
        <v>14</v>
      </c>
      <c r="B633" t="s">
        <v>154</v>
      </c>
      <c r="C633">
        <v>11</v>
      </c>
      <c r="D633" t="s">
        <v>708</v>
      </c>
      <c r="E633" t="s">
        <v>709</v>
      </c>
      <c r="F633" t="s">
        <v>140</v>
      </c>
    </row>
    <row r="634" spans="1:6" x14ac:dyDescent="0.35">
      <c r="A634" t="s">
        <v>14</v>
      </c>
      <c r="B634" t="s">
        <v>155</v>
      </c>
      <c r="C634">
        <v>12</v>
      </c>
      <c r="D634" t="s">
        <v>506</v>
      </c>
      <c r="E634" t="s">
        <v>507</v>
      </c>
      <c r="F634" t="s">
        <v>140</v>
      </c>
    </row>
    <row r="635" spans="1:6" x14ac:dyDescent="0.35">
      <c r="A635" t="s">
        <v>14</v>
      </c>
      <c r="B635" t="s">
        <v>158</v>
      </c>
      <c r="C635">
        <v>13</v>
      </c>
      <c r="D635" t="s">
        <v>68</v>
      </c>
      <c r="E635" t="s">
        <v>69</v>
      </c>
      <c r="F635" t="s">
        <v>140</v>
      </c>
    </row>
    <row r="636" spans="1:6" x14ac:dyDescent="0.35">
      <c r="A636" t="s">
        <v>14</v>
      </c>
      <c r="B636" t="s">
        <v>161</v>
      </c>
      <c r="C636">
        <v>14</v>
      </c>
      <c r="D636" t="s">
        <v>448</v>
      </c>
      <c r="E636" t="s">
        <v>449</v>
      </c>
      <c r="F636" t="s">
        <v>140</v>
      </c>
    </row>
    <row r="637" spans="1:6" x14ac:dyDescent="0.35">
      <c r="A637" t="s">
        <v>14</v>
      </c>
      <c r="B637" t="s">
        <v>164</v>
      </c>
      <c r="C637">
        <v>8</v>
      </c>
      <c r="D637" t="s">
        <v>710</v>
      </c>
      <c r="E637" t="s">
        <v>711</v>
      </c>
      <c r="F637" t="s">
        <v>140</v>
      </c>
    </row>
    <row r="638" spans="1:6" x14ac:dyDescent="0.35">
      <c r="A638" t="s">
        <v>14</v>
      </c>
      <c r="B638" t="s">
        <v>167</v>
      </c>
      <c r="C638">
        <v>11</v>
      </c>
      <c r="D638" t="s">
        <v>695</v>
      </c>
      <c r="E638" t="s">
        <v>694</v>
      </c>
      <c r="F638" t="s">
        <v>140</v>
      </c>
    </row>
    <row r="639" spans="1:6" x14ac:dyDescent="0.35">
      <c r="A639" t="s">
        <v>14</v>
      </c>
      <c r="B639" t="s">
        <v>170</v>
      </c>
      <c r="C639">
        <v>6</v>
      </c>
      <c r="D639" t="s">
        <v>712</v>
      </c>
      <c r="E639" t="s">
        <v>713</v>
      </c>
      <c r="F639" t="s">
        <v>140</v>
      </c>
    </row>
    <row r="640" spans="1:6" x14ac:dyDescent="0.35">
      <c r="A640" t="s">
        <v>14</v>
      </c>
      <c r="B640" t="s">
        <v>173</v>
      </c>
      <c r="C640">
        <v>3</v>
      </c>
      <c r="D640" t="s">
        <v>384</v>
      </c>
      <c r="E640" t="s">
        <v>385</v>
      </c>
      <c r="F640" t="s">
        <v>140</v>
      </c>
    </row>
    <row r="641" spans="1:6" x14ac:dyDescent="0.35">
      <c r="A641" t="s">
        <v>14</v>
      </c>
      <c r="B641" t="s">
        <v>176</v>
      </c>
      <c r="C641">
        <v>10</v>
      </c>
      <c r="D641" t="s">
        <v>544</v>
      </c>
      <c r="E641" t="s">
        <v>545</v>
      </c>
      <c r="F641" t="s">
        <v>140</v>
      </c>
    </row>
    <row r="642" spans="1:6" x14ac:dyDescent="0.35">
      <c r="A642" t="s">
        <v>14</v>
      </c>
      <c r="B642" t="s">
        <v>178</v>
      </c>
      <c r="C642">
        <v>4</v>
      </c>
      <c r="D642" t="s">
        <v>714</v>
      </c>
      <c r="E642" t="s">
        <v>715</v>
      </c>
      <c r="F642" t="s">
        <v>140</v>
      </c>
    </row>
    <row r="643" spans="1:6" x14ac:dyDescent="0.35">
      <c r="A643" t="s">
        <v>14</v>
      </c>
      <c r="B643" t="s">
        <v>181</v>
      </c>
      <c r="C643">
        <v>4</v>
      </c>
      <c r="D643" t="s">
        <v>716</v>
      </c>
      <c r="E643" t="s">
        <v>717</v>
      </c>
      <c r="F643" t="s">
        <v>140</v>
      </c>
    </row>
    <row r="644" spans="1:6" x14ac:dyDescent="0.35">
      <c r="A644" t="s">
        <v>14</v>
      </c>
      <c r="B644" t="s">
        <v>184</v>
      </c>
      <c r="C644">
        <v>1</v>
      </c>
      <c r="D644" t="s">
        <v>140</v>
      </c>
      <c r="E644" t="s">
        <v>177</v>
      </c>
      <c r="F644" t="s">
        <v>140</v>
      </c>
    </row>
    <row r="645" spans="1:6" x14ac:dyDescent="0.35">
      <c r="A645" t="s">
        <v>14</v>
      </c>
      <c r="B645" t="s">
        <v>185</v>
      </c>
      <c r="C645">
        <v>2</v>
      </c>
      <c r="D645" t="s">
        <v>718</v>
      </c>
      <c r="E645" t="s">
        <v>719</v>
      </c>
      <c r="F645" t="s">
        <v>140</v>
      </c>
    </row>
    <row r="646" spans="1:6" x14ac:dyDescent="0.35">
      <c r="A646" t="s">
        <v>14</v>
      </c>
      <c r="B646" t="s">
        <v>186</v>
      </c>
      <c r="C646">
        <v>2</v>
      </c>
      <c r="D646" t="s">
        <v>140</v>
      </c>
      <c r="E646" t="s">
        <v>177</v>
      </c>
      <c r="F646" t="s">
        <v>140</v>
      </c>
    </row>
    <row r="647" spans="1:6" x14ac:dyDescent="0.35">
      <c r="A647" t="s">
        <v>14</v>
      </c>
      <c r="B647" t="s">
        <v>189</v>
      </c>
      <c r="C647">
        <v>4</v>
      </c>
      <c r="D647" t="s">
        <v>720</v>
      </c>
      <c r="E647" t="s">
        <v>721</v>
      </c>
      <c r="F647" t="s">
        <v>140</v>
      </c>
    </row>
    <row r="648" spans="1:6" x14ac:dyDescent="0.35">
      <c r="A648" t="s">
        <v>14</v>
      </c>
      <c r="B648" t="s">
        <v>190</v>
      </c>
      <c r="C648">
        <v>3</v>
      </c>
      <c r="D648" t="s">
        <v>303</v>
      </c>
      <c r="E648" t="s">
        <v>304</v>
      </c>
      <c r="F648" t="s">
        <v>140</v>
      </c>
    </row>
    <row r="649" spans="1:6" x14ac:dyDescent="0.35">
      <c r="A649" t="s">
        <v>14</v>
      </c>
      <c r="B649" t="s">
        <v>193</v>
      </c>
      <c r="C649">
        <v>2</v>
      </c>
      <c r="D649" t="s">
        <v>610</v>
      </c>
      <c r="E649" t="s">
        <v>610</v>
      </c>
      <c r="F649" t="s">
        <v>140</v>
      </c>
    </row>
    <row r="650" spans="1:6" x14ac:dyDescent="0.35">
      <c r="A650" t="s">
        <v>14</v>
      </c>
      <c r="B650" t="s">
        <v>194</v>
      </c>
      <c r="C650">
        <v>7</v>
      </c>
      <c r="D650" t="s">
        <v>722</v>
      </c>
      <c r="E650" t="s">
        <v>723</v>
      </c>
      <c r="F650" t="s">
        <v>140</v>
      </c>
    </row>
    <row r="651" spans="1:6" x14ac:dyDescent="0.35">
      <c r="A651" t="s">
        <v>14</v>
      </c>
      <c r="B651" t="s">
        <v>197</v>
      </c>
      <c r="C651">
        <v>11</v>
      </c>
      <c r="D651" t="s">
        <v>180</v>
      </c>
      <c r="E651" t="s">
        <v>179</v>
      </c>
      <c r="F651" t="s">
        <v>140</v>
      </c>
    </row>
    <row r="652" spans="1:6" x14ac:dyDescent="0.35">
      <c r="A652" t="s">
        <v>14</v>
      </c>
      <c r="B652" t="s">
        <v>200</v>
      </c>
      <c r="C652">
        <v>7</v>
      </c>
      <c r="D652" t="s">
        <v>724</v>
      </c>
      <c r="E652" t="s">
        <v>725</v>
      </c>
      <c r="F652" t="s">
        <v>140</v>
      </c>
    </row>
    <row r="653" spans="1:6" x14ac:dyDescent="0.35">
      <c r="A653" t="s">
        <v>14</v>
      </c>
      <c r="B653" t="s">
        <v>203</v>
      </c>
      <c r="C653">
        <v>6</v>
      </c>
      <c r="D653" t="s">
        <v>557</v>
      </c>
      <c r="E653" t="s">
        <v>558</v>
      </c>
      <c r="F653" t="s">
        <v>140</v>
      </c>
    </row>
    <row r="654" spans="1:6" x14ac:dyDescent="0.35">
      <c r="A654" t="s">
        <v>14</v>
      </c>
      <c r="B654" t="s">
        <v>204</v>
      </c>
      <c r="C654">
        <v>9</v>
      </c>
      <c r="D654" t="s">
        <v>291</v>
      </c>
      <c r="E654" t="s">
        <v>533</v>
      </c>
      <c r="F654" t="s">
        <v>140</v>
      </c>
    </row>
    <row r="655" spans="1:6" x14ac:dyDescent="0.35">
      <c r="A655" t="s">
        <v>14</v>
      </c>
      <c r="B655" t="s">
        <v>207</v>
      </c>
      <c r="C655">
        <v>11</v>
      </c>
      <c r="D655" t="s">
        <v>624</v>
      </c>
      <c r="E655" t="s">
        <v>625</v>
      </c>
      <c r="F655" t="s">
        <v>140</v>
      </c>
    </row>
    <row r="656" spans="1:6" x14ac:dyDescent="0.35">
      <c r="A656" t="s">
        <v>14</v>
      </c>
      <c r="B656" t="s">
        <v>210</v>
      </c>
      <c r="C656">
        <v>5</v>
      </c>
      <c r="D656" t="s">
        <v>602</v>
      </c>
      <c r="E656" t="s">
        <v>601</v>
      </c>
      <c r="F656" t="s">
        <v>140</v>
      </c>
    </row>
    <row r="657" spans="1:6" x14ac:dyDescent="0.35">
      <c r="A657" t="s">
        <v>14</v>
      </c>
      <c r="B657" t="s">
        <v>213</v>
      </c>
      <c r="C657">
        <v>7</v>
      </c>
      <c r="D657" t="s">
        <v>635</v>
      </c>
      <c r="E657" t="s">
        <v>634</v>
      </c>
      <c r="F657" t="s">
        <v>140</v>
      </c>
    </row>
    <row r="658" spans="1:6" x14ac:dyDescent="0.35">
      <c r="A658" t="s">
        <v>14</v>
      </c>
      <c r="B658" t="s">
        <v>216</v>
      </c>
      <c r="C658">
        <v>10</v>
      </c>
      <c r="D658" t="s">
        <v>570</v>
      </c>
      <c r="E658" t="s">
        <v>571</v>
      </c>
      <c r="F658" t="s">
        <v>140</v>
      </c>
    </row>
    <row r="659" spans="1:6" x14ac:dyDescent="0.35">
      <c r="A659" t="s">
        <v>14</v>
      </c>
      <c r="B659" t="s">
        <v>219</v>
      </c>
      <c r="C659">
        <v>12</v>
      </c>
      <c r="D659" t="s">
        <v>153</v>
      </c>
      <c r="E659" t="s">
        <v>152</v>
      </c>
      <c r="F659" t="s">
        <v>140</v>
      </c>
    </row>
    <row r="660" spans="1:6" x14ac:dyDescent="0.35">
      <c r="A660" t="s">
        <v>14</v>
      </c>
      <c r="B660" t="s">
        <v>222</v>
      </c>
      <c r="C660">
        <v>8</v>
      </c>
      <c r="D660" t="s">
        <v>726</v>
      </c>
      <c r="E660" t="s">
        <v>727</v>
      </c>
      <c r="F660" t="s">
        <v>140</v>
      </c>
    </row>
    <row r="661" spans="1:6" x14ac:dyDescent="0.35">
      <c r="A661" t="s">
        <v>14</v>
      </c>
      <c r="B661" t="s">
        <v>225</v>
      </c>
      <c r="C661">
        <v>9</v>
      </c>
      <c r="D661" t="s">
        <v>417</v>
      </c>
      <c r="E661" t="s">
        <v>416</v>
      </c>
      <c r="F661" t="s">
        <v>140</v>
      </c>
    </row>
    <row r="662" spans="1:6" x14ac:dyDescent="0.35">
      <c r="A662" t="s">
        <v>14</v>
      </c>
      <c r="B662" t="s">
        <v>228</v>
      </c>
      <c r="C662">
        <v>8</v>
      </c>
      <c r="D662" t="s">
        <v>390</v>
      </c>
      <c r="E662" t="s">
        <v>391</v>
      </c>
      <c r="F662" t="s">
        <v>140</v>
      </c>
    </row>
    <row r="663" spans="1:6" x14ac:dyDescent="0.35">
      <c r="A663" t="s">
        <v>14</v>
      </c>
      <c r="B663" t="s">
        <v>229</v>
      </c>
      <c r="C663">
        <v>11</v>
      </c>
      <c r="D663" t="s">
        <v>179</v>
      </c>
      <c r="E663" t="s">
        <v>180</v>
      </c>
      <c r="F663" t="s">
        <v>140</v>
      </c>
    </row>
    <row r="664" spans="1:6" x14ac:dyDescent="0.35">
      <c r="A664" t="s">
        <v>14</v>
      </c>
      <c r="B664" t="s">
        <v>232</v>
      </c>
      <c r="C664">
        <v>5</v>
      </c>
      <c r="D664" t="s">
        <v>372</v>
      </c>
      <c r="E664" t="s">
        <v>728</v>
      </c>
      <c r="F664" t="s">
        <v>729</v>
      </c>
    </row>
    <row r="665" spans="1:6" x14ac:dyDescent="0.35">
      <c r="A665" t="s">
        <v>14</v>
      </c>
      <c r="B665" t="s">
        <v>235</v>
      </c>
      <c r="C665">
        <v>7</v>
      </c>
      <c r="D665" t="s">
        <v>730</v>
      </c>
      <c r="E665" t="s">
        <v>731</v>
      </c>
      <c r="F665" t="s">
        <v>140</v>
      </c>
    </row>
    <row r="666" spans="1:6" x14ac:dyDescent="0.35">
      <c r="A666" t="s">
        <v>14</v>
      </c>
      <c r="B666" t="s">
        <v>238</v>
      </c>
      <c r="C666">
        <v>7</v>
      </c>
      <c r="D666" t="s">
        <v>593</v>
      </c>
      <c r="E666" t="s">
        <v>594</v>
      </c>
      <c r="F666" t="s">
        <v>140</v>
      </c>
    </row>
    <row r="667" spans="1:6" x14ac:dyDescent="0.35">
      <c r="A667" t="s">
        <v>14</v>
      </c>
      <c r="B667" t="s">
        <v>241</v>
      </c>
      <c r="C667">
        <v>11</v>
      </c>
      <c r="D667" t="s">
        <v>473</v>
      </c>
      <c r="E667" t="s">
        <v>394</v>
      </c>
      <c r="F667" t="s">
        <v>129</v>
      </c>
    </row>
    <row r="668" spans="1:6" x14ac:dyDescent="0.35">
      <c r="A668" t="s">
        <v>14</v>
      </c>
      <c r="B668" t="s">
        <v>244</v>
      </c>
      <c r="C668">
        <v>8</v>
      </c>
      <c r="D668" t="s">
        <v>732</v>
      </c>
      <c r="E668" t="s">
        <v>733</v>
      </c>
      <c r="F668" t="s">
        <v>140</v>
      </c>
    </row>
    <row r="669" spans="1:6" x14ac:dyDescent="0.35">
      <c r="A669" t="s">
        <v>14</v>
      </c>
      <c r="B669" t="s">
        <v>247</v>
      </c>
      <c r="C669">
        <v>8</v>
      </c>
      <c r="D669" t="s">
        <v>143</v>
      </c>
      <c r="E669" t="s">
        <v>142</v>
      </c>
      <c r="F669" t="s">
        <v>140</v>
      </c>
    </row>
    <row r="670" spans="1:6" x14ac:dyDescent="0.35">
      <c r="A670" t="s">
        <v>14</v>
      </c>
      <c r="B670" t="s">
        <v>250</v>
      </c>
      <c r="C670">
        <v>10</v>
      </c>
      <c r="D670" t="s">
        <v>734</v>
      </c>
      <c r="E670" t="s">
        <v>735</v>
      </c>
      <c r="F670" t="s">
        <v>140</v>
      </c>
    </row>
    <row r="671" spans="1:6" x14ac:dyDescent="0.35">
      <c r="A671" t="s">
        <v>14</v>
      </c>
      <c r="B671" t="s">
        <v>253</v>
      </c>
      <c r="C671">
        <v>6</v>
      </c>
      <c r="D671" t="s">
        <v>437</v>
      </c>
      <c r="E671" t="s">
        <v>436</v>
      </c>
      <c r="F671" t="s">
        <v>140</v>
      </c>
    </row>
    <row r="672" spans="1:6" x14ac:dyDescent="0.35">
      <c r="A672" t="s">
        <v>14</v>
      </c>
      <c r="B672" t="s">
        <v>254</v>
      </c>
      <c r="C672">
        <v>6</v>
      </c>
      <c r="D672" t="s">
        <v>736</v>
      </c>
      <c r="E672" t="s">
        <v>737</v>
      </c>
      <c r="F672" t="s">
        <v>140</v>
      </c>
    </row>
    <row r="673" spans="1:6" x14ac:dyDescent="0.35">
      <c r="A673" t="s">
        <v>14</v>
      </c>
      <c r="B673" t="s">
        <v>257</v>
      </c>
      <c r="C673">
        <v>6</v>
      </c>
      <c r="D673" t="s">
        <v>494</v>
      </c>
      <c r="E673" t="s">
        <v>495</v>
      </c>
      <c r="F673" t="s">
        <v>140</v>
      </c>
    </row>
    <row r="674" spans="1:6" x14ac:dyDescent="0.35">
      <c r="A674" t="s">
        <v>14</v>
      </c>
      <c r="B674" t="s">
        <v>258</v>
      </c>
      <c r="C674">
        <v>14</v>
      </c>
      <c r="D674" t="s">
        <v>182</v>
      </c>
      <c r="E674" t="s">
        <v>183</v>
      </c>
      <c r="F674" t="s">
        <v>140</v>
      </c>
    </row>
    <row r="675" spans="1:6" x14ac:dyDescent="0.35">
      <c r="A675" t="s">
        <v>14</v>
      </c>
      <c r="B675" t="s">
        <v>259</v>
      </c>
      <c r="C675">
        <v>8</v>
      </c>
      <c r="D675" t="s">
        <v>738</v>
      </c>
      <c r="E675" t="s">
        <v>739</v>
      </c>
      <c r="F675" t="s">
        <v>140</v>
      </c>
    </row>
    <row r="676" spans="1:6" x14ac:dyDescent="0.35">
      <c r="A676" t="s">
        <v>14</v>
      </c>
      <c r="B676" t="s">
        <v>262</v>
      </c>
      <c r="C676">
        <v>10</v>
      </c>
      <c r="D676" t="s">
        <v>279</v>
      </c>
      <c r="E676" t="s">
        <v>280</v>
      </c>
      <c r="F676" t="s">
        <v>140</v>
      </c>
    </row>
    <row r="677" spans="1:6" x14ac:dyDescent="0.35">
      <c r="A677" t="s">
        <v>14</v>
      </c>
      <c r="B677" t="s">
        <v>265</v>
      </c>
      <c r="C677">
        <v>9</v>
      </c>
      <c r="D677" t="s">
        <v>529</v>
      </c>
      <c r="E677" t="s">
        <v>530</v>
      </c>
      <c r="F677" t="s">
        <v>140</v>
      </c>
    </row>
    <row r="678" spans="1:6" x14ac:dyDescent="0.35">
      <c r="A678" t="s">
        <v>14</v>
      </c>
      <c r="B678" t="s">
        <v>268</v>
      </c>
      <c r="C678">
        <v>1</v>
      </c>
      <c r="D678" t="s">
        <v>177</v>
      </c>
      <c r="E678" t="s">
        <v>140</v>
      </c>
      <c r="F678" t="s">
        <v>140</v>
      </c>
    </row>
    <row r="679" spans="1:6" x14ac:dyDescent="0.35">
      <c r="A679" t="s">
        <v>14</v>
      </c>
      <c r="B679" t="s">
        <v>271</v>
      </c>
      <c r="C679">
        <v>10</v>
      </c>
      <c r="D679" t="s">
        <v>272</v>
      </c>
      <c r="E679" t="s">
        <v>273</v>
      </c>
      <c r="F679" t="s">
        <v>140</v>
      </c>
    </row>
    <row r="680" spans="1:6" x14ac:dyDescent="0.35">
      <c r="A680" t="s">
        <v>14</v>
      </c>
      <c r="B680" t="s">
        <v>274</v>
      </c>
      <c r="C680">
        <v>10</v>
      </c>
      <c r="D680" t="s">
        <v>449</v>
      </c>
      <c r="E680" t="s">
        <v>448</v>
      </c>
      <c r="F680" t="s">
        <v>140</v>
      </c>
    </row>
    <row r="681" spans="1:6" x14ac:dyDescent="0.35">
      <c r="A681" t="s">
        <v>14</v>
      </c>
      <c r="B681" t="s">
        <v>275</v>
      </c>
      <c r="C681">
        <v>6</v>
      </c>
      <c r="D681" t="s">
        <v>221</v>
      </c>
      <c r="E681" t="s">
        <v>220</v>
      </c>
      <c r="F681" t="s">
        <v>140</v>
      </c>
    </row>
    <row r="682" spans="1:6" x14ac:dyDescent="0.35">
      <c r="A682" t="s">
        <v>14</v>
      </c>
      <c r="B682" t="s">
        <v>278</v>
      </c>
      <c r="C682">
        <v>9</v>
      </c>
      <c r="D682" t="s">
        <v>496</v>
      </c>
      <c r="E682" t="s">
        <v>497</v>
      </c>
      <c r="F682" t="s">
        <v>140</v>
      </c>
    </row>
    <row r="683" spans="1:6" x14ac:dyDescent="0.35">
      <c r="A683" t="s">
        <v>14</v>
      </c>
      <c r="B683" t="s">
        <v>281</v>
      </c>
      <c r="C683">
        <v>6</v>
      </c>
      <c r="D683" t="s">
        <v>740</v>
      </c>
      <c r="E683" t="s">
        <v>741</v>
      </c>
      <c r="F683" t="s">
        <v>140</v>
      </c>
    </row>
    <row r="684" spans="1:6" x14ac:dyDescent="0.35">
      <c r="A684" t="s">
        <v>14</v>
      </c>
      <c r="B684" t="s">
        <v>282</v>
      </c>
      <c r="C684">
        <v>6</v>
      </c>
      <c r="D684" t="s">
        <v>742</v>
      </c>
      <c r="E684" t="s">
        <v>383</v>
      </c>
      <c r="F684" t="s">
        <v>140</v>
      </c>
    </row>
    <row r="685" spans="1:6" x14ac:dyDescent="0.35">
      <c r="A685" t="s">
        <v>14</v>
      </c>
      <c r="B685" t="s">
        <v>283</v>
      </c>
      <c r="C685">
        <v>12</v>
      </c>
      <c r="D685" t="s">
        <v>406</v>
      </c>
      <c r="E685" t="s">
        <v>407</v>
      </c>
      <c r="F685" t="s">
        <v>140</v>
      </c>
    </row>
    <row r="686" spans="1:6" x14ac:dyDescent="0.35">
      <c r="A686" t="s">
        <v>14</v>
      </c>
      <c r="B686" t="s">
        <v>284</v>
      </c>
      <c r="C686">
        <v>8</v>
      </c>
      <c r="D686" t="s">
        <v>272</v>
      </c>
      <c r="E686" t="s">
        <v>273</v>
      </c>
      <c r="F686" t="s">
        <v>140</v>
      </c>
    </row>
    <row r="687" spans="1:6" x14ac:dyDescent="0.35">
      <c r="A687" t="s">
        <v>14</v>
      </c>
      <c r="B687" t="s">
        <v>287</v>
      </c>
      <c r="C687">
        <v>5</v>
      </c>
      <c r="D687" t="s">
        <v>358</v>
      </c>
      <c r="E687" t="s">
        <v>359</v>
      </c>
      <c r="F687" t="s">
        <v>140</v>
      </c>
    </row>
    <row r="688" spans="1:6" x14ac:dyDescent="0.35">
      <c r="A688" t="s">
        <v>14</v>
      </c>
      <c r="B688" t="s">
        <v>290</v>
      </c>
      <c r="C688">
        <v>4</v>
      </c>
      <c r="D688" t="s">
        <v>89</v>
      </c>
      <c r="E688" t="s">
        <v>90</v>
      </c>
      <c r="F688" t="s">
        <v>140</v>
      </c>
    </row>
    <row r="689" spans="1:6" x14ac:dyDescent="0.35">
      <c r="A689" t="s">
        <v>14</v>
      </c>
      <c r="B689" t="s">
        <v>294</v>
      </c>
      <c r="C689">
        <v>4</v>
      </c>
      <c r="D689" t="s">
        <v>743</v>
      </c>
      <c r="E689" t="s">
        <v>744</v>
      </c>
      <c r="F689" t="s">
        <v>140</v>
      </c>
    </row>
    <row r="690" spans="1:6" x14ac:dyDescent="0.35">
      <c r="A690" t="s">
        <v>14</v>
      </c>
      <c r="B690" t="s">
        <v>297</v>
      </c>
      <c r="C690">
        <v>8</v>
      </c>
      <c r="D690" t="s">
        <v>44</v>
      </c>
      <c r="E690" t="s">
        <v>45</v>
      </c>
      <c r="F690" t="s">
        <v>140</v>
      </c>
    </row>
    <row r="691" spans="1:6" x14ac:dyDescent="0.35">
      <c r="A691" t="s">
        <v>14</v>
      </c>
      <c r="B691" t="s">
        <v>300</v>
      </c>
      <c r="C691">
        <v>3</v>
      </c>
      <c r="D691" t="s">
        <v>745</v>
      </c>
      <c r="E691" t="s">
        <v>746</v>
      </c>
      <c r="F691" t="s">
        <v>140</v>
      </c>
    </row>
    <row r="692" spans="1:6" x14ac:dyDescent="0.35">
      <c r="A692" t="s">
        <v>14</v>
      </c>
      <c r="B692" t="s">
        <v>301</v>
      </c>
      <c r="C692">
        <v>9</v>
      </c>
      <c r="D692" t="s">
        <v>382</v>
      </c>
      <c r="E692" t="s">
        <v>747</v>
      </c>
      <c r="F692" t="s">
        <v>140</v>
      </c>
    </row>
    <row r="693" spans="1:6" x14ac:dyDescent="0.35">
      <c r="A693" t="s">
        <v>14</v>
      </c>
      <c r="B693" t="s">
        <v>302</v>
      </c>
      <c r="C693">
        <v>4</v>
      </c>
      <c r="D693" t="s">
        <v>359</v>
      </c>
      <c r="E693" t="s">
        <v>358</v>
      </c>
      <c r="F693" t="s">
        <v>140</v>
      </c>
    </row>
    <row r="694" spans="1:6" x14ac:dyDescent="0.35">
      <c r="A694" t="s">
        <v>14</v>
      </c>
      <c r="B694" t="s">
        <v>305</v>
      </c>
      <c r="C694">
        <v>6</v>
      </c>
      <c r="D694" t="s">
        <v>468</v>
      </c>
      <c r="E694" t="s">
        <v>467</v>
      </c>
      <c r="F694" t="s">
        <v>140</v>
      </c>
    </row>
    <row r="695" spans="1:6" x14ac:dyDescent="0.35">
      <c r="A695" t="s">
        <v>14</v>
      </c>
      <c r="B695" t="s">
        <v>308</v>
      </c>
      <c r="C695">
        <v>9</v>
      </c>
      <c r="D695" t="s">
        <v>78</v>
      </c>
      <c r="E695" t="s">
        <v>79</v>
      </c>
      <c r="F695" t="s">
        <v>140</v>
      </c>
    </row>
    <row r="696" spans="1:6" x14ac:dyDescent="0.35">
      <c r="A696" t="s">
        <v>14</v>
      </c>
      <c r="B696" t="s">
        <v>311</v>
      </c>
      <c r="C696">
        <v>7</v>
      </c>
      <c r="D696" t="s">
        <v>748</v>
      </c>
      <c r="E696" t="s">
        <v>749</v>
      </c>
      <c r="F696" t="s">
        <v>140</v>
      </c>
    </row>
    <row r="697" spans="1:6" x14ac:dyDescent="0.35">
      <c r="A697" t="s">
        <v>14</v>
      </c>
      <c r="B697" t="s">
        <v>312</v>
      </c>
      <c r="C697">
        <v>1</v>
      </c>
      <c r="D697" t="s">
        <v>177</v>
      </c>
      <c r="E697" t="s">
        <v>140</v>
      </c>
      <c r="F697" t="s">
        <v>140</v>
      </c>
    </row>
    <row r="698" spans="1:6" x14ac:dyDescent="0.35">
      <c r="A698" t="s">
        <v>14</v>
      </c>
      <c r="B698" t="s">
        <v>315</v>
      </c>
      <c r="C698">
        <v>6</v>
      </c>
      <c r="D698" t="s">
        <v>177</v>
      </c>
      <c r="E698" t="s">
        <v>140</v>
      </c>
      <c r="F698" t="s">
        <v>140</v>
      </c>
    </row>
    <row r="699" spans="1:6" x14ac:dyDescent="0.35">
      <c r="A699" t="s">
        <v>14</v>
      </c>
      <c r="B699" t="s">
        <v>318</v>
      </c>
      <c r="C699">
        <v>4</v>
      </c>
      <c r="D699" t="s">
        <v>540</v>
      </c>
      <c r="E699" t="s">
        <v>541</v>
      </c>
      <c r="F699" t="s">
        <v>140</v>
      </c>
    </row>
    <row r="700" spans="1:6" x14ac:dyDescent="0.35">
      <c r="A700" t="s">
        <v>14</v>
      </c>
      <c r="B700" t="s">
        <v>321</v>
      </c>
      <c r="C700">
        <v>1</v>
      </c>
      <c r="D700" t="s">
        <v>140</v>
      </c>
      <c r="E700" t="s">
        <v>177</v>
      </c>
      <c r="F700" t="s">
        <v>140</v>
      </c>
    </row>
    <row r="701" spans="1:6" x14ac:dyDescent="0.35">
      <c r="A701" t="s">
        <v>14</v>
      </c>
      <c r="B701" t="s">
        <v>322</v>
      </c>
      <c r="C701">
        <v>5</v>
      </c>
      <c r="D701" t="s">
        <v>750</v>
      </c>
      <c r="E701" t="s">
        <v>751</v>
      </c>
      <c r="F701" t="s">
        <v>140</v>
      </c>
    </row>
    <row r="702" spans="1:6" x14ac:dyDescent="0.35">
      <c r="A702" t="s">
        <v>14</v>
      </c>
      <c r="B702" t="s">
        <v>325</v>
      </c>
      <c r="C702">
        <v>1</v>
      </c>
      <c r="D702" t="s">
        <v>177</v>
      </c>
      <c r="E702" t="s">
        <v>140</v>
      </c>
      <c r="F702" t="s">
        <v>140</v>
      </c>
    </row>
    <row r="703" spans="1:6" x14ac:dyDescent="0.35">
      <c r="A703" t="s">
        <v>14</v>
      </c>
      <c r="B703" t="s">
        <v>326</v>
      </c>
      <c r="C703">
        <v>3</v>
      </c>
      <c r="D703" t="s">
        <v>408</v>
      </c>
      <c r="E703" t="s">
        <v>409</v>
      </c>
      <c r="F703" t="s">
        <v>140</v>
      </c>
    </row>
    <row r="704" spans="1:6" x14ac:dyDescent="0.35">
      <c r="A704" t="s">
        <v>14</v>
      </c>
      <c r="B704" t="s">
        <v>329</v>
      </c>
      <c r="C704">
        <v>5</v>
      </c>
      <c r="D704" t="s">
        <v>505</v>
      </c>
      <c r="E704" t="s">
        <v>504</v>
      </c>
      <c r="F704" t="s">
        <v>140</v>
      </c>
    </row>
    <row r="705" spans="1:6" x14ac:dyDescent="0.35">
      <c r="A705" t="s">
        <v>14</v>
      </c>
      <c r="B705" t="s">
        <v>438</v>
      </c>
      <c r="C705">
        <v>1</v>
      </c>
      <c r="D705" t="s">
        <v>177</v>
      </c>
      <c r="E705" t="s">
        <v>140</v>
      </c>
      <c r="F705" t="s">
        <v>140</v>
      </c>
    </row>
    <row r="706" spans="1:6" x14ac:dyDescent="0.35">
      <c r="A706" t="s">
        <v>14</v>
      </c>
      <c r="B706" t="s">
        <v>330</v>
      </c>
      <c r="C706">
        <v>10</v>
      </c>
      <c r="D706" t="s">
        <v>215</v>
      </c>
      <c r="E706" t="s">
        <v>214</v>
      </c>
      <c r="F706" t="s">
        <v>140</v>
      </c>
    </row>
    <row r="707" spans="1:6" x14ac:dyDescent="0.35">
      <c r="A707" t="s">
        <v>14</v>
      </c>
      <c r="B707" t="s">
        <v>441</v>
      </c>
      <c r="C707">
        <v>2</v>
      </c>
      <c r="D707" t="s">
        <v>690</v>
      </c>
      <c r="E707" t="s">
        <v>691</v>
      </c>
      <c r="F707" t="s">
        <v>140</v>
      </c>
    </row>
    <row r="708" spans="1:6" x14ac:dyDescent="0.35">
      <c r="A708" t="s">
        <v>14</v>
      </c>
      <c r="B708" t="s">
        <v>524</v>
      </c>
      <c r="C708">
        <v>1</v>
      </c>
      <c r="D708" t="s">
        <v>177</v>
      </c>
      <c r="E708" t="s">
        <v>140</v>
      </c>
      <c r="F708" t="s">
        <v>140</v>
      </c>
    </row>
    <row r="709" spans="1:6" x14ac:dyDescent="0.35">
      <c r="A709" t="s">
        <v>14</v>
      </c>
      <c r="B709" t="s">
        <v>334</v>
      </c>
      <c r="C709">
        <v>1</v>
      </c>
      <c r="D709" t="s">
        <v>177</v>
      </c>
      <c r="E709" t="s">
        <v>140</v>
      </c>
      <c r="F709" t="s">
        <v>140</v>
      </c>
    </row>
    <row r="710" spans="1:6" x14ac:dyDescent="0.35">
      <c r="A710" t="s">
        <v>14</v>
      </c>
      <c r="B710" t="s">
        <v>335</v>
      </c>
      <c r="C710">
        <v>1</v>
      </c>
      <c r="D710" t="s">
        <v>177</v>
      </c>
      <c r="E710" t="s">
        <v>140</v>
      </c>
      <c r="F710" t="s">
        <v>140</v>
      </c>
    </row>
    <row r="711" spans="1:6" x14ac:dyDescent="0.35">
      <c r="A711" t="s">
        <v>14</v>
      </c>
      <c r="B711" t="s">
        <v>444</v>
      </c>
      <c r="C711">
        <v>1</v>
      </c>
      <c r="D711" t="s">
        <v>177</v>
      </c>
      <c r="E711" t="s">
        <v>140</v>
      </c>
      <c r="F711" t="s">
        <v>140</v>
      </c>
    </row>
    <row r="712" spans="1:6" x14ac:dyDescent="0.35">
      <c r="A712" t="s">
        <v>14</v>
      </c>
      <c r="B712" t="s">
        <v>445</v>
      </c>
      <c r="C712">
        <v>1</v>
      </c>
      <c r="D712" t="s">
        <v>177</v>
      </c>
      <c r="E712" t="s">
        <v>140</v>
      </c>
      <c r="F712" t="s">
        <v>140</v>
      </c>
    </row>
    <row r="713" spans="1:6" x14ac:dyDescent="0.35">
      <c r="A713" t="s">
        <v>14</v>
      </c>
      <c r="B713" t="s">
        <v>336</v>
      </c>
      <c r="C713">
        <v>12</v>
      </c>
      <c r="D713" t="s">
        <v>752</v>
      </c>
      <c r="E713" t="s">
        <v>753</v>
      </c>
      <c r="F713" t="s">
        <v>140</v>
      </c>
    </row>
    <row r="714" spans="1:6" x14ac:dyDescent="0.35">
      <c r="A714" t="s">
        <v>14</v>
      </c>
      <c r="B714" t="s">
        <v>754</v>
      </c>
      <c r="C714">
        <v>1</v>
      </c>
      <c r="D714" t="s">
        <v>177</v>
      </c>
      <c r="E714" t="s">
        <v>140</v>
      </c>
      <c r="F714" t="s">
        <v>140</v>
      </c>
    </row>
    <row r="715" spans="1:6" x14ac:dyDescent="0.35">
      <c r="A715" t="s">
        <v>14</v>
      </c>
      <c r="B715" t="s">
        <v>339</v>
      </c>
      <c r="C715">
        <v>15</v>
      </c>
      <c r="D715" t="s">
        <v>77</v>
      </c>
      <c r="E715" t="s">
        <v>755</v>
      </c>
      <c r="F715" t="s">
        <v>416</v>
      </c>
    </row>
    <row r="716" spans="1:6" x14ac:dyDescent="0.35">
      <c r="A716" t="s">
        <v>15</v>
      </c>
      <c r="B716" t="s">
        <v>137</v>
      </c>
      <c r="C716">
        <v>1</v>
      </c>
      <c r="D716" t="s">
        <v>140</v>
      </c>
      <c r="E716" t="s">
        <v>177</v>
      </c>
      <c r="F716" t="s">
        <v>140</v>
      </c>
    </row>
    <row r="717" spans="1:6" x14ac:dyDescent="0.35">
      <c r="A717" t="s">
        <v>15</v>
      </c>
      <c r="B717" t="s">
        <v>141</v>
      </c>
      <c r="C717">
        <v>7</v>
      </c>
      <c r="D717" t="s">
        <v>172</v>
      </c>
      <c r="E717" t="s">
        <v>171</v>
      </c>
      <c r="F717" t="s">
        <v>140</v>
      </c>
    </row>
    <row r="718" spans="1:6" x14ac:dyDescent="0.35">
      <c r="A718" t="s">
        <v>15</v>
      </c>
      <c r="B718" t="s">
        <v>144</v>
      </c>
      <c r="C718">
        <v>15</v>
      </c>
      <c r="D718" t="s">
        <v>559</v>
      </c>
      <c r="E718" t="s">
        <v>560</v>
      </c>
      <c r="F718" t="s">
        <v>140</v>
      </c>
    </row>
    <row r="719" spans="1:6" x14ac:dyDescent="0.35">
      <c r="A719" t="s">
        <v>15</v>
      </c>
      <c r="B719" t="s">
        <v>148</v>
      </c>
      <c r="C719">
        <v>10</v>
      </c>
      <c r="D719" t="s">
        <v>683</v>
      </c>
      <c r="E719" t="s">
        <v>682</v>
      </c>
      <c r="F719" t="s">
        <v>140</v>
      </c>
    </row>
    <row r="720" spans="1:6" x14ac:dyDescent="0.35">
      <c r="A720" t="s">
        <v>15</v>
      </c>
      <c r="B720" t="s">
        <v>151</v>
      </c>
      <c r="C720">
        <v>9</v>
      </c>
      <c r="D720" t="s">
        <v>425</v>
      </c>
      <c r="E720" t="s">
        <v>424</v>
      </c>
      <c r="F720" t="s">
        <v>140</v>
      </c>
    </row>
    <row r="721" spans="1:6" x14ac:dyDescent="0.35">
      <c r="A721" t="s">
        <v>15</v>
      </c>
      <c r="B721" t="s">
        <v>154</v>
      </c>
      <c r="C721">
        <v>8</v>
      </c>
      <c r="D721" t="s">
        <v>73</v>
      </c>
      <c r="E721" t="s">
        <v>72</v>
      </c>
      <c r="F721" t="s">
        <v>140</v>
      </c>
    </row>
    <row r="722" spans="1:6" x14ac:dyDescent="0.35">
      <c r="A722" t="s">
        <v>15</v>
      </c>
      <c r="B722" t="s">
        <v>155</v>
      </c>
      <c r="C722">
        <v>10</v>
      </c>
      <c r="D722" t="s">
        <v>503</v>
      </c>
      <c r="E722" t="s">
        <v>502</v>
      </c>
      <c r="F722" t="s">
        <v>140</v>
      </c>
    </row>
    <row r="723" spans="1:6" x14ac:dyDescent="0.35">
      <c r="A723" t="s">
        <v>15</v>
      </c>
      <c r="B723" t="s">
        <v>158</v>
      </c>
      <c r="C723">
        <v>11</v>
      </c>
      <c r="D723" t="s">
        <v>426</v>
      </c>
      <c r="E723" t="s">
        <v>427</v>
      </c>
      <c r="F723" t="s">
        <v>140</v>
      </c>
    </row>
    <row r="724" spans="1:6" x14ac:dyDescent="0.35">
      <c r="A724" t="s">
        <v>15</v>
      </c>
      <c r="B724" t="s">
        <v>161</v>
      </c>
      <c r="C724">
        <v>7</v>
      </c>
      <c r="D724" t="s">
        <v>116</v>
      </c>
      <c r="E724" t="s">
        <v>115</v>
      </c>
      <c r="F724" t="s">
        <v>140</v>
      </c>
    </row>
    <row r="725" spans="1:6" x14ac:dyDescent="0.35">
      <c r="A725" t="s">
        <v>15</v>
      </c>
      <c r="B725" t="s">
        <v>164</v>
      </c>
      <c r="C725">
        <v>14</v>
      </c>
      <c r="D725" t="s">
        <v>688</v>
      </c>
      <c r="E725" t="s">
        <v>689</v>
      </c>
      <c r="F725" t="s">
        <v>140</v>
      </c>
    </row>
    <row r="726" spans="1:6" x14ac:dyDescent="0.35">
      <c r="A726" t="s">
        <v>15</v>
      </c>
      <c r="B726" t="s">
        <v>167</v>
      </c>
      <c r="C726">
        <v>8</v>
      </c>
      <c r="D726" t="s">
        <v>573</v>
      </c>
      <c r="E726" t="s">
        <v>572</v>
      </c>
      <c r="F726" t="s">
        <v>140</v>
      </c>
    </row>
    <row r="727" spans="1:6" x14ac:dyDescent="0.35">
      <c r="A727" t="s">
        <v>15</v>
      </c>
      <c r="B727" t="s">
        <v>170</v>
      </c>
      <c r="C727">
        <v>3</v>
      </c>
      <c r="D727" t="s">
        <v>756</v>
      </c>
      <c r="E727" t="s">
        <v>757</v>
      </c>
      <c r="F727" t="s">
        <v>140</v>
      </c>
    </row>
    <row r="728" spans="1:6" x14ac:dyDescent="0.35">
      <c r="A728" t="s">
        <v>15</v>
      </c>
      <c r="B728" t="s">
        <v>173</v>
      </c>
      <c r="C728">
        <v>5</v>
      </c>
      <c r="D728" t="s">
        <v>140</v>
      </c>
      <c r="E728" t="s">
        <v>177</v>
      </c>
      <c r="F728" t="s">
        <v>140</v>
      </c>
    </row>
    <row r="729" spans="1:6" x14ac:dyDescent="0.35">
      <c r="A729" t="s">
        <v>15</v>
      </c>
      <c r="B729" t="s">
        <v>176</v>
      </c>
      <c r="C729">
        <v>4</v>
      </c>
      <c r="D729" t="s">
        <v>415</v>
      </c>
      <c r="E729" t="s">
        <v>414</v>
      </c>
      <c r="F729" t="s">
        <v>140</v>
      </c>
    </row>
    <row r="730" spans="1:6" x14ac:dyDescent="0.35">
      <c r="A730" t="s">
        <v>15</v>
      </c>
      <c r="B730" t="s">
        <v>178</v>
      </c>
      <c r="C730">
        <v>2</v>
      </c>
      <c r="D730" t="s">
        <v>177</v>
      </c>
      <c r="E730" t="s">
        <v>140</v>
      </c>
      <c r="F730" t="s">
        <v>140</v>
      </c>
    </row>
    <row r="731" spans="1:6" x14ac:dyDescent="0.35">
      <c r="A731" t="s">
        <v>15</v>
      </c>
      <c r="B731" t="s">
        <v>181</v>
      </c>
      <c r="C731">
        <v>6</v>
      </c>
      <c r="D731" t="s">
        <v>758</v>
      </c>
      <c r="E731" t="s">
        <v>759</v>
      </c>
      <c r="F731" t="s">
        <v>140</v>
      </c>
    </row>
    <row r="732" spans="1:6" x14ac:dyDescent="0.35">
      <c r="A732" t="s">
        <v>15</v>
      </c>
      <c r="B732" t="s">
        <v>184</v>
      </c>
      <c r="C732">
        <v>8</v>
      </c>
      <c r="D732" t="s">
        <v>738</v>
      </c>
      <c r="E732" t="s">
        <v>739</v>
      </c>
      <c r="F732" t="s">
        <v>140</v>
      </c>
    </row>
    <row r="733" spans="1:6" x14ac:dyDescent="0.35">
      <c r="A733" t="s">
        <v>15</v>
      </c>
      <c r="B733" t="s">
        <v>185</v>
      </c>
      <c r="C733">
        <v>4</v>
      </c>
      <c r="D733" t="s">
        <v>695</v>
      </c>
      <c r="E733" t="s">
        <v>694</v>
      </c>
      <c r="F733" t="s">
        <v>140</v>
      </c>
    </row>
    <row r="734" spans="1:6" x14ac:dyDescent="0.35">
      <c r="A734" t="s">
        <v>15</v>
      </c>
      <c r="B734" t="s">
        <v>186</v>
      </c>
      <c r="C734">
        <v>4</v>
      </c>
      <c r="D734" t="s">
        <v>760</v>
      </c>
      <c r="E734" t="s">
        <v>761</v>
      </c>
      <c r="F734" t="s">
        <v>140</v>
      </c>
    </row>
    <row r="735" spans="1:6" x14ac:dyDescent="0.35">
      <c r="A735" t="s">
        <v>15</v>
      </c>
      <c r="B735" t="s">
        <v>189</v>
      </c>
      <c r="C735">
        <v>3</v>
      </c>
      <c r="D735" t="s">
        <v>53</v>
      </c>
      <c r="E735" t="s">
        <v>52</v>
      </c>
      <c r="F735" t="s">
        <v>140</v>
      </c>
    </row>
    <row r="736" spans="1:6" x14ac:dyDescent="0.35">
      <c r="A736" t="s">
        <v>15</v>
      </c>
      <c r="B736" t="s">
        <v>190</v>
      </c>
      <c r="C736">
        <v>3</v>
      </c>
      <c r="D736" t="s">
        <v>698</v>
      </c>
      <c r="E736" t="s">
        <v>699</v>
      </c>
      <c r="F736" t="s">
        <v>140</v>
      </c>
    </row>
    <row r="737" spans="1:6" x14ac:dyDescent="0.35">
      <c r="A737" t="s">
        <v>15</v>
      </c>
      <c r="B737" t="s">
        <v>193</v>
      </c>
      <c r="C737">
        <v>6</v>
      </c>
      <c r="D737" t="s">
        <v>341</v>
      </c>
      <c r="E737" t="s">
        <v>569</v>
      </c>
      <c r="F737" t="s">
        <v>140</v>
      </c>
    </row>
    <row r="738" spans="1:6" x14ac:dyDescent="0.35">
      <c r="A738" t="s">
        <v>15</v>
      </c>
      <c r="B738" t="s">
        <v>194</v>
      </c>
      <c r="C738">
        <v>5</v>
      </c>
      <c r="D738" t="s">
        <v>319</v>
      </c>
      <c r="E738" t="s">
        <v>320</v>
      </c>
      <c r="F738" t="s">
        <v>140</v>
      </c>
    </row>
    <row r="739" spans="1:6" x14ac:dyDescent="0.35">
      <c r="A739" t="s">
        <v>15</v>
      </c>
      <c r="B739" t="s">
        <v>197</v>
      </c>
      <c r="C739">
        <v>4</v>
      </c>
      <c r="D739" t="s">
        <v>56</v>
      </c>
      <c r="E739" t="s">
        <v>57</v>
      </c>
      <c r="F739" t="s">
        <v>140</v>
      </c>
    </row>
    <row r="740" spans="1:6" x14ac:dyDescent="0.35">
      <c r="A740" t="s">
        <v>15</v>
      </c>
      <c r="B740" t="s">
        <v>200</v>
      </c>
      <c r="C740">
        <v>4</v>
      </c>
      <c r="D740" t="s">
        <v>610</v>
      </c>
      <c r="E740" t="s">
        <v>610</v>
      </c>
      <c r="F740" t="s">
        <v>140</v>
      </c>
    </row>
    <row r="741" spans="1:6" x14ac:dyDescent="0.35">
      <c r="A741" t="s">
        <v>15</v>
      </c>
      <c r="B741" t="s">
        <v>203</v>
      </c>
      <c r="C741">
        <v>4</v>
      </c>
      <c r="D741" t="s">
        <v>156</v>
      </c>
      <c r="E741" t="s">
        <v>157</v>
      </c>
      <c r="F741" t="s">
        <v>140</v>
      </c>
    </row>
    <row r="742" spans="1:6" x14ac:dyDescent="0.35">
      <c r="A742" t="s">
        <v>15</v>
      </c>
      <c r="B742" t="s">
        <v>204</v>
      </c>
      <c r="C742">
        <v>4</v>
      </c>
      <c r="D742" t="s">
        <v>504</v>
      </c>
      <c r="E742" t="s">
        <v>505</v>
      </c>
      <c r="F742" t="s">
        <v>140</v>
      </c>
    </row>
    <row r="743" spans="1:6" x14ac:dyDescent="0.35">
      <c r="A743" t="s">
        <v>15</v>
      </c>
      <c r="B743" t="s">
        <v>207</v>
      </c>
      <c r="C743">
        <v>7</v>
      </c>
      <c r="D743" t="s">
        <v>46</v>
      </c>
      <c r="E743" t="s">
        <v>47</v>
      </c>
      <c r="F743" t="s">
        <v>140</v>
      </c>
    </row>
    <row r="744" spans="1:6" x14ac:dyDescent="0.35">
      <c r="A744" t="s">
        <v>15</v>
      </c>
      <c r="B744" t="s">
        <v>210</v>
      </c>
      <c r="C744">
        <v>7</v>
      </c>
      <c r="D744" t="s">
        <v>762</v>
      </c>
      <c r="E744" t="s">
        <v>763</v>
      </c>
      <c r="F744" t="s">
        <v>140</v>
      </c>
    </row>
    <row r="745" spans="1:6" x14ac:dyDescent="0.35">
      <c r="A745" t="s">
        <v>15</v>
      </c>
      <c r="B745" t="s">
        <v>213</v>
      </c>
      <c r="C745">
        <v>11</v>
      </c>
      <c r="D745" t="s">
        <v>252</v>
      </c>
      <c r="E745" t="s">
        <v>251</v>
      </c>
      <c r="F745" t="s">
        <v>140</v>
      </c>
    </row>
    <row r="746" spans="1:6" x14ac:dyDescent="0.35">
      <c r="A746" t="s">
        <v>15</v>
      </c>
      <c r="B746" t="s">
        <v>216</v>
      </c>
      <c r="C746">
        <v>4</v>
      </c>
      <c r="D746" t="s">
        <v>454</v>
      </c>
      <c r="E746" t="s">
        <v>455</v>
      </c>
      <c r="F746" t="s">
        <v>140</v>
      </c>
    </row>
    <row r="747" spans="1:6" x14ac:dyDescent="0.35">
      <c r="A747" t="s">
        <v>15</v>
      </c>
      <c r="B747" t="s">
        <v>219</v>
      </c>
      <c r="C747">
        <v>10</v>
      </c>
      <c r="D747" t="s">
        <v>79</v>
      </c>
      <c r="E747" t="s">
        <v>78</v>
      </c>
      <c r="F747" t="s">
        <v>140</v>
      </c>
    </row>
    <row r="748" spans="1:6" x14ac:dyDescent="0.35">
      <c r="A748" t="s">
        <v>15</v>
      </c>
      <c r="B748" t="s">
        <v>222</v>
      </c>
      <c r="C748">
        <v>12</v>
      </c>
      <c r="D748" t="s">
        <v>561</v>
      </c>
      <c r="E748" t="s">
        <v>562</v>
      </c>
      <c r="F748" t="s">
        <v>140</v>
      </c>
    </row>
    <row r="749" spans="1:6" x14ac:dyDescent="0.35">
      <c r="A749" t="s">
        <v>15</v>
      </c>
      <c r="B749" t="s">
        <v>225</v>
      </c>
      <c r="C749">
        <v>8</v>
      </c>
      <c r="D749" t="s">
        <v>224</v>
      </c>
      <c r="E749" t="s">
        <v>223</v>
      </c>
      <c r="F749" t="s">
        <v>140</v>
      </c>
    </row>
    <row r="750" spans="1:6" x14ac:dyDescent="0.35">
      <c r="A750" t="s">
        <v>15</v>
      </c>
      <c r="B750" t="s">
        <v>228</v>
      </c>
      <c r="C750">
        <v>7</v>
      </c>
      <c r="D750" t="s">
        <v>724</v>
      </c>
      <c r="E750" t="s">
        <v>725</v>
      </c>
      <c r="F750" t="s">
        <v>140</v>
      </c>
    </row>
    <row r="751" spans="1:6" x14ac:dyDescent="0.35">
      <c r="A751" t="s">
        <v>15</v>
      </c>
      <c r="B751" t="s">
        <v>229</v>
      </c>
      <c r="C751">
        <v>7</v>
      </c>
      <c r="D751" t="s">
        <v>649</v>
      </c>
      <c r="E751" t="s">
        <v>650</v>
      </c>
      <c r="F751" t="s">
        <v>140</v>
      </c>
    </row>
    <row r="752" spans="1:6" x14ac:dyDescent="0.35">
      <c r="A752" t="s">
        <v>15</v>
      </c>
      <c r="B752" t="s">
        <v>232</v>
      </c>
      <c r="C752">
        <v>6</v>
      </c>
      <c r="D752" t="s">
        <v>177</v>
      </c>
      <c r="E752" t="s">
        <v>140</v>
      </c>
      <c r="F752" t="s">
        <v>140</v>
      </c>
    </row>
    <row r="753" spans="1:6" x14ac:dyDescent="0.35">
      <c r="A753" t="s">
        <v>15</v>
      </c>
      <c r="B753" t="s">
        <v>235</v>
      </c>
      <c r="C753">
        <v>11</v>
      </c>
      <c r="D753" t="s">
        <v>393</v>
      </c>
      <c r="E753" t="s">
        <v>392</v>
      </c>
      <c r="F753" t="s">
        <v>140</v>
      </c>
    </row>
    <row r="754" spans="1:6" x14ac:dyDescent="0.35">
      <c r="A754" t="s">
        <v>15</v>
      </c>
      <c r="B754" t="s">
        <v>238</v>
      </c>
      <c r="C754">
        <v>10</v>
      </c>
      <c r="D754" t="s">
        <v>507</v>
      </c>
      <c r="E754" t="s">
        <v>506</v>
      </c>
      <c r="F754" t="s">
        <v>140</v>
      </c>
    </row>
    <row r="755" spans="1:6" x14ac:dyDescent="0.35">
      <c r="A755" t="s">
        <v>15</v>
      </c>
      <c r="B755" t="s">
        <v>241</v>
      </c>
      <c r="C755">
        <v>5</v>
      </c>
      <c r="D755" t="s">
        <v>680</v>
      </c>
      <c r="E755" t="s">
        <v>681</v>
      </c>
      <c r="F755" t="s">
        <v>140</v>
      </c>
    </row>
    <row r="756" spans="1:6" x14ac:dyDescent="0.35">
      <c r="A756" t="s">
        <v>15</v>
      </c>
      <c r="B756" t="s">
        <v>244</v>
      </c>
      <c r="C756">
        <v>9</v>
      </c>
      <c r="D756" t="s">
        <v>764</v>
      </c>
      <c r="E756" t="s">
        <v>765</v>
      </c>
      <c r="F756" t="s">
        <v>140</v>
      </c>
    </row>
    <row r="757" spans="1:6" x14ac:dyDescent="0.35">
      <c r="A757" t="s">
        <v>15</v>
      </c>
      <c r="B757" t="s">
        <v>247</v>
      </c>
      <c r="C757">
        <v>7</v>
      </c>
      <c r="D757" t="s">
        <v>546</v>
      </c>
      <c r="E757" t="s">
        <v>701</v>
      </c>
      <c r="F757" t="s">
        <v>140</v>
      </c>
    </row>
    <row r="758" spans="1:6" x14ac:dyDescent="0.35">
      <c r="A758" t="s">
        <v>15</v>
      </c>
      <c r="B758" t="s">
        <v>250</v>
      </c>
      <c r="C758">
        <v>8</v>
      </c>
      <c r="D758" t="s">
        <v>666</v>
      </c>
      <c r="E758" t="s">
        <v>667</v>
      </c>
      <c r="F758" t="s">
        <v>140</v>
      </c>
    </row>
    <row r="759" spans="1:6" x14ac:dyDescent="0.35">
      <c r="A759" t="s">
        <v>15</v>
      </c>
      <c r="B759" t="s">
        <v>253</v>
      </c>
      <c r="C759">
        <v>8</v>
      </c>
      <c r="D759" t="s">
        <v>766</v>
      </c>
      <c r="E759" t="s">
        <v>767</v>
      </c>
      <c r="F759" t="s">
        <v>140</v>
      </c>
    </row>
    <row r="760" spans="1:6" x14ac:dyDescent="0.35">
      <c r="A760" t="s">
        <v>15</v>
      </c>
      <c r="B760" t="s">
        <v>254</v>
      </c>
      <c r="C760">
        <v>6</v>
      </c>
      <c r="D760" t="s">
        <v>768</v>
      </c>
      <c r="E760" t="s">
        <v>769</v>
      </c>
      <c r="F760" t="s">
        <v>140</v>
      </c>
    </row>
    <row r="761" spans="1:6" x14ac:dyDescent="0.35">
      <c r="A761" t="s">
        <v>15</v>
      </c>
      <c r="B761" t="s">
        <v>257</v>
      </c>
      <c r="C761">
        <v>13</v>
      </c>
      <c r="D761" t="s">
        <v>183</v>
      </c>
      <c r="E761" t="s">
        <v>182</v>
      </c>
      <c r="F761" t="s">
        <v>140</v>
      </c>
    </row>
    <row r="762" spans="1:6" x14ac:dyDescent="0.35">
      <c r="A762" t="s">
        <v>15</v>
      </c>
      <c r="B762" t="s">
        <v>258</v>
      </c>
      <c r="C762">
        <v>11</v>
      </c>
      <c r="D762" t="s">
        <v>478</v>
      </c>
      <c r="E762" t="s">
        <v>479</v>
      </c>
      <c r="F762" t="s">
        <v>140</v>
      </c>
    </row>
    <row r="763" spans="1:6" x14ac:dyDescent="0.35">
      <c r="A763" t="s">
        <v>15</v>
      </c>
      <c r="B763" t="s">
        <v>259</v>
      </c>
      <c r="C763">
        <v>11</v>
      </c>
      <c r="D763" t="s">
        <v>474</v>
      </c>
      <c r="E763" t="s">
        <v>475</v>
      </c>
      <c r="F763" t="s">
        <v>140</v>
      </c>
    </row>
    <row r="764" spans="1:6" x14ac:dyDescent="0.35">
      <c r="A764" t="s">
        <v>15</v>
      </c>
      <c r="B764" t="s">
        <v>262</v>
      </c>
      <c r="C764">
        <v>6</v>
      </c>
      <c r="D764" t="s">
        <v>280</v>
      </c>
      <c r="E764" t="s">
        <v>279</v>
      </c>
      <c r="F764" t="s">
        <v>140</v>
      </c>
    </row>
    <row r="765" spans="1:6" x14ac:dyDescent="0.35">
      <c r="A765" t="s">
        <v>15</v>
      </c>
      <c r="B765" t="s">
        <v>265</v>
      </c>
      <c r="C765">
        <v>6</v>
      </c>
      <c r="D765" t="s">
        <v>550</v>
      </c>
      <c r="E765" t="s">
        <v>549</v>
      </c>
      <c r="F765" t="s">
        <v>140</v>
      </c>
    </row>
    <row r="766" spans="1:6" x14ac:dyDescent="0.35">
      <c r="A766" t="s">
        <v>15</v>
      </c>
      <c r="B766" t="s">
        <v>268</v>
      </c>
      <c r="C766">
        <v>7</v>
      </c>
      <c r="D766" t="s">
        <v>509</v>
      </c>
      <c r="E766" t="s">
        <v>508</v>
      </c>
      <c r="F766" t="s">
        <v>140</v>
      </c>
    </row>
    <row r="767" spans="1:6" x14ac:dyDescent="0.35">
      <c r="A767" t="s">
        <v>15</v>
      </c>
      <c r="B767" t="s">
        <v>271</v>
      </c>
      <c r="C767">
        <v>11</v>
      </c>
      <c r="D767" t="s">
        <v>622</v>
      </c>
      <c r="E767" t="s">
        <v>623</v>
      </c>
      <c r="F767" t="s">
        <v>140</v>
      </c>
    </row>
    <row r="768" spans="1:6" x14ac:dyDescent="0.35">
      <c r="A768" t="s">
        <v>15</v>
      </c>
      <c r="B768" t="s">
        <v>274</v>
      </c>
      <c r="C768">
        <v>15</v>
      </c>
      <c r="D768" t="s">
        <v>448</v>
      </c>
      <c r="E768" t="s">
        <v>449</v>
      </c>
      <c r="F768" t="s">
        <v>140</v>
      </c>
    </row>
    <row r="769" spans="1:6" x14ac:dyDescent="0.35">
      <c r="A769" t="s">
        <v>15</v>
      </c>
      <c r="B769" t="s">
        <v>275</v>
      </c>
      <c r="C769">
        <v>9</v>
      </c>
      <c r="D769" t="s">
        <v>770</v>
      </c>
      <c r="E769" t="s">
        <v>771</v>
      </c>
      <c r="F769" t="s">
        <v>140</v>
      </c>
    </row>
    <row r="770" spans="1:6" x14ac:dyDescent="0.35">
      <c r="A770" t="s">
        <v>15</v>
      </c>
      <c r="B770" t="s">
        <v>278</v>
      </c>
      <c r="C770">
        <v>7</v>
      </c>
      <c r="D770" t="s">
        <v>437</v>
      </c>
      <c r="E770" t="s">
        <v>436</v>
      </c>
      <c r="F770" t="s">
        <v>140</v>
      </c>
    </row>
    <row r="771" spans="1:6" x14ac:dyDescent="0.35">
      <c r="A771" t="s">
        <v>15</v>
      </c>
      <c r="B771" t="s">
        <v>281</v>
      </c>
      <c r="C771">
        <v>7</v>
      </c>
      <c r="D771" t="s">
        <v>353</v>
      </c>
      <c r="E771" t="s">
        <v>352</v>
      </c>
      <c r="F771" t="s">
        <v>140</v>
      </c>
    </row>
    <row r="772" spans="1:6" x14ac:dyDescent="0.35">
      <c r="A772" t="s">
        <v>15</v>
      </c>
      <c r="B772" t="s">
        <v>282</v>
      </c>
      <c r="C772">
        <v>3</v>
      </c>
      <c r="D772" t="s">
        <v>140</v>
      </c>
      <c r="E772" t="s">
        <v>177</v>
      </c>
      <c r="F772" t="s">
        <v>140</v>
      </c>
    </row>
    <row r="773" spans="1:6" x14ac:dyDescent="0.35">
      <c r="A773" t="s">
        <v>15</v>
      </c>
      <c r="B773" t="s">
        <v>283</v>
      </c>
      <c r="C773">
        <v>8</v>
      </c>
      <c r="D773" t="s">
        <v>530</v>
      </c>
      <c r="E773" t="s">
        <v>529</v>
      </c>
      <c r="F773" t="s">
        <v>140</v>
      </c>
    </row>
    <row r="774" spans="1:6" x14ac:dyDescent="0.35">
      <c r="A774" t="s">
        <v>15</v>
      </c>
      <c r="B774" t="s">
        <v>284</v>
      </c>
      <c r="C774">
        <v>5</v>
      </c>
      <c r="D774" t="s">
        <v>494</v>
      </c>
      <c r="E774" t="s">
        <v>495</v>
      </c>
      <c r="F774" t="s">
        <v>140</v>
      </c>
    </row>
    <row r="775" spans="1:6" x14ac:dyDescent="0.35">
      <c r="A775" t="s">
        <v>15</v>
      </c>
      <c r="B775" t="s">
        <v>287</v>
      </c>
      <c r="C775">
        <v>14</v>
      </c>
      <c r="D775" t="s">
        <v>220</v>
      </c>
      <c r="E775" t="s">
        <v>221</v>
      </c>
      <c r="F775" t="s">
        <v>140</v>
      </c>
    </row>
    <row r="776" spans="1:6" x14ac:dyDescent="0.35">
      <c r="A776" t="s">
        <v>15</v>
      </c>
      <c r="B776" t="s">
        <v>290</v>
      </c>
      <c r="C776">
        <v>11</v>
      </c>
      <c r="D776" t="s">
        <v>772</v>
      </c>
      <c r="E776" t="s">
        <v>773</v>
      </c>
      <c r="F776" t="s">
        <v>140</v>
      </c>
    </row>
    <row r="777" spans="1:6" x14ac:dyDescent="0.35">
      <c r="A777" t="s">
        <v>15</v>
      </c>
      <c r="B777" t="s">
        <v>294</v>
      </c>
      <c r="C777">
        <v>6</v>
      </c>
      <c r="D777" t="s">
        <v>209</v>
      </c>
      <c r="E777" t="s">
        <v>208</v>
      </c>
      <c r="F777" t="s">
        <v>140</v>
      </c>
    </row>
    <row r="778" spans="1:6" x14ac:dyDescent="0.35">
      <c r="A778" t="s">
        <v>15</v>
      </c>
      <c r="B778" t="s">
        <v>297</v>
      </c>
      <c r="C778">
        <v>8</v>
      </c>
      <c r="D778" t="s">
        <v>763</v>
      </c>
      <c r="E778" t="s">
        <v>762</v>
      </c>
      <c r="F778" t="s">
        <v>140</v>
      </c>
    </row>
    <row r="779" spans="1:6" x14ac:dyDescent="0.35">
      <c r="A779" t="s">
        <v>15</v>
      </c>
      <c r="B779" t="s">
        <v>300</v>
      </c>
      <c r="C779">
        <v>6</v>
      </c>
      <c r="D779" t="s">
        <v>575</v>
      </c>
      <c r="E779" t="s">
        <v>576</v>
      </c>
      <c r="F779" t="s">
        <v>140</v>
      </c>
    </row>
    <row r="780" spans="1:6" x14ac:dyDescent="0.35">
      <c r="A780" t="s">
        <v>15</v>
      </c>
      <c r="B780" t="s">
        <v>301</v>
      </c>
      <c r="C780">
        <v>4</v>
      </c>
      <c r="D780" t="s">
        <v>774</v>
      </c>
      <c r="E780" t="s">
        <v>775</v>
      </c>
      <c r="F780" t="s">
        <v>140</v>
      </c>
    </row>
    <row r="781" spans="1:6" x14ac:dyDescent="0.35">
      <c r="A781" t="s">
        <v>15</v>
      </c>
      <c r="B781" t="s">
        <v>302</v>
      </c>
      <c r="C781">
        <v>7</v>
      </c>
      <c r="D781" t="s">
        <v>544</v>
      </c>
      <c r="E781" t="s">
        <v>545</v>
      </c>
      <c r="F781" t="s">
        <v>140</v>
      </c>
    </row>
    <row r="782" spans="1:6" x14ac:dyDescent="0.35">
      <c r="A782" t="s">
        <v>15</v>
      </c>
      <c r="B782" t="s">
        <v>305</v>
      </c>
      <c r="C782">
        <v>2</v>
      </c>
      <c r="D782" t="s">
        <v>177</v>
      </c>
      <c r="E782" t="s">
        <v>140</v>
      </c>
      <c r="F782" t="s">
        <v>140</v>
      </c>
    </row>
    <row r="783" spans="1:6" x14ac:dyDescent="0.35">
      <c r="A783" t="s">
        <v>15</v>
      </c>
      <c r="B783" t="s">
        <v>308</v>
      </c>
      <c r="C783">
        <v>12</v>
      </c>
      <c r="D783" t="s">
        <v>776</v>
      </c>
      <c r="E783" t="s">
        <v>777</v>
      </c>
      <c r="F783" t="s">
        <v>140</v>
      </c>
    </row>
    <row r="784" spans="1:6" x14ac:dyDescent="0.35">
      <c r="A784" t="s">
        <v>15</v>
      </c>
      <c r="B784" t="s">
        <v>311</v>
      </c>
      <c r="C784">
        <v>6</v>
      </c>
      <c r="D784" t="s">
        <v>177</v>
      </c>
      <c r="E784" t="s">
        <v>140</v>
      </c>
      <c r="F784" t="s">
        <v>140</v>
      </c>
    </row>
    <row r="785" spans="1:6" x14ac:dyDescent="0.35">
      <c r="A785" t="s">
        <v>15</v>
      </c>
      <c r="B785" t="s">
        <v>312</v>
      </c>
      <c r="C785">
        <v>5</v>
      </c>
      <c r="D785" t="s">
        <v>629</v>
      </c>
      <c r="E785" t="s">
        <v>628</v>
      </c>
      <c r="F785" t="s">
        <v>140</v>
      </c>
    </row>
    <row r="786" spans="1:6" x14ac:dyDescent="0.35">
      <c r="A786" t="s">
        <v>15</v>
      </c>
      <c r="B786" t="s">
        <v>315</v>
      </c>
      <c r="C786">
        <v>3</v>
      </c>
      <c r="D786" t="s">
        <v>58</v>
      </c>
      <c r="E786" t="s">
        <v>59</v>
      </c>
      <c r="F786" t="s">
        <v>140</v>
      </c>
    </row>
    <row r="787" spans="1:6" x14ac:dyDescent="0.35">
      <c r="A787" t="s">
        <v>15</v>
      </c>
      <c r="B787" t="s">
        <v>318</v>
      </c>
      <c r="C787">
        <v>5</v>
      </c>
      <c r="D787" t="s">
        <v>684</v>
      </c>
      <c r="E787" t="s">
        <v>685</v>
      </c>
      <c r="F787" t="s">
        <v>140</v>
      </c>
    </row>
    <row r="788" spans="1:6" x14ac:dyDescent="0.35">
      <c r="A788" t="s">
        <v>15</v>
      </c>
      <c r="B788" t="s">
        <v>321</v>
      </c>
      <c r="C788">
        <v>4</v>
      </c>
      <c r="D788" t="s">
        <v>702</v>
      </c>
      <c r="E788" t="s">
        <v>703</v>
      </c>
      <c r="F788" t="s">
        <v>140</v>
      </c>
    </row>
    <row r="789" spans="1:6" x14ac:dyDescent="0.35">
      <c r="A789" t="s">
        <v>15</v>
      </c>
      <c r="B789" t="s">
        <v>322</v>
      </c>
      <c r="C789">
        <v>6</v>
      </c>
      <c r="D789" t="s">
        <v>177</v>
      </c>
      <c r="E789" t="s">
        <v>140</v>
      </c>
      <c r="F789" t="s">
        <v>140</v>
      </c>
    </row>
    <row r="790" spans="1:6" x14ac:dyDescent="0.35">
      <c r="A790" t="s">
        <v>15</v>
      </c>
      <c r="B790" t="s">
        <v>325</v>
      </c>
      <c r="C790">
        <v>3</v>
      </c>
      <c r="D790" t="s">
        <v>177</v>
      </c>
      <c r="E790" t="s">
        <v>140</v>
      </c>
      <c r="F790" t="s">
        <v>140</v>
      </c>
    </row>
    <row r="791" spans="1:6" x14ac:dyDescent="0.35">
      <c r="A791" t="s">
        <v>15</v>
      </c>
      <c r="B791" t="s">
        <v>326</v>
      </c>
      <c r="C791">
        <v>3</v>
      </c>
      <c r="D791" t="s">
        <v>716</v>
      </c>
      <c r="E791" t="s">
        <v>717</v>
      </c>
      <c r="F791" t="s">
        <v>140</v>
      </c>
    </row>
    <row r="792" spans="1:6" x14ac:dyDescent="0.35">
      <c r="A792" t="s">
        <v>15</v>
      </c>
      <c r="B792" t="s">
        <v>329</v>
      </c>
      <c r="C792">
        <v>2</v>
      </c>
      <c r="D792" t="s">
        <v>140</v>
      </c>
      <c r="E792" t="s">
        <v>177</v>
      </c>
      <c r="F792" t="s">
        <v>140</v>
      </c>
    </row>
    <row r="793" spans="1:6" x14ac:dyDescent="0.35">
      <c r="A793" t="s">
        <v>15</v>
      </c>
      <c r="B793" t="s">
        <v>330</v>
      </c>
      <c r="C793">
        <v>7</v>
      </c>
      <c r="D793" t="s">
        <v>196</v>
      </c>
      <c r="E793" t="s">
        <v>195</v>
      </c>
      <c r="F793" t="s">
        <v>140</v>
      </c>
    </row>
    <row r="794" spans="1:6" x14ac:dyDescent="0.35">
      <c r="A794" t="s">
        <v>15</v>
      </c>
      <c r="B794" t="s">
        <v>441</v>
      </c>
      <c r="C794">
        <v>1</v>
      </c>
      <c r="D794" t="s">
        <v>140</v>
      </c>
      <c r="E794" t="s">
        <v>140</v>
      </c>
      <c r="F794" t="s">
        <v>177</v>
      </c>
    </row>
    <row r="795" spans="1:6" x14ac:dyDescent="0.35">
      <c r="A795" t="s">
        <v>15</v>
      </c>
      <c r="B795" t="s">
        <v>333</v>
      </c>
      <c r="C795">
        <v>1</v>
      </c>
      <c r="D795" t="s">
        <v>177</v>
      </c>
      <c r="E795" t="s">
        <v>140</v>
      </c>
      <c r="F795" t="s">
        <v>140</v>
      </c>
    </row>
    <row r="796" spans="1:6" x14ac:dyDescent="0.35">
      <c r="A796" t="s">
        <v>15</v>
      </c>
      <c r="B796" t="s">
        <v>334</v>
      </c>
      <c r="C796">
        <v>3</v>
      </c>
      <c r="D796" t="s">
        <v>638</v>
      </c>
      <c r="E796" t="s">
        <v>639</v>
      </c>
      <c r="F796" t="s">
        <v>140</v>
      </c>
    </row>
    <row r="797" spans="1:6" x14ac:dyDescent="0.35">
      <c r="A797" t="s">
        <v>15</v>
      </c>
      <c r="B797" t="s">
        <v>778</v>
      </c>
      <c r="C797">
        <v>3</v>
      </c>
      <c r="D797" t="s">
        <v>267</v>
      </c>
      <c r="E797" t="s">
        <v>266</v>
      </c>
      <c r="F797" t="s">
        <v>140</v>
      </c>
    </row>
    <row r="798" spans="1:6" x14ac:dyDescent="0.35">
      <c r="A798" t="s">
        <v>15</v>
      </c>
      <c r="B798" t="s">
        <v>590</v>
      </c>
      <c r="C798">
        <v>1</v>
      </c>
      <c r="D798" t="s">
        <v>177</v>
      </c>
      <c r="E798" t="s">
        <v>140</v>
      </c>
      <c r="F798" t="s">
        <v>140</v>
      </c>
    </row>
    <row r="799" spans="1:6" x14ac:dyDescent="0.35">
      <c r="A799" t="s">
        <v>15</v>
      </c>
      <c r="B799" t="s">
        <v>445</v>
      </c>
      <c r="C799">
        <v>1</v>
      </c>
      <c r="D799" t="s">
        <v>177</v>
      </c>
      <c r="E799" t="s">
        <v>140</v>
      </c>
      <c r="F799" t="s">
        <v>140</v>
      </c>
    </row>
    <row r="800" spans="1:6" x14ac:dyDescent="0.35">
      <c r="A800" t="s">
        <v>15</v>
      </c>
      <c r="B800" t="s">
        <v>336</v>
      </c>
      <c r="C800">
        <v>8</v>
      </c>
      <c r="D800" t="s">
        <v>759</v>
      </c>
      <c r="E800" t="s">
        <v>758</v>
      </c>
      <c r="F800" t="s">
        <v>140</v>
      </c>
    </row>
    <row r="801" spans="1:6" x14ac:dyDescent="0.35">
      <c r="A801" t="s">
        <v>15</v>
      </c>
      <c r="B801" t="s">
        <v>339</v>
      </c>
      <c r="C801">
        <v>6</v>
      </c>
      <c r="D801" t="s">
        <v>289</v>
      </c>
      <c r="E801" t="s">
        <v>405</v>
      </c>
      <c r="F801" t="s">
        <v>779</v>
      </c>
    </row>
    <row r="802" spans="1:6" x14ac:dyDescent="0.35">
      <c r="A802" t="s">
        <v>16</v>
      </c>
      <c r="B802" t="s">
        <v>137</v>
      </c>
      <c r="C802">
        <v>4</v>
      </c>
      <c r="D802" t="s">
        <v>416</v>
      </c>
      <c r="E802" t="s">
        <v>417</v>
      </c>
      <c r="F802" t="s">
        <v>140</v>
      </c>
    </row>
    <row r="803" spans="1:6" x14ac:dyDescent="0.35">
      <c r="A803" t="s">
        <v>16</v>
      </c>
      <c r="B803" t="s">
        <v>141</v>
      </c>
      <c r="C803">
        <v>3</v>
      </c>
      <c r="D803" t="s">
        <v>780</v>
      </c>
      <c r="E803" t="s">
        <v>781</v>
      </c>
      <c r="F803" t="s">
        <v>140</v>
      </c>
    </row>
    <row r="804" spans="1:6" x14ac:dyDescent="0.35">
      <c r="A804" t="s">
        <v>16</v>
      </c>
      <c r="B804" t="s">
        <v>144</v>
      </c>
      <c r="C804">
        <v>18</v>
      </c>
      <c r="D804" t="s">
        <v>309</v>
      </c>
      <c r="E804" t="s">
        <v>310</v>
      </c>
      <c r="F804" t="s">
        <v>140</v>
      </c>
    </row>
    <row r="805" spans="1:6" x14ac:dyDescent="0.35">
      <c r="A805" t="s">
        <v>16</v>
      </c>
      <c r="B805" t="s">
        <v>148</v>
      </c>
      <c r="C805">
        <v>20</v>
      </c>
      <c r="D805" t="s">
        <v>377</v>
      </c>
      <c r="E805" t="s">
        <v>376</v>
      </c>
      <c r="F805" t="s">
        <v>140</v>
      </c>
    </row>
    <row r="806" spans="1:6" x14ac:dyDescent="0.35">
      <c r="A806" t="s">
        <v>16</v>
      </c>
      <c r="B806" t="s">
        <v>151</v>
      </c>
      <c r="C806">
        <v>15</v>
      </c>
      <c r="D806" t="s">
        <v>366</v>
      </c>
      <c r="E806" t="s">
        <v>367</v>
      </c>
      <c r="F806" t="s">
        <v>140</v>
      </c>
    </row>
    <row r="807" spans="1:6" x14ac:dyDescent="0.35">
      <c r="A807" t="s">
        <v>16</v>
      </c>
      <c r="B807" t="s">
        <v>154</v>
      </c>
      <c r="C807">
        <v>22</v>
      </c>
      <c r="D807" t="s">
        <v>782</v>
      </c>
      <c r="E807" t="s">
        <v>783</v>
      </c>
      <c r="F807" t="s">
        <v>140</v>
      </c>
    </row>
    <row r="808" spans="1:6" x14ac:dyDescent="0.35">
      <c r="A808" t="s">
        <v>16</v>
      </c>
      <c r="B808" t="s">
        <v>155</v>
      </c>
      <c r="C808">
        <v>17</v>
      </c>
      <c r="D808" t="s">
        <v>39</v>
      </c>
      <c r="E808" t="s">
        <v>38</v>
      </c>
      <c r="F808" t="s">
        <v>140</v>
      </c>
    </row>
    <row r="809" spans="1:6" x14ac:dyDescent="0.35">
      <c r="A809" t="s">
        <v>16</v>
      </c>
      <c r="B809" t="s">
        <v>158</v>
      </c>
      <c r="C809">
        <v>18</v>
      </c>
      <c r="D809" t="s">
        <v>396</v>
      </c>
      <c r="E809" t="s">
        <v>395</v>
      </c>
      <c r="F809" t="s">
        <v>140</v>
      </c>
    </row>
    <row r="810" spans="1:6" x14ac:dyDescent="0.35">
      <c r="A810" t="s">
        <v>16</v>
      </c>
      <c r="B810" t="s">
        <v>161</v>
      </c>
      <c r="C810">
        <v>10</v>
      </c>
      <c r="D810" t="s">
        <v>784</v>
      </c>
      <c r="E810" t="s">
        <v>785</v>
      </c>
      <c r="F810" t="s">
        <v>140</v>
      </c>
    </row>
    <row r="811" spans="1:6" x14ac:dyDescent="0.35">
      <c r="A811" t="s">
        <v>16</v>
      </c>
      <c r="B811" t="s">
        <v>164</v>
      </c>
      <c r="C811">
        <v>14</v>
      </c>
      <c r="D811" t="s">
        <v>786</v>
      </c>
      <c r="E811" t="s">
        <v>625</v>
      </c>
      <c r="F811" t="s">
        <v>147</v>
      </c>
    </row>
    <row r="812" spans="1:6" x14ac:dyDescent="0.35">
      <c r="A812" t="s">
        <v>16</v>
      </c>
      <c r="B812" t="s">
        <v>167</v>
      </c>
      <c r="C812">
        <v>10</v>
      </c>
      <c r="D812" t="s">
        <v>351</v>
      </c>
      <c r="E812" t="s">
        <v>350</v>
      </c>
      <c r="F812" t="s">
        <v>140</v>
      </c>
    </row>
    <row r="813" spans="1:6" x14ac:dyDescent="0.35">
      <c r="A813" t="s">
        <v>16</v>
      </c>
      <c r="B813" t="s">
        <v>170</v>
      </c>
      <c r="C813">
        <v>4</v>
      </c>
      <c r="D813" t="s">
        <v>787</v>
      </c>
      <c r="E813" t="s">
        <v>788</v>
      </c>
      <c r="F813" t="s">
        <v>140</v>
      </c>
    </row>
    <row r="814" spans="1:6" x14ac:dyDescent="0.35">
      <c r="A814" t="s">
        <v>16</v>
      </c>
      <c r="B814" t="s">
        <v>173</v>
      </c>
      <c r="C814">
        <v>5</v>
      </c>
      <c r="D814" t="s">
        <v>227</v>
      </c>
      <c r="E814" t="s">
        <v>226</v>
      </c>
      <c r="F814" t="s">
        <v>140</v>
      </c>
    </row>
    <row r="815" spans="1:6" x14ac:dyDescent="0.35">
      <c r="A815" t="s">
        <v>16</v>
      </c>
      <c r="B815" t="s">
        <v>176</v>
      </c>
      <c r="C815">
        <v>7</v>
      </c>
      <c r="D815" t="s">
        <v>617</v>
      </c>
      <c r="E815" t="s">
        <v>618</v>
      </c>
      <c r="F815" t="s">
        <v>140</v>
      </c>
    </row>
    <row r="816" spans="1:6" x14ac:dyDescent="0.35">
      <c r="A816" t="s">
        <v>16</v>
      </c>
      <c r="B816" t="s">
        <v>178</v>
      </c>
      <c r="C816">
        <v>2</v>
      </c>
      <c r="D816" t="s">
        <v>140</v>
      </c>
      <c r="E816" t="s">
        <v>177</v>
      </c>
      <c r="F816" t="s">
        <v>140</v>
      </c>
    </row>
    <row r="817" spans="1:6" x14ac:dyDescent="0.35">
      <c r="A817" t="s">
        <v>16</v>
      </c>
      <c r="B817" t="s">
        <v>181</v>
      </c>
      <c r="C817">
        <v>5</v>
      </c>
      <c r="D817" t="s">
        <v>633</v>
      </c>
      <c r="E817" t="s">
        <v>632</v>
      </c>
      <c r="F817" t="s">
        <v>140</v>
      </c>
    </row>
    <row r="818" spans="1:6" x14ac:dyDescent="0.35">
      <c r="A818" t="s">
        <v>16</v>
      </c>
      <c r="B818" t="s">
        <v>184</v>
      </c>
      <c r="C818">
        <v>5</v>
      </c>
      <c r="D818" t="s">
        <v>369</v>
      </c>
      <c r="E818" t="s">
        <v>368</v>
      </c>
      <c r="F818" t="s">
        <v>140</v>
      </c>
    </row>
    <row r="819" spans="1:6" x14ac:dyDescent="0.35">
      <c r="A819" t="s">
        <v>16</v>
      </c>
      <c r="B819" t="s">
        <v>185</v>
      </c>
      <c r="C819">
        <v>2</v>
      </c>
      <c r="D819" t="s">
        <v>177</v>
      </c>
      <c r="E819" t="s">
        <v>140</v>
      </c>
      <c r="F819" t="s">
        <v>140</v>
      </c>
    </row>
    <row r="820" spans="1:6" x14ac:dyDescent="0.35">
      <c r="A820" t="s">
        <v>16</v>
      </c>
      <c r="B820" t="s">
        <v>186</v>
      </c>
      <c r="C820">
        <v>5</v>
      </c>
      <c r="D820" t="s">
        <v>789</v>
      </c>
      <c r="E820" t="s">
        <v>790</v>
      </c>
      <c r="F820" t="s">
        <v>140</v>
      </c>
    </row>
    <row r="821" spans="1:6" x14ac:dyDescent="0.35">
      <c r="A821" t="s">
        <v>16</v>
      </c>
      <c r="B821" t="s">
        <v>189</v>
      </c>
      <c r="C821">
        <v>5</v>
      </c>
      <c r="D821" t="s">
        <v>684</v>
      </c>
      <c r="E821" t="s">
        <v>685</v>
      </c>
      <c r="F821" t="s">
        <v>140</v>
      </c>
    </row>
    <row r="822" spans="1:6" x14ac:dyDescent="0.35">
      <c r="A822" t="s">
        <v>16</v>
      </c>
      <c r="B822" t="s">
        <v>190</v>
      </c>
      <c r="C822">
        <v>5</v>
      </c>
      <c r="D822" t="s">
        <v>721</v>
      </c>
      <c r="E822" t="s">
        <v>720</v>
      </c>
      <c r="F822" t="s">
        <v>140</v>
      </c>
    </row>
    <row r="823" spans="1:6" x14ac:dyDescent="0.35">
      <c r="A823" t="s">
        <v>16</v>
      </c>
      <c r="B823" t="s">
        <v>193</v>
      </c>
      <c r="C823">
        <v>2</v>
      </c>
      <c r="D823" t="s">
        <v>314</v>
      </c>
      <c r="E823" t="s">
        <v>313</v>
      </c>
      <c r="F823" t="s">
        <v>140</v>
      </c>
    </row>
    <row r="824" spans="1:6" x14ac:dyDescent="0.35">
      <c r="A824" t="s">
        <v>16</v>
      </c>
      <c r="B824" t="s">
        <v>194</v>
      </c>
      <c r="C824">
        <v>3</v>
      </c>
      <c r="D824" t="s">
        <v>140</v>
      </c>
      <c r="E824" t="s">
        <v>177</v>
      </c>
      <c r="F824" t="s">
        <v>140</v>
      </c>
    </row>
    <row r="825" spans="1:6" x14ac:dyDescent="0.35">
      <c r="A825" t="s">
        <v>16</v>
      </c>
      <c r="B825" t="s">
        <v>197</v>
      </c>
      <c r="C825">
        <v>8</v>
      </c>
      <c r="D825" t="s">
        <v>791</v>
      </c>
      <c r="E825" t="s">
        <v>792</v>
      </c>
      <c r="F825" t="s">
        <v>140</v>
      </c>
    </row>
    <row r="826" spans="1:6" x14ac:dyDescent="0.35">
      <c r="A826" t="s">
        <v>16</v>
      </c>
      <c r="B826" t="s">
        <v>200</v>
      </c>
      <c r="C826">
        <v>10</v>
      </c>
      <c r="D826" t="s">
        <v>70</v>
      </c>
      <c r="E826" t="s">
        <v>71</v>
      </c>
      <c r="F826" t="s">
        <v>140</v>
      </c>
    </row>
    <row r="827" spans="1:6" x14ac:dyDescent="0.35">
      <c r="A827" t="s">
        <v>16</v>
      </c>
      <c r="B827" t="s">
        <v>203</v>
      </c>
      <c r="C827">
        <v>10</v>
      </c>
      <c r="D827" t="s">
        <v>597</v>
      </c>
      <c r="E827" t="s">
        <v>598</v>
      </c>
      <c r="F827" t="s">
        <v>140</v>
      </c>
    </row>
    <row r="828" spans="1:6" x14ac:dyDescent="0.35">
      <c r="A828" t="s">
        <v>16</v>
      </c>
      <c r="B828" t="s">
        <v>204</v>
      </c>
      <c r="C828">
        <v>9</v>
      </c>
      <c r="D828" t="s">
        <v>73</v>
      </c>
      <c r="E828" t="s">
        <v>72</v>
      </c>
      <c r="F828" t="s">
        <v>140</v>
      </c>
    </row>
    <row r="829" spans="1:6" x14ac:dyDescent="0.35">
      <c r="A829" t="s">
        <v>16</v>
      </c>
      <c r="B829" t="s">
        <v>207</v>
      </c>
      <c r="C829">
        <v>12</v>
      </c>
      <c r="D829" t="s">
        <v>683</v>
      </c>
      <c r="E829" t="s">
        <v>682</v>
      </c>
      <c r="F829" t="s">
        <v>140</v>
      </c>
    </row>
    <row r="830" spans="1:6" x14ac:dyDescent="0.35">
      <c r="A830" t="s">
        <v>16</v>
      </c>
      <c r="B830" t="s">
        <v>210</v>
      </c>
      <c r="C830">
        <v>5</v>
      </c>
      <c r="D830" t="s">
        <v>793</v>
      </c>
      <c r="E830" t="s">
        <v>794</v>
      </c>
      <c r="F830" t="s">
        <v>140</v>
      </c>
    </row>
    <row r="831" spans="1:6" x14ac:dyDescent="0.35">
      <c r="A831" t="s">
        <v>16</v>
      </c>
      <c r="B831" t="s">
        <v>213</v>
      </c>
      <c r="C831">
        <v>7</v>
      </c>
      <c r="D831" t="s">
        <v>50</v>
      </c>
      <c r="E831" t="s">
        <v>51</v>
      </c>
      <c r="F831" t="s">
        <v>140</v>
      </c>
    </row>
    <row r="832" spans="1:6" x14ac:dyDescent="0.35">
      <c r="A832" t="s">
        <v>16</v>
      </c>
      <c r="B832" t="s">
        <v>216</v>
      </c>
      <c r="C832">
        <v>11</v>
      </c>
      <c r="D832" t="s">
        <v>62</v>
      </c>
      <c r="E832" t="s">
        <v>63</v>
      </c>
      <c r="F832" t="s">
        <v>140</v>
      </c>
    </row>
    <row r="833" spans="1:6" x14ac:dyDescent="0.35">
      <c r="A833" t="s">
        <v>16</v>
      </c>
      <c r="B833" t="s">
        <v>219</v>
      </c>
      <c r="C833">
        <v>6</v>
      </c>
      <c r="D833" t="s">
        <v>715</v>
      </c>
      <c r="E833" t="s">
        <v>714</v>
      </c>
      <c r="F833" t="s">
        <v>140</v>
      </c>
    </row>
    <row r="834" spans="1:6" x14ac:dyDescent="0.35">
      <c r="A834" t="s">
        <v>16</v>
      </c>
      <c r="B834" t="s">
        <v>222</v>
      </c>
      <c r="C834">
        <v>17</v>
      </c>
      <c r="D834" t="s">
        <v>795</v>
      </c>
      <c r="E834" t="s">
        <v>796</v>
      </c>
      <c r="F834" t="s">
        <v>140</v>
      </c>
    </row>
    <row r="835" spans="1:6" x14ac:dyDescent="0.35">
      <c r="A835" t="s">
        <v>16</v>
      </c>
      <c r="B835" t="s">
        <v>225</v>
      </c>
      <c r="C835">
        <v>16</v>
      </c>
      <c r="D835" t="s">
        <v>324</v>
      </c>
      <c r="E835" t="s">
        <v>323</v>
      </c>
      <c r="F835" t="s">
        <v>140</v>
      </c>
    </row>
    <row r="836" spans="1:6" x14ac:dyDescent="0.35">
      <c r="A836" t="s">
        <v>16</v>
      </c>
      <c r="B836" t="s">
        <v>228</v>
      </c>
      <c r="C836">
        <v>9</v>
      </c>
      <c r="D836" t="s">
        <v>408</v>
      </c>
      <c r="E836" t="s">
        <v>409</v>
      </c>
      <c r="F836" t="s">
        <v>140</v>
      </c>
    </row>
    <row r="837" spans="1:6" x14ac:dyDescent="0.35">
      <c r="A837" t="s">
        <v>16</v>
      </c>
      <c r="B837" t="s">
        <v>229</v>
      </c>
      <c r="C837">
        <v>13</v>
      </c>
      <c r="D837" t="s">
        <v>679</v>
      </c>
      <c r="E837" t="s">
        <v>678</v>
      </c>
      <c r="F837" t="s">
        <v>140</v>
      </c>
    </row>
    <row r="838" spans="1:6" x14ac:dyDescent="0.35">
      <c r="A838" t="s">
        <v>16</v>
      </c>
      <c r="B838" t="s">
        <v>232</v>
      </c>
      <c r="C838">
        <v>5</v>
      </c>
      <c r="D838" t="s">
        <v>201</v>
      </c>
      <c r="E838" t="s">
        <v>202</v>
      </c>
      <c r="F838" t="s">
        <v>140</v>
      </c>
    </row>
    <row r="839" spans="1:6" x14ac:dyDescent="0.35">
      <c r="A839" t="s">
        <v>16</v>
      </c>
      <c r="B839" t="s">
        <v>235</v>
      </c>
      <c r="C839">
        <v>18</v>
      </c>
      <c r="D839" t="s">
        <v>797</v>
      </c>
      <c r="E839" t="s">
        <v>146</v>
      </c>
      <c r="F839" t="s">
        <v>140</v>
      </c>
    </row>
    <row r="840" spans="1:6" x14ac:dyDescent="0.35">
      <c r="A840" t="s">
        <v>16</v>
      </c>
      <c r="B840" t="s">
        <v>238</v>
      </c>
      <c r="C840">
        <v>15</v>
      </c>
      <c r="D840" t="s">
        <v>390</v>
      </c>
      <c r="E840" t="s">
        <v>391</v>
      </c>
      <c r="F840" t="s">
        <v>140</v>
      </c>
    </row>
    <row r="841" spans="1:6" x14ac:dyDescent="0.35">
      <c r="A841" t="s">
        <v>16</v>
      </c>
      <c r="B841" t="s">
        <v>241</v>
      </c>
      <c r="C841">
        <v>11</v>
      </c>
      <c r="D841" t="s">
        <v>314</v>
      </c>
      <c r="E841" t="s">
        <v>313</v>
      </c>
      <c r="F841" t="s">
        <v>140</v>
      </c>
    </row>
    <row r="842" spans="1:6" x14ac:dyDescent="0.35">
      <c r="A842" t="s">
        <v>16</v>
      </c>
      <c r="B842" t="s">
        <v>244</v>
      </c>
      <c r="C842">
        <v>18</v>
      </c>
      <c r="D842" t="s">
        <v>702</v>
      </c>
      <c r="E842" t="s">
        <v>703</v>
      </c>
      <c r="F842" t="s">
        <v>140</v>
      </c>
    </row>
    <row r="843" spans="1:6" x14ac:dyDescent="0.35">
      <c r="A843" t="s">
        <v>16</v>
      </c>
      <c r="B843" t="s">
        <v>247</v>
      </c>
      <c r="C843">
        <v>9</v>
      </c>
      <c r="D843" t="s">
        <v>798</v>
      </c>
      <c r="E843" t="s">
        <v>799</v>
      </c>
      <c r="F843" t="s">
        <v>140</v>
      </c>
    </row>
    <row r="844" spans="1:6" x14ac:dyDescent="0.35">
      <c r="A844" t="s">
        <v>16</v>
      </c>
      <c r="B844" t="s">
        <v>250</v>
      </c>
      <c r="C844">
        <v>9</v>
      </c>
      <c r="D844" t="s">
        <v>800</v>
      </c>
      <c r="E844" t="s">
        <v>801</v>
      </c>
      <c r="F844" t="s">
        <v>140</v>
      </c>
    </row>
    <row r="845" spans="1:6" x14ac:dyDescent="0.35">
      <c r="A845" t="s">
        <v>16</v>
      </c>
      <c r="B845" t="s">
        <v>253</v>
      </c>
      <c r="C845">
        <v>5</v>
      </c>
      <c r="D845" t="s">
        <v>341</v>
      </c>
      <c r="E845" t="s">
        <v>569</v>
      </c>
      <c r="F845" t="s">
        <v>140</v>
      </c>
    </row>
    <row r="846" spans="1:6" x14ac:dyDescent="0.35">
      <c r="A846" t="s">
        <v>16</v>
      </c>
      <c r="B846" t="s">
        <v>254</v>
      </c>
      <c r="C846">
        <v>6</v>
      </c>
      <c r="D846" t="s">
        <v>583</v>
      </c>
      <c r="E846" t="s">
        <v>584</v>
      </c>
      <c r="F846" t="s">
        <v>140</v>
      </c>
    </row>
    <row r="847" spans="1:6" x14ac:dyDescent="0.35">
      <c r="A847" t="s">
        <v>16</v>
      </c>
      <c r="B847" t="s">
        <v>257</v>
      </c>
      <c r="C847">
        <v>8</v>
      </c>
      <c r="D847" t="s">
        <v>363</v>
      </c>
      <c r="E847" t="s">
        <v>362</v>
      </c>
      <c r="F847" t="s">
        <v>140</v>
      </c>
    </row>
    <row r="848" spans="1:6" x14ac:dyDescent="0.35">
      <c r="A848" t="s">
        <v>16</v>
      </c>
      <c r="B848" t="s">
        <v>258</v>
      </c>
      <c r="C848">
        <v>11</v>
      </c>
      <c r="D848" t="s">
        <v>698</v>
      </c>
      <c r="E848" t="s">
        <v>699</v>
      </c>
      <c r="F848" t="s">
        <v>140</v>
      </c>
    </row>
    <row r="849" spans="1:6" x14ac:dyDescent="0.35">
      <c r="A849" t="s">
        <v>16</v>
      </c>
      <c r="B849" t="s">
        <v>259</v>
      </c>
      <c r="C849">
        <v>2</v>
      </c>
      <c r="D849" t="s">
        <v>177</v>
      </c>
      <c r="E849" t="s">
        <v>140</v>
      </c>
      <c r="F849" t="s">
        <v>140</v>
      </c>
    </row>
    <row r="850" spans="1:6" x14ac:dyDescent="0.35">
      <c r="A850" t="s">
        <v>16</v>
      </c>
      <c r="B850" t="s">
        <v>262</v>
      </c>
      <c r="C850">
        <v>6</v>
      </c>
      <c r="D850" t="s">
        <v>802</v>
      </c>
      <c r="E850" t="s">
        <v>803</v>
      </c>
      <c r="F850" t="s">
        <v>140</v>
      </c>
    </row>
    <row r="851" spans="1:6" x14ac:dyDescent="0.35">
      <c r="A851" t="s">
        <v>16</v>
      </c>
      <c r="B851" t="s">
        <v>265</v>
      </c>
      <c r="C851">
        <v>10</v>
      </c>
      <c r="D851" t="s">
        <v>159</v>
      </c>
      <c r="E851" t="s">
        <v>160</v>
      </c>
      <c r="F851" t="s">
        <v>140</v>
      </c>
    </row>
    <row r="852" spans="1:6" x14ac:dyDescent="0.35">
      <c r="A852" t="s">
        <v>16</v>
      </c>
      <c r="B852" t="s">
        <v>268</v>
      </c>
      <c r="C852">
        <v>3</v>
      </c>
      <c r="D852" t="s">
        <v>273</v>
      </c>
      <c r="E852" t="s">
        <v>272</v>
      </c>
      <c r="F852" t="s">
        <v>140</v>
      </c>
    </row>
    <row r="853" spans="1:6" x14ac:dyDescent="0.35">
      <c r="A853" t="s">
        <v>16</v>
      </c>
      <c r="B853" t="s">
        <v>271</v>
      </c>
      <c r="C853">
        <v>4</v>
      </c>
      <c r="D853" t="s">
        <v>187</v>
      </c>
      <c r="E853" t="s">
        <v>188</v>
      </c>
      <c r="F853" t="s">
        <v>140</v>
      </c>
    </row>
    <row r="854" spans="1:6" x14ac:dyDescent="0.35">
      <c r="A854" t="s">
        <v>16</v>
      </c>
      <c r="B854" t="s">
        <v>274</v>
      </c>
      <c r="C854">
        <v>5</v>
      </c>
      <c r="D854" t="s">
        <v>351</v>
      </c>
      <c r="E854" t="s">
        <v>350</v>
      </c>
      <c r="F854" t="s">
        <v>140</v>
      </c>
    </row>
    <row r="855" spans="1:6" x14ac:dyDescent="0.35">
      <c r="A855" t="s">
        <v>16</v>
      </c>
      <c r="B855" t="s">
        <v>275</v>
      </c>
      <c r="C855">
        <v>9</v>
      </c>
      <c r="D855" t="s">
        <v>407</v>
      </c>
      <c r="E855" t="s">
        <v>406</v>
      </c>
      <c r="F855" t="s">
        <v>140</v>
      </c>
    </row>
    <row r="856" spans="1:6" x14ac:dyDescent="0.35">
      <c r="A856" t="s">
        <v>16</v>
      </c>
      <c r="B856" t="s">
        <v>278</v>
      </c>
      <c r="C856">
        <v>5</v>
      </c>
      <c r="D856" t="s">
        <v>804</v>
      </c>
      <c r="E856" t="s">
        <v>805</v>
      </c>
      <c r="F856" t="s">
        <v>140</v>
      </c>
    </row>
    <row r="857" spans="1:6" x14ac:dyDescent="0.35">
      <c r="A857" t="s">
        <v>16</v>
      </c>
      <c r="B857" t="s">
        <v>281</v>
      </c>
      <c r="C857">
        <v>9</v>
      </c>
      <c r="D857" t="s">
        <v>448</v>
      </c>
      <c r="E857" t="s">
        <v>449</v>
      </c>
      <c r="F857" t="s">
        <v>140</v>
      </c>
    </row>
    <row r="858" spans="1:6" x14ac:dyDescent="0.35">
      <c r="A858" t="s">
        <v>16</v>
      </c>
      <c r="B858" t="s">
        <v>282</v>
      </c>
      <c r="C858">
        <v>11</v>
      </c>
      <c r="D858" t="s">
        <v>574</v>
      </c>
      <c r="E858" t="s">
        <v>806</v>
      </c>
      <c r="F858" t="s">
        <v>140</v>
      </c>
    </row>
    <row r="859" spans="1:6" x14ac:dyDescent="0.35">
      <c r="A859" t="s">
        <v>16</v>
      </c>
      <c r="B859" t="s">
        <v>283</v>
      </c>
      <c r="C859">
        <v>5</v>
      </c>
      <c r="D859" t="s">
        <v>177</v>
      </c>
      <c r="E859" t="s">
        <v>140</v>
      </c>
      <c r="F859" t="s">
        <v>140</v>
      </c>
    </row>
    <row r="860" spans="1:6" x14ac:dyDescent="0.35">
      <c r="A860" t="s">
        <v>16</v>
      </c>
      <c r="B860" t="s">
        <v>284</v>
      </c>
      <c r="C860">
        <v>5</v>
      </c>
      <c r="D860" t="s">
        <v>807</v>
      </c>
      <c r="E860" t="s">
        <v>808</v>
      </c>
      <c r="F860" t="s">
        <v>140</v>
      </c>
    </row>
    <row r="861" spans="1:6" x14ac:dyDescent="0.35">
      <c r="A861" t="s">
        <v>16</v>
      </c>
      <c r="B861" t="s">
        <v>287</v>
      </c>
      <c r="C861">
        <v>7</v>
      </c>
      <c r="D861" t="s">
        <v>150</v>
      </c>
      <c r="E861" t="s">
        <v>149</v>
      </c>
      <c r="F861" t="s">
        <v>140</v>
      </c>
    </row>
    <row r="862" spans="1:6" x14ac:dyDescent="0.35">
      <c r="A862" t="s">
        <v>16</v>
      </c>
      <c r="B862" t="s">
        <v>290</v>
      </c>
      <c r="C862">
        <v>6</v>
      </c>
      <c r="D862" t="s">
        <v>378</v>
      </c>
      <c r="E862" t="s">
        <v>379</v>
      </c>
      <c r="F862" t="s">
        <v>140</v>
      </c>
    </row>
    <row r="863" spans="1:6" x14ac:dyDescent="0.35">
      <c r="A863" t="s">
        <v>16</v>
      </c>
      <c r="B863" t="s">
        <v>294</v>
      </c>
      <c r="C863">
        <v>3</v>
      </c>
      <c r="D863" t="s">
        <v>506</v>
      </c>
      <c r="E863" t="s">
        <v>507</v>
      </c>
      <c r="F863" t="s">
        <v>140</v>
      </c>
    </row>
    <row r="864" spans="1:6" x14ac:dyDescent="0.35">
      <c r="A864" t="s">
        <v>16</v>
      </c>
      <c r="B864" t="s">
        <v>297</v>
      </c>
      <c r="C864">
        <v>11</v>
      </c>
      <c r="D864" t="s">
        <v>369</v>
      </c>
      <c r="E864" t="s">
        <v>368</v>
      </c>
      <c r="F864" t="s">
        <v>140</v>
      </c>
    </row>
    <row r="865" spans="1:6" x14ac:dyDescent="0.35">
      <c r="A865" t="s">
        <v>16</v>
      </c>
      <c r="B865" t="s">
        <v>300</v>
      </c>
      <c r="C865">
        <v>6</v>
      </c>
      <c r="D865" t="s">
        <v>617</v>
      </c>
      <c r="E865" t="s">
        <v>618</v>
      </c>
      <c r="F865" t="s">
        <v>140</v>
      </c>
    </row>
    <row r="866" spans="1:6" x14ac:dyDescent="0.35">
      <c r="A866" t="s">
        <v>16</v>
      </c>
      <c r="B866" t="s">
        <v>301</v>
      </c>
      <c r="C866">
        <v>2</v>
      </c>
      <c r="D866" t="s">
        <v>177</v>
      </c>
      <c r="E866" t="s">
        <v>140</v>
      </c>
      <c r="F866" t="s">
        <v>140</v>
      </c>
    </row>
    <row r="867" spans="1:6" x14ac:dyDescent="0.35">
      <c r="A867" t="s">
        <v>16</v>
      </c>
      <c r="B867" t="s">
        <v>302</v>
      </c>
      <c r="C867">
        <v>7</v>
      </c>
      <c r="D867" t="s">
        <v>809</v>
      </c>
      <c r="E867" t="s">
        <v>810</v>
      </c>
      <c r="F867" t="s">
        <v>140</v>
      </c>
    </row>
    <row r="868" spans="1:6" x14ac:dyDescent="0.35">
      <c r="A868" t="s">
        <v>16</v>
      </c>
      <c r="B868" t="s">
        <v>305</v>
      </c>
      <c r="C868">
        <v>4</v>
      </c>
      <c r="D868" t="s">
        <v>357</v>
      </c>
      <c r="E868" t="s">
        <v>356</v>
      </c>
      <c r="F868" t="s">
        <v>140</v>
      </c>
    </row>
    <row r="869" spans="1:6" x14ac:dyDescent="0.35">
      <c r="A869" t="s">
        <v>16</v>
      </c>
      <c r="B869" t="s">
        <v>308</v>
      </c>
      <c r="C869">
        <v>7</v>
      </c>
      <c r="D869" t="s">
        <v>811</v>
      </c>
      <c r="E869" t="s">
        <v>812</v>
      </c>
      <c r="F869" t="s">
        <v>140</v>
      </c>
    </row>
    <row r="870" spans="1:6" x14ac:dyDescent="0.35">
      <c r="A870" t="s">
        <v>16</v>
      </c>
      <c r="B870" t="s">
        <v>311</v>
      </c>
      <c r="C870">
        <v>4</v>
      </c>
      <c r="D870" t="s">
        <v>115</v>
      </c>
      <c r="E870" t="s">
        <v>116</v>
      </c>
      <c r="F870" t="s">
        <v>140</v>
      </c>
    </row>
    <row r="871" spans="1:6" x14ac:dyDescent="0.35">
      <c r="A871" t="s">
        <v>16</v>
      </c>
      <c r="B871" t="s">
        <v>312</v>
      </c>
      <c r="C871">
        <v>5</v>
      </c>
      <c r="D871" t="s">
        <v>545</v>
      </c>
      <c r="E871" t="s">
        <v>544</v>
      </c>
      <c r="F871" t="s">
        <v>140</v>
      </c>
    </row>
    <row r="872" spans="1:6" x14ac:dyDescent="0.35">
      <c r="A872" t="s">
        <v>16</v>
      </c>
      <c r="B872" t="s">
        <v>315</v>
      </c>
      <c r="C872">
        <v>10</v>
      </c>
      <c r="D872" t="s">
        <v>622</v>
      </c>
      <c r="E872" t="s">
        <v>623</v>
      </c>
      <c r="F872" t="s">
        <v>140</v>
      </c>
    </row>
    <row r="873" spans="1:6" x14ac:dyDescent="0.35">
      <c r="A873" t="s">
        <v>16</v>
      </c>
      <c r="B873" t="s">
        <v>318</v>
      </c>
      <c r="C873">
        <v>6</v>
      </c>
      <c r="D873" t="s">
        <v>725</v>
      </c>
      <c r="E873" t="s">
        <v>724</v>
      </c>
      <c r="F873" t="s">
        <v>140</v>
      </c>
    </row>
    <row r="874" spans="1:6" x14ac:dyDescent="0.35">
      <c r="A874" t="s">
        <v>16</v>
      </c>
      <c r="B874" t="s">
        <v>321</v>
      </c>
      <c r="C874">
        <v>1</v>
      </c>
      <c r="D874" t="s">
        <v>177</v>
      </c>
      <c r="E874" t="s">
        <v>140</v>
      </c>
      <c r="F874" t="s">
        <v>140</v>
      </c>
    </row>
    <row r="875" spans="1:6" x14ac:dyDescent="0.35">
      <c r="A875" t="s">
        <v>16</v>
      </c>
      <c r="B875" t="s">
        <v>322</v>
      </c>
      <c r="C875">
        <v>6</v>
      </c>
      <c r="D875" t="s">
        <v>396</v>
      </c>
      <c r="E875" t="s">
        <v>395</v>
      </c>
      <c r="F875" t="s">
        <v>140</v>
      </c>
    </row>
    <row r="876" spans="1:6" x14ac:dyDescent="0.35">
      <c r="A876" t="s">
        <v>16</v>
      </c>
      <c r="B876" t="s">
        <v>325</v>
      </c>
      <c r="C876">
        <v>4</v>
      </c>
      <c r="D876" t="s">
        <v>784</v>
      </c>
      <c r="E876" t="s">
        <v>785</v>
      </c>
      <c r="F876" t="s">
        <v>140</v>
      </c>
    </row>
    <row r="877" spans="1:6" x14ac:dyDescent="0.35">
      <c r="A877" t="s">
        <v>16</v>
      </c>
      <c r="B877" t="s">
        <v>326</v>
      </c>
      <c r="C877">
        <v>3</v>
      </c>
      <c r="D877" t="s">
        <v>813</v>
      </c>
      <c r="E877" t="s">
        <v>814</v>
      </c>
      <c r="F877" t="s">
        <v>140</v>
      </c>
    </row>
    <row r="878" spans="1:6" x14ac:dyDescent="0.35">
      <c r="A878" t="s">
        <v>16</v>
      </c>
      <c r="B878" t="s">
        <v>329</v>
      </c>
      <c r="C878">
        <v>3</v>
      </c>
      <c r="D878" t="s">
        <v>450</v>
      </c>
      <c r="E878" t="s">
        <v>451</v>
      </c>
      <c r="F878" t="s">
        <v>140</v>
      </c>
    </row>
    <row r="879" spans="1:6" x14ac:dyDescent="0.35">
      <c r="A879" t="s">
        <v>16</v>
      </c>
      <c r="B879" t="s">
        <v>438</v>
      </c>
      <c r="C879">
        <v>3</v>
      </c>
      <c r="D879" t="s">
        <v>766</v>
      </c>
      <c r="E879" t="s">
        <v>386</v>
      </c>
      <c r="F879" t="s">
        <v>276</v>
      </c>
    </row>
    <row r="880" spans="1:6" x14ac:dyDescent="0.35">
      <c r="A880" t="s">
        <v>16</v>
      </c>
      <c r="B880" t="s">
        <v>330</v>
      </c>
      <c r="C880">
        <v>12</v>
      </c>
      <c r="D880" t="s">
        <v>815</v>
      </c>
      <c r="E880" t="s">
        <v>816</v>
      </c>
      <c r="F880" t="s">
        <v>140</v>
      </c>
    </row>
    <row r="881" spans="1:6" x14ac:dyDescent="0.35">
      <c r="A881" t="s">
        <v>16</v>
      </c>
      <c r="B881" t="s">
        <v>333</v>
      </c>
      <c r="C881">
        <v>1</v>
      </c>
      <c r="D881" t="s">
        <v>177</v>
      </c>
      <c r="E881" t="s">
        <v>140</v>
      </c>
      <c r="F881" t="s">
        <v>140</v>
      </c>
    </row>
    <row r="882" spans="1:6" x14ac:dyDescent="0.35">
      <c r="A882" t="s">
        <v>16</v>
      </c>
      <c r="B882" t="s">
        <v>335</v>
      </c>
      <c r="C882">
        <v>2</v>
      </c>
      <c r="D882" t="s">
        <v>434</v>
      </c>
      <c r="E882" t="s">
        <v>435</v>
      </c>
      <c r="F882" t="s">
        <v>140</v>
      </c>
    </row>
    <row r="883" spans="1:6" x14ac:dyDescent="0.35">
      <c r="A883" t="s">
        <v>16</v>
      </c>
      <c r="B883" t="s">
        <v>778</v>
      </c>
      <c r="C883">
        <v>2</v>
      </c>
      <c r="D883" t="s">
        <v>767</v>
      </c>
      <c r="E883" t="s">
        <v>766</v>
      </c>
      <c r="F883" t="s">
        <v>140</v>
      </c>
    </row>
    <row r="884" spans="1:6" x14ac:dyDescent="0.35">
      <c r="A884" t="s">
        <v>16</v>
      </c>
      <c r="B884" t="s">
        <v>590</v>
      </c>
      <c r="C884">
        <v>2</v>
      </c>
      <c r="D884" t="s">
        <v>177</v>
      </c>
      <c r="E884" t="s">
        <v>140</v>
      </c>
      <c r="F884" t="s">
        <v>140</v>
      </c>
    </row>
    <row r="885" spans="1:6" x14ac:dyDescent="0.35">
      <c r="A885" t="s">
        <v>16</v>
      </c>
      <c r="B885" t="s">
        <v>445</v>
      </c>
      <c r="C885">
        <v>1</v>
      </c>
      <c r="D885" t="s">
        <v>140</v>
      </c>
      <c r="E885" t="s">
        <v>177</v>
      </c>
      <c r="F885" t="s">
        <v>140</v>
      </c>
    </row>
    <row r="886" spans="1:6" x14ac:dyDescent="0.35">
      <c r="A886" t="s">
        <v>16</v>
      </c>
      <c r="B886" t="s">
        <v>336</v>
      </c>
      <c r="C886">
        <v>14</v>
      </c>
      <c r="D886" t="s">
        <v>146</v>
      </c>
      <c r="E886" t="s">
        <v>797</v>
      </c>
      <c r="F886" t="s">
        <v>140</v>
      </c>
    </row>
    <row r="887" spans="1:6" x14ac:dyDescent="0.35">
      <c r="A887" t="s">
        <v>16</v>
      </c>
      <c r="B887" t="s">
        <v>339</v>
      </c>
      <c r="C887">
        <v>14</v>
      </c>
      <c r="D887" t="s">
        <v>433</v>
      </c>
      <c r="E887" t="s">
        <v>667</v>
      </c>
      <c r="F887" t="s">
        <v>152</v>
      </c>
    </row>
    <row r="888" spans="1:6" x14ac:dyDescent="0.35">
      <c r="A888" t="s">
        <v>17</v>
      </c>
      <c r="B888" t="s">
        <v>137</v>
      </c>
      <c r="C888">
        <v>7</v>
      </c>
      <c r="D888" t="s">
        <v>817</v>
      </c>
      <c r="E888" t="s">
        <v>818</v>
      </c>
      <c r="F888" t="s">
        <v>140</v>
      </c>
    </row>
    <row r="889" spans="1:6" x14ac:dyDescent="0.35">
      <c r="A889" t="s">
        <v>17</v>
      </c>
      <c r="B889" t="s">
        <v>141</v>
      </c>
      <c r="C889">
        <v>3</v>
      </c>
      <c r="D889" t="s">
        <v>140</v>
      </c>
      <c r="E889" t="s">
        <v>177</v>
      </c>
      <c r="F889" t="s">
        <v>140</v>
      </c>
    </row>
    <row r="890" spans="1:6" x14ac:dyDescent="0.35">
      <c r="A890" t="s">
        <v>17</v>
      </c>
      <c r="B890" t="s">
        <v>144</v>
      </c>
      <c r="C890">
        <v>11</v>
      </c>
      <c r="D890" t="s">
        <v>703</v>
      </c>
      <c r="E890" t="s">
        <v>702</v>
      </c>
      <c r="F890" t="s">
        <v>140</v>
      </c>
    </row>
    <row r="891" spans="1:6" x14ac:dyDescent="0.35">
      <c r="A891" t="s">
        <v>17</v>
      </c>
      <c r="B891" t="s">
        <v>148</v>
      </c>
      <c r="C891">
        <v>14</v>
      </c>
      <c r="D891" t="s">
        <v>417</v>
      </c>
      <c r="E891" t="s">
        <v>416</v>
      </c>
      <c r="F891" t="s">
        <v>140</v>
      </c>
    </row>
    <row r="892" spans="1:6" x14ac:dyDescent="0.35">
      <c r="A892" t="s">
        <v>17</v>
      </c>
      <c r="B892" t="s">
        <v>151</v>
      </c>
      <c r="C892">
        <v>11</v>
      </c>
      <c r="D892" t="s">
        <v>565</v>
      </c>
      <c r="E892" t="s">
        <v>744</v>
      </c>
      <c r="F892" t="s">
        <v>733</v>
      </c>
    </row>
    <row r="893" spans="1:6" x14ac:dyDescent="0.35">
      <c r="A893" t="s">
        <v>17</v>
      </c>
      <c r="B893" t="s">
        <v>154</v>
      </c>
      <c r="C893">
        <v>9</v>
      </c>
      <c r="D893" t="s">
        <v>819</v>
      </c>
      <c r="E893" t="s">
        <v>820</v>
      </c>
      <c r="F893" t="s">
        <v>140</v>
      </c>
    </row>
    <row r="894" spans="1:6" x14ac:dyDescent="0.35">
      <c r="A894" t="s">
        <v>17</v>
      </c>
      <c r="B894" t="s">
        <v>155</v>
      </c>
      <c r="C894">
        <v>9</v>
      </c>
      <c r="D894" t="s">
        <v>390</v>
      </c>
      <c r="E894" t="s">
        <v>391</v>
      </c>
      <c r="F894" t="s">
        <v>140</v>
      </c>
    </row>
    <row r="895" spans="1:6" x14ac:dyDescent="0.35">
      <c r="A895" t="s">
        <v>17</v>
      </c>
      <c r="B895" t="s">
        <v>158</v>
      </c>
      <c r="C895">
        <v>9</v>
      </c>
      <c r="D895" t="s">
        <v>291</v>
      </c>
      <c r="E895" t="s">
        <v>533</v>
      </c>
      <c r="F895" t="s">
        <v>140</v>
      </c>
    </row>
    <row r="896" spans="1:6" x14ac:dyDescent="0.35">
      <c r="A896" t="s">
        <v>17</v>
      </c>
      <c r="B896" t="s">
        <v>161</v>
      </c>
      <c r="C896">
        <v>5</v>
      </c>
      <c r="D896" t="s">
        <v>696</v>
      </c>
      <c r="E896" t="s">
        <v>697</v>
      </c>
      <c r="F896" t="s">
        <v>140</v>
      </c>
    </row>
    <row r="897" spans="1:6" x14ac:dyDescent="0.35">
      <c r="A897" t="s">
        <v>17</v>
      </c>
      <c r="B897" t="s">
        <v>164</v>
      </c>
      <c r="C897">
        <v>4</v>
      </c>
      <c r="D897" t="s">
        <v>692</v>
      </c>
      <c r="E897" t="s">
        <v>693</v>
      </c>
      <c r="F897" t="s">
        <v>140</v>
      </c>
    </row>
    <row r="898" spans="1:6" x14ac:dyDescent="0.35">
      <c r="A898" t="s">
        <v>17</v>
      </c>
      <c r="B898" t="s">
        <v>167</v>
      </c>
      <c r="C898">
        <v>3</v>
      </c>
      <c r="D898" t="s">
        <v>280</v>
      </c>
      <c r="E898" t="s">
        <v>279</v>
      </c>
      <c r="F898" t="s">
        <v>140</v>
      </c>
    </row>
    <row r="899" spans="1:6" x14ac:dyDescent="0.35">
      <c r="A899" t="s">
        <v>17</v>
      </c>
      <c r="B899" t="s">
        <v>170</v>
      </c>
      <c r="C899">
        <v>4</v>
      </c>
      <c r="D899" t="s">
        <v>673</v>
      </c>
      <c r="E899" t="s">
        <v>672</v>
      </c>
      <c r="F899" t="s">
        <v>140</v>
      </c>
    </row>
    <row r="900" spans="1:6" x14ac:dyDescent="0.35">
      <c r="A900" t="s">
        <v>17</v>
      </c>
      <c r="B900" t="s">
        <v>173</v>
      </c>
      <c r="C900">
        <v>6</v>
      </c>
      <c r="D900" t="s">
        <v>55</v>
      </c>
      <c r="E900" t="s">
        <v>54</v>
      </c>
      <c r="F900" t="s">
        <v>140</v>
      </c>
    </row>
    <row r="901" spans="1:6" x14ac:dyDescent="0.35">
      <c r="A901" t="s">
        <v>17</v>
      </c>
      <c r="B901" t="s">
        <v>176</v>
      </c>
      <c r="C901">
        <v>4</v>
      </c>
      <c r="D901" t="s">
        <v>40</v>
      </c>
      <c r="E901" t="s">
        <v>41</v>
      </c>
      <c r="F901" t="s">
        <v>140</v>
      </c>
    </row>
    <row r="902" spans="1:6" x14ac:dyDescent="0.35">
      <c r="A902" t="s">
        <v>17</v>
      </c>
      <c r="B902" t="s">
        <v>178</v>
      </c>
      <c r="C902">
        <v>2</v>
      </c>
      <c r="D902" t="s">
        <v>177</v>
      </c>
      <c r="E902" t="s">
        <v>140</v>
      </c>
      <c r="F902" t="s">
        <v>140</v>
      </c>
    </row>
    <row r="903" spans="1:6" x14ac:dyDescent="0.35">
      <c r="A903" t="s">
        <v>17</v>
      </c>
      <c r="B903" t="s">
        <v>181</v>
      </c>
      <c r="C903">
        <v>5</v>
      </c>
      <c r="D903" t="s">
        <v>177</v>
      </c>
      <c r="E903" t="s">
        <v>140</v>
      </c>
      <c r="F903" t="s">
        <v>140</v>
      </c>
    </row>
    <row r="904" spans="1:6" x14ac:dyDescent="0.35">
      <c r="A904" t="s">
        <v>17</v>
      </c>
      <c r="B904" t="s">
        <v>184</v>
      </c>
      <c r="C904">
        <v>1</v>
      </c>
      <c r="D904" t="s">
        <v>177</v>
      </c>
      <c r="E904" t="s">
        <v>140</v>
      </c>
      <c r="F904" t="s">
        <v>140</v>
      </c>
    </row>
    <row r="905" spans="1:6" x14ac:dyDescent="0.35">
      <c r="A905" t="s">
        <v>17</v>
      </c>
      <c r="B905" t="s">
        <v>185</v>
      </c>
      <c r="C905">
        <v>4</v>
      </c>
      <c r="D905" t="s">
        <v>714</v>
      </c>
      <c r="E905" t="s">
        <v>715</v>
      </c>
      <c r="F905" t="s">
        <v>140</v>
      </c>
    </row>
    <row r="906" spans="1:6" x14ac:dyDescent="0.35">
      <c r="A906" t="s">
        <v>17</v>
      </c>
      <c r="B906" t="s">
        <v>186</v>
      </c>
      <c r="C906">
        <v>3</v>
      </c>
      <c r="D906" t="s">
        <v>65</v>
      </c>
      <c r="E906" t="s">
        <v>64</v>
      </c>
      <c r="F906" t="s">
        <v>140</v>
      </c>
    </row>
    <row r="907" spans="1:6" x14ac:dyDescent="0.35">
      <c r="A907" t="s">
        <v>17</v>
      </c>
      <c r="B907" t="s">
        <v>189</v>
      </c>
      <c r="C907">
        <v>7</v>
      </c>
      <c r="D907" t="s">
        <v>562</v>
      </c>
      <c r="E907" t="s">
        <v>561</v>
      </c>
      <c r="F907" t="s">
        <v>140</v>
      </c>
    </row>
    <row r="908" spans="1:6" x14ac:dyDescent="0.35">
      <c r="A908" t="s">
        <v>17</v>
      </c>
      <c r="B908" t="s">
        <v>190</v>
      </c>
      <c r="C908">
        <v>4</v>
      </c>
      <c r="D908" t="s">
        <v>413</v>
      </c>
      <c r="E908" t="s">
        <v>412</v>
      </c>
      <c r="F908" t="s">
        <v>140</v>
      </c>
    </row>
    <row r="909" spans="1:6" x14ac:dyDescent="0.35">
      <c r="A909" t="s">
        <v>17</v>
      </c>
      <c r="B909" t="s">
        <v>193</v>
      </c>
      <c r="C909">
        <v>2</v>
      </c>
      <c r="D909" t="s">
        <v>140</v>
      </c>
      <c r="E909" t="s">
        <v>177</v>
      </c>
      <c r="F909" t="s">
        <v>140</v>
      </c>
    </row>
    <row r="910" spans="1:6" x14ac:dyDescent="0.35">
      <c r="A910" t="s">
        <v>17</v>
      </c>
      <c r="B910" t="s">
        <v>194</v>
      </c>
      <c r="C910">
        <v>4</v>
      </c>
      <c r="D910" t="s">
        <v>821</v>
      </c>
      <c r="E910" t="s">
        <v>822</v>
      </c>
      <c r="F910" t="s">
        <v>140</v>
      </c>
    </row>
    <row r="911" spans="1:6" x14ac:dyDescent="0.35">
      <c r="A911" t="s">
        <v>17</v>
      </c>
      <c r="B911" t="s">
        <v>197</v>
      </c>
      <c r="C911">
        <v>8</v>
      </c>
      <c r="D911" t="s">
        <v>224</v>
      </c>
      <c r="E911" t="s">
        <v>223</v>
      </c>
      <c r="F911" t="s">
        <v>140</v>
      </c>
    </row>
    <row r="912" spans="1:6" x14ac:dyDescent="0.35">
      <c r="A912" t="s">
        <v>17</v>
      </c>
      <c r="B912" t="s">
        <v>200</v>
      </c>
      <c r="C912">
        <v>8</v>
      </c>
      <c r="D912" t="s">
        <v>182</v>
      </c>
      <c r="E912" t="s">
        <v>183</v>
      </c>
      <c r="F912" t="s">
        <v>140</v>
      </c>
    </row>
    <row r="913" spans="1:6" x14ac:dyDescent="0.35">
      <c r="A913" t="s">
        <v>17</v>
      </c>
      <c r="B913" t="s">
        <v>203</v>
      </c>
      <c r="C913">
        <v>7</v>
      </c>
      <c r="D913" t="s">
        <v>567</v>
      </c>
      <c r="E913" t="s">
        <v>568</v>
      </c>
      <c r="F913" t="s">
        <v>140</v>
      </c>
    </row>
    <row r="914" spans="1:6" x14ac:dyDescent="0.35">
      <c r="A914" t="s">
        <v>17</v>
      </c>
      <c r="B914" t="s">
        <v>204</v>
      </c>
      <c r="C914">
        <v>4</v>
      </c>
      <c r="D914" t="s">
        <v>183</v>
      </c>
      <c r="E914" t="s">
        <v>182</v>
      </c>
      <c r="F914" t="s">
        <v>140</v>
      </c>
    </row>
    <row r="915" spans="1:6" x14ac:dyDescent="0.35">
      <c r="A915" t="s">
        <v>17</v>
      </c>
      <c r="B915" t="s">
        <v>207</v>
      </c>
      <c r="C915">
        <v>10</v>
      </c>
      <c r="D915" t="s">
        <v>798</v>
      </c>
      <c r="E915" t="s">
        <v>799</v>
      </c>
      <c r="F915" t="s">
        <v>140</v>
      </c>
    </row>
    <row r="916" spans="1:6" x14ac:dyDescent="0.35">
      <c r="A916" t="s">
        <v>17</v>
      </c>
      <c r="B916" t="s">
        <v>210</v>
      </c>
      <c r="C916">
        <v>9</v>
      </c>
      <c r="D916" t="s">
        <v>803</v>
      </c>
      <c r="E916" t="s">
        <v>802</v>
      </c>
      <c r="F916" t="s">
        <v>140</v>
      </c>
    </row>
    <row r="917" spans="1:6" x14ac:dyDescent="0.35">
      <c r="A917" t="s">
        <v>17</v>
      </c>
      <c r="B917" t="s">
        <v>213</v>
      </c>
      <c r="C917">
        <v>6</v>
      </c>
      <c r="D917" t="s">
        <v>400</v>
      </c>
      <c r="E917" t="s">
        <v>401</v>
      </c>
      <c r="F917" t="s">
        <v>140</v>
      </c>
    </row>
    <row r="918" spans="1:6" x14ac:dyDescent="0.35">
      <c r="A918" t="s">
        <v>17</v>
      </c>
      <c r="B918" t="s">
        <v>216</v>
      </c>
      <c r="C918">
        <v>6</v>
      </c>
      <c r="D918" t="s">
        <v>239</v>
      </c>
      <c r="E918" t="s">
        <v>240</v>
      </c>
      <c r="F918" t="s">
        <v>140</v>
      </c>
    </row>
    <row r="919" spans="1:6" x14ac:dyDescent="0.35">
      <c r="A919" t="s">
        <v>17</v>
      </c>
      <c r="B919" t="s">
        <v>219</v>
      </c>
      <c r="C919">
        <v>11</v>
      </c>
      <c r="D919" t="s">
        <v>786</v>
      </c>
      <c r="E919" t="s">
        <v>823</v>
      </c>
      <c r="F919" t="s">
        <v>140</v>
      </c>
    </row>
    <row r="920" spans="1:6" x14ac:dyDescent="0.35">
      <c r="A920" t="s">
        <v>17</v>
      </c>
      <c r="B920" t="s">
        <v>222</v>
      </c>
      <c r="C920">
        <v>12</v>
      </c>
      <c r="D920" t="s">
        <v>327</v>
      </c>
      <c r="E920" t="s">
        <v>328</v>
      </c>
      <c r="F920" t="s">
        <v>140</v>
      </c>
    </row>
    <row r="921" spans="1:6" x14ac:dyDescent="0.35">
      <c r="A921" t="s">
        <v>17</v>
      </c>
      <c r="B921" t="s">
        <v>225</v>
      </c>
      <c r="C921">
        <v>5</v>
      </c>
      <c r="D921" t="s">
        <v>678</v>
      </c>
      <c r="E921" t="s">
        <v>679</v>
      </c>
      <c r="F921" t="s">
        <v>140</v>
      </c>
    </row>
    <row r="922" spans="1:6" x14ac:dyDescent="0.35">
      <c r="A922" t="s">
        <v>17</v>
      </c>
      <c r="B922" t="s">
        <v>228</v>
      </c>
      <c r="C922">
        <v>5</v>
      </c>
      <c r="D922" t="s">
        <v>362</v>
      </c>
      <c r="E922" t="s">
        <v>363</v>
      </c>
      <c r="F922" t="s">
        <v>140</v>
      </c>
    </row>
    <row r="923" spans="1:6" x14ac:dyDescent="0.35">
      <c r="A923" t="s">
        <v>17</v>
      </c>
      <c r="B923" t="s">
        <v>229</v>
      </c>
      <c r="C923">
        <v>12</v>
      </c>
      <c r="D923" t="s">
        <v>505</v>
      </c>
      <c r="E923" t="s">
        <v>685</v>
      </c>
      <c r="F923" t="s">
        <v>824</v>
      </c>
    </row>
    <row r="924" spans="1:6" x14ac:dyDescent="0.35">
      <c r="A924" t="s">
        <v>17</v>
      </c>
      <c r="B924" t="s">
        <v>232</v>
      </c>
      <c r="C924">
        <v>6</v>
      </c>
      <c r="D924" t="s">
        <v>351</v>
      </c>
      <c r="E924" t="s">
        <v>350</v>
      </c>
      <c r="F924" t="s">
        <v>140</v>
      </c>
    </row>
    <row r="925" spans="1:6" x14ac:dyDescent="0.35">
      <c r="A925" t="s">
        <v>17</v>
      </c>
      <c r="B925" t="s">
        <v>235</v>
      </c>
      <c r="C925">
        <v>6</v>
      </c>
      <c r="D925" t="s">
        <v>480</v>
      </c>
      <c r="E925" t="s">
        <v>723</v>
      </c>
      <c r="F925" t="s">
        <v>97</v>
      </c>
    </row>
    <row r="926" spans="1:6" x14ac:dyDescent="0.35">
      <c r="A926" t="s">
        <v>17</v>
      </c>
      <c r="B926" t="s">
        <v>238</v>
      </c>
      <c r="C926">
        <v>6</v>
      </c>
      <c r="D926" t="s">
        <v>825</v>
      </c>
      <c r="E926" t="s">
        <v>826</v>
      </c>
      <c r="F926" t="s">
        <v>140</v>
      </c>
    </row>
    <row r="927" spans="1:6" x14ac:dyDescent="0.35">
      <c r="A927" t="s">
        <v>17</v>
      </c>
      <c r="B927" t="s">
        <v>241</v>
      </c>
      <c r="C927">
        <v>4</v>
      </c>
      <c r="D927" t="s">
        <v>772</v>
      </c>
      <c r="E927" t="s">
        <v>773</v>
      </c>
      <c r="F927" t="s">
        <v>140</v>
      </c>
    </row>
    <row r="928" spans="1:6" x14ac:dyDescent="0.35">
      <c r="A928" t="s">
        <v>17</v>
      </c>
      <c r="B928" t="s">
        <v>244</v>
      </c>
      <c r="C928">
        <v>6</v>
      </c>
      <c r="D928" t="s">
        <v>827</v>
      </c>
      <c r="E928" t="s">
        <v>828</v>
      </c>
      <c r="F928" t="s">
        <v>140</v>
      </c>
    </row>
    <row r="929" spans="1:6" x14ac:dyDescent="0.35">
      <c r="A929" t="s">
        <v>17</v>
      </c>
      <c r="B929" t="s">
        <v>247</v>
      </c>
      <c r="C929">
        <v>9</v>
      </c>
      <c r="D929" t="s">
        <v>383</v>
      </c>
      <c r="E929" t="s">
        <v>742</v>
      </c>
      <c r="F929" t="s">
        <v>140</v>
      </c>
    </row>
    <row r="930" spans="1:6" x14ac:dyDescent="0.35">
      <c r="A930" t="s">
        <v>17</v>
      </c>
      <c r="B930" t="s">
        <v>250</v>
      </c>
      <c r="C930">
        <v>8</v>
      </c>
      <c r="D930" t="s">
        <v>829</v>
      </c>
      <c r="E930" t="s">
        <v>830</v>
      </c>
      <c r="F930" t="s">
        <v>140</v>
      </c>
    </row>
    <row r="931" spans="1:6" x14ac:dyDescent="0.35">
      <c r="A931" t="s">
        <v>17</v>
      </c>
      <c r="B931" t="s">
        <v>253</v>
      </c>
      <c r="C931">
        <v>7</v>
      </c>
      <c r="D931" t="s">
        <v>545</v>
      </c>
      <c r="E931" t="s">
        <v>544</v>
      </c>
      <c r="F931" t="s">
        <v>140</v>
      </c>
    </row>
    <row r="932" spans="1:6" x14ac:dyDescent="0.35">
      <c r="A932" t="s">
        <v>17</v>
      </c>
      <c r="B932" t="s">
        <v>254</v>
      </c>
      <c r="C932">
        <v>6</v>
      </c>
      <c r="D932" t="s">
        <v>343</v>
      </c>
      <c r="E932" t="s">
        <v>342</v>
      </c>
      <c r="F932" t="s">
        <v>140</v>
      </c>
    </row>
    <row r="933" spans="1:6" x14ac:dyDescent="0.35">
      <c r="A933" t="s">
        <v>17</v>
      </c>
      <c r="B933" t="s">
        <v>257</v>
      </c>
      <c r="C933">
        <v>8</v>
      </c>
      <c r="D933" t="s">
        <v>431</v>
      </c>
      <c r="E933" t="s">
        <v>430</v>
      </c>
      <c r="F933" t="s">
        <v>140</v>
      </c>
    </row>
    <row r="934" spans="1:6" x14ac:dyDescent="0.35">
      <c r="A934" t="s">
        <v>17</v>
      </c>
      <c r="B934" t="s">
        <v>258</v>
      </c>
      <c r="C934">
        <v>7</v>
      </c>
      <c r="D934" t="s">
        <v>611</v>
      </c>
      <c r="E934" t="s">
        <v>612</v>
      </c>
      <c r="F934" t="s">
        <v>140</v>
      </c>
    </row>
    <row r="935" spans="1:6" x14ac:dyDescent="0.35">
      <c r="A935" t="s">
        <v>17</v>
      </c>
      <c r="B935" t="s">
        <v>259</v>
      </c>
      <c r="C935">
        <v>4</v>
      </c>
      <c r="D935" t="s">
        <v>807</v>
      </c>
      <c r="E935" t="s">
        <v>808</v>
      </c>
      <c r="F935" t="s">
        <v>140</v>
      </c>
    </row>
    <row r="936" spans="1:6" x14ac:dyDescent="0.35">
      <c r="A936" t="s">
        <v>17</v>
      </c>
      <c r="B936" t="s">
        <v>262</v>
      </c>
      <c r="C936">
        <v>11</v>
      </c>
      <c r="D936" t="s">
        <v>402</v>
      </c>
      <c r="E936" t="s">
        <v>403</v>
      </c>
      <c r="F936" t="s">
        <v>140</v>
      </c>
    </row>
    <row r="937" spans="1:6" x14ac:dyDescent="0.35">
      <c r="A937" t="s">
        <v>17</v>
      </c>
      <c r="B937" t="s">
        <v>265</v>
      </c>
      <c r="C937">
        <v>14</v>
      </c>
      <c r="D937" t="s">
        <v>831</v>
      </c>
      <c r="E937" t="s">
        <v>832</v>
      </c>
      <c r="F937" t="s">
        <v>140</v>
      </c>
    </row>
    <row r="938" spans="1:6" x14ac:dyDescent="0.35">
      <c r="A938" t="s">
        <v>17</v>
      </c>
      <c r="B938" t="s">
        <v>268</v>
      </c>
      <c r="C938">
        <v>6</v>
      </c>
      <c r="D938" t="s">
        <v>260</v>
      </c>
      <c r="E938" t="s">
        <v>261</v>
      </c>
      <c r="F938" t="s">
        <v>140</v>
      </c>
    </row>
    <row r="939" spans="1:6" x14ac:dyDescent="0.35">
      <c r="A939" t="s">
        <v>17</v>
      </c>
      <c r="B939" t="s">
        <v>271</v>
      </c>
      <c r="C939">
        <v>12</v>
      </c>
      <c r="D939" t="s">
        <v>833</v>
      </c>
      <c r="E939" t="s">
        <v>834</v>
      </c>
      <c r="F939" t="s">
        <v>140</v>
      </c>
    </row>
    <row r="940" spans="1:6" x14ac:dyDescent="0.35">
      <c r="A940" t="s">
        <v>17</v>
      </c>
      <c r="B940" t="s">
        <v>274</v>
      </c>
      <c r="C940">
        <v>11</v>
      </c>
      <c r="D940" t="s">
        <v>396</v>
      </c>
      <c r="E940" t="s">
        <v>395</v>
      </c>
      <c r="F940" t="s">
        <v>140</v>
      </c>
    </row>
    <row r="941" spans="1:6" x14ac:dyDescent="0.35">
      <c r="A941" t="s">
        <v>17</v>
      </c>
      <c r="B941" t="s">
        <v>275</v>
      </c>
      <c r="C941">
        <v>7</v>
      </c>
      <c r="D941" t="s">
        <v>835</v>
      </c>
      <c r="E941" t="s">
        <v>836</v>
      </c>
      <c r="F941" t="s">
        <v>140</v>
      </c>
    </row>
    <row r="942" spans="1:6" x14ac:dyDescent="0.35">
      <c r="A942" t="s">
        <v>17</v>
      </c>
      <c r="B942" t="s">
        <v>278</v>
      </c>
      <c r="C942">
        <v>8</v>
      </c>
      <c r="D942" t="s">
        <v>379</v>
      </c>
      <c r="E942" t="s">
        <v>378</v>
      </c>
      <c r="F942" t="s">
        <v>140</v>
      </c>
    </row>
    <row r="943" spans="1:6" x14ac:dyDescent="0.35">
      <c r="A943" t="s">
        <v>17</v>
      </c>
      <c r="B943" t="s">
        <v>281</v>
      </c>
      <c r="C943">
        <v>7</v>
      </c>
      <c r="D943" t="s">
        <v>382</v>
      </c>
      <c r="E943" t="s">
        <v>747</v>
      </c>
      <c r="F943" t="s">
        <v>140</v>
      </c>
    </row>
    <row r="944" spans="1:6" x14ac:dyDescent="0.35">
      <c r="A944" t="s">
        <v>17</v>
      </c>
      <c r="B944" t="s">
        <v>282</v>
      </c>
      <c r="C944">
        <v>7</v>
      </c>
      <c r="D944" t="s">
        <v>837</v>
      </c>
      <c r="E944" t="s">
        <v>626</v>
      </c>
      <c r="F944" t="s">
        <v>837</v>
      </c>
    </row>
    <row r="945" spans="1:6" x14ac:dyDescent="0.35">
      <c r="A945" t="s">
        <v>17</v>
      </c>
      <c r="B945" t="s">
        <v>283</v>
      </c>
      <c r="C945">
        <v>7</v>
      </c>
      <c r="D945" t="s">
        <v>594</v>
      </c>
      <c r="E945" t="s">
        <v>593</v>
      </c>
      <c r="F945" t="s">
        <v>140</v>
      </c>
    </row>
    <row r="946" spans="1:6" x14ac:dyDescent="0.35">
      <c r="A946" t="s">
        <v>17</v>
      </c>
      <c r="B946" t="s">
        <v>284</v>
      </c>
      <c r="C946">
        <v>6</v>
      </c>
      <c r="D946" t="s">
        <v>343</v>
      </c>
      <c r="E946" t="s">
        <v>342</v>
      </c>
      <c r="F946" t="s">
        <v>140</v>
      </c>
    </row>
    <row r="947" spans="1:6" x14ac:dyDescent="0.35">
      <c r="A947" t="s">
        <v>17</v>
      </c>
      <c r="B947" t="s">
        <v>287</v>
      </c>
      <c r="C947">
        <v>6</v>
      </c>
      <c r="D947" t="s">
        <v>823</v>
      </c>
      <c r="E947" t="s">
        <v>786</v>
      </c>
      <c r="F947" t="s">
        <v>140</v>
      </c>
    </row>
    <row r="948" spans="1:6" x14ac:dyDescent="0.35">
      <c r="A948" t="s">
        <v>17</v>
      </c>
      <c r="B948" t="s">
        <v>290</v>
      </c>
      <c r="C948">
        <v>5</v>
      </c>
      <c r="D948" t="s">
        <v>838</v>
      </c>
      <c r="E948" t="s">
        <v>839</v>
      </c>
      <c r="F948" t="s">
        <v>140</v>
      </c>
    </row>
    <row r="949" spans="1:6" x14ac:dyDescent="0.35">
      <c r="A949" t="s">
        <v>17</v>
      </c>
      <c r="B949" t="s">
        <v>294</v>
      </c>
      <c r="C949">
        <v>3</v>
      </c>
      <c r="D949" t="s">
        <v>177</v>
      </c>
      <c r="E949" t="s">
        <v>140</v>
      </c>
      <c r="F949" t="s">
        <v>140</v>
      </c>
    </row>
    <row r="950" spans="1:6" x14ac:dyDescent="0.35">
      <c r="A950" t="s">
        <v>17</v>
      </c>
      <c r="B950" t="s">
        <v>297</v>
      </c>
      <c r="C950">
        <v>12</v>
      </c>
      <c r="D950" t="s">
        <v>770</v>
      </c>
      <c r="E950" t="s">
        <v>771</v>
      </c>
      <c r="F950" t="s">
        <v>140</v>
      </c>
    </row>
    <row r="951" spans="1:6" x14ac:dyDescent="0.35">
      <c r="A951" t="s">
        <v>17</v>
      </c>
      <c r="B951" t="s">
        <v>300</v>
      </c>
      <c r="C951">
        <v>7</v>
      </c>
      <c r="D951" t="s">
        <v>840</v>
      </c>
      <c r="E951" t="s">
        <v>841</v>
      </c>
      <c r="F951" t="s">
        <v>140</v>
      </c>
    </row>
    <row r="952" spans="1:6" x14ac:dyDescent="0.35">
      <c r="A952" t="s">
        <v>17</v>
      </c>
      <c r="B952" t="s">
        <v>301</v>
      </c>
      <c r="C952">
        <v>3</v>
      </c>
      <c r="D952" t="s">
        <v>313</v>
      </c>
      <c r="E952" t="s">
        <v>314</v>
      </c>
      <c r="F952" t="s">
        <v>140</v>
      </c>
    </row>
    <row r="953" spans="1:6" x14ac:dyDescent="0.35">
      <c r="A953" t="s">
        <v>17</v>
      </c>
      <c r="B953" t="s">
        <v>302</v>
      </c>
      <c r="C953">
        <v>9</v>
      </c>
      <c r="D953" t="s">
        <v>842</v>
      </c>
      <c r="E953" t="s">
        <v>843</v>
      </c>
      <c r="F953" t="s">
        <v>140</v>
      </c>
    </row>
    <row r="954" spans="1:6" x14ac:dyDescent="0.35">
      <c r="A954" t="s">
        <v>17</v>
      </c>
      <c r="B954" t="s">
        <v>305</v>
      </c>
      <c r="C954">
        <v>5</v>
      </c>
      <c r="D954" t="s">
        <v>177</v>
      </c>
      <c r="E954" t="s">
        <v>140</v>
      </c>
      <c r="F954" t="s">
        <v>140</v>
      </c>
    </row>
    <row r="955" spans="1:6" x14ac:dyDescent="0.35">
      <c r="A955" t="s">
        <v>17</v>
      </c>
      <c r="B955" t="s">
        <v>308</v>
      </c>
      <c r="C955">
        <v>8</v>
      </c>
      <c r="D955" t="s">
        <v>518</v>
      </c>
      <c r="E955" t="s">
        <v>519</v>
      </c>
      <c r="F955" t="s">
        <v>140</v>
      </c>
    </row>
    <row r="956" spans="1:6" x14ac:dyDescent="0.35">
      <c r="A956" t="s">
        <v>17</v>
      </c>
      <c r="B956" t="s">
        <v>311</v>
      </c>
      <c r="C956">
        <v>12</v>
      </c>
      <c r="D956" t="s">
        <v>672</v>
      </c>
      <c r="E956" t="s">
        <v>673</v>
      </c>
      <c r="F956" t="s">
        <v>140</v>
      </c>
    </row>
    <row r="957" spans="1:6" x14ac:dyDescent="0.35">
      <c r="A957" t="s">
        <v>17</v>
      </c>
      <c r="B957" t="s">
        <v>312</v>
      </c>
      <c r="C957">
        <v>4</v>
      </c>
      <c r="D957" t="s">
        <v>211</v>
      </c>
      <c r="E957" t="s">
        <v>212</v>
      </c>
      <c r="F957" t="s">
        <v>140</v>
      </c>
    </row>
    <row r="958" spans="1:6" x14ac:dyDescent="0.35">
      <c r="A958" t="s">
        <v>17</v>
      </c>
      <c r="B958" t="s">
        <v>315</v>
      </c>
      <c r="C958">
        <v>6</v>
      </c>
      <c r="D958" t="s">
        <v>840</v>
      </c>
      <c r="E958" t="s">
        <v>841</v>
      </c>
      <c r="F958" t="s">
        <v>140</v>
      </c>
    </row>
    <row r="959" spans="1:6" x14ac:dyDescent="0.35">
      <c r="A959" t="s">
        <v>17</v>
      </c>
      <c r="B959" t="s">
        <v>318</v>
      </c>
      <c r="C959">
        <v>4</v>
      </c>
      <c r="D959" t="s">
        <v>799</v>
      </c>
      <c r="E959" t="s">
        <v>798</v>
      </c>
      <c r="F959" t="s">
        <v>140</v>
      </c>
    </row>
    <row r="960" spans="1:6" x14ac:dyDescent="0.35">
      <c r="A960" t="s">
        <v>17</v>
      </c>
      <c r="B960" t="s">
        <v>321</v>
      </c>
      <c r="C960">
        <v>7</v>
      </c>
      <c r="D960" t="s">
        <v>442</v>
      </c>
      <c r="E960" t="s">
        <v>140</v>
      </c>
      <c r="F960" t="s">
        <v>443</v>
      </c>
    </row>
    <row r="961" spans="1:6" x14ac:dyDescent="0.35">
      <c r="A961" t="s">
        <v>17</v>
      </c>
      <c r="B961" t="s">
        <v>322</v>
      </c>
      <c r="C961">
        <v>7</v>
      </c>
      <c r="D961" t="s">
        <v>503</v>
      </c>
      <c r="E961" t="s">
        <v>502</v>
      </c>
      <c r="F961" t="s">
        <v>140</v>
      </c>
    </row>
    <row r="962" spans="1:6" x14ac:dyDescent="0.35">
      <c r="A962" t="s">
        <v>17</v>
      </c>
      <c r="B962" t="s">
        <v>325</v>
      </c>
      <c r="C962">
        <v>1</v>
      </c>
      <c r="D962" t="s">
        <v>177</v>
      </c>
      <c r="E962" t="s">
        <v>140</v>
      </c>
      <c r="F962" t="s">
        <v>140</v>
      </c>
    </row>
    <row r="963" spans="1:6" x14ac:dyDescent="0.35">
      <c r="A963" t="s">
        <v>17</v>
      </c>
      <c r="B963" t="s">
        <v>326</v>
      </c>
      <c r="C963">
        <v>5</v>
      </c>
      <c r="D963" t="s">
        <v>786</v>
      </c>
      <c r="E963" t="s">
        <v>823</v>
      </c>
      <c r="F963" t="s">
        <v>140</v>
      </c>
    </row>
    <row r="964" spans="1:6" x14ac:dyDescent="0.35">
      <c r="A964" t="s">
        <v>17</v>
      </c>
      <c r="B964" t="s">
        <v>438</v>
      </c>
      <c r="C964">
        <v>2</v>
      </c>
      <c r="D964" t="s">
        <v>376</v>
      </c>
      <c r="E964" t="s">
        <v>377</v>
      </c>
      <c r="F964" t="s">
        <v>140</v>
      </c>
    </row>
    <row r="965" spans="1:6" x14ac:dyDescent="0.35">
      <c r="A965" t="s">
        <v>17</v>
      </c>
      <c r="B965" t="s">
        <v>330</v>
      </c>
      <c r="C965">
        <v>12</v>
      </c>
      <c r="D965" t="s">
        <v>382</v>
      </c>
      <c r="E965" t="s">
        <v>747</v>
      </c>
      <c r="F965" t="s">
        <v>140</v>
      </c>
    </row>
    <row r="966" spans="1:6" x14ac:dyDescent="0.35">
      <c r="A966" t="s">
        <v>17</v>
      </c>
      <c r="B966" t="s">
        <v>441</v>
      </c>
      <c r="C966">
        <v>4</v>
      </c>
      <c r="D966" t="s">
        <v>670</v>
      </c>
      <c r="E966" t="s">
        <v>671</v>
      </c>
      <c r="F966" t="s">
        <v>140</v>
      </c>
    </row>
    <row r="967" spans="1:6" x14ac:dyDescent="0.35">
      <c r="A967" t="s">
        <v>17</v>
      </c>
      <c r="B967" t="s">
        <v>524</v>
      </c>
      <c r="C967">
        <v>1</v>
      </c>
      <c r="D967" t="s">
        <v>177</v>
      </c>
      <c r="E967" t="s">
        <v>140</v>
      </c>
      <c r="F967" t="s">
        <v>140</v>
      </c>
    </row>
    <row r="968" spans="1:6" x14ac:dyDescent="0.35">
      <c r="A968" t="s">
        <v>17</v>
      </c>
      <c r="B968" t="s">
        <v>334</v>
      </c>
      <c r="C968">
        <v>4</v>
      </c>
      <c r="D968" t="s">
        <v>177</v>
      </c>
      <c r="E968" t="s">
        <v>140</v>
      </c>
      <c r="F968" t="s">
        <v>140</v>
      </c>
    </row>
    <row r="969" spans="1:6" x14ac:dyDescent="0.35">
      <c r="A969" t="s">
        <v>17</v>
      </c>
      <c r="B969" t="s">
        <v>335</v>
      </c>
      <c r="C969">
        <v>1</v>
      </c>
      <c r="D969" t="s">
        <v>177</v>
      </c>
      <c r="E969" t="s">
        <v>140</v>
      </c>
      <c r="F969" t="s">
        <v>140</v>
      </c>
    </row>
    <row r="970" spans="1:6" x14ac:dyDescent="0.35">
      <c r="A970" t="s">
        <v>17</v>
      </c>
      <c r="B970" t="s">
        <v>778</v>
      </c>
      <c r="C970">
        <v>1</v>
      </c>
      <c r="D970" t="s">
        <v>177</v>
      </c>
      <c r="E970" t="s">
        <v>140</v>
      </c>
      <c r="F970" t="s">
        <v>140</v>
      </c>
    </row>
    <row r="971" spans="1:6" x14ac:dyDescent="0.35">
      <c r="A971" t="s">
        <v>17</v>
      </c>
      <c r="B971" t="s">
        <v>590</v>
      </c>
      <c r="C971">
        <v>2</v>
      </c>
      <c r="D971" t="s">
        <v>764</v>
      </c>
      <c r="E971" t="s">
        <v>765</v>
      </c>
      <c r="F971" t="s">
        <v>140</v>
      </c>
    </row>
    <row r="972" spans="1:6" x14ac:dyDescent="0.35">
      <c r="A972" t="s">
        <v>17</v>
      </c>
      <c r="B972" t="s">
        <v>445</v>
      </c>
      <c r="C972">
        <v>1</v>
      </c>
      <c r="D972" t="s">
        <v>177</v>
      </c>
      <c r="E972" t="s">
        <v>140</v>
      </c>
      <c r="F972" t="s">
        <v>140</v>
      </c>
    </row>
    <row r="973" spans="1:6" x14ac:dyDescent="0.35">
      <c r="A973" t="s">
        <v>17</v>
      </c>
      <c r="B973" t="s">
        <v>591</v>
      </c>
      <c r="C973">
        <v>1</v>
      </c>
      <c r="D973" t="s">
        <v>140</v>
      </c>
      <c r="E973" t="s">
        <v>140</v>
      </c>
      <c r="F973" t="s">
        <v>177</v>
      </c>
    </row>
    <row r="974" spans="1:6" x14ac:dyDescent="0.35">
      <c r="A974" t="s">
        <v>17</v>
      </c>
      <c r="B974" t="s">
        <v>336</v>
      </c>
      <c r="C974">
        <v>11</v>
      </c>
      <c r="D974" t="s">
        <v>844</v>
      </c>
      <c r="E974" t="s">
        <v>528</v>
      </c>
      <c r="F974" t="s">
        <v>140</v>
      </c>
    </row>
    <row r="975" spans="1:6" x14ac:dyDescent="0.35">
      <c r="A975" t="s">
        <v>17</v>
      </c>
      <c r="B975" t="s">
        <v>845</v>
      </c>
      <c r="C975">
        <v>1</v>
      </c>
      <c r="D975" t="s">
        <v>177</v>
      </c>
      <c r="E975" t="s">
        <v>140</v>
      </c>
      <c r="F975" t="s">
        <v>140</v>
      </c>
    </row>
    <row r="976" spans="1:6" x14ac:dyDescent="0.35">
      <c r="A976" t="s">
        <v>17</v>
      </c>
      <c r="B976" t="s">
        <v>846</v>
      </c>
      <c r="C976">
        <v>1</v>
      </c>
      <c r="D976" t="s">
        <v>177</v>
      </c>
      <c r="E976" t="s">
        <v>140</v>
      </c>
      <c r="F976" t="s">
        <v>140</v>
      </c>
    </row>
    <row r="977" spans="1:6" x14ac:dyDescent="0.35">
      <c r="A977" t="s">
        <v>17</v>
      </c>
      <c r="B977" t="s">
        <v>339</v>
      </c>
      <c r="C977">
        <v>5</v>
      </c>
      <c r="D977" t="s">
        <v>343</v>
      </c>
      <c r="E977" t="s">
        <v>847</v>
      </c>
      <c r="F977" t="s">
        <v>848</v>
      </c>
    </row>
    <row r="978" spans="1:6" x14ac:dyDescent="0.35">
      <c r="A978" t="s">
        <v>18</v>
      </c>
      <c r="B978" t="s">
        <v>137</v>
      </c>
      <c r="C978">
        <v>3</v>
      </c>
      <c r="D978" t="s">
        <v>752</v>
      </c>
      <c r="E978" t="s">
        <v>753</v>
      </c>
      <c r="F978" t="s">
        <v>140</v>
      </c>
    </row>
    <row r="979" spans="1:6" x14ac:dyDescent="0.35">
      <c r="A979" t="s">
        <v>18</v>
      </c>
      <c r="B979" t="s">
        <v>144</v>
      </c>
      <c r="C979">
        <v>10</v>
      </c>
      <c r="D979" t="s">
        <v>579</v>
      </c>
      <c r="E979" t="s">
        <v>580</v>
      </c>
      <c r="F979" t="s">
        <v>140</v>
      </c>
    </row>
    <row r="980" spans="1:6" x14ac:dyDescent="0.35">
      <c r="A980" t="s">
        <v>18</v>
      </c>
      <c r="B980" t="s">
        <v>148</v>
      </c>
      <c r="C980">
        <v>7</v>
      </c>
      <c r="D980" t="s">
        <v>221</v>
      </c>
      <c r="E980" t="s">
        <v>220</v>
      </c>
      <c r="F980" t="s">
        <v>140</v>
      </c>
    </row>
    <row r="981" spans="1:6" x14ac:dyDescent="0.35">
      <c r="A981" t="s">
        <v>18</v>
      </c>
      <c r="B981" t="s">
        <v>151</v>
      </c>
      <c r="C981">
        <v>10</v>
      </c>
      <c r="D981" t="s">
        <v>397</v>
      </c>
      <c r="E981" t="s">
        <v>398</v>
      </c>
      <c r="F981" t="s">
        <v>140</v>
      </c>
    </row>
    <row r="982" spans="1:6" x14ac:dyDescent="0.35">
      <c r="A982" t="s">
        <v>18</v>
      </c>
      <c r="B982" t="s">
        <v>154</v>
      </c>
      <c r="C982">
        <v>8</v>
      </c>
      <c r="D982" t="s">
        <v>760</v>
      </c>
      <c r="E982" t="s">
        <v>761</v>
      </c>
      <c r="F982" t="s">
        <v>140</v>
      </c>
    </row>
    <row r="983" spans="1:6" x14ac:dyDescent="0.35">
      <c r="A983" t="s">
        <v>18</v>
      </c>
      <c r="B983" t="s">
        <v>155</v>
      </c>
      <c r="C983">
        <v>15</v>
      </c>
      <c r="D983" t="s">
        <v>575</v>
      </c>
      <c r="E983" t="s">
        <v>576</v>
      </c>
      <c r="F983" t="s">
        <v>140</v>
      </c>
    </row>
    <row r="984" spans="1:6" x14ac:dyDescent="0.35">
      <c r="A984" t="s">
        <v>18</v>
      </c>
      <c r="B984" t="s">
        <v>158</v>
      </c>
      <c r="C984">
        <v>6</v>
      </c>
      <c r="D984" t="s">
        <v>519</v>
      </c>
      <c r="E984" t="s">
        <v>518</v>
      </c>
      <c r="F984" t="s">
        <v>140</v>
      </c>
    </row>
    <row r="985" spans="1:6" x14ac:dyDescent="0.35">
      <c r="A985" t="s">
        <v>18</v>
      </c>
      <c r="B985" t="s">
        <v>161</v>
      </c>
      <c r="C985">
        <v>7</v>
      </c>
      <c r="D985" t="s">
        <v>609</v>
      </c>
      <c r="E985" t="s">
        <v>608</v>
      </c>
      <c r="F985" t="s">
        <v>140</v>
      </c>
    </row>
    <row r="986" spans="1:6" x14ac:dyDescent="0.35">
      <c r="A986" t="s">
        <v>18</v>
      </c>
      <c r="B986" t="s">
        <v>164</v>
      </c>
      <c r="C986">
        <v>10</v>
      </c>
      <c r="D986" t="s">
        <v>63</v>
      </c>
      <c r="E986" t="s">
        <v>62</v>
      </c>
      <c r="F986" t="s">
        <v>140</v>
      </c>
    </row>
    <row r="987" spans="1:6" x14ac:dyDescent="0.35">
      <c r="A987" t="s">
        <v>18</v>
      </c>
      <c r="B987" t="s">
        <v>167</v>
      </c>
      <c r="C987">
        <v>4</v>
      </c>
      <c r="D987" t="s">
        <v>400</v>
      </c>
      <c r="E987" t="s">
        <v>401</v>
      </c>
      <c r="F987" t="s">
        <v>140</v>
      </c>
    </row>
    <row r="988" spans="1:6" x14ac:dyDescent="0.35">
      <c r="A988" t="s">
        <v>18</v>
      </c>
      <c r="B988" t="s">
        <v>170</v>
      </c>
      <c r="C988">
        <v>7</v>
      </c>
      <c r="D988" t="s">
        <v>682</v>
      </c>
      <c r="E988" t="s">
        <v>735</v>
      </c>
      <c r="F988" t="s">
        <v>849</v>
      </c>
    </row>
    <row r="989" spans="1:6" x14ac:dyDescent="0.35">
      <c r="A989" t="s">
        <v>18</v>
      </c>
      <c r="B989" t="s">
        <v>173</v>
      </c>
      <c r="C989">
        <v>2</v>
      </c>
      <c r="D989" t="s">
        <v>177</v>
      </c>
      <c r="E989" t="s">
        <v>140</v>
      </c>
      <c r="F989" t="s">
        <v>140</v>
      </c>
    </row>
    <row r="990" spans="1:6" x14ac:dyDescent="0.35">
      <c r="A990" t="s">
        <v>18</v>
      </c>
      <c r="B990" t="s">
        <v>176</v>
      </c>
      <c r="C990">
        <v>4</v>
      </c>
      <c r="D990" t="s">
        <v>850</v>
      </c>
      <c r="E990" t="s">
        <v>851</v>
      </c>
      <c r="F990" t="s">
        <v>140</v>
      </c>
    </row>
    <row r="991" spans="1:6" x14ac:dyDescent="0.35">
      <c r="A991" t="s">
        <v>18</v>
      </c>
      <c r="B991" t="s">
        <v>178</v>
      </c>
      <c r="C991">
        <v>7</v>
      </c>
      <c r="D991" t="s">
        <v>455</v>
      </c>
      <c r="E991" t="s">
        <v>454</v>
      </c>
      <c r="F991" t="s">
        <v>140</v>
      </c>
    </row>
    <row r="992" spans="1:6" x14ac:dyDescent="0.35">
      <c r="A992" t="s">
        <v>18</v>
      </c>
      <c r="B992" t="s">
        <v>181</v>
      </c>
      <c r="C992">
        <v>3</v>
      </c>
      <c r="D992" t="s">
        <v>427</v>
      </c>
      <c r="E992" t="s">
        <v>426</v>
      </c>
      <c r="F992" t="s">
        <v>140</v>
      </c>
    </row>
    <row r="993" spans="1:6" x14ac:dyDescent="0.35">
      <c r="A993" t="s">
        <v>18</v>
      </c>
      <c r="B993" t="s">
        <v>184</v>
      </c>
      <c r="C993">
        <v>2</v>
      </c>
      <c r="D993" t="s">
        <v>140</v>
      </c>
      <c r="E993" t="s">
        <v>177</v>
      </c>
      <c r="F993" t="s">
        <v>140</v>
      </c>
    </row>
    <row r="994" spans="1:6" x14ac:dyDescent="0.35">
      <c r="A994" t="s">
        <v>18</v>
      </c>
      <c r="B994" t="s">
        <v>185</v>
      </c>
      <c r="C994">
        <v>1</v>
      </c>
      <c r="D994" t="s">
        <v>177</v>
      </c>
      <c r="E994" t="s">
        <v>140</v>
      </c>
      <c r="F994" t="s">
        <v>140</v>
      </c>
    </row>
    <row r="995" spans="1:6" x14ac:dyDescent="0.35">
      <c r="A995" t="s">
        <v>18</v>
      </c>
      <c r="B995" t="s">
        <v>186</v>
      </c>
      <c r="C995">
        <v>4</v>
      </c>
      <c r="D995" t="s">
        <v>307</v>
      </c>
      <c r="E995" t="s">
        <v>306</v>
      </c>
      <c r="F995" t="s">
        <v>140</v>
      </c>
    </row>
    <row r="996" spans="1:6" x14ac:dyDescent="0.35">
      <c r="A996" t="s">
        <v>18</v>
      </c>
      <c r="B996" t="s">
        <v>189</v>
      </c>
      <c r="C996">
        <v>3</v>
      </c>
      <c r="D996" t="s">
        <v>146</v>
      </c>
      <c r="E996" t="s">
        <v>797</v>
      </c>
      <c r="F996" t="s">
        <v>140</v>
      </c>
    </row>
    <row r="997" spans="1:6" x14ac:dyDescent="0.35">
      <c r="A997" t="s">
        <v>18</v>
      </c>
      <c r="B997" t="s">
        <v>190</v>
      </c>
      <c r="C997">
        <v>6</v>
      </c>
      <c r="D997" t="s">
        <v>557</v>
      </c>
      <c r="E997" t="s">
        <v>558</v>
      </c>
      <c r="F997" t="s">
        <v>140</v>
      </c>
    </row>
    <row r="998" spans="1:6" x14ac:dyDescent="0.35">
      <c r="A998" t="s">
        <v>18</v>
      </c>
      <c r="B998" t="s">
        <v>193</v>
      </c>
      <c r="C998">
        <v>3</v>
      </c>
      <c r="D998" t="s">
        <v>606</v>
      </c>
      <c r="E998" t="s">
        <v>607</v>
      </c>
      <c r="F998" t="s">
        <v>140</v>
      </c>
    </row>
    <row r="999" spans="1:6" x14ac:dyDescent="0.35">
      <c r="A999" t="s">
        <v>18</v>
      </c>
      <c r="B999" t="s">
        <v>197</v>
      </c>
      <c r="C999">
        <v>4</v>
      </c>
      <c r="D999" t="s">
        <v>852</v>
      </c>
      <c r="E999" t="s">
        <v>853</v>
      </c>
      <c r="F999" t="s">
        <v>140</v>
      </c>
    </row>
    <row r="1000" spans="1:6" x14ac:dyDescent="0.35">
      <c r="A1000" t="s">
        <v>18</v>
      </c>
      <c r="B1000" t="s">
        <v>200</v>
      </c>
      <c r="C1000">
        <v>4</v>
      </c>
      <c r="D1000" t="s">
        <v>610</v>
      </c>
      <c r="E1000" t="s">
        <v>610</v>
      </c>
      <c r="F1000" t="s">
        <v>140</v>
      </c>
    </row>
    <row r="1001" spans="1:6" x14ac:dyDescent="0.35">
      <c r="A1001" t="s">
        <v>18</v>
      </c>
      <c r="B1001" t="s">
        <v>203</v>
      </c>
      <c r="C1001">
        <v>4</v>
      </c>
      <c r="D1001" t="s">
        <v>264</v>
      </c>
      <c r="E1001" t="s">
        <v>263</v>
      </c>
      <c r="F1001" t="s">
        <v>140</v>
      </c>
    </row>
    <row r="1002" spans="1:6" x14ac:dyDescent="0.35">
      <c r="A1002" t="s">
        <v>18</v>
      </c>
      <c r="B1002" t="s">
        <v>204</v>
      </c>
      <c r="C1002">
        <v>8</v>
      </c>
      <c r="D1002" t="s">
        <v>854</v>
      </c>
      <c r="E1002" t="s">
        <v>855</v>
      </c>
      <c r="F1002" t="s">
        <v>140</v>
      </c>
    </row>
    <row r="1003" spans="1:6" x14ac:dyDescent="0.35">
      <c r="A1003" t="s">
        <v>18</v>
      </c>
      <c r="B1003" t="s">
        <v>207</v>
      </c>
      <c r="C1003">
        <v>7</v>
      </c>
      <c r="D1003" t="s">
        <v>648</v>
      </c>
      <c r="E1003" t="s">
        <v>536</v>
      </c>
      <c r="F1003" t="s">
        <v>140</v>
      </c>
    </row>
    <row r="1004" spans="1:6" x14ac:dyDescent="0.35">
      <c r="A1004" t="s">
        <v>18</v>
      </c>
      <c r="B1004" t="s">
        <v>210</v>
      </c>
      <c r="C1004">
        <v>6</v>
      </c>
      <c r="D1004" t="s">
        <v>409</v>
      </c>
      <c r="E1004" t="s">
        <v>408</v>
      </c>
      <c r="F1004" t="s">
        <v>140</v>
      </c>
    </row>
    <row r="1005" spans="1:6" x14ac:dyDescent="0.35">
      <c r="A1005" t="s">
        <v>18</v>
      </c>
      <c r="B1005" t="s">
        <v>213</v>
      </c>
      <c r="C1005">
        <v>7</v>
      </c>
      <c r="D1005" t="s">
        <v>53</v>
      </c>
      <c r="E1005" t="s">
        <v>52</v>
      </c>
      <c r="F1005" t="s">
        <v>140</v>
      </c>
    </row>
    <row r="1006" spans="1:6" x14ac:dyDescent="0.35">
      <c r="A1006" t="s">
        <v>18</v>
      </c>
      <c r="B1006" t="s">
        <v>216</v>
      </c>
      <c r="C1006">
        <v>9</v>
      </c>
      <c r="D1006" t="s">
        <v>327</v>
      </c>
      <c r="E1006" t="s">
        <v>328</v>
      </c>
      <c r="F1006" t="s">
        <v>140</v>
      </c>
    </row>
    <row r="1007" spans="1:6" x14ac:dyDescent="0.35">
      <c r="A1007" t="s">
        <v>18</v>
      </c>
      <c r="B1007" t="s">
        <v>219</v>
      </c>
      <c r="C1007">
        <v>6</v>
      </c>
      <c r="D1007" t="s">
        <v>831</v>
      </c>
      <c r="E1007" t="s">
        <v>832</v>
      </c>
      <c r="F1007" t="s">
        <v>140</v>
      </c>
    </row>
    <row r="1008" spans="1:6" x14ac:dyDescent="0.35">
      <c r="A1008" t="s">
        <v>18</v>
      </c>
      <c r="B1008" t="s">
        <v>222</v>
      </c>
      <c r="C1008">
        <v>9</v>
      </c>
      <c r="D1008" t="s">
        <v>533</v>
      </c>
      <c r="E1008" t="s">
        <v>291</v>
      </c>
      <c r="F1008" t="s">
        <v>140</v>
      </c>
    </row>
    <row r="1009" spans="1:6" x14ac:dyDescent="0.35">
      <c r="A1009" t="s">
        <v>18</v>
      </c>
      <c r="B1009" t="s">
        <v>225</v>
      </c>
      <c r="C1009">
        <v>13</v>
      </c>
      <c r="D1009" t="s">
        <v>66</v>
      </c>
      <c r="E1009" t="s">
        <v>67</v>
      </c>
      <c r="F1009" t="s">
        <v>140</v>
      </c>
    </row>
    <row r="1010" spans="1:6" x14ac:dyDescent="0.35">
      <c r="A1010" t="s">
        <v>18</v>
      </c>
      <c r="B1010" t="s">
        <v>229</v>
      </c>
      <c r="C1010">
        <v>10</v>
      </c>
      <c r="D1010" t="s">
        <v>431</v>
      </c>
      <c r="E1010" t="s">
        <v>430</v>
      </c>
      <c r="F1010" t="s">
        <v>140</v>
      </c>
    </row>
    <row r="1011" spans="1:6" x14ac:dyDescent="0.35">
      <c r="A1011" t="s">
        <v>18</v>
      </c>
      <c r="B1011" t="s">
        <v>232</v>
      </c>
      <c r="C1011">
        <v>5</v>
      </c>
      <c r="D1011" t="s">
        <v>68</v>
      </c>
      <c r="E1011" t="s">
        <v>69</v>
      </c>
      <c r="F1011" t="s">
        <v>140</v>
      </c>
    </row>
    <row r="1012" spans="1:6" x14ac:dyDescent="0.35">
      <c r="A1012" t="s">
        <v>18</v>
      </c>
      <c r="B1012" t="s">
        <v>235</v>
      </c>
      <c r="C1012">
        <v>13</v>
      </c>
      <c r="D1012" t="s">
        <v>856</v>
      </c>
      <c r="E1012" t="s">
        <v>857</v>
      </c>
      <c r="F1012" t="s">
        <v>140</v>
      </c>
    </row>
    <row r="1013" spans="1:6" x14ac:dyDescent="0.35">
      <c r="A1013" t="s">
        <v>18</v>
      </c>
      <c r="B1013" t="s">
        <v>238</v>
      </c>
      <c r="C1013">
        <v>10</v>
      </c>
      <c r="D1013" t="s">
        <v>409</v>
      </c>
      <c r="E1013" t="s">
        <v>408</v>
      </c>
      <c r="F1013" t="s">
        <v>140</v>
      </c>
    </row>
    <row r="1014" spans="1:6" x14ac:dyDescent="0.35">
      <c r="A1014" t="s">
        <v>18</v>
      </c>
      <c r="B1014" t="s">
        <v>241</v>
      </c>
      <c r="C1014">
        <v>6</v>
      </c>
      <c r="D1014" t="s">
        <v>393</v>
      </c>
      <c r="E1014" t="s">
        <v>392</v>
      </c>
      <c r="F1014" t="s">
        <v>140</v>
      </c>
    </row>
    <row r="1015" spans="1:6" x14ac:dyDescent="0.35">
      <c r="A1015" t="s">
        <v>18</v>
      </c>
      <c r="B1015" t="s">
        <v>244</v>
      </c>
      <c r="C1015">
        <v>6</v>
      </c>
      <c r="D1015" t="s">
        <v>177</v>
      </c>
      <c r="E1015" t="s">
        <v>140</v>
      </c>
      <c r="F1015" t="s">
        <v>140</v>
      </c>
    </row>
    <row r="1016" spans="1:6" x14ac:dyDescent="0.35">
      <c r="A1016" t="s">
        <v>18</v>
      </c>
      <c r="B1016" t="s">
        <v>247</v>
      </c>
      <c r="C1016">
        <v>8</v>
      </c>
      <c r="D1016" t="s">
        <v>823</v>
      </c>
      <c r="E1016" t="s">
        <v>786</v>
      </c>
      <c r="F1016" t="s">
        <v>140</v>
      </c>
    </row>
    <row r="1017" spans="1:6" x14ac:dyDescent="0.35">
      <c r="A1017" t="s">
        <v>18</v>
      </c>
      <c r="B1017" t="s">
        <v>250</v>
      </c>
      <c r="C1017">
        <v>14</v>
      </c>
      <c r="D1017" t="s">
        <v>376</v>
      </c>
      <c r="E1017" t="s">
        <v>377</v>
      </c>
      <c r="F1017" t="s">
        <v>140</v>
      </c>
    </row>
    <row r="1018" spans="1:6" x14ac:dyDescent="0.35">
      <c r="A1018" t="s">
        <v>18</v>
      </c>
      <c r="B1018" t="s">
        <v>253</v>
      </c>
      <c r="C1018">
        <v>6</v>
      </c>
      <c r="D1018" t="s">
        <v>498</v>
      </c>
      <c r="E1018" t="s">
        <v>499</v>
      </c>
      <c r="F1018" t="s">
        <v>140</v>
      </c>
    </row>
    <row r="1019" spans="1:6" x14ac:dyDescent="0.35">
      <c r="A1019" t="s">
        <v>18</v>
      </c>
      <c r="B1019" t="s">
        <v>254</v>
      </c>
      <c r="C1019">
        <v>8</v>
      </c>
      <c r="D1019" t="s">
        <v>807</v>
      </c>
      <c r="E1019" t="s">
        <v>808</v>
      </c>
      <c r="F1019" t="s">
        <v>140</v>
      </c>
    </row>
    <row r="1020" spans="1:6" x14ac:dyDescent="0.35">
      <c r="A1020" t="s">
        <v>18</v>
      </c>
      <c r="B1020" t="s">
        <v>257</v>
      </c>
      <c r="C1020">
        <v>3</v>
      </c>
      <c r="D1020" t="s">
        <v>674</v>
      </c>
      <c r="E1020" t="s">
        <v>675</v>
      </c>
      <c r="F1020" t="s">
        <v>140</v>
      </c>
    </row>
    <row r="1021" spans="1:6" x14ac:dyDescent="0.35">
      <c r="A1021" t="s">
        <v>18</v>
      </c>
      <c r="B1021" t="s">
        <v>258</v>
      </c>
      <c r="C1021">
        <v>7</v>
      </c>
      <c r="D1021" t="s">
        <v>721</v>
      </c>
      <c r="E1021" t="s">
        <v>720</v>
      </c>
      <c r="F1021" t="s">
        <v>140</v>
      </c>
    </row>
    <row r="1022" spans="1:6" x14ac:dyDescent="0.35">
      <c r="A1022" t="s">
        <v>18</v>
      </c>
      <c r="B1022" t="s">
        <v>259</v>
      </c>
      <c r="C1022">
        <v>9</v>
      </c>
      <c r="D1022" t="s">
        <v>758</v>
      </c>
      <c r="E1022" t="s">
        <v>759</v>
      </c>
      <c r="F1022" t="s">
        <v>140</v>
      </c>
    </row>
    <row r="1023" spans="1:6" x14ac:dyDescent="0.35">
      <c r="A1023" t="s">
        <v>18</v>
      </c>
      <c r="B1023" t="s">
        <v>262</v>
      </c>
      <c r="C1023">
        <v>5</v>
      </c>
      <c r="D1023" t="s">
        <v>740</v>
      </c>
      <c r="E1023" t="s">
        <v>741</v>
      </c>
      <c r="F1023" t="s">
        <v>140</v>
      </c>
    </row>
    <row r="1024" spans="1:6" x14ac:dyDescent="0.35">
      <c r="A1024" t="s">
        <v>18</v>
      </c>
      <c r="B1024" t="s">
        <v>265</v>
      </c>
      <c r="C1024">
        <v>5</v>
      </c>
      <c r="D1024" t="s">
        <v>527</v>
      </c>
      <c r="E1024" t="s">
        <v>858</v>
      </c>
      <c r="F1024" t="s">
        <v>140</v>
      </c>
    </row>
    <row r="1025" spans="1:6" x14ac:dyDescent="0.35">
      <c r="A1025" t="s">
        <v>18</v>
      </c>
      <c r="B1025" t="s">
        <v>268</v>
      </c>
      <c r="C1025">
        <v>4</v>
      </c>
      <c r="D1025" t="s">
        <v>288</v>
      </c>
      <c r="E1025" t="s">
        <v>289</v>
      </c>
      <c r="F1025" t="s">
        <v>140</v>
      </c>
    </row>
    <row r="1026" spans="1:6" x14ac:dyDescent="0.35">
      <c r="A1026" t="s">
        <v>18</v>
      </c>
      <c r="B1026" t="s">
        <v>271</v>
      </c>
      <c r="C1026">
        <v>7</v>
      </c>
      <c r="D1026" t="s">
        <v>180</v>
      </c>
      <c r="E1026" t="s">
        <v>179</v>
      </c>
      <c r="F1026" t="s">
        <v>140</v>
      </c>
    </row>
    <row r="1027" spans="1:6" x14ac:dyDescent="0.35">
      <c r="A1027" t="s">
        <v>18</v>
      </c>
      <c r="B1027" t="s">
        <v>274</v>
      </c>
      <c r="C1027">
        <v>8</v>
      </c>
      <c r="D1027" t="s">
        <v>859</v>
      </c>
      <c r="E1027" t="s">
        <v>860</v>
      </c>
      <c r="F1027" t="s">
        <v>140</v>
      </c>
    </row>
    <row r="1028" spans="1:6" x14ac:dyDescent="0.35">
      <c r="A1028" t="s">
        <v>18</v>
      </c>
      <c r="B1028" t="s">
        <v>275</v>
      </c>
      <c r="C1028">
        <v>6</v>
      </c>
      <c r="D1028" t="s">
        <v>594</v>
      </c>
      <c r="E1028" t="s">
        <v>593</v>
      </c>
      <c r="F1028" t="s">
        <v>140</v>
      </c>
    </row>
    <row r="1029" spans="1:6" x14ac:dyDescent="0.35">
      <c r="A1029" t="s">
        <v>18</v>
      </c>
      <c r="B1029" t="s">
        <v>278</v>
      </c>
      <c r="C1029">
        <v>6</v>
      </c>
      <c r="D1029" t="s">
        <v>861</v>
      </c>
      <c r="E1029" t="s">
        <v>862</v>
      </c>
      <c r="F1029" t="s">
        <v>140</v>
      </c>
    </row>
    <row r="1030" spans="1:6" x14ac:dyDescent="0.35">
      <c r="A1030" t="s">
        <v>18</v>
      </c>
      <c r="B1030" t="s">
        <v>281</v>
      </c>
      <c r="C1030">
        <v>9</v>
      </c>
      <c r="D1030" t="s">
        <v>384</v>
      </c>
      <c r="E1030" t="s">
        <v>385</v>
      </c>
      <c r="F1030" t="s">
        <v>140</v>
      </c>
    </row>
    <row r="1031" spans="1:6" x14ac:dyDescent="0.35">
      <c r="A1031" t="s">
        <v>18</v>
      </c>
      <c r="B1031" t="s">
        <v>282</v>
      </c>
      <c r="C1031">
        <v>5</v>
      </c>
      <c r="D1031" t="s">
        <v>863</v>
      </c>
      <c r="E1031" t="s">
        <v>864</v>
      </c>
      <c r="F1031" t="s">
        <v>140</v>
      </c>
    </row>
    <row r="1032" spans="1:6" x14ac:dyDescent="0.35">
      <c r="A1032" t="s">
        <v>18</v>
      </c>
      <c r="B1032" t="s">
        <v>283</v>
      </c>
      <c r="C1032">
        <v>14</v>
      </c>
      <c r="D1032" t="s">
        <v>256</v>
      </c>
      <c r="E1032" t="s">
        <v>255</v>
      </c>
      <c r="F1032" t="s">
        <v>140</v>
      </c>
    </row>
    <row r="1033" spans="1:6" x14ac:dyDescent="0.35">
      <c r="A1033" t="s">
        <v>18</v>
      </c>
      <c r="B1033" t="s">
        <v>284</v>
      </c>
      <c r="C1033">
        <v>8</v>
      </c>
      <c r="D1033" t="s">
        <v>555</v>
      </c>
      <c r="E1033" t="s">
        <v>556</v>
      </c>
      <c r="F1033" t="s">
        <v>140</v>
      </c>
    </row>
    <row r="1034" spans="1:6" x14ac:dyDescent="0.35">
      <c r="A1034" t="s">
        <v>18</v>
      </c>
      <c r="B1034" t="s">
        <v>287</v>
      </c>
      <c r="C1034">
        <v>5</v>
      </c>
      <c r="D1034" t="s">
        <v>821</v>
      </c>
      <c r="E1034" t="s">
        <v>822</v>
      </c>
      <c r="F1034" t="s">
        <v>140</v>
      </c>
    </row>
    <row r="1035" spans="1:6" x14ac:dyDescent="0.35">
      <c r="A1035" t="s">
        <v>18</v>
      </c>
      <c r="B1035" t="s">
        <v>290</v>
      </c>
      <c r="C1035">
        <v>12</v>
      </c>
      <c r="D1035" t="s">
        <v>205</v>
      </c>
      <c r="E1035" t="s">
        <v>206</v>
      </c>
      <c r="F1035" t="s">
        <v>140</v>
      </c>
    </row>
    <row r="1036" spans="1:6" x14ac:dyDescent="0.35">
      <c r="A1036" t="s">
        <v>18</v>
      </c>
      <c r="B1036" t="s">
        <v>294</v>
      </c>
      <c r="C1036">
        <v>8</v>
      </c>
      <c r="D1036" t="s">
        <v>74</v>
      </c>
      <c r="E1036" t="s">
        <v>75</v>
      </c>
      <c r="F1036" t="s">
        <v>140</v>
      </c>
    </row>
    <row r="1037" spans="1:6" x14ac:dyDescent="0.35">
      <c r="A1037" t="s">
        <v>18</v>
      </c>
      <c r="B1037" t="s">
        <v>297</v>
      </c>
      <c r="C1037">
        <v>7</v>
      </c>
      <c r="D1037" t="s">
        <v>49</v>
      </c>
      <c r="E1037" t="s">
        <v>48</v>
      </c>
      <c r="F1037" t="s">
        <v>140</v>
      </c>
    </row>
    <row r="1038" spans="1:6" x14ac:dyDescent="0.35">
      <c r="A1038" t="s">
        <v>18</v>
      </c>
      <c r="B1038" t="s">
        <v>300</v>
      </c>
      <c r="C1038">
        <v>7</v>
      </c>
      <c r="D1038" t="s">
        <v>124</v>
      </c>
      <c r="E1038" t="s">
        <v>123</v>
      </c>
      <c r="F1038" t="s">
        <v>140</v>
      </c>
    </row>
    <row r="1039" spans="1:6" x14ac:dyDescent="0.35">
      <c r="A1039" t="s">
        <v>18</v>
      </c>
      <c r="B1039" t="s">
        <v>301</v>
      </c>
      <c r="C1039">
        <v>12</v>
      </c>
      <c r="D1039" t="s">
        <v>143</v>
      </c>
      <c r="E1039" t="s">
        <v>142</v>
      </c>
      <c r="F1039" t="s">
        <v>140</v>
      </c>
    </row>
    <row r="1040" spans="1:6" x14ac:dyDescent="0.35">
      <c r="A1040" t="s">
        <v>18</v>
      </c>
      <c r="B1040" t="s">
        <v>302</v>
      </c>
      <c r="C1040">
        <v>9</v>
      </c>
      <c r="D1040" t="s">
        <v>64</v>
      </c>
      <c r="E1040" t="s">
        <v>65</v>
      </c>
      <c r="F1040" t="s">
        <v>140</v>
      </c>
    </row>
    <row r="1041" spans="1:6" x14ac:dyDescent="0.35">
      <c r="A1041" t="s">
        <v>18</v>
      </c>
      <c r="B1041" t="s">
        <v>305</v>
      </c>
      <c r="C1041">
        <v>8</v>
      </c>
      <c r="D1041" t="s">
        <v>541</v>
      </c>
      <c r="E1041" t="s">
        <v>865</v>
      </c>
      <c r="F1041" t="s">
        <v>443</v>
      </c>
    </row>
    <row r="1042" spans="1:6" x14ac:dyDescent="0.35">
      <c r="A1042" t="s">
        <v>18</v>
      </c>
      <c r="B1042" t="s">
        <v>308</v>
      </c>
      <c r="C1042">
        <v>8</v>
      </c>
      <c r="D1042" t="s">
        <v>245</v>
      </c>
      <c r="E1042" t="s">
        <v>246</v>
      </c>
      <c r="F1042" t="s">
        <v>140</v>
      </c>
    </row>
    <row r="1043" spans="1:6" x14ac:dyDescent="0.35">
      <c r="A1043" t="s">
        <v>18</v>
      </c>
      <c r="B1043" t="s">
        <v>311</v>
      </c>
      <c r="C1043">
        <v>7</v>
      </c>
      <c r="D1043" t="s">
        <v>735</v>
      </c>
      <c r="E1043" t="s">
        <v>734</v>
      </c>
      <c r="F1043" t="s">
        <v>140</v>
      </c>
    </row>
    <row r="1044" spans="1:6" x14ac:dyDescent="0.35">
      <c r="A1044" t="s">
        <v>18</v>
      </c>
      <c r="B1044" t="s">
        <v>312</v>
      </c>
      <c r="C1044">
        <v>4</v>
      </c>
      <c r="D1044" t="s">
        <v>343</v>
      </c>
      <c r="E1044" t="s">
        <v>342</v>
      </c>
      <c r="F1044" t="s">
        <v>140</v>
      </c>
    </row>
    <row r="1045" spans="1:6" x14ac:dyDescent="0.35">
      <c r="A1045" t="s">
        <v>18</v>
      </c>
      <c r="B1045" t="s">
        <v>315</v>
      </c>
      <c r="C1045">
        <v>2</v>
      </c>
      <c r="D1045" t="s">
        <v>692</v>
      </c>
      <c r="E1045" t="s">
        <v>693</v>
      </c>
      <c r="F1045" t="s">
        <v>140</v>
      </c>
    </row>
    <row r="1046" spans="1:6" x14ac:dyDescent="0.35">
      <c r="A1046" t="s">
        <v>18</v>
      </c>
      <c r="B1046" t="s">
        <v>318</v>
      </c>
      <c r="C1046">
        <v>8</v>
      </c>
      <c r="D1046" t="s">
        <v>596</v>
      </c>
      <c r="E1046" t="s">
        <v>595</v>
      </c>
      <c r="F1046" t="s">
        <v>140</v>
      </c>
    </row>
    <row r="1047" spans="1:6" x14ac:dyDescent="0.35">
      <c r="A1047" t="s">
        <v>18</v>
      </c>
      <c r="B1047" t="s">
        <v>321</v>
      </c>
      <c r="C1047">
        <v>5</v>
      </c>
      <c r="D1047" t="s">
        <v>612</v>
      </c>
      <c r="E1047" t="s">
        <v>611</v>
      </c>
      <c r="F1047" t="s">
        <v>140</v>
      </c>
    </row>
    <row r="1048" spans="1:6" x14ac:dyDescent="0.35">
      <c r="A1048" t="s">
        <v>18</v>
      </c>
      <c r="B1048" t="s">
        <v>322</v>
      </c>
      <c r="C1048">
        <v>2</v>
      </c>
      <c r="D1048" t="s">
        <v>177</v>
      </c>
      <c r="E1048" t="s">
        <v>140</v>
      </c>
      <c r="F1048" t="s">
        <v>140</v>
      </c>
    </row>
    <row r="1049" spans="1:6" x14ac:dyDescent="0.35">
      <c r="A1049" t="s">
        <v>18</v>
      </c>
      <c r="B1049" t="s">
        <v>325</v>
      </c>
      <c r="C1049">
        <v>2</v>
      </c>
      <c r="D1049" t="s">
        <v>520</v>
      </c>
      <c r="E1049" t="s">
        <v>521</v>
      </c>
      <c r="F1049" t="s">
        <v>140</v>
      </c>
    </row>
    <row r="1050" spans="1:6" x14ac:dyDescent="0.35">
      <c r="A1050" t="s">
        <v>18</v>
      </c>
      <c r="B1050" t="s">
        <v>326</v>
      </c>
      <c r="C1050">
        <v>2</v>
      </c>
      <c r="D1050" t="s">
        <v>177</v>
      </c>
      <c r="E1050" t="s">
        <v>140</v>
      </c>
      <c r="F1050" t="s">
        <v>140</v>
      </c>
    </row>
    <row r="1051" spans="1:6" x14ac:dyDescent="0.35">
      <c r="A1051" t="s">
        <v>18</v>
      </c>
      <c r="B1051" t="s">
        <v>329</v>
      </c>
      <c r="C1051">
        <v>1</v>
      </c>
      <c r="D1051" t="s">
        <v>177</v>
      </c>
      <c r="E1051" t="s">
        <v>140</v>
      </c>
      <c r="F1051" t="s">
        <v>140</v>
      </c>
    </row>
    <row r="1052" spans="1:6" x14ac:dyDescent="0.35">
      <c r="A1052" t="s">
        <v>18</v>
      </c>
      <c r="B1052" t="s">
        <v>438</v>
      </c>
      <c r="C1052">
        <v>2</v>
      </c>
      <c r="D1052" t="s">
        <v>140</v>
      </c>
      <c r="E1052" t="s">
        <v>177</v>
      </c>
      <c r="F1052" t="s">
        <v>140</v>
      </c>
    </row>
    <row r="1053" spans="1:6" x14ac:dyDescent="0.35">
      <c r="A1053" t="s">
        <v>18</v>
      </c>
      <c r="B1053" t="s">
        <v>330</v>
      </c>
      <c r="C1053">
        <v>6</v>
      </c>
      <c r="D1053" t="s">
        <v>304</v>
      </c>
      <c r="E1053" t="s">
        <v>303</v>
      </c>
      <c r="F1053" t="s">
        <v>140</v>
      </c>
    </row>
    <row r="1054" spans="1:6" x14ac:dyDescent="0.35">
      <c r="A1054" t="s">
        <v>18</v>
      </c>
      <c r="B1054" t="s">
        <v>441</v>
      </c>
      <c r="C1054">
        <v>2</v>
      </c>
      <c r="D1054" t="s">
        <v>610</v>
      </c>
      <c r="E1054" t="s">
        <v>610</v>
      </c>
      <c r="F1054" t="s">
        <v>140</v>
      </c>
    </row>
    <row r="1055" spans="1:6" x14ac:dyDescent="0.35">
      <c r="A1055" t="s">
        <v>18</v>
      </c>
      <c r="B1055" t="s">
        <v>333</v>
      </c>
      <c r="C1055">
        <v>2</v>
      </c>
      <c r="D1055" t="s">
        <v>177</v>
      </c>
      <c r="E1055" t="s">
        <v>140</v>
      </c>
      <c r="F1055" t="s">
        <v>140</v>
      </c>
    </row>
    <row r="1056" spans="1:6" x14ac:dyDescent="0.35">
      <c r="A1056" t="s">
        <v>18</v>
      </c>
      <c r="B1056" t="s">
        <v>334</v>
      </c>
      <c r="C1056">
        <v>1</v>
      </c>
      <c r="D1056" t="s">
        <v>177</v>
      </c>
      <c r="E1056" t="s">
        <v>140</v>
      </c>
      <c r="F1056" t="s">
        <v>140</v>
      </c>
    </row>
    <row r="1057" spans="1:6" x14ac:dyDescent="0.35">
      <c r="A1057" t="s">
        <v>18</v>
      </c>
      <c r="B1057" t="s">
        <v>335</v>
      </c>
      <c r="C1057">
        <v>1</v>
      </c>
      <c r="D1057" t="s">
        <v>140</v>
      </c>
      <c r="E1057" t="s">
        <v>177</v>
      </c>
      <c r="F1057" t="s">
        <v>140</v>
      </c>
    </row>
    <row r="1058" spans="1:6" x14ac:dyDescent="0.35">
      <c r="A1058" t="s">
        <v>18</v>
      </c>
      <c r="B1058" t="s">
        <v>778</v>
      </c>
      <c r="C1058">
        <v>1</v>
      </c>
      <c r="D1058" t="s">
        <v>177</v>
      </c>
      <c r="E1058" t="s">
        <v>140</v>
      </c>
      <c r="F1058" t="s">
        <v>140</v>
      </c>
    </row>
    <row r="1059" spans="1:6" x14ac:dyDescent="0.35">
      <c r="A1059" t="s">
        <v>18</v>
      </c>
      <c r="B1059" t="s">
        <v>444</v>
      </c>
      <c r="C1059">
        <v>2</v>
      </c>
      <c r="D1059" t="s">
        <v>177</v>
      </c>
      <c r="E1059" t="s">
        <v>140</v>
      </c>
      <c r="F1059" t="s">
        <v>140</v>
      </c>
    </row>
    <row r="1060" spans="1:6" x14ac:dyDescent="0.35">
      <c r="A1060" t="s">
        <v>18</v>
      </c>
      <c r="B1060" t="s">
        <v>336</v>
      </c>
      <c r="C1060">
        <v>13</v>
      </c>
      <c r="D1060" t="s">
        <v>192</v>
      </c>
      <c r="E1060" t="s">
        <v>191</v>
      </c>
      <c r="F1060" t="s">
        <v>140</v>
      </c>
    </row>
    <row r="1061" spans="1:6" x14ac:dyDescent="0.35">
      <c r="A1061" t="s">
        <v>18</v>
      </c>
      <c r="B1061" t="s">
        <v>657</v>
      </c>
      <c r="C1061">
        <v>1</v>
      </c>
      <c r="D1061" t="s">
        <v>177</v>
      </c>
      <c r="E1061" t="s">
        <v>140</v>
      </c>
      <c r="F1061" t="s">
        <v>140</v>
      </c>
    </row>
    <row r="1062" spans="1:6" x14ac:dyDescent="0.35">
      <c r="A1062" t="s">
        <v>18</v>
      </c>
      <c r="B1062" t="s">
        <v>339</v>
      </c>
      <c r="C1062">
        <v>2</v>
      </c>
      <c r="D1062" t="s">
        <v>866</v>
      </c>
      <c r="E1062" t="s">
        <v>140</v>
      </c>
      <c r="F1062" t="s">
        <v>145</v>
      </c>
    </row>
    <row r="1063" spans="1:6" x14ac:dyDescent="0.35">
      <c r="A1063" t="s">
        <v>19</v>
      </c>
      <c r="B1063" t="s">
        <v>137</v>
      </c>
      <c r="C1063">
        <v>1</v>
      </c>
      <c r="D1063" t="s">
        <v>140</v>
      </c>
      <c r="E1063" t="s">
        <v>177</v>
      </c>
      <c r="F1063" t="s">
        <v>140</v>
      </c>
    </row>
    <row r="1064" spans="1:6" x14ac:dyDescent="0.35">
      <c r="A1064" t="s">
        <v>19</v>
      </c>
      <c r="B1064" t="s">
        <v>141</v>
      </c>
      <c r="C1064">
        <v>3</v>
      </c>
      <c r="D1064" t="s">
        <v>867</v>
      </c>
      <c r="E1064" t="s">
        <v>868</v>
      </c>
      <c r="F1064" t="s">
        <v>140</v>
      </c>
    </row>
    <row r="1065" spans="1:6" x14ac:dyDescent="0.35">
      <c r="A1065" t="s">
        <v>19</v>
      </c>
      <c r="B1065" t="s">
        <v>144</v>
      </c>
      <c r="C1065">
        <v>10</v>
      </c>
      <c r="D1065" t="s">
        <v>431</v>
      </c>
      <c r="E1065" t="s">
        <v>430</v>
      </c>
      <c r="F1065" t="s">
        <v>140</v>
      </c>
    </row>
    <row r="1066" spans="1:6" x14ac:dyDescent="0.35">
      <c r="A1066" t="s">
        <v>19</v>
      </c>
      <c r="B1066" t="s">
        <v>148</v>
      </c>
      <c r="C1066">
        <v>4</v>
      </c>
      <c r="D1066" t="s">
        <v>826</v>
      </c>
      <c r="E1066" t="s">
        <v>825</v>
      </c>
      <c r="F1066" t="s">
        <v>140</v>
      </c>
    </row>
    <row r="1067" spans="1:6" x14ac:dyDescent="0.35">
      <c r="A1067" t="s">
        <v>19</v>
      </c>
      <c r="B1067" t="s">
        <v>151</v>
      </c>
      <c r="C1067">
        <v>8</v>
      </c>
      <c r="D1067" t="s">
        <v>743</v>
      </c>
      <c r="E1067" t="s">
        <v>744</v>
      </c>
      <c r="F1067" t="s">
        <v>140</v>
      </c>
    </row>
    <row r="1068" spans="1:6" x14ac:dyDescent="0.35">
      <c r="A1068" t="s">
        <v>19</v>
      </c>
      <c r="B1068" t="s">
        <v>154</v>
      </c>
      <c r="C1068">
        <v>9</v>
      </c>
      <c r="D1068" t="s">
        <v>706</v>
      </c>
      <c r="E1068" t="s">
        <v>707</v>
      </c>
      <c r="F1068" t="s">
        <v>140</v>
      </c>
    </row>
    <row r="1069" spans="1:6" x14ac:dyDescent="0.35">
      <c r="A1069" t="s">
        <v>19</v>
      </c>
      <c r="B1069" t="s">
        <v>155</v>
      </c>
      <c r="C1069">
        <v>10</v>
      </c>
      <c r="D1069" t="s">
        <v>789</v>
      </c>
      <c r="E1069" t="s">
        <v>790</v>
      </c>
      <c r="F1069" t="s">
        <v>140</v>
      </c>
    </row>
    <row r="1070" spans="1:6" x14ac:dyDescent="0.35">
      <c r="A1070" t="s">
        <v>19</v>
      </c>
      <c r="B1070" t="s">
        <v>158</v>
      </c>
      <c r="C1070">
        <v>6</v>
      </c>
      <c r="D1070" t="s">
        <v>869</v>
      </c>
      <c r="E1070" t="s">
        <v>870</v>
      </c>
      <c r="F1070" t="s">
        <v>140</v>
      </c>
    </row>
    <row r="1071" spans="1:6" x14ac:dyDescent="0.35">
      <c r="A1071" t="s">
        <v>19</v>
      </c>
      <c r="B1071" t="s">
        <v>161</v>
      </c>
      <c r="C1071">
        <v>10</v>
      </c>
      <c r="D1071" t="s">
        <v>588</v>
      </c>
      <c r="E1071" t="s">
        <v>589</v>
      </c>
      <c r="F1071" t="s">
        <v>140</v>
      </c>
    </row>
    <row r="1072" spans="1:6" x14ac:dyDescent="0.35">
      <c r="A1072" t="s">
        <v>19</v>
      </c>
      <c r="B1072" t="s">
        <v>164</v>
      </c>
      <c r="C1072">
        <v>3</v>
      </c>
      <c r="D1072" t="s">
        <v>871</v>
      </c>
      <c r="E1072" t="s">
        <v>872</v>
      </c>
      <c r="F1072" t="s">
        <v>140</v>
      </c>
    </row>
    <row r="1073" spans="1:6" x14ac:dyDescent="0.35">
      <c r="A1073" t="s">
        <v>19</v>
      </c>
      <c r="B1073" t="s">
        <v>167</v>
      </c>
      <c r="C1073">
        <v>5</v>
      </c>
      <c r="D1073" t="s">
        <v>206</v>
      </c>
      <c r="E1073" t="s">
        <v>205</v>
      </c>
      <c r="F1073" t="s">
        <v>140</v>
      </c>
    </row>
    <row r="1074" spans="1:6" x14ac:dyDescent="0.35">
      <c r="A1074" t="s">
        <v>19</v>
      </c>
      <c r="B1074" t="s">
        <v>170</v>
      </c>
      <c r="C1074">
        <v>3</v>
      </c>
      <c r="D1074" t="s">
        <v>403</v>
      </c>
      <c r="E1074" t="s">
        <v>402</v>
      </c>
      <c r="F1074" t="s">
        <v>140</v>
      </c>
    </row>
    <row r="1075" spans="1:6" x14ac:dyDescent="0.35">
      <c r="A1075" t="s">
        <v>19</v>
      </c>
      <c r="B1075" t="s">
        <v>173</v>
      </c>
      <c r="C1075">
        <v>10</v>
      </c>
      <c r="D1075" t="s">
        <v>378</v>
      </c>
      <c r="E1075" t="s">
        <v>379</v>
      </c>
      <c r="F1075" t="s">
        <v>140</v>
      </c>
    </row>
    <row r="1076" spans="1:6" x14ac:dyDescent="0.35">
      <c r="A1076" t="s">
        <v>19</v>
      </c>
      <c r="B1076" t="s">
        <v>176</v>
      </c>
      <c r="C1076">
        <v>10</v>
      </c>
      <c r="D1076" t="s">
        <v>765</v>
      </c>
      <c r="E1076" t="s">
        <v>764</v>
      </c>
      <c r="F1076" t="s">
        <v>140</v>
      </c>
    </row>
    <row r="1077" spans="1:6" x14ac:dyDescent="0.35">
      <c r="A1077" t="s">
        <v>19</v>
      </c>
      <c r="B1077" t="s">
        <v>178</v>
      </c>
      <c r="C1077">
        <v>4</v>
      </c>
      <c r="D1077" t="s">
        <v>38</v>
      </c>
      <c r="E1077" t="s">
        <v>39</v>
      </c>
      <c r="F1077" t="s">
        <v>140</v>
      </c>
    </row>
    <row r="1078" spans="1:6" x14ac:dyDescent="0.35">
      <c r="A1078" t="s">
        <v>19</v>
      </c>
      <c r="B1078" t="s">
        <v>181</v>
      </c>
      <c r="C1078">
        <v>2</v>
      </c>
      <c r="D1078" t="s">
        <v>140</v>
      </c>
      <c r="E1078" t="s">
        <v>177</v>
      </c>
      <c r="F1078" t="s">
        <v>140</v>
      </c>
    </row>
    <row r="1079" spans="1:6" x14ac:dyDescent="0.35">
      <c r="A1079" t="s">
        <v>19</v>
      </c>
      <c r="B1079" t="s">
        <v>184</v>
      </c>
      <c r="C1079">
        <v>4</v>
      </c>
      <c r="D1079" t="s">
        <v>784</v>
      </c>
      <c r="E1079" t="s">
        <v>785</v>
      </c>
      <c r="F1079" t="s">
        <v>140</v>
      </c>
    </row>
    <row r="1080" spans="1:6" x14ac:dyDescent="0.35">
      <c r="A1080" t="s">
        <v>19</v>
      </c>
      <c r="B1080" t="s">
        <v>185</v>
      </c>
      <c r="C1080">
        <v>4</v>
      </c>
      <c r="D1080" t="s">
        <v>873</v>
      </c>
      <c r="E1080" t="s">
        <v>874</v>
      </c>
      <c r="F1080" t="s">
        <v>140</v>
      </c>
    </row>
    <row r="1081" spans="1:6" x14ac:dyDescent="0.35">
      <c r="A1081" t="s">
        <v>19</v>
      </c>
      <c r="B1081" t="s">
        <v>186</v>
      </c>
      <c r="C1081">
        <v>3</v>
      </c>
      <c r="D1081" t="s">
        <v>79</v>
      </c>
      <c r="E1081" t="s">
        <v>78</v>
      </c>
      <c r="F1081" t="s">
        <v>140</v>
      </c>
    </row>
    <row r="1082" spans="1:6" x14ac:dyDescent="0.35">
      <c r="A1082" t="s">
        <v>19</v>
      </c>
      <c r="B1082" t="s">
        <v>189</v>
      </c>
      <c r="C1082">
        <v>4</v>
      </c>
      <c r="D1082" t="s">
        <v>737</v>
      </c>
      <c r="E1082" t="s">
        <v>736</v>
      </c>
      <c r="F1082" t="s">
        <v>140</v>
      </c>
    </row>
    <row r="1083" spans="1:6" x14ac:dyDescent="0.35">
      <c r="A1083" t="s">
        <v>19</v>
      </c>
      <c r="B1083" t="s">
        <v>190</v>
      </c>
      <c r="C1083">
        <v>8</v>
      </c>
      <c r="D1083" t="s">
        <v>392</v>
      </c>
      <c r="E1083" t="s">
        <v>434</v>
      </c>
      <c r="F1083" t="s">
        <v>875</v>
      </c>
    </row>
    <row r="1084" spans="1:6" x14ac:dyDescent="0.35">
      <c r="A1084" t="s">
        <v>19</v>
      </c>
      <c r="B1084" t="s">
        <v>193</v>
      </c>
      <c r="C1084">
        <v>5</v>
      </c>
      <c r="D1084" t="s">
        <v>821</v>
      </c>
      <c r="E1084" t="s">
        <v>822</v>
      </c>
      <c r="F1084" t="s">
        <v>140</v>
      </c>
    </row>
    <row r="1085" spans="1:6" x14ac:dyDescent="0.35">
      <c r="A1085" t="s">
        <v>19</v>
      </c>
      <c r="B1085" t="s">
        <v>194</v>
      </c>
      <c r="C1085">
        <v>7</v>
      </c>
      <c r="D1085" t="s">
        <v>724</v>
      </c>
      <c r="E1085" t="s">
        <v>725</v>
      </c>
      <c r="F1085" t="s">
        <v>140</v>
      </c>
    </row>
    <row r="1086" spans="1:6" x14ac:dyDescent="0.35">
      <c r="A1086" t="s">
        <v>19</v>
      </c>
      <c r="B1086" t="s">
        <v>197</v>
      </c>
      <c r="C1086">
        <v>2</v>
      </c>
      <c r="D1086" t="s">
        <v>177</v>
      </c>
      <c r="E1086" t="s">
        <v>140</v>
      </c>
      <c r="F1086" t="s">
        <v>140</v>
      </c>
    </row>
    <row r="1087" spans="1:6" x14ac:dyDescent="0.35">
      <c r="A1087" t="s">
        <v>19</v>
      </c>
      <c r="B1087" t="s">
        <v>200</v>
      </c>
      <c r="C1087">
        <v>8</v>
      </c>
      <c r="D1087" t="s">
        <v>823</v>
      </c>
      <c r="E1087" t="s">
        <v>786</v>
      </c>
      <c r="F1087" t="s">
        <v>140</v>
      </c>
    </row>
    <row r="1088" spans="1:6" x14ac:dyDescent="0.35">
      <c r="A1088" t="s">
        <v>19</v>
      </c>
      <c r="B1088" t="s">
        <v>203</v>
      </c>
      <c r="C1088">
        <v>5</v>
      </c>
      <c r="D1088" t="s">
        <v>595</v>
      </c>
      <c r="E1088" t="s">
        <v>596</v>
      </c>
      <c r="F1088" t="s">
        <v>140</v>
      </c>
    </row>
    <row r="1089" spans="1:6" x14ac:dyDescent="0.35">
      <c r="A1089" t="s">
        <v>19</v>
      </c>
      <c r="B1089" t="s">
        <v>204</v>
      </c>
      <c r="C1089">
        <v>5</v>
      </c>
      <c r="D1089" t="s">
        <v>358</v>
      </c>
      <c r="E1089" t="s">
        <v>359</v>
      </c>
      <c r="F1089" t="s">
        <v>140</v>
      </c>
    </row>
    <row r="1090" spans="1:6" x14ac:dyDescent="0.35">
      <c r="A1090" t="s">
        <v>19</v>
      </c>
      <c r="B1090" t="s">
        <v>207</v>
      </c>
      <c r="C1090">
        <v>6</v>
      </c>
      <c r="D1090" t="s">
        <v>610</v>
      </c>
      <c r="E1090" t="s">
        <v>610</v>
      </c>
      <c r="F1090" t="s">
        <v>140</v>
      </c>
    </row>
    <row r="1091" spans="1:6" x14ac:dyDescent="0.35">
      <c r="A1091" t="s">
        <v>19</v>
      </c>
      <c r="B1091" t="s">
        <v>210</v>
      </c>
      <c r="C1091">
        <v>5</v>
      </c>
      <c r="D1091" t="s">
        <v>36</v>
      </c>
      <c r="E1091" t="s">
        <v>37</v>
      </c>
      <c r="F1091" t="s">
        <v>140</v>
      </c>
    </row>
    <row r="1092" spans="1:6" x14ac:dyDescent="0.35">
      <c r="A1092" t="s">
        <v>19</v>
      </c>
      <c r="B1092" t="s">
        <v>213</v>
      </c>
      <c r="C1092">
        <v>10</v>
      </c>
      <c r="D1092" t="s">
        <v>153</v>
      </c>
      <c r="E1092" t="s">
        <v>152</v>
      </c>
      <c r="F1092" t="s">
        <v>140</v>
      </c>
    </row>
    <row r="1093" spans="1:6" x14ac:dyDescent="0.35">
      <c r="A1093" t="s">
        <v>19</v>
      </c>
      <c r="B1093" t="s">
        <v>216</v>
      </c>
      <c r="C1093">
        <v>8</v>
      </c>
      <c r="D1093" t="s">
        <v>391</v>
      </c>
      <c r="E1093" t="s">
        <v>390</v>
      </c>
      <c r="F1093" t="s">
        <v>140</v>
      </c>
    </row>
    <row r="1094" spans="1:6" x14ac:dyDescent="0.35">
      <c r="A1094" t="s">
        <v>19</v>
      </c>
      <c r="B1094" t="s">
        <v>219</v>
      </c>
      <c r="C1094">
        <v>8</v>
      </c>
      <c r="D1094" t="s">
        <v>876</v>
      </c>
      <c r="E1094" t="s">
        <v>877</v>
      </c>
      <c r="F1094" t="s">
        <v>140</v>
      </c>
    </row>
    <row r="1095" spans="1:6" x14ac:dyDescent="0.35">
      <c r="A1095" t="s">
        <v>19</v>
      </c>
      <c r="B1095" t="s">
        <v>222</v>
      </c>
      <c r="C1095">
        <v>4</v>
      </c>
      <c r="D1095" t="s">
        <v>215</v>
      </c>
      <c r="E1095" t="s">
        <v>214</v>
      </c>
      <c r="F1095" t="s">
        <v>140</v>
      </c>
    </row>
    <row r="1096" spans="1:6" x14ac:dyDescent="0.35">
      <c r="A1096" t="s">
        <v>19</v>
      </c>
      <c r="B1096" t="s">
        <v>225</v>
      </c>
      <c r="C1096">
        <v>11</v>
      </c>
      <c r="D1096" t="s">
        <v>306</v>
      </c>
      <c r="E1096" t="s">
        <v>307</v>
      </c>
      <c r="F1096" t="s">
        <v>140</v>
      </c>
    </row>
    <row r="1097" spans="1:6" x14ac:dyDescent="0.35">
      <c r="A1097" t="s">
        <v>19</v>
      </c>
      <c r="B1097" t="s">
        <v>228</v>
      </c>
      <c r="C1097">
        <v>7</v>
      </c>
      <c r="D1097" t="s">
        <v>273</v>
      </c>
      <c r="E1097" t="s">
        <v>272</v>
      </c>
      <c r="F1097" t="s">
        <v>140</v>
      </c>
    </row>
    <row r="1098" spans="1:6" x14ac:dyDescent="0.35">
      <c r="A1098" t="s">
        <v>19</v>
      </c>
      <c r="B1098" t="s">
        <v>229</v>
      </c>
      <c r="C1098">
        <v>13</v>
      </c>
      <c r="D1098" t="s">
        <v>636</v>
      </c>
      <c r="E1098" t="s">
        <v>637</v>
      </c>
      <c r="F1098" t="s">
        <v>140</v>
      </c>
    </row>
    <row r="1099" spans="1:6" x14ac:dyDescent="0.35">
      <c r="A1099" t="s">
        <v>19</v>
      </c>
      <c r="B1099" t="s">
        <v>232</v>
      </c>
      <c r="C1099">
        <v>10</v>
      </c>
      <c r="D1099" t="s">
        <v>878</v>
      </c>
      <c r="E1099" t="s">
        <v>879</v>
      </c>
      <c r="F1099" t="s">
        <v>140</v>
      </c>
    </row>
    <row r="1100" spans="1:6" x14ac:dyDescent="0.35">
      <c r="A1100" t="s">
        <v>19</v>
      </c>
      <c r="B1100" t="s">
        <v>235</v>
      </c>
      <c r="C1100">
        <v>7</v>
      </c>
      <c r="D1100" t="s">
        <v>578</v>
      </c>
      <c r="E1100" t="s">
        <v>577</v>
      </c>
      <c r="F1100" t="s">
        <v>140</v>
      </c>
    </row>
    <row r="1101" spans="1:6" x14ac:dyDescent="0.35">
      <c r="A1101" t="s">
        <v>19</v>
      </c>
      <c r="B1101" t="s">
        <v>238</v>
      </c>
      <c r="C1101">
        <v>5</v>
      </c>
      <c r="D1101" t="s">
        <v>575</v>
      </c>
      <c r="E1101" t="s">
        <v>576</v>
      </c>
      <c r="F1101" t="s">
        <v>140</v>
      </c>
    </row>
    <row r="1102" spans="1:6" x14ac:dyDescent="0.35">
      <c r="A1102" t="s">
        <v>19</v>
      </c>
      <c r="B1102" t="s">
        <v>241</v>
      </c>
      <c r="C1102">
        <v>12</v>
      </c>
      <c r="D1102" t="s">
        <v>487</v>
      </c>
      <c r="E1102" t="s">
        <v>486</v>
      </c>
      <c r="F1102" t="s">
        <v>140</v>
      </c>
    </row>
    <row r="1103" spans="1:6" x14ac:dyDescent="0.35">
      <c r="A1103" t="s">
        <v>19</v>
      </c>
      <c r="B1103" t="s">
        <v>244</v>
      </c>
      <c r="C1103">
        <v>8</v>
      </c>
      <c r="D1103" t="s">
        <v>682</v>
      </c>
      <c r="E1103" t="s">
        <v>683</v>
      </c>
      <c r="F1103" t="s">
        <v>140</v>
      </c>
    </row>
    <row r="1104" spans="1:6" x14ac:dyDescent="0.35">
      <c r="A1104" t="s">
        <v>19</v>
      </c>
      <c r="B1104" t="s">
        <v>247</v>
      </c>
      <c r="C1104">
        <v>6</v>
      </c>
      <c r="D1104" t="s">
        <v>296</v>
      </c>
      <c r="E1104" t="s">
        <v>295</v>
      </c>
      <c r="F1104" t="s">
        <v>140</v>
      </c>
    </row>
    <row r="1105" spans="1:6" x14ac:dyDescent="0.35">
      <c r="A1105" t="s">
        <v>19</v>
      </c>
      <c r="B1105" t="s">
        <v>250</v>
      </c>
      <c r="C1105">
        <v>8</v>
      </c>
      <c r="D1105" t="s">
        <v>102</v>
      </c>
      <c r="E1105" t="s">
        <v>101</v>
      </c>
      <c r="F1105" t="s">
        <v>140</v>
      </c>
    </row>
    <row r="1106" spans="1:6" x14ac:dyDescent="0.35">
      <c r="A1106" t="s">
        <v>19</v>
      </c>
      <c r="B1106" t="s">
        <v>253</v>
      </c>
      <c r="C1106">
        <v>4</v>
      </c>
      <c r="D1106" t="s">
        <v>779</v>
      </c>
      <c r="E1106" t="s">
        <v>880</v>
      </c>
      <c r="F1106" t="s">
        <v>140</v>
      </c>
    </row>
    <row r="1107" spans="1:6" x14ac:dyDescent="0.35">
      <c r="A1107" t="s">
        <v>19</v>
      </c>
      <c r="B1107" t="s">
        <v>254</v>
      </c>
      <c r="C1107">
        <v>7</v>
      </c>
      <c r="D1107" t="s">
        <v>251</v>
      </c>
      <c r="E1107" t="s">
        <v>252</v>
      </c>
      <c r="F1107" t="s">
        <v>140</v>
      </c>
    </row>
    <row r="1108" spans="1:6" x14ac:dyDescent="0.35">
      <c r="A1108" t="s">
        <v>19</v>
      </c>
      <c r="B1108" t="s">
        <v>257</v>
      </c>
      <c r="C1108">
        <v>2</v>
      </c>
      <c r="D1108" t="s">
        <v>261</v>
      </c>
      <c r="E1108" t="s">
        <v>260</v>
      </c>
      <c r="F1108" t="s">
        <v>140</v>
      </c>
    </row>
    <row r="1109" spans="1:6" x14ac:dyDescent="0.35">
      <c r="A1109" t="s">
        <v>19</v>
      </c>
      <c r="B1109" t="s">
        <v>258</v>
      </c>
      <c r="C1109">
        <v>13</v>
      </c>
      <c r="D1109" t="s">
        <v>652</v>
      </c>
      <c r="E1109" t="s">
        <v>651</v>
      </c>
      <c r="F1109" t="s">
        <v>140</v>
      </c>
    </row>
    <row r="1110" spans="1:6" x14ac:dyDescent="0.35">
      <c r="A1110" t="s">
        <v>19</v>
      </c>
      <c r="B1110" t="s">
        <v>259</v>
      </c>
      <c r="C1110">
        <v>6</v>
      </c>
      <c r="D1110" t="s">
        <v>237</v>
      </c>
      <c r="E1110" t="s">
        <v>236</v>
      </c>
      <c r="F1110" t="s">
        <v>140</v>
      </c>
    </row>
    <row r="1111" spans="1:6" x14ac:dyDescent="0.35">
      <c r="A1111" t="s">
        <v>19</v>
      </c>
      <c r="B1111" t="s">
        <v>262</v>
      </c>
      <c r="C1111">
        <v>11</v>
      </c>
      <c r="D1111" t="s">
        <v>42</v>
      </c>
      <c r="E1111" t="s">
        <v>43</v>
      </c>
      <c r="F1111" t="s">
        <v>140</v>
      </c>
    </row>
    <row r="1112" spans="1:6" x14ac:dyDescent="0.35">
      <c r="A1112" t="s">
        <v>19</v>
      </c>
      <c r="B1112" t="s">
        <v>265</v>
      </c>
      <c r="C1112">
        <v>8</v>
      </c>
      <c r="D1112" t="s">
        <v>377</v>
      </c>
      <c r="E1112" t="s">
        <v>376</v>
      </c>
      <c r="F1112" t="s">
        <v>140</v>
      </c>
    </row>
    <row r="1113" spans="1:6" x14ac:dyDescent="0.35">
      <c r="A1113" t="s">
        <v>19</v>
      </c>
      <c r="B1113" t="s">
        <v>268</v>
      </c>
      <c r="C1113">
        <v>6</v>
      </c>
      <c r="D1113" t="s">
        <v>743</v>
      </c>
      <c r="E1113" t="s">
        <v>744</v>
      </c>
      <c r="F1113" t="s">
        <v>140</v>
      </c>
    </row>
    <row r="1114" spans="1:6" x14ac:dyDescent="0.35">
      <c r="A1114" t="s">
        <v>19</v>
      </c>
      <c r="B1114" t="s">
        <v>271</v>
      </c>
      <c r="C1114">
        <v>12</v>
      </c>
      <c r="D1114" t="s">
        <v>403</v>
      </c>
      <c r="E1114" t="s">
        <v>402</v>
      </c>
      <c r="F1114" t="s">
        <v>140</v>
      </c>
    </row>
    <row r="1115" spans="1:6" x14ac:dyDescent="0.35">
      <c r="A1115" t="s">
        <v>19</v>
      </c>
      <c r="B1115" t="s">
        <v>274</v>
      </c>
      <c r="C1115">
        <v>6</v>
      </c>
      <c r="D1115" t="s">
        <v>881</v>
      </c>
      <c r="E1115" t="s">
        <v>882</v>
      </c>
      <c r="F1115" t="s">
        <v>140</v>
      </c>
    </row>
    <row r="1116" spans="1:6" x14ac:dyDescent="0.35">
      <c r="A1116" t="s">
        <v>19</v>
      </c>
      <c r="B1116" t="s">
        <v>275</v>
      </c>
      <c r="C1116">
        <v>10</v>
      </c>
      <c r="D1116" t="s">
        <v>734</v>
      </c>
      <c r="E1116" t="s">
        <v>735</v>
      </c>
      <c r="F1116" t="s">
        <v>140</v>
      </c>
    </row>
    <row r="1117" spans="1:6" x14ac:dyDescent="0.35">
      <c r="A1117" t="s">
        <v>19</v>
      </c>
      <c r="B1117" t="s">
        <v>278</v>
      </c>
      <c r="C1117">
        <v>10</v>
      </c>
      <c r="D1117" t="s">
        <v>272</v>
      </c>
      <c r="E1117" t="s">
        <v>273</v>
      </c>
      <c r="F1117" t="s">
        <v>140</v>
      </c>
    </row>
    <row r="1118" spans="1:6" x14ac:dyDescent="0.35">
      <c r="A1118" t="s">
        <v>19</v>
      </c>
      <c r="B1118" t="s">
        <v>281</v>
      </c>
      <c r="C1118">
        <v>7</v>
      </c>
      <c r="D1118" t="s">
        <v>353</v>
      </c>
      <c r="E1118" t="s">
        <v>352</v>
      </c>
      <c r="F1118" t="s">
        <v>140</v>
      </c>
    </row>
    <row r="1119" spans="1:6" x14ac:dyDescent="0.35">
      <c r="A1119" t="s">
        <v>19</v>
      </c>
      <c r="B1119" t="s">
        <v>282</v>
      </c>
      <c r="C1119">
        <v>5</v>
      </c>
      <c r="D1119" t="s">
        <v>742</v>
      </c>
      <c r="E1119" t="s">
        <v>383</v>
      </c>
      <c r="F1119" t="s">
        <v>140</v>
      </c>
    </row>
    <row r="1120" spans="1:6" x14ac:dyDescent="0.35">
      <c r="A1120" t="s">
        <v>19</v>
      </c>
      <c r="B1120" t="s">
        <v>283</v>
      </c>
      <c r="C1120">
        <v>8</v>
      </c>
      <c r="D1120" t="s">
        <v>380</v>
      </c>
      <c r="E1120" t="s">
        <v>381</v>
      </c>
      <c r="F1120" t="s">
        <v>140</v>
      </c>
    </row>
    <row r="1121" spans="1:6" x14ac:dyDescent="0.35">
      <c r="A1121" t="s">
        <v>19</v>
      </c>
      <c r="B1121" t="s">
        <v>284</v>
      </c>
      <c r="C1121">
        <v>8</v>
      </c>
      <c r="D1121" t="s">
        <v>273</v>
      </c>
      <c r="E1121" t="s">
        <v>272</v>
      </c>
      <c r="F1121" t="s">
        <v>140</v>
      </c>
    </row>
    <row r="1122" spans="1:6" x14ac:dyDescent="0.35">
      <c r="A1122" t="s">
        <v>19</v>
      </c>
      <c r="B1122" t="s">
        <v>287</v>
      </c>
      <c r="C1122">
        <v>8</v>
      </c>
      <c r="D1122" t="s">
        <v>883</v>
      </c>
      <c r="E1122" t="s">
        <v>884</v>
      </c>
      <c r="F1122" t="s">
        <v>140</v>
      </c>
    </row>
    <row r="1123" spans="1:6" x14ac:dyDescent="0.35">
      <c r="A1123" t="s">
        <v>19</v>
      </c>
      <c r="B1123" t="s">
        <v>290</v>
      </c>
      <c r="C1123">
        <v>9</v>
      </c>
      <c r="D1123" t="s">
        <v>553</v>
      </c>
      <c r="E1123" t="s">
        <v>554</v>
      </c>
      <c r="F1123" t="s">
        <v>140</v>
      </c>
    </row>
    <row r="1124" spans="1:6" x14ac:dyDescent="0.35">
      <c r="A1124" t="s">
        <v>19</v>
      </c>
      <c r="B1124" t="s">
        <v>294</v>
      </c>
      <c r="C1124">
        <v>3</v>
      </c>
      <c r="D1124" t="s">
        <v>223</v>
      </c>
      <c r="E1124" t="s">
        <v>224</v>
      </c>
      <c r="F1124" t="s">
        <v>140</v>
      </c>
    </row>
    <row r="1125" spans="1:6" x14ac:dyDescent="0.35">
      <c r="A1125" t="s">
        <v>19</v>
      </c>
      <c r="B1125" t="s">
        <v>297</v>
      </c>
      <c r="C1125">
        <v>6</v>
      </c>
      <c r="D1125" t="s">
        <v>885</v>
      </c>
      <c r="E1125" t="s">
        <v>886</v>
      </c>
      <c r="F1125" t="s">
        <v>140</v>
      </c>
    </row>
    <row r="1126" spans="1:6" x14ac:dyDescent="0.35">
      <c r="A1126" t="s">
        <v>19</v>
      </c>
      <c r="B1126" t="s">
        <v>300</v>
      </c>
      <c r="C1126">
        <v>7</v>
      </c>
      <c r="D1126" t="s">
        <v>647</v>
      </c>
      <c r="E1126" t="s">
        <v>458</v>
      </c>
      <c r="F1126" t="s">
        <v>574</v>
      </c>
    </row>
    <row r="1127" spans="1:6" x14ac:dyDescent="0.35">
      <c r="A1127" t="s">
        <v>19</v>
      </c>
      <c r="B1127" t="s">
        <v>301</v>
      </c>
      <c r="C1127">
        <v>9</v>
      </c>
      <c r="D1127" t="s">
        <v>346</v>
      </c>
      <c r="E1127" t="s">
        <v>347</v>
      </c>
      <c r="F1127" t="s">
        <v>140</v>
      </c>
    </row>
    <row r="1128" spans="1:6" x14ac:dyDescent="0.35">
      <c r="A1128" t="s">
        <v>19</v>
      </c>
      <c r="B1128" t="s">
        <v>302</v>
      </c>
      <c r="C1128">
        <v>8</v>
      </c>
      <c r="D1128" t="s">
        <v>403</v>
      </c>
      <c r="E1128" t="s">
        <v>402</v>
      </c>
      <c r="F1128" t="s">
        <v>140</v>
      </c>
    </row>
    <row r="1129" spans="1:6" x14ac:dyDescent="0.35">
      <c r="A1129" t="s">
        <v>19</v>
      </c>
      <c r="B1129" t="s">
        <v>305</v>
      </c>
      <c r="C1129">
        <v>8</v>
      </c>
      <c r="D1129" t="s">
        <v>887</v>
      </c>
      <c r="E1129" t="s">
        <v>888</v>
      </c>
      <c r="F1129" t="s">
        <v>140</v>
      </c>
    </row>
    <row r="1130" spans="1:6" x14ac:dyDescent="0.35">
      <c r="A1130" t="s">
        <v>19</v>
      </c>
      <c r="B1130" t="s">
        <v>308</v>
      </c>
      <c r="C1130">
        <v>7</v>
      </c>
      <c r="D1130" t="s">
        <v>448</v>
      </c>
      <c r="E1130" t="s">
        <v>449</v>
      </c>
      <c r="F1130" t="s">
        <v>140</v>
      </c>
    </row>
    <row r="1131" spans="1:6" x14ac:dyDescent="0.35">
      <c r="A1131" t="s">
        <v>19</v>
      </c>
      <c r="B1131" t="s">
        <v>311</v>
      </c>
      <c r="C1131">
        <v>10</v>
      </c>
      <c r="D1131" t="s">
        <v>889</v>
      </c>
      <c r="E1131" t="s">
        <v>890</v>
      </c>
      <c r="F1131" t="s">
        <v>140</v>
      </c>
    </row>
    <row r="1132" spans="1:6" x14ac:dyDescent="0.35">
      <c r="A1132" t="s">
        <v>19</v>
      </c>
      <c r="B1132" t="s">
        <v>312</v>
      </c>
      <c r="C1132">
        <v>3</v>
      </c>
      <c r="D1132" t="s">
        <v>891</v>
      </c>
      <c r="E1132" t="s">
        <v>526</v>
      </c>
      <c r="F1132" t="s">
        <v>140</v>
      </c>
    </row>
    <row r="1133" spans="1:6" x14ac:dyDescent="0.35">
      <c r="A1133" t="s">
        <v>19</v>
      </c>
      <c r="B1133" t="s">
        <v>315</v>
      </c>
      <c r="C1133">
        <v>8</v>
      </c>
      <c r="D1133" t="s">
        <v>632</v>
      </c>
      <c r="E1133" t="s">
        <v>633</v>
      </c>
      <c r="F1133" t="s">
        <v>140</v>
      </c>
    </row>
    <row r="1134" spans="1:6" x14ac:dyDescent="0.35">
      <c r="A1134" t="s">
        <v>19</v>
      </c>
      <c r="B1134" t="s">
        <v>318</v>
      </c>
      <c r="C1134">
        <v>6</v>
      </c>
      <c r="D1134" t="s">
        <v>892</v>
      </c>
      <c r="E1134" t="s">
        <v>893</v>
      </c>
      <c r="F1134" t="s">
        <v>140</v>
      </c>
    </row>
    <row r="1135" spans="1:6" x14ac:dyDescent="0.35">
      <c r="A1135" t="s">
        <v>19</v>
      </c>
      <c r="B1135" t="s">
        <v>321</v>
      </c>
      <c r="C1135">
        <v>1</v>
      </c>
      <c r="D1135" t="s">
        <v>140</v>
      </c>
      <c r="E1135" t="s">
        <v>177</v>
      </c>
      <c r="F1135" t="s">
        <v>140</v>
      </c>
    </row>
    <row r="1136" spans="1:6" x14ac:dyDescent="0.35">
      <c r="A1136" t="s">
        <v>19</v>
      </c>
      <c r="B1136" t="s">
        <v>322</v>
      </c>
      <c r="C1136">
        <v>9</v>
      </c>
      <c r="D1136" t="s">
        <v>840</v>
      </c>
      <c r="E1136" t="s">
        <v>841</v>
      </c>
      <c r="F1136" t="s">
        <v>140</v>
      </c>
    </row>
    <row r="1137" spans="1:6" x14ac:dyDescent="0.35">
      <c r="A1137" t="s">
        <v>19</v>
      </c>
      <c r="B1137" t="s">
        <v>325</v>
      </c>
      <c r="C1137">
        <v>3</v>
      </c>
      <c r="D1137" t="s">
        <v>177</v>
      </c>
      <c r="E1137" t="s">
        <v>140</v>
      </c>
      <c r="F1137" t="s">
        <v>140</v>
      </c>
    </row>
    <row r="1138" spans="1:6" x14ac:dyDescent="0.35">
      <c r="A1138" t="s">
        <v>19</v>
      </c>
      <c r="B1138" t="s">
        <v>326</v>
      </c>
      <c r="C1138">
        <v>3</v>
      </c>
      <c r="D1138" t="s">
        <v>497</v>
      </c>
      <c r="E1138" t="s">
        <v>496</v>
      </c>
      <c r="F1138" t="s">
        <v>140</v>
      </c>
    </row>
    <row r="1139" spans="1:6" x14ac:dyDescent="0.35">
      <c r="A1139" t="s">
        <v>19</v>
      </c>
      <c r="B1139" t="s">
        <v>438</v>
      </c>
      <c r="C1139">
        <v>1</v>
      </c>
      <c r="D1139" t="s">
        <v>177</v>
      </c>
      <c r="E1139" t="s">
        <v>140</v>
      </c>
      <c r="F1139" t="s">
        <v>140</v>
      </c>
    </row>
    <row r="1140" spans="1:6" x14ac:dyDescent="0.35">
      <c r="A1140" t="s">
        <v>19</v>
      </c>
      <c r="B1140" t="s">
        <v>330</v>
      </c>
      <c r="C1140">
        <v>7</v>
      </c>
      <c r="D1140" t="s">
        <v>252</v>
      </c>
      <c r="E1140" t="s">
        <v>251</v>
      </c>
      <c r="F1140" t="s">
        <v>140</v>
      </c>
    </row>
    <row r="1141" spans="1:6" x14ac:dyDescent="0.35">
      <c r="A1141" t="s">
        <v>19</v>
      </c>
      <c r="B1141" t="s">
        <v>441</v>
      </c>
      <c r="C1141">
        <v>3</v>
      </c>
      <c r="D1141" t="s">
        <v>320</v>
      </c>
      <c r="E1141" t="s">
        <v>319</v>
      </c>
      <c r="F1141" t="s">
        <v>140</v>
      </c>
    </row>
    <row r="1142" spans="1:6" x14ac:dyDescent="0.35">
      <c r="A1142" t="s">
        <v>19</v>
      </c>
      <c r="B1142" t="s">
        <v>524</v>
      </c>
      <c r="C1142">
        <v>2</v>
      </c>
      <c r="D1142" t="s">
        <v>177</v>
      </c>
      <c r="E1142" t="s">
        <v>140</v>
      </c>
      <c r="F1142" t="s">
        <v>140</v>
      </c>
    </row>
    <row r="1143" spans="1:6" x14ac:dyDescent="0.35">
      <c r="A1143" t="s">
        <v>19</v>
      </c>
      <c r="B1143" t="s">
        <v>333</v>
      </c>
      <c r="C1143">
        <v>1</v>
      </c>
      <c r="D1143" t="s">
        <v>177</v>
      </c>
      <c r="E1143" t="s">
        <v>140</v>
      </c>
      <c r="F1143" t="s">
        <v>140</v>
      </c>
    </row>
    <row r="1144" spans="1:6" x14ac:dyDescent="0.35">
      <c r="A1144" t="s">
        <v>19</v>
      </c>
      <c r="B1144" t="s">
        <v>334</v>
      </c>
      <c r="C1144">
        <v>1</v>
      </c>
      <c r="D1144" t="s">
        <v>177</v>
      </c>
      <c r="E1144" t="s">
        <v>140</v>
      </c>
      <c r="F1144" t="s">
        <v>140</v>
      </c>
    </row>
    <row r="1145" spans="1:6" x14ac:dyDescent="0.35">
      <c r="A1145" t="s">
        <v>19</v>
      </c>
      <c r="B1145" t="s">
        <v>335</v>
      </c>
      <c r="C1145">
        <v>1</v>
      </c>
      <c r="D1145" t="s">
        <v>140</v>
      </c>
      <c r="E1145" t="s">
        <v>177</v>
      </c>
      <c r="F1145" t="s">
        <v>140</v>
      </c>
    </row>
    <row r="1146" spans="1:6" x14ac:dyDescent="0.35">
      <c r="A1146" t="s">
        <v>19</v>
      </c>
      <c r="B1146" t="s">
        <v>444</v>
      </c>
      <c r="C1146">
        <v>1</v>
      </c>
      <c r="D1146" t="s">
        <v>177</v>
      </c>
      <c r="E1146" t="s">
        <v>140</v>
      </c>
      <c r="F1146" t="s">
        <v>140</v>
      </c>
    </row>
    <row r="1147" spans="1:6" x14ac:dyDescent="0.35">
      <c r="A1147" t="s">
        <v>19</v>
      </c>
      <c r="B1147" t="s">
        <v>445</v>
      </c>
      <c r="C1147">
        <v>1</v>
      </c>
      <c r="D1147" t="s">
        <v>177</v>
      </c>
      <c r="E1147" t="s">
        <v>140</v>
      </c>
      <c r="F1147" t="s">
        <v>140</v>
      </c>
    </row>
    <row r="1148" spans="1:6" x14ac:dyDescent="0.35">
      <c r="A1148" t="s">
        <v>19</v>
      </c>
      <c r="B1148" t="s">
        <v>591</v>
      </c>
      <c r="C1148">
        <v>1</v>
      </c>
      <c r="D1148" t="s">
        <v>177</v>
      </c>
      <c r="E1148" t="s">
        <v>140</v>
      </c>
      <c r="F1148" t="s">
        <v>140</v>
      </c>
    </row>
    <row r="1149" spans="1:6" x14ac:dyDescent="0.35">
      <c r="A1149" t="s">
        <v>19</v>
      </c>
      <c r="B1149" t="s">
        <v>336</v>
      </c>
      <c r="C1149">
        <v>5</v>
      </c>
      <c r="D1149" t="s">
        <v>447</v>
      </c>
      <c r="E1149" t="s">
        <v>446</v>
      </c>
      <c r="F1149" t="s">
        <v>140</v>
      </c>
    </row>
    <row r="1150" spans="1:6" x14ac:dyDescent="0.35">
      <c r="A1150" t="s">
        <v>19</v>
      </c>
      <c r="B1150" t="s">
        <v>339</v>
      </c>
      <c r="C1150">
        <v>4</v>
      </c>
      <c r="D1150" t="s">
        <v>314</v>
      </c>
      <c r="E1150" t="s">
        <v>879</v>
      </c>
      <c r="F1150" t="s">
        <v>57</v>
      </c>
    </row>
    <row r="1151" spans="1:6" x14ac:dyDescent="0.35">
      <c r="A1151" t="s">
        <v>20</v>
      </c>
      <c r="B1151" t="s">
        <v>137</v>
      </c>
      <c r="C1151">
        <v>2</v>
      </c>
      <c r="D1151" t="s">
        <v>177</v>
      </c>
      <c r="E1151" t="s">
        <v>140</v>
      </c>
      <c r="F1151" t="s">
        <v>140</v>
      </c>
    </row>
    <row r="1152" spans="1:6" x14ac:dyDescent="0.35">
      <c r="A1152" t="s">
        <v>20</v>
      </c>
      <c r="B1152" t="s">
        <v>141</v>
      </c>
      <c r="C1152">
        <v>2</v>
      </c>
      <c r="D1152" t="s">
        <v>140</v>
      </c>
      <c r="E1152" t="s">
        <v>177</v>
      </c>
      <c r="F1152" t="s">
        <v>140</v>
      </c>
    </row>
    <row r="1153" spans="1:6" x14ac:dyDescent="0.35">
      <c r="A1153" t="s">
        <v>20</v>
      </c>
      <c r="B1153" t="s">
        <v>144</v>
      </c>
      <c r="C1153">
        <v>3</v>
      </c>
      <c r="D1153" t="s">
        <v>831</v>
      </c>
      <c r="E1153" t="s">
        <v>832</v>
      </c>
      <c r="F1153" t="s">
        <v>140</v>
      </c>
    </row>
    <row r="1154" spans="1:6" x14ac:dyDescent="0.35">
      <c r="A1154" t="s">
        <v>20</v>
      </c>
      <c r="B1154" t="s">
        <v>148</v>
      </c>
      <c r="C1154">
        <v>9</v>
      </c>
      <c r="D1154" t="s">
        <v>409</v>
      </c>
      <c r="E1154" t="s">
        <v>408</v>
      </c>
      <c r="F1154" t="s">
        <v>140</v>
      </c>
    </row>
    <row r="1155" spans="1:6" x14ac:dyDescent="0.35">
      <c r="A1155" t="s">
        <v>20</v>
      </c>
      <c r="B1155" t="s">
        <v>151</v>
      </c>
      <c r="C1155">
        <v>9</v>
      </c>
      <c r="D1155" t="s">
        <v>430</v>
      </c>
      <c r="E1155" t="s">
        <v>431</v>
      </c>
      <c r="F1155" t="s">
        <v>140</v>
      </c>
    </row>
    <row r="1156" spans="1:6" x14ac:dyDescent="0.35">
      <c r="A1156" t="s">
        <v>20</v>
      </c>
      <c r="B1156" t="s">
        <v>154</v>
      </c>
      <c r="C1156">
        <v>7</v>
      </c>
      <c r="D1156" t="s">
        <v>535</v>
      </c>
      <c r="E1156" t="s">
        <v>534</v>
      </c>
      <c r="F1156" t="s">
        <v>140</v>
      </c>
    </row>
    <row r="1157" spans="1:6" x14ac:dyDescent="0.35">
      <c r="A1157" t="s">
        <v>20</v>
      </c>
      <c r="B1157" t="s">
        <v>155</v>
      </c>
      <c r="C1157">
        <v>10</v>
      </c>
      <c r="D1157" t="s">
        <v>487</v>
      </c>
      <c r="E1157" t="s">
        <v>486</v>
      </c>
      <c r="F1157" t="s">
        <v>140</v>
      </c>
    </row>
    <row r="1158" spans="1:6" x14ac:dyDescent="0.35">
      <c r="A1158" t="s">
        <v>20</v>
      </c>
      <c r="B1158" t="s">
        <v>158</v>
      </c>
      <c r="C1158">
        <v>13</v>
      </c>
      <c r="D1158" t="s">
        <v>832</v>
      </c>
      <c r="E1158" t="s">
        <v>831</v>
      </c>
      <c r="F1158" t="s">
        <v>140</v>
      </c>
    </row>
    <row r="1159" spans="1:6" x14ac:dyDescent="0.35">
      <c r="A1159" t="s">
        <v>20</v>
      </c>
      <c r="B1159" t="s">
        <v>161</v>
      </c>
      <c r="C1159">
        <v>6</v>
      </c>
      <c r="D1159" t="s">
        <v>443</v>
      </c>
      <c r="E1159" t="s">
        <v>442</v>
      </c>
      <c r="F1159" t="s">
        <v>140</v>
      </c>
    </row>
    <row r="1160" spans="1:6" x14ac:dyDescent="0.35">
      <c r="A1160" t="s">
        <v>20</v>
      </c>
      <c r="B1160" t="s">
        <v>164</v>
      </c>
      <c r="C1160">
        <v>5</v>
      </c>
      <c r="D1160" t="s">
        <v>547</v>
      </c>
      <c r="E1160" t="s">
        <v>894</v>
      </c>
      <c r="F1160" t="s">
        <v>877</v>
      </c>
    </row>
    <row r="1161" spans="1:6" x14ac:dyDescent="0.35">
      <c r="A1161" t="s">
        <v>20</v>
      </c>
      <c r="B1161" t="s">
        <v>167</v>
      </c>
      <c r="C1161">
        <v>7</v>
      </c>
      <c r="D1161" t="s">
        <v>895</v>
      </c>
      <c r="E1161" t="s">
        <v>896</v>
      </c>
      <c r="F1161" t="s">
        <v>140</v>
      </c>
    </row>
    <row r="1162" spans="1:6" x14ac:dyDescent="0.35">
      <c r="A1162" t="s">
        <v>20</v>
      </c>
      <c r="B1162" t="s">
        <v>170</v>
      </c>
      <c r="C1162">
        <v>4</v>
      </c>
      <c r="D1162" t="s">
        <v>573</v>
      </c>
      <c r="E1162" t="s">
        <v>572</v>
      </c>
      <c r="F1162" t="s">
        <v>140</v>
      </c>
    </row>
    <row r="1163" spans="1:6" x14ac:dyDescent="0.35">
      <c r="A1163" t="s">
        <v>20</v>
      </c>
      <c r="B1163" t="s">
        <v>173</v>
      </c>
      <c r="C1163">
        <v>4</v>
      </c>
      <c r="D1163" t="s">
        <v>428</v>
      </c>
      <c r="E1163" t="s">
        <v>429</v>
      </c>
      <c r="F1163" t="s">
        <v>140</v>
      </c>
    </row>
    <row r="1164" spans="1:6" x14ac:dyDescent="0.35">
      <c r="A1164" t="s">
        <v>20</v>
      </c>
      <c r="B1164" t="s">
        <v>176</v>
      </c>
      <c r="C1164">
        <v>2</v>
      </c>
      <c r="D1164" t="s">
        <v>852</v>
      </c>
      <c r="E1164" t="s">
        <v>853</v>
      </c>
      <c r="F1164" t="s">
        <v>140</v>
      </c>
    </row>
    <row r="1165" spans="1:6" x14ac:dyDescent="0.35">
      <c r="A1165" t="s">
        <v>20</v>
      </c>
      <c r="B1165" t="s">
        <v>178</v>
      </c>
      <c r="C1165">
        <v>3</v>
      </c>
      <c r="D1165" t="s">
        <v>897</v>
      </c>
      <c r="E1165" t="s">
        <v>898</v>
      </c>
      <c r="F1165" t="s">
        <v>140</v>
      </c>
    </row>
    <row r="1166" spans="1:6" x14ac:dyDescent="0.35">
      <c r="A1166" t="s">
        <v>20</v>
      </c>
      <c r="B1166" t="s">
        <v>181</v>
      </c>
      <c r="C1166">
        <v>3</v>
      </c>
      <c r="D1166" t="s">
        <v>364</v>
      </c>
      <c r="E1166" t="s">
        <v>365</v>
      </c>
      <c r="F1166" t="s">
        <v>140</v>
      </c>
    </row>
    <row r="1167" spans="1:6" x14ac:dyDescent="0.35">
      <c r="A1167" t="s">
        <v>20</v>
      </c>
      <c r="B1167" t="s">
        <v>184</v>
      </c>
      <c r="C1167">
        <v>6</v>
      </c>
      <c r="D1167" t="s">
        <v>831</v>
      </c>
      <c r="E1167" t="s">
        <v>832</v>
      </c>
      <c r="F1167" t="s">
        <v>140</v>
      </c>
    </row>
    <row r="1168" spans="1:6" x14ac:dyDescent="0.35">
      <c r="A1168" t="s">
        <v>20</v>
      </c>
      <c r="B1168" t="s">
        <v>185</v>
      </c>
      <c r="C1168">
        <v>2</v>
      </c>
      <c r="D1168" t="s">
        <v>874</v>
      </c>
      <c r="E1168" t="s">
        <v>873</v>
      </c>
      <c r="F1168" t="s">
        <v>140</v>
      </c>
    </row>
    <row r="1169" spans="1:6" x14ac:dyDescent="0.35">
      <c r="A1169" t="s">
        <v>20</v>
      </c>
      <c r="B1169" t="s">
        <v>186</v>
      </c>
      <c r="C1169">
        <v>3</v>
      </c>
      <c r="D1169" t="s">
        <v>899</v>
      </c>
      <c r="E1169" t="s">
        <v>900</v>
      </c>
      <c r="F1169" t="s">
        <v>140</v>
      </c>
    </row>
    <row r="1170" spans="1:6" x14ac:dyDescent="0.35">
      <c r="A1170" t="s">
        <v>20</v>
      </c>
      <c r="B1170" t="s">
        <v>189</v>
      </c>
      <c r="C1170">
        <v>4</v>
      </c>
      <c r="D1170" t="s">
        <v>177</v>
      </c>
      <c r="E1170" t="s">
        <v>140</v>
      </c>
      <c r="F1170" t="s">
        <v>140</v>
      </c>
    </row>
    <row r="1171" spans="1:6" x14ac:dyDescent="0.35">
      <c r="A1171" t="s">
        <v>20</v>
      </c>
      <c r="B1171" t="s">
        <v>190</v>
      </c>
      <c r="C1171">
        <v>4</v>
      </c>
      <c r="D1171" t="s">
        <v>762</v>
      </c>
      <c r="E1171" t="s">
        <v>763</v>
      </c>
      <c r="F1171" t="s">
        <v>140</v>
      </c>
    </row>
    <row r="1172" spans="1:6" x14ac:dyDescent="0.35">
      <c r="A1172" t="s">
        <v>20</v>
      </c>
      <c r="B1172" t="s">
        <v>193</v>
      </c>
      <c r="C1172">
        <v>6</v>
      </c>
      <c r="D1172" t="s">
        <v>642</v>
      </c>
      <c r="E1172" t="s">
        <v>643</v>
      </c>
      <c r="F1172" t="s">
        <v>140</v>
      </c>
    </row>
    <row r="1173" spans="1:6" x14ac:dyDescent="0.35">
      <c r="A1173" t="s">
        <v>20</v>
      </c>
      <c r="B1173" t="s">
        <v>194</v>
      </c>
      <c r="C1173">
        <v>6</v>
      </c>
      <c r="D1173" t="s">
        <v>174</v>
      </c>
      <c r="E1173" t="s">
        <v>175</v>
      </c>
      <c r="F1173" t="s">
        <v>140</v>
      </c>
    </row>
    <row r="1174" spans="1:6" x14ac:dyDescent="0.35">
      <c r="A1174" t="s">
        <v>20</v>
      </c>
      <c r="B1174" t="s">
        <v>197</v>
      </c>
      <c r="C1174">
        <v>4</v>
      </c>
      <c r="D1174" t="s">
        <v>474</v>
      </c>
      <c r="E1174" t="s">
        <v>475</v>
      </c>
      <c r="F1174" t="s">
        <v>140</v>
      </c>
    </row>
    <row r="1175" spans="1:6" x14ac:dyDescent="0.35">
      <c r="A1175" t="s">
        <v>20</v>
      </c>
      <c r="B1175" t="s">
        <v>200</v>
      </c>
      <c r="C1175">
        <v>7</v>
      </c>
      <c r="D1175" t="s">
        <v>367</v>
      </c>
      <c r="E1175" t="s">
        <v>366</v>
      </c>
      <c r="F1175" t="s">
        <v>140</v>
      </c>
    </row>
    <row r="1176" spans="1:6" x14ac:dyDescent="0.35">
      <c r="A1176" t="s">
        <v>20</v>
      </c>
      <c r="B1176" t="s">
        <v>203</v>
      </c>
      <c r="C1176">
        <v>2</v>
      </c>
      <c r="D1176" t="s">
        <v>177</v>
      </c>
      <c r="E1176" t="s">
        <v>140</v>
      </c>
      <c r="F1176" t="s">
        <v>140</v>
      </c>
    </row>
    <row r="1177" spans="1:6" x14ac:dyDescent="0.35">
      <c r="A1177" t="s">
        <v>20</v>
      </c>
      <c r="B1177" t="s">
        <v>204</v>
      </c>
      <c r="C1177">
        <v>12</v>
      </c>
      <c r="D1177" t="s">
        <v>435</v>
      </c>
      <c r="E1177" t="s">
        <v>434</v>
      </c>
      <c r="F1177" t="s">
        <v>140</v>
      </c>
    </row>
    <row r="1178" spans="1:6" x14ac:dyDescent="0.35">
      <c r="A1178" t="s">
        <v>20</v>
      </c>
      <c r="B1178" t="s">
        <v>207</v>
      </c>
      <c r="C1178">
        <v>14</v>
      </c>
      <c r="D1178" t="s">
        <v>472</v>
      </c>
      <c r="E1178" t="s">
        <v>471</v>
      </c>
      <c r="F1178" t="s">
        <v>140</v>
      </c>
    </row>
    <row r="1179" spans="1:6" x14ac:dyDescent="0.35">
      <c r="A1179" t="s">
        <v>20</v>
      </c>
      <c r="B1179" t="s">
        <v>210</v>
      </c>
      <c r="C1179">
        <v>13</v>
      </c>
      <c r="D1179" t="s">
        <v>431</v>
      </c>
      <c r="E1179" t="s">
        <v>430</v>
      </c>
      <c r="F1179" t="s">
        <v>140</v>
      </c>
    </row>
    <row r="1180" spans="1:6" x14ac:dyDescent="0.35">
      <c r="A1180" t="s">
        <v>20</v>
      </c>
      <c r="B1180" t="s">
        <v>213</v>
      </c>
      <c r="C1180">
        <v>8</v>
      </c>
      <c r="D1180" t="s">
        <v>901</v>
      </c>
      <c r="E1180" t="s">
        <v>902</v>
      </c>
      <c r="F1180" t="s">
        <v>140</v>
      </c>
    </row>
    <row r="1181" spans="1:6" x14ac:dyDescent="0.35">
      <c r="A1181" t="s">
        <v>20</v>
      </c>
      <c r="B1181" t="s">
        <v>216</v>
      </c>
      <c r="C1181">
        <v>8</v>
      </c>
      <c r="D1181" t="s">
        <v>37</v>
      </c>
      <c r="E1181" t="s">
        <v>36</v>
      </c>
      <c r="F1181" t="s">
        <v>140</v>
      </c>
    </row>
    <row r="1182" spans="1:6" x14ac:dyDescent="0.35">
      <c r="A1182" t="s">
        <v>20</v>
      </c>
      <c r="B1182" t="s">
        <v>219</v>
      </c>
      <c r="C1182">
        <v>5</v>
      </c>
      <c r="D1182" t="s">
        <v>346</v>
      </c>
      <c r="E1182" t="s">
        <v>347</v>
      </c>
      <c r="F1182" t="s">
        <v>140</v>
      </c>
    </row>
    <row r="1183" spans="1:6" x14ac:dyDescent="0.35">
      <c r="A1183" t="s">
        <v>20</v>
      </c>
      <c r="B1183" t="s">
        <v>222</v>
      </c>
      <c r="C1183">
        <v>12</v>
      </c>
      <c r="D1183" t="s">
        <v>236</v>
      </c>
      <c r="E1183" t="s">
        <v>237</v>
      </c>
      <c r="F1183" t="s">
        <v>140</v>
      </c>
    </row>
    <row r="1184" spans="1:6" x14ac:dyDescent="0.35">
      <c r="A1184" t="s">
        <v>20</v>
      </c>
      <c r="B1184" t="s">
        <v>225</v>
      </c>
      <c r="C1184">
        <v>10</v>
      </c>
      <c r="D1184" t="s">
        <v>129</v>
      </c>
      <c r="E1184" t="s">
        <v>130</v>
      </c>
      <c r="F1184" t="s">
        <v>140</v>
      </c>
    </row>
    <row r="1185" spans="1:6" x14ac:dyDescent="0.35">
      <c r="A1185" t="s">
        <v>20</v>
      </c>
      <c r="B1185" t="s">
        <v>228</v>
      </c>
      <c r="C1185">
        <v>6</v>
      </c>
      <c r="D1185" t="s">
        <v>766</v>
      </c>
      <c r="E1185" t="s">
        <v>767</v>
      </c>
      <c r="F1185" t="s">
        <v>140</v>
      </c>
    </row>
    <row r="1186" spans="1:6" x14ac:dyDescent="0.35">
      <c r="A1186" t="s">
        <v>20</v>
      </c>
      <c r="B1186" t="s">
        <v>229</v>
      </c>
      <c r="C1186">
        <v>10</v>
      </c>
      <c r="D1186" t="s">
        <v>881</v>
      </c>
      <c r="E1186" t="s">
        <v>882</v>
      </c>
      <c r="F1186" t="s">
        <v>140</v>
      </c>
    </row>
    <row r="1187" spans="1:6" x14ac:dyDescent="0.35">
      <c r="A1187" t="s">
        <v>20</v>
      </c>
      <c r="B1187" t="s">
        <v>232</v>
      </c>
      <c r="C1187">
        <v>8</v>
      </c>
      <c r="D1187" t="s">
        <v>776</v>
      </c>
      <c r="E1187" t="s">
        <v>777</v>
      </c>
      <c r="F1187" t="s">
        <v>140</v>
      </c>
    </row>
    <row r="1188" spans="1:6" x14ac:dyDescent="0.35">
      <c r="A1188" t="s">
        <v>20</v>
      </c>
      <c r="B1188" t="s">
        <v>235</v>
      </c>
      <c r="C1188">
        <v>4</v>
      </c>
      <c r="D1188" t="s">
        <v>191</v>
      </c>
      <c r="E1188" t="s">
        <v>192</v>
      </c>
      <c r="F1188" t="s">
        <v>140</v>
      </c>
    </row>
    <row r="1189" spans="1:6" x14ac:dyDescent="0.35">
      <c r="A1189" t="s">
        <v>20</v>
      </c>
      <c r="B1189" t="s">
        <v>238</v>
      </c>
      <c r="C1189">
        <v>7</v>
      </c>
      <c r="D1189" t="s">
        <v>566</v>
      </c>
      <c r="E1189" t="s">
        <v>565</v>
      </c>
      <c r="F1189" t="s">
        <v>140</v>
      </c>
    </row>
    <row r="1190" spans="1:6" x14ac:dyDescent="0.35">
      <c r="A1190" t="s">
        <v>20</v>
      </c>
      <c r="B1190" t="s">
        <v>241</v>
      </c>
      <c r="C1190">
        <v>4</v>
      </c>
      <c r="D1190" t="s">
        <v>166</v>
      </c>
      <c r="E1190" t="s">
        <v>165</v>
      </c>
      <c r="F1190" t="s">
        <v>140</v>
      </c>
    </row>
    <row r="1191" spans="1:6" x14ac:dyDescent="0.35">
      <c r="A1191" t="s">
        <v>20</v>
      </c>
      <c r="B1191" t="s">
        <v>244</v>
      </c>
      <c r="C1191">
        <v>7</v>
      </c>
      <c r="D1191" t="s">
        <v>777</v>
      </c>
      <c r="E1191" t="s">
        <v>776</v>
      </c>
      <c r="F1191" t="s">
        <v>140</v>
      </c>
    </row>
    <row r="1192" spans="1:6" x14ac:dyDescent="0.35">
      <c r="A1192" t="s">
        <v>20</v>
      </c>
      <c r="B1192" t="s">
        <v>247</v>
      </c>
      <c r="C1192">
        <v>9</v>
      </c>
      <c r="D1192" t="s">
        <v>820</v>
      </c>
      <c r="E1192" t="s">
        <v>819</v>
      </c>
      <c r="F1192" t="s">
        <v>140</v>
      </c>
    </row>
    <row r="1193" spans="1:6" x14ac:dyDescent="0.35">
      <c r="A1193" t="s">
        <v>20</v>
      </c>
      <c r="B1193" t="s">
        <v>250</v>
      </c>
      <c r="C1193">
        <v>7</v>
      </c>
      <c r="D1193" t="s">
        <v>249</v>
      </c>
      <c r="E1193" t="s">
        <v>248</v>
      </c>
      <c r="F1193" t="s">
        <v>140</v>
      </c>
    </row>
    <row r="1194" spans="1:6" x14ac:dyDescent="0.35">
      <c r="A1194" t="s">
        <v>20</v>
      </c>
      <c r="B1194" t="s">
        <v>253</v>
      </c>
      <c r="C1194">
        <v>12</v>
      </c>
      <c r="D1194" t="s">
        <v>622</v>
      </c>
      <c r="E1194" t="s">
        <v>623</v>
      </c>
      <c r="F1194" t="s">
        <v>140</v>
      </c>
    </row>
    <row r="1195" spans="1:6" x14ac:dyDescent="0.35">
      <c r="A1195" t="s">
        <v>20</v>
      </c>
      <c r="B1195" t="s">
        <v>254</v>
      </c>
      <c r="C1195">
        <v>4</v>
      </c>
      <c r="D1195" t="s">
        <v>903</v>
      </c>
      <c r="E1195" t="s">
        <v>904</v>
      </c>
      <c r="F1195" t="s">
        <v>140</v>
      </c>
    </row>
    <row r="1196" spans="1:6" x14ac:dyDescent="0.35">
      <c r="A1196" t="s">
        <v>20</v>
      </c>
      <c r="B1196" t="s">
        <v>257</v>
      </c>
      <c r="C1196">
        <v>5</v>
      </c>
      <c r="D1196" t="s">
        <v>157</v>
      </c>
      <c r="E1196" t="s">
        <v>156</v>
      </c>
      <c r="F1196" t="s">
        <v>140</v>
      </c>
    </row>
    <row r="1197" spans="1:6" x14ac:dyDescent="0.35">
      <c r="A1197" t="s">
        <v>20</v>
      </c>
      <c r="B1197" t="s">
        <v>258</v>
      </c>
      <c r="C1197">
        <v>5</v>
      </c>
      <c r="D1197" t="s">
        <v>44</v>
      </c>
      <c r="E1197" t="s">
        <v>45</v>
      </c>
      <c r="F1197" t="s">
        <v>140</v>
      </c>
    </row>
    <row r="1198" spans="1:6" x14ac:dyDescent="0.35">
      <c r="A1198" t="s">
        <v>20</v>
      </c>
      <c r="B1198" t="s">
        <v>259</v>
      </c>
      <c r="C1198">
        <v>6</v>
      </c>
      <c r="D1198" t="s">
        <v>905</v>
      </c>
      <c r="E1198" t="s">
        <v>847</v>
      </c>
      <c r="F1198" t="s">
        <v>140</v>
      </c>
    </row>
    <row r="1199" spans="1:6" x14ac:dyDescent="0.35">
      <c r="A1199" t="s">
        <v>20</v>
      </c>
      <c r="B1199" t="s">
        <v>262</v>
      </c>
      <c r="C1199">
        <v>13</v>
      </c>
      <c r="D1199" t="s">
        <v>684</v>
      </c>
      <c r="E1199" t="s">
        <v>685</v>
      </c>
      <c r="F1199" t="s">
        <v>140</v>
      </c>
    </row>
    <row r="1200" spans="1:6" x14ac:dyDescent="0.35">
      <c r="A1200" t="s">
        <v>20</v>
      </c>
      <c r="B1200" t="s">
        <v>265</v>
      </c>
      <c r="C1200">
        <v>5</v>
      </c>
      <c r="D1200" t="s">
        <v>108</v>
      </c>
      <c r="E1200" t="s">
        <v>107</v>
      </c>
      <c r="F1200" t="s">
        <v>140</v>
      </c>
    </row>
    <row r="1201" spans="1:6" x14ac:dyDescent="0.35">
      <c r="A1201" t="s">
        <v>20</v>
      </c>
      <c r="B1201" t="s">
        <v>268</v>
      </c>
      <c r="C1201">
        <v>7</v>
      </c>
      <c r="D1201" t="s">
        <v>343</v>
      </c>
      <c r="E1201" t="s">
        <v>834</v>
      </c>
      <c r="F1201" t="s">
        <v>849</v>
      </c>
    </row>
    <row r="1202" spans="1:6" x14ac:dyDescent="0.35">
      <c r="A1202" t="s">
        <v>20</v>
      </c>
      <c r="B1202" t="s">
        <v>271</v>
      </c>
      <c r="C1202">
        <v>9</v>
      </c>
      <c r="D1202" t="s">
        <v>273</v>
      </c>
      <c r="E1202" t="s">
        <v>272</v>
      </c>
      <c r="F1202" t="s">
        <v>140</v>
      </c>
    </row>
    <row r="1203" spans="1:6" x14ac:dyDescent="0.35">
      <c r="A1203" t="s">
        <v>20</v>
      </c>
      <c r="B1203" t="s">
        <v>274</v>
      </c>
      <c r="C1203">
        <v>7</v>
      </c>
      <c r="D1203" t="s">
        <v>475</v>
      </c>
      <c r="E1203" t="s">
        <v>792</v>
      </c>
      <c r="F1203" t="s">
        <v>517</v>
      </c>
    </row>
    <row r="1204" spans="1:6" x14ac:dyDescent="0.35">
      <c r="A1204" t="s">
        <v>20</v>
      </c>
      <c r="B1204" t="s">
        <v>275</v>
      </c>
      <c r="C1204">
        <v>6</v>
      </c>
      <c r="D1204" t="s">
        <v>680</v>
      </c>
      <c r="E1204" t="s">
        <v>681</v>
      </c>
      <c r="F1204" t="s">
        <v>140</v>
      </c>
    </row>
    <row r="1205" spans="1:6" x14ac:dyDescent="0.35">
      <c r="A1205" t="s">
        <v>20</v>
      </c>
      <c r="B1205" t="s">
        <v>278</v>
      </c>
      <c r="C1205">
        <v>13</v>
      </c>
      <c r="D1205" t="s">
        <v>752</v>
      </c>
      <c r="E1205" t="s">
        <v>753</v>
      </c>
      <c r="F1205" t="s">
        <v>140</v>
      </c>
    </row>
    <row r="1206" spans="1:6" x14ac:dyDescent="0.35">
      <c r="A1206" t="s">
        <v>20</v>
      </c>
      <c r="B1206" t="s">
        <v>281</v>
      </c>
      <c r="C1206">
        <v>6</v>
      </c>
      <c r="D1206" t="s">
        <v>906</v>
      </c>
      <c r="E1206" t="s">
        <v>729</v>
      </c>
      <c r="F1206" t="s">
        <v>140</v>
      </c>
    </row>
    <row r="1207" spans="1:6" x14ac:dyDescent="0.35">
      <c r="A1207" t="s">
        <v>20</v>
      </c>
      <c r="B1207" t="s">
        <v>282</v>
      </c>
      <c r="C1207">
        <v>12</v>
      </c>
      <c r="D1207" t="s">
        <v>588</v>
      </c>
      <c r="E1207" t="s">
        <v>589</v>
      </c>
      <c r="F1207" t="s">
        <v>140</v>
      </c>
    </row>
    <row r="1208" spans="1:6" x14ac:dyDescent="0.35">
      <c r="A1208" t="s">
        <v>20</v>
      </c>
      <c r="B1208" t="s">
        <v>283</v>
      </c>
      <c r="C1208">
        <v>5</v>
      </c>
      <c r="D1208" t="s">
        <v>188</v>
      </c>
      <c r="E1208" t="s">
        <v>187</v>
      </c>
      <c r="F1208" t="s">
        <v>140</v>
      </c>
    </row>
    <row r="1209" spans="1:6" x14ac:dyDescent="0.35">
      <c r="A1209" t="s">
        <v>20</v>
      </c>
      <c r="B1209" t="s">
        <v>284</v>
      </c>
      <c r="C1209">
        <v>9</v>
      </c>
      <c r="D1209" t="s">
        <v>496</v>
      </c>
      <c r="E1209" t="s">
        <v>497</v>
      </c>
      <c r="F1209" t="s">
        <v>140</v>
      </c>
    </row>
    <row r="1210" spans="1:6" x14ac:dyDescent="0.35">
      <c r="A1210" t="s">
        <v>20</v>
      </c>
      <c r="B1210" t="s">
        <v>287</v>
      </c>
      <c r="C1210">
        <v>8</v>
      </c>
      <c r="D1210" t="s">
        <v>163</v>
      </c>
      <c r="E1210" t="s">
        <v>162</v>
      </c>
      <c r="F1210" t="s">
        <v>140</v>
      </c>
    </row>
    <row r="1211" spans="1:6" x14ac:dyDescent="0.35">
      <c r="A1211" t="s">
        <v>20</v>
      </c>
      <c r="B1211" t="s">
        <v>290</v>
      </c>
      <c r="C1211">
        <v>15</v>
      </c>
      <c r="D1211" t="s">
        <v>886</v>
      </c>
      <c r="E1211" t="s">
        <v>885</v>
      </c>
      <c r="F1211" t="s">
        <v>140</v>
      </c>
    </row>
    <row r="1212" spans="1:6" x14ac:dyDescent="0.35">
      <c r="A1212" t="s">
        <v>20</v>
      </c>
      <c r="B1212" t="s">
        <v>294</v>
      </c>
      <c r="C1212">
        <v>8</v>
      </c>
      <c r="D1212" t="s">
        <v>541</v>
      </c>
      <c r="E1212" t="s">
        <v>540</v>
      </c>
      <c r="F1212" t="s">
        <v>140</v>
      </c>
    </row>
    <row r="1213" spans="1:6" x14ac:dyDescent="0.35">
      <c r="A1213" t="s">
        <v>20</v>
      </c>
      <c r="B1213" t="s">
        <v>297</v>
      </c>
      <c r="C1213">
        <v>14</v>
      </c>
      <c r="D1213" t="s">
        <v>666</v>
      </c>
      <c r="E1213" t="s">
        <v>667</v>
      </c>
      <c r="F1213" t="s">
        <v>140</v>
      </c>
    </row>
    <row r="1214" spans="1:6" x14ac:dyDescent="0.35">
      <c r="A1214" t="s">
        <v>20</v>
      </c>
      <c r="B1214" t="s">
        <v>300</v>
      </c>
      <c r="C1214">
        <v>4</v>
      </c>
      <c r="D1214" t="s">
        <v>177</v>
      </c>
      <c r="E1214" t="s">
        <v>140</v>
      </c>
      <c r="F1214" t="s">
        <v>140</v>
      </c>
    </row>
    <row r="1215" spans="1:6" x14ac:dyDescent="0.35">
      <c r="A1215" t="s">
        <v>20</v>
      </c>
      <c r="B1215" t="s">
        <v>301</v>
      </c>
      <c r="C1215">
        <v>7</v>
      </c>
      <c r="D1215" t="s">
        <v>233</v>
      </c>
      <c r="E1215" t="s">
        <v>234</v>
      </c>
      <c r="F1215" t="s">
        <v>140</v>
      </c>
    </row>
    <row r="1216" spans="1:6" x14ac:dyDescent="0.35">
      <c r="A1216" t="s">
        <v>20</v>
      </c>
      <c r="B1216" t="s">
        <v>302</v>
      </c>
      <c r="C1216">
        <v>6</v>
      </c>
      <c r="D1216" t="s">
        <v>907</v>
      </c>
      <c r="E1216" t="s">
        <v>908</v>
      </c>
      <c r="F1216" t="s">
        <v>140</v>
      </c>
    </row>
    <row r="1217" spans="1:6" x14ac:dyDescent="0.35">
      <c r="A1217" t="s">
        <v>20</v>
      </c>
      <c r="B1217" t="s">
        <v>305</v>
      </c>
      <c r="C1217">
        <v>9</v>
      </c>
      <c r="D1217" t="s">
        <v>429</v>
      </c>
      <c r="E1217" t="s">
        <v>428</v>
      </c>
      <c r="F1217" t="s">
        <v>140</v>
      </c>
    </row>
    <row r="1218" spans="1:6" x14ac:dyDescent="0.35">
      <c r="A1218" t="s">
        <v>20</v>
      </c>
      <c r="B1218" t="s">
        <v>308</v>
      </c>
      <c r="C1218">
        <v>7</v>
      </c>
      <c r="D1218" t="s">
        <v>764</v>
      </c>
      <c r="E1218" t="s">
        <v>765</v>
      </c>
      <c r="F1218" t="s">
        <v>140</v>
      </c>
    </row>
    <row r="1219" spans="1:6" x14ac:dyDescent="0.35">
      <c r="A1219" t="s">
        <v>20</v>
      </c>
      <c r="B1219" t="s">
        <v>311</v>
      </c>
      <c r="C1219">
        <v>5</v>
      </c>
      <c r="D1219" t="s">
        <v>724</v>
      </c>
      <c r="E1219" t="s">
        <v>725</v>
      </c>
      <c r="F1219" t="s">
        <v>140</v>
      </c>
    </row>
    <row r="1220" spans="1:6" x14ac:dyDescent="0.35">
      <c r="A1220" t="s">
        <v>20</v>
      </c>
      <c r="B1220" t="s">
        <v>312</v>
      </c>
      <c r="C1220">
        <v>4</v>
      </c>
      <c r="D1220" t="s">
        <v>826</v>
      </c>
      <c r="E1220" t="s">
        <v>825</v>
      </c>
      <c r="F1220" t="s">
        <v>140</v>
      </c>
    </row>
    <row r="1221" spans="1:6" x14ac:dyDescent="0.35">
      <c r="A1221" t="s">
        <v>20</v>
      </c>
      <c r="B1221" t="s">
        <v>315</v>
      </c>
      <c r="C1221">
        <v>4</v>
      </c>
      <c r="D1221" t="s">
        <v>94</v>
      </c>
      <c r="E1221" t="s">
        <v>93</v>
      </c>
      <c r="F1221" t="s">
        <v>140</v>
      </c>
    </row>
    <row r="1222" spans="1:6" x14ac:dyDescent="0.35">
      <c r="A1222" t="s">
        <v>20</v>
      </c>
      <c r="B1222" t="s">
        <v>318</v>
      </c>
      <c r="C1222">
        <v>3</v>
      </c>
      <c r="D1222" t="s">
        <v>363</v>
      </c>
      <c r="E1222" t="s">
        <v>362</v>
      </c>
      <c r="F1222" t="s">
        <v>140</v>
      </c>
    </row>
    <row r="1223" spans="1:6" x14ac:dyDescent="0.35">
      <c r="A1223" t="s">
        <v>20</v>
      </c>
      <c r="B1223" t="s">
        <v>321</v>
      </c>
      <c r="C1223">
        <v>3</v>
      </c>
      <c r="D1223" t="s">
        <v>57</v>
      </c>
      <c r="E1223" t="s">
        <v>56</v>
      </c>
      <c r="F1223" t="s">
        <v>140</v>
      </c>
    </row>
    <row r="1224" spans="1:6" x14ac:dyDescent="0.35">
      <c r="A1224" t="s">
        <v>20</v>
      </c>
      <c r="B1224" t="s">
        <v>322</v>
      </c>
      <c r="C1224">
        <v>6</v>
      </c>
      <c r="D1224" t="s">
        <v>474</v>
      </c>
      <c r="E1224" t="s">
        <v>475</v>
      </c>
      <c r="F1224" t="s">
        <v>140</v>
      </c>
    </row>
    <row r="1225" spans="1:6" x14ac:dyDescent="0.35">
      <c r="A1225" t="s">
        <v>20</v>
      </c>
      <c r="B1225" t="s">
        <v>325</v>
      </c>
      <c r="C1225">
        <v>1</v>
      </c>
      <c r="D1225" t="s">
        <v>177</v>
      </c>
      <c r="E1225" t="s">
        <v>140</v>
      </c>
      <c r="F1225" t="s">
        <v>140</v>
      </c>
    </row>
    <row r="1226" spans="1:6" x14ac:dyDescent="0.35">
      <c r="A1226" t="s">
        <v>20</v>
      </c>
      <c r="B1226" t="s">
        <v>329</v>
      </c>
      <c r="C1226">
        <v>5</v>
      </c>
      <c r="D1226" t="s">
        <v>853</v>
      </c>
      <c r="E1226" t="s">
        <v>852</v>
      </c>
      <c r="F1226" t="s">
        <v>140</v>
      </c>
    </row>
    <row r="1227" spans="1:6" x14ac:dyDescent="0.35">
      <c r="A1227" t="s">
        <v>20</v>
      </c>
      <c r="B1227" t="s">
        <v>438</v>
      </c>
      <c r="C1227">
        <v>4</v>
      </c>
      <c r="D1227" t="s">
        <v>665</v>
      </c>
      <c r="E1227" t="s">
        <v>664</v>
      </c>
      <c r="F1227" t="s">
        <v>140</v>
      </c>
    </row>
    <row r="1228" spans="1:6" x14ac:dyDescent="0.35">
      <c r="A1228" t="s">
        <v>20</v>
      </c>
      <c r="B1228" t="s">
        <v>330</v>
      </c>
      <c r="C1228">
        <v>9</v>
      </c>
      <c r="D1228" t="s">
        <v>825</v>
      </c>
      <c r="E1228" t="s">
        <v>826</v>
      </c>
      <c r="F1228" t="s">
        <v>140</v>
      </c>
    </row>
    <row r="1229" spans="1:6" x14ac:dyDescent="0.35">
      <c r="A1229" t="s">
        <v>20</v>
      </c>
      <c r="B1229" t="s">
        <v>441</v>
      </c>
      <c r="C1229">
        <v>3</v>
      </c>
      <c r="D1229" t="s">
        <v>373</v>
      </c>
      <c r="E1229" t="s">
        <v>372</v>
      </c>
      <c r="F1229" t="s">
        <v>140</v>
      </c>
    </row>
    <row r="1230" spans="1:6" x14ac:dyDescent="0.35">
      <c r="A1230" t="s">
        <v>20</v>
      </c>
      <c r="B1230" t="s">
        <v>524</v>
      </c>
      <c r="C1230">
        <v>2</v>
      </c>
      <c r="D1230" t="s">
        <v>177</v>
      </c>
      <c r="E1230" t="s">
        <v>140</v>
      </c>
      <c r="F1230" t="s">
        <v>140</v>
      </c>
    </row>
    <row r="1231" spans="1:6" x14ac:dyDescent="0.35">
      <c r="A1231" t="s">
        <v>20</v>
      </c>
      <c r="B1231" t="s">
        <v>333</v>
      </c>
      <c r="C1231">
        <v>1</v>
      </c>
      <c r="D1231" t="s">
        <v>177</v>
      </c>
      <c r="E1231" t="s">
        <v>140</v>
      </c>
      <c r="F1231" t="s">
        <v>140</v>
      </c>
    </row>
    <row r="1232" spans="1:6" x14ac:dyDescent="0.35">
      <c r="A1232" t="s">
        <v>20</v>
      </c>
      <c r="B1232" t="s">
        <v>334</v>
      </c>
      <c r="C1232">
        <v>2</v>
      </c>
      <c r="D1232" t="s">
        <v>140</v>
      </c>
      <c r="E1232" t="s">
        <v>177</v>
      </c>
      <c r="F1232" t="s">
        <v>140</v>
      </c>
    </row>
    <row r="1233" spans="1:6" x14ac:dyDescent="0.35">
      <c r="A1233" t="s">
        <v>20</v>
      </c>
      <c r="B1233" t="s">
        <v>335</v>
      </c>
      <c r="C1233">
        <v>2</v>
      </c>
      <c r="D1233" t="s">
        <v>177</v>
      </c>
      <c r="E1233" t="s">
        <v>140</v>
      </c>
      <c r="F1233" t="s">
        <v>140</v>
      </c>
    </row>
    <row r="1234" spans="1:6" x14ac:dyDescent="0.35">
      <c r="A1234" t="s">
        <v>20</v>
      </c>
      <c r="B1234" t="s">
        <v>778</v>
      </c>
      <c r="C1234">
        <v>1</v>
      </c>
      <c r="D1234" t="s">
        <v>177</v>
      </c>
      <c r="E1234" t="s">
        <v>140</v>
      </c>
      <c r="F1234" t="s">
        <v>140</v>
      </c>
    </row>
    <row r="1235" spans="1:6" x14ac:dyDescent="0.35">
      <c r="A1235" t="s">
        <v>20</v>
      </c>
      <c r="B1235" t="s">
        <v>590</v>
      </c>
      <c r="C1235">
        <v>2</v>
      </c>
      <c r="D1235" t="s">
        <v>140</v>
      </c>
      <c r="E1235" t="s">
        <v>177</v>
      </c>
      <c r="F1235" t="s">
        <v>140</v>
      </c>
    </row>
    <row r="1236" spans="1:6" x14ac:dyDescent="0.35">
      <c r="A1236" t="s">
        <v>20</v>
      </c>
      <c r="B1236" t="s">
        <v>444</v>
      </c>
      <c r="C1236">
        <v>3</v>
      </c>
      <c r="D1236" t="s">
        <v>909</v>
      </c>
      <c r="E1236" t="s">
        <v>910</v>
      </c>
      <c r="F1236" t="s">
        <v>140</v>
      </c>
    </row>
    <row r="1237" spans="1:6" x14ac:dyDescent="0.35">
      <c r="A1237" t="s">
        <v>20</v>
      </c>
      <c r="B1237" t="s">
        <v>336</v>
      </c>
      <c r="C1237">
        <v>12</v>
      </c>
      <c r="D1237" t="s">
        <v>911</v>
      </c>
      <c r="E1237" t="s">
        <v>912</v>
      </c>
      <c r="F1237" t="s">
        <v>140</v>
      </c>
    </row>
    <row r="1238" spans="1:6" x14ac:dyDescent="0.35">
      <c r="A1238" t="s">
        <v>20</v>
      </c>
      <c r="B1238" t="s">
        <v>339</v>
      </c>
      <c r="C1238">
        <v>8</v>
      </c>
      <c r="D1238" t="s">
        <v>474</v>
      </c>
      <c r="E1238" t="s">
        <v>320</v>
      </c>
      <c r="F1238" t="s">
        <v>373</v>
      </c>
    </row>
    <row r="1239" spans="1:6" x14ac:dyDescent="0.35">
      <c r="A1239" t="s">
        <v>21</v>
      </c>
      <c r="B1239" t="s">
        <v>141</v>
      </c>
      <c r="C1239">
        <v>6</v>
      </c>
      <c r="D1239" t="s">
        <v>610</v>
      </c>
      <c r="E1239" t="s">
        <v>610</v>
      </c>
      <c r="F1239" t="s">
        <v>140</v>
      </c>
    </row>
    <row r="1240" spans="1:6" x14ac:dyDescent="0.35">
      <c r="A1240" t="s">
        <v>21</v>
      </c>
      <c r="B1240" t="s">
        <v>144</v>
      </c>
      <c r="C1240">
        <v>4</v>
      </c>
      <c r="D1240" t="s">
        <v>468</v>
      </c>
      <c r="E1240" t="s">
        <v>467</v>
      </c>
      <c r="F1240" t="s">
        <v>140</v>
      </c>
    </row>
    <row r="1241" spans="1:6" x14ac:dyDescent="0.35">
      <c r="A1241" t="s">
        <v>21</v>
      </c>
      <c r="B1241" t="s">
        <v>148</v>
      </c>
      <c r="C1241">
        <v>9</v>
      </c>
      <c r="D1241" t="s">
        <v>693</v>
      </c>
      <c r="E1241" t="s">
        <v>692</v>
      </c>
      <c r="F1241" t="s">
        <v>140</v>
      </c>
    </row>
    <row r="1242" spans="1:6" x14ac:dyDescent="0.35">
      <c r="A1242" t="s">
        <v>21</v>
      </c>
      <c r="B1242" t="s">
        <v>151</v>
      </c>
      <c r="C1242">
        <v>8</v>
      </c>
      <c r="D1242" t="s">
        <v>468</v>
      </c>
      <c r="E1242" t="s">
        <v>467</v>
      </c>
      <c r="F1242" t="s">
        <v>140</v>
      </c>
    </row>
    <row r="1243" spans="1:6" x14ac:dyDescent="0.35">
      <c r="A1243" t="s">
        <v>21</v>
      </c>
      <c r="B1243" t="s">
        <v>154</v>
      </c>
      <c r="C1243">
        <v>4</v>
      </c>
      <c r="D1243" t="s">
        <v>177</v>
      </c>
      <c r="E1243" t="s">
        <v>140</v>
      </c>
      <c r="F1243" t="s">
        <v>140</v>
      </c>
    </row>
    <row r="1244" spans="1:6" x14ac:dyDescent="0.35">
      <c r="A1244" t="s">
        <v>21</v>
      </c>
      <c r="B1244" t="s">
        <v>155</v>
      </c>
      <c r="C1244">
        <v>4</v>
      </c>
      <c r="D1244" t="s">
        <v>610</v>
      </c>
      <c r="E1244" t="s">
        <v>610</v>
      </c>
      <c r="F1244" t="s">
        <v>140</v>
      </c>
    </row>
    <row r="1245" spans="1:6" x14ac:dyDescent="0.35">
      <c r="A1245" t="s">
        <v>21</v>
      </c>
      <c r="B1245" t="s">
        <v>158</v>
      </c>
      <c r="C1245">
        <v>9</v>
      </c>
      <c r="D1245" t="s">
        <v>693</v>
      </c>
      <c r="E1245" t="s">
        <v>692</v>
      </c>
      <c r="F1245" t="s">
        <v>140</v>
      </c>
    </row>
    <row r="1246" spans="1:6" x14ac:dyDescent="0.35">
      <c r="A1246" t="s">
        <v>21</v>
      </c>
      <c r="B1246" t="s">
        <v>161</v>
      </c>
      <c r="C1246">
        <v>7</v>
      </c>
      <c r="D1246" t="s">
        <v>332</v>
      </c>
      <c r="E1246" t="s">
        <v>331</v>
      </c>
      <c r="F1246" t="s">
        <v>140</v>
      </c>
    </row>
    <row r="1247" spans="1:6" x14ac:dyDescent="0.35">
      <c r="A1247" t="s">
        <v>21</v>
      </c>
      <c r="B1247" t="s">
        <v>164</v>
      </c>
      <c r="C1247">
        <v>5</v>
      </c>
      <c r="D1247" t="s">
        <v>615</v>
      </c>
      <c r="E1247" t="s">
        <v>616</v>
      </c>
      <c r="F1247" t="s">
        <v>140</v>
      </c>
    </row>
    <row r="1248" spans="1:6" x14ac:dyDescent="0.35">
      <c r="A1248" t="s">
        <v>21</v>
      </c>
      <c r="B1248" t="s">
        <v>167</v>
      </c>
      <c r="C1248">
        <v>13</v>
      </c>
      <c r="D1248" t="s">
        <v>519</v>
      </c>
      <c r="E1248" t="s">
        <v>518</v>
      </c>
      <c r="F1248" t="s">
        <v>140</v>
      </c>
    </row>
    <row r="1249" spans="1:6" x14ac:dyDescent="0.35">
      <c r="A1249" t="s">
        <v>21</v>
      </c>
      <c r="B1249" t="s">
        <v>170</v>
      </c>
      <c r="C1249">
        <v>9</v>
      </c>
      <c r="D1249" t="s">
        <v>196</v>
      </c>
      <c r="E1249" t="s">
        <v>195</v>
      </c>
      <c r="F1249" t="s">
        <v>140</v>
      </c>
    </row>
    <row r="1250" spans="1:6" x14ac:dyDescent="0.35">
      <c r="A1250" t="s">
        <v>21</v>
      </c>
      <c r="B1250" t="s">
        <v>173</v>
      </c>
      <c r="C1250">
        <v>5</v>
      </c>
      <c r="D1250" t="s">
        <v>615</v>
      </c>
      <c r="E1250" t="s">
        <v>616</v>
      </c>
      <c r="F1250" t="s">
        <v>140</v>
      </c>
    </row>
    <row r="1251" spans="1:6" x14ac:dyDescent="0.35">
      <c r="A1251" t="s">
        <v>21</v>
      </c>
      <c r="B1251" t="s">
        <v>176</v>
      </c>
      <c r="C1251">
        <v>8</v>
      </c>
      <c r="D1251" t="s">
        <v>376</v>
      </c>
      <c r="E1251" t="s">
        <v>377</v>
      </c>
      <c r="F1251" t="s">
        <v>140</v>
      </c>
    </row>
    <row r="1252" spans="1:6" x14ac:dyDescent="0.35">
      <c r="A1252" t="s">
        <v>21</v>
      </c>
      <c r="B1252" t="s">
        <v>178</v>
      </c>
      <c r="C1252">
        <v>9</v>
      </c>
      <c r="D1252" t="s">
        <v>195</v>
      </c>
      <c r="E1252" t="s">
        <v>196</v>
      </c>
      <c r="F1252" t="s">
        <v>140</v>
      </c>
    </row>
    <row r="1253" spans="1:6" x14ac:dyDescent="0.35">
      <c r="A1253" t="s">
        <v>21</v>
      </c>
      <c r="B1253" t="s">
        <v>181</v>
      </c>
      <c r="C1253">
        <v>4</v>
      </c>
      <c r="D1253" t="s">
        <v>468</v>
      </c>
      <c r="E1253" t="s">
        <v>467</v>
      </c>
      <c r="F1253" t="s">
        <v>140</v>
      </c>
    </row>
    <row r="1254" spans="1:6" x14ac:dyDescent="0.35">
      <c r="A1254" t="s">
        <v>21</v>
      </c>
      <c r="B1254" t="s">
        <v>184</v>
      </c>
      <c r="C1254">
        <v>5</v>
      </c>
      <c r="D1254" t="s">
        <v>615</v>
      </c>
      <c r="E1254" t="s">
        <v>616</v>
      </c>
      <c r="F1254" t="s">
        <v>140</v>
      </c>
    </row>
    <row r="1255" spans="1:6" x14ac:dyDescent="0.35">
      <c r="A1255" t="s">
        <v>21</v>
      </c>
      <c r="B1255" t="s">
        <v>185</v>
      </c>
      <c r="C1255">
        <v>6</v>
      </c>
      <c r="D1255" t="s">
        <v>196</v>
      </c>
      <c r="E1255" t="s">
        <v>195</v>
      </c>
      <c r="F1255" t="s">
        <v>140</v>
      </c>
    </row>
    <row r="1256" spans="1:6" x14ac:dyDescent="0.35">
      <c r="A1256" t="s">
        <v>21</v>
      </c>
      <c r="B1256" t="s">
        <v>186</v>
      </c>
      <c r="C1256">
        <v>5</v>
      </c>
      <c r="D1256" t="s">
        <v>177</v>
      </c>
      <c r="E1256" t="s">
        <v>140</v>
      </c>
      <c r="F1256" t="s">
        <v>140</v>
      </c>
    </row>
    <row r="1257" spans="1:6" x14ac:dyDescent="0.35">
      <c r="A1257" t="s">
        <v>21</v>
      </c>
      <c r="B1257" t="s">
        <v>189</v>
      </c>
      <c r="C1257">
        <v>5</v>
      </c>
      <c r="D1257" t="s">
        <v>913</v>
      </c>
      <c r="E1257" t="s">
        <v>914</v>
      </c>
      <c r="F1257" t="s">
        <v>140</v>
      </c>
    </row>
    <row r="1258" spans="1:6" x14ac:dyDescent="0.35">
      <c r="A1258" t="s">
        <v>21</v>
      </c>
      <c r="B1258" t="s">
        <v>190</v>
      </c>
      <c r="C1258">
        <v>4</v>
      </c>
      <c r="D1258" t="s">
        <v>468</v>
      </c>
      <c r="E1258" t="s">
        <v>467</v>
      </c>
      <c r="F1258" t="s">
        <v>140</v>
      </c>
    </row>
    <row r="1259" spans="1:6" x14ac:dyDescent="0.35">
      <c r="A1259" t="s">
        <v>21</v>
      </c>
      <c r="B1259" t="s">
        <v>193</v>
      </c>
      <c r="C1259">
        <v>6</v>
      </c>
      <c r="D1259" t="s">
        <v>195</v>
      </c>
      <c r="E1259" t="s">
        <v>196</v>
      </c>
      <c r="F1259" t="s">
        <v>140</v>
      </c>
    </row>
    <row r="1260" spans="1:6" x14ac:dyDescent="0.35">
      <c r="A1260" t="s">
        <v>21</v>
      </c>
      <c r="B1260" t="s">
        <v>194</v>
      </c>
      <c r="C1260">
        <v>3</v>
      </c>
      <c r="D1260" t="s">
        <v>195</v>
      </c>
      <c r="E1260" t="s">
        <v>196</v>
      </c>
      <c r="F1260" t="s">
        <v>140</v>
      </c>
    </row>
    <row r="1261" spans="1:6" x14ac:dyDescent="0.35">
      <c r="A1261" t="s">
        <v>21</v>
      </c>
      <c r="B1261" t="s">
        <v>197</v>
      </c>
      <c r="C1261">
        <v>5</v>
      </c>
      <c r="D1261" t="s">
        <v>615</v>
      </c>
      <c r="E1261" t="s">
        <v>616</v>
      </c>
      <c r="F1261" t="s">
        <v>140</v>
      </c>
    </row>
    <row r="1262" spans="1:6" x14ac:dyDescent="0.35">
      <c r="A1262" t="s">
        <v>21</v>
      </c>
      <c r="B1262" t="s">
        <v>200</v>
      </c>
      <c r="C1262">
        <v>9</v>
      </c>
      <c r="D1262" t="s">
        <v>693</v>
      </c>
      <c r="E1262" t="s">
        <v>692</v>
      </c>
      <c r="F1262" t="s">
        <v>140</v>
      </c>
    </row>
    <row r="1263" spans="1:6" x14ac:dyDescent="0.35">
      <c r="A1263" t="s">
        <v>21</v>
      </c>
      <c r="B1263" t="s">
        <v>203</v>
      </c>
      <c r="C1263">
        <v>7</v>
      </c>
      <c r="D1263" t="s">
        <v>331</v>
      </c>
      <c r="E1263" t="s">
        <v>332</v>
      </c>
      <c r="F1263" t="s">
        <v>140</v>
      </c>
    </row>
    <row r="1264" spans="1:6" x14ac:dyDescent="0.35">
      <c r="A1264" t="s">
        <v>21</v>
      </c>
      <c r="B1264" t="s">
        <v>204</v>
      </c>
      <c r="C1264">
        <v>12</v>
      </c>
      <c r="D1264" t="s">
        <v>686</v>
      </c>
      <c r="E1264" t="s">
        <v>687</v>
      </c>
      <c r="F1264" t="s">
        <v>140</v>
      </c>
    </row>
    <row r="1265" spans="1:6" x14ac:dyDescent="0.35">
      <c r="A1265" t="s">
        <v>21</v>
      </c>
      <c r="B1265" t="s">
        <v>207</v>
      </c>
      <c r="C1265">
        <v>5</v>
      </c>
      <c r="D1265" t="s">
        <v>616</v>
      </c>
      <c r="E1265" t="s">
        <v>615</v>
      </c>
      <c r="F1265" t="s">
        <v>140</v>
      </c>
    </row>
    <row r="1266" spans="1:6" x14ac:dyDescent="0.35">
      <c r="A1266" t="s">
        <v>21</v>
      </c>
      <c r="B1266" t="s">
        <v>210</v>
      </c>
      <c r="C1266">
        <v>3</v>
      </c>
      <c r="D1266" t="s">
        <v>195</v>
      </c>
      <c r="E1266" t="s">
        <v>196</v>
      </c>
      <c r="F1266" t="s">
        <v>140</v>
      </c>
    </row>
    <row r="1267" spans="1:6" x14ac:dyDescent="0.35">
      <c r="A1267" t="s">
        <v>21</v>
      </c>
      <c r="B1267" t="s">
        <v>213</v>
      </c>
      <c r="C1267">
        <v>6</v>
      </c>
      <c r="D1267" t="s">
        <v>613</v>
      </c>
      <c r="E1267" t="s">
        <v>614</v>
      </c>
      <c r="F1267" t="s">
        <v>140</v>
      </c>
    </row>
    <row r="1268" spans="1:6" x14ac:dyDescent="0.35">
      <c r="A1268" t="s">
        <v>21</v>
      </c>
      <c r="B1268" t="s">
        <v>216</v>
      </c>
      <c r="C1268">
        <v>13</v>
      </c>
      <c r="D1268" t="s">
        <v>611</v>
      </c>
      <c r="E1268" t="s">
        <v>612</v>
      </c>
      <c r="F1268" t="s">
        <v>140</v>
      </c>
    </row>
    <row r="1269" spans="1:6" x14ac:dyDescent="0.35">
      <c r="A1269" t="s">
        <v>21</v>
      </c>
      <c r="B1269" t="s">
        <v>219</v>
      </c>
      <c r="C1269">
        <v>8</v>
      </c>
      <c r="D1269" t="s">
        <v>377</v>
      </c>
      <c r="E1269" t="s">
        <v>376</v>
      </c>
      <c r="F1269" t="s">
        <v>140</v>
      </c>
    </row>
    <row r="1270" spans="1:6" x14ac:dyDescent="0.35">
      <c r="A1270" t="s">
        <v>21</v>
      </c>
      <c r="B1270" t="s">
        <v>222</v>
      </c>
      <c r="C1270">
        <v>6</v>
      </c>
      <c r="D1270" t="s">
        <v>614</v>
      </c>
      <c r="E1270" t="s">
        <v>613</v>
      </c>
      <c r="F1270" t="s">
        <v>140</v>
      </c>
    </row>
    <row r="1271" spans="1:6" x14ac:dyDescent="0.35">
      <c r="A1271" t="s">
        <v>21</v>
      </c>
      <c r="B1271" t="s">
        <v>225</v>
      </c>
      <c r="C1271">
        <v>7</v>
      </c>
      <c r="D1271" t="s">
        <v>332</v>
      </c>
      <c r="E1271" t="s">
        <v>331</v>
      </c>
      <c r="F1271" t="s">
        <v>140</v>
      </c>
    </row>
    <row r="1272" spans="1:6" x14ac:dyDescent="0.35">
      <c r="A1272" t="s">
        <v>21</v>
      </c>
      <c r="B1272" t="s">
        <v>228</v>
      </c>
      <c r="C1272">
        <v>3</v>
      </c>
      <c r="D1272" t="s">
        <v>196</v>
      </c>
      <c r="E1272" t="s">
        <v>195</v>
      </c>
      <c r="F1272" t="s">
        <v>140</v>
      </c>
    </row>
    <row r="1273" spans="1:6" x14ac:dyDescent="0.35">
      <c r="A1273" t="s">
        <v>21</v>
      </c>
      <c r="B1273" t="s">
        <v>229</v>
      </c>
      <c r="C1273">
        <v>12</v>
      </c>
      <c r="D1273" t="s">
        <v>468</v>
      </c>
      <c r="E1273" t="s">
        <v>467</v>
      </c>
      <c r="F1273" t="s">
        <v>140</v>
      </c>
    </row>
    <row r="1274" spans="1:6" x14ac:dyDescent="0.35">
      <c r="A1274" t="s">
        <v>21</v>
      </c>
      <c r="B1274" t="s">
        <v>232</v>
      </c>
      <c r="C1274">
        <v>6</v>
      </c>
      <c r="D1274" t="s">
        <v>613</v>
      </c>
      <c r="E1274" t="s">
        <v>614</v>
      </c>
      <c r="F1274" t="s">
        <v>140</v>
      </c>
    </row>
    <row r="1275" spans="1:6" x14ac:dyDescent="0.35">
      <c r="A1275" t="s">
        <v>21</v>
      </c>
      <c r="B1275" t="s">
        <v>235</v>
      </c>
      <c r="C1275">
        <v>14</v>
      </c>
      <c r="D1275" t="s">
        <v>331</v>
      </c>
      <c r="E1275" t="s">
        <v>332</v>
      </c>
      <c r="F1275" t="s">
        <v>140</v>
      </c>
    </row>
    <row r="1276" spans="1:6" x14ac:dyDescent="0.35">
      <c r="A1276" t="s">
        <v>21</v>
      </c>
      <c r="B1276" t="s">
        <v>238</v>
      </c>
      <c r="C1276">
        <v>12</v>
      </c>
      <c r="D1276" t="s">
        <v>687</v>
      </c>
      <c r="E1276" t="s">
        <v>686</v>
      </c>
      <c r="F1276" t="s">
        <v>140</v>
      </c>
    </row>
    <row r="1277" spans="1:6" x14ac:dyDescent="0.35">
      <c r="A1277" t="s">
        <v>21</v>
      </c>
      <c r="B1277" t="s">
        <v>241</v>
      </c>
      <c r="C1277">
        <v>8</v>
      </c>
      <c r="D1277" t="s">
        <v>376</v>
      </c>
      <c r="E1277" t="s">
        <v>610</v>
      </c>
      <c r="F1277" t="s">
        <v>592</v>
      </c>
    </row>
    <row r="1278" spans="1:6" x14ac:dyDescent="0.35">
      <c r="A1278" t="s">
        <v>21</v>
      </c>
      <c r="B1278" t="s">
        <v>244</v>
      </c>
      <c r="C1278">
        <v>10</v>
      </c>
      <c r="D1278" t="s">
        <v>610</v>
      </c>
      <c r="E1278" t="s">
        <v>610</v>
      </c>
      <c r="F1278" t="s">
        <v>140</v>
      </c>
    </row>
    <row r="1279" spans="1:6" x14ac:dyDescent="0.35">
      <c r="A1279" t="s">
        <v>21</v>
      </c>
      <c r="B1279" t="s">
        <v>247</v>
      </c>
      <c r="C1279">
        <v>8</v>
      </c>
      <c r="D1279" t="s">
        <v>377</v>
      </c>
      <c r="E1279" t="s">
        <v>376</v>
      </c>
      <c r="F1279" t="s">
        <v>140</v>
      </c>
    </row>
    <row r="1280" spans="1:6" x14ac:dyDescent="0.35">
      <c r="A1280" t="s">
        <v>21</v>
      </c>
      <c r="B1280" t="s">
        <v>250</v>
      </c>
      <c r="C1280">
        <v>12</v>
      </c>
      <c r="D1280" t="s">
        <v>610</v>
      </c>
      <c r="E1280" t="s">
        <v>610</v>
      </c>
      <c r="F1280" t="s">
        <v>140</v>
      </c>
    </row>
    <row r="1281" spans="1:6" x14ac:dyDescent="0.35">
      <c r="A1281" t="s">
        <v>21</v>
      </c>
      <c r="B1281" t="s">
        <v>253</v>
      </c>
      <c r="C1281">
        <v>13</v>
      </c>
      <c r="D1281" t="s">
        <v>166</v>
      </c>
      <c r="E1281" t="s">
        <v>165</v>
      </c>
      <c r="F1281" t="s">
        <v>140</v>
      </c>
    </row>
    <row r="1282" spans="1:6" x14ac:dyDescent="0.35">
      <c r="A1282" t="s">
        <v>21</v>
      </c>
      <c r="B1282" t="s">
        <v>254</v>
      </c>
      <c r="C1282">
        <v>9</v>
      </c>
      <c r="D1282" t="s">
        <v>563</v>
      </c>
      <c r="E1282" t="s">
        <v>564</v>
      </c>
      <c r="F1282" t="s">
        <v>140</v>
      </c>
    </row>
    <row r="1283" spans="1:6" x14ac:dyDescent="0.35">
      <c r="A1283" t="s">
        <v>21</v>
      </c>
      <c r="B1283" t="s">
        <v>257</v>
      </c>
      <c r="C1283">
        <v>6</v>
      </c>
      <c r="D1283" t="s">
        <v>177</v>
      </c>
      <c r="E1283" t="s">
        <v>140</v>
      </c>
      <c r="F1283" t="s">
        <v>140</v>
      </c>
    </row>
    <row r="1284" spans="1:6" x14ac:dyDescent="0.35">
      <c r="A1284" t="s">
        <v>21</v>
      </c>
      <c r="B1284" t="s">
        <v>258</v>
      </c>
      <c r="C1284">
        <v>14</v>
      </c>
      <c r="D1284" t="s">
        <v>610</v>
      </c>
      <c r="E1284" t="s">
        <v>331</v>
      </c>
      <c r="F1284" t="s">
        <v>915</v>
      </c>
    </row>
    <row r="1285" spans="1:6" x14ac:dyDescent="0.35">
      <c r="A1285" t="s">
        <v>21</v>
      </c>
      <c r="B1285" t="s">
        <v>259</v>
      </c>
      <c r="C1285">
        <v>9</v>
      </c>
      <c r="D1285" t="s">
        <v>196</v>
      </c>
      <c r="E1285" t="s">
        <v>195</v>
      </c>
      <c r="F1285" t="s">
        <v>140</v>
      </c>
    </row>
    <row r="1286" spans="1:6" x14ac:dyDescent="0.35">
      <c r="A1286" t="s">
        <v>21</v>
      </c>
      <c r="B1286" t="s">
        <v>262</v>
      </c>
      <c r="C1286">
        <v>16</v>
      </c>
      <c r="D1286" t="s">
        <v>447</v>
      </c>
      <c r="E1286" t="s">
        <v>446</v>
      </c>
      <c r="F1286" t="s">
        <v>140</v>
      </c>
    </row>
    <row r="1287" spans="1:6" x14ac:dyDescent="0.35">
      <c r="A1287" t="s">
        <v>21</v>
      </c>
      <c r="B1287" t="s">
        <v>265</v>
      </c>
      <c r="C1287">
        <v>7</v>
      </c>
      <c r="D1287" t="s">
        <v>332</v>
      </c>
      <c r="E1287" t="s">
        <v>331</v>
      </c>
      <c r="F1287" t="s">
        <v>140</v>
      </c>
    </row>
    <row r="1288" spans="1:6" x14ac:dyDescent="0.35">
      <c r="A1288" t="s">
        <v>21</v>
      </c>
      <c r="B1288" t="s">
        <v>268</v>
      </c>
      <c r="C1288">
        <v>5</v>
      </c>
      <c r="D1288" t="s">
        <v>616</v>
      </c>
      <c r="E1288" t="s">
        <v>615</v>
      </c>
      <c r="F1288" t="s">
        <v>140</v>
      </c>
    </row>
    <row r="1289" spans="1:6" x14ac:dyDescent="0.35">
      <c r="A1289" t="s">
        <v>21</v>
      </c>
      <c r="B1289" t="s">
        <v>271</v>
      </c>
      <c r="C1289">
        <v>6</v>
      </c>
      <c r="D1289" t="s">
        <v>613</v>
      </c>
      <c r="E1289" t="s">
        <v>614</v>
      </c>
      <c r="F1289" t="s">
        <v>140</v>
      </c>
    </row>
    <row r="1290" spans="1:6" x14ac:dyDescent="0.35">
      <c r="A1290" t="s">
        <v>21</v>
      </c>
      <c r="B1290" t="s">
        <v>274</v>
      </c>
      <c r="C1290">
        <v>1</v>
      </c>
      <c r="D1290" t="s">
        <v>140</v>
      </c>
      <c r="E1290" t="s">
        <v>140</v>
      </c>
      <c r="F1290" t="s">
        <v>177</v>
      </c>
    </row>
    <row r="1291" spans="1:6" x14ac:dyDescent="0.35">
      <c r="A1291" t="s">
        <v>21</v>
      </c>
      <c r="B1291" t="s">
        <v>275</v>
      </c>
      <c r="C1291">
        <v>4</v>
      </c>
      <c r="D1291" t="s">
        <v>610</v>
      </c>
      <c r="E1291" t="s">
        <v>610</v>
      </c>
      <c r="F1291" t="s">
        <v>140</v>
      </c>
    </row>
    <row r="1292" spans="1:6" x14ac:dyDescent="0.35">
      <c r="A1292" t="s">
        <v>21</v>
      </c>
      <c r="B1292" t="s">
        <v>278</v>
      </c>
      <c r="C1292">
        <v>5</v>
      </c>
      <c r="D1292" t="s">
        <v>914</v>
      </c>
      <c r="E1292" t="s">
        <v>913</v>
      </c>
      <c r="F1292" t="s">
        <v>140</v>
      </c>
    </row>
    <row r="1293" spans="1:6" x14ac:dyDescent="0.35">
      <c r="A1293" t="s">
        <v>21</v>
      </c>
      <c r="B1293" t="s">
        <v>281</v>
      </c>
      <c r="C1293">
        <v>6</v>
      </c>
      <c r="D1293" t="s">
        <v>613</v>
      </c>
      <c r="E1293" t="s">
        <v>614</v>
      </c>
      <c r="F1293" t="s">
        <v>140</v>
      </c>
    </row>
    <row r="1294" spans="1:6" x14ac:dyDescent="0.35">
      <c r="A1294" t="s">
        <v>21</v>
      </c>
      <c r="B1294" t="s">
        <v>282</v>
      </c>
      <c r="C1294">
        <v>3</v>
      </c>
      <c r="D1294" t="s">
        <v>195</v>
      </c>
      <c r="E1294" t="s">
        <v>196</v>
      </c>
      <c r="F1294" t="s">
        <v>140</v>
      </c>
    </row>
    <row r="1295" spans="1:6" x14ac:dyDescent="0.35">
      <c r="A1295" t="s">
        <v>21</v>
      </c>
      <c r="B1295" t="s">
        <v>283</v>
      </c>
      <c r="C1295">
        <v>5</v>
      </c>
      <c r="D1295" t="s">
        <v>616</v>
      </c>
      <c r="E1295" t="s">
        <v>615</v>
      </c>
      <c r="F1295" t="s">
        <v>140</v>
      </c>
    </row>
    <row r="1296" spans="1:6" x14ac:dyDescent="0.35">
      <c r="A1296" t="s">
        <v>21</v>
      </c>
      <c r="B1296" t="s">
        <v>284</v>
      </c>
      <c r="C1296">
        <v>4</v>
      </c>
      <c r="D1296" t="s">
        <v>610</v>
      </c>
      <c r="E1296" t="s">
        <v>610</v>
      </c>
      <c r="F1296" t="s">
        <v>140</v>
      </c>
    </row>
    <row r="1297" spans="1:6" x14ac:dyDescent="0.35">
      <c r="A1297" t="s">
        <v>21</v>
      </c>
      <c r="B1297" t="s">
        <v>287</v>
      </c>
      <c r="C1297">
        <v>6</v>
      </c>
      <c r="D1297" t="s">
        <v>610</v>
      </c>
      <c r="E1297" t="s">
        <v>610</v>
      </c>
      <c r="F1297" t="s">
        <v>140</v>
      </c>
    </row>
    <row r="1298" spans="1:6" x14ac:dyDescent="0.35">
      <c r="A1298" t="s">
        <v>21</v>
      </c>
      <c r="B1298" t="s">
        <v>290</v>
      </c>
      <c r="C1298">
        <v>5</v>
      </c>
      <c r="D1298" t="s">
        <v>615</v>
      </c>
      <c r="E1298" t="s">
        <v>616</v>
      </c>
      <c r="F1298" t="s">
        <v>140</v>
      </c>
    </row>
    <row r="1299" spans="1:6" x14ac:dyDescent="0.35">
      <c r="A1299" t="s">
        <v>21</v>
      </c>
      <c r="B1299" t="s">
        <v>294</v>
      </c>
      <c r="C1299">
        <v>4</v>
      </c>
      <c r="D1299" t="s">
        <v>610</v>
      </c>
      <c r="E1299" t="s">
        <v>610</v>
      </c>
      <c r="F1299" t="s">
        <v>140</v>
      </c>
    </row>
    <row r="1300" spans="1:6" x14ac:dyDescent="0.35">
      <c r="A1300" t="s">
        <v>21</v>
      </c>
      <c r="B1300" t="s">
        <v>297</v>
      </c>
      <c r="C1300">
        <v>3</v>
      </c>
      <c r="D1300" t="s">
        <v>177</v>
      </c>
      <c r="E1300" t="s">
        <v>140</v>
      </c>
      <c r="F1300" t="s">
        <v>140</v>
      </c>
    </row>
    <row r="1301" spans="1:6" x14ac:dyDescent="0.35">
      <c r="A1301" t="s">
        <v>21</v>
      </c>
      <c r="B1301" t="s">
        <v>300</v>
      </c>
      <c r="C1301">
        <v>4</v>
      </c>
      <c r="D1301" t="s">
        <v>467</v>
      </c>
      <c r="E1301" t="s">
        <v>468</v>
      </c>
      <c r="F1301" t="s">
        <v>140</v>
      </c>
    </row>
    <row r="1302" spans="1:6" x14ac:dyDescent="0.35">
      <c r="A1302" t="s">
        <v>21</v>
      </c>
      <c r="B1302" t="s">
        <v>301</v>
      </c>
      <c r="C1302">
        <v>4</v>
      </c>
      <c r="D1302" t="s">
        <v>468</v>
      </c>
      <c r="E1302" t="s">
        <v>467</v>
      </c>
      <c r="F1302" t="s">
        <v>140</v>
      </c>
    </row>
    <row r="1303" spans="1:6" x14ac:dyDescent="0.35">
      <c r="A1303" t="s">
        <v>21</v>
      </c>
      <c r="B1303" t="s">
        <v>302</v>
      </c>
      <c r="C1303">
        <v>4</v>
      </c>
      <c r="D1303" t="s">
        <v>610</v>
      </c>
      <c r="E1303" t="s">
        <v>610</v>
      </c>
      <c r="F1303" t="s">
        <v>140</v>
      </c>
    </row>
    <row r="1304" spans="1:6" x14ac:dyDescent="0.35">
      <c r="A1304" t="s">
        <v>21</v>
      </c>
      <c r="B1304" t="s">
        <v>305</v>
      </c>
      <c r="C1304">
        <v>3</v>
      </c>
      <c r="D1304" t="s">
        <v>177</v>
      </c>
      <c r="E1304" t="s">
        <v>140</v>
      </c>
      <c r="F1304" t="s">
        <v>140</v>
      </c>
    </row>
    <row r="1305" spans="1:6" x14ac:dyDescent="0.35">
      <c r="A1305" t="s">
        <v>21</v>
      </c>
      <c r="B1305" t="s">
        <v>308</v>
      </c>
      <c r="C1305">
        <v>4</v>
      </c>
      <c r="D1305" t="s">
        <v>467</v>
      </c>
      <c r="E1305" t="s">
        <v>468</v>
      </c>
      <c r="F1305" t="s">
        <v>140</v>
      </c>
    </row>
    <row r="1306" spans="1:6" x14ac:dyDescent="0.35">
      <c r="A1306" t="s">
        <v>21</v>
      </c>
      <c r="B1306" t="s">
        <v>311</v>
      </c>
      <c r="C1306">
        <v>4</v>
      </c>
      <c r="D1306" t="s">
        <v>177</v>
      </c>
      <c r="E1306" t="s">
        <v>140</v>
      </c>
      <c r="F1306" t="s">
        <v>140</v>
      </c>
    </row>
    <row r="1307" spans="1:6" x14ac:dyDescent="0.35">
      <c r="A1307" t="s">
        <v>21</v>
      </c>
      <c r="B1307" t="s">
        <v>312</v>
      </c>
      <c r="C1307">
        <v>5</v>
      </c>
      <c r="D1307" t="s">
        <v>914</v>
      </c>
      <c r="E1307" t="s">
        <v>913</v>
      </c>
      <c r="F1307" t="s">
        <v>140</v>
      </c>
    </row>
    <row r="1308" spans="1:6" x14ac:dyDescent="0.35">
      <c r="A1308" t="s">
        <v>21</v>
      </c>
      <c r="B1308" t="s">
        <v>315</v>
      </c>
      <c r="C1308">
        <v>2</v>
      </c>
      <c r="D1308" t="s">
        <v>177</v>
      </c>
      <c r="E1308" t="s">
        <v>140</v>
      </c>
      <c r="F1308" t="s">
        <v>140</v>
      </c>
    </row>
    <row r="1309" spans="1:6" x14ac:dyDescent="0.35">
      <c r="A1309" t="s">
        <v>21</v>
      </c>
      <c r="B1309" t="s">
        <v>318</v>
      </c>
      <c r="C1309">
        <v>6</v>
      </c>
      <c r="D1309" t="s">
        <v>195</v>
      </c>
      <c r="E1309" t="s">
        <v>196</v>
      </c>
      <c r="F1309" t="s">
        <v>140</v>
      </c>
    </row>
    <row r="1310" spans="1:6" x14ac:dyDescent="0.35">
      <c r="A1310" t="s">
        <v>21</v>
      </c>
      <c r="B1310" t="s">
        <v>321</v>
      </c>
      <c r="C1310">
        <v>4</v>
      </c>
      <c r="D1310" t="s">
        <v>610</v>
      </c>
      <c r="E1310" t="s">
        <v>610</v>
      </c>
      <c r="F1310" t="s">
        <v>140</v>
      </c>
    </row>
    <row r="1311" spans="1:6" x14ac:dyDescent="0.35">
      <c r="A1311" t="s">
        <v>21</v>
      </c>
      <c r="B1311" t="s">
        <v>322</v>
      </c>
      <c r="C1311">
        <v>6</v>
      </c>
      <c r="D1311" t="s">
        <v>613</v>
      </c>
      <c r="E1311" t="s">
        <v>614</v>
      </c>
      <c r="F1311" t="s">
        <v>140</v>
      </c>
    </row>
    <row r="1312" spans="1:6" x14ac:dyDescent="0.35">
      <c r="A1312" t="s">
        <v>21</v>
      </c>
      <c r="B1312" t="s">
        <v>325</v>
      </c>
      <c r="C1312">
        <v>3</v>
      </c>
      <c r="D1312" t="s">
        <v>196</v>
      </c>
      <c r="E1312" t="s">
        <v>195</v>
      </c>
      <c r="F1312" t="s">
        <v>140</v>
      </c>
    </row>
    <row r="1313" spans="1:6" x14ac:dyDescent="0.35">
      <c r="A1313" t="s">
        <v>21</v>
      </c>
      <c r="B1313" t="s">
        <v>329</v>
      </c>
      <c r="C1313">
        <v>1</v>
      </c>
      <c r="D1313" t="s">
        <v>140</v>
      </c>
      <c r="E1313" t="s">
        <v>177</v>
      </c>
      <c r="F1313" t="s">
        <v>140</v>
      </c>
    </row>
    <row r="1314" spans="1:6" x14ac:dyDescent="0.35">
      <c r="A1314" t="s">
        <v>21</v>
      </c>
      <c r="B1314" t="s">
        <v>438</v>
      </c>
      <c r="C1314">
        <v>2</v>
      </c>
      <c r="D1314" t="s">
        <v>177</v>
      </c>
      <c r="E1314" t="s">
        <v>140</v>
      </c>
      <c r="F1314" t="s">
        <v>140</v>
      </c>
    </row>
    <row r="1315" spans="1:6" x14ac:dyDescent="0.35">
      <c r="A1315" t="s">
        <v>21</v>
      </c>
      <c r="B1315" t="s">
        <v>330</v>
      </c>
      <c r="C1315">
        <v>4</v>
      </c>
      <c r="D1315" t="s">
        <v>610</v>
      </c>
      <c r="E1315" t="s">
        <v>610</v>
      </c>
      <c r="F1315" t="s">
        <v>140</v>
      </c>
    </row>
    <row r="1316" spans="1:6" x14ac:dyDescent="0.35">
      <c r="A1316" t="s">
        <v>21</v>
      </c>
      <c r="B1316" t="s">
        <v>441</v>
      </c>
      <c r="C1316">
        <v>3</v>
      </c>
      <c r="D1316" t="s">
        <v>177</v>
      </c>
      <c r="E1316" t="s">
        <v>140</v>
      </c>
      <c r="F1316" t="s">
        <v>140</v>
      </c>
    </row>
    <row r="1317" spans="1:6" x14ac:dyDescent="0.35">
      <c r="A1317" t="s">
        <v>21</v>
      </c>
      <c r="B1317" t="s">
        <v>524</v>
      </c>
      <c r="C1317">
        <v>1</v>
      </c>
      <c r="D1317" t="s">
        <v>140</v>
      </c>
      <c r="E1317" t="s">
        <v>177</v>
      </c>
      <c r="F1317" t="s">
        <v>140</v>
      </c>
    </row>
    <row r="1318" spans="1:6" x14ac:dyDescent="0.35">
      <c r="A1318" t="s">
        <v>21</v>
      </c>
      <c r="B1318" t="s">
        <v>333</v>
      </c>
      <c r="C1318">
        <v>4</v>
      </c>
      <c r="D1318" t="s">
        <v>468</v>
      </c>
      <c r="E1318" t="s">
        <v>467</v>
      </c>
      <c r="F1318" t="s">
        <v>140</v>
      </c>
    </row>
    <row r="1319" spans="1:6" x14ac:dyDescent="0.35">
      <c r="A1319" t="s">
        <v>21</v>
      </c>
      <c r="B1319" t="s">
        <v>335</v>
      </c>
      <c r="C1319">
        <v>2</v>
      </c>
      <c r="D1319" t="s">
        <v>610</v>
      </c>
      <c r="E1319" t="s">
        <v>610</v>
      </c>
      <c r="F1319" t="s">
        <v>140</v>
      </c>
    </row>
    <row r="1320" spans="1:6" x14ac:dyDescent="0.35">
      <c r="A1320" t="s">
        <v>21</v>
      </c>
      <c r="B1320" t="s">
        <v>336</v>
      </c>
      <c r="C1320">
        <v>11</v>
      </c>
      <c r="D1320" t="s">
        <v>239</v>
      </c>
      <c r="E1320" t="s">
        <v>240</v>
      </c>
      <c r="F1320" t="s">
        <v>140</v>
      </c>
    </row>
    <row r="1321" spans="1:6" x14ac:dyDescent="0.35">
      <c r="A1321" t="s">
        <v>21</v>
      </c>
      <c r="B1321" t="s">
        <v>846</v>
      </c>
      <c r="C1321">
        <v>1</v>
      </c>
      <c r="D1321" t="s">
        <v>177</v>
      </c>
      <c r="E1321" t="s">
        <v>140</v>
      </c>
      <c r="F1321" t="s">
        <v>140</v>
      </c>
    </row>
    <row r="1322" spans="1:6" x14ac:dyDescent="0.35">
      <c r="A1322" t="s">
        <v>21</v>
      </c>
      <c r="B1322" t="s">
        <v>339</v>
      </c>
      <c r="C1322">
        <v>10</v>
      </c>
      <c r="D1322" t="s">
        <v>526</v>
      </c>
      <c r="E1322" t="s">
        <v>913</v>
      </c>
      <c r="F1322" t="s">
        <v>610</v>
      </c>
    </row>
    <row r="1323" spans="1:6" x14ac:dyDescent="0.35">
      <c r="A1323" t="s">
        <v>22</v>
      </c>
      <c r="B1323" t="s">
        <v>137</v>
      </c>
      <c r="C1323">
        <v>4</v>
      </c>
      <c r="D1323" t="s">
        <v>159</v>
      </c>
      <c r="E1323" t="s">
        <v>160</v>
      </c>
      <c r="F1323" t="s">
        <v>140</v>
      </c>
    </row>
    <row r="1324" spans="1:6" x14ac:dyDescent="0.35">
      <c r="A1324" t="s">
        <v>22</v>
      </c>
      <c r="B1324" t="s">
        <v>141</v>
      </c>
      <c r="C1324">
        <v>2</v>
      </c>
      <c r="D1324" t="s">
        <v>379</v>
      </c>
      <c r="E1324" t="s">
        <v>378</v>
      </c>
      <c r="F1324" t="s">
        <v>140</v>
      </c>
    </row>
    <row r="1325" spans="1:6" x14ac:dyDescent="0.35">
      <c r="A1325" t="s">
        <v>22</v>
      </c>
      <c r="B1325" t="s">
        <v>144</v>
      </c>
      <c r="C1325">
        <v>9</v>
      </c>
      <c r="D1325" t="s">
        <v>366</v>
      </c>
      <c r="E1325" t="s">
        <v>367</v>
      </c>
      <c r="F1325" t="s">
        <v>140</v>
      </c>
    </row>
    <row r="1326" spans="1:6" x14ac:dyDescent="0.35">
      <c r="A1326" t="s">
        <v>22</v>
      </c>
      <c r="B1326" t="s">
        <v>148</v>
      </c>
      <c r="C1326">
        <v>7</v>
      </c>
      <c r="D1326" t="s">
        <v>686</v>
      </c>
      <c r="E1326" t="s">
        <v>687</v>
      </c>
      <c r="F1326" t="s">
        <v>140</v>
      </c>
    </row>
    <row r="1327" spans="1:6" x14ac:dyDescent="0.35">
      <c r="A1327" t="s">
        <v>22</v>
      </c>
      <c r="B1327" t="s">
        <v>151</v>
      </c>
      <c r="C1327">
        <v>11</v>
      </c>
      <c r="D1327" t="s">
        <v>783</v>
      </c>
      <c r="E1327" t="s">
        <v>782</v>
      </c>
      <c r="F1327" t="s">
        <v>140</v>
      </c>
    </row>
    <row r="1328" spans="1:6" x14ac:dyDescent="0.35">
      <c r="A1328" t="s">
        <v>22</v>
      </c>
      <c r="B1328" t="s">
        <v>154</v>
      </c>
      <c r="C1328">
        <v>7</v>
      </c>
      <c r="D1328" t="s">
        <v>252</v>
      </c>
      <c r="E1328" t="s">
        <v>251</v>
      </c>
      <c r="F1328" t="s">
        <v>140</v>
      </c>
    </row>
    <row r="1329" spans="1:6" x14ac:dyDescent="0.35">
      <c r="A1329" t="s">
        <v>22</v>
      </c>
      <c r="B1329" t="s">
        <v>155</v>
      </c>
      <c r="C1329">
        <v>13</v>
      </c>
      <c r="D1329" t="s">
        <v>255</v>
      </c>
      <c r="E1329" t="s">
        <v>256</v>
      </c>
      <c r="F1329" t="s">
        <v>140</v>
      </c>
    </row>
    <row r="1330" spans="1:6" x14ac:dyDescent="0.35">
      <c r="A1330" t="s">
        <v>22</v>
      </c>
      <c r="B1330" t="s">
        <v>158</v>
      </c>
      <c r="C1330">
        <v>11</v>
      </c>
      <c r="D1330" t="s">
        <v>852</v>
      </c>
      <c r="E1330" t="s">
        <v>853</v>
      </c>
      <c r="F1330" t="s">
        <v>140</v>
      </c>
    </row>
    <row r="1331" spans="1:6" x14ac:dyDescent="0.35">
      <c r="A1331" t="s">
        <v>22</v>
      </c>
      <c r="B1331" t="s">
        <v>161</v>
      </c>
      <c r="C1331">
        <v>5</v>
      </c>
      <c r="D1331" t="s">
        <v>140</v>
      </c>
      <c r="E1331" t="s">
        <v>177</v>
      </c>
      <c r="F1331" t="s">
        <v>140</v>
      </c>
    </row>
    <row r="1332" spans="1:6" x14ac:dyDescent="0.35">
      <c r="A1332" t="s">
        <v>22</v>
      </c>
      <c r="B1332" t="s">
        <v>164</v>
      </c>
      <c r="C1332">
        <v>1</v>
      </c>
      <c r="D1332" t="s">
        <v>140</v>
      </c>
      <c r="E1332" t="s">
        <v>177</v>
      </c>
      <c r="F1332" t="s">
        <v>140</v>
      </c>
    </row>
    <row r="1333" spans="1:6" x14ac:dyDescent="0.35">
      <c r="A1333" t="s">
        <v>22</v>
      </c>
      <c r="B1333" t="s">
        <v>167</v>
      </c>
      <c r="C1333">
        <v>4</v>
      </c>
      <c r="D1333" t="s">
        <v>439</v>
      </c>
      <c r="E1333" t="s">
        <v>440</v>
      </c>
      <c r="F1333" t="s">
        <v>140</v>
      </c>
    </row>
    <row r="1334" spans="1:6" x14ac:dyDescent="0.35">
      <c r="A1334" t="s">
        <v>22</v>
      </c>
      <c r="B1334" t="s">
        <v>170</v>
      </c>
      <c r="C1334">
        <v>2</v>
      </c>
      <c r="D1334" t="s">
        <v>177</v>
      </c>
      <c r="E1334" t="s">
        <v>140</v>
      </c>
      <c r="F1334" t="s">
        <v>140</v>
      </c>
    </row>
    <row r="1335" spans="1:6" x14ac:dyDescent="0.35">
      <c r="A1335" t="s">
        <v>22</v>
      </c>
      <c r="B1335" t="s">
        <v>173</v>
      </c>
      <c r="C1335">
        <v>6</v>
      </c>
      <c r="D1335" t="s">
        <v>836</v>
      </c>
      <c r="E1335" t="s">
        <v>835</v>
      </c>
      <c r="F1335" t="s">
        <v>140</v>
      </c>
    </row>
    <row r="1336" spans="1:6" x14ac:dyDescent="0.35">
      <c r="A1336" t="s">
        <v>22</v>
      </c>
      <c r="B1336" t="s">
        <v>176</v>
      </c>
      <c r="C1336">
        <v>5</v>
      </c>
      <c r="D1336" t="s">
        <v>485</v>
      </c>
      <c r="E1336" t="s">
        <v>484</v>
      </c>
      <c r="F1336" t="s">
        <v>140</v>
      </c>
    </row>
    <row r="1337" spans="1:6" x14ac:dyDescent="0.35">
      <c r="A1337" t="s">
        <v>22</v>
      </c>
      <c r="B1337" t="s">
        <v>178</v>
      </c>
      <c r="C1337">
        <v>3</v>
      </c>
      <c r="D1337" t="s">
        <v>63</v>
      </c>
      <c r="E1337" t="s">
        <v>62</v>
      </c>
      <c r="F1337" t="s">
        <v>140</v>
      </c>
    </row>
    <row r="1338" spans="1:6" x14ac:dyDescent="0.35">
      <c r="A1338" t="s">
        <v>22</v>
      </c>
      <c r="B1338" t="s">
        <v>181</v>
      </c>
      <c r="C1338">
        <v>2</v>
      </c>
      <c r="D1338" t="s">
        <v>179</v>
      </c>
      <c r="E1338" t="s">
        <v>180</v>
      </c>
      <c r="F1338" t="s">
        <v>140</v>
      </c>
    </row>
    <row r="1339" spans="1:6" x14ac:dyDescent="0.35">
      <c r="A1339" t="s">
        <v>22</v>
      </c>
      <c r="B1339" t="s">
        <v>184</v>
      </c>
      <c r="C1339">
        <v>3</v>
      </c>
      <c r="D1339" t="s">
        <v>140</v>
      </c>
      <c r="E1339" t="s">
        <v>177</v>
      </c>
      <c r="F1339" t="s">
        <v>140</v>
      </c>
    </row>
    <row r="1340" spans="1:6" x14ac:dyDescent="0.35">
      <c r="A1340" t="s">
        <v>22</v>
      </c>
      <c r="B1340" t="s">
        <v>186</v>
      </c>
      <c r="C1340">
        <v>4</v>
      </c>
      <c r="D1340" t="s">
        <v>177</v>
      </c>
      <c r="E1340" t="s">
        <v>140</v>
      </c>
      <c r="F1340" t="s">
        <v>140</v>
      </c>
    </row>
    <row r="1341" spans="1:6" x14ac:dyDescent="0.35">
      <c r="A1341" t="s">
        <v>22</v>
      </c>
      <c r="B1341" t="s">
        <v>189</v>
      </c>
      <c r="C1341">
        <v>4</v>
      </c>
      <c r="D1341" t="s">
        <v>177</v>
      </c>
      <c r="E1341" t="s">
        <v>140</v>
      </c>
      <c r="F1341" t="s">
        <v>140</v>
      </c>
    </row>
    <row r="1342" spans="1:6" x14ac:dyDescent="0.35">
      <c r="A1342" t="s">
        <v>22</v>
      </c>
      <c r="B1342" t="s">
        <v>190</v>
      </c>
      <c r="C1342">
        <v>8</v>
      </c>
      <c r="D1342" t="s">
        <v>496</v>
      </c>
      <c r="E1342" t="s">
        <v>497</v>
      </c>
      <c r="F1342" t="s">
        <v>140</v>
      </c>
    </row>
    <row r="1343" spans="1:6" x14ac:dyDescent="0.35">
      <c r="A1343" t="s">
        <v>22</v>
      </c>
      <c r="B1343" t="s">
        <v>193</v>
      </c>
      <c r="C1343">
        <v>2</v>
      </c>
      <c r="D1343" t="s">
        <v>610</v>
      </c>
      <c r="E1343" t="s">
        <v>610</v>
      </c>
      <c r="F1343" t="s">
        <v>140</v>
      </c>
    </row>
    <row r="1344" spans="1:6" x14ac:dyDescent="0.35">
      <c r="A1344" t="s">
        <v>22</v>
      </c>
      <c r="B1344" t="s">
        <v>194</v>
      </c>
      <c r="C1344">
        <v>6</v>
      </c>
      <c r="D1344" t="s">
        <v>177</v>
      </c>
      <c r="E1344" t="s">
        <v>140</v>
      </c>
      <c r="F1344" t="s">
        <v>140</v>
      </c>
    </row>
    <row r="1345" spans="1:6" x14ac:dyDescent="0.35">
      <c r="A1345" t="s">
        <v>22</v>
      </c>
      <c r="B1345" t="s">
        <v>197</v>
      </c>
      <c r="C1345">
        <v>4</v>
      </c>
      <c r="D1345" t="s">
        <v>850</v>
      </c>
      <c r="E1345" t="s">
        <v>851</v>
      </c>
      <c r="F1345" t="s">
        <v>140</v>
      </c>
    </row>
    <row r="1346" spans="1:6" x14ac:dyDescent="0.35">
      <c r="A1346" t="s">
        <v>22</v>
      </c>
      <c r="B1346" t="s">
        <v>200</v>
      </c>
      <c r="C1346">
        <v>3</v>
      </c>
      <c r="D1346" t="s">
        <v>177</v>
      </c>
      <c r="E1346" t="s">
        <v>140</v>
      </c>
      <c r="F1346" t="s">
        <v>140</v>
      </c>
    </row>
    <row r="1347" spans="1:6" x14ac:dyDescent="0.35">
      <c r="A1347" t="s">
        <v>22</v>
      </c>
      <c r="B1347" t="s">
        <v>203</v>
      </c>
      <c r="C1347">
        <v>3</v>
      </c>
      <c r="D1347" t="s">
        <v>140</v>
      </c>
      <c r="E1347" t="s">
        <v>177</v>
      </c>
      <c r="F1347" t="s">
        <v>140</v>
      </c>
    </row>
    <row r="1348" spans="1:6" x14ac:dyDescent="0.35">
      <c r="A1348" t="s">
        <v>22</v>
      </c>
      <c r="B1348" t="s">
        <v>204</v>
      </c>
      <c r="C1348">
        <v>6</v>
      </c>
      <c r="D1348" t="s">
        <v>242</v>
      </c>
      <c r="E1348" t="s">
        <v>243</v>
      </c>
      <c r="F1348" t="s">
        <v>140</v>
      </c>
    </row>
    <row r="1349" spans="1:6" x14ac:dyDescent="0.35">
      <c r="A1349" t="s">
        <v>22</v>
      </c>
      <c r="B1349" t="s">
        <v>207</v>
      </c>
      <c r="C1349">
        <v>12</v>
      </c>
      <c r="D1349" t="s">
        <v>272</v>
      </c>
      <c r="E1349" t="s">
        <v>273</v>
      </c>
      <c r="F1349" t="s">
        <v>140</v>
      </c>
    </row>
    <row r="1350" spans="1:6" x14ac:dyDescent="0.35">
      <c r="A1350" t="s">
        <v>22</v>
      </c>
      <c r="B1350" t="s">
        <v>210</v>
      </c>
      <c r="C1350">
        <v>6</v>
      </c>
      <c r="D1350" t="s">
        <v>882</v>
      </c>
      <c r="E1350" t="s">
        <v>881</v>
      </c>
      <c r="F1350" t="s">
        <v>140</v>
      </c>
    </row>
    <row r="1351" spans="1:6" x14ac:dyDescent="0.35">
      <c r="A1351" t="s">
        <v>22</v>
      </c>
      <c r="B1351" t="s">
        <v>213</v>
      </c>
      <c r="C1351">
        <v>5</v>
      </c>
      <c r="D1351" t="s">
        <v>179</v>
      </c>
      <c r="E1351" t="s">
        <v>180</v>
      </c>
      <c r="F1351" t="s">
        <v>140</v>
      </c>
    </row>
    <row r="1352" spans="1:6" x14ac:dyDescent="0.35">
      <c r="A1352" t="s">
        <v>22</v>
      </c>
      <c r="B1352" t="s">
        <v>216</v>
      </c>
      <c r="C1352">
        <v>8</v>
      </c>
      <c r="D1352" t="s">
        <v>916</v>
      </c>
      <c r="E1352" t="s">
        <v>917</v>
      </c>
      <c r="F1352" t="s">
        <v>140</v>
      </c>
    </row>
    <row r="1353" spans="1:6" x14ac:dyDescent="0.35">
      <c r="A1353" t="s">
        <v>22</v>
      </c>
      <c r="B1353" t="s">
        <v>219</v>
      </c>
      <c r="C1353">
        <v>11</v>
      </c>
      <c r="D1353" t="s">
        <v>473</v>
      </c>
      <c r="E1353" t="s">
        <v>399</v>
      </c>
      <c r="F1353" t="s">
        <v>140</v>
      </c>
    </row>
    <row r="1354" spans="1:6" x14ac:dyDescent="0.35">
      <c r="A1354" t="s">
        <v>22</v>
      </c>
      <c r="B1354" t="s">
        <v>222</v>
      </c>
      <c r="C1354">
        <v>10</v>
      </c>
      <c r="D1354" t="s">
        <v>396</v>
      </c>
      <c r="E1354" t="s">
        <v>395</v>
      </c>
      <c r="F1354" t="s">
        <v>140</v>
      </c>
    </row>
    <row r="1355" spans="1:6" x14ac:dyDescent="0.35">
      <c r="A1355" t="s">
        <v>22</v>
      </c>
      <c r="B1355" t="s">
        <v>225</v>
      </c>
      <c r="C1355">
        <v>10</v>
      </c>
      <c r="D1355" t="s">
        <v>600</v>
      </c>
      <c r="E1355" t="s">
        <v>599</v>
      </c>
      <c r="F1355" t="s">
        <v>140</v>
      </c>
    </row>
    <row r="1356" spans="1:6" x14ac:dyDescent="0.35">
      <c r="A1356" t="s">
        <v>22</v>
      </c>
      <c r="B1356" t="s">
        <v>228</v>
      </c>
      <c r="C1356">
        <v>13</v>
      </c>
      <c r="D1356" t="s">
        <v>146</v>
      </c>
      <c r="E1356" t="s">
        <v>797</v>
      </c>
      <c r="F1356" t="s">
        <v>140</v>
      </c>
    </row>
    <row r="1357" spans="1:6" x14ac:dyDescent="0.35">
      <c r="A1357" t="s">
        <v>22</v>
      </c>
      <c r="B1357" t="s">
        <v>229</v>
      </c>
      <c r="C1357">
        <v>12</v>
      </c>
      <c r="D1357" t="s">
        <v>171</v>
      </c>
      <c r="E1357" t="s">
        <v>172</v>
      </c>
      <c r="F1357" t="s">
        <v>140</v>
      </c>
    </row>
    <row r="1358" spans="1:6" x14ac:dyDescent="0.35">
      <c r="A1358" t="s">
        <v>22</v>
      </c>
      <c r="B1358" t="s">
        <v>232</v>
      </c>
      <c r="C1358">
        <v>8</v>
      </c>
      <c r="D1358" t="s">
        <v>632</v>
      </c>
      <c r="E1358" t="s">
        <v>633</v>
      </c>
      <c r="F1358" t="s">
        <v>140</v>
      </c>
    </row>
    <row r="1359" spans="1:6" x14ac:dyDescent="0.35">
      <c r="A1359" t="s">
        <v>22</v>
      </c>
      <c r="B1359" t="s">
        <v>235</v>
      </c>
      <c r="C1359">
        <v>7</v>
      </c>
      <c r="D1359" t="s">
        <v>610</v>
      </c>
      <c r="E1359" t="s">
        <v>610</v>
      </c>
      <c r="F1359" t="s">
        <v>140</v>
      </c>
    </row>
    <row r="1360" spans="1:6" x14ac:dyDescent="0.35">
      <c r="A1360" t="s">
        <v>22</v>
      </c>
      <c r="B1360" t="s">
        <v>238</v>
      </c>
      <c r="C1360">
        <v>6</v>
      </c>
      <c r="D1360" t="s">
        <v>374</v>
      </c>
      <c r="E1360" t="s">
        <v>375</v>
      </c>
      <c r="F1360" t="s">
        <v>140</v>
      </c>
    </row>
    <row r="1361" spans="1:6" x14ac:dyDescent="0.35">
      <c r="A1361" t="s">
        <v>22</v>
      </c>
      <c r="B1361" t="s">
        <v>241</v>
      </c>
      <c r="C1361">
        <v>2</v>
      </c>
      <c r="D1361" t="s">
        <v>177</v>
      </c>
      <c r="E1361" t="s">
        <v>140</v>
      </c>
      <c r="F1361" t="s">
        <v>140</v>
      </c>
    </row>
    <row r="1362" spans="1:6" x14ac:dyDescent="0.35">
      <c r="A1362" t="s">
        <v>22</v>
      </c>
      <c r="B1362" t="s">
        <v>244</v>
      </c>
      <c r="C1362">
        <v>12</v>
      </c>
      <c r="D1362" t="s">
        <v>529</v>
      </c>
      <c r="E1362" t="s">
        <v>530</v>
      </c>
      <c r="F1362" t="s">
        <v>140</v>
      </c>
    </row>
    <row r="1363" spans="1:6" x14ac:dyDescent="0.35">
      <c r="A1363" t="s">
        <v>22</v>
      </c>
      <c r="B1363" t="s">
        <v>247</v>
      </c>
      <c r="C1363">
        <v>3</v>
      </c>
      <c r="D1363" t="s">
        <v>140</v>
      </c>
      <c r="E1363" t="s">
        <v>177</v>
      </c>
      <c r="F1363" t="s">
        <v>140</v>
      </c>
    </row>
    <row r="1364" spans="1:6" x14ac:dyDescent="0.35">
      <c r="A1364" t="s">
        <v>22</v>
      </c>
      <c r="B1364" t="s">
        <v>250</v>
      </c>
      <c r="C1364">
        <v>13</v>
      </c>
      <c r="D1364" t="s">
        <v>918</v>
      </c>
      <c r="E1364" t="s">
        <v>919</v>
      </c>
      <c r="F1364" t="s">
        <v>140</v>
      </c>
    </row>
    <row r="1365" spans="1:6" x14ac:dyDescent="0.35">
      <c r="A1365" t="s">
        <v>22</v>
      </c>
      <c r="B1365" t="s">
        <v>253</v>
      </c>
      <c r="C1365">
        <v>7</v>
      </c>
      <c r="D1365" t="s">
        <v>920</v>
      </c>
      <c r="E1365" t="s">
        <v>921</v>
      </c>
      <c r="F1365" t="s">
        <v>140</v>
      </c>
    </row>
    <row r="1366" spans="1:6" x14ac:dyDescent="0.35">
      <c r="A1366" t="s">
        <v>22</v>
      </c>
      <c r="B1366" t="s">
        <v>254</v>
      </c>
      <c r="C1366">
        <v>5</v>
      </c>
      <c r="D1366" t="s">
        <v>854</v>
      </c>
      <c r="E1366" t="s">
        <v>855</v>
      </c>
      <c r="F1366" t="s">
        <v>140</v>
      </c>
    </row>
    <row r="1367" spans="1:6" x14ac:dyDescent="0.35">
      <c r="A1367" t="s">
        <v>22</v>
      </c>
      <c r="B1367" t="s">
        <v>257</v>
      </c>
      <c r="C1367">
        <v>5</v>
      </c>
      <c r="D1367" t="s">
        <v>541</v>
      </c>
      <c r="E1367" t="s">
        <v>540</v>
      </c>
      <c r="F1367" t="s">
        <v>140</v>
      </c>
    </row>
    <row r="1368" spans="1:6" x14ac:dyDescent="0.35">
      <c r="A1368" t="s">
        <v>22</v>
      </c>
      <c r="B1368" t="s">
        <v>258</v>
      </c>
      <c r="C1368">
        <v>10</v>
      </c>
      <c r="D1368" t="s">
        <v>206</v>
      </c>
      <c r="E1368" t="s">
        <v>205</v>
      </c>
      <c r="F1368" t="s">
        <v>140</v>
      </c>
    </row>
    <row r="1369" spans="1:6" x14ac:dyDescent="0.35">
      <c r="A1369" t="s">
        <v>22</v>
      </c>
      <c r="B1369" t="s">
        <v>259</v>
      </c>
      <c r="C1369">
        <v>8</v>
      </c>
      <c r="D1369" t="s">
        <v>484</v>
      </c>
      <c r="E1369" t="s">
        <v>485</v>
      </c>
      <c r="F1369" t="s">
        <v>140</v>
      </c>
    </row>
    <row r="1370" spans="1:6" x14ac:dyDescent="0.35">
      <c r="A1370" t="s">
        <v>22</v>
      </c>
      <c r="B1370" t="s">
        <v>262</v>
      </c>
      <c r="C1370">
        <v>10</v>
      </c>
      <c r="D1370" t="s">
        <v>376</v>
      </c>
      <c r="E1370" t="s">
        <v>377</v>
      </c>
      <c r="F1370" t="s">
        <v>140</v>
      </c>
    </row>
    <row r="1371" spans="1:6" x14ac:dyDescent="0.35">
      <c r="A1371" t="s">
        <v>22</v>
      </c>
      <c r="B1371" t="s">
        <v>265</v>
      </c>
      <c r="C1371">
        <v>8</v>
      </c>
      <c r="D1371" t="s">
        <v>922</v>
      </c>
      <c r="E1371" t="s">
        <v>363</v>
      </c>
      <c r="F1371" t="s">
        <v>45</v>
      </c>
    </row>
    <row r="1372" spans="1:6" x14ac:dyDescent="0.35">
      <c r="A1372" t="s">
        <v>22</v>
      </c>
      <c r="B1372" t="s">
        <v>268</v>
      </c>
      <c r="C1372">
        <v>7</v>
      </c>
      <c r="D1372" t="s">
        <v>908</v>
      </c>
      <c r="E1372" t="s">
        <v>907</v>
      </c>
      <c r="F1372" t="s">
        <v>140</v>
      </c>
    </row>
    <row r="1373" spans="1:6" x14ac:dyDescent="0.35">
      <c r="A1373" t="s">
        <v>22</v>
      </c>
      <c r="B1373" t="s">
        <v>271</v>
      </c>
      <c r="C1373">
        <v>5</v>
      </c>
      <c r="D1373" t="s">
        <v>260</v>
      </c>
      <c r="E1373" t="s">
        <v>261</v>
      </c>
      <c r="F1373" t="s">
        <v>140</v>
      </c>
    </row>
    <row r="1374" spans="1:6" x14ac:dyDescent="0.35">
      <c r="A1374" t="s">
        <v>22</v>
      </c>
      <c r="B1374" t="s">
        <v>274</v>
      </c>
      <c r="C1374">
        <v>6</v>
      </c>
      <c r="D1374" t="s">
        <v>758</v>
      </c>
      <c r="E1374" t="s">
        <v>759</v>
      </c>
      <c r="F1374" t="s">
        <v>140</v>
      </c>
    </row>
    <row r="1375" spans="1:6" x14ac:dyDescent="0.35">
      <c r="A1375" t="s">
        <v>22</v>
      </c>
      <c r="B1375" t="s">
        <v>275</v>
      </c>
      <c r="C1375">
        <v>6</v>
      </c>
      <c r="D1375" t="s">
        <v>81</v>
      </c>
      <c r="E1375" t="s">
        <v>80</v>
      </c>
      <c r="F1375" t="s">
        <v>140</v>
      </c>
    </row>
    <row r="1376" spans="1:6" x14ac:dyDescent="0.35">
      <c r="A1376" t="s">
        <v>22</v>
      </c>
      <c r="B1376" t="s">
        <v>278</v>
      </c>
      <c r="C1376">
        <v>10</v>
      </c>
      <c r="D1376" t="s">
        <v>923</v>
      </c>
      <c r="E1376" t="s">
        <v>924</v>
      </c>
      <c r="F1376" t="s">
        <v>140</v>
      </c>
    </row>
    <row r="1377" spans="1:6" x14ac:dyDescent="0.35">
      <c r="A1377" t="s">
        <v>22</v>
      </c>
      <c r="B1377" t="s">
        <v>281</v>
      </c>
      <c r="C1377">
        <v>12</v>
      </c>
      <c r="D1377" t="s">
        <v>594</v>
      </c>
      <c r="E1377" t="s">
        <v>593</v>
      </c>
      <c r="F1377" t="s">
        <v>140</v>
      </c>
    </row>
    <row r="1378" spans="1:6" x14ac:dyDescent="0.35">
      <c r="A1378" t="s">
        <v>22</v>
      </c>
      <c r="B1378" t="s">
        <v>282</v>
      </c>
      <c r="C1378">
        <v>6</v>
      </c>
      <c r="D1378" t="s">
        <v>391</v>
      </c>
      <c r="E1378" t="s">
        <v>390</v>
      </c>
      <c r="F1378" t="s">
        <v>140</v>
      </c>
    </row>
    <row r="1379" spans="1:6" x14ac:dyDescent="0.35">
      <c r="A1379" t="s">
        <v>22</v>
      </c>
      <c r="B1379" t="s">
        <v>283</v>
      </c>
      <c r="C1379">
        <v>12</v>
      </c>
      <c r="D1379" t="s">
        <v>541</v>
      </c>
      <c r="E1379" t="s">
        <v>540</v>
      </c>
      <c r="F1379" t="s">
        <v>140</v>
      </c>
    </row>
    <row r="1380" spans="1:6" x14ac:dyDescent="0.35">
      <c r="A1380" t="s">
        <v>22</v>
      </c>
      <c r="B1380" t="s">
        <v>284</v>
      </c>
      <c r="C1380">
        <v>6</v>
      </c>
      <c r="D1380" t="s">
        <v>47</v>
      </c>
      <c r="E1380" t="s">
        <v>46</v>
      </c>
      <c r="F1380" t="s">
        <v>140</v>
      </c>
    </row>
    <row r="1381" spans="1:6" x14ac:dyDescent="0.35">
      <c r="A1381" t="s">
        <v>22</v>
      </c>
      <c r="B1381" t="s">
        <v>287</v>
      </c>
      <c r="C1381">
        <v>6</v>
      </c>
      <c r="D1381" t="s">
        <v>431</v>
      </c>
      <c r="E1381" t="s">
        <v>430</v>
      </c>
      <c r="F1381" t="s">
        <v>140</v>
      </c>
    </row>
    <row r="1382" spans="1:6" x14ac:dyDescent="0.35">
      <c r="A1382" t="s">
        <v>22</v>
      </c>
      <c r="B1382" t="s">
        <v>290</v>
      </c>
      <c r="C1382">
        <v>7</v>
      </c>
      <c r="D1382" t="s">
        <v>695</v>
      </c>
      <c r="E1382" t="s">
        <v>694</v>
      </c>
      <c r="F1382" t="s">
        <v>140</v>
      </c>
    </row>
    <row r="1383" spans="1:6" x14ac:dyDescent="0.35">
      <c r="A1383" t="s">
        <v>22</v>
      </c>
      <c r="B1383" t="s">
        <v>294</v>
      </c>
      <c r="C1383">
        <v>5</v>
      </c>
      <c r="D1383" t="s">
        <v>719</v>
      </c>
      <c r="E1383" t="s">
        <v>718</v>
      </c>
      <c r="F1383" t="s">
        <v>140</v>
      </c>
    </row>
    <row r="1384" spans="1:6" x14ac:dyDescent="0.35">
      <c r="A1384" t="s">
        <v>22</v>
      </c>
      <c r="B1384" t="s">
        <v>297</v>
      </c>
      <c r="C1384">
        <v>9</v>
      </c>
      <c r="D1384" t="s">
        <v>708</v>
      </c>
      <c r="E1384" t="s">
        <v>709</v>
      </c>
      <c r="F1384" t="s">
        <v>140</v>
      </c>
    </row>
    <row r="1385" spans="1:6" x14ac:dyDescent="0.35">
      <c r="A1385" t="s">
        <v>22</v>
      </c>
      <c r="B1385" t="s">
        <v>300</v>
      </c>
      <c r="C1385">
        <v>5</v>
      </c>
      <c r="D1385" t="s">
        <v>599</v>
      </c>
      <c r="E1385" t="s">
        <v>600</v>
      </c>
      <c r="F1385" t="s">
        <v>140</v>
      </c>
    </row>
    <row r="1386" spans="1:6" x14ac:dyDescent="0.35">
      <c r="A1386" t="s">
        <v>22</v>
      </c>
      <c r="B1386" t="s">
        <v>301</v>
      </c>
      <c r="C1386">
        <v>5</v>
      </c>
      <c r="D1386" t="s">
        <v>925</v>
      </c>
      <c r="E1386" t="s">
        <v>926</v>
      </c>
      <c r="F1386" t="s">
        <v>140</v>
      </c>
    </row>
    <row r="1387" spans="1:6" x14ac:dyDescent="0.35">
      <c r="A1387" t="s">
        <v>22</v>
      </c>
      <c r="B1387" t="s">
        <v>302</v>
      </c>
      <c r="C1387">
        <v>8</v>
      </c>
      <c r="D1387" t="s">
        <v>223</v>
      </c>
      <c r="E1387" t="s">
        <v>224</v>
      </c>
      <c r="F1387" t="s">
        <v>140</v>
      </c>
    </row>
    <row r="1388" spans="1:6" x14ac:dyDescent="0.35">
      <c r="A1388" t="s">
        <v>22</v>
      </c>
      <c r="B1388" t="s">
        <v>305</v>
      </c>
      <c r="C1388">
        <v>7</v>
      </c>
      <c r="D1388" t="s">
        <v>209</v>
      </c>
      <c r="E1388" t="s">
        <v>208</v>
      </c>
      <c r="F1388" t="s">
        <v>140</v>
      </c>
    </row>
    <row r="1389" spans="1:6" x14ac:dyDescent="0.35">
      <c r="A1389" t="s">
        <v>22</v>
      </c>
      <c r="B1389" t="s">
        <v>308</v>
      </c>
      <c r="C1389">
        <v>9</v>
      </c>
      <c r="D1389" t="s">
        <v>526</v>
      </c>
      <c r="E1389" t="s">
        <v>891</v>
      </c>
      <c r="F1389" t="s">
        <v>140</v>
      </c>
    </row>
    <row r="1390" spans="1:6" x14ac:dyDescent="0.35">
      <c r="A1390" t="s">
        <v>22</v>
      </c>
      <c r="B1390" t="s">
        <v>311</v>
      </c>
      <c r="C1390">
        <v>3</v>
      </c>
      <c r="D1390" t="s">
        <v>849</v>
      </c>
      <c r="E1390" t="s">
        <v>927</v>
      </c>
      <c r="F1390" t="s">
        <v>140</v>
      </c>
    </row>
    <row r="1391" spans="1:6" x14ac:dyDescent="0.35">
      <c r="A1391" t="s">
        <v>22</v>
      </c>
      <c r="B1391" t="s">
        <v>312</v>
      </c>
      <c r="C1391">
        <v>4</v>
      </c>
      <c r="D1391" t="s">
        <v>217</v>
      </c>
      <c r="E1391" t="s">
        <v>218</v>
      </c>
      <c r="F1391" t="s">
        <v>140</v>
      </c>
    </row>
    <row r="1392" spans="1:6" x14ac:dyDescent="0.35">
      <c r="A1392" t="s">
        <v>22</v>
      </c>
      <c r="B1392" t="s">
        <v>315</v>
      </c>
      <c r="C1392">
        <v>5</v>
      </c>
      <c r="D1392" t="s">
        <v>928</v>
      </c>
      <c r="E1392" t="s">
        <v>929</v>
      </c>
      <c r="F1392" t="s">
        <v>140</v>
      </c>
    </row>
    <row r="1393" spans="1:6" x14ac:dyDescent="0.35">
      <c r="A1393" t="s">
        <v>22</v>
      </c>
      <c r="B1393" t="s">
        <v>318</v>
      </c>
      <c r="C1393">
        <v>10</v>
      </c>
      <c r="D1393" t="s">
        <v>930</v>
      </c>
      <c r="E1393" t="s">
        <v>147</v>
      </c>
      <c r="F1393" t="s">
        <v>140</v>
      </c>
    </row>
    <row r="1394" spans="1:6" x14ac:dyDescent="0.35">
      <c r="A1394" t="s">
        <v>22</v>
      </c>
      <c r="B1394" t="s">
        <v>321</v>
      </c>
      <c r="C1394">
        <v>7</v>
      </c>
      <c r="D1394" t="s">
        <v>931</v>
      </c>
      <c r="E1394" t="s">
        <v>932</v>
      </c>
      <c r="F1394" t="s">
        <v>140</v>
      </c>
    </row>
    <row r="1395" spans="1:6" x14ac:dyDescent="0.35">
      <c r="A1395" t="s">
        <v>22</v>
      </c>
      <c r="B1395" t="s">
        <v>322</v>
      </c>
      <c r="C1395">
        <v>7</v>
      </c>
      <c r="D1395" t="s">
        <v>36</v>
      </c>
      <c r="E1395" t="s">
        <v>37</v>
      </c>
      <c r="F1395" t="s">
        <v>140</v>
      </c>
    </row>
    <row r="1396" spans="1:6" x14ac:dyDescent="0.35">
      <c r="A1396" t="s">
        <v>22</v>
      </c>
      <c r="B1396" t="s">
        <v>325</v>
      </c>
      <c r="C1396">
        <v>4</v>
      </c>
      <c r="D1396" t="s">
        <v>466</v>
      </c>
      <c r="E1396" t="s">
        <v>465</v>
      </c>
      <c r="F1396" t="s">
        <v>140</v>
      </c>
    </row>
    <row r="1397" spans="1:6" x14ac:dyDescent="0.35">
      <c r="A1397" t="s">
        <v>22</v>
      </c>
      <c r="B1397" t="s">
        <v>326</v>
      </c>
      <c r="C1397">
        <v>1</v>
      </c>
      <c r="D1397" t="s">
        <v>177</v>
      </c>
      <c r="E1397" t="s">
        <v>140</v>
      </c>
      <c r="F1397" t="s">
        <v>140</v>
      </c>
    </row>
    <row r="1398" spans="1:6" x14ac:dyDescent="0.35">
      <c r="A1398" t="s">
        <v>22</v>
      </c>
      <c r="B1398" t="s">
        <v>329</v>
      </c>
      <c r="C1398">
        <v>3</v>
      </c>
      <c r="D1398" t="s">
        <v>140</v>
      </c>
      <c r="E1398" t="s">
        <v>177</v>
      </c>
      <c r="F1398" t="s">
        <v>140</v>
      </c>
    </row>
    <row r="1399" spans="1:6" x14ac:dyDescent="0.35">
      <c r="A1399" t="s">
        <v>22</v>
      </c>
      <c r="B1399" t="s">
        <v>330</v>
      </c>
      <c r="C1399">
        <v>6</v>
      </c>
      <c r="D1399" t="s">
        <v>459</v>
      </c>
      <c r="E1399" t="s">
        <v>460</v>
      </c>
      <c r="F1399" t="s">
        <v>140</v>
      </c>
    </row>
    <row r="1400" spans="1:6" x14ac:dyDescent="0.35">
      <c r="A1400" t="s">
        <v>22</v>
      </c>
      <c r="B1400" t="s">
        <v>333</v>
      </c>
      <c r="C1400">
        <v>2</v>
      </c>
      <c r="D1400" t="s">
        <v>177</v>
      </c>
      <c r="E1400" t="s">
        <v>140</v>
      </c>
      <c r="F1400" t="s">
        <v>140</v>
      </c>
    </row>
    <row r="1401" spans="1:6" x14ac:dyDescent="0.35">
      <c r="A1401" t="s">
        <v>22</v>
      </c>
      <c r="B1401" t="s">
        <v>334</v>
      </c>
      <c r="C1401">
        <v>3</v>
      </c>
      <c r="D1401" t="s">
        <v>177</v>
      </c>
      <c r="E1401" t="s">
        <v>140</v>
      </c>
      <c r="F1401" t="s">
        <v>140</v>
      </c>
    </row>
    <row r="1402" spans="1:6" x14ac:dyDescent="0.35">
      <c r="A1402" t="s">
        <v>22</v>
      </c>
      <c r="B1402" t="s">
        <v>335</v>
      </c>
      <c r="C1402">
        <v>1</v>
      </c>
      <c r="D1402" t="s">
        <v>177</v>
      </c>
      <c r="E1402" t="s">
        <v>140</v>
      </c>
      <c r="F1402" t="s">
        <v>140</v>
      </c>
    </row>
    <row r="1403" spans="1:6" x14ac:dyDescent="0.35">
      <c r="A1403" t="s">
        <v>22</v>
      </c>
      <c r="B1403" t="s">
        <v>778</v>
      </c>
      <c r="C1403">
        <v>1</v>
      </c>
      <c r="D1403" t="s">
        <v>140</v>
      </c>
      <c r="E1403" t="s">
        <v>177</v>
      </c>
      <c r="F1403" t="s">
        <v>140</v>
      </c>
    </row>
    <row r="1404" spans="1:6" x14ac:dyDescent="0.35">
      <c r="A1404" t="s">
        <v>22</v>
      </c>
      <c r="B1404" t="s">
        <v>590</v>
      </c>
      <c r="C1404">
        <v>3</v>
      </c>
      <c r="D1404" t="s">
        <v>824</v>
      </c>
      <c r="E1404" t="s">
        <v>933</v>
      </c>
      <c r="F1404" t="s">
        <v>140</v>
      </c>
    </row>
    <row r="1405" spans="1:6" x14ac:dyDescent="0.35">
      <c r="A1405" t="s">
        <v>22</v>
      </c>
      <c r="B1405" t="s">
        <v>444</v>
      </c>
      <c r="C1405">
        <v>1</v>
      </c>
      <c r="D1405" t="s">
        <v>177</v>
      </c>
      <c r="E1405" t="s">
        <v>140</v>
      </c>
      <c r="F1405" t="s">
        <v>140</v>
      </c>
    </row>
    <row r="1406" spans="1:6" x14ac:dyDescent="0.35">
      <c r="A1406" t="s">
        <v>22</v>
      </c>
      <c r="B1406" t="s">
        <v>445</v>
      </c>
      <c r="C1406">
        <v>1</v>
      </c>
      <c r="D1406" t="s">
        <v>177</v>
      </c>
      <c r="E1406" t="s">
        <v>140</v>
      </c>
      <c r="F1406" t="s">
        <v>140</v>
      </c>
    </row>
    <row r="1407" spans="1:6" x14ac:dyDescent="0.35">
      <c r="A1407" t="s">
        <v>22</v>
      </c>
      <c r="B1407" t="s">
        <v>591</v>
      </c>
      <c r="C1407">
        <v>1</v>
      </c>
      <c r="D1407" t="s">
        <v>177</v>
      </c>
      <c r="E1407" t="s">
        <v>140</v>
      </c>
      <c r="F1407" t="s">
        <v>140</v>
      </c>
    </row>
    <row r="1408" spans="1:6" x14ac:dyDescent="0.35">
      <c r="A1408" t="s">
        <v>22</v>
      </c>
      <c r="B1408" t="s">
        <v>336</v>
      </c>
      <c r="C1408">
        <v>8</v>
      </c>
      <c r="D1408" t="s">
        <v>934</v>
      </c>
      <c r="E1408" t="s">
        <v>935</v>
      </c>
      <c r="F1408" t="s">
        <v>140</v>
      </c>
    </row>
    <row r="1409" spans="1:6" x14ac:dyDescent="0.35">
      <c r="A1409" t="s">
        <v>22</v>
      </c>
      <c r="B1409" t="s">
        <v>339</v>
      </c>
      <c r="C1409">
        <v>4</v>
      </c>
      <c r="D1409" t="s">
        <v>140</v>
      </c>
      <c r="E1409" t="s">
        <v>759</v>
      </c>
      <c r="F1409" t="s">
        <v>758</v>
      </c>
    </row>
    <row r="1410" spans="1:6" x14ac:dyDescent="0.35">
      <c r="A1410" t="s">
        <v>23</v>
      </c>
      <c r="B1410" t="s">
        <v>137</v>
      </c>
      <c r="C1410">
        <v>1</v>
      </c>
      <c r="D1410" t="s">
        <v>177</v>
      </c>
      <c r="E1410" t="s">
        <v>140</v>
      </c>
      <c r="F1410" t="s">
        <v>140</v>
      </c>
    </row>
    <row r="1411" spans="1:6" x14ac:dyDescent="0.35">
      <c r="A1411" t="s">
        <v>23</v>
      </c>
      <c r="B1411" t="s">
        <v>141</v>
      </c>
      <c r="C1411">
        <v>3</v>
      </c>
      <c r="D1411" t="s">
        <v>177</v>
      </c>
      <c r="E1411" t="s">
        <v>140</v>
      </c>
      <c r="F1411" t="s">
        <v>140</v>
      </c>
    </row>
    <row r="1412" spans="1:6" x14ac:dyDescent="0.35">
      <c r="A1412" t="s">
        <v>23</v>
      </c>
      <c r="B1412" t="s">
        <v>144</v>
      </c>
      <c r="C1412">
        <v>6</v>
      </c>
      <c r="D1412" t="s">
        <v>435</v>
      </c>
      <c r="E1412" t="s">
        <v>434</v>
      </c>
      <c r="F1412" t="s">
        <v>140</v>
      </c>
    </row>
    <row r="1413" spans="1:6" x14ac:dyDescent="0.35">
      <c r="A1413" t="s">
        <v>23</v>
      </c>
      <c r="B1413" t="s">
        <v>148</v>
      </c>
      <c r="C1413">
        <v>3</v>
      </c>
      <c r="D1413" t="s">
        <v>635</v>
      </c>
      <c r="E1413" t="s">
        <v>634</v>
      </c>
      <c r="F1413" t="s">
        <v>140</v>
      </c>
    </row>
    <row r="1414" spans="1:6" x14ac:dyDescent="0.35">
      <c r="A1414" t="s">
        <v>23</v>
      </c>
      <c r="B1414" t="s">
        <v>151</v>
      </c>
      <c r="C1414">
        <v>4</v>
      </c>
      <c r="D1414" t="s">
        <v>221</v>
      </c>
      <c r="E1414" t="s">
        <v>220</v>
      </c>
      <c r="F1414" t="s">
        <v>140</v>
      </c>
    </row>
    <row r="1415" spans="1:6" x14ac:dyDescent="0.35">
      <c r="A1415" t="s">
        <v>23</v>
      </c>
      <c r="B1415" t="s">
        <v>154</v>
      </c>
      <c r="C1415">
        <v>6</v>
      </c>
      <c r="D1415" t="s">
        <v>526</v>
      </c>
      <c r="E1415" t="s">
        <v>891</v>
      </c>
      <c r="F1415" t="s">
        <v>140</v>
      </c>
    </row>
    <row r="1416" spans="1:6" x14ac:dyDescent="0.35">
      <c r="A1416" t="s">
        <v>23</v>
      </c>
      <c r="B1416" t="s">
        <v>155</v>
      </c>
      <c r="C1416">
        <v>7</v>
      </c>
      <c r="D1416" t="s">
        <v>855</v>
      </c>
      <c r="E1416" t="s">
        <v>854</v>
      </c>
      <c r="F1416" t="s">
        <v>140</v>
      </c>
    </row>
    <row r="1417" spans="1:6" x14ac:dyDescent="0.35">
      <c r="A1417" t="s">
        <v>23</v>
      </c>
      <c r="B1417" t="s">
        <v>158</v>
      </c>
      <c r="C1417">
        <v>5</v>
      </c>
      <c r="D1417" t="s">
        <v>153</v>
      </c>
      <c r="E1417" t="s">
        <v>152</v>
      </c>
      <c r="F1417" t="s">
        <v>140</v>
      </c>
    </row>
    <row r="1418" spans="1:6" x14ac:dyDescent="0.35">
      <c r="A1418" t="s">
        <v>23</v>
      </c>
      <c r="B1418" t="s">
        <v>161</v>
      </c>
      <c r="C1418">
        <v>7</v>
      </c>
      <c r="D1418" t="s">
        <v>732</v>
      </c>
      <c r="E1418" t="s">
        <v>733</v>
      </c>
      <c r="F1418" t="s">
        <v>140</v>
      </c>
    </row>
    <row r="1419" spans="1:6" x14ac:dyDescent="0.35">
      <c r="A1419" t="s">
        <v>23</v>
      </c>
      <c r="B1419" t="s">
        <v>164</v>
      </c>
      <c r="C1419">
        <v>1</v>
      </c>
      <c r="D1419" t="s">
        <v>177</v>
      </c>
      <c r="E1419" t="s">
        <v>140</v>
      </c>
      <c r="F1419" t="s">
        <v>140</v>
      </c>
    </row>
    <row r="1420" spans="1:6" x14ac:dyDescent="0.35">
      <c r="A1420" t="s">
        <v>23</v>
      </c>
      <c r="B1420" t="s">
        <v>167</v>
      </c>
      <c r="C1420">
        <v>3</v>
      </c>
      <c r="D1420" t="s">
        <v>461</v>
      </c>
      <c r="E1420" t="s">
        <v>462</v>
      </c>
      <c r="F1420" t="s">
        <v>140</v>
      </c>
    </row>
    <row r="1421" spans="1:6" x14ac:dyDescent="0.35">
      <c r="A1421" t="s">
        <v>23</v>
      </c>
      <c r="B1421" t="s">
        <v>170</v>
      </c>
      <c r="C1421">
        <v>6</v>
      </c>
      <c r="D1421" t="s">
        <v>324</v>
      </c>
      <c r="E1421" t="s">
        <v>323</v>
      </c>
      <c r="F1421" t="s">
        <v>140</v>
      </c>
    </row>
    <row r="1422" spans="1:6" x14ac:dyDescent="0.35">
      <c r="A1422" t="s">
        <v>23</v>
      </c>
      <c r="B1422" t="s">
        <v>173</v>
      </c>
      <c r="C1422">
        <v>1</v>
      </c>
      <c r="D1422" t="s">
        <v>177</v>
      </c>
      <c r="E1422" t="s">
        <v>140</v>
      </c>
      <c r="F1422" t="s">
        <v>140</v>
      </c>
    </row>
    <row r="1423" spans="1:6" x14ac:dyDescent="0.35">
      <c r="A1423" t="s">
        <v>23</v>
      </c>
      <c r="B1423" t="s">
        <v>176</v>
      </c>
      <c r="C1423">
        <v>8</v>
      </c>
      <c r="D1423" t="s">
        <v>777</v>
      </c>
      <c r="E1423" t="s">
        <v>776</v>
      </c>
      <c r="F1423" t="s">
        <v>140</v>
      </c>
    </row>
    <row r="1424" spans="1:6" x14ac:dyDescent="0.35">
      <c r="A1424" t="s">
        <v>23</v>
      </c>
      <c r="B1424" t="s">
        <v>178</v>
      </c>
      <c r="C1424">
        <v>3</v>
      </c>
      <c r="D1424" t="s">
        <v>909</v>
      </c>
      <c r="E1424" t="s">
        <v>910</v>
      </c>
      <c r="F1424" t="s">
        <v>140</v>
      </c>
    </row>
    <row r="1425" spans="1:6" x14ac:dyDescent="0.35">
      <c r="A1425" t="s">
        <v>23</v>
      </c>
      <c r="B1425" t="s">
        <v>181</v>
      </c>
      <c r="C1425">
        <v>4</v>
      </c>
      <c r="D1425" t="s">
        <v>936</v>
      </c>
      <c r="E1425" t="s">
        <v>937</v>
      </c>
      <c r="F1425" t="s">
        <v>140</v>
      </c>
    </row>
    <row r="1426" spans="1:6" x14ac:dyDescent="0.35">
      <c r="A1426" t="s">
        <v>23</v>
      </c>
      <c r="B1426" t="s">
        <v>184</v>
      </c>
      <c r="C1426">
        <v>3</v>
      </c>
      <c r="D1426" t="s">
        <v>196</v>
      </c>
      <c r="E1426" t="s">
        <v>195</v>
      </c>
      <c r="F1426" t="s">
        <v>140</v>
      </c>
    </row>
    <row r="1427" spans="1:6" x14ac:dyDescent="0.35">
      <c r="A1427" t="s">
        <v>23</v>
      </c>
      <c r="B1427" t="s">
        <v>185</v>
      </c>
      <c r="C1427">
        <v>1</v>
      </c>
      <c r="D1427" t="s">
        <v>140</v>
      </c>
      <c r="E1427" t="s">
        <v>177</v>
      </c>
      <c r="F1427" t="s">
        <v>140</v>
      </c>
    </row>
    <row r="1428" spans="1:6" x14ac:dyDescent="0.35">
      <c r="A1428" t="s">
        <v>23</v>
      </c>
      <c r="B1428" t="s">
        <v>189</v>
      </c>
      <c r="C1428">
        <v>3</v>
      </c>
      <c r="D1428" t="s">
        <v>196</v>
      </c>
      <c r="E1428" t="s">
        <v>195</v>
      </c>
      <c r="F1428" t="s">
        <v>140</v>
      </c>
    </row>
    <row r="1429" spans="1:6" x14ac:dyDescent="0.35">
      <c r="A1429" t="s">
        <v>23</v>
      </c>
      <c r="B1429" t="s">
        <v>190</v>
      </c>
      <c r="C1429">
        <v>3</v>
      </c>
      <c r="D1429" t="s">
        <v>481</v>
      </c>
      <c r="E1429" t="s">
        <v>480</v>
      </c>
      <c r="F1429" t="s">
        <v>140</v>
      </c>
    </row>
    <row r="1430" spans="1:6" x14ac:dyDescent="0.35">
      <c r="A1430" t="s">
        <v>23</v>
      </c>
      <c r="B1430" t="s">
        <v>193</v>
      </c>
      <c r="C1430">
        <v>4</v>
      </c>
      <c r="D1430" t="s">
        <v>149</v>
      </c>
      <c r="E1430" t="s">
        <v>150</v>
      </c>
      <c r="F1430" t="s">
        <v>140</v>
      </c>
    </row>
    <row r="1431" spans="1:6" x14ac:dyDescent="0.35">
      <c r="A1431" t="s">
        <v>23</v>
      </c>
      <c r="B1431" t="s">
        <v>194</v>
      </c>
      <c r="C1431">
        <v>3</v>
      </c>
      <c r="D1431" t="s">
        <v>140</v>
      </c>
      <c r="E1431" t="s">
        <v>177</v>
      </c>
      <c r="F1431" t="s">
        <v>140</v>
      </c>
    </row>
    <row r="1432" spans="1:6" x14ac:dyDescent="0.35">
      <c r="A1432" t="s">
        <v>23</v>
      </c>
      <c r="B1432" t="s">
        <v>197</v>
      </c>
      <c r="C1432">
        <v>1</v>
      </c>
      <c r="D1432" t="s">
        <v>177</v>
      </c>
      <c r="E1432" t="s">
        <v>140</v>
      </c>
      <c r="F1432" t="s">
        <v>140</v>
      </c>
    </row>
    <row r="1433" spans="1:6" x14ac:dyDescent="0.35">
      <c r="A1433" t="s">
        <v>23</v>
      </c>
      <c r="B1433" t="s">
        <v>200</v>
      </c>
      <c r="C1433">
        <v>3</v>
      </c>
      <c r="D1433" t="s">
        <v>177</v>
      </c>
      <c r="E1433" t="s">
        <v>140</v>
      </c>
      <c r="F1433" t="s">
        <v>140</v>
      </c>
    </row>
    <row r="1434" spans="1:6" x14ac:dyDescent="0.35">
      <c r="A1434" t="s">
        <v>23</v>
      </c>
      <c r="B1434" t="s">
        <v>203</v>
      </c>
      <c r="C1434">
        <v>2</v>
      </c>
      <c r="D1434" t="s">
        <v>821</v>
      </c>
      <c r="E1434" t="s">
        <v>822</v>
      </c>
      <c r="F1434" t="s">
        <v>140</v>
      </c>
    </row>
    <row r="1435" spans="1:6" x14ac:dyDescent="0.35">
      <c r="A1435" t="s">
        <v>23</v>
      </c>
      <c r="B1435" t="s">
        <v>204</v>
      </c>
      <c r="C1435">
        <v>3</v>
      </c>
      <c r="D1435" t="s">
        <v>756</v>
      </c>
      <c r="E1435" t="s">
        <v>757</v>
      </c>
      <c r="F1435" t="s">
        <v>140</v>
      </c>
    </row>
    <row r="1436" spans="1:6" x14ac:dyDescent="0.35">
      <c r="A1436" t="s">
        <v>23</v>
      </c>
      <c r="B1436" t="s">
        <v>207</v>
      </c>
      <c r="C1436">
        <v>4</v>
      </c>
      <c r="D1436" t="s">
        <v>177</v>
      </c>
      <c r="E1436" t="s">
        <v>140</v>
      </c>
      <c r="F1436" t="s">
        <v>140</v>
      </c>
    </row>
    <row r="1437" spans="1:6" x14ac:dyDescent="0.35">
      <c r="A1437" t="s">
        <v>23</v>
      </c>
      <c r="B1437" t="s">
        <v>210</v>
      </c>
      <c r="C1437">
        <v>4</v>
      </c>
      <c r="D1437" t="s">
        <v>907</v>
      </c>
      <c r="E1437" t="s">
        <v>908</v>
      </c>
      <c r="F1437" t="s">
        <v>140</v>
      </c>
    </row>
    <row r="1438" spans="1:6" x14ac:dyDescent="0.35">
      <c r="A1438" t="s">
        <v>23</v>
      </c>
      <c r="B1438" t="s">
        <v>213</v>
      </c>
      <c r="C1438">
        <v>6</v>
      </c>
      <c r="D1438" t="s">
        <v>911</v>
      </c>
      <c r="E1438" t="s">
        <v>912</v>
      </c>
      <c r="F1438" t="s">
        <v>140</v>
      </c>
    </row>
    <row r="1439" spans="1:6" x14ac:dyDescent="0.35">
      <c r="A1439" t="s">
        <v>23</v>
      </c>
      <c r="B1439" t="s">
        <v>216</v>
      </c>
      <c r="C1439">
        <v>1</v>
      </c>
      <c r="D1439" t="s">
        <v>140</v>
      </c>
      <c r="E1439" t="s">
        <v>177</v>
      </c>
      <c r="F1439" t="s">
        <v>140</v>
      </c>
    </row>
    <row r="1440" spans="1:6" x14ac:dyDescent="0.35">
      <c r="A1440" t="s">
        <v>23</v>
      </c>
      <c r="B1440" t="s">
        <v>219</v>
      </c>
      <c r="C1440">
        <v>8</v>
      </c>
      <c r="D1440" t="s">
        <v>794</v>
      </c>
      <c r="E1440" t="s">
        <v>793</v>
      </c>
      <c r="F1440" t="s">
        <v>140</v>
      </c>
    </row>
    <row r="1441" spans="1:6" x14ac:dyDescent="0.35">
      <c r="A1441" t="s">
        <v>23</v>
      </c>
      <c r="B1441" t="s">
        <v>222</v>
      </c>
      <c r="C1441">
        <v>2</v>
      </c>
      <c r="D1441" t="s">
        <v>177</v>
      </c>
      <c r="E1441" t="s">
        <v>140</v>
      </c>
      <c r="F1441" t="s">
        <v>140</v>
      </c>
    </row>
    <row r="1442" spans="1:6" x14ac:dyDescent="0.35">
      <c r="A1442" t="s">
        <v>23</v>
      </c>
      <c r="B1442" t="s">
        <v>225</v>
      </c>
      <c r="C1442">
        <v>13</v>
      </c>
      <c r="D1442" t="s">
        <v>938</v>
      </c>
      <c r="E1442" t="s">
        <v>939</v>
      </c>
      <c r="F1442" t="s">
        <v>140</v>
      </c>
    </row>
    <row r="1443" spans="1:6" x14ac:dyDescent="0.35">
      <c r="A1443" t="s">
        <v>23</v>
      </c>
      <c r="B1443" t="s">
        <v>228</v>
      </c>
      <c r="C1443">
        <v>4</v>
      </c>
      <c r="D1443" t="s">
        <v>769</v>
      </c>
      <c r="E1443" t="s">
        <v>768</v>
      </c>
      <c r="F1443" t="s">
        <v>140</v>
      </c>
    </row>
    <row r="1444" spans="1:6" x14ac:dyDescent="0.35">
      <c r="A1444" t="s">
        <v>23</v>
      </c>
      <c r="B1444" t="s">
        <v>229</v>
      </c>
      <c r="C1444">
        <v>11</v>
      </c>
      <c r="D1444" t="s">
        <v>79</v>
      </c>
      <c r="E1444" t="s">
        <v>78</v>
      </c>
      <c r="F1444" t="s">
        <v>140</v>
      </c>
    </row>
    <row r="1445" spans="1:6" x14ac:dyDescent="0.35">
      <c r="A1445" t="s">
        <v>23</v>
      </c>
      <c r="B1445" t="s">
        <v>232</v>
      </c>
      <c r="C1445">
        <v>4</v>
      </c>
      <c r="D1445" t="s">
        <v>234</v>
      </c>
      <c r="E1445" t="s">
        <v>233</v>
      </c>
      <c r="F1445" t="s">
        <v>140</v>
      </c>
    </row>
    <row r="1446" spans="1:6" x14ac:dyDescent="0.35">
      <c r="A1446" t="s">
        <v>23</v>
      </c>
      <c r="B1446" t="s">
        <v>235</v>
      </c>
      <c r="C1446">
        <v>13</v>
      </c>
      <c r="D1446" t="s">
        <v>351</v>
      </c>
      <c r="E1446" t="s">
        <v>584</v>
      </c>
      <c r="F1446" t="s">
        <v>940</v>
      </c>
    </row>
    <row r="1447" spans="1:6" x14ac:dyDescent="0.35">
      <c r="A1447" t="s">
        <v>23</v>
      </c>
      <c r="B1447" t="s">
        <v>238</v>
      </c>
      <c r="C1447">
        <v>5</v>
      </c>
      <c r="D1447" t="s">
        <v>670</v>
      </c>
      <c r="E1447" t="s">
        <v>671</v>
      </c>
      <c r="F1447" t="s">
        <v>140</v>
      </c>
    </row>
    <row r="1448" spans="1:6" x14ac:dyDescent="0.35">
      <c r="A1448" t="s">
        <v>23</v>
      </c>
      <c r="B1448" t="s">
        <v>241</v>
      </c>
      <c r="C1448">
        <v>8</v>
      </c>
      <c r="D1448" t="s">
        <v>245</v>
      </c>
      <c r="E1448" t="s">
        <v>246</v>
      </c>
      <c r="F1448" t="s">
        <v>140</v>
      </c>
    </row>
    <row r="1449" spans="1:6" x14ac:dyDescent="0.35">
      <c r="A1449" t="s">
        <v>23</v>
      </c>
      <c r="B1449" t="s">
        <v>244</v>
      </c>
      <c r="C1449">
        <v>6</v>
      </c>
      <c r="D1449" t="s">
        <v>765</v>
      </c>
      <c r="E1449" t="s">
        <v>764</v>
      </c>
      <c r="F1449" t="s">
        <v>140</v>
      </c>
    </row>
    <row r="1450" spans="1:6" x14ac:dyDescent="0.35">
      <c r="A1450" t="s">
        <v>23</v>
      </c>
      <c r="B1450" t="s">
        <v>247</v>
      </c>
      <c r="C1450">
        <v>8</v>
      </c>
      <c r="D1450" t="s">
        <v>328</v>
      </c>
      <c r="E1450" t="s">
        <v>327</v>
      </c>
      <c r="F1450" t="s">
        <v>140</v>
      </c>
    </row>
    <row r="1451" spans="1:6" x14ac:dyDescent="0.35">
      <c r="A1451" t="s">
        <v>23</v>
      </c>
      <c r="B1451" t="s">
        <v>250</v>
      </c>
      <c r="C1451">
        <v>8</v>
      </c>
      <c r="D1451" t="s">
        <v>547</v>
      </c>
      <c r="E1451" t="s">
        <v>292</v>
      </c>
      <c r="F1451" t="s">
        <v>140</v>
      </c>
    </row>
    <row r="1452" spans="1:6" x14ac:dyDescent="0.35">
      <c r="A1452" t="s">
        <v>23</v>
      </c>
      <c r="B1452" t="s">
        <v>253</v>
      </c>
      <c r="C1452">
        <v>5</v>
      </c>
      <c r="D1452" t="s">
        <v>763</v>
      </c>
      <c r="E1452" t="s">
        <v>762</v>
      </c>
      <c r="F1452" t="s">
        <v>140</v>
      </c>
    </row>
    <row r="1453" spans="1:6" x14ac:dyDescent="0.35">
      <c r="A1453" t="s">
        <v>23</v>
      </c>
      <c r="B1453" t="s">
        <v>254</v>
      </c>
      <c r="C1453">
        <v>4</v>
      </c>
      <c r="D1453" t="s">
        <v>719</v>
      </c>
      <c r="E1453" t="s">
        <v>718</v>
      </c>
      <c r="F1453" t="s">
        <v>140</v>
      </c>
    </row>
    <row r="1454" spans="1:6" x14ac:dyDescent="0.35">
      <c r="A1454" t="s">
        <v>23</v>
      </c>
      <c r="B1454" t="s">
        <v>257</v>
      </c>
      <c r="C1454">
        <v>2</v>
      </c>
      <c r="D1454" t="s">
        <v>140</v>
      </c>
      <c r="E1454" t="s">
        <v>177</v>
      </c>
      <c r="F1454" t="s">
        <v>140</v>
      </c>
    </row>
    <row r="1455" spans="1:6" x14ac:dyDescent="0.35">
      <c r="A1455" t="s">
        <v>23</v>
      </c>
      <c r="B1455" t="s">
        <v>258</v>
      </c>
      <c r="C1455">
        <v>6</v>
      </c>
      <c r="D1455" t="s">
        <v>373</v>
      </c>
      <c r="E1455" t="s">
        <v>372</v>
      </c>
      <c r="F1455" t="s">
        <v>140</v>
      </c>
    </row>
    <row r="1456" spans="1:6" x14ac:dyDescent="0.35">
      <c r="A1456" t="s">
        <v>23</v>
      </c>
      <c r="B1456" t="s">
        <v>259</v>
      </c>
      <c r="C1456">
        <v>5</v>
      </c>
      <c r="D1456" t="s">
        <v>877</v>
      </c>
      <c r="E1456" t="s">
        <v>876</v>
      </c>
      <c r="F1456" t="s">
        <v>140</v>
      </c>
    </row>
    <row r="1457" spans="1:6" x14ac:dyDescent="0.35">
      <c r="A1457" t="s">
        <v>23</v>
      </c>
      <c r="B1457" t="s">
        <v>262</v>
      </c>
      <c r="C1457">
        <v>18</v>
      </c>
      <c r="D1457" t="s">
        <v>313</v>
      </c>
      <c r="E1457" t="s">
        <v>314</v>
      </c>
      <c r="F1457" t="s">
        <v>140</v>
      </c>
    </row>
    <row r="1458" spans="1:6" x14ac:dyDescent="0.35">
      <c r="A1458" t="s">
        <v>23</v>
      </c>
      <c r="B1458" t="s">
        <v>265</v>
      </c>
      <c r="C1458">
        <v>13</v>
      </c>
      <c r="D1458" t="s">
        <v>806</v>
      </c>
      <c r="E1458" t="s">
        <v>574</v>
      </c>
      <c r="F1458" t="s">
        <v>140</v>
      </c>
    </row>
    <row r="1459" spans="1:6" x14ac:dyDescent="0.35">
      <c r="A1459" t="s">
        <v>23</v>
      </c>
      <c r="B1459" t="s">
        <v>268</v>
      </c>
      <c r="C1459">
        <v>10</v>
      </c>
      <c r="D1459" t="s">
        <v>640</v>
      </c>
      <c r="E1459" t="s">
        <v>641</v>
      </c>
      <c r="F1459" t="s">
        <v>140</v>
      </c>
    </row>
    <row r="1460" spans="1:6" x14ac:dyDescent="0.35">
      <c r="A1460" t="s">
        <v>23</v>
      </c>
      <c r="B1460" t="s">
        <v>271</v>
      </c>
      <c r="C1460">
        <v>9</v>
      </c>
      <c r="D1460" t="s">
        <v>934</v>
      </c>
      <c r="E1460" t="s">
        <v>935</v>
      </c>
      <c r="F1460" t="s">
        <v>140</v>
      </c>
    </row>
    <row r="1461" spans="1:6" x14ac:dyDescent="0.35">
      <c r="A1461" t="s">
        <v>23</v>
      </c>
      <c r="B1461" t="s">
        <v>274</v>
      </c>
      <c r="C1461">
        <v>10</v>
      </c>
      <c r="D1461" t="s">
        <v>799</v>
      </c>
      <c r="E1461" t="s">
        <v>798</v>
      </c>
      <c r="F1461" t="s">
        <v>140</v>
      </c>
    </row>
    <row r="1462" spans="1:6" x14ac:dyDescent="0.35">
      <c r="A1462" t="s">
        <v>23</v>
      </c>
      <c r="B1462" t="s">
        <v>275</v>
      </c>
      <c r="C1462">
        <v>9</v>
      </c>
      <c r="D1462" t="s">
        <v>303</v>
      </c>
      <c r="E1462" t="s">
        <v>304</v>
      </c>
      <c r="F1462" t="s">
        <v>140</v>
      </c>
    </row>
    <row r="1463" spans="1:6" x14ac:dyDescent="0.35">
      <c r="A1463" t="s">
        <v>23</v>
      </c>
      <c r="B1463" t="s">
        <v>278</v>
      </c>
      <c r="C1463">
        <v>10</v>
      </c>
      <c r="D1463" t="s">
        <v>101</v>
      </c>
      <c r="E1463" t="s">
        <v>102</v>
      </c>
      <c r="F1463" t="s">
        <v>140</v>
      </c>
    </row>
    <row r="1464" spans="1:6" x14ac:dyDescent="0.35">
      <c r="A1464" t="s">
        <v>23</v>
      </c>
      <c r="B1464" t="s">
        <v>281</v>
      </c>
      <c r="C1464">
        <v>4</v>
      </c>
      <c r="D1464" t="s">
        <v>493</v>
      </c>
      <c r="E1464" t="s">
        <v>492</v>
      </c>
      <c r="F1464" t="s">
        <v>140</v>
      </c>
    </row>
    <row r="1465" spans="1:6" x14ac:dyDescent="0.35">
      <c r="A1465" t="s">
        <v>23</v>
      </c>
      <c r="B1465" t="s">
        <v>282</v>
      </c>
      <c r="C1465">
        <v>1</v>
      </c>
      <c r="D1465" t="s">
        <v>140</v>
      </c>
      <c r="E1465" t="s">
        <v>177</v>
      </c>
      <c r="F1465" t="s">
        <v>140</v>
      </c>
    </row>
    <row r="1466" spans="1:6" x14ac:dyDescent="0.35">
      <c r="A1466" t="s">
        <v>23</v>
      </c>
      <c r="B1466" t="s">
        <v>283</v>
      </c>
      <c r="C1466">
        <v>12</v>
      </c>
      <c r="D1466" t="s">
        <v>832</v>
      </c>
      <c r="E1466" t="s">
        <v>831</v>
      </c>
      <c r="F1466" t="s">
        <v>140</v>
      </c>
    </row>
    <row r="1467" spans="1:6" x14ac:dyDescent="0.35">
      <c r="A1467" t="s">
        <v>23</v>
      </c>
      <c r="B1467" t="s">
        <v>284</v>
      </c>
      <c r="C1467">
        <v>6</v>
      </c>
      <c r="D1467" t="s">
        <v>436</v>
      </c>
      <c r="E1467" t="s">
        <v>437</v>
      </c>
      <c r="F1467" t="s">
        <v>140</v>
      </c>
    </row>
    <row r="1468" spans="1:6" x14ac:dyDescent="0.35">
      <c r="A1468" t="s">
        <v>23</v>
      </c>
      <c r="B1468" t="s">
        <v>287</v>
      </c>
      <c r="C1468">
        <v>8</v>
      </c>
      <c r="D1468" t="s">
        <v>491</v>
      </c>
      <c r="E1468" t="s">
        <v>490</v>
      </c>
      <c r="F1468" t="s">
        <v>140</v>
      </c>
    </row>
    <row r="1469" spans="1:6" x14ac:dyDescent="0.35">
      <c r="A1469" t="s">
        <v>23</v>
      </c>
      <c r="B1469" t="s">
        <v>290</v>
      </c>
      <c r="C1469">
        <v>11</v>
      </c>
      <c r="D1469" t="s">
        <v>863</v>
      </c>
      <c r="E1469" t="s">
        <v>864</v>
      </c>
      <c r="F1469" t="s">
        <v>140</v>
      </c>
    </row>
    <row r="1470" spans="1:6" x14ac:dyDescent="0.35">
      <c r="A1470" t="s">
        <v>23</v>
      </c>
      <c r="B1470" t="s">
        <v>294</v>
      </c>
      <c r="C1470">
        <v>12</v>
      </c>
      <c r="D1470" t="s">
        <v>941</v>
      </c>
      <c r="E1470" t="s">
        <v>755</v>
      </c>
      <c r="F1470" t="s">
        <v>140</v>
      </c>
    </row>
    <row r="1471" spans="1:6" x14ac:dyDescent="0.35">
      <c r="A1471" t="s">
        <v>23</v>
      </c>
      <c r="B1471" t="s">
        <v>297</v>
      </c>
      <c r="C1471">
        <v>6</v>
      </c>
      <c r="D1471" t="s">
        <v>367</v>
      </c>
      <c r="E1471" t="s">
        <v>366</v>
      </c>
      <c r="F1471" t="s">
        <v>140</v>
      </c>
    </row>
    <row r="1472" spans="1:6" x14ac:dyDescent="0.35">
      <c r="A1472" t="s">
        <v>23</v>
      </c>
      <c r="B1472" t="s">
        <v>300</v>
      </c>
      <c r="C1472">
        <v>6</v>
      </c>
      <c r="D1472" t="s">
        <v>593</v>
      </c>
      <c r="E1472" t="s">
        <v>594</v>
      </c>
      <c r="F1472" t="s">
        <v>140</v>
      </c>
    </row>
    <row r="1473" spans="1:6" x14ac:dyDescent="0.35">
      <c r="A1473" t="s">
        <v>23</v>
      </c>
      <c r="B1473" t="s">
        <v>301</v>
      </c>
      <c r="C1473">
        <v>10</v>
      </c>
      <c r="D1473" t="s">
        <v>245</v>
      </c>
      <c r="E1473" t="s">
        <v>246</v>
      </c>
      <c r="F1473" t="s">
        <v>140</v>
      </c>
    </row>
    <row r="1474" spans="1:6" x14ac:dyDescent="0.35">
      <c r="A1474" t="s">
        <v>23</v>
      </c>
      <c r="B1474" t="s">
        <v>302</v>
      </c>
      <c r="C1474">
        <v>10</v>
      </c>
      <c r="D1474" t="s">
        <v>481</v>
      </c>
      <c r="E1474" t="s">
        <v>480</v>
      </c>
      <c r="F1474" t="s">
        <v>140</v>
      </c>
    </row>
    <row r="1475" spans="1:6" x14ac:dyDescent="0.35">
      <c r="A1475" t="s">
        <v>23</v>
      </c>
      <c r="B1475" t="s">
        <v>305</v>
      </c>
      <c r="C1475">
        <v>7</v>
      </c>
      <c r="D1475" t="s">
        <v>44</v>
      </c>
      <c r="E1475" t="s">
        <v>522</v>
      </c>
      <c r="F1475" t="s">
        <v>103</v>
      </c>
    </row>
    <row r="1476" spans="1:6" x14ac:dyDescent="0.35">
      <c r="A1476" t="s">
        <v>23</v>
      </c>
      <c r="B1476" t="s">
        <v>308</v>
      </c>
      <c r="C1476">
        <v>4</v>
      </c>
      <c r="D1476" t="s">
        <v>357</v>
      </c>
      <c r="E1476" t="s">
        <v>356</v>
      </c>
      <c r="F1476" t="s">
        <v>140</v>
      </c>
    </row>
    <row r="1477" spans="1:6" x14ac:dyDescent="0.35">
      <c r="A1477" t="s">
        <v>23</v>
      </c>
      <c r="B1477" t="s">
        <v>311</v>
      </c>
      <c r="C1477">
        <v>10</v>
      </c>
      <c r="D1477" t="s">
        <v>701</v>
      </c>
      <c r="E1477" t="s">
        <v>546</v>
      </c>
      <c r="F1477" t="s">
        <v>140</v>
      </c>
    </row>
    <row r="1478" spans="1:6" x14ac:dyDescent="0.35">
      <c r="A1478" t="s">
        <v>23</v>
      </c>
      <c r="B1478" t="s">
        <v>312</v>
      </c>
      <c r="C1478">
        <v>6</v>
      </c>
      <c r="D1478" t="s">
        <v>625</v>
      </c>
      <c r="E1478" t="s">
        <v>624</v>
      </c>
      <c r="F1478" t="s">
        <v>140</v>
      </c>
    </row>
    <row r="1479" spans="1:6" x14ac:dyDescent="0.35">
      <c r="A1479" t="s">
        <v>23</v>
      </c>
      <c r="B1479" t="s">
        <v>315</v>
      </c>
      <c r="C1479">
        <v>7</v>
      </c>
      <c r="D1479" t="s">
        <v>450</v>
      </c>
      <c r="E1479" t="s">
        <v>451</v>
      </c>
      <c r="F1479" t="s">
        <v>140</v>
      </c>
    </row>
    <row r="1480" spans="1:6" x14ac:dyDescent="0.35">
      <c r="A1480" t="s">
        <v>23</v>
      </c>
      <c r="B1480" t="s">
        <v>318</v>
      </c>
      <c r="C1480">
        <v>6</v>
      </c>
      <c r="D1480" t="s">
        <v>702</v>
      </c>
      <c r="E1480" t="s">
        <v>703</v>
      </c>
      <c r="F1480" t="s">
        <v>140</v>
      </c>
    </row>
    <row r="1481" spans="1:6" x14ac:dyDescent="0.35">
      <c r="A1481" t="s">
        <v>23</v>
      </c>
      <c r="B1481" t="s">
        <v>321</v>
      </c>
      <c r="C1481">
        <v>4</v>
      </c>
      <c r="D1481" t="s">
        <v>942</v>
      </c>
      <c r="E1481" t="s">
        <v>943</v>
      </c>
      <c r="F1481" t="s">
        <v>140</v>
      </c>
    </row>
    <row r="1482" spans="1:6" x14ac:dyDescent="0.35">
      <c r="A1482" t="s">
        <v>23</v>
      </c>
      <c r="B1482" t="s">
        <v>322</v>
      </c>
      <c r="C1482">
        <v>5</v>
      </c>
      <c r="D1482" t="s">
        <v>882</v>
      </c>
      <c r="E1482" t="s">
        <v>881</v>
      </c>
      <c r="F1482" t="s">
        <v>140</v>
      </c>
    </row>
    <row r="1483" spans="1:6" x14ac:dyDescent="0.35">
      <c r="A1483" t="s">
        <v>23</v>
      </c>
      <c r="B1483" t="s">
        <v>325</v>
      </c>
      <c r="C1483">
        <v>5</v>
      </c>
      <c r="D1483" t="s">
        <v>672</v>
      </c>
      <c r="E1483" t="s">
        <v>673</v>
      </c>
      <c r="F1483" t="s">
        <v>140</v>
      </c>
    </row>
    <row r="1484" spans="1:6" x14ac:dyDescent="0.35">
      <c r="A1484" t="s">
        <v>23</v>
      </c>
      <c r="B1484" t="s">
        <v>326</v>
      </c>
      <c r="C1484">
        <v>3</v>
      </c>
      <c r="D1484" t="s">
        <v>177</v>
      </c>
      <c r="E1484" t="s">
        <v>140</v>
      </c>
      <c r="F1484" t="s">
        <v>140</v>
      </c>
    </row>
    <row r="1485" spans="1:6" x14ac:dyDescent="0.35">
      <c r="A1485" t="s">
        <v>23</v>
      </c>
      <c r="B1485" t="s">
        <v>329</v>
      </c>
      <c r="C1485">
        <v>4</v>
      </c>
      <c r="D1485" t="s">
        <v>480</v>
      </c>
      <c r="E1485" t="s">
        <v>481</v>
      </c>
      <c r="F1485" t="s">
        <v>140</v>
      </c>
    </row>
    <row r="1486" spans="1:6" x14ac:dyDescent="0.35">
      <c r="A1486" t="s">
        <v>23</v>
      </c>
      <c r="B1486" t="s">
        <v>438</v>
      </c>
      <c r="C1486">
        <v>3</v>
      </c>
      <c r="D1486" t="s">
        <v>467</v>
      </c>
      <c r="E1486" t="s">
        <v>468</v>
      </c>
      <c r="F1486" t="s">
        <v>140</v>
      </c>
    </row>
    <row r="1487" spans="1:6" x14ac:dyDescent="0.35">
      <c r="A1487" t="s">
        <v>23</v>
      </c>
      <c r="B1487" t="s">
        <v>330</v>
      </c>
      <c r="C1487">
        <v>3</v>
      </c>
      <c r="D1487" t="s">
        <v>718</v>
      </c>
      <c r="E1487" t="s">
        <v>719</v>
      </c>
      <c r="F1487" t="s">
        <v>140</v>
      </c>
    </row>
    <row r="1488" spans="1:6" x14ac:dyDescent="0.35">
      <c r="A1488" t="s">
        <v>23</v>
      </c>
      <c r="B1488" t="s">
        <v>441</v>
      </c>
      <c r="C1488">
        <v>2</v>
      </c>
      <c r="D1488" t="s">
        <v>177</v>
      </c>
      <c r="E1488" t="s">
        <v>140</v>
      </c>
      <c r="F1488" t="s">
        <v>140</v>
      </c>
    </row>
    <row r="1489" spans="1:6" x14ac:dyDescent="0.35">
      <c r="A1489" t="s">
        <v>23</v>
      </c>
      <c r="B1489" t="s">
        <v>524</v>
      </c>
      <c r="C1489">
        <v>2</v>
      </c>
      <c r="D1489" t="s">
        <v>610</v>
      </c>
      <c r="E1489" t="s">
        <v>610</v>
      </c>
      <c r="F1489" t="s">
        <v>140</v>
      </c>
    </row>
    <row r="1490" spans="1:6" x14ac:dyDescent="0.35">
      <c r="A1490" t="s">
        <v>23</v>
      </c>
      <c r="B1490" t="s">
        <v>333</v>
      </c>
      <c r="C1490">
        <v>4</v>
      </c>
      <c r="D1490" t="s">
        <v>748</v>
      </c>
      <c r="E1490" t="s">
        <v>749</v>
      </c>
      <c r="F1490" t="s">
        <v>140</v>
      </c>
    </row>
    <row r="1491" spans="1:6" x14ac:dyDescent="0.35">
      <c r="A1491" t="s">
        <v>23</v>
      </c>
      <c r="B1491" t="s">
        <v>334</v>
      </c>
      <c r="C1491">
        <v>3</v>
      </c>
      <c r="D1491" t="s">
        <v>260</v>
      </c>
      <c r="E1491" t="s">
        <v>261</v>
      </c>
      <c r="F1491" t="s">
        <v>140</v>
      </c>
    </row>
    <row r="1492" spans="1:6" x14ac:dyDescent="0.35">
      <c r="A1492" t="s">
        <v>23</v>
      </c>
      <c r="B1492" t="s">
        <v>335</v>
      </c>
      <c r="C1492">
        <v>2</v>
      </c>
      <c r="D1492" t="s">
        <v>610</v>
      </c>
      <c r="E1492" t="s">
        <v>610</v>
      </c>
      <c r="F1492" t="s">
        <v>140</v>
      </c>
    </row>
    <row r="1493" spans="1:6" x14ac:dyDescent="0.35">
      <c r="A1493" t="s">
        <v>23</v>
      </c>
      <c r="B1493" t="s">
        <v>778</v>
      </c>
      <c r="C1493">
        <v>1</v>
      </c>
      <c r="D1493" t="s">
        <v>177</v>
      </c>
      <c r="E1493" t="s">
        <v>140</v>
      </c>
      <c r="F1493" t="s">
        <v>140</v>
      </c>
    </row>
    <row r="1494" spans="1:6" x14ac:dyDescent="0.35">
      <c r="A1494" t="s">
        <v>23</v>
      </c>
      <c r="B1494" t="s">
        <v>444</v>
      </c>
      <c r="C1494">
        <v>1</v>
      </c>
      <c r="D1494" t="s">
        <v>177</v>
      </c>
      <c r="E1494" t="s">
        <v>140</v>
      </c>
      <c r="F1494" t="s">
        <v>140</v>
      </c>
    </row>
    <row r="1495" spans="1:6" x14ac:dyDescent="0.35">
      <c r="A1495" t="s">
        <v>23</v>
      </c>
      <c r="B1495" t="s">
        <v>445</v>
      </c>
      <c r="C1495">
        <v>1</v>
      </c>
      <c r="D1495" t="s">
        <v>177</v>
      </c>
      <c r="E1495" t="s">
        <v>140</v>
      </c>
      <c r="F1495" t="s">
        <v>140</v>
      </c>
    </row>
    <row r="1496" spans="1:6" x14ac:dyDescent="0.35">
      <c r="A1496" t="s">
        <v>23</v>
      </c>
      <c r="B1496" t="s">
        <v>591</v>
      </c>
      <c r="C1496">
        <v>1</v>
      </c>
      <c r="D1496" t="s">
        <v>177</v>
      </c>
      <c r="E1496" t="s">
        <v>140</v>
      </c>
      <c r="F1496" t="s">
        <v>140</v>
      </c>
    </row>
    <row r="1497" spans="1:6" x14ac:dyDescent="0.35">
      <c r="A1497" t="s">
        <v>23</v>
      </c>
      <c r="B1497" t="s">
        <v>336</v>
      </c>
      <c r="C1497">
        <v>6</v>
      </c>
      <c r="D1497" t="s">
        <v>834</v>
      </c>
      <c r="E1497" t="s">
        <v>833</v>
      </c>
      <c r="F1497" t="s">
        <v>140</v>
      </c>
    </row>
    <row r="1498" spans="1:6" x14ac:dyDescent="0.35">
      <c r="A1498" t="s">
        <v>23</v>
      </c>
      <c r="B1498" t="s">
        <v>944</v>
      </c>
      <c r="C1498">
        <v>1</v>
      </c>
      <c r="D1498" t="s">
        <v>177</v>
      </c>
      <c r="E1498" t="s">
        <v>140</v>
      </c>
      <c r="F1498" t="s">
        <v>140</v>
      </c>
    </row>
    <row r="1499" spans="1:6" x14ac:dyDescent="0.35">
      <c r="A1499" t="s">
        <v>23</v>
      </c>
      <c r="B1499" t="s">
        <v>339</v>
      </c>
      <c r="C1499">
        <v>5</v>
      </c>
      <c r="D1499" t="s">
        <v>140</v>
      </c>
      <c r="E1499" t="s">
        <v>822</v>
      </c>
      <c r="F1499" t="s">
        <v>821</v>
      </c>
    </row>
    <row r="1500" spans="1:6" x14ac:dyDescent="0.35">
      <c r="A1500" t="s">
        <v>24</v>
      </c>
      <c r="B1500" t="s">
        <v>137</v>
      </c>
      <c r="C1500">
        <v>5</v>
      </c>
      <c r="D1500" t="s">
        <v>630</v>
      </c>
      <c r="E1500" t="s">
        <v>631</v>
      </c>
      <c r="F1500" t="s">
        <v>140</v>
      </c>
    </row>
    <row r="1501" spans="1:6" x14ac:dyDescent="0.35">
      <c r="A1501" t="s">
        <v>24</v>
      </c>
      <c r="B1501" t="s">
        <v>141</v>
      </c>
      <c r="C1501">
        <v>5</v>
      </c>
      <c r="D1501" t="s">
        <v>945</v>
      </c>
      <c r="E1501" t="s">
        <v>728</v>
      </c>
      <c r="F1501" t="s">
        <v>140</v>
      </c>
    </row>
    <row r="1502" spans="1:6" x14ac:dyDescent="0.35">
      <c r="A1502" t="s">
        <v>24</v>
      </c>
      <c r="B1502" t="s">
        <v>144</v>
      </c>
      <c r="C1502">
        <v>10</v>
      </c>
      <c r="D1502" t="s">
        <v>761</v>
      </c>
      <c r="E1502" t="s">
        <v>760</v>
      </c>
      <c r="F1502" t="s">
        <v>140</v>
      </c>
    </row>
    <row r="1503" spans="1:6" x14ac:dyDescent="0.35">
      <c r="A1503" t="s">
        <v>24</v>
      </c>
      <c r="B1503" t="s">
        <v>148</v>
      </c>
      <c r="C1503">
        <v>11</v>
      </c>
      <c r="D1503" t="s">
        <v>730</v>
      </c>
      <c r="E1503" t="s">
        <v>731</v>
      </c>
      <c r="F1503" t="s">
        <v>140</v>
      </c>
    </row>
    <row r="1504" spans="1:6" x14ac:dyDescent="0.35">
      <c r="A1504" t="s">
        <v>24</v>
      </c>
      <c r="B1504" t="s">
        <v>151</v>
      </c>
      <c r="C1504">
        <v>26</v>
      </c>
      <c r="D1504" t="s">
        <v>724</v>
      </c>
      <c r="E1504" t="s">
        <v>725</v>
      </c>
      <c r="F1504" t="s">
        <v>140</v>
      </c>
    </row>
    <row r="1505" spans="1:6" x14ac:dyDescent="0.35">
      <c r="A1505" t="s">
        <v>24</v>
      </c>
      <c r="B1505" t="s">
        <v>154</v>
      </c>
      <c r="C1505">
        <v>14</v>
      </c>
      <c r="D1505" t="s">
        <v>356</v>
      </c>
      <c r="E1505" t="s">
        <v>357</v>
      </c>
      <c r="F1505" t="s">
        <v>140</v>
      </c>
    </row>
    <row r="1506" spans="1:6" x14ac:dyDescent="0.35">
      <c r="A1506" t="s">
        <v>24</v>
      </c>
      <c r="B1506" t="s">
        <v>155</v>
      </c>
      <c r="C1506">
        <v>17</v>
      </c>
      <c r="D1506" t="s">
        <v>851</v>
      </c>
      <c r="E1506" t="s">
        <v>850</v>
      </c>
      <c r="F1506" t="s">
        <v>140</v>
      </c>
    </row>
    <row r="1507" spans="1:6" x14ac:dyDescent="0.35">
      <c r="A1507" t="s">
        <v>24</v>
      </c>
      <c r="B1507" t="s">
        <v>158</v>
      </c>
      <c r="C1507">
        <v>9</v>
      </c>
      <c r="D1507" t="s">
        <v>231</v>
      </c>
      <c r="E1507" t="s">
        <v>230</v>
      </c>
      <c r="F1507" t="s">
        <v>140</v>
      </c>
    </row>
    <row r="1508" spans="1:6" x14ac:dyDescent="0.35">
      <c r="A1508" t="s">
        <v>24</v>
      </c>
      <c r="B1508" t="s">
        <v>161</v>
      </c>
      <c r="C1508">
        <v>11</v>
      </c>
      <c r="D1508" t="s">
        <v>722</v>
      </c>
      <c r="E1508" t="s">
        <v>723</v>
      </c>
      <c r="F1508" t="s">
        <v>140</v>
      </c>
    </row>
    <row r="1509" spans="1:6" x14ac:dyDescent="0.35">
      <c r="A1509" t="s">
        <v>24</v>
      </c>
      <c r="B1509" t="s">
        <v>164</v>
      </c>
      <c r="C1509">
        <v>7</v>
      </c>
      <c r="D1509" t="s">
        <v>689</v>
      </c>
      <c r="E1509" t="s">
        <v>688</v>
      </c>
      <c r="F1509" t="s">
        <v>140</v>
      </c>
    </row>
    <row r="1510" spans="1:6" x14ac:dyDescent="0.35">
      <c r="A1510" t="s">
        <v>24</v>
      </c>
      <c r="B1510" t="s">
        <v>167</v>
      </c>
      <c r="C1510">
        <v>7</v>
      </c>
      <c r="D1510" t="s">
        <v>946</v>
      </c>
      <c r="E1510" t="s">
        <v>947</v>
      </c>
      <c r="F1510" t="s">
        <v>140</v>
      </c>
    </row>
    <row r="1511" spans="1:6" x14ac:dyDescent="0.35">
      <c r="A1511" t="s">
        <v>24</v>
      </c>
      <c r="B1511" t="s">
        <v>170</v>
      </c>
      <c r="C1511">
        <v>10</v>
      </c>
      <c r="D1511" t="s">
        <v>355</v>
      </c>
      <c r="E1511" t="s">
        <v>354</v>
      </c>
      <c r="F1511" t="s">
        <v>140</v>
      </c>
    </row>
    <row r="1512" spans="1:6" x14ac:dyDescent="0.35">
      <c r="A1512" t="s">
        <v>24</v>
      </c>
      <c r="B1512" t="s">
        <v>173</v>
      </c>
      <c r="C1512">
        <v>6</v>
      </c>
      <c r="D1512" t="s">
        <v>497</v>
      </c>
      <c r="E1512" t="s">
        <v>496</v>
      </c>
      <c r="F1512" t="s">
        <v>140</v>
      </c>
    </row>
    <row r="1513" spans="1:6" x14ac:dyDescent="0.35">
      <c r="A1513" t="s">
        <v>24</v>
      </c>
      <c r="B1513" t="s">
        <v>176</v>
      </c>
      <c r="C1513">
        <v>7</v>
      </c>
      <c r="D1513" t="s">
        <v>948</v>
      </c>
      <c r="E1513" t="s">
        <v>949</v>
      </c>
      <c r="F1513" t="s">
        <v>140</v>
      </c>
    </row>
    <row r="1514" spans="1:6" x14ac:dyDescent="0.35">
      <c r="A1514" t="s">
        <v>24</v>
      </c>
      <c r="B1514" t="s">
        <v>178</v>
      </c>
      <c r="C1514">
        <v>2</v>
      </c>
      <c r="D1514" t="s">
        <v>140</v>
      </c>
      <c r="E1514" t="s">
        <v>177</v>
      </c>
      <c r="F1514" t="s">
        <v>140</v>
      </c>
    </row>
    <row r="1515" spans="1:6" x14ac:dyDescent="0.35">
      <c r="A1515" t="s">
        <v>24</v>
      </c>
      <c r="B1515" t="s">
        <v>181</v>
      </c>
      <c r="C1515">
        <v>2</v>
      </c>
      <c r="D1515" t="s">
        <v>140</v>
      </c>
      <c r="E1515" t="s">
        <v>177</v>
      </c>
      <c r="F1515" t="s">
        <v>140</v>
      </c>
    </row>
    <row r="1516" spans="1:6" x14ac:dyDescent="0.35">
      <c r="A1516" t="s">
        <v>24</v>
      </c>
      <c r="B1516" t="s">
        <v>184</v>
      </c>
      <c r="C1516">
        <v>3</v>
      </c>
      <c r="D1516" t="s">
        <v>610</v>
      </c>
      <c r="E1516" t="s">
        <v>610</v>
      </c>
      <c r="F1516" t="s">
        <v>140</v>
      </c>
    </row>
    <row r="1517" spans="1:6" x14ac:dyDescent="0.35">
      <c r="A1517" t="s">
        <v>24</v>
      </c>
      <c r="B1517" t="s">
        <v>185</v>
      </c>
      <c r="C1517">
        <v>6</v>
      </c>
      <c r="D1517" t="s">
        <v>780</v>
      </c>
      <c r="E1517" t="s">
        <v>781</v>
      </c>
      <c r="F1517" t="s">
        <v>140</v>
      </c>
    </row>
    <row r="1518" spans="1:6" x14ac:dyDescent="0.35">
      <c r="A1518" t="s">
        <v>24</v>
      </c>
      <c r="B1518" t="s">
        <v>186</v>
      </c>
      <c r="C1518">
        <v>9</v>
      </c>
      <c r="D1518" t="s">
        <v>328</v>
      </c>
      <c r="E1518" t="s">
        <v>327</v>
      </c>
      <c r="F1518" t="s">
        <v>140</v>
      </c>
    </row>
    <row r="1519" spans="1:6" x14ac:dyDescent="0.35">
      <c r="A1519" t="s">
        <v>24</v>
      </c>
      <c r="B1519" t="s">
        <v>189</v>
      </c>
      <c r="C1519">
        <v>10</v>
      </c>
      <c r="D1519" t="s">
        <v>599</v>
      </c>
      <c r="E1519" t="s">
        <v>600</v>
      </c>
      <c r="F1519" t="s">
        <v>140</v>
      </c>
    </row>
    <row r="1520" spans="1:6" x14ac:dyDescent="0.35">
      <c r="A1520" t="s">
        <v>24</v>
      </c>
      <c r="B1520" t="s">
        <v>190</v>
      </c>
      <c r="C1520">
        <v>3</v>
      </c>
      <c r="D1520" t="s">
        <v>177</v>
      </c>
      <c r="E1520" t="s">
        <v>140</v>
      </c>
      <c r="F1520" t="s">
        <v>140</v>
      </c>
    </row>
    <row r="1521" spans="1:6" x14ac:dyDescent="0.35">
      <c r="A1521" t="s">
        <v>24</v>
      </c>
      <c r="B1521" t="s">
        <v>193</v>
      </c>
      <c r="C1521">
        <v>8</v>
      </c>
      <c r="D1521" t="s">
        <v>635</v>
      </c>
      <c r="E1521" t="s">
        <v>634</v>
      </c>
      <c r="F1521" t="s">
        <v>140</v>
      </c>
    </row>
    <row r="1522" spans="1:6" x14ac:dyDescent="0.35">
      <c r="A1522" t="s">
        <v>24</v>
      </c>
      <c r="B1522" t="s">
        <v>194</v>
      </c>
      <c r="C1522">
        <v>5</v>
      </c>
      <c r="D1522" t="s">
        <v>248</v>
      </c>
      <c r="E1522" t="s">
        <v>249</v>
      </c>
      <c r="F1522" t="s">
        <v>140</v>
      </c>
    </row>
    <row r="1523" spans="1:6" x14ac:dyDescent="0.35">
      <c r="A1523" t="s">
        <v>24</v>
      </c>
      <c r="B1523" t="s">
        <v>197</v>
      </c>
      <c r="C1523">
        <v>11</v>
      </c>
      <c r="D1523" t="s">
        <v>69</v>
      </c>
      <c r="E1523" t="s">
        <v>68</v>
      </c>
      <c r="F1523" t="s">
        <v>140</v>
      </c>
    </row>
    <row r="1524" spans="1:6" x14ac:dyDescent="0.35">
      <c r="A1524" t="s">
        <v>24</v>
      </c>
      <c r="B1524" t="s">
        <v>200</v>
      </c>
      <c r="C1524">
        <v>9</v>
      </c>
      <c r="D1524" t="s">
        <v>42</v>
      </c>
      <c r="E1524" t="s">
        <v>43</v>
      </c>
      <c r="F1524" t="s">
        <v>140</v>
      </c>
    </row>
    <row r="1525" spans="1:6" x14ac:dyDescent="0.35">
      <c r="A1525" t="s">
        <v>24</v>
      </c>
      <c r="B1525" t="s">
        <v>203</v>
      </c>
      <c r="C1525">
        <v>4</v>
      </c>
      <c r="D1525" t="s">
        <v>446</v>
      </c>
      <c r="E1525" t="s">
        <v>447</v>
      </c>
      <c r="F1525" t="s">
        <v>140</v>
      </c>
    </row>
    <row r="1526" spans="1:6" x14ac:dyDescent="0.35">
      <c r="A1526" t="s">
        <v>24</v>
      </c>
      <c r="B1526" t="s">
        <v>204</v>
      </c>
      <c r="C1526">
        <v>7</v>
      </c>
      <c r="D1526" t="s">
        <v>572</v>
      </c>
      <c r="E1526" t="s">
        <v>573</v>
      </c>
      <c r="F1526" t="s">
        <v>140</v>
      </c>
    </row>
    <row r="1527" spans="1:6" x14ac:dyDescent="0.35">
      <c r="A1527" t="s">
        <v>24</v>
      </c>
      <c r="B1527" t="s">
        <v>207</v>
      </c>
      <c r="C1527">
        <v>11</v>
      </c>
      <c r="D1527" t="s">
        <v>695</v>
      </c>
      <c r="E1527" t="s">
        <v>694</v>
      </c>
      <c r="F1527" t="s">
        <v>140</v>
      </c>
    </row>
    <row r="1528" spans="1:6" x14ac:dyDescent="0.35">
      <c r="A1528" t="s">
        <v>24</v>
      </c>
      <c r="B1528" t="s">
        <v>210</v>
      </c>
      <c r="C1528">
        <v>11</v>
      </c>
      <c r="D1528" t="s">
        <v>689</v>
      </c>
      <c r="E1528" t="s">
        <v>688</v>
      </c>
      <c r="F1528" t="s">
        <v>140</v>
      </c>
    </row>
    <row r="1529" spans="1:6" x14ac:dyDescent="0.35">
      <c r="A1529" t="s">
        <v>24</v>
      </c>
      <c r="B1529" t="s">
        <v>213</v>
      </c>
      <c r="C1529">
        <v>17</v>
      </c>
      <c r="D1529" t="s">
        <v>482</v>
      </c>
      <c r="E1529" t="s">
        <v>483</v>
      </c>
      <c r="F1529" t="s">
        <v>140</v>
      </c>
    </row>
    <row r="1530" spans="1:6" x14ac:dyDescent="0.35">
      <c r="A1530" t="s">
        <v>24</v>
      </c>
      <c r="B1530" t="s">
        <v>216</v>
      </c>
      <c r="C1530">
        <v>12</v>
      </c>
      <c r="D1530" t="s">
        <v>617</v>
      </c>
      <c r="E1530" t="s">
        <v>618</v>
      </c>
      <c r="F1530" t="s">
        <v>140</v>
      </c>
    </row>
    <row r="1531" spans="1:6" x14ac:dyDescent="0.35">
      <c r="A1531" t="s">
        <v>24</v>
      </c>
      <c r="B1531" t="s">
        <v>219</v>
      </c>
      <c r="C1531">
        <v>12</v>
      </c>
      <c r="D1531" t="s">
        <v>215</v>
      </c>
      <c r="E1531" t="s">
        <v>214</v>
      </c>
      <c r="F1531" t="s">
        <v>140</v>
      </c>
    </row>
    <row r="1532" spans="1:6" x14ac:dyDescent="0.35">
      <c r="A1532" t="s">
        <v>24</v>
      </c>
      <c r="B1532" t="s">
        <v>222</v>
      </c>
      <c r="C1532">
        <v>14</v>
      </c>
      <c r="D1532" t="s">
        <v>748</v>
      </c>
      <c r="E1532" t="s">
        <v>749</v>
      </c>
      <c r="F1532" t="s">
        <v>140</v>
      </c>
    </row>
    <row r="1533" spans="1:6" x14ac:dyDescent="0.35">
      <c r="A1533" t="s">
        <v>24</v>
      </c>
      <c r="B1533" t="s">
        <v>225</v>
      </c>
      <c r="C1533">
        <v>10</v>
      </c>
      <c r="D1533" t="s">
        <v>721</v>
      </c>
      <c r="E1533" t="s">
        <v>720</v>
      </c>
      <c r="F1533" t="s">
        <v>140</v>
      </c>
    </row>
    <row r="1534" spans="1:6" x14ac:dyDescent="0.35">
      <c r="A1534" t="s">
        <v>24</v>
      </c>
      <c r="B1534" t="s">
        <v>228</v>
      </c>
      <c r="C1534">
        <v>8</v>
      </c>
      <c r="D1534" t="s">
        <v>686</v>
      </c>
      <c r="E1534" t="s">
        <v>687</v>
      </c>
      <c r="F1534" t="s">
        <v>140</v>
      </c>
    </row>
    <row r="1535" spans="1:6" x14ac:dyDescent="0.35">
      <c r="A1535" t="s">
        <v>24</v>
      </c>
      <c r="B1535" t="s">
        <v>229</v>
      </c>
      <c r="C1535">
        <v>12</v>
      </c>
      <c r="D1535" t="s">
        <v>417</v>
      </c>
      <c r="E1535" t="s">
        <v>416</v>
      </c>
      <c r="F1535" t="s">
        <v>140</v>
      </c>
    </row>
    <row r="1536" spans="1:6" x14ac:dyDescent="0.35">
      <c r="A1536" t="s">
        <v>24</v>
      </c>
      <c r="B1536" t="s">
        <v>232</v>
      </c>
      <c r="C1536">
        <v>6</v>
      </c>
      <c r="D1536" t="s">
        <v>400</v>
      </c>
      <c r="E1536" t="s">
        <v>401</v>
      </c>
      <c r="F1536" t="s">
        <v>140</v>
      </c>
    </row>
    <row r="1537" spans="1:6" x14ac:dyDescent="0.35">
      <c r="A1537" t="s">
        <v>24</v>
      </c>
      <c r="B1537" t="s">
        <v>235</v>
      </c>
      <c r="C1537">
        <v>18</v>
      </c>
      <c r="D1537" t="s">
        <v>879</v>
      </c>
      <c r="E1537" t="s">
        <v>889</v>
      </c>
      <c r="F1537" t="s">
        <v>664</v>
      </c>
    </row>
    <row r="1538" spans="1:6" x14ac:dyDescent="0.35">
      <c r="A1538" t="s">
        <v>24</v>
      </c>
      <c r="B1538" t="s">
        <v>238</v>
      </c>
      <c r="C1538">
        <v>8</v>
      </c>
      <c r="D1538" t="s">
        <v>644</v>
      </c>
      <c r="E1538" t="s">
        <v>645</v>
      </c>
      <c r="F1538" t="s">
        <v>140</v>
      </c>
    </row>
    <row r="1539" spans="1:6" x14ac:dyDescent="0.35">
      <c r="A1539" t="s">
        <v>24</v>
      </c>
      <c r="B1539" t="s">
        <v>241</v>
      </c>
      <c r="C1539">
        <v>5</v>
      </c>
      <c r="D1539" t="s">
        <v>702</v>
      </c>
      <c r="E1539" t="s">
        <v>703</v>
      </c>
      <c r="F1539" t="s">
        <v>140</v>
      </c>
    </row>
    <row r="1540" spans="1:6" x14ac:dyDescent="0.35">
      <c r="A1540" t="s">
        <v>24</v>
      </c>
      <c r="B1540" t="s">
        <v>244</v>
      </c>
      <c r="C1540">
        <v>8</v>
      </c>
      <c r="D1540" t="s">
        <v>252</v>
      </c>
      <c r="E1540" t="s">
        <v>251</v>
      </c>
      <c r="F1540" t="s">
        <v>140</v>
      </c>
    </row>
    <row r="1541" spans="1:6" x14ac:dyDescent="0.35">
      <c r="A1541" t="s">
        <v>24</v>
      </c>
      <c r="B1541" t="s">
        <v>247</v>
      </c>
      <c r="C1541">
        <v>3</v>
      </c>
      <c r="D1541" t="s">
        <v>862</v>
      </c>
      <c r="E1541" t="s">
        <v>861</v>
      </c>
      <c r="F1541" t="s">
        <v>140</v>
      </c>
    </row>
    <row r="1542" spans="1:6" x14ac:dyDescent="0.35">
      <c r="A1542" t="s">
        <v>24</v>
      </c>
      <c r="B1542" t="s">
        <v>250</v>
      </c>
      <c r="C1542">
        <v>6</v>
      </c>
      <c r="D1542" t="s">
        <v>830</v>
      </c>
      <c r="E1542" t="s">
        <v>829</v>
      </c>
      <c r="F1542" t="s">
        <v>140</v>
      </c>
    </row>
    <row r="1543" spans="1:6" x14ac:dyDescent="0.35">
      <c r="A1543" t="s">
        <v>24</v>
      </c>
      <c r="B1543" t="s">
        <v>253</v>
      </c>
      <c r="C1543">
        <v>7</v>
      </c>
      <c r="D1543" t="s">
        <v>417</v>
      </c>
      <c r="E1543" t="s">
        <v>416</v>
      </c>
      <c r="F1543" t="s">
        <v>140</v>
      </c>
    </row>
    <row r="1544" spans="1:6" x14ac:dyDescent="0.35">
      <c r="A1544" t="s">
        <v>24</v>
      </c>
      <c r="B1544" t="s">
        <v>254</v>
      </c>
      <c r="C1544">
        <v>1</v>
      </c>
      <c r="D1544" t="s">
        <v>140</v>
      </c>
      <c r="E1544" t="s">
        <v>177</v>
      </c>
      <c r="F1544" t="s">
        <v>140</v>
      </c>
    </row>
    <row r="1545" spans="1:6" x14ac:dyDescent="0.35">
      <c r="A1545" t="s">
        <v>24</v>
      </c>
      <c r="B1545" t="s">
        <v>257</v>
      </c>
      <c r="C1545">
        <v>13</v>
      </c>
      <c r="D1545" t="s">
        <v>65</v>
      </c>
      <c r="E1545" t="s">
        <v>64</v>
      </c>
      <c r="F1545" t="s">
        <v>140</v>
      </c>
    </row>
    <row r="1546" spans="1:6" x14ac:dyDescent="0.35">
      <c r="A1546" t="s">
        <v>24</v>
      </c>
      <c r="B1546" t="s">
        <v>258</v>
      </c>
      <c r="C1546">
        <v>9</v>
      </c>
      <c r="D1546" t="s">
        <v>180</v>
      </c>
      <c r="E1546" t="s">
        <v>179</v>
      </c>
      <c r="F1546" t="s">
        <v>140</v>
      </c>
    </row>
    <row r="1547" spans="1:6" x14ac:dyDescent="0.35">
      <c r="A1547" t="s">
        <v>24</v>
      </c>
      <c r="B1547" t="s">
        <v>259</v>
      </c>
      <c r="C1547">
        <v>10</v>
      </c>
      <c r="D1547" t="s">
        <v>420</v>
      </c>
      <c r="E1547" t="s">
        <v>421</v>
      </c>
      <c r="F1547" t="s">
        <v>140</v>
      </c>
    </row>
    <row r="1548" spans="1:6" x14ac:dyDescent="0.35">
      <c r="A1548" t="s">
        <v>24</v>
      </c>
      <c r="B1548" t="s">
        <v>262</v>
      </c>
      <c r="C1548">
        <v>3</v>
      </c>
      <c r="D1548" t="s">
        <v>661</v>
      </c>
      <c r="E1548" t="s">
        <v>660</v>
      </c>
      <c r="F1548" t="s">
        <v>140</v>
      </c>
    </row>
    <row r="1549" spans="1:6" x14ac:dyDescent="0.35">
      <c r="A1549" t="s">
        <v>24</v>
      </c>
      <c r="B1549" t="s">
        <v>265</v>
      </c>
      <c r="C1549">
        <v>8</v>
      </c>
      <c r="D1549" t="s">
        <v>407</v>
      </c>
      <c r="E1549" t="s">
        <v>406</v>
      </c>
      <c r="F1549" t="s">
        <v>140</v>
      </c>
    </row>
    <row r="1550" spans="1:6" x14ac:dyDescent="0.35">
      <c r="A1550" t="s">
        <v>24</v>
      </c>
      <c r="B1550" t="s">
        <v>268</v>
      </c>
      <c r="C1550">
        <v>2</v>
      </c>
      <c r="D1550" t="s">
        <v>177</v>
      </c>
      <c r="E1550" t="s">
        <v>140</v>
      </c>
      <c r="F1550" t="s">
        <v>140</v>
      </c>
    </row>
    <row r="1551" spans="1:6" x14ac:dyDescent="0.35">
      <c r="A1551" t="s">
        <v>24</v>
      </c>
      <c r="B1551" t="s">
        <v>271</v>
      </c>
      <c r="C1551">
        <v>11</v>
      </c>
      <c r="D1551" t="s">
        <v>561</v>
      </c>
      <c r="E1551" t="s">
        <v>656</v>
      </c>
      <c r="F1551" t="s">
        <v>950</v>
      </c>
    </row>
    <row r="1552" spans="1:6" x14ac:dyDescent="0.35">
      <c r="A1552" t="s">
        <v>24</v>
      </c>
      <c r="B1552" t="s">
        <v>274</v>
      </c>
      <c r="C1552">
        <v>8</v>
      </c>
      <c r="D1552" t="s">
        <v>921</v>
      </c>
      <c r="E1552" t="s">
        <v>920</v>
      </c>
      <c r="F1552" t="s">
        <v>140</v>
      </c>
    </row>
    <row r="1553" spans="1:6" x14ac:dyDescent="0.35">
      <c r="A1553" t="s">
        <v>24</v>
      </c>
      <c r="B1553" t="s">
        <v>275</v>
      </c>
      <c r="C1553">
        <v>5</v>
      </c>
      <c r="D1553" t="s">
        <v>472</v>
      </c>
      <c r="E1553" t="s">
        <v>471</v>
      </c>
      <c r="F1553" t="s">
        <v>140</v>
      </c>
    </row>
    <row r="1554" spans="1:6" x14ac:dyDescent="0.35">
      <c r="A1554" t="s">
        <v>24</v>
      </c>
      <c r="B1554" t="s">
        <v>278</v>
      </c>
      <c r="C1554">
        <v>8</v>
      </c>
      <c r="D1554" t="s">
        <v>951</v>
      </c>
      <c r="E1554" t="s">
        <v>952</v>
      </c>
      <c r="F1554" t="s">
        <v>140</v>
      </c>
    </row>
    <row r="1555" spans="1:6" x14ac:dyDescent="0.35">
      <c r="A1555" t="s">
        <v>24</v>
      </c>
      <c r="B1555" t="s">
        <v>281</v>
      </c>
      <c r="C1555">
        <v>8</v>
      </c>
      <c r="D1555" t="s">
        <v>166</v>
      </c>
      <c r="E1555" t="s">
        <v>165</v>
      </c>
      <c r="F1555" t="s">
        <v>140</v>
      </c>
    </row>
    <row r="1556" spans="1:6" x14ac:dyDescent="0.35">
      <c r="A1556" t="s">
        <v>24</v>
      </c>
      <c r="B1556" t="s">
        <v>282</v>
      </c>
      <c r="C1556">
        <v>7</v>
      </c>
      <c r="D1556" t="s">
        <v>692</v>
      </c>
      <c r="E1556" t="s">
        <v>693</v>
      </c>
      <c r="F1556" t="s">
        <v>140</v>
      </c>
    </row>
    <row r="1557" spans="1:6" x14ac:dyDescent="0.35">
      <c r="A1557" t="s">
        <v>24</v>
      </c>
      <c r="B1557" t="s">
        <v>283</v>
      </c>
      <c r="C1557">
        <v>9</v>
      </c>
      <c r="D1557" t="s">
        <v>68</v>
      </c>
      <c r="E1557" t="s">
        <v>69</v>
      </c>
      <c r="F1557" t="s">
        <v>140</v>
      </c>
    </row>
    <row r="1558" spans="1:6" x14ac:dyDescent="0.35">
      <c r="A1558" t="s">
        <v>24</v>
      </c>
      <c r="B1558" t="s">
        <v>284</v>
      </c>
      <c r="C1558">
        <v>9</v>
      </c>
      <c r="D1558" t="s">
        <v>541</v>
      </c>
      <c r="E1558" t="s">
        <v>540</v>
      </c>
      <c r="F1558" t="s">
        <v>140</v>
      </c>
    </row>
    <row r="1559" spans="1:6" x14ac:dyDescent="0.35">
      <c r="A1559" t="s">
        <v>24</v>
      </c>
      <c r="B1559" t="s">
        <v>287</v>
      </c>
      <c r="C1559">
        <v>9</v>
      </c>
      <c r="D1559" t="s">
        <v>555</v>
      </c>
      <c r="E1559" t="s">
        <v>556</v>
      </c>
      <c r="F1559" t="s">
        <v>140</v>
      </c>
    </row>
    <row r="1560" spans="1:6" x14ac:dyDescent="0.35">
      <c r="A1560" t="s">
        <v>24</v>
      </c>
      <c r="B1560" t="s">
        <v>290</v>
      </c>
      <c r="C1560">
        <v>5</v>
      </c>
      <c r="D1560" t="s">
        <v>556</v>
      </c>
      <c r="E1560" t="s">
        <v>555</v>
      </c>
      <c r="F1560" t="s">
        <v>140</v>
      </c>
    </row>
    <row r="1561" spans="1:6" x14ac:dyDescent="0.35">
      <c r="A1561" t="s">
        <v>24</v>
      </c>
      <c r="B1561" t="s">
        <v>294</v>
      </c>
      <c r="C1561">
        <v>8</v>
      </c>
      <c r="D1561" t="s">
        <v>452</v>
      </c>
      <c r="E1561" t="s">
        <v>453</v>
      </c>
      <c r="F1561" t="s">
        <v>140</v>
      </c>
    </row>
    <row r="1562" spans="1:6" x14ac:dyDescent="0.35">
      <c r="A1562" t="s">
        <v>24</v>
      </c>
      <c r="B1562" t="s">
        <v>297</v>
      </c>
      <c r="C1562">
        <v>8</v>
      </c>
      <c r="D1562" t="s">
        <v>821</v>
      </c>
      <c r="E1562" t="s">
        <v>822</v>
      </c>
      <c r="F1562" t="s">
        <v>140</v>
      </c>
    </row>
    <row r="1563" spans="1:6" x14ac:dyDescent="0.35">
      <c r="A1563" t="s">
        <v>24</v>
      </c>
      <c r="B1563" t="s">
        <v>300</v>
      </c>
      <c r="C1563">
        <v>7</v>
      </c>
      <c r="D1563" t="s">
        <v>498</v>
      </c>
      <c r="E1563" t="s">
        <v>499</v>
      </c>
      <c r="F1563" t="s">
        <v>140</v>
      </c>
    </row>
    <row r="1564" spans="1:6" x14ac:dyDescent="0.35">
      <c r="A1564" t="s">
        <v>24</v>
      </c>
      <c r="B1564" t="s">
        <v>301</v>
      </c>
      <c r="C1564">
        <v>6</v>
      </c>
      <c r="D1564" t="s">
        <v>195</v>
      </c>
      <c r="E1564" t="s">
        <v>196</v>
      </c>
      <c r="F1564" t="s">
        <v>140</v>
      </c>
    </row>
    <row r="1565" spans="1:6" x14ac:dyDescent="0.35">
      <c r="A1565" t="s">
        <v>24</v>
      </c>
      <c r="B1565" t="s">
        <v>302</v>
      </c>
      <c r="C1565">
        <v>6</v>
      </c>
      <c r="D1565" t="s">
        <v>685</v>
      </c>
      <c r="E1565" t="s">
        <v>684</v>
      </c>
      <c r="F1565" t="s">
        <v>140</v>
      </c>
    </row>
    <row r="1566" spans="1:6" x14ac:dyDescent="0.35">
      <c r="A1566" t="s">
        <v>24</v>
      </c>
      <c r="B1566" t="s">
        <v>305</v>
      </c>
      <c r="C1566">
        <v>8</v>
      </c>
      <c r="D1566" t="s">
        <v>798</v>
      </c>
      <c r="E1566" t="s">
        <v>799</v>
      </c>
      <c r="F1566" t="s">
        <v>140</v>
      </c>
    </row>
    <row r="1567" spans="1:6" x14ac:dyDescent="0.35">
      <c r="A1567" t="s">
        <v>24</v>
      </c>
      <c r="B1567" t="s">
        <v>308</v>
      </c>
      <c r="C1567">
        <v>9</v>
      </c>
      <c r="D1567" t="s">
        <v>293</v>
      </c>
      <c r="E1567" t="s">
        <v>539</v>
      </c>
      <c r="F1567" t="s">
        <v>140</v>
      </c>
    </row>
    <row r="1568" spans="1:6" x14ac:dyDescent="0.35">
      <c r="A1568" t="s">
        <v>24</v>
      </c>
      <c r="B1568" t="s">
        <v>311</v>
      </c>
      <c r="C1568">
        <v>9</v>
      </c>
      <c r="D1568" t="s">
        <v>896</v>
      </c>
      <c r="E1568" t="s">
        <v>895</v>
      </c>
      <c r="F1568" t="s">
        <v>140</v>
      </c>
    </row>
    <row r="1569" spans="1:6" x14ac:dyDescent="0.35">
      <c r="A1569" t="s">
        <v>24</v>
      </c>
      <c r="B1569" t="s">
        <v>312</v>
      </c>
      <c r="C1569">
        <v>4</v>
      </c>
      <c r="D1569" t="s">
        <v>177</v>
      </c>
      <c r="E1569" t="s">
        <v>140</v>
      </c>
      <c r="F1569" t="s">
        <v>140</v>
      </c>
    </row>
    <row r="1570" spans="1:6" x14ac:dyDescent="0.35">
      <c r="A1570" t="s">
        <v>24</v>
      </c>
      <c r="B1570" t="s">
        <v>315</v>
      </c>
      <c r="C1570">
        <v>8</v>
      </c>
      <c r="D1570" t="s">
        <v>534</v>
      </c>
      <c r="E1570" t="s">
        <v>535</v>
      </c>
      <c r="F1570" t="s">
        <v>140</v>
      </c>
    </row>
    <row r="1571" spans="1:6" x14ac:dyDescent="0.35">
      <c r="A1571" t="s">
        <v>24</v>
      </c>
      <c r="B1571" t="s">
        <v>318</v>
      </c>
      <c r="C1571">
        <v>7</v>
      </c>
      <c r="D1571" t="s">
        <v>358</v>
      </c>
      <c r="E1571" t="s">
        <v>359</v>
      </c>
      <c r="F1571" t="s">
        <v>140</v>
      </c>
    </row>
    <row r="1572" spans="1:6" x14ac:dyDescent="0.35">
      <c r="A1572" t="s">
        <v>24</v>
      </c>
      <c r="B1572" t="s">
        <v>321</v>
      </c>
      <c r="C1572">
        <v>7</v>
      </c>
      <c r="D1572" t="s">
        <v>790</v>
      </c>
      <c r="E1572" t="s">
        <v>789</v>
      </c>
      <c r="F1572" t="s">
        <v>140</v>
      </c>
    </row>
    <row r="1573" spans="1:6" x14ac:dyDescent="0.35">
      <c r="A1573" t="s">
        <v>24</v>
      </c>
      <c r="B1573" t="s">
        <v>322</v>
      </c>
      <c r="C1573">
        <v>2</v>
      </c>
      <c r="D1573" t="s">
        <v>834</v>
      </c>
      <c r="E1573" t="s">
        <v>833</v>
      </c>
      <c r="F1573" t="s">
        <v>140</v>
      </c>
    </row>
    <row r="1574" spans="1:6" x14ac:dyDescent="0.35">
      <c r="A1574" t="s">
        <v>24</v>
      </c>
      <c r="B1574" t="s">
        <v>325</v>
      </c>
      <c r="C1574">
        <v>4</v>
      </c>
      <c r="D1574" t="s">
        <v>177</v>
      </c>
      <c r="E1574" t="s">
        <v>140</v>
      </c>
      <c r="F1574" t="s">
        <v>140</v>
      </c>
    </row>
    <row r="1575" spans="1:6" x14ac:dyDescent="0.35">
      <c r="A1575" t="s">
        <v>24</v>
      </c>
      <c r="B1575" t="s">
        <v>326</v>
      </c>
      <c r="C1575">
        <v>2</v>
      </c>
      <c r="D1575" t="s">
        <v>862</v>
      </c>
      <c r="E1575" t="s">
        <v>861</v>
      </c>
      <c r="F1575" t="s">
        <v>140</v>
      </c>
    </row>
    <row r="1576" spans="1:6" x14ac:dyDescent="0.35">
      <c r="A1576" t="s">
        <v>24</v>
      </c>
      <c r="B1576" t="s">
        <v>329</v>
      </c>
      <c r="C1576">
        <v>2</v>
      </c>
      <c r="D1576" t="s">
        <v>177</v>
      </c>
      <c r="E1576" t="s">
        <v>140</v>
      </c>
      <c r="F1576" t="s">
        <v>140</v>
      </c>
    </row>
    <row r="1577" spans="1:6" x14ac:dyDescent="0.35">
      <c r="A1577" t="s">
        <v>24</v>
      </c>
      <c r="B1577" t="s">
        <v>438</v>
      </c>
      <c r="C1577">
        <v>1</v>
      </c>
      <c r="D1577" t="s">
        <v>177</v>
      </c>
      <c r="E1577" t="s">
        <v>140</v>
      </c>
      <c r="F1577" t="s">
        <v>140</v>
      </c>
    </row>
    <row r="1578" spans="1:6" x14ac:dyDescent="0.35">
      <c r="A1578" t="s">
        <v>24</v>
      </c>
      <c r="B1578" t="s">
        <v>330</v>
      </c>
      <c r="C1578">
        <v>14</v>
      </c>
      <c r="D1578" t="s">
        <v>545</v>
      </c>
      <c r="E1578" t="s">
        <v>544</v>
      </c>
      <c r="F1578" t="s">
        <v>140</v>
      </c>
    </row>
    <row r="1579" spans="1:6" x14ac:dyDescent="0.35">
      <c r="A1579" t="s">
        <v>24</v>
      </c>
      <c r="B1579" t="s">
        <v>441</v>
      </c>
      <c r="C1579">
        <v>1</v>
      </c>
      <c r="D1579" t="s">
        <v>177</v>
      </c>
      <c r="E1579" t="s">
        <v>140</v>
      </c>
      <c r="F1579" t="s">
        <v>140</v>
      </c>
    </row>
    <row r="1580" spans="1:6" x14ac:dyDescent="0.35">
      <c r="A1580" t="s">
        <v>24</v>
      </c>
      <c r="B1580" t="s">
        <v>524</v>
      </c>
      <c r="C1580">
        <v>2</v>
      </c>
      <c r="D1580" t="s">
        <v>372</v>
      </c>
      <c r="E1580" t="s">
        <v>373</v>
      </c>
      <c r="F1580" t="s">
        <v>140</v>
      </c>
    </row>
    <row r="1581" spans="1:6" x14ac:dyDescent="0.35">
      <c r="A1581" t="s">
        <v>24</v>
      </c>
      <c r="B1581" t="s">
        <v>333</v>
      </c>
      <c r="C1581">
        <v>3</v>
      </c>
      <c r="D1581" t="s">
        <v>407</v>
      </c>
      <c r="E1581" t="s">
        <v>406</v>
      </c>
      <c r="F1581" t="s">
        <v>140</v>
      </c>
    </row>
    <row r="1582" spans="1:6" x14ac:dyDescent="0.35">
      <c r="A1582" t="s">
        <v>24</v>
      </c>
      <c r="B1582" t="s">
        <v>335</v>
      </c>
      <c r="C1582">
        <v>2</v>
      </c>
      <c r="D1582" t="s">
        <v>177</v>
      </c>
      <c r="E1582" t="s">
        <v>140</v>
      </c>
      <c r="F1582" t="s">
        <v>140</v>
      </c>
    </row>
    <row r="1583" spans="1:6" x14ac:dyDescent="0.35">
      <c r="A1583" t="s">
        <v>24</v>
      </c>
      <c r="B1583" t="s">
        <v>778</v>
      </c>
      <c r="C1583">
        <v>1</v>
      </c>
      <c r="D1583" t="s">
        <v>140</v>
      </c>
      <c r="E1583" t="s">
        <v>177</v>
      </c>
      <c r="F1583" t="s">
        <v>140</v>
      </c>
    </row>
    <row r="1584" spans="1:6" x14ac:dyDescent="0.35">
      <c r="A1584" t="s">
        <v>24</v>
      </c>
      <c r="B1584" t="s">
        <v>591</v>
      </c>
      <c r="C1584">
        <v>1</v>
      </c>
      <c r="D1584" t="s">
        <v>177</v>
      </c>
      <c r="E1584" t="s">
        <v>140</v>
      </c>
      <c r="F1584" t="s">
        <v>140</v>
      </c>
    </row>
    <row r="1585" spans="1:6" x14ac:dyDescent="0.35">
      <c r="A1585" t="s">
        <v>24</v>
      </c>
      <c r="B1585" t="s">
        <v>336</v>
      </c>
      <c r="C1585">
        <v>10</v>
      </c>
      <c r="D1585" t="s">
        <v>678</v>
      </c>
      <c r="E1585" t="s">
        <v>679</v>
      </c>
      <c r="F1585" t="s">
        <v>140</v>
      </c>
    </row>
    <row r="1586" spans="1:6" x14ac:dyDescent="0.35">
      <c r="A1586" t="s">
        <v>24</v>
      </c>
      <c r="B1586" t="s">
        <v>657</v>
      </c>
      <c r="C1586">
        <v>1</v>
      </c>
      <c r="D1586" t="s">
        <v>177</v>
      </c>
      <c r="E1586" t="s">
        <v>140</v>
      </c>
      <c r="F1586" t="s">
        <v>140</v>
      </c>
    </row>
    <row r="1587" spans="1:6" x14ac:dyDescent="0.35">
      <c r="A1587" t="s">
        <v>24</v>
      </c>
      <c r="B1587" t="s">
        <v>339</v>
      </c>
      <c r="C1587">
        <v>12</v>
      </c>
      <c r="D1587" t="s">
        <v>953</v>
      </c>
      <c r="E1587" t="s">
        <v>115</v>
      </c>
      <c r="F1587" t="s">
        <v>156</v>
      </c>
    </row>
    <row r="1588" spans="1:6" x14ac:dyDescent="0.35">
      <c r="A1588" t="s">
        <v>25</v>
      </c>
      <c r="B1588" t="s">
        <v>137</v>
      </c>
      <c r="C1588">
        <v>2</v>
      </c>
      <c r="D1588" t="s">
        <v>177</v>
      </c>
      <c r="E1588" t="s">
        <v>140</v>
      </c>
      <c r="F1588" t="s">
        <v>140</v>
      </c>
    </row>
    <row r="1589" spans="1:6" x14ac:dyDescent="0.35">
      <c r="A1589" t="s">
        <v>25</v>
      </c>
      <c r="B1589" t="s">
        <v>141</v>
      </c>
      <c r="C1589">
        <v>8</v>
      </c>
      <c r="D1589" t="s">
        <v>332</v>
      </c>
      <c r="E1589" t="s">
        <v>331</v>
      </c>
      <c r="F1589" t="s">
        <v>140</v>
      </c>
    </row>
    <row r="1590" spans="1:6" x14ac:dyDescent="0.35">
      <c r="A1590" t="s">
        <v>25</v>
      </c>
      <c r="B1590" t="s">
        <v>144</v>
      </c>
      <c r="C1590">
        <v>12</v>
      </c>
      <c r="D1590" t="s">
        <v>655</v>
      </c>
      <c r="E1590" t="s">
        <v>656</v>
      </c>
      <c r="F1590" t="s">
        <v>140</v>
      </c>
    </row>
    <row r="1591" spans="1:6" x14ac:dyDescent="0.35">
      <c r="A1591" t="s">
        <v>25</v>
      </c>
      <c r="B1591" t="s">
        <v>148</v>
      </c>
      <c r="C1591">
        <v>12</v>
      </c>
      <c r="D1591" t="s">
        <v>604</v>
      </c>
      <c r="E1591" t="s">
        <v>605</v>
      </c>
      <c r="F1591" t="s">
        <v>140</v>
      </c>
    </row>
    <row r="1592" spans="1:6" x14ac:dyDescent="0.35">
      <c r="A1592" t="s">
        <v>25</v>
      </c>
      <c r="B1592" t="s">
        <v>151</v>
      </c>
      <c r="C1592">
        <v>11</v>
      </c>
      <c r="D1592" t="s">
        <v>60</v>
      </c>
      <c r="E1592" t="s">
        <v>61</v>
      </c>
      <c r="F1592" t="s">
        <v>140</v>
      </c>
    </row>
    <row r="1593" spans="1:6" x14ac:dyDescent="0.35">
      <c r="A1593" t="s">
        <v>25</v>
      </c>
      <c r="B1593" t="s">
        <v>154</v>
      </c>
      <c r="C1593">
        <v>13</v>
      </c>
      <c r="D1593" t="s">
        <v>165</v>
      </c>
      <c r="E1593" t="s">
        <v>166</v>
      </c>
      <c r="F1593" t="s">
        <v>140</v>
      </c>
    </row>
    <row r="1594" spans="1:6" x14ac:dyDescent="0.35">
      <c r="A1594" t="s">
        <v>25</v>
      </c>
      <c r="B1594" t="s">
        <v>155</v>
      </c>
      <c r="C1594">
        <v>22</v>
      </c>
      <c r="D1594" t="s">
        <v>41</v>
      </c>
      <c r="E1594" t="s">
        <v>40</v>
      </c>
      <c r="F1594" t="s">
        <v>140</v>
      </c>
    </row>
    <row r="1595" spans="1:6" x14ac:dyDescent="0.35">
      <c r="A1595" t="s">
        <v>25</v>
      </c>
      <c r="B1595" t="s">
        <v>158</v>
      </c>
      <c r="C1595">
        <v>11</v>
      </c>
      <c r="D1595" t="s">
        <v>910</v>
      </c>
      <c r="E1595" t="s">
        <v>909</v>
      </c>
      <c r="F1595" t="s">
        <v>140</v>
      </c>
    </row>
    <row r="1596" spans="1:6" x14ac:dyDescent="0.35">
      <c r="A1596" t="s">
        <v>25</v>
      </c>
      <c r="B1596" t="s">
        <v>161</v>
      </c>
      <c r="C1596">
        <v>9</v>
      </c>
      <c r="D1596" t="s">
        <v>608</v>
      </c>
      <c r="E1596" t="s">
        <v>609</v>
      </c>
      <c r="F1596" t="s">
        <v>140</v>
      </c>
    </row>
    <row r="1597" spans="1:6" x14ac:dyDescent="0.35">
      <c r="A1597" t="s">
        <v>25</v>
      </c>
      <c r="B1597" t="s">
        <v>164</v>
      </c>
      <c r="C1597">
        <v>8</v>
      </c>
      <c r="D1597" t="s">
        <v>954</v>
      </c>
      <c r="E1597" t="s">
        <v>955</v>
      </c>
      <c r="F1597" t="s">
        <v>140</v>
      </c>
    </row>
    <row r="1598" spans="1:6" x14ac:dyDescent="0.35">
      <c r="A1598" t="s">
        <v>25</v>
      </c>
      <c r="B1598" t="s">
        <v>167</v>
      </c>
      <c r="C1598">
        <v>5</v>
      </c>
      <c r="D1598" t="s">
        <v>570</v>
      </c>
      <c r="E1598" t="s">
        <v>571</v>
      </c>
      <c r="F1598" t="s">
        <v>140</v>
      </c>
    </row>
    <row r="1599" spans="1:6" x14ac:dyDescent="0.35">
      <c r="A1599" t="s">
        <v>25</v>
      </c>
      <c r="B1599" t="s">
        <v>170</v>
      </c>
      <c r="C1599">
        <v>2</v>
      </c>
      <c r="D1599" t="s">
        <v>701</v>
      </c>
      <c r="E1599" t="s">
        <v>546</v>
      </c>
      <c r="F1599" t="s">
        <v>140</v>
      </c>
    </row>
    <row r="1600" spans="1:6" x14ac:dyDescent="0.35">
      <c r="A1600" t="s">
        <v>25</v>
      </c>
      <c r="B1600" t="s">
        <v>173</v>
      </c>
      <c r="C1600">
        <v>11</v>
      </c>
      <c r="D1600" t="s">
        <v>715</v>
      </c>
      <c r="E1600" t="s">
        <v>714</v>
      </c>
      <c r="F1600" t="s">
        <v>140</v>
      </c>
    </row>
    <row r="1601" spans="1:6" x14ac:dyDescent="0.35">
      <c r="A1601" t="s">
        <v>25</v>
      </c>
      <c r="B1601" t="s">
        <v>176</v>
      </c>
      <c r="C1601">
        <v>7</v>
      </c>
      <c r="D1601" t="s">
        <v>48</v>
      </c>
      <c r="E1601" t="s">
        <v>49</v>
      </c>
      <c r="F1601" t="s">
        <v>140</v>
      </c>
    </row>
    <row r="1602" spans="1:6" x14ac:dyDescent="0.35">
      <c r="A1602" t="s">
        <v>25</v>
      </c>
      <c r="B1602" t="s">
        <v>178</v>
      </c>
      <c r="C1602">
        <v>3</v>
      </c>
      <c r="D1602" t="s">
        <v>256</v>
      </c>
      <c r="E1602" t="s">
        <v>255</v>
      </c>
      <c r="F1602" t="s">
        <v>140</v>
      </c>
    </row>
    <row r="1603" spans="1:6" x14ac:dyDescent="0.35">
      <c r="A1603" t="s">
        <v>25</v>
      </c>
      <c r="B1603" t="s">
        <v>181</v>
      </c>
      <c r="C1603">
        <v>5</v>
      </c>
      <c r="D1603" t="s">
        <v>519</v>
      </c>
      <c r="E1603" t="s">
        <v>518</v>
      </c>
      <c r="F1603" t="s">
        <v>140</v>
      </c>
    </row>
    <row r="1604" spans="1:6" x14ac:dyDescent="0.35">
      <c r="A1604" t="s">
        <v>25</v>
      </c>
      <c r="B1604" t="s">
        <v>184</v>
      </c>
      <c r="C1604">
        <v>7</v>
      </c>
      <c r="D1604" t="s">
        <v>620</v>
      </c>
      <c r="E1604" t="s">
        <v>619</v>
      </c>
      <c r="F1604" t="s">
        <v>140</v>
      </c>
    </row>
    <row r="1605" spans="1:6" x14ac:dyDescent="0.35">
      <c r="A1605" t="s">
        <v>25</v>
      </c>
      <c r="B1605" t="s">
        <v>185</v>
      </c>
      <c r="C1605">
        <v>4</v>
      </c>
      <c r="D1605" t="s">
        <v>678</v>
      </c>
      <c r="E1605" t="s">
        <v>679</v>
      </c>
      <c r="F1605" t="s">
        <v>140</v>
      </c>
    </row>
    <row r="1606" spans="1:6" x14ac:dyDescent="0.35">
      <c r="A1606" t="s">
        <v>25</v>
      </c>
      <c r="B1606" t="s">
        <v>186</v>
      </c>
      <c r="C1606">
        <v>2</v>
      </c>
      <c r="D1606" t="s">
        <v>492</v>
      </c>
      <c r="E1606" t="s">
        <v>493</v>
      </c>
      <c r="F1606" t="s">
        <v>140</v>
      </c>
    </row>
    <row r="1607" spans="1:6" x14ac:dyDescent="0.35">
      <c r="A1607" t="s">
        <v>25</v>
      </c>
      <c r="B1607" t="s">
        <v>189</v>
      </c>
      <c r="C1607">
        <v>4</v>
      </c>
      <c r="D1607" t="s">
        <v>78</v>
      </c>
      <c r="E1607" t="s">
        <v>79</v>
      </c>
      <c r="F1607" t="s">
        <v>140</v>
      </c>
    </row>
    <row r="1608" spans="1:6" x14ac:dyDescent="0.35">
      <c r="A1608" t="s">
        <v>25</v>
      </c>
      <c r="B1608" t="s">
        <v>190</v>
      </c>
      <c r="C1608">
        <v>6</v>
      </c>
      <c r="D1608" t="s">
        <v>931</v>
      </c>
      <c r="E1608" t="s">
        <v>932</v>
      </c>
      <c r="F1608" t="s">
        <v>140</v>
      </c>
    </row>
    <row r="1609" spans="1:6" x14ac:dyDescent="0.35">
      <c r="A1609" t="s">
        <v>25</v>
      </c>
      <c r="B1609" t="s">
        <v>193</v>
      </c>
      <c r="C1609">
        <v>3</v>
      </c>
      <c r="D1609" t="s">
        <v>956</v>
      </c>
      <c r="E1609" t="s">
        <v>957</v>
      </c>
      <c r="F1609" t="s">
        <v>140</v>
      </c>
    </row>
    <row r="1610" spans="1:6" x14ac:dyDescent="0.35">
      <c r="A1610" t="s">
        <v>25</v>
      </c>
      <c r="B1610" t="s">
        <v>194</v>
      </c>
      <c r="C1610">
        <v>7</v>
      </c>
      <c r="D1610" t="s">
        <v>66</v>
      </c>
      <c r="E1610" t="s">
        <v>67</v>
      </c>
      <c r="F1610" t="s">
        <v>140</v>
      </c>
    </row>
    <row r="1611" spans="1:6" x14ac:dyDescent="0.35">
      <c r="A1611" t="s">
        <v>25</v>
      </c>
      <c r="B1611" t="s">
        <v>197</v>
      </c>
      <c r="C1611">
        <v>9</v>
      </c>
      <c r="D1611" t="s">
        <v>612</v>
      </c>
      <c r="E1611" t="s">
        <v>611</v>
      </c>
      <c r="F1611" t="s">
        <v>140</v>
      </c>
    </row>
    <row r="1612" spans="1:6" x14ac:dyDescent="0.35">
      <c r="A1612" t="s">
        <v>25</v>
      </c>
      <c r="B1612" t="s">
        <v>200</v>
      </c>
      <c r="C1612">
        <v>10</v>
      </c>
      <c r="D1612" t="s">
        <v>567</v>
      </c>
      <c r="E1612" t="s">
        <v>568</v>
      </c>
      <c r="F1612" t="s">
        <v>140</v>
      </c>
    </row>
    <row r="1613" spans="1:6" x14ac:dyDescent="0.35">
      <c r="A1613" t="s">
        <v>25</v>
      </c>
      <c r="B1613" t="s">
        <v>203</v>
      </c>
      <c r="C1613">
        <v>6</v>
      </c>
      <c r="D1613" t="s">
        <v>540</v>
      </c>
      <c r="E1613" t="s">
        <v>541</v>
      </c>
      <c r="F1613" t="s">
        <v>140</v>
      </c>
    </row>
    <row r="1614" spans="1:6" x14ac:dyDescent="0.35">
      <c r="A1614" t="s">
        <v>25</v>
      </c>
      <c r="B1614" t="s">
        <v>204</v>
      </c>
      <c r="C1614">
        <v>11</v>
      </c>
      <c r="D1614" t="s">
        <v>239</v>
      </c>
      <c r="E1614" t="s">
        <v>240</v>
      </c>
      <c r="F1614" t="s">
        <v>140</v>
      </c>
    </row>
    <row r="1615" spans="1:6" x14ac:dyDescent="0.35">
      <c r="A1615" t="s">
        <v>25</v>
      </c>
      <c r="B1615" t="s">
        <v>207</v>
      </c>
      <c r="C1615">
        <v>8</v>
      </c>
      <c r="D1615" t="s">
        <v>634</v>
      </c>
      <c r="E1615" t="s">
        <v>635</v>
      </c>
      <c r="F1615" t="s">
        <v>140</v>
      </c>
    </row>
    <row r="1616" spans="1:6" x14ac:dyDescent="0.35">
      <c r="A1616" t="s">
        <v>25</v>
      </c>
      <c r="B1616" t="s">
        <v>210</v>
      </c>
      <c r="C1616">
        <v>6</v>
      </c>
      <c r="D1616" t="s">
        <v>898</v>
      </c>
      <c r="E1616" t="s">
        <v>897</v>
      </c>
      <c r="F1616" t="s">
        <v>140</v>
      </c>
    </row>
    <row r="1617" spans="1:6" x14ac:dyDescent="0.35">
      <c r="A1617" t="s">
        <v>25</v>
      </c>
      <c r="B1617" t="s">
        <v>213</v>
      </c>
      <c r="C1617">
        <v>13</v>
      </c>
      <c r="D1617" t="s">
        <v>208</v>
      </c>
      <c r="E1617" t="s">
        <v>209</v>
      </c>
      <c r="F1617" t="s">
        <v>140</v>
      </c>
    </row>
    <row r="1618" spans="1:6" x14ac:dyDescent="0.35">
      <c r="A1618" t="s">
        <v>25</v>
      </c>
      <c r="B1618" t="s">
        <v>216</v>
      </c>
      <c r="C1618">
        <v>11</v>
      </c>
      <c r="D1618" t="s">
        <v>925</v>
      </c>
      <c r="E1618" t="s">
        <v>926</v>
      </c>
      <c r="F1618" t="s">
        <v>140</v>
      </c>
    </row>
    <row r="1619" spans="1:6" x14ac:dyDescent="0.35">
      <c r="A1619" t="s">
        <v>25</v>
      </c>
      <c r="B1619" t="s">
        <v>219</v>
      </c>
      <c r="C1619">
        <v>14</v>
      </c>
      <c r="D1619" t="s">
        <v>612</v>
      </c>
      <c r="E1619" t="s">
        <v>611</v>
      </c>
      <c r="F1619" t="s">
        <v>140</v>
      </c>
    </row>
    <row r="1620" spans="1:6" x14ac:dyDescent="0.35">
      <c r="A1620" t="s">
        <v>25</v>
      </c>
      <c r="B1620" t="s">
        <v>222</v>
      </c>
      <c r="C1620">
        <v>16</v>
      </c>
      <c r="D1620" t="s">
        <v>172</v>
      </c>
      <c r="E1620" t="s">
        <v>171</v>
      </c>
      <c r="F1620" t="s">
        <v>140</v>
      </c>
    </row>
    <row r="1621" spans="1:6" x14ac:dyDescent="0.35">
      <c r="A1621" t="s">
        <v>25</v>
      </c>
      <c r="B1621" t="s">
        <v>225</v>
      </c>
      <c r="C1621">
        <v>11</v>
      </c>
      <c r="D1621" t="s">
        <v>609</v>
      </c>
      <c r="E1621" t="s">
        <v>608</v>
      </c>
      <c r="F1621" t="s">
        <v>140</v>
      </c>
    </row>
    <row r="1622" spans="1:6" x14ac:dyDescent="0.35">
      <c r="A1622" t="s">
        <v>25</v>
      </c>
      <c r="B1622" t="s">
        <v>228</v>
      </c>
      <c r="C1622">
        <v>6</v>
      </c>
      <c r="D1622" t="s">
        <v>862</v>
      </c>
      <c r="E1622" t="s">
        <v>861</v>
      </c>
      <c r="F1622" t="s">
        <v>140</v>
      </c>
    </row>
    <row r="1623" spans="1:6" x14ac:dyDescent="0.35">
      <c r="A1623" t="s">
        <v>25</v>
      </c>
      <c r="B1623" t="s">
        <v>229</v>
      </c>
      <c r="C1623">
        <v>8</v>
      </c>
      <c r="D1623" t="s">
        <v>199</v>
      </c>
      <c r="E1623" t="s">
        <v>198</v>
      </c>
      <c r="F1623" t="s">
        <v>140</v>
      </c>
    </row>
    <row r="1624" spans="1:6" x14ac:dyDescent="0.35">
      <c r="A1624" t="s">
        <v>25</v>
      </c>
      <c r="B1624" t="s">
        <v>232</v>
      </c>
      <c r="C1624">
        <v>10</v>
      </c>
      <c r="D1624" t="s">
        <v>177</v>
      </c>
      <c r="E1624" t="s">
        <v>140</v>
      </c>
      <c r="F1624" t="s">
        <v>140</v>
      </c>
    </row>
    <row r="1625" spans="1:6" x14ac:dyDescent="0.35">
      <c r="A1625" t="s">
        <v>25</v>
      </c>
      <c r="B1625" t="s">
        <v>235</v>
      </c>
      <c r="C1625">
        <v>11</v>
      </c>
      <c r="D1625" t="s">
        <v>958</v>
      </c>
      <c r="E1625" t="s">
        <v>959</v>
      </c>
      <c r="F1625" t="s">
        <v>140</v>
      </c>
    </row>
    <row r="1626" spans="1:6" x14ac:dyDescent="0.35">
      <c r="A1626" t="s">
        <v>25</v>
      </c>
      <c r="B1626" t="s">
        <v>238</v>
      </c>
      <c r="C1626">
        <v>10</v>
      </c>
      <c r="D1626" t="s">
        <v>140</v>
      </c>
      <c r="E1626" t="s">
        <v>177</v>
      </c>
      <c r="F1626" t="s">
        <v>140</v>
      </c>
    </row>
    <row r="1627" spans="1:6" x14ac:dyDescent="0.35">
      <c r="A1627" t="s">
        <v>25</v>
      </c>
      <c r="B1627" t="s">
        <v>241</v>
      </c>
      <c r="C1627">
        <v>10</v>
      </c>
      <c r="D1627" t="s">
        <v>767</v>
      </c>
      <c r="E1627" t="s">
        <v>766</v>
      </c>
      <c r="F1627" t="s">
        <v>140</v>
      </c>
    </row>
    <row r="1628" spans="1:6" x14ac:dyDescent="0.35">
      <c r="A1628" t="s">
        <v>25</v>
      </c>
      <c r="B1628" t="s">
        <v>244</v>
      </c>
      <c r="C1628">
        <v>6</v>
      </c>
      <c r="D1628" t="s">
        <v>230</v>
      </c>
      <c r="E1628" t="s">
        <v>231</v>
      </c>
      <c r="F1628" t="s">
        <v>140</v>
      </c>
    </row>
    <row r="1629" spans="1:6" x14ac:dyDescent="0.35">
      <c r="A1629" t="s">
        <v>25</v>
      </c>
      <c r="B1629" t="s">
        <v>247</v>
      </c>
      <c r="C1629">
        <v>6</v>
      </c>
      <c r="D1629" t="s">
        <v>160</v>
      </c>
      <c r="E1629" t="s">
        <v>159</v>
      </c>
      <c r="F1629" t="s">
        <v>140</v>
      </c>
    </row>
    <row r="1630" spans="1:6" x14ac:dyDescent="0.35">
      <c r="A1630" t="s">
        <v>25</v>
      </c>
      <c r="B1630" t="s">
        <v>250</v>
      </c>
      <c r="C1630">
        <v>8</v>
      </c>
      <c r="D1630" t="s">
        <v>208</v>
      </c>
      <c r="E1630" t="s">
        <v>209</v>
      </c>
      <c r="F1630" t="s">
        <v>140</v>
      </c>
    </row>
    <row r="1631" spans="1:6" x14ac:dyDescent="0.35">
      <c r="A1631" t="s">
        <v>25</v>
      </c>
      <c r="B1631" t="s">
        <v>253</v>
      </c>
      <c r="C1631">
        <v>8</v>
      </c>
      <c r="D1631" t="s">
        <v>883</v>
      </c>
      <c r="E1631" t="s">
        <v>884</v>
      </c>
      <c r="F1631" t="s">
        <v>140</v>
      </c>
    </row>
    <row r="1632" spans="1:6" x14ac:dyDescent="0.35">
      <c r="A1632" t="s">
        <v>25</v>
      </c>
      <c r="B1632" t="s">
        <v>254</v>
      </c>
      <c r="C1632">
        <v>6</v>
      </c>
      <c r="D1632" t="s">
        <v>836</v>
      </c>
      <c r="E1632" t="s">
        <v>835</v>
      </c>
      <c r="F1632" t="s">
        <v>140</v>
      </c>
    </row>
    <row r="1633" spans="1:6" x14ac:dyDescent="0.35">
      <c r="A1633" t="s">
        <v>25</v>
      </c>
      <c r="B1633" t="s">
        <v>257</v>
      </c>
      <c r="C1633">
        <v>3</v>
      </c>
      <c r="D1633" t="s">
        <v>416</v>
      </c>
      <c r="E1633" t="s">
        <v>417</v>
      </c>
      <c r="F1633" t="s">
        <v>140</v>
      </c>
    </row>
    <row r="1634" spans="1:6" x14ac:dyDescent="0.35">
      <c r="A1634" t="s">
        <v>25</v>
      </c>
      <c r="B1634" t="s">
        <v>258</v>
      </c>
      <c r="C1634">
        <v>5</v>
      </c>
      <c r="D1634" t="s">
        <v>689</v>
      </c>
      <c r="E1634" t="s">
        <v>688</v>
      </c>
      <c r="F1634" t="s">
        <v>140</v>
      </c>
    </row>
    <row r="1635" spans="1:6" x14ac:dyDescent="0.35">
      <c r="A1635" t="s">
        <v>25</v>
      </c>
      <c r="B1635" t="s">
        <v>259</v>
      </c>
      <c r="C1635">
        <v>2</v>
      </c>
      <c r="D1635" t="s">
        <v>535</v>
      </c>
      <c r="E1635" t="s">
        <v>534</v>
      </c>
      <c r="F1635" t="s">
        <v>140</v>
      </c>
    </row>
    <row r="1636" spans="1:6" x14ac:dyDescent="0.35">
      <c r="A1636" t="s">
        <v>25</v>
      </c>
      <c r="B1636" t="s">
        <v>262</v>
      </c>
      <c r="C1636">
        <v>8</v>
      </c>
      <c r="D1636" t="s">
        <v>373</v>
      </c>
      <c r="E1636" t="s">
        <v>372</v>
      </c>
      <c r="F1636" t="s">
        <v>140</v>
      </c>
    </row>
    <row r="1637" spans="1:6" x14ac:dyDescent="0.35">
      <c r="A1637" t="s">
        <v>25</v>
      </c>
      <c r="B1637" t="s">
        <v>265</v>
      </c>
      <c r="C1637">
        <v>8</v>
      </c>
      <c r="D1637" t="s">
        <v>506</v>
      </c>
      <c r="E1637" t="s">
        <v>507</v>
      </c>
      <c r="F1637" t="s">
        <v>140</v>
      </c>
    </row>
    <row r="1638" spans="1:6" x14ac:dyDescent="0.35">
      <c r="A1638" t="s">
        <v>25</v>
      </c>
      <c r="B1638" t="s">
        <v>268</v>
      </c>
      <c r="C1638">
        <v>4</v>
      </c>
      <c r="D1638" t="s">
        <v>442</v>
      </c>
      <c r="E1638" t="s">
        <v>443</v>
      </c>
      <c r="F1638" t="s">
        <v>140</v>
      </c>
    </row>
    <row r="1639" spans="1:6" x14ac:dyDescent="0.35">
      <c r="A1639" t="s">
        <v>25</v>
      </c>
      <c r="B1639" t="s">
        <v>271</v>
      </c>
      <c r="C1639">
        <v>7</v>
      </c>
      <c r="D1639" t="s">
        <v>866</v>
      </c>
      <c r="E1639" t="s">
        <v>145</v>
      </c>
      <c r="F1639" t="s">
        <v>140</v>
      </c>
    </row>
    <row r="1640" spans="1:6" x14ac:dyDescent="0.35">
      <c r="A1640" t="s">
        <v>25</v>
      </c>
      <c r="B1640" t="s">
        <v>274</v>
      </c>
      <c r="C1640">
        <v>10</v>
      </c>
      <c r="D1640" t="s">
        <v>735</v>
      </c>
      <c r="E1640" t="s">
        <v>734</v>
      </c>
      <c r="F1640" t="s">
        <v>140</v>
      </c>
    </row>
    <row r="1641" spans="1:6" x14ac:dyDescent="0.35">
      <c r="A1641" t="s">
        <v>25</v>
      </c>
      <c r="B1641" t="s">
        <v>275</v>
      </c>
      <c r="C1641">
        <v>5</v>
      </c>
      <c r="D1641" t="s">
        <v>866</v>
      </c>
      <c r="E1641" t="s">
        <v>145</v>
      </c>
      <c r="F1641" t="s">
        <v>140</v>
      </c>
    </row>
    <row r="1642" spans="1:6" x14ac:dyDescent="0.35">
      <c r="A1642" t="s">
        <v>25</v>
      </c>
      <c r="B1642" t="s">
        <v>278</v>
      </c>
      <c r="C1642">
        <v>5</v>
      </c>
      <c r="D1642" t="s">
        <v>956</v>
      </c>
      <c r="E1642" t="s">
        <v>957</v>
      </c>
      <c r="F1642" t="s">
        <v>140</v>
      </c>
    </row>
    <row r="1643" spans="1:6" x14ac:dyDescent="0.35">
      <c r="A1643" t="s">
        <v>25</v>
      </c>
      <c r="B1643" t="s">
        <v>281</v>
      </c>
      <c r="C1643">
        <v>8</v>
      </c>
      <c r="D1643" t="s">
        <v>361</v>
      </c>
      <c r="E1643" t="s">
        <v>360</v>
      </c>
      <c r="F1643" t="s">
        <v>140</v>
      </c>
    </row>
    <row r="1644" spans="1:6" x14ac:dyDescent="0.35">
      <c r="A1644" t="s">
        <v>25</v>
      </c>
      <c r="B1644" t="s">
        <v>282</v>
      </c>
      <c r="C1644">
        <v>8</v>
      </c>
      <c r="D1644" t="s">
        <v>532</v>
      </c>
      <c r="E1644" t="s">
        <v>531</v>
      </c>
      <c r="F1644" t="s">
        <v>140</v>
      </c>
    </row>
    <row r="1645" spans="1:6" x14ac:dyDescent="0.35">
      <c r="A1645" t="s">
        <v>25</v>
      </c>
      <c r="B1645" t="s">
        <v>283</v>
      </c>
      <c r="C1645">
        <v>9</v>
      </c>
      <c r="D1645" t="s">
        <v>811</v>
      </c>
      <c r="E1645" t="s">
        <v>812</v>
      </c>
      <c r="F1645" t="s">
        <v>140</v>
      </c>
    </row>
    <row r="1646" spans="1:6" x14ac:dyDescent="0.35">
      <c r="A1646" t="s">
        <v>25</v>
      </c>
      <c r="B1646" t="s">
        <v>284</v>
      </c>
      <c r="C1646">
        <v>8</v>
      </c>
      <c r="D1646" t="s">
        <v>396</v>
      </c>
      <c r="E1646" t="s">
        <v>395</v>
      </c>
      <c r="F1646" t="s">
        <v>140</v>
      </c>
    </row>
    <row r="1647" spans="1:6" x14ac:dyDescent="0.35">
      <c r="A1647" t="s">
        <v>25</v>
      </c>
      <c r="B1647" t="s">
        <v>287</v>
      </c>
      <c r="C1647">
        <v>17</v>
      </c>
      <c r="D1647" t="s">
        <v>478</v>
      </c>
      <c r="E1647" t="s">
        <v>479</v>
      </c>
      <c r="F1647" t="s">
        <v>140</v>
      </c>
    </row>
    <row r="1648" spans="1:6" x14ac:dyDescent="0.35">
      <c r="A1648" t="s">
        <v>25</v>
      </c>
      <c r="B1648" t="s">
        <v>290</v>
      </c>
      <c r="C1648">
        <v>12</v>
      </c>
      <c r="D1648" t="s">
        <v>211</v>
      </c>
      <c r="E1648" t="s">
        <v>212</v>
      </c>
      <c r="F1648" t="s">
        <v>140</v>
      </c>
    </row>
    <row r="1649" spans="1:6" x14ac:dyDescent="0.35">
      <c r="A1649" t="s">
        <v>25</v>
      </c>
      <c r="B1649" t="s">
        <v>294</v>
      </c>
      <c r="C1649">
        <v>9</v>
      </c>
      <c r="D1649" t="s">
        <v>855</v>
      </c>
      <c r="E1649" t="s">
        <v>854</v>
      </c>
      <c r="F1649" t="s">
        <v>140</v>
      </c>
    </row>
    <row r="1650" spans="1:6" x14ac:dyDescent="0.35">
      <c r="A1650" t="s">
        <v>25</v>
      </c>
      <c r="B1650" t="s">
        <v>297</v>
      </c>
      <c r="C1650">
        <v>6</v>
      </c>
      <c r="D1650" t="s">
        <v>790</v>
      </c>
      <c r="E1650" t="s">
        <v>789</v>
      </c>
      <c r="F1650" t="s">
        <v>140</v>
      </c>
    </row>
    <row r="1651" spans="1:6" x14ac:dyDescent="0.35">
      <c r="A1651" t="s">
        <v>25</v>
      </c>
      <c r="B1651" t="s">
        <v>300</v>
      </c>
      <c r="C1651">
        <v>7</v>
      </c>
      <c r="D1651" t="s">
        <v>486</v>
      </c>
      <c r="E1651" t="s">
        <v>487</v>
      </c>
      <c r="F1651" t="s">
        <v>140</v>
      </c>
    </row>
    <row r="1652" spans="1:6" x14ac:dyDescent="0.35">
      <c r="A1652" t="s">
        <v>25</v>
      </c>
      <c r="B1652" t="s">
        <v>301</v>
      </c>
      <c r="C1652">
        <v>7</v>
      </c>
      <c r="D1652" t="s">
        <v>160</v>
      </c>
      <c r="E1652" t="s">
        <v>159</v>
      </c>
      <c r="F1652" t="s">
        <v>140</v>
      </c>
    </row>
    <row r="1653" spans="1:6" x14ac:dyDescent="0.35">
      <c r="A1653" t="s">
        <v>25</v>
      </c>
      <c r="B1653" t="s">
        <v>302</v>
      </c>
      <c r="C1653">
        <v>8</v>
      </c>
      <c r="D1653" t="s">
        <v>764</v>
      </c>
      <c r="E1653" t="s">
        <v>765</v>
      </c>
      <c r="F1653" t="s">
        <v>140</v>
      </c>
    </row>
    <row r="1654" spans="1:6" x14ac:dyDescent="0.35">
      <c r="A1654" t="s">
        <v>25</v>
      </c>
      <c r="B1654" t="s">
        <v>305</v>
      </c>
      <c r="C1654">
        <v>6</v>
      </c>
      <c r="D1654" t="s">
        <v>960</v>
      </c>
      <c r="E1654" t="s">
        <v>961</v>
      </c>
      <c r="F1654" t="s">
        <v>140</v>
      </c>
    </row>
    <row r="1655" spans="1:6" x14ac:dyDescent="0.35">
      <c r="A1655" t="s">
        <v>25</v>
      </c>
      <c r="B1655" t="s">
        <v>308</v>
      </c>
      <c r="C1655">
        <v>7</v>
      </c>
      <c r="D1655" t="s">
        <v>958</v>
      </c>
      <c r="E1655" t="s">
        <v>959</v>
      </c>
      <c r="F1655" t="s">
        <v>140</v>
      </c>
    </row>
    <row r="1656" spans="1:6" x14ac:dyDescent="0.35">
      <c r="A1656" t="s">
        <v>25</v>
      </c>
      <c r="B1656" t="s">
        <v>311</v>
      </c>
      <c r="C1656">
        <v>8</v>
      </c>
      <c r="D1656" t="s">
        <v>632</v>
      </c>
      <c r="E1656" t="s">
        <v>633</v>
      </c>
      <c r="F1656" t="s">
        <v>140</v>
      </c>
    </row>
    <row r="1657" spans="1:6" x14ac:dyDescent="0.35">
      <c r="A1657" t="s">
        <v>25</v>
      </c>
      <c r="B1657" t="s">
        <v>312</v>
      </c>
      <c r="C1657">
        <v>5</v>
      </c>
      <c r="D1657" t="s">
        <v>825</v>
      </c>
      <c r="E1657" t="s">
        <v>826</v>
      </c>
      <c r="F1657" t="s">
        <v>140</v>
      </c>
    </row>
    <row r="1658" spans="1:6" x14ac:dyDescent="0.35">
      <c r="A1658" t="s">
        <v>25</v>
      </c>
      <c r="B1658" t="s">
        <v>315</v>
      </c>
      <c r="C1658">
        <v>2</v>
      </c>
      <c r="D1658" t="s">
        <v>140</v>
      </c>
      <c r="E1658" t="s">
        <v>177</v>
      </c>
      <c r="F1658" t="s">
        <v>140</v>
      </c>
    </row>
    <row r="1659" spans="1:6" x14ac:dyDescent="0.35">
      <c r="A1659" t="s">
        <v>25</v>
      </c>
      <c r="B1659" t="s">
        <v>318</v>
      </c>
      <c r="C1659">
        <v>7</v>
      </c>
      <c r="D1659" t="s">
        <v>619</v>
      </c>
      <c r="E1659" t="s">
        <v>620</v>
      </c>
      <c r="F1659" t="s">
        <v>140</v>
      </c>
    </row>
    <row r="1660" spans="1:6" x14ac:dyDescent="0.35">
      <c r="A1660" t="s">
        <v>25</v>
      </c>
      <c r="B1660" t="s">
        <v>321</v>
      </c>
      <c r="C1660">
        <v>3</v>
      </c>
      <c r="D1660" t="s">
        <v>408</v>
      </c>
      <c r="E1660" t="s">
        <v>409</v>
      </c>
      <c r="F1660" t="s">
        <v>140</v>
      </c>
    </row>
    <row r="1661" spans="1:6" x14ac:dyDescent="0.35">
      <c r="A1661" t="s">
        <v>25</v>
      </c>
      <c r="B1661" t="s">
        <v>322</v>
      </c>
      <c r="C1661">
        <v>2</v>
      </c>
      <c r="D1661" t="s">
        <v>177</v>
      </c>
      <c r="E1661" t="s">
        <v>140</v>
      </c>
      <c r="F1661" t="s">
        <v>140</v>
      </c>
    </row>
    <row r="1662" spans="1:6" x14ac:dyDescent="0.35">
      <c r="A1662" t="s">
        <v>25</v>
      </c>
      <c r="B1662" t="s">
        <v>325</v>
      </c>
      <c r="C1662">
        <v>3</v>
      </c>
      <c r="D1662" t="s">
        <v>93</v>
      </c>
      <c r="E1662" t="s">
        <v>94</v>
      </c>
      <c r="F1662" t="s">
        <v>140</v>
      </c>
    </row>
    <row r="1663" spans="1:6" x14ac:dyDescent="0.35">
      <c r="A1663" t="s">
        <v>25</v>
      </c>
      <c r="B1663" t="s">
        <v>326</v>
      </c>
      <c r="C1663">
        <v>3</v>
      </c>
      <c r="D1663" t="s">
        <v>560</v>
      </c>
      <c r="E1663" t="s">
        <v>559</v>
      </c>
      <c r="F1663" t="s">
        <v>140</v>
      </c>
    </row>
    <row r="1664" spans="1:6" x14ac:dyDescent="0.35">
      <c r="A1664" t="s">
        <v>25</v>
      </c>
      <c r="B1664" t="s">
        <v>330</v>
      </c>
      <c r="C1664">
        <v>9</v>
      </c>
      <c r="D1664" t="s">
        <v>588</v>
      </c>
      <c r="E1664" t="s">
        <v>589</v>
      </c>
      <c r="F1664" t="s">
        <v>140</v>
      </c>
    </row>
    <row r="1665" spans="1:6" x14ac:dyDescent="0.35">
      <c r="A1665" t="s">
        <v>25</v>
      </c>
      <c r="B1665" t="s">
        <v>334</v>
      </c>
      <c r="C1665">
        <v>1</v>
      </c>
      <c r="D1665" t="s">
        <v>177</v>
      </c>
      <c r="E1665" t="s">
        <v>140</v>
      </c>
      <c r="F1665" t="s">
        <v>140</v>
      </c>
    </row>
    <row r="1666" spans="1:6" x14ac:dyDescent="0.35">
      <c r="A1666" t="s">
        <v>25</v>
      </c>
      <c r="B1666" t="s">
        <v>335</v>
      </c>
      <c r="C1666">
        <v>1</v>
      </c>
      <c r="D1666" t="s">
        <v>177</v>
      </c>
      <c r="E1666" t="s">
        <v>140</v>
      </c>
      <c r="F1666" t="s">
        <v>140</v>
      </c>
    </row>
    <row r="1667" spans="1:6" x14ac:dyDescent="0.35">
      <c r="A1667" t="s">
        <v>25</v>
      </c>
      <c r="B1667" t="s">
        <v>778</v>
      </c>
      <c r="C1667">
        <v>4</v>
      </c>
      <c r="D1667" t="s">
        <v>381</v>
      </c>
      <c r="E1667" t="s">
        <v>380</v>
      </c>
      <c r="F1667" t="s">
        <v>140</v>
      </c>
    </row>
    <row r="1668" spans="1:6" x14ac:dyDescent="0.35">
      <c r="A1668" t="s">
        <v>25</v>
      </c>
      <c r="B1668" t="s">
        <v>444</v>
      </c>
      <c r="C1668">
        <v>1</v>
      </c>
      <c r="D1668" t="s">
        <v>177</v>
      </c>
      <c r="E1668" t="s">
        <v>140</v>
      </c>
      <c r="F1668" t="s">
        <v>140</v>
      </c>
    </row>
    <row r="1669" spans="1:6" x14ac:dyDescent="0.35">
      <c r="A1669" t="s">
        <v>25</v>
      </c>
      <c r="B1669" t="s">
        <v>336</v>
      </c>
      <c r="C1669">
        <v>14</v>
      </c>
      <c r="D1669" t="s">
        <v>962</v>
      </c>
      <c r="E1669" t="s">
        <v>963</v>
      </c>
      <c r="F1669" t="s">
        <v>140</v>
      </c>
    </row>
    <row r="1670" spans="1:6" x14ac:dyDescent="0.35">
      <c r="A1670" t="s">
        <v>25</v>
      </c>
      <c r="B1670" t="s">
        <v>964</v>
      </c>
      <c r="C1670">
        <v>1</v>
      </c>
      <c r="D1670" t="s">
        <v>177</v>
      </c>
      <c r="E1670" t="s">
        <v>140</v>
      </c>
      <c r="F1670" t="s">
        <v>140</v>
      </c>
    </row>
    <row r="1671" spans="1:6" x14ac:dyDescent="0.35">
      <c r="A1671" t="s">
        <v>25</v>
      </c>
      <c r="B1671" t="s">
        <v>339</v>
      </c>
      <c r="C1671">
        <v>8</v>
      </c>
      <c r="D1671" t="s">
        <v>140</v>
      </c>
      <c r="E1671" t="s">
        <v>140</v>
      </c>
      <c r="F1671" t="s">
        <v>177</v>
      </c>
    </row>
    <row r="1672" spans="1:6" x14ac:dyDescent="0.35">
      <c r="A1672" t="s">
        <v>26</v>
      </c>
      <c r="B1672" t="s">
        <v>137</v>
      </c>
      <c r="C1672">
        <v>3</v>
      </c>
      <c r="D1672" t="s">
        <v>741</v>
      </c>
      <c r="E1672" t="s">
        <v>740</v>
      </c>
      <c r="F1672" t="s">
        <v>140</v>
      </c>
    </row>
    <row r="1673" spans="1:6" x14ac:dyDescent="0.35">
      <c r="A1673" t="s">
        <v>26</v>
      </c>
      <c r="B1673" t="s">
        <v>141</v>
      </c>
      <c r="C1673">
        <v>4</v>
      </c>
      <c r="D1673" t="s">
        <v>474</v>
      </c>
      <c r="E1673" t="s">
        <v>475</v>
      </c>
      <c r="F1673" t="s">
        <v>140</v>
      </c>
    </row>
    <row r="1674" spans="1:6" x14ac:dyDescent="0.35">
      <c r="A1674" t="s">
        <v>26</v>
      </c>
      <c r="B1674" t="s">
        <v>144</v>
      </c>
      <c r="C1674">
        <v>9</v>
      </c>
      <c r="D1674" t="s">
        <v>965</v>
      </c>
      <c r="E1674" t="s">
        <v>966</v>
      </c>
      <c r="F1674" t="s">
        <v>140</v>
      </c>
    </row>
    <row r="1675" spans="1:6" x14ac:dyDescent="0.35">
      <c r="A1675" t="s">
        <v>26</v>
      </c>
      <c r="B1675" t="s">
        <v>148</v>
      </c>
      <c r="C1675">
        <v>14</v>
      </c>
      <c r="D1675" t="s">
        <v>651</v>
      </c>
      <c r="E1675" t="s">
        <v>652</v>
      </c>
      <c r="F1675" t="s">
        <v>140</v>
      </c>
    </row>
    <row r="1676" spans="1:6" x14ac:dyDescent="0.35">
      <c r="A1676" t="s">
        <v>26</v>
      </c>
      <c r="B1676" t="s">
        <v>151</v>
      </c>
      <c r="C1676">
        <v>9</v>
      </c>
      <c r="D1676" t="s">
        <v>139</v>
      </c>
      <c r="E1676" t="s">
        <v>138</v>
      </c>
      <c r="F1676" t="s">
        <v>140</v>
      </c>
    </row>
    <row r="1677" spans="1:6" x14ac:dyDescent="0.35">
      <c r="A1677" t="s">
        <v>26</v>
      </c>
      <c r="B1677" t="s">
        <v>154</v>
      </c>
      <c r="C1677">
        <v>13</v>
      </c>
      <c r="D1677" t="s">
        <v>298</v>
      </c>
      <c r="E1677" t="s">
        <v>299</v>
      </c>
      <c r="F1677" t="s">
        <v>140</v>
      </c>
    </row>
    <row r="1678" spans="1:6" x14ac:dyDescent="0.35">
      <c r="A1678" t="s">
        <v>26</v>
      </c>
      <c r="B1678" t="s">
        <v>155</v>
      </c>
      <c r="C1678">
        <v>18</v>
      </c>
      <c r="D1678" t="s">
        <v>798</v>
      </c>
      <c r="E1678" t="s">
        <v>799</v>
      </c>
      <c r="F1678" t="s">
        <v>140</v>
      </c>
    </row>
    <row r="1679" spans="1:6" x14ac:dyDescent="0.35">
      <c r="A1679" t="s">
        <v>26</v>
      </c>
      <c r="B1679" t="s">
        <v>158</v>
      </c>
      <c r="C1679">
        <v>6</v>
      </c>
      <c r="D1679" t="s">
        <v>731</v>
      </c>
      <c r="E1679" t="s">
        <v>730</v>
      </c>
      <c r="F1679" t="s">
        <v>140</v>
      </c>
    </row>
    <row r="1680" spans="1:6" x14ac:dyDescent="0.35">
      <c r="A1680" t="s">
        <v>26</v>
      </c>
      <c r="B1680" t="s">
        <v>161</v>
      </c>
      <c r="C1680">
        <v>10</v>
      </c>
      <c r="D1680" t="s">
        <v>822</v>
      </c>
      <c r="E1680" t="s">
        <v>821</v>
      </c>
      <c r="F1680" t="s">
        <v>140</v>
      </c>
    </row>
    <row r="1681" spans="1:6" x14ac:dyDescent="0.35">
      <c r="A1681" t="s">
        <v>26</v>
      </c>
      <c r="B1681" t="s">
        <v>164</v>
      </c>
      <c r="C1681">
        <v>11</v>
      </c>
      <c r="D1681" t="s">
        <v>356</v>
      </c>
      <c r="E1681" t="s">
        <v>435</v>
      </c>
      <c r="F1681" t="s">
        <v>716</v>
      </c>
    </row>
    <row r="1682" spans="1:6" x14ac:dyDescent="0.35">
      <c r="A1682" t="s">
        <v>26</v>
      </c>
      <c r="B1682" t="s">
        <v>167</v>
      </c>
      <c r="C1682">
        <v>6</v>
      </c>
      <c r="D1682" t="s">
        <v>600</v>
      </c>
      <c r="E1682" t="s">
        <v>599</v>
      </c>
      <c r="F1682" t="s">
        <v>140</v>
      </c>
    </row>
    <row r="1683" spans="1:6" x14ac:dyDescent="0.35">
      <c r="A1683" t="s">
        <v>26</v>
      </c>
      <c r="B1683" t="s">
        <v>170</v>
      </c>
      <c r="C1683">
        <v>3</v>
      </c>
      <c r="D1683" t="s">
        <v>956</v>
      </c>
      <c r="E1683" t="s">
        <v>957</v>
      </c>
      <c r="F1683" t="s">
        <v>140</v>
      </c>
    </row>
    <row r="1684" spans="1:6" x14ac:dyDescent="0.35">
      <c r="A1684" t="s">
        <v>26</v>
      </c>
      <c r="B1684" t="s">
        <v>173</v>
      </c>
      <c r="C1684">
        <v>4</v>
      </c>
      <c r="D1684" t="s">
        <v>713</v>
      </c>
      <c r="E1684" t="s">
        <v>712</v>
      </c>
      <c r="F1684" t="s">
        <v>140</v>
      </c>
    </row>
    <row r="1685" spans="1:6" x14ac:dyDescent="0.35">
      <c r="A1685" t="s">
        <v>26</v>
      </c>
      <c r="B1685" t="s">
        <v>176</v>
      </c>
      <c r="C1685">
        <v>8</v>
      </c>
      <c r="D1685" t="s">
        <v>221</v>
      </c>
      <c r="E1685" t="s">
        <v>220</v>
      </c>
      <c r="F1685" t="s">
        <v>140</v>
      </c>
    </row>
    <row r="1686" spans="1:6" x14ac:dyDescent="0.35">
      <c r="A1686" t="s">
        <v>26</v>
      </c>
      <c r="B1686" t="s">
        <v>178</v>
      </c>
      <c r="C1686">
        <v>3</v>
      </c>
      <c r="D1686" t="s">
        <v>692</v>
      </c>
      <c r="E1686" t="s">
        <v>693</v>
      </c>
      <c r="F1686" t="s">
        <v>140</v>
      </c>
    </row>
    <row r="1687" spans="1:6" x14ac:dyDescent="0.35">
      <c r="A1687" t="s">
        <v>26</v>
      </c>
      <c r="B1687" t="s">
        <v>181</v>
      </c>
      <c r="C1687">
        <v>5</v>
      </c>
      <c r="D1687" t="s">
        <v>898</v>
      </c>
      <c r="E1687" t="s">
        <v>897</v>
      </c>
      <c r="F1687" t="s">
        <v>140</v>
      </c>
    </row>
    <row r="1688" spans="1:6" x14ac:dyDescent="0.35">
      <c r="A1688" t="s">
        <v>26</v>
      </c>
      <c r="B1688" t="s">
        <v>184</v>
      </c>
      <c r="C1688">
        <v>3</v>
      </c>
      <c r="D1688" t="s">
        <v>70</v>
      </c>
      <c r="E1688" t="s">
        <v>71</v>
      </c>
      <c r="F1688" t="s">
        <v>140</v>
      </c>
    </row>
    <row r="1689" spans="1:6" x14ac:dyDescent="0.35">
      <c r="A1689" t="s">
        <v>26</v>
      </c>
      <c r="B1689" t="s">
        <v>185</v>
      </c>
      <c r="C1689">
        <v>4</v>
      </c>
      <c r="D1689" t="s">
        <v>82</v>
      </c>
      <c r="E1689" t="s">
        <v>83</v>
      </c>
      <c r="F1689" t="s">
        <v>140</v>
      </c>
    </row>
    <row r="1690" spans="1:6" x14ac:dyDescent="0.35">
      <c r="A1690" t="s">
        <v>26</v>
      </c>
      <c r="B1690" t="s">
        <v>186</v>
      </c>
      <c r="C1690">
        <v>6</v>
      </c>
      <c r="D1690" t="s">
        <v>580</v>
      </c>
      <c r="E1690" t="s">
        <v>579</v>
      </c>
      <c r="F1690" t="s">
        <v>140</v>
      </c>
    </row>
    <row r="1691" spans="1:6" x14ac:dyDescent="0.35">
      <c r="A1691" t="s">
        <v>26</v>
      </c>
      <c r="B1691" t="s">
        <v>189</v>
      </c>
      <c r="C1691">
        <v>2</v>
      </c>
      <c r="D1691" t="s">
        <v>177</v>
      </c>
      <c r="E1691" t="s">
        <v>140</v>
      </c>
      <c r="F1691" t="s">
        <v>140</v>
      </c>
    </row>
    <row r="1692" spans="1:6" x14ac:dyDescent="0.35">
      <c r="A1692" t="s">
        <v>26</v>
      </c>
      <c r="B1692" t="s">
        <v>190</v>
      </c>
      <c r="C1692">
        <v>6</v>
      </c>
      <c r="D1692" t="s">
        <v>688</v>
      </c>
      <c r="E1692" t="s">
        <v>689</v>
      </c>
      <c r="F1692" t="s">
        <v>140</v>
      </c>
    </row>
    <row r="1693" spans="1:6" x14ac:dyDescent="0.35">
      <c r="A1693" t="s">
        <v>26</v>
      </c>
      <c r="B1693" t="s">
        <v>193</v>
      </c>
      <c r="C1693">
        <v>8</v>
      </c>
      <c r="D1693" t="s">
        <v>360</v>
      </c>
      <c r="E1693" t="s">
        <v>70</v>
      </c>
      <c r="F1693" t="s">
        <v>915</v>
      </c>
    </row>
    <row r="1694" spans="1:6" x14ac:dyDescent="0.35">
      <c r="A1694" t="s">
        <v>26</v>
      </c>
      <c r="B1694" t="s">
        <v>194</v>
      </c>
      <c r="C1694">
        <v>10</v>
      </c>
      <c r="D1694" t="s">
        <v>69</v>
      </c>
      <c r="E1694" t="s">
        <v>68</v>
      </c>
      <c r="F1694" t="s">
        <v>140</v>
      </c>
    </row>
    <row r="1695" spans="1:6" x14ac:dyDescent="0.35">
      <c r="A1695" t="s">
        <v>26</v>
      </c>
      <c r="B1695" t="s">
        <v>197</v>
      </c>
      <c r="C1695">
        <v>7</v>
      </c>
      <c r="D1695" t="s">
        <v>900</v>
      </c>
      <c r="E1695" t="s">
        <v>899</v>
      </c>
      <c r="F1695" t="s">
        <v>140</v>
      </c>
    </row>
    <row r="1696" spans="1:6" x14ac:dyDescent="0.35">
      <c r="A1696" t="s">
        <v>26</v>
      </c>
      <c r="B1696" t="s">
        <v>200</v>
      </c>
      <c r="C1696">
        <v>8</v>
      </c>
      <c r="D1696" t="s">
        <v>59</v>
      </c>
      <c r="E1696" t="s">
        <v>58</v>
      </c>
      <c r="F1696" t="s">
        <v>140</v>
      </c>
    </row>
    <row r="1697" spans="1:6" x14ac:dyDescent="0.35">
      <c r="A1697" t="s">
        <v>26</v>
      </c>
      <c r="B1697" t="s">
        <v>203</v>
      </c>
      <c r="C1697">
        <v>6</v>
      </c>
      <c r="D1697" t="s">
        <v>892</v>
      </c>
      <c r="E1697" t="s">
        <v>893</v>
      </c>
      <c r="F1697" t="s">
        <v>140</v>
      </c>
    </row>
    <row r="1698" spans="1:6" x14ac:dyDescent="0.35">
      <c r="A1698" t="s">
        <v>26</v>
      </c>
      <c r="B1698" t="s">
        <v>204</v>
      </c>
      <c r="C1698">
        <v>6</v>
      </c>
      <c r="D1698" t="s">
        <v>390</v>
      </c>
      <c r="E1698" t="s">
        <v>535</v>
      </c>
      <c r="F1698" t="s">
        <v>289</v>
      </c>
    </row>
    <row r="1699" spans="1:6" x14ac:dyDescent="0.35">
      <c r="A1699" t="s">
        <v>26</v>
      </c>
      <c r="B1699" t="s">
        <v>207</v>
      </c>
      <c r="C1699">
        <v>6</v>
      </c>
      <c r="D1699" t="s">
        <v>790</v>
      </c>
      <c r="E1699" t="s">
        <v>789</v>
      </c>
      <c r="F1699" t="s">
        <v>140</v>
      </c>
    </row>
    <row r="1700" spans="1:6" x14ac:dyDescent="0.35">
      <c r="A1700" t="s">
        <v>26</v>
      </c>
      <c r="B1700" t="s">
        <v>210</v>
      </c>
      <c r="C1700">
        <v>5</v>
      </c>
      <c r="D1700" t="s">
        <v>609</v>
      </c>
      <c r="E1700" t="s">
        <v>608</v>
      </c>
      <c r="F1700" t="s">
        <v>140</v>
      </c>
    </row>
    <row r="1701" spans="1:6" x14ac:dyDescent="0.35">
      <c r="A1701" t="s">
        <v>26</v>
      </c>
      <c r="B1701" t="s">
        <v>213</v>
      </c>
      <c r="C1701">
        <v>11</v>
      </c>
      <c r="D1701" t="s">
        <v>635</v>
      </c>
      <c r="E1701" t="s">
        <v>634</v>
      </c>
      <c r="F1701" t="s">
        <v>140</v>
      </c>
    </row>
    <row r="1702" spans="1:6" x14ac:dyDescent="0.35">
      <c r="A1702" t="s">
        <v>26</v>
      </c>
      <c r="B1702" t="s">
        <v>216</v>
      </c>
      <c r="C1702">
        <v>11</v>
      </c>
      <c r="D1702" t="s">
        <v>198</v>
      </c>
      <c r="E1702" t="s">
        <v>199</v>
      </c>
      <c r="F1702" t="s">
        <v>140</v>
      </c>
    </row>
    <row r="1703" spans="1:6" x14ac:dyDescent="0.35">
      <c r="A1703" t="s">
        <v>26</v>
      </c>
      <c r="B1703" t="s">
        <v>219</v>
      </c>
      <c r="C1703">
        <v>13</v>
      </c>
      <c r="D1703" t="s">
        <v>291</v>
      </c>
      <c r="E1703" t="s">
        <v>533</v>
      </c>
      <c r="F1703" t="s">
        <v>140</v>
      </c>
    </row>
    <row r="1704" spans="1:6" x14ac:dyDescent="0.35">
      <c r="A1704" t="s">
        <v>26</v>
      </c>
      <c r="B1704" t="s">
        <v>222</v>
      </c>
      <c r="C1704">
        <v>4</v>
      </c>
      <c r="D1704" t="s">
        <v>191</v>
      </c>
      <c r="E1704" t="s">
        <v>192</v>
      </c>
      <c r="F1704" t="s">
        <v>140</v>
      </c>
    </row>
    <row r="1705" spans="1:6" x14ac:dyDescent="0.35">
      <c r="A1705" t="s">
        <v>26</v>
      </c>
      <c r="B1705" t="s">
        <v>225</v>
      </c>
      <c r="C1705">
        <v>12</v>
      </c>
      <c r="D1705" t="s">
        <v>652</v>
      </c>
      <c r="E1705" t="s">
        <v>651</v>
      </c>
      <c r="F1705" t="s">
        <v>140</v>
      </c>
    </row>
    <row r="1706" spans="1:6" x14ac:dyDescent="0.35">
      <c r="A1706" t="s">
        <v>26</v>
      </c>
      <c r="B1706" t="s">
        <v>228</v>
      </c>
      <c r="C1706">
        <v>9</v>
      </c>
      <c r="D1706" t="s">
        <v>718</v>
      </c>
      <c r="E1706" t="s">
        <v>719</v>
      </c>
      <c r="F1706" t="s">
        <v>140</v>
      </c>
    </row>
    <row r="1707" spans="1:6" x14ac:dyDescent="0.35">
      <c r="A1707" t="s">
        <v>26</v>
      </c>
      <c r="B1707" t="s">
        <v>229</v>
      </c>
      <c r="C1707">
        <v>15</v>
      </c>
      <c r="D1707" t="s">
        <v>850</v>
      </c>
      <c r="E1707" t="s">
        <v>651</v>
      </c>
      <c r="F1707" t="s">
        <v>967</v>
      </c>
    </row>
    <row r="1708" spans="1:6" x14ac:dyDescent="0.35">
      <c r="A1708" t="s">
        <v>26</v>
      </c>
      <c r="B1708" t="s">
        <v>232</v>
      </c>
      <c r="C1708">
        <v>5</v>
      </c>
      <c r="D1708" t="s">
        <v>57</v>
      </c>
      <c r="E1708" t="s">
        <v>56</v>
      </c>
      <c r="F1708" t="s">
        <v>140</v>
      </c>
    </row>
    <row r="1709" spans="1:6" x14ac:dyDescent="0.35">
      <c r="A1709" t="s">
        <v>26</v>
      </c>
      <c r="B1709" t="s">
        <v>235</v>
      </c>
      <c r="C1709">
        <v>14</v>
      </c>
      <c r="D1709" t="s">
        <v>559</v>
      </c>
      <c r="E1709" t="s">
        <v>560</v>
      </c>
      <c r="F1709" t="s">
        <v>140</v>
      </c>
    </row>
    <row r="1710" spans="1:6" x14ac:dyDescent="0.35">
      <c r="A1710" t="s">
        <v>26</v>
      </c>
      <c r="B1710" t="s">
        <v>238</v>
      </c>
      <c r="C1710">
        <v>4</v>
      </c>
      <c r="D1710" t="s">
        <v>512</v>
      </c>
      <c r="E1710" t="s">
        <v>513</v>
      </c>
      <c r="F1710" t="s">
        <v>140</v>
      </c>
    </row>
    <row r="1711" spans="1:6" x14ac:dyDescent="0.35">
      <c r="A1711" t="s">
        <v>26</v>
      </c>
      <c r="B1711" t="s">
        <v>241</v>
      </c>
      <c r="C1711">
        <v>5</v>
      </c>
      <c r="D1711" t="s">
        <v>347</v>
      </c>
      <c r="E1711" t="s">
        <v>346</v>
      </c>
      <c r="F1711" t="s">
        <v>140</v>
      </c>
    </row>
    <row r="1712" spans="1:6" x14ac:dyDescent="0.35">
      <c r="A1712" t="s">
        <v>26</v>
      </c>
      <c r="B1712" t="s">
        <v>244</v>
      </c>
      <c r="C1712">
        <v>10</v>
      </c>
      <c r="D1712" t="s">
        <v>439</v>
      </c>
      <c r="E1712" t="s">
        <v>440</v>
      </c>
      <c r="F1712" t="s">
        <v>140</v>
      </c>
    </row>
    <row r="1713" spans="1:6" x14ac:dyDescent="0.35">
      <c r="A1713" t="s">
        <v>26</v>
      </c>
      <c r="B1713" t="s">
        <v>247</v>
      </c>
      <c r="C1713">
        <v>8</v>
      </c>
      <c r="D1713" t="s">
        <v>907</v>
      </c>
      <c r="E1713" t="s">
        <v>908</v>
      </c>
      <c r="F1713" t="s">
        <v>140</v>
      </c>
    </row>
    <row r="1714" spans="1:6" x14ac:dyDescent="0.35">
      <c r="A1714" t="s">
        <v>26</v>
      </c>
      <c r="B1714" t="s">
        <v>250</v>
      </c>
      <c r="C1714">
        <v>10</v>
      </c>
      <c r="D1714" t="s">
        <v>424</v>
      </c>
      <c r="E1714" t="s">
        <v>425</v>
      </c>
      <c r="F1714" t="s">
        <v>140</v>
      </c>
    </row>
    <row r="1715" spans="1:6" x14ac:dyDescent="0.35">
      <c r="A1715" t="s">
        <v>26</v>
      </c>
      <c r="B1715" t="s">
        <v>253</v>
      </c>
      <c r="C1715">
        <v>5</v>
      </c>
      <c r="D1715" t="s">
        <v>448</v>
      </c>
      <c r="E1715" t="s">
        <v>449</v>
      </c>
      <c r="F1715" t="s">
        <v>140</v>
      </c>
    </row>
    <row r="1716" spans="1:6" x14ac:dyDescent="0.35">
      <c r="A1716" t="s">
        <v>26</v>
      </c>
      <c r="B1716" t="s">
        <v>254</v>
      </c>
      <c r="C1716">
        <v>12</v>
      </c>
      <c r="D1716" t="s">
        <v>872</v>
      </c>
      <c r="E1716" t="s">
        <v>871</v>
      </c>
      <c r="F1716" t="s">
        <v>140</v>
      </c>
    </row>
    <row r="1717" spans="1:6" x14ac:dyDescent="0.35">
      <c r="A1717" t="s">
        <v>26</v>
      </c>
      <c r="B1717" t="s">
        <v>257</v>
      </c>
      <c r="C1717">
        <v>9</v>
      </c>
      <c r="D1717" t="s">
        <v>678</v>
      </c>
      <c r="E1717" t="s">
        <v>679</v>
      </c>
      <c r="F1717" t="s">
        <v>140</v>
      </c>
    </row>
    <row r="1718" spans="1:6" x14ac:dyDescent="0.35">
      <c r="A1718" t="s">
        <v>26</v>
      </c>
      <c r="B1718" t="s">
        <v>258</v>
      </c>
      <c r="C1718">
        <v>11</v>
      </c>
      <c r="D1718" t="s">
        <v>296</v>
      </c>
      <c r="E1718" t="s">
        <v>295</v>
      </c>
      <c r="F1718" t="s">
        <v>140</v>
      </c>
    </row>
    <row r="1719" spans="1:6" x14ac:dyDescent="0.35">
      <c r="A1719" t="s">
        <v>26</v>
      </c>
      <c r="B1719" t="s">
        <v>259</v>
      </c>
      <c r="C1719">
        <v>5</v>
      </c>
      <c r="D1719" t="s">
        <v>638</v>
      </c>
      <c r="E1719" t="s">
        <v>639</v>
      </c>
      <c r="F1719" t="s">
        <v>140</v>
      </c>
    </row>
    <row r="1720" spans="1:6" x14ac:dyDescent="0.35">
      <c r="A1720" t="s">
        <v>26</v>
      </c>
      <c r="B1720" t="s">
        <v>262</v>
      </c>
      <c r="C1720">
        <v>4</v>
      </c>
      <c r="D1720" t="s">
        <v>392</v>
      </c>
      <c r="E1720" t="s">
        <v>393</v>
      </c>
      <c r="F1720" t="s">
        <v>140</v>
      </c>
    </row>
    <row r="1721" spans="1:6" x14ac:dyDescent="0.35">
      <c r="A1721" t="s">
        <v>26</v>
      </c>
      <c r="B1721" t="s">
        <v>265</v>
      </c>
      <c r="C1721">
        <v>3</v>
      </c>
      <c r="D1721" t="s">
        <v>361</v>
      </c>
      <c r="E1721" t="s">
        <v>360</v>
      </c>
      <c r="F1721" t="s">
        <v>140</v>
      </c>
    </row>
    <row r="1722" spans="1:6" x14ac:dyDescent="0.35">
      <c r="A1722" t="s">
        <v>26</v>
      </c>
      <c r="B1722" t="s">
        <v>268</v>
      </c>
      <c r="C1722">
        <v>6</v>
      </c>
      <c r="D1722" t="s">
        <v>968</v>
      </c>
      <c r="E1722" t="s">
        <v>969</v>
      </c>
      <c r="F1722" t="s">
        <v>140</v>
      </c>
    </row>
    <row r="1723" spans="1:6" x14ac:dyDescent="0.35">
      <c r="A1723" t="s">
        <v>26</v>
      </c>
      <c r="B1723" t="s">
        <v>271</v>
      </c>
      <c r="C1723">
        <v>1</v>
      </c>
      <c r="D1723" t="s">
        <v>140</v>
      </c>
      <c r="E1723" t="s">
        <v>177</v>
      </c>
      <c r="F1723" t="s">
        <v>140</v>
      </c>
    </row>
    <row r="1724" spans="1:6" x14ac:dyDescent="0.35">
      <c r="A1724" t="s">
        <v>26</v>
      </c>
      <c r="B1724" t="s">
        <v>274</v>
      </c>
      <c r="C1724">
        <v>11</v>
      </c>
      <c r="D1724" t="s">
        <v>899</v>
      </c>
      <c r="E1724" t="s">
        <v>900</v>
      </c>
      <c r="F1724" t="s">
        <v>140</v>
      </c>
    </row>
    <row r="1725" spans="1:6" x14ac:dyDescent="0.35">
      <c r="A1725" t="s">
        <v>26</v>
      </c>
      <c r="B1725" t="s">
        <v>275</v>
      </c>
      <c r="C1725">
        <v>11</v>
      </c>
      <c r="D1725" t="s">
        <v>380</v>
      </c>
      <c r="E1725" t="s">
        <v>381</v>
      </c>
      <c r="F1725" t="s">
        <v>140</v>
      </c>
    </row>
    <row r="1726" spans="1:6" x14ac:dyDescent="0.35">
      <c r="A1726" t="s">
        <v>26</v>
      </c>
      <c r="B1726" t="s">
        <v>278</v>
      </c>
      <c r="C1726">
        <v>9</v>
      </c>
      <c r="D1726" t="s">
        <v>720</v>
      </c>
      <c r="E1726" t="s">
        <v>721</v>
      </c>
      <c r="F1726" t="s">
        <v>140</v>
      </c>
    </row>
    <row r="1727" spans="1:6" x14ac:dyDescent="0.35">
      <c r="A1727" t="s">
        <v>26</v>
      </c>
      <c r="B1727" t="s">
        <v>281</v>
      </c>
      <c r="C1727">
        <v>10</v>
      </c>
      <c r="D1727" t="s">
        <v>226</v>
      </c>
      <c r="E1727" t="s">
        <v>227</v>
      </c>
      <c r="F1727" t="s">
        <v>140</v>
      </c>
    </row>
    <row r="1728" spans="1:6" x14ac:dyDescent="0.35">
      <c r="A1728" t="s">
        <v>26</v>
      </c>
      <c r="B1728" t="s">
        <v>282</v>
      </c>
      <c r="C1728">
        <v>11</v>
      </c>
      <c r="D1728" t="s">
        <v>963</v>
      </c>
      <c r="E1728" t="s">
        <v>962</v>
      </c>
      <c r="F1728" t="s">
        <v>140</v>
      </c>
    </row>
    <row r="1729" spans="1:6" x14ac:dyDescent="0.35">
      <c r="A1729" t="s">
        <v>26</v>
      </c>
      <c r="B1729" t="s">
        <v>283</v>
      </c>
      <c r="C1729">
        <v>8</v>
      </c>
      <c r="D1729" t="s">
        <v>108</v>
      </c>
      <c r="E1729" t="s">
        <v>107</v>
      </c>
      <c r="F1729" t="s">
        <v>140</v>
      </c>
    </row>
    <row r="1730" spans="1:6" x14ac:dyDescent="0.35">
      <c r="A1730" t="s">
        <v>26</v>
      </c>
      <c r="B1730" t="s">
        <v>284</v>
      </c>
      <c r="C1730">
        <v>5</v>
      </c>
      <c r="D1730" t="s">
        <v>861</v>
      </c>
      <c r="E1730" t="s">
        <v>862</v>
      </c>
      <c r="F1730" t="s">
        <v>140</v>
      </c>
    </row>
    <row r="1731" spans="1:6" x14ac:dyDescent="0.35">
      <c r="A1731" t="s">
        <v>26</v>
      </c>
      <c r="B1731" t="s">
        <v>287</v>
      </c>
      <c r="C1731">
        <v>10</v>
      </c>
      <c r="D1731" t="s">
        <v>457</v>
      </c>
      <c r="E1731" t="s">
        <v>603</v>
      </c>
      <c r="F1731" t="s">
        <v>140</v>
      </c>
    </row>
    <row r="1732" spans="1:6" x14ac:dyDescent="0.35">
      <c r="A1732" t="s">
        <v>26</v>
      </c>
      <c r="B1732" t="s">
        <v>290</v>
      </c>
      <c r="C1732">
        <v>7</v>
      </c>
      <c r="D1732" t="s">
        <v>883</v>
      </c>
      <c r="E1732" t="s">
        <v>884</v>
      </c>
      <c r="F1732" t="s">
        <v>140</v>
      </c>
    </row>
    <row r="1733" spans="1:6" x14ac:dyDescent="0.35">
      <c r="A1733" t="s">
        <v>26</v>
      </c>
      <c r="B1733" t="s">
        <v>294</v>
      </c>
      <c r="C1733">
        <v>7</v>
      </c>
      <c r="D1733" t="s">
        <v>674</v>
      </c>
      <c r="E1733" t="s">
        <v>675</v>
      </c>
      <c r="F1733" t="s">
        <v>140</v>
      </c>
    </row>
    <row r="1734" spans="1:6" x14ac:dyDescent="0.35">
      <c r="A1734" t="s">
        <v>26</v>
      </c>
      <c r="B1734" t="s">
        <v>297</v>
      </c>
      <c r="C1734">
        <v>7</v>
      </c>
      <c r="D1734" t="s">
        <v>239</v>
      </c>
      <c r="E1734" t="s">
        <v>240</v>
      </c>
      <c r="F1734" t="s">
        <v>140</v>
      </c>
    </row>
    <row r="1735" spans="1:6" x14ac:dyDescent="0.35">
      <c r="A1735" t="s">
        <v>26</v>
      </c>
      <c r="B1735" t="s">
        <v>300</v>
      </c>
      <c r="C1735">
        <v>7</v>
      </c>
      <c r="D1735" t="s">
        <v>605</v>
      </c>
      <c r="E1735" t="s">
        <v>604</v>
      </c>
      <c r="F1735" t="s">
        <v>140</v>
      </c>
    </row>
    <row r="1736" spans="1:6" x14ac:dyDescent="0.35">
      <c r="A1736" t="s">
        <v>26</v>
      </c>
      <c r="B1736" t="s">
        <v>301</v>
      </c>
      <c r="C1736">
        <v>5</v>
      </c>
      <c r="D1736" t="s">
        <v>309</v>
      </c>
      <c r="E1736" t="s">
        <v>310</v>
      </c>
      <c r="F1736" t="s">
        <v>140</v>
      </c>
    </row>
    <row r="1737" spans="1:6" x14ac:dyDescent="0.35">
      <c r="A1737" t="s">
        <v>26</v>
      </c>
      <c r="B1737" t="s">
        <v>302</v>
      </c>
      <c r="C1737">
        <v>9</v>
      </c>
      <c r="D1737" t="s">
        <v>72</v>
      </c>
      <c r="E1737" t="s">
        <v>73</v>
      </c>
      <c r="F1737" t="s">
        <v>140</v>
      </c>
    </row>
    <row r="1738" spans="1:6" x14ac:dyDescent="0.35">
      <c r="A1738" t="s">
        <v>26</v>
      </c>
      <c r="B1738" t="s">
        <v>305</v>
      </c>
      <c r="C1738">
        <v>5</v>
      </c>
      <c r="D1738" t="s">
        <v>887</v>
      </c>
      <c r="E1738" t="s">
        <v>888</v>
      </c>
      <c r="F1738" t="s">
        <v>140</v>
      </c>
    </row>
    <row r="1739" spans="1:6" x14ac:dyDescent="0.35">
      <c r="A1739" t="s">
        <v>26</v>
      </c>
      <c r="B1739" t="s">
        <v>308</v>
      </c>
      <c r="C1739">
        <v>12</v>
      </c>
      <c r="D1739" t="s">
        <v>714</v>
      </c>
      <c r="E1739" t="s">
        <v>715</v>
      </c>
      <c r="F1739" t="s">
        <v>140</v>
      </c>
    </row>
    <row r="1740" spans="1:6" x14ac:dyDescent="0.35">
      <c r="A1740" t="s">
        <v>26</v>
      </c>
      <c r="B1740" t="s">
        <v>311</v>
      </c>
      <c r="C1740">
        <v>10</v>
      </c>
      <c r="D1740" t="s">
        <v>612</v>
      </c>
      <c r="E1740" t="s">
        <v>611</v>
      </c>
      <c r="F1740" t="s">
        <v>140</v>
      </c>
    </row>
    <row r="1741" spans="1:6" x14ac:dyDescent="0.35">
      <c r="A1741" t="s">
        <v>26</v>
      </c>
      <c r="B1741" t="s">
        <v>312</v>
      </c>
      <c r="C1741">
        <v>5</v>
      </c>
      <c r="D1741" t="s">
        <v>385</v>
      </c>
      <c r="E1741" t="s">
        <v>384</v>
      </c>
      <c r="F1741" t="s">
        <v>140</v>
      </c>
    </row>
    <row r="1742" spans="1:6" x14ac:dyDescent="0.35">
      <c r="A1742" t="s">
        <v>26</v>
      </c>
      <c r="B1742" t="s">
        <v>315</v>
      </c>
      <c r="C1742">
        <v>8</v>
      </c>
      <c r="D1742" t="s">
        <v>59</v>
      </c>
      <c r="E1742" t="s">
        <v>58</v>
      </c>
      <c r="F1742" t="s">
        <v>140</v>
      </c>
    </row>
    <row r="1743" spans="1:6" x14ac:dyDescent="0.35">
      <c r="A1743" t="s">
        <v>26</v>
      </c>
      <c r="B1743" t="s">
        <v>318</v>
      </c>
      <c r="C1743">
        <v>8</v>
      </c>
      <c r="D1743" t="s">
        <v>776</v>
      </c>
      <c r="E1743" t="s">
        <v>777</v>
      </c>
      <c r="F1743" t="s">
        <v>140</v>
      </c>
    </row>
    <row r="1744" spans="1:6" x14ac:dyDescent="0.35">
      <c r="A1744" t="s">
        <v>26</v>
      </c>
      <c r="B1744" t="s">
        <v>321</v>
      </c>
      <c r="C1744">
        <v>3</v>
      </c>
      <c r="D1744" t="s">
        <v>561</v>
      </c>
      <c r="E1744" t="s">
        <v>562</v>
      </c>
      <c r="F1744" t="s">
        <v>140</v>
      </c>
    </row>
    <row r="1745" spans="1:6" x14ac:dyDescent="0.35">
      <c r="A1745" t="s">
        <v>26</v>
      </c>
      <c r="B1745" t="s">
        <v>322</v>
      </c>
      <c r="C1745">
        <v>1</v>
      </c>
      <c r="D1745" t="s">
        <v>140</v>
      </c>
      <c r="E1745" t="s">
        <v>177</v>
      </c>
      <c r="F1745" t="s">
        <v>140</v>
      </c>
    </row>
    <row r="1746" spans="1:6" x14ac:dyDescent="0.35">
      <c r="A1746" t="s">
        <v>26</v>
      </c>
      <c r="B1746" t="s">
        <v>438</v>
      </c>
      <c r="C1746">
        <v>3</v>
      </c>
      <c r="D1746" t="s">
        <v>177</v>
      </c>
      <c r="E1746" t="s">
        <v>140</v>
      </c>
      <c r="F1746" t="s">
        <v>140</v>
      </c>
    </row>
    <row r="1747" spans="1:6" x14ac:dyDescent="0.35">
      <c r="A1747" t="s">
        <v>26</v>
      </c>
      <c r="B1747" t="s">
        <v>330</v>
      </c>
      <c r="C1747">
        <v>12</v>
      </c>
      <c r="D1747" t="s">
        <v>651</v>
      </c>
      <c r="E1747" t="s">
        <v>652</v>
      </c>
      <c r="F1747" t="s">
        <v>140</v>
      </c>
    </row>
    <row r="1748" spans="1:6" x14ac:dyDescent="0.35">
      <c r="A1748" t="s">
        <v>26</v>
      </c>
      <c r="B1748" t="s">
        <v>441</v>
      </c>
      <c r="C1748">
        <v>1</v>
      </c>
      <c r="D1748" t="s">
        <v>177</v>
      </c>
      <c r="E1748" t="s">
        <v>140</v>
      </c>
      <c r="F1748" t="s">
        <v>140</v>
      </c>
    </row>
    <row r="1749" spans="1:6" x14ac:dyDescent="0.35">
      <c r="A1749" t="s">
        <v>26</v>
      </c>
      <c r="B1749" t="s">
        <v>524</v>
      </c>
      <c r="C1749">
        <v>2</v>
      </c>
      <c r="D1749" t="s">
        <v>558</v>
      </c>
      <c r="E1749" t="s">
        <v>557</v>
      </c>
      <c r="F1749" t="s">
        <v>140</v>
      </c>
    </row>
    <row r="1750" spans="1:6" x14ac:dyDescent="0.35">
      <c r="A1750" t="s">
        <v>26</v>
      </c>
      <c r="B1750" t="s">
        <v>333</v>
      </c>
      <c r="C1750">
        <v>3</v>
      </c>
      <c r="D1750" t="s">
        <v>793</v>
      </c>
      <c r="E1750" t="s">
        <v>794</v>
      </c>
      <c r="F1750" t="s">
        <v>140</v>
      </c>
    </row>
    <row r="1751" spans="1:6" x14ac:dyDescent="0.35">
      <c r="A1751" t="s">
        <v>26</v>
      </c>
      <c r="B1751" t="s">
        <v>778</v>
      </c>
      <c r="C1751">
        <v>1</v>
      </c>
      <c r="D1751" t="s">
        <v>140</v>
      </c>
      <c r="E1751" t="s">
        <v>177</v>
      </c>
      <c r="F1751" t="s">
        <v>140</v>
      </c>
    </row>
    <row r="1752" spans="1:6" x14ac:dyDescent="0.35">
      <c r="A1752" t="s">
        <v>26</v>
      </c>
      <c r="B1752" t="s">
        <v>590</v>
      </c>
      <c r="C1752">
        <v>1</v>
      </c>
      <c r="D1752" t="s">
        <v>177</v>
      </c>
      <c r="E1752" t="s">
        <v>140</v>
      </c>
      <c r="F1752" t="s">
        <v>140</v>
      </c>
    </row>
    <row r="1753" spans="1:6" x14ac:dyDescent="0.35">
      <c r="A1753" t="s">
        <v>26</v>
      </c>
      <c r="B1753" t="s">
        <v>444</v>
      </c>
      <c r="C1753">
        <v>1</v>
      </c>
      <c r="D1753" t="s">
        <v>177</v>
      </c>
      <c r="E1753" t="s">
        <v>140</v>
      </c>
      <c r="F1753" t="s">
        <v>140</v>
      </c>
    </row>
    <row r="1754" spans="1:6" x14ac:dyDescent="0.35">
      <c r="A1754" t="s">
        <v>26</v>
      </c>
      <c r="B1754" t="s">
        <v>336</v>
      </c>
      <c r="C1754">
        <v>13</v>
      </c>
      <c r="D1754" t="s">
        <v>163</v>
      </c>
      <c r="E1754" t="s">
        <v>162</v>
      </c>
      <c r="F1754" t="s">
        <v>140</v>
      </c>
    </row>
    <row r="1755" spans="1:6" x14ac:dyDescent="0.35">
      <c r="A1755" t="s">
        <v>26</v>
      </c>
      <c r="B1755" t="s">
        <v>339</v>
      </c>
      <c r="C1755">
        <v>6</v>
      </c>
      <c r="D1755" t="s">
        <v>545</v>
      </c>
      <c r="E1755" t="s">
        <v>965</v>
      </c>
      <c r="F1755" t="s">
        <v>970</v>
      </c>
    </row>
    <row r="1756" spans="1:6" x14ac:dyDescent="0.35">
      <c r="A1756" t="s">
        <v>27</v>
      </c>
      <c r="B1756" t="s">
        <v>137</v>
      </c>
      <c r="C1756">
        <v>2</v>
      </c>
      <c r="D1756" t="s">
        <v>177</v>
      </c>
      <c r="E1756" t="s">
        <v>140</v>
      </c>
      <c r="F1756" t="s">
        <v>140</v>
      </c>
    </row>
    <row r="1757" spans="1:6" x14ac:dyDescent="0.35">
      <c r="A1757" t="s">
        <v>27</v>
      </c>
      <c r="B1757" t="s">
        <v>141</v>
      </c>
      <c r="C1757">
        <v>3</v>
      </c>
      <c r="D1757" t="s">
        <v>462</v>
      </c>
      <c r="E1757" t="s">
        <v>461</v>
      </c>
      <c r="F1757" t="s">
        <v>140</v>
      </c>
    </row>
    <row r="1758" spans="1:6" x14ac:dyDescent="0.35">
      <c r="A1758" t="s">
        <v>27</v>
      </c>
      <c r="B1758" t="s">
        <v>144</v>
      </c>
      <c r="C1758">
        <v>16</v>
      </c>
      <c r="D1758" t="s">
        <v>356</v>
      </c>
      <c r="E1758" t="s">
        <v>357</v>
      </c>
      <c r="F1758" t="s">
        <v>140</v>
      </c>
    </row>
    <row r="1759" spans="1:6" x14ac:dyDescent="0.35">
      <c r="A1759" t="s">
        <v>27</v>
      </c>
      <c r="B1759" t="s">
        <v>148</v>
      </c>
      <c r="C1759">
        <v>8</v>
      </c>
      <c r="D1759" t="s">
        <v>509</v>
      </c>
      <c r="E1759" t="s">
        <v>508</v>
      </c>
      <c r="F1759" t="s">
        <v>140</v>
      </c>
    </row>
    <row r="1760" spans="1:6" x14ac:dyDescent="0.35">
      <c r="A1760" t="s">
        <v>27</v>
      </c>
      <c r="B1760" t="s">
        <v>151</v>
      </c>
      <c r="C1760">
        <v>19</v>
      </c>
      <c r="D1760" t="s">
        <v>879</v>
      </c>
      <c r="E1760" t="s">
        <v>878</v>
      </c>
      <c r="F1760" t="s">
        <v>140</v>
      </c>
    </row>
    <row r="1761" spans="1:6" x14ac:dyDescent="0.35">
      <c r="A1761" t="s">
        <v>27</v>
      </c>
      <c r="B1761" t="s">
        <v>154</v>
      </c>
      <c r="C1761">
        <v>14</v>
      </c>
      <c r="D1761" t="s">
        <v>205</v>
      </c>
      <c r="E1761" t="s">
        <v>206</v>
      </c>
      <c r="F1761" t="s">
        <v>140</v>
      </c>
    </row>
    <row r="1762" spans="1:6" x14ac:dyDescent="0.35">
      <c r="A1762" t="s">
        <v>27</v>
      </c>
      <c r="B1762" t="s">
        <v>155</v>
      </c>
      <c r="C1762">
        <v>25</v>
      </c>
      <c r="D1762" t="s">
        <v>601</v>
      </c>
      <c r="E1762" t="s">
        <v>602</v>
      </c>
      <c r="F1762" t="s">
        <v>140</v>
      </c>
    </row>
    <row r="1763" spans="1:6" x14ac:dyDescent="0.35">
      <c r="A1763" t="s">
        <v>27</v>
      </c>
      <c r="B1763" t="s">
        <v>158</v>
      </c>
      <c r="C1763">
        <v>13</v>
      </c>
      <c r="D1763" t="s">
        <v>696</v>
      </c>
      <c r="E1763" t="s">
        <v>697</v>
      </c>
      <c r="F1763" t="s">
        <v>140</v>
      </c>
    </row>
    <row r="1764" spans="1:6" x14ac:dyDescent="0.35">
      <c r="A1764" t="s">
        <v>27</v>
      </c>
      <c r="B1764" t="s">
        <v>161</v>
      </c>
      <c r="C1764">
        <v>14</v>
      </c>
      <c r="D1764" t="s">
        <v>71</v>
      </c>
      <c r="E1764" t="s">
        <v>601</v>
      </c>
      <c r="F1764" t="s">
        <v>971</v>
      </c>
    </row>
    <row r="1765" spans="1:6" x14ac:dyDescent="0.35">
      <c r="A1765" t="s">
        <v>27</v>
      </c>
      <c r="B1765" t="s">
        <v>164</v>
      </c>
      <c r="C1765">
        <v>15</v>
      </c>
      <c r="D1765" t="s">
        <v>504</v>
      </c>
      <c r="E1765" t="s">
        <v>505</v>
      </c>
      <c r="F1765" t="s">
        <v>140</v>
      </c>
    </row>
    <row r="1766" spans="1:6" x14ac:dyDescent="0.35">
      <c r="A1766" t="s">
        <v>27</v>
      </c>
      <c r="B1766" t="s">
        <v>167</v>
      </c>
      <c r="C1766">
        <v>9</v>
      </c>
      <c r="D1766" t="s">
        <v>896</v>
      </c>
      <c r="E1766" t="s">
        <v>895</v>
      </c>
      <c r="F1766" t="s">
        <v>140</v>
      </c>
    </row>
    <row r="1767" spans="1:6" x14ac:dyDescent="0.35">
      <c r="A1767" t="s">
        <v>27</v>
      </c>
      <c r="B1767" t="s">
        <v>170</v>
      </c>
      <c r="C1767">
        <v>8</v>
      </c>
      <c r="D1767" t="s">
        <v>715</v>
      </c>
      <c r="E1767" t="s">
        <v>714</v>
      </c>
      <c r="F1767" t="s">
        <v>140</v>
      </c>
    </row>
    <row r="1768" spans="1:6" x14ac:dyDescent="0.35">
      <c r="A1768" t="s">
        <v>27</v>
      </c>
      <c r="B1768" t="s">
        <v>173</v>
      </c>
      <c r="C1768">
        <v>5</v>
      </c>
      <c r="D1768" t="s">
        <v>597</v>
      </c>
      <c r="E1768" t="s">
        <v>598</v>
      </c>
      <c r="F1768" t="s">
        <v>140</v>
      </c>
    </row>
    <row r="1769" spans="1:6" x14ac:dyDescent="0.35">
      <c r="A1769" t="s">
        <v>27</v>
      </c>
      <c r="B1769" t="s">
        <v>176</v>
      </c>
      <c r="C1769">
        <v>10</v>
      </c>
      <c r="D1769" t="s">
        <v>349</v>
      </c>
      <c r="E1769" t="s">
        <v>348</v>
      </c>
      <c r="F1769" t="s">
        <v>140</v>
      </c>
    </row>
    <row r="1770" spans="1:6" x14ac:dyDescent="0.35">
      <c r="A1770" t="s">
        <v>27</v>
      </c>
      <c r="B1770" t="s">
        <v>178</v>
      </c>
      <c r="C1770">
        <v>7</v>
      </c>
      <c r="D1770" t="s">
        <v>789</v>
      </c>
      <c r="E1770" t="s">
        <v>790</v>
      </c>
      <c r="F1770" t="s">
        <v>140</v>
      </c>
    </row>
    <row r="1771" spans="1:6" x14ac:dyDescent="0.35">
      <c r="A1771" t="s">
        <v>27</v>
      </c>
      <c r="B1771" t="s">
        <v>181</v>
      </c>
      <c r="C1771">
        <v>4</v>
      </c>
      <c r="D1771" t="s">
        <v>371</v>
      </c>
      <c r="E1771" t="s">
        <v>370</v>
      </c>
      <c r="F1771" t="s">
        <v>140</v>
      </c>
    </row>
    <row r="1772" spans="1:6" x14ac:dyDescent="0.35">
      <c r="A1772" t="s">
        <v>27</v>
      </c>
      <c r="B1772" t="s">
        <v>184</v>
      </c>
      <c r="C1772">
        <v>5</v>
      </c>
      <c r="D1772" t="s">
        <v>972</v>
      </c>
      <c r="E1772" t="s">
        <v>894</v>
      </c>
      <c r="F1772" t="s">
        <v>140</v>
      </c>
    </row>
    <row r="1773" spans="1:6" x14ac:dyDescent="0.35">
      <c r="A1773" t="s">
        <v>27</v>
      </c>
      <c r="B1773" t="s">
        <v>185</v>
      </c>
      <c r="C1773">
        <v>5</v>
      </c>
      <c r="D1773" t="s">
        <v>585</v>
      </c>
      <c r="E1773" t="s">
        <v>586</v>
      </c>
      <c r="F1773" t="s">
        <v>140</v>
      </c>
    </row>
    <row r="1774" spans="1:6" x14ac:dyDescent="0.35">
      <c r="A1774" t="s">
        <v>27</v>
      </c>
      <c r="B1774" t="s">
        <v>186</v>
      </c>
      <c r="C1774">
        <v>6</v>
      </c>
      <c r="D1774" t="s">
        <v>808</v>
      </c>
      <c r="E1774" t="s">
        <v>807</v>
      </c>
      <c r="F1774" t="s">
        <v>140</v>
      </c>
    </row>
    <row r="1775" spans="1:6" x14ac:dyDescent="0.35">
      <c r="A1775" t="s">
        <v>27</v>
      </c>
      <c r="B1775" t="s">
        <v>189</v>
      </c>
      <c r="C1775">
        <v>6</v>
      </c>
      <c r="D1775" t="s">
        <v>567</v>
      </c>
      <c r="E1775" t="s">
        <v>568</v>
      </c>
      <c r="F1775" t="s">
        <v>140</v>
      </c>
    </row>
    <row r="1776" spans="1:6" x14ac:dyDescent="0.35">
      <c r="A1776" t="s">
        <v>27</v>
      </c>
      <c r="B1776" t="s">
        <v>190</v>
      </c>
      <c r="C1776">
        <v>7</v>
      </c>
      <c r="D1776" t="s">
        <v>428</v>
      </c>
      <c r="E1776" t="s">
        <v>429</v>
      </c>
      <c r="F1776" t="s">
        <v>140</v>
      </c>
    </row>
    <row r="1777" spans="1:6" x14ac:dyDescent="0.35">
      <c r="A1777" t="s">
        <v>27</v>
      </c>
      <c r="B1777" t="s">
        <v>193</v>
      </c>
      <c r="C1777">
        <v>5</v>
      </c>
      <c r="D1777" t="s">
        <v>240</v>
      </c>
      <c r="E1777" t="s">
        <v>239</v>
      </c>
      <c r="F1777" t="s">
        <v>140</v>
      </c>
    </row>
    <row r="1778" spans="1:6" x14ac:dyDescent="0.35">
      <c r="A1778" t="s">
        <v>27</v>
      </c>
      <c r="B1778" t="s">
        <v>194</v>
      </c>
      <c r="C1778">
        <v>2</v>
      </c>
      <c r="D1778" t="s">
        <v>419</v>
      </c>
      <c r="E1778" t="s">
        <v>418</v>
      </c>
      <c r="F1778" t="s">
        <v>140</v>
      </c>
    </row>
    <row r="1779" spans="1:6" x14ac:dyDescent="0.35">
      <c r="A1779" t="s">
        <v>27</v>
      </c>
      <c r="B1779" t="s">
        <v>197</v>
      </c>
      <c r="C1779">
        <v>5</v>
      </c>
      <c r="D1779" t="s">
        <v>140</v>
      </c>
      <c r="E1779" t="s">
        <v>177</v>
      </c>
      <c r="F1779" t="s">
        <v>140</v>
      </c>
    </row>
    <row r="1780" spans="1:6" x14ac:dyDescent="0.35">
      <c r="A1780" t="s">
        <v>27</v>
      </c>
      <c r="B1780" t="s">
        <v>200</v>
      </c>
      <c r="C1780">
        <v>8</v>
      </c>
      <c r="D1780" t="s">
        <v>732</v>
      </c>
      <c r="E1780" t="s">
        <v>733</v>
      </c>
      <c r="F1780" t="s">
        <v>140</v>
      </c>
    </row>
    <row r="1781" spans="1:6" x14ac:dyDescent="0.35">
      <c r="A1781" t="s">
        <v>27</v>
      </c>
      <c r="B1781" t="s">
        <v>203</v>
      </c>
      <c r="C1781">
        <v>3</v>
      </c>
      <c r="D1781" t="s">
        <v>630</v>
      </c>
      <c r="E1781" t="s">
        <v>631</v>
      </c>
      <c r="F1781" t="s">
        <v>140</v>
      </c>
    </row>
    <row r="1782" spans="1:6" x14ac:dyDescent="0.35">
      <c r="A1782" t="s">
        <v>27</v>
      </c>
      <c r="B1782" t="s">
        <v>204</v>
      </c>
      <c r="C1782">
        <v>10</v>
      </c>
      <c r="D1782" t="s">
        <v>143</v>
      </c>
      <c r="E1782" t="s">
        <v>142</v>
      </c>
      <c r="F1782" t="s">
        <v>140</v>
      </c>
    </row>
    <row r="1783" spans="1:6" x14ac:dyDescent="0.35">
      <c r="A1783" t="s">
        <v>27</v>
      </c>
      <c r="B1783" t="s">
        <v>207</v>
      </c>
      <c r="C1783">
        <v>4</v>
      </c>
      <c r="D1783" t="s">
        <v>319</v>
      </c>
      <c r="E1783" t="s">
        <v>320</v>
      </c>
      <c r="F1783" t="s">
        <v>140</v>
      </c>
    </row>
    <row r="1784" spans="1:6" x14ac:dyDescent="0.35">
      <c r="A1784" t="s">
        <v>27</v>
      </c>
      <c r="B1784" t="s">
        <v>210</v>
      </c>
      <c r="C1784">
        <v>6</v>
      </c>
      <c r="D1784" t="s">
        <v>285</v>
      </c>
      <c r="E1784" t="s">
        <v>286</v>
      </c>
      <c r="F1784" t="s">
        <v>140</v>
      </c>
    </row>
    <row r="1785" spans="1:6" x14ac:dyDescent="0.35">
      <c r="A1785" t="s">
        <v>27</v>
      </c>
      <c r="B1785" t="s">
        <v>213</v>
      </c>
      <c r="C1785">
        <v>17</v>
      </c>
      <c r="D1785" t="s">
        <v>760</v>
      </c>
      <c r="E1785" t="s">
        <v>761</v>
      </c>
      <c r="F1785" t="s">
        <v>140</v>
      </c>
    </row>
    <row r="1786" spans="1:6" x14ac:dyDescent="0.35">
      <c r="A1786" t="s">
        <v>27</v>
      </c>
      <c r="B1786" t="s">
        <v>216</v>
      </c>
      <c r="C1786">
        <v>12</v>
      </c>
      <c r="D1786" t="s">
        <v>905</v>
      </c>
      <c r="E1786" t="s">
        <v>847</v>
      </c>
      <c r="F1786" t="s">
        <v>140</v>
      </c>
    </row>
    <row r="1787" spans="1:6" x14ac:dyDescent="0.35">
      <c r="A1787" t="s">
        <v>27</v>
      </c>
      <c r="B1787" t="s">
        <v>219</v>
      </c>
      <c r="C1787">
        <v>9</v>
      </c>
      <c r="D1787" t="s">
        <v>381</v>
      </c>
      <c r="E1787" t="s">
        <v>380</v>
      </c>
      <c r="F1787" t="s">
        <v>140</v>
      </c>
    </row>
    <row r="1788" spans="1:6" x14ac:dyDescent="0.35">
      <c r="A1788" t="s">
        <v>27</v>
      </c>
      <c r="B1788" t="s">
        <v>222</v>
      </c>
      <c r="C1788">
        <v>15</v>
      </c>
      <c r="D1788" t="s">
        <v>63</v>
      </c>
      <c r="E1788" t="s">
        <v>62</v>
      </c>
      <c r="F1788" t="s">
        <v>140</v>
      </c>
    </row>
    <row r="1789" spans="1:6" x14ac:dyDescent="0.35">
      <c r="A1789" t="s">
        <v>27</v>
      </c>
      <c r="B1789" t="s">
        <v>225</v>
      </c>
      <c r="C1789">
        <v>13</v>
      </c>
      <c r="D1789" t="s">
        <v>804</v>
      </c>
      <c r="E1789" t="s">
        <v>805</v>
      </c>
      <c r="F1789" t="s">
        <v>140</v>
      </c>
    </row>
    <row r="1790" spans="1:6" x14ac:dyDescent="0.35">
      <c r="A1790" t="s">
        <v>27</v>
      </c>
      <c r="B1790" t="s">
        <v>228</v>
      </c>
      <c r="C1790">
        <v>5</v>
      </c>
      <c r="D1790" t="s">
        <v>634</v>
      </c>
      <c r="E1790" t="s">
        <v>635</v>
      </c>
      <c r="F1790" t="s">
        <v>140</v>
      </c>
    </row>
    <row r="1791" spans="1:6" x14ac:dyDescent="0.35">
      <c r="A1791" t="s">
        <v>27</v>
      </c>
      <c r="B1791" t="s">
        <v>229</v>
      </c>
      <c r="C1791">
        <v>14</v>
      </c>
      <c r="D1791" t="s">
        <v>525</v>
      </c>
      <c r="E1791" t="s">
        <v>700</v>
      </c>
      <c r="F1791" t="s">
        <v>140</v>
      </c>
    </row>
    <row r="1792" spans="1:6" x14ac:dyDescent="0.35">
      <c r="A1792" t="s">
        <v>27</v>
      </c>
      <c r="B1792" t="s">
        <v>232</v>
      </c>
      <c r="C1792">
        <v>11</v>
      </c>
      <c r="D1792" t="s">
        <v>530</v>
      </c>
      <c r="E1792" t="s">
        <v>529</v>
      </c>
      <c r="F1792" t="s">
        <v>140</v>
      </c>
    </row>
    <row r="1793" spans="1:6" x14ac:dyDescent="0.35">
      <c r="A1793" t="s">
        <v>27</v>
      </c>
      <c r="B1793" t="s">
        <v>235</v>
      </c>
      <c r="C1793">
        <v>13</v>
      </c>
      <c r="D1793" t="s">
        <v>966</v>
      </c>
      <c r="E1793" t="s">
        <v>965</v>
      </c>
      <c r="F1793" t="s">
        <v>140</v>
      </c>
    </row>
    <row r="1794" spans="1:6" x14ac:dyDescent="0.35">
      <c r="A1794" t="s">
        <v>27</v>
      </c>
      <c r="B1794" t="s">
        <v>238</v>
      </c>
      <c r="C1794">
        <v>10</v>
      </c>
      <c r="D1794" t="s">
        <v>792</v>
      </c>
      <c r="E1794" t="s">
        <v>791</v>
      </c>
      <c r="F1794" t="s">
        <v>140</v>
      </c>
    </row>
    <row r="1795" spans="1:6" x14ac:dyDescent="0.35">
      <c r="A1795" t="s">
        <v>27</v>
      </c>
      <c r="B1795" t="s">
        <v>241</v>
      </c>
      <c r="C1795">
        <v>10</v>
      </c>
      <c r="D1795" t="s">
        <v>497</v>
      </c>
      <c r="E1795" t="s">
        <v>496</v>
      </c>
      <c r="F1795" t="s">
        <v>140</v>
      </c>
    </row>
    <row r="1796" spans="1:6" x14ac:dyDescent="0.35">
      <c r="A1796" t="s">
        <v>27</v>
      </c>
      <c r="B1796" t="s">
        <v>244</v>
      </c>
      <c r="C1796">
        <v>12</v>
      </c>
      <c r="D1796" t="s">
        <v>452</v>
      </c>
      <c r="E1796" t="s">
        <v>453</v>
      </c>
      <c r="F1796" t="s">
        <v>140</v>
      </c>
    </row>
    <row r="1797" spans="1:6" x14ac:dyDescent="0.35">
      <c r="A1797" t="s">
        <v>27</v>
      </c>
      <c r="B1797" t="s">
        <v>247</v>
      </c>
      <c r="C1797">
        <v>7</v>
      </c>
      <c r="D1797" t="s">
        <v>973</v>
      </c>
      <c r="E1797" t="s">
        <v>974</v>
      </c>
      <c r="F1797" t="s">
        <v>140</v>
      </c>
    </row>
    <row r="1798" spans="1:6" x14ac:dyDescent="0.35">
      <c r="A1798" t="s">
        <v>27</v>
      </c>
      <c r="B1798" t="s">
        <v>250</v>
      </c>
      <c r="C1798">
        <v>19</v>
      </c>
      <c r="D1798" t="s">
        <v>912</v>
      </c>
      <c r="E1798" t="s">
        <v>911</v>
      </c>
      <c r="F1798" t="s">
        <v>140</v>
      </c>
    </row>
    <row r="1799" spans="1:6" x14ac:dyDescent="0.35">
      <c r="A1799" t="s">
        <v>27</v>
      </c>
      <c r="B1799" t="s">
        <v>253</v>
      </c>
      <c r="C1799">
        <v>6</v>
      </c>
      <c r="D1799" t="s">
        <v>750</v>
      </c>
      <c r="E1799" t="s">
        <v>751</v>
      </c>
      <c r="F1799" t="s">
        <v>140</v>
      </c>
    </row>
    <row r="1800" spans="1:6" x14ac:dyDescent="0.35">
      <c r="A1800" t="s">
        <v>27</v>
      </c>
      <c r="B1800" t="s">
        <v>254</v>
      </c>
      <c r="C1800">
        <v>13</v>
      </c>
      <c r="D1800" t="s">
        <v>174</v>
      </c>
      <c r="E1800" t="s">
        <v>175</v>
      </c>
      <c r="F1800" t="s">
        <v>140</v>
      </c>
    </row>
    <row r="1801" spans="1:6" x14ac:dyDescent="0.35">
      <c r="A1801" t="s">
        <v>27</v>
      </c>
      <c r="B1801" t="s">
        <v>257</v>
      </c>
      <c r="C1801">
        <v>7</v>
      </c>
      <c r="D1801" t="s">
        <v>899</v>
      </c>
      <c r="E1801" t="s">
        <v>900</v>
      </c>
      <c r="F1801" t="s">
        <v>140</v>
      </c>
    </row>
    <row r="1802" spans="1:6" x14ac:dyDescent="0.35">
      <c r="A1802" t="s">
        <v>27</v>
      </c>
      <c r="B1802" t="s">
        <v>258</v>
      </c>
      <c r="C1802">
        <v>10</v>
      </c>
      <c r="D1802" t="s">
        <v>692</v>
      </c>
      <c r="E1802" t="s">
        <v>693</v>
      </c>
      <c r="F1802" t="s">
        <v>140</v>
      </c>
    </row>
    <row r="1803" spans="1:6" x14ac:dyDescent="0.35">
      <c r="A1803" t="s">
        <v>27</v>
      </c>
      <c r="B1803" t="s">
        <v>259</v>
      </c>
      <c r="C1803">
        <v>8</v>
      </c>
      <c r="D1803" t="s">
        <v>608</v>
      </c>
      <c r="E1803" t="s">
        <v>609</v>
      </c>
      <c r="F1803" t="s">
        <v>140</v>
      </c>
    </row>
    <row r="1804" spans="1:6" x14ac:dyDescent="0.35">
      <c r="A1804" t="s">
        <v>27</v>
      </c>
      <c r="B1804" t="s">
        <v>262</v>
      </c>
      <c r="C1804">
        <v>9</v>
      </c>
      <c r="D1804" t="s">
        <v>503</v>
      </c>
      <c r="E1804" t="s">
        <v>502</v>
      </c>
      <c r="F1804" t="s">
        <v>140</v>
      </c>
    </row>
    <row r="1805" spans="1:6" x14ac:dyDescent="0.35">
      <c r="A1805" t="s">
        <v>27</v>
      </c>
      <c r="B1805" t="s">
        <v>265</v>
      </c>
      <c r="C1805">
        <v>6</v>
      </c>
      <c r="D1805" t="s">
        <v>975</v>
      </c>
      <c r="E1805" t="s">
        <v>976</v>
      </c>
      <c r="F1805" t="s">
        <v>140</v>
      </c>
    </row>
    <row r="1806" spans="1:6" x14ac:dyDescent="0.35">
      <c r="A1806" t="s">
        <v>27</v>
      </c>
      <c r="B1806" t="s">
        <v>268</v>
      </c>
      <c r="C1806">
        <v>8</v>
      </c>
      <c r="D1806" t="s">
        <v>391</v>
      </c>
      <c r="E1806" t="s">
        <v>390</v>
      </c>
      <c r="F1806" t="s">
        <v>140</v>
      </c>
    </row>
    <row r="1807" spans="1:6" x14ac:dyDescent="0.35">
      <c r="A1807" t="s">
        <v>27</v>
      </c>
      <c r="B1807" t="s">
        <v>271</v>
      </c>
      <c r="C1807">
        <v>9</v>
      </c>
      <c r="D1807" t="s">
        <v>677</v>
      </c>
      <c r="E1807" t="s">
        <v>676</v>
      </c>
      <c r="F1807" t="s">
        <v>140</v>
      </c>
    </row>
    <row r="1808" spans="1:6" x14ac:dyDescent="0.35">
      <c r="A1808" t="s">
        <v>27</v>
      </c>
      <c r="B1808" t="s">
        <v>274</v>
      </c>
      <c r="C1808">
        <v>10</v>
      </c>
      <c r="D1808" t="s">
        <v>409</v>
      </c>
      <c r="E1808" t="s">
        <v>408</v>
      </c>
      <c r="F1808" t="s">
        <v>140</v>
      </c>
    </row>
    <row r="1809" spans="1:6" x14ac:dyDescent="0.35">
      <c r="A1809" t="s">
        <v>27</v>
      </c>
      <c r="B1809" t="s">
        <v>275</v>
      </c>
      <c r="C1809">
        <v>6</v>
      </c>
      <c r="D1809" t="s">
        <v>70</v>
      </c>
      <c r="E1809" t="s">
        <v>71</v>
      </c>
      <c r="F1809" t="s">
        <v>140</v>
      </c>
    </row>
    <row r="1810" spans="1:6" x14ac:dyDescent="0.35">
      <c r="A1810" t="s">
        <v>27</v>
      </c>
      <c r="B1810" t="s">
        <v>278</v>
      </c>
      <c r="C1810">
        <v>2</v>
      </c>
      <c r="D1810" t="s">
        <v>159</v>
      </c>
      <c r="E1810" t="s">
        <v>160</v>
      </c>
      <c r="F1810" t="s">
        <v>140</v>
      </c>
    </row>
    <row r="1811" spans="1:6" x14ac:dyDescent="0.35">
      <c r="A1811" t="s">
        <v>27</v>
      </c>
      <c r="B1811" t="s">
        <v>281</v>
      </c>
      <c r="C1811">
        <v>6</v>
      </c>
      <c r="D1811" t="s">
        <v>157</v>
      </c>
      <c r="E1811" t="s">
        <v>156</v>
      </c>
      <c r="F1811" t="s">
        <v>140</v>
      </c>
    </row>
    <row r="1812" spans="1:6" x14ac:dyDescent="0.35">
      <c r="A1812" t="s">
        <v>27</v>
      </c>
      <c r="B1812" t="s">
        <v>282</v>
      </c>
      <c r="C1812">
        <v>14</v>
      </c>
      <c r="D1812" t="s">
        <v>328</v>
      </c>
      <c r="E1812" t="s">
        <v>879</v>
      </c>
      <c r="F1812" t="s">
        <v>977</v>
      </c>
    </row>
    <row r="1813" spans="1:6" x14ac:dyDescent="0.35">
      <c r="A1813" t="s">
        <v>27</v>
      </c>
      <c r="B1813" t="s">
        <v>283</v>
      </c>
      <c r="C1813">
        <v>7</v>
      </c>
      <c r="D1813" t="s">
        <v>171</v>
      </c>
      <c r="E1813" t="s">
        <v>172</v>
      </c>
      <c r="F1813" t="s">
        <v>140</v>
      </c>
    </row>
    <row r="1814" spans="1:6" x14ac:dyDescent="0.35">
      <c r="A1814" t="s">
        <v>27</v>
      </c>
      <c r="B1814" t="s">
        <v>284</v>
      </c>
      <c r="C1814">
        <v>5</v>
      </c>
      <c r="D1814" t="s">
        <v>81</v>
      </c>
      <c r="E1814" t="s">
        <v>80</v>
      </c>
      <c r="F1814" t="s">
        <v>140</v>
      </c>
    </row>
    <row r="1815" spans="1:6" x14ac:dyDescent="0.35">
      <c r="A1815" t="s">
        <v>27</v>
      </c>
      <c r="B1815" t="s">
        <v>287</v>
      </c>
      <c r="C1815">
        <v>17</v>
      </c>
      <c r="D1815" t="s">
        <v>400</v>
      </c>
      <c r="E1815" t="s">
        <v>401</v>
      </c>
      <c r="F1815" t="s">
        <v>140</v>
      </c>
    </row>
    <row r="1816" spans="1:6" x14ac:dyDescent="0.35">
      <c r="A1816" t="s">
        <v>27</v>
      </c>
      <c r="B1816" t="s">
        <v>290</v>
      </c>
      <c r="C1816">
        <v>8</v>
      </c>
      <c r="D1816" t="s">
        <v>66</v>
      </c>
      <c r="E1816" t="s">
        <v>67</v>
      </c>
      <c r="F1816" t="s">
        <v>140</v>
      </c>
    </row>
    <row r="1817" spans="1:6" x14ac:dyDescent="0.35">
      <c r="A1817" t="s">
        <v>27</v>
      </c>
      <c r="B1817" t="s">
        <v>294</v>
      </c>
      <c r="C1817">
        <v>9</v>
      </c>
      <c r="D1817" t="s">
        <v>479</v>
      </c>
      <c r="E1817" t="s">
        <v>478</v>
      </c>
      <c r="F1817" t="s">
        <v>140</v>
      </c>
    </row>
    <row r="1818" spans="1:6" x14ac:dyDescent="0.35">
      <c r="A1818" t="s">
        <v>27</v>
      </c>
      <c r="B1818" t="s">
        <v>297</v>
      </c>
      <c r="C1818">
        <v>6</v>
      </c>
      <c r="D1818" t="s">
        <v>505</v>
      </c>
      <c r="E1818" t="s">
        <v>504</v>
      </c>
      <c r="F1818" t="s">
        <v>140</v>
      </c>
    </row>
    <row r="1819" spans="1:6" x14ac:dyDescent="0.35">
      <c r="A1819" t="s">
        <v>27</v>
      </c>
      <c r="B1819" t="s">
        <v>300</v>
      </c>
      <c r="C1819">
        <v>10</v>
      </c>
      <c r="D1819" t="s">
        <v>454</v>
      </c>
      <c r="E1819" t="s">
        <v>455</v>
      </c>
      <c r="F1819" t="s">
        <v>140</v>
      </c>
    </row>
    <row r="1820" spans="1:6" x14ac:dyDescent="0.35">
      <c r="A1820" t="s">
        <v>27</v>
      </c>
      <c r="B1820" t="s">
        <v>301</v>
      </c>
      <c r="C1820">
        <v>2</v>
      </c>
      <c r="D1820" t="s">
        <v>177</v>
      </c>
      <c r="E1820" t="s">
        <v>140</v>
      </c>
      <c r="F1820" t="s">
        <v>140</v>
      </c>
    </row>
    <row r="1821" spans="1:6" x14ac:dyDescent="0.35">
      <c r="A1821" t="s">
        <v>27</v>
      </c>
      <c r="B1821" t="s">
        <v>302</v>
      </c>
      <c r="C1821">
        <v>7</v>
      </c>
      <c r="D1821" t="s">
        <v>798</v>
      </c>
      <c r="E1821" t="s">
        <v>799</v>
      </c>
      <c r="F1821" t="s">
        <v>140</v>
      </c>
    </row>
    <row r="1822" spans="1:6" x14ac:dyDescent="0.35">
      <c r="A1822" t="s">
        <v>27</v>
      </c>
      <c r="B1822" t="s">
        <v>305</v>
      </c>
      <c r="C1822">
        <v>6</v>
      </c>
      <c r="D1822" t="s">
        <v>466</v>
      </c>
      <c r="E1822" t="s">
        <v>465</v>
      </c>
      <c r="F1822" t="s">
        <v>140</v>
      </c>
    </row>
    <row r="1823" spans="1:6" x14ac:dyDescent="0.35">
      <c r="A1823" t="s">
        <v>27</v>
      </c>
      <c r="B1823" t="s">
        <v>308</v>
      </c>
      <c r="C1823">
        <v>14</v>
      </c>
      <c r="D1823" t="s">
        <v>489</v>
      </c>
      <c r="E1823" t="s">
        <v>488</v>
      </c>
      <c r="F1823" t="s">
        <v>140</v>
      </c>
    </row>
    <row r="1824" spans="1:6" x14ac:dyDescent="0.35">
      <c r="A1824" t="s">
        <v>27</v>
      </c>
      <c r="B1824" t="s">
        <v>311</v>
      </c>
      <c r="C1824">
        <v>4</v>
      </c>
      <c r="D1824" t="s">
        <v>80</v>
      </c>
      <c r="E1824" t="s">
        <v>81</v>
      </c>
      <c r="F1824" t="s">
        <v>140</v>
      </c>
    </row>
    <row r="1825" spans="1:6" x14ac:dyDescent="0.35">
      <c r="A1825" t="s">
        <v>27</v>
      </c>
      <c r="B1825" t="s">
        <v>312</v>
      </c>
      <c r="C1825">
        <v>2</v>
      </c>
      <c r="D1825" t="s">
        <v>177</v>
      </c>
      <c r="E1825" t="s">
        <v>140</v>
      </c>
      <c r="F1825" t="s">
        <v>140</v>
      </c>
    </row>
    <row r="1826" spans="1:6" x14ac:dyDescent="0.35">
      <c r="A1826" t="s">
        <v>27</v>
      </c>
      <c r="B1826" t="s">
        <v>315</v>
      </c>
      <c r="C1826">
        <v>6</v>
      </c>
      <c r="D1826" t="s">
        <v>687</v>
      </c>
      <c r="E1826" t="s">
        <v>686</v>
      </c>
      <c r="F1826" t="s">
        <v>140</v>
      </c>
    </row>
    <row r="1827" spans="1:6" x14ac:dyDescent="0.35">
      <c r="A1827" t="s">
        <v>27</v>
      </c>
      <c r="B1827" t="s">
        <v>318</v>
      </c>
      <c r="C1827">
        <v>4</v>
      </c>
      <c r="D1827" t="s">
        <v>917</v>
      </c>
      <c r="E1827" t="s">
        <v>916</v>
      </c>
      <c r="F1827" t="s">
        <v>140</v>
      </c>
    </row>
    <row r="1828" spans="1:6" x14ac:dyDescent="0.35">
      <c r="A1828" t="s">
        <v>27</v>
      </c>
      <c r="B1828" t="s">
        <v>321</v>
      </c>
      <c r="C1828">
        <v>7</v>
      </c>
      <c r="D1828" t="s">
        <v>182</v>
      </c>
      <c r="E1828" t="s">
        <v>183</v>
      </c>
      <c r="F1828" t="s">
        <v>140</v>
      </c>
    </row>
    <row r="1829" spans="1:6" x14ac:dyDescent="0.35">
      <c r="A1829" t="s">
        <v>27</v>
      </c>
      <c r="B1829" t="s">
        <v>322</v>
      </c>
      <c r="C1829">
        <v>3</v>
      </c>
      <c r="D1829" t="s">
        <v>921</v>
      </c>
      <c r="E1829" t="s">
        <v>920</v>
      </c>
      <c r="F1829" t="s">
        <v>140</v>
      </c>
    </row>
    <row r="1830" spans="1:6" x14ac:dyDescent="0.35">
      <c r="A1830" t="s">
        <v>27</v>
      </c>
      <c r="B1830" t="s">
        <v>325</v>
      </c>
      <c r="C1830">
        <v>5</v>
      </c>
      <c r="D1830" t="s">
        <v>371</v>
      </c>
      <c r="E1830" t="s">
        <v>370</v>
      </c>
      <c r="F1830" t="s">
        <v>140</v>
      </c>
    </row>
    <row r="1831" spans="1:6" x14ac:dyDescent="0.35">
      <c r="A1831" t="s">
        <v>27</v>
      </c>
      <c r="B1831" t="s">
        <v>326</v>
      </c>
      <c r="C1831">
        <v>1</v>
      </c>
      <c r="D1831" t="s">
        <v>177</v>
      </c>
      <c r="E1831" t="s">
        <v>140</v>
      </c>
      <c r="F1831" t="s">
        <v>140</v>
      </c>
    </row>
    <row r="1832" spans="1:6" x14ac:dyDescent="0.35">
      <c r="A1832" t="s">
        <v>27</v>
      </c>
      <c r="B1832" t="s">
        <v>329</v>
      </c>
      <c r="C1832">
        <v>2</v>
      </c>
      <c r="D1832" t="s">
        <v>226</v>
      </c>
      <c r="E1832" t="s">
        <v>227</v>
      </c>
      <c r="F1832" t="s">
        <v>140</v>
      </c>
    </row>
    <row r="1833" spans="1:6" x14ac:dyDescent="0.35">
      <c r="A1833" t="s">
        <v>27</v>
      </c>
      <c r="B1833" t="s">
        <v>438</v>
      </c>
      <c r="C1833">
        <v>1</v>
      </c>
      <c r="D1833" t="s">
        <v>177</v>
      </c>
      <c r="E1833" t="s">
        <v>140</v>
      </c>
      <c r="F1833" t="s">
        <v>140</v>
      </c>
    </row>
    <row r="1834" spans="1:6" x14ac:dyDescent="0.35">
      <c r="A1834" t="s">
        <v>27</v>
      </c>
      <c r="B1834" t="s">
        <v>330</v>
      </c>
      <c r="C1834">
        <v>15</v>
      </c>
      <c r="D1834" t="s">
        <v>710</v>
      </c>
      <c r="E1834" t="s">
        <v>711</v>
      </c>
      <c r="F1834" t="s">
        <v>140</v>
      </c>
    </row>
    <row r="1835" spans="1:6" x14ac:dyDescent="0.35">
      <c r="A1835" t="s">
        <v>27</v>
      </c>
      <c r="B1835" t="s">
        <v>441</v>
      </c>
      <c r="C1835">
        <v>2</v>
      </c>
      <c r="D1835" t="s">
        <v>610</v>
      </c>
      <c r="E1835" t="s">
        <v>610</v>
      </c>
      <c r="F1835" t="s">
        <v>140</v>
      </c>
    </row>
    <row r="1836" spans="1:6" x14ac:dyDescent="0.35">
      <c r="A1836" t="s">
        <v>27</v>
      </c>
      <c r="B1836" t="s">
        <v>333</v>
      </c>
      <c r="C1836">
        <v>2</v>
      </c>
      <c r="D1836" t="s">
        <v>457</v>
      </c>
      <c r="E1836" t="s">
        <v>603</v>
      </c>
      <c r="F1836" t="s">
        <v>140</v>
      </c>
    </row>
    <row r="1837" spans="1:6" x14ac:dyDescent="0.35">
      <c r="A1837" t="s">
        <v>27</v>
      </c>
      <c r="B1837" t="s">
        <v>444</v>
      </c>
      <c r="C1837">
        <v>1</v>
      </c>
      <c r="D1837" t="s">
        <v>140</v>
      </c>
      <c r="E1837" t="s">
        <v>177</v>
      </c>
      <c r="F1837" t="s">
        <v>140</v>
      </c>
    </row>
    <row r="1838" spans="1:6" x14ac:dyDescent="0.35">
      <c r="A1838" t="s">
        <v>27</v>
      </c>
      <c r="B1838" t="s">
        <v>591</v>
      </c>
      <c r="C1838">
        <v>2</v>
      </c>
      <c r="D1838" t="s">
        <v>177</v>
      </c>
      <c r="E1838" t="s">
        <v>140</v>
      </c>
      <c r="F1838" t="s">
        <v>140</v>
      </c>
    </row>
    <row r="1839" spans="1:6" x14ac:dyDescent="0.35">
      <c r="A1839" t="s">
        <v>27</v>
      </c>
      <c r="B1839" t="s">
        <v>336</v>
      </c>
      <c r="C1839">
        <v>13</v>
      </c>
      <c r="D1839" t="s">
        <v>850</v>
      </c>
      <c r="E1839" t="s">
        <v>851</v>
      </c>
      <c r="F1839" t="s">
        <v>140</v>
      </c>
    </row>
    <row r="1840" spans="1:6" x14ac:dyDescent="0.35">
      <c r="A1840" t="s">
        <v>27</v>
      </c>
      <c r="B1840" t="s">
        <v>754</v>
      </c>
      <c r="C1840">
        <v>1</v>
      </c>
      <c r="D1840" t="s">
        <v>177</v>
      </c>
      <c r="E1840" t="s">
        <v>140</v>
      </c>
      <c r="F1840" t="s">
        <v>140</v>
      </c>
    </row>
    <row r="1841" spans="1:6" x14ac:dyDescent="0.35">
      <c r="A1841" t="s">
        <v>27</v>
      </c>
      <c r="B1841" t="s">
        <v>339</v>
      </c>
      <c r="C1841">
        <v>14</v>
      </c>
      <c r="D1841" t="s">
        <v>345</v>
      </c>
      <c r="E1841" t="s">
        <v>639</v>
      </c>
      <c r="F1841" t="s">
        <v>972</v>
      </c>
    </row>
    <row r="1842" spans="1:6" x14ac:dyDescent="0.35">
      <c r="A1842" t="s">
        <v>28</v>
      </c>
      <c r="B1842" t="s">
        <v>137</v>
      </c>
      <c r="C1842">
        <v>2</v>
      </c>
      <c r="D1842" t="s">
        <v>140</v>
      </c>
      <c r="E1842" t="s">
        <v>177</v>
      </c>
      <c r="F1842" t="s">
        <v>140</v>
      </c>
    </row>
    <row r="1843" spans="1:6" x14ac:dyDescent="0.35">
      <c r="A1843" t="s">
        <v>28</v>
      </c>
      <c r="B1843" t="s">
        <v>141</v>
      </c>
      <c r="C1843">
        <v>3</v>
      </c>
      <c r="D1843" t="s">
        <v>558</v>
      </c>
      <c r="E1843" t="s">
        <v>557</v>
      </c>
      <c r="F1843" t="s">
        <v>140</v>
      </c>
    </row>
    <row r="1844" spans="1:6" x14ac:dyDescent="0.35">
      <c r="A1844" t="s">
        <v>28</v>
      </c>
      <c r="B1844" t="s">
        <v>144</v>
      </c>
      <c r="C1844">
        <v>8</v>
      </c>
      <c r="D1844" t="s">
        <v>704</v>
      </c>
      <c r="E1844" t="s">
        <v>705</v>
      </c>
      <c r="F1844" t="s">
        <v>140</v>
      </c>
    </row>
    <row r="1845" spans="1:6" x14ac:dyDescent="0.35">
      <c r="A1845" t="s">
        <v>28</v>
      </c>
      <c r="B1845" t="s">
        <v>148</v>
      </c>
      <c r="C1845">
        <v>9</v>
      </c>
      <c r="D1845" t="s">
        <v>577</v>
      </c>
      <c r="E1845" t="s">
        <v>578</v>
      </c>
      <c r="F1845" t="s">
        <v>140</v>
      </c>
    </row>
    <row r="1846" spans="1:6" x14ac:dyDescent="0.35">
      <c r="A1846" t="s">
        <v>28</v>
      </c>
      <c r="B1846" t="s">
        <v>151</v>
      </c>
      <c r="C1846">
        <v>13</v>
      </c>
      <c r="D1846" t="s">
        <v>504</v>
      </c>
      <c r="E1846" t="s">
        <v>600</v>
      </c>
      <c r="F1846" t="s">
        <v>875</v>
      </c>
    </row>
    <row r="1847" spans="1:6" x14ac:dyDescent="0.35">
      <c r="A1847" t="s">
        <v>28</v>
      </c>
      <c r="B1847" t="s">
        <v>154</v>
      </c>
      <c r="C1847">
        <v>8</v>
      </c>
      <c r="D1847" t="s">
        <v>836</v>
      </c>
      <c r="E1847" t="s">
        <v>820</v>
      </c>
      <c r="F1847" t="s">
        <v>111</v>
      </c>
    </row>
    <row r="1848" spans="1:6" x14ac:dyDescent="0.35">
      <c r="A1848" t="s">
        <v>28</v>
      </c>
      <c r="B1848" t="s">
        <v>155</v>
      </c>
      <c r="C1848">
        <v>13</v>
      </c>
      <c r="D1848" t="s">
        <v>770</v>
      </c>
      <c r="E1848" t="s">
        <v>771</v>
      </c>
      <c r="F1848" t="s">
        <v>140</v>
      </c>
    </row>
    <row r="1849" spans="1:6" x14ac:dyDescent="0.35">
      <c r="A1849" t="s">
        <v>28</v>
      </c>
      <c r="B1849" t="s">
        <v>158</v>
      </c>
      <c r="C1849">
        <v>8</v>
      </c>
      <c r="D1849" t="s">
        <v>385</v>
      </c>
      <c r="E1849" t="s">
        <v>384</v>
      </c>
      <c r="F1849" t="s">
        <v>140</v>
      </c>
    </row>
    <row r="1850" spans="1:6" x14ac:dyDescent="0.35">
      <c r="A1850" t="s">
        <v>28</v>
      </c>
      <c r="B1850" t="s">
        <v>161</v>
      </c>
      <c r="C1850">
        <v>4</v>
      </c>
      <c r="D1850" t="s">
        <v>276</v>
      </c>
      <c r="E1850" t="s">
        <v>277</v>
      </c>
      <c r="F1850" t="s">
        <v>140</v>
      </c>
    </row>
    <row r="1851" spans="1:6" x14ac:dyDescent="0.35">
      <c r="A1851" t="s">
        <v>28</v>
      </c>
      <c r="B1851" t="s">
        <v>164</v>
      </c>
      <c r="C1851">
        <v>10</v>
      </c>
      <c r="D1851" t="s">
        <v>426</v>
      </c>
      <c r="E1851" t="s">
        <v>427</v>
      </c>
      <c r="F1851" t="s">
        <v>140</v>
      </c>
    </row>
    <row r="1852" spans="1:6" x14ac:dyDescent="0.35">
      <c r="A1852" t="s">
        <v>28</v>
      </c>
      <c r="B1852" t="s">
        <v>167</v>
      </c>
      <c r="C1852">
        <v>6</v>
      </c>
      <c r="D1852" t="s">
        <v>744</v>
      </c>
      <c r="E1852" t="s">
        <v>743</v>
      </c>
      <c r="F1852" t="s">
        <v>140</v>
      </c>
    </row>
    <row r="1853" spans="1:6" x14ac:dyDescent="0.35">
      <c r="A1853" t="s">
        <v>28</v>
      </c>
      <c r="B1853" t="s">
        <v>170</v>
      </c>
      <c r="C1853">
        <v>3</v>
      </c>
      <c r="D1853" t="s">
        <v>208</v>
      </c>
      <c r="E1853" t="s">
        <v>209</v>
      </c>
      <c r="F1853" t="s">
        <v>140</v>
      </c>
    </row>
    <row r="1854" spans="1:6" x14ac:dyDescent="0.35">
      <c r="A1854" t="s">
        <v>28</v>
      </c>
      <c r="B1854" t="s">
        <v>173</v>
      </c>
      <c r="C1854">
        <v>5</v>
      </c>
      <c r="D1854" t="s">
        <v>140</v>
      </c>
      <c r="E1854" t="s">
        <v>177</v>
      </c>
      <c r="F1854" t="s">
        <v>140</v>
      </c>
    </row>
    <row r="1855" spans="1:6" x14ac:dyDescent="0.35">
      <c r="A1855" t="s">
        <v>28</v>
      </c>
      <c r="B1855" t="s">
        <v>176</v>
      </c>
      <c r="C1855">
        <v>6</v>
      </c>
      <c r="D1855" t="s">
        <v>279</v>
      </c>
      <c r="E1855" t="s">
        <v>280</v>
      </c>
      <c r="F1855" t="s">
        <v>140</v>
      </c>
    </row>
    <row r="1856" spans="1:6" x14ac:dyDescent="0.35">
      <c r="A1856" t="s">
        <v>28</v>
      </c>
      <c r="B1856" t="s">
        <v>181</v>
      </c>
      <c r="C1856">
        <v>5</v>
      </c>
      <c r="D1856" t="s">
        <v>373</v>
      </c>
      <c r="E1856" t="s">
        <v>372</v>
      </c>
      <c r="F1856" t="s">
        <v>140</v>
      </c>
    </row>
    <row r="1857" spans="1:6" x14ac:dyDescent="0.35">
      <c r="A1857" t="s">
        <v>28</v>
      </c>
      <c r="B1857" t="s">
        <v>184</v>
      </c>
      <c r="C1857">
        <v>3</v>
      </c>
      <c r="D1857" t="s">
        <v>586</v>
      </c>
      <c r="E1857" t="s">
        <v>585</v>
      </c>
      <c r="F1857" t="s">
        <v>140</v>
      </c>
    </row>
    <row r="1858" spans="1:6" x14ac:dyDescent="0.35">
      <c r="A1858" t="s">
        <v>28</v>
      </c>
      <c r="B1858" t="s">
        <v>185</v>
      </c>
      <c r="C1858">
        <v>5</v>
      </c>
      <c r="D1858" t="s">
        <v>177</v>
      </c>
      <c r="E1858" t="s">
        <v>140</v>
      </c>
      <c r="F1858" t="s">
        <v>140</v>
      </c>
    </row>
    <row r="1859" spans="1:6" x14ac:dyDescent="0.35">
      <c r="A1859" t="s">
        <v>28</v>
      </c>
      <c r="B1859" t="s">
        <v>186</v>
      </c>
      <c r="C1859">
        <v>5</v>
      </c>
      <c r="D1859" t="s">
        <v>793</v>
      </c>
      <c r="E1859" t="s">
        <v>794</v>
      </c>
      <c r="F1859" t="s">
        <v>140</v>
      </c>
    </row>
    <row r="1860" spans="1:6" x14ac:dyDescent="0.35">
      <c r="A1860" t="s">
        <v>28</v>
      </c>
      <c r="B1860" t="s">
        <v>190</v>
      </c>
      <c r="C1860">
        <v>3</v>
      </c>
      <c r="D1860" t="s">
        <v>140</v>
      </c>
      <c r="E1860" t="s">
        <v>177</v>
      </c>
      <c r="F1860" t="s">
        <v>140</v>
      </c>
    </row>
    <row r="1861" spans="1:6" x14ac:dyDescent="0.35">
      <c r="A1861" t="s">
        <v>28</v>
      </c>
      <c r="B1861" t="s">
        <v>193</v>
      </c>
      <c r="C1861">
        <v>2</v>
      </c>
      <c r="D1861" t="s">
        <v>804</v>
      </c>
      <c r="E1861" t="s">
        <v>805</v>
      </c>
      <c r="F1861" t="s">
        <v>140</v>
      </c>
    </row>
    <row r="1862" spans="1:6" x14ac:dyDescent="0.35">
      <c r="A1862" t="s">
        <v>28</v>
      </c>
      <c r="B1862" t="s">
        <v>194</v>
      </c>
      <c r="C1862">
        <v>1</v>
      </c>
      <c r="D1862" t="s">
        <v>177</v>
      </c>
      <c r="E1862" t="s">
        <v>140</v>
      </c>
      <c r="F1862" t="s">
        <v>140</v>
      </c>
    </row>
    <row r="1863" spans="1:6" x14ac:dyDescent="0.35">
      <c r="A1863" t="s">
        <v>28</v>
      </c>
      <c r="B1863" t="s">
        <v>197</v>
      </c>
      <c r="C1863">
        <v>5</v>
      </c>
      <c r="D1863" t="s">
        <v>227</v>
      </c>
      <c r="E1863" t="s">
        <v>226</v>
      </c>
      <c r="F1863" t="s">
        <v>140</v>
      </c>
    </row>
    <row r="1864" spans="1:6" x14ac:dyDescent="0.35">
      <c r="A1864" t="s">
        <v>28</v>
      </c>
      <c r="B1864" t="s">
        <v>200</v>
      </c>
      <c r="C1864">
        <v>4</v>
      </c>
      <c r="D1864" t="s">
        <v>177</v>
      </c>
      <c r="E1864" t="s">
        <v>140</v>
      </c>
      <c r="F1864" t="s">
        <v>140</v>
      </c>
    </row>
    <row r="1865" spans="1:6" x14ac:dyDescent="0.35">
      <c r="A1865" t="s">
        <v>28</v>
      </c>
      <c r="B1865" t="s">
        <v>203</v>
      </c>
      <c r="C1865">
        <v>7</v>
      </c>
      <c r="D1865" t="s">
        <v>809</v>
      </c>
      <c r="E1865" t="s">
        <v>810</v>
      </c>
      <c r="F1865" t="s">
        <v>140</v>
      </c>
    </row>
    <row r="1866" spans="1:6" x14ac:dyDescent="0.35">
      <c r="A1866" t="s">
        <v>28</v>
      </c>
      <c r="B1866" t="s">
        <v>204</v>
      </c>
      <c r="C1866">
        <v>9</v>
      </c>
      <c r="D1866" t="s">
        <v>55</v>
      </c>
      <c r="E1866" t="s">
        <v>54</v>
      </c>
      <c r="F1866" t="s">
        <v>140</v>
      </c>
    </row>
    <row r="1867" spans="1:6" x14ac:dyDescent="0.35">
      <c r="A1867" t="s">
        <v>28</v>
      </c>
      <c r="B1867" t="s">
        <v>207</v>
      </c>
      <c r="C1867">
        <v>10</v>
      </c>
      <c r="D1867" t="s">
        <v>902</v>
      </c>
      <c r="E1867" t="s">
        <v>901</v>
      </c>
      <c r="F1867" t="s">
        <v>140</v>
      </c>
    </row>
    <row r="1868" spans="1:6" x14ac:dyDescent="0.35">
      <c r="A1868" t="s">
        <v>28</v>
      </c>
      <c r="B1868" t="s">
        <v>210</v>
      </c>
      <c r="C1868">
        <v>7</v>
      </c>
      <c r="D1868" t="s">
        <v>978</v>
      </c>
      <c r="E1868" t="s">
        <v>979</v>
      </c>
      <c r="F1868" t="s">
        <v>140</v>
      </c>
    </row>
    <row r="1869" spans="1:6" x14ac:dyDescent="0.35">
      <c r="A1869" t="s">
        <v>28</v>
      </c>
      <c r="B1869" t="s">
        <v>213</v>
      </c>
      <c r="C1869">
        <v>15</v>
      </c>
      <c r="D1869" t="s">
        <v>934</v>
      </c>
      <c r="E1869" t="s">
        <v>935</v>
      </c>
      <c r="F1869" t="s">
        <v>140</v>
      </c>
    </row>
    <row r="1870" spans="1:6" x14ac:dyDescent="0.35">
      <c r="A1870" t="s">
        <v>28</v>
      </c>
      <c r="B1870" t="s">
        <v>216</v>
      </c>
      <c r="C1870">
        <v>10</v>
      </c>
      <c r="D1870" t="s">
        <v>689</v>
      </c>
      <c r="E1870" t="s">
        <v>688</v>
      </c>
      <c r="F1870" t="s">
        <v>140</v>
      </c>
    </row>
    <row r="1871" spans="1:6" x14ac:dyDescent="0.35">
      <c r="A1871" t="s">
        <v>28</v>
      </c>
      <c r="B1871" t="s">
        <v>219</v>
      </c>
      <c r="C1871">
        <v>9</v>
      </c>
      <c r="D1871" t="s">
        <v>580</v>
      </c>
      <c r="E1871" t="s">
        <v>579</v>
      </c>
      <c r="F1871" t="s">
        <v>140</v>
      </c>
    </row>
    <row r="1872" spans="1:6" x14ac:dyDescent="0.35">
      <c r="A1872" t="s">
        <v>28</v>
      </c>
      <c r="B1872" t="s">
        <v>222</v>
      </c>
      <c r="C1872">
        <v>8</v>
      </c>
      <c r="D1872" t="s">
        <v>309</v>
      </c>
      <c r="E1872" t="s">
        <v>310</v>
      </c>
      <c r="F1872" t="s">
        <v>140</v>
      </c>
    </row>
    <row r="1873" spans="1:6" x14ac:dyDescent="0.35">
      <c r="A1873" t="s">
        <v>28</v>
      </c>
      <c r="B1873" t="s">
        <v>225</v>
      </c>
      <c r="C1873">
        <v>7</v>
      </c>
      <c r="D1873" t="s">
        <v>911</v>
      </c>
      <c r="E1873" t="s">
        <v>912</v>
      </c>
      <c r="F1873" t="s">
        <v>140</v>
      </c>
    </row>
    <row r="1874" spans="1:6" x14ac:dyDescent="0.35">
      <c r="A1874" t="s">
        <v>28</v>
      </c>
      <c r="B1874" t="s">
        <v>228</v>
      </c>
      <c r="C1874">
        <v>3</v>
      </c>
      <c r="D1874" t="s">
        <v>750</v>
      </c>
      <c r="E1874" t="s">
        <v>751</v>
      </c>
      <c r="F1874" t="s">
        <v>140</v>
      </c>
    </row>
    <row r="1875" spans="1:6" x14ac:dyDescent="0.35">
      <c r="A1875" t="s">
        <v>28</v>
      </c>
      <c r="B1875" t="s">
        <v>229</v>
      </c>
      <c r="C1875">
        <v>10</v>
      </c>
      <c r="D1875" t="s">
        <v>653</v>
      </c>
      <c r="E1875" t="s">
        <v>654</v>
      </c>
      <c r="F1875" t="s">
        <v>140</v>
      </c>
    </row>
    <row r="1876" spans="1:6" x14ac:dyDescent="0.35">
      <c r="A1876" t="s">
        <v>28</v>
      </c>
      <c r="B1876" t="s">
        <v>232</v>
      </c>
      <c r="C1876">
        <v>3</v>
      </c>
      <c r="D1876" t="s">
        <v>177</v>
      </c>
      <c r="E1876" t="s">
        <v>140</v>
      </c>
      <c r="F1876" t="s">
        <v>140</v>
      </c>
    </row>
    <row r="1877" spans="1:6" x14ac:dyDescent="0.35">
      <c r="A1877" t="s">
        <v>28</v>
      </c>
      <c r="B1877" t="s">
        <v>235</v>
      </c>
      <c r="C1877">
        <v>16</v>
      </c>
      <c r="D1877" t="s">
        <v>813</v>
      </c>
      <c r="E1877" t="s">
        <v>814</v>
      </c>
      <c r="F1877" t="s">
        <v>140</v>
      </c>
    </row>
    <row r="1878" spans="1:6" x14ac:dyDescent="0.35">
      <c r="A1878" t="s">
        <v>28</v>
      </c>
      <c r="B1878" t="s">
        <v>238</v>
      </c>
      <c r="C1878">
        <v>8</v>
      </c>
      <c r="D1878" t="s">
        <v>131</v>
      </c>
      <c r="E1878" t="s">
        <v>132</v>
      </c>
      <c r="F1878" t="s">
        <v>140</v>
      </c>
    </row>
    <row r="1879" spans="1:6" x14ac:dyDescent="0.35">
      <c r="A1879" t="s">
        <v>28</v>
      </c>
      <c r="B1879" t="s">
        <v>241</v>
      </c>
      <c r="C1879">
        <v>7</v>
      </c>
      <c r="D1879" t="s">
        <v>878</v>
      </c>
      <c r="E1879" t="s">
        <v>879</v>
      </c>
      <c r="F1879" t="s">
        <v>140</v>
      </c>
    </row>
    <row r="1880" spans="1:6" x14ac:dyDescent="0.35">
      <c r="A1880" t="s">
        <v>28</v>
      </c>
      <c r="B1880" t="s">
        <v>244</v>
      </c>
      <c r="C1880">
        <v>8</v>
      </c>
      <c r="D1880" t="s">
        <v>520</v>
      </c>
      <c r="E1880" t="s">
        <v>521</v>
      </c>
      <c r="F1880" t="s">
        <v>140</v>
      </c>
    </row>
    <row r="1881" spans="1:6" x14ac:dyDescent="0.35">
      <c r="A1881" t="s">
        <v>28</v>
      </c>
      <c r="B1881" t="s">
        <v>247</v>
      </c>
      <c r="C1881">
        <v>10</v>
      </c>
      <c r="D1881" t="s">
        <v>689</v>
      </c>
      <c r="E1881" t="s">
        <v>688</v>
      </c>
      <c r="F1881" t="s">
        <v>140</v>
      </c>
    </row>
    <row r="1882" spans="1:6" x14ac:dyDescent="0.35">
      <c r="A1882" t="s">
        <v>28</v>
      </c>
      <c r="B1882" t="s">
        <v>250</v>
      </c>
      <c r="C1882">
        <v>12</v>
      </c>
      <c r="D1882" t="s">
        <v>362</v>
      </c>
      <c r="E1882" t="s">
        <v>363</v>
      </c>
      <c r="F1882" t="s">
        <v>140</v>
      </c>
    </row>
    <row r="1883" spans="1:6" x14ac:dyDescent="0.35">
      <c r="A1883" t="s">
        <v>28</v>
      </c>
      <c r="B1883" t="s">
        <v>253</v>
      </c>
      <c r="C1883">
        <v>6</v>
      </c>
      <c r="D1883" t="s">
        <v>804</v>
      </c>
      <c r="E1883" t="s">
        <v>805</v>
      </c>
      <c r="F1883" t="s">
        <v>140</v>
      </c>
    </row>
    <row r="1884" spans="1:6" x14ac:dyDescent="0.35">
      <c r="A1884" t="s">
        <v>28</v>
      </c>
      <c r="B1884" t="s">
        <v>254</v>
      </c>
      <c r="C1884">
        <v>11</v>
      </c>
      <c r="D1884" t="s">
        <v>384</v>
      </c>
      <c r="E1884" t="s">
        <v>526</v>
      </c>
      <c r="F1884" t="s">
        <v>660</v>
      </c>
    </row>
    <row r="1885" spans="1:6" x14ac:dyDescent="0.35">
      <c r="A1885" t="s">
        <v>28</v>
      </c>
      <c r="B1885" t="s">
        <v>257</v>
      </c>
      <c r="C1885">
        <v>5</v>
      </c>
      <c r="D1885" t="s">
        <v>145</v>
      </c>
      <c r="E1885" t="s">
        <v>866</v>
      </c>
      <c r="F1885" t="s">
        <v>140</v>
      </c>
    </row>
    <row r="1886" spans="1:6" x14ac:dyDescent="0.35">
      <c r="A1886" t="s">
        <v>28</v>
      </c>
      <c r="B1886" t="s">
        <v>258</v>
      </c>
      <c r="C1886">
        <v>8</v>
      </c>
      <c r="D1886" t="s">
        <v>797</v>
      </c>
      <c r="E1886" t="s">
        <v>146</v>
      </c>
      <c r="F1886" t="s">
        <v>140</v>
      </c>
    </row>
    <row r="1887" spans="1:6" x14ac:dyDescent="0.35">
      <c r="A1887" t="s">
        <v>28</v>
      </c>
      <c r="B1887" t="s">
        <v>259</v>
      </c>
      <c r="C1887">
        <v>3</v>
      </c>
      <c r="D1887" t="s">
        <v>267</v>
      </c>
      <c r="E1887" t="s">
        <v>266</v>
      </c>
      <c r="F1887" t="s">
        <v>140</v>
      </c>
    </row>
    <row r="1888" spans="1:6" x14ac:dyDescent="0.35">
      <c r="A1888" t="s">
        <v>28</v>
      </c>
      <c r="B1888" t="s">
        <v>262</v>
      </c>
      <c r="C1888">
        <v>6</v>
      </c>
      <c r="D1888" t="s">
        <v>480</v>
      </c>
      <c r="E1888" t="s">
        <v>481</v>
      </c>
      <c r="F1888" t="s">
        <v>140</v>
      </c>
    </row>
    <row r="1889" spans="1:6" x14ac:dyDescent="0.35">
      <c r="A1889" t="s">
        <v>28</v>
      </c>
      <c r="B1889" t="s">
        <v>265</v>
      </c>
      <c r="C1889">
        <v>5</v>
      </c>
      <c r="D1889" t="s">
        <v>163</v>
      </c>
      <c r="E1889" t="s">
        <v>162</v>
      </c>
      <c r="F1889" t="s">
        <v>140</v>
      </c>
    </row>
    <row r="1890" spans="1:6" x14ac:dyDescent="0.35">
      <c r="A1890" t="s">
        <v>28</v>
      </c>
      <c r="B1890" t="s">
        <v>268</v>
      </c>
      <c r="C1890">
        <v>8</v>
      </c>
      <c r="D1890" t="s">
        <v>980</v>
      </c>
      <c r="E1890" t="s">
        <v>981</v>
      </c>
      <c r="F1890" t="s">
        <v>140</v>
      </c>
    </row>
    <row r="1891" spans="1:6" x14ac:dyDescent="0.35">
      <c r="A1891" t="s">
        <v>28</v>
      </c>
      <c r="B1891" t="s">
        <v>271</v>
      </c>
      <c r="C1891">
        <v>4</v>
      </c>
      <c r="D1891" t="s">
        <v>429</v>
      </c>
      <c r="E1891" t="s">
        <v>428</v>
      </c>
      <c r="F1891" t="s">
        <v>140</v>
      </c>
    </row>
    <row r="1892" spans="1:6" x14ac:dyDescent="0.35">
      <c r="A1892" t="s">
        <v>28</v>
      </c>
      <c r="B1892" t="s">
        <v>274</v>
      </c>
      <c r="C1892">
        <v>10</v>
      </c>
      <c r="D1892" t="s">
        <v>579</v>
      </c>
      <c r="E1892" t="s">
        <v>765</v>
      </c>
      <c r="F1892" t="s">
        <v>458</v>
      </c>
    </row>
    <row r="1893" spans="1:6" x14ac:dyDescent="0.35">
      <c r="A1893" t="s">
        <v>28</v>
      </c>
      <c r="B1893" t="s">
        <v>275</v>
      </c>
      <c r="C1893">
        <v>2</v>
      </c>
      <c r="D1893" t="s">
        <v>177</v>
      </c>
      <c r="E1893" t="s">
        <v>140</v>
      </c>
      <c r="F1893" t="s">
        <v>140</v>
      </c>
    </row>
    <row r="1894" spans="1:6" x14ac:dyDescent="0.35">
      <c r="A1894" t="s">
        <v>28</v>
      </c>
      <c r="B1894" t="s">
        <v>278</v>
      </c>
      <c r="C1894">
        <v>10</v>
      </c>
      <c r="D1894" t="s">
        <v>169</v>
      </c>
      <c r="E1894" t="s">
        <v>168</v>
      </c>
      <c r="F1894" t="s">
        <v>140</v>
      </c>
    </row>
    <row r="1895" spans="1:6" x14ac:dyDescent="0.35">
      <c r="A1895" t="s">
        <v>28</v>
      </c>
      <c r="B1895" t="s">
        <v>281</v>
      </c>
      <c r="C1895">
        <v>7</v>
      </c>
      <c r="D1895" t="s">
        <v>745</v>
      </c>
      <c r="E1895" t="s">
        <v>746</v>
      </c>
      <c r="F1895" t="s">
        <v>140</v>
      </c>
    </row>
    <row r="1896" spans="1:6" x14ac:dyDescent="0.35">
      <c r="A1896" t="s">
        <v>28</v>
      </c>
      <c r="B1896" t="s">
        <v>282</v>
      </c>
      <c r="C1896">
        <v>10</v>
      </c>
      <c r="D1896" t="s">
        <v>650</v>
      </c>
      <c r="E1896" t="s">
        <v>649</v>
      </c>
      <c r="F1896" t="s">
        <v>140</v>
      </c>
    </row>
    <row r="1897" spans="1:6" x14ac:dyDescent="0.35">
      <c r="A1897" t="s">
        <v>28</v>
      </c>
      <c r="B1897" t="s">
        <v>283</v>
      </c>
      <c r="C1897">
        <v>6</v>
      </c>
      <c r="D1897" t="s">
        <v>700</v>
      </c>
      <c r="E1897" t="s">
        <v>525</v>
      </c>
      <c r="F1897" t="s">
        <v>140</v>
      </c>
    </row>
    <row r="1898" spans="1:6" x14ac:dyDescent="0.35">
      <c r="A1898" t="s">
        <v>28</v>
      </c>
      <c r="B1898" t="s">
        <v>284</v>
      </c>
      <c r="C1898">
        <v>7</v>
      </c>
      <c r="D1898" t="s">
        <v>63</v>
      </c>
      <c r="E1898" t="s">
        <v>62</v>
      </c>
      <c r="F1898" t="s">
        <v>140</v>
      </c>
    </row>
    <row r="1899" spans="1:6" x14ac:dyDescent="0.35">
      <c r="A1899" t="s">
        <v>28</v>
      </c>
      <c r="B1899" t="s">
        <v>287</v>
      </c>
      <c r="C1899">
        <v>11</v>
      </c>
      <c r="D1899" t="s">
        <v>844</v>
      </c>
      <c r="E1899" t="s">
        <v>528</v>
      </c>
      <c r="F1899" t="s">
        <v>140</v>
      </c>
    </row>
    <row r="1900" spans="1:6" x14ac:dyDescent="0.35">
      <c r="A1900" t="s">
        <v>28</v>
      </c>
      <c r="B1900" t="s">
        <v>290</v>
      </c>
      <c r="C1900">
        <v>12</v>
      </c>
      <c r="D1900" t="s">
        <v>881</v>
      </c>
      <c r="E1900" t="s">
        <v>882</v>
      </c>
      <c r="F1900" t="s">
        <v>140</v>
      </c>
    </row>
    <row r="1901" spans="1:6" x14ac:dyDescent="0.35">
      <c r="A1901" t="s">
        <v>28</v>
      </c>
      <c r="B1901" t="s">
        <v>294</v>
      </c>
      <c r="C1901">
        <v>6</v>
      </c>
      <c r="D1901" t="s">
        <v>431</v>
      </c>
      <c r="E1901" t="s">
        <v>430</v>
      </c>
      <c r="F1901" t="s">
        <v>140</v>
      </c>
    </row>
    <row r="1902" spans="1:6" x14ac:dyDescent="0.35">
      <c r="A1902" t="s">
        <v>28</v>
      </c>
      <c r="B1902" t="s">
        <v>297</v>
      </c>
      <c r="C1902">
        <v>8</v>
      </c>
      <c r="D1902" t="s">
        <v>802</v>
      </c>
      <c r="E1902" t="s">
        <v>803</v>
      </c>
      <c r="F1902" t="s">
        <v>140</v>
      </c>
    </row>
    <row r="1903" spans="1:6" x14ac:dyDescent="0.35">
      <c r="A1903" t="s">
        <v>28</v>
      </c>
      <c r="B1903" t="s">
        <v>300</v>
      </c>
      <c r="C1903">
        <v>6</v>
      </c>
      <c r="D1903" t="s">
        <v>982</v>
      </c>
      <c r="E1903" t="s">
        <v>983</v>
      </c>
      <c r="F1903" t="s">
        <v>140</v>
      </c>
    </row>
    <row r="1904" spans="1:6" x14ac:dyDescent="0.35">
      <c r="A1904" t="s">
        <v>28</v>
      </c>
      <c r="B1904" t="s">
        <v>301</v>
      </c>
      <c r="C1904">
        <v>7</v>
      </c>
      <c r="D1904" t="s">
        <v>298</v>
      </c>
      <c r="E1904" t="s">
        <v>299</v>
      </c>
      <c r="F1904" t="s">
        <v>140</v>
      </c>
    </row>
    <row r="1905" spans="1:6" x14ac:dyDescent="0.35">
      <c r="A1905" t="s">
        <v>28</v>
      </c>
      <c r="B1905" t="s">
        <v>302</v>
      </c>
      <c r="C1905">
        <v>6</v>
      </c>
      <c r="D1905" t="s">
        <v>270</v>
      </c>
      <c r="E1905" t="s">
        <v>269</v>
      </c>
      <c r="F1905" t="s">
        <v>140</v>
      </c>
    </row>
    <row r="1906" spans="1:6" x14ac:dyDescent="0.35">
      <c r="A1906" t="s">
        <v>28</v>
      </c>
      <c r="B1906" t="s">
        <v>305</v>
      </c>
      <c r="C1906">
        <v>5</v>
      </c>
      <c r="D1906" t="s">
        <v>106</v>
      </c>
      <c r="E1906" t="s">
        <v>105</v>
      </c>
      <c r="F1906" t="s">
        <v>140</v>
      </c>
    </row>
    <row r="1907" spans="1:6" x14ac:dyDescent="0.35">
      <c r="A1907" t="s">
        <v>28</v>
      </c>
      <c r="B1907" t="s">
        <v>308</v>
      </c>
      <c r="C1907">
        <v>7</v>
      </c>
      <c r="D1907" t="s">
        <v>123</v>
      </c>
      <c r="E1907" t="s">
        <v>124</v>
      </c>
      <c r="F1907" t="s">
        <v>140</v>
      </c>
    </row>
    <row r="1908" spans="1:6" x14ac:dyDescent="0.35">
      <c r="A1908" t="s">
        <v>28</v>
      </c>
      <c r="B1908" t="s">
        <v>311</v>
      </c>
      <c r="C1908">
        <v>7</v>
      </c>
      <c r="D1908" t="s">
        <v>285</v>
      </c>
      <c r="E1908" t="s">
        <v>286</v>
      </c>
      <c r="F1908" t="s">
        <v>140</v>
      </c>
    </row>
    <row r="1909" spans="1:6" x14ac:dyDescent="0.35">
      <c r="A1909" t="s">
        <v>28</v>
      </c>
      <c r="B1909" t="s">
        <v>312</v>
      </c>
      <c r="C1909">
        <v>1</v>
      </c>
      <c r="D1909" t="s">
        <v>177</v>
      </c>
      <c r="E1909" t="s">
        <v>140</v>
      </c>
      <c r="F1909" t="s">
        <v>140</v>
      </c>
    </row>
    <row r="1910" spans="1:6" x14ac:dyDescent="0.35">
      <c r="A1910" t="s">
        <v>28</v>
      </c>
      <c r="B1910" t="s">
        <v>315</v>
      </c>
      <c r="C1910">
        <v>3</v>
      </c>
      <c r="D1910" t="s">
        <v>421</v>
      </c>
      <c r="E1910" t="s">
        <v>533</v>
      </c>
      <c r="F1910" t="s">
        <v>564</v>
      </c>
    </row>
    <row r="1911" spans="1:6" x14ac:dyDescent="0.35">
      <c r="A1911" t="s">
        <v>28</v>
      </c>
      <c r="B1911" t="s">
        <v>318</v>
      </c>
      <c r="C1911">
        <v>3</v>
      </c>
      <c r="D1911" t="s">
        <v>177</v>
      </c>
      <c r="E1911" t="s">
        <v>140</v>
      </c>
      <c r="F1911" t="s">
        <v>140</v>
      </c>
    </row>
    <row r="1912" spans="1:6" x14ac:dyDescent="0.35">
      <c r="A1912" t="s">
        <v>28</v>
      </c>
      <c r="B1912" t="s">
        <v>321</v>
      </c>
      <c r="C1912">
        <v>5</v>
      </c>
      <c r="D1912" t="s">
        <v>388</v>
      </c>
      <c r="E1912" t="s">
        <v>389</v>
      </c>
      <c r="F1912" t="s">
        <v>140</v>
      </c>
    </row>
    <row r="1913" spans="1:6" x14ac:dyDescent="0.35">
      <c r="A1913" t="s">
        <v>28</v>
      </c>
      <c r="B1913" t="s">
        <v>322</v>
      </c>
      <c r="C1913">
        <v>3</v>
      </c>
      <c r="D1913" t="s">
        <v>635</v>
      </c>
      <c r="E1913" t="s">
        <v>634</v>
      </c>
      <c r="F1913" t="s">
        <v>140</v>
      </c>
    </row>
    <row r="1914" spans="1:6" x14ac:dyDescent="0.35">
      <c r="A1914" t="s">
        <v>28</v>
      </c>
      <c r="B1914" t="s">
        <v>325</v>
      </c>
      <c r="C1914">
        <v>4</v>
      </c>
      <c r="D1914" t="s">
        <v>863</v>
      </c>
      <c r="E1914" t="s">
        <v>864</v>
      </c>
      <c r="F1914" t="s">
        <v>140</v>
      </c>
    </row>
    <row r="1915" spans="1:6" x14ac:dyDescent="0.35">
      <c r="A1915" t="s">
        <v>28</v>
      </c>
      <c r="B1915" t="s">
        <v>326</v>
      </c>
      <c r="C1915">
        <v>1</v>
      </c>
      <c r="D1915" t="s">
        <v>177</v>
      </c>
      <c r="E1915" t="s">
        <v>140</v>
      </c>
      <c r="F1915" t="s">
        <v>140</v>
      </c>
    </row>
    <row r="1916" spans="1:6" x14ac:dyDescent="0.35">
      <c r="A1916" t="s">
        <v>28</v>
      </c>
      <c r="B1916" t="s">
        <v>329</v>
      </c>
      <c r="C1916">
        <v>2</v>
      </c>
      <c r="D1916" t="s">
        <v>177</v>
      </c>
      <c r="E1916" t="s">
        <v>140</v>
      </c>
      <c r="F1916" t="s">
        <v>140</v>
      </c>
    </row>
    <row r="1917" spans="1:6" x14ac:dyDescent="0.35">
      <c r="A1917" t="s">
        <v>28</v>
      </c>
      <c r="B1917" t="s">
        <v>438</v>
      </c>
      <c r="C1917">
        <v>2</v>
      </c>
      <c r="D1917" t="s">
        <v>545</v>
      </c>
      <c r="E1917" t="s">
        <v>544</v>
      </c>
      <c r="F1917" t="s">
        <v>140</v>
      </c>
    </row>
    <row r="1918" spans="1:6" x14ac:dyDescent="0.35">
      <c r="A1918" t="s">
        <v>28</v>
      </c>
      <c r="B1918" t="s">
        <v>330</v>
      </c>
      <c r="C1918">
        <v>9</v>
      </c>
      <c r="D1918" t="s">
        <v>383</v>
      </c>
      <c r="E1918" t="s">
        <v>742</v>
      </c>
      <c r="F1918" t="s">
        <v>140</v>
      </c>
    </row>
    <row r="1919" spans="1:6" x14ac:dyDescent="0.35">
      <c r="A1919" t="s">
        <v>28</v>
      </c>
      <c r="B1919" t="s">
        <v>441</v>
      </c>
      <c r="C1919">
        <v>2</v>
      </c>
      <c r="D1919" t="s">
        <v>39</v>
      </c>
      <c r="E1919" t="s">
        <v>38</v>
      </c>
      <c r="F1919" t="s">
        <v>140</v>
      </c>
    </row>
    <row r="1920" spans="1:6" x14ac:dyDescent="0.35">
      <c r="A1920" t="s">
        <v>28</v>
      </c>
      <c r="B1920" t="s">
        <v>335</v>
      </c>
      <c r="C1920">
        <v>3</v>
      </c>
      <c r="D1920" t="s">
        <v>174</v>
      </c>
      <c r="E1920" t="s">
        <v>175</v>
      </c>
      <c r="F1920" t="s">
        <v>140</v>
      </c>
    </row>
    <row r="1921" spans="1:6" x14ac:dyDescent="0.35">
      <c r="A1921" t="s">
        <v>28</v>
      </c>
      <c r="B1921" t="s">
        <v>590</v>
      </c>
      <c r="C1921">
        <v>1</v>
      </c>
      <c r="D1921" t="s">
        <v>177</v>
      </c>
      <c r="E1921" t="s">
        <v>140</v>
      </c>
      <c r="F1921" t="s">
        <v>140</v>
      </c>
    </row>
    <row r="1922" spans="1:6" x14ac:dyDescent="0.35">
      <c r="A1922" t="s">
        <v>28</v>
      </c>
      <c r="B1922" t="s">
        <v>336</v>
      </c>
      <c r="C1922">
        <v>11</v>
      </c>
      <c r="D1922" t="s">
        <v>593</v>
      </c>
      <c r="E1922" t="s">
        <v>594</v>
      </c>
      <c r="F1922" t="s">
        <v>140</v>
      </c>
    </row>
    <row r="1923" spans="1:6" x14ac:dyDescent="0.35">
      <c r="A1923" t="s">
        <v>28</v>
      </c>
      <c r="B1923" t="s">
        <v>337</v>
      </c>
      <c r="C1923">
        <v>1</v>
      </c>
      <c r="D1923" t="s">
        <v>140</v>
      </c>
      <c r="E1923" t="s">
        <v>177</v>
      </c>
      <c r="F1923" t="s">
        <v>140</v>
      </c>
    </row>
    <row r="1924" spans="1:6" x14ac:dyDescent="0.35">
      <c r="A1924" t="s">
        <v>28</v>
      </c>
      <c r="B1924" t="s">
        <v>984</v>
      </c>
      <c r="C1924">
        <v>1</v>
      </c>
      <c r="D1924" t="s">
        <v>177</v>
      </c>
      <c r="E1924" t="s">
        <v>140</v>
      </c>
      <c r="F1924" t="s">
        <v>140</v>
      </c>
    </row>
    <row r="1925" spans="1:6" x14ac:dyDescent="0.35">
      <c r="A1925" t="s">
        <v>28</v>
      </c>
      <c r="B1925" t="s">
        <v>339</v>
      </c>
      <c r="C1925">
        <v>11</v>
      </c>
      <c r="D1925" t="s">
        <v>340</v>
      </c>
      <c r="E1925" t="s">
        <v>641</v>
      </c>
      <c r="F1925" t="s">
        <v>272</v>
      </c>
    </row>
    <row r="1926" spans="1:6" x14ac:dyDescent="0.35">
      <c r="A1926" t="s">
        <v>29</v>
      </c>
      <c r="B1926" t="s">
        <v>137</v>
      </c>
      <c r="C1926">
        <v>3</v>
      </c>
      <c r="D1926" t="s">
        <v>546</v>
      </c>
      <c r="E1926" t="s">
        <v>701</v>
      </c>
      <c r="F1926" t="s">
        <v>140</v>
      </c>
    </row>
    <row r="1927" spans="1:6" x14ac:dyDescent="0.35">
      <c r="A1927" t="s">
        <v>29</v>
      </c>
      <c r="B1927" t="s">
        <v>141</v>
      </c>
      <c r="C1927">
        <v>8</v>
      </c>
      <c r="D1927" t="s">
        <v>555</v>
      </c>
      <c r="E1927" t="s">
        <v>556</v>
      </c>
      <c r="F1927" t="s">
        <v>140</v>
      </c>
    </row>
    <row r="1928" spans="1:6" x14ac:dyDescent="0.35">
      <c r="A1928" t="s">
        <v>29</v>
      </c>
      <c r="B1928" t="s">
        <v>144</v>
      </c>
      <c r="C1928">
        <v>18</v>
      </c>
      <c r="D1928" t="s">
        <v>691</v>
      </c>
      <c r="E1928" t="s">
        <v>690</v>
      </c>
      <c r="F1928" t="s">
        <v>140</v>
      </c>
    </row>
    <row r="1929" spans="1:6" x14ac:dyDescent="0.35">
      <c r="A1929" t="s">
        <v>29</v>
      </c>
      <c r="B1929" t="s">
        <v>148</v>
      </c>
      <c r="C1929">
        <v>16</v>
      </c>
      <c r="D1929" t="s">
        <v>807</v>
      </c>
      <c r="E1929" t="s">
        <v>808</v>
      </c>
      <c r="F1929" t="s">
        <v>140</v>
      </c>
    </row>
    <row r="1930" spans="1:6" x14ac:dyDescent="0.35">
      <c r="A1930" t="s">
        <v>29</v>
      </c>
      <c r="B1930" t="s">
        <v>151</v>
      </c>
      <c r="C1930">
        <v>15</v>
      </c>
      <c r="D1930" t="s">
        <v>45</v>
      </c>
      <c r="E1930" t="s">
        <v>44</v>
      </c>
      <c r="F1930" t="s">
        <v>140</v>
      </c>
    </row>
    <row r="1931" spans="1:6" x14ac:dyDescent="0.35">
      <c r="A1931" t="s">
        <v>29</v>
      </c>
      <c r="B1931" t="s">
        <v>154</v>
      </c>
      <c r="C1931">
        <v>14</v>
      </c>
      <c r="D1931" t="s">
        <v>530</v>
      </c>
      <c r="E1931" t="s">
        <v>529</v>
      </c>
      <c r="F1931" t="s">
        <v>140</v>
      </c>
    </row>
    <row r="1932" spans="1:6" x14ac:dyDescent="0.35">
      <c r="A1932" t="s">
        <v>29</v>
      </c>
      <c r="B1932" t="s">
        <v>155</v>
      </c>
      <c r="C1932">
        <v>13</v>
      </c>
      <c r="D1932" t="s">
        <v>379</v>
      </c>
      <c r="E1932" t="s">
        <v>378</v>
      </c>
      <c r="F1932" t="s">
        <v>140</v>
      </c>
    </row>
    <row r="1933" spans="1:6" x14ac:dyDescent="0.35">
      <c r="A1933" t="s">
        <v>29</v>
      </c>
      <c r="B1933" t="s">
        <v>158</v>
      </c>
      <c r="C1933">
        <v>11</v>
      </c>
      <c r="D1933" t="s">
        <v>452</v>
      </c>
      <c r="E1933" t="s">
        <v>453</v>
      </c>
      <c r="F1933" t="s">
        <v>140</v>
      </c>
    </row>
    <row r="1934" spans="1:6" x14ac:dyDescent="0.35">
      <c r="A1934" t="s">
        <v>29</v>
      </c>
      <c r="B1934" t="s">
        <v>161</v>
      </c>
      <c r="C1934">
        <v>7</v>
      </c>
      <c r="D1934" t="s">
        <v>741</v>
      </c>
      <c r="E1934" t="s">
        <v>740</v>
      </c>
      <c r="F1934" t="s">
        <v>140</v>
      </c>
    </row>
    <row r="1935" spans="1:6" x14ac:dyDescent="0.35">
      <c r="A1935" t="s">
        <v>29</v>
      </c>
      <c r="B1935" t="s">
        <v>164</v>
      </c>
      <c r="C1935">
        <v>10</v>
      </c>
      <c r="D1935" t="s">
        <v>792</v>
      </c>
      <c r="E1935" t="s">
        <v>791</v>
      </c>
      <c r="F1935" t="s">
        <v>140</v>
      </c>
    </row>
    <row r="1936" spans="1:6" x14ac:dyDescent="0.35">
      <c r="A1936" t="s">
        <v>29</v>
      </c>
      <c r="B1936" t="s">
        <v>167</v>
      </c>
      <c r="C1936">
        <v>8</v>
      </c>
      <c r="D1936" t="s">
        <v>346</v>
      </c>
      <c r="E1936" t="s">
        <v>347</v>
      </c>
      <c r="F1936" t="s">
        <v>140</v>
      </c>
    </row>
    <row r="1937" spans="1:6" x14ac:dyDescent="0.35">
      <c r="A1937" t="s">
        <v>29</v>
      </c>
      <c r="B1937" t="s">
        <v>170</v>
      </c>
      <c r="C1937">
        <v>8</v>
      </c>
      <c r="D1937" t="s">
        <v>436</v>
      </c>
      <c r="E1937" t="s">
        <v>437</v>
      </c>
      <c r="F1937" t="s">
        <v>140</v>
      </c>
    </row>
    <row r="1938" spans="1:6" x14ac:dyDescent="0.35">
      <c r="A1938" t="s">
        <v>29</v>
      </c>
      <c r="B1938" t="s">
        <v>173</v>
      </c>
      <c r="C1938">
        <v>6</v>
      </c>
      <c r="D1938" t="s">
        <v>705</v>
      </c>
      <c r="E1938" t="s">
        <v>704</v>
      </c>
      <c r="F1938" t="s">
        <v>140</v>
      </c>
    </row>
    <row r="1939" spans="1:6" x14ac:dyDescent="0.35">
      <c r="A1939" t="s">
        <v>29</v>
      </c>
      <c r="B1939" t="s">
        <v>176</v>
      </c>
      <c r="C1939">
        <v>3</v>
      </c>
      <c r="D1939" t="s">
        <v>313</v>
      </c>
      <c r="E1939" t="s">
        <v>314</v>
      </c>
      <c r="F1939" t="s">
        <v>140</v>
      </c>
    </row>
    <row r="1940" spans="1:6" x14ac:dyDescent="0.35">
      <c r="A1940" t="s">
        <v>29</v>
      </c>
      <c r="B1940" t="s">
        <v>178</v>
      </c>
      <c r="C1940">
        <v>1</v>
      </c>
      <c r="D1940" t="s">
        <v>140</v>
      </c>
      <c r="E1940" t="s">
        <v>177</v>
      </c>
      <c r="F1940" t="s">
        <v>140</v>
      </c>
    </row>
    <row r="1941" spans="1:6" x14ac:dyDescent="0.35">
      <c r="A1941" t="s">
        <v>29</v>
      </c>
      <c r="B1941" t="s">
        <v>181</v>
      </c>
      <c r="C1941">
        <v>1</v>
      </c>
      <c r="D1941" t="s">
        <v>140</v>
      </c>
      <c r="E1941" t="s">
        <v>177</v>
      </c>
      <c r="F1941" t="s">
        <v>140</v>
      </c>
    </row>
    <row r="1942" spans="1:6" x14ac:dyDescent="0.35">
      <c r="A1942" t="s">
        <v>29</v>
      </c>
      <c r="B1942" t="s">
        <v>184</v>
      </c>
      <c r="C1942">
        <v>2</v>
      </c>
      <c r="D1942" t="s">
        <v>682</v>
      </c>
      <c r="E1942" t="s">
        <v>683</v>
      </c>
      <c r="F1942" t="s">
        <v>140</v>
      </c>
    </row>
    <row r="1943" spans="1:6" x14ac:dyDescent="0.35">
      <c r="A1943" t="s">
        <v>29</v>
      </c>
      <c r="B1943" t="s">
        <v>186</v>
      </c>
      <c r="C1943">
        <v>6</v>
      </c>
      <c r="D1943" t="s">
        <v>331</v>
      </c>
      <c r="E1943" t="s">
        <v>332</v>
      </c>
      <c r="F1943" t="s">
        <v>140</v>
      </c>
    </row>
    <row r="1944" spans="1:6" x14ac:dyDescent="0.35">
      <c r="A1944" t="s">
        <v>29</v>
      </c>
      <c r="B1944" t="s">
        <v>189</v>
      </c>
      <c r="C1944">
        <v>6</v>
      </c>
      <c r="D1944" t="s">
        <v>177</v>
      </c>
      <c r="E1944" t="s">
        <v>140</v>
      </c>
      <c r="F1944" t="s">
        <v>140</v>
      </c>
    </row>
    <row r="1945" spans="1:6" x14ac:dyDescent="0.35">
      <c r="A1945" t="s">
        <v>29</v>
      </c>
      <c r="B1945" t="s">
        <v>190</v>
      </c>
      <c r="C1945">
        <v>6</v>
      </c>
      <c r="D1945" t="s">
        <v>853</v>
      </c>
      <c r="E1945" t="s">
        <v>852</v>
      </c>
      <c r="F1945" t="s">
        <v>140</v>
      </c>
    </row>
    <row r="1946" spans="1:6" x14ac:dyDescent="0.35">
      <c r="A1946" t="s">
        <v>29</v>
      </c>
      <c r="B1946" t="s">
        <v>193</v>
      </c>
      <c r="C1946">
        <v>3</v>
      </c>
      <c r="D1946" t="s">
        <v>306</v>
      </c>
      <c r="E1946" t="s">
        <v>307</v>
      </c>
      <c r="F1946" t="s">
        <v>140</v>
      </c>
    </row>
    <row r="1947" spans="1:6" x14ac:dyDescent="0.35">
      <c r="A1947" t="s">
        <v>29</v>
      </c>
      <c r="B1947" t="s">
        <v>194</v>
      </c>
      <c r="C1947">
        <v>5</v>
      </c>
      <c r="D1947" t="s">
        <v>477</v>
      </c>
      <c r="E1947" t="s">
        <v>476</v>
      </c>
      <c r="F1947" t="s">
        <v>140</v>
      </c>
    </row>
    <row r="1948" spans="1:6" x14ac:dyDescent="0.35">
      <c r="A1948" t="s">
        <v>29</v>
      </c>
      <c r="B1948" t="s">
        <v>197</v>
      </c>
      <c r="C1948">
        <v>11</v>
      </c>
      <c r="D1948" t="s">
        <v>985</v>
      </c>
      <c r="E1948" t="s">
        <v>986</v>
      </c>
      <c r="F1948" t="s">
        <v>140</v>
      </c>
    </row>
    <row r="1949" spans="1:6" x14ac:dyDescent="0.35">
      <c r="A1949" t="s">
        <v>29</v>
      </c>
      <c r="B1949" t="s">
        <v>200</v>
      </c>
      <c r="C1949">
        <v>6</v>
      </c>
      <c r="D1949" t="s">
        <v>395</v>
      </c>
      <c r="E1949" t="s">
        <v>396</v>
      </c>
      <c r="F1949" t="s">
        <v>140</v>
      </c>
    </row>
    <row r="1950" spans="1:6" x14ac:dyDescent="0.35">
      <c r="A1950" t="s">
        <v>29</v>
      </c>
      <c r="B1950" t="s">
        <v>203</v>
      </c>
      <c r="C1950">
        <v>7</v>
      </c>
      <c r="D1950" t="s">
        <v>384</v>
      </c>
      <c r="E1950" t="s">
        <v>385</v>
      </c>
      <c r="F1950" t="s">
        <v>140</v>
      </c>
    </row>
    <row r="1951" spans="1:6" x14ac:dyDescent="0.35">
      <c r="A1951" t="s">
        <v>29</v>
      </c>
      <c r="B1951" t="s">
        <v>204</v>
      </c>
      <c r="C1951">
        <v>8</v>
      </c>
      <c r="D1951" t="s">
        <v>565</v>
      </c>
      <c r="E1951" t="s">
        <v>566</v>
      </c>
      <c r="F1951" t="s">
        <v>140</v>
      </c>
    </row>
    <row r="1952" spans="1:6" x14ac:dyDescent="0.35">
      <c r="A1952" t="s">
        <v>29</v>
      </c>
      <c r="B1952" t="s">
        <v>207</v>
      </c>
      <c r="C1952">
        <v>8</v>
      </c>
      <c r="D1952" t="s">
        <v>306</v>
      </c>
      <c r="E1952" t="s">
        <v>307</v>
      </c>
      <c r="F1952" t="s">
        <v>140</v>
      </c>
    </row>
    <row r="1953" spans="1:6" x14ac:dyDescent="0.35">
      <c r="A1953" t="s">
        <v>29</v>
      </c>
      <c r="B1953" t="s">
        <v>210</v>
      </c>
      <c r="C1953">
        <v>7</v>
      </c>
      <c r="D1953" t="s">
        <v>987</v>
      </c>
      <c r="E1953" t="s">
        <v>988</v>
      </c>
      <c r="F1953" t="s">
        <v>140</v>
      </c>
    </row>
    <row r="1954" spans="1:6" x14ac:dyDescent="0.35">
      <c r="A1954" t="s">
        <v>29</v>
      </c>
      <c r="B1954" t="s">
        <v>213</v>
      </c>
      <c r="C1954">
        <v>15</v>
      </c>
      <c r="D1954" t="s">
        <v>630</v>
      </c>
      <c r="E1954" t="s">
        <v>631</v>
      </c>
      <c r="F1954" t="s">
        <v>140</v>
      </c>
    </row>
    <row r="1955" spans="1:6" x14ac:dyDescent="0.35">
      <c r="A1955" t="s">
        <v>29</v>
      </c>
      <c r="B1955" t="s">
        <v>216</v>
      </c>
      <c r="C1955">
        <v>10</v>
      </c>
      <c r="D1955" t="s">
        <v>44</v>
      </c>
      <c r="E1955" t="s">
        <v>45</v>
      </c>
      <c r="F1955" t="s">
        <v>140</v>
      </c>
    </row>
    <row r="1956" spans="1:6" x14ac:dyDescent="0.35">
      <c r="A1956" t="s">
        <v>29</v>
      </c>
      <c r="B1956" t="s">
        <v>219</v>
      </c>
      <c r="C1956">
        <v>18</v>
      </c>
      <c r="D1956" t="s">
        <v>374</v>
      </c>
      <c r="E1956" t="s">
        <v>375</v>
      </c>
      <c r="F1956" t="s">
        <v>140</v>
      </c>
    </row>
    <row r="1957" spans="1:6" x14ac:dyDescent="0.35">
      <c r="A1957" t="s">
        <v>29</v>
      </c>
      <c r="B1957" t="s">
        <v>222</v>
      </c>
      <c r="C1957">
        <v>10</v>
      </c>
      <c r="D1957" t="s">
        <v>108</v>
      </c>
      <c r="E1957" t="s">
        <v>107</v>
      </c>
      <c r="F1957" t="s">
        <v>140</v>
      </c>
    </row>
    <row r="1958" spans="1:6" x14ac:dyDescent="0.35">
      <c r="A1958" t="s">
        <v>29</v>
      </c>
      <c r="B1958" t="s">
        <v>225</v>
      </c>
      <c r="C1958">
        <v>12</v>
      </c>
      <c r="D1958" t="s">
        <v>819</v>
      </c>
      <c r="E1958" t="s">
        <v>820</v>
      </c>
      <c r="F1958" t="s">
        <v>140</v>
      </c>
    </row>
    <row r="1959" spans="1:6" x14ac:dyDescent="0.35">
      <c r="A1959" t="s">
        <v>29</v>
      </c>
      <c r="B1959" t="s">
        <v>228</v>
      </c>
      <c r="C1959">
        <v>12</v>
      </c>
      <c r="D1959" t="s">
        <v>554</v>
      </c>
      <c r="E1959" t="s">
        <v>212</v>
      </c>
      <c r="F1959" t="s">
        <v>527</v>
      </c>
    </row>
    <row r="1960" spans="1:6" x14ac:dyDescent="0.35">
      <c r="A1960" t="s">
        <v>29</v>
      </c>
      <c r="B1960" t="s">
        <v>229</v>
      </c>
      <c r="C1960">
        <v>18</v>
      </c>
      <c r="D1960" t="s">
        <v>502</v>
      </c>
      <c r="E1960" t="s">
        <v>503</v>
      </c>
      <c r="F1960" t="s">
        <v>140</v>
      </c>
    </row>
    <row r="1961" spans="1:6" x14ac:dyDescent="0.35">
      <c r="A1961" t="s">
        <v>29</v>
      </c>
      <c r="B1961" t="s">
        <v>232</v>
      </c>
      <c r="C1961">
        <v>14</v>
      </c>
      <c r="D1961" t="s">
        <v>651</v>
      </c>
      <c r="E1961" t="s">
        <v>652</v>
      </c>
      <c r="F1961" t="s">
        <v>140</v>
      </c>
    </row>
    <row r="1962" spans="1:6" x14ac:dyDescent="0.35">
      <c r="A1962" t="s">
        <v>29</v>
      </c>
      <c r="B1962" t="s">
        <v>235</v>
      </c>
      <c r="C1962">
        <v>6</v>
      </c>
      <c r="D1962" t="s">
        <v>507</v>
      </c>
      <c r="E1962" t="s">
        <v>506</v>
      </c>
      <c r="F1962" t="s">
        <v>140</v>
      </c>
    </row>
    <row r="1963" spans="1:6" x14ac:dyDescent="0.35">
      <c r="A1963" t="s">
        <v>29</v>
      </c>
      <c r="B1963" t="s">
        <v>238</v>
      </c>
      <c r="C1963">
        <v>14</v>
      </c>
      <c r="D1963" t="s">
        <v>545</v>
      </c>
      <c r="E1963" t="s">
        <v>544</v>
      </c>
      <c r="F1963" t="s">
        <v>140</v>
      </c>
    </row>
    <row r="1964" spans="1:6" x14ac:dyDescent="0.35">
      <c r="A1964" t="s">
        <v>29</v>
      </c>
      <c r="B1964" t="s">
        <v>241</v>
      </c>
      <c r="C1964">
        <v>8</v>
      </c>
      <c r="D1964" t="s">
        <v>656</v>
      </c>
      <c r="E1964" t="s">
        <v>655</v>
      </c>
      <c r="F1964" t="s">
        <v>140</v>
      </c>
    </row>
    <row r="1965" spans="1:6" x14ac:dyDescent="0.35">
      <c r="A1965" t="s">
        <v>29</v>
      </c>
      <c r="B1965" t="s">
        <v>244</v>
      </c>
      <c r="C1965">
        <v>9</v>
      </c>
      <c r="D1965" t="s">
        <v>848</v>
      </c>
      <c r="E1965" t="s">
        <v>989</v>
      </c>
      <c r="F1965" t="s">
        <v>140</v>
      </c>
    </row>
    <row r="1966" spans="1:6" x14ac:dyDescent="0.35">
      <c r="A1966" t="s">
        <v>29</v>
      </c>
      <c r="B1966" t="s">
        <v>247</v>
      </c>
      <c r="C1966">
        <v>8</v>
      </c>
      <c r="D1966" t="s">
        <v>554</v>
      </c>
      <c r="E1966" t="s">
        <v>553</v>
      </c>
      <c r="F1966" t="s">
        <v>140</v>
      </c>
    </row>
    <row r="1967" spans="1:6" x14ac:dyDescent="0.35">
      <c r="A1967" t="s">
        <v>29</v>
      </c>
      <c r="B1967" t="s">
        <v>250</v>
      </c>
      <c r="C1967">
        <v>10</v>
      </c>
      <c r="D1967" t="s">
        <v>959</v>
      </c>
      <c r="E1967" t="s">
        <v>958</v>
      </c>
      <c r="F1967" t="s">
        <v>140</v>
      </c>
    </row>
    <row r="1968" spans="1:6" x14ac:dyDescent="0.35">
      <c r="A1968" t="s">
        <v>29</v>
      </c>
      <c r="B1968" t="s">
        <v>253</v>
      </c>
      <c r="C1968">
        <v>7</v>
      </c>
      <c r="D1968" t="s">
        <v>458</v>
      </c>
      <c r="E1968" t="s">
        <v>990</v>
      </c>
      <c r="F1968" t="s">
        <v>140</v>
      </c>
    </row>
    <row r="1969" spans="1:6" x14ac:dyDescent="0.35">
      <c r="A1969" t="s">
        <v>29</v>
      </c>
      <c r="B1969" t="s">
        <v>254</v>
      </c>
      <c r="C1969">
        <v>8</v>
      </c>
      <c r="D1969" t="s">
        <v>552</v>
      </c>
      <c r="E1969" t="s">
        <v>551</v>
      </c>
      <c r="F1969" t="s">
        <v>140</v>
      </c>
    </row>
    <row r="1970" spans="1:6" x14ac:dyDescent="0.35">
      <c r="A1970" t="s">
        <v>29</v>
      </c>
      <c r="B1970" t="s">
        <v>257</v>
      </c>
      <c r="C1970">
        <v>7</v>
      </c>
      <c r="D1970" t="s">
        <v>981</v>
      </c>
      <c r="E1970" t="s">
        <v>980</v>
      </c>
      <c r="F1970" t="s">
        <v>140</v>
      </c>
    </row>
    <row r="1971" spans="1:6" x14ac:dyDescent="0.35">
      <c r="A1971" t="s">
        <v>29</v>
      </c>
      <c r="B1971" t="s">
        <v>258</v>
      </c>
      <c r="C1971">
        <v>7</v>
      </c>
      <c r="D1971" t="s">
        <v>597</v>
      </c>
      <c r="E1971" t="s">
        <v>598</v>
      </c>
      <c r="F1971" t="s">
        <v>140</v>
      </c>
    </row>
    <row r="1972" spans="1:6" x14ac:dyDescent="0.35">
      <c r="A1972" t="s">
        <v>29</v>
      </c>
      <c r="B1972" t="s">
        <v>259</v>
      </c>
      <c r="C1972">
        <v>4</v>
      </c>
      <c r="D1972" t="s">
        <v>674</v>
      </c>
      <c r="E1972" t="s">
        <v>675</v>
      </c>
      <c r="F1972" t="s">
        <v>140</v>
      </c>
    </row>
    <row r="1973" spans="1:6" x14ac:dyDescent="0.35">
      <c r="A1973" t="s">
        <v>29</v>
      </c>
      <c r="B1973" t="s">
        <v>262</v>
      </c>
      <c r="C1973">
        <v>6</v>
      </c>
      <c r="D1973" t="s">
        <v>331</v>
      </c>
      <c r="E1973" t="s">
        <v>332</v>
      </c>
      <c r="F1973" t="s">
        <v>140</v>
      </c>
    </row>
    <row r="1974" spans="1:6" x14ac:dyDescent="0.35">
      <c r="A1974" t="s">
        <v>29</v>
      </c>
      <c r="B1974" t="s">
        <v>265</v>
      </c>
      <c r="C1974">
        <v>6</v>
      </c>
      <c r="D1974" t="s">
        <v>623</v>
      </c>
      <c r="E1974" t="s">
        <v>622</v>
      </c>
      <c r="F1974" t="s">
        <v>140</v>
      </c>
    </row>
    <row r="1975" spans="1:6" x14ac:dyDescent="0.35">
      <c r="A1975" t="s">
        <v>29</v>
      </c>
      <c r="B1975" t="s">
        <v>268</v>
      </c>
      <c r="C1975">
        <v>4</v>
      </c>
      <c r="D1975" t="s">
        <v>615</v>
      </c>
      <c r="E1975" t="s">
        <v>616</v>
      </c>
      <c r="F1975" t="s">
        <v>140</v>
      </c>
    </row>
    <row r="1976" spans="1:6" x14ac:dyDescent="0.35">
      <c r="A1976" t="s">
        <v>29</v>
      </c>
      <c r="B1976" t="s">
        <v>271</v>
      </c>
      <c r="C1976">
        <v>8</v>
      </c>
      <c r="D1976" t="s">
        <v>42</v>
      </c>
      <c r="E1976" t="s">
        <v>43</v>
      </c>
      <c r="F1976" t="s">
        <v>140</v>
      </c>
    </row>
    <row r="1977" spans="1:6" x14ac:dyDescent="0.35">
      <c r="A1977" t="s">
        <v>29</v>
      </c>
      <c r="B1977" t="s">
        <v>274</v>
      </c>
      <c r="C1977">
        <v>6</v>
      </c>
      <c r="D1977" t="s">
        <v>83</v>
      </c>
      <c r="E1977" t="s">
        <v>82</v>
      </c>
      <c r="F1977" t="s">
        <v>140</v>
      </c>
    </row>
    <row r="1978" spans="1:6" x14ac:dyDescent="0.35">
      <c r="A1978" t="s">
        <v>29</v>
      </c>
      <c r="B1978" t="s">
        <v>275</v>
      </c>
      <c r="C1978">
        <v>6</v>
      </c>
      <c r="D1978" t="s">
        <v>177</v>
      </c>
      <c r="E1978" t="s">
        <v>140</v>
      </c>
      <c r="F1978" t="s">
        <v>140</v>
      </c>
    </row>
    <row r="1979" spans="1:6" x14ac:dyDescent="0.35">
      <c r="A1979" t="s">
        <v>29</v>
      </c>
      <c r="B1979" t="s">
        <v>278</v>
      </c>
      <c r="C1979">
        <v>5</v>
      </c>
      <c r="D1979" t="s">
        <v>226</v>
      </c>
      <c r="E1979" t="s">
        <v>227</v>
      </c>
      <c r="F1979" t="s">
        <v>140</v>
      </c>
    </row>
    <row r="1980" spans="1:6" x14ac:dyDescent="0.35">
      <c r="A1980" t="s">
        <v>29</v>
      </c>
      <c r="B1980" t="s">
        <v>281</v>
      </c>
      <c r="C1980">
        <v>6</v>
      </c>
      <c r="D1980" t="s">
        <v>432</v>
      </c>
      <c r="E1980" t="s">
        <v>433</v>
      </c>
      <c r="F1980" t="s">
        <v>140</v>
      </c>
    </row>
    <row r="1981" spans="1:6" x14ac:dyDescent="0.35">
      <c r="A1981" t="s">
        <v>29</v>
      </c>
      <c r="B1981" t="s">
        <v>282</v>
      </c>
      <c r="C1981">
        <v>11</v>
      </c>
      <c r="D1981" t="s">
        <v>83</v>
      </c>
      <c r="E1981" t="s">
        <v>82</v>
      </c>
      <c r="F1981" t="s">
        <v>140</v>
      </c>
    </row>
    <row r="1982" spans="1:6" x14ac:dyDescent="0.35">
      <c r="A1982" t="s">
        <v>29</v>
      </c>
      <c r="B1982" t="s">
        <v>283</v>
      </c>
      <c r="C1982">
        <v>7</v>
      </c>
      <c r="D1982" t="s">
        <v>694</v>
      </c>
      <c r="E1982" t="s">
        <v>695</v>
      </c>
      <c r="F1982" t="s">
        <v>140</v>
      </c>
    </row>
    <row r="1983" spans="1:6" x14ac:dyDescent="0.35">
      <c r="A1983" t="s">
        <v>29</v>
      </c>
      <c r="B1983" t="s">
        <v>284</v>
      </c>
      <c r="C1983">
        <v>3</v>
      </c>
      <c r="D1983" t="s">
        <v>191</v>
      </c>
      <c r="E1983" t="s">
        <v>192</v>
      </c>
      <c r="F1983" t="s">
        <v>140</v>
      </c>
    </row>
    <row r="1984" spans="1:6" x14ac:dyDescent="0.35">
      <c r="A1984" t="s">
        <v>29</v>
      </c>
      <c r="B1984" t="s">
        <v>287</v>
      </c>
      <c r="C1984">
        <v>16</v>
      </c>
      <c r="D1984" t="s">
        <v>557</v>
      </c>
      <c r="E1984" t="s">
        <v>558</v>
      </c>
      <c r="F1984" t="s">
        <v>140</v>
      </c>
    </row>
    <row r="1985" spans="1:6" x14ac:dyDescent="0.35">
      <c r="A1985" t="s">
        <v>29</v>
      </c>
      <c r="B1985" t="s">
        <v>290</v>
      </c>
      <c r="C1985">
        <v>8</v>
      </c>
      <c r="D1985" t="s">
        <v>369</v>
      </c>
      <c r="E1985" t="s">
        <v>368</v>
      </c>
      <c r="F1985" t="s">
        <v>140</v>
      </c>
    </row>
    <row r="1986" spans="1:6" x14ac:dyDescent="0.35">
      <c r="A1986" t="s">
        <v>29</v>
      </c>
      <c r="B1986" t="s">
        <v>294</v>
      </c>
      <c r="C1986">
        <v>5</v>
      </c>
      <c r="D1986" t="s">
        <v>768</v>
      </c>
      <c r="E1986" t="s">
        <v>769</v>
      </c>
      <c r="F1986" t="s">
        <v>140</v>
      </c>
    </row>
    <row r="1987" spans="1:6" x14ac:dyDescent="0.35">
      <c r="A1987" t="s">
        <v>29</v>
      </c>
      <c r="B1987" t="s">
        <v>297</v>
      </c>
      <c r="C1987">
        <v>8</v>
      </c>
      <c r="D1987" t="s">
        <v>242</v>
      </c>
      <c r="E1987" t="s">
        <v>233</v>
      </c>
      <c r="F1987" t="s">
        <v>991</v>
      </c>
    </row>
    <row r="1988" spans="1:6" x14ac:dyDescent="0.35">
      <c r="A1988" t="s">
        <v>29</v>
      </c>
      <c r="B1988" t="s">
        <v>300</v>
      </c>
      <c r="C1988">
        <v>9</v>
      </c>
      <c r="D1988" t="s">
        <v>256</v>
      </c>
      <c r="E1988" t="s">
        <v>255</v>
      </c>
      <c r="F1988" t="s">
        <v>140</v>
      </c>
    </row>
    <row r="1989" spans="1:6" x14ac:dyDescent="0.35">
      <c r="A1989" t="s">
        <v>29</v>
      </c>
      <c r="B1989" t="s">
        <v>301</v>
      </c>
      <c r="C1989">
        <v>10</v>
      </c>
      <c r="D1989" t="s">
        <v>352</v>
      </c>
      <c r="E1989" t="s">
        <v>353</v>
      </c>
      <c r="F1989" t="s">
        <v>140</v>
      </c>
    </row>
    <row r="1990" spans="1:6" x14ac:dyDescent="0.35">
      <c r="A1990" t="s">
        <v>29</v>
      </c>
      <c r="B1990" t="s">
        <v>302</v>
      </c>
      <c r="C1990">
        <v>7</v>
      </c>
      <c r="D1990" t="s">
        <v>267</v>
      </c>
      <c r="E1990" t="s">
        <v>266</v>
      </c>
      <c r="F1990" t="s">
        <v>140</v>
      </c>
    </row>
    <row r="1991" spans="1:6" x14ac:dyDescent="0.35">
      <c r="A1991" t="s">
        <v>29</v>
      </c>
      <c r="B1991" t="s">
        <v>305</v>
      </c>
      <c r="C1991">
        <v>6</v>
      </c>
      <c r="D1991" t="s">
        <v>912</v>
      </c>
      <c r="E1991" t="s">
        <v>911</v>
      </c>
      <c r="F1991" t="s">
        <v>140</v>
      </c>
    </row>
    <row r="1992" spans="1:6" x14ac:dyDescent="0.35">
      <c r="A1992" t="s">
        <v>29</v>
      </c>
      <c r="B1992" t="s">
        <v>308</v>
      </c>
      <c r="C1992">
        <v>10</v>
      </c>
      <c r="D1992" t="s">
        <v>793</v>
      </c>
      <c r="E1992" t="s">
        <v>794</v>
      </c>
      <c r="F1992" t="s">
        <v>140</v>
      </c>
    </row>
    <row r="1993" spans="1:6" x14ac:dyDescent="0.35">
      <c r="A1993" t="s">
        <v>29</v>
      </c>
      <c r="B1993" t="s">
        <v>311</v>
      </c>
      <c r="C1993">
        <v>7</v>
      </c>
      <c r="D1993" t="s">
        <v>362</v>
      </c>
      <c r="E1993" t="s">
        <v>363</v>
      </c>
      <c r="F1993" t="s">
        <v>140</v>
      </c>
    </row>
    <row r="1994" spans="1:6" x14ac:dyDescent="0.35">
      <c r="A1994" t="s">
        <v>29</v>
      </c>
      <c r="B1994" t="s">
        <v>312</v>
      </c>
      <c r="C1994">
        <v>5</v>
      </c>
      <c r="D1994" t="s">
        <v>782</v>
      </c>
      <c r="E1994" t="s">
        <v>783</v>
      </c>
      <c r="F1994" t="s">
        <v>140</v>
      </c>
    </row>
    <row r="1995" spans="1:6" x14ac:dyDescent="0.35">
      <c r="A1995" t="s">
        <v>29</v>
      </c>
      <c r="B1995" t="s">
        <v>315</v>
      </c>
      <c r="C1995">
        <v>4</v>
      </c>
      <c r="D1995" t="s">
        <v>658</v>
      </c>
      <c r="E1995" t="s">
        <v>659</v>
      </c>
      <c r="F1995" t="s">
        <v>140</v>
      </c>
    </row>
    <row r="1996" spans="1:6" x14ac:dyDescent="0.35">
      <c r="A1996" t="s">
        <v>29</v>
      </c>
      <c r="B1996" t="s">
        <v>318</v>
      </c>
      <c r="C1996">
        <v>6</v>
      </c>
      <c r="D1996" t="s">
        <v>729</v>
      </c>
      <c r="E1996" t="s">
        <v>906</v>
      </c>
      <c r="F1996" t="s">
        <v>140</v>
      </c>
    </row>
    <row r="1997" spans="1:6" x14ac:dyDescent="0.35">
      <c r="A1997" t="s">
        <v>29</v>
      </c>
      <c r="B1997" t="s">
        <v>321</v>
      </c>
      <c r="C1997">
        <v>5</v>
      </c>
      <c r="D1997" t="s">
        <v>688</v>
      </c>
      <c r="E1997" t="s">
        <v>862</v>
      </c>
      <c r="F1997" t="s">
        <v>61</v>
      </c>
    </row>
    <row r="1998" spans="1:6" x14ac:dyDescent="0.35">
      <c r="A1998" t="s">
        <v>29</v>
      </c>
      <c r="B1998" t="s">
        <v>322</v>
      </c>
      <c r="C1998">
        <v>6</v>
      </c>
      <c r="D1998" t="s">
        <v>619</v>
      </c>
      <c r="E1998" t="s">
        <v>620</v>
      </c>
      <c r="F1998" t="s">
        <v>140</v>
      </c>
    </row>
    <row r="1999" spans="1:6" x14ac:dyDescent="0.35">
      <c r="A1999" t="s">
        <v>29</v>
      </c>
      <c r="B1999" t="s">
        <v>325</v>
      </c>
      <c r="C1999">
        <v>3</v>
      </c>
      <c r="D1999" t="s">
        <v>177</v>
      </c>
      <c r="E1999" t="s">
        <v>140</v>
      </c>
      <c r="F1999" t="s">
        <v>140</v>
      </c>
    </row>
    <row r="2000" spans="1:6" x14ac:dyDescent="0.35">
      <c r="A2000" t="s">
        <v>29</v>
      </c>
      <c r="B2000" t="s">
        <v>329</v>
      </c>
      <c r="C2000">
        <v>3</v>
      </c>
      <c r="D2000" t="s">
        <v>765</v>
      </c>
      <c r="E2000" t="s">
        <v>764</v>
      </c>
      <c r="F2000" t="s">
        <v>140</v>
      </c>
    </row>
    <row r="2001" spans="1:6" x14ac:dyDescent="0.35">
      <c r="A2001" t="s">
        <v>29</v>
      </c>
      <c r="B2001" t="s">
        <v>438</v>
      </c>
      <c r="C2001">
        <v>3</v>
      </c>
      <c r="D2001" t="s">
        <v>177</v>
      </c>
      <c r="E2001" t="s">
        <v>140</v>
      </c>
      <c r="F2001" t="s">
        <v>140</v>
      </c>
    </row>
    <row r="2002" spans="1:6" x14ac:dyDescent="0.35">
      <c r="A2002" t="s">
        <v>29</v>
      </c>
      <c r="B2002" t="s">
        <v>330</v>
      </c>
      <c r="C2002">
        <v>8</v>
      </c>
      <c r="D2002" t="s">
        <v>629</v>
      </c>
      <c r="E2002" t="s">
        <v>307</v>
      </c>
      <c r="F2002" t="s">
        <v>121</v>
      </c>
    </row>
    <row r="2003" spans="1:6" x14ac:dyDescent="0.35">
      <c r="A2003" t="s">
        <v>29</v>
      </c>
      <c r="B2003" t="s">
        <v>441</v>
      </c>
      <c r="C2003">
        <v>1</v>
      </c>
      <c r="D2003" t="s">
        <v>140</v>
      </c>
      <c r="E2003" t="s">
        <v>177</v>
      </c>
      <c r="F2003" t="s">
        <v>140</v>
      </c>
    </row>
    <row r="2004" spans="1:6" x14ac:dyDescent="0.35">
      <c r="A2004" t="s">
        <v>29</v>
      </c>
      <c r="B2004" t="s">
        <v>524</v>
      </c>
      <c r="C2004">
        <v>1</v>
      </c>
      <c r="D2004" t="s">
        <v>140</v>
      </c>
      <c r="E2004" t="s">
        <v>177</v>
      </c>
      <c r="F2004" t="s">
        <v>140</v>
      </c>
    </row>
    <row r="2005" spans="1:6" x14ac:dyDescent="0.35">
      <c r="A2005" t="s">
        <v>29</v>
      </c>
      <c r="B2005" t="s">
        <v>333</v>
      </c>
      <c r="C2005">
        <v>3</v>
      </c>
      <c r="D2005" t="s">
        <v>992</v>
      </c>
      <c r="E2005" t="s">
        <v>993</v>
      </c>
      <c r="F2005" t="s">
        <v>140</v>
      </c>
    </row>
    <row r="2006" spans="1:6" x14ac:dyDescent="0.35">
      <c r="A2006" t="s">
        <v>29</v>
      </c>
      <c r="B2006" t="s">
        <v>334</v>
      </c>
      <c r="C2006">
        <v>2</v>
      </c>
      <c r="D2006" t="s">
        <v>397</v>
      </c>
      <c r="E2006" t="s">
        <v>398</v>
      </c>
      <c r="F2006" t="s">
        <v>140</v>
      </c>
    </row>
    <row r="2007" spans="1:6" x14ac:dyDescent="0.35">
      <c r="A2007" t="s">
        <v>29</v>
      </c>
      <c r="B2007" t="s">
        <v>335</v>
      </c>
      <c r="C2007">
        <v>3</v>
      </c>
      <c r="D2007" t="s">
        <v>177</v>
      </c>
      <c r="E2007" t="s">
        <v>140</v>
      </c>
      <c r="F2007" t="s">
        <v>140</v>
      </c>
    </row>
    <row r="2008" spans="1:6" x14ac:dyDescent="0.35">
      <c r="A2008" t="s">
        <v>29</v>
      </c>
      <c r="B2008" t="s">
        <v>778</v>
      </c>
      <c r="C2008">
        <v>1</v>
      </c>
      <c r="D2008" t="s">
        <v>140</v>
      </c>
      <c r="E2008" t="s">
        <v>177</v>
      </c>
      <c r="F2008" t="s">
        <v>140</v>
      </c>
    </row>
    <row r="2009" spans="1:6" x14ac:dyDescent="0.35">
      <c r="A2009" t="s">
        <v>29</v>
      </c>
      <c r="B2009" t="s">
        <v>591</v>
      </c>
      <c r="C2009">
        <v>1</v>
      </c>
      <c r="D2009" t="s">
        <v>177</v>
      </c>
      <c r="E2009" t="s">
        <v>140</v>
      </c>
      <c r="F2009" t="s">
        <v>140</v>
      </c>
    </row>
    <row r="2010" spans="1:6" x14ac:dyDescent="0.35">
      <c r="A2010" t="s">
        <v>29</v>
      </c>
      <c r="B2010" t="s">
        <v>336</v>
      </c>
      <c r="C2010">
        <v>7</v>
      </c>
      <c r="D2010" t="s">
        <v>159</v>
      </c>
      <c r="E2010" t="s">
        <v>160</v>
      </c>
      <c r="F2010" t="s">
        <v>140</v>
      </c>
    </row>
    <row r="2011" spans="1:6" x14ac:dyDescent="0.35">
      <c r="A2011" t="s">
        <v>29</v>
      </c>
      <c r="B2011" t="s">
        <v>754</v>
      </c>
      <c r="C2011">
        <v>2</v>
      </c>
      <c r="D2011" t="s">
        <v>177</v>
      </c>
      <c r="E2011" t="s">
        <v>140</v>
      </c>
      <c r="F2011" t="s">
        <v>140</v>
      </c>
    </row>
    <row r="2012" spans="1:6" x14ac:dyDescent="0.35">
      <c r="A2012" t="s">
        <v>29</v>
      </c>
      <c r="B2012" t="s">
        <v>339</v>
      </c>
      <c r="C2012">
        <v>3</v>
      </c>
      <c r="D2012" t="s">
        <v>496</v>
      </c>
      <c r="E2012" t="s">
        <v>497</v>
      </c>
      <c r="F2012" t="s">
        <v>140</v>
      </c>
    </row>
    <row r="2013" spans="1:6" x14ac:dyDescent="0.35">
      <c r="A2013" t="s">
        <v>30</v>
      </c>
      <c r="B2013" t="s">
        <v>137</v>
      </c>
      <c r="C2013">
        <v>2</v>
      </c>
      <c r="D2013" t="s">
        <v>177</v>
      </c>
      <c r="E2013" t="s">
        <v>140</v>
      </c>
      <c r="F2013" t="s">
        <v>140</v>
      </c>
    </row>
    <row r="2014" spans="1:6" x14ac:dyDescent="0.35">
      <c r="A2014" t="s">
        <v>30</v>
      </c>
      <c r="B2014" t="s">
        <v>141</v>
      </c>
      <c r="C2014">
        <v>6</v>
      </c>
      <c r="D2014" t="s">
        <v>881</v>
      </c>
      <c r="E2014" t="s">
        <v>882</v>
      </c>
      <c r="F2014" t="s">
        <v>140</v>
      </c>
    </row>
    <row r="2015" spans="1:6" x14ac:dyDescent="0.35">
      <c r="A2015" t="s">
        <v>30</v>
      </c>
      <c r="B2015" t="s">
        <v>144</v>
      </c>
      <c r="C2015">
        <v>22</v>
      </c>
      <c r="D2015" t="s">
        <v>435</v>
      </c>
      <c r="E2015" t="s">
        <v>434</v>
      </c>
      <c r="F2015" t="s">
        <v>140</v>
      </c>
    </row>
    <row r="2016" spans="1:6" x14ac:dyDescent="0.35">
      <c r="A2016" t="s">
        <v>30</v>
      </c>
      <c r="B2016" t="s">
        <v>148</v>
      </c>
      <c r="C2016">
        <v>16</v>
      </c>
      <c r="D2016" t="s">
        <v>214</v>
      </c>
      <c r="E2016" t="s">
        <v>215</v>
      </c>
      <c r="F2016" t="s">
        <v>140</v>
      </c>
    </row>
    <row r="2017" spans="1:6" x14ac:dyDescent="0.35">
      <c r="A2017" t="s">
        <v>30</v>
      </c>
      <c r="B2017" t="s">
        <v>151</v>
      </c>
      <c r="C2017">
        <v>8</v>
      </c>
      <c r="D2017" t="s">
        <v>231</v>
      </c>
      <c r="E2017" t="s">
        <v>230</v>
      </c>
      <c r="F2017" t="s">
        <v>140</v>
      </c>
    </row>
    <row r="2018" spans="1:6" x14ac:dyDescent="0.35">
      <c r="A2018" t="s">
        <v>30</v>
      </c>
      <c r="B2018" t="s">
        <v>154</v>
      </c>
      <c r="C2018">
        <v>15</v>
      </c>
      <c r="D2018" t="s">
        <v>436</v>
      </c>
      <c r="E2018" t="s">
        <v>437</v>
      </c>
      <c r="F2018" t="s">
        <v>140</v>
      </c>
    </row>
    <row r="2019" spans="1:6" x14ac:dyDescent="0.35">
      <c r="A2019" t="s">
        <v>30</v>
      </c>
      <c r="B2019" t="s">
        <v>155</v>
      </c>
      <c r="C2019">
        <v>21</v>
      </c>
      <c r="D2019" t="s">
        <v>820</v>
      </c>
      <c r="E2019" t="s">
        <v>819</v>
      </c>
      <c r="F2019" t="s">
        <v>140</v>
      </c>
    </row>
    <row r="2020" spans="1:6" x14ac:dyDescent="0.35">
      <c r="A2020" t="s">
        <v>30</v>
      </c>
      <c r="B2020" t="s">
        <v>158</v>
      </c>
      <c r="C2020">
        <v>17</v>
      </c>
      <c r="D2020" t="s">
        <v>677</v>
      </c>
      <c r="E2020" t="s">
        <v>676</v>
      </c>
      <c r="F2020" t="s">
        <v>140</v>
      </c>
    </row>
    <row r="2021" spans="1:6" x14ac:dyDescent="0.35">
      <c r="A2021" t="s">
        <v>30</v>
      </c>
      <c r="B2021" t="s">
        <v>161</v>
      </c>
      <c r="C2021">
        <v>19</v>
      </c>
      <c r="D2021" t="s">
        <v>202</v>
      </c>
      <c r="E2021" t="s">
        <v>201</v>
      </c>
      <c r="F2021" t="s">
        <v>140</v>
      </c>
    </row>
    <row r="2022" spans="1:6" x14ac:dyDescent="0.35">
      <c r="A2022" t="s">
        <v>30</v>
      </c>
      <c r="B2022" t="s">
        <v>164</v>
      </c>
      <c r="C2022">
        <v>5</v>
      </c>
      <c r="D2022" t="s">
        <v>346</v>
      </c>
      <c r="E2022" t="s">
        <v>347</v>
      </c>
      <c r="F2022" t="s">
        <v>140</v>
      </c>
    </row>
    <row r="2023" spans="1:6" x14ac:dyDescent="0.35">
      <c r="A2023" t="s">
        <v>30</v>
      </c>
      <c r="B2023" t="s">
        <v>167</v>
      </c>
      <c r="C2023">
        <v>5</v>
      </c>
      <c r="D2023" t="s">
        <v>603</v>
      </c>
      <c r="E2023" t="s">
        <v>457</v>
      </c>
      <c r="F2023" t="s">
        <v>140</v>
      </c>
    </row>
    <row r="2024" spans="1:6" x14ac:dyDescent="0.35">
      <c r="A2024" t="s">
        <v>30</v>
      </c>
      <c r="B2024" t="s">
        <v>170</v>
      </c>
      <c r="C2024">
        <v>4</v>
      </c>
      <c r="D2024" t="s">
        <v>601</v>
      </c>
      <c r="E2024" t="s">
        <v>602</v>
      </c>
      <c r="F2024" t="s">
        <v>140</v>
      </c>
    </row>
    <row r="2025" spans="1:6" x14ac:dyDescent="0.35">
      <c r="A2025" t="s">
        <v>30</v>
      </c>
      <c r="B2025" t="s">
        <v>173</v>
      </c>
      <c r="C2025">
        <v>4</v>
      </c>
      <c r="D2025" t="s">
        <v>140</v>
      </c>
      <c r="E2025" t="s">
        <v>177</v>
      </c>
      <c r="F2025" t="s">
        <v>140</v>
      </c>
    </row>
    <row r="2026" spans="1:6" x14ac:dyDescent="0.35">
      <c r="A2026" t="s">
        <v>30</v>
      </c>
      <c r="B2026" t="s">
        <v>176</v>
      </c>
      <c r="C2026">
        <v>6</v>
      </c>
      <c r="D2026" t="s">
        <v>454</v>
      </c>
      <c r="E2026" t="s">
        <v>455</v>
      </c>
      <c r="F2026" t="s">
        <v>140</v>
      </c>
    </row>
    <row r="2027" spans="1:6" x14ac:dyDescent="0.35">
      <c r="A2027" t="s">
        <v>30</v>
      </c>
      <c r="B2027" t="s">
        <v>178</v>
      </c>
      <c r="C2027">
        <v>6</v>
      </c>
      <c r="D2027" t="s">
        <v>533</v>
      </c>
      <c r="E2027" t="s">
        <v>291</v>
      </c>
      <c r="F2027" t="s">
        <v>140</v>
      </c>
    </row>
    <row r="2028" spans="1:6" x14ac:dyDescent="0.35">
      <c r="A2028" t="s">
        <v>30</v>
      </c>
      <c r="B2028" t="s">
        <v>181</v>
      </c>
      <c r="C2028">
        <v>3</v>
      </c>
      <c r="D2028" t="s">
        <v>149</v>
      </c>
      <c r="E2028" t="s">
        <v>150</v>
      </c>
      <c r="F2028" t="s">
        <v>140</v>
      </c>
    </row>
    <row r="2029" spans="1:6" x14ac:dyDescent="0.35">
      <c r="A2029" t="s">
        <v>30</v>
      </c>
      <c r="B2029" t="s">
        <v>184</v>
      </c>
      <c r="C2029">
        <v>6</v>
      </c>
      <c r="D2029" t="s">
        <v>324</v>
      </c>
      <c r="E2029" t="s">
        <v>323</v>
      </c>
      <c r="F2029" t="s">
        <v>140</v>
      </c>
    </row>
    <row r="2030" spans="1:6" x14ac:dyDescent="0.35">
      <c r="A2030" t="s">
        <v>30</v>
      </c>
      <c r="B2030" t="s">
        <v>185</v>
      </c>
      <c r="C2030">
        <v>1</v>
      </c>
      <c r="D2030" t="s">
        <v>177</v>
      </c>
      <c r="E2030" t="s">
        <v>140</v>
      </c>
      <c r="F2030" t="s">
        <v>140</v>
      </c>
    </row>
    <row r="2031" spans="1:6" x14ac:dyDescent="0.35">
      <c r="A2031" t="s">
        <v>30</v>
      </c>
      <c r="B2031" t="s">
        <v>186</v>
      </c>
      <c r="C2031">
        <v>5</v>
      </c>
      <c r="D2031" t="s">
        <v>407</v>
      </c>
      <c r="E2031" t="s">
        <v>406</v>
      </c>
      <c r="F2031" t="s">
        <v>140</v>
      </c>
    </row>
    <row r="2032" spans="1:6" x14ac:dyDescent="0.35">
      <c r="A2032" t="s">
        <v>30</v>
      </c>
      <c r="B2032" t="s">
        <v>189</v>
      </c>
      <c r="C2032">
        <v>7</v>
      </c>
      <c r="D2032" t="s">
        <v>82</v>
      </c>
      <c r="E2032" t="s">
        <v>83</v>
      </c>
      <c r="F2032" t="s">
        <v>140</v>
      </c>
    </row>
    <row r="2033" spans="1:6" x14ac:dyDescent="0.35">
      <c r="A2033" t="s">
        <v>30</v>
      </c>
      <c r="B2033" t="s">
        <v>190</v>
      </c>
      <c r="C2033">
        <v>9</v>
      </c>
      <c r="D2033" t="s">
        <v>640</v>
      </c>
      <c r="E2033" t="s">
        <v>641</v>
      </c>
      <c r="F2033" t="s">
        <v>140</v>
      </c>
    </row>
    <row r="2034" spans="1:6" x14ac:dyDescent="0.35">
      <c r="A2034" t="s">
        <v>30</v>
      </c>
      <c r="B2034" t="s">
        <v>193</v>
      </c>
      <c r="C2034">
        <v>7</v>
      </c>
      <c r="D2034" t="s">
        <v>760</v>
      </c>
      <c r="E2034" t="s">
        <v>761</v>
      </c>
      <c r="F2034" t="s">
        <v>140</v>
      </c>
    </row>
    <row r="2035" spans="1:6" x14ac:dyDescent="0.35">
      <c r="A2035" t="s">
        <v>30</v>
      </c>
      <c r="B2035" t="s">
        <v>194</v>
      </c>
      <c r="C2035">
        <v>5</v>
      </c>
      <c r="D2035" t="s">
        <v>403</v>
      </c>
      <c r="E2035" t="s">
        <v>402</v>
      </c>
      <c r="F2035" t="s">
        <v>140</v>
      </c>
    </row>
    <row r="2036" spans="1:6" x14ac:dyDescent="0.35">
      <c r="A2036" t="s">
        <v>30</v>
      </c>
      <c r="B2036" t="s">
        <v>197</v>
      </c>
      <c r="C2036">
        <v>6</v>
      </c>
      <c r="D2036" t="s">
        <v>508</v>
      </c>
      <c r="E2036" t="s">
        <v>509</v>
      </c>
      <c r="F2036" t="s">
        <v>140</v>
      </c>
    </row>
    <row r="2037" spans="1:6" x14ac:dyDescent="0.35">
      <c r="A2037" t="s">
        <v>30</v>
      </c>
      <c r="B2037" t="s">
        <v>200</v>
      </c>
      <c r="C2037">
        <v>10</v>
      </c>
      <c r="D2037" t="s">
        <v>449</v>
      </c>
      <c r="E2037" t="s">
        <v>448</v>
      </c>
      <c r="F2037" t="s">
        <v>140</v>
      </c>
    </row>
    <row r="2038" spans="1:6" x14ac:dyDescent="0.35">
      <c r="A2038" t="s">
        <v>30</v>
      </c>
      <c r="B2038" t="s">
        <v>203</v>
      </c>
      <c r="C2038">
        <v>9</v>
      </c>
      <c r="D2038" t="s">
        <v>859</v>
      </c>
      <c r="E2038" t="s">
        <v>860</v>
      </c>
      <c r="F2038" t="s">
        <v>140</v>
      </c>
    </row>
    <row r="2039" spans="1:6" x14ac:dyDescent="0.35">
      <c r="A2039" t="s">
        <v>30</v>
      </c>
      <c r="B2039" t="s">
        <v>204</v>
      </c>
      <c r="C2039">
        <v>7</v>
      </c>
      <c r="D2039" t="s">
        <v>53</v>
      </c>
      <c r="E2039" t="s">
        <v>52</v>
      </c>
      <c r="F2039" t="s">
        <v>140</v>
      </c>
    </row>
    <row r="2040" spans="1:6" x14ac:dyDescent="0.35">
      <c r="A2040" t="s">
        <v>30</v>
      </c>
      <c r="B2040" t="s">
        <v>207</v>
      </c>
      <c r="C2040">
        <v>15</v>
      </c>
      <c r="D2040" t="s">
        <v>351</v>
      </c>
      <c r="E2040" t="s">
        <v>350</v>
      </c>
      <c r="F2040" t="s">
        <v>140</v>
      </c>
    </row>
    <row r="2041" spans="1:6" x14ac:dyDescent="0.35">
      <c r="A2041" t="s">
        <v>30</v>
      </c>
      <c r="B2041" t="s">
        <v>210</v>
      </c>
      <c r="C2041">
        <v>11</v>
      </c>
      <c r="D2041" t="s">
        <v>575</v>
      </c>
      <c r="E2041" t="s">
        <v>576</v>
      </c>
      <c r="F2041" t="s">
        <v>140</v>
      </c>
    </row>
    <row r="2042" spans="1:6" x14ac:dyDescent="0.35">
      <c r="A2042" t="s">
        <v>30</v>
      </c>
      <c r="B2042" t="s">
        <v>213</v>
      </c>
      <c r="C2042">
        <v>20</v>
      </c>
      <c r="D2042" t="s">
        <v>183</v>
      </c>
      <c r="E2042" t="s">
        <v>182</v>
      </c>
      <c r="F2042" t="s">
        <v>140</v>
      </c>
    </row>
    <row r="2043" spans="1:6" x14ac:dyDescent="0.35">
      <c r="A2043" t="s">
        <v>30</v>
      </c>
      <c r="B2043" t="s">
        <v>216</v>
      </c>
      <c r="C2043">
        <v>14</v>
      </c>
      <c r="D2043" t="s">
        <v>414</v>
      </c>
      <c r="E2043" t="s">
        <v>415</v>
      </c>
      <c r="F2043" t="s">
        <v>140</v>
      </c>
    </row>
    <row r="2044" spans="1:6" x14ac:dyDescent="0.35">
      <c r="A2044" t="s">
        <v>30</v>
      </c>
      <c r="B2044" t="s">
        <v>219</v>
      </c>
      <c r="C2044">
        <v>11</v>
      </c>
      <c r="D2044" t="s">
        <v>523</v>
      </c>
      <c r="E2044" t="s">
        <v>522</v>
      </c>
      <c r="F2044" t="s">
        <v>140</v>
      </c>
    </row>
    <row r="2045" spans="1:6" x14ac:dyDescent="0.35">
      <c r="A2045" t="s">
        <v>30</v>
      </c>
      <c r="B2045" t="s">
        <v>222</v>
      </c>
      <c r="C2045">
        <v>11</v>
      </c>
      <c r="D2045" t="s">
        <v>364</v>
      </c>
      <c r="E2045" t="s">
        <v>365</v>
      </c>
      <c r="F2045" t="s">
        <v>140</v>
      </c>
    </row>
    <row r="2046" spans="1:6" x14ac:dyDescent="0.35">
      <c r="A2046" t="s">
        <v>30</v>
      </c>
      <c r="B2046" t="s">
        <v>225</v>
      </c>
      <c r="C2046">
        <v>9</v>
      </c>
      <c r="D2046" t="s">
        <v>357</v>
      </c>
      <c r="E2046" t="s">
        <v>356</v>
      </c>
      <c r="F2046" t="s">
        <v>140</v>
      </c>
    </row>
    <row r="2047" spans="1:6" x14ac:dyDescent="0.35">
      <c r="A2047" t="s">
        <v>30</v>
      </c>
      <c r="B2047" t="s">
        <v>228</v>
      </c>
      <c r="C2047">
        <v>3</v>
      </c>
      <c r="D2047" t="s">
        <v>926</v>
      </c>
      <c r="E2047" t="s">
        <v>925</v>
      </c>
      <c r="F2047" t="s">
        <v>140</v>
      </c>
    </row>
    <row r="2048" spans="1:6" x14ac:dyDescent="0.35">
      <c r="A2048" t="s">
        <v>30</v>
      </c>
      <c r="B2048" t="s">
        <v>229</v>
      </c>
      <c r="C2048">
        <v>13</v>
      </c>
      <c r="D2048" t="s">
        <v>75</v>
      </c>
      <c r="E2048" t="s">
        <v>74</v>
      </c>
      <c r="F2048" t="s">
        <v>140</v>
      </c>
    </row>
    <row r="2049" spans="1:6" x14ac:dyDescent="0.35">
      <c r="A2049" t="s">
        <v>30</v>
      </c>
      <c r="B2049" t="s">
        <v>232</v>
      </c>
      <c r="C2049">
        <v>6</v>
      </c>
      <c r="D2049" t="s">
        <v>214</v>
      </c>
      <c r="E2049" t="s">
        <v>215</v>
      </c>
      <c r="F2049" t="s">
        <v>140</v>
      </c>
    </row>
    <row r="2050" spans="1:6" x14ac:dyDescent="0.35">
      <c r="A2050" t="s">
        <v>30</v>
      </c>
      <c r="B2050" t="s">
        <v>235</v>
      </c>
      <c r="C2050">
        <v>12</v>
      </c>
      <c r="D2050" t="s">
        <v>349</v>
      </c>
      <c r="E2050" t="s">
        <v>348</v>
      </c>
      <c r="F2050" t="s">
        <v>140</v>
      </c>
    </row>
    <row r="2051" spans="1:6" x14ac:dyDescent="0.35">
      <c r="A2051" t="s">
        <v>30</v>
      </c>
      <c r="B2051" t="s">
        <v>238</v>
      </c>
      <c r="C2051">
        <v>9</v>
      </c>
      <c r="D2051" t="s">
        <v>585</v>
      </c>
      <c r="E2051" t="s">
        <v>586</v>
      </c>
      <c r="F2051" t="s">
        <v>140</v>
      </c>
    </row>
    <row r="2052" spans="1:6" x14ac:dyDescent="0.35">
      <c r="A2052" t="s">
        <v>30</v>
      </c>
      <c r="B2052" t="s">
        <v>241</v>
      </c>
      <c r="C2052">
        <v>8</v>
      </c>
      <c r="D2052" t="s">
        <v>546</v>
      </c>
      <c r="E2052" t="s">
        <v>160</v>
      </c>
      <c r="F2052" t="s">
        <v>97</v>
      </c>
    </row>
    <row r="2053" spans="1:6" x14ac:dyDescent="0.35">
      <c r="A2053" t="s">
        <v>30</v>
      </c>
      <c r="B2053" t="s">
        <v>244</v>
      </c>
      <c r="C2053">
        <v>9</v>
      </c>
      <c r="D2053" t="s">
        <v>267</v>
      </c>
      <c r="E2053" t="s">
        <v>266</v>
      </c>
      <c r="F2053" t="s">
        <v>140</v>
      </c>
    </row>
    <row r="2054" spans="1:6" x14ac:dyDescent="0.35">
      <c r="A2054" t="s">
        <v>30</v>
      </c>
      <c r="B2054" t="s">
        <v>247</v>
      </c>
      <c r="C2054">
        <v>11</v>
      </c>
      <c r="D2054" t="s">
        <v>892</v>
      </c>
      <c r="E2054" t="s">
        <v>893</v>
      </c>
      <c r="F2054" t="s">
        <v>140</v>
      </c>
    </row>
    <row r="2055" spans="1:6" x14ac:dyDescent="0.35">
      <c r="A2055" t="s">
        <v>30</v>
      </c>
      <c r="B2055" t="s">
        <v>250</v>
      </c>
      <c r="C2055">
        <v>13</v>
      </c>
      <c r="D2055" t="s">
        <v>435</v>
      </c>
      <c r="E2055" t="s">
        <v>434</v>
      </c>
      <c r="F2055" t="s">
        <v>140</v>
      </c>
    </row>
    <row r="2056" spans="1:6" x14ac:dyDescent="0.35">
      <c r="A2056" t="s">
        <v>30</v>
      </c>
      <c r="B2056" t="s">
        <v>253</v>
      </c>
      <c r="C2056">
        <v>8</v>
      </c>
      <c r="D2056" t="s">
        <v>510</v>
      </c>
      <c r="E2056" t="s">
        <v>511</v>
      </c>
      <c r="F2056" t="s">
        <v>140</v>
      </c>
    </row>
    <row r="2057" spans="1:6" x14ac:dyDescent="0.35">
      <c r="A2057" t="s">
        <v>30</v>
      </c>
      <c r="B2057" t="s">
        <v>254</v>
      </c>
      <c r="C2057">
        <v>6</v>
      </c>
      <c r="D2057" t="s">
        <v>909</v>
      </c>
      <c r="E2057" t="s">
        <v>910</v>
      </c>
      <c r="F2057" t="s">
        <v>140</v>
      </c>
    </row>
    <row r="2058" spans="1:6" x14ac:dyDescent="0.35">
      <c r="A2058" t="s">
        <v>30</v>
      </c>
      <c r="B2058" t="s">
        <v>257</v>
      </c>
      <c r="C2058">
        <v>7</v>
      </c>
      <c r="D2058" t="s">
        <v>472</v>
      </c>
      <c r="E2058" t="s">
        <v>471</v>
      </c>
      <c r="F2058" t="s">
        <v>140</v>
      </c>
    </row>
    <row r="2059" spans="1:6" x14ac:dyDescent="0.35">
      <c r="A2059" t="s">
        <v>30</v>
      </c>
      <c r="B2059" t="s">
        <v>258</v>
      </c>
      <c r="C2059">
        <v>10</v>
      </c>
      <c r="D2059" t="s">
        <v>721</v>
      </c>
      <c r="E2059" t="s">
        <v>720</v>
      </c>
      <c r="F2059" t="s">
        <v>140</v>
      </c>
    </row>
    <row r="2060" spans="1:6" x14ac:dyDescent="0.35">
      <c r="A2060" t="s">
        <v>30</v>
      </c>
      <c r="B2060" t="s">
        <v>259</v>
      </c>
      <c r="C2060">
        <v>5</v>
      </c>
      <c r="D2060" t="s">
        <v>342</v>
      </c>
      <c r="E2060" t="s">
        <v>343</v>
      </c>
      <c r="F2060" t="s">
        <v>140</v>
      </c>
    </row>
    <row r="2061" spans="1:6" x14ac:dyDescent="0.35">
      <c r="A2061" t="s">
        <v>30</v>
      </c>
      <c r="B2061" t="s">
        <v>262</v>
      </c>
      <c r="C2061">
        <v>7</v>
      </c>
      <c r="D2061" t="s">
        <v>319</v>
      </c>
      <c r="E2061" t="s">
        <v>320</v>
      </c>
      <c r="F2061" t="s">
        <v>140</v>
      </c>
    </row>
    <row r="2062" spans="1:6" x14ac:dyDescent="0.35">
      <c r="A2062" t="s">
        <v>30</v>
      </c>
      <c r="B2062" t="s">
        <v>265</v>
      </c>
      <c r="C2062">
        <v>4</v>
      </c>
      <c r="D2062" t="s">
        <v>637</v>
      </c>
      <c r="E2062" t="s">
        <v>636</v>
      </c>
      <c r="F2062" t="s">
        <v>140</v>
      </c>
    </row>
    <row r="2063" spans="1:6" x14ac:dyDescent="0.35">
      <c r="A2063" t="s">
        <v>30</v>
      </c>
      <c r="B2063" t="s">
        <v>268</v>
      </c>
      <c r="C2063">
        <v>10</v>
      </c>
      <c r="D2063" t="s">
        <v>580</v>
      </c>
      <c r="E2063" t="s">
        <v>579</v>
      </c>
      <c r="F2063" t="s">
        <v>140</v>
      </c>
    </row>
    <row r="2064" spans="1:6" x14ac:dyDescent="0.35">
      <c r="A2064" t="s">
        <v>30</v>
      </c>
      <c r="B2064" t="s">
        <v>271</v>
      </c>
      <c r="C2064">
        <v>12</v>
      </c>
      <c r="D2064" t="s">
        <v>868</v>
      </c>
      <c r="E2064" t="s">
        <v>867</v>
      </c>
      <c r="F2064" t="s">
        <v>140</v>
      </c>
    </row>
    <row r="2065" spans="1:6" x14ac:dyDescent="0.35">
      <c r="A2065" t="s">
        <v>30</v>
      </c>
      <c r="B2065" t="s">
        <v>274</v>
      </c>
      <c r="C2065">
        <v>4</v>
      </c>
      <c r="D2065" t="s">
        <v>525</v>
      </c>
      <c r="E2065" t="s">
        <v>140</v>
      </c>
      <c r="F2065" t="s">
        <v>700</v>
      </c>
    </row>
    <row r="2066" spans="1:6" x14ac:dyDescent="0.35">
      <c r="A2066" t="s">
        <v>30</v>
      </c>
      <c r="B2066" t="s">
        <v>275</v>
      </c>
      <c r="C2066">
        <v>7</v>
      </c>
      <c r="D2066" t="s">
        <v>386</v>
      </c>
      <c r="E2066" t="s">
        <v>387</v>
      </c>
      <c r="F2066" t="s">
        <v>140</v>
      </c>
    </row>
    <row r="2067" spans="1:6" x14ac:dyDescent="0.35">
      <c r="A2067" t="s">
        <v>30</v>
      </c>
      <c r="B2067" t="s">
        <v>278</v>
      </c>
      <c r="C2067">
        <v>8</v>
      </c>
      <c r="D2067" t="s">
        <v>273</v>
      </c>
      <c r="E2067" t="s">
        <v>272</v>
      </c>
      <c r="F2067" t="s">
        <v>140</v>
      </c>
    </row>
    <row r="2068" spans="1:6" x14ac:dyDescent="0.35">
      <c r="A2068" t="s">
        <v>30</v>
      </c>
      <c r="B2068" t="s">
        <v>281</v>
      </c>
      <c r="C2068">
        <v>3</v>
      </c>
      <c r="D2068" t="s">
        <v>565</v>
      </c>
      <c r="E2068" t="s">
        <v>566</v>
      </c>
      <c r="F2068" t="s">
        <v>140</v>
      </c>
    </row>
    <row r="2069" spans="1:6" x14ac:dyDescent="0.35">
      <c r="A2069" t="s">
        <v>30</v>
      </c>
      <c r="B2069" t="s">
        <v>282</v>
      </c>
      <c r="C2069">
        <v>14</v>
      </c>
      <c r="D2069" t="s">
        <v>266</v>
      </c>
      <c r="E2069" t="s">
        <v>267</v>
      </c>
      <c r="F2069" t="s">
        <v>140</v>
      </c>
    </row>
    <row r="2070" spans="1:6" x14ac:dyDescent="0.35">
      <c r="A2070" t="s">
        <v>30</v>
      </c>
      <c r="B2070" t="s">
        <v>283</v>
      </c>
      <c r="C2070">
        <v>6</v>
      </c>
      <c r="D2070" t="s">
        <v>446</v>
      </c>
      <c r="E2070" t="s">
        <v>447</v>
      </c>
      <c r="F2070" t="s">
        <v>140</v>
      </c>
    </row>
    <row r="2071" spans="1:6" x14ac:dyDescent="0.35">
      <c r="A2071" t="s">
        <v>30</v>
      </c>
      <c r="B2071" t="s">
        <v>284</v>
      </c>
      <c r="C2071">
        <v>6</v>
      </c>
      <c r="D2071" t="s">
        <v>981</v>
      </c>
      <c r="E2071" t="s">
        <v>980</v>
      </c>
      <c r="F2071" t="s">
        <v>140</v>
      </c>
    </row>
    <row r="2072" spans="1:6" x14ac:dyDescent="0.35">
      <c r="A2072" t="s">
        <v>30</v>
      </c>
      <c r="B2072" t="s">
        <v>287</v>
      </c>
      <c r="C2072">
        <v>8</v>
      </c>
      <c r="D2072" t="s">
        <v>609</v>
      </c>
      <c r="E2072" t="s">
        <v>608</v>
      </c>
      <c r="F2072" t="s">
        <v>140</v>
      </c>
    </row>
    <row r="2073" spans="1:6" x14ac:dyDescent="0.35">
      <c r="A2073" t="s">
        <v>30</v>
      </c>
      <c r="B2073" t="s">
        <v>290</v>
      </c>
      <c r="C2073">
        <v>9</v>
      </c>
      <c r="D2073" t="s">
        <v>403</v>
      </c>
      <c r="E2073" t="s">
        <v>402</v>
      </c>
      <c r="F2073" t="s">
        <v>140</v>
      </c>
    </row>
    <row r="2074" spans="1:6" x14ac:dyDescent="0.35">
      <c r="A2074" t="s">
        <v>30</v>
      </c>
      <c r="B2074" t="s">
        <v>294</v>
      </c>
      <c r="C2074">
        <v>10</v>
      </c>
      <c r="D2074" t="s">
        <v>896</v>
      </c>
      <c r="E2074" t="s">
        <v>895</v>
      </c>
      <c r="F2074" t="s">
        <v>140</v>
      </c>
    </row>
    <row r="2075" spans="1:6" x14ac:dyDescent="0.35">
      <c r="A2075" t="s">
        <v>30</v>
      </c>
      <c r="B2075" t="s">
        <v>297</v>
      </c>
      <c r="C2075">
        <v>8</v>
      </c>
      <c r="D2075" t="s">
        <v>701</v>
      </c>
      <c r="E2075" t="s">
        <v>546</v>
      </c>
      <c r="F2075" t="s">
        <v>140</v>
      </c>
    </row>
    <row r="2076" spans="1:6" x14ac:dyDescent="0.35">
      <c r="A2076" t="s">
        <v>30</v>
      </c>
      <c r="B2076" t="s">
        <v>300</v>
      </c>
      <c r="C2076">
        <v>5</v>
      </c>
      <c r="D2076" t="s">
        <v>366</v>
      </c>
      <c r="E2076" t="s">
        <v>367</v>
      </c>
      <c r="F2076" t="s">
        <v>140</v>
      </c>
    </row>
    <row r="2077" spans="1:6" x14ac:dyDescent="0.35">
      <c r="A2077" t="s">
        <v>30</v>
      </c>
      <c r="B2077" t="s">
        <v>301</v>
      </c>
      <c r="C2077">
        <v>7</v>
      </c>
      <c r="D2077" t="s">
        <v>730</v>
      </c>
      <c r="E2077" t="s">
        <v>731</v>
      </c>
      <c r="F2077" t="s">
        <v>140</v>
      </c>
    </row>
    <row r="2078" spans="1:6" x14ac:dyDescent="0.35">
      <c r="A2078" t="s">
        <v>30</v>
      </c>
      <c r="B2078" t="s">
        <v>302</v>
      </c>
      <c r="C2078">
        <v>7</v>
      </c>
      <c r="D2078" t="s">
        <v>888</v>
      </c>
      <c r="E2078" t="s">
        <v>887</v>
      </c>
      <c r="F2078" t="s">
        <v>140</v>
      </c>
    </row>
    <row r="2079" spans="1:6" x14ac:dyDescent="0.35">
      <c r="A2079" t="s">
        <v>30</v>
      </c>
      <c r="B2079" t="s">
        <v>305</v>
      </c>
      <c r="C2079">
        <v>8</v>
      </c>
      <c r="D2079" t="s">
        <v>277</v>
      </c>
      <c r="E2079" t="s">
        <v>276</v>
      </c>
      <c r="F2079" t="s">
        <v>140</v>
      </c>
    </row>
    <row r="2080" spans="1:6" x14ac:dyDescent="0.35">
      <c r="A2080" t="s">
        <v>30</v>
      </c>
      <c r="B2080" t="s">
        <v>308</v>
      </c>
      <c r="C2080">
        <v>8</v>
      </c>
      <c r="D2080" t="s">
        <v>647</v>
      </c>
      <c r="E2080" t="s">
        <v>646</v>
      </c>
      <c r="F2080" t="s">
        <v>140</v>
      </c>
    </row>
    <row r="2081" spans="1:6" x14ac:dyDescent="0.35">
      <c r="A2081" t="s">
        <v>30</v>
      </c>
      <c r="B2081" t="s">
        <v>311</v>
      </c>
      <c r="C2081">
        <v>10</v>
      </c>
      <c r="D2081" t="s">
        <v>376</v>
      </c>
      <c r="E2081" t="s">
        <v>377</v>
      </c>
      <c r="F2081" t="s">
        <v>140</v>
      </c>
    </row>
    <row r="2082" spans="1:6" x14ac:dyDescent="0.35">
      <c r="A2082" t="s">
        <v>30</v>
      </c>
      <c r="B2082" t="s">
        <v>312</v>
      </c>
      <c r="C2082">
        <v>5</v>
      </c>
      <c r="D2082" t="s">
        <v>166</v>
      </c>
      <c r="E2082" t="s">
        <v>165</v>
      </c>
      <c r="F2082" t="s">
        <v>140</v>
      </c>
    </row>
    <row r="2083" spans="1:6" x14ac:dyDescent="0.35">
      <c r="A2083" t="s">
        <v>30</v>
      </c>
      <c r="B2083" t="s">
        <v>315</v>
      </c>
      <c r="C2083">
        <v>6</v>
      </c>
      <c r="D2083" t="s">
        <v>48</v>
      </c>
      <c r="E2083" t="s">
        <v>49</v>
      </c>
      <c r="F2083" t="s">
        <v>140</v>
      </c>
    </row>
    <row r="2084" spans="1:6" x14ac:dyDescent="0.35">
      <c r="A2084" t="s">
        <v>30</v>
      </c>
      <c r="B2084" t="s">
        <v>318</v>
      </c>
      <c r="C2084">
        <v>4</v>
      </c>
      <c r="D2084" t="s">
        <v>227</v>
      </c>
      <c r="E2084" t="s">
        <v>226</v>
      </c>
      <c r="F2084" t="s">
        <v>140</v>
      </c>
    </row>
    <row r="2085" spans="1:6" x14ac:dyDescent="0.35">
      <c r="A2085" t="s">
        <v>30</v>
      </c>
      <c r="B2085" t="s">
        <v>321</v>
      </c>
      <c r="C2085">
        <v>5</v>
      </c>
      <c r="D2085" t="s">
        <v>745</v>
      </c>
      <c r="E2085" t="s">
        <v>746</v>
      </c>
      <c r="F2085" t="s">
        <v>140</v>
      </c>
    </row>
    <row r="2086" spans="1:6" x14ac:dyDescent="0.35">
      <c r="A2086" t="s">
        <v>30</v>
      </c>
      <c r="B2086" t="s">
        <v>322</v>
      </c>
      <c r="C2086">
        <v>3</v>
      </c>
      <c r="D2086" t="s">
        <v>464</v>
      </c>
      <c r="E2086" t="s">
        <v>463</v>
      </c>
      <c r="F2086" t="s">
        <v>140</v>
      </c>
    </row>
    <row r="2087" spans="1:6" x14ac:dyDescent="0.35">
      <c r="A2087" t="s">
        <v>30</v>
      </c>
      <c r="B2087" t="s">
        <v>325</v>
      </c>
      <c r="C2087">
        <v>1</v>
      </c>
      <c r="D2087" t="s">
        <v>177</v>
      </c>
      <c r="E2087" t="s">
        <v>140</v>
      </c>
      <c r="F2087" t="s">
        <v>140</v>
      </c>
    </row>
    <row r="2088" spans="1:6" x14ac:dyDescent="0.35">
      <c r="A2088" t="s">
        <v>30</v>
      </c>
      <c r="B2088" t="s">
        <v>326</v>
      </c>
      <c r="C2088">
        <v>2</v>
      </c>
      <c r="D2088" t="s">
        <v>177</v>
      </c>
      <c r="E2088" t="s">
        <v>140</v>
      </c>
      <c r="F2088" t="s">
        <v>140</v>
      </c>
    </row>
    <row r="2089" spans="1:6" x14ac:dyDescent="0.35">
      <c r="A2089" t="s">
        <v>30</v>
      </c>
      <c r="B2089" t="s">
        <v>329</v>
      </c>
      <c r="C2089">
        <v>1</v>
      </c>
      <c r="D2089" t="s">
        <v>177</v>
      </c>
      <c r="E2089" t="s">
        <v>140</v>
      </c>
      <c r="F2089" t="s">
        <v>140</v>
      </c>
    </row>
    <row r="2090" spans="1:6" x14ac:dyDescent="0.35">
      <c r="A2090" t="s">
        <v>30</v>
      </c>
      <c r="B2090" t="s">
        <v>438</v>
      </c>
      <c r="C2090">
        <v>1</v>
      </c>
      <c r="D2090" t="s">
        <v>140</v>
      </c>
      <c r="E2090" t="s">
        <v>177</v>
      </c>
      <c r="F2090" t="s">
        <v>140</v>
      </c>
    </row>
    <row r="2091" spans="1:6" x14ac:dyDescent="0.35">
      <c r="A2091" t="s">
        <v>30</v>
      </c>
      <c r="B2091" t="s">
        <v>330</v>
      </c>
      <c r="C2091">
        <v>18</v>
      </c>
      <c r="D2091" t="s">
        <v>994</v>
      </c>
      <c r="E2091" t="s">
        <v>995</v>
      </c>
      <c r="F2091" t="s">
        <v>140</v>
      </c>
    </row>
    <row r="2092" spans="1:6" x14ac:dyDescent="0.35">
      <c r="A2092" t="s">
        <v>30</v>
      </c>
      <c r="B2092" t="s">
        <v>441</v>
      </c>
      <c r="C2092">
        <v>1</v>
      </c>
      <c r="D2092" t="s">
        <v>140</v>
      </c>
      <c r="E2092" t="s">
        <v>177</v>
      </c>
      <c r="F2092" t="s">
        <v>140</v>
      </c>
    </row>
    <row r="2093" spans="1:6" x14ac:dyDescent="0.35">
      <c r="A2093" t="s">
        <v>30</v>
      </c>
      <c r="B2093" t="s">
        <v>524</v>
      </c>
      <c r="C2093">
        <v>1</v>
      </c>
      <c r="D2093" t="s">
        <v>177</v>
      </c>
      <c r="E2093" t="s">
        <v>140</v>
      </c>
      <c r="F2093" t="s">
        <v>140</v>
      </c>
    </row>
    <row r="2094" spans="1:6" x14ac:dyDescent="0.35">
      <c r="A2094" t="s">
        <v>30</v>
      </c>
      <c r="B2094" t="s">
        <v>333</v>
      </c>
      <c r="C2094">
        <v>5</v>
      </c>
      <c r="D2094" t="s">
        <v>182</v>
      </c>
      <c r="E2094" t="s">
        <v>183</v>
      </c>
      <c r="F2094" t="s">
        <v>140</v>
      </c>
    </row>
    <row r="2095" spans="1:6" x14ac:dyDescent="0.35">
      <c r="A2095" t="s">
        <v>30</v>
      </c>
      <c r="B2095" t="s">
        <v>335</v>
      </c>
      <c r="C2095">
        <v>4</v>
      </c>
      <c r="D2095" t="s">
        <v>530</v>
      </c>
      <c r="E2095" t="s">
        <v>529</v>
      </c>
      <c r="F2095" t="s">
        <v>140</v>
      </c>
    </row>
    <row r="2096" spans="1:6" x14ac:dyDescent="0.35">
      <c r="A2096" t="s">
        <v>30</v>
      </c>
      <c r="B2096" t="s">
        <v>444</v>
      </c>
      <c r="C2096">
        <v>2</v>
      </c>
      <c r="D2096" t="s">
        <v>429</v>
      </c>
      <c r="E2096" t="s">
        <v>428</v>
      </c>
      <c r="F2096" t="s">
        <v>140</v>
      </c>
    </row>
    <row r="2097" spans="1:6" x14ac:dyDescent="0.35">
      <c r="A2097" t="s">
        <v>30</v>
      </c>
      <c r="B2097" t="s">
        <v>591</v>
      </c>
      <c r="C2097">
        <v>1</v>
      </c>
      <c r="D2097" t="s">
        <v>177</v>
      </c>
      <c r="E2097" t="s">
        <v>140</v>
      </c>
      <c r="F2097" t="s">
        <v>140</v>
      </c>
    </row>
    <row r="2098" spans="1:6" x14ac:dyDescent="0.35">
      <c r="A2098" t="s">
        <v>30</v>
      </c>
      <c r="B2098" t="s">
        <v>336</v>
      </c>
      <c r="C2098">
        <v>14</v>
      </c>
      <c r="D2098" t="s">
        <v>248</v>
      </c>
      <c r="E2098" t="s">
        <v>249</v>
      </c>
      <c r="F2098" t="s">
        <v>140</v>
      </c>
    </row>
    <row r="2099" spans="1:6" x14ac:dyDescent="0.35">
      <c r="A2099" t="s">
        <v>30</v>
      </c>
      <c r="B2099" t="s">
        <v>339</v>
      </c>
      <c r="C2099">
        <v>10</v>
      </c>
      <c r="D2099" t="s">
        <v>140</v>
      </c>
      <c r="E2099" t="s">
        <v>140</v>
      </c>
      <c r="F2099" t="s">
        <v>177</v>
      </c>
    </row>
    <row r="2100" spans="1:6" x14ac:dyDescent="0.35">
      <c r="A2100" t="s">
        <v>31</v>
      </c>
      <c r="B2100" t="s">
        <v>137</v>
      </c>
      <c r="C2100">
        <v>1</v>
      </c>
      <c r="D2100" t="s">
        <v>140</v>
      </c>
      <c r="E2100" t="s">
        <v>177</v>
      </c>
      <c r="F2100" t="s">
        <v>140</v>
      </c>
    </row>
    <row r="2101" spans="1:6" x14ac:dyDescent="0.35">
      <c r="A2101" t="s">
        <v>31</v>
      </c>
      <c r="B2101" t="s">
        <v>144</v>
      </c>
      <c r="C2101">
        <v>5</v>
      </c>
      <c r="D2101" t="s">
        <v>418</v>
      </c>
      <c r="E2101" t="s">
        <v>419</v>
      </c>
      <c r="F2101" t="s">
        <v>140</v>
      </c>
    </row>
    <row r="2102" spans="1:6" x14ac:dyDescent="0.35">
      <c r="A2102" t="s">
        <v>31</v>
      </c>
      <c r="B2102" t="s">
        <v>148</v>
      </c>
      <c r="C2102">
        <v>5</v>
      </c>
      <c r="D2102" t="s">
        <v>808</v>
      </c>
      <c r="E2102" t="s">
        <v>807</v>
      </c>
      <c r="F2102" t="s">
        <v>140</v>
      </c>
    </row>
    <row r="2103" spans="1:6" x14ac:dyDescent="0.35">
      <c r="A2103" t="s">
        <v>31</v>
      </c>
      <c r="B2103" t="s">
        <v>151</v>
      </c>
      <c r="C2103">
        <v>7</v>
      </c>
      <c r="D2103" t="s">
        <v>522</v>
      </c>
      <c r="E2103" t="s">
        <v>523</v>
      </c>
      <c r="F2103" t="s">
        <v>140</v>
      </c>
    </row>
    <row r="2104" spans="1:6" x14ac:dyDescent="0.35">
      <c r="A2104" t="s">
        <v>31</v>
      </c>
      <c r="B2104" t="s">
        <v>154</v>
      </c>
      <c r="C2104">
        <v>8</v>
      </c>
      <c r="D2104" t="s">
        <v>485</v>
      </c>
      <c r="E2104" t="s">
        <v>484</v>
      </c>
      <c r="F2104" t="s">
        <v>140</v>
      </c>
    </row>
    <row r="2105" spans="1:6" x14ac:dyDescent="0.35">
      <c r="A2105" t="s">
        <v>31</v>
      </c>
      <c r="B2105" t="s">
        <v>155</v>
      </c>
      <c r="C2105">
        <v>9</v>
      </c>
      <c r="D2105" t="s">
        <v>220</v>
      </c>
      <c r="E2105" t="s">
        <v>221</v>
      </c>
      <c r="F2105" t="s">
        <v>140</v>
      </c>
    </row>
    <row r="2106" spans="1:6" x14ac:dyDescent="0.35">
      <c r="A2106" t="s">
        <v>31</v>
      </c>
      <c r="B2106" t="s">
        <v>158</v>
      </c>
      <c r="C2106">
        <v>8</v>
      </c>
      <c r="D2106" t="s">
        <v>672</v>
      </c>
      <c r="E2106" t="s">
        <v>673</v>
      </c>
      <c r="F2106" t="s">
        <v>140</v>
      </c>
    </row>
    <row r="2107" spans="1:6" x14ac:dyDescent="0.35">
      <c r="A2107" t="s">
        <v>31</v>
      </c>
      <c r="B2107" t="s">
        <v>161</v>
      </c>
      <c r="C2107">
        <v>12</v>
      </c>
      <c r="D2107" t="s">
        <v>959</v>
      </c>
      <c r="E2107" t="s">
        <v>958</v>
      </c>
      <c r="F2107" t="s">
        <v>140</v>
      </c>
    </row>
    <row r="2108" spans="1:6" x14ac:dyDescent="0.35">
      <c r="A2108" t="s">
        <v>31</v>
      </c>
      <c r="B2108" t="s">
        <v>164</v>
      </c>
      <c r="C2108">
        <v>7</v>
      </c>
      <c r="D2108" t="s">
        <v>536</v>
      </c>
      <c r="E2108" t="s">
        <v>648</v>
      </c>
      <c r="F2108" t="s">
        <v>140</v>
      </c>
    </row>
    <row r="2109" spans="1:6" x14ac:dyDescent="0.35">
      <c r="A2109" t="s">
        <v>31</v>
      </c>
      <c r="B2109" t="s">
        <v>167</v>
      </c>
      <c r="C2109">
        <v>5</v>
      </c>
      <c r="D2109" t="s">
        <v>996</v>
      </c>
      <c r="E2109" t="s">
        <v>997</v>
      </c>
      <c r="F2109" t="s">
        <v>140</v>
      </c>
    </row>
    <row r="2110" spans="1:6" x14ac:dyDescent="0.35">
      <c r="A2110" t="s">
        <v>31</v>
      </c>
      <c r="B2110" t="s">
        <v>170</v>
      </c>
      <c r="C2110">
        <v>6</v>
      </c>
      <c r="D2110" t="s">
        <v>52</v>
      </c>
      <c r="E2110" t="s">
        <v>53</v>
      </c>
      <c r="F2110" t="s">
        <v>140</v>
      </c>
    </row>
    <row r="2111" spans="1:6" x14ac:dyDescent="0.35">
      <c r="A2111" t="s">
        <v>31</v>
      </c>
      <c r="B2111" t="s">
        <v>173</v>
      </c>
      <c r="C2111">
        <v>3</v>
      </c>
      <c r="D2111" t="s">
        <v>140</v>
      </c>
      <c r="E2111" t="s">
        <v>177</v>
      </c>
      <c r="F2111" t="s">
        <v>140</v>
      </c>
    </row>
    <row r="2112" spans="1:6" x14ac:dyDescent="0.35">
      <c r="A2112" t="s">
        <v>31</v>
      </c>
      <c r="B2112" t="s">
        <v>176</v>
      </c>
      <c r="C2112">
        <v>3</v>
      </c>
      <c r="D2112" t="s">
        <v>386</v>
      </c>
      <c r="E2112" t="s">
        <v>387</v>
      </c>
      <c r="F2112" t="s">
        <v>140</v>
      </c>
    </row>
    <row r="2113" spans="1:6" x14ac:dyDescent="0.35">
      <c r="A2113" t="s">
        <v>31</v>
      </c>
      <c r="B2113" t="s">
        <v>178</v>
      </c>
      <c r="C2113">
        <v>3</v>
      </c>
      <c r="D2113" t="s">
        <v>199</v>
      </c>
      <c r="E2113" t="s">
        <v>198</v>
      </c>
      <c r="F2113" t="s">
        <v>140</v>
      </c>
    </row>
    <row r="2114" spans="1:6" x14ac:dyDescent="0.35">
      <c r="A2114" t="s">
        <v>31</v>
      </c>
      <c r="B2114" t="s">
        <v>181</v>
      </c>
      <c r="C2114">
        <v>2</v>
      </c>
      <c r="D2114" t="s">
        <v>177</v>
      </c>
      <c r="E2114" t="s">
        <v>140</v>
      </c>
      <c r="F2114" t="s">
        <v>140</v>
      </c>
    </row>
    <row r="2115" spans="1:6" x14ac:dyDescent="0.35">
      <c r="A2115" t="s">
        <v>31</v>
      </c>
      <c r="B2115" t="s">
        <v>184</v>
      </c>
      <c r="C2115">
        <v>3</v>
      </c>
      <c r="D2115" t="s">
        <v>140</v>
      </c>
      <c r="E2115" t="s">
        <v>177</v>
      </c>
      <c r="F2115" t="s">
        <v>140</v>
      </c>
    </row>
    <row r="2116" spans="1:6" x14ac:dyDescent="0.35">
      <c r="A2116" t="s">
        <v>31</v>
      </c>
      <c r="B2116" t="s">
        <v>185</v>
      </c>
      <c r="C2116">
        <v>1</v>
      </c>
      <c r="D2116" t="s">
        <v>140</v>
      </c>
      <c r="E2116" t="s">
        <v>177</v>
      </c>
      <c r="F2116" t="s">
        <v>140</v>
      </c>
    </row>
    <row r="2117" spans="1:6" x14ac:dyDescent="0.35">
      <c r="A2117" t="s">
        <v>31</v>
      </c>
      <c r="B2117" t="s">
        <v>186</v>
      </c>
      <c r="C2117">
        <v>1</v>
      </c>
      <c r="D2117" t="s">
        <v>140</v>
      </c>
      <c r="E2117" t="s">
        <v>177</v>
      </c>
      <c r="F2117" t="s">
        <v>140</v>
      </c>
    </row>
    <row r="2118" spans="1:6" x14ac:dyDescent="0.35">
      <c r="A2118" t="s">
        <v>31</v>
      </c>
      <c r="B2118" t="s">
        <v>189</v>
      </c>
      <c r="C2118">
        <v>2</v>
      </c>
      <c r="D2118" t="s">
        <v>177</v>
      </c>
      <c r="E2118" t="s">
        <v>140</v>
      </c>
      <c r="F2118" t="s">
        <v>140</v>
      </c>
    </row>
    <row r="2119" spans="1:6" x14ac:dyDescent="0.35">
      <c r="A2119" t="s">
        <v>31</v>
      </c>
      <c r="B2119" t="s">
        <v>193</v>
      </c>
      <c r="C2119">
        <v>1</v>
      </c>
      <c r="D2119" t="s">
        <v>140</v>
      </c>
      <c r="E2119" t="s">
        <v>177</v>
      </c>
      <c r="F2119" t="s">
        <v>140</v>
      </c>
    </row>
    <row r="2120" spans="1:6" x14ac:dyDescent="0.35">
      <c r="A2120" t="s">
        <v>31</v>
      </c>
      <c r="B2120" t="s">
        <v>194</v>
      </c>
      <c r="C2120">
        <v>1</v>
      </c>
      <c r="D2120" t="s">
        <v>177</v>
      </c>
      <c r="E2120" t="s">
        <v>140</v>
      </c>
      <c r="F2120" t="s">
        <v>140</v>
      </c>
    </row>
    <row r="2121" spans="1:6" x14ac:dyDescent="0.35">
      <c r="A2121" t="s">
        <v>31</v>
      </c>
      <c r="B2121" t="s">
        <v>197</v>
      </c>
      <c r="C2121">
        <v>3</v>
      </c>
      <c r="D2121" t="s">
        <v>998</v>
      </c>
      <c r="E2121" t="s">
        <v>999</v>
      </c>
      <c r="F2121" t="s">
        <v>140</v>
      </c>
    </row>
    <row r="2122" spans="1:6" x14ac:dyDescent="0.35">
      <c r="A2122" t="s">
        <v>31</v>
      </c>
      <c r="B2122" t="s">
        <v>200</v>
      </c>
      <c r="C2122">
        <v>4</v>
      </c>
      <c r="D2122" t="s">
        <v>842</v>
      </c>
      <c r="E2122" t="s">
        <v>843</v>
      </c>
      <c r="F2122" t="s">
        <v>140</v>
      </c>
    </row>
    <row r="2123" spans="1:6" x14ac:dyDescent="0.35">
      <c r="A2123" t="s">
        <v>31</v>
      </c>
      <c r="B2123" t="s">
        <v>203</v>
      </c>
      <c r="C2123">
        <v>1</v>
      </c>
      <c r="D2123" t="s">
        <v>177</v>
      </c>
      <c r="E2123" t="s">
        <v>140</v>
      </c>
      <c r="F2123" t="s">
        <v>140</v>
      </c>
    </row>
    <row r="2124" spans="1:6" x14ac:dyDescent="0.35">
      <c r="A2124" t="s">
        <v>31</v>
      </c>
      <c r="B2124" t="s">
        <v>204</v>
      </c>
      <c r="C2124">
        <v>5</v>
      </c>
      <c r="D2124" t="s">
        <v>177</v>
      </c>
      <c r="E2124" t="s">
        <v>140</v>
      </c>
      <c r="F2124" t="s">
        <v>140</v>
      </c>
    </row>
    <row r="2125" spans="1:6" x14ac:dyDescent="0.35">
      <c r="A2125" t="s">
        <v>31</v>
      </c>
      <c r="B2125" t="s">
        <v>207</v>
      </c>
      <c r="C2125">
        <v>2</v>
      </c>
      <c r="D2125" t="s">
        <v>729</v>
      </c>
      <c r="E2125" t="s">
        <v>906</v>
      </c>
      <c r="F2125" t="s">
        <v>140</v>
      </c>
    </row>
    <row r="2126" spans="1:6" x14ac:dyDescent="0.35">
      <c r="A2126" t="s">
        <v>31</v>
      </c>
      <c r="B2126" t="s">
        <v>210</v>
      </c>
      <c r="C2126">
        <v>12</v>
      </c>
      <c r="D2126" t="s">
        <v>424</v>
      </c>
      <c r="E2126" t="s">
        <v>425</v>
      </c>
      <c r="F2126" t="s">
        <v>140</v>
      </c>
    </row>
    <row r="2127" spans="1:6" x14ac:dyDescent="0.35">
      <c r="A2127" t="s">
        <v>31</v>
      </c>
      <c r="B2127" t="s">
        <v>213</v>
      </c>
      <c r="C2127">
        <v>6</v>
      </c>
      <c r="D2127" t="s">
        <v>599</v>
      </c>
      <c r="E2127" t="s">
        <v>600</v>
      </c>
      <c r="F2127" t="s">
        <v>140</v>
      </c>
    </row>
    <row r="2128" spans="1:6" x14ac:dyDescent="0.35">
      <c r="A2128" t="s">
        <v>31</v>
      </c>
      <c r="B2128" t="s">
        <v>216</v>
      </c>
      <c r="C2128">
        <v>8</v>
      </c>
      <c r="D2128" t="s">
        <v>381</v>
      </c>
      <c r="E2128" t="s">
        <v>380</v>
      </c>
      <c r="F2128" t="s">
        <v>140</v>
      </c>
    </row>
    <row r="2129" spans="1:6" x14ac:dyDescent="0.35">
      <c r="A2129" t="s">
        <v>31</v>
      </c>
      <c r="B2129" t="s">
        <v>219</v>
      </c>
      <c r="C2129">
        <v>7</v>
      </c>
      <c r="D2129" t="s">
        <v>611</v>
      </c>
      <c r="E2129" t="s">
        <v>612</v>
      </c>
      <c r="F2129" t="s">
        <v>140</v>
      </c>
    </row>
    <row r="2130" spans="1:6" x14ac:dyDescent="0.35">
      <c r="A2130" t="s">
        <v>31</v>
      </c>
      <c r="B2130" t="s">
        <v>222</v>
      </c>
      <c r="C2130">
        <v>7</v>
      </c>
      <c r="D2130" t="s">
        <v>905</v>
      </c>
      <c r="E2130" t="s">
        <v>917</v>
      </c>
      <c r="F2130" t="s">
        <v>988</v>
      </c>
    </row>
    <row r="2131" spans="1:6" x14ac:dyDescent="0.35">
      <c r="A2131" t="s">
        <v>31</v>
      </c>
      <c r="B2131" t="s">
        <v>225</v>
      </c>
      <c r="C2131">
        <v>11</v>
      </c>
      <c r="D2131" t="s">
        <v>641</v>
      </c>
      <c r="E2131" t="s">
        <v>640</v>
      </c>
      <c r="F2131" t="s">
        <v>140</v>
      </c>
    </row>
    <row r="2132" spans="1:6" x14ac:dyDescent="0.35">
      <c r="A2132" t="s">
        <v>31</v>
      </c>
      <c r="B2132" t="s">
        <v>228</v>
      </c>
      <c r="C2132">
        <v>2</v>
      </c>
      <c r="D2132" t="s">
        <v>140</v>
      </c>
      <c r="E2132" t="s">
        <v>177</v>
      </c>
      <c r="F2132" t="s">
        <v>140</v>
      </c>
    </row>
    <row r="2133" spans="1:6" x14ac:dyDescent="0.35">
      <c r="A2133" t="s">
        <v>31</v>
      </c>
      <c r="B2133" t="s">
        <v>229</v>
      </c>
      <c r="C2133">
        <v>10</v>
      </c>
      <c r="D2133" t="s">
        <v>1000</v>
      </c>
      <c r="E2133" t="s">
        <v>1001</v>
      </c>
      <c r="F2133" t="s">
        <v>140</v>
      </c>
    </row>
    <row r="2134" spans="1:6" x14ac:dyDescent="0.35">
      <c r="A2134" t="s">
        <v>31</v>
      </c>
      <c r="B2134" t="s">
        <v>232</v>
      </c>
      <c r="C2134">
        <v>8</v>
      </c>
      <c r="D2134" t="s">
        <v>414</v>
      </c>
      <c r="E2134" t="s">
        <v>415</v>
      </c>
      <c r="F2134" t="s">
        <v>140</v>
      </c>
    </row>
    <row r="2135" spans="1:6" x14ac:dyDescent="0.35">
      <c r="A2135" t="s">
        <v>31</v>
      </c>
      <c r="B2135" t="s">
        <v>235</v>
      </c>
      <c r="C2135">
        <v>11</v>
      </c>
      <c r="D2135" t="s">
        <v>813</v>
      </c>
      <c r="E2135" t="s">
        <v>814</v>
      </c>
      <c r="F2135" t="s">
        <v>140</v>
      </c>
    </row>
    <row r="2136" spans="1:6" x14ac:dyDescent="0.35">
      <c r="A2136" t="s">
        <v>31</v>
      </c>
      <c r="B2136" t="s">
        <v>238</v>
      </c>
      <c r="C2136">
        <v>11</v>
      </c>
      <c r="D2136" t="s">
        <v>368</v>
      </c>
      <c r="E2136" t="s">
        <v>369</v>
      </c>
      <c r="F2136" t="s">
        <v>140</v>
      </c>
    </row>
    <row r="2137" spans="1:6" x14ac:dyDescent="0.35">
      <c r="A2137" t="s">
        <v>31</v>
      </c>
      <c r="B2137" t="s">
        <v>241</v>
      </c>
      <c r="C2137">
        <v>7</v>
      </c>
      <c r="D2137" t="s">
        <v>382</v>
      </c>
      <c r="E2137" t="s">
        <v>747</v>
      </c>
      <c r="F2137" t="s">
        <v>140</v>
      </c>
    </row>
    <row r="2138" spans="1:6" x14ac:dyDescent="0.35">
      <c r="A2138" t="s">
        <v>31</v>
      </c>
      <c r="B2138" t="s">
        <v>244</v>
      </c>
      <c r="C2138">
        <v>11</v>
      </c>
      <c r="D2138" t="s">
        <v>907</v>
      </c>
      <c r="E2138" t="s">
        <v>908</v>
      </c>
      <c r="F2138" t="s">
        <v>140</v>
      </c>
    </row>
    <row r="2139" spans="1:6" x14ac:dyDescent="0.35">
      <c r="A2139" t="s">
        <v>31</v>
      </c>
      <c r="B2139" t="s">
        <v>247</v>
      </c>
      <c r="C2139">
        <v>6</v>
      </c>
      <c r="D2139" t="s">
        <v>570</v>
      </c>
      <c r="E2139" t="s">
        <v>571</v>
      </c>
      <c r="F2139" t="s">
        <v>140</v>
      </c>
    </row>
    <row r="2140" spans="1:6" x14ac:dyDescent="0.35">
      <c r="A2140" t="s">
        <v>31</v>
      </c>
      <c r="B2140" t="s">
        <v>250</v>
      </c>
      <c r="C2140">
        <v>6</v>
      </c>
      <c r="D2140" t="s">
        <v>725</v>
      </c>
      <c r="E2140" t="s">
        <v>724</v>
      </c>
      <c r="F2140" t="s">
        <v>140</v>
      </c>
    </row>
    <row r="2141" spans="1:6" x14ac:dyDescent="0.35">
      <c r="A2141" t="s">
        <v>31</v>
      </c>
      <c r="B2141" t="s">
        <v>253</v>
      </c>
      <c r="C2141">
        <v>16</v>
      </c>
      <c r="D2141" t="s">
        <v>616</v>
      </c>
      <c r="E2141" t="s">
        <v>615</v>
      </c>
      <c r="F2141" t="s">
        <v>140</v>
      </c>
    </row>
    <row r="2142" spans="1:6" x14ac:dyDescent="0.35">
      <c r="A2142" t="s">
        <v>31</v>
      </c>
      <c r="B2142" t="s">
        <v>254</v>
      </c>
      <c r="C2142">
        <v>12</v>
      </c>
      <c r="D2142" t="s">
        <v>38</v>
      </c>
      <c r="E2142" t="s">
        <v>39</v>
      </c>
      <c r="F2142" t="s">
        <v>140</v>
      </c>
    </row>
    <row r="2143" spans="1:6" x14ac:dyDescent="0.35">
      <c r="A2143" t="s">
        <v>31</v>
      </c>
      <c r="B2143" t="s">
        <v>257</v>
      </c>
      <c r="C2143">
        <v>8</v>
      </c>
      <c r="D2143" t="s">
        <v>497</v>
      </c>
      <c r="E2143" t="s">
        <v>496</v>
      </c>
      <c r="F2143" t="s">
        <v>140</v>
      </c>
    </row>
    <row r="2144" spans="1:6" x14ac:dyDescent="0.35">
      <c r="A2144" t="s">
        <v>31</v>
      </c>
      <c r="B2144" t="s">
        <v>258</v>
      </c>
      <c r="C2144">
        <v>9</v>
      </c>
      <c r="D2144" t="s">
        <v>435</v>
      </c>
      <c r="E2144" t="s">
        <v>434</v>
      </c>
      <c r="F2144" t="s">
        <v>140</v>
      </c>
    </row>
    <row r="2145" spans="1:6" x14ac:dyDescent="0.35">
      <c r="A2145" t="s">
        <v>31</v>
      </c>
      <c r="B2145" t="s">
        <v>259</v>
      </c>
      <c r="C2145">
        <v>8</v>
      </c>
      <c r="D2145" t="s">
        <v>221</v>
      </c>
      <c r="E2145" t="s">
        <v>220</v>
      </c>
      <c r="F2145" t="s">
        <v>140</v>
      </c>
    </row>
    <row r="2146" spans="1:6" x14ac:dyDescent="0.35">
      <c r="A2146" t="s">
        <v>31</v>
      </c>
      <c r="B2146" t="s">
        <v>262</v>
      </c>
      <c r="C2146">
        <v>4</v>
      </c>
      <c r="D2146" t="s">
        <v>698</v>
      </c>
      <c r="E2146" t="s">
        <v>699</v>
      </c>
      <c r="F2146" t="s">
        <v>140</v>
      </c>
    </row>
    <row r="2147" spans="1:6" x14ac:dyDescent="0.35">
      <c r="A2147" t="s">
        <v>31</v>
      </c>
      <c r="B2147" t="s">
        <v>265</v>
      </c>
      <c r="C2147">
        <v>9</v>
      </c>
      <c r="D2147" t="s">
        <v>42</v>
      </c>
      <c r="E2147" t="s">
        <v>43</v>
      </c>
      <c r="F2147" t="s">
        <v>140</v>
      </c>
    </row>
    <row r="2148" spans="1:6" x14ac:dyDescent="0.35">
      <c r="A2148" t="s">
        <v>31</v>
      </c>
      <c r="B2148" t="s">
        <v>268</v>
      </c>
      <c r="C2148">
        <v>5</v>
      </c>
      <c r="D2148" t="s">
        <v>886</v>
      </c>
      <c r="E2148" t="s">
        <v>885</v>
      </c>
      <c r="F2148" t="s">
        <v>140</v>
      </c>
    </row>
    <row r="2149" spans="1:6" x14ac:dyDescent="0.35">
      <c r="A2149" t="s">
        <v>31</v>
      </c>
      <c r="B2149" t="s">
        <v>271</v>
      </c>
      <c r="C2149">
        <v>12</v>
      </c>
      <c r="D2149" t="s">
        <v>491</v>
      </c>
      <c r="E2149" t="s">
        <v>490</v>
      </c>
      <c r="F2149" t="s">
        <v>140</v>
      </c>
    </row>
    <row r="2150" spans="1:6" x14ac:dyDescent="0.35">
      <c r="A2150" t="s">
        <v>31</v>
      </c>
      <c r="B2150" t="s">
        <v>274</v>
      </c>
      <c r="C2150">
        <v>13</v>
      </c>
      <c r="D2150" t="s">
        <v>528</v>
      </c>
      <c r="E2150" t="s">
        <v>844</v>
      </c>
      <c r="F2150" t="s">
        <v>140</v>
      </c>
    </row>
    <row r="2151" spans="1:6" x14ac:dyDescent="0.35">
      <c r="A2151" t="s">
        <v>31</v>
      </c>
      <c r="B2151" t="s">
        <v>275</v>
      </c>
      <c r="C2151">
        <v>9</v>
      </c>
      <c r="D2151" t="s">
        <v>1002</v>
      </c>
      <c r="E2151" t="s">
        <v>1003</v>
      </c>
      <c r="F2151" t="s">
        <v>140</v>
      </c>
    </row>
    <row r="2152" spans="1:6" x14ac:dyDescent="0.35">
      <c r="A2152" t="s">
        <v>31</v>
      </c>
      <c r="B2152" t="s">
        <v>278</v>
      </c>
      <c r="C2152">
        <v>5</v>
      </c>
      <c r="D2152" t="s">
        <v>525</v>
      </c>
      <c r="E2152" t="s">
        <v>700</v>
      </c>
      <c r="F2152" t="s">
        <v>140</v>
      </c>
    </row>
    <row r="2153" spans="1:6" x14ac:dyDescent="0.35">
      <c r="A2153" t="s">
        <v>31</v>
      </c>
      <c r="B2153" t="s">
        <v>281</v>
      </c>
      <c r="C2153">
        <v>7</v>
      </c>
      <c r="D2153" t="s">
        <v>564</v>
      </c>
      <c r="E2153" t="s">
        <v>493</v>
      </c>
      <c r="F2153" t="s">
        <v>1004</v>
      </c>
    </row>
    <row r="2154" spans="1:6" x14ac:dyDescent="0.35">
      <c r="A2154" t="s">
        <v>31</v>
      </c>
      <c r="B2154" t="s">
        <v>282</v>
      </c>
      <c r="C2154">
        <v>8</v>
      </c>
      <c r="D2154" t="s">
        <v>570</v>
      </c>
      <c r="E2154" t="s">
        <v>571</v>
      </c>
      <c r="F2154" t="s">
        <v>140</v>
      </c>
    </row>
    <row r="2155" spans="1:6" x14ac:dyDescent="0.35">
      <c r="A2155" t="s">
        <v>31</v>
      </c>
      <c r="B2155" t="s">
        <v>283</v>
      </c>
      <c r="C2155">
        <v>14</v>
      </c>
      <c r="D2155" t="s">
        <v>677</v>
      </c>
      <c r="E2155" t="s">
        <v>676</v>
      </c>
      <c r="F2155" t="s">
        <v>140</v>
      </c>
    </row>
    <row r="2156" spans="1:6" x14ac:dyDescent="0.35">
      <c r="A2156" t="s">
        <v>31</v>
      </c>
      <c r="B2156" t="s">
        <v>284</v>
      </c>
      <c r="C2156">
        <v>11</v>
      </c>
      <c r="D2156" t="s">
        <v>540</v>
      </c>
      <c r="E2156" t="s">
        <v>541</v>
      </c>
      <c r="F2156" t="s">
        <v>140</v>
      </c>
    </row>
    <row r="2157" spans="1:6" x14ac:dyDescent="0.35">
      <c r="A2157" t="s">
        <v>31</v>
      </c>
      <c r="B2157" t="s">
        <v>287</v>
      </c>
      <c r="C2157">
        <v>14</v>
      </c>
      <c r="D2157" t="s">
        <v>205</v>
      </c>
      <c r="E2157" t="s">
        <v>737</v>
      </c>
      <c r="F2157" t="s">
        <v>317</v>
      </c>
    </row>
    <row r="2158" spans="1:6" x14ac:dyDescent="0.35">
      <c r="A2158" t="s">
        <v>31</v>
      </c>
      <c r="B2158" t="s">
        <v>290</v>
      </c>
      <c r="C2158">
        <v>5</v>
      </c>
      <c r="D2158" t="s">
        <v>1005</v>
      </c>
      <c r="E2158" t="s">
        <v>967</v>
      </c>
      <c r="F2158" t="s">
        <v>140</v>
      </c>
    </row>
    <row r="2159" spans="1:6" x14ac:dyDescent="0.35">
      <c r="A2159" t="s">
        <v>31</v>
      </c>
      <c r="B2159" t="s">
        <v>294</v>
      </c>
      <c r="C2159">
        <v>7</v>
      </c>
      <c r="D2159" t="s">
        <v>795</v>
      </c>
      <c r="E2159" t="s">
        <v>796</v>
      </c>
      <c r="F2159" t="s">
        <v>140</v>
      </c>
    </row>
    <row r="2160" spans="1:6" x14ac:dyDescent="0.35">
      <c r="A2160" t="s">
        <v>31</v>
      </c>
      <c r="B2160" t="s">
        <v>297</v>
      </c>
      <c r="C2160">
        <v>15</v>
      </c>
      <c r="D2160" t="s">
        <v>807</v>
      </c>
      <c r="E2160" t="s">
        <v>808</v>
      </c>
      <c r="F2160" t="s">
        <v>140</v>
      </c>
    </row>
    <row r="2161" spans="1:6" x14ac:dyDescent="0.35">
      <c r="A2161" t="s">
        <v>31</v>
      </c>
      <c r="B2161" t="s">
        <v>300</v>
      </c>
      <c r="C2161">
        <v>10</v>
      </c>
      <c r="D2161" t="s">
        <v>666</v>
      </c>
      <c r="E2161" t="s">
        <v>667</v>
      </c>
      <c r="F2161" t="s">
        <v>140</v>
      </c>
    </row>
    <row r="2162" spans="1:6" x14ac:dyDescent="0.35">
      <c r="A2162" t="s">
        <v>31</v>
      </c>
      <c r="B2162" t="s">
        <v>301</v>
      </c>
      <c r="C2162">
        <v>14</v>
      </c>
      <c r="D2162" t="s">
        <v>509</v>
      </c>
      <c r="E2162" t="s">
        <v>508</v>
      </c>
      <c r="F2162" t="s">
        <v>140</v>
      </c>
    </row>
    <row r="2163" spans="1:6" x14ac:dyDescent="0.35">
      <c r="A2163" t="s">
        <v>31</v>
      </c>
      <c r="B2163" t="s">
        <v>302</v>
      </c>
      <c r="C2163">
        <v>9</v>
      </c>
      <c r="D2163" t="s">
        <v>183</v>
      </c>
      <c r="E2163" t="s">
        <v>182</v>
      </c>
      <c r="F2163" t="s">
        <v>140</v>
      </c>
    </row>
    <row r="2164" spans="1:6" x14ac:dyDescent="0.35">
      <c r="A2164" t="s">
        <v>31</v>
      </c>
      <c r="B2164" t="s">
        <v>305</v>
      </c>
      <c r="C2164">
        <v>6</v>
      </c>
      <c r="D2164" t="s">
        <v>1006</v>
      </c>
      <c r="E2164" t="s">
        <v>1007</v>
      </c>
      <c r="F2164" t="s">
        <v>140</v>
      </c>
    </row>
    <row r="2165" spans="1:6" x14ac:dyDescent="0.35">
      <c r="A2165" t="s">
        <v>31</v>
      </c>
      <c r="B2165" t="s">
        <v>308</v>
      </c>
      <c r="C2165">
        <v>6</v>
      </c>
      <c r="D2165" t="s">
        <v>712</v>
      </c>
      <c r="E2165" t="s">
        <v>713</v>
      </c>
      <c r="F2165" t="s">
        <v>140</v>
      </c>
    </row>
    <row r="2166" spans="1:6" x14ac:dyDescent="0.35">
      <c r="A2166" t="s">
        <v>31</v>
      </c>
      <c r="B2166" t="s">
        <v>311</v>
      </c>
      <c r="C2166">
        <v>6</v>
      </c>
      <c r="D2166" t="s">
        <v>644</v>
      </c>
      <c r="E2166" t="s">
        <v>645</v>
      </c>
      <c r="F2166" t="s">
        <v>140</v>
      </c>
    </row>
    <row r="2167" spans="1:6" x14ac:dyDescent="0.35">
      <c r="A2167" t="s">
        <v>31</v>
      </c>
      <c r="B2167" t="s">
        <v>312</v>
      </c>
      <c r="C2167">
        <v>5</v>
      </c>
      <c r="D2167" t="s">
        <v>661</v>
      </c>
      <c r="E2167" t="s">
        <v>660</v>
      </c>
      <c r="F2167" t="s">
        <v>140</v>
      </c>
    </row>
    <row r="2168" spans="1:6" x14ac:dyDescent="0.35">
      <c r="A2168" t="s">
        <v>31</v>
      </c>
      <c r="B2168" t="s">
        <v>315</v>
      </c>
      <c r="C2168">
        <v>8</v>
      </c>
      <c r="D2168" t="s">
        <v>36</v>
      </c>
      <c r="E2168" t="s">
        <v>37</v>
      </c>
      <c r="F2168" t="s">
        <v>140</v>
      </c>
    </row>
    <row r="2169" spans="1:6" x14ac:dyDescent="0.35">
      <c r="A2169" t="s">
        <v>31</v>
      </c>
      <c r="B2169" t="s">
        <v>318</v>
      </c>
      <c r="C2169">
        <v>4</v>
      </c>
      <c r="D2169" t="s">
        <v>525</v>
      </c>
      <c r="E2169" t="s">
        <v>700</v>
      </c>
      <c r="F2169" t="s">
        <v>140</v>
      </c>
    </row>
    <row r="2170" spans="1:6" x14ac:dyDescent="0.35">
      <c r="A2170" t="s">
        <v>31</v>
      </c>
      <c r="B2170" t="s">
        <v>321</v>
      </c>
      <c r="C2170">
        <v>8</v>
      </c>
      <c r="D2170" t="s">
        <v>143</v>
      </c>
      <c r="E2170" t="s">
        <v>142</v>
      </c>
      <c r="F2170" t="s">
        <v>140</v>
      </c>
    </row>
    <row r="2171" spans="1:6" x14ac:dyDescent="0.35">
      <c r="A2171" t="s">
        <v>31</v>
      </c>
      <c r="B2171" t="s">
        <v>322</v>
      </c>
      <c r="C2171">
        <v>7</v>
      </c>
      <c r="D2171" t="s">
        <v>327</v>
      </c>
      <c r="E2171" t="s">
        <v>328</v>
      </c>
      <c r="F2171" t="s">
        <v>140</v>
      </c>
    </row>
    <row r="2172" spans="1:6" x14ac:dyDescent="0.35">
      <c r="A2172" t="s">
        <v>31</v>
      </c>
      <c r="B2172" t="s">
        <v>325</v>
      </c>
      <c r="C2172">
        <v>2</v>
      </c>
      <c r="D2172" t="s">
        <v>140</v>
      </c>
      <c r="E2172" t="s">
        <v>177</v>
      </c>
      <c r="F2172" t="s">
        <v>140</v>
      </c>
    </row>
    <row r="2173" spans="1:6" x14ac:dyDescent="0.35">
      <c r="A2173" t="s">
        <v>31</v>
      </c>
      <c r="B2173" t="s">
        <v>326</v>
      </c>
      <c r="C2173">
        <v>6</v>
      </c>
      <c r="D2173" t="s">
        <v>871</v>
      </c>
      <c r="E2173" t="s">
        <v>872</v>
      </c>
      <c r="F2173" t="s">
        <v>140</v>
      </c>
    </row>
    <row r="2174" spans="1:6" x14ac:dyDescent="0.35">
      <c r="A2174" t="s">
        <v>31</v>
      </c>
      <c r="B2174" t="s">
        <v>329</v>
      </c>
      <c r="C2174">
        <v>1</v>
      </c>
      <c r="D2174" t="s">
        <v>140</v>
      </c>
      <c r="E2174" t="s">
        <v>177</v>
      </c>
      <c r="F2174" t="s">
        <v>140</v>
      </c>
    </row>
    <row r="2175" spans="1:6" x14ac:dyDescent="0.35">
      <c r="A2175" t="s">
        <v>31</v>
      </c>
      <c r="B2175" t="s">
        <v>438</v>
      </c>
      <c r="C2175">
        <v>2</v>
      </c>
      <c r="D2175" t="s">
        <v>177</v>
      </c>
      <c r="E2175" t="s">
        <v>140</v>
      </c>
      <c r="F2175" t="s">
        <v>140</v>
      </c>
    </row>
    <row r="2176" spans="1:6" x14ac:dyDescent="0.35">
      <c r="A2176" t="s">
        <v>31</v>
      </c>
      <c r="B2176" t="s">
        <v>330</v>
      </c>
      <c r="C2176">
        <v>6</v>
      </c>
      <c r="D2176" t="s">
        <v>159</v>
      </c>
      <c r="E2176" t="s">
        <v>160</v>
      </c>
      <c r="F2176" t="s">
        <v>140</v>
      </c>
    </row>
    <row r="2177" spans="1:6" x14ac:dyDescent="0.35">
      <c r="A2177" t="s">
        <v>31</v>
      </c>
      <c r="B2177" t="s">
        <v>441</v>
      </c>
      <c r="C2177">
        <v>3</v>
      </c>
      <c r="D2177" t="s">
        <v>177</v>
      </c>
      <c r="E2177" t="s">
        <v>140</v>
      </c>
      <c r="F2177" t="s">
        <v>140</v>
      </c>
    </row>
    <row r="2178" spans="1:6" x14ac:dyDescent="0.35">
      <c r="A2178" t="s">
        <v>31</v>
      </c>
      <c r="B2178" t="s">
        <v>524</v>
      </c>
      <c r="C2178">
        <v>2</v>
      </c>
      <c r="D2178" t="s">
        <v>644</v>
      </c>
      <c r="E2178" t="s">
        <v>645</v>
      </c>
      <c r="F2178" t="s">
        <v>140</v>
      </c>
    </row>
    <row r="2179" spans="1:6" x14ac:dyDescent="0.35">
      <c r="A2179" t="s">
        <v>31</v>
      </c>
      <c r="B2179" t="s">
        <v>333</v>
      </c>
      <c r="C2179">
        <v>2</v>
      </c>
      <c r="D2179" t="s">
        <v>610</v>
      </c>
      <c r="E2179" t="s">
        <v>610</v>
      </c>
      <c r="F2179" t="s">
        <v>140</v>
      </c>
    </row>
    <row r="2180" spans="1:6" x14ac:dyDescent="0.35">
      <c r="A2180" t="s">
        <v>31</v>
      </c>
      <c r="B2180" t="s">
        <v>334</v>
      </c>
      <c r="C2180">
        <v>1</v>
      </c>
      <c r="D2180" t="s">
        <v>177</v>
      </c>
      <c r="E2180" t="s">
        <v>140</v>
      </c>
      <c r="F2180" t="s">
        <v>140</v>
      </c>
    </row>
    <row r="2181" spans="1:6" x14ac:dyDescent="0.35">
      <c r="A2181" t="s">
        <v>31</v>
      </c>
      <c r="B2181" t="s">
        <v>335</v>
      </c>
      <c r="C2181">
        <v>1</v>
      </c>
      <c r="D2181" t="s">
        <v>177</v>
      </c>
      <c r="E2181" t="s">
        <v>140</v>
      </c>
      <c r="F2181" t="s">
        <v>140</v>
      </c>
    </row>
    <row r="2182" spans="1:6" x14ac:dyDescent="0.35">
      <c r="A2182" t="s">
        <v>31</v>
      </c>
      <c r="B2182" t="s">
        <v>778</v>
      </c>
      <c r="C2182">
        <v>3</v>
      </c>
      <c r="D2182" t="s">
        <v>177</v>
      </c>
      <c r="E2182" t="s">
        <v>140</v>
      </c>
      <c r="F2182" t="s">
        <v>140</v>
      </c>
    </row>
    <row r="2183" spans="1:6" x14ac:dyDescent="0.35">
      <c r="A2183" t="s">
        <v>31</v>
      </c>
      <c r="B2183" t="s">
        <v>590</v>
      </c>
      <c r="C2183">
        <v>2</v>
      </c>
      <c r="D2183" t="s">
        <v>177</v>
      </c>
      <c r="E2183" t="s">
        <v>140</v>
      </c>
      <c r="F2183" t="s">
        <v>140</v>
      </c>
    </row>
    <row r="2184" spans="1:6" x14ac:dyDescent="0.35">
      <c r="A2184" t="s">
        <v>31</v>
      </c>
      <c r="B2184" t="s">
        <v>591</v>
      </c>
      <c r="C2184">
        <v>1</v>
      </c>
      <c r="D2184" t="s">
        <v>177</v>
      </c>
      <c r="E2184" t="s">
        <v>140</v>
      </c>
      <c r="F2184" t="s">
        <v>140</v>
      </c>
    </row>
    <row r="2185" spans="1:6" x14ac:dyDescent="0.35">
      <c r="A2185" t="s">
        <v>31</v>
      </c>
      <c r="B2185" t="s">
        <v>336</v>
      </c>
      <c r="C2185">
        <v>6</v>
      </c>
      <c r="D2185" t="s">
        <v>715</v>
      </c>
      <c r="E2185" t="s">
        <v>714</v>
      </c>
      <c r="F2185" t="s">
        <v>140</v>
      </c>
    </row>
    <row r="2186" spans="1:6" x14ac:dyDescent="0.35">
      <c r="A2186" t="s">
        <v>31</v>
      </c>
      <c r="B2186" t="s">
        <v>337</v>
      </c>
      <c r="C2186">
        <v>1</v>
      </c>
      <c r="D2186" t="s">
        <v>140</v>
      </c>
      <c r="E2186" t="s">
        <v>177</v>
      </c>
      <c r="F2186" t="s">
        <v>140</v>
      </c>
    </row>
    <row r="2187" spans="1:6" x14ac:dyDescent="0.35">
      <c r="A2187" t="s">
        <v>32</v>
      </c>
      <c r="B2187" t="s">
        <v>137</v>
      </c>
      <c r="C2187">
        <v>66</v>
      </c>
      <c r="D2187" t="s">
        <v>585</v>
      </c>
      <c r="E2187" t="s">
        <v>586</v>
      </c>
      <c r="F2187" t="s">
        <v>140</v>
      </c>
    </row>
    <row r="2188" spans="1:6" x14ac:dyDescent="0.35">
      <c r="A2188" t="s">
        <v>32</v>
      </c>
      <c r="B2188" t="s">
        <v>141</v>
      </c>
      <c r="C2188">
        <v>94</v>
      </c>
      <c r="D2188" t="s">
        <v>683</v>
      </c>
      <c r="E2188" t="s">
        <v>682</v>
      </c>
      <c r="F2188" t="s">
        <v>140</v>
      </c>
    </row>
    <row r="2189" spans="1:6" x14ac:dyDescent="0.35">
      <c r="A2189" t="s">
        <v>32</v>
      </c>
      <c r="B2189" t="s">
        <v>144</v>
      </c>
      <c r="C2189">
        <v>247</v>
      </c>
      <c r="D2189" t="s">
        <v>209</v>
      </c>
      <c r="E2189" t="s">
        <v>962</v>
      </c>
      <c r="F2189" t="s">
        <v>1008</v>
      </c>
    </row>
    <row r="2190" spans="1:6" x14ac:dyDescent="0.35">
      <c r="A2190" t="s">
        <v>32</v>
      </c>
      <c r="B2190" t="s">
        <v>148</v>
      </c>
      <c r="C2190">
        <v>233</v>
      </c>
      <c r="D2190" t="s">
        <v>554</v>
      </c>
      <c r="E2190" t="s">
        <v>553</v>
      </c>
      <c r="F2190" t="s">
        <v>140</v>
      </c>
    </row>
    <row r="2191" spans="1:6" x14ac:dyDescent="0.35">
      <c r="A2191" t="s">
        <v>32</v>
      </c>
      <c r="B2191" t="s">
        <v>151</v>
      </c>
      <c r="C2191">
        <v>276</v>
      </c>
      <c r="D2191" t="s">
        <v>865</v>
      </c>
      <c r="E2191" t="s">
        <v>789</v>
      </c>
      <c r="F2191" t="s">
        <v>1009</v>
      </c>
    </row>
    <row r="2192" spans="1:6" x14ac:dyDescent="0.35">
      <c r="A2192" t="s">
        <v>32</v>
      </c>
      <c r="B2192" t="s">
        <v>154</v>
      </c>
      <c r="C2192">
        <v>251</v>
      </c>
      <c r="D2192" t="s">
        <v>798</v>
      </c>
      <c r="E2192" t="s">
        <v>416</v>
      </c>
      <c r="F2192" t="s">
        <v>1010</v>
      </c>
    </row>
    <row r="2193" spans="1:6" x14ac:dyDescent="0.35">
      <c r="A2193" t="s">
        <v>32</v>
      </c>
      <c r="B2193" t="s">
        <v>155</v>
      </c>
      <c r="C2193">
        <v>308</v>
      </c>
      <c r="D2193" t="s">
        <v>637</v>
      </c>
      <c r="E2193" t="s">
        <v>636</v>
      </c>
      <c r="F2193" t="s">
        <v>140</v>
      </c>
    </row>
    <row r="2194" spans="1:6" x14ac:dyDescent="0.35">
      <c r="A2194" t="s">
        <v>32</v>
      </c>
      <c r="B2194" t="s">
        <v>158</v>
      </c>
      <c r="C2194">
        <v>248</v>
      </c>
      <c r="D2194" t="s">
        <v>417</v>
      </c>
      <c r="E2194" t="s">
        <v>416</v>
      </c>
      <c r="F2194" t="s">
        <v>140</v>
      </c>
    </row>
    <row r="2195" spans="1:6" x14ac:dyDescent="0.35">
      <c r="A2195" t="s">
        <v>32</v>
      </c>
      <c r="B2195" t="s">
        <v>161</v>
      </c>
      <c r="C2195">
        <v>214</v>
      </c>
      <c r="D2195" t="s">
        <v>798</v>
      </c>
      <c r="E2195" t="s">
        <v>798</v>
      </c>
      <c r="F2195" t="s">
        <v>1008</v>
      </c>
    </row>
    <row r="2196" spans="1:6" x14ac:dyDescent="0.35">
      <c r="A2196" t="s">
        <v>32</v>
      </c>
      <c r="B2196" t="s">
        <v>164</v>
      </c>
      <c r="C2196">
        <v>180</v>
      </c>
      <c r="D2196" t="s">
        <v>890</v>
      </c>
      <c r="E2196" t="s">
        <v>580</v>
      </c>
      <c r="F2196" t="s">
        <v>954</v>
      </c>
    </row>
    <row r="2197" spans="1:6" x14ac:dyDescent="0.35">
      <c r="A2197" t="s">
        <v>32</v>
      </c>
      <c r="B2197" t="s">
        <v>167</v>
      </c>
      <c r="C2197">
        <v>167</v>
      </c>
      <c r="D2197" t="s">
        <v>747</v>
      </c>
      <c r="E2197" t="s">
        <v>382</v>
      </c>
      <c r="F2197" t="s">
        <v>140</v>
      </c>
    </row>
    <row r="2198" spans="1:6" x14ac:dyDescent="0.35">
      <c r="A2198" t="s">
        <v>32</v>
      </c>
      <c r="B2198" t="s">
        <v>170</v>
      </c>
      <c r="C2198">
        <v>116</v>
      </c>
      <c r="D2198" t="s">
        <v>397</v>
      </c>
      <c r="E2198" t="s">
        <v>218</v>
      </c>
      <c r="F2198" t="s">
        <v>1011</v>
      </c>
    </row>
    <row r="2199" spans="1:6" x14ac:dyDescent="0.35">
      <c r="A2199" t="s">
        <v>32</v>
      </c>
      <c r="B2199" t="s">
        <v>173</v>
      </c>
      <c r="C2199">
        <v>125</v>
      </c>
      <c r="D2199" t="s">
        <v>759</v>
      </c>
      <c r="E2199" t="s">
        <v>758</v>
      </c>
      <c r="F2199" t="s">
        <v>140</v>
      </c>
    </row>
    <row r="2200" spans="1:6" x14ac:dyDescent="0.35">
      <c r="A2200" t="s">
        <v>32</v>
      </c>
      <c r="B2200" t="s">
        <v>176</v>
      </c>
      <c r="C2200">
        <v>135</v>
      </c>
      <c r="D2200" t="s">
        <v>368</v>
      </c>
      <c r="E2200" t="s">
        <v>369</v>
      </c>
      <c r="F2200" t="s">
        <v>140</v>
      </c>
    </row>
    <row r="2201" spans="1:6" x14ac:dyDescent="0.35">
      <c r="A2201" t="s">
        <v>32</v>
      </c>
      <c r="B2201" t="s">
        <v>178</v>
      </c>
      <c r="C2201">
        <v>83</v>
      </c>
      <c r="D2201" t="s">
        <v>223</v>
      </c>
      <c r="E2201" t="s">
        <v>224</v>
      </c>
      <c r="F2201" t="s">
        <v>140</v>
      </c>
    </row>
    <row r="2202" spans="1:6" x14ac:dyDescent="0.35">
      <c r="A2202" t="s">
        <v>32</v>
      </c>
      <c r="B2202" t="s">
        <v>181</v>
      </c>
      <c r="C2202">
        <v>90</v>
      </c>
      <c r="D2202" t="s">
        <v>448</v>
      </c>
      <c r="E2202" t="s">
        <v>449</v>
      </c>
      <c r="F2202" t="s">
        <v>140</v>
      </c>
    </row>
    <row r="2203" spans="1:6" x14ac:dyDescent="0.35">
      <c r="A2203" t="s">
        <v>32</v>
      </c>
      <c r="B2203" t="s">
        <v>184</v>
      </c>
      <c r="C2203">
        <v>91</v>
      </c>
      <c r="D2203" t="s">
        <v>556</v>
      </c>
      <c r="E2203" t="s">
        <v>555</v>
      </c>
      <c r="F2203" t="s">
        <v>140</v>
      </c>
    </row>
    <row r="2204" spans="1:6" x14ac:dyDescent="0.35">
      <c r="A2204" t="s">
        <v>32</v>
      </c>
      <c r="B2204" t="s">
        <v>185</v>
      </c>
      <c r="C2204">
        <v>65</v>
      </c>
      <c r="D2204" t="s">
        <v>424</v>
      </c>
      <c r="E2204" t="s">
        <v>425</v>
      </c>
      <c r="F2204" t="s">
        <v>140</v>
      </c>
    </row>
    <row r="2205" spans="1:6" x14ac:dyDescent="0.35">
      <c r="A2205" t="s">
        <v>32</v>
      </c>
      <c r="B2205" t="s">
        <v>186</v>
      </c>
      <c r="C2205">
        <v>94</v>
      </c>
      <c r="D2205" t="s">
        <v>760</v>
      </c>
      <c r="E2205" t="s">
        <v>761</v>
      </c>
      <c r="F2205" t="s">
        <v>140</v>
      </c>
    </row>
    <row r="2206" spans="1:6" x14ac:dyDescent="0.35">
      <c r="A2206" t="s">
        <v>32</v>
      </c>
      <c r="B2206" t="s">
        <v>189</v>
      </c>
      <c r="C2206">
        <v>101</v>
      </c>
      <c r="D2206" t="s">
        <v>585</v>
      </c>
      <c r="E2206" t="s">
        <v>248</v>
      </c>
      <c r="F2206" t="s">
        <v>1012</v>
      </c>
    </row>
    <row r="2207" spans="1:6" x14ac:dyDescent="0.35">
      <c r="A2207" t="s">
        <v>32</v>
      </c>
      <c r="B2207" t="s">
        <v>190</v>
      </c>
      <c r="C2207">
        <v>115</v>
      </c>
      <c r="D2207" t="s">
        <v>359</v>
      </c>
      <c r="E2207" t="s">
        <v>865</v>
      </c>
      <c r="F2207" t="s">
        <v>1008</v>
      </c>
    </row>
    <row r="2208" spans="1:6" x14ac:dyDescent="0.35">
      <c r="A2208" t="s">
        <v>32</v>
      </c>
      <c r="B2208" t="s">
        <v>193</v>
      </c>
      <c r="C2208">
        <v>94</v>
      </c>
      <c r="D2208" t="s">
        <v>760</v>
      </c>
      <c r="E2208" t="s">
        <v>692</v>
      </c>
      <c r="F2208" t="s">
        <v>1013</v>
      </c>
    </row>
    <row r="2209" spans="1:6" x14ac:dyDescent="0.35">
      <c r="A2209" t="s">
        <v>32</v>
      </c>
      <c r="B2209" t="s">
        <v>194</v>
      </c>
      <c r="C2209">
        <v>107</v>
      </c>
      <c r="D2209" t="s">
        <v>690</v>
      </c>
      <c r="E2209" t="s">
        <v>691</v>
      </c>
      <c r="F2209" t="s">
        <v>140</v>
      </c>
    </row>
    <row r="2210" spans="1:6" x14ac:dyDescent="0.35">
      <c r="A2210" t="s">
        <v>32</v>
      </c>
      <c r="B2210" t="s">
        <v>197</v>
      </c>
      <c r="C2210">
        <v>134</v>
      </c>
      <c r="D2210" t="s">
        <v>506</v>
      </c>
      <c r="E2210" t="s">
        <v>507</v>
      </c>
      <c r="F2210" t="s">
        <v>140</v>
      </c>
    </row>
    <row r="2211" spans="1:6" x14ac:dyDescent="0.35">
      <c r="A2211" t="s">
        <v>32</v>
      </c>
      <c r="B2211" t="s">
        <v>200</v>
      </c>
      <c r="C2211">
        <v>167</v>
      </c>
      <c r="D2211" t="s">
        <v>616</v>
      </c>
      <c r="E2211" t="s">
        <v>615</v>
      </c>
      <c r="F2211" t="s">
        <v>140</v>
      </c>
    </row>
    <row r="2212" spans="1:6" x14ac:dyDescent="0.35">
      <c r="A2212" t="s">
        <v>32</v>
      </c>
      <c r="B2212" t="s">
        <v>203</v>
      </c>
      <c r="C2212">
        <v>109</v>
      </c>
      <c r="D2212" t="s">
        <v>577</v>
      </c>
      <c r="E2212" t="s">
        <v>578</v>
      </c>
      <c r="F2212" t="s">
        <v>140</v>
      </c>
    </row>
    <row r="2213" spans="1:6" x14ac:dyDescent="0.35">
      <c r="A2213" t="s">
        <v>32</v>
      </c>
      <c r="B2213" t="s">
        <v>204</v>
      </c>
      <c r="C2213">
        <v>167</v>
      </c>
      <c r="D2213" t="s">
        <v>252</v>
      </c>
      <c r="E2213" t="s">
        <v>747</v>
      </c>
      <c r="F2213" t="s">
        <v>1014</v>
      </c>
    </row>
    <row r="2214" spans="1:6" x14ac:dyDescent="0.35">
      <c r="A2214" t="s">
        <v>32</v>
      </c>
      <c r="B2214" t="s">
        <v>207</v>
      </c>
      <c r="C2214">
        <v>189</v>
      </c>
      <c r="D2214" t="s">
        <v>1015</v>
      </c>
      <c r="E2214" t="s">
        <v>584</v>
      </c>
      <c r="F2214" t="s">
        <v>1016</v>
      </c>
    </row>
    <row r="2215" spans="1:6" x14ac:dyDescent="0.35">
      <c r="A2215" t="s">
        <v>32</v>
      </c>
      <c r="B2215" t="s">
        <v>210</v>
      </c>
      <c r="C2215">
        <v>180</v>
      </c>
      <c r="D2215" t="s">
        <v>357</v>
      </c>
      <c r="E2215" t="s">
        <v>356</v>
      </c>
      <c r="F2215" t="s">
        <v>140</v>
      </c>
    </row>
    <row r="2216" spans="1:6" x14ac:dyDescent="0.35">
      <c r="A2216" t="s">
        <v>32</v>
      </c>
      <c r="B2216" t="s">
        <v>213</v>
      </c>
      <c r="C2216">
        <v>252</v>
      </c>
      <c r="D2216" t="s">
        <v>223</v>
      </c>
      <c r="E2216" t="s">
        <v>224</v>
      </c>
      <c r="F2216" t="s">
        <v>140</v>
      </c>
    </row>
    <row r="2217" spans="1:6" x14ac:dyDescent="0.35">
      <c r="A2217" t="s">
        <v>32</v>
      </c>
      <c r="B2217" t="s">
        <v>216</v>
      </c>
      <c r="C2217">
        <v>216</v>
      </c>
      <c r="D2217" t="s">
        <v>616</v>
      </c>
      <c r="E2217" t="s">
        <v>366</v>
      </c>
      <c r="F2217" t="s">
        <v>1010</v>
      </c>
    </row>
    <row r="2218" spans="1:6" x14ac:dyDescent="0.35">
      <c r="A2218" t="s">
        <v>32</v>
      </c>
      <c r="B2218" t="s">
        <v>219</v>
      </c>
      <c r="C2218">
        <v>257</v>
      </c>
      <c r="D2218" t="s">
        <v>430</v>
      </c>
      <c r="E2218" t="s">
        <v>431</v>
      </c>
      <c r="F2218" t="s">
        <v>140</v>
      </c>
    </row>
    <row r="2219" spans="1:6" x14ac:dyDescent="0.35">
      <c r="A2219" t="s">
        <v>32</v>
      </c>
      <c r="B2219" t="s">
        <v>222</v>
      </c>
      <c r="C2219">
        <v>222</v>
      </c>
      <c r="D2219" t="s">
        <v>1015</v>
      </c>
      <c r="E2219" t="s">
        <v>584</v>
      </c>
      <c r="F2219" t="s">
        <v>1016</v>
      </c>
    </row>
    <row r="2220" spans="1:6" x14ac:dyDescent="0.35">
      <c r="A2220" t="s">
        <v>32</v>
      </c>
      <c r="B2220" t="s">
        <v>225</v>
      </c>
      <c r="C2220">
        <v>235</v>
      </c>
      <c r="D2220" t="s">
        <v>367</v>
      </c>
      <c r="E2220" t="s">
        <v>366</v>
      </c>
      <c r="F2220" t="s">
        <v>140</v>
      </c>
    </row>
    <row r="2221" spans="1:6" x14ac:dyDescent="0.35">
      <c r="A2221" t="s">
        <v>32</v>
      </c>
      <c r="B2221" t="s">
        <v>228</v>
      </c>
      <c r="C2221">
        <v>153</v>
      </c>
      <c r="D2221" t="s">
        <v>366</v>
      </c>
      <c r="E2221" t="s">
        <v>758</v>
      </c>
      <c r="F2221" t="s">
        <v>1016</v>
      </c>
    </row>
    <row r="2222" spans="1:6" x14ac:dyDescent="0.35">
      <c r="A2222" t="s">
        <v>32</v>
      </c>
      <c r="B2222" t="s">
        <v>229</v>
      </c>
      <c r="C2222">
        <v>278</v>
      </c>
      <c r="D2222" t="s">
        <v>744</v>
      </c>
      <c r="E2222" t="s">
        <v>682</v>
      </c>
      <c r="F2222" t="s">
        <v>1012</v>
      </c>
    </row>
    <row r="2223" spans="1:6" x14ac:dyDescent="0.35">
      <c r="A2223" t="s">
        <v>32</v>
      </c>
      <c r="B2223" t="s">
        <v>232</v>
      </c>
      <c r="C2223">
        <v>168</v>
      </c>
      <c r="D2223" t="s">
        <v>505</v>
      </c>
      <c r="E2223" t="s">
        <v>381</v>
      </c>
      <c r="F2223" t="s">
        <v>1014</v>
      </c>
    </row>
    <row r="2224" spans="1:6" x14ac:dyDescent="0.35">
      <c r="A2224" t="s">
        <v>32</v>
      </c>
      <c r="B2224" t="s">
        <v>235</v>
      </c>
      <c r="C2224">
        <v>262</v>
      </c>
      <c r="D2224" t="s">
        <v>558</v>
      </c>
      <c r="E2224" t="s">
        <v>883</v>
      </c>
      <c r="F2224" t="s">
        <v>1017</v>
      </c>
    </row>
    <row r="2225" spans="1:6" x14ac:dyDescent="0.35">
      <c r="A2225" t="s">
        <v>32</v>
      </c>
      <c r="B2225" t="s">
        <v>238</v>
      </c>
      <c r="C2225">
        <v>225</v>
      </c>
      <c r="D2225" t="s">
        <v>558</v>
      </c>
      <c r="E2225" t="s">
        <v>557</v>
      </c>
      <c r="F2225" t="s">
        <v>140</v>
      </c>
    </row>
    <row r="2226" spans="1:6" x14ac:dyDescent="0.35">
      <c r="A2226" t="s">
        <v>32</v>
      </c>
      <c r="B2226" t="s">
        <v>241</v>
      </c>
      <c r="C2226">
        <v>170</v>
      </c>
      <c r="D2226" t="s">
        <v>351</v>
      </c>
      <c r="E2226" t="s">
        <v>814</v>
      </c>
      <c r="F2226" t="s">
        <v>1018</v>
      </c>
    </row>
    <row r="2227" spans="1:6" x14ac:dyDescent="0.35">
      <c r="A2227" t="s">
        <v>32</v>
      </c>
      <c r="B2227" t="s">
        <v>244</v>
      </c>
      <c r="C2227">
        <v>209</v>
      </c>
      <c r="D2227" t="s">
        <v>694</v>
      </c>
      <c r="E2227" t="s">
        <v>395</v>
      </c>
      <c r="F2227" t="s">
        <v>1016</v>
      </c>
    </row>
    <row r="2228" spans="1:6" x14ac:dyDescent="0.35">
      <c r="A2228" t="s">
        <v>32</v>
      </c>
      <c r="B2228" t="s">
        <v>247</v>
      </c>
      <c r="C2228">
        <v>188</v>
      </c>
      <c r="D2228" t="s">
        <v>332</v>
      </c>
      <c r="E2228" t="s">
        <v>331</v>
      </c>
      <c r="F2228" t="s">
        <v>140</v>
      </c>
    </row>
    <row r="2229" spans="1:6" x14ac:dyDescent="0.35">
      <c r="A2229" t="s">
        <v>32</v>
      </c>
      <c r="B2229" t="s">
        <v>250</v>
      </c>
      <c r="C2229">
        <v>245</v>
      </c>
      <c r="D2229" t="s">
        <v>424</v>
      </c>
      <c r="E2229" t="s">
        <v>425</v>
      </c>
      <c r="F2229" t="s">
        <v>140</v>
      </c>
    </row>
    <row r="2230" spans="1:6" x14ac:dyDescent="0.35">
      <c r="A2230" t="s">
        <v>32</v>
      </c>
      <c r="B2230" t="s">
        <v>253</v>
      </c>
      <c r="C2230">
        <v>173</v>
      </c>
      <c r="D2230" t="s">
        <v>153</v>
      </c>
      <c r="E2230" t="s">
        <v>152</v>
      </c>
      <c r="F2230" t="s">
        <v>140</v>
      </c>
    </row>
    <row r="2231" spans="1:6" x14ac:dyDescent="0.35">
      <c r="A2231" t="s">
        <v>32</v>
      </c>
      <c r="B2231" t="s">
        <v>254</v>
      </c>
      <c r="C2231">
        <v>183</v>
      </c>
      <c r="D2231" t="s">
        <v>566</v>
      </c>
      <c r="E2231" t="s">
        <v>402</v>
      </c>
      <c r="F2231" t="s">
        <v>1010</v>
      </c>
    </row>
    <row r="2232" spans="1:6" x14ac:dyDescent="0.35">
      <c r="A2232" t="s">
        <v>32</v>
      </c>
      <c r="B2232" t="s">
        <v>257</v>
      </c>
      <c r="C2232">
        <v>151</v>
      </c>
      <c r="D2232" t="s">
        <v>452</v>
      </c>
      <c r="E2232" t="s">
        <v>453</v>
      </c>
      <c r="F2232" t="s">
        <v>140</v>
      </c>
    </row>
    <row r="2233" spans="1:6" x14ac:dyDescent="0.35">
      <c r="A2233" t="s">
        <v>32</v>
      </c>
      <c r="B2233" t="s">
        <v>258</v>
      </c>
      <c r="C2233">
        <v>212</v>
      </c>
      <c r="D2233" t="s">
        <v>607</v>
      </c>
      <c r="E2233" t="s">
        <v>449</v>
      </c>
      <c r="F2233" t="s">
        <v>1012</v>
      </c>
    </row>
    <row r="2234" spans="1:6" x14ac:dyDescent="0.35">
      <c r="A2234" t="s">
        <v>32</v>
      </c>
      <c r="B2234" t="s">
        <v>259</v>
      </c>
      <c r="C2234">
        <v>161</v>
      </c>
      <c r="D2234" t="s">
        <v>714</v>
      </c>
      <c r="E2234" t="s">
        <v>715</v>
      </c>
      <c r="F2234" t="s">
        <v>140</v>
      </c>
    </row>
    <row r="2235" spans="1:6" x14ac:dyDescent="0.35">
      <c r="A2235" t="s">
        <v>32</v>
      </c>
      <c r="B2235" t="s">
        <v>262</v>
      </c>
      <c r="C2235">
        <v>206</v>
      </c>
      <c r="D2235" t="s">
        <v>496</v>
      </c>
      <c r="E2235" t="s">
        <v>497</v>
      </c>
      <c r="F2235" t="s">
        <v>140</v>
      </c>
    </row>
    <row r="2236" spans="1:6" x14ac:dyDescent="0.35">
      <c r="A2236" t="s">
        <v>32</v>
      </c>
      <c r="B2236" t="s">
        <v>265</v>
      </c>
      <c r="C2236">
        <v>178</v>
      </c>
      <c r="D2236" t="s">
        <v>509</v>
      </c>
      <c r="E2236" t="s">
        <v>383</v>
      </c>
      <c r="F2236" t="s">
        <v>1019</v>
      </c>
    </row>
    <row r="2237" spans="1:6" x14ac:dyDescent="0.35">
      <c r="A2237" t="s">
        <v>32</v>
      </c>
      <c r="B2237" t="s">
        <v>268</v>
      </c>
      <c r="C2237">
        <v>140</v>
      </c>
      <c r="D2237" t="s">
        <v>835</v>
      </c>
      <c r="E2237" t="s">
        <v>686</v>
      </c>
      <c r="F2237" t="s">
        <v>1013</v>
      </c>
    </row>
    <row r="2238" spans="1:6" x14ac:dyDescent="0.35">
      <c r="A2238" t="s">
        <v>32</v>
      </c>
      <c r="B2238" t="s">
        <v>271</v>
      </c>
      <c r="C2238">
        <v>205</v>
      </c>
      <c r="D2238" t="s">
        <v>429</v>
      </c>
      <c r="E2238" t="s">
        <v>381</v>
      </c>
      <c r="F2238" t="s">
        <v>1013</v>
      </c>
    </row>
    <row r="2239" spans="1:6" x14ac:dyDescent="0.35">
      <c r="A2239" t="s">
        <v>32</v>
      </c>
      <c r="B2239" t="s">
        <v>274</v>
      </c>
      <c r="C2239">
        <v>189</v>
      </c>
      <c r="D2239" t="s">
        <v>453</v>
      </c>
      <c r="E2239" t="s">
        <v>692</v>
      </c>
      <c r="F2239" t="s">
        <v>1020</v>
      </c>
    </row>
    <row r="2240" spans="1:6" x14ac:dyDescent="0.35">
      <c r="A2240" t="s">
        <v>32</v>
      </c>
      <c r="B2240" t="s">
        <v>275</v>
      </c>
      <c r="C2240">
        <v>169</v>
      </c>
      <c r="D2240" t="s">
        <v>683</v>
      </c>
      <c r="E2240" t="s">
        <v>682</v>
      </c>
      <c r="F2240" t="s">
        <v>140</v>
      </c>
    </row>
    <row r="2241" spans="1:6" x14ac:dyDescent="0.35">
      <c r="A2241" t="s">
        <v>32</v>
      </c>
      <c r="B2241" t="s">
        <v>278</v>
      </c>
      <c r="C2241">
        <v>183</v>
      </c>
      <c r="D2241" t="s">
        <v>391</v>
      </c>
      <c r="E2241" t="s">
        <v>390</v>
      </c>
      <c r="F2241" t="s">
        <v>140</v>
      </c>
    </row>
    <row r="2242" spans="1:6" x14ac:dyDescent="0.35">
      <c r="A2242" t="s">
        <v>32</v>
      </c>
      <c r="B2242" t="s">
        <v>281</v>
      </c>
      <c r="C2242">
        <v>176</v>
      </c>
      <c r="D2242" t="s">
        <v>783</v>
      </c>
      <c r="E2242" t="s">
        <v>782</v>
      </c>
      <c r="F2242" t="s">
        <v>140</v>
      </c>
    </row>
    <row r="2243" spans="1:6" x14ac:dyDescent="0.35">
      <c r="A2243" t="s">
        <v>32</v>
      </c>
      <c r="B2243" t="s">
        <v>282</v>
      </c>
      <c r="C2243">
        <v>184</v>
      </c>
      <c r="D2243" t="s">
        <v>402</v>
      </c>
      <c r="E2243" t="s">
        <v>496</v>
      </c>
      <c r="F2243" t="s">
        <v>1021</v>
      </c>
    </row>
    <row r="2244" spans="1:6" x14ac:dyDescent="0.35">
      <c r="A2244" t="s">
        <v>32</v>
      </c>
      <c r="B2244" t="s">
        <v>283</v>
      </c>
      <c r="C2244">
        <v>205</v>
      </c>
      <c r="D2244" t="s">
        <v>612</v>
      </c>
      <c r="E2244" t="s">
        <v>611</v>
      </c>
      <c r="F2244" t="s">
        <v>140</v>
      </c>
    </row>
    <row r="2245" spans="1:6" x14ac:dyDescent="0.35">
      <c r="A2245" t="s">
        <v>32</v>
      </c>
      <c r="B2245" t="s">
        <v>284</v>
      </c>
      <c r="C2245">
        <v>150</v>
      </c>
      <c r="D2245" t="s">
        <v>352</v>
      </c>
      <c r="E2245" t="s">
        <v>353</v>
      </c>
      <c r="F2245" t="s">
        <v>140</v>
      </c>
    </row>
    <row r="2246" spans="1:6" x14ac:dyDescent="0.35">
      <c r="A2246" t="s">
        <v>32</v>
      </c>
      <c r="B2246" t="s">
        <v>287</v>
      </c>
      <c r="C2246">
        <v>226</v>
      </c>
      <c r="D2246" t="s">
        <v>169</v>
      </c>
      <c r="E2246" t="s">
        <v>314</v>
      </c>
      <c r="F2246" t="s">
        <v>1022</v>
      </c>
    </row>
    <row r="2247" spans="1:6" x14ac:dyDescent="0.35">
      <c r="A2247" t="s">
        <v>32</v>
      </c>
      <c r="B2247" t="s">
        <v>290</v>
      </c>
      <c r="C2247">
        <v>188</v>
      </c>
      <c r="D2247" t="s">
        <v>586</v>
      </c>
      <c r="E2247" t="s">
        <v>416</v>
      </c>
      <c r="F2247" t="s">
        <v>1013</v>
      </c>
    </row>
    <row r="2248" spans="1:6" x14ac:dyDescent="0.35">
      <c r="A2248" t="s">
        <v>32</v>
      </c>
      <c r="B2248" t="s">
        <v>294</v>
      </c>
      <c r="C2248">
        <v>190</v>
      </c>
      <c r="D2248" t="s">
        <v>352</v>
      </c>
      <c r="E2248" t="s">
        <v>353</v>
      </c>
      <c r="F2248" t="s">
        <v>140</v>
      </c>
    </row>
    <row r="2249" spans="1:6" x14ac:dyDescent="0.35">
      <c r="A2249" t="s">
        <v>32</v>
      </c>
      <c r="B2249" t="s">
        <v>297</v>
      </c>
      <c r="C2249">
        <v>207</v>
      </c>
      <c r="D2249" t="s">
        <v>690</v>
      </c>
      <c r="E2249" t="s">
        <v>307</v>
      </c>
      <c r="F2249" t="s">
        <v>1016</v>
      </c>
    </row>
    <row r="2250" spans="1:6" x14ac:dyDescent="0.35">
      <c r="A2250" t="s">
        <v>32</v>
      </c>
      <c r="B2250" t="s">
        <v>300</v>
      </c>
      <c r="C2250">
        <v>160</v>
      </c>
      <c r="D2250" t="s">
        <v>409</v>
      </c>
      <c r="E2250" t="s">
        <v>910</v>
      </c>
      <c r="F2250" t="s">
        <v>1014</v>
      </c>
    </row>
    <row r="2251" spans="1:6" x14ac:dyDescent="0.35">
      <c r="A2251" t="s">
        <v>32</v>
      </c>
      <c r="B2251" t="s">
        <v>301</v>
      </c>
      <c r="C2251">
        <v>160</v>
      </c>
      <c r="D2251" t="s">
        <v>409</v>
      </c>
      <c r="E2251" t="s">
        <v>408</v>
      </c>
      <c r="F2251" t="s">
        <v>140</v>
      </c>
    </row>
    <row r="2252" spans="1:6" x14ac:dyDescent="0.35">
      <c r="A2252" t="s">
        <v>32</v>
      </c>
      <c r="B2252" t="s">
        <v>302</v>
      </c>
      <c r="C2252">
        <v>173</v>
      </c>
      <c r="D2252" t="s">
        <v>744</v>
      </c>
      <c r="E2252" t="s">
        <v>743</v>
      </c>
      <c r="F2252" t="s">
        <v>140</v>
      </c>
    </row>
    <row r="2253" spans="1:6" x14ac:dyDescent="0.35">
      <c r="A2253" t="s">
        <v>32</v>
      </c>
      <c r="B2253" t="s">
        <v>305</v>
      </c>
      <c r="C2253">
        <v>146</v>
      </c>
      <c r="D2253" t="s">
        <v>146</v>
      </c>
      <c r="E2253" t="s">
        <v>266</v>
      </c>
      <c r="F2253" t="s">
        <v>1021</v>
      </c>
    </row>
    <row r="2254" spans="1:6" x14ac:dyDescent="0.35">
      <c r="A2254" t="s">
        <v>32</v>
      </c>
      <c r="B2254" t="s">
        <v>308</v>
      </c>
      <c r="C2254">
        <v>201</v>
      </c>
      <c r="D2254" t="s">
        <v>530</v>
      </c>
      <c r="E2254" t="s">
        <v>529</v>
      </c>
      <c r="F2254" t="s">
        <v>140</v>
      </c>
    </row>
    <row r="2255" spans="1:6" x14ac:dyDescent="0.35">
      <c r="A2255" t="s">
        <v>32</v>
      </c>
      <c r="B2255" t="s">
        <v>311</v>
      </c>
      <c r="C2255">
        <v>168</v>
      </c>
      <c r="D2255" t="s">
        <v>945</v>
      </c>
      <c r="E2255" t="s">
        <v>728</v>
      </c>
      <c r="F2255" t="s">
        <v>140</v>
      </c>
    </row>
    <row r="2256" spans="1:6" x14ac:dyDescent="0.35">
      <c r="A2256" t="s">
        <v>32</v>
      </c>
      <c r="B2256" t="s">
        <v>312</v>
      </c>
      <c r="C2256">
        <v>96</v>
      </c>
      <c r="D2256" t="s">
        <v>945</v>
      </c>
      <c r="E2256" t="s">
        <v>728</v>
      </c>
      <c r="F2256" t="s">
        <v>140</v>
      </c>
    </row>
    <row r="2257" spans="1:6" x14ac:dyDescent="0.35">
      <c r="A2257" t="s">
        <v>32</v>
      </c>
      <c r="B2257" t="s">
        <v>315</v>
      </c>
      <c r="C2257">
        <v>125</v>
      </c>
      <c r="D2257" t="s">
        <v>684</v>
      </c>
      <c r="E2257" t="s">
        <v>856</v>
      </c>
      <c r="F2257" t="s">
        <v>1009</v>
      </c>
    </row>
    <row r="2258" spans="1:6" x14ac:dyDescent="0.35">
      <c r="A2258" t="s">
        <v>32</v>
      </c>
      <c r="B2258" t="s">
        <v>318</v>
      </c>
      <c r="C2258">
        <v>124</v>
      </c>
      <c r="D2258" t="s">
        <v>66</v>
      </c>
      <c r="E2258" t="s">
        <v>67</v>
      </c>
      <c r="F2258" t="s">
        <v>140</v>
      </c>
    </row>
    <row r="2259" spans="1:6" x14ac:dyDescent="0.35">
      <c r="A2259" t="s">
        <v>32</v>
      </c>
      <c r="B2259" t="s">
        <v>321</v>
      </c>
      <c r="C2259">
        <v>108</v>
      </c>
      <c r="D2259" t="s">
        <v>789</v>
      </c>
      <c r="E2259" t="s">
        <v>851</v>
      </c>
      <c r="F2259" t="s">
        <v>1017</v>
      </c>
    </row>
    <row r="2260" spans="1:6" x14ac:dyDescent="0.35">
      <c r="A2260" t="s">
        <v>32</v>
      </c>
      <c r="B2260" t="s">
        <v>322</v>
      </c>
      <c r="C2260">
        <v>109</v>
      </c>
      <c r="D2260" t="s">
        <v>429</v>
      </c>
      <c r="E2260" t="s">
        <v>428</v>
      </c>
      <c r="F2260" t="s">
        <v>140</v>
      </c>
    </row>
    <row r="2261" spans="1:6" x14ac:dyDescent="0.35">
      <c r="A2261" t="s">
        <v>32</v>
      </c>
      <c r="B2261" t="s">
        <v>325</v>
      </c>
      <c r="C2261">
        <v>65</v>
      </c>
      <c r="D2261" t="s">
        <v>64</v>
      </c>
      <c r="E2261" t="s">
        <v>65</v>
      </c>
      <c r="F2261" t="s">
        <v>140</v>
      </c>
    </row>
    <row r="2262" spans="1:6" x14ac:dyDescent="0.35">
      <c r="A2262" t="s">
        <v>32</v>
      </c>
      <c r="B2262" t="s">
        <v>326</v>
      </c>
      <c r="C2262">
        <v>55</v>
      </c>
      <c r="D2262" t="s">
        <v>407</v>
      </c>
      <c r="E2262" t="s">
        <v>406</v>
      </c>
      <c r="F2262" t="s">
        <v>140</v>
      </c>
    </row>
    <row r="2263" spans="1:6" x14ac:dyDescent="0.35">
      <c r="A2263" t="s">
        <v>32</v>
      </c>
      <c r="B2263" t="s">
        <v>329</v>
      </c>
      <c r="C2263">
        <v>40</v>
      </c>
      <c r="D2263" t="s">
        <v>683</v>
      </c>
      <c r="E2263" t="s">
        <v>682</v>
      </c>
      <c r="F2263" t="s">
        <v>140</v>
      </c>
    </row>
    <row r="2264" spans="1:6" x14ac:dyDescent="0.35">
      <c r="A2264" t="s">
        <v>32</v>
      </c>
      <c r="B2264" t="s">
        <v>438</v>
      </c>
      <c r="C2264">
        <v>39</v>
      </c>
      <c r="D2264" t="s">
        <v>626</v>
      </c>
      <c r="E2264" t="s">
        <v>994</v>
      </c>
      <c r="F2264" t="s">
        <v>1023</v>
      </c>
    </row>
    <row r="2265" spans="1:6" x14ac:dyDescent="0.35">
      <c r="A2265" t="s">
        <v>32</v>
      </c>
      <c r="B2265" t="s">
        <v>330</v>
      </c>
      <c r="C2265">
        <v>222</v>
      </c>
      <c r="D2265" t="s">
        <v>452</v>
      </c>
      <c r="E2265" t="s">
        <v>625</v>
      </c>
      <c r="F2265" t="s">
        <v>1010</v>
      </c>
    </row>
    <row r="2266" spans="1:6" x14ac:dyDescent="0.35">
      <c r="A2266" t="s">
        <v>32</v>
      </c>
      <c r="B2266" t="s">
        <v>441</v>
      </c>
      <c r="C2266">
        <v>43</v>
      </c>
      <c r="D2266" t="s">
        <v>705</v>
      </c>
      <c r="E2266" t="s">
        <v>49</v>
      </c>
      <c r="F2266" t="s">
        <v>996</v>
      </c>
    </row>
    <row r="2267" spans="1:6" x14ac:dyDescent="0.35">
      <c r="A2267" t="s">
        <v>32</v>
      </c>
      <c r="B2267" t="s">
        <v>524</v>
      </c>
      <c r="C2267">
        <v>20</v>
      </c>
      <c r="D2267" t="s">
        <v>44</v>
      </c>
      <c r="E2267" t="s">
        <v>45</v>
      </c>
      <c r="F2267" t="s">
        <v>140</v>
      </c>
    </row>
    <row r="2268" spans="1:6" x14ac:dyDescent="0.35">
      <c r="A2268" t="s">
        <v>32</v>
      </c>
      <c r="B2268" t="s">
        <v>333</v>
      </c>
      <c r="C2268">
        <v>47</v>
      </c>
      <c r="D2268" t="s">
        <v>981</v>
      </c>
      <c r="E2268" t="s">
        <v>980</v>
      </c>
      <c r="F2268" t="s">
        <v>140</v>
      </c>
    </row>
    <row r="2269" spans="1:6" x14ac:dyDescent="0.35">
      <c r="A2269" t="s">
        <v>32</v>
      </c>
      <c r="B2269" t="s">
        <v>334</v>
      </c>
      <c r="C2269">
        <v>29</v>
      </c>
      <c r="D2269" t="s">
        <v>572</v>
      </c>
      <c r="E2269" t="s">
        <v>573</v>
      </c>
      <c r="F2269" t="s">
        <v>140</v>
      </c>
    </row>
    <row r="2270" spans="1:6" x14ac:dyDescent="0.35">
      <c r="A2270" t="s">
        <v>32</v>
      </c>
      <c r="B2270" t="s">
        <v>335</v>
      </c>
      <c r="C2270">
        <v>36</v>
      </c>
      <c r="D2270" t="s">
        <v>854</v>
      </c>
      <c r="E2270" t="s">
        <v>855</v>
      </c>
      <c r="F2270" t="s">
        <v>140</v>
      </c>
    </row>
    <row r="2271" spans="1:6" x14ac:dyDescent="0.35">
      <c r="A2271" t="s">
        <v>32</v>
      </c>
      <c r="B2271" t="s">
        <v>778</v>
      </c>
      <c r="C2271">
        <v>20</v>
      </c>
      <c r="D2271" t="s">
        <v>248</v>
      </c>
      <c r="E2271" t="s">
        <v>249</v>
      </c>
      <c r="F2271" t="s">
        <v>140</v>
      </c>
    </row>
    <row r="2272" spans="1:6" x14ac:dyDescent="0.35">
      <c r="A2272" t="s">
        <v>32</v>
      </c>
      <c r="B2272" t="s">
        <v>590</v>
      </c>
      <c r="C2272">
        <v>15</v>
      </c>
      <c r="D2272" t="s">
        <v>759</v>
      </c>
      <c r="E2272" t="s">
        <v>758</v>
      </c>
      <c r="F2272" t="s">
        <v>140</v>
      </c>
    </row>
    <row r="2273" spans="1:6" x14ac:dyDescent="0.35">
      <c r="A2273" t="s">
        <v>32</v>
      </c>
      <c r="B2273" t="s">
        <v>444</v>
      </c>
      <c r="C2273">
        <v>17</v>
      </c>
      <c r="D2273" t="s">
        <v>260</v>
      </c>
      <c r="E2273" t="s">
        <v>261</v>
      </c>
      <c r="F2273" t="s">
        <v>140</v>
      </c>
    </row>
    <row r="2274" spans="1:6" x14ac:dyDescent="0.35">
      <c r="A2274" t="s">
        <v>32</v>
      </c>
      <c r="B2274" t="s">
        <v>445</v>
      </c>
      <c r="C2274">
        <v>10</v>
      </c>
      <c r="D2274" t="s">
        <v>1024</v>
      </c>
      <c r="E2274" t="s">
        <v>977</v>
      </c>
      <c r="F2274" t="s">
        <v>140</v>
      </c>
    </row>
    <row r="2275" spans="1:6" x14ac:dyDescent="0.35">
      <c r="A2275" t="s">
        <v>32</v>
      </c>
      <c r="B2275" t="s">
        <v>591</v>
      </c>
      <c r="C2275">
        <v>11</v>
      </c>
      <c r="D2275" t="s">
        <v>120</v>
      </c>
      <c r="E2275" t="s">
        <v>140</v>
      </c>
      <c r="F2275" t="s">
        <v>119</v>
      </c>
    </row>
    <row r="2276" spans="1:6" x14ac:dyDescent="0.35">
      <c r="A2276" t="s">
        <v>32</v>
      </c>
      <c r="B2276" t="s">
        <v>336</v>
      </c>
      <c r="C2276">
        <v>254</v>
      </c>
      <c r="D2276" t="s">
        <v>180</v>
      </c>
      <c r="E2276" t="s">
        <v>139</v>
      </c>
      <c r="F2276" t="s">
        <v>1008</v>
      </c>
    </row>
    <row r="2277" spans="1:6" x14ac:dyDescent="0.35">
      <c r="A2277" t="s">
        <v>32</v>
      </c>
      <c r="B2277" t="s">
        <v>337</v>
      </c>
      <c r="C2277">
        <v>5</v>
      </c>
      <c r="D2277" t="s">
        <v>568</v>
      </c>
      <c r="E2277" t="s">
        <v>567</v>
      </c>
      <c r="F2277" t="s">
        <v>140</v>
      </c>
    </row>
    <row r="2278" spans="1:6" x14ac:dyDescent="0.35">
      <c r="A2278" t="s">
        <v>32</v>
      </c>
      <c r="B2278" t="s">
        <v>657</v>
      </c>
      <c r="C2278">
        <v>3</v>
      </c>
      <c r="D2278" t="s">
        <v>1025</v>
      </c>
      <c r="E2278" t="s">
        <v>875</v>
      </c>
      <c r="F2278" t="s">
        <v>140</v>
      </c>
    </row>
    <row r="2279" spans="1:6" x14ac:dyDescent="0.35">
      <c r="A2279" t="s">
        <v>32</v>
      </c>
      <c r="B2279" t="s">
        <v>754</v>
      </c>
      <c r="C2279">
        <v>4</v>
      </c>
      <c r="D2279" t="s">
        <v>177</v>
      </c>
      <c r="E2279" t="s">
        <v>140</v>
      </c>
      <c r="F2279" t="s">
        <v>140</v>
      </c>
    </row>
    <row r="2280" spans="1:6" x14ac:dyDescent="0.35">
      <c r="A2280" t="s">
        <v>32</v>
      </c>
      <c r="B2280" t="s">
        <v>845</v>
      </c>
      <c r="C2280">
        <v>1</v>
      </c>
      <c r="D2280" t="s">
        <v>177</v>
      </c>
      <c r="E2280" t="s">
        <v>140</v>
      </c>
      <c r="F2280" t="s">
        <v>140</v>
      </c>
    </row>
    <row r="2281" spans="1:6" x14ac:dyDescent="0.35">
      <c r="A2281" t="s">
        <v>32</v>
      </c>
      <c r="B2281" t="s">
        <v>964</v>
      </c>
      <c r="C2281">
        <v>1</v>
      </c>
      <c r="D2281" t="s">
        <v>177</v>
      </c>
      <c r="E2281" t="s">
        <v>140</v>
      </c>
      <c r="F2281" t="s">
        <v>140</v>
      </c>
    </row>
    <row r="2282" spans="1:6" x14ac:dyDescent="0.35">
      <c r="A2282" t="s">
        <v>32</v>
      </c>
      <c r="B2282" t="s">
        <v>944</v>
      </c>
      <c r="C2282">
        <v>1</v>
      </c>
      <c r="D2282" t="s">
        <v>177</v>
      </c>
      <c r="E2282" t="s">
        <v>140</v>
      </c>
      <c r="F2282" t="s">
        <v>140</v>
      </c>
    </row>
    <row r="2283" spans="1:6" x14ac:dyDescent="0.35">
      <c r="A2283" t="s">
        <v>32</v>
      </c>
      <c r="B2283" t="s">
        <v>984</v>
      </c>
      <c r="C2283">
        <v>1</v>
      </c>
      <c r="D2283" t="s">
        <v>177</v>
      </c>
      <c r="E2283" t="s">
        <v>140</v>
      </c>
      <c r="F2283" t="s">
        <v>140</v>
      </c>
    </row>
    <row r="2284" spans="1:6" x14ac:dyDescent="0.35">
      <c r="A2284" t="s">
        <v>32</v>
      </c>
      <c r="B2284" t="s">
        <v>846</v>
      </c>
      <c r="C2284">
        <v>2</v>
      </c>
      <c r="D2284" t="s">
        <v>177</v>
      </c>
      <c r="E2284" t="s">
        <v>140</v>
      </c>
      <c r="F2284" t="s">
        <v>140</v>
      </c>
    </row>
    <row r="2285" spans="1:6" x14ac:dyDescent="0.35">
      <c r="A2285" t="s">
        <v>32</v>
      </c>
      <c r="B2285" t="s">
        <v>338</v>
      </c>
      <c r="C2285">
        <v>1</v>
      </c>
      <c r="D2285" t="s">
        <v>177</v>
      </c>
      <c r="E2285" t="s">
        <v>140</v>
      </c>
      <c r="F2285" t="s">
        <v>140</v>
      </c>
    </row>
    <row r="2286" spans="1:6" x14ac:dyDescent="0.35">
      <c r="A2286" t="s">
        <v>32</v>
      </c>
      <c r="B2286" t="s">
        <v>339</v>
      </c>
      <c r="C2286">
        <v>172</v>
      </c>
      <c r="D2286" t="s">
        <v>451</v>
      </c>
      <c r="E2286" t="s">
        <v>446</v>
      </c>
      <c r="F2286" t="s">
        <v>359</v>
      </c>
    </row>
    <row r="2288" spans="1:6" x14ac:dyDescent="0.35">
      <c r="A2288" t="s">
        <v>1026</v>
      </c>
    </row>
    <row r="2289" spans="1:18" x14ac:dyDescent="0.35">
      <c r="A2289" t="s">
        <v>2</v>
      </c>
      <c r="B2289" t="s">
        <v>3</v>
      </c>
      <c r="C2289" t="s">
        <v>1027</v>
      </c>
      <c r="D2289" t="s">
        <v>1028</v>
      </c>
      <c r="E2289" t="s">
        <v>1029</v>
      </c>
      <c r="F2289" t="s">
        <v>1030</v>
      </c>
      <c r="G2289" t="s">
        <v>1031</v>
      </c>
      <c r="H2289" t="s">
        <v>1032</v>
      </c>
      <c r="I2289" t="s">
        <v>1033</v>
      </c>
      <c r="J2289" t="s">
        <v>1034</v>
      </c>
      <c r="K2289" t="s">
        <v>1035</v>
      </c>
      <c r="L2289" t="s">
        <v>1036</v>
      </c>
      <c r="M2289" t="s">
        <v>1037</v>
      </c>
      <c r="N2289" t="s">
        <v>1038</v>
      </c>
      <c r="O2289" t="s">
        <v>1039</v>
      </c>
      <c r="P2289" t="s">
        <v>1040</v>
      </c>
      <c r="Q2289" t="s">
        <v>1041</v>
      </c>
      <c r="R2289" t="s">
        <v>1042</v>
      </c>
    </row>
    <row r="2290" spans="1:18" x14ac:dyDescent="0.35">
      <c r="A2290" t="s">
        <v>8</v>
      </c>
      <c r="B2290">
        <v>446</v>
      </c>
      <c r="C2290" t="s">
        <v>973</v>
      </c>
      <c r="D2290" t="s">
        <v>1019</v>
      </c>
      <c r="E2290" t="s">
        <v>1010</v>
      </c>
      <c r="F2290" t="s">
        <v>242</v>
      </c>
      <c r="G2290" t="s">
        <v>1043</v>
      </c>
      <c r="H2290" t="s">
        <v>1014</v>
      </c>
      <c r="I2290" t="s">
        <v>1044</v>
      </c>
      <c r="J2290" t="s">
        <v>1043</v>
      </c>
      <c r="K2290" t="s">
        <v>810</v>
      </c>
      <c r="L2290" t="s">
        <v>1018</v>
      </c>
      <c r="M2290" t="s">
        <v>775</v>
      </c>
      <c r="N2290" t="s">
        <v>121</v>
      </c>
      <c r="O2290" t="s">
        <v>660</v>
      </c>
      <c r="P2290" t="s">
        <v>733</v>
      </c>
      <c r="Q2290" t="s">
        <v>1045</v>
      </c>
      <c r="R2290" t="s">
        <v>140</v>
      </c>
    </row>
    <row r="2291" spans="1:18" x14ac:dyDescent="0.35">
      <c r="A2291" t="s">
        <v>9</v>
      </c>
      <c r="B2291">
        <v>461</v>
      </c>
      <c r="C2291" t="s">
        <v>929</v>
      </c>
      <c r="D2291" t="s">
        <v>775</v>
      </c>
      <c r="E2291" t="s">
        <v>1008</v>
      </c>
      <c r="F2291" t="s">
        <v>588</v>
      </c>
      <c r="G2291" t="s">
        <v>1046</v>
      </c>
      <c r="H2291" t="s">
        <v>1008</v>
      </c>
      <c r="I2291" t="s">
        <v>838</v>
      </c>
      <c r="J2291" t="s">
        <v>919</v>
      </c>
      <c r="K2291" t="s">
        <v>538</v>
      </c>
      <c r="L2291" t="s">
        <v>1047</v>
      </c>
      <c r="M2291" t="s">
        <v>1016</v>
      </c>
      <c r="N2291" t="s">
        <v>121</v>
      </c>
      <c r="O2291" t="s">
        <v>919</v>
      </c>
      <c r="P2291" t="s">
        <v>1048</v>
      </c>
      <c r="Q2291" t="s">
        <v>950</v>
      </c>
      <c r="R2291" t="s">
        <v>1022</v>
      </c>
    </row>
    <row r="2292" spans="1:18" x14ac:dyDescent="0.35">
      <c r="A2292" t="s">
        <v>10</v>
      </c>
      <c r="B2292">
        <v>414</v>
      </c>
      <c r="C2292" t="s">
        <v>1049</v>
      </c>
      <c r="D2292" t="s">
        <v>1019</v>
      </c>
      <c r="E2292" t="s">
        <v>1016</v>
      </c>
      <c r="F2292" t="s">
        <v>738</v>
      </c>
      <c r="G2292" t="s">
        <v>1050</v>
      </c>
      <c r="H2292" t="s">
        <v>1021</v>
      </c>
      <c r="I2292" t="s">
        <v>1051</v>
      </c>
      <c r="J2292" t="s">
        <v>1007</v>
      </c>
      <c r="K2292" t="s">
        <v>489</v>
      </c>
      <c r="L2292" t="s">
        <v>939</v>
      </c>
      <c r="M2292" t="s">
        <v>1011</v>
      </c>
      <c r="N2292" t="s">
        <v>147</v>
      </c>
      <c r="O2292" t="s">
        <v>548</v>
      </c>
      <c r="P2292" t="s">
        <v>1018</v>
      </c>
      <c r="Q2292" t="s">
        <v>1052</v>
      </c>
      <c r="R2292" t="s">
        <v>1009</v>
      </c>
    </row>
    <row r="2293" spans="1:18" x14ac:dyDescent="0.35">
      <c r="A2293" t="s">
        <v>11</v>
      </c>
      <c r="B2293">
        <v>477</v>
      </c>
      <c r="C2293" t="s">
        <v>1053</v>
      </c>
      <c r="D2293" t="s">
        <v>1054</v>
      </c>
      <c r="E2293" t="s">
        <v>1019</v>
      </c>
      <c r="F2293" t="s">
        <v>627</v>
      </c>
      <c r="G2293" t="s">
        <v>1016</v>
      </c>
      <c r="H2293" t="s">
        <v>1054</v>
      </c>
      <c r="I2293" t="s">
        <v>527</v>
      </c>
      <c r="J2293" t="s">
        <v>1055</v>
      </c>
      <c r="K2293" t="s">
        <v>543</v>
      </c>
      <c r="L2293" t="s">
        <v>1056</v>
      </c>
      <c r="M2293" t="s">
        <v>1013</v>
      </c>
      <c r="N2293" t="s">
        <v>961</v>
      </c>
      <c r="O2293" t="s">
        <v>664</v>
      </c>
      <c r="P2293" t="s">
        <v>919</v>
      </c>
      <c r="Q2293" t="s">
        <v>1057</v>
      </c>
      <c r="R2293" t="s">
        <v>140</v>
      </c>
    </row>
    <row r="2294" spans="1:18" x14ac:dyDescent="0.35">
      <c r="A2294" t="s">
        <v>12</v>
      </c>
      <c r="B2294">
        <v>490</v>
      </c>
      <c r="C2294" t="s">
        <v>838</v>
      </c>
      <c r="D2294" t="s">
        <v>1017</v>
      </c>
      <c r="E2294" t="s">
        <v>1008</v>
      </c>
      <c r="F2294" t="s">
        <v>360</v>
      </c>
      <c r="G2294" t="s">
        <v>1058</v>
      </c>
      <c r="H2294" t="s">
        <v>775</v>
      </c>
      <c r="I2294" t="s">
        <v>838</v>
      </c>
      <c r="J2294" t="s">
        <v>869</v>
      </c>
      <c r="K2294" t="s">
        <v>741</v>
      </c>
      <c r="L2294" t="s">
        <v>1054</v>
      </c>
      <c r="M2294" t="s">
        <v>1012</v>
      </c>
      <c r="N2294" t="s">
        <v>812</v>
      </c>
      <c r="O2294" t="s">
        <v>1059</v>
      </c>
      <c r="P2294" t="s">
        <v>515</v>
      </c>
      <c r="Q2294" t="s">
        <v>967</v>
      </c>
      <c r="R2294" t="s">
        <v>1008</v>
      </c>
    </row>
    <row r="2295" spans="1:18" x14ac:dyDescent="0.35">
      <c r="A2295" t="s">
        <v>13</v>
      </c>
      <c r="B2295">
        <v>409</v>
      </c>
      <c r="C2295" t="s">
        <v>977</v>
      </c>
      <c r="D2295" t="s">
        <v>1013</v>
      </c>
      <c r="E2295" t="s">
        <v>140</v>
      </c>
      <c r="F2295" t="s">
        <v>766</v>
      </c>
      <c r="G2295" t="s">
        <v>1060</v>
      </c>
      <c r="H2295" t="s">
        <v>1012</v>
      </c>
      <c r="I2295" t="s">
        <v>317</v>
      </c>
      <c r="J2295" t="s">
        <v>1048</v>
      </c>
      <c r="K2295" t="s">
        <v>45</v>
      </c>
      <c r="L2295" t="s">
        <v>1017</v>
      </c>
      <c r="M2295" t="s">
        <v>1008</v>
      </c>
      <c r="N2295" t="s">
        <v>1061</v>
      </c>
      <c r="O2295" t="s">
        <v>1062</v>
      </c>
      <c r="P2295" t="s">
        <v>107</v>
      </c>
      <c r="Q2295" t="s">
        <v>939</v>
      </c>
      <c r="R2295" t="s">
        <v>140</v>
      </c>
    </row>
    <row r="2296" spans="1:18" x14ac:dyDescent="0.35">
      <c r="A2296" t="s">
        <v>14</v>
      </c>
      <c r="B2296">
        <v>454</v>
      </c>
      <c r="C2296" t="s">
        <v>89</v>
      </c>
      <c r="D2296" t="s">
        <v>1063</v>
      </c>
      <c r="E2296" t="s">
        <v>1009</v>
      </c>
      <c r="F2296" t="s">
        <v>363</v>
      </c>
      <c r="G2296" t="s">
        <v>949</v>
      </c>
      <c r="H2296" t="s">
        <v>1058</v>
      </c>
      <c r="I2296" t="s">
        <v>1023</v>
      </c>
      <c r="J2296" t="s">
        <v>939</v>
      </c>
      <c r="K2296" t="s">
        <v>871</v>
      </c>
      <c r="L2296" t="s">
        <v>1050</v>
      </c>
      <c r="M2296" t="s">
        <v>775</v>
      </c>
      <c r="N2296" t="s">
        <v>187</v>
      </c>
      <c r="O2296" t="s">
        <v>838</v>
      </c>
      <c r="P2296" t="s">
        <v>1060</v>
      </c>
      <c r="Q2296" t="s">
        <v>1062</v>
      </c>
      <c r="R2296" t="s">
        <v>140</v>
      </c>
    </row>
    <row r="2297" spans="1:18" x14ac:dyDescent="0.35">
      <c r="A2297" t="s">
        <v>15</v>
      </c>
      <c r="B2297">
        <v>453</v>
      </c>
      <c r="C2297" t="s">
        <v>1044</v>
      </c>
      <c r="D2297" t="s">
        <v>1063</v>
      </c>
      <c r="E2297" t="s">
        <v>775</v>
      </c>
      <c r="F2297" t="s">
        <v>456</v>
      </c>
      <c r="G2297" t="s">
        <v>971</v>
      </c>
      <c r="H2297" t="s">
        <v>1010</v>
      </c>
      <c r="I2297" t="s">
        <v>929</v>
      </c>
      <c r="J2297" t="s">
        <v>971</v>
      </c>
      <c r="K2297" t="s">
        <v>712</v>
      </c>
      <c r="L2297" t="s">
        <v>1064</v>
      </c>
      <c r="M2297" t="s">
        <v>1016</v>
      </c>
      <c r="N2297" t="s">
        <v>111</v>
      </c>
      <c r="O2297" t="s">
        <v>458</v>
      </c>
      <c r="P2297" t="s">
        <v>1023</v>
      </c>
      <c r="Q2297" t="s">
        <v>664</v>
      </c>
      <c r="R2297" t="s">
        <v>140</v>
      </c>
    </row>
    <row r="2298" spans="1:18" x14ac:dyDescent="0.35">
      <c r="A2298" t="s">
        <v>16</v>
      </c>
      <c r="B2298">
        <v>499</v>
      </c>
      <c r="C2298" t="s">
        <v>1061</v>
      </c>
      <c r="D2298" t="s">
        <v>1008</v>
      </c>
      <c r="E2298" t="s">
        <v>1010</v>
      </c>
      <c r="F2298" t="s">
        <v>980</v>
      </c>
      <c r="G2298" t="s">
        <v>1055</v>
      </c>
      <c r="H2298" t="s">
        <v>949</v>
      </c>
      <c r="I2298" t="s">
        <v>996</v>
      </c>
      <c r="J2298" t="s">
        <v>1058</v>
      </c>
      <c r="K2298" t="s">
        <v>289</v>
      </c>
      <c r="L2298" t="s">
        <v>1047</v>
      </c>
      <c r="M2298" t="s">
        <v>1013</v>
      </c>
      <c r="N2298" t="s">
        <v>119</v>
      </c>
      <c r="O2298" t="s">
        <v>1018</v>
      </c>
      <c r="P2298" t="s">
        <v>1064</v>
      </c>
      <c r="Q2298" t="s">
        <v>1064</v>
      </c>
      <c r="R2298" t="s">
        <v>140</v>
      </c>
    </row>
    <row r="2299" spans="1:18" x14ac:dyDescent="0.35">
      <c r="A2299" t="s">
        <v>17</v>
      </c>
      <c r="B2299">
        <v>433</v>
      </c>
      <c r="C2299" t="s">
        <v>1049</v>
      </c>
      <c r="D2299" t="s">
        <v>1054</v>
      </c>
      <c r="E2299" t="s">
        <v>1022</v>
      </c>
      <c r="F2299" t="s">
        <v>51</v>
      </c>
      <c r="G2299" t="s">
        <v>1048</v>
      </c>
      <c r="H2299" t="s">
        <v>949</v>
      </c>
      <c r="I2299" t="s">
        <v>824</v>
      </c>
      <c r="J2299" t="s">
        <v>1007</v>
      </c>
      <c r="K2299" t="s">
        <v>379</v>
      </c>
      <c r="L2299" t="s">
        <v>1051</v>
      </c>
      <c r="M2299" t="s">
        <v>1063</v>
      </c>
      <c r="N2299" t="s">
        <v>1065</v>
      </c>
      <c r="O2299" t="s">
        <v>1003</v>
      </c>
      <c r="P2299" t="s">
        <v>1051</v>
      </c>
      <c r="Q2299" t="s">
        <v>1060</v>
      </c>
      <c r="R2299" t="s">
        <v>1010</v>
      </c>
    </row>
    <row r="2300" spans="1:18" x14ac:dyDescent="0.35">
      <c r="A2300" t="s">
        <v>18</v>
      </c>
      <c r="B2300">
        <v>442</v>
      </c>
      <c r="C2300" t="s">
        <v>394</v>
      </c>
      <c r="D2300" t="s">
        <v>1054</v>
      </c>
      <c r="E2300" t="s">
        <v>1009</v>
      </c>
      <c r="F2300" t="s">
        <v>582</v>
      </c>
      <c r="G2300" t="s">
        <v>1017</v>
      </c>
      <c r="H2300" t="s">
        <v>1014</v>
      </c>
      <c r="I2300" t="s">
        <v>824</v>
      </c>
      <c r="J2300" t="s">
        <v>1066</v>
      </c>
      <c r="K2300" t="s">
        <v>623</v>
      </c>
      <c r="L2300" t="s">
        <v>940</v>
      </c>
      <c r="M2300" t="s">
        <v>1013</v>
      </c>
      <c r="N2300" t="s">
        <v>985</v>
      </c>
      <c r="O2300" t="s">
        <v>838</v>
      </c>
      <c r="P2300" t="s">
        <v>903</v>
      </c>
      <c r="Q2300" t="s">
        <v>1051</v>
      </c>
      <c r="R2300" t="s">
        <v>1016</v>
      </c>
    </row>
    <row r="2301" spans="1:18" x14ac:dyDescent="0.35">
      <c r="A2301" t="s">
        <v>19</v>
      </c>
      <c r="B2301">
        <v>456</v>
      </c>
      <c r="C2301" t="s">
        <v>1052</v>
      </c>
      <c r="D2301" t="s">
        <v>1014</v>
      </c>
      <c r="E2301" t="s">
        <v>1022</v>
      </c>
      <c r="F2301" t="s">
        <v>618</v>
      </c>
      <c r="G2301" t="s">
        <v>1017</v>
      </c>
      <c r="H2301" t="s">
        <v>1008</v>
      </c>
      <c r="I2301" t="s">
        <v>345</v>
      </c>
      <c r="J2301" t="s">
        <v>1054</v>
      </c>
      <c r="K2301" t="s">
        <v>471</v>
      </c>
      <c r="L2301" t="s">
        <v>733</v>
      </c>
      <c r="M2301" t="s">
        <v>1010</v>
      </c>
      <c r="N2301" t="s">
        <v>953</v>
      </c>
      <c r="O2301" t="s">
        <v>950</v>
      </c>
      <c r="P2301" t="s">
        <v>996</v>
      </c>
      <c r="Q2301" t="s">
        <v>1067</v>
      </c>
      <c r="R2301" t="s">
        <v>140</v>
      </c>
    </row>
    <row r="2302" spans="1:18" x14ac:dyDescent="0.35">
      <c r="A2302" t="s">
        <v>20</v>
      </c>
      <c r="B2302">
        <v>459</v>
      </c>
      <c r="C2302" t="s">
        <v>1057</v>
      </c>
      <c r="D2302" t="s">
        <v>1012</v>
      </c>
      <c r="E2302" t="s">
        <v>1022</v>
      </c>
      <c r="F2302" t="s">
        <v>882</v>
      </c>
      <c r="G2302" t="s">
        <v>1020</v>
      </c>
      <c r="H2302" t="s">
        <v>1012</v>
      </c>
      <c r="I2302" t="s">
        <v>1047</v>
      </c>
      <c r="J2302" t="s">
        <v>1064</v>
      </c>
      <c r="K2302" t="s">
        <v>771</v>
      </c>
      <c r="L2302" t="s">
        <v>1003</v>
      </c>
      <c r="M2302" t="s">
        <v>1013</v>
      </c>
      <c r="N2302" t="s">
        <v>991</v>
      </c>
      <c r="O2302" t="s">
        <v>1048</v>
      </c>
      <c r="P2302" t="s">
        <v>1068</v>
      </c>
      <c r="Q2302" t="s">
        <v>1066</v>
      </c>
      <c r="R2302" t="s">
        <v>1008</v>
      </c>
    </row>
    <row r="2303" spans="1:18" x14ac:dyDescent="0.35">
      <c r="A2303" t="s">
        <v>21</v>
      </c>
      <c r="B2303">
        <v>441</v>
      </c>
      <c r="C2303" t="s">
        <v>664</v>
      </c>
      <c r="D2303" t="s">
        <v>1019</v>
      </c>
      <c r="E2303" t="s">
        <v>1008</v>
      </c>
      <c r="F2303" t="s">
        <v>49</v>
      </c>
      <c r="G2303" t="s">
        <v>954</v>
      </c>
      <c r="H2303" t="s">
        <v>1019</v>
      </c>
      <c r="I2303" t="s">
        <v>954</v>
      </c>
      <c r="J2303" t="s">
        <v>1068</v>
      </c>
      <c r="K2303" t="s">
        <v>674</v>
      </c>
      <c r="L2303" t="s">
        <v>1061</v>
      </c>
      <c r="M2303" t="s">
        <v>1058</v>
      </c>
      <c r="N2303" t="s">
        <v>103</v>
      </c>
      <c r="O2303" t="s">
        <v>733</v>
      </c>
      <c r="P2303" t="s">
        <v>1048</v>
      </c>
      <c r="Q2303" t="s">
        <v>1047</v>
      </c>
      <c r="R2303" t="s">
        <v>140</v>
      </c>
    </row>
    <row r="2304" spans="1:18" x14ac:dyDescent="0.35">
      <c r="A2304" t="s">
        <v>22</v>
      </c>
      <c r="B2304">
        <v>431</v>
      </c>
      <c r="C2304" t="s">
        <v>967</v>
      </c>
      <c r="D2304" t="s">
        <v>1016</v>
      </c>
      <c r="E2304" t="s">
        <v>1016</v>
      </c>
      <c r="F2304" t="s">
        <v>832</v>
      </c>
      <c r="G2304" t="s">
        <v>1020</v>
      </c>
      <c r="H2304" t="s">
        <v>1054</v>
      </c>
      <c r="I2304" t="s">
        <v>838</v>
      </c>
      <c r="J2304" t="s">
        <v>1023</v>
      </c>
      <c r="K2304" t="s">
        <v>752</v>
      </c>
      <c r="L2304" t="s">
        <v>1051</v>
      </c>
      <c r="M2304" t="s">
        <v>1010</v>
      </c>
      <c r="N2304" t="s">
        <v>548</v>
      </c>
      <c r="O2304" t="s">
        <v>1058</v>
      </c>
      <c r="P2304" t="s">
        <v>940</v>
      </c>
      <c r="Q2304" t="s">
        <v>664</v>
      </c>
      <c r="R2304" t="s">
        <v>140</v>
      </c>
    </row>
    <row r="2305" spans="1:18" x14ac:dyDescent="0.35">
      <c r="A2305" t="s">
        <v>23</v>
      </c>
      <c r="B2305">
        <v>432</v>
      </c>
      <c r="C2305" t="s">
        <v>929</v>
      </c>
      <c r="D2305" t="s">
        <v>1014</v>
      </c>
      <c r="E2305" t="s">
        <v>140</v>
      </c>
      <c r="F2305" t="s">
        <v>1069</v>
      </c>
      <c r="G2305" t="s">
        <v>1048</v>
      </c>
      <c r="H2305" t="s">
        <v>1066</v>
      </c>
      <c r="I2305" t="s">
        <v>1003</v>
      </c>
      <c r="J2305" t="s">
        <v>1070</v>
      </c>
      <c r="K2305" t="s">
        <v>360</v>
      </c>
      <c r="L2305" t="s">
        <v>1019</v>
      </c>
      <c r="M2305" t="s">
        <v>1014</v>
      </c>
      <c r="N2305" t="s">
        <v>660</v>
      </c>
      <c r="O2305" t="s">
        <v>89</v>
      </c>
      <c r="P2305" t="s">
        <v>1066</v>
      </c>
      <c r="Q2305" t="s">
        <v>824</v>
      </c>
      <c r="R2305" t="s">
        <v>1009</v>
      </c>
    </row>
    <row r="2306" spans="1:18" x14ac:dyDescent="0.35">
      <c r="A2306" t="s">
        <v>24</v>
      </c>
      <c r="B2306">
        <v>501</v>
      </c>
      <c r="C2306" t="s">
        <v>89</v>
      </c>
      <c r="D2306" t="s">
        <v>1019</v>
      </c>
      <c r="E2306" t="s">
        <v>1008</v>
      </c>
      <c r="F2306" t="s">
        <v>678</v>
      </c>
      <c r="G2306" t="s">
        <v>1011</v>
      </c>
      <c r="H2306" t="s">
        <v>1009</v>
      </c>
      <c r="I2306" t="s">
        <v>875</v>
      </c>
      <c r="J2306" t="s">
        <v>954</v>
      </c>
      <c r="K2306" t="s">
        <v>1071</v>
      </c>
      <c r="L2306" t="s">
        <v>1007</v>
      </c>
      <c r="M2306" t="s">
        <v>1066</v>
      </c>
      <c r="N2306" t="s">
        <v>113</v>
      </c>
      <c r="O2306" t="s">
        <v>1058</v>
      </c>
      <c r="P2306" t="s">
        <v>988</v>
      </c>
      <c r="Q2306" t="s">
        <v>515</v>
      </c>
      <c r="R2306" t="s">
        <v>1008</v>
      </c>
    </row>
    <row r="2307" spans="1:18" x14ac:dyDescent="0.35">
      <c r="A2307" t="s">
        <v>25</v>
      </c>
      <c r="B2307">
        <v>486</v>
      </c>
      <c r="C2307" t="s">
        <v>1053</v>
      </c>
      <c r="D2307" t="s">
        <v>1009</v>
      </c>
      <c r="E2307" t="s">
        <v>1019</v>
      </c>
      <c r="F2307" t="s">
        <v>794</v>
      </c>
      <c r="G2307" t="s">
        <v>1021</v>
      </c>
      <c r="H2307" t="s">
        <v>1063</v>
      </c>
      <c r="I2307" t="s">
        <v>458</v>
      </c>
      <c r="J2307" t="s">
        <v>1068</v>
      </c>
      <c r="K2307" t="s">
        <v>157</v>
      </c>
      <c r="L2307" t="s">
        <v>1070</v>
      </c>
      <c r="M2307" t="s">
        <v>1009</v>
      </c>
      <c r="N2307" t="s">
        <v>422</v>
      </c>
      <c r="O2307" t="s">
        <v>838</v>
      </c>
      <c r="P2307" t="s">
        <v>515</v>
      </c>
      <c r="Q2307" t="s">
        <v>1045</v>
      </c>
      <c r="R2307" t="s">
        <v>775</v>
      </c>
    </row>
    <row r="2308" spans="1:18" x14ac:dyDescent="0.35">
      <c r="A2308" t="s">
        <v>26</v>
      </c>
      <c r="B2308">
        <v>467</v>
      </c>
      <c r="C2308" t="s">
        <v>1072</v>
      </c>
      <c r="D2308" t="s">
        <v>1021</v>
      </c>
      <c r="E2308" t="s">
        <v>1016</v>
      </c>
      <c r="F2308" t="s">
        <v>467</v>
      </c>
      <c r="G2308" t="s">
        <v>1043</v>
      </c>
      <c r="H2308" t="s">
        <v>949</v>
      </c>
      <c r="I2308" t="s">
        <v>394</v>
      </c>
      <c r="J2308" t="s">
        <v>1017</v>
      </c>
      <c r="K2308" t="s">
        <v>57</v>
      </c>
      <c r="L2308" t="s">
        <v>971</v>
      </c>
      <c r="M2308" t="s">
        <v>1009</v>
      </c>
      <c r="N2308" t="s">
        <v>937</v>
      </c>
      <c r="O2308" t="s">
        <v>660</v>
      </c>
      <c r="P2308" t="s">
        <v>1073</v>
      </c>
      <c r="Q2308" t="s">
        <v>1051</v>
      </c>
      <c r="R2308" t="s">
        <v>1008</v>
      </c>
    </row>
    <row r="2309" spans="1:18" x14ac:dyDescent="0.35">
      <c r="A2309" t="s">
        <v>27</v>
      </c>
      <c r="B2309">
        <v>547</v>
      </c>
      <c r="C2309" t="s">
        <v>1044</v>
      </c>
      <c r="D2309" t="s">
        <v>1013</v>
      </c>
      <c r="E2309" t="s">
        <v>1013</v>
      </c>
      <c r="F2309" t="s">
        <v>620</v>
      </c>
      <c r="G2309" t="s">
        <v>1046</v>
      </c>
      <c r="H2309" t="s">
        <v>1012</v>
      </c>
      <c r="I2309" t="s">
        <v>1070</v>
      </c>
      <c r="J2309" t="s">
        <v>1055</v>
      </c>
      <c r="K2309" t="s">
        <v>888</v>
      </c>
      <c r="L2309" t="s">
        <v>1023</v>
      </c>
      <c r="M2309" t="s">
        <v>1063</v>
      </c>
      <c r="N2309" t="s">
        <v>837</v>
      </c>
      <c r="O2309" t="s">
        <v>1004</v>
      </c>
      <c r="P2309" t="s">
        <v>1052</v>
      </c>
      <c r="Q2309" t="s">
        <v>903</v>
      </c>
      <c r="R2309" t="s">
        <v>140</v>
      </c>
    </row>
    <row r="2310" spans="1:18" x14ac:dyDescent="0.35">
      <c r="A2310" t="s">
        <v>28</v>
      </c>
      <c r="B2310">
        <v>427</v>
      </c>
      <c r="C2310" t="s">
        <v>1065</v>
      </c>
      <c r="D2310" t="s">
        <v>1016</v>
      </c>
      <c r="E2310" t="s">
        <v>1012</v>
      </c>
      <c r="F2310" t="s">
        <v>738</v>
      </c>
      <c r="G2310" t="s">
        <v>1017</v>
      </c>
      <c r="H2310" t="s">
        <v>939</v>
      </c>
      <c r="I2310" t="s">
        <v>1052</v>
      </c>
      <c r="J2310" t="s">
        <v>1068</v>
      </c>
      <c r="K2310" t="s">
        <v>528</v>
      </c>
      <c r="L2310" t="s">
        <v>1070</v>
      </c>
      <c r="M2310" t="s">
        <v>1010</v>
      </c>
      <c r="N2310" t="s">
        <v>643</v>
      </c>
      <c r="O2310" t="s">
        <v>1018</v>
      </c>
      <c r="P2310" t="s">
        <v>1007</v>
      </c>
      <c r="Q2310" t="s">
        <v>1057</v>
      </c>
      <c r="R2310" t="s">
        <v>140</v>
      </c>
    </row>
    <row r="2311" spans="1:18" x14ac:dyDescent="0.35">
      <c r="A2311" t="s">
        <v>29</v>
      </c>
      <c r="B2311">
        <v>486</v>
      </c>
      <c r="C2311" t="s">
        <v>983</v>
      </c>
      <c r="D2311" t="s">
        <v>1019</v>
      </c>
      <c r="E2311" t="s">
        <v>1022</v>
      </c>
      <c r="F2311" t="s">
        <v>834</v>
      </c>
      <c r="G2311" t="s">
        <v>1073</v>
      </c>
      <c r="H2311" t="s">
        <v>1019</v>
      </c>
      <c r="I2311" t="s">
        <v>1047</v>
      </c>
      <c r="J2311" t="s">
        <v>733</v>
      </c>
      <c r="K2311" t="s">
        <v>932</v>
      </c>
      <c r="L2311" t="s">
        <v>824</v>
      </c>
      <c r="M2311" t="s">
        <v>1022</v>
      </c>
      <c r="N2311" t="s">
        <v>1072</v>
      </c>
      <c r="O2311" t="s">
        <v>869</v>
      </c>
      <c r="P2311" t="s">
        <v>919</v>
      </c>
      <c r="Q2311" t="s">
        <v>1047</v>
      </c>
      <c r="R2311" t="s">
        <v>140</v>
      </c>
    </row>
    <row r="2312" spans="1:18" x14ac:dyDescent="0.35">
      <c r="A2312" t="s">
        <v>30</v>
      </c>
      <c r="B2312">
        <v>534</v>
      </c>
      <c r="C2312" t="s">
        <v>977</v>
      </c>
      <c r="D2312" t="s">
        <v>1010</v>
      </c>
      <c r="E2312" t="s">
        <v>140</v>
      </c>
      <c r="F2312" t="s">
        <v>618</v>
      </c>
      <c r="G2312" t="s">
        <v>1043</v>
      </c>
      <c r="H2312" t="s">
        <v>775</v>
      </c>
      <c r="I2312" t="s">
        <v>1052</v>
      </c>
      <c r="J2312" t="s">
        <v>996</v>
      </c>
      <c r="K2312" t="s">
        <v>411</v>
      </c>
      <c r="L2312" t="s">
        <v>1044</v>
      </c>
      <c r="M2312" t="s">
        <v>1010</v>
      </c>
      <c r="N2312" t="s">
        <v>755</v>
      </c>
      <c r="O2312" t="s">
        <v>1047</v>
      </c>
      <c r="P2312" t="s">
        <v>919</v>
      </c>
      <c r="Q2312" t="s">
        <v>515</v>
      </c>
      <c r="R2312" t="s">
        <v>140</v>
      </c>
    </row>
    <row r="2313" spans="1:18" x14ac:dyDescent="0.35">
      <c r="A2313" t="s">
        <v>31</v>
      </c>
      <c r="B2313">
        <v>475</v>
      </c>
      <c r="C2313" t="s">
        <v>89</v>
      </c>
      <c r="D2313" t="s">
        <v>140</v>
      </c>
      <c r="E2313" t="s">
        <v>1010</v>
      </c>
      <c r="F2313" t="s">
        <v>101</v>
      </c>
      <c r="G2313" t="s">
        <v>1052</v>
      </c>
      <c r="H2313" t="s">
        <v>949</v>
      </c>
      <c r="I2313" t="s">
        <v>1045</v>
      </c>
      <c r="J2313" t="s">
        <v>1070</v>
      </c>
      <c r="K2313" t="s">
        <v>354</v>
      </c>
      <c r="L2313" t="s">
        <v>1060</v>
      </c>
      <c r="M2313" t="s">
        <v>140</v>
      </c>
      <c r="N2313" t="s">
        <v>716</v>
      </c>
      <c r="O2313" t="s">
        <v>115</v>
      </c>
      <c r="P2313" t="s">
        <v>87</v>
      </c>
      <c r="Q2313" t="s">
        <v>1020</v>
      </c>
      <c r="R2313" t="s">
        <v>1013</v>
      </c>
    </row>
    <row r="2314" spans="1:18" x14ac:dyDescent="0.35">
      <c r="A2314" t="s">
        <v>32</v>
      </c>
      <c r="B2314">
        <v>11120</v>
      </c>
      <c r="C2314" t="s">
        <v>1061</v>
      </c>
      <c r="D2314" t="s">
        <v>1063</v>
      </c>
      <c r="E2314" t="s">
        <v>1016</v>
      </c>
      <c r="F2314" t="s">
        <v>73</v>
      </c>
      <c r="G2314" t="s">
        <v>1043</v>
      </c>
      <c r="H2314" t="s">
        <v>1019</v>
      </c>
      <c r="I2314" t="s">
        <v>903</v>
      </c>
      <c r="J2314" t="s">
        <v>1051</v>
      </c>
      <c r="K2314" t="s">
        <v>340</v>
      </c>
      <c r="L2314" t="s">
        <v>869</v>
      </c>
      <c r="M2314" t="s">
        <v>1012</v>
      </c>
      <c r="N2314" t="s">
        <v>729</v>
      </c>
      <c r="O2314" t="s">
        <v>1062</v>
      </c>
      <c r="P2314" t="s">
        <v>1023</v>
      </c>
      <c r="Q2314" t="s">
        <v>1070</v>
      </c>
      <c r="R2314" t="s">
        <v>1008</v>
      </c>
    </row>
    <row r="2316" spans="1:18" x14ac:dyDescent="0.35">
      <c r="A2316" t="s">
        <v>1074</v>
      </c>
    </row>
    <row r="2317" spans="1:18" x14ac:dyDescent="0.35">
      <c r="A2317" t="s">
        <v>2</v>
      </c>
      <c r="B2317" t="s">
        <v>3</v>
      </c>
      <c r="C2317" t="s">
        <v>85</v>
      </c>
      <c r="D2317" t="s">
        <v>86</v>
      </c>
    </row>
    <row r="2318" spans="1:18" x14ac:dyDescent="0.35">
      <c r="A2318" t="s">
        <v>8</v>
      </c>
      <c r="B2318">
        <v>446</v>
      </c>
      <c r="C2318" t="s">
        <v>662</v>
      </c>
      <c r="D2318" t="s">
        <v>663</v>
      </c>
    </row>
    <row r="2319" spans="1:18" x14ac:dyDescent="0.35">
      <c r="A2319" t="s">
        <v>9</v>
      </c>
      <c r="B2319">
        <v>461</v>
      </c>
      <c r="C2319" t="s">
        <v>113</v>
      </c>
      <c r="D2319" t="s">
        <v>114</v>
      </c>
    </row>
    <row r="2320" spans="1:18" x14ac:dyDescent="0.35">
      <c r="A2320" t="s">
        <v>10</v>
      </c>
      <c r="B2320">
        <v>414</v>
      </c>
      <c r="C2320" t="s">
        <v>643</v>
      </c>
      <c r="D2320" t="s">
        <v>642</v>
      </c>
    </row>
    <row r="2321" spans="1:4" x14ac:dyDescent="0.35">
      <c r="A2321" t="s">
        <v>11</v>
      </c>
      <c r="B2321">
        <v>477</v>
      </c>
      <c r="C2321" t="s">
        <v>812</v>
      </c>
      <c r="D2321" t="s">
        <v>811</v>
      </c>
    </row>
    <row r="2322" spans="1:4" x14ac:dyDescent="0.35">
      <c r="A2322" t="s">
        <v>12</v>
      </c>
      <c r="B2322">
        <v>490</v>
      </c>
      <c r="C2322" t="s">
        <v>893</v>
      </c>
      <c r="D2322" t="s">
        <v>892</v>
      </c>
    </row>
    <row r="2323" spans="1:4" x14ac:dyDescent="0.35">
      <c r="A2323" t="s">
        <v>13</v>
      </c>
      <c r="B2323">
        <v>409</v>
      </c>
      <c r="C2323" t="s">
        <v>991</v>
      </c>
      <c r="D2323" t="s">
        <v>1075</v>
      </c>
    </row>
    <row r="2324" spans="1:4" x14ac:dyDescent="0.35">
      <c r="A2324" t="s">
        <v>14</v>
      </c>
      <c r="B2324">
        <v>454</v>
      </c>
      <c r="C2324" t="s">
        <v>993</v>
      </c>
      <c r="D2324" t="s">
        <v>992</v>
      </c>
    </row>
    <row r="2325" spans="1:4" x14ac:dyDescent="0.35">
      <c r="A2325" t="s">
        <v>15</v>
      </c>
      <c r="B2325">
        <v>454</v>
      </c>
      <c r="C2325" t="s">
        <v>462</v>
      </c>
      <c r="D2325" t="s">
        <v>461</v>
      </c>
    </row>
    <row r="2326" spans="1:4" x14ac:dyDescent="0.35">
      <c r="A2326" t="s">
        <v>16</v>
      </c>
      <c r="B2326">
        <v>499</v>
      </c>
      <c r="C2326" t="s">
        <v>993</v>
      </c>
      <c r="D2326" t="s">
        <v>992</v>
      </c>
    </row>
    <row r="2327" spans="1:4" x14ac:dyDescent="0.35">
      <c r="A2327" t="s">
        <v>17</v>
      </c>
      <c r="B2327">
        <v>433</v>
      </c>
      <c r="C2327" t="s">
        <v>286</v>
      </c>
      <c r="D2327" t="s">
        <v>285</v>
      </c>
    </row>
    <row r="2328" spans="1:4" x14ac:dyDescent="0.35">
      <c r="A2328" t="s">
        <v>18</v>
      </c>
      <c r="B2328">
        <v>442</v>
      </c>
      <c r="C2328" t="s">
        <v>1076</v>
      </c>
      <c r="D2328" t="s">
        <v>1077</v>
      </c>
    </row>
    <row r="2329" spans="1:4" x14ac:dyDescent="0.35">
      <c r="A2329" t="s">
        <v>19</v>
      </c>
      <c r="B2329">
        <v>456</v>
      </c>
      <c r="C2329" t="s">
        <v>269</v>
      </c>
      <c r="D2329" t="s">
        <v>270</v>
      </c>
    </row>
    <row r="2330" spans="1:4" x14ac:dyDescent="0.35">
      <c r="A2330" t="s">
        <v>20</v>
      </c>
      <c r="B2330">
        <v>460</v>
      </c>
      <c r="C2330" t="s">
        <v>812</v>
      </c>
      <c r="D2330" t="s">
        <v>811</v>
      </c>
    </row>
    <row r="2331" spans="1:4" x14ac:dyDescent="0.35">
      <c r="A2331" t="s">
        <v>21</v>
      </c>
      <c r="B2331">
        <v>441</v>
      </c>
      <c r="C2331" t="s">
        <v>99</v>
      </c>
      <c r="D2331" t="s">
        <v>100</v>
      </c>
    </row>
    <row r="2332" spans="1:4" x14ac:dyDescent="0.35">
      <c r="A2332" t="s">
        <v>22</v>
      </c>
      <c r="B2332">
        <v>431</v>
      </c>
      <c r="C2332" t="s">
        <v>147</v>
      </c>
      <c r="D2332" t="s">
        <v>930</v>
      </c>
    </row>
    <row r="2333" spans="1:4" x14ac:dyDescent="0.35">
      <c r="A2333" t="s">
        <v>23</v>
      </c>
      <c r="B2333">
        <v>432</v>
      </c>
      <c r="C2333" t="s">
        <v>89</v>
      </c>
      <c r="D2333" t="s">
        <v>90</v>
      </c>
    </row>
    <row r="2334" spans="1:4" x14ac:dyDescent="0.35">
      <c r="A2334" t="s">
        <v>24</v>
      </c>
      <c r="B2334">
        <v>501</v>
      </c>
      <c r="C2334" t="s">
        <v>749</v>
      </c>
      <c r="D2334" t="s">
        <v>748</v>
      </c>
    </row>
    <row r="2335" spans="1:4" x14ac:dyDescent="0.35">
      <c r="A2335" t="s">
        <v>25</v>
      </c>
      <c r="B2335">
        <v>486</v>
      </c>
      <c r="C2335" t="s">
        <v>968</v>
      </c>
      <c r="D2335" t="s">
        <v>969</v>
      </c>
    </row>
    <row r="2336" spans="1:4" x14ac:dyDescent="0.35">
      <c r="A2336" t="s">
        <v>26</v>
      </c>
      <c r="B2336">
        <v>467</v>
      </c>
      <c r="C2336" t="s">
        <v>893</v>
      </c>
      <c r="D2336" t="s">
        <v>892</v>
      </c>
    </row>
    <row r="2337" spans="1:4" x14ac:dyDescent="0.35">
      <c r="A2337" t="s">
        <v>27</v>
      </c>
      <c r="B2337">
        <v>547</v>
      </c>
      <c r="C2337" t="s">
        <v>1076</v>
      </c>
      <c r="D2337" t="s">
        <v>1077</v>
      </c>
    </row>
    <row r="2338" spans="1:4" x14ac:dyDescent="0.35">
      <c r="A2338" t="s">
        <v>28</v>
      </c>
      <c r="B2338">
        <v>427</v>
      </c>
      <c r="C2338" t="s">
        <v>131</v>
      </c>
      <c r="D2338" t="s">
        <v>132</v>
      </c>
    </row>
    <row r="2339" spans="1:4" x14ac:dyDescent="0.35">
      <c r="A2339" t="s">
        <v>29</v>
      </c>
      <c r="B2339">
        <v>486</v>
      </c>
      <c r="C2339" t="s">
        <v>755</v>
      </c>
      <c r="D2339" t="s">
        <v>941</v>
      </c>
    </row>
    <row r="2340" spans="1:4" x14ac:dyDescent="0.35">
      <c r="A2340" t="s">
        <v>30</v>
      </c>
      <c r="B2340">
        <v>534</v>
      </c>
      <c r="C2340" t="s">
        <v>443</v>
      </c>
      <c r="D2340" t="s">
        <v>442</v>
      </c>
    </row>
    <row r="2341" spans="1:4" x14ac:dyDescent="0.35">
      <c r="A2341" t="s">
        <v>31</v>
      </c>
      <c r="B2341">
        <v>476</v>
      </c>
      <c r="C2341" t="s">
        <v>917</v>
      </c>
      <c r="D2341" t="s">
        <v>916</v>
      </c>
    </row>
    <row r="2342" spans="1:4" x14ac:dyDescent="0.35">
      <c r="A2342" t="s">
        <v>32</v>
      </c>
      <c r="B2342">
        <v>11123</v>
      </c>
      <c r="C2342" t="s">
        <v>286</v>
      </c>
      <c r="D2342" t="s">
        <v>285</v>
      </c>
    </row>
    <row r="2344" spans="1:4" x14ac:dyDescent="0.35">
      <c r="A2344" t="s">
        <v>1078</v>
      </c>
    </row>
    <row r="2345" spans="1:4" x14ac:dyDescent="0.35">
      <c r="A2345" t="s">
        <v>2</v>
      </c>
      <c r="B2345" t="s">
        <v>3</v>
      </c>
      <c r="C2345" t="s">
        <v>85</v>
      </c>
      <c r="D2345" t="s">
        <v>86</v>
      </c>
    </row>
    <row r="2346" spans="1:4" x14ac:dyDescent="0.35">
      <c r="A2346" t="s">
        <v>8</v>
      </c>
      <c r="B2346">
        <v>446</v>
      </c>
      <c r="C2346" t="s">
        <v>993</v>
      </c>
      <c r="D2346" t="s">
        <v>992</v>
      </c>
    </row>
    <row r="2347" spans="1:4" x14ac:dyDescent="0.35">
      <c r="A2347" t="s">
        <v>9</v>
      </c>
      <c r="B2347">
        <v>461</v>
      </c>
      <c r="C2347" t="s">
        <v>901</v>
      </c>
      <c r="D2347" t="s">
        <v>902</v>
      </c>
    </row>
    <row r="2348" spans="1:4" x14ac:dyDescent="0.35">
      <c r="A2348" t="s">
        <v>10</v>
      </c>
      <c r="B2348">
        <v>414</v>
      </c>
      <c r="C2348" t="s">
        <v>706</v>
      </c>
      <c r="D2348" t="s">
        <v>707</v>
      </c>
    </row>
    <row r="2349" spans="1:4" x14ac:dyDescent="0.35">
      <c r="A2349" t="s">
        <v>11</v>
      </c>
      <c r="B2349">
        <v>477</v>
      </c>
      <c r="C2349" t="s">
        <v>119</v>
      </c>
      <c r="D2349" t="s">
        <v>120</v>
      </c>
    </row>
    <row r="2350" spans="1:4" x14ac:dyDescent="0.35">
      <c r="A2350" t="s">
        <v>12</v>
      </c>
      <c r="B2350">
        <v>490</v>
      </c>
      <c r="C2350" t="s">
        <v>293</v>
      </c>
      <c r="D2350" t="s">
        <v>539</v>
      </c>
    </row>
    <row r="2351" spans="1:4" x14ac:dyDescent="0.35">
      <c r="A2351" t="s">
        <v>13</v>
      </c>
      <c r="B2351">
        <v>409</v>
      </c>
      <c r="C2351" t="s">
        <v>187</v>
      </c>
      <c r="D2351" t="s">
        <v>188</v>
      </c>
    </row>
    <row r="2352" spans="1:4" x14ac:dyDescent="0.35">
      <c r="A2352" t="s">
        <v>14</v>
      </c>
      <c r="B2352">
        <v>454</v>
      </c>
      <c r="C2352" t="s">
        <v>446</v>
      </c>
      <c r="D2352" t="s">
        <v>447</v>
      </c>
    </row>
    <row r="2353" spans="1:4" x14ac:dyDescent="0.35">
      <c r="A2353" t="s">
        <v>15</v>
      </c>
      <c r="B2353">
        <v>454</v>
      </c>
      <c r="C2353" t="s">
        <v>867</v>
      </c>
      <c r="D2353" t="s">
        <v>868</v>
      </c>
    </row>
    <row r="2354" spans="1:4" x14ac:dyDescent="0.35">
      <c r="A2354" t="s">
        <v>16</v>
      </c>
      <c r="B2354">
        <v>499</v>
      </c>
      <c r="C2354" t="s">
        <v>412</v>
      </c>
      <c r="D2354" t="s">
        <v>413</v>
      </c>
    </row>
    <row r="2355" spans="1:4" x14ac:dyDescent="0.35">
      <c r="A2355" t="s">
        <v>17</v>
      </c>
      <c r="B2355">
        <v>433</v>
      </c>
      <c r="C2355" t="s">
        <v>746</v>
      </c>
      <c r="D2355" t="s">
        <v>745</v>
      </c>
    </row>
    <row r="2356" spans="1:4" x14ac:dyDescent="0.35">
      <c r="A2356" t="s">
        <v>18</v>
      </c>
      <c r="B2356">
        <v>442</v>
      </c>
      <c r="C2356" t="s">
        <v>187</v>
      </c>
      <c r="D2356" t="s">
        <v>188</v>
      </c>
    </row>
    <row r="2357" spans="1:4" x14ac:dyDescent="0.35">
      <c r="A2357" t="s">
        <v>19</v>
      </c>
      <c r="B2357">
        <v>456</v>
      </c>
      <c r="C2357" t="s">
        <v>119</v>
      </c>
      <c r="D2357" t="s">
        <v>120</v>
      </c>
    </row>
    <row r="2358" spans="1:4" x14ac:dyDescent="0.35">
      <c r="A2358" t="s">
        <v>20</v>
      </c>
      <c r="B2358">
        <v>460</v>
      </c>
      <c r="C2358" t="s">
        <v>521</v>
      </c>
      <c r="D2358" t="s">
        <v>520</v>
      </c>
    </row>
    <row r="2359" spans="1:4" x14ac:dyDescent="0.35">
      <c r="A2359" t="s">
        <v>21</v>
      </c>
      <c r="B2359">
        <v>441</v>
      </c>
      <c r="C2359" t="s">
        <v>103</v>
      </c>
      <c r="D2359" t="s">
        <v>104</v>
      </c>
    </row>
    <row r="2360" spans="1:4" x14ac:dyDescent="0.35">
      <c r="A2360" t="s">
        <v>22</v>
      </c>
      <c r="B2360">
        <v>431</v>
      </c>
      <c r="C2360" t="s">
        <v>286</v>
      </c>
      <c r="D2360" t="s">
        <v>285</v>
      </c>
    </row>
    <row r="2361" spans="1:4" x14ac:dyDescent="0.35">
      <c r="A2361" t="s">
        <v>23</v>
      </c>
      <c r="B2361">
        <v>432</v>
      </c>
      <c r="C2361" t="s">
        <v>970</v>
      </c>
      <c r="D2361" t="s">
        <v>1079</v>
      </c>
    </row>
    <row r="2362" spans="1:4" x14ac:dyDescent="0.35">
      <c r="A2362" t="s">
        <v>24</v>
      </c>
      <c r="B2362">
        <v>501</v>
      </c>
      <c r="C2362" t="s">
        <v>614</v>
      </c>
      <c r="D2362" t="s">
        <v>613</v>
      </c>
    </row>
    <row r="2363" spans="1:4" x14ac:dyDescent="0.35">
      <c r="A2363" t="s">
        <v>25</v>
      </c>
      <c r="B2363">
        <v>486</v>
      </c>
      <c r="C2363" t="s">
        <v>192</v>
      </c>
      <c r="D2363" t="s">
        <v>191</v>
      </c>
    </row>
    <row r="2364" spans="1:4" x14ac:dyDescent="0.35">
      <c r="A2364" t="s">
        <v>26</v>
      </c>
      <c r="B2364">
        <v>467</v>
      </c>
      <c r="C2364" t="s">
        <v>674</v>
      </c>
      <c r="D2364" t="s">
        <v>675</v>
      </c>
    </row>
    <row r="2365" spans="1:4" x14ac:dyDescent="0.35">
      <c r="A2365" t="s">
        <v>27</v>
      </c>
      <c r="B2365">
        <v>547</v>
      </c>
      <c r="C2365" t="s">
        <v>614</v>
      </c>
      <c r="D2365" t="s">
        <v>613</v>
      </c>
    </row>
    <row r="2366" spans="1:4" x14ac:dyDescent="0.35">
      <c r="A2366" t="s">
        <v>28</v>
      </c>
      <c r="B2366">
        <v>427</v>
      </c>
      <c r="C2366" t="s">
        <v>749</v>
      </c>
      <c r="D2366" t="s">
        <v>748</v>
      </c>
    </row>
    <row r="2367" spans="1:4" x14ac:dyDescent="0.35">
      <c r="A2367" t="s">
        <v>29</v>
      </c>
      <c r="B2367">
        <v>486</v>
      </c>
      <c r="C2367" t="s">
        <v>746</v>
      </c>
      <c r="D2367" t="s">
        <v>745</v>
      </c>
    </row>
    <row r="2368" spans="1:4" x14ac:dyDescent="0.35">
      <c r="A2368" t="s">
        <v>30</v>
      </c>
      <c r="B2368">
        <v>534</v>
      </c>
      <c r="C2368" t="s">
        <v>641</v>
      </c>
      <c r="D2368" t="s">
        <v>640</v>
      </c>
    </row>
    <row r="2369" spans="1:4" x14ac:dyDescent="0.35">
      <c r="A2369" t="s">
        <v>31</v>
      </c>
      <c r="B2369">
        <v>476</v>
      </c>
      <c r="C2369" t="s">
        <v>511</v>
      </c>
      <c r="D2369" t="s">
        <v>510</v>
      </c>
    </row>
    <row r="2370" spans="1:4" x14ac:dyDescent="0.35">
      <c r="A2370" t="s">
        <v>32</v>
      </c>
      <c r="B2370">
        <v>11123</v>
      </c>
      <c r="C2370" t="s">
        <v>1080</v>
      </c>
      <c r="D2370" t="s">
        <v>1081</v>
      </c>
    </row>
    <row r="2372" spans="1:4" x14ac:dyDescent="0.35">
      <c r="A2372" t="s">
        <v>1082</v>
      </c>
    </row>
    <row r="2373" spans="1:4" x14ac:dyDescent="0.35">
      <c r="A2373" t="s">
        <v>2</v>
      </c>
      <c r="B2373" t="s">
        <v>3</v>
      </c>
      <c r="C2373" t="s">
        <v>85</v>
      </c>
      <c r="D2373" t="s">
        <v>86</v>
      </c>
    </row>
    <row r="2374" spans="1:4" x14ac:dyDescent="0.35">
      <c r="A2374" t="s">
        <v>8</v>
      </c>
      <c r="B2374">
        <v>446</v>
      </c>
      <c r="C2374" t="s">
        <v>446</v>
      </c>
      <c r="D2374" t="s">
        <v>447</v>
      </c>
    </row>
    <row r="2375" spans="1:4" x14ac:dyDescent="0.35">
      <c r="A2375" t="s">
        <v>9</v>
      </c>
      <c r="B2375">
        <v>461</v>
      </c>
      <c r="C2375" t="s">
        <v>848</v>
      </c>
      <c r="D2375" t="s">
        <v>989</v>
      </c>
    </row>
    <row r="2376" spans="1:4" x14ac:dyDescent="0.35">
      <c r="A2376" t="s">
        <v>10</v>
      </c>
      <c r="B2376">
        <v>414</v>
      </c>
      <c r="C2376" t="s">
        <v>511</v>
      </c>
      <c r="D2376" t="s">
        <v>510</v>
      </c>
    </row>
    <row r="2377" spans="1:4" x14ac:dyDescent="0.35">
      <c r="A2377" t="s">
        <v>11</v>
      </c>
      <c r="B2377">
        <v>477</v>
      </c>
      <c r="C2377" t="s">
        <v>511</v>
      </c>
      <c r="D2377" t="s">
        <v>510</v>
      </c>
    </row>
    <row r="2378" spans="1:4" x14ac:dyDescent="0.35">
      <c r="A2378" t="s">
        <v>12</v>
      </c>
      <c r="B2378">
        <v>490</v>
      </c>
      <c r="C2378" t="s">
        <v>261</v>
      </c>
      <c r="D2378" t="s">
        <v>260</v>
      </c>
    </row>
    <row r="2379" spans="1:4" x14ac:dyDescent="0.35">
      <c r="A2379" t="s">
        <v>13</v>
      </c>
      <c r="B2379">
        <v>409</v>
      </c>
      <c r="C2379" t="s">
        <v>749</v>
      </c>
      <c r="D2379" t="s">
        <v>748</v>
      </c>
    </row>
    <row r="2380" spans="1:4" x14ac:dyDescent="0.35">
      <c r="A2380" t="s">
        <v>14</v>
      </c>
      <c r="B2380">
        <v>454</v>
      </c>
      <c r="C2380" t="s">
        <v>659</v>
      </c>
      <c r="D2380" t="s">
        <v>658</v>
      </c>
    </row>
    <row r="2381" spans="1:4" x14ac:dyDescent="0.35">
      <c r="A2381" t="s">
        <v>15</v>
      </c>
      <c r="B2381">
        <v>454</v>
      </c>
      <c r="C2381" t="s">
        <v>521</v>
      </c>
      <c r="D2381" t="s">
        <v>520</v>
      </c>
    </row>
    <row r="2382" spans="1:4" x14ac:dyDescent="0.35">
      <c r="A2382" t="s">
        <v>16</v>
      </c>
      <c r="B2382">
        <v>499</v>
      </c>
      <c r="C2382" t="s">
        <v>762</v>
      </c>
      <c r="D2382" t="s">
        <v>763</v>
      </c>
    </row>
    <row r="2383" spans="1:4" x14ac:dyDescent="0.35">
      <c r="A2383" t="s">
        <v>17</v>
      </c>
      <c r="B2383">
        <v>433</v>
      </c>
      <c r="C2383" t="s">
        <v>741</v>
      </c>
      <c r="D2383" t="s">
        <v>740</v>
      </c>
    </row>
    <row r="2384" spans="1:4" x14ac:dyDescent="0.35">
      <c r="A2384" t="s">
        <v>18</v>
      </c>
      <c r="B2384">
        <v>442</v>
      </c>
      <c r="C2384" t="s">
        <v>1083</v>
      </c>
      <c r="D2384" t="s">
        <v>1084</v>
      </c>
    </row>
    <row r="2385" spans="1:4" x14ac:dyDescent="0.35">
      <c r="A2385" t="s">
        <v>19</v>
      </c>
      <c r="B2385">
        <v>456</v>
      </c>
      <c r="C2385" t="s">
        <v>101</v>
      </c>
      <c r="D2385" t="s">
        <v>102</v>
      </c>
    </row>
    <row r="2386" spans="1:4" x14ac:dyDescent="0.35">
      <c r="A2386" t="s">
        <v>20</v>
      </c>
      <c r="B2386">
        <v>460</v>
      </c>
      <c r="C2386" t="s">
        <v>1085</v>
      </c>
      <c r="D2386" t="s">
        <v>1086</v>
      </c>
    </row>
    <row r="2387" spans="1:4" x14ac:dyDescent="0.35">
      <c r="A2387" t="s">
        <v>21</v>
      </c>
      <c r="B2387">
        <v>441</v>
      </c>
      <c r="C2387" t="s">
        <v>103</v>
      </c>
      <c r="D2387" t="s">
        <v>104</v>
      </c>
    </row>
    <row r="2388" spans="1:4" x14ac:dyDescent="0.35">
      <c r="A2388" t="s">
        <v>22</v>
      </c>
      <c r="B2388">
        <v>431</v>
      </c>
      <c r="C2388" t="s">
        <v>127</v>
      </c>
      <c r="D2388" t="s">
        <v>128</v>
      </c>
    </row>
    <row r="2389" spans="1:4" x14ac:dyDescent="0.35">
      <c r="A2389" t="s">
        <v>23</v>
      </c>
      <c r="B2389">
        <v>432</v>
      </c>
      <c r="C2389" t="s">
        <v>755</v>
      </c>
      <c r="D2389" t="s">
        <v>941</v>
      </c>
    </row>
    <row r="2390" spans="1:4" x14ac:dyDescent="0.35">
      <c r="A2390" t="s">
        <v>24</v>
      </c>
      <c r="B2390">
        <v>501</v>
      </c>
      <c r="C2390" t="s">
        <v>1087</v>
      </c>
      <c r="D2390" t="s">
        <v>1088</v>
      </c>
    </row>
    <row r="2391" spans="1:4" x14ac:dyDescent="0.35">
      <c r="A2391" t="s">
        <v>25</v>
      </c>
      <c r="B2391">
        <v>486</v>
      </c>
      <c r="C2391" t="s">
        <v>598</v>
      </c>
      <c r="D2391" t="s">
        <v>597</v>
      </c>
    </row>
    <row r="2392" spans="1:4" x14ac:dyDescent="0.35">
      <c r="A2392" t="s">
        <v>26</v>
      </c>
      <c r="B2392">
        <v>467</v>
      </c>
      <c r="C2392" t="s">
        <v>913</v>
      </c>
      <c r="D2392" t="s">
        <v>914</v>
      </c>
    </row>
    <row r="2393" spans="1:4" x14ac:dyDescent="0.35">
      <c r="A2393" t="s">
        <v>27</v>
      </c>
      <c r="B2393">
        <v>547</v>
      </c>
      <c r="C2393" t="s">
        <v>564</v>
      </c>
      <c r="D2393" t="s">
        <v>563</v>
      </c>
    </row>
    <row r="2394" spans="1:4" x14ac:dyDescent="0.35">
      <c r="A2394" t="s">
        <v>28</v>
      </c>
      <c r="B2394">
        <v>427</v>
      </c>
      <c r="C2394" t="s">
        <v>446</v>
      </c>
      <c r="D2394" t="s">
        <v>447</v>
      </c>
    </row>
    <row r="2395" spans="1:4" x14ac:dyDescent="0.35">
      <c r="A2395" t="s">
        <v>29</v>
      </c>
      <c r="B2395">
        <v>486</v>
      </c>
      <c r="C2395" t="s">
        <v>746</v>
      </c>
      <c r="D2395" t="s">
        <v>745</v>
      </c>
    </row>
    <row r="2396" spans="1:4" x14ac:dyDescent="0.35">
      <c r="A2396" t="s">
        <v>30</v>
      </c>
      <c r="B2396">
        <v>534</v>
      </c>
      <c r="C2396" t="s">
        <v>968</v>
      </c>
      <c r="D2396" t="s">
        <v>969</v>
      </c>
    </row>
    <row r="2397" spans="1:4" x14ac:dyDescent="0.35">
      <c r="A2397" t="s">
        <v>31</v>
      </c>
      <c r="B2397">
        <v>476</v>
      </c>
      <c r="C2397" t="s">
        <v>654</v>
      </c>
      <c r="D2397" t="s">
        <v>653</v>
      </c>
    </row>
    <row r="2398" spans="1:4" x14ac:dyDescent="0.35">
      <c r="A2398" t="s">
        <v>32</v>
      </c>
      <c r="B2398">
        <v>11123</v>
      </c>
      <c r="C2398" t="s">
        <v>741</v>
      </c>
      <c r="D2398" t="s">
        <v>740</v>
      </c>
    </row>
    <row r="2400" spans="1:4" x14ac:dyDescent="0.35">
      <c r="A2400" t="s">
        <v>1089</v>
      </c>
    </row>
    <row r="2401" spans="1:8" x14ac:dyDescent="0.35">
      <c r="A2401" t="s">
        <v>2</v>
      </c>
      <c r="B2401" t="s">
        <v>3</v>
      </c>
      <c r="C2401" t="s">
        <v>1090</v>
      </c>
      <c r="D2401" t="s">
        <v>1091</v>
      </c>
      <c r="E2401" t="s">
        <v>1092</v>
      </c>
      <c r="F2401" t="s">
        <v>1093</v>
      </c>
      <c r="G2401" t="s">
        <v>1094</v>
      </c>
      <c r="H2401" t="s">
        <v>1042</v>
      </c>
    </row>
    <row r="2402" spans="1:8" x14ac:dyDescent="0.35">
      <c r="A2402" t="s">
        <v>8</v>
      </c>
      <c r="B2402">
        <v>524</v>
      </c>
      <c r="C2402" t="s">
        <v>405</v>
      </c>
      <c r="D2402" t="s">
        <v>1009</v>
      </c>
      <c r="E2402" t="s">
        <v>169</v>
      </c>
      <c r="F2402" t="s">
        <v>140</v>
      </c>
      <c r="G2402" t="s">
        <v>568</v>
      </c>
      <c r="H2402" t="s">
        <v>140</v>
      </c>
    </row>
    <row r="2403" spans="1:8" x14ac:dyDescent="0.35">
      <c r="A2403" t="s">
        <v>9</v>
      </c>
      <c r="B2403">
        <v>541</v>
      </c>
      <c r="C2403" t="s">
        <v>1056</v>
      </c>
      <c r="D2403" t="s">
        <v>1063</v>
      </c>
      <c r="E2403" t="s">
        <v>74</v>
      </c>
      <c r="F2403" t="s">
        <v>140</v>
      </c>
      <c r="G2403" t="s">
        <v>874</v>
      </c>
      <c r="H2403" t="s">
        <v>1017</v>
      </c>
    </row>
    <row r="2404" spans="1:8" x14ac:dyDescent="0.35">
      <c r="A2404" t="s">
        <v>10</v>
      </c>
      <c r="B2404">
        <v>468</v>
      </c>
      <c r="C2404" t="s">
        <v>729</v>
      </c>
      <c r="D2404" t="s">
        <v>140</v>
      </c>
      <c r="E2404" t="s">
        <v>815</v>
      </c>
      <c r="F2404" t="s">
        <v>140</v>
      </c>
      <c r="G2404" t="s">
        <v>855</v>
      </c>
      <c r="H2404" t="s">
        <v>140</v>
      </c>
    </row>
    <row r="2405" spans="1:8" x14ac:dyDescent="0.35">
      <c r="A2405" t="s">
        <v>11</v>
      </c>
      <c r="B2405">
        <v>552</v>
      </c>
      <c r="C2405" t="s">
        <v>973</v>
      </c>
      <c r="D2405" t="s">
        <v>1008</v>
      </c>
      <c r="E2405" t="s">
        <v>295</v>
      </c>
      <c r="F2405" t="s">
        <v>1016</v>
      </c>
      <c r="G2405" t="s">
        <v>568</v>
      </c>
      <c r="H2405" t="s">
        <v>1022</v>
      </c>
    </row>
    <row r="2406" spans="1:8" x14ac:dyDescent="0.35">
      <c r="A2406" t="s">
        <v>12</v>
      </c>
      <c r="B2406">
        <v>540</v>
      </c>
      <c r="C2406" t="s">
        <v>517</v>
      </c>
      <c r="D2406" t="s">
        <v>1022</v>
      </c>
      <c r="E2406" t="s">
        <v>464</v>
      </c>
      <c r="F2406" t="s">
        <v>140</v>
      </c>
      <c r="G2406" t="s">
        <v>994</v>
      </c>
      <c r="H2406" t="s">
        <v>140</v>
      </c>
    </row>
    <row r="2407" spans="1:8" x14ac:dyDescent="0.35">
      <c r="A2407" t="s">
        <v>13</v>
      </c>
      <c r="B2407">
        <v>427</v>
      </c>
      <c r="C2407" t="s">
        <v>999</v>
      </c>
      <c r="D2407" t="s">
        <v>775</v>
      </c>
      <c r="E2407" t="s">
        <v>313</v>
      </c>
      <c r="F2407" t="s">
        <v>140</v>
      </c>
      <c r="G2407" t="s">
        <v>47</v>
      </c>
      <c r="H2407" t="s">
        <v>1010</v>
      </c>
    </row>
    <row r="2408" spans="1:8" x14ac:dyDescent="0.35">
      <c r="A2408" t="s">
        <v>14</v>
      </c>
      <c r="B2408">
        <v>514</v>
      </c>
      <c r="C2408" t="s">
        <v>1059</v>
      </c>
      <c r="D2408" t="s">
        <v>1013</v>
      </c>
      <c r="E2408" t="s">
        <v>505</v>
      </c>
      <c r="F2408" t="s">
        <v>1014</v>
      </c>
      <c r="G2408" t="s">
        <v>855</v>
      </c>
      <c r="H2408" t="s">
        <v>1013</v>
      </c>
    </row>
    <row r="2409" spans="1:8" x14ac:dyDescent="0.35">
      <c r="A2409" t="s">
        <v>15</v>
      </c>
      <c r="B2409">
        <v>526</v>
      </c>
      <c r="C2409" t="s">
        <v>95</v>
      </c>
      <c r="D2409" t="s">
        <v>1013</v>
      </c>
      <c r="E2409" t="s">
        <v>62</v>
      </c>
      <c r="F2409" t="s">
        <v>140</v>
      </c>
      <c r="G2409" t="s">
        <v>492</v>
      </c>
      <c r="H2409" t="s">
        <v>140</v>
      </c>
    </row>
    <row r="2410" spans="1:8" x14ac:dyDescent="0.35">
      <c r="A2410" t="s">
        <v>16</v>
      </c>
      <c r="B2410">
        <v>587</v>
      </c>
      <c r="C2410" t="s">
        <v>574</v>
      </c>
      <c r="D2410" t="s">
        <v>949</v>
      </c>
      <c r="E2410" t="s">
        <v>380</v>
      </c>
      <c r="F2410" t="s">
        <v>140</v>
      </c>
      <c r="G2410" t="s">
        <v>673</v>
      </c>
      <c r="H2410" t="s">
        <v>140</v>
      </c>
    </row>
    <row r="2411" spans="1:8" x14ac:dyDescent="0.35">
      <c r="A2411" t="s">
        <v>17</v>
      </c>
      <c r="B2411">
        <v>501</v>
      </c>
      <c r="C2411" t="s">
        <v>973</v>
      </c>
      <c r="D2411" t="s">
        <v>1014</v>
      </c>
      <c r="E2411" t="s">
        <v>807</v>
      </c>
      <c r="F2411" t="s">
        <v>1016</v>
      </c>
      <c r="G2411" t="s">
        <v>360</v>
      </c>
      <c r="H2411" t="s">
        <v>140</v>
      </c>
    </row>
    <row r="2412" spans="1:8" x14ac:dyDescent="0.35">
      <c r="A2412" t="s">
        <v>18</v>
      </c>
      <c r="B2412">
        <v>491</v>
      </c>
      <c r="C2412" t="s">
        <v>1072</v>
      </c>
      <c r="D2412" t="s">
        <v>1009</v>
      </c>
      <c r="E2412" t="s">
        <v>909</v>
      </c>
      <c r="F2412" t="s">
        <v>1008</v>
      </c>
      <c r="G2412" t="s">
        <v>379</v>
      </c>
      <c r="H2412" t="s">
        <v>1013</v>
      </c>
    </row>
    <row r="2413" spans="1:8" x14ac:dyDescent="0.35">
      <c r="A2413" t="s">
        <v>19</v>
      </c>
      <c r="B2413">
        <v>494</v>
      </c>
      <c r="C2413" t="s">
        <v>422</v>
      </c>
      <c r="D2413" t="s">
        <v>1014</v>
      </c>
      <c r="E2413" t="s">
        <v>813</v>
      </c>
      <c r="F2413" t="s">
        <v>140</v>
      </c>
      <c r="G2413" t="s">
        <v>656</v>
      </c>
      <c r="H2413" t="s">
        <v>1009</v>
      </c>
    </row>
    <row r="2414" spans="1:8" x14ac:dyDescent="0.35">
      <c r="A2414" t="s">
        <v>20</v>
      </c>
      <c r="B2414">
        <v>524</v>
      </c>
      <c r="C2414" t="s">
        <v>716</v>
      </c>
      <c r="D2414" t="s">
        <v>1008</v>
      </c>
      <c r="E2414" t="s">
        <v>255</v>
      </c>
      <c r="F2414" t="s">
        <v>140</v>
      </c>
      <c r="G2414" t="s">
        <v>588</v>
      </c>
      <c r="H2414" t="s">
        <v>1019</v>
      </c>
    </row>
    <row r="2415" spans="1:8" x14ac:dyDescent="0.35">
      <c r="A2415" t="s">
        <v>21</v>
      </c>
      <c r="B2415">
        <v>474</v>
      </c>
      <c r="C2415" t="s">
        <v>1061</v>
      </c>
      <c r="D2415" t="s">
        <v>1008</v>
      </c>
      <c r="E2415" t="s">
        <v>666</v>
      </c>
      <c r="F2415" t="s">
        <v>1016</v>
      </c>
      <c r="G2415" t="s">
        <v>51</v>
      </c>
      <c r="H2415" t="s">
        <v>1008</v>
      </c>
    </row>
    <row r="2416" spans="1:8" x14ac:dyDescent="0.35">
      <c r="A2416" t="s">
        <v>22</v>
      </c>
      <c r="B2416">
        <v>464</v>
      </c>
      <c r="C2416" t="s">
        <v>729</v>
      </c>
      <c r="D2416" t="s">
        <v>1013</v>
      </c>
      <c r="E2416" t="s">
        <v>276</v>
      </c>
      <c r="F2416" t="s">
        <v>1022</v>
      </c>
      <c r="G2416" t="s">
        <v>546</v>
      </c>
      <c r="H2416" t="s">
        <v>140</v>
      </c>
    </row>
    <row r="2417" spans="1:8" x14ac:dyDescent="0.35">
      <c r="A2417" t="s">
        <v>23</v>
      </c>
      <c r="B2417">
        <v>442</v>
      </c>
      <c r="C2417" t="s">
        <v>662</v>
      </c>
      <c r="D2417" t="s">
        <v>1012</v>
      </c>
      <c r="E2417" t="s">
        <v>299</v>
      </c>
      <c r="F2417" t="s">
        <v>140</v>
      </c>
      <c r="G2417" t="s">
        <v>296</v>
      </c>
      <c r="H2417" t="s">
        <v>1008</v>
      </c>
    </row>
    <row r="2418" spans="1:8" x14ac:dyDescent="0.35">
      <c r="A2418" t="s">
        <v>24</v>
      </c>
      <c r="B2418">
        <v>591</v>
      </c>
      <c r="C2418" t="s">
        <v>788</v>
      </c>
      <c r="D2418" t="s">
        <v>1008</v>
      </c>
      <c r="E2418" t="s">
        <v>472</v>
      </c>
      <c r="F2418" t="s">
        <v>1010</v>
      </c>
      <c r="G2418" t="s">
        <v>751</v>
      </c>
      <c r="H2418" t="s">
        <v>1016</v>
      </c>
    </row>
    <row r="2419" spans="1:8" x14ac:dyDescent="0.35">
      <c r="A2419" t="s">
        <v>25</v>
      </c>
      <c r="B2419">
        <v>549</v>
      </c>
      <c r="C2419" t="s">
        <v>129</v>
      </c>
      <c r="D2419" t="s">
        <v>1008</v>
      </c>
      <c r="E2419" t="s">
        <v>909</v>
      </c>
      <c r="F2419" t="s">
        <v>140</v>
      </c>
      <c r="G2419" t="s">
        <v>456</v>
      </c>
      <c r="H2419" t="s">
        <v>140</v>
      </c>
    </row>
    <row r="2420" spans="1:8" x14ac:dyDescent="0.35">
      <c r="A2420" t="s">
        <v>26</v>
      </c>
      <c r="B2420">
        <v>548</v>
      </c>
      <c r="C2420" t="s">
        <v>716</v>
      </c>
      <c r="D2420" t="s">
        <v>1008</v>
      </c>
      <c r="E2420" t="s">
        <v>605</v>
      </c>
      <c r="F2420" t="s">
        <v>140</v>
      </c>
      <c r="G2420" t="s">
        <v>467</v>
      </c>
      <c r="H2420" t="s">
        <v>1013</v>
      </c>
    </row>
    <row r="2421" spans="1:8" x14ac:dyDescent="0.35">
      <c r="A2421" t="s">
        <v>27</v>
      </c>
      <c r="B2421">
        <v>630</v>
      </c>
      <c r="C2421" t="s">
        <v>838</v>
      </c>
      <c r="D2421" t="s">
        <v>1010</v>
      </c>
      <c r="E2421" t="s">
        <v>80</v>
      </c>
      <c r="F2421" t="s">
        <v>1008</v>
      </c>
      <c r="G2421" t="s">
        <v>959</v>
      </c>
      <c r="H2421" t="s">
        <v>1013</v>
      </c>
    </row>
    <row r="2422" spans="1:8" x14ac:dyDescent="0.35">
      <c r="A2422" t="s">
        <v>28</v>
      </c>
      <c r="B2422">
        <v>495</v>
      </c>
      <c r="C2422" t="s">
        <v>1059</v>
      </c>
      <c r="D2422" t="s">
        <v>1010</v>
      </c>
      <c r="E2422" t="s">
        <v>409</v>
      </c>
      <c r="F2422" t="s">
        <v>1008</v>
      </c>
      <c r="G2422" t="s">
        <v>149</v>
      </c>
      <c r="H2422" t="s">
        <v>1008</v>
      </c>
    </row>
    <row r="2423" spans="1:8" x14ac:dyDescent="0.35">
      <c r="A2423" t="s">
        <v>29</v>
      </c>
      <c r="B2423">
        <v>560</v>
      </c>
      <c r="C2423" t="s">
        <v>643</v>
      </c>
      <c r="D2423" t="s">
        <v>1008</v>
      </c>
      <c r="E2423" t="s">
        <v>648</v>
      </c>
      <c r="F2423" t="s">
        <v>140</v>
      </c>
      <c r="G2423" t="s">
        <v>340</v>
      </c>
      <c r="H2423" t="s">
        <v>1022</v>
      </c>
    </row>
    <row r="2424" spans="1:8" x14ac:dyDescent="0.35">
      <c r="A2424" t="s">
        <v>30</v>
      </c>
      <c r="B2424">
        <v>635</v>
      </c>
      <c r="C2424" t="s">
        <v>1061</v>
      </c>
      <c r="D2424" t="s">
        <v>1010</v>
      </c>
      <c r="E2424" t="s">
        <v>280</v>
      </c>
      <c r="F2424" t="s">
        <v>140</v>
      </c>
      <c r="G2424" t="s">
        <v>810</v>
      </c>
      <c r="H2424" t="s">
        <v>1008</v>
      </c>
    </row>
    <row r="2425" spans="1:8" x14ac:dyDescent="0.35">
      <c r="A2425" t="s">
        <v>31</v>
      </c>
      <c r="B2425">
        <v>515</v>
      </c>
      <c r="C2425" t="s">
        <v>107</v>
      </c>
      <c r="D2425" t="s">
        <v>1014</v>
      </c>
      <c r="E2425" t="s">
        <v>726</v>
      </c>
      <c r="F2425" t="s">
        <v>140</v>
      </c>
      <c r="G2425" t="s">
        <v>365</v>
      </c>
      <c r="H2425" t="s">
        <v>1022</v>
      </c>
    </row>
    <row r="2426" spans="1:8" x14ac:dyDescent="0.35">
      <c r="A2426" t="s">
        <v>32</v>
      </c>
      <c r="B2426">
        <v>12592</v>
      </c>
      <c r="C2426" t="s">
        <v>1095</v>
      </c>
      <c r="D2426" t="s">
        <v>1016</v>
      </c>
      <c r="E2426" t="s">
        <v>74</v>
      </c>
      <c r="F2426" t="s">
        <v>1008</v>
      </c>
      <c r="G2426" t="s">
        <v>1069</v>
      </c>
      <c r="H2426" t="s">
        <v>1010</v>
      </c>
    </row>
    <row r="2428" spans="1:8" x14ac:dyDescent="0.35">
      <c r="A2428" t="s">
        <v>1096</v>
      </c>
    </row>
    <row r="2429" spans="1:8" x14ac:dyDescent="0.35">
      <c r="A2429" t="s">
        <v>2</v>
      </c>
      <c r="B2429" t="s">
        <v>3</v>
      </c>
      <c r="C2429" t="s">
        <v>1090</v>
      </c>
      <c r="D2429" t="s">
        <v>1092</v>
      </c>
      <c r="E2429" t="s">
        <v>1094</v>
      </c>
      <c r="F2429" t="s">
        <v>1091</v>
      </c>
      <c r="G2429" t="s">
        <v>1042</v>
      </c>
      <c r="H2429" t="s">
        <v>1093</v>
      </c>
    </row>
    <row r="2430" spans="1:8" x14ac:dyDescent="0.35">
      <c r="A2430" t="s">
        <v>8</v>
      </c>
      <c r="B2430">
        <v>524</v>
      </c>
      <c r="C2430" t="s">
        <v>1073</v>
      </c>
      <c r="D2430" t="s">
        <v>998</v>
      </c>
      <c r="E2430" t="s">
        <v>1067</v>
      </c>
      <c r="F2430" t="s">
        <v>1010</v>
      </c>
      <c r="G2430" t="s">
        <v>1010</v>
      </c>
      <c r="H2430" t="s">
        <v>140</v>
      </c>
    </row>
    <row r="2431" spans="1:8" x14ac:dyDescent="0.35">
      <c r="A2431" t="s">
        <v>9</v>
      </c>
      <c r="B2431">
        <v>541</v>
      </c>
      <c r="C2431" t="s">
        <v>1021</v>
      </c>
      <c r="D2431" t="s">
        <v>1097</v>
      </c>
      <c r="E2431" t="s">
        <v>660</v>
      </c>
      <c r="F2431" t="s">
        <v>140</v>
      </c>
      <c r="G2431" t="s">
        <v>1010</v>
      </c>
      <c r="H2431" t="s">
        <v>140</v>
      </c>
    </row>
    <row r="2432" spans="1:8" x14ac:dyDescent="0.35">
      <c r="A2432" t="s">
        <v>10</v>
      </c>
      <c r="B2432">
        <v>468</v>
      </c>
      <c r="C2432" t="s">
        <v>1098</v>
      </c>
      <c r="D2432" t="s">
        <v>316</v>
      </c>
      <c r="E2432" t="s">
        <v>1065</v>
      </c>
      <c r="F2432" t="s">
        <v>1022</v>
      </c>
      <c r="G2432" t="s">
        <v>140</v>
      </c>
      <c r="H2432" t="s">
        <v>1010</v>
      </c>
    </row>
    <row r="2433" spans="1:8" x14ac:dyDescent="0.35">
      <c r="A2433" t="s">
        <v>11</v>
      </c>
      <c r="B2433">
        <v>552</v>
      </c>
      <c r="C2433" t="s">
        <v>1043</v>
      </c>
      <c r="D2433" t="s">
        <v>88</v>
      </c>
      <c r="E2433" t="s">
        <v>988</v>
      </c>
      <c r="F2433" t="s">
        <v>140</v>
      </c>
      <c r="G2433" t="s">
        <v>1008</v>
      </c>
      <c r="H2433" t="s">
        <v>140</v>
      </c>
    </row>
    <row r="2434" spans="1:8" x14ac:dyDescent="0.35">
      <c r="A2434" t="s">
        <v>12</v>
      </c>
      <c r="B2434">
        <v>540</v>
      </c>
      <c r="C2434" t="s">
        <v>1051</v>
      </c>
      <c r="D2434" t="s">
        <v>998</v>
      </c>
      <c r="E2434" t="s">
        <v>1067</v>
      </c>
      <c r="F2434" t="s">
        <v>1008</v>
      </c>
      <c r="G2434" t="s">
        <v>140</v>
      </c>
      <c r="H2434" t="s">
        <v>140</v>
      </c>
    </row>
    <row r="2435" spans="1:8" x14ac:dyDescent="0.35">
      <c r="A2435" t="s">
        <v>13</v>
      </c>
      <c r="B2435">
        <v>427</v>
      </c>
      <c r="C2435" t="s">
        <v>1058</v>
      </c>
      <c r="D2435" t="s">
        <v>806</v>
      </c>
      <c r="E2435" t="s">
        <v>1067</v>
      </c>
      <c r="F2435" t="s">
        <v>140</v>
      </c>
      <c r="G2435" t="s">
        <v>1022</v>
      </c>
      <c r="H2435" t="s">
        <v>140</v>
      </c>
    </row>
    <row r="2436" spans="1:8" x14ac:dyDescent="0.35">
      <c r="A2436" t="s">
        <v>14</v>
      </c>
      <c r="B2436">
        <v>514</v>
      </c>
      <c r="C2436" t="s">
        <v>1058</v>
      </c>
      <c r="D2436" t="s">
        <v>1075</v>
      </c>
      <c r="E2436" t="s">
        <v>967</v>
      </c>
      <c r="F2436" t="s">
        <v>140</v>
      </c>
      <c r="G2436" t="s">
        <v>140</v>
      </c>
      <c r="H2436" t="s">
        <v>140</v>
      </c>
    </row>
    <row r="2437" spans="1:8" x14ac:dyDescent="0.35">
      <c r="A2437" t="s">
        <v>15</v>
      </c>
      <c r="B2437">
        <v>526</v>
      </c>
      <c r="C2437" t="s">
        <v>940</v>
      </c>
      <c r="D2437" t="s">
        <v>787</v>
      </c>
      <c r="E2437" t="s">
        <v>1003</v>
      </c>
      <c r="F2437" t="s">
        <v>1008</v>
      </c>
      <c r="G2437" t="s">
        <v>1008</v>
      </c>
      <c r="H2437" t="s">
        <v>140</v>
      </c>
    </row>
    <row r="2438" spans="1:8" x14ac:dyDescent="0.35">
      <c r="A2438" t="s">
        <v>16</v>
      </c>
      <c r="B2438">
        <v>587</v>
      </c>
      <c r="C2438" t="s">
        <v>1046</v>
      </c>
      <c r="D2438" t="s">
        <v>943</v>
      </c>
      <c r="E2438" t="s">
        <v>1057</v>
      </c>
      <c r="F2438" t="s">
        <v>1016</v>
      </c>
      <c r="G2438" t="s">
        <v>1008</v>
      </c>
      <c r="H2438" t="s">
        <v>140</v>
      </c>
    </row>
    <row r="2439" spans="1:8" x14ac:dyDescent="0.35">
      <c r="A2439" t="s">
        <v>17</v>
      </c>
      <c r="B2439">
        <v>501</v>
      </c>
      <c r="C2439" t="s">
        <v>954</v>
      </c>
      <c r="D2439" t="s">
        <v>270</v>
      </c>
      <c r="E2439" t="s">
        <v>147</v>
      </c>
      <c r="F2439" t="s">
        <v>1022</v>
      </c>
      <c r="G2439" t="s">
        <v>140</v>
      </c>
      <c r="H2439" t="s">
        <v>1008</v>
      </c>
    </row>
    <row r="2440" spans="1:8" x14ac:dyDescent="0.35">
      <c r="A2440" t="s">
        <v>18</v>
      </c>
      <c r="B2440">
        <v>491</v>
      </c>
      <c r="C2440" t="s">
        <v>1051</v>
      </c>
      <c r="D2440" t="s">
        <v>118</v>
      </c>
      <c r="E2440" t="s">
        <v>973</v>
      </c>
      <c r="F2440" t="s">
        <v>1010</v>
      </c>
      <c r="G2440" t="s">
        <v>140</v>
      </c>
      <c r="H2440" t="s">
        <v>140</v>
      </c>
    </row>
    <row r="2441" spans="1:8" x14ac:dyDescent="0.35">
      <c r="A2441" t="s">
        <v>19</v>
      </c>
      <c r="B2441">
        <v>494</v>
      </c>
      <c r="C2441" t="s">
        <v>1018</v>
      </c>
      <c r="D2441" t="s">
        <v>1099</v>
      </c>
      <c r="E2441" t="s">
        <v>147</v>
      </c>
      <c r="F2441" t="s">
        <v>1010</v>
      </c>
      <c r="G2441" t="s">
        <v>140</v>
      </c>
      <c r="H2441" t="s">
        <v>140</v>
      </c>
    </row>
    <row r="2442" spans="1:8" x14ac:dyDescent="0.35">
      <c r="A2442" t="s">
        <v>20</v>
      </c>
      <c r="B2442">
        <v>524</v>
      </c>
      <c r="C2442" t="s">
        <v>1073</v>
      </c>
      <c r="D2442" t="s">
        <v>370</v>
      </c>
      <c r="E2442" t="s">
        <v>129</v>
      </c>
      <c r="F2442" t="s">
        <v>1008</v>
      </c>
      <c r="G2442" t="s">
        <v>1022</v>
      </c>
      <c r="H2442" t="s">
        <v>140</v>
      </c>
    </row>
    <row r="2443" spans="1:8" x14ac:dyDescent="0.35">
      <c r="A2443" t="s">
        <v>21</v>
      </c>
      <c r="B2443">
        <v>474</v>
      </c>
      <c r="C2443" t="s">
        <v>1012</v>
      </c>
      <c r="D2443" t="s">
        <v>717</v>
      </c>
      <c r="E2443" t="s">
        <v>548</v>
      </c>
      <c r="F2443" t="s">
        <v>140</v>
      </c>
      <c r="G2443" t="s">
        <v>1008</v>
      </c>
      <c r="H2443" t="s">
        <v>1016</v>
      </c>
    </row>
    <row r="2444" spans="1:8" x14ac:dyDescent="0.35">
      <c r="A2444" t="s">
        <v>22</v>
      </c>
      <c r="B2444">
        <v>464</v>
      </c>
      <c r="C2444" t="s">
        <v>1054</v>
      </c>
      <c r="D2444" t="s">
        <v>927</v>
      </c>
      <c r="E2444" t="s">
        <v>1100</v>
      </c>
      <c r="F2444" t="s">
        <v>140</v>
      </c>
      <c r="G2444" t="s">
        <v>140</v>
      </c>
      <c r="H2444" t="s">
        <v>140</v>
      </c>
    </row>
    <row r="2445" spans="1:8" x14ac:dyDescent="0.35">
      <c r="A2445" t="s">
        <v>23</v>
      </c>
      <c r="B2445">
        <v>442</v>
      </c>
      <c r="C2445" t="s">
        <v>1064</v>
      </c>
      <c r="D2445" t="s">
        <v>1081</v>
      </c>
      <c r="E2445" t="s">
        <v>517</v>
      </c>
      <c r="F2445" t="s">
        <v>1010</v>
      </c>
      <c r="G2445" t="s">
        <v>1016</v>
      </c>
      <c r="H2445" t="s">
        <v>140</v>
      </c>
    </row>
    <row r="2446" spans="1:8" x14ac:dyDescent="0.35">
      <c r="A2446" t="s">
        <v>24</v>
      </c>
      <c r="B2446">
        <v>591</v>
      </c>
      <c r="C2446" t="s">
        <v>1048</v>
      </c>
      <c r="D2446" t="s">
        <v>1101</v>
      </c>
      <c r="E2446" t="s">
        <v>919</v>
      </c>
      <c r="F2446" t="s">
        <v>140</v>
      </c>
      <c r="G2446" t="s">
        <v>140</v>
      </c>
      <c r="H2446" t="s">
        <v>1010</v>
      </c>
    </row>
    <row r="2447" spans="1:8" x14ac:dyDescent="0.35">
      <c r="A2447" t="s">
        <v>25</v>
      </c>
      <c r="B2447">
        <v>549</v>
      </c>
      <c r="C2447" t="s">
        <v>1058</v>
      </c>
      <c r="D2447" t="s">
        <v>1005</v>
      </c>
      <c r="E2447" t="s">
        <v>875</v>
      </c>
      <c r="F2447" t="s">
        <v>1016</v>
      </c>
      <c r="G2447" t="s">
        <v>1022</v>
      </c>
      <c r="H2447" t="s">
        <v>140</v>
      </c>
    </row>
    <row r="2448" spans="1:8" x14ac:dyDescent="0.35">
      <c r="A2448" t="s">
        <v>26</v>
      </c>
      <c r="B2448">
        <v>548</v>
      </c>
      <c r="C2448" t="s">
        <v>1055</v>
      </c>
      <c r="D2448" t="s">
        <v>116</v>
      </c>
      <c r="E2448" t="s">
        <v>999</v>
      </c>
      <c r="F2448" t="s">
        <v>1008</v>
      </c>
      <c r="G2448" t="s">
        <v>140</v>
      </c>
      <c r="H2448" t="s">
        <v>140</v>
      </c>
    </row>
    <row r="2449" spans="1:8" x14ac:dyDescent="0.35">
      <c r="A2449" t="s">
        <v>27</v>
      </c>
      <c r="B2449">
        <v>630</v>
      </c>
      <c r="C2449" t="s">
        <v>954</v>
      </c>
      <c r="D2449" t="s">
        <v>717</v>
      </c>
      <c r="E2449" t="s">
        <v>988</v>
      </c>
      <c r="F2449" t="s">
        <v>1010</v>
      </c>
      <c r="G2449" t="s">
        <v>1022</v>
      </c>
      <c r="H2449" t="s">
        <v>140</v>
      </c>
    </row>
    <row r="2450" spans="1:8" x14ac:dyDescent="0.35">
      <c r="A2450" t="s">
        <v>28</v>
      </c>
      <c r="B2450">
        <v>495</v>
      </c>
      <c r="C2450" t="s">
        <v>939</v>
      </c>
      <c r="D2450" t="s">
        <v>982</v>
      </c>
      <c r="E2450" t="s">
        <v>458</v>
      </c>
      <c r="F2450" t="s">
        <v>140</v>
      </c>
      <c r="G2450" t="s">
        <v>1010</v>
      </c>
      <c r="H2450" t="s">
        <v>1008</v>
      </c>
    </row>
    <row r="2451" spans="1:8" x14ac:dyDescent="0.35">
      <c r="A2451" t="s">
        <v>29</v>
      </c>
      <c r="B2451">
        <v>560</v>
      </c>
      <c r="C2451" t="s">
        <v>939</v>
      </c>
      <c r="D2451" t="s">
        <v>974</v>
      </c>
      <c r="E2451" t="s">
        <v>458</v>
      </c>
      <c r="F2451" t="s">
        <v>1010</v>
      </c>
      <c r="G2451" t="s">
        <v>1022</v>
      </c>
      <c r="H2451" t="s">
        <v>140</v>
      </c>
    </row>
    <row r="2452" spans="1:8" x14ac:dyDescent="0.35">
      <c r="A2452" t="s">
        <v>30</v>
      </c>
      <c r="B2452">
        <v>635</v>
      </c>
      <c r="C2452" t="s">
        <v>1055</v>
      </c>
      <c r="D2452" t="s">
        <v>110</v>
      </c>
      <c r="E2452" t="s">
        <v>733</v>
      </c>
      <c r="F2452" t="s">
        <v>1022</v>
      </c>
      <c r="G2452" t="s">
        <v>1010</v>
      </c>
      <c r="H2452" t="s">
        <v>140</v>
      </c>
    </row>
    <row r="2453" spans="1:8" x14ac:dyDescent="0.35">
      <c r="A2453" t="s">
        <v>31</v>
      </c>
      <c r="B2453">
        <v>515</v>
      </c>
      <c r="C2453" t="s">
        <v>1051</v>
      </c>
      <c r="D2453" t="s">
        <v>596</v>
      </c>
      <c r="E2453" t="s">
        <v>1102</v>
      </c>
      <c r="F2453" t="s">
        <v>140</v>
      </c>
      <c r="G2453" t="s">
        <v>140</v>
      </c>
      <c r="H2453" t="s">
        <v>140</v>
      </c>
    </row>
    <row r="2454" spans="1:8" x14ac:dyDescent="0.35">
      <c r="A2454" t="s">
        <v>32</v>
      </c>
      <c r="B2454">
        <v>12592</v>
      </c>
      <c r="C2454" t="s">
        <v>939</v>
      </c>
      <c r="D2454" t="s">
        <v>998</v>
      </c>
      <c r="E2454" t="s">
        <v>501</v>
      </c>
      <c r="F2454" t="s">
        <v>1022</v>
      </c>
      <c r="G2454" t="s">
        <v>1022</v>
      </c>
      <c r="H2454" t="s">
        <v>1022</v>
      </c>
    </row>
    <row r="2456" spans="1:8" x14ac:dyDescent="0.35">
      <c r="A2456" t="s">
        <v>1103</v>
      </c>
    </row>
    <row r="2457" spans="1:8" x14ac:dyDescent="0.35">
      <c r="A2457" t="s">
        <v>2</v>
      </c>
      <c r="B2457" t="s">
        <v>3</v>
      </c>
      <c r="C2457" t="s">
        <v>1090</v>
      </c>
      <c r="D2457" t="s">
        <v>1091</v>
      </c>
      <c r="E2457" t="s">
        <v>1092</v>
      </c>
      <c r="F2457" t="s">
        <v>1094</v>
      </c>
      <c r="G2457" t="s">
        <v>1042</v>
      </c>
      <c r="H2457" t="s">
        <v>1093</v>
      </c>
    </row>
    <row r="2458" spans="1:8" x14ac:dyDescent="0.35">
      <c r="A2458" t="s">
        <v>8</v>
      </c>
      <c r="B2458">
        <v>524</v>
      </c>
      <c r="C2458" t="s">
        <v>115</v>
      </c>
      <c r="D2458" t="s">
        <v>1009</v>
      </c>
      <c r="E2458" t="s">
        <v>679</v>
      </c>
      <c r="F2458" t="s">
        <v>293</v>
      </c>
      <c r="G2458" t="s">
        <v>140</v>
      </c>
      <c r="H2458" t="s">
        <v>1010</v>
      </c>
    </row>
    <row r="2459" spans="1:8" x14ac:dyDescent="0.35">
      <c r="A2459" t="s">
        <v>9</v>
      </c>
      <c r="B2459">
        <v>541</v>
      </c>
      <c r="C2459" t="s">
        <v>87</v>
      </c>
      <c r="D2459" t="s">
        <v>1011</v>
      </c>
      <c r="E2459" t="s">
        <v>68</v>
      </c>
      <c r="F2459" t="s">
        <v>145</v>
      </c>
      <c r="G2459" t="s">
        <v>1010</v>
      </c>
      <c r="H2459" t="s">
        <v>140</v>
      </c>
    </row>
    <row r="2460" spans="1:8" x14ac:dyDescent="0.35">
      <c r="A2460" t="s">
        <v>10</v>
      </c>
      <c r="B2460">
        <v>468</v>
      </c>
      <c r="C2460" t="s">
        <v>113</v>
      </c>
      <c r="D2460" t="s">
        <v>1054</v>
      </c>
      <c r="E2460" t="s">
        <v>666</v>
      </c>
      <c r="F2460" t="s">
        <v>598</v>
      </c>
      <c r="G2460" t="s">
        <v>140</v>
      </c>
      <c r="H2460" t="s">
        <v>140</v>
      </c>
    </row>
    <row r="2461" spans="1:8" x14ac:dyDescent="0.35">
      <c r="A2461" t="s">
        <v>11</v>
      </c>
      <c r="B2461">
        <v>552</v>
      </c>
      <c r="C2461" t="s">
        <v>1102</v>
      </c>
      <c r="D2461" t="s">
        <v>1055</v>
      </c>
      <c r="E2461" t="s">
        <v>459</v>
      </c>
      <c r="F2461" t="s">
        <v>495</v>
      </c>
      <c r="G2461" t="s">
        <v>140</v>
      </c>
      <c r="H2461" t="s">
        <v>140</v>
      </c>
    </row>
    <row r="2462" spans="1:8" x14ac:dyDescent="0.35">
      <c r="A2462" t="s">
        <v>12</v>
      </c>
      <c r="B2462">
        <v>540</v>
      </c>
      <c r="C2462" t="s">
        <v>95</v>
      </c>
      <c r="D2462" t="s">
        <v>1050</v>
      </c>
      <c r="E2462" t="s">
        <v>561</v>
      </c>
      <c r="F2462" t="s">
        <v>841</v>
      </c>
      <c r="G2462" t="s">
        <v>1022</v>
      </c>
      <c r="H2462" t="s">
        <v>140</v>
      </c>
    </row>
    <row r="2463" spans="1:8" x14ac:dyDescent="0.35">
      <c r="A2463" t="s">
        <v>13</v>
      </c>
      <c r="B2463">
        <v>427</v>
      </c>
      <c r="C2463" t="s">
        <v>741</v>
      </c>
      <c r="D2463" t="s">
        <v>1019</v>
      </c>
      <c r="E2463" t="s">
        <v>343</v>
      </c>
      <c r="F2463" t="s">
        <v>157</v>
      </c>
      <c r="G2463" t="s">
        <v>1008</v>
      </c>
      <c r="H2463" t="s">
        <v>140</v>
      </c>
    </row>
    <row r="2464" spans="1:8" x14ac:dyDescent="0.35">
      <c r="A2464" t="s">
        <v>14</v>
      </c>
      <c r="B2464">
        <v>514</v>
      </c>
      <c r="C2464" t="s">
        <v>517</v>
      </c>
      <c r="D2464" t="s">
        <v>775</v>
      </c>
      <c r="E2464" t="s">
        <v>701</v>
      </c>
      <c r="F2464" t="s">
        <v>1087</v>
      </c>
      <c r="G2464" t="s">
        <v>1013</v>
      </c>
      <c r="H2464" t="s">
        <v>140</v>
      </c>
    </row>
    <row r="2465" spans="1:8" x14ac:dyDescent="0.35">
      <c r="A2465" t="s">
        <v>15</v>
      </c>
      <c r="B2465">
        <v>526</v>
      </c>
      <c r="C2465" t="s">
        <v>662</v>
      </c>
      <c r="D2465" t="s">
        <v>1055</v>
      </c>
      <c r="E2465" t="s">
        <v>70</v>
      </c>
      <c r="F2465" t="s">
        <v>157</v>
      </c>
      <c r="G2465" t="s">
        <v>140</v>
      </c>
      <c r="H2465" t="s">
        <v>1009</v>
      </c>
    </row>
    <row r="2466" spans="1:8" x14ac:dyDescent="0.35">
      <c r="A2466" t="s">
        <v>16</v>
      </c>
      <c r="B2466">
        <v>587</v>
      </c>
      <c r="C2466" t="s">
        <v>99</v>
      </c>
      <c r="D2466" t="s">
        <v>1058</v>
      </c>
      <c r="E2466" t="s">
        <v>46</v>
      </c>
      <c r="F2466" t="s">
        <v>386</v>
      </c>
      <c r="G2466" t="s">
        <v>140</v>
      </c>
      <c r="H2466" t="s">
        <v>1022</v>
      </c>
    </row>
    <row r="2467" spans="1:8" x14ac:dyDescent="0.35">
      <c r="A2467" t="s">
        <v>17</v>
      </c>
      <c r="B2467">
        <v>501</v>
      </c>
      <c r="C2467" t="s">
        <v>921</v>
      </c>
      <c r="D2467" t="s">
        <v>1019</v>
      </c>
      <c r="E2467" t="s">
        <v>690</v>
      </c>
      <c r="F2467" t="s">
        <v>532</v>
      </c>
      <c r="G2467" t="s">
        <v>140</v>
      </c>
      <c r="H2467" t="s">
        <v>1008</v>
      </c>
    </row>
    <row r="2468" spans="1:8" x14ac:dyDescent="0.35">
      <c r="A2468" t="s">
        <v>18</v>
      </c>
      <c r="B2468">
        <v>491</v>
      </c>
      <c r="C2468" t="s">
        <v>968</v>
      </c>
      <c r="D2468" t="s">
        <v>1054</v>
      </c>
      <c r="E2468" t="s">
        <v>601</v>
      </c>
      <c r="F2468" t="s">
        <v>192</v>
      </c>
      <c r="G2468" t="s">
        <v>1008</v>
      </c>
      <c r="H2468" t="s">
        <v>140</v>
      </c>
    </row>
    <row r="2469" spans="1:8" x14ac:dyDescent="0.35">
      <c r="A2469" t="s">
        <v>19</v>
      </c>
      <c r="B2469">
        <v>494</v>
      </c>
      <c r="C2469" t="s">
        <v>837</v>
      </c>
      <c r="D2469" t="s">
        <v>1011</v>
      </c>
      <c r="E2469" t="s">
        <v>566</v>
      </c>
      <c r="F2469" t="s">
        <v>959</v>
      </c>
      <c r="G2469" t="s">
        <v>140</v>
      </c>
      <c r="H2469" t="s">
        <v>140</v>
      </c>
    </row>
    <row r="2470" spans="1:8" x14ac:dyDescent="0.35">
      <c r="A2470" t="s">
        <v>20</v>
      </c>
      <c r="B2470">
        <v>524</v>
      </c>
      <c r="C2470" t="s">
        <v>729</v>
      </c>
      <c r="D2470" t="s">
        <v>775</v>
      </c>
      <c r="E2470" t="s">
        <v>60</v>
      </c>
      <c r="F2470" t="s">
        <v>860</v>
      </c>
      <c r="G2470" t="s">
        <v>1013</v>
      </c>
      <c r="H2470" t="s">
        <v>140</v>
      </c>
    </row>
    <row r="2471" spans="1:8" x14ac:dyDescent="0.35">
      <c r="A2471" t="s">
        <v>21</v>
      </c>
      <c r="B2471">
        <v>474</v>
      </c>
      <c r="C2471" t="s">
        <v>1044</v>
      </c>
      <c r="D2471" t="s">
        <v>1009</v>
      </c>
      <c r="E2471" t="s">
        <v>958</v>
      </c>
      <c r="F2471" t="s">
        <v>1080</v>
      </c>
      <c r="G2471" t="s">
        <v>140</v>
      </c>
      <c r="H2471" t="s">
        <v>1009</v>
      </c>
    </row>
    <row r="2472" spans="1:8" x14ac:dyDescent="0.35">
      <c r="A2472" t="s">
        <v>22</v>
      </c>
      <c r="B2472">
        <v>464</v>
      </c>
      <c r="C2472" t="s">
        <v>646</v>
      </c>
      <c r="D2472" t="s">
        <v>1055</v>
      </c>
      <c r="E2472" t="s">
        <v>496</v>
      </c>
      <c r="F2472" t="s">
        <v>956</v>
      </c>
      <c r="G2472" t="s">
        <v>140</v>
      </c>
      <c r="H2472" t="s">
        <v>140</v>
      </c>
    </row>
    <row r="2473" spans="1:8" x14ac:dyDescent="0.35">
      <c r="A2473" t="s">
        <v>23</v>
      </c>
      <c r="B2473">
        <v>442</v>
      </c>
      <c r="C2473" t="s">
        <v>199</v>
      </c>
      <c r="D2473" t="s">
        <v>1055</v>
      </c>
      <c r="E2473" t="s">
        <v>540</v>
      </c>
      <c r="F2473" t="s">
        <v>752</v>
      </c>
      <c r="G2473" t="s">
        <v>1010</v>
      </c>
      <c r="H2473" t="s">
        <v>140</v>
      </c>
    </row>
    <row r="2474" spans="1:8" x14ac:dyDescent="0.35">
      <c r="A2474" t="s">
        <v>24</v>
      </c>
      <c r="B2474">
        <v>591</v>
      </c>
      <c r="C2474" t="s">
        <v>317</v>
      </c>
      <c r="D2474" t="s">
        <v>1063</v>
      </c>
      <c r="E2474" t="s">
        <v>753</v>
      </c>
      <c r="F2474" t="s">
        <v>970</v>
      </c>
      <c r="G2474" t="s">
        <v>1013</v>
      </c>
      <c r="H2474" t="s">
        <v>1008</v>
      </c>
    </row>
    <row r="2475" spans="1:8" x14ac:dyDescent="0.35">
      <c r="A2475" t="s">
        <v>25</v>
      </c>
      <c r="B2475">
        <v>549</v>
      </c>
      <c r="C2475" t="s">
        <v>123</v>
      </c>
      <c r="D2475" t="s">
        <v>939</v>
      </c>
      <c r="E2475" t="s">
        <v>68</v>
      </c>
      <c r="F2475" t="s">
        <v>598</v>
      </c>
      <c r="G2475" t="s">
        <v>140</v>
      </c>
      <c r="H2475" t="s">
        <v>140</v>
      </c>
    </row>
    <row r="2476" spans="1:8" x14ac:dyDescent="0.35">
      <c r="A2476" t="s">
        <v>26</v>
      </c>
      <c r="B2476">
        <v>548</v>
      </c>
      <c r="C2476" t="s">
        <v>1104</v>
      </c>
      <c r="D2476" t="s">
        <v>1058</v>
      </c>
      <c r="E2476" t="s">
        <v>698</v>
      </c>
      <c r="F2476" t="s">
        <v>860</v>
      </c>
      <c r="G2476" t="s">
        <v>1008</v>
      </c>
      <c r="H2476" t="s">
        <v>1010</v>
      </c>
    </row>
    <row r="2477" spans="1:8" x14ac:dyDescent="0.35">
      <c r="A2477" t="s">
        <v>27</v>
      </c>
      <c r="B2477">
        <v>630</v>
      </c>
      <c r="C2477" t="s">
        <v>548</v>
      </c>
      <c r="D2477" t="s">
        <v>949</v>
      </c>
      <c r="E2477" t="s">
        <v>622</v>
      </c>
      <c r="F2477" t="s">
        <v>871</v>
      </c>
      <c r="G2477" t="s">
        <v>1009</v>
      </c>
      <c r="H2477" t="s">
        <v>140</v>
      </c>
    </row>
    <row r="2478" spans="1:8" x14ac:dyDescent="0.35">
      <c r="A2478" t="s">
        <v>28</v>
      </c>
      <c r="B2478">
        <v>495</v>
      </c>
      <c r="C2478" t="s">
        <v>129</v>
      </c>
      <c r="D2478" t="s">
        <v>1011</v>
      </c>
      <c r="E2478" t="s">
        <v>380</v>
      </c>
      <c r="F2478" t="s">
        <v>598</v>
      </c>
      <c r="G2478" t="s">
        <v>1010</v>
      </c>
      <c r="H2478" t="s">
        <v>1008</v>
      </c>
    </row>
    <row r="2479" spans="1:8" x14ac:dyDescent="0.35">
      <c r="A2479" t="s">
        <v>29</v>
      </c>
      <c r="B2479">
        <v>560</v>
      </c>
      <c r="C2479" t="s">
        <v>952</v>
      </c>
      <c r="D2479" t="s">
        <v>1009</v>
      </c>
      <c r="E2479" t="s">
        <v>454</v>
      </c>
      <c r="F2479" t="s">
        <v>614</v>
      </c>
      <c r="G2479" t="s">
        <v>1022</v>
      </c>
      <c r="H2479" t="s">
        <v>140</v>
      </c>
    </row>
    <row r="2480" spans="1:8" x14ac:dyDescent="0.35">
      <c r="A2480" t="s">
        <v>30</v>
      </c>
      <c r="B2480">
        <v>635</v>
      </c>
      <c r="C2480" t="s">
        <v>147</v>
      </c>
      <c r="D2480" t="s">
        <v>1098</v>
      </c>
      <c r="E2480" t="s">
        <v>400</v>
      </c>
      <c r="F2480" t="s">
        <v>746</v>
      </c>
      <c r="G2480" t="s">
        <v>140</v>
      </c>
      <c r="H2480" t="s">
        <v>140</v>
      </c>
    </row>
    <row r="2481" spans="1:8" x14ac:dyDescent="0.35">
      <c r="A2481" t="s">
        <v>31</v>
      </c>
      <c r="B2481">
        <v>515</v>
      </c>
      <c r="C2481" t="s">
        <v>162</v>
      </c>
      <c r="D2481" t="s">
        <v>1017</v>
      </c>
      <c r="E2481" t="s">
        <v>842</v>
      </c>
      <c r="F2481" t="s">
        <v>913</v>
      </c>
      <c r="G2481" t="s">
        <v>1013</v>
      </c>
      <c r="H2481" t="s">
        <v>140</v>
      </c>
    </row>
    <row r="2482" spans="1:8" x14ac:dyDescent="0.35">
      <c r="A2482" t="s">
        <v>32</v>
      </c>
      <c r="B2482">
        <v>12592</v>
      </c>
      <c r="C2482" t="s">
        <v>937</v>
      </c>
      <c r="D2482" t="s">
        <v>1017</v>
      </c>
      <c r="E2482" t="s">
        <v>609</v>
      </c>
      <c r="F2482" t="s">
        <v>654</v>
      </c>
      <c r="G2482" t="s">
        <v>1008</v>
      </c>
      <c r="H2482" t="s">
        <v>1022</v>
      </c>
    </row>
    <row r="2484" spans="1:8" x14ac:dyDescent="0.35">
      <c r="A2484" t="s">
        <v>1105</v>
      </c>
    </row>
    <row r="2485" spans="1:8" x14ac:dyDescent="0.35">
      <c r="A2485" t="s">
        <v>2</v>
      </c>
      <c r="B2485" t="s">
        <v>3</v>
      </c>
      <c r="C2485" t="s">
        <v>1090</v>
      </c>
      <c r="D2485" t="s">
        <v>1091</v>
      </c>
      <c r="E2485" t="s">
        <v>1042</v>
      </c>
      <c r="F2485" t="s">
        <v>1092</v>
      </c>
      <c r="G2485" t="s">
        <v>1094</v>
      </c>
      <c r="H2485" t="s">
        <v>1093</v>
      </c>
    </row>
    <row r="2486" spans="1:8" x14ac:dyDescent="0.35">
      <c r="A2486" t="s">
        <v>8</v>
      </c>
      <c r="B2486">
        <v>524</v>
      </c>
      <c r="C2486" t="s">
        <v>954</v>
      </c>
      <c r="D2486" t="s">
        <v>1010</v>
      </c>
      <c r="E2486" t="s">
        <v>1008</v>
      </c>
      <c r="F2486" t="s">
        <v>669</v>
      </c>
      <c r="G2486" t="s">
        <v>286</v>
      </c>
      <c r="H2486" t="s">
        <v>140</v>
      </c>
    </row>
    <row r="2487" spans="1:8" x14ac:dyDescent="0.35">
      <c r="A2487" t="s">
        <v>9</v>
      </c>
      <c r="B2487">
        <v>541</v>
      </c>
      <c r="C2487" t="s">
        <v>1058</v>
      </c>
      <c r="D2487" t="s">
        <v>1010</v>
      </c>
      <c r="E2487" t="s">
        <v>1014</v>
      </c>
      <c r="F2487" t="s">
        <v>916</v>
      </c>
      <c r="G2487" t="s">
        <v>405</v>
      </c>
      <c r="H2487" t="s">
        <v>1022</v>
      </c>
    </row>
    <row r="2488" spans="1:8" x14ac:dyDescent="0.35">
      <c r="A2488" t="s">
        <v>10</v>
      </c>
      <c r="B2488">
        <v>468</v>
      </c>
      <c r="C2488" t="s">
        <v>1048</v>
      </c>
      <c r="D2488" t="s">
        <v>140</v>
      </c>
      <c r="E2488" t="s">
        <v>1016</v>
      </c>
      <c r="F2488" t="s">
        <v>658</v>
      </c>
      <c r="G2488" t="s">
        <v>871</v>
      </c>
      <c r="H2488" t="s">
        <v>140</v>
      </c>
    </row>
    <row r="2489" spans="1:8" x14ac:dyDescent="0.35">
      <c r="A2489" t="s">
        <v>11</v>
      </c>
      <c r="B2489">
        <v>552</v>
      </c>
      <c r="C2489" t="s">
        <v>1073</v>
      </c>
      <c r="D2489" t="s">
        <v>1014</v>
      </c>
      <c r="E2489" t="s">
        <v>1022</v>
      </c>
      <c r="F2489" t="s">
        <v>1088</v>
      </c>
      <c r="G2489" t="s">
        <v>462</v>
      </c>
      <c r="H2489" t="s">
        <v>140</v>
      </c>
    </row>
    <row r="2490" spans="1:8" x14ac:dyDescent="0.35">
      <c r="A2490" t="s">
        <v>12</v>
      </c>
      <c r="B2490">
        <v>540</v>
      </c>
      <c r="C2490" t="s">
        <v>838</v>
      </c>
      <c r="D2490" t="s">
        <v>1010</v>
      </c>
      <c r="E2490" t="s">
        <v>1016</v>
      </c>
      <c r="F2490" t="s">
        <v>861</v>
      </c>
      <c r="G2490" t="s">
        <v>662</v>
      </c>
      <c r="H2490" t="s">
        <v>1010</v>
      </c>
    </row>
    <row r="2491" spans="1:8" x14ac:dyDescent="0.35">
      <c r="A2491" t="s">
        <v>13</v>
      </c>
      <c r="B2491">
        <v>427</v>
      </c>
      <c r="C2491" t="s">
        <v>838</v>
      </c>
      <c r="D2491" t="s">
        <v>1022</v>
      </c>
      <c r="E2491" t="s">
        <v>1022</v>
      </c>
      <c r="F2491" t="s">
        <v>581</v>
      </c>
      <c r="G2491" t="s">
        <v>741</v>
      </c>
      <c r="H2491" t="s">
        <v>140</v>
      </c>
    </row>
    <row r="2492" spans="1:8" x14ac:dyDescent="0.35">
      <c r="A2492" t="s">
        <v>14</v>
      </c>
      <c r="B2492">
        <v>514</v>
      </c>
      <c r="C2492" t="s">
        <v>950</v>
      </c>
      <c r="D2492" t="s">
        <v>1010</v>
      </c>
      <c r="E2492" t="s">
        <v>1013</v>
      </c>
      <c r="F2492" t="s">
        <v>861</v>
      </c>
      <c r="G2492" t="s">
        <v>105</v>
      </c>
      <c r="H2492" t="s">
        <v>140</v>
      </c>
    </row>
    <row r="2493" spans="1:8" x14ac:dyDescent="0.35">
      <c r="A2493" t="s">
        <v>15</v>
      </c>
      <c r="B2493">
        <v>526</v>
      </c>
      <c r="C2493" t="s">
        <v>1070</v>
      </c>
      <c r="D2493" t="s">
        <v>1008</v>
      </c>
      <c r="E2493" t="s">
        <v>1010</v>
      </c>
      <c r="F2493" t="s">
        <v>447</v>
      </c>
      <c r="G2493" t="s">
        <v>749</v>
      </c>
      <c r="H2493" t="s">
        <v>140</v>
      </c>
    </row>
    <row r="2494" spans="1:8" x14ac:dyDescent="0.35">
      <c r="A2494" t="s">
        <v>16</v>
      </c>
      <c r="B2494">
        <v>587</v>
      </c>
      <c r="C2494" t="s">
        <v>1048</v>
      </c>
      <c r="D2494" t="s">
        <v>1063</v>
      </c>
      <c r="E2494" t="s">
        <v>1013</v>
      </c>
      <c r="F2494" t="s">
        <v>745</v>
      </c>
      <c r="G2494" t="s">
        <v>93</v>
      </c>
      <c r="H2494" t="s">
        <v>140</v>
      </c>
    </row>
    <row r="2495" spans="1:8" x14ac:dyDescent="0.35">
      <c r="A2495" t="s">
        <v>17</v>
      </c>
      <c r="B2495">
        <v>501</v>
      </c>
      <c r="C2495" t="s">
        <v>1060</v>
      </c>
      <c r="D2495" t="s">
        <v>1009</v>
      </c>
      <c r="E2495" t="s">
        <v>1014</v>
      </c>
      <c r="F2495" t="s">
        <v>721</v>
      </c>
      <c r="G2495" t="s">
        <v>913</v>
      </c>
      <c r="H2495" t="s">
        <v>1008</v>
      </c>
    </row>
    <row r="2496" spans="1:8" x14ac:dyDescent="0.35">
      <c r="A2496" t="s">
        <v>18</v>
      </c>
      <c r="B2496">
        <v>491</v>
      </c>
      <c r="C2496" t="s">
        <v>996</v>
      </c>
      <c r="D2496" t="s">
        <v>1016</v>
      </c>
      <c r="E2496" t="s">
        <v>1010</v>
      </c>
      <c r="F2496" t="s">
        <v>324</v>
      </c>
      <c r="G2496" t="s">
        <v>289</v>
      </c>
      <c r="H2496" t="s">
        <v>1013</v>
      </c>
    </row>
    <row r="2497" spans="1:8" x14ac:dyDescent="0.35">
      <c r="A2497" t="s">
        <v>19</v>
      </c>
      <c r="B2497">
        <v>494</v>
      </c>
      <c r="C2497" t="s">
        <v>1003</v>
      </c>
      <c r="D2497" t="s">
        <v>1013</v>
      </c>
      <c r="E2497" t="s">
        <v>1013</v>
      </c>
      <c r="F2497" t="s">
        <v>854</v>
      </c>
      <c r="G2497" t="s">
        <v>490</v>
      </c>
      <c r="H2497" t="s">
        <v>140</v>
      </c>
    </row>
    <row r="2498" spans="1:8" x14ac:dyDescent="0.35">
      <c r="A2498" t="s">
        <v>20</v>
      </c>
      <c r="B2498">
        <v>524</v>
      </c>
      <c r="C2498" t="s">
        <v>1062</v>
      </c>
      <c r="D2498" t="s">
        <v>1008</v>
      </c>
      <c r="E2498" t="s">
        <v>1013</v>
      </c>
      <c r="F2498" t="s">
        <v>450</v>
      </c>
      <c r="G2498" t="s">
        <v>162</v>
      </c>
      <c r="H2498" t="s">
        <v>140</v>
      </c>
    </row>
    <row r="2499" spans="1:8" x14ac:dyDescent="0.35">
      <c r="A2499" t="s">
        <v>21</v>
      </c>
      <c r="B2499">
        <v>474</v>
      </c>
      <c r="C2499" t="s">
        <v>1004</v>
      </c>
      <c r="D2499" t="s">
        <v>140</v>
      </c>
      <c r="E2499" t="s">
        <v>1009</v>
      </c>
      <c r="F2499" t="s">
        <v>1084</v>
      </c>
      <c r="G2499" t="s">
        <v>877</v>
      </c>
      <c r="H2499" t="s">
        <v>1016</v>
      </c>
    </row>
    <row r="2500" spans="1:8" x14ac:dyDescent="0.35">
      <c r="A2500" t="s">
        <v>22</v>
      </c>
      <c r="B2500">
        <v>464</v>
      </c>
      <c r="C2500" t="s">
        <v>1060</v>
      </c>
      <c r="D2500" t="s">
        <v>1016</v>
      </c>
      <c r="E2500" t="s">
        <v>1022</v>
      </c>
      <c r="F2500" t="s">
        <v>736</v>
      </c>
      <c r="G2500" t="s">
        <v>826</v>
      </c>
      <c r="H2500" t="s">
        <v>140</v>
      </c>
    </row>
    <row r="2501" spans="1:8" x14ac:dyDescent="0.35">
      <c r="A2501" t="s">
        <v>23</v>
      </c>
      <c r="B2501">
        <v>442</v>
      </c>
      <c r="C2501" t="s">
        <v>1044</v>
      </c>
      <c r="D2501" t="s">
        <v>1010</v>
      </c>
      <c r="E2501" t="s">
        <v>1013</v>
      </c>
      <c r="F2501" t="s">
        <v>280</v>
      </c>
      <c r="G2501" t="s">
        <v>888</v>
      </c>
      <c r="H2501" t="s">
        <v>1010</v>
      </c>
    </row>
    <row r="2502" spans="1:8" x14ac:dyDescent="0.35">
      <c r="A2502" t="s">
        <v>24</v>
      </c>
      <c r="B2502">
        <v>591</v>
      </c>
      <c r="C2502" t="s">
        <v>954</v>
      </c>
      <c r="D2502" t="s">
        <v>1022</v>
      </c>
      <c r="E2502" t="s">
        <v>140</v>
      </c>
      <c r="F2502" t="s">
        <v>840</v>
      </c>
      <c r="G2502" t="s">
        <v>105</v>
      </c>
      <c r="H2502" t="s">
        <v>140</v>
      </c>
    </row>
    <row r="2503" spans="1:8" x14ac:dyDescent="0.35">
      <c r="A2503" t="s">
        <v>25</v>
      </c>
      <c r="B2503">
        <v>549</v>
      </c>
      <c r="C2503" t="s">
        <v>1061</v>
      </c>
      <c r="D2503" t="s">
        <v>1011</v>
      </c>
      <c r="E2503" t="s">
        <v>140</v>
      </c>
      <c r="F2503" t="s">
        <v>1084</v>
      </c>
      <c r="G2503" t="s">
        <v>952</v>
      </c>
      <c r="H2503" t="s">
        <v>140</v>
      </c>
    </row>
    <row r="2504" spans="1:8" x14ac:dyDescent="0.35">
      <c r="A2504" t="s">
        <v>26</v>
      </c>
      <c r="B2504">
        <v>548</v>
      </c>
      <c r="C2504" t="s">
        <v>345</v>
      </c>
      <c r="D2504" t="s">
        <v>1016</v>
      </c>
      <c r="E2504" t="s">
        <v>1008</v>
      </c>
      <c r="F2504" t="s">
        <v>1001</v>
      </c>
      <c r="G2504" t="s">
        <v>1087</v>
      </c>
      <c r="H2504" t="s">
        <v>140</v>
      </c>
    </row>
    <row r="2505" spans="1:8" x14ac:dyDescent="0.35">
      <c r="A2505" t="s">
        <v>27</v>
      </c>
      <c r="B2505">
        <v>630</v>
      </c>
      <c r="C2505" t="s">
        <v>940</v>
      </c>
      <c r="D2505" t="s">
        <v>1008</v>
      </c>
      <c r="E2505" t="s">
        <v>1016</v>
      </c>
      <c r="F2505" t="s">
        <v>539</v>
      </c>
      <c r="G2505" t="s">
        <v>1106</v>
      </c>
      <c r="H2505" t="s">
        <v>140</v>
      </c>
    </row>
    <row r="2506" spans="1:8" x14ac:dyDescent="0.35">
      <c r="A2506" t="s">
        <v>28</v>
      </c>
      <c r="B2506">
        <v>495</v>
      </c>
      <c r="C2506" t="s">
        <v>1043</v>
      </c>
      <c r="D2506" t="s">
        <v>140</v>
      </c>
      <c r="E2506" t="s">
        <v>1013</v>
      </c>
      <c r="F2506" t="s">
        <v>473</v>
      </c>
      <c r="G2506" t="s">
        <v>674</v>
      </c>
      <c r="H2506" t="s">
        <v>1010</v>
      </c>
    </row>
    <row r="2507" spans="1:8" x14ac:dyDescent="0.35">
      <c r="A2507" t="s">
        <v>29</v>
      </c>
      <c r="B2507">
        <v>560</v>
      </c>
      <c r="C2507" t="s">
        <v>345</v>
      </c>
      <c r="D2507" t="s">
        <v>1009</v>
      </c>
      <c r="E2507" t="s">
        <v>1010</v>
      </c>
      <c r="F2507" t="s">
        <v>713</v>
      </c>
      <c r="G2507" t="s">
        <v>777</v>
      </c>
      <c r="H2507" t="s">
        <v>140</v>
      </c>
    </row>
    <row r="2508" spans="1:8" x14ac:dyDescent="0.35">
      <c r="A2508" t="s">
        <v>30</v>
      </c>
      <c r="B2508">
        <v>635</v>
      </c>
      <c r="C2508" t="s">
        <v>1051</v>
      </c>
      <c r="D2508" t="s">
        <v>1063</v>
      </c>
      <c r="E2508" t="s">
        <v>1010</v>
      </c>
      <c r="F2508" t="s">
        <v>861</v>
      </c>
      <c r="G2508" t="s">
        <v>641</v>
      </c>
      <c r="H2508" t="s">
        <v>140</v>
      </c>
    </row>
    <row r="2509" spans="1:8" x14ac:dyDescent="0.35">
      <c r="A2509" t="s">
        <v>31</v>
      </c>
      <c r="B2509">
        <v>515</v>
      </c>
      <c r="C2509" t="s">
        <v>527</v>
      </c>
      <c r="D2509" t="s">
        <v>1019</v>
      </c>
      <c r="E2509" t="s">
        <v>1009</v>
      </c>
      <c r="F2509" t="s">
        <v>46</v>
      </c>
      <c r="G2509" t="s">
        <v>261</v>
      </c>
      <c r="H2509" t="s">
        <v>140</v>
      </c>
    </row>
    <row r="2510" spans="1:8" x14ac:dyDescent="0.35">
      <c r="A2510" t="s">
        <v>32</v>
      </c>
      <c r="B2510">
        <v>12592</v>
      </c>
      <c r="C2510" t="s">
        <v>1023</v>
      </c>
      <c r="D2510" t="s">
        <v>1016</v>
      </c>
      <c r="E2510" t="s">
        <v>1016</v>
      </c>
      <c r="F2510" t="s">
        <v>572</v>
      </c>
      <c r="G2510" t="s">
        <v>668</v>
      </c>
      <c r="H2510" t="s">
        <v>1022</v>
      </c>
    </row>
    <row r="2512" spans="1:8" x14ac:dyDescent="0.35">
      <c r="A2512" t="s">
        <v>1107</v>
      </c>
    </row>
    <row r="2513" spans="1:8" x14ac:dyDescent="0.35">
      <c r="A2513" t="s">
        <v>2</v>
      </c>
      <c r="B2513" t="s">
        <v>3</v>
      </c>
      <c r="C2513" t="s">
        <v>1090</v>
      </c>
      <c r="D2513" t="s">
        <v>1091</v>
      </c>
      <c r="E2513" t="s">
        <v>1092</v>
      </c>
      <c r="F2513" t="s">
        <v>1094</v>
      </c>
      <c r="G2513" t="s">
        <v>1042</v>
      </c>
      <c r="H2513" t="s">
        <v>1093</v>
      </c>
    </row>
    <row r="2514" spans="1:8" x14ac:dyDescent="0.35">
      <c r="A2514" t="s">
        <v>8</v>
      </c>
      <c r="B2514">
        <v>524</v>
      </c>
      <c r="C2514" t="s">
        <v>1019</v>
      </c>
      <c r="D2514" t="s">
        <v>1022</v>
      </c>
      <c r="E2514" t="s">
        <v>1108</v>
      </c>
      <c r="F2514" t="s">
        <v>1066</v>
      </c>
      <c r="G2514" t="s">
        <v>1016</v>
      </c>
      <c r="H2514" t="s">
        <v>140</v>
      </c>
    </row>
    <row r="2515" spans="1:8" x14ac:dyDescent="0.35">
      <c r="A2515" t="s">
        <v>9</v>
      </c>
      <c r="B2515">
        <v>541</v>
      </c>
      <c r="C2515" t="s">
        <v>1014</v>
      </c>
      <c r="D2515" t="s">
        <v>1012</v>
      </c>
      <c r="E2515" t="s">
        <v>514</v>
      </c>
      <c r="F2515" t="s">
        <v>1073</v>
      </c>
      <c r="G2515" t="s">
        <v>140</v>
      </c>
      <c r="H2515" t="s">
        <v>140</v>
      </c>
    </row>
    <row r="2516" spans="1:8" x14ac:dyDescent="0.35">
      <c r="A2516" t="s">
        <v>10</v>
      </c>
      <c r="B2516">
        <v>468</v>
      </c>
      <c r="C2516" t="s">
        <v>1011</v>
      </c>
      <c r="D2516" t="s">
        <v>1014</v>
      </c>
      <c r="E2516" t="s">
        <v>1109</v>
      </c>
      <c r="F2516" t="s">
        <v>1046</v>
      </c>
      <c r="G2516" t="s">
        <v>140</v>
      </c>
      <c r="H2516" t="s">
        <v>140</v>
      </c>
    </row>
    <row r="2517" spans="1:8" x14ac:dyDescent="0.35">
      <c r="A2517" t="s">
        <v>11</v>
      </c>
      <c r="B2517">
        <v>552</v>
      </c>
      <c r="C2517" t="s">
        <v>1009</v>
      </c>
      <c r="D2517" t="s">
        <v>1021</v>
      </c>
      <c r="E2517" t="s">
        <v>1025</v>
      </c>
      <c r="F2517" t="s">
        <v>1060</v>
      </c>
      <c r="G2517" t="s">
        <v>140</v>
      </c>
      <c r="H2517" t="s">
        <v>140</v>
      </c>
    </row>
    <row r="2518" spans="1:8" x14ac:dyDescent="0.35">
      <c r="A2518" t="s">
        <v>12</v>
      </c>
      <c r="B2518">
        <v>540</v>
      </c>
      <c r="C2518" t="s">
        <v>1043</v>
      </c>
      <c r="D2518" t="s">
        <v>1019</v>
      </c>
      <c r="E2518" t="s">
        <v>800</v>
      </c>
      <c r="F2518" t="s">
        <v>1018</v>
      </c>
      <c r="G2518" t="s">
        <v>140</v>
      </c>
      <c r="H2518" t="s">
        <v>1010</v>
      </c>
    </row>
    <row r="2519" spans="1:8" x14ac:dyDescent="0.35">
      <c r="A2519" t="s">
        <v>13</v>
      </c>
      <c r="B2519">
        <v>427</v>
      </c>
      <c r="C2519" t="s">
        <v>1098</v>
      </c>
      <c r="D2519" t="s">
        <v>1012</v>
      </c>
      <c r="E2519" t="s">
        <v>1110</v>
      </c>
      <c r="F2519" t="s">
        <v>515</v>
      </c>
      <c r="G2519" t="s">
        <v>140</v>
      </c>
      <c r="H2519" t="s">
        <v>140</v>
      </c>
    </row>
    <row r="2520" spans="1:8" x14ac:dyDescent="0.35">
      <c r="A2520" t="s">
        <v>14</v>
      </c>
      <c r="B2520">
        <v>514</v>
      </c>
      <c r="C2520" t="s">
        <v>1011</v>
      </c>
      <c r="D2520" t="s">
        <v>1014</v>
      </c>
      <c r="E2520" t="s">
        <v>990</v>
      </c>
      <c r="F2520" t="s">
        <v>1004</v>
      </c>
      <c r="G2520" t="s">
        <v>140</v>
      </c>
      <c r="H2520" t="s">
        <v>140</v>
      </c>
    </row>
    <row r="2521" spans="1:8" x14ac:dyDescent="0.35">
      <c r="A2521" t="s">
        <v>15</v>
      </c>
      <c r="B2521">
        <v>526</v>
      </c>
      <c r="C2521" t="s">
        <v>1066</v>
      </c>
      <c r="D2521" t="s">
        <v>1012</v>
      </c>
      <c r="E2521" t="s">
        <v>1005</v>
      </c>
      <c r="F2521" t="s">
        <v>1047</v>
      </c>
      <c r="G2521" t="s">
        <v>140</v>
      </c>
      <c r="H2521" t="s">
        <v>140</v>
      </c>
    </row>
    <row r="2522" spans="1:8" x14ac:dyDescent="0.35">
      <c r="A2522" t="s">
        <v>16</v>
      </c>
      <c r="B2522">
        <v>587</v>
      </c>
      <c r="C2522" t="s">
        <v>1011</v>
      </c>
      <c r="D2522" t="s">
        <v>1050</v>
      </c>
      <c r="E2522" t="s">
        <v>1111</v>
      </c>
      <c r="F2522" t="s">
        <v>954</v>
      </c>
      <c r="G2522" t="s">
        <v>140</v>
      </c>
      <c r="H2522" t="s">
        <v>140</v>
      </c>
    </row>
    <row r="2523" spans="1:8" x14ac:dyDescent="0.35">
      <c r="A2523" t="s">
        <v>17</v>
      </c>
      <c r="B2523">
        <v>501</v>
      </c>
      <c r="C2523" t="s">
        <v>940</v>
      </c>
      <c r="D2523" t="s">
        <v>1014</v>
      </c>
      <c r="E2523" t="s">
        <v>1112</v>
      </c>
      <c r="F2523" t="s">
        <v>1007</v>
      </c>
      <c r="G2523" t="s">
        <v>1008</v>
      </c>
      <c r="H2523" t="s">
        <v>1008</v>
      </c>
    </row>
    <row r="2524" spans="1:8" x14ac:dyDescent="0.35">
      <c r="A2524" t="s">
        <v>18</v>
      </c>
      <c r="B2524">
        <v>491</v>
      </c>
      <c r="C2524" t="s">
        <v>775</v>
      </c>
      <c r="D2524" t="s">
        <v>1063</v>
      </c>
      <c r="E2524" t="s">
        <v>1111</v>
      </c>
      <c r="F2524" t="s">
        <v>515</v>
      </c>
      <c r="G2524" t="s">
        <v>1022</v>
      </c>
      <c r="H2524" t="s">
        <v>140</v>
      </c>
    </row>
    <row r="2525" spans="1:8" x14ac:dyDescent="0.35">
      <c r="A2525" t="s">
        <v>19</v>
      </c>
      <c r="B2525">
        <v>494</v>
      </c>
      <c r="C2525" t="s">
        <v>949</v>
      </c>
      <c r="D2525" t="s">
        <v>1098</v>
      </c>
      <c r="E2525" t="s">
        <v>90</v>
      </c>
      <c r="F2525" t="s">
        <v>1064</v>
      </c>
      <c r="G2525" t="s">
        <v>140</v>
      </c>
      <c r="H2525" t="s">
        <v>140</v>
      </c>
    </row>
    <row r="2526" spans="1:8" x14ac:dyDescent="0.35">
      <c r="A2526" t="s">
        <v>20</v>
      </c>
      <c r="B2526">
        <v>524</v>
      </c>
      <c r="C2526" t="s">
        <v>1014</v>
      </c>
      <c r="D2526" t="s">
        <v>1014</v>
      </c>
      <c r="E2526" t="s">
        <v>732</v>
      </c>
      <c r="F2526" t="s">
        <v>919</v>
      </c>
      <c r="G2526" t="s">
        <v>140</v>
      </c>
      <c r="H2526" t="s">
        <v>140</v>
      </c>
    </row>
    <row r="2527" spans="1:8" x14ac:dyDescent="0.35">
      <c r="A2527" t="s">
        <v>21</v>
      </c>
      <c r="B2527">
        <v>474</v>
      </c>
      <c r="C2527" t="s">
        <v>1012</v>
      </c>
      <c r="D2527" t="s">
        <v>1008</v>
      </c>
      <c r="E2527" t="s">
        <v>1113</v>
      </c>
      <c r="F2527" t="s">
        <v>1060</v>
      </c>
      <c r="G2527" t="s">
        <v>140</v>
      </c>
      <c r="H2527" t="s">
        <v>1016</v>
      </c>
    </row>
    <row r="2528" spans="1:8" x14ac:dyDescent="0.35">
      <c r="A2528" t="s">
        <v>22</v>
      </c>
      <c r="B2528">
        <v>464</v>
      </c>
      <c r="C2528" t="s">
        <v>1063</v>
      </c>
      <c r="D2528" t="s">
        <v>775</v>
      </c>
      <c r="E2528" t="s">
        <v>1114</v>
      </c>
      <c r="F2528" t="s">
        <v>501</v>
      </c>
      <c r="G2528" t="s">
        <v>140</v>
      </c>
      <c r="H2528" t="s">
        <v>140</v>
      </c>
    </row>
    <row r="2529" spans="1:8" x14ac:dyDescent="0.35">
      <c r="A2529" t="s">
        <v>23</v>
      </c>
      <c r="B2529">
        <v>442</v>
      </c>
      <c r="C2529" t="s">
        <v>1007</v>
      </c>
      <c r="D2529" t="s">
        <v>775</v>
      </c>
      <c r="E2529" t="s">
        <v>787</v>
      </c>
      <c r="F2529" t="s">
        <v>1062</v>
      </c>
      <c r="G2529" t="s">
        <v>1022</v>
      </c>
      <c r="H2529" t="s">
        <v>140</v>
      </c>
    </row>
    <row r="2530" spans="1:8" x14ac:dyDescent="0.35">
      <c r="A2530" t="s">
        <v>24</v>
      </c>
      <c r="B2530">
        <v>591</v>
      </c>
      <c r="C2530" t="s">
        <v>1098</v>
      </c>
      <c r="D2530" t="s">
        <v>1010</v>
      </c>
      <c r="E2530" t="s">
        <v>344</v>
      </c>
      <c r="F2530" t="s">
        <v>1007</v>
      </c>
      <c r="G2530" t="s">
        <v>140</v>
      </c>
      <c r="H2530" t="s">
        <v>140</v>
      </c>
    </row>
    <row r="2531" spans="1:8" x14ac:dyDescent="0.35">
      <c r="A2531" t="s">
        <v>25</v>
      </c>
      <c r="B2531">
        <v>549</v>
      </c>
      <c r="C2531" t="s">
        <v>1066</v>
      </c>
      <c r="D2531" t="s">
        <v>1058</v>
      </c>
      <c r="E2531" t="s">
        <v>110</v>
      </c>
      <c r="F2531" t="s">
        <v>971</v>
      </c>
      <c r="G2531" t="s">
        <v>140</v>
      </c>
      <c r="H2531" t="s">
        <v>140</v>
      </c>
    </row>
    <row r="2532" spans="1:8" x14ac:dyDescent="0.35">
      <c r="A2532" t="s">
        <v>26</v>
      </c>
      <c r="B2532">
        <v>548</v>
      </c>
      <c r="C2532" t="s">
        <v>1058</v>
      </c>
      <c r="D2532" t="s">
        <v>1012</v>
      </c>
      <c r="E2532" t="s">
        <v>1115</v>
      </c>
      <c r="F2532" t="s">
        <v>1073</v>
      </c>
      <c r="G2532" t="s">
        <v>140</v>
      </c>
      <c r="H2532" t="s">
        <v>140</v>
      </c>
    </row>
    <row r="2533" spans="1:8" x14ac:dyDescent="0.35">
      <c r="A2533" t="s">
        <v>27</v>
      </c>
      <c r="B2533">
        <v>630</v>
      </c>
      <c r="C2533" t="s">
        <v>1013</v>
      </c>
      <c r="D2533" t="s">
        <v>1013</v>
      </c>
      <c r="E2533" t="s">
        <v>1116</v>
      </c>
      <c r="F2533" t="s">
        <v>971</v>
      </c>
      <c r="G2533" t="s">
        <v>1008</v>
      </c>
      <c r="H2533" t="s">
        <v>140</v>
      </c>
    </row>
    <row r="2534" spans="1:8" x14ac:dyDescent="0.35">
      <c r="A2534" t="s">
        <v>28</v>
      </c>
      <c r="B2534">
        <v>495</v>
      </c>
      <c r="C2534" t="s">
        <v>1098</v>
      </c>
      <c r="D2534" t="s">
        <v>1009</v>
      </c>
      <c r="E2534" t="s">
        <v>800</v>
      </c>
      <c r="F2534" t="s">
        <v>869</v>
      </c>
      <c r="G2534" t="s">
        <v>140</v>
      </c>
      <c r="H2534" t="s">
        <v>1010</v>
      </c>
    </row>
    <row r="2535" spans="1:8" x14ac:dyDescent="0.35">
      <c r="A2535" t="s">
        <v>29</v>
      </c>
      <c r="B2535">
        <v>560</v>
      </c>
      <c r="C2535" t="s">
        <v>1011</v>
      </c>
      <c r="D2535" t="s">
        <v>1009</v>
      </c>
      <c r="E2535" t="s">
        <v>110</v>
      </c>
      <c r="F2535" t="s">
        <v>345</v>
      </c>
      <c r="G2535" t="s">
        <v>1022</v>
      </c>
      <c r="H2535" t="s">
        <v>140</v>
      </c>
    </row>
    <row r="2536" spans="1:8" x14ac:dyDescent="0.35">
      <c r="A2536" t="s">
        <v>30</v>
      </c>
      <c r="B2536">
        <v>635</v>
      </c>
      <c r="C2536" t="s">
        <v>1073</v>
      </c>
      <c r="D2536" t="s">
        <v>1013</v>
      </c>
      <c r="E2536" t="s">
        <v>344</v>
      </c>
      <c r="F2536" t="s">
        <v>1050</v>
      </c>
      <c r="G2536" t="s">
        <v>140</v>
      </c>
      <c r="H2536" t="s">
        <v>140</v>
      </c>
    </row>
    <row r="2537" spans="1:8" x14ac:dyDescent="0.35">
      <c r="A2537" t="s">
        <v>31</v>
      </c>
      <c r="B2537">
        <v>515</v>
      </c>
      <c r="C2537" t="s">
        <v>1060</v>
      </c>
      <c r="D2537" t="s">
        <v>1012</v>
      </c>
      <c r="E2537" t="s">
        <v>806</v>
      </c>
      <c r="F2537" t="s">
        <v>1062</v>
      </c>
      <c r="G2537" t="s">
        <v>140</v>
      </c>
      <c r="H2537" t="s">
        <v>140</v>
      </c>
    </row>
    <row r="2538" spans="1:8" x14ac:dyDescent="0.35">
      <c r="A2538" t="s">
        <v>32</v>
      </c>
      <c r="B2538">
        <v>12592</v>
      </c>
      <c r="C2538" t="s">
        <v>949</v>
      </c>
      <c r="D2538" t="s">
        <v>1012</v>
      </c>
      <c r="E2538" t="s">
        <v>928</v>
      </c>
      <c r="F2538" t="s">
        <v>1068</v>
      </c>
      <c r="G2538" t="s">
        <v>140</v>
      </c>
      <c r="H2538" t="s">
        <v>1022</v>
      </c>
    </row>
    <row r="2540" spans="1:8" x14ac:dyDescent="0.35">
      <c r="A2540" t="s">
        <v>1117</v>
      </c>
    </row>
    <row r="2541" spans="1:8" x14ac:dyDescent="0.35">
      <c r="A2541" t="s">
        <v>2</v>
      </c>
      <c r="B2541" t="s">
        <v>3</v>
      </c>
      <c r="C2541" t="s">
        <v>1090</v>
      </c>
      <c r="D2541" t="s">
        <v>1091</v>
      </c>
      <c r="E2541" t="s">
        <v>1092</v>
      </c>
      <c r="F2541" t="s">
        <v>1093</v>
      </c>
      <c r="G2541" t="s">
        <v>1094</v>
      </c>
      <c r="H2541" t="s">
        <v>1042</v>
      </c>
    </row>
    <row r="2542" spans="1:8" x14ac:dyDescent="0.35">
      <c r="A2542" t="s">
        <v>8</v>
      </c>
      <c r="B2542">
        <v>524</v>
      </c>
      <c r="C2542" t="s">
        <v>1019</v>
      </c>
      <c r="D2542" t="s">
        <v>1012</v>
      </c>
      <c r="E2542" t="s">
        <v>1002</v>
      </c>
      <c r="F2542" t="s">
        <v>140</v>
      </c>
      <c r="G2542" t="s">
        <v>515</v>
      </c>
      <c r="H2542" t="s">
        <v>140</v>
      </c>
    </row>
    <row r="2543" spans="1:8" x14ac:dyDescent="0.35">
      <c r="A2543" t="s">
        <v>9</v>
      </c>
      <c r="B2543">
        <v>541</v>
      </c>
      <c r="C2543" t="s">
        <v>1009</v>
      </c>
      <c r="D2543" t="s">
        <v>1012</v>
      </c>
      <c r="E2543" t="s">
        <v>1118</v>
      </c>
      <c r="F2543" t="s">
        <v>140</v>
      </c>
      <c r="G2543" t="s">
        <v>1054</v>
      </c>
      <c r="H2543" t="s">
        <v>1010</v>
      </c>
    </row>
    <row r="2544" spans="1:8" x14ac:dyDescent="0.35">
      <c r="A2544" t="s">
        <v>10</v>
      </c>
      <c r="B2544">
        <v>468</v>
      </c>
      <c r="C2544" t="s">
        <v>1008</v>
      </c>
      <c r="D2544" t="s">
        <v>1022</v>
      </c>
      <c r="E2544" t="s">
        <v>1119</v>
      </c>
      <c r="F2544" t="s">
        <v>140</v>
      </c>
      <c r="G2544" t="s">
        <v>1043</v>
      </c>
      <c r="H2544" t="s">
        <v>140</v>
      </c>
    </row>
    <row r="2545" spans="1:8" x14ac:dyDescent="0.35">
      <c r="A2545" t="s">
        <v>11</v>
      </c>
      <c r="B2545">
        <v>552</v>
      </c>
      <c r="C2545" t="s">
        <v>1021</v>
      </c>
      <c r="D2545" t="s">
        <v>1016</v>
      </c>
      <c r="E2545" t="s">
        <v>870</v>
      </c>
      <c r="F2545" t="s">
        <v>140</v>
      </c>
      <c r="G2545" t="s">
        <v>939</v>
      </c>
      <c r="H2545" t="s">
        <v>140</v>
      </c>
    </row>
    <row r="2546" spans="1:8" x14ac:dyDescent="0.35">
      <c r="A2546" t="s">
        <v>12</v>
      </c>
      <c r="B2546">
        <v>540</v>
      </c>
      <c r="C2546" t="s">
        <v>1054</v>
      </c>
      <c r="D2546" t="s">
        <v>1012</v>
      </c>
      <c r="E2546" t="s">
        <v>1002</v>
      </c>
      <c r="F2546" t="s">
        <v>1010</v>
      </c>
      <c r="G2546" t="s">
        <v>1068</v>
      </c>
      <c r="H2546" t="s">
        <v>1010</v>
      </c>
    </row>
    <row r="2547" spans="1:8" x14ac:dyDescent="0.35">
      <c r="A2547" t="s">
        <v>13</v>
      </c>
      <c r="B2547">
        <v>427</v>
      </c>
      <c r="C2547" t="s">
        <v>1013</v>
      </c>
      <c r="D2547" t="s">
        <v>1063</v>
      </c>
      <c r="E2547" t="s">
        <v>1120</v>
      </c>
      <c r="F2547" t="s">
        <v>140</v>
      </c>
      <c r="G2547" t="s">
        <v>954</v>
      </c>
      <c r="H2547" t="s">
        <v>140</v>
      </c>
    </row>
    <row r="2548" spans="1:8" x14ac:dyDescent="0.35">
      <c r="A2548" t="s">
        <v>14</v>
      </c>
      <c r="B2548">
        <v>514</v>
      </c>
      <c r="C2548" t="s">
        <v>1050</v>
      </c>
      <c r="D2548" t="s">
        <v>1010</v>
      </c>
      <c r="E2548" t="s">
        <v>1097</v>
      </c>
      <c r="F2548" t="s">
        <v>140</v>
      </c>
      <c r="G2548" t="s">
        <v>1052</v>
      </c>
      <c r="H2548" t="s">
        <v>140</v>
      </c>
    </row>
    <row r="2549" spans="1:8" x14ac:dyDescent="0.35">
      <c r="A2549" t="s">
        <v>15</v>
      </c>
      <c r="B2549">
        <v>526</v>
      </c>
      <c r="C2549" t="s">
        <v>1016</v>
      </c>
      <c r="D2549" t="s">
        <v>1008</v>
      </c>
      <c r="E2549" t="s">
        <v>1120</v>
      </c>
      <c r="F2549" t="s">
        <v>140</v>
      </c>
      <c r="G2549" t="s">
        <v>1018</v>
      </c>
      <c r="H2549" t="s">
        <v>1008</v>
      </c>
    </row>
    <row r="2550" spans="1:8" x14ac:dyDescent="0.35">
      <c r="A2550" t="s">
        <v>16</v>
      </c>
      <c r="B2550">
        <v>587</v>
      </c>
      <c r="C2550" t="s">
        <v>1017</v>
      </c>
      <c r="D2550" t="s">
        <v>1021</v>
      </c>
      <c r="E2550" t="s">
        <v>1116</v>
      </c>
      <c r="F2550" t="s">
        <v>1008</v>
      </c>
      <c r="G2550" t="s">
        <v>1043</v>
      </c>
      <c r="H2550" t="s">
        <v>140</v>
      </c>
    </row>
    <row r="2551" spans="1:8" x14ac:dyDescent="0.35">
      <c r="A2551" t="s">
        <v>17</v>
      </c>
      <c r="B2551">
        <v>501</v>
      </c>
      <c r="C2551" t="s">
        <v>1063</v>
      </c>
      <c r="D2551" t="s">
        <v>1009</v>
      </c>
      <c r="E2551" t="s">
        <v>1116</v>
      </c>
      <c r="F2551" t="s">
        <v>1008</v>
      </c>
      <c r="G2551" t="s">
        <v>1073</v>
      </c>
      <c r="H2551" t="s">
        <v>1016</v>
      </c>
    </row>
    <row r="2552" spans="1:8" x14ac:dyDescent="0.35">
      <c r="A2552" t="s">
        <v>18</v>
      </c>
      <c r="B2552">
        <v>491</v>
      </c>
      <c r="C2552" t="s">
        <v>1017</v>
      </c>
      <c r="D2552" t="s">
        <v>1054</v>
      </c>
      <c r="E2552" t="s">
        <v>1121</v>
      </c>
      <c r="F2552" t="s">
        <v>1022</v>
      </c>
      <c r="G2552" t="s">
        <v>996</v>
      </c>
      <c r="H2552" t="s">
        <v>1012</v>
      </c>
    </row>
    <row r="2553" spans="1:8" x14ac:dyDescent="0.35">
      <c r="A2553" t="s">
        <v>19</v>
      </c>
      <c r="B2553">
        <v>494</v>
      </c>
      <c r="C2553" t="s">
        <v>949</v>
      </c>
      <c r="D2553" t="s">
        <v>1014</v>
      </c>
      <c r="E2553" t="s">
        <v>1110</v>
      </c>
      <c r="F2553" t="s">
        <v>140</v>
      </c>
      <c r="G2553" t="s">
        <v>1064</v>
      </c>
      <c r="H2553" t="s">
        <v>1008</v>
      </c>
    </row>
    <row r="2554" spans="1:8" x14ac:dyDescent="0.35">
      <c r="A2554" t="s">
        <v>20</v>
      </c>
      <c r="B2554">
        <v>524</v>
      </c>
      <c r="C2554" t="s">
        <v>775</v>
      </c>
      <c r="D2554" t="s">
        <v>1022</v>
      </c>
      <c r="E2554" t="s">
        <v>1122</v>
      </c>
      <c r="F2554" t="s">
        <v>140</v>
      </c>
      <c r="G2554" t="s">
        <v>1061</v>
      </c>
      <c r="H2554" t="s">
        <v>140</v>
      </c>
    </row>
    <row r="2555" spans="1:8" x14ac:dyDescent="0.35">
      <c r="A2555" t="s">
        <v>21</v>
      </c>
      <c r="B2555">
        <v>474</v>
      </c>
      <c r="C2555" t="s">
        <v>1019</v>
      </c>
      <c r="D2555" t="s">
        <v>1008</v>
      </c>
      <c r="E2555" t="s">
        <v>904</v>
      </c>
      <c r="F2555" t="s">
        <v>1008</v>
      </c>
      <c r="G2555" t="s">
        <v>1068</v>
      </c>
      <c r="H2555" t="s">
        <v>140</v>
      </c>
    </row>
    <row r="2556" spans="1:8" x14ac:dyDescent="0.35">
      <c r="A2556" t="s">
        <v>22</v>
      </c>
      <c r="B2556">
        <v>464</v>
      </c>
      <c r="C2556" t="s">
        <v>1013</v>
      </c>
      <c r="D2556" t="s">
        <v>1013</v>
      </c>
      <c r="E2556" t="s">
        <v>858</v>
      </c>
      <c r="F2556" t="s">
        <v>1008</v>
      </c>
      <c r="G2556" t="s">
        <v>1062</v>
      </c>
      <c r="H2556" t="s">
        <v>140</v>
      </c>
    </row>
    <row r="2557" spans="1:8" x14ac:dyDescent="0.35">
      <c r="A2557" t="s">
        <v>23</v>
      </c>
      <c r="B2557">
        <v>442</v>
      </c>
      <c r="C2557" t="s">
        <v>1019</v>
      </c>
      <c r="D2557" t="s">
        <v>1010</v>
      </c>
      <c r="E2557" t="s">
        <v>1122</v>
      </c>
      <c r="F2557" t="s">
        <v>140</v>
      </c>
      <c r="G2557" t="s">
        <v>1067</v>
      </c>
      <c r="H2557" t="s">
        <v>1022</v>
      </c>
    </row>
    <row r="2558" spans="1:8" x14ac:dyDescent="0.35">
      <c r="A2558" t="s">
        <v>24</v>
      </c>
      <c r="B2558">
        <v>591</v>
      </c>
      <c r="C2558" t="s">
        <v>949</v>
      </c>
      <c r="D2558" t="s">
        <v>1013</v>
      </c>
      <c r="E2558" t="s">
        <v>1116</v>
      </c>
      <c r="F2558" t="s">
        <v>140</v>
      </c>
      <c r="G2558" t="s">
        <v>1073</v>
      </c>
      <c r="H2558" t="s">
        <v>140</v>
      </c>
    </row>
    <row r="2559" spans="1:8" x14ac:dyDescent="0.35">
      <c r="A2559" t="s">
        <v>25</v>
      </c>
      <c r="B2559">
        <v>549</v>
      </c>
      <c r="C2559" t="s">
        <v>1019</v>
      </c>
      <c r="D2559" t="s">
        <v>1054</v>
      </c>
      <c r="E2559" t="s">
        <v>933</v>
      </c>
      <c r="F2559" t="s">
        <v>140</v>
      </c>
      <c r="G2559" t="s">
        <v>996</v>
      </c>
      <c r="H2559" t="s">
        <v>140</v>
      </c>
    </row>
    <row r="2560" spans="1:8" x14ac:dyDescent="0.35">
      <c r="A2560" t="s">
        <v>26</v>
      </c>
      <c r="B2560">
        <v>548</v>
      </c>
      <c r="C2560" t="s">
        <v>1011</v>
      </c>
      <c r="D2560" t="s">
        <v>1016</v>
      </c>
      <c r="E2560" t="s">
        <v>1123</v>
      </c>
      <c r="F2560" t="s">
        <v>140</v>
      </c>
      <c r="G2560" t="s">
        <v>971</v>
      </c>
      <c r="H2560" t="s">
        <v>140</v>
      </c>
    </row>
    <row r="2561" spans="1:8" x14ac:dyDescent="0.35">
      <c r="A2561" t="s">
        <v>27</v>
      </c>
      <c r="B2561">
        <v>630</v>
      </c>
      <c r="C2561" t="s">
        <v>1063</v>
      </c>
      <c r="D2561" t="s">
        <v>1022</v>
      </c>
      <c r="E2561" t="s">
        <v>1120</v>
      </c>
      <c r="F2561" t="s">
        <v>140</v>
      </c>
      <c r="G2561" t="s">
        <v>1048</v>
      </c>
      <c r="H2561" t="s">
        <v>1010</v>
      </c>
    </row>
    <row r="2562" spans="1:8" x14ac:dyDescent="0.35">
      <c r="A2562" t="s">
        <v>28</v>
      </c>
      <c r="B2562">
        <v>495</v>
      </c>
      <c r="C2562" t="s">
        <v>1055</v>
      </c>
      <c r="D2562" t="s">
        <v>140</v>
      </c>
      <c r="E2562" t="s">
        <v>1124</v>
      </c>
      <c r="F2562" t="s">
        <v>1010</v>
      </c>
      <c r="G2562" t="s">
        <v>1004</v>
      </c>
      <c r="H2562" t="s">
        <v>1010</v>
      </c>
    </row>
    <row r="2563" spans="1:8" x14ac:dyDescent="0.35">
      <c r="A2563" t="s">
        <v>29</v>
      </c>
      <c r="B2563">
        <v>560</v>
      </c>
      <c r="C2563" t="s">
        <v>1017</v>
      </c>
      <c r="D2563" t="s">
        <v>1014</v>
      </c>
      <c r="E2563" t="s">
        <v>990</v>
      </c>
      <c r="F2563" t="s">
        <v>140</v>
      </c>
      <c r="G2563" t="s">
        <v>971</v>
      </c>
      <c r="H2563" t="s">
        <v>1022</v>
      </c>
    </row>
    <row r="2564" spans="1:8" x14ac:dyDescent="0.35">
      <c r="A2564" t="s">
        <v>30</v>
      </c>
      <c r="B2564">
        <v>635</v>
      </c>
      <c r="C2564" t="s">
        <v>1009</v>
      </c>
      <c r="D2564" t="s">
        <v>1022</v>
      </c>
      <c r="E2564" t="s">
        <v>1002</v>
      </c>
      <c r="F2564" t="s">
        <v>140</v>
      </c>
      <c r="G2564" t="s">
        <v>1057</v>
      </c>
      <c r="H2564" t="s">
        <v>140</v>
      </c>
    </row>
    <row r="2565" spans="1:8" x14ac:dyDescent="0.35">
      <c r="A2565" t="s">
        <v>31</v>
      </c>
      <c r="B2565">
        <v>515</v>
      </c>
      <c r="C2565" t="s">
        <v>1012</v>
      </c>
      <c r="D2565" t="s">
        <v>1014</v>
      </c>
      <c r="E2565" t="s">
        <v>1111</v>
      </c>
      <c r="F2565" t="s">
        <v>140</v>
      </c>
      <c r="G2565" t="s">
        <v>1062</v>
      </c>
      <c r="H2565" t="s">
        <v>140</v>
      </c>
    </row>
    <row r="2566" spans="1:8" x14ac:dyDescent="0.35">
      <c r="A2566" t="s">
        <v>32</v>
      </c>
      <c r="B2566">
        <v>12592</v>
      </c>
      <c r="C2566" t="s">
        <v>1021</v>
      </c>
      <c r="D2566" t="s">
        <v>1013</v>
      </c>
      <c r="E2566" t="s">
        <v>1115</v>
      </c>
      <c r="F2566" t="s">
        <v>1022</v>
      </c>
      <c r="G2566" t="s">
        <v>1052</v>
      </c>
      <c r="H2566" t="s">
        <v>1022</v>
      </c>
    </row>
    <row r="2568" spans="1:8" x14ac:dyDescent="0.35">
      <c r="A2568" t="s">
        <v>1125</v>
      </c>
    </row>
    <row r="2569" spans="1:8" x14ac:dyDescent="0.35">
      <c r="A2569" t="s">
        <v>2</v>
      </c>
      <c r="B2569" t="s">
        <v>3</v>
      </c>
      <c r="C2569" t="s">
        <v>1126</v>
      </c>
      <c r="D2569" t="s">
        <v>1127</v>
      </c>
    </row>
    <row r="2570" spans="1:8" x14ac:dyDescent="0.35">
      <c r="A2570" t="s">
        <v>8</v>
      </c>
      <c r="B2570">
        <v>203</v>
      </c>
      <c r="C2570" t="s">
        <v>682</v>
      </c>
      <c r="D2570" t="s">
        <v>683</v>
      </c>
    </row>
    <row r="2571" spans="1:8" x14ac:dyDescent="0.35">
      <c r="A2571" t="s">
        <v>9</v>
      </c>
      <c r="B2571">
        <v>195</v>
      </c>
      <c r="C2571" t="s">
        <v>497</v>
      </c>
      <c r="D2571" t="s">
        <v>496</v>
      </c>
    </row>
    <row r="2572" spans="1:8" x14ac:dyDescent="0.35">
      <c r="A2572" t="s">
        <v>10</v>
      </c>
      <c r="B2572">
        <v>198</v>
      </c>
      <c r="C2572" t="s">
        <v>356</v>
      </c>
      <c r="D2572" t="s">
        <v>357</v>
      </c>
    </row>
    <row r="2573" spans="1:8" x14ac:dyDescent="0.35">
      <c r="A2573" t="s">
        <v>11</v>
      </c>
      <c r="B2573">
        <v>201</v>
      </c>
      <c r="C2573" t="s">
        <v>449</v>
      </c>
      <c r="D2573" t="s">
        <v>448</v>
      </c>
    </row>
    <row r="2574" spans="1:8" x14ac:dyDescent="0.35">
      <c r="A2574" t="s">
        <v>12</v>
      </c>
      <c r="B2574">
        <v>196</v>
      </c>
      <c r="C2574" t="s">
        <v>853</v>
      </c>
      <c r="D2574" t="s">
        <v>852</v>
      </c>
    </row>
    <row r="2575" spans="1:8" x14ac:dyDescent="0.35">
      <c r="A2575" t="s">
        <v>13</v>
      </c>
      <c r="B2575">
        <v>197</v>
      </c>
      <c r="C2575" t="s">
        <v>152</v>
      </c>
      <c r="D2575" t="s">
        <v>153</v>
      </c>
    </row>
    <row r="2576" spans="1:8" x14ac:dyDescent="0.35">
      <c r="A2576" t="s">
        <v>14</v>
      </c>
      <c r="B2576">
        <v>196</v>
      </c>
      <c r="C2576" t="s">
        <v>908</v>
      </c>
      <c r="D2576" t="s">
        <v>907</v>
      </c>
    </row>
    <row r="2577" spans="1:4" x14ac:dyDescent="0.35">
      <c r="A2577" t="s">
        <v>15</v>
      </c>
      <c r="B2577">
        <v>200</v>
      </c>
      <c r="C2577" t="s">
        <v>214</v>
      </c>
      <c r="D2577" t="s">
        <v>215</v>
      </c>
    </row>
    <row r="2578" spans="1:4" x14ac:dyDescent="0.35">
      <c r="A2578" t="s">
        <v>16</v>
      </c>
      <c r="B2578">
        <v>190</v>
      </c>
      <c r="C2578" t="s">
        <v>437</v>
      </c>
      <c r="D2578" t="s">
        <v>436</v>
      </c>
    </row>
    <row r="2579" spans="1:4" x14ac:dyDescent="0.35">
      <c r="A2579" t="s">
        <v>17</v>
      </c>
      <c r="B2579">
        <v>192</v>
      </c>
      <c r="C2579" t="s">
        <v>544</v>
      </c>
      <c r="D2579" t="s">
        <v>545</v>
      </c>
    </row>
    <row r="2580" spans="1:4" x14ac:dyDescent="0.35">
      <c r="A2580" t="s">
        <v>18</v>
      </c>
      <c r="B2580">
        <v>197</v>
      </c>
      <c r="C2580" t="s">
        <v>390</v>
      </c>
      <c r="D2580" t="s">
        <v>391</v>
      </c>
    </row>
    <row r="2581" spans="1:4" x14ac:dyDescent="0.35">
      <c r="A2581" t="s">
        <v>19</v>
      </c>
      <c r="B2581">
        <v>195</v>
      </c>
      <c r="C2581" t="s">
        <v>715</v>
      </c>
      <c r="D2581" t="s">
        <v>714</v>
      </c>
    </row>
    <row r="2582" spans="1:4" x14ac:dyDescent="0.35">
      <c r="A2582" t="s">
        <v>20</v>
      </c>
      <c r="B2582">
        <v>202</v>
      </c>
      <c r="C2582" t="s">
        <v>327</v>
      </c>
      <c r="D2582" t="s">
        <v>328</v>
      </c>
    </row>
    <row r="2583" spans="1:4" x14ac:dyDescent="0.35">
      <c r="A2583" t="s">
        <v>21</v>
      </c>
      <c r="B2583">
        <v>202</v>
      </c>
      <c r="C2583" t="s">
        <v>279</v>
      </c>
      <c r="D2583" t="s">
        <v>280</v>
      </c>
    </row>
    <row r="2584" spans="1:4" x14ac:dyDescent="0.35">
      <c r="A2584" t="s">
        <v>22</v>
      </c>
      <c r="B2584">
        <v>198</v>
      </c>
      <c r="C2584" t="s">
        <v>735</v>
      </c>
      <c r="D2584" t="s">
        <v>734</v>
      </c>
    </row>
    <row r="2585" spans="1:4" x14ac:dyDescent="0.35">
      <c r="A2585" t="s">
        <v>23</v>
      </c>
      <c r="B2585">
        <v>193</v>
      </c>
      <c r="C2585" t="s">
        <v>715</v>
      </c>
      <c r="D2585" t="s">
        <v>714</v>
      </c>
    </row>
    <row r="2586" spans="1:4" x14ac:dyDescent="0.35">
      <c r="A2586" t="s">
        <v>24</v>
      </c>
      <c r="B2586">
        <v>203</v>
      </c>
      <c r="C2586" t="s">
        <v>704</v>
      </c>
      <c r="D2586" t="s">
        <v>705</v>
      </c>
    </row>
    <row r="2587" spans="1:4" x14ac:dyDescent="0.35">
      <c r="A2587" t="s">
        <v>25</v>
      </c>
      <c r="B2587">
        <v>196</v>
      </c>
      <c r="C2587" t="s">
        <v>579</v>
      </c>
      <c r="D2587" t="s">
        <v>580</v>
      </c>
    </row>
    <row r="2588" spans="1:4" x14ac:dyDescent="0.35">
      <c r="A2588" t="s">
        <v>26</v>
      </c>
      <c r="B2588">
        <v>192</v>
      </c>
      <c r="C2588" t="s">
        <v>172</v>
      </c>
      <c r="D2588" t="s">
        <v>171</v>
      </c>
    </row>
    <row r="2589" spans="1:4" x14ac:dyDescent="0.35">
      <c r="A2589" t="s">
        <v>27</v>
      </c>
      <c r="B2589">
        <v>192</v>
      </c>
      <c r="C2589" t="s">
        <v>159</v>
      </c>
      <c r="D2589" t="s">
        <v>160</v>
      </c>
    </row>
    <row r="2590" spans="1:4" x14ac:dyDescent="0.35">
      <c r="A2590" t="s">
        <v>28</v>
      </c>
      <c r="B2590">
        <v>197</v>
      </c>
      <c r="C2590" t="s">
        <v>795</v>
      </c>
      <c r="D2590" t="s">
        <v>796</v>
      </c>
    </row>
    <row r="2591" spans="1:4" x14ac:dyDescent="0.35">
      <c r="A2591" t="s">
        <v>29</v>
      </c>
      <c r="B2591">
        <v>194</v>
      </c>
      <c r="C2591" t="s">
        <v>252</v>
      </c>
      <c r="D2591" t="s">
        <v>251</v>
      </c>
    </row>
    <row r="2592" spans="1:4" x14ac:dyDescent="0.35">
      <c r="A2592" t="s">
        <v>30</v>
      </c>
      <c r="B2592">
        <v>196</v>
      </c>
      <c r="C2592" t="s">
        <v>230</v>
      </c>
      <c r="D2592" t="s">
        <v>231</v>
      </c>
    </row>
    <row r="2593" spans="1:5" x14ac:dyDescent="0.35">
      <c r="A2593" t="s">
        <v>31</v>
      </c>
      <c r="B2593">
        <v>201</v>
      </c>
      <c r="C2593" t="s">
        <v>689</v>
      </c>
      <c r="D2593" t="s">
        <v>688</v>
      </c>
    </row>
    <row r="2594" spans="1:5" x14ac:dyDescent="0.35">
      <c r="A2594" t="s">
        <v>32</v>
      </c>
      <c r="B2594">
        <v>4726</v>
      </c>
      <c r="C2594" t="s">
        <v>695</v>
      </c>
      <c r="D2594" t="s">
        <v>694</v>
      </c>
    </row>
    <row r="2596" spans="1:5" x14ac:dyDescent="0.35">
      <c r="A2596" t="s">
        <v>1128</v>
      </c>
    </row>
    <row r="2597" spans="1:5" x14ac:dyDescent="0.35">
      <c r="A2597" t="s">
        <v>2</v>
      </c>
      <c r="B2597" t="s">
        <v>3</v>
      </c>
      <c r="C2597" t="s">
        <v>1129</v>
      </c>
      <c r="D2597" t="s">
        <v>1130</v>
      </c>
      <c r="E2597" t="s">
        <v>1131</v>
      </c>
    </row>
    <row r="2598" spans="1:5" x14ac:dyDescent="0.35">
      <c r="A2598" t="s">
        <v>8</v>
      </c>
      <c r="B2598">
        <v>204</v>
      </c>
      <c r="C2598" t="s">
        <v>340</v>
      </c>
      <c r="D2598" t="s">
        <v>487</v>
      </c>
      <c r="E2598" t="s">
        <v>145</v>
      </c>
    </row>
    <row r="2599" spans="1:5" x14ac:dyDescent="0.35">
      <c r="A2599" t="s">
        <v>9</v>
      </c>
      <c r="B2599">
        <v>201</v>
      </c>
      <c r="C2599" t="s">
        <v>1072</v>
      </c>
      <c r="D2599" t="s">
        <v>859</v>
      </c>
      <c r="E2599" t="s">
        <v>953</v>
      </c>
    </row>
    <row r="2600" spans="1:5" x14ac:dyDescent="0.35">
      <c r="A2600" t="s">
        <v>10</v>
      </c>
      <c r="B2600">
        <v>208</v>
      </c>
      <c r="C2600" t="s">
        <v>921</v>
      </c>
      <c r="D2600" t="s">
        <v>809</v>
      </c>
      <c r="E2600" t="s">
        <v>1064</v>
      </c>
    </row>
    <row r="2601" spans="1:5" x14ac:dyDescent="0.35">
      <c r="A2601" t="s">
        <v>11</v>
      </c>
      <c r="B2601">
        <v>206</v>
      </c>
      <c r="C2601" t="s">
        <v>1102</v>
      </c>
      <c r="D2601" t="s">
        <v>887</v>
      </c>
      <c r="E2601" t="s">
        <v>785</v>
      </c>
    </row>
    <row r="2602" spans="1:5" x14ac:dyDescent="0.35">
      <c r="A2602" t="s">
        <v>12</v>
      </c>
      <c r="B2602">
        <v>209</v>
      </c>
      <c r="C2602" t="s">
        <v>159</v>
      </c>
      <c r="D2602" t="s">
        <v>602</v>
      </c>
      <c r="E2602" t="s">
        <v>465</v>
      </c>
    </row>
    <row r="2603" spans="1:5" x14ac:dyDescent="0.35">
      <c r="A2603" t="s">
        <v>13</v>
      </c>
      <c r="B2603">
        <v>206</v>
      </c>
      <c r="C2603" t="s">
        <v>867</v>
      </c>
      <c r="D2603" t="s">
        <v>435</v>
      </c>
      <c r="E2603" t="s">
        <v>49</v>
      </c>
    </row>
    <row r="2604" spans="1:5" x14ac:dyDescent="0.35">
      <c r="A2604" t="s">
        <v>14</v>
      </c>
      <c r="B2604">
        <v>203</v>
      </c>
      <c r="C2604" t="s">
        <v>51</v>
      </c>
      <c r="D2604" t="s">
        <v>372</v>
      </c>
      <c r="E2604" t="s">
        <v>476</v>
      </c>
    </row>
    <row r="2605" spans="1:5" x14ac:dyDescent="0.35">
      <c r="A2605" t="s">
        <v>15</v>
      </c>
      <c r="B2605">
        <v>206</v>
      </c>
      <c r="C2605" t="s">
        <v>810</v>
      </c>
      <c r="D2605" t="s">
        <v>166</v>
      </c>
      <c r="E2605" t="s">
        <v>162</v>
      </c>
    </row>
    <row r="2606" spans="1:5" x14ac:dyDescent="0.35">
      <c r="A2606" t="s">
        <v>16</v>
      </c>
      <c r="B2606">
        <v>206</v>
      </c>
      <c r="C2606" t="s">
        <v>824</v>
      </c>
      <c r="D2606" t="s">
        <v>905</v>
      </c>
      <c r="E2606" t="s">
        <v>837</v>
      </c>
    </row>
    <row r="2607" spans="1:5" x14ac:dyDescent="0.35">
      <c r="A2607" t="s">
        <v>17</v>
      </c>
      <c r="B2607">
        <v>203</v>
      </c>
      <c r="C2607" t="s">
        <v>893</v>
      </c>
      <c r="D2607" t="s">
        <v>989</v>
      </c>
      <c r="E2607" t="s">
        <v>501</v>
      </c>
    </row>
    <row r="2608" spans="1:5" x14ac:dyDescent="0.35">
      <c r="A2608" t="s">
        <v>18</v>
      </c>
      <c r="B2608">
        <v>205</v>
      </c>
      <c r="C2608" t="s">
        <v>95</v>
      </c>
      <c r="D2608" t="s">
        <v>934</v>
      </c>
      <c r="E2608" t="s">
        <v>538</v>
      </c>
    </row>
    <row r="2609" spans="1:5" x14ac:dyDescent="0.35">
      <c r="A2609" t="s">
        <v>19</v>
      </c>
      <c r="B2609">
        <v>206</v>
      </c>
      <c r="C2609" t="s">
        <v>1018</v>
      </c>
      <c r="D2609" t="s">
        <v>976</v>
      </c>
      <c r="E2609" t="s">
        <v>573</v>
      </c>
    </row>
    <row r="2610" spans="1:5" x14ac:dyDescent="0.35">
      <c r="A2610" t="s">
        <v>20</v>
      </c>
      <c r="B2610">
        <v>206</v>
      </c>
      <c r="C2610" t="s">
        <v>671</v>
      </c>
      <c r="D2610" t="s">
        <v>628</v>
      </c>
      <c r="E2610" t="s">
        <v>381</v>
      </c>
    </row>
    <row r="2611" spans="1:5" x14ac:dyDescent="0.35">
      <c r="A2611" t="s">
        <v>21</v>
      </c>
      <c r="B2611">
        <v>210</v>
      </c>
      <c r="C2611" t="s">
        <v>1083</v>
      </c>
      <c r="D2611" t="s">
        <v>67</v>
      </c>
      <c r="E2611" t="s">
        <v>437</v>
      </c>
    </row>
    <row r="2612" spans="1:5" x14ac:dyDescent="0.35">
      <c r="A2612" t="s">
        <v>22</v>
      </c>
      <c r="B2612">
        <v>209</v>
      </c>
      <c r="C2612" t="s">
        <v>595</v>
      </c>
      <c r="D2612" t="s">
        <v>413</v>
      </c>
      <c r="E2612" t="s">
        <v>838</v>
      </c>
    </row>
    <row r="2613" spans="1:5" x14ac:dyDescent="0.35">
      <c r="A2613" t="s">
        <v>23</v>
      </c>
      <c r="B2613">
        <v>205</v>
      </c>
      <c r="C2613" t="s">
        <v>673</v>
      </c>
      <c r="D2613" t="s">
        <v>224</v>
      </c>
      <c r="E2613" t="s">
        <v>526</v>
      </c>
    </row>
    <row r="2614" spans="1:5" x14ac:dyDescent="0.35">
      <c r="A2614" t="s">
        <v>24</v>
      </c>
      <c r="B2614">
        <v>207</v>
      </c>
      <c r="C2614" t="s">
        <v>1080</v>
      </c>
      <c r="D2614" t="s">
        <v>72</v>
      </c>
      <c r="E2614" t="s">
        <v>595</v>
      </c>
    </row>
    <row r="2615" spans="1:5" x14ac:dyDescent="0.35">
      <c r="A2615" t="s">
        <v>25</v>
      </c>
      <c r="B2615">
        <v>204</v>
      </c>
      <c r="C2615" t="s">
        <v>991</v>
      </c>
      <c r="D2615" t="s">
        <v>420</v>
      </c>
      <c r="E2615" t="s">
        <v>117</v>
      </c>
    </row>
    <row r="2616" spans="1:5" x14ac:dyDescent="0.35">
      <c r="A2616" t="s">
        <v>26</v>
      </c>
      <c r="B2616">
        <v>202</v>
      </c>
      <c r="C2616" t="s">
        <v>405</v>
      </c>
      <c r="D2616" t="s">
        <v>374</v>
      </c>
      <c r="E2616" t="s">
        <v>467</v>
      </c>
    </row>
    <row r="2617" spans="1:5" x14ac:dyDescent="0.35">
      <c r="A2617" t="s">
        <v>27</v>
      </c>
      <c r="B2617">
        <v>204</v>
      </c>
      <c r="C2617" t="s">
        <v>1051</v>
      </c>
      <c r="D2617" t="s">
        <v>757</v>
      </c>
      <c r="E2617" t="s">
        <v>113</v>
      </c>
    </row>
    <row r="2618" spans="1:5" x14ac:dyDescent="0.35">
      <c r="A2618" t="s">
        <v>28</v>
      </c>
      <c r="B2618">
        <v>207</v>
      </c>
      <c r="C2618" t="s">
        <v>476</v>
      </c>
      <c r="D2618" t="s">
        <v>881</v>
      </c>
      <c r="E2618" t="s">
        <v>849</v>
      </c>
    </row>
    <row r="2619" spans="1:5" x14ac:dyDescent="0.35">
      <c r="A2619" t="s">
        <v>29</v>
      </c>
      <c r="B2619">
        <v>204</v>
      </c>
      <c r="C2619" t="s">
        <v>769</v>
      </c>
      <c r="D2619" t="s">
        <v>872</v>
      </c>
      <c r="E2619" t="s">
        <v>517</v>
      </c>
    </row>
    <row r="2620" spans="1:5" x14ac:dyDescent="0.35">
      <c r="A2620" t="s">
        <v>30</v>
      </c>
      <c r="B2620">
        <v>202</v>
      </c>
      <c r="C2620" t="s">
        <v>875</v>
      </c>
      <c r="D2620" t="s">
        <v>920</v>
      </c>
      <c r="E2620" t="s">
        <v>1100</v>
      </c>
    </row>
    <row r="2621" spans="1:5" x14ac:dyDescent="0.35">
      <c r="A2621" t="s">
        <v>31</v>
      </c>
      <c r="B2621">
        <v>207</v>
      </c>
      <c r="C2621" t="s">
        <v>1106</v>
      </c>
      <c r="D2621" t="s">
        <v>580</v>
      </c>
      <c r="E2621" t="s">
        <v>526</v>
      </c>
    </row>
    <row r="2622" spans="1:5" x14ac:dyDescent="0.35">
      <c r="A2622" t="s">
        <v>32</v>
      </c>
      <c r="B2622">
        <v>4930</v>
      </c>
      <c r="C2622" t="s">
        <v>777</v>
      </c>
      <c r="D2622" t="s">
        <v>666</v>
      </c>
      <c r="E2622" t="s">
        <v>412</v>
      </c>
    </row>
    <row r="2624" spans="1:5" x14ac:dyDescent="0.35">
      <c r="A2624" t="s">
        <v>1132</v>
      </c>
    </row>
    <row r="2625" spans="1:6" x14ac:dyDescent="0.35">
      <c r="A2625" t="s">
        <v>2</v>
      </c>
      <c r="B2625" t="s">
        <v>3</v>
      </c>
      <c r="C2625" t="s">
        <v>85</v>
      </c>
      <c r="D2625" t="s">
        <v>86</v>
      </c>
      <c r="E2625" t="s">
        <v>136</v>
      </c>
      <c r="F2625" t="s">
        <v>1133</v>
      </c>
    </row>
    <row r="2626" spans="1:6" x14ac:dyDescent="0.35">
      <c r="A2626" t="s">
        <v>8</v>
      </c>
      <c r="B2626">
        <v>204</v>
      </c>
      <c r="C2626" t="s">
        <v>685</v>
      </c>
      <c r="D2626" t="s">
        <v>684</v>
      </c>
      <c r="E2626" t="s">
        <v>140</v>
      </c>
      <c r="F2626" t="s">
        <v>140</v>
      </c>
    </row>
    <row r="2627" spans="1:6" x14ac:dyDescent="0.35">
      <c r="A2627" t="s">
        <v>9</v>
      </c>
      <c r="B2627">
        <v>201</v>
      </c>
      <c r="C2627" t="s">
        <v>893</v>
      </c>
      <c r="D2627" t="s">
        <v>892</v>
      </c>
      <c r="E2627" t="s">
        <v>140</v>
      </c>
      <c r="F2627" t="s">
        <v>140</v>
      </c>
    </row>
    <row r="2628" spans="1:6" x14ac:dyDescent="0.35">
      <c r="A2628" t="s">
        <v>10</v>
      </c>
      <c r="B2628">
        <v>208</v>
      </c>
      <c r="C2628" t="s">
        <v>847</v>
      </c>
      <c r="D2628" t="s">
        <v>905</v>
      </c>
      <c r="E2628" t="s">
        <v>140</v>
      </c>
      <c r="F2628" t="s">
        <v>140</v>
      </c>
    </row>
    <row r="2629" spans="1:6" x14ac:dyDescent="0.35">
      <c r="A2629" t="s">
        <v>11</v>
      </c>
      <c r="B2629">
        <v>206</v>
      </c>
      <c r="C2629" t="s">
        <v>1104</v>
      </c>
      <c r="D2629" t="s">
        <v>960</v>
      </c>
      <c r="E2629" t="s">
        <v>1013</v>
      </c>
      <c r="F2629" t="s">
        <v>140</v>
      </c>
    </row>
    <row r="2630" spans="1:6" x14ac:dyDescent="0.35">
      <c r="A2630" t="s">
        <v>12</v>
      </c>
      <c r="B2630">
        <v>209</v>
      </c>
      <c r="C2630" t="s">
        <v>373</v>
      </c>
      <c r="D2630" t="s">
        <v>372</v>
      </c>
      <c r="E2630" t="s">
        <v>140</v>
      </c>
      <c r="F2630" t="s">
        <v>140</v>
      </c>
    </row>
    <row r="2631" spans="1:6" x14ac:dyDescent="0.35">
      <c r="A2631" t="s">
        <v>13</v>
      </c>
      <c r="B2631">
        <v>206</v>
      </c>
      <c r="C2631" t="s">
        <v>848</v>
      </c>
      <c r="D2631" t="s">
        <v>466</v>
      </c>
      <c r="E2631" t="s">
        <v>1010</v>
      </c>
      <c r="F2631" t="s">
        <v>140</v>
      </c>
    </row>
    <row r="2632" spans="1:6" x14ac:dyDescent="0.35">
      <c r="A2632" t="s">
        <v>14</v>
      </c>
      <c r="B2632">
        <v>203</v>
      </c>
      <c r="C2632" t="s">
        <v>728</v>
      </c>
      <c r="D2632" t="s">
        <v>945</v>
      </c>
      <c r="E2632" t="s">
        <v>140</v>
      </c>
      <c r="F2632" t="s">
        <v>140</v>
      </c>
    </row>
    <row r="2633" spans="1:6" x14ac:dyDescent="0.35">
      <c r="A2633" t="s">
        <v>15</v>
      </c>
      <c r="B2633">
        <v>206</v>
      </c>
      <c r="C2633" t="s">
        <v>834</v>
      </c>
      <c r="D2633" t="s">
        <v>833</v>
      </c>
      <c r="E2633" t="s">
        <v>140</v>
      </c>
      <c r="F2633" t="s">
        <v>140</v>
      </c>
    </row>
    <row r="2634" spans="1:6" x14ac:dyDescent="0.35">
      <c r="A2634" t="s">
        <v>16</v>
      </c>
      <c r="B2634">
        <v>206</v>
      </c>
      <c r="C2634" t="s">
        <v>1095</v>
      </c>
      <c r="D2634" t="s">
        <v>1134</v>
      </c>
      <c r="E2634" t="s">
        <v>140</v>
      </c>
      <c r="F2634" t="s">
        <v>140</v>
      </c>
    </row>
    <row r="2635" spans="1:6" x14ac:dyDescent="0.35">
      <c r="A2635" t="s">
        <v>17</v>
      </c>
      <c r="B2635">
        <v>203</v>
      </c>
      <c r="C2635" t="s">
        <v>1080</v>
      </c>
      <c r="D2635" t="s">
        <v>387</v>
      </c>
      <c r="E2635" t="s">
        <v>140</v>
      </c>
      <c r="F2635" t="s">
        <v>1009</v>
      </c>
    </row>
    <row r="2636" spans="1:6" x14ac:dyDescent="0.35">
      <c r="A2636" t="s">
        <v>18</v>
      </c>
      <c r="B2636">
        <v>205</v>
      </c>
      <c r="C2636" t="s">
        <v>785</v>
      </c>
      <c r="D2636" t="s">
        <v>784</v>
      </c>
      <c r="E2636" t="s">
        <v>140</v>
      </c>
      <c r="F2636" t="s">
        <v>140</v>
      </c>
    </row>
    <row r="2637" spans="1:6" x14ac:dyDescent="0.35">
      <c r="A2637" t="s">
        <v>19</v>
      </c>
      <c r="B2637">
        <v>206</v>
      </c>
      <c r="C2637" t="s">
        <v>109</v>
      </c>
      <c r="D2637" t="s">
        <v>110</v>
      </c>
      <c r="E2637" t="s">
        <v>140</v>
      </c>
      <c r="F2637" t="s">
        <v>140</v>
      </c>
    </row>
    <row r="2638" spans="1:6" x14ac:dyDescent="0.35">
      <c r="A2638" t="s">
        <v>20</v>
      </c>
      <c r="B2638">
        <v>206</v>
      </c>
      <c r="C2638" t="s">
        <v>781</v>
      </c>
      <c r="D2638" t="s">
        <v>432</v>
      </c>
      <c r="E2638" t="s">
        <v>1013</v>
      </c>
      <c r="F2638" t="s">
        <v>140</v>
      </c>
    </row>
    <row r="2639" spans="1:6" x14ac:dyDescent="0.35">
      <c r="A2639" t="s">
        <v>21</v>
      </c>
      <c r="B2639">
        <v>210</v>
      </c>
      <c r="C2639" t="s">
        <v>737</v>
      </c>
      <c r="D2639" t="s">
        <v>736</v>
      </c>
      <c r="E2639" t="s">
        <v>140</v>
      </c>
      <c r="F2639" t="s">
        <v>140</v>
      </c>
    </row>
    <row r="2640" spans="1:6" x14ac:dyDescent="0.35">
      <c r="A2640" t="s">
        <v>22</v>
      </c>
      <c r="B2640">
        <v>209</v>
      </c>
      <c r="C2640" t="s">
        <v>1080</v>
      </c>
      <c r="D2640" t="s">
        <v>1081</v>
      </c>
      <c r="E2640" t="s">
        <v>140</v>
      </c>
      <c r="F2640" t="s">
        <v>140</v>
      </c>
    </row>
    <row r="2641" spans="1:7" x14ac:dyDescent="0.35">
      <c r="A2641" t="s">
        <v>23</v>
      </c>
      <c r="B2641">
        <v>205</v>
      </c>
      <c r="C2641" t="s">
        <v>492</v>
      </c>
      <c r="D2641" t="s">
        <v>493</v>
      </c>
      <c r="E2641" t="s">
        <v>140</v>
      </c>
      <c r="F2641" t="s">
        <v>140</v>
      </c>
    </row>
    <row r="2642" spans="1:7" x14ac:dyDescent="0.35">
      <c r="A2642" t="s">
        <v>24</v>
      </c>
      <c r="B2642">
        <v>207</v>
      </c>
      <c r="C2642" t="s">
        <v>810</v>
      </c>
      <c r="D2642" t="s">
        <v>809</v>
      </c>
      <c r="E2642" t="s">
        <v>140</v>
      </c>
      <c r="F2642" t="s">
        <v>140</v>
      </c>
    </row>
    <row r="2643" spans="1:7" x14ac:dyDescent="0.35">
      <c r="A2643" t="s">
        <v>25</v>
      </c>
      <c r="B2643">
        <v>204</v>
      </c>
      <c r="C2643" t="s">
        <v>95</v>
      </c>
      <c r="D2643" t="s">
        <v>96</v>
      </c>
      <c r="E2643" t="s">
        <v>140</v>
      </c>
      <c r="F2643" t="s">
        <v>140</v>
      </c>
    </row>
    <row r="2644" spans="1:7" x14ac:dyDescent="0.35">
      <c r="A2644" t="s">
        <v>26</v>
      </c>
      <c r="B2644">
        <v>202</v>
      </c>
      <c r="C2644" t="s">
        <v>993</v>
      </c>
      <c r="D2644" t="s">
        <v>992</v>
      </c>
      <c r="E2644" t="s">
        <v>140</v>
      </c>
      <c r="F2644" t="s">
        <v>140</v>
      </c>
    </row>
    <row r="2645" spans="1:7" x14ac:dyDescent="0.35">
      <c r="A2645" t="s">
        <v>27</v>
      </c>
      <c r="B2645">
        <v>204</v>
      </c>
      <c r="C2645" t="s">
        <v>660</v>
      </c>
      <c r="D2645" t="s">
        <v>1097</v>
      </c>
      <c r="E2645" t="s">
        <v>1013</v>
      </c>
      <c r="F2645" t="s">
        <v>775</v>
      </c>
    </row>
    <row r="2646" spans="1:7" x14ac:dyDescent="0.35">
      <c r="A2646" t="s">
        <v>28</v>
      </c>
      <c r="B2646">
        <v>207</v>
      </c>
      <c r="C2646" t="s">
        <v>671</v>
      </c>
      <c r="D2646" t="s">
        <v>670</v>
      </c>
      <c r="E2646" t="s">
        <v>140</v>
      </c>
      <c r="F2646" t="s">
        <v>140</v>
      </c>
    </row>
    <row r="2647" spans="1:7" x14ac:dyDescent="0.35">
      <c r="A2647" t="s">
        <v>29</v>
      </c>
      <c r="B2647">
        <v>204</v>
      </c>
      <c r="C2647" t="s">
        <v>91</v>
      </c>
      <c r="D2647" t="s">
        <v>92</v>
      </c>
      <c r="E2647" t="s">
        <v>140</v>
      </c>
      <c r="F2647" t="s">
        <v>140</v>
      </c>
    </row>
    <row r="2648" spans="1:7" x14ac:dyDescent="0.35">
      <c r="A2648" t="s">
        <v>30</v>
      </c>
      <c r="B2648">
        <v>202</v>
      </c>
      <c r="C2648" t="s">
        <v>1067</v>
      </c>
      <c r="D2648" t="s">
        <v>1111</v>
      </c>
      <c r="E2648" t="s">
        <v>140</v>
      </c>
      <c r="F2648" t="s">
        <v>140</v>
      </c>
    </row>
    <row r="2649" spans="1:7" x14ac:dyDescent="0.35">
      <c r="A2649" t="s">
        <v>31</v>
      </c>
      <c r="B2649">
        <v>207</v>
      </c>
      <c r="C2649" t="s">
        <v>921</v>
      </c>
      <c r="D2649" t="s">
        <v>920</v>
      </c>
      <c r="E2649" t="s">
        <v>140</v>
      </c>
      <c r="F2649" t="s">
        <v>140</v>
      </c>
    </row>
    <row r="2650" spans="1:7" x14ac:dyDescent="0.35">
      <c r="A2650" t="s">
        <v>32</v>
      </c>
      <c r="B2650">
        <v>4930</v>
      </c>
      <c r="C2650" t="s">
        <v>848</v>
      </c>
      <c r="D2650" t="s">
        <v>912</v>
      </c>
      <c r="E2650" t="s">
        <v>1022</v>
      </c>
      <c r="F2650" t="s">
        <v>1022</v>
      </c>
    </row>
    <row r="2652" spans="1:7" x14ac:dyDescent="0.35">
      <c r="A2652" t="s">
        <v>1135</v>
      </c>
    </row>
    <row r="2653" spans="1:7" x14ac:dyDescent="0.35">
      <c r="A2653" t="s">
        <v>2</v>
      </c>
      <c r="B2653" t="s">
        <v>1136</v>
      </c>
      <c r="C2653" t="s">
        <v>3</v>
      </c>
      <c r="D2653" t="s">
        <v>85</v>
      </c>
      <c r="E2653" t="s">
        <v>86</v>
      </c>
      <c r="F2653" t="s">
        <v>136</v>
      </c>
      <c r="G2653" t="s">
        <v>1133</v>
      </c>
    </row>
    <row r="2654" spans="1:7" x14ac:dyDescent="0.35">
      <c r="A2654" t="s">
        <v>8</v>
      </c>
      <c r="B2654" t="s">
        <v>1126</v>
      </c>
      <c r="C2654">
        <v>92</v>
      </c>
      <c r="D2654" t="s">
        <v>959</v>
      </c>
      <c r="E2654" t="s">
        <v>958</v>
      </c>
      <c r="F2654" t="s">
        <v>140</v>
      </c>
      <c r="G2654" t="s">
        <v>140</v>
      </c>
    </row>
    <row r="2655" spans="1:7" x14ac:dyDescent="0.35">
      <c r="A2655" t="s">
        <v>8</v>
      </c>
      <c r="B2655" t="s">
        <v>1127</v>
      </c>
      <c r="C2655">
        <v>111</v>
      </c>
      <c r="D2655" t="s">
        <v>697</v>
      </c>
      <c r="E2655" t="s">
        <v>696</v>
      </c>
      <c r="F2655" t="s">
        <v>140</v>
      </c>
      <c r="G2655" t="s">
        <v>140</v>
      </c>
    </row>
    <row r="2656" spans="1:7" x14ac:dyDescent="0.35">
      <c r="A2656" t="s">
        <v>8</v>
      </c>
      <c r="B2656" t="s">
        <v>339</v>
      </c>
      <c r="C2656">
        <v>1</v>
      </c>
      <c r="D2656" t="s">
        <v>140</v>
      </c>
      <c r="E2656" t="s">
        <v>177</v>
      </c>
      <c r="F2656" t="s">
        <v>140</v>
      </c>
      <c r="G2656" t="s">
        <v>140</v>
      </c>
    </row>
    <row r="2657" spans="1:7" x14ac:dyDescent="0.35">
      <c r="A2657" t="s">
        <v>9</v>
      </c>
      <c r="B2657" t="s">
        <v>1126</v>
      </c>
      <c r="C2657">
        <v>77</v>
      </c>
      <c r="D2657" t="s">
        <v>93</v>
      </c>
      <c r="E2657" t="s">
        <v>94</v>
      </c>
      <c r="F2657" t="s">
        <v>140</v>
      </c>
      <c r="G2657" t="s">
        <v>140</v>
      </c>
    </row>
    <row r="2658" spans="1:7" x14ac:dyDescent="0.35">
      <c r="A2658" t="s">
        <v>9</v>
      </c>
      <c r="B2658" t="s">
        <v>1127</v>
      </c>
      <c r="C2658">
        <v>118</v>
      </c>
      <c r="D2658" t="s">
        <v>643</v>
      </c>
      <c r="E2658" t="s">
        <v>642</v>
      </c>
      <c r="F2658" t="s">
        <v>140</v>
      </c>
      <c r="G2658" t="s">
        <v>140</v>
      </c>
    </row>
    <row r="2659" spans="1:7" x14ac:dyDescent="0.35">
      <c r="A2659" t="s">
        <v>9</v>
      </c>
      <c r="B2659" t="s">
        <v>339</v>
      </c>
      <c r="C2659">
        <v>6</v>
      </c>
      <c r="D2659" t="s">
        <v>224</v>
      </c>
      <c r="E2659" t="s">
        <v>223</v>
      </c>
      <c r="F2659" t="s">
        <v>140</v>
      </c>
      <c r="G2659" t="s">
        <v>140</v>
      </c>
    </row>
    <row r="2660" spans="1:7" x14ac:dyDescent="0.35">
      <c r="A2660" t="s">
        <v>10</v>
      </c>
      <c r="B2660" t="s">
        <v>1126</v>
      </c>
      <c r="C2660">
        <v>93</v>
      </c>
      <c r="D2660" t="s">
        <v>145</v>
      </c>
      <c r="E2660" t="s">
        <v>866</v>
      </c>
      <c r="F2660" t="s">
        <v>140</v>
      </c>
      <c r="G2660" t="s">
        <v>140</v>
      </c>
    </row>
    <row r="2661" spans="1:7" x14ac:dyDescent="0.35">
      <c r="A2661" t="s">
        <v>10</v>
      </c>
      <c r="B2661" t="s">
        <v>1127</v>
      </c>
      <c r="C2661">
        <v>105</v>
      </c>
      <c r="D2661" t="s">
        <v>654</v>
      </c>
      <c r="E2661" t="s">
        <v>653</v>
      </c>
      <c r="F2661" t="s">
        <v>140</v>
      </c>
      <c r="G2661" t="s">
        <v>140</v>
      </c>
    </row>
    <row r="2662" spans="1:7" x14ac:dyDescent="0.35">
      <c r="A2662" t="s">
        <v>10</v>
      </c>
      <c r="B2662" t="s">
        <v>339</v>
      </c>
      <c r="C2662">
        <v>10</v>
      </c>
      <c r="D2662" t="s">
        <v>1095</v>
      </c>
      <c r="E2662" t="s">
        <v>1134</v>
      </c>
      <c r="F2662" t="s">
        <v>140</v>
      </c>
      <c r="G2662" t="s">
        <v>140</v>
      </c>
    </row>
    <row r="2663" spans="1:7" x14ac:dyDescent="0.35">
      <c r="A2663" t="s">
        <v>11</v>
      </c>
      <c r="B2663" t="s">
        <v>1126</v>
      </c>
      <c r="C2663">
        <v>90</v>
      </c>
      <c r="D2663" t="s">
        <v>674</v>
      </c>
      <c r="E2663" t="s">
        <v>675</v>
      </c>
      <c r="F2663" t="s">
        <v>140</v>
      </c>
      <c r="G2663" t="s">
        <v>140</v>
      </c>
    </row>
    <row r="2664" spans="1:7" x14ac:dyDescent="0.35">
      <c r="A2664" t="s">
        <v>11</v>
      </c>
      <c r="B2664" t="s">
        <v>1127</v>
      </c>
      <c r="C2664">
        <v>111</v>
      </c>
      <c r="D2664" t="s">
        <v>985</v>
      </c>
      <c r="E2664" t="s">
        <v>96</v>
      </c>
      <c r="F2664" t="s">
        <v>775</v>
      </c>
      <c r="G2664" t="s">
        <v>140</v>
      </c>
    </row>
    <row r="2665" spans="1:7" x14ac:dyDescent="0.35">
      <c r="A2665" t="s">
        <v>11</v>
      </c>
      <c r="B2665" t="s">
        <v>339</v>
      </c>
      <c r="C2665">
        <v>5</v>
      </c>
      <c r="D2665" t="s">
        <v>140</v>
      </c>
      <c r="E2665" t="s">
        <v>177</v>
      </c>
      <c r="F2665" t="s">
        <v>140</v>
      </c>
      <c r="G2665" t="s">
        <v>140</v>
      </c>
    </row>
    <row r="2666" spans="1:7" x14ac:dyDescent="0.35">
      <c r="A2666" t="s">
        <v>12</v>
      </c>
      <c r="B2666" t="s">
        <v>1126</v>
      </c>
      <c r="C2666">
        <v>96</v>
      </c>
      <c r="D2666" t="s">
        <v>863</v>
      </c>
      <c r="E2666" t="s">
        <v>864</v>
      </c>
      <c r="F2666" t="s">
        <v>140</v>
      </c>
      <c r="G2666" t="s">
        <v>140</v>
      </c>
    </row>
    <row r="2667" spans="1:7" x14ac:dyDescent="0.35">
      <c r="A2667" t="s">
        <v>12</v>
      </c>
      <c r="B2667" t="s">
        <v>1127</v>
      </c>
      <c r="C2667">
        <v>100</v>
      </c>
      <c r="D2667" t="s">
        <v>704</v>
      </c>
      <c r="E2667" t="s">
        <v>705</v>
      </c>
      <c r="F2667" t="s">
        <v>140</v>
      </c>
      <c r="G2667" t="s">
        <v>140</v>
      </c>
    </row>
    <row r="2668" spans="1:7" x14ac:dyDescent="0.35">
      <c r="A2668" t="s">
        <v>12</v>
      </c>
      <c r="B2668" t="s">
        <v>339</v>
      </c>
      <c r="C2668">
        <v>13</v>
      </c>
      <c r="D2668" t="s">
        <v>385</v>
      </c>
      <c r="E2668" t="s">
        <v>384</v>
      </c>
      <c r="F2668" t="s">
        <v>140</v>
      </c>
      <c r="G2668" t="s">
        <v>140</v>
      </c>
    </row>
    <row r="2669" spans="1:7" x14ac:dyDescent="0.35">
      <c r="A2669" t="s">
        <v>13</v>
      </c>
      <c r="B2669" t="s">
        <v>1126</v>
      </c>
      <c r="C2669">
        <v>85</v>
      </c>
      <c r="D2669" t="s">
        <v>924</v>
      </c>
      <c r="E2669" t="s">
        <v>707</v>
      </c>
      <c r="F2669" t="s">
        <v>1012</v>
      </c>
      <c r="G2669" t="s">
        <v>140</v>
      </c>
    </row>
    <row r="2670" spans="1:7" x14ac:dyDescent="0.35">
      <c r="A2670" t="s">
        <v>13</v>
      </c>
      <c r="B2670" t="s">
        <v>1127</v>
      </c>
      <c r="C2670">
        <v>112</v>
      </c>
      <c r="D2670" t="s">
        <v>433</v>
      </c>
      <c r="E2670" t="s">
        <v>432</v>
      </c>
      <c r="F2670" t="s">
        <v>140</v>
      </c>
      <c r="G2670" t="s">
        <v>140</v>
      </c>
    </row>
    <row r="2671" spans="1:7" x14ac:dyDescent="0.35">
      <c r="A2671" t="s">
        <v>13</v>
      </c>
      <c r="B2671" t="s">
        <v>339</v>
      </c>
      <c r="C2671">
        <v>9</v>
      </c>
      <c r="D2671" t="s">
        <v>1102</v>
      </c>
      <c r="E2671" t="s">
        <v>1137</v>
      </c>
      <c r="F2671" t="s">
        <v>140</v>
      </c>
      <c r="G2671" t="s">
        <v>140</v>
      </c>
    </row>
    <row r="2672" spans="1:7" x14ac:dyDescent="0.35">
      <c r="A2672" t="s">
        <v>14</v>
      </c>
      <c r="B2672" t="s">
        <v>1126</v>
      </c>
      <c r="C2672">
        <v>77</v>
      </c>
      <c r="D2672" t="s">
        <v>686</v>
      </c>
      <c r="E2672" t="s">
        <v>687</v>
      </c>
      <c r="F2672" t="s">
        <v>140</v>
      </c>
      <c r="G2672" t="s">
        <v>140</v>
      </c>
    </row>
    <row r="2673" spans="1:7" x14ac:dyDescent="0.35">
      <c r="A2673" t="s">
        <v>14</v>
      </c>
      <c r="B2673" t="s">
        <v>1127</v>
      </c>
      <c r="C2673">
        <v>119</v>
      </c>
      <c r="D2673" t="s">
        <v>242</v>
      </c>
      <c r="E2673" t="s">
        <v>243</v>
      </c>
      <c r="F2673" t="s">
        <v>140</v>
      </c>
      <c r="G2673" t="s">
        <v>140</v>
      </c>
    </row>
    <row r="2674" spans="1:7" x14ac:dyDescent="0.35">
      <c r="A2674" t="s">
        <v>14</v>
      </c>
      <c r="B2674" t="s">
        <v>339</v>
      </c>
      <c r="C2674">
        <v>7</v>
      </c>
      <c r="D2674" t="s">
        <v>140</v>
      </c>
      <c r="E2674" t="s">
        <v>177</v>
      </c>
      <c r="F2674" t="s">
        <v>140</v>
      </c>
      <c r="G2674" t="s">
        <v>140</v>
      </c>
    </row>
    <row r="2675" spans="1:7" x14ac:dyDescent="0.35">
      <c r="A2675" t="s">
        <v>15</v>
      </c>
      <c r="B2675" t="s">
        <v>1126</v>
      </c>
      <c r="C2675">
        <v>93</v>
      </c>
      <c r="D2675" t="s">
        <v>43</v>
      </c>
      <c r="E2675" t="s">
        <v>42</v>
      </c>
      <c r="F2675" t="s">
        <v>140</v>
      </c>
      <c r="G2675" t="s">
        <v>140</v>
      </c>
    </row>
    <row r="2676" spans="1:7" x14ac:dyDescent="0.35">
      <c r="A2676" t="s">
        <v>15</v>
      </c>
      <c r="B2676" t="s">
        <v>1127</v>
      </c>
      <c r="C2676">
        <v>107</v>
      </c>
      <c r="D2676" t="s">
        <v>673</v>
      </c>
      <c r="E2676" t="s">
        <v>672</v>
      </c>
      <c r="F2676" t="s">
        <v>140</v>
      </c>
      <c r="G2676" t="s">
        <v>140</v>
      </c>
    </row>
    <row r="2677" spans="1:7" x14ac:dyDescent="0.35">
      <c r="A2677" t="s">
        <v>15</v>
      </c>
      <c r="B2677" t="s">
        <v>339</v>
      </c>
      <c r="C2677">
        <v>6</v>
      </c>
      <c r="D2677" t="s">
        <v>1007</v>
      </c>
      <c r="E2677" t="s">
        <v>1006</v>
      </c>
      <c r="F2677" t="s">
        <v>140</v>
      </c>
      <c r="G2677" t="s">
        <v>140</v>
      </c>
    </row>
    <row r="2678" spans="1:7" x14ac:dyDescent="0.35">
      <c r="A2678" t="s">
        <v>16</v>
      </c>
      <c r="B2678" t="s">
        <v>1126</v>
      </c>
      <c r="C2678">
        <v>83</v>
      </c>
      <c r="D2678" t="s">
        <v>107</v>
      </c>
      <c r="E2678" t="s">
        <v>108</v>
      </c>
      <c r="F2678" t="s">
        <v>140</v>
      </c>
      <c r="G2678" t="s">
        <v>140</v>
      </c>
    </row>
    <row r="2679" spans="1:7" x14ac:dyDescent="0.35">
      <c r="A2679" t="s">
        <v>16</v>
      </c>
      <c r="B2679" t="s">
        <v>1127</v>
      </c>
      <c r="C2679">
        <v>107</v>
      </c>
      <c r="D2679" t="s">
        <v>983</v>
      </c>
      <c r="E2679" t="s">
        <v>982</v>
      </c>
      <c r="F2679" t="s">
        <v>140</v>
      </c>
      <c r="G2679" t="s">
        <v>140</v>
      </c>
    </row>
    <row r="2680" spans="1:7" x14ac:dyDescent="0.35">
      <c r="A2680" t="s">
        <v>16</v>
      </c>
      <c r="B2680" t="s">
        <v>339</v>
      </c>
      <c r="C2680">
        <v>16</v>
      </c>
      <c r="D2680" t="s">
        <v>109</v>
      </c>
      <c r="E2680" t="s">
        <v>110</v>
      </c>
      <c r="F2680" t="s">
        <v>140</v>
      </c>
      <c r="G2680" t="s">
        <v>140</v>
      </c>
    </row>
    <row r="2681" spans="1:7" x14ac:dyDescent="0.35">
      <c r="A2681" t="s">
        <v>17</v>
      </c>
      <c r="B2681" t="s">
        <v>1126</v>
      </c>
      <c r="C2681">
        <v>92</v>
      </c>
      <c r="D2681" t="s">
        <v>129</v>
      </c>
      <c r="E2681" t="s">
        <v>130</v>
      </c>
      <c r="F2681" t="s">
        <v>140</v>
      </c>
      <c r="G2681" t="s">
        <v>140</v>
      </c>
    </row>
    <row r="2682" spans="1:7" x14ac:dyDescent="0.35">
      <c r="A2682" t="s">
        <v>17</v>
      </c>
      <c r="B2682" t="s">
        <v>1127</v>
      </c>
      <c r="C2682">
        <v>100</v>
      </c>
      <c r="D2682" t="s">
        <v>465</v>
      </c>
      <c r="E2682" t="s">
        <v>410</v>
      </c>
      <c r="F2682" t="s">
        <v>140</v>
      </c>
      <c r="G2682" t="s">
        <v>1021</v>
      </c>
    </row>
    <row r="2683" spans="1:7" x14ac:dyDescent="0.35">
      <c r="A2683" t="s">
        <v>17</v>
      </c>
      <c r="B2683" t="s">
        <v>339</v>
      </c>
      <c r="C2683">
        <v>11</v>
      </c>
      <c r="D2683" t="s">
        <v>565</v>
      </c>
      <c r="E2683" t="s">
        <v>566</v>
      </c>
      <c r="F2683" t="s">
        <v>140</v>
      </c>
      <c r="G2683" t="s">
        <v>140</v>
      </c>
    </row>
    <row r="2684" spans="1:7" x14ac:dyDescent="0.35">
      <c r="A2684" t="s">
        <v>18</v>
      </c>
      <c r="B2684" t="s">
        <v>1126</v>
      </c>
      <c r="C2684">
        <v>94</v>
      </c>
      <c r="D2684" t="s">
        <v>109</v>
      </c>
      <c r="E2684" t="s">
        <v>110</v>
      </c>
      <c r="F2684" t="s">
        <v>140</v>
      </c>
      <c r="G2684" t="s">
        <v>140</v>
      </c>
    </row>
    <row r="2685" spans="1:7" x14ac:dyDescent="0.35">
      <c r="A2685" t="s">
        <v>18</v>
      </c>
      <c r="B2685" t="s">
        <v>1127</v>
      </c>
      <c r="C2685">
        <v>103</v>
      </c>
      <c r="D2685" t="s">
        <v>646</v>
      </c>
      <c r="E2685" t="s">
        <v>647</v>
      </c>
      <c r="F2685" t="s">
        <v>140</v>
      </c>
      <c r="G2685" t="s">
        <v>140</v>
      </c>
    </row>
    <row r="2686" spans="1:7" x14ac:dyDescent="0.35">
      <c r="A2686" t="s">
        <v>18</v>
      </c>
      <c r="B2686" t="s">
        <v>339</v>
      </c>
      <c r="C2686">
        <v>8</v>
      </c>
      <c r="D2686" t="s">
        <v>1000</v>
      </c>
      <c r="E2686" t="s">
        <v>1001</v>
      </c>
      <c r="F2686" t="s">
        <v>140</v>
      </c>
      <c r="G2686" t="s">
        <v>140</v>
      </c>
    </row>
    <row r="2687" spans="1:7" x14ac:dyDescent="0.35">
      <c r="A2687" t="s">
        <v>19</v>
      </c>
      <c r="B2687" t="s">
        <v>1126</v>
      </c>
      <c r="C2687">
        <v>96</v>
      </c>
      <c r="D2687" t="s">
        <v>660</v>
      </c>
      <c r="E2687" t="s">
        <v>661</v>
      </c>
      <c r="F2687" t="s">
        <v>140</v>
      </c>
      <c r="G2687" t="s">
        <v>140</v>
      </c>
    </row>
    <row r="2688" spans="1:7" x14ac:dyDescent="0.35">
      <c r="A2688" t="s">
        <v>19</v>
      </c>
      <c r="B2688" t="s">
        <v>1127</v>
      </c>
      <c r="C2688">
        <v>99</v>
      </c>
      <c r="D2688" t="s">
        <v>991</v>
      </c>
      <c r="E2688" t="s">
        <v>1075</v>
      </c>
      <c r="F2688" t="s">
        <v>140</v>
      </c>
      <c r="G2688" t="s">
        <v>140</v>
      </c>
    </row>
    <row r="2689" spans="1:7" x14ac:dyDescent="0.35">
      <c r="A2689" t="s">
        <v>19</v>
      </c>
      <c r="B2689" t="s">
        <v>339</v>
      </c>
      <c r="C2689">
        <v>11</v>
      </c>
      <c r="D2689" t="s">
        <v>422</v>
      </c>
      <c r="E2689" t="s">
        <v>423</v>
      </c>
      <c r="F2689" t="s">
        <v>140</v>
      </c>
      <c r="G2689" t="s">
        <v>140</v>
      </c>
    </row>
    <row r="2690" spans="1:7" x14ac:dyDescent="0.35">
      <c r="A2690" t="s">
        <v>20</v>
      </c>
      <c r="B2690" t="s">
        <v>1126</v>
      </c>
      <c r="C2690">
        <v>87</v>
      </c>
      <c r="D2690" t="s">
        <v>1083</v>
      </c>
      <c r="E2690" t="s">
        <v>263</v>
      </c>
      <c r="F2690" t="s">
        <v>1021</v>
      </c>
      <c r="G2690" t="s">
        <v>140</v>
      </c>
    </row>
    <row r="2691" spans="1:7" x14ac:dyDescent="0.35">
      <c r="A2691" t="s">
        <v>20</v>
      </c>
      <c r="B2691" t="s">
        <v>1127</v>
      </c>
      <c r="C2691">
        <v>115</v>
      </c>
      <c r="D2691" t="s">
        <v>959</v>
      </c>
      <c r="E2691" t="s">
        <v>958</v>
      </c>
      <c r="F2691" t="s">
        <v>140</v>
      </c>
      <c r="G2691" t="s">
        <v>140</v>
      </c>
    </row>
    <row r="2692" spans="1:7" x14ac:dyDescent="0.35">
      <c r="A2692" t="s">
        <v>20</v>
      </c>
      <c r="B2692" t="s">
        <v>339</v>
      </c>
      <c r="C2692">
        <v>4</v>
      </c>
      <c r="D2692" t="s">
        <v>140</v>
      </c>
      <c r="E2692" t="s">
        <v>177</v>
      </c>
      <c r="F2692" t="s">
        <v>140</v>
      </c>
      <c r="G2692" t="s">
        <v>140</v>
      </c>
    </row>
    <row r="2693" spans="1:7" x14ac:dyDescent="0.35">
      <c r="A2693" t="s">
        <v>21</v>
      </c>
      <c r="B2693" t="s">
        <v>1126</v>
      </c>
      <c r="C2693">
        <v>58</v>
      </c>
      <c r="D2693" t="s">
        <v>947</v>
      </c>
      <c r="E2693" t="s">
        <v>946</v>
      </c>
      <c r="F2693" t="s">
        <v>140</v>
      </c>
      <c r="G2693" t="s">
        <v>140</v>
      </c>
    </row>
    <row r="2694" spans="1:7" x14ac:dyDescent="0.35">
      <c r="A2694" t="s">
        <v>21</v>
      </c>
      <c r="B2694" t="s">
        <v>1127</v>
      </c>
      <c r="C2694">
        <v>144</v>
      </c>
      <c r="D2694" t="s">
        <v>467</v>
      </c>
      <c r="E2694" t="s">
        <v>468</v>
      </c>
      <c r="F2694" t="s">
        <v>140</v>
      </c>
      <c r="G2694" t="s">
        <v>140</v>
      </c>
    </row>
    <row r="2695" spans="1:7" x14ac:dyDescent="0.35">
      <c r="A2695" t="s">
        <v>21</v>
      </c>
      <c r="B2695" t="s">
        <v>339</v>
      </c>
      <c r="C2695">
        <v>8</v>
      </c>
      <c r="D2695" t="s">
        <v>140</v>
      </c>
      <c r="E2695" t="s">
        <v>177</v>
      </c>
      <c r="F2695" t="s">
        <v>140</v>
      </c>
      <c r="G2695" t="s">
        <v>140</v>
      </c>
    </row>
    <row r="2696" spans="1:7" x14ac:dyDescent="0.35">
      <c r="A2696" t="s">
        <v>22</v>
      </c>
      <c r="B2696" t="s">
        <v>1126</v>
      </c>
      <c r="C2696">
        <v>87</v>
      </c>
      <c r="D2696" t="s">
        <v>446</v>
      </c>
      <c r="E2696" t="s">
        <v>447</v>
      </c>
      <c r="F2696" t="s">
        <v>140</v>
      </c>
      <c r="G2696" t="s">
        <v>140</v>
      </c>
    </row>
    <row r="2697" spans="1:7" x14ac:dyDescent="0.35">
      <c r="A2697" t="s">
        <v>22</v>
      </c>
      <c r="B2697" t="s">
        <v>1127</v>
      </c>
      <c r="C2697">
        <v>111</v>
      </c>
      <c r="D2697" t="s">
        <v>1106</v>
      </c>
      <c r="E2697" t="s">
        <v>1138</v>
      </c>
      <c r="F2697" t="s">
        <v>140</v>
      </c>
      <c r="G2697" t="s">
        <v>140</v>
      </c>
    </row>
    <row r="2698" spans="1:7" x14ac:dyDescent="0.35">
      <c r="A2698" t="s">
        <v>22</v>
      </c>
      <c r="B2698" t="s">
        <v>339</v>
      </c>
      <c r="C2698">
        <v>11</v>
      </c>
      <c r="D2698" t="s">
        <v>140</v>
      </c>
      <c r="E2698" t="s">
        <v>177</v>
      </c>
      <c r="F2698" t="s">
        <v>140</v>
      </c>
      <c r="G2698" t="s">
        <v>140</v>
      </c>
    </row>
    <row r="2699" spans="1:7" x14ac:dyDescent="0.35">
      <c r="A2699" t="s">
        <v>23</v>
      </c>
      <c r="B2699" t="s">
        <v>1126</v>
      </c>
      <c r="C2699">
        <v>99</v>
      </c>
      <c r="D2699" t="s">
        <v>685</v>
      </c>
      <c r="E2699" t="s">
        <v>684</v>
      </c>
      <c r="F2699" t="s">
        <v>140</v>
      </c>
      <c r="G2699" t="s">
        <v>140</v>
      </c>
    </row>
    <row r="2700" spans="1:7" x14ac:dyDescent="0.35">
      <c r="A2700" t="s">
        <v>23</v>
      </c>
      <c r="B2700" t="s">
        <v>1127</v>
      </c>
      <c r="C2700">
        <v>94</v>
      </c>
      <c r="D2700" t="s">
        <v>199</v>
      </c>
      <c r="E2700" t="s">
        <v>198</v>
      </c>
      <c r="F2700" t="s">
        <v>140</v>
      </c>
      <c r="G2700" t="s">
        <v>140</v>
      </c>
    </row>
    <row r="2701" spans="1:7" x14ac:dyDescent="0.35">
      <c r="A2701" t="s">
        <v>23</v>
      </c>
      <c r="B2701" t="s">
        <v>339</v>
      </c>
      <c r="C2701">
        <v>12</v>
      </c>
      <c r="D2701" t="s">
        <v>701</v>
      </c>
      <c r="E2701" t="s">
        <v>546</v>
      </c>
      <c r="F2701" t="s">
        <v>140</v>
      </c>
      <c r="G2701" t="s">
        <v>140</v>
      </c>
    </row>
    <row r="2702" spans="1:7" x14ac:dyDescent="0.35">
      <c r="A2702" t="s">
        <v>24</v>
      </c>
      <c r="B2702" t="s">
        <v>1126</v>
      </c>
      <c r="C2702">
        <v>86</v>
      </c>
      <c r="D2702" t="s">
        <v>379</v>
      </c>
      <c r="E2702" t="s">
        <v>378</v>
      </c>
      <c r="F2702" t="s">
        <v>140</v>
      </c>
      <c r="G2702" t="s">
        <v>140</v>
      </c>
    </row>
    <row r="2703" spans="1:7" x14ac:dyDescent="0.35">
      <c r="A2703" t="s">
        <v>24</v>
      </c>
      <c r="B2703" t="s">
        <v>1127</v>
      </c>
      <c r="C2703">
        <v>117</v>
      </c>
      <c r="D2703" t="s">
        <v>495</v>
      </c>
      <c r="E2703" t="s">
        <v>494</v>
      </c>
      <c r="F2703" t="s">
        <v>140</v>
      </c>
      <c r="G2703" t="s">
        <v>140</v>
      </c>
    </row>
    <row r="2704" spans="1:7" x14ac:dyDescent="0.35">
      <c r="A2704" t="s">
        <v>24</v>
      </c>
      <c r="B2704" t="s">
        <v>339</v>
      </c>
      <c r="C2704">
        <v>4</v>
      </c>
      <c r="D2704" t="s">
        <v>385</v>
      </c>
      <c r="E2704" t="s">
        <v>384</v>
      </c>
      <c r="F2704" t="s">
        <v>140</v>
      </c>
      <c r="G2704" t="s">
        <v>140</v>
      </c>
    </row>
    <row r="2705" spans="1:7" x14ac:dyDescent="0.35">
      <c r="A2705" t="s">
        <v>25</v>
      </c>
      <c r="B2705" t="s">
        <v>1126</v>
      </c>
      <c r="C2705">
        <v>85</v>
      </c>
      <c r="D2705" t="s">
        <v>405</v>
      </c>
      <c r="E2705" t="s">
        <v>404</v>
      </c>
      <c r="F2705" t="s">
        <v>140</v>
      </c>
      <c r="G2705" t="s">
        <v>140</v>
      </c>
    </row>
    <row r="2706" spans="1:7" x14ac:dyDescent="0.35">
      <c r="A2706" t="s">
        <v>25</v>
      </c>
      <c r="B2706" t="s">
        <v>1127</v>
      </c>
      <c r="C2706">
        <v>111</v>
      </c>
      <c r="D2706" t="s">
        <v>115</v>
      </c>
      <c r="E2706" t="s">
        <v>116</v>
      </c>
      <c r="F2706" t="s">
        <v>140</v>
      </c>
      <c r="G2706" t="s">
        <v>140</v>
      </c>
    </row>
    <row r="2707" spans="1:7" x14ac:dyDescent="0.35">
      <c r="A2707" t="s">
        <v>25</v>
      </c>
      <c r="B2707" t="s">
        <v>339</v>
      </c>
      <c r="C2707">
        <v>8</v>
      </c>
      <c r="D2707" t="s">
        <v>140</v>
      </c>
      <c r="E2707" t="s">
        <v>177</v>
      </c>
      <c r="F2707" t="s">
        <v>140</v>
      </c>
      <c r="G2707" t="s">
        <v>140</v>
      </c>
    </row>
    <row r="2708" spans="1:7" x14ac:dyDescent="0.35">
      <c r="A2708" t="s">
        <v>26</v>
      </c>
      <c r="B2708" t="s">
        <v>1126</v>
      </c>
      <c r="C2708">
        <v>92</v>
      </c>
      <c r="D2708" t="s">
        <v>749</v>
      </c>
      <c r="E2708" t="s">
        <v>748</v>
      </c>
      <c r="F2708" t="s">
        <v>140</v>
      </c>
      <c r="G2708" t="s">
        <v>140</v>
      </c>
    </row>
    <row r="2709" spans="1:7" x14ac:dyDescent="0.35">
      <c r="A2709" t="s">
        <v>26</v>
      </c>
      <c r="B2709" t="s">
        <v>1127</v>
      </c>
      <c r="C2709">
        <v>100</v>
      </c>
      <c r="D2709" t="s">
        <v>1087</v>
      </c>
      <c r="E2709" t="s">
        <v>1088</v>
      </c>
      <c r="F2709" t="s">
        <v>140</v>
      </c>
      <c r="G2709" t="s">
        <v>140</v>
      </c>
    </row>
    <row r="2710" spans="1:7" x14ac:dyDescent="0.35">
      <c r="A2710" t="s">
        <v>26</v>
      </c>
      <c r="B2710" t="s">
        <v>339</v>
      </c>
      <c r="C2710">
        <v>10</v>
      </c>
      <c r="D2710" t="s">
        <v>43</v>
      </c>
      <c r="E2710" t="s">
        <v>42</v>
      </c>
      <c r="F2710" t="s">
        <v>140</v>
      </c>
      <c r="G2710" t="s">
        <v>140</v>
      </c>
    </row>
    <row r="2711" spans="1:7" x14ac:dyDescent="0.35">
      <c r="A2711" t="s">
        <v>27</v>
      </c>
      <c r="B2711" t="s">
        <v>1126</v>
      </c>
      <c r="C2711">
        <v>78</v>
      </c>
      <c r="D2711" t="s">
        <v>939</v>
      </c>
      <c r="E2711" t="s">
        <v>938</v>
      </c>
      <c r="F2711" t="s">
        <v>140</v>
      </c>
      <c r="G2711" t="s">
        <v>140</v>
      </c>
    </row>
    <row r="2712" spans="1:7" x14ac:dyDescent="0.35">
      <c r="A2712" t="s">
        <v>27</v>
      </c>
      <c r="B2712" t="s">
        <v>1127</v>
      </c>
      <c r="C2712">
        <v>114</v>
      </c>
      <c r="D2712" t="s">
        <v>824</v>
      </c>
      <c r="E2712" t="s">
        <v>974</v>
      </c>
      <c r="F2712" t="s">
        <v>140</v>
      </c>
      <c r="G2712" t="s">
        <v>1055</v>
      </c>
    </row>
    <row r="2713" spans="1:7" x14ac:dyDescent="0.35">
      <c r="A2713" t="s">
        <v>27</v>
      </c>
      <c r="B2713" t="s">
        <v>339</v>
      </c>
      <c r="C2713">
        <v>12</v>
      </c>
      <c r="D2713" t="s">
        <v>140</v>
      </c>
      <c r="E2713" t="s">
        <v>108</v>
      </c>
      <c r="F2713" t="s">
        <v>107</v>
      </c>
      <c r="G2713" t="s">
        <v>140</v>
      </c>
    </row>
    <row r="2714" spans="1:7" x14ac:dyDescent="0.35">
      <c r="A2714" t="s">
        <v>28</v>
      </c>
      <c r="B2714" t="s">
        <v>1126</v>
      </c>
      <c r="C2714">
        <v>72</v>
      </c>
      <c r="D2714" t="s">
        <v>157</v>
      </c>
      <c r="E2714" t="s">
        <v>156</v>
      </c>
      <c r="F2714" t="s">
        <v>140</v>
      </c>
      <c r="G2714" t="s">
        <v>140</v>
      </c>
    </row>
    <row r="2715" spans="1:7" x14ac:dyDescent="0.35">
      <c r="A2715" t="s">
        <v>28</v>
      </c>
      <c r="B2715" t="s">
        <v>1127</v>
      </c>
      <c r="C2715">
        <v>125</v>
      </c>
      <c r="D2715" t="s">
        <v>293</v>
      </c>
      <c r="E2715" t="s">
        <v>539</v>
      </c>
      <c r="F2715" t="s">
        <v>140</v>
      </c>
      <c r="G2715" t="s">
        <v>140</v>
      </c>
    </row>
    <row r="2716" spans="1:7" x14ac:dyDescent="0.35">
      <c r="A2716" t="s">
        <v>28</v>
      </c>
      <c r="B2716" t="s">
        <v>339</v>
      </c>
      <c r="C2716">
        <v>10</v>
      </c>
      <c r="D2716" t="s">
        <v>700</v>
      </c>
      <c r="E2716" t="s">
        <v>525</v>
      </c>
      <c r="F2716" t="s">
        <v>140</v>
      </c>
      <c r="G2716" t="s">
        <v>140</v>
      </c>
    </row>
    <row r="2717" spans="1:7" x14ac:dyDescent="0.35">
      <c r="A2717" t="s">
        <v>29</v>
      </c>
      <c r="B2717" t="s">
        <v>1126</v>
      </c>
      <c r="C2717">
        <v>96</v>
      </c>
      <c r="D2717" t="s">
        <v>111</v>
      </c>
      <c r="E2717" t="s">
        <v>112</v>
      </c>
      <c r="F2717" t="s">
        <v>140</v>
      </c>
      <c r="G2717" t="s">
        <v>140</v>
      </c>
    </row>
    <row r="2718" spans="1:7" x14ac:dyDescent="0.35">
      <c r="A2718" t="s">
        <v>29</v>
      </c>
      <c r="B2718" t="s">
        <v>1127</v>
      </c>
      <c r="C2718">
        <v>98</v>
      </c>
      <c r="D2718" t="s">
        <v>988</v>
      </c>
      <c r="E2718" t="s">
        <v>987</v>
      </c>
      <c r="F2718" t="s">
        <v>140</v>
      </c>
      <c r="G2718" t="s">
        <v>140</v>
      </c>
    </row>
    <row r="2719" spans="1:7" x14ac:dyDescent="0.35">
      <c r="A2719" t="s">
        <v>29</v>
      </c>
      <c r="B2719" t="s">
        <v>339</v>
      </c>
      <c r="C2719">
        <v>10</v>
      </c>
      <c r="D2719" t="s">
        <v>140</v>
      </c>
      <c r="E2719" t="s">
        <v>177</v>
      </c>
      <c r="F2719" t="s">
        <v>140</v>
      </c>
      <c r="G2719" t="s">
        <v>140</v>
      </c>
    </row>
    <row r="2720" spans="1:7" x14ac:dyDescent="0.35">
      <c r="A2720" t="s">
        <v>30</v>
      </c>
      <c r="B2720" t="s">
        <v>1126</v>
      </c>
      <c r="C2720">
        <v>76</v>
      </c>
      <c r="D2720" t="s">
        <v>838</v>
      </c>
      <c r="E2720" t="s">
        <v>839</v>
      </c>
      <c r="F2720" t="s">
        <v>140</v>
      </c>
      <c r="G2720" t="s">
        <v>140</v>
      </c>
    </row>
    <row r="2721" spans="1:7" x14ac:dyDescent="0.35">
      <c r="A2721" t="s">
        <v>30</v>
      </c>
      <c r="B2721" t="s">
        <v>1127</v>
      </c>
      <c r="C2721">
        <v>120</v>
      </c>
      <c r="D2721" t="s">
        <v>875</v>
      </c>
      <c r="E2721" t="s">
        <v>1025</v>
      </c>
      <c r="F2721" t="s">
        <v>140</v>
      </c>
      <c r="G2721" t="s">
        <v>140</v>
      </c>
    </row>
    <row r="2722" spans="1:7" x14ac:dyDescent="0.35">
      <c r="A2722" t="s">
        <v>30</v>
      </c>
      <c r="B2722" t="s">
        <v>339</v>
      </c>
      <c r="C2722">
        <v>6</v>
      </c>
      <c r="D2722" t="s">
        <v>765</v>
      </c>
      <c r="E2722" t="s">
        <v>764</v>
      </c>
      <c r="F2722" t="s">
        <v>140</v>
      </c>
      <c r="G2722" t="s">
        <v>140</v>
      </c>
    </row>
    <row r="2723" spans="1:7" x14ac:dyDescent="0.35">
      <c r="A2723" t="s">
        <v>31</v>
      </c>
      <c r="B2723" t="s">
        <v>1126</v>
      </c>
      <c r="C2723">
        <v>101</v>
      </c>
      <c r="D2723" t="s">
        <v>706</v>
      </c>
      <c r="E2723" t="s">
        <v>707</v>
      </c>
      <c r="F2723" t="s">
        <v>140</v>
      </c>
      <c r="G2723" t="s">
        <v>140</v>
      </c>
    </row>
    <row r="2724" spans="1:7" x14ac:dyDescent="0.35">
      <c r="A2724" t="s">
        <v>31</v>
      </c>
      <c r="B2724" t="s">
        <v>1127</v>
      </c>
      <c r="C2724">
        <v>100</v>
      </c>
      <c r="D2724" t="s">
        <v>293</v>
      </c>
      <c r="E2724" t="s">
        <v>539</v>
      </c>
      <c r="F2724" t="s">
        <v>140</v>
      </c>
      <c r="G2724" t="s">
        <v>140</v>
      </c>
    </row>
    <row r="2725" spans="1:7" x14ac:dyDescent="0.35">
      <c r="A2725" t="s">
        <v>31</v>
      </c>
      <c r="B2725" t="s">
        <v>339</v>
      </c>
      <c r="C2725">
        <v>6</v>
      </c>
      <c r="D2725" t="s">
        <v>915</v>
      </c>
      <c r="E2725" t="s">
        <v>1101</v>
      </c>
      <c r="F2725" t="s">
        <v>140</v>
      </c>
      <c r="G2725" t="s">
        <v>140</v>
      </c>
    </row>
    <row r="2726" spans="1:7" x14ac:dyDescent="0.35">
      <c r="A2726" t="s">
        <v>32</v>
      </c>
      <c r="B2726" t="s">
        <v>1126</v>
      </c>
      <c r="C2726">
        <v>2085</v>
      </c>
      <c r="D2726" t="s">
        <v>1139</v>
      </c>
      <c r="E2726" t="s">
        <v>542</v>
      </c>
      <c r="F2726" t="s">
        <v>1022</v>
      </c>
      <c r="G2726" t="s">
        <v>140</v>
      </c>
    </row>
    <row r="2727" spans="1:7" x14ac:dyDescent="0.35">
      <c r="A2727" t="s">
        <v>32</v>
      </c>
      <c r="B2727" t="s">
        <v>1127</v>
      </c>
      <c r="C2727">
        <v>2641</v>
      </c>
      <c r="D2727" t="s">
        <v>860</v>
      </c>
      <c r="E2727" t="s">
        <v>520</v>
      </c>
      <c r="F2727" t="s">
        <v>140</v>
      </c>
      <c r="G2727" t="s">
        <v>1022</v>
      </c>
    </row>
    <row r="2728" spans="1:7" x14ac:dyDescent="0.35">
      <c r="A2728" t="s">
        <v>32</v>
      </c>
      <c r="B2728" t="s">
        <v>339</v>
      </c>
      <c r="C2728">
        <v>204</v>
      </c>
      <c r="D2728" t="s">
        <v>199</v>
      </c>
      <c r="E2728" t="s">
        <v>872</v>
      </c>
      <c r="F2728" t="s">
        <v>1013</v>
      </c>
      <c r="G2728" t="s">
        <v>140</v>
      </c>
    </row>
    <row r="2730" spans="1:7" x14ac:dyDescent="0.35">
      <c r="A2730" t="s">
        <v>1140</v>
      </c>
    </row>
    <row r="2731" spans="1:7" x14ac:dyDescent="0.35">
      <c r="A2731" t="s">
        <v>2</v>
      </c>
      <c r="B2731" t="s">
        <v>1141</v>
      </c>
      <c r="C2731" t="s">
        <v>3</v>
      </c>
      <c r="D2731" t="s">
        <v>85</v>
      </c>
      <c r="E2731" t="s">
        <v>86</v>
      </c>
      <c r="F2731" t="s">
        <v>136</v>
      </c>
      <c r="G2731" t="s">
        <v>1133</v>
      </c>
    </row>
    <row r="2732" spans="1:7" x14ac:dyDescent="0.35">
      <c r="A2732" t="s">
        <v>8</v>
      </c>
      <c r="B2732" t="s">
        <v>1129</v>
      </c>
      <c r="C2732">
        <v>44</v>
      </c>
      <c r="D2732" t="s">
        <v>177</v>
      </c>
      <c r="E2732" t="s">
        <v>140</v>
      </c>
      <c r="F2732" t="s">
        <v>140</v>
      </c>
      <c r="G2732" t="s">
        <v>140</v>
      </c>
    </row>
    <row r="2733" spans="1:7" x14ac:dyDescent="0.35">
      <c r="A2733" t="s">
        <v>8</v>
      </c>
      <c r="B2733" t="s">
        <v>1130</v>
      </c>
      <c r="C2733">
        <v>116</v>
      </c>
      <c r="D2733" t="s">
        <v>1102</v>
      </c>
      <c r="E2733" t="s">
        <v>1137</v>
      </c>
      <c r="F2733" t="s">
        <v>140</v>
      </c>
      <c r="G2733" t="s">
        <v>140</v>
      </c>
    </row>
    <row r="2734" spans="1:7" x14ac:dyDescent="0.35">
      <c r="A2734" t="s">
        <v>8</v>
      </c>
      <c r="B2734" t="s">
        <v>1131</v>
      </c>
      <c r="C2734">
        <v>44</v>
      </c>
      <c r="D2734" t="s">
        <v>140</v>
      </c>
      <c r="E2734" t="s">
        <v>177</v>
      </c>
      <c r="F2734" t="s">
        <v>140</v>
      </c>
      <c r="G2734" t="s">
        <v>140</v>
      </c>
    </row>
    <row r="2735" spans="1:7" x14ac:dyDescent="0.35">
      <c r="A2735" t="s">
        <v>9</v>
      </c>
      <c r="B2735" t="s">
        <v>1129</v>
      </c>
      <c r="C2735">
        <v>18</v>
      </c>
      <c r="D2735" t="s">
        <v>177</v>
      </c>
      <c r="E2735" t="s">
        <v>140</v>
      </c>
      <c r="F2735" t="s">
        <v>140</v>
      </c>
      <c r="G2735" t="s">
        <v>140</v>
      </c>
    </row>
    <row r="2736" spans="1:7" x14ac:dyDescent="0.35">
      <c r="A2736" t="s">
        <v>9</v>
      </c>
      <c r="B2736" t="s">
        <v>1130</v>
      </c>
      <c r="C2736">
        <v>163</v>
      </c>
      <c r="D2736" t="s">
        <v>1018</v>
      </c>
      <c r="E2736" t="s">
        <v>1142</v>
      </c>
      <c r="F2736" t="s">
        <v>140</v>
      </c>
      <c r="G2736" t="s">
        <v>140</v>
      </c>
    </row>
    <row r="2737" spans="1:7" x14ac:dyDescent="0.35">
      <c r="A2737" t="s">
        <v>9</v>
      </c>
      <c r="B2737" t="s">
        <v>1131</v>
      </c>
      <c r="C2737">
        <v>20</v>
      </c>
      <c r="D2737" t="s">
        <v>140</v>
      </c>
      <c r="E2737" t="s">
        <v>177</v>
      </c>
      <c r="F2737" t="s">
        <v>140</v>
      </c>
      <c r="G2737" t="s">
        <v>140</v>
      </c>
    </row>
    <row r="2738" spans="1:7" x14ac:dyDescent="0.35">
      <c r="A2738" t="s">
        <v>10</v>
      </c>
      <c r="B2738" t="s">
        <v>1129</v>
      </c>
      <c r="C2738">
        <v>25</v>
      </c>
      <c r="D2738" t="s">
        <v>177</v>
      </c>
      <c r="E2738" t="s">
        <v>140</v>
      </c>
      <c r="F2738" t="s">
        <v>140</v>
      </c>
      <c r="G2738" t="s">
        <v>140</v>
      </c>
    </row>
    <row r="2739" spans="1:7" x14ac:dyDescent="0.35">
      <c r="A2739" t="s">
        <v>10</v>
      </c>
      <c r="B2739" t="s">
        <v>1130</v>
      </c>
      <c r="C2739">
        <v>169</v>
      </c>
      <c r="D2739" t="s">
        <v>1070</v>
      </c>
      <c r="E2739" t="s">
        <v>1143</v>
      </c>
      <c r="F2739" t="s">
        <v>140</v>
      </c>
      <c r="G2739" t="s">
        <v>140</v>
      </c>
    </row>
    <row r="2740" spans="1:7" x14ac:dyDescent="0.35">
      <c r="A2740" t="s">
        <v>10</v>
      </c>
      <c r="B2740" t="s">
        <v>1131</v>
      </c>
      <c r="C2740">
        <v>14</v>
      </c>
      <c r="D2740" t="s">
        <v>140</v>
      </c>
      <c r="E2740" t="s">
        <v>177</v>
      </c>
      <c r="F2740" t="s">
        <v>140</v>
      </c>
      <c r="G2740" t="s">
        <v>140</v>
      </c>
    </row>
    <row r="2741" spans="1:7" x14ac:dyDescent="0.35">
      <c r="A2741" t="s">
        <v>11</v>
      </c>
      <c r="B2741" t="s">
        <v>1129</v>
      </c>
      <c r="C2741">
        <v>22</v>
      </c>
      <c r="D2741" t="s">
        <v>177</v>
      </c>
      <c r="E2741" t="s">
        <v>140</v>
      </c>
      <c r="F2741" t="s">
        <v>140</v>
      </c>
      <c r="G2741" t="s">
        <v>140</v>
      </c>
    </row>
    <row r="2742" spans="1:7" x14ac:dyDescent="0.35">
      <c r="A2742" t="s">
        <v>11</v>
      </c>
      <c r="B2742" t="s">
        <v>1130</v>
      </c>
      <c r="C2742">
        <v>160</v>
      </c>
      <c r="D2742" t="s">
        <v>940</v>
      </c>
      <c r="E2742" t="s">
        <v>1118</v>
      </c>
      <c r="F2742" t="s">
        <v>1014</v>
      </c>
      <c r="G2742" t="s">
        <v>140</v>
      </c>
    </row>
    <row r="2743" spans="1:7" x14ac:dyDescent="0.35">
      <c r="A2743" t="s">
        <v>11</v>
      </c>
      <c r="B2743" t="s">
        <v>1131</v>
      </c>
      <c r="C2743">
        <v>24</v>
      </c>
      <c r="D2743" t="s">
        <v>140</v>
      </c>
      <c r="E2743" t="s">
        <v>177</v>
      </c>
      <c r="F2743" t="s">
        <v>140</v>
      </c>
      <c r="G2743" t="s">
        <v>140</v>
      </c>
    </row>
    <row r="2744" spans="1:7" x14ac:dyDescent="0.35">
      <c r="A2744" t="s">
        <v>12</v>
      </c>
      <c r="B2744" t="s">
        <v>1129</v>
      </c>
      <c r="C2744">
        <v>77</v>
      </c>
      <c r="D2744" t="s">
        <v>177</v>
      </c>
      <c r="E2744" t="s">
        <v>140</v>
      </c>
      <c r="F2744" t="s">
        <v>140</v>
      </c>
      <c r="G2744" t="s">
        <v>140</v>
      </c>
    </row>
    <row r="2745" spans="1:7" x14ac:dyDescent="0.35">
      <c r="A2745" t="s">
        <v>12</v>
      </c>
      <c r="B2745" t="s">
        <v>1130</v>
      </c>
      <c r="C2745">
        <v>87</v>
      </c>
      <c r="D2745" t="s">
        <v>733</v>
      </c>
      <c r="E2745" t="s">
        <v>732</v>
      </c>
      <c r="F2745" t="s">
        <v>140</v>
      </c>
      <c r="G2745" t="s">
        <v>140</v>
      </c>
    </row>
    <row r="2746" spans="1:7" x14ac:dyDescent="0.35">
      <c r="A2746" t="s">
        <v>12</v>
      </c>
      <c r="B2746" t="s">
        <v>1131</v>
      </c>
      <c r="C2746">
        <v>45</v>
      </c>
      <c r="D2746" t="s">
        <v>140</v>
      </c>
      <c r="E2746" t="s">
        <v>177</v>
      </c>
      <c r="F2746" t="s">
        <v>140</v>
      </c>
      <c r="G2746" t="s">
        <v>140</v>
      </c>
    </row>
    <row r="2747" spans="1:7" x14ac:dyDescent="0.35">
      <c r="A2747" t="s">
        <v>13</v>
      </c>
      <c r="B2747" t="s">
        <v>1129</v>
      </c>
      <c r="C2747">
        <v>31</v>
      </c>
      <c r="D2747" t="s">
        <v>177</v>
      </c>
      <c r="E2747" t="s">
        <v>140</v>
      </c>
      <c r="F2747" t="s">
        <v>140</v>
      </c>
      <c r="G2747" t="s">
        <v>140</v>
      </c>
    </row>
    <row r="2748" spans="1:7" x14ac:dyDescent="0.35">
      <c r="A2748" t="s">
        <v>13</v>
      </c>
      <c r="B2748" t="s">
        <v>1130</v>
      </c>
      <c r="C2748">
        <v>99</v>
      </c>
      <c r="D2748" t="s">
        <v>1057</v>
      </c>
      <c r="E2748" t="s">
        <v>1002</v>
      </c>
      <c r="F2748" t="s">
        <v>1014</v>
      </c>
      <c r="G2748" t="s">
        <v>140</v>
      </c>
    </row>
    <row r="2749" spans="1:7" x14ac:dyDescent="0.35">
      <c r="A2749" t="s">
        <v>13</v>
      </c>
      <c r="B2749" t="s">
        <v>1131</v>
      </c>
      <c r="C2749">
        <v>76</v>
      </c>
      <c r="D2749" t="s">
        <v>140</v>
      </c>
      <c r="E2749" t="s">
        <v>177</v>
      </c>
      <c r="F2749" t="s">
        <v>140</v>
      </c>
      <c r="G2749" t="s">
        <v>140</v>
      </c>
    </row>
    <row r="2750" spans="1:7" x14ac:dyDescent="0.35">
      <c r="A2750" t="s">
        <v>14</v>
      </c>
      <c r="B2750" t="s">
        <v>1129</v>
      </c>
      <c r="C2750">
        <v>49</v>
      </c>
      <c r="D2750" t="s">
        <v>177</v>
      </c>
      <c r="E2750" t="s">
        <v>140</v>
      </c>
      <c r="F2750" t="s">
        <v>140</v>
      </c>
      <c r="G2750" t="s">
        <v>140</v>
      </c>
    </row>
    <row r="2751" spans="1:7" x14ac:dyDescent="0.35">
      <c r="A2751" t="s">
        <v>14</v>
      </c>
      <c r="B2751" t="s">
        <v>1130</v>
      </c>
      <c r="C2751">
        <v>121</v>
      </c>
      <c r="D2751" t="s">
        <v>983</v>
      </c>
      <c r="E2751" t="s">
        <v>982</v>
      </c>
      <c r="F2751" t="s">
        <v>140</v>
      </c>
      <c r="G2751" t="s">
        <v>140</v>
      </c>
    </row>
    <row r="2752" spans="1:7" x14ac:dyDescent="0.35">
      <c r="A2752" t="s">
        <v>14</v>
      </c>
      <c r="B2752" t="s">
        <v>1131</v>
      </c>
      <c r="C2752">
        <v>33</v>
      </c>
      <c r="D2752" t="s">
        <v>140</v>
      </c>
      <c r="E2752" t="s">
        <v>177</v>
      </c>
      <c r="F2752" t="s">
        <v>140</v>
      </c>
      <c r="G2752" t="s">
        <v>140</v>
      </c>
    </row>
    <row r="2753" spans="1:7" x14ac:dyDescent="0.35">
      <c r="A2753" t="s">
        <v>15</v>
      </c>
      <c r="B2753" t="s">
        <v>1129</v>
      </c>
      <c r="C2753">
        <v>44</v>
      </c>
      <c r="D2753" t="s">
        <v>177</v>
      </c>
      <c r="E2753" t="s">
        <v>140</v>
      </c>
      <c r="F2753" t="s">
        <v>140</v>
      </c>
      <c r="G2753" t="s">
        <v>140</v>
      </c>
    </row>
    <row r="2754" spans="1:7" x14ac:dyDescent="0.35">
      <c r="A2754" t="s">
        <v>15</v>
      </c>
      <c r="B2754" t="s">
        <v>1130</v>
      </c>
      <c r="C2754">
        <v>130</v>
      </c>
      <c r="D2754" t="s">
        <v>973</v>
      </c>
      <c r="E2754" t="s">
        <v>974</v>
      </c>
      <c r="F2754" t="s">
        <v>140</v>
      </c>
      <c r="G2754" t="s">
        <v>140</v>
      </c>
    </row>
    <row r="2755" spans="1:7" x14ac:dyDescent="0.35">
      <c r="A2755" t="s">
        <v>15</v>
      </c>
      <c r="B2755" t="s">
        <v>1131</v>
      </c>
      <c r="C2755">
        <v>32</v>
      </c>
      <c r="D2755" t="s">
        <v>140</v>
      </c>
      <c r="E2755" t="s">
        <v>177</v>
      </c>
      <c r="F2755" t="s">
        <v>140</v>
      </c>
      <c r="G2755" t="s">
        <v>140</v>
      </c>
    </row>
    <row r="2756" spans="1:7" x14ac:dyDescent="0.35">
      <c r="A2756" t="s">
        <v>16</v>
      </c>
      <c r="B2756" t="s">
        <v>1129</v>
      </c>
      <c r="C2756">
        <v>13</v>
      </c>
      <c r="D2756" t="s">
        <v>177</v>
      </c>
      <c r="E2756" t="s">
        <v>140</v>
      </c>
      <c r="F2756" t="s">
        <v>140</v>
      </c>
      <c r="G2756" t="s">
        <v>140</v>
      </c>
    </row>
    <row r="2757" spans="1:7" x14ac:dyDescent="0.35">
      <c r="A2757" t="s">
        <v>16</v>
      </c>
      <c r="B2757" t="s">
        <v>1130</v>
      </c>
      <c r="C2757">
        <v>166</v>
      </c>
      <c r="D2757" t="s">
        <v>1060</v>
      </c>
      <c r="E2757" t="s">
        <v>1144</v>
      </c>
      <c r="F2757" t="s">
        <v>140</v>
      </c>
      <c r="G2757" t="s">
        <v>140</v>
      </c>
    </row>
    <row r="2758" spans="1:7" x14ac:dyDescent="0.35">
      <c r="A2758" t="s">
        <v>16</v>
      </c>
      <c r="B2758" t="s">
        <v>1131</v>
      </c>
      <c r="C2758">
        <v>27</v>
      </c>
      <c r="D2758" t="s">
        <v>140</v>
      </c>
      <c r="E2758" t="s">
        <v>177</v>
      </c>
      <c r="F2758" t="s">
        <v>140</v>
      </c>
      <c r="G2758" t="s">
        <v>140</v>
      </c>
    </row>
    <row r="2759" spans="1:7" x14ac:dyDescent="0.35">
      <c r="A2759" t="s">
        <v>17</v>
      </c>
      <c r="B2759" t="s">
        <v>1129</v>
      </c>
      <c r="C2759">
        <v>27</v>
      </c>
      <c r="D2759" t="s">
        <v>177</v>
      </c>
      <c r="E2759" t="s">
        <v>140</v>
      </c>
      <c r="F2759" t="s">
        <v>140</v>
      </c>
      <c r="G2759" t="s">
        <v>140</v>
      </c>
    </row>
    <row r="2760" spans="1:7" x14ac:dyDescent="0.35">
      <c r="A2760" t="s">
        <v>17</v>
      </c>
      <c r="B2760" t="s">
        <v>1130</v>
      </c>
      <c r="C2760">
        <v>162</v>
      </c>
      <c r="D2760" t="s">
        <v>875</v>
      </c>
      <c r="E2760" t="s">
        <v>990</v>
      </c>
      <c r="F2760" t="s">
        <v>140</v>
      </c>
      <c r="G2760" t="s">
        <v>1014</v>
      </c>
    </row>
    <row r="2761" spans="1:7" x14ac:dyDescent="0.35">
      <c r="A2761" t="s">
        <v>17</v>
      </c>
      <c r="B2761" t="s">
        <v>1131</v>
      </c>
      <c r="C2761">
        <v>14</v>
      </c>
      <c r="D2761" t="s">
        <v>140</v>
      </c>
      <c r="E2761" t="s">
        <v>177</v>
      </c>
      <c r="F2761" t="s">
        <v>140</v>
      </c>
      <c r="G2761" t="s">
        <v>140</v>
      </c>
    </row>
    <row r="2762" spans="1:7" x14ac:dyDescent="0.35">
      <c r="A2762" t="s">
        <v>18</v>
      </c>
      <c r="B2762" t="s">
        <v>1129</v>
      </c>
      <c r="C2762">
        <v>23</v>
      </c>
      <c r="D2762" t="s">
        <v>177</v>
      </c>
      <c r="E2762" t="s">
        <v>140</v>
      </c>
      <c r="F2762" t="s">
        <v>140</v>
      </c>
      <c r="G2762" t="s">
        <v>140</v>
      </c>
    </row>
    <row r="2763" spans="1:7" x14ac:dyDescent="0.35">
      <c r="A2763" t="s">
        <v>18</v>
      </c>
      <c r="B2763" t="s">
        <v>1130</v>
      </c>
      <c r="C2763">
        <v>139</v>
      </c>
      <c r="D2763" t="s">
        <v>1013</v>
      </c>
      <c r="E2763" t="s">
        <v>1145</v>
      </c>
      <c r="F2763" t="s">
        <v>140</v>
      </c>
      <c r="G2763" t="s">
        <v>140</v>
      </c>
    </row>
    <row r="2764" spans="1:7" x14ac:dyDescent="0.35">
      <c r="A2764" t="s">
        <v>18</v>
      </c>
      <c r="B2764" t="s">
        <v>1131</v>
      </c>
      <c r="C2764">
        <v>43</v>
      </c>
      <c r="D2764" t="s">
        <v>140</v>
      </c>
      <c r="E2764" t="s">
        <v>177</v>
      </c>
      <c r="F2764" t="s">
        <v>140</v>
      </c>
      <c r="G2764" t="s">
        <v>140</v>
      </c>
    </row>
    <row r="2765" spans="1:7" x14ac:dyDescent="0.35">
      <c r="A2765" t="s">
        <v>19</v>
      </c>
      <c r="B2765" t="s">
        <v>1129</v>
      </c>
      <c r="C2765">
        <v>11</v>
      </c>
      <c r="D2765" t="s">
        <v>177</v>
      </c>
      <c r="E2765" t="s">
        <v>140</v>
      </c>
      <c r="F2765" t="s">
        <v>140</v>
      </c>
      <c r="G2765" t="s">
        <v>140</v>
      </c>
    </row>
    <row r="2766" spans="1:7" x14ac:dyDescent="0.35">
      <c r="A2766" t="s">
        <v>19</v>
      </c>
      <c r="B2766" t="s">
        <v>1130</v>
      </c>
      <c r="C2766">
        <v>154</v>
      </c>
      <c r="D2766" t="s">
        <v>458</v>
      </c>
      <c r="E2766" t="s">
        <v>990</v>
      </c>
      <c r="F2766" t="s">
        <v>140</v>
      </c>
      <c r="G2766" t="s">
        <v>140</v>
      </c>
    </row>
    <row r="2767" spans="1:7" x14ac:dyDescent="0.35">
      <c r="A2767" t="s">
        <v>19</v>
      </c>
      <c r="B2767" t="s">
        <v>1131</v>
      </c>
      <c r="C2767">
        <v>41</v>
      </c>
      <c r="D2767" t="s">
        <v>140</v>
      </c>
      <c r="E2767" t="s">
        <v>177</v>
      </c>
      <c r="F2767" t="s">
        <v>140</v>
      </c>
      <c r="G2767" t="s">
        <v>140</v>
      </c>
    </row>
    <row r="2768" spans="1:7" x14ac:dyDescent="0.35">
      <c r="A2768" t="s">
        <v>20</v>
      </c>
      <c r="B2768" t="s">
        <v>1129</v>
      </c>
      <c r="C2768">
        <v>32</v>
      </c>
      <c r="D2768" t="s">
        <v>177</v>
      </c>
      <c r="E2768" t="s">
        <v>140</v>
      </c>
      <c r="F2768" t="s">
        <v>140</v>
      </c>
      <c r="G2768" t="s">
        <v>140</v>
      </c>
    </row>
    <row r="2769" spans="1:7" x14ac:dyDescent="0.35">
      <c r="A2769" t="s">
        <v>20</v>
      </c>
      <c r="B2769" t="s">
        <v>1130</v>
      </c>
      <c r="C2769">
        <v>90</v>
      </c>
      <c r="D2769" t="s">
        <v>1064</v>
      </c>
      <c r="E2769" t="s">
        <v>990</v>
      </c>
      <c r="F2769" t="s">
        <v>1019</v>
      </c>
      <c r="G2769" t="s">
        <v>140</v>
      </c>
    </row>
    <row r="2770" spans="1:7" x14ac:dyDescent="0.35">
      <c r="A2770" t="s">
        <v>20</v>
      </c>
      <c r="B2770" t="s">
        <v>1131</v>
      </c>
      <c r="C2770">
        <v>84</v>
      </c>
      <c r="D2770" t="s">
        <v>140</v>
      </c>
      <c r="E2770" t="s">
        <v>177</v>
      </c>
      <c r="F2770" t="s">
        <v>140</v>
      </c>
      <c r="G2770" t="s">
        <v>140</v>
      </c>
    </row>
    <row r="2771" spans="1:7" x14ac:dyDescent="0.35">
      <c r="A2771" t="s">
        <v>21</v>
      </c>
      <c r="B2771" t="s">
        <v>1129</v>
      </c>
      <c r="C2771">
        <v>43</v>
      </c>
      <c r="D2771" t="s">
        <v>177</v>
      </c>
      <c r="E2771" t="s">
        <v>140</v>
      </c>
      <c r="F2771" t="s">
        <v>140</v>
      </c>
      <c r="G2771" t="s">
        <v>140</v>
      </c>
    </row>
    <row r="2772" spans="1:7" x14ac:dyDescent="0.35">
      <c r="A2772" t="s">
        <v>21</v>
      </c>
      <c r="B2772" t="s">
        <v>1130</v>
      </c>
      <c r="C2772">
        <v>75</v>
      </c>
      <c r="D2772" t="s">
        <v>113</v>
      </c>
      <c r="E2772" t="s">
        <v>114</v>
      </c>
      <c r="F2772" t="s">
        <v>140</v>
      </c>
      <c r="G2772" t="s">
        <v>140</v>
      </c>
    </row>
    <row r="2773" spans="1:7" x14ac:dyDescent="0.35">
      <c r="A2773" t="s">
        <v>21</v>
      </c>
      <c r="B2773" t="s">
        <v>1131</v>
      </c>
      <c r="C2773">
        <v>92</v>
      </c>
      <c r="D2773" t="s">
        <v>140</v>
      </c>
      <c r="E2773" t="s">
        <v>177</v>
      </c>
      <c r="F2773" t="s">
        <v>140</v>
      </c>
      <c r="G2773" t="s">
        <v>140</v>
      </c>
    </row>
    <row r="2774" spans="1:7" x14ac:dyDescent="0.35">
      <c r="A2774" t="s">
        <v>22</v>
      </c>
      <c r="B2774" t="s">
        <v>1129</v>
      </c>
      <c r="C2774">
        <v>23</v>
      </c>
      <c r="D2774" t="s">
        <v>177</v>
      </c>
      <c r="E2774" t="s">
        <v>140</v>
      </c>
      <c r="F2774" t="s">
        <v>140</v>
      </c>
      <c r="G2774" t="s">
        <v>140</v>
      </c>
    </row>
    <row r="2775" spans="1:7" x14ac:dyDescent="0.35">
      <c r="A2775" t="s">
        <v>22</v>
      </c>
      <c r="B2775" t="s">
        <v>1130</v>
      </c>
      <c r="C2775">
        <v>170</v>
      </c>
      <c r="D2775" t="s">
        <v>1052</v>
      </c>
      <c r="E2775" t="s">
        <v>1146</v>
      </c>
      <c r="F2775" t="s">
        <v>140</v>
      </c>
      <c r="G2775" t="s">
        <v>140</v>
      </c>
    </row>
    <row r="2776" spans="1:7" x14ac:dyDescent="0.35">
      <c r="A2776" t="s">
        <v>22</v>
      </c>
      <c r="B2776" t="s">
        <v>1131</v>
      </c>
      <c r="C2776">
        <v>16</v>
      </c>
      <c r="D2776" t="s">
        <v>140</v>
      </c>
      <c r="E2776" t="s">
        <v>177</v>
      </c>
      <c r="F2776" t="s">
        <v>140</v>
      </c>
      <c r="G2776" t="s">
        <v>140</v>
      </c>
    </row>
    <row r="2777" spans="1:7" x14ac:dyDescent="0.35">
      <c r="A2777" t="s">
        <v>23</v>
      </c>
      <c r="B2777" t="s">
        <v>1129</v>
      </c>
      <c r="C2777">
        <v>41</v>
      </c>
      <c r="D2777" t="s">
        <v>177</v>
      </c>
      <c r="E2777" t="s">
        <v>140</v>
      </c>
      <c r="F2777" t="s">
        <v>140</v>
      </c>
      <c r="G2777" t="s">
        <v>140</v>
      </c>
    </row>
    <row r="2778" spans="1:7" x14ac:dyDescent="0.35">
      <c r="A2778" t="s">
        <v>23</v>
      </c>
      <c r="B2778" t="s">
        <v>1130</v>
      </c>
      <c r="C2778">
        <v>105</v>
      </c>
      <c r="D2778" t="s">
        <v>660</v>
      </c>
      <c r="E2778" t="s">
        <v>661</v>
      </c>
      <c r="F2778" t="s">
        <v>140</v>
      </c>
      <c r="G2778" t="s">
        <v>140</v>
      </c>
    </row>
    <row r="2779" spans="1:7" x14ac:dyDescent="0.35">
      <c r="A2779" t="s">
        <v>23</v>
      </c>
      <c r="B2779" t="s">
        <v>1131</v>
      </c>
      <c r="C2779">
        <v>59</v>
      </c>
      <c r="D2779" t="s">
        <v>140</v>
      </c>
      <c r="E2779" t="s">
        <v>177</v>
      </c>
      <c r="F2779" t="s">
        <v>140</v>
      </c>
      <c r="G2779" t="s">
        <v>140</v>
      </c>
    </row>
    <row r="2780" spans="1:7" x14ac:dyDescent="0.35">
      <c r="A2780" t="s">
        <v>24</v>
      </c>
      <c r="B2780" t="s">
        <v>1129</v>
      </c>
      <c r="C2780">
        <v>34</v>
      </c>
      <c r="D2780" t="s">
        <v>177</v>
      </c>
      <c r="E2780" t="s">
        <v>140</v>
      </c>
      <c r="F2780" t="s">
        <v>140</v>
      </c>
      <c r="G2780" t="s">
        <v>140</v>
      </c>
    </row>
    <row r="2781" spans="1:7" x14ac:dyDescent="0.35">
      <c r="A2781" t="s">
        <v>24</v>
      </c>
      <c r="B2781" t="s">
        <v>1130</v>
      </c>
      <c r="C2781">
        <v>147</v>
      </c>
      <c r="D2781" t="s">
        <v>769</v>
      </c>
      <c r="E2781" t="s">
        <v>768</v>
      </c>
      <c r="F2781" t="s">
        <v>140</v>
      </c>
      <c r="G2781" t="s">
        <v>140</v>
      </c>
    </row>
    <row r="2782" spans="1:7" x14ac:dyDescent="0.35">
      <c r="A2782" t="s">
        <v>24</v>
      </c>
      <c r="B2782" t="s">
        <v>1131</v>
      </c>
      <c r="C2782">
        <v>26</v>
      </c>
      <c r="D2782" t="s">
        <v>140</v>
      </c>
      <c r="E2782" t="s">
        <v>177</v>
      </c>
      <c r="F2782" t="s">
        <v>140</v>
      </c>
      <c r="G2782" t="s">
        <v>140</v>
      </c>
    </row>
    <row r="2783" spans="1:7" x14ac:dyDescent="0.35">
      <c r="A2783" t="s">
        <v>25</v>
      </c>
      <c r="B2783" t="s">
        <v>1129</v>
      </c>
      <c r="C2783">
        <v>23</v>
      </c>
      <c r="D2783" t="s">
        <v>177</v>
      </c>
      <c r="E2783" t="s">
        <v>140</v>
      </c>
      <c r="F2783" t="s">
        <v>140</v>
      </c>
      <c r="G2783" t="s">
        <v>140</v>
      </c>
    </row>
    <row r="2784" spans="1:7" x14ac:dyDescent="0.35">
      <c r="A2784" t="s">
        <v>25</v>
      </c>
      <c r="B2784" t="s">
        <v>1130</v>
      </c>
      <c r="C2784">
        <v>162</v>
      </c>
      <c r="D2784" t="s">
        <v>1050</v>
      </c>
      <c r="E2784" t="s">
        <v>1147</v>
      </c>
      <c r="F2784" t="s">
        <v>140</v>
      </c>
      <c r="G2784" t="s">
        <v>140</v>
      </c>
    </row>
    <row r="2785" spans="1:7" x14ac:dyDescent="0.35">
      <c r="A2785" t="s">
        <v>25</v>
      </c>
      <c r="B2785" t="s">
        <v>1131</v>
      </c>
      <c r="C2785">
        <v>19</v>
      </c>
      <c r="D2785" t="s">
        <v>140</v>
      </c>
      <c r="E2785" t="s">
        <v>177</v>
      </c>
      <c r="F2785" t="s">
        <v>140</v>
      </c>
      <c r="G2785" t="s">
        <v>140</v>
      </c>
    </row>
    <row r="2786" spans="1:7" x14ac:dyDescent="0.35">
      <c r="A2786" t="s">
        <v>26</v>
      </c>
      <c r="B2786" t="s">
        <v>1129</v>
      </c>
      <c r="C2786">
        <v>20</v>
      </c>
      <c r="D2786" t="s">
        <v>177</v>
      </c>
      <c r="E2786" t="s">
        <v>140</v>
      </c>
      <c r="F2786" t="s">
        <v>140</v>
      </c>
      <c r="G2786" t="s">
        <v>140</v>
      </c>
    </row>
    <row r="2787" spans="1:7" x14ac:dyDescent="0.35">
      <c r="A2787" t="s">
        <v>26</v>
      </c>
      <c r="B2787" t="s">
        <v>1130</v>
      </c>
      <c r="C2787">
        <v>137</v>
      </c>
      <c r="D2787" t="s">
        <v>147</v>
      </c>
      <c r="E2787" t="s">
        <v>930</v>
      </c>
      <c r="F2787" t="s">
        <v>140</v>
      </c>
      <c r="G2787" t="s">
        <v>140</v>
      </c>
    </row>
    <row r="2788" spans="1:7" x14ac:dyDescent="0.35">
      <c r="A2788" t="s">
        <v>26</v>
      </c>
      <c r="B2788" t="s">
        <v>1131</v>
      </c>
      <c r="C2788">
        <v>45</v>
      </c>
      <c r="D2788" t="s">
        <v>140</v>
      </c>
      <c r="E2788" t="s">
        <v>177</v>
      </c>
      <c r="F2788" t="s">
        <v>140</v>
      </c>
      <c r="G2788" t="s">
        <v>140</v>
      </c>
    </row>
    <row r="2789" spans="1:7" x14ac:dyDescent="0.35">
      <c r="A2789" t="s">
        <v>27</v>
      </c>
      <c r="B2789" t="s">
        <v>1129</v>
      </c>
      <c r="C2789">
        <v>7</v>
      </c>
      <c r="D2789" t="s">
        <v>177</v>
      </c>
      <c r="E2789" t="s">
        <v>140</v>
      </c>
      <c r="F2789" t="s">
        <v>140</v>
      </c>
      <c r="G2789" t="s">
        <v>140</v>
      </c>
    </row>
    <row r="2790" spans="1:7" x14ac:dyDescent="0.35">
      <c r="A2790" t="s">
        <v>27</v>
      </c>
      <c r="B2790" t="s">
        <v>1130</v>
      </c>
      <c r="C2790">
        <v>171</v>
      </c>
      <c r="D2790" t="s">
        <v>1055</v>
      </c>
      <c r="E2790" t="s">
        <v>1108</v>
      </c>
      <c r="F2790" t="s">
        <v>1009</v>
      </c>
      <c r="G2790" t="s">
        <v>1021</v>
      </c>
    </row>
    <row r="2791" spans="1:7" x14ac:dyDescent="0.35">
      <c r="A2791" t="s">
        <v>27</v>
      </c>
      <c r="B2791" t="s">
        <v>1131</v>
      </c>
      <c r="C2791">
        <v>26</v>
      </c>
      <c r="D2791" t="s">
        <v>140</v>
      </c>
      <c r="E2791" t="s">
        <v>177</v>
      </c>
      <c r="F2791" t="s">
        <v>140</v>
      </c>
      <c r="G2791" t="s">
        <v>140</v>
      </c>
    </row>
    <row r="2792" spans="1:7" x14ac:dyDescent="0.35">
      <c r="A2792" t="s">
        <v>28</v>
      </c>
      <c r="B2792" t="s">
        <v>1129</v>
      </c>
      <c r="C2792">
        <v>34</v>
      </c>
      <c r="D2792" t="s">
        <v>177</v>
      </c>
      <c r="E2792" t="s">
        <v>140</v>
      </c>
      <c r="F2792" t="s">
        <v>140</v>
      </c>
      <c r="G2792" t="s">
        <v>140</v>
      </c>
    </row>
    <row r="2793" spans="1:7" x14ac:dyDescent="0.35">
      <c r="A2793" t="s">
        <v>28</v>
      </c>
      <c r="B2793" t="s">
        <v>1130</v>
      </c>
      <c r="C2793">
        <v>147</v>
      </c>
      <c r="D2793" t="s">
        <v>527</v>
      </c>
      <c r="E2793" t="s">
        <v>858</v>
      </c>
      <c r="F2793" t="s">
        <v>140</v>
      </c>
      <c r="G2793" t="s">
        <v>140</v>
      </c>
    </row>
    <row r="2794" spans="1:7" x14ac:dyDescent="0.35">
      <c r="A2794" t="s">
        <v>28</v>
      </c>
      <c r="B2794" t="s">
        <v>1131</v>
      </c>
      <c r="C2794">
        <v>26</v>
      </c>
      <c r="D2794" t="s">
        <v>140</v>
      </c>
      <c r="E2794" t="s">
        <v>177</v>
      </c>
      <c r="F2794" t="s">
        <v>140</v>
      </c>
      <c r="G2794" t="s">
        <v>140</v>
      </c>
    </row>
    <row r="2795" spans="1:7" x14ac:dyDescent="0.35">
      <c r="A2795" t="s">
        <v>29</v>
      </c>
      <c r="B2795" t="s">
        <v>1129</v>
      </c>
      <c r="C2795">
        <v>12</v>
      </c>
      <c r="D2795" t="s">
        <v>177</v>
      </c>
      <c r="E2795" t="s">
        <v>140</v>
      </c>
      <c r="F2795" t="s">
        <v>140</v>
      </c>
      <c r="G2795" t="s">
        <v>140</v>
      </c>
    </row>
    <row r="2796" spans="1:7" x14ac:dyDescent="0.35">
      <c r="A2796" t="s">
        <v>29</v>
      </c>
      <c r="B2796" t="s">
        <v>1130</v>
      </c>
      <c r="C2796">
        <v>172</v>
      </c>
      <c r="D2796" t="s">
        <v>1021</v>
      </c>
      <c r="E2796" t="s">
        <v>1148</v>
      </c>
      <c r="F2796" t="s">
        <v>140</v>
      </c>
      <c r="G2796" t="s">
        <v>140</v>
      </c>
    </row>
    <row r="2797" spans="1:7" x14ac:dyDescent="0.35">
      <c r="A2797" t="s">
        <v>29</v>
      </c>
      <c r="B2797" t="s">
        <v>1131</v>
      </c>
      <c r="C2797">
        <v>20</v>
      </c>
      <c r="D2797" t="s">
        <v>140</v>
      </c>
      <c r="E2797" t="s">
        <v>177</v>
      </c>
      <c r="F2797" t="s">
        <v>140</v>
      </c>
      <c r="G2797" t="s">
        <v>140</v>
      </c>
    </row>
    <row r="2798" spans="1:7" x14ac:dyDescent="0.35">
      <c r="A2798" t="s">
        <v>30</v>
      </c>
      <c r="B2798" t="s">
        <v>1129</v>
      </c>
      <c r="C2798">
        <v>13</v>
      </c>
      <c r="D2798" t="s">
        <v>177</v>
      </c>
      <c r="E2798" t="s">
        <v>140</v>
      </c>
      <c r="F2798" t="s">
        <v>140</v>
      </c>
      <c r="G2798" t="s">
        <v>140</v>
      </c>
    </row>
    <row r="2799" spans="1:7" x14ac:dyDescent="0.35">
      <c r="A2799" t="s">
        <v>30</v>
      </c>
      <c r="B2799" t="s">
        <v>1130</v>
      </c>
      <c r="C2799">
        <v>167</v>
      </c>
      <c r="D2799" t="s">
        <v>949</v>
      </c>
      <c r="E2799" t="s">
        <v>948</v>
      </c>
      <c r="F2799" t="s">
        <v>140</v>
      </c>
      <c r="G2799" t="s">
        <v>140</v>
      </c>
    </row>
    <row r="2800" spans="1:7" x14ac:dyDescent="0.35">
      <c r="A2800" t="s">
        <v>30</v>
      </c>
      <c r="B2800" t="s">
        <v>1131</v>
      </c>
      <c r="C2800">
        <v>22</v>
      </c>
      <c r="D2800" t="s">
        <v>140</v>
      </c>
      <c r="E2800" t="s">
        <v>177</v>
      </c>
      <c r="F2800" t="s">
        <v>140</v>
      </c>
      <c r="G2800" t="s">
        <v>140</v>
      </c>
    </row>
    <row r="2801" spans="1:7" x14ac:dyDescent="0.35">
      <c r="A2801" t="s">
        <v>31</v>
      </c>
      <c r="B2801" t="s">
        <v>1129</v>
      </c>
      <c r="C2801">
        <v>28</v>
      </c>
      <c r="D2801" t="s">
        <v>177</v>
      </c>
      <c r="E2801" t="s">
        <v>140</v>
      </c>
      <c r="F2801" t="s">
        <v>140</v>
      </c>
      <c r="G2801" t="s">
        <v>140</v>
      </c>
    </row>
    <row r="2802" spans="1:7" x14ac:dyDescent="0.35">
      <c r="A2802" t="s">
        <v>31</v>
      </c>
      <c r="B2802" t="s">
        <v>1130</v>
      </c>
      <c r="C2802">
        <v>101</v>
      </c>
      <c r="D2802" t="s">
        <v>1051</v>
      </c>
      <c r="E2802" t="s">
        <v>1118</v>
      </c>
      <c r="F2802" t="s">
        <v>140</v>
      </c>
      <c r="G2802" t="s">
        <v>140</v>
      </c>
    </row>
    <row r="2803" spans="1:7" x14ac:dyDescent="0.35">
      <c r="A2803" t="s">
        <v>31</v>
      </c>
      <c r="B2803" t="s">
        <v>1131</v>
      </c>
      <c r="C2803">
        <v>78</v>
      </c>
      <c r="D2803" t="s">
        <v>140</v>
      </c>
      <c r="E2803" t="s">
        <v>177</v>
      </c>
      <c r="F2803" t="s">
        <v>140</v>
      </c>
      <c r="G2803" t="s">
        <v>140</v>
      </c>
    </row>
    <row r="2804" spans="1:7" x14ac:dyDescent="0.35">
      <c r="A2804" t="s">
        <v>32</v>
      </c>
      <c r="B2804" t="s">
        <v>1129</v>
      </c>
      <c r="C2804">
        <v>694</v>
      </c>
      <c r="D2804" t="s">
        <v>177</v>
      </c>
      <c r="E2804" t="s">
        <v>140</v>
      </c>
      <c r="F2804" t="s">
        <v>140</v>
      </c>
      <c r="G2804" t="s">
        <v>140</v>
      </c>
    </row>
    <row r="2805" spans="1:7" x14ac:dyDescent="0.35">
      <c r="A2805" t="s">
        <v>32</v>
      </c>
      <c r="B2805" t="s">
        <v>1130</v>
      </c>
      <c r="C2805">
        <v>3310</v>
      </c>
      <c r="D2805" t="s">
        <v>903</v>
      </c>
      <c r="E2805" t="s">
        <v>1123</v>
      </c>
      <c r="F2805" t="s">
        <v>1022</v>
      </c>
      <c r="G2805" t="s">
        <v>1022</v>
      </c>
    </row>
    <row r="2806" spans="1:7" x14ac:dyDescent="0.35">
      <c r="A2806" t="s">
        <v>32</v>
      </c>
      <c r="B2806" t="s">
        <v>1131</v>
      </c>
      <c r="C2806">
        <v>926</v>
      </c>
      <c r="D2806" t="s">
        <v>140</v>
      </c>
      <c r="E2806" t="s">
        <v>177</v>
      </c>
      <c r="F2806" t="s">
        <v>140</v>
      </c>
      <c r="G2806" t="s">
        <v>140</v>
      </c>
    </row>
    <row r="2808" spans="1:7" x14ac:dyDescent="0.35">
      <c r="A2808" t="s">
        <v>1149</v>
      </c>
    </row>
    <row r="2809" spans="1:7" x14ac:dyDescent="0.35">
      <c r="A2809" t="s">
        <v>2</v>
      </c>
      <c r="B2809" t="s">
        <v>1150</v>
      </c>
      <c r="C2809" t="s">
        <v>3</v>
      </c>
      <c r="D2809" t="s">
        <v>85</v>
      </c>
      <c r="E2809" t="s">
        <v>86</v>
      </c>
      <c r="F2809" t="s">
        <v>136</v>
      </c>
      <c r="G2809" t="s">
        <v>1133</v>
      </c>
    </row>
    <row r="2810" spans="1:7" x14ac:dyDescent="0.35">
      <c r="A2810" t="s">
        <v>8</v>
      </c>
      <c r="B2810" t="s">
        <v>1151</v>
      </c>
      <c r="C2810">
        <v>133</v>
      </c>
      <c r="D2810" t="s">
        <v>571</v>
      </c>
      <c r="E2810" t="s">
        <v>570</v>
      </c>
      <c r="F2810" t="s">
        <v>140</v>
      </c>
      <c r="G2810" t="s">
        <v>140</v>
      </c>
    </row>
    <row r="2811" spans="1:7" x14ac:dyDescent="0.35">
      <c r="A2811" t="s">
        <v>8</v>
      </c>
      <c r="B2811" t="s">
        <v>1152</v>
      </c>
      <c r="C2811">
        <v>56</v>
      </c>
      <c r="D2811" t="s">
        <v>266</v>
      </c>
      <c r="E2811" t="s">
        <v>267</v>
      </c>
      <c r="F2811" t="s">
        <v>140</v>
      </c>
      <c r="G2811" t="s">
        <v>140</v>
      </c>
    </row>
    <row r="2812" spans="1:7" x14ac:dyDescent="0.35">
      <c r="A2812" t="s">
        <v>8</v>
      </c>
      <c r="B2812" t="s">
        <v>339</v>
      </c>
      <c r="C2812">
        <v>15</v>
      </c>
      <c r="D2812" t="s">
        <v>1087</v>
      </c>
      <c r="E2812" t="s">
        <v>1088</v>
      </c>
      <c r="F2812" t="s">
        <v>140</v>
      </c>
      <c r="G2812" t="s">
        <v>140</v>
      </c>
    </row>
    <row r="2813" spans="1:7" x14ac:dyDescent="0.35">
      <c r="A2813" t="s">
        <v>9</v>
      </c>
      <c r="B2813" t="s">
        <v>1151</v>
      </c>
      <c r="C2813">
        <v>122</v>
      </c>
      <c r="D2813" t="s">
        <v>490</v>
      </c>
      <c r="E2813" t="s">
        <v>491</v>
      </c>
      <c r="F2813" t="s">
        <v>140</v>
      </c>
      <c r="G2813" t="s">
        <v>140</v>
      </c>
    </row>
    <row r="2814" spans="1:7" x14ac:dyDescent="0.35">
      <c r="A2814" t="s">
        <v>9</v>
      </c>
      <c r="B2814" t="s">
        <v>1152</v>
      </c>
      <c r="C2814">
        <v>67</v>
      </c>
      <c r="D2814" t="s">
        <v>1052</v>
      </c>
      <c r="E2814" t="s">
        <v>1146</v>
      </c>
      <c r="F2814" t="s">
        <v>140</v>
      </c>
      <c r="G2814" t="s">
        <v>140</v>
      </c>
    </row>
    <row r="2815" spans="1:7" x14ac:dyDescent="0.35">
      <c r="A2815" t="s">
        <v>9</v>
      </c>
      <c r="B2815" t="s">
        <v>339</v>
      </c>
      <c r="C2815">
        <v>12</v>
      </c>
      <c r="D2815" t="s">
        <v>101</v>
      </c>
      <c r="E2815" t="s">
        <v>102</v>
      </c>
      <c r="F2815" t="s">
        <v>140</v>
      </c>
      <c r="G2815" t="s">
        <v>140</v>
      </c>
    </row>
    <row r="2816" spans="1:7" x14ac:dyDescent="0.35">
      <c r="A2816" t="s">
        <v>10</v>
      </c>
      <c r="B2816" t="s">
        <v>1151</v>
      </c>
      <c r="C2816">
        <v>130</v>
      </c>
      <c r="D2816" t="s">
        <v>994</v>
      </c>
      <c r="E2816" t="s">
        <v>995</v>
      </c>
      <c r="F2816" t="s">
        <v>140</v>
      </c>
      <c r="G2816" t="s">
        <v>140</v>
      </c>
    </row>
    <row r="2817" spans="1:7" x14ac:dyDescent="0.35">
      <c r="A2817" t="s">
        <v>10</v>
      </c>
      <c r="B2817" t="s">
        <v>1152</v>
      </c>
      <c r="C2817">
        <v>67</v>
      </c>
      <c r="D2817" t="s">
        <v>1053</v>
      </c>
      <c r="E2817" t="s">
        <v>1110</v>
      </c>
      <c r="F2817" t="s">
        <v>140</v>
      </c>
      <c r="G2817" t="s">
        <v>140</v>
      </c>
    </row>
    <row r="2818" spans="1:7" x14ac:dyDescent="0.35">
      <c r="A2818" t="s">
        <v>10</v>
      </c>
      <c r="B2818" t="s">
        <v>339</v>
      </c>
      <c r="C2818">
        <v>11</v>
      </c>
      <c r="D2818" t="s">
        <v>482</v>
      </c>
      <c r="E2818" t="s">
        <v>483</v>
      </c>
      <c r="F2818" t="s">
        <v>140</v>
      </c>
      <c r="G2818" t="s">
        <v>140</v>
      </c>
    </row>
    <row r="2819" spans="1:7" x14ac:dyDescent="0.35">
      <c r="A2819" t="s">
        <v>11</v>
      </c>
      <c r="B2819" t="s">
        <v>1151</v>
      </c>
      <c r="C2819">
        <v>134</v>
      </c>
      <c r="D2819" t="s">
        <v>749</v>
      </c>
      <c r="E2819" t="s">
        <v>748</v>
      </c>
      <c r="F2819" t="s">
        <v>140</v>
      </c>
      <c r="G2819" t="s">
        <v>140</v>
      </c>
    </row>
    <row r="2820" spans="1:7" x14ac:dyDescent="0.35">
      <c r="A2820" t="s">
        <v>11</v>
      </c>
      <c r="B2820" t="s">
        <v>1152</v>
      </c>
      <c r="C2820">
        <v>57</v>
      </c>
      <c r="D2820" t="s">
        <v>97</v>
      </c>
      <c r="E2820" t="s">
        <v>98</v>
      </c>
      <c r="F2820" t="s">
        <v>140</v>
      </c>
      <c r="G2820" t="s">
        <v>140</v>
      </c>
    </row>
    <row r="2821" spans="1:7" x14ac:dyDescent="0.35">
      <c r="A2821" t="s">
        <v>11</v>
      </c>
      <c r="B2821" t="s">
        <v>339</v>
      </c>
      <c r="C2821">
        <v>15</v>
      </c>
      <c r="D2821" t="s">
        <v>140</v>
      </c>
      <c r="E2821" t="s">
        <v>1153</v>
      </c>
      <c r="F2821" t="s">
        <v>1059</v>
      </c>
      <c r="G2821" t="s">
        <v>140</v>
      </c>
    </row>
    <row r="2822" spans="1:7" x14ac:dyDescent="0.35">
      <c r="A2822" t="s">
        <v>12</v>
      </c>
      <c r="B2822" t="s">
        <v>1151</v>
      </c>
      <c r="C2822">
        <v>129</v>
      </c>
      <c r="D2822" t="s">
        <v>579</v>
      </c>
      <c r="E2822" t="s">
        <v>580</v>
      </c>
      <c r="F2822" t="s">
        <v>140</v>
      </c>
      <c r="G2822" t="s">
        <v>140</v>
      </c>
    </row>
    <row r="2823" spans="1:7" x14ac:dyDescent="0.35">
      <c r="A2823" t="s">
        <v>12</v>
      </c>
      <c r="B2823" t="s">
        <v>1152</v>
      </c>
      <c r="C2823">
        <v>57</v>
      </c>
      <c r="D2823" t="s">
        <v>786</v>
      </c>
      <c r="E2823" t="s">
        <v>823</v>
      </c>
      <c r="F2823" t="s">
        <v>140</v>
      </c>
      <c r="G2823" t="s">
        <v>140</v>
      </c>
    </row>
    <row r="2824" spans="1:7" x14ac:dyDescent="0.35">
      <c r="A2824" t="s">
        <v>12</v>
      </c>
      <c r="B2824" t="s">
        <v>339</v>
      </c>
      <c r="C2824">
        <v>23</v>
      </c>
      <c r="D2824" t="s">
        <v>630</v>
      </c>
      <c r="E2824" t="s">
        <v>631</v>
      </c>
      <c r="F2824" t="s">
        <v>140</v>
      </c>
      <c r="G2824" t="s">
        <v>140</v>
      </c>
    </row>
    <row r="2825" spans="1:7" x14ac:dyDescent="0.35">
      <c r="A2825" t="s">
        <v>13</v>
      </c>
      <c r="B2825" t="s">
        <v>1151</v>
      </c>
      <c r="C2825">
        <v>138</v>
      </c>
      <c r="D2825" t="s">
        <v>1154</v>
      </c>
      <c r="E2825" t="s">
        <v>1155</v>
      </c>
      <c r="F2825" t="s">
        <v>140</v>
      </c>
      <c r="G2825" t="s">
        <v>140</v>
      </c>
    </row>
    <row r="2826" spans="1:7" x14ac:dyDescent="0.35">
      <c r="A2826" t="s">
        <v>13</v>
      </c>
      <c r="B2826" t="s">
        <v>1152</v>
      </c>
      <c r="C2826">
        <v>53</v>
      </c>
      <c r="D2826" t="s">
        <v>149</v>
      </c>
      <c r="E2826" t="s">
        <v>54</v>
      </c>
      <c r="F2826" t="s">
        <v>1054</v>
      </c>
      <c r="G2826" t="s">
        <v>140</v>
      </c>
    </row>
    <row r="2827" spans="1:7" x14ac:dyDescent="0.35">
      <c r="A2827" t="s">
        <v>13</v>
      </c>
      <c r="B2827" t="s">
        <v>339</v>
      </c>
      <c r="C2827">
        <v>15</v>
      </c>
      <c r="D2827" t="s">
        <v>856</v>
      </c>
      <c r="E2827" t="s">
        <v>857</v>
      </c>
      <c r="F2827" t="s">
        <v>140</v>
      </c>
      <c r="G2827" t="s">
        <v>140</v>
      </c>
    </row>
    <row r="2828" spans="1:7" x14ac:dyDescent="0.35">
      <c r="A2828" t="s">
        <v>14</v>
      </c>
      <c r="B2828" t="s">
        <v>1151</v>
      </c>
      <c r="C2828">
        <v>124</v>
      </c>
      <c r="D2828" t="s">
        <v>604</v>
      </c>
      <c r="E2828" t="s">
        <v>605</v>
      </c>
      <c r="F2828" t="s">
        <v>140</v>
      </c>
      <c r="G2828" t="s">
        <v>140</v>
      </c>
    </row>
    <row r="2829" spans="1:7" x14ac:dyDescent="0.35">
      <c r="A2829" t="s">
        <v>14</v>
      </c>
      <c r="B2829" t="s">
        <v>1152</v>
      </c>
      <c r="C2829">
        <v>66</v>
      </c>
      <c r="D2829" t="s">
        <v>1069</v>
      </c>
      <c r="E2829" t="s">
        <v>1156</v>
      </c>
      <c r="F2829" t="s">
        <v>140</v>
      </c>
      <c r="G2829" t="s">
        <v>140</v>
      </c>
    </row>
    <row r="2830" spans="1:7" x14ac:dyDescent="0.35">
      <c r="A2830" t="s">
        <v>14</v>
      </c>
      <c r="B2830" t="s">
        <v>339</v>
      </c>
      <c r="C2830">
        <v>13</v>
      </c>
      <c r="D2830" t="s">
        <v>499</v>
      </c>
      <c r="E2830" t="s">
        <v>498</v>
      </c>
      <c r="F2830" t="s">
        <v>140</v>
      </c>
      <c r="G2830" t="s">
        <v>140</v>
      </c>
    </row>
    <row r="2831" spans="1:7" x14ac:dyDescent="0.35">
      <c r="A2831" t="s">
        <v>15</v>
      </c>
      <c r="B2831" t="s">
        <v>1151</v>
      </c>
      <c r="C2831">
        <v>137</v>
      </c>
      <c r="D2831" t="s">
        <v>880</v>
      </c>
      <c r="E2831" t="s">
        <v>779</v>
      </c>
      <c r="F2831" t="s">
        <v>140</v>
      </c>
      <c r="G2831" t="s">
        <v>140</v>
      </c>
    </row>
    <row r="2832" spans="1:7" x14ac:dyDescent="0.35">
      <c r="A2832" t="s">
        <v>15</v>
      </c>
      <c r="B2832" t="s">
        <v>1152</v>
      </c>
      <c r="C2832">
        <v>59</v>
      </c>
      <c r="D2832" t="s">
        <v>911</v>
      </c>
      <c r="E2832" t="s">
        <v>912</v>
      </c>
      <c r="F2832" t="s">
        <v>140</v>
      </c>
      <c r="G2832" t="s">
        <v>140</v>
      </c>
    </row>
    <row r="2833" spans="1:7" x14ac:dyDescent="0.35">
      <c r="A2833" t="s">
        <v>15</v>
      </c>
      <c r="B2833" t="s">
        <v>339</v>
      </c>
      <c r="C2833">
        <v>10</v>
      </c>
      <c r="D2833" t="s">
        <v>83</v>
      </c>
      <c r="E2833" t="s">
        <v>82</v>
      </c>
      <c r="F2833" t="s">
        <v>140</v>
      </c>
      <c r="G2833" t="s">
        <v>140</v>
      </c>
    </row>
    <row r="2834" spans="1:7" x14ac:dyDescent="0.35">
      <c r="A2834" t="s">
        <v>16</v>
      </c>
      <c r="B2834" t="s">
        <v>1151</v>
      </c>
      <c r="C2834">
        <v>122</v>
      </c>
      <c r="D2834" t="s">
        <v>111</v>
      </c>
      <c r="E2834" t="s">
        <v>112</v>
      </c>
      <c r="F2834" t="s">
        <v>140</v>
      </c>
      <c r="G2834" t="s">
        <v>140</v>
      </c>
    </row>
    <row r="2835" spans="1:7" x14ac:dyDescent="0.35">
      <c r="A2835" t="s">
        <v>16</v>
      </c>
      <c r="B2835" t="s">
        <v>1152</v>
      </c>
      <c r="C2835">
        <v>66</v>
      </c>
      <c r="D2835" t="s">
        <v>548</v>
      </c>
      <c r="E2835" t="s">
        <v>1157</v>
      </c>
      <c r="F2835" t="s">
        <v>140</v>
      </c>
      <c r="G2835" t="s">
        <v>140</v>
      </c>
    </row>
    <row r="2836" spans="1:7" x14ac:dyDescent="0.35">
      <c r="A2836" t="s">
        <v>16</v>
      </c>
      <c r="B2836" t="s">
        <v>339</v>
      </c>
      <c r="C2836">
        <v>18</v>
      </c>
      <c r="D2836" t="s">
        <v>140</v>
      </c>
      <c r="E2836" t="s">
        <v>177</v>
      </c>
      <c r="F2836" t="s">
        <v>140</v>
      </c>
      <c r="G2836" t="s">
        <v>140</v>
      </c>
    </row>
    <row r="2837" spans="1:7" x14ac:dyDescent="0.35">
      <c r="A2837" t="s">
        <v>17</v>
      </c>
      <c r="B2837" t="s">
        <v>1151</v>
      </c>
      <c r="C2837">
        <v>128</v>
      </c>
      <c r="D2837" t="s">
        <v>993</v>
      </c>
      <c r="E2837" t="s">
        <v>745</v>
      </c>
      <c r="F2837" t="s">
        <v>140</v>
      </c>
      <c r="G2837" t="s">
        <v>1063</v>
      </c>
    </row>
    <row r="2838" spans="1:7" x14ac:dyDescent="0.35">
      <c r="A2838" t="s">
        <v>17</v>
      </c>
      <c r="B2838" t="s">
        <v>1152</v>
      </c>
      <c r="C2838">
        <v>62</v>
      </c>
      <c r="D2838" t="s">
        <v>399</v>
      </c>
      <c r="E2838" t="s">
        <v>473</v>
      </c>
      <c r="F2838" t="s">
        <v>140</v>
      </c>
      <c r="G2838" t="s">
        <v>140</v>
      </c>
    </row>
    <row r="2839" spans="1:7" x14ac:dyDescent="0.35">
      <c r="A2839" t="s">
        <v>17</v>
      </c>
      <c r="B2839" t="s">
        <v>339</v>
      </c>
      <c r="C2839">
        <v>13</v>
      </c>
      <c r="D2839" t="s">
        <v>988</v>
      </c>
      <c r="E2839" t="s">
        <v>987</v>
      </c>
      <c r="F2839" t="s">
        <v>140</v>
      </c>
      <c r="G2839" t="s">
        <v>140</v>
      </c>
    </row>
    <row r="2840" spans="1:7" x14ac:dyDescent="0.35">
      <c r="A2840" t="s">
        <v>18</v>
      </c>
      <c r="B2840" t="s">
        <v>1151</v>
      </c>
      <c r="C2840">
        <v>141</v>
      </c>
      <c r="D2840" t="s">
        <v>592</v>
      </c>
      <c r="E2840" t="s">
        <v>1158</v>
      </c>
      <c r="F2840" t="s">
        <v>140</v>
      </c>
      <c r="G2840" t="s">
        <v>140</v>
      </c>
    </row>
    <row r="2841" spans="1:7" x14ac:dyDescent="0.35">
      <c r="A2841" t="s">
        <v>18</v>
      </c>
      <c r="B2841" t="s">
        <v>1152</v>
      </c>
      <c r="C2841">
        <v>51</v>
      </c>
      <c r="D2841" t="s">
        <v>117</v>
      </c>
      <c r="E2841" t="s">
        <v>118</v>
      </c>
      <c r="F2841" t="s">
        <v>140</v>
      </c>
      <c r="G2841" t="s">
        <v>140</v>
      </c>
    </row>
    <row r="2842" spans="1:7" x14ac:dyDescent="0.35">
      <c r="A2842" t="s">
        <v>18</v>
      </c>
      <c r="B2842" t="s">
        <v>339</v>
      </c>
      <c r="C2842">
        <v>13</v>
      </c>
      <c r="D2842" t="s">
        <v>1055</v>
      </c>
      <c r="E2842" t="s">
        <v>1159</v>
      </c>
      <c r="F2842" t="s">
        <v>140</v>
      </c>
      <c r="G2842" t="s">
        <v>140</v>
      </c>
    </row>
    <row r="2843" spans="1:7" x14ac:dyDescent="0.35">
      <c r="A2843" t="s">
        <v>19</v>
      </c>
      <c r="B2843" t="s">
        <v>1151</v>
      </c>
      <c r="C2843">
        <v>138</v>
      </c>
      <c r="D2843" t="s">
        <v>1057</v>
      </c>
      <c r="E2843" t="s">
        <v>1115</v>
      </c>
      <c r="F2843" t="s">
        <v>140</v>
      </c>
      <c r="G2843" t="s">
        <v>140</v>
      </c>
    </row>
    <row r="2844" spans="1:7" x14ac:dyDescent="0.35">
      <c r="A2844" t="s">
        <v>19</v>
      </c>
      <c r="B2844" t="s">
        <v>1152</v>
      </c>
      <c r="C2844">
        <v>56</v>
      </c>
      <c r="D2844" t="s">
        <v>595</v>
      </c>
      <c r="E2844" t="s">
        <v>596</v>
      </c>
      <c r="F2844" t="s">
        <v>140</v>
      </c>
      <c r="G2844" t="s">
        <v>140</v>
      </c>
    </row>
    <row r="2845" spans="1:7" x14ac:dyDescent="0.35">
      <c r="A2845" t="s">
        <v>19</v>
      </c>
      <c r="B2845" t="s">
        <v>339</v>
      </c>
      <c r="C2845">
        <v>12</v>
      </c>
      <c r="D2845" t="s">
        <v>1048</v>
      </c>
      <c r="E2845" t="s">
        <v>1160</v>
      </c>
      <c r="F2845" t="s">
        <v>140</v>
      </c>
      <c r="G2845" t="s">
        <v>140</v>
      </c>
    </row>
    <row r="2846" spans="1:7" x14ac:dyDescent="0.35">
      <c r="A2846" t="s">
        <v>20</v>
      </c>
      <c r="B2846" t="s">
        <v>1151</v>
      </c>
      <c r="C2846">
        <v>123</v>
      </c>
      <c r="D2846" t="s">
        <v>149</v>
      </c>
      <c r="E2846" t="s">
        <v>896</v>
      </c>
      <c r="F2846" t="s">
        <v>1012</v>
      </c>
      <c r="G2846" t="s">
        <v>140</v>
      </c>
    </row>
    <row r="2847" spans="1:7" x14ac:dyDescent="0.35">
      <c r="A2847" t="s">
        <v>20</v>
      </c>
      <c r="B2847" t="s">
        <v>1152</v>
      </c>
      <c r="C2847">
        <v>65</v>
      </c>
      <c r="D2847" t="s">
        <v>961</v>
      </c>
      <c r="E2847" t="s">
        <v>960</v>
      </c>
      <c r="F2847" t="s">
        <v>140</v>
      </c>
      <c r="G2847" t="s">
        <v>140</v>
      </c>
    </row>
    <row r="2848" spans="1:7" x14ac:dyDescent="0.35">
      <c r="A2848" t="s">
        <v>20</v>
      </c>
      <c r="B2848" t="s">
        <v>339</v>
      </c>
      <c r="C2848">
        <v>18</v>
      </c>
      <c r="D2848" t="s">
        <v>1072</v>
      </c>
      <c r="E2848" t="s">
        <v>1161</v>
      </c>
      <c r="F2848" t="s">
        <v>140</v>
      </c>
      <c r="G2848" t="s">
        <v>140</v>
      </c>
    </row>
    <row r="2849" spans="1:7" x14ac:dyDescent="0.35">
      <c r="A2849" t="s">
        <v>21</v>
      </c>
      <c r="B2849" t="s">
        <v>1151</v>
      </c>
      <c r="C2849">
        <v>120</v>
      </c>
      <c r="D2849" t="s">
        <v>467</v>
      </c>
      <c r="E2849" t="s">
        <v>468</v>
      </c>
      <c r="F2849" t="s">
        <v>140</v>
      </c>
      <c r="G2849" t="s">
        <v>140</v>
      </c>
    </row>
    <row r="2850" spans="1:7" x14ac:dyDescent="0.35">
      <c r="A2850" t="s">
        <v>21</v>
      </c>
      <c r="B2850" t="s">
        <v>1152</v>
      </c>
      <c r="C2850">
        <v>72</v>
      </c>
      <c r="D2850" t="s">
        <v>959</v>
      </c>
      <c r="E2850" t="s">
        <v>958</v>
      </c>
      <c r="F2850" t="s">
        <v>140</v>
      </c>
      <c r="G2850" t="s">
        <v>140</v>
      </c>
    </row>
    <row r="2851" spans="1:7" x14ac:dyDescent="0.35">
      <c r="A2851" t="s">
        <v>21</v>
      </c>
      <c r="B2851" t="s">
        <v>339</v>
      </c>
      <c r="C2851">
        <v>18</v>
      </c>
      <c r="D2851" t="s">
        <v>874</v>
      </c>
      <c r="E2851" t="s">
        <v>873</v>
      </c>
      <c r="F2851" t="s">
        <v>140</v>
      </c>
      <c r="G2851" t="s">
        <v>140</v>
      </c>
    </row>
    <row r="2852" spans="1:7" x14ac:dyDescent="0.35">
      <c r="A2852" t="s">
        <v>22</v>
      </c>
      <c r="B2852" t="s">
        <v>1151</v>
      </c>
      <c r="C2852">
        <v>139</v>
      </c>
      <c r="D2852" t="s">
        <v>671</v>
      </c>
      <c r="E2852" t="s">
        <v>670</v>
      </c>
      <c r="F2852" t="s">
        <v>140</v>
      </c>
      <c r="G2852" t="s">
        <v>140</v>
      </c>
    </row>
    <row r="2853" spans="1:7" x14ac:dyDescent="0.35">
      <c r="A2853" t="s">
        <v>22</v>
      </c>
      <c r="B2853" t="s">
        <v>1152</v>
      </c>
      <c r="C2853">
        <v>54</v>
      </c>
      <c r="D2853" t="s">
        <v>915</v>
      </c>
      <c r="E2853" t="s">
        <v>1101</v>
      </c>
      <c r="F2853" t="s">
        <v>140</v>
      </c>
      <c r="G2853" t="s">
        <v>140</v>
      </c>
    </row>
    <row r="2854" spans="1:7" x14ac:dyDescent="0.35">
      <c r="A2854" t="s">
        <v>22</v>
      </c>
      <c r="B2854" t="s">
        <v>339</v>
      </c>
      <c r="C2854">
        <v>16</v>
      </c>
      <c r="D2854" t="s">
        <v>1076</v>
      </c>
      <c r="E2854" t="s">
        <v>1077</v>
      </c>
      <c r="F2854" t="s">
        <v>140</v>
      </c>
      <c r="G2854" t="s">
        <v>140</v>
      </c>
    </row>
    <row r="2855" spans="1:7" x14ac:dyDescent="0.35">
      <c r="A2855" t="s">
        <v>23</v>
      </c>
      <c r="B2855" t="s">
        <v>1151</v>
      </c>
      <c r="C2855">
        <v>125</v>
      </c>
      <c r="D2855" t="s">
        <v>678</v>
      </c>
      <c r="E2855" t="s">
        <v>679</v>
      </c>
      <c r="F2855" t="s">
        <v>140</v>
      </c>
      <c r="G2855" t="s">
        <v>140</v>
      </c>
    </row>
    <row r="2856" spans="1:7" x14ac:dyDescent="0.35">
      <c r="A2856" t="s">
        <v>23</v>
      </c>
      <c r="B2856" t="s">
        <v>1152</v>
      </c>
      <c r="C2856">
        <v>61</v>
      </c>
      <c r="D2856" t="s">
        <v>1139</v>
      </c>
      <c r="E2856" t="s">
        <v>1162</v>
      </c>
      <c r="F2856" t="s">
        <v>140</v>
      </c>
      <c r="G2856" t="s">
        <v>140</v>
      </c>
    </row>
    <row r="2857" spans="1:7" x14ac:dyDescent="0.35">
      <c r="A2857" t="s">
        <v>23</v>
      </c>
      <c r="B2857" t="s">
        <v>339</v>
      </c>
      <c r="C2857">
        <v>19</v>
      </c>
      <c r="D2857" t="s">
        <v>929</v>
      </c>
      <c r="E2857" t="s">
        <v>928</v>
      </c>
      <c r="F2857" t="s">
        <v>140</v>
      </c>
      <c r="G2857" t="s">
        <v>140</v>
      </c>
    </row>
    <row r="2858" spans="1:7" x14ac:dyDescent="0.35">
      <c r="A2858" t="s">
        <v>24</v>
      </c>
      <c r="B2858" t="s">
        <v>1151</v>
      </c>
      <c r="C2858">
        <v>123</v>
      </c>
      <c r="D2858" t="s">
        <v>723</v>
      </c>
      <c r="E2858" t="s">
        <v>722</v>
      </c>
      <c r="F2858" t="s">
        <v>140</v>
      </c>
      <c r="G2858" t="s">
        <v>140</v>
      </c>
    </row>
    <row r="2859" spans="1:7" x14ac:dyDescent="0.35">
      <c r="A2859" t="s">
        <v>24</v>
      </c>
      <c r="B2859" t="s">
        <v>1152</v>
      </c>
      <c r="C2859">
        <v>71</v>
      </c>
      <c r="D2859" t="s">
        <v>451</v>
      </c>
      <c r="E2859" t="s">
        <v>450</v>
      </c>
      <c r="F2859" t="s">
        <v>140</v>
      </c>
      <c r="G2859" t="s">
        <v>140</v>
      </c>
    </row>
    <row r="2860" spans="1:7" x14ac:dyDescent="0.35">
      <c r="A2860" t="s">
        <v>24</v>
      </c>
      <c r="B2860" t="s">
        <v>339</v>
      </c>
      <c r="C2860">
        <v>13</v>
      </c>
      <c r="D2860" t="s">
        <v>140</v>
      </c>
      <c r="E2860" t="s">
        <v>177</v>
      </c>
      <c r="F2860" t="s">
        <v>140</v>
      </c>
      <c r="G2860" t="s">
        <v>140</v>
      </c>
    </row>
    <row r="2861" spans="1:7" x14ac:dyDescent="0.35">
      <c r="A2861" t="s">
        <v>25</v>
      </c>
      <c r="B2861" t="s">
        <v>1151</v>
      </c>
      <c r="C2861">
        <v>123</v>
      </c>
      <c r="D2861" t="s">
        <v>476</v>
      </c>
      <c r="E2861" t="s">
        <v>477</v>
      </c>
      <c r="F2861" t="s">
        <v>140</v>
      </c>
      <c r="G2861" t="s">
        <v>140</v>
      </c>
    </row>
    <row r="2862" spans="1:7" x14ac:dyDescent="0.35">
      <c r="A2862" t="s">
        <v>25</v>
      </c>
      <c r="B2862" t="s">
        <v>1152</v>
      </c>
      <c r="C2862">
        <v>68</v>
      </c>
      <c r="D2862" t="s">
        <v>1061</v>
      </c>
      <c r="E2862" t="s">
        <v>1112</v>
      </c>
      <c r="F2862" t="s">
        <v>140</v>
      </c>
      <c r="G2862" t="s">
        <v>140</v>
      </c>
    </row>
    <row r="2863" spans="1:7" x14ac:dyDescent="0.35">
      <c r="A2863" t="s">
        <v>25</v>
      </c>
      <c r="B2863" t="s">
        <v>339</v>
      </c>
      <c r="C2863">
        <v>13</v>
      </c>
      <c r="D2863" t="s">
        <v>140</v>
      </c>
      <c r="E2863" t="s">
        <v>177</v>
      </c>
      <c r="F2863" t="s">
        <v>140</v>
      </c>
      <c r="G2863" t="s">
        <v>140</v>
      </c>
    </row>
    <row r="2864" spans="1:7" x14ac:dyDescent="0.35">
      <c r="A2864" t="s">
        <v>26</v>
      </c>
      <c r="B2864" t="s">
        <v>1151</v>
      </c>
      <c r="C2864">
        <v>130</v>
      </c>
      <c r="D2864" t="s">
        <v>639</v>
      </c>
      <c r="E2864" t="s">
        <v>638</v>
      </c>
      <c r="F2864" t="s">
        <v>140</v>
      </c>
      <c r="G2864" t="s">
        <v>140</v>
      </c>
    </row>
    <row r="2865" spans="1:7" x14ac:dyDescent="0.35">
      <c r="A2865" t="s">
        <v>26</v>
      </c>
      <c r="B2865" t="s">
        <v>1152</v>
      </c>
      <c r="C2865">
        <v>56</v>
      </c>
      <c r="D2865" t="s">
        <v>399</v>
      </c>
      <c r="E2865" t="s">
        <v>473</v>
      </c>
      <c r="F2865" t="s">
        <v>140</v>
      </c>
      <c r="G2865" t="s">
        <v>140</v>
      </c>
    </row>
    <row r="2866" spans="1:7" x14ac:dyDescent="0.35">
      <c r="A2866" t="s">
        <v>26</v>
      </c>
      <c r="B2866" t="s">
        <v>339</v>
      </c>
      <c r="C2866">
        <v>16</v>
      </c>
      <c r="D2866" t="s">
        <v>942</v>
      </c>
      <c r="E2866" t="s">
        <v>943</v>
      </c>
      <c r="F2866" t="s">
        <v>140</v>
      </c>
      <c r="G2866" t="s">
        <v>140</v>
      </c>
    </row>
    <row r="2867" spans="1:7" x14ac:dyDescent="0.35">
      <c r="A2867" t="s">
        <v>27</v>
      </c>
      <c r="B2867" t="s">
        <v>1151</v>
      </c>
      <c r="C2867">
        <v>119</v>
      </c>
      <c r="D2867" t="s">
        <v>1052</v>
      </c>
      <c r="E2867" t="s">
        <v>1146</v>
      </c>
      <c r="F2867" t="s">
        <v>140</v>
      </c>
      <c r="G2867" t="s">
        <v>140</v>
      </c>
    </row>
    <row r="2868" spans="1:7" x14ac:dyDescent="0.35">
      <c r="A2868" t="s">
        <v>27</v>
      </c>
      <c r="B2868" t="s">
        <v>1152</v>
      </c>
      <c r="C2868">
        <v>72</v>
      </c>
      <c r="D2868" t="s">
        <v>1053</v>
      </c>
      <c r="E2868" t="s">
        <v>96</v>
      </c>
      <c r="F2868" t="s">
        <v>1011</v>
      </c>
      <c r="G2868" t="s">
        <v>954</v>
      </c>
    </row>
    <row r="2869" spans="1:7" x14ac:dyDescent="0.35">
      <c r="A2869" t="s">
        <v>27</v>
      </c>
      <c r="B2869" t="s">
        <v>339</v>
      </c>
      <c r="C2869">
        <v>13</v>
      </c>
      <c r="D2869" t="s">
        <v>140</v>
      </c>
      <c r="E2869" t="s">
        <v>177</v>
      </c>
      <c r="F2869" t="s">
        <v>140</v>
      </c>
      <c r="G2869" t="s">
        <v>140</v>
      </c>
    </row>
    <row r="2870" spans="1:7" x14ac:dyDescent="0.35">
      <c r="A2870" t="s">
        <v>28</v>
      </c>
      <c r="B2870" t="s">
        <v>1151</v>
      </c>
      <c r="C2870">
        <v>117</v>
      </c>
      <c r="D2870" t="s">
        <v>573</v>
      </c>
      <c r="E2870" t="s">
        <v>572</v>
      </c>
      <c r="F2870" t="s">
        <v>140</v>
      </c>
      <c r="G2870" t="s">
        <v>140</v>
      </c>
    </row>
    <row r="2871" spans="1:7" x14ac:dyDescent="0.35">
      <c r="A2871" t="s">
        <v>28</v>
      </c>
      <c r="B2871" t="s">
        <v>1152</v>
      </c>
      <c r="C2871">
        <v>78</v>
      </c>
      <c r="D2871" t="s">
        <v>911</v>
      </c>
      <c r="E2871" t="s">
        <v>912</v>
      </c>
      <c r="F2871" t="s">
        <v>140</v>
      </c>
      <c r="G2871" t="s">
        <v>140</v>
      </c>
    </row>
    <row r="2872" spans="1:7" x14ac:dyDescent="0.35">
      <c r="A2872" t="s">
        <v>28</v>
      </c>
      <c r="B2872" t="s">
        <v>339</v>
      </c>
      <c r="C2872">
        <v>12</v>
      </c>
      <c r="D2872" t="s">
        <v>412</v>
      </c>
      <c r="E2872" t="s">
        <v>413</v>
      </c>
      <c r="F2872" t="s">
        <v>140</v>
      </c>
      <c r="G2872" t="s">
        <v>140</v>
      </c>
    </row>
    <row r="2873" spans="1:7" x14ac:dyDescent="0.35">
      <c r="A2873" t="s">
        <v>29</v>
      </c>
      <c r="B2873" t="s">
        <v>1151</v>
      </c>
      <c r="C2873">
        <v>109</v>
      </c>
      <c r="D2873" t="s">
        <v>574</v>
      </c>
      <c r="E2873" t="s">
        <v>806</v>
      </c>
      <c r="F2873" t="s">
        <v>140</v>
      </c>
      <c r="G2873" t="s">
        <v>140</v>
      </c>
    </row>
    <row r="2874" spans="1:7" x14ac:dyDescent="0.35">
      <c r="A2874" t="s">
        <v>29</v>
      </c>
      <c r="B2874" t="s">
        <v>1152</v>
      </c>
      <c r="C2874">
        <v>73</v>
      </c>
      <c r="D2874" t="s">
        <v>107</v>
      </c>
      <c r="E2874" t="s">
        <v>108</v>
      </c>
      <c r="F2874" t="s">
        <v>140</v>
      </c>
      <c r="G2874" t="s">
        <v>140</v>
      </c>
    </row>
    <row r="2875" spans="1:7" x14ac:dyDescent="0.35">
      <c r="A2875" t="s">
        <v>29</v>
      </c>
      <c r="B2875" t="s">
        <v>339</v>
      </c>
      <c r="C2875">
        <v>22</v>
      </c>
      <c r="D2875" t="s">
        <v>140</v>
      </c>
      <c r="E2875" t="s">
        <v>177</v>
      </c>
      <c r="F2875" t="s">
        <v>140</v>
      </c>
      <c r="G2875" t="s">
        <v>140</v>
      </c>
    </row>
    <row r="2876" spans="1:7" x14ac:dyDescent="0.35">
      <c r="A2876" t="s">
        <v>30</v>
      </c>
      <c r="B2876" t="s">
        <v>1151</v>
      </c>
      <c r="C2876">
        <v>108</v>
      </c>
      <c r="D2876" t="s">
        <v>1061</v>
      </c>
      <c r="E2876" t="s">
        <v>1112</v>
      </c>
      <c r="F2876" t="s">
        <v>140</v>
      </c>
      <c r="G2876" t="s">
        <v>140</v>
      </c>
    </row>
    <row r="2877" spans="1:7" x14ac:dyDescent="0.35">
      <c r="A2877" t="s">
        <v>30</v>
      </c>
      <c r="B2877" t="s">
        <v>1152</v>
      </c>
      <c r="C2877">
        <v>78</v>
      </c>
      <c r="D2877" t="s">
        <v>660</v>
      </c>
      <c r="E2877" t="s">
        <v>661</v>
      </c>
      <c r="F2877" t="s">
        <v>140</v>
      </c>
      <c r="G2877" t="s">
        <v>140</v>
      </c>
    </row>
    <row r="2878" spans="1:7" x14ac:dyDescent="0.35">
      <c r="A2878" t="s">
        <v>30</v>
      </c>
      <c r="B2878" t="s">
        <v>339</v>
      </c>
      <c r="C2878">
        <v>16</v>
      </c>
      <c r="D2878" t="s">
        <v>716</v>
      </c>
      <c r="E2878" t="s">
        <v>717</v>
      </c>
      <c r="F2878" t="s">
        <v>140</v>
      </c>
      <c r="G2878" t="s">
        <v>140</v>
      </c>
    </row>
    <row r="2879" spans="1:7" x14ac:dyDescent="0.35">
      <c r="A2879" t="s">
        <v>31</v>
      </c>
      <c r="B2879" t="s">
        <v>1151</v>
      </c>
      <c r="C2879">
        <v>138</v>
      </c>
      <c r="D2879" t="s">
        <v>489</v>
      </c>
      <c r="E2879" t="s">
        <v>488</v>
      </c>
      <c r="F2879" t="s">
        <v>140</v>
      </c>
      <c r="G2879" t="s">
        <v>140</v>
      </c>
    </row>
    <row r="2880" spans="1:7" x14ac:dyDescent="0.35">
      <c r="A2880" t="s">
        <v>31</v>
      </c>
      <c r="B2880" t="s">
        <v>1152</v>
      </c>
      <c r="C2880">
        <v>58</v>
      </c>
      <c r="D2880" t="s">
        <v>1044</v>
      </c>
      <c r="E2880" t="s">
        <v>1097</v>
      </c>
      <c r="F2880" t="s">
        <v>140</v>
      </c>
      <c r="G2880" t="s">
        <v>140</v>
      </c>
    </row>
    <row r="2881" spans="1:7" x14ac:dyDescent="0.35">
      <c r="A2881" t="s">
        <v>31</v>
      </c>
      <c r="B2881" t="s">
        <v>339</v>
      </c>
      <c r="C2881">
        <v>11</v>
      </c>
      <c r="D2881" t="s">
        <v>897</v>
      </c>
      <c r="E2881" t="s">
        <v>898</v>
      </c>
      <c r="F2881" t="s">
        <v>140</v>
      </c>
      <c r="G2881" t="s">
        <v>140</v>
      </c>
    </row>
    <row r="2882" spans="1:7" x14ac:dyDescent="0.35">
      <c r="A2882" t="s">
        <v>32</v>
      </c>
      <c r="B2882" t="s">
        <v>1151</v>
      </c>
      <c r="C2882">
        <v>3050</v>
      </c>
      <c r="D2882" t="s">
        <v>826</v>
      </c>
      <c r="E2882" t="s">
        <v>825</v>
      </c>
      <c r="F2882" t="s">
        <v>140</v>
      </c>
      <c r="G2882" t="s">
        <v>140</v>
      </c>
    </row>
    <row r="2883" spans="1:7" x14ac:dyDescent="0.35">
      <c r="A2883" t="s">
        <v>32</v>
      </c>
      <c r="B2883" t="s">
        <v>1152</v>
      </c>
      <c r="C2883">
        <v>1523</v>
      </c>
      <c r="D2883" t="s">
        <v>867</v>
      </c>
      <c r="E2883" t="s">
        <v>387</v>
      </c>
      <c r="F2883" t="s">
        <v>1022</v>
      </c>
      <c r="G2883" t="s">
        <v>1022</v>
      </c>
    </row>
    <row r="2884" spans="1:7" x14ac:dyDescent="0.35">
      <c r="A2884" t="s">
        <v>32</v>
      </c>
      <c r="B2884" t="s">
        <v>339</v>
      </c>
      <c r="C2884">
        <v>357</v>
      </c>
      <c r="D2884" t="s">
        <v>443</v>
      </c>
      <c r="E2884" t="s">
        <v>719</v>
      </c>
      <c r="F2884" t="s">
        <v>1008</v>
      </c>
      <c r="G2884" t="s">
        <v>140</v>
      </c>
    </row>
    <row r="2886" spans="1:7" x14ac:dyDescent="0.35">
      <c r="A2886" t="s">
        <v>1163</v>
      </c>
    </row>
    <row r="2887" spans="1:7" x14ac:dyDescent="0.35">
      <c r="A2887" t="s">
        <v>2</v>
      </c>
      <c r="B2887" t="s">
        <v>1164</v>
      </c>
      <c r="C2887" t="s">
        <v>3</v>
      </c>
      <c r="D2887" t="s">
        <v>85</v>
      </c>
      <c r="E2887" t="s">
        <v>86</v>
      </c>
      <c r="F2887" t="s">
        <v>136</v>
      </c>
      <c r="G2887" t="s">
        <v>1133</v>
      </c>
    </row>
    <row r="2888" spans="1:7" x14ac:dyDescent="0.35">
      <c r="A2888" t="s">
        <v>8</v>
      </c>
      <c r="B2888" t="s">
        <v>1165</v>
      </c>
      <c r="C2888">
        <v>69</v>
      </c>
      <c r="D2888" t="s">
        <v>119</v>
      </c>
      <c r="E2888" t="s">
        <v>120</v>
      </c>
      <c r="F2888" t="s">
        <v>140</v>
      </c>
      <c r="G2888" t="s">
        <v>140</v>
      </c>
    </row>
    <row r="2889" spans="1:7" x14ac:dyDescent="0.35">
      <c r="A2889" t="s">
        <v>8</v>
      </c>
      <c r="B2889" t="s">
        <v>1166</v>
      </c>
      <c r="C2889">
        <v>135</v>
      </c>
      <c r="D2889" t="s">
        <v>699</v>
      </c>
      <c r="E2889" t="s">
        <v>698</v>
      </c>
      <c r="F2889" t="s">
        <v>140</v>
      </c>
      <c r="G2889" t="s">
        <v>140</v>
      </c>
    </row>
    <row r="2890" spans="1:7" x14ac:dyDescent="0.35">
      <c r="A2890" t="s">
        <v>9</v>
      </c>
      <c r="B2890" t="s">
        <v>1165</v>
      </c>
      <c r="C2890">
        <v>99</v>
      </c>
      <c r="D2890" t="s">
        <v>893</v>
      </c>
      <c r="E2890" t="s">
        <v>892</v>
      </c>
      <c r="F2890" t="s">
        <v>140</v>
      </c>
      <c r="G2890" t="s">
        <v>140</v>
      </c>
    </row>
    <row r="2891" spans="1:7" x14ac:dyDescent="0.35">
      <c r="A2891" t="s">
        <v>9</v>
      </c>
      <c r="B2891" t="s">
        <v>1166</v>
      </c>
      <c r="C2891">
        <v>102</v>
      </c>
      <c r="D2891" t="s">
        <v>952</v>
      </c>
      <c r="E2891" t="s">
        <v>951</v>
      </c>
      <c r="F2891" t="s">
        <v>140</v>
      </c>
      <c r="G2891" t="s">
        <v>140</v>
      </c>
    </row>
    <row r="2892" spans="1:7" x14ac:dyDescent="0.35">
      <c r="A2892" t="s">
        <v>10</v>
      </c>
      <c r="B2892" t="s">
        <v>1165</v>
      </c>
      <c r="C2892">
        <v>80</v>
      </c>
      <c r="D2892" t="s">
        <v>320</v>
      </c>
      <c r="E2892" t="s">
        <v>319</v>
      </c>
      <c r="F2892" t="s">
        <v>140</v>
      </c>
      <c r="G2892" t="s">
        <v>140</v>
      </c>
    </row>
    <row r="2893" spans="1:7" x14ac:dyDescent="0.35">
      <c r="A2893" t="s">
        <v>10</v>
      </c>
      <c r="B2893" t="s">
        <v>1166</v>
      </c>
      <c r="C2893">
        <v>128</v>
      </c>
      <c r="D2893" t="s">
        <v>446</v>
      </c>
      <c r="E2893" t="s">
        <v>447</v>
      </c>
      <c r="F2893" t="s">
        <v>140</v>
      </c>
      <c r="G2893" t="s">
        <v>140</v>
      </c>
    </row>
    <row r="2894" spans="1:7" x14ac:dyDescent="0.35">
      <c r="A2894" t="s">
        <v>11</v>
      </c>
      <c r="B2894" t="s">
        <v>1165</v>
      </c>
      <c r="C2894">
        <v>87</v>
      </c>
      <c r="D2894" t="s">
        <v>115</v>
      </c>
      <c r="E2894" t="s">
        <v>116</v>
      </c>
      <c r="F2894" t="s">
        <v>140</v>
      </c>
      <c r="G2894" t="s">
        <v>140</v>
      </c>
    </row>
    <row r="2895" spans="1:7" x14ac:dyDescent="0.35">
      <c r="A2895" t="s">
        <v>11</v>
      </c>
      <c r="B2895" t="s">
        <v>1166</v>
      </c>
      <c r="C2895">
        <v>119</v>
      </c>
      <c r="D2895" t="s">
        <v>113</v>
      </c>
      <c r="E2895" t="s">
        <v>663</v>
      </c>
      <c r="F2895" t="s">
        <v>775</v>
      </c>
      <c r="G2895" t="s">
        <v>140</v>
      </c>
    </row>
    <row r="2896" spans="1:7" x14ac:dyDescent="0.35">
      <c r="A2896" t="s">
        <v>12</v>
      </c>
      <c r="B2896" t="s">
        <v>1165</v>
      </c>
      <c r="C2896">
        <v>12</v>
      </c>
      <c r="D2896" t="s">
        <v>988</v>
      </c>
      <c r="E2896" t="s">
        <v>987</v>
      </c>
      <c r="F2896" t="s">
        <v>140</v>
      </c>
      <c r="G2896" t="s">
        <v>140</v>
      </c>
    </row>
    <row r="2897" spans="1:7" x14ac:dyDescent="0.35">
      <c r="A2897" t="s">
        <v>12</v>
      </c>
      <c r="B2897" t="s">
        <v>1166</v>
      </c>
      <c r="C2897">
        <v>197</v>
      </c>
      <c r="D2897" t="s">
        <v>743</v>
      </c>
      <c r="E2897" t="s">
        <v>744</v>
      </c>
      <c r="F2897" t="s">
        <v>140</v>
      </c>
      <c r="G2897" t="s">
        <v>140</v>
      </c>
    </row>
    <row r="2898" spans="1:7" x14ac:dyDescent="0.35">
      <c r="A2898" t="s">
        <v>13</v>
      </c>
      <c r="B2898" t="s">
        <v>1165</v>
      </c>
      <c r="C2898">
        <v>7</v>
      </c>
      <c r="D2898" t="s">
        <v>623</v>
      </c>
      <c r="E2898" t="s">
        <v>622</v>
      </c>
      <c r="F2898" t="s">
        <v>140</v>
      </c>
      <c r="G2898" t="s">
        <v>140</v>
      </c>
    </row>
    <row r="2899" spans="1:7" x14ac:dyDescent="0.35">
      <c r="A2899" t="s">
        <v>13</v>
      </c>
      <c r="B2899" t="s">
        <v>1166</v>
      </c>
      <c r="C2899">
        <v>199</v>
      </c>
      <c r="D2899" t="s">
        <v>495</v>
      </c>
      <c r="E2899" t="s">
        <v>520</v>
      </c>
      <c r="F2899" t="s">
        <v>1016</v>
      </c>
      <c r="G2899" t="s">
        <v>140</v>
      </c>
    </row>
    <row r="2900" spans="1:7" x14ac:dyDescent="0.35">
      <c r="A2900" t="s">
        <v>14</v>
      </c>
      <c r="B2900" t="s">
        <v>1165</v>
      </c>
      <c r="C2900">
        <v>52</v>
      </c>
      <c r="D2900" t="s">
        <v>1104</v>
      </c>
      <c r="E2900" t="s">
        <v>1167</v>
      </c>
      <c r="F2900" t="s">
        <v>140</v>
      </c>
      <c r="G2900" t="s">
        <v>140</v>
      </c>
    </row>
    <row r="2901" spans="1:7" x14ac:dyDescent="0.35">
      <c r="A2901" t="s">
        <v>14</v>
      </c>
      <c r="B2901" t="s">
        <v>1166</v>
      </c>
      <c r="C2901">
        <v>151</v>
      </c>
      <c r="D2901" t="s">
        <v>75</v>
      </c>
      <c r="E2901" t="s">
        <v>74</v>
      </c>
      <c r="F2901" t="s">
        <v>140</v>
      </c>
      <c r="G2901" t="s">
        <v>140</v>
      </c>
    </row>
    <row r="2902" spans="1:7" x14ac:dyDescent="0.35">
      <c r="A2902" t="s">
        <v>15</v>
      </c>
      <c r="B2902" t="s">
        <v>1165</v>
      </c>
      <c r="C2902">
        <v>90</v>
      </c>
      <c r="D2902" t="s">
        <v>123</v>
      </c>
      <c r="E2902" t="s">
        <v>124</v>
      </c>
      <c r="F2902" t="s">
        <v>140</v>
      </c>
      <c r="G2902" t="s">
        <v>140</v>
      </c>
    </row>
    <row r="2903" spans="1:7" x14ac:dyDescent="0.35">
      <c r="A2903" t="s">
        <v>15</v>
      </c>
      <c r="B2903" t="s">
        <v>1166</v>
      </c>
      <c r="C2903">
        <v>116</v>
      </c>
      <c r="D2903" t="s">
        <v>633</v>
      </c>
      <c r="E2903" t="s">
        <v>632</v>
      </c>
      <c r="F2903" t="s">
        <v>140</v>
      </c>
      <c r="G2903" t="s">
        <v>140</v>
      </c>
    </row>
    <row r="2904" spans="1:7" x14ac:dyDescent="0.35">
      <c r="A2904" t="s">
        <v>16</v>
      </c>
      <c r="B2904" t="s">
        <v>1165</v>
      </c>
      <c r="C2904">
        <v>96</v>
      </c>
      <c r="D2904" t="s">
        <v>1062</v>
      </c>
      <c r="E2904" t="s">
        <v>1109</v>
      </c>
      <c r="F2904" t="s">
        <v>140</v>
      </c>
      <c r="G2904" t="s">
        <v>140</v>
      </c>
    </row>
    <row r="2905" spans="1:7" x14ac:dyDescent="0.35">
      <c r="A2905" t="s">
        <v>16</v>
      </c>
      <c r="B2905" t="s">
        <v>1166</v>
      </c>
      <c r="C2905">
        <v>110</v>
      </c>
      <c r="D2905" t="s">
        <v>755</v>
      </c>
      <c r="E2905" t="s">
        <v>941</v>
      </c>
      <c r="F2905" t="s">
        <v>140</v>
      </c>
      <c r="G2905" t="s">
        <v>140</v>
      </c>
    </row>
    <row r="2906" spans="1:7" x14ac:dyDescent="0.35">
      <c r="A2906" t="s">
        <v>17</v>
      </c>
      <c r="B2906" t="s">
        <v>1165</v>
      </c>
      <c r="C2906">
        <v>109</v>
      </c>
      <c r="D2906" t="s">
        <v>1102</v>
      </c>
      <c r="E2906" t="s">
        <v>1137</v>
      </c>
      <c r="F2906" t="s">
        <v>140</v>
      </c>
      <c r="G2906" t="s">
        <v>140</v>
      </c>
    </row>
    <row r="2907" spans="1:7" x14ac:dyDescent="0.35">
      <c r="A2907" t="s">
        <v>17</v>
      </c>
      <c r="B2907" t="s">
        <v>1166</v>
      </c>
      <c r="C2907">
        <v>94</v>
      </c>
      <c r="D2907" t="s">
        <v>959</v>
      </c>
      <c r="E2907" t="s">
        <v>143</v>
      </c>
      <c r="F2907" t="s">
        <v>140</v>
      </c>
      <c r="G2907" t="s">
        <v>1054</v>
      </c>
    </row>
    <row r="2908" spans="1:7" x14ac:dyDescent="0.35">
      <c r="A2908" t="s">
        <v>18</v>
      </c>
      <c r="B2908" t="s">
        <v>1165</v>
      </c>
      <c r="C2908">
        <v>14</v>
      </c>
      <c r="D2908" t="s">
        <v>140</v>
      </c>
      <c r="E2908" t="s">
        <v>177</v>
      </c>
      <c r="F2908" t="s">
        <v>140</v>
      </c>
      <c r="G2908" t="s">
        <v>140</v>
      </c>
    </row>
    <row r="2909" spans="1:7" x14ac:dyDescent="0.35">
      <c r="A2909" t="s">
        <v>18</v>
      </c>
      <c r="B2909" t="s">
        <v>1166</v>
      </c>
      <c r="C2909">
        <v>191</v>
      </c>
      <c r="D2909" t="s">
        <v>952</v>
      </c>
      <c r="E2909" t="s">
        <v>951</v>
      </c>
      <c r="F2909" t="s">
        <v>140</v>
      </c>
      <c r="G2909" t="s">
        <v>140</v>
      </c>
    </row>
    <row r="2910" spans="1:7" x14ac:dyDescent="0.35">
      <c r="A2910" t="s">
        <v>19</v>
      </c>
      <c r="B2910" t="s">
        <v>1165</v>
      </c>
      <c r="C2910">
        <v>66</v>
      </c>
      <c r="D2910" t="s">
        <v>942</v>
      </c>
      <c r="E2910" t="s">
        <v>943</v>
      </c>
      <c r="F2910" t="s">
        <v>140</v>
      </c>
      <c r="G2910" t="s">
        <v>140</v>
      </c>
    </row>
    <row r="2911" spans="1:7" x14ac:dyDescent="0.35">
      <c r="A2911" t="s">
        <v>19</v>
      </c>
      <c r="B2911" t="s">
        <v>1166</v>
      </c>
      <c r="C2911">
        <v>140</v>
      </c>
      <c r="D2911" t="s">
        <v>1061</v>
      </c>
      <c r="E2911" t="s">
        <v>1112</v>
      </c>
      <c r="F2911" t="s">
        <v>140</v>
      </c>
      <c r="G2911" t="s">
        <v>140</v>
      </c>
    </row>
    <row r="2912" spans="1:7" x14ac:dyDescent="0.35">
      <c r="A2912" t="s">
        <v>20</v>
      </c>
      <c r="B2912" t="s">
        <v>1165</v>
      </c>
      <c r="C2912">
        <v>118</v>
      </c>
      <c r="D2912" t="s">
        <v>192</v>
      </c>
      <c r="E2912" t="s">
        <v>658</v>
      </c>
      <c r="F2912" t="s">
        <v>1063</v>
      </c>
      <c r="G2912" t="s">
        <v>140</v>
      </c>
    </row>
    <row r="2913" spans="1:7" x14ac:dyDescent="0.35">
      <c r="A2913" t="s">
        <v>20</v>
      </c>
      <c r="B2913" t="s">
        <v>1166</v>
      </c>
      <c r="C2913">
        <v>88</v>
      </c>
      <c r="D2913" t="s">
        <v>1000</v>
      </c>
      <c r="E2913" t="s">
        <v>1001</v>
      </c>
      <c r="F2913" t="s">
        <v>140</v>
      </c>
      <c r="G2913" t="s">
        <v>140</v>
      </c>
    </row>
    <row r="2914" spans="1:7" x14ac:dyDescent="0.35">
      <c r="A2914" t="s">
        <v>21</v>
      </c>
      <c r="B2914" t="s">
        <v>1166</v>
      </c>
      <c r="C2914">
        <v>210</v>
      </c>
      <c r="D2914" t="s">
        <v>737</v>
      </c>
      <c r="E2914" t="s">
        <v>736</v>
      </c>
      <c r="F2914" t="s">
        <v>140</v>
      </c>
      <c r="G2914" t="s">
        <v>140</v>
      </c>
    </row>
    <row r="2915" spans="1:7" x14ac:dyDescent="0.35">
      <c r="A2915" t="s">
        <v>22</v>
      </c>
      <c r="B2915" t="s">
        <v>1165</v>
      </c>
      <c r="C2915">
        <v>98</v>
      </c>
      <c r="D2915" t="s">
        <v>893</v>
      </c>
      <c r="E2915" t="s">
        <v>892</v>
      </c>
      <c r="F2915" t="s">
        <v>140</v>
      </c>
      <c r="G2915" t="s">
        <v>140</v>
      </c>
    </row>
    <row r="2916" spans="1:7" x14ac:dyDescent="0.35">
      <c r="A2916" t="s">
        <v>22</v>
      </c>
      <c r="B2916" t="s">
        <v>1166</v>
      </c>
      <c r="C2916">
        <v>111</v>
      </c>
      <c r="D2916" t="s">
        <v>911</v>
      </c>
      <c r="E2916" t="s">
        <v>912</v>
      </c>
      <c r="F2916" t="s">
        <v>140</v>
      </c>
      <c r="G2916" t="s">
        <v>140</v>
      </c>
    </row>
    <row r="2917" spans="1:7" x14ac:dyDescent="0.35">
      <c r="A2917" t="s">
        <v>23</v>
      </c>
      <c r="B2917" t="s">
        <v>1165</v>
      </c>
      <c r="C2917">
        <v>86</v>
      </c>
      <c r="D2917" t="s">
        <v>993</v>
      </c>
      <c r="E2917" t="s">
        <v>992</v>
      </c>
      <c r="F2917" t="s">
        <v>140</v>
      </c>
      <c r="G2917" t="s">
        <v>140</v>
      </c>
    </row>
    <row r="2918" spans="1:7" x14ac:dyDescent="0.35">
      <c r="A2918" t="s">
        <v>23</v>
      </c>
      <c r="B2918" t="s">
        <v>1166</v>
      </c>
      <c r="C2918">
        <v>119</v>
      </c>
      <c r="D2918" t="s">
        <v>895</v>
      </c>
      <c r="E2918" t="s">
        <v>896</v>
      </c>
      <c r="F2918" t="s">
        <v>140</v>
      </c>
      <c r="G2918" t="s">
        <v>140</v>
      </c>
    </row>
    <row r="2919" spans="1:7" x14ac:dyDescent="0.35">
      <c r="A2919" t="s">
        <v>24</v>
      </c>
      <c r="B2919" t="s">
        <v>1165</v>
      </c>
      <c r="C2919">
        <v>77</v>
      </c>
      <c r="D2919" t="s">
        <v>746</v>
      </c>
      <c r="E2919" t="s">
        <v>745</v>
      </c>
      <c r="F2919" t="s">
        <v>140</v>
      </c>
      <c r="G2919" t="s">
        <v>140</v>
      </c>
    </row>
    <row r="2920" spans="1:7" x14ac:dyDescent="0.35">
      <c r="A2920" t="s">
        <v>24</v>
      </c>
      <c r="B2920" t="s">
        <v>1166</v>
      </c>
      <c r="C2920">
        <v>130</v>
      </c>
      <c r="D2920" t="s">
        <v>959</v>
      </c>
      <c r="E2920" t="s">
        <v>958</v>
      </c>
      <c r="F2920" t="s">
        <v>140</v>
      </c>
      <c r="G2920" t="s">
        <v>140</v>
      </c>
    </row>
    <row r="2921" spans="1:7" x14ac:dyDescent="0.35">
      <c r="A2921" t="s">
        <v>25</v>
      </c>
      <c r="B2921" t="s">
        <v>1165</v>
      </c>
      <c r="C2921">
        <v>88</v>
      </c>
      <c r="D2921" t="s">
        <v>733</v>
      </c>
      <c r="E2921" t="s">
        <v>732</v>
      </c>
      <c r="F2921" t="s">
        <v>140</v>
      </c>
      <c r="G2921" t="s">
        <v>140</v>
      </c>
    </row>
    <row r="2922" spans="1:7" x14ac:dyDescent="0.35">
      <c r="A2922" t="s">
        <v>25</v>
      </c>
      <c r="B2922" t="s">
        <v>1166</v>
      </c>
      <c r="C2922">
        <v>116</v>
      </c>
      <c r="D2922" t="s">
        <v>706</v>
      </c>
      <c r="E2922" t="s">
        <v>707</v>
      </c>
      <c r="F2922" t="s">
        <v>140</v>
      </c>
      <c r="G2922" t="s">
        <v>140</v>
      </c>
    </row>
    <row r="2923" spans="1:7" x14ac:dyDescent="0.35">
      <c r="A2923" t="s">
        <v>26</v>
      </c>
      <c r="B2923" t="s">
        <v>1165</v>
      </c>
      <c r="C2923">
        <v>96</v>
      </c>
      <c r="D2923" t="s">
        <v>422</v>
      </c>
      <c r="E2923" t="s">
        <v>423</v>
      </c>
      <c r="F2923" t="s">
        <v>140</v>
      </c>
      <c r="G2923" t="s">
        <v>140</v>
      </c>
    </row>
    <row r="2924" spans="1:7" x14ac:dyDescent="0.35">
      <c r="A2924" t="s">
        <v>26</v>
      </c>
      <c r="B2924" t="s">
        <v>1166</v>
      </c>
      <c r="C2924">
        <v>106</v>
      </c>
      <c r="D2924" t="s">
        <v>913</v>
      </c>
      <c r="E2924" t="s">
        <v>914</v>
      </c>
      <c r="F2924" t="s">
        <v>140</v>
      </c>
      <c r="G2924" t="s">
        <v>140</v>
      </c>
    </row>
    <row r="2925" spans="1:7" x14ac:dyDescent="0.35">
      <c r="A2925" t="s">
        <v>27</v>
      </c>
      <c r="B2925" t="s">
        <v>1165</v>
      </c>
      <c r="C2925">
        <v>100</v>
      </c>
      <c r="D2925" t="s">
        <v>1009</v>
      </c>
      <c r="E2925" t="s">
        <v>1168</v>
      </c>
      <c r="F2925" t="s">
        <v>140</v>
      </c>
      <c r="G2925" t="s">
        <v>1066</v>
      </c>
    </row>
    <row r="2926" spans="1:7" x14ac:dyDescent="0.35">
      <c r="A2926" t="s">
        <v>27</v>
      </c>
      <c r="B2926" t="s">
        <v>1166</v>
      </c>
      <c r="C2926">
        <v>104</v>
      </c>
      <c r="D2926" t="s">
        <v>953</v>
      </c>
      <c r="E2926" t="s">
        <v>986</v>
      </c>
      <c r="F2926" t="s">
        <v>1019</v>
      </c>
      <c r="G2926" t="s">
        <v>140</v>
      </c>
    </row>
    <row r="2927" spans="1:7" x14ac:dyDescent="0.35">
      <c r="A2927" t="s">
        <v>28</v>
      </c>
      <c r="B2927" t="s">
        <v>1165</v>
      </c>
      <c r="C2927">
        <v>85</v>
      </c>
      <c r="D2927" t="s">
        <v>911</v>
      </c>
      <c r="E2927" t="s">
        <v>912</v>
      </c>
      <c r="F2927" t="s">
        <v>140</v>
      </c>
      <c r="G2927" t="s">
        <v>140</v>
      </c>
    </row>
    <row r="2928" spans="1:7" x14ac:dyDescent="0.35">
      <c r="A2928" t="s">
        <v>28</v>
      </c>
      <c r="B2928" t="s">
        <v>1166</v>
      </c>
      <c r="C2928">
        <v>122</v>
      </c>
      <c r="D2928" t="s">
        <v>543</v>
      </c>
      <c r="E2928" t="s">
        <v>542</v>
      </c>
      <c r="F2928" t="s">
        <v>140</v>
      </c>
      <c r="G2928" t="s">
        <v>140</v>
      </c>
    </row>
    <row r="2929" spans="1:7" x14ac:dyDescent="0.35">
      <c r="A2929" t="s">
        <v>29</v>
      </c>
      <c r="B2929" t="s">
        <v>1165</v>
      </c>
      <c r="C2929">
        <v>94</v>
      </c>
      <c r="D2929" t="s">
        <v>903</v>
      </c>
      <c r="E2929" t="s">
        <v>904</v>
      </c>
      <c r="F2929" t="s">
        <v>140</v>
      </c>
      <c r="G2929" t="s">
        <v>140</v>
      </c>
    </row>
    <row r="2930" spans="1:7" x14ac:dyDescent="0.35">
      <c r="A2930" t="s">
        <v>29</v>
      </c>
      <c r="B2930" t="s">
        <v>1166</v>
      </c>
      <c r="C2930">
        <v>110</v>
      </c>
      <c r="D2930" t="s">
        <v>812</v>
      </c>
      <c r="E2930" t="s">
        <v>811</v>
      </c>
      <c r="F2930" t="s">
        <v>140</v>
      </c>
      <c r="G2930" t="s">
        <v>140</v>
      </c>
    </row>
    <row r="2931" spans="1:7" x14ac:dyDescent="0.35">
      <c r="A2931" t="s">
        <v>30</v>
      </c>
      <c r="B2931" t="s">
        <v>1165</v>
      </c>
      <c r="C2931">
        <v>91</v>
      </c>
      <c r="D2931" t="s">
        <v>660</v>
      </c>
      <c r="E2931" t="s">
        <v>661</v>
      </c>
      <c r="F2931" t="s">
        <v>140</v>
      </c>
      <c r="G2931" t="s">
        <v>140</v>
      </c>
    </row>
    <row r="2932" spans="1:7" x14ac:dyDescent="0.35">
      <c r="A2932" t="s">
        <v>30</v>
      </c>
      <c r="B2932" t="s">
        <v>1166</v>
      </c>
      <c r="C2932">
        <v>111</v>
      </c>
      <c r="D2932" t="s">
        <v>973</v>
      </c>
      <c r="E2932" t="s">
        <v>974</v>
      </c>
      <c r="F2932" t="s">
        <v>140</v>
      </c>
      <c r="G2932" t="s">
        <v>140</v>
      </c>
    </row>
    <row r="2933" spans="1:7" x14ac:dyDescent="0.35">
      <c r="A2933" t="s">
        <v>31</v>
      </c>
      <c r="B2933" t="s">
        <v>1165</v>
      </c>
      <c r="C2933">
        <v>132</v>
      </c>
      <c r="D2933" t="s">
        <v>1102</v>
      </c>
      <c r="E2933" t="s">
        <v>1137</v>
      </c>
      <c r="F2933" t="s">
        <v>140</v>
      </c>
      <c r="G2933" t="s">
        <v>140</v>
      </c>
    </row>
    <row r="2934" spans="1:7" x14ac:dyDescent="0.35">
      <c r="A2934" t="s">
        <v>31</v>
      </c>
      <c r="B2934" t="s">
        <v>1166</v>
      </c>
      <c r="C2934">
        <v>75</v>
      </c>
      <c r="D2934" t="s">
        <v>489</v>
      </c>
      <c r="E2934" t="s">
        <v>488</v>
      </c>
      <c r="F2934" t="s">
        <v>140</v>
      </c>
      <c r="G2934" t="s">
        <v>140</v>
      </c>
    </row>
    <row r="2935" spans="1:7" x14ac:dyDescent="0.35">
      <c r="A2935" t="s">
        <v>32</v>
      </c>
      <c r="B2935" t="s">
        <v>1165</v>
      </c>
      <c r="C2935">
        <v>1846</v>
      </c>
      <c r="D2935" t="s">
        <v>1104</v>
      </c>
      <c r="E2935" t="s">
        <v>1099</v>
      </c>
      <c r="F2935" t="s">
        <v>1022</v>
      </c>
      <c r="G2935" t="s">
        <v>1022</v>
      </c>
    </row>
    <row r="2936" spans="1:7" x14ac:dyDescent="0.35">
      <c r="A2936" t="s">
        <v>32</v>
      </c>
      <c r="B2936" t="s">
        <v>1166</v>
      </c>
      <c r="C2936">
        <v>3084</v>
      </c>
      <c r="D2936" t="s">
        <v>1000</v>
      </c>
      <c r="E2936" t="s">
        <v>672</v>
      </c>
      <c r="F2936" t="s">
        <v>1022</v>
      </c>
      <c r="G2936" t="s">
        <v>140</v>
      </c>
    </row>
    <row r="2938" spans="1:7" x14ac:dyDescent="0.35">
      <c r="A2938" t="s">
        <v>1169</v>
      </c>
    </row>
    <row r="2939" spans="1:7" x14ac:dyDescent="0.35">
      <c r="A2939" t="s">
        <v>2</v>
      </c>
      <c r="B2939" t="s">
        <v>1170</v>
      </c>
      <c r="C2939" t="s">
        <v>3</v>
      </c>
      <c r="D2939" t="s">
        <v>85</v>
      </c>
      <c r="E2939" t="s">
        <v>86</v>
      </c>
      <c r="F2939" t="s">
        <v>136</v>
      </c>
      <c r="G2939" t="s">
        <v>1133</v>
      </c>
    </row>
    <row r="2940" spans="1:7" x14ac:dyDescent="0.35">
      <c r="A2940" t="s">
        <v>8</v>
      </c>
      <c r="B2940" t="s">
        <v>1171</v>
      </c>
      <c r="C2940">
        <v>204</v>
      </c>
      <c r="D2940" t="s">
        <v>685</v>
      </c>
      <c r="E2940" t="s">
        <v>684</v>
      </c>
      <c r="F2940" t="s">
        <v>140</v>
      </c>
      <c r="G2940" t="s">
        <v>140</v>
      </c>
    </row>
    <row r="2941" spans="1:7" x14ac:dyDescent="0.35">
      <c r="A2941" t="s">
        <v>9</v>
      </c>
      <c r="B2941" t="s">
        <v>1171</v>
      </c>
      <c r="C2941">
        <v>201</v>
      </c>
      <c r="D2941" t="s">
        <v>893</v>
      </c>
      <c r="E2941" t="s">
        <v>892</v>
      </c>
      <c r="F2941" t="s">
        <v>140</v>
      </c>
      <c r="G2941" t="s">
        <v>140</v>
      </c>
    </row>
    <row r="2942" spans="1:7" x14ac:dyDescent="0.35">
      <c r="A2942" t="s">
        <v>10</v>
      </c>
      <c r="B2942" t="s">
        <v>1171</v>
      </c>
      <c r="C2942">
        <v>208</v>
      </c>
      <c r="D2942" t="s">
        <v>847</v>
      </c>
      <c r="E2942" t="s">
        <v>905</v>
      </c>
      <c r="F2942" t="s">
        <v>140</v>
      </c>
      <c r="G2942" t="s">
        <v>140</v>
      </c>
    </row>
    <row r="2943" spans="1:7" x14ac:dyDescent="0.35">
      <c r="A2943" t="s">
        <v>11</v>
      </c>
      <c r="B2943" t="s">
        <v>1171</v>
      </c>
      <c r="C2943">
        <v>206</v>
      </c>
      <c r="D2943" t="s">
        <v>1104</v>
      </c>
      <c r="E2943" t="s">
        <v>960</v>
      </c>
      <c r="F2943" t="s">
        <v>1013</v>
      </c>
      <c r="G2943" t="s">
        <v>140</v>
      </c>
    </row>
    <row r="2944" spans="1:7" x14ac:dyDescent="0.35">
      <c r="A2944" t="s">
        <v>12</v>
      </c>
      <c r="B2944" t="s">
        <v>1171</v>
      </c>
      <c r="C2944">
        <v>15</v>
      </c>
      <c r="D2944" t="s">
        <v>627</v>
      </c>
      <c r="E2944" t="s">
        <v>626</v>
      </c>
      <c r="F2944" t="s">
        <v>140</v>
      </c>
      <c r="G2944" t="s">
        <v>140</v>
      </c>
    </row>
    <row r="2945" spans="1:7" x14ac:dyDescent="0.35">
      <c r="A2945" t="s">
        <v>12</v>
      </c>
      <c r="B2945" t="s">
        <v>1172</v>
      </c>
      <c r="C2945">
        <v>194</v>
      </c>
      <c r="D2945" t="s">
        <v>350</v>
      </c>
      <c r="E2945" t="s">
        <v>351</v>
      </c>
      <c r="F2945" t="s">
        <v>140</v>
      </c>
      <c r="G2945" t="s">
        <v>140</v>
      </c>
    </row>
    <row r="2946" spans="1:7" x14ac:dyDescent="0.35">
      <c r="A2946" t="s">
        <v>13</v>
      </c>
      <c r="B2946" t="s">
        <v>1171</v>
      </c>
      <c r="C2946">
        <v>7</v>
      </c>
      <c r="D2946" t="s">
        <v>623</v>
      </c>
      <c r="E2946" t="s">
        <v>622</v>
      </c>
      <c r="F2946" t="s">
        <v>140</v>
      </c>
      <c r="G2946" t="s">
        <v>140</v>
      </c>
    </row>
    <row r="2947" spans="1:7" x14ac:dyDescent="0.35">
      <c r="A2947" t="s">
        <v>13</v>
      </c>
      <c r="B2947" t="s">
        <v>1172</v>
      </c>
      <c r="C2947">
        <v>199</v>
      </c>
      <c r="D2947" t="s">
        <v>495</v>
      </c>
      <c r="E2947" t="s">
        <v>520</v>
      </c>
      <c r="F2947" t="s">
        <v>1016</v>
      </c>
      <c r="G2947" t="s">
        <v>140</v>
      </c>
    </row>
    <row r="2948" spans="1:7" x14ac:dyDescent="0.35">
      <c r="A2948" t="s">
        <v>14</v>
      </c>
      <c r="B2948" t="s">
        <v>1171</v>
      </c>
      <c r="C2948">
        <v>126</v>
      </c>
      <c r="D2948" t="s">
        <v>499</v>
      </c>
      <c r="E2948" t="s">
        <v>498</v>
      </c>
      <c r="F2948" t="s">
        <v>140</v>
      </c>
      <c r="G2948" t="s">
        <v>140</v>
      </c>
    </row>
    <row r="2949" spans="1:7" x14ac:dyDescent="0.35">
      <c r="A2949" t="s">
        <v>14</v>
      </c>
      <c r="B2949" t="s">
        <v>1172</v>
      </c>
      <c r="C2949">
        <v>77</v>
      </c>
      <c r="D2949" t="s">
        <v>237</v>
      </c>
      <c r="E2949" t="s">
        <v>236</v>
      </c>
      <c r="F2949" t="s">
        <v>140</v>
      </c>
      <c r="G2949" t="s">
        <v>140</v>
      </c>
    </row>
    <row r="2950" spans="1:7" x14ac:dyDescent="0.35">
      <c r="A2950" t="s">
        <v>15</v>
      </c>
      <c r="B2950" t="s">
        <v>1171</v>
      </c>
      <c r="C2950">
        <v>206</v>
      </c>
      <c r="D2950" t="s">
        <v>834</v>
      </c>
      <c r="E2950" t="s">
        <v>833</v>
      </c>
      <c r="F2950" t="s">
        <v>140</v>
      </c>
      <c r="G2950" t="s">
        <v>140</v>
      </c>
    </row>
    <row r="2951" spans="1:7" x14ac:dyDescent="0.35">
      <c r="A2951" t="s">
        <v>16</v>
      </c>
      <c r="B2951" t="s">
        <v>1171</v>
      </c>
      <c r="C2951">
        <v>206</v>
      </c>
      <c r="D2951" t="s">
        <v>1095</v>
      </c>
      <c r="E2951" t="s">
        <v>1134</v>
      </c>
      <c r="F2951" t="s">
        <v>140</v>
      </c>
      <c r="G2951" t="s">
        <v>140</v>
      </c>
    </row>
    <row r="2952" spans="1:7" x14ac:dyDescent="0.35">
      <c r="A2952" t="s">
        <v>17</v>
      </c>
      <c r="B2952" t="s">
        <v>1171</v>
      </c>
      <c r="C2952">
        <v>203</v>
      </c>
      <c r="D2952" t="s">
        <v>1080</v>
      </c>
      <c r="E2952" t="s">
        <v>387</v>
      </c>
      <c r="F2952" t="s">
        <v>140</v>
      </c>
      <c r="G2952" t="s">
        <v>1009</v>
      </c>
    </row>
    <row r="2953" spans="1:7" x14ac:dyDescent="0.35">
      <c r="A2953" t="s">
        <v>18</v>
      </c>
      <c r="B2953" t="s">
        <v>1171</v>
      </c>
      <c r="C2953">
        <v>24</v>
      </c>
      <c r="D2953" t="s">
        <v>462</v>
      </c>
      <c r="E2953" t="s">
        <v>461</v>
      </c>
      <c r="F2953" t="s">
        <v>140</v>
      </c>
      <c r="G2953" t="s">
        <v>140</v>
      </c>
    </row>
    <row r="2954" spans="1:7" x14ac:dyDescent="0.35">
      <c r="A2954" t="s">
        <v>18</v>
      </c>
      <c r="B2954" t="s">
        <v>1172</v>
      </c>
      <c r="C2954">
        <v>181</v>
      </c>
      <c r="D2954" t="s">
        <v>517</v>
      </c>
      <c r="E2954" t="s">
        <v>516</v>
      </c>
      <c r="F2954" t="s">
        <v>140</v>
      </c>
      <c r="G2954" t="s">
        <v>140</v>
      </c>
    </row>
    <row r="2955" spans="1:7" x14ac:dyDescent="0.35">
      <c r="A2955" t="s">
        <v>19</v>
      </c>
      <c r="B2955" t="s">
        <v>1171</v>
      </c>
      <c r="C2955">
        <v>168</v>
      </c>
      <c r="D2955" t="s">
        <v>99</v>
      </c>
      <c r="E2955" t="s">
        <v>100</v>
      </c>
      <c r="F2955" t="s">
        <v>140</v>
      </c>
      <c r="G2955" t="s">
        <v>140</v>
      </c>
    </row>
    <row r="2956" spans="1:7" x14ac:dyDescent="0.35">
      <c r="A2956" t="s">
        <v>19</v>
      </c>
      <c r="B2956" t="s">
        <v>1172</v>
      </c>
      <c r="C2956">
        <v>38</v>
      </c>
      <c r="D2956" t="s">
        <v>1003</v>
      </c>
      <c r="E2956" t="s">
        <v>1002</v>
      </c>
      <c r="F2956" t="s">
        <v>140</v>
      </c>
      <c r="G2956" t="s">
        <v>140</v>
      </c>
    </row>
    <row r="2957" spans="1:7" x14ac:dyDescent="0.35">
      <c r="A2957" t="s">
        <v>20</v>
      </c>
      <c r="B2957" t="s">
        <v>1171</v>
      </c>
      <c r="C2957">
        <v>206</v>
      </c>
      <c r="D2957" t="s">
        <v>781</v>
      </c>
      <c r="E2957" t="s">
        <v>432</v>
      </c>
      <c r="F2957" t="s">
        <v>1013</v>
      </c>
      <c r="G2957" t="s">
        <v>140</v>
      </c>
    </row>
    <row r="2958" spans="1:7" x14ac:dyDescent="0.35">
      <c r="A2958" t="s">
        <v>21</v>
      </c>
      <c r="B2958" t="s">
        <v>1171</v>
      </c>
      <c r="C2958">
        <v>210</v>
      </c>
      <c r="D2958" t="s">
        <v>737</v>
      </c>
      <c r="E2958" t="s">
        <v>736</v>
      </c>
      <c r="F2958" t="s">
        <v>140</v>
      </c>
      <c r="G2958" t="s">
        <v>140</v>
      </c>
    </row>
    <row r="2959" spans="1:7" x14ac:dyDescent="0.35">
      <c r="A2959" t="s">
        <v>22</v>
      </c>
      <c r="B2959" t="s">
        <v>1171</v>
      </c>
      <c r="C2959">
        <v>209</v>
      </c>
      <c r="D2959" t="s">
        <v>1080</v>
      </c>
      <c r="E2959" t="s">
        <v>1081</v>
      </c>
      <c r="F2959" t="s">
        <v>140</v>
      </c>
      <c r="G2959" t="s">
        <v>140</v>
      </c>
    </row>
    <row r="2960" spans="1:7" x14ac:dyDescent="0.35">
      <c r="A2960" t="s">
        <v>23</v>
      </c>
      <c r="B2960" t="s">
        <v>1171</v>
      </c>
      <c r="C2960">
        <v>25</v>
      </c>
      <c r="D2960" t="s">
        <v>394</v>
      </c>
      <c r="E2960" t="s">
        <v>1121</v>
      </c>
      <c r="F2960" t="s">
        <v>140</v>
      </c>
      <c r="G2960" t="s">
        <v>140</v>
      </c>
    </row>
    <row r="2961" spans="1:7" x14ac:dyDescent="0.35">
      <c r="A2961" t="s">
        <v>23</v>
      </c>
      <c r="B2961" t="s">
        <v>1172</v>
      </c>
      <c r="C2961">
        <v>180</v>
      </c>
      <c r="D2961" t="s">
        <v>401</v>
      </c>
      <c r="E2961" t="s">
        <v>400</v>
      </c>
      <c r="F2961" t="s">
        <v>140</v>
      </c>
      <c r="G2961" t="s">
        <v>140</v>
      </c>
    </row>
    <row r="2962" spans="1:7" x14ac:dyDescent="0.35">
      <c r="A2962" t="s">
        <v>24</v>
      </c>
      <c r="B2962" t="s">
        <v>1171</v>
      </c>
      <c r="C2962">
        <v>207</v>
      </c>
      <c r="D2962" t="s">
        <v>810</v>
      </c>
      <c r="E2962" t="s">
        <v>809</v>
      </c>
      <c r="F2962" t="s">
        <v>140</v>
      </c>
      <c r="G2962" t="s">
        <v>140</v>
      </c>
    </row>
    <row r="2963" spans="1:7" x14ac:dyDescent="0.35">
      <c r="A2963" t="s">
        <v>25</v>
      </c>
      <c r="B2963" t="s">
        <v>1171</v>
      </c>
      <c r="C2963">
        <v>204</v>
      </c>
      <c r="D2963" t="s">
        <v>95</v>
      </c>
      <c r="E2963" t="s">
        <v>96</v>
      </c>
      <c r="F2963" t="s">
        <v>140</v>
      </c>
      <c r="G2963" t="s">
        <v>140</v>
      </c>
    </row>
    <row r="2964" spans="1:7" x14ac:dyDescent="0.35">
      <c r="A2964" t="s">
        <v>26</v>
      </c>
      <c r="B2964" t="s">
        <v>1171</v>
      </c>
      <c r="C2964">
        <v>202</v>
      </c>
      <c r="D2964" t="s">
        <v>993</v>
      </c>
      <c r="E2964" t="s">
        <v>992</v>
      </c>
      <c r="F2964" t="s">
        <v>140</v>
      </c>
      <c r="G2964" t="s">
        <v>140</v>
      </c>
    </row>
    <row r="2965" spans="1:7" x14ac:dyDescent="0.35">
      <c r="A2965" t="s">
        <v>27</v>
      </c>
      <c r="B2965" t="s">
        <v>1171</v>
      </c>
      <c r="C2965">
        <v>204</v>
      </c>
      <c r="D2965" t="s">
        <v>660</v>
      </c>
      <c r="E2965" t="s">
        <v>1097</v>
      </c>
      <c r="F2965" t="s">
        <v>1013</v>
      </c>
      <c r="G2965" t="s">
        <v>775</v>
      </c>
    </row>
    <row r="2966" spans="1:7" x14ac:dyDescent="0.35">
      <c r="A2966" t="s">
        <v>28</v>
      </c>
      <c r="B2966" t="s">
        <v>1171</v>
      </c>
      <c r="C2966">
        <v>207</v>
      </c>
      <c r="D2966" t="s">
        <v>671</v>
      </c>
      <c r="E2966" t="s">
        <v>670</v>
      </c>
      <c r="F2966" t="s">
        <v>140</v>
      </c>
      <c r="G2966" t="s">
        <v>140</v>
      </c>
    </row>
    <row r="2967" spans="1:7" x14ac:dyDescent="0.35">
      <c r="A2967" t="s">
        <v>29</v>
      </c>
      <c r="B2967" t="s">
        <v>1171</v>
      </c>
      <c r="C2967">
        <v>204</v>
      </c>
      <c r="D2967" t="s">
        <v>91</v>
      </c>
      <c r="E2967" t="s">
        <v>92</v>
      </c>
      <c r="F2967" t="s">
        <v>140</v>
      </c>
      <c r="G2967" t="s">
        <v>140</v>
      </c>
    </row>
    <row r="2968" spans="1:7" x14ac:dyDescent="0.35">
      <c r="A2968" t="s">
        <v>30</v>
      </c>
      <c r="B2968" t="s">
        <v>1171</v>
      </c>
      <c r="C2968">
        <v>202</v>
      </c>
      <c r="D2968" t="s">
        <v>1067</v>
      </c>
      <c r="E2968" t="s">
        <v>1111</v>
      </c>
      <c r="F2968" t="s">
        <v>140</v>
      </c>
      <c r="G2968" t="s">
        <v>140</v>
      </c>
    </row>
    <row r="2969" spans="1:7" x14ac:dyDescent="0.35">
      <c r="A2969" t="s">
        <v>31</v>
      </c>
      <c r="B2969" t="s">
        <v>1171</v>
      </c>
      <c r="C2969">
        <v>129</v>
      </c>
      <c r="D2969" t="s">
        <v>521</v>
      </c>
      <c r="E2969" t="s">
        <v>520</v>
      </c>
      <c r="F2969" t="s">
        <v>140</v>
      </c>
      <c r="G2969" t="s">
        <v>140</v>
      </c>
    </row>
    <row r="2970" spans="1:7" x14ac:dyDescent="0.35">
      <c r="A2970" t="s">
        <v>31</v>
      </c>
      <c r="B2970" t="s">
        <v>1172</v>
      </c>
      <c r="C2970">
        <v>78</v>
      </c>
      <c r="D2970" t="s">
        <v>1102</v>
      </c>
      <c r="E2970" t="s">
        <v>1137</v>
      </c>
      <c r="F2970" t="s">
        <v>140</v>
      </c>
      <c r="G2970" t="s">
        <v>140</v>
      </c>
    </row>
    <row r="2971" spans="1:7" x14ac:dyDescent="0.35">
      <c r="A2971" t="s">
        <v>32</v>
      </c>
      <c r="B2971" t="s">
        <v>1171</v>
      </c>
      <c r="C2971">
        <v>3983</v>
      </c>
      <c r="D2971" t="s">
        <v>495</v>
      </c>
      <c r="E2971" t="s">
        <v>872</v>
      </c>
      <c r="F2971" t="s">
        <v>1022</v>
      </c>
      <c r="G2971" t="s">
        <v>1022</v>
      </c>
    </row>
    <row r="2972" spans="1:7" x14ac:dyDescent="0.35">
      <c r="A2972" t="s">
        <v>32</v>
      </c>
      <c r="B2972" t="s">
        <v>1172</v>
      </c>
      <c r="C2972">
        <v>947</v>
      </c>
      <c r="D2972" t="s">
        <v>994</v>
      </c>
      <c r="E2972" t="s">
        <v>763</v>
      </c>
      <c r="F2972" t="s">
        <v>1022</v>
      </c>
      <c r="G2972" t="s">
        <v>140</v>
      </c>
    </row>
    <row r="2974" spans="1:7" x14ac:dyDescent="0.35">
      <c r="A2974" t="s">
        <v>1173</v>
      </c>
    </row>
    <row r="2975" spans="1:7" x14ac:dyDescent="0.35">
      <c r="A2975" t="s">
        <v>2</v>
      </c>
      <c r="B2975" t="s">
        <v>3</v>
      </c>
      <c r="C2975" t="s">
        <v>85</v>
      </c>
      <c r="D2975" t="s">
        <v>86</v>
      </c>
      <c r="E2975" t="s">
        <v>136</v>
      </c>
      <c r="F2975" t="s">
        <v>1133</v>
      </c>
    </row>
    <row r="2976" spans="1:7" x14ac:dyDescent="0.35">
      <c r="A2976" t="s">
        <v>8</v>
      </c>
      <c r="B2976">
        <v>150</v>
      </c>
      <c r="C2976" t="s">
        <v>981</v>
      </c>
      <c r="D2976" t="s">
        <v>980</v>
      </c>
      <c r="E2976" t="s">
        <v>140</v>
      </c>
      <c r="F2976" t="s">
        <v>140</v>
      </c>
    </row>
    <row r="2977" spans="1:6" x14ac:dyDescent="0.35">
      <c r="A2977" t="s">
        <v>9</v>
      </c>
      <c r="B2977">
        <v>178</v>
      </c>
      <c r="C2977" t="s">
        <v>108</v>
      </c>
      <c r="D2977" t="s">
        <v>107</v>
      </c>
      <c r="E2977" t="s">
        <v>140</v>
      </c>
      <c r="F2977" t="s">
        <v>140</v>
      </c>
    </row>
    <row r="2978" spans="1:6" x14ac:dyDescent="0.35">
      <c r="A2978" t="s">
        <v>10</v>
      </c>
      <c r="B2978">
        <v>176</v>
      </c>
      <c r="C2978" t="s">
        <v>1115</v>
      </c>
      <c r="D2978" t="s">
        <v>1057</v>
      </c>
      <c r="E2978" t="s">
        <v>140</v>
      </c>
      <c r="F2978" t="s">
        <v>140</v>
      </c>
    </row>
    <row r="2979" spans="1:6" x14ac:dyDescent="0.35">
      <c r="A2979" t="s">
        <v>11</v>
      </c>
      <c r="B2979">
        <v>178</v>
      </c>
      <c r="C2979" t="s">
        <v>94</v>
      </c>
      <c r="D2979" t="s">
        <v>93</v>
      </c>
      <c r="E2979" t="s">
        <v>140</v>
      </c>
      <c r="F2979" t="s">
        <v>140</v>
      </c>
    </row>
    <row r="2980" spans="1:6" x14ac:dyDescent="0.35">
      <c r="A2980" t="s">
        <v>12</v>
      </c>
      <c r="B2980">
        <v>128</v>
      </c>
      <c r="C2980" t="s">
        <v>384</v>
      </c>
      <c r="D2980" t="s">
        <v>474</v>
      </c>
      <c r="E2980" t="s">
        <v>1013</v>
      </c>
      <c r="F2980" t="s">
        <v>140</v>
      </c>
    </row>
    <row r="2981" spans="1:6" x14ac:dyDescent="0.35">
      <c r="A2981" t="s">
        <v>13</v>
      </c>
      <c r="B2981">
        <v>171</v>
      </c>
      <c r="C2981" t="s">
        <v>246</v>
      </c>
      <c r="D2981" t="s">
        <v>245</v>
      </c>
      <c r="E2981" t="s">
        <v>140</v>
      </c>
      <c r="F2981" t="s">
        <v>140</v>
      </c>
    </row>
    <row r="2982" spans="1:6" x14ac:dyDescent="0.35">
      <c r="A2982" t="s">
        <v>14</v>
      </c>
      <c r="B2982">
        <v>145</v>
      </c>
      <c r="C2982" t="s">
        <v>1001</v>
      </c>
      <c r="D2982" t="s">
        <v>1000</v>
      </c>
      <c r="E2982" t="s">
        <v>140</v>
      </c>
      <c r="F2982" t="s">
        <v>140</v>
      </c>
    </row>
    <row r="2983" spans="1:6" x14ac:dyDescent="0.35">
      <c r="A2983" t="s">
        <v>15</v>
      </c>
      <c r="B2983">
        <v>155</v>
      </c>
      <c r="C2983" t="s">
        <v>1001</v>
      </c>
      <c r="D2983" t="s">
        <v>1000</v>
      </c>
      <c r="E2983" t="s">
        <v>140</v>
      </c>
      <c r="F2983" t="s">
        <v>140</v>
      </c>
    </row>
    <row r="2984" spans="1:6" x14ac:dyDescent="0.35">
      <c r="A2984" t="s">
        <v>16</v>
      </c>
      <c r="B2984">
        <v>187</v>
      </c>
      <c r="C2984" t="s">
        <v>1077</v>
      </c>
      <c r="D2984" t="s">
        <v>1106</v>
      </c>
      <c r="E2984" t="s">
        <v>140</v>
      </c>
      <c r="F2984" t="s">
        <v>1008</v>
      </c>
    </row>
    <row r="2985" spans="1:6" x14ac:dyDescent="0.35">
      <c r="A2985" t="s">
        <v>17</v>
      </c>
      <c r="B2985">
        <v>167</v>
      </c>
      <c r="C2985" t="s">
        <v>806</v>
      </c>
      <c r="D2985" t="s">
        <v>574</v>
      </c>
      <c r="E2985" t="s">
        <v>140</v>
      </c>
      <c r="F2985" t="s">
        <v>140</v>
      </c>
    </row>
    <row r="2986" spans="1:6" x14ac:dyDescent="0.35">
      <c r="A2986" t="s">
        <v>18</v>
      </c>
      <c r="B2986">
        <v>181</v>
      </c>
      <c r="C2986" t="s">
        <v>236</v>
      </c>
      <c r="D2986" t="s">
        <v>389</v>
      </c>
      <c r="E2986" t="s">
        <v>1013</v>
      </c>
      <c r="F2986" t="s">
        <v>140</v>
      </c>
    </row>
    <row r="2987" spans="1:6" x14ac:dyDescent="0.35">
      <c r="A2987" t="s">
        <v>19</v>
      </c>
      <c r="B2987">
        <v>186</v>
      </c>
      <c r="C2987" t="s">
        <v>488</v>
      </c>
      <c r="D2987" t="s">
        <v>712</v>
      </c>
      <c r="E2987" t="s">
        <v>1014</v>
      </c>
      <c r="F2987" t="s">
        <v>140</v>
      </c>
    </row>
    <row r="2988" spans="1:6" x14ac:dyDescent="0.35">
      <c r="A2988" t="s">
        <v>20</v>
      </c>
      <c r="B2988">
        <v>170</v>
      </c>
      <c r="C2988" t="s">
        <v>372</v>
      </c>
      <c r="D2988" t="s">
        <v>373</v>
      </c>
      <c r="E2988" t="s">
        <v>140</v>
      </c>
      <c r="F2988" t="s">
        <v>140</v>
      </c>
    </row>
    <row r="2989" spans="1:6" x14ac:dyDescent="0.35">
      <c r="A2989" t="s">
        <v>21</v>
      </c>
      <c r="B2989">
        <v>158</v>
      </c>
      <c r="C2989" t="s">
        <v>922</v>
      </c>
      <c r="D2989" t="s">
        <v>1015</v>
      </c>
      <c r="E2989" t="s">
        <v>140</v>
      </c>
      <c r="F2989" t="s">
        <v>140</v>
      </c>
    </row>
    <row r="2990" spans="1:6" x14ac:dyDescent="0.35">
      <c r="A2990" t="s">
        <v>22</v>
      </c>
      <c r="B2990">
        <v>179</v>
      </c>
      <c r="C2990" t="s">
        <v>1112</v>
      </c>
      <c r="D2990" t="s">
        <v>1061</v>
      </c>
      <c r="E2990" t="s">
        <v>140</v>
      </c>
      <c r="F2990" t="s">
        <v>140</v>
      </c>
    </row>
    <row r="2991" spans="1:6" x14ac:dyDescent="0.35">
      <c r="A2991" t="s">
        <v>23</v>
      </c>
      <c r="B2991">
        <v>161</v>
      </c>
      <c r="C2991" t="s">
        <v>803</v>
      </c>
      <c r="D2991" t="s">
        <v>802</v>
      </c>
      <c r="E2991" t="s">
        <v>140</v>
      </c>
      <c r="F2991" t="s">
        <v>140</v>
      </c>
    </row>
    <row r="2992" spans="1:6" x14ac:dyDescent="0.35">
      <c r="A2992" t="s">
        <v>24</v>
      </c>
      <c r="B2992">
        <v>165</v>
      </c>
      <c r="C2992" t="s">
        <v>745</v>
      </c>
      <c r="D2992" t="s">
        <v>614</v>
      </c>
      <c r="E2992" t="s">
        <v>1022</v>
      </c>
      <c r="F2992" t="s">
        <v>1009</v>
      </c>
    </row>
    <row r="2993" spans="1:7" x14ac:dyDescent="0.35">
      <c r="A2993" t="s">
        <v>25</v>
      </c>
      <c r="B2993">
        <v>176</v>
      </c>
      <c r="C2993" t="s">
        <v>596</v>
      </c>
      <c r="D2993" t="s">
        <v>595</v>
      </c>
      <c r="E2993" t="s">
        <v>140</v>
      </c>
      <c r="F2993" t="s">
        <v>140</v>
      </c>
    </row>
    <row r="2994" spans="1:7" x14ac:dyDescent="0.35">
      <c r="A2994" t="s">
        <v>26</v>
      </c>
      <c r="B2994">
        <v>171</v>
      </c>
      <c r="C2994" t="s">
        <v>649</v>
      </c>
      <c r="D2994" t="s">
        <v>650</v>
      </c>
      <c r="E2994" t="s">
        <v>140</v>
      </c>
      <c r="F2994" t="s">
        <v>140</v>
      </c>
    </row>
    <row r="2995" spans="1:7" x14ac:dyDescent="0.35">
      <c r="A2995" t="s">
        <v>27</v>
      </c>
      <c r="B2995">
        <v>191</v>
      </c>
      <c r="C2995" t="s">
        <v>423</v>
      </c>
      <c r="D2995" t="s">
        <v>422</v>
      </c>
      <c r="E2995" t="s">
        <v>140</v>
      </c>
      <c r="F2995" t="s">
        <v>140</v>
      </c>
    </row>
    <row r="2996" spans="1:7" x14ac:dyDescent="0.35">
      <c r="A2996" t="s">
        <v>28</v>
      </c>
      <c r="B2996">
        <v>165</v>
      </c>
      <c r="C2996" t="s">
        <v>613</v>
      </c>
      <c r="D2996" t="s">
        <v>614</v>
      </c>
      <c r="E2996" t="s">
        <v>140</v>
      </c>
      <c r="F2996" t="s">
        <v>140</v>
      </c>
    </row>
    <row r="2997" spans="1:7" x14ac:dyDescent="0.35">
      <c r="A2997" t="s">
        <v>29</v>
      </c>
      <c r="B2997">
        <v>190</v>
      </c>
      <c r="C2997" t="s">
        <v>960</v>
      </c>
      <c r="D2997" t="s">
        <v>893</v>
      </c>
      <c r="E2997" t="s">
        <v>140</v>
      </c>
      <c r="F2997" t="s">
        <v>1008</v>
      </c>
    </row>
    <row r="2998" spans="1:7" x14ac:dyDescent="0.35">
      <c r="A2998" t="s">
        <v>30</v>
      </c>
      <c r="B2998">
        <v>186</v>
      </c>
      <c r="C2998" t="s">
        <v>663</v>
      </c>
      <c r="D2998" t="s">
        <v>662</v>
      </c>
      <c r="E2998" t="s">
        <v>140</v>
      </c>
      <c r="F2998" t="s">
        <v>140</v>
      </c>
    </row>
    <row r="2999" spans="1:7" x14ac:dyDescent="0.35">
      <c r="A2999" t="s">
        <v>31</v>
      </c>
      <c r="B2999">
        <v>176</v>
      </c>
      <c r="C2999" t="s">
        <v>70</v>
      </c>
      <c r="D2999" t="s">
        <v>71</v>
      </c>
      <c r="E2999" t="s">
        <v>140</v>
      </c>
      <c r="F2999" t="s">
        <v>140</v>
      </c>
    </row>
    <row r="3000" spans="1:7" x14ac:dyDescent="0.35">
      <c r="A3000" t="s">
        <v>32</v>
      </c>
      <c r="B3000">
        <v>4090</v>
      </c>
      <c r="C3000" t="s">
        <v>958</v>
      </c>
      <c r="D3000" t="s">
        <v>975</v>
      </c>
      <c r="E3000" t="s">
        <v>1022</v>
      </c>
      <c r="F3000" t="s">
        <v>1022</v>
      </c>
    </row>
    <row r="3002" spans="1:7" x14ac:dyDescent="0.35">
      <c r="A3002" t="s">
        <v>1174</v>
      </c>
    </row>
    <row r="3003" spans="1:7" x14ac:dyDescent="0.35">
      <c r="A3003" t="s">
        <v>2</v>
      </c>
      <c r="B3003" t="s">
        <v>1136</v>
      </c>
      <c r="C3003" t="s">
        <v>3</v>
      </c>
      <c r="D3003" t="s">
        <v>85</v>
      </c>
      <c r="E3003" t="s">
        <v>86</v>
      </c>
      <c r="F3003" t="s">
        <v>136</v>
      </c>
      <c r="G3003" t="s">
        <v>1133</v>
      </c>
    </row>
    <row r="3004" spans="1:7" x14ac:dyDescent="0.35">
      <c r="A3004" t="s">
        <v>8</v>
      </c>
      <c r="B3004" t="s">
        <v>1126</v>
      </c>
      <c r="C3004">
        <v>69</v>
      </c>
      <c r="D3004" t="s">
        <v>454</v>
      </c>
      <c r="E3004" t="s">
        <v>455</v>
      </c>
      <c r="F3004" t="s">
        <v>140</v>
      </c>
      <c r="G3004" t="s">
        <v>140</v>
      </c>
    </row>
    <row r="3005" spans="1:7" x14ac:dyDescent="0.35">
      <c r="A3005" t="s">
        <v>8</v>
      </c>
      <c r="B3005" t="s">
        <v>1127</v>
      </c>
      <c r="C3005">
        <v>80</v>
      </c>
      <c r="D3005" t="s">
        <v>498</v>
      </c>
      <c r="E3005" t="s">
        <v>499</v>
      </c>
      <c r="F3005" t="s">
        <v>140</v>
      </c>
      <c r="G3005" t="s">
        <v>140</v>
      </c>
    </row>
    <row r="3006" spans="1:7" x14ac:dyDescent="0.35">
      <c r="A3006" t="s">
        <v>8</v>
      </c>
      <c r="B3006" t="s">
        <v>339</v>
      </c>
      <c r="C3006">
        <v>1</v>
      </c>
      <c r="D3006" t="s">
        <v>140</v>
      </c>
      <c r="E3006" t="s">
        <v>177</v>
      </c>
      <c r="F3006" t="s">
        <v>140</v>
      </c>
      <c r="G3006" t="s">
        <v>140</v>
      </c>
    </row>
    <row r="3007" spans="1:7" x14ac:dyDescent="0.35">
      <c r="A3007" t="s">
        <v>9</v>
      </c>
      <c r="B3007" t="s">
        <v>1126</v>
      </c>
      <c r="C3007">
        <v>68</v>
      </c>
      <c r="D3007" t="s">
        <v>104</v>
      </c>
      <c r="E3007" t="s">
        <v>103</v>
      </c>
      <c r="F3007" t="s">
        <v>140</v>
      </c>
      <c r="G3007" t="s">
        <v>140</v>
      </c>
    </row>
    <row r="3008" spans="1:7" x14ac:dyDescent="0.35">
      <c r="A3008" t="s">
        <v>9</v>
      </c>
      <c r="B3008" t="s">
        <v>1127</v>
      </c>
      <c r="C3008">
        <v>106</v>
      </c>
      <c r="D3008" t="s">
        <v>642</v>
      </c>
      <c r="E3008" t="s">
        <v>643</v>
      </c>
      <c r="F3008" t="s">
        <v>140</v>
      </c>
      <c r="G3008" t="s">
        <v>140</v>
      </c>
    </row>
    <row r="3009" spans="1:7" x14ac:dyDescent="0.35">
      <c r="A3009" t="s">
        <v>9</v>
      </c>
      <c r="B3009" t="s">
        <v>339</v>
      </c>
      <c r="C3009">
        <v>4</v>
      </c>
      <c r="D3009" t="s">
        <v>177</v>
      </c>
      <c r="E3009" t="s">
        <v>140</v>
      </c>
      <c r="F3009" t="s">
        <v>140</v>
      </c>
      <c r="G3009" t="s">
        <v>140</v>
      </c>
    </row>
    <row r="3010" spans="1:7" x14ac:dyDescent="0.35">
      <c r="A3010" t="s">
        <v>10</v>
      </c>
      <c r="B3010" t="s">
        <v>1126</v>
      </c>
      <c r="C3010">
        <v>77</v>
      </c>
      <c r="D3010" t="s">
        <v>1115</v>
      </c>
      <c r="E3010" t="s">
        <v>1057</v>
      </c>
      <c r="F3010" t="s">
        <v>140</v>
      </c>
      <c r="G3010" t="s">
        <v>140</v>
      </c>
    </row>
    <row r="3011" spans="1:7" x14ac:dyDescent="0.35">
      <c r="A3011" t="s">
        <v>10</v>
      </c>
      <c r="B3011" t="s">
        <v>1127</v>
      </c>
      <c r="C3011">
        <v>90</v>
      </c>
      <c r="D3011" t="s">
        <v>839</v>
      </c>
      <c r="E3011" t="s">
        <v>838</v>
      </c>
      <c r="F3011" t="s">
        <v>140</v>
      </c>
      <c r="G3011" t="s">
        <v>140</v>
      </c>
    </row>
    <row r="3012" spans="1:7" x14ac:dyDescent="0.35">
      <c r="A3012" t="s">
        <v>10</v>
      </c>
      <c r="B3012" t="s">
        <v>339</v>
      </c>
      <c r="C3012">
        <v>9</v>
      </c>
      <c r="D3012" t="s">
        <v>918</v>
      </c>
      <c r="E3012" t="s">
        <v>919</v>
      </c>
      <c r="F3012" t="s">
        <v>140</v>
      </c>
      <c r="G3012" t="s">
        <v>140</v>
      </c>
    </row>
    <row r="3013" spans="1:7" x14ac:dyDescent="0.35">
      <c r="A3013" t="s">
        <v>11</v>
      </c>
      <c r="B3013" t="s">
        <v>1126</v>
      </c>
      <c r="C3013">
        <v>76</v>
      </c>
      <c r="D3013" t="s">
        <v>96</v>
      </c>
      <c r="E3013" t="s">
        <v>95</v>
      </c>
      <c r="F3013" t="s">
        <v>140</v>
      </c>
      <c r="G3013" t="s">
        <v>140</v>
      </c>
    </row>
    <row r="3014" spans="1:7" x14ac:dyDescent="0.35">
      <c r="A3014" t="s">
        <v>11</v>
      </c>
      <c r="B3014" t="s">
        <v>1127</v>
      </c>
      <c r="C3014">
        <v>97</v>
      </c>
      <c r="D3014" t="s">
        <v>640</v>
      </c>
      <c r="E3014" t="s">
        <v>641</v>
      </c>
      <c r="F3014" t="s">
        <v>140</v>
      </c>
      <c r="G3014" t="s">
        <v>140</v>
      </c>
    </row>
    <row r="3015" spans="1:7" x14ac:dyDescent="0.35">
      <c r="A3015" t="s">
        <v>11</v>
      </c>
      <c r="B3015" t="s">
        <v>339</v>
      </c>
      <c r="C3015">
        <v>5</v>
      </c>
      <c r="D3015" t="s">
        <v>177</v>
      </c>
      <c r="E3015" t="s">
        <v>140</v>
      </c>
      <c r="F3015" t="s">
        <v>140</v>
      </c>
      <c r="G3015" t="s">
        <v>140</v>
      </c>
    </row>
    <row r="3016" spans="1:7" x14ac:dyDescent="0.35">
      <c r="A3016" t="s">
        <v>12</v>
      </c>
      <c r="B3016" t="s">
        <v>1126</v>
      </c>
      <c r="C3016">
        <v>57</v>
      </c>
      <c r="D3016" t="s">
        <v>201</v>
      </c>
      <c r="E3016" t="s">
        <v>202</v>
      </c>
      <c r="F3016" t="s">
        <v>140</v>
      </c>
      <c r="G3016" t="s">
        <v>140</v>
      </c>
    </row>
    <row r="3017" spans="1:7" x14ac:dyDescent="0.35">
      <c r="A3017" t="s">
        <v>12</v>
      </c>
      <c r="B3017" t="s">
        <v>1127</v>
      </c>
      <c r="C3017">
        <v>62</v>
      </c>
      <c r="D3017" t="s">
        <v>683</v>
      </c>
      <c r="E3017" t="s">
        <v>594</v>
      </c>
      <c r="F3017" t="s">
        <v>1019</v>
      </c>
      <c r="G3017" t="s">
        <v>140</v>
      </c>
    </row>
    <row r="3018" spans="1:7" x14ac:dyDescent="0.35">
      <c r="A3018" t="s">
        <v>12</v>
      </c>
      <c r="B3018" t="s">
        <v>339</v>
      </c>
      <c r="C3018">
        <v>9</v>
      </c>
      <c r="D3018" t="s">
        <v>638</v>
      </c>
      <c r="E3018" t="s">
        <v>639</v>
      </c>
      <c r="F3018" t="s">
        <v>140</v>
      </c>
      <c r="G3018" t="s">
        <v>140</v>
      </c>
    </row>
    <row r="3019" spans="1:7" x14ac:dyDescent="0.35">
      <c r="A3019" t="s">
        <v>13</v>
      </c>
      <c r="B3019" t="s">
        <v>1126</v>
      </c>
      <c r="C3019">
        <v>71</v>
      </c>
      <c r="D3019" t="s">
        <v>593</v>
      </c>
      <c r="E3019" t="s">
        <v>594</v>
      </c>
      <c r="F3019" t="s">
        <v>140</v>
      </c>
      <c r="G3019" t="s">
        <v>140</v>
      </c>
    </row>
    <row r="3020" spans="1:7" x14ac:dyDescent="0.35">
      <c r="A3020" t="s">
        <v>13</v>
      </c>
      <c r="B3020" t="s">
        <v>1127</v>
      </c>
      <c r="C3020">
        <v>92</v>
      </c>
      <c r="D3020" t="s">
        <v>558</v>
      </c>
      <c r="E3020" t="s">
        <v>557</v>
      </c>
      <c r="F3020" t="s">
        <v>140</v>
      </c>
      <c r="G3020" t="s">
        <v>140</v>
      </c>
    </row>
    <row r="3021" spans="1:7" x14ac:dyDescent="0.35">
      <c r="A3021" t="s">
        <v>13</v>
      </c>
      <c r="B3021" t="s">
        <v>339</v>
      </c>
      <c r="C3021">
        <v>8</v>
      </c>
      <c r="D3021" t="s">
        <v>612</v>
      </c>
      <c r="E3021" t="s">
        <v>611</v>
      </c>
      <c r="F3021" t="s">
        <v>140</v>
      </c>
      <c r="G3021" t="s">
        <v>140</v>
      </c>
    </row>
    <row r="3022" spans="1:7" x14ac:dyDescent="0.35">
      <c r="A3022" t="s">
        <v>14</v>
      </c>
      <c r="B3022" t="s">
        <v>1126</v>
      </c>
      <c r="C3022">
        <v>50</v>
      </c>
      <c r="D3022" t="s">
        <v>619</v>
      </c>
      <c r="E3022" t="s">
        <v>620</v>
      </c>
      <c r="F3022" t="s">
        <v>140</v>
      </c>
      <c r="G3022" t="s">
        <v>140</v>
      </c>
    </row>
    <row r="3023" spans="1:7" x14ac:dyDescent="0.35">
      <c r="A3023" t="s">
        <v>14</v>
      </c>
      <c r="B3023" t="s">
        <v>1127</v>
      </c>
      <c r="C3023">
        <v>88</v>
      </c>
      <c r="D3023" t="s">
        <v>1175</v>
      </c>
      <c r="E3023" t="s">
        <v>1071</v>
      </c>
      <c r="F3023" t="s">
        <v>140</v>
      </c>
      <c r="G3023" t="s">
        <v>140</v>
      </c>
    </row>
    <row r="3024" spans="1:7" x14ac:dyDescent="0.35">
      <c r="A3024" t="s">
        <v>14</v>
      </c>
      <c r="B3024" t="s">
        <v>339</v>
      </c>
      <c r="C3024">
        <v>7</v>
      </c>
      <c r="D3024" t="s">
        <v>1138</v>
      </c>
      <c r="E3024" t="s">
        <v>1106</v>
      </c>
      <c r="F3024" t="s">
        <v>140</v>
      </c>
      <c r="G3024" t="s">
        <v>140</v>
      </c>
    </row>
    <row r="3025" spans="1:7" x14ac:dyDescent="0.35">
      <c r="A3025" t="s">
        <v>15</v>
      </c>
      <c r="B3025" t="s">
        <v>1126</v>
      </c>
      <c r="C3025">
        <v>66</v>
      </c>
      <c r="D3025" t="s">
        <v>104</v>
      </c>
      <c r="E3025" t="s">
        <v>103</v>
      </c>
      <c r="F3025" t="s">
        <v>140</v>
      </c>
      <c r="G3025" t="s">
        <v>140</v>
      </c>
    </row>
    <row r="3026" spans="1:7" x14ac:dyDescent="0.35">
      <c r="A3026" t="s">
        <v>15</v>
      </c>
      <c r="B3026" t="s">
        <v>1127</v>
      </c>
      <c r="C3026">
        <v>84</v>
      </c>
      <c r="D3026" t="s">
        <v>72</v>
      </c>
      <c r="E3026" t="s">
        <v>73</v>
      </c>
      <c r="F3026" t="s">
        <v>140</v>
      </c>
      <c r="G3026" t="s">
        <v>140</v>
      </c>
    </row>
    <row r="3027" spans="1:7" x14ac:dyDescent="0.35">
      <c r="A3027" t="s">
        <v>15</v>
      </c>
      <c r="B3027" t="s">
        <v>339</v>
      </c>
      <c r="C3027">
        <v>5</v>
      </c>
      <c r="D3027" t="s">
        <v>463</v>
      </c>
      <c r="E3027" t="s">
        <v>464</v>
      </c>
      <c r="F3027" t="s">
        <v>140</v>
      </c>
      <c r="G3027" t="s">
        <v>140</v>
      </c>
    </row>
    <row r="3028" spans="1:7" x14ac:dyDescent="0.35">
      <c r="A3028" t="s">
        <v>16</v>
      </c>
      <c r="B3028" t="s">
        <v>1126</v>
      </c>
      <c r="C3028">
        <v>75</v>
      </c>
      <c r="D3028" t="s">
        <v>92</v>
      </c>
      <c r="E3028" t="s">
        <v>91</v>
      </c>
      <c r="F3028" t="s">
        <v>140</v>
      </c>
      <c r="G3028" t="s">
        <v>140</v>
      </c>
    </row>
    <row r="3029" spans="1:7" x14ac:dyDescent="0.35">
      <c r="A3029" t="s">
        <v>16</v>
      </c>
      <c r="B3029" t="s">
        <v>1127</v>
      </c>
      <c r="C3029">
        <v>98</v>
      </c>
      <c r="D3029" t="s">
        <v>638</v>
      </c>
      <c r="E3029" t="s">
        <v>639</v>
      </c>
      <c r="F3029" t="s">
        <v>140</v>
      </c>
      <c r="G3029" t="s">
        <v>140</v>
      </c>
    </row>
    <row r="3030" spans="1:7" x14ac:dyDescent="0.35">
      <c r="A3030" t="s">
        <v>16</v>
      </c>
      <c r="B3030" t="s">
        <v>339</v>
      </c>
      <c r="C3030">
        <v>14</v>
      </c>
      <c r="D3030" t="s">
        <v>48</v>
      </c>
      <c r="E3030" t="s">
        <v>69</v>
      </c>
      <c r="F3030" t="s">
        <v>140</v>
      </c>
      <c r="G3030" t="s">
        <v>1066</v>
      </c>
    </row>
    <row r="3031" spans="1:7" x14ac:dyDescent="0.35">
      <c r="A3031" t="s">
        <v>17</v>
      </c>
      <c r="B3031" t="s">
        <v>1126</v>
      </c>
      <c r="C3031">
        <v>81</v>
      </c>
      <c r="D3031" t="s">
        <v>1146</v>
      </c>
      <c r="E3031" t="s">
        <v>1052</v>
      </c>
      <c r="F3031" t="s">
        <v>140</v>
      </c>
      <c r="G3031" t="s">
        <v>140</v>
      </c>
    </row>
    <row r="3032" spans="1:7" x14ac:dyDescent="0.35">
      <c r="A3032" t="s">
        <v>17</v>
      </c>
      <c r="B3032" t="s">
        <v>1127</v>
      </c>
      <c r="C3032">
        <v>79</v>
      </c>
      <c r="D3032" t="s">
        <v>784</v>
      </c>
      <c r="E3032" t="s">
        <v>785</v>
      </c>
      <c r="F3032" t="s">
        <v>140</v>
      </c>
      <c r="G3032" t="s">
        <v>140</v>
      </c>
    </row>
    <row r="3033" spans="1:7" x14ac:dyDescent="0.35">
      <c r="A3033" t="s">
        <v>17</v>
      </c>
      <c r="B3033" t="s">
        <v>339</v>
      </c>
      <c r="C3033">
        <v>7</v>
      </c>
      <c r="D3033" t="s">
        <v>981</v>
      </c>
      <c r="E3033" t="s">
        <v>980</v>
      </c>
      <c r="F3033" t="s">
        <v>140</v>
      </c>
      <c r="G3033" t="s">
        <v>140</v>
      </c>
    </row>
    <row r="3034" spans="1:7" x14ac:dyDescent="0.35">
      <c r="A3034" t="s">
        <v>18</v>
      </c>
      <c r="B3034" t="s">
        <v>1126</v>
      </c>
      <c r="C3034">
        <v>87</v>
      </c>
      <c r="D3034" t="s">
        <v>581</v>
      </c>
      <c r="E3034" t="s">
        <v>582</v>
      </c>
      <c r="F3034" t="s">
        <v>140</v>
      </c>
      <c r="G3034" t="s">
        <v>140</v>
      </c>
    </row>
    <row r="3035" spans="1:7" x14ac:dyDescent="0.35">
      <c r="A3035" t="s">
        <v>18</v>
      </c>
      <c r="B3035" t="s">
        <v>1127</v>
      </c>
      <c r="C3035">
        <v>88</v>
      </c>
      <c r="D3035" t="s">
        <v>468</v>
      </c>
      <c r="E3035" t="s">
        <v>956</v>
      </c>
      <c r="F3035" t="s">
        <v>775</v>
      </c>
      <c r="G3035" t="s">
        <v>140</v>
      </c>
    </row>
    <row r="3036" spans="1:7" x14ac:dyDescent="0.35">
      <c r="A3036" t="s">
        <v>18</v>
      </c>
      <c r="B3036" t="s">
        <v>339</v>
      </c>
      <c r="C3036">
        <v>6</v>
      </c>
      <c r="D3036" t="s">
        <v>576</v>
      </c>
      <c r="E3036" t="s">
        <v>575</v>
      </c>
      <c r="F3036" t="s">
        <v>140</v>
      </c>
      <c r="G3036" t="s">
        <v>140</v>
      </c>
    </row>
    <row r="3037" spans="1:7" x14ac:dyDescent="0.35">
      <c r="A3037" t="s">
        <v>19</v>
      </c>
      <c r="B3037" t="s">
        <v>1126</v>
      </c>
      <c r="C3037">
        <v>90</v>
      </c>
      <c r="D3037" t="s">
        <v>840</v>
      </c>
      <c r="E3037" t="s">
        <v>841</v>
      </c>
      <c r="F3037" t="s">
        <v>140</v>
      </c>
      <c r="G3037" t="s">
        <v>140</v>
      </c>
    </row>
    <row r="3038" spans="1:7" x14ac:dyDescent="0.35">
      <c r="A3038" t="s">
        <v>19</v>
      </c>
      <c r="B3038" t="s">
        <v>1127</v>
      </c>
      <c r="C3038">
        <v>87</v>
      </c>
      <c r="D3038" t="s">
        <v>857</v>
      </c>
      <c r="E3038" t="s">
        <v>752</v>
      </c>
      <c r="F3038" t="s">
        <v>949</v>
      </c>
      <c r="G3038" t="s">
        <v>140</v>
      </c>
    </row>
    <row r="3039" spans="1:7" x14ac:dyDescent="0.35">
      <c r="A3039" t="s">
        <v>19</v>
      </c>
      <c r="B3039" t="s">
        <v>339</v>
      </c>
      <c r="C3039">
        <v>9</v>
      </c>
      <c r="D3039" t="s">
        <v>739</v>
      </c>
      <c r="E3039" t="s">
        <v>738</v>
      </c>
      <c r="F3039" t="s">
        <v>140</v>
      </c>
      <c r="G3039" t="s">
        <v>140</v>
      </c>
    </row>
    <row r="3040" spans="1:7" x14ac:dyDescent="0.35">
      <c r="A3040" t="s">
        <v>20</v>
      </c>
      <c r="B3040" t="s">
        <v>1126</v>
      </c>
      <c r="C3040">
        <v>72</v>
      </c>
      <c r="D3040" t="s">
        <v>854</v>
      </c>
      <c r="E3040" t="s">
        <v>855</v>
      </c>
      <c r="F3040" t="s">
        <v>140</v>
      </c>
      <c r="G3040" t="s">
        <v>140</v>
      </c>
    </row>
    <row r="3041" spans="1:7" x14ac:dyDescent="0.35">
      <c r="A3041" t="s">
        <v>20</v>
      </c>
      <c r="B3041" t="s">
        <v>1127</v>
      </c>
      <c r="C3041">
        <v>94</v>
      </c>
      <c r="D3041" t="s">
        <v>594</v>
      </c>
      <c r="E3041" t="s">
        <v>593</v>
      </c>
      <c r="F3041" t="s">
        <v>140</v>
      </c>
      <c r="G3041" t="s">
        <v>140</v>
      </c>
    </row>
    <row r="3042" spans="1:7" x14ac:dyDescent="0.35">
      <c r="A3042" t="s">
        <v>20</v>
      </c>
      <c r="B3042" t="s">
        <v>339</v>
      </c>
      <c r="C3042">
        <v>4</v>
      </c>
      <c r="D3042" t="s">
        <v>594</v>
      </c>
      <c r="E3042" t="s">
        <v>593</v>
      </c>
      <c r="F3042" t="s">
        <v>140</v>
      </c>
      <c r="G3042" t="s">
        <v>140</v>
      </c>
    </row>
    <row r="3043" spans="1:7" x14ac:dyDescent="0.35">
      <c r="A3043" t="s">
        <v>21</v>
      </c>
      <c r="B3043" t="s">
        <v>1126</v>
      </c>
      <c r="C3043">
        <v>42</v>
      </c>
      <c r="D3043" t="s">
        <v>66</v>
      </c>
      <c r="E3043" t="s">
        <v>67</v>
      </c>
      <c r="F3043" t="s">
        <v>140</v>
      </c>
      <c r="G3043" t="s">
        <v>140</v>
      </c>
    </row>
    <row r="3044" spans="1:7" x14ac:dyDescent="0.35">
      <c r="A3044" t="s">
        <v>21</v>
      </c>
      <c r="B3044" t="s">
        <v>1127</v>
      </c>
      <c r="C3044">
        <v>108</v>
      </c>
      <c r="D3044" t="s">
        <v>604</v>
      </c>
      <c r="E3044" t="s">
        <v>605</v>
      </c>
      <c r="F3044" t="s">
        <v>140</v>
      </c>
      <c r="G3044" t="s">
        <v>140</v>
      </c>
    </row>
    <row r="3045" spans="1:7" x14ac:dyDescent="0.35">
      <c r="A3045" t="s">
        <v>21</v>
      </c>
      <c r="B3045" t="s">
        <v>339</v>
      </c>
      <c r="C3045">
        <v>8</v>
      </c>
      <c r="D3045" t="s">
        <v>592</v>
      </c>
      <c r="E3045" t="s">
        <v>1158</v>
      </c>
      <c r="F3045" t="s">
        <v>140</v>
      </c>
      <c r="G3045" t="s">
        <v>140</v>
      </c>
    </row>
    <row r="3046" spans="1:7" x14ac:dyDescent="0.35">
      <c r="A3046" t="s">
        <v>22</v>
      </c>
      <c r="B3046" t="s">
        <v>1126</v>
      </c>
      <c r="C3046">
        <v>73</v>
      </c>
      <c r="D3046" t="s">
        <v>858</v>
      </c>
      <c r="E3046" t="s">
        <v>527</v>
      </c>
      <c r="F3046" t="s">
        <v>140</v>
      </c>
      <c r="G3046" t="s">
        <v>140</v>
      </c>
    </row>
    <row r="3047" spans="1:7" x14ac:dyDescent="0.35">
      <c r="A3047" t="s">
        <v>22</v>
      </c>
      <c r="B3047" t="s">
        <v>1127</v>
      </c>
      <c r="C3047">
        <v>95</v>
      </c>
      <c r="D3047" t="s">
        <v>1153</v>
      </c>
      <c r="E3047" t="s">
        <v>1059</v>
      </c>
      <c r="F3047" t="s">
        <v>140</v>
      </c>
      <c r="G3047" t="s">
        <v>140</v>
      </c>
    </row>
    <row r="3048" spans="1:7" x14ac:dyDescent="0.35">
      <c r="A3048" t="s">
        <v>22</v>
      </c>
      <c r="B3048" t="s">
        <v>339</v>
      </c>
      <c r="C3048">
        <v>11</v>
      </c>
      <c r="D3048" t="s">
        <v>177</v>
      </c>
      <c r="E3048" t="s">
        <v>140</v>
      </c>
      <c r="F3048" t="s">
        <v>140</v>
      </c>
      <c r="G3048" t="s">
        <v>140</v>
      </c>
    </row>
    <row r="3049" spans="1:7" x14ac:dyDescent="0.35">
      <c r="A3049" t="s">
        <v>23</v>
      </c>
      <c r="B3049" t="s">
        <v>1126</v>
      </c>
      <c r="C3049">
        <v>75</v>
      </c>
      <c r="D3049" t="s">
        <v>567</v>
      </c>
      <c r="E3049" t="s">
        <v>568</v>
      </c>
      <c r="F3049" t="s">
        <v>140</v>
      </c>
      <c r="G3049" t="s">
        <v>140</v>
      </c>
    </row>
    <row r="3050" spans="1:7" x14ac:dyDescent="0.35">
      <c r="A3050" t="s">
        <v>23</v>
      </c>
      <c r="B3050" t="s">
        <v>1127</v>
      </c>
      <c r="C3050">
        <v>81</v>
      </c>
      <c r="D3050" t="s">
        <v>214</v>
      </c>
      <c r="E3050" t="s">
        <v>215</v>
      </c>
      <c r="F3050" t="s">
        <v>140</v>
      </c>
      <c r="G3050" t="s">
        <v>140</v>
      </c>
    </row>
    <row r="3051" spans="1:7" x14ac:dyDescent="0.35">
      <c r="A3051" t="s">
        <v>23</v>
      </c>
      <c r="B3051" t="s">
        <v>339</v>
      </c>
      <c r="C3051">
        <v>5</v>
      </c>
      <c r="D3051" t="s">
        <v>799</v>
      </c>
      <c r="E3051" t="s">
        <v>798</v>
      </c>
      <c r="F3051" t="s">
        <v>140</v>
      </c>
      <c r="G3051" t="s">
        <v>140</v>
      </c>
    </row>
    <row r="3052" spans="1:7" x14ac:dyDescent="0.35">
      <c r="A3052" t="s">
        <v>24</v>
      </c>
      <c r="B3052" t="s">
        <v>1126</v>
      </c>
      <c r="C3052">
        <v>68</v>
      </c>
      <c r="D3052" t="s">
        <v>876</v>
      </c>
      <c r="E3052" t="s">
        <v>917</v>
      </c>
      <c r="F3052" t="s">
        <v>1008</v>
      </c>
      <c r="G3052" t="s">
        <v>1098</v>
      </c>
    </row>
    <row r="3053" spans="1:7" x14ac:dyDescent="0.35">
      <c r="A3053" t="s">
        <v>24</v>
      </c>
      <c r="B3053" t="s">
        <v>1127</v>
      </c>
      <c r="C3053">
        <v>94</v>
      </c>
      <c r="D3053" t="s">
        <v>520</v>
      </c>
      <c r="E3053" t="s">
        <v>521</v>
      </c>
      <c r="F3053" t="s">
        <v>140</v>
      </c>
      <c r="G3053" t="s">
        <v>140</v>
      </c>
    </row>
    <row r="3054" spans="1:7" x14ac:dyDescent="0.35">
      <c r="A3054" t="s">
        <v>24</v>
      </c>
      <c r="B3054" t="s">
        <v>339</v>
      </c>
      <c r="C3054">
        <v>3</v>
      </c>
      <c r="D3054" t="s">
        <v>177</v>
      </c>
      <c r="E3054" t="s">
        <v>140</v>
      </c>
      <c r="F3054" t="s">
        <v>140</v>
      </c>
      <c r="G3054" t="s">
        <v>140</v>
      </c>
    </row>
    <row r="3055" spans="1:7" x14ac:dyDescent="0.35">
      <c r="A3055" t="s">
        <v>25</v>
      </c>
      <c r="B3055" t="s">
        <v>1126</v>
      </c>
      <c r="C3055">
        <v>73</v>
      </c>
      <c r="D3055" t="s">
        <v>941</v>
      </c>
      <c r="E3055" t="s">
        <v>755</v>
      </c>
      <c r="F3055" t="s">
        <v>140</v>
      </c>
      <c r="G3055" t="s">
        <v>140</v>
      </c>
    </row>
    <row r="3056" spans="1:7" x14ac:dyDescent="0.35">
      <c r="A3056" t="s">
        <v>25</v>
      </c>
      <c r="B3056" t="s">
        <v>1127</v>
      </c>
      <c r="C3056">
        <v>95</v>
      </c>
      <c r="D3056" t="s">
        <v>784</v>
      </c>
      <c r="E3056" t="s">
        <v>785</v>
      </c>
      <c r="F3056" t="s">
        <v>140</v>
      </c>
      <c r="G3056" t="s">
        <v>140</v>
      </c>
    </row>
    <row r="3057" spans="1:7" x14ac:dyDescent="0.35">
      <c r="A3057" t="s">
        <v>25</v>
      </c>
      <c r="B3057" t="s">
        <v>339</v>
      </c>
      <c r="C3057">
        <v>8</v>
      </c>
      <c r="D3057" t="s">
        <v>146</v>
      </c>
      <c r="E3057" t="s">
        <v>797</v>
      </c>
      <c r="F3057" t="s">
        <v>140</v>
      </c>
      <c r="G3057" t="s">
        <v>140</v>
      </c>
    </row>
    <row r="3058" spans="1:7" x14ac:dyDescent="0.35">
      <c r="A3058" t="s">
        <v>26</v>
      </c>
      <c r="B3058" t="s">
        <v>1126</v>
      </c>
      <c r="C3058">
        <v>79</v>
      </c>
      <c r="D3058" t="s">
        <v>779</v>
      </c>
      <c r="E3058" t="s">
        <v>880</v>
      </c>
      <c r="F3058" t="s">
        <v>140</v>
      </c>
      <c r="G3058" t="s">
        <v>140</v>
      </c>
    </row>
    <row r="3059" spans="1:7" x14ac:dyDescent="0.35">
      <c r="A3059" t="s">
        <v>26</v>
      </c>
      <c r="B3059" t="s">
        <v>1127</v>
      </c>
      <c r="C3059">
        <v>85</v>
      </c>
      <c r="D3059" t="s">
        <v>40</v>
      </c>
      <c r="E3059" t="s">
        <v>41</v>
      </c>
      <c r="F3059" t="s">
        <v>140</v>
      </c>
      <c r="G3059" t="s">
        <v>140</v>
      </c>
    </row>
    <row r="3060" spans="1:7" x14ac:dyDescent="0.35">
      <c r="A3060" t="s">
        <v>26</v>
      </c>
      <c r="B3060" t="s">
        <v>339</v>
      </c>
      <c r="C3060">
        <v>7</v>
      </c>
      <c r="D3060" t="s">
        <v>553</v>
      </c>
      <c r="E3060" t="s">
        <v>554</v>
      </c>
      <c r="F3060" t="s">
        <v>140</v>
      </c>
      <c r="G3060" t="s">
        <v>140</v>
      </c>
    </row>
    <row r="3061" spans="1:7" x14ac:dyDescent="0.35">
      <c r="A3061" t="s">
        <v>27</v>
      </c>
      <c r="B3061" t="s">
        <v>1126</v>
      </c>
      <c r="C3061">
        <v>76</v>
      </c>
      <c r="D3061" t="s">
        <v>768</v>
      </c>
      <c r="E3061" t="s">
        <v>769</v>
      </c>
      <c r="F3061" t="s">
        <v>140</v>
      </c>
      <c r="G3061" t="s">
        <v>140</v>
      </c>
    </row>
    <row r="3062" spans="1:7" x14ac:dyDescent="0.35">
      <c r="A3062" t="s">
        <v>27</v>
      </c>
      <c r="B3062" t="s">
        <v>1127</v>
      </c>
      <c r="C3062">
        <v>104</v>
      </c>
      <c r="D3062" t="s">
        <v>1081</v>
      </c>
      <c r="E3062" t="s">
        <v>1080</v>
      </c>
      <c r="F3062" t="s">
        <v>140</v>
      </c>
      <c r="G3062" t="s">
        <v>140</v>
      </c>
    </row>
    <row r="3063" spans="1:7" x14ac:dyDescent="0.35">
      <c r="A3063" t="s">
        <v>27</v>
      </c>
      <c r="B3063" t="s">
        <v>339</v>
      </c>
      <c r="C3063">
        <v>11</v>
      </c>
      <c r="D3063" t="s">
        <v>531</v>
      </c>
      <c r="E3063" t="s">
        <v>532</v>
      </c>
      <c r="F3063" t="s">
        <v>140</v>
      </c>
      <c r="G3063" t="s">
        <v>140</v>
      </c>
    </row>
    <row r="3064" spans="1:7" x14ac:dyDescent="0.35">
      <c r="A3064" t="s">
        <v>28</v>
      </c>
      <c r="B3064" t="s">
        <v>1126</v>
      </c>
      <c r="C3064">
        <v>57</v>
      </c>
      <c r="D3064" t="s">
        <v>920</v>
      </c>
      <c r="E3064" t="s">
        <v>921</v>
      </c>
      <c r="F3064" t="s">
        <v>140</v>
      </c>
      <c r="G3064" t="s">
        <v>140</v>
      </c>
    </row>
    <row r="3065" spans="1:7" x14ac:dyDescent="0.35">
      <c r="A3065" t="s">
        <v>28</v>
      </c>
      <c r="B3065" t="s">
        <v>1127</v>
      </c>
      <c r="C3065">
        <v>102</v>
      </c>
      <c r="D3065" t="s">
        <v>128</v>
      </c>
      <c r="E3065" t="s">
        <v>127</v>
      </c>
      <c r="F3065" t="s">
        <v>140</v>
      </c>
      <c r="G3065" t="s">
        <v>140</v>
      </c>
    </row>
    <row r="3066" spans="1:7" x14ac:dyDescent="0.35">
      <c r="A3066" t="s">
        <v>28</v>
      </c>
      <c r="B3066" t="s">
        <v>339</v>
      </c>
      <c r="C3066">
        <v>6</v>
      </c>
      <c r="D3066" t="s">
        <v>889</v>
      </c>
      <c r="E3066" t="s">
        <v>890</v>
      </c>
      <c r="F3066" t="s">
        <v>140</v>
      </c>
      <c r="G3066" t="s">
        <v>140</v>
      </c>
    </row>
    <row r="3067" spans="1:7" x14ac:dyDescent="0.35">
      <c r="A3067" t="s">
        <v>29</v>
      </c>
      <c r="B3067" t="s">
        <v>1126</v>
      </c>
      <c r="C3067">
        <v>88</v>
      </c>
      <c r="D3067" t="s">
        <v>1137</v>
      </c>
      <c r="E3067" t="s">
        <v>1072</v>
      </c>
      <c r="F3067" t="s">
        <v>140</v>
      </c>
      <c r="G3067" t="s">
        <v>1013</v>
      </c>
    </row>
    <row r="3068" spans="1:7" x14ac:dyDescent="0.35">
      <c r="A3068" t="s">
        <v>29</v>
      </c>
      <c r="B3068" t="s">
        <v>1127</v>
      </c>
      <c r="C3068">
        <v>92</v>
      </c>
      <c r="D3068" t="s">
        <v>1137</v>
      </c>
      <c r="E3068" t="s">
        <v>1102</v>
      </c>
      <c r="F3068" t="s">
        <v>140</v>
      </c>
      <c r="G3068" t="s">
        <v>140</v>
      </c>
    </row>
    <row r="3069" spans="1:7" x14ac:dyDescent="0.35">
      <c r="A3069" t="s">
        <v>29</v>
      </c>
      <c r="B3069" t="s">
        <v>339</v>
      </c>
      <c r="C3069">
        <v>10</v>
      </c>
      <c r="D3069" t="s">
        <v>559</v>
      </c>
      <c r="E3069" t="s">
        <v>560</v>
      </c>
      <c r="F3069" t="s">
        <v>140</v>
      </c>
      <c r="G3069" t="s">
        <v>140</v>
      </c>
    </row>
    <row r="3070" spans="1:7" x14ac:dyDescent="0.35">
      <c r="A3070" t="s">
        <v>30</v>
      </c>
      <c r="B3070" t="s">
        <v>1126</v>
      </c>
      <c r="C3070">
        <v>70</v>
      </c>
      <c r="D3070" t="s">
        <v>719</v>
      </c>
      <c r="E3070" t="s">
        <v>718</v>
      </c>
      <c r="F3070" t="s">
        <v>140</v>
      </c>
      <c r="G3070" t="s">
        <v>140</v>
      </c>
    </row>
    <row r="3071" spans="1:7" x14ac:dyDescent="0.35">
      <c r="A3071" t="s">
        <v>30</v>
      </c>
      <c r="B3071" t="s">
        <v>1127</v>
      </c>
      <c r="C3071">
        <v>112</v>
      </c>
      <c r="D3071" t="s">
        <v>951</v>
      </c>
      <c r="E3071" t="s">
        <v>952</v>
      </c>
      <c r="F3071" t="s">
        <v>140</v>
      </c>
      <c r="G3071" t="s">
        <v>140</v>
      </c>
    </row>
    <row r="3072" spans="1:7" x14ac:dyDescent="0.35">
      <c r="A3072" t="s">
        <v>30</v>
      </c>
      <c r="B3072" t="s">
        <v>339</v>
      </c>
      <c r="C3072">
        <v>4</v>
      </c>
      <c r="D3072" t="s">
        <v>647</v>
      </c>
      <c r="E3072" t="s">
        <v>646</v>
      </c>
      <c r="F3072" t="s">
        <v>140</v>
      </c>
      <c r="G3072" t="s">
        <v>140</v>
      </c>
    </row>
    <row r="3073" spans="1:7" x14ac:dyDescent="0.35">
      <c r="A3073" t="s">
        <v>31</v>
      </c>
      <c r="B3073" t="s">
        <v>1126</v>
      </c>
      <c r="C3073">
        <v>88</v>
      </c>
      <c r="D3073" t="s">
        <v>50</v>
      </c>
      <c r="E3073" t="s">
        <v>51</v>
      </c>
      <c r="F3073" t="s">
        <v>140</v>
      </c>
      <c r="G3073" t="s">
        <v>140</v>
      </c>
    </row>
    <row r="3074" spans="1:7" x14ac:dyDescent="0.35">
      <c r="A3074" t="s">
        <v>31</v>
      </c>
      <c r="B3074" t="s">
        <v>1127</v>
      </c>
      <c r="C3074">
        <v>83</v>
      </c>
      <c r="D3074" t="s">
        <v>448</v>
      </c>
      <c r="E3074" t="s">
        <v>449</v>
      </c>
      <c r="F3074" t="s">
        <v>140</v>
      </c>
      <c r="G3074" t="s">
        <v>140</v>
      </c>
    </row>
    <row r="3075" spans="1:7" x14ac:dyDescent="0.35">
      <c r="A3075" t="s">
        <v>31</v>
      </c>
      <c r="B3075" t="s">
        <v>339</v>
      </c>
      <c r="C3075">
        <v>5</v>
      </c>
      <c r="D3075" t="s">
        <v>687</v>
      </c>
      <c r="E3075" t="s">
        <v>686</v>
      </c>
      <c r="F3075" t="s">
        <v>140</v>
      </c>
      <c r="G3075" t="s">
        <v>140</v>
      </c>
    </row>
    <row r="3076" spans="1:7" x14ac:dyDescent="0.35">
      <c r="A3076" t="s">
        <v>32</v>
      </c>
      <c r="B3076" t="s">
        <v>1126</v>
      </c>
      <c r="C3076">
        <v>1728</v>
      </c>
      <c r="D3076" t="s">
        <v>198</v>
      </c>
      <c r="E3076" t="s">
        <v>289</v>
      </c>
      <c r="F3076" t="s">
        <v>140</v>
      </c>
      <c r="G3076" t="s">
        <v>1022</v>
      </c>
    </row>
    <row r="3077" spans="1:7" x14ac:dyDescent="0.35">
      <c r="A3077" t="s">
        <v>32</v>
      </c>
      <c r="B3077" t="s">
        <v>1127</v>
      </c>
      <c r="C3077">
        <v>2196</v>
      </c>
      <c r="D3077" t="s">
        <v>655</v>
      </c>
      <c r="E3077" t="s">
        <v>47</v>
      </c>
      <c r="F3077" t="s">
        <v>1022</v>
      </c>
      <c r="G3077" t="s">
        <v>140</v>
      </c>
    </row>
    <row r="3078" spans="1:7" x14ac:dyDescent="0.35">
      <c r="A3078" t="s">
        <v>32</v>
      </c>
      <c r="B3078" t="s">
        <v>339</v>
      </c>
      <c r="C3078">
        <v>166</v>
      </c>
      <c r="D3078" t="s">
        <v>377</v>
      </c>
      <c r="E3078" t="s">
        <v>234</v>
      </c>
      <c r="F3078" t="s">
        <v>140</v>
      </c>
      <c r="G3078" t="s">
        <v>1008</v>
      </c>
    </row>
    <row r="3080" spans="1:7" x14ac:dyDescent="0.35">
      <c r="A3080" t="s">
        <v>1176</v>
      </c>
    </row>
    <row r="3081" spans="1:7" x14ac:dyDescent="0.35">
      <c r="A3081" t="s">
        <v>2</v>
      </c>
      <c r="B3081" t="s">
        <v>1141</v>
      </c>
      <c r="C3081" t="s">
        <v>3</v>
      </c>
      <c r="D3081" t="s">
        <v>85</v>
      </c>
      <c r="E3081" t="s">
        <v>86</v>
      </c>
      <c r="F3081" t="s">
        <v>136</v>
      </c>
      <c r="G3081" t="s">
        <v>1133</v>
      </c>
    </row>
    <row r="3082" spans="1:7" x14ac:dyDescent="0.35">
      <c r="A3082" t="s">
        <v>8</v>
      </c>
      <c r="B3082" t="s">
        <v>1130</v>
      </c>
      <c r="C3082">
        <v>106</v>
      </c>
      <c r="D3082" t="s">
        <v>177</v>
      </c>
      <c r="E3082" t="s">
        <v>140</v>
      </c>
      <c r="F3082" t="s">
        <v>140</v>
      </c>
      <c r="G3082" t="s">
        <v>140</v>
      </c>
    </row>
    <row r="3083" spans="1:7" x14ac:dyDescent="0.35">
      <c r="A3083" t="s">
        <v>8</v>
      </c>
      <c r="B3083" t="s">
        <v>1131</v>
      </c>
      <c r="C3083">
        <v>44</v>
      </c>
      <c r="D3083" t="s">
        <v>140</v>
      </c>
      <c r="E3083" t="s">
        <v>177</v>
      </c>
      <c r="F3083" t="s">
        <v>140</v>
      </c>
      <c r="G3083" t="s">
        <v>140</v>
      </c>
    </row>
    <row r="3084" spans="1:7" x14ac:dyDescent="0.35">
      <c r="A3084" t="s">
        <v>9</v>
      </c>
      <c r="B3084" t="s">
        <v>1130</v>
      </c>
      <c r="C3084">
        <v>158</v>
      </c>
      <c r="D3084" t="s">
        <v>177</v>
      </c>
      <c r="E3084" t="s">
        <v>140</v>
      </c>
      <c r="F3084" t="s">
        <v>140</v>
      </c>
      <c r="G3084" t="s">
        <v>140</v>
      </c>
    </row>
    <row r="3085" spans="1:7" x14ac:dyDescent="0.35">
      <c r="A3085" t="s">
        <v>9</v>
      </c>
      <c r="B3085" t="s">
        <v>1131</v>
      </c>
      <c r="C3085">
        <v>20</v>
      </c>
      <c r="D3085" t="s">
        <v>140</v>
      </c>
      <c r="E3085" t="s">
        <v>177</v>
      </c>
      <c r="F3085" t="s">
        <v>140</v>
      </c>
      <c r="G3085" t="s">
        <v>140</v>
      </c>
    </row>
    <row r="3086" spans="1:7" x14ac:dyDescent="0.35">
      <c r="A3086" t="s">
        <v>10</v>
      </c>
      <c r="B3086" t="s">
        <v>1130</v>
      </c>
      <c r="C3086">
        <v>162</v>
      </c>
      <c r="D3086" t="s">
        <v>177</v>
      </c>
      <c r="E3086" t="s">
        <v>140</v>
      </c>
      <c r="F3086" t="s">
        <v>140</v>
      </c>
      <c r="G3086" t="s">
        <v>140</v>
      </c>
    </row>
    <row r="3087" spans="1:7" x14ac:dyDescent="0.35">
      <c r="A3087" t="s">
        <v>10</v>
      </c>
      <c r="B3087" t="s">
        <v>1131</v>
      </c>
      <c r="C3087">
        <v>14</v>
      </c>
      <c r="D3087" t="s">
        <v>140</v>
      </c>
      <c r="E3087" t="s">
        <v>177</v>
      </c>
      <c r="F3087" t="s">
        <v>140</v>
      </c>
      <c r="G3087" t="s">
        <v>140</v>
      </c>
    </row>
    <row r="3088" spans="1:7" x14ac:dyDescent="0.35">
      <c r="A3088" t="s">
        <v>11</v>
      </c>
      <c r="B3088" t="s">
        <v>1130</v>
      </c>
      <c r="C3088">
        <v>154</v>
      </c>
      <c r="D3088" t="s">
        <v>177</v>
      </c>
      <c r="E3088" t="s">
        <v>140</v>
      </c>
      <c r="F3088" t="s">
        <v>140</v>
      </c>
      <c r="G3088" t="s">
        <v>140</v>
      </c>
    </row>
    <row r="3089" spans="1:7" x14ac:dyDescent="0.35">
      <c r="A3089" t="s">
        <v>11</v>
      </c>
      <c r="B3089" t="s">
        <v>1131</v>
      </c>
      <c r="C3089">
        <v>24</v>
      </c>
      <c r="D3089" t="s">
        <v>140</v>
      </c>
      <c r="E3089" t="s">
        <v>177</v>
      </c>
      <c r="F3089" t="s">
        <v>140</v>
      </c>
      <c r="G3089" t="s">
        <v>140</v>
      </c>
    </row>
    <row r="3090" spans="1:7" x14ac:dyDescent="0.35">
      <c r="A3090" t="s">
        <v>12</v>
      </c>
      <c r="B3090" t="s">
        <v>1130</v>
      </c>
      <c r="C3090">
        <v>83</v>
      </c>
      <c r="D3090" t="s">
        <v>1177</v>
      </c>
      <c r="E3090" t="s">
        <v>140</v>
      </c>
      <c r="F3090" t="s">
        <v>1012</v>
      </c>
      <c r="G3090" t="s">
        <v>140</v>
      </c>
    </row>
    <row r="3091" spans="1:7" x14ac:dyDescent="0.35">
      <c r="A3091" t="s">
        <v>12</v>
      </c>
      <c r="B3091" t="s">
        <v>1131</v>
      </c>
      <c r="C3091">
        <v>45</v>
      </c>
      <c r="D3091" t="s">
        <v>140</v>
      </c>
      <c r="E3091" t="s">
        <v>177</v>
      </c>
      <c r="F3091" t="s">
        <v>140</v>
      </c>
      <c r="G3091" t="s">
        <v>140</v>
      </c>
    </row>
    <row r="3092" spans="1:7" x14ac:dyDescent="0.35">
      <c r="A3092" t="s">
        <v>13</v>
      </c>
      <c r="B3092" t="s">
        <v>1130</v>
      </c>
      <c r="C3092">
        <v>95</v>
      </c>
      <c r="D3092" t="s">
        <v>177</v>
      </c>
      <c r="E3092" t="s">
        <v>140</v>
      </c>
      <c r="F3092" t="s">
        <v>140</v>
      </c>
      <c r="G3092" t="s">
        <v>140</v>
      </c>
    </row>
    <row r="3093" spans="1:7" x14ac:dyDescent="0.35">
      <c r="A3093" t="s">
        <v>13</v>
      </c>
      <c r="B3093" t="s">
        <v>1131</v>
      </c>
      <c r="C3093">
        <v>76</v>
      </c>
      <c r="D3093" t="s">
        <v>140</v>
      </c>
      <c r="E3093" t="s">
        <v>177</v>
      </c>
      <c r="F3093" t="s">
        <v>140</v>
      </c>
      <c r="G3093" t="s">
        <v>140</v>
      </c>
    </row>
    <row r="3094" spans="1:7" x14ac:dyDescent="0.35">
      <c r="A3094" t="s">
        <v>14</v>
      </c>
      <c r="B3094" t="s">
        <v>1130</v>
      </c>
      <c r="C3094">
        <v>112</v>
      </c>
      <c r="D3094" t="s">
        <v>177</v>
      </c>
      <c r="E3094" t="s">
        <v>140</v>
      </c>
      <c r="F3094" t="s">
        <v>140</v>
      </c>
      <c r="G3094" t="s">
        <v>140</v>
      </c>
    </row>
    <row r="3095" spans="1:7" x14ac:dyDescent="0.35">
      <c r="A3095" t="s">
        <v>14</v>
      </c>
      <c r="B3095" t="s">
        <v>1131</v>
      </c>
      <c r="C3095">
        <v>33</v>
      </c>
      <c r="D3095" t="s">
        <v>140</v>
      </c>
      <c r="E3095" t="s">
        <v>177</v>
      </c>
      <c r="F3095" t="s">
        <v>140</v>
      </c>
      <c r="G3095" t="s">
        <v>140</v>
      </c>
    </row>
    <row r="3096" spans="1:7" x14ac:dyDescent="0.35">
      <c r="A3096" t="s">
        <v>15</v>
      </c>
      <c r="B3096" t="s">
        <v>1130</v>
      </c>
      <c r="C3096">
        <v>123</v>
      </c>
      <c r="D3096" t="s">
        <v>177</v>
      </c>
      <c r="E3096" t="s">
        <v>140</v>
      </c>
      <c r="F3096" t="s">
        <v>140</v>
      </c>
      <c r="G3096" t="s">
        <v>140</v>
      </c>
    </row>
    <row r="3097" spans="1:7" x14ac:dyDescent="0.35">
      <c r="A3097" t="s">
        <v>15</v>
      </c>
      <c r="B3097" t="s">
        <v>1131</v>
      </c>
      <c r="C3097">
        <v>32</v>
      </c>
      <c r="D3097" t="s">
        <v>140</v>
      </c>
      <c r="E3097" t="s">
        <v>177</v>
      </c>
      <c r="F3097" t="s">
        <v>140</v>
      </c>
      <c r="G3097" t="s">
        <v>140</v>
      </c>
    </row>
    <row r="3098" spans="1:7" x14ac:dyDescent="0.35">
      <c r="A3098" t="s">
        <v>16</v>
      </c>
      <c r="B3098" t="s">
        <v>1130</v>
      </c>
      <c r="C3098">
        <v>160</v>
      </c>
      <c r="D3098" t="s">
        <v>1178</v>
      </c>
      <c r="E3098" t="s">
        <v>140</v>
      </c>
      <c r="F3098" t="s">
        <v>140</v>
      </c>
      <c r="G3098" t="s">
        <v>1008</v>
      </c>
    </row>
    <row r="3099" spans="1:7" x14ac:dyDescent="0.35">
      <c r="A3099" t="s">
        <v>16</v>
      </c>
      <c r="B3099" t="s">
        <v>1131</v>
      </c>
      <c r="C3099">
        <v>27</v>
      </c>
      <c r="D3099" t="s">
        <v>140</v>
      </c>
      <c r="E3099" t="s">
        <v>177</v>
      </c>
      <c r="F3099" t="s">
        <v>140</v>
      </c>
      <c r="G3099" t="s">
        <v>140</v>
      </c>
    </row>
    <row r="3100" spans="1:7" x14ac:dyDescent="0.35">
      <c r="A3100" t="s">
        <v>17</v>
      </c>
      <c r="B3100" t="s">
        <v>1130</v>
      </c>
      <c r="C3100">
        <v>153</v>
      </c>
      <c r="D3100" t="s">
        <v>177</v>
      </c>
      <c r="E3100" t="s">
        <v>140</v>
      </c>
      <c r="F3100" t="s">
        <v>140</v>
      </c>
      <c r="G3100" t="s">
        <v>140</v>
      </c>
    </row>
    <row r="3101" spans="1:7" x14ac:dyDescent="0.35">
      <c r="A3101" t="s">
        <v>17</v>
      </c>
      <c r="B3101" t="s">
        <v>1131</v>
      </c>
      <c r="C3101">
        <v>14</v>
      </c>
      <c r="D3101" t="s">
        <v>140</v>
      </c>
      <c r="E3101" t="s">
        <v>177</v>
      </c>
      <c r="F3101" t="s">
        <v>140</v>
      </c>
      <c r="G3101" t="s">
        <v>140</v>
      </c>
    </row>
    <row r="3102" spans="1:7" x14ac:dyDescent="0.35">
      <c r="A3102" t="s">
        <v>18</v>
      </c>
      <c r="B3102" t="s">
        <v>1130</v>
      </c>
      <c r="C3102">
        <v>138</v>
      </c>
      <c r="D3102" t="s">
        <v>1179</v>
      </c>
      <c r="E3102" t="s">
        <v>140</v>
      </c>
      <c r="F3102" t="s">
        <v>1014</v>
      </c>
      <c r="G3102" t="s">
        <v>140</v>
      </c>
    </row>
    <row r="3103" spans="1:7" x14ac:dyDescent="0.35">
      <c r="A3103" t="s">
        <v>18</v>
      </c>
      <c r="B3103" t="s">
        <v>1131</v>
      </c>
      <c r="C3103">
        <v>43</v>
      </c>
      <c r="D3103" t="s">
        <v>140</v>
      </c>
      <c r="E3103" t="s">
        <v>177</v>
      </c>
      <c r="F3103" t="s">
        <v>140</v>
      </c>
      <c r="G3103" t="s">
        <v>140</v>
      </c>
    </row>
    <row r="3104" spans="1:7" x14ac:dyDescent="0.35">
      <c r="A3104" t="s">
        <v>19</v>
      </c>
      <c r="B3104" t="s">
        <v>1130</v>
      </c>
      <c r="C3104">
        <v>145</v>
      </c>
      <c r="D3104" t="s">
        <v>1180</v>
      </c>
      <c r="E3104" t="s">
        <v>140</v>
      </c>
      <c r="F3104" t="s">
        <v>1063</v>
      </c>
      <c r="G3104" t="s">
        <v>140</v>
      </c>
    </row>
    <row r="3105" spans="1:7" x14ac:dyDescent="0.35">
      <c r="A3105" t="s">
        <v>19</v>
      </c>
      <c r="B3105" t="s">
        <v>1131</v>
      </c>
      <c r="C3105">
        <v>41</v>
      </c>
      <c r="D3105" t="s">
        <v>140</v>
      </c>
      <c r="E3105" t="s">
        <v>177</v>
      </c>
      <c r="F3105" t="s">
        <v>140</v>
      </c>
      <c r="G3105" t="s">
        <v>140</v>
      </c>
    </row>
    <row r="3106" spans="1:7" x14ac:dyDescent="0.35">
      <c r="A3106" t="s">
        <v>20</v>
      </c>
      <c r="B3106" t="s">
        <v>1130</v>
      </c>
      <c r="C3106">
        <v>86</v>
      </c>
      <c r="D3106" t="s">
        <v>177</v>
      </c>
      <c r="E3106" t="s">
        <v>140</v>
      </c>
      <c r="F3106" t="s">
        <v>140</v>
      </c>
      <c r="G3106" t="s">
        <v>140</v>
      </c>
    </row>
    <row r="3107" spans="1:7" x14ac:dyDescent="0.35">
      <c r="A3107" t="s">
        <v>20</v>
      </c>
      <c r="B3107" t="s">
        <v>1131</v>
      </c>
      <c r="C3107">
        <v>84</v>
      </c>
      <c r="D3107" t="s">
        <v>140</v>
      </c>
      <c r="E3107" t="s">
        <v>177</v>
      </c>
      <c r="F3107" t="s">
        <v>140</v>
      </c>
      <c r="G3107" t="s">
        <v>140</v>
      </c>
    </row>
    <row r="3108" spans="1:7" x14ac:dyDescent="0.35">
      <c r="A3108" t="s">
        <v>21</v>
      </c>
      <c r="B3108" t="s">
        <v>1130</v>
      </c>
      <c r="C3108">
        <v>66</v>
      </c>
      <c r="D3108" t="s">
        <v>177</v>
      </c>
      <c r="E3108" t="s">
        <v>140</v>
      </c>
      <c r="F3108" t="s">
        <v>140</v>
      </c>
      <c r="G3108" t="s">
        <v>140</v>
      </c>
    </row>
    <row r="3109" spans="1:7" x14ac:dyDescent="0.35">
      <c r="A3109" t="s">
        <v>21</v>
      </c>
      <c r="B3109" t="s">
        <v>1131</v>
      </c>
      <c r="C3109">
        <v>92</v>
      </c>
      <c r="D3109" t="s">
        <v>140</v>
      </c>
      <c r="E3109" t="s">
        <v>177</v>
      </c>
      <c r="F3109" t="s">
        <v>140</v>
      </c>
      <c r="G3109" t="s">
        <v>140</v>
      </c>
    </row>
    <row r="3110" spans="1:7" x14ac:dyDescent="0.35">
      <c r="A3110" t="s">
        <v>22</v>
      </c>
      <c r="B3110" t="s">
        <v>1130</v>
      </c>
      <c r="C3110">
        <v>163</v>
      </c>
      <c r="D3110" t="s">
        <v>177</v>
      </c>
      <c r="E3110" t="s">
        <v>140</v>
      </c>
      <c r="F3110" t="s">
        <v>140</v>
      </c>
      <c r="G3110" t="s">
        <v>140</v>
      </c>
    </row>
    <row r="3111" spans="1:7" x14ac:dyDescent="0.35">
      <c r="A3111" t="s">
        <v>22</v>
      </c>
      <c r="B3111" t="s">
        <v>1131</v>
      </c>
      <c r="C3111">
        <v>16</v>
      </c>
      <c r="D3111" t="s">
        <v>140</v>
      </c>
      <c r="E3111" t="s">
        <v>177</v>
      </c>
      <c r="F3111" t="s">
        <v>140</v>
      </c>
      <c r="G3111" t="s">
        <v>140</v>
      </c>
    </row>
    <row r="3112" spans="1:7" x14ac:dyDescent="0.35">
      <c r="A3112" t="s">
        <v>23</v>
      </c>
      <c r="B3112" t="s">
        <v>1130</v>
      </c>
      <c r="C3112">
        <v>102</v>
      </c>
      <c r="D3112" t="s">
        <v>177</v>
      </c>
      <c r="E3112" t="s">
        <v>140</v>
      </c>
      <c r="F3112" t="s">
        <v>140</v>
      </c>
      <c r="G3112" t="s">
        <v>140</v>
      </c>
    </row>
    <row r="3113" spans="1:7" x14ac:dyDescent="0.35">
      <c r="A3113" t="s">
        <v>23</v>
      </c>
      <c r="B3113" t="s">
        <v>1131</v>
      </c>
      <c r="C3113">
        <v>59</v>
      </c>
      <c r="D3113" t="s">
        <v>140</v>
      </c>
      <c r="E3113" t="s">
        <v>177</v>
      </c>
      <c r="F3113" t="s">
        <v>140</v>
      </c>
      <c r="G3113" t="s">
        <v>140</v>
      </c>
    </row>
    <row r="3114" spans="1:7" x14ac:dyDescent="0.35">
      <c r="A3114" t="s">
        <v>24</v>
      </c>
      <c r="B3114" t="s">
        <v>1130</v>
      </c>
      <c r="C3114">
        <v>139</v>
      </c>
      <c r="D3114" t="s">
        <v>1180</v>
      </c>
      <c r="E3114" t="s">
        <v>140</v>
      </c>
      <c r="F3114" t="s">
        <v>1022</v>
      </c>
      <c r="G3114" t="s">
        <v>1012</v>
      </c>
    </row>
    <row r="3115" spans="1:7" x14ac:dyDescent="0.35">
      <c r="A3115" t="s">
        <v>24</v>
      </c>
      <c r="B3115" t="s">
        <v>1131</v>
      </c>
      <c r="C3115">
        <v>26</v>
      </c>
      <c r="D3115" t="s">
        <v>140</v>
      </c>
      <c r="E3115" t="s">
        <v>177</v>
      </c>
      <c r="F3115" t="s">
        <v>140</v>
      </c>
      <c r="G3115" t="s">
        <v>140</v>
      </c>
    </row>
    <row r="3116" spans="1:7" x14ac:dyDescent="0.35">
      <c r="A3116" t="s">
        <v>25</v>
      </c>
      <c r="B3116" t="s">
        <v>1130</v>
      </c>
      <c r="C3116">
        <v>157</v>
      </c>
      <c r="D3116" t="s">
        <v>177</v>
      </c>
      <c r="E3116" t="s">
        <v>140</v>
      </c>
      <c r="F3116" t="s">
        <v>140</v>
      </c>
      <c r="G3116" t="s">
        <v>140</v>
      </c>
    </row>
    <row r="3117" spans="1:7" x14ac:dyDescent="0.35">
      <c r="A3117" t="s">
        <v>25</v>
      </c>
      <c r="B3117" t="s">
        <v>1131</v>
      </c>
      <c r="C3117">
        <v>19</v>
      </c>
      <c r="D3117" t="s">
        <v>140</v>
      </c>
      <c r="E3117" t="s">
        <v>177</v>
      </c>
      <c r="F3117" t="s">
        <v>140</v>
      </c>
      <c r="G3117" t="s">
        <v>140</v>
      </c>
    </row>
    <row r="3118" spans="1:7" x14ac:dyDescent="0.35">
      <c r="A3118" t="s">
        <v>26</v>
      </c>
      <c r="B3118" t="s">
        <v>1130</v>
      </c>
      <c r="C3118">
        <v>126</v>
      </c>
      <c r="D3118" t="s">
        <v>177</v>
      </c>
      <c r="E3118" t="s">
        <v>140</v>
      </c>
      <c r="F3118" t="s">
        <v>140</v>
      </c>
      <c r="G3118" t="s">
        <v>140</v>
      </c>
    </row>
    <row r="3119" spans="1:7" x14ac:dyDescent="0.35">
      <c r="A3119" t="s">
        <v>26</v>
      </c>
      <c r="B3119" t="s">
        <v>1131</v>
      </c>
      <c r="C3119">
        <v>45</v>
      </c>
      <c r="D3119" t="s">
        <v>140</v>
      </c>
      <c r="E3119" t="s">
        <v>177</v>
      </c>
      <c r="F3119" t="s">
        <v>140</v>
      </c>
      <c r="G3119" t="s">
        <v>140</v>
      </c>
    </row>
    <row r="3120" spans="1:7" x14ac:dyDescent="0.35">
      <c r="A3120" t="s">
        <v>27</v>
      </c>
      <c r="B3120" t="s">
        <v>1130</v>
      </c>
      <c r="C3120">
        <v>165</v>
      </c>
      <c r="D3120" t="s">
        <v>177</v>
      </c>
      <c r="E3120" t="s">
        <v>140</v>
      </c>
      <c r="F3120" t="s">
        <v>140</v>
      </c>
      <c r="G3120" t="s">
        <v>140</v>
      </c>
    </row>
    <row r="3121" spans="1:7" x14ac:dyDescent="0.35">
      <c r="A3121" t="s">
        <v>27</v>
      </c>
      <c r="B3121" t="s">
        <v>1131</v>
      </c>
      <c r="C3121">
        <v>26</v>
      </c>
      <c r="D3121" t="s">
        <v>140</v>
      </c>
      <c r="E3121" t="s">
        <v>177</v>
      </c>
      <c r="F3121" t="s">
        <v>140</v>
      </c>
      <c r="G3121" t="s">
        <v>140</v>
      </c>
    </row>
    <row r="3122" spans="1:7" x14ac:dyDescent="0.35">
      <c r="A3122" t="s">
        <v>28</v>
      </c>
      <c r="B3122" t="s">
        <v>1130</v>
      </c>
      <c r="C3122">
        <v>139</v>
      </c>
      <c r="D3122" t="s">
        <v>177</v>
      </c>
      <c r="E3122" t="s">
        <v>140</v>
      </c>
      <c r="F3122" t="s">
        <v>140</v>
      </c>
      <c r="G3122" t="s">
        <v>140</v>
      </c>
    </row>
    <row r="3123" spans="1:7" x14ac:dyDescent="0.35">
      <c r="A3123" t="s">
        <v>28</v>
      </c>
      <c r="B3123" t="s">
        <v>1131</v>
      </c>
      <c r="C3123">
        <v>26</v>
      </c>
      <c r="D3123" t="s">
        <v>140</v>
      </c>
      <c r="E3123" t="s">
        <v>177</v>
      </c>
      <c r="F3123" t="s">
        <v>140</v>
      </c>
      <c r="G3123" t="s">
        <v>140</v>
      </c>
    </row>
    <row r="3124" spans="1:7" x14ac:dyDescent="0.35">
      <c r="A3124" t="s">
        <v>29</v>
      </c>
      <c r="B3124" t="s">
        <v>1130</v>
      </c>
      <c r="C3124">
        <v>170</v>
      </c>
      <c r="D3124" t="s">
        <v>1178</v>
      </c>
      <c r="E3124" t="s">
        <v>140</v>
      </c>
      <c r="F3124" t="s">
        <v>140</v>
      </c>
      <c r="G3124" t="s">
        <v>1008</v>
      </c>
    </row>
    <row r="3125" spans="1:7" x14ac:dyDescent="0.35">
      <c r="A3125" t="s">
        <v>29</v>
      </c>
      <c r="B3125" t="s">
        <v>1131</v>
      </c>
      <c r="C3125">
        <v>20</v>
      </c>
      <c r="D3125" t="s">
        <v>140</v>
      </c>
      <c r="E3125" t="s">
        <v>177</v>
      </c>
      <c r="F3125" t="s">
        <v>140</v>
      </c>
      <c r="G3125" t="s">
        <v>140</v>
      </c>
    </row>
    <row r="3126" spans="1:7" x14ac:dyDescent="0.35">
      <c r="A3126" t="s">
        <v>30</v>
      </c>
      <c r="B3126" t="s">
        <v>1130</v>
      </c>
      <c r="C3126">
        <v>164</v>
      </c>
      <c r="D3126" t="s">
        <v>177</v>
      </c>
      <c r="E3126" t="s">
        <v>140</v>
      </c>
      <c r="F3126" t="s">
        <v>140</v>
      </c>
      <c r="G3126" t="s">
        <v>140</v>
      </c>
    </row>
    <row r="3127" spans="1:7" x14ac:dyDescent="0.35">
      <c r="A3127" t="s">
        <v>30</v>
      </c>
      <c r="B3127" t="s">
        <v>1131</v>
      </c>
      <c r="C3127">
        <v>22</v>
      </c>
      <c r="D3127" t="s">
        <v>140</v>
      </c>
      <c r="E3127" t="s">
        <v>177</v>
      </c>
      <c r="F3127" t="s">
        <v>140</v>
      </c>
      <c r="G3127" t="s">
        <v>140</v>
      </c>
    </row>
    <row r="3128" spans="1:7" x14ac:dyDescent="0.35">
      <c r="A3128" t="s">
        <v>31</v>
      </c>
      <c r="B3128" t="s">
        <v>1130</v>
      </c>
      <c r="C3128">
        <v>98</v>
      </c>
      <c r="D3128" t="s">
        <v>177</v>
      </c>
      <c r="E3128" t="s">
        <v>140</v>
      </c>
      <c r="F3128" t="s">
        <v>140</v>
      </c>
      <c r="G3128" t="s">
        <v>140</v>
      </c>
    </row>
    <row r="3129" spans="1:7" x14ac:dyDescent="0.35">
      <c r="A3129" t="s">
        <v>31</v>
      </c>
      <c r="B3129" t="s">
        <v>1131</v>
      </c>
      <c r="C3129">
        <v>78</v>
      </c>
      <c r="D3129" t="s">
        <v>140</v>
      </c>
      <c r="E3129" t="s">
        <v>177</v>
      </c>
      <c r="F3129" t="s">
        <v>140</v>
      </c>
      <c r="G3129" t="s">
        <v>140</v>
      </c>
    </row>
    <row r="3130" spans="1:7" x14ac:dyDescent="0.35">
      <c r="A3130" t="s">
        <v>32</v>
      </c>
      <c r="B3130" t="s">
        <v>1130</v>
      </c>
      <c r="C3130">
        <v>3164</v>
      </c>
      <c r="D3130" t="s">
        <v>1178</v>
      </c>
      <c r="E3130" t="s">
        <v>140</v>
      </c>
      <c r="F3130" t="s">
        <v>1022</v>
      </c>
      <c r="G3130" t="s">
        <v>1022</v>
      </c>
    </row>
    <row r="3131" spans="1:7" x14ac:dyDescent="0.35">
      <c r="A3131" t="s">
        <v>32</v>
      </c>
      <c r="B3131" t="s">
        <v>1131</v>
      </c>
      <c r="C3131">
        <v>926</v>
      </c>
      <c r="D3131" t="s">
        <v>140</v>
      </c>
      <c r="E3131" t="s">
        <v>177</v>
      </c>
      <c r="F3131" t="s">
        <v>140</v>
      </c>
      <c r="G3131" t="s">
        <v>140</v>
      </c>
    </row>
    <row r="3133" spans="1:7" x14ac:dyDescent="0.35">
      <c r="A3133" t="s">
        <v>1181</v>
      </c>
    </row>
    <row r="3134" spans="1:7" x14ac:dyDescent="0.35">
      <c r="A3134" t="s">
        <v>2</v>
      </c>
      <c r="B3134" t="s">
        <v>1150</v>
      </c>
      <c r="C3134" t="s">
        <v>3</v>
      </c>
      <c r="D3134" t="s">
        <v>85</v>
      </c>
      <c r="E3134" t="s">
        <v>86</v>
      </c>
      <c r="F3134" t="s">
        <v>136</v>
      </c>
      <c r="G3134" t="s">
        <v>1133</v>
      </c>
    </row>
    <row r="3135" spans="1:7" x14ac:dyDescent="0.35">
      <c r="A3135" t="s">
        <v>8</v>
      </c>
      <c r="B3135" t="s">
        <v>1151</v>
      </c>
      <c r="C3135">
        <v>98</v>
      </c>
      <c r="D3135" t="s">
        <v>666</v>
      </c>
      <c r="E3135" t="s">
        <v>667</v>
      </c>
      <c r="F3135" t="s">
        <v>140</v>
      </c>
      <c r="G3135" t="s">
        <v>140</v>
      </c>
    </row>
    <row r="3136" spans="1:7" x14ac:dyDescent="0.35">
      <c r="A3136" t="s">
        <v>8</v>
      </c>
      <c r="B3136" t="s">
        <v>1152</v>
      </c>
      <c r="C3136">
        <v>40</v>
      </c>
      <c r="D3136" t="s">
        <v>454</v>
      </c>
      <c r="E3136" t="s">
        <v>455</v>
      </c>
      <c r="F3136" t="s">
        <v>140</v>
      </c>
      <c r="G3136" t="s">
        <v>140</v>
      </c>
    </row>
    <row r="3137" spans="1:7" x14ac:dyDescent="0.35">
      <c r="A3137" t="s">
        <v>8</v>
      </c>
      <c r="B3137" t="s">
        <v>339</v>
      </c>
      <c r="C3137">
        <v>12</v>
      </c>
      <c r="D3137" t="s">
        <v>896</v>
      </c>
      <c r="E3137" t="s">
        <v>895</v>
      </c>
      <c r="F3137" t="s">
        <v>140</v>
      </c>
      <c r="G3137" t="s">
        <v>140</v>
      </c>
    </row>
    <row r="3138" spans="1:7" x14ac:dyDescent="0.35">
      <c r="A3138" t="s">
        <v>9</v>
      </c>
      <c r="B3138" t="s">
        <v>1151</v>
      </c>
      <c r="C3138">
        <v>103</v>
      </c>
      <c r="D3138" t="s">
        <v>787</v>
      </c>
      <c r="E3138" t="s">
        <v>788</v>
      </c>
      <c r="F3138" t="s">
        <v>140</v>
      </c>
      <c r="G3138" t="s">
        <v>140</v>
      </c>
    </row>
    <row r="3139" spans="1:7" x14ac:dyDescent="0.35">
      <c r="A3139" t="s">
        <v>9</v>
      </c>
      <c r="B3139" t="s">
        <v>1152</v>
      </c>
      <c r="C3139">
        <v>64</v>
      </c>
      <c r="D3139" t="s">
        <v>404</v>
      </c>
      <c r="E3139" t="s">
        <v>405</v>
      </c>
      <c r="F3139" t="s">
        <v>140</v>
      </c>
      <c r="G3139" t="s">
        <v>140</v>
      </c>
    </row>
    <row r="3140" spans="1:7" x14ac:dyDescent="0.35">
      <c r="A3140" t="s">
        <v>9</v>
      </c>
      <c r="B3140" t="s">
        <v>339</v>
      </c>
      <c r="C3140">
        <v>11</v>
      </c>
      <c r="D3140" t="s">
        <v>477</v>
      </c>
      <c r="E3140" t="s">
        <v>476</v>
      </c>
      <c r="F3140" t="s">
        <v>140</v>
      </c>
      <c r="G3140" t="s">
        <v>140</v>
      </c>
    </row>
    <row r="3141" spans="1:7" x14ac:dyDescent="0.35">
      <c r="A3141" t="s">
        <v>10</v>
      </c>
      <c r="B3141" t="s">
        <v>1151</v>
      </c>
      <c r="C3141">
        <v>107</v>
      </c>
      <c r="D3141" t="s">
        <v>1123</v>
      </c>
      <c r="E3141" t="s">
        <v>1045</v>
      </c>
      <c r="F3141" t="s">
        <v>140</v>
      </c>
      <c r="G3141" t="s">
        <v>140</v>
      </c>
    </row>
    <row r="3142" spans="1:7" x14ac:dyDescent="0.35">
      <c r="A3142" t="s">
        <v>10</v>
      </c>
      <c r="B3142" t="s">
        <v>1152</v>
      </c>
      <c r="C3142">
        <v>63</v>
      </c>
      <c r="D3142" t="s">
        <v>1111</v>
      </c>
      <c r="E3142" t="s">
        <v>1067</v>
      </c>
      <c r="F3142" t="s">
        <v>140</v>
      </c>
      <c r="G3142" t="s">
        <v>140</v>
      </c>
    </row>
    <row r="3143" spans="1:7" x14ac:dyDescent="0.35">
      <c r="A3143" t="s">
        <v>10</v>
      </c>
      <c r="B3143" t="s">
        <v>339</v>
      </c>
      <c r="C3143">
        <v>6</v>
      </c>
      <c r="D3143" t="s">
        <v>177</v>
      </c>
      <c r="E3143" t="s">
        <v>140</v>
      </c>
      <c r="F3143" t="s">
        <v>140</v>
      </c>
      <c r="G3143" t="s">
        <v>140</v>
      </c>
    </row>
    <row r="3144" spans="1:7" x14ac:dyDescent="0.35">
      <c r="A3144" t="s">
        <v>11</v>
      </c>
      <c r="B3144" t="s">
        <v>1151</v>
      </c>
      <c r="C3144">
        <v>113</v>
      </c>
      <c r="D3144" t="s">
        <v>94</v>
      </c>
      <c r="E3144" t="s">
        <v>93</v>
      </c>
      <c r="F3144" t="s">
        <v>140</v>
      </c>
      <c r="G3144" t="s">
        <v>140</v>
      </c>
    </row>
    <row r="3145" spans="1:7" x14ac:dyDescent="0.35">
      <c r="A3145" t="s">
        <v>11</v>
      </c>
      <c r="B3145" t="s">
        <v>1152</v>
      </c>
      <c r="C3145">
        <v>51</v>
      </c>
      <c r="D3145" t="s">
        <v>640</v>
      </c>
      <c r="E3145" t="s">
        <v>641</v>
      </c>
      <c r="F3145" t="s">
        <v>140</v>
      </c>
      <c r="G3145" t="s">
        <v>140</v>
      </c>
    </row>
    <row r="3146" spans="1:7" x14ac:dyDescent="0.35">
      <c r="A3146" t="s">
        <v>11</v>
      </c>
      <c r="B3146" t="s">
        <v>339</v>
      </c>
      <c r="C3146">
        <v>14</v>
      </c>
      <c r="D3146" t="s">
        <v>1120</v>
      </c>
      <c r="E3146" t="s">
        <v>950</v>
      </c>
      <c r="F3146" t="s">
        <v>140</v>
      </c>
      <c r="G3146" t="s">
        <v>140</v>
      </c>
    </row>
    <row r="3147" spans="1:7" x14ac:dyDescent="0.35">
      <c r="A3147" t="s">
        <v>12</v>
      </c>
      <c r="B3147" t="s">
        <v>1151</v>
      </c>
      <c r="C3147">
        <v>76</v>
      </c>
      <c r="D3147" t="s">
        <v>429</v>
      </c>
      <c r="E3147" t="s">
        <v>980</v>
      </c>
      <c r="F3147" t="s">
        <v>1063</v>
      </c>
      <c r="G3147" t="s">
        <v>140</v>
      </c>
    </row>
    <row r="3148" spans="1:7" x14ac:dyDescent="0.35">
      <c r="A3148" t="s">
        <v>12</v>
      </c>
      <c r="B3148" t="s">
        <v>1152</v>
      </c>
      <c r="C3148">
        <v>37</v>
      </c>
      <c r="D3148" t="s">
        <v>878</v>
      </c>
      <c r="E3148" t="s">
        <v>879</v>
      </c>
      <c r="F3148" t="s">
        <v>140</v>
      </c>
      <c r="G3148" t="s">
        <v>140</v>
      </c>
    </row>
    <row r="3149" spans="1:7" x14ac:dyDescent="0.35">
      <c r="A3149" t="s">
        <v>12</v>
      </c>
      <c r="B3149" t="s">
        <v>339</v>
      </c>
      <c r="C3149">
        <v>15</v>
      </c>
      <c r="D3149" t="s">
        <v>362</v>
      </c>
      <c r="E3149" t="s">
        <v>363</v>
      </c>
      <c r="F3149" t="s">
        <v>140</v>
      </c>
      <c r="G3149" t="s">
        <v>140</v>
      </c>
    </row>
    <row r="3150" spans="1:7" x14ac:dyDescent="0.35">
      <c r="A3150" t="s">
        <v>13</v>
      </c>
      <c r="B3150" t="s">
        <v>1151</v>
      </c>
      <c r="C3150">
        <v>122</v>
      </c>
      <c r="D3150" t="s">
        <v>448</v>
      </c>
      <c r="E3150" t="s">
        <v>449</v>
      </c>
      <c r="F3150" t="s">
        <v>140</v>
      </c>
      <c r="G3150" t="s">
        <v>140</v>
      </c>
    </row>
    <row r="3151" spans="1:7" x14ac:dyDescent="0.35">
      <c r="A3151" t="s">
        <v>13</v>
      </c>
      <c r="B3151" t="s">
        <v>1152</v>
      </c>
      <c r="C3151">
        <v>37</v>
      </c>
      <c r="D3151" t="s">
        <v>823</v>
      </c>
      <c r="E3151" t="s">
        <v>786</v>
      </c>
      <c r="F3151" t="s">
        <v>140</v>
      </c>
      <c r="G3151" t="s">
        <v>140</v>
      </c>
    </row>
    <row r="3152" spans="1:7" x14ac:dyDescent="0.35">
      <c r="A3152" t="s">
        <v>13</v>
      </c>
      <c r="B3152" t="s">
        <v>339</v>
      </c>
      <c r="C3152">
        <v>12</v>
      </c>
      <c r="D3152" t="s">
        <v>618</v>
      </c>
      <c r="E3152" t="s">
        <v>617</v>
      </c>
      <c r="F3152" t="s">
        <v>140</v>
      </c>
      <c r="G3152" t="s">
        <v>140</v>
      </c>
    </row>
    <row r="3153" spans="1:7" x14ac:dyDescent="0.35">
      <c r="A3153" t="s">
        <v>14</v>
      </c>
      <c r="B3153" t="s">
        <v>1151</v>
      </c>
      <c r="C3153">
        <v>85</v>
      </c>
      <c r="D3153" t="s">
        <v>653</v>
      </c>
      <c r="E3153" t="s">
        <v>654</v>
      </c>
      <c r="F3153" t="s">
        <v>140</v>
      </c>
      <c r="G3153" t="s">
        <v>140</v>
      </c>
    </row>
    <row r="3154" spans="1:7" x14ac:dyDescent="0.35">
      <c r="A3154" t="s">
        <v>14</v>
      </c>
      <c r="B3154" t="s">
        <v>1152</v>
      </c>
      <c r="C3154">
        <v>51</v>
      </c>
      <c r="D3154" t="s">
        <v>454</v>
      </c>
      <c r="E3154" t="s">
        <v>455</v>
      </c>
      <c r="F3154" t="s">
        <v>140</v>
      </c>
      <c r="G3154" t="s">
        <v>140</v>
      </c>
    </row>
    <row r="3155" spans="1:7" x14ac:dyDescent="0.35">
      <c r="A3155" t="s">
        <v>14</v>
      </c>
      <c r="B3155" t="s">
        <v>339</v>
      </c>
      <c r="C3155">
        <v>9</v>
      </c>
      <c r="D3155" t="s">
        <v>958</v>
      </c>
      <c r="E3155" t="s">
        <v>959</v>
      </c>
      <c r="F3155" t="s">
        <v>140</v>
      </c>
      <c r="G3155" t="s">
        <v>140</v>
      </c>
    </row>
    <row r="3156" spans="1:7" x14ac:dyDescent="0.35">
      <c r="A3156" t="s">
        <v>15</v>
      </c>
      <c r="B3156" t="s">
        <v>1151</v>
      </c>
      <c r="C3156">
        <v>101</v>
      </c>
      <c r="D3156" t="s">
        <v>1162</v>
      </c>
      <c r="E3156" t="s">
        <v>1139</v>
      </c>
      <c r="F3156" t="s">
        <v>140</v>
      </c>
      <c r="G3156" t="s">
        <v>140</v>
      </c>
    </row>
    <row r="3157" spans="1:7" x14ac:dyDescent="0.35">
      <c r="A3157" t="s">
        <v>15</v>
      </c>
      <c r="B3157" t="s">
        <v>1152</v>
      </c>
      <c r="C3157">
        <v>47</v>
      </c>
      <c r="D3157" t="s">
        <v>361</v>
      </c>
      <c r="E3157" t="s">
        <v>360</v>
      </c>
      <c r="F3157" t="s">
        <v>140</v>
      </c>
      <c r="G3157" t="s">
        <v>140</v>
      </c>
    </row>
    <row r="3158" spans="1:7" x14ac:dyDescent="0.35">
      <c r="A3158" t="s">
        <v>15</v>
      </c>
      <c r="B3158" t="s">
        <v>339</v>
      </c>
      <c r="C3158">
        <v>7</v>
      </c>
      <c r="D3158" t="s">
        <v>472</v>
      </c>
      <c r="E3158" t="s">
        <v>471</v>
      </c>
      <c r="F3158" t="s">
        <v>140</v>
      </c>
      <c r="G3158" t="s">
        <v>140</v>
      </c>
    </row>
    <row r="3159" spans="1:7" x14ac:dyDescent="0.35">
      <c r="A3159" t="s">
        <v>16</v>
      </c>
      <c r="B3159" t="s">
        <v>1151</v>
      </c>
      <c r="C3159">
        <v>109</v>
      </c>
      <c r="D3159" t="s">
        <v>1138</v>
      </c>
      <c r="E3159" t="s">
        <v>1154</v>
      </c>
      <c r="F3159" t="s">
        <v>140</v>
      </c>
      <c r="G3159" t="s">
        <v>1016</v>
      </c>
    </row>
    <row r="3160" spans="1:7" x14ac:dyDescent="0.35">
      <c r="A3160" t="s">
        <v>16</v>
      </c>
      <c r="B3160" t="s">
        <v>1152</v>
      </c>
      <c r="C3160">
        <v>60</v>
      </c>
      <c r="D3160" t="s">
        <v>122</v>
      </c>
      <c r="E3160" t="s">
        <v>121</v>
      </c>
      <c r="F3160" t="s">
        <v>140</v>
      </c>
      <c r="G3160" t="s">
        <v>140</v>
      </c>
    </row>
    <row r="3161" spans="1:7" x14ac:dyDescent="0.35">
      <c r="A3161" t="s">
        <v>16</v>
      </c>
      <c r="B3161" t="s">
        <v>339</v>
      </c>
      <c r="C3161">
        <v>18</v>
      </c>
      <c r="D3161" t="s">
        <v>885</v>
      </c>
      <c r="E3161" t="s">
        <v>886</v>
      </c>
      <c r="F3161" t="s">
        <v>140</v>
      </c>
      <c r="G3161" t="s">
        <v>140</v>
      </c>
    </row>
    <row r="3162" spans="1:7" x14ac:dyDescent="0.35">
      <c r="A3162" t="s">
        <v>17</v>
      </c>
      <c r="B3162" t="s">
        <v>1151</v>
      </c>
      <c r="C3162">
        <v>104</v>
      </c>
      <c r="D3162" t="s">
        <v>1120</v>
      </c>
      <c r="E3162" t="s">
        <v>950</v>
      </c>
      <c r="F3162" t="s">
        <v>140</v>
      </c>
      <c r="G3162" t="s">
        <v>140</v>
      </c>
    </row>
    <row r="3163" spans="1:7" x14ac:dyDescent="0.35">
      <c r="A3163" t="s">
        <v>17</v>
      </c>
      <c r="B3163" t="s">
        <v>1152</v>
      </c>
      <c r="C3163">
        <v>51</v>
      </c>
      <c r="D3163" t="s">
        <v>669</v>
      </c>
      <c r="E3163" t="s">
        <v>668</v>
      </c>
      <c r="F3163" t="s">
        <v>140</v>
      </c>
      <c r="G3163" t="s">
        <v>140</v>
      </c>
    </row>
    <row r="3164" spans="1:7" x14ac:dyDescent="0.35">
      <c r="A3164" t="s">
        <v>17</v>
      </c>
      <c r="B3164" t="s">
        <v>339</v>
      </c>
      <c r="C3164">
        <v>12</v>
      </c>
      <c r="D3164" t="s">
        <v>680</v>
      </c>
      <c r="E3164" t="s">
        <v>681</v>
      </c>
      <c r="F3164" t="s">
        <v>140</v>
      </c>
      <c r="G3164" t="s">
        <v>140</v>
      </c>
    </row>
    <row r="3165" spans="1:7" x14ac:dyDescent="0.35">
      <c r="A3165" t="s">
        <v>18</v>
      </c>
      <c r="B3165" t="s">
        <v>1151</v>
      </c>
      <c r="C3165">
        <v>124</v>
      </c>
      <c r="D3165" t="s">
        <v>44</v>
      </c>
      <c r="E3165" t="s">
        <v>45</v>
      </c>
      <c r="F3165" t="s">
        <v>140</v>
      </c>
      <c r="G3165" t="s">
        <v>140</v>
      </c>
    </row>
    <row r="3166" spans="1:7" x14ac:dyDescent="0.35">
      <c r="A3166" t="s">
        <v>18</v>
      </c>
      <c r="B3166" t="s">
        <v>1152</v>
      </c>
      <c r="C3166">
        <v>45</v>
      </c>
      <c r="D3166" t="s">
        <v>713</v>
      </c>
      <c r="E3166" t="s">
        <v>751</v>
      </c>
      <c r="F3166" t="s">
        <v>1043</v>
      </c>
      <c r="G3166" t="s">
        <v>140</v>
      </c>
    </row>
    <row r="3167" spans="1:7" x14ac:dyDescent="0.35">
      <c r="A3167" t="s">
        <v>18</v>
      </c>
      <c r="B3167" t="s">
        <v>339</v>
      </c>
      <c r="C3167">
        <v>12</v>
      </c>
      <c r="D3167" t="s">
        <v>426</v>
      </c>
      <c r="E3167" t="s">
        <v>427</v>
      </c>
      <c r="F3167" t="s">
        <v>140</v>
      </c>
      <c r="G3167" t="s">
        <v>140</v>
      </c>
    </row>
    <row r="3168" spans="1:7" x14ac:dyDescent="0.35">
      <c r="A3168" t="s">
        <v>19</v>
      </c>
      <c r="B3168" t="s">
        <v>1151</v>
      </c>
      <c r="C3168">
        <v>126</v>
      </c>
      <c r="D3168" t="s">
        <v>914</v>
      </c>
      <c r="E3168" t="s">
        <v>913</v>
      </c>
      <c r="F3168" t="s">
        <v>140</v>
      </c>
      <c r="G3168" t="s">
        <v>140</v>
      </c>
    </row>
    <row r="3169" spans="1:7" x14ac:dyDescent="0.35">
      <c r="A3169" t="s">
        <v>19</v>
      </c>
      <c r="B3169" t="s">
        <v>1152</v>
      </c>
      <c r="C3169">
        <v>49</v>
      </c>
      <c r="D3169" t="s">
        <v>934</v>
      </c>
      <c r="E3169" t="s">
        <v>61</v>
      </c>
      <c r="F3169" t="s">
        <v>1048</v>
      </c>
      <c r="G3169" t="s">
        <v>140</v>
      </c>
    </row>
    <row r="3170" spans="1:7" x14ac:dyDescent="0.35">
      <c r="A3170" t="s">
        <v>19</v>
      </c>
      <c r="B3170" t="s">
        <v>339</v>
      </c>
      <c r="C3170">
        <v>11</v>
      </c>
      <c r="D3170" t="s">
        <v>1134</v>
      </c>
      <c r="E3170" t="s">
        <v>1095</v>
      </c>
      <c r="F3170" t="s">
        <v>140</v>
      </c>
      <c r="G3170" t="s">
        <v>140</v>
      </c>
    </row>
    <row r="3171" spans="1:7" x14ac:dyDescent="0.35">
      <c r="A3171" t="s">
        <v>20</v>
      </c>
      <c r="B3171" t="s">
        <v>1151</v>
      </c>
      <c r="C3171">
        <v>97</v>
      </c>
      <c r="D3171" t="s">
        <v>479</v>
      </c>
      <c r="E3171" t="s">
        <v>478</v>
      </c>
      <c r="F3171" t="s">
        <v>140</v>
      </c>
      <c r="G3171" t="s">
        <v>140</v>
      </c>
    </row>
    <row r="3172" spans="1:7" x14ac:dyDescent="0.35">
      <c r="A3172" t="s">
        <v>20</v>
      </c>
      <c r="B3172" t="s">
        <v>1152</v>
      </c>
      <c r="C3172">
        <v>58</v>
      </c>
      <c r="D3172" t="s">
        <v>160</v>
      </c>
      <c r="E3172" t="s">
        <v>159</v>
      </c>
      <c r="F3172" t="s">
        <v>140</v>
      </c>
      <c r="G3172" t="s">
        <v>140</v>
      </c>
    </row>
    <row r="3173" spans="1:7" x14ac:dyDescent="0.35">
      <c r="A3173" t="s">
        <v>20</v>
      </c>
      <c r="B3173" t="s">
        <v>339</v>
      </c>
      <c r="C3173">
        <v>15</v>
      </c>
      <c r="D3173" t="s">
        <v>764</v>
      </c>
      <c r="E3173" t="s">
        <v>765</v>
      </c>
      <c r="F3173" t="s">
        <v>140</v>
      </c>
      <c r="G3173" t="s">
        <v>140</v>
      </c>
    </row>
    <row r="3174" spans="1:7" x14ac:dyDescent="0.35">
      <c r="A3174" t="s">
        <v>21</v>
      </c>
      <c r="B3174" t="s">
        <v>1151</v>
      </c>
      <c r="C3174">
        <v>90</v>
      </c>
      <c r="D3174" t="s">
        <v>172</v>
      </c>
      <c r="E3174" t="s">
        <v>171</v>
      </c>
      <c r="F3174" t="s">
        <v>140</v>
      </c>
      <c r="G3174" t="s">
        <v>140</v>
      </c>
    </row>
    <row r="3175" spans="1:7" x14ac:dyDescent="0.35">
      <c r="A3175" t="s">
        <v>21</v>
      </c>
      <c r="B3175" t="s">
        <v>1152</v>
      </c>
      <c r="C3175">
        <v>55</v>
      </c>
      <c r="D3175" t="s">
        <v>536</v>
      </c>
      <c r="E3175" t="s">
        <v>648</v>
      </c>
      <c r="F3175" t="s">
        <v>140</v>
      </c>
      <c r="G3175" t="s">
        <v>140</v>
      </c>
    </row>
    <row r="3176" spans="1:7" x14ac:dyDescent="0.35">
      <c r="A3176" t="s">
        <v>21</v>
      </c>
      <c r="B3176" t="s">
        <v>339</v>
      </c>
      <c r="C3176">
        <v>13</v>
      </c>
      <c r="D3176" t="s">
        <v>562</v>
      </c>
      <c r="E3176" t="s">
        <v>561</v>
      </c>
      <c r="F3176" t="s">
        <v>140</v>
      </c>
      <c r="G3176" t="s">
        <v>140</v>
      </c>
    </row>
    <row r="3177" spans="1:7" x14ac:dyDescent="0.35">
      <c r="A3177" t="s">
        <v>22</v>
      </c>
      <c r="B3177" t="s">
        <v>1151</v>
      </c>
      <c r="C3177">
        <v>116</v>
      </c>
      <c r="D3177" t="s">
        <v>768</v>
      </c>
      <c r="E3177" t="s">
        <v>769</v>
      </c>
      <c r="F3177" t="s">
        <v>140</v>
      </c>
      <c r="G3177" t="s">
        <v>140</v>
      </c>
    </row>
    <row r="3178" spans="1:7" x14ac:dyDescent="0.35">
      <c r="A3178" t="s">
        <v>22</v>
      </c>
      <c r="B3178" t="s">
        <v>1152</v>
      </c>
      <c r="C3178">
        <v>50</v>
      </c>
      <c r="D3178" t="s">
        <v>955</v>
      </c>
      <c r="E3178" t="s">
        <v>954</v>
      </c>
      <c r="F3178" t="s">
        <v>140</v>
      </c>
      <c r="G3178" t="s">
        <v>140</v>
      </c>
    </row>
    <row r="3179" spans="1:7" x14ac:dyDescent="0.35">
      <c r="A3179" t="s">
        <v>22</v>
      </c>
      <c r="B3179" t="s">
        <v>339</v>
      </c>
      <c r="C3179">
        <v>13</v>
      </c>
      <c r="D3179" t="s">
        <v>920</v>
      </c>
      <c r="E3179" t="s">
        <v>921</v>
      </c>
      <c r="F3179" t="s">
        <v>140</v>
      </c>
      <c r="G3179" t="s">
        <v>140</v>
      </c>
    </row>
    <row r="3180" spans="1:7" x14ac:dyDescent="0.35">
      <c r="A3180" t="s">
        <v>23</v>
      </c>
      <c r="B3180" t="s">
        <v>1151</v>
      </c>
      <c r="C3180">
        <v>94</v>
      </c>
      <c r="D3180" t="s">
        <v>609</v>
      </c>
      <c r="E3180" t="s">
        <v>608</v>
      </c>
      <c r="F3180" t="s">
        <v>140</v>
      </c>
      <c r="G3180" t="s">
        <v>140</v>
      </c>
    </row>
    <row r="3181" spans="1:7" x14ac:dyDescent="0.35">
      <c r="A3181" t="s">
        <v>23</v>
      </c>
      <c r="B3181" t="s">
        <v>1152</v>
      </c>
      <c r="C3181">
        <v>50</v>
      </c>
      <c r="D3181" t="s">
        <v>889</v>
      </c>
      <c r="E3181" t="s">
        <v>890</v>
      </c>
      <c r="F3181" t="s">
        <v>140</v>
      </c>
      <c r="G3181" t="s">
        <v>140</v>
      </c>
    </row>
    <row r="3182" spans="1:7" x14ac:dyDescent="0.35">
      <c r="A3182" t="s">
        <v>23</v>
      </c>
      <c r="B3182" t="s">
        <v>339</v>
      </c>
      <c r="C3182">
        <v>17</v>
      </c>
      <c r="D3182" t="s">
        <v>723</v>
      </c>
      <c r="E3182" t="s">
        <v>722</v>
      </c>
      <c r="F3182" t="s">
        <v>140</v>
      </c>
      <c r="G3182" t="s">
        <v>140</v>
      </c>
    </row>
    <row r="3183" spans="1:7" x14ac:dyDescent="0.35">
      <c r="A3183" t="s">
        <v>24</v>
      </c>
      <c r="B3183" t="s">
        <v>1151</v>
      </c>
      <c r="C3183">
        <v>95</v>
      </c>
      <c r="D3183" t="s">
        <v>1079</v>
      </c>
      <c r="E3183" t="s">
        <v>1182</v>
      </c>
      <c r="F3183" t="s">
        <v>140</v>
      </c>
      <c r="G3183" t="s">
        <v>1019</v>
      </c>
    </row>
    <row r="3184" spans="1:7" x14ac:dyDescent="0.35">
      <c r="A3184" t="s">
        <v>24</v>
      </c>
      <c r="B3184" t="s">
        <v>1152</v>
      </c>
      <c r="C3184">
        <v>57</v>
      </c>
      <c r="D3184" t="s">
        <v>198</v>
      </c>
      <c r="E3184" t="s">
        <v>289</v>
      </c>
      <c r="F3184" t="s">
        <v>1008</v>
      </c>
      <c r="G3184" t="s">
        <v>140</v>
      </c>
    </row>
    <row r="3185" spans="1:7" x14ac:dyDescent="0.35">
      <c r="A3185" t="s">
        <v>24</v>
      </c>
      <c r="B3185" t="s">
        <v>339</v>
      </c>
      <c r="C3185">
        <v>13</v>
      </c>
      <c r="D3185" t="s">
        <v>708</v>
      </c>
      <c r="E3185" t="s">
        <v>709</v>
      </c>
      <c r="F3185" t="s">
        <v>140</v>
      </c>
      <c r="G3185" t="s">
        <v>140</v>
      </c>
    </row>
    <row r="3186" spans="1:7" x14ac:dyDescent="0.35">
      <c r="A3186" t="s">
        <v>25</v>
      </c>
      <c r="B3186" t="s">
        <v>1151</v>
      </c>
      <c r="C3186">
        <v>100</v>
      </c>
      <c r="D3186" t="s">
        <v>285</v>
      </c>
      <c r="E3186" t="s">
        <v>286</v>
      </c>
      <c r="F3186" t="s">
        <v>140</v>
      </c>
      <c r="G3186" t="s">
        <v>140</v>
      </c>
    </row>
    <row r="3187" spans="1:7" x14ac:dyDescent="0.35">
      <c r="A3187" t="s">
        <v>25</v>
      </c>
      <c r="B3187" t="s">
        <v>1152</v>
      </c>
      <c r="C3187">
        <v>63</v>
      </c>
      <c r="D3187" t="s">
        <v>642</v>
      </c>
      <c r="E3187" t="s">
        <v>643</v>
      </c>
      <c r="F3187" t="s">
        <v>140</v>
      </c>
      <c r="G3187" t="s">
        <v>140</v>
      </c>
    </row>
    <row r="3188" spans="1:7" x14ac:dyDescent="0.35">
      <c r="A3188" t="s">
        <v>25</v>
      </c>
      <c r="B3188" t="s">
        <v>339</v>
      </c>
      <c r="C3188">
        <v>13</v>
      </c>
      <c r="D3188" t="s">
        <v>597</v>
      </c>
      <c r="E3188" t="s">
        <v>598</v>
      </c>
      <c r="F3188" t="s">
        <v>140</v>
      </c>
      <c r="G3188" t="s">
        <v>140</v>
      </c>
    </row>
    <row r="3189" spans="1:7" x14ac:dyDescent="0.35">
      <c r="A3189" t="s">
        <v>26</v>
      </c>
      <c r="B3189" t="s">
        <v>1151</v>
      </c>
      <c r="C3189">
        <v>109</v>
      </c>
      <c r="D3189" t="s">
        <v>873</v>
      </c>
      <c r="E3189" t="s">
        <v>874</v>
      </c>
      <c r="F3189" t="s">
        <v>140</v>
      </c>
      <c r="G3189" t="s">
        <v>140</v>
      </c>
    </row>
    <row r="3190" spans="1:7" x14ac:dyDescent="0.35">
      <c r="A3190" t="s">
        <v>26</v>
      </c>
      <c r="B3190" t="s">
        <v>1152</v>
      </c>
      <c r="C3190">
        <v>47</v>
      </c>
      <c r="D3190" t="s">
        <v>480</v>
      </c>
      <c r="E3190" t="s">
        <v>481</v>
      </c>
      <c r="F3190" t="s">
        <v>140</v>
      </c>
      <c r="G3190" t="s">
        <v>140</v>
      </c>
    </row>
    <row r="3191" spans="1:7" x14ac:dyDescent="0.35">
      <c r="A3191" t="s">
        <v>26</v>
      </c>
      <c r="B3191" t="s">
        <v>339</v>
      </c>
      <c r="C3191">
        <v>15</v>
      </c>
      <c r="D3191" t="s">
        <v>589</v>
      </c>
      <c r="E3191" t="s">
        <v>588</v>
      </c>
      <c r="F3191" t="s">
        <v>140</v>
      </c>
      <c r="G3191" t="s">
        <v>140</v>
      </c>
    </row>
    <row r="3192" spans="1:7" x14ac:dyDescent="0.35">
      <c r="A3192" t="s">
        <v>27</v>
      </c>
      <c r="B3192" t="s">
        <v>1151</v>
      </c>
      <c r="C3192">
        <v>113</v>
      </c>
      <c r="D3192" t="s">
        <v>370</v>
      </c>
      <c r="E3192" t="s">
        <v>371</v>
      </c>
      <c r="F3192" t="s">
        <v>140</v>
      </c>
      <c r="G3192" t="s">
        <v>140</v>
      </c>
    </row>
    <row r="3193" spans="1:7" x14ac:dyDescent="0.35">
      <c r="A3193" t="s">
        <v>27</v>
      </c>
      <c r="B3193" t="s">
        <v>1152</v>
      </c>
      <c r="C3193">
        <v>65</v>
      </c>
      <c r="D3193" t="s">
        <v>927</v>
      </c>
      <c r="E3193" t="s">
        <v>849</v>
      </c>
      <c r="F3193" t="s">
        <v>140</v>
      </c>
      <c r="G3193" t="s">
        <v>140</v>
      </c>
    </row>
    <row r="3194" spans="1:7" x14ac:dyDescent="0.35">
      <c r="A3194" t="s">
        <v>27</v>
      </c>
      <c r="B3194" t="s">
        <v>339</v>
      </c>
      <c r="C3194">
        <v>13</v>
      </c>
      <c r="D3194" t="s">
        <v>1153</v>
      </c>
      <c r="E3194" t="s">
        <v>1059</v>
      </c>
      <c r="F3194" t="s">
        <v>140</v>
      </c>
      <c r="G3194" t="s">
        <v>140</v>
      </c>
    </row>
    <row r="3195" spans="1:7" x14ac:dyDescent="0.35">
      <c r="A3195" t="s">
        <v>28</v>
      </c>
      <c r="B3195" t="s">
        <v>1151</v>
      </c>
      <c r="C3195">
        <v>91</v>
      </c>
      <c r="D3195" t="s">
        <v>745</v>
      </c>
      <c r="E3195" t="s">
        <v>746</v>
      </c>
      <c r="F3195" t="s">
        <v>140</v>
      </c>
      <c r="G3195" t="s">
        <v>140</v>
      </c>
    </row>
    <row r="3196" spans="1:7" x14ac:dyDescent="0.35">
      <c r="A3196" t="s">
        <v>28</v>
      </c>
      <c r="B3196" t="s">
        <v>1152</v>
      </c>
      <c r="C3196">
        <v>64</v>
      </c>
      <c r="D3196" t="s">
        <v>647</v>
      </c>
      <c r="E3196" t="s">
        <v>646</v>
      </c>
      <c r="F3196" t="s">
        <v>140</v>
      </c>
      <c r="G3196" t="s">
        <v>140</v>
      </c>
    </row>
    <row r="3197" spans="1:7" x14ac:dyDescent="0.35">
      <c r="A3197" t="s">
        <v>28</v>
      </c>
      <c r="B3197" t="s">
        <v>339</v>
      </c>
      <c r="C3197">
        <v>10</v>
      </c>
      <c r="D3197" t="s">
        <v>1156</v>
      </c>
      <c r="E3197" t="s">
        <v>1069</v>
      </c>
      <c r="F3197" t="s">
        <v>140</v>
      </c>
      <c r="G3197" t="s">
        <v>140</v>
      </c>
    </row>
    <row r="3198" spans="1:7" x14ac:dyDescent="0.35">
      <c r="A3198" t="s">
        <v>29</v>
      </c>
      <c r="B3198" t="s">
        <v>1151</v>
      </c>
      <c r="C3198">
        <v>101</v>
      </c>
      <c r="D3198" t="s">
        <v>539</v>
      </c>
      <c r="E3198" t="s">
        <v>511</v>
      </c>
      <c r="F3198" t="s">
        <v>140</v>
      </c>
      <c r="G3198" t="s">
        <v>1016</v>
      </c>
    </row>
    <row r="3199" spans="1:7" x14ac:dyDescent="0.35">
      <c r="A3199" t="s">
        <v>29</v>
      </c>
      <c r="B3199" t="s">
        <v>1152</v>
      </c>
      <c r="C3199">
        <v>67</v>
      </c>
      <c r="D3199" t="s">
        <v>768</v>
      </c>
      <c r="E3199" t="s">
        <v>769</v>
      </c>
      <c r="F3199" t="s">
        <v>140</v>
      </c>
      <c r="G3199" t="s">
        <v>140</v>
      </c>
    </row>
    <row r="3200" spans="1:7" x14ac:dyDescent="0.35">
      <c r="A3200" t="s">
        <v>29</v>
      </c>
      <c r="B3200" t="s">
        <v>339</v>
      </c>
      <c r="C3200">
        <v>22</v>
      </c>
      <c r="D3200" t="s">
        <v>1183</v>
      </c>
      <c r="E3200" t="s">
        <v>1043</v>
      </c>
      <c r="F3200" t="s">
        <v>140</v>
      </c>
      <c r="G3200" t="s">
        <v>140</v>
      </c>
    </row>
    <row r="3201" spans="1:7" x14ac:dyDescent="0.35">
      <c r="A3201" t="s">
        <v>30</v>
      </c>
      <c r="B3201" t="s">
        <v>1151</v>
      </c>
      <c r="C3201">
        <v>99</v>
      </c>
      <c r="D3201" t="s">
        <v>423</v>
      </c>
      <c r="E3201" t="s">
        <v>422</v>
      </c>
      <c r="F3201" t="s">
        <v>140</v>
      </c>
      <c r="G3201" t="s">
        <v>140</v>
      </c>
    </row>
    <row r="3202" spans="1:7" x14ac:dyDescent="0.35">
      <c r="A3202" t="s">
        <v>30</v>
      </c>
      <c r="B3202" t="s">
        <v>1152</v>
      </c>
      <c r="C3202">
        <v>73</v>
      </c>
      <c r="D3202" t="s">
        <v>116</v>
      </c>
      <c r="E3202" t="s">
        <v>115</v>
      </c>
      <c r="F3202" t="s">
        <v>140</v>
      </c>
      <c r="G3202" t="s">
        <v>140</v>
      </c>
    </row>
    <row r="3203" spans="1:7" x14ac:dyDescent="0.35">
      <c r="A3203" t="s">
        <v>30</v>
      </c>
      <c r="B3203" t="s">
        <v>339</v>
      </c>
      <c r="C3203">
        <v>14</v>
      </c>
      <c r="D3203" t="s">
        <v>861</v>
      </c>
      <c r="E3203" t="s">
        <v>862</v>
      </c>
      <c r="F3203" t="s">
        <v>140</v>
      </c>
      <c r="G3203" t="s">
        <v>140</v>
      </c>
    </row>
    <row r="3204" spans="1:7" x14ac:dyDescent="0.35">
      <c r="A3204" t="s">
        <v>31</v>
      </c>
      <c r="B3204" t="s">
        <v>1151</v>
      </c>
      <c r="C3204">
        <v>112</v>
      </c>
      <c r="D3204" t="s">
        <v>480</v>
      </c>
      <c r="E3204" t="s">
        <v>481</v>
      </c>
      <c r="F3204" t="s">
        <v>140</v>
      </c>
      <c r="G3204" t="s">
        <v>140</v>
      </c>
    </row>
    <row r="3205" spans="1:7" x14ac:dyDescent="0.35">
      <c r="A3205" t="s">
        <v>31</v>
      </c>
      <c r="B3205" t="s">
        <v>1152</v>
      </c>
      <c r="C3205">
        <v>54</v>
      </c>
      <c r="D3205" t="s">
        <v>945</v>
      </c>
      <c r="E3205" t="s">
        <v>728</v>
      </c>
      <c r="F3205" t="s">
        <v>140</v>
      </c>
      <c r="G3205" t="s">
        <v>140</v>
      </c>
    </row>
    <row r="3206" spans="1:7" x14ac:dyDescent="0.35">
      <c r="A3206" t="s">
        <v>31</v>
      </c>
      <c r="B3206" t="s">
        <v>339</v>
      </c>
      <c r="C3206">
        <v>10</v>
      </c>
      <c r="D3206" t="s">
        <v>323</v>
      </c>
      <c r="E3206" t="s">
        <v>324</v>
      </c>
      <c r="F3206" t="s">
        <v>140</v>
      </c>
      <c r="G3206" t="s">
        <v>140</v>
      </c>
    </row>
    <row r="3207" spans="1:7" x14ac:dyDescent="0.35">
      <c r="A3207" t="s">
        <v>32</v>
      </c>
      <c r="B3207" t="s">
        <v>1151</v>
      </c>
      <c r="C3207">
        <v>2485</v>
      </c>
      <c r="D3207" t="s">
        <v>780</v>
      </c>
      <c r="E3207" t="s">
        <v>264</v>
      </c>
      <c r="F3207" t="s">
        <v>140</v>
      </c>
      <c r="G3207" t="s">
        <v>1022</v>
      </c>
    </row>
    <row r="3208" spans="1:7" x14ac:dyDescent="0.35">
      <c r="A3208" t="s">
        <v>32</v>
      </c>
      <c r="B3208" t="s">
        <v>1152</v>
      </c>
      <c r="C3208">
        <v>1298</v>
      </c>
      <c r="D3208" t="s">
        <v>143</v>
      </c>
      <c r="E3208" t="s">
        <v>737</v>
      </c>
      <c r="F3208" t="s">
        <v>1022</v>
      </c>
      <c r="G3208" t="s">
        <v>140</v>
      </c>
    </row>
    <row r="3209" spans="1:7" x14ac:dyDescent="0.35">
      <c r="A3209" t="s">
        <v>32</v>
      </c>
      <c r="B3209" t="s">
        <v>339</v>
      </c>
      <c r="C3209">
        <v>307</v>
      </c>
      <c r="D3209" t="s">
        <v>561</v>
      </c>
      <c r="E3209" t="s">
        <v>562</v>
      </c>
      <c r="F3209" t="s">
        <v>140</v>
      </c>
      <c r="G3209" t="s">
        <v>140</v>
      </c>
    </row>
    <row r="3211" spans="1:7" x14ac:dyDescent="0.35">
      <c r="A3211" t="s">
        <v>1184</v>
      </c>
    </row>
    <row r="3212" spans="1:7" x14ac:dyDescent="0.35">
      <c r="A3212" t="s">
        <v>2</v>
      </c>
      <c r="B3212" t="s">
        <v>1164</v>
      </c>
      <c r="C3212" t="s">
        <v>3</v>
      </c>
      <c r="D3212" t="s">
        <v>85</v>
      </c>
      <c r="E3212" t="s">
        <v>86</v>
      </c>
      <c r="F3212" t="s">
        <v>136</v>
      </c>
      <c r="G3212" t="s">
        <v>1133</v>
      </c>
    </row>
    <row r="3213" spans="1:7" x14ac:dyDescent="0.35">
      <c r="A3213" t="s">
        <v>8</v>
      </c>
      <c r="B3213" t="s">
        <v>1165</v>
      </c>
      <c r="C3213">
        <v>57</v>
      </c>
      <c r="D3213" t="s">
        <v>931</v>
      </c>
      <c r="E3213" t="s">
        <v>932</v>
      </c>
      <c r="F3213" t="s">
        <v>140</v>
      </c>
      <c r="G3213" t="s">
        <v>140</v>
      </c>
    </row>
    <row r="3214" spans="1:7" x14ac:dyDescent="0.35">
      <c r="A3214" t="s">
        <v>8</v>
      </c>
      <c r="B3214" t="s">
        <v>1166</v>
      </c>
      <c r="C3214">
        <v>93</v>
      </c>
      <c r="D3214" t="s">
        <v>577</v>
      </c>
      <c r="E3214" t="s">
        <v>578</v>
      </c>
      <c r="F3214" t="s">
        <v>140</v>
      </c>
      <c r="G3214" t="s">
        <v>140</v>
      </c>
    </row>
    <row r="3215" spans="1:7" x14ac:dyDescent="0.35">
      <c r="A3215" t="s">
        <v>9</v>
      </c>
      <c r="B3215" t="s">
        <v>1165</v>
      </c>
      <c r="C3215">
        <v>87</v>
      </c>
      <c r="D3215" t="s">
        <v>1097</v>
      </c>
      <c r="E3215" t="s">
        <v>1044</v>
      </c>
      <c r="F3215" t="s">
        <v>140</v>
      </c>
      <c r="G3215" t="s">
        <v>140</v>
      </c>
    </row>
    <row r="3216" spans="1:7" x14ac:dyDescent="0.35">
      <c r="A3216" t="s">
        <v>9</v>
      </c>
      <c r="B3216" t="s">
        <v>1166</v>
      </c>
      <c r="C3216">
        <v>91</v>
      </c>
      <c r="D3216" t="s">
        <v>776</v>
      </c>
      <c r="E3216" t="s">
        <v>777</v>
      </c>
      <c r="F3216" t="s">
        <v>140</v>
      </c>
      <c r="G3216" t="s">
        <v>140</v>
      </c>
    </row>
    <row r="3217" spans="1:7" x14ac:dyDescent="0.35">
      <c r="A3217" t="s">
        <v>10</v>
      </c>
      <c r="B3217" t="s">
        <v>1165</v>
      </c>
      <c r="C3217">
        <v>67</v>
      </c>
      <c r="D3217" t="s">
        <v>1108</v>
      </c>
      <c r="E3217" t="s">
        <v>1068</v>
      </c>
      <c r="F3217" t="s">
        <v>140</v>
      </c>
      <c r="G3217" t="s">
        <v>140</v>
      </c>
    </row>
    <row r="3218" spans="1:7" x14ac:dyDescent="0.35">
      <c r="A3218" t="s">
        <v>10</v>
      </c>
      <c r="B3218" t="s">
        <v>1166</v>
      </c>
      <c r="C3218">
        <v>109</v>
      </c>
      <c r="D3218" t="s">
        <v>1110</v>
      </c>
      <c r="E3218" t="s">
        <v>1053</v>
      </c>
      <c r="F3218" t="s">
        <v>140</v>
      </c>
      <c r="G3218" t="s">
        <v>140</v>
      </c>
    </row>
    <row r="3219" spans="1:7" x14ac:dyDescent="0.35">
      <c r="A3219" t="s">
        <v>11</v>
      </c>
      <c r="B3219" t="s">
        <v>1165</v>
      </c>
      <c r="C3219">
        <v>76</v>
      </c>
      <c r="D3219" t="s">
        <v>732</v>
      </c>
      <c r="E3219" t="s">
        <v>733</v>
      </c>
      <c r="F3219" t="s">
        <v>140</v>
      </c>
      <c r="G3219" t="s">
        <v>140</v>
      </c>
    </row>
    <row r="3220" spans="1:7" x14ac:dyDescent="0.35">
      <c r="A3220" t="s">
        <v>11</v>
      </c>
      <c r="B3220" t="s">
        <v>1166</v>
      </c>
      <c r="C3220">
        <v>102</v>
      </c>
      <c r="D3220" t="s">
        <v>512</v>
      </c>
      <c r="E3220" t="s">
        <v>513</v>
      </c>
      <c r="F3220" t="s">
        <v>140</v>
      </c>
      <c r="G3220" t="s">
        <v>140</v>
      </c>
    </row>
    <row r="3221" spans="1:7" x14ac:dyDescent="0.35">
      <c r="A3221" t="s">
        <v>12</v>
      </c>
      <c r="B3221" t="s">
        <v>1165</v>
      </c>
      <c r="C3221">
        <v>10</v>
      </c>
      <c r="D3221" t="s">
        <v>280</v>
      </c>
      <c r="E3221" t="s">
        <v>279</v>
      </c>
      <c r="F3221" t="s">
        <v>140</v>
      </c>
      <c r="G3221" t="s">
        <v>140</v>
      </c>
    </row>
    <row r="3222" spans="1:7" x14ac:dyDescent="0.35">
      <c r="A3222" t="s">
        <v>12</v>
      </c>
      <c r="B3222" t="s">
        <v>1166</v>
      </c>
      <c r="C3222">
        <v>118</v>
      </c>
      <c r="D3222" t="s">
        <v>498</v>
      </c>
      <c r="E3222" t="s">
        <v>39</v>
      </c>
      <c r="F3222" t="s">
        <v>1009</v>
      </c>
      <c r="G3222" t="s">
        <v>140</v>
      </c>
    </row>
    <row r="3223" spans="1:7" x14ac:dyDescent="0.35">
      <c r="A3223" t="s">
        <v>13</v>
      </c>
      <c r="B3223" t="s">
        <v>1165</v>
      </c>
      <c r="C3223">
        <v>5</v>
      </c>
      <c r="D3223" t="s">
        <v>615</v>
      </c>
      <c r="E3223" t="s">
        <v>616</v>
      </c>
      <c r="F3223" t="s">
        <v>140</v>
      </c>
      <c r="G3223" t="s">
        <v>140</v>
      </c>
    </row>
    <row r="3224" spans="1:7" x14ac:dyDescent="0.35">
      <c r="A3224" t="s">
        <v>13</v>
      </c>
      <c r="B3224" t="s">
        <v>1166</v>
      </c>
      <c r="C3224">
        <v>166</v>
      </c>
      <c r="D3224" t="s">
        <v>328</v>
      </c>
      <c r="E3224" t="s">
        <v>327</v>
      </c>
      <c r="F3224" t="s">
        <v>140</v>
      </c>
      <c r="G3224" t="s">
        <v>140</v>
      </c>
    </row>
    <row r="3225" spans="1:7" x14ac:dyDescent="0.35">
      <c r="A3225" t="s">
        <v>14</v>
      </c>
      <c r="B3225" t="s">
        <v>1165</v>
      </c>
      <c r="C3225">
        <v>46</v>
      </c>
      <c r="D3225" t="s">
        <v>1114</v>
      </c>
      <c r="E3225" t="s">
        <v>953</v>
      </c>
      <c r="F3225" t="s">
        <v>140</v>
      </c>
      <c r="G3225" t="s">
        <v>140</v>
      </c>
    </row>
    <row r="3226" spans="1:7" x14ac:dyDescent="0.35">
      <c r="A3226" t="s">
        <v>14</v>
      </c>
      <c r="B3226" t="s">
        <v>1166</v>
      </c>
      <c r="C3226">
        <v>99</v>
      </c>
      <c r="D3226" t="s">
        <v>64</v>
      </c>
      <c r="E3226" t="s">
        <v>65</v>
      </c>
      <c r="F3226" t="s">
        <v>140</v>
      </c>
      <c r="G3226" t="s">
        <v>140</v>
      </c>
    </row>
    <row r="3227" spans="1:7" x14ac:dyDescent="0.35">
      <c r="A3227" t="s">
        <v>15</v>
      </c>
      <c r="B3227" t="s">
        <v>1165</v>
      </c>
      <c r="C3227">
        <v>81</v>
      </c>
      <c r="D3227" t="s">
        <v>859</v>
      </c>
      <c r="E3227" t="s">
        <v>860</v>
      </c>
      <c r="F3227" t="s">
        <v>140</v>
      </c>
      <c r="G3227" t="s">
        <v>140</v>
      </c>
    </row>
    <row r="3228" spans="1:7" x14ac:dyDescent="0.35">
      <c r="A3228" t="s">
        <v>15</v>
      </c>
      <c r="B3228" t="s">
        <v>1166</v>
      </c>
      <c r="C3228">
        <v>74</v>
      </c>
      <c r="D3228" t="s">
        <v>873</v>
      </c>
      <c r="E3228" t="s">
        <v>874</v>
      </c>
      <c r="F3228" t="s">
        <v>140</v>
      </c>
      <c r="G3228" t="s">
        <v>140</v>
      </c>
    </row>
    <row r="3229" spans="1:7" x14ac:dyDescent="0.35">
      <c r="A3229" t="s">
        <v>16</v>
      </c>
      <c r="B3229" t="s">
        <v>1165</v>
      </c>
      <c r="C3229">
        <v>91</v>
      </c>
      <c r="D3229" t="s">
        <v>998</v>
      </c>
      <c r="E3229" t="s">
        <v>999</v>
      </c>
      <c r="F3229" t="s">
        <v>140</v>
      </c>
      <c r="G3229" t="s">
        <v>140</v>
      </c>
    </row>
    <row r="3230" spans="1:7" x14ac:dyDescent="0.35">
      <c r="A3230" t="s">
        <v>16</v>
      </c>
      <c r="B3230" t="s">
        <v>1166</v>
      </c>
      <c r="C3230">
        <v>96</v>
      </c>
      <c r="D3230" t="s">
        <v>537</v>
      </c>
      <c r="E3230" t="s">
        <v>340</v>
      </c>
      <c r="F3230" t="s">
        <v>140</v>
      </c>
      <c r="G3230" t="s">
        <v>1013</v>
      </c>
    </row>
    <row r="3231" spans="1:7" x14ac:dyDescent="0.35">
      <c r="A3231" t="s">
        <v>17</v>
      </c>
      <c r="B3231" t="s">
        <v>1165</v>
      </c>
      <c r="C3231">
        <v>95</v>
      </c>
      <c r="D3231" t="s">
        <v>1108</v>
      </c>
      <c r="E3231" t="s">
        <v>1068</v>
      </c>
      <c r="F3231" t="s">
        <v>140</v>
      </c>
      <c r="G3231" t="s">
        <v>140</v>
      </c>
    </row>
    <row r="3232" spans="1:7" x14ac:dyDescent="0.35">
      <c r="A3232" t="s">
        <v>17</v>
      </c>
      <c r="B3232" t="s">
        <v>1166</v>
      </c>
      <c r="C3232">
        <v>72</v>
      </c>
      <c r="D3232" t="s">
        <v>1138</v>
      </c>
      <c r="E3232" t="s">
        <v>1106</v>
      </c>
      <c r="F3232" t="s">
        <v>140</v>
      </c>
      <c r="G3232" t="s">
        <v>140</v>
      </c>
    </row>
    <row r="3233" spans="1:7" x14ac:dyDescent="0.35">
      <c r="A3233" t="s">
        <v>18</v>
      </c>
      <c r="B3233" t="s">
        <v>1165</v>
      </c>
      <c r="C3233">
        <v>14</v>
      </c>
      <c r="D3233" t="s">
        <v>344</v>
      </c>
      <c r="E3233" t="s">
        <v>345</v>
      </c>
      <c r="F3233" t="s">
        <v>140</v>
      </c>
      <c r="G3233" t="s">
        <v>140</v>
      </c>
    </row>
    <row r="3234" spans="1:7" x14ac:dyDescent="0.35">
      <c r="A3234" t="s">
        <v>18</v>
      </c>
      <c r="B3234" t="s">
        <v>1166</v>
      </c>
      <c r="C3234">
        <v>167</v>
      </c>
      <c r="D3234" t="s">
        <v>873</v>
      </c>
      <c r="E3234" t="s">
        <v>51</v>
      </c>
      <c r="F3234" t="s">
        <v>1013</v>
      </c>
      <c r="G3234" t="s">
        <v>140</v>
      </c>
    </row>
    <row r="3235" spans="1:7" x14ac:dyDescent="0.35">
      <c r="A3235" t="s">
        <v>19</v>
      </c>
      <c r="B3235" t="s">
        <v>1165</v>
      </c>
      <c r="C3235">
        <v>59</v>
      </c>
      <c r="D3235" t="s">
        <v>1115</v>
      </c>
      <c r="E3235" t="s">
        <v>1057</v>
      </c>
      <c r="F3235" t="s">
        <v>140</v>
      </c>
      <c r="G3235" t="s">
        <v>140</v>
      </c>
    </row>
    <row r="3236" spans="1:7" x14ac:dyDescent="0.35">
      <c r="A3236" t="s">
        <v>19</v>
      </c>
      <c r="B3236" t="s">
        <v>1166</v>
      </c>
      <c r="C3236">
        <v>127</v>
      </c>
      <c r="D3236" t="s">
        <v>589</v>
      </c>
      <c r="E3236" t="s">
        <v>546</v>
      </c>
      <c r="F3236" t="s">
        <v>1019</v>
      </c>
      <c r="G3236" t="s">
        <v>140</v>
      </c>
    </row>
    <row r="3237" spans="1:7" x14ac:dyDescent="0.35">
      <c r="A3237" t="s">
        <v>20</v>
      </c>
      <c r="B3237" t="s">
        <v>1165</v>
      </c>
      <c r="C3237">
        <v>100</v>
      </c>
      <c r="D3237" t="s">
        <v>359</v>
      </c>
      <c r="E3237" t="s">
        <v>358</v>
      </c>
      <c r="F3237" t="s">
        <v>140</v>
      </c>
      <c r="G3237" t="s">
        <v>140</v>
      </c>
    </row>
    <row r="3238" spans="1:7" x14ac:dyDescent="0.35">
      <c r="A3238" t="s">
        <v>20</v>
      </c>
      <c r="B3238" t="s">
        <v>1166</v>
      </c>
      <c r="C3238">
        <v>70</v>
      </c>
      <c r="D3238" t="s">
        <v>540</v>
      </c>
      <c r="E3238" t="s">
        <v>541</v>
      </c>
      <c r="F3238" t="s">
        <v>140</v>
      </c>
      <c r="G3238" t="s">
        <v>140</v>
      </c>
    </row>
    <row r="3239" spans="1:7" x14ac:dyDescent="0.35">
      <c r="A3239" t="s">
        <v>21</v>
      </c>
      <c r="B3239" t="s">
        <v>1166</v>
      </c>
      <c r="C3239">
        <v>158</v>
      </c>
      <c r="D3239" t="s">
        <v>922</v>
      </c>
      <c r="E3239" t="s">
        <v>1015</v>
      </c>
      <c r="F3239" t="s">
        <v>140</v>
      </c>
      <c r="G3239" t="s">
        <v>140</v>
      </c>
    </row>
    <row r="3240" spans="1:7" x14ac:dyDescent="0.35">
      <c r="A3240" t="s">
        <v>22</v>
      </c>
      <c r="B3240" t="s">
        <v>1165</v>
      </c>
      <c r="C3240">
        <v>84</v>
      </c>
      <c r="D3240" t="s">
        <v>1120</v>
      </c>
      <c r="E3240" t="s">
        <v>950</v>
      </c>
      <c r="F3240" t="s">
        <v>140</v>
      </c>
      <c r="G3240" t="s">
        <v>140</v>
      </c>
    </row>
    <row r="3241" spans="1:7" x14ac:dyDescent="0.35">
      <c r="A3241" t="s">
        <v>22</v>
      </c>
      <c r="B3241" t="s">
        <v>1166</v>
      </c>
      <c r="C3241">
        <v>95</v>
      </c>
      <c r="D3241" t="s">
        <v>126</v>
      </c>
      <c r="E3241" t="s">
        <v>125</v>
      </c>
      <c r="F3241" t="s">
        <v>140</v>
      </c>
      <c r="G3241" t="s">
        <v>140</v>
      </c>
    </row>
    <row r="3242" spans="1:7" x14ac:dyDescent="0.35">
      <c r="A3242" t="s">
        <v>23</v>
      </c>
      <c r="B3242" t="s">
        <v>1165</v>
      </c>
      <c r="C3242">
        <v>74</v>
      </c>
      <c r="D3242" t="s">
        <v>1155</v>
      </c>
      <c r="E3242" t="s">
        <v>1154</v>
      </c>
      <c r="F3242" t="s">
        <v>140</v>
      </c>
      <c r="G3242" t="s">
        <v>140</v>
      </c>
    </row>
    <row r="3243" spans="1:7" x14ac:dyDescent="0.35">
      <c r="A3243" t="s">
        <v>23</v>
      </c>
      <c r="B3243" t="s">
        <v>1166</v>
      </c>
      <c r="C3243">
        <v>87</v>
      </c>
      <c r="D3243" t="s">
        <v>138</v>
      </c>
      <c r="E3243" t="s">
        <v>139</v>
      </c>
      <c r="F3243" t="s">
        <v>140</v>
      </c>
      <c r="G3243" t="s">
        <v>140</v>
      </c>
    </row>
    <row r="3244" spans="1:7" x14ac:dyDescent="0.35">
      <c r="A3244" t="s">
        <v>24</v>
      </c>
      <c r="B3244" t="s">
        <v>1165</v>
      </c>
      <c r="C3244">
        <v>67</v>
      </c>
      <c r="D3244" t="s">
        <v>122</v>
      </c>
      <c r="E3244" t="s">
        <v>147</v>
      </c>
      <c r="F3244" t="s">
        <v>1008</v>
      </c>
      <c r="G3244" t="s">
        <v>1098</v>
      </c>
    </row>
    <row r="3245" spans="1:7" x14ac:dyDescent="0.35">
      <c r="A3245" t="s">
        <v>24</v>
      </c>
      <c r="B3245" t="s">
        <v>1166</v>
      </c>
      <c r="C3245">
        <v>98</v>
      </c>
      <c r="D3245" t="s">
        <v>263</v>
      </c>
      <c r="E3245" t="s">
        <v>264</v>
      </c>
      <c r="F3245" t="s">
        <v>140</v>
      </c>
      <c r="G3245" t="s">
        <v>140</v>
      </c>
    </row>
    <row r="3246" spans="1:7" x14ac:dyDescent="0.35">
      <c r="A3246" t="s">
        <v>25</v>
      </c>
      <c r="B3246" t="s">
        <v>1165</v>
      </c>
      <c r="C3246">
        <v>80</v>
      </c>
      <c r="D3246" t="s">
        <v>1099</v>
      </c>
      <c r="E3246" t="s">
        <v>1100</v>
      </c>
      <c r="F3246" t="s">
        <v>140</v>
      </c>
      <c r="G3246" t="s">
        <v>140</v>
      </c>
    </row>
    <row r="3247" spans="1:7" x14ac:dyDescent="0.35">
      <c r="A3247" t="s">
        <v>25</v>
      </c>
      <c r="B3247" t="s">
        <v>1166</v>
      </c>
      <c r="C3247">
        <v>96</v>
      </c>
      <c r="D3247" t="s">
        <v>916</v>
      </c>
      <c r="E3247" t="s">
        <v>917</v>
      </c>
      <c r="F3247" t="s">
        <v>140</v>
      </c>
      <c r="G3247" t="s">
        <v>140</v>
      </c>
    </row>
    <row r="3248" spans="1:7" x14ac:dyDescent="0.35">
      <c r="A3248" t="s">
        <v>26</v>
      </c>
      <c r="B3248" t="s">
        <v>1165</v>
      </c>
      <c r="C3248">
        <v>83</v>
      </c>
      <c r="D3248" t="s">
        <v>721</v>
      </c>
      <c r="E3248" t="s">
        <v>720</v>
      </c>
      <c r="F3248" t="s">
        <v>140</v>
      </c>
      <c r="G3248" t="s">
        <v>140</v>
      </c>
    </row>
    <row r="3249" spans="1:7" x14ac:dyDescent="0.35">
      <c r="A3249" t="s">
        <v>26</v>
      </c>
      <c r="B3249" t="s">
        <v>1166</v>
      </c>
      <c r="C3249">
        <v>88</v>
      </c>
      <c r="D3249" t="s">
        <v>815</v>
      </c>
      <c r="E3249" t="s">
        <v>816</v>
      </c>
      <c r="F3249" t="s">
        <v>140</v>
      </c>
      <c r="G3249" t="s">
        <v>140</v>
      </c>
    </row>
    <row r="3250" spans="1:7" x14ac:dyDescent="0.35">
      <c r="A3250" t="s">
        <v>27</v>
      </c>
      <c r="B3250" t="s">
        <v>1165</v>
      </c>
      <c r="C3250">
        <v>98</v>
      </c>
      <c r="D3250" t="s">
        <v>104</v>
      </c>
      <c r="E3250" t="s">
        <v>103</v>
      </c>
      <c r="F3250" t="s">
        <v>140</v>
      </c>
      <c r="G3250" t="s">
        <v>140</v>
      </c>
    </row>
    <row r="3251" spans="1:7" x14ac:dyDescent="0.35">
      <c r="A3251" t="s">
        <v>27</v>
      </c>
      <c r="B3251" t="s">
        <v>1166</v>
      </c>
      <c r="C3251">
        <v>93</v>
      </c>
      <c r="D3251" t="s">
        <v>923</v>
      </c>
      <c r="E3251" t="s">
        <v>924</v>
      </c>
      <c r="F3251" t="s">
        <v>140</v>
      </c>
      <c r="G3251" t="s">
        <v>140</v>
      </c>
    </row>
    <row r="3252" spans="1:7" x14ac:dyDescent="0.35">
      <c r="A3252" t="s">
        <v>28</v>
      </c>
      <c r="B3252" t="s">
        <v>1165</v>
      </c>
      <c r="C3252">
        <v>68</v>
      </c>
      <c r="D3252" t="s">
        <v>516</v>
      </c>
      <c r="E3252" t="s">
        <v>517</v>
      </c>
      <c r="F3252" t="s">
        <v>140</v>
      </c>
      <c r="G3252" t="s">
        <v>140</v>
      </c>
    </row>
    <row r="3253" spans="1:7" x14ac:dyDescent="0.35">
      <c r="A3253" t="s">
        <v>28</v>
      </c>
      <c r="B3253" t="s">
        <v>1166</v>
      </c>
      <c r="C3253">
        <v>97</v>
      </c>
      <c r="D3253" t="s">
        <v>191</v>
      </c>
      <c r="E3253" t="s">
        <v>192</v>
      </c>
      <c r="F3253" t="s">
        <v>140</v>
      </c>
      <c r="G3253" t="s">
        <v>140</v>
      </c>
    </row>
    <row r="3254" spans="1:7" x14ac:dyDescent="0.35">
      <c r="A3254" t="s">
        <v>29</v>
      </c>
      <c r="B3254" t="s">
        <v>1165</v>
      </c>
      <c r="C3254">
        <v>90</v>
      </c>
      <c r="D3254" t="s">
        <v>811</v>
      </c>
      <c r="E3254" t="s">
        <v>103</v>
      </c>
      <c r="F3254" t="s">
        <v>140</v>
      </c>
      <c r="G3254" t="s">
        <v>1016</v>
      </c>
    </row>
    <row r="3255" spans="1:7" x14ac:dyDescent="0.35">
      <c r="A3255" t="s">
        <v>29</v>
      </c>
      <c r="B3255" t="s">
        <v>1166</v>
      </c>
      <c r="C3255">
        <v>100</v>
      </c>
      <c r="D3255" t="s">
        <v>748</v>
      </c>
      <c r="E3255" t="s">
        <v>749</v>
      </c>
      <c r="F3255" t="s">
        <v>140</v>
      </c>
      <c r="G3255" t="s">
        <v>140</v>
      </c>
    </row>
    <row r="3256" spans="1:7" x14ac:dyDescent="0.35">
      <c r="A3256" t="s">
        <v>30</v>
      </c>
      <c r="B3256" t="s">
        <v>1165</v>
      </c>
      <c r="C3256">
        <v>86</v>
      </c>
      <c r="D3256" t="s">
        <v>1155</v>
      </c>
      <c r="E3256" t="s">
        <v>1154</v>
      </c>
      <c r="F3256" t="s">
        <v>140</v>
      </c>
      <c r="G3256" t="s">
        <v>140</v>
      </c>
    </row>
    <row r="3257" spans="1:7" x14ac:dyDescent="0.35">
      <c r="A3257" t="s">
        <v>30</v>
      </c>
      <c r="B3257" t="s">
        <v>1166</v>
      </c>
      <c r="C3257">
        <v>100</v>
      </c>
      <c r="D3257" t="s">
        <v>986</v>
      </c>
      <c r="E3257" t="s">
        <v>985</v>
      </c>
      <c r="F3257" t="s">
        <v>140</v>
      </c>
      <c r="G3257" t="s">
        <v>140</v>
      </c>
    </row>
    <row r="3258" spans="1:7" x14ac:dyDescent="0.35">
      <c r="A3258" t="s">
        <v>31</v>
      </c>
      <c r="B3258" t="s">
        <v>1165</v>
      </c>
      <c r="C3258">
        <v>118</v>
      </c>
      <c r="D3258" t="s">
        <v>789</v>
      </c>
      <c r="E3258" t="s">
        <v>790</v>
      </c>
      <c r="F3258" t="s">
        <v>140</v>
      </c>
      <c r="G3258" t="s">
        <v>140</v>
      </c>
    </row>
    <row r="3259" spans="1:7" x14ac:dyDescent="0.35">
      <c r="A3259" t="s">
        <v>31</v>
      </c>
      <c r="B3259" t="s">
        <v>1166</v>
      </c>
      <c r="C3259">
        <v>58</v>
      </c>
      <c r="D3259" t="s">
        <v>60</v>
      </c>
      <c r="E3259" t="s">
        <v>61</v>
      </c>
      <c r="F3259" t="s">
        <v>140</v>
      </c>
      <c r="G3259" t="s">
        <v>140</v>
      </c>
    </row>
    <row r="3260" spans="1:7" x14ac:dyDescent="0.35">
      <c r="A3260" t="s">
        <v>32</v>
      </c>
      <c r="B3260" t="s">
        <v>1165</v>
      </c>
      <c r="C3260">
        <v>1636</v>
      </c>
      <c r="D3260" t="s">
        <v>748</v>
      </c>
      <c r="E3260" t="s">
        <v>755</v>
      </c>
      <c r="F3260" t="s">
        <v>140</v>
      </c>
      <c r="G3260" t="s">
        <v>1022</v>
      </c>
    </row>
    <row r="3261" spans="1:7" x14ac:dyDescent="0.35">
      <c r="A3261" t="s">
        <v>32</v>
      </c>
      <c r="B3261" t="s">
        <v>1166</v>
      </c>
      <c r="C3261">
        <v>2454</v>
      </c>
      <c r="D3261" t="s">
        <v>472</v>
      </c>
      <c r="E3261" t="s">
        <v>455</v>
      </c>
      <c r="F3261" t="s">
        <v>1022</v>
      </c>
      <c r="G3261" t="s">
        <v>140</v>
      </c>
    </row>
    <row r="3263" spans="1:7" x14ac:dyDescent="0.35">
      <c r="A3263" t="s">
        <v>1185</v>
      </c>
    </row>
    <row r="3264" spans="1:7" x14ac:dyDescent="0.35">
      <c r="A3264" t="s">
        <v>2</v>
      </c>
      <c r="B3264" t="s">
        <v>1170</v>
      </c>
      <c r="C3264" t="s">
        <v>3</v>
      </c>
      <c r="D3264" t="s">
        <v>85</v>
      </c>
      <c r="E3264" t="s">
        <v>86</v>
      </c>
      <c r="F3264" t="s">
        <v>136</v>
      </c>
      <c r="G3264" t="s">
        <v>1133</v>
      </c>
    </row>
    <row r="3265" spans="1:7" x14ac:dyDescent="0.35">
      <c r="A3265" t="s">
        <v>8</v>
      </c>
      <c r="B3265" t="s">
        <v>1171</v>
      </c>
      <c r="C3265">
        <v>150</v>
      </c>
      <c r="D3265" t="s">
        <v>981</v>
      </c>
      <c r="E3265" t="s">
        <v>980</v>
      </c>
      <c r="F3265" t="s">
        <v>140</v>
      </c>
      <c r="G3265" t="s">
        <v>140</v>
      </c>
    </row>
    <row r="3266" spans="1:7" x14ac:dyDescent="0.35">
      <c r="A3266" t="s">
        <v>9</v>
      </c>
      <c r="B3266" t="s">
        <v>1171</v>
      </c>
      <c r="C3266">
        <v>178</v>
      </c>
      <c r="D3266" t="s">
        <v>108</v>
      </c>
      <c r="E3266" t="s">
        <v>107</v>
      </c>
      <c r="F3266" t="s">
        <v>140</v>
      </c>
      <c r="G3266" t="s">
        <v>140</v>
      </c>
    </row>
    <row r="3267" spans="1:7" x14ac:dyDescent="0.35">
      <c r="A3267" t="s">
        <v>10</v>
      </c>
      <c r="B3267" t="s">
        <v>1171</v>
      </c>
      <c r="C3267">
        <v>176</v>
      </c>
      <c r="D3267" t="s">
        <v>1115</v>
      </c>
      <c r="E3267" t="s">
        <v>1057</v>
      </c>
      <c r="F3267" t="s">
        <v>140</v>
      </c>
      <c r="G3267" t="s">
        <v>140</v>
      </c>
    </row>
    <row r="3268" spans="1:7" x14ac:dyDescent="0.35">
      <c r="A3268" t="s">
        <v>11</v>
      </c>
      <c r="B3268" t="s">
        <v>1171</v>
      </c>
      <c r="C3268">
        <v>178</v>
      </c>
      <c r="D3268" t="s">
        <v>94</v>
      </c>
      <c r="E3268" t="s">
        <v>93</v>
      </c>
      <c r="F3268" t="s">
        <v>140</v>
      </c>
      <c r="G3268" t="s">
        <v>140</v>
      </c>
    </row>
    <row r="3269" spans="1:7" x14ac:dyDescent="0.35">
      <c r="A3269" t="s">
        <v>12</v>
      </c>
      <c r="B3269" t="s">
        <v>1171</v>
      </c>
      <c r="C3269">
        <v>11</v>
      </c>
      <c r="D3269" t="s">
        <v>439</v>
      </c>
      <c r="E3269" t="s">
        <v>440</v>
      </c>
      <c r="F3269" t="s">
        <v>140</v>
      </c>
      <c r="G3269" t="s">
        <v>140</v>
      </c>
    </row>
    <row r="3270" spans="1:7" x14ac:dyDescent="0.35">
      <c r="A3270" t="s">
        <v>12</v>
      </c>
      <c r="B3270" t="s">
        <v>1172</v>
      </c>
      <c r="C3270">
        <v>117</v>
      </c>
      <c r="D3270" t="s">
        <v>480</v>
      </c>
      <c r="E3270" t="s">
        <v>576</v>
      </c>
      <c r="F3270" t="s">
        <v>1009</v>
      </c>
      <c r="G3270" t="s">
        <v>140</v>
      </c>
    </row>
    <row r="3271" spans="1:7" x14ac:dyDescent="0.35">
      <c r="A3271" t="s">
        <v>13</v>
      </c>
      <c r="B3271" t="s">
        <v>1171</v>
      </c>
      <c r="C3271">
        <v>5</v>
      </c>
      <c r="D3271" t="s">
        <v>615</v>
      </c>
      <c r="E3271" t="s">
        <v>616</v>
      </c>
      <c r="F3271" t="s">
        <v>140</v>
      </c>
      <c r="G3271" t="s">
        <v>140</v>
      </c>
    </row>
    <row r="3272" spans="1:7" x14ac:dyDescent="0.35">
      <c r="A3272" t="s">
        <v>13</v>
      </c>
      <c r="B3272" t="s">
        <v>1172</v>
      </c>
      <c r="C3272">
        <v>166</v>
      </c>
      <c r="D3272" t="s">
        <v>328</v>
      </c>
      <c r="E3272" t="s">
        <v>327</v>
      </c>
      <c r="F3272" t="s">
        <v>140</v>
      </c>
      <c r="G3272" t="s">
        <v>140</v>
      </c>
    </row>
    <row r="3273" spans="1:7" x14ac:dyDescent="0.35">
      <c r="A3273" t="s">
        <v>14</v>
      </c>
      <c r="B3273" t="s">
        <v>1171</v>
      </c>
      <c r="C3273">
        <v>85</v>
      </c>
      <c r="D3273" t="s">
        <v>745</v>
      </c>
      <c r="E3273" t="s">
        <v>746</v>
      </c>
      <c r="F3273" t="s">
        <v>140</v>
      </c>
      <c r="G3273" t="s">
        <v>140</v>
      </c>
    </row>
    <row r="3274" spans="1:7" x14ac:dyDescent="0.35">
      <c r="A3274" t="s">
        <v>14</v>
      </c>
      <c r="B3274" t="s">
        <v>1172</v>
      </c>
      <c r="C3274">
        <v>60</v>
      </c>
      <c r="D3274" t="s">
        <v>195</v>
      </c>
      <c r="E3274" t="s">
        <v>196</v>
      </c>
      <c r="F3274" t="s">
        <v>140</v>
      </c>
      <c r="G3274" t="s">
        <v>140</v>
      </c>
    </row>
    <row r="3275" spans="1:7" x14ac:dyDescent="0.35">
      <c r="A3275" t="s">
        <v>15</v>
      </c>
      <c r="B3275" t="s">
        <v>1171</v>
      </c>
      <c r="C3275">
        <v>155</v>
      </c>
      <c r="D3275" t="s">
        <v>1001</v>
      </c>
      <c r="E3275" t="s">
        <v>1000</v>
      </c>
      <c r="F3275" t="s">
        <v>140</v>
      </c>
      <c r="G3275" t="s">
        <v>140</v>
      </c>
    </row>
    <row r="3276" spans="1:7" x14ac:dyDescent="0.35">
      <c r="A3276" t="s">
        <v>16</v>
      </c>
      <c r="B3276" t="s">
        <v>1171</v>
      </c>
      <c r="C3276">
        <v>187</v>
      </c>
      <c r="D3276" t="s">
        <v>1077</v>
      </c>
      <c r="E3276" t="s">
        <v>1106</v>
      </c>
      <c r="F3276" t="s">
        <v>140</v>
      </c>
      <c r="G3276" t="s">
        <v>1008</v>
      </c>
    </row>
    <row r="3277" spans="1:7" x14ac:dyDescent="0.35">
      <c r="A3277" t="s">
        <v>17</v>
      </c>
      <c r="B3277" t="s">
        <v>1171</v>
      </c>
      <c r="C3277">
        <v>167</v>
      </c>
      <c r="D3277" t="s">
        <v>806</v>
      </c>
      <c r="E3277" t="s">
        <v>574</v>
      </c>
      <c r="F3277" t="s">
        <v>140</v>
      </c>
      <c r="G3277" t="s">
        <v>140</v>
      </c>
    </row>
    <row r="3278" spans="1:7" x14ac:dyDescent="0.35">
      <c r="A3278" t="s">
        <v>18</v>
      </c>
      <c r="B3278" t="s">
        <v>1171</v>
      </c>
      <c r="C3278">
        <v>20</v>
      </c>
      <c r="D3278" t="s">
        <v>1153</v>
      </c>
      <c r="E3278" t="s">
        <v>1059</v>
      </c>
      <c r="F3278" t="s">
        <v>140</v>
      </c>
      <c r="G3278" t="s">
        <v>140</v>
      </c>
    </row>
    <row r="3279" spans="1:7" x14ac:dyDescent="0.35">
      <c r="A3279" t="s">
        <v>18</v>
      </c>
      <c r="B3279" t="s">
        <v>1172</v>
      </c>
      <c r="C3279">
        <v>161</v>
      </c>
      <c r="D3279" t="s">
        <v>150</v>
      </c>
      <c r="E3279" t="s">
        <v>685</v>
      </c>
      <c r="F3279" t="s">
        <v>1013</v>
      </c>
      <c r="G3279" t="s">
        <v>140</v>
      </c>
    </row>
    <row r="3280" spans="1:7" x14ac:dyDescent="0.35">
      <c r="A3280" t="s">
        <v>19</v>
      </c>
      <c r="B3280" t="s">
        <v>1171</v>
      </c>
      <c r="C3280">
        <v>152</v>
      </c>
      <c r="D3280" t="s">
        <v>730</v>
      </c>
      <c r="E3280" t="s">
        <v>45</v>
      </c>
      <c r="F3280" t="s">
        <v>1063</v>
      </c>
      <c r="G3280" t="s">
        <v>140</v>
      </c>
    </row>
    <row r="3281" spans="1:7" x14ac:dyDescent="0.35">
      <c r="A3281" t="s">
        <v>19</v>
      </c>
      <c r="B3281" t="s">
        <v>1172</v>
      </c>
      <c r="C3281">
        <v>34</v>
      </c>
      <c r="D3281" t="s">
        <v>1186</v>
      </c>
      <c r="E3281" t="s">
        <v>1058</v>
      </c>
      <c r="F3281" t="s">
        <v>140</v>
      </c>
      <c r="G3281" t="s">
        <v>140</v>
      </c>
    </row>
    <row r="3282" spans="1:7" x14ac:dyDescent="0.35">
      <c r="A3282" t="s">
        <v>20</v>
      </c>
      <c r="B3282" t="s">
        <v>1171</v>
      </c>
      <c r="C3282">
        <v>170</v>
      </c>
      <c r="D3282" t="s">
        <v>372</v>
      </c>
      <c r="E3282" t="s">
        <v>373</v>
      </c>
      <c r="F3282" t="s">
        <v>140</v>
      </c>
      <c r="G3282" t="s">
        <v>140</v>
      </c>
    </row>
    <row r="3283" spans="1:7" x14ac:dyDescent="0.35">
      <c r="A3283" t="s">
        <v>21</v>
      </c>
      <c r="B3283" t="s">
        <v>1171</v>
      </c>
      <c r="C3283">
        <v>158</v>
      </c>
      <c r="D3283" t="s">
        <v>922</v>
      </c>
      <c r="E3283" t="s">
        <v>1015</v>
      </c>
      <c r="F3283" t="s">
        <v>140</v>
      </c>
      <c r="G3283" t="s">
        <v>140</v>
      </c>
    </row>
    <row r="3284" spans="1:7" x14ac:dyDescent="0.35">
      <c r="A3284" t="s">
        <v>22</v>
      </c>
      <c r="B3284" t="s">
        <v>1171</v>
      </c>
      <c r="C3284">
        <v>179</v>
      </c>
      <c r="D3284" t="s">
        <v>1112</v>
      </c>
      <c r="E3284" t="s">
        <v>1061</v>
      </c>
      <c r="F3284" t="s">
        <v>140</v>
      </c>
      <c r="G3284" t="s">
        <v>140</v>
      </c>
    </row>
    <row r="3285" spans="1:7" x14ac:dyDescent="0.35">
      <c r="A3285" t="s">
        <v>23</v>
      </c>
      <c r="B3285" t="s">
        <v>1171</v>
      </c>
      <c r="C3285">
        <v>22</v>
      </c>
      <c r="D3285" t="s">
        <v>916</v>
      </c>
      <c r="E3285" t="s">
        <v>917</v>
      </c>
      <c r="F3285" t="s">
        <v>140</v>
      </c>
      <c r="G3285" t="s">
        <v>140</v>
      </c>
    </row>
    <row r="3286" spans="1:7" x14ac:dyDescent="0.35">
      <c r="A3286" t="s">
        <v>23</v>
      </c>
      <c r="B3286" t="s">
        <v>1172</v>
      </c>
      <c r="C3286">
        <v>139</v>
      </c>
      <c r="D3286" t="s">
        <v>744</v>
      </c>
      <c r="E3286" t="s">
        <v>743</v>
      </c>
      <c r="F3286" t="s">
        <v>140</v>
      </c>
      <c r="G3286" t="s">
        <v>140</v>
      </c>
    </row>
    <row r="3287" spans="1:7" x14ac:dyDescent="0.35">
      <c r="A3287" t="s">
        <v>24</v>
      </c>
      <c r="B3287" t="s">
        <v>1171</v>
      </c>
      <c r="C3287">
        <v>165</v>
      </c>
      <c r="D3287" t="s">
        <v>745</v>
      </c>
      <c r="E3287" t="s">
        <v>614</v>
      </c>
      <c r="F3287" t="s">
        <v>1022</v>
      </c>
      <c r="G3287" t="s">
        <v>1009</v>
      </c>
    </row>
    <row r="3288" spans="1:7" x14ac:dyDescent="0.35">
      <c r="A3288" t="s">
        <v>25</v>
      </c>
      <c r="B3288" t="s">
        <v>1171</v>
      </c>
      <c r="C3288">
        <v>176</v>
      </c>
      <c r="D3288" t="s">
        <v>596</v>
      </c>
      <c r="E3288" t="s">
        <v>595</v>
      </c>
      <c r="F3288" t="s">
        <v>140</v>
      </c>
      <c r="G3288" t="s">
        <v>140</v>
      </c>
    </row>
    <row r="3289" spans="1:7" x14ac:dyDescent="0.35">
      <c r="A3289" t="s">
        <v>26</v>
      </c>
      <c r="B3289" t="s">
        <v>1171</v>
      </c>
      <c r="C3289">
        <v>171</v>
      </c>
      <c r="D3289" t="s">
        <v>649</v>
      </c>
      <c r="E3289" t="s">
        <v>650</v>
      </c>
      <c r="F3289" t="s">
        <v>140</v>
      </c>
      <c r="G3289" t="s">
        <v>140</v>
      </c>
    </row>
    <row r="3290" spans="1:7" x14ac:dyDescent="0.35">
      <c r="A3290" t="s">
        <v>27</v>
      </c>
      <c r="B3290" t="s">
        <v>1171</v>
      </c>
      <c r="C3290">
        <v>191</v>
      </c>
      <c r="D3290" t="s">
        <v>423</v>
      </c>
      <c r="E3290" t="s">
        <v>422</v>
      </c>
      <c r="F3290" t="s">
        <v>140</v>
      </c>
      <c r="G3290" t="s">
        <v>140</v>
      </c>
    </row>
    <row r="3291" spans="1:7" x14ac:dyDescent="0.35">
      <c r="A3291" t="s">
        <v>28</v>
      </c>
      <c r="B3291" t="s">
        <v>1171</v>
      </c>
      <c r="C3291">
        <v>165</v>
      </c>
      <c r="D3291" t="s">
        <v>613</v>
      </c>
      <c r="E3291" t="s">
        <v>614</v>
      </c>
      <c r="F3291" t="s">
        <v>140</v>
      </c>
      <c r="G3291" t="s">
        <v>140</v>
      </c>
    </row>
    <row r="3292" spans="1:7" x14ac:dyDescent="0.35">
      <c r="A3292" t="s">
        <v>29</v>
      </c>
      <c r="B3292" t="s">
        <v>1171</v>
      </c>
      <c r="C3292">
        <v>190</v>
      </c>
      <c r="D3292" t="s">
        <v>960</v>
      </c>
      <c r="E3292" t="s">
        <v>893</v>
      </c>
      <c r="F3292" t="s">
        <v>140</v>
      </c>
      <c r="G3292" t="s">
        <v>1008</v>
      </c>
    </row>
    <row r="3293" spans="1:7" x14ac:dyDescent="0.35">
      <c r="A3293" t="s">
        <v>30</v>
      </c>
      <c r="B3293" t="s">
        <v>1171</v>
      </c>
      <c r="C3293">
        <v>186</v>
      </c>
      <c r="D3293" t="s">
        <v>663</v>
      </c>
      <c r="E3293" t="s">
        <v>662</v>
      </c>
      <c r="F3293" t="s">
        <v>140</v>
      </c>
      <c r="G3293" t="s">
        <v>140</v>
      </c>
    </row>
    <row r="3294" spans="1:7" x14ac:dyDescent="0.35">
      <c r="A3294" t="s">
        <v>31</v>
      </c>
      <c r="B3294" t="s">
        <v>1171</v>
      </c>
      <c r="C3294">
        <v>106</v>
      </c>
      <c r="D3294" t="s">
        <v>280</v>
      </c>
      <c r="E3294" t="s">
        <v>279</v>
      </c>
      <c r="F3294" t="s">
        <v>140</v>
      </c>
      <c r="G3294" t="s">
        <v>140</v>
      </c>
    </row>
    <row r="3295" spans="1:7" x14ac:dyDescent="0.35">
      <c r="A3295" t="s">
        <v>31</v>
      </c>
      <c r="B3295" t="s">
        <v>1172</v>
      </c>
      <c r="C3295">
        <v>70</v>
      </c>
      <c r="D3295" t="s">
        <v>49</v>
      </c>
      <c r="E3295" t="s">
        <v>48</v>
      </c>
      <c r="F3295" t="s">
        <v>140</v>
      </c>
      <c r="G3295" t="s">
        <v>140</v>
      </c>
    </row>
    <row r="3296" spans="1:7" x14ac:dyDescent="0.35">
      <c r="A3296" t="s">
        <v>32</v>
      </c>
      <c r="B3296" t="s">
        <v>1171</v>
      </c>
      <c r="C3296">
        <v>3343</v>
      </c>
      <c r="D3296" t="s">
        <v>887</v>
      </c>
      <c r="E3296" t="s">
        <v>810</v>
      </c>
      <c r="F3296" t="s">
        <v>140</v>
      </c>
      <c r="G3296" t="s">
        <v>1022</v>
      </c>
    </row>
    <row r="3297" spans="1:7" x14ac:dyDescent="0.35">
      <c r="A3297" t="s">
        <v>32</v>
      </c>
      <c r="B3297" t="s">
        <v>1172</v>
      </c>
      <c r="C3297">
        <v>747</v>
      </c>
      <c r="D3297" t="s">
        <v>74</v>
      </c>
      <c r="E3297" t="s">
        <v>645</v>
      </c>
      <c r="F3297" t="s">
        <v>1008</v>
      </c>
      <c r="G3297" t="s">
        <v>140</v>
      </c>
    </row>
    <row r="3299" spans="1:7" x14ac:dyDescent="0.35">
      <c r="A3299" t="s">
        <v>1187</v>
      </c>
    </row>
    <row r="3300" spans="1:7" x14ac:dyDescent="0.35">
      <c r="A3300" t="s">
        <v>2</v>
      </c>
      <c r="B3300" t="s">
        <v>3</v>
      </c>
      <c r="C3300" t="s">
        <v>85</v>
      </c>
      <c r="D3300" t="s">
        <v>86</v>
      </c>
      <c r="E3300" t="s">
        <v>136</v>
      </c>
    </row>
    <row r="3301" spans="1:7" x14ac:dyDescent="0.35">
      <c r="A3301" t="s">
        <v>8</v>
      </c>
      <c r="B3301">
        <v>54</v>
      </c>
      <c r="C3301" t="s">
        <v>862</v>
      </c>
      <c r="D3301" t="s">
        <v>861</v>
      </c>
      <c r="E3301" t="s">
        <v>140</v>
      </c>
    </row>
    <row r="3302" spans="1:7" x14ac:dyDescent="0.35">
      <c r="A3302" t="s">
        <v>9</v>
      </c>
      <c r="B3302">
        <v>23</v>
      </c>
      <c r="C3302" t="s">
        <v>826</v>
      </c>
      <c r="D3302" t="s">
        <v>825</v>
      </c>
      <c r="E3302" t="s">
        <v>140</v>
      </c>
    </row>
    <row r="3303" spans="1:7" x14ac:dyDescent="0.35">
      <c r="A3303" t="s">
        <v>10</v>
      </c>
      <c r="B3303">
        <v>32</v>
      </c>
      <c r="C3303" t="s">
        <v>162</v>
      </c>
      <c r="D3303" t="s">
        <v>163</v>
      </c>
      <c r="E3303" t="s">
        <v>140</v>
      </c>
    </row>
    <row r="3304" spans="1:7" x14ac:dyDescent="0.35">
      <c r="A3304" t="s">
        <v>11</v>
      </c>
      <c r="B3304">
        <v>27</v>
      </c>
      <c r="C3304" t="s">
        <v>668</v>
      </c>
      <c r="D3304" t="s">
        <v>669</v>
      </c>
      <c r="E3304" t="s">
        <v>140</v>
      </c>
    </row>
    <row r="3305" spans="1:7" x14ac:dyDescent="0.35">
      <c r="A3305" t="s">
        <v>12</v>
      </c>
      <c r="B3305">
        <v>81</v>
      </c>
      <c r="C3305" t="s">
        <v>1047</v>
      </c>
      <c r="D3305" t="s">
        <v>1116</v>
      </c>
      <c r="E3305" t="s">
        <v>140</v>
      </c>
    </row>
    <row r="3306" spans="1:7" x14ac:dyDescent="0.35">
      <c r="A3306" t="s">
        <v>13</v>
      </c>
      <c r="B3306">
        <v>34</v>
      </c>
      <c r="C3306" t="s">
        <v>1182</v>
      </c>
      <c r="D3306" t="s">
        <v>1188</v>
      </c>
      <c r="E3306" t="s">
        <v>140</v>
      </c>
    </row>
    <row r="3307" spans="1:7" x14ac:dyDescent="0.35">
      <c r="A3307" t="s">
        <v>14</v>
      </c>
      <c r="B3307">
        <v>58</v>
      </c>
      <c r="C3307" t="s">
        <v>756</v>
      </c>
      <c r="D3307" t="s">
        <v>757</v>
      </c>
      <c r="E3307" t="s">
        <v>140</v>
      </c>
    </row>
    <row r="3308" spans="1:7" x14ac:dyDescent="0.35">
      <c r="A3308" t="s">
        <v>15</v>
      </c>
      <c r="B3308">
        <v>51</v>
      </c>
      <c r="C3308" t="s">
        <v>513</v>
      </c>
      <c r="D3308" t="s">
        <v>512</v>
      </c>
      <c r="E3308" t="s">
        <v>140</v>
      </c>
    </row>
    <row r="3309" spans="1:7" x14ac:dyDescent="0.35">
      <c r="A3309" t="s">
        <v>16</v>
      </c>
      <c r="B3309">
        <v>19</v>
      </c>
      <c r="C3309" t="s">
        <v>45</v>
      </c>
      <c r="D3309" t="s">
        <v>44</v>
      </c>
      <c r="E3309" t="s">
        <v>140</v>
      </c>
    </row>
    <row r="3310" spans="1:7" x14ac:dyDescent="0.35">
      <c r="A3310" t="s">
        <v>17</v>
      </c>
      <c r="B3310">
        <v>35</v>
      </c>
      <c r="C3310" t="s">
        <v>551</v>
      </c>
      <c r="D3310" t="s">
        <v>828</v>
      </c>
      <c r="E3310" t="s">
        <v>1068</v>
      </c>
    </row>
    <row r="3311" spans="1:7" x14ac:dyDescent="0.35">
      <c r="A3311" t="s">
        <v>18</v>
      </c>
      <c r="B3311">
        <v>24</v>
      </c>
      <c r="C3311" t="s">
        <v>1051</v>
      </c>
      <c r="D3311" t="s">
        <v>1118</v>
      </c>
      <c r="E3311" t="s">
        <v>140</v>
      </c>
    </row>
    <row r="3312" spans="1:7" x14ac:dyDescent="0.35">
      <c r="A3312" t="s">
        <v>19</v>
      </c>
      <c r="B3312">
        <v>20</v>
      </c>
      <c r="C3312" t="s">
        <v>593</v>
      </c>
      <c r="D3312" t="s">
        <v>594</v>
      </c>
      <c r="E3312" t="s">
        <v>140</v>
      </c>
    </row>
    <row r="3313" spans="1:6" x14ac:dyDescent="0.35">
      <c r="A3313" t="s">
        <v>20</v>
      </c>
      <c r="B3313">
        <v>35</v>
      </c>
      <c r="C3313" t="s">
        <v>716</v>
      </c>
      <c r="D3313" t="s">
        <v>717</v>
      </c>
      <c r="E3313" t="s">
        <v>140</v>
      </c>
    </row>
    <row r="3314" spans="1:6" x14ac:dyDescent="0.35">
      <c r="A3314" t="s">
        <v>21</v>
      </c>
      <c r="B3314">
        <v>52</v>
      </c>
      <c r="C3314" t="s">
        <v>968</v>
      </c>
      <c r="D3314" t="s">
        <v>969</v>
      </c>
      <c r="E3314" t="s">
        <v>140</v>
      </c>
    </row>
    <row r="3315" spans="1:6" x14ac:dyDescent="0.35">
      <c r="A3315" t="s">
        <v>22</v>
      </c>
      <c r="B3315">
        <v>30</v>
      </c>
      <c r="C3315" t="s">
        <v>860</v>
      </c>
      <c r="D3315" t="s">
        <v>859</v>
      </c>
      <c r="E3315" t="s">
        <v>140</v>
      </c>
    </row>
    <row r="3316" spans="1:6" x14ac:dyDescent="0.35">
      <c r="A3316" t="s">
        <v>23</v>
      </c>
      <c r="B3316">
        <v>44</v>
      </c>
      <c r="C3316" t="s">
        <v>574</v>
      </c>
      <c r="D3316" t="s">
        <v>806</v>
      </c>
      <c r="E3316" t="s">
        <v>140</v>
      </c>
    </row>
    <row r="3317" spans="1:6" x14ac:dyDescent="0.35">
      <c r="A3317" t="s">
        <v>24</v>
      </c>
      <c r="B3317">
        <v>42</v>
      </c>
      <c r="C3317" t="s">
        <v>762</v>
      </c>
      <c r="D3317" t="s">
        <v>763</v>
      </c>
      <c r="E3317" t="s">
        <v>140</v>
      </c>
    </row>
    <row r="3318" spans="1:6" x14ac:dyDescent="0.35">
      <c r="A3318" t="s">
        <v>25</v>
      </c>
      <c r="B3318">
        <v>28</v>
      </c>
      <c r="C3318" t="s">
        <v>756</v>
      </c>
      <c r="D3318" t="s">
        <v>757</v>
      </c>
      <c r="E3318" t="s">
        <v>140</v>
      </c>
    </row>
    <row r="3319" spans="1:6" x14ac:dyDescent="0.35">
      <c r="A3319" t="s">
        <v>26</v>
      </c>
      <c r="B3319">
        <v>31</v>
      </c>
      <c r="C3319" t="s">
        <v>550</v>
      </c>
      <c r="D3319" t="s">
        <v>549</v>
      </c>
      <c r="E3319" t="s">
        <v>140</v>
      </c>
    </row>
    <row r="3320" spans="1:6" x14ac:dyDescent="0.35">
      <c r="A3320" t="s">
        <v>27</v>
      </c>
      <c r="B3320">
        <v>11</v>
      </c>
      <c r="C3320" t="s">
        <v>980</v>
      </c>
      <c r="D3320" t="s">
        <v>981</v>
      </c>
      <c r="E3320" t="s">
        <v>140</v>
      </c>
    </row>
    <row r="3321" spans="1:6" x14ac:dyDescent="0.35">
      <c r="A3321" t="s">
        <v>28</v>
      </c>
      <c r="B3321">
        <v>42</v>
      </c>
      <c r="C3321" t="s">
        <v>192</v>
      </c>
      <c r="D3321" t="s">
        <v>191</v>
      </c>
      <c r="E3321" t="s">
        <v>140</v>
      </c>
    </row>
    <row r="3322" spans="1:6" x14ac:dyDescent="0.35">
      <c r="A3322" t="s">
        <v>29</v>
      </c>
      <c r="B3322">
        <v>14</v>
      </c>
      <c r="C3322" t="s">
        <v>269</v>
      </c>
      <c r="D3322" t="s">
        <v>270</v>
      </c>
      <c r="E3322" t="s">
        <v>140</v>
      </c>
    </row>
    <row r="3323" spans="1:6" x14ac:dyDescent="0.35">
      <c r="A3323" t="s">
        <v>30</v>
      </c>
      <c r="B3323">
        <v>16</v>
      </c>
      <c r="C3323" t="s">
        <v>264</v>
      </c>
      <c r="D3323" t="s">
        <v>263</v>
      </c>
      <c r="E3323" t="s">
        <v>140</v>
      </c>
    </row>
    <row r="3324" spans="1:6" x14ac:dyDescent="0.35">
      <c r="A3324" t="s">
        <v>31</v>
      </c>
      <c r="B3324">
        <v>31</v>
      </c>
      <c r="C3324" t="s">
        <v>131</v>
      </c>
      <c r="D3324" t="s">
        <v>132</v>
      </c>
      <c r="E3324" t="s">
        <v>140</v>
      </c>
    </row>
    <row r="3325" spans="1:6" x14ac:dyDescent="0.35">
      <c r="A3325" t="s">
        <v>32</v>
      </c>
      <c r="B3325">
        <v>834</v>
      </c>
      <c r="C3325" t="s">
        <v>968</v>
      </c>
      <c r="D3325" t="s">
        <v>1088</v>
      </c>
      <c r="E3325" t="s">
        <v>1022</v>
      </c>
    </row>
    <row r="3327" spans="1:6" x14ac:dyDescent="0.35">
      <c r="A3327" t="s">
        <v>1189</v>
      </c>
    </row>
    <row r="3328" spans="1:6" x14ac:dyDescent="0.35">
      <c r="A3328" t="s">
        <v>2</v>
      </c>
      <c r="B3328" t="s">
        <v>1136</v>
      </c>
      <c r="C3328" t="s">
        <v>3</v>
      </c>
      <c r="D3328" t="s">
        <v>85</v>
      </c>
      <c r="E3328" t="s">
        <v>86</v>
      </c>
      <c r="F3328" t="s">
        <v>136</v>
      </c>
    </row>
    <row r="3329" spans="1:6" x14ac:dyDescent="0.35">
      <c r="A3329" t="s">
        <v>8</v>
      </c>
      <c r="B3329" t="s">
        <v>1126</v>
      </c>
      <c r="C3329">
        <v>23</v>
      </c>
      <c r="D3329" t="s">
        <v>433</v>
      </c>
      <c r="E3329" t="s">
        <v>432</v>
      </c>
      <c r="F3329" t="s">
        <v>140</v>
      </c>
    </row>
    <row r="3330" spans="1:6" x14ac:dyDescent="0.35">
      <c r="A3330" t="s">
        <v>8</v>
      </c>
      <c r="B3330" t="s">
        <v>1127</v>
      </c>
      <c r="C3330">
        <v>31</v>
      </c>
      <c r="D3330" t="s">
        <v>741</v>
      </c>
      <c r="E3330" t="s">
        <v>740</v>
      </c>
      <c r="F3330" t="s">
        <v>140</v>
      </c>
    </row>
    <row r="3331" spans="1:6" x14ac:dyDescent="0.35">
      <c r="A3331" t="s">
        <v>9</v>
      </c>
      <c r="B3331" t="s">
        <v>1126</v>
      </c>
      <c r="C3331">
        <v>9</v>
      </c>
      <c r="D3331" t="s">
        <v>446</v>
      </c>
      <c r="E3331" t="s">
        <v>447</v>
      </c>
      <c r="F3331" t="s">
        <v>140</v>
      </c>
    </row>
    <row r="3332" spans="1:6" x14ac:dyDescent="0.35">
      <c r="A3332" t="s">
        <v>9</v>
      </c>
      <c r="B3332" t="s">
        <v>1127</v>
      </c>
      <c r="C3332">
        <v>12</v>
      </c>
      <c r="D3332" t="s">
        <v>101</v>
      </c>
      <c r="E3332" t="s">
        <v>102</v>
      </c>
      <c r="F3332" t="s">
        <v>140</v>
      </c>
    </row>
    <row r="3333" spans="1:6" x14ac:dyDescent="0.35">
      <c r="A3333" t="s">
        <v>9</v>
      </c>
      <c r="B3333" t="s">
        <v>339</v>
      </c>
      <c r="C3333">
        <v>2</v>
      </c>
      <c r="D3333" t="s">
        <v>220</v>
      </c>
      <c r="E3333" t="s">
        <v>221</v>
      </c>
      <c r="F3333" t="s">
        <v>140</v>
      </c>
    </row>
    <row r="3334" spans="1:6" x14ac:dyDescent="0.35">
      <c r="A3334" t="s">
        <v>10</v>
      </c>
      <c r="B3334" t="s">
        <v>1126</v>
      </c>
      <c r="C3334">
        <v>16</v>
      </c>
      <c r="D3334" t="s">
        <v>592</v>
      </c>
      <c r="E3334" t="s">
        <v>1158</v>
      </c>
      <c r="F3334" t="s">
        <v>140</v>
      </c>
    </row>
    <row r="3335" spans="1:6" x14ac:dyDescent="0.35">
      <c r="A3335" t="s">
        <v>10</v>
      </c>
      <c r="B3335" t="s">
        <v>1127</v>
      </c>
      <c r="C3335">
        <v>15</v>
      </c>
      <c r="D3335" t="s">
        <v>741</v>
      </c>
      <c r="E3335" t="s">
        <v>740</v>
      </c>
      <c r="F3335" t="s">
        <v>140</v>
      </c>
    </row>
    <row r="3336" spans="1:6" x14ac:dyDescent="0.35">
      <c r="A3336" t="s">
        <v>10</v>
      </c>
      <c r="B3336" t="s">
        <v>339</v>
      </c>
      <c r="C3336">
        <v>1</v>
      </c>
      <c r="D3336" t="s">
        <v>177</v>
      </c>
      <c r="E3336" t="s">
        <v>140</v>
      </c>
      <c r="F3336" t="s">
        <v>140</v>
      </c>
    </row>
    <row r="3337" spans="1:6" x14ac:dyDescent="0.35">
      <c r="A3337" t="s">
        <v>11</v>
      </c>
      <c r="B3337" t="s">
        <v>1126</v>
      </c>
      <c r="C3337">
        <v>14</v>
      </c>
      <c r="D3337" t="s">
        <v>501</v>
      </c>
      <c r="E3337" t="s">
        <v>500</v>
      </c>
      <c r="F3337" t="s">
        <v>140</v>
      </c>
    </row>
    <row r="3338" spans="1:6" x14ac:dyDescent="0.35">
      <c r="A3338" t="s">
        <v>11</v>
      </c>
      <c r="B3338" t="s">
        <v>1127</v>
      </c>
      <c r="C3338">
        <v>13</v>
      </c>
      <c r="D3338" t="s">
        <v>354</v>
      </c>
      <c r="E3338" t="s">
        <v>355</v>
      </c>
      <c r="F3338" t="s">
        <v>140</v>
      </c>
    </row>
    <row r="3339" spans="1:6" x14ac:dyDescent="0.35">
      <c r="A3339" t="s">
        <v>12</v>
      </c>
      <c r="B3339" t="s">
        <v>1126</v>
      </c>
      <c r="C3339">
        <v>39</v>
      </c>
      <c r="D3339" t="s">
        <v>140</v>
      </c>
      <c r="E3339" t="s">
        <v>177</v>
      </c>
      <c r="F3339" t="s">
        <v>140</v>
      </c>
    </row>
    <row r="3340" spans="1:6" x14ac:dyDescent="0.35">
      <c r="A3340" t="s">
        <v>12</v>
      </c>
      <c r="B3340" t="s">
        <v>1127</v>
      </c>
      <c r="C3340">
        <v>38</v>
      </c>
      <c r="D3340" t="s">
        <v>103</v>
      </c>
      <c r="E3340" t="s">
        <v>104</v>
      </c>
      <c r="F3340" t="s">
        <v>140</v>
      </c>
    </row>
    <row r="3341" spans="1:6" x14ac:dyDescent="0.35">
      <c r="A3341" t="s">
        <v>12</v>
      </c>
      <c r="B3341" t="s">
        <v>339</v>
      </c>
      <c r="C3341">
        <v>4</v>
      </c>
      <c r="D3341" t="s">
        <v>140</v>
      </c>
      <c r="E3341" t="s">
        <v>177</v>
      </c>
      <c r="F3341" t="s">
        <v>140</v>
      </c>
    </row>
    <row r="3342" spans="1:6" x14ac:dyDescent="0.35">
      <c r="A3342" t="s">
        <v>13</v>
      </c>
      <c r="B3342" t="s">
        <v>1126</v>
      </c>
      <c r="C3342">
        <v>13</v>
      </c>
      <c r="D3342" t="s">
        <v>917</v>
      </c>
      <c r="E3342" t="s">
        <v>916</v>
      </c>
      <c r="F3342" t="s">
        <v>140</v>
      </c>
    </row>
    <row r="3343" spans="1:6" x14ac:dyDescent="0.35">
      <c r="A3343" t="s">
        <v>13</v>
      </c>
      <c r="B3343" t="s">
        <v>1127</v>
      </c>
      <c r="C3343">
        <v>20</v>
      </c>
      <c r="D3343" t="s">
        <v>595</v>
      </c>
      <c r="E3343" t="s">
        <v>596</v>
      </c>
      <c r="F3343" t="s">
        <v>140</v>
      </c>
    </row>
    <row r="3344" spans="1:6" x14ac:dyDescent="0.35">
      <c r="A3344" t="s">
        <v>13</v>
      </c>
      <c r="B3344" t="s">
        <v>339</v>
      </c>
      <c r="C3344">
        <v>1</v>
      </c>
      <c r="D3344" t="s">
        <v>140</v>
      </c>
      <c r="E3344" t="s">
        <v>177</v>
      </c>
      <c r="F3344" t="s">
        <v>140</v>
      </c>
    </row>
    <row r="3345" spans="1:6" x14ac:dyDescent="0.35">
      <c r="A3345" t="s">
        <v>14</v>
      </c>
      <c r="B3345" t="s">
        <v>1126</v>
      </c>
      <c r="C3345">
        <v>27</v>
      </c>
      <c r="D3345" t="s">
        <v>1065</v>
      </c>
      <c r="E3345" t="s">
        <v>1190</v>
      </c>
      <c r="F3345" t="s">
        <v>140</v>
      </c>
    </row>
    <row r="3346" spans="1:6" x14ac:dyDescent="0.35">
      <c r="A3346" t="s">
        <v>14</v>
      </c>
      <c r="B3346" t="s">
        <v>1127</v>
      </c>
      <c r="C3346">
        <v>31</v>
      </c>
      <c r="D3346" t="s">
        <v>564</v>
      </c>
      <c r="E3346" t="s">
        <v>563</v>
      </c>
      <c r="F3346" t="s">
        <v>140</v>
      </c>
    </row>
    <row r="3347" spans="1:6" x14ac:dyDescent="0.35">
      <c r="A3347" t="s">
        <v>15</v>
      </c>
      <c r="B3347" t="s">
        <v>1126</v>
      </c>
      <c r="C3347">
        <v>27</v>
      </c>
      <c r="D3347" t="s">
        <v>886</v>
      </c>
      <c r="E3347" t="s">
        <v>885</v>
      </c>
      <c r="F3347" t="s">
        <v>140</v>
      </c>
    </row>
    <row r="3348" spans="1:6" x14ac:dyDescent="0.35">
      <c r="A3348" t="s">
        <v>15</v>
      </c>
      <c r="B3348" t="s">
        <v>1127</v>
      </c>
      <c r="C3348">
        <v>23</v>
      </c>
      <c r="D3348" t="s">
        <v>1003</v>
      </c>
      <c r="E3348" t="s">
        <v>1002</v>
      </c>
      <c r="F3348" t="s">
        <v>140</v>
      </c>
    </row>
    <row r="3349" spans="1:6" x14ac:dyDescent="0.35">
      <c r="A3349" t="s">
        <v>15</v>
      </c>
      <c r="B3349" t="s">
        <v>339</v>
      </c>
      <c r="C3349">
        <v>1</v>
      </c>
      <c r="D3349" t="s">
        <v>140</v>
      </c>
      <c r="E3349" t="s">
        <v>177</v>
      </c>
      <c r="F3349" t="s">
        <v>140</v>
      </c>
    </row>
    <row r="3350" spans="1:6" x14ac:dyDescent="0.35">
      <c r="A3350" t="s">
        <v>16</v>
      </c>
      <c r="B3350" t="s">
        <v>1126</v>
      </c>
      <c r="C3350">
        <v>8</v>
      </c>
      <c r="D3350" t="s">
        <v>841</v>
      </c>
      <c r="E3350" t="s">
        <v>840</v>
      </c>
      <c r="F3350" t="s">
        <v>140</v>
      </c>
    </row>
    <row r="3351" spans="1:6" x14ac:dyDescent="0.35">
      <c r="A3351" t="s">
        <v>16</v>
      </c>
      <c r="B3351" t="s">
        <v>1127</v>
      </c>
      <c r="C3351">
        <v>9</v>
      </c>
      <c r="D3351" t="s">
        <v>149</v>
      </c>
      <c r="E3351" t="s">
        <v>150</v>
      </c>
      <c r="F3351" t="s">
        <v>140</v>
      </c>
    </row>
    <row r="3352" spans="1:6" x14ac:dyDescent="0.35">
      <c r="A3352" t="s">
        <v>16</v>
      </c>
      <c r="B3352" t="s">
        <v>339</v>
      </c>
      <c r="C3352">
        <v>2</v>
      </c>
      <c r="D3352" t="s">
        <v>374</v>
      </c>
      <c r="E3352" t="s">
        <v>375</v>
      </c>
      <c r="F3352" t="s">
        <v>140</v>
      </c>
    </row>
    <row r="3353" spans="1:6" x14ac:dyDescent="0.35">
      <c r="A3353" t="s">
        <v>17</v>
      </c>
      <c r="B3353" t="s">
        <v>1126</v>
      </c>
      <c r="C3353">
        <v>11</v>
      </c>
      <c r="D3353" t="s">
        <v>1076</v>
      </c>
      <c r="E3353" t="s">
        <v>1077</v>
      </c>
      <c r="F3353" t="s">
        <v>140</v>
      </c>
    </row>
    <row r="3354" spans="1:6" x14ac:dyDescent="0.35">
      <c r="A3354" t="s">
        <v>17</v>
      </c>
      <c r="B3354" t="s">
        <v>1127</v>
      </c>
      <c r="C3354">
        <v>20</v>
      </c>
      <c r="D3354" t="s">
        <v>880</v>
      </c>
      <c r="E3354" t="s">
        <v>779</v>
      </c>
      <c r="F3354" t="s">
        <v>140</v>
      </c>
    </row>
    <row r="3355" spans="1:6" x14ac:dyDescent="0.35">
      <c r="A3355" t="s">
        <v>17</v>
      </c>
      <c r="B3355" t="s">
        <v>339</v>
      </c>
      <c r="C3355">
        <v>4</v>
      </c>
      <c r="D3355" t="s">
        <v>140</v>
      </c>
      <c r="E3355" t="s">
        <v>419</v>
      </c>
      <c r="F3355" t="s">
        <v>418</v>
      </c>
    </row>
    <row r="3356" spans="1:6" x14ac:dyDescent="0.35">
      <c r="A3356" t="s">
        <v>18</v>
      </c>
      <c r="B3356" t="s">
        <v>1126</v>
      </c>
      <c r="C3356">
        <v>7</v>
      </c>
      <c r="D3356" t="s">
        <v>140</v>
      </c>
      <c r="E3356" t="s">
        <v>177</v>
      </c>
      <c r="F3356" t="s">
        <v>140</v>
      </c>
    </row>
    <row r="3357" spans="1:6" x14ac:dyDescent="0.35">
      <c r="A3357" t="s">
        <v>18</v>
      </c>
      <c r="B3357" t="s">
        <v>1127</v>
      </c>
      <c r="C3357">
        <v>15</v>
      </c>
      <c r="D3357" t="s">
        <v>903</v>
      </c>
      <c r="E3357" t="s">
        <v>904</v>
      </c>
      <c r="F3357" t="s">
        <v>140</v>
      </c>
    </row>
    <row r="3358" spans="1:6" x14ac:dyDescent="0.35">
      <c r="A3358" t="s">
        <v>18</v>
      </c>
      <c r="B3358" t="s">
        <v>339</v>
      </c>
      <c r="C3358">
        <v>2</v>
      </c>
      <c r="D3358" t="s">
        <v>140</v>
      </c>
      <c r="E3358" t="s">
        <v>177</v>
      </c>
      <c r="F3358" t="s">
        <v>140</v>
      </c>
    </row>
    <row r="3359" spans="1:6" x14ac:dyDescent="0.35">
      <c r="A3359" t="s">
        <v>19</v>
      </c>
      <c r="B3359" t="s">
        <v>1126</v>
      </c>
      <c r="C3359">
        <v>6</v>
      </c>
      <c r="D3359" t="s">
        <v>226</v>
      </c>
      <c r="E3359" t="s">
        <v>227</v>
      </c>
      <c r="F3359" t="s">
        <v>140</v>
      </c>
    </row>
    <row r="3360" spans="1:6" x14ac:dyDescent="0.35">
      <c r="A3360" t="s">
        <v>19</v>
      </c>
      <c r="B3360" t="s">
        <v>1127</v>
      </c>
      <c r="C3360">
        <v>12</v>
      </c>
      <c r="D3360" t="s">
        <v>545</v>
      </c>
      <c r="E3360" t="s">
        <v>544</v>
      </c>
      <c r="F3360" t="s">
        <v>140</v>
      </c>
    </row>
    <row r="3361" spans="1:6" x14ac:dyDescent="0.35">
      <c r="A3361" t="s">
        <v>19</v>
      </c>
      <c r="B3361" t="s">
        <v>339</v>
      </c>
      <c r="C3361">
        <v>2</v>
      </c>
      <c r="D3361" t="s">
        <v>177</v>
      </c>
      <c r="E3361" t="s">
        <v>140</v>
      </c>
      <c r="F3361" t="s">
        <v>140</v>
      </c>
    </row>
    <row r="3362" spans="1:6" x14ac:dyDescent="0.35">
      <c r="A3362" t="s">
        <v>20</v>
      </c>
      <c r="B3362" t="s">
        <v>1126</v>
      </c>
      <c r="C3362">
        <v>14</v>
      </c>
      <c r="D3362" t="s">
        <v>140</v>
      </c>
      <c r="E3362" t="s">
        <v>177</v>
      </c>
      <c r="F3362" t="s">
        <v>140</v>
      </c>
    </row>
    <row r="3363" spans="1:6" x14ac:dyDescent="0.35">
      <c r="A3363" t="s">
        <v>20</v>
      </c>
      <c r="B3363" t="s">
        <v>1127</v>
      </c>
      <c r="C3363">
        <v>21</v>
      </c>
      <c r="D3363" t="s">
        <v>877</v>
      </c>
      <c r="E3363" t="s">
        <v>876</v>
      </c>
      <c r="F3363" t="s">
        <v>140</v>
      </c>
    </row>
    <row r="3364" spans="1:6" x14ac:dyDescent="0.35">
      <c r="A3364" t="s">
        <v>21</v>
      </c>
      <c r="B3364" t="s">
        <v>1126</v>
      </c>
      <c r="C3364">
        <v>16</v>
      </c>
      <c r="D3364" t="s">
        <v>1067</v>
      </c>
      <c r="E3364" t="s">
        <v>1111</v>
      </c>
      <c r="F3364" t="s">
        <v>140</v>
      </c>
    </row>
    <row r="3365" spans="1:6" x14ac:dyDescent="0.35">
      <c r="A3365" t="s">
        <v>21</v>
      </c>
      <c r="B3365" t="s">
        <v>1127</v>
      </c>
      <c r="C3365">
        <v>36</v>
      </c>
      <c r="D3365" t="s">
        <v>564</v>
      </c>
      <c r="E3365" t="s">
        <v>563</v>
      </c>
      <c r="F3365" t="s">
        <v>140</v>
      </c>
    </row>
    <row r="3366" spans="1:6" x14ac:dyDescent="0.35">
      <c r="A3366" t="s">
        <v>22</v>
      </c>
      <c r="B3366" t="s">
        <v>1126</v>
      </c>
      <c r="C3366">
        <v>14</v>
      </c>
      <c r="D3366" t="s">
        <v>45</v>
      </c>
      <c r="E3366" t="s">
        <v>44</v>
      </c>
      <c r="F3366" t="s">
        <v>140</v>
      </c>
    </row>
    <row r="3367" spans="1:6" x14ac:dyDescent="0.35">
      <c r="A3367" t="s">
        <v>22</v>
      </c>
      <c r="B3367" t="s">
        <v>1127</v>
      </c>
      <c r="C3367">
        <v>16</v>
      </c>
      <c r="D3367" t="s">
        <v>517</v>
      </c>
      <c r="E3367" t="s">
        <v>516</v>
      </c>
      <c r="F3367" t="s">
        <v>140</v>
      </c>
    </row>
    <row r="3368" spans="1:6" x14ac:dyDescent="0.35">
      <c r="A3368" t="s">
        <v>23</v>
      </c>
      <c r="B3368" t="s">
        <v>1126</v>
      </c>
      <c r="C3368">
        <v>24</v>
      </c>
      <c r="D3368" t="s">
        <v>1056</v>
      </c>
      <c r="E3368" t="s">
        <v>1124</v>
      </c>
      <c r="F3368" t="s">
        <v>140</v>
      </c>
    </row>
    <row r="3369" spans="1:6" x14ac:dyDescent="0.35">
      <c r="A3369" t="s">
        <v>23</v>
      </c>
      <c r="B3369" t="s">
        <v>1127</v>
      </c>
      <c r="C3369">
        <v>13</v>
      </c>
      <c r="D3369" t="s">
        <v>973</v>
      </c>
      <c r="E3369" t="s">
        <v>974</v>
      </c>
      <c r="F3369" t="s">
        <v>140</v>
      </c>
    </row>
    <row r="3370" spans="1:6" x14ac:dyDescent="0.35">
      <c r="A3370" t="s">
        <v>23</v>
      </c>
      <c r="B3370" t="s">
        <v>339</v>
      </c>
      <c r="C3370">
        <v>7</v>
      </c>
      <c r="D3370" t="s">
        <v>867</v>
      </c>
      <c r="E3370" t="s">
        <v>868</v>
      </c>
      <c r="F3370" t="s">
        <v>140</v>
      </c>
    </row>
    <row r="3371" spans="1:6" x14ac:dyDescent="0.35">
      <c r="A3371" t="s">
        <v>24</v>
      </c>
      <c r="B3371" t="s">
        <v>1126</v>
      </c>
      <c r="C3371">
        <v>18</v>
      </c>
      <c r="D3371" t="s">
        <v>700</v>
      </c>
      <c r="E3371" t="s">
        <v>525</v>
      </c>
      <c r="F3371" t="s">
        <v>140</v>
      </c>
    </row>
    <row r="3372" spans="1:6" x14ac:dyDescent="0.35">
      <c r="A3372" t="s">
        <v>24</v>
      </c>
      <c r="B3372" t="s">
        <v>1127</v>
      </c>
      <c r="C3372">
        <v>23</v>
      </c>
      <c r="D3372" t="s">
        <v>970</v>
      </c>
      <c r="E3372" t="s">
        <v>1079</v>
      </c>
      <c r="F3372" t="s">
        <v>140</v>
      </c>
    </row>
    <row r="3373" spans="1:6" x14ac:dyDescent="0.35">
      <c r="A3373" t="s">
        <v>24</v>
      </c>
      <c r="B3373" t="s">
        <v>339</v>
      </c>
      <c r="C3373">
        <v>1</v>
      </c>
      <c r="D3373" t="s">
        <v>140</v>
      </c>
      <c r="E3373" t="s">
        <v>177</v>
      </c>
      <c r="F3373" t="s">
        <v>140</v>
      </c>
    </row>
    <row r="3374" spans="1:6" x14ac:dyDescent="0.35">
      <c r="A3374" t="s">
        <v>25</v>
      </c>
      <c r="B3374" t="s">
        <v>1126</v>
      </c>
      <c r="C3374">
        <v>12</v>
      </c>
      <c r="D3374" t="s">
        <v>202</v>
      </c>
      <c r="E3374" t="s">
        <v>201</v>
      </c>
      <c r="F3374" t="s">
        <v>140</v>
      </c>
    </row>
    <row r="3375" spans="1:6" x14ac:dyDescent="0.35">
      <c r="A3375" t="s">
        <v>25</v>
      </c>
      <c r="B3375" t="s">
        <v>1127</v>
      </c>
      <c r="C3375">
        <v>16</v>
      </c>
      <c r="D3375" t="s">
        <v>1057</v>
      </c>
      <c r="E3375" t="s">
        <v>1115</v>
      </c>
      <c r="F3375" t="s">
        <v>140</v>
      </c>
    </row>
    <row r="3376" spans="1:6" x14ac:dyDescent="0.35">
      <c r="A3376" t="s">
        <v>26</v>
      </c>
      <c r="B3376" t="s">
        <v>1126</v>
      </c>
      <c r="C3376">
        <v>13</v>
      </c>
      <c r="D3376" t="s">
        <v>69</v>
      </c>
      <c r="E3376" t="s">
        <v>68</v>
      </c>
      <c r="F3376" t="s">
        <v>140</v>
      </c>
    </row>
    <row r="3377" spans="1:6" x14ac:dyDescent="0.35">
      <c r="A3377" t="s">
        <v>26</v>
      </c>
      <c r="B3377" t="s">
        <v>1127</v>
      </c>
      <c r="C3377">
        <v>15</v>
      </c>
      <c r="D3377" t="s">
        <v>460</v>
      </c>
      <c r="E3377" t="s">
        <v>459</v>
      </c>
      <c r="F3377" t="s">
        <v>140</v>
      </c>
    </row>
    <row r="3378" spans="1:6" x14ac:dyDescent="0.35">
      <c r="A3378" t="s">
        <v>26</v>
      </c>
      <c r="B3378" t="s">
        <v>339</v>
      </c>
      <c r="C3378">
        <v>3</v>
      </c>
      <c r="D3378" t="s">
        <v>209</v>
      </c>
      <c r="E3378" t="s">
        <v>208</v>
      </c>
      <c r="F3378" t="s">
        <v>140</v>
      </c>
    </row>
    <row r="3379" spans="1:6" x14ac:dyDescent="0.35">
      <c r="A3379" t="s">
        <v>27</v>
      </c>
      <c r="B3379" t="s">
        <v>1126</v>
      </c>
      <c r="C3379">
        <v>2</v>
      </c>
      <c r="D3379" t="s">
        <v>935</v>
      </c>
      <c r="E3379" t="s">
        <v>934</v>
      </c>
      <c r="F3379" t="s">
        <v>140</v>
      </c>
    </row>
    <row r="3380" spans="1:6" x14ac:dyDescent="0.35">
      <c r="A3380" t="s">
        <v>27</v>
      </c>
      <c r="B3380" t="s">
        <v>1127</v>
      </c>
      <c r="C3380">
        <v>9</v>
      </c>
      <c r="D3380" t="s">
        <v>651</v>
      </c>
      <c r="E3380" t="s">
        <v>652</v>
      </c>
      <c r="F3380" t="s">
        <v>140</v>
      </c>
    </row>
    <row r="3381" spans="1:6" x14ac:dyDescent="0.35">
      <c r="A3381" t="s">
        <v>28</v>
      </c>
      <c r="B3381" t="s">
        <v>1126</v>
      </c>
      <c r="C3381">
        <v>15</v>
      </c>
      <c r="D3381" t="s">
        <v>140</v>
      </c>
      <c r="E3381" t="s">
        <v>177</v>
      </c>
      <c r="F3381" t="s">
        <v>140</v>
      </c>
    </row>
    <row r="3382" spans="1:6" x14ac:dyDescent="0.35">
      <c r="A3382" t="s">
        <v>28</v>
      </c>
      <c r="B3382" t="s">
        <v>1127</v>
      </c>
      <c r="C3382">
        <v>23</v>
      </c>
      <c r="D3382" t="s">
        <v>59</v>
      </c>
      <c r="E3382" t="s">
        <v>58</v>
      </c>
      <c r="F3382" t="s">
        <v>140</v>
      </c>
    </row>
    <row r="3383" spans="1:6" x14ac:dyDescent="0.35">
      <c r="A3383" t="s">
        <v>28</v>
      </c>
      <c r="B3383" t="s">
        <v>339</v>
      </c>
      <c r="C3383">
        <v>4</v>
      </c>
      <c r="D3383" t="s">
        <v>819</v>
      </c>
      <c r="E3383" t="s">
        <v>820</v>
      </c>
      <c r="F3383" t="s">
        <v>140</v>
      </c>
    </row>
    <row r="3384" spans="1:6" x14ac:dyDescent="0.35">
      <c r="A3384" t="s">
        <v>29</v>
      </c>
      <c r="B3384" t="s">
        <v>1126</v>
      </c>
      <c r="C3384">
        <v>8</v>
      </c>
      <c r="D3384" t="s">
        <v>952</v>
      </c>
      <c r="E3384" t="s">
        <v>951</v>
      </c>
      <c r="F3384" t="s">
        <v>140</v>
      </c>
    </row>
    <row r="3385" spans="1:6" x14ac:dyDescent="0.35">
      <c r="A3385" t="s">
        <v>29</v>
      </c>
      <c r="B3385" t="s">
        <v>1127</v>
      </c>
      <c r="C3385">
        <v>6</v>
      </c>
      <c r="D3385" t="s">
        <v>103</v>
      </c>
      <c r="E3385" t="s">
        <v>104</v>
      </c>
      <c r="F3385" t="s">
        <v>140</v>
      </c>
    </row>
    <row r="3386" spans="1:6" x14ac:dyDescent="0.35">
      <c r="A3386" t="s">
        <v>30</v>
      </c>
      <c r="B3386" t="s">
        <v>1126</v>
      </c>
      <c r="C3386">
        <v>6</v>
      </c>
      <c r="D3386" t="s">
        <v>140</v>
      </c>
      <c r="E3386" t="s">
        <v>177</v>
      </c>
      <c r="F3386" t="s">
        <v>140</v>
      </c>
    </row>
    <row r="3387" spans="1:6" x14ac:dyDescent="0.35">
      <c r="A3387" t="s">
        <v>30</v>
      </c>
      <c r="B3387" t="s">
        <v>1127</v>
      </c>
      <c r="C3387">
        <v>8</v>
      </c>
      <c r="D3387" t="s">
        <v>543</v>
      </c>
      <c r="E3387" t="s">
        <v>542</v>
      </c>
      <c r="F3387" t="s">
        <v>140</v>
      </c>
    </row>
    <row r="3388" spans="1:6" x14ac:dyDescent="0.35">
      <c r="A3388" t="s">
        <v>30</v>
      </c>
      <c r="B3388" t="s">
        <v>339</v>
      </c>
      <c r="C3388">
        <v>2</v>
      </c>
      <c r="D3388" t="s">
        <v>454</v>
      </c>
      <c r="E3388" t="s">
        <v>455</v>
      </c>
      <c r="F3388" t="s">
        <v>140</v>
      </c>
    </row>
    <row r="3389" spans="1:6" x14ac:dyDescent="0.35">
      <c r="A3389" t="s">
        <v>31</v>
      </c>
      <c r="B3389" t="s">
        <v>1126</v>
      </c>
      <c r="C3389">
        <v>13</v>
      </c>
      <c r="D3389" t="s">
        <v>125</v>
      </c>
      <c r="E3389" t="s">
        <v>126</v>
      </c>
      <c r="F3389" t="s">
        <v>140</v>
      </c>
    </row>
    <row r="3390" spans="1:6" x14ac:dyDescent="0.35">
      <c r="A3390" t="s">
        <v>31</v>
      </c>
      <c r="B3390" t="s">
        <v>1127</v>
      </c>
      <c r="C3390">
        <v>17</v>
      </c>
      <c r="D3390" t="s">
        <v>121</v>
      </c>
      <c r="E3390" t="s">
        <v>122</v>
      </c>
      <c r="F3390" t="s">
        <v>140</v>
      </c>
    </row>
    <row r="3391" spans="1:6" x14ac:dyDescent="0.35">
      <c r="A3391" t="s">
        <v>31</v>
      </c>
      <c r="B3391" t="s">
        <v>339</v>
      </c>
      <c r="C3391">
        <v>1</v>
      </c>
      <c r="D3391" t="s">
        <v>140</v>
      </c>
      <c r="E3391" t="s">
        <v>177</v>
      </c>
      <c r="F3391" t="s">
        <v>140</v>
      </c>
    </row>
    <row r="3392" spans="1:6" x14ac:dyDescent="0.35">
      <c r="A3392" t="s">
        <v>32</v>
      </c>
      <c r="B3392" t="s">
        <v>1126</v>
      </c>
      <c r="C3392">
        <v>355</v>
      </c>
      <c r="D3392" t="s">
        <v>756</v>
      </c>
      <c r="E3392" t="s">
        <v>757</v>
      </c>
      <c r="F3392" t="s">
        <v>140</v>
      </c>
    </row>
    <row r="3393" spans="1:6" x14ac:dyDescent="0.35">
      <c r="A3393" t="s">
        <v>32</v>
      </c>
      <c r="B3393" t="s">
        <v>1127</v>
      </c>
      <c r="C3393">
        <v>442</v>
      </c>
      <c r="D3393" t="s">
        <v>293</v>
      </c>
      <c r="E3393" t="s">
        <v>539</v>
      </c>
      <c r="F3393" t="s">
        <v>140</v>
      </c>
    </row>
    <row r="3394" spans="1:6" x14ac:dyDescent="0.35">
      <c r="A3394" t="s">
        <v>32</v>
      </c>
      <c r="B3394" t="s">
        <v>339</v>
      </c>
      <c r="C3394">
        <v>37</v>
      </c>
      <c r="D3394" t="s">
        <v>623</v>
      </c>
      <c r="E3394" t="s">
        <v>146</v>
      </c>
      <c r="F3394" t="s">
        <v>1023</v>
      </c>
    </row>
    <row r="3396" spans="1:6" x14ac:dyDescent="0.35">
      <c r="A3396" t="s">
        <v>1191</v>
      </c>
    </row>
    <row r="3397" spans="1:6" x14ac:dyDescent="0.35">
      <c r="A3397" t="s">
        <v>2</v>
      </c>
      <c r="B3397" t="s">
        <v>1141</v>
      </c>
      <c r="C3397" t="s">
        <v>3</v>
      </c>
      <c r="D3397" t="s">
        <v>86</v>
      </c>
      <c r="E3397" t="s">
        <v>85</v>
      </c>
      <c r="F3397" t="s">
        <v>136</v>
      </c>
    </row>
    <row r="3398" spans="1:6" x14ac:dyDescent="0.35">
      <c r="A3398" t="s">
        <v>8</v>
      </c>
      <c r="B3398" t="s">
        <v>1129</v>
      </c>
      <c r="C3398">
        <v>44</v>
      </c>
      <c r="D3398" t="s">
        <v>177</v>
      </c>
      <c r="E3398" t="s">
        <v>140</v>
      </c>
      <c r="F3398" t="s">
        <v>140</v>
      </c>
    </row>
    <row r="3399" spans="1:6" x14ac:dyDescent="0.35">
      <c r="A3399" t="s">
        <v>8</v>
      </c>
      <c r="B3399" t="s">
        <v>1130</v>
      </c>
      <c r="C3399">
        <v>10</v>
      </c>
      <c r="D3399" t="s">
        <v>140</v>
      </c>
      <c r="E3399" t="s">
        <v>177</v>
      </c>
      <c r="F3399" t="s">
        <v>140</v>
      </c>
    </row>
    <row r="3400" spans="1:6" x14ac:dyDescent="0.35">
      <c r="A3400" t="s">
        <v>9</v>
      </c>
      <c r="B3400" t="s">
        <v>1129</v>
      </c>
      <c r="C3400">
        <v>18</v>
      </c>
      <c r="D3400" t="s">
        <v>177</v>
      </c>
      <c r="E3400" t="s">
        <v>140</v>
      </c>
      <c r="F3400" t="s">
        <v>140</v>
      </c>
    </row>
    <row r="3401" spans="1:6" x14ac:dyDescent="0.35">
      <c r="A3401" t="s">
        <v>9</v>
      </c>
      <c r="B3401" t="s">
        <v>1130</v>
      </c>
      <c r="C3401">
        <v>5</v>
      </c>
      <c r="D3401" t="s">
        <v>140</v>
      </c>
      <c r="E3401" t="s">
        <v>177</v>
      </c>
      <c r="F3401" t="s">
        <v>140</v>
      </c>
    </row>
    <row r="3402" spans="1:6" x14ac:dyDescent="0.35">
      <c r="A3402" t="s">
        <v>10</v>
      </c>
      <c r="B3402" t="s">
        <v>1129</v>
      </c>
      <c r="C3402">
        <v>25</v>
      </c>
      <c r="D3402" t="s">
        <v>177</v>
      </c>
      <c r="E3402" t="s">
        <v>140</v>
      </c>
      <c r="F3402" t="s">
        <v>140</v>
      </c>
    </row>
    <row r="3403" spans="1:6" x14ac:dyDescent="0.35">
      <c r="A3403" t="s">
        <v>10</v>
      </c>
      <c r="B3403" t="s">
        <v>1130</v>
      </c>
      <c r="C3403">
        <v>7</v>
      </c>
      <c r="D3403" t="s">
        <v>140</v>
      </c>
      <c r="E3403" t="s">
        <v>177</v>
      </c>
      <c r="F3403" t="s">
        <v>140</v>
      </c>
    </row>
    <row r="3404" spans="1:6" x14ac:dyDescent="0.35">
      <c r="A3404" t="s">
        <v>11</v>
      </c>
      <c r="B3404" t="s">
        <v>1129</v>
      </c>
      <c r="C3404">
        <v>22</v>
      </c>
      <c r="D3404" t="s">
        <v>177</v>
      </c>
      <c r="E3404" t="s">
        <v>140</v>
      </c>
      <c r="F3404" t="s">
        <v>140</v>
      </c>
    </row>
    <row r="3405" spans="1:6" x14ac:dyDescent="0.35">
      <c r="A3405" t="s">
        <v>11</v>
      </c>
      <c r="B3405" t="s">
        <v>1130</v>
      </c>
      <c r="C3405">
        <v>5</v>
      </c>
      <c r="D3405" t="s">
        <v>140</v>
      </c>
      <c r="E3405" t="s">
        <v>177</v>
      </c>
      <c r="F3405" t="s">
        <v>140</v>
      </c>
    </row>
    <row r="3406" spans="1:6" x14ac:dyDescent="0.35">
      <c r="A3406" t="s">
        <v>12</v>
      </c>
      <c r="B3406" t="s">
        <v>1129</v>
      </c>
      <c r="C3406">
        <v>77</v>
      </c>
      <c r="D3406" t="s">
        <v>177</v>
      </c>
      <c r="E3406" t="s">
        <v>140</v>
      </c>
      <c r="F3406" t="s">
        <v>140</v>
      </c>
    </row>
    <row r="3407" spans="1:6" x14ac:dyDescent="0.35">
      <c r="A3407" t="s">
        <v>12</v>
      </c>
      <c r="B3407" t="s">
        <v>1130</v>
      </c>
      <c r="C3407">
        <v>4</v>
      </c>
      <c r="D3407" t="s">
        <v>140</v>
      </c>
      <c r="E3407" t="s">
        <v>177</v>
      </c>
      <c r="F3407" t="s">
        <v>140</v>
      </c>
    </row>
    <row r="3408" spans="1:6" x14ac:dyDescent="0.35">
      <c r="A3408" t="s">
        <v>13</v>
      </c>
      <c r="B3408" t="s">
        <v>1129</v>
      </c>
      <c r="C3408">
        <v>31</v>
      </c>
      <c r="D3408" t="s">
        <v>177</v>
      </c>
      <c r="E3408" t="s">
        <v>140</v>
      </c>
      <c r="F3408" t="s">
        <v>140</v>
      </c>
    </row>
    <row r="3409" spans="1:6" x14ac:dyDescent="0.35">
      <c r="A3409" t="s">
        <v>13</v>
      </c>
      <c r="B3409" t="s">
        <v>1130</v>
      </c>
      <c r="C3409">
        <v>3</v>
      </c>
      <c r="D3409" t="s">
        <v>140</v>
      </c>
      <c r="E3409" t="s">
        <v>177</v>
      </c>
      <c r="F3409" t="s">
        <v>140</v>
      </c>
    </row>
    <row r="3410" spans="1:6" x14ac:dyDescent="0.35">
      <c r="A3410" t="s">
        <v>14</v>
      </c>
      <c r="B3410" t="s">
        <v>1129</v>
      </c>
      <c r="C3410">
        <v>49</v>
      </c>
      <c r="D3410" t="s">
        <v>177</v>
      </c>
      <c r="E3410" t="s">
        <v>140</v>
      </c>
      <c r="F3410" t="s">
        <v>140</v>
      </c>
    </row>
    <row r="3411" spans="1:6" x14ac:dyDescent="0.35">
      <c r="A3411" t="s">
        <v>14</v>
      </c>
      <c r="B3411" t="s">
        <v>1130</v>
      </c>
      <c r="C3411">
        <v>9</v>
      </c>
      <c r="D3411" t="s">
        <v>140</v>
      </c>
      <c r="E3411" t="s">
        <v>177</v>
      </c>
      <c r="F3411" t="s">
        <v>140</v>
      </c>
    </row>
    <row r="3412" spans="1:6" x14ac:dyDescent="0.35">
      <c r="A3412" t="s">
        <v>15</v>
      </c>
      <c r="B3412" t="s">
        <v>1129</v>
      </c>
      <c r="C3412">
        <v>44</v>
      </c>
      <c r="D3412" t="s">
        <v>177</v>
      </c>
      <c r="E3412" t="s">
        <v>140</v>
      </c>
      <c r="F3412" t="s">
        <v>140</v>
      </c>
    </row>
    <row r="3413" spans="1:6" x14ac:dyDescent="0.35">
      <c r="A3413" t="s">
        <v>15</v>
      </c>
      <c r="B3413" t="s">
        <v>1130</v>
      </c>
      <c r="C3413">
        <v>7</v>
      </c>
      <c r="D3413" t="s">
        <v>140</v>
      </c>
      <c r="E3413" t="s">
        <v>177</v>
      </c>
      <c r="F3413" t="s">
        <v>140</v>
      </c>
    </row>
    <row r="3414" spans="1:6" x14ac:dyDescent="0.35">
      <c r="A3414" t="s">
        <v>16</v>
      </c>
      <c r="B3414" t="s">
        <v>1129</v>
      </c>
      <c r="C3414">
        <v>13</v>
      </c>
      <c r="D3414" t="s">
        <v>177</v>
      </c>
      <c r="E3414" t="s">
        <v>140</v>
      </c>
      <c r="F3414" t="s">
        <v>140</v>
      </c>
    </row>
    <row r="3415" spans="1:6" x14ac:dyDescent="0.35">
      <c r="A3415" t="s">
        <v>16</v>
      </c>
      <c r="B3415" t="s">
        <v>1130</v>
      </c>
      <c r="C3415">
        <v>6</v>
      </c>
      <c r="D3415" t="s">
        <v>140</v>
      </c>
      <c r="E3415" t="s">
        <v>177</v>
      </c>
      <c r="F3415" t="s">
        <v>140</v>
      </c>
    </row>
    <row r="3416" spans="1:6" x14ac:dyDescent="0.35">
      <c r="A3416" t="s">
        <v>17</v>
      </c>
      <c r="B3416" t="s">
        <v>1129</v>
      </c>
      <c r="C3416">
        <v>27</v>
      </c>
      <c r="D3416" t="s">
        <v>177</v>
      </c>
      <c r="E3416" t="s">
        <v>140</v>
      </c>
      <c r="F3416" t="s">
        <v>140</v>
      </c>
    </row>
    <row r="3417" spans="1:6" x14ac:dyDescent="0.35">
      <c r="A3417" t="s">
        <v>17</v>
      </c>
      <c r="B3417" t="s">
        <v>1130</v>
      </c>
      <c r="C3417">
        <v>8</v>
      </c>
      <c r="D3417" t="s">
        <v>140</v>
      </c>
      <c r="E3417" t="s">
        <v>188</v>
      </c>
      <c r="F3417" t="s">
        <v>187</v>
      </c>
    </row>
    <row r="3418" spans="1:6" x14ac:dyDescent="0.35">
      <c r="A3418" t="s">
        <v>18</v>
      </c>
      <c r="B3418" t="s">
        <v>1129</v>
      </c>
      <c r="C3418">
        <v>23</v>
      </c>
      <c r="D3418" t="s">
        <v>177</v>
      </c>
      <c r="E3418" t="s">
        <v>140</v>
      </c>
      <c r="F3418" t="s">
        <v>140</v>
      </c>
    </row>
    <row r="3419" spans="1:6" x14ac:dyDescent="0.35">
      <c r="A3419" t="s">
        <v>18</v>
      </c>
      <c r="B3419" t="s">
        <v>1130</v>
      </c>
      <c r="C3419">
        <v>1</v>
      </c>
      <c r="D3419" t="s">
        <v>140</v>
      </c>
      <c r="E3419" t="s">
        <v>177</v>
      </c>
      <c r="F3419" t="s">
        <v>140</v>
      </c>
    </row>
    <row r="3420" spans="1:6" x14ac:dyDescent="0.35">
      <c r="A3420" t="s">
        <v>19</v>
      </c>
      <c r="B3420" t="s">
        <v>1129</v>
      </c>
      <c r="C3420">
        <v>11</v>
      </c>
      <c r="D3420" t="s">
        <v>177</v>
      </c>
      <c r="E3420" t="s">
        <v>140</v>
      </c>
      <c r="F3420" t="s">
        <v>140</v>
      </c>
    </row>
    <row r="3421" spans="1:6" x14ac:dyDescent="0.35">
      <c r="A3421" t="s">
        <v>19</v>
      </c>
      <c r="B3421" t="s">
        <v>1130</v>
      </c>
      <c r="C3421">
        <v>9</v>
      </c>
      <c r="D3421" t="s">
        <v>140</v>
      </c>
      <c r="E3421" t="s">
        <v>177</v>
      </c>
      <c r="F3421" t="s">
        <v>140</v>
      </c>
    </row>
    <row r="3422" spans="1:6" x14ac:dyDescent="0.35">
      <c r="A3422" t="s">
        <v>20</v>
      </c>
      <c r="B3422" t="s">
        <v>1129</v>
      </c>
      <c r="C3422">
        <v>32</v>
      </c>
      <c r="D3422" t="s">
        <v>177</v>
      </c>
      <c r="E3422" t="s">
        <v>140</v>
      </c>
      <c r="F3422" t="s">
        <v>140</v>
      </c>
    </row>
    <row r="3423" spans="1:6" x14ac:dyDescent="0.35">
      <c r="A3423" t="s">
        <v>20</v>
      </c>
      <c r="B3423" t="s">
        <v>1130</v>
      </c>
      <c r="C3423">
        <v>3</v>
      </c>
      <c r="D3423" t="s">
        <v>140</v>
      </c>
      <c r="E3423" t="s">
        <v>177</v>
      </c>
      <c r="F3423" t="s">
        <v>140</v>
      </c>
    </row>
    <row r="3424" spans="1:6" x14ac:dyDescent="0.35">
      <c r="A3424" t="s">
        <v>21</v>
      </c>
      <c r="B3424" t="s">
        <v>1129</v>
      </c>
      <c r="C3424">
        <v>43</v>
      </c>
      <c r="D3424" t="s">
        <v>177</v>
      </c>
      <c r="E3424" t="s">
        <v>140</v>
      </c>
      <c r="F3424" t="s">
        <v>140</v>
      </c>
    </row>
    <row r="3425" spans="1:6" x14ac:dyDescent="0.35">
      <c r="A3425" t="s">
        <v>21</v>
      </c>
      <c r="B3425" t="s">
        <v>1130</v>
      </c>
      <c r="C3425">
        <v>9</v>
      </c>
      <c r="D3425" t="s">
        <v>140</v>
      </c>
      <c r="E3425" t="s">
        <v>177</v>
      </c>
      <c r="F3425" t="s">
        <v>140</v>
      </c>
    </row>
    <row r="3426" spans="1:6" x14ac:dyDescent="0.35">
      <c r="A3426" t="s">
        <v>22</v>
      </c>
      <c r="B3426" t="s">
        <v>1129</v>
      </c>
      <c r="C3426">
        <v>23</v>
      </c>
      <c r="D3426" t="s">
        <v>177</v>
      </c>
      <c r="E3426" t="s">
        <v>140</v>
      </c>
      <c r="F3426" t="s">
        <v>140</v>
      </c>
    </row>
    <row r="3427" spans="1:6" x14ac:dyDescent="0.35">
      <c r="A3427" t="s">
        <v>22</v>
      </c>
      <c r="B3427" t="s">
        <v>1130</v>
      </c>
      <c r="C3427">
        <v>7</v>
      </c>
      <c r="D3427" t="s">
        <v>140</v>
      </c>
      <c r="E3427" t="s">
        <v>177</v>
      </c>
      <c r="F3427" t="s">
        <v>140</v>
      </c>
    </row>
    <row r="3428" spans="1:6" x14ac:dyDescent="0.35">
      <c r="A3428" t="s">
        <v>23</v>
      </c>
      <c r="B3428" t="s">
        <v>1129</v>
      </c>
      <c r="C3428">
        <v>41</v>
      </c>
      <c r="D3428" t="s">
        <v>177</v>
      </c>
      <c r="E3428" t="s">
        <v>140</v>
      </c>
      <c r="F3428" t="s">
        <v>140</v>
      </c>
    </row>
    <row r="3429" spans="1:6" x14ac:dyDescent="0.35">
      <c r="A3429" t="s">
        <v>23</v>
      </c>
      <c r="B3429" t="s">
        <v>1130</v>
      </c>
      <c r="C3429">
        <v>3</v>
      </c>
      <c r="D3429" t="s">
        <v>140</v>
      </c>
      <c r="E3429" t="s">
        <v>177</v>
      </c>
      <c r="F3429" t="s">
        <v>140</v>
      </c>
    </row>
    <row r="3430" spans="1:6" x14ac:dyDescent="0.35">
      <c r="A3430" t="s">
        <v>24</v>
      </c>
      <c r="B3430" t="s">
        <v>1129</v>
      </c>
      <c r="C3430">
        <v>34</v>
      </c>
      <c r="D3430" t="s">
        <v>177</v>
      </c>
      <c r="E3430" t="s">
        <v>140</v>
      </c>
      <c r="F3430" t="s">
        <v>140</v>
      </c>
    </row>
    <row r="3431" spans="1:6" x14ac:dyDescent="0.35">
      <c r="A3431" t="s">
        <v>24</v>
      </c>
      <c r="B3431" t="s">
        <v>1130</v>
      </c>
      <c r="C3431">
        <v>8</v>
      </c>
      <c r="D3431" t="s">
        <v>140</v>
      </c>
      <c r="E3431" t="s">
        <v>177</v>
      </c>
      <c r="F3431" t="s">
        <v>140</v>
      </c>
    </row>
    <row r="3432" spans="1:6" x14ac:dyDescent="0.35">
      <c r="A3432" t="s">
        <v>25</v>
      </c>
      <c r="B3432" t="s">
        <v>1129</v>
      </c>
      <c r="C3432">
        <v>23</v>
      </c>
      <c r="D3432" t="s">
        <v>177</v>
      </c>
      <c r="E3432" t="s">
        <v>140</v>
      </c>
      <c r="F3432" t="s">
        <v>140</v>
      </c>
    </row>
    <row r="3433" spans="1:6" x14ac:dyDescent="0.35">
      <c r="A3433" t="s">
        <v>25</v>
      </c>
      <c r="B3433" t="s">
        <v>1130</v>
      </c>
      <c r="C3433">
        <v>5</v>
      </c>
      <c r="D3433" t="s">
        <v>140</v>
      </c>
      <c r="E3433" t="s">
        <v>177</v>
      </c>
      <c r="F3433" t="s">
        <v>140</v>
      </c>
    </row>
    <row r="3434" spans="1:6" x14ac:dyDescent="0.35">
      <c r="A3434" t="s">
        <v>26</v>
      </c>
      <c r="B3434" t="s">
        <v>1129</v>
      </c>
      <c r="C3434">
        <v>20</v>
      </c>
      <c r="D3434" t="s">
        <v>177</v>
      </c>
      <c r="E3434" t="s">
        <v>140</v>
      </c>
      <c r="F3434" t="s">
        <v>140</v>
      </c>
    </row>
    <row r="3435" spans="1:6" x14ac:dyDescent="0.35">
      <c r="A3435" t="s">
        <v>26</v>
      </c>
      <c r="B3435" t="s">
        <v>1130</v>
      </c>
      <c r="C3435">
        <v>11</v>
      </c>
      <c r="D3435" t="s">
        <v>140</v>
      </c>
      <c r="E3435" t="s">
        <v>177</v>
      </c>
      <c r="F3435" t="s">
        <v>140</v>
      </c>
    </row>
    <row r="3436" spans="1:6" x14ac:dyDescent="0.35">
      <c r="A3436" t="s">
        <v>27</v>
      </c>
      <c r="B3436" t="s">
        <v>1129</v>
      </c>
      <c r="C3436">
        <v>7</v>
      </c>
      <c r="D3436" t="s">
        <v>177</v>
      </c>
      <c r="E3436" t="s">
        <v>140</v>
      </c>
      <c r="F3436" t="s">
        <v>140</v>
      </c>
    </row>
    <row r="3437" spans="1:6" x14ac:dyDescent="0.35">
      <c r="A3437" t="s">
        <v>27</v>
      </c>
      <c r="B3437" t="s">
        <v>1130</v>
      </c>
      <c r="C3437">
        <v>4</v>
      </c>
      <c r="D3437" t="s">
        <v>140</v>
      </c>
      <c r="E3437" t="s">
        <v>177</v>
      </c>
      <c r="F3437" t="s">
        <v>140</v>
      </c>
    </row>
    <row r="3438" spans="1:6" x14ac:dyDescent="0.35">
      <c r="A3438" t="s">
        <v>28</v>
      </c>
      <c r="B3438" t="s">
        <v>1129</v>
      </c>
      <c r="C3438">
        <v>34</v>
      </c>
      <c r="D3438" t="s">
        <v>177</v>
      </c>
      <c r="E3438" t="s">
        <v>140</v>
      </c>
      <c r="F3438" t="s">
        <v>140</v>
      </c>
    </row>
    <row r="3439" spans="1:6" x14ac:dyDescent="0.35">
      <c r="A3439" t="s">
        <v>28</v>
      </c>
      <c r="B3439" t="s">
        <v>1130</v>
      </c>
      <c r="C3439">
        <v>8</v>
      </c>
      <c r="D3439" t="s">
        <v>140</v>
      </c>
      <c r="E3439" t="s">
        <v>177</v>
      </c>
      <c r="F3439" t="s">
        <v>140</v>
      </c>
    </row>
    <row r="3440" spans="1:6" x14ac:dyDescent="0.35">
      <c r="A3440" t="s">
        <v>29</v>
      </c>
      <c r="B3440" t="s">
        <v>1129</v>
      </c>
      <c r="C3440">
        <v>12</v>
      </c>
      <c r="D3440" t="s">
        <v>177</v>
      </c>
      <c r="E3440" t="s">
        <v>140</v>
      </c>
      <c r="F3440" t="s">
        <v>140</v>
      </c>
    </row>
    <row r="3441" spans="1:6" x14ac:dyDescent="0.35">
      <c r="A3441" t="s">
        <v>29</v>
      </c>
      <c r="B3441" t="s">
        <v>1130</v>
      </c>
      <c r="C3441">
        <v>2</v>
      </c>
      <c r="D3441" t="s">
        <v>140</v>
      </c>
      <c r="E3441" t="s">
        <v>177</v>
      </c>
      <c r="F3441" t="s">
        <v>140</v>
      </c>
    </row>
    <row r="3442" spans="1:6" x14ac:dyDescent="0.35">
      <c r="A3442" t="s">
        <v>30</v>
      </c>
      <c r="B3442" t="s">
        <v>1129</v>
      </c>
      <c r="C3442">
        <v>13</v>
      </c>
      <c r="D3442" t="s">
        <v>177</v>
      </c>
      <c r="E3442" t="s">
        <v>140</v>
      </c>
      <c r="F3442" t="s">
        <v>140</v>
      </c>
    </row>
    <row r="3443" spans="1:6" x14ac:dyDescent="0.35">
      <c r="A3443" t="s">
        <v>30</v>
      </c>
      <c r="B3443" t="s">
        <v>1130</v>
      </c>
      <c r="C3443">
        <v>3</v>
      </c>
      <c r="D3443" t="s">
        <v>140</v>
      </c>
      <c r="E3443" t="s">
        <v>177</v>
      </c>
      <c r="F3443" t="s">
        <v>140</v>
      </c>
    </row>
    <row r="3444" spans="1:6" x14ac:dyDescent="0.35">
      <c r="A3444" t="s">
        <v>31</v>
      </c>
      <c r="B3444" t="s">
        <v>1129</v>
      </c>
      <c r="C3444">
        <v>28</v>
      </c>
      <c r="D3444" t="s">
        <v>177</v>
      </c>
      <c r="E3444" t="s">
        <v>140</v>
      </c>
      <c r="F3444" t="s">
        <v>140</v>
      </c>
    </row>
    <row r="3445" spans="1:6" x14ac:dyDescent="0.35">
      <c r="A3445" t="s">
        <v>31</v>
      </c>
      <c r="B3445" t="s">
        <v>1130</v>
      </c>
      <c r="C3445">
        <v>3</v>
      </c>
      <c r="D3445" t="s">
        <v>140</v>
      </c>
      <c r="E3445" t="s">
        <v>177</v>
      </c>
      <c r="F3445" t="s">
        <v>140</v>
      </c>
    </row>
    <row r="3446" spans="1:6" x14ac:dyDescent="0.35">
      <c r="A3446" t="s">
        <v>32</v>
      </c>
      <c r="B3446" t="s">
        <v>1129</v>
      </c>
      <c r="C3446">
        <v>694</v>
      </c>
      <c r="D3446" t="s">
        <v>177</v>
      </c>
      <c r="E3446" t="s">
        <v>140</v>
      </c>
      <c r="F3446" t="s">
        <v>140</v>
      </c>
    </row>
    <row r="3447" spans="1:6" x14ac:dyDescent="0.35">
      <c r="A3447" t="s">
        <v>32</v>
      </c>
      <c r="B3447" t="s">
        <v>1130</v>
      </c>
      <c r="C3447">
        <v>140</v>
      </c>
      <c r="D3447" t="s">
        <v>140</v>
      </c>
      <c r="E3447" t="s">
        <v>1177</v>
      </c>
      <c r="F3447" t="s">
        <v>1012</v>
      </c>
    </row>
    <row r="3449" spans="1:6" x14ac:dyDescent="0.35">
      <c r="A3449" t="s">
        <v>1192</v>
      </c>
    </row>
    <row r="3450" spans="1:6" x14ac:dyDescent="0.35">
      <c r="A3450" t="s">
        <v>2</v>
      </c>
      <c r="B3450" t="s">
        <v>1150</v>
      </c>
      <c r="C3450" t="s">
        <v>3</v>
      </c>
      <c r="D3450" t="s">
        <v>85</v>
      </c>
      <c r="E3450" t="s">
        <v>86</v>
      </c>
      <c r="F3450" t="s">
        <v>136</v>
      </c>
    </row>
    <row r="3451" spans="1:6" x14ac:dyDescent="0.35">
      <c r="A3451" t="s">
        <v>8</v>
      </c>
      <c r="B3451" t="s">
        <v>1151</v>
      </c>
      <c r="C3451">
        <v>35</v>
      </c>
      <c r="D3451" t="s">
        <v>513</v>
      </c>
      <c r="E3451" t="s">
        <v>512</v>
      </c>
      <c r="F3451" t="s">
        <v>140</v>
      </c>
    </row>
    <row r="3452" spans="1:6" x14ac:dyDescent="0.35">
      <c r="A3452" t="s">
        <v>8</v>
      </c>
      <c r="B3452" t="s">
        <v>1152</v>
      </c>
      <c r="C3452">
        <v>16</v>
      </c>
      <c r="D3452" t="s">
        <v>528</v>
      </c>
      <c r="E3452" t="s">
        <v>844</v>
      </c>
      <c r="F3452" t="s">
        <v>140</v>
      </c>
    </row>
    <row r="3453" spans="1:6" x14ac:dyDescent="0.35">
      <c r="A3453" t="s">
        <v>8</v>
      </c>
      <c r="B3453" t="s">
        <v>339</v>
      </c>
      <c r="C3453">
        <v>3</v>
      </c>
      <c r="D3453" t="s">
        <v>140</v>
      </c>
      <c r="E3453" t="s">
        <v>177</v>
      </c>
      <c r="F3453" t="s">
        <v>140</v>
      </c>
    </row>
    <row r="3454" spans="1:6" x14ac:dyDescent="0.35">
      <c r="A3454" t="s">
        <v>9</v>
      </c>
      <c r="B3454" t="s">
        <v>1151</v>
      </c>
      <c r="C3454">
        <v>19</v>
      </c>
      <c r="D3454" t="s">
        <v>1083</v>
      </c>
      <c r="E3454" t="s">
        <v>1084</v>
      </c>
      <c r="F3454" t="s">
        <v>140</v>
      </c>
    </row>
    <row r="3455" spans="1:6" x14ac:dyDescent="0.35">
      <c r="A3455" t="s">
        <v>9</v>
      </c>
      <c r="B3455" t="s">
        <v>1152</v>
      </c>
      <c r="C3455">
        <v>3</v>
      </c>
      <c r="D3455" t="s">
        <v>802</v>
      </c>
      <c r="E3455" t="s">
        <v>803</v>
      </c>
      <c r="F3455" t="s">
        <v>140</v>
      </c>
    </row>
    <row r="3456" spans="1:6" x14ac:dyDescent="0.35">
      <c r="A3456" t="s">
        <v>9</v>
      </c>
      <c r="B3456" t="s">
        <v>339</v>
      </c>
      <c r="C3456">
        <v>1</v>
      </c>
      <c r="D3456" t="s">
        <v>140</v>
      </c>
      <c r="E3456" t="s">
        <v>177</v>
      </c>
      <c r="F3456" t="s">
        <v>140</v>
      </c>
    </row>
    <row r="3457" spans="1:6" x14ac:dyDescent="0.35">
      <c r="A3457" t="s">
        <v>10</v>
      </c>
      <c r="B3457" t="s">
        <v>1151</v>
      </c>
      <c r="C3457">
        <v>23</v>
      </c>
      <c r="D3457" t="s">
        <v>105</v>
      </c>
      <c r="E3457" t="s">
        <v>106</v>
      </c>
      <c r="F3457" t="s">
        <v>140</v>
      </c>
    </row>
    <row r="3458" spans="1:6" x14ac:dyDescent="0.35">
      <c r="A3458" t="s">
        <v>10</v>
      </c>
      <c r="B3458" t="s">
        <v>1152</v>
      </c>
      <c r="C3458">
        <v>4</v>
      </c>
      <c r="D3458" t="s">
        <v>75</v>
      </c>
      <c r="E3458" t="s">
        <v>74</v>
      </c>
      <c r="F3458" t="s">
        <v>140</v>
      </c>
    </row>
    <row r="3459" spans="1:6" x14ac:dyDescent="0.35">
      <c r="A3459" t="s">
        <v>10</v>
      </c>
      <c r="B3459" t="s">
        <v>339</v>
      </c>
      <c r="C3459">
        <v>5</v>
      </c>
      <c r="D3459" t="s">
        <v>614</v>
      </c>
      <c r="E3459" t="s">
        <v>613</v>
      </c>
      <c r="F3459" t="s">
        <v>140</v>
      </c>
    </row>
    <row r="3460" spans="1:6" x14ac:dyDescent="0.35">
      <c r="A3460" t="s">
        <v>11</v>
      </c>
      <c r="B3460" t="s">
        <v>1151</v>
      </c>
      <c r="C3460">
        <v>21</v>
      </c>
      <c r="D3460" t="s">
        <v>121</v>
      </c>
      <c r="E3460" t="s">
        <v>122</v>
      </c>
      <c r="F3460" t="s">
        <v>140</v>
      </c>
    </row>
    <row r="3461" spans="1:6" x14ac:dyDescent="0.35">
      <c r="A3461" t="s">
        <v>11</v>
      </c>
      <c r="B3461" t="s">
        <v>1152</v>
      </c>
      <c r="C3461">
        <v>6</v>
      </c>
      <c r="D3461" t="s">
        <v>526</v>
      </c>
      <c r="E3461" t="s">
        <v>891</v>
      </c>
      <c r="F3461" t="s">
        <v>140</v>
      </c>
    </row>
    <row r="3462" spans="1:6" x14ac:dyDescent="0.35">
      <c r="A3462" t="s">
        <v>12</v>
      </c>
      <c r="B3462" t="s">
        <v>1151</v>
      </c>
      <c r="C3462">
        <v>53</v>
      </c>
      <c r="D3462" t="s">
        <v>733</v>
      </c>
      <c r="E3462" t="s">
        <v>732</v>
      </c>
      <c r="F3462" t="s">
        <v>140</v>
      </c>
    </row>
    <row r="3463" spans="1:6" x14ac:dyDescent="0.35">
      <c r="A3463" t="s">
        <v>12</v>
      </c>
      <c r="B3463" t="s">
        <v>1152</v>
      </c>
      <c r="C3463">
        <v>20</v>
      </c>
      <c r="D3463" t="s">
        <v>1045</v>
      </c>
      <c r="E3463" t="s">
        <v>1123</v>
      </c>
      <c r="F3463" t="s">
        <v>140</v>
      </c>
    </row>
    <row r="3464" spans="1:6" x14ac:dyDescent="0.35">
      <c r="A3464" t="s">
        <v>12</v>
      </c>
      <c r="B3464" t="s">
        <v>339</v>
      </c>
      <c r="C3464">
        <v>8</v>
      </c>
      <c r="D3464" t="s">
        <v>140</v>
      </c>
      <c r="E3464" t="s">
        <v>177</v>
      </c>
      <c r="F3464" t="s">
        <v>140</v>
      </c>
    </row>
    <row r="3465" spans="1:6" x14ac:dyDescent="0.35">
      <c r="A3465" t="s">
        <v>13</v>
      </c>
      <c r="B3465" t="s">
        <v>1151</v>
      </c>
      <c r="C3465">
        <v>16</v>
      </c>
      <c r="D3465" t="s">
        <v>140</v>
      </c>
      <c r="E3465" t="s">
        <v>177</v>
      </c>
      <c r="F3465" t="s">
        <v>140</v>
      </c>
    </row>
    <row r="3466" spans="1:6" x14ac:dyDescent="0.35">
      <c r="A3466" t="s">
        <v>13</v>
      </c>
      <c r="B3466" t="s">
        <v>1152</v>
      </c>
      <c r="C3466">
        <v>15</v>
      </c>
      <c r="D3466" t="s">
        <v>463</v>
      </c>
      <c r="E3466" t="s">
        <v>464</v>
      </c>
      <c r="F3466" t="s">
        <v>140</v>
      </c>
    </row>
    <row r="3467" spans="1:6" x14ac:dyDescent="0.35">
      <c r="A3467" t="s">
        <v>13</v>
      </c>
      <c r="B3467" t="s">
        <v>339</v>
      </c>
      <c r="C3467">
        <v>3</v>
      </c>
      <c r="D3467" t="s">
        <v>140</v>
      </c>
      <c r="E3467" t="s">
        <v>177</v>
      </c>
      <c r="F3467" t="s">
        <v>140</v>
      </c>
    </row>
    <row r="3468" spans="1:6" x14ac:dyDescent="0.35">
      <c r="A3468" t="s">
        <v>14</v>
      </c>
      <c r="B3468" t="s">
        <v>1151</v>
      </c>
      <c r="C3468">
        <v>39</v>
      </c>
      <c r="D3468" t="s">
        <v>983</v>
      </c>
      <c r="E3468" t="s">
        <v>982</v>
      </c>
      <c r="F3468" t="s">
        <v>140</v>
      </c>
    </row>
    <row r="3469" spans="1:6" x14ac:dyDescent="0.35">
      <c r="A3469" t="s">
        <v>14</v>
      </c>
      <c r="B3469" t="s">
        <v>1152</v>
      </c>
      <c r="C3469">
        <v>15</v>
      </c>
      <c r="D3469" t="s">
        <v>460</v>
      </c>
      <c r="E3469" t="s">
        <v>459</v>
      </c>
      <c r="F3469" t="s">
        <v>140</v>
      </c>
    </row>
    <row r="3470" spans="1:6" x14ac:dyDescent="0.35">
      <c r="A3470" t="s">
        <v>14</v>
      </c>
      <c r="B3470" t="s">
        <v>339</v>
      </c>
      <c r="C3470">
        <v>4</v>
      </c>
      <c r="D3470" t="s">
        <v>399</v>
      </c>
      <c r="E3470" t="s">
        <v>473</v>
      </c>
      <c r="F3470" t="s">
        <v>140</v>
      </c>
    </row>
    <row r="3471" spans="1:6" x14ac:dyDescent="0.35">
      <c r="A3471" t="s">
        <v>15</v>
      </c>
      <c r="B3471" t="s">
        <v>1151</v>
      </c>
      <c r="C3471">
        <v>36</v>
      </c>
      <c r="D3471" t="s">
        <v>1106</v>
      </c>
      <c r="E3471" t="s">
        <v>1138</v>
      </c>
      <c r="F3471" t="s">
        <v>140</v>
      </c>
    </row>
    <row r="3472" spans="1:6" x14ac:dyDescent="0.35">
      <c r="A3472" t="s">
        <v>15</v>
      </c>
      <c r="B3472" t="s">
        <v>1152</v>
      </c>
      <c r="C3472">
        <v>12</v>
      </c>
      <c r="D3472" t="s">
        <v>849</v>
      </c>
      <c r="E3472" t="s">
        <v>927</v>
      </c>
      <c r="F3472" t="s">
        <v>140</v>
      </c>
    </row>
    <row r="3473" spans="1:6" x14ac:dyDescent="0.35">
      <c r="A3473" t="s">
        <v>15</v>
      </c>
      <c r="B3473" t="s">
        <v>339</v>
      </c>
      <c r="C3473">
        <v>3</v>
      </c>
      <c r="D3473" t="s">
        <v>912</v>
      </c>
      <c r="E3473" t="s">
        <v>911</v>
      </c>
      <c r="F3473" t="s">
        <v>140</v>
      </c>
    </row>
    <row r="3474" spans="1:6" x14ac:dyDescent="0.35">
      <c r="A3474" t="s">
        <v>16</v>
      </c>
      <c r="B3474" t="s">
        <v>1151</v>
      </c>
      <c r="C3474">
        <v>13</v>
      </c>
      <c r="D3474" t="s">
        <v>199</v>
      </c>
      <c r="E3474" t="s">
        <v>198</v>
      </c>
      <c r="F3474" t="s">
        <v>140</v>
      </c>
    </row>
    <row r="3475" spans="1:6" x14ac:dyDescent="0.35">
      <c r="A3475" t="s">
        <v>16</v>
      </c>
      <c r="B3475" t="s">
        <v>1152</v>
      </c>
      <c r="C3475">
        <v>6</v>
      </c>
      <c r="D3475" t="s">
        <v>390</v>
      </c>
      <c r="E3475" t="s">
        <v>391</v>
      </c>
      <c r="F3475" t="s">
        <v>140</v>
      </c>
    </row>
    <row r="3476" spans="1:6" x14ac:dyDescent="0.35">
      <c r="A3476" t="s">
        <v>17</v>
      </c>
      <c r="B3476" t="s">
        <v>1151</v>
      </c>
      <c r="C3476">
        <v>23</v>
      </c>
      <c r="D3476" t="s">
        <v>641</v>
      </c>
      <c r="E3476" t="s">
        <v>905</v>
      </c>
      <c r="F3476" t="s">
        <v>1045</v>
      </c>
    </row>
    <row r="3477" spans="1:6" x14ac:dyDescent="0.35">
      <c r="A3477" t="s">
        <v>17</v>
      </c>
      <c r="B3477" t="s">
        <v>1152</v>
      </c>
      <c r="C3477">
        <v>11</v>
      </c>
      <c r="D3477" t="s">
        <v>65</v>
      </c>
      <c r="E3477" t="s">
        <v>64</v>
      </c>
      <c r="F3477" t="s">
        <v>140</v>
      </c>
    </row>
    <row r="3478" spans="1:6" x14ac:dyDescent="0.35">
      <c r="A3478" t="s">
        <v>17</v>
      </c>
      <c r="B3478" t="s">
        <v>339</v>
      </c>
      <c r="C3478">
        <v>1</v>
      </c>
      <c r="D3478" t="s">
        <v>177</v>
      </c>
      <c r="E3478" t="s">
        <v>140</v>
      </c>
      <c r="F3478" t="s">
        <v>140</v>
      </c>
    </row>
    <row r="3479" spans="1:6" x14ac:dyDescent="0.35">
      <c r="A3479" t="s">
        <v>18</v>
      </c>
      <c r="B3479" t="s">
        <v>1151</v>
      </c>
      <c r="C3479">
        <v>17</v>
      </c>
      <c r="D3479" t="s">
        <v>140</v>
      </c>
      <c r="E3479" t="s">
        <v>177</v>
      </c>
      <c r="F3479" t="s">
        <v>140</v>
      </c>
    </row>
    <row r="3480" spans="1:6" x14ac:dyDescent="0.35">
      <c r="A3480" t="s">
        <v>18</v>
      </c>
      <c r="B3480" t="s">
        <v>1152</v>
      </c>
      <c r="C3480">
        <v>6</v>
      </c>
      <c r="D3480" t="s">
        <v>718</v>
      </c>
      <c r="E3480" t="s">
        <v>719</v>
      </c>
      <c r="F3480" t="s">
        <v>140</v>
      </c>
    </row>
    <row r="3481" spans="1:6" x14ac:dyDescent="0.35">
      <c r="A3481" t="s">
        <v>18</v>
      </c>
      <c r="B3481" t="s">
        <v>339</v>
      </c>
      <c r="C3481">
        <v>1</v>
      </c>
      <c r="D3481" t="s">
        <v>140</v>
      </c>
      <c r="E3481" t="s">
        <v>177</v>
      </c>
      <c r="F3481" t="s">
        <v>140</v>
      </c>
    </row>
    <row r="3482" spans="1:6" x14ac:dyDescent="0.35">
      <c r="A3482" t="s">
        <v>19</v>
      </c>
      <c r="B3482" t="s">
        <v>1151</v>
      </c>
      <c r="C3482">
        <v>12</v>
      </c>
      <c r="D3482" t="s">
        <v>309</v>
      </c>
      <c r="E3482" t="s">
        <v>310</v>
      </c>
      <c r="F3482" t="s">
        <v>140</v>
      </c>
    </row>
    <row r="3483" spans="1:6" x14ac:dyDescent="0.35">
      <c r="A3483" t="s">
        <v>19</v>
      </c>
      <c r="B3483" t="s">
        <v>1152</v>
      </c>
      <c r="C3483">
        <v>7</v>
      </c>
      <c r="D3483" t="s">
        <v>48</v>
      </c>
      <c r="E3483" t="s">
        <v>49</v>
      </c>
      <c r="F3483" t="s">
        <v>140</v>
      </c>
    </row>
    <row r="3484" spans="1:6" x14ac:dyDescent="0.35">
      <c r="A3484" t="s">
        <v>19</v>
      </c>
      <c r="B3484" t="s">
        <v>339</v>
      </c>
      <c r="C3484">
        <v>1</v>
      </c>
      <c r="D3484" t="s">
        <v>140</v>
      </c>
      <c r="E3484" t="s">
        <v>177</v>
      </c>
      <c r="F3484" t="s">
        <v>140</v>
      </c>
    </row>
    <row r="3485" spans="1:6" x14ac:dyDescent="0.35">
      <c r="A3485" t="s">
        <v>20</v>
      </c>
      <c r="B3485" t="s">
        <v>1151</v>
      </c>
      <c r="C3485">
        <v>25</v>
      </c>
      <c r="D3485" t="s">
        <v>1056</v>
      </c>
      <c r="E3485" t="s">
        <v>1124</v>
      </c>
      <c r="F3485" t="s">
        <v>140</v>
      </c>
    </row>
    <row r="3486" spans="1:6" x14ac:dyDescent="0.35">
      <c r="A3486" t="s">
        <v>20</v>
      </c>
      <c r="B3486" t="s">
        <v>1152</v>
      </c>
      <c r="C3486">
        <v>7</v>
      </c>
      <c r="D3486" t="s">
        <v>470</v>
      </c>
      <c r="E3486" t="s">
        <v>469</v>
      </c>
      <c r="F3486" t="s">
        <v>140</v>
      </c>
    </row>
    <row r="3487" spans="1:6" x14ac:dyDescent="0.35">
      <c r="A3487" t="s">
        <v>20</v>
      </c>
      <c r="B3487" t="s">
        <v>339</v>
      </c>
      <c r="C3487">
        <v>3</v>
      </c>
      <c r="D3487" t="s">
        <v>140</v>
      </c>
      <c r="E3487" t="s">
        <v>177</v>
      </c>
      <c r="F3487" t="s">
        <v>140</v>
      </c>
    </row>
    <row r="3488" spans="1:6" x14ac:dyDescent="0.35">
      <c r="A3488" t="s">
        <v>21</v>
      </c>
      <c r="B3488" t="s">
        <v>1151</v>
      </c>
      <c r="C3488">
        <v>30</v>
      </c>
      <c r="D3488" t="s">
        <v>614</v>
      </c>
      <c r="E3488" t="s">
        <v>613</v>
      </c>
      <c r="F3488" t="s">
        <v>140</v>
      </c>
    </row>
    <row r="3489" spans="1:6" x14ac:dyDescent="0.35">
      <c r="A3489" t="s">
        <v>21</v>
      </c>
      <c r="B3489" t="s">
        <v>1152</v>
      </c>
      <c r="C3489">
        <v>17</v>
      </c>
      <c r="D3489" t="s">
        <v>841</v>
      </c>
      <c r="E3489" t="s">
        <v>840</v>
      </c>
      <c r="F3489" t="s">
        <v>140</v>
      </c>
    </row>
    <row r="3490" spans="1:6" x14ac:dyDescent="0.35">
      <c r="A3490" t="s">
        <v>21</v>
      </c>
      <c r="B3490" t="s">
        <v>339</v>
      </c>
      <c r="C3490">
        <v>5</v>
      </c>
      <c r="D3490" t="s">
        <v>913</v>
      </c>
      <c r="E3490" t="s">
        <v>914</v>
      </c>
      <c r="F3490" t="s">
        <v>140</v>
      </c>
    </row>
    <row r="3491" spans="1:6" x14ac:dyDescent="0.35">
      <c r="A3491" t="s">
        <v>22</v>
      </c>
      <c r="B3491" t="s">
        <v>1151</v>
      </c>
      <c r="C3491">
        <v>23</v>
      </c>
      <c r="D3491" t="s">
        <v>961</v>
      </c>
      <c r="E3491" t="s">
        <v>960</v>
      </c>
      <c r="F3491" t="s">
        <v>140</v>
      </c>
    </row>
    <row r="3492" spans="1:6" x14ac:dyDescent="0.35">
      <c r="A3492" t="s">
        <v>22</v>
      </c>
      <c r="B3492" t="s">
        <v>1152</v>
      </c>
      <c r="C3492">
        <v>4</v>
      </c>
      <c r="D3492" t="s">
        <v>854</v>
      </c>
      <c r="E3492" t="s">
        <v>855</v>
      </c>
      <c r="F3492" t="s">
        <v>140</v>
      </c>
    </row>
    <row r="3493" spans="1:6" x14ac:dyDescent="0.35">
      <c r="A3493" t="s">
        <v>22</v>
      </c>
      <c r="B3493" t="s">
        <v>339</v>
      </c>
      <c r="C3493">
        <v>3</v>
      </c>
      <c r="D3493" t="s">
        <v>140</v>
      </c>
      <c r="E3493" t="s">
        <v>177</v>
      </c>
      <c r="F3493" t="s">
        <v>140</v>
      </c>
    </row>
    <row r="3494" spans="1:6" x14ac:dyDescent="0.35">
      <c r="A3494" t="s">
        <v>23</v>
      </c>
      <c r="B3494" t="s">
        <v>1151</v>
      </c>
      <c r="C3494">
        <v>31</v>
      </c>
      <c r="D3494" t="s">
        <v>140</v>
      </c>
      <c r="E3494" t="s">
        <v>177</v>
      </c>
      <c r="F3494" t="s">
        <v>140</v>
      </c>
    </row>
    <row r="3495" spans="1:6" x14ac:dyDescent="0.35">
      <c r="A3495" t="s">
        <v>23</v>
      </c>
      <c r="B3495" t="s">
        <v>1152</v>
      </c>
      <c r="C3495">
        <v>11</v>
      </c>
      <c r="D3495" t="s">
        <v>381</v>
      </c>
      <c r="E3495" t="s">
        <v>380</v>
      </c>
      <c r="F3495" t="s">
        <v>140</v>
      </c>
    </row>
    <row r="3496" spans="1:6" x14ac:dyDescent="0.35">
      <c r="A3496" t="s">
        <v>23</v>
      </c>
      <c r="B3496" t="s">
        <v>339</v>
      </c>
      <c r="C3496">
        <v>2</v>
      </c>
      <c r="D3496" t="s">
        <v>140</v>
      </c>
      <c r="E3496" t="s">
        <v>177</v>
      </c>
      <c r="F3496" t="s">
        <v>140</v>
      </c>
    </row>
    <row r="3497" spans="1:6" x14ac:dyDescent="0.35">
      <c r="A3497" t="s">
        <v>24</v>
      </c>
      <c r="B3497" t="s">
        <v>1151</v>
      </c>
      <c r="C3497">
        <v>28</v>
      </c>
      <c r="D3497" t="s">
        <v>261</v>
      </c>
      <c r="E3497" t="s">
        <v>260</v>
      </c>
      <c r="F3497" t="s">
        <v>140</v>
      </c>
    </row>
    <row r="3498" spans="1:6" x14ac:dyDescent="0.35">
      <c r="A3498" t="s">
        <v>24</v>
      </c>
      <c r="B3498" t="s">
        <v>1152</v>
      </c>
      <c r="C3498">
        <v>14</v>
      </c>
      <c r="D3498" t="s">
        <v>206</v>
      </c>
      <c r="E3498" t="s">
        <v>205</v>
      </c>
      <c r="F3498" t="s">
        <v>140</v>
      </c>
    </row>
    <row r="3499" spans="1:6" x14ac:dyDescent="0.35">
      <c r="A3499" t="s">
        <v>25</v>
      </c>
      <c r="B3499" t="s">
        <v>1151</v>
      </c>
      <c r="C3499">
        <v>23</v>
      </c>
      <c r="D3499" t="s">
        <v>952</v>
      </c>
      <c r="E3499" t="s">
        <v>951</v>
      </c>
      <c r="F3499" t="s">
        <v>140</v>
      </c>
    </row>
    <row r="3500" spans="1:6" x14ac:dyDescent="0.35">
      <c r="A3500" t="s">
        <v>25</v>
      </c>
      <c r="B3500" t="s">
        <v>1152</v>
      </c>
      <c r="C3500">
        <v>5</v>
      </c>
      <c r="D3500" t="s">
        <v>571</v>
      </c>
      <c r="E3500" t="s">
        <v>570</v>
      </c>
      <c r="F3500" t="s">
        <v>140</v>
      </c>
    </row>
    <row r="3501" spans="1:6" x14ac:dyDescent="0.35">
      <c r="A3501" t="s">
        <v>26</v>
      </c>
      <c r="B3501" t="s">
        <v>1151</v>
      </c>
      <c r="C3501">
        <v>21</v>
      </c>
      <c r="D3501" t="s">
        <v>908</v>
      </c>
      <c r="E3501" t="s">
        <v>907</v>
      </c>
      <c r="F3501" t="s">
        <v>140</v>
      </c>
    </row>
    <row r="3502" spans="1:6" x14ac:dyDescent="0.35">
      <c r="A3502" t="s">
        <v>26</v>
      </c>
      <c r="B3502" t="s">
        <v>1152</v>
      </c>
      <c r="C3502">
        <v>9</v>
      </c>
      <c r="D3502" t="s">
        <v>571</v>
      </c>
      <c r="E3502" t="s">
        <v>570</v>
      </c>
      <c r="F3502" t="s">
        <v>140</v>
      </c>
    </row>
    <row r="3503" spans="1:6" x14ac:dyDescent="0.35">
      <c r="A3503" t="s">
        <v>26</v>
      </c>
      <c r="B3503" t="s">
        <v>339</v>
      </c>
      <c r="C3503">
        <v>1</v>
      </c>
      <c r="D3503" t="s">
        <v>140</v>
      </c>
      <c r="E3503" t="s">
        <v>177</v>
      </c>
      <c r="F3503" t="s">
        <v>140</v>
      </c>
    </row>
    <row r="3504" spans="1:6" x14ac:dyDescent="0.35">
      <c r="A3504" t="s">
        <v>27</v>
      </c>
      <c r="B3504" t="s">
        <v>1151</v>
      </c>
      <c r="C3504">
        <v>6</v>
      </c>
      <c r="D3504" t="s">
        <v>830</v>
      </c>
      <c r="E3504" t="s">
        <v>829</v>
      </c>
      <c r="F3504" t="s">
        <v>140</v>
      </c>
    </row>
    <row r="3505" spans="1:6" x14ac:dyDescent="0.35">
      <c r="A3505" t="s">
        <v>27</v>
      </c>
      <c r="B3505" t="s">
        <v>1152</v>
      </c>
      <c r="C3505">
        <v>5</v>
      </c>
      <c r="D3505" t="s">
        <v>455</v>
      </c>
      <c r="E3505" t="s">
        <v>454</v>
      </c>
      <c r="F3505" t="s">
        <v>140</v>
      </c>
    </row>
    <row r="3506" spans="1:6" x14ac:dyDescent="0.35">
      <c r="A3506" t="s">
        <v>28</v>
      </c>
      <c r="B3506" t="s">
        <v>1151</v>
      </c>
      <c r="C3506">
        <v>26</v>
      </c>
      <c r="D3506" t="s">
        <v>924</v>
      </c>
      <c r="E3506" t="s">
        <v>923</v>
      </c>
      <c r="F3506" t="s">
        <v>140</v>
      </c>
    </row>
    <row r="3507" spans="1:6" x14ac:dyDescent="0.35">
      <c r="A3507" t="s">
        <v>28</v>
      </c>
      <c r="B3507" t="s">
        <v>1152</v>
      </c>
      <c r="C3507">
        <v>14</v>
      </c>
      <c r="D3507" t="s">
        <v>341</v>
      </c>
      <c r="E3507" t="s">
        <v>569</v>
      </c>
      <c r="F3507" t="s">
        <v>140</v>
      </c>
    </row>
    <row r="3508" spans="1:6" x14ac:dyDescent="0.35">
      <c r="A3508" t="s">
        <v>28</v>
      </c>
      <c r="B3508" t="s">
        <v>339</v>
      </c>
      <c r="C3508">
        <v>2</v>
      </c>
      <c r="D3508" t="s">
        <v>140</v>
      </c>
      <c r="E3508" t="s">
        <v>177</v>
      </c>
      <c r="F3508" t="s">
        <v>140</v>
      </c>
    </row>
    <row r="3509" spans="1:6" x14ac:dyDescent="0.35">
      <c r="A3509" t="s">
        <v>29</v>
      </c>
      <c r="B3509" t="s">
        <v>1151</v>
      </c>
      <c r="C3509">
        <v>8</v>
      </c>
      <c r="D3509" t="s">
        <v>967</v>
      </c>
      <c r="E3509" t="s">
        <v>1005</v>
      </c>
      <c r="F3509" t="s">
        <v>140</v>
      </c>
    </row>
    <row r="3510" spans="1:6" x14ac:dyDescent="0.35">
      <c r="A3510" t="s">
        <v>29</v>
      </c>
      <c r="B3510" t="s">
        <v>1152</v>
      </c>
      <c r="C3510">
        <v>6</v>
      </c>
      <c r="D3510" t="s">
        <v>522</v>
      </c>
      <c r="E3510" t="s">
        <v>523</v>
      </c>
      <c r="F3510" t="s">
        <v>140</v>
      </c>
    </row>
    <row r="3511" spans="1:6" x14ac:dyDescent="0.35">
      <c r="A3511" t="s">
        <v>30</v>
      </c>
      <c r="B3511" t="s">
        <v>1151</v>
      </c>
      <c r="C3511">
        <v>9</v>
      </c>
      <c r="D3511" t="s">
        <v>81</v>
      </c>
      <c r="E3511" t="s">
        <v>80</v>
      </c>
      <c r="F3511" t="s">
        <v>140</v>
      </c>
    </row>
    <row r="3512" spans="1:6" x14ac:dyDescent="0.35">
      <c r="A3512" t="s">
        <v>30</v>
      </c>
      <c r="B3512" t="s">
        <v>1152</v>
      </c>
      <c r="C3512">
        <v>5</v>
      </c>
      <c r="D3512" t="s">
        <v>123</v>
      </c>
      <c r="E3512" t="s">
        <v>124</v>
      </c>
      <c r="F3512" t="s">
        <v>140</v>
      </c>
    </row>
    <row r="3513" spans="1:6" x14ac:dyDescent="0.35">
      <c r="A3513" t="s">
        <v>30</v>
      </c>
      <c r="B3513" t="s">
        <v>339</v>
      </c>
      <c r="C3513">
        <v>2</v>
      </c>
      <c r="D3513" t="s">
        <v>140</v>
      </c>
      <c r="E3513" t="s">
        <v>177</v>
      </c>
      <c r="F3513" t="s">
        <v>140</v>
      </c>
    </row>
    <row r="3514" spans="1:6" x14ac:dyDescent="0.35">
      <c r="A3514" t="s">
        <v>31</v>
      </c>
      <c r="B3514" t="s">
        <v>1151</v>
      </c>
      <c r="C3514">
        <v>26</v>
      </c>
      <c r="D3514" t="s">
        <v>269</v>
      </c>
      <c r="E3514" t="s">
        <v>270</v>
      </c>
      <c r="F3514" t="s">
        <v>140</v>
      </c>
    </row>
    <row r="3515" spans="1:6" x14ac:dyDescent="0.35">
      <c r="A3515" t="s">
        <v>31</v>
      </c>
      <c r="B3515" t="s">
        <v>1152</v>
      </c>
      <c r="C3515">
        <v>4</v>
      </c>
      <c r="D3515" t="s">
        <v>140</v>
      </c>
      <c r="E3515" t="s">
        <v>177</v>
      </c>
      <c r="F3515" t="s">
        <v>140</v>
      </c>
    </row>
    <row r="3516" spans="1:6" x14ac:dyDescent="0.35">
      <c r="A3516" t="s">
        <v>31</v>
      </c>
      <c r="B3516" t="s">
        <v>339</v>
      </c>
      <c r="C3516">
        <v>1</v>
      </c>
      <c r="D3516" t="s">
        <v>140</v>
      </c>
      <c r="E3516" t="s">
        <v>177</v>
      </c>
      <c r="F3516" t="s">
        <v>140</v>
      </c>
    </row>
    <row r="3517" spans="1:6" x14ac:dyDescent="0.35">
      <c r="A3517" t="s">
        <v>32</v>
      </c>
      <c r="B3517" t="s">
        <v>1151</v>
      </c>
      <c r="C3517">
        <v>563</v>
      </c>
      <c r="D3517" t="s">
        <v>93</v>
      </c>
      <c r="E3517" t="s">
        <v>1188</v>
      </c>
      <c r="F3517" t="s">
        <v>1008</v>
      </c>
    </row>
    <row r="3518" spans="1:6" x14ac:dyDescent="0.35">
      <c r="A3518" t="s">
        <v>32</v>
      </c>
      <c r="B3518" t="s">
        <v>1152</v>
      </c>
      <c r="C3518">
        <v>222</v>
      </c>
      <c r="D3518" t="s">
        <v>685</v>
      </c>
      <c r="E3518" t="s">
        <v>684</v>
      </c>
      <c r="F3518" t="s">
        <v>140</v>
      </c>
    </row>
    <row r="3519" spans="1:6" x14ac:dyDescent="0.35">
      <c r="A3519" t="s">
        <v>32</v>
      </c>
      <c r="B3519" t="s">
        <v>339</v>
      </c>
      <c r="C3519">
        <v>49</v>
      </c>
      <c r="D3519" t="s">
        <v>261</v>
      </c>
      <c r="E3519" t="s">
        <v>260</v>
      </c>
      <c r="F3519" t="s">
        <v>140</v>
      </c>
    </row>
    <row r="3521" spans="1:6" x14ac:dyDescent="0.35">
      <c r="A3521" t="s">
        <v>1193</v>
      </c>
    </row>
    <row r="3522" spans="1:6" x14ac:dyDescent="0.35">
      <c r="A3522" t="s">
        <v>2</v>
      </c>
      <c r="B3522" t="s">
        <v>1164</v>
      </c>
      <c r="C3522" t="s">
        <v>3</v>
      </c>
      <c r="D3522" t="s">
        <v>85</v>
      </c>
      <c r="E3522" t="s">
        <v>86</v>
      </c>
      <c r="F3522" t="s">
        <v>136</v>
      </c>
    </row>
    <row r="3523" spans="1:6" x14ac:dyDescent="0.35">
      <c r="A3523" t="s">
        <v>8</v>
      </c>
      <c r="B3523" t="s">
        <v>1165</v>
      </c>
      <c r="C3523">
        <v>12</v>
      </c>
      <c r="D3523" t="s">
        <v>562</v>
      </c>
      <c r="E3523" t="s">
        <v>561</v>
      </c>
      <c r="F3523" t="s">
        <v>140</v>
      </c>
    </row>
    <row r="3524" spans="1:6" x14ac:dyDescent="0.35">
      <c r="A3524" t="s">
        <v>8</v>
      </c>
      <c r="B3524" t="s">
        <v>1166</v>
      </c>
      <c r="C3524">
        <v>42</v>
      </c>
      <c r="D3524" t="s">
        <v>1087</v>
      </c>
      <c r="E3524" t="s">
        <v>1088</v>
      </c>
      <c r="F3524" t="s">
        <v>140</v>
      </c>
    </row>
    <row r="3525" spans="1:6" x14ac:dyDescent="0.35">
      <c r="A3525" t="s">
        <v>9</v>
      </c>
      <c r="B3525" t="s">
        <v>1165</v>
      </c>
      <c r="C3525">
        <v>12</v>
      </c>
      <c r="D3525" t="s">
        <v>562</v>
      </c>
      <c r="E3525" t="s">
        <v>561</v>
      </c>
      <c r="F3525" t="s">
        <v>140</v>
      </c>
    </row>
    <row r="3526" spans="1:6" x14ac:dyDescent="0.35">
      <c r="A3526" t="s">
        <v>9</v>
      </c>
      <c r="B3526" t="s">
        <v>1166</v>
      </c>
      <c r="C3526">
        <v>11</v>
      </c>
      <c r="D3526" t="s">
        <v>1059</v>
      </c>
      <c r="E3526" t="s">
        <v>1153</v>
      </c>
      <c r="F3526" t="s">
        <v>140</v>
      </c>
    </row>
    <row r="3527" spans="1:6" x14ac:dyDescent="0.35">
      <c r="A3527" t="s">
        <v>10</v>
      </c>
      <c r="B3527" t="s">
        <v>1165</v>
      </c>
      <c r="C3527">
        <v>13</v>
      </c>
      <c r="D3527" t="s">
        <v>548</v>
      </c>
      <c r="E3527" t="s">
        <v>1157</v>
      </c>
      <c r="F3527" t="s">
        <v>140</v>
      </c>
    </row>
    <row r="3528" spans="1:6" x14ac:dyDescent="0.35">
      <c r="A3528" t="s">
        <v>10</v>
      </c>
      <c r="B3528" t="s">
        <v>1166</v>
      </c>
      <c r="C3528">
        <v>19</v>
      </c>
      <c r="D3528" t="s">
        <v>418</v>
      </c>
      <c r="E3528" t="s">
        <v>419</v>
      </c>
      <c r="F3528" t="s">
        <v>140</v>
      </c>
    </row>
    <row r="3529" spans="1:6" x14ac:dyDescent="0.35">
      <c r="A3529" t="s">
        <v>11</v>
      </c>
      <c r="B3529" t="s">
        <v>1165</v>
      </c>
      <c r="C3529">
        <v>11</v>
      </c>
      <c r="D3529" t="s">
        <v>849</v>
      </c>
      <c r="E3529" t="s">
        <v>927</v>
      </c>
      <c r="F3529" t="s">
        <v>140</v>
      </c>
    </row>
    <row r="3530" spans="1:6" x14ac:dyDescent="0.35">
      <c r="A3530" t="s">
        <v>11</v>
      </c>
      <c r="B3530" t="s">
        <v>1166</v>
      </c>
      <c r="C3530">
        <v>16</v>
      </c>
      <c r="D3530" t="s">
        <v>968</v>
      </c>
      <c r="E3530" t="s">
        <v>969</v>
      </c>
      <c r="F3530" t="s">
        <v>140</v>
      </c>
    </row>
    <row r="3531" spans="1:6" x14ac:dyDescent="0.35">
      <c r="A3531" t="s">
        <v>12</v>
      </c>
      <c r="B3531" t="s">
        <v>1165</v>
      </c>
      <c r="C3531">
        <v>2</v>
      </c>
      <c r="D3531" t="s">
        <v>140</v>
      </c>
      <c r="E3531" t="s">
        <v>177</v>
      </c>
      <c r="F3531" t="s">
        <v>140</v>
      </c>
    </row>
    <row r="3532" spans="1:6" x14ac:dyDescent="0.35">
      <c r="A3532" t="s">
        <v>12</v>
      </c>
      <c r="B3532" t="s">
        <v>1166</v>
      </c>
      <c r="C3532">
        <v>79</v>
      </c>
      <c r="D3532" t="s">
        <v>1047</v>
      </c>
      <c r="E3532" t="s">
        <v>1116</v>
      </c>
      <c r="F3532" t="s">
        <v>140</v>
      </c>
    </row>
    <row r="3533" spans="1:6" x14ac:dyDescent="0.35">
      <c r="A3533" t="s">
        <v>13</v>
      </c>
      <c r="B3533" t="s">
        <v>1165</v>
      </c>
      <c r="C3533">
        <v>2</v>
      </c>
      <c r="D3533" t="s">
        <v>140</v>
      </c>
      <c r="E3533" t="s">
        <v>177</v>
      </c>
      <c r="F3533" t="s">
        <v>140</v>
      </c>
    </row>
    <row r="3534" spans="1:6" x14ac:dyDescent="0.35">
      <c r="A3534" t="s">
        <v>13</v>
      </c>
      <c r="B3534" t="s">
        <v>1166</v>
      </c>
      <c r="C3534">
        <v>32</v>
      </c>
      <c r="D3534" t="s">
        <v>127</v>
      </c>
      <c r="E3534" t="s">
        <v>128</v>
      </c>
      <c r="F3534" t="s">
        <v>140</v>
      </c>
    </row>
    <row r="3535" spans="1:6" x14ac:dyDescent="0.35">
      <c r="A3535" t="s">
        <v>14</v>
      </c>
      <c r="B3535" t="s">
        <v>1165</v>
      </c>
      <c r="C3535">
        <v>6</v>
      </c>
      <c r="D3535" t="s">
        <v>1061</v>
      </c>
      <c r="E3535" t="s">
        <v>1112</v>
      </c>
      <c r="F3535" t="s">
        <v>140</v>
      </c>
    </row>
    <row r="3536" spans="1:6" x14ac:dyDescent="0.35">
      <c r="A3536" t="s">
        <v>14</v>
      </c>
      <c r="B3536" t="s">
        <v>1166</v>
      </c>
      <c r="C3536">
        <v>52</v>
      </c>
      <c r="D3536" t="s">
        <v>924</v>
      </c>
      <c r="E3536" t="s">
        <v>923</v>
      </c>
      <c r="F3536" t="s">
        <v>140</v>
      </c>
    </row>
    <row r="3537" spans="1:6" x14ac:dyDescent="0.35">
      <c r="A3537" t="s">
        <v>15</v>
      </c>
      <c r="B3537" t="s">
        <v>1165</v>
      </c>
      <c r="C3537">
        <v>9</v>
      </c>
      <c r="D3537" t="s">
        <v>309</v>
      </c>
      <c r="E3537" t="s">
        <v>310</v>
      </c>
      <c r="F3537" t="s">
        <v>140</v>
      </c>
    </row>
    <row r="3538" spans="1:6" x14ac:dyDescent="0.35">
      <c r="A3538" t="s">
        <v>15</v>
      </c>
      <c r="B3538" t="s">
        <v>1166</v>
      </c>
      <c r="C3538">
        <v>42</v>
      </c>
      <c r="D3538" t="s">
        <v>952</v>
      </c>
      <c r="E3538" t="s">
        <v>951</v>
      </c>
      <c r="F3538" t="s">
        <v>140</v>
      </c>
    </row>
    <row r="3539" spans="1:6" x14ac:dyDescent="0.35">
      <c r="A3539" t="s">
        <v>16</v>
      </c>
      <c r="B3539" t="s">
        <v>1165</v>
      </c>
      <c r="C3539">
        <v>5</v>
      </c>
      <c r="D3539" t="s">
        <v>495</v>
      </c>
      <c r="E3539" t="s">
        <v>494</v>
      </c>
      <c r="F3539" t="s">
        <v>140</v>
      </c>
    </row>
    <row r="3540" spans="1:6" x14ac:dyDescent="0.35">
      <c r="A3540" t="s">
        <v>16</v>
      </c>
      <c r="B3540" t="s">
        <v>1166</v>
      </c>
      <c r="C3540">
        <v>14</v>
      </c>
      <c r="D3540" t="s">
        <v>886</v>
      </c>
      <c r="E3540" t="s">
        <v>885</v>
      </c>
      <c r="F3540" t="s">
        <v>140</v>
      </c>
    </row>
    <row r="3541" spans="1:6" x14ac:dyDescent="0.35">
      <c r="A3541" t="s">
        <v>17</v>
      </c>
      <c r="B3541" t="s">
        <v>1165</v>
      </c>
      <c r="C3541">
        <v>14</v>
      </c>
      <c r="D3541" t="s">
        <v>598</v>
      </c>
      <c r="E3541" t="s">
        <v>597</v>
      </c>
      <c r="F3541" t="s">
        <v>140</v>
      </c>
    </row>
    <row r="3542" spans="1:6" x14ac:dyDescent="0.35">
      <c r="A3542" t="s">
        <v>17</v>
      </c>
      <c r="B3542" t="s">
        <v>1166</v>
      </c>
      <c r="C3542">
        <v>21</v>
      </c>
      <c r="D3542" t="s">
        <v>157</v>
      </c>
      <c r="E3542" t="s">
        <v>236</v>
      </c>
      <c r="F3542" t="s">
        <v>1045</v>
      </c>
    </row>
    <row r="3543" spans="1:6" x14ac:dyDescent="0.35">
      <c r="A3543" t="s">
        <v>18</v>
      </c>
      <c r="B3543" t="s">
        <v>1166</v>
      </c>
      <c r="C3543">
        <v>24</v>
      </c>
      <c r="D3543" t="s">
        <v>1051</v>
      </c>
      <c r="E3543" t="s">
        <v>1118</v>
      </c>
      <c r="F3543" t="s">
        <v>140</v>
      </c>
    </row>
    <row r="3544" spans="1:6" x14ac:dyDescent="0.35">
      <c r="A3544" t="s">
        <v>19</v>
      </c>
      <c r="B3544" t="s">
        <v>1165</v>
      </c>
      <c r="C3544">
        <v>7</v>
      </c>
      <c r="D3544" t="s">
        <v>313</v>
      </c>
      <c r="E3544" t="s">
        <v>314</v>
      </c>
      <c r="F3544" t="s">
        <v>140</v>
      </c>
    </row>
    <row r="3545" spans="1:6" x14ac:dyDescent="0.35">
      <c r="A3545" t="s">
        <v>19</v>
      </c>
      <c r="B3545" t="s">
        <v>1166</v>
      </c>
      <c r="C3545">
        <v>13</v>
      </c>
      <c r="D3545" t="s">
        <v>509</v>
      </c>
      <c r="E3545" t="s">
        <v>508</v>
      </c>
      <c r="F3545" t="s">
        <v>140</v>
      </c>
    </row>
    <row r="3546" spans="1:6" x14ac:dyDescent="0.35">
      <c r="A3546" t="s">
        <v>20</v>
      </c>
      <c r="B3546" t="s">
        <v>1165</v>
      </c>
      <c r="C3546">
        <v>17</v>
      </c>
      <c r="D3546" t="s">
        <v>286</v>
      </c>
      <c r="E3546" t="s">
        <v>285</v>
      </c>
      <c r="F3546" t="s">
        <v>140</v>
      </c>
    </row>
    <row r="3547" spans="1:6" x14ac:dyDescent="0.35">
      <c r="A3547" t="s">
        <v>20</v>
      </c>
      <c r="B3547" t="s">
        <v>1166</v>
      </c>
      <c r="C3547">
        <v>18</v>
      </c>
      <c r="D3547" t="s">
        <v>1056</v>
      </c>
      <c r="E3547" t="s">
        <v>1124</v>
      </c>
      <c r="F3547" t="s">
        <v>140</v>
      </c>
    </row>
    <row r="3548" spans="1:6" x14ac:dyDescent="0.35">
      <c r="A3548" t="s">
        <v>21</v>
      </c>
      <c r="B3548" t="s">
        <v>1166</v>
      </c>
      <c r="C3548">
        <v>52</v>
      </c>
      <c r="D3548" t="s">
        <v>968</v>
      </c>
      <c r="E3548" t="s">
        <v>969</v>
      </c>
      <c r="F3548" t="s">
        <v>140</v>
      </c>
    </row>
    <row r="3549" spans="1:6" x14ac:dyDescent="0.35">
      <c r="A3549" t="s">
        <v>22</v>
      </c>
      <c r="B3549" t="s">
        <v>1165</v>
      </c>
      <c r="C3549">
        <v>14</v>
      </c>
      <c r="D3549" t="s">
        <v>681</v>
      </c>
      <c r="E3549" t="s">
        <v>680</v>
      </c>
      <c r="F3549" t="s">
        <v>140</v>
      </c>
    </row>
    <row r="3550" spans="1:6" x14ac:dyDescent="0.35">
      <c r="A3550" t="s">
        <v>22</v>
      </c>
      <c r="B3550" t="s">
        <v>1166</v>
      </c>
      <c r="C3550">
        <v>16</v>
      </c>
      <c r="D3550" t="s">
        <v>199</v>
      </c>
      <c r="E3550" t="s">
        <v>198</v>
      </c>
      <c r="F3550" t="s">
        <v>140</v>
      </c>
    </row>
    <row r="3551" spans="1:6" x14ac:dyDescent="0.35">
      <c r="A3551" t="s">
        <v>23</v>
      </c>
      <c r="B3551" t="s">
        <v>1165</v>
      </c>
      <c r="C3551">
        <v>12</v>
      </c>
      <c r="D3551" t="s">
        <v>140</v>
      </c>
      <c r="E3551" t="s">
        <v>177</v>
      </c>
      <c r="F3551" t="s">
        <v>140</v>
      </c>
    </row>
    <row r="3552" spans="1:6" x14ac:dyDescent="0.35">
      <c r="A3552" t="s">
        <v>23</v>
      </c>
      <c r="B3552" t="s">
        <v>1166</v>
      </c>
      <c r="C3552">
        <v>32</v>
      </c>
      <c r="D3552" t="s">
        <v>643</v>
      </c>
      <c r="E3552" t="s">
        <v>642</v>
      </c>
      <c r="F3552" t="s">
        <v>140</v>
      </c>
    </row>
    <row r="3553" spans="1:6" x14ac:dyDescent="0.35">
      <c r="A3553" t="s">
        <v>24</v>
      </c>
      <c r="B3553" t="s">
        <v>1165</v>
      </c>
      <c r="C3553">
        <v>10</v>
      </c>
      <c r="D3553" t="s">
        <v>722</v>
      </c>
      <c r="E3553" t="s">
        <v>723</v>
      </c>
      <c r="F3553" t="s">
        <v>140</v>
      </c>
    </row>
    <row r="3554" spans="1:6" x14ac:dyDescent="0.35">
      <c r="A3554" t="s">
        <v>24</v>
      </c>
      <c r="B3554" t="s">
        <v>1166</v>
      </c>
      <c r="C3554">
        <v>32</v>
      </c>
      <c r="D3554" t="s">
        <v>940</v>
      </c>
      <c r="E3554" t="s">
        <v>1168</v>
      </c>
      <c r="F3554" t="s">
        <v>140</v>
      </c>
    </row>
    <row r="3555" spans="1:6" x14ac:dyDescent="0.35">
      <c r="A3555" t="s">
        <v>25</v>
      </c>
      <c r="B3555" t="s">
        <v>1165</v>
      </c>
      <c r="C3555">
        <v>8</v>
      </c>
      <c r="D3555" t="s">
        <v>45</v>
      </c>
      <c r="E3555" t="s">
        <v>44</v>
      </c>
      <c r="F3555" t="s">
        <v>140</v>
      </c>
    </row>
    <row r="3556" spans="1:6" x14ac:dyDescent="0.35">
      <c r="A3556" t="s">
        <v>25</v>
      </c>
      <c r="B3556" t="s">
        <v>1166</v>
      </c>
      <c r="C3556">
        <v>20</v>
      </c>
      <c r="D3556" t="s">
        <v>115</v>
      </c>
      <c r="E3556" t="s">
        <v>116</v>
      </c>
      <c r="F3556" t="s">
        <v>140</v>
      </c>
    </row>
    <row r="3557" spans="1:6" x14ac:dyDescent="0.35">
      <c r="A3557" t="s">
        <v>26</v>
      </c>
      <c r="B3557" t="s">
        <v>1165</v>
      </c>
      <c r="C3557">
        <v>13</v>
      </c>
      <c r="D3557" t="s">
        <v>372</v>
      </c>
      <c r="E3557" t="s">
        <v>373</v>
      </c>
      <c r="F3557" t="s">
        <v>140</v>
      </c>
    </row>
    <row r="3558" spans="1:6" x14ac:dyDescent="0.35">
      <c r="A3558" t="s">
        <v>26</v>
      </c>
      <c r="B3558" t="s">
        <v>1166</v>
      </c>
      <c r="C3558">
        <v>18</v>
      </c>
      <c r="D3558" t="s">
        <v>513</v>
      </c>
      <c r="E3558" t="s">
        <v>512</v>
      </c>
      <c r="F3558" t="s">
        <v>140</v>
      </c>
    </row>
    <row r="3559" spans="1:6" x14ac:dyDescent="0.35">
      <c r="A3559" t="s">
        <v>27</v>
      </c>
      <c r="B3559" t="s">
        <v>1165</v>
      </c>
      <c r="C3559">
        <v>1</v>
      </c>
      <c r="D3559" t="s">
        <v>177</v>
      </c>
      <c r="E3559" t="s">
        <v>140</v>
      </c>
      <c r="F3559" t="s">
        <v>140</v>
      </c>
    </row>
    <row r="3560" spans="1:6" x14ac:dyDescent="0.35">
      <c r="A3560" t="s">
        <v>27</v>
      </c>
      <c r="B3560" t="s">
        <v>1166</v>
      </c>
      <c r="C3560">
        <v>10</v>
      </c>
      <c r="D3560" t="s">
        <v>470</v>
      </c>
      <c r="E3560" t="s">
        <v>469</v>
      </c>
      <c r="F3560" t="s">
        <v>140</v>
      </c>
    </row>
    <row r="3561" spans="1:6" x14ac:dyDescent="0.35">
      <c r="A3561" t="s">
        <v>28</v>
      </c>
      <c r="B3561" t="s">
        <v>1165</v>
      </c>
      <c r="C3561">
        <v>17</v>
      </c>
      <c r="D3561" t="s">
        <v>59</v>
      </c>
      <c r="E3561" t="s">
        <v>58</v>
      </c>
      <c r="F3561" t="s">
        <v>140</v>
      </c>
    </row>
    <row r="3562" spans="1:6" x14ac:dyDescent="0.35">
      <c r="A3562" t="s">
        <v>28</v>
      </c>
      <c r="B3562" t="s">
        <v>1166</v>
      </c>
      <c r="C3562">
        <v>25</v>
      </c>
      <c r="D3562" t="s">
        <v>917</v>
      </c>
      <c r="E3562" t="s">
        <v>916</v>
      </c>
      <c r="F3562" t="s">
        <v>140</v>
      </c>
    </row>
    <row r="3563" spans="1:6" x14ac:dyDescent="0.35">
      <c r="A3563" t="s">
        <v>29</v>
      </c>
      <c r="B3563" t="s">
        <v>1165</v>
      </c>
      <c r="C3563">
        <v>4</v>
      </c>
      <c r="D3563" t="s">
        <v>101</v>
      </c>
      <c r="E3563" t="s">
        <v>102</v>
      </c>
      <c r="F3563" t="s">
        <v>140</v>
      </c>
    </row>
    <row r="3564" spans="1:6" x14ac:dyDescent="0.35">
      <c r="A3564" t="s">
        <v>29</v>
      </c>
      <c r="B3564" t="s">
        <v>1166</v>
      </c>
      <c r="C3564">
        <v>10</v>
      </c>
      <c r="D3564" t="s">
        <v>103</v>
      </c>
      <c r="E3564" t="s">
        <v>104</v>
      </c>
      <c r="F3564" t="s">
        <v>140</v>
      </c>
    </row>
    <row r="3565" spans="1:6" x14ac:dyDescent="0.35">
      <c r="A3565" t="s">
        <v>30</v>
      </c>
      <c r="B3565" t="s">
        <v>1165</v>
      </c>
      <c r="C3565">
        <v>5</v>
      </c>
      <c r="D3565" t="s">
        <v>603</v>
      </c>
      <c r="E3565" t="s">
        <v>457</v>
      </c>
      <c r="F3565" t="s">
        <v>140</v>
      </c>
    </row>
    <row r="3566" spans="1:6" x14ac:dyDescent="0.35">
      <c r="A3566" t="s">
        <v>30</v>
      </c>
      <c r="B3566" t="s">
        <v>1166</v>
      </c>
      <c r="C3566">
        <v>11</v>
      </c>
      <c r="D3566" t="s">
        <v>674</v>
      </c>
      <c r="E3566" t="s">
        <v>675</v>
      </c>
      <c r="F3566" t="s">
        <v>140</v>
      </c>
    </row>
    <row r="3567" spans="1:6" x14ac:dyDescent="0.35">
      <c r="A3567" t="s">
        <v>31</v>
      </c>
      <c r="B3567" t="s">
        <v>1165</v>
      </c>
      <c r="C3567">
        <v>14</v>
      </c>
      <c r="D3567" t="s">
        <v>421</v>
      </c>
      <c r="E3567" t="s">
        <v>420</v>
      </c>
      <c r="F3567" t="s">
        <v>140</v>
      </c>
    </row>
    <row r="3568" spans="1:6" x14ac:dyDescent="0.35">
      <c r="A3568" t="s">
        <v>31</v>
      </c>
      <c r="B3568" t="s">
        <v>1166</v>
      </c>
      <c r="C3568">
        <v>17</v>
      </c>
      <c r="D3568" t="s">
        <v>527</v>
      </c>
      <c r="E3568" t="s">
        <v>858</v>
      </c>
      <c r="F3568" t="s">
        <v>140</v>
      </c>
    </row>
    <row r="3569" spans="1:6" x14ac:dyDescent="0.35">
      <c r="A3569" t="s">
        <v>32</v>
      </c>
      <c r="B3569" t="s">
        <v>1165</v>
      </c>
      <c r="C3569">
        <v>208</v>
      </c>
      <c r="D3569" t="s">
        <v>460</v>
      </c>
      <c r="E3569" t="s">
        <v>459</v>
      </c>
      <c r="F3569" t="s">
        <v>140</v>
      </c>
    </row>
    <row r="3570" spans="1:6" x14ac:dyDescent="0.35">
      <c r="A3570" t="s">
        <v>32</v>
      </c>
      <c r="B3570" t="s">
        <v>1166</v>
      </c>
      <c r="C3570">
        <v>626</v>
      </c>
      <c r="D3570" t="s">
        <v>718</v>
      </c>
      <c r="E3570" t="s">
        <v>461</v>
      </c>
      <c r="F3570" t="s">
        <v>1008</v>
      </c>
    </row>
    <row r="3572" spans="1:6" x14ac:dyDescent="0.35">
      <c r="A3572" t="s">
        <v>1194</v>
      </c>
    </row>
    <row r="3573" spans="1:6" x14ac:dyDescent="0.35">
      <c r="A3573" t="s">
        <v>2</v>
      </c>
      <c r="B3573" t="s">
        <v>1170</v>
      </c>
      <c r="C3573" t="s">
        <v>3</v>
      </c>
      <c r="D3573" t="s">
        <v>85</v>
      </c>
      <c r="E3573" t="s">
        <v>86</v>
      </c>
      <c r="F3573" t="s">
        <v>136</v>
      </c>
    </row>
    <row r="3574" spans="1:6" x14ac:dyDescent="0.35">
      <c r="A3574" t="s">
        <v>8</v>
      </c>
      <c r="B3574" t="s">
        <v>1171</v>
      </c>
      <c r="C3574">
        <v>54</v>
      </c>
      <c r="D3574" t="s">
        <v>862</v>
      </c>
      <c r="E3574" t="s">
        <v>861</v>
      </c>
      <c r="F3574" t="s">
        <v>140</v>
      </c>
    </row>
    <row r="3575" spans="1:6" x14ac:dyDescent="0.35">
      <c r="A3575" t="s">
        <v>9</v>
      </c>
      <c r="B3575" t="s">
        <v>1171</v>
      </c>
      <c r="C3575">
        <v>23</v>
      </c>
      <c r="D3575" t="s">
        <v>826</v>
      </c>
      <c r="E3575" t="s">
        <v>825</v>
      </c>
      <c r="F3575" t="s">
        <v>140</v>
      </c>
    </row>
    <row r="3576" spans="1:6" x14ac:dyDescent="0.35">
      <c r="A3576" t="s">
        <v>10</v>
      </c>
      <c r="B3576" t="s">
        <v>1171</v>
      </c>
      <c r="C3576">
        <v>32</v>
      </c>
      <c r="D3576" t="s">
        <v>162</v>
      </c>
      <c r="E3576" t="s">
        <v>163</v>
      </c>
      <c r="F3576" t="s">
        <v>140</v>
      </c>
    </row>
    <row r="3577" spans="1:6" x14ac:dyDescent="0.35">
      <c r="A3577" t="s">
        <v>11</v>
      </c>
      <c r="B3577" t="s">
        <v>1171</v>
      </c>
      <c r="C3577">
        <v>27</v>
      </c>
      <c r="D3577" t="s">
        <v>668</v>
      </c>
      <c r="E3577" t="s">
        <v>669</v>
      </c>
      <c r="F3577" t="s">
        <v>140</v>
      </c>
    </row>
    <row r="3578" spans="1:6" x14ac:dyDescent="0.35">
      <c r="A3578" t="s">
        <v>12</v>
      </c>
      <c r="B3578" t="s">
        <v>1171</v>
      </c>
      <c r="C3578">
        <v>4</v>
      </c>
      <c r="D3578" t="s">
        <v>140</v>
      </c>
      <c r="E3578" t="s">
        <v>177</v>
      </c>
      <c r="F3578" t="s">
        <v>140</v>
      </c>
    </row>
    <row r="3579" spans="1:6" x14ac:dyDescent="0.35">
      <c r="A3579" t="s">
        <v>12</v>
      </c>
      <c r="B3579" t="s">
        <v>1172</v>
      </c>
      <c r="C3579">
        <v>77</v>
      </c>
      <c r="D3579" t="s">
        <v>875</v>
      </c>
      <c r="E3579" t="s">
        <v>1025</v>
      </c>
      <c r="F3579" t="s">
        <v>140</v>
      </c>
    </row>
    <row r="3580" spans="1:6" x14ac:dyDescent="0.35">
      <c r="A3580" t="s">
        <v>13</v>
      </c>
      <c r="B3580" t="s">
        <v>1171</v>
      </c>
      <c r="C3580">
        <v>2</v>
      </c>
      <c r="D3580" t="s">
        <v>140</v>
      </c>
      <c r="E3580" t="s">
        <v>177</v>
      </c>
      <c r="F3580" t="s">
        <v>140</v>
      </c>
    </row>
    <row r="3581" spans="1:6" x14ac:dyDescent="0.35">
      <c r="A3581" t="s">
        <v>13</v>
      </c>
      <c r="B3581" t="s">
        <v>1172</v>
      </c>
      <c r="C3581">
        <v>32</v>
      </c>
      <c r="D3581" t="s">
        <v>127</v>
      </c>
      <c r="E3581" t="s">
        <v>128</v>
      </c>
      <c r="F3581" t="s">
        <v>140</v>
      </c>
    </row>
    <row r="3582" spans="1:6" x14ac:dyDescent="0.35">
      <c r="A3582" t="s">
        <v>14</v>
      </c>
      <c r="B3582" t="s">
        <v>1171</v>
      </c>
      <c r="C3582">
        <v>41</v>
      </c>
      <c r="D3582" t="s">
        <v>422</v>
      </c>
      <c r="E3582" t="s">
        <v>423</v>
      </c>
      <c r="F3582" t="s">
        <v>140</v>
      </c>
    </row>
    <row r="3583" spans="1:6" x14ac:dyDescent="0.35">
      <c r="A3583" t="s">
        <v>14</v>
      </c>
      <c r="B3583" t="s">
        <v>1172</v>
      </c>
      <c r="C3583">
        <v>17</v>
      </c>
      <c r="D3583" t="s">
        <v>192</v>
      </c>
      <c r="E3583" t="s">
        <v>191</v>
      </c>
      <c r="F3583" t="s">
        <v>140</v>
      </c>
    </row>
    <row r="3584" spans="1:6" x14ac:dyDescent="0.35">
      <c r="A3584" t="s">
        <v>15</v>
      </c>
      <c r="B3584" t="s">
        <v>1171</v>
      </c>
      <c r="C3584">
        <v>51</v>
      </c>
      <c r="D3584" t="s">
        <v>513</v>
      </c>
      <c r="E3584" t="s">
        <v>512</v>
      </c>
      <c r="F3584" t="s">
        <v>140</v>
      </c>
    </row>
    <row r="3585" spans="1:6" x14ac:dyDescent="0.35">
      <c r="A3585" t="s">
        <v>16</v>
      </c>
      <c r="B3585" t="s">
        <v>1171</v>
      </c>
      <c r="C3585">
        <v>19</v>
      </c>
      <c r="D3585" t="s">
        <v>45</v>
      </c>
      <c r="E3585" t="s">
        <v>44</v>
      </c>
      <c r="F3585" t="s">
        <v>140</v>
      </c>
    </row>
    <row r="3586" spans="1:6" x14ac:dyDescent="0.35">
      <c r="A3586" t="s">
        <v>17</v>
      </c>
      <c r="B3586" t="s">
        <v>1171</v>
      </c>
      <c r="C3586">
        <v>35</v>
      </c>
      <c r="D3586" t="s">
        <v>551</v>
      </c>
      <c r="E3586" t="s">
        <v>828</v>
      </c>
      <c r="F3586" t="s">
        <v>1068</v>
      </c>
    </row>
    <row r="3587" spans="1:6" x14ac:dyDescent="0.35">
      <c r="A3587" t="s">
        <v>18</v>
      </c>
      <c r="B3587" t="s">
        <v>1171</v>
      </c>
      <c r="C3587">
        <v>4</v>
      </c>
      <c r="D3587" t="s">
        <v>467</v>
      </c>
      <c r="E3587" t="s">
        <v>468</v>
      </c>
      <c r="F3587" t="s">
        <v>140</v>
      </c>
    </row>
    <row r="3588" spans="1:6" x14ac:dyDescent="0.35">
      <c r="A3588" t="s">
        <v>18</v>
      </c>
      <c r="B3588" t="s">
        <v>1172</v>
      </c>
      <c r="C3588">
        <v>20</v>
      </c>
      <c r="D3588" t="s">
        <v>140</v>
      </c>
      <c r="E3588" t="s">
        <v>177</v>
      </c>
      <c r="F3588" t="s">
        <v>140</v>
      </c>
    </row>
    <row r="3589" spans="1:6" x14ac:dyDescent="0.35">
      <c r="A3589" t="s">
        <v>19</v>
      </c>
      <c r="B3589" t="s">
        <v>1171</v>
      </c>
      <c r="C3589">
        <v>16</v>
      </c>
      <c r="D3589" t="s">
        <v>644</v>
      </c>
      <c r="E3589" t="s">
        <v>645</v>
      </c>
      <c r="F3589" t="s">
        <v>140</v>
      </c>
    </row>
    <row r="3590" spans="1:6" x14ac:dyDescent="0.35">
      <c r="A3590" t="s">
        <v>19</v>
      </c>
      <c r="B3590" t="s">
        <v>1172</v>
      </c>
      <c r="C3590">
        <v>4</v>
      </c>
      <c r="D3590" t="s">
        <v>911</v>
      </c>
      <c r="E3590" t="s">
        <v>912</v>
      </c>
      <c r="F3590" t="s">
        <v>140</v>
      </c>
    </row>
    <row r="3591" spans="1:6" x14ac:dyDescent="0.35">
      <c r="A3591" t="s">
        <v>20</v>
      </c>
      <c r="B3591" t="s">
        <v>1171</v>
      </c>
      <c r="C3591">
        <v>35</v>
      </c>
      <c r="D3591" t="s">
        <v>716</v>
      </c>
      <c r="E3591" t="s">
        <v>717</v>
      </c>
      <c r="F3591" t="s">
        <v>140</v>
      </c>
    </row>
    <row r="3592" spans="1:6" x14ac:dyDescent="0.35">
      <c r="A3592" t="s">
        <v>21</v>
      </c>
      <c r="B3592" t="s">
        <v>1171</v>
      </c>
      <c r="C3592">
        <v>52</v>
      </c>
      <c r="D3592" t="s">
        <v>968</v>
      </c>
      <c r="E3592" t="s">
        <v>969</v>
      </c>
      <c r="F3592" t="s">
        <v>140</v>
      </c>
    </row>
    <row r="3593" spans="1:6" x14ac:dyDescent="0.35">
      <c r="A3593" t="s">
        <v>22</v>
      </c>
      <c r="B3593" t="s">
        <v>1171</v>
      </c>
      <c r="C3593">
        <v>30</v>
      </c>
      <c r="D3593" t="s">
        <v>860</v>
      </c>
      <c r="E3593" t="s">
        <v>859</v>
      </c>
      <c r="F3593" t="s">
        <v>140</v>
      </c>
    </row>
    <row r="3594" spans="1:6" x14ac:dyDescent="0.35">
      <c r="A3594" t="s">
        <v>23</v>
      </c>
      <c r="B3594" t="s">
        <v>1171</v>
      </c>
      <c r="C3594">
        <v>3</v>
      </c>
      <c r="D3594" t="s">
        <v>140</v>
      </c>
      <c r="E3594" t="s">
        <v>177</v>
      </c>
      <c r="F3594" t="s">
        <v>140</v>
      </c>
    </row>
    <row r="3595" spans="1:6" x14ac:dyDescent="0.35">
      <c r="A3595" t="s">
        <v>23</v>
      </c>
      <c r="B3595" t="s">
        <v>1172</v>
      </c>
      <c r="C3595">
        <v>41</v>
      </c>
      <c r="D3595" t="s">
        <v>87</v>
      </c>
      <c r="E3595" t="s">
        <v>88</v>
      </c>
      <c r="F3595" t="s">
        <v>140</v>
      </c>
    </row>
    <row r="3596" spans="1:6" x14ac:dyDescent="0.35">
      <c r="A3596" t="s">
        <v>24</v>
      </c>
      <c r="B3596" t="s">
        <v>1171</v>
      </c>
      <c r="C3596">
        <v>42</v>
      </c>
      <c r="D3596" t="s">
        <v>762</v>
      </c>
      <c r="E3596" t="s">
        <v>763</v>
      </c>
      <c r="F3596" t="s">
        <v>140</v>
      </c>
    </row>
    <row r="3597" spans="1:6" x14ac:dyDescent="0.35">
      <c r="A3597" t="s">
        <v>25</v>
      </c>
      <c r="B3597" t="s">
        <v>1171</v>
      </c>
      <c r="C3597">
        <v>28</v>
      </c>
      <c r="D3597" t="s">
        <v>756</v>
      </c>
      <c r="E3597" t="s">
        <v>757</v>
      </c>
      <c r="F3597" t="s">
        <v>140</v>
      </c>
    </row>
    <row r="3598" spans="1:6" x14ac:dyDescent="0.35">
      <c r="A3598" t="s">
        <v>26</v>
      </c>
      <c r="B3598" t="s">
        <v>1171</v>
      </c>
      <c r="C3598">
        <v>31</v>
      </c>
      <c r="D3598" t="s">
        <v>550</v>
      </c>
      <c r="E3598" t="s">
        <v>549</v>
      </c>
      <c r="F3598" t="s">
        <v>140</v>
      </c>
    </row>
    <row r="3599" spans="1:6" x14ac:dyDescent="0.35">
      <c r="A3599" t="s">
        <v>27</v>
      </c>
      <c r="B3599" t="s">
        <v>1171</v>
      </c>
      <c r="C3599">
        <v>11</v>
      </c>
      <c r="D3599" t="s">
        <v>980</v>
      </c>
      <c r="E3599" t="s">
        <v>981</v>
      </c>
      <c r="F3599" t="s">
        <v>140</v>
      </c>
    </row>
    <row r="3600" spans="1:6" x14ac:dyDescent="0.35">
      <c r="A3600" t="s">
        <v>28</v>
      </c>
      <c r="B3600" t="s">
        <v>1171</v>
      </c>
      <c r="C3600">
        <v>42</v>
      </c>
      <c r="D3600" t="s">
        <v>192</v>
      </c>
      <c r="E3600" t="s">
        <v>191</v>
      </c>
      <c r="F3600" t="s">
        <v>140</v>
      </c>
    </row>
    <row r="3601" spans="1:6" x14ac:dyDescent="0.35">
      <c r="A3601" t="s">
        <v>29</v>
      </c>
      <c r="B3601" t="s">
        <v>1171</v>
      </c>
      <c r="C3601">
        <v>14</v>
      </c>
      <c r="D3601" t="s">
        <v>269</v>
      </c>
      <c r="E3601" t="s">
        <v>270</v>
      </c>
      <c r="F3601" t="s">
        <v>140</v>
      </c>
    </row>
    <row r="3602" spans="1:6" x14ac:dyDescent="0.35">
      <c r="A3602" t="s">
        <v>30</v>
      </c>
      <c r="B3602" t="s">
        <v>1171</v>
      </c>
      <c r="C3602">
        <v>16</v>
      </c>
      <c r="D3602" t="s">
        <v>264</v>
      </c>
      <c r="E3602" t="s">
        <v>263</v>
      </c>
      <c r="F3602" t="s">
        <v>140</v>
      </c>
    </row>
    <row r="3603" spans="1:6" x14ac:dyDescent="0.35">
      <c r="A3603" t="s">
        <v>31</v>
      </c>
      <c r="B3603" t="s">
        <v>1171</v>
      </c>
      <c r="C3603">
        <v>23</v>
      </c>
      <c r="D3603" t="s">
        <v>95</v>
      </c>
      <c r="E3603" t="s">
        <v>96</v>
      </c>
      <c r="F3603" t="s">
        <v>140</v>
      </c>
    </row>
    <row r="3604" spans="1:6" x14ac:dyDescent="0.35">
      <c r="A3604" t="s">
        <v>31</v>
      </c>
      <c r="B3604" t="s">
        <v>1172</v>
      </c>
      <c r="C3604">
        <v>8</v>
      </c>
      <c r="D3604" t="s">
        <v>140</v>
      </c>
      <c r="E3604" t="s">
        <v>177</v>
      </c>
      <c r="F3604" t="s">
        <v>140</v>
      </c>
    </row>
    <row r="3605" spans="1:6" x14ac:dyDescent="0.35">
      <c r="A3605" t="s">
        <v>32</v>
      </c>
      <c r="B3605" t="s">
        <v>1171</v>
      </c>
      <c r="C3605">
        <v>635</v>
      </c>
      <c r="D3605" t="s">
        <v>412</v>
      </c>
      <c r="E3605" t="s">
        <v>653</v>
      </c>
      <c r="F3605" t="s">
        <v>1008</v>
      </c>
    </row>
    <row r="3606" spans="1:6" x14ac:dyDescent="0.35">
      <c r="A3606" t="s">
        <v>32</v>
      </c>
      <c r="B3606" t="s">
        <v>1172</v>
      </c>
      <c r="C3606">
        <v>199</v>
      </c>
      <c r="D3606" t="s">
        <v>97</v>
      </c>
      <c r="E3606" t="s">
        <v>98</v>
      </c>
      <c r="F3606" t="s">
        <v>140</v>
      </c>
    </row>
    <row r="3608" spans="1:6" x14ac:dyDescent="0.35">
      <c r="A3608" t="s">
        <v>1195</v>
      </c>
    </row>
    <row r="3609" spans="1:6" x14ac:dyDescent="0.35">
      <c r="A3609" t="s">
        <v>2</v>
      </c>
      <c r="B3609" t="s">
        <v>3</v>
      </c>
      <c r="C3609" t="s">
        <v>85</v>
      </c>
      <c r="D3609" t="s">
        <v>136</v>
      </c>
      <c r="E3609" t="s">
        <v>86</v>
      </c>
      <c r="F3609" t="s">
        <v>1133</v>
      </c>
    </row>
    <row r="3610" spans="1:6" x14ac:dyDescent="0.35">
      <c r="A3610" t="s">
        <v>8</v>
      </c>
      <c r="B3610">
        <v>160</v>
      </c>
      <c r="C3610" t="s">
        <v>404</v>
      </c>
      <c r="D3610" t="s">
        <v>140</v>
      </c>
      <c r="E3610" t="s">
        <v>405</v>
      </c>
      <c r="F3610" t="s">
        <v>140</v>
      </c>
    </row>
    <row r="3611" spans="1:6" x14ac:dyDescent="0.35">
      <c r="A3611" t="s">
        <v>9</v>
      </c>
      <c r="B3611">
        <v>183</v>
      </c>
      <c r="C3611" t="s">
        <v>948</v>
      </c>
      <c r="D3611" t="s">
        <v>140</v>
      </c>
      <c r="E3611" t="s">
        <v>949</v>
      </c>
      <c r="F3611" t="s">
        <v>140</v>
      </c>
    </row>
    <row r="3612" spans="1:6" x14ac:dyDescent="0.35">
      <c r="A3612" t="s">
        <v>10</v>
      </c>
      <c r="B3612">
        <v>183</v>
      </c>
      <c r="C3612" t="s">
        <v>1147</v>
      </c>
      <c r="D3612" t="s">
        <v>140</v>
      </c>
      <c r="E3612" t="s">
        <v>1050</v>
      </c>
      <c r="F3612" t="s">
        <v>140</v>
      </c>
    </row>
    <row r="3613" spans="1:6" x14ac:dyDescent="0.35">
      <c r="A3613" t="s">
        <v>11</v>
      </c>
      <c r="B3613">
        <v>183</v>
      </c>
      <c r="C3613" t="s">
        <v>1111</v>
      </c>
      <c r="D3613" t="s">
        <v>140</v>
      </c>
      <c r="E3613" t="s">
        <v>1067</v>
      </c>
      <c r="F3613" t="s">
        <v>140</v>
      </c>
    </row>
    <row r="3614" spans="1:6" x14ac:dyDescent="0.35">
      <c r="A3614" t="s">
        <v>12</v>
      </c>
      <c r="B3614">
        <v>132</v>
      </c>
      <c r="C3614" t="s">
        <v>344</v>
      </c>
      <c r="D3614" t="s">
        <v>140</v>
      </c>
      <c r="E3614" t="s">
        <v>345</v>
      </c>
      <c r="F3614" t="s">
        <v>140</v>
      </c>
    </row>
    <row r="3615" spans="1:6" x14ac:dyDescent="0.35">
      <c r="A3615" t="s">
        <v>13</v>
      </c>
      <c r="B3615">
        <v>174</v>
      </c>
      <c r="C3615" t="s">
        <v>740</v>
      </c>
      <c r="D3615" t="s">
        <v>140</v>
      </c>
      <c r="E3615" t="s">
        <v>741</v>
      </c>
      <c r="F3615" t="s">
        <v>140</v>
      </c>
    </row>
    <row r="3616" spans="1:6" x14ac:dyDescent="0.35">
      <c r="A3616" t="s">
        <v>14</v>
      </c>
      <c r="B3616">
        <v>154</v>
      </c>
      <c r="C3616" t="s">
        <v>811</v>
      </c>
      <c r="D3616" t="s">
        <v>140</v>
      </c>
      <c r="E3616" t="s">
        <v>812</v>
      </c>
      <c r="F3616" t="s">
        <v>140</v>
      </c>
    </row>
    <row r="3617" spans="1:6" x14ac:dyDescent="0.35">
      <c r="A3617" t="s">
        <v>15</v>
      </c>
      <c r="B3617">
        <v>162</v>
      </c>
      <c r="C3617" t="s">
        <v>1142</v>
      </c>
      <c r="D3617" t="s">
        <v>140</v>
      </c>
      <c r="E3617" t="s">
        <v>1018</v>
      </c>
      <c r="F3617" t="s">
        <v>140</v>
      </c>
    </row>
    <row r="3618" spans="1:6" x14ac:dyDescent="0.35">
      <c r="A3618" t="s">
        <v>16</v>
      </c>
      <c r="B3618">
        <v>193</v>
      </c>
      <c r="C3618" t="s">
        <v>1160</v>
      </c>
      <c r="D3618" t="s">
        <v>140</v>
      </c>
      <c r="E3618" t="s">
        <v>1048</v>
      </c>
      <c r="F3618" t="s">
        <v>140</v>
      </c>
    </row>
    <row r="3619" spans="1:6" x14ac:dyDescent="0.35">
      <c r="A3619" t="s">
        <v>17</v>
      </c>
      <c r="B3619">
        <v>174</v>
      </c>
      <c r="C3619" t="s">
        <v>1168</v>
      </c>
      <c r="D3619" t="s">
        <v>140</v>
      </c>
      <c r="E3619" t="s">
        <v>940</v>
      </c>
      <c r="F3619" t="s">
        <v>140</v>
      </c>
    </row>
    <row r="3620" spans="1:6" x14ac:dyDescent="0.35">
      <c r="A3620" t="s">
        <v>18</v>
      </c>
      <c r="B3620">
        <v>182</v>
      </c>
      <c r="C3620" t="s">
        <v>1025</v>
      </c>
      <c r="D3620" t="s">
        <v>140</v>
      </c>
      <c r="E3620" t="s">
        <v>875</v>
      </c>
      <c r="F3620" t="s">
        <v>140</v>
      </c>
    </row>
    <row r="3621" spans="1:6" x14ac:dyDescent="0.35">
      <c r="A3621" t="s">
        <v>19</v>
      </c>
      <c r="B3621">
        <v>195</v>
      </c>
      <c r="C3621" t="s">
        <v>1196</v>
      </c>
      <c r="D3621" t="s">
        <v>140</v>
      </c>
      <c r="E3621" t="s">
        <v>1011</v>
      </c>
      <c r="F3621" t="s">
        <v>140</v>
      </c>
    </row>
    <row r="3622" spans="1:6" x14ac:dyDescent="0.35">
      <c r="A3622" t="s">
        <v>20</v>
      </c>
      <c r="B3622">
        <v>173</v>
      </c>
      <c r="C3622" t="s">
        <v>918</v>
      </c>
      <c r="D3622" t="s">
        <v>140</v>
      </c>
      <c r="E3622" t="s">
        <v>919</v>
      </c>
      <c r="F3622" t="s">
        <v>140</v>
      </c>
    </row>
    <row r="3623" spans="1:6" x14ac:dyDescent="0.35">
      <c r="A3623" t="s">
        <v>21</v>
      </c>
      <c r="B3623">
        <v>167</v>
      </c>
      <c r="C3623" t="s">
        <v>933</v>
      </c>
      <c r="D3623" t="s">
        <v>140</v>
      </c>
      <c r="E3623" t="s">
        <v>824</v>
      </c>
      <c r="F3623" t="s">
        <v>140</v>
      </c>
    </row>
    <row r="3624" spans="1:6" x14ac:dyDescent="0.35">
      <c r="A3624" t="s">
        <v>22</v>
      </c>
      <c r="B3624">
        <v>186</v>
      </c>
      <c r="C3624" t="s">
        <v>661</v>
      </c>
      <c r="D3624" t="s">
        <v>1008</v>
      </c>
      <c r="E3624" t="s">
        <v>1064</v>
      </c>
      <c r="F3624" t="s">
        <v>140</v>
      </c>
    </row>
    <row r="3625" spans="1:6" x14ac:dyDescent="0.35">
      <c r="A3625" t="s">
        <v>23</v>
      </c>
      <c r="B3625">
        <v>164</v>
      </c>
      <c r="C3625" t="s">
        <v>928</v>
      </c>
      <c r="D3625" t="s">
        <v>140</v>
      </c>
      <c r="E3625" t="s">
        <v>929</v>
      </c>
      <c r="F3625" t="s">
        <v>140</v>
      </c>
    </row>
    <row r="3626" spans="1:6" x14ac:dyDescent="0.35">
      <c r="A3626" t="s">
        <v>24</v>
      </c>
      <c r="B3626">
        <v>173</v>
      </c>
      <c r="C3626" t="s">
        <v>904</v>
      </c>
      <c r="D3626" t="s">
        <v>140</v>
      </c>
      <c r="E3626" t="s">
        <v>996</v>
      </c>
      <c r="F3626" t="s">
        <v>1063</v>
      </c>
    </row>
    <row r="3627" spans="1:6" x14ac:dyDescent="0.35">
      <c r="A3627" t="s">
        <v>25</v>
      </c>
      <c r="B3627">
        <v>181</v>
      </c>
      <c r="C3627" t="s">
        <v>1115</v>
      </c>
      <c r="D3627" t="s">
        <v>140</v>
      </c>
      <c r="E3627" t="s">
        <v>1057</v>
      </c>
      <c r="F3627" t="s">
        <v>140</v>
      </c>
    </row>
    <row r="3628" spans="1:6" x14ac:dyDescent="0.35">
      <c r="A3628" t="s">
        <v>26</v>
      </c>
      <c r="B3628">
        <v>182</v>
      </c>
      <c r="C3628" t="s">
        <v>1146</v>
      </c>
      <c r="D3628" t="s">
        <v>140</v>
      </c>
      <c r="E3628" t="s">
        <v>954</v>
      </c>
      <c r="F3628" t="s">
        <v>775</v>
      </c>
    </row>
    <row r="3629" spans="1:6" x14ac:dyDescent="0.35">
      <c r="A3629" t="s">
        <v>27</v>
      </c>
      <c r="B3629">
        <v>195</v>
      </c>
      <c r="C3629" t="s">
        <v>1123</v>
      </c>
      <c r="D3629" t="s">
        <v>140</v>
      </c>
      <c r="E3629" t="s">
        <v>1045</v>
      </c>
      <c r="F3629" t="s">
        <v>140</v>
      </c>
    </row>
    <row r="3630" spans="1:6" x14ac:dyDescent="0.35">
      <c r="A3630" t="s">
        <v>28</v>
      </c>
      <c r="B3630">
        <v>173</v>
      </c>
      <c r="C3630" t="s">
        <v>1123</v>
      </c>
      <c r="D3630" t="s">
        <v>140</v>
      </c>
      <c r="E3630" t="s">
        <v>903</v>
      </c>
      <c r="F3630" t="s">
        <v>1010</v>
      </c>
    </row>
    <row r="3631" spans="1:6" x14ac:dyDescent="0.35">
      <c r="A3631" t="s">
        <v>29</v>
      </c>
      <c r="B3631">
        <v>192</v>
      </c>
      <c r="C3631" t="s">
        <v>990</v>
      </c>
      <c r="D3631" t="s">
        <v>140</v>
      </c>
      <c r="E3631" t="s">
        <v>458</v>
      </c>
      <c r="F3631" t="s">
        <v>140</v>
      </c>
    </row>
    <row r="3632" spans="1:6" x14ac:dyDescent="0.35">
      <c r="A3632" t="s">
        <v>30</v>
      </c>
      <c r="B3632">
        <v>189</v>
      </c>
      <c r="C3632" t="s">
        <v>316</v>
      </c>
      <c r="D3632" t="s">
        <v>1017</v>
      </c>
      <c r="E3632" t="s">
        <v>1049</v>
      </c>
      <c r="F3632" t="s">
        <v>140</v>
      </c>
    </row>
    <row r="3633" spans="1:7" x14ac:dyDescent="0.35">
      <c r="A3633" t="s">
        <v>31</v>
      </c>
      <c r="B3633">
        <v>179</v>
      </c>
      <c r="C3633" t="s">
        <v>1121</v>
      </c>
      <c r="D3633" t="s">
        <v>140</v>
      </c>
      <c r="E3633" t="s">
        <v>977</v>
      </c>
      <c r="F3633" t="s">
        <v>1054</v>
      </c>
    </row>
    <row r="3634" spans="1:7" x14ac:dyDescent="0.35">
      <c r="A3634" t="s">
        <v>32</v>
      </c>
      <c r="B3634">
        <v>4229</v>
      </c>
      <c r="C3634" t="s">
        <v>839</v>
      </c>
      <c r="D3634" t="s">
        <v>1022</v>
      </c>
      <c r="E3634" t="s">
        <v>1057</v>
      </c>
      <c r="F3634" t="s">
        <v>1022</v>
      </c>
    </row>
    <row r="3636" spans="1:7" x14ac:dyDescent="0.35">
      <c r="A3636" t="s">
        <v>1197</v>
      </c>
    </row>
    <row r="3637" spans="1:7" x14ac:dyDescent="0.35">
      <c r="A3637" t="s">
        <v>2</v>
      </c>
      <c r="B3637" t="s">
        <v>1136</v>
      </c>
      <c r="C3637" t="s">
        <v>3</v>
      </c>
      <c r="D3637" t="s">
        <v>85</v>
      </c>
      <c r="E3637" t="s">
        <v>86</v>
      </c>
      <c r="F3637" t="s">
        <v>136</v>
      </c>
      <c r="G3637" t="s">
        <v>1133</v>
      </c>
    </row>
    <row r="3638" spans="1:7" x14ac:dyDescent="0.35">
      <c r="A3638" t="s">
        <v>8</v>
      </c>
      <c r="B3638" t="s">
        <v>1126</v>
      </c>
      <c r="C3638">
        <v>73</v>
      </c>
      <c r="D3638" t="s">
        <v>923</v>
      </c>
      <c r="E3638" t="s">
        <v>924</v>
      </c>
      <c r="F3638" t="s">
        <v>140</v>
      </c>
      <c r="G3638" t="s">
        <v>140</v>
      </c>
    </row>
    <row r="3639" spans="1:7" x14ac:dyDescent="0.35">
      <c r="A3639" t="s">
        <v>8</v>
      </c>
      <c r="B3639" t="s">
        <v>1127</v>
      </c>
      <c r="C3639">
        <v>86</v>
      </c>
      <c r="D3639" t="s">
        <v>1190</v>
      </c>
      <c r="E3639" t="s">
        <v>1065</v>
      </c>
      <c r="F3639" t="s">
        <v>140</v>
      </c>
      <c r="G3639" t="s">
        <v>140</v>
      </c>
    </row>
    <row r="3640" spans="1:7" x14ac:dyDescent="0.35">
      <c r="A3640" t="s">
        <v>8</v>
      </c>
      <c r="B3640" t="s">
        <v>339</v>
      </c>
      <c r="C3640">
        <v>1</v>
      </c>
      <c r="D3640" t="s">
        <v>177</v>
      </c>
      <c r="E3640" t="s">
        <v>140</v>
      </c>
      <c r="F3640" t="s">
        <v>140</v>
      </c>
      <c r="G3640" t="s">
        <v>140</v>
      </c>
    </row>
    <row r="3641" spans="1:7" x14ac:dyDescent="0.35">
      <c r="A3641" t="s">
        <v>9</v>
      </c>
      <c r="B3641" t="s">
        <v>1126</v>
      </c>
      <c r="C3641">
        <v>70</v>
      </c>
      <c r="D3641" t="s">
        <v>1144</v>
      </c>
      <c r="E3641" t="s">
        <v>1060</v>
      </c>
      <c r="F3641" t="s">
        <v>140</v>
      </c>
      <c r="G3641" t="s">
        <v>140</v>
      </c>
    </row>
    <row r="3642" spans="1:7" x14ac:dyDescent="0.35">
      <c r="A3642" t="s">
        <v>9</v>
      </c>
      <c r="B3642" t="s">
        <v>1127</v>
      </c>
      <c r="C3642">
        <v>108</v>
      </c>
      <c r="D3642" t="s">
        <v>1179</v>
      </c>
      <c r="E3642" t="s">
        <v>1014</v>
      </c>
      <c r="F3642" t="s">
        <v>140</v>
      </c>
      <c r="G3642" t="s">
        <v>140</v>
      </c>
    </row>
    <row r="3643" spans="1:7" x14ac:dyDescent="0.35">
      <c r="A3643" t="s">
        <v>9</v>
      </c>
      <c r="B3643" t="s">
        <v>339</v>
      </c>
      <c r="C3643">
        <v>5</v>
      </c>
      <c r="D3643" t="s">
        <v>177</v>
      </c>
      <c r="E3643" t="s">
        <v>140</v>
      </c>
      <c r="F3643" t="s">
        <v>140</v>
      </c>
      <c r="G3643" t="s">
        <v>140</v>
      </c>
    </row>
    <row r="3644" spans="1:7" x14ac:dyDescent="0.35">
      <c r="A3644" t="s">
        <v>10</v>
      </c>
      <c r="B3644" t="s">
        <v>1126</v>
      </c>
      <c r="C3644">
        <v>80</v>
      </c>
      <c r="D3644" t="s">
        <v>1198</v>
      </c>
      <c r="E3644" t="s">
        <v>1023</v>
      </c>
      <c r="F3644" t="s">
        <v>140</v>
      </c>
      <c r="G3644" t="s">
        <v>140</v>
      </c>
    </row>
    <row r="3645" spans="1:7" x14ac:dyDescent="0.35">
      <c r="A3645" t="s">
        <v>10</v>
      </c>
      <c r="B3645" t="s">
        <v>1127</v>
      </c>
      <c r="C3645">
        <v>93</v>
      </c>
      <c r="D3645" t="s">
        <v>774</v>
      </c>
      <c r="E3645" t="s">
        <v>775</v>
      </c>
      <c r="F3645" t="s">
        <v>140</v>
      </c>
      <c r="G3645" t="s">
        <v>140</v>
      </c>
    </row>
    <row r="3646" spans="1:7" x14ac:dyDescent="0.35">
      <c r="A3646" t="s">
        <v>10</v>
      </c>
      <c r="B3646" t="s">
        <v>339</v>
      </c>
      <c r="C3646">
        <v>10</v>
      </c>
      <c r="D3646" t="s">
        <v>177</v>
      </c>
      <c r="E3646" t="s">
        <v>140</v>
      </c>
      <c r="F3646" t="s">
        <v>140</v>
      </c>
      <c r="G3646" t="s">
        <v>140</v>
      </c>
    </row>
    <row r="3647" spans="1:7" x14ac:dyDescent="0.35">
      <c r="A3647" t="s">
        <v>11</v>
      </c>
      <c r="B3647" t="s">
        <v>1126</v>
      </c>
      <c r="C3647">
        <v>77</v>
      </c>
      <c r="D3647" t="s">
        <v>1144</v>
      </c>
      <c r="E3647" t="s">
        <v>1060</v>
      </c>
      <c r="F3647" t="s">
        <v>140</v>
      </c>
      <c r="G3647" t="s">
        <v>140</v>
      </c>
    </row>
    <row r="3648" spans="1:7" x14ac:dyDescent="0.35">
      <c r="A3648" t="s">
        <v>11</v>
      </c>
      <c r="B3648" t="s">
        <v>1127</v>
      </c>
      <c r="C3648">
        <v>101</v>
      </c>
      <c r="D3648" t="s">
        <v>126</v>
      </c>
      <c r="E3648" t="s">
        <v>125</v>
      </c>
      <c r="F3648" t="s">
        <v>140</v>
      </c>
      <c r="G3648" t="s">
        <v>140</v>
      </c>
    </row>
    <row r="3649" spans="1:7" x14ac:dyDescent="0.35">
      <c r="A3649" t="s">
        <v>11</v>
      </c>
      <c r="B3649" t="s">
        <v>339</v>
      </c>
      <c r="C3649">
        <v>5</v>
      </c>
      <c r="D3649" t="s">
        <v>177</v>
      </c>
      <c r="E3649" t="s">
        <v>140</v>
      </c>
      <c r="F3649" t="s">
        <v>140</v>
      </c>
      <c r="G3649" t="s">
        <v>140</v>
      </c>
    </row>
    <row r="3650" spans="1:7" x14ac:dyDescent="0.35">
      <c r="A3650" t="s">
        <v>12</v>
      </c>
      <c r="B3650" t="s">
        <v>1126</v>
      </c>
      <c r="C3650">
        <v>57</v>
      </c>
      <c r="D3650" t="s">
        <v>1118</v>
      </c>
      <c r="E3650" t="s">
        <v>1051</v>
      </c>
      <c r="F3650" t="s">
        <v>140</v>
      </c>
      <c r="G3650" t="s">
        <v>140</v>
      </c>
    </row>
    <row r="3651" spans="1:7" x14ac:dyDescent="0.35">
      <c r="A3651" t="s">
        <v>12</v>
      </c>
      <c r="B3651" t="s">
        <v>1127</v>
      </c>
      <c r="C3651">
        <v>66</v>
      </c>
      <c r="D3651" t="s">
        <v>1121</v>
      </c>
      <c r="E3651" t="s">
        <v>394</v>
      </c>
      <c r="F3651" t="s">
        <v>140</v>
      </c>
      <c r="G3651" t="s">
        <v>140</v>
      </c>
    </row>
    <row r="3652" spans="1:7" x14ac:dyDescent="0.35">
      <c r="A3652" t="s">
        <v>12</v>
      </c>
      <c r="B3652" t="s">
        <v>339</v>
      </c>
      <c r="C3652">
        <v>9</v>
      </c>
      <c r="D3652" t="s">
        <v>177</v>
      </c>
      <c r="E3652" t="s">
        <v>140</v>
      </c>
      <c r="F3652" t="s">
        <v>140</v>
      </c>
      <c r="G3652" t="s">
        <v>140</v>
      </c>
    </row>
    <row r="3653" spans="1:7" x14ac:dyDescent="0.35">
      <c r="A3653" t="s">
        <v>13</v>
      </c>
      <c r="B3653" t="s">
        <v>1126</v>
      </c>
      <c r="C3653">
        <v>73</v>
      </c>
      <c r="D3653" t="s">
        <v>104</v>
      </c>
      <c r="E3653" t="s">
        <v>103</v>
      </c>
      <c r="F3653" t="s">
        <v>140</v>
      </c>
      <c r="G3653" t="s">
        <v>140</v>
      </c>
    </row>
    <row r="3654" spans="1:7" x14ac:dyDescent="0.35">
      <c r="A3654" t="s">
        <v>13</v>
      </c>
      <c r="B3654" t="s">
        <v>1127</v>
      </c>
      <c r="C3654">
        <v>93</v>
      </c>
      <c r="D3654" t="s">
        <v>972</v>
      </c>
      <c r="E3654" t="s">
        <v>894</v>
      </c>
      <c r="F3654" t="s">
        <v>140</v>
      </c>
      <c r="G3654" t="s">
        <v>140</v>
      </c>
    </row>
    <row r="3655" spans="1:7" x14ac:dyDescent="0.35">
      <c r="A3655" t="s">
        <v>13</v>
      </c>
      <c r="B3655" t="s">
        <v>339</v>
      </c>
      <c r="C3655">
        <v>8</v>
      </c>
      <c r="D3655" t="s">
        <v>439</v>
      </c>
      <c r="E3655" t="s">
        <v>440</v>
      </c>
      <c r="F3655" t="s">
        <v>140</v>
      </c>
      <c r="G3655" t="s">
        <v>140</v>
      </c>
    </row>
    <row r="3656" spans="1:7" x14ac:dyDescent="0.35">
      <c r="A3656" t="s">
        <v>14</v>
      </c>
      <c r="B3656" t="s">
        <v>1126</v>
      </c>
      <c r="C3656">
        <v>53</v>
      </c>
      <c r="D3656" t="s">
        <v>858</v>
      </c>
      <c r="E3656" t="s">
        <v>527</v>
      </c>
      <c r="F3656" t="s">
        <v>140</v>
      </c>
      <c r="G3656" t="s">
        <v>140</v>
      </c>
    </row>
    <row r="3657" spans="1:7" x14ac:dyDescent="0.35">
      <c r="A3657" t="s">
        <v>14</v>
      </c>
      <c r="B3657" t="s">
        <v>1127</v>
      </c>
      <c r="C3657">
        <v>94</v>
      </c>
      <c r="D3657" t="s">
        <v>663</v>
      </c>
      <c r="E3657" t="s">
        <v>662</v>
      </c>
      <c r="F3657" t="s">
        <v>140</v>
      </c>
      <c r="G3657" t="s">
        <v>140</v>
      </c>
    </row>
    <row r="3658" spans="1:7" x14ac:dyDescent="0.35">
      <c r="A3658" t="s">
        <v>14</v>
      </c>
      <c r="B3658" t="s">
        <v>339</v>
      </c>
      <c r="C3658">
        <v>7</v>
      </c>
      <c r="D3658" t="s">
        <v>102</v>
      </c>
      <c r="E3658" t="s">
        <v>101</v>
      </c>
      <c r="F3658" t="s">
        <v>140</v>
      </c>
      <c r="G3658" t="s">
        <v>140</v>
      </c>
    </row>
    <row r="3659" spans="1:7" x14ac:dyDescent="0.35">
      <c r="A3659" t="s">
        <v>15</v>
      </c>
      <c r="B3659" t="s">
        <v>1126</v>
      </c>
      <c r="C3659">
        <v>71</v>
      </c>
      <c r="D3659" t="s">
        <v>1115</v>
      </c>
      <c r="E3659" t="s">
        <v>1057</v>
      </c>
      <c r="F3659" t="s">
        <v>140</v>
      </c>
      <c r="G3659" t="s">
        <v>140</v>
      </c>
    </row>
    <row r="3660" spans="1:7" x14ac:dyDescent="0.35">
      <c r="A3660" t="s">
        <v>15</v>
      </c>
      <c r="B3660" t="s">
        <v>1127</v>
      </c>
      <c r="C3660">
        <v>86</v>
      </c>
      <c r="D3660" t="s">
        <v>1199</v>
      </c>
      <c r="E3660" t="s">
        <v>1022</v>
      </c>
      <c r="F3660" t="s">
        <v>140</v>
      </c>
      <c r="G3660" t="s">
        <v>140</v>
      </c>
    </row>
    <row r="3661" spans="1:7" x14ac:dyDescent="0.35">
      <c r="A3661" t="s">
        <v>15</v>
      </c>
      <c r="B3661" t="s">
        <v>339</v>
      </c>
      <c r="C3661">
        <v>5</v>
      </c>
      <c r="D3661" t="s">
        <v>951</v>
      </c>
      <c r="E3661" t="s">
        <v>952</v>
      </c>
      <c r="F3661" t="s">
        <v>140</v>
      </c>
      <c r="G3661" t="s">
        <v>140</v>
      </c>
    </row>
    <row r="3662" spans="1:7" x14ac:dyDescent="0.35">
      <c r="A3662" t="s">
        <v>16</v>
      </c>
      <c r="B3662" t="s">
        <v>1126</v>
      </c>
      <c r="C3662">
        <v>77</v>
      </c>
      <c r="D3662" t="s">
        <v>955</v>
      </c>
      <c r="E3662" t="s">
        <v>954</v>
      </c>
      <c r="F3662" t="s">
        <v>140</v>
      </c>
      <c r="G3662" t="s">
        <v>140</v>
      </c>
    </row>
    <row r="3663" spans="1:7" x14ac:dyDescent="0.35">
      <c r="A3663" t="s">
        <v>16</v>
      </c>
      <c r="B3663" t="s">
        <v>1127</v>
      </c>
      <c r="C3663">
        <v>101</v>
      </c>
      <c r="D3663" t="s">
        <v>1142</v>
      </c>
      <c r="E3663" t="s">
        <v>1018</v>
      </c>
      <c r="F3663" t="s">
        <v>140</v>
      </c>
      <c r="G3663" t="s">
        <v>140</v>
      </c>
    </row>
    <row r="3664" spans="1:7" x14ac:dyDescent="0.35">
      <c r="A3664" t="s">
        <v>16</v>
      </c>
      <c r="B3664" t="s">
        <v>339</v>
      </c>
      <c r="C3664">
        <v>15</v>
      </c>
      <c r="D3664" t="s">
        <v>1119</v>
      </c>
      <c r="E3664" t="s">
        <v>1046</v>
      </c>
      <c r="F3664" t="s">
        <v>140</v>
      </c>
      <c r="G3664" t="s">
        <v>140</v>
      </c>
    </row>
    <row r="3665" spans="1:7" x14ac:dyDescent="0.35">
      <c r="A3665" t="s">
        <v>17</v>
      </c>
      <c r="B3665" t="s">
        <v>1126</v>
      </c>
      <c r="C3665">
        <v>82</v>
      </c>
      <c r="D3665" t="s">
        <v>1186</v>
      </c>
      <c r="E3665" t="s">
        <v>1058</v>
      </c>
      <c r="F3665" t="s">
        <v>140</v>
      </c>
      <c r="G3665" t="s">
        <v>140</v>
      </c>
    </row>
    <row r="3666" spans="1:7" x14ac:dyDescent="0.35">
      <c r="A3666" t="s">
        <v>17</v>
      </c>
      <c r="B3666" t="s">
        <v>1127</v>
      </c>
      <c r="C3666">
        <v>85</v>
      </c>
      <c r="D3666" t="s">
        <v>1200</v>
      </c>
      <c r="E3666" t="s">
        <v>1020</v>
      </c>
      <c r="F3666" t="s">
        <v>140</v>
      </c>
      <c r="G3666" t="s">
        <v>140</v>
      </c>
    </row>
    <row r="3667" spans="1:7" x14ac:dyDescent="0.35">
      <c r="A3667" t="s">
        <v>17</v>
      </c>
      <c r="B3667" t="s">
        <v>339</v>
      </c>
      <c r="C3667">
        <v>7</v>
      </c>
      <c r="D3667" t="s">
        <v>1116</v>
      </c>
      <c r="E3667" t="s">
        <v>1047</v>
      </c>
      <c r="F3667" t="s">
        <v>140</v>
      </c>
      <c r="G3667" t="s">
        <v>140</v>
      </c>
    </row>
    <row r="3668" spans="1:7" x14ac:dyDescent="0.35">
      <c r="A3668" t="s">
        <v>18</v>
      </c>
      <c r="B3668" t="s">
        <v>1126</v>
      </c>
      <c r="C3668">
        <v>87</v>
      </c>
      <c r="D3668" t="s">
        <v>110</v>
      </c>
      <c r="E3668" t="s">
        <v>109</v>
      </c>
      <c r="F3668" t="s">
        <v>140</v>
      </c>
      <c r="G3668" t="s">
        <v>140</v>
      </c>
    </row>
    <row r="3669" spans="1:7" x14ac:dyDescent="0.35">
      <c r="A3669" t="s">
        <v>18</v>
      </c>
      <c r="B3669" t="s">
        <v>1127</v>
      </c>
      <c r="C3669">
        <v>89</v>
      </c>
      <c r="D3669" t="s">
        <v>1201</v>
      </c>
      <c r="E3669" t="s">
        <v>1019</v>
      </c>
      <c r="F3669" t="s">
        <v>140</v>
      </c>
      <c r="G3669" t="s">
        <v>140</v>
      </c>
    </row>
    <row r="3670" spans="1:7" x14ac:dyDescent="0.35">
      <c r="A3670" t="s">
        <v>18</v>
      </c>
      <c r="B3670" t="s">
        <v>339</v>
      </c>
      <c r="C3670">
        <v>6</v>
      </c>
      <c r="D3670" t="s">
        <v>931</v>
      </c>
      <c r="E3670" t="s">
        <v>932</v>
      </c>
      <c r="F3670" t="s">
        <v>140</v>
      </c>
      <c r="G3670" t="s">
        <v>140</v>
      </c>
    </row>
    <row r="3671" spans="1:7" x14ac:dyDescent="0.35">
      <c r="A3671" t="s">
        <v>19</v>
      </c>
      <c r="B3671" t="s">
        <v>1126</v>
      </c>
      <c r="C3671">
        <v>94</v>
      </c>
      <c r="D3671" t="s">
        <v>774</v>
      </c>
      <c r="E3671" t="s">
        <v>775</v>
      </c>
      <c r="F3671" t="s">
        <v>140</v>
      </c>
      <c r="G3671" t="s">
        <v>140</v>
      </c>
    </row>
    <row r="3672" spans="1:7" x14ac:dyDescent="0.35">
      <c r="A3672" t="s">
        <v>19</v>
      </c>
      <c r="B3672" t="s">
        <v>1127</v>
      </c>
      <c r="C3672">
        <v>90</v>
      </c>
      <c r="D3672" t="s">
        <v>1147</v>
      </c>
      <c r="E3672" t="s">
        <v>1050</v>
      </c>
      <c r="F3672" t="s">
        <v>140</v>
      </c>
      <c r="G3672" t="s">
        <v>140</v>
      </c>
    </row>
    <row r="3673" spans="1:7" x14ac:dyDescent="0.35">
      <c r="A3673" t="s">
        <v>19</v>
      </c>
      <c r="B3673" t="s">
        <v>339</v>
      </c>
      <c r="C3673">
        <v>11</v>
      </c>
      <c r="D3673" t="s">
        <v>177</v>
      </c>
      <c r="E3673" t="s">
        <v>140</v>
      </c>
      <c r="F3673" t="s">
        <v>140</v>
      </c>
      <c r="G3673" t="s">
        <v>140</v>
      </c>
    </row>
    <row r="3674" spans="1:7" x14ac:dyDescent="0.35">
      <c r="A3674" t="s">
        <v>20</v>
      </c>
      <c r="B3674" t="s">
        <v>1126</v>
      </c>
      <c r="C3674">
        <v>72</v>
      </c>
      <c r="D3674" t="s">
        <v>1097</v>
      </c>
      <c r="E3674" t="s">
        <v>1044</v>
      </c>
      <c r="F3674" t="s">
        <v>140</v>
      </c>
      <c r="G3674" t="s">
        <v>140</v>
      </c>
    </row>
    <row r="3675" spans="1:7" x14ac:dyDescent="0.35">
      <c r="A3675" t="s">
        <v>20</v>
      </c>
      <c r="B3675" t="s">
        <v>1127</v>
      </c>
      <c r="C3675">
        <v>97</v>
      </c>
      <c r="D3675" t="s">
        <v>1183</v>
      </c>
      <c r="E3675" t="s">
        <v>1043</v>
      </c>
      <c r="F3675" t="s">
        <v>140</v>
      </c>
      <c r="G3675" t="s">
        <v>140</v>
      </c>
    </row>
    <row r="3676" spans="1:7" x14ac:dyDescent="0.35">
      <c r="A3676" t="s">
        <v>20</v>
      </c>
      <c r="B3676" t="s">
        <v>339</v>
      </c>
      <c r="C3676">
        <v>4</v>
      </c>
      <c r="D3676" t="s">
        <v>177</v>
      </c>
      <c r="E3676" t="s">
        <v>140</v>
      </c>
      <c r="F3676" t="s">
        <v>140</v>
      </c>
      <c r="G3676" t="s">
        <v>140</v>
      </c>
    </row>
    <row r="3677" spans="1:7" x14ac:dyDescent="0.35">
      <c r="A3677" t="s">
        <v>21</v>
      </c>
      <c r="B3677" t="s">
        <v>1126</v>
      </c>
      <c r="C3677">
        <v>43</v>
      </c>
      <c r="D3677" t="s">
        <v>1109</v>
      </c>
      <c r="E3677" t="s">
        <v>1062</v>
      </c>
      <c r="F3677" t="s">
        <v>140</v>
      </c>
      <c r="G3677" t="s">
        <v>140</v>
      </c>
    </row>
    <row r="3678" spans="1:7" x14ac:dyDescent="0.35">
      <c r="A3678" t="s">
        <v>21</v>
      </c>
      <c r="B3678" t="s">
        <v>1127</v>
      </c>
      <c r="C3678">
        <v>116</v>
      </c>
      <c r="D3678" t="s">
        <v>1121</v>
      </c>
      <c r="E3678" t="s">
        <v>394</v>
      </c>
      <c r="F3678" t="s">
        <v>140</v>
      </c>
      <c r="G3678" t="s">
        <v>140</v>
      </c>
    </row>
    <row r="3679" spans="1:7" x14ac:dyDescent="0.35">
      <c r="A3679" t="s">
        <v>21</v>
      </c>
      <c r="B3679" t="s">
        <v>339</v>
      </c>
      <c r="C3679">
        <v>8</v>
      </c>
      <c r="D3679" t="s">
        <v>177</v>
      </c>
      <c r="E3679" t="s">
        <v>140</v>
      </c>
      <c r="F3679" t="s">
        <v>140</v>
      </c>
      <c r="G3679" t="s">
        <v>140</v>
      </c>
    </row>
    <row r="3680" spans="1:7" x14ac:dyDescent="0.35">
      <c r="A3680" t="s">
        <v>22</v>
      </c>
      <c r="B3680" t="s">
        <v>1126</v>
      </c>
      <c r="C3680">
        <v>77</v>
      </c>
      <c r="D3680" t="s">
        <v>1122</v>
      </c>
      <c r="E3680" t="s">
        <v>1049</v>
      </c>
      <c r="F3680" t="s">
        <v>140</v>
      </c>
      <c r="G3680" t="s">
        <v>140</v>
      </c>
    </row>
    <row r="3681" spans="1:7" x14ac:dyDescent="0.35">
      <c r="A3681" t="s">
        <v>22</v>
      </c>
      <c r="B3681" t="s">
        <v>1127</v>
      </c>
      <c r="C3681">
        <v>98</v>
      </c>
      <c r="D3681" t="s">
        <v>1119</v>
      </c>
      <c r="E3681" t="s">
        <v>1050</v>
      </c>
      <c r="F3681" t="s">
        <v>1016</v>
      </c>
      <c r="G3681" t="s">
        <v>140</v>
      </c>
    </row>
    <row r="3682" spans="1:7" x14ac:dyDescent="0.35">
      <c r="A3682" t="s">
        <v>22</v>
      </c>
      <c r="B3682" t="s">
        <v>339</v>
      </c>
      <c r="C3682">
        <v>11</v>
      </c>
      <c r="D3682" t="s">
        <v>177</v>
      </c>
      <c r="E3682" t="s">
        <v>140</v>
      </c>
      <c r="F3682" t="s">
        <v>140</v>
      </c>
      <c r="G3682" t="s">
        <v>140</v>
      </c>
    </row>
    <row r="3683" spans="1:7" x14ac:dyDescent="0.35">
      <c r="A3683" t="s">
        <v>23</v>
      </c>
      <c r="B3683" t="s">
        <v>1126</v>
      </c>
      <c r="C3683">
        <v>76</v>
      </c>
      <c r="D3683" t="s">
        <v>1112</v>
      </c>
      <c r="E3683" t="s">
        <v>1061</v>
      </c>
      <c r="F3683" t="s">
        <v>140</v>
      </c>
      <c r="G3683" t="s">
        <v>140</v>
      </c>
    </row>
    <row r="3684" spans="1:7" x14ac:dyDescent="0.35">
      <c r="A3684" t="s">
        <v>23</v>
      </c>
      <c r="B3684" t="s">
        <v>1127</v>
      </c>
      <c r="C3684">
        <v>82</v>
      </c>
      <c r="D3684" t="s">
        <v>839</v>
      </c>
      <c r="E3684" t="s">
        <v>838</v>
      </c>
      <c r="F3684" t="s">
        <v>140</v>
      </c>
      <c r="G3684" t="s">
        <v>140</v>
      </c>
    </row>
    <row r="3685" spans="1:7" x14ac:dyDescent="0.35">
      <c r="A3685" t="s">
        <v>23</v>
      </c>
      <c r="B3685" t="s">
        <v>339</v>
      </c>
      <c r="C3685">
        <v>6</v>
      </c>
      <c r="D3685" t="s">
        <v>177</v>
      </c>
      <c r="E3685" t="s">
        <v>140</v>
      </c>
      <c r="F3685" t="s">
        <v>140</v>
      </c>
      <c r="G3685" t="s">
        <v>140</v>
      </c>
    </row>
    <row r="3686" spans="1:7" x14ac:dyDescent="0.35">
      <c r="A3686" t="s">
        <v>24</v>
      </c>
      <c r="B3686" t="s">
        <v>1126</v>
      </c>
      <c r="C3686">
        <v>73</v>
      </c>
      <c r="D3686" t="s">
        <v>1142</v>
      </c>
      <c r="E3686" t="s">
        <v>1018</v>
      </c>
      <c r="F3686" t="s">
        <v>140</v>
      </c>
      <c r="G3686" t="s">
        <v>140</v>
      </c>
    </row>
    <row r="3687" spans="1:7" x14ac:dyDescent="0.35">
      <c r="A3687" t="s">
        <v>24</v>
      </c>
      <c r="B3687" t="s">
        <v>1127</v>
      </c>
      <c r="C3687">
        <v>97</v>
      </c>
      <c r="D3687" t="s">
        <v>1024</v>
      </c>
      <c r="E3687" t="s">
        <v>664</v>
      </c>
      <c r="F3687" t="s">
        <v>140</v>
      </c>
      <c r="G3687" t="s">
        <v>1011</v>
      </c>
    </row>
    <row r="3688" spans="1:7" x14ac:dyDescent="0.35">
      <c r="A3688" t="s">
        <v>24</v>
      </c>
      <c r="B3688" t="s">
        <v>339</v>
      </c>
      <c r="C3688">
        <v>3</v>
      </c>
      <c r="D3688" t="s">
        <v>177</v>
      </c>
      <c r="E3688" t="s">
        <v>140</v>
      </c>
      <c r="F3688" t="s">
        <v>140</v>
      </c>
      <c r="G3688" t="s">
        <v>140</v>
      </c>
    </row>
    <row r="3689" spans="1:7" x14ac:dyDescent="0.35">
      <c r="A3689" t="s">
        <v>25</v>
      </c>
      <c r="B3689" t="s">
        <v>1126</v>
      </c>
      <c r="C3689">
        <v>77</v>
      </c>
      <c r="D3689" t="s">
        <v>1142</v>
      </c>
      <c r="E3689" t="s">
        <v>1018</v>
      </c>
      <c r="F3689" t="s">
        <v>140</v>
      </c>
      <c r="G3689" t="s">
        <v>140</v>
      </c>
    </row>
    <row r="3690" spans="1:7" x14ac:dyDescent="0.35">
      <c r="A3690" t="s">
        <v>25</v>
      </c>
      <c r="B3690" t="s">
        <v>1127</v>
      </c>
      <c r="C3690">
        <v>96</v>
      </c>
      <c r="D3690" t="s">
        <v>1121</v>
      </c>
      <c r="E3690" t="s">
        <v>394</v>
      </c>
      <c r="F3690" t="s">
        <v>140</v>
      </c>
      <c r="G3690" t="s">
        <v>140</v>
      </c>
    </row>
    <row r="3691" spans="1:7" x14ac:dyDescent="0.35">
      <c r="A3691" t="s">
        <v>25</v>
      </c>
      <c r="B3691" t="s">
        <v>339</v>
      </c>
      <c r="C3691">
        <v>8</v>
      </c>
      <c r="D3691" t="s">
        <v>177</v>
      </c>
      <c r="E3691" t="s">
        <v>140</v>
      </c>
      <c r="F3691" t="s">
        <v>140</v>
      </c>
      <c r="G3691" t="s">
        <v>140</v>
      </c>
    </row>
    <row r="3692" spans="1:7" x14ac:dyDescent="0.35">
      <c r="A3692" t="s">
        <v>26</v>
      </c>
      <c r="B3692" t="s">
        <v>1126</v>
      </c>
      <c r="C3692">
        <v>85</v>
      </c>
      <c r="D3692" t="s">
        <v>1200</v>
      </c>
      <c r="E3692" t="s">
        <v>1020</v>
      </c>
      <c r="F3692" t="s">
        <v>140</v>
      </c>
      <c r="G3692" t="s">
        <v>140</v>
      </c>
    </row>
    <row r="3693" spans="1:7" x14ac:dyDescent="0.35">
      <c r="A3693" t="s">
        <v>26</v>
      </c>
      <c r="B3693" t="s">
        <v>1127</v>
      </c>
      <c r="C3693">
        <v>89</v>
      </c>
      <c r="D3693" t="s">
        <v>732</v>
      </c>
      <c r="E3693" t="s">
        <v>1051</v>
      </c>
      <c r="F3693" t="s">
        <v>140</v>
      </c>
      <c r="G3693" t="s">
        <v>1043</v>
      </c>
    </row>
    <row r="3694" spans="1:7" x14ac:dyDescent="0.35">
      <c r="A3694" t="s">
        <v>26</v>
      </c>
      <c r="B3694" t="s">
        <v>339</v>
      </c>
      <c r="C3694">
        <v>8</v>
      </c>
      <c r="D3694" t="s">
        <v>177</v>
      </c>
      <c r="E3694" t="s">
        <v>140</v>
      </c>
      <c r="F3694" t="s">
        <v>140</v>
      </c>
      <c r="G3694" t="s">
        <v>140</v>
      </c>
    </row>
    <row r="3695" spans="1:7" x14ac:dyDescent="0.35">
      <c r="A3695" t="s">
        <v>27</v>
      </c>
      <c r="B3695" t="s">
        <v>1126</v>
      </c>
      <c r="C3695">
        <v>77</v>
      </c>
      <c r="D3695" t="s">
        <v>933</v>
      </c>
      <c r="E3695" t="s">
        <v>824</v>
      </c>
      <c r="F3695" t="s">
        <v>140</v>
      </c>
      <c r="G3695" t="s">
        <v>140</v>
      </c>
    </row>
    <row r="3696" spans="1:7" x14ac:dyDescent="0.35">
      <c r="A3696" t="s">
        <v>27</v>
      </c>
      <c r="B3696" t="s">
        <v>1127</v>
      </c>
      <c r="C3696">
        <v>107</v>
      </c>
      <c r="D3696" t="s">
        <v>1143</v>
      </c>
      <c r="E3696" t="s">
        <v>1070</v>
      </c>
      <c r="F3696" t="s">
        <v>140</v>
      </c>
      <c r="G3696" t="s">
        <v>140</v>
      </c>
    </row>
    <row r="3697" spans="1:7" x14ac:dyDescent="0.35">
      <c r="A3697" t="s">
        <v>27</v>
      </c>
      <c r="B3697" t="s">
        <v>339</v>
      </c>
      <c r="C3697">
        <v>11</v>
      </c>
      <c r="D3697" t="s">
        <v>1025</v>
      </c>
      <c r="E3697" t="s">
        <v>875</v>
      </c>
      <c r="F3697" t="s">
        <v>140</v>
      </c>
      <c r="G3697" t="s">
        <v>140</v>
      </c>
    </row>
    <row r="3698" spans="1:7" x14ac:dyDescent="0.35">
      <c r="A3698" t="s">
        <v>28</v>
      </c>
      <c r="B3698" t="s">
        <v>1126</v>
      </c>
      <c r="C3698">
        <v>57</v>
      </c>
      <c r="D3698" t="s">
        <v>1112</v>
      </c>
      <c r="E3698" t="s">
        <v>1056</v>
      </c>
      <c r="F3698" t="s">
        <v>140</v>
      </c>
      <c r="G3698" t="s">
        <v>775</v>
      </c>
    </row>
    <row r="3699" spans="1:7" x14ac:dyDescent="0.35">
      <c r="A3699" t="s">
        <v>28</v>
      </c>
      <c r="B3699" t="s">
        <v>1127</v>
      </c>
      <c r="C3699">
        <v>108</v>
      </c>
      <c r="D3699" t="s">
        <v>904</v>
      </c>
      <c r="E3699" t="s">
        <v>903</v>
      </c>
      <c r="F3699" t="s">
        <v>140</v>
      </c>
      <c r="G3699" t="s">
        <v>140</v>
      </c>
    </row>
    <row r="3700" spans="1:7" x14ac:dyDescent="0.35">
      <c r="A3700" t="s">
        <v>28</v>
      </c>
      <c r="B3700" t="s">
        <v>339</v>
      </c>
      <c r="C3700">
        <v>8</v>
      </c>
      <c r="D3700" t="s">
        <v>177</v>
      </c>
      <c r="E3700" t="s">
        <v>140</v>
      </c>
      <c r="F3700" t="s">
        <v>140</v>
      </c>
      <c r="G3700" t="s">
        <v>140</v>
      </c>
    </row>
    <row r="3701" spans="1:7" x14ac:dyDescent="0.35">
      <c r="A3701" t="s">
        <v>29</v>
      </c>
      <c r="B3701" t="s">
        <v>1126</v>
      </c>
      <c r="C3701">
        <v>89</v>
      </c>
      <c r="D3701" t="s">
        <v>1202</v>
      </c>
      <c r="E3701" t="s">
        <v>1066</v>
      </c>
      <c r="F3701" t="s">
        <v>140</v>
      </c>
      <c r="G3701" t="s">
        <v>140</v>
      </c>
    </row>
    <row r="3702" spans="1:7" x14ac:dyDescent="0.35">
      <c r="A3702" t="s">
        <v>29</v>
      </c>
      <c r="B3702" t="s">
        <v>1127</v>
      </c>
      <c r="C3702">
        <v>93</v>
      </c>
      <c r="D3702" t="s">
        <v>1161</v>
      </c>
      <c r="E3702" t="s">
        <v>1072</v>
      </c>
      <c r="F3702" t="s">
        <v>140</v>
      </c>
      <c r="G3702" t="s">
        <v>140</v>
      </c>
    </row>
    <row r="3703" spans="1:7" x14ac:dyDescent="0.35">
      <c r="A3703" t="s">
        <v>29</v>
      </c>
      <c r="B3703" t="s">
        <v>339</v>
      </c>
      <c r="C3703">
        <v>10</v>
      </c>
      <c r="D3703" t="s">
        <v>177</v>
      </c>
      <c r="E3703" t="s">
        <v>140</v>
      </c>
      <c r="F3703" t="s">
        <v>140</v>
      </c>
      <c r="G3703" t="s">
        <v>140</v>
      </c>
    </row>
    <row r="3704" spans="1:7" x14ac:dyDescent="0.35">
      <c r="A3704" t="s">
        <v>30</v>
      </c>
      <c r="B3704" t="s">
        <v>1126</v>
      </c>
      <c r="C3704">
        <v>70</v>
      </c>
      <c r="D3704" t="s">
        <v>768</v>
      </c>
      <c r="E3704" t="s">
        <v>769</v>
      </c>
      <c r="F3704" t="s">
        <v>140</v>
      </c>
      <c r="G3704" t="s">
        <v>140</v>
      </c>
    </row>
    <row r="3705" spans="1:7" x14ac:dyDescent="0.35">
      <c r="A3705" t="s">
        <v>30</v>
      </c>
      <c r="B3705" t="s">
        <v>1127</v>
      </c>
      <c r="C3705">
        <v>114</v>
      </c>
      <c r="D3705" t="s">
        <v>906</v>
      </c>
      <c r="E3705" t="s">
        <v>983</v>
      </c>
      <c r="F3705" t="s">
        <v>940</v>
      </c>
      <c r="G3705" t="s">
        <v>140</v>
      </c>
    </row>
    <row r="3706" spans="1:7" x14ac:dyDescent="0.35">
      <c r="A3706" t="s">
        <v>30</v>
      </c>
      <c r="B3706" t="s">
        <v>339</v>
      </c>
      <c r="C3706">
        <v>5</v>
      </c>
      <c r="D3706" t="s">
        <v>982</v>
      </c>
      <c r="E3706" t="s">
        <v>983</v>
      </c>
      <c r="F3706" t="s">
        <v>140</v>
      </c>
      <c r="G3706" t="s">
        <v>140</v>
      </c>
    </row>
    <row r="3707" spans="1:7" x14ac:dyDescent="0.35">
      <c r="A3707" t="s">
        <v>31</v>
      </c>
      <c r="B3707" t="s">
        <v>1126</v>
      </c>
      <c r="C3707">
        <v>89</v>
      </c>
      <c r="D3707" t="s">
        <v>316</v>
      </c>
      <c r="E3707" t="s">
        <v>1061</v>
      </c>
      <c r="F3707" t="s">
        <v>140</v>
      </c>
      <c r="G3707" t="s">
        <v>1046</v>
      </c>
    </row>
    <row r="3708" spans="1:7" x14ac:dyDescent="0.35">
      <c r="A3708" t="s">
        <v>31</v>
      </c>
      <c r="B3708" t="s">
        <v>1127</v>
      </c>
      <c r="C3708">
        <v>85</v>
      </c>
      <c r="D3708" t="s">
        <v>800</v>
      </c>
      <c r="E3708" t="s">
        <v>801</v>
      </c>
      <c r="F3708" t="s">
        <v>140</v>
      </c>
      <c r="G3708" t="s">
        <v>140</v>
      </c>
    </row>
    <row r="3709" spans="1:7" x14ac:dyDescent="0.35">
      <c r="A3709" t="s">
        <v>31</v>
      </c>
      <c r="B3709" t="s">
        <v>339</v>
      </c>
      <c r="C3709">
        <v>5</v>
      </c>
      <c r="D3709" t="s">
        <v>177</v>
      </c>
      <c r="E3709" t="s">
        <v>140</v>
      </c>
      <c r="F3709" t="s">
        <v>140</v>
      </c>
      <c r="G3709" t="s">
        <v>140</v>
      </c>
    </row>
    <row r="3710" spans="1:7" x14ac:dyDescent="0.35">
      <c r="A3710" t="s">
        <v>32</v>
      </c>
      <c r="B3710" t="s">
        <v>1126</v>
      </c>
      <c r="C3710">
        <v>1779</v>
      </c>
      <c r="D3710" t="s">
        <v>904</v>
      </c>
      <c r="E3710" t="s">
        <v>664</v>
      </c>
      <c r="F3710" t="s">
        <v>140</v>
      </c>
      <c r="G3710" t="s">
        <v>1022</v>
      </c>
    </row>
    <row r="3711" spans="1:7" x14ac:dyDescent="0.35">
      <c r="A3711" t="s">
        <v>32</v>
      </c>
      <c r="B3711" t="s">
        <v>1127</v>
      </c>
      <c r="C3711">
        <v>2274</v>
      </c>
      <c r="D3711" t="s">
        <v>1002</v>
      </c>
      <c r="E3711" t="s">
        <v>527</v>
      </c>
      <c r="F3711" t="s">
        <v>1022</v>
      </c>
      <c r="G3711" t="s">
        <v>1008</v>
      </c>
    </row>
    <row r="3712" spans="1:7" x14ac:dyDescent="0.35">
      <c r="A3712" t="s">
        <v>32</v>
      </c>
      <c r="B3712" t="s">
        <v>339</v>
      </c>
      <c r="C3712">
        <v>176</v>
      </c>
      <c r="D3712" t="s">
        <v>1025</v>
      </c>
      <c r="E3712" t="s">
        <v>875</v>
      </c>
      <c r="F3712" t="s">
        <v>140</v>
      </c>
      <c r="G3712" t="s">
        <v>140</v>
      </c>
    </row>
    <row r="3714" spans="1:7" x14ac:dyDescent="0.35">
      <c r="A3714" t="s">
        <v>1203</v>
      </c>
    </row>
    <row r="3715" spans="1:7" x14ac:dyDescent="0.35">
      <c r="A3715" t="s">
        <v>2</v>
      </c>
      <c r="B3715" t="s">
        <v>1141</v>
      </c>
      <c r="C3715" t="s">
        <v>3</v>
      </c>
      <c r="D3715" t="s">
        <v>85</v>
      </c>
      <c r="E3715" t="s">
        <v>136</v>
      </c>
      <c r="F3715" t="s">
        <v>86</v>
      </c>
      <c r="G3715" t="s">
        <v>1133</v>
      </c>
    </row>
    <row r="3716" spans="1:7" x14ac:dyDescent="0.35">
      <c r="A3716" t="s">
        <v>8</v>
      </c>
      <c r="B3716" t="s">
        <v>1130</v>
      </c>
      <c r="C3716">
        <v>116</v>
      </c>
      <c r="D3716" t="s">
        <v>423</v>
      </c>
      <c r="E3716" t="s">
        <v>140</v>
      </c>
      <c r="F3716" t="s">
        <v>422</v>
      </c>
      <c r="G3716" t="s">
        <v>140</v>
      </c>
    </row>
    <row r="3717" spans="1:7" x14ac:dyDescent="0.35">
      <c r="A3717" t="s">
        <v>8</v>
      </c>
      <c r="B3717" t="s">
        <v>1131</v>
      </c>
      <c r="C3717">
        <v>44</v>
      </c>
      <c r="D3717" t="s">
        <v>500</v>
      </c>
      <c r="E3717" t="s">
        <v>140</v>
      </c>
      <c r="F3717" t="s">
        <v>501</v>
      </c>
      <c r="G3717" t="s">
        <v>140</v>
      </c>
    </row>
    <row r="3718" spans="1:7" x14ac:dyDescent="0.35">
      <c r="A3718" t="s">
        <v>9</v>
      </c>
      <c r="B3718" t="s">
        <v>1130</v>
      </c>
      <c r="C3718">
        <v>163</v>
      </c>
      <c r="D3718" t="s">
        <v>1204</v>
      </c>
      <c r="E3718" t="s">
        <v>140</v>
      </c>
      <c r="F3718" t="s">
        <v>1098</v>
      </c>
      <c r="G3718" t="s">
        <v>140</v>
      </c>
    </row>
    <row r="3719" spans="1:7" x14ac:dyDescent="0.35">
      <c r="A3719" t="s">
        <v>9</v>
      </c>
      <c r="B3719" t="s">
        <v>1131</v>
      </c>
      <c r="C3719">
        <v>20</v>
      </c>
      <c r="D3719" t="s">
        <v>177</v>
      </c>
      <c r="E3719" t="s">
        <v>140</v>
      </c>
      <c r="F3719" t="s">
        <v>140</v>
      </c>
      <c r="G3719" t="s">
        <v>140</v>
      </c>
    </row>
    <row r="3720" spans="1:7" x14ac:dyDescent="0.35">
      <c r="A3720" t="s">
        <v>10</v>
      </c>
      <c r="B3720" t="s">
        <v>1130</v>
      </c>
      <c r="C3720">
        <v>169</v>
      </c>
      <c r="D3720" t="s">
        <v>1204</v>
      </c>
      <c r="E3720" t="s">
        <v>140</v>
      </c>
      <c r="F3720" t="s">
        <v>1098</v>
      </c>
      <c r="G3720" t="s">
        <v>140</v>
      </c>
    </row>
    <row r="3721" spans="1:7" x14ac:dyDescent="0.35">
      <c r="A3721" t="s">
        <v>10</v>
      </c>
      <c r="B3721" t="s">
        <v>1131</v>
      </c>
      <c r="C3721">
        <v>14</v>
      </c>
      <c r="D3721" t="s">
        <v>998</v>
      </c>
      <c r="E3721" t="s">
        <v>140</v>
      </c>
      <c r="F3721" t="s">
        <v>999</v>
      </c>
      <c r="G3721" t="s">
        <v>140</v>
      </c>
    </row>
    <row r="3722" spans="1:7" x14ac:dyDescent="0.35">
      <c r="A3722" t="s">
        <v>11</v>
      </c>
      <c r="B3722" t="s">
        <v>1130</v>
      </c>
      <c r="C3722">
        <v>159</v>
      </c>
      <c r="D3722" t="s">
        <v>990</v>
      </c>
      <c r="E3722" t="s">
        <v>140</v>
      </c>
      <c r="F3722" t="s">
        <v>458</v>
      </c>
      <c r="G3722" t="s">
        <v>140</v>
      </c>
    </row>
    <row r="3723" spans="1:7" x14ac:dyDescent="0.35">
      <c r="A3723" t="s">
        <v>11</v>
      </c>
      <c r="B3723" t="s">
        <v>1131</v>
      </c>
      <c r="C3723">
        <v>24</v>
      </c>
      <c r="D3723" t="s">
        <v>112</v>
      </c>
      <c r="E3723" t="s">
        <v>140</v>
      </c>
      <c r="F3723" t="s">
        <v>111</v>
      </c>
      <c r="G3723" t="s">
        <v>140</v>
      </c>
    </row>
    <row r="3724" spans="1:7" x14ac:dyDescent="0.35">
      <c r="A3724" t="s">
        <v>12</v>
      </c>
      <c r="B3724" t="s">
        <v>1130</v>
      </c>
      <c r="C3724">
        <v>87</v>
      </c>
      <c r="D3724" t="s">
        <v>1115</v>
      </c>
      <c r="E3724" t="s">
        <v>140</v>
      </c>
      <c r="F3724" t="s">
        <v>1057</v>
      </c>
      <c r="G3724" t="s">
        <v>140</v>
      </c>
    </row>
    <row r="3725" spans="1:7" x14ac:dyDescent="0.35">
      <c r="A3725" t="s">
        <v>12</v>
      </c>
      <c r="B3725" t="s">
        <v>1131</v>
      </c>
      <c r="C3725">
        <v>45</v>
      </c>
      <c r="D3725" t="s">
        <v>665</v>
      </c>
      <c r="E3725" t="s">
        <v>140</v>
      </c>
      <c r="F3725" t="s">
        <v>664</v>
      </c>
      <c r="G3725" t="s">
        <v>140</v>
      </c>
    </row>
    <row r="3726" spans="1:7" x14ac:dyDescent="0.35">
      <c r="A3726" t="s">
        <v>13</v>
      </c>
      <c r="B3726" t="s">
        <v>1130</v>
      </c>
      <c r="C3726">
        <v>98</v>
      </c>
      <c r="D3726" t="s">
        <v>124</v>
      </c>
      <c r="E3726" t="s">
        <v>140</v>
      </c>
      <c r="F3726" t="s">
        <v>123</v>
      </c>
      <c r="G3726" t="s">
        <v>140</v>
      </c>
    </row>
    <row r="3727" spans="1:7" x14ac:dyDescent="0.35">
      <c r="A3727" t="s">
        <v>13</v>
      </c>
      <c r="B3727" t="s">
        <v>1131</v>
      </c>
      <c r="C3727">
        <v>76</v>
      </c>
      <c r="D3727" t="s">
        <v>770</v>
      </c>
      <c r="E3727" t="s">
        <v>140</v>
      </c>
      <c r="F3727" t="s">
        <v>771</v>
      </c>
      <c r="G3727" t="s">
        <v>140</v>
      </c>
    </row>
    <row r="3728" spans="1:7" x14ac:dyDescent="0.35">
      <c r="A3728" t="s">
        <v>14</v>
      </c>
      <c r="B3728" t="s">
        <v>1130</v>
      </c>
      <c r="C3728">
        <v>121</v>
      </c>
      <c r="D3728" t="s">
        <v>951</v>
      </c>
      <c r="E3728" t="s">
        <v>140</v>
      </c>
      <c r="F3728" t="s">
        <v>952</v>
      </c>
      <c r="G3728" t="s">
        <v>140</v>
      </c>
    </row>
    <row r="3729" spans="1:7" x14ac:dyDescent="0.35">
      <c r="A3729" t="s">
        <v>14</v>
      </c>
      <c r="B3729" t="s">
        <v>1131</v>
      </c>
      <c r="C3729">
        <v>33</v>
      </c>
      <c r="D3729" t="s">
        <v>1123</v>
      </c>
      <c r="E3729" t="s">
        <v>140</v>
      </c>
      <c r="F3729" t="s">
        <v>1045</v>
      </c>
      <c r="G3729" t="s">
        <v>140</v>
      </c>
    </row>
    <row r="3730" spans="1:7" x14ac:dyDescent="0.35">
      <c r="A3730" t="s">
        <v>15</v>
      </c>
      <c r="B3730" t="s">
        <v>1130</v>
      </c>
      <c r="C3730">
        <v>130</v>
      </c>
      <c r="D3730" t="s">
        <v>1186</v>
      </c>
      <c r="E3730" t="s">
        <v>140</v>
      </c>
      <c r="F3730" t="s">
        <v>1058</v>
      </c>
      <c r="G3730" t="s">
        <v>140</v>
      </c>
    </row>
    <row r="3731" spans="1:7" x14ac:dyDescent="0.35">
      <c r="A3731" t="s">
        <v>15</v>
      </c>
      <c r="B3731" t="s">
        <v>1131</v>
      </c>
      <c r="C3731">
        <v>32</v>
      </c>
      <c r="D3731" t="s">
        <v>90</v>
      </c>
      <c r="E3731" t="s">
        <v>140</v>
      </c>
      <c r="F3731" t="s">
        <v>89</v>
      </c>
      <c r="G3731" t="s">
        <v>140</v>
      </c>
    </row>
    <row r="3732" spans="1:7" x14ac:dyDescent="0.35">
      <c r="A3732" t="s">
        <v>16</v>
      </c>
      <c r="B3732" t="s">
        <v>1130</v>
      </c>
      <c r="C3732">
        <v>166</v>
      </c>
      <c r="D3732" t="s">
        <v>1118</v>
      </c>
      <c r="E3732" t="s">
        <v>140</v>
      </c>
      <c r="F3732" t="s">
        <v>1051</v>
      </c>
      <c r="G3732" t="s">
        <v>140</v>
      </c>
    </row>
    <row r="3733" spans="1:7" x14ac:dyDescent="0.35">
      <c r="A3733" t="s">
        <v>16</v>
      </c>
      <c r="B3733" t="s">
        <v>1131</v>
      </c>
      <c r="C3733">
        <v>27</v>
      </c>
      <c r="D3733" t="s">
        <v>1159</v>
      </c>
      <c r="E3733" t="s">
        <v>140</v>
      </c>
      <c r="F3733" t="s">
        <v>1055</v>
      </c>
      <c r="G3733" t="s">
        <v>140</v>
      </c>
    </row>
    <row r="3734" spans="1:7" x14ac:dyDescent="0.35">
      <c r="A3734" t="s">
        <v>17</v>
      </c>
      <c r="B3734" t="s">
        <v>1130</v>
      </c>
      <c r="C3734">
        <v>160</v>
      </c>
      <c r="D3734" t="s">
        <v>1200</v>
      </c>
      <c r="E3734" t="s">
        <v>140</v>
      </c>
      <c r="F3734" t="s">
        <v>1020</v>
      </c>
      <c r="G3734" t="s">
        <v>140</v>
      </c>
    </row>
    <row r="3735" spans="1:7" x14ac:dyDescent="0.35">
      <c r="A3735" t="s">
        <v>17</v>
      </c>
      <c r="B3735" t="s">
        <v>1131</v>
      </c>
      <c r="C3735">
        <v>14</v>
      </c>
      <c r="D3735" t="s">
        <v>177</v>
      </c>
      <c r="E3735" t="s">
        <v>140</v>
      </c>
      <c r="F3735" t="s">
        <v>140</v>
      </c>
      <c r="G3735" t="s">
        <v>140</v>
      </c>
    </row>
    <row r="3736" spans="1:7" x14ac:dyDescent="0.35">
      <c r="A3736" t="s">
        <v>18</v>
      </c>
      <c r="B3736" t="s">
        <v>1130</v>
      </c>
      <c r="C3736">
        <v>139</v>
      </c>
      <c r="D3736" t="s">
        <v>1120</v>
      </c>
      <c r="E3736" t="s">
        <v>140</v>
      </c>
      <c r="F3736" t="s">
        <v>950</v>
      </c>
      <c r="G3736" t="s">
        <v>140</v>
      </c>
    </row>
    <row r="3737" spans="1:7" x14ac:dyDescent="0.35">
      <c r="A3737" t="s">
        <v>18</v>
      </c>
      <c r="B3737" t="s">
        <v>1131</v>
      </c>
      <c r="C3737">
        <v>43</v>
      </c>
      <c r="D3737" t="s">
        <v>1190</v>
      </c>
      <c r="E3737" t="s">
        <v>140</v>
      </c>
      <c r="F3737" t="s">
        <v>1065</v>
      </c>
      <c r="G3737" t="s">
        <v>140</v>
      </c>
    </row>
    <row r="3738" spans="1:7" x14ac:dyDescent="0.35">
      <c r="A3738" t="s">
        <v>19</v>
      </c>
      <c r="B3738" t="s">
        <v>1130</v>
      </c>
      <c r="C3738">
        <v>154</v>
      </c>
      <c r="D3738" t="s">
        <v>1148</v>
      </c>
      <c r="E3738" t="s">
        <v>140</v>
      </c>
      <c r="F3738" t="s">
        <v>1021</v>
      </c>
      <c r="G3738" t="s">
        <v>140</v>
      </c>
    </row>
    <row r="3739" spans="1:7" x14ac:dyDescent="0.35">
      <c r="A3739" t="s">
        <v>19</v>
      </c>
      <c r="B3739" t="s">
        <v>1131</v>
      </c>
      <c r="C3739">
        <v>41</v>
      </c>
      <c r="D3739" t="s">
        <v>1119</v>
      </c>
      <c r="E3739" t="s">
        <v>140</v>
      </c>
      <c r="F3739" t="s">
        <v>1046</v>
      </c>
      <c r="G3739" t="s">
        <v>140</v>
      </c>
    </row>
    <row r="3740" spans="1:7" x14ac:dyDescent="0.35">
      <c r="A3740" t="s">
        <v>20</v>
      </c>
      <c r="B3740" t="s">
        <v>1130</v>
      </c>
      <c r="C3740">
        <v>89</v>
      </c>
      <c r="D3740" t="s">
        <v>665</v>
      </c>
      <c r="E3740" t="s">
        <v>140</v>
      </c>
      <c r="F3740" t="s">
        <v>664</v>
      </c>
      <c r="G3740" t="s">
        <v>140</v>
      </c>
    </row>
    <row r="3741" spans="1:7" x14ac:dyDescent="0.35">
      <c r="A3741" t="s">
        <v>20</v>
      </c>
      <c r="B3741" t="s">
        <v>1131</v>
      </c>
      <c r="C3741">
        <v>84</v>
      </c>
      <c r="D3741" t="s">
        <v>938</v>
      </c>
      <c r="E3741" t="s">
        <v>140</v>
      </c>
      <c r="F3741" t="s">
        <v>939</v>
      </c>
      <c r="G3741" t="s">
        <v>140</v>
      </c>
    </row>
    <row r="3742" spans="1:7" x14ac:dyDescent="0.35">
      <c r="A3742" t="s">
        <v>21</v>
      </c>
      <c r="B3742" t="s">
        <v>1130</v>
      </c>
      <c r="C3742">
        <v>75</v>
      </c>
      <c r="D3742" t="s">
        <v>870</v>
      </c>
      <c r="E3742" t="s">
        <v>140</v>
      </c>
      <c r="F3742" t="s">
        <v>869</v>
      </c>
      <c r="G3742" t="s">
        <v>140</v>
      </c>
    </row>
    <row r="3743" spans="1:7" x14ac:dyDescent="0.35">
      <c r="A3743" t="s">
        <v>21</v>
      </c>
      <c r="B3743" t="s">
        <v>1131</v>
      </c>
      <c r="C3743">
        <v>92</v>
      </c>
      <c r="D3743" t="s">
        <v>943</v>
      </c>
      <c r="E3743" t="s">
        <v>140</v>
      </c>
      <c r="F3743" t="s">
        <v>942</v>
      </c>
      <c r="G3743" t="s">
        <v>140</v>
      </c>
    </row>
    <row r="3744" spans="1:7" x14ac:dyDescent="0.35">
      <c r="A3744" t="s">
        <v>22</v>
      </c>
      <c r="B3744" t="s">
        <v>1130</v>
      </c>
      <c r="C3744">
        <v>170</v>
      </c>
      <c r="D3744" t="s">
        <v>1025</v>
      </c>
      <c r="E3744" t="s">
        <v>1008</v>
      </c>
      <c r="F3744" t="s">
        <v>1062</v>
      </c>
      <c r="G3744" t="s">
        <v>140</v>
      </c>
    </row>
    <row r="3745" spans="1:7" x14ac:dyDescent="0.35">
      <c r="A3745" t="s">
        <v>22</v>
      </c>
      <c r="B3745" t="s">
        <v>1131</v>
      </c>
      <c r="C3745">
        <v>16</v>
      </c>
      <c r="D3745" t="s">
        <v>177</v>
      </c>
      <c r="E3745" t="s">
        <v>140</v>
      </c>
      <c r="F3745" t="s">
        <v>140</v>
      </c>
      <c r="G3745" t="s">
        <v>140</v>
      </c>
    </row>
    <row r="3746" spans="1:7" x14ac:dyDescent="0.35">
      <c r="A3746" t="s">
        <v>23</v>
      </c>
      <c r="B3746" t="s">
        <v>1130</v>
      </c>
      <c r="C3746">
        <v>105</v>
      </c>
      <c r="D3746" t="s">
        <v>806</v>
      </c>
      <c r="E3746" t="s">
        <v>140</v>
      </c>
      <c r="F3746" t="s">
        <v>574</v>
      </c>
      <c r="G3746" t="s">
        <v>140</v>
      </c>
    </row>
    <row r="3747" spans="1:7" x14ac:dyDescent="0.35">
      <c r="A3747" t="s">
        <v>23</v>
      </c>
      <c r="B3747" t="s">
        <v>1131</v>
      </c>
      <c r="C3747">
        <v>59</v>
      </c>
      <c r="D3747" t="s">
        <v>1147</v>
      </c>
      <c r="E3747" t="s">
        <v>140</v>
      </c>
      <c r="F3747" t="s">
        <v>1050</v>
      </c>
      <c r="G3747" t="s">
        <v>140</v>
      </c>
    </row>
    <row r="3748" spans="1:7" x14ac:dyDescent="0.35">
      <c r="A3748" t="s">
        <v>24</v>
      </c>
      <c r="B3748" t="s">
        <v>1130</v>
      </c>
      <c r="C3748">
        <v>147</v>
      </c>
      <c r="D3748" t="s">
        <v>1146</v>
      </c>
      <c r="E3748" t="s">
        <v>140</v>
      </c>
      <c r="F3748" t="s">
        <v>954</v>
      </c>
      <c r="G3748" t="s">
        <v>775</v>
      </c>
    </row>
    <row r="3749" spans="1:7" x14ac:dyDescent="0.35">
      <c r="A3749" t="s">
        <v>24</v>
      </c>
      <c r="B3749" t="s">
        <v>1131</v>
      </c>
      <c r="C3749">
        <v>26</v>
      </c>
      <c r="D3749" t="s">
        <v>892</v>
      </c>
      <c r="E3749" t="s">
        <v>140</v>
      </c>
      <c r="F3749" t="s">
        <v>893</v>
      </c>
      <c r="G3749" t="s">
        <v>140</v>
      </c>
    </row>
    <row r="3750" spans="1:7" x14ac:dyDescent="0.35">
      <c r="A3750" t="s">
        <v>25</v>
      </c>
      <c r="B3750" t="s">
        <v>1130</v>
      </c>
      <c r="C3750">
        <v>162</v>
      </c>
      <c r="D3750" t="s">
        <v>1143</v>
      </c>
      <c r="E3750" t="s">
        <v>140</v>
      </c>
      <c r="F3750" t="s">
        <v>1070</v>
      </c>
      <c r="G3750" t="s">
        <v>140</v>
      </c>
    </row>
    <row r="3751" spans="1:7" x14ac:dyDescent="0.35">
      <c r="A3751" t="s">
        <v>25</v>
      </c>
      <c r="B3751" t="s">
        <v>1131</v>
      </c>
      <c r="C3751">
        <v>19</v>
      </c>
      <c r="D3751" t="s">
        <v>960</v>
      </c>
      <c r="E3751" t="s">
        <v>140</v>
      </c>
      <c r="F3751" t="s">
        <v>961</v>
      </c>
      <c r="G3751" t="s">
        <v>140</v>
      </c>
    </row>
    <row r="3752" spans="1:7" x14ac:dyDescent="0.35">
      <c r="A3752" t="s">
        <v>26</v>
      </c>
      <c r="B3752" t="s">
        <v>1130</v>
      </c>
      <c r="C3752">
        <v>137</v>
      </c>
      <c r="D3752" t="s">
        <v>1108</v>
      </c>
      <c r="E3752" t="s">
        <v>140</v>
      </c>
      <c r="F3752" t="s">
        <v>1043</v>
      </c>
      <c r="G3752" t="s">
        <v>1011</v>
      </c>
    </row>
    <row r="3753" spans="1:7" x14ac:dyDescent="0.35">
      <c r="A3753" t="s">
        <v>26</v>
      </c>
      <c r="B3753" t="s">
        <v>1131</v>
      </c>
      <c r="C3753">
        <v>45</v>
      </c>
      <c r="D3753" t="s">
        <v>870</v>
      </c>
      <c r="E3753" t="s">
        <v>140</v>
      </c>
      <c r="F3753" t="s">
        <v>869</v>
      </c>
      <c r="G3753" t="s">
        <v>140</v>
      </c>
    </row>
    <row r="3754" spans="1:7" x14ac:dyDescent="0.35">
      <c r="A3754" t="s">
        <v>27</v>
      </c>
      <c r="B3754" t="s">
        <v>1130</v>
      </c>
      <c r="C3754">
        <v>169</v>
      </c>
      <c r="D3754" t="s">
        <v>918</v>
      </c>
      <c r="E3754" t="s">
        <v>140</v>
      </c>
      <c r="F3754" t="s">
        <v>919</v>
      </c>
      <c r="G3754" t="s">
        <v>140</v>
      </c>
    </row>
    <row r="3755" spans="1:7" x14ac:dyDescent="0.35">
      <c r="A3755" t="s">
        <v>27</v>
      </c>
      <c r="B3755" t="s">
        <v>1131</v>
      </c>
      <c r="C3755">
        <v>26</v>
      </c>
      <c r="D3755" t="s">
        <v>523</v>
      </c>
      <c r="E3755" t="s">
        <v>140</v>
      </c>
      <c r="F3755" t="s">
        <v>522</v>
      </c>
      <c r="G3755" t="s">
        <v>140</v>
      </c>
    </row>
    <row r="3756" spans="1:7" x14ac:dyDescent="0.35">
      <c r="A3756" t="s">
        <v>28</v>
      </c>
      <c r="B3756" t="s">
        <v>1130</v>
      </c>
      <c r="C3756">
        <v>147</v>
      </c>
      <c r="D3756" t="s">
        <v>858</v>
      </c>
      <c r="E3756" t="s">
        <v>140</v>
      </c>
      <c r="F3756" t="s">
        <v>458</v>
      </c>
      <c r="G3756" t="s">
        <v>1016</v>
      </c>
    </row>
    <row r="3757" spans="1:7" x14ac:dyDescent="0.35">
      <c r="A3757" t="s">
        <v>28</v>
      </c>
      <c r="B3757" t="s">
        <v>1131</v>
      </c>
      <c r="C3757">
        <v>26</v>
      </c>
      <c r="D3757" t="s">
        <v>955</v>
      </c>
      <c r="E3757" t="s">
        <v>140</v>
      </c>
      <c r="F3757" t="s">
        <v>954</v>
      </c>
      <c r="G3757" t="s">
        <v>140</v>
      </c>
    </row>
    <row r="3758" spans="1:7" x14ac:dyDescent="0.35">
      <c r="A3758" t="s">
        <v>29</v>
      </c>
      <c r="B3758" t="s">
        <v>1130</v>
      </c>
      <c r="C3758">
        <v>172</v>
      </c>
      <c r="D3758" t="s">
        <v>1123</v>
      </c>
      <c r="E3758" t="s">
        <v>140</v>
      </c>
      <c r="F3758" t="s">
        <v>1045</v>
      </c>
      <c r="G3758" t="s">
        <v>140</v>
      </c>
    </row>
    <row r="3759" spans="1:7" x14ac:dyDescent="0.35">
      <c r="A3759" t="s">
        <v>29</v>
      </c>
      <c r="B3759" t="s">
        <v>1131</v>
      </c>
      <c r="C3759">
        <v>20</v>
      </c>
      <c r="D3759" t="s">
        <v>1190</v>
      </c>
      <c r="E3759" t="s">
        <v>140</v>
      </c>
      <c r="F3759" t="s">
        <v>1065</v>
      </c>
      <c r="G3759" t="s">
        <v>140</v>
      </c>
    </row>
    <row r="3760" spans="1:7" x14ac:dyDescent="0.35">
      <c r="A3760" t="s">
        <v>30</v>
      </c>
      <c r="B3760" t="s">
        <v>1130</v>
      </c>
      <c r="C3760">
        <v>167</v>
      </c>
      <c r="D3760" t="s">
        <v>1114</v>
      </c>
      <c r="E3760" t="s">
        <v>949</v>
      </c>
      <c r="F3760" t="s">
        <v>109</v>
      </c>
      <c r="G3760" t="s">
        <v>140</v>
      </c>
    </row>
    <row r="3761" spans="1:7" x14ac:dyDescent="0.35">
      <c r="A3761" t="s">
        <v>30</v>
      </c>
      <c r="B3761" t="s">
        <v>1131</v>
      </c>
      <c r="C3761">
        <v>22</v>
      </c>
      <c r="D3761" t="s">
        <v>116</v>
      </c>
      <c r="E3761" t="s">
        <v>140</v>
      </c>
      <c r="F3761" t="s">
        <v>115</v>
      </c>
      <c r="G3761" t="s">
        <v>140</v>
      </c>
    </row>
    <row r="3762" spans="1:7" x14ac:dyDescent="0.35">
      <c r="A3762" t="s">
        <v>31</v>
      </c>
      <c r="B3762" t="s">
        <v>1130</v>
      </c>
      <c r="C3762">
        <v>101</v>
      </c>
      <c r="D3762" t="s">
        <v>316</v>
      </c>
      <c r="E3762" t="s">
        <v>140</v>
      </c>
      <c r="F3762" t="s">
        <v>1049</v>
      </c>
      <c r="G3762" t="s">
        <v>1017</v>
      </c>
    </row>
    <row r="3763" spans="1:7" x14ac:dyDescent="0.35">
      <c r="A3763" t="s">
        <v>31</v>
      </c>
      <c r="B3763" t="s">
        <v>1131</v>
      </c>
      <c r="C3763">
        <v>78</v>
      </c>
      <c r="D3763" t="s">
        <v>665</v>
      </c>
      <c r="E3763" t="s">
        <v>140</v>
      </c>
      <c r="F3763" t="s">
        <v>1023</v>
      </c>
      <c r="G3763" t="s">
        <v>1019</v>
      </c>
    </row>
    <row r="3764" spans="1:7" x14ac:dyDescent="0.35">
      <c r="A3764" t="s">
        <v>32</v>
      </c>
      <c r="B3764" t="s">
        <v>1130</v>
      </c>
      <c r="C3764">
        <v>3303</v>
      </c>
      <c r="D3764" t="s">
        <v>732</v>
      </c>
      <c r="E3764" t="s">
        <v>1022</v>
      </c>
      <c r="F3764" t="s">
        <v>875</v>
      </c>
      <c r="G3764" t="s">
        <v>1008</v>
      </c>
    </row>
    <row r="3765" spans="1:7" x14ac:dyDescent="0.35">
      <c r="A3765" t="s">
        <v>32</v>
      </c>
      <c r="B3765" t="s">
        <v>1131</v>
      </c>
      <c r="C3765">
        <v>926</v>
      </c>
      <c r="D3765" t="s">
        <v>110</v>
      </c>
      <c r="E3765" t="s">
        <v>140</v>
      </c>
      <c r="F3765" t="s">
        <v>109</v>
      </c>
      <c r="G3765" t="s">
        <v>140</v>
      </c>
    </row>
    <row r="3767" spans="1:7" x14ac:dyDescent="0.35">
      <c r="A3767" t="s">
        <v>1205</v>
      </c>
    </row>
    <row r="3768" spans="1:7" x14ac:dyDescent="0.35">
      <c r="A3768" t="s">
        <v>2</v>
      </c>
      <c r="B3768" t="s">
        <v>1150</v>
      </c>
      <c r="C3768" t="s">
        <v>3</v>
      </c>
      <c r="D3768" t="s">
        <v>85</v>
      </c>
      <c r="E3768" t="s">
        <v>136</v>
      </c>
      <c r="F3768" t="s">
        <v>86</v>
      </c>
      <c r="G3768" t="s">
        <v>1133</v>
      </c>
    </row>
    <row r="3769" spans="1:7" x14ac:dyDescent="0.35">
      <c r="A3769" t="s">
        <v>8</v>
      </c>
      <c r="B3769" t="s">
        <v>1151</v>
      </c>
      <c r="C3769">
        <v>104</v>
      </c>
      <c r="D3769" t="s">
        <v>442</v>
      </c>
      <c r="E3769" t="s">
        <v>140</v>
      </c>
      <c r="F3769" t="s">
        <v>443</v>
      </c>
      <c r="G3769" t="s">
        <v>140</v>
      </c>
    </row>
    <row r="3770" spans="1:7" x14ac:dyDescent="0.35">
      <c r="A3770" t="s">
        <v>8</v>
      </c>
      <c r="B3770" t="s">
        <v>1152</v>
      </c>
      <c r="C3770">
        <v>44</v>
      </c>
      <c r="D3770" t="s">
        <v>1002</v>
      </c>
      <c r="E3770" t="s">
        <v>140</v>
      </c>
      <c r="F3770" t="s">
        <v>1003</v>
      </c>
      <c r="G3770" t="s">
        <v>140</v>
      </c>
    </row>
    <row r="3771" spans="1:7" x14ac:dyDescent="0.35">
      <c r="A3771" t="s">
        <v>8</v>
      </c>
      <c r="B3771" t="s">
        <v>339</v>
      </c>
      <c r="C3771">
        <v>12</v>
      </c>
      <c r="D3771" t="s">
        <v>928</v>
      </c>
      <c r="E3771" t="s">
        <v>140</v>
      </c>
      <c r="F3771" t="s">
        <v>929</v>
      </c>
      <c r="G3771" t="s">
        <v>140</v>
      </c>
    </row>
    <row r="3772" spans="1:7" x14ac:dyDescent="0.35">
      <c r="A3772" t="s">
        <v>9</v>
      </c>
      <c r="B3772" t="s">
        <v>1151</v>
      </c>
      <c r="C3772">
        <v>107</v>
      </c>
      <c r="D3772" t="s">
        <v>1206</v>
      </c>
      <c r="E3772" t="s">
        <v>140</v>
      </c>
      <c r="F3772" t="s">
        <v>1054</v>
      </c>
      <c r="G3772" t="s">
        <v>140</v>
      </c>
    </row>
    <row r="3773" spans="1:7" x14ac:dyDescent="0.35">
      <c r="A3773" t="s">
        <v>9</v>
      </c>
      <c r="B3773" t="s">
        <v>1152</v>
      </c>
      <c r="C3773">
        <v>65</v>
      </c>
      <c r="D3773" t="s">
        <v>1148</v>
      </c>
      <c r="E3773" t="s">
        <v>140</v>
      </c>
      <c r="F3773" t="s">
        <v>1021</v>
      </c>
      <c r="G3773" t="s">
        <v>140</v>
      </c>
    </row>
    <row r="3774" spans="1:7" x14ac:dyDescent="0.35">
      <c r="A3774" t="s">
        <v>9</v>
      </c>
      <c r="B3774" t="s">
        <v>339</v>
      </c>
      <c r="C3774">
        <v>11</v>
      </c>
      <c r="D3774" t="s">
        <v>1122</v>
      </c>
      <c r="E3774" t="s">
        <v>140</v>
      </c>
      <c r="F3774" t="s">
        <v>1049</v>
      </c>
      <c r="G3774" t="s">
        <v>140</v>
      </c>
    </row>
    <row r="3775" spans="1:7" x14ac:dyDescent="0.35">
      <c r="A3775" t="s">
        <v>10</v>
      </c>
      <c r="B3775" t="s">
        <v>1151</v>
      </c>
      <c r="C3775">
        <v>112</v>
      </c>
      <c r="D3775" t="s">
        <v>1119</v>
      </c>
      <c r="E3775" t="s">
        <v>140</v>
      </c>
      <c r="F3775" t="s">
        <v>1046</v>
      </c>
      <c r="G3775" t="s">
        <v>140</v>
      </c>
    </row>
    <row r="3776" spans="1:7" x14ac:dyDescent="0.35">
      <c r="A3776" t="s">
        <v>10</v>
      </c>
      <c r="B3776" t="s">
        <v>1152</v>
      </c>
      <c r="C3776">
        <v>64</v>
      </c>
      <c r="D3776" t="s">
        <v>1196</v>
      </c>
      <c r="E3776" t="s">
        <v>140</v>
      </c>
      <c r="F3776" t="s">
        <v>1011</v>
      </c>
      <c r="G3776" t="s">
        <v>140</v>
      </c>
    </row>
    <row r="3777" spans="1:7" x14ac:dyDescent="0.35">
      <c r="A3777" t="s">
        <v>10</v>
      </c>
      <c r="B3777" t="s">
        <v>339</v>
      </c>
      <c r="C3777">
        <v>7</v>
      </c>
      <c r="D3777" t="s">
        <v>177</v>
      </c>
      <c r="E3777" t="s">
        <v>140</v>
      </c>
      <c r="F3777" t="s">
        <v>140</v>
      </c>
      <c r="G3777" t="s">
        <v>140</v>
      </c>
    </row>
    <row r="3778" spans="1:7" x14ac:dyDescent="0.35">
      <c r="A3778" t="s">
        <v>11</v>
      </c>
      <c r="B3778" t="s">
        <v>1151</v>
      </c>
      <c r="C3778">
        <v>116</v>
      </c>
      <c r="D3778" t="s">
        <v>1121</v>
      </c>
      <c r="E3778" t="s">
        <v>140</v>
      </c>
      <c r="F3778" t="s">
        <v>394</v>
      </c>
      <c r="G3778" t="s">
        <v>140</v>
      </c>
    </row>
    <row r="3779" spans="1:7" x14ac:dyDescent="0.35">
      <c r="A3779" t="s">
        <v>11</v>
      </c>
      <c r="B3779" t="s">
        <v>1152</v>
      </c>
      <c r="C3779">
        <v>53</v>
      </c>
      <c r="D3779" t="s">
        <v>1116</v>
      </c>
      <c r="E3779" t="s">
        <v>140</v>
      </c>
      <c r="F3779" t="s">
        <v>1047</v>
      </c>
      <c r="G3779" t="s">
        <v>140</v>
      </c>
    </row>
    <row r="3780" spans="1:7" x14ac:dyDescent="0.35">
      <c r="A3780" t="s">
        <v>11</v>
      </c>
      <c r="B3780" t="s">
        <v>339</v>
      </c>
      <c r="C3780">
        <v>14</v>
      </c>
      <c r="D3780" t="s">
        <v>177</v>
      </c>
      <c r="E3780" t="s">
        <v>140</v>
      </c>
      <c r="F3780" t="s">
        <v>140</v>
      </c>
      <c r="G3780" t="s">
        <v>140</v>
      </c>
    </row>
    <row r="3781" spans="1:7" x14ac:dyDescent="0.35">
      <c r="A3781" t="s">
        <v>12</v>
      </c>
      <c r="B3781" t="s">
        <v>1151</v>
      </c>
      <c r="C3781">
        <v>79</v>
      </c>
      <c r="D3781" t="s">
        <v>1113</v>
      </c>
      <c r="E3781" t="s">
        <v>140</v>
      </c>
      <c r="F3781" t="s">
        <v>1064</v>
      </c>
      <c r="G3781" t="s">
        <v>140</v>
      </c>
    </row>
    <row r="3782" spans="1:7" x14ac:dyDescent="0.35">
      <c r="A3782" t="s">
        <v>12</v>
      </c>
      <c r="B3782" t="s">
        <v>1152</v>
      </c>
      <c r="C3782">
        <v>38</v>
      </c>
      <c r="D3782" t="s">
        <v>904</v>
      </c>
      <c r="E3782" t="s">
        <v>140</v>
      </c>
      <c r="F3782" t="s">
        <v>903</v>
      </c>
      <c r="G3782" t="s">
        <v>140</v>
      </c>
    </row>
    <row r="3783" spans="1:7" x14ac:dyDescent="0.35">
      <c r="A3783" t="s">
        <v>12</v>
      </c>
      <c r="B3783" t="s">
        <v>339</v>
      </c>
      <c r="C3783">
        <v>15</v>
      </c>
      <c r="D3783" t="s">
        <v>784</v>
      </c>
      <c r="E3783" t="s">
        <v>140</v>
      </c>
      <c r="F3783" t="s">
        <v>785</v>
      </c>
      <c r="G3783" t="s">
        <v>140</v>
      </c>
    </row>
    <row r="3784" spans="1:7" x14ac:dyDescent="0.35">
      <c r="A3784" t="s">
        <v>13</v>
      </c>
      <c r="B3784" t="s">
        <v>1151</v>
      </c>
      <c r="C3784">
        <v>122</v>
      </c>
      <c r="D3784" t="s">
        <v>163</v>
      </c>
      <c r="E3784" t="s">
        <v>140</v>
      </c>
      <c r="F3784" t="s">
        <v>162</v>
      </c>
      <c r="G3784" t="s">
        <v>140</v>
      </c>
    </row>
    <row r="3785" spans="1:7" x14ac:dyDescent="0.35">
      <c r="A3785" t="s">
        <v>13</v>
      </c>
      <c r="B3785" t="s">
        <v>1152</v>
      </c>
      <c r="C3785">
        <v>40</v>
      </c>
      <c r="D3785" t="s">
        <v>563</v>
      </c>
      <c r="E3785" t="s">
        <v>140</v>
      </c>
      <c r="F3785" t="s">
        <v>564</v>
      </c>
      <c r="G3785" t="s">
        <v>140</v>
      </c>
    </row>
    <row r="3786" spans="1:7" x14ac:dyDescent="0.35">
      <c r="A3786" t="s">
        <v>13</v>
      </c>
      <c r="B3786" t="s">
        <v>339</v>
      </c>
      <c r="C3786">
        <v>12</v>
      </c>
      <c r="D3786" t="s">
        <v>998</v>
      </c>
      <c r="E3786" t="s">
        <v>140</v>
      </c>
      <c r="F3786" t="s">
        <v>999</v>
      </c>
      <c r="G3786" t="s">
        <v>140</v>
      </c>
    </row>
    <row r="3787" spans="1:7" x14ac:dyDescent="0.35">
      <c r="A3787" t="s">
        <v>14</v>
      </c>
      <c r="B3787" t="s">
        <v>1151</v>
      </c>
      <c r="C3787">
        <v>88</v>
      </c>
      <c r="D3787" t="s">
        <v>516</v>
      </c>
      <c r="E3787" t="s">
        <v>140</v>
      </c>
      <c r="F3787" t="s">
        <v>517</v>
      </c>
      <c r="G3787" t="s">
        <v>140</v>
      </c>
    </row>
    <row r="3788" spans="1:7" x14ac:dyDescent="0.35">
      <c r="A3788" t="s">
        <v>14</v>
      </c>
      <c r="B3788" t="s">
        <v>1152</v>
      </c>
      <c r="C3788">
        <v>56</v>
      </c>
      <c r="D3788" t="s">
        <v>1134</v>
      </c>
      <c r="E3788" t="s">
        <v>140</v>
      </c>
      <c r="F3788" t="s">
        <v>1095</v>
      </c>
      <c r="G3788" t="s">
        <v>140</v>
      </c>
    </row>
    <row r="3789" spans="1:7" x14ac:dyDescent="0.35">
      <c r="A3789" t="s">
        <v>14</v>
      </c>
      <c r="B3789" t="s">
        <v>339</v>
      </c>
      <c r="C3789">
        <v>10</v>
      </c>
      <c r="D3789" t="s">
        <v>520</v>
      </c>
      <c r="E3789" t="s">
        <v>140</v>
      </c>
      <c r="F3789" t="s">
        <v>521</v>
      </c>
      <c r="G3789" t="s">
        <v>140</v>
      </c>
    </row>
    <row r="3790" spans="1:7" x14ac:dyDescent="0.35">
      <c r="A3790" t="s">
        <v>15</v>
      </c>
      <c r="B3790" t="s">
        <v>1151</v>
      </c>
      <c r="C3790">
        <v>104</v>
      </c>
      <c r="D3790" t="s">
        <v>1108</v>
      </c>
      <c r="E3790" t="s">
        <v>140</v>
      </c>
      <c r="F3790" t="s">
        <v>1068</v>
      </c>
      <c r="G3790" t="s">
        <v>140</v>
      </c>
    </row>
    <row r="3791" spans="1:7" x14ac:dyDescent="0.35">
      <c r="A3791" t="s">
        <v>15</v>
      </c>
      <c r="B3791" t="s">
        <v>1152</v>
      </c>
      <c r="C3791">
        <v>49</v>
      </c>
      <c r="D3791" t="s">
        <v>1142</v>
      </c>
      <c r="E3791" t="s">
        <v>140</v>
      </c>
      <c r="F3791" t="s">
        <v>1018</v>
      </c>
      <c r="G3791" t="s">
        <v>140</v>
      </c>
    </row>
    <row r="3792" spans="1:7" x14ac:dyDescent="0.35">
      <c r="A3792" t="s">
        <v>15</v>
      </c>
      <c r="B3792" t="s">
        <v>339</v>
      </c>
      <c r="C3792">
        <v>9</v>
      </c>
      <c r="D3792" t="s">
        <v>177</v>
      </c>
      <c r="E3792" t="s">
        <v>140</v>
      </c>
      <c r="F3792" t="s">
        <v>140</v>
      </c>
      <c r="G3792" t="s">
        <v>140</v>
      </c>
    </row>
    <row r="3793" spans="1:7" x14ac:dyDescent="0.35">
      <c r="A3793" t="s">
        <v>16</v>
      </c>
      <c r="B3793" t="s">
        <v>1151</v>
      </c>
      <c r="C3793">
        <v>112</v>
      </c>
      <c r="D3793" t="s">
        <v>1201</v>
      </c>
      <c r="E3793" t="s">
        <v>140</v>
      </c>
      <c r="F3793" t="s">
        <v>1019</v>
      </c>
      <c r="G3793" t="s">
        <v>140</v>
      </c>
    </row>
    <row r="3794" spans="1:7" x14ac:dyDescent="0.35">
      <c r="A3794" t="s">
        <v>16</v>
      </c>
      <c r="B3794" t="s">
        <v>1152</v>
      </c>
      <c r="C3794">
        <v>63</v>
      </c>
      <c r="D3794" t="s">
        <v>1160</v>
      </c>
      <c r="E3794" t="s">
        <v>140</v>
      </c>
      <c r="F3794" t="s">
        <v>1048</v>
      </c>
      <c r="G3794" t="s">
        <v>140</v>
      </c>
    </row>
    <row r="3795" spans="1:7" x14ac:dyDescent="0.35">
      <c r="A3795" t="s">
        <v>16</v>
      </c>
      <c r="B3795" t="s">
        <v>339</v>
      </c>
      <c r="C3795">
        <v>18</v>
      </c>
      <c r="D3795" t="s">
        <v>936</v>
      </c>
      <c r="E3795" t="s">
        <v>140</v>
      </c>
      <c r="F3795" t="s">
        <v>937</v>
      </c>
      <c r="G3795" t="s">
        <v>140</v>
      </c>
    </row>
    <row r="3796" spans="1:7" x14ac:dyDescent="0.35">
      <c r="A3796" t="s">
        <v>17</v>
      </c>
      <c r="B3796" t="s">
        <v>1151</v>
      </c>
      <c r="C3796">
        <v>107</v>
      </c>
      <c r="D3796" t="s">
        <v>1147</v>
      </c>
      <c r="E3796" t="s">
        <v>140</v>
      </c>
      <c r="F3796" t="s">
        <v>1050</v>
      </c>
      <c r="G3796" t="s">
        <v>140</v>
      </c>
    </row>
    <row r="3797" spans="1:7" x14ac:dyDescent="0.35">
      <c r="A3797" t="s">
        <v>17</v>
      </c>
      <c r="B3797" t="s">
        <v>1152</v>
      </c>
      <c r="C3797">
        <v>54</v>
      </c>
      <c r="D3797" t="s">
        <v>1207</v>
      </c>
      <c r="E3797" t="s">
        <v>140</v>
      </c>
      <c r="F3797" t="s">
        <v>971</v>
      </c>
      <c r="G3797" t="s">
        <v>140</v>
      </c>
    </row>
    <row r="3798" spans="1:7" x14ac:dyDescent="0.35">
      <c r="A3798" t="s">
        <v>17</v>
      </c>
      <c r="B3798" t="s">
        <v>339</v>
      </c>
      <c r="C3798">
        <v>13</v>
      </c>
      <c r="D3798" t="s">
        <v>177</v>
      </c>
      <c r="E3798" t="s">
        <v>140</v>
      </c>
      <c r="F3798" t="s">
        <v>140</v>
      </c>
      <c r="G3798" t="s">
        <v>140</v>
      </c>
    </row>
    <row r="3799" spans="1:7" x14ac:dyDescent="0.35">
      <c r="A3799" t="s">
        <v>18</v>
      </c>
      <c r="B3799" t="s">
        <v>1151</v>
      </c>
      <c r="C3799">
        <v>124</v>
      </c>
      <c r="D3799" t="s">
        <v>1108</v>
      </c>
      <c r="E3799" t="s">
        <v>140</v>
      </c>
      <c r="F3799" t="s">
        <v>1068</v>
      </c>
      <c r="G3799" t="s">
        <v>140</v>
      </c>
    </row>
    <row r="3800" spans="1:7" x14ac:dyDescent="0.35">
      <c r="A3800" t="s">
        <v>18</v>
      </c>
      <c r="B3800" t="s">
        <v>1152</v>
      </c>
      <c r="C3800">
        <v>46</v>
      </c>
      <c r="D3800" t="s">
        <v>1122</v>
      </c>
      <c r="E3800" t="s">
        <v>140</v>
      </c>
      <c r="F3800" t="s">
        <v>1049</v>
      </c>
      <c r="G3800" t="s">
        <v>140</v>
      </c>
    </row>
    <row r="3801" spans="1:7" x14ac:dyDescent="0.35">
      <c r="A3801" t="s">
        <v>18</v>
      </c>
      <c r="B3801" t="s">
        <v>339</v>
      </c>
      <c r="C3801">
        <v>12</v>
      </c>
      <c r="D3801" t="s">
        <v>768</v>
      </c>
      <c r="E3801" t="s">
        <v>140</v>
      </c>
      <c r="F3801" t="s">
        <v>769</v>
      </c>
      <c r="G3801" t="s">
        <v>140</v>
      </c>
    </row>
    <row r="3802" spans="1:7" x14ac:dyDescent="0.35">
      <c r="A3802" t="s">
        <v>19</v>
      </c>
      <c r="B3802" t="s">
        <v>1151</v>
      </c>
      <c r="C3802">
        <v>132</v>
      </c>
      <c r="D3802" t="s">
        <v>1159</v>
      </c>
      <c r="E3802" t="s">
        <v>140</v>
      </c>
      <c r="F3802" t="s">
        <v>1055</v>
      </c>
      <c r="G3802" t="s">
        <v>140</v>
      </c>
    </row>
    <row r="3803" spans="1:7" x14ac:dyDescent="0.35">
      <c r="A3803" t="s">
        <v>19</v>
      </c>
      <c r="B3803" t="s">
        <v>1152</v>
      </c>
      <c r="C3803">
        <v>52</v>
      </c>
      <c r="D3803" t="s">
        <v>1201</v>
      </c>
      <c r="E3803" t="s">
        <v>140</v>
      </c>
      <c r="F3803" t="s">
        <v>1019</v>
      </c>
      <c r="G3803" t="s">
        <v>140</v>
      </c>
    </row>
    <row r="3804" spans="1:7" x14ac:dyDescent="0.35">
      <c r="A3804" t="s">
        <v>19</v>
      </c>
      <c r="B3804" t="s">
        <v>339</v>
      </c>
      <c r="C3804">
        <v>11</v>
      </c>
      <c r="D3804" t="s">
        <v>177</v>
      </c>
      <c r="E3804" t="s">
        <v>140</v>
      </c>
      <c r="F3804" t="s">
        <v>140</v>
      </c>
      <c r="G3804" t="s">
        <v>140</v>
      </c>
    </row>
    <row r="3805" spans="1:7" x14ac:dyDescent="0.35">
      <c r="A3805" t="s">
        <v>20</v>
      </c>
      <c r="B3805" t="s">
        <v>1151</v>
      </c>
      <c r="C3805">
        <v>99</v>
      </c>
      <c r="D3805" t="s">
        <v>1168</v>
      </c>
      <c r="E3805" t="s">
        <v>140</v>
      </c>
      <c r="F3805" t="s">
        <v>940</v>
      </c>
      <c r="G3805" t="s">
        <v>140</v>
      </c>
    </row>
    <row r="3806" spans="1:7" x14ac:dyDescent="0.35">
      <c r="A3806" t="s">
        <v>20</v>
      </c>
      <c r="B3806" t="s">
        <v>1152</v>
      </c>
      <c r="C3806">
        <v>59</v>
      </c>
      <c r="D3806" t="s">
        <v>1101</v>
      </c>
      <c r="E3806" t="s">
        <v>140</v>
      </c>
      <c r="F3806" t="s">
        <v>915</v>
      </c>
      <c r="G3806" t="s">
        <v>140</v>
      </c>
    </row>
    <row r="3807" spans="1:7" x14ac:dyDescent="0.35">
      <c r="A3807" t="s">
        <v>20</v>
      </c>
      <c r="B3807" t="s">
        <v>339</v>
      </c>
      <c r="C3807">
        <v>15</v>
      </c>
      <c r="D3807" t="s">
        <v>177</v>
      </c>
      <c r="E3807" t="s">
        <v>140</v>
      </c>
      <c r="F3807" t="s">
        <v>140</v>
      </c>
      <c r="G3807" t="s">
        <v>140</v>
      </c>
    </row>
    <row r="3808" spans="1:7" x14ac:dyDescent="0.35">
      <c r="A3808" t="s">
        <v>21</v>
      </c>
      <c r="B3808" t="s">
        <v>1151</v>
      </c>
      <c r="C3808">
        <v>95</v>
      </c>
      <c r="D3808" t="s">
        <v>997</v>
      </c>
      <c r="E3808" t="s">
        <v>140</v>
      </c>
      <c r="F3808" t="s">
        <v>996</v>
      </c>
      <c r="G3808" t="s">
        <v>140</v>
      </c>
    </row>
    <row r="3809" spans="1:7" x14ac:dyDescent="0.35">
      <c r="A3809" t="s">
        <v>21</v>
      </c>
      <c r="B3809" t="s">
        <v>1152</v>
      </c>
      <c r="C3809">
        <v>58</v>
      </c>
      <c r="D3809" t="s">
        <v>1110</v>
      </c>
      <c r="E3809" t="s">
        <v>140</v>
      </c>
      <c r="F3809" t="s">
        <v>1053</v>
      </c>
      <c r="G3809" t="s">
        <v>140</v>
      </c>
    </row>
    <row r="3810" spans="1:7" x14ac:dyDescent="0.35">
      <c r="A3810" t="s">
        <v>21</v>
      </c>
      <c r="B3810" t="s">
        <v>339</v>
      </c>
      <c r="C3810">
        <v>14</v>
      </c>
      <c r="D3810" t="s">
        <v>809</v>
      </c>
      <c r="E3810" t="s">
        <v>140</v>
      </c>
      <c r="F3810" t="s">
        <v>810</v>
      </c>
      <c r="G3810" t="s">
        <v>140</v>
      </c>
    </row>
    <row r="3811" spans="1:7" x14ac:dyDescent="0.35">
      <c r="A3811" t="s">
        <v>22</v>
      </c>
      <c r="B3811" t="s">
        <v>1151</v>
      </c>
      <c r="C3811">
        <v>121</v>
      </c>
      <c r="D3811" t="s">
        <v>1025</v>
      </c>
      <c r="E3811" t="s">
        <v>1016</v>
      </c>
      <c r="F3811" t="s">
        <v>1070</v>
      </c>
      <c r="G3811" t="s">
        <v>140</v>
      </c>
    </row>
    <row r="3812" spans="1:7" x14ac:dyDescent="0.35">
      <c r="A3812" t="s">
        <v>22</v>
      </c>
      <c r="B3812" t="s">
        <v>1152</v>
      </c>
      <c r="C3812">
        <v>52</v>
      </c>
      <c r="D3812" t="s">
        <v>344</v>
      </c>
      <c r="E3812" t="s">
        <v>140</v>
      </c>
      <c r="F3812" t="s">
        <v>345</v>
      </c>
      <c r="G3812" t="s">
        <v>140</v>
      </c>
    </row>
    <row r="3813" spans="1:7" x14ac:dyDescent="0.35">
      <c r="A3813" t="s">
        <v>22</v>
      </c>
      <c r="B3813" t="s">
        <v>339</v>
      </c>
      <c r="C3813">
        <v>13</v>
      </c>
      <c r="D3813" t="s">
        <v>177</v>
      </c>
      <c r="E3813" t="s">
        <v>140</v>
      </c>
      <c r="F3813" t="s">
        <v>140</v>
      </c>
      <c r="G3813" t="s">
        <v>140</v>
      </c>
    </row>
    <row r="3814" spans="1:7" x14ac:dyDescent="0.35">
      <c r="A3814" t="s">
        <v>23</v>
      </c>
      <c r="B3814" t="s">
        <v>1151</v>
      </c>
      <c r="C3814">
        <v>94</v>
      </c>
      <c r="D3814" t="s">
        <v>1114</v>
      </c>
      <c r="E3814" t="s">
        <v>140</v>
      </c>
      <c r="F3814" t="s">
        <v>953</v>
      </c>
      <c r="G3814" t="s">
        <v>140</v>
      </c>
    </row>
    <row r="3815" spans="1:7" x14ac:dyDescent="0.35">
      <c r="A3815" t="s">
        <v>23</v>
      </c>
      <c r="B3815" t="s">
        <v>1152</v>
      </c>
      <c r="C3815">
        <v>53</v>
      </c>
      <c r="D3815" t="s">
        <v>1208</v>
      </c>
      <c r="E3815" t="s">
        <v>140</v>
      </c>
      <c r="F3815" t="s">
        <v>1017</v>
      </c>
      <c r="G3815" t="s">
        <v>140</v>
      </c>
    </row>
    <row r="3816" spans="1:7" x14ac:dyDescent="0.35">
      <c r="A3816" t="s">
        <v>23</v>
      </c>
      <c r="B3816" t="s">
        <v>339</v>
      </c>
      <c r="C3816">
        <v>17</v>
      </c>
      <c r="D3816" t="s">
        <v>1190</v>
      </c>
      <c r="E3816" t="s">
        <v>140</v>
      </c>
      <c r="F3816" t="s">
        <v>1065</v>
      </c>
      <c r="G3816" t="s">
        <v>140</v>
      </c>
    </row>
    <row r="3817" spans="1:7" x14ac:dyDescent="0.35">
      <c r="A3817" t="s">
        <v>24</v>
      </c>
      <c r="B3817" t="s">
        <v>1151</v>
      </c>
      <c r="C3817">
        <v>99</v>
      </c>
      <c r="D3817" t="s">
        <v>982</v>
      </c>
      <c r="E3817" t="s">
        <v>140</v>
      </c>
      <c r="F3817" t="s">
        <v>1053</v>
      </c>
      <c r="G3817" t="s">
        <v>1011</v>
      </c>
    </row>
    <row r="3818" spans="1:7" x14ac:dyDescent="0.35">
      <c r="A3818" t="s">
        <v>24</v>
      </c>
      <c r="B3818" t="s">
        <v>1152</v>
      </c>
      <c r="C3818">
        <v>61</v>
      </c>
      <c r="D3818" t="s">
        <v>1180</v>
      </c>
      <c r="E3818" t="s">
        <v>140</v>
      </c>
      <c r="F3818" t="s">
        <v>1063</v>
      </c>
      <c r="G3818" t="s">
        <v>140</v>
      </c>
    </row>
    <row r="3819" spans="1:7" x14ac:dyDescent="0.35">
      <c r="A3819" t="s">
        <v>24</v>
      </c>
      <c r="B3819" t="s">
        <v>339</v>
      </c>
      <c r="C3819">
        <v>13</v>
      </c>
      <c r="D3819" t="s">
        <v>177</v>
      </c>
      <c r="E3819" t="s">
        <v>140</v>
      </c>
      <c r="F3819" t="s">
        <v>140</v>
      </c>
      <c r="G3819" t="s">
        <v>140</v>
      </c>
    </row>
    <row r="3820" spans="1:7" x14ac:dyDescent="0.35">
      <c r="A3820" t="s">
        <v>25</v>
      </c>
      <c r="B3820" t="s">
        <v>1151</v>
      </c>
      <c r="C3820">
        <v>103</v>
      </c>
      <c r="D3820" t="s">
        <v>1144</v>
      </c>
      <c r="E3820" t="s">
        <v>140</v>
      </c>
      <c r="F3820" t="s">
        <v>1060</v>
      </c>
      <c r="G3820" t="s">
        <v>140</v>
      </c>
    </row>
    <row r="3821" spans="1:7" x14ac:dyDescent="0.35">
      <c r="A3821" t="s">
        <v>25</v>
      </c>
      <c r="B3821" t="s">
        <v>1152</v>
      </c>
      <c r="C3821">
        <v>65</v>
      </c>
      <c r="D3821" t="s">
        <v>88</v>
      </c>
      <c r="E3821" t="s">
        <v>140</v>
      </c>
      <c r="F3821" t="s">
        <v>87</v>
      </c>
      <c r="G3821" t="s">
        <v>140</v>
      </c>
    </row>
    <row r="3822" spans="1:7" x14ac:dyDescent="0.35">
      <c r="A3822" t="s">
        <v>25</v>
      </c>
      <c r="B3822" t="s">
        <v>339</v>
      </c>
      <c r="C3822">
        <v>13</v>
      </c>
      <c r="D3822" t="s">
        <v>1005</v>
      </c>
      <c r="E3822" t="s">
        <v>140</v>
      </c>
      <c r="F3822" t="s">
        <v>967</v>
      </c>
      <c r="G3822" t="s">
        <v>140</v>
      </c>
    </row>
    <row r="3823" spans="1:7" x14ac:dyDescent="0.35">
      <c r="A3823" t="s">
        <v>26</v>
      </c>
      <c r="B3823" t="s">
        <v>1151</v>
      </c>
      <c r="C3823">
        <v>118</v>
      </c>
      <c r="D3823" t="s">
        <v>997</v>
      </c>
      <c r="E3823" t="s">
        <v>140</v>
      </c>
      <c r="F3823" t="s">
        <v>996</v>
      </c>
      <c r="G3823" t="s">
        <v>140</v>
      </c>
    </row>
    <row r="3824" spans="1:7" x14ac:dyDescent="0.35">
      <c r="A3824" t="s">
        <v>26</v>
      </c>
      <c r="B3824" t="s">
        <v>1152</v>
      </c>
      <c r="C3824">
        <v>49</v>
      </c>
      <c r="D3824" t="s">
        <v>918</v>
      </c>
      <c r="E3824" t="s">
        <v>140</v>
      </c>
      <c r="F3824" t="s">
        <v>140</v>
      </c>
      <c r="G3824" t="s">
        <v>919</v>
      </c>
    </row>
    <row r="3825" spans="1:7" x14ac:dyDescent="0.35">
      <c r="A3825" t="s">
        <v>26</v>
      </c>
      <c r="B3825" t="s">
        <v>339</v>
      </c>
      <c r="C3825">
        <v>15</v>
      </c>
      <c r="D3825" t="s">
        <v>177</v>
      </c>
      <c r="E3825" t="s">
        <v>140</v>
      </c>
      <c r="F3825" t="s">
        <v>140</v>
      </c>
      <c r="G3825" t="s">
        <v>140</v>
      </c>
    </row>
    <row r="3826" spans="1:7" x14ac:dyDescent="0.35">
      <c r="A3826" t="s">
        <v>27</v>
      </c>
      <c r="B3826" t="s">
        <v>1151</v>
      </c>
      <c r="C3826">
        <v>115</v>
      </c>
      <c r="D3826" t="s">
        <v>1144</v>
      </c>
      <c r="E3826" t="s">
        <v>140</v>
      </c>
      <c r="F3826" t="s">
        <v>1060</v>
      </c>
      <c r="G3826" t="s">
        <v>140</v>
      </c>
    </row>
    <row r="3827" spans="1:7" x14ac:dyDescent="0.35">
      <c r="A3827" t="s">
        <v>27</v>
      </c>
      <c r="B3827" t="s">
        <v>1152</v>
      </c>
      <c r="C3827">
        <v>67</v>
      </c>
      <c r="D3827" t="s">
        <v>943</v>
      </c>
      <c r="E3827" t="s">
        <v>140</v>
      </c>
      <c r="F3827" t="s">
        <v>942</v>
      </c>
      <c r="G3827" t="s">
        <v>140</v>
      </c>
    </row>
    <row r="3828" spans="1:7" x14ac:dyDescent="0.35">
      <c r="A3828" t="s">
        <v>27</v>
      </c>
      <c r="B3828" t="s">
        <v>339</v>
      </c>
      <c r="C3828">
        <v>13</v>
      </c>
      <c r="D3828" t="s">
        <v>100</v>
      </c>
      <c r="E3828" t="s">
        <v>140</v>
      </c>
      <c r="F3828" t="s">
        <v>99</v>
      </c>
      <c r="G3828" t="s">
        <v>140</v>
      </c>
    </row>
    <row r="3829" spans="1:7" x14ac:dyDescent="0.35">
      <c r="A3829" t="s">
        <v>28</v>
      </c>
      <c r="B3829" t="s">
        <v>1151</v>
      </c>
      <c r="C3829">
        <v>94</v>
      </c>
      <c r="D3829" t="s">
        <v>661</v>
      </c>
      <c r="E3829" t="s">
        <v>140</v>
      </c>
      <c r="F3829" t="s">
        <v>950</v>
      </c>
      <c r="G3829" t="s">
        <v>1009</v>
      </c>
    </row>
    <row r="3830" spans="1:7" x14ac:dyDescent="0.35">
      <c r="A3830" t="s">
        <v>28</v>
      </c>
      <c r="B3830" t="s">
        <v>1152</v>
      </c>
      <c r="C3830">
        <v>69</v>
      </c>
      <c r="D3830" t="s">
        <v>987</v>
      </c>
      <c r="E3830" t="s">
        <v>140</v>
      </c>
      <c r="F3830" t="s">
        <v>988</v>
      </c>
      <c r="G3830" t="s">
        <v>140</v>
      </c>
    </row>
    <row r="3831" spans="1:7" x14ac:dyDescent="0.35">
      <c r="A3831" t="s">
        <v>28</v>
      </c>
      <c r="B3831" t="s">
        <v>339</v>
      </c>
      <c r="C3831">
        <v>10</v>
      </c>
      <c r="D3831" t="s">
        <v>1101</v>
      </c>
      <c r="E3831" t="s">
        <v>140</v>
      </c>
      <c r="F3831" t="s">
        <v>915</v>
      </c>
      <c r="G3831" t="s">
        <v>140</v>
      </c>
    </row>
    <row r="3832" spans="1:7" x14ac:dyDescent="0.35">
      <c r="A3832" t="s">
        <v>29</v>
      </c>
      <c r="B3832" t="s">
        <v>1151</v>
      </c>
      <c r="C3832">
        <v>102</v>
      </c>
      <c r="D3832" t="s">
        <v>982</v>
      </c>
      <c r="E3832" t="s">
        <v>140</v>
      </c>
      <c r="F3832" t="s">
        <v>983</v>
      </c>
      <c r="G3832" t="s">
        <v>140</v>
      </c>
    </row>
    <row r="3833" spans="1:7" x14ac:dyDescent="0.35">
      <c r="A3833" t="s">
        <v>29</v>
      </c>
      <c r="B3833" t="s">
        <v>1152</v>
      </c>
      <c r="C3833">
        <v>68</v>
      </c>
      <c r="D3833" t="s">
        <v>1108</v>
      </c>
      <c r="E3833" t="s">
        <v>140</v>
      </c>
      <c r="F3833" t="s">
        <v>1068</v>
      </c>
      <c r="G3833" t="s">
        <v>140</v>
      </c>
    </row>
    <row r="3834" spans="1:7" x14ac:dyDescent="0.35">
      <c r="A3834" t="s">
        <v>29</v>
      </c>
      <c r="B3834" t="s">
        <v>339</v>
      </c>
      <c r="C3834">
        <v>22</v>
      </c>
      <c r="D3834" t="s">
        <v>177</v>
      </c>
      <c r="E3834" t="s">
        <v>140</v>
      </c>
      <c r="F3834" t="s">
        <v>140</v>
      </c>
      <c r="G3834" t="s">
        <v>140</v>
      </c>
    </row>
    <row r="3835" spans="1:7" x14ac:dyDescent="0.35">
      <c r="A3835" t="s">
        <v>30</v>
      </c>
      <c r="B3835" t="s">
        <v>1151</v>
      </c>
      <c r="C3835">
        <v>101</v>
      </c>
      <c r="D3835" t="s">
        <v>1075</v>
      </c>
      <c r="E3835" t="s">
        <v>939</v>
      </c>
      <c r="F3835" t="s">
        <v>915</v>
      </c>
      <c r="G3835" t="s">
        <v>140</v>
      </c>
    </row>
    <row r="3836" spans="1:7" x14ac:dyDescent="0.35">
      <c r="A3836" t="s">
        <v>30</v>
      </c>
      <c r="B3836" t="s">
        <v>1152</v>
      </c>
      <c r="C3836">
        <v>74</v>
      </c>
      <c r="D3836" t="s">
        <v>858</v>
      </c>
      <c r="E3836" t="s">
        <v>140</v>
      </c>
      <c r="F3836" t="s">
        <v>527</v>
      </c>
      <c r="G3836" t="s">
        <v>140</v>
      </c>
    </row>
    <row r="3837" spans="1:7" x14ac:dyDescent="0.35">
      <c r="A3837" t="s">
        <v>30</v>
      </c>
      <c r="B3837" t="s">
        <v>339</v>
      </c>
      <c r="C3837">
        <v>14</v>
      </c>
      <c r="D3837" t="s">
        <v>791</v>
      </c>
      <c r="E3837" t="s">
        <v>140</v>
      </c>
      <c r="F3837" t="s">
        <v>792</v>
      </c>
      <c r="G3837" t="s">
        <v>140</v>
      </c>
    </row>
    <row r="3838" spans="1:7" x14ac:dyDescent="0.35">
      <c r="A3838" t="s">
        <v>31</v>
      </c>
      <c r="B3838" t="s">
        <v>1151</v>
      </c>
      <c r="C3838">
        <v>115</v>
      </c>
      <c r="D3838" t="s">
        <v>1121</v>
      </c>
      <c r="E3838" t="s">
        <v>140</v>
      </c>
      <c r="F3838" t="s">
        <v>838</v>
      </c>
      <c r="G3838" t="s">
        <v>1050</v>
      </c>
    </row>
    <row r="3839" spans="1:7" x14ac:dyDescent="0.35">
      <c r="A3839" t="s">
        <v>31</v>
      </c>
      <c r="B3839" t="s">
        <v>1152</v>
      </c>
      <c r="C3839">
        <v>54</v>
      </c>
      <c r="D3839" t="s">
        <v>787</v>
      </c>
      <c r="E3839" t="s">
        <v>140</v>
      </c>
      <c r="F3839" t="s">
        <v>788</v>
      </c>
      <c r="G3839" t="s">
        <v>140</v>
      </c>
    </row>
    <row r="3840" spans="1:7" x14ac:dyDescent="0.35">
      <c r="A3840" t="s">
        <v>31</v>
      </c>
      <c r="B3840" t="s">
        <v>339</v>
      </c>
      <c r="C3840">
        <v>10</v>
      </c>
      <c r="D3840" t="s">
        <v>177</v>
      </c>
      <c r="E3840" t="s">
        <v>140</v>
      </c>
      <c r="F3840" t="s">
        <v>140</v>
      </c>
      <c r="G3840" t="s">
        <v>140</v>
      </c>
    </row>
    <row r="3841" spans="1:7" x14ac:dyDescent="0.35">
      <c r="A3841" t="s">
        <v>32</v>
      </c>
      <c r="B3841" t="s">
        <v>1151</v>
      </c>
      <c r="C3841">
        <v>2563</v>
      </c>
      <c r="D3841" t="s">
        <v>839</v>
      </c>
      <c r="E3841" t="s">
        <v>1022</v>
      </c>
      <c r="F3841" t="s">
        <v>1045</v>
      </c>
      <c r="G3841" t="s">
        <v>1022</v>
      </c>
    </row>
    <row r="3842" spans="1:7" x14ac:dyDescent="0.35">
      <c r="A3842" t="s">
        <v>32</v>
      </c>
      <c r="B3842" t="s">
        <v>1152</v>
      </c>
      <c r="C3842">
        <v>1353</v>
      </c>
      <c r="D3842" t="s">
        <v>1123</v>
      </c>
      <c r="E3842" t="s">
        <v>140</v>
      </c>
      <c r="F3842" t="s">
        <v>345</v>
      </c>
      <c r="G3842" t="s">
        <v>1022</v>
      </c>
    </row>
    <row r="3843" spans="1:7" x14ac:dyDescent="0.35">
      <c r="A3843" t="s">
        <v>32</v>
      </c>
      <c r="B3843" t="s">
        <v>339</v>
      </c>
      <c r="C3843">
        <v>313</v>
      </c>
      <c r="D3843" t="s">
        <v>500</v>
      </c>
      <c r="E3843" t="s">
        <v>140</v>
      </c>
      <c r="F3843" t="s">
        <v>501</v>
      </c>
      <c r="G3843" t="s">
        <v>140</v>
      </c>
    </row>
    <row r="3845" spans="1:7" x14ac:dyDescent="0.35">
      <c r="A3845" t="s">
        <v>1209</v>
      </c>
    </row>
    <row r="3846" spans="1:7" x14ac:dyDescent="0.35">
      <c r="A3846" t="s">
        <v>2</v>
      </c>
      <c r="B3846" t="s">
        <v>1164</v>
      </c>
      <c r="C3846" t="s">
        <v>3</v>
      </c>
      <c r="D3846" t="s">
        <v>85</v>
      </c>
      <c r="E3846" t="s">
        <v>136</v>
      </c>
      <c r="F3846" t="s">
        <v>86</v>
      </c>
      <c r="G3846" t="s">
        <v>1133</v>
      </c>
    </row>
    <row r="3847" spans="1:7" x14ac:dyDescent="0.35">
      <c r="A3847" t="s">
        <v>8</v>
      </c>
      <c r="B3847" t="s">
        <v>1165</v>
      </c>
      <c r="C3847">
        <v>61</v>
      </c>
      <c r="D3847" t="s">
        <v>1158</v>
      </c>
      <c r="E3847" t="s">
        <v>140</v>
      </c>
      <c r="F3847" t="s">
        <v>592</v>
      </c>
      <c r="G3847" t="s">
        <v>140</v>
      </c>
    </row>
    <row r="3848" spans="1:7" x14ac:dyDescent="0.35">
      <c r="A3848" t="s">
        <v>8</v>
      </c>
      <c r="B3848" t="s">
        <v>1166</v>
      </c>
      <c r="C3848">
        <v>99</v>
      </c>
      <c r="D3848" t="s">
        <v>108</v>
      </c>
      <c r="E3848" t="s">
        <v>140</v>
      </c>
      <c r="F3848" t="s">
        <v>107</v>
      </c>
      <c r="G3848" t="s">
        <v>140</v>
      </c>
    </row>
    <row r="3849" spans="1:7" x14ac:dyDescent="0.35">
      <c r="A3849" t="s">
        <v>9</v>
      </c>
      <c r="B3849" t="s">
        <v>1165</v>
      </c>
      <c r="C3849">
        <v>91</v>
      </c>
      <c r="D3849" t="s">
        <v>1179</v>
      </c>
      <c r="E3849" t="s">
        <v>140</v>
      </c>
      <c r="F3849" t="s">
        <v>1014</v>
      </c>
      <c r="G3849" t="s">
        <v>140</v>
      </c>
    </row>
    <row r="3850" spans="1:7" x14ac:dyDescent="0.35">
      <c r="A3850" t="s">
        <v>9</v>
      </c>
      <c r="B3850" t="s">
        <v>1166</v>
      </c>
      <c r="C3850">
        <v>92</v>
      </c>
      <c r="D3850" t="s">
        <v>1160</v>
      </c>
      <c r="E3850" t="s">
        <v>140</v>
      </c>
      <c r="F3850" t="s">
        <v>1048</v>
      </c>
      <c r="G3850" t="s">
        <v>140</v>
      </c>
    </row>
    <row r="3851" spans="1:7" x14ac:dyDescent="0.35">
      <c r="A3851" t="s">
        <v>10</v>
      </c>
      <c r="B3851" t="s">
        <v>1165</v>
      </c>
      <c r="C3851">
        <v>69</v>
      </c>
      <c r="D3851" t="s">
        <v>1142</v>
      </c>
      <c r="E3851" t="s">
        <v>140</v>
      </c>
      <c r="F3851" t="s">
        <v>1018</v>
      </c>
      <c r="G3851" t="s">
        <v>140</v>
      </c>
    </row>
    <row r="3852" spans="1:7" x14ac:dyDescent="0.35">
      <c r="A3852" t="s">
        <v>10</v>
      </c>
      <c r="B3852" t="s">
        <v>1166</v>
      </c>
      <c r="C3852">
        <v>114</v>
      </c>
      <c r="D3852" t="s">
        <v>1206</v>
      </c>
      <c r="E3852" t="s">
        <v>140</v>
      </c>
      <c r="F3852" t="s">
        <v>1054</v>
      </c>
      <c r="G3852" t="s">
        <v>140</v>
      </c>
    </row>
    <row r="3853" spans="1:7" x14ac:dyDescent="0.35">
      <c r="A3853" t="s">
        <v>11</v>
      </c>
      <c r="B3853" t="s">
        <v>1165</v>
      </c>
      <c r="C3853">
        <v>77</v>
      </c>
      <c r="D3853" t="s">
        <v>1097</v>
      </c>
      <c r="E3853" t="s">
        <v>140</v>
      </c>
      <c r="F3853" t="s">
        <v>1044</v>
      </c>
      <c r="G3853" t="s">
        <v>140</v>
      </c>
    </row>
    <row r="3854" spans="1:7" x14ac:dyDescent="0.35">
      <c r="A3854" t="s">
        <v>11</v>
      </c>
      <c r="B3854" t="s">
        <v>1166</v>
      </c>
      <c r="C3854">
        <v>106</v>
      </c>
      <c r="D3854" t="s">
        <v>1024</v>
      </c>
      <c r="E3854" t="s">
        <v>140</v>
      </c>
      <c r="F3854" t="s">
        <v>977</v>
      </c>
      <c r="G3854" t="s">
        <v>140</v>
      </c>
    </row>
    <row r="3855" spans="1:7" x14ac:dyDescent="0.35">
      <c r="A3855" t="s">
        <v>12</v>
      </c>
      <c r="B3855" t="s">
        <v>1165</v>
      </c>
      <c r="C3855">
        <v>10</v>
      </c>
      <c r="D3855" t="s">
        <v>177</v>
      </c>
      <c r="E3855" t="s">
        <v>140</v>
      </c>
      <c r="F3855" t="s">
        <v>140</v>
      </c>
      <c r="G3855" t="s">
        <v>140</v>
      </c>
    </row>
    <row r="3856" spans="1:7" x14ac:dyDescent="0.35">
      <c r="A3856" t="s">
        <v>12</v>
      </c>
      <c r="B3856" t="s">
        <v>1166</v>
      </c>
      <c r="C3856">
        <v>122</v>
      </c>
      <c r="D3856" t="s">
        <v>990</v>
      </c>
      <c r="E3856" t="s">
        <v>140</v>
      </c>
      <c r="F3856" t="s">
        <v>458</v>
      </c>
      <c r="G3856" t="s">
        <v>140</v>
      </c>
    </row>
    <row r="3857" spans="1:7" x14ac:dyDescent="0.35">
      <c r="A3857" t="s">
        <v>13</v>
      </c>
      <c r="B3857" t="s">
        <v>1165</v>
      </c>
      <c r="C3857">
        <v>5</v>
      </c>
      <c r="D3857" t="s">
        <v>177</v>
      </c>
      <c r="E3857" t="s">
        <v>140</v>
      </c>
      <c r="F3857" t="s">
        <v>140</v>
      </c>
      <c r="G3857" t="s">
        <v>140</v>
      </c>
    </row>
    <row r="3858" spans="1:7" x14ac:dyDescent="0.35">
      <c r="A3858" t="s">
        <v>13</v>
      </c>
      <c r="B3858" t="s">
        <v>1166</v>
      </c>
      <c r="C3858">
        <v>169</v>
      </c>
      <c r="D3858" t="s">
        <v>512</v>
      </c>
      <c r="E3858" t="s">
        <v>140</v>
      </c>
      <c r="F3858" t="s">
        <v>513</v>
      </c>
      <c r="G3858" t="s">
        <v>140</v>
      </c>
    </row>
    <row r="3859" spans="1:7" x14ac:dyDescent="0.35">
      <c r="A3859" t="s">
        <v>14</v>
      </c>
      <c r="B3859" t="s">
        <v>1165</v>
      </c>
      <c r="C3859">
        <v>47</v>
      </c>
      <c r="D3859" t="s">
        <v>596</v>
      </c>
      <c r="E3859" t="s">
        <v>140</v>
      </c>
      <c r="F3859" t="s">
        <v>595</v>
      </c>
      <c r="G3859" t="s">
        <v>140</v>
      </c>
    </row>
    <row r="3860" spans="1:7" x14ac:dyDescent="0.35">
      <c r="A3860" t="s">
        <v>14</v>
      </c>
      <c r="B3860" t="s">
        <v>1166</v>
      </c>
      <c r="C3860">
        <v>107</v>
      </c>
      <c r="D3860" t="s">
        <v>108</v>
      </c>
      <c r="E3860" t="s">
        <v>140</v>
      </c>
      <c r="F3860" t="s">
        <v>107</v>
      </c>
      <c r="G3860" t="s">
        <v>140</v>
      </c>
    </row>
    <row r="3861" spans="1:7" x14ac:dyDescent="0.35">
      <c r="A3861" t="s">
        <v>15</v>
      </c>
      <c r="B3861" t="s">
        <v>1165</v>
      </c>
      <c r="C3861">
        <v>85</v>
      </c>
      <c r="D3861" t="s">
        <v>1202</v>
      </c>
      <c r="E3861" t="s">
        <v>140</v>
      </c>
      <c r="F3861" t="s">
        <v>1066</v>
      </c>
      <c r="G3861" t="s">
        <v>140</v>
      </c>
    </row>
    <row r="3862" spans="1:7" x14ac:dyDescent="0.35">
      <c r="A3862" t="s">
        <v>15</v>
      </c>
      <c r="B3862" t="s">
        <v>1166</v>
      </c>
      <c r="C3862">
        <v>77</v>
      </c>
      <c r="D3862" t="s">
        <v>1143</v>
      </c>
      <c r="E3862" t="s">
        <v>140</v>
      </c>
      <c r="F3862" t="s">
        <v>1070</v>
      </c>
      <c r="G3862" t="s">
        <v>140</v>
      </c>
    </row>
    <row r="3863" spans="1:7" x14ac:dyDescent="0.35">
      <c r="A3863" t="s">
        <v>16</v>
      </c>
      <c r="B3863" t="s">
        <v>1165</v>
      </c>
      <c r="C3863">
        <v>92</v>
      </c>
      <c r="D3863" t="s">
        <v>1142</v>
      </c>
      <c r="E3863" t="s">
        <v>140</v>
      </c>
      <c r="F3863" t="s">
        <v>1018</v>
      </c>
      <c r="G3863" t="s">
        <v>140</v>
      </c>
    </row>
    <row r="3864" spans="1:7" x14ac:dyDescent="0.35">
      <c r="A3864" t="s">
        <v>16</v>
      </c>
      <c r="B3864" t="s">
        <v>1166</v>
      </c>
      <c r="C3864">
        <v>101</v>
      </c>
      <c r="D3864" t="s">
        <v>1119</v>
      </c>
      <c r="E3864" t="s">
        <v>140</v>
      </c>
      <c r="F3864" t="s">
        <v>1046</v>
      </c>
      <c r="G3864" t="s">
        <v>140</v>
      </c>
    </row>
    <row r="3865" spans="1:7" x14ac:dyDescent="0.35">
      <c r="A3865" t="s">
        <v>17</v>
      </c>
      <c r="B3865" t="s">
        <v>1165</v>
      </c>
      <c r="C3865">
        <v>98</v>
      </c>
      <c r="D3865" t="s">
        <v>1210</v>
      </c>
      <c r="E3865" t="s">
        <v>140</v>
      </c>
      <c r="F3865" t="s">
        <v>1009</v>
      </c>
      <c r="G3865" t="s">
        <v>140</v>
      </c>
    </row>
    <row r="3866" spans="1:7" x14ac:dyDescent="0.35">
      <c r="A3866" t="s">
        <v>17</v>
      </c>
      <c r="B3866" t="s">
        <v>1166</v>
      </c>
      <c r="C3866">
        <v>76</v>
      </c>
      <c r="D3866" t="s">
        <v>1116</v>
      </c>
      <c r="E3866" t="s">
        <v>140</v>
      </c>
      <c r="F3866" t="s">
        <v>1047</v>
      </c>
      <c r="G3866" t="s">
        <v>140</v>
      </c>
    </row>
    <row r="3867" spans="1:7" x14ac:dyDescent="0.35">
      <c r="A3867" t="s">
        <v>18</v>
      </c>
      <c r="B3867" t="s">
        <v>1165</v>
      </c>
      <c r="C3867">
        <v>14</v>
      </c>
      <c r="D3867" t="s">
        <v>177</v>
      </c>
      <c r="E3867" t="s">
        <v>140</v>
      </c>
      <c r="F3867" t="s">
        <v>140</v>
      </c>
      <c r="G3867" t="s">
        <v>140</v>
      </c>
    </row>
    <row r="3868" spans="1:7" x14ac:dyDescent="0.35">
      <c r="A3868" t="s">
        <v>18</v>
      </c>
      <c r="B3868" t="s">
        <v>1166</v>
      </c>
      <c r="C3868">
        <v>168</v>
      </c>
      <c r="D3868" t="s">
        <v>344</v>
      </c>
      <c r="E3868" t="s">
        <v>140</v>
      </c>
      <c r="F3868" t="s">
        <v>345</v>
      </c>
      <c r="G3868" t="s">
        <v>140</v>
      </c>
    </row>
    <row r="3869" spans="1:7" x14ac:dyDescent="0.35">
      <c r="A3869" t="s">
        <v>19</v>
      </c>
      <c r="B3869" t="s">
        <v>1165</v>
      </c>
      <c r="C3869">
        <v>62</v>
      </c>
      <c r="D3869" t="s">
        <v>1147</v>
      </c>
      <c r="E3869" t="s">
        <v>140</v>
      </c>
      <c r="F3869" t="s">
        <v>1050</v>
      </c>
      <c r="G3869" t="s">
        <v>140</v>
      </c>
    </row>
    <row r="3870" spans="1:7" x14ac:dyDescent="0.35">
      <c r="A3870" t="s">
        <v>19</v>
      </c>
      <c r="B3870" t="s">
        <v>1166</v>
      </c>
      <c r="C3870">
        <v>133</v>
      </c>
      <c r="D3870" t="s">
        <v>1201</v>
      </c>
      <c r="E3870" t="s">
        <v>140</v>
      </c>
      <c r="F3870" t="s">
        <v>1019</v>
      </c>
      <c r="G3870" t="s">
        <v>140</v>
      </c>
    </row>
    <row r="3871" spans="1:7" x14ac:dyDescent="0.35">
      <c r="A3871" t="s">
        <v>20</v>
      </c>
      <c r="B3871" t="s">
        <v>1165</v>
      </c>
      <c r="C3871">
        <v>102</v>
      </c>
      <c r="D3871" t="s">
        <v>1115</v>
      </c>
      <c r="E3871" t="s">
        <v>140</v>
      </c>
      <c r="F3871" t="s">
        <v>1057</v>
      </c>
      <c r="G3871" t="s">
        <v>140</v>
      </c>
    </row>
    <row r="3872" spans="1:7" x14ac:dyDescent="0.35">
      <c r="A3872" t="s">
        <v>20</v>
      </c>
      <c r="B3872" t="s">
        <v>1166</v>
      </c>
      <c r="C3872">
        <v>71</v>
      </c>
      <c r="D3872" t="s">
        <v>948</v>
      </c>
      <c r="E3872" t="s">
        <v>140</v>
      </c>
      <c r="F3872" t="s">
        <v>949</v>
      </c>
      <c r="G3872" t="s">
        <v>140</v>
      </c>
    </row>
    <row r="3873" spans="1:7" x14ac:dyDescent="0.35">
      <c r="A3873" t="s">
        <v>21</v>
      </c>
      <c r="B3873" t="s">
        <v>1166</v>
      </c>
      <c r="C3873">
        <v>167</v>
      </c>
      <c r="D3873" t="s">
        <v>933</v>
      </c>
      <c r="E3873" t="s">
        <v>140</v>
      </c>
      <c r="F3873" t="s">
        <v>824</v>
      </c>
      <c r="G3873" t="s">
        <v>140</v>
      </c>
    </row>
    <row r="3874" spans="1:7" x14ac:dyDescent="0.35">
      <c r="A3874" t="s">
        <v>22</v>
      </c>
      <c r="B3874" t="s">
        <v>1165</v>
      </c>
      <c r="C3874">
        <v>87</v>
      </c>
      <c r="D3874" t="s">
        <v>1142</v>
      </c>
      <c r="E3874" t="s">
        <v>1013</v>
      </c>
      <c r="F3874" t="s">
        <v>954</v>
      </c>
      <c r="G3874" t="s">
        <v>140</v>
      </c>
    </row>
    <row r="3875" spans="1:7" x14ac:dyDescent="0.35">
      <c r="A3875" t="s">
        <v>22</v>
      </c>
      <c r="B3875" t="s">
        <v>1166</v>
      </c>
      <c r="C3875">
        <v>99</v>
      </c>
      <c r="D3875" t="s">
        <v>1124</v>
      </c>
      <c r="E3875" t="s">
        <v>140</v>
      </c>
      <c r="F3875" t="s">
        <v>1056</v>
      </c>
      <c r="G3875" t="s">
        <v>140</v>
      </c>
    </row>
    <row r="3876" spans="1:7" x14ac:dyDescent="0.35">
      <c r="A3876" t="s">
        <v>23</v>
      </c>
      <c r="B3876" t="s">
        <v>1165</v>
      </c>
      <c r="C3876">
        <v>74</v>
      </c>
      <c r="D3876" t="s">
        <v>906</v>
      </c>
      <c r="E3876" t="s">
        <v>140</v>
      </c>
      <c r="F3876" t="s">
        <v>729</v>
      </c>
      <c r="G3876" t="s">
        <v>140</v>
      </c>
    </row>
    <row r="3877" spans="1:7" x14ac:dyDescent="0.35">
      <c r="A3877" t="s">
        <v>23</v>
      </c>
      <c r="B3877" t="s">
        <v>1166</v>
      </c>
      <c r="C3877">
        <v>90</v>
      </c>
      <c r="D3877" t="s">
        <v>1198</v>
      </c>
      <c r="E3877" t="s">
        <v>140</v>
      </c>
      <c r="F3877" t="s">
        <v>1023</v>
      </c>
      <c r="G3877" t="s">
        <v>140</v>
      </c>
    </row>
    <row r="3878" spans="1:7" x14ac:dyDescent="0.35">
      <c r="A3878" t="s">
        <v>24</v>
      </c>
      <c r="B3878" t="s">
        <v>1165</v>
      </c>
      <c r="C3878">
        <v>74</v>
      </c>
      <c r="D3878" t="s">
        <v>1144</v>
      </c>
      <c r="E3878" t="s">
        <v>140</v>
      </c>
      <c r="F3878" t="s">
        <v>1060</v>
      </c>
      <c r="G3878" t="s">
        <v>140</v>
      </c>
    </row>
    <row r="3879" spans="1:7" x14ac:dyDescent="0.35">
      <c r="A3879" t="s">
        <v>24</v>
      </c>
      <c r="B3879" t="s">
        <v>1166</v>
      </c>
      <c r="C3879">
        <v>99</v>
      </c>
      <c r="D3879" t="s">
        <v>1024</v>
      </c>
      <c r="E3879" t="s">
        <v>140</v>
      </c>
      <c r="F3879" t="s">
        <v>664</v>
      </c>
      <c r="G3879" t="s">
        <v>1011</v>
      </c>
    </row>
    <row r="3880" spans="1:7" x14ac:dyDescent="0.35">
      <c r="A3880" t="s">
        <v>25</v>
      </c>
      <c r="B3880" t="s">
        <v>1165</v>
      </c>
      <c r="C3880">
        <v>82</v>
      </c>
      <c r="D3880" t="s">
        <v>1109</v>
      </c>
      <c r="E3880" t="s">
        <v>140</v>
      </c>
      <c r="F3880" t="s">
        <v>1062</v>
      </c>
      <c r="G3880" t="s">
        <v>140</v>
      </c>
    </row>
    <row r="3881" spans="1:7" x14ac:dyDescent="0.35">
      <c r="A3881" t="s">
        <v>25</v>
      </c>
      <c r="B3881" t="s">
        <v>1166</v>
      </c>
      <c r="C3881">
        <v>99</v>
      </c>
      <c r="D3881" t="s">
        <v>1111</v>
      </c>
      <c r="E3881" t="s">
        <v>140</v>
      </c>
      <c r="F3881" t="s">
        <v>1067</v>
      </c>
      <c r="G3881" t="s">
        <v>140</v>
      </c>
    </row>
    <row r="3882" spans="1:7" x14ac:dyDescent="0.35">
      <c r="A3882" t="s">
        <v>26</v>
      </c>
      <c r="B3882" t="s">
        <v>1165</v>
      </c>
      <c r="C3882">
        <v>91</v>
      </c>
      <c r="D3882" t="s">
        <v>1160</v>
      </c>
      <c r="E3882" t="s">
        <v>140</v>
      </c>
      <c r="F3882" t="s">
        <v>1048</v>
      </c>
      <c r="G3882" t="s">
        <v>140</v>
      </c>
    </row>
    <row r="3883" spans="1:7" x14ac:dyDescent="0.35">
      <c r="A3883" t="s">
        <v>26</v>
      </c>
      <c r="B3883" t="s">
        <v>1166</v>
      </c>
      <c r="C3883">
        <v>91</v>
      </c>
      <c r="D3883" t="s">
        <v>661</v>
      </c>
      <c r="E3883" t="s">
        <v>140</v>
      </c>
      <c r="F3883" t="s">
        <v>1046</v>
      </c>
      <c r="G3883" t="s">
        <v>1050</v>
      </c>
    </row>
    <row r="3884" spans="1:7" x14ac:dyDescent="0.35">
      <c r="A3884" t="s">
        <v>27</v>
      </c>
      <c r="B3884" t="s">
        <v>1165</v>
      </c>
      <c r="C3884">
        <v>99</v>
      </c>
      <c r="D3884" t="s">
        <v>1002</v>
      </c>
      <c r="E3884" t="s">
        <v>140</v>
      </c>
      <c r="F3884" t="s">
        <v>1003</v>
      </c>
      <c r="G3884" t="s">
        <v>140</v>
      </c>
    </row>
    <row r="3885" spans="1:7" x14ac:dyDescent="0.35">
      <c r="A3885" t="s">
        <v>27</v>
      </c>
      <c r="B3885" t="s">
        <v>1166</v>
      </c>
      <c r="C3885">
        <v>96</v>
      </c>
      <c r="D3885" t="s">
        <v>1143</v>
      </c>
      <c r="E3885" t="s">
        <v>140</v>
      </c>
      <c r="F3885" t="s">
        <v>1070</v>
      </c>
      <c r="G3885" t="s">
        <v>140</v>
      </c>
    </row>
    <row r="3886" spans="1:7" x14ac:dyDescent="0.35">
      <c r="A3886" t="s">
        <v>28</v>
      </c>
      <c r="B3886" t="s">
        <v>1165</v>
      </c>
      <c r="C3886">
        <v>73</v>
      </c>
      <c r="D3886" t="s">
        <v>997</v>
      </c>
      <c r="E3886" t="s">
        <v>140</v>
      </c>
      <c r="F3886" t="s">
        <v>996</v>
      </c>
      <c r="G3886" t="s">
        <v>140</v>
      </c>
    </row>
    <row r="3887" spans="1:7" x14ac:dyDescent="0.35">
      <c r="A3887" t="s">
        <v>28</v>
      </c>
      <c r="B3887" t="s">
        <v>1166</v>
      </c>
      <c r="C3887">
        <v>100</v>
      </c>
      <c r="D3887" t="s">
        <v>987</v>
      </c>
      <c r="E3887" t="s">
        <v>140</v>
      </c>
      <c r="F3887" t="s">
        <v>1056</v>
      </c>
      <c r="G3887" t="s">
        <v>1009</v>
      </c>
    </row>
    <row r="3888" spans="1:7" x14ac:dyDescent="0.35">
      <c r="A3888" t="s">
        <v>29</v>
      </c>
      <c r="B3888" t="s">
        <v>1165</v>
      </c>
      <c r="C3888">
        <v>91</v>
      </c>
      <c r="D3888" t="s">
        <v>1202</v>
      </c>
      <c r="E3888" t="s">
        <v>140</v>
      </c>
      <c r="F3888" t="s">
        <v>1066</v>
      </c>
      <c r="G3888" t="s">
        <v>140</v>
      </c>
    </row>
    <row r="3889" spans="1:7" x14ac:dyDescent="0.35">
      <c r="A3889" t="s">
        <v>29</v>
      </c>
      <c r="B3889" t="s">
        <v>1166</v>
      </c>
      <c r="C3889">
        <v>101</v>
      </c>
      <c r="D3889" t="s">
        <v>88</v>
      </c>
      <c r="E3889" t="s">
        <v>140</v>
      </c>
      <c r="F3889" t="s">
        <v>87</v>
      </c>
      <c r="G3889" t="s">
        <v>140</v>
      </c>
    </row>
    <row r="3890" spans="1:7" x14ac:dyDescent="0.35">
      <c r="A3890" t="s">
        <v>30</v>
      </c>
      <c r="B3890" t="s">
        <v>1165</v>
      </c>
      <c r="C3890">
        <v>87</v>
      </c>
      <c r="D3890" t="s">
        <v>1122</v>
      </c>
      <c r="E3890" t="s">
        <v>949</v>
      </c>
      <c r="F3890" t="s">
        <v>1067</v>
      </c>
      <c r="G3890" t="s">
        <v>140</v>
      </c>
    </row>
    <row r="3891" spans="1:7" x14ac:dyDescent="0.35">
      <c r="A3891" t="s">
        <v>30</v>
      </c>
      <c r="B3891" t="s">
        <v>1166</v>
      </c>
      <c r="C3891">
        <v>102</v>
      </c>
      <c r="D3891" t="s">
        <v>96</v>
      </c>
      <c r="E3891" t="s">
        <v>1019</v>
      </c>
      <c r="F3891" t="s">
        <v>985</v>
      </c>
      <c r="G3891" t="s">
        <v>140</v>
      </c>
    </row>
    <row r="3892" spans="1:7" x14ac:dyDescent="0.35">
      <c r="A3892" t="s">
        <v>31</v>
      </c>
      <c r="B3892" t="s">
        <v>1165</v>
      </c>
      <c r="C3892">
        <v>120</v>
      </c>
      <c r="D3892" t="s">
        <v>1114</v>
      </c>
      <c r="E3892" t="s">
        <v>140</v>
      </c>
      <c r="F3892" t="s">
        <v>1059</v>
      </c>
      <c r="G3892" t="s">
        <v>1012</v>
      </c>
    </row>
    <row r="3893" spans="1:7" x14ac:dyDescent="0.35">
      <c r="A3893" t="s">
        <v>31</v>
      </c>
      <c r="B3893" t="s">
        <v>1166</v>
      </c>
      <c r="C3893">
        <v>59</v>
      </c>
      <c r="D3893" t="s">
        <v>1112</v>
      </c>
      <c r="E3893" t="s">
        <v>140</v>
      </c>
      <c r="F3893" t="s">
        <v>903</v>
      </c>
      <c r="G3893" t="s">
        <v>1098</v>
      </c>
    </row>
    <row r="3894" spans="1:7" x14ac:dyDescent="0.35">
      <c r="A3894" t="s">
        <v>32</v>
      </c>
      <c r="B3894" t="s">
        <v>1165</v>
      </c>
      <c r="C3894">
        <v>1691</v>
      </c>
      <c r="D3894" t="s">
        <v>1113</v>
      </c>
      <c r="E3894" t="s">
        <v>1022</v>
      </c>
      <c r="F3894" t="s">
        <v>515</v>
      </c>
      <c r="G3894" t="s">
        <v>140</v>
      </c>
    </row>
    <row r="3895" spans="1:7" x14ac:dyDescent="0.35">
      <c r="A3895" t="s">
        <v>32</v>
      </c>
      <c r="B3895" t="s">
        <v>1166</v>
      </c>
      <c r="C3895">
        <v>2538</v>
      </c>
      <c r="D3895" t="s">
        <v>1024</v>
      </c>
      <c r="E3895" t="s">
        <v>140</v>
      </c>
      <c r="F3895" t="s">
        <v>1067</v>
      </c>
      <c r="G3895" t="s">
        <v>1008</v>
      </c>
    </row>
    <row r="3897" spans="1:7" x14ac:dyDescent="0.35">
      <c r="A3897" t="s">
        <v>1211</v>
      </c>
    </row>
    <row r="3898" spans="1:7" x14ac:dyDescent="0.35">
      <c r="A3898" t="s">
        <v>2</v>
      </c>
      <c r="B3898" t="s">
        <v>1170</v>
      </c>
      <c r="C3898" t="s">
        <v>3</v>
      </c>
      <c r="D3898" t="s">
        <v>85</v>
      </c>
      <c r="E3898" t="s">
        <v>136</v>
      </c>
      <c r="F3898" t="s">
        <v>86</v>
      </c>
      <c r="G3898" t="s">
        <v>1133</v>
      </c>
    </row>
    <row r="3899" spans="1:7" x14ac:dyDescent="0.35">
      <c r="A3899" t="s">
        <v>8</v>
      </c>
      <c r="B3899" t="s">
        <v>1171</v>
      </c>
      <c r="C3899">
        <v>160</v>
      </c>
      <c r="D3899" t="s">
        <v>404</v>
      </c>
      <c r="E3899" t="s">
        <v>140</v>
      </c>
      <c r="F3899" t="s">
        <v>405</v>
      </c>
      <c r="G3899" t="s">
        <v>140</v>
      </c>
    </row>
    <row r="3900" spans="1:7" x14ac:dyDescent="0.35">
      <c r="A3900" t="s">
        <v>9</v>
      </c>
      <c r="B3900" t="s">
        <v>1171</v>
      </c>
      <c r="C3900">
        <v>183</v>
      </c>
      <c r="D3900" t="s">
        <v>948</v>
      </c>
      <c r="E3900" t="s">
        <v>140</v>
      </c>
      <c r="F3900" t="s">
        <v>949</v>
      </c>
      <c r="G3900" t="s">
        <v>140</v>
      </c>
    </row>
    <row r="3901" spans="1:7" x14ac:dyDescent="0.35">
      <c r="A3901" t="s">
        <v>10</v>
      </c>
      <c r="B3901" t="s">
        <v>1171</v>
      </c>
      <c r="C3901">
        <v>183</v>
      </c>
      <c r="D3901" t="s">
        <v>1147</v>
      </c>
      <c r="E3901" t="s">
        <v>140</v>
      </c>
      <c r="F3901" t="s">
        <v>1050</v>
      </c>
      <c r="G3901" t="s">
        <v>140</v>
      </c>
    </row>
    <row r="3902" spans="1:7" x14ac:dyDescent="0.35">
      <c r="A3902" t="s">
        <v>11</v>
      </c>
      <c r="B3902" t="s">
        <v>1171</v>
      </c>
      <c r="C3902">
        <v>183</v>
      </c>
      <c r="D3902" t="s">
        <v>1111</v>
      </c>
      <c r="E3902" t="s">
        <v>140</v>
      </c>
      <c r="F3902" t="s">
        <v>1067</v>
      </c>
      <c r="G3902" t="s">
        <v>140</v>
      </c>
    </row>
    <row r="3903" spans="1:7" x14ac:dyDescent="0.35">
      <c r="A3903" t="s">
        <v>12</v>
      </c>
      <c r="B3903" t="s">
        <v>1171</v>
      </c>
      <c r="C3903">
        <v>11</v>
      </c>
      <c r="D3903" t="s">
        <v>177</v>
      </c>
      <c r="E3903" t="s">
        <v>140</v>
      </c>
      <c r="F3903" t="s">
        <v>140</v>
      </c>
      <c r="G3903" t="s">
        <v>140</v>
      </c>
    </row>
    <row r="3904" spans="1:7" x14ac:dyDescent="0.35">
      <c r="A3904" t="s">
        <v>12</v>
      </c>
      <c r="B3904" t="s">
        <v>1172</v>
      </c>
      <c r="C3904">
        <v>121</v>
      </c>
      <c r="D3904" t="s">
        <v>839</v>
      </c>
      <c r="E3904" t="s">
        <v>140</v>
      </c>
      <c r="F3904" t="s">
        <v>838</v>
      </c>
      <c r="G3904" t="s">
        <v>140</v>
      </c>
    </row>
    <row r="3905" spans="1:7" x14ac:dyDescent="0.35">
      <c r="A3905" t="s">
        <v>13</v>
      </c>
      <c r="B3905" t="s">
        <v>1171</v>
      </c>
      <c r="C3905">
        <v>5</v>
      </c>
      <c r="D3905" t="s">
        <v>177</v>
      </c>
      <c r="E3905" t="s">
        <v>140</v>
      </c>
      <c r="F3905" t="s">
        <v>140</v>
      </c>
      <c r="G3905" t="s">
        <v>140</v>
      </c>
    </row>
    <row r="3906" spans="1:7" x14ac:dyDescent="0.35">
      <c r="A3906" t="s">
        <v>13</v>
      </c>
      <c r="B3906" t="s">
        <v>1172</v>
      </c>
      <c r="C3906">
        <v>169</v>
      </c>
      <c r="D3906" t="s">
        <v>512</v>
      </c>
      <c r="E3906" t="s">
        <v>140</v>
      </c>
      <c r="F3906" t="s">
        <v>513</v>
      </c>
      <c r="G3906" t="s">
        <v>140</v>
      </c>
    </row>
    <row r="3907" spans="1:7" x14ac:dyDescent="0.35">
      <c r="A3907" t="s">
        <v>14</v>
      </c>
      <c r="B3907" t="s">
        <v>1171</v>
      </c>
      <c r="C3907">
        <v>90</v>
      </c>
      <c r="D3907" t="s">
        <v>933</v>
      </c>
      <c r="E3907" t="s">
        <v>140</v>
      </c>
      <c r="F3907" t="s">
        <v>824</v>
      </c>
      <c r="G3907" t="s">
        <v>140</v>
      </c>
    </row>
    <row r="3908" spans="1:7" x14ac:dyDescent="0.35">
      <c r="A3908" t="s">
        <v>14</v>
      </c>
      <c r="B3908" t="s">
        <v>1172</v>
      </c>
      <c r="C3908">
        <v>64</v>
      </c>
      <c r="D3908" t="s">
        <v>740</v>
      </c>
      <c r="E3908" t="s">
        <v>140</v>
      </c>
      <c r="F3908" t="s">
        <v>741</v>
      </c>
      <c r="G3908" t="s">
        <v>140</v>
      </c>
    </row>
    <row r="3909" spans="1:7" x14ac:dyDescent="0.35">
      <c r="A3909" t="s">
        <v>15</v>
      </c>
      <c r="B3909" t="s">
        <v>1171</v>
      </c>
      <c r="C3909">
        <v>162</v>
      </c>
      <c r="D3909" t="s">
        <v>1142</v>
      </c>
      <c r="E3909" t="s">
        <v>140</v>
      </c>
      <c r="F3909" t="s">
        <v>1018</v>
      </c>
      <c r="G3909" t="s">
        <v>140</v>
      </c>
    </row>
    <row r="3910" spans="1:7" x14ac:dyDescent="0.35">
      <c r="A3910" t="s">
        <v>16</v>
      </c>
      <c r="B3910" t="s">
        <v>1171</v>
      </c>
      <c r="C3910">
        <v>193</v>
      </c>
      <c r="D3910" t="s">
        <v>1160</v>
      </c>
      <c r="E3910" t="s">
        <v>140</v>
      </c>
      <c r="F3910" t="s">
        <v>1048</v>
      </c>
      <c r="G3910" t="s">
        <v>140</v>
      </c>
    </row>
    <row r="3911" spans="1:7" x14ac:dyDescent="0.35">
      <c r="A3911" t="s">
        <v>17</v>
      </c>
      <c r="B3911" t="s">
        <v>1171</v>
      </c>
      <c r="C3911">
        <v>174</v>
      </c>
      <c r="D3911" t="s">
        <v>1168</v>
      </c>
      <c r="E3911" t="s">
        <v>140</v>
      </c>
      <c r="F3911" t="s">
        <v>940</v>
      </c>
      <c r="G3911" t="s">
        <v>140</v>
      </c>
    </row>
    <row r="3912" spans="1:7" x14ac:dyDescent="0.35">
      <c r="A3912" t="s">
        <v>18</v>
      </c>
      <c r="B3912" t="s">
        <v>1171</v>
      </c>
      <c r="C3912">
        <v>21</v>
      </c>
      <c r="D3912" t="s">
        <v>177</v>
      </c>
      <c r="E3912" t="s">
        <v>140</v>
      </c>
      <c r="F3912" t="s">
        <v>140</v>
      </c>
      <c r="G3912" t="s">
        <v>140</v>
      </c>
    </row>
    <row r="3913" spans="1:7" x14ac:dyDescent="0.35">
      <c r="A3913" t="s">
        <v>18</v>
      </c>
      <c r="B3913" t="s">
        <v>1172</v>
      </c>
      <c r="C3913">
        <v>161</v>
      </c>
      <c r="D3913" t="s">
        <v>1115</v>
      </c>
      <c r="E3913" t="s">
        <v>140</v>
      </c>
      <c r="F3913" t="s">
        <v>1057</v>
      </c>
      <c r="G3913" t="s">
        <v>140</v>
      </c>
    </row>
    <row r="3914" spans="1:7" x14ac:dyDescent="0.35">
      <c r="A3914" t="s">
        <v>19</v>
      </c>
      <c r="B3914" t="s">
        <v>1171</v>
      </c>
      <c r="C3914">
        <v>160</v>
      </c>
      <c r="D3914" t="s">
        <v>1180</v>
      </c>
      <c r="E3914" t="s">
        <v>140</v>
      </c>
      <c r="F3914" t="s">
        <v>1063</v>
      </c>
      <c r="G3914" t="s">
        <v>140</v>
      </c>
    </row>
    <row r="3915" spans="1:7" x14ac:dyDescent="0.35">
      <c r="A3915" t="s">
        <v>19</v>
      </c>
      <c r="B3915" t="s">
        <v>1172</v>
      </c>
      <c r="C3915">
        <v>35</v>
      </c>
      <c r="D3915" t="s">
        <v>870</v>
      </c>
      <c r="E3915" t="s">
        <v>140</v>
      </c>
      <c r="F3915" t="s">
        <v>869</v>
      </c>
      <c r="G3915" t="s">
        <v>140</v>
      </c>
    </row>
    <row r="3916" spans="1:7" x14ac:dyDescent="0.35">
      <c r="A3916" t="s">
        <v>20</v>
      </c>
      <c r="B3916" t="s">
        <v>1171</v>
      </c>
      <c r="C3916">
        <v>173</v>
      </c>
      <c r="D3916" t="s">
        <v>918</v>
      </c>
      <c r="E3916" t="s">
        <v>140</v>
      </c>
      <c r="F3916" t="s">
        <v>919</v>
      </c>
      <c r="G3916" t="s">
        <v>140</v>
      </c>
    </row>
    <row r="3917" spans="1:7" x14ac:dyDescent="0.35">
      <c r="A3917" t="s">
        <v>21</v>
      </c>
      <c r="B3917" t="s">
        <v>1171</v>
      </c>
      <c r="C3917">
        <v>167</v>
      </c>
      <c r="D3917" t="s">
        <v>933</v>
      </c>
      <c r="E3917" t="s">
        <v>140</v>
      </c>
      <c r="F3917" t="s">
        <v>824</v>
      </c>
      <c r="G3917" t="s">
        <v>140</v>
      </c>
    </row>
    <row r="3918" spans="1:7" x14ac:dyDescent="0.35">
      <c r="A3918" t="s">
        <v>22</v>
      </c>
      <c r="B3918" t="s">
        <v>1171</v>
      </c>
      <c r="C3918">
        <v>186</v>
      </c>
      <c r="D3918" t="s">
        <v>661</v>
      </c>
      <c r="E3918" t="s">
        <v>1008</v>
      </c>
      <c r="F3918" t="s">
        <v>1064</v>
      </c>
      <c r="G3918" t="s">
        <v>140</v>
      </c>
    </row>
    <row r="3919" spans="1:7" x14ac:dyDescent="0.35">
      <c r="A3919" t="s">
        <v>23</v>
      </c>
      <c r="B3919" t="s">
        <v>1171</v>
      </c>
      <c r="C3919">
        <v>22</v>
      </c>
      <c r="D3919" t="s">
        <v>1024</v>
      </c>
      <c r="E3919" t="s">
        <v>140</v>
      </c>
      <c r="F3919" t="s">
        <v>977</v>
      </c>
      <c r="G3919" t="s">
        <v>140</v>
      </c>
    </row>
    <row r="3920" spans="1:7" x14ac:dyDescent="0.35">
      <c r="A3920" t="s">
        <v>23</v>
      </c>
      <c r="B3920" t="s">
        <v>1172</v>
      </c>
      <c r="C3920">
        <v>142</v>
      </c>
      <c r="D3920" t="s">
        <v>858</v>
      </c>
      <c r="E3920" t="s">
        <v>140</v>
      </c>
      <c r="F3920" t="s">
        <v>527</v>
      </c>
      <c r="G3920" t="s">
        <v>140</v>
      </c>
    </row>
    <row r="3921" spans="1:7" x14ac:dyDescent="0.35">
      <c r="A3921" t="s">
        <v>24</v>
      </c>
      <c r="B3921" t="s">
        <v>1171</v>
      </c>
      <c r="C3921">
        <v>173</v>
      </c>
      <c r="D3921" t="s">
        <v>904</v>
      </c>
      <c r="E3921" t="s">
        <v>140</v>
      </c>
      <c r="F3921" t="s">
        <v>996</v>
      </c>
      <c r="G3921" t="s">
        <v>1063</v>
      </c>
    </row>
    <row r="3922" spans="1:7" x14ac:dyDescent="0.35">
      <c r="A3922" t="s">
        <v>25</v>
      </c>
      <c r="B3922" t="s">
        <v>1171</v>
      </c>
      <c r="C3922">
        <v>181</v>
      </c>
      <c r="D3922" t="s">
        <v>1115</v>
      </c>
      <c r="E3922" t="s">
        <v>140</v>
      </c>
      <c r="F3922" t="s">
        <v>1057</v>
      </c>
      <c r="G3922" t="s">
        <v>140</v>
      </c>
    </row>
    <row r="3923" spans="1:7" x14ac:dyDescent="0.35">
      <c r="A3923" t="s">
        <v>26</v>
      </c>
      <c r="B3923" t="s">
        <v>1171</v>
      </c>
      <c r="C3923">
        <v>182</v>
      </c>
      <c r="D3923" t="s">
        <v>1146</v>
      </c>
      <c r="E3923" t="s">
        <v>140</v>
      </c>
      <c r="F3923" t="s">
        <v>954</v>
      </c>
      <c r="G3923" t="s">
        <v>775</v>
      </c>
    </row>
    <row r="3924" spans="1:7" x14ac:dyDescent="0.35">
      <c r="A3924" t="s">
        <v>27</v>
      </c>
      <c r="B3924" t="s">
        <v>1171</v>
      </c>
      <c r="C3924">
        <v>195</v>
      </c>
      <c r="D3924" t="s">
        <v>1123</v>
      </c>
      <c r="E3924" t="s">
        <v>140</v>
      </c>
      <c r="F3924" t="s">
        <v>1045</v>
      </c>
      <c r="G3924" t="s">
        <v>140</v>
      </c>
    </row>
    <row r="3925" spans="1:7" x14ac:dyDescent="0.35">
      <c r="A3925" t="s">
        <v>28</v>
      </c>
      <c r="B3925" t="s">
        <v>1171</v>
      </c>
      <c r="C3925">
        <v>173</v>
      </c>
      <c r="D3925" t="s">
        <v>1123</v>
      </c>
      <c r="E3925" t="s">
        <v>140</v>
      </c>
      <c r="F3925" t="s">
        <v>903</v>
      </c>
      <c r="G3925" t="s">
        <v>1010</v>
      </c>
    </row>
    <row r="3926" spans="1:7" x14ac:dyDescent="0.35">
      <c r="A3926" t="s">
        <v>29</v>
      </c>
      <c r="B3926" t="s">
        <v>1171</v>
      </c>
      <c r="C3926">
        <v>192</v>
      </c>
      <c r="D3926" t="s">
        <v>990</v>
      </c>
      <c r="E3926" t="s">
        <v>140</v>
      </c>
      <c r="F3926" t="s">
        <v>458</v>
      </c>
      <c r="G3926" t="s">
        <v>140</v>
      </c>
    </row>
    <row r="3927" spans="1:7" x14ac:dyDescent="0.35">
      <c r="A3927" t="s">
        <v>30</v>
      </c>
      <c r="B3927" t="s">
        <v>1171</v>
      </c>
      <c r="C3927">
        <v>189</v>
      </c>
      <c r="D3927" t="s">
        <v>316</v>
      </c>
      <c r="E3927" t="s">
        <v>1017</v>
      </c>
      <c r="F3927" t="s">
        <v>1049</v>
      </c>
      <c r="G3927" t="s">
        <v>140</v>
      </c>
    </row>
    <row r="3928" spans="1:7" x14ac:dyDescent="0.35">
      <c r="A3928" t="s">
        <v>31</v>
      </c>
      <c r="B3928" t="s">
        <v>1171</v>
      </c>
      <c r="C3928">
        <v>109</v>
      </c>
      <c r="D3928" t="s">
        <v>982</v>
      </c>
      <c r="E3928" t="s">
        <v>140</v>
      </c>
      <c r="F3928" t="s">
        <v>769</v>
      </c>
      <c r="G3928" t="s">
        <v>1019</v>
      </c>
    </row>
    <row r="3929" spans="1:7" x14ac:dyDescent="0.35">
      <c r="A3929" t="s">
        <v>31</v>
      </c>
      <c r="B3929" t="s">
        <v>1172</v>
      </c>
      <c r="C3929">
        <v>70</v>
      </c>
      <c r="D3929" t="s">
        <v>1123</v>
      </c>
      <c r="E3929" t="s">
        <v>140</v>
      </c>
      <c r="F3929" t="s">
        <v>971</v>
      </c>
      <c r="G3929" t="s">
        <v>1055</v>
      </c>
    </row>
    <row r="3930" spans="1:7" x14ac:dyDescent="0.35">
      <c r="A3930" t="s">
        <v>32</v>
      </c>
      <c r="B3930" t="s">
        <v>1171</v>
      </c>
      <c r="C3930">
        <v>3467</v>
      </c>
      <c r="D3930" t="s">
        <v>1025</v>
      </c>
      <c r="E3930" t="s">
        <v>1022</v>
      </c>
      <c r="F3930" t="s">
        <v>1062</v>
      </c>
      <c r="G3930" t="s">
        <v>1022</v>
      </c>
    </row>
    <row r="3931" spans="1:7" x14ac:dyDescent="0.35">
      <c r="A3931" t="s">
        <v>32</v>
      </c>
      <c r="B3931" t="s">
        <v>1172</v>
      </c>
      <c r="C3931">
        <v>762</v>
      </c>
      <c r="D3931" t="s">
        <v>98</v>
      </c>
      <c r="E3931" t="s">
        <v>140</v>
      </c>
      <c r="F3931" t="s">
        <v>97</v>
      </c>
      <c r="G3931" t="s">
        <v>140</v>
      </c>
    </row>
    <row r="3933" spans="1:7" x14ac:dyDescent="0.35">
      <c r="A3933" t="s">
        <v>1212</v>
      </c>
    </row>
    <row r="3934" spans="1:7" x14ac:dyDescent="0.35">
      <c r="A3934" t="s">
        <v>2</v>
      </c>
      <c r="B3934" t="s">
        <v>3</v>
      </c>
      <c r="C3934" t="s">
        <v>85</v>
      </c>
      <c r="D3934" t="s">
        <v>86</v>
      </c>
      <c r="E3934" t="s">
        <v>136</v>
      </c>
      <c r="F3934" t="s">
        <v>1133</v>
      </c>
    </row>
    <row r="3935" spans="1:7" x14ac:dyDescent="0.35">
      <c r="A3935" t="s">
        <v>8</v>
      </c>
      <c r="B3935">
        <v>120</v>
      </c>
      <c r="C3935" t="s">
        <v>1054</v>
      </c>
      <c r="D3935" t="s">
        <v>1206</v>
      </c>
      <c r="E3935" t="s">
        <v>140</v>
      </c>
      <c r="F3935" t="s">
        <v>140</v>
      </c>
    </row>
    <row r="3936" spans="1:7" x14ac:dyDescent="0.35">
      <c r="A3936" t="s">
        <v>9</v>
      </c>
      <c r="B3936">
        <v>134</v>
      </c>
      <c r="C3936" t="s">
        <v>1046</v>
      </c>
      <c r="D3936" t="s">
        <v>1119</v>
      </c>
      <c r="E3936" t="s">
        <v>140</v>
      </c>
      <c r="F3936" t="s">
        <v>140</v>
      </c>
    </row>
    <row r="3937" spans="1:6" x14ac:dyDescent="0.35">
      <c r="A3937" t="s">
        <v>10</v>
      </c>
      <c r="B3937">
        <v>107</v>
      </c>
      <c r="C3937" t="s">
        <v>1013</v>
      </c>
      <c r="D3937" t="s">
        <v>1145</v>
      </c>
      <c r="E3937" t="s">
        <v>140</v>
      </c>
      <c r="F3937" t="s">
        <v>140</v>
      </c>
    </row>
    <row r="3938" spans="1:6" x14ac:dyDescent="0.35">
      <c r="A3938" t="s">
        <v>11</v>
      </c>
      <c r="B3938">
        <v>128</v>
      </c>
      <c r="C3938" t="s">
        <v>775</v>
      </c>
      <c r="D3938" t="s">
        <v>774</v>
      </c>
      <c r="E3938" t="s">
        <v>140</v>
      </c>
      <c r="F3938" t="s">
        <v>140</v>
      </c>
    </row>
    <row r="3939" spans="1:6" x14ac:dyDescent="0.35">
      <c r="A3939" t="s">
        <v>12</v>
      </c>
      <c r="B3939">
        <v>121</v>
      </c>
      <c r="C3939" t="s">
        <v>1066</v>
      </c>
      <c r="D3939" t="s">
        <v>1202</v>
      </c>
      <c r="E3939" t="s">
        <v>140</v>
      </c>
      <c r="F3939" t="s">
        <v>140</v>
      </c>
    </row>
    <row r="3940" spans="1:6" x14ac:dyDescent="0.35">
      <c r="A3940" t="s">
        <v>13</v>
      </c>
      <c r="B3940">
        <v>64</v>
      </c>
      <c r="C3940" t="s">
        <v>1070</v>
      </c>
      <c r="D3940" t="s">
        <v>1143</v>
      </c>
      <c r="E3940" t="s">
        <v>140</v>
      </c>
      <c r="F3940" t="s">
        <v>140</v>
      </c>
    </row>
    <row r="3941" spans="1:6" x14ac:dyDescent="0.35">
      <c r="A3941" t="s">
        <v>14</v>
      </c>
      <c r="B3941">
        <v>120</v>
      </c>
      <c r="C3941" t="s">
        <v>869</v>
      </c>
      <c r="D3941" t="s">
        <v>870</v>
      </c>
      <c r="E3941" t="s">
        <v>140</v>
      </c>
      <c r="F3941" t="s">
        <v>140</v>
      </c>
    </row>
    <row r="3942" spans="1:6" x14ac:dyDescent="0.35">
      <c r="A3942" t="s">
        <v>15</v>
      </c>
      <c r="B3942">
        <v>114</v>
      </c>
      <c r="C3942" t="s">
        <v>1058</v>
      </c>
      <c r="D3942" t="s">
        <v>1186</v>
      </c>
      <c r="E3942" t="s">
        <v>140</v>
      </c>
      <c r="F3942" t="s">
        <v>140</v>
      </c>
    </row>
    <row r="3943" spans="1:6" x14ac:dyDescent="0.35">
      <c r="A3943" t="s">
        <v>16</v>
      </c>
      <c r="B3943">
        <v>178</v>
      </c>
      <c r="C3943" t="s">
        <v>1050</v>
      </c>
      <c r="D3943" t="s">
        <v>1147</v>
      </c>
      <c r="E3943" t="s">
        <v>140</v>
      </c>
      <c r="F3943" t="s">
        <v>140</v>
      </c>
    </row>
    <row r="3944" spans="1:6" x14ac:dyDescent="0.35">
      <c r="A3944" t="s">
        <v>17</v>
      </c>
      <c r="B3944">
        <v>110</v>
      </c>
      <c r="C3944" t="s">
        <v>1011</v>
      </c>
      <c r="D3944" t="s">
        <v>1196</v>
      </c>
      <c r="E3944" t="s">
        <v>140</v>
      </c>
      <c r="F3944" t="s">
        <v>140</v>
      </c>
    </row>
    <row r="3945" spans="1:6" x14ac:dyDescent="0.35">
      <c r="A3945" t="s">
        <v>18</v>
      </c>
      <c r="B3945">
        <v>105</v>
      </c>
      <c r="C3945" t="s">
        <v>1058</v>
      </c>
      <c r="D3945" t="s">
        <v>1186</v>
      </c>
      <c r="E3945" t="s">
        <v>140</v>
      </c>
      <c r="F3945" t="s">
        <v>140</v>
      </c>
    </row>
    <row r="3946" spans="1:6" x14ac:dyDescent="0.35">
      <c r="A3946" t="s">
        <v>19</v>
      </c>
      <c r="B3946">
        <v>84</v>
      </c>
      <c r="C3946" t="s">
        <v>1098</v>
      </c>
      <c r="D3946" t="s">
        <v>1204</v>
      </c>
      <c r="E3946" t="s">
        <v>140</v>
      </c>
      <c r="F3946" t="s">
        <v>140</v>
      </c>
    </row>
    <row r="3947" spans="1:6" x14ac:dyDescent="0.35">
      <c r="A3947" t="s">
        <v>20</v>
      </c>
      <c r="B3947">
        <v>102</v>
      </c>
      <c r="C3947" t="s">
        <v>515</v>
      </c>
      <c r="D3947" t="s">
        <v>514</v>
      </c>
      <c r="E3947" t="s">
        <v>140</v>
      </c>
      <c r="F3947" t="s">
        <v>140</v>
      </c>
    </row>
    <row r="3948" spans="1:6" x14ac:dyDescent="0.35">
      <c r="A3948" t="s">
        <v>21</v>
      </c>
      <c r="B3948">
        <v>72</v>
      </c>
      <c r="C3948" t="s">
        <v>1017</v>
      </c>
      <c r="D3948" t="s">
        <v>1208</v>
      </c>
      <c r="E3948" t="s">
        <v>140</v>
      </c>
      <c r="F3948" t="s">
        <v>140</v>
      </c>
    </row>
    <row r="3949" spans="1:6" x14ac:dyDescent="0.35">
      <c r="A3949" t="s">
        <v>22</v>
      </c>
      <c r="B3949">
        <v>93</v>
      </c>
      <c r="C3949" t="s">
        <v>903</v>
      </c>
      <c r="D3949" t="s">
        <v>904</v>
      </c>
      <c r="E3949" t="s">
        <v>140</v>
      </c>
      <c r="F3949" t="s">
        <v>140</v>
      </c>
    </row>
    <row r="3950" spans="1:6" x14ac:dyDescent="0.35">
      <c r="A3950" t="s">
        <v>23</v>
      </c>
      <c r="B3950">
        <v>53</v>
      </c>
      <c r="C3950" t="s">
        <v>87</v>
      </c>
      <c r="D3950" t="s">
        <v>88</v>
      </c>
      <c r="E3950" t="s">
        <v>140</v>
      </c>
      <c r="F3950" t="s">
        <v>140</v>
      </c>
    </row>
    <row r="3951" spans="1:6" x14ac:dyDescent="0.35">
      <c r="A3951" t="s">
        <v>24</v>
      </c>
      <c r="B3951">
        <v>145</v>
      </c>
      <c r="C3951" t="s">
        <v>1013</v>
      </c>
      <c r="D3951" t="s">
        <v>1148</v>
      </c>
      <c r="E3951" t="s">
        <v>1012</v>
      </c>
      <c r="F3951" t="s">
        <v>140</v>
      </c>
    </row>
    <row r="3952" spans="1:6" x14ac:dyDescent="0.35">
      <c r="A3952" t="s">
        <v>25</v>
      </c>
      <c r="B3952">
        <v>136</v>
      </c>
      <c r="C3952" t="s">
        <v>1058</v>
      </c>
      <c r="D3952" t="s">
        <v>955</v>
      </c>
      <c r="E3952" t="s">
        <v>1014</v>
      </c>
      <c r="F3952" t="s">
        <v>140</v>
      </c>
    </row>
    <row r="3953" spans="1:7" x14ac:dyDescent="0.35">
      <c r="A3953" t="s">
        <v>26</v>
      </c>
      <c r="B3953">
        <v>138</v>
      </c>
      <c r="C3953" t="s">
        <v>1007</v>
      </c>
      <c r="D3953" t="s">
        <v>1006</v>
      </c>
      <c r="E3953" t="s">
        <v>140</v>
      </c>
      <c r="F3953" t="s">
        <v>140</v>
      </c>
    </row>
    <row r="3954" spans="1:7" x14ac:dyDescent="0.35">
      <c r="A3954" t="s">
        <v>27</v>
      </c>
      <c r="B3954">
        <v>180</v>
      </c>
      <c r="C3954" t="s">
        <v>1019</v>
      </c>
      <c r="D3954" t="s">
        <v>1204</v>
      </c>
      <c r="E3954" t="s">
        <v>140</v>
      </c>
      <c r="F3954" t="s">
        <v>1009</v>
      </c>
    </row>
    <row r="3955" spans="1:7" x14ac:dyDescent="0.35">
      <c r="A3955" t="s">
        <v>28</v>
      </c>
      <c r="B3955">
        <v>110</v>
      </c>
      <c r="C3955" t="s">
        <v>1073</v>
      </c>
      <c r="D3955" t="s">
        <v>1213</v>
      </c>
      <c r="E3955" t="s">
        <v>140</v>
      </c>
      <c r="F3955" t="s">
        <v>140</v>
      </c>
    </row>
    <row r="3956" spans="1:7" x14ac:dyDescent="0.35">
      <c r="A3956" t="s">
        <v>29</v>
      </c>
      <c r="B3956">
        <v>140</v>
      </c>
      <c r="C3956" t="s">
        <v>1050</v>
      </c>
      <c r="D3956" t="s">
        <v>1147</v>
      </c>
      <c r="E3956" t="s">
        <v>140</v>
      </c>
      <c r="F3956" t="s">
        <v>140</v>
      </c>
    </row>
    <row r="3957" spans="1:7" x14ac:dyDescent="0.35">
      <c r="A3957" t="s">
        <v>30</v>
      </c>
      <c r="B3957">
        <v>177</v>
      </c>
      <c r="C3957" t="s">
        <v>1020</v>
      </c>
      <c r="D3957" t="s">
        <v>1200</v>
      </c>
      <c r="E3957" t="s">
        <v>140</v>
      </c>
      <c r="F3957" t="s">
        <v>140</v>
      </c>
    </row>
    <row r="3958" spans="1:7" x14ac:dyDescent="0.35">
      <c r="A3958" t="s">
        <v>31</v>
      </c>
      <c r="B3958">
        <v>87</v>
      </c>
      <c r="C3958" t="s">
        <v>1047</v>
      </c>
      <c r="D3958" t="s">
        <v>732</v>
      </c>
      <c r="E3958" t="s">
        <v>1016</v>
      </c>
      <c r="F3958" t="s">
        <v>140</v>
      </c>
    </row>
    <row r="3959" spans="1:7" x14ac:dyDescent="0.35">
      <c r="A3959" t="s">
        <v>32</v>
      </c>
      <c r="B3959">
        <v>2818</v>
      </c>
      <c r="C3959" t="s">
        <v>939</v>
      </c>
      <c r="D3959" t="s">
        <v>1119</v>
      </c>
      <c r="E3959" t="s">
        <v>1022</v>
      </c>
      <c r="F3959" t="s">
        <v>140</v>
      </c>
    </row>
    <row r="3961" spans="1:7" x14ac:dyDescent="0.35">
      <c r="A3961" t="s">
        <v>1214</v>
      </c>
    </row>
    <row r="3962" spans="1:7" x14ac:dyDescent="0.35">
      <c r="A3962" t="s">
        <v>2</v>
      </c>
      <c r="B3962" t="s">
        <v>1215</v>
      </c>
      <c r="C3962" t="s">
        <v>3</v>
      </c>
      <c r="D3962" t="s">
        <v>85</v>
      </c>
      <c r="E3962" t="s">
        <v>86</v>
      </c>
      <c r="F3962" t="s">
        <v>136</v>
      </c>
      <c r="G3962" t="s">
        <v>1133</v>
      </c>
    </row>
    <row r="3963" spans="1:7" x14ac:dyDescent="0.35">
      <c r="A3963" t="s">
        <v>8</v>
      </c>
      <c r="B3963" t="s">
        <v>1216</v>
      </c>
      <c r="C3963">
        <v>30</v>
      </c>
      <c r="D3963" t="s">
        <v>140</v>
      </c>
      <c r="E3963" t="s">
        <v>177</v>
      </c>
      <c r="F3963" t="s">
        <v>140</v>
      </c>
      <c r="G3963" t="s">
        <v>140</v>
      </c>
    </row>
    <row r="3964" spans="1:7" x14ac:dyDescent="0.35">
      <c r="A3964" t="s">
        <v>8</v>
      </c>
      <c r="B3964" t="s">
        <v>1217</v>
      </c>
      <c r="C3964">
        <v>31</v>
      </c>
      <c r="D3964" t="s">
        <v>1070</v>
      </c>
      <c r="E3964" t="s">
        <v>1143</v>
      </c>
      <c r="F3964" t="s">
        <v>140</v>
      </c>
      <c r="G3964" t="s">
        <v>140</v>
      </c>
    </row>
    <row r="3965" spans="1:7" x14ac:dyDescent="0.35">
      <c r="A3965" t="s">
        <v>8</v>
      </c>
      <c r="B3965" t="s">
        <v>1218</v>
      </c>
      <c r="C3965">
        <v>28</v>
      </c>
      <c r="D3965" t="s">
        <v>140</v>
      </c>
      <c r="E3965" t="s">
        <v>177</v>
      </c>
      <c r="F3965" t="s">
        <v>140</v>
      </c>
      <c r="G3965" t="s">
        <v>140</v>
      </c>
    </row>
    <row r="3966" spans="1:7" x14ac:dyDescent="0.35">
      <c r="A3966" t="s">
        <v>8</v>
      </c>
      <c r="B3966" t="s">
        <v>1219</v>
      </c>
      <c r="C3966">
        <v>30</v>
      </c>
      <c r="D3966" t="s">
        <v>140</v>
      </c>
      <c r="E3966" t="s">
        <v>177</v>
      </c>
      <c r="F3966" t="s">
        <v>140</v>
      </c>
      <c r="G3966" t="s">
        <v>140</v>
      </c>
    </row>
    <row r="3967" spans="1:7" x14ac:dyDescent="0.35">
      <c r="A3967" t="s">
        <v>8</v>
      </c>
      <c r="B3967" t="s">
        <v>1220</v>
      </c>
      <c r="C3967">
        <v>1</v>
      </c>
      <c r="D3967" t="s">
        <v>140</v>
      </c>
      <c r="E3967" t="s">
        <v>177</v>
      </c>
      <c r="F3967" t="s">
        <v>140</v>
      </c>
      <c r="G3967" t="s">
        <v>140</v>
      </c>
    </row>
    <row r="3968" spans="1:7" x14ac:dyDescent="0.35">
      <c r="A3968" t="s">
        <v>9</v>
      </c>
      <c r="B3968" t="s">
        <v>1216</v>
      </c>
      <c r="C3968">
        <v>36</v>
      </c>
      <c r="D3968" t="s">
        <v>140</v>
      </c>
      <c r="E3968" t="s">
        <v>177</v>
      </c>
      <c r="F3968" t="s">
        <v>140</v>
      </c>
      <c r="G3968" t="s">
        <v>140</v>
      </c>
    </row>
    <row r="3969" spans="1:7" x14ac:dyDescent="0.35">
      <c r="A3969" t="s">
        <v>9</v>
      </c>
      <c r="B3969" t="s">
        <v>1217</v>
      </c>
      <c r="C3969">
        <v>38</v>
      </c>
      <c r="D3969" t="s">
        <v>1060</v>
      </c>
      <c r="E3969" t="s">
        <v>1144</v>
      </c>
      <c r="F3969" t="s">
        <v>140</v>
      </c>
      <c r="G3969" t="s">
        <v>140</v>
      </c>
    </row>
    <row r="3970" spans="1:7" x14ac:dyDescent="0.35">
      <c r="A3970" t="s">
        <v>9</v>
      </c>
      <c r="B3970" t="s">
        <v>1218</v>
      </c>
      <c r="C3970">
        <v>31</v>
      </c>
      <c r="D3970" t="s">
        <v>394</v>
      </c>
      <c r="E3970" t="s">
        <v>1121</v>
      </c>
      <c r="F3970" t="s">
        <v>140</v>
      </c>
      <c r="G3970" t="s">
        <v>140</v>
      </c>
    </row>
    <row r="3971" spans="1:7" x14ac:dyDescent="0.35">
      <c r="A3971" t="s">
        <v>9</v>
      </c>
      <c r="B3971" t="s">
        <v>1219</v>
      </c>
      <c r="C3971">
        <v>29</v>
      </c>
      <c r="D3971" t="s">
        <v>140</v>
      </c>
      <c r="E3971" t="s">
        <v>177</v>
      </c>
      <c r="F3971" t="s">
        <v>140</v>
      </c>
      <c r="G3971" t="s">
        <v>140</v>
      </c>
    </row>
    <row r="3972" spans="1:7" x14ac:dyDescent="0.35">
      <c r="A3972" t="s">
        <v>10</v>
      </c>
      <c r="B3972" t="s">
        <v>1216</v>
      </c>
      <c r="C3972">
        <v>24</v>
      </c>
      <c r="D3972" t="s">
        <v>140</v>
      </c>
      <c r="E3972" t="s">
        <v>177</v>
      </c>
      <c r="F3972" t="s">
        <v>140</v>
      </c>
      <c r="G3972" t="s">
        <v>140</v>
      </c>
    </row>
    <row r="3973" spans="1:7" x14ac:dyDescent="0.35">
      <c r="A3973" t="s">
        <v>10</v>
      </c>
      <c r="B3973" t="s">
        <v>1217</v>
      </c>
      <c r="C3973">
        <v>27</v>
      </c>
      <c r="D3973" t="s">
        <v>140</v>
      </c>
      <c r="E3973" t="s">
        <v>177</v>
      </c>
      <c r="F3973" t="s">
        <v>140</v>
      </c>
      <c r="G3973" t="s">
        <v>140</v>
      </c>
    </row>
    <row r="3974" spans="1:7" x14ac:dyDescent="0.35">
      <c r="A3974" t="s">
        <v>10</v>
      </c>
      <c r="B3974" t="s">
        <v>1218</v>
      </c>
      <c r="C3974">
        <v>28</v>
      </c>
      <c r="D3974" t="s">
        <v>140</v>
      </c>
      <c r="E3974" t="s">
        <v>177</v>
      </c>
      <c r="F3974" t="s">
        <v>140</v>
      </c>
      <c r="G3974" t="s">
        <v>140</v>
      </c>
    </row>
    <row r="3975" spans="1:7" x14ac:dyDescent="0.35">
      <c r="A3975" t="s">
        <v>10</v>
      </c>
      <c r="B3975" t="s">
        <v>1219</v>
      </c>
      <c r="C3975">
        <v>26</v>
      </c>
      <c r="D3975" t="s">
        <v>949</v>
      </c>
      <c r="E3975" t="s">
        <v>948</v>
      </c>
      <c r="F3975" t="s">
        <v>140</v>
      </c>
      <c r="G3975" t="s">
        <v>140</v>
      </c>
    </row>
    <row r="3976" spans="1:7" x14ac:dyDescent="0.35">
      <c r="A3976" t="s">
        <v>10</v>
      </c>
      <c r="B3976" t="s">
        <v>1220</v>
      </c>
      <c r="C3976">
        <v>2</v>
      </c>
      <c r="D3976" t="s">
        <v>140</v>
      </c>
      <c r="E3976" t="s">
        <v>177</v>
      </c>
      <c r="F3976" t="s">
        <v>140</v>
      </c>
      <c r="G3976" t="s">
        <v>140</v>
      </c>
    </row>
    <row r="3977" spans="1:7" x14ac:dyDescent="0.35">
      <c r="A3977" t="s">
        <v>11</v>
      </c>
      <c r="B3977" t="s">
        <v>1216</v>
      </c>
      <c r="C3977">
        <v>44</v>
      </c>
      <c r="D3977" t="s">
        <v>1073</v>
      </c>
      <c r="E3977" t="s">
        <v>1213</v>
      </c>
      <c r="F3977" t="s">
        <v>140</v>
      </c>
      <c r="G3977" t="s">
        <v>140</v>
      </c>
    </row>
    <row r="3978" spans="1:7" x14ac:dyDescent="0.35">
      <c r="A3978" t="s">
        <v>11</v>
      </c>
      <c r="B3978" t="s">
        <v>1217</v>
      </c>
      <c r="C3978">
        <v>23</v>
      </c>
      <c r="D3978" t="s">
        <v>140</v>
      </c>
      <c r="E3978" t="s">
        <v>177</v>
      </c>
      <c r="F3978" t="s">
        <v>140</v>
      </c>
      <c r="G3978" t="s">
        <v>140</v>
      </c>
    </row>
    <row r="3979" spans="1:7" x14ac:dyDescent="0.35">
      <c r="A3979" t="s">
        <v>11</v>
      </c>
      <c r="B3979" t="s">
        <v>1218</v>
      </c>
      <c r="C3979">
        <v>29</v>
      </c>
      <c r="D3979" t="s">
        <v>140</v>
      </c>
      <c r="E3979" t="s">
        <v>177</v>
      </c>
      <c r="F3979" t="s">
        <v>140</v>
      </c>
      <c r="G3979" t="s">
        <v>140</v>
      </c>
    </row>
    <row r="3980" spans="1:7" x14ac:dyDescent="0.35">
      <c r="A3980" t="s">
        <v>11</v>
      </c>
      <c r="B3980" t="s">
        <v>1219</v>
      </c>
      <c r="C3980">
        <v>31</v>
      </c>
      <c r="D3980" t="s">
        <v>140</v>
      </c>
      <c r="E3980" t="s">
        <v>177</v>
      </c>
      <c r="F3980" t="s">
        <v>140</v>
      </c>
      <c r="G3980" t="s">
        <v>140</v>
      </c>
    </row>
    <row r="3981" spans="1:7" x14ac:dyDescent="0.35">
      <c r="A3981" t="s">
        <v>11</v>
      </c>
      <c r="B3981" t="s">
        <v>1220</v>
      </c>
      <c r="C3981">
        <v>1</v>
      </c>
      <c r="D3981" t="s">
        <v>140</v>
      </c>
      <c r="E3981" t="s">
        <v>177</v>
      </c>
      <c r="F3981" t="s">
        <v>140</v>
      </c>
      <c r="G3981" t="s">
        <v>140</v>
      </c>
    </row>
    <row r="3982" spans="1:7" x14ac:dyDescent="0.35">
      <c r="A3982" t="s">
        <v>12</v>
      </c>
      <c r="B3982" t="s">
        <v>1216</v>
      </c>
      <c r="C3982">
        <v>32</v>
      </c>
      <c r="D3982" t="s">
        <v>1068</v>
      </c>
      <c r="E3982" t="s">
        <v>1108</v>
      </c>
      <c r="F3982" t="s">
        <v>140</v>
      </c>
      <c r="G3982" t="s">
        <v>140</v>
      </c>
    </row>
    <row r="3983" spans="1:7" x14ac:dyDescent="0.35">
      <c r="A3983" t="s">
        <v>12</v>
      </c>
      <c r="B3983" t="s">
        <v>1217</v>
      </c>
      <c r="C3983">
        <v>29</v>
      </c>
      <c r="D3983" t="s">
        <v>140</v>
      </c>
      <c r="E3983" t="s">
        <v>177</v>
      </c>
      <c r="F3983" t="s">
        <v>140</v>
      </c>
      <c r="G3983" t="s">
        <v>140</v>
      </c>
    </row>
    <row r="3984" spans="1:7" x14ac:dyDescent="0.35">
      <c r="A3984" t="s">
        <v>12</v>
      </c>
      <c r="B3984" t="s">
        <v>1218</v>
      </c>
      <c r="C3984">
        <v>35</v>
      </c>
      <c r="D3984" t="s">
        <v>140</v>
      </c>
      <c r="E3984" t="s">
        <v>177</v>
      </c>
      <c r="F3984" t="s">
        <v>140</v>
      </c>
      <c r="G3984" t="s">
        <v>140</v>
      </c>
    </row>
    <row r="3985" spans="1:7" x14ac:dyDescent="0.35">
      <c r="A3985" t="s">
        <v>12</v>
      </c>
      <c r="B3985" t="s">
        <v>1219</v>
      </c>
      <c r="C3985">
        <v>25</v>
      </c>
      <c r="D3985" t="s">
        <v>664</v>
      </c>
      <c r="E3985" t="s">
        <v>665</v>
      </c>
      <c r="F3985" t="s">
        <v>140</v>
      </c>
      <c r="G3985" t="s">
        <v>140</v>
      </c>
    </row>
    <row r="3986" spans="1:7" x14ac:dyDescent="0.35">
      <c r="A3986" t="s">
        <v>13</v>
      </c>
      <c r="B3986" t="s">
        <v>1216</v>
      </c>
      <c r="C3986">
        <v>23</v>
      </c>
      <c r="D3986" t="s">
        <v>462</v>
      </c>
      <c r="E3986" t="s">
        <v>461</v>
      </c>
      <c r="F3986" t="s">
        <v>140</v>
      </c>
      <c r="G3986" t="s">
        <v>140</v>
      </c>
    </row>
    <row r="3987" spans="1:7" x14ac:dyDescent="0.35">
      <c r="A3987" t="s">
        <v>13</v>
      </c>
      <c r="B3987" t="s">
        <v>1217</v>
      </c>
      <c r="C3987">
        <v>16</v>
      </c>
      <c r="D3987" t="s">
        <v>140</v>
      </c>
      <c r="E3987" t="s">
        <v>177</v>
      </c>
      <c r="F3987" t="s">
        <v>140</v>
      </c>
      <c r="G3987" t="s">
        <v>140</v>
      </c>
    </row>
    <row r="3988" spans="1:7" x14ac:dyDescent="0.35">
      <c r="A3988" t="s">
        <v>13</v>
      </c>
      <c r="B3988" t="s">
        <v>1218</v>
      </c>
      <c r="C3988">
        <v>12</v>
      </c>
      <c r="D3988" t="s">
        <v>140</v>
      </c>
      <c r="E3988" t="s">
        <v>177</v>
      </c>
      <c r="F3988" t="s">
        <v>140</v>
      </c>
      <c r="G3988" t="s">
        <v>140</v>
      </c>
    </row>
    <row r="3989" spans="1:7" x14ac:dyDescent="0.35">
      <c r="A3989" t="s">
        <v>13</v>
      </c>
      <c r="B3989" t="s">
        <v>1219</v>
      </c>
      <c r="C3989">
        <v>13</v>
      </c>
      <c r="D3989" t="s">
        <v>140</v>
      </c>
      <c r="E3989" t="s">
        <v>177</v>
      </c>
      <c r="F3989" t="s">
        <v>140</v>
      </c>
      <c r="G3989" t="s">
        <v>140</v>
      </c>
    </row>
    <row r="3990" spans="1:7" x14ac:dyDescent="0.35">
      <c r="A3990" t="s">
        <v>14</v>
      </c>
      <c r="B3990" t="s">
        <v>1216</v>
      </c>
      <c r="C3990">
        <v>35</v>
      </c>
      <c r="D3990" t="s">
        <v>1051</v>
      </c>
      <c r="E3990" t="s">
        <v>1118</v>
      </c>
      <c r="F3990" t="s">
        <v>140</v>
      </c>
      <c r="G3990" t="s">
        <v>140</v>
      </c>
    </row>
    <row r="3991" spans="1:7" x14ac:dyDescent="0.35">
      <c r="A3991" t="s">
        <v>14</v>
      </c>
      <c r="B3991" t="s">
        <v>1217</v>
      </c>
      <c r="C3991">
        <v>30</v>
      </c>
      <c r="D3991" t="s">
        <v>869</v>
      </c>
      <c r="E3991" t="s">
        <v>870</v>
      </c>
      <c r="F3991" t="s">
        <v>140</v>
      </c>
      <c r="G3991" t="s">
        <v>140</v>
      </c>
    </row>
    <row r="3992" spans="1:7" x14ac:dyDescent="0.35">
      <c r="A3992" t="s">
        <v>14</v>
      </c>
      <c r="B3992" t="s">
        <v>1218</v>
      </c>
      <c r="C3992">
        <v>32</v>
      </c>
      <c r="D3992" t="s">
        <v>1054</v>
      </c>
      <c r="E3992" t="s">
        <v>1206</v>
      </c>
      <c r="F3992" t="s">
        <v>140</v>
      </c>
      <c r="G3992" t="s">
        <v>140</v>
      </c>
    </row>
    <row r="3993" spans="1:7" x14ac:dyDescent="0.35">
      <c r="A3993" t="s">
        <v>14</v>
      </c>
      <c r="B3993" t="s">
        <v>1219</v>
      </c>
      <c r="C3993">
        <v>23</v>
      </c>
      <c r="D3993" t="s">
        <v>317</v>
      </c>
      <c r="E3993" t="s">
        <v>316</v>
      </c>
      <c r="F3993" t="s">
        <v>140</v>
      </c>
      <c r="G3993" t="s">
        <v>140</v>
      </c>
    </row>
    <row r="3994" spans="1:7" x14ac:dyDescent="0.35">
      <c r="A3994" t="s">
        <v>15</v>
      </c>
      <c r="B3994" t="s">
        <v>1216</v>
      </c>
      <c r="C3994">
        <v>28</v>
      </c>
      <c r="D3994" t="s">
        <v>140</v>
      </c>
      <c r="E3994" t="s">
        <v>177</v>
      </c>
      <c r="F3994" t="s">
        <v>140</v>
      </c>
      <c r="G3994" t="s">
        <v>140</v>
      </c>
    </row>
    <row r="3995" spans="1:7" x14ac:dyDescent="0.35">
      <c r="A3995" t="s">
        <v>15</v>
      </c>
      <c r="B3995" t="s">
        <v>1217</v>
      </c>
      <c r="C3995">
        <v>26</v>
      </c>
      <c r="D3995" t="s">
        <v>1057</v>
      </c>
      <c r="E3995" t="s">
        <v>1115</v>
      </c>
      <c r="F3995" t="s">
        <v>140</v>
      </c>
      <c r="G3995" t="s">
        <v>140</v>
      </c>
    </row>
    <row r="3996" spans="1:7" x14ac:dyDescent="0.35">
      <c r="A3996" t="s">
        <v>15</v>
      </c>
      <c r="B3996" t="s">
        <v>1218</v>
      </c>
      <c r="C3996">
        <v>31</v>
      </c>
      <c r="D3996" t="s">
        <v>1060</v>
      </c>
      <c r="E3996" t="s">
        <v>1144</v>
      </c>
      <c r="F3996" t="s">
        <v>140</v>
      </c>
      <c r="G3996" t="s">
        <v>140</v>
      </c>
    </row>
    <row r="3997" spans="1:7" x14ac:dyDescent="0.35">
      <c r="A3997" t="s">
        <v>15</v>
      </c>
      <c r="B3997" t="s">
        <v>1219</v>
      </c>
      <c r="C3997">
        <v>29</v>
      </c>
      <c r="D3997" t="s">
        <v>140</v>
      </c>
      <c r="E3997" t="s">
        <v>177</v>
      </c>
      <c r="F3997" t="s">
        <v>140</v>
      </c>
      <c r="G3997" t="s">
        <v>140</v>
      </c>
    </row>
    <row r="3998" spans="1:7" x14ac:dyDescent="0.35">
      <c r="A3998" t="s">
        <v>16</v>
      </c>
      <c r="B3998" t="s">
        <v>1216</v>
      </c>
      <c r="C3998">
        <v>53</v>
      </c>
      <c r="D3998" t="s">
        <v>140</v>
      </c>
      <c r="E3998" t="s">
        <v>177</v>
      </c>
      <c r="F3998" t="s">
        <v>140</v>
      </c>
      <c r="G3998" t="s">
        <v>140</v>
      </c>
    </row>
    <row r="3999" spans="1:7" x14ac:dyDescent="0.35">
      <c r="A3999" t="s">
        <v>16</v>
      </c>
      <c r="B3999" t="s">
        <v>1217</v>
      </c>
      <c r="C3999">
        <v>37</v>
      </c>
      <c r="D3999" t="s">
        <v>1052</v>
      </c>
      <c r="E3999" t="s">
        <v>1146</v>
      </c>
      <c r="F3999" t="s">
        <v>140</v>
      </c>
      <c r="G3999" t="s">
        <v>140</v>
      </c>
    </row>
    <row r="4000" spans="1:7" x14ac:dyDescent="0.35">
      <c r="A4000" t="s">
        <v>16</v>
      </c>
      <c r="B4000" t="s">
        <v>1218</v>
      </c>
      <c r="C4000">
        <v>42</v>
      </c>
      <c r="D4000" t="s">
        <v>950</v>
      </c>
      <c r="E4000" t="s">
        <v>1120</v>
      </c>
      <c r="F4000" t="s">
        <v>140</v>
      </c>
      <c r="G4000" t="s">
        <v>140</v>
      </c>
    </row>
    <row r="4001" spans="1:7" x14ac:dyDescent="0.35">
      <c r="A4001" t="s">
        <v>16</v>
      </c>
      <c r="B4001" t="s">
        <v>1219</v>
      </c>
      <c r="C4001">
        <v>45</v>
      </c>
      <c r="D4001" t="s">
        <v>1019</v>
      </c>
      <c r="E4001" t="s">
        <v>1201</v>
      </c>
      <c r="F4001" t="s">
        <v>140</v>
      </c>
      <c r="G4001" t="s">
        <v>140</v>
      </c>
    </row>
    <row r="4002" spans="1:7" x14ac:dyDescent="0.35">
      <c r="A4002" t="s">
        <v>16</v>
      </c>
      <c r="B4002" t="s">
        <v>1220</v>
      </c>
      <c r="C4002">
        <v>1</v>
      </c>
      <c r="D4002" t="s">
        <v>140</v>
      </c>
      <c r="E4002" t="s">
        <v>177</v>
      </c>
      <c r="F4002" t="s">
        <v>140</v>
      </c>
      <c r="G4002" t="s">
        <v>140</v>
      </c>
    </row>
    <row r="4003" spans="1:7" x14ac:dyDescent="0.35">
      <c r="A4003" t="s">
        <v>17</v>
      </c>
      <c r="B4003" t="s">
        <v>1216</v>
      </c>
      <c r="C4003">
        <v>23</v>
      </c>
      <c r="D4003" t="s">
        <v>140</v>
      </c>
      <c r="E4003" t="s">
        <v>177</v>
      </c>
      <c r="F4003" t="s">
        <v>140</v>
      </c>
      <c r="G4003" t="s">
        <v>140</v>
      </c>
    </row>
    <row r="4004" spans="1:7" x14ac:dyDescent="0.35">
      <c r="A4004" t="s">
        <v>17</v>
      </c>
      <c r="B4004" t="s">
        <v>1217</v>
      </c>
      <c r="C4004">
        <v>33</v>
      </c>
      <c r="D4004" t="s">
        <v>1054</v>
      </c>
      <c r="E4004" t="s">
        <v>1206</v>
      </c>
      <c r="F4004" t="s">
        <v>140</v>
      </c>
      <c r="G4004" t="s">
        <v>140</v>
      </c>
    </row>
    <row r="4005" spans="1:7" x14ac:dyDescent="0.35">
      <c r="A4005" t="s">
        <v>17</v>
      </c>
      <c r="B4005" t="s">
        <v>1218</v>
      </c>
      <c r="C4005">
        <v>23</v>
      </c>
      <c r="D4005" t="s">
        <v>140</v>
      </c>
      <c r="E4005" t="s">
        <v>177</v>
      </c>
      <c r="F4005" t="s">
        <v>140</v>
      </c>
      <c r="G4005" t="s">
        <v>140</v>
      </c>
    </row>
    <row r="4006" spans="1:7" x14ac:dyDescent="0.35">
      <c r="A4006" t="s">
        <v>17</v>
      </c>
      <c r="B4006" t="s">
        <v>1219</v>
      </c>
      <c r="C4006">
        <v>29</v>
      </c>
      <c r="D4006" t="s">
        <v>140</v>
      </c>
      <c r="E4006" t="s">
        <v>177</v>
      </c>
      <c r="F4006" t="s">
        <v>140</v>
      </c>
      <c r="G4006" t="s">
        <v>140</v>
      </c>
    </row>
    <row r="4007" spans="1:7" x14ac:dyDescent="0.35">
      <c r="A4007" t="s">
        <v>17</v>
      </c>
      <c r="B4007" t="s">
        <v>1220</v>
      </c>
      <c r="C4007">
        <v>2</v>
      </c>
      <c r="D4007" t="s">
        <v>679</v>
      </c>
      <c r="E4007" t="s">
        <v>678</v>
      </c>
      <c r="F4007" t="s">
        <v>140</v>
      </c>
      <c r="G4007" t="s">
        <v>140</v>
      </c>
    </row>
    <row r="4008" spans="1:7" x14ac:dyDescent="0.35">
      <c r="A4008" t="s">
        <v>18</v>
      </c>
      <c r="B4008" t="s">
        <v>1216</v>
      </c>
      <c r="C4008">
        <v>25</v>
      </c>
      <c r="D4008" t="s">
        <v>140</v>
      </c>
      <c r="E4008" t="s">
        <v>177</v>
      </c>
      <c r="F4008" t="s">
        <v>140</v>
      </c>
      <c r="G4008" t="s">
        <v>140</v>
      </c>
    </row>
    <row r="4009" spans="1:7" x14ac:dyDescent="0.35">
      <c r="A4009" t="s">
        <v>18</v>
      </c>
      <c r="B4009" t="s">
        <v>1217</v>
      </c>
      <c r="C4009">
        <v>32</v>
      </c>
      <c r="D4009" t="s">
        <v>1020</v>
      </c>
      <c r="E4009" t="s">
        <v>1200</v>
      </c>
      <c r="F4009" t="s">
        <v>140</v>
      </c>
      <c r="G4009" t="s">
        <v>140</v>
      </c>
    </row>
    <row r="4010" spans="1:7" x14ac:dyDescent="0.35">
      <c r="A4010" t="s">
        <v>18</v>
      </c>
      <c r="B4010" t="s">
        <v>1218</v>
      </c>
      <c r="C4010">
        <v>31</v>
      </c>
      <c r="D4010" t="s">
        <v>140</v>
      </c>
      <c r="E4010" t="s">
        <v>177</v>
      </c>
      <c r="F4010" t="s">
        <v>140</v>
      </c>
      <c r="G4010" t="s">
        <v>140</v>
      </c>
    </row>
    <row r="4011" spans="1:7" x14ac:dyDescent="0.35">
      <c r="A4011" t="s">
        <v>18</v>
      </c>
      <c r="B4011" t="s">
        <v>1219</v>
      </c>
      <c r="C4011">
        <v>17</v>
      </c>
      <c r="D4011" t="s">
        <v>967</v>
      </c>
      <c r="E4011" t="s">
        <v>1005</v>
      </c>
      <c r="F4011" t="s">
        <v>140</v>
      </c>
      <c r="G4011" t="s">
        <v>140</v>
      </c>
    </row>
    <row r="4012" spans="1:7" x14ac:dyDescent="0.35">
      <c r="A4012" t="s">
        <v>19</v>
      </c>
      <c r="B4012" t="s">
        <v>1216</v>
      </c>
      <c r="C4012">
        <v>31</v>
      </c>
      <c r="D4012" t="s">
        <v>140</v>
      </c>
      <c r="E4012" t="s">
        <v>177</v>
      </c>
      <c r="F4012" t="s">
        <v>140</v>
      </c>
      <c r="G4012" t="s">
        <v>140</v>
      </c>
    </row>
    <row r="4013" spans="1:7" x14ac:dyDescent="0.35">
      <c r="A4013" t="s">
        <v>19</v>
      </c>
      <c r="B4013" t="s">
        <v>1217</v>
      </c>
      <c r="C4013">
        <v>20</v>
      </c>
      <c r="D4013" t="s">
        <v>660</v>
      </c>
      <c r="E4013" t="s">
        <v>661</v>
      </c>
      <c r="F4013" t="s">
        <v>140</v>
      </c>
      <c r="G4013" t="s">
        <v>140</v>
      </c>
    </row>
    <row r="4014" spans="1:7" x14ac:dyDescent="0.35">
      <c r="A4014" t="s">
        <v>19</v>
      </c>
      <c r="B4014" t="s">
        <v>1218</v>
      </c>
      <c r="C4014">
        <v>15</v>
      </c>
      <c r="D4014" t="s">
        <v>140</v>
      </c>
      <c r="E4014" t="s">
        <v>177</v>
      </c>
      <c r="F4014" t="s">
        <v>140</v>
      </c>
      <c r="G4014" t="s">
        <v>140</v>
      </c>
    </row>
    <row r="4015" spans="1:7" x14ac:dyDescent="0.35">
      <c r="A4015" t="s">
        <v>19</v>
      </c>
      <c r="B4015" t="s">
        <v>1219</v>
      </c>
      <c r="C4015">
        <v>18</v>
      </c>
      <c r="D4015" t="s">
        <v>919</v>
      </c>
      <c r="E4015" t="s">
        <v>918</v>
      </c>
      <c r="F4015" t="s">
        <v>140</v>
      </c>
      <c r="G4015" t="s">
        <v>140</v>
      </c>
    </row>
    <row r="4016" spans="1:7" x14ac:dyDescent="0.35">
      <c r="A4016" t="s">
        <v>20</v>
      </c>
      <c r="B4016" t="s">
        <v>1216</v>
      </c>
      <c r="C4016">
        <v>26</v>
      </c>
      <c r="D4016" t="s">
        <v>140</v>
      </c>
      <c r="E4016" t="s">
        <v>177</v>
      </c>
      <c r="F4016" t="s">
        <v>140</v>
      </c>
      <c r="G4016" t="s">
        <v>140</v>
      </c>
    </row>
    <row r="4017" spans="1:7" x14ac:dyDescent="0.35">
      <c r="A4017" t="s">
        <v>20</v>
      </c>
      <c r="B4017" t="s">
        <v>1217</v>
      </c>
      <c r="C4017">
        <v>26</v>
      </c>
      <c r="D4017" t="s">
        <v>915</v>
      </c>
      <c r="E4017" t="s">
        <v>1101</v>
      </c>
      <c r="F4017" t="s">
        <v>140</v>
      </c>
      <c r="G4017" t="s">
        <v>140</v>
      </c>
    </row>
    <row r="4018" spans="1:7" x14ac:dyDescent="0.35">
      <c r="A4018" t="s">
        <v>20</v>
      </c>
      <c r="B4018" t="s">
        <v>1218</v>
      </c>
      <c r="C4018">
        <v>23</v>
      </c>
      <c r="D4018" t="s">
        <v>940</v>
      </c>
      <c r="E4018" t="s">
        <v>1168</v>
      </c>
      <c r="F4018" t="s">
        <v>140</v>
      </c>
      <c r="G4018" t="s">
        <v>140</v>
      </c>
    </row>
    <row r="4019" spans="1:7" x14ac:dyDescent="0.35">
      <c r="A4019" t="s">
        <v>20</v>
      </c>
      <c r="B4019" t="s">
        <v>1219</v>
      </c>
      <c r="C4019">
        <v>26</v>
      </c>
      <c r="D4019" t="s">
        <v>1065</v>
      </c>
      <c r="E4019" t="s">
        <v>1190</v>
      </c>
      <c r="F4019" t="s">
        <v>140</v>
      </c>
      <c r="G4019" t="s">
        <v>140</v>
      </c>
    </row>
    <row r="4020" spans="1:7" x14ac:dyDescent="0.35">
      <c r="A4020" t="s">
        <v>20</v>
      </c>
      <c r="B4020" t="s">
        <v>1220</v>
      </c>
      <c r="C4020">
        <v>1</v>
      </c>
      <c r="D4020" t="s">
        <v>140</v>
      </c>
      <c r="E4020" t="s">
        <v>177</v>
      </c>
      <c r="F4020" t="s">
        <v>140</v>
      </c>
      <c r="G4020" t="s">
        <v>140</v>
      </c>
    </row>
    <row r="4021" spans="1:7" x14ac:dyDescent="0.35">
      <c r="A4021" t="s">
        <v>21</v>
      </c>
      <c r="B4021" t="s">
        <v>1216</v>
      </c>
      <c r="C4021">
        <v>14</v>
      </c>
      <c r="D4021" t="s">
        <v>140</v>
      </c>
      <c r="E4021" t="s">
        <v>177</v>
      </c>
      <c r="F4021" t="s">
        <v>140</v>
      </c>
      <c r="G4021" t="s">
        <v>140</v>
      </c>
    </row>
    <row r="4022" spans="1:7" x14ac:dyDescent="0.35">
      <c r="A4022" t="s">
        <v>21</v>
      </c>
      <c r="B4022" t="s">
        <v>1217</v>
      </c>
      <c r="C4022">
        <v>15</v>
      </c>
      <c r="D4022" t="s">
        <v>140</v>
      </c>
      <c r="E4022" t="s">
        <v>177</v>
      </c>
      <c r="F4022" t="s">
        <v>140</v>
      </c>
      <c r="G4022" t="s">
        <v>140</v>
      </c>
    </row>
    <row r="4023" spans="1:7" x14ac:dyDescent="0.35">
      <c r="A4023" t="s">
        <v>21</v>
      </c>
      <c r="B4023" t="s">
        <v>1218</v>
      </c>
      <c r="C4023">
        <v>23</v>
      </c>
      <c r="D4023" t="s">
        <v>140</v>
      </c>
      <c r="E4023" t="s">
        <v>177</v>
      </c>
      <c r="F4023" t="s">
        <v>140</v>
      </c>
      <c r="G4023" t="s">
        <v>140</v>
      </c>
    </row>
    <row r="4024" spans="1:7" x14ac:dyDescent="0.35">
      <c r="A4024" t="s">
        <v>21</v>
      </c>
      <c r="B4024" t="s">
        <v>1219</v>
      </c>
      <c r="C4024">
        <v>20</v>
      </c>
      <c r="D4024" t="s">
        <v>664</v>
      </c>
      <c r="E4024" t="s">
        <v>665</v>
      </c>
      <c r="F4024" t="s">
        <v>140</v>
      </c>
      <c r="G4024" t="s">
        <v>140</v>
      </c>
    </row>
    <row r="4025" spans="1:7" x14ac:dyDescent="0.35">
      <c r="A4025" t="s">
        <v>22</v>
      </c>
      <c r="B4025" t="s">
        <v>1216</v>
      </c>
      <c r="C4025">
        <v>26</v>
      </c>
      <c r="D4025" t="s">
        <v>317</v>
      </c>
      <c r="E4025" t="s">
        <v>316</v>
      </c>
      <c r="F4025" t="s">
        <v>140</v>
      </c>
      <c r="G4025" t="s">
        <v>140</v>
      </c>
    </row>
    <row r="4026" spans="1:7" x14ac:dyDescent="0.35">
      <c r="A4026" t="s">
        <v>22</v>
      </c>
      <c r="B4026" t="s">
        <v>1217</v>
      </c>
      <c r="C4026">
        <v>22</v>
      </c>
      <c r="D4026" t="s">
        <v>973</v>
      </c>
      <c r="E4026" t="s">
        <v>974</v>
      </c>
      <c r="F4026" t="s">
        <v>140</v>
      </c>
      <c r="G4026" t="s">
        <v>140</v>
      </c>
    </row>
    <row r="4027" spans="1:7" x14ac:dyDescent="0.35">
      <c r="A4027" t="s">
        <v>22</v>
      </c>
      <c r="B4027" t="s">
        <v>1218</v>
      </c>
      <c r="C4027">
        <v>22</v>
      </c>
      <c r="D4027" t="s">
        <v>140</v>
      </c>
      <c r="E4027" t="s">
        <v>177</v>
      </c>
      <c r="F4027" t="s">
        <v>140</v>
      </c>
      <c r="G4027" t="s">
        <v>140</v>
      </c>
    </row>
    <row r="4028" spans="1:7" x14ac:dyDescent="0.35">
      <c r="A4028" t="s">
        <v>22</v>
      </c>
      <c r="B4028" t="s">
        <v>1219</v>
      </c>
      <c r="C4028">
        <v>23</v>
      </c>
      <c r="D4028" t="s">
        <v>1020</v>
      </c>
      <c r="E4028" t="s">
        <v>1200</v>
      </c>
      <c r="F4028" t="s">
        <v>140</v>
      </c>
      <c r="G4028" t="s">
        <v>140</v>
      </c>
    </row>
    <row r="4029" spans="1:7" x14ac:dyDescent="0.35">
      <c r="A4029" t="s">
        <v>23</v>
      </c>
      <c r="B4029" t="s">
        <v>1216</v>
      </c>
      <c r="C4029">
        <v>15</v>
      </c>
      <c r="D4029" t="s">
        <v>140</v>
      </c>
      <c r="E4029" t="s">
        <v>177</v>
      </c>
      <c r="F4029" t="s">
        <v>140</v>
      </c>
      <c r="G4029" t="s">
        <v>140</v>
      </c>
    </row>
    <row r="4030" spans="1:7" x14ac:dyDescent="0.35">
      <c r="A4030" t="s">
        <v>23</v>
      </c>
      <c r="B4030" t="s">
        <v>1217</v>
      </c>
      <c r="C4030">
        <v>14</v>
      </c>
      <c r="D4030" t="s">
        <v>741</v>
      </c>
      <c r="E4030" t="s">
        <v>740</v>
      </c>
      <c r="F4030" t="s">
        <v>140</v>
      </c>
      <c r="G4030" t="s">
        <v>140</v>
      </c>
    </row>
    <row r="4031" spans="1:7" x14ac:dyDescent="0.35">
      <c r="A4031" t="s">
        <v>23</v>
      </c>
      <c r="B4031" t="s">
        <v>1218</v>
      </c>
      <c r="C4031">
        <v>15</v>
      </c>
      <c r="D4031" t="s">
        <v>517</v>
      </c>
      <c r="E4031" t="s">
        <v>516</v>
      </c>
      <c r="F4031" t="s">
        <v>140</v>
      </c>
      <c r="G4031" t="s">
        <v>140</v>
      </c>
    </row>
    <row r="4032" spans="1:7" x14ac:dyDescent="0.35">
      <c r="A4032" t="s">
        <v>23</v>
      </c>
      <c r="B4032" t="s">
        <v>1219</v>
      </c>
      <c r="C4032">
        <v>9</v>
      </c>
      <c r="D4032" t="s">
        <v>140</v>
      </c>
      <c r="E4032" t="s">
        <v>177</v>
      </c>
      <c r="F4032" t="s">
        <v>140</v>
      </c>
      <c r="G4032" t="s">
        <v>140</v>
      </c>
    </row>
    <row r="4033" spans="1:7" x14ac:dyDescent="0.35">
      <c r="A4033" t="s">
        <v>24</v>
      </c>
      <c r="B4033" t="s">
        <v>1216</v>
      </c>
      <c r="C4033">
        <v>40</v>
      </c>
      <c r="D4033" t="s">
        <v>140</v>
      </c>
      <c r="E4033" t="s">
        <v>177</v>
      </c>
      <c r="F4033" t="s">
        <v>140</v>
      </c>
      <c r="G4033" t="s">
        <v>140</v>
      </c>
    </row>
    <row r="4034" spans="1:7" x14ac:dyDescent="0.35">
      <c r="A4034" t="s">
        <v>24</v>
      </c>
      <c r="B4034" t="s">
        <v>1217</v>
      </c>
      <c r="C4034">
        <v>34</v>
      </c>
      <c r="D4034" t="s">
        <v>1050</v>
      </c>
      <c r="E4034" t="s">
        <v>1147</v>
      </c>
      <c r="F4034" t="s">
        <v>140</v>
      </c>
      <c r="G4034" t="s">
        <v>140</v>
      </c>
    </row>
    <row r="4035" spans="1:7" x14ac:dyDescent="0.35">
      <c r="A4035" t="s">
        <v>24</v>
      </c>
      <c r="B4035" t="s">
        <v>1218</v>
      </c>
      <c r="C4035">
        <v>44</v>
      </c>
      <c r="D4035" t="s">
        <v>140</v>
      </c>
      <c r="E4035" t="s">
        <v>177</v>
      </c>
      <c r="F4035" t="s">
        <v>140</v>
      </c>
      <c r="G4035" t="s">
        <v>140</v>
      </c>
    </row>
    <row r="4036" spans="1:7" x14ac:dyDescent="0.35">
      <c r="A4036" t="s">
        <v>24</v>
      </c>
      <c r="B4036" t="s">
        <v>1219</v>
      </c>
      <c r="C4036">
        <v>27</v>
      </c>
      <c r="D4036" t="s">
        <v>140</v>
      </c>
      <c r="E4036" t="s">
        <v>870</v>
      </c>
      <c r="F4036" t="s">
        <v>869</v>
      </c>
      <c r="G4036" t="s">
        <v>140</v>
      </c>
    </row>
    <row r="4037" spans="1:7" x14ac:dyDescent="0.35">
      <c r="A4037" t="s">
        <v>25</v>
      </c>
      <c r="B4037" t="s">
        <v>1216</v>
      </c>
      <c r="C4037">
        <v>44</v>
      </c>
      <c r="D4037" t="s">
        <v>140</v>
      </c>
      <c r="E4037" t="s">
        <v>177</v>
      </c>
      <c r="F4037" t="s">
        <v>140</v>
      </c>
      <c r="G4037" t="s">
        <v>140</v>
      </c>
    </row>
    <row r="4038" spans="1:7" x14ac:dyDescent="0.35">
      <c r="A4038" t="s">
        <v>25</v>
      </c>
      <c r="B4038" t="s">
        <v>1217</v>
      </c>
      <c r="C4038">
        <v>39</v>
      </c>
      <c r="D4038" t="s">
        <v>527</v>
      </c>
      <c r="E4038" t="s">
        <v>1114</v>
      </c>
      <c r="F4038" t="s">
        <v>1060</v>
      </c>
      <c r="G4038" t="s">
        <v>140</v>
      </c>
    </row>
    <row r="4039" spans="1:7" x14ac:dyDescent="0.35">
      <c r="A4039" t="s">
        <v>25</v>
      </c>
      <c r="B4039" t="s">
        <v>1218</v>
      </c>
      <c r="C4039">
        <v>30</v>
      </c>
      <c r="D4039" t="s">
        <v>1073</v>
      </c>
      <c r="E4039" t="s">
        <v>1213</v>
      </c>
      <c r="F4039" t="s">
        <v>140</v>
      </c>
      <c r="G4039" t="s">
        <v>140</v>
      </c>
    </row>
    <row r="4040" spans="1:7" x14ac:dyDescent="0.35">
      <c r="A4040" t="s">
        <v>25</v>
      </c>
      <c r="B4040" t="s">
        <v>1219</v>
      </c>
      <c r="C4040">
        <v>23</v>
      </c>
      <c r="D4040" t="s">
        <v>140</v>
      </c>
      <c r="E4040" t="s">
        <v>177</v>
      </c>
      <c r="F4040" t="s">
        <v>140</v>
      </c>
      <c r="G4040" t="s">
        <v>140</v>
      </c>
    </row>
    <row r="4041" spans="1:7" x14ac:dyDescent="0.35">
      <c r="A4041" t="s">
        <v>26</v>
      </c>
      <c r="B4041" t="s">
        <v>1216</v>
      </c>
      <c r="C4041">
        <v>36</v>
      </c>
      <c r="D4041" t="s">
        <v>1060</v>
      </c>
      <c r="E4041" t="s">
        <v>1144</v>
      </c>
      <c r="F4041" t="s">
        <v>140</v>
      </c>
      <c r="G4041" t="s">
        <v>140</v>
      </c>
    </row>
    <row r="4042" spans="1:7" x14ac:dyDescent="0.35">
      <c r="A4042" t="s">
        <v>26</v>
      </c>
      <c r="B4042" t="s">
        <v>1217</v>
      </c>
      <c r="C4042">
        <v>36</v>
      </c>
      <c r="D4042" t="s">
        <v>1061</v>
      </c>
      <c r="E4042" t="s">
        <v>1112</v>
      </c>
      <c r="F4042" t="s">
        <v>140</v>
      </c>
      <c r="G4042" t="s">
        <v>140</v>
      </c>
    </row>
    <row r="4043" spans="1:7" x14ac:dyDescent="0.35">
      <c r="A4043" t="s">
        <v>26</v>
      </c>
      <c r="B4043" t="s">
        <v>1218</v>
      </c>
      <c r="C4043">
        <v>30</v>
      </c>
      <c r="D4043" t="s">
        <v>140</v>
      </c>
      <c r="E4043" t="s">
        <v>177</v>
      </c>
      <c r="F4043" t="s">
        <v>140</v>
      </c>
      <c r="G4043" t="s">
        <v>140</v>
      </c>
    </row>
    <row r="4044" spans="1:7" x14ac:dyDescent="0.35">
      <c r="A4044" t="s">
        <v>26</v>
      </c>
      <c r="B4044" t="s">
        <v>1219</v>
      </c>
      <c r="C4044">
        <v>35</v>
      </c>
      <c r="D4044" t="s">
        <v>1020</v>
      </c>
      <c r="E4044" t="s">
        <v>1200</v>
      </c>
      <c r="F4044" t="s">
        <v>140</v>
      </c>
      <c r="G4044" t="s">
        <v>140</v>
      </c>
    </row>
    <row r="4045" spans="1:7" x14ac:dyDescent="0.35">
      <c r="A4045" t="s">
        <v>26</v>
      </c>
      <c r="B4045" t="s">
        <v>1220</v>
      </c>
      <c r="C4045">
        <v>1</v>
      </c>
      <c r="D4045" t="s">
        <v>140</v>
      </c>
      <c r="E4045" t="s">
        <v>177</v>
      </c>
      <c r="F4045" t="s">
        <v>140</v>
      </c>
      <c r="G4045" t="s">
        <v>140</v>
      </c>
    </row>
    <row r="4046" spans="1:7" x14ac:dyDescent="0.35">
      <c r="A4046" t="s">
        <v>27</v>
      </c>
      <c r="B4046" t="s">
        <v>1216</v>
      </c>
      <c r="C4046">
        <v>48</v>
      </c>
      <c r="D4046" t="s">
        <v>140</v>
      </c>
      <c r="E4046" t="s">
        <v>938</v>
      </c>
      <c r="F4046" t="s">
        <v>140</v>
      </c>
      <c r="G4046" t="s">
        <v>939</v>
      </c>
    </row>
    <row r="4047" spans="1:7" x14ac:dyDescent="0.35">
      <c r="A4047" t="s">
        <v>27</v>
      </c>
      <c r="B4047" t="s">
        <v>1217</v>
      </c>
      <c r="C4047">
        <v>45</v>
      </c>
      <c r="D4047" t="s">
        <v>940</v>
      </c>
      <c r="E4047" t="s">
        <v>1168</v>
      </c>
      <c r="F4047" t="s">
        <v>140</v>
      </c>
      <c r="G4047" t="s">
        <v>140</v>
      </c>
    </row>
    <row r="4048" spans="1:7" x14ac:dyDescent="0.35">
      <c r="A4048" t="s">
        <v>27</v>
      </c>
      <c r="B4048" t="s">
        <v>1218</v>
      </c>
      <c r="C4048">
        <v>51</v>
      </c>
      <c r="D4048" t="s">
        <v>1066</v>
      </c>
      <c r="E4048" t="s">
        <v>1202</v>
      </c>
      <c r="F4048" t="s">
        <v>140</v>
      </c>
      <c r="G4048" t="s">
        <v>140</v>
      </c>
    </row>
    <row r="4049" spans="1:7" x14ac:dyDescent="0.35">
      <c r="A4049" t="s">
        <v>27</v>
      </c>
      <c r="B4049" t="s">
        <v>1219</v>
      </c>
      <c r="C4049">
        <v>34</v>
      </c>
      <c r="D4049" t="s">
        <v>140</v>
      </c>
      <c r="E4049" t="s">
        <v>177</v>
      </c>
      <c r="F4049" t="s">
        <v>140</v>
      </c>
      <c r="G4049" t="s">
        <v>140</v>
      </c>
    </row>
    <row r="4050" spans="1:7" x14ac:dyDescent="0.35">
      <c r="A4050" t="s">
        <v>27</v>
      </c>
      <c r="B4050" t="s">
        <v>1220</v>
      </c>
      <c r="C4050">
        <v>2</v>
      </c>
      <c r="D4050" t="s">
        <v>140</v>
      </c>
      <c r="E4050" t="s">
        <v>177</v>
      </c>
      <c r="F4050" t="s">
        <v>140</v>
      </c>
      <c r="G4050" t="s">
        <v>140</v>
      </c>
    </row>
    <row r="4051" spans="1:7" x14ac:dyDescent="0.35">
      <c r="A4051" t="s">
        <v>28</v>
      </c>
      <c r="B4051" t="s">
        <v>1216</v>
      </c>
      <c r="C4051">
        <v>29</v>
      </c>
      <c r="D4051" t="s">
        <v>1051</v>
      </c>
      <c r="E4051" t="s">
        <v>1118</v>
      </c>
      <c r="F4051" t="s">
        <v>140</v>
      </c>
      <c r="G4051" t="s">
        <v>140</v>
      </c>
    </row>
    <row r="4052" spans="1:7" x14ac:dyDescent="0.35">
      <c r="A4052" t="s">
        <v>28</v>
      </c>
      <c r="B4052" t="s">
        <v>1217</v>
      </c>
      <c r="C4052">
        <v>29</v>
      </c>
      <c r="D4052" t="s">
        <v>99</v>
      </c>
      <c r="E4052" t="s">
        <v>100</v>
      </c>
      <c r="F4052" t="s">
        <v>140</v>
      </c>
      <c r="G4052" t="s">
        <v>140</v>
      </c>
    </row>
    <row r="4053" spans="1:7" x14ac:dyDescent="0.35">
      <c r="A4053" t="s">
        <v>28</v>
      </c>
      <c r="B4053" t="s">
        <v>1218</v>
      </c>
      <c r="C4053">
        <v>25</v>
      </c>
      <c r="D4053" t="s">
        <v>140</v>
      </c>
      <c r="E4053" t="s">
        <v>177</v>
      </c>
      <c r="F4053" t="s">
        <v>140</v>
      </c>
      <c r="G4053" t="s">
        <v>140</v>
      </c>
    </row>
    <row r="4054" spans="1:7" x14ac:dyDescent="0.35">
      <c r="A4054" t="s">
        <v>28</v>
      </c>
      <c r="B4054" t="s">
        <v>1219</v>
      </c>
      <c r="C4054">
        <v>25</v>
      </c>
      <c r="D4054" t="s">
        <v>140</v>
      </c>
      <c r="E4054" t="s">
        <v>177</v>
      </c>
      <c r="F4054" t="s">
        <v>140</v>
      </c>
      <c r="G4054" t="s">
        <v>140</v>
      </c>
    </row>
    <row r="4055" spans="1:7" x14ac:dyDescent="0.35">
      <c r="A4055" t="s">
        <v>28</v>
      </c>
      <c r="B4055" t="s">
        <v>1220</v>
      </c>
      <c r="C4055">
        <v>2</v>
      </c>
      <c r="D4055" t="s">
        <v>140</v>
      </c>
      <c r="E4055" t="s">
        <v>177</v>
      </c>
      <c r="F4055" t="s">
        <v>140</v>
      </c>
      <c r="G4055" t="s">
        <v>140</v>
      </c>
    </row>
    <row r="4056" spans="1:7" x14ac:dyDescent="0.35">
      <c r="A4056" t="s">
        <v>29</v>
      </c>
      <c r="B4056" t="s">
        <v>1216</v>
      </c>
      <c r="C4056">
        <v>46</v>
      </c>
      <c r="D4056" t="s">
        <v>1048</v>
      </c>
      <c r="E4056" t="s">
        <v>1160</v>
      </c>
      <c r="F4056" t="s">
        <v>140</v>
      </c>
      <c r="G4056" t="s">
        <v>140</v>
      </c>
    </row>
    <row r="4057" spans="1:7" x14ac:dyDescent="0.35">
      <c r="A4057" t="s">
        <v>29</v>
      </c>
      <c r="B4057" t="s">
        <v>1217</v>
      </c>
      <c r="C4057">
        <v>34</v>
      </c>
      <c r="D4057" t="s">
        <v>1066</v>
      </c>
      <c r="E4057" t="s">
        <v>1202</v>
      </c>
      <c r="F4057" t="s">
        <v>140</v>
      </c>
      <c r="G4057" t="s">
        <v>140</v>
      </c>
    </row>
    <row r="4058" spans="1:7" x14ac:dyDescent="0.35">
      <c r="A4058" t="s">
        <v>29</v>
      </c>
      <c r="B4058" t="s">
        <v>1218</v>
      </c>
      <c r="C4058">
        <v>24</v>
      </c>
      <c r="D4058" t="s">
        <v>1060</v>
      </c>
      <c r="E4058" t="s">
        <v>1144</v>
      </c>
      <c r="F4058" t="s">
        <v>140</v>
      </c>
      <c r="G4058" t="s">
        <v>140</v>
      </c>
    </row>
    <row r="4059" spans="1:7" x14ac:dyDescent="0.35">
      <c r="A4059" t="s">
        <v>29</v>
      </c>
      <c r="B4059" t="s">
        <v>1219</v>
      </c>
      <c r="C4059">
        <v>35</v>
      </c>
      <c r="D4059" t="s">
        <v>1063</v>
      </c>
      <c r="E4059" t="s">
        <v>1180</v>
      </c>
      <c r="F4059" t="s">
        <v>140</v>
      </c>
      <c r="G4059" t="s">
        <v>140</v>
      </c>
    </row>
    <row r="4060" spans="1:7" x14ac:dyDescent="0.35">
      <c r="A4060" t="s">
        <v>29</v>
      </c>
      <c r="B4060" t="s">
        <v>1220</v>
      </c>
      <c r="C4060">
        <v>1</v>
      </c>
      <c r="D4060" t="s">
        <v>140</v>
      </c>
      <c r="E4060" t="s">
        <v>177</v>
      </c>
      <c r="F4060" t="s">
        <v>140</v>
      </c>
      <c r="G4060" t="s">
        <v>140</v>
      </c>
    </row>
    <row r="4061" spans="1:7" x14ac:dyDescent="0.35">
      <c r="A4061" t="s">
        <v>30</v>
      </c>
      <c r="B4061" t="s">
        <v>1216</v>
      </c>
      <c r="C4061">
        <v>46</v>
      </c>
      <c r="D4061" t="s">
        <v>140</v>
      </c>
      <c r="E4061" t="s">
        <v>177</v>
      </c>
      <c r="F4061" t="s">
        <v>140</v>
      </c>
      <c r="G4061" t="s">
        <v>140</v>
      </c>
    </row>
    <row r="4062" spans="1:7" x14ac:dyDescent="0.35">
      <c r="A4062" t="s">
        <v>30</v>
      </c>
      <c r="B4062" t="s">
        <v>1217</v>
      </c>
      <c r="C4062">
        <v>51</v>
      </c>
      <c r="D4062" t="s">
        <v>996</v>
      </c>
      <c r="E4062" t="s">
        <v>997</v>
      </c>
      <c r="F4062" t="s">
        <v>140</v>
      </c>
      <c r="G4062" t="s">
        <v>140</v>
      </c>
    </row>
    <row r="4063" spans="1:7" x14ac:dyDescent="0.35">
      <c r="A4063" t="s">
        <v>30</v>
      </c>
      <c r="B4063" t="s">
        <v>1218</v>
      </c>
      <c r="C4063">
        <v>39</v>
      </c>
      <c r="D4063" t="s">
        <v>1018</v>
      </c>
      <c r="E4063" t="s">
        <v>1142</v>
      </c>
      <c r="F4063" t="s">
        <v>140</v>
      </c>
      <c r="G4063" t="s">
        <v>140</v>
      </c>
    </row>
    <row r="4064" spans="1:7" x14ac:dyDescent="0.35">
      <c r="A4064" t="s">
        <v>30</v>
      </c>
      <c r="B4064" t="s">
        <v>1219</v>
      </c>
      <c r="C4064">
        <v>41</v>
      </c>
      <c r="D4064" t="s">
        <v>954</v>
      </c>
      <c r="E4064" t="s">
        <v>955</v>
      </c>
      <c r="F4064" t="s">
        <v>140</v>
      </c>
      <c r="G4064" t="s">
        <v>140</v>
      </c>
    </row>
    <row r="4065" spans="1:7" x14ac:dyDescent="0.35">
      <c r="A4065" t="s">
        <v>31</v>
      </c>
      <c r="B4065" t="s">
        <v>1216</v>
      </c>
      <c r="C4065">
        <v>27</v>
      </c>
      <c r="D4065" t="s">
        <v>140</v>
      </c>
      <c r="E4065" t="s">
        <v>1208</v>
      </c>
      <c r="F4065" t="s">
        <v>1017</v>
      </c>
      <c r="G4065" t="s">
        <v>140</v>
      </c>
    </row>
    <row r="4066" spans="1:7" x14ac:dyDescent="0.35">
      <c r="A4066" t="s">
        <v>31</v>
      </c>
      <c r="B4066" t="s">
        <v>1217</v>
      </c>
      <c r="C4066">
        <v>21</v>
      </c>
      <c r="D4066" t="s">
        <v>1066</v>
      </c>
      <c r="E4066" t="s">
        <v>1202</v>
      </c>
      <c r="F4066" t="s">
        <v>140</v>
      </c>
      <c r="G4066" t="s">
        <v>140</v>
      </c>
    </row>
    <row r="4067" spans="1:7" x14ac:dyDescent="0.35">
      <c r="A4067" t="s">
        <v>31</v>
      </c>
      <c r="B4067" t="s">
        <v>1218</v>
      </c>
      <c r="C4067">
        <v>24</v>
      </c>
      <c r="D4067" t="s">
        <v>1052</v>
      </c>
      <c r="E4067" t="s">
        <v>1146</v>
      </c>
      <c r="F4067" t="s">
        <v>140</v>
      </c>
      <c r="G4067" t="s">
        <v>140</v>
      </c>
    </row>
    <row r="4068" spans="1:7" x14ac:dyDescent="0.35">
      <c r="A4068" t="s">
        <v>31</v>
      </c>
      <c r="B4068" t="s">
        <v>1219</v>
      </c>
      <c r="C4068">
        <v>15</v>
      </c>
      <c r="D4068" t="s">
        <v>289</v>
      </c>
      <c r="E4068" t="s">
        <v>288</v>
      </c>
      <c r="F4068" t="s">
        <v>140</v>
      </c>
      <c r="G4068" t="s">
        <v>140</v>
      </c>
    </row>
    <row r="4069" spans="1:7" x14ac:dyDescent="0.35">
      <c r="A4069" t="s">
        <v>32</v>
      </c>
      <c r="B4069" t="s">
        <v>1216</v>
      </c>
      <c r="C4069">
        <v>781</v>
      </c>
      <c r="D4069" t="s">
        <v>1054</v>
      </c>
      <c r="E4069" t="s">
        <v>1196</v>
      </c>
      <c r="F4069" t="s">
        <v>140</v>
      </c>
      <c r="G4069" t="s">
        <v>1022</v>
      </c>
    </row>
    <row r="4070" spans="1:7" x14ac:dyDescent="0.35">
      <c r="A4070" t="s">
        <v>32</v>
      </c>
      <c r="B4070" t="s">
        <v>1217</v>
      </c>
      <c r="C4070">
        <v>708</v>
      </c>
      <c r="D4070" t="s">
        <v>1023</v>
      </c>
      <c r="E4070" t="s">
        <v>1120</v>
      </c>
      <c r="F4070" t="s">
        <v>1022</v>
      </c>
      <c r="G4070" t="s">
        <v>140</v>
      </c>
    </row>
    <row r="4071" spans="1:7" x14ac:dyDescent="0.35">
      <c r="A4071" t="s">
        <v>32</v>
      </c>
      <c r="B4071" t="s">
        <v>1218</v>
      </c>
      <c r="C4071">
        <v>687</v>
      </c>
      <c r="D4071" t="s">
        <v>949</v>
      </c>
      <c r="E4071" t="s">
        <v>948</v>
      </c>
      <c r="F4071" t="s">
        <v>140</v>
      </c>
      <c r="G4071" t="s">
        <v>140</v>
      </c>
    </row>
    <row r="4072" spans="1:7" x14ac:dyDescent="0.35">
      <c r="A4072" t="s">
        <v>32</v>
      </c>
      <c r="B4072" t="s">
        <v>1219</v>
      </c>
      <c r="C4072">
        <v>628</v>
      </c>
      <c r="D4072" t="s">
        <v>939</v>
      </c>
      <c r="E4072" t="s">
        <v>955</v>
      </c>
      <c r="F4072" t="s">
        <v>1010</v>
      </c>
      <c r="G4072" t="s">
        <v>140</v>
      </c>
    </row>
    <row r="4073" spans="1:7" x14ac:dyDescent="0.35">
      <c r="A4073" t="s">
        <v>32</v>
      </c>
      <c r="B4073" t="s">
        <v>1220</v>
      </c>
      <c r="C4073">
        <v>14</v>
      </c>
      <c r="D4073" t="s">
        <v>961</v>
      </c>
      <c r="E4073" t="s">
        <v>960</v>
      </c>
      <c r="F4073" t="s">
        <v>140</v>
      </c>
      <c r="G4073" t="s">
        <v>140</v>
      </c>
    </row>
    <row r="4075" spans="1:7" x14ac:dyDescent="0.35">
      <c r="A4075" t="s">
        <v>1221</v>
      </c>
    </row>
    <row r="4076" spans="1:7" x14ac:dyDescent="0.35">
      <c r="A4076" t="s">
        <v>2</v>
      </c>
      <c r="B4076" t="s">
        <v>1222</v>
      </c>
      <c r="C4076" t="s">
        <v>3</v>
      </c>
      <c r="D4076" t="s">
        <v>86</v>
      </c>
      <c r="E4076" t="s">
        <v>85</v>
      </c>
      <c r="F4076" t="s">
        <v>136</v>
      </c>
      <c r="G4076" t="s">
        <v>1133</v>
      </c>
    </row>
    <row r="4077" spans="1:7" x14ac:dyDescent="0.35">
      <c r="A4077" t="s">
        <v>8</v>
      </c>
      <c r="B4077" t="s">
        <v>1223</v>
      </c>
      <c r="C4077">
        <v>3</v>
      </c>
      <c r="D4077" t="s">
        <v>177</v>
      </c>
      <c r="E4077" t="s">
        <v>140</v>
      </c>
      <c r="F4077" t="s">
        <v>140</v>
      </c>
      <c r="G4077" t="s">
        <v>140</v>
      </c>
    </row>
    <row r="4078" spans="1:7" x14ac:dyDescent="0.35">
      <c r="A4078" t="s">
        <v>8</v>
      </c>
      <c r="B4078" t="s">
        <v>1224</v>
      </c>
      <c r="C4078">
        <v>2</v>
      </c>
      <c r="D4078" t="s">
        <v>610</v>
      </c>
      <c r="E4078" t="s">
        <v>610</v>
      </c>
      <c r="F4078" t="s">
        <v>140</v>
      </c>
      <c r="G4078" t="s">
        <v>140</v>
      </c>
    </row>
    <row r="4079" spans="1:7" x14ac:dyDescent="0.35">
      <c r="A4079" t="s">
        <v>8</v>
      </c>
      <c r="B4079" t="s">
        <v>1225</v>
      </c>
      <c r="C4079">
        <v>2</v>
      </c>
      <c r="D4079" t="s">
        <v>177</v>
      </c>
      <c r="E4079" t="s">
        <v>140</v>
      </c>
      <c r="F4079" t="s">
        <v>140</v>
      </c>
      <c r="G4079" t="s">
        <v>140</v>
      </c>
    </row>
    <row r="4080" spans="1:7" x14ac:dyDescent="0.35">
      <c r="A4080" t="s">
        <v>8</v>
      </c>
      <c r="B4080" t="s">
        <v>1226</v>
      </c>
      <c r="C4080">
        <v>1</v>
      </c>
      <c r="D4080" t="s">
        <v>177</v>
      </c>
      <c r="E4080" t="s">
        <v>140</v>
      </c>
      <c r="F4080" t="s">
        <v>140</v>
      </c>
      <c r="G4080" t="s">
        <v>140</v>
      </c>
    </row>
    <row r="4081" spans="1:7" x14ac:dyDescent="0.35">
      <c r="A4081" t="s">
        <v>8</v>
      </c>
      <c r="B4081" t="s">
        <v>339</v>
      </c>
      <c r="C4081">
        <v>112</v>
      </c>
      <c r="D4081" t="s">
        <v>177</v>
      </c>
      <c r="E4081" t="s">
        <v>140</v>
      </c>
      <c r="F4081" t="s">
        <v>140</v>
      </c>
      <c r="G4081" t="s">
        <v>140</v>
      </c>
    </row>
    <row r="4082" spans="1:7" x14ac:dyDescent="0.35">
      <c r="A4082" t="s">
        <v>9</v>
      </c>
      <c r="B4082" t="s">
        <v>1223</v>
      </c>
      <c r="C4082">
        <v>1</v>
      </c>
      <c r="D4082" t="s">
        <v>177</v>
      </c>
      <c r="E4082" t="s">
        <v>140</v>
      </c>
      <c r="F4082" t="s">
        <v>140</v>
      </c>
      <c r="G4082" t="s">
        <v>140</v>
      </c>
    </row>
    <row r="4083" spans="1:7" x14ac:dyDescent="0.35">
      <c r="A4083" t="s">
        <v>9</v>
      </c>
      <c r="B4083" t="s">
        <v>1224</v>
      </c>
      <c r="C4083">
        <v>1</v>
      </c>
      <c r="D4083" t="s">
        <v>140</v>
      </c>
      <c r="E4083" t="s">
        <v>177</v>
      </c>
      <c r="F4083" t="s">
        <v>140</v>
      </c>
      <c r="G4083" t="s">
        <v>140</v>
      </c>
    </row>
    <row r="4084" spans="1:7" x14ac:dyDescent="0.35">
      <c r="A4084" t="s">
        <v>9</v>
      </c>
      <c r="B4084" t="s">
        <v>1225</v>
      </c>
      <c r="C4084">
        <v>3</v>
      </c>
      <c r="D4084" t="s">
        <v>836</v>
      </c>
      <c r="E4084" t="s">
        <v>835</v>
      </c>
      <c r="F4084" t="s">
        <v>140</v>
      </c>
      <c r="G4084" t="s">
        <v>140</v>
      </c>
    </row>
    <row r="4085" spans="1:7" x14ac:dyDescent="0.35">
      <c r="A4085" t="s">
        <v>9</v>
      </c>
      <c r="B4085" t="s">
        <v>339</v>
      </c>
      <c r="C4085">
        <v>129</v>
      </c>
      <c r="D4085" t="s">
        <v>1227</v>
      </c>
      <c r="E4085" t="s">
        <v>1010</v>
      </c>
      <c r="F4085" t="s">
        <v>140</v>
      </c>
      <c r="G4085" t="s">
        <v>140</v>
      </c>
    </row>
    <row r="4086" spans="1:7" x14ac:dyDescent="0.35">
      <c r="A4086" t="s">
        <v>10</v>
      </c>
      <c r="B4086" t="s">
        <v>1224</v>
      </c>
      <c r="C4086">
        <v>4</v>
      </c>
      <c r="D4086" t="s">
        <v>177</v>
      </c>
      <c r="E4086" t="s">
        <v>140</v>
      </c>
      <c r="F4086" t="s">
        <v>140</v>
      </c>
      <c r="G4086" t="s">
        <v>140</v>
      </c>
    </row>
    <row r="4087" spans="1:7" x14ac:dyDescent="0.35">
      <c r="A4087" t="s">
        <v>10</v>
      </c>
      <c r="B4087" t="s">
        <v>1226</v>
      </c>
      <c r="C4087">
        <v>3</v>
      </c>
      <c r="D4087" t="s">
        <v>825</v>
      </c>
      <c r="E4087" t="s">
        <v>826</v>
      </c>
      <c r="F4087" t="s">
        <v>140</v>
      </c>
      <c r="G4087" t="s">
        <v>140</v>
      </c>
    </row>
    <row r="4088" spans="1:7" x14ac:dyDescent="0.35">
      <c r="A4088" t="s">
        <v>10</v>
      </c>
      <c r="B4088" t="s">
        <v>339</v>
      </c>
      <c r="C4088">
        <v>100</v>
      </c>
      <c r="D4088" t="s">
        <v>177</v>
      </c>
      <c r="E4088" t="s">
        <v>140</v>
      </c>
      <c r="F4088" t="s">
        <v>140</v>
      </c>
      <c r="G4088" t="s">
        <v>140</v>
      </c>
    </row>
    <row r="4089" spans="1:7" x14ac:dyDescent="0.35">
      <c r="A4089" t="s">
        <v>11</v>
      </c>
      <c r="B4089" t="s">
        <v>1223</v>
      </c>
      <c r="C4089">
        <v>3</v>
      </c>
      <c r="D4089" t="s">
        <v>177</v>
      </c>
      <c r="E4089" t="s">
        <v>140</v>
      </c>
      <c r="F4089" t="s">
        <v>140</v>
      </c>
      <c r="G4089" t="s">
        <v>140</v>
      </c>
    </row>
    <row r="4090" spans="1:7" x14ac:dyDescent="0.35">
      <c r="A4090" t="s">
        <v>11</v>
      </c>
      <c r="B4090" t="s">
        <v>1224</v>
      </c>
      <c r="C4090">
        <v>2</v>
      </c>
      <c r="D4090" t="s">
        <v>177</v>
      </c>
      <c r="E4090" t="s">
        <v>140</v>
      </c>
      <c r="F4090" t="s">
        <v>140</v>
      </c>
      <c r="G4090" t="s">
        <v>140</v>
      </c>
    </row>
    <row r="4091" spans="1:7" x14ac:dyDescent="0.35">
      <c r="A4091" t="s">
        <v>11</v>
      </c>
      <c r="B4091" t="s">
        <v>1225</v>
      </c>
      <c r="C4091">
        <v>3</v>
      </c>
      <c r="D4091" t="s">
        <v>177</v>
      </c>
      <c r="E4091" t="s">
        <v>140</v>
      </c>
      <c r="F4091" t="s">
        <v>140</v>
      </c>
      <c r="G4091" t="s">
        <v>140</v>
      </c>
    </row>
    <row r="4092" spans="1:7" x14ac:dyDescent="0.35">
      <c r="A4092" t="s">
        <v>11</v>
      </c>
      <c r="B4092" t="s">
        <v>1226</v>
      </c>
      <c r="C4092">
        <v>1</v>
      </c>
      <c r="D4092" t="s">
        <v>177</v>
      </c>
      <c r="E4092" t="s">
        <v>140</v>
      </c>
      <c r="F4092" t="s">
        <v>140</v>
      </c>
      <c r="G4092" t="s">
        <v>140</v>
      </c>
    </row>
    <row r="4093" spans="1:7" x14ac:dyDescent="0.35">
      <c r="A4093" t="s">
        <v>11</v>
      </c>
      <c r="B4093" t="s">
        <v>339</v>
      </c>
      <c r="C4093">
        <v>119</v>
      </c>
      <c r="D4093" t="s">
        <v>774</v>
      </c>
      <c r="E4093" t="s">
        <v>775</v>
      </c>
      <c r="F4093" t="s">
        <v>140</v>
      </c>
      <c r="G4093" t="s">
        <v>140</v>
      </c>
    </row>
    <row r="4094" spans="1:7" x14ac:dyDescent="0.35">
      <c r="A4094" t="s">
        <v>12</v>
      </c>
      <c r="B4094" t="s">
        <v>1223</v>
      </c>
      <c r="C4094">
        <v>4</v>
      </c>
      <c r="D4094" t="s">
        <v>362</v>
      </c>
      <c r="E4094" t="s">
        <v>363</v>
      </c>
      <c r="F4094" t="s">
        <v>140</v>
      </c>
      <c r="G4094" t="s">
        <v>140</v>
      </c>
    </row>
    <row r="4095" spans="1:7" x14ac:dyDescent="0.35">
      <c r="A4095" t="s">
        <v>12</v>
      </c>
      <c r="B4095" t="s">
        <v>1224</v>
      </c>
      <c r="C4095">
        <v>2</v>
      </c>
      <c r="D4095" t="s">
        <v>177</v>
      </c>
      <c r="E4095" t="s">
        <v>140</v>
      </c>
      <c r="F4095" t="s">
        <v>140</v>
      </c>
      <c r="G4095" t="s">
        <v>140</v>
      </c>
    </row>
    <row r="4096" spans="1:7" x14ac:dyDescent="0.35">
      <c r="A4096" t="s">
        <v>12</v>
      </c>
      <c r="B4096" t="s">
        <v>1225</v>
      </c>
      <c r="C4096">
        <v>4</v>
      </c>
      <c r="D4096" t="s">
        <v>177</v>
      </c>
      <c r="E4096" t="s">
        <v>140</v>
      </c>
      <c r="F4096" t="s">
        <v>140</v>
      </c>
      <c r="G4096" t="s">
        <v>140</v>
      </c>
    </row>
    <row r="4097" spans="1:7" x14ac:dyDescent="0.35">
      <c r="A4097" t="s">
        <v>12</v>
      </c>
      <c r="B4097" t="s">
        <v>339</v>
      </c>
      <c r="C4097">
        <v>111</v>
      </c>
      <c r="D4097" t="s">
        <v>774</v>
      </c>
      <c r="E4097" t="s">
        <v>775</v>
      </c>
      <c r="F4097" t="s">
        <v>140</v>
      </c>
      <c r="G4097" t="s">
        <v>140</v>
      </c>
    </row>
    <row r="4098" spans="1:7" x14ac:dyDescent="0.35">
      <c r="A4098" t="s">
        <v>13</v>
      </c>
      <c r="B4098" t="s">
        <v>1223</v>
      </c>
      <c r="C4098">
        <v>1</v>
      </c>
      <c r="D4098" t="s">
        <v>177</v>
      </c>
      <c r="E4098" t="s">
        <v>140</v>
      </c>
      <c r="F4098" t="s">
        <v>140</v>
      </c>
      <c r="G4098" t="s">
        <v>140</v>
      </c>
    </row>
    <row r="4099" spans="1:7" x14ac:dyDescent="0.35">
      <c r="A4099" t="s">
        <v>13</v>
      </c>
      <c r="B4099" t="s">
        <v>1225</v>
      </c>
      <c r="C4099">
        <v>2</v>
      </c>
      <c r="D4099" t="s">
        <v>177</v>
      </c>
      <c r="E4099" t="s">
        <v>140</v>
      </c>
      <c r="F4099" t="s">
        <v>140</v>
      </c>
      <c r="G4099" t="s">
        <v>140</v>
      </c>
    </row>
    <row r="4100" spans="1:7" x14ac:dyDescent="0.35">
      <c r="A4100" t="s">
        <v>13</v>
      </c>
      <c r="B4100" t="s">
        <v>1226</v>
      </c>
      <c r="C4100">
        <v>2</v>
      </c>
      <c r="D4100" t="s">
        <v>177</v>
      </c>
      <c r="E4100" t="s">
        <v>140</v>
      </c>
      <c r="F4100" t="s">
        <v>140</v>
      </c>
      <c r="G4100" t="s">
        <v>140</v>
      </c>
    </row>
    <row r="4101" spans="1:7" x14ac:dyDescent="0.35">
      <c r="A4101" t="s">
        <v>13</v>
      </c>
      <c r="B4101" t="s">
        <v>339</v>
      </c>
      <c r="C4101">
        <v>59</v>
      </c>
      <c r="D4101" t="s">
        <v>1109</v>
      </c>
      <c r="E4101" t="s">
        <v>1062</v>
      </c>
      <c r="F4101" t="s">
        <v>140</v>
      </c>
      <c r="G4101" t="s">
        <v>140</v>
      </c>
    </row>
    <row r="4102" spans="1:7" x14ac:dyDescent="0.35">
      <c r="A4102" t="s">
        <v>14</v>
      </c>
      <c r="B4102" t="s">
        <v>1223</v>
      </c>
      <c r="C4102">
        <v>3</v>
      </c>
      <c r="D4102" t="s">
        <v>177</v>
      </c>
      <c r="E4102" t="s">
        <v>140</v>
      </c>
      <c r="F4102" t="s">
        <v>140</v>
      </c>
      <c r="G4102" t="s">
        <v>140</v>
      </c>
    </row>
    <row r="4103" spans="1:7" x14ac:dyDescent="0.35">
      <c r="A4103" t="s">
        <v>14</v>
      </c>
      <c r="B4103" t="s">
        <v>1224</v>
      </c>
      <c r="C4103">
        <v>2</v>
      </c>
      <c r="D4103" t="s">
        <v>323</v>
      </c>
      <c r="E4103" t="s">
        <v>324</v>
      </c>
      <c r="F4103" t="s">
        <v>140</v>
      </c>
      <c r="G4103" t="s">
        <v>140</v>
      </c>
    </row>
    <row r="4104" spans="1:7" x14ac:dyDescent="0.35">
      <c r="A4104" t="s">
        <v>14</v>
      </c>
      <c r="B4104" t="s">
        <v>1225</v>
      </c>
      <c r="C4104">
        <v>4</v>
      </c>
      <c r="D4104" t="s">
        <v>936</v>
      </c>
      <c r="E4104" t="s">
        <v>937</v>
      </c>
      <c r="F4104" t="s">
        <v>140</v>
      </c>
      <c r="G4104" t="s">
        <v>140</v>
      </c>
    </row>
    <row r="4105" spans="1:7" x14ac:dyDescent="0.35">
      <c r="A4105" t="s">
        <v>14</v>
      </c>
      <c r="B4105" t="s">
        <v>1226</v>
      </c>
      <c r="C4105">
        <v>2</v>
      </c>
      <c r="D4105" t="s">
        <v>177</v>
      </c>
      <c r="E4105" t="s">
        <v>140</v>
      </c>
      <c r="F4105" t="s">
        <v>140</v>
      </c>
      <c r="G4105" t="s">
        <v>140</v>
      </c>
    </row>
    <row r="4106" spans="1:7" x14ac:dyDescent="0.35">
      <c r="A4106" t="s">
        <v>14</v>
      </c>
      <c r="B4106" t="s">
        <v>339</v>
      </c>
      <c r="C4106">
        <v>109</v>
      </c>
      <c r="D4106" t="s">
        <v>1160</v>
      </c>
      <c r="E4106" t="s">
        <v>1048</v>
      </c>
      <c r="F4106" t="s">
        <v>140</v>
      </c>
      <c r="G4106" t="s">
        <v>140</v>
      </c>
    </row>
    <row r="4107" spans="1:7" x14ac:dyDescent="0.35">
      <c r="A4107" t="s">
        <v>15</v>
      </c>
      <c r="B4107" t="s">
        <v>1223</v>
      </c>
      <c r="C4107">
        <v>1</v>
      </c>
      <c r="D4107" t="s">
        <v>177</v>
      </c>
      <c r="E4107" t="s">
        <v>140</v>
      </c>
      <c r="F4107" t="s">
        <v>140</v>
      </c>
      <c r="G4107" t="s">
        <v>140</v>
      </c>
    </row>
    <row r="4108" spans="1:7" x14ac:dyDescent="0.35">
      <c r="A4108" t="s">
        <v>15</v>
      </c>
      <c r="B4108" t="s">
        <v>1224</v>
      </c>
      <c r="C4108">
        <v>1</v>
      </c>
      <c r="D4108" t="s">
        <v>177</v>
      </c>
      <c r="E4108" t="s">
        <v>140</v>
      </c>
      <c r="F4108" t="s">
        <v>140</v>
      </c>
      <c r="G4108" t="s">
        <v>140</v>
      </c>
    </row>
    <row r="4109" spans="1:7" x14ac:dyDescent="0.35">
      <c r="A4109" t="s">
        <v>15</v>
      </c>
      <c r="B4109" t="s">
        <v>1225</v>
      </c>
      <c r="C4109">
        <v>2</v>
      </c>
      <c r="D4109" t="s">
        <v>177</v>
      </c>
      <c r="E4109" t="s">
        <v>140</v>
      </c>
      <c r="F4109" t="s">
        <v>140</v>
      </c>
      <c r="G4109" t="s">
        <v>140</v>
      </c>
    </row>
    <row r="4110" spans="1:7" x14ac:dyDescent="0.35">
      <c r="A4110" t="s">
        <v>15</v>
      </c>
      <c r="B4110" t="s">
        <v>1226</v>
      </c>
      <c r="C4110">
        <v>1</v>
      </c>
      <c r="D4110" t="s">
        <v>177</v>
      </c>
      <c r="E4110" t="s">
        <v>140</v>
      </c>
      <c r="F4110" t="s">
        <v>140</v>
      </c>
      <c r="G4110" t="s">
        <v>140</v>
      </c>
    </row>
    <row r="4111" spans="1:7" x14ac:dyDescent="0.35">
      <c r="A4111" t="s">
        <v>15</v>
      </c>
      <c r="B4111" t="s">
        <v>339</v>
      </c>
      <c r="C4111">
        <v>109</v>
      </c>
      <c r="D4111" t="s">
        <v>1147</v>
      </c>
      <c r="E4111" t="s">
        <v>1050</v>
      </c>
      <c r="F4111" t="s">
        <v>140</v>
      </c>
      <c r="G4111" t="s">
        <v>140</v>
      </c>
    </row>
    <row r="4112" spans="1:7" x14ac:dyDescent="0.35">
      <c r="A4112" t="s">
        <v>16</v>
      </c>
      <c r="B4112" t="s">
        <v>1223</v>
      </c>
      <c r="C4112">
        <v>4</v>
      </c>
      <c r="D4112" t="s">
        <v>177</v>
      </c>
      <c r="E4112" t="s">
        <v>140</v>
      </c>
      <c r="F4112" t="s">
        <v>140</v>
      </c>
      <c r="G4112" t="s">
        <v>140</v>
      </c>
    </row>
    <row r="4113" spans="1:7" x14ac:dyDescent="0.35">
      <c r="A4113" t="s">
        <v>16</v>
      </c>
      <c r="B4113" t="s">
        <v>1224</v>
      </c>
      <c r="C4113">
        <v>4</v>
      </c>
      <c r="D4113" t="s">
        <v>177</v>
      </c>
      <c r="E4113" t="s">
        <v>140</v>
      </c>
      <c r="F4113" t="s">
        <v>140</v>
      </c>
      <c r="G4113" t="s">
        <v>140</v>
      </c>
    </row>
    <row r="4114" spans="1:7" x14ac:dyDescent="0.35">
      <c r="A4114" t="s">
        <v>16</v>
      </c>
      <c r="B4114" t="s">
        <v>1225</v>
      </c>
      <c r="C4114">
        <v>5</v>
      </c>
      <c r="D4114" t="s">
        <v>625</v>
      </c>
      <c r="E4114" t="s">
        <v>624</v>
      </c>
      <c r="F4114" t="s">
        <v>140</v>
      </c>
      <c r="G4114" t="s">
        <v>140</v>
      </c>
    </row>
    <row r="4115" spans="1:7" x14ac:dyDescent="0.35">
      <c r="A4115" t="s">
        <v>16</v>
      </c>
      <c r="B4115" t="s">
        <v>339</v>
      </c>
      <c r="C4115">
        <v>165</v>
      </c>
      <c r="D4115" t="s">
        <v>1201</v>
      </c>
      <c r="E4115" t="s">
        <v>1019</v>
      </c>
      <c r="F4115" t="s">
        <v>140</v>
      </c>
      <c r="G4115" t="s">
        <v>140</v>
      </c>
    </row>
    <row r="4116" spans="1:7" x14ac:dyDescent="0.35">
      <c r="A4116" t="s">
        <v>17</v>
      </c>
      <c r="B4116" t="s">
        <v>1224</v>
      </c>
      <c r="C4116">
        <v>2</v>
      </c>
      <c r="D4116" t="s">
        <v>177</v>
      </c>
      <c r="E4116" t="s">
        <v>140</v>
      </c>
      <c r="F4116" t="s">
        <v>140</v>
      </c>
      <c r="G4116" t="s">
        <v>140</v>
      </c>
    </row>
    <row r="4117" spans="1:7" x14ac:dyDescent="0.35">
      <c r="A4117" t="s">
        <v>17</v>
      </c>
      <c r="B4117" t="s">
        <v>1225</v>
      </c>
      <c r="C4117">
        <v>1</v>
      </c>
      <c r="D4117" t="s">
        <v>177</v>
      </c>
      <c r="E4117" t="s">
        <v>140</v>
      </c>
      <c r="F4117" t="s">
        <v>140</v>
      </c>
      <c r="G4117" t="s">
        <v>140</v>
      </c>
    </row>
    <row r="4118" spans="1:7" x14ac:dyDescent="0.35">
      <c r="A4118" t="s">
        <v>17</v>
      </c>
      <c r="B4118" t="s">
        <v>1226</v>
      </c>
      <c r="C4118">
        <v>2</v>
      </c>
      <c r="D4118" t="s">
        <v>177</v>
      </c>
      <c r="E4118" t="s">
        <v>140</v>
      </c>
      <c r="F4118" t="s">
        <v>140</v>
      </c>
      <c r="G4118" t="s">
        <v>140</v>
      </c>
    </row>
    <row r="4119" spans="1:7" x14ac:dyDescent="0.35">
      <c r="A4119" t="s">
        <v>17</v>
      </c>
      <c r="B4119" t="s">
        <v>339</v>
      </c>
      <c r="C4119">
        <v>105</v>
      </c>
      <c r="D4119" t="s">
        <v>948</v>
      </c>
      <c r="E4119" t="s">
        <v>949</v>
      </c>
      <c r="F4119" t="s">
        <v>140</v>
      </c>
      <c r="G4119" t="s">
        <v>140</v>
      </c>
    </row>
    <row r="4120" spans="1:7" x14ac:dyDescent="0.35">
      <c r="A4120" t="s">
        <v>18</v>
      </c>
      <c r="B4120" t="s">
        <v>1223</v>
      </c>
      <c r="C4120">
        <v>2</v>
      </c>
      <c r="D4120" t="s">
        <v>177</v>
      </c>
      <c r="E4120" t="s">
        <v>140</v>
      </c>
      <c r="F4120" t="s">
        <v>140</v>
      </c>
      <c r="G4120" t="s">
        <v>140</v>
      </c>
    </row>
    <row r="4121" spans="1:7" x14ac:dyDescent="0.35">
      <c r="A4121" t="s">
        <v>18</v>
      </c>
      <c r="B4121" t="s">
        <v>1224</v>
      </c>
      <c r="C4121">
        <v>4</v>
      </c>
      <c r="D4121" t="s">
        <v>736</v>
      </c>
      <c r="E4121" t="s">
        <v>737</v>
      </c>
      <c r="F4121" t="s">
        <v>140</v>
      </c>
      <c r="G4121" t="s">
        <v>140</v>
      </c>
    </row>
    <row r="4122" spans="1:7" x14ac:dyDescent="0.35">
      <c r="A4122" t="s">
        <v>18</v>
      </c>
      <c r="B4122" t="s">
        <v>1225</v>
      </c>
      <c r="C4122">
        <v>3</v>
      </c>
      <c r="D4122" t="s">
        <v>177</v>
      </c>
      <c r="E4122" t="s">
        <v>140</v>
      </c>
      <c r="F4122" t="s">
        <v>140</v>
      </c>
      <c r="G4122" t="s">
        <v>140</v>
      </c>
    </row>
    <row r="4123" spans="1:7" x14ac:dyDescent="0.35">
      <c r="A4123" t="s">
        <v>18</v>
      </c>
      <c r="B4123" t="s">
        <v>339</v>
      </c>
      <c r="C4123">
        <v>96</v>
      </c>
      <c r="D4123" t="s">
        <v>1206</v>
      </c>
      <c r="E4123" t="s">
        <v>1054</v>
      </c>
      <c r="F4123" t="s">
        <v>140</v>
      </c>
      <c r="G4123" t="s">
        <v>140</v>
      </c>
    </row>
    <row r="4124" spans="1:7" x14ac:dyDescent="0.35">
      <c r="A4124" t="s">
        <v>19</v>
      </c>
      <c r="B4124" t="s">
        <v>1223</v>
      </c>
      <c r="C4124">
        <v>1</v>
      </c>
      <c r="D4124" t="s">
        <v>177</v>
      </c>
      <c r="E4124" t="s">
        <v>140</v>
      </c>
      <c r="F4124" t="s">
        <v>140</v>
      </c>
      <c r="G4124" t="s">
        <v>140</v>
      </c>
    </row>
    <row r="4125" spans="1:7" x14ac:dyDescent="0.35">
      <c r="A4125" t="s">
        <v>19</v>
      </c>
      <c r="B4125" t="s">
        <v>1225</v>
      </c>
      <c r="C4125">
        <v>1</v>
      </c>
      <c r="D4125" t="s">
        <v>177</v>
      </c>
      <c r="E4125" t="s">
        <v>140</v>
      </c>
      <c r="F4125" t="s">
        <v>140</v>
      </c>
      <c r="G4125" t="s">
        <v>140</v>
      </c>
    </row>
    <row r="4126" spans="1:7" x14ac:dyDescent="0.35">
      <c r="A4126" t="s">
        <v>19</v>
      </c>
      <c r="B4126" t="s">
        <v>1226</v>
      </c>
      <c r="C4126">
        <v>2</v>
      </c>
      <c r="D4126" t="s">
        <v>177</v>
      </c>
      <c r="E4126" t="s">
        <v>140</v>
      </c>
      <c r="F4126" t="s">
        <v>140</v>
      </c>
      <c r="G4126" t="s">
        <v>140</v>
      </c>
    </row>
    <row r="4127" spans="1:7" x14ac:dyDescent="0.35">
      <c r="A4127" t="s">
        <v>19</v>
      </c>
      <c r="B4127" t="s">
        <v>339</v>
      </c>
      <c r="C4127">
        <v>80</v>
      </c>
      <c r="D4127" t="s">
        <v>1159</v>
      </c>
      <c r="E4127" t="s">
        <v>1055</v>
      </c>
      <c r="F4127" t="s">
        <v>140</v>
      </c>
      <c r="G4127" t="s">
        <v>140</v>
      </c>
    </row>
    <row r="4128" spans="1:7" x14ac:dyDescent="0.35">
      <c r="A4128" t="s">
        <v>20</v>
      </c>
      <c r="B4128" t="s">
        <v>1223</v>
      </c>
      <c r="C4128">
        <v>7</v>
      </c>
      <c r="D4128" t="s">
        <v>177</v>
      </c>
      <c r="E4128" t="s">
        <v>140</v>
      </c>
      <c r="F4128" t="s">
        <v>140</v>
      </c>
      <c r="G4128" t="s">
        <v>140</v>
      </c>
    </row>
    <row r="4129" spans="1:7" x14ac:dyDescent="0.35">
      <c r="A4129" t="s">
        <v>20</v>
      </c>
      <c r="B4129" t="s">
        <v>1225</v>
      </c>
      <c r="C4129">
        <v>3</v>
      </c>
      <c r="D4129" t="s">
        <v>1175</v>
      </c>
      <c r="E4129" t="s">
        <v>1071</v>
      </c>
      <c r="F4129" t="s">
        <v>140</v>
      </c>
      <c r="G4129" t="s">
        <v>140</v>
      </c>
    </row>
    <row r="4130" spans="1:7" x14ac:dyDescent="0.35">
      <c r="A4130" t="s">
        <v>20</v>
      </c>
      <c r="B4130" t="s">
        <v>1226</v>
      </c>
      <c r="C4130">
        <v>2</v>
      </c>
      <c r="D4130" t="s">
        <v>79</v>
      </c>
      <c r="E4130" t="s">
        <v>78</v>
      </c>
      <c r="F4130" t="s">
        <v>140</v>
      </c>
      <c r="G4130" t="s">
        <v>140</v>
      </c>
    </row>
    <row r="4131" spans="1:7" x14ac:dyDescent="0.35">
      <c r="A4131" t="s">
        <v>20</v>
      </c>
      <c r="B4131" t="s">
        <v>339</v>
      </c>
      <c r="C4131">
        <v>90</v>
      </c>
      <c r="D4131" t="s">
        <v>1118</v>
      </c>
      <c r="E4131" t="s">
        <v>1051</v>
      </c>
      <c r="F4131" t="s">
        <v>140</v>
      </c>
      <c r="G4131" t="s">
        <v>140</v>
      </c>
    </row>
    <row r="4132" spans="1:7" x14ac:dyDescent="0.35">
      <c r="A4132" t="s">
        <v>21</v>
      </c>
      <c r="B4132" t="s">
        <v>1225</v>
      </c>
      <c r="C4132">
        <v>1</v>
      </c>
      <c r="D4132" t="s">
        <v>177</v>
      </c>
      <c r="E4132" t="s">
        <v>140</v>
      </c>
      <c r="F4132" t="s">
        <v>140</v>
      </c>
      <c r="G4132" t="s">
        <v>140</v>
      </c>
    </row>
    <row r="4133" spans="1:7" x14ac:dyDescent="0.35">
      <c r="A4133" t="s">
        <v>21</v>
      </c>
      <c r="B4133" t="s">
        <v>1226</v>
      </c>
      <c r="C4133">
        <v>2</v>
      </c>
      <c r="D4133" t="s">
        <v>177</v>
      </c>
      <c r="E4133" t="s">
        <v>140</v>
      </c>
      <c r="F4133" t="s">
        <v>140</v>
      </c>
      <c r="G4133" t="s">
        <v>140</v>
      </c>
    </row>
    <row r="4134" spans="1:7" x14ac:dyDescent="0.35">
      <c r="A4134" t="s">
        <v>21</v>
      </c>
      <c r="B4134" t="s">
        <v>339</v>
      </c>
      <c r="C4134">
        <v>69</v>
      </c>
      <c r="D4134" t="s">
        <v>1208</v>
      </c>
      <c r="E4134" t="s">
        <v>1017</v>
      </c>
      <c r="F4134" t="s">
        <v>140</v>
      </c>
      <c r="G4134" t="s">
        <v>140</v>
      </c>
    </row>
    <row r="4135" spans="1:7" x14ac:dyDescent="0.35">
      <c r="A4135" t="s">
        <v>22</v>
      </c>
      <c r="B4135" t="s">
        <v>1223</v>
      </c>
      <c r="C4135">
        <v>2</v>
      </c>
      <c r="D4135" t="s">
        <v>177</v>
      </c>
      <c r="E4135" t="s">
        <v>140</v>
      </c>
      <c r="F4135" t="s">
        <v>140</v>
      </c>
      <c r="G4135" t="s">
        <v>140</v>
      </c>
    </row>
    <row r="4136" spans="1:7" x14ac:dyDescent="0.35">
      <c r="A4136" t="s">
        <v>22</v>
      </c>
      <c r="B4136" t="s">
        <v>1224</v>
      </c>
      <c r="C4136">
        <v>2</v>
      </c>
      <c r="D4136" t="s">
        <v>304</v>
      </c>
      <c r="E4136" t="s">
        <v>303</v>
      </c>
      <c r="F4136" t="s">
        <v>140</v>
      </c>
      <c r="G4136" t="s">
        <v>140</v>
      </c>
    </row>
    <row r="4137" spans="1:7" x14ac:dyDescent="0.35">
      <c r="A4137" t="s">
        <v>22</v>
      </c>
      <c r="B4137" t="s">
        <v>1225</v>
      </c>
      <c r="C4137">
        <v>2</v>
      </c>
      <c r="D4137" t="s">
        <v>177</v>
      </c>
      <c r="E4137" t="s">
        <v>140</v>
      </c>
      <c r="F4137" t="s">
        <v>140</v>
      </c>
      <c r="G4137" t="s">
        <v>140</v>
      </c>
    </row>
    <row r="4138" spans="1:7" x14ac:dyDescent="0.35">
      <c r="A4138" t="s">
        <v>22</v>
      </c>
      <c r="B4138" t="s">
        <v>1226</v>
      </c>
      <c r="C4138">
        <v>2</v>
      </c>
      <c r="D4138" t="s">
        <v>705</v>
      </c>
      <c r="E4138" t="s">
        <v>704</v>
      </c>
      <c r="F4138" t="s">
        <v>140</v>
      </c>
      <c r="G4138" t="s">
        <v>140</v>
      </c>
    </row>
    <row r="4139" spans="1:7" x14ac:dyDescent="0.35">
      <c r="A4139" t="s">
        <v>22</v>
      </c>
      <c r="B4139" t="s">
        <v>339</v>
      </c>
      <c r="C4139">
        <v>85</v>
      </c>
      <c r="D4139" t="s">
        <v>1146</v>
      </c>
      <c r="E4139" t="s">
        <v>1052</v>
      </c>
      <c r="F4139" t="s">
        <v>140</v>
      </c>
      <c r="G4139" t="s">
        <v>140</v>
      </c>
    </row>
    <row r="4140" spans="1:7" x14ac:dyDescent="0.35">
      <c r="A4140" t="s">
        <v>23</v>
      </c>
      <c r="B4140" t="s">
        <v>1223</v>
      </c>
      <c r="C4140">
        <v>2</v>
      </c>
      <c r="D4140" t="s">
        <v>177</v>
      </c>
      <c r="E4140" t="s">
        <v>140</v>
      </c>
      <c r="F4140" t="s">
        <v>140</v>
      </c>
      <c r="G4140" t="s">
        <v>140</v>
      </c>
    </row>
    <row r="4141" spans="1:7" x14ac:dyDescent="0.35">
      <c r="A4141" t="s">
        <v>23</v>
      </c>
      <c r="B4141" t="s">
        <v>1224</v>
      </c>
      <c r="C4141">
        <v>1</v>
      </c>
      <c r="D4141" t="s">
        <v>177</v>
      </c>
      <c r="E4141" t="s">
        <v>140</v>
      </c>
      <c r="F4141" t="s">
        <v>140</v>
      </c>
      <c r="G4141" t="s">
        <v>140</v>
      </c>
    </row>
    <row r="4142" spans="1:7" x14ac:dyDescent="0.35">
      <c r="A4142" t="s">
        <v>23</v>
      </c>
      <c r="B4142" t="s">
        <v>1225</v>
      </c>
      <c r="C4142">
        <v>2</v>
      </c>
      <c r="D4142" t="s">
        <v>177</v>
      </c>
      <c r="E4142" t="s">
        <v>140</v>
      </c>
      <c r="F4142" t="s">
        <v>140</v>
      </c>
      <c r="G4142" t="s">
        <v>140</v>
      </c>
    </row>
    <row r="4143" spans="1:7" x14ac:dyDescent="0.35">
      <c r="A4143" t="s">
        <v>23</v>
      </c>
      <c r="B4143" t="s">
        <v>339</v>
      </c>
      <c r="C4143">
        <v>48</v>
      </c>
      <c r="D4143" t="s">
        <v>1161</v>
      </c>
      <c r="E4143" t="s">
        <v>1072</v>
      </c>
      <c r="F4143" t="s">
        <v>140</v>
      </c>
      <c r="G4143" t="s">
        <v>140</v>
      </c>
    </row>
    <row r="4144" spans="1:7" x14ac:dyDescent="0.35">
      <c r="A4144" t="s">
        <v>24</v>
      </c>
      <c r="B4144" t="s">
        <v>1223</v>
      </c>
      <c r="C4144">
        <v>3</v>
      </c>
      <c r="D4144" t="s">
        <v>177</v>
      </c>
      <c r="E4144" t="s">
        <v>140</v>
      </c>
      <c r="F4144" t="s">
        <v>140</v>
      </c>
      <c r="G4144" t="s">
        <v>140</v>
      </c>
    </row>
    <row r="4145" spans="1:7" x14ac:dyDescent="0.35">
      <c r="A4145" t="s">
        <v>24</v>
      </c>
      <c r="B4145" t="s">
        <v>1224</v>
      </c>
      <c r="C4145">
        <v>2</v>
      </c>
      <c r="D4145" t="s">
        <v>177</v>
      </c>
      <c r="E4145" t="s">
        <v>140</v>
      </c>
      <c r="F4145" t="s">
        <v>140</v>
      </c>
      <c r="G4145" t="s">
        <v>140</v>
      </c>
    </row>
    <row r="4146" spans="1:7" x14ac:dyDescent="0.35">
      <c r="A4146" t="s">
        <v>24</v>
      </c>
      <c r="B4146" t="s">
        <v>1225</v>
      </c>
      <c r="C4146">
        <v>3</v>
      </c>
      <c r="D4146" t="s">
        <v>177</v>
      </c>
      <c r="E4146" t="s">
        <v>140</v>
      </c>
      <c r="F4146" t="s">
        <v>140</v>
      </c>
      <c r="G4146" t="s">
        <v>140</v>
      </c>
    </row>
    <row r="4147" spans="1:7" x14ac:dyDescent="0.35">
      <c r="A4147" t="s">
        <v>24</v>
      </c>
      <c r="B4147" t="s">
        <v>1226</v>
      </c>
      <c r="C4147">
        <v>1</v>
      </c>
      <c r="D4147" t="s">
        <v>177</v>
      </c>
      <c r="E4147" t="s">
        <v>140</v>
      </c>
      <c r="F4147" t="s">
        <v>140</v>
      </c>
      <c r="G4147" t="s">
        <v>140</v>
      </c>
    </row>
    <row r="4148" spans="1:7" x14ac:dyDescent="0.35">
      <c r="A4148" t="s">
        <v>24</v>
      </c>
      <c r="B4148" t="s">
        <v>339</v>
      </c>
      <c r="C4148">
        <v>136</v>
      </c>
      <c r="D4148" t="s">
        <v>1206</v>
      </c>
      <c r="E4148" t="s">
        <v>1013</v>
      </c>
      <c r="F4148" t="s">
        <v>1012</v>
      </c>
      <c r="G4148" t="s">
        <v>140</v>
      </c>
    </row>
    <row r="4149" spans="1:7" x14ac:dyDescent="0.35">
      <c r="A4149" t="s">
        <v>25</v>
      </c>
      <c r="B4149" t="s">
        <v>1223</v>
      </c>
      <c r="C4149">
        <v>4</v>
      </c>
      <c r="D4149" t="s">
        <v>177</v>
      </c>
      <c r="E4149" t="s">
        <v>140</v>
      </c>
      <c r="F4149" t="s">
        <v>140</v>
      </c>
      <c r="G4149" t="s">
        <v>140</v>
      </c>
    </row>
    <row r="4150" spans="1:7" x14ac:dyDescent="0.35">
      <c r="A4150" t="s">
        <v>25</v>
      </c>
      <c r="B4150" t="s">
        <v>1224</v>
      </c>
      <c r="C4150">
        <v>6</v>
      </c>
      <c r="D4150" t="s">
        <v>670</v>
      </c>
      <c r="E4150" t="s">
        <v>671</v>
      </c>
      <c r="F4150" t="s">
        <v>140</v>
      </c>
      <c r="G4150" t="s">
        <v>140</v>
      </c>
    </row>
    <row r="4151" spans="1:7" x14ac:dyDescent="0.35">
      <c r="A4151" t="s">
        <v>25</v>
      </c>
      <c r="B4151" t="s">
        <v>1225</v>
      </c>
      <c r="C4151">
        <v>3</v>
      </c>
      <c r="D4151" t="s">
        <v>80</v>
      </c>
      <c r="E4151" t="s">
        <v>81</v>
      </c>
      <c r="F4151" t="s">
        <v>140</v>
      </c>
      <c r="G4151" t="s">
        <v>140</v>
      </c>
    </row>
    <row r="4152" spans="1:7" x14ac:dyDescent="0.35">
      <c r="A4152" t="s">
        <v>25</v>
      </c>
      <c r="B4152" t="s">
        <v>1226</v>
      </c>
      <c r="C4152">
        <v>2</v>
      </c>
      <c r="D4152" t="s">
        <v>177</v>
      </c>
      <c r="E4152" t="s">
        <v>140</v>
      </c>
      <c r="F4152" t="s">
        <v>140</v>
      </c>
      <c r="G4152" t="s">
        <v>140</v>
      </c>
    </row>
    <row r="4153" spans="1:7" x14ac:dyDescent="0.35">
      <c r="A4153" t="s">
        <v>25</v>
      </c>
      <c r="B4153" t="s">
        <v>339</v>
      </c>
      <c r="C4153">
        <v>121</v>
      </c>
      <c r="D4153" t="s">
        <v>1204</v>
      </c>
      <c r="E4153" t="s">
        <v>1063</v>
      </c>
      <c r="F4153" t="s">
        <v>1012</v>
      </c>
      <c r="G4153" t="s">
        <v>140</v>
      </c>
    </row>
    <row r="4154" spans="1:7" x14ac:dyDescent="0.35">
      <c r="A4154" t="s">
        <v>26</v>
      </c>
      <c r="B4154" t="s">
        <v>1223</v>
      </c>
      <c r="C4154">
        <v>3</v>
      </c>
      <c r="D4154" t="s">
        <v>923</v>
      </c>
      <c r="E4154" t="s">
        <v>924</v>
      </c>
      <c r="F4154" t="s">
        <v>140</v>
      </c>
      <c r="G4154" t="s">
        <v>140</v>
      </c>
    </row>
    <row r="4155" spans="1:7" x14ac:dyDescent="0.35">
      <c r="A4155" t="s">
        <v>26</v>
      </c>
      <c r="B4155" t="s">
        <v>1224</v>
      </c>
      <c r="C4155">
        <v>4</v>
      </c>
      <c r="D4155" t="s">
        <v>899</v>
      </c>
      <c r="E4155" t="s">
        <v>900</v>
      </c>
      <c r="F4155" t="s">
        <v>140</v>
      </c>
      <c r="G4155" t="s">
        <v>140</v>
      </c>
    </row>
    <row r="4156" spans="1:7" x14ac:dyDescent="0.35">
      <c r="A4156" t="s">
        <v>26</v>
      </c>
      <c r="B4156" t="s">
        <v>1225</v>
      </c>
      <c r="C4156">
        <v>5</v>
      </c>
      <c r="D4156" t="s">
        <v>177</v>
      </c>
      <c r="E4156" t="s">
        <v>140</v>
      </c>
      <c r="F4156" t="s">
        <v>140</v>
      </c>
      <c r="G4156" t="s">
        <v>140</v>
      </c>
    </row>
    <row r="4157" spans="1:7" x14ac:dyDescent="0.35">
      <c r="A4157" t="s">
        <v>26</v>
      </c>
      <c r="B4157" t="s">
        <v>1226</v>
      </c>
      <c r="C4157">
        <v>1</v>
      </c>
      <c r="D4157" t="s">
        <v>177</v>
      </c>
      <c r="E4157" t="s">
        <v>140</v>
      </c>
      <c r="F4157" t="s">
        <v>140</v>
      </c>
      <c r="G4157" t="s">
        <v>140</v>
      </c>
    </row>
    <row r="4158" spans="1:7" x14ac:dyDescent="0.35">
      <c r="A4158" t="s">
        <v>26</v>
      </c>
      <c r="B4158" t="s">
        <v>339</v>
      </c>
      <c r="C4158">
        <v>125</v>
      </c>
      <c r="D4158" t="s">
        <v>948</v>
      </c>
      <c r="E4158" t="s">
        <v>949</v>
      </c>
      <c r="F4158" t="s">
        <v>140</v>
      </c>
      <c r="G4158" t="s">
        <v>140</v>
      </c>
    </row>
    <row r="4159" spans="1:7" x14ac:dyDescent="0.35">
      <c r="A4159" t="s">
        <v>27</v>
      </c>
      <c r="B4159" t="s">
        <v>1223</v>
      </c>
      <c r="C4159">
        <v>1</v>
      </c>
      <c r="D4159" t="s">
        <v>177</v>
      </c>
      <c r="E4159" t="s">
        <v>140</v>
      </c>
      <c r="F4159" t="s">
        <v>140</v>
      </c>
      <c r="G4159" t="s">
        <v>140</v>
      </c>
    </row>
    <row r="4160" spans="1:7" x14ac:dyDescent="0.35">
      <c r="A4160" t="s">
        <v>27</v>
      </c>
      <c r="B4160" t="s">
        <v>1224</v>
      </c>
      <c r="C4160">
        <v>1</v>
      </c>
      <c r="D4160" t="s">
        <v>140</v>
      </c>
      <c r="E4160" t="s">
        <v>177</v>
      </c>
      <c r="F4160" t="s">
        <v>140</v>
      </c>
      <c r="G4160" t="s">
        <v>140</v>
      </c>
    </row>
    <row r="4161" spans="1:7" x14ac:dyDescent="0.35">
      <c r="A4161" t="s">
        <v>27</v>
      </c>
      <c r="B4161" t="s">
        <v>1225</v>
      </c>
      <c r="C4161">
        <v>4</v>
      </c>
      <c r="D4161" t="s">
        <v>384</v>
      </c>
      <c r="E4161" t="s">
        <v>385</v>
      </c>
      <c r="F4161" t="s">
        <v>140</v>
      </c>
      <c r="G4161" t="s">
        <v>140</v>
      </c>
    </row>
    <row r="4162" spans="1:7" x14ac:dyDescent="0.35">
      <c r="A4162" t="s">
        <v>27</v>
      </c>
      <c r="B4162" t="s">
        <v>339</v>
      </c>
      <c r="C4162">
        <v>174</v>
      </c>
      <c r="D4162" t="s">
        <v>1180</v>
      </c>
      <c r="E4162" t="s">
        <v>1010</v>
      </c>
      <c r="F4162" t="s">
        <v>140</v>
      </c>
      <c r="G4162" t="s">
        <v>1009</v>
      </c>
    </row>
    <row r="4163" spans="1:7" x14ac:dyDescent="0.35">
      <c r="A4163" t="s">
        <v>28</v>
      </c>
      <c r="B4163" t="s">
        <v>1224</v>
      </c>
      <c r="C4163">
        <v>3</v>
      </c>
      <c r="D4163" t="s">
        <v>177</v>
      </c>
      <c r="E4163" t="s">
        <v>140</v>
      </c>
      <c r="F4163" t="s">
        <v>140</v>
      </c>
      <c r="G4163" t="s">
        <v>140</v>
      </c>
    </row>
    <row r="4164" spans="1:7" x14ac:dyDescent="0.35">
      <c r="A4164" t="s">
        <v>28</v>
      </c>
      <c r="B4164" t="s">
        <v>1225</v>
      </c>
      <c r="C4164">
        <v>1</v>
      </c>
      <c r="D4164" t="s">
        <v>177</v>
      </c>
      <c r="E4164" t="s">
        <v>140</v>
      </c>
      <c r="F4164" t="s">
        <v>140</v>
      </c>
      <c r="G4164" t="s">
        <v>140</v>
      </c>
    </row>
    <row r="4165" spans="1:7" x14ac:dyDescent="0.35">
      <c r="A4165" t="s">
        <v>28</v>
      </c>
      <c r="B4165" t="s">
        <v>339</v>
      </c>
      <c r="C4165">
        <v>106</v>
      </c>
      <c r="D4165" t="s">
        <v>1160</v>
      </c>
      <c r="E4165" t="s">
        <v>1048</v>
      </c>
      <c r="F4165" t="s">
        <v>140</v>
      </c>
      <c r="G4165" t="s">
        <v>140</v>
      </c>
    </row>
    <row r="4166" spans="1:7" x14ac:dyDescent="0.35">
      <c r="A4166" t="s">
        <v>29</v>
      </c>
      <c r="B4166" t="s">
        <v>1223</v>
      </c>
      <c r="C4166">
        <v>7</v>
      </c>
      <c r="D4166" t="s">
        <v>549</v>
      </c>
      <c r="E4166" t="s">
        <v>550</v>
      </c>
      <c r="F4166" t="s">
        <v>140</v>
      </c>
      <c r="G4166" t="s">
        <v>140</v>
      </c>
    </row>
    <row r="4167" spans="1:7" x14ac:dyDescent="0.35">
      <c r="A4167" t="s">
        <v>29</v>
      </c>
      <c r="B4167" t="s">
        <v>1224</v>
      </c>
      <c r="C4167">
        <v>2</v>
      </c>
      <c r="D4167" t="s">
        <v>177</v>
      </c>
      <c r="E4167" t="s">
        <v>140</v>
      </c>
      <c r="F4167" t="s">
        <v>140</v>
      </c>
      <c r="G4167" t="s">
        <v>140</v>
      </c>
    </row>
    <row r="4168" spans="1:7" x14ac:dyDescent="0.35">
      <c r="A4168" t="s">
        <v>29</v>
      </c>
      <c r="B4168" t="s">
        <v>1226</v>
      </c>
      <c r="C4168">
        <v>3</v>
      </c>
      <c r="D4168" t="s">
        <v>177</v>
      </c>
      <c r="E4168" t="s">
        <v>140</v>
      </c>
      <c r="F4168" t="s">
        <v>140</v>
      </c>
      <c r="G4168" t="s">
        <v>140</v>
      </c>
    </row>
    <row r="4169" spans="1:7" x14ac:dyDescent="0.35">
      <c r="A4169" t="s">
        <v>29</v>
      </c>
      <c r="B4169" t="s">
        <v>339</v>
      </c>
      <c r="C4169">
        <v>128</v>
      </c>
      <c r="D4169" t="s">
        <v>1206</v>
      </c>
      <c r="E4169" t="s">
        <v>1054</v>
      </c>
      <c r="F4169" t="s">
        <v>140</v>
      </c>
      <c r="G4169" t="s">
        <v>140</v>
      </c>
    </row>
    <row r="4170" spans="1:7" x14ac:dyDescent="0.35">
      <c r="A4170" t="s">
        <v>30</v>
      </c>
      <c r="B4170" t="s">
        <v>1223</v>
      </c>
      <c r="C4170">
        <v>1</v>
      </c>
      <c r="D4170" t="s">
        <v>177</v>
      </c>
      <c r="E4170" t="s">
        <v>140</v>
      </c>
      <c r="F4170" t="s">
        <v>140</v>
      </c>
      <c r="G4170" t="s">
        <v>140</v>
      </c>
    </row>
    <row r="4171" spans="1:7" x14ac:dyDescent="0.35">
      <c r="A4171" t="s">
        <v>30</v>
      </c>
      <c r="B4171" t="s">
        <v>1224</v>
      </c>
      <c r="C4171">
        <v>5</v>
      </c>
      <c r="D4171" t="s">
        <v>177</v>
      </c>
      <c r="E4171" t="s">
        <v>140</v>
      </c>
      <c r="F4171" t="s">
        <v>140</v>
      </c>
      <c r="G4171" t="s">
        <v>140</v>
      </c>
    </row>
    <row r="4172" spans="1:7" x14ac:dyDescent="0.35">
      <c r="A4172" t="s">
        <v>30</v>
      </c>
      <c r="B4172" t="s">
        <v>1225</v>
      </c>
      <c r="C4172">
        <v>1</v>
      </c>
      <c r="D4172" t="s">
        <v>177</v>
      </c>
      <c r="E4172" t="s">
        <v>140</v>
      </c>
      <c r="F4172" t="s">
        <v>140</v>
      </c>
      <c r="G4172" t="s">
        <v>140</v>
      </c>
    </row>
    <row r="4173" spans="1:7" x14ac:dyDescent="0.35">
      <c r="A4173" t="s">
        <v>30</v>
      </c>
      <c r="B4173" t="s">
        <v>1226</v>
      </c>
      <c r="C4173">
        <v>1</v>
      </c>
      <c r="D4173" t="s">
        <v>140</v>
      </c>
      <c r="E4173" t="s">
        <v>177</v>
      </c>
      <c r="F4173" t="s">
        <v>140</v>
      </c>
      <c r="G4173" t="s">
        <v>140</v>
      </c>
    </row>
    <row r="4174" spans="1:7" x14ac:dyDescent="0.35">
      <c r="A4174" t="s">
        <v>30</v>
      </c>
      <c r="B4174" t="s">
        <v>339</v>
      </c>
      <c r="C4174">
        <v>169</v>
      </c>
      <c r="D4174" t="s">
        <v>1186</v>
      </c>
      <c r="E4174" t="s">
        <v>1058</v>
      </c>
      <c r="F4174" t="s">
        <v>140</v>
      </c>
      <c r="G4174" t="s">
        <v>140</v>
      </c>
    </row>
    <row r="4175" spans="1:7" x14ac:dyDescent="0.35">
      <c r="A4175" t="s">
        <v>31</v>
      </c>
      <c r="B4175" t="s">
        <v>1223</v>
      </c>
      <c r="C4175">
        <v>2</v>
      </c>
      <c r="D4175" t="s">
        <v>177</v>
      </c>
      <c r="E4175" t="s">
        <v>140</v>
      </c>
      <c r="F4175" t="s">
        <v>140</v>
      </c>
      <c r="G4175" t="s">
        <v>140</v>
      </c>
    </row>
    <row r="4176" spans="1:7" x14ac:dyDescent="0.35">
      <c r="A4176" t="s">
        <v>31</v>
      </c>
      <c r="B4176" t="s">
        <v>1224</v>
      </c>
      <c r="C4176">
        <v>2</v>
      </c>
      <c r="D4176" t="s">
        <v>177</v>
      </c>
      <c r="E4176" t="s">
        <v>140</v>
      </c>
      <c r="F4176" t="s">
        <v>140</v>
      </c>
      <c r="G4176" t="s">
        <v>140</v>
      </c>
    </row>
    <row r="4177" spans="1:7" x14ac:dyDescent="0.35">
      <c r="A4177" t="s">
        <v>31</v>
      </c>
      <c r="B4177" t="s">
        <v>1225</v>
      </c>
      <c r="C4177">
        <v>4</v>
      </c>
      <c r="D4177" t="s">
        <v>776</v>
      </c>
      <c r="E4177" t="s">
        <v>777</v>
      </c>
      <c r="F4177" t="s">
        <v>140</v>
      </c>
      <c r="G4177" t="s">
        <v>140</v>
      </c>
    </row>
    <row r="4178" spans="1:7" x14ac:dyDescent="0.35">
      <c r="A4178" t="s">
        <v>31</v>
      </c>
      <c r="B4178" t="s">
        <v>339</v>
      </c>
      <c r="C4178">
        <v>79</v>
      </c>
      <c r="D4178" t="s">
        <v>344</v>
      </c>
      <c r="E4178" t="s">
        <v>1047</v>
      </c>
      <c r="F4178" t="s">
        <v>1013</v>
      </c>
      <c r="G4178" t="s">
        <v>140</v>
      </c>
    </row>
    <row r="4179" spans="1:7" x14ac:dyDescent="0.35">
      <c r="A4179" t="s">
        <v>32</v>
      </c>
      <c r="B4179" t="s">
        <v>1223</v>
      </c>
      <c r="C4179">
        <v>55</v>
      </c>
      <c r="D4179" t="s">
        <v>870</v>
      </c>
      <c r="E4179" t="s">
        <v>869</v>
      </c>
      <c r="F4179" t="s">
        <v>140</v>
      </c>
      <c r="G4179" t="s">
        <v>140</v>
      </c>
    </row>
    <row r="4180" spans="1:7" x14ac:dyDescent="0.35">
      <c r="A4180" t="s">
        <v>32</v>
      </c>
      <c r="B4180" t="s">
        <v>1224</v>
      </c>
      <c r="C4180">
        <v>52</v>
      </c>
      <c r="D4180" t="s">
        <v>191</v>
      </c>
      <c r="E4180" t="s">
        <v>192</v>
      </c>
      <c r="F4180" t="s">
        <v>140</v>
      </c>
      <c r="G4180" t="s">
        <v>140</v>
      </c>
    </row>
    <row r="4181" spans="1:7" x14ac:dyDescent="0.35">
      <c r="A4181" t="s">
        <v>32</v>
      </c>
      <c r="B4181" t="s">
        <v>1225</v>
      </c>
      <c r="C4181">
        <v>59</v>
      </c>
      <c r="D4181" t="s">
        <v>898</v>
      </c>
      <c r="E4181" t="s">
        <v>897</v>
      </c>
      <c r="F4181" t="s">
        <v>140</v>
      </c>
      <c r="G4181" t="s">
        <v>140</v>
      </c>
    </row>
    <row r="4182" spans="1:7" x14ac:dyDescent="0.35">
      <c r="A4182" t="s">
        <v>32</v>
      </c>
      <c r="B4182" t="s">
        <v>1226</v>
      </c>
      <c r="C4182">
        <v>28</v>
      </c>
      <c r="D4182" t="s">
        <v>642</v>
      </c>
      <c r="E4182" t="s">
        <v>643</v>
      </c>
      <c r="F4182" t="s">
        <v>140</v>
      </c>
      <c r="G4182" t="s">
        <v>140</v>
      </c>
    </row>
    <row r="4183" spans="1:7" x14ac:dyDescent="0.35">
      <c r="A4183" t="s">
        <v>32</v>
      </c>
      <c r="B4183" t="s">
        <v>339</v>
      </c>
      <c r="C4183">
        <v>2624</v>
      </c>
      <c r="D4183" t="s">
        <v>1202</v>
      </c>
      <c r="E4183" t="s">
        <v>1098</v>
      </c>
      <c r="F4183" t="s">
        <v>1022</v>
      </c>
      <c r="G4183" t="s">
        <v>140</v>
      </c>
    </row>
    <row r="4185" spans="1:7" x14ac:dyDescent="0.35">
      <c r="A4185" t="s">
        <v>1228</v>
      </c>
    </row>
    <row r="4186" spans="1:7" x14ac:dyDescent="0.35">
      <c r="A4186" t="s">
        <v>2</v>
      </c>
      <c r="B4186" t="s">
        <v>1164</v>
      </c>
      <c r="C4186" t="s">
        <v>3</v>
      </c>
      <c r="D4186" t="s">
        <v>85</v>
      </c>
      <c r="E4186" t="s">
        <v>86</v>
      </c>
      <c r="F4186" t="s">
        <v>136</v>
      </c>
      <c r="G4186" t="s">
        <v>1133</v>
      </c>
    </row>
    <row r="4187" spans="1:7" x14ac:dyDescent="0.35">
      <c r="A4187" t="s">
        <v>8</v>
      </c>
      <c r="B4187" t="s">
        <v>1165</v>
      </c>
      <c r="C4187">
        <v>58</v>
      </c>
      <c r="D4187" t="s">
        <v>140</v>
      </c>
      <c r="E4187" t="s">
        <v>177</v>
      </c>
      <c r="F4187" t="s">
        <v>140</v>
      </c>
      <c r="G4187" t="s">
        <v>140</v>
      </c>
    </row>
    <row r="4188" spans="1:7" x14ac:dyDescent="0.35">
      <c r="A4188" t="s">
        <v>8</v>
      </c>
      <c r="B4188" t="s">
        <v>1166</v>
      </c>
      <c r="C4188">
        <v>62</v>
      </c>
      <c r="D4188" t="s">
        <v>1020</v>
      </c>
      <c r="E4188" t="s">
        <v>1200</v>
      </c>
      <c r="F4188" t="s">
        <v>140</v>
      </c>
      <c r="G4188" t="s">
        <v>140</v>
      </c>
    </row>
    <row r="4189" spans="1:7" x14ac:dyDescent="0.35">
      <c r="A4189" t="s">
        <v>9</v>
      </c>
      <c r="B4189" t="s">
        <v>1165</v>
      </c>
      <c r="C4189">
        <v>69</v>
      </c>
      <c r="D4189" t="s">
        <v>1007</v>
      </c>
      <c r="E4189" t="s">
        <v>1006</v>
      </c>
      <c r="F4189" t="s">
        <v>140</v>
      </c>
      <c r="G4189" t="s">
        <v>140</v>
      </c>
    </row>
    <row r="4190" spans="1:7" x14ac:dyDescent="0.35">
      <c r="A4190" t="s">
        <v>9</v>
      </c>
      <c r="B4190" t="s">
        <v>1166</v>
      </c>
      <c r="C4190">
        <v>65</v>
      </c>
      <c r="D4190" t="s">
        <v>1054</v>
      </c>
      <c r="E4190" t="s">
        <v>1206</v>
      </c>
      <c r="F4190" t="s">
        <v>140</v>
      </c>
      <c r="G4190" t="s">
        <v>140</v>
      </c>
    </row>
    <row r="4191" spans="1:7" x14ac:dyDescent="0.35">
      <c r="A4191" t="s">
        <v>10</v>
      </c>
      <c r="B4191" t="s">
        <v>1165</v>
      </c>
      <c r="C4191">
        <v>55</v>
      </c>
      <c r="D4191" t="s">
        <v>1063</v>
      </c>
      <c r="E4191" t="s">
        <v>1180</v>
      </c>
      <c r="F4191" t="s">
        <v>140</v>
      </c>
      <c r="G4191" t="s">
        <v>140</v>
      </c>
    </row>
    <row r="4192" spans="1:7" x14ac:dyDescent="0.35">
      <c r="A4192" t="s">
        <v>10</v>
      </c>
      <c r="B4192" t="s">
        <v>1166</v>
      </c>
      <c r="C4192">
        <v>52</v>
      </c>
      <c r="D4192" t="s">
        <v>140</v>
      </c>
      <c r="E4192" t="s">
        <v>177</v>
      </c>
      <c r="F4192" t="s">
        <v>140</v>
      </c>
      <c r="G4192" t="s">
        <v>140</v>
      </c>
    </row>
    <row r="4193" spans="1:7" x14ac:dyDescent="0.35">
      <c r="A4193" t="s">
        <v>11</v>
      </c>
      <c r="B4193" t="s">
        <v>1165</v>
      </c>
      <c r="C4193">
        <v>54</v>
      </c>
      <c r="D4193" t="s">
        <v>1043</v>
      </c>
      <c r="E4193" t="s">
        <v>1183</v>
      </c>
      <c r="F4193" t="s">
        <v>140</v>
      </c>
      <c r="G4193" t="s">
        <v>140</v>
      </c>
    </row>
    <row r="4194" spans="1:7" x14ac:dyDescent="0.35">
      <c r="A4194" t="s">
        <v>11</v>
      </c>
      <c r="B4194" t="s">
        <v>1166</v>
      </c>
      <c r="C4194">
        <v>74</v>
      </c>
      <c r="D4194" t="s">
        <v>140</v>
      </c>
      <c r="E4194" t="s">
        <v>177</v>
      </c>
      <c r="F4194" t="s">
        <v>140</v>
      </c>
      <c r="G4194" t="s">
        <v>140</v>
      </c>
    </row>
    <row r="4195" spans="1:7" x14ac:dyDescent="0.35">
      <c r="A4195" t="s">
        <v>12</v>
      </c>
      <c r="B4195" t="s">
        <v>1165</v>
      </c>
      <c r="C4195">
        <v>2</v>
      </c>
      <c r="D4195" t="s">
        <v>140</v>
      </c>
      <c r="E4195" t="s">
        <v>177</v>
      </c>
      <c r="F4195" t="s">
        <v>140</v>
      </c>
      <c r="G4195" t="s">
        <v>140</v>
      </c>
    </row>
    <row r="4196" spans="1:7" x14ac:dyDescent="0.35">
      <c r="A4196" t="s">
        <v>12</v>
      </c>
      <c r="B4196" t="s">
        <v>1166</v>
      </c>
      <c r="C4196">
        <v>119</v>
      </c>
      <c r="D4196" t="s">
        <v>1066</v>
      </c>
      <c r="E4196" t="s">
        <v>1202</v>
      </c>
      <c r="F4196" t="s">
        <v>140</v>
      </c>
      <c r="G4196" t="s">
        <v>140</v>
      </c>
    </row>
    <row r="4197" spans="1:7" x14ac:dyDescent="0.35">
      <c r="A4197" t="s">
        <v>13</v>
      </c>
      <c r="B4197" t="s">
        <v>1166</v>
      </c>
      <c r="C4197">
        <v>64</v>
      </c>
      <c r="D4197" t="s">
        <v>1070</v>
      </c>
      <c r="E4197" t="s">
        <v>1143</v>
      </c>
      <c r="F4197" t="s">
        <v>140</v>
      </c>
      <c r="G4197" t="s">
        <v>140</v>
      </c>
    </row>
    <row r="4198" spans="1:7" x14ac:dyDescent="0.35">
      <c r="A4198" t="s">
        <v>14</v>
      </c>
      <c r="B4198" t="s">
        <v>1165</v>
      </c>
      <c r="C4198">
        <v>35</v>
      </c>
      <c r="D4198" t="s">
        <v>1058</v>
      </c>
      <c r="E4198" t="s">
        <v>1186</v>
      </c>
      <c r="F4198" t="s">
        <v>140</v>
      </c>
      <c r="G4198" t="s">
        <v>140</v>
      </c>
    </row>
    <row r="4199" spans="1:7" x14ac:dyDescent="0.35">
      <c r="A4199" t="s">
        <v>14</v>
      </c>
      <c r="B4199" t="s">
        <v>1166</v>
      </c>
      <c r="C4199">
        <v>85</v>
      </c>
      <c r="D4199" t="s">
        <v>1070</v>
      </c>
      <c r="E4199" t="s">
        <v>1143</v>
      </c>
      <c r="F4199" t="s">
        <v>140</v>
      </c>
      <c r="G4199" t="s">
        <v>140</v>
      </c>
    </row>
    <row r="4200" spans="1:7" x14ac:dyDescent="0.35">
      <c r="A4200" t="s">
        <v>15</v>
      </c>
      <c r="B4200" t="s">
        <v>1165</v>
      </c>
      <c r="C4200">
        <v>67</v>
      </c>
      <c r="D4200" t="s">
        <v>1098</v>
      </c>
      <c r="E4200" t="s">
        <v>1204</v>
      </c>
      <c r="F4200" t="s">
        <v>140</v>
      </c>
      <c r="G4200" t="s">
        <v>140</v>
      </c>
    </row>
    <row r="4201" spans="1:7" x14ac:dyDescent="0.35">
      <c r="A4201" t="s">
        <v>15</v>
      </c>
      <c r="B4201" t="s">
        <v>1166</v>
      </c>
      <c r="C4201">
        <v>47</v>
      </c>
      <c r="D4201" t="s">
        <v>939</v>
      </c>
      <c r="E4201" t="s">
        <v>938</v>
      </c>
      <c r="F4201" t="s">
        <v>140</v>
      </c>
      <c r="G4201" t="s">
        <v>140</v>
      </c>
    </row>
    <row r="4202" spans="1:7" x14ac:dyDescent="0.35">
      <c r="A4202" t="s">
        <v>16</v>
      </c>
      <c r="B4202" t="s">
        <v>1165</v>
      </c>
      <c r="C4202">
        <v>100</v>
      </c>
      <c r="D4202" t="s">
        <v>1013</v>
      </c>
      <c r="E4202" t="s">
        <v>1145</v>
      </c>
      <c r="F4202" t="s">
        <v>140</v>
      </c>
      <c r="G4202" t="s">
        <v>140</v>
      </c>
    </row>
    <row r="4203" spans="1:7" x14ac:dyDescent="0.35">
      <c r="A4203" t="s">
        <v>16</v>
      </c>
      <c r="B4203" t="s">
        <v>1166</v>
      </c>
      <c r="C4203">
        <v>78</v>
      </c>
      <c r="D4203" t="s">
        <v>660</v>
      </c>
      <c r="E4203" t="s">
        <v>661</v>
      </c>
      <c r="F4203" t="s">
        <v>140</v>
      </c>
      <c r="G4203" t="s">
        <v>140</v>
      </c>
    </row>
    <row r="4204" spans="1:7" x14ac:dyDescent="0.35">
      <c r="A4204" t="s">
        <v>17</v>
      </c>
      <c r="B4204" t="s">
        <v>1165</v>
      </c>
      <c r="C4204">
        <v>63</v>
      </c>
      <c r="D4204" t="s">
        <v>1012</v>
      </c>
      <c r="E4204" t="s">
        <v>1177</v>
      </c>
      <c r="F4204" t="s">
        <v>140</v>
      </c>
      <c r="G4204" t="s">
        <v>140</v>
      </c>
    </row>
    <row r="4205" spans="1:7" x14ac:dyDescent="0.35">
      <c r="A4205" t="s">
        <v>17</v>
      </c>
      <c r="B4205" t="s">
        <v>1166</v>
      </c>
      <c r="C4205">
        <v>47</v>
      </c>
      <c r="D4205" t="s">
        <v>1046</v>
      </c>
      <c r="E4205" t="s">
        <v>1119</v>
      </c>
      <c r="F4205" t="s">
        <v>140</v>
      </c>
      <c r="G4205" t="s">
        <v>140</v>
      </c>
    </row>
    <row r="4206" spans="1:7" x14ac:dyDescent="0.35">
      <c r="A4206" t="s">
        <v>18</v>
      </c>
      <c r="B4206" t="s">
        <v>1165</v>
      </c>
      <c r="C4206">
        <v>5</v>
      </c>
      <c r="D4206" t="s">
        <v>140</v>
      </c>
      <c r="E4206" t="s">
        <v>177</v>
      </c>
      <c r="F4206" t="s">
        <v>140</v>
      </c>
      <c r="G4206" t="s">
        <v>140</v>
      </c>
    </row>
    <row r="4207" spans="1:7" x14ac:dyDescent="0.35">
      <c r="A4207" t="s">
        <v>18</v>
      </c>
      <c r="B4207" t="s">
        <v>1166</v>
      </c>
      <c r="C4207">
        <v>100</v>
      </c>
      <c r="D4207" t="s">
        <v>1050</v>
      </c>
      <c r="E4207" t="s">
        <v>1147</v>
      </c>
      <c r="F4207" t="s">
        <v>140</v>
      </c>
      <c r="G4207" t="s">
        <v>140</v>
      </c>
    </row>
    <row r="4208" spans="1:7" x14ac:dyDescent="0.35">
      <c r="A4208" t="s">
        <v>19</v>
      </c>
      <c r="B4208" t="s">
        <v>1165</v>
      </c>
      <c r="C4208">
        <v>31</v>
      </c>
      <c r="D4208" t="s">
        <v>939</v>
      </c>
      <c r="E4208" t="s">
        <v>938</v>
      </c>
      <c r="F4208" t="s">
        <v>140</v>
      </c>
      <c r="G4208" t="s">
        <v>140</v>
      </c>
    </row>
    <row r="4209" spans="1:7" x14ac:dyDescent="0.35">
      <c r="A4209" t="s">
        <v>19</v>
      </c>
      <c r="B4209" t="s">
        <v>1166</v>
      </c>
      <c r="C4209">
        <v>53</v>
      </c>
      <c r="D4209" t="s">
        <v>1021</v>
      </c>
      <c r="E4209" t="s">
        <v>1148</v>
      </c>
      <c r="F4209" t="s">
        <v>140</v>
      </c>
      <c r="G4209" t="s">
        <v>140</v>
      </c>
    </row>
    <row r="4210" spans="1:7" x14ac:dyDescent="0.35">
      <c r="A4210" t="s">
        <v>20</v>
      </c>
      <c r="B4210" t="s">
        <v>1165</v>
      </c>
      <c r="C4210">
        <v>67</v>
      </c>
      <c r="D4210" t="s">
        <v>733</v>
      </c>
      <c r="E4210" t="s">
        <v>732</v>
      </c>
      <c r="F4210" t="s">
        <v>140</v>
      </c>
      <c r="G4210" t="s">
        <v>140</v>
      </c>
    </row>
    <row r="4211" spans="1:7" x14ac:dyDescent="0.35">
      <c r="A4211" t="s">
        <v>20</v>
      </c>
      <c r="B4211" t="s">
        <v>1166</v>
      </c>
      <c r="C4211">
        <v>35</v>
      </c>
      <c r="D4211" t="s">
        <v>940</v>
      </c>
      <c r="E4211" t="s">
        <v>1168</v>
      </c>
      <c r="F4211" t="s">
        <v>140</v>
      </c>
      <c r="G4211" t="s">
        <v>140</v>
      </c>
    </row>
    <row r="4212" spans="1:7" x14ac:dyDescent="0.35">
      <c r="A4212" t="s">
        <v>21</v>
      </c>
      <c r="B4212" t="s">
        <v>1166</v>
      </c>
      <c r="C4212">
        <v>72</v>
      </c>
      <c r="D4212" t="s">
        <v>1017</v>
      </c>
      <c r="E4212" t="s">
        <v>1208</v>
      </c>
      <c r="F4212" t="s">
        <v>140</v>
      </c>
      <c r="G4212" t="s">
        <v>140</v>
      </c>
    </row>
    <row r="4213" spans="1:7" x14ac:dyDescent="0.35">
      <c r="A4213" t="s">
        <v>22</v>
      </c>
      <c r="B4213" t="s">
        <v>1165</v>
      </c>
      <c r="C4213">
        <v>47</v>
      </c>
      <c r="D4213" t="s">
        <v>1003</v>
      </c>
      <c r="E4213" t="s">
        <v>1002</v>
      </c>
      <c r="F4213" t="s">
        <v>140</v>
      </c>
      <c r="G4213" t="s">
        <v>140</v>
      </c>
    </row>
    <row r="4214" spans="1:7" x14ac:dyDescent="0.35">
      <c r="A4214" t="s">
        <v>22</v>
      </c>
      <c r="B4214" t="s">
        <v>1166</v>
      </c>
      <c r="C4214">
        <v>46</v>
      </c>
      <c r="D4214" t="s">
        <v>996</v>
      </c>
      <c r="E4214" t="s">
        <v>997</v>
      </c>
      <c r="F4214" t="s">
        <v>140</v>
      </c>
      <c r="G4214" t="s">
        <v>140</v>
      </c>
    </row>
    <row r="4215" spans="1:7" x14ac:dyDescent="0.35">
      <c r="A4215" t="s">
        <v>23</v>
      </c>
      <c r="B4215" t="s">
        <v>1165</v>
      </c>
      <c r="C4215">
        <v>33</v>
      </c>
      <c r="D4215" t="s">
        <v>749</v>
      </c>
      <c r="E4215" t="s">
        <v>748</v>
      </c>
      <c r="F4215" t="s">
        <v>140</v>
      </c>
      <c r="G4215" t="s">
        <v>140</v>
      </c>
    </row>
    <row r="4216" spans="1:7" x14ac:dyDescent="0.35">
      <c r="A4216" t="s">
        <v>23</v>
      </c>
      <c r="B4216" t="s">
        <v>1166</v>
      </c>
      <c r="C4216">
        <v>20</v>
      </c>
      <c r="D4216" t="s">
        <v>1070</v>
      </c>
      <c r="E4216" t="s">
        <v>1143</v>
      </c>
      <c r="F4216" t="s">
        <v>140</v>
      </c>
      <c r="G4216" t="s">
        <v>140</v>
      </c>
    </row>
    <row r="4217" spans="1:7" x14ac:dyDescent="0.35">
      <c r="A4217" t="s">
        <v>24</v>
      </c>
      <c r="B4217" t="s">
        <v>1165</v>
      </c>
      <c r="C4217">
        <v>67</v>
      </c>
      <c r="D4217" t="s">
        <v>775</v>
      </c>
      <c r="E4217" t="s">
        <v>774</v>
      </c>
      <c r="F4217" t="s">
        <v>140</v>
      </c>
      <c r="G4217" t="s">
        <v>140</v>
      </c>
    </row>
    <row r="4218" spans="1:7" x14ac:dyDescent="0.35">
      <c r="A4218" t="s">
        <v>24</v>
      </c>
      <c r="B4218" t="s">
        <v>1166</v>
      </c>
      <c r="C4218">
        <v>78</v>
      </c>
      <c r="D4218" t="s">
        <v>140</v>
      </c>
      <c r="E4218" t="s">
        <v>1208</v>
      </c>
      <c r="F4218" t="s">
        <v>1017</v>
      </c>
      <c r="G4218" t="s">
        <v>140</v>
      </c>
    </row>
    <row r="4219" spans="1:7" x14ac:dyDescent="0.35">
      <c r="A4219" t="s">
        <v>25</v>
      </c>
      <c r="B4219" t="s">
        <v>1165</v>
      </c>
      <c r="C4219">
        <v>57</v>
      </c>
      <c r="D4219" t="s">
        <v>1048</v>
      </c>
      <c r="E4219" t="s">
        <v>1160</v>
      </c>
      <c r="F4219" t="s">
        <v>140</v>
      </c>
      <c r="G4219" t="s">
        <v>140</v>
      </c>
    </row>
    <row r="4220" spans="1:7" x14ac:dyDescent="0.35">
      <c r="A4220" t="s">
        <v>25</v>
      </c>
      <c r="B4220" t="s">
        <v>1166</v>
      </c>
      <c r="C4220">
        <v>79</v>
      </c>
      <c r="D4220" t="s">
        <v>1019</v>
      </c>
      <c r="E4220" t="s">
        <v>1168</v>
      </c>
      <c r="F4220" t="s">
        <v>1017</v>
      </c>
      <c r="G4220" t="s">
        <v>140</v>
      </c>
    </row>
    <row r="4221" spans="1:7" x14ac:dyDescent="0.35">
      <c r="A4221" t="s">
        <v>26</v>
      </c>
      <c r="B4221" t="s">
        <v>1165</v>
      </c>
      <c r="C4221">
        <v>72</v>
      </c>
      <c r="D4221" t="s">
        <v>1098</v>
      </c>
      <c r="E4221" t="s">
        <v>1204</v>
      </c>
      <c r="F4221" t="s">
        <v>140</v>
      </c>
      <c r="G4221" t="s">
        <v>140</v>
      </c>
    </row>
    <row r="4222" spans="1:7" x14ac:dyDescent="0.35">
      <c r="A4222" t="s">
        <v>26</v>
      </c>
      <c r="B4222" t="s">
        <v>1166</v>
      </c>
      <c r="C4222">
        <v>66</v>
      </c>
      <c r="D4222" t="s">
        <v>733</v>
      </c>
      <c r="E4222" t="s">
        <v>732</v>
      </c>
      <c r="F4222" t="s">
        <v>140</v>
      </c>
      <c r="G4222" t="s">
        <v>140</v>
      </c>
    </row>
    <row r="4223" spans="1:7" x14ac:dyDescent="0.35">
      <c r="A4223" t="s">
        <v>27</v>
      </c>
      <c r="B4223" t="s">
        <v>1165</v>
      </c>
      <c r="C4223">
        <v>94</v>
      </c>
      <c r="D4223" t="s">
        <v>1009</v>
      </c>
      <c r="E4223" t="s">
        <v>1210</v>
      </c>
      <c r="F4223" t="s">
        <v>140</v>
      </c>
      <c r="G4223" t="s">
        <v>140</v>
      </c>
    </row>
    <row r="4224" spans="1:7" x14ac:dyDescent="0.35">
      <c r="A4224" t="s">
        <v>27</v>
      </c>
      <c r="B4224" t="s">
        <v>1166</v>
      </c>
      <c r="C4224">
        <v>86</v>
      </c>
      <c r="D4224" t="s">
        <v>1055</v>
      </c>
      <c r="E4224" t="s">
        <v>1142</v>
      </c>
      <c r="F4224" t="s">
        <v>140</v>
      </c>
      <c r="G4224" t="s">
        <v>1017</v>
      </c>
    </row>
    <row r="4225" spans="1:7" x14ac:dyDescent="0.35">
      <c r="A4225" t="s">
        <v>28</v>
      </c>
      <c r="B4225" t="s">
        <v>1165</v>
      </c>
      <c r="C4225">
        <v>47</v>
      </c>
      <c r="D4225" t="s">
        <v>1055</v>
      </c>
      <c r="E4225" t="s">
        <v>1159</v>
      </c>
      <c r="F4225" t="s">
        <v>140</v>
      </c>
      <c r="G4225" t="s">
        <v>140</v>
      </c>
    </row>
    <row r="4226" spans="1:7" x14ac:dyDescent="0.35">
      <c r="A4226" t="s">
        <v>28</v>
      </c>
      <c r="B4226" t="s">
        <v>1166</v>
      </c>
      <c r="C4226">
        <v>63</v>
      </c>
      <c r="D4226" t="s">
        <v>971</v>
      </c>
      <c r="E4226" t="s">
        <v>1207</v>
      </c>
      <c r="F4226" t="s">
        <v>140</v>
      </c>
      <c r="G4226" t="s">
        <v>140</v>
      </c>
    </row>
    <row r="4227" spans="1:7" x14ac:dyDescent="0.35">
      <c r="A4227" t="s">
        <v>29</v>
      </c>
      <c r="B4227" t="s">
        <v>1165</v>
      </c>
      <c r="C4227">
        <v>73</v>
      </c>
      <c r="D4227" t="s">
        <v>940</v>
      </c>
      <c r="E4227" t="s">
        <v>1168</v>
      </c>
      <c r="F4227" t="s">
        <v>140</v>
      </c>
      <c r="G4227" t="s">
        <v>140</v>
      </c>
    </row>
    <row r="4228" spans="1:7" x14ac:dyDescent="0.35">
      <c r="A4228" t="s">
        <v>29</v>
      </c>
      <c r="B4228" t="s">
        <v>1166</v>
      </c>
      <c r="C4228">
        <v>67</v>
      </c>
      <c r="D4228" t="s">
        <v>1098</v>
      </c>
      <c r="E4228" t="s">
        <v>1204</v>
      </c>
      <c r="F4228" t="s">
        <v>140</v>
      </c>
      <c r="G4228" t="s">
        <v>140</v>
      </c>
    </row>
    <row r="4229" spans="1:7" x14ac:dyDescent="0.35">
      <c r="A4229" t="s">
        <v>30</v>
      </c>
      <c r="B4229" t="s">
        <v>1165</v>
      </c>
      <c r="C4229">
        <v>95</v>
      </c>
      <c r="D4229" t="s">
        <v>869</v>
      </c>
      <c r="E4229" t="s">
        <v>870</v>
      </c>
      <c r="F4229" t="s">
        <v>140</v>
      </c>
      <c r="G4229" t="s">
        <v>140</v>
      </c>
    </row>
    <row r="4230" spans="1:7" x14ac:dyDescent="0.35">
      <c r="A4230" t="s">
        <v>30</v>
      </c>
      <c r="B4230" t="s">
        <v>1166</v>
      </c>
      <c r="C4230">
        <v>82</v>
      </c>
      <c r="D4230" t="s">
        <v>140</v>
      </c>
      <c r="E4230" t="s">
        <v>177</v>
      </c>
      <c r="F4230" t="s">
        <v>140</v>
      </c>
      <c r="G4230" t="s">
        <v>140</v>
      </c>
    </row>
    <row r="4231" spans="1:7" x14ac:dyDescent="0.35">
      <c r="A4231" t="s">
        <v>31</v>
      </c>
      <c r="B4231" t="s">
        <v>1165</v>
      </c>
      <c r="C4231">
        <v>57</v>
      </c>
      <c r="D4231" t="s">
        <v>1073</v>
      </c>
      <c r="E4231" t="s">
        <v>1146</v>
      </c>
      <c r="F4231" t="s">
        <v>1063</v>
      </c>
      <c r="G4231" t="s">
        <v>140</v>
      </c>
    </row>
    <row r="4232" spans="1:7" x14ac:dyDescent="0.35">
      <c r="A4232" t="s">
        <v>31</v>
      </c>
      <c r="B4232" t="s">
        <v>1166</v>
      </c>
      <c r="C4232">
        <v>30</v>
      </c>
      <c r="D4232" t="s">
        <v>801</v>
      </c>
      <c r="E4232" t="s">
        <v>800</v>
      </c>
      <c r="F4232" t="s">
        <v>140</v>
      </c>
      <c r="G4232" t="s">
        <v>140</v>
      </c>
    </row>
    <row r="4233" spans="1:7" x14ac:dyDescent="0.35">
      <c r="A4233" t="s">
        <v>32</v>
      </c>
      <c r="B4233" t="s">
        <v>1165</v>
      </c>
      <c r="C4233">
        <v>1248</v>
      </c>
      <c r="D4233" t="s">
        <v>940</v>
      </c>
      <c r="E4233" t="s">
        <v>1168</v>
      </c>
      <c r="F4233" t="s">
        <v>140</v>
      </c>
      <c r="G4233" t="s">
        <v>140</v>
      </c>
    </row>
    <row r="4234" spans="1:7" x14ac:dyDescent="0.35">
      <c r="A4234" t="s">
        <v>32</v>
      </c>
      <c r="B4234" t="s">
        <v>1166</v>
      </c>
      <c r="C4234">
        <v>1570</v>
      </c>
      <c r="D4234" t="s">
        <v>939</v>
      </c>
      <c r="E4234" t="s">
        <v>1200</v>
      </c>
      <c r="F4234" t="s">
        <v>1008</v>
      </c>
      <c r="G4234" t="s">
        <v>1022</v>
      </c>
    </row>
    <row r="4236" spans="1:7" x14ac:dyDescent="0.35">
      <c r="A4236" t="s">
        <v>1229</v>
      </c>
    </row>
    <row r="4237" spans="1:7" x14ac:dyDescent="0.35">
      <c r="A4237" t="s">
        <v>2</v>
      </c>
      <c r="B4237" t="s">
        <v>1141</v>
      </c>
      <c r="C4237" t="s">
        <v>3</v>
      </c>
      <c r="D4237" t="s">
        <v>85</v>
      </c>
      <c r="E4237" t="s">
        <v>86</v>
      </c>
      <c r="F4237" t="s">
        <v>136</v>
      </c>
      <c r="G4237" t="s">
        <v>1133</v>
      </c>
    </row>
    <row r="4238" spans="1:7" x14ac:dyDescent="0.35">
      <c r="A4238" t="s">
        <v>8</v>
      </c>
      <c r="B4238" t="s">
        <v>1129</v>
      </c>
      <c r="C4238">
        <v>23</v>
      </c>
      <c r="D4238" t="s">
        <v>140</v>
      </c>
      <c r="E4238" t="s">
        <v>177</v>
      </c>
      <c r="F4238" t="s">
        <v>140</v>
      </c>
      <c r="G4238" t="s">
        <v>140</v>
      </c>
    </row>
    <row r="4239" spans="1:7" x14ac:dyDescent="0.35">
      <c r="A4239" t="s">
        <v>8</v>
      </c>
      <c r="B4239" t="s">
        <v>1130</v>
      </c>
      <c r="C4239">
        <v>71</v>
      </c>
      <c r="D4239" t="s">
        <v>940</v>
      </c>
      <c r="E4239" t="s">
        <v>1168</v>
      </c>
      <c r="F4239" t="s">
        <v>140</v>
      </c>
      <c r="G4239" t="s">
        <v>140</v>
      </c>
    </row>
    <row r="4240" spans="1:7" x14ac:dyDescent="0.35">
      <c r="A4240" t="s">
        <v>8</v>
      </c>
      <c r="B4240" t="s">
        <v>1131</v>
      </c>
      <c r="C4240">
        <v>26</v>
      </c>
      <c r="D4240" t="s">
        <v>140</v>
      </c>
      <c r="E4240" t="s">
        <v>177</v>
      </c>
      <c r="F4240" t="s">
        <v>140</v>
      </c>
      <c r="G4240" t="s">
        <v>140</v>
      </c>
    </row>
    <row r="4241" spans="1:7" x14ac:dyDescent="0.35">
      <c r="A4241" t="s">
        <v>9</v>
      </c>
      <c r="B4241" t="s">
        <v>1129</v>
      </c>
      <c r="C4241">
        <v>12</v>
      </c>
      <c r="D4241" t="s">
        <v>140</v>
      </c>
      <c r="E4241" t="s">
        <v>177</v>
      </c>
      <c r="F4241" t="s">
        <v>140</v>
      </c>
      <c r="G4241" t="s">
        <v>140</v>
      </c>
    </row>
    <row r="4242" spans="1:7" x14ac:dyDescent="0.35">
      <c r="A4242" t="s">
        <v>9</v>
      </c>
      <c r="B4242" t="s">
        <v>1130</v>
      </c>
      <c r="C4242">
        <v>101</v>
      </c>
      <c r="D4242" t="s">
        <v>1046</v>
      </c>
      <c r="E4242" t="s">
        <v>1119</v>
      </c>
      <c r="F4242" t="s">
        <v>140</v>
      </c>
      <c r="G4242" t="s">
        <v>140</v>
      </c>
    </row>
    <row r="4243" spans="1:7" x14ac:dyDescent="0.35">
      <c r="A4243" t="s">
        <v>9</v>
      </c>
      <c r="B4243" t="s">
        <v>1131</v>
      </c>
      <c r="C4243">
        <v>21</v>
      </c>
      <c r="D4243" t="s">
        <v>869</v>
      </c>
      <c r="E4243" t="s">
        <v>870</v>
      </c>
      <c r="F4243" t="s">
        <v>140</v>
      </c>
      <c r="G4243" t="s">
        <v>140</v>
      </c>
    </row>
    <row r="4244" spans="1:7" x14ac:dyDescent="0.35">
      <c r="A4244" t="s">
        <v>10</v>
      </c>
      <c r="B4244" t="s">
        <v>1129</v>
      </c>
      <c r="C4244">
        <v>24</v>
      </c>
      <c r="D4244" t="s">
        <v>140</v>
      </c>
      <c r="E4244" t="s">
        <v>177</v>
      </c>
      <c r="F4244" t="s">
        <v>140</v>
      </c>
      <c r="G4244" t="s">
        <v>140</v>
      </c>
    </row>
    <row r="4245" spans="1:7" x14ac:dyDescent="0.35">
      <c r="A4245" t="s">
        <v>10</v>
      </c>
      <c r="B4245" t="s">
        <v>1130</v>
      </c>
      <c r="C4245">
        <v>71</v>
      </c>
      <c r="D4245" t="s">
        <v>1063</v>
      </c>
      <c r="E4245" t="s">
        <v>1180</v>
      </c>
      <c r="F4245" t="s">
        <v>140</v>
      </c>
      <c r="G4245" t="s">
        <v>140</v>
      </c>
    </row>
    <row r="4246" spans="1:7" x14ac:dyDescent="0.35">
      <c r="A4246" t="s">
        <v>10</v>
      </c>
      <c r="B4246" t="s">
        <v>1131</v>
      </c>
      <c r="C4246">
        <v>12</v>
      </c>
      <c r="D4246" t="s">
        <v>140</v>
      </c>
      <c r="E4246" t="s">
        <v>177</v>
      </c>
      <c r="F4246" t="s">
        <v>140</v>
      </c>
      <c r="G4246" t="s">
        <v>140</v>
      </c>
    </row>
    <row r="4247" spans="1:7" x14ac:dyDescent="0.35">
      <c r="A4247" t="s">
        <v>11</v>
      </c>
      <c r="B4247" t="s">
        <v>1129</v>
      </c>
      <c r="C4247">
        <v>15</v>
      </c>
      <c r="D4247" t="s">
        <v>140</v>
      </c>
      <c r="E4247" t="s">
        <v>177</v>
      </c>
      <c r="F4247" t="s">
        <v>140</v>
      </c>
      <c r="G4247" t="s">
        <v>140</v>
      </c>
    </row>
    <row r="4248" spans="1:7" x14ac:dyDescent="0.35">
      <c r="A4248" t="s">
        <v>11</v>
      </c>
      <c r="B4248" t="s">
        <v>1130</v>
      </c>
      <c r="C4248">
        <v>95</v>
      </c>
      <c r="D4248" t="s">
        <v>140</v>
      </c>
      <c r="E4248" t="s">
        <v>177</v>
      </c>
      <c r="F4248" t="s">
        <v>140</v>
      </c>
      <c r="G4248" t="s">
        <v>140</v>
      </c>
    </row>
    <row r="4249" spans="1:7" x14ac:dyDescent="0.35">
      <c r="A4249" t="s">
        <v>11</v>
      </c>
      <c r="B4249" t="s">
        <v>1131</v>
      </c>
      <c r="C4249">
        <v>18</v>
      </c>
      <c r="D4249" t="s">
        <v>1053</v>
      </c>
      <c r="E4249" t="s">
        <v>1110</v>
      </c>
      <c r="F4249" t="s">
        <v>140</v>
      </c>
      <c r="G4249" t="s">
        <v>140</v>
      </c>
    </row>
    <row r="4250" spans="1:7" x14ac:dyDescent="0.35">
      <c r="A4250" t="s">
        <v>12</v>
      </c>
      <c r="B4250" t="s">
        <v>1129</v>
      </c>
      <c r="C4250">
        <v>45</v>
      </c>
      <c r="D4250" t="s">
        <v>1043</v>
      </c>
      <c r="E4250" t="s">
        <v>1183</v>
      </c>
      <c r="F4250" t="s">
        <v>140</v>
      </c>
      <c r="G4250" t="s">
        <v>140</v>
      </c>
    </row>
    <row r="4251" spans="1:7" x14ac:dyDescent="0.35">
      <c r="A4251" t="s">
        <v>12</v>
      </c>
      <c r="B4251" t="s">
        <v>1130</v>
      </c>
      <c r="C4251">
        <v>49</v>
      </c>
      <c r="D4251" t="s">
        <v>1048</v>
      </c>
      <c r="E4251" t="s">
        <v>1160</v>
      </c>
      <c r="F4251" t="s">
        <v>140</v>
      </c>
      <c r="G4251" t="s">
        <v>140</v>
      </c>
    </row>
    <row r="4252" spans="1:7" x14ac:dyDescent="0.35">
      <c r="A4252" t="s">
        <v>12</v>
      </c>
      <c r="B4252" t="s">
        <v>1131</v>
      </c>
      <c r="C4252">
        <v>27</v>
      </c>
      <c r="D4252" t="s">
        <v>140</v>
      </c>
      <c r="E4252" t="s">
        <v>177</v>
      </c>
      <c r="F4252" t="s">
        <v>140</v>
      </c>
      <c r="G4252" t="s">
        <v>140</v>
      </c>
    </row>
    <row r="4253" spans="1:7" x14ac:dyDescent="0.35">
      <c r="A4253" t="s">
        <v>13</v>
      </c>
      <c r="B4253" t="s">
        <v>1129</v>
      </c>
      <c r="C4253">
        <v>13</v>
      </c>
      <c r="D4253" t="s">
        <v>140</v>
      </c>
      <c r="E4253" t="s">
        <v>177</v>
      </c>
      <c r="F4253" t="s">
        <v>140</v>
      </c>
      <c r="G4253" t="s">
        <v>140</v>
      </c>
    </row>
    <row r="4254" spans="1:7" x14ac:dyDescent="0.35">
      <c r="A4254" t="s">
        <v>13</v>
      </c>
      <c r="B4254" t="s">
        <v>1130</v>
      </c>
      <c r="C4254">
        <v>18</v>
      </c>
      <c r="D4254" t="s">
        <v>1059</v>
      </c>
      <c r="E4254" t="s">
        <v>1153</v>
      </c>
      <c r="F4254" t="s">
        <v>140</v>
      </c>
      <c r="G4254" t="s">
        <v>140</v>
      </c>
    </row>
    <row r="4255" spans="1:7" x14ac:dyDescent="0.35">
      <c r="A4255" t="s">
        <v>13</v>
      </c>
      <c r="B4255" t="s">
        <v>1131</v>
      </c>
      <c r="C4255">
        <v>33</v>
      </c>
      <c r="D4255" t="s">
        <v>527</v>
      </c>
      <c r="E4255" t="s">
        <v>858</v>
      </c>
      <c r="F4255" t="s">
        <v>140</v>
      </c>
      <c r="G4255" t="s">
        <v>140</v>
      </c>
    </row>
    <row r="4256" spans="1:7" x14ac:dyDescent="0.35">
      <c r="A4256" t="s">
        <v>14</v>
      </c>
      <c r="B4256" t="s">
        <v>1129</v>
      </c>
      <c r="C4256">
        <v>34</v>
      </c>
      <c r="D4256" t="s">
        <v>939</v>
      </c>
      <c r="E4256" t="s">
        <v>938</v>
      </c>
      <c r="F4256" t="s">
        <v>140</v>
      </c>
      <c r="G4256" t="s">
        <v>140</v>
      </c>
    </row>
    <row r="4257" spans="1:7" x14ac:dyDescent="0.35">
      <c r="A4257" t="s">
        <v>14</v>
      </c>
      <c r="B4257" t="s">
        <v>1130</v>
      </c>
      <c r="C4257">
        <v>67</v>
      </c>
      <c r="D4257" t="s">
        <v>950</v>
      </c>
      <c r="E4257" t="s">
        <v>1120</v>
      </c>
      <c r="F4257" t="s">
        <v>140</v>
      </c>
      <c r="G4257" t="s">
        <v>140</v>
      </c>
    </row>
    <row r="4258" spans="1:7" x14ac:dyDescent="0.35">
      <c r="A4258" t="s">
        <v>14</v>
      </c>
      <c r="B4258" t="s">
        <v>1131</v>
      </c>
      <c r="C4258">
        <v>19</v>
      </c>
      <c r="D4258" t="s">
        <v>769</v>
      </c>
      <c r="E4258" t="s">
        <v>768</v>
      </c>
      <c r="F4258" t="s">
        <v>140</v>
      </c>
      <c r="G4258" t="s">
        <v>140</v>
      </c>
    </row>
    <row r="4259" spans="1:7" x14ac:dyDescent="0.35">
      <c r="A4259" t="s">
        <v>15</v>
      </c>
      <c r="B4259" t="s">
        <v>1129</v>
      </c>
      <c r="C4259">
        <v>29</v>
      </c>
      <c r="D4259" t="s">
        <v>996</v>
      </c>
      <c r="E4259" t="s">
        <v>997</v>
      </c>
      <c r="F4259" t="s">
        <v>140</v>
      </c>
      <c r="G4259" t="s">
        <v>140</v>
      </c>
    </row>
    <row r="4260" spans="1:7" x14ac:dyDescent="0.35">
      <c r="A4260" t="s">
        <v>15</v>
      </c>
      <c r="B4260" t="s">
        <v>1130</v>
      </c>
      <c r="C4260">
        <v>61</v>
      </c>
      <c r="D4260" t="s">
        <v>1055</v>
      </c>
      <c r="E4260" t="s">
        <v>1159</v>
      </c>
      <c r="F4260" t="s">
        <v>140</v>
      </c>
      <c r="G4260" t="s">
        <v>140</v>
      </c>
    </row>
    <row r="4261" spans="1:7" x14ac:dyDescent="0.35">
      <c r="A4261" t="s">
        <v>15</v>
      </c>
      <c r="B4261" t="s">
        <v>1131</v>
      </c>
      <c r="C4261">
        <v>24</v>
      </c>
      <c r="D4261" t="s">
        <v>140</v>
      </c>
      <c r="E4261" t="s">
        <v>177</v>
      </c>
      <c r="F4261" t="s">
        <v>140</v>
      </c>
      <c r="G4261" t="s">
        <v>140</v>
      </c>
    </row>
    <row r="4262" spans="1:7" x14ac:dyDescent="0.35">
      <c r="A4262" t="s">
        <v>16</v>
      </c>
      <c r="B4262" t="s">
        <v>1129</v>
      </c>
      <c r="C4262">
        <v>13</v>
      </c>
      <c r="D4262" t="s">
        <v>140</v>
      </c>
      <c r="E4262" t="s">
        <v>177</v>
      </c>
      <c r="F4262" t="s">
        <v>140</v>
      </c>
      <c r="G4262" t="s">
        <v>140</v>
      </c>
    </row>
    <row r="4263" spans="1:7" x14ac:dyDescent="0.35">
      <c r="A4263" t="s">
        <v>16</v>
      </c>
      <c r="B4263" t="s">
        <v>1130</v>
      </c>
      <c r="C4263">
        <v>125</v>
      </c>
      <c r="D4263" t="s">
        <v>1051</v>
      </c>
      <c r="E4263" t="s">
        <v>1118</v>
      </c>
      <c r="F4263" t="s">
        <v>140</v>
      </c>
      <c r="G4263" t="s">
        <v>140</v>
      </c>
    </row>
    <row r="4264" spans="1:7" x14ac:dyDescent="0.35">
      <c r="A4264" t="s">
        <v>16</v>
      </c>
      <c r="B4264" t="s">
        <v>1131</v>
      </c>
      <c r="C4264">
        <v>40</v>
      </c>
      <c r="D4264" t="s">
        <v>140</v>
      </c>
      <c r="E4264" t="s">
        <v>177</v>
      </c>
      <c r="F4264" t="s">
        <v>140</v>
      </c>
      <c r="G4264" t="s">
        <v>140</v>
      </c>
    </row>
    <row r="4265" spans="1:7" x14ac:dyDescent="0.35">
      <c r="A4265" t="s">
        <v>17</v>
      </c>
      <c r="B4265" t="s">
        <v>1129</v>
      </c>
      <c r="C4265">
        <v>23</v>
      </c>
      <c r="D4265" t="s">
        <v>1046</v>
      </c>
      <c r="E4265" t="s">
        <v>1119</v>
      </c>
      <c r="F4265" t="s">
        <v>140</v>
      </c>
      <c r="G4265" t="s">
        <v>140</v>
      </c>
    </row>
    <row r="4266" spans="1:7" x14ac:dyDescent="0.35">
      <c r="A4266" t="s">
        <v>17</v>
      </c>
      <c r="B4266" t="s">
        <v>1130</v>
      </c>
      <c r="C4266">
        <v>73</v>
      </c>
      <c r="D4266" t="s">
        <v>949</v>
      </c>
      <c r="E4266" t="s">
        <v>948</v>
      </c>
      <c r="F4266" t="s">
        <v>140</v>
      </c>
      <c r="G4266" t="s">
        <v>140</v>
      </c>
    </row>
    <row r="4267" spans="1:7" x14ac:dyDescent="0.35">
      <c r="A4267" t="s">
        <v>17</v>
      </c>
      <c r="B4267" t="s">
        <v>1131</v>
      </c>
      <c r="C4267">
        <v>14</v>
      </c>
      <c r="D4267" t="s">
        <v>140</v>
      </c>
      <c r="E4267" t="s">
        <v>177</v>
      </c>
      <c r="F4267" t="s">
        <v>140</v>
      </c>
      <c r="G4267" t="s">
        <v>140</v>
      </c>
    </row>
    <row r="4268" spans="1:7" x14ac:dyDescent="0.35">
      <c r="A4268" t="s">
        <v>18</v>
      </c>
      <c r="B4268" t="s">
        <v>1129</v>
      </c>
      <c r="C4268">
        <v>27</v>
      </c>
      <c r="D4268" t="s">
        <v>1062</v>
      </c>
      <c r="E4268" t="s">
        <v>1109</v>
      </c>
      <c r="F4268" t="s">
        <v>140</v>
      </c>
      <c r="G4268" t="s">
        <v>140</v>
      </c>
    </row>
    <row r="4269" spans="1:7" x14ac:dyDescent="0.35">
      <c r="A4269" t="s">
        <v>18</v>
      </c>
      <c r="B4269" t="s">
        <v>1130</v>
      </c>
      <c r="C4269">
        <v>51</v>
      </c>
      <c r="D4269" t="s">
        <v>949</v>
      </c>
      <c r="E4269" t="s">
        <v>948</v>
      </c>
      <c r="F4269" t="s">
        <v>140</v>
      </c>
      <c r="G4269" t="s">
        <v>140</v>
      </c>
    </row>
    <row r="4270" spans="1:7" x14ac:dyDescent="0.35">
      <c r="A4270" t="s">
        <v>18</v>
      </c>
      <c r="B4270" t="s">
        <v>1131</v>
      </c>
      <c r="C4270">
        <v>27</v>
      </c>
      <c r="D4270" t="s">
        <v>140</v>
      </c>
      <c r="E4270" t="s">
        <v>177</v>
      </c>
      <c r="F4270" t="s">
        <v>140</v>
      </c>
      <c r="G4270" t="s">
        <v>140</v>
      </c>
    </row>
    <row r="4271" spans="1:7" x14ac:dyDescent="0.35">
      <c r="A4271" t="s">
        <v>19</v>
      </c>
      <c r="B4271" t="s">
        <v>1129</v>
      </c>
      <c r="C4271">
        <v>6</v>
      </c>
      <c r="D4271" t="s">
        <v>140</v>
      </c>
      <c r="E4271" t="s">
        <v>177</v>
      </c>
      <c r="F4271" t="s">
        <v>140</v>
      </c>
      <c r="G4271" t="s">
        <v>140</v>
      </c>
    </row>
    <row r="4272" spans="1:7" x14ac:dyDescent="0.35">
      <c r="A4272" t="s">
        <v>19</v>
      </c>
      <c r="B4272" t="s">
        <v>1130</v>
      </c>
      <c r="C4272">
        <v>54</v>
      </c>
      <c r="D4272" t="s">
        <v>1017</v>
      </c>
      <c r="E4272" t="s">
        <v>1208</v>
      </c>
      <c r="F4272" t="s">
        <v>140</v>
      </c>
      <c r="G4272" t="s">
        <v>140</v>
      </c>
    </row>
    <row r="4273" spans="1:7" x14ac:dyDescent="0.35">
      <c r="A4273" t="s">
        <v>19</v>
      </c>
      <c r="B4273" t="s">
        <v>1131</v>
      </c>
      <c r="C4273">
        <v>24</v>
      </c>
      <c r="D4273" t="s">
        <v>1046</v>
      </c>
      <c r="E4273" t="s">
        <v>1119</v>
      </c>
      <c r="F4273" t="s">
        <v>140</v>
      </c>
      <c r="G4273" t="s">
        <v>140</v>
      </c>
    </row>
    <row r="4274" spans="1:7" x14ac:dyDescent="0.35">
      <c r="A4274" t="s">
        <v>20</v>
      </c>
      <c r="B4274" t="s">
        <v>1129</v>
      </c>
      <c r="C4274">
        <v>15</v>
      </c>
      <c r="D4274" t="s">
        <v>140</v>
      </c>
      <c r="E4274" t="s">
        <v>177</v>
      </c>
      <c r="F4274" t="s">
        <v>140</v>
      </c>
      <c r="G4274" t="s">
        <v>140</v>
      </c>
    </row>
    <row r="4275" spans="1:7" x14ac:dyDescent="0.35">
      <c r="A4275" t="s">
        <v>20</v>
      </c>
      <c r="B4275" t="s">
        <v>1130</v>
      </c>
      <c r="C4275">
        <v>25</v>
      </c>
      <c r="D4275" t="s">
        <v>89</v>
      </c>
      <c r="E4275" t="s">
        <v>90</v>
      </c>
      <c r="F4275" t="s">
        <v>140</v>
      </c>
      <c r="G4275" t="s">
        <v>140</v>
      </c>
    </row>
    <row r="4276" spans="1:7" x14ac:dyDescent="0.35">
      <c r="A4276" t="s">
        <v>20</v>
      </c>
      <c r="B4276" t="s">
        <v>1131</v>
      </c>
      <c r="C4276">
        <v>62</v>
      </c>
      <c r="D4276" t="s">
        <v>1064</v>
      </c>
      <c r="E4276" t="s">
        <v>1113</v>
      </c>
      <c r="F4276" t="s">
        <v>140</v>
      </c>
      <c r="G4276" t="s">
        <v>140</v>
      </c>
    </row>
    <row r="4277" spans="1:7" x14ac:dyDescent="0.35">
      <c r="A4277" t="s">
        <v>21</v>
      </c>
      <c r="B4277" t="s">
        <v>1129</v>
      </c>
      <c r="C4277">
        <v>17</v>
      </c>
      <c r="D4277" t="s">
        <v>527</v>
      </c>
      <c r="E4277" t="s">
        <v>858</v>
      </c>
      <c r="F4277" t="s">
        <v>140</v>
      </c>
      <c r="G4277" t="s">
        <v>140</v>
      </c>
    </row>
    <row r="4278" spans="1:7" x14ac:dyDescent="0.35">
      <c r="A4278" t="s">
        <v>21</v>
      </c>
      <c r="B4278" t="s">
        <v>1130</v>
      </c>
      <c r="C4278">
        <v>12</v>
      </c>
      <c r="D4278" t="s">
        <v>140</v>
      </c>
      <c r="E4278" t="s">
        <v>177</v>
      </c>
      <c r="F4278" t="s">
        <v>140</v>
      </c>
      <c r="G4278" t="s">
        <v>140</v>
      </c>
    </row>
    <row r="4279" spans="1:7" x14ac:dyDescent="0.35">
      <c r="A4279" t="s">
        <v>21</v>
      </c>
      <c r="B4279" t="s">
        <v>1131</v>
      </c>
      <c r="C4279">
        <v>43</v>
      </c>
      <c r="D4279" t="s">
        <v>140</v>
      </c>
      <c r="E4279" t="s">
        <v>177</v>
      </c>
      <c r="F4279" t="s">
        <v>140</v>
      </c>
      <c r="G4279" t="s">
        <v>140</v>
      </c>
    </row>
    <row r="4280" spans="1:7" x14ac:dyDescent="0.35">
      <c r="A4280" t="s">
        <v>22</v>
      </c>
      <c r="B4280" t="s">
        <v>1129</v>
      </c>
      <c r="C4280">
        <v>12</v>
      </c>
      <c r="D4280" t="s">
        <v>614</v>
      </c>
      <c r="E4280" t="s">
        <v>613</v>
      </c>
      <c r="F4280" t="s">
        <v>140</v>
      </c>
      <c r="G4280" t="s">
        <v>140</v>
      </c>
    </row>
    <row r="4281" spans="1:7" x14ac:dyDescent="0.35">
      <c r="A4281" t="s">
        <v>22</v>
      </c>
      <c r="B4281" t="s">
        <v>1130</v>
      </c>
      <c r="C4281">
        <v>69</v>
      </c>
      <c r="D4281" t="s">
        <v>940</v>
      </c>
      <c r="E4281" t="s">
        <v>1168</v>
      </c>
      <c r="F4281" t="s">
        <v>140</v>
      </c>
      <c r="G4281" t="s">
        <v>140</v>
      </c>
    </row>
    <row r="4282" spans="1:7" x14ac:dyDescent="0.35">
      <c r="A4282" t="s">
        <v>22</v>
      </c>
      <c r="B4282" t="s">
        <v>1131</v>
      </c>
      <c r="C4282">
        <v>12</v>
      </c>
      <c r="D4282" t="s">
        <v>121</v>
      </c>
      <c r="E4282" t="s">
        <v>122</v>
      </c>
      <c r="F4282" t="s">
        <v>140</v>
      </c>
      <c r="G4282" t="s">
        <v>140</v>
      </c>
    </row>
    <row r="4283" spans="1:7" x14ac:dyDescent="0.35">
      <c r="A4283" t="s">
        <v>23</v>
      </c>
      <c r="B4283" t="s">
        <v>1129</v>
      </c>
      <c r="C4283">
        <v>9</v>
      </c>
      <c r="D4283" t="s">
        <v>917</v>
      </c>
      <c r="E4283" t="s">
        <v>916</v>
      </c>
      <c r="F4283" t="s">
        <v>140</v>
      </c>
      <c r="G4283" t="s">
        <v>140</v>
      </c>
    </row>
    <row r="4284" spans="1:7" x14ac:dyDescent="0.35">
      <c r="A4284" t="s">
        <v>23</v>
      </c>
      <c r="B4284" t="s">
        <v>1130</v>
      </c>
      <c r="C4284">
        <v>31</v>
      </c>
      <c r="D4284" t="s">
        <v>113</v>
      </c>
      <c r="E4284" t="s">
        <v>114</v>
      </c>
      <c r="F4284" t="s">
        <v>140</v>
      </c>
      <c r="G4284" t="s">
        <v>140</v>
      </c>
    </row>
    <row r="4285" spans="1:7" x14ac:dyDescent="0.35">
      <c r="A4285" t="s">
        <v>23</v>
      </c>
      <c r="B4285" t="s">
        <v>1131</v>
      </c>
      <c r="C4285">
        <v>13</v>
      </c>
      <c r="D4285" t="s">
        <v>140</v>
      </c>
      <c r="E4285" t="s">
        <v>177</v>
      </c>
      <c r="F4285" t="s">
        <v>140</v>
      </c>
      <c r="G4285" t="s">
        <v>140</v>
      </c>
    </row>
    <row r="4286" spans="1:7" x14ac:dyDescent="0.35">
      <c r="A4286" t="s">
        <v>24</v>
      </c>
      <c r="B4286" t="s">
        <v>1129</v>
      </c>
      <c r="C4286">
        <v>31</v>
      </c>
      <c r="D4286" t="s">
        <v>140</v>
      </c>
      <c r="E4286" t="s">
        <v>1198</v>
      </c>
      <c r="F4286" t="s">
        <v>1023</v>
      </c>
      <c r="G4286" t="s">
        <v>140</v>
      </c>
    </row>
    <row r="4287" spans="1:7" x14ac:dyDescent="0.35">
      <c r="A4287" t="s">
        <v>24</v>
      </c>
      <c r="B4287" t="s">
        <v>1130</v>
      </c>
      <c r="C4287">
        <v>96</v>
      </c>
      <c r="D4287" t="s">
        <v>1014</v>
      </c>
      <c r="E4287" t="s">
        <v>1179</v>
      </c>
      <c r="F4287" t="s">
        <v>140</v>
      </c>
      <c r="G4287" t="s">
        <v>140</v>
      </c>
    </row>
    <row r="4288" spans="1:7" x14ac:dyDescent="0.35">
      <c r="A4288" t="s">
        <v>24</v>
      </c>
      <c r="B4288" t="s">
        <v>1131</v>
      </c>
      <c r="C4288">
        <v>18</v>
      </c>
      <c r="D4288" t="s">
        <v>140</v>
      </c>
      <c r="E4288" t="s">
        <v>177</v>
      </c>
      <c r="F4288" t="s">
        <v>140</v>
      </c>
      <c r="G4288" t="s">
        <v>140</v>
      </c>
    </row>
    <row r="4289" spans="1:7" x14ac:dyDescent="0.35">
      <c r="A4289" t="s">
        <v>25</v>
      </c>
      <c r="B4289" t="s">
        <v>1129</v>
      </c>
      <c r="C4289">
        <v>22</v>
      </c>
      <c r="D4289" t="s">
        <v>140</v>
      </c>
      <c r="E4289" t="s">
        <v>177</v>
      </c>
      <c r="F4289" t="s">
        <v>140</v>
      </c>
      <c r="G4289" t="s">
        <v>140</v>
      </c>
    </row>
    <row r="4290" spans="1:7" x14ac:dyDescent="0.35">
      <c r="A4290" t="s">
        <v>25</v>
      </c>
      <c r="B4290" t="s">
        <v>1130</v>
      </c>
      <c r="C4290">
        <v>98</v>
      </c>
      <c r="D4290" t="s">
        <v>954</v>
      </c>
      <c r="E4290" t="s">
        <v>955</v>
      </c>
      <c r="F4290" t="s">
        <v>140</v>
      </c>
      <c r="G4290" t="s">
        <v>140</v>
      </c>
    </row>
    <row r="4291" spans="1:7" x14ac:dyDescent="0.35">
      <c r="A4291" t="s">
        <v>25</v>
      </c>
      <c r="B4291" t="s">
        <v>1131</v>
      </c>
      <c r="C4291">
        <v>16</v>
      </c>
      <c r="D4291" t="s">
        <v>140</v>
      </c>
      <c r="E4291" t="s">
        <v>1116</v>
      </c>
      <c r="F4291" t="s">
        <v>1047</v>
      </c>
      <c r="G4291" t="s">
        <v>140</v>
      </c>
    </row>
    <row r="4292" spans="1:7" x14ac:dyDescent="0.35">
      <c r="A4292" t="s">
        <v>26</v>
      </c>
      <c r="B4292" t="s">
        <v>1129</v>
      </c>
      <c r="C4292">
        <v>12</v>
      </c>
      <c r="D4292" t="s">
        <v>903</v>
      </c>
      <c r="E4292" t="s">
        <v>904</v>
      </c>
      <c r="F4292" t="s">
        <v>140</v>
      </c>
      <c r="G4292" t="s">
        <v>140</v>
      </c>
    </row>
    <row r="4293" spans="1:7" x14ac:dyDescent="0.35">
      <c r="A4293" t="s">
        <v>26</v>
      </c>
      <c r="B4293" t="s">
        <v>1130</v>
      </c>
      <c r="C4293">
        <v>90</v>
      </c>
      <c r="D4293" t="s">
        <v>1011</v>
      </c>
      <c r="E4293" t="s">
        <v>1196</v>
      </c>
      <c r="F4293" t="s">
        <v>140</v>
      </c>
      <c r="G4293" t="s">
        <v>140</v>
      </c>
    </row>
    <row r="4294" spans="1:7" x14ac:dyDescent="0.35">
      <c r="A4294" t="s">
        <v>26</v>
      </c>
      <c r="B4294" t="s">
        <v>1131</v>
      </c>
      <c r="C4294">
        <v>36</v>
      </c>
      <c r="D4294" t="s">
        <v>988</v>
      </c>
      <c r="E4294" t="s">
        <v>987</v>
      </c>
      <c r="F4294" t="s">
        <v>140</v>
      </c>
      <c r="G4294" t="s">
        <v>140</v>
      </c>
    </row>
    <row r="4295" spans="1:7" x14ac:dyDescent="0.35">
      <c r="A4295" t="s">
        <v>27</v>
      </c>
      <c r="B4295" t="s">
        <v>1129</v>
      </c>
      <c r="C4295">
        <v>8</v>
      </c>
      <c r="D4295" t="s">
        <v>140</v>
      </c>
      <c r="E4295" t="s">
        <v>177</v>
      </c>
      <c r="F4295" t="s">
        <v>140</v>
      </c>
      <c r="G4295" t="s">
        <v>140</v>
      </c>
    </row>
    <row r="4296" spans="1:7" x14ac:dyDescent="0.35">
      <c r="A4296" t="s">
        <v>27</v>
      </c>
      <c r="B4296" t="s">
        <v>1130</v>
      </c>
      <c r="C4296">
        <v>139</v>
      </c>
      <c r="D4296" t="s">
        <v>1014</v>
      </c>
      <c r="E4296" t="s">
        <v>1196</v>
      </c>
      <c r="F4296" t="s">
        <v>140</v>
      </c>
      <c r="G4296" t="s">
        <v>1012</v>
      </c>
    </row>
    <row r="4297" spans="1:7" x14ac:dyDescent="0.35">
      <c r="A4297" t="s">
        <v>27</v>
      </c>
      <c r="B4297" t="s">
        <v>1131</v>
      </c>
      <c r="C4297">
        <v>33</v>
      </c>
      <c r="D4297" t="s">
        <v>1004</v>
      </c>
      <c r="E4297" t="s">
        <v>1230</v>
      </c>
      <c r="F4297" t="s">
        <v>140</v>
      </c>
      <c r="G4297" t="s">
        <v>140</v>
      </c>
    </row>
    <row r="4298" spans="1:7" x14ac:dyDescent="0.35">
      <c r="A4298" t="s">
        <v>28</v>
      </c>
      <c r="B4298" t="s">
        <v>1129</v>
      </c>
      <c r="C4298">
        <v>20</v>
      </c>
      <c r="D4298" t="s">
        <v>1051</v>
      </c>
      <c r="E4298" t="s">
        <v>1118</v>
      </c>
      <c r="F4298" t="s">
        <v>140</v>
      </c>
      <c r="G4298" t="s">
        <v>140</v>
      </c>
    </row>
    <row r="4299" spans="1:7" x14ac:dyDescent="0.35">
      <c r="A4299" t="s">
        <v>28</v>
      </c>
      <c r="B4299" t="s">
        <v>1130</v>
      </c>
      <c r="C4299">
        <v>69</v>
      </c>
      <c r="D4299" t="s">
        <v>1021</v>
      </c>
      <c r="E4299" t="s">
        <v>1148</v>
      </c>
      <c r="F4299" t="s">
        <v>140</v>
      </c>
      <c r="G4299" t="s">
        <v>140</v>
      </c>
    </row>
    <row r="4300" spans="1:7" x14ac:dyDescent="0.35">
      <c r="A4300" t="s">
        <v>28</v>
      </c>
      <c r="B4300" t="s">
        <v>1131</v>
      </c>
      <c r="C4300">
        <v>21</v>
      </c>
      <c r="D4300" t="s">
        <v>147</v>
      </c>
      <c r="E4300" t="s">
        <v>930</v>
      </c>
      <c r="F4300" t="s">
        <v>140</v>
      </c>
      <c r="G4300" t="s">
        <v>140</v>
      </c>
    </row>
    <row r="4301" spans="1:7" x14ac:dyDescent="0.35">
      <c r="A4301" t="s">
        <v>29</v>
      </c>
      <c r="B4301" t="s">
        <v>1129</v>
      </c>
      <c r="C4301">
        <v>7</v>
      </c>
      <c r="D4301" t="s">
        <v>140</v>
      </c>
      <c r="E4301" t="s">
        <v>177</v>
      </c>
      <c r="F4301" t="s">
        <v>140</v>
      </c>
      <c r="G4301" t="s">
        <v>140</v>
      </c>
    </row>
    <row r="4302" spans="1:7" x14ac:dyDescent="0.35">
      <c r="A4302" t="s">
        <v>29</v>
      </c>
      <c r="B4302" t="s">
        <v>1130</v>
      </c>
      <c r="C4302">
        <v>108</v>
      </c>
      <c r="D4302" t="s">
        <v>1046</v>
      </c>
      <c r="E4302" t="s">
        <v>1119</v>
      </c>
      <c r="F4302" t="s">
        <v>140</v>
      </c>
      <c r="G4302" t="s">
        <v>140</v>
      </c>
    </row>
    <row r="4303" spans="1:7" x14ac:dyDescent="0.35">
      <c r="A4303" t="s">
        <v>29</v>
      </c>
      <c r="B4303" t="s">
        <v>1131</v>
      </c>
      <c r="C4303">
        <v>25</v>
      </c>
      <c r="D4303" t="s">
        <v>1054</v>
      </c>
      <c r="E4303" t="s">
        <v>1206</v>
      </c>
      <c r="F4303" t="s">
        <v>140</v>
      </c>
      <c r="G4303" t="s">
        <v>140</v>
      </c>
    </row>
    <row r="4304" spans="1:7" x14ac:dyDescent="0.35">
      <c r="A4304" t="s">
        <v>30</v>
      </c>
      <c r="B4304" t="s">
        <v>1129</v>
      </c>
      <c r="C4304">
        <v>10</v>
      </c>
      <c r="D4304" t="s">
        <v>140</v>
      </c>
      <c r="E4304" t="s">
        <v>177</v>
      </c>
      <c r="F4304" t="s">
        <v>140</v>
      </c>
      <c r="G4304" t="s">
        <v>140</v>
      </c>
    </row>
    <row r="4305" spans="1:7" x14ac:dyDescent="0.35">
      <c r="A4305" t="s">
        <v>30</v>
      </c>
      <c r="B4305" t="s">
        <v>1130</v>
      </c>
      <c r="C4305">
        <v>144</v>
      </c>
      <c r="D4305" t="s">
        <v>1060</v>
      </c>
      <c r="E4305" t="s">
        <v>1144</v>
      </c>
      <c r="F4305" t="s">
        <v>140</v>
      </c>
      <c r="G4305" t="s">
        <v>140</v>
      </c>
    </row>
    <row r="4306" spans="1:7" x14ac:dyDescent="0.35">
      <c r="A4306" t="s">
        <v>30</v>
      </c>
      <c r="B4306" t="s">
        <v>1131</v>
      </c>
      <c r="C4306">
        <v>23</v>
      </c>
      <c r="D4306" t="s">
        <v>140</v>
      </c>
      <c r="E4306" t="s">
        <v>177</v>
      </c>
      <c r="F4306" t="s">
        <v>140</v>
      </c>
      <c r="G4306" t="s">
        <v>140</v>
      </c>
    </row>
    <row r="4307" spans="1:7" x14ac:dyDescent="0.35">
      <c r="A4307" t="s">
        <v>31</v>
      </c>
      <c r="B4307" t="s">
        <v>1129</v>
      </c>
      <c r="C4307">
        <v>17</v>
      </c>
      <c r="D4307" t="s">
        <v>123</v>
      </c>
      <c r="E4307" t="s">
        <v>898</v>
      </c>
      <c r="F4307" t="s">
        <v>1043</v>
      </c>
      <c r="G4307" t="s">
        <v>140</v>
      </c>
    </row>
    <row r="4308" spans="1:7" x14ac:dyDescent="0.35">
      <c r="A4308" t="s">
        <v>31</v>
      </c>
      <c r="B4308" t="s">
        <v>1130</v>
      </c>
      <c r="C4308">
        <v>28</v>
      </c>
      <c r="D4308" t="s">
        <v>1020</v>
      </c>
      <c r="E4308" t="s">
        <v>1200</v>
      </c>
      <c r="F4308" t="s">
        <v>140</v>
      </c>
      <c r="G4308" t="s">
        <v>140</v>
      </c>
    </row>
    <row r="4309" spans="1:7" x14ac:dyDescent="0.35">
      <c r="A4309" t="s">
        <v>31</v>
      </c>
      <c r="B4309" t="s">
        <v>1131</v>
      </c>
      <c r="C4309">
        <v>42</v>
      </c>
      <c r="D4309" t="s">
        <v>1052</v>
      </c>
      <c r="E4309" t="s">
        <v>1146</v>
      </c>
      <c r="F4309" t="s">
        <v>140</v>
      </c>
      <c r="G4309" t="s">
        <v>140</v>
      </c>
    </row>
    <row r="4310" spans="1:7" x14ac:dyDescent="0.35">
      <c r="A4310" t="s">
        <v>32</v>
      </c>
      <c r="B4310" t="s">
        <v>1129</v>
      </c>
      <c r="C4310">
        <v>444</v>
      </c>
      <c r="D4310" t="s">
        <v>940</v>
      </c>
      <c r="E4310" t="s">
        <v>1160</v>
      </c>
      <c r="F4310" t="s">
        <v>1016</v>
      </c>
      <c r="G4310" t="s">
        <v>140</v>
      </c>
    </row>
    <row r="4311" spans="1:7" x14ac:dyDescent="0.35">
      <c r="A4311" t="s">
        <v>32</v>
      </c>
      <c r="B4311" t="s">
        <v>1130</v>
      </c>
      <c r="C4311">
        <v>1745</v>
      </c>
      <c r="D4311" t="s">
        <v>939</v>
      </c>
      <c r="E4311" t="s">
        <v>938</v>
      </c>
      <c r="F4311" t="s">
        <v>140</v>
      </c>
      <c r="G4311" t="s">
        <v>1022</v>
      </c>
    </row>
    <row r="4312" spans="1:7" x14ac:dyDescent="0.35">
      <c r="A4312" t="s">
        <v>32</v>
      </c>
      <c r="B4312" t="s">
        <v>1131</v>
      </c>
      <c r="C4312">
        <v>629</v>
      </c>
      <c r="D4312" t="s">
        <v>940</v>
      </c>
      <c r="E4312" t="s">
        <v>1200</v>
      </c>
      <c r="F4312" t="s">
        <v>1008</v>
      </c>
      <c r="G4312" t="s">
        <v>140</v>
      </c>
    </row>
    <row r="4314" spans="1:7" x14ac:dyDescent="0.35">
      <c r="A4314" t="s">
        <v>1231</v>
      </c>
    </row>
    <row r="4315" spans="1:7" x14ac:dyDescent="0.35">
      <c r="A4315" t="s">
        <v>2</v>
      </c>
      <c r="B4315" t="s">
        <v>1150</v>
      </c>
      <c r="C4315" t="s">
        <v>3</v>
      </c>
      <c r="D4315" t="s">
        <v>85</v>
      </c>
      <c r="E4315" t="s">
        <v>86</v>
      </c>
      <c r="F4315" t="s">
        <v>136</v>
      </c>
      <c r="G4315" t="s">
        <v>1133</v>
      </c>
    </row>
    <row r="4316" spans="1:7" x14ac:dyDescent="0.35">
      <c r="A4316" t="s">
        <v>8</v>
      </c>
      <c r="B4316" t="s">
        <v>1151</v>
      </c>
      <c r="C4316">
        <v>86</v>
      </c>
      <c r="D4316" t="s">
        <v>140</v>
      </c>
      <c r="E4316" t="s">
        <v>177</v>
      </c>
      <c r="F4316" t="s">
        <v>140</v>
      </c>
      <c r="G4316" t="s">
        <v>140</v>
      </c>
    </row>
    <row r="4317" spans="1:7" x14ac:dyDescent="0.35">
      <c r="A4317" t="s">
        <v>8</v>
      </c>
      <c r="B4317" t="s">
        <v>1152</v>
      </c>
      <c r="C4317">
        <v>25</v>
      </c>
      <c r="D4317" t="s">
        <v>903</v>
      </c>
      <c r="E4317" t="s">
        <v>904</v>
      </c>
      <c r="F4317" t="s">
        <v>140</v>
      </c>
      <c r="G4317" t="s">
        <v>140</v>
      </c>
    </row>
    <row r="4318" spans="1:7" x14ac:dyDescent="0.35">
      <c r="A4318" t="s">
        <v>8</v>
      </c>
      <c r="B4318" t="s">
        <v>339</v>
      </c>
      <c r="C4318">
        <v>9</v>
      </c>
      <c r="D4318" t="s">
        <v>140</v>
      </c>
      <c r="E4318" t="s">
        <v>177</v>
      </c>
      <c r="F4318" t="s">
        <v>140</v>
      </c>
      <c r="G4318" t="s">
        <v>140</v>
      </c>
    </row>
    <row r="4319" spans="1:7" x14ac:dyDescent="0.35">
      <c r="A4319" t="s">
        <v>9</v>
      </c>
      <c r="B4319" t="s">
        <v>1151</v>
      </c>
      <c r="C4319">
        <v>80</v>
      </c>
      <c r="D4319" t="s">
        <v>869</v>
      </c>
      <c r="E4319" t="s">
        <v>870</v>
      </c>
      <c r="F4319" t="s">
        <v>140</v>
      </c>
      <c r="G4319" t="s">
        <v>140</v>
      </c>
    </row>
    <row r="4320" spans="1:7" x14ac:dyDescent="0.35">
      <c r="A4320" t="s">
        <v>9</v>
      </c>
      <c r="B4320" t="s">
        <v>1152</v>
      </c>
      <c r="C4320">
        <v>44</v>
      </c>
      <c r="D4320" t="s">
        <v>1012</v>
      </c>
      <c r="E4320" t="s">
        <v>1177</v>
      </c>
      <c r="F4320" t="s">
        <v>140</v>
      </c>
      <c r="G4320" t="s">
        <v>140</v>
      </c>
    </row>
    <row r="4321" spans="1:7" x14ac:dyDescent="0.35">
      <c r="A4321" t="s">
        <v>9</v>
      </c>
      <c r="B4321" t="s">
        <v>339</v>
      </c>
      <c r="C4321">
        <v>10</v>
      </c>
      <c r="D4321" t="s">
        <v>140</v>
      </c>
      <c r="E4321" t="s">
        <v>177</v>
      </c>
      <c r="F4321" t="s">
        <v>140</v>
      </c>
      <c r="G4321" t="s">
        <v>140</v>
      </c>
    </row>
    <row r="4322" spans="1:7" x14ac:dyDescent="0.35">
      <c r="A4322" t="s">
        <v>10</v>
      </c>
      <c r="B4322" t="s">
        <v>1151</v>
      </c>
      <c r="C4322">
        <v>72</v>
      </c>
      <c r="D4322" t="s">
        <v>140</v>
      </c>
      <c r="E4322" t="s">
        <v>177</v>
      </c>
      <c r="F4322" t="s">
        <v>140</v>
      </c>
      <c r="G4322" t="s">
        <v>140</v>
      </c>
    </row>
    <row r="4323" spans="1:7" x14ac:dyDescent="0.35">
      <c r="A4323" t="s">
        <v>10</v>
      </c>
      <c r="B4323" t="s">
        <v>1152</v>
      </c>
      <c r="C4323">
        <v>27</v>
      </c>
      <c r="D4323" t="s">
        <v>1020</v>
      </c>
      <c r="E4323" t="s">
        <v>1200</v>
      </c>
      <c r="F4323" t="s">
        <v>140</v>
      </c>
      <c r="G4323" t="s">
        <v>140</v>
      </c>
    </row>
    <row r="4324" spans="1:7" x14ac:dyDescent="0.35">
      <c r="A4324" t="s">
        <v>10</v>
      </c>
      <c r="B4324" t="s">
        <v>339</v>
      </c>
      <c r="C4324">
        <v>8</v>
      </c>
      <c r="D4324" t="s">
        <v>140</v>
      </c>
      <c r="E4324" t="s">
        <v>177</v>
      </c>
      <c r="F4324" t="s">
        <v>140</v>
      </c>
      <c r="G4324" t="s">
        <v>140</v>
      </c>
    </row>
    <row r="4325" spans="1:7" x14ac:dyDescent="0.35">
      <c r="A4325" t="s">
        <v>11</v>
      </c>
      <c r="B4325" t="s">
        <v>1151</v>
      </c>
      <c r="C4325">
        <v>89</v>
      </c>
      <c r="D4325" t="s">
        <v>1017</v>
      </c>
      <c r="E4325" t="s">
        <v>1208</v>
      </c>
      <c r="F4325" t="s">
        <v>140</v>
      </c>
      <c r="G4325" t="s">
        <v>140</v>
      </c>
    </row>
    <row r="4326" spans="1:7" x14ac:dyDescent="0.35">
      <c r="A4326" t="s">
        <v>11</v>
      </c>
      <c r="B4326" t="s">
        <v>1152</v>
      </c>
      <c r="C4326">
        <v>32</v>
      </c>
      <c r="D4326" t="s">
        <v>140</v>
      </c>
      <c r="E4326" t="s">
        <v>177</v>
      </c>
      <c r="F4326" t="s">
        <v>140</v>
      </c>
      <c r="G4326" t="s">
        <v>140</v>
      </c>
    </row>
    <row r="4327" spans="1:7" x14ac:dyDescent="0.35">
      <c r="A4327" t="s">
        <v>11</v>
      </c>
      <c r="B4327" t="s">
        <v>339</v>
      </c>
      <c r="C4327">
        <v>7</v>
      </c>
      <c r="D4327" t="s">
        <v>140</v>
      </c>
      <c r="E4327" t="s">
        <v>177</v>
      </c>
      <c r="F4327" t="s">
        <v>140</v>
      </c>
      <c r="G4327" t="s">
        <v>140</v>
      </c>
    </row>
    <row r="4328" spans="1:7" x14ac:dyDescent="0.35">
      <c r="A4328" t="s">
        <v>12</v>
      </c>
      <c r="B4328" t="s">
        <v>1151</v>
      </c>
      <c r="C4328">
        <v>78</v>
      </c>
      <c r="D4328" t="s">
        <v>1017</v>
      </c>
      <c r="E4328" t="s">
        <v>1208</v>
      </c>
      <c r="F4328" t="s">
        <v>140</v>
      </c>
      <c r="G4328" t="s">
        <v>140</v>
      </c>
    </row>
    <row r="4329" spans="1:7" x14ac:dyDescent="0.35">
      <c r="A4329" t="s">
        <v>12</v>
      </c>
      <c r="B4329" t="s">
        <v>1152</v>
      </c>
      <c r="C4329">
        <v>29</v>
      </c>
      <c r="D4329" t="s">
        <v>1070</v>
      </c>
      <c r="E4329" t="s">
        <v>1143</v>
      </c>
      <c r="F4329" t="s">
        <v>140</v>
      </c>
      <c r="G4329" t="s">
        <v>140</v>
      </c>
    </row>
    <row r="4330" spans="1:7" x14ac:dyDescent="0.35">
      <c r="A4330" t="s">
        <v>12</v>
      </c>
      <c r="B4330" t="s">
        <v>339</v>
      </c>
      <c r="C4330">
        <v>14</v>
      </c>
      <c r="D4330" t="s">
        <v>140</v>
      </c>
      <c r="E4330" t="s">
        <v>177</v>
      </c>
      <c r="F4330" t="s">
        <v>140</v>
      </c>
      <c r="G4330" t="s">
        <v>140</v>
      </c>
    </row>
    <row r="4331" spans="1:7" x14ac:dyDescent="0.35">
      <c r="A4331" t="s">
        <v>13</v>
      </c>
      <c r="B4331" t="s">
        <v>1151</v>
      </c>
      <c r="C4331">
        <v>41</v>
      </c>
      <c r="D4331" t="s">
        <v>1018</v>
      </c>
      <c r="E4331" t="s">
        <v>1142</v>
      </c>
      <c r="F4331" t="s">
        <v>140</v>
      </c>
      <c r="G4331" t="s">
        <v>140</v>
      </c>
    </row>
    <row r="4332" spans="1:7" x14ac:dyDescent="0.35">
      <c r="A4332" t="s">
        <v>13</v>
      </c>
      <c r="B4332" t="s">
        <v>1152</v>
      </c>
      <c r="C4332">
        <v>12</v>
      </c>
      <c r="D4332" t="s">
        <v>140</v>
      </c>
      <c r="E4332" t="s">
        <v>177</v>
      </c>
      <c r="F4332" t="s">
        <v>140</v>
      </c>
      <c r="G4332" t="s">
        <v>140</v>
      </c>
    </row>
    <row r="4333" spans="1:7" x14ac:dyDescent="0.35">
      <c r="A4333" t="s">
        <v>13</v>
      </c>
      <c r="B4333" t="s">
        <v>339</v>
      </c>
      <c r="C4333">
        <v>11</v>
      </c>
      <c r="D4333" t="s">
        <v>877</v>
      </c>
      <c r="E4333" t="s">
        <v>876</v>
      </c>
      <c r="F4333" t="s">
        <v>140</v>
      </c>
      <c r="G4333" t="s">
        <v>140</v>
      </c>
    </row>
    <row r="4334" spans="1:7" x14ac:dyDescent="0.35">
      <c r="A4334" t="s">
        <v>14</v>
      </c>
      <c r="B4334" t="s">
        <v>1151</v>
      </c>
      <c r="C4334">
        <v>86</v>
      </c>
      <c r="D4334" t="s">
        <v>1018</v>
      </c>
      <c r="E4334" t="s">
        <v>1142</v>
      </c>
      <c r="F4334" t="s">
        <v>140</v>
      </c>
      <c r="G4334" t="s">
        <v>140</v>
      </c>
    </row>
    <row r="4335" spans="1:7" x14ac:dyDescent="0.35">
      <c r="A4335" t="s">
        <v>14</v>
      </c>
      <c r="B4335" t="s">
        <v>1152</v>
      </c>
      <c r="C4335">
        <v>30</v>
      </c>
      <c r="D4335" t="s">
        <v>1003</v>
      </c>
      <c r="E4335" t="s">
        <v>1002</v>
      </c>
      <c r="F4335" t="s">
        <v>140</v>
      </c>
      <c r="G4335" t="s">
        <v>140</v>
      </c>
    </row>
    <row r="4336" spans="1:7" x14ac:dyDescent="0.35">
      <c r="A4336" t="s">
        <v>14</v>
      </c>
      <c r="B4336" t="s">
        <v>339</v>
      </c>
      <c r="C4336">
        <v>4</v>
      </c>
      <c r="D4336" t="s">
        <v>140</v>
      </c>
      <c r="E4336" t="s">
        <v>177</v>
      </c>
      <c r="F4336" t="s">
        <v>140</v>
      </c>
      <c r="G4336" t="s">
        <v>140</v>
      </c>
    </row>
    <row r="4337" spans="1:7" x14ac:dyDescent="0.35">
      <c r="A4337" t="s">
        <v>15</v>
      </c>
      <c r="B4337" t="s">
        <v>1151</v>
      </c>
      <c r="C4337">
        <v>75</v>
      </c>
      <c r="D4337" t="s">
        <v>1051</v>
      </c>
      <c r="E4337" t="s">
        <v>1118</v>
      </c>
      <c r="F4337" t="s">
        <v>140</v>
      </c>
      <c r="G4337" t="s">
        <v>140</v>
      </c>
    </row>
    <row r="4338" spans="1:7" x14ac:dyDescent="0.35">
      <c r="A4338" t="s">
        <v>15</v>
      </c>
      <c r="B4338" t="s">
        <v>1152</v>
      </c>
      <c r="C4338">
        <v>33</v>
      </c>
      <c r="D4338" t="s">
        <v>140</v>
      </c>
      <c r="E4338" t="s">
        <v>177</v>
      </c>
      <c r="F4338" t="s">
        <v>140</v>
      </c>
      <c r="G4338" t="s">
        <v>140</v>
      </c>
    </row>
    <row r="4339" spans="1:7" x14ac:dyDescent="0.35">
      <c r="A4339" t="s">
        <v>15</v>
      </c>
      <c r="B4339" t="s">
        <v>339</v>
      </c>
      <c r="C4339">
        <v>6</v>
      </c>
      <c r="D4339" t="s">
        <v>140</v>
      </c>
      <c r="E4339" t="s">
        <v>177</v>
      </c>
      <c r="F4339" t="s">
        <v>140</v>
      </c>
      <c r="G4339" t="s">
        <v>140</v>
      </c>
    </row>
    <row r="4340" spans="1:7" x14ac:dyDescent="0.35">
      <c r="A4340" t="s">
        <v>16</v>
      </c>
      <c r="B4340" t="s">
        <v>1151</v>
      </c>
      <c r="C4340">
        <v>108</v>
      </c>
      <c r="D4340" t="s">
        <v>1054</v>
      </c>
      <c r="E4340" t="s">
        <v>1206</v>
      </c>
      <c r="F4340" t="s">
        <v>140</v>
      </c>
      <c r="G4340" t="s">
        <v>140</v>
      </c>
    </row>
    <row r="4341" spans="1:7" x14ac:dyDescent="0.35">
      <c r="A4341" t="s">
        <v>16</v>
      </c>
      <c r="B4341" t="s">
        <v>1152</v>
      </c>
      <c r="C4341">
        <v>58</v>
      </c>
      <c r="D4341" t="s">
        <v>869</v>
      </c>
      <c r="E4341" t="s">
        <v>870</v>
      </c>
      <c r="F4341" t="s">
        <v>140</v>
      </c>
      <c r="G4341" t="s">
        <v>140</v>
      </c>
    </row>
    <row r="4342" spans="1:7" x14ac:dyDescent="0.35">
      <c r="A4342" t="s">
        <v>16</v>
      </c>
      <c r="B4342" t="s">
        <v>339</v>
      </c>
      <c r="C4342">
        <v>12</v>
      </c>
      <c r="D4342" t="s">
        <v>140</v>
      </c>
      <c r="E4342" t="s">
        <v>177</v>
      </c>
      <c r="F4342" t="s">
        <v>140</v>
      </c>
      <c r="G4342" t="s">
        <v>140</v>
      </c>
    </row>
    <row r="4343" spans="1:7" x14ac:dyDescent="0.35">
      <c r="A4343" t="s">
        <v>17</v>
      </c>
      <c r="B4343" t="s">
        <v>1151</v>
      </c>
      <c r="C4343">
        <v>75</v>
      </c>
      <c r="D4343" t="s">
        <v>140</v>
      </c>
      <c r="E4343" t="s">
        <v>177</v>
      </c>
      <c r="F4343" t="s">
        <v>140</v>
      </c>
      <c r="G4343" t="s">
        <v>140</v>
      </c>
    </row>
    <row r="4344" spans="1:7" x14ac:dyDescent="0.35">
      <c r="A4344" t="s">
        <v>17</v>
      </c>
      <c r="B4344" t="s">
        <v>1152</v>
      </c>
      <c r="C4344">
        <v>27</v>
      </c>
      <c r="D4344" t="s">
        <v>1055</v>
      </c>
      <c r="E4344" t="s">
        <v>1159</v>
      </c>
      <c r="F4344" t="s">
        <v>140</v>
      </c>
      <c r="G4344" t="s">
        <v>140</v>
      </c>
    </row>
    <row r="4345" spans="1:7" x14ac:dyDescent="0.35">
      <c r="A4345" t="s">
        <v>17</v>
      </c>
      <c r="B4345" t="s">
        <v>339</v>
      </c>
      <c r="C4345">
        <v>8</v>
      </c>
      <c r="D4345" t="s">
        <v>1076</v>
      </c>
      <c r="E4345" t="s">
        <v>1077</v>
      </c>
      <c r="F4345" t="s">
        <v>140</v>
      </c>
      <c r="G4345" t="s">
        <v>140</v>
      </c>
    </row>
    <row r="4346" spans="1:7" x14ac:dyDescent="0.35">
      <c r="A4346" t="s">
        <v>18</v>
      </c>
      <c r="B4346" t="s">
        <v>1151</v>
      </c>
      <c r="C4346">
        <v>70</v>
      </c>
      <c r="D4346" t="s">
        <v>1060</v>
      </c>
      <c r="E4346" t="s">
        <v>1144</v>
      </c>
      <c r="F4346" t="s">
        <v>140</v>
      </c>
      <c r="G4346" t="s">
        <v>140</v>
      </c>
    </row>
    <row r="4347" spans="1:7" x14ac:dyDescent="0.35">
      <c r="A4347" t="s">
        <v>18</v>
      </c>
      <c r="B4347" t="s">
        <v>1152</v>
      </c>
      <c r="C4347">
        <v>29</v>
      </c>
      <c r="D4347" t="s">
        <v>140</v>
      </c>
      <c r="E4347" t="s">
        <v>177</v>
      </c>
      <c r="F4347" t="s">
        <v>140</v>
      </c>
      <c r="G4347" t="s">
        <v>140</v>
      </c>
    </row>
    <row r="4348" spans="1:7" x14ac:dyDescent="0.35">
      <c r="A4348" t="s">
        <v>18</v>
      </c>
      <c r="B4348" t="s">
        <v>339</v>
      </c>
      <c r="C4348">
        <v>6</v>
      </c>
      <c r="D4348" t="s">
        <v>140</v>
      </c>
      <c r="E4348" t="s">
        <v>177</v>
      </c>
      <c r="F4348" t="s">
        <v>140</v>
      </c>
      <c r="G4348" t="s">
        <v>140</v>
      </c>
    </row>
    <row r="4349" spans="1:7" x14ac:dyDescent="0.35">
      <c r="A4349" t="s">
        <v>19</v>
      </c>
      <c r="B4349" t="s">
        <v>1151</v>
      </c>
      <c r="C4349">
        <v>57</v>
      </c>
      <c r="D4349" t="s">
        <v>939</v>
      </c>
      <c r="E4349" t="s">
        <v>938</v>
      </c>
      <c r="F4349" t="s">
        <v>140</v>
      </c>
      <c r="G4349" t="s">
        <v>140</v>
      </c>
    </row>
    <row r="4350" spans="1:7" x14ac:dyDescent="0.35">
      <c r="A4350" t="s">
        <v>19</v>
      </c>
      <c r="B4350" t="s">
        <v>1152</v>
      </c>
      <c r="C4350">
        <v>27</v>
      </c>
      <c r="D4350" t="s">
        <v>140</v>
      </c>
      <c r="E4350" t="s">
        <v>177</v>
      </c>
      <c r="F4350" t="s">
        <v>140</v>
      </c>
      <c r="G4350" t="s">
        <v>140</v>
      </c>
    </row>
    <row r="4351" spans="1:7" x14ac:dyDescent="0.35">
      <c r="A4351" t="s">
        <v>20</v>
      </c>
      <c r="B4351" t="s">
        <v>1151</v>
      </c>
      <c r="C4351">
        <v>65</v>
      </c>
      <c r="D4351" t="s">
        <v>1062</v>
      </c>
      <c r="E4351" t="s">
        <v>1109</v>
      </c>
      <c r="F4351" t="s">
        <v>140</v>
      </c>
      <c r="G4351" t="s">
        <v>140</v>
      </c>
    </row>
    <row r="4352" spans="1:7" x14ac:dyDescent="0.35">
      <c r="A4352" t="s">
        <v>20</v>
      </c>
      <c r="B4352" t="s">
        <v>1152</v>
      </c>
      <c r="C4352">
        <v>25</v>
      </c>
      <c r="D4352" t="s">
        <v>1017</v>
      </c>
      <c r="E4352" t="s">
        <v>1208</v>
      </c>
      <c r="F4352" t="s">
        <v>140</v>
      </c>
      <c r="G4352" t="s">
        <v>140</v>
      </c>
    </row>
    <row r="4353" spans="1:7" x14ac:dyDescent="0.35">
      <c r="A4353" t="s">
        <v>20</v>
      </c>
      <c r="B4353" t="s">
        <v>339</v>
      </c>
      <c r="C4353">
        <v>12</v>
      </c>
      <c r="D4353" t="s">
        <v>103</v>
      </c>
      <c r="E4353" t="s">
        <v>104</v>
      </c>
      <c r="F4353" t="s">
        <v>140</v>
      </c>
      <c r="G4353" t="s">
        <v>140</v>
      </c>
    </row>
    <row r="4354" spans="1:7" x14ac:dyDescent="0.35">
      <c r="A4354" t="s">
        <v>21</v>
      </c>
      <c r="B4354" t="s">
        <v>1151</v>
      </c>
      <c r="C4354">
        <v>45</v>
      </c>
      <c r="D4354" t="s">
        <v>1043</v>
      </c>
      <c r="E4354" t="s">
        <v>1183</v>
      </c>
      <c r="F4354" t="s">
        <v>140</v>
      </c>
      <c r="G4354" t="s">
        <v>140</v>
      </c>
    </row>
    <row r="4355" spans="1:7" x14ac:dyDescent="0.35">
      <c r="A4355" t="s">
        <v>21</v>
      </c>
      <c r="B4355" t="s">
        <v>1152</v>
      </c>
      <c r="C4355">
        <v>21</v>
      </c>
      <c r="D4355" t="s">
        <v>140</v>
      </c>
      <c r="E4355" t="s">
        <v>177</v>
      </c>
      <c r="F4355" t="s">
        <v>140</v>
      </c>
      <c r="G4355" t="s">
        <v>140</v>
      </c>
    </row>
    <row r="4356" spans="1:7" x14ac:dyDescent="0.35">
      <c r="A4356" t="s">
        <v>21</v>
      </c>
      <c r="B4356" t="s">
        <v>339</v>
      </c>
      <c r="C4356">
        <v>6</v>
      </c>
      <c r="D4356" t="s">
        <v>140</v>
      </c>
      <c r="E4356" t="s">
        <v>177</v>
      </c>
      <c r="F4356" t="s">
        <v>140</v>
      </c>
      <c r="G4356" t="s">
        <v>140</v>
      </c>
    </row>
    <row r="4357" spans="1:7" x14ac:dyDescent="0.35">
      <c r="A4357" t="s">
        <v>22</v>
      </c>
      <c r="B4357" t="s">
        <v>1151</v>
      </c>
      <c r="C4357">
        <v>61</v>
      </c>
      <c r="D4357" t="s">
        <v>1057</v>
      </c>
      <c r="E4357" t="s">
        <v>1115</v>
      </c>
      <c r="F4357" t="s">
        <v>140</v>
      </c>
      <c r="G4357" t="s">
        <v>140</v>
      </c>
    </row>
    <row r="4358" spans="1:7" x14ac:dyDescent="0.35">
      <c r="A4358" t="s">
        <v>22</v>
      </c>
      <c r="B4358" t="s">
        <v>1152</v>
      </c>
      <c r="C4358">
        <v>28</v>
      </c>
      <c r="D4358" t="s">
        <v>1047</v>
      </c>
      <c r="E4358" t="s">
        <v>1116</v>
      </c>
      <c r="F4358" t="s">
        <v>140</v>
      </c>
      <c r="G4358" t="s">
        <v>140</v>
      </c>
    </row>
    <row r="4359" spans="1:7" x14ac:dyDescent="0.35">
      <c r="A4359" t="s">
        <v>22</v>
      </c>
      <c r="B4359" t="s">
        <v>339</v>
      </c>
      <c r="C4359">
        <v>4</v>
      </c>
      <c r="D4359" t="s">
        <v>140</v>
      </c>
      <c r="E4359" t="s">
        <v>177</v>
      </c>
      <c r="F4359" t="s">
        <v>140</v>
      </c>
      <c r="G4359" t="s">
        <v>140</v>
      </c>
    </row>
    <row r="4360" spans="1:7" x14ac:dyDescent="0.35">
      <c r="A4360" t="s">
        <v>23</v>
      </c>
      <c r="B4360" t="s">
        <v>1151</v>
      </c>
      <c r="C4360">
        <v>37</v>
      </c>
      <c r="D4360" t="s">
        <v>849</v>
      </c>
      <c r="E4360" t="s">
        <v>927</v>
      </c>
      <c r="F4360" t="s">
        <v>140</v>
      </c>
      <c r="G4360" t="s">
        <v>140</v>
      </c>
    </row>
    <row r="4361" spans="1:7" x14ac:dyDescent="0.35">
      <c r="A4361" t="s">
        <v>23</v>
      </c>
      <c r="B4361" t="s">
        <v>1152</v>
      </c>
      <c r="C4361">
        <v>12</v>
      </c>
      <c r="D4361" t="s">
        <v>140</v>
      </c>
      <c r="E4361" t="s">
        <v>177</v>
      </c>
      <c r="F4361" t="s">
        <v>140</v>
      </c>
      <c r="G4361" t="s">
        <v>140</v>
      </c>
    </row>
    <row r="4362" spans="1:7" x14ac:dyDescent="0.35">
      <c r="A4362" t="s">
        <v>23</v>
      </c>
      <c r="B4362" t="s">
        <v>339</v>
      </c>
      <c r="C4362">
        <v>4</v>
      </c>
      <c r="D4362" t="s">
        <v>140</v>
      </c>
      <c r="E4362" t="s">
        <v>177</v>
      </c>
      <c r="F4362" t="s">
        <v>140</v>
      </c>
      <c r="G4362" t="s">
        <v>140</v>
      </c>
    </row>
    <row r="4363" spans="1:7" x14ac:dyDescent="0.35">
      <c r="A4363" t="s">
        <v>24</v>
      </c>
      <c r="B4363" t="s">
        <v>1151</v>
      </c>
      <c r="C4363">
        <v>97</v>
      </c>
      <c r="D4363" t="s">
        <v>1012</v>
      </c>
      <c r="E4363" t="s">
        <v>1186</v>
      </c>
      <c r="F4363" t="s">
        <v>1021</v>
      </c>
      <c r="G4363" t="s">
        <v>140</v>
      </c>
    </row>
    <row r="4364" spans="1:7" x14ac:dyDescent="0.35">
      <c r="A4364" t="s">
        <v>24</v>
      </c>
      <c r="B4364" t="s">
        <v>1152</v>
      </c>
      <c r="C4364">
        <v>33</v>
      </c>
      <c r="D4364" t="s">
        <v>140</v>
      </c>
      <c r="E4364" t="s">
        <v>177</v>
      </c>
      <c r="F4364" t="s">
        <v>140</v>
      </c>
      <c r="G4364" t="s">
        <v>140</v>
      </c>
    </row>
    <row r="4365" spans="1:7" x14ac:dyDescent="0.35">
      <c r="A4365" t="s">
        <v>24</v>
      </c>
      <c r="B4365" t="s">
        <v>339</v>
      </c>
      <c r="C4365">
        <v>15</v>
      </c>
      <c r="D4365" t="s">
        <v>140</v>
      </c>
      <c r="E4365" t="s">
        <v>177</v>
      </c>
      <c r="F4365" t="s">
        <v>140</v>
      </c>
      <c r="G4365" t="s">
        <v>140</v>
      </c>
    </row>
    <row r="4366" spans="1:7" x14ac:dyDescent="0.35">
      <c r="A4366" t="s">
        <v>25</v>
      </c>
      <c r="B4366" t="s">
        <v>1151</v>
      </c>
      <c r="C4366">
        <v>95</v>
      </c>
      <c r="D4366" t="s">
        <v>1063</v>
      </c>
      <c r="E4366" t="s">
        <v>1186</v>
      </c>
      <c r="F4366" t="s">
        <v>1019</v>
      </c>
      <c r="G4366" t="s">
        <v>140</v>
      </c>
    </row>
    <row r="4367" spans="1:7" x14ac:dyDescent="0.35">
      <c r="A4367" t="s">
        <v>25</v>
      </c>
      <c r="B4367" t="s">
        <v>1152</v>
      </c>
      <c r="C4367">
        <v>29</v>
      </c>
      <c r="D4367" t="s">
        <v>140</v>
      </c>
      <c r="E4367" t="s">
        <v>177</v>
      </c>
      <c r="F4367" t="s">
        <v>140</v>
      </c>
      <c r="G4367" t="s">
        <v>140</v>
      </c>
    </row>
    <row r="4368" spans="1:7" x14ac:dyDescent="0.35">
      <c r="A4368" t="s">
        <v>25</v>
      </c>
      <c r="B4368" t="s">
        <v>339</v>
      </c>
      <c r="C4368">
        <v>12</v>
      </c>
      <c r="D4368" t="s">
        <v>574</v>
      </c>
      <c r="E4368" t="s">
        <v>806</v>
      </c>
      <c r="F4368" t="s">
        <v>140</v>
      </c>
      <c r="G4368" t="s">
        <v>140</v>
      </c>
    </row>
    <row r="4369" spans="1:7" x14ac:dyDescent="0.35">
      <c r="A4369" t="s">
        <v>26</v>
      </c>
      <c r="B4369" t="s">
        <v>1151</v>
      </c>
      <c r="C4369">
        <v>88</v>
      </c>
      <c r="D4369" t="s">
        <v>1073</v>
      </c>
      <c r="E4369" t="s">
        <v>1213</v>
      </c>
      <c r="F4369" t="s">
        <v>140</v>
      </c>
      <c r="G4369" t="s">
        <v>140</v>
      </c>
    </row>
    <row r="4370" spans="1:7" x14ac:dyDescent="0.35">
      <c r="A4370" t="s">
        <v>26</v>
      </c>
      <c r="B4370" t="s">
        <v>1152</v>
      </c>
      <c r="C4370">
        <v>36</v>
      </c>
      <c r="D4370" t="s">
        <v>971</v>
      </c>
      <c r="E4370" t="s">
        <v>1207</v>
      </c>
      <c r="F4370" t="s">
        <v>140</v>
      </c>
      <c r="G4370" t="s">
        <v>140</v>
      </c>
    </row>
    <row r="4371" spans="1:7" x14ac:dyDescent="0.35">
      <c r="A4371" t="s">
        <v>26</v>
      </c>
      <c r="B4371" t="s">
        <v>339</v>
      </c>
      <c r="C4371">
        <v>14</v>
      </c>
      <c r="D4371" t="s">
        <v>838</v>
      </c>
      <c r="E4371" t="s">
        <v>839</v>
      </c>
      <c r="F4371" t="s">
        <v>140</v>
      </c>
      <c r="G4371" t="s">
        <v>140</v>
      </c>
    </row>
    <row r="4372" spans="1:7" x14ac:dyDescent="0.35">
      <c r="A4372" t="s">
        <v>27</v>
      </c>
      <c r="B4372" t="s">
        <v>1151</v>
      </c>
      <c r="C4372">
        <v>105</v>
      </c>
      <c r="D4372" t="s">
        <v>1013</v>
      </c>
      <c r="E4372" t="s">
        <v>1145</v>
      </c>
      <c r="F4372" t="s">
        <v>140</v>
      </c>
      <c r="G4372" t="s">
        <v>140</v>
      </c>
    </row>
    <row r="4373" spans="1:7" x14ac:dyDescent="0.35">
      <c r="A4373" t="s">
        <v>27</v>
      </c>
      <c r="B4373" t="s">
        <v>1152</v>
      </c>
      <c r="C4373">
        <v>66</v>
      </c>
      <c r="D4373" t="s">
        <v>1014</v>
      </c>
      <c r="E4373" t="s">
        <v>1168</v>
      </c>
      <c r="F4373" t="s">
        <v>140</v>
      </c>
      <c r="G4373" t="s">
        <v>1098</v>
      </c>
    </row>
    <row r="4374" spans="1:7" x14ac:dyDescent="0.35">
      <c r="A4374" t="s">
        <v>27</v>
      </c>
      <c r="B4374" t="s">
        <v>339</v>
      </c>
      <c r="C4374">
        <v>9</v>
      </c>
      <c r="D4374" t="s">
        <v>91</v>
      </c>
      <c r="E4374" t="s">
        <v>92</v>
      </c>
      <c r="F4374" t="s">
        <v>140</v>
      </c>
      <c r="G4374" t="s">
        <v>140</v>
      </c>
    </row>
    <row r="4375" spans="1:7" x14ac:dyDescent="0.35">
      <c r="A4375" t="s">
        <v>28</v>
      </c>
      <c r="B4375" t="s">
        <v>1151</v>
      </c>
      <c r="C4375">
        <v>67</v>
      </c>
      <c r="D4375" t="s">
        <v>940</v>
      </c>
      <c r="E4375" t="s">
        <v>1168</v>
      </c>
      <c r="F4375" t="s">
        <v>140</v>
      </c>
      <c r="G4375" t="s">
        <v>140</v>
      </c>
    </row>
    <row r="4376" spans="1:7" x14ac:dyDescent="0.35">
      <c r="A4376" t="s">
        <v>28</v>
      </c>
      <c r="B4376" t="s">
        <v>1152</v>
      </c>
      <c r="C4376">
        <v>33</v>
      </c>
      <c r="D4376" t="s">
        <v>1070</v>
      </c>
      <c r="E4376" t="s">
        <v>1143</v>
      </c>
      <c r="F4376" t="s">
        <v>140</v>
      </c>
      <c r="G4376" t="s">
        <v>140</v>
      </c>
    </row>
    <row r="4377" spans="1:7" x14ac:dyDescent="0.35">
      <c r="A4377" t="s">
        <v>28</v>
      </c>
      <c r="B4377" t="s">
        <v>339</v>
      </c>
      <c r="C4377">
        <v>10</v>
      </c>
      <c r="D4377" t="s">
        <v>140</v>
      </c>
      <c r="E4377" t="s">
        <v>177</v>
      </c>
      <c r="F4377" t="s">
        <v>140</v>
      </c>
      <c r="G4377" t="s">
        <v>140</v>
      </c>
    </row>
    <row r="4378" spans="1:7" x14ac:dyDescent="0.35">
      <c r="A4378" t="s">
        <v>29</v>
      </c>
      <c r="B4378" t="s">
        <v>1151</v>
      </c>
      <c r="C4378">
        <v>77</v>
      </c>
      <c r="D4378" t="s">
        <v>939</v>
      </c>
      <c r="E4378" t="s">
        <v>938</v>
      </c>
      <c r="F4378" t="s">
        <v>140</v>
      </c>
      <c r="G4378" t="s">
        <v>140</v>
      </c>
    </row>
    <row r="4379" spans="1:7" x14ac:dyDescent="0.35">
      <c r="A4379" t="s">
        <v>29</v>
      </c>
      <c r="B4379" t="s">
        <v>1152</v>
      </c>
      <c r="C4379">
        <v>53</v>
      </c>
      <c r="D4379" t="s">
        <v>1019</v>
      </c>
      <c r="E4379" t="s">
        <v>1201</v>
      </c>
      <c r="F4379" t="s">
        <v>140</v>
      </c>
      <c r="G4379" t="s">
        <v>140</v>
      </c>
    </row>
    <row r="4380" spans="1:7" x14ac:dyDescent="0.35">
      <c r="A4380" t="s">
        <v>29</v>
      </c>
      <c r="B4380" t="s">
        <v>339</v>
      </c>
      <c r="C4380">
        <v>10</v>
      </c>
      <c r="D4380" t="s">
        <v>801</v>
      </c>
      <c r="E4380" t="s">
        <v>800</v>
      </c>
      <c r="F4380" t="s">
        <v>140</v>
      </c>
      <c r="G4380" t="s">
        <v>140</v>
      </c>
    </row>
    <row r="4381" spans="1:7" x14ac:dyDescent="0.35">
      <c r="A4381" t="s">
        <v>30</v>
      </c>
      <c r="B4381" t="s">
        <v>1151</v>
      </c>
      <c r="C4381">
        <v>106</v>
      </c>
      <c r="D4381" t="s">
        <v>1066</v>
      </c>
      <c r="E4381" t="s">
        <v>1202</v>
      </c>
      <c r="F4381" t="s">
        <v>140</v>
      </c>
      <c r="G4381" t="s">
        <v>140</v>
      </c>
    </row>
    <row r="4382" spans="1:7" x14ac:dyDescent="0.35">
      <c r="A4382" t="s">
        <v>30</v>
      </c>
      <c r="B4382" t="s">
        <v>1152</v>
      </c>
      <c r="C4382">
        <v>59</v>
      </c>
      <c r="D4382" t="s">
        <v>1062</v>
      </c>
      <c r="E4382" t="s">
        <v>1109</v>
      </c>
      <c r="F4382" t="s">
        <v>140</v>
      </c>
      <c r="G4382" t="s">
        <v>140</v>
      </c>
    </row>
    <row r="4383" spans="1:7" x14ac:dyDescent="0.35">
      <c r="A4383" t="s">
        <v>30</v>
      </c>
      <c r="B4383" t="s">
        <v>339</v>
      </c>
      <c r="C4383">
        <v>12</v>
      </c>
      <c r="D4383" t="s">
        <v>140</v>
      </c>
      <c r="E4383" t="s">
        <v>177</v>
      </c>
      <c r="F4383" t="s">
        <v>140</v>
      </c>
      <c r="G4383" t="s">
        <v>140</v>
      </c>
    </row>
    <row r="4384" spans="1:7" x14ac:dyDescent="0.35">
      <c r="A4384" t="s">
        <v>31</v>
      </c>
      <c r="B4384" t="s">
        <v>1151</v>
      </c>
      <c r="C4384">
        <v>67</v>
      </c>
      <c r="D4384" t="s">
        <v>1057</v>
      </c>
      <c r="E4384" t="s">
        <v>1097</v>
      </c>
      <c r="F4384" t="s">
        <v>1009</v>
      </c>
      <c r="G4384" t="s">
        <v>140</v>
      </c>
    </row>
    <row r="4385" spans="1:7" x14ac:dyDescent="0.35">
      <c r="A4385" t="s">
        <v>31</v>
      </c>
      <c r="B4385" t="s">
        <v>1152</v>
      </c>
      <c r="C4385">
        <v>18</v>
      </c>
      <c r="D4385" t="s">
        <v>1046</v>
      </c>
      <c r="E4385" t="s">
        <v>1119</v>
      </c>
      <c r="F4385" t="s">
        <v>140</v>
      </c>
      <c r="G4385" t="s">
        <v>140</v>
      </c>
    </row>
    <row r="4386" spans="1:7" x14ac:dyDescent="0.35">
      <c r="A4386" t="s">
        <v>31</v>
      </c>
      <c r="B4386" t="s">
        <v>339</v>
      </c>
      <c r="C4386">
        <v>2</v>
      </c>
      <c r="D4386" t="s">
        <v>140</v>
      </c>
      <c r="E4386" t="s">
        <v>177</v>
      </c>
      <c r="F4386" t="s">
        <v>140</v>
      </c>
      <c r="G4386" t="s">
        <v>140</v>
      </c>
    </row>
    <row r="4387" spans="1:7" x14ac:dyDescent="0.35">
      <c r="A4387" t="s">
        <v>32</v>
      </c>
      <c r="B4387" t="s">
        <v>1151</v>
      </c>
      <c r="C4387">
        <v>1827</v>
      </c>
      <c r="D4387" t="s">
        <v>939</v>
      </c>
      <c r="E4387" t="s">
        <v>1168</v>
      </c>
      <c r="F4387" t="s">
        <v>1008</v>
      </c>
      <c r="G4387" t="s">
        <v>140</v>
      </c>
    </row>
    <row r="4388" spans="1:7" x14ac:dyDescent="0.35">
      <c r="A4388" t="s">
        <v>32</v>
      </c>
      <c r="B4388" t="s">
        <v>1152</v>
      </c>
      <c r="C4388">
        <v>786</v>
      </c>
      <c r="D4388" t="s">
        <v>1043</v>
      </c>
      <c r="E4388" t="s">
        <v>938</v>
      </c>
      <c r="F4388" t="s">
        <v>140</v>
      </c>
      <c r="G4388" t="s">
        <v>1022</v>
      </c>
    </row>
    <row r="4389" spans="1:7" x14ac:dyDescent="0.35">
      <c r="A4389" t="s">
        <v>32</v>
      </c>
      <c r="B4389" t="s">
        <v>339</v>
      </c>
      <c r="C4389">
        <v>205</v>
      </c>
      <c r="D4389" t="s">
        <v>1007</v>
      </c>
      <c r="E4389" t="s">
        <v>1006</v>
      </c>
      <c r="F4389" t="s">
        <v>140</v>
      </c>
      <c r="G4389" t="s">
        <v>140</v>
      </c>
    </row>
    <row r="4391" spans="1:7" x14ac:dyDescent="0.35">
      <c r="A4391" t="s">
        <v>1232</v>
      </c>
    </row>
    <row r="4392" spans="1:7" x14ac:dyDescent="0.35">
      <c r="A4392" t="s">
        <v>2</v>
      </c>
      <c r="B4392" t="s">
        <v>1233</v>
      </c>
      <c r="C4392" t="s">
        <v>3</v>
      </c>
      <c r="D4392" t="s">
        <v>85</v>
      </c>
      <c r="E4392" t="s">
        <v>86</v>
      </c>
      <c r="F4392" t="s">
        <v>136</v>
      </c>
      <c r="G4392" t="s">
        <v>1133</v>
      </c>
    </row>
    <row r="4393" spans="1:7" x14ac:dyDescent="0.35">
      <c r="A4393" t="s">
        <v>8</v>
      </c>
      <c r="B4393" t="s">
        <v>1234</v>
      </c>
      <c r="C4393">
        <v>36</v>
      </c>
      <c r="D4393" t="s">
        <v>838</v>
      </c>
      <c r="E4393" t="s">
        <v>839</v>
      </c>
      <c r="F4393" t="s">
        <v>140</v>
      </c>
      <c r="G4393" t="s">
        <v>140</v>
      </c>
    </row>
    <row r="4394" spans="1:7" x14ac:dyDescent="0.35">
      <c r="A4394" t="s">
        <v>8</v>
      </c>
      <c r="B4394" t="s">
        <v>1235</v>
      </c>
      <c r="C4394">
        <v>84</v>
      </c>
      <c r="D4394" t="s">
        <v>140</v>
      </c>
      <c r="E4394" t="s">
        <v>177</v>
      </c>
      <c r="F4394" t="s">
        <v>140</v>
      </c>
      <c r="G4394" t="s">
        <v>140</v>
      </c>
    </row>
    <row r="4395" spans="1:7" x14ac:dyDescent="0.35">
      <c r="A4395" t="s">
        <v>9</v>
      </c>
      <c r="B4395" t="s">
        <v>1234</v>
      </c>
      <c r="C4395">
        <v>30</v>
      </c>
      <c r="D4395" t="s">
        <v>824</v>
      </c>
      <c r="E4395" t="s">
        <v>933</v>
      </c>
      <c r="F4395" t="s">
        <v>140</v>
      </c>
      <c r="G4395" t="s">
        <v>140</v>
      </c>
    </row>
    <row r="4396" spans="1:7" x14ac:dyDescent="0.35">
      <c r="A4396" t="s">
        <v>9</v>
      </c>
      <c r="B4396" t="s">
        <v>1235</v>
      </c>
      <c r="C4396">
        <v>104</v>
      </c>
      <c r="D4396" t="s">
        <v>1019</v>
      </c>
      <c r="E4396" t="s">
        <v>1201</v>
      </c>
      <c r="F4396" t="s">
        <v>140</v>
      </c>
      <c r="G4396" t="s">
        <v>140</v>
      </c>
    </row>
    <row r="4397" spans="1:7" x14ac:dyDescent="0.35">
      <c r="A4397" t="s">
        <v>10</v>
      </c>
      <c r="B4397" t="s">
        <v>1234</v>
      </c>
      <c r="C4397">
        <v>30</v>
      </c>
      <c r="D4397" t="s">
        <v>1017</v>
      </c>
      <c r="E4397" t="s">
        <v>1208</v>
      </c>
      <c r="F4397" t="s">
        <v>140</v>
      </c>
      <c r="G4397" t="s">
        <v>140</v>
      </c>
    </row>
    <row r="4398" spans="1:7" x14ac:dyDescent="0.35">
      <c r="A4398" t="s">
        <v>10</v>
      </c>
      <c r="B4398" t="s">
        <v>1235</v>
      </c>
      <c r="C4398">
        <v>77</v>
      </c>
      <c r="D4398" t="s">
        <v>140</v>
      </c>
      <c r="E4398" t="s">
        <v>177</v>
      </c>
      <c r="F4398" t="s">
        <v>140</v>
      </c>
      <c r="G4398" t="s">
        <v>140</v>
      </c>
    </row>
    <row r="4399" spans="1:7" x14ac:dyDescent="0.35">
      <c r="A4399" t="s">
        <v>11</v>
      </c>
      <c r="B4399" t="s">
        <v>1234</v>
      </c>
      <c r="C4399">
        <v>35</v>
      </c>
      <c r="D4399" t="s">
        <v>140</v>
      </c>
      <c r="E4399" t="s">
        <v>177</v>
      </c>
      <c r="F4399" t="s">
        <v>140</v>
      </c>
      <c r="G4399" t="s">
        <v>140</v>
      </c>
    </row>
    <row r="4400" spans="1:7" x14ac:dyDescent="0.35">
      <c r="A4400" t="s">
        <v>11</v>
      </c>
      <c r="B4400" t="s">
        <v>1235</v>
      </c>
      <c r="C4400">
        <v>93</v>
      </c>
      <c r="D4400" t="s">
        <v>1054</v>
      </c>
      <c r="E4400" t="s">
        <v>1206</v>
      </c>
      <c r="F4400" t="s">
        <v>140</v>
      </c>
      <c r="G4400" t="s">
        <v>140</v>
      </c>
    </row>
    <row r="4401" spans="1:7" x14ac:dyDescent="0.35">
      <c r="A4401" t="s">
        <v>12</v>
      </c>
      <c r="B4401" t="s">
        <v>1234</v>
      </c>
      <c r="C4401">
        <v>35</v>
      </c>
      <c r="D4401" t="s">
        <v>1060</v>
      </c>
      <c r="E4401" t="s">
        <v>1144</v>
      </c>
      <c r="F4401" t="s">
        <v>140</v>
      </c>
      <c r="G4401" t="s">
        <v>140</v>
      </c>
    </row>
    <row r="4402" spans="1:7" x14ac:dyDescent="0.35">
      <c r="A4402" t="s">
        <v>12</v>
      </c>
      <c r="B4402" t="s">
        <v>1235</v>
      </c>
      <c r="C4402">
        <v>86</v>
      </c>
      <c r="D4402" t="s">
        <v>1017</v>
      </c>
      <c r="E4402" t="s">
        <v>1208</v>
      </c>
      <c r="F4402" t="s">
        <v>140</v>
      </c>
      <c r="G4402" t="s">
        <v>140</v>
      </c>
    </row>
    <row r="4403" spans="1:7" x14ac:dyDescent="0.35">
      <c r="A4403" t="s">
        <v>13</v>
      </c>
      <c r="B4403" t="s">
        <v>1234</v>
      </c>
      <c r="C4403">
        <v>18</v>
      </c>
      <c r="D4403" t="s">
        <v>140</v>
      </c>
      <c r="E4403" t="s">
        <v>177</v>
      </c>
      <c r="F4403" t="s">
        <v>140</v>
      </c>
      <c r="G4403" t="s">
        <v>140</v>
      </c>
    </row>
    <row r="4404" spans="1:7" x14ac:dyDescent="0.35">
      <c r="A4404" t="s">
        <v>13</v>
      </c>
      <c r="B4404" t="s">
        <v>1235</v>
      </c>
      <c r="C4404">
        <v>46</v>
      </c>
      <c r="D4404" t="s">
        <v>1059</v>
      </c>
      <c r="E4404" t="s">
        <v>1153</v>
      </c>
      <c r="F4404" t="s">
        <v>140</v>
      </c>
      <c r="G4404" t="s">
        <v>140</v>
      </c>
    </row>
    <row r="4405" spans="1:7" x14ac:dyDescent="0.35">
      <c r="A4405" t="s">
        <v>14</v>
      </c>
      <c r="B4405" t="s">
        <v>1236</v>
      </c>
      <c r="C4405">
        <v>1</v>
      </c>
      <c r="D4405" t="s">
        <v>140</v>
      </c>
      <c r="E4405" t="s">
        <v>177</v>
      </c>
      <c r="F4405" t="s">
        <v>140</v>
      </c>
      <c r="G4405" t="s">
        <v>140</v>
      </c>
    </row>
    <row r="4406" spans="1:7" x14ac:dyDescent="0.35">
      <c r="A4406" t="s">
        <v>14</v>
      </c>
      <c r="B4406" t="s">
        <v>1234</v>
      </c>
      <c r="C4406">
        <v>23</v>
      </c>
      <c r="D4406" t="s">
        <v>140</v>
      </c>
      <c r="E4406" t="s">
        <v>177</v>
      </c>
      <c r="F4406" t="s">
        <v>140</v>
      </c>
      <c r="G4406" t="s">
        <v>140</v>
      </c>
    </row>
    <row r="4407" spans="1:7" x14ac:dyDescent="0.35">
      <c r="A4407" t="s">
        <v>14</v>
      </c>
      <c r="B4407" t="s">
        <v>1235</v>
      </c>
      <c r="C4407">
        <v>96</v>
      </c>
      <c r="D4407" t="s">
        <v>1047</v>
      </c>
      <c r="E4407" t="s">
        <v>1116</v>
      </c>
      <c r="F4407" t="s">
        <v>140</v>
      </c>
      <c r="G4407" t="s">
        <v>140</v>
      </c>
    </row>
    <row r="4408" spans="1:7" x14ac:dyDescent="0.35">
      <c r="A4408" t="s">
        <v>15</v>
      </c>
      <c r="B4408" t="s">
        <v>1234</v>
      </c>
      <c r="C4408">
        <v>18</v>
      </c>
      <c r="D4408" t="s">
        <v>371</v>
      </c>
      <c r="E4408" t="s">
        <v>370</v>
      </c>
      <c r="F4408" t="s">
        <v>140</v>
      </c>
      <c r="G4408" t="s">
        <v>140</v>
      </c>
    </row>
    <row r="4409" spans="1:7" x14ac:dyDescent="0.35">
      <c r="A4409" t="s">
        <v>15</v>
      </c>
      <c r="B4409" t="s">
        <v>1235</v>
      </c>
      <c r="C4409">
        <v>96</v>
      </c>
      <c r="D4409" t="s">
        <v>140</v>
      </c>
      <c r="E4409" t="s">
        <v>177</v>
      </c>
      <c r="F4409" t="s">
        <v>140</v>
      </c>
      <c r="G4409" t="s">
        <v>140</v>
      </c>
    </row>
    <row r="4410" spans="1:7" x14ac:dyDescent="0.35">
      <c r="A4410" t="s">
        <v>16</v>
      </c>
      <c r="B4410" t="s">
        <v>1234</v>
      </c>
      <c r="C4410">
        <v>38</v>
      </c>
      <c r="D4410" t="s">
        <v>1018</v>
      </c>
      <c r="E4410" t="s">
        <v>1142</v>
      </c>
      <c r="F4410" t="s">
        <v>140</v>
      </c>
      <c r="G4410" t="s">
        <v>140</v>
      </c>
    </row>
    <row r="4411" spans="1:7" x14ac:dyDescent="0.35">
      <c r="A4411" t="s">
        <v>16</v>
      </c>
      <c r="B4411" t="s">
        <v>1235</v>
      </c>
      <c r="C4411">
        <v>140</v>
      </c>
      <c r="D4411" t="s">
        <v>1098</v>
      </c>
      <c r="E4411" t="s">
        <v>1204</v>
      </c>
      <c r="F4411" t="s">
        <v>140</v>
      </c>
      <c r="G4411" t="s">
        <v>140</v>
      </c>
    </row>
    <row r="4412" spans="1:7" x14ac:dyDescent="0.35">
      <c r="A4412" t="s">
        <v>17</v>
      </c>
      <c r="B4412" t="s">
        <v>1234</v>
      </c>
      <c r="C4412">
        <v>29</v>
      </c>
      <c r="D4412" t="s">
        <v>1058</v>
      </c>
      <c r="E4412" t="s">
        <v>1186</v>
      </c>
      <c r="F4412" t="s">
        <v>140</v>
      </c>
      <c r="G4412" t="s">
        <v>140</v>
      </c>
    </row>
    <row r="4413" spans="1:7" x14ac:dyDescent="0.35">
      <c r="A4413" t="s">
        <v>17</v>
      </c>
      <c r="B4413" t="s">
        <v>1235</v>
      </c>
      <c r="C4413">
        <v>81</v>
      </c>
      <c r="D4413" t="s">
        <v>1017</v>
      </c>
      <c r="E4413" t="s">
        <v>1208</v>
      </c>
      <c r="F4413" t="s">
        <v>140</v>
      </c>
      <c r="G4413" t="s">
        <v>140</v>
      </c>
    </row>
    <row r="4414" spans="1:7" x14ac:dyDescent="0.35">
      <c r="A4414" t="s">
        <v>18</v>
      </c>
      <c r="B4414" t="s">
        <v>1234</v>
      </c>
      <c r="C4414">
        <v>35</v>
      </c>
      <c r="D4414" t="s">
        <v>1050</v>
      </c>
      <c r="E4414" t="s">
        <v>1147</v>
      </c>
      <c r="F4414" t="s">
        <v>140</v>
      </c>
      <c r="G4414" t="s">
        <v>140</v>
      </c>
    </row>
    <row r="4415" spans="1:7" x14ac:dyDescent="0.35">
      <c r="A4415" t="s">
        <v>18</v>
      </c>
      <c r="B4415" t="s">
        <v>1235</v>
      </c>
      <c r="C4415">
        <v>70</v>
      </c>
      <c r="D4415" t="s">
        <v>1066</v>
      </c>
      <c r="E4415" t="s">
        <v>1202</v>
      </c>
      <c r="F4415" t="s">
        <v>140</v>
      </c>
      <c r="G4415" t="s">
        <v>140</v>
      </c>
    </row>
    <row r="4416" spans="1:7" x14ac:dyDescent="0.35">
      <c r="A4416" t="s">
        <v>19</v>
      </c>
      <c r="B4416" t="s">
        <v>1234</v>
      </c>
      <c r="C4416">
        <v>11</v>
      </c>
      <c r="D4416" t="s">
        <v>125</v>
      </c>
      <c r="E4416" t="s">
        <v>126</v>
      </c>
      <c r="F4416" t="s">
        <v>140</v>
      </c>
      <c r="G4416" t="s">
        <v>140</v>
      </c>
    </row>
    <row r="4417" spans="1:7" x14ac:dyDescent="0.35">
      <c r="A4417" t="s">
        <v>19</v>
      </c>
      <c r="B4417" t="s">
        <v>1235</v>
      </c>
      <c r="C4417">
        <v>73</v>
      </c>
      <c r="D4417" t="s">
        <v>1012</v>
      </c>
      <c r="E4417" t="s">
        <v>1177</v>
      </c>
      <c r="F4417" t="s">
        <v>140</v>
      </c>
      <c r="G4417" t="s">
        <v>140</v>
      </c>
    </row>
    <row r="4418" spans="1:7" x14ac:dyDescent="0.35">
      <c r="A4418" t="s">
        <v>20</v>
      </c>
      <c r="B4418" t="s">
        <v>1234</v>
      </c>
      <c r="C4418">
        <v>17</v>
      </c>
      <c r="D4418" t="s">
        <v>1047</v>
      </c>
      <c r="E4418" t="s">
        <v>1116</v>
      </c>
      <c r="F4418" t="s">
        <v>140</v>
      </c>
      <c r="G4418" t="s">
        <v>140</v>
      </c>
    </row>
    <row r="4419" spans="1:7" x14ac:dyDescent="0.35">
      <c r="A4419" t="s">
        <v>20</v>
      </c>
      <c r="B4419" t="s">
        <v>1235</v>
      </c>
      <c r="C4419">
        <v>85</v>
      </c>
      <c r="D4419" t="s">
        <v>996</v>
      </c>
      <c r="E4419" t="s">
        <v>997</v>
      </c>
      <c r="F4419" t="s">
        <v>140</v>
      </c>
      <c r="G4419" t="s">
        <v>140</v>
      </c>
    </row>
    <row r="4420" spans="1:7" x14ac:dyDescent="0.35">
      <c r="A4420" t="s">
        <v>21</v>
      </c>
      <c r="B4420" t="s">
        <v>1234</v>
      </c>
      <c r="C4420">
        <v>7</v>
      </c>
      <c r="D4420" t="s">
        <v>1085</v>
      </c>
      <c r="E4420" t="s">
        <v>1086</v>
      </c>
      <c r="F4420" t="s">
        <v>140</v>
      </c>
      <c r="G4420" t="s">
        <v>140</v>
      </c>
    </row>
    <row r="4421" spans="1:7" x14ac:dyDescent="0.35">
      <c r="A4421" t="s">
        <v>21</v>
      </c>
      <c r="B4421" t="s">
        <v>1235</v>
      </c>
      <c r="C4421">
        <v>65</v>
      </c>
      <c r="D4421" t="s">
        <v>140</v>
      </c>
      <c r="E4421" t="s">
        <v>177</v>
      </c>
      <c r="F4421" t="s">
        <v>140</v>
      </c>
      <c r="G4421" t="s">
        <v>140</v>
      </c>
    </row>
    <row r="4422" spans="1:7" x14ac:dyDescent="0.35">
      <c r="A4422" t="s">
        <v>22</v>
      </c>
      <c r="B4422" t="s">
        <v>1234</v>
      </c>
      <c r="C4422">
        <v>21</v>
      </c>
      <c r="D4422" t="s">
        <v>706</v>
      </c>
      <c r="E4422" t="s">
        <v>707</v>
      </c>
      <c r="F4422" t="s">
        <v>140</v>
      </c>
      <c r="G4422" t="s">
        <v>140</v>
      </c>
    </row>
    <row r="4423" spans="1:7" x14ac:dyDescent="0.35">
      <c r="A4423" t="s">
        <v>22</v>
      </c>
      <c r="B4423" t="s">
        <v>1235</v>
      </c>
      <c r="C4423">
        <v>72</v>
      </c>
      <c r="D4423" t="s">
        <v>939</v>
      </c>
      <c r="E4423" t="s">
        <v>938</v>
      </c>
      <c r="F4423" t="s">
        <v>140</v>
      </c>
      <c r="G4423" t="s">
        <v>140</v>
      </c>
    </row>
    <row r="4424" spans="1:7" x14ac:dyDescent="0.35">
      <c r="A4424" t="s">
        <v>23</v>
      </c>
      <c r="B4424" t="s">
        <v>1236</v>
      </c>
      <c r="C4424">
        <v>1</v>
      </c>
      <c r="D4424" t="s">
        <v>140</v>
      </c>
      <c r="E4424" t="s">
        <v>177</v>
      </c>
      <c r="F4424" t="s">
        <v>140</v>
      </c>
      <c r="G4424" t="s">
        <v>140</v>
      </c>
    </row>
    <row r="4425" spans="1:7" x14ac:dyDescent="0.35">
      <c r="A4425" t="s">
        <v>23</v>
      </c>
      <c r="B4425" t="s">
        <v>1234</v>
      </c>
      <c r="C4425">
        <v>15</v>
      </c>
      <c r="D4425" t="s">
        <v>659</v>
      </c>
      <c r="E4425" t="s">
        <v>658</v>
      </c>
      <c r="F4425" t="s">
        <v>140</v>
      </c>
      <c r="G4425" t="s">
        <v>140</v>
      </c>
    </row>
    <row r="4426" spans="1:7" x14ac:dyDescent="0.35">
      <c r="A4426" t="s">
        <v>23</v>
      </c>
      <c r="B4426" t="s">
        <v>1235</v>
      </c>
      <c r="C4426">
        <v>37</v>
      </c>
      <c r="D4426" t="s">
        <v>1068</v>
      </c>
      <c r="E4426" t="s">
        <v>1108</v>
      </c>
      <c r="F4426" t="s">
        <v>140</v>
      </c>
      <c r="G4426" t="s">
        <v>140</v>
      </c>
    </row>
    <row r="4427" spans="1:7" x14ac:dyDescent="0.35">
      <c r="A4427" t="s">
        <v>24</v>
      </c>
      <c r="B4427" t="s">
        <v>1234</v>
      </c>
      <c r="C4427">
        <v>38</v>
      </c>
      <c r="D4427" t="s">
        <v>140</v>
      </c>
      <c r="E4427" t="s">
        <v>177</v>
      </c>
      <c r="F4427" t="s">
        <v>140</v>
      </c>
      <c r="G4427" t="s">
        <v>140</v>
      </c>
    </row>
    <row r="4428" spans="1:7" x14ac:dyDescent="0.35">
      <c r="A4428" t="s">
        <v>24</v>
      </c>
      <c r="B4428" t="s">
        <v>1235</v>
      </c>
      <c r="C4428">
        <v>107</v>
      </c>
      <c r="D4428" t="s">
        <v>1009</v>
      </c>
      <c r="E4428" t="s">
        <v>948</v>
      </c>
      <c r="F4428" t="s">
        <v>775</v>
      </c>
      <c r="G4428" t="s">
        <v>140</v>
      </c>
    </row>
    <row r="4429" spans="1:7" x14ac:dyDescent="0.35">
      <c r="A4429" t="s">
        <v>25</v>
      </c>
      <c r="B4429" t="s">
        <v>1234</v>
      </c>
      <c r="C4429">
        <v>30</v>
      </c>
      <c r="D4429" t="s">
        <v>1095</v>
      </c>
      <c r="E4429" t="s">
        <v>1134</v>
      </c>
      <c r="F4429" t="s">
        <v>140</v>
      </c>
      <c r="G4429" t="s">
        <v>140</v>
      </c>
    </row>
    <row r="4430" spans="1:7" x14ac:dyDescent="0.35">
      <c r="A4430" t="s">
        <v>25</v>
      </c>
      <c r="B4430" t="s">
        <v>1235</v>
      </c>
      <c r="C4430">
        <v>106</v>
      </c>
      <c r="D4430" t="s">
        <v>140</v>
      </c>
      <c r="E4430" t="s">
        <v>1180</v>
      </c>
      <c r="F4430" t="s">
        <v>1063</v>
      </c>
      <c r="G4430" t="s">
        <v>140</v>
      </c>
    </row>
    <row r="4431" spans="1:7" x14ac:dyDescent="0.35">
      <c r="A4431" t="s">
        <v>26</v>
      </c>
      <c r="B4431" t="s">
        <v>1234</v>
      </c>
      <c r="C4431">
        <v>40</v>
      </c>
      <c r="D4431" t="s">
        <v>1011</v>
      </c>
      <c r="E4431" t="s">
        <v>1196</v>
      </c>
      <c r="F4431" t="s">
        <v>140</v>
      </c>
      <c r="G4431" t="s">
        <v>140</v>
      </c>
    </row>
    <row r="4432" spans="1:7" x14ac:dyDescent="0.35">
      <c r="A4432" t="s">
        <v>26</v>
      </c>
      <c r="B4432" t="s">
        <v>1235</v>
      </c>
      <c r="C4432">
        <v>98</v>
      </c>
      <c r="D4432" t="s">
        <v>950</v>
      </c>
      <c r="E4432" t="s">
        <v>1120</v>
      </c>
      <c r="F4432" t="s">
        <v>140</v>
      </c>
      <c r="G4432" t="s">
        <v>140</v>
      </c>
    </row>
    <row r="4433" spans="1:7" x14ac:dyDescent="0.35">
      <c r="A4433" t="s">
        <v>27</v>
      </c>
      <c r="B4433" t="s">
        <v>1234</v>
      </c>
      <c r="C4433">
        <v>29</v>
      </c>
      <c r="D4433" t="s">
        <v>733</v>
      </c>
      <c r="E4433" t="s">
        <v>732</v>
      </c>
      <c r="F4433" t="s">
        <v>140</v>
      </c>
      <c r="G4433" t="s">
        <v>140</v>
      </c>
    </row>
    <row r="4434" spans="1:7" x14ac:dyDescent="0.35">
      <c r="A4434" t="s">
        <v>27</v>
      </c>
      <c r="B4434" t="s">
        <v>1235</v>
      </c>
      <c r="C4434">
        <v>151</v>
      </c>
      <c r="D4434" t="s">
        <v>1016</v>
      </c>
      <c r="E4434" t="s">
        <v>1201</v>
      </c>
      <c r="F4434" t="s">
        <v>140</v>
      </c>
      <c r="G4434" t="s">
        <v>1014</v>
      </c>
    </row>
    <row r="4435" spans="1:7" x14ac:dyDescent="0.35">
      <c r="A4435" t="s">
        <v>28</v>
      </c>
      <c r="B4435" t="s">
        <v>1234</v>
      </c>
      <c r="C4435">
        <v>26</v>
      </c>
      <c r="D4435" t="s">
        <v>1048</v>
      </c>
      <c r="E4435" t="s">
        <v>1160</v>
      </c>
      <c r="F4435" t="s">
        <v>140</v>
      </c>
      <c r="G4435" t="s">
        <v>140</v>
      </c>
    </row>
    <row r="4436" spans="1:7" x14ac:dyDescent="0.35">
      <c r="A4436" t="s">
        <v>28</v>
      </c>
      <c r="B4436" t="s">
        <v>1235</v>
      </c>
      <c r="C4436">
        <v>84</v>
      </c>
      <c r="D4436" t="s">
        <v>1073</v>
      </c>
      <c r="E4436" t="s">
        <v>1213</v>
      </c>
      <c r="F4436" t="s">
        <v>140</v>
      </c>
      <c r="G4436" t="s">
        <v>140</v>
      </c>
    </row>
    <row r="4437" spans="1:7" x14ac:dyDescent="0.35">
      <c r="A4437" t="s">
        <v>29</v>
      </c>
      <c r="B4437" t="s">
        <v>1234</v>
      </c>
      <c r="C4437">
        <v>22</v>
      </c>
      <c r="D4437" t="s">
        <v>140</v>
      </c>
      <c r="E4437" t="s">
        <v>177</v>
      </c>
      <c r="F4437" t="s">
        <v>140</v>
      </c>
      <c r="G4437" t="s">
        <v>140</v>
      </c>
    </row>
    <row r="4438" spans="1:7" x14ac:dyDescent="0.35">
      <c r="A4438" t="s">
        <v>29</v>
      </c>
      <c r="B4438" t="s">
        <v>1235</v>
      </c>
      <c r="C4438">
        <v>118</v>
      </c>
      <c r="D4438" t="s">
        <v>1046</v>
      </c>
      <c r="E4438" t="s">
        <v>1119</v>
      </c>
      <c r="F4438" t="s">
        <v>140</v>
      </c>
      <c r="G4438" t="s">
        <v>140</v>
      </c>
    </row>
    <row r="4439" spans="1:7" x14ac:dyDescent="0.35">
      <c r="A4439" t="s">
        <v>30</v>
      </c>
      <c r="B4439" t="s">
        <v>1234</v>
      </c>
      <c r="C4439">
        <v>43</v>
      </c>
      <c r="D4439" t="s">
        <v>939</v>
      </c>
      <c r="E4439" t="s">
        <v>938</v>
      </c>
      <c r="F4439" t="s">
        <v>140</v>
      </c>
      <c r="G4439" t="s">
        <v>140</v>
      </c>
    </row>
    <row r="4440" spans="1:7" x14ac:dyDescent="0.35">
      <c r="A4440" t="s">
        <v>30</v>
      </c>
      <c r="B4440" t="s">
        <v>1235</v>
      </c>
      <c r="C4440">
        <v>134</v>
      </c>
      <c r="D4440" t="s">
        <v>1020</v>
      </c>
      <c r="E4440" t="s">
        <v>1200</v>
      </c>
      <c r="F4440" t="s">
        <v>140</v>
      </c>
      <c r="G4440" t="s">
        <v>140</v>
      </c>
    </row>
    <row r="4441" spans="1:7" x14ac:dyDescent="0.35">
      <c r="A4441" t="s">
        <v>31</v>
      </c>
      <c r="B4441" t="s">
        <v>1234</v>
      </c>
      <c r="C4441">
        <v>38</v>
      </c>
      <c r="D4441" t="s">
        <v>903</v>
      </c>
      <c r="E4441" t="s">
        <v>1097</v>
      </c>
      <c r="F4441" t="s">
        <v>1019</v>
      </c>
      <c r="G4441" t="s">
        <v>140</v>
      </c>
    </row>
    <row r="4442" spans="1:7" x14ac:dyDescent="0.35">
      <c r="A4442" t="s">
        <v>31</v>
      </c>
      <c r="B4442" t="s">
        <v>1235</v>
      </c>
      <c r="C4442">
        <v>49</v>
      </c>
      <c r="D4442" t="s">
        <v>660</v>
      </c>
      <c r="E4442" t="s">
        <v>661</v>
      </c>
      <c r="F4442" t="s">
        <v>140</v>
      </c>
      <c r="G4442" t="s">
        <v>140</v>
      </c>
    </row>
    <row r="4443" spans="1:7" x14ac:dyDescent="0.35">
      <c r="A4443" t="s">
        <v>32</v>
      </c>
      <c r="B4443" t="s">
        <v>1236</v>
      </c>
      <c r="C4443">
        <v>2</v>
      </c>
      <c r="D4443" t="s">
        <v>140</v>
      </c>
      <c r="E4443" t="s">
        <v>177</v>
      </c>
      <c r="F4443" t="s">
        <v>140</v>
      </c>
      <c r="G4443" t="s">
        <v>140</v>
      </c>
    </row>
    <row r="4444" spans="1:7" x14ac:dyDescent="0.35">
      <c r="A4444" t="s">
        <v>32</v>
      </c>
      <c r="B4444" t="s">
        <v>1234</v>
      </c>
      <c r="C4444">
        <v>664</v>
      </c>
      <c r="D4444" t="s">
        <v>950</v>
      </c>
      <c r="E4444" t="s">
        <v>1120</v>
      </c>
      <c r="F4444" t="s">
        <v>140</v>
      </c>
      <c r="G4444" t="s">
        <v>140</v>
      </c>
    </row>
    <row r="4445" spans="1:7" x14ac:dyDescent="0.35">
      <c r="A4445" t="s">
        <v>32</v>
      </c>
      <c r="B4445" t="s">
        <v>1235</v>
      </c>
      <c r="C4445">
        <v>2152</v>
      </c>
      <c r="D4445" t="s">
        <v>1066</v>
      </c>
      <c r="E4445" t="s">
        <v>1186</v>
      </c>
      <c r="F4445" t="s">
        <v>1022</v>
      </c>
      <c r="G4445" t="s">
        <v>140</v>
      </c>
    </row>
    <row r="4447" spans="1:7" x14ac:dyDescent="0.35">
      <c r="A4447" t="s">
        <v>1237</v>
      </c>
    </row>
    <row r="4448" spans="1:7" x14ac:dyDescent="0.35">
      <c r="A4448" t="s">
        <v>2</v>
      </c>
      <c r="B4448" t="s">
        <v>1170</v>
      </c>
      <c r="C4448" t="s">
        <v>3</v>
      </c>
      <c r="D4448" t="s">
        <v>85</v>
      </c>
      <c r="E4448" t="s">
        <v>86</v>
      </c>
      <c r="F4448" t="s">
        <v>136</v>
      </c>
      <c r="G4448" t="s">
        <v>1133</v>
      </c>
    </row>
    <row r="4449" spans="1:7" x14ac:dyDescent="0.35">
      <c r="A4449" t="s">
        <v>8</v>
      </c>
      <c r="B4449" t="s">
        <v>1171</v>
      </c>
      <c r="C4449">
        <v>120</v>
      </c>
      <c r="D4449" t="s">
        <v>1054</v>
      </c>
      <c r="E4449" t="s">
        <v>1206</v>
      </c>
      <c r="F4449" t="s">
        <v>140</v>
      </c>
      <c r="G4449" t="s">
        <v>140</v>
      </c>
    </row>
    <row r="4450" spans="1:7" x14ac:dyDescent="0.35">
      <c r="A4450" t="s">
        <v>9</v>
      </c>
      <c r="B4450" t="s">
        <v>1171</v>
      </c>
      <c r="C4450">
        <v>134</v>
      </c>
      <c r="D4450" t="s">
        <v>1046</v>
      </c>
      <c r="E4450" t="s">
        <v>1119</v>
      </c>
      <c r="F4450" t="s">
        <v>140</v>
      </c>
      <c r="G4450" t="s">
        <v>140</v>
      </c>
    </row>
    <row r="4451" spans="1:7" x14ac:dyDescent="0.35">
      <c r="A4451" t="s">
        <v>10</v>
      </c>
      <c r="B4451" t="s">
        <v>1171</v>
      </c>
      <c r="C4451">
        <v>107</v>
      </c>
      <c r="D4451" t="s">
        <v>1013</v>
      </c>
      <c r="E4451" t="s">
        <v>1145</v>
      </c>
      <c r="F4451" t="s">
        <v>140</v>
      </c>
      <c r="G4451" t="s">
        <v>140</v>
      </c>
    </row>
    <row r="4452" spans="1:7" x14ac:dyDescent="0.35">
      <c r="A4452" t="s">
        <v>11</v>
      </c>
      <c r="B4452" t="s">
        <v>1171</v>
      </c>
      <c r="C4452">
        <v>128</v>
      </c>
      <c r="D4452" t="s">
        <v>775</v>
      </c>
      <c r="E4452" t="s">
        <v>774</v>
      </c>
      <c r="F4452" t="s">
        <v>140</v>
      </c>
      <c r="G4452" t="s">
        <v>140</v>
      </c>
    </row>
    <row r="4453" spans="1:7" x14ac:dyDescent="0.35">
      <c r="A4453" t="s">
        <v>12</v>
      </c>
      <c r="B4453" t="s">
        <v>1171</v>
      </c>
      <c r="C4453">
        <v>5</v>
      </c>
      <c r="D4453" t="s">
        <v>140</v>
      </c>
      <c r="E4453" t="s">
        <v>177</v>
      </c>
      <c r="F4453" t="s">
        <v>140</v>
      </c>
      <c r="G4453" t="s">
        <v>140</v>
      </c>
    </row>
    <row r="4454" spans="1:7" x14ac:dyDescent="0.35">
      <c r="A4454" t="s">
        <v>12</v>
      </c>
      <c r="B4454" t="s">
        <v>1172</v>
      </c>
      <c r="C4454">
        <v>116</v>
      </c>
      <c r="D4454" t="s">
        <v>1058</v>
      </c>
      <c r="E4454" t="s">
        <v>1186</v>
      </c>
      <c r="F4454" t="s">
        <v>140</v>
      </c>
      <c r="G4454" t="s">
        <v>140</v>
      </c>
    </row>
    <row r="4455" spans="1:7" x14ac:dyDescent="0.35">
      <c r="A4455" t="s">
        <v>13</v>
      </c>
      <c r="B4455" t="s">
        <v>1172</v>
      </c>
      <c r="C4455">
        <v>64</v>
      </c>
      <c r="D4455" t="s">
        <v>1070</v>
      </c>
      <c r="E4455" t="s">
        <v>1143</v>
      </c>
      <c r="F4455" t="s">
        <v>140</v>
      </c>
      <c r="G4455" t="s">
        <v>140</v>
      </c>
    </row>
    <row r="4456" spans="1:7" x14ac:dyDescent="0.35">
      <c r="A4456" t="s">
        <v>14</v>
      </c>
      <c r="B4456" t="s">
        <v>1171</v>
      </c>
      <c r="C4456">
        <v>63</v>
      </c>
      <c r="D4456" t="s">
        <v>1068</v>
      </c>
      <c r="E4456" t="s">
        <v>1108</v>
      </c>
      <c r="F4456" t="s">
        <v>140</v>
      </c>
      <c r="G4456" t="s">
        <v>140</v>
      </c>
    </row>
    <row r="4457" spans="1:7" x14ac:dyDescent="0.35">
      <c r="A4457" t="s">
        <v>14</v>
      </c>
      <c r="B4457" t="s">
        <v>1172</v>
      </c>
      <c r="C4457">
        <v>57</v>
      </c>
      <c r="D4457" t="s">
        <v>1064</v>
      </c>
      <c r="E4457" t="s">
        <v>1113</v>
      </c>
      <c r="F4457" t="s">
        <v>140</v>
      </c>
      <c r="G4457" t="s">
        <v>140</v>
      </c>
    </row>
    <row r="4458" spans="1:7" x14ac:dyDescent="0.35">
      <c r="A4458" t="s">
        <v>15</v>
      </c>
      <c r="B4458" t="s">
        <v>1171</v>
      </c>
      <c r="C4458">
        <v>114</v>
      </c>
      <c r="D4458" t="s">
        <v>1058</v>
      </c>
      <c r="E4458" t="s">
        <v>1186</v>
      </c>
      <c r="F4458" t="s">
        <v>140</v>
      </c>
      <c r="G4458" t="s">
        <v>140</v>
      </c>
    </row>
    <row r="4459" spans="1:7" x14ac:dyDescent="0.35">
      <c r="A4459" t="s">
        <v>16</v>
      </c>
      <c r="B4459" t="s">
        <v>1171</v>
      </c>
      <c r="C4459">
        <v>178</v>
      </c>
      <c r="D4459" t="s">
        <v>1050</v>
      </c>
      <c r="E4459" t="s">
        <v>1147</v>
      </c>
      <c r="F4459" t="s">
        <v>140</v>
      </c>
      <c r="G4459" t="s">
        <v>140</v>
      </c>
    </row>
    <row r="4460" spans="1:7" x14ac:dyDescent="0.35">
      <c r="A4460" t="s">
        <v>17</v>
      </c>
      <c r="B4460" t="s">
        <v>1171</v>
      </c>
      <c r="C4460">
        <v>110</v>
      </c>
      <c r="D4460" t="s">
        <v>1011</v>
      </c>
      <c r="E4460" t="s">
        <v>1196</v>
      </c>
      <c r="F4460" t="s">
        <v>140</v>
      </c>
      <c r="G4460" t="s">
        <v>140</v>
      </c>
    </row>
    <row r="4461" spans="1:7" x14ac:dyDescent="0.35">
      <c r="A4461" t="s">
        <v>18</v>
      </c>
      <c r="B4461" t="s">
        <v>1171</v>
      </c>
      <c r="C4461">
        <v>19</v>
      </c>
      <c r="D4461" t="s">
        <v>140</v>
      </c>
      <c r="E4461" t="s">
        <v>177</v>
      </c>
      <c r="F4461" t="s">
        <v>140</v>
      </c>
      <c r="G4461" t="s">
        <v>140</v>
      </c>
    </row>
    <row r="4462" spans="1:7" x14ac:dyDescent="0.35">
      <c r="A4462" t="s">
        <v>18</v>
      </c>
      <c r="B4462" t="s">
        <v>1172</v>
      </c>
      <c r="C4462">
        <v>86</v>
      </c>
      <c r="D4462" t="s">
        <v>939</v>
      </c>
      <c r="E4462" t="s">
        <v>938</v>
      </c>
      <c r="F4462" t="s">
        <v>140</v>
      </c>
      <c r="G4462" t="s">
        <v>140</v>
      </c>
    </row>
    <row r="4463" spans="1:7" x14ac:dyDescent="0.35">
      <c r="A4463" t="s">
        <v>19</v>
      </c>
      <c r="B4463" t="s">
        <v>1171</v>
      </c>
      <c r="C4463">
        <v>62</v>
      </c>
      <c r="D4463" t="s">
        <v>775</v>
      </c>
      <c r="E4463" t="s">
        <v>774</v>
      </c>
      <c r="F4463" t="s">
        <v>140</v>
      </c>
      <c r="G4463" t="s">
        <v>140</v>
      </c>
    </row>
    <row r="4464" spans="1:7" x14ac:dyDescent="0.35">
      <c r="A4464" t="s">
        <v>19</v>
      </c>
      <c r="B4464" t="s">
        <v>1172</v>
      </c>
      <c r="C4464">
        <v>22</v>
      </c>
      <c r="D4464" t="s">
        <v>996</v>
      </c>
      <c r="E4464" t="s">
        <v>997</v>
      </c>
      <c r="F4464" t="s">
        <v>140</v>
      </c>
      <c r="G4464" t="s">
        <v>140</v>
      </c>
    </row>
    <row r="4465" spans="1:7" x14ac:dyDescent="0.35">
      <c r="A4465" t="s">
        <v>20</v>
      </c>
      <c r="B4465" t="s">
        <v>1171</v>
      </c>
      <c r="C4465">
        <v>102</v>
      </c>
      <c r="D4465" t="s">
        <v>515</v>
      </c>
      <c r="E4465" t="s">
        <v>514</v>
      </c>
      <c r="F4465" t="s">
        <v>140</v>
      </c>
      <c r="G4465" t="s">
        <v>140</v>
      </c>
    </row>
    <row r="4466" spans="1:7" x14ac:dyDescent="0.35">
      <c r="A4466" t="s">
        <v>21</v>
      </c>
      <c r="B4466" t="s">
        <v>1171</v>
      </c>
      <c r="C4466">
        <v>72</v>
      </c>
      <c r="D4466" t="s">
        <v>1017</v>
      </c>
      <c r="E4466" t="s">
        <v>1208</v>
      </c>
      <c r="F4466" t="s">
        <v>140</v>
      </c>
      <c r="G4466" t="s">
        <v>140</v>
      </c>
    </row>
    <row r="4467" spans="1:7" x14ac:dyDescent="0.35">
      <c r="A4467" t="s">
        <v>22</v>
      </c>
      <c r="B4467" t="s">
        <v>1171</v>
      </c>
      <c r="C4467">
        <v>93</v>
      </c>
      <c r="D4467" t="s">
        <v>903</v>
      </c>
      <c r="E4467" t="s">
        <v>904</v>
      </c>
      <c r="F4467" t="s">
        <v>140</v>
      </c>
      <c r="G4467" t="s">
        <v>140</v>
      </c>
    </row>
    <row r="4468" spans="1:7" x14ac:dyDescent="0.35">
      <c r="A4468" t="s">
        <v>23</v>
      </c>
      <c r="B4468" t="s">
        <v>1171</v>
      </c>
      <c r="C4468">
        <v>6</v>
      </c>
      <c r="D4468" t="s">
        <v>724</v>
      </c>
      <c r="E4468" t="s">
        <v>725</v>
      </c>
      <c r="F4468" t="s">
        <v>140</v>
      </c>
      <c r="G4468" t="s">
        <v>140</v>
      </c>
    </row>
    <row r="4469" spans="1:7" x14ac:dyDescent="0.35">
      <c r="A4469" t="s">
        <v>23</v>
      </c>
      <c r="B4469" t="s">
        <v>1172</v>
      </c>
      <c r="C4469">
        <v>47</v>
      </c>
      <c r="D4469" t="s">
        <v>1048</v>
      </c>
      <c r="E4469" t="s">
        <v>1160</v>
      </c>
      <c r="F4469" t="s">
        <v>140</v>
      </c>
      <c r="G4469" t="s">
        <v>140</v>
      </c>
    </row>
    <row r="4470" spans="1:7" x14ac:dyDescent="0.35">
      <c r="A4470" t="s">
        <v>24</v>
      </c>
      <c r="B4470" t="s">
        <v>1171</v>
      </c>
      <c r="C4470">
        <v>145</v>
      </c>
      <c r="D4470" t="s">
        <v>1013</v>
      </c>
      <c r="E4470" t="s">
        <v>1148</v>
      </c>
      <c r="F4470" t="s">
        <v>1012</v>
      </c>
      <c r="G4470" t="s">
        <v>140</v>
      </c>
    </row>
    <row r="4471" spans="1:7" x14ac:dyDescent="0.35">
      <c r="A4471" t="s">
        <v>25</v>
      </c>
      <c r="B4471" t="s">
        <v>1171</v>
      </c>
      <c r="C4471">
        <v>136</v>
      </c>
      <c r="D4471" t="s">
        <v>1058</v>
      </c>
      <c r="E4471" t="s">
        <v>955</v>
      </c>
      <c r="F4471" t="s">
        <v>1014</v>
      </c>
      <c r="G4471" t="s">
        <v>140</v>
      </c>
    </row>
    <row r="4472" spans="1:7" x14ac:dyDescent="0.35">
      <c r="A4472" t="s">
        <v>26</v>
      </c>
      <c r="B4472" t="s">
        <v>1171</v>
      </c>
      <c r="C4472">
        <v>138</v>
      </c>
      <c r="D4472" t="s">
        <v>1007</v>
      </c>
      <c r="E4472" t="s">
        <v>1006</v>
      </c>
      <c r="F4472" t="s">
        <v>140</v>
      </c>
      <c r="G4472" t="s">
        <v>140</v>
      </c>
    </row>
    <row r="4473" spans="1:7" x14ac:dyDescent="0.35">
      <c r="A4473" t="s">
        <v>27</v>
      </c>
      <c r="B4473" t="s">
        <v>1171</v>
      </c>
      <c r="C4473">
        <v>180</v>
      </c>
      <c r="D4473" t="s">
        <v>1019</v>
      </c>
      <c r="E4473" t="s">
        <v>1204</v>
      </c>
      <c r="F4473" t="s">
        <v>140</v>
      </c>
      <c r="G4473" t="s">
        <v>1009</v>
      </c>
    </row>
    <row r="4474" spans="1:7" x14ac:dyDescent="0.35">
      <c r="A4474" t="s">
        <v>28</v>
      </c>
      <c r="B4474" t="s">
        <v>1171</v>
      </c>
      <c r="C4474">
        <v>110</v>
      </c>
      <c r="D4474" t="s">
        <v>1073</v>
      </c>
      <c r="E4474" t="s">
        <v>1213</v>
      </c>
      <c r="F4474" t="s">
        <v>140</v>
      </c>
      <c r="G4474" t="s">
        <v>140</v>
      </c>
    </row>
    <row r="4475" spans="1:7" x14ac:dyDescent="0.35">
      <c r="A4475" t="s">
        <v>29</v>
      </c>
      <c r="B4475" t="s">
        <v>1171</v>
      </c>
      <c r="C4475">
        <v>140</v>
      </c>
      <c r="D4475" t="s">
        <v>1050</v>
      </c>
      <c r="E4475" t="s">
        <v>1147</v>
      </c>
      <c r="F4475" t="s">
        <v>140</v>
      </c>
      <c r="G4475" t="s">
        <v>140</v>
      </c>
    </row>
    <row r="4476" spans="1:7" x14ac:dyDescent="0.35">
      <c r="A4476" t="s">
        <v>30</v>
      </c>
      <c r="B4476" t="s">
        <v>1171</v>
      </c>
      <c r="C4476">
        <v>177</v>
      </c>
      <c r="D4476" t="s">
        <v>1020</v>
      </c>
      <c r="E4476" t="s">
        <v>1200</v>
      </c>
      <c r="F4476" t="s">
        <v>140</v>
      </c>
      <c r="G4476" t="s">
        <v>140</v>
      </c>
    </row>
    <row r="4477" spans="1:7" x14ac:dyDescent="0.35">
      <c r="A4477" t="s">
        <v>31</v>
      </c>
      <c r="B4477" t="s">
        <v>1171</v>
      </c>
      <c r="C4477">
        <v>48</v>
      </c>
      <c r="D4477" t="s">
        <v>1045</v>
      </c>
      <c r="E4477" t="s">
        <v>1123</v>
      </c>
      <c r="F4477" t="s">
        <v>140</v>
      </c>
      <c r="G4477" t="s">
        <v>140</v>
      </c>
    </row>
    <row r="4478" spans="1:7" x14ac:dyDescent="0.35">
      <c r="A4478" t="s">
        <v>31</v>
      </c>
      <c r="B4478" t="s">
        <v>1172</v>
      </c>
      <c r="C4478">
        <v>39</v>
      </c>
      <c r="D4478" t="s">
        <v>1007</v>
      </c>
      <c r="E4478" t="s">
        <v>1116</v>
      </c>
      <c r="F4478" t="s">
        <v>949</v>
      </c>
      <c r="G4478" t="s">
        <v>140</v>
      </c>
    </row>
    <row r="4479" spans="1:7" x14ac:dyDescent="0.35">
      <c r="A4479" t="s">
        <v>32</v>
      </c>
      <c r="B4479" t="s">
        <v>1171</v>
      </c>
      <c r="C4479">
        <v>2387</v>
      </c>
      <c r="D4479" t="s">
        <v>1043</v>
      </c>
      <c r="E4479" t="s">
        <v>1168</v>
      </c>
      <c r="F4479" t="s">
        <v>1022</v>
      </c>
      <c r="G4479" t="s">
        <v>140</v>
      </c>
    </row>
    <row r="4480" spans="1:7" x14ac:dyDescent="0.35">
      <c r="A4480" t="s">
        <v>32</v>
      </c>
      <c r="B4480" t="s">
        <v>1172</v>
      </c>
      <c r="C4480">
        <v>431</v>
      </c>
      <c r="D4480" t="s">
        <v>1004</v>
      </c>
      <c r="E4480" t="s">
        <v>1230</v>
      </c>
      <c r="F4480" t="s">
        <v>140</v>
      </c>
      <c r="G4480" t="s">
        <v>140</v>
      </c>
    </row>
    <row r="4482" spans="1:7" x14ac:dyDescent="0.35">
      <c r="A4482" t="s">
        <v>1238</v>
      </c>
    </row>
    <row r="4483" spans="1:7" x14ac:dyDescent="0.35">
      <c r="A4483" t="s">
        <v>2</v>
      </c>
      <c r="B4483" t="s">
        <v>3</v>
      </c>
      <c r="C4483" t="s">
        <v>1239</v>
      </c>
      <c r="D4483" t="s">
        <v>1240</v>
      </c>
      <c r="E4483" t="s">
        <v>1241</v>
      </c>
      <c r="F4483" t="s">
        <v>136</v>
      </c>
      <c r="G4483" t="s">
        <v>1042</v>
      </c>
    </row>
    <row r="4484" spans="1:7" x14ac:dyDescent="0.35">
      <c r="A4484" t="s">
        <v>8</v>
      </c>
      <c r="B4484">
        <v>119</v>
      </c>
      <c r="C4484" t="s">
        <v>379</v>
      </c>
      <c r="D4484" t="s">
        <v>993</v>
      </c>
      <c r="E4484" t="s">
        <v>734</v>
      </c>
      <c r="F4484" t="s">
        <v>1054</v>
      </c>
      <c r="G4484" t="s">
        <v>140</v>
      </c>
    </row>
    <row r="4485" spans="1:7" x14ac:dyDescent="0.35">
      <c r="A4485" t="s">
        <v>9</v>
      </c>
      <c r="B4485">
        <v>131</v>
      </c>
      <c r="C4485" t="s">
        <v>39</v>
      </c>
      <c r="D4485" t="s">
        <v>374</v>
      </c>
      <c r="E4485" t="s">
        <v>949</v>
      </c>
      <c r="F4485" t="s">
        <v>140</v>
      </c>
      <c r="G4485" t="s">
        <v>140</v>
      </c>
    </row>
    <row r="4486" spans="1:7" x14ac:dyDescent="0.35">
      <c r="A4486" t="s">
        <v>10</v>
      </c>
      <c r="B4486">
        <v>106</v>
      </c>
      <c r="C4486" t="s">
        <v>624</v>
      </c>
      <c r="D4486" t="s">
        <v>863</v>
      </c>
      <c r="E4486" t="s">
        <v>929</v>
      </c>
      <c r="F4486" t="s">
        <v>140</v>
      </c>
      <c r="G4486" t="s">
        <v>140</v>
      </c>
    </row>
    <row r="4487" spans="1:7" x14ac:dyDescent="0.35">
      <c r="A4487" t="s">
        <v>11</v>
      </c>
      <c r="B4487">
        <v>127</v>
      </c>
      <c r="C4487" t="s">
        <v>541</v>
      </c>
      <c r="D4487" t="s">
        <v>353</v>
      </c>
      <c r="E4487" t="s">
        <v>716</v>
      </c>
      <c r="F4487" t="s">
        <v>140</v>
      </c>
      <c r="G4487" t="s">
        <v>140</v>
      </c>
    </row>
    <row r="4488" spans="1:7" x14ac:dyDescent="0.35">
      <c r="A4488" t="s">
        <v>12</v>
      </c>
      <c r="B4488">
        <v>119</v>
      </c>
      <c r="C4488" t="s">
        <v>1095</v>
      </c>
      <c r="D4488" t="s">
        <v>140</v>
      </c>
      <c r="E4488" t="s">
        <v>1137</v>
      </c>
      <c r="F4488" t="s">
        <v>140</v>
      </c>
      <c r="G4488" t="s">
        <v>775</v>
      </c>
    </row>
    <row r="4489" spans="1:7" x14ac:dyDescent="0.35">
      <c r="A4489" t="s">
        <v>13</v>
      </c>
      <c r="B4489">
        <v>62</v>
      </c>
      <c r="C4489" t="s">
        <v>140</v>
      </c>
      <c r="D4489" t="s">
        <v>1046</v>
      </c>
      <c r="E4489" t="s">
        <v>1119</v>
      </c>
      <c r="F4489" t="s">
        <v>140</v>
      </c>
      <c r="G4489" t="s">
        <v>140</v>
      </c>
    </row>
    <row r="4490" spans="1:7" x14ac:dyDescent="0.35">
      <c r="A4490" t="s">
        <v>14</v>
      </c>
      <c r="B4490">
        <v>115</v>
      </c>
      <c r="C4490" t="s">
        <v>365</v>
      </c>
      <c r="D4490" t="s">
        <v>127</v>
      </c>
      <c r="E4490" t="s">
        <v>683</v>
      </c>
      <c r="F4490" t="s">
        <v>140</v>
      </c>
      <c r="G4490" t="s">
        <v>140</v>
      </c>
    </row>
    <row r="4491" spans="1:7" x14ac:dyDescent="0.35">
      <c r="A4491" t="s">
        <v>15</v>
      </c>
      <c r="B4491">
        <v>112</v>
      </c>
      <c r="C4491" t="s">
        <v>296</v>
      </c>
      <c r="D4491" t="s">
        <v>735</v>
      </c>
      <c r="E4491" t="s">
        <v>598</v>
      </c>
      <c r="F4491" t="s">
        <v>140</v>
      </c>
      <c r="G4491" t="s">
        <v>140</v>
      </c>
    </row>
    <row r="4492" spans="1:7" x14ac:dyDescent="0.35">
      <c r="A4492" t="s">
        <v>16</v>
      </c>
      <c r="B4492">
        <v>173</v>
      </c>
      <c r="C4492" t="s">
        <v>620</v>
      </c>
      <c r="D4492" t="s">
        <v>239</v>
      </c>
      <c r="E4492" t="s">
        <v>1057</v>
      </c>
      <c r="F4492" t="s">
        <v>140</v>
      </c>
      <c r="G4492" t="s">
        <v>140</v>
      </c>
    </row>
    <row r="4493" spans="1:7" x14ac:dyDescent="0.35">
      <c r="A4493" t="s">
        <v>17</v>
      </c>
      <c r="B4493">
        <v>108</v>
      </c>
      <c r="C4493" t="s">
        <v>246</v>
      </c>
      <c r="D4493" t="s">
        <v>481</v>
      </c>
      <c r="E4493" t="s">
        <v>95</v>
      </c>
      <c r="F4493" t="s">
        <v>140</v>
      </c>
      <c r="G4493" t="s">
        <v>140</v>
      </c>
    </row>
    <row r="4494" spans="1:7" x14ac:dyDescent="0.35">
      <c r="A4494" t="s">
        <v>18</v>
      </c>
      <c r="B4494">
        <v>103</v>
      </c>
      <c r="C4494" t="s">
        <v>579</v>
      </c>
      <c r="D4494" t="s">
        <v>877</v>
      </c>
      <c r="E4494" t="s">
        <v>314</v>
      </c>
      <c r="F4494" t="s">
        <v>775</v>
      </c>
      <c r="G4494" t="s">
        <v>140</v>
      </c>
    </row>
    <row r="4495" spans="1:7" x14ac:dyDescent="0.35">
      <c r="A4495" t="s">
        <v>19</v>
      </c>
      <c r="B4495">
        <v>82</v>
      </c>
      <c r="C4495" t="s">
        <v>565</v>
      </c>
      <c r="D4495" t="s">
        <v>252</v>
      </c>
      <c r="E4495" t="s">
        <v>755</v>
      </c>
      <c r="F4495" t="s">
        <v>140</v>
      </c>
      <c r="G4495" t="s">
        <v>140</v>
      </c>
    </row>
    <row r="4496" spans="1:7" x14ac:dyDescent="0.35">
      <c r="A4496" t="s">
        <v>20</v>
      </c>
      <c r="B4496">
        <v>96</v>
      </c>
      <c r="C4496" t="s">
        <v>296</v>
      </c>
      <c r="D4496" t="s">
        <v>299</v>
      </c>
      <c r="E4496" t="s">
        <v>462</v>
      </c>
      <c r="F4496" t="s">
        <v>140</v>
      </c>
      <c r="G4496" t="s">
        <v>140</v>
      </c>
    </row>
    <row r="4497" spans="1:8" x14ac:dyDescent="0.35">
      <c r="A4497" t="s">
        <v>21</v>
      </c>
      <c r="B4497">
        <v>71</v>
      </c>
      <c r="C4497" t="s">
        <v>604</v>
      </c>
      <c r="D4497" t="s">
        <v>382</v>
      </c>
      <c r="E4497" t="s">
        <v>924</v>
      </c>
      <c r="F4497" t="s">
        <v>140</v>
      </c>
      <c r="G4497" t="s">
        <v>1017</v>
      </c>
    </row>
    <row r="4498" spans="1:8" x14ac:dyDescent="0.35">
      <c r="A4498" t="s">
        <v>22</v>
      </c>
      <c r="B4498">
        <v>89</v>
      </c>
      <c r="C4498" t="s">
        <v>478</v>
      </c>
      <c r="D4498" t="s">
        <v>215</v>
      </c>
      <c r="E4498" t="s">
        <v>345</v>
      </c>
      <c r="F4498" t="s">
        <v>140</v>
      </c>
      <c r="G4498" t="s">
        <v>140</v>
      </c>
    </row>
    <row r="4499" spans="1:8" x14ac:dyDescent="0.35">
      <c r="A4499" t="s">
        <v>23</v>
      </c>
      <c r="B4499">
        <v>51</v>
      </c>
      <c r="C4499" t="s">
        <v>1012</v>
      </c>
      <c r="D4499" t="s">
        <v>140</v>
      </c>
      <c r="E4499" t="s">
        <v>918</v>
      </c>
      <c r="F4499" t="s">
        <v>140</v>
      </c>
      <c r="G4499" t="s">
        <v>1060</v>
      </c>
    </row>
    <row r="4500" spans="1:8" x14ac:dyDescent="0.35">
      <c r="A4500" t="s">
        <v>24</v>
      </c>
      <c r="B4500">
        <v>143</v>
      </c>
      <c r="C4500" t="s">
        <v>762</v>
      </c>
      <c r="D4500" t="s">
        <v>400</v>
      </c>
      <c r="E4500" t="s">
        <v>971</v>
      </c>
      <c r="F4500" t="s">
        <v>140</v>
      </c>
      <c r="G4500" t="s">
        <v>140</v>
      </c>
    </row>
    <row r="4501" spans="1:8" x14ac:dyDescent="0.35">
      <c r="A4501" t="s">
        <v>25</v>
      </c>
      <c r="B4501">
        <v>132</v>
      </c>
      <c r="C4501" t="s">
        <v>61</v>
      </c>
      <c r="D4501" t="s">
        <v>343</v>
      </c>
      <c r="E4501" t="s">
        <v>87</v>
      </c>
      <c r="F4501" t="s">
        <v>140</v>
      </c>
      <c r="G4501" t="s">
        <v>140</v>
      </c>
    </row>
    <row r="4502" spans="1:8" x14ac:dyDescent="0.35">
      <c r="A4502" t="s">
        <v>26</v>
      </c>
      <c r="B4502">
        <v>131</v>
      </c>
      <c r="C4502" t="s">
        <v>392</v>
      </c>
      <c r="D4502" t="s">
        <v>303</v>
      </c>
      <c r="E4502" t="s">
        <v>919</v>
      </c>
      <c r="F4502" t="s">
        <v>140</v>
      </c>
      <c r="G4502" t="s">
        <v>140</v>
      </c>
    </row>
    <row r="4503" spans="1:8" x14ac:dyDescent="0.35">
      <c r="A4503" t="s">
        <v>27</v>
      </c>
      <c r="B4503">
        <v>176</v>
      </c>
      <c r="C4503" t="s">
        <v>963</v>
      </c>
      <c r="D4503" t="s">
        <v>398</v>
      </c>
      <c r="E4503" t="s">
        <v>1019</v>
      </c>
      <c r="F4503" t="s">
        <v>1009</v>
      </c>
      <c r="G4503" t="s">
        <v>140</v>
      </c>
    </row>
    <row r="4504" spans="1:8" x14ac:dyDescent="0.35">
      <c r="A4504" t="s">
        <v>28</v>
      </c>
      <c r="B4504">
        <v>107</v>
      </c>
      <c r="C4504" t="s">
        <v>540</v>
      </c>
      <c r="D4504" t="s">
        <v>550</v>
      </c>
      <c r="E4504" t="s">
        <v>952</v>
      </c>
      <c r="F4504" t="s">
        <v>140</v>
      </c>
      <c r="G4504" t="s">
        <v>140</v>
      </c>
    </row>
    <row r="4505" spans="1:8" x14ac:dyDescent="0.35">
      <c r="A4505" t="s">
        <v>29</v>
      </c>
      <c r="B4505">
        <v>135</v>
      </c>
      <c r="C4505" t="s">
        <v>651</v>
      </c>
      <c r="D4505" t="s">
        <v>169</v>
      </c>
      <c r="E4505" t="s">
        <v>1047</v>
      </c>
      <c r="F4505" t="s">
        <v>1010</v>
      </c>
      <c r="G4505" t="s">
        <v>140</v>
      </c>
    </row>
    <row r="4506" spans="1:8" x14ac:dyDescent="0.35">
      <c r="A4506" t="s">
        <v>30</v>
      </c>
      <c r="B4506">
        <v>174</v>
      </c>
      <c r="C4506" t="s">
        <v>697</v>
      </c>
      <c r="D4506" t="s">
        <v>48</v>
      </c>
      <c r="E4506" t="s">
        <v>527</v>
      </c>
      <c r="F4506" t="s">
        <v>140</v>
      </c>
      <c r="G4506" t="s">
        <v>140</v>
      </c>
    </row>
    <row r="4507" spans="1:8" x14ac:dyDescent="0.35">
      <c r="A4507" t="s">
        <v>31</v>
      </c>
      <c r="B4507">
        <v>81</v>
      </c>
      <c r="C4507" t="s">
        <v>769</v>
      </c>
      <c r="D4507" t="s">
        <v>140</v>
      </c>
      <c r="E4507" t="s">
        <v>100</v>
      </c>
      <c r="F4507" t="s">
        <v>140</v>
      </c>
      <c r="G4507" t="s">
        <v>1013</v>
      </c>
    </row>
    <row r="4508" spans="1:8" x14ac:dyDescent="0.35">
      <c r="A4508" t="s">
        <v>32</v>
      </c>
      <c r="B4508">
        <v>2743</v>
      </c>
      <c r="C4508" t="s">
        <v>481</v>
      </c>
      <c r="D4508" t="s">
        <v>304</v>
      </c>
      <c r="E4508" t="s">
        <v>681</v>
      </c>
      <c r="F4508" t="s">
        <v>1022</v>
      </c>
      <c r="G4508" t="s">
        <v>1022</v>
      </c>
    </row>
    <row r="4510" spans="1:8" x14ac:dyDescent="0.35">
      <c r="A4510" t="s">
        <v>1242</v>
      </c>
    </row>
    <row r="4511" spans="1:8" x14ac:dyDescent="0.35">
      <c r="A4511" t="s">
        <v>2</v>
      </c>
      <c r="B4511" t="s">
        <v>1215</v>
      </c>
      <c r="C4511" t="s">
        <v>3</v>
      </c>
      <c r="D4511" t="s">
        <v>1239</v>
      </c>
      <c r="E4511" t="s">
        <v>1240</v>
      </c>
      <c r="F4511" t="s">
        <v>1241</v>
      </c>
      <c r="G4511" t="s">
        <v>136</v>
      </c>
      <c r="H4511" t="s">
        <v>1042</v>
      </c>
    </row>
    <row r="4512" spans="1:8" x14ac:dyDescent="0.35">
      <c r="A4512" t="s">
        <v>8</v>
      </c>
      <c r="B4512" t="s">
        <v>1216</v>
      </c>
      <c r="C4512">
        <v>30</v>
      </c>
      <c r="D4512" t="s">
        <v>926</v>
      </c>
      <c r="E4512" t="s">
        <v>113</v>
      </c>
      <c r="F4512" t="s">
        <v>352</v>
      </c>
      <c r="G4512" t="s">
        <v>140</v>
      </c>
      <c r="H4512" t="s">
        <v>140</v>
      </c>
    </row>
    <row r="4513" spans="1:8" x14ac:dyDescent="0.35">
      <c r="A4513" t="s">
        <v>8</v>
      </c>
      <c r="B4513" t="s">
        <v>1217</v>
      </c>
      <c r="C4513">
        <v>30</v>
      </c>
      <c r="D4513" t="s">
        <v>837</v>
      </c>
      <c r="E4513" t="s">
        <v>145</v>
      </c>
      <c r="F4513" t="s">
        <v>415</v>
      </c>
      <c r="G4513" t="s">
        <v>140</v>
      </c>
      <c r="H4513" t="s">
        <v>140</v>
      </c>
    </row>
    <row r="4514" spans="1:8" x14ac:dyDescent="0.35">
      <c r="A4514" t="s">
        <v>8</v>
      </c>
      <c r="B4514" t="s">
        <v>1218</v>
      </c>
      <c r="C4514">
        <v>28</v>
      </c>
      <c r="D4514" t="s">
        <v>234</v>
      </c>
      <c r="E4514" t="s">
        <v>1070</v>
      </c>
      <c r="F4514" t="s">
        <v>554</v>
      </c>
      <c r="G4514" t="s">
        <v>1067</v>
      </c>
      <c r="H4514" t="s">
        <v>140</v>
      </c>
    </row>
    <row r="4515" spans="1:8" x14ac:dyDescent="0.35">
      <c r="A4515" t="s">
        <v>8</v>
      </c>
      <c r="B4515" t="s">
        <v>1219</v>
      </c>
      <c r="C4515">
        <v>30</v>
      </c>
      <c r="D4515" t="s">
        <v>412</v>
      </c>
      <c r="E4515" t="s">
        <v>720</v>
      </c>
      <c r="F4515" t="s">
        <v>479</v>
      </c>
      <c r="G4515" t="s">
        <v>140</v>
      </c>
      <c r="H4515" t="s">
        <v>140</v>
      </c>
    </row>
    <row r="4516" spans="1:8" x14ac:dyDescent="0.35">
      <c r="A4516" t="s">
        <v>8</v>
      </c>
      <c r="B4516" t="s">
        <v>1220</v>
      </c>
      <c r="C4516">
        <v>1</v>
      </c>
      <c r="D4516" t="s">
        <v>140</v>
      </c>
      <c r="E4516" t="s">
        <v>140</v>
      </c>
      <c r="F4516" t="s">
        <v>177</v>
      </c>
      <c r="G4516" t="s">
        <v>140</v>
      </c>
      <c r="H4516" t="s">
        <v>140</v>
      </c>
    </row>
    <row r="4517" spans="1:8" x14ac:dyDescent="0.35">
      <c r="A4517" t="s">
        <v>9</v>
      </c>
      <c r="B4517" t="s">
        <v>1216</v>
      </c>
      <c r="C4517">
        <v>36</v>
      </c>
      <c r="D4517" t="s">
        <v>366</v>
      </c>
      <c r="E4517" t="s">
        <v>246</v>
      </c>
      <c r="F4517" t="s">
        <v>838</v>
      </c>
      <c r="G4517" t="s">
        <v>140</v>
      </c>
      <c r="H4517" t="s">
        <v>140</v>
      </c>
    </row>
    <row r="4518" spans="1:8" x14ac:dyDescent="0.35">
      <c r="A4518" t="s">
        <v>9</v>
      </c>
      <c r="B4518" t="s">
        <v>1217</v>
      </c>
      <c r="C4518">
        <v>36</v>
      </c>
      <c r="D4518" t="s">
        <v>149</v>
      </c>
      <c r="E4518" t="s">
        <v>150</v>
      </c>
      <c r="F4518" t="s">
        <v>140</v>
      </c>
      <c r="G4518" t="s">
        <v>140</v>
      </c>
      <c r="H4518" t="s">
        <v>140</v>
      </c>
    </row>
    <row r="4519" spans="1:8" x14ac:dyDescent="0.35">
      <c r="A4519" t="s">
        <v>9</v>
      </c>
      <c r="B4519" t="s">
        <v>1218</v>
      </c>
      <c r="C4519">
        <v>30</v>
      </c>
      <c r="D4519" t="s">
        <v>633</v>
      </c>
      <c r="E4519" t="s">
        <v>632</v>
      </c>
      <c r="F4519" t="s">
        <v>140</v>
      </c>
      <c r="G4519" t="s">
        <v>140</v>
      </c>
      <c r="H4519" t="s">
        <v>140</v>
      </c>
    </row>
    <row r="4520" spans="1:8" x14ac:dyDescent="0.35">
      <c r="A4520" t="s">
        <v>9</v>
      </c>
      <c r="B4520" t="s">
        <v>1219</v>
      </c>
      <c r="C4520">
        <v>29</v>
      </c>
      <c r="D4520" t="s">
        <v>381</v>
      </c>
      <c r="E4520" t="s">
        <v>380</v>
      </c>
      <c r="F4520" t="s">
        <v>140</v>
      </c>
      <c r="G4520" t="s">
        <v>140</v>
      </c>
      <c r="H4520" t="s">
        <v>140</v>
      </c>
    </row>
    <row r="4521" spans="1:8" x14ac:dyDescent="0.35">
      <c r="A4521" t="s">
        <v>10</v>
      </c>
      <c r="B4521" t="s">
        <v>1216</v>
      </c>
      <c r="C4521">
        <v>24</v>
      </c>
      <c r="D4521" t="s">
        <v>605</v>
      </c>
      <c r="E4521" t="s">
        <v>723</v>
      </c>
      <c r="F4521" t="s">
        <v>785</v>
      </c>
      <c r="G4521" t="s">
        <v>140</v>
      </c>
      <c r="H4521" t="s">
        <v>140</v>
      </c>
    </row>
    <row r="4522" spans="1:8" x14ac:dyDescent="0.35">
      <c r="A4522" t="s">
        <v>10</v>
      </c>
      <c r="B4522" t="s">
        <v>1217</v>
      </c>
      <c r="C4522">
        <v>27</v>
      </c>
      <c r="D4522" t="s">
        <v>594</v>
      </c>
      <c r="E4522" t="s">
        <v>593</v>
      </c>
      <c r="F4522" t="s">
        <v>140</v>
      </c>
      <c r="G4522" t="s">
        <v>140</v>
      </c>
      <c r="H4522" t="s">
        <v>140</v>
      </c>
    </row>
    <row r="4523" spans="1:8" x14ac:dyDescent="0.35">
      <c r="A4523" t="s">
        <v>10</v>
      </c>
      <c r="B4523" t="s">
        <v>1218</v>
      </c>
      <c r="C4523">
        <v>28</v>
      </c>
      <c r="D4523" t="s">
        <v>251</v>
      </c>
      <c r="E4523" t="s">
        <v>385</v>
      </c>
      <c r="F4523" t="s">
        <v>286</v>
      </c>
      <c r="G4523" t="s">
        <v>140</v>
      </c>
      <c r="H4523" t="s">
        <v>140</v>
      </c>
    </row>
    <row r="4524" spans="1:8" x14ac:dyDescent="0.35">
      <c r="A4524" t="s">
        <v>10</v>
      </c>
      <c r="B4524" t="s">
        <v>1219</v>
      </c>
      <c r="C4524">
        <v>25</v>
      </c>
      <c r="D4524" t="s">
        <v>474</v>
      </c>
      <c r="E4524" t="s">
        <v>306</v>
      </c>
      <c r="F4524" t="s">
        <v>1050</v>
      </c>
      <c r="G4524" t="s">
        <v>140</v>
      </c>
      <c r="H4524" t="s">
        <v>140</v>
      </c>
    </row>
    <row r="4525" spans="1:8" x14ac:dyDescent="0.35">
      <c r="A4525" t="s">
        <v>10</v>
      </c>
      <c r="B4525" t="s">
        <v>1220</v>
      </c>
      <c r="C4525">
        <v>2</v>
      </c>
      <c r="D4525" t="s">
        <v>177</v>
      </c>
      <c r="E4525" t="s">
        <v>140</v>
      </c>
      <c r="F4525" t="s">
        <v>140</v>
      </c>
      <c r="G4525" t="s">
        <v>140</v>
      </c>
      <c r="H4525" t="s">
        <v>140</v>
      </c>
    </row>
    <row r="4526" spans="1:8" x14ac:dyDescent="0.35">
      <c r="A4526" t="s">
        <v>11</v>
      </c>
      <c r="B4526" t="s">
        <v>1216</v>
      </c>
      <c r="C4526">
        <v>43</v>
      </c>
      <c r="D4526" t="s">
        <v>586</v>
      </c>
      <c r="E4526" t="s">
        <v>392</v>
      </c>
      <c r="F4526" t="s">
        <v>973</v>
      </c>
      <c r="G4526" t="s">
        <v>140</v>
      </c>
      <c r="H4526" t="s">
        <v>140</v>
      </c>
    </row>
    <row r="4527" spans="1:8" x14ac:dyDescent="0.35">
      <c r="A4527" t="s">
        <v>11</v>
      </c>
      <c r="B4527" t="s">
        <v>1217</v>
      </c>
      <c r="C4527">
        <v>23</v>
      </c>
      <c r="D4527" t="s">
        <v>376</v>
      </c>
      <c r="E4527" t="s">
        <v>309</v>
      </c>
      <c r="F4527" t="s">
        <v>967</v>
      </c>
      <c r="G4527" t="s">
        <v>140</v>
      </c>
      <c r="H4527" t="s">
        <v>140</v>
      </c>
    </row>
    <row r="4528" spans="1:8" x14ac:dyDescent="0.35">
      <c r="A4528" t="s">
        <v>11</v>
      </c>
      <c r="B4528" t="s">
        <v>1218</v>
      </c>
      <c r="C4528">
        <v>29</v>
      </c>
      <c r="D4528" t="s">
        <v>299</v>
      </c>
      <c r="E4528" t="s">
        <v>385</v>
      </c>
      <c r="F4528" t="s">
        <v>187</v>
      </c>
      <c r="G4528" t="s">
        <v>140</v>
      </c>
      <c r="H4528" t="s">
        <v>140</v>
      </c>
    </row>
    <row r="4529" spans="1:8" x14ac:dyDescent="0.35">
      <c r="A4529" t="s">
        <v>11</v>
      </c>
      <c r="B4529" t="s">
        <v>1219</v>
      </c>
      <c r="C4529">
        <v>31</v>
      </c>
      <c r="D4529" t="s">
        <v>327</v>
      </c>
      <c r="E4529" t="s">
        <v>407</v>
      </c>
      <c r="F4529" t="s">
        <v>574</v>
      </c>
      <c r="G4529" t="s">
        <v>140</v>
      </c>
      <c r="H4529" t="s">
        <v>140</v>
      </c>
    </row>
    <row r="4530" spans="1:8" x14ac:dyDescent="0.35">
      <c r="A4530" t="s">
        <v>11</v>
      </c>
      <c r="B4530" t="s">
        <v>1220</v>
      </c>
      <c r="C4530">
        <v>1</v>
      </c>
      <c r="D4530" t="s">
        <v>140</v>
      </c>
      <c r="E4530" t="s">
        <v>177</v>
      </c>
      <c r="F4530" t="s">
        <v>140</v>
      </c>
      <c r="G4530" t="s">
        <v>140</v>
      </c>
      <c r="H4530" t="s">
        <v>140</v>
      </c>
    </row>
    <row r="4531" spans="1:8" x14ac:dyDescent="0.35">
      <c r="A4531" t="s">
        <v>12</v>
      </c>
      <c r="B4531" t="s">
        <v>1216</v>
      </c>
      <c r="C4531">
        <v>31</v>
      </c>
      <c r="D4531" t="s">
        <v>95</v>
      </c>
      <c r="E4531" t="s">
        <v>140</v>
      </c>
      <c r="F4531" t="s">
        <v>96</v>
      </c>
      <c r="G4531" t="s">
        <v>140</v>
      </c>
      <c r="H4531" t="s">
        <v>140</v>
      </c>
    </row>
    <row r="4532" spans="1:8" x14ac:dyDescent="0.35">
      <c r="A4532" t="s">
        <v>12</v>
      </c>
      <c r="B4532" t="s">
        <v>1217</v>
      </c>
      <c r="C4532">
        <v>29</v>
      </c>
      <c r="D4532" t="s">
        <v>1004</v>
      </c>
      <c r="E4532" t="s">
        <v>140</v>
      </c>
      <c r="F4532" t="s">
        <v>1230</v>
      </c>
      <c r="G4532" t="s">
        <v>140</v>
      </c>
      <c r="H4532" t="s">
        <v>140</v>
      </c>
    </row>
    <row r="4533" spans="1:8" x14ac:dyDescent="0.35">
      <c r="A4533" t="s">
        <v>12</v>
      </c>
      <c r="B4533" t="s">
        <v>1218</v>
      </c>
      <c r="C4533">
        <v>35</v>
      </c>
      <c r="D4533" t="s">
        <v>127</v>
      </c>
      <c r="E4533" t="s">
        <v>140</v>
      </c>
      <c r="F4533" t="s">
        <v>447</v>
      </c>
      <c r="G4533" t="s">
        <v>140</v>
      </c>
      <c r="H4533" t="s">
        <v>971</v>
      </c>
    </row>
    <row r="4534" spans="1:8" x14ac:dyDescent="0.35">
      <c r="A4534" t="s">
        <v>12</v>
      </c>
      <c r="B4534" t="s">
        <v>1219</v>
      </c>
      <c r="C4534">
        <v>24</v>
      </c>
      <c r="D4534" t="s">
        <v>875</v>
      </c>
      <c r="E4534" t="s">
        <v>140</v>
      </c>
      <c r="F4534" t="s">
        <v>1025</v>
      </c>
      <c r="G4534" t="s">
        <v>140</v>
      </c>
      <c r="H4534" t="s">
        <v>140</v>
      </c>
    </row>
    <row r="4535" spans="1:8" x14ac:dyDescent="0.35">
      <c r="A4535" t="s">
        <v>13</v>
      </c>
      <c r="B4535" t="s">
        <v>1216</v>
      </c>
      <c r="C4535">
        <v>21</v>
      </c>
      <c r="D4535" t="s">
        <v>140</v>
      </c>
      <c r="E4535" t="s">
        <v>1045</v>
      </c>
      <c r="F4535" t="s">
        <v>1123</v>
      </c>
      <c r="G4535" t="s">
        <v>140</v>
      </c>
      <c r="H4535" t="s">
        <v>140</v>
      </c>
    </row>
    <row r="4536" spans="1:8" x14ac:dyDescent="0.35">
      <c r="A4536" t="s">
        <v>13</v>
      </c>
      <c r="B4536" t="s">
        <v>1217</v>
      </c>
      <c r="C4536">
        <v>16</v>
      </c>
      <c r="D4536" t="s">
        <v>140</v>
      </c>
      <c r="E4536" t="s">
        <v>140</v>
      </c>
      <c r="F4536" t="s">
        <v>177</v>
      </c>
      <c r="G4536" t="s">
        <v>140</v>
      </c>
      <c r="H4536" t="s">
        <v>140</v>
      </c>
    </row>
    <row r="4537" spans="1:8" x14ac:dyDescent="0.35">
      <c r="A4537" t="s">
        <v>13</v>
      </c>
      <c r="B4537" t="s">
        <v>1218</v>
      </c>
      <c r="C4537">
        <v>12</v>
      </c>
      <c r="D4537" t="s">
        <v>140</v>
      </c>
      <c r="E4537" t="s">
        <v>501</v>
      </c>
      <c r="F4537" t="s">
        <v>500</v>
      </c>
      <c r="G4537" t="s">
        <v>140</v>
      </c>
      <c r="H4537" t="s">
        <v>140</v>
      </c>
    </row>
    <row r="4538" spans="1:8" x14ac:dyDescent="0.35">
      <c r="A4538" t="s">
        <v>13</v>
      </c>
      <c r="B4538" t="s">
        <v>1219</v>
      </c>
      <c r="C4538">
        <v>13</v>
      </c>
      <c r="D4538" t="s">
        <v>140</v>
      </c>
      <c r="E4538" t="s">
        <v>140</v>
      </c>
      <c r="F4538" t="s">
        <v>177</v>
      </c>
      <c r="G4538" t="s">
        <v>140</v>
      </c>
      <c r="H4538" t="s">
        <v>140</v>
      </c>
    </row>
    <row r="4539" spans="1:8" x14ac:dyDescent="0.35">
      <c r="A4539" t="s">
        <v>14</v>
      </c>
      <c r="B4539" t="s">
        <v>1216</v>
      </c>
      <c r="C4539">
        <v>34</v>
      </c>
      <c r="D4539" t="s">
        <v>196</v>
      </c>
      <c r="E4539" t="s">
        <v>142</v>
      </c>
      <c r="F4539" t="s">
        <v>277</v>
      </c>
      <c r="G4539" t="s">
        <v>140</v>
      </c>
      <c r="H4539" t="s">
        <v>140</v>
      </c>
    </row>
    <row r="4540" spans="1:8" x14ac:dyDescent="0.35">
      <c r="A4540" t="s">
        <v>14</v>
      </c>
      <c r="B4540" t="s">
        <v>1217</v>
      </c>
      <c r="C4540">
        <v>29</v>
      </c>
      <c r="D4540" t="s">
        <v>142</v>
      </c>
      <c r="E4540" t="s">
        <v>837</v>
      </c>
      <c r="F4540" t="s">
        <v>842</v>
      </c>
      <c r="G4540" t="s">
        <v>140</v>
      </c>
      <c r="H4540" t="s">
        <v>140</v>
      </c>
    </row>
    <row r="4541" spans="1:8" x14ac:dyDescent="0.35">
      <c r="A4541" t="s">
        <v>14</v>
      </c>
      <c r="B4541" t="s">
        <v>1218</v>
      </c>
      <c r="C4541">
        <v>31</v>
      </c>
      <c r="D4541" t="s">
        <v>471</v>
      </c>
      <c r="E4541" t="s">
        <v>971</v>
      </c>
      <c r="F4541" t="s">
        <v>195</v>
      </c>
      <c r="G4541" t="s">
        <v>140</v>
      </c>
      <c r="H4541" t="s">
        <v>140</v>
      </c>
    </row>
    <row r="4542" spans="1:8" x14ac:dyDescent="0.35">
      <c r="A4542" t="s">
        <v>14</v>
      </c>
      <c r="B4542" t="s">
        <v>1219</v>
      </c>
      <c r="C4542">
        <v>21</v>
      </c>
      <c r="D4542" t="s">
        <v>1000</v>
      </c>
      <c r="E4542" t="s">
        <v>810</v>
      </c>
      <c r="F4542" t="s">
        <v>962</v>
      </c>
      <c r="G4542" t="s">
        <v>140</v>
      </c>
      <c r="H4542" t="s">
        <v>140</v>
      </c>
    </row>
    <row r="4543" spans="1:8" x14ac:dyDescent="0.35">
      <c r="A4543" t="s">
        <v>15</v>
      </c>
      <c r="B4543" t="s">
        <v>1216</v>
      </c>
      <c r="C4543">
        <v>28</v>
      </c>
      <c r="D4543" t="s">
        <v>246</v>
      </c>
      <c r="E4543" t="s">
        <v>43</v>
      </c>
      <c r="F4543" t="s">
        <v>443</v>
      </c>
      <c r="G4543" t="s">
        <v>140</v>
      </c>
      <c r="H4543" t="s">
        <v>140</v>
      </c>
    </row>
    <row r="4544" spans="1:8" x14ac:dyDescent="0.35">
      <c r="A4544" t="s">
        <v>15</v>
      </c>
      <c r="B4544" t="s">
        <v>1217</v>
      </c>
      <c r="C4544">
        <v>25</v>
      </c>
      <c r="D4544" t="s">
        <v>682</v>
      </c>
      <c r="E4544" t="s">
        <v>209</v>
      </c>
      <c r="F4544" t="s">
        <v>1104</v>
      </c>
      <c r="G4544" t="s">
        <v>140</v>
      </c>
      <c r="H4544" t="s">
        <v>140</v>
      </c>
    </row>
    <row r="4545" spans="1:8" x14ac:dyDescent="0.35">
      <c r="A4545" t="s">
        <v>15</v>
      </c>
      <c r="B4545" t="s">
        <v>1218</v>
      </c>
      <c r="C4545">
        <v>30</v>
      </c>
      <c r="D4545" t="s">
        <v>320</v>
      </c>
      <c r="E4545" t="s">
        <v>611</v>
      </c>
      <c r="F4545" t="s">
        <v>61</v>
      </c>
      <c r="G4545" t="s">
        <v>140</v>
      </c>
      <c r="H4545" t="s">
        <v>140</v>
      </c>
    </row>
    <row r="4546" spans="1:8" x14ac:dyDescent="0.35">
      <c r="A4546" t="s">
        <v>15</v>
      </c>
      <c r="B4546" t="s">
        <v>1219</v>
      </c>
      <c r="C4546">
        <v>29</v>
      </c>
      <c r="D4546" t="s">
        <v>994</v>
      </c>
      <c r="E4546" t="s">
        <v>688</v>
      </c>
      <c r="F4546" t="s">
        <v>47</v>
      </c>
      <c r="G4546" t="s">
        <v>140</v>
      </c>
      <c r="H4546" t="s">
        <v>140</v>
      </c>
    </row>
    <row r="4547" spans="1:8" x14ac:dyDescent="0.35">
      <c r="A4547" t="s">
        <v>16</v>
      </c>
      <c r="B4547" t="s">
        <v>1216</v>
      </c>
      <c r="C4547">
        <v>53</v>
      </c>
      <c r="D4547" t="s">
        <v>731</v>
      </c>
      <c r="E4547" t="s">
        <v>609</v>
      </c>
      <c r="F4547" t="s">
        <v>1062</v>
      </c>
      <c r="G4547" t="s">
        <v>140</v>
      </c>
      <c r="H4547" t="s">
        <v>140</v>
      </c>
    </row>
    <row r="4548" spans="1:8" x14ac:dyDescent="0.35">
      <c r="A4548" t="s">
        <v>16</v>
      </c>
      <c r="B4548" t="s">
        <v>1217</v>
      </c>
      <c r="C4548">
        <v>35</v>
      </c>
      <c r="D4548" t="s">
        <v>942</v>
      </c>
      <c r="E4548" t="s">
        <v>642</v>
      </c>
      <c r="F4548" t="s">
        <v>949</v>
      </c>
      <c r="G4548" t="s">
        <v>140</v>
      </c>
      <c r="H4548" t="s">
        <v>140</v>
      </c>
    </row>
    <row r="4549" spans="1:8" x14ac:dyDescent="0.35">
      <c r="A4549" t="s">
        <v>16</v>
      </c>
      <c r="B4549" t="s">
        <v>1218</v>
      </c>
      <c r="C4549">
        <v>40</v>
      </c>
      <c r="D4549" t="s">
        <v>553</v>
      </c>
      <c r="E4549" t="s">
        <v>578</v>
      </c>
      <c r="F4549" t="s">
        <v>592</v>
      </c>
      <c r="G4549" t="s">
        <v>140</v>
      </c>
      <c r="H4549" t="s">
        <v>140</v>
      </c>
    </row>
    <row r="4550" spans="1:8" x14ac:dyDescent="0.35">
      <c r="A4550" t="s">
        <v>16</v>
      </c>
      <c r="B4550" t="s">
        <v>1219</v>
      </c>
      <c r="C4550">
        <v>44</v>
      </c>
      <c r="D4550" t="s">
        <v>71</v>
      </c>
      <c r="E4550" t="s">
        <v>566</v>
      </c>
      <c r="F4550" t="s">
        <v>1048</v>
      </c>
      <c r="G4550" t="s">
        <v>140</v>
      </c>
      <c r="H4550" t="s">
        <v>140</v>
      </c>
    </row>
    <row r="4551" spans="1:8" x14ac:dyDescent="0.35">
      <c r="A4551" t="s">
        <v>16</v>
      </c>
      <c r="B4551" t="s">
        <v>1220</v>
      </c>
      <c r="C4551">
        <v>1</v>
      </c>
      <c r="D4551" t="s">
        <v>140</v>
      </c>
      <c r="E4551" t="s">
        <v>177</v>
      </c>
      <c r="F4551" t="s">
        <v>140</v>
      </c>
      <c r="G4551" t="s">
        <v>140</v>
      </c>
      <c r="H4551" t="s">
        <v>140</v>
      </c>
    </row>
    <row r="4552" spans="1:8" x14ac:dyDescent="0.35">
      <c r="A4552" t="s">
        <v>17</v>
      </c>
      <c r="B4552" t="s">
        <v>1216</v>
      </c>
      <c r="C4552">
        <v>23</v>
      </c>
      <c r="D4552" t="s">
        <v>374</v>
      </c>
      <c r="E4552" t="s">
        <v>47</v>
      </c>
      <c r="F4552" t="s">
        <v>716</v>
      </c>
      <c r="G4552" t="s">
        <v>140</v>
      </c>
      <c r="H4552" t="s">
        <v>140</v>
      </c>
    </row>
    <row r="4553" spans="1:8" x14ac:dyDescent="0.35">
      <c r="A4553" t="s">
        <v>17</v>
      </c>
      <c r="B4553" t="s">
        <v>1217</v>
      </c>
      <c r="C4553">
        <v>32</v>
      </c>
      <c r="D4553" t="s">
        <v>407</v>
      </c>
      <c r="E4553" t="s">
        <v>908</v>
      </c>
      <c r="F4553" t="s">
        <v>101</v>
      </c>
      <c r="G4553" t="s">
        <v>140</v>
      </c>
      <c r="H4553" t="s">
        <v>140</v>
      </c>
    </row>
    <row r="4554" spans="1:8" x14ac:dyDescent="0.35">
      <c r="A4554" t="s">
        <v>17</v>
      </c>
      <c r="B4554" t="s">
        <v>1218</v>
      </c>
      <c r="C4554">
        <v>23</v>
      </c>
      <c r="D4554" t="s">
        <v>683</v>
      </c>
      <c r="E4554" t="s">
        <v>797</v>
      </c>
      <c r="F4554" t="s">
        <v>405</v>
      </c>
      <c r="G4554" t="s">
        <v>140</v>
      </c>
      <c r="H4554" t="s">
        <v>140</v>
      </c>
    </row>
    <row r="4555" spans="1:8" x14ac:dyDescent="0.35">
      <c r="A4555" t="s">
        <v>17</v>
      </c>
      <c r="B4555" t="s">
        <v>1219</v>
      </c>
      <c r="C4555">
        <v>29</v>
      </c>
      <c r="D4555" t="s">
        <v>436</v>
      </c>
      <c r="E4555" t="s">
        <v>463</v>
      </c>
      <c r="F4555" t="s">
        <v>973</v>
      </c>
      <c r="G4555" t="s">
        <v>140</v>
      </c>
      <c r="H4555" t="s">
        <v>140</v>
      </c>
    </row>
    <row r="4556" spans="1:8" x14ac:dyDescent="0.35">
      <c r="A4556" t="s">
        <v>17</v>
      </c>
      <c r="B4556" t="s">
        <v>1220</v>
      </c>
      <c r="C4556">
        <v>1</v>
      </c>
      <c r="D4556" t="s">
        <v>140</v>
      </c>
      <c r="E4556" t="s">
        <v>177</v>
      </c>
      <c r="F4556" t="s">
        <v>140</v>
      </c>
      <c r="G4556" t="s">
        <v>140</v>
      </c>
      <c r="H4556" t="s">
        <v>140</v>
      </c>
    </row>
    <row r="4557" spans="1:8" x14ac:dyDescent="0.35">
      <c r="A4557" t="s">
        <v>18</v>
      </c>
      <c r="B4557" t="s">
        <v>1216</v>
      </c>
      <c r="C4557">
        <v>25</v>
      </c>
      <c r="D4557" t="s">
        <v>350</v>
      </c>
      <c r="E4557" t="s">
        <v>595</v>
      </c>
      <c r="F4557" t="s">
        <v>331</v>
      </c>
      <c r="G4557" t="s">
        <v>140</v>
      </c>
      <c r="H4557" t="s">
        <v>140</v>
      </c>
    </row>
    <row r="4558" spans="1:8" x14ac:dyDescent="0.35">
      <c r="A4558" t="s">
        <v>18</v>
      </c>
      <c r="B4558" t="s">
        <v>1217</v>
      </c>
      <c r="C4558">
        <v>31</v>
      </c>
      <c r="D4558" t="s">
        <v>482</v>
      </c>
      <c r="E4558" t="s">
        <v>65</v>
      </c>
      <c r="F4558" t="s">
        <v>654</v>
      </c>
      <c r="G4558" t="s">
        <v>1004</v>
      </c>
      <c r="H4558" t="s">
        <v>140</v>
      </c>
    </row>
    <row r="4559" spans="1:8" x14ac:dyDescent="0.35">
      <c r="A4559" t="s">
        <v>18</v>
      </c>
      <c r="B4559" t="s">
        <v>1218</v>
      </c>
      <c r="C4559">
        <v>31</v>
      </c>
      <c r="D4559" t="s">
        <v>353</v>
      </c>
      <c r="E4559" t="s">
        <v>317</v>
      </c>
      <c r="F4559" t="s">
        <v>508</v>
      </c>
      <c r="G4559" t="s">
        <v>140</v>
      </c>
      <c r="H4559" t="s">
        <v>140</v>
      </c>
    </row>
    <row r="4560" spans="1:8" x14ac:dyDescent="0.35">
      <c r="A4560" t="s">
        <v>18</v>
      </c>
      <c r="B4560" t="s">
        <v>1219</v>
      </c>
      <c r="C4560">
        <v>16</v>
      </c>
      <c r="D4560" t="s">
        <v>808</v>
      </c>
      <c r="E4560" t="s">
        <v>917</v>
      </c>
      <c r="F4560" t="s">
        <v>624</v>
      </c>
      <c r="G4560" t="s">
        <v>140</v>
      </c>
      <c r="H4560" t="s">
        <v>140</v>
      </c>
    </row>
    <row r="4561" spans="1:8" x14ac:dyDescent="0.35">
      <c r="A4561" t="s">
        <v>19</v>
      </c>
      <c r="B4561" t="s">
        <v>1216</v>
      </c>
      <c r="C4561">
        <v>31</v>
      </c>
      <c r="D4561" t="s">
        <v>620</v>
      </c>
      <c r="E4561" t="s">
        <v>479</v>
      </c>
      <c r="F4561" t="s">
        <v>592</v>
      </c>
      <c r="G4561" t="s">
        <v>140</v>
      </c>
      <c r="H4561" t="s">
        <v>140</v>
      </c>
    </row>
    <row r="4562" spans="1:8" x14ac:dyDescent="0.35">
      <c r="A4562" t="s">
        <v>19</v>
      </c>
      <c r="B4562" t="s">
        <v>1217</v>
      </c>
      <c r="C4562">
        <v>19</v>
      </c>
      <c r="D4562" t="s">
        <v>979</v>
      </c>
      <c r="E4562" t="s">
        <v>697</v>
      </c>
      <c r="F4562" t="s">
        <v>131</v>
      </c>
      <c r="G4562" t="s">
        <v>140</v>
      </c>
      <c r="H4562" t="s">
        <v>140</v>
      </c>
    </row>
    <row r="4563" spans="1:8" x14ac:dyDescent="0.35">
      <c r="A4563" t="s">
        <v>19</v>
      </c>
      <c r="B4563" t="s">
        <v>1218</v>
      </c>
      <c r="C4563">
        <v>15</v>
      </c>
      <c r="D4563" t="s">
        <v>759</v>
      </c>
      <c r="E4563" t="s">
        <v>879</v>
      </c>
      <c r="F4563" t="s">
        <v>894</v>
      </c>
      <c r="G4563" t="s">
        <v>140</v>
      </c>
      <c r="H4563" t="s">
        <v>140</v>
      </c>
    </row>
    <row r="4564" spans="1:8" x14ac:dyDescent="0.35">
      <c r="A4564" t="s">
        <v>19</v>
      </c>
      <c r="B4564" t="s">
        <v>1219</v>
      </c>
      <c r="C4564">
        <v>17</v>
      </c>
      <c r="D4564" t="s">
        <v>240</v>
      </c>
      <c r="E4564" t="s">
        <v>249</v>
      </c>
      <c r="F4564" t="s">
        <v>286</v>
      </c>
      <c r="G4564" t="s">
        <v>140</v>
      </c>
      <c r="H4564" t="s">
        <v>140</v>
      </c>
    </row>
    <row r="4565" spans="1:8" x14ac:dyDescent="0.35">
      <c r="A4565" t="s">
        <v>20</v>
      </c>
      <c r="B4565" t="s">
        <v>1216</v>
      </c>
      <c r="C4565">
        <v>26</v>
      </c>
      <c r="D4565" t="s">
        <v>935</v>
      </c>
      <c r="E4565" t="s">
        <v>436</v>
      </c>
      <c r="F4565" t="s">
        <v>1102</v>
      </c>
      <c r="G4565" t="s">
        <v>140</v>
      </c>
      <c r="H4565" t="s">
        <v>140</v>
      </c>
    </row>
    <row r="4566" spans="1:8" x14ac:dyDescent="0.35">
      <c r="A4566" t="s">
        <v>20</v>
      </c>
      <c r="B4566" t="s">
        <v>1217</v>
      </c>
      <c r="C4566">
        <v>24</v>
      </c>
      <c r="D4566" t="s">
        <v>456</v>
      </c>
      <c r="E4566" t="s">
        <v>807</v>
      </c>
      <c r="F4566" t="s">
        <v>961</v>
      </c>
      <c r="G4566" t="s">
        <v>140</v>
      </c>
      <c r="H4566" t="s">
        <v>140</v>
      </c>
    </row>
    <row r="4567" spans="1:8" x14ac:dyDescent="0.35">
      <c r="A4567" t="s">
        <v>20</v>
      </c>
      <c r="B4567" t="s">
        <v>1218</v>
      </c>
      <c r="C4567">
        <v>22</v>
      </c>
      <c r="D4567" t="s">
        <v>352</v>
      </c>
      <c r="E4567" t="s">
        <v>827</v>
      </c>
      <c r="F4567" t="s">
        <v>1083</v>
      </c>
      <c r="G4567" t="s">
        <v>140</v>
      </c>
      <c r="H4567" t="s">
        <v>140</v>
      </c>
    </row>
    <row r="4568" spans="1:8" x14ac:dyDescent="0.35">
      <c r="A4568" t="s">
        <v>20</v>
      </c>
      <c r="B4568" t="s">
        <v>1219</v>
      </c>
      <c r="C4568">
        <v>23</v>
      </c>
      <c r="D4568" t="s">
        <v>266</v>
      </c>
      <c r="E4568" t="s">
        <v>864</v>
      </c>
      <c r="F4568" t="s">
        <v>641</v>
      </c>
      <c r="G4568" t="s">
        <v>140</v>
      </c>
      <c r="H4568" t="s">
        <v>140</v>
      </c>
    </row>
    <row r="4569" spans="1:8" x14ac:dyDescent="0.35">
      <c r="A4569" t="s">
        <v>20</v>
      </c>
      <c r="B4569" t="s">
        <v>1220</v>
      </c>
      <c r="C4569">
        <v>1</v>
      </c>
      <c r="D4569" t="s">
        <v>177</v>
      </c>
      <c r="E4569" t="s">
        <v>140</v>
      </c>
      <c r="F4569" t="s">
        <v>140</v>
      </c>
      <c r="G4569" t="s">
        <v>140</v>
      </c>
      <c r="H4569" t="s">
        <v>140</v>
      </c>
    </row>
    <row r="4570" spans="1:8" x14ac:dyDescent="0.35">
      <c r="A4570" t="s">
        <v>21</v>
      </c>
      <c r="B4570" t="s">
        <v>1216</v>
      </c>
      <c r="C4570">
        <v>14</v>
      </c>
      <c r="D4570" t="s">
        <v>331</v>
      </c>
      <c r="E4570" t="s">
        <v>623</v>
      </c>
      <c r="F4570" t="s">
        <v>623</v>
      </c>
      <c r="G4570" t="s">
        <v>140</v>
      </c>
      <c r="H4570" t="s">
        <v>140</v>
      </c>
    </row>
    <row r="4571" spans="1:8" x14ac:dyDescent="0.35">
      <c r="A4571" t="s">
        <v>21</v>
      </c>
      <c r="B4571" t="s">
        <v>1217</v>
      </c>
      <c r="C4571">
        <v>15</v>
      </c>
      <c r="D4571" t="s">
        <v>196</v>
      </c>
      <c r="E4571" t="s">
        <v>224</v>
      </c>
      <c r="F4571" t="s">
        <v>913</v>
      </c>
      <c r="G4571" t="s">
        <v>140</v>
      </c>
      <c r="H4571" t="s">
        <v>140</v>
      </c>
    </row>
    <row r="4572" spans="1:8" x14ac:dyDescent="0.35">
      <c r="A4572" t="s">
        <v>21</v>
      </c>
      <c r="B4572" t="s">
        <v>1218</v>
      </c>
      <c r="C4572">
        <v>23</v>
      </c>
      <c r="D4572" t="s">
        <v>682</v>
      </c>
      <c r="E4572" t="s">
        <v>682</v>
      </c>
      <c r="F4572" t="s">
        <v>371</v>
      </c>
      <c r="G4572" t="s">
        <v>140</v>
      </c>
      <c r="H4572" t="s">
        <v>140</v>
      </c>
    </row>
    <row r="4573" spans="1:8" x14ac:dyDescent="0.35">
      <c r="A4573" t="s">
        <v>21</v>
      </c>
      <c r="B4573" t="s">
        <v>1219</v>
      </c>
      <c r="C4573">
        <v>19</v>
      </c>
      <c r="D4573" t="s">
        <v>421</v>
      </c>
      <c r="E4573" t="s">
        <v>457</v>
      </c>
      <c r="F4573" t="s">
        <v>345</v>
      </c>
      <c r="G4573" t="s">
        <v>140</v>
      </c>
      <c r="H4573" t="s">
        <v>345</v>
      </c>
    </row>
    <row r="4574" spans="1:8" x14ac:dyDescent="0.35">
      <c r="A4574" t="s">
        <v>22</v>
      </c>
      <c r="B4574" t="s">
        <v>1216</v>
      </c>
      <c r="C4574">
        <v>25</v>
      </c>
      <c r="D4574" t="s">
        <v>747</v>
      </c>
      <c r="E4574" t="s">
        <v>437</v>
      </c>
      <c r="F4574" t="s">
        <v>950</v>
      </c>
      <c r="G4574" t="s">
        <v>140</v>
      </c>
      <c r="H4574" t="s">
        <v>140</v>
      </c>
    </row>
    <row r="4575" spans="1:8" x14ac:dyDescent="0.35">
      <c r="A4575" t="s">
        <v>22</v>
      </c>
      <c r="B4575" t="s">
        <v>1217</v>
      </c>
      <c r="C4575">
        <v>20</v>
      </c>
      <c r="D4575" t="s">
        <v>623</v>
      </c>
      <c r="E4575" t="s">
        <v>609</v>
      </c>
      <c r="F4575" t="s">
        <v>971</v>
      </c>
      <c r="G4575" t="s">
        <v>140</v>
      </c>
      <c r="H4575" t="s">
        <v>140</v>
      </c>
    </row>
    <row r="4576" spans="1:8" x14ac:dyDescent="0.35">
      <c r="A4576" t="s">
        <v>22</v>
      </c>
      <c r="B4576" t="s">
        <v>1218</v>
      </c>
      <c r="C4576">
        <v>22</v>
      </c>
      <c r="D4576" t="s">
        <v>687</v>
      </c>
      <c r="E4576" t="s">
        <v>686</v>
      </c>
      <c r="F4576" t="s">
        <v>140</v>
      </c>
      <c r="G4576" t="s">
        <v>140</v>
      </c>
      <c r="H4576" t="s">
        <v>140</v>
      </c>
    </row>
    <row r="4577" spans="1:8" x14ac:dyDescent="0.35">
      <c r="A4577" t="s">
        <v>22</v>
      </c>
      <c r="B4577" t="s">
        <v>1219</v>
      </c>
      <c r="C4577">
        <v>22</v>
      </c>
      <c r="D4577" t="s">
        <v>75</v>
      </c>
      <c r="E4577" t="s">
        <v>215</v>
      </c>
      <c r="F4577" t="s">
        <v>662</v>
      </c>
      <c r="G4577" t="s">
        <v>140</v>
      </c>
      <c r="H4577" t="s">
        <v>140</v>
      </c>
    </row>
    <row r="4578" spans="1:8" x14ac:dyDescent="0.35">
      <c r="A4578" t="s">
        <v>23</v>
      </c>
      <c r="B4578" t="s">
        <v>1216</v>
      </c>
      <c r="C4578">
        <v>15</v>
      </c>
      <c r="D4578" t="s">
        <v>1011</v>
      </c>
      <c r="E4578" t="s">
        <v>140</v>
      </c>
      <c r="F4578" t="s">
        <v>1196</v>
      </c>
      <c r="G4578" t="s">
        <v>140</v>
      </c>
      <c r="H4578" t="s">
        <v>140</v>
      </c>
    </row>
    <row r="4579" spans="1:8" x14ac:dyDescent="0.35">
      <c r="A4579" t="s">
        <v>23</v>
      </c>
      <c r="B4579" t="s">
        <v>1217</v>
      </c>
      <c r="C4579">
        <v>13</v>
      </c>
      <c r="D4579" t="s">
        <v>1054</v>
      </c>
      <c r="E4579" t="s">
        <v>140</v>
      </c>
      <c r="F4579" t="s">
        <v>1206</v>
      </c>
      <c r="G4579" t="s">
        <v>140</v>
      </c>
      <c r="H4579" t="s">
        <v>140</v>
      </c>
    </row>
    <row r="4580" spans="1:8" x14ac:dyDescent="0.35">
      <c r="A4580" t="s">
        <v>23</v>
      </c>
      <c r="B4580" t="s">
        <v>1218</v>
      </c>
      <c r="C4580">
        <v>14</v>
      </c>
      <c r="D4580" t="s">
        <v>140</v>
      </c>
      <c r="E4580" t="s">
        <v>140</v>
      </c>
      <c r="F4580" t="s">
        <v>748</v>
      </c>
      <c r="G4580" t="s">
        <v>140</v>
      </c>
      <c r="H4580" t="s">
        <v>749</v>
      </c>
    </row>
    <row r="4581" spans="1:8" x14ac:dyDescent="0.35">
      <c r="A4581" t="s">
        <v>23</v>
      </c>
      <c r="B4581" t="s">
        <v>1219</v>
      </c>
      <c r="C4581">
        <v>9</v>
      </c>
      <c r="D4581" t="s">
        <v>140</v>
      </c>
      <c r="E4581" t="s">
        <v>140</v>
      </c>
      <c r="F4581" t="s">
        <v>177</v>
      </c>
      <c r="G4581" t="s">
        <v>140</v>
      </c>
      <c r="H4581" t="s">
        <v>140</v>
      </c>
    </row>
    <row r="4582" spans="1:8" x14ac:dyDescent="0.35">
      <c r="A4582" t="s">
        <v>24</v>
      </c>
      <c r="B4582" t="s">
        <v>1216</v>
      </c>
      <c r="C4582">
        <v>40</v>
      </c>
      <c r="D4582" t="s">
        <v>45</v>
      </c>
      <c r="E4582" t="s">
        <v>549</v>
      </c>
      <c r="F4582" t="s">
        <v>824</v>
      </c>
      <c r="G4582" t="s">
        <v>140</v>
      </c>
      <c r="H4582" t="s">
        <v>140</v>
      </c>
    </row>
    <row r="4583" spans="1:8" x14ac:dyDescent="0.35">
      <c r="A4583" t="s">
        <v>24</v>
      </c>
      <c r="B4583" t="s">
        <v>1217</v>
      </c>
      <c r="C4583">
        <v>33</v>
      </c>
      <c r="D4583" t="s">
        <v>662</v>
      </c>
      <c r="E4583" t="s">
        <v>663</v>
      </c>
      <c r="F4583" t="s">
        <v>140</v>
      </c>
      <c r="G4583" t="s">
        <v>140</v>
      </c>
      <c r="H4583" t="s">
        <v>140</v>
      </c>
    </row>
    <row r="4584" spans="1:8" x14ac:dyDescent="0.35">
      <c r="A4584" t="s">
        <v>24</v>
      </c>
      <c r="B4584" t="s">
        <v>1218</v>
      </c>
      <c r="C4584">
        <v>44</v>
      </c>
      <c r="D4584" t="s">
        <v>451</v>
      </c>
      <c r="E4584" t="s">
        <v>236</v>
      </c>
      <c r="F4584" t="s">
        <v>1052</v>
      </c>
      <c r="G4584" t="s">
        <v>140</v>
      </c>
      <c r="H4584" t="s">
        <v>140</v>
      </c>
    </row>
    <row r="4585" spans="1:8" x14ac:dyDescent="0.35">
      <c r="A4585" t="s">
        <v>24</v>
      </c>
      <c r="B4585" t="s">
        <v>1219</v>
      </c>
      <c r="C4585">
        <v>26</v>
      </c>
      <c r="D4585" t="s">
        <v>234</v>
      </c>
      <c r="E4585" t="s">
        <v>367</v>
      </c>
      <c r="F4585" t="s">
        <v>940</v>
      </c>
      <c r="G4585" t="s">
        <v>140</v>
      </c>
      <c r="H4585" t="s">
        <v>140</v>
      </c>
    </row>
    <row r="4586" spans="1:8" x14ac:dyDescent="0.35">
      <c r="A4586" t="s">
        <v>25</v>
      </c>
      <c r="B4586" t="s">
        <v>1216</v>
      </c>
      <c r="C4586">
        <v>44</v>
      </c>
      <c r="D4586" t="s">
        <v>751</v>
      </c>
      <c r="E4586" t="s">
        <v>205</v>
      </c>
      <c r="F4586" t="s">
        <v>917</v>
      </c>
      <c r="G4586" t="s">
        <v>140</v>
      </c>
      <c r="H4586" t="s">
        <v>140</v>
      </c>
    </row>
    <row r="4587" spans="1:8" x14ac:dyDescent="0.35">
      <c r="A4587" t="s">
        <v>25</v>
      </c>
      <c r="B4587" t="s">
        <v>1217</v>
      </c>
      <c r="C4587">
        <v>36</v>
      </c>
      <c r="D4587" t="s">
        <v>279</v>
      </c>
      <c r="E4587" t="s">
        <v>280</v>
      </c>
      <c r="F4587" t="s">
        <v>140</v>
      </c>
      <c r="G4587" t="s">
        <v>140</v>
      </c>
      <c r="H4587" t="s">
        <v>140</v>
      </c>
    </row>
    <row r="4588" spans="1:8" x14ac:dyDescent="0.35">
      <c r="A4588" t="s">
        <v>25</v>
      </c>
      <c r="B4588" t="s">
        <v>1218</v>
      </c>
      <c r="C4588">
        <v>29</v>
      </c>
      <c r="D4588" t="s">
        <v>407</v>
      </c>
      <c r="E4588" t="s">
        <v>227</v>
      </c>
      <c r="F4588" t="s">
        <v>1072</v>
      </c>
      <c r="G4588" t="s">
        <v>140</v>
      </c>
      <c r="H4588" t="s">
        <v>140</v>
      </c>
    </row>
    <row r="4589" spans="1:8" x14ac:dyDescent="0.35">
      <c r="A4589" t="s">
        <v>25</v>
      </c>
      <c r="B4589" t="s">
        <v>1219</v>
      </c>
      <c r="C4589">
        <v>23</v>
      </c>
      <c r="D4589" t="s">
        <v>307</v>
      </c>
      <c r="E4589" t="s">
        <v>559</v>
      </c>
      <c r="F4589" t="s">
        <v>574</v>
      </c>
      <c r="G4589" t="s">
        <v>140</v>
      </c>
      <c r="H4589" t="s">
        <v>140</v>
      </c>
    </row>
    <row r="4590" spans="1:8" x14ac:dyDescent="0.35">
      <c r="A4590" t="s">
        <v>26</v>
      </c>
      <c r="B4590" t="s">
        <v>1216</v>
      </c>
      <c r="C4590">
        <v>34</v>
      </c>
      <c r="D4590" t="s">
        <v>895</v>
      </c>
      <c r="E4590" t="s">
        <v>652</v>
      </c>
      <c r="F4590" t="s">
        <v>1023</v>
      </c>
      <c r="G4590" t="s">
        <v>140</v>
      </c>
      <c r="H4590" t="s">
        <v>140</v>
      </c>
    </row>
    <row r="4591" spans="1:8" x14ac:dyDescent="0.35">
      <c r="A4591" t="s">
        <v>26</v>
      </c>
      <c r="B4591" t="s">
        <v>1217</v>
      </c>
      <c r="C4591">
        <v>33</v>
      </c>
      <c r="D4591" t="s">
        <v>883</v>
      </c>
      <c r="E4591" t="s">
        <v>215</v>
      </c>
      <c r="F4591" t="s">
        <v>940</v>
      </c>
      <c r="G4591" t="s">
        <v>140</v>
      </c>
      <c r="H4591" t="s">
        <v>140</v>
      </c>
    </row>
    <row r="4592" spans="1:8" x14ac:dyDescent="0.35">
      <c r="A4592" t="s">
        <v>26</v>
      </c>
      <c r="B4592" t="s">
        <v>1218</v>
      </c>
      <c r="C4592">
        <v>30</v>
      </c>
      <c r="D4592" t="s">
        <v>705</v>
      </c>
      <c r="E4592" t="s">
        <v>39</v>
      </c>
      <c r="F4592" t="s">
        <v>1044</v>
      </c>
      <c r="G4592" t="s">
        <v>140</v>
      </c>
      <c r="H4592" t="s">
        <v>140</v>
      </c>
    </row>
    <row r="4593" spans="1:8" x14ac:dyDescent="0.35">
      <c r="A4593" t="s">
        <v>26</v>
      </c>
      <c r="B4593" t="s">
        <v>1219</v>
      </c>
      <c r="C4593">
        <v>33</v>
      </c>
      <c r="D4593" t="s">
        <v>795</v>
      </c>
      <c r="E4593" t="s">
        <v>803</v>
      </c>
      <c r="F4593" t="s">
        <v>1004</v>
      </c>
      <c r="G4593" t="s">
        <v>140</v>
      </c>
      <c r="H4593" t="s">
        <v>140</v>
      </c>
    </row>
    <row r="4594" spans="1:8" x14ac:dyDescent="0.35">
      <c r="A4594" t="s">
        <v>26</v>
      </c>
      <c r="B4594" t="s">
        <v>1220</v>
      </c>
      <c r="C4594">
        <v>1</v>
      </c>
      <c r="D4594" t="s">
        <v>140</v>
      </c>
      <c r="E4594" t="s">
        <v>177</v>
      </c>
      <c r="F4594" t="s">
        <v>140</v>
      </c>
      <c r="G4594" t="s">
        <v>140</v>
      </c>
      <c r="H4594" t="s">
        <v>140</v>
      </c>
    </row>
    <row r="4595" spans="1:8" x14ac:dyDescent="0.35">
      <c r="A4595" t="s">
        <v>27</v>
      </c>
      <c r="B4595" t="s">
        <v>1216</v>
      </c>
      <c r="C4595">
        <v>47</v>
      </c>
      <c r="D4595" t="s">
        <v>863</v>
      </c>
      <c r="E4595" t="s">
        <v>529</v>
      </c>
      <c r="F4595" t="s">
        <v>1020</v>
      </c>
      <c r="G4595" t="s">
        <v>939</v>
      </c>
      <c r="H4595" t="s">
        <v>140</v>
      </c>
    </row>
    <row r="4596" spans="1:8" x14ac:dyDescent="0.35">
      <c r="A4596" t="s">
        <v>27</v>
      </c>
      <c r="B4596" t="s">
        <v>1217</v>
      </c>
      <c r="C4596">
        <v>43</v>
      </c>
      <c r="D4596" t="s">
        <v>49</v>
      </c>
      <c r="E4596" t="s">
        <v>48</v>
      </c>
      <c r="F4596" t="s">
        <v>140</v>
      </c>
      <c r="G4596" t="s">
        <v>140</v>
      </c>
      <c r="H4596" t="s">
        <v>140</v>
      </c>
    </row>
    <row r="4597" spans="1:8" x14ac:dyDescent="0.35">
      <c r="A4597" t="s">
        <v>27</v>
      </c>
      <c r="B4597" t="s">
        <v>1218</v>
      </c>
      <c r="C4597">
        <v>50</v>
      </c>
      <c r="D4597" t="s">
        <v>556</v>
      </c>
      <c r="E4597" t="s">
        <v>417</v>
      </c>
      <c r="F4597" t="s">
        <v>949</v>
      </c>
      <c r="G4597" t="s">
        <v>140</v>
      </c>
      <c r="H4597" t="s">
        <v>140</v>
      </c>
    </row>
    <row r="4598" spans="1:8" x14ac:dyDescent="0.35">
      <c r="A4598" t="s">
        <v>27</v>
      </c>
      <c r="B4598" t="s">
        <v>1219</v>
      </c>
      <c r="C4598">
        <v>34</v>
      </c>
      <c r="D4598" t="s">
        <v>252</v>
      </c>
      <c r="E4598" t="s">
        <v>251</v>
      </c>
      <c r="F4598" t="s">
        <v>140</v>
      </c>
      <c r="G4598" t="s">
        <v>140</v>
      </c>
      <c r="H4598" t="s">
        <v>140</v>
      </c>
    </row>
    <row r="4599" spans="1:8" x14ac:dyDescent="0.35">
      <c r="A4599" t="s">
        <v>27</v>
      </c>
      <c r="B4599" t="s">
        <v>1220</v>
      </c>
      <c r="C4599">
        <v>2</v>
      </c>
      <c r="D4599" t="s">
        <v>651</v>
      </c>
      <c r="E4599" t="s">
        <v>652</v>
      </c>
      <c r="F4599" t="s">
        <v>140</v>
      </c>
      <c r="G4599" t="s">
        <v>140</v>
      </c>
      <c r="H4599" t="s">
        <v>140</v>
      </c>
    </row>
    <row r="4600" spans="1:8" x14ac:dyDescent="0.35">
      <c r="A4600" t="s">
        <v>28</v>
      </c>
      <c r="B4600" t="s">
        <v>1216</v>
      </c>
      <c r="C4600">
        <v>28</v>
      </c>
      <c r="D4600" t="s">
        <v>368</v>
      </c>
      <c r="E4600" t="s">
        <v>879</v>
      </c>
      <c r="F4600" t="s">
        <v>1102</v>
      </c>
      <c r="G4600" t="s">
        <v>140</v>
      </c>
      <c r="H4600" t="s">
        <v>140</v>
      </c>
    </row>
    <row r="4601" spans="1:8" x14ac:dyDescent="0.35">
      <c r="A4601" t="s">
        <v>28</v>
      </c>
      <c r="B4601" t="s">
        <v>1217</v>
      </c>
      <c r="C4601">
        <v>27</v>
      </c>
      <c r="D4601" t="s">
        <v>430</v>
      </c>
      <c r="E4601" t="s">
        <v>880</v>
      </c>
      <c r="F4601" t="s">
        <v>386</v>
      </c>
      <c r="G4601" t="s">
        <v>140</v>
      </c>
      <c r="H4601" t="s">
        <v>140</v>
      </c>
    </row>
    <row r="4602" spans="1:8" x14ac:dyDescent="0.35">
      <c r="A4602" t="s">
        <v>28</v>
      </c>
      <c r="B4602" t="s">
        <v>1218</v>
      </c>
      <c r="C4602">
        <v>25</v>
      </c>
      <c r="D4602" t="s">
        <v>496</v>
      </c>
      <c r="E4602" t="s">
        <v>65</v>
      </c>
      <c r="F4602" t="s">
        <v>662</v>
      </c>
      <c r="G4602" t="s">
        <v>140</v>
      </c>
      <c r="H4602" t="s">
        <v>140</v>
      </c>
    </row>
    <row r="4603" spans="1:8" x14ac:dyDescent="0.35">
      <c r="A4603" t="s">
        <v>28</v>
      </c>
      <c r="B4603" t="s">
        <v>1219</v>
      </c>
      <c r="C4603">
        <v>25</v>
      </c>
      <c r="D4603" t="s">
        <v>252</v>
      </c>
      <c r="E4603" t="s">
        <v>291</v>
      </c>
      <c r="F4603" t="s">
        <v>317</v>
      </c>
      <c r="G4603" t="s">
        <v>140</v>
      </c>
      <c r="H4603" t="s">
        <v>140</v>
      </c>
    </row>
    <row r="4604" spans="1:8" x14ac:dyDescent="0.35">
      <c r="A4604" t="s">
        <v>28</v>
      </c>
      <c r="B4604" t="s">
        <v>1220</v>
      </c>
      <c r="C4604">
        <v>2</v>
      </c>
      <c r="D4604" t="s">
        <v>177</v>
      </c>
      <c r="E4604" t="s">
        <v>140</v>
      </c>
      <c r="F4604" t="s">
        <v>140</v>
      </c>
      <c r="G4604" t="s">
        <v>140</v>
      </c>
      <c r="H4604" t="s">
        <v>140</v>
      </c>
    </row>
    <row r="4605" spans="1:8" x14ac:dyDescent="0.35">
      <c r="A4605" t="s">
        <v>29</v>
      </c>
      <c r="B4605" t="s">
        <v>1216</v>
      </c>
      <c r="C4605">
        <v>44</v>
      </c>
      <c r="D4605" t="s">
        <v>71</v>
      </c>
      <c r="E4605" t="s">
        <v>842</v>
      </c>
      <c r="F4605" t="s">
        <v>1058</v>
      </c>
      <c r="G4605" t="s">
        <v>1063</v>
      </c>
      <c r="H4605" t="s">
        <v>140</v>
      </c>
    </row>
    <row r="4606" spans="1:8" x14ac:dyDescent="0.35">
      <c r="A4606" t="s">
        <v>29</v>
      </c>
      <c r="B4606" t="s">
        <v>1217</v>
      </c>
      <c r="C4606">
        <v>33</v>
      </c>
      <c r="D4606" t="s">
        <v>456</v>
      </c>
      <c r="E4606" t="s">
        <v>561</v>
      </c>
      <c r="F4606" t="s">
        <v>1062</v>
      </c>
      <c r="G4606" t="s">
        <v>140</v>
      </c>
      <c r="H4606" t="s">
        <v>140</v>
      </c>
    </row>
    <row r="4607" spans="1:8" x14ac:dyDescent="0.35">
      <c r="A4607" t="s">
        <v>29</v>
      </c>
      <c r="B4607" t="s">
        <v>1218</v>
      </c>
      <c r="C4607">
        <v>23</v>
      </c>
      <c r="D4607" t="s">
        <v>890</v>
      </c>
      <c r="E4607" t="s">
        <v>483</v>
      </c>
      <c r="F4607" t="s">
        <v>1049</v>
      </c>
      <c r="G4607" t="s">
        <v>140</v>
      </c>
      <c r="H4607" t="s">
        <v>140</v>
      </c>
    </row>
    <row r="4608" spans="1:8" x14ac:dyDescent="0.35">
      <c r="A4608" t="s">
        <v>29</v>
      </c>
      <c r="B4608" t="s">
        <v>1219</v>
      </c>
      <c r="C4608">
        <v>34</v>
      </c>
      <c r="D4608" t="s">
        <v>880</v>
      </c>
      <c r="E4608" t="s">
        <v>498</v>
      </c>
      <c r="F4608" t="s">
        <v>1067</v>
      </c>
      <c r="G4608" t="s">
        <v>140</v>
      </c>
      <c r="H4608" t="s">
        <v>140</v>
      </c>
    </row>
    <row r="4609" spans="1:8" x14ac:dyDescent="0.35">
      <c r="A4609" t="s">
        <v>29</v>
      </c>
      <c r="B4609" t="s">
        <v>1220</v>
      </c>
      <c r="C4609">
        <v>1</v>
      </c>
      <c r="D4609" t="s">
        <v>177</v>
      </c>
      <c r="E4609" t="s">
        <v>140</v>
      </c>
      <c r="F4609" t="s">
        <v>140</v>
      </c>
      <c r="G4609" t="s">
        <v>140</v>
      </c>
      <c r="H4609" t="s">
        <v>140</v>
      </c>
    </row>
    <row r="4610" spans="1:8" x14ac:dyDescent="0.35">
      <c r="A4610" t="s">
        <v>30</v>
      </c>
      <c r="B4610" t="s">
        <v>1216</v>
      </c>
      <c r="C4610">
        <v>46</v>
      </c>
      <c r="D4610" t="s">
        <v>603</v>
      </c>
      <c r="E4610" t="s">
        <v>889</v>
      </c>
      <c r="F4610" t="s">
        <v>405</v>
      </c>
      <c r="G4610" t="s">
        <v>140</v>
      </c>
      <c r="H4610" t="s">
        <v>140</v>
      </c>
    </row>
    <row r="4611" spans="1:8" x14ac:dyDescent="0.35">
      <c r="A4611" t="s">
        <v>30</v>
      </c>
      <c r="B4611" t="s">
        <v>1217</v>
      </c>
      <c r="C4611">
        <v>50</v>
      </c>
      <c r="D4611" t="s">
        <v>349</v>
      </c>
      <c r="E4611" t="s">
        <v>505</v>
      </c>
      <c r="F4611" t="s">
        <v>1004</v>
      </c>
      <c r="G4611" t="s">
        <v>140</v>
      </c>
      <c r="H4611" t="s">
        <v>140</v>
      </c>
    </row>
    <row r="4612" spans="1:8" x14ac:dyDescent="0.35">
      <c r="A4612" t="s">
        <v>30</v>
      </c>
      <c r="B4612" t="s">
        <v>1218</v>
      </c>
      <c r="C4612">
        <v>38</v>
      </c>
      <c r="D4612" t="s">
        <v>667</v>
      </c>
      <c r="E4612" t="s">
        <v>725</v>
      </c>
      <c r="F4612" t="s">
        <v>1007</v>
      </c>
      <c r="G4612" t="s">
        <v>140</v>
      </c>
      <c r="H4612" t="s">
        <v>140</v>
      </c>
    </row>
    <row r="4613" spans="1:8" x14ac:dyDescent="0.35">
      <c r="A4613" t="s">
        <v>30</v>
      </c>
      <c r="B4613" t="s">
        <v>1219</v>
      </c>
      <c r="C4613">
        <v>40</v>
      </c>
      <c r="D4613" t="s">
        <v>418</v>
      </c>
      <c r="E4613" t="s">
        <v>679</v>
      </c>
      <c r="F4613" t="s">
        <v>1045</v>
      </c>
      <c r="G4613" t="s">
        <v>140</v>
      </c>
      <c r="H4613" t="s">
        <v>140</v>
      </c>
    </row>
    <row r="4614" spans="1:8" x14ac:dyDescent="0.35">
      <c r="A4614" t="s">
        <v>31</v>
      </c>
      <c r="B4614" t="s">
        <v>1216</v>
      </c>
      <c r="C4614">
        <v>26</v>
      </c>
      <c r="D4614" t="s">
        <v>1017</v>
      </c>
      <c r="E4614" t="s">
        <v>140</v>
      </c>
      <c r="F4614" t="s">
        <v>1208</v>
      </c>
      <c r="G4614" t="s">
        <v>140</v>
      </c>
      <c r="H4614" t="s">
        <v>140</v>
      </c>
    </row>
    <row r="4615" spans="1:8" x14ac:dyDescent="0.35">
      <c r="A4615" t="s">
        <v>31</v>
      </c>
      <c r="B4615" t="s">
        <v>1217</v>
      </c>
      <c r="C4615">
        <v>20</v>
      </c>
      <c r="D4615" t="s">
        <v>1154</v>
      </c>
      <c r="E4615" t="s">
        <v>140</v>
      </c>
      <c r="F4615" t="s">
        <v>1155</v>
      </c>
      <c r="G4615" t="s">
        <v>140</v>
      </c>
      <c r="H4615" t="s">
        <v>140</v>
      </c>
    </row>
    <row r="4616" spans="1:8" x14ac:dyDescent="0.35">
      <c r="A4616" t="s">
        <v>31</v>
      </c>
      <c r="B4616" t="s">
        <v>1218</v>
      </c>
      <c r="C4616">
        <v>22</v>
      </c>
      <c r="D4616" t="s">
        <v>1003</v>
      </c>
      <c r="E4616" t="s">
        <v>140</v>
      </c>
      <c r="F4616" t="s">
        <v>1002</v>
      </c>
      <c r="G4616" t="s">
        <v>140</v>
      </c>
      <c r="H4616" t="s">
        <v>140</v>
      </c>
    </row>
    <row r="4617" spans="1:8" x14ac:dyDescent="0.35">
      <c r="A4617" t="s">
        <v>31</v>
      </c>
      <c r="B4617" t="s">
        <v>1219</v>
      </c>
      <c r="C4617">
        <v>13</v>
      </c>
      <c r="D4617" t="s">
        <v>991</v>
      </c>
      <c r="E4617" t="s">
        <v>140</v>
      </c>
      <c r="F4617" t="s">
        <v>892</v>
      </c>
      <c r="G4617" t="s">
        <v>140</v>
      </c>
      <c r="H4617" t="s">
        <v>954</v>
      </c>
    </row>
    <row r="4618" spans="1:8" x14ac:dyDescent="0.35">
      <c r="A4618" t="s">
        <v>32</v>
      </c>
      <c r="B4618" t="s">
        <v>1216</v>
      </c>
      <c r="C4618">
        <v>768</v>
      </c>
      <c r="D4618" t="s">
        <v>463</v>
      </c>
      <c r="E4618" t="s">
        <v>449</v>
      </c>
      <c r="F4618" t="s">
        <v>848</v>
      </c>
      <c r="G4618" t="s">
        <v>1008</v>
      </c>
      <c r="H4618" t="s">
        <v>140</v>
      </c>
    </row>
    <row r="4619" spans="1:8" x14ac:dyDescent="0.35">
      <c r="A4619" t="s">
        <v>32</v>
      </c>
      <c r="B4619" t="s">
        <v>1217</v>
      </c>
      <c r="C4619">
        <v>679</v>
      </c>
      <c r="D4619" t="s">
        <v>55</v>
      </c>
      <c r="E4619" t="s">
        <v>545</v>
      </c>
      <c r="F4619" t="s">
        <v>671</v>
      </c>
      <c r="G4619" t="s">
        <v>1022</v>
      </c>
      <c r="H4619" t="s">
        <v>140</v>
      </c>
    </row>
    <row r="4620" spans="1:8" x14ac:dyDescent="0.35">
      <c r="A4620" t="s">
        <v>32</v>
      </c>
      <c r="B4620" t="s">
        <v>1218</v>
      </c>
      <c r="C4620">
        <v>674</v>
      </c>
      <c r="D4620" t="s">
        <v>578</v>
      </c>
      <c r="E4620" t="s">
        <v>376</v>
      </c>
      <c r="F4620" t="s">
        <v>320</v>
      </c>
      <c r="G4620" t="s">
        <v>1008</v>
      </c>
      <c r="H4620" t="s">
        <v>1010</v>
      </c>
    </row>
    <row r="4621" spans="1:8" x14ac:dyDescent="0.35">
      <c r="A4621" t="s">
        <v>32</v>
      </c>
      <c r="B4621" t="s">
        <v>1219</v>
      </c>
      <c r="C4621">
        <v>609</v>
      </c>
      <c r="D4621" t="s">
        <v>536</v>
      </c>
      <c r="E4621" t="s">
        <v>798</v>
      </c>
      <c r="F4621" t="s">
        <v>162</v>
      </c>
      <c r="G4621" t="s">
        <v>140</v>
      </c>
      <c r="H4621" t="s">
        <v>1010</v>
      </c>
    </row>
    <row r="4622" spans="1:8" x14ac:dyDescent="0.35">
      <c r="A4622" t="s">
        <v>32</v>
      </c>
      <c r="B4622" t="s">
        <v>1220</v>
      </c>
      <c r="C4622">
        <v>13</v>
      </c>
      <c r="D4622" t="s">
        <v>256</v>
      </c>
      <c r="E4622" t="s">
        <v>303</v>
      </c>
      <c r="F4622" t="s">
        <v>1052</v>
      </c>
      <c r="G4622" t="s">
        <v>140</v>
      </c>
      <c r="H4622" t="s">
        <v>140</v>
      </c>
    </row>
    <row r="4624" spans="1:8" x14ac:dyDescent="0.35">
      <c r="A4624" t="s">
        <v>1243</v>
      </c>
    </row>
    <row r="4625" spans="1:8" x14ac:dyDescent="0.35">
      <c r="A4625" t="s">
        <v>2</v>
      </c>
      <c r="B4625" t="s">
        <v>1222</v>
      </c>
      <c r="C4625" t="s">
        <v>3</v>
      </c>
      <c r="D4625" t="s">
        <v>1239</v>
      </c>
      <c r="E4625" t="s">
        <v>1241</v>
      </c>
      <c r="F4625" t="s">
        <v>1240</v>
      </c>
      <c r="G4625" t="s">
        <v>136</v>
      </c>
      <c r="H4625" t="s">
        <v>1042</v>
      </c>
    </row>
    <row r="4626" spans="1:8" x14ac:dyDescent="0.35">
      <c r="A4626" t="s">
        <v>8</v>
      </c>
      <c r="B4626" t="s">
        <v>1223</v>
      </c>
      <c r="C4626">
        <v>3</v>
      </c>
      <c r="D4626" t="s">
        <v>140</v>
      </c>
      <c r="E4626" t="s">
        <v>132</v>
      </c>
      <c r="F4626" t="s">
        <v>131</v>
      </c>
      <c r="G4626" t="s">
        <v>140</v>
      </c>
      <c r="H4626" t="s">
        <v>140</v>
      </c>
    </row>
    <row r="4627" spans="1:8" x14ac:dyDescent="0.35">
      <c r="A4627" t="s">
        <v>8</v>
      </c>
      <c r="B4627" t="s">
        <v>1224</v>
      </c>
      <c r="C4627">
        <v>1</v>
      </c>
      <c r="D4627" t="s">
        <v>140</v>
      </c>
      <c r="E4627" t="s">
        <v>140</v>
      </c>
      <c r="F4627" t="s">
        <v>177</v>
      </c>
      <c r="G4627" t="s">
        <v>140</v>
      </c>
      <c r="H4627" t="s">
        <v>140</v>
      </c>
    </row>
    <row r="4628" spans="1:8" x14ac:dyDescent="0.35">
      <c r="A4628" t="s">
        <v>8</v>
      </c>
      <c r="B4628" t="s">
        <v>1225</v>
      </c>
      <c r="C4628">
        <v>2</v>
      </c>
      <c r="D4628" t="s">
        <v>836</v>
      </c>
      <c r="E4628" t="s">
        <v>835</v>
      </c>
      <c r="F4628" t="s">
        <v>140</v>
      </c>
      <c r="G4628" t="s">
        <v>140</v>
      </c>
      <c r="H4628" t="s">
        <v>140</v>
      </c>
    </row>
    <row r="4629" spans="1:8" x14ac:dyDescent="0.35">
      <c r="A4629" t="s">
        <v>8</v>
      </c>
      <c r="B4629" t="s">
        <v>1226</v>
      </c>
      <c r="C4629">
        <v>1</v>
      </c>
      <c r="D4629" t="s">
        <v>177</v>
      </c>
      <c r="E4629" t="s">
        <v>140</v>
      </c>
      <c r="F4629" t="s">
        <v>140</v>
      </c>
      <c r="G4629" t="s">
        <v>140</v>
      </c>
      <c r="H4629" t="s">
        <v>140</v>
      </c>
    </row>
    <row r="4630" spans="1:8" x14ac:dyDescent="0.35">
      <c r="A4630" t="s">
        <v>8</v>
      </c>
      <c r="B4630" t="s">
        <v>339</v>
      </c>
      <c r="C4630">
        <v>112</v>
      </c>
      <c r="D4630" t="s">
        <v>379</v>
      </c>
      <c r="E4630" t="s">
        <v>153</v>
      </c>
      <c r="F4630" t="s">
        <v>877</v>
      </c>
      <c r="G4630" t="s">
        <v>1017</v>
      </c>
      <c r="H4630" t="s">
        <v>140</v>
      </c>
    </row>
    <row r="4631" spans="1:8" x14ac:dyDescent="0.35">
      <c r="A4631" t="s">
        <v>9</v>
      </c>
      <c r="B4631" t="s">
        <v>1223</v>
      </c>
      <c r="C4631">
        <v>1</v>
      </c>
      <c r="D4631" t="s">
        <v>140</v>
      </c>
      <c r="E4631" t="s">
        <v>140</v>
      </c>
      <c r="F4631" t="s">
        <v>177</v>
      </c>
      <c r="G4631" t="s">
        <v>140</v>
      </c>
      <c r="H4631" t="s">
        <v>140</v>
      </c>
    </row>
    <row r="4632" spans="1:8" x14ac:dyDescent="0.35">
      <c r="A4632" t="s">
        <v>9</v>
      </c>
      <c r="B4632" t="s">
        <v>1225</v>
      </c>
      <c r="C4632">
        <v>2</v>
      </c>
      <c r="D4632" t="s">
        <v>682</v>
      </c>
      <c r="E4632" t="s">
        <v>140</v>
      </c>
      <c r="F4632" t="s">
        <v>683</v>
      </c>
      <c r="G4632" t="s">
        <v>140</v>
      </c>
      <c r="H4632" t="s">
        <v>140</v>
      </c>
    </row>
    <row r="4633" spans="1:8" x14ac:dyDescent="0.35">
      <c r="A4633" t="s">
        <v>9</v>
      </c>
      <c r="B4633" t="s">
        <v>339</v>
      </c>
      <c r="C4633">
        <v>128</v>
      </c>
      <c r="D4633" t="s">
        <v>39</v>
      </c>
      <c r="E4633" t="s">
        <v>949</v>
      </c>
      <c r="F4633" t="s">
        <v>70</v>
      </c>
      <c r="G4633" t="s">
        <v>140</v>
      </c>
      <c r="H4633" t="s">
        <v>140</v>
      </c>
    </row>
    <row r="4634" spans="1:8" x14ac:dyDescent="0.35">
      <c r="A4634" t="s">
        <v>10</v>
      </c>
      <c r="B4634" t="s">
        <v>1224</v>
      </c>
      <c r="C4634">
        <v>4</v>
      </c>
      <c r="D4634" t="s">
        <v>560</v>
      </c>
      <c r="E4634" t="s">
        <v>140</v>
      </c>
      <c r="F4634" t="s">
        <v>559</v>
      </c>
      <c r="G4634" t="s">
        <v>140</v>
      </c>
      <c r="H4634" t="s">
        <v>140</v>
      </c>
    </row>
    <row r="4635" spans="1:8" x14ac:dyDescent="0.35">
      <c r="A4635" t="s">
        <v>10</v>
      </c>
      <c r="B4635" t="s">
        <v>1226</v>
      </c>
      <c r="C4635">
        <v>2</v>
      </c>
      <c r="D4635" t="s">
        <v>68</v>
      </c>
      <c r="E4635" t="s">
        <v>69</v>
      </c>
      <c r="F4635" t="s">
        <v>140</v>
      </c>
      <c r="G4635" t="s">
        <v>140</v>
      </c>
      <c r="H4635" t="s">
        <v>140</v>
      </c>
    </row>
    <row r="4636" spans="1:8" x14ac:dyDescent="0.35">
      <c r="A4636" t="s">
        <v>10</v>
      </c>
      <c r="B4636" t="s">
        <v>339</v>
      </c>
      <c r="C4636">
        <v>100</v>
      </c>
      <c r="D4636" t="s">
        <v>637</v>
      </c>
      <c r="E4636" t="s">
        <v>458</v>
      </c>
      <c r="F4636" t="s">
        <v>252</v>
      </c>
      <c r="G4636" t="s">
        <v>140</v>
      </c>
      <c r="H4636" t="s">
        <v>140</v>
      </c>
    </row>
    <row r="4637" spans="1:8" x14ac:dyDescent="0.35">
      <c r="A4637" t="s">
        <v>11</v>
      </c>
      <c r="B4637" t="s">
        <v>1223</v>
      </c>
      <c r="C4637">
        <v>3</v>
      </c>
      <c r="D4637" t="s">
        <v>577</v>
      </c>
      <c r="E4637" t="s">
        <v>140</v>
      </c>
      <c r="F4637" t="s">
        <v>578</v>
      </c>
      <c r="G4637" t="s">
        <v>140</v>
      </c>
      <c r="H4637" t="s">
        <v>140</v>
      </c>
    </row>
    <row r="4638" spans="1:8" x14ac:dyDescent="0.35">
      <c r="A4638" t="s">
        <v>11</v>
      </c>
      <c r="B4638" t="s">
        <v>1224</v>
      </c>
      <c r="C4638">
        <v>2</v>
      </c>
      <c r="D4638" t="s">
        <v>304</v>
      </c>
      <c r="E4638" t="s">
        <v>140</v>
      </c>
      <c r="F4638" t="s">
        <v>303</v>
      </c>
      <c r="G4638" t="s">
        <v>140</v>
      </c>
      <c r="H4638" t="s">
        <v>140</v>
      </c>
    </row>
    <row r="4639" spans="1:8" x14ac:dyDescent="0.35">
      <c r="A4639" t="s">
        <v>11</v>
      </c>
      <c r="B4639" t="s">
        <v>1225</v>
      </c>
      <c r="C4639">
        <v>3</v>
      </c>
      <c r="D4639" t="s">
        <v>42</v>
      </c>
      <c r="E4639" t="s">
        <v>140</v>
      </c>
      <c r="F4639" t="s">
        <v>43</v>
      </c>
      <c r="G4639" t="s">
        <v>140</v>
      </c>
      <c r="H4639" t="s">
        <v>140</v>
      </c>
    </row>
    <row r="4640" spans="1:8" x14ac:dyDescent="0.35">
      <c r="A4640" t="s">
        <v>11</v>
      </c>
      <c r="B4640" t="s">
        <v>1226</v>
      </c>
      <c r="C4640">
        <v>1</v>
      </c>
      <c r="D4640" t="s">
        <v>140</v>
      </c>
      <c r="E4640" t="s">
        <v>140</v>
      </c>
      <c r="F4640" t="s">
        <v>177</v>
      </c>
      <c r="G4640" t="s">
        <v>140</v>
      </c>
      <c r="H4640" t="s">
        <v>140</v>
      </c>
    </row>
    <row r="4641" spans="1:8" x14ac:dyDescent="0.35">
      <c r="A4641" t="s">
        <v>11</v>
      </c>
      <c r="B4641" t="s">
        <v>339</v>
      </c>
      <c r="C4641">
        <v>118</v>
      </c>
      <c r="D4641" t="s">
        <v>560</v>
      </c>
      <c r="E4641" t="s">
        <v>1102</v>
      </c>
      <c r="F4641" t="s">
        <v>449</v>
      </c>
      <c r="G4641" t="s">
        <v>140</v>
      </c>
      <c r="H4641" t="s">
        <v>140</v>
      </c>
    </row>
    <row r="4642" spans="1:8" x14ac:dyDescent="0.35">
      <c r="A4642" t="s">
        <v>12</v>
      </c>
      <c r="B4642" t="s">
        <v>1223</v>
      </c>
      <c r="C4642">
        <v>3</v>
      </c>
      <c r="D4642" t="s">
        <v>140</v>
      </c>
      <c r="E4642" t="s">
        <v>177</v>
      </c>
      <c r="F4642" t="s">
        <v>140</v>
      </c>
      <c r="G4642" t="s">
        <v>140</v>
      </c>
      <c r="H4642" t="s">
        <v>140</v>
      </c>
    </row>
    <row r="4643" spans="1:8" x14ac:dyDescent="0.35">
      <c r="A4643" t="s">
        <v>12</v>
      </c>
      <c r="B4643" t="s">
        <v>1224</v>
      </c>
      <c r="C4643">
        <v>2</v>
      </c>
      <c r="D4643" t="s">
        <v>521</v>
      </c>
      <c r="E4643" t="s">
        <v>520</v>
      </c>
      <c r="F4643" t="s">
        <v>140</v>
      </c>
      <c r="G4643" t="s">
        <v>140</v>
      </c>
      <c r="H4643" t="s">
        <v>140</v>
      </c>
    </row>
    <row r="4644" spans="1:8" x14ac:dyDescent="0.35">
      <c r="A4644" t="s">
        <v>12</v>
      </c>
      <c r="B4644" t="s">
        <v>1225</v>
      </c>
      <c r="C4644">
        <v>4</v>
      </c>
      <c r="D4644" t="s">
        <v>467</v>
      </c>
      <c r="E4644" t="s">
        <v>468</v>
      </c>
      <c r="F4644" t="s">
        <v>140</v>
      </c>
      <c r="G4644" t="s">
        <v>140</v>
      </c>
      <c r="H4644" t="s">
        <v>140</v>
      </c>
    </row>
    <row r="4645" spans="1:8" x14ac:dyDescent="0.35">
      <c r="A4645" t="s">
        <v>12</v>
      </c>
      <c r="B4645" t="s">
        <v>339</v>
      </c>
      <c r="C4645">
        <v>110</v>
      </c>
      <c r="D4645" t="s">
        <v>983</v>
      </c>
      <c r="E4645" t="s">
        <v>717</v>
      </c>
      <c r="F4645" t="s">
        <v>140</v>
      </c>
      <c r="G4645" t="s">
        <v>140</v>
      </c>
      <c r="H4645" t="s">
        <v>1019</v>
      </c>
    </row>
    <row r="4646" spans="1:8" x14ac:dyDescent="0.35">
      <c r="A4646" t="s">
        <v>13</v>
      </c>
      <c r="B4646" t="s">
        <v>1223</v>
      </c>
      <c r="C4646">
        <v>1</v>
      </c>
      <c r="D4646" t="s">
        <v>140</v>
      </c>
      <c r="E4646" t="s">
        <v>177</v>
      </c>
      <c r="F4646" t="s">
        <v>140</v>
      </c>
      <c r="G4646" t="s">
        <v>140</v>
      </c>
      <c r="H4646" t="s">
        <v>140</v>
      </c>
    </row>
    <row r="4647" spans="1:8" x14ac:dyDescent="0.35">
      <c r="A4647" t="s">
        <v>13</v>
      </c>
      <c r="B4647" t="s">
        <v>1225</v>
      </c>
      <c r="C4647">
        <v>2</v>
      </c>
      <c r="D4647" t="s">
        <v>140</v>
      </c>
      <c r="E4647" t="s">
        <v>177</v>
      </c>
      <c r="F4647" t="s">
        <v>140</v>
      </c>
      <c r="G4647" t="s">
        <v>140</v>
      </c>
      <c r="H4647" t="s">
        <v>140</v>
      </c>
    </row>
    <row r="4648" spans="1:8" x14ac:dyDescent="0.35">
      <c r="A4648" t="s">
        <v>13</v>
      </c>
      <c r="B4648" t="s">
        <v>1226</v>
      </c>
      <c r="C4648">
        <v>2</v>
      </c>
      <c r="D4648" t="s">
        <v>140</v>
      </c>
      <c r="E4648" t="s">
        <v>177</v>
      </c>
      <c r="F4648" t="s">
        <v>140</v>
      </c>
      <c r="G4648" t="s">
        <v>140</v>
      </c>
      <c r="H4648" t="s">
        <v>140</v>
      </c>
    </row>
    <row r="4649" spans="1:8" x14ac:dyDescent="0.35">
      <c r="A4649" t="s">
        <v>13</v>
      </c>
      <c r="B4649" t="s">
        <v>339</v>
      </c>
      <c r="C4649">
        <v>57</v>
      </c>
      <c r="D4649" t="s">
        <v>140</v>
      </c>
      <c r="E4649" t="s">
        <v>1200</v>
      </c>
      <c r="F4649" t="s">
        <v>1020</v>
      </c>
      <c r="G4649" t="s">
        <v>140</v>
      </c>
      <c r="H4649" t="s">
        <v>140</v>
      </c>
    </row>
    <row r="4650" spans="1:8" x14ac:dyDescent="0.35">
      <c r="A4650" t="s">
        <v>14</v>
      </c>
      <c r="B4650" t="s">
        <v>1223</v>
      </c>
      <c r="C4650">
        <v>3</v>
      </c>
      <c r="D4650" t="s">
        <v>140</v>
      </c>
      <c r="E4650" t="s">
        <v>570</v>
      </c>
      <c r="F4650" t="s">
        <v>571</v>
      </c>
      <c r="G4650" t="s">
        <v>140</v>
      </c>
      <c r="H4650" t="s">
        <v>140</v>
      </c>
    </row>
    <row r="4651" spans="1:8" x14ac:dyDescent="0.35">
      <c r="A4651" t="s">
        <v>14</v>
      </c>
      <c r="B4651" t="s">
        <v>1224</v>
      </c>
      <c r="C4651">
        <v>1</v>
      </c>
      <c r="D4651" t="s">
        <v>140</v>
      </c>
      <c r="E4651" t="s">
        <v>177</v>
      </c>
      <c r="F4651" t="s">
        <v>140</v>
      </c>
      <c r="G4651" t="s">
        <v>140</v>
      </c>
      <c r="H4651" t="s">
        <v>140</v>
      </c>
    </row>
    <row r="4652" spans="1:8" x14ac:dyDescent="0.35">
      <c r="A4652" t="s">
        <v>14</v>
      </c>
      <c r="B4652" t="s">
        <v>1225</v>
      </c>
      <c r="C4652">
        <v>3</v>
      </c>
      <c r="D4652" t="s">
        <v>140</v>
      </c>
      <c r="E4652" t="s">
        <v>347</v>
      </c>
      <c r="F4652" t="s">
        <v>346</v>
      </c>
      <c r="G4652" t="s">
        <v>140</v>
      </c>
      <c r="H4652" t="s">
        <v>140</v>
      </c>
    </row>
    <row r="4653" spans="1:8" x14ac:dyDescent="0.35">
      <c r="A4653" t="s">
        <v>14</v>
      </c>
      <c r="B4653" t="s">
        <v>1226</v>
      </c>
      <c r="C4653">
        <v>2</v>
      </c>
      <c r="D4653" t="s">
        <v>435</v>
      </c>
      <c r="E4653" t="s">
        <v>140</v>
      </c>
      <c r="F4653" t="s">
        <v>434</v>
      </c>
      <c r="G4653" t="s">
        <v>140</v>
      </c>
      <c r="H4653" t="s">
        <v>140</v>
      </c>
    </row>
    <row r="4654" spans="1:8" x14ac:dyDescent="0.35">
      <c r="A4654" t="s">
        <v>14</v>
      </c>
      <c r="B4654" t="s">
        <v>339</v>
      </c>
      <c r="C4654">
        <v>106</v>
      </c>
      <c r="D4654" t="s">
        <v>886</v>
      </c>
      <c r="E4654" t="s">
        <v>734</v>
      </c>
      <c r="F4654" t="s">
        <v>443</v>
      </c>
      <c r="G4654" t="s">
        <v>140</v>
      </c>
      <c r="H4654" t="s">
        <v>140</v>
      </c>
    </row>
    <row r="4655" spans="1:8" x14ac:dyDescent="0.35">
      <c r="A4655" t="s">
        <v>15</v>
      </c>
      <c r="B4655" t="s">
        <v>1223</v>
      </c>
      <c r="C4655">
        <v>1</v>
      </c>
      <c r="D4655" t="s">
        <v>177</v>
      </c>
      <c r="E4655" t="s">
        <v>140</v>
      </c>
      <c r="F4655" t="s">
        <v>140</v>
      </c>
      <c r="G4655" t="s">
        <v>140</v>
      </c>
      <c r="H4655" t="s">
        <v>140</v>
      </c>
    </row>
    <row r="4656" spans="1:8" x14ac:dyDescent="0.35">
      <c r="A4656" t="s">
        <v>15</v>
      </c>
      <c r="B4656" t="s">
        <v>1224</v>
      </c>
      <c r="C4656">
        <v>1</v>
      </c>
      <c r="D4656" t="s">
        <v>140</v>
      </c>
      <c r="E4656" t="s">
        <v>177</v>
      </c>
      <c r="F4656" t="s">
        <v>140</v>
      </c>
      <c r="G4656" t="s">
        <v>140</v>
      </c>
      <c r="H4656" t="s">
        <v>140</v>
      </c>
    </row>
    <row r="4657" spans="1:8" x14ac:dyDescent="0.35">
      <c r="A4657" t="s">
        <v>15</v>
      </c>
      <c r="B4657" t="s">
        <v>1225</v>
      </c>
      <c r="C4657">
        <v>2</v>
      </c>
      <c r="D4657" t="s">
        <v>138</v>
      </c>
      <c r="E4657" t="s">
        <v>139</v>
      </c>
      <c r="F4657" t="s">
        <v>140</v>
      </c>
      <c r="G4657" t="s">
        <v>140</v>
      </c>
      <c r="H4657" t="s">
        <v>140</v>
      </c>
    </row>
    <row r="4658" spans="1:8" x14ac:dyDescent="0.35">
      <c r="A4658" t="s">
        <v>15</v>
      </c>
      <c r="B4658" t="s">
        <v>1226</v>
      </c>
      <c r="C4658">
        <v>1</v>
      </c>
      <c r="D4658" t="s">
        <v>140</v>
      </c>
      <c r="E4658" t="s">
        <v>177</v>
      </c>
      <c r="F4658" t="s">
        <v>140</v>
      </c>
      <c r="G4658" t="s">
        <v>140</v>
      </c>
      <c r="H4658" t="s">
        <v>140</v>
      </c>
    </row>
    <row r="4659" spans="1:8" x14ac:dyDescent="0.35">
      <c r="A4659" t="s">
        <v>15</v>
      </c>
      <c r="B4659" t="s">
        <v>339</v>
      </c>
      <c r="C4659">
        <v>107</v>
      </c>
      <c r="D4659" t="s">
        <v>965</v>
      </c>
      <c r="E4659" t="s">
        <v>421</v>
      </c>
      <c r="F4659" t="s">
        <v>350</v>
      </c>
      <c r="G4659" t="s">
        <v>140</v>
      </c>
      <c r="H4659" t="s">
        <v>140</v>
      </c>
    </row>
    <row r="4660" spans="1:8" x14ac:dyDescent="0.35">
      <c r="A4660" t="s">
        <v>16</v>
      </c>
      <c r="B4660" t="s">
        <v>1223</v>
      </c>
      <c r="C4660">
        <v>4</v>
      </c>
      <c r="D4660" t="s">
        <v>636</v>
      </c>
      <c r="E4660" t="s">
        <v>140</v>
      </c>
      <c r="F4660" t="s">
        <v>637</v>
      </c>
      <c r="G4660" t="s">
        <v>140</v>
      </c>
      <c r="H4660" t="s">
        <v>140</v>
      </c>
    </row>
    <row r="4661" spans="1:8" x14ac:dyDescent="0.35">
      <c r="A4661" t="s">
        <v>16</v>
      </c>
      <c r="B4661" t="s">
        <v>1224</v>
      </c>
      <c r="C4661">
        <v>4</v>
      </c>
      <c r="D4661" t="s">
        <v>140</v>
      </c>
      <c r="E4661" t="s">
        <v>140</v>
      </c>
      <c r="F4661" t="s">
        <v>177</v>
      </c>
      <c r="G4661" t="s">
        <v>140</v>
      </c>
      <c r="H4661" t="s">
        <v>140</v>
      </c>
    </row>
    <row r="4662" spans="1:8" x14ac:dyDescent="0.35">
      <c r="A4662" t="s">
        <v>16</v>
      </c>
      <c r="B4662" t="s">
        <v>1225</v>
      </c>
      <c r="C4662">
        <v>3</v>
      </c>
      <c r="D4662" t="s">
        <v>77</v>
      </c>
      <c r="E4662" t="s">
        <v>140</v>
      </c>
      <c r="F4662" t="s">
        <v>76</v>
      </c>
      <c r="G4662" t="s">
        <v>140</v>
      </c>
      <c r="H4662" t="s">
        <v>140</v>
      </c>
    </row>
    <row r="4663" spans="1:8" x14ac:dyDescent="0.35">
      <c r="A4663" t="s">
        <v>16</v>
      </c>
      <c r="B4663" t="s">
        <v>339</v>
      </c>
      <c r="C4663">
        <v>162</v>
      </c>
      <c r="D4663" t="s">
        <v>349</v>
      </c>
      <c r="E4663" t="s">
        <v>1056</v>
      </c>
      <c r="F4663" t="s">
        <v>48</v>
      </c>
      <c r="G4663" t="s">
        <v>140</v>
      </c>
      <c r="H4663" t="s">
        <v>140</v>
      </c>
    </row>
    <row r="4664" spans="1:8" x14ac:dyDescent="0.35">
      <c r="A4664" t="s">
        <v>17</v>
      </c>
      <c r="B4664" t="s">
        <v>1224</v>
      </c>
      <c r="C4664">
        <v>2</v>
      </c>
      <c r="D4664" t="s">
        <v>140</v>
      </c>
      <c r="E4664" t="s">
        <v>140</v>
      </c>
      <c r="F4664" t="s">
        <v>177</v>
      </c>
      <c r="G4664" t="s">
        <v>140</v>
      </c>
      <c r="H4664" t="s">
        <v>140</v>
      </c>
    </row>
    <row r="4665" spans="1:8" x14ac:dyDescent="0.35">
      <c r="A4665" t="s">
        <v>17</v>
      </c>
      <c r="B4665" t="s">
        <v>1225</v>
      </c>
      <c r="C4665">
        <v>1</v>
      </c>
      <c r="D4665" t="s">
        <v>177</v>
      </c>
      <c r="E4665" t="s">
        <v>140</v>
      </c>
      <c r="F4665" t="s">
        <v>140</v>
      </c>
      <c r="G4665" t="s">
        <v>140</v>
      </c>
      <c r="H4665" t="s">
        <v>140</v>
      </c>
    </row>
    <row r="4666" spans="1:8" x14ac:dyDescent="0.35">
      <c r="A4666" t="s">
        <v>17</v>
      </c>
      <c r="B4666" t="s">
        <v>1226</v>
      </c>
      <c r="C4666">
        <v>2</v>
      </c>
      <c r="D4666" t="s">
        <v>610</v>
      </c>
      <c r="E4666" t="s">
        <v>610</v>
      </c>
      <c r="F4666" t="s">
        <v>140</v>
      </c>
      <c r="G4666" t="s">
        <v>140</v>
      </c>
      <c r="H4666" t="s">
        <v>140</v>
      </c>
    </row>
    <row r="4667" spans="1:8" x14ac:dyDescent="0.35">
      <c r="A4667" t="s">
        <v>17</v>
      </c>
      <c r="B4667" t="s">
        <v>339</v>
      </c>
      <c r="C4667">
        <v>103</v>
      </c>
      <c r="D4667" t="s">
        <v>693</v>
      </c>
      <c r="E4667" t="s">
        <v>123</v>
      </c>
      <c r="F4667" t="s">
        <v>576</v>
      </c>
      <c r="G4667" t="s">
        <v>140</v>
      </c>
      <c r="H4667" t="s">
        <v>140</v>
      </c>
    </row>
    <row r="4668" spans="1:8" x14ac:dyDescent="0.35">
      <c r="A4668" t="s">
        <v>18</v>
      </c>
      <c r="B4668" t="s">
        <v>1223</v>
      </c>
      <c r="C4668">
        <v>2</v>
      </c>
      <c r="D4668" t="s">
        <v>140</v>
      </c>
      <c r="E4668" t="s">
        <v>610</v>
      </c>
      <c r="F4668" t="s">
        <v>610</v>
      </c>
      <c r="G4668" t="s">
        <v>140</v>
      </c>
      <c r="H4668" t="s">
        <v>140</v>
      </c>
    </row>
    <row r="4669" spans="1:8" x14ac:dyDescent="0.35">
      <c r="A4669" t="s">
        <v>18</v>
      </c>
      <c r="B4669" t="s">
        <v>1224</v>
      </c>
      <c r="C4669">
        <v>3</v>
      </c>
      <c r="D4669" t="s">
        <v>697</v>
      </c>
      <c r="E4669" t="s">
        <v>385</v>
      </c>
      <c r="F4669" t="s">
        <v>385</v>
      </c>
      <c r="G4669" t="s">
        <v>140</v>
      </c>
      <c r="H4669" t="s">
        <v>140</v>
      </c>
    </row>
    <row r="4670" spans="1:8" x14ac:dyDescent="0.35">
      <c r="A4670" t="s">
        <v>18</v>
      </c>
      <c r="B4670" t="s">
        <v>1225</v>
      </c>
      <c r="C4670">
        <v>3</v>
      </c>
      <c r="D4670" t="s">
        <v>743</v>
      </c>
      <c r="E4670" t="s">
        <v>744</v>
      </c>
      <c r="F4670" t="s">
        <v>140</v>
      </c>
      <c r="G4670" t="s">
        <v>140</v>
      </c>
      <c r="H4670" t="s">
        <v>140</v>
      </c>
    </row>
    <row r="4671" spans="1:8" x14ac:dyDescent="0.35">
      <c r="A4671" t="s">
        <v>18</v>
      </c>
      <c r="B4671" t="s">
        <v>339</v>
      </c>
      <c r="C4671">
        <v>95</v>
      </c>
      <c r="D4671" t="s">
        <v>397</v>
      </c>
      <c r="E4671" t="s">
        <v>633</v>
      </c>
      <c r="F4671" t="s">
        <v>641</v>
      </c>
      <c r="G4671" t="s">
        <v>775</v>
      </c>
      <c r="H4671" t="s">
        <v>140</v>
      </c>
    </row>
    <row r="4672" spans="1:8" x14ac:dyDescent="0.35">
      <c r="A4672" t="s">
        <v>19</v>
      </c>
      <c r="B4672" t="s">
        <v>1223</v>
      </c>
      <c r="C4672">
        <v>1</v>
      </c>
      <c r="D4672" t="s">
        <v>140</v>
      </c>
      <c r="E4672" t="s">
        <v>140</v>
      </c>
      <c r="F4672" t="s">
        <v>177</v>
      </c>
      <c r="G4672" t="s">
        <v>140</v>
      </c>
      <c r="H4672" t="s">
        <v>140</v>
      </c>
    </row>
    <row r="4673" spans="1:8" x14ac:dyDescent="0.35">
      <c r="A4673" t="s">
        <v>19</v>
      </c>
      <c r="B4673" t="s">
        <v>1225</v>
      </c>
      <c r="C4673">
        <v>1</v>
      </c>
      <c r="D4673" t="s">
        <v>140</v>
      </c>
      <c r="E4673" t="s">
        <v>177</v>
      </c>
      <c r="F4673" t="s">
        <v>140</v>
      </c>
      <c r="G4673" t="s">
        <v>140</v>
      </c>
      <c r="H4673" t="s">
        <v>140</v>
      </c>
    </row>
    <row r="4674" spans="1:8" x14ac:dyDescent="0.35">
      <c r="A4674" t="s">
        <v>19</v>
      </c>
      <c r="B4674" t="s">
        <v>1226</v>
      </c>
      <c r="C4674">
        <v>2</v>
      </c>
      <c r="D4674" t="s">
        <v>140</v>
      </c>
      <c r="E4674" t="s">
        <v>140</v>
      </c>
      <c r="F4674" t="s">
        <v>177</v>
      </c>
      <c r="G4674" t="s">
        <v>140</v>
      </c>
      <c r="H4674" t="s">
        <v>140</v>
      </c>
    </row>
    <row r="4675" spans="1:8" x14ac:dyDescent="0.35">
      <c r="A4675" t="s">
        <v>19</v>
      </c>
      <c r="B4675" t="s">
        <v>339</v>
      </c>
      <c r="C4675">
        <v>78</v>
      </c>
      <c r="D4675" t="s">
        <v>331</v>
      </c>
      <c r="E4675" t="s">
        <v>755</v>
      </c>
      <c r="F4675" t="s">
        <v>183</v>
      </c>
      <c r="G4675" t="s">
        <v>140</v>
      </c>
      <c r="H4675" t="s">
        <v>140</v>
      </c>
    </row>
    <row r="4676" spans="1:8" x14ac:dyDescent="0.35">
      <c r="A4676" t="s">
        <v>20</v>
      </c>
      <c r="B4676" t="s">
        <v>1223</v>
      </c>
      <c r="C4676">
        <v>7</v>
      </c>
      <c r="D4676" t="s">
        <v>559</v>
      </c>
      <c r="E4676" t="s">
        <v>75</v>
      </c>
      <c r="F4676" t="s">
        <v>1095</v>
      </c>
      <c r="G4676" t="s">
        <v>140</v>
      </c>
      <c r="H4676" t="s">
        <v>140</v>
      </c>
    </row>
    <row r="4677" spans="1:8" x14ac:dyDescent="0.35">
      <c r="A4677" t="s">
        <v>20</v>
      </c>
      <c r="B4677" t="s">
        <v>1225</v>
      </c>
      <c r="C4677">
        <v>2</v>
      </c>
      <c r="D4677" t="s">
        <v>218</v>
      </c>
      <c r="E4677" t="s">
        <v>217</v>
      </c>
      <c r="F4677" t="s">
        <v>140</v>
      </c>
      <c r="G4677" t="s">
        <v>140</v>
      </c>
      <c r="H4677" t="s">
        <v>140</v>
      </c>
    </row>
    <row r="4678" spans="1:8" x14ac:dyDescent="0.35">
      <c r="A4678" t="s">
        <v>20</v>
      </c>
      <c r="B4678" t="s">
        <v>1226</v>
      </c>
      <c r="C4678">
        <v>1</v>
      </c>
      <c r="D4678" t="s">
        <v>140</v>
      </c>
      <c r="E4678" t="s">
        <v>140</v>
      </c>
      <c r="F4678" t="s">
        <v>177</v>
      </c>
      <c r="G4678" t="s">
        <v>140</v>
      </c>
      <c r="H4678" t="s">
        <v>140</v>
      </c>
    </row>
    <row r="4679" spans="1:8" x14ac:dyDescent="0.35">
      <c r="A4679" t="s">
        <v>20</v>
      </c>
      <c r="B4679" t="s">
        <v>339</v>
      </c>
      <c r="C4679">
        <v>86</v>
      </c>
      <c r="D4679" t="s">
        <v>427</v>
      </c>
      <c r="E4679" t="s">
        <v>937</v>
      </c>
      <c r="F4679" t="s">
        <v>760</v>
      </c>
      <c r="G4679" t="s">
        <v>140</v>
      </c>
      <c r="H4679" t="s">
        <v>140</v>
      </c>
    </row>
    <row r="4680" spans="1:8" x14ac:dyDescent="0.35">
      <c r="A4680" t="s">
        <v>21</v>
      </c>
      <c r="B4680" t="s">
        <v>1225</v>
      </c>
      <c r="C4680">
        <v>1</v>
      </c>
      <c r="D4680" t="s">
        <v>140</v>
      </c>
      <c r="E4680" t="s">
        <v>177</v>
      </c>
      <c r="F4680" t="s">
        <v>140</v>
      </c>
      <c r="G4680" t="s">
        <v>140</v>
      </c>
      <c r="H4680" t="s">
        <v>140</v>
      </c>
    </row>
    <row r="4681" spans="1:8" x14ac:dyDescent="0.35">
      <c r="A4681" t="s">
        <v>21</v>
      </c>
      <c r="B4681" t="s">
        <v>1226</v>
      </c>
      <c r="C4681">
        <v>2</v>
      </c>
      <c r="D4681" t="s">
        <v>140</v>
      </c>
      <c r="E4681" t="s">
        <v>140</v>
      </c>
      <c r="F4681" t="s">
        <v>177</v>
      </c>
      <c r="G4681" t="s">
        <v>140</v>
      </c>
      <c r="H4681" t="s">
        <v>140</v>
      </c>
    </row>
    <row r="4682" spans="1:8" x14ac:dyDescent="0.35">
      <c r="A4682" t="s">
        <v>21</v>
      </c>
      <c r="B4682" t="s">
        <v>339</v>
      </c>
      <c r="C4682">
        <v>68</v>
      </c>
      <c r="D4682" t="s">
        <v>795</v>
      </c>
      <c r="E4682" t="s">
        <v>674</v>
      </c>
      <c r="F4682" t="s">
        <v>637</v>
      </c>
      <c r="G4682" t="s">
        <v>140</v>
      </c>
      <c r="H4682" t="s">
        <v>1011</v>
      </c>
    </row>
    <row r="4683" spans="1:8" x14ac:dyDescent="0.35">
      <c r="A4683" t="s">
        <v>22</v>
      </c>
      <c r="B4683" t="s">
        <v>1223</v>
      </c>
      <c r="C4683">
        <v>2</v>
      </c>
      <c r="D4683" t="s">
        <v>177</v>
      </c>
      <c r="E4683" t="s">
        <v>140</v>
      </c>
      <c r="F4683" t="s">
        <v>140</v>
      </c>
      <c r="G4683" t="s">
        <v>140</v>
      </c>
      <c r="H4683" t="s">
        <v>140</v>
      </c>
    </row>
    <row r="4684" spans="1:8" x14ac:dyDescent="0.35">
      <c r="A4684" t="s">
        <v>22</v>
      </c>
      <c r="B4684" t="s">
        <v>1224</v>
      </c>
      <c r="C4684">
        <v>1</v>
      </c>
      <c r="D4684" t="s">
        <v>140</v>
      </c>
      <c r="E4684" t="s">
        <v>177</v>
      </c>
      <c r="F4684" t="s">
        <v>140</v>
      </c>
      <c r="G4684" t="s">
        <v>140</v>
      </c>
      <c r="H4684" t="s">
        <v>140</v>
      </c>
    </row>
    <row r="4685" spans="1:8" x14ac:dyDescent="0.35">
      <c r="A4685" t="s">
        <v>22</v>
      </c>
      <c r="B4685" t="s">
        <v>1225</v>
      </c>
      <c r="C4685">
        <v>2</v>
      </c>
      <c r="D4685" t="s">
        <v>391</v>
      </c>
      <c r="E4685" t="s">
        <v>140</v>
      </c>
      <c r="F4685" t="s">
        <v>390</v>
      </c>
      <c r="G4685" t="s">
        <v>140</v>
      </c>
      <c r="H4685" t="s">
        <v>140</v>
      </c>
    </row>
    <row r="4686" spans="1:8" x14ac:dyDescent="0.35">
      <c r="A4686" t="s">
        <v>22</v>
      </c>
      <c r="B4686" t="s">
        <v>1226</v>
      </c>
      <c r="C4686">
        <v>1</v>
      </c>
      <c r="D4686" t="s">
        <v>140</v>
      </c>
      <c r="E4686" t="s">
        <v>177</v>
      </c>
      <c r="F4686" t="s">
        <v>140</v>
      </c>
      <c r="G4686" t="s">
        <v>140</v>
      </c>
      <c r="H4686" t="s">
        <v>140</v>
      </c>
    </row>
    <row r="4687" spans="1:8" x14ac:dyDescent="0.35">
      <c r="A4687" t="s">
        <v>22</v>
      </c>
      <c r="B4687" t="s">
        <v>339</v>
      </c>
      <c r="C4687">
        <v>83</v>
      </c>
      <c r="D4687" t="s">
        <v>478</v>
      </c>
      <c r="E4687" t="s">
        <v>971</v>
      </c>
      <c r="F4687" t="s">
        <v>434</v>
      </c>
      <c r="G4687" t="s">
        <v>140</v>
      </c>
      <c r="H4687" t="s">
        <v>140</v>
      </c>
    </row>
    <row r="4688" spans="1:8" x14ac:dyDescent="0.35">
      <c r="A4688" t="s">
        <v>23</v>
      </c>
      <c r="B4688" t="s">
        <v>1223</v>
      </c>
      <c r="C4688">
        <v>2</v>
      </c>
      <c r="D4688" t="s">
        <v>140</v>
      </c>
      <c r="E4688" t="s">
        <v>177</v>
      </c>
      <c r="F4688" t="s">
        <v>140</v>
      </c>
      <c r="G4688" t="s">
        <v>140</v>
      </c>
      <c r="H4688" t="s">
        <v>140</v>
      </c>
    </row>
    <row r="4689" spans="1:8" x14ac:dyDescent="0.35">
      <c r="A4689" t="s">
        <v>23</v>
      </c>
      <c r="B4689" t="s">
        <v>1224</v>
      </c>
      <c r="C4689">
        <v>1</v>
      </c>
      <c r="D4689" t="s">
        <v>140</v>
      </c>
      <c r="E4689" t="s">
        <v>177</v>
      </c>
      <c r="F4689" t="s">
        <v>140</v>
      </c>
      <c r="G4689" t="s">
        <v>140</v>
      </c>
      <c r="H4689" t="s">
        <v>140</v>
      </c>
    </row>
    <row r="4690" spans="1:8" x14ac:dyDescent="0.35">
      <c r="A4690" t="s">
        <v>23</v>
      </c>
      <c r="B4690" t="s">
        <v>1225</v>
      </c>
      <c r="C4690">
        <v>2</v>
      </c>
      <c r="D4690" t="s">
        <v>140</v>
      </c>
      <c r="E4690" t="s">
        <v>810</v>
      </c>
      <c r="F4690" t="s">
        <v>140</v>
      </c>
      <c r="G4690" t="s">
        <v>140</v>
      </c>
      <c r="H4690" t="s">
        <v>809</v>
      </c>
    </row>
    <row r="4691" spans="1:8" x14ac:dyDescent="0.35">
      <c r="A4691" t="s">
        <v>23</v>
      </c>
      <c r="B4691" t="s">
        <v>339</v>
      </c>
      <c r="C4691">
        <v>46</v>
      </c>
      <c r="D4691" t="s">
        <v>1063</v>
      </c>
      <c r="E4691" t="s">
        <v>1180</v>
      </c>
      <c r="F4691" t="s">
        <v>140</v>
      </c>
      <c r="G4691" t="s">
        <v>140</v>
      </c>
      <c r="H4691" t="s">
        <v>140</v>
      </c>
    </row>
    <row r="4692" spans="1:8" x14ac:dyDescent="0.35">
      <c r="A4692" t="s">
        <v>24</v>
      </c>
      <c r="B4692" t="s">
        <v>1223</v>
      </c>
      <c r="C4692">
        <v>3</v>
      </c>
      <c r="D4692" t="s">
        <v>140</v>
      </c>
      <c r="E4692" t="s">
        <v>172</v>
      </c>
      <c r="F4692" t="s">
        <v>171</v>
      </c>
      <c r="G4692" t="s">
        <v>140</v>
      </c>
      <c r="H4692" t="s">
        <v>140</v>
      </c>
    </row>
    <row r="4693" spans="1:8" x14ac:dyDescent="0.35">
      <c r="A4693" t="s">
        <v>24</v>
      </c>
      <c r="B4693" t="s">
        <v>1224</v>
      </c>
      <c r="C4693">
        <v>2</v>
      </c>
      <c r="D4693" t="s">
        <v>924</v>
      </c>
      <c r="E4693" t="s">
        <v>140</v>
      </c>
      <c r="F4693" t="s">
        <v>923</v>
      </c>
      <c r="G4693" t="s">
        <v>140</v>
      </c>
      <c r="H4693" t="s">
        <v>140</v>
      </c>
    </row>
    <row r="4694" spans="1:8" x14ac:dyDescent="0.35">
      <c r="A4694" t="s">
        <v>24</v>
      </c>
      <c r="B4694" t="s">
        <v>1225</v>
      </c>
      <c r="C4694">
        <v>3</v>
      </c>
      <c r="D4694" t="s">
        <v>386</v>
      </c>
      <c r="E4694" t="s">
        <v>455</v>
      </c>
      <c r="F4694" t="s">
        <v>819</v>
      </c>
      <c r="G4694" t="s">
        <v>140</v>
      </c>
      <c r="H4694" t="s">
        <v>140</v>
      </c>
    </row>
    <row r="4695" spans="1:8" x14ac:dyDescent="0.35">
      <c r="A4695" t="s">
        <v>24</v>
      </c>
      <c r="B4695" t="s">
        <v>1226</v>
      </c>
      <c r="C4695">
        <v>1</v>
      </c>
      <c r="D4695" t="s">
        <v>140</v>
      </c>
      <c r="E4695" t="s">
        <v>140</v>
      </c>
      <c r="F4695" t="s">
        <v>177</v>
      </c>
      <c r="G4695" t="s">
        <v>140</v>
      </c>
      <c r="H4695" t="s">
        <v>140</v>
      </c>
    </row>
    <row r="4696" spans="1:8" x14ac:dyDescent="0.35">
      <c r="A4696" t="s">
        <v>24</v>
      </c>
      <c r="B4696" t="s">
        <v>339</v>
      </c>
      <c r="C4696">
        <v>134</v>
      </c>
      <c r="D4696" t="s">
        <v>752</v>
      </c>
      <c r="E4696" t="s">
        <v>949</v>
      </c>
      <c r="F4696" t="s">
        <v>857</v>
      </c>
      <c r="G4696" t="s">
        <v>140</v>
      </c>
      <c r="H4696" t="s">
        <v>140</v>
      </c>
    </row>
    <row r="4697" spans="1:8" x14ac:dyDescent="0.35">
      <c r="A4697" t="s">
        <v>25</v>
      </c>
      <c r="B4697" t="s">
        <v>1223</v>
      </c>
      <c r="C4697">
        <v>4</v>
      </c>
      <c r="D4697" t="s">
        <v>169</v>
      </c>
      <c r="E4697" t="s">
        <v>399</v>
      </c>
      <c r="F4697" t="s">
        <v>913</v>
      </c>
      <c r="G4697" t="s">
        <v>140</v>
      </c>
      <c r="H4697" t="s">
        <v>140</v>
      </c>
    </row>
    <row r="4698" spans="1:8" x14ac:dyDescent="0.35">
      <c r="A4698" t="s">
        <v>25</v>
      </c>
      <c r="B4698" t="s">
        <v>1224</v>
      </c>
      <c r="C4698">
        <v>5</v>
      </c>
      <c r="D4698" t="s">
        <v>792</v>
      </c>
      <c r="E4698" t="s">
        <v>140</v>
      </c>
      <c r="F4698" t="s">
        <v>791</v>
      </c>
      <c r="G4698" t="s">
        <v>140</v>
      </c>
      <c r="H4698" t="s">
        <v>140</v>
      </c>
    </row>
    <row r="4699" spans="1:8" x14ac:dyDescent="0.35">
      <c r="A4699" t="s">
        <v>25</v>
      </c>
      <c r="B4699" t="s">
        <v>1225</v>
      </c>
      <c r="C4699">
        <v>2</v>
      </c>
      <c r="D4699" t="s">
        <v>177</v>
      </c>
      <c r="E4699" t="s">
        <v>140</v>
      </c>
      <c r="F4699" t="s">
        <v>140</v>
      </c>
      <c r="G4699" t="s">
        <v>140</v>
      </c>
      <c r="H4699" t="s">
        <v>140</v>
      </c>
    </row>
    <row r="4700" spans="1:8" x14ac:dyDescent="0.35">
      <c r="A4700" t="s">
        <v>25</v>
      </c>
      <c r="B4700" t="s">
        <v>1226</v>
      </c>
      <c r="C4700">
        <v>2</v>
      </c>
      <c r="D4700" t="s">
        <v>140</v>
      </c>
      <c r="E4700" t="s">
        <v>781</v>
      </c>
      <c r="F4700" t="s">
        <v>780</v>
      </c>
      <c r="G4700" t="s">
        <v>140</v>
      </c>
      <c r="H4700" t="s">
        <v>140</v>
      </c>
    </row>
    <row r="4701" spans="1:8" x14ac:dyDescent="0.35">
      <c r="A4701" t="s">
        <v>25</v>
      </c>
      <c r="B4701" t="s">
        <v>339</v>
      </c>
      <c r="C4701">
        <v>119</v>
      </c>
      <c r="D4701" t="s">
        <v>526</v>
      </c>
      <c r="E4701" t="s">
        <v>973</v>
      </c>
      <c r="F4701" t="s">
        <v>907</v>
      </c>
      <c r="G4701" t="s">
        <v>140</v>
      </c>
      <c r="H4701" t="s">
        <v>140</v>
      </c>
    </row>
    <row r="4702" spans="1:8" x14ac:dyDescent="0.35">
      <c r="A4702" t="s">
        <v>26</v>
      </c>
      <c r="B4702" t="s">
        <v>1223</v>
      </c>
      <c r="C4702">
        <v>2</v>
      </c>
      <c r="D4702" t="s">
        <v>793</v>
      </c>
      <c r="E4702" t="s">
        <v>794</v>
      </c>
      <c r="F4702" t="s">
        <v>140</v>
      </c>
      <c r="G4702" t="s">
        <v>140</v>
      </c>
      <c r="H4702" t="s">
        <v>140</v>
      </c>
    </row>
    <row r="4703" spans="1:8" x14ac:dyDescent="0.35">
      <c r="A4703" t="s">
        <v>26</v>
      </c>
      <c r="B4703" t="s">
        <v>1224</v>
      </c>
      <c r="C4703">
        <v>2</v>
      </c>
      <c r="D4703" t="s">
        <v>658</v>
      </c>
      <c r="E4703" t="s">
        <v>140</v>
      </c>
      <c r="F4703" t="s">
        <v>659</v>
      </c>
      <c r="G4703" t="s">
        <v>140</v>
      </c>
      <c r="H4703" t="s">
        <v>140</v>
      </c>
    </row>
    <row r="4704" spans="1:8" x14ac:dyDescent="0.35">
      <c r="A4704" t="s">
        <v>26</v>
      </c>
      <c r="B4704" t="s">
        <v>1225</v>
      </c>
      <c r="C4704">
        <v>5</v>
      </c>
      <c r="D4704" t="s">
        <v>521</v>
      </c>
      <c r="E4704" t="s">
        <v>365</v>
      </c>
      <c r="F4704" t="s">
        <v>453</v>
      </c>
      <c r="G4704" t="s">
        <v>140</v>
      </c>
      <c r="H4704" t="s">
        <v>140</v>
      </c>
    </row>
    <row r="4705" spans="1:8" x14ac:dyDescent="0.35">
      <c r="A4705" t="s">
        <v>26</v>
      </c>
      <c r="B4705" t="s">
        <v>1226</v>
      </c>
      <c r="C4705">
        <v>1</v>
      </c>
      <c r="D4705" t="s">
        <v>140</v>
      </c>
      <c r="E4705" t="s">
        <v>140</v>
      </c>
      <c r="F4705" t="s">
        <v>177</v>
      </c>
      <c r="G4705" t="s">
        <v>140</v>
      </c>
      <c r="H4705" t="s">
        <v>140</v>
      </c>
    </row>
    <row r="4706" spans="1:8" x14ac:dyDescent="0.35">
      <c r="A4706" t="s">
        <v>26</v>
      </c>
      <c r="B4706" t="s">
        <v>339</v>
      </c>
      <c r="C4706">
        <v>121</v>
      </c>
      <c r="D4706" t="s">
        <v>425</v>
      </c>
      <c r="E4706" t="s">
        <v>940</v>
      </c>
      <c r="F4706" t="s">
        <v>436</v>
      </c>
      <c r="G4706" t="s">
        <v>140</v>
      </c>
      <c r="H4706" t="s">
        <v>140</v>
      </c>
    </row>
    <row r="4707" spans="1:8" x14ac:dyDescent="0.35">
      <c r="A4707" t="s">
        <v>27</v>
      </c>
      <c r="B4707" t="s">
        <v>1223</v>
      </c>
      <c r="C4707">
        <v>1</v>
      </c>
      <c r="D4707" t="s">
        <v>140</v>
      </c>
      <c r="E4707" t="s">
        <v>140</v>
      </c>
      <c r="F4707" t="s">
        <v>140</v>
      </c>
      <c r="G4707" t="s">
        <v>177</v>
      </c>
      <c r="H4707" t="s">
        <v>140</v>
      </c>
    </row>
    <row r="4708" spans="1:8" x14ac:dyDescent="0.35">
      <c r="A4708" t="s">
        <v>27</v>
      </c>
      <c r="B4708" t="s">
        <v>1225</v>
      </c>
      <c r="C4708">
        <v>3</v>
      </c>
      <c r="D4708" t="s">
        <v>351</v>
      </c>
      <c r="E4708" t="s">
        <v>350</v>
      </c>
      <c r="F4708" t="s">
        <v>140</v>
      </c>
      <c r="G4708" t="s">
        <v>140</v>
      </c>
      <c r="H4708" t="s">
        <v>140</v>
      </c>
    </row>
    <row r="4709" spans="1:8" x14ac:dyDescent="0.35">
      <c r="A4709" t="s">
        <v>27</v>
      </c>
      <c r="B4709" t="s">
        <v>339</v>
      </c>
      <c r="C4709">
        <v>172</v>
      </c>
      <c r="D4709" t="s">
        <v>761</v>
      </c>
      <c r="E4709" t="s">
        <v>1014</v>
      </c>
      <c r="F4709" t="s">
        <v>509</v>
      </c>
      <c r="G4709" t="s">
        <v>140</v>
      </c>
      <c r="H4709" t="s">
        <v>140</v>
      </c>
    </row>
    <row r="4710" spans="1:8" x14ac:dyDescent="0.35">
      <c r="A4710" t="s">
        <v>28</v>
      </c>
      <c r="B4710" t="s">
        <v>1224</v>
      </c>
      <c r="C4710">
        <v>3</v>
      </c>
      <c r="D4710" t="s">
        <v>298</v>
      </c>
      <c r="E4710" t="s">
        <v>140</v>
      </c>
      <c r="F4710" t="s">
        <v>299</v>
      </c>
      <c r="G4710" t="s">
        <v>140</v>
      </c>
      <c r="H4710" t="s">
        <v>140</v>
      </c>
    </row>
    <row r="4711" spans="1:8" x14ac:dyDescent="0.35">
      <c r="A4711" t="s">
        <v>28</v>
      </c>
      <c r="B4711" t="s">
        <v>1225</v>
      </c>
      <c r="C4711">
        <v>1</v>
      </c>
      <c r="D4711" t="s">
        <v>140</v>
      </c>
      <c r="E4711" t="s">
        <v>177</v>
      </c>
      <c r="F4711" t="s">
        <v>140</v>
      </c>
      <c r="G4711" t="s">
        <v>140</v>
      </c>
      <c r="H4711" t="s">
        <v>140</v>
      </c>
    </row>
    <row r="4712" spans="1:8" x14ac:dyDescent="0.35">
      <c r="A4712" t="s">
        <v>28</v>
      </c>
      <c r="B4712" t="s">
        <v>339</v>
      </c>
      <c r="C4712">
        <v>103</v>
      </c>
      <c r="D4712" t="s">
        <v>760</v>
      </c>
      <c r="E4712" t="s">
        <v>113</v>
      </c>
      <c r="F4712" t="s">
        <v>699</v>
      </c>
      <c r="G4712" t="s">
        <v>140</v>
      </c>
      <c r="H4712" t="s">
        <v>140</v>
      </c>
    </row>
    <row r="4713" spans="1:8" x14ac:dyDescent="0.35">
      <c r="A4713" t="s">
        <v>29</v>
      </c>
      <c r="B4713" t="s">
        <v>1223</v>
      </c>
      <c r="C4713">
        <v>5</v>
      </c>
      <c r="D4713" t="s">
        <v>709</v>
      </c>
      <c r="E4713" t="s">
        <v>140</v>
      </c>
      <c r="F4713" t="s">
        <v>398</v>
      </c>
      <c r="G4713" t="s">
        <v>917</v>
      </c>
      <c r="H4713" t="s">
        <v>140</v>
      </c>
    </row>
    <row r="4714" spans="1:8" x14ac:dyDescent="0.35">
      <c r="A4714" t="s">
        <v>29</v>
      </c>
      <c r="B4714" t="s">
        <v>1224</v>
      </c>
      <c r="C4714">
        <v>2</v>
      </c>
      <c r="D4714" t="s">
        <v>568</v>
      </c>
      <c r="E4714" t="s">
        <v>140</v>
      </c>
      <c r="F4714" t="s">
        <v>567</v>
      </c>
      <c r="G4714" t="s">
        <v>140</v>
      </c>
      <c r="H4714" t="s">
        <v>140</v>
      </c>
    </row>
    <row r="4715" spans="1:8" x14ac:dyDescent="0.35">
      <c r="A4715" t="s">
        <v>29</v>
      </c>
      <c r="B4715" t="s">
        <v>1226</v>
      </c>
      <c r="C4715">
        <v>3</v>
      </c>
      <c r="D4715" t="s">
        <v>140</v>
      </c>
      <c r="E4715" t="s">
        <v>195</v>
      </c>
      <c r="F4715" t="s">
        <v>196</v>
      </c>
      <c r="G4715" t="s">
        <v>140</v>
      </c>
      <c r="H4715" t="s">
        <v>140</v>
      </c>
    </row>
    <row r="4716" spans="1:8" x14ac:dyDescent="0.35">
      <c r="A4716" t="s">
        <v>29</v>
      </c>
      <c r="B4716" t="s">
        <v>339</v>
      </c>
      <c r="C4716">
        <v>125</v>
      </c>
      <c r="D4716" t="s">
        <v>935</v>
      </c>
      <c r="E4716" t="s">
        <v>1007</v>
      </c>
      <c r="F4716" t="s">
        <v>62</v>
      </c>
      <c r="G4716" t="s">
        <v>140</v>
      </c>
      <c r="H4716" t="s">
        <v>140</v>
      </c>
    </row>
    <row r="4717" spans="1:8" x14ac:dyDescent="0.35">
      <c r="A4717" t="s">
        <v>30</v>
      </c>
      <c r="B4717" t="s">
        <v>1223</v>
      </c>
      <c r="C4717">
        <v>1</v>
      </c>
      <c r="D4717" t="s">
        <v>140</v>
      </c>
      <c r="E4717" t="s">
        <v>140</v>
      </c>
      <c r="F4717" t="s">
        <v>177</v>
      </c>
      <c r="G4717" t="s">
        <v>140</v>
      </c>
      <c r="H4717" t="s">
        <v>140</v>
      </c>
    </row>
    <row r="4718" spans="1:8" x14ac:dyDescent="0.35">
      <c r="A4718" t="s">
        <v>30</v>
      </c>
      <c r="B4718" t="s">
        <v>1224</v>
      </c>
      <c r="C4718">
        <v>5</v>
      </c>
      <c r="D4718" t="s">
        <v>424</v>
      </c>
      <c r="E4718" t="s">
        <v>1053</v>
      </c>
      <c r="F4718" t="s">
        <v>535</v>
      </c>
      <c r="G4718" t="s">
        <v>140</v>
      </c>
      <c r="H4718" t="s">
        <v>140</v>
      </c>
    </row>
    <row r="4719" spans="1:8" x14ac:dyDescent="0.35">
      <c r="A4719" t="s">
        <v>30</v>
      </c>
      <c r="B4719" t="s">
        <v>1225</v>
      </c>
      <c r="C4719">
        <v>1</v>
      </c>
      <c r="D4719" t="s">
        <v>140</v>
      </c>
      <c r="E4719" t="s">
        <v>140</v>
      </c>
      <c r="F4719" t="s">
        <v>177</v>
      </c>
      <c r="G4719" t="s">
        <v>140</v>
      </c>
      <c r="H4719" t="s">
        <v>140</v>
      </c>
    </row>
    <row r="4720" spans="1:8" x14ac:dyDescent="0.35">
      <c r="A4720" t="s">
        <v>30</v>
      </c>
      <c r="B4720" t="s">
        <v>339</v>
      </c>
      <c r="C4720">
        <v>167</v>
      </c>
      <c r="D4720" t="s">
        <v>526</v>
      </c>
      <c r="E4720" t="s">
        <v>527</v>
      </c>
      <c r="F4720" t="s">
        <v>525</v>
      </c>
      <c r="G4720" t="s">
        <v>140</v>
      </c>
      <c r="H4720" t="s">
        <v>140</v>
      </c>
    </row>
    <row r="4721" spans="1:8" x14ac:dyDescent="0.35">
      <c r="A4721" t="s">
        <v>31</v>
      </c>
      <c r="B4721" t="s">
        <v>1223</v>
      </c>
      <c r="C4721">
        <v>2</v>
      </c>
      <c r="D4721" t="s">
        <v>140</v>
      </c>
      <c r="E4721" t="s">
        <v>177</v>
      </c>
      <c r="F4721" t="s">
        <v>140</v>
      </c>
      <c r="G4721" t="s">
        <v>140</v>
      </c>
      <c r="H4721" t="s">
        <v>140</v>
      </c>
    </row>
    <row r="4722" spans="1:8" x14ac:dyDescent="0.35">
      <c r="A4722" t="s">
        <v>31</v>
      </c>
      <c r="B4722" t="s">
        <v>1224</v>
      </c>
      <c r="C4722">
        <v>2</v>
      </c>
      <c r="D4722" t="s">
        <v>140</v>
      </c>
      <c r="E4722" t="s">
        <v>177</v>
      </c>
      <c r="F4722" t="s">
        <v>140</v>
      </c>
      <c r="G4722" t="s">
        <v>140</v>
      </c>
      <c r="H4722" t="s">
        <v>140</v>
      </c>
    </row>
    <row r="4723" spans="1:8" x14ac:dyDescent="0.35">
      <c r="A4723" t="s">
        <v>31</v>
      </c>
      <c r="B4723" t="s">
        <v>1225</v>
      </c>
      <c r="C4723">
        <v>3</v>
      </c>
      <c r="D4723" t="s">
        <v>140</v>
      </c>
      <c r="E4723" t="s">
        <v>177</v>
      </c>
      <c r="F4723" t="s">
        <v>140</v>
      </c>
      <c r="G4723" t="s">
        <v>140</v>
      </c>
      <c r="H4723" t="s">
        <v>140</v>
      </c>
    </row>
    <row r="4724" spans="1:8" x14ac:dyDescent="0.35">
      <c r="A4724" t="s">
        <v>31</v>
      </c>
      <c r="B4724" t="s">
        <v>339</v>
      </c>
      <c r="C4724">
        <v>74</v>
      </c>
      <c r="D4724" t="s">
        <v>548</v>
      </c>
      <c r="E4724" t="s">
        <v>806</v>
      </c>
      <c r="F4724" t="s">
        <v>140</v>
      </c>
      <c r="G4724" t="s">
        <v>140</v>
      </c>
      <c r="H4724" t="s">
        <v>1013</v>
      </c>
    </row>
    <row r="4725" spans="1:8" x14ac:dyDescent="0.35">
      <c r="A4725" t="s">
        <v>32</v>
      </c>
      <c r="B4725" t="s">
        <v>1223</v>
      </c>
      <c r="C4725">
        <v>51</v>
      </c>
      <c r="D4725" t="s">
        <v>926</v>
      </c>
      <c r="E4725" t="s">
        <v>414</v>
      </c>
      <c r="F4725" t="s">
        <v>47</v>
      </c>
      <c r="G4725" t="s">
        <v>940</v>
      </c>
      <c r="H4725" t="s">
        <v>140</v>
      </c>
    </row>
    <row r="4726" spans="1:8" x14ac:dyDescent="0.35">
      <c r="A4726" t="s">
        <v>32</v>
      </c>
      <c r="B4726" t="s">
        <v>1224</v>
      </c>
      <c r="C4726">
        <v>43</v>
      </c>
      <c r="D4726" t="s">
        <v>59</v>
      </c>
      <c r="E4726" t="s">
        <v>1100</v>
      </c>
      <c r="F4726" t="s">
        <v>211</v>
      </c>
      <c r="G4726" t="s">
        <v>140</v>
      </c>
      <c r="H4726" t="s">
        <v>140</v>
      </c>
    </row>
    <row r="4727" spans="1:8" x14ac:dyDescent="0.35">
      <c r="A4727" t="s">
        <v>32</v>
      </c>
      <c r="B4727" t="s">
        <v>1225</v>
      </c>
      <c r="C4727">
        <v>51</v>
      </c>
      <c r="D4727" t="s">
        <v>818</v>
      </c>
      <c r="E4727" t="s">
        <v>790</v>
      </c>
      <c r="F4727" t="s">
        <v>568</v>
      </c>
      <c r="G4727" t="s">
        <v>140</v>
      </c>
      <c r="H4727" t="s">
        <v>1020</v>
      </c>
    </row>
    <row r="4728" spans="1:8" x14ac:dyDescent="0.35">
      <c r="A4728" t="s">
        <v>32</v>
      </c>
      <c r="B4728" t="s">
        <v>1226</v>
      </c>
      <c r="C4728">
        <v>24</v>
      </c>
      <c r="D4728" t="s">
        <v>199</v>
      </c>
      <c r="E4728" t="s">
        <v>598</v>
      </c>
      <c r="F4728" t="s">
        <v>601</v>
      </c>
      <c r="G4728" t="s">
        <v>140</v>
      </c>
      <c r="H4728" t="s">
        <v>140</v>
      </c>
    </row>
    <row r="4729" spans="1:8" x14ac:dyDescent="0.35">
      <c r="A4729" t="s">
        <v>32</v>
      </c>
      <c r="B4729" t="s">
        <v>339</v>
      </c>
      <c r="C4729">
        <v>2574</v>
      </c>
      <c r="D4729" t="s">
        <v>69</v>
      </c>
      <c r="E4729" t="s">
        <v>261</v>
      </c>
      <c r="F4729" t="s">
        <v>611</v>
      </c>
      <c r="G4729" t="s">
        <v>1022</v>
      </c>
      <c r="H4729" t="s">
        <v>1022</v>
      </c>
    </row>
    <row r="4731" spans="1:8" x14ac:dyDescent="0.35">
      <c r="A4731" t="s">
        <v>1244</v>
      </c>
    </row>
    <row r="4732" spans="1:8" x14ac:dyDescent="0.35">
      <c r="A4732" t="s">
        <v>2</v>
      </c>
      <c r="B4732" t="s">
        <v>1164</v>
      </c>
      <c r="C4732" t="s">
        <v>3</v>
      </c>
      <c r="D4732" t="s">
        <v>1239</v>
      </c>
      <c r="E4732" t="s">
        <v>1240</v>
      </c>
      <c r="F4732" t="s">
        <v>1241</v>
      </c>
      <c r="G4732" t="s">
        <v>136</v>
      </c>
      <c r="H4732" t="s">
        <v>1042</v>
      </c>
    </row>
    <row r="4733" spans="1:8" x14ac:dyDescent="0.35">
      <c r="A4733" t="s">
        <v>8</v>
      </c>
      <c r="B4733" t="s">
        <v>1165</v>
      </c>
      <c r="C4733">
        <v>58</v>
      </c>
      <c r="D4733" t="s">
        <v>830</v>
      </c>
      <c r="E4733" t="s">
        <v>656</v>
      </c>
      <c r="F4733" t="s">
        <v>307</v>
      </c>
      <c r="G4733" t="s">
        <v>140</v>
      </c>
      <c r="H4733" t="s">
        <v>140</v>
      </c>
    </row>
    <row r="4734" spans="1:8" x14ac:dyDescent="0.35">
      <c r="A4734" t="s">
        <v>8</v>
      </c>
      <c r="B4734" t="s">
        <v>1166</v>
      </c>
      <c r="C4734">
        <v>61</v>
      </c>
      <c r="D4734" t="s">
        <v>849</v>
      </c>
      <c r="E4734" t="s">
        <v>1003</v>
      </c>
      <c r="F4734" t="s">
        <v>972</v>
      </c>
      <c r="G4734" t="s">
        <v>954</v>
      </c>
      <c r="H4734" t="s">
        <v>140</v>
      </c>
    </row>
    <row r="4735" spans="1:8" x14ac:dyDescent="0.35">
      <c r="A4735" t="s">
        <v>9</v>
      </c>
      <c r="B4735" t="s">
        <v>1165</v>
      </c>
      <c r="C4735">
        <v>67</v>
      </c>
      <c r="D4735" t="s">
        <v>651</v>
      </c>
      <c r="E4735" t="s">
        <v>464</v>
      </c>
      <c r="F4735" t="s">
        <v>1020</v>
      </c>
      <c r="G4735" t="s">
        <v>140</v>
      </c>
      <c r="H4735" t="s">
        <v>140</v>
      </c>
    </row>
    <row r="4736" spans="1:8" x14ac:dyDescent="0.35">
      <c r="A4736" t="s">
        <v>9</v>
      </c>
      <c r="B4736" t="s">
        <v>1166</v>
      </c>
      <c r="C4736">
        <v>64</v>
      </c>
      <c r="D4736" t="s">
        <v>795</v>
      </c>
      <c r="E4736" t="s">
        <v>796</v>
      </c>
      <c r="F4736" t="s">
        <v>140</v>
      </c>
      <c r="G4736" t="s">
        <v>140</v>
      </c>
      <c r="H4736" t="s">
        <v>140</v>
      </c>
    </row>
    <row r="4737" spans="1:8" x14ac:dyDescent="0.35">
      <c r="A4737" t="s">
        <v>10</v>
      </c>
      <c r="B4737" t="s">
        <v>1165</v>
      </c>
      <c r="C4737">
        <v>54</v>
      </c>
      <c r="D4737" t="s">
        <v>853</v>
      </c>
      <c r="E4737" t="s">
        <v>484</v>
      </c>
      <c r="F4737" t="s">
        <v>1054</v>
      </c>
      <c r="G4737" t="s">
        <v>140</v>
      </c>
      <c r="H4737" t="s">
        <v>140</v>
      </c>
    </row>
    <row r="4738" spans="1:8" x14ac:dyDescent="0.35">
      <c r="A4738" t="s">
        <v>10</v>
      </c>
      <c r="B4738" t="s">
        <v>1166</v>
      </c>
      <c r="C4738">
        <v>52</v>
      </c>
      <c r="D4738" t="s">
        <v>606</v>
      </c>
      <c r="E4738" t="s">
        <v>159</v>
      </c>
      <c r="F4738" t="s">
        <v>93</v>
      </c>
      <c r="G4738" t="s">
        <v>140</v>
      </c>
      <c r="H4738" t="s">
        <v>140</v>
      </c>
    </row>
    <row r="4739" spans="1:8" x14ac:dyDescent="0.35">
      <c r="A4739" t="s">
        <v>11</v>
      </c>
      <c r="B4739" t="s">
        <v>1165</v>
      </c>
      <c r="C4739">
        <v>53</v>
      </c>
      <c r="D4739" t="s">
        <v>245</v>
      </c>
      <c r="E4739" t="s">
        <v>579</v>
      </c>
      <c r="F4739" t="s">
        <v>317</v>
      </c>
      <c r="G4739" t="s">
        <v>140</v>
      </c>
      <c r="H4739" t="s">
        <v>140</v>
      </c>
    </row>
    <row r="4740" spans="1:8" x14ac:dyDescent="0.35">
      <c r="A4740" t="s">
        <v>11</v>
      </c>
      <c r="B4740" t="s">
        <v>1166</v>
      </c>
      <c r="C4740">
        <v>74</v>
      </c>
      <c r="D4740" t="s">
        <v>541</v>
      </c>
      <c r="E4740" t="s">
        <v>761</v>
      </c>
      <c r="F4740" t="s">
        <v>1072</v>
      </c>
      <c r="G4740" t="s">
        <v>140</v>
      </c>
      <c r="H4740" t="s">
        <v>140</v>
      </c>
    </row>
    <row r="4741" spans="1:8" x14ac:dyDescent="0.35">
      <c r="A4741" t="s">
        <v>12</v>
      </c>
      <c r="B4741" t="s">
        <v>1165</v>
      </c>
      <c r="C4741">
        <v>2</v>
      </c>
      <c r="D4741" t="s">
        <v>140</v>
      </c>
      <c r="E4741" t="s">
        <v>140</v>
      </c>
      <c r="F4741" t="s">
        <v>177</v>
      </c>
      <c r="G4741" t="s">
        <v>140</v>
      </c>
      <c r="H4741" t="s">
        <v>140</v>
      </c>
    </row>
    <row r="4742" spans="1:8" x14ac:dyDescent="0.35">
      <c r="A4742" t="s">
        <v>12</v>
      </c>
      <c r="B4742" t="s">
        <v>1166</v>
      </c>
      <c r="C4742">
        <v>117</v>
      </c>
      <c r="D4742" t="s">
        <v>788</v>
      </c>
      <c r="E4742" t="s">
        <v>140</v>
      </c>
      <c r="F4742" t="s">
        <v>986</v>
      </c>
      <c r="G4742" t="s">
        <v>140</v>
      </c>
      <c r="H4742" t="s">
        <v>775</v>
      </c>
    </row>
    <row r="4743" spans="1:8" x14ac:dyDescent="0.35">
      <c r="A4743" t="s">
        <v>13</v>
      </c>
      <c r="B4743" t="s">
        <v>1166</v>
      </c>
      <c r="C4743">
        <v>62</v>
      </c>
      <c r="D4743" t="s">
        <v>140</v>
      </c>
      <c r="E4743" t="s">
        <v>1046</v>
      </c>
      <c r="F4743" t="s">
        <v>1119</v>
      </c>
      <c r="G4743" t="s">
        <v>140</v>
      </c>
      <c r="H4743" t="s">
        <v>140</v>
      </c>
    </row>
    <row r="4744" spans="1:8" x14ac:dyDescent="0.35">
      <c r="A4744" t="s">
        <v>14</v>
      </c>
      <c r="B4744" t="s">
        <v>1165</v>
      </c>
      <c r="C4744">
        <v>34</v>
      </c>
      <c r="D4744" t="s">
        <v>1083</v>
      </c>
      <c r="E4744" t="s">
        <v>1068</v>
      </c>
      <c r="F4744" t="s">
        <v>995</v>
      </c>
      <c r="G4744" t="s">
        <v>140</v>
      </c>
      <c r="H4744" t="s">
        <v>140</v>
      </c>
    </row>
    <row r="4745" spans="1:8" x14ac:dyDescent="0.35">
      <c r="A4745" t="s">
        <v>14</v>
      </c>
      <c r="B4745" t="s">
        <v>1166</v>
      </c>
      <c r="C4745">
        <v>81</v>
      </c>
      <c r="D4745" t="s">
        <v>546</v>
      </c>
      <c r="E4745" t="s">
        <v>511</v>
      </c>
      <c r="F4745" t="s">
        <v>714</v>
      </c>
      <c r="G4745" t="s">
        <v>140</v>
      </c>
      <c r="H4745" t="s">
        <v>140</v>
      </c>
    </row>
    <row r="4746" spans="1:8" x14ac:dyDescent="0.35">
      <c r="A4746" t="s">
        <v>15</v>
      </c>
      <c r="B4746" t="s">
        <v>1165</v>
      </c>
      <c r="C4746">
        <v>66</v>
      </c>
      <c r="D4746" t="s">
        <v>382</v>
      </c>
      <c r="E4746" t="s">
        <v>402</v>
      </c>
      <c r="F4746" t="s">
        <v>849</v>
      </c>
      <c r="G4746" t="s">
        <v>140</v>
      </c>
      <c r="H4746" t="s">
        <v>140</v>
      </c>
    </row>
    <row r="4747" spans="1:8" x14ac:dyDescent="0.35">
      <c r="A4747" t="s">
        <v>15</v>
      </c>
      <c r="B4747" t="s">
        <v>1166</v>
      </c>
      <c r="C4747">
        <v>46</v>
      </c>
      <c r="D4747" t="s">
        <v>712</v>
      </c>
      <c r="E4747" t="s">
        <v>557</v>
      </c>
      <c r="F4747" t="s">
        <v>546</v>
      </c>
      <c r="G4747" t="s">
        <v>140</v>
      </c>
      <c r="H4747" t="s">
        <v>140</v>
      </c>
    </row>
    <row r="4748" spans="1:8" x14ac:dyDescent="0.35">
      <c r="A4748" t="s">
        <v>16</v>
      </c>
      <c r="B4748" t="s">
        <v>1165</v>
      </c>
      <c r="C4748">
        <v>99</v>
      </c>
      <c r="D4748" t="s">
        <v>363</v>
      </c>
      <c r="E4748" t="s">
        <v>601</v>
      </c>
      <c r="F4748" t="s">
        <v>1049</v>
      </c>
      <c r="G4748" t="s">
        <v>140</v>
      </c>
      <c r="H4748" t="s">
        <v>140</v>
      </c>
    </row>
    <row r="4749" spans="1:8" x14ac:dyDescent="0.35">
      <c r="A4749" t="s">
        <v>16</v>
      </c>
      <c r="B4749" t="s">
        <v>1166</v>
      </c>
      <c r="C4749">
        <v>74</v>
      </c>
      <c r="D4749" t="s">
        <v>818</v>
      </c>
      <c r="E4749" t="s">
        <v>60</v>
      </c>
      <c r="F4749" t="s">
        <v>1011</v>
      </c>
      <c r="G4749" t="s">
        <v>140</v>
      </c>
      <c r="H4749" t="s">
        <v>140</v>
      </c>
    </row>
    <row r="4750" spans="1:8" x14ac:dyDescent="0.35">
      <c r="A4750" t="s">
        <v>17</v>
      </c>
      <c r="B4750" t="s">
        <v>1165</v>
      </c>
      <c r="C4750">
        <v>62</v>
      </c>
      <c r="D4750" t="s">
        <v>533</v>
      </c>
      <c r="E4750" t="s">
        <v>709</v>
      </c>
      <c r="F4750" t="s">
        <v>405</v>
      </c>
      <c r="G4750" t="s">
        <v>140</v>
      </c>
      <c r="H4750" t="s">
        <v>140</v>
      </c>
    </row>
    <row r="4751" spans="1:8" x14ac:dyDescent="0.35">
      <c r="A4751" t="s">
        <v>17</v>
      </c>
      <c r="B4751" t="s">
        <v>1166</v>
      </c>
      <c r="C4751">
        <v>46</v>
      </c>
      <c r="D4751" t="s">
        <v>852</v>
      </c>
      <c r="E4751" t="s">
        <v>830</v>
      </c>
      <c r="F4751" t="s">
        <v>517</v>
      </c>
      <c r="G4751" t="s">
        <v>140</v>
      </c>
      <c r="H4751" t="s">
        <v>140</v>
      </c>
    </row>
    <row r="4752" spans="1:8" x14ac:dyDescent="0.35">
      <c r="A4752" t="s">
        <v>18</v>
      </c>
      <c r="B4752" t="s">
        <v>1165</v>
      </c>
      <c r="C4752">
        <v>5</v>
      </c>
      <c r="D4752" t="s">
        <v>140</v>
      </c>
      <c r="E4752" t="s">
        <v>177</v>
      </c>
      <c r="F4752" t="s">
        <v>140</v>
      </c>
      <c r="G4752" t="s">
        <v>140</v>
      </c>
      <c r="H4752" t="s">
        <v>140</v>
      </c>
    </row>
    <row r="4753" spans="1:8" x14ac:dyDescent="0.35">
      <c r="A4753" t="s">
        <v>18</v>
      </c>
      <c r="B4753" t="s">
        <v>1166</v>
      </c>
      <c r="C4753">
        <v>98</v>
      </c>
      <c r="D4753" t="s">
        <v>252</v>
      </c>
      <c r="E4753" t="s">
        <v>952</v>
      </c>
      <c r="F4753" t="s">
        <v>578</v>
      </c>
      <c r="G4753" t="s">
        <v>775</v>
      </c>
      <c r="H4753" t="s">
        <v>140</v>
      </c>
    </row>
    <row r="4754" spans="1:8" x14ac:dyDescent="0.35">
      <c r="A4754" t="s">
        <v>19</v>
      </c>
      <c r="B4754" t="s">
        <v>1165</v>
      </c>
      <c r="C4754">
        <v>30</v>
      </c>
      <c r="D4754" t="s">
        <v>797</v>
      </c>
      <c r="E4754" t="s">
        <v>610</v>
      </c>
      <c r="F4754" t="s">
        <v>1087</v>
      </c>
      <c r="G4754" t="s">
        <v>140</v>
      </c>
      <c r="H4754" t="s">
        <v>140</v>
      </c>
    </row>
    <row r="4755" spans="1:8" x14ac:dyDescent="0.35">
      <c r="A4755" t="s">
        <v>19</v>
      </c>
      <c r="B4755" t="s">
        <v>1166</v>
      </c>
      <c r="C4755">
        <v>52</v>
      </c>
      <c r="D4755" t="s">
        <v>291</v>
      </c>
      <c r="E4755" t="s">
        <v>508</v>
      </c>
      <c r="F4755" t="s">
        <v>517</v>
      </c>
      <c r="G4755" t="s">
        <v>140</v>
      </c>
      <c r="H4755" t="s">
        <v>140</v>
      </c>
    </row>
    <row r="4756" spans="1:8" x14ac:dyDescent="0.35">
      <c r="A4756" t="s">
        <v>20</v>
      </c>
      <c r="B4756" t="s">
        <v>1165</v>
      </c>
      <c r="C4756">
        <v>63</v>
      </c>
      <c r="D4756" t="s">
        <v>900</v>
      </c>
      <c r="E4756" t="s">
        <v>853</v>
      </c>
      <c r="F4756" t="s">
        <v>595</v>
      </c>
      <c r="G4756" t="s">
        <v>140</v>
      </c>
      <c r="H4756" t="s">
        <v>140</v>
      </c>
    </row>
    <row r="4757" spans="1:8" x14ac:dyDescent="0.35">
      <c r="A4757" t="s">
        <v>20</v>
      </c>
      <c r="B4757" t="s">
        <v>1166</v>
      </c>
      <c r="C4757">
        <v>33</v>
      </c>
      <c r="D4757" t="s">
        <v>880</v>
      </c>
      <c r="E4757" t="s">
        <v>328</v>
      </c>
      <c r="F4757" t="s">
        <v>1106</v>
      </c>
      <c r="G4757" t="s">
        <v>140</v>
      </c>
      <c r="H4757" t="s">
        <v>140</v>
      </c>
    </row>
    <row r="4758" spans="1:8" x14ac:dyDescent="0.35">
      <c r="A4758" t="s">
        <v>21</v>
      </c>
      <c r="B4758" t="s">
        <v>1166</v>
      </c>
      <c r="C4758">
        <v>71</v>
      </c>
      <c r="D4758" t="s">
        <v>604</v>
      </c>
      <c r="E4758" t="s">
        <v>382</v>
      </c>
      <c r="F4758" t="s">
        <v>924</v>
      </c>
      <c r="G4758" t="s">
        <v>140</v>
      </c>
      <c r="H4758" t="s">
        <v>1017</v>
      </c>
    </row>
    <row r="4759" spans="1:8" x14ac:dyDescent="0.35">
      <c r="A4759" t="s">
        <v>22</v>
      </c>
      <c r="B4759" t="s">
        <v>1165</v>
      </c>
      <c r="C4759">
        <v>44</v>
      </c>
      <c r="D4759" t="s">
        <v>256</v>
      </c>
      <c r="E4759" t="s">
        <v>368</v>
      </c>
      <c r="F4759" t="s">
        <v>1045</v>
      </c>
      <c r="G4759" t="s">
        <v>140</v>
      </c>
      <c r="H4759" t="s">
        <v>140</v>
      </c>
    </row>
    <row r="4760" spans="1:8" x14ac:dyDescent="0.35">
      <c r="A4760" t="s">
        <v>22</v>
      </c>
      <c r="B4760" t="s">
        <v>1166</v>
      </c>
      <c r="C4760">
        <v>45</v>
      </c>
      <c r="D4760" t="s">
        <v>383</v>
      </c>
      <c r="E4760" t="s">
        <v>484</v>
      </c>
      <c r="F4760" t="s">
        <v>733</v>
      </c>
      <c r="G4760" t="s">
        <v>140</v>
      </c>
      <c r="H4760" t="s">
        <v>140</v>
      </c>
    </row>
    <row r="4761" spans="1:8" x14ac:dyDescent="0.35">
      <c r="A4761" t="s">
        <v>23</v>
      </c>
      <c r="B4761" t="s">
        <v>1165</v>
      </c>
      <c r="C4761">
        <v>32</v>
      </c>
      <c r="D4761" t="s">
        <v>1066</v>
      </c>
      <c r="E4761" t="s">
        <v>140</v>
      </c>
      <c r="F4761" t="s">
        <v>88</v>
      </c>
      <c r="G4761" t="s">
        <v>140</v>
      </c>
      <c r="H4761" t="s">
        <v>1053</v>
      </c>
    </row>
    <row r="4762" spans="1:8" x14ac:dyDescent="0.35">
      <c r="A4762" t="s">
        <v>23</v>
      </c>
      <c r="B4762" t="s">
        <v>1166</v>
      </c>
      <c r="C4762">
        <v>19</v>
      </c>
      <c r="D4762" t="s">
        <v>140</v>
      </c>
      <c r="E4762" t="s">
        <v>140</v>
      </c>
      <c r="F4762" t="s">
        <v>177</v>
      </c>
      <c r="G4762" t="s">
        <v>140</v>
      </c>
      <c r="H4762" t="s">
        <v>140</v>
      </c>
    </row>
    <row r="4763" spans="1:8" x14ac:dyDescent="0.35">
      <c r="A4763" t="s">
        <v>24</v>
      </c>
      <c r="B4763" t="s">
        <v>1165</v>
      </c>
      <c r="C4763">
        <v>66</v>
      </c>
      <c r="D4763" t="s">
        <v>959</v>
      </c>
      <c r="E4763" t="s">
        <v>958</v>
      </c>
      <c r="F4763" t="s">
        <v>140</v>
      </c>
      <c r="G4763" t="s">
        <v>140</v>
      </c>
      <c r="H4763" t="s">
        <v>140</v>
      </c>
    </row>
    <row r="4764" spans="1:8" x14ac:dyDescent="0.35">
      <c r="A4764" t="s">
        <v>24</v>
      </c>
      <c r="B4764" t="s">
        <v>1166</v>
      </c>
      <c r="C4764">
        <v>77</v>
      </c>
      <c r="D4764" t="s">
        <v>57</v>
      </c>
      <c r="E4764" t="s">
        <v>589</v>
      </c>
      <c r="F4764" t="s">
        <v>801</v>
      </c>
      <c r="G4764" t="s">
        <v>140</v>
      </c>
      <c r="H4764" t="s">
        <v>140</v>
      </c>
    </row>
    <row r="4765" spans="1:8" x14ac:dyDescent="0.35">
      <c r="A4765" t="s">
        <v>25</v>
      </c>
      <c r="B4765" t="s">
        <v>1165</v>
      </c>
      <c r="C4765">
        <v>55</v>
      </c>
      <c r="D4765" t="s">
        <v>895</v>
      </c>
      <c r="E4765" t="s">
        <v>885</v>
      </c>
      <c r="F4765" t="s">
        <v>1014</v>
      </c>
      <c r="G4765" t="s">
        <v>140</v>
      </c>
      <c r="H4765" t="s">
        <v>140</v>
      </c>
    </row>
    <row r="4766" spans="1:8" x14ac:dyDescent="0.35">
      <c r="A4766" t="s">
        <v>25</v>
      </c>
      <c r="B4766" t="s">
        <v>1166</v>
      </c>
      <c r="C4766">
        <v>77</v>
      </c>
      <c r="D4766" t="s">
        <v>980</v>
      </c>
      <c r="E4766" t="s">
        <v>689</v>
      </c>
      <c r="F4766" t="s">
        <v>706</v>
      </c>
      <c r="G4766" t="s">
        <v>140</v>
      </c>
      <c r="H4766" t="s">
        <v>140</v>
      </c>
    </row>
    <row r="4767" spans="1:8" x14ac:dyDescent="0.35">
      <c r="A4767" t="s">
        <v>26</v>
      </c>
      <c r="B4767" t="s">
        <v>1165</v>
      </c>
      <c r="C4767">
        <v>69</v>
      </c>
      <c r="D4767" t="s">
        <v>853</v>
      </c>
      <c r="E4767" t="s">
        <v>557</v>
      </c>
      <c r="F4767" t="s">
        <v>869</v>
      </c>
      <c r="G4767" t="s">
        <v>140</v>
      </c>
      <c r="H4767" t="s">
        <v>140</v>
      </c>
    </row>
    <row r="4768" spans="1:8" x14ac:dyDescent="0.35">
      <c r="A4768" t="s">
        <v>26</v>
      </c>
      <c r="B4768" t="s">
        <v>1166</v>
      </c>
      <c r="C4768">
        <v>62</v>
      </c>
      <c r="D4768" t="s">
        <v>206</v>
      </c>
      <c r="E4768" t="s">
        <v>878</v>
      </c>
      <c r="F4768" t="s">
        <v>1068</v>
      </c>
      <c r="G4768" t="s">
        <v>140</v>
      </c>
      <c r="H4768" t="s">
        <v>140</v>
      </c>
    </row>
    <row r="4769" spans="1:8" x14ac:dyDescent="0.35">
      <c r="A4769" t="s">
        <v>27</v>
      </c>
      <c r="B4769" t="s">
        <v>1165</v>
      </c>
      <c r="C4769">
        <v>93</v>
      </c>
      <c r="D4769" t="s">
        <v>798</v>
      </c>
      <c r="E4769" t="s">
        <v>553</v>
      </c>
      <c r="F4769" t="s">
        <v>1012</v>
      </c>
      <c r="G4769" t="s">
        <v>1019</v>
      </c>
      <c r="H4769" t="s">
        <v>140</v>
      </c>
    </row>
    <row r="4770" spans="1:8" x14ac:dyDescent="0.35">
      <c r="A4770" t="s">
        <v>27</v>
      </c>
      <c r="B4770" t="s">
        <v>1166</v>
      </c>
      <c r="C4770">
        <v>83</v>
      </c>
      <c r="D4770" t="s">
        <v>724</v>
      </c>
      <c r="E4770" t="s">
        <v>601</v>
      </c>
      <c r="F4770" t="s">
        <v>1011</v>
      </c>
      <c r="G4770" t="s">
        <v>140</v>
      </c>
      <c r="H4770" t="s">
        <v>140</v>
      </c>
    </row>
    <row r="4771" spans="1:8" x14ac:dyDescent="0.35">
      <c r="A4771" t="s">
        <v>28</v>
      </c>
      <c r="B4771" t="s">
        <v>1165</v>
      </c>
      <c r="C4771">
        <v>46</v>
      </c>
      <c r="D4771" t="s">
        <v>559</v>
      </c>
      <c r="E4771" t="s">
        <v>584</v>
      </c>
      <c r="F4771" t="s">
        <v>1007</v>
      </c>
      <c r="G4771" t="s">
        <v>140</v>
      </c>
      <c r="H4771" t="s">
        <v>140</v>
      </c>
    </row>
    <row r="4772" spans="1:8" x14ac:dyDescent="0.35">
      <c r="A4772" t="s">
        <v>28</v>
      </c>
      <c r="B4772" t="s">
        <v>1166</v>
      </c>
      <c r="C4772">
        <v>61</v>
      </c>
      <c r="D4772" t="s">
        <v>487</v>
      </c>
      <c r="E4772" t="s">
        <v>401</v>
      </c>
      <c r="F4772" t="s">
        <v>495</v>
      </c>
      <c r="G4772" t="s">
        <v>140</v>
      </c>
      <c r="H4772" t="s">
        <v>140</v>
      </c>
    </row>
    <row r="4773" spans="1:8" x14ac:dyDescent="0.35">
      <c r="A4773" t="s">
        <v>29</v>
      </c>
      <c r="B4773" t="s">
        <v>1165</v>
      </c>
      <c r="C4773">
        <v>70</v>
      </c>
      <c r="D4773" t="s">
        <v>830</v>
      </c>
      <c r="E4773" t="s">
        <v>823</v>
      </c>
      <c r="F4773" t="s">
        <v>1054</v>
      </c>
      <c r="G4773" t="s">
        <v>1013</v>
      </c>
      <c r="H4773" t="s">
        <v>140</v>
      </c>
    </row>
    <row r="4774" spans="1:8" x14ac:dyDescent="0.35">
      <c r="A4774" t="s">
        <v>29</v>
      </c>
      <c r="B4774" t="s">
        <v>1166</v>
      </c>
      <c r="C4774">
        <v>65</v>
      </c>
      <c r="D4774" t="s">
        <v>149</v>
      </c>
      <c r="E4774" t="s">
        <v>690</v>
      </c>
      <c r="F4774" t="s">
        <v>147</v>
      </c>
      <c r="G4774" t="s">
        <v>140</v>
      </c>
      <c r="H4774" t="s">
        <v>140</v>
      </c>
    </row>
    <row r="4775" spans="1:8" x14ac:dyDescent="0.35">
      <c r="A4775" t="s">
        <v>30</v>
      </c>
      <c r="B4775" t="s">
        <v>1165</v>
      </c>
      <c r="C4775">
        <v>92</v>
      </c>
      <c r="D4775" t="s">
        <v>879</v>
      </c>
      <c r="E4775" t="s">
        <v>631</v>
      </c>
      <c r="F4775" t="s">
        <v>1066</v>
      </c>
      <c r="G4775" t="s">
        <v>140</v>
      </c>
      <c r="H4775" t="s">
        <v>140</v>
      </c>
    </row>
    <row r="4776" spans="1:8" x14ac:dyDescent="0.35">
      <c r="A4776" t="s">
        <v>30</v>
      </c>
      <c r="B4776" t="s">
        <v>1166</v>
      </c>
      <c r="C4776">
        <v>82</v>
      </c>
      <c r="D4776" t="s">
        <v>261</v>
      </c>
      <c r="E4776" t="s">
        <v>220</v>
      </c>
      <c r="F4776" t="s">
        <v>961</v>
      </c>
      <c r="G4776" t="s">
        <v>140</v>
      </c>
      <c r="H4776" t="s">
        <v>140</v>
      </c>
    </row>
    <row r="4777" spans="1:8" x14ac:dyDescent="0.35">
      <c r="A4777" t="s">
        <v>31</v>
      </c>
      <c r="B4777" t="s">
        <v>1165</v>
      </c>
      <c r="C4777">
        <v>53</v>
      </c>
      <c r="D4777" t="s">
        <v>674</v>
      </c>
      <c r="E4777" t="s">
        <v>140</v>
      </c>
      <c r="F4777" t="s">
        <v>1077</v>
      </c>
      <c r="G4777" t="s">
        <v>140</v>
      </c>
      <c r="H4777" t="s">
        <v>1063</v>
      </c>
    </row>
    <row r="4778" spans="1:8" x14ac:dyDescent="0.35">
      <c r="A4778" t="s">
        <v>31</v>
      </c>
      <c r="B4778" t="s">
        <v>1166</v>
      </c>
      <c r="C4778">
        <v>28</v>
      </c>
      <c r="D4778" t="s">
        <v>140</v>
      </c>
      <c r="E4778" t="s">
        <v>140</v>
      </c>
      <c r="F4778" t="s">
        <v>177</v>
      </c>
      <c r="G4778" t="s">
        <v>140</v>
      </c>
      <c r="H4778" t="s">
        <v>140</v>
      </c>
    </row>
    <row r="4779" spans="1:8" x14ac:dyDescent="0.35">
      <c r="A4779" t="s">
        <v>32</v>
      </c>
      <c r="B4779" t="s">
        <v>1165</v>
      </c>
      <c r="C4779">
        <v>1213</v>
      </c>
      <c r="D4779" t="s">
        <v>79</v>
      </c>
      <c r="E4779" t="s">
        <v>249</v>
      </c>
      <c r="F4779" t="s">
        <v>812</v>
      </c>
      <c r="G4779" t="s">
        <v>1022</v>
      </c>
      <c r="H4779" t="s">
        <v>1022</v>
      </c>
    </row>
    <row r="4780" spans="1:8" x14ac:dyDescent="0.35">
      <c r="A4780" t="s">
        <v>32</v>
      </c>
      <c r="B4780" t="s">
        <v>1166</v>
      </c>
      <c r="C4780">
        <v>1530</v>
      </c>
      <c r="D4780" t="s">
        <v>266</v>
      </c>
      <c r="E4780" t="s">
        <v>790</v>
      </c>
      <c r="F4780" t="s">
        <v>571</v>
      </c>
      <c r="G4780" t="s">
        <v>1022</v>
      </c>
      <c r="H4780" t="s">
        <v>1008</v>
      </c>
    </row>
    <row r="4782" spans="1:8" x14ac:dyDescent="0.35">
      <c r="A4782" t="s">
        <v>1245</v>
      </c>
    </row>
    <row r="4783" spans="1:8" x14ac:dyDescent="0.35">
      <c r="A4783" t="s">
        <v>2</v>
      </c>
      <c r="B4783" t="s">
        <v>1141</v>
      </c>
      <c r="C4783" t="s">
        <v>3</v>
      </c>
      <c r="D4783" t="s">
        <v>1239</v>
      </c>
      <c r="E4783" t="s">
        <v>1240</v>
      </c>
      <c r="F4783" t="s">
        <v>1241</v>
      </c>
      <c r="G4783" t="s">
        <v>136</v>
      </c>
      <c r="H4783" t="s">
        <v>1042</v>
      </c>
    </row>
    <row r="4784" spans="1:8" x14ac:dyDescent="0.35">
      <c r="A4784" t="s">
        <v>8</v>
      </c>
      <c r="B4784" t="s">
        <v>1129</v>
      </c>
      <c r="C4784">
        <v>23</v>
      </c>
      <c r="D4784" t="s">
        <v>1064</v>
      </c>
      <c r="E4784" t="s">
        <v>140</v>
      </c>
      <c r="F4784" t="s">
        <v>1113</v>
      </c>
      <c r="G4784" t="s">
        <v>140</v>
      </c>
      <c r="H4784" t="s">
        <v>140</v>
      </c>
    </row>
    <row r="4785" spans="1:8" x14ac:dyDescent="0.35">
      <c r="A4785" t="s">
        <v>8</v>
      </c>
      <c r="B4785" t="s">
        <v>1130</v>
      </c>
      <c r="C4785">
        <v>70</v>
      </c>
      <c r="D4785" t="s">
        <v>55</v>
      </c>
      <c r="E4785" t="s">
        <v>389</v>
      </c>
      <c r="F4785" t="s">
        <v>310</v>
      </c>
      <c r="G4785" t="s">
        <v>140</v>
      </c>
      <c r="H4785" t="s">
        <v>140</v>
      </c>
    </row>
    <row r="4786" spans="1:8" x14ac:dyDescent="0.35">
      <c r="A4786" t="s">
        <v>8</v>
      </c>
      <c r="B4786" t="s">
        <v>1131</v>
      </c>
      <c r="C4786">
        <v>26</v>
      </c>
      <c r="D4786" t="s">
        <v>728</v>
      </c>
      <c r="E4786" t="s">
        <v>1102</v>
      </c>
      <c r="F4786" t="s">
        <v>636</v>
      </c>
      <c r="G4786" t="s">
        <v>664</v>
      </c>
      <c r="H4786" t="s">
        <v>140</v>
      </c>
    </row>
    <row r="4787" spans="1:8" x14ac:dyDescent="0.35">
      <c r="A4787" t="s">
        <v>9</v>
      </c>
      <c r="B4787" t="s">
        <v>1129</v>
      </c>
      <c r="C4787">
        <v>12</v>
      </c>
      <c r="D4787" t="s">
        <v>956</v>
      </c>
      <c r="E4787" t="s">
        <v>957</v>
      </c>
      <c r="F4787" t="s">
        <v>140</v>
      </c>
      <c r="G4787" t="s">
        <v>140</v>
      </c>
      <c r="H4787" t="s">
        <v>140</v>
      </c>
    </row>
    <row r="4788" spans="1:8" x14ac:dyDescent="0.35">
      <c r="A4788" t="s">
        <v>9</v>
      </c>
      <c r="B4788" t="s">
        <v>1130</v>
      </c>
      <c r="C4788">
        <v>99</v>
      </c>
      <c r="D4788" t="s">
        <v>81</v>
      </c>
      <c r="E4788" t="s">
        <v>708</v>
      </c>
      <c r="F4788" t="s">
        <v>1058</v>
      </c>
      <c r="G4788" t="s">
        <v>140</v>
      </c>
      <c r="H4788" t="s">
        <v>140</v>
      </c>
    </row>
    <row r="4789" spans="1:8" x14ac:dyDescent="0.35">
      <c r="A4789" t="s">
        <v>9</v>
      </c>
      <c r="B4789" t="s">
        <v>1131</v>
      </c>
      <c r="C4789">
        <v>20</v>
      </c>
      <c r="D4789" t="s">
        <v>605</v>
      </c>
      <c r="E4789" t="s">
        <v>604</v>
      </c>
      <c r="F4789" t="s">
        <v>140</v>
      </c>
      <c r="G4789" t="s">
        <v>140</v>
      </c>
      <c r="H4789" t="s">
        <v>140</v>
      </c>
    </row>
    <row r="4790" spans="1:8" x14ac:dyDescent="0.35">
      <c r="A4790" t="s">
        <v>10</v>
      </c>
      <c r="B4790" t="s">
        <v>1129</v>
      </c>
      <c r="C4790">
        <v>24</v>
      </c>
      <c r="D4790" t="s">
        <v>103</v>
      </c>
      <c r="E4790" t="s">
        <v>866</v>
      </c>
      <c r="F4790" t="s">
        <v>755</v>
      </c>
      <c r="G4790" t="s">
        <v>140</v>
      </c>
      <c r="H4790" t="s">
        <v>140</v>
      </c>
    </row>
    <row r="4791" spans="1:8" x14ac:dyDescent="0.35">
      <c r="A4791" t="s">
        <v>10</v>
      </c>
      <c r="B4791" t="s">
        <v>1130</v>
      </c>
      <c r="C4791">
        <v>70</v>
      </c>
      <c r="D4791" t="s">
        <v>60</v>
      </c>
      <c r="E4791" t="s">
        <v>41</v>
      </c>
      <c r="F4791" t="s">
        <v>1066</v>
      </c>
      <c r="G4791" t="s">
        <v>140</v>
      </c>
      <c r="H4791" t="s">
        <v>140</v>
      </c>
    </row>
    <row r="4792" spans="1:8" x14ac:dyDescent="0.35">
      <c r="A4792" t="s">
        <v>10</v>
      </c>
      <c r="B4792" t="s">
        <v>1131</v>
      </c>
      <c r="C4792">
        <v>12</v>
      </c>
      <c r="D4792" t="s">
        <v>575</v>
      </c>
      <c r="E4792" t="s">
        <v>576</v>
      </c>
      <c r="F4792" t="s">
        <v>140</v>
      </c>
      <c r="G4792" t="s">
        <v>140</v>
      </c>
      <c r="H4792" t="s">
        <v>140</v>
      </c>
    </row>
    <row r="4793" spans="1:8" x14ac:dyDescent="0.35">
      <c r="A4793" t="s">
        <v>11</v>
      </c>
      <c r="B4793" t="s">
        <v>1129</v>
      </c>
      <c r="C4793">
        <v>15</v>
      </c>
      <c r="D4793" t="s">
        <v>1049</v>
      </c>
      <c r="E4793" t="s">
        <v>720</v>
      </c>
      <c r="F4793" t="s">
        <v>347</v>
      </c>
      <c r="G4793" t="s">
        <v>140</v>
      </c>
      <c r="H4793" t="s">
        <v>140</v>
      </c>
    </row>
    <row r="4794" spans="1:8" x14ac:dyDescent="0.35">
      <c r="A4794" t="s">
        <v>11</v>
      </c>
      <c r="B4794" t="s">
        <v>1130</v>
      </c>
      <c r="C4794">
        <v>95</v>
      </c>
      <c r="D4794" t="s">
        <v>742</v>
      </c>
      <c r="E4794" t="s">
        <v>383</v>
      </c>
      <c r="F4794" t="s">
        <v>140</v>
      </c>
      <c r="G4794" t="s">
        <v>140</v>
      </c>
      <c r="H4794" t="s">
        <v>140</v>
      </c>
    </row>
    <row r="4795" spans="1:8" x14ac:dyDescent="0.35">
      <c r="A4795" t="s">
        <v>11</v>
      </c>
      <c r="B4795" t="s">
        <v>1131</v>
      </c>
      <c r="C4795">
        <v>17</v>
      </c>
      <c r="D4795" t="s">
        <v>293</v>
      </c>
      <c r="E4795" t="s">
        <v>384</v>
      </c>
      <c r="F4795" t="s">
        <v>706</v>
      </c>
      <c r="G4795" t="s">
        <v>140</v>
      </c>
      <c r="H4795" t="s">
        <v>140</v>
      </c>
    </row>
    <row r="4796" spans="1:8" x14ac:dyDescent="0.35">
      <c r="A4796" t="s">
        <v>12</v>
      </c>
      <c r="B4796" t="s">
        <v>1129</v>
      </c>
      <c r="C4796">
        <v>44</v>
      </c>
      <c r="D4796" t="s">
        <v>1064</v>
      </c>
      <c r="E4796" t="s">
        <v>140</v>
      </c>
      <c r="F4796" t="s">
        <v>933</v>
      </c>
      <c r="G4796" t="s">
        <v>140</v>
      </c>
      <c r="H4796" t="s">
        <v>1043</v>
      </c>
    </row>
    <row r="4797" spans="1:8" x14ac:dyDescent="0.35">
      <c r="A4797" t="s">
        <v>12</v>
      </c>
      <c r="B4797" t="s">
        <v>1130</v>
      </c>
      <c r="C4797">
        <v>48</v>
      </c>
      <c r="D4797" t="s">
        <v>749</v>
      </c>
      <c r="E4797" t="s">
        <v>140</v>
      </c>
      <c r="F4797" t="s">
        <v>748</v>
      </c>
      <c r="G4797" t="s">
        <v>140</v>
      </c>
      <c r="H4797" t="s">
        <v>140</v>
      </c>
    </row>
    <row r="4798" spans="1:8" x14ac:dyDescent="0.35">
      <c r="A4798" t="s">
        <v>12</v>
      </c>
      <c r="B4798" t="s">
        <v>1131</v>
      </c>
      <c r="C4798">
        <v>27</v>
      </c>
      <c r="D4798" t="s">
        <v>937</v>
      </c>
      <c r="E4798" t="s">
        <v>140</v>
      </c>
      <c r="F4798" t="s">
        <v>936</v>
      </c>
      <c r="G4798" t="s">
        <v>140</v>
      </c>
      <c r="H4798" t="s">
        <v>140</v>
      </c>
    </row>
    <row r="4799" spans="1:8" x14ac:dyDescent="0.35">
      <c r="A4799" t="s">
        <v>13</v>
      </c>
      <c r="B4799" t="s">
        <v>1129</v>
      </c>
      <c r="C4799">
        <v>13</v>
      </c>
      <c r="D4799" t="s">
        <v>140</v>
      </c>
      <c r="E4799" t="s">
        <v>140</v>
      </c>
      <c r="F4799" t="s">
        <v>177</v>
      </c>
      <c r="G4799" t="s">
        <v>140</v>
      </c>
      <c r="H4799" t="s">
        <v>140</v>
      </c>
    </row>
    <row r="4800" spans="1:8" x14ac:dyDescent="0.35">
      <c r="A4800" t="s">
        <v>13</v>
      </c>
      <c r="B4800" t="s">
        <v>1130</v>
      </c>
      <c r="C4800">
        <v>17</v>
      </c>
      <c r="D4800" t="s">
        <v>140</v>
      </c>
      <c r="E4800" t="s">
        <v>527</v>
      </c>
      <c r="F4800" t="s">
        <v>858</v>
      </c>
      <c r="G4800" t="s">
        <v>140</v>
      </c>
      <c r="H4800" t="s">
        <v>140</v>
      </c>
    </row>
    <row r="4801" spans="1:8" x14ac:dyDescent="0.35">
      <c r="A4801" t="s">
        <v>13</v>
      </c>
      <c r="B4801" t="s">
        <v>1131</v>
      </c>
      <c r="C4801">
        <v>32</v>
      </c>
      <c r="D4801" t="s">
        <v>140</v>
      </c>
      <c r="E4801" t="s">
        <v>940</v>
      </c>
      <c r="F4801" t="s">
        <v>1168</v>
      </c>
      <c r="G4801" t="s">
        <v>140</v>
      </c>
      <c r="H4801" t="s">
        <v>140</v>
      </c>
    </row>
    <row r="4802" spans="1:8" x14ac:dyDescent="0.35">
      <c r="A4802" t="s">
        <v>14</v>
      </c>
      <c r="B4802" t="s">
        <v>1129</v>
      </c>
      <c r="C4802">
        <v>33</v>
      </c>
      <c r="D4802" t="s">
        <v>749</v>
      </c>
      <c r="E4802" t="s">
        <v>511</v>
      </c>
      <c r="F4802" t="s">
        <v>42</v>
      </c>
      <c r="G4802" t="s">
        <v>140</v>
      </c>
      <c r="H4802" t="s">
        <v>140</v>
      </c>
    </row>
    <row r="4803" spans="1:8" x14ac:dyDescent="0.35">
      <c r="A4803" t="s">
        <v>14</v>
      </c>
      <c r="B4803" t="s">
        <v>1130</v>
      </c>
      <c r="C4803">
        <v>64</v>
      </c>
      <c r="D4803" t="s">
        <v>550</v>
      </c>
      <c r="E4803" t="s">
        <v>641</v>
      </c>
      <c r="F4803" t="s">
        <v>179</v>
      </c>
      <c r="G4803" t="s">
        <v>140</v>
      </c>
      <c r="H4803" t="s">
        <v>140</v>
      </c>
    </row>
    <row r="4804" spans="1:8" x14ac:dyDescent="0.35">
      <c r="A4804" t="s">
        <v>14</v>
      </c>
      <c r="B4804" t="s">
        <v>1131</v>
      </c>
      <c r="C4804">
        <v>18</v>
      </c>
      <c r="D4804" t="s">
        <v>497</v>
      </c>
      <c r="E4804" t="s">
        <v>1049</v>
      </c>
      <c r="F4804" t="s">
        <v>391</v>
      </c>
      <c r="G4804" t="s">
        <v>140</v>
      </c>
      <c r="H4804" t="s">
        <v>140</v>
      </c>
    </row>
    <row r="4805" spans="1:8" x14ac:dyDescent="0.35">
      <c r="A4805" t="s">
        <v>15</v>
      </c>
      <c r="B4805" t="s">
        <v>1129</v>
      </c>
      <c r="C4805">
        <v>28</v>
      </c>
      <c r="D4805" t="s">
        <v>365</v>
      </c>
      <c r="E4805" t="s">
        <v>564</v>
      </c>
      <c r="F4805" t="s">
        <v>544</v>
      </c>
      <c r="G4805" t="s">
        <v>140</v>
      </c>
      <c r="H4805" t="s">
        <v>140</v>
      </c>
    </row>
    <row r="4806" spans="1:8" x14ac:dyDescent="0.35">
      <c r="A4806" t="s">
        <v>15</v>
      </c>
      <c r="B4806" t="s">
        <v>1130</v>
      </c>
      <c r="C4806">
        <v>60</v>
      </c>
      <c r="D4806" t="s">
        <v>252</v>
      </c>
      <c r="E4806" t="s">
        <v>224</v>
      </c>
      <c r="F4806" t="s">
        <v>929</v>
      </c>
      <c r="G4806" t="s">
        <v>140</v>
      </c>
      <c r="H4806" t="s">
        <v>140</v>
      </c>
    </row>
    <row r="4807" spans="1:8" x14ac:dyDescent="0.35">
      <c r="A4807" t="s">
        <v>15</v>
      </c>
      <c r="B4807" t="s">
        <v>1131</v>
      </c>
      <c r="C4807">
        <v>24</v>
      </c>
      <c r="D4807" t="s">
        <v>465</v>
      </c>
      <c r="E4807" t="s">
        <v>255</v>
      </c>
      <c r="F4807" t="s">
        <v>538</v>
      </c>
      <c r="G4807" t="s">
        <v>140</v>
      </c>
      <c r="H4807" t="s">
        <v>140</v>
      </c>
    </row>
    <row r="4808" spans="1:8" x14ac:dyDescent="0.35">
      <c r="A4808" t="s">
        <v>16</v>
      </c>
      <c r="B4808" t="s">
        <v>1129</v>
      </c>
      <c r="C4808">
        <v>13</v>
      </c>
      <c r="D4808" t="s">
        <v>140</v>
      </c>
      <c r="E4808" t="s">
        <v>195</v>
      </c>
      <c r="F4808" t="s">
        <v>196</v>
      </c>
      <c r="G4808" t="s">
        <v>140</v>
      </c>
      <c r="H4808" t="s">
        <v>140</v>
      </c>
    </row>
    <row r="4809" spans="1:8" x14ac:dyDescent="0.35">
      <c r="A4809" t="s">
        <v>16</v>
      </c>
      <c r="B4809" t="s">
        <v>1130</v>
      </c>
      <c r="C4809">
        <v>120</v>
      </c>
      <c r="D4809" t="s">
        <v>599</v>
      </c>
      <c r="E4809" t="s">
        <v>496</v>
      </c>
      <c r="F4809" t="s">
        <v>1063</v>
      </c>
      <c r="G4809" t="s">
        <v>140</v>
      </c>
      <c r="H4809" t="s">
        <v>140</v>
      </c>
    </row>
    <row r="4810" spans="1:8" x14ac:dyDescent="0.35">
      <c r="A4810" t="s">
        <v>16</v>
      </c>
      <c r="B4810" t="s">
        <v>1131</v>
      </c>
      <c r="C4810">
        <v>40</v>
      </c>
      <c r="D4810" t="s">
        <v>932</v>
      </c>
      <c r="E4810" t="s">
        <v>400</v>
      </c>
      <c r="F4810" t="s">
        <v>977</v>
      </c>
      <c r="G4810" t="s">
        <v>140</v>
      </c>
      <c r="H4810" t="s">
        <v>140</v>
      </c>
    </row>
    <row r="4811" spans="1:8" x14ac:dyDescent="0.35">
      <c r="A4811" t="s">
        <v>17</v>
      </c>
      <c r="B4811" t="s">
        <v>1129</v>
      </c>
      <c r="C4811">
        <v>22</v>
      </c>
      <c r="D4811" t="s">
        <v>874</v>
      </c>
      <c r="E4811" t="s">
        <v>399</v>
      </c>
      <c r="F4811" t="s">
        <v>540</v>
      </c>
      <c r="G4811" t="s">
        <v>140</v>
      </c>
      <c r="H4811" t="s">
        <v>140</v>
      </c>
    </row>
    <row r="4812" spans="1:8" x14ac:dyDescent="0.35">
      <c r="A4812" t="s">
        <v>17</v>
      </c>
      <c r="B4812" t="s">
        <v>1130</v>
      </c>
      <c r="C4812">
        <v>72</v>
      </c>
      <c r="D4812" t="s">
        <v>393</v>
      </c>
      <c r="E4812" t="s">
        <v>425</v>
      </c>
      <c r="F4812" t="s">
        <v>1014</v>
      </c>
      <c r="G4812" t="s">
        <v>140</v>
      </c>
      <c r="H4812" t="s">
        <v>140</v>
      </c>
    </row>
    <row r="4813" spans="1:8" x14ac:dyDescent="0.35">
      <c r="A4813" t="s">
        <v>17</v>
      </c>
      <c r="B4813" t="s">
        <v>1131</v>
      </c>
      <c r="C4813">
        <v>14</v>
      </c>
      <c r="D4813" t="s">
        <v>770</v>
      </c>
      <c r="E4813" t="s">
        <v>513</v>
      </c>
      <c r="F4813" t="s">
        <v>394</v>
      </c>
      <c r="G4813" t="s">
        <v>140</v>
      </c>
      <c r="H4813" t="s">
        <v>140</v>
      </c>
    </row>
    <row r="4814" spans="1:8" x14ac:dyDescent="0.35">
      <c r="A4814" t="s">
        <v>18</v>
      </c>
      <c r="B4814" t="s">
        <v>1129</v>
      </c>
      <c r="C4814">
        <v>26</v>
      </c>
      <c r="D4814" t="s">
        <v>595</v>
      </c>
      <c r="E4814" t="s">
        <v>901</v>
      </c>
      <c r="F4814" t="s">
        <v>380</v>
      </c>
      <c r="G4814" t="s">
        <v>1023</v>
      </c>
      <c r="H4814" t="s">
        <v>140</v>
      </c>
    </row>
    <row r="4815" spans="1:8" x14ac:dyDescent="0.35">
      <c r="A4815" t="s">
        <v>18</v>
      </c>
      <c r="B4815" t="s">
        <v>1130</v>
      </c>
      <c r="C4815">
        <v>50</v>
      </c>
      <c r="D4815" t="s">
        <v>485</v>
      </c>
      <c r="E4815" t="s">
        <v>320</v>
      </c>
      <c r="F4815" t="s">
        <v>947</v>
      </c>
      <c r="G4815" t="s">
        <v>140</v>
      </c>
      <c r="H4815" t="s">
        <v>140</v>
      </c>
    </row>
    <row r="4816" spans="1:8" x14ac:dyDescent="0.35">
      <c r="A4816" t="s">
        <v>18</v>
      </c>
      <c r="B4816" t="s">
        <v>1131</v>
      </c>
      <c r="C4816">
        <v>27</v>
      </c>
      <c r="D4816" t="s">
        <v>945</v>
      </c>
      <c r="E4816" t="s">
        <v>1068</v>
      </c>
      <c r="F4816" t="s">
        <v>365</v>
      </c>
      <c r="G4816" t="s">
        <v>140</v>
      </c>
      <c r="H4816" t="s">
        <v>140</v>
      </c>
    </row>
    <row r="4817" spans="1:8" x14ac:dyDescent="0.35">
      <c r="A4817" t="s">
        <v>19</v>
      </c>
      <c r="B4817" t="s">
        <v>1129</v>
      </c>
      <c r="C4817">
        <v>6</v>
      </c>
      <c r="D4817" t="s">
        <v>1154</v>
      </c>
      <c r="E4817" t="s">
        <v>602</v>
      </c>
      <c r="F4817" t="s">
        <v>579</v>
      </c>
      <c r="G4817" t="s">
        <v>140</v>
      </c>
      <c r="H4817" t="s">
        <v>140</v>
      </c>
    </row>
    <row r="4818" spans="1:8" x14ac:dyDescent="0.35">
      <c r="A4818" t="s">
        <v>19</v>
      </c>
      <c r="B4818" t="s">
        <v>1130</v>
      </c>
      <c r="C4818">
        <v>53</v>
      </c>
      <c r="D4818" t="s">
        <v>704</v>
      </c>
      <c r="E4818" t="s">
        <v>743</v>
      </c>
      <c r="F4818" t="s">
        <v>756</v>
      </c>
      <c r="G4818" t="s">
        <v>140</v>
      </c>
      <c r="H4818" t="s">
        <v>140</v>
      </c>
    </row>
    <row r="4819" spans="1:8" x14ac:dyDescent="0.35">
      <c r="A4819" t="s">
        <v>19</v>
      </c>
      <c r="B4819" t="s">
        <v>1131</v>
      </c>
      <c r="C4819">
        <v>23</v>
      </c>
      <c r="D4819" t="s">
        <v>165</v>
      </c>
      <c r="E4819" t="s">
        <v>760</v>
      </c>
      <c r="F4819" t="s">
        <v>988</v>
      </c>
      <c r="G4819" t="s">
        <v>140</v>
      </c>
      <c r="H4819" t="s">
        <v>140</v>
      </c>
    </row>
    <row r="4820" spans="1:8" x14ac:dyDescent="0.35">
      <c r="A4820" t="s">
        <v>20</v>
      </c>
      <c r="B4820" t="s">
        <v>1129</v>
      </c>
      <c r="C4820">
        <v>15</v>
      </c>
      <c r="D4820" t="s">
        <v>513</v>
      </c>
      <c r="E4820" t="s">
        <v>463</v>
      </c>
      <c r="F4820" t="s">
        <v>449</v>
      </c>
      <c r="G4820" t="s">
        <v>140</v>
      </c>
      <c r="H4820" t="s">
        <v>140</v>
      </c>
    </row>
    <row r="4821" spans="1:8" x14ac:dyDescent="0.35">
      <c r="A4821" t="s">
        <v>20</v>
      </c>
      <c r="B4821" t="s">
        <v>1130</v>
      </c>
      <c r="C4821">
        <v>22</v>
      </c>
      <c r="D4821" t="s">
        <v>169</v>
      </c>
      <c r="E4821" t="s">
        <v>168</v>
      </c>
      <c r="F4821" t="s">
        <v>140</v>
      </c>
      <c r="G4821" t="s">
        <v>140</v>
      </c>
      <c r="H4821" t="s">
        <v>140</v>
      </c>
    </row>
    <row r="4822" spans="1:8" x14ac:dyDescent="0.35">
      <c r="A4822" t="s">
        <v>20</v>
      </c>
      <c r="B4822" t="s">
        <v>1131</v>
      </c>
      <c r="C4822">
        <v>59</v>
      </c>
      <c r="D4822" t="s">
        <v>81</v>
      </c>
      <c r="E4822" t="s">
        <v>807</v>
      </c>
      <c r="F4822" t="s">
        <v>1059</v>
      </c>
      <c r="G4822" t="s">
        <v>140</v>
      </c>
      <c r="H4822" t="s">
        <v>140</v>
      </c>
    </row>
    <row r="4823" spans="1:8" x14ac:dyDescent="0.35">
      <c r="A4823" t="s">
        <v>21</v>
      </c>
      <c r="B4823" t="s">
        <v>1129</v>
      </c>
      <c r="C4823">
        <v>16</v>
      </c>
      <c r="D4823" t="s">
        <v>467</v>
      </c>
      <c r="E4823" t="s">
        <v>266</v>
      </c>
      <c r="F4823" t="s">
        <v>437</v>
      </c>
      <c r="G4823" t="s">
        <v>140</v>
      </c>
      <c r="H4823" t="s">
        <v>140</v>
      </c>
    </row>
    <row r="4824" spans="1:8" x14ac:dyDescent="0.35">
      <c r="A4824" t="s">
        <v>21</v>
      </c>
      <c r="B4824" t="s">
        <v>1130</v>
      </c>
      <c r="C4824">
        <v>12</v>
      </c>
      <c r="D4824" t="s">
        <v>687</v>
      </c>
      <c r="E4824" t="s">
        <v>686</v>
      </c>
      <c r="F4824" t="s">
        <v>140</v>
      </c>
      <c r="G4824" t="s">
        <v>140</v>
      </c>
      <c r="H4824" t="s">
        <v>140</v>
      </c>
    </row>
    <row r="4825" spans="1:8" x14ac:dyDescent="0.35">
      <c r="A4825" t="s">
        <v>21</v>
      </c>
      <c r="B4825" t="s">
        <v>1131</v>
      </c>
      <c r="C4825">
        <v>43</v>
      </c>
      <c r="D4825" t="s">
        <v>83</v>
      </c>
      <c r="E4825" t="s">
        <v>328</v>
      </c>
      <c r="F4825" t="s">
        <v>317</v>
      </c>
      <c r="G4825" t="s">
        <v>140</v>
      </c>
      <c r="H4825" t="s">
        <v>939</v>
      </c>
    </row>
    <row r="4826" spans="1:8" x14ac:dyDescent="0.35">
      <c r="A4826" t="s">
        <v>22</v>
      </c>
      <c r="B4826" t="s">
        <v>1129</v>
      </c>
      <c r="C4826">
        <v>11</v>
      </c>
      <c r="D4826" t="s">
        <v>729</v>
      </c>
      <c r="E4826" t="s">
        <v>348</v>
      </c>
      <c r="F4826" t="s">
        <v>751</v>
      </c>
      <c r="G4826" t="s">
        <v>140</v>
      </c>
      <c r="H4826" t="s">
        <v>140</v>
      </c>
    </row>
    <row r="4827" spans="1:8" x14ac:dyDescent="0.35">
      <c r="A4827" t="s">
        <v>22</v>
      </c>
      <c r="B4827" t="s">
        <v>1130</v>
      </c>
      <c r="C4827">
        <v>67</v>
      </c>
      <c r="D4827" t="s">
        <v>579</v>
      </c>
      <c r="E4827" t="s">
        <v>558</v>
      </c>
      <c r="F4827" t="s">
        <v>940</v>
      </c>
      <c r="G4827" t="s">
        <v>140</v>
      </c>
      <c r="H4827" t="s">
        <v>140</v>
      </c>
    </row>
    <row r="4828" spans="1:8" x14ac:dyDescent="0.35">
      <c r="A4828" t="s">
        <v>22</v>
      </c>
      <c r="B4828" t="s">
        <v>1131</v>
      </c>
      <c r="C4828">
        <v>11</v>
      </c>
      <c r="D4828" t="s">
        <v>622</v>
      </c>
      <c r="E4828" t="s">
        <v>289</v>
      </c>
      <c r="F4828" t="s">
        <v>729</v>
      </c>
      <c r="G4828" t="s">
        <v>140</v>
      </c>
      <c r="H4828" t="s">
        <v>140</v>
      </c>
    </row>
    <row r="4829" spans="1:8" x14ac:dyDescent="0.35">
      <c r="A4829" t="s">
        <v>23</v>
      </c>
      <c r="B4829" t="s">
        <v>1129</v>
      </c>
      <c r="C4829">
        <v>8</v>
      </c>
      <c r="D4829" t="s">
        <v>140</v>
      </c>
      <c r="E4829" t="s">
        <v>140</v>
      </c>
      <c r="F4829" t="s">
        <v>177</v>
      </c>
      <c r="G4829" t="s">
        <v>140</v>
      </c>
      <c r="H4829" t="s">
        <v>140</v>
      </c>
    </row>
    <row r="4830" spans="1:8" x14ac:dyDescent="0.35">
      <c r="A4830" t="s">
        <v>23</v>
      </c>
      <c r="B4830" t="s">
        <v>1130</v>
      </c>
      <c r="C4830">
        <v>30</v>
      </c>
      <c r="D4830" t="s">
        <v>949</v>
      </c>
      <c r="E4830" t="s">
        <v>140</v>
      </c>
      <c r="F4830" t="s">
        <v>110</v>
      </c>
      <c r="G4830" t="s">
        <v>140</v>
      </c>
      <c r="H4830" t="s">
        <v>1056</v>
      </c>
    </row>
    <row r="4831" spans="1:8" x14ac:dyDescent="0.35">
      <c r="A4831" t="s">
        <v>23</v>
      </c>
      <c r="B4831" t="s">
        <v>1131</v>
      </c>
      <c r="C4831">
        <v>13</v>
      </c>
      <c r="D4831" t="s">
        <v>140</v>
      </c>
      <c r="E4831" t="s">
        <v>140</v>
      </c>
      <c r="F4831" t="s">
        <v>177</v>
      </c>
      <c r="G4831" t="s">
        <v>140</v>
      </c>
      <c r="H4831" t="s">
        <v>140</v>
      </c>
    </row>
    <row r="4832" spans="1:8" x14ac:dyDescent="0.35">
      <c r="A4832" t="s">
        <v>24</v>
      </c>
      <c r="B4832" t="s">
        <v>1129</v>
      </c>
      <c r="C4832">
        <v>30</v>
      </c>
      <c r="D4832" t="s">
        <v>451</v>
      </c>
      <c r="E4832" t="s">
        <v>424</v>
      </c>
      <c r="F4832" t="s">
        <v>261</v>
      </c>
      <c r="G4832" t="s">
        <v>140</v>
      </c>
      <c r="H4832" t="s">
        <v>140</v>
      </c>
    </row>
    <row r="4833" spans="1:8" x14ac:dyDescent="0.35">
      <c r="A4833" t="s">
        <v>24</v>
      </c>
      <c r="B4833" t="s">
        <v>1130</v>
      </c>
      <c r="C4833">
        <v>95</v>
      </c>
      <c r="D4833" t="s">
        <v>752</v>
      </c>
      <c r="E4833" t="s">
        <v>753</v>
      </c>
      <c r="F4833" t="s">
        <v>140</v>
      </c>
      <c r="G4833" t="s">
        <v>140</v>
      </c>
      <c r="H4833" t="s">
        <v>140</v>
      </c>
    </row>
    <row r="4834" spans="1:8" x14ac:dyDescent="0.35">
      <c r="A4834" t="s">
        <v>24</v>
      </c>
      <c r="B4834" t="s">
        <v>1131</v>
      </c>
      <c r="C4834">
        <v>18</v>
      </c>
      <c r="D4834" t="s">
        <v>421</v>
      </c>
      <c r="E4834" t="s">
        <v>420</v>
      </c>
      <c r="F4834" t="s">
        <v>140</v>
      </c>
      <c r="G4834" t="s">
        <v>140</v>
      </c>
      <c r="H4834" t="s">
        <v>140</v>
      </c>
    </row>
    <row r="4835" spans="1:8" x14ac:dyDescent="0.35">
      <c r="A4835" t="s">
        <v>25</v>
      </c>
      <c r="B4835" t="s">
        <v>1129</v>
      </c>
      <c r="C4835">
        <v>22</v>
      </c>
      <c r="D4835" t="s">
        <v>641</v>
      </c>
      <c r="E4835" t="s">
        <v>697</v>
      </c>
      <c r="F4835" t="s">
        <v>303</v>
      </c>
      <c r="G4835" t="s">
        <v>140</v>
      </c>
      <c r="H4835" t="s">
        <v>140</v>
      </c>
    </row>
    <row r="4836" spans="1:8" x14ac:dyDescent="0.35">
      <c r="A4836" t="s">
        <v>25</v>
      </c>
      <c r="B4836" t="s">
        <v>1130</v>
      </c>
      <c r="C4836">
        <v>95</v>
      </c>
      <c r="D4836" t="s">
        <v>677</v>
      </c>
      <c r="E4836" t="s">
        <v>1246</v>
      </c>
      <c r="F4836" t="s">
        <v>1013</v>
      </c>
      <c r="G4836" t="s">
        <v>140</v>
      </c>
      <c r="H4836" t="s">
        <v>140</v>
      </c>
    </row>
    <row r="4837" spans="1:8" x14ac:dyDescent="0.35">
      <c r="A4837" t="s">
        <v>25</v>
      </c>
      <c r="B4837" t="s">
        <v>1131</v>
      </c>
      <c r="C4837">
        <v>15</v>
      </c>
      <c r="D4837" t="s">
        <v>140</v>
      </c>
      <c r="E4837" t="s">
        <v>665</v>
      </c>
      <c r="F4837" t="s">
        <v>664</v>
      </c>
      <c r="G4837" t="s">
        <v>140</v>
      </c>
      <c r="H4837" t="s">
        <v>140</v>
      </c>
    </row>
    <row r="4838" spans="1:8" x14ac:dyDescent="0.35">
      <c r="A4838" t="s">
        <v>26</v>
      </c>
      <c r="B4838" t="s">
        <v>1129</v>
      </c>
      <c r="C4838">
        <v>11</v>
      </c>
      <c r="D4838" t="s">
        <v>121</v>
      </c>
      <c r="E4838" t="s">
        <v>191</v>
      </c>
      <c r="F4838" t="s">
        <v>121</v>
      </c>
      <c r="G4838" t="s">
        <v>140</v>
      </c>
      <c r="H4838" t="s">
        <v>140</v>
      </c>
    </row>
    <row r="4839" spans="1:8" x14ac:dyDescent="0.35">
      <c r="A4839" t="s">
        <v>26</v>
      </c>
      <c r="B4839" t="s">
        <v>1130</v>
      </c>
      <c r="C4839">
        <v>87</v>
      </c>
      <c r="D4839" t="s">
        <v>978</v>
      </c>
      <c r="E4839" t="s">
        <v>309</v>
      </c>
      <c r="F4839" t="s">
        <v>660</v>
      </c>
      <c r="G4839" t="s">
        <v>140</v>
      </c>
      <c r="H4839" t="s">
        <v>140</v>
      </c>
    </row>
    <row r="4840" spans="1:8" x14ac:dyDescent="0.35">
      <c r="A4840" t="s">
        <v>26</v>
      </c>
      <c r="B4840" t="s">
        <v>1131</v>
      </c>
      <c r="C4840">
        <v>33</v>
      </c>
      <c r="D4840" t="s">
        <v>231</v>
      </c>
      <c r="E4840" t="s">
        <v>230</v>
      </c>
      <c r="F4840" t="s">
        <v>140</v>
      </c>
      <c r="G4840" t="s">
        <v>140</v>
      </c>
      <c r="H4840" t="s">
        <v>140</v>
      </c>
    </row>
    <row r="4841" spans="1:8" x14ac:dyDescent="0.35">
      <c r="A4841" t="s">
        <v>27</v>
      </c>
      <c r="B4841" t="s">
        <v>1129</v>
      </c>
      <c r="C4841">
        <v>8</v>
      </c>
      <c r="D4841" t="s">
        <v>449</v>
      </c>
      <c r="E4841" t="s">
        <v>448</v>
      </c>
      <c r="F4841" t="s">
        <v>140</v>
      </c>
      <c r="G4841" t="s">
        <v>140</v>
      </c>
      <c r="H4841" t="s">
        <v>140</v>
      </c>
    </row>
    <row r="4842" spans="1:8" x14ac:dyDescent="0.35">
      <c r="A4842" t="s">
        <v>27</v>
      </c>
      <c r="B4842" t="s">
        <v>1130</v>
      </c>
      <c r="C4842">
        <v>137</v>
      </c>
      <c r="D4842" t="s">
        <v>556</v>
      </c>
      <c r="E4842" t="s">
        <v>485</v>
      </c>
      <c r="F4842" t="s">
        <v>1017</v>
      </c>
      <c r="G4842" t="s">
        <v>1012</v>
      </c>
      <c r="H4842" t="s">
        <v>140</v>
      </c>
    </row>
    <row r="4843" spans="1:8" x14ac:dyDescent="0.35">
      <c r="A4843" t="s">
        <v>27</v>
      </c>
      <c r="B4843" t="s">
        <v>1131</v>
      </c>
      <c r="C4843">
        <v>31</v>
      </c>
      <c r="D4843" t="s">
        <v>627</v>
      </c>
      <c r="E4843" t="s">
        <v>626</v>
      </c>
      <c r="F4843" t="s">
        <v>140</v>
      </c>
      <c r="G4843" t="s">
        <v>140</v>
      </c>
      <c r="H4843" t="s">
        <v>140</v>
      </c>
    </row>
    <row r="4844" spans="1:8" x14ac:dyDescent="0.35">
      <c r="A4844" t="s">
        <v>28</v>
      </c>
      <c r="B4844" t="s">
        <v>1129</v>
      </c>
      <c r="C4844">
        <v>19</v>
      </c>
      <c r="D4844" t="s">
        <v>628</v>
      </c>
      <c r="E4844" t="s">
        <v>932</v>
      </c>
      <c r="F4844" t="s">
        <v>728</v>
      </c>
      <c r="G4844" t="s">
        <v>140</v>
      </c>
      <c r="H4844" t="s">
        <v>140</v>
      </c>
    </row>
    <row r="4845" spans="1:8" x14ac:dyDescent="0.35">
      <c r="A4845" t="s">
        <v>28</v>
      </c>
      <c r="B4845" t="s">
        <v>1130</v>
      </c>
      <c r="C4845">
        <v>68</v>
      </c>
      <c r="D4845" t="s">
        <v>796</v>
      </c>
      <c r="E4845" t="s">
        <v>709</v>
      </c>
      <c r="F4845" t="s">
        <v>1070</v>
      </c>
      <c r="G4845" t="s">
        <v>140</v>
      </c>
      <c r="H4845" t="s">
        <v>140</v>
      </c>
    </row>
    <row r="4846" spans="1:8" x14ac:dyDescent="0.35">
      <c r="A4846" t="s">
        <v>28</v>
      </c>
      <c r="B4846" t="s">
        <v>1131</v>
      </c>
      <c r="C4846">
        <v>20</v>
      </c>
      <c r="D4846" t="s">
        <v>81</v>
      </c>
      <c r="E4846" t="s">
        <v>580</v>
      </c>
      <c r="F4846" t="s">
        <v>105</v>
      </c>
      <c r="G4846" t="s">
        <v>140</v>
      </c>
      <c r="H4846" t="s">
        <v>140</v>
      </c>
    </row>
    <row r="4847" spans="1:8" x14ac:dyDescent="0.35">
      <c r="A4847" t="s">
        <v>29</v>
      </c>
      <c r="B4847" t="s">
        <v>1129</v>
      </c>
      <c r="C4847">
        <v>7</v>
      </c>
      <c r="D4847" t="s">
        <v>140</v>
      </c>
      <c r="E4847" t="s">
        <v>823</v>
      </c>
      <c r="F4847" t="s">
        <v>786</v>
      </c>
      <c r="G4847" t="s">
        <v>140</v>
      </c>
      <c r="H4847" t="s">
        <v>140</v>
      </c>
    </row>
    <row r="4848" spans="1:8" x14ac:dyDescent="0.35">
      <c r="A4848" t="s">
        <v>29</v>
      </c>
      <c r="B4848" t="s">
        <v>1130</v>
      </c>
      <c r="C4848">
        <v>104</v>
      </c>
      <c r="D4848" t="s">
        <v>234</v>
      </c>
      <c r="E4848" t="s">
        <v>842</v>
      </c>
      <c r="F4848" t="s">
        <v>1021</v>
      </c>
      <c r="G4848" t="s">
        <v>1010</v>
      </c>
      <c r="H4848" t="s">
        <v>140</v>
      </c>
    </row>
    <row r="4849" spans="1:8" x14ac:dyDescent="0.35">
      <c r="A4849" t="s">
        <v>29</v>
      </c>
      <c r="B4849" t="s">
        <v>1131</v>
      </c>
      <c r="C4849">
        <v>24</v>
      </c>
      <c r="D4849" t="s">
        <v>237</v>
      </c>
      <c r="E4849" t="s">
        <v>429</v>
      </c>
      <c r="F4849" t="s">
        <v>394</v>
      </c>
      <c r="G4849" t="s">
        <v>140</v>
      </c>
      <c r="H4849" t="s">
        <v>140</v>
      </c>
    </row>
    <row r="4850" spans="1:8" x14ac:dyDescent="0.35">
      <c r="A4850" t="s">
        <v>30</v>
      </c>
      <c r="B4850" t="s">
        <v>1129</v>
      </c>
      <c r="C4850">
        <v>10</v>
      </c>
      <c r="D4850" t="s">
        <v>506</v>
      </c>
      <c r="E4850" t="s">
        <v>886</v>
      </c>
      <c r="F4850" t="s">
        <v>528</v>
      </c>
      <c r="G4850" t="s">
        <v>140</v>
      </c>
      <c r="H4850" t="s">
        <v>140</v>
      </c>
    </row>
    <row r="4851" spans="1:8" x14ac:dyDescent="0.35">
      <c r="A4851" t="s">
        <v>30</v>
      </c>
      <c r="B4851" t="s">
        <v>1130</v>
      </c>
      <c r="C4851">
        <v>141</v>
      </c>
      <c r="D4851" t="s">
        <v>678</v>
      </c>
      <c r="E4851" t="s">
        <v>48</v>
      </c>
      <c r="F4851" t="s">
        <v>1057</v>
      </c>
      <c r="G4851" t="s">
        <v>140</v>
      </c>
      <c r="H4851" t="s">
        <v>140</v>
      </c>
    </row>
    <row r="4852" spans="1:8" x14ac:dyDescent="0.35">
      <c r="A4852" t="s">
        <v>30</v>
      </c>
      <c r="B4852" t="s">
        <v>1131</v>
      </c>
      <c r="C4852">
        <v>23</v>
      </c>
      <c r="D4852" t="s">
        <v>1071</v>
      </c>
      <c r="E4852" t="s">
        <v>658</v>
      </c>
      <c r="F4852" t="s">
        <v>1098</v>
      </c>
      <c r="G4852" t="s">
        <v>140</v>
      </c>
      <c r="H4852" t="s">
        <v>140</v>
      </c>
    </row>
    <row r="4853" spans="1:8" x14ac:dyDescent="0.35">
      <c r="A4853" t="s">
        <v>31</v>
      </c>
      <c r="B4853" t="s">
        <v>1129</v>
      </c>
      <c r="C4853">
        <v>14</v>
      </c>
      <c r="D4853" t="s">
        <v>1046</v>
      </c>
      <c r="E4853" t="s">
        <v>140</v>
      </c>
      <c r="F4853" t="s">
        <v>1119</v>
      </c>
      <c r="G4853" t="s">
        <v>140</v>
      </c>
      <c r="H4853" t="s">
        <v>140</v>
      </c>
    </row>
    <row r="4854" spans="1:8" x14ac:dyDescent="0.35">
      <c r="A4854" t="s">
        <v>31</v>
      </c>
      <c r="B4854" t="s">
        <v>1130</v>
      </c>
      <c r="C4854">
        <v>26</v>
      </c>
      <c r="D4854" t="s">
        <v>140</v>
      </c>
      <c r="E4854" t="s">
        <v>140</v>
      </c>
      <c r="F4854" t="s">
        <v>1206</v>
      </c>
      <c r="G4854" t="s">
        <v>140</v>
      </c>
      <c r="H4854" t="s">
        <v>1054</v>
      </c>
    </row>
    <row r="4855" spans="1:8" x14ac:dyDescent="0.35">
      <c r="A4855" t="s">
        <v>31</v>
      </c>
      <c r="B4855" t="s">
        <v>1131</v>
      </c>
      <c r="C4855">
        <v>41</v>
      </c>
      <c r="D4855" t="s">
        <v>187</v>
      </c>
      <c r="E4855" t="s">
        <v>140</v>
      </c>
      <c r="F4855" t="s">
        <v>188</v>
      </c>
      <c r="G4855" t="s">
        <v>140</v>
      </c>
      <c r="H4855" t="s">
        <v>140</v>
      </c>
    </row>
    <row r="4856" spans="1:8" x14ac:dyDescent="0.35">
      <c r="A4856" t="s">
        <v>32</v>
      </c>
      <c r="B4856" t="s">
        <v>1129</v>
      </c>
      <c r="C4856">
        <v>430</v>
      </c>
      <c r="D4856" t="s">
        <v>289</v>
      </c>
      <c r="E4856" t="s">
        <v>797</v>
      </c>
      <c r="F4856" t="s">
        <v>483</v>
      </c>
      <c r="G4856" t="s">
        <v>1022</v>
      </c>
      <c r="H4856" t="s">
        <v>1022</v>
      </c>
    </row>
    <row r="4857" spans="1:8" x14ac:dyDescent="0.35">
      <c r="A4857" t="s">
        <v>32</v>
      </c>
      <c r="B4857" t="s">
        <v>1130</v>
      </c>
      <c r="C4857">
        <v>1702</v>
      </c>
      <c r="D4857" t="s">
        <v>802</v>
      </c>
      <c r="E4857" t="s">
        <v>853</v>
      </c>
      <c r="F4857" t="s">
        <v>111</v>
      </c>
      <c r="G4857" t="s">
        <v>1022</v>
      </c>
      <c r="H4857" t="s">
        <v>1022</v>
      </c>
    </row>
    <row r="4858" spans="1:8" x14ac:dyDescent="0.35">
      <c r="A4858" t="s">
        <v>32</v>
      </c>
      <c r="B4858" t="s">
        <v>1131</v>
      </c>
      <c r="C4858">
        <v>611</v>
      </c>
      <c r="D4858" t="s">
        <v>61</v>
      </c>
      <c r="E4858" t="s">
        <v>544</v>
      </c>
      <c r="F4858" t="s">
        <v>654</v>
      </c>
      <c r="G4858" t="s">
        <v>1008</v>
      </c>
      <c r="H4858" t="s">
        <v>1010</v>
      </c>
    </row>
    <row r="4860" spans="1:8" x14ac:dyDescent="0.35">
      <c r="A4860" t="s">
        <v>1247</v>
      </c>
    </row>
    <row r="4861" spans="1:8" x14ac:dyDescent="0.35">
      <c r="A4861" t="s">
        <v>2</v>
      </c>
      <c r="B4861" t="s">
        <v>1150</v>
      </c>
      <c r="C4861" t="s">
        <v>3</v>
      </c>
      <c r="D4861" t="s">
        <v>1239</v>
      </c>
      <c r="E4861" t="s">
        <v>1240</v>
      </c>
      <c r="F4861" t="s">
        <v>1241</v>
      </c>
      <c r="G4861" t="s">
        <v>136</v>
      </c>
      <c r="H4861" t="s">
        <v>1042</v>
      </c>
    </row>
    <row r="4862" spans="1:8" x14ac:dyDescent="0.35">
      <c r="A4862" t="s">
        <v>8</v>
      </c>
      <c r="B4862" t="s">
        <v>1151</v>
      </c>
      <c r="C4862">
        <v>86</v>
      </c>
      <c r="D4862" t="s">
        <v>360</v>
      </c>
      <c r="E4862" t="s">
        <v>538</v>
      </c>
      <c r="F4862" t="s">
        <v>853</v>
      </c>
      <c r="G4862" t="s">
        <v>140</v>
      </c>
      <c r="H4862" t="s">
        <v>140</v>
      </c>
    </row>
    <row r="4863" spans="1:8" x14ac:dyDescent="0.35">
      <c r="A4863" t="s">
        <v>8</v>
      </c>
      <c r="B4863" t="s">
        <v>1152</v>
      </c>
      <c r="C4863">
        <v>24</v>
      </c>
      <c r="D4863" t="s">
        <v>641</v>
      </c>
      <c r="E4863" t="s">
        <v>140</v>
      </c>
      <c r="F4863" t="s">
        <v>156</v>
      </c>
      <c r="G4863" t="s">
        <v>1045</v>
      </c>
      <c r="H4863" t="s">
        <v>140</v>
      </c>
    </row>
    <row r="4864" spans="1:8" x14ac:dyDescent="0.35">
      <c r="A4864" t="s">
        <v>8</v>
      </c>
      <c r="B4864" t="s">
        <v>339</v>
      </c>
      <c r="C4864">
        <v>9</v>
      </c>
      <c r="D4864" t="s">
        <v>894</v>
      </c>
      <c r="E4864" t="s">
        <v>595</v>
      </c>
      <c r="F4864" t="s">
        <v>815</v>
      </c>
      <c r="G4864" t="s">
        <v>140</v>
      </c>
      <c r="H4864" t="s">
        <v>140</v>
      </c>
    </row>
    <row r="4865" spans="1:8" x14ac:dyDescent="0.35">
      <c r="A4865" t="s">
        <v>9</v>
      </c>
      <c r="B4865" t="s">
        <v>1151</v>
      </c>
      <c r="C4865">
        <v>78</v>
      </c>
      <c r="D4865" t="s">
        <v>240</v>
      </c>
      <c r="E4865" t="s">
        <v>239</v>
      </c>
      <c r="F4865" t="s">
        <v>140</v>
      </c>
      <c r="G4865" t="s">
        <v>140</v>
      </c>
      <c r="H4865" t="s">
        <v>140</v>
      </c>
    </row>
    <row r="4866" spans="1:8" x14ac:dyDescent="0.35">
      <c r="A4866" t="s">
        <v>9</v>
      </c>
      <c r="B4866" t="s">
        <v>1152</v>
      </c>
      <c r="C4866">
        <v>43</v>
      </c>
      <c r="D4866" t="s">
        <v>926</v>
      </c>
      <c r="E4866" t="s">
        <v>925</v>
      </c>
      <c r="F4866" t="s">
        <v>140</v>
      </c>
      <c r="G4866" t="s">
        <v>140</v>
      </c>
      <c r="H4866" t="s">
        <v>140</v>
      </c>
    </row>
    <row r="4867" spans="1:8" x14ac:dyDescent="0.35">
      <c r="A4867" t="s">
        <v>9</v>
      </c>
      <c r="B4867" t="s">
        <v>339</v>
      </c>
      <c r="C4867">
        <v>10</v>
      </c>
      <c r="D4867" t="s">
        <v>354</v>
      </c>
      <c r="E4867" t="s">
        <v>558</v>
      </c>
      <c r="F4867" t="s">
        <v>598</v>
      </c>
      <c r="G4867" t="s">
        <v>140</v>
      </c>
      <c r="H4867" t="s">
        <v>140</v>
      </c>
    </row>
    <row r="4868" spans="1:8" x14ac:dyDescent="0.35">
      <c r="A4868" t="s">
        <v>10</v>
      </c>
      <c r="B4868" t="s">
        <v>1151</v>
      </c>
      <c r="C4868">
        <v>72</v>
      </c>
      <c r="D4868" t="s">
        <v>879</v>
      </c>
      <c r="E4868" t="s">
        <v>734</v>
      </c>
      <c r="F4868" t="s">
        <v>1057</v>
      </c>
      <c r="G4868" t="s">
        <v>140</v>
      </c>
      <c r="H4868" t="s">
        <v>140</v>
      </c>
    </row>
    <row r="4869" spans="1:8" x14ac:dyDescent="0.35">
      <c r="A4869" t="s">
        <v>10</v>
      </c>
      <c r="B4869" t="s">
        <v>1152</v>
      </c>
      <c r="C4869">
        <v>26</v>
      </c>
      <c r="D4869" t="s">
        <v>669</v>
      </c>
      <c r="E4869" t="s">
        <v>668</v>
      </c>
      <c r="F4869" t="s">
        <v>140</v>
      </c>
      <c r="G4869" t="s">
        <v>140</v>
      </c>
      <c r="H4869" t="s">
        <v>140</v>
      </c>
    </row>
    <row r="4870" spans="1:8" x14ac:dyDescent="0.35">
      <c r="A4870" t="s">
        <v>10</v>
      </c>
      <c r="B4870" t="s">
        <v>339</v>
      </c>
      <c r="C4870">
        <v>8</v>
      </c>
      <c r="D4870" t="s">
        <v>369</v>
      </c>
      <c r="E4870" t="s">
        <v>340</v>
      </c>
      <c r="F4870" t="s">
        <v>59</v>
      </c>
      <c r="G4870" t="s">
        <v>140</v>
      </c>
      <c r="H4870" t="s">
        <v>140</v>
      </c>
    </row>
    <row r="4871" spans="1:8" x14ac:dyDescent="0.35">
      <c r="A4871" t="s">
        <v>11</v>
      </c>
      <c r="B4871" t="s">
        <v>1151</v>
      </c>
      <c r="C4871">
        <v>88</v>
      </c>
      <c r="D4871" t="s">
        <v>544</v>
      </c>
      <c r="E4871" t="s">
        <v>782</v>
      </c>
      <c r="F4871" t="s">
        <v>785</v>
      </c>
      <c r="G4871" t="s">
        <v>140</v>
      </c>
      <c r="H4871" t="s">
        <v>140</v>
      </c>
    </row>
    <row r="4872" spans="1:8" x14ac:dyDescent="0.35">
      <c r="A4872" t="s">
        <v>11</v>
      </c>
      <c r="B4872" t="s">
        <v>1152</v>
      </c>
      <c r="C4872">
        <v>32</v>
      </c>
      <c r="D4872" t="s">
        <v>856</v>
      </c>
      <c r="E4872" t="s">
        <v>380</v>
      </c>
      <c r="F4872" t="s">
        <v>977</v>
      </c>
      <c r="G4872" t="s">
        <v>140</v>
      </c>
      <c r="H4872" t="s">
        <v>140</v>
      </c>
    </row>
    <row r="4873" spans="1:8" x14ac:dyDescent="0.35">
      <c r="A4873" t="s">
        <v>11</v>
      </c>
      <c r="B4873" t="s">
        <v>339</v>
      </c>
      <c r="C4873">
        <v>7</v>
      </c>
      <c r="D4873" t="s">
        <v>120</v>
      </c>
      <c r="E4873" t="s">
        <v>119</v>
      </c>
      <c r="F4873" t="s">
        <v>140</v>
      </c>
      <c r="G4873" t="s">
        <v>140</v>
      </c>
      <c r="H4873" t="s">
        <v>140</v>
      </c>
    </row>
    <row r="4874" spans="1:8" x14ac:dyDescent="0.35">
      <c r="A4874" t="s">
        <v>12</v>
      </c>
      <c r="B4874" t="s">
        <v>1151</v>
      </c>
      <c r="C4874">
        <v>77</v>
      </c>
      <c r="D4874" t="s">
        <v>1072</v>
      </c>
      <c r="E4874" t="s">
        <v>140</v>
      </c>
      <c r="F4874" t="s">
        <v>96</v>
      </c>
      <c r="G4874" t="s">
        <v>140</v>
      </c>
      <c r="H4874" t="s">
        <v>1011</v>
      </c>
    </row>
    <row r="4875" spans="1:8" x14ac:dyDescent="0.35">
      <c r="A4875" t="s">
        <v>12</v>
      </c>
      <c r="B4875" t="s">
        <v>1152</v>
      </c>
      <c r="C4875">
        <v>28</v>
      </c>
      <c r="D4875" t="s">
        <v>131</v>
      </c>
      <c r="E4875" t="s">
        <v>140</v>
      </c>
      <c r="F4875" t="s">
        <v>132</v>
      </c>
      <c r="G4875" t="s">
        <v>140</v>
      </c>
      <c r="H4875" t="s">
        <v>140</v>
      </c>
    </row>
    <row r="4876" spans="1:8" x14ac:dyDescent="0.35">
      <c r="A4876" t="s">
        <v>12</v>
      </c>
      <c r="B4876" t="s">
        <v>339</v>
      </c>
      <c r="C4876">
        <v>14</v>
      </c>
      <c r="D4876" t="s">
        <v>869</v>
      </c>
      <c r="E4876" t="s">
        <v>140</v>
      </c>
      <c r="F4876" t="s">
        <v>870</v>
      </c>
      <c r="G4876" t="s">
        <v>140</v>
      </c>
      <c r="H4876" t="s">
        <v>140</v>
      </c>
    </row>
    <row r="4877" spans="1:8" x14ac:dyDescent="0.35">
      <c r="A4877" t="s">
        <v>13</v>
      </c>
      <c r="B4877" t="s">
        <v>1151</v>
      </c>
      <c r="C4877">
        <v>40</v>
      </c>
      <c r="D4877" t="s">
        <v>140</v>
      </c>
      <c r="E4877" t="s">
        <v>971</v>
      </c>
      <c r="F4877" t="s">
        <v>1207</v>
      </c>
      <c r="G4877" t="s">
        <v>140</v>
      </c>
      <c r="H4877" t="s">
        <v>140</v>
      </c>
    </row>
    <row r="4878" spans="1:8" x14ac:dyDescent="0.35">
      <c r="A4878" t="s">
        <v>13</v>
      </c>
      <c r="B4878" t="s">
        <v>1152</v>
      </c>
      <c r="C4878">
        <v>12</v>
      </c>
      <c r="D4878" t="s">
        <v>140</v>
      </c>
      <c r="E4878" t="s">
        <v>140</v>
      </c>
      <c r="F4878" t="s">
        <v>177</v>
      </c>
      <c r="G4878" t="s">
        <v>140</v>
      </c>
      <c r="H4878" t="s">
        <v>140</v>
      </c>
    </row>
    <row r="4879" spans="1:8" x14ac:dyDescent="0.35">
      <c r="A4879" t="s">
        <v>13</v>
      </c>
      <c r="B4879" t="s">
        <v>339</v>
      </c>
      <c r="C4879">
        <v>10</v>
      </c>
      <c r="D4879" t="s">
        <v>140</v>
      </c>
      <c r="E4879" t="s">
        <v>140</v>
      </c>
      <c r="F4879" t="s">
        <v>177</v>
      </c>
      <c r="G4879" t="s">
        <v>140</v>
      </c>
      <c r="H4879" t="s">
        <v>140</v>
      </c>
    </row>
    <row r="4880" spans="1:8" x14ac:dyDescent="0.35">
      <c r="A4880" t="s">
        <v>14</v>
      </c>
      <c r="B4880" t="s">
        <v>1151</v>
      </c>
      <c r="C4880">
        <v>83</v>
      </c>
      <c r="D4880" t="s">
        <v>654</v>
      </c>
      <c r="E4880" t="s">
        <v>1083</v>
      </c>
      <c r="F4880" t="s">
        <v>601</v>
      </c>
      <c r="G4880" t="s">
        <v>140</v>
      </c>
      <c r="H4880" t="s">
        <v>140</v>
      </c>
    </row>
    <row r="4881" spans="1:8" x14ac:dyDescent="0.35">
      <c r="A4881" t="s">
        <v>14</v>
      </c>
      <c r="B4881" t="s">
        <v>1152</v>
      </c>
      <c r="C4881">
        <v>28</v>
      </c>
      <c r="D4881" t="s">
        <v>483</v>
      </c>
      <c r="E4881" t="s">
        <v>515</v>
      </c>
      <c r="F4881" t="s">
        <v>883</v>
      </c>
      <c r="G4881" t="s">
        <v>140</v>
      </c>
      <c r="H4881" t="s">
        <v>140</v>
      </c>
    </row>
    <row r="4882" spans="1:8" x14ac:dyDescent="0.35">
      <c r="A4882" t="s">
        <v>14</v>
      </c>
      <c r="B4882" t="s">
        <v>339</v>
      </c>
      <c r="C4882">
        <v>4</v>
      </c>
      <c r="D4882" t="s">
        <v>168</v>
      </c>
      <c r="E4882" t="s">
        <v>140</v>
      </c>
      <c r="F4882" t="s">
        <v>169</v>
      </c>
      <c r="G4882" t="s">
        <v>140</v>
      </c>
      <c r="H4882" t="s">
        <v>140</v>
      </c>
    </row>
    <row r="4883" spans="1:8" x14ac:dyDescent="0.35">
      <c r="A4883" t="s">
        <v>15</v>
      </c>
      <c r="B4883" t="s">
        <v>1151</v>
      </c>
      <c r="C4883">
        <v>73</v>
      </c>
      <c r="D4883" t="s">
        <v>159</v>
      </c>
      <c r="E4883" t="s">
        <v>314</v>
      </c>
      <c r="F4883" t="s">
        <v>810</v>
      </c>
      <c r="G4883" t="s">
        <v>140</v>
      </c>
      <c r="H4883" t="s">
        <v>140</v>
      </c>
    </row>
    <row r="4884" spans="1:8" x14ac:dyDescent="0.35">
      <c r="A4884" t="s">
        <v>15</v>
      </c>
      <c r="B4884" t="s">
        <v>1152</v>
      </c>
      <c r="C4884">
        <v>33</v>
      </c>
      <c r="D4884" t="s">
        <v>460</v>
      </c>
      <c r="E4884" t="s">
        <v>328</v>
      </c>
      <c r="F4884" t="s">
        <v>646</v>
      </c>
      <c r="G4884" t="s">
        <v>140</v>
      </c>
      <c r="H4884" t="s">
        <v>140</v>
      </c>
    </row>
    <row r="4885" spans="1:8" x14ac:dyDescent="0.35">
      <c r="A4885" t="s">
        <v>15</v>
      </c>
      <c r="B4885" t="s">
        <v>339</v>
      </c>
      <c r="C4885">
        <v>6</v>
      </c>
      <c r="D4885" t="s">
        <v>140</v>
      </c>
      <c r="E4885" t="s">
        <v>782</v>
      </c>
      <c r="F4885" t="s">
        <v>783</v>
      </c>
      <c r="G4885" t="s">
        <v>140</v>
      </c>
      <c r="H4885" t="s">
        <v>140</v>
      </c>
    </row>
    <row r="4886" spans="1:8" x14ac:dyDescent="0.35">
      <c r="A4886" t="s">
        <v>16</v>
      </c>
      <c r="B4886" t="s">
        <v>1151</v>
      </c>
      <c r="C4886">
        <v>107</v>
      </c>
      <c r="D4886" t="s">
        <v>451</v>
      </c>
      <c r="E4886" t="s">
        <v>362</v>
      </c>
      <c r="F4886" t="s">
        <v>991</v>
      </c>
      <c r="G4886" t="s">
        <v>140</v>
      </c>
      <c r="H4886" t="s">
        <v>140</v>
      </c>
    </row>
    <row r="4887" spans="1:8" x14ac:dyDescent="0.35">
      <c r="A4887" t="s">
        <v>16</v>
      </c>
      <c r="B4887" t="s">
        <v>1152</v>
      </c>
      <c r="C4887">
        <v>54</v>
      </c>
      <c r="D4887" t="s">
        <v>765</v>
      </c>
      <c r="E4887" t="s">
        <v>764</v>
      </c>
      <c r="F4887" t="s">
        <v>140</v>
      </c>
      <c r="G4887" t="s">
        <v>140</v>
      </c>
      <c r="H4887" t="s">
        <v>140</v>
      </c>
    </row>
    <row r="4888" spans="1:8" x14ac:dyDescent="0.35">
      <c r="A4888" t="s">
        <v>16</v>
      </c>
      <c r="B4888" t="s">
        <v>339</v>
      </c>
      <c r="C4888">
        <v>12</v>
      </c>
      <c r="D4888" t="s">
        <v>847</v>
      </c>
      <c r="E4888" t="s">
        <v>905</v>
      </c>
      <c r="F4888" t="s">
        <v>140</v>
      </c>
      <c r="G4888" t="s">
        <v>140</v>
      </c>
      <c r="H4888" t="s">
        <v>140</v>
      </c>
    </row>
    <row r="4889" spans="1:8" x14ac:dyDescent="0.35">
      <c r="A4889" t="s">
        <v>17</v>
      </c>
      <c r="B4889" t="s">
        <v>1151</v>
      </c>
      <c r="C4889">
        <v>75</v>
      </c>
      <c r="D4889" t="s">
        <v>223</v>
      </c>
      <c r="E4889" t="s">
        <v>699</v>
      </c>
      <c r="F4889" t="s">
        <v>749</v>
      </c>
      <c r="G4889" t="s">
        <v>140</v>
      </c>
      <c r="H4889" t="s">
        <v>140</v>
      </c>
    </row>
    <row r="4890" spans="1:8" x14ac:dyDescent="0.35">
      <c r="A4890" t="s">
        <v>17</v>
      </c>
      <c r="B4890" t="s">
        <v>1152</v>
      </c>
      <c r="C4890">
        <v>26</v>
      </c>
      <c r="D4890" t="s">
        <v>469</v>
      </c>
      <c r="E4890" t="s">
        <v>564</v>
      </c>
      <c r="F4890" t="s">
        <v>1003</v>
      </c>
      <c r="G4890" t="s">
        <v>140</v>
      </c>
      <c r="H4890" t="s">
        <v>140</v>
      </c>
    </row>
    <row r="4891" spans="1:8" x14ac:dyDescent="0.35">
      <c r="A4891" t="s">
        <v>17</v>
      </c>
      <c r="B4891" t="s">
        <v>339</v>
      </c>
      <c r="C4891">
        <v>7</v>
      </c>
      <c r="D4891" t="s">
        <v>140</v>
      </c>
      <c r="E4891" t="s">
        <v>177</v>
      </c>
      <c r="F4891" t="s">
        <v>140</v>
      </c>
      <c r="G4891" t="s">
        <v>140</v>
      </c>
      <c r="H4891" t="s">
        <v>140</v>
      </c>
    </row>
    <row r="4892" spans="1:8" x14ac:dyDescent="0.35">
      <c r="A4892" t="s">
        <v>18</v>
      </c>
      <c r="B4892" t="s">
        <v>1151</v>
      </c>
      <c r="C4892">
        <v>68</v>
      </c>
      <c r="D4892" t="s">
        <v>822</v>
      </c>
      <c r="E4892" t="s">
        <v>127</v>
      </c>
      <c r="F4892" t="s">
        <v>715</v>
      </c>
      <c r="G4892" t="s">
        <v>1011</v>
      </c>
      <c r="H4892" t="s">
        <v>140</v>
      </c>
    </row>
    <row r="4893" spans="1:8" x14ac:dyDescent="0.35">
      <c r="A4893" t="s">
        <v>18</v>
      </c>
      <c r="B4893" t="s">
        <v>1152</v>
      </c>
      <c r="C4893">
        <v>29</v>
      </c>
      <c r="D4893" t="s">
        <v>607</v>
      </c>
      <c r="E4893" t="s">
        <v>528</v>
      </c>
      <c r="F4893" t="s">
        <v>323</v>
      </c>
      <c r="G4893" t="s">
        <v>140</v>
      </c>
      <c r="H4893" t="s">
        <v>140</v>
      </c>
    </row>
    <row r="4894" spans="1:8" x14ac:dyDescent="0.35">
      <c r="A4894" t="s">
        <v>18</v>
      </c>
      <c r="B4894" t="s">
        <v>339</v>
      </c>
      <c r="C4894">
        <v>6</v>
      </c>
      <c r="D4894" t="s">
        <v>177</v>
      </c>
      <c r="E4894" t="s">
        <v>140</v>
      </c>
      <c r="F4894" t="s">
        <v>140</v>
      </c>
      <c r="G4894" t="s">
        <v>140</v>
      </c>
      <c r="H4894" t="s">
        <v>140</v>
      </c>
    </row>
    <row r="4895" spans="1:8" x14ac:dyDescent="0.35">
      <c r="A4895" t="s">
        <v>19</v>
      </c>
      <c r="B4895" t="s">
        <v>1151</v>
      </c>
      <c r="C4895">
        <v>55</v>
      </c>
      <c r="D4895" t="s">
        <v>650</v>
      </c>
      <c r="E4895" t="s">
        <v>436</v>
      </c>
      <c r="F4895" t="s">
        <v>749</v>
      </c>
      <c r="G4895" t="s">
        <v>140</v>
      </c>
      <c r="H4895" t="s">
        <v>140</v>
      </c>
    </row>
    <row r="4896" spans="1:8" x14ac:dyDescent="0.35">
      <c r="A4896" t="s">
        <v>19</v>
      </c>
      <c r="B4896" t="s">
        <v>1152</v>
      </c>
      <c r="C4896">
        <v>27</v>
      </c>
      <c r="D4896" t="s">
        <v>313</v>
      </c>
      <c r="E4896" t="s">
        <v>827</v>
      </c>
      <c r="F4896" t="s">
        <v>93</v>
      </c>
      <c r="G4896" t="s">
        <v>140</v>
      </c>
      <c r="H4896" t="s">
        <v>140</v>
      </c>
    </row>
    <row r="4897" spans="1:8" x14ac:dyDescent="0.35">
      <c r="A4897" t="s">
        <v>20</v>
      </c>
      <c r="B4897" t="s">
        <v>1151</v>
      </c>
      <c r="C4897">
        <v>61</v>
      </c>
      <c r="D4897" t="s">
        <v>890</v>
      </c>
      <c r="E4897" t="s">
        <v>822</v>
      </c>
      <c r="F4897" t="s">
        <v>433</v>
      </c>
      <c r="G4897" t="s">
        <v>140</v>
      </c>
      <c r="H4897" t="s">
        <v>140</v>
      </c>
    </row>
    <row r="4898" spans="1:8" x14ac:dyDescent="0.35">
      <c r="A4898" t="s">
        <v>20</v>
      </c>
      <c r="B4898" t="s">
        <v>1152</v>
      </c>
      <c r="C4898">
        <v>24</v>
      </c>
      <c r="D4898" t="s">
        <v>365</v>
      </c>
      <c r="E4898" t="s">
        <v>364</v>
      </c>
      <c r="F4898" t="s">
        <v>140</v>
      </c>
      <c r="G4898" t="s">
        <v>140</v>
      </c>
      <c r="H4898" t="s">
        <v>140</v>
      </c>
    </row>
    <row r="4899" spans="1:8" x14ac:dyDescent="0.35">
      <c r="A4899" t="s">
        <v>20</v>
      </c>
      <c r="B4899" t="s">
        <v>339</v>
      </c>
      <c r="C4899">
        <v>11</v>
      </c>
      <c r="D4899" t="s">
        <v>476</v>
      </c>
      <c r="E4899" t="s">
        <v>736</v>
      </c>
      <c r="F4899" t="s">
        <v>1095</v>
      </c>
      <c r="G4899" t="s">
        <v>140</v>
      </c>
      <c r="H4899" t="s">
        <v>140</v>
      </c>
    </row>
    <row r="4900" spans="1:8" x14ac:dyDescent="0.35">
      <c r="A4900" t="s">
        <v>21</v>
      </c>
      <c r="B4900" t="s">
        <v>1151</v>
      </c>
      <c r="C4900">
        <v>44</v>
      </c>
      <c r="D4900" t="s">
        <v>240</v>
      </c>
      <c r="E4900" t="s">
        <v>557</v>
      </c>
      <c r="F4900" t="s">
        <v>777</v>
      </c>
      <c r="G4900" t="s">
        <v>140</v>
      </c>
      <c r="H4900" t="s">
        <v>140</v>
      </c>
    </row>
    <row r="4901" spans="1:8" x14ac:dyDescent="0.35">
      <c r="A4901" t="s">
        <v>21</v>
      </c>
      <c r="B4901" t="s">
        <v>1152</v>
      </c>
      <c r="C4901">
        <v>21</v>
      </c>
      <c r="D4901" t="s">
        <v>196</v>
      </c>
      <c r="E4901" t="s">
        <v>368</v>
      </c>
      <c r="F4901" t="s">
        <v>716</v>
      </c>
      <c r="G4901" t="s">
        <v>140</v>
      </c>
      <c r="H4901" t="s">
        <v>1047</v>
      </c>
    </row>
    <row r="4902" spans="1:8" x14ac:dyDescent="0.35">
      <c r="A4902" t="s">
        <v>21</v>
      </c>
      <c r="B4902" t="s">
        <v>339</v>
      </c>
      <c r="C4902">
        <v>6</v>
      </c>
      <c r="D4902" t="s">
        <v>196</v>
      </c>
      <c r="E4902" t="s">
        <v>196</v>
      </c>
      <c r="F4902" t="s">
        <v>196</v>
      </c>
      <c r="G4902" t="s">
        <v>140</v>
      </c>
      <c r="H4902" t="s">
        <v>140</v>
      </c>
    </row>
    <row r="4903" spans="1:8" x14ac:dyDescent="0.35">
      <c r="A4903" t="s">
        <v>22</v>
      </c>
      <c r="B4903" t="s">
        <v>1151</v>
      </c>
      <c r="C4903">
        <v>58</v>
      </c>
      <c r="D4903" t="s">
        <v>376</v>
      </c>
      <c r="E4903" t="s">
        <v>372</v>
      </c>
      <c r="F4903" t="s">
        <v>1057</v>
      </c>
      <c r="G4903" t="s">
        <v>140</v>
      </c>
      <c r="H4903" t="s">
        <v>140</v>
      </c>
    </row>
    <row r="4904" spans="1:8" x14ac:dyDescent="0.35">
      <c r="A4904" t="s">
        <v>22</v>
      </c>
      <c r="B4904" t="s">
        <v>1152</v>
      </c>
      <c r="C4904">
        <v>27</v>
      </c>
      <c r="D4904" t="s">
        <v>891</v>
      </c>
      <c r="E4904" t="s">
        <v>389</v>
      </c>
      <c r="F4904" t="s">
        <v>515</v>
      </c>
      <c r="G4904" t="s">
        <v>140</v>
      </c>
      <c r="H4904" t="s">
        <v>140</v>
      </c>
    </row>
    <row r="4905" spans="1:8" x14ac:dyDescent="0.35">
      <c r="A4905" t="s">
        <v>22</v>
      </c>
      <c r="B4905" t="s">
        <v>339</v>
      </c>
      <c r="C4905">
        <v>4</v>
      </c>
      <c r="D4905" t="s">
        <v>140</v>
      </c>
      <c r="E4905" t="s">
        <v>500</v>
      </c>
      <c r="F4905" t="s">
        <v>501</v>
      </c>
      <c r="G4905" t="s">
        <v>140</v>
      </c>
      <c r="H4905" t="s">
        <v>140</v>
      </c>
    </row>
    <row r="4906" spans="1:8" x14ac:dyDescent="0.35">
      <c r="A4906" t="s">
        <v>23</v>
      </c>
      <c r="B4906" t="s">
        <v>1151</v>
      </c>
      <c r="C4906">
        <v>35</v>
      </c>
      <c r="D4906" t="s">
        <v>1054</v>
      </c>
      <c r="E4906" t="s">
        <v>140</v>
      </c>
      <c r="F4906" t="s">
        <v>1206</v>
      </c>
      <c r="G4906" t="s">
        <v>140</v>
      </c>
      <c r="H4906" t="s">
        <v>140</v>
      </c>
    </row>
    <row r="4907" spans="1:8" x14ac:dyDescent="0.35">
      <c r="A4907" t="s">
        <v>23</v>
      </c>
      <c r="B4907" t="s">
        <v>1152</v>
      </c>
      <c r="C4907">
        <v>12</v>
      </c>
      <c r="D4907" t="s">
        <v>140</v>
      </c>
      <c r="E4907" t="s">
        <v>140</v>
      </c>
      <c r="F4907" t="s">
        <v>108</v>
      </c>
      <c r="G4907" t="s">
        <v>140</v>
      </c>
      <c r="H4907" t="s">
        <v>107</v>
      </c>
    </row>
    <row r="4908" spans="1:8" x14ac:dyDescent="0.35">
      <c r="A4908" t="s">
        <v>23</v>
      </c>
      <c r="B4908" t="s">
        <v>339</v>
      </c>
      <c r="C4908">
        <v>4</v>
      </c>
      <c r="D4908" t="s">
        <v>140</v>
      </c>
      <c r="E4908" t="s">
        <v>140</v>
      </c>
      <c r="F4908" t="s">
        <v>177</v>
      </c>
      <c r="G4908" t="s">
        <v>140</v>
      </c>
      <c r="H4908" t="s">
        <v>140</v>
      </c>
    </row>
    <row r="4909" spans="1:8" x14ac:dyDescent="0.35">
      <c r="A4909" t="s">
        <v>24</v>
      </c>
      <c r="B4909" t="s">
        <v>1151</v>
      </c>
      <c r="C4909">
        <v>95</v>
      </c>
      <c r="D4909" t="s">
        <v>551</v>
      </c>
      <c r="E4909" t="s">
        <v>355</v>
      </c>
      <c r="F4909" t="s">
        <v>733</v>
      </c>
      <c r="G4909" t="s">
        <v>140</v>
      </c>
      <c r="H4909" t="s">
        <v>140</v>
      </c>
    </row>
    <row r="4910" spans="1:8" x14ac:dyDescent="0.35">
      <c r="A4910" t="s">
        <v>24</v>
      </c>
      <c r="B4910" t="s">
        <v>1152</v>
      </c>
      <c r="C4910">
        <v>33</v>
      </c>
      <c r="D4910" t="s">
        <v>965</v>
      </c>
      <c r="E4910" t="s">
        <v>306</v>
      </c>
      <c r="F4910" t="s">
        <v>1017</v>
      </c>
      <c r="G4910" t="s">
        <v>140</v>
      </c>
      <c r="H4910" t="s">
        <v>140</v>
      </c>
    </row>
    <row r="4911" spans="1:8" x14ac:dyDescent="0.35">
      <c r="A4911" t="s">
        <v>24</v>
      </c>
      <c r="B4911" t="s">
        <v>339</v>
      </c>
      <c r="C4911">
        <v>15</v>
      </c>
      <c r="D4911" t="s">
        <v>323</v>
      </c>
      <c r="E4911" t="s">
        <v>324</v>
      </c>
      <c r="F4911" t="s">
        <v>140</v>
      </c>
      <c r="G4911" t="s">
        <v>140</v>
      </c>
      <c r="H4911" t="s">
        <v>140</v>
      </c>
    </row>
    <row r="4912" spans="1:8" x14ac:dyDescent="0.35">
      <c r="A4912" t="s">
        <v>25</v>
      </c>
      <c r="B4912" t="s">
        <v>1151</v>
      </c>
      <c r="C4912">
        <v>93</v>
      </c>
      <c r="D4912" t="s">
        <v>349</v>
      </c>
      <c r="E4912" t="s">
        <v>255</v>
      </c>
      <c r="F4912" t="s">
        <v>111</v>
      </c>
      <c r="G4912" t="s">
        <v>140</v>
      </c>
      <c r="H4912" t="s">
        <v>140</v>
      </c>
    </row>
    <row r="4913" spans="1:8" x14ac:dyDescent="0.35">
      <c r="A4913" t="s">
        <v>25</v>
      </c>
      <c r="B4913" t="s">
        <v>1152</v>
      </c>
      <c r="C4913">
        <v>29</v>
      </c>
      <c r="D4913" t="s">
        <v>735</v>
      </c>
      <c r="E4913" t="s">
        <v>485</v>
      </c>
      <c r="F4913" t="s">
        <v>769</v>
      </c>
      <c r="G4913" t="s">
        <v>140</v>
      </c>
      <c r="H4913" t="s">
        <v>140</v>
      </c>
    </row>
    <row r="4914" spans="1:8" x14ac:dyDescent="0.35">
      <c r="A4914" t="s">
        <v>25</v>
      </c>
      <c r="B4914" t="s">
        <v>339</v>
      </c>
      <c r="C4914">
        <v>10</v>
      </c>
      <c r="D4914" t="s">
        <v>921</v>
      </c>
      <c r="E4914" t="s">
        <v>920</v>
      </c>
      <c r="F4914" t="s">
        <v>140</v>
      </c>
      <c r="G4914" t="s">
        <v>140</v>
      </c>
      <c r="H4914" t="s">
        <v>140</v>
      </c>
    </row>
    <row r="4915" spans="1:8" x14ac:dyDescent="0.35">
      <c r="A4915" t="s">
        <v>26</v>
      </c>
      <c r="B4915" t="s">
        <v>1151</v>
      </c>
      <c r="C4915">
        <v>84</v>
      </c>
      <c r="D4915" t="s">
        <v>471</v>
      </c>
      <c r="E4915" t="s">
        <v>68</v>
      </c>
      <c r="F4915" t="s">
        <v>1047</v>
      </c>
      <c r="G4915" t="s">
        <v>140</v>
      </c>
      <c r="H4915" t="s">
        <v>140</v>
      </c>
    </row>
    <row r="4916" spans="1:8" x14ac:dyDescent="0.35">
      <c r="A4916" t="s">
        <v>26</v>
      </c>
      <c r="B4916" t="s">
        <v>1152</v>
      </c>
      <c r="C4916">
        <v>34</v>
      </c>
      <c r="D4916" t="s">
        <v>696</v>
      </c>
      <c r="E4916" t="s">
        <v>685</v>
      </c>
      <c r="F4916" t="s">
        <v>1051</v>
      </c>
      <c r="G4916" t="s">
        <v>140</v>
      </c>
      <c r="H4916" t="s">
        <v>140</v>
      </c>
    </row>
    <row r="4917" spans="1:8" x14ac:dyDescent="0.35">
      <c r="A4917" t="s">
        <v>26</v>
      </c>
      <c r="B4917" t="s">
        <v>339</v>
      </c>
      <c r="C4917">
        <v>13</v>
      </c>
      <c r="D4917" t="s">
        <v>51</v>
      </c>
      <c r="E4917" t="s">
        <v>50</v>
      </c>
      <c r="F4917" t="s">
        <v>140</v>
      </c>
      <c r="G4917" t="s">
        <v>140</v>
      </c>
      <c r="H4917" t="s">
        <v>140</v>
      </c>
    </row>
    <row r="4918" spans="1:8" x14ac:dyDescent="0.35">
      <c r="A4918" t="s">
        <v>27</v>
      </c>
      <c r="B4918" t="s">
        <v>1151</v>
      </c>
      <c r="C4918">
        <v>104</v>
      </c>
      <c r="D4918" t="s">
        <v>234</v>
      </c>
      <c r="E4918" t="s">
        <v>850</v>
      </c>
      <c r="F4918" t="s">
        <v>1058</v>
      </c>
      <c r="G4918" t="s">
        <v>1019</v>
      </c>
      <c r="H4918" t="s">
        <v>140</v>
      </c>
    </row>
    <row r="4919" spans="1:8" x14ac:dyDescent="0.35">
      <c r="A4919" t="s">
        <v>27</v>
      </c>
      <c r="B4919" t="s">
        <v>1152</v>
      </c>
      <c r="C4919">
        <v>64</v>
      </c>
      <c r="D4919" t="s">
        <v>683</v>
      </c>
      <c r="E4919" t="s">
        <v>682</v>
      </c>
      <c r="F4919" t="s">
        <v>140</v>
      </c>
      <c r="G4919" t="s">
        <v>140</v>
      </c>
      <c r="H4919" t="s">
        <v>140</v>
      </c>
    </row>
    <row r="4920" spans="1:8" x14ac:dyDescent="0.35">
      <c r="A4920" t="s">
        <v>27</v>
      </c>
      <c r="B4920" t="s">
        <v>339</v>
      </c>
      <c r="C4920">
        <v>8</v>
      </c>
      <c r="D4920" t="s">
        <v>183</v>
      </c>
      <c r="E4920" t="s">
        <v>182</v>
      </c>
      <c r="F4920" t="s">
        <v>140</v>
      </c>
      <c r="G4920" t="s">
        <v>140</v>
      </c>
      <c r="H4920" t="s">
        <v>140</v>
      </c>
    </row>
    <row r="4921" spans="1:8" x14ac:dyDescent="0.35">
      <c r="A4921" t="s">
        <v>28</v>
      </c>
      <c r="B4921" t="s">
        <v>1151</v>
      </c>
      <c r="C4921">
        <v>65</v>
      </c>
      <c r="D4921" t="s">
        <v>583</v>
      </c>
      <c r="E4921" t="s">
        <v>659</v>
      </c>
      <c r="F4921" t="s">
        <v>465</v>
      </c>
      <c r="G4921" t="s">
        <v>140</v>
      </c>
      <c r="H4921" t="s">
        <v>140</v>
      </c>
    </row>
    <row r="4922" spans="1:8" x14ac:dyDescent="0.35">
      <c r="A4922" t="s">
        <v>28</v>
      </c>
      <c r="B4922" t="s">
        <v>1152</v>
      </c>
      <c r="C4922">
        <v>32</v>
      </c>
      <c r="D4922" t="s">
        <v>343</v>
      </c>
      <c r="E4922" t="s">
        <v>273</v>
      </c>
      <c r="F4922" t="s">
        <v>1046</v>
      </c>
      <c r="G4922" t="s">
        <v>140</v>
      </c>
      <c r="H4922" t="s">
        <v>140</v>
      </c>
    </row>
    <row r="4923" spans="1:8" x14ac:dyDescent="0.35">
      <c r="A4923" t="s">
        <v>28</v>
      </c>
      <c r="B4923" t="s">
        <v>339</v>
      </c>
      <c r="C4923">
        <v>10</v>
      </c>
      <c r="D4923" t="s">
        <v>937</v>
      </c>
      <c r="E4923" t="s">
        <v>936</v>
      </c>
      <c r="F4923" t="s">
        <v>140</v>
      </c>
      <c r="G4923" t="s">
        <v>140</v>
      </c>
      <c r="H4923" t="s">
        <v>140</v>
      </c>
    </row>
    <row r="4924" spans="1:8" x14ac:dyDescent="0.35">
      <c r="A4924" t="s">
        <v>29</v>
      </c>
      <c r="B4924" t="s">
        <v>1151</v>
      </c>
      <c r="C4924">
        <v>74</v>
      </c>
      <c r="D4924" t="s">
        <v>399</v>
      </c>
      <c r="E4924" t="s">
        <v>552</v>
      </c>
      <c r="F4924" t="s">
        <v>954</v>
      </c>
      <c r="G4924" t="s">
        <v>1013</v>
      </c>
      <c r="H4924" t="s">
        <v>140</v>
      </c>
    </row>
    <row r="4925" spans="1:8" x14ac:dyDescent="0.35">
      <c r="A4925" t="s">
        <v>29</v>
      </c>
      <c r="B4925" t="s">
        <v>1152</v>
      </c>
      <c r="C4925">
        <v>52</v>
      </c>
      <c r="D4925" t="s">
        <v>416</v>
      </c>
      <c r="E4925" t="s">
        <v>836</v>
      </c>
      <c r="F4925" t="s">
        <v>1049</v>
      </c>
      <c r="G4925" t="s">
        <v>140</v>
      </c>
      <c r="H4925" t="s">
        <v>140</v>
      </c>
    </row>
    <row r="4926" spans="1:8" x14ac:dyDescent="0.35">
      <c r="A4926" t="s">
        <v>29</v>
      </c>
      <c r="B4926" t="s">
        <v>339</v>
      </c>
      <c r="C4926">
        <v>9</v>
      </c>
      <c r="D4926" t="s">
        <v>699</v>
      </c>
      <c r="E4926" t="s">
        <v>698</v>
      </c>
      <c r="F4926" t="s">
        <v>140</v>
      </c>
      <c r="G4926" t="s">
        <v>140</v>
      </c>
      <c r="H4926" t="s">
        <v>140</v>
      </c>
    </row>
    <row r="4927" spans="1:8" x14ac:dyDescent="0.35">
      <c r="A4927" t="s">
        <v>30</v>
      </c>
      <c r="B4927" t="s">
        <v>1151</v>
      </c>
      <c r="C4927">
        <v>104</v>
      </c>
      <c r="D4927" t="s">
        <v>582</v>
      </c>
      <c r="E4927" t="s">
        <v>60</v>
      </c>
      <c r="F4927" t="s">
        <v>1065</v>
      </c>
      <c r="G4927" t="s">
        <v>140</v>
      </c>
      <c r="H4927" t="s">
        <v>140</v>
      </c>
    </row>
    <row r="4928" spans="1:8" x14ac:dyDescent="0.35">
      <c r="A4928" t="s">
        <v>30</v>
      </c>
      <c r="B4928" t="s">
        <v>1152</v>
      </c>
      <c r="C4928">
        <v>58</v>
      </c>
      <c r="D4928" t="s">
        <v>560</v>
      </c>
      <c r="E4928" t="s">
        <v>299</v>
      </c>
      <c r="F4928" t="s">
        <v>1064</v>
      </c>
      <c r="G4928" t="s">
        <v>140</v>
      </c>
      <c r="H4928" t="s">
        <v>140</v>
      </c>
    </row>
    <row r="4929" spans="1:8" x14ac:dyDescent="0.35">
      <c r="A4929" t="s">
        <v>30</v>
      </c>
      <c r="B4929" t="s">
        <v>339</v>
      </c>
      <c r="C4929">
        <v>12</v>
      </c>
      <c r="D4929" t="s">
        <v>599</v>
      </c>
      <c r="E4929" t="s">
        <v>600</v>
      </c>
      <c r="F4929" t="s">
        <v>140</v>
      </c>
      <c r="G4929" t="s">
        <v>140</v>
      </c>
      <c r="H4929" t="s">
        <v>140</v>
      </c>
    </row>
    <row r="4930" spans="1:8" x14ac:dyDescent="0.35">
      <c r="A4930" t="s">
        <v>31</v>
      </c>
      <c r="B4930" t="s">
        <v>1151</v>
      </c>
      <c r="C4930">
        <v>62</v>
      </c>
      <c r="D4930" t="s">
        <v>125</v>
      </c>
      <c r="E4930" t="s">
        <v>140</v>
      </c>
      <c r="F4930" t="s">
        <v>132</v>
      </c>
      <c r="G4930" t="s">
        <v>140</v>
      </c>
      <c r="H4930" t="s">
        <v>1009</v>
      </c>
    </row>
    <row r="4931" spans="1:8" x14ac:dyDescent="0.35">
      <c r="A4931" t="s">
        <v>31</v>
      </c>
      <c r="B4931" t="s">
        <v>1152</v>
      </c>
      <c r="C4931">
        <v>17</v>
      </c>
      <c r="D4931" t="s">
        <v>140</v>
      </c>
      <c r="E4931" t="s">
        <v>140</v>
      </c>
      <c r="F4931" t="s">
        <v>177</v>
      </c>
      <c r="G4931" t="s">
        <v>140</v>
      </c>
      <c r="H4931" t="s">
        <v>140</v>
      </c>
    </row>
    <row r="4932" spans="1:8" x14ac:dyDescent="0.35">
      <c r="A4932" t="s">
        <v>31</v>
      </c>
      <c r="B4932" t="s">
        <v>339</v>
      </c>
      <c r="C4932">
        <v>2</v>
      </c>
      <c r="D4932" t="s">
        <v>140</v>
      </c>
      <c r="E4932" t="s">
        <v>140</v>
      </c>
      <c r="F4932" t="s">
        <v>177</v>
      </c>
      <c r="G4932" t="s">
        <v>140</v>
      </c>
      <c r="H4932" t="s">
        <v>140</v>
      </c>
    </row>
    <row r="4933" spans="1:8" x14ac:dyDescent="0.35">
      <c r="A4933" t="s">
        <v>32</v>
      </c>
      <c r="B4933" t="s">
        <v>1151</v>
      </c>
      <c r="C4933">
        <v>1781</v>
      </c>
      <c r="D4933" t="s">
        <v>620</v>
      </c>
      <c r="E4933" t="s">
        <v>397</v>
      </c>
      <c r="F4933" t="s">
        <v>451</v>
      </c>
      <c r="G4933" t="s">
        <v>1022</v>
      </c>
      <c r="H4933" t="s">
        <v>140</v>
      </c>
    </row>
    <row r="4934" spans="1:8" x14ac:dyDescent="0.35">
      <c r="A4934" t="s">
        <v>32</v>
      </c>
      <c r="B4934" t="s">
        <v>1152</v>
      </c>
      <c r="C4934">
        <v>765</v>
      </c>
      <c r="D4934" t="s">
        <v>383</v>
      </c>
      <c r="E4934" t="s">
        <v>851</v>
      </c>
      <c r="F4934" t="s">
        <v>101</v>
      </c>
      <c r="G4934" t="s">
        <v>1022</v>
      </c>
      <c r="H4934" t="s">
        <v>1016</v>
      </c>
    </row>
    <row r="4935" spans="1:8" x14ac:dyDescent="0.35">
      <c r="A4935" t="s">
        <v>32</v>
      </c>
      <c r="B4935" t="s">
        <v>339</v>
      </c>
      <c r="C4935">
        <v>197</v>
      </c>
      <c r="D4935" t="s">
        <v>752</v>
      </c>
      <c r="E4935" t="s">
        <v>393</v>
      </c>
      <c r="F4935" t="s">
        <v>867</v>
      </c>
      <c r="G4935" t="s">
        <v>140</v>
      </c>
      <c r="H4935" t="s">
        <v>140</v>
      </c>
    </row>
    <row r="4937" spans="1:8" x14ac:dyDescent="0.35">
      <c r="A4937" t="s">
        <v>1248</v>
      </c>
    </row>
    <row r="4938" spans="1:8" x14ac:dyDescent="0.35">
      <c r="A4938" t="s">
        <v>2</v>
      </c>
      <c r="B4938" t="s">
        <v>1233</v>
      </c>
      <c r="C4938" t="s">
        <v>3</v>
      </c>
      <c r="D4938" t="s">
        <v>1239</v>
      </c>
      <c r="E4938" t="s">
        <v>1240</v>
      </c>
      <c r="F4938" t="s">
        <v>1241</v>
      </c>
      <c r="G4938" t="s">
        <v>136</v>
      </c>
      <c r="H4938" t="s">
        <v>1042</v>
      </c>
    </row>
    <row r="4939" spans="1:8" x14ac:dyDescent="0.35">
      <c r="A4939" t="s">
        <v>8</v>
      </c>
      <c r="B4939" t="s">
        <v>1234</v>
      </c>
      <c r="C4939">
        <v>35</v>
      </c>
      <c r="D4939" t="s">
        <v>381</v>
      </c>
      <c r="E4939" t="s">
        <v>192</v>
      </c>
      <c r="F4939" t="s">
        <v>431</v>
      </c>
      <c r="G4939" t="s">
        <v>140</v>
      </c>
      <c r="H4939" t="s">
        <v>140</v>
      </c>
    </row>
    <row r="4940" spans="1:8" x14ac:dyDescent="0.35">
      <c r="A4940" t="s">
        <v>8</v>
      </c>
      <c r="B4940" t="s">
        <v>1235</v>
      </c>
      <c r="C4940">
        <v>84</v>
      </c>
      <c r="D4940" t="s">
        <v>528</v>
      </c>
      <c r="E4940" t="s">
        <v>641</v>
      </c>
      <c r="F4940" t="s">
        <v>496</v>
      </c>
      <c r="G4940" t="s">
        <v>1098</v>
      </c>
      <c r="H4940" t="s">
        <v>140</v>
      </c>
    </row>
    <row r="4941" spans="1:8" x14ac:dyDescent="0.35">
      <c r="A4941" t="s">
        <v>9</v>
      </c>
      <c r="B4941" t="s">
        <v>1234</v>
      </c>
      <c r="C4941">
        <v>29</v>
      </c>
      <c r="D4941" t="s">
        <v>810</v>
      </c>
      <c r="E4941" t="s">
        <v>400</v>
      </c>
      <c r="F4941" t="s">
        <v>1067</v>
      </c>
      <c r="G4941" t="s">
        <v>140</v>
      </c>
      <c r="H4941" t="s">
        <v>140</v>
      </c>
    </row>
    <row r="4942" spans="1:8" x14ac:dyDescent="0.35">
      <c r="A4942" t="s">
        <v>9</v>
      </c>
      <c r="B4942" t="s">
        <v>1235</v>
      </c>
      <c r="C4942">
        <v>102</v>
      </c>
      <c r="D4942" t="s">
        <v>786</v>
      </c>
      <c r="E4942" t="s">
        <v>823</v>
      </c>
      <c r="F4942" t="s">
        <v>140</v>
      </c>
      <c r="G4942" t="s">
        <v>140</v>
      </c>
      <c r="H4942" t="s">
        <v>140</v>
      </c>
    </row>
    <row r="4943" spans="1:8" x14ac:dyDescent="0.35">
      <c r="A4943" t="s">
        <v>10</v>
      </c>
      <c r="B4943" t="s">
        <v>1234</v>
      </c>
      <c r="C4943">
        <v>29</v>
      </c>
      <c r="D4943" t="s">
        <v>296</v>
      </c>
      <c r="E4943" t="s">
        <v>295</v>
      </c>
      <c r="F4943" t="s">
        <v>140</v>
      </c>
      <c r="G4943" t="s">
        <v>140</v>
      </c>
      <c r="H4943" t="s">
        <v>140</v>
      </c>
    </row>
    <row r="4944" spans="1:8" x14ac:dyDescent="0.35">
      <c r="A4944" t="s">
        <v>10</v>
      </c>
      <c r="B4944" t="s">
        <v>1235</v>
      </c>
      <c r="C4944">
        <v>77</v>
      </c>
      <c r="D4944" t="s">
        <v>430</v>
      </c>
      <c r="E4944" t="s">
        <v>910</v>
      </c>
      <c r="F4944" t="s">
        <v>716</v>
      </c>
      <c r="G4944" t="s">
        <v>140</v>
      </c>
      <c r="H4944" t="s">
        <v>140</v>
      </c>
    </row>
    <row r="4945" spans="1:8" x14ac:dyDescent="0.35">
      <c r="A4945" t="s">
        <v>11</v>
      </c>
      <c r="B4945" t="s">
        <v>1234</v>
      </c>
      <c r="C4945">
        <v>35</v>
      </c>
      <c r="D4945" t="s">
        <v>568</v>
      </c>
      <c r="E4945" t="s">
        <v>742</v>
      </c>
      <c r="F4945" t="s">
        <v>532</v>
      </c>
      <c r="G4945" t="s">
        <v>140</v>
      </c>
      <c r="H4945" t="s">
        <v>140</v>
      </c>
    </row>
    <row r="4946" spans="1:8" x14ac:dyDescent="0.35">
      <c r="A4946" t="s">
        <v>11</v>
      </c>
      <c r="B4946" t="s">
        <v>1235</v>
      </c>
      <c r="C4946">
        <v>92</v>
      </c>
      <c r="D4946" t="s">
        <v>554</v>
      </c>
      <c r="E4946" t="s">
        <v>790</v>
      </c>
      <c r="F4946" t="s">
        <v>824</v>
      </c>
      <c r="G4946" t="s">
        <v>140</v>
      </c>
      <c r="H4946" t="s">
        <v>140</v>
      </c>
    </row>
    <row r="4947" spans="1:8" x14ac:dyDescent="0.35">
      <c r="A4947" t="s">
        <v>12</v>
      </c>
      <c r="B4947" t="s">
        <v>1234</v>
      </c>
      <c r="C4947">
        <v>34</v>
      </c>
      <c r="D4947" t="s">
        <v>458</v>
      </c>
      <c r="E4947" t="s">
        <v>140</v>
      </c>
      <c r="F4947" t="s">
        <v>943</v>
      </c>
      <c r="G4947" t="s">
        <v>140</v>
      </c>
      <c r="H4947" t="s">
        <v>1051</v>
      </c>
    </row>
    <row r="4948" spans="1:8" x14ac:dyDescent="0.35">
      <c r="A4948" t="s">
        <v>12</v>
      </c>
      <c r="B4948" t="s">
        <v>1235</v>
      </c>
      <c r="C4948">
        <v>85</v>
      </c>
      <c r="D4948" t="s">
        <v>97</v>
      </c>
      <c r="E4948" t="s">
        <v>140</v>
      </c>
      <c r="F4948" t="s">
        <v>98</v>
      </c>
      <c r="G4948" t="s">
        <v>140</v>
      </c>
      <c r="H4948" t="s">
        <v>140</v>
      </c>
    </row>
    <row r="4949" spans="1:8" x14ac:dyDescent="0.35">
      <c r="A4949" t="s">
        <v>13</v>
      </c>
      <c r="B4949" t="s">
        <v>1234</v>
      </c>
      <c r="C4949">
        <v>18</v>
      </c>
      <c r="D4949" t="s">
        <v>140</v>
      </c>
      <c r="E4949" t="s">
        <v>1007</v>
      </c>
      <c r="F4949" t="s">
        <v>1006</v>
      </c>
      <c r="G4949" t="s">
        <v>140</v>
      </c>
      <c r="H4949" t="s">
        <v>140</v>
      </c>
    </row>
    <row r="4950" spans="1:8" x14ac:dyDescent="0.35">
      <c r="A4950" t="s">
        <v>13</v>
      </c>
      <c r="B4950" t="s">
        <v>1235</v>
      </c>
      <c r="C4950">
        <v>44</v>
      </c>
      <c r="D4950" t="s">
        <v>140</v>
      </c>
      <c r="E4950" t="s">
        <v>1098</v>
      </c>
      <c r="F4950" t="s">
        <v>1204</v>
      </c>
      <c r="G4950" t="s">
        <v>140</v>
      </c>
      <c r="H4950" t="s">
        <v>140</v>
      </c>
    </row>
    <row r="4951" spans="1:8" x14ac:dyDescent="0.35">
      <c r="A4951" t="s">
        <v>14</v>
      </c>
      <c r="B4951" t="s">
        <v>1236</v>
      </c>
      <c r="C4951">
        <v>1</v>
      </c>
      <c r="D4951" t="s">
        <v>177</v>
      </c>
      <c r="E4951" t="s">
        <v>140</v>
      </c>
      <c r="F4951" t="s">
        <v>140</v>
      </c>
      <c r="G4951" t="s">
        <v>140</v>
      </c>
      <c r="H4951" t="s">
        <v>140</v>
      </c>
    </row>
    <row r="4952" spans="1:8" x14ac:dyDescent="0.35">
      <c r="A4952" t="s">
        <v>14</v>
      </c>
      <c r="B4952" t="s">
        <v>1234</v>
      </c>
      <c r="C4952">
        <v>23</v>
      </c>
      <c r="D4952" t="s">
        <v>877</v>
      </c>
      <c r="E4952" t="s">
        <v>123</v>
      </c>
      <c r="F4952" t="s">
        <v>655</v>
      </c>
      <c r="G4952" t="s">
        <v>140</v>
      </c>
      <c r="H4952" t="s">
        <v>140</v>
      </c>
    </row>
    <row r="4953" spans="1:8" x14ac:dyDescent="0.35">
      <c r="A4953" t="s">
        <v>14</v>
      </c>
      <c r="B4953" t="s">
        <v>1235</v>
      </c>
      <c r="C4953">
        <v>91</v>
      </c>
      <c r="D4953" t="s">
        <v>526</v>
      </c>
      <c r="E4953" t="s">
        <v>706</v>
      </c>
      <c r="F4953" t="s">
        <v>884</v>
      </c>
      <c r="G4953" t="s">
        <v>140</v>
      </c>
      <c r="H4953" t="s">
        <v>140</v>
      </c>
    </row>
    <row r="4954" spans="1:8" x14ac:dyDescent="0.35">
      <c r="A4954" t="s">
        <v>15</v>
      </c>
      <c r="B4954" t="s">
        <v>1234</v>
      </c>
      <c r="C4954">
        <v>16</v>
      </c>
      <c r="D4954" t="s">
        <v>607</v>
      </c>
      <c r="E4954" t="s">
        <v>910</v>
      </c>
      <c r="F4954" t="s">
        <v>129</v>
      </c>
      <c r="G4954" t="s">
        <v>140</v>
      </c>
      <c r="H4954" t="s">
        <v>140</v>
      </c>
    </row>
    <row r="4955" spans="1:8" x14ac:dyDescent="0.35">
      <c r="A4955" t="s">
        <v>15</v>
      </c>
      <c r="B4955" t="s">
        <v>1235</v>
      </c>
      <c r="C4955">
        <v>96</v>
      </c>
      <c r="D4955" t="s">
        <v>709</v>
      </c>
      <c r="E4955" t="s">
        <v>327</v>
      </c>
      <c r="F4955" t="s">
        <v>975</v>
      </c>
      <c r="G4955" t="s">
        <v>140</v>
      </c>
      <c r="H4955" t="s">
        <v>140</v>
      </c>
    </row>
    <row r="4956" spans="1:8" x14ac:dyDescent="0.35">
      <c r="A4956" t="s">
        <v>16</v>
      </c>
      <c r="B4956" t="s">
        <v>1234</v>
      </c>
      <c r="C4956">
        <v>37</v>
      </c>
      <c r="D4956" t="s">
        <v>598</v>
      </c>
      <c r="E4956" t="s">
        <v>878</v>
      </c>
      <c r="F4956" t="s">
        <v>877</v>
      </c>
      <c r="G4956" t="s">
        <v>140</v>
      </c>
      <c r="H4956" t="s">
        <v>140</v>
      </c>
    </row>
    <row r="4957" spans="1:8" x14ac:dyDescent="0.35">
      <c r="A4957" t="s">
        <v>16</v>
      </c>
      <c r="B4957" t="s">
        <v>1235</v>
      </c>
      <c r="C4957">
        <v>136</v>
      </c>
      <c r="D4957" t="s">
        <v>576</v>
      </c>
      <c r="E4957" t="s">
        <v>374</v>
      </c>
      <c r="F4957" t="s">
        <v>939</v>
      </c>
      <c r="G4957" t="s">
        <v>140</v>
      </c>
      <c r="H4957" t="s">
        <v>140</v>
      </c>
    </row>
    <row r="4958" spans="1:8" x14ac:dyDescent="0.35">
      <c r="A4958" t="s">
        <v>17</v>
      </c>
      <c r="B4958" t="s">
        <v>1234</v>
      </c>
      <c r="C4958">
        <v>28</v>
      </c>
      <c r="D4958" t="s">
        <v>180</v>
      </c>
      <c r="E4958" t="s">
        <v>331</v>
      </c>
      <c r="F4958" t="s">
        <v>574</v>
      </c>
      <c r="G4958" t="s">
        <v>140</v>
      </c>
      <c r="H4958" t="s">
        <v>140</v>
      </c>
    </row>
    <row r="4959" spans="1:8" x14ac:dyDescent="0.35">
      <c r="A4959" t="s">
        <v>17</v>
      </c>
      <c r="B4959" t="s">
        <v>1235</v>
      </c>
      <c r="C4959">
        <v>80</v>
      </c>
      <c r="D4959" t="s">
        <v>357</v>
      </c>
      <c r="E4959" t="s">
        <v>53</v>
      </c>
      <c r="F4959" t="s">
        <v>115</v>
      </c>
      <c r="G4959" t="s">
        <v>140</v>
      </c>
      <c r="H4959" t="s">
        <v>140</v>
      </c>
    </row>
    <row r="4960" spans="1:8" x14ac:dyDescent="0.35">
      <c r="A4960" t="s">
        <v>18</v>
      </c>
      <c r="B4960" t="s">
        <v>1234</v>
      </c>
      <c r="C4960">
        <v>34</v>
      </c>
      <c r="D4960" t="s">
        <v>314</v>
      </c>
      <c r="E4960" t="s">
        <v>93</v>
      </c>
      <c r="F4960" t="s">
        <v>820</v>
      </c>
      <c r="G4960" t="s">
        <v>1073</v>
      </c>
      <c r="H4960" t="s">
        <v>140</v>
      </c>
    </row>
    <row r="4961" spans="1:8" x14ac:dyDescent="0.35">
      <c r="A4961" t="s">
        <v>18</v>
      </c>
      <c r="B4961" t="s">
        <v>1235</v>
      </c>
      <c r="C4961">
        <v>69</v>
      </c>
      <c r="D4961" t="s">
        <v>544</v>
      </c>
      <c r="E4961" t="s">
        <v>841</v>
      </c>
      <c r="F4961" t="s">
        <v>980</v>
      </c>
      <c r="G4961" t="s">
        <v>140</v>
      </c>
      <c r="H4961" t="s">
        <v>140</v>
      </c>
    </row>
    <row r="4962" spans="1:8" x14ac:dyDescent="0.35">
      <c r="A4962" t="s">
        <v>19</v>
      </c>
      <c r="B4962" t="s">
        <v>1234</v>
      </c>
      <c r="C4962">
        <v>10</v>
      </c>
      <c r="D4962" t="s">
        <v>820</v>
      </c>
      <c r="E4962" t="s">
        <v>637</v>
      </c>
      <c r="F4962" t="s">
        <v>824</v>
      </c>
      <c r="G4962" t="s">
        <v>140</v>
      </c>
      <c r="H4962" t="s">
        <v>140</v>
      </c>
    </row>
    <row r="4963" spans="1:8" x14ac:dyDescent="0.35">
      <c r="A4963" t="s">
        <v>19</v>
      </c>
      <c r="B4963" t="s">
        <v>1235</v>
      </c>
      <c r="C4963">
        <v>72</v>
      </c>
      <c r="D4963" t="s">
        <v>292</v>
      </c>
      <c r="E4963" t="s">
        <v>252</v>
      </c>
      <c r="F4963" t="s">
        <v>970</v>
      </c>
      <c r="G4963" t="s">
        <v>140</v>
      </c>
      <c r="H4963" t="s">
        <v>140</v>
      </c>
    </row>
    <row r="4964" spans="1:8" x14ac:dyDescent="0.35">
      <c r="A4964" t="s">
        <v>20</v>
      </c>
      <c r="B4964" t="s">
        <v>1234</v>
      </c>
      <c r="C4964">
        <v>16</v>
      </c>
      <c r="D4964" t="s">
        <v>607</v>
      </c>
      <c r="E4964" t="s">
        <v>389</v>
      </c>
      <c r="F4964" t="s">
        <v>1083</v>
      </c>
      <c r="G4964" t="s">
        <v>140</v>
      </c>
      <c r="H4964" t="s">
        <v>140</v>
      </c>
    </row>
    <row r="4965" spans="1:8" x14ac:dyDescent="0.35">
      <c r="A4965" t="s">
        <v>20</v>
      </c>
      <c r="B4965" t="s">
        <v>1235</v>
      </c>
      <c r="C4965">
        <v>80</v>
      </c>
      <c r="D4965" t="s">
        <v>61</v>
      </c>
      <c r="E4965" t="s">
        <v>479</v>
      </c>
      <c r="F4965" t="s">
        <v>961</v>
      </c>
      <c r="G4965" t="s">
        <v>140</v>
      </c>
      <c r="H4965" t="s">
        <v>140</v>
      </c>
    </row>
    <row r="4966" spans="1:8" x14ac:dyDescent="0.35">
      <c r="A4966" t="s">
        <v>21</v>
      </c>
      <c r="B4966" t="s">
        <v>1234</v>
      </c>
      <c r="C4966">
        <v>6</v>
      </c>
      <c r="D4966" t="s">
        <v>610</v>
      </c>
      <c r="E4966" t="s">
        <v>614</v>
      </c>
      <c r="F4966" t="s">
        <v>196</v>
      </c>
      <c r="G4966" t="s">
        <v>140</v>
      </c>
      <c r="H4966" t="s">
        <v>140</v>
      </c>
    </row>
    <row r="4967" spans="1:8" x14ac:dyDescent="0.35">
      <c r="A4967" t="s">
        <v>21</v>
      </c>
      <c r="B4967" t="s">
        <v>1235</v>
      </c>
      <c r="C4967">
        <v>65</v>
      </c>
      <c r="D4967" t="s">
        <v>935</v>
      </c>
      <c r="E4967" t="s">
        <v>299</v>
      </c>
      <c r="F4967" t="s">
        <v>749</v>
      </c>
      <c r="G4967" t="s">
        <v>140</v>
      </c>
      <c r="H4967" t="s">
        <v>1011</v>
      </c>
    </row>
    <row r="4968" spans="1:8" x14ac:dyDescent="0.35">
      <c r="A4968" t="s">
        <v>22</v>
      </c>
      <c r="B4968" t="s">
        <v>1234</v>
      </c>
      <c r="C4968">
        <v>19</v>
      </c>
      <c r="D4968" t="s">
        <v>526</v>
      </c>
      <c r="E4968" t="s">
        <v>556</v>
      </c>
      <c r="F4968" t="s">
        <v>781</v>
      </c>
      <c r="G4968" t="s">
        <v>140</v>
      </c>
      <c r="H4968" t="s">
        <v>140</v>
      </c>
    </row>
    <row r="4969" spans="1:8" x14ac:dyDescent="0.35">
      <c r="A4969" t="s">
        <v>22</v>
      </c>
      <c r="B4969" t="s">
        <v>1235</v>
      </c>
      <c r="C4969">
        <v>70</v>
      </c>
      <c r="D4969" t="s">
        <v>883</v>
      </c>
      <c r="E4969" t="s">
        <v>218</v>
      </c>
      <c r="F4969" t="s">
        <v>1098</v>
      </c>
      <c r="G4969" t="s">
        <v>140</v>
      </c>
      <c r="H4969" t="s">
        <v>140</v>
      </c>
    </row>
    <row r="4970" spans="1:8" x14ac:dyDescent="0.35">
      <c r="A4970" t="s">
        <v>23</v>
      </c>
      <c r="B4970" t="s">
        <v>1236</v>
      </c>
      <c r="C4970">
        <v>1</v>
      </c>
      <c r="D4970" t="s">
        <v>140</v>
      </c>
      <c r="E4970" t="s">
        <v>140</v>
      </c>
      <c r="F4970" t="s">
        <v>177</v>
      </c>
      <c r="G4970" t="s">
        <v>140</v>
      </c>
      <c r="H4970" t="s">
        <v>140</v>
      </c>
    </row>
    <row r="4971" spans="1:8" x14ac:dyDescent="0.35">
      <c r="A4971" t="s">
        <v>23</v>
      </c>
      <c r="B4971" t="s">
        <v>1234</v>
      </c>
      <c r="C4971">
        <v>14</v>
      </c>
      <c r="D4971" t="s">
        <v>1007</v>
      </c>
      <c r="E4971" t="s">
        <v>140</v>
      </c>
      <c r="F4971" t="s">
        <v>1006</v>
      </c>
      <c r="G4971" t="s">
        <v>140</v>
      </c>
      <c r="H4971" t="s">
        <v>140</v>
      </c>
    </row>
    <row r="4972" spans="1:8" x14ac:dyDescent="0.35">
      <c r="A4972" t="s">
        <v>23</v>
      </c>
      <c r="B4972" t="s">
        <v>1235</v>
      </c>
      <c r="C4972">
        <v>36</v>
      </c>
      <c r="D4972" t="s">
        <v>140</v>
      </c>
      <c r="E4972" t="s">
        <v>140</v>
      </c>
      <c r="F4972" t="s">
        <v>1120</v>
      </c>
      <c r="G4972" t="s">
        <v>140</v>
      </c>
      <c r="H4972" t="s">
        <v>950</v>
      </c>
    </row>
    <row r="4973" spans="1:8" x14ac:dyDescent="0.35">
      <c r="A4973" t="s">
        <v>24</v>
      </c>
      <c r="B4973" t="s">
        <v>1234</v>
      </c>
      <c r="C4973">
        <v>38</v>
      </c>
      <c r="D4973" t="s">
        <v>67</v>
      </c>
      <c r="E4973" t="s">
        <v>298</v>
      </c>
      <c r="F4973" t="s">
        <v>1154</v>
      </c>
      <c r="G4973" t="s">
        <v>140</v>
      </c>
      <c r="H4973" t="s">
        <v>140</v>
      </c>
    </row>
    <row r="4974" spans="1:8" x14ac:dyDescent="0.35">
      <c r="A4974" t="s">
        <v>24</v>
      </c>
      <c r="B4974" t="s">
        <v>1235</v>
      </c>
      <c r="C4974">
        <v>105</v>
      </c>
      <c r="D4974" t="s">
        <v>421</v>
      </c>
      <c r="E4974" t="s">
        <v>809</v>
      </c>
      <c r="F4974" t="s">
        <v>1010</v>
      </c>
      <c r="G4974" t="s">
        <v>140</v>
      </c>
      <c r="H4974" t="s">
        <v>140</v>
      </c>
    </row>
    <row r="4975" spans="1:8" x14ac:dyDescent="0.35">
      <c r="A4975" t="s">
        <v>25</v>
      </c>
      <c r="B4975" t="s">
        <v>1234</v>
      </c>
      <c r="C4975">
        <v>27</v>
      </c>
      <c r="D4975" t="s">
        <v>196</v>
      </c>
      <c r="E4975" t="s">
        <v>577</v>
      </c>
      <c r="F4975" t="s">
        <v>929</v>
      </c>
      <c r="G4975" t="s">
        <v>140</v>
      </c>
      <c r="H4975" t="s">
        <v>140</v>
      </c>
    </row>
    <row r="4976" spans="1:8" x14ac:dyDescent="0.35">
      <c r="A4976" t="s">
        <v>25</v>
      </c>
      <c r="B4976" t="s">
        <v>1235</v>
      </c>
      <c r="C4976">
        <v>105</v>
      </c>
      <c r="D4976" t="s">
        <v>738</v>
      </c>
      <c r="E4976" t="s">
        <v>616</v>
      </c>
      <c r="F4976" t="s">
        <v>716</v>
      </c>
      <c r="G4976" t="s">
        <v>140</v>
      </c>
      <c r="H4976" t="s">
        <v>140</v>
      </c>
    </row>
    <row r="4977" spans="1:8" x14ac:dyDescent="0.35">
      <c r="A4977" t="s">
        <v>26</v>
      </c>
      <c r="B4977" t="s">
        <v>1234</v>
      </c>
      <c r="C4977">
        <v>39</v>
      </c>
      <c r="D4977" t="s">
        <v>168</v>
      </c>
      <c r="E4977" t="s">
        <v>979</v>
      </c>
      <c r="F4977" t="s">
        <v>1020</v>
      </c>
      <c r="G4977" t="s">
        <v>140</v>
      </c>
      <c r="H4977" t="s">
        <v>140</v>
      </c>
    </row>
    <row r="4978" spans="1:8" x14ac:dyDescent="0.35">
      <c r="A4978" t="s">
        <v>26</v>
      </c>
      <c r="B4978" t="s">
        <v>1235</v>
      </c>
      <c r="C4978">
        <v>92</v>
      </c>
      <c r="D4978" t="s">
        <v>230</v>
      </c>
      <c r="E4978" t="s">
        <v>530</v>
      </c>
      <c r="F4978" t="s">
        <v>1070</v>
      </c>
      <c r="G4978" t="s">
        <v>140</v>
      </c>
      <c r="H4978" t="s">
        <v>140</v>
      </c>
    </row>
    <row r="4979" spans="1:8" x14ac:dyDescent="0.35">
      <c r="A4979" t="s">
        <v>27</v>
      </c>
      <c r="B4979" t="s">
        <v>1234</v>
      </c>
      <c r="C4979">
        <v>27</v>
      </c>
      <c r="D4979" t="s">
        <v>790</v>
      </c>
      <c r="E4979" t="s">
        <v>208</v>
      </c>
      <c r="F4979" t="s">
        <v>1051</v>
      </c>
      <c r="G4979" t="s">
        <v>140</v>
      </c>
      <c r="H4979" t="s">
        <v>140</v>
      </c>
    </row>
    <row r="4980" spans="1:8" x14ac:dyDescent="0.35">
      <c r="A4980" t="s">
        <v>27</v>
      </c>
      <c r="B4980" t="s">
        <v>1235</v>
      </c>
      <c r="C4980">
        <v>149</v>
      </c>
      <c r="D4980" t="s">
        <v>579</v>
      </c>
      <c r="E4980" t="s">
        <v>629</v>
      </c>
      <c r="F4980" t="s">
        <v>1012</v>
      </c>
      <c r="G4980" t="s">
        <v>1014</v>
      </c>
      <c r="H4980" t="s">
        <v>140</v>
      </c>
    </row>
    <row r="4981" spans="1:8" x14ac:dyDescent="0.35">
      <c r="A4981" t="s">
        <v>28</v>
      </c>
      <c r="B4981" t="s">
        <v>1234</v>
      </c>
      <c r="C4981">
        <v>25</v>
      </c>
      <c r="D4981" t="s">
        <v>604</v>
      </c>
      <c r="E4981" t="s">
        <v>603</v>
      </c>
      <c r="F4981" t="s">
        <v>550</v>
      </c>
      <c r="G4981" t="s">
        <v>140</v>
      </c>
      <c r="H4981" t="s">
        <v>140</v>
      </c>
    </row>
    <row r="4982" spans="1:8" x14ac:dyDescent="0.35">
      <c r="A4982" t="s">
        <v>28</v>
      </c>
      <c r="B4982" t="s">
        <v>1235</v>
      </c>
      <c r="C4982">
        <v>82</v>
      </c>
      <c r="D4982" t="s">
        <v>726</v>
      </c>
      <c r="E4982" t="s">
        <v>576</v>
      </c>
      <c r="F4982" t="s">
        <v>838</v>
      </c>
      <c r="G4982" t="s">
        <v>140</v>
      </c>
      <c r="H4982" t="s">
        <v>140</v>
      </c>
    </row>
    <row r="4983" spans="1:8" x14ac:dyDescent="0.35">
      <c r="A4983" t="s">
        <v>29</v>
      </c>
      <c r="B4983" t="s">
        <v>1234</v>
      </c>
      <c r="C4983">
        <v>22</v>
      </c>
      <c r="D4983" t="s">
        <v>882</v>
      </c>
      <c r="E4983" t="s">
        <v>78</v>
      </c>
      <c r="F4983" t="s">
        <v>915</v>
      </c>
      <c r="G4983" t="s">
        <v>949</v>
      </c>
      <c r="H4983" t="s">
        <v>140</v>
      </c>
    </row>
    <row r="4984" spans="1:8" x14ac:dyDescent="0.35">
      <c r="A4984" t="s">
        <v>29</v>
      </c>
      <c r="B4984" t="s">
        <v>1235</v>
      </c>
      <c r="C4984">
        <v>113</v>
      </c>
      <c r="D4984" t="s">
        <v>381</v>
      </c>
      <c r="E4984" t="s">
        <v>169</v>
      </c>
      <c r="F4984" t="s">
        <v>1064</v>
      </c>
      <c r="G4984" t="s">
        <v>140</v>
      </c>
      <c r="H4984" t="s">
        <v>140</v>
      </c>
    </row>
    <row r="4985" spans="1:8" x14ac:dyDescent="0.35">
      <c r="A4985" t="s">
        <v>30</v>
      </c>
      <c r="B4985" t="s">
        <v>1234</v>
      </c>
      <c r="C4985">
        <v>42</v>
      </c>
      <c r="D4985" t="s">
        <v>234</v>
      </c>
      <c r="E4985" t="s">
        <v>544</v>
      </c>
      <c r="F4985" t="s">
        <v>1182</v>
      </c>
      <c r="G4985" t="s">
        <v>140</v>
      </c>
      <c r="H4985" t="s">
        <v>140</v>
      </c>
    </row>
    <row r="4986" spans="1:8" x14ac:dyDescent="0.35">
      <c r="A4986" t="s">
        <v>30</v>
      </c>
      <c r="B4986" t="s">
        <v>1235</v>
      </c>
      <c r="C4986">
        <v>132</v>
      </c>
      <c r="D4986" t="s">
        <v>149</v>
      </c>
      <c r="E4986" t="s">
        <v>267</v>
      </c>
      <c r="F4986" t="s">
        <v>1051</v>
      </c>
      <c r="G4986" t="s">
        <v>140</v>
      </c>
      <c r="H4986" t="s">
        <v>140</v>
      </c>
    </row>
    <row r="4987" spans="1:8" x14ac:dyDescent="0.35">
      <c r="A4987" t="s">
        <v>31</v>
      </c>
      <c r="B4987" t="s">
        <v>1234</v>
      </c>
      <c r="C4987">
        <v>35</v>
      </c>
      <c r="D4987" t="s">
        <v>1080</v>
      </c>
      <c r="E4987" t="s">
        <v>140</v>
      </c>
      <c r="F4987" t="s">
        <v>969</v>
      </c>
      <c r="G4987" t="s">
        <v>140</v>
      </c>
      <c r="H4987" t="s">
        <v>1019</v>
      </c>
    </row>
    <row r="4988" spans="1:8" x14ac:dyDescent="0.35">
      <c r="A4988" t="s">
        <v>31</v>
      </c>
      <c r="B4988" t="s">
        <v>1235</v>
      </c>
      <c r="C4988">
        <v>46</v>
      </c>
      <c r="D4988" t="s">
        <v>1012</v>
      </c>
      <c r="E4988" t="s">
        <v>140</v>
      </c>
      <c r="F4988" t="s">
        <v>1177</v>
      </c>
      <c r="G4988" t="s">
        <v>140</v>
      </c>
      <c r="H4988" t="s">
        <v>140</v>
      </c>
    </row>
    <row r="4989" spans="1:8" x14ac:dyDescent="0.35">
      <c r="A4989" t="s">
        <v>32</v>
      </c>
      <c r="B4989" t="s">
        <v>1236</v>
      </c>
      <c r="C4989">
        <v>2</v>
      </c>
      <c r="D4989" t="s">
        <v>632</v>
      </c>
      <c r="E4989" t="s">
        <v>140</v>
      </c>
      <c r="F4989" t="s">
        <v>633</v>
      </c>
      <c r="G4989" t="s">
        <v>140</v>
      </c>
      <c r="H4989" t="s">
        <v>140</v>
      </c>
    </row>
    <row r="4990" spans="1:8" x14ac:dyDescent="0.35">
      <c r="A4990" t="s">
        <v>32</v>
      </c>
      <c r="B4990" t="s">
        <v>1234</v>
      </c>
      <c r="C4990">
        <v>638</v>
      </c>
      <c r="D4990" t="s">
        <v>53</v>
      </c>
      <c r="E4990" t="s">
        <v>425</v>
      </c>
      <c r="F4990" t="s">
        <v>47</v>
      </c>
      <c r="G4990" t="s">
        <v>1008</v>
      </c>
      <c r="H4990" t="s">
        <v>1022</v>
      </c>
    </row>
    <row r="4991" spans="1:8" x14ac:dyDescent="0.35">
      <c r="A4991" t="s">
        <v>32</v>
      </c>
      <c r="B4991" t="s">
        <v>1235</v>
      </c>
      <c r="C4991">
        <v>2103</v>
      </c>
      <c r="D4991" t="s">
        <v>822</v>
      </c>
      <c r="E4991" t="s">
        <v>637</v>
      </c>
      <c r="F4991" t="s">
        <v>289</v>
      </c>
      <c r="G4991" t="s">
        <v>1022</v>
      </c>
      <c r="H4991" t="s">
        <v>1022</v>
      </c>
    </row>
    <row r="4993" spans="1:8" x14ac:dyDescent="0.35">
      <c r="A4993" t="s">
        <v>1249</v>
      </c>
    </row>
    <row r="4994" spans="1:8" x14ac:dyDescent="0.35">
      <c r="A4994" t="s">
        <v>2</v>
      </c>
      <c r="B4994" t="s">
        <v>1170</v>
      </c>
      <c r="C4994" t="s">
        <v>3</v>
      </c>
      <c r="D4994" t="s">
        <v>1239</v>
      </c>
      <c r="E4994" t="s">
        <v>1240</v>
      </c>
      <c r="F4994" t="s">
        <v>1241</v>
      </c>
      <c r="G4994" t="s">
        <v>136</v>
      </c>
      <c r="H4994" t="s">
        <v>1042</v>
      </c>
    </row>
    <row r="4995" spans="1:8" x14ac:dyDescent="0.35">
      <c r="A4995" t="s">
        <v>8</v>
      </c>
      <c r="B4995" t="s">
        <v>1171</v>
      </c>
      <c r="C4995">
        <v>119</v>
      </c>
      <c r="D4995" t="s">
        <v>379</v>
      </c>
      <c r="E4995" t="s">
        <v>993</v>
      </c>
      <c r="F4995" t="s">
        <v>734</v>
      </c>
      <c r="G4995" t="s">
        <v>1054</v>
      </c>
      <c r="H4995" t="s">
        <v>140</v>
      </c>
    </row>
    <row r="4996" spans="1:8" x14ac:dyDescent="0.35">
      <c r="A4996" t="s">
        <v>9</v>
      </c>
      <c r="B4996" t="s">
        <v>1171</v>
      </c>
      <c r="C4996">
        <v>131</v>
      </c>
      <c r="D4996" t="s">
        <v>39</v>
      </c>
      <c r="E4996" t="s">
        <v>374</v>
      </c>
      <c r="F4996" t="s">
        <v>949</v>
      </c>
      <c r="G4996" t="s">
        <v>140</v>
      </c>
      <c r="H4996" t="s">
        <v>140</v>
      </c>
    </row>
    <row r="4997" spans="1:8" x14ac:dyDescent="0.35">
      <c r="A4997" t="s">
        <v>10</v>
      </c>
      <c r="B4997" t="s">
        <v>1171</v>
      </c>
      <c r="C4997">
        <v>106</v>
      </c>
      <c r="D4997" t="s">
        <v>624</v>
      </c>
      <c r="E4997" t="s">
        <v>863</v>
      </c>
      <c r="F4997" t="s">
        <v>929</v>
      </c>
      <c r="G4997" t="s">
        <v>140</v>
      </c>
      <c r="H4997" t="s">
        <v>140</v>
      </c>
    </row>
    <row r="4998" spans="1:8" x14ac:dyDescent="0.35">
      <c r="A4998" t="s">
        <v>11</v>
      </c>
      <c r="B4998" t="s">
        <v>1171</v>
      </c>
      <c r="C4998">
        <v>127</v>
      </c>
      <c r="D4998" t="s">
        <v>541</v>
      </c>
      <c r="E4998" t="s">
        <v>353</v>
      </c>
      <c r="F4998" t="s">
        <v>716</v>
      </c>
      <c r="G4998" t="s">
        <v>140</v>
      </c>
      <c r="H4998" t="s">
        <v>140</v>
      </c>
    </row>
    <row r="4999" spans="1:8" x14ac:dyDescent="0.35">
      <c r="A4999" t="s">
        <v>12</v>
      </c>
      <c r="B4999" t="s">
        <v>1171</v>
      </c>
      <c r="C4999">
        <v>5</v>
      </c>
      <c r="D4999" t="s">
        <v>140</v>
      </c>
      <c r="E4999" t="s">
        <v>140</v>
      </c>
      <c r="F4999" t="s">
        <v>177</v>
      </c>
      <c r="G4999" t="s">
        <v>140</v>
      </c>
      <c r="H4999" t="s">
        <v>140</v>
      </c>
    </row>
    <row r="5000" spans="1:8" x14ac:dyDescent="0.35">
      <c r="A5000" t="s">
        <v>12</v>
      </c>
      <c r="B5000" t="s">
        <v>1172</v>
      </c>
      <c r="C5000">
        <v>114</v>
      </c>
      <c r="D5000" t="s">
        <v>991</v>
      </c>
      <c r="E5000" t="s">
        <v>140</v>
      </c>
      <c r="F5000" t="s">
        <v>104</v>
      </c>
      <c r="G5000" t="s">
        <v>140</v>
      </c>
      <c r="H5000" t="s">
        <v>775</v>
      </c>
    </row>
    <row r="5001" spans="1:8" x14ac:dyDescent="0.35">
      <c r="A5001" t="s">
        <v>13</v>
      </c>
      <c r="B5001" t="s">
        <v>1172</v>
      </c>
      <c r="C5001">
        <v>62</v>
      </c>
      <c r="D5001" t="s">
        <v>140</v>
      </c>
      <c r="E5001" t="s">
        <v>1046</v>
      </c>
      <c r="F5001" t="s">
        <v>1119</v>
      </c>
      <c r="G5001" t="s">
        <v>140</v>
      </c>
      <c r="H5001" t="s">
        <v>140</v>
      </c>
    </row>
    <row r="5002" spans="1:8" x14ac:dyDescent="0.35">
      <c r="A5002" t="s">
        <v>14</v>
      </c>
      <c r="B5002" t="s">
        <v>1171</v>
      </c>
      <c r="C5002">
        <v>60</v>
      </c>
      <c r="D5002" t="s">
        <v>83</v>
      </c>
      <c r="E5002" t="s">
        <v>975</v>
      </c>
      <c r="F5002" t="s">
        <v>350</v>
      </c>
      <c r="G5002" t="s">
        <v>140</v>
      </c>
      <c r="H5002" t="s">
        <v>140</v>
      </c>
    </row>
    <row r="5003" spans="1:8" x14ac:dyDescent="0.35">
      <c r="A5003" t="s">
        <v>14</v>
      </c>
      <c r="B5003" t="s">
        <v>1172</v>
      </c>
      <c r="C5003">
        <v>55</v>
      </c>
      <c r="D5003" t="s">
        <v>528</v>
      </c>
      <c r="E5003" t="s">
        <v>1070</v>
      </c>
      <c r="F5003" t="s">
        <v>730</v>
      </c>
      <c r="G5003" t="s">
        <v>140</v>
      </c>
      <c r="H5003" t="s">
        <v>140</v>
      </c>
    </row>
    <row r="5004" spans="1:8" x14ac:dyDescent="0.35">
      <c r="A5004" t="s">
        <v>15</v>
      </c>
      <c r="B5004" t="s">
        <v>1171</v>
      </c>
      <c r="C5004">
        <v>112</v>
      </c>
      <c r="D5004" t="s">
        <v>296</v>
      </c>
      <c r="E5004" t="s">
        <v>735</v>
      </c>
      <c r="F5004" t="s">
        <v>598</v>
      </c>
      <c r="G5004" t="s">
        <v>140</v>
      </c>
      <c r="H5004" t="s">
        <v>140</v>
      </c>
    </row>
    <row r="5005" spans="1:8" x14ac:dyDescent="0.35">
      <c r="A5005" t="s">
        <v>16</v>
      </c>
      <c r="B5005" t="s">
        <v>1171</v>
      </c>
      <c r="C5005">
        <v>173</v>
      </c>
      <c r="D5005" t="s">
        <v>620</v>
      </c>
      <c r="E5005" t="s">
        <v>239</v>
      </c>
      <c r="F5005" t="s">
        <v>1057</v>
      </c>
      <c r="G5005" t="s">
        <v>140</v>
      </c>
      <c r="H5005" t="s">
        <v>140</v>
      </c>
    </row>
    <row r="5006" spans="1:8" x14ac:dyDescent="0.35">
      <c r="A5006" t="s">
        <v>17</v>
      </c>
      <c r="B5006" t="s">
        <v>1171</v>
      </c>
      <c r="C5006">
        <v>108</v>
      </c>
      <c r="D5006" t="s">
        <v>246</v>
      </c>
      <c r="E5006" t="s">
        <v>481</v>
      </c>
      <c r="F5006" t="s">
        <v>95</v>
      </c>
      <c r="G5006" t="s">
        <v>140</v>
      </c>
      <c r="H5006" t="s">
        <v>140</v>
      </c>
    </row>
    <row r="5007" spans="1:8" x14ac:dyDescent="0.35">
      <c r="A5007" t="s">
        <v>18</v>
      </c>
      <c r="B5007" t="s">
        <v>1171</v>
      </c>
      <c r="C5007">
        <v>19</v>
      </c>
      <c r="D5007" t="s">
        <v>1076</v>
      </c>
      <c r="E5007" t="s">
        <v>306</v>
      </c>
      <c r="F5007" t="s">
        <v>157</v>
      </c>
      <c r="G5007" t="s">
        <v>140</v>
      </c>
      <c r="H5007" t="s">
        <v>140</v>
      </c>
    </row>
    <row r="5008" spans="1:8" x14ac:dyDescent="0.35">
      <c r="A5008" t="s">
        <v>18</v>
      </c>
      <c r="B5008" t="s">
        <v>1172</v>
      </c>
      <c r="C5008">
        <v>84</v>
      </c>
      <c r="D5008" t="s">
        <v>299</v>
      </c>
      <c r="E5008" t="s">
        <v>769</v>
      </c>
      <c r="F5008" t="s">
        <v>814</v>
      </c>
      <c r="G5008" t="s">
        <v>1021</v>
      </c>
      <c r="H5008" t="s">
        <v>140</v>
      </c>
    </row>
    <row r="5009" spans="1:8" x14ac:dyDescent="0.35">
      <c r="A5009" t="s">
        <v>19</v>
      </c>
      <c r="B5009" t="s">
        <v>1171</v>
      </c>
      <c r="C5009">
        <v>61</v>
      </c>
      <c r="D5009" t="s">
        <v>159</v>
      </c>
      <c r="E5009" t="s">
        <v>482</v>
      </c>
      <c r="F5009" t="s">
        <v>147</v>
      </c>
      <c r="G5009" t="s">
        <v>140</v>
      </c>
      <c r="H5009" t="s">
        <v>140</v>
      </c>
    </row>
    <row r="5010" spans="1:8" x14ac:dyDescent="0.35">
      <c r="A5010" t="s">
        <v>19</v>
      </c>
      <c r="B5010" t="s">
        <v>1172</v>
      </c>
      <c r="C5010">
        <v>21</v>
      </c>
      <c r="D5010" t="s">
        <v>832</v>
      </c>
      <c r="E5010" t="s">
        <v>67</v>
      </c>
      <c r="F5010" t="s">
        <v>608</v>
      </c>
      <c r="G5010" t="s">
        <v>140</v>
      </c>
      <c r="H5010" t="s">
        <v>140</v>
      </c>
    </row>
    <row r="5011" spans="1:8" x14ac:dyDescent="0.35">
      <c r="A5011" t="s">
        <v>20</v>
      </c>
      <c r="B5011" t="s">
        <v>1171</v>
      </c>
      <c r="C5011">
        <v>96</v>
      </c>
      <c r="D5011" t="s">
        <v>296</v>
      </c>
      <c r="E5011" t="s">
        <v>299</v>
      </c>
      <c r="F5011" t="s">
        <v>462</v>
      </c>
      <c r="G5011" t="s">
        <v>140</v>
      </c>
      <c r="H5011" t="s">
        <v>140</v>
      </c>
    </row>
    <row r="5012" spans="1:8" x14ac:dyDescent="0.35">
      <c r="A5012" t="s">
        <v>21</v>
      </c>
      <c r="B5012" t="s">
        <v>1171</v>
      </c>
      <c r="C5012">
        <v>71</v>
      </c>
      <c r="D5012" t="s">
        <v>604</v>
      </c>
      <c r="E5012" t="s">
        <v>382</v>
      </c>
      <c r="F5012" t="s">
        <v>924</v>
      </c>
      <c r="G5012" t="s">
        <v>140</v>
      </c>
      <c r="H5012" t="s">
        <v>1017</v>
      </c>
    </row>
    <row r="5013" spans="1:8" x14ac:dyDescent="0.35">
      <c r="A5013" t="s">
        <v>22</v>
      </c>
      <c r="B5013" t="s">
        <v>1171</v>
      </c>
      <c r="C5013">
        <v>89</v>
      </c>
      <c r="D5013" t="s">
        <v>478</v>
      </c>
      <c r="E5013" t="s">
        <v>215</v>
      </c>
      <c r="F5013" t="s">
        <v>345</v>
      </c>
      <c r="G5013" t="s">
        <v>140</v>
      </c>
      <c r="H5013" t="s">
        <v>140</v>
      </c>
    </row>
    <row r="5014" spans="1:8" x14ac:dyDescent="0.35">
      <c r="A5014" t="s">
        <v>23</v>
      </c>
      <c r="B5014" t="s">
        <v>1171</v>
      </c>
      <c r="C5014">
        <v>5</v>
      </c>
      <c r="D5014" t="s">
        <v>140</v>
      </c>
      <c r="E5014" t="s">
        <v>140</v>
      </c>
      <c r="F5014" t="s">
        <v>355</v>
      </c>
      <c r="G5014" t="s">
        <v>140</v>
      </c>
      <c r="H5014" t="s">
        <v>354</v>
      </c>
    </row>
    <row r="5015" spans="1:8" x14ac:dyDescent="0.35">
      <c r="A5015" t="s">
        <v>23</v>
      </c>
      <c r="B5015" t="s">
        <v>1172</v>
      </c>
      <c r="C5015">
        <v>46</v>
      </c>
      <c r="D5015" t="s">
        <v>1063</v>
      </c>
      <c r="E5015" t="s">
        <v>140</v>
      </c>
      <c r="F5015" t="s">
        <v>1180</v>
      </c>
      <c r="G5015" t="s">
        <v>140</v>
      </c>
      <c r="H5015" t="s">
        <v>140</v>
      </c>
    </row>
    <row r="5016" spans="1:8" x14ac:dyDescent="0.35">
      <c r="A5016" t="s">
        <v>24</v>
      </c>
      <c r="B5016" t="s">
        <v>1171</v>
      </c>
      <c r="C5016">
        <v>143</v>
      </c>
      <c r="D5016" t="s">
        <v>762</v>
      </c>
      <c r="E5016" t="s">
        <v>400</v>
      </c>
      <c r="F5016" t="s">
        <v>971</v>
      </c>
      <c r="G5016" t="s">
        <v>140</v>
      </c>
      <c r="H5016" t="s">
        <v>140</v>
      </c>
    </row>
    <row r="5017" spans="1:8" x14ac:dyDescent="0.35">
      <c r="A5017" t="s">
        <v>25</v>
      </c>
      <c r="B5017" t="s">
        <v>1171</v>
      </c>
      <c r="C5017">
        <v>132</v>
      </c>
      <c r="D5017" t="s">
        <v>61</v>
      </c>
      <c r="E5017" t="s">
        <v>343</v>
      </c>
      <c r="F5017" t="s">
        <v>87</v>
      </c>
      <c r="G5017" t="s">
        <v>140</v>
      </c>
      <c r="H5017" t="s">
        <v>140</v>
      </c>
    </row>
    <row r="5018" spans="1:8" x14ac:dyDescent="0.35">
      <c r="A5018" t="s">
        <v>26</v>
      </c>
      <c r="B5018" t="s">
        <v>1171</v>
      </c>
      <c r="C5018">
        <v>131</v>
      </c>
      <c r="D5018" t="s">
        <v>392</v>
      </c>
      <c r="E5018" t="s">
        <v>303</v>
      </c>
      <c r="F5018" t="s">
        <v>919</v>
      </c>
      <c r="G5018" t="s">
        <v>140</v>
      </c>
      <c r="H5018" t="s">
        <v>140</v>
      </c>
    </row>
    <row r="5019" spans="1:8" x14ac:dyDescent="0.35">
      <c r="A5019" t="s">
        <v>27</v>
      </c>
      <c r="B5019" t="s">
        <v>1171</v>
      </c>
      <c r="C5019">
        <v>176</v>
      </c>
      <c r="D5019" t="s">
        <v>963</v>
      </c>
      <c r="E5019" t="s">
        <v>398</v>
      </c>
      <c r="F5019" t="s">
        <v>1019</v>
      </c>
      <c r="G5019" t="s">
        <v>1009</v>
      </c>
      <c r="H5019" t="s">
        <v>140</v>
      </c>
    </row>
    <row r="5020" spans="1:8" x14ac:dyDescent="0.35">
      <c r="A5020" t="s">
        <v>28</v>
      </c>
      <c r="B5020" t="s">
        <v>1171</v>
      </c>
      <c r="C5020">
        <v>107</v>
      </c>
      <c r="D5020" t="s">
        <v>540</v>
      </c>
      <c r="E5020" t="s">
        <v>550</v>
      </c>
      <c r="F5020" t="s">
        <v>952</v>
      </c>
      <c r="G5020" t="s">
        <v>140</v>
      </c>
      <c r="H5020" t="s">
        <v>140</v>
      </c>
    </row>
    <row r="5021" spans="1:8" x14ac:dyDescent="0.35">
      <c r="A5021" t="s">
        <v>29</v>
      </c>
      <c r="B5021" t="s">
        <v>1171</v>
      </c>
      <c r="C5021">
        <v>135</v>
      </c>
      <c r="D5021" t="s">
        <v>651</v>
      </c>
      <c r="E5021" t="s">
        <v>169</v>
      </c>
      <c r="F5021" t="s">
        <v>1047</v>
      </c>
      <c r="G5021" t="s">
        <v>1010</v>
      </c>
      <c r="H5021" t="s">
        <v>140</v>
      </c>
    </row>
    <row r="5022" spans="1:8" x14ac:dyDescent="0.35">
      <c r="A5022" t="s">
        <v>30</v>
      </c>
      <c r="B5022" t="s">
        <v>1171</v>
      </c>
      <c r="C5022">
        <v>174</v>
      </c>
      <c r="D5022" t="s">
        <v>697</v>
      </c>
      <c r="E5022" t="s">
        <v>48</v>
      </c>
      <c r="F5022" t="s">
        <v>527</v>
      </c>
      <c r="G5022" t="s">
        <v>140</v>
      </c>
      <c r="H5022" t="s">
        <v>140</v>
      </c>
    </row>
    <row r="5023" spans="1:8" x14ac:dyDescent="0.35">
      <c r="A5023" t="s">
        <v>31</v>
      </c>
      <c r="B5023" t="s">
        <v>1171</v>
      </c>
      <c r="C5023">
        <v>45</v>
      </c>
      <c r="D5023" t="s">
        <v>140</v>
      </c>
      <c r="E5023" t="s">
        <v>140</v>
      </c>
      <c r="F5023" t="s">
        <v>1210</v>
      </c>
      <c r="G5023" t="s">
        <v>140</v>
      </c>
      <c r="H5023" t="s">
        <v>1009</v>
      </c>
    </row>
    <row r="5024" spans="1:8" x14ac:dyDescent="0.35">
      <c r="A5024" t="s">
        <v>31</v>
      </c>
      <c r="B5024" t="s">
        <v>1172</v>
      </c>
      <c r="C5024">
        <v>36</v>
      </c>
      <c r="D5024" t="s">
        <v>766</v>
      </c>
      <c r="E5024" t="s">
        <v>140</v>
      </c>
      <c r="F5024" t="s">
        <v>767</v>
      </c>
      <c r="G5024" t="s">
        <v>140</v>
      </c>
      <c r="H5024" t="s">
        <v>140</v>
      </c>
    </row>
    <row r="5025" spans="1:8" x14ac:dyDescent="0.35">
      <c r="A5025" t="s">
        <v>32</v>
      </c>
      <c r="B5025" t="s">
        <v>1171</v>
      </c>
      <c r="C5025">
        <v>2325</v>
      </c>
      <c r="D5025" t="s">
        <v>910</v>
      </c>
      <c r="E5025" t="s">
        <v>179</v>
      </c>
      <c r="F5025" t="s">
        <v>893</v>
      </c>
      <c r="G5025" t="s">
        <v>1022</v>
      </c>
      <c r="H5025" t="s">
        <v>1022</v>
      </c>
    </row>
    <row r="5026" spans="1:8" x14ac:dyDescent="0.35">
      <c r="A5026" t="s">
        <v>32</v>
      </c>
      <c r="B5026" t="s">
        <v>1172</v>
      </c>
      <c r="C5026">
        <v>418</v>
      </c>
      <c r="D5026" t="s">
        <v>543</v>
      </c>
      <c r="E5026" t="s">
        <v>1064</v>
      </c>
      <c r="F5026" t="s">
        <v>767</v>
      </c>
      <c r="G5026" t="s">
        <v>1008</v>
      </c>
      <c r="H5026" t="s">
        <v>1008</v>
      </c>
    </row>
    <row r="5028" spans="1:8" x14ac:dyDescent="0.35">
      <c r="A5028" t="s">
        <v>1250</v>
      </c>
    </row>
    <row r="5029" spans="1:8" x14ac:dyDescent="0.35">
      <c r="A5029" t="s">
        <v>2</v>
      </c>
      <c r="B5029" t="s">
        <v>3</v>
      </c>
      <c r="C5029" t="s">
        <v>85</v>
      </c>
      <c r="D5029" t="s">
        <v>86</v>
      </c>
    </row>
    <row r="5030" spans="1:8" x14ac:dyDescent="0.35">
      <c r="A5030" t="s">
        <v>8</v>
      </c>
      <c r="B5030">
        <v>23</v>
      </c>
      <c r="C5030" t="s">
        <v>1059</v>
      </c>
      <c r="D5030" t="s">
        <v>1153</v>
      </c>
    </row>
    <row r="5031" spans="1:8" x14ac:dyDescent="0.35">
      <c r="A5031" t="s">
        <v>9</v>
      </c>
      <c r="B5031">
        <v>76</v>
      </c>
      <c r="C5031" t="s">
        <v>1019</v>
      </c>
      <c r="D5031" t="s">
        <v>1201</v>
      </c>
    </row>
    <row r="5032" spans="1:8" x14ac:dyDescent="0.35">
      <c r="A5032" t="s">
        <v>10</v>
      </c>
      <c r="B5032">
        <v>37</v>
      </c>
      <c r="C5032" t="s">
        <v>954</v>
      </c>
      <c r="D5032" t="s">
        <v>955</v>
      </c>
    </row>
    <row r="5033" spans="1:8" x14ac:dyDescent="0.35">
      <c r="A5033" t="s">
        <v>11</v>
      </c>
      <c r="B5033">
        <v>62</v>
      </c>
      <c r="C5033" t="s">
        <v>89</v>
      </c>
      <c r="D5033" t="s">
        <v>90</v>
      </c>
    </row>
    <row r="5034" spans="1:8" x14ac:dyDescent="0.35">
      <c r="A5034" t="s">
        <v>12</v>
      </c>
    </row>
    <row r="5035" spans="1:8" x14ac:dyDescent="0.35">
      <c r="A5035" t="s">
        <v>13</v>
      </c>
      <c r="B5035">
        <v>2</v>
      </c>
      <c r="C5035" t="s">
        <v>140</v>
      </c>
      <c r="D5035" t="s">
        <v>177</v>
      </c>
    </row>
    <row r="5036" spans="1:8" x14ac:dyDescent="0.35">
      <c r="A5036" t="s">
        <v>14</v>
      </c>
      <c r="B5036">
        <v>19</v>
      </c>
      <c r="C5036" t="s">
        <v>140</v>
      </c>
      <c r="D5036" t="s">
        <v>177</v>
      </c>
    </row>
    <row r="5037" spans="1:8" x14ac:dyDescent="0.35">
      <c r="A5037" t="s">
        <v>15</v>
      </c>
      <c r="B5037">
        <v>47</v>
      </c>
      <c r="C5037" t="s">
        <v>954</v>
      </c>
      <c r="D5037" t="s">
        <v>955</v>
      </c>
    </row>
    <row r="5038" spans="1:8" x14ac:dyDescent="0.35">
      <c r="A5038" t="s">
        <v>16</v>
      </c>
      <c r="B5038">
        <v>113</v>
      </c>
      <c r="C5038" t="s">
        <v>140</v>
      </c>
      <c r="D5038" t="s">
        <v>177</v>
      </c>
    </row>
    <row r="5039" spans="1:8" x14ac:dyDescent="0.35">
      <c r="A5039" t="s">
        <v>17</v>
      </c>
      <c r="B5039">
        <v>35</v>
      </c>
      <c r="C5039" t="s">
        <v>140</v>
      </c>
      <c r="D5039" t="s">
        <v>177</v>
      </c>
    </row>
    <row r="5040" spans="1:8" x14ac:dyDescent="0.35">
      <c r="A5040" t="s">
        <v>18</v>
      </c>
      <c r="B5040">
        <v>19</v>
      </c>
      <c r="C5040" t="s">
        <v>664</v>
      </c>
      <c r="D5040" t="s">
        <v>665</v>
      </c>
    </row>
    <row r="5041" spans="1:4" x14ac:dyDescent="0.35">
      <c r="A5041" t="s">
        <v>19</v>
      </c>
      <c r="B5041">
        <v>31</v>
      </c>
      <c r="C5041" t="s">
        <v>379</v>
      </c>
      <c r="D5041" t="s">
        <v>378</v>
      </c>
    </row>
    <row r="5042" spans="1:4" x14ac:dyDescent="0.35">
      <c r="A5042" t="s">
        <v>20</v>
      </c>
      <c r="B5042">
        <v>40</v>
      </c>
      <c r="C5042" t="s">
        <v>1050</v>
      </c>
      <c r="D5042" t="s">
        <v>1147</v>
      </c>
    </row>
    <row r="5043" spans="1:4" x14ac:dyDescent="0.35">
      <c r="A5043" t="s">
        <v>21</v>
      </c>
      <c r="B5043">
        <v>34</v>
      </c>
      <c r="C5043" t="s">
        <v>140</v>
      </c>
      <c r="D5043" t="s">
        <v>177</v>
      </c>
    </row>
    <row r="5044" spans="1:4" x14ac:dyDescent="0.35">
      <c r="A5044" t="s">
        <v>22</v>
      </c>
      <c r="B5044">
        <v>39</v>
      </c>
      <c r="C5044" t="s">
        <v>1062</v>
      </c>
      <c r="D5044" t="s">
        <v>1109</v>
      </c>
    </row>
    <row r="5045" spans="1:4" x14ac:dyDescent="0.35">
      <c r="A5045" t="s">
        <v>23</v>
      </c>
    </row>
    <row r="5046" spans="1:4" x14ac:dyDescent="0.35">
      <c r="A5046" t="s">
        <v>24</v>
      </c>
      <c r="B5046">
        <v>97</v>
      </c>
      <c r="C5046" t="s">
        <v>1063</v>
      </c>
      <c r="D5046" t="s">
        <v>1180</v>
      </c>
    </row>
    <row r="5047" spans="1:4" x14ac:dyDescent="0.35">
      <c r="A5047" t="s">
        <v>25</v>
      </c>
      <c r="B5047">
        <v>83</v>
      </c>
      <c r="C5047" t="s">
        <v>458</v>
      </c>
      <c r="D5047" t="s">
        <v>990</v>
      </c>
    </row>
    <row r="5048" spans="1:4" x14ac:dyDescent="0.35">
      <c r="A5048" t="s">
        <v>26</v>
      </c>
      <c r="B5048">
        <v>74</v>
      </c>
      <c r="C5048" t="s">
        <v>919</v>
      </c>
      <c r="D5048" t="s">
        <v>918</v>
      </c>
    </row>
    <row r="5049" spans="1:4" x14ac:dyDescent="0.35">
      <c r="A5049" t="s">
        <v>27</v>
      </c>
      <c r="B5049">
        <v>96</v>
      </c>
      <c r="C5049" t="s">
        <v>954</v>
      </c>
      <c r="D5049" t="s">
        <v>955</v>
      </c>
    </row>
    <row r="5050" spans="1:4" x14ac:dyDescent="0.35">
      <c r="A5050" t="s">
        <v>28</v>
      </c>
      <c r="B5050">
        <v>35</v>
      </c>
      <c r="C5050" t="s">
        <v>1055</v>
      </c>
      <c r="D5050" t="s">
        <v>1159</v>
      </c>
    </row>
    <row r="5051" spans="1:4" x14ac:dyDescent="0.35">
      <c r="A5051" t="s">
        <v>29</v>
      </c>
      <c r="B5051">
        <v>81</v>
      </c>
      <c r="C5051" t="s">
        <v>515</v>
      </c>
      <c r="D5051" t="s">
        <v>514</v>
      </c>
    </row>
    <row r="5052" spans="1:4" x14ac:dyDescent="0.35">
      <c r="A5052" t="s">
        <v>30</v>
      </c>
      <c r="B5052">
        <v>114</v>
      </c>
      <c r="C5052" t="s">
        <v>1010</v>
      </c>
      <c r="D5052" t="s">
        <v>1227</v>
      </c>
    </row>
    <row r="5053" spans="1:4" x14ac:dyDescent="0.35">
      <c r="A5053" t="s">
        <v>31</v>
      </c>
    </row>
    <row r="5054" spans="1:4" x14ac:dyDescent="0.35">
      <c r="A5054" t="s">
        <v>32</v>
      </c>
      <c r="B5054">
        <v>1157</v>
      </c>
      <c r="C5054" t="s">
        <v>954</v>
      </c>
      <c r="D5054" t="s">
        <v>955</v>
      </c>
    </row>
    <row r="5056" spans="1:4" x14ac:dyDescent="0.35">
      <c r="A5056" t="s">
        <v>2587</v>
      </c>
    </row>
    <row r="5057" spans="1:5" x14ac:dyDescent="0.35">
      <c r="A5057" t="s">
        <v>2</v>
      </c>
      <c r="B5057" t="s">
        <v>1215</v>
      </c>
      <c r="C5057" t="s">
        <v>3</v>
      </c>
      <c r="D5057" t="s">
        <v>86</v>
      </c>
      <c r="E5057" t="s">
        <v>85</v>
      </c>
    </row>
    <row r="5058" spans="1:5" x14ac:dyDescent="0.35">
      <c r="A5058" t="s">
        <v>8</v>
      </c>
      <c r="B5058" t="s">
        <v>1216</v>
      </c>
      <c r="C5058">
        <v>6</v>
      </c>
      <c r="D5058" t="s">
        <v>177</v>
      </c>
      <c r="E5058" t="s">
        <v>140</v>
      </c>
    </row>
    <row r="5059" spans="1:5" x14ac:dyDescent="0.35">
      <c r="A5059" t="s">
        <v>8</v>
      </c>
      <c r="B5059" t="s">
        <v>1217</v>
      </c>
      <c r="C5059">
        <v>8</v>
      </c>
      <c r="D5059" t="s">
        <v>750</v>
      </c>
      <c r="E5059" t="s">
        <v>751</v>
      </c>
    </row>
    <row r="5060" spans="1:5" x14ac:dyDescent="0.35">
      <c r="A5060" t="s">
        <v>8</v>
      </c>
      <c r="B5060" t="s">
        <v>1218</v>
      </c>
      <c r="C5060">
        <v>2</v>
      </c>
      <c r="D5060" t="s">
        <v>177</v>
      </c>
      <c r="E5060" t="s">
        <v>140</v>
      </c>
    </row>
    <row r="5061" spans="1:5" x14ac:dyDescent="0.35">
      <c r="A5061" t="s">
        <v>8</v>
      </c>
      <c r="B5061" t="s">
        <v>1219</v>
      </c>
      <c r="C5061">
        <v>7</v>
      </c>
      <c r="D5061" t="s">
        <v>177</v>
      </c>
      <c r="E5061" t="s">
        <v>140</v>
      </c>
    </row>
    <row r="5062" spans="1:5" x14ac:dyDescent="0.35">
      <c r="A5062" t="s">
        <v>9</v>
      </c>
      <c r="B5062" t="s">
        <v>1216</v>
      </c>
      <c r="C5062">
        <v>18</v>
      </c>
      <c r="D5062" t="s">
        <v>177</v>
      </c>
      <c r="E5062" t="s">
        <v>140</v>
      </c>
    </row>
    <row r="5063" spans="1:5" x14ac:dyDescent="0.35">
      <c r="A5063" t="s">
        <v>9</v>
      </c>
      <c r="B5063" t="s">
        <v>1217</v>
      </c>
      <c r="C5063">
        <v>23</v>
      </c>
      <c r="D5063" t="s">
        <v>177</v>
      </c>
      <c r="E5063" t="s">
        <v>140</v>
      </c>
    </row>
    <row r="5064" spans="1:5" x14ac:dyDescent="0.35">
      <c r="A5064" t="s">
        <v>9</v>
      </c>
      <c r="B5064" t="s">
        <v>1218</v>
      </c>
      <c r="C5064">
        <v>18</v>
      </c>
      <c r="D5064" t="s">
        <v>1115</v>
      </c>
      <c r="E5064" t="s">
        <v>1057</v>
      </c>
    </row>
    <row r="5065" spans="1:5" x14ac:dyDescent="0.35">
      <c r="A5065" t="s">
        <v>9</v>
      </c>
      <c r="B5065" t="s">
        <v>1219</v>
      </c>
      <c r="C5065">
        <v>17</v>
      </c>
      <c r="D5065" t="s">
        <v>177</v>
      </c>
      <c r="E5065" t="s">
        <v>140</v>
      </c>
    </row>
    <row r="5066" spans="1:5" x14ac:dyDescent="0.35">
      <c r="A5066" t="s">
        <v>10</v>
      </c>
      <c r="B5066" t="s">
        <v>1216</v>
      </c>
      <c r="C5066">
        <v>4</v>
      </c>
      <c r="D5066" t="s">
        <v>177</v>
      </c>
      <c r="E5066" t="s">
        <v>140</v>
      </c>
    </row>
    <row r="5067" spans="1:5" x14ac:dyDescent="0.35">
      <c r="A5067" t="s">
        <v>10</v>
      </c>
      <c r="B5067" t="s">
        <v>1217</v>
      </c>
      <c r="C5067">
        <v>14</v>
      </c>
      <c r="D5067" t="s">
        <v>177</v>
      </c>
      <c r="E5067" t="s">
        <v>140</v>
      </c>
    </row>
    <row r="5068" spans="1:5" x14ac:dyDescent="0.35">
      <c r="A5068" t="s">
        <v>10</v>
      </c>
      <c r="B5068" t="s">
        <v>1218</v>
      </c>
      <c r="C5068">
        <v>8</v>
      </c>
      <c r="D5068" t="s">
        <v>177</v>
      </c>
      <c r="E5068" t="s">
        <v>140</v>
      </c>
    </row>
    <row r="5069" spans="1:5" x14ac:dyDescent="0.35">
      <c r="A5069" t="s">
        <v>10</v>
      </c>
      <c r="B5069" t="s">
        <v>1219</v>
      </c>
      <c r="C5069">
        <v>11</v>
      </c>
      <c r="D5069" t="s">
        <v>928</v>
      </c>
      <c r="E5069" t="s">
        <v>929</v>
      </c>
    </row>
    <row r="5070" spans="1:5" x14ac:dyDescent="0.35">
      <c r="A5070" t="s">
        <v>11</v>
      </c>
      <c r="B5070" t="s">
        <v>1216</v>
      </c>
      <c r="C5070">
        <v>18</v>
      </c>
      <c r="D5070" t="s">
        <v>177</v>
      </c>
      <c r="E5070" t="s">
        <v>140</v>
      </c>
    </row>
    <row r="5071" spans="1:5" x14ac:dyDescent="0.35">
      <c r="A5071" t="s">
        <v>11</v>
      </c>
      <c r="B5071" t="s">
        <v>1217</v>
      </c>
      <c r="C5071">
        <v>15</v>
      </c>
      <c r="D5071" t="s">
        <v>1146</v>
      </c>
      <c r="E5071" t="s">
        <v>1052</v>
      </c>
    </row>
    <row r="5072" spans="1:5" x14ac:dyDescent="0.35">
      <c r="A5072" t="s">
        <v>11</v>
      </c>
      <c r="B5072" t="s">
        <v>1218</v>
      </c>
      <c r="C5072">
        <v>11</v>
      </c>
      <c r="D5072" t="s">
        <v>750</v>
      </c>
      <c r="E5072" t="s">
        <v>751</v>
      </c>
    </row>
    <row r="5073" spans="1:5" x14ac:dyDescent="0.35">
      <c r="A5073" t="s">
        <v>11</v>
      </c>
      <c r="B5073" t="s">
        <v>1219</v>
      </c>
      <c r="C5073">
        <v>17</v>
      </c>
      <c r="D5073" t="s">
        <v>719</v>
      </c>
      <c r="E5073" t="s">
        <v>718</v>
      </c>
    </row>
    <row r="5074" spans="1:5" x14ac:dyDescent="0.35">
      <c r="A5074" t="s">
        <v>11</v>
      </c>
      <c r="B5074" t="s">
        <v>1220</v>
      </c>
      <c r="C5074">
        <v>1</v>
      </c>
      <c r="D5074" t="s">
        <v>177</v>
      </c>
      <c r="E5074" t="s">
        <v>140</v>
      </c>
    </row>
    <row r="5075" spans="1:5" x14ac:dyDescent="0.35">
      <c r="A5075" t="s">
        <v>12</v>
      </c>
      <c r="B5075" t="s">
        <v>339</v>
      </c>
    </row>
    <row r="5076" spans="1:5" x14ac:dyDescent="0.35">
      <c r="A5076" t="s">
        <v>13</v>
      </c>
      <c r="B5076" t="s">
        <v>1216</v>
      </c>
      <c r="C5076">
        <v>1</v>
      </c>
      <c r="D5076" t="s">
        <v>177</v>
      </c>
      <c r="E5076" t="s">
        <v>140</v>
      </c>
    </row>
    <row r="5077" spans="1:5" x14ac:dyDescent="0.35">
      <c r="A5077" t="s">
        <v>13</v>
      </c>
      <c r="B5077" t="s">
        <v>1218</v>
      </c>
      <c r="C5077">
        <v>1</v>
      </c>
      <c r="D5077" t="s">
        <v>177</v>
      </c>
      <c r="E5077" t="s">
        <v>140</v>
      </c>
    </row>
    <row r="5078" spans="1:5" x14ac:dyDescent="0.35">
      <c r="A5078" t="s">
        <v>14</v>
      </c>
      <c r="B5078" t="s">
        <v>1216</v>
      </c>
      <c r="C5078">
        <v>9</v>
      </c>
      <c r="D5078" t="s">
        <v>177</v>
      </c>
      <c r="E5078" t="s">
        <v>140</v>
      </c>
    </row>
    <row r="5079" spans="1:5" x14ac:dyDescent="0.35">
      <c r="A5079" t="s">
        <v>14</v>
      </c>
      <c r="B5079" t="s">
        <v>1217</v>
      </c>
      <c r="C5079">
        <v>4</v>
      </c>
      <c r="D5079" t="s">
        <v>177</v>
      </c>
      <c r="E5079" t="s">
        <v>140</v>
      </c>
    </row>
    <row r="5080" spans="1:5" x14ac:dyDescent="0.35">
      <c r="A5080" t="s">
        <v>14</v>
      </c>
      <c r="B5080" t="s">
        <v>1218</v>
      </c>
      <c r="C5080">
        <v>1</v>
      </c>
      <c r="D5080" t="s">
        <v>177</v>
      </c>
      <c r="E5080" t="s">
        <v>140</v>
      </c>
    </row>
    <row r="5081" spans="1:5" x14ac:dyDescent="0.35">
      <c r="A5081" t="s">
        <v>14</v>
      </c>
      <c r="B5081" t="s">
        <v>1219</v>
      </c>
      <c r="C5081">
        <v>5</v>
      </c>
      <c r="D5081" t="s">
        <v>177</v>
      </c>
      <c r="E5081" t="s">
        <v>140</v>
      </c>
    </row>
    <row r="5082" spans="1:5" x14ac:dyDescent="0.35">
      <c r="A5082" t="s">
        <v>15</v>
      </c>
      <c r="B5082" t="s">
        <v>1216</v>
      </c>
      <c r="C5082">
        <v>7</v>
      </c>
      <c r="D5082" t="s">
        <v>177</v>
      </c>
      <c r="E5082" t="s">
        <v>140</v>
      </c>
    </row>
    <row r="5083" spans="1:5" x14ac:dyDescent="0.35">
      <c r="A5083" t="s">
        <v>15</v>
      </c>
      <c r="B5083" t="s">
        <v>1217</v>
      </c>
      <c r="C5083">
        <v>12</v>
      </c>
      <c r="D5083" t="s">
        <v>370</v>
      </c>
      <c r="E5083" t="s">
        <v>371</v>
      </c>
    </row>
    <row r="5084" spans="1:5" x14ac:dyDescent="0.35">
      <c r="A5084" t="s">
        <v>15</v>
      </c>
      <c r="B5084" t="s">
        <v>1218</v>
      </c>
      <c r="C5084">
        <v>13</v>
      </c>
      <c r="D5084" t="s">
        <v>177</v>
      </c>
      <c r="E5084" t="s">
        <v>140</v>
      </c>
    </row>
    <row r="5085" spans="1:5" x14ac:dyDescent="0.35">
      <c r="A5085" t="s">
        <v>15</v>
      </c>
      <c r="B5085" t="s">
        <v>1219</v>
      </c>
      <c r="C5085">
        <v>15</v>
      </c>
      <c r="D5085" t="s">
        <v>177</v>
      </c>
      <c r="E5085" t="s">
        <v>140</v>
      </c>
    </row>
    <row r="5086" spans="1:5" x14ac:dyDescent="0.35">
      <c r="A5086" t="s">
        <v>16</v>
      </c>
      <c r="B5086" t="s">
        <v>1216</v>
      </c>
      <c r="C5086">
        <v>34</v>
      </c>
      <c r="D5086" t="s">
        <v>177</v>
      </c>
      <c r="E5086" t="s">
        <v>140</v>
      </c>
    </row>
    <row r="5087" spans="1:5" x14ac:dyDescent="0.35">
      <c r="A5087" t="s">
        <v>16</v>
      </c>
      <c r="B5087" t="s">
        <v>1217</v>
      </c>
      <c r="C5087">
        <v>30</v>
      </c>
      <c r="D5087" t="s">
        <v>177</v>
      </c>
      <c r="E5087" t="s">
        <v>140</v>
      </c>
    </row>
    <row r="5088" spans="1:5" x14ac:dyDescent="0.35">
      <c r="A5088" t="s">
        <v>16</v>
      </c>
      <c r="B5088" t="s">
        <v>1218</v>
      </c>
      <c r="C5088">
        <v>20</v>
      </c>
      <c r="D5088" t="s">
        <v>177</v>
      </c>
      <c r="E5088" t="s">
        <v>140</v>
      </c>
    </row>
    <row r="5089" spans="1:5" x14ac:dyDescent="0.35">
      <c r="A5089" t="s">
        <v>16</v>
      </c>
      <c r="B5089" t="s">
        <v>1219</v>
      </c>
      <c r="C5089">
        <v>28</v>
      </c>
      <c r="D5089" t="s">
        <v>177</v>
      </c>
      <c r="E5089" t="s">
        <v>140</v>
      </c>
    </row>
    <row r="5090" spans="1:5" x14ac:dyDescent="0.35">
      <c r="A5090" t="s">
        <v>16</v>
      </c>
      <c r="B5090" t="s">
        <v>1220</v>
      </c>
      <c r="C5090">
        <v>1</v>
      </c>
      <c r="D5090" t="s">
        <v>177</v>
      </c>
      <c r="E5090" t="s">
        <v>140</v>
      </c>
    </row>
    <row r="5091" spans="1:5" x14ac:dyDescent="0.35">
      <c r="A5091" t="s">
        <v>17</v>
      </c>
      <c r="B5091" t="s">
        <v>1216</v>
      </c>
      <c r="C5091">
        <v>5</v>
      </c>
      <c r="D5091" t="s">
        <v>177</v>
      </c>
      <c r="E5091" t="s">
        <v>140</v>
      </c>
    </row>
    <row r="5092" spans="1:5" x14ac:dyDescent="0.35">
      <c r="A5092" t="s">
        <v>17</v>
      </c>
      <c r="B5092" t="s">
        <v>1217</v>
      </c>
      <c r="C5092">
        <v>11</v>
      </c>
      <c r="D5092" t="s">
        <v>177</v>
      </c>
      <c r="E5092" t="s">
        <v>140</v>
      </c>
    </row>
    <row r="5093" spans="1:5" x14ac:dyDescent="0.35">
      <c r="A5093" t="s">
        <v>17</v>
      </c>
      <c r="B5093" t="s">
        <v>1218</v>
      </c>
      <c r="C5093">
        <v>8</v>
      </c>
      <c r="D5093" t="s">
        <v>177</v>
      </c>
      <c r="E5093" t="s">
        <v>140</v>
      </c>
    </row>
    <row r="5094" spans="1:5" x14ac:dyDescent="0.35">
      <c r="A5094" t="s">
        <v>17</v>
      </c>
      <c r="B5094" t="s">
        <v>1219</v>
      </c>
      <c r="C5094">
        <v>10</v>
      </c>
      <c r="D5094" t="s">
        <v>177</v>
      </c>
      <c r="E5094" t="s">
        <v>140</v>
      </c>
    </row>
    <row r="5095" spans="1:5" x14ac:dyDescent="0.35">
      <c r="A5095" t="s">
        <v>17</v>
      </c>
      <c r="B5095" t="s">
        <v>1220</v>
      </c>
      <c r="C5095">
        <v>1</v>
      </c>
      <c r="D5095" t="s">
        <v>177</v>
      </c>
      <c r="E5095" t="s">
        <v>140</v>
      </c>
    </row>
    <row r="5096" spans="1:5" x14ac:dyDescent="0.35">
      <c r="A5096" t="s">
        <v>18</v>
      </c>
      <c r="B5096" t="s">
        <v>1216</v>
      </c>
      <c r="C5096">
        <v>4</v>
      </c>
      <c r="D5096" t="s">
        <v>177</v>
      </c>
      <c r="E5096" t="s">
        <v>140</v>
      </c>
    </row>
    <row r="5097" spans="1:5" x14ac:dyDescent="0.35">
      <c r="A5097" t="s">
        <v>18</v>
      </c>
      <c r="B5097" t="s">
        <v>1217</v>
      </c>
      <c r="C5097">
        <v>9</v>
      </c>
      <c r="D5097" t="s">
        <v>104</v>
      </c>
      <c r="E5097" t="s">
        <v>103</v>
      </c>
    </row>
    <row r="5098" spans="1:5" x14ac:dyDescent="0.35">
      <c r="A5098" t="s">
        <v>18</v>
      </c>
      <c r="B5098" t="s">
        <v>1218</v>
      </c>
      <c r="C5098">
        <v>4</v>
      </c>
      <c r="D5098" t="s">
        <v>177</v>
      </c>
      <c r="E5098" t="s">
        <v>140</v>
      </c>
    </row>
    <row r="5099" spans="1:5" x14ac:dyDescent="0.35">
      <c r="A5099" t="s">
        <v>18</v>
      </c>
      <c r="B5099" t="s">
        <v>1219</v>
      </c>
      <c r="C5099">
        <v>2</v>
      </c>
      <c r="D5099" t="s">
        <v>177</v>
      </c>
      <c r="E5099" t="s">
        <v>140</v>
      </c>
    </row>
    <row r="5100" spans="1:5" x14ac:dyDescent="0.35">
      <c r="A5100" t="s">
        <v>19</v>
      </c>
      <c r="B5100" t="s">
        <v>1216</v>
      </c>
      <c r="C5100">
        <v>13</v>
      </c>
      <c r="D5100" t="s">
        <v>652</v>
      </c>
      <c r="E5100" t="s">
        <v>651</v>
      </c>
    </row>
    <row r="5101" spans="1:5" x14ac:dyDescent="0.35">
      <c r="A5101" t="s">
        <v>19</v>
      </c>
      <c r="B5101" t="s">
        <v>1217</v>
      </c>
      <c r="C5101">
        <v>7</v>
      </c>
      <c r="D5101" t="s">
        <v>589</v>
      </c>
      <c r="E5101" t="s">
        <v>588</v>
      </c>
    </row>
    <row r="5102" spans="1:5" x14ac:dyDescent="0.35">
      <c r="A5102" t="s">
        <v>19</v>
      </c>
      <c r="B5102" t="s">
        <v>1218</v>
      </c>
      <c r="C5102">
        <v>4</v>
      </c>
      <c r="D5102" t="s">
        <v>177</v>
      </c>
      <c r="E5102" t="s">
        <v>140</v>
      </c>
    </row>
    <row r="5103" spans="1:5" x14ac:dyDescent="0.35">
      <c r="A5103" t="s">
        <v>19</v>
      </c>
      <c r="B5103" t="s">
        <v>1219</v>
      </c>
      <c r="C5103">
        <v>7</v>
      </c>
      <c r="D5103" t="s">
        <v>413</v>
      </c>
      <c r="E5103" t="s">
        <v>412</v>
      </c>
    </row>
    <row r="5104" spans="1:5" x14ac:dyDescent="0.35">
      <c r="A5104" t="s">
        <v>20</v>
      </c>
      <c r="B5104" t="s">
        <v>1216</v>
      </c>
      <c r="C5104">
        <v>11</v>
      </c>
      <c r="D5104" t="s">
        <v>177</v>
      </c>
      <c r="E5104" t="s">
        <v>140</v>
      </c>
    </row>
    <row r="5105" spans="1:5" x14ac:dyDescent="0.35">
      <c r="A5105" t="s">
        <v>20</v>
      </c>
      <c r="B5105" t="s">
        <v>1217</v>
      </c>
      <c r="C5105">
        <v>12</v>
      </c>
      <c r="D5105" t="s">
        <v>177</v>
      </c>
      <c r="E5105" t="s">
        <v>140</v>
      </c>
    </row>
    <row r="5106" spans="1:5" x14ac:dyDescent="0.35">
      <c r="A5106" t="s">
        <v>20</v>
      </c>
      <c r="B5106" t="s">
        <v>1218</v>
      </c>
      <c r="C5106">
        <v>6</v>
      </c>
      <c r="D5106" t="s">
        <v>177</v>
      </c>
      <c r="E5106" t="s">
        <v>140</v>
      </c>
    </row>
    <row r="5107" spans="1:5" x14ac:dyDescent="0.35">
      <c r="A5107" t="s">
        <v>20</v>
      </c>
      <c r="B5107" t="s">
        <v>1219</v>
      </c>
      <c r="C5107">
        <v>11</v>
      </c>
      <c r="D5107" t="s">
        <v>1122</v>
      </c>
      <c r="E5107" t="s">
        <v>1049</v>
      </c>
    </row>
    <row r="5108" spans="1:5" x14ac:dyDescent="0.35">
      <c r="A5108" t="s">
        <v>21</v>
      </c>
      <c r="B5108" t="s">
        <v>1216</v>
      </c>
      <c r="C5108">
        <v>4</v>
      </c>
      <c r="D5108" t="s">
        <v>177</v>
      </c>
      <c r="E5108" t="s">
        <v>140</v>
      </c>
    </row>
    <row r="5109" spans="1:5" x14ac:dyDescent="0.35">
      <c r="A5109" t="s">
        <v>21</v>
      </c>
      <c r="B5109" t="s">
        <v>1217</v>
      </c>
      <c r="C5109">
        <v>7</v>
      </c>
      <c r="D5109" t="s">
        <v>177</v>
      </c>
      <c r="E5109" t="s">
        <v>140</v>
      </c>
    </row>
    <row r="5110" spans="1:5" x14ac:dyDescent="0.35">
      <c r="A5110" t="s">
        <v>21</v>
      </c>
      <c r="B5110" t="s">
        <v>1218</v>
      </c>
      <c r="C5110">
        <v>10</v>
      </c>
      <c r="D5110" t="s">
        <v>177</v>
      </c>
      <c r="E5110" t="s">
        <v>140</v>
      </c>
    </row>
    <row r="5111" spans="1:5" x14ac:dyDescent="0.35">
      <c r="A5111" t="s">
        <v>21</v>
      </c>
      <c r="B5111" t="s">
        <v>1219</v>
      </c>
      <c r="C5111">
        <v>13</v>
      </c>
      <c r="D5111" t="s">
        <v>177</v>
      </c>
      <c r="E5111" t="s">
        <v>140</v>
      </c>
    </row>
    <row r="5112" spans="1:5" x14ac:dyDescent="0.35">
      <c r="A5112" t="s">
        <v>22</v>
      </c>
      <c r="B5112" t="s">
        <v>1216</v>
      </c>
      <c r="C5112">
        <v>8</v>
      </c>
      <c r="D5112" t="s">
        <v>177</v>
      </c>
      <c r="E5112" t="s">
        <v>140</v>
      </c>
    </row>
    <row r="5113" spans="1:5" x14ac:dyDescent="0.35">
      <c r="A5113" t="s">
        <v>22</v>
      </c>
      <c r="B5113" t="s">
        <v>1217</v>
      </c>
      <c r="C5113">
        <v>12</v>
      </c>
      <c r="D5113" t="s">
        <v>1079</v>
      </c>
      <c r="E5113" t="s">
        <v>970</v>
      </c>
    </row>
    <row r="5114" spans="1:5" x14ac:dyDescent="0.35">
      <c r="A5114" t="s">
        <v>22</v>
      </c>
      <c r="B5114" t="s">
        <v>1218</v>
      </c>
      <c r="C5114">
        <v>10</v>
      </c>
      <c r="D5114" t="s">
        <v>177</v>
      </c>
      <c r="E5114" t="s">
        <v>140</v>
      </c>
    </row>
    <row r="5115" spans="1:5" x14ac:dyDescent="0.35">
      <c r="A5115" t="s">
        <v>22</v>
      </c>
      <c r="B5115" t="s">
        <v>1219</v>
      </c>
      <c r="C5115">
        <v>9</v>
      </c>
      <c r="D5115" t="s">
        <v>177</v>
      </c>
      <c r="E5115" t="s">
        <v>140</v>
      </c>
    </row>
    <row r="5116" spans="1:5" x14ac:dyDescent="0.35">
      <c r="A5116" t="s">
        <v>23</v>
      </c>
      <c r="B5116" t="s">
        <v>339</v>
      </c>
    </row>
    <row r="5117" spans="1:5" x14ac:dyDescent="0.35">
      <c r="A5117" t="s">
        <v>24</v>
      </c>
      <c r="B5117" t="s">
        <v>1216</v>
      </c>
      <c r="C5117">
        <v>25</v>
      </c>
      <c r="D5117" t="s">
        <v>177</v>
      </c>
      <c r="E5117" t="s">
        <v>140</v>
      </c>
    </row>
    <row r="5118" spans="1:5" x14ac:dyDescent="0.35">
      <c r="A5118" t="s">
        <v>24</v>
      </c>
      <c r="B5118" t="s">
        <v>1217</v>
      </c>
      <c r="C5118">
        <v>28</v>
      </c>
      <c r="D5118" t="s">
        <v>1230</v>
      </c>
      <c r="E5118" t="s">
        <v>1004</v>
      </c>
    </row>
    <row r="5119" spans="1:5" x14ac:dyDescent="0.35">
      <c r="A5119" t="s">
        <v>24</v>
      </c>
      <c r="B5119" t="s">
        <v>1218</v>
      </c>
      <c r="C5119">
        <v>28</v>
      </c>
      <c r="D5119" t="s">
        <v>177</v>
      </c>
      <c r="E5119" t="s">
        <v>140</v>
      </c>
    </row>
    <row r="5120" spans="1:5" x14ac:dyDescent="0.35">
      <c r="A5120" t="s">
        <v>24</v>
      </c>
      <c r="B5120" t="s">
        <v>1219</v>
      </c>
      <c r="C5120">
        <v>16</v>
      </c>
      <c r="D5120" t="s">
        <v>177</v>
      </c>
      <c r="E5120" t="s">
        <v>140</v>
      </c>
    </row>
    <row r="5121" spans="1:5" x14ac:dyDescent="0.35">
      <c r="A5121" t="s">
        <v>25</v>
      </c>
      <c r="B5121" t="s">
        <v>1216</v>
      </c>
      <c r="C5121">
        <v>30</v>
      </c>
      <c r="D5121" t="s">
        <v>177</v>
      </c>
      <c r="E5121" t="s">
        <v>140</v>
      </c>
    </row>
    <row r="5122" spans="1:5" x14ac:dyDescent="0.35">
      <c r="A5122" t="s">
        <v>25</v>
      </c>
      <c r="B5122" t="s">
        <v>1217</v>
      </c>
      <c r="C5122">
        <v>26</v>
      </c>
      <c r="D5122" t="s">
        <v>1186</v>
      </c>
      <c r="E5122" t="s">
        <v>1058</v>
      </c>
    </row>
    <row r="5123" spans="1:5" x14ac:dyDescent="0.35">
      <c r="A5123" t="s">
        <v>25</v>
      </c>
      <c r="B5123" t="s">
        <v>1218</v>
      </c>
      <c r="C5123">
        <v>12</v>
      </c>
      <c r="D5123" t="s">
        <v>928</v>
      </c>
      <c r="E5123" t="s">
        <v>929</v>
      </c>
    </row>
    <row r="5124" spans="1:5" x14ac:dyDescent="0.35">
      <c r="A5124" t="s">
        <v>25</v>
      </c>
      <c r="B5124" t="s">
        <v>1219</v>
      </c>
      <c r="C5124">
        <v>15</v>
      </c>
      <c r="D5124" t="s">
        <v>861</v>
      </c>
      <c r="E5124" t="s">
        <v>862</v>
      </c>
    </row>
    <row r="5125" spans="1:5" x14ac:dyDescent="0.35">
      <c r="A5125" t="s">
        <v>26</v>
      </c>
      <c r="B5125" t="s">
        <v>1216</v>
      </c>
      <c r="C5125">
        <v>23</v>
      </c>
      <c r="D5125" t="s">
        <v>177</v>
      </c>
      <c r="E5125" t="s">
        <v>140</v>
      </c>
    </row>
    <row r="5126" spans="1:5" x14ac:dyDescent="0.35">
      <c r="A5126" t="s">
        <v>26</v>
      </c>
      <c r="B5126" t="s">
        <v>1217</v>
      </c>
      <c r="C5126">
        <v>18</v>
      </c>
      <c r="D5126" t="s">
        <v>92</v>
      </c>
      <c r="E5126" t="s">
        <v>91</v>
      </c>
    </row>
    <row r="5127" spans="1:5" x14ac:dyDescent="0.35">
      <c r="A5127" t="s">
        <v>26</v>
      </c>
      <c r="B5127" t="s">
        <v>1218</v>
      </c>
      <c r="C5127">
        <v>11</v>
      </c>
      <c r="D5127" t="s">
        <v>177</v>
      </c>
      <c r="E5127" t="s">
        <v>140</v>
      </c>
    </row>
    <row r="5128" spans="1:5" x14ac:dyDescent="0.35">
      <c r="A5128" t="s">
        <v>26</v>
      </c>
      <c r="B5128" t="s">
        <v>1219</v>
      </c>
      <c r="C5128">
        <v>21</v>
      </c>
      <c r="D5128" t="s">
        <v>987</v>
      </c>
      <c r="E5128" t="s">
        <v>988</v>
      </c>
    </row>
    <row r="5129" spans="1:5" x14ac:dyDescent="0.35">
      <c r="A5129" t="s">
        <v>26</v>
      </c>
      <c r="B5129" t="s">
        <v>1220</v>
      </c>
      <c r="C5129">
        <v>1</v>
      </c>
      <c r="D5129" t="s">
        <v>177</v>
      </c>
      <c r="E5129" t="s">
        <v>140</v>
      </c>
    </row>
    <row r="5130" spans="1:5" x14ac:dyDescent="0.35">
      <c r="A5130" t="s">
        <v>27</v>
      </c>
      <c r="B5130" t="s">
        <v>1216</v>
      </c>
      <c r="C5130">
        <v>22</v>
      </c>
      <c r="D5130" t="s">
        <v>177</v>
      </c>
      <c r="E5130" t="s">
        <v>140</v>
      </c>
    </row>
    <row r="5131" spans="1:5" x14ac:dyDescent="0.35">
      <c r="A5131" t="s">
        <v>27</v>
      </c>
      <c r="B5131" t="s">
        <v>1217</v>
      </c>
      <c r="C5131">
        <v>29</v>
      </c>
      <c r="D5131" t="s">
        <v>1118</v>
      </c>
      <c r="E5131" t="s">
        <v>1051</v>
      </c>
    </row>
    <row r="5132" spans="1:5" x14ac:dyDescent="0.35">
      <c r="A5132" t="s">
        <v>27</v>
      </c>
      <c r="B5132" t="s">
        <v>1218</v>
      </c>
      <c r="C5132">
        <v>25</v>
      </c>
      <c r="D5132" t="s">
        <v>177</v>
      </c>
      <c r="E5132" t="s">
        <v>140</v>
      </c>
    </row>
    <row r="5133" spans="1:5" x14ac:dyDescent="0.35">
      <c r="A5133" t="s">
        <v>27</v>
      </c>
      <c r="B5133" t="s">
        <v>1219</v>
      </c>
      <c r="C5133">
        <v>19</v>
      </c>
      <c r="D5133" t="s">
        <v>1198</v>
      </c>
      <c r="E5133" t="s">
        <v>1023</v>
      </c>
    </row>
    <row r="5134" spans="1:5" x14ac:dyDescent="0.35">
      <c r="A5134" t="s">
        <v>27</v>
      </c>
      <c r="B5134" t="s">
        <v>1220</v>
      </c>
      <c r="C5134">
        <v>1</v>
      </c>
      <c r="D5134" t="s">
        <v>140</v>
      </c>
      <c r="E5134" t="s">
        <v>177</v>
      </c>
    </row>
    <row r="5135" spans="1:5" x14ac:dyDescent="0.35">
      <c r="A5135" t="s">
        <v>28</v>
      </c>
      <c r="B5135" t="s">
        <v>1216</v>
      </c>
      <c r="C5135">
        <v>10</v>
      </c>
      <c r="D5135" t="s">
        <v>177</v>
      </c>
      <c r="E5135" t="s">
        <v>140</v>
      </c>
    </row>
    <row r="5136" spans="1:5" x14ac:dyDescent="0.35">
      <c r="A5136" t="s">
        <v>28</v>
      </c>
      <c r="B5136" t="s">
        <v>1217</v>
      </c>
      <c r="C5136">
        <v>9</v>
      </c>
      <c r="D5136" t="s">
        <v>100</v>
      </c>
      <c r="E5136" t="s">
        <v>99</v>
      </c>
    </row>
    <row r="5137" spans="1:5" x14ac:dyDescent="0.35">
      <c r="A5137" t="s">
        <v>28</v>
      </c>
      <c r="B5137" t="s">
        <v>1218</v>
      </c>
      <c r="C5137">
        <v>4</v>
      </c>
      <c r="D5137" t="s">
        <v>177</v>
      </c>
      <c r="E5137" t="s">
        <v>140</v>
      </c>
    </row>
    <row r="5138" spans="1:5" x14ac:dyDescent="0.35">
      <c r="A5138" t="s">
        <v>28</v>
      </c>
      <c r="B5138" t="s">
        <v>1219</v>
      </c>
      <c r="C5138">
        <v>12</v>
      </c>
      <c r="D5138" t="s">
        <v>177</v>
      </c>
      <c r="E5138" t="s">
        <v>140</v>
      </c>
    </row>
    <row r="5139" spans="1:5" x14ac:dyDescent="0.35">
      <c r="A5139" t="s">
        <v>29</v>
      </c>
      <c r="B5139" t="s">
        <v>1216</v>
      </c>
      <c r="C5139">
        <v>24</v>
      </c>
      <c r="D5139" t="s">
        <v>108</v>
      </c>
      <c r="E5139" t="s">
        <v>107</v>
      </c>
    </row>
    <row r="5140" spans="1:5" x14ac:dyDescent="0.35">
      <c r="A5140" t="s">
        <v>29</v>
      </c>
      <c r="B5140" t="s">
        <v>1217</v>
      </c>
      <c r="C5140">
        <v>24</v>
      </c>
      <c r="D5140" t="s">
        <v>1143</v>
      </c>
      <c r="E5140" t="s">
        <v>1070</v>
      </c>
    </row>
    <row r="5141" spans="1:5" x14ac:dyDescent="0.35">
      <c r="A5141" t="s">
        <v>29</v>
      </c>
      <c r="B5141" t="s">
        <v>1218</v>
      </c>
      <c r="C5141">
        <v>12</v>
      </c>
      <c r="D5141" t="s">
        <v>177</v>
      </c>
      <c r="E5141" t="s">
        <v>140</v>
      </c>
    </row>
    <row r="5142" spans="1:5" x14ac:dyDescent="0.35">
      <c r="A5142" t="s">
        <v>29</v>
      </c>
      <c r="B5142" t="s">
        <v>1219</v>
      </c>
      <c r="C5142">
        <v>21</v>
      </c>
      <c r="D5142" t="s">
        <v>177</v>
      </c>
      <c r="E5142" t="s">
        <v>140</v>
      </c>
    </row>
    <row r="5143" spans="1:5" x14ac:dyDescent="0.35">
      <c r="A5143" t="s">
        <v>30</v>
      </c>
      <c r="B5143" t="s">
        <v>1216</v>
      </c>
      <c r="C5143">
        <v>31</v>
      </c>
      <c r="D5143" t="s">
        <v>1148</v>
      </c>
      <c r="E5143" t="s">
        <v>1021</v>
      </c>
    </row>
    <row r="5144" spans="1:5" x14ac:dyDescent="0.35">
      <c r="A5144" t="s">
        <v>30</v>
      </c>
      <c r="B5144" t="s">
        <v>1217</v>
      </c>
      <c r="C5144">
        <v>36</v>
      </c>
      <c r="D5144" t="s">
        <v>177</v>
      </c>
      <c r="E5144" t="s">
        <v>140</v>
      </c>
    </row>
    <row r="5145" spans="1:5" x14ac:dyDescent="0.35">
      <c r="A5145" t="s">
        <v>30</v>
      </c>
      <c r="B5145" t="s">
        <v>1218</v>
      </c>
      <c r="C5145">
        <v>22</v>
      </c>
      <c r="D5145" t="s">
        <v>177</v>
      </c>
      <c r="E5145" t="s">
        <v>140</v>
      </c>
    </row>
    <row r="5146" spans="1:5" x14ac:dyDescent="0.35">
      <c r="A5146" t="s">
        <v>30</v>
      </c>
      <c r="B5146" t="s">
        <v>1219</v>
      </c>
      <c r="C5146">
        <v>25</v>
      </c>
      <c r="D5146" t="s">
        <v>177</v>
      </c>
      <c r="E5146" t="s">
        <v>140</v>
      </c>
    </row>
    <row r="5147" spans="1:5" x14ac:dyDescent="0.35">
      <c r="A5147" t="s">
        <v>31</v>
      </c>
      <c r="B5147" t="s">
        <v>339</v>
      </c>
    </row>
    <row r="5148" spans="1:5" x14ac:dyDescent="0.35">
      <c r="A5148" t="s">
        <v>32</v>
      </c>
      <c r="B5148" t="s">
        <v>1216</v>
      </c>
      <c r="C5148">
        <v>307</v>
      </c>
      <c r="D5148" t="s">
        <v>1186</v>
      </c>
      <c r="E5148" t="s">
        <v>1058</v>
      </c>
    </row>
    <row r="5149" spans="1:5" x14ac:dyDescent="0.35">
      <c r="A5149" t="s">
        <v>32</v>
      </c>
      <c r="B5149" t="s">
        <v>1217</v>
      </c>
      <c r="C5149">
        <v>334</v>
      </c>
      <c r="D5149" t="s">
        <v>1207</v>
      </c>
      <c r="E5149" t="s">
        <v>971</v>
      </c>
    </row>
    <row r="5150" spans="1:5" x14ac:dyDescent="0.35">
      <c r="A5150" t="s">
        <v>32</v>
      </c>
      <c r="B5150" t="s">
        <v>1218</v>
      </c>
      <c r="C5150">
        <v>230</v>
      </c>
      <c r="D5150" t="s">
        <v>1206</v>
      </c>
      <c r="E5150" t="s">
        <v>1054</v>
      </c>
    </row>
    <row r="5151" spans="1:5" x14ac:dyDescent="0.35">
      <c r="A5151" t="s">
        <v>32</v>
      </c>
      <c r="B5151" t="s">
        <v>1219</v>
      </c>
      <c r="C5151">
        <v>281</v>
      </c>
      <c r="D5151" t="s">
        <v>1006</v>
      </c>
      <c r="E5151" t="s">
        <v>1007</v>
      </c>
    </row>
    <row r="5152" spans="1:5" x14ac:dyDescent="0.35">
      <c r="A5152" t="s">
        <v>32</v>
      </c>
      <c r="B5152" t="s">
        <v>1220</v>
      </c>
      <c r="C5152">
        <v>5</v>
      </c>
      <c r="D5152" t="s">
        <v>1077</v>
      </c>
      <c r="E5152" t="s">
        <v>1076</v>
      </c>
    </row>
    <row r="5154" spans="1:5" x14ac:dyDescent="0.35">
      <c r="A5154" t="s">
        <v>1251</v>
      </c>
    </row>
    <row r="5155" spans="1:5" x14ac:dyDescent="0.35">
      <c r="A5155" t="s">
        <v>2</v>
      </c>
      <c r="B5155" t="s">
        <v>1222</v>
      </c>
      <c r="C5155" t="s">
        <v>3</v>
      </c>
      <c r="D5155" t="s">
        <v>86</v>
      </c>
      <c r="E5155" t="s">
        <v>85</v>
      </c>
    </row>
    <row r="5156" spans="1:5" x14ac:dyDescent="0.35">
      <c r="A5156" t="s">
        <v>8</v>
      </c>
      <c r="B5156" t="s">
        <v>1223</v>
      </c>
      <c r="C5156">
        <v>1</v>
      </c>
      <c r="D5156" t="s">
        <v>177</v>
      </c>
      <c r="E5156" t="s">
        <v>140</v>
      </c>
    </row>
    <row r="5157" spans="1:5" x14ac:dyDescent="0.35">
      <c r="A5157" t="s">
        <v>8</v>
      </c>
      <c r="B5157" t="s">
        <v>1224</v>
      </c>
      <c r="C5157">
        <v>1</v>
      </c>
      <c r="D5157" t="s">
        <v>177</v>
      </c>
      <c r="E5157" t="s">
        <v>140</v>
      </c>
    </row>
    <row r="5158" spans="1:5" x14ac:dyDescent="0.35">
      <c r="A5158" t="s">
        <v>8</v>
      </c>
      <c r="B5158" t="s">
        <v>339</v>
      </c>
      <c r="C5158">
        <v>21</v>
      </c>
      <c r="D5158" t="s">
        <v>1114</v>
      </c>
      <c r="E5158" t="s">
        <v>953</v>
      </c>
    </row>
    <row r="5159" spans="1:5" x14ac:dyDescent="0.35">
      <c r="A5159" t="s">
        <v>9</v>
      </c>
      <c r="B5159" t="s">
        <v>1223</v>
      </c>
      <c r="C5159">
        <v>1</v>
      </c>
      <c r="D5159" t="s">
        <v>177</v>
      </c>
      <c r="E5159" t="s">
        <v>140</v>
      </c>
    </row>
    <row r="5160" spans="1:5" x14ac:dyDescent="0.35">
      <c r="A5160" t="s">
        <v>9</v>
      </c>
      <c r="B5160" t="s">
        <v>1225</v>
      </c>
      <c r="C5160">
        <v>1</v>
      </c>
      <c r="D5160" t="s">
        <v>140</v>
      </c>
      <c r="E5160" t="s">
        <v>177</v>
      </c>
    </row>
    <row r="5161" spans="1:5" x14ac:dyDescent="0.35">
      <c r="A5161" t="s">
        <v>9</v>
      </c>
      <c r="B5161" t="s">
        <v>339</v>
      </c>
      <c r="C5161">
        <v>74</v>
      </c>
      <c r="D5161" t="s">
        <v>177</v>
      </c>
      <c r="E5161" t="s">
        <v>140</v>
      </c>
    </row>
    <row r="5162" spans="1:5" x14ac:dyDescent="0.35">
      <c r="A5162" t="s">
        <v>10</v>
      </c>
      <c r="B5162" t="s">
        <v>1224</v>
      </c>
      <c r="C5162">
        <v>2</v>
      </c>
      <c r="D5162" t="s">
        <v>177</v>
      </c>
      <c r="E5162" t="s">
        <v>140</v>
      </c>
    </row>
    <row r="5163" spans="1:5" x14ac:dyDescent="0.35">
      <c r="A5163" t="s">
        <v>10</v>
      </c>
      <c r="B5163" t="s">
        <v>339</v>
      </c>
      <c r="C5163">
        <v>35</v>
      </c>
      <c r="D5163" t="s">
        <v>955</v>
      </c>
      <c r="E5163" t="s">
        <v>954</v>
      </c>
    </row>
    <row r="5164" spans="1:5" x14ac:dyDescent="0.35">
      <c r="A5164" t="s">
        <v>11</v>
      </c>
      <c r="B5164" t="s">
        <v>1223</v>
      </c>
      <c r="C5164">
        <v>2</v>
      </c>
      <c r="D5164" t="s">
        <v>177</v>
      </c>
      <c r="E5164" t="s">
        <v>140</v>
      </c>
    </row>
    <row r="5165" spans="1:5" x14ac:dyDescent="0.35">
      <c r="A5165" t="s">
        <v>11</v>
      </c>
      <c r="B5165" t="s">
        <v>1224</v>
      </c>
      <c r="C5165">
        <v>1</v>
      </c>
      <c r="D5165" t="s">
        <v>177</v>
      </c>
      <c r="E5165" t="s">
        <v>140</v>
      </c>
    </row>
    <row r="5166" spans="1:5" x14ac:dyDescent="0.35">
      <c r="A5166" t="s">
        <v>11</v>
      </c>
      <c r="B5166" t="s">
        <v>1225</v>
      </c>
      <c r="C5166">
        <v>1</v>
      </c>
      <c r="D5166" t="s">
        <v>140</v>
      </c>
      <c r="E5166" t="s">
        <v>177</v>
      </c>
    </row>
    <row r="5167" spans="1:5" x14ac:dyDescent="0.35">
      <c r="A5167" t="s">
        <v>11</v>
      </c>
      <c r="B5167" t="s">
        <v>1226</v>
      </c>
      <c r="C5167">
        <v>1</v>
      </c>
      <c r="D5167" t="s">
        <v>177</v>
      </c>
      <c r="E5167" t="s">
        <v>140</v>
      </c>
    </row>
    <row r="5168" spans="1:5" x14ac:dyDescent="0.35">
      <c r="A5168" t="s">
        <v>11</v>
      </c>
      <c r="B5168" t="s">
        <v>339</v>
      </c>
      <c r="C5168">
        <v>57</v>
      </c>
      <c r="D5168" t="s">
        <v>1097</v>
      </c>
      <c r="E5168" t="s">
        <v>1044</v>
      </c>
    </row>
    <row r="5169" spans="1:5" x14ac:dyDescent="0.35">
      <c r="A5169" t="s">
        <v>12</v>
      </c>
      <c r="B5169" t="s">
        <v>339</v>
      </c>
    </row>
    <row r="5170" spans="1:5" x14ac:dyDescent="0.35">
      <c r="A5170" t="s">
        <v>13</v>
      </c>
      <c r="B5170" t="s">
        <v>339</v>
      </c>
      <c r="C5170">
        <v>2</v>
      </c>
      <c r="D5170" t="s">
        <v>177</v>
      </c>
      <c r="E5170" t="s">
        <v>140</v>
      </c>
    </row>
    <row r="5171" spans="1:5" x14ac:dyDescent="0.35">
      <c r="A5171" t="s">
        <v>14</v>
      </c>
      <c r="B5171" t="s">
        <v>1223</v>
      </c>
      <c r="C5171">
        <v>1</v>
      </c>
      <c r="D5171" t="s">
        <v>177</v>
      </c>
      <c r="E5171" t="s">
        <v>140</v>
      </c>
    </row>
    <row r="5172" spans="1:5" x14ac:dyDescent="0.35">
      <c r="A5172" t="s">
        <v>14</v>
      </c>
      <c r="B5172" t="s">
        <v>1225</v>
      </c>
      <c r="C5172">
        <v>1</v>
      </c>
      <c r="D5172" t="s">
        <v>177</v>
      </c>
      <c r="E5172" t="s">
        <v>140</v>
      </c>
    </row>
    <row r="5173" spans="1:5" x14ac:dyDescent="0.35">
      <c r="A5173" t="s">
        <v>14</v>
      </c>
      <c r="B5173" t="s">
        <v>1226</v>
      </c>
      <c r="C5173">
        <v>1</v>
      </c>
      <c r="D5173" t="s">
        <v>177</v>
      </c>
      <c r="E5173" t="s">
        <v>140</v>
      </c>
    </row>
    <row r="5174" spans="1:5" x14ac:dyDescent="0.35">
      <c r="A5174" t="s">
        <v>14</v>
      </c>
      <c r="B5174" t="s">
        <v>339</v>
      </c>
      <c r="C5174">
        <v>16</v>
      </c>
      <c r="D5174" t="s">
        <v>177</v>
      </c>
      <c r="E5174" t="s">
        <v>140</v>
      </c>
    </row>
    <row r="5175" spans="1:5" x14ac:dyDescent="0.35">
      <c r="A5175" t="s">
        <v>15</v>
      </c>
      <c r="B5175" t="s">
        <v>339</v>
      </c>
      <c r="C5175">
        <v>47</v>
      </c>
      <c r="D5175" t="s">
        <v>955</v>
      </c>
      <c r="E5175" t="s">
        <v>954</v>
      </c>
    </row>
    <row r="5176" spans="1:5" x14ac:dyDescent="0.35">
      <c r="A5176" t="s">
        <v>16</v>
      </c>
      <c r="B5176" t="s">
        <v>1223</v>
      </c>
      <c r="C5176">
        <v>1</v>
      </c>
      <c r="D5176" t="s">
        <v>177</v>
      </c>
      <c r="E5176" t="s">
        <v>140</v>
      </c>
    </row>
    <row r="5177" spans="1:5" x14ac:dyDescent="0.35">
      <c r="A5177" t="s">
        <v>16</v>
      </c>
      <c r="B5177" t="s">
        <v>1224</v>
      </c>
      <c r="C5177">
        <v>4</v>
      </c>
      <c r="D5177" t="s">
        <v>177</v>
      </c>
      <c r="E5177" t="s">
        <v>140</v>
      </c>
    </row>
    <row r="5178" spans="1:5" x14ac:dyDescent="0.35">
      <c r="A5178" t="s">
        <v>16</v>
      </c>
      <c r="B5178" t="s">
        <v>1225</v>
      </c>
      <c r="C5178">
        <v>2</v>
      </c>
      <c r="D5178" t="s">
        <v>177</v>
      </c>
      <c r="E5178" t="s">
        <v>140</v>
      </c>
    </row>
    <row r="5179" spans="1:5" x14ac:dyDescent="0.35">
      <c r="A5179" t="s">
        <v>16</v>
      </c>
      <c r="B5179" t="s">
        <v>339</v>
      </c>
      <c r="C5179">
        <v>106</v>
      </c>
      <c r="D5179" t="s">
        <v>177</v>
      </c>
      <c r="E5179" t="s">
        <v>140</v>
      </c>
    </row>
    <row r="5180" spans="1:5" x14ac:dyDescent="0.35">
      <c r="A5180" t="s">
        <v>17</v>
      </c>
      <c r="B5180" t="s">
        <v>1224</v>
      </c>
      <c r="C5180">
        <v>2</v>
      </c>
      <c r="D5180" t="s">
        <v>177</v>
      </c>
      <c r="E5180" t="s">
        <v>140</v>
      </c>
    </row>
    <row r="5181" spans="1:5" x14ac:dyDescent="0.35">
      <c r="A5181" t="s">
        <v>17</v>
      </c>
      <c r="B5181" t="s">
        <v>339</v>
      </c>
      <c r="C5181">
        <v>33</v>
      </c>
      <c r="D5181" t="s">
        <v>177</v>
      </c>
      <c r="E5181" t="s">
        <v>140</v>
      </c>
    </row>
    <row r="5182" spans="1:5" x14ac:dyDescent="0.35">
      <c r="A5182" t="s">
        <v>18</v>
      </c>
      <c r="B5182" t="s">
        <v>1223</v>
      </c>
      <c r="C5182">
        <v>1</v>
      </c>
      <c r="D5182" t="s">
        <v>177</v>
      </c>
      <c r="E5182" t="s">
        <v>140</v>
      </c>
    </row>
    <row r="5183" spans="1:5" x14ac:dyDescent="0.35">
      <c r="A5183" t="s">
        <v>18</v>
      </c>
      <c r="B5183" t="s">
        <v>1224</v>
      </c>
      <c r="C5183">
        <v>1</v>
      </c>
      <c r="D5183" t="s">
        <v>177</v>
      </c>
      <c r="E5183" t="s">
        <v>140</v>
      </c>
    </row>
    <row r="5184" spans="1:5" x14ac:dyDescent="0.35">
      <c r="A5184" t="s">
        <v>18</v>
      </c>
      <c r="B5184" t="s">
        <v>339</v>
      </c>
      <c r="C5184">
        <v>17</v>
      </c>
      <c r="D5184" t="s">
        <v>990</v>
      </c>
      <c r="E5184" t="s">
        <v>458</v>
      </c>
    </row>
    <row r="5185" spans="1:5" x14ac:dyDescent="0.35">
      <c r="A5185" t="s">
        <v>19</v>
      </c>
      <c r="B5185" t="s">
        <v>1223</v>
      </c>
      <c r="C5185">
        <v>1</v>
      </c>
      <c r="D5185" t="s">
        <v>140</v>
      </c>
      <c r="E5185" t="s">
        <v>177</v>
      </c>
    </row>
    <row r="5186" spans="1:5" x14ac:dyDescent="0.35">
      <c r="A5186" t="s">
        <v>19</v>
      </c>
      <c r="B5186" t="s">
        <v>1226</v>
      </c>
      <c r="C5186">
        <v>2</v>
      </c>
      <c r="D5186" t="s">
        <v>429</v>
      </c>
      <c r="E5186" t="s">
        <v>428</v>
      </c>
    </row>
    <row r="5187" spans="1:5" x14ac:dyDescent="0.35">
      <c r="A5187" t="s">
        <v>19</v>
      </c>
      <c r="B5187" t="s">
        <v>339</v>
      </c>
      <c r="C5187">
        <v>28</v>
      </c>
      <c r="D5187" t="s">
        <v>1162</v>
      </c>
      <c r="E5187" t="s">
        <v>1139</v>
      </c>
    </row>
    <row r="5188" spans="1:5" x14ac:dyDescent="0.35">
      <c r="A5188" t="s">
        <v>20</v>
      </c>
      <c r="B5188" t="s">
        <v>1223</v>
      </c>
      <c r="C5188">
        <v>1</v>
      </c>
      <c r="D5188" t="s">
        <v>177</v>
      </c>
      <c r="E5188" t="s">
        <v>140</v>
      </c>
    </row>
    <row r="5189" spans="1:5" x14ac:dyDescent="0.35">
      <c r="A5189" t="s">
        <v>20</v>
      </c>
      <c r="B5189" t="s">
        <v>1226</v>
      </c>
      <c r="C5189">
        <v>1</v>
      </c>
      <c r="D5189" t="s">
        <v>177</v>
      </c>
      <c r="E5189" t="s">
        <v>140</v>
      </c>
    </row>
    <row r="5190" spans="1:5" x14ac:dyDescent="0.35">
      <c r="A5190" t="s">
        <v>20</v>
      </c>
      <c r="B5190" t="s">
        <v>339</v>
      </c>
      <c r="C5190">
        <v>38</v>
      </c>
      <c r="D5190" t="s">
        <v>1183</v>
      </c>
      <c r="E5190" t="s">
        <v>1043</v>
      </c>
    </row>
    <row r="5191" spans="1:5" x14ac:dyDescent="0.35">
      <c r="A5191" t="s">
        <v>21</v>
      </c>
      <c r="B5191" t="s">
        <v>1226</v>
      </c>
      <c r="C5191">
        <v>2</v>
      </c>
      <c r="D5191" t="s">
        <v>177</v>
      </c>
      <c r="E5191" t="s">
        <v>140</v>
      </c>
    </row>
    <row r="5192" spans="1:5" x14ac:dyDescent="0.35">
      <c r="A5192" t="s">
        <v>21</v>
      </c>
      <c r="B5192" t="s">
        <v>339</v>
      </c>
      <c r="C5192">
        <v>32</v>
      </c>
      <c r="D5192" t="s">
        <v>177</v>
      </c>
      <c r="E5192" t="s">
        <v>140</v>
      </c>
    </row>
    <row r="5193" spans="1:5" x14ac:dyDescent="0.35">
      <c r="A5193" t="s">
        <v>22</v>
      </c>
      <c r="B5193" t="s">
        <v>1225</v>
      </c>
      <c r="C5193">
        <v>1</v>
      </c>
      <c r="D5193" t="s">
        <v>177</v>
      </c>
      <c r="E5193" t="s">
        <v>140</v>
      </c>
    </row>
    <row r="5194" spans="1:5" x14ac:dyDescent="0.35">
      <c r="A5194" t="s">
        <v>22</v>
      </c>
      <c r="B5194" t="s">
        <v>339</v>
      </c>
      <c r="C5194">
        <v>38</v>
      </c>
      <c r="D5194" t="s">
        <v>1116</v>
      </c>
      <c r="E5194" t="s">
        <v>1047</v>
      </c>
    </row>
    <row r="5195" spans="1:5" x14ac:dyDescent="0.35">
      <c r="A5195" t="s">
        <v>23</v>
      </c>
      <c r="B5195" t="s">
        <v>339</v>
      </c>
    </row>
    <row r="5196" spans="1:5" x14ac:dyDescent="0.35">
      <c r="A5196" t="s">
        <v>24</v>
      </c>
      <c r="B5196" t="s">
        <v>1223</v>
      </c>
      <c r="C5196">
        <v>1</v>
      </c>
      <c r="D5196" t="s">
        <v>177</v>
      </c>
      <c r="E5196" t="s">
        <v>140</v>
      </c>
    </row>
    <row r="5197" spans="1:5" x14ac:dyDescent="0.35">
      <c r="A5197" t="s">
        <v>24</v>
      </c>
      <c r="B5197" t="s">
        <v>1224</v>
      </c>
      <c r="C5197">
        <v>1</v>
      </c>
      <c r="D5197" t="s">
        <v>177</v>
      </c>
      <c r="E5197" t="s">
        <v>140</v>
      </c>
    </row>
    <row r="5198" spans="1:5" x14ac:dyDescent="0.35">
      <c r="A5198" t="s">
        <v>24</v>
      </c>
      <c r="B5198" t="s">
        <v>1225</v>
      </c>
      <c r="C5198">
        <v>1</v>
      </c>
      <c r="D5198" t="s">
        <v>177</v>
      </c>
      <c r="E5198" t="s">
        <v>140</v>
      </c>
    </row>
    <row r="5199" spans="1:5" x14ac:dyDescent="0.35">
      <c r="A5199" t="s">
        <v>24</v>
      </c>
      <c r="B5199" t="s">
        <v>1226</v>
      </c>
      <c r="C5199">
        <v>1</v>
      </c>
      <c r="D5199" t="s">
        <v>177</v>
      </c>
      <c r="E5199" t="s">
        <v>140</v>
      </c>
    </row>
    <row r="5200" spans="1:5" x14ac:dyDescent="0.35">
      <c r="A5200" t="s">
        <v>24</v>
      </c>
      <c r="B5200" t="s">
        <v>339</v>
      </c>
      <c r="C5200">
        <v>93</v>
      </c>
      <c r="D5200" t="s">
        <v>774</v>
      </c>
      <c r="E5200" t="s">
        <v>775</v>
      </c>
    </row>
    <row r="5201" spans="1:5" x14ac:dyDescent="0.35">
      <c r="A5201" t="s">
        <v>25</v>
      </c>
      <c r="B5201" t="s">
        <v>1223</v>
      </c>
      <c r="C5201">
        <v>2</v>
      </c>
      <c r="D5201" t="s">
        <v>177</v>
      </c>
      <c r="E5201" t="s">
        <v>140</v>
      </c>
    </row>
    <row r="5202" spans="1:5" x14ac:dyDescent="0.35">
      <c r="A5202" t="s">
        <v>25</v>
      </c>
      <c r="B5202" t="s">
        <v>1224</v>
      </c>
      <c r="C5202">
        <v>4</v>
      </c>
      <c r="D5202" t="s">
        <v>177</v>
      </c>
      <c r="E5202" t="s">
        <v>140</v>
      </c>
    </row>
    <row r="5203" spans="1:5" x14ac:dyDescent="0.35">
      <c r="A5203" t="s">
        <v>25</v>
      </c>
      <c r="B5203" t="s">
        <v>1226</v>
      </c>
      <c r="C5203">
        <v>1</v>
      </c>
      <c r="D5203" t="s">
        <v>140</v>
      </c>
      <c r="E5203" t="s">
        <v>177</v>
      </c>
    </row>
    <row r="5204" spans="1:5" x14ac:dyDescent="0.35">
      <c r="A5204" t="s">
        <v>25</v>
      </c>
      <c r="B5204" t="s">
        <v>339</v>
      </c>
      <c r="C5204">
        <v>76</v>
      </c>
      <c r="D5204" t="s">
        <v>1196</v>
      </c>
      <c r="E5204" t="s">
        <v>1011</v>
      </c>
    </row>
    <row r="5205" spans="1:5" x14ac:dyDescent="0.35">
      <c r="A5205" t="s">
        <v>26</v>
      </c>
      <c r="B5205" t="s">
        <v>1224</v>
      </c>
      <c r="C5205">
        <v>1</v>
      </c>
      <c r="D5205" t="s">
        <v>177</v>
      </c>
      <c r="E5205" t="s">
        <v>140</v>
      </c>
    </row>
    <row r="5206" spans="1:5" x14ac:dyDescent="0.35">
      <c r="A5206" t="s">
        <v>26</v>
      </c>
      <c r="B5206" t="s">
        <v>1225</v>
      </c>
      <c r="C5206">
        <v>3</v>
      </c>
      <c r="D5206" t="s">
        <v>177</v>
      </c>
      <c r="E5206" t="s">
        <v>140</v>
      </c>
    </row>
    <row r="5207" spans="1:5" x14ac:dyDescent="0.35">
      <c r="A5207" t="s">
        <v>26</v>
      </c>
      <c r="B5207" t="s">
        <v>1226</v>
      </c>
      <c r="C5207">
        <v>1</v>
      </c>
      <c r="D5207" t="s">
        <v>177</v>
      </c>
      <c r="E5207" t="s">
        <v>140</v>
      </c>
    </row>
    <row r="5208" spans="1:5" x14ac:dyDescent="0.35">
      <c r="A5208" t="s">
        <v>26</v>
      </c>
      <c r="B5208" t="s">
        <v>339</v>
      </c>
      <c r="C5208">
        <v>69</v>
      </c>
      <c r="D5208" t="s">
        <v>1120</v>
      </c>
      <c r="E5208" t="s">
        <v>950</v>
      </c>
    </row>
    <row r="5209" spans="1:5" x14ac:dyDescent="0.35">
      <c r="A5209" t="s">
        <v>27</v>
      </c>
      <c r="B5209" t="s">
        <v>339</v>
      </c>
      <c r="C5209">
        <v>96</v>
      </c>
      <c r="D5209" t="s">
        <v>955</v>
      </c>
      <c r="E5209" t="s">
        <v>954</v>
      </c>
    </row>
    <row r="5210" spans="1:5" x14ac:dyDescent="0.35">
      <c r="A5210" t="s">
        <v>28</v>
      </c>
      <c r="B5210" t="s">
        <v>1224</v>
      </c>
      <c r="C5210">
        <v>2</v>
      </c>
      <c r="D5210" t="s">
        <v>177</v>
      </c>
      <c r="E5210" t="s">
        <v>140</v>
      </c>
    </row>
    <row r="5211" spans="1:5" x14ac:dyDescent="0.35">
      <c r="A5211" t="s">
        <v>28</v>
      </c>
      <c r="B5211" t="s">
        <v>339</v>
      </c>
      <c r="C5211">
        <v>33</v>
      </c>
      <c r="D5211" t="s">
        <v>1159</v>
      </c>
      <c r="E5211" t="s">
        <v>1055</v>
      </c>
    </row>
    <row r="5212" spans="1:5" x14ac:dyDescent="0.35">
      <c r="A5212" t="s">
        <v>29</v>
      </c>
      <c r="B5212" t="s">
        <v>1223</v>
      </c>
      <c r="C5212">
        <v>2</v>
      </c>
      <c r="D5212" t="s">
        <v>177</v>
      </c>
      <c r="E5212" t="s">
        <v>140</v>
      </c>
    </row>
    <row r="5213" spans="1:5" x14ac:dyDescent="0.35">
      <c r="A5213" t="s">
        <v>29</v>
      </c>
      <c r="B5213" t="s">
        <v>1224</v>
      </c>
      <c r="C5213">
        <v>1</v>
      </c>
      <c r="D5213" t="s">
        <v>177</v>
      </c>
      <c r="E5213" t="s">
        <v>140</v>
      </c>
    </row>
    <row r="5214" spans="1:5" x14ac:dyDescent="0.35">
      <c r="A5214" t="s">
        <v>29</v>
      </c>
      <c r="B5214" t="s">
        <v>1226</v>
      </c>
      <c r="C5214">
        <v>1</v>
      </c>
      <c r="D5214" t="s">
        <v>177</v>
      </c>
      <c r="E5214" t="s">
        <v>140</v>
      </c>
    </row>
    <row r="5215" spans="1:5" x14ac:dyDescent="0.35">
      <c r="A5215" t="s">
        <v>29</v>
      </c>
      <c r="B5215" t="s">
        <v>339</v>
      </c>
      <c r="C5215">
        <v>77</v>
      </c>
      <c r="D5215" t="s">
        <v>661</v>
      </c>
      <c r="E5215" t="s">
        <v>660</v>
      </c>
    </row>
    <row r="5216" spans="1:5" x14ac:dyDescent="0.35">
      <c r="A5216" t="s">
        <v>30</v>
      </c>
      <c r="B5216" t="s">
        <v>1223</v>
      </c>
      <c r="C5216">
        <v>1</v>
      </c>
      <c r="D5216" t="s">
        <v>177</v>
      </c>
      <c r="E5216" t="s">
        <v>140</v>
      </c>
    </row>
    <row r="5217" spans="1:5" x14ac:dyDescent="0.35">
      <c r="A5217" t="s">
        <v>30</v>
      </c>
      <c r="B5217" t="s">
        <v>1224</v>
      </c>
      <c r="C5217">
        <v>2</v>
      </c>
      <c r="D5217" t="s">
        <v>177</v>
      </c>
      <c r="E5217" t="s">
        <v>140</v>
      </c>
    </row>
    <row r="5218" spans="1:5" x14ac:dyDescent="0.35">
      <c r="A5218" t="s">
        <v>30</v>
      </c>
      <c r="B5218" t="s">
        <v>1225</v>
      </c>
      <c r="C5218">
        <v>1</v>
      </c>
      <c r="D5218" t="s">
        <v>177</v>
      </c>
      <c r="E5218" t="s">
        <v>140</v>
      </c>
    </row>
    <row r="5219" spans="1:5" x14ac:dyDescent="0.35">
      <c r="A5219" t="s">
        <v>30</v>
      </c>
      <c r="B5219" t="s">
        <v>339</v>
      </c>
      <c r="C5219">
        <v>110</v>
      </c>
      <c r="D5219" t="s">
        <v>1227</v>
      </c>
      <c r="E5219" t="s">
        <v>1010</v>
      </c>
    </row>
    <row r="5220" spans="1:5" x14ac:dyDescent="0.35">
      <c r="A5220" t="s">
        <v>31</v>
      </c>
      <c r="B5220" t="s">
        <v>339</v>
      </c>
    </row>
    <row r="5221" spans="1:5" x14ac:dyDescent="0.35">
      <c r="A5221" t="s">
        <v>32</v>
      </c>
      <c r="B5221" t="s">
        <v>1223</v>
      </c>
      <c r="C5221">
        <v>15</v>
      </c>
      <c r="D5221" t="s">
        <v>92</v>
      </c>
      <c r="E5221" t="s">
        <v>91</v>
      </c>
    </row>
    <row r="5222" spans="1:5" x14ac:dyDescent="0.35">
      <c r="A5222" t="s">
        <v>32</v>
      </c>
      <c r="B5222" t="s">
        <v>1224</v>
      </c>
      <c r="C5222">
        <v>22</v>
      </c>
      <c r="D5222" t="s">
        <v>177</v>
      </c>
      <c r="E5222" t="s">
        <v>140</v>
      </c>
    </row>
    <row r="5223" spans="1:5" x14ac:dyDescent="0.35">
      <c r="A5223" t="s">
        <v>32</v>
      </c>
      <c r="B5223" t="s">
        <v>1225</v>
      </c>
      <c r="C5223">
        <v>11</v>
      </c>
      <c r="D5223" t="s">
        <v>927</v>
      </c>
      <c r="E5223" t="s">
        <v>849</v>
      </c>
    </row>
    <row r="5224" spans="1:5" x14ac:dyDescent="0.35">
      <c r="A5224" t="s">
        <v>32</v>
      </c>
      <c r="B5224" t="s">
        <v>1226</v>
      </c>
      <c r="C5224">
        <v>11</v>
      </c>
      <c r="D5224" t="s">
        <v>793</v>
      </c>
      <c r="E5224" t="s">
        <v>794</v>
      </c>
    </row>
    <row r="5225" spans="1:5" x14ac:dyDescent="0.35">
      <c r="A5225" t="s">
        <v>32</v>
      </c>
      <c r="B5225" t="s">
        <v>339</v>
      </c>
      <c r="C5225">
        <v>1098</v>
      </c>
      <c r="D5225" t="s">
        <v>1183</v>
      </c>
      <c r="E5225" t="s">
        <v>1043</v>
      </c>
    </row>
    <row r="5227" spans="1:5" x14ac:dyDescent="0.35">
      <c r="A5227" t="s">
        <v>1252</v>
      </c>
    </row>
    <row r="5228" spans="1:5" x14ac:dyDescent="0.35">
      <c r="A5228" t="s">
        <v>2</v>
      </c>
      <c r="B5228" t="s">
        <v>1164</v>
      </c>
      <c r="C5228" t="s">
        <v>3</v>
      </c>
      <c r="D5228" t="s">
        <v>86</v>
      </c>
      <c r="E5228" t="s">
        <v>85</v>
      </c>
    </row>
    <row r="5229" spans="1:5" x14ac:dyDescent="0.35">
      <c r="A5229" t="s">
        <v>8</v>
      </c>
      <c r="B5229" t="s">
        <v>1165</v>
      </c>
      <c r="C5229">
        <v>20</v>
      </c>
      <c r="D5229" t="s">
        <v>177</v>
      </c>
      <c r="E5229" t="s">
        <v>140</v>
      </c>
    </row>
    <row r="5230" spans="1:5" x14ac:dyDescent="0.35">
      <c r="A5230" t="s">
        <v>8</v>
      </c>
      <c r="B5230" t="s">
        <v>1166</v>
      </c>
      <c r="C5230">
        <v>3</v>
      </c>
      <c r="D5230" t="s">
        <v>372</v>
      </c>
      <c r="E5230" t="s">
        <v>373</v>
      </c>
    </row>
    <row r="5231" spans="1:5" x14ac:dyDescent="0.35">
      <c r="A5231" t="s">
        <v>9</v>
      </c>
      <c r="B5231" t="s">
        <v>1165</v>
      </c>
      <c r="C5231">
        <v>38</v>
      </c>
      <c r="D5231" t="s">
        <v>1202</v>
      </c>
      <c r="E5231" t="s">
        <v>1066</v>
      </c>
    </row>
    <row r="5232" spans="1:5" x14ac:dyDescent="0.35">
      <c r="A5232" t="s">
        <v>9</v>
      </c>
      <c r="B5232" t="s">
        <v>1166</v>
      </c>
      <c r="C5232">
        <v>38</v>
      </c>
      <c r="D5232" t="s">
        <v>177</v>
      </c>
      <c r="E5232" t="s">
        <v>140</v>
      </c>
    </row>
    <row r="5233" spans="1:5" x14ac:dyDescent="0.35">
      <c r="A5233" t="s">
        <v>10</v>
      </c>
      <c r="B5233" t="s">
        <v>1165</v>
      </c>
      <c r="C5233">
        <v>20</v>
      </c>
      <c r="D5233" t="s">
        <v>1120</v>
      </c>
      <c r="E5233" t="s">
        <v>950</v>
      </c>
    </row>
    <row r="5234" spans="1:5" x14ac:dyDescent="0.35">
      <c r="A5234" t="s">
        <v>10</v>
      </c>
      <c r="B5234" t="s">
        <v>1166</v>
      </c>
      <c r="C5234">
        <v>17</v>
      </c>
      <c r="D5234" t="s">
        <v>177</v>
      </c>
      <c r="E5234" t="s">
        <v>140</v>
      </c>
    </row>
    <row r="5235" spans="1:5" x14ac:dyDescent="0.35">
      <c r="A5235" t="s">
        <v>11</v>
      </c>
      <c r="B5235" t="s">
        <v>1165</v>
      </c>
      <c r="C5235">
        <v>27</v>
      </c>
      <c r="D5235" t="s">
        <v>669</v>
      </c>
      <c r="E5235" t="s">
        <v>668</v>
      </c>
    </row>
    <row r="5236" spans="1:5" x14ac:dyDescent="0.35">
      <c r="A5236" t="s">
        <v>11</v>
      </c>
      <c r="B5236" t="s">
        <v>1166</v>
      </c>
      <c r="C5236">
        <v>35</v>
      </c>
      <c r="D5236" t="s">
        <v>1196</v>
      </c>
      <c r="E5236" t="s">
        <v>1011</v>
      </c>
    </row>
    <row r="5237" spans="1:5" x14ac:dyDescent="0.35">
      <c r="A5237" t="s">
        <v>12</v>
      </c>
      <c r="B5237" t="s">
        <v>339</v>
      </c>
    </row>
    <row r="5238" spans="1:5" x14ac:dyDescent="0.35">
      <c r="A5238" t="s">
        <v>13</v>
      </c>
      <c r="B5238" t="s">
        <v>1166</v>
      </c>
      <c r="C5238">
        <v>2</v>
      </c>
      <c r="D5238" t="s">
        <v>177</v>
      </c>
      <c r="E5238" t="s">
        <v>140</v>
      </c>
    </row>
    <row r="5239" spans="1:5" x14ac:dyDescent="0.35">
      <c r="A5239" t="s">
        <v>14</v>
      </c>
      <c r="B5239" t="s">
        <v>1165</v>
      </c>
      <c r="C5239">
        <v>2</v>
      </c>
      <c r="D5239" t="s">
        <v>177</v>
      </c>
      <c r="E5239" t="s">
        <v>140</v>
      </c>
    </row>
    <row r="5240" spans="1:5" x14ac:dyDescent="0.35">
      <c r="A5240" t="s">
        <v>14</v>
      </c>
      <c r="B5240" t="s">
        <v>1166</v>
      </c>
      <c r="C5240">
        <v>17</v>
      </c>
      <c r="D5240" t="s">
        <v>177</v>
      </c>
      <c r="E5240" t="s">
        <v>140</v>
      </c>
    </row>
    <row r="5241" spans="1:5" x14ac:dyDescent="0.35">
      <c r="A5241" t="s">
        <v>15</v>
      </c>
      <c r="B5241" t="s">
        <v>1165</v>
      </c>
      <c r="C5241">
        <v>24</v>
      </c>
      <c r="D5241" t="s">
        <v>177</v>
      </c>
      <c r="E5241" t="s">
        <v>140</v>
      </c>
    </row>
    <row r="5242" spans="1:5" x14ac:dyDescent="0.35">
      <c r="A5242" t="s">
        <v>15</v>
      </c>
      <c r="B5242" t="s">
        <v>1166</v>
      </c>
      <c r="C5242">
        <v>23</v>
      </c>
      <c r="D5242" t="s">
        <v>665</v>
      </c>
      <c r="E5242" t="s">
        <v>664</v>
      </c>
    </row>
    <row r="5243" spans="1:5" x14ac:dyDescent="0.35">
      <c r="A5243" t="s">
        <v>16</v>
      </c>
      <c r="B5243" t="s">
        <v>1165</v>
      </c>
      <c r="C5243">
        <v>66</v>
      </c>
      <c r="D5243" t="s">
        <v>177</v>
      </c>
      <c r="E5243" t="s">
        <v>140</v>
      </c>
    </row>
    <row r="5244" spans="1:5" x14ac:dyDescent="0.35">
      <c r="A5244" t="s">
        <v>16</v>
      </c>
      <c r="B5244" t="s">
        <v>1166</v>
      </c>
      <c r="C5244">
        <v>47</v>
      </c>
      <c r="D5244" t="s">
        <v>177</v>
      </c>
      <c r="E5244" t="s">
        <v>140</v>
      </c>
    </row>
    <row r="5245" spans="1:5" x14ac:dyDescent="0.35">
      <c r="A5245" t="s">
        <v>17</v>
      </c>
      <c r="B5245" t="s">
        <v>1165</v>
      </c>
      <c r="C5245">
        <v>20</v>
      </c>
      <c r="D5245" t="s">
        <v>177</v>
      </c>
      <c r="E5245" t="s">
        <v>140</v>
      </c>
    </row>
    <row r="5246" spans="1:5" x14ac:dyDescent="0.35">
      <c r="A5246" t="s">
        <v>17</v>
      </c>
      <c r="B5246" t="s">
        <v>1166</v>
      </c>
      <c r="C5246">
        <v>15</v>
      </c>
      <c r="D5246" t="s">
        <v>177</v>
      </c>
      <c r="E5246" t="s">
        <v>140</v>
      </c>
    </row>
    <row r="5247" spans="1:5" x14ac:dyDescent="0.35">
      <c r="A5247" t="s">
        <v>18</v>
      </c>
      <c r="B5247" t="s">
        <v>1165</v>
      </c>
      <c r="C5247">
        <v>5</v>
      </c>
      <c r="D5247" t="s">
        <v>177</v>
      </c>
      <c r="E5247" t="s">
        <v>140</v>
      </c>
    </row>
    <row r="5248" spans="1:5" x14ac:dyDescent="0.35">
      <c r="A5248" t="s">
        <v>18</v>
      </c>
      <c r="B5248" t="s">
        <v>1166</v>
      </c>
      <c r="C5248">
        <v>14</v>
      </c>
      <c r="D5248" t="s">
        <v>1112</v>
      </c>
      <c r="E5248" t="s">
        <v>1061</v>
      </c>
    </row>
    <row r="5249" spans="1:5" x14ac:dyDescent="0.35">
      <c r="A5249" t="s">
        <v>19</v>
      </c>
      <c r="B5249" t="s">
        <v>1165</v>
      </c>
      <c r="C5249">
        <v>11</v>
      </c>
      <c r="D5249" t="s">
        <v>719</v>
      </c>
      <c r="E5249" t="s">
        <v>718</v>
      </c>
    </row>
    <row r="5250" spans="1:5" x14ac:dyDescent="0.35">
      <c r="A5250" t="s">
        <v>19</v>
      </c>
      <c r="B5250" t="s">
        <v>1166</v>
      </c>
      <c r="C5250">
        <v>20</v>
      </c>
      <c r="D5250" t="s">
        <v>569</v>
      </c>
      <c r="E5250" t="s">
        <v>341</v>
      </c>
    </row>
    <row r="5251" spans="1:5" x14ac:dyDescent="0.35">
      <c r="A5251" t="s">
        <v>20</v>
      </c>
      <c r="B5251" t="s">
        <v>1165</v>
      </c>
      <c r="C5251">
        <v>26</v>
      </c>
      <c r="D5251" t="s">
        <v>1006</v>
      </c>
      <c r="E5251" t="s">
        <v>1007</v>
      </c>
    </row>
    <row r="5252" spans="1:5" x14ac:dyDescent="0.35">
      <c r="A5252" t="s">
        <v>20</v>
      </c>
      <c r="B5252" t="s">
        <v>1166</v>
      </c>
      <c r="C5252">
        <v>14</v>
      </c>
      <c r="D5252" t="s">
        <v>177</v>
      </c>
      <c r="E5252" t="s">
        <v>140</v>
      </c>
    </row>
    <row r="5253" spans="1:5" x14ac:dyDescent="0.35">
      <c r="A5253" t="s">
        <v>21</v>
      </c>
      <c r="B5253" t="s">
        <v>1166</v>
      </c>
      <c r="C5253">
        <v>34</v>
      </c>
      <c r="D5253" t="s">
        <v>177</v>
      </c>
      <c r="E5253" t="s">
        <v>140</v>
      </c>
    </row>
    <row r="5254" spans="1:5" x14ac:dyDescent="0.35">
      <c r="A5254" t="s">
        <v>22</v>
      </c>
      <c r="B5254" t="s">
        <v>1165</v>
      </c>
      <c r="C5254">
        <v>24</v>
      </c>
      <c r="D5254" t="s">
        <v>177</v>
      </c>
      <c r="E5254" t="s">
        <v>140</v>
      </c>
    </row>
    <row r="5255" spans="1:5" x14ac:dyDescent="0.35">
      <c r="A5255" t="s">
        <v>22</v>
      </c>
      <c r="B5255" t="s">
        <v>1166</v>
      </c>
      <c r="C5255">
        <v>15</v>
      </c>
      <c r="D5255" t="s">
        <v>943</v>
      </c>
      <c r="E5255" t="s">
        <v>942</v>
      </c>
    </row>
    <row r="5256" spans="1:5" x14ac:dyDescent="0.35">
      <c r="A5256" t="s">
        <v>23</v>
      </c>
      <c r="B5256" t="s">
        <v>339</v>
      </c>
    </row>
    <row r="5257" spans="1:5" x14ac:dyDescent="0.35">
      <c r="A5257" t="s">
        <v>24</v>
      </c>
      <c r="B5257" t="s">
        <v>1165</v>
      </c>
      <c r="C5257">
        <v>44</v>
      </c>
      <c r="D5257" t="s">
        <v>1159</v>
      </c>
      <c r="E5257" t="s">
        <v>1055</v>
      </c>
    </row>
    <row r="5258" spans="1:5" x14ac:dyDescent="0.35">
      <c r="A5258" t="s">
        <v>24</v>
      </c>
      <c r="B5258" t="s">
        <v>1166</v>
      </c>
      <c r="C5258">
        <v>53</v>
      </c>
      <c r="D5258" t="s">
        <v>177</v>
      </c>
      <c r="E5258" t="s">
        <v>140</v>
      </c>
    </row>
    <row r="5259" spans="1:5" x14ac:dyDescent="0.35">
      <c r="A5259" t="s">
        <v>25</v>
      </c>
      <c r="B5259" t="s">
        <v>1165</v>
      </c>
      <c r="C5259">
        <v>43</v>
      </c>
      <c r="D5259" t="s">
        <v>806</v>
      </c>
      <c r="E5259" t="s">
        <v>574</v>
      </c>
    </row>
    <row r="5260" spans="1:5" x14ac:dyDescent="0.35">
      <c r="A5260" t="s">
        <v>25</v>
      </c>
      <c r="B5260" t="s">
        <v>1166</v>
      </c>
      <c r="C5260">
        <v>40</v>
      </c>
      <c r="D5260" t="s">
        <v>1202</v>
      </c>
      <c r="E5260" t="s">
        <v>1066</v>
      </c>
    </row>
    <row r="5261" spans="1:5" x14ac:dyDescent="0.35">
      <c r="A5261" t="s">
        <v>26</v>
      </c>
      <c r="B5261" t="s">
        <v>1165</v>
      </c>
      <c r="C5261">
        <v>35</v>
      </c>
      <c r="D5261" t="s">
        <v>177</v>
      </c>
      <c r="E5261" t="s">
        <v>140</v>
      </c>
    </row>
    <row r="5262" spans="1:5" x14ac:dyDescent="0.35">
      <c r="A5262" t="s">
        <v>26</v>
      </c>
      <c r="B5262" t="s">
        <v>1166</v>
      </c>
      <c r="C5262">
        <v>39</v>
      </c>
      <c r="D5262" t="s">
        <v>90</v>
      </c>
      <c r="E5262" t="s">
        <v>89</v>
      </c>
    </row>
    <row r="5263" spans="1:5" x14ac:dyDescent="0.35">
      <c r="A5263" t="s">
        <v>27</v>
      </c>
      <c r="B5263" t="s">
        <v>1165</v>
      </c>
      <c r="C5263">
        <v>47</v>
      </c>
      <c r="D5263" t="s">
        <v>948</v>
      </c>
      <c r="E5263" t="s">
        <v>949</v>
      </c>
    </row>
    <row r="5264" spans="1:5" x14ac:dyDescent="0.35">
      <c r="A5264" t="s">
        <v>27</v>
      </c>
      <c r="B5264" t="s">
        <v>1166</v>
      </c>
      <c r="C5264">
        <v>49</v>
      </c>
      <c r="D5264" t="s">
        <v>918</v>
      </c>
      <c r="E5264" t="s">
        <v>919</v>
      </c>
    </row>
    <row r="5265" spans="1:5" x14ac:dyDescent="0.35">
      <c r="A5265" t="s">
        <v>28</v>
      </c>
      <c r="B5265" t="s">
        <v>1165</v>
      </c>
      <c r="C5265">
        <v>19</v>
      </c>
      <c r="D5265" t="s">
        <v>177</v>
      </c>
      <c r="E5265" t="s">
        <v>140</v>
      </c>
    </row>
    <row r="5266" spans="1:5" x14ac:dyDescent="0.35">
      <c r="A5266" t="s">
        <v>28</v>
      </c>
      <c r="B5266" t="s">
        <v>1166</v>
      </c>
      <c r="C5266">
        <v>16</v>
      </c>
      <c r="D5266" t="s">
        <v>1207</v>
      </c>
      <c r="E5266" t="s">
        <v>971</v>
      </c>
    </row>
    <row r="5267" spans="1:5" x14ac:dyDescent="0.35">
      <c r="A5267" t="s">
        <v>29</v>
      </c>
      <c r="B5267" t="s">
        <v>1165</v>
      </c>
      <c r="C5267">
        <v>42</v>
      </c>
      <c r="D5267" t="s">
        <v>839</v>
      </c>
      <c r="E5267" t="s">
        <v>838</v>
      </c>
    </row>
    <row r="5268" spans="1:5" x14ac:dyDescent="0.35">
      <c r="A5268" t="s">
        <v>29</v>
      </c>
      <c r="B5268" t="s">
        <v>1166</v>
      </c>
      <c r="C5268">
        <v>39</v>
      </c>
      <c r="D5268" t="s">
        <v>1160</v>
      </c>
      <c r="E5268" t="s">
        <v>1048</v>
      </c>
    </row>
    <row r="5269" spans="1:5" x14ac:dyDescent="0.35">
      <c r="A5269" t="s">
        <v>30</v>
      </c>
      <c r="B5269" t="s">
        <v>1165</v>
      </c>
      <c r="C5269">
        <v>58</v>
      </c>
      <c r="D5269" t="s">
        <v>177</v>
      </c>
      <c r="E5269" t="s">
        <v>140</v>
      </c>
    </row>
    <row r="5270" spans="1:5" x14ac:dyDescent="0.35">
      <c r="A5270" t="s">
        <v>30</v>
      </c>
      <c r="B5270" t="s">
        <v>1166</v>
      </c>
      <c r="C5270">
        <v>56</v>
      </c>
      <c r="D5270" t="s">
        <v>1179</v>
      </c>
      <c r="E5270" t="s">
        <v>1014</v>
      </c>
    </row>
    <row r="5271" spans="1:5" x14ac:dyDescent="0.35">
      <c r="A5271" t="s">
        <v>31</v>
      </c>
      <c r="B5271" t="s">
        <v>339</v>
      </c>
    </row>
    <row r="5272" spans="1:5" x14ac:dyDescent="0.35">
      <c r="A5272" t="s">
        <v>32</v>
      </c>
      <c r="B5272" t="s">
        <v>1165</v>
      </c>
      <c r="C5272">
        <v>571</v>
      </c>
      <c r="D5272" t="s">
        <v>1200</v>
      </c>
      <c r="E5272" t="s">
        <v>1020</v>
      </c>
    </row>
    <row r="5273" spans="1:5" x14ac:dyDescent="0.35">
      <c r="A5273" t="s">
        <v>32</v>
      </c>
      <c r="B5273" t="s">
        <v>1166</v>
      </c>
      <c r="C5273">
        <v>586</v>
      </c>
      <c r="D5273" t="s">
        <v>955</v>
      </c>
      <c r="E5273" t="s">
        <v>954</v>
      </c>
    </row>
    <row r="5275" spans="1:5" x14ac:dyDescent="0.35">
      <c r="A5275" t="s">
        <v>1253</v>
      </c>
    </row>
    <row r="5276" spans="1:5" x14ac:dyDescent="0.35">
      <c r="A5276" t="s">
        <v>2</v>
      </c>
      <c r="B5276" t="s">
        <v>1141</v>
      </c>
      <c r="C5276" t="s">
        <v>3</v>
      </c>
      <c r="D5276" t="s">
        <v>86</v>
      </c>
      <c r="E5276" t="s">
        <v>85</v>
      </c>
    </row>
    <row r="5277" spans="1:5" x14ac:dyDescent="0.35">
      <c r="A5277" t="s">
        <v>8</v>
      </c>
      <c r="B5277" t="s">
        <v>1130</v>
      </c>
      <c r="C5277">
        <v>21</v>
      </c>
      <c r="D5277" t="s">
        <v>177</v>
      </c>
      <c r="E5277" t="s">
        <v>140</v>
      </c>
    </row>
    <row r="5278" spans="1:5" x14ac:dyDescent="0.35">
      <c r="A5278" t="s">
        <v>8</v>
      </c>
      <c r="B5278" t="s">
        <v>1131</v>
      </c>
      <c r="C5278">
        <v>2</v>
      </c>
      <c r="D5278" t="s">
        <v>610</v>
      </c>
      <c r="E5278" t="s">
        <v>610</v>
      </c>
    </row>
    <row r="5279" spans="1:5" x14ac:dyDescent="0.35">
      <c r="A5279" t="s">
        <v>9</v>
      </c>
      <c r="B5279" t="s">
        <v>1129</v>
      </c>
      <c r="C5279">
        <v>8</v>
      </c>
      <c r="D5279" t="s">
        <v>177</v>
      </c>
      <c r="E5279" t="s">
        <v>140</v>
      </c>
    </row>
    <row r="5280" spans="1:5" x14ac:dyDescent="0.35">
      <c r="A5280" t="s">
        <v>9</v>
      </c>
      <c r="B5280" t="s">
        <v>1130</v>
      </c>
      <c r="C5280">
        <v>61</v>
      </c>
      <c r="D5280" t="s">
        <v>1206</v>
      </c>
      <c r="E5280" t="s">
        <v>1054</v>
      </c>
    </row>
    <row r="5281" spans="1:5" x14ac:dyDescent="0.35">
      <c r="A5281" t="s">
        <v>9</v>
      </c>
      <c r="B5281" t="s">
        <v>1131</v>
      </c>
      <c r="C5281">
        <v>7</v>
      </c>
      <c r="D5281" t="s">
        <v>177</v>
      </c>
      <c r="E5281" t="s">
        <v>140</v>
      </c>
    </row>
    <row r="5282" spans="1:5" x14ac:dyDescent="0.35">
      <c r="A5282" t="s">
        <v>10</v>
      </c>
      <c r="B5282" t="s">
        <v>1129</v>
      </c>
      <c r="C5282">
        <v>15</v>
      </c>
      <c r="D5282" t="s">
        <v>177</v>
      </c>
      <c r="E5282" t="s">
        <v>140</v>
      </c>
    </row>
    <row r="5283" spans="1:5" x14ac:dyDescent="0.35">
      <c r="A5283" t="s">
        <v>10</v>
      </c>
      <c r="B5283" t="s">
        <v>1130</v>
      </c>
      <c r="C5283">
        <v>19</v>
      </c>
      <c r="D5283" t="s">
        <v>1005</v>
      </c>
      <c r="E5283" t="s">
        <v>967</v>
      </c>
    </row>
    <row r="5284" spans="1:5" x14ac:dyDescent="0.35">
      <c r="A5284" t="s">
        <v>10</v>
      </c>
      <c r="B5284" t="s">
        <v>1131</v>
      </c>
      <c r="C5284">
        <v>3</v>
      </c>
      <c r="D5284" t="s">
        <v>177</v>
      </c>
      <c r="E5284" t="s">
        <v>140</v>
      </c>
    </row>
    <row r="5285" spans="1:5" x14ac:dyDescent="0.35">
      <c r="A5285" t="s">
        <v>11</v>
      </c>
      <c r="B5285" t="s">
        <v>1129</v>
      </c>
      <c r="C5285">
        <v>5</v>
      </c>
      <c r="D5285" t="s">
        <v>177</v>
      </c>
      <c r="E5285" t="s">
        <v>140</v>
      </c>
    </row>
    <row r="5286" spans="1:5" x14ac:dyDescent="0.35">
      <c r="A5286" t="s">
        <v>11</v>
      </c>
      <c r="B5286" t="s">
        <v>1130</v>
      </c>
      <c r="C5286">
        <v>46</v>
      </c>
      <c r="D5286" t="s">
        <v>514</v>
      </c>
      <c r="E5286" t="s">
        <v>515</v>
      </c>
    </row>
    <row r="5287" spans="1:5" x14ac:dyDescent="0.35">
      <c r="A5287" t="s">
        <v>11</v>
      </c>
      <c r="B5287" t="s">
        <v>1131</v>
      </c>
      <c r="C5287">
        <v>11</v>
      </c>
      <c r="D5287" t="s">
        <v>791</v>
      </c>
      <c r="E5287" t="s">
        <v>792</v>
      </c>
    </row>
    <row r="5288" spans="1:5" x14ac:dyDescent="0.35">
      <c r="A5288" t="s">
        <v>12</v>
      </c>
      <c r="B5288" t="s">
        <v>339</v>
      </c>
    </row>
    <row r="5289" spans="1:5" x14ac:dyDescent="0.35">
      <c r="A5289" t="s">
        <v>13</v>
      </c>
      <c r="B5289" t="s">
        <v>1130</v>
      </c>
      <c r="C5289">
        <v>1</v>
      </c>
      <c r="D5289" t="s">
        <v>177</v>
      </c>
      <c r="E5289" t="s">
        <v>140</v>
      </c>
    </row>
    <row r="5290" spans="1:5" x14ac:dyDescent="0.35">
      <c r="A5290" t="s">
        <v>13</v>
      </c>
      <c r="B5290" t="s">
        <v>1131</v>
      </c>
      <c r="C5290">
        <v>1</v>
      </c>
      <c r="D5290" t="s">
        <v>177</v>
      </c>
      <c r="E5290" t="s">
        <v>140</v>
      </c>
    </row>
    <row r="5291" spans="1:5" x14ac:dyDescent="0.35">
      <c r="A5291" t="s">
        <v>14</v>
      </c>
      <c r="B5291" t="s">
        <v>1129</v>
      </c>
      <c r="C5291">
        <v>7</v>
      </c>
      <c r="D5291" t="s">
        <v>177</v>
      </c>
      <c r="E5291" t="s">
        <v>140</v>
      </c>
    </row>
    <row r="5292" spans="1:5" x14ac:dyDescent="0.35">
      <c r="A5292" t="s">
        <v>14</v>
      </c>
      <c r="B5292" t="s">
        <v>1130</v>
      </c>
      <c r="C5292">
        <v>11</v>
      </c>
      <c r="D5292" t="s">
        <v>177</v>
      </c>
      <c r="E5292" t="s">
        <v>140</v>
      </c>
    </row>
    <row r="5293" spans="1:5" x14ac:dyDescent="0.35">
      <c r="A5293" t="s">
        <v>14</v>
      </c>
      <c r="B5293" t="s">
        <v>1131</v>
      </c>
      <c r="C5293">
        <v>1</v>
      </c>
      <c r="D5293" t="s">
        <v>177</v>
      </c>
      <c r="E5293" t="s">
        <v>140</v>
      </c>
    </row>
    <row r="5294" spans="1:5" x14ac:dyDescent="0.35">
      <c r="A5294" t="s">
        <v>15</v>
      </c>
      <c r="B5294" t="s">
        <v>1129</v>
      </c>
      <c r="C5294">
        <v>5</v>
      </c>
      <c r="D5294" t="s">
        <v>177</v>
      </c>
      <c r="E5294" t="s">
        <v>140</v>
      </c>
    </row>
    <row r="5295" spans="1:5" x14ac:dyDescent="0.35">
      <c r="A5295" t="s">
        <v>15</v>
      </c>
      <c r="B5295" t="s">
        <v>1130</v>
      </c>
      <c r="C5295">
        <v>29</v>
      </c>
      <c r="D5295" t="s">
        <v>177</v>
      </c>
      <c r="E5295" t="s">
        <v>140</v>
      </c>
    </row>
    <row r="5296" spans="1:5" x14ac:dyDescent="0.35">
      <c r="A5296" t="s">
        <v>15</v>
      </c>
      <c r="B5296" t="s">
        <v>1131</v>
      </c>
      <c r="C5296">
        <v>13</v>
      </c>
      <c r="D5296" t="s">
        <v>1122</v>
      </c>
      <c r="E5296" t="s">
        <v>1049</v>
      </c>
    </row>
    <row r="5297" spans="1:5" x14ac:dyDescent="0.35">
      <c r="A5297" t="s">
        <v>16</v>
      </c>
      <c r="B5297" t="s">
        <v>1129</v>
      </c>
      <c r="C5297">
        <v>8</v>
      </c>
      <c r="D5297" t="s">
        <v>177</v>
      </c>
      <c r="E5297" t="s">
        <v>140</v>
      </c>
    </row>
    <row r="5298" spans="1:5" x14ac:dyDescent="0.35">
      <c r="A5298" t="s">
        <v>16</v>
      </c>
      <c r="B5298" t="s">
        <v>1130</v>
      </c>
      <c r="C5298">
        <v>78</v>
      </c>
      <c r="D5298" t="s">
        <v>177</v>
      </c>
      <c r="E5298" t="s">
        <v>140</v>
      </c>
    </row>
    <row r="5299" spans="1:5" x14ac:dyDescent="0.35">
      <c r="A5299" t="s">
        <v>16</v>
      </c>
      <c r="B5299" t="s">
        <v>1131</v>
      </c>
      <c r="C5299">
        <v>27</v>
      </c>
      <c r="D5299" t="s">
        <v>177</v>
      </c>
      <c r="E5299" t="s">
        <v>140</v>
      </c>
    </row>
    <row r="5300" spans="1:5" x14ac:dyDescent="0.35">
      <c r="A5300" t="s">
        <v>17</v>
      </c>
      <c r="B5300" t="s">
        <v>1129</v>
      </c>
      <c r="C5300">
        <v>4</v>
      </c>
      <c r="D5300" t="s">
        <v>177</v>
      </c>
      <c r="E5300" t="s">
        <v>140</v>
      </c>
    </row>
    <row r="5301" spans="1:5" x14ac:dyDescent="0.35">
      <c r="A5301" t="s">
        <v>17</v>
      </c>
      <c r="B5301" t="s">
        <v>1130</v>
      </c>
      <c r="C5301">
        <v>29</v>
      </c>
      <c r="D5301" t="s">
        <v>177</v>
      </c>
      <c r="E5301" t="s">
        <v>140</v>
      </c>
    </row>
    <row r="5302" spans="1:5" x14ac:dyDescent="0.35">
      <c r="A5302" t="s">
        <v>17</v>
      </c>
      <c r="B5302" t="s">
        <v>1131</v>
      </c>
      <c r="C5302">
        <v>2</v>
      </c>
      <c r="D5302" t="s">
        <v>177</v>
      </c>
      <c r="E5302" t="s">
        <v>140</v>
      </c>
    </row>
    <row r="5303" spans="1:5" x14ac:dyDescent="0.35">
      <c r="A5303" t="s">
        <v>18</v>
      </c>
      <c r="B5303" t="s">
        <v>1129</v>
      </c>
      <c r="C5303">
        <v>5</v>
      </c>
      <c r="D5303" t="s">
        <v>512</v>
      </c>
      <c r="E5303" t="s">
        <v>513</v>
      </c>
    </row>
    <row r="5304" spans="1:5" x14ac:dyDescent="0.35">
      <c r="A5304" t="s">
        <v>18</v>
      </c>
      <c r="B5304" t="s">
        <v>1130</v>
      </c>
      <c r="C5304">
        <v>13</v>
      </c>
      <c r="D5304" t="s">
        <v>177</v>
      </c>
      <c r="E5304" t="s">
        <v>140</v>
      </c>
    </row>
    <row r="5305" spans="1:5" x14ac:dyDescent="0.35">
      <c r="A5305" t="s">
        <v>18</v>
      </c>
      <c r="B5305" t="s">
        <v>1131</v>
      </c>
      <c r="C5305">
        <v>1</v>
      </c>
      <c r="D5305" t="s">
        <v>177</v>
      </c>
      <c r="E5305" t="s">
        <v>140</v>
      </c>
    </row>
    <row r="5306" spans="1:5" x14ac:dyDescent="0.35">
      <c r="A5306" t="s">
        <v>19</v>
      </c>
      <c r="B5306" t="s">
        <v>1129</v>
      </c>
      <c r="C5306">
        <v>2</v>
      </c>
      <c r="D5306" t="s">
        <v>177</v>
      </c>
      <c r="E5306" t="s">
        <v>140</v>
      </c>
    </row>
    <row r="5307" spans="1:5" x14ac:dyDescent="0.35">
      <c r="A5307" t="s">
        <v>19</v>
      </c>
      <c r="B5307" t="s">
        <v>1130</v>
      </c>
      <c r="C5307">
        <v>17</v>
      </c>
      <c r="D5307" t="s">
        <v>480</v>
      </c>
      <c r="E5307" t="s">
        <v>481</v>
      </c>
    </row>
    <row r="5308" spans="1:5" x14ac:dyDescent="0.35">
      <c r="A5308" t="s">
        <v>19</v>
      </c>
      <c r="B5308" t="s">
        <v>1131</v>
      </c>
      <c r="C5308">
        <v>12</v>
      </c>
      <c r="D5308" t="s">
        <v>270</v>
      </c>
      <c r="E5308" t="s">
        <v>269</v>
      </c>
    </row>
    <row r="5309" spans="1:5" x14ac:dyDescent="0.35">
      <c r="A5309" t="s">
        <v>20</v>
      </c>
      <c r="B5309" t="s">
        <v>1129</v>
      </c>
      <c r="C5309">
        <v>6</v>
      </c>
      <c r="D5309" t="s">
        <v>177</v>
      </c>
      <c r="E5309" t="s">
        <v>140</v>
      </c>
    </row>
    <row r="5310" spans="1:5" x14ac:dyDescent="0.35">
      <c r="A5310" t="s">
        <v>20</v>
      </c>
      <c r="B5310" t="s">
        <v>1130</v>
      </c>
      <c r="C5310">
        <v>5</v>
      </c>
      <c r="D5310" t="s">
        <v>960</v>
      </c>
      <c r="E5310" t="s">
        <v>961</v>
      </c>
    </row>
    <row r="5311" spans="1:5" x14ac:dyDescent="0.35">
      <c r="A5311" t="s">
        <v>20</v>
      </c>
      <c r="B5311" t="s">
        <v>1131</v>
      </c>
      <c r="C5311">
        <v>29</v>
      </c>
      <c r="D5311" t="s">
        <v>177</v>
      </c>
      <c r="E5311" t="s">
        <v>140</v>
      </c>
    </row>
    <row r="5312" spans="1:5" x14ac:dyDescent="0.35">
      <c r="A5312" t="s">
        <v>21</v>
      </c>
      <c r="B5312" t="s">
        <v>1129</v>
      </c>
      <c r="C5312">
        <v>5</v>
      </c>
      <c r="D5312" t="s">
        <v>177</v>
      </c>
      <c r="E5312" t="s">
        <v>140</v>
      </c>
    </row>
    <row r="5313" spans="1:5" x14ac:dyDescent="0.35">
      <c r="A5313" t="s">
        <v>21</v>
      </c>
      <c r="B5313" t="s">
        <v>1130</v>
      </c>
      <c r="C5313">
        <v>5</v>
      </c>
      <c r="D5313" t="s">
        <v>177</v>
      </c>
      <c r="E5313" t="s">
        <v>140</v>
      </c>
    </row>
    <row r="5314" spans="1:5" x14ac:dyDescent="0.35">
      <c r="A5314" t="s">
        <v>21</v>
      </c>
      <c r="B5314" t="s">
        <v>1131</v>
      </c>
      <c r="C5314">
        <v>24</v>
      </c>
      <c r="D5314" t="s">
        <v>177</v>
      </c>
      <c r="E5314" t="s">
        <v>140</v>
      </c>
    </row>
    <row r="5315" spans="1:5" x14ac:dyDescent="0.35">
      <c r="A5315" t="s">
        <v>22</v>
      </c>
      <c r="B5315" t="s">
        <v>1129</v>
      </c>
      <c r="C5315">
        <v>7</v>
      </c>
      <c r="D5315" t="s">
        <v>177</v>
      </c>
      <c r="E5315" t="s">
        <v>140</v>
      </c>
    </row>
    <row r="5316" spans="1:5" x14ac:dyDescent="0.35">
      <c r="A5316" t="s">
        <v>22</v>
      </c>
      <c r="B5316" t="s">
        <v>1130</v>
      </c>
      <c r="C5316">
        <v>30</v>
      </c>
      <c r="D5316" t="s">
        <v>858</v>
      </c>
      <c r="E5316" t="s">
        <v>527</v>
      </c>
    </row>
    <row r="5317" spans="1:5" x14ac:dyDescent="0.35">
      <c r="A5317" t="s">
        <v>22</v>
      </c>
      <c r="B5317" t="s">
        <v>1131</v>
      </c>
      <c r="C5317">
        <v>2</v>
      </c>
      <c r="D5317" t="s">
        <v>177</v>
      </c>
      <c r="E5317" t="s">
        <v>140</v>
      </c>
    </row>
    <row r="5318" spans="1:5" x14ac:dyDescent="0.35">
      <c r="A5318" t="s">
        <v>23</v>
      </c>
      <c r="B5318" t="s">
        <v>339</v>
      </c>
    </row>
    <row r="5319" spans="1:5" x14ac:dyDescent="0.35">
      <c r="A5319" t="s">
        <v>24</v>
      </c>
      <c r="B5319" t="s">
        <v>1129</v>
      </c>
      <c r="C5319">
        <v>19</v>
      </c>
      <c r="D5319" t="s">
        <v>177</v>
      </c>
      <c r="E5319" t="s">
        <v>140</v>
      </c>
    </row>
    <row r="5320" spans="1:5" x14ac:dyDescent="0.35">
      <c r="A5320" t="s">
        <v>24</v>
      </c>
      <c r="B5320" t="s">
        <v>1130</v>
      </c>
      <c r="C5320">
        <v>65</v>
      </c>
      <c r="D5320" t="s">
        <v>177</v>
      </c>
      <c r="E5320" t="s">
        <v>140</v>
      </c>
    </row>
    <row r="5321" spans="1:5" x14ac:dyDescent="0.35">
      <c r="A5321" t="s">
        <v>24</v>
      </c>
      <c r="B5321" t="s">
        <v>1131</v>
      </c>
      <c r="C5321">
        <v>13</v>
      </c>
      <c r="D5321" t="s">
        <v>990</v>
      </c>
      <c r="E5321" t="s">
        <v>458</v>
      </c>
    </row>
    <row r="5322" spans="1:5" x14ac:dyDescent="0.35">
      <c r="A5322" t="s">
        <v>25</v>
      </c>
      <c r="B5322" t="s">
        <v>1129</v>
      </c>
      <c r="C5322">
        <v>7</v>
      </c>
      <c r="D5322" t="s">
        <v>177</v>
      </c>
      <c r="E5322" t="s">
        <v>140</v>
      </c>
    </row>
    <row r="5323" spans="1:5" x14ac:dyDescent="0.35">
      <c r="A5323" t="s">
        <v>25</v>
      </c>
      <c r="B5323" t="s">
        <v>1130</v>
      </c>
      <c r="C5323">
        <v>62</v>
      </c>
      <c r="D5323" t="s">
        <v>1202</v>
      </c>
      <c r="E5323" t="s">
        <v>1066</v>
      </c>
    </row>
    <row r="5324" spans="1:5" x14ac:dyDescent="0.35">
      <c r="A5324" t="s">
        <v>25</v>
      </c>
      <c r="B5324" t="s">
        <v>1131</v>
      </c>
      <c r="C5324">
        <v>14</v>
      </c>
      <c r="D5324" t="s">
        <v>447</v>
      </c>
      <c r="E5324" t="s">
        <v>446</v>
      </c>
    </row>
    <row r="5325" spans="1:5" x14ac:dyDescent="0.35">
      <c r="A5325" t="s">
        <v>26</v>
      </c>
      <c r="B5325" t="s">
        <v>1129</v>
      </c>
      <c r="C5325">
        <v>9</v>
      </c>
      <c r="D5325" t="s">
        <v>640</v>
      </c>
      <c r="E5325" t="s">
        <v>641</v>
      </c>
    </row>
    <row r="5326" spans="1:5" x14ac:dyDescent="0.35">
      <c r="A5326" t="s">
        <v>26</v>
      </c>
      <c r="B5326" t="s">
        <v>1130</v>
      </c>
      <c r="C5326">
        <v>48</v>
      </c>
      <c r="D5326" t="s">
        <v>177</v>
      </c>
      <c r="E5326" t="s">
        <v>140</v>
      </c>
    </row>
    <row r="5327" spans="1:5" x14ac:dyDescent="0.35">
      <c r="A5327" t="s">
        <v>26</v>
      </c>
      <c r="B5327" t="s">
        <v>1131</v>
      </c>
      <c r="C5327">
        <v>17</v>
      </c>
      <c r="D5327" t="s">
        <v>1121</v>
      </c>
      <c r="E5327" t="s">
        <v>394</v>
      </c>
    </row>
    <row r="5328" spans="1:5" x14ac:dyDescent="0.35">
      <c r="A5328" t="s">
        <v>27</v>
      </c>
      <c r="B5328" t="s">
        <v>1129</v>
      </c>
      <c r="C5328">
        <v>4</v>
      </c>
      <c r="D5328" t="s">
        <v>177</v>
      </c>
      <c r="E5328" t="s">
        <v>140</v>
      </c>
    </row>
    <row r="5329" spans="1:5" x14ac:dyDescent="0.35">
      <c r="A5329" t="s">
        <v>27</v>
      </c>
      <c r="B5329" t="s">
        <v>1130</v>
      </c>
      <c r="C5329">
        <v>72</v>
      </c>
      <c r="D5329" t="s">
        <v>1119</v>
      </c>
      <c r="E5329" t="s">
        <v>1046</v>
      </c>
    </row>
    <row r="5330" spans="1:5" x14ac:dyDescent="0.35">
      <c r="A5330" t="s">
        <v>27</v>
      </c>
      <c r="B5330" t="s">
        <v>1131</v>
      </c>
      <c r="C5330">
        <v>20</v>
      </c>
      <c r="D5330" t="s">
        <v>1198</v>
      </c>
      <c r="E5330" t="s">
        <v>1023</v>
      </c>
    </row>
    <row r="5331" spans="1:5" x14ac:dyDescent="0.35">
      <c r="A5331" t="s">
        <v>28</v>
      </c>
      <c r="B5331" t="s">
        <v>1129</v>
      </c>
      <c r="C5331">
        <v>4</v>
      </c>
      <c r="D5331" t="s">
        <v>177</v>
      </c>
      <c r="E5331" t="s">
        <v>140</v>
      </c>
    </row>
    <row r="5332" spans="1:5" x14ac:dyDescent="0.35">
      <c r="A5332" t="s">
        <v>28</v>
      </c>
      <c r="B5332" t="s">
        <v>1130</v>
      </c>
      <c r="C5332">
        <v>21</v>
      </c>
      <c r="D5332" t="s">
        <v>177</v>
      </c>
      <c r="E5332" t="s">
        <v>140</v>
      </c>
    </row>
    <row r="5333" spans="1:5" x14ac:dyDescent="0.35">
      <c r="A5333" t="s">
        <v>28</v>
      </c>
      <c r="B5333" t="s">
        <v>1131</v>
      </c>
      <c r="C5333">
        <v>10</v>
      </c>
      <c r="D5333" t="s">
        <v>1110</v>
      </c>
      <c r="E5333" t="s">
        <v>1053</v>
      </c>
    </row>
    <row r="5334" spans="1:5" x14ac:dyDescent="0.35">
      <c r="A5334" t="s">
        <v>29</v>
      </c>
      <c r="B5334" t="s">
        <v>1129</v>
      </c>
      <c r="C5334">
        <v>4</v>
      </c>
      <c r="D5334" t="s">
        <v>177</v>
      </c>
      <c r="E5334" t="s">
        <v>140</v>
      </c>
    </row>
    <row r="5335" spans="1:5" x14ac:dyDescent="0.35">
      <c r="A5335" t="s">
        <v>29</v>
      </c>
      <c r="B5335" t="s">
        <v>1130</v>
      </c>
      <c r="C5335">
        <v>65</v>
      </c>
      <c r="D5335" t="s">
        <v>1097</v>
      </c>
      <c r="E5335" t="s">
        <v>1044</v>
      </c>
    </row>
    <row r="5336" spans="1:5" x14ac:dyDescent="0.35">
      <c r="A5336" t="s">
        <v>29</v>
      </c>
      <c r="B5336" t="s">
        <v>1131</v>
      </c>
      <c r="C5336">
        <v>12</v>
      </c>
      <c r="D5336" t="s">
        <v>177</v>
      </c>
      <c r="E5336" t="s">
        <v>140</v>
      </c>
    </row>
    <row r="5337" spans="1:5" x14ac:dyDescent="0.35">
      <c r="A5337" t="s">
        <v>30</v>
      </c>
      <c r="B5337" t="s">
        <v>1129</v>
      </c>
      <c r="C5337">
        <v>3</v>
      </c>
      <c r="D5337" t="s">
        <v>177</v>
      </c>
      <c r="E5337" t="s">
        <v>140</v>
      </c>
    </row>
    <row r="5338" spans="1:5" x14ac:dyDescent="0.35">
      <c r="A5338" t="s">
        <v>30</v>
      </c>
      <c r="B5338" t="s">
        <v>1130</v>
      </c>
      <c r="C5338">
        <v>96</v>
      </c>
      <c r="D5338" t="s">
        <v>1254</v>
      </c>
      <c r="E5338" t="s">
        <v>1016</v>
      </c>
    </row>
    <row r="5339" spans="1:5" x14ac:dyDescent="0.35">
      <c r="A5339" t="s">
        <v>30</v>
      </c>
      <c r="B5339" t="s">
        <v>1131</v>
      </c>
      <c r="C5339">
        <v>15</v>
      </c>
      <c r="D5339" t="s">
        <v>177</v>
      </c>
      <c r="E5339" t="s">
        <v>140</v>
      </c>
    </row>
    <row r="5340" spans="1:5" x14ac:dyDescent="0.35">
      <c r="A5340" t="s">
        <v>31</v>
      </c>
      <c r="B5340" t="s">
        <v>339</v>
      </c>
    </row>
    <row r="5341" spans="1:5" x14ac:dyDescent="0.35">
      <c r="A5341" t="s">
        <v>32</v>
      </c>
      <c r="B5341" t="s">
        <v>1129</v>
      </c>
      <c r="C5341">
        <v>127</v>
      </c>
      <c r="D5341" t="s">
        <v>1148</v>
      </c>
      <c r="E5341" t="s">
        <v>1021</v>
      </c>
    </row>
    <row r="5342" spans="1:5" x14ac:dyDescent="0.35">
      <c r="A5342" t="s">
        <v>32</v>
      </c>
      <c r="B5342" t="s">
        <v>1130</v>
      </c>
      <c r="C5342">
        <v>794</v>
      </c>
      <c r="D5342" t="s">
        <v>1183</v>
      </c>
      <c r="E5342" t="s">
        <v>1043</v>
      </c>
    </row>
    <row r="5343" spans="1:5" x14ac:dyDescent="0.35">
      <c r="A5343" t="s">
        <v>32</v>
      </c>
      <c r="B5343" t="s">
        <v>1131</v>
      </c>
      <c r="C5343">
        <v>236</v>
      </c>
      <c r="D5343" t="s">
        <v>661</v>
      </c>
      <c r="E5343" t="s">
        <v>660</v>
      </c>
    </row>
    <row r="5345" spans="1:5" x14ac:dyDescent="0.35">
      <c r="A5345" t="s">
        <v>1255</v>
      </c>
    </row>
    <row r="5346" spans="1:5" x14ac:dyDescent="0.35">
      <c r="A5346" t="s">
        <v>2</v>
      </c>
      <c r="B5346" t="s">
        <v>1150</v>
      </c>
      <c r="C5346" t="s">
        <v>3</v>
      </c>
      <c r="D5346" t="s">
        <v>85</v>
      </c>
      <c r="E5346" t="s">
        <v>86</v>
      </c>
    </row>
    <row r="5347" spans="1:5" x14ac:dyDescent="0.35">
      <c r="A5347" t="s">
        <v>8</v>
      </c>
      <c r="B5347" t="s">
        <v>1151</v>
      </c>
      <c r="C5347">
        <v>22</v>
      </c>
      <c r="D5347" t="s">
        <v>574</v>
      </c>
      <c r="E5347" t="s">
        <v>806</v>
      </c>
    </row>
    <row r="5348" spans="1:5" x14ac:dyDescent="0.35">
      <c r="A5348" t="s">
        <v>8</v>
      </c>
      <c r="B5348" t="s">
        <v>339</v>
      </c>
      <c r="C5348">
        <v>1</v>
      </c>
      <c r="D5348" t="s">
        <v>140</v>
      </c>
      <c r="E5348" t="s">
        <v>177</v>
      </c>
    </row>
    <row r="5349" spans="1:5" x14ac:dyDescent="0.35">
      <c r="A5349" t="s">
        <v>9</v>
      </c>
      <c r="B5349" t="s">
        <v>1151</v>
      </c>
      <c r="C5349">
        <v>49</v>
      </c>
      <c r="D5349" t="s">
        <v>1058</v>
      </c>
      <c r="E5349" t="s">
        <v>1186</v>
      </c>
    </row>
    <row r="5350" spans="1:5" x14ac:dyDescent="0.35">
      <c r="A5350" t="s">
        <v>9</v>
      </c>
      <c r="B5350" t="s">
        <v>1152</v>
      </c>
      <c r="C5350">
        <v>22</v>
      </c>
      <c r="D5350" t="s">
        <v>140</v>
      </c>
      <c r="E5350" t="s">
        <v>177</v>
      </c>
    </row>
    <row r="5351" spans="1:5" x14ac:dyDescent="0.35">
      <c r="A5351" t="s">
        <v>9</v>
      </c>
      <c r="B5351" t="s">
        <v>339</v>
      </c>
      <c r="C5351">
        <v>5</v>
      </c>
      <c r="D5351" t="s">
        <v>140</v>
      </c>
      <c r="E5351" t="s">
        <v>177</v>
      </c>
    </row>
    <row r="5352" spans="1:5" x14ac:dyDescent="0.35">
      <c r="A5352" t="s">
        <v>10</v>
      </c>
      <c r="B5352" t="s">
        <v>1151</v>
      </c>
      <c r="C5352">
        <v>31</v>
      </c>
      <c r="D5352" t="s">
        <v>1048</v>
      </c>
      <c r="E5352" t="s">
        <v>1160</v>
      </c>
    </row>
    <row r="5353" spans="1:5" x14ac:dyDescent="0.35">
      <c r="A5353" t="s">
        <v>10</v>
      </c>
      <c r="B5353" t="s">
        <v>1152</v>
      </c>
      <c r="C5353">
        <v>4</v>
      </c>
      <c r="D5353" t="s">
        <v>140</v>
      </c>
      <c r="E5353" t="s">
        <v>177</v>
      </c>
    </row>
    <row r="5354" spans="1:5" x14ac:dyDescent="0.35">
      <c r="A5354" t="s">
        <v>10</v>
      </c>
      <c r="B5354" t="s">
        <v>339</v>
      </c>
      <c r="C5354">
        <v>2</v>
      </c>
      <c r="D5354" t="s">
        <v>140</v>
      </c>
      <c r="E5354" t="s">
        <v>177</v>
      </c>
    </row>
    <row r="5355" spans="1:5" x14ac:dyDescent="0.35">
      <c r="A5355" t="s">
        <v>11</v>
      </c>
      <c r="B5355" t="s">
        <v>1151</v>
      </c>
      <c r="C5355">
        <v>38</v>
      </c>
      <c r="D5355" t="s">
        <v>1011</v>
      </c>
      <c r="E5355" t="s">
        <v>1196</v>
      </c>
    </row>
    <row r="5356" spans="1:5" x14ac:dyDescent="0.35">
      <c r="A5356" t="s">
        <v>11</v>
      </c>
      <c r="B5356" t="s">
        <v>1152</v>
      </c>
      <c r="C5356">
        <v>23</v>
      </c>
      <c r="D5356" t="s">
        <v>921</v>
      </c>
      <c r="E5356" t="s">
        <v>920</v>
      </c>
    </row>
    <row r="5357" spans="1:5" x14ac:dyDescent="0.35">
      <c r="A5357" t="s">
        <v>11</v>
      </c>
      <c r="B5357" t="s">
        <v>339</v>
      </c>
      <c r="C5357">
        <v>1</v>
      </c>
      <c r="D5357" t="s">
        <v>140</v>
      </c>
      <c r="E5357" t="s">
        <v>177</v>
      </c>
    </row>
    <row r="5358" spans="1:5" x14ac:dyDescent="0.35">
      <c r="A5358" t="s">
        <v>12</v>
      </c>
      <c r="B5358" t="s">
        <v>339</v>
      </c>
    </row>
    <row r="5359" spans="1:5" x14ac:dyDescent="0.35">
      <c r="A5359" t="s">
        <v>13</v>
      </c>
      <c r="B5359" t="s">
        <v>1151</v>
      </c>
      <c r="C5359">
        <v>2</v>
      </c>
      <c r="D5359" t="s">
        <v>140</v>
      </c>
      <c r="E5359" t="s">
        <v>177</v>
      </c>
    </row>
    <row r="5360" spans="1:5" x14ac:dyDescent="0.35">
      <c r="A5360" t="s">
        <v>14</v>
      </c>
      <c r="B5360" t="s">
        <v>1151</v>
      </c>
      <c r="C5360">
        <v>17</v>
      </c>
      <c r="D5360" t="s">
        <v>140</v>
      </c>
      <c r="E5360" t="s">
        <v>177</v>
      </c>
    </row>
    <row r="5361" spans="1:5" x14ac:dyDescent="0.35">
      <c r="A5361" t="s">
        <v>14</v>
      </c>
      <c r="B5361" t="s">
        <v>1152</v>
      </c>
      <c r="C5361">
        <v>2</v>
      </c>
      <c r="D5361" t="s">
        <v>140</v>
      </c>
      <c r="E5361" t="s">
        <v>177</v>
      </c>
    </row>
    <row r="5362" spans="1:5" x14ac:dyDescent="0.35">
      <c r="A5362" t="s">
        <v>15</v>
      </c>
      <c r="B5362" t="s">
        <v>1151</v>
      </c>
      <c r="C5362">
        <v>28</v>
      </c>
      <c r="D5362" t="s">
        <v>1047</v>
      </c>
      <c r="E5362" t="s">
        <v>1116</v>
      </c>
    </row>
    <row r="5363" spans="1:5" x14ac:dyDescent="0.35">
      <c r="A5363" t="s">
        <v>15</v>
      </c>
      <c r="B5363" t="s">
        <v>1152</v>
      </c>
      <c r="C5363">
        <v>17</v>
      </c>
      <c r="D5363" t="s">
        <v>140</v>
      </c>
      <c r="E5363" t="s">
        <v>177</v>
      </c>
    </row>
    <row r="5364" spans="1:5" x14ac:dyDescent="0.35">
      <c r="A5364" t="s">
        <v>15</v>
      </c>
      <c r="B5364" t="s">
        <v>339</v>
      </c>
      <c r="C5364">
        <v>2</v>
      </c>
      <c r="D5364" t="s">
        <v>140</v>
      </c>
      <c r="E5364" t="s">
        <v>177</v>
      </c>
    </row>
    <row r="5365" spans="1:5" x14ac:dyDescent="0.35">
      <c r="A5365" t="s">
        <v>16</v>
      </c>
      <c r="B5365" t="s">
        <v>1151</v>
      </c>
      <c r="C5365">
        <v>73</v>
      </c>
      <c r="D5365" t="s">
        <v>140</v>
      </c>
      <c r="E5365" t="s">
        <v>177</v>
      </c>
    </row>
    <row r="5366" spans="1:5" x14ac:dyDescent="0.35">
      <c r="A5366" t="s">
        <v>16</v>
      </c>
      <c r="B5366" t="s">
        <v>1152</v>
      </c>
      <c r="C5366">
        <v>31</v>
      </c>
      <c r="D5366" t="s">
        <v>140</v>
      </c>
      <c r="E5366" t="s">
        <v>177</v>
      </c>
    </row>
    <row r="5367" spans="1:5" x14ac:dyDescent="0.35">
      <c r="A5367" t="s">
        <v>16</v>
      </c>
      <c r="B5367" t="s">
        <v>339</v>
      </c>
      <c r="C5367">
        <v>9</v>
      </c>
      <c r="D5367" t="s">
        <v>140</v>
      </c>
      <c r="E5367" t="s">
        <v>177</v>
      </c>
    </row>
    <row r="5368" spans="1:5" x14ac:dyDescent="0.35">
      <c r="A5368" t="s">
        <v>17</v>
      </c>
      <c r="B5368" t="s">
        <v>1151</v>
      </c>
      <c r="C5368">
        <v>23</v>
      </c>
      <c r="D5368" t="s">
        <v>140</v>
      </c>
      <c r="E5368" t="s">
        <v>177</v>
      </c>
    </row>
    <row r="5369" spans="1:5" x14ac:dyDescent="0.35">
      <c r="A5369" t="s">
        <v>17</v>
      </c>
      <c r="B5369" t="s">
        <v>1152</v>
      </c>
      <c r="C5369">
        <v>5</v>
      </c>
      <c r="D5369" t="s">
        <v>140</v>
      </c>
      <c r="E5369" t="s">
        <v>177</v>
      </c>
    </row>
    <row r="5370" spans="1:5" x14ac:dyDescent="0.35">
      <c r="A5370" t="s">
        <v>17</v>
      </c>
      <c r="B5370" t="s">
        <v>339</v>
      </c>
      <c r="C5370">
        <v>7</v>
      </c>
      <c r="D5370" t="s">
        <v>140</v>
      </c>
      <c r="E5370" t="s">
        <v>177</v>
      </c>
    </row>
    <row r="5371" spans="1:5" x14ac:dyDescent="0.35">
      <c r="A5371" t="s">
        <v>18</v>
      </c>
      <c r="B5371" t="s">
        <v>1151</v>
      </c>
      <c r="C5371">
        <v>12</v>
      </c>
      <c r="D5371" t="s">
        <v>140</v>
      </c>
      <c r="E5371" t="s">
        <v>177</v>
      </c>
    </row>
    <row r="5372" spans="1:5" x14ac:dyDescent="0.35">
      <c r="A5372" t="s">
        <v>18</v>
      </c>
      <c r="B5372" t="s">
        <v>1152</v>
      </c>
      <c r="C5372">
        <v>7</v>
      </c>
      <c r="D5372" t="s">
        <v>93</v>
      </c>
      <c r="E5372" t="s">
        <v>94</v>
      </c>
    </row>
    <row r="5373" spans="1:5" x14ac:dyDescent="0.35">
      <c r="A5373" t="s">
        <v>19</v>
      </c>
      <c r="B5373" t="s">
        <v>1151</v>
      </c>
      <c r="C5373">
        <v>25</v>
      </c>
      <c r="D5373" t="s">
        <v>455</v>
      </c>
      <c r="E5373" t="s">
        <v>454</v>
      </c>
    </row>
    <row r="5374" spans="1:5" x14ac:dyDescent="0.35">
      <c r="A5374" t="s">
        <v>19</v>
      </c>
      <c r="B5374" t="s">
        <v>1152</v>
      </c>
      <c r="C5374">
        <v>6</v>
      </c>
      <c r="D5374" t="s">
        <v>140</v>
      </c>
      <c r="E5374" t="s">
        <v>177</v>
      </c>
    </row>
    <row r="5375" spans="1:5" x14ac:dyDescent="0.35">
      <c r="A5375" t="s">
        <v>20</v>
      </c>
      <c r="B5375" t="s">
        <v>1151</v>
      </c>
      <c r="C5375">
        <v>22</v>
      </c>
      <c r="D5375" t="s">
        <v>345</v>
      </c>
      <c r="E5375" t="s">
        <v>344</v>
      </c>
    </row>
    <row r="5376" spans="1:5" x14ac:dyDescent="0.35">
      <c r="A5376" t="s">
        <v>20</v>
      </c>
      <c r="B5376" t="s">
        <v>1152</v>
      </c>
      <c r="C5376">
        <v>12</v>
      </c>
      <c r="D5376" t="s">
        <v>140</v>
      </c>
      <c r="E5376" t="s">
        <v>177</v>
      </c>
    </row>
    <row r="5377" spans="1:5" x14ac:dyDescent="0.35">
      <c r="A5377" t="s">
        <v>20</v>
      </c>
      <c r="B5377" t="s">
        <v>339</v>
      </c>
      <c r="C5377">
        <v>6</v>
      </c>
      <c r="D5377" t="s">
        <v>140</v>
      </c>
      <c r="E5377" t="s">
        <v>177</v>
      </c>
    </row>
    <row r="5378" spans="1:5" x14ac:dyDescent="0.35">
      <c r="A5378" t="s">
        <v>21</v>
      </c>
      <c r="B5378" t="s">
        <v>1151</v>
      </c>
      <c r="C5378">
        <v>21</v>
      </c>
      <c r="D5378" t="s">
        <v>140</v>
      </c>
      <c r="E5378" t="s">
        <v>177</v>
      </c>
    </row>
    <row r="5379" spans="1:5" x14ac:dyDescent="0.35">
      <c r="A5379" t="s">
        <v>21</v>
      </c>
      <c r="B5379" t="s">
        <v>1152</v>
      </c>
      <c r="C5379">
        <v>11</v>
      </c>
      <c r="D5379" t="s">
        <v>140</v>
      </c>
      <c r="E5379" t="s">
        <v>177</v>
      </c>
    </row>
    <row r="5380" spans="1:5" x14ac:dyDescent="0.35">
      <c r="A5380" t="s">
        <v>21</v>
      </c>
      <c r="B5380" t="s">
        <v>339</v>
      </c>
      <c r="C5380">
        <v>2</v>
      </c>
      <c r="D5380" t="s">
        <v>140</v>
      </c>
      <c r="E5380" t="s">
        <v>177</v>
      </c>
    </row>
    <row r="5381" spans="1:5" x14ac:dyDescent="0.35">
      <c r="A5381" t="s">
        <v>22</v>
      </c>
      <c r="B5381" t="s">
        <v>1151</v>
      </c>
      <c r="C5381">
        <v>28</v>
      </c>
      <c r="D5381" t="s">
        <v>929</v>
      </c>
      <c r="E5381" t="s">
        <v>928</v>
      </c>
    </row>
    <row r="5382" spans="1:5" x14ac:dyDescent="0.35">
      <c r="A5382" t="s">
        <v>22</v>
      </c>
      <c r="B5382" t="s">
        <v>1152</v>
      </c>
      <c r="C5382">
        <v>8</v>
      </c>
      <c r="D5382" t="s">
        <v>140</v>
      </c>
      <c r="E5382" t="s">
        <v>177</v>
      </c>
    </row>
    <row r="5383" spans="1:5" x14ac:dyDescent="0.35">
      <c r="A5383" t="s">
        <v>22</v>
      </c>
      <c r="B5383" t="s">
        <v>339</v>
      </c>
      <c r="C5383">
        <v>3</v>
      </c>
      <c r="D5383" t="s">
        <v>140</v>
      </c>
      <c r="E5383" t="s">
        <v>177</v>
      </c>
    </row>
    <row r="5384" spans="1:5" x14ac:dyDescent="0.35">
      <c r="A5384" t="s">
        <v>23</v>
      </c>
      <c r="B5384" t="s">
        <v>339</v>
      </c>
    </row>
    <row r="5385" spans="1:5" x14ac:dyDescent="0.35">
      <c r="A5385" t="s">
        <v>24</v>
      </c>
      <c r="B5385" t="s">
        <v>1151</v>
      </c>
      <c r="C5385">
        <v>66</v>
      </c>
      <c r="D5385" t="s">
        <v>1011</v>
      </c>
      <c r="E5385" t="s">
        <v>1196</v>
      </c>
    </row>
    <row r="5386" spans="1:5" x14ac:dyDescent="0.35">
      <c r="A5386" t="s">
        <v>24</v>
      </c>
      <c r="B5386" t="s">
        <v>1152</v>
      </c>
      <c r="C5386">
        <v>21</v>
      </c>
      <c r="D5386" t="s">
        <v>140</v>
      </c>
      <c r="E5386" t="s">
        <v>177</v>
      </c>
    </row>
    <row r="5387" spans="1:5" x14ac:dyDescent="0.35">
      <c r="A5387" t="s">
        <v>24</v>
      </c>
      <c r="B5387" t="s">
        <v>339</v>
      </c>
      <c r="C5387">
        <v>10</v>
      </c>
      <c r="D5387" t="s">
        <v>140</v>
      </c>
      <c r="E5387" t="s">
        <v>177</v>
      </c>
    </row>
    <row r="5388" spans="1:5" x14ac:dyDescent="0.35">
      <c r="A5388" t="s">
        <v>25</v>
      </c>
      <c r="B5388" t="s">
        <v>1151</v>
      </c>
      <c r="C5388">
        <v>58</v>
      </c>
      <c r="D5388" t="s">
        <v>140</v>
      </c>
      <c r="E5388" t="s">
        <v>177</v>
      </c>
    </row>
    <row r="5389" spans="1:5" x14ac:dyDescent="0.35">
      <c r="A5389" t="s">
        <v>25</v>
      </c>
      <c r="B5389" t="s">
        <v>1152</v>
      </c>
      <c r="C5389">
        <v>16</v>
      </c>
      <c r="D5389" t="s">
        <v>903</v>
      </c>
      <c r="E5389" t="s">
        <v>904</v>
      </c>
    </row>
    <row r="5390" spans="1:5" x14ac:dyDescent="0.35">
      <c r="A5390" t="s">
        <v>25</v>
      </c>
      <c r="B5390" t="s">
        <v>339</v>
      </c>
      <c r="C5390">
        <v>9</v>
      </c>
      <c r="D5390" t="s">
        <v>894</v>
      </c>
      <c r="E5390" t="s">
        <v>972</v>
      </c>
    </row>
    <row r="5391" spans="1:5" x14ac:dyDescent="0.35">
      <c r="A5391" t="s">
        <v>26</v>
      </c>
      <c r="B5391" t="s">
        <v>1151</v>
      </c>
      <c r="C5391">
        <v>54</v>
      </c>
      <c r="D5391" t="s">
        <v>1073</v>
      </c>
      <c r="E5391" t="s">
        <v>1213</v>
      </c>
    </row>
    <row r="5392" spans="1:5" x14ac:dyDescent="0.35">
      <c r="A5392" t="s">
        <v>26</v>
      </c>
      <c r="B5392" t="s">
        <v>1152</v>
      </c>
      <c r="C5392">
        <v>11</v>
      </c>
      <c r="D5392" t="s">
        <v>517</v>
      </c>
      <c r="E5392" t="s">
        <v>516</v>
      </c>
    </row>
    <row r="5393" spans="1:5" x14ac:dyDescent="0.35">
      <c r="A5393" t="s">
        <v>26</v>
      </c>
      <c r="B5393" t="s">
        <v>339</v>
      </c>
      <c r="C5393">
        <v>9</v>
      </c>
      <c r="D5393" t="s">
        <v>140</v>
      </c>
      <c r="E5393" t="s">
        <v>177</v>
      </c>
    </row>
    <row r="5394" spans="1:5" x14ac:dyDescent="0.35">
      <c r="A5394" t="s">
        <v>27</v>
      </c>
      <c r="B5394" t="s">
        <v>1151</v>
      </c>
      <c r="C5394">
        <v>60</v>
      </c>
      <c r="D5394" t="s">
        <v>1048</v>
      </c>
      <c r="E5394" t="s">
        <v>1160</v>
      </c>
    </row>
    <row r="5395" spans="1:5" x14ac:dyDescent="0.35">
      <c r="A5395" t="s">
        <v>27</v>
      </c>
      <c r="B5395" t="s">
        <v>1152</v>
      </c>
      <c r="C5395">
        <v>31</v>
      </c>
      <c r="D5395" t="s">
        <v>1048</v>
      </c>
      <c r="E5395" t="s">
        <v>1160</v>
      </c>
    </row>
    <row r="5396" spans="1:5" x14ac:dyDescent="0.35">
      <c r="A5396" t="s">
        <v>27</v>
      </c>
      <c r="B5396" t="s">
        <v>339</v>
      </c>
      <c r="C5396">
        <v>5</v>
      </c>
      <c r="D5396" t="s">
        <v>140</v>
      </c>
      <c r="E5396" t="s">
        <v>177</v>
      </c>
    </row>
    <row r="5397" spans="1:5" x14ac:dyDescent="0.35">
      <c r="A5397" t="s">
        <v>28</v>
      </c>
      <c r="B5397" t="s">
        <v>1151</v>
      </c>
      <c r="C5397">
        <v>17</v>
      </c>
      <c r="D5397" t="s">
        <v>140</v>
      </c>
      <c r="E5397" t="s">
        <v>177</v>
      </c>
    </row>
    <row r="5398" spans="1:5" x14ac:dyDescent="0.35">
      <c r="A5398" t="s">
        <v>28</v>
      </c>
      <c r="B5398" t="s">
        <v>1152</v>
      </c>
      <c r="C5398">
        <v>10</v>
      </c>
      <c r="D5398" t="s">
        <v>664</v>
      </c>
      <c r="E5398" t="s">
        <v>665</v>
      </c>
    </row>
    <row r="5399" spans="1:5" x14ac:dyDescent="0.35">
      <c r="A5399" t="s">
        <v>28</v>
      </c>
      <c r="B5399" t="s">
        <v>339</v>
      </c>
      <c r="C5399">
        <v>8</v>
      </c>
      <c r="D5399" t="s">
        <v>140</v>
      </c>
      <c r="E5399" t="s">
        <v>177</v>
      </c>
    </row>
    <row r="5400" spans="1:5" x14ac:dyDescent="0.35">
      <c r="A5400" t="s">
        <v>29</v>
      </c>
      <c r="B5400" t="s">
        <v>1151</v>
      </c>
      <c r="C5400">
        <v>52</v>
      </c>
      <c r="D5400" t="s">
        <v>1053</v>
      </c>
      <c r="E5400" t="s">
        <v>1110</v>
      </c>
    </row>
    <row r="5401" spans="1:5" x14ac:dyDescent="0.35">
      <c r="A5401" t="s">
        <v>29</v>
      </c>
      <c r="B5401" t="s">
        <v>1152</v>
      </c>
      <c r="C5401">
        <v>22</v>
      </c>
      <c r="D5401" t="s">
        <v>140</v>
      </c>
      <c r="E5401" t="s">
        <v>177</v>
      </c>
    </row>
    <row r="5402" spans="1:5" x14ac:dyDescent="0.35">
      <c r="A5402" t="s">
        <v>29</v>
      </c>
      <c r="B5402" t="s">
        <v>339</v>
      </c>
      <c r="C5402">
        <v>7</v>
      </c>
      <c r="D5402" t="s">
        <v>140</v>
      </c>
      <c r="E5402" t="s">
        <v>177</v>
      </c>
    </row>
    <row r="5403" spans="1:5" x14ac:dyDescent="0.35">
      <c r="A5403" t="s">
        <v>30</v>
      </c>
      <c r="B5403" t="s">
        <v>1151</v>
      </c>
      <c r="C5403">
        <v>66</v>
      </c>
      <c r="D5403" t="s">
        <v>140</v>
      </c>
      <c r="E5403" t="s">
        <v>177</v>
      </c>
    </row>
    <row r="5404" spans="1:5" x14ac:dyDescent="0.35">
      <c r="A5404" t="s">
        <v>30</v>
      </c>
      <c r="B5404" t="s">
        <v>1152</v>
      </c>
      <c r="C5404">
        <v>39</v>
      </c>
      <c r="D5404" t="s">
        <v>1017</v>
      </c>
      <c r="E5404" t="s">
        <v>1208</v>
      </c>
    </row>
    <row r="5405" spans="1:5" x14ac:dyDescent="0.35">
      <c r="A5405" t="s">
        <v>30</v>
      </c>
      <c r="B5405" t="s">
        <v>339</v>
      </c>
      <c r="C5405">
        <v>9</v>
      </c>
      <c r="D5405" t="s">
        <v>140</v>
      </c>
      <c r="E5405" t="s">
        <v>177</v>
      </c>
    </row>
    <row r="5406" spans="1:5" x14ac:dyDescent="0.35">
      <c r="A5406" t="s">
        <v>31</v>
      </c>
      <c r="B5406" t="s">
        <v>339</v>
      </c>
    </row>
    <row r="5407" spans="1:5" x14ac:dyDescent="0.35">
      <c r="A5407" t="s">
        <v>32</v>
      </c>
      <c r="B5407" t="s">
        <v>1151</v>
      </c>
      <c r="C5407">
        <v>764</v>
      </c>
      <c r="D5407" t="s">
        <v>954</v>
      </c>
      <c r="E5407" t="s">
        <v>955</v>
      </c>
    </row>
    <row r="5408" spans="1:5" x14ac:dyDescent="0.35">
      <c r="A5408" t="s">
        <v>32</v>
      </c>
      <c r="B5408" t="s">
        <v>1152</v>
      </c>
      <c r="C5408">
        <v>298</v>
      </c>
      <c r="D5408" t="s">
        <v>939</v>
      </c>
      <c r="E5408" t="s">
        <v>938</v>
      </c>
    </row>
    <row r="5409" spans="1:5" x14ac:dyDescent="0.35">
      <c r="A5409" t="s">
        <v>32</v>
      </c>
      <c r="B5409" t="s">
        <v>339</v>
      </c>
      <c r="C5409">
        <v>95</v>
      </c>
      <c r="D5409" t="s">
        <v>1051</v>
      </c>
      <c r="E5409" t="s">
        <v>1118</v>
      </c>
    </row>
    <row r="5411" spans="1:5" x14ac:dyDescent="0.35">
      <c r="A5411" t="s">
        <v>1256</v>
      </c>
    </row>
    <row r="5412" spans="1:5" x14ac:dyDescent="0.35">
      <c r="A5412" t="s">
        <v>2</v>
      </c>
      <c r="B5412" t="s">
        <v>1233</v>
      </c>
      <c r="C5412" t="s">
        <v>3</v>
      </c>
      <c r="D5412" t="s">
        <v>86</v>
      </c>
      <c r="E5412" t="s">
        <v>85</v>
      </c>
    </row>
    <row r="5413" spans="1:5" x14ac:dyDescent="0.35">
      <c r="A5413" t="s">
        <v>8</v>
      </c>
      <c r="B5413" t="s">
        <v>1234</v>
      </c>
      <c r="C5413">
        <v>11</v>
      </c>
      <c r="D5413" t="s">
        <v>177</v>
      </c>
      <c r="E5413" t="s">
        <v>140</v>
      </c>
    </row>
    <row r="5414" spans="1:5" x14ac:dyDescent="0.35">
      <c r="A5414" t="s">
        <v>8</v>
      </c>
      <c r="B5414" t="s">
        <v>1235</v>
      </c>
      <c r="C5414">
        <v>12</v>
      </c>
      <c r="D5414" t="s">
        <v>516</v>
      </c>
      <c r="E5414" t="s">
        <v>517</v>
      </c>
    </row>
    <row r="5415" spans="1:5" x14ac:dyDescent="0.35">
      <c r="A5415" t="s">
        <v>9</v>
      </c>
      <c r="B5415" t="s">
        <v>1234</v>
      </c>
      <c r="C5415">
        <v>22</v>
      </c>
      <c r="D5415" t="s">
        <v>870</v>
      </c>
      <c r="E5415" t="s">
        <v>869</v>
      </c>
    </row>
    <row r="5416" spans="1:5" x14ac:dyDescent="0.35">
      <c r="A5416" t="s">
        <v>9</v>
      </c>
      <c r="B5416" t="s">
        <v>1235</v>
      </c>
      <c r="C5416">
        <v>54</v>
      </c>
      <c r="D5416" t="s">
        <v>177</v>
      </c>
      <c r="E5416" t="s">
        <v>140</v>
      </c>
    </row>
    <row r="5417" spans="1:5" x14ac:dyDescent="0.35">
      <c r="A5417" t="s">
        <v>10</v>
      </c>
      <c r="B5417" t="s">
        <v>1234</v>
      </c>
      <c r="C5417">
        <v>13</v>
      </c>
      <c r="D5417" t="s">
        <v>177</v>
      </c>
      <c r="E5417" t="s">
        <v>140</v>
      </c>
    </row>
    <row r="5418" spans="1:5" x14ac:dyDescent="0.35">
      <c r="A5418" t="s">
        <v>10</v>
      </c>
      <c r="B5418" t="s">
        <v>1235</v>
      </c>
      <c r="C5418">
        <v>24</v>
      </c>
      <c r="D5418" t="s">
        <v>1123</v>
      </c>
      <c r="E5418" t="s">
        <v>1045</v>
      </c>
    </row>
    <row r="5419" spans="1:5" x14ac:dyDescent="0.35">
      <c r="A5419" t="s">
        <v>11</v>
      </c>
      <c r="B5419" t="s">
        <v>1234</v>
      </c>
      <c r="C5419">
        <v>21</v>
      </c>
      <c r="D5419" t="s">
        <v>1086</v>
      </c>
      <c r="E5419" t="s">
        <v>1085</v>
      </c>
    </row>
    <row r="5420" spans="1:5" x14ac:dyDescent="0.35">
      <c r="A5420" t="s">
        <v>11</v>
      </c>
      <c r="B5420" t="s">
        <v>1235</v>
      </c>
      <c r="C5420">
        <v>41</v>
      </c>
      <c r="D5420" t="s">
        <v>661</v>
      </c>
      <c r="E5420" t="s">
        <v>660</v>
      </c>
    </row>
    <row r="5421" spans="1:5" x14ac:dyDescent="0.35">
      <c r="A5421" t="s">
        <v>12</v>
      </c>
      <c r="B5421" t="s">
        <v>339</v>
      </c>
    </row>
    <row r="5422" spans="1:5" x14ac:dyDescent="0.35">
      <c r="A5422" t="s">
        <v>13</v>
      </c>
      <c r="B5422" t="s">
        <v>1234</v>
      </c>
      <c r="C5422">
        <v>1</v>
      </c>
      <c r="D5422" t="s">
        <v>177</v>
      </c>
      <c r="E5422" t="s">
        <v>140</v>
      </c>
    </row>
    <row r="5423" spans="1:5" x14ac:dyDescent="0.35">
      <c r="A5423" t="s">
        <v>13</v>
      </c>
      <c r="B5423" t="s">
        <v>1235</v>
      </c>
      <c r="C5423">
        <v>1</v>
      </c>
      <c r="D5423" t="s">
        <v>177</v>
      </c>
      <c r="E5423" t="s">
        <v>140</v>
      </c>
    </row>
    <row r="5424" spans="1:5" x14ac:dyDescent="0.35">
      <c r="A5424" t="s">
        <v>14</v>
      </c>
      <c r="B5424" t="s">
        <v>1234</v>
      </c>
      <c r="C5424">
        <v>3</v>
      </c>
      <c r="D5424" t="s">
        <v>177</v>
      </c>
      <c r="E5424" t="s">
        <v>140</v>
      </c>
    </row>
    <row r="5425" spans="1:5" x14ac:dyDescent="0.35">
      <c r="A5425" t="s">
        <v>14</v>
      </c>
      <c r="B5425" t="s">
        <v>1235</v>
      </c>
      <c r="C5425">
        <v>16</v>
      </c>
      <c r="D5425" t="s">
        <v>177</v>
      </c>
      <c r="E5425" t="s">
        <v>140</v>
      </c>
    </row>
    <row r="5426" spans="1:5" x14ac:dyDescent="0.35">
      <c r="A5426" t="s">
        <v>15</v>
      </c>
      <c r="B5426" t="s">
        <v>1234</v>
      </c>
      <c r="C5426">
        <v>4</v>
      </c>
      <c r="D5426" t="s">
        <v>177</v>
      </c>
      <c r="E5426" t="s">
        <v>140</v>
      </c>
    </row>
    <row r="5427" spans="1:5" x14ac:dyDescent="0.35">
      <c r="A5427" t="s">
        <v>15</v>
      </c>
      <c r="B5427" t="s">
        <v>1235</v>
      </c>
      <c r="C5427">
        <v>43</v>
      </c>
      <c r="D5427" t="s">
        <v>1118</v>
      </c>
      <c r="E5427" t="s">
        <v>1051</v>
      </c>
    </row>
    <row r="5428" spans="1:5" x14ac:dyDescent="0.35">
      <c r="A5428" t="s">
        <v>16</v>
      </c>
      <c r="B5428" t="s">
        <v>1234</v>
      </c>
      <c r="C5428">
        <v>24</v>
      </c>
      <c r="D5428" t="s">
        <v>177</v>
      </c>
      <c r="E5428" t="s">
        <v>140</v>
      </c>
    </row>
    <row r="5429" spans="1:5" x14ac:dyDescent="0.35">
      <c r="A5429" t="s">
        <v>16</v>
      </c>
      <c r="B5429" t="s">
        <v>1235</v>
      </c>
      <c r="C5429">
        <v>89</v>
      </c>
      <c r="D5429" t="s">
        <v>177</v>
      </c>
      <c r="E5429" t="s">
        <v>140</v>
      </c>
    </row>
    <row r="5430" spans="1:5" x14ac:dyDescent="0.35">
      <c r="A5430" t="s">
        <v>17</v>
      </c>
      <c r="B5430" t="s">
        <v>1234</v>
      </c>
      <c r="C5430">
        <v>11</v>
      </c>
      <c r="D5430" t="s">
        <v>177</v>
      </c>
      <c r="E5430" t="s">
        <v>140</v>
      </c>
    </row>
    <row r="5431" spans="1:5" x14ac:dyDescent="0.35">
      <c r="A5431" t="s">
        <v>17</v>
      </c>
      <c r="B5431" t="s">
        <v>1235</v>
      </c>
      <c r="C5431">
        <v>24</v>
      </c>
      <c r="D5431" t="s">
        <v>177</v>
      </c>
      <c r="E5431" t="s">
        <v>140</v>
      </c>
    </row>
    <row r="5432" spans="1:5" x14ac:dyDescent="0.35">
      <c r="A5432" t="s">
        <v>18</v>
      </c>
      <c r="B5432" t="s">
        <v>1234</v>
      </c>
      <c r="C5432">
        <v>5</v>
      </c>
      <c r="D5432" t="s">
        <v>177</v>
      </c>
      <c r="E5432" t="s">
        <v>140</v>
      </c>
    </row>
    <row r="5433" spans="1:5" x14ac:dyDescent="0.35">
      <c r="A5433" t="s">
        <v>18</v>
      </c>
      <c r="B5433" t="s">
        <v>1235</v>
      </c>
      <c r="C5433">
        <v>14</v>
      </c>
      <c r="D5433" t="s">
        <v>500</v>
      </c>
      <c r="E5433" t="s">
        <v>501</v>
      </c>
    </row>
    <row r="5434" spans="1:5" x14ac:dyDescent="0.35">
      <c r="A5434" t="s">
        <v>19</v>
      </c>
      <c r="B5434" t="s">
        <v>1234</v>
      </c>
      <c r="C5434">
        <v>4</v>
      </c>
      <c r="D5434" t="s">
        <v>146</v>
      </c>
      <c r="E5434" t="s">
        <v>797</v>
      </c>
    </row>
    <row r="5435" spans="1:5" x14ac:dyDescent="0.35">
      <c r="A5435" t="s">
        <v>19</v>
      </c>
      <c r="B5435" t="s">
        <v>1235</v>
      </c>
      <c r="C5435">
        <v>27</v>
      </c>
      <c r="D5435" t="s">
        <v>828</v>
      </c>
      <c r="E5435" t="s">
        <v>827</v>
      </c>
    </row>
    <row r="5436" spans="1:5" x14ac:dyDescent="0.35">
      <c r="A5436" t="s">
        <v>20</v>
      </c>
      <c r="B5436" t="s">
        <v>1234</v>
      </c>
      <c r="C5436">
        <v>3</v>
      </c>
      <c r="D5436" t="s">
        <v>177</v>
      </c>
      <c r="E5436" t="s">
        <v>140</v>
      </c>
    </row>
    <row r="5437" spans="1:5" x14ac:dyDescent="0.35">
      <c r="A5437" t="s">
        <v>20</v>
      </c>
      <c r="B5437" t="s">
        <v>1235</v>
      </c>
      <c r="C5437">
        <v>37</v>
      </c>
      <c r="D5437" t="s">
        <v>938</v>
      </c>
      <c r="E5437" t="s">
        <v>939</v>
      </c>
    </row>
    <row r="5438" spans="1:5" x14ac:dyDescent="0.35">
      <c r="A5438" t="s">
        <v>21</v>
      </c>
      <c r="B5438" t="s">
        <v>1234</v>
      </c>
      <c r="C5438">
        <v>1</v>
      </c>
      <c r="D5438" t="s">
        <v>177</v>
      </c>
      <c r="E5438" t="s">
        <v>140</v>
      </c>
    </row>
    <row r="5439" spans="1:5" x14ac:dyDescent="0.35">
      <c r="A5439" t="s">
        <v>21</v>
      </c>
      <c r="B5439" t="s">
        <v>1235</v>
      </c>
      <c r="C5439">
        <v>33</v>
      </c>
      <c r="D5439" t="s">
        <v>177</v>
      </c>
      <c r="E5439" t="s">
        <v>140</v>
      </c>
    </row>
    <row r="5440" spans="1:5" x14ac:dyDescent="0.35">
      <c r="A5440" t="s">
        <v>22</v>
      </c>
      <c r="B5440" t="s">
        <v>1234</v>
      </c>
      <c r="C5440">
        <v>10</v>
      </c>
      <c r="D5440" t="s">
        <v>177</v>
      </c>
      <c r="E5440" t="s">
        <v>140</v>
      </c>
    </row>
    <row r="5441" spans="1:5" x14ac:dyDescent="0.35">
      <c r="A5441" t="s">
        <v>22</v>
      </c>
      <c r="B5441" t="s">
        <v>1235</v>
      </c>
      <c r="C5441">
        <v>29</v>
      </c>
      <c r="D5441" t="s">
        <v>839</v>
      </c>
      <c r="E5441" t="s">
        <v>838</v>
      </c>
    </row>
    <row r="5442" spans="1:5" x14ac:dyDescent="0.35">
      <c r="A5442" t="s">
        <v>23</v>
      </c>
      <c r="B5442" t="s">
        <v>339</v>
      </c>
    </row>
    <row r="5443" spans="1:5" x14ac:dyDescent="0.35">
      <c r="A5443" t="s">
        <v>24</v>
      </c>
      <c r="B5443" t="s">
        <v>1234</v>
      </c>
      <c r="C5443">
        <v>20</v>
      </c>
      <c r="D5443" t="s">
        <v>177</v>
      </c>
      <c r="E5443" t="s">
        <v>140</v>
      </c>
    </row>
    <row r="5444" spans="1:5" x14ac:dyDescent="0.35">
      <c r="A5444" t="s">
        <v>24</v>
      </c>
      <c r="B5444" t="s">
        <v>1235</v>
      </c>
      <c r="C5444">
        <v>77</v>
      </c>
      <c r="D5444" t="s">
        <v>1201</v>
      </c>
      <c r="E5444" t="s">
        <v>1019</v>
      </c>
    </row>
    <row r="5445" spans="1:5" x14ac:dyDescent="0.35">
      <c r="A5445" t="s">
        <v>25</v>
      </c>
      <c r="B5445" t="s">
        <v>1234</v>
      </c>
      <c r="C5445">
        <v>20</v>
      </c>
      <c r="D5445" t="s">
        <v>177</v>
      </c>
      <c r="E5445" t="s">
        <v>140</v>
      </c>
    </row>
    <row r="5446" spans="1:5" x14ac:dyDescent="0.35">
      <c r="A5446" t="s">
        <v>25</v>
      </c>
      <c r="B5446" t="s">
        <v>1235</v>
      </c>
      <c r="C5446">
        <v>63</v>
      </c>
      <c r="D5446" t="s">
        <v>1101</v>
      </c>
      <c r="E5446" t="s">
        <v>915</v>
      </c>
    </row>
    <row r="5447" spans="1:5" x14ac:dyDescent="0.35">
      <c r="A5447" t="s">
        <v>26</v>
      </c>
      <c r="B5447" t="s">
        <v>1234</v>
      </c>
      <c r="C5447">
        <v>24</v>
      </c>
      <c r="D5447" t="s">
        <v>839</v>
      </c>
      <c r="E5447" t="s">
        <v>838</v>
      </c>
    </row>
    <row r="5448" spans="1:5" x14ac:dyDescent="0.35">
      <c r="A5448" t="s">
        <v>26</v>
      </c>
      <c r="B5448" t="s">
        <v>1235</v>
      </c>
      <c r="C5448">
        <v>50</v>
      </c>
      <c r="D5448" t="s">
        <v>1213</v>
      </c>
      <c r="E5448" t="s">
        <v>1073</v>
      </c>
    </row>
    <row r="5449" spans="1:5" x14ac:dyDescent="0.35">
      <c r="A5449" t="s">
        <v>27</v>
      </c>
      <c r="B5449" t="s">
        <v>1234</v>
      </c>
      <c r="C5449">
        <v>15</v>
      </c>
      <c r="D5449" t="s">
        <v>800</v>
      </c>
      <c r="E5449" t="s">
        <v>801</v>
      </c>
    </row>
    <row r="5450" spans="1:5" x14ac:dyDescent="0.35">
      <c r="A5450" t="s">
        <v>27</v>
      </c>
      <c r="B5450" t="s">
        <v>1235</v>
      </c>
      <c r="C5450">
        <v>81</v>
      </c>
      <c r="D5450" t="s">
        <v>1186</v>
      </c>
      <c r="E5450" t="s">
        <v>1058</v>
      </c>
    </row>
    <row r="5451" spans="1:5" x14ac:dyDescent="0.35">
      <c r="A5451" t="s">
        <v>28</v>
      </c>
      <c r="B5451" t="s">
        <v>1234</v>
      </c>
      <c r="C5451">
        <v>8</v>
      </c>
      <c r="D5451" t="s">
        <v>177</v>
      </c>
      <c r="E5451" t="s">
        <v>140</v>
      </c>
    </row>
    <row r="5452" spans="1:5" x14ac:dyDescent="0.35">
      <c r="A5452" t="s">
        <v>28</v>
      </c>
      <c r="B5452" t="s">
        <v>1235</v>
      </c>
      <c r="C5452">
        <v>27</v>
      </c>
      <c r="D5452" t="s">
        <v>938</v>
      </c>
      <c r="E5452" t="s">
        <v>939</v>
      </c>
    </row>
    <row r="5453" spans="1:5" x14ac:dyDescent="0.35">
      <c r="A5453" t="s">
        <v>29</v>
      </c>
      <c r="B5453" t="s">
        <v>1234</v>
      </c>
      <c r="C5453">
        <v>11</v>
      </c>
      <c r="D5453" t="s">
        <v>898</v>
      </c>
      <c r="E5453" t="s">
        <v>897</v>
      </c>
    </row>
    <row r="5454" spans="1:5" x14ac:dyDescent="0.35">
      <c r="A5454" t="s">
        <v>29</v>
      </c>
      <c r="B5454" t="s">
        <v>1235</v>
      </c>
      <c r="C5454">
        <v>70</v>
      </c>
      <c r="D5454" t="s">
        <v>1213</v>
      </c>
      <c r="E5454" t="s">
        <v>1073</v>
      </c>
    </row>
    <row r="5455" spans="1:5" x14ac:dyDescent="0.35">
      <c r="A5455" t="s">
        <v>30</v>
      </c>
      <c r="B5455" t="s">
        <v>1234</v>
      </c>
      <c r="C5455">
        <v>20</v>
      </c>
      <c r="D5455" t="s">
        <v>177</v>
      </c>
      <c r="E5455" t="s">
        <v>140</v>
      </c>
    </row>
    <row r="5456" spans="1:5" x14ac:dyDescent="0.35">
      <c r="A5456" t="s">
        <v>30</v>
      </c>
      <c r="B5456" t="s">
        <v>1235</v>
      </c>
      <c r="C5456">
        <v>94</v>
      </c>
      <c r="D5456" t="s">
        <v>1254</v>
      </c>
      <c r="E5456" t="s">
        <v>1016</v>
      </c>
    </row>
    <row r="5457" spans="1:5" x14ac:dyDescent="0.35">
      <c r="A5457" t="s">
        <v>31</v>
      </c>
      <c r="B5457" t="s">
        <v>339</v>
      </c>
    </row>
    <row r="5458" spans="1:5" x14ac:dyDescent="0.35">
      <c r="A5458" t="s">
        <v>32</v>
      </c>
      <c r="B5458" t="s">
        <v>1234</v>
      </c>
      <c r="C5458">
        <v>251</v>
      </c>
      <c r="D5458" t="s">
        <v>1160</v>
      </c>
      <c r="E5458" t="s">
        <v>1048</v>
      </c>
    </row>
    <row r="5459" spans="1:5" x14ac:dyDescent="0.35">
      <c r="A5459" t="s">
        <v>32</v>
      </c>
      <c r="B5459" t="s">
        <v>1235</v>
      </c>
      <c r="C5459">
        <v>906</v>
      </c>
      <c r="D5459" t="s">
        <v>1200</v>
      </c>
      <c r="E5459" t="s">
        <v>1020</v>
      </c>
    </row>
    <row r="5461" spans="1:5" x14ac:dyDescent="0.35">
      <c r="A5461" t="s">
        <v>1257</v>
      </c>
    </row>
    <row r="5462" spans="1:5" x14ac:dyDescent="0.35">
      <c r="A5462" t="s">
        <v>2</v>
      </c>
      <c r="B5462" t="s">
        <v>1170</v>
      </c>
      <c r="C5462" t="s">
        <v>3</v>
      </c>
      <c r="D5462" t="s">
        <v>85</v>
      </c>
      <c r="E5462" t="s">
        <v>86</v>
      </c>
    </row>
    <row r="5463" spans="1:5" x14ac:dyDescent="0.35">
      <c r="A5463" t="s">
        <v>8</v>
      </c>
      <c r="B5463" t="s">
        <v>1171</v>
      </c>
      <c r="C5463">
        <v>23</v>
      </c>
      <c r="D5463" t="s">
        <v>1059</v>
      </c>
      <c r="E5463" t="s">
        <v>1153</v>
      </c>
    </row>
    <row r="5464" spans="1:5" x14ac:dyDescent="0.35">
      <c r="A5464" t="s">
        <v>9</v>
      </c>
      <c r="B5464" t="s">
        <v>1171</v>
      </c>
      <c r="C5464">
        <v>76</v>
      </c>
      <c r="D5464" t="s">
        <v>1019</v>
      </c>
      <c r="E5464" t="s">
        <v>1201</v>
      </c>
    </row>
    <row r="5465" spans="1:5" x14ac:dyDescent="0.35">
      <c r="A5465" t="s">
        <v>10</v>
      </c>
      <c r="B5465" t="s">
        <v>1171</v>
      </c>
      <c r="C5465">
        <v>37</v>
      </c>
      <c r="D5465" t="s">
        <v>954</v>
      </c>
      <c r="E5465" t="s">
        <v>955</v>
      </c>
    </row>
    <row r="5466" spans="1:5" x14ac:dyDescent="0.35">
      <c r="A5466" t="s">
        <v>11</v>
      </c>
      <c r="B5466" t="s">
        <v>1171</v>
      </c>
      <c r="C5466">
        <v>62</v>
      </c>
      <c r="D5466" t="s">
        <v>89</v>
      </c>
      <c r="E5466" t="s">
        <v>90</v>
      </c>
    </row>
    <row r="5467" spans="1:5" x14ac:dyDescent="0.35">
      <c r="A5467" t="s">
        <v>12</v>
      </c>
      <c r="B5467" t="s">
        <v>339</v>
      </c>
    </row>
    <row r="5468" spans="1:5" x14ac:dyDescent="0.35">
      <c r="A5468" t="s">
        <v>13</v>
      </c>
      <c r="B5468" t="s">
        <v>1172</v>
      </c>
      <c r="C5468">
        <v>2</v>
      </c>
      <c r="D5468" t="s">
        <v>140</v>
      </c>
      <c r="E5468" t="s">
        <v>177</v>
      </c>
    </row>
    <row r="5469" spans="1:5" x14ac:dyDescent="0.35">
      <c r="A5469" t="s">
        <v>14</v>
      </c>
      <c r="B5469" t="s">
        <v>1171</v>
      </c>
      <c r="C5469">
        <v>16</v>
      </c>
      <c r="D5469" t="s">
        <v>140</v>
      </c>
      <c r="E5469" t="s">
        <v>177</v>
      </c>
    </row>
    <row r="5470" spans="1:5" x14ac:dyDescent="0.35">
      <c r="A5470" t="s">
        <v>14</v>
      </c>
      <c r="B5470" t="s">
        <v>1172</v>
      </c>
      <c r="C5470">
        <v>3</v>
      </c>
      <c r="D5470" t="s">
        <v>140</v>
      </c>
      <c r="E5470" t="s">
        <v>177</v>
      </c>
    </row>
    <row r="5471" spans="1:5" x14ac:dyDescent="0.35">
      <c r="A5471" t="s">
        <v>15</v>
      </c>
      <c r="B5471" t="s">
        <v>1171</v>
      </c>
      <c r="C5471">
        <v>47</v>
      </c>
      <c r="D5471" t="s">
        <v>954</v>
      </c>
      <c r="E5471" t="s">
        <v>955</v>
      </c>
    </row>
    <row r="5472" spans="1:5" x14ac:dyDescent="0.35">
      <c r="A5472" t="s">
        <v>16</v>
      </c>
      <c r="B5472" t="s">
        <v>1171</v>
      </c>
      <c r="C5472">
        <v>113</v>
      </c>
      <c r="D5472" t="s">
        <v>140</v>
      </c>
      <c r="E5472" t="s">
        <v>177</v>
      </c>
    </row>
    <row r="5473" spans="1:5" x14ac:dyDescent="0.35">
      <c r="A5473" t="s">
        <v>17</v>
      </c>
      <c r="B5473" t="s">
        <v>1171</v>
      </c>
      <c r="C5473">
        <v>35</v>
      </c>
      <c r="D5473" t="s">
        <v>140</v>
      </c>
      <c r="E5473" t="s">
        <v>177</v>
      </c>
    </row>
    <row r="5474" spans="1:5" x14ac:dyDescent="0.35">
      <c r="A5474" t="s">
        <v>18</v>
      </c>
      <c r="B5474" t="s">
        <v>1171</v>
      </c>
      <c r="C5474">
        <v>12</v>
      </c>
      <c r="D5474" t="s">
        <v>1059</v>
      </c>
      <c r="E5474" t="s">
        <v>1153</v>
      </c>
    </row>
    <row r="5475" spans="1:5" x14ac:dyDescent="0.35">
      <c r="A5475" t="s">
        <v>18</v>
      </c>
      <c r="B5475" t="s">
        <v>1172</v>
      </c>
      <c r="C5475">
        <v>7</v>
      </c>
      <c r="D5475" t="s">
        <v>140</v>
      </c>
      <c r="E5475" t="s">
        <v>177</v>
      </c>
    </row>
    <row r="5476" spans="1:5" x14ac:dyDescent="0.35">
      <c r="A5476" t="s">
        <v>19</v>
      </c>
      <c r="B5476" t="s">
        <v>1171</v>
      </c>
      <c r="C5476">
        <v>26</v>
      </c>
      <c r="D5476" t="s">
        <v>59</v>
      </c>
      <c r="E5476" t="s">
        <v>58</v>
      </c>
    </row>
    <row r="5477" spans="1:5" x14ac:dyDescent="0.35">
      <c r="A5477" t="s">
        <v>19</v>
      </c>
      <c r="B5477" t="s">
        <v>1172</v>
      </c>
      <c r="C5477">
        <v>5</v>
      </c>
      <c r="D5477" t="s">
        <v>140</v>
      </c>
      <c r="E5477" t="s">
        <v>177</v>
      </c>
    </row>
    <row r="5478" spans="1:5" x14ac:dyDescent="0.35">
      <c r="A5478" t="s">
        <v>20</v>
      </c>
      <c r="B5478" t="s">
        <v>1171</v>
      </c>
      <c r="C5478">
        <v>40</v>
      </c>
      <c r="D5478" t="s">
        <v>1050</v>
      </c>
      <c r="E5478" t="s">
        <v>1147</v>
      </c>
    </row>
    <row r="5479" spans="1:5" x14ac:dyDescent="0.35">
      <c r="A5479" t="s">
        <v>21</v>
      </c>
      <c r="B5479" t="s">
        <v>1171</v>
      </c>
      <c r="C5479">
        <v>34</v>
      </c>
      <c r="D5479" t="s">
        <v>140</v>
      </c>
      <c r="E5479" t="s">
        <v>177</v>
      </c>
    </row>
    <row r="5480" spans="1:5" x14ac:dyDescent="0.35">
      <c r="A5480" t="s">
        <v>22</v>
      </c>
      <c r="B5480" t="s">
        <v>1171</v>
      </c>
      <c r="C5480">
        <v>39</v>
      </c>
      <c r="D5480" t="s">
        <v>1062</v>
      </c>
      <c r="E5480" t="s">
        <v>1109</v>
      </c>
    </row>
    <row r="5481" spans="1:5" x14ac:dyDescent="0.35">
      <c r="A5481" t="s">
        <v>23</v>
      </c>
      <c r="B5481" t="s">
        <v>339</v>
      </c>
    </row>
    <row r="5482" spans="1:5" x14ac:dyDescent="0.35">
      <c r="A5482" t="s">
        <v>24</v>
      </c>
      <c r="B5482" t="s">
        <v>1171</v>
      </c>
      <c r="C5482">
        <v>97</v>
      </c>
      <c r="D5482" t="s">
        <v>1063</v>
      </c>
      <c r="E5482" t="s">
        <v>1180</v>
      </c>
    </row>
    <row r="5483" spans="1:5" x14ac:dyDescent="0.35">
      <c r="A5483" t="s">
        <v>25</v>
      </c>
      <c r="B5483" t="s">
        <v>1171</v>
      </c>
      <c r="C5483">
        <v>83</v>
      </c>
      <c r="D5483" t="s">
        <v>458</v>
      </c>
      <c r="E5483" t="s">
        <v>990</v>
      </c>
    </row>
    <row r="5484" spans="1:5" x14ac:dyDescent="0.35">
      <c r="A5484" t="s">
        <v>26</v>
      </c>
      <c r="B5484" t="s">
        <v>1171</v>
      </c>
      <c r="C5484">
        <v>74</v>
      </c>
      <c r="D5484" t="s">
        <v>919</v>
      </c>
      <c r="E5484" t="s">
        <v>918</v>
      </c>
    </row>
    <row r="5485" spans="1:5" x14ac:dyDescent="0.35">
      <c r="A5485" t="s">
        <v>27</v>
      </c>
      <c r="B5485" t="s">
        <v>1171</v>
      </c>
      <c r="C5485">
        <v>96</v>
      </c>
      <c r="D5485" t="s">
        <v>954</v>
      </c>
      <c r="E5485" t="s">
        <v>955</v>
      </c>
    </row>
    <row r="5486" spans="1:5" x14ac:dyDescent="0.35">
      <c r="A5486" t="s">
        <v>28</v>
      </c>
      <c r="B5486" t="s">
        <v>1171</v>
      </c>
      <c r="C5486">
        <v>35</v>
      </c>
      <c r="D5486" t="s">
        <v>1055</v>
      </c>
      <c r="E5486" t="s">
        <v>1159</v>
      </c>
    </row>
    <row r="5487" spans="1:5" x14ac:dyDescent="0.35">
      <c r="A5487" t="s">
        <v>29</v>
      </c>
      <c r="B5487" t="s">
        <v>1171</v>
      </c>
      <c r="C5487">
        <v>81</v>
      </c>
      <c r="D5487" t="s">
        <v>515</v>
      </c>
      <c r="E5487" t="s">
        <v>514</v>
      </c>
    </row>
    <row r="5488" spans="1:5" x14ac:dyDescent="0.35">
      <c r="A5488" t="s">
        <v>30</v>
      </c>
      <c r="B5488" t="s">
        <v>1171</v>
      </c>
      <c r="C5488">
        <v>114</v>
      </c>
      <c r="D5488" t="s">
        <v>1010</v>
      </c>
      <c r="E5488" t="s">
        <v>1227</v>
      </c>
    </row>
    <row r="5489" spans="1:5" x14ac:dyDescent="0.35">
      <c r="A5489" t="s">
        <v>31</v>
      </c>
      <c r="B5489" t="s">
        <v>339</v>
      </c>
    </row>
    <row r="5490" spans="1:5" x14ac:dyDescent="0.35">
      <c r="A5490" t="s">
        <v>32</v>
      </c>
      <c r="B5490" t="s">
        <v>1171</v>
      </c>
      <c r="C5490">
        <v>1140</v>
      </c>
      <c r="D5490" t="s">
        <v>954</v>
      </c>
      <c r="E5490" t="s">
        <v>955</v>
      </c>
    </row>
    <row r="5491" spans="1:5" x14ac:dyDescent="0.35">
      <c r="A5491" t="s">
        <v>32</v>
      </c>
      <c r="B5491" t="s">
        <v>1172</v>
      </c>
      <c r="C5491">
        <v>17</v>
      </c>
      <c r="D5491" t="s">
        <v>140</v>
      </c>
      <c r="E5491" t="s">
        <v>177</v>
      </c>
    </row>
    <row r="5493" spans="1:5" x14ac:dyDescent="0.35">
      <c r="A5493" t="s">
        <v>1258</v>
      </c>
    </row>
    <row r="5494" spans="1:5" x14ac:dyDescent="0.35">
      <c r="A5494" t="s">
        <v>2</v>
      </c>
      <c r="B5494" t="s">
        <v>3</v>
      </c>
      <c r="C5494" t="s">
        <v>85</v>
      </c>
      <c r="D5494" t="s">
        <v>86</v>
      </c>
      <c r="E5494" t="s">
        <v>1133</v>
      </c>
    </row>
    <row r="5495" spans="1:5" x14ac:dyDescent="0.35">
      <c r="A5495" t="s">
        <v>8</v>
      </c>
      <c r="B5495">
        <v>65</v>
      </c>
      <c r="C5495" t="s">
        <v>595</v>
      </c>
      <c r="D5495" t="s">
        <v>596</v>
      </c>
      <c r="E5495" t="s">
        <v>140</v>
      </c>
    </row>
    <row r="5496" spans="1:5" x14ac:dyDescent="0.35">
      <c r="A5496" t="s">
        <v>9</v>
      </c>
      <c r="B5496">
        <v>2</v>
      </c>
      <c r="C5496" t="s">
        <v>177</v>
      </c>
      <c r="D5496" t="s">
        <v>140</v>
      </c>
      <c r="E5496" t="s">
        <v>140</v>
      </c>
    </row>
    <row r="5497" spans="1:5" x14ac:dyDescent="0.35">
      <c r="A5497" t="s">
        <v>10</v>
      </c>
      <c r="B5497">
        <v>7</v>
      </c>
      <c r="C5497" t="s">
        <v>140</v>
      </c>
      <c r="D5497" t="s">
        <v>177</v>
      </c>
      <c r="E5497" t="s">
        <v>140</v>
      </c>
    </row>
    <row r="5498" spans="1:5" x14ac:dyDescent="0.35">
      <c r="A5498" t="s">
        <v>11</v>
      </c>
      <c r="B5498">
        <v>12</v>
      </c>
      <c r="C5498" t="s">
        <v>140</v>
      </c>
      <c r="D5498" t="s">
        <v>177</v>
      </c>
      <c r="E5498" t="s">
        <v>140</v>
      </c>
    </row>
    <row r="5499" spans="1:5" x14ac:dyDescent="0.35">
      <c r="A5499" t="s">
        <v>12</v>
      </c>
      <c r="B5499">
        <v>104</v>
      </c>
      <c r="C5499" t="s">
        <v>119</v>
      </c>
      <c r="D5499" t="s">
        <v>120</v>
      </c>
      <c r="E5499" t="s">
        <v>140</v>
      </c>
    </row>
    <row r="5500" spans="1:5" x14ac:dyDescent="0.35">
      <c r="A5500" t="s">
        <v>13</v>
      </c>
      <c r="B5500">
        <v>60</v>
      </c>
      <c r="C5500" t="s">
        <v>985</v>
      </c>
      <c r="D5500" t="s">
        <v>986</v>
      </c>
      <c r="E5500" t="s">
        <v>140</v>
      </c>
    </row>
    <row r="5501" spans="1:5" x14ac:dyDescent="0.35">
      <c r="A5501" t="s">
        <v>14</v>
      </c>
      <c r="B5501">
        <v>63</v>
      </c>
      <c r="C5501" t="s">
        <v>501</v>
      </c>
      <c r="D5501" t="s">
        <v>500</v>
      </c>
      <c r="E5501" t="s">
        <v>140</v>
      </c>
    </row>
    <row r="5502" spans="1:5" x14ac:dyDescent="0.35">
      <c r="A5502" t="s">
        <v>15</v>
      </c>
      <c r="B5502">
        <v>23</v>
      </c>
      <c r="C5502" t="s">
        <v>1046</v>
      </c>
      <c r="D5502" t="s">
        <v>1119</v>
      </c>
      <c r="E5502" t="s">
        <v>140</v>
      </c>
    </row>
    <row r="5503" spans="1:5" x14ac:dyDescent="0.35">
      <c r="A5503" t="s">
        <v>16</v>
      </c>
      <c r="B5503">
        <v>8</v>
      </c>
      <c r="C5503" t="s">
        <v>140</v>
      </c>
      <c r="D5503" t="s">
        <v>177</v>
      </c>
      <c r="E5503" t="s">
        <v>140</v>
      </c>
    </row>
    <row r="5504" spans="1:5" x14ac:dyDescent="0.35">
      <c r="A5504" t="s">
        <v>17</v>
      </c>
      <c r="B5504">
        <v>15</v>
      </c>
      <c r="C5504" t="s">
        <v>140</v>
      </c>
      <c r="D5504" t="s">
        <v>177</v>
      </c>
      <c r="E5504" t="s">
        <v>140</v>
      </c>
    </row>
    <row r="5505" spans="1:5" x14ac:dyDescent="0.35">
      <c r="A5505" t="s">
        <v>18</v>
      </c>
      <c r="B5505">
        <v>45</v>
      </c>
      <c r="C5505" t="s">
        <v>105</v>
      </c>
      <c r="D5505" t="s">
        <v>106</v>
      </c>
      <c r="E5505" t="s">
        <v>140</v>
      </c>
    </row>
    <row r="5506" spans="1:5" x14ac:dyDescent="0.35">
      <c r="A5506" t="s">
        <v>19</v>
      </c>
      <c r="B5506">
        <v>15</v>
      </c>
      <c r="C5506" t="s">
        <v>140</v>
      </c>
      <c r="D5506" t="s">
        <v>177</v>
      </c>
      <c r="E5506" t="s">
        <v>140</v>
      </c>
    </row>
    <row r="5507" spans="1:5" x14ac:dyDescent="0.35">
      <c r="A5507" t="s">
        <v>20</v>
      </c>
      <c r="B5507">
        <v>8</v>
      </c>
      <c r="C5507" t="s">
        <v>968</v>
      </c>
      <c r="D5507" t="s">
        <v>969</v>
      </c>
      <c r="E5507" t="s">
        <v>140</v>
      </c>
    </row>
    <row r="5508" spans="1:5" x14ac:dyDescent="0.35">
      <c r="A5508" t="s">
        <v>21</v>
      </c>
      <c r="B5508">
        <v>11</v>
      </c>
      <c r="C5508" t="s">
        <v>140</v>
      </c>
      <c r="D5508" t="s">
        <v>177</v>
      </c>
      <c r="E5508" t="s">
        <v>140</v>
      </c>
    </row>
    <row r="5509" spans="1:5" x14ac:dyDescent="0.35">
      <c r="A5509" t="s">
        <v>22</v>
      </c>
      <c r="B5509">
        <v>7</v>
      </c>
      <c r="C5509" t="s">
        <v>788</v>
      </c>
      <c r="D5509" t="s">
        <v>787</v>
      </c>
      <c r="E5509" t="s">
        <v>140</v>
      </c>
    </row>
    <row r="5510" spans="1:5" x14ac:dyDescent="0.35">
      <c r="A5510" t="s">
        <v>23</v>
      </c>
      <c r="B5510">
        <v>48</v>
      </c>
      <c r="C5510" t="s">
        <v>1021</v>
      </c>
      <c r="D5510" t="s">
        <v>1148</v>
      </c>
      <c r="E5510" t="s">
        <v>140</v>
      </c>
    </row>
    <row r="5511" spans="1:5" x14ac:dyDescent="0.35">
      <c r="A5511" t="s">
        <v>24</v>
      </c>
      <c r="B5511">
        <v>6</v>
      </c>
      <c r="C5511" t="s">
        <v>140</v>
      </c>
      <c r="D5511" t="s">
        <v>177</v>
      </c>
      <c r="E5511" t="s">
        <v>140</v>
      </c>
    </row>
    <row r="5512" spans="1:5" x14ac:dyDescent="0.35">
      <c r="A5512" t="s">
        <v>25</v>
      </c>
      <c r="B5512">
        <v>14</v>
      </c>
      <c r="C5512" t="s">
        <v>140</v>
      </c>
      <c r="D5512" t="s">
        <v>177</v>
      </c>
      <c r="E5512" t="s">
        <v>140</v>
      </c>
    </row>
    <row r="5513" spans="1:5" x14ac:dyDescent="0.35">
      <c r="A5513" t="s">
        <v>26</v>
      </c>
      <c r="B5513">
        <v>6</v>
      </c>
      <c r="C5513" t="s">
        <v>140</v>
      </c>
      <c r="D5513" t="s">
        <v>177</v>
      </c>
      <c r="E5513" t="s">
        <v>140</v>
      </c>
    </row>
    <row r="5514" spans="1:5" x14ac:dyDescent="0.35">
      <c r="A5514" t="s">
        <v>27</v>
      </c>
      <c r="B5514">
        <v>2</v>
      </c>
      <c r="C5514" t="s">
        <v>140</v>
      </c>
      <c r="D5514" t="s">
        <v>177</v>
      </c>
      <c r="E5514" t="s">
        <v>140</v>
      </c>
    </row>
    <row r="5515" spans="1:5" x14ac:dyDescent="0.35">
      <c r="A5515" t="s">
        <v>28</v>
      </c>
      <c r="B5515">
        <v>14</v>
      </c>
      <c r="C5515" t="s">
        <v>517</v>
      </c>
      <c r="D5515" t="s">
        <v>516</v>
      </c>
      <c r="E5515" t="s">
        <v>140</v>
      </c>
    </row>
    <row r="5516" spans="1:5" x14ac:dyDescent="0.35">
      <c r="A5516" t="s">
        <v>29</v>
      </c>
      <c r="B5516">
        <v>8</v>
      </c>
      <c r="C5516" t="s">
        <v>140</v>
      </c>
      <c r="D5516" t="s">
        <v>177</v>
      </c>
      <c r="E5516" t="s">
        <v>140</v>
      </c>
    </row>
    <row r="5517" spans="1:5" x14ac:dyDescent="0.35">
      <c r="A5517" t="s">
        <v>30</v>
      </c>
      <c r="B5517">
        <v>11</v>
      </c>
      <c r="C5517" t="s">
        <v>1104</v>
      </c>
      <c r="D5517" t="s">
        <v>1167</v>
      </c>
      <c r="E5517" t="s">
        <v>140</v>
      </c>
    </row>
    <row r="5518" spans="1:5" x14ac:dyDescent="0.35">
      <c r="A5518" t="s">
        <v>31</v>
      </c>
      <c r="B5518">
        <v>74</v>
      </c>
      <c r="C5518" t="s">
        <v>1182</v>
      </c>
      <c r="D5518" t="s">
        <v>675</v>
      </c>
      <c r="E5518" t="s">
        <v>1011</v>
      </c>
    </row>
    <row r="5519" spans="1:5" x14ac:dyDescent="0.35">
      <c r="A5519" t="s">
        <v>32</v>
      </c>
      <c r="B5519">
        <v>628</v>
      </c>
      <c r="C5519" t="s">
        <v>548</v>
      </c>
      <c r="D5519" t="s">
        <v>1157</v>
      </c>
      <c r="E5519" t="s">
        <v>140</v>
      </c>
    </row>
    <row r="5521" spans="1:6" x14ac:dyDescent="0.35">
      <c r="A5521" t="s">
        <v>1259</v>
      </c>
    </row>
    <row r="5522" spans="1:6" x14ac:dyDescent="0.35">
      <c r="A5522" t="s">
        <v>2</v>
      </c>
      <c r="B5522" t="s">
        <v>1215</v>
      </c>
      <c r="C5522" t="s">
        <v>3</v>
      </c>
      <c r="D5522" t="s">
        <v>85</v>
      </c>
      <c r="E5522" t="s">
        <v>86</v>
      </c>
      <c r="F5522" t="s">
        <v>1133</v>
      </c>
    </row>
    <row r="5523" spans="1:6" x14ac:dyDescent="0.35">
      <c r="A5523" t="s">
        <v>8</v>
      </c>
      <c r="B5523" t="s">
        <v>1216</v>
      </c>
      <c r="C5523">
        <v>15</v>
      </c>
      <c r="D5523" t="s">
        <v>1059</v>
      </c>
      <c r="E5523" t="s">
        <v>1153</v>
      </c>
      <c r="F5523" t="s">
        <v>140</v>
      </c>
    </row>
    <row r="5524" spans="1:6" x14ac:dyDescent="0.35">
      <c r="A5524" t="s">
        <v>8</v>
      </c>
      <c r="B5524" t="s">
        <v>1217</v>
      </c>
      <c r="C5524">
        <v>18</v>
      </c>
      <c r="D5524" t="s">
        <v>924</v>
      </c>
      <c r="E5524" t="s">
        <v>923</v>
      </c>
      <c r="F5524" t="s">
        <v>140</v>
      </c>
    </row>
    <row r="5525" spans="1:6" x14ac:dyDescent="0.35">
      <c r="A5525" t="s">
        <v>8</v>
      </c>
      <c r="B5525" t="s">
        <v>1218</v>
      </c>
      <c r="C5525">
        <v>12</v>
      </c>
      <c r="D5525" t="s">
        <v>140</v>
      </c>
      <c r="E5525" t="s">
        <v>177</v>
      </c>
      <c r="F5525" t="s">
        <v>140</v>
      </c>
    </row>
    <row r="5526" spans="1:6" x14ac:dyDescent="0.35">
      <c r="A5526" t="s">
        <v>8</v>
      </c>
      <c r="B5526" t="s">
        <v>1219</v>
      </c>
      <c r="C5526">
        <v>19</v>
      </c>
      <c r="D5526" t="s">
        <v>703</v>
      </c>
      <c r="E5526" t="s">
        <v>702</v>
      </c>
      <c r="F5526" t="s">
        <v>140</v>
      </c>
    </row>
    <row r="5527" spans="1:6" x14ac:dyDescent="0.35">
      <c r="A5527" t="s">
        <v>8</v>
      </c>
      <c r="B5527" t="s">
        <v>1220</v>
      </c>
      <c r="C5527">
        <v>1</v>
      </c>
      <c r="D5527" t="s">
        <v>140</v>
      </c>
      <c r="E5527" t="s">
        <v>177</v>
      </c>
      <c r="F5527" t="s">
        <v>140</v>
      </c>
    </row>
    <row r="5528" spans="1:6" x14ac:dyDescent="0.35">
      <c r="A5528" t="s">
        <v>9</v>
      </c>
      <c r="B5528" t="s">
        <v>1216</v>
      </c>
      <c r="C5528">
        <v>2</v>
      </c>
      <c r="D5528" t="s">
        <v>177</v>
      </c>
      <c r="E5528" t="s">
        <v>140</v>
      </c>
      <c r="F5528" t="s">
        <v>140</v>
      </c>
    </row>
    <row r="5529" spans="1:6" x14ac:dyDescent="0.35">
      <c r="A5529" t="s">
        <v>10</v>
      </c>
      <c r="B5529" t="s">
        <v>1216</v>
      </c>
      <c r="C5529">
        <v>3</v>
      </c>
      <c r="D5529" t="s">
        <v>140</v>
      </c>
      <c r="E5529" t="s">
        <v>177</v>
      </c>
      <c r="F5529" t="s">
        <v>140</v>
      </c>
    </row>
    <row r="5530" spans="1:6" x14ac:dyDescent="0.35">
      <c r="A5530" t="s">
        <v>10</v>
      </c>
      <c r="B5530" t="s">
        <v>1218</v>
      </c>
      <c r="C5530">
        <v>3</v>
      </c>
      <c r="D5530" t="s">
        <v>140</v>
      </c>
      <c r="E5530" t="s">
        <v>177</v>
      </c>
      <c r="F5530" t="s">
        <v>140</v>
      </c>
    </row>
    <row r="5531" spans="1:6" x14ac:dyDescent="0.35">
      <c r="A5531" t="s">
        <v>10</v>
      </c>
      <c r="B5531" t="s">
        <v>1219</v>
      </c>
      <c r="C5531">
        <v>1</v>
      </c>
      <c r="D5531" t="s">
        <v>140</v>
      </c>
      <c r="E5531" t="s">
        <v>177</v>
      </c>
      <c r="F5531" t="s">
        <v>140</v>
      </c>
    </row>
    <row r="5532" spans="1:6" x14ac:dyDescent="0.35">
      <c r="A5532" t="s">
        <v>11</v>
      </c>
      <c r="B5532" t="s">
        <v>1216</v>
      </c>
      <c r="C5532">
        <v>4</v>
      </c>
      <c r="D5532" t="s">
        <v>140</v>
      </c>
      <c r="E5532" t="s">
        <v>177</v>
      </c>
      <c r="F5532" t="s">
        <v>140</v>
      </c>
    </row>
    <row r="5533" spans="1:6" x14ac:dyDescent="0.35">
      <c r="A5533" t="s">
        <v>11</v>
      </c>
      <c r="B5533" t="s">
        <v>1217</v>
      </c>
      <c r="C5533">
        <v>1</v>
      </c>
      <c r="D5533" t="s">
        <v>140</v>
      </c>
      <c r="E5533" t="s">
        <v>177</v>
      </c>
      <c r="F5533" t="s">
        <v>140</v>
      </c>
    </row>
    <row r="5534" spans="1:6" x14ac:dyDescent="0.35">
      <c r="A5534" t="s">
        <v>11</v>
      </c>
      <c r="B5534" t="s">
        <v>1218</v>
      </c>
      <c r="C5534">
        <v>4</v>
      </c>
      <c r="D5534" t="s">
        <v>140</v>
      </c>
      <c r="E5534" t="s">
        <v>177</v>
      </c>
      <c r="F5534" t="s">
        <v>140</v>
      </c>
    </row>
    <row r="5535" spans="1:6" x14ac:dyDescent="0.35">
      <c r="A5535" t="s">
        <v>11</v>
      </c>
      <c r="B5535" t="s">
        <v>1219</v>
      </c>
      <c r="C5535">
        <v>3</v>
      </c>
      <c r="D5535" t="s">
        <v>140</v>
      </c>
      <c r="E5535" t="s">
        <v>177</v>
      </c>
      <c r="F5535" t="s">
        <v>140</v>
      </c>
    </row>
    <row r="5536" spans="1:6" x14ac:dyDescent="0.35">
      <c r="A5536" t="s">
        <v>12</v>
      </c>
      <c r="B5536" t="s">
        <v>1216</v>
      </c>
      <c r="C5536">
        <v>28</v>
      </c>
      <c r="D5536" t="s">
        <v>261</v>
      </c>
      <c r="E5536" t="s">
        <v>260</v>
      </c>
      <c r="F5536" t="s">
        <v>140</v>
      </c>
    </row>
    <row r="5537" spans="1:6" x14ac:dyDescent="0.35">
      <c r="A5537" t="s">
        <v>12</v>
      </c>
      <c r="B5537" t="s">
        <v>1217</v>
      </c>
      <c r="C5537">
        <v>26</v>
      </c>
      <c r="D5537" t="s">
        <v>111</v>
      </c>
      <c r="E5537" t="s">
        <v>112</v>
      </c>
      <c r="F5537" t="s">
        <v>140</v>
      </c>
    </row>
    <row r="5538" spans="1:6" x14ac:dyDescent="0.35">
      <c r="A5538" t="s">
        <v>12</v>
      </c>
      <c r="B5538" t="s">
        <v>1218</v>
      </c>
      <c r="C5538">
        <v>28</v>
      </c>
      <c r="D5538" t="s">
        <v>421</v>
      </c>
      <c r="E5538" t="s">
        <v>420</v>
      </c>
      <c r="F5538" t="s">
        <v>140</v>
      </c>
    </row>
    <row r="5539" spans="1:6" x14ac:dyDescent="0.35">
      <c r="A5539" t="s">
        <v>12</v>
      </c>
      <c r="B5539" t="s">
        <v>1219</v>
      </c>
      <c r="C5539">
        <v>22</v>
      </c>
      <c r="D5539" t="s">
        <v>501</v>
      </c>
      <c r="E5539" t="s">
        <v>500</v>
      </c>
      <c r="F5539" t="s">
        <v>140</v>
      </c>
    </row>
    <row r="5540" spans="1:6" x14ac:dyDescent="0.35">
      <c r="A5540" t="s">
        <v>13</v>
      </c>
      <c r="B5540" t="s">
        <v>1216</v>
      </c>
      <c r="C5540">
        <v>20</v>
      </c>
      <c r="D5540" t="s">
        <v>471</v>
      </c>
      <c r="E5540" t="s">
        <v>472</v>
      </c>
      <c r="F5540" t="s">
        <v>140</v>
      </c>
    </row>
    <row r="5541" spans="1:6" x14ac:dyDescent="0.35">
      <c r="A5541" t="s">
        <v>13</v>
      </c>
      <c r="B5541" t="s">
        <v>1217</v>
      </c>
      <c r="C5541">
        <v>16</v>
      </c>
      <c r="D5541" t="s">
        <v>869</v>
      </c>
      <c r="E5541" t="s">
        <v>870</v>
      </c>
      <c r="F5541" t="s">
        <v>140</v>
      </c>
    </row>
    <row r="5542" spans="1:6" x14ac:dyDescent="0.35">
      <c r="A5542" t="s">
        <v>13</v>
      </c>
      <c r="B5542" t="s">
        <v>1218</v>
      </c>
      <c r="C5542">
        <v>11</v>
      </c>
      <c r="D5542" t="s">
        <v>140</v>
      </c>
      <c r="E5542" t="s">
        <v>177</v>
      </c>
      <c r="F5542" t="s">
        <v>140</v>
      </c>
    </row>
    <row r="5543" spans="1:6" x14ac:dyDescent="0.35">
      <c r="A5543" t="s">
        <v>13</v>
      </c>
      <c r="B5543" t="s">
        <v>1219</v>
      </c>
      <c r="C5543">
        <v>13</v>
      </c>
      <c r="D5543" t="s">
        <v>140</v>
      </c>
      <c r="E5543" t="s">
        <v>177</v>
      </c>
      <c r="F5543" t="s">
        <v>140</v>
      </c>
    </row>
    <row r="5544" spans="1:6" x14ac:dyDescent="0.35">
      <c r="A5544" t="s">
        <v>14</v>
      </c>
      <c r="B5544" t="s">
        <v>1216</v>
      </c>
      <c r="C5544">
        <v>14</v>
      </c>
      <c r="D5544" t="s">
        <v>501</v>
      </c>
      <c r="E5544" t="s">
        <v>500</v>
      </c>
      <c r="F5544" t="s">
        <v>140</v>
      </c>
    </row>
    <row r="5545" spans="1:6" x14ac:dyDescent="0.35">
      <c r="A5545" t="s">
        <v>14</v>
      </c>
      <c r="B5545" t="s">
        <v>1217</v>
      </c>
      <c r="C5545">
        <v>17</v>
      </c>
      <c r="D5545" t="s">
        <v>1049</v>
      </c>
      <c r="E5545" t="s">
        <v>1122</v>
      </c>
      <c r="F5545" t="s">
        <v>140</v>
      </c>
    </row>
    <row r="5546" spans="1:6" x14ac:dyDescent="0.35">
      <c r="A5546" t="s">
        <v>14</v>
      </c>
      <c r="B5546" t="s">
        <v>1218</v>
      </c>
      <c r="C5546">
        <v>20</v>
      </c>
      <c r="D5546" t="s">
        <v>1049</v>
      </c>
      <c r="E5546" t="s">
        <v>1122</v>
      </c>
      <c r="F5546" t="s">
        <v>140</v>
      </c>
    </row>
    <row r="5547" spans="1:6" x14ac:dyDescent="0.35">
      <c r="A5547" t="s">
        <v>14</v>
      </c>
      <c r="B5547" t="s">
        <v>1219</v>
      </c>
      <c r="C5547">
        <v>12</v>
      </c>
      <c r="D5547" t="s">
        <v>1023</v>
      </c>
      <c r="E5547" t="s">
        <v>1198</v>
      </c>
      <c r="F5547" t="s">
        <v>140</v>
      </c>
    </row>
    <row r="5548" spans="1:6" x14ac:dyDescent="0.35">
      <c r="A5548" t="s">
        <v>15</v>
      </c>
      <c r="B5548" t="s">
        <v>1216</v>
      </c>
      <c r="C5548">
        <v>4</v>
      </c>
      <c r="D5548" t="s">
        <v>140</v>
      </c>
      <c r="E5548" t="s">
        <v>177</v>
      </c>
      <c r="F5548" t="s">
        <v>140</v>
      </c>
    </row>
    <row r="5549" spans="1:6" x14ac:dyDescent="0.35">
      <c r="A5549" t="s">
        <v>15</v>
      </c>
      <c r="B5549" t="s">
        <v>1217</v>
      </c>
      <c r="C5549">
        <v>3</v>
      </c>
      <c r="D5549" t="s">
        <v>140</v>
      </c>
      <c r="E5549" t="s">
        <v>177</v>
      </c>
      <c r="F5549" t="s">
        <v>140</v>
      </c>
    </row>
    <row r="5550" spans="1:6" x14ac:dyDescent="0.35">
      <c r="A5550" t="s">
        <v>15</v>
      </c>
      <c r="B5550" t="s">
        <v>1218</v>
      </c>
      <c r="C5550">
        <v>8</v>
      </c>
      <c r="D5550" t="s">
        <v>140</v>
      </c>
      <c r="E5550" t="s">
        <v>177</v>
      </c>
      <c r="F5550" t="s">
        <v>140</v>
      </c>
    </row>
    <row r="5551" spans="1:6" x14ac:dyDescent="0.35">
      <c r="A5551" t="s">
        <v>15</v>
      </c>
      <c r="B5551" t="s">
        <v>1219</v>
      </c>
      <c r="C5551">
        <v>8</v>
      </c>
      <c r="D5551" t="s">
        <v>1059</v>
      </c>
      <c r="E5551" t="s">
        <v>1153</v>
      </c>
      <c r="F5551" t="s">
        <v>140</v>
      </c>
    </row>
    <row r="5552" spans="1:6" x14ac:dyDescent="0.35">
      <c r="A5552" t="s">
        <v>16</v>
      </c>
      <c r="B5552" t="s">
        <v>1216</v>
      </c>
      <c r="C5552">
        <v>2</v>
      </c>
      <c r="D5552" t="s">
        <v>140</v>
      </c>
      <c r="E5552" t="s">
        <v>177</v>
      </c>
      <c r="F5552" t="s">
        <v>140</v>
      </c>
    </row>
    <row r="5553" spans="1:6" x14ac:dyDescent="0.35">
      <c r="A5553" t="s">
        <v>16</v>
      </c>
      <c r="B5553" t="s">
        <v>1217</v>
      </c>
      <c r="C5553">
        <v>1</v>
      </c>
      <c r="D5553" t="s">
        <v>140</v>
      </c>
      <c r="E5553" t="s">
        <v>177</v>
      </c>
      <c r="F5553" t="s">
        <v>140</v>
      </c>
    </row>
    <row r="5554" spans="1:6" x14ac:dyDescent="0.35">
      <c r="A5554" t="s">
        <v>16</v>
      </c>
      <c r="B5554" t="s">
        <v>1218</v>
      </c>
      <c r="C5554">
        <v>4</v>
      </c>
      <c r="D5554" t="s">
        <v>140</v>
      </c>
      <c r="E5554" t="s">
        <v>177</v>
      </c>
      <c r="F5554" t="s">
        <v>140</v>
      </c>
    </row>
    <row r="5555" spans="1:6" x14ac:dyDescent="0.35">
      <c r="A5555" t="s">
        <v>16</v>
      </c>
      <c r="B5555" t="s">
        <v>1219</v>
      </c>
      <c r="C5555">
        <v>1</v>
      </c>
      <c r="D5555" t="s">
        <v>140</v>
      </c>
      <c r="E5555" t="s">
        <v>177</v>
      </c>
      <c r="F5555" t="s">
        <v>140</v>
      </c>
    </row>
    <row r="5556" spans="1:6" x14ac:dyDescent="0.35">
      <c r="A5556" t="s">
        <v>17</v>
      </c>
      <c r="B5556" t="s">
        <v>1216</v>
      </c>
      <c r="C5556">
        <v>3</v>
      </c>
      <c r="D5556" t="s">
        <v>140</v>
      </c>
      <c r="E5556" t="s">
        <v>177</v>
      </c>
      <c r="F5556" t="s">
        <v>140</v>
      </c>
    </row>
    <row r="5557" spans="1:6" x14ac:dyDescent="0.35">
      <c r="A5557" t="s">
        <v>17</v>
      </c>
      <c r="B5557" t="s">
        <v>1217</v>
      </c>
      <c r="C5557">
        <v>6</v>
      </c>
      <c r="D5557" t="s">
        <v>140</v>
      </c>
      <c r="E5557" t="s">
        <v>177</v>
      </c>
      <c r="F5557" t="s">
        <v>140</v>
      </c>
    </row>
    <row r="5558" spans="1:6" x14ac:dyDescent="0.35">
      <c r="A5558" t="s">
        <v>17</v>
      </c>
      <c r="B5558" t="s">
        <v>1218</v>
      </c>
      <c r="C5558">
        <v>3</v>
      </c>
      <c r="D5558" t="s">
        <v>140</v>
      </c>
      <c r="E5558" t="s">
        <v>177</v>
      </c>
      <c r="F5558" t="s">
        <v>140</v>
      </c>
    </row>
    <row r="5559" spans="1:6" x14ac:dyDescent="0.35">
      <c r="A5559" t="s">
        <v>17</v>
      </c>
      <c r="B5559" t="s">
        <v>1219</v>
      </c>
      <c r="C5559">
        <v>3</v>
      </c>
      <c r="D5559" t="s">
        <v>140</v>
      </c>
      <c r="E5559" t="s">
        <v>177</v>
      </c>
      <c r="F5559" t="s">
        <v>140</v>
      </c>
    </row>
    <row r="5560" spans="1:6" x14ac:dyDescent="0.35">
      <c r="A5560" t="s">
        <v>18</v>
      </c>
      <c r="B5560" t="s">
        <v>1216</v>
      </c>
      <c r="C5560">
        <v>11</v>
      </c>
      <c r="D5560" t="s">
        <v>932</v>
      </c>
      <c r="E5560" t="s">
        <v>931</v>
      </c>
      <c r="F5560" t="s">
        <v>140</v>
      </c>
    </row>
    <row r="5561" spans="1:6" x14ac:dyDescent="0.35">
      <c r="A5561" t="s">
        <v>18</v>
      </c>
      <c r="B5561" t="s">
        <v>1217</v>
      </c>
      <c r="C5561">
        <v>9</v>
      </c>
      <c r="D5561" t="s">
        <v>140</v>
      </c>
      <c r="E5561" t="s">
        <v>177</v>
      </c>
      <c r="F5561" t="s">
        <v>140</v>
      </c>
    </row>
    <row r="5562" spans="1:6" x14ac:dyDescent="0.35">
      <c r="A5562" t="s">
        <v>18</v>
      </c>
      <c r="B5562" t="s">
        <v>1218</v>
      </c>
      <c r="C5562">
        <v>16</v>
      </c>
      <c r="D5562" t="s">
        <v>293</v>
      </c>
      <c r="E5562" t="s">
        <v>539</v>
      </c>
      <c r="F5562" t="s">
        <v>140</v>
      </c>
    </row>
    <row r="5563" spans="1:6" x14ac:dyDescent="0.35">
      <c r="A5563" t="s">
        <v>18</v>
      </c>
      <c r="B5563" t="s">
        <v>1219</v>
      </c>
      <c r="C5563">
        <v>9</v>
      </c>
      <c r="D5563" t="s">
        <v>999</v>
      </c>
      <c r="E5563" t="s">
        <v>998</v>
      </c>
      <c r="F5563" t="s">
        <v>140</v>
      </c>
    </row>
    <row r="5564" spans="1:6" x14ac:dyDescent="0.35">
      <c r="A5564" t="s">
        <v>19</v>
      </c>
      <c r="B5564" t="s">
        <v>1216</v>
      </c>
      <c r="C5564">
        <v>7</v>
      </c>
      <c r="D5564" t="s">
        <v>140</v>
      </c>
      <c r="E5564" t="s">
        <v>177</v>
      </c>
      <c r="F5564" t="s">
        <v>140</v>
      </c>
    </row>
    <row r="5565" spans="1:6" x14ac:dyDescent="0.35">
      <c r="A5565" t="s">
        <v>19</v>
      </c>
      <c r="B5565" t="s">
        <v>1217</v>
      </c>
      <c r="C5565">
        <v>1</v>
      </c>
      <c r="D5565" t="s">
        <v>140</v>
      </c>
      <c r="E5565" t="s">
        <v>177</v>
      </c>
      <c r="F5565" t="s">
        <v>140</v>
      </c>
    </row>
    <row r="5566" spans="1:6" x14ac:dyDescent="0.35">
      <c r="A5566" t="s">
        <v>19</v>
      </c>
      <c r="B5566" t="s">
        <v>1218</v>
      </c>
      <c r="C5566">
        <v>4</v>
      </c>
      <c r="D5566" t="s">
        <v>140</v>
      </c>
      <c r="E5566" t="s">
        <v>177</v>
      </c>
      <c r="F5566" t="s">
        <v>140</v>
      </c>
    </row>
    <row r="5567" spans="1:6" x14ac:dyDescent="0.35">
      <c r="A5567" t="s">
        <v>19</v>
      </c>
      <c r="B5567" t="s">
        <v>1219</v>
      </c>
      <c r="C5567">
        <v>3</v>
      </c>
      <c r="D5567" t="s">
        <v>140</v>
      </c>
      <c r="E5567" t="s">
        <v>177</v>
      </c>
      <c r="F5567" t="s">
        <v>140</v>
      </c>
    </row>
    <row r="5568" spans="1:6" x14ac:dyDescent="0.35">
      <c r="A5568" t="s">
        <v>20</v>
      </c>
      <c r="B5568" t="s">
        <v>1216</v>
      </c>
      <c r="C5568">
        <v>1</v>
      </c>
      <c r="D5568" t="s">
        <v>140</v>
      </c>
      <c r="E5568" t="s">
        <v>177</v>
      </c>
      <c r="F5568" t="s">
        <v>140</v>
      </c>
    </row>
    <row r="5569" spans="1:6" x14ac:dyDescent="0.35">
      <c r="A5569" t="s">
        <v>20</v>
      </c>
      <c r="B5569" t="s">
        <v>1217</v>
      </c>
      <c r="C5569">
        <v>2</v>
      </c>
      <c r="D5569" t="s">
        <v>469</v>
      </c>
      <c r="E5569" t="s">
        <v>470</v>
      </c>
      <c r="F5569" t="s">
        <v>140</v>
      </c>
    </row>
    <row r="5570" spans="1:6" x14ac:dyDescent="0.35">
      <c r="A5570" t="s">
        <v>20</v>
      </c>
      <c r="B5570" t="s">
        <v>1218</v>
      </c>
      <c r="C5570">
        <v>3</v>
      </c>
      <c r="D5570" t="s">
        <v>140</v>
      </c>
      <c r="E5570" t="s">
        <v>177</v>
      </c>
      <c r="F5570" t="s">
        <v>140</v>
      </c>
    </row>
    <row r="5571" spans="1:6" x14ac:dyDescent="0.35">
      <c r="A5571" t="s">
        <v>20</v>
      </c>
      <c r="B5571" t="s">
        <v>1219</v>
      </c>
      <c r="C5571">
        <v>2</v>
      </c>
      <c r="D5571" t="s">
        <v>140</v>
      </c>
      <c r="E5571" t="s">
        <v>177</v>
      </c>
      <c r="F5571" t="s">
        <v>140</v>
      </c>
    </row>
    <row r="5572" spans="1:6" x14ac:dyDescent="0.35">
      <c r="A5572" t="s">
        <v>21</v>
      </c>
      <c r="B5572" t="s">
        <v>1216</v>
      </c>
      <c r="C5572">
        <v>4</v>
      </c>
      <c r="D5572" t="s">
        <v>140</v>
      </c>
      <c r="E5572" t="s">
        <v>177</v>
      </c>
      <c r="F5572" t="s">
        <v>140</v>
      </c>
    </row>
    <row r="5573" spans="1:6" x14ac:dyDescent="0.35">
      <c r="A5573" t="s">
        <v>21</v>
      </c>
      <c r="B5573" t="s">
        <v>1217</v>
      </c>
      <c r="C5573">
        <v>3</v>
      </c>
      <c r="D5573" t="s">
        <v>140</v>
      </c>
      <c r="E5573" t="s">
        <v>177</v>
      </c>
      <c r="F5573" t="s">
        <v>140</v>
      </c>
    </row>
    <row r="5574" spans="1:6" x14ac:dyDescent="0.35">
      <c r="A5574" t="s">
        <v>21</v>
      </c>
      <c r="B5574" t="s">
        <v>1218</v>
      </c>
      <c r="C5574">
        <v>3</v>
      </c>
      <c r="D5574" t="s">
        <v>140</v>
      </c>
      <c r="E5574" t="s">
        <v>177</v>
      </c>
      <c r="F5574" t="s">
        <v>140</v>
      </c>
    </row>
    <row r="5575" spans="1:6" x14ac:dyDescent="0.35">
      <c r="A5575" t="s">
        <v>21</v>
      </c>
      <c r="B5575" t="s">
        <v>1219</v>
      </c>
      <c r="C5575">
        <v>1</v>
      </c>
      <c r="D5575" t="s">
        <v>140</v>
      </c>
      <c r="E5575" t="s">
        <v>177</v>
      </c>
      <c r="F5575" t="s">
        <v>140</v>
      </c>
    </row>
    <row r="5576" spans="1:6" x14ac:dyDescent="0.35">
      <c r="A5576" t="s">
        <v>22</v>
      </c>
      <c r="B5576" t="s">
        <v>1216</v>
      </c>
      <c r="C5576">
        <v>2</v>
      </c>
      <c r="D5576" t="s">
        <v>610</v>
      </c>
      <c r="E5576" t="s">
        <v>610</v>
      </c>
      <c r="F5576" t="s">
        <v>140</v>
      </c>
    </row>
    <row r="5577" spans="1:6" x14ac:dyDescent="0.35">
      <c r="A5577" t="s">
        <v>22</v>
      </c>
      <c r="B5577" t="s">
        <v>1217</v>
      </c>
      <c r="C5577">
        <v>1</v>
      </c>
      <c r="D5577" t="s">
        <v>140</v>
      </c>
      <c r="E5577" t="s">
        <v>177</v>
      </c>
      <c r="F5577" t="s">
        <v>140</v>
      </c>
    </row>
    <row r="5578" spans="1:6" x14ac:dyDescent="0.35">
      <c r="A5578" t="s">
        <v>22</v>
      </c>
      <c r="B5578" t="s">
        <v>1219</v>
      </c>
      <c r="C5578">
        <v>4</v>
      </c>
      <c r="D5578" t="s">
        <v>140</v>
      </c>
      <c r="E5578" t="s">
        <v>177</v>
      </c>
      <c r="F5578" t="s">
        <v>140</v>
      </c>
    </row>
    <row r="5579" spans="1:6" x14ac:dyDescent="0.35">
      <c r="A5579" t="s">
        <v>23</v>
      </c>
      <c r="B5579" t="s">
        <v>1216</v>
      </c>
      <c r="C5579">
        <v>14</v>
      </c>
      <c r="D5579" t="s">
        <v>515</v>
      </c>
      <c r="E5579" t="s">
        <v>514</v>
      </c>
      <c r="F5579" t="s">
        <v>140</v>
      </c>
    </row>
    <row r="5580" spans="1:6" x14ac:dyDescent="0.35">
      <c r="A5580" t="s">
        <v>23</v>
      </c>
      <c r="B5580" t="s">
        <v>1217</v>
      </c>
      <c r="C5580">
        <v>12</v>
      </c>
      <c r="D5580" t="s">
        <v>140</v>
      </c>
      <c r="E5580" t="s">
        <v>177</v>
      </c>
      <c r="F5580" t="s">
        <v>140</v>
      </c>
    </row>
    <row r="5581" spans="1:6" x14ac:dyDescent="0.35">
      <c r="A5581" t="s">
        <v>23</v>
      </c>
      <c r="B5581" t="s">
        <v>1218</v>
      </c>
      <c r="C5581">
        <v>13</v>
      </c>
      <c r="D5581" t="s">
        <v>140</v>
      </c>
      <c r="E5581" t="s">
        <v>177</v>
      </c>
      <c r="F5581" t="s">
        <v>140</v>
      </c>
    </row>
    <row r="5582" spans="1:6" x14ac:dyDescent="0.35">
      <c r="A5582" t="s">
        <v>23</v>
      </c>
      <c r="B5582" t="s">
        <v>1219</v>
      </c>
      <c r="C5582">
        <v>9</v>
      </c>
      <c r="D5582" t="s">
        <v>140</v>
      </c>
      <c r="E5582" t="s">
        <v>177</v>
      </c>
      <c r="F5582" t="s">
        <v>140</v>
      </c>
    </row>
    <row r="5583" spans="1:6" x14ac:dyDescent="0.35">
      <c r="A5583" t="s">
        <v>24</v>
      </c>
      <c r="B5583" t="s">
        <v>1216</v>
      </c>
      <c r="C5583">
        <v>3</v>
      </c>
      <c r="D5583" t="s">
        <v>140</v>
      </c>
      <c r="E5583" t="s">
        <v>177</v>
      </c>
      <c r="F5583" t="s">
        <v>140</v>
      </c>
    </row>
    <row r="5584" spans="1:6" x14ac:dyDescent="0.35">
      <c r="A5584" t="s">
        <v>24</v>
      </c>
      <c r="B5584" t="s">
        <v>1218</v>
      </c>
      <c r="C5584">
        <v>2</v>
      </c>
      <c r="D5584" t="s">
        <v>140</v>
      </c>
      <c r="E5584" t="s">
        <v>177</v>
      </c>
      <c r="F5584" t="s">
        <v>140</v>
      </c>
    </row>
    <row r="5585" spans="1:6" x14ac:dyDescent="0.35">
      <c r="A5585" t="s">
        <v>24</v>
      </c>
      <c r="B5585" t="s">
        <v>1219</v>
      </c>
      <c r="C5585">
        <v>1</v>
      </c>
      <c r="D5585" t="s">
        <v>140</v>
      </c>
      <c r="E5585" t="s">
        <v>177</v>
      </c>
      <c r="F5585" t="s">
        <v>140</v>
      </c>
    </row>
    <row r="5586" spans="1:6" x14ac:dyDescent="0.35">
      <c r="A5586" t="s">
        <v>25</v>
      </c>
      <c r="B5586" t="s">
        <v>1216</v>
      </c>
      <c r="C5586">
        <v>8</v>
      </c>
      <c r="D5586" t="s">
        <v>140</v>
      </c>
      <c r="E5586" t="s">
        <v>177</v>
      </c>
      <c r="F5586" t="s">
        <v>140</v>
      </c>
    </row>
    <row r="5587" spans="1:6" x14ac:dyDescent="0.35">
      <c r="A5587" t="s">
        <v>25</v>
      </c>
      <c r="B5587" t="s">
        <v>1218</v>
      </c>
      <c r="C5587">
        <v>4</v>
      </c>
      <c r="D5587" t="s">
        <v>140</v>
      </c>
      <c r="E5587" t="s">
        <v>177</v>
      </c>
      <c r="F5587" t="s">
        <v>140</v>
      </c>
    </row>
    <row r="5588" spans="1:6" x14ac:dyDescent="0.35">
      <c r="A5588" t="s">
        <v>25</v>
      </c>
      <c r="B5588" t="s">
        <v>1219</v>
      </c>
      <c r="C5588">
        <v>2</v>
      </c>
      <c r="D5588" t="s">
        <v>140</v>
      </c>
      <c r="E5588" t="s">
        <v>177</v>
      </c>
      <c r="F5588" t="s">
        <v>140</v>
      </c>
    </row>
    <row r="5589" spans="1:6" x14ac:dyDescent="0.35">
      <c r="A5589" t="s">
        <v>26</v>
      </c>
      <c r="B5589" t="s">
        <v>1216</v>
      </c>
      <c r="C5589">
        <v>2</v>
      </c>
      <c r="D5589" t="s">
        <v>140</v>
      </c>
      <c r="E5589" t="s">
        <v>177</v>
      </c>
      <c r="F5589" t="s">
        <v>140</v>
      </c>
    </row>
    <row r="5590" spans="1:6" x14ac:dyDescent="0.35">
      <c r="A5590" t="s">
        <v>26</v>
      </c>
      <c r="B5590" t="s">
        <v>1217</v>
      </c>
      <c r="C5590">
        <v>1</v>
      </c>
      <c r="D5590" t="s">
        <v>140</v>
      </c>
      <c r="E5590" t="s">
        <v>177</v>
      </c>
      <c r="F5590" t="s">
        <v>140</v>
      </c>
    </row>
    <row r="5591" spans="1:6" x14ac:dyDescent="0.35">
      <c r="A5591" t="s">
        <v>26</v>
      </c>
      <c r="B5591" t="s">
        <v>1218</v>
      </c>
      <c r="C5591">
        <v>2</v>
      </c>
      <c r="D5591" t="s">
        <v>140</v>
      </c>
      <c r="E5591" t="s">
        <v>177</v>
      </c>
      <c r="F5591" t="s">
        <v>140</v>
      </c>
    </row>
    <row r="5592" spans="1:6" x14ac:dyDescent="0.35">
      <c r="A5592" t="s">
        <v>26</v>
      </c>
      <c r="B5592" t="s">
        <v>1219</v>
      </c>
      <c r="C5592">
        <v>1</v>
      </c>
      <c r="D5592" t="s">
        <v>140</v>
      </c>
      <c r="E5592" t="s">
        <v>177</v>
      </c>
      <c r="F5592" t="s">
        <v>140</v>
      </c>
    </row>
    <row r="5593" spans="1:6" x14ac:dyDescent="0.35">
      <c r="A5593" t="s">
        <v>27</v>
      </c>
      <c r="B5593" t="s">
        <v>1216</v>
      </c>
      <c r="C5593">
        <v>1</v>
      </c>
      <c r="D5593" t="s">
        <v>140</v>
      </c>
      <c r="E5593" t="s">
        <v>177</v>
      </c>
      <c r="F5593" t="s">
        <v>140</v>
      </c>
    </row>
    <row r="5594" spans="1:6" x14ac:dyDescent="0.35">
      <c r="A5594" t="s">
        <v>27</v>
      </c>
      <c r="B5594" t="s">
        <v>1218</v>
      </c>
      <c r="C5594">
        <v>1</v>
      </c>
      <c r="D5594" t="s">
        <v>140</v>
      </c>
      <c r="E5594" t="s">
        <v>177</v>
      </c>
      <c r="F5594" t="s">
        <v>140</v>
      </c>
    </row>
    <row r="5595" spans="1:6" x14ac:dyDescent="0.35">
      <c r="A5595" t="s">
        <v>28</v>
      </c>
      <c r="B5595" t="s">
        <v>1216</v>
      </c>
      <c r="C5595">
        <v>3</v>
      </c>
      <c r="D5595" t="s">
        <v>140</v>
      </c>
      <c r="E5595" t="s">
        <v>177</v>
      </c>
      <c r="F5595" t="s">
        <v>140</v>
      </c>
    </row>
    <row r="5596" spans="1:6" x14ac:dyDescent="0.35">
      <c r="A5596" t="s">
        <v>28</v>
      </c>
      <c r="B5596" t="s">
        <v>1217</v>
      </c>
      <c r="C5596">
        <v>4</v>
      </c>
      <c r="D5596" t="s">
        <v>490</v>
      </c>
      <c r="E5596" t="s">
        <v>491</v>
      </c>
      <c r="F5596" t="s">
        <v>140</v>
      </c>
    </row>
    <row r="5597" spans="1:6" x14ac:dyDescent="0.35">
      <c r="A5597" t="s">
        <v>28</v>
      </c>
      <c r="B5597" t="s">
        <v>1218</v>
      </c>
      <c r="C5597">
        <v>4</v>
      </c>
      <c r="D5597" t="s">
        <v>1087</v>
      </c>
      <c r="E5597" t="s">
        <v>1088</v>
      </c>
      <c r="F5597" t="s">
        <v>140</v>
      </c>
    </row>
    <row r="5598" spans="1:6" x14ac:dyDescent="0.35">
      <c r="A5598" t="s">
        <v>28</v>
      </c>
      <c r="B5598" t="s">
        <v>1219</v>
      </c>
      <c r="C5598">
        <v>3</v>
      </c>
      <c r="D5598" t="s">
        <v>140</v>
      </c>
      <c r="E5598" t="s">
        <v>177</v>
      </c>
      <c r="F5598" t="s">
        <v>140</v>
      </c>
    </row>
    <row r="5599" spans="1:6" x14ac:dyDescent="0.35">
      <c r="A5599" t="s">
        <v>29</v>
      </c>
      <c r="B5599" t="s">
        <v>1216</v>
      </c>
      <c r="C5599">
        <v>2</v>
      </c>
      <c r="D5599" t="s">
        <v>140</v>
      </c>
      <c r="E5599" t="s">
        <v>177</v>
      </c>
      <c r="F5599" t="s">
        <v>140</v>
      </c>
    </row>
    <row r="5600" spans="1:6" x14ac:dyDescent="0.35">
      <c r="A5600" t="s">
        <v>29</v>
      </c>
      <c r="B5600" t="s">
        <v>1217</v>
      </c>
      <c r="C5600">
        <v>2</v>
      </c>
      <c r="D5600" t="s">
        <v>140</v>
      </c>
      <c r="E5600" t="s">
        <v>177</v>
      </c>
      <c r="F5600" t="s">
        <v>140</v>
      </c>
    </row>
    <row r="5601" spans="1:6" x14ac:dyDescent="0.35">
      <c r="A5601" t="s">
        <v>29</v>
      </c>
      <c r="B5601" t="s">
        <v>1218</v>
      </c>
      <c r="C5601">
        <v>2</v>
      </c>
      <c r="D5601" t="s">
        <v>140</v>
      </c>
      <c r="E5601" t="s">
        <v>177</v>
      </c>
      <c r="F5601" t="s">
        <v>140</v>
      </c>
    </row>
    <row r="5602" spans="1:6" x14ac:dyDescent="0.35">
      <c r="A5602" t="s">
        <v>29</v>
      </c>
      <c r="B5602" t="s">
        <v>1219</v>
      </c>
      <c r="C5602">
        <v>2</v>
      </c>
      <c r="D5602" t="s">
        <v>140</v>
      </c>
      <c r="E5602" t="s">
        <v>177</v>
      </c>
      <c r="F5602" t="s">
        <v>140</v>
      </c>
    </row>
    <row r="5603" spans="1:6" x14ac:dyDescent="0.35">
      <c r="A5603" t="s">
        <v>30</v>
      </c>
      <c r="B5603" t="s">
        <v>1216</v>
      </c>
      <c r="C5603">
        <v>5</v>
      </c>
      <c r="D5603" t="s">
        <v>968</v>
      </c>
      <c r="E5603" t="s">
        <v>969</v>
      </c>
      <c r="F5603" t="s">
        <v>140</v>
      </c>
    </row>
    <row r="5604" spans="1:6" x14ac:dyDescent="0.35">
      <c r="A5604" t="s">
        <v>30</v>
      </c>
      <c r="B5604" t="s">
        <v>1217</v>
      </c>
      <c r="C5604">
        <v>3</v>
      </c>
      <c r="D5604" t="s">
        <v>871</v>
      </c>
      <c r="E5604" t="s">
        <v>872</v>
      </c>
      <c r="F5604" t="s">
        <v>140</v>
      </c>
    </row>
    <row r="5605" spans="1:6" x14ac:dyDescent="0.35">
      <c r="A5605" t="s">
        <v>30</v>
      </c>
      <c r="B5605" t="s">
        <v>1218</v>
      </c>
      <c r="C5605">
        <v>1</v>
      </c>
      <c r="D5605" t="s">
        <v>140</v>
      </c>
      <c r="E5605" t="s">
        <v>177</v>
      </c>
      <c r="F5605" t="s">
        <v>140</v>
      </c>
    </row>
    <row r="5606" spans="1:6" x14ac:dyDescent="0.35">
      <c r="A5606" t="s">
        <v>30</v>
      </c>
      <c r="B5606" t="s">
        <v>1219</v>
      </c>
      <c r="C5606">
        <v>2</v>
      </c>
      <c r="D5606" t="s">
        <v>140</v>
      </c>
      <c r="E5606" t="s">
        <v>177</v>
      </c>
      <c r="F5606" t="s">
        <v>140</v>
      </c>
    </row>
    <row r="5607" spans="1:6" x14ac:dyDescent="0.35">
      <c r="A5607" t="s">
        <v>31</v>
      </c>
      <c r="B5607" t="s">
        <v>1216</v>
      </c>
      <c r="C5607">
        <v>25</v>
      </c>
      <c r="D5607" t="s">
        <v>894</v>
      </c>
      <c r="E5607" t="s">
        <v>972</v>
      </c>
      <c r="F5607" t="s">
        <v>140</v>
      </c>
    </row>
    <row r="5608" spans="1:6" x14ac:dyDescent="0.35">
      <c r="A5608" t="s">
        <v>31</v>
      </c>
      <c r="B5608" t="s">
        <v>1217</v>
      </c>
      <c r="C5608">
        <v>17</v>
      </c>
      <c r="D5608" t="s">
        <v>953</v>
      </c>
      <c r="E5608" t="s">
        <v>1114</v>
      </c>
      <c r="F5608" t="s">
        <v>140</v>
      </c>
    </row>
    <row r="5609" spans="1:6" x14ac:dyDescent="0.35">
      <c r="A5609" t="s">
        <v>31</v>
      </c>
      <c r="B5609" t="s">
        <v>1218</v>
      </c>
      <c r="C5609">
        <v>21</v>
      </c>
      <c r="D5609" t="s">
        <v>286</v>
      </c>
      <c r="E5609" t="s">
        <v>531</v>
      </c>
      <c r="F5609" t="s">
        <v>458</v>
      </c>
    </row>
    <row r="5610" spans="1:6" x14ac:dyDescent="0.35">
      <c r="A5610" t="s">
        <v>31</v>
      </c>
      <c r="B5610" t="s">
        <v>1219</v>
      </c>
      <c r="C5610">
        <v>11</v>
      </c>
      <c r="D5610" t="s">
        <v>140</v>
      </c>
      <c r="E5610" t="s">
        <v>177</v>
      </c>
      <c r="F5610" t="s">
        <v>140</v>
      </c>
    </row>
    <row r="5611" spans="1:6" x14ac:dyDescent="0.35">
      <c r="A5611" t="s">
        <v>32</v>
      </c>
      <c r="B5611" t="s">
        <v>1216</v>
      </c>
      <c r="C5611">
        <v>183</v>
      </c>
      <c r="D5611" t="s">
        <v>97</v>
      </c>
      <c r="E5611" t="s">
        <v>98</v>
      </c>
      <c r="F5611" t="s">
        <v>140</v>
      </c>
    </row>
    <row r="5612" spans="1:6" x14ac:dyDescent="0.35">
      <c r="A5612" t="s">
        <v>32</v>
      </c>
      <c r="B5612" t="s">
        <v>1217</v>
      </c>
      <c r="C5612">
        <v>143</v>
      </c>
      <c r="D5612" t="s">
        <v>953</v>
      </c>
      <c r="E5612" t="s">
        <v>1114</v>
      </c>
      <c r="F5612" t="s">
        <v>140</v>
      </c>
    </row>
    <row r="5613" spans="1:6" x14ac:dyDescent="0.35">
      <c r="A5613" t="s">
        <v>32</v>
      </c>
      <c r="B5613" t="s">
        <v>1218</v>
      </c>
      <c r="C5613">
        <v>169</v>
      </c>
      <c r="D5613" t="s">
        <v>977</v>
      </c>
      <c r="E5613" t="s">
        <v>933</v>
      </c>
      <c r="F5613" t="s">
        <v>1022</v>
      </c>
    </row>
    <row r="5614" spans="1:6" x14ac:dyDescent="0.35">
      <c r="A5614" t="s">
        <v>32</v>
      </c>
      <c r="B5614" t="s">
        <v>1219</v>
      </c>
      <c r="C5614">
        <v>132</v>
      </c>
      <c r="D5614" t="s">
        <v>1045</v>
      </c>
      <c r="E5614" t="s">
        <v>1123</v>
      </c>
      <c r="F5614" t="s">
        <v>140</v>
      </c>
    </row>
    <row r="5615" spans="1:6" x14ac:dyDescent="0.35">
      <c r="A5615" t="s">
        <v>32</v>
      </c>
      <c r="B5615" t="s">
        <v>1220</v>
      </c>
      <c r="C5615">
        <v>1</v>
      </c>
      <c r="D5615" t="s">
        <v>140</v>
      </c>
      <c r="E5615" t="s">
        <v>177</v>
      </c>
      <c r="F5615" t="s">
        <v>140</v>
      </c>
    </row>
    <row r="5617" spans="1:6" x14ac:dyDescent="0.35">
      <c r="A5617" t="s">
        <v>1260</v>
      </c>
    </row>
    <row r="5618" spans="1:6" x14ac:dyDescent="0.35">
      <c r="A5618" t="s">
        <v>2</v>
      </c>
      <c r="B5618" t="s">
        <v>1222</v>
      </c>
      <c r="C5618" t="s">
        <v>3</v>
      </c>
      <c r="D5618" t="s">
        <v>86</v>
      </c>
      <c r="E5618" t="s">
        <v>85</v>
      </c>
      <c r="F5618" t="s">
        <v>1133</v>
      </c>
    </row>
    <row r="5619" spans="1:6" x14ac:dyDescent="0.35">
      <c r="A5619" t="s">
        <v>8</v>
      </c>
      <c r="B5619" t="s">
        <v>1223</v>
      </c>
      <c r="C5619">
        <v>2</v>
      </c>
      <c r="D5619" t="s">
        <v>177</v>
      </c>
      <c r="E5619" t="s">
        <v>140</v>
      </c>
      <c r="F5619" t="s">
        <v>140</v>
      </c>
    </row>
    <row r="5620" spans="1:6" x14ac:dyDescent="0.35">
      <c r="A5620" t="s">
        <v>8</v>
      </c>
      <c r="B5620" t="s">
        <v>1225</v>
      </c>
      <c r="C5620">
        <v>1</v>
      </c>
      <c r="D5620" t="s">
        <v>177</v>
      </c>
      <c r="E5620" t="s">
        <v>140</v>
      </c>
      <c r="F5620" t="s">
        <v>140</v>
      </c>
    </row>
    <row r="5621" spans="1:6" x14ac:dyDescent="0.35">
      <c r="A5621" t="s">
        <v>8</v>
      </c>
      <c r="B5621" t="s">
        <v>339</v>
      </c>
      <c r="C5621">
        <v>62</v>
      </c>
      <c r="D5621" t="s">
        <v>1261</v>
      </c>
      <c r="E5621" t="s">
        <v>837</v>
      </c>
      <c r="F5621" t="s">
        <v>140</v>
      </c>
    </row>
    <row r="5622" spans="1:6" x14ac:dyDescent="0.35">
      <c r="A5622" t="s">
        <v>9</v>
      </c>
      <c r="B5622" t="s">
        <v>339</v>
      </c>
      <c r="C5622">
        <v>2</v>
      </c>
      <c r="D5622" t="s">
        <v>140</v>
      </c>
      <c r="E5622" t="s">
        <v>177</v>
      </c>
      <c r="F5622" t="s">
        <v>140</v>
      </c>
    </row>
    <row r="5623" spans="1:6" x14ac:dyDescent="0.35">
      <c r="A5623" t="s">
        <v>10</v>
      </c>
      <c r="B5623" t="s">
        <v>1226</v>
      </c>
      <c r="C5623">
        <v>1</v>
      </c>
      <c r="D5623" t="s">
        <v>177</v>
      </c>
      <c r="E5623" t="s">
        <v>140</v>
      </c>
      <c r="F5623" t="s">
        <v>140</v>
      </c>
    </row>
    <row r="5624" spans="1:6" x14ac:dyDescent="0.35">
      <c r="A5624" t="s">
        <v>10</v>
      </c>
      <c r="B5624" t="s">
        <v>339</v>
      </c>
      <c r="C5624">
        <v>6</v>
      </c>
      <c r="D5624" t="s">
        <v>177</v>
      </c>
      <c r="E5624" t="s">
        <v>140</v>
      </c>
      <c r="F5624" t="s">
        <v>140</v>
      </c>
    </row>
    <row r="5625" spans="1:6" x14ac:dyDescent="0.35">
      <c r="A5625" t="s">
        <v>11</v>
      </c>
      <c r="B5625" t="s">
        <v>339</v>
      </c>
      <c r="C5625">
        <v>12</v>
      </c>
      <c r="D5625" t="s">
        <v>177</v>
      </c>
      <c r="E5625" t="s">
        <v>140</v>
      </c>
      <c r="F5625" t="s">
        <v>140</v>
      </c>
    </row>
    <row r="5626" spans="1:6" x14ac:dyDescent="0.35">
      <c r="A5626" t="s">
        <v>12</v>
      </c>
      <c r="B5626" t="s">
        <v>1223</v>
      </c>
      <c r="C5626">
        <v>3</v>
      </c>
      <c r="D5626" t="s">
        <v>177</v>
      </c>
      <c r="E5626" t="s">
        <v>140</v>
      </c>
      <c r="F5626" t="s">
        <v>140</v>
      </c>
    </row>
    <row r="5627" spans="1:6" x14ac:dyDescent="0.35">
      <c r="A5627" t="s">
        <v>12</v>
      </c>
      <c r="B5627" t="s">
        <v>1224</v>
      </c>
      <c r="C5627">
        <v>1</v>
      </c>
      <c r="D5627" t="s">
        <v>140</v>
      </c>
      <c r="E5627" t="s">
        <v>177</v>
      </c>
      <c r="F5627" t="s">
        <v>140</v>
      </c>
    </row>
    <row r="5628" spans="1:6" x14ac:dyDescent="0.35">
      <c r="A5628" t="s">
        <v>12</v>
      </c>
      <c r="B5628" t="s">
        <v>1225</v>
      </c>
      <c r="C5628">
        <v>3</v>
      </c>
      <c r="D5628" t="s">
        <v>177</v>
      </c>
      <c r="E5628" t="s">
        <v>140</v>
      </c>
      <c r="F5628" t="s">
        <v>140</v>
      </c>
    </row>
    <row r="5629" spans="1:6" x14ac:dyDescent="0.35">
      <c r="A5629" t="s">
        <v>12</v>
      </c>
      <c r="B5629" t="s">
        <v>339</v>
      </c>
      <c r="C5629">
        <v>97</v>
      </c>
      <c r="D5629" t="s">
        <v>120</v>
      </c>
      <c r="E5629" t="s">
        <v>119</v>
      </c>
      <c r="F5629" t="s">
        <v>140</v>
      </c>
    </row>
    <row r="5630" spans="1:6" x14ac:dyDescent="0.35">
      <c r="A5630" t="s">
        <v>13</v>
      </c>
      <c r="B5630" t="s">
        <v>1223</v>
      </c>
      <c r="C5630">
        <v>1</v>
      </c>
      <c r="D5630" t="s">
        <v>177</v>
      </c>
      <c r="E5630" t="s">
        <v>140</v>
      </c>
      <c r="F5630" t="s">
        <v>140</v>
      </c>
    </row>
    <row r="5631" spans="1:6" x14ac:dyDescent="0.35">
      <c r="A5631" t="s">
        <v>13</v>
      </c>
      <c r="B5631" t="s">
        <v>1225</v>
      </c>
      <c r="C5631">
        <v>2</v>
      </c>
      <c r="D5631" t="s">
        <v>177</v>
      </c>
      <c r="E5631" t="s">
        <v>140</v>
      </c>
      <c r="F5631" t="s">
        <v>140</v>
      </c>
    </row>
    <row r="5632" spans="1:6" x14ac:dyDescent="0.35">
      <c r="A5632" t="s">
        <v>13</v>
      </c>
      <c r="B5632" t="s">
        <v>1226</v>
      </c>
      <c r="C5632">
        <v>2</v>
      </c>
      <c r="D5632" t="s">
        <v>177</v>
      </c>
      <c r="E5632" t="s">
        <v>140</v>
      </c>
      <c r="F5632" t="s">
        <v>140</v>
      </c>
    </row>
    <row r="5633" spans="1:6" x14ac:dyDescent="0.35">
      <c r="A5633" t="s">
        <v>13</v>
      </c>
      <c r="B5633" t="s">
        <v>339</v>
      </c>
      <c r="C5633">
        <v>55</v>
      </c>
      <c r="D5633" t="s">
        <v>122</v>
      </c>
      <c r="E5633" t="s">
        <v>121</v>
      </c>
      <c r="F5633" t="s">
        <v>140</v>
      </c>
    </row>
    <row r="5634" spans="1:6" x14ac:dyDescent="0.35">
      <c r="A5634" t="s">
        <v>14</v>
      </c>
      <c r="B5634" t="s">
        <v>1223</v>
      </c>
      <c r="C5634">
        <v>2</v>
      </c>
      <c r="D5634" t="s">
        <v>177</v>
      </c>
      <c r="E5634" t="s">
        <v>140</v>
      </c>
      <c r="F5634" t="s">
        <v>140</v>
      </c>
    </row>
    <row r="5635" spans="1:6" x14ac:dyDescent="0.35">
      <c r="A5635" t="s">
        <v>14</v>
      </c>
      <c r="B5635" t="s">
        <v>1224</v>
      </c>
      <c r="C5635">
        <v>1</v>
      </c>
      <c r="D5635" t="s">
        <v>177</v>
      </c>
      <c r="E5635" t="s">
        <v>140</v>
      </c>
      <c r="F5635" t="s">
        <v>140</v>
      </c>
    </row>
    <row r="5636" spans="1:6" x14ac:dyDescent="0.35">
      <c r="A5636" t="s">
        <v>14</v>
      </c>
      <c r="B5636" t="s">
        <v>1225</v>
      </c>
      <c r="C5636">
        <v>2</v>
      </c>
      <c r="D5636" t="s">
        <v>177</v>
      </c>
      <c r="E5636" t="s">
        <v>140</v>
      </c>
      <c r="F5636" t="s">
        <v>140</v>
      </c>
    </row>
    <row r="5637" spans="1:6" x14ac:dyDescent="0.35">
      <c r="A5637" t="s">
        <v>14</v>
      </c>
      <c r="B5637" t="s">
        <v>339</v>
      </c>
      <c r="C5637">
        <v>58</v>
      </c>
      <c r="D5637" t="s">
        <v>1005</v>
      </c>
      <c r="E5637" t="s">
        <v>967</v>
      </c>
      <c r="F5637" t="s">
        <v>140</v>
      </c>
    </row>
    <row r="5638" spans="1:6" x14ac:dyDescent="0.35">
      <c r="A5638" t="s">
        <v>15</v>
      </c>
      <c r="B5638" t="s">
        <v>1224</v>
      </c>
      <c r="C5638">
        <v>1</v>
      </c>
      <c r="D5638" t="s">
        <v>177</v>
      </c>
      <c r="E5638" t="s">
        <v>140</v>
      </c>
      <c r="F5638" t="s">
        <v>140</v>
      </c>
    </row>
    <row r="5639" spans="1:6" x14ac:dyDescent="0.35">
      <c r="A5639" t="s">
        <v>15</v>
      </c>
      <c r="B5639" t="s">
        <v>1225</v>
      </c>
      <c r="C5639">
        <v>1</v>
      </c>
      <c r="D5639" t="s">
        <v>177</v>
      </c>
      <c r="E5639" t="s">
        <v>140</v>
      </c>
      <c r="F5639" t="s">
        <v>140</v>
      </c>
    </row>
    <row r="5640" spans="1:6" x14ac:dyDescent="0.35">
      <c r="A5640" t="s">
        <v>15</v>
      </c>
      <c r="B5640" t="s">
        <v>1226</v>
      </c>
      <c r="C5640">
        <v>1</v>
      </c>
      <c r="D5640" t="s">
        <v>140</v>
      </c>
      <c r="E5640" t="s">
        <v>177</v>
      </c>
      <c r="F5640" t="s">
        <v>140</v>
      </c>
    </row>
    <row r="5641" spans="1:6" x14ac:dyDescent="0.35">
      <c r="A5641" t="s">
        <v>15</v>
      </c>
      <c r="B5641" t="s">
        <v>339</v>
      </c>
      <c r="C5641">
        <v>20</v>
      </c>
      <c r="D5641" t="s">
        <v>177</v>
      </c>
      <c r="E5641" t="s">
        <v>140</v>
      </c>
      <c r="F5641" t="s">
        <v>140</v>
      </c>
    </row>
    <row r="5642" spans="1:6" x14ac:dyDescent="0.35">
      <c r="A5642" t="s">
        <v>16</v>
      </c>
      <c r="B5642" t="s">
        <v>339</v>
      </c>
      <c r="C5642">
        <v>8</v>
      </c>
      <c r="D5642" t="s">
        <v>177</v>
      </c>
      <c r="E5642" t="s">
        <v>140</v>
      </c>
      <c r="F5642" t="s">
        <v>140</v>
      </c>
    </row>
    <row r="5643" spans="1:6" x14ac:dyDescent="0.35">
      <c r="A5643" t="s">
        <v>17</v>
      </c>
      <c r="B5643" t="s">
        <v>1226</v>
      </c>
      <c r="C5643">
        <v>1</v>
      </c>
      <c r="D5643" t="s">
        <v>177</v>
      </c>
      <c r="E5643" t="s">
        <v>140</v>
      </c>
      <c r="F5643" t="s">
        <v>140</v>
      </c>
    </row>
    <row r="5644" spans="1:6" x14ac:dyDescent="0.35">
      <c r="A5644" t="s">
        <v>17</v>
      </c>
      <c r="B5644" t="s">
        <v>339</v>
      </c>
      <c r="C5644">
        <v>14</v>
      </c>
      <c r="D5644" t="s">
        <v>177</v>
      </c>
      <c r="E5644" t="s">
        <v>140</v>
      </c>
      <c r="F5644" t="s">
        <v>140</v>
      </c>
    </row>
    <row r="5645" spans="1:6" x14ac:dyDescent="0.35">
      <c r="A5645" t="s">
        <v>18</v>
      </c>
      <c r="B5645" t="s">
        <v>1223</v>
      </c>
      <c r="C5645">
        <v>1</v>
      </c>
      <c r="D5645" t="s">
        <v>177</v>
      </c>
      <c r="E5645" t="s">
        <v>140</v>
      </c>
      <c r="F5645" t="s">
        <v>140</v>
      </c>
    </row>
    <row r="5646" spans="1:6" x14ac:dyDescent="0.35">
      <c r="A5646" t="s">
        <v>18</v>
      </c>
      <c r="B5646" t="s">
        <v>1224</v>
      </c>
      <c r="C5646">
        <v>1</v>
      </c>
      <c r="D5646" t="s">
        <v>177</v>
      </c>
      <c r="E5646" t="s">
        <v>140</v>
      </c>
      <c r="F5646" t="s">
        <v>140</v>
      </c>
    </row>
    <row r="5647" spans="1:6" x14ac:dyDescent="0.35">
      <c r="A5647" t="s">
        <v>18</v>
      </c>
      <c r="B5647" t="s">
        <v>1225</v>
      </c>
      <c r="C5647">
        <v>2</v>
      </c>
      <c r="D5647" t="s">
        <v>177</v>
      </c>
      <c r="E5647" t="s">
        <v>140</v>
      </c>
      <c r="F5647" t="s">
        <v>140</v>
      </c>
    </row>
    <row r="5648" spans="1:6" x14ac:dyDescent="0.35">
      <c r="A5648" t="s">
        <v>18</v>
      </c>
      <c r="B5648" t="s">
        <v>339</v>
      </c>
      <c r="C5648">
        <v>41</v>
      </c>
      <c r="D5648" t="s">
        <v>776</v>
      </c>
      <c r="E5648" t="s">
        <v>777</v>
      </c>
      <c r="F5648" t="s">
        <v>140</v>
      </c>
    </row>
    <row r="5649" spans="1:6" x14ac:dyDescent="0.35">
      <c r="A5649" t="s">
        <v>19</v>
      </c>
      <c r="B5649" t="s">
        <v>1225</v>
      </c>
      <c r="C5649">
        <v>1</v>
      </c>
      <c r="D5649" t="s">
        <v>177</v>
      </c>
      <c r="E5649" t="s">
        <v>140</v>
      </c>
      <c r="F5649" t="s">
        <v>140</v>
      </c>
    </row>
    <row r="5650" spans="1:6" x14ac:dyDescent="0.35">
      <c r="A5650" t="s">
        <v>19</v>
      </c>
      <c r="B5650" t="s">
        <v>339</v>
      </c>
      <c r="C5650">
        <v>14</v>
      </c>
      <c r="D5650" t="s">
        <v>177</v>
      </c>
      <c r="E5650" t="s">
        <v>140</v>
      </c>
      <c r="F5650" t="s">
        <v>140</v>
      </c>
    </row>
    <row r="5651" spans="1:6" x14ac:dyDescent="0.35">
      <c r="A5651" t="s">
        <v>20</v>
      </c>
      <c r="B5651" t="s">
        <v>1223</v>
      </c>
      <c r="C5651">
        <v>1</v>
      </c>
      <c r="D5651" t="s">
        <v>177</v>
      </c>
      <c r="E5651" t="s">
        <v>140</v>
      </c>
      <c r="F5651" t="s">
        <v>140</v>
      </c>
    </row>
    <row r="5652" spans="1:6" x14ac:dyDescent="0.35">
      <c r="A5652" t="s">
        <v>20</v>
      </c>
      <c r="B5652" t="s">
        <v>1225</v>
      </c>
      <c r="C5652">
        <v>1</v>
      </c>
      <c r="D5652" t="s">
        <v>177</v>
      </c>
      <c r="E5652" t="s">
        <v>140</v>
      </c>
      <c r="F5652" t="s">
        <v>140</v>
      </c>
    </row>
    <row r="5653" spans="1:6" x14ac:dyDescent="0.35">
      <c r="A5653" t="s">
        <v>20</v>
      </c>
      <c r="B5653" t="s">
        <v>339</v>
      </c>
      <c r="C5653">
        <v>6</v>
      </c>
      <c r="D5653" t="s">
        <v>958</v>
      </c>
      <c r="E5653" t="s">
        <v>959</v>
      </c>
      <c r="F5653" t="s">
        <v>140</v>
      </c>
    </row>
    <row r="5654" spans="1:6" x14ac:dyDescent="0.35">
      <c r="A5654" t="s">
        <v>21</v>
      </c>
      <c r="B5654" t="s">
        <v>1225</v>
      </c>
      <c r="C5654">
        <v>1</v>
      </c>
      <c r="D5654" t="s">
        <v>177</v>
      </c>
      <c r="E5654" t="s">
        <v>140</v>
      </c>
      <c r="F5654" t="s">
        <v>140</v>
      </c>
    </row>
    <row r="5655" spans="1:6" x14ac:dyDescent="0.35">
      <c r="A5655" t="s">
        <v>21</v>
      </c>
      <c r="B5655" t="s">
        <v>339</v>
      </c>
      <c r="C5655">
        <v>10</v>
      </c>
      <c r="D5655" t="s">
        <v>177</v>
      </c>
      <c r="E5655" t="s">
        <v>140</v>
      </c>
      <c r="F5655" t="s">
        <v>140</v>
      </c>
    </row>
    <row r="5656" spans="1:6" x14ac:dyDescent="0.35">
      <c r="A5656" t="s">
        <v>22</v>
      </c>
      <c r="B5656" t="s">
        <v>1224</v>
      </c>
      <c r="C5656">
        <v>1</v>
      </c>
      <c r="D5656" t="s">
        <v>177</v>
      </c>
      <c r="E5656" t="s">
        <v>140</v>
      </c>
      <c r="F5656" t="s">
        <v>140</v>
      </c>
    </row>
    <row r="5657" spans="1:6" x14ac:dyDescent="0.35">
      <c r="A5657" t="s">
        <v>22</v>
      </c>
      <c r="B5657" t="s">
        <v>1226</v>
      </c>
      <c r="C5657">
        <v>1</v>
      </c>
      <c r="D5657" t="s">
        <v>177</v>
      </c>
      <c r="E5657" t="s">
        <v>140</v>
      </c>
      <c r="F5657" t="s">
        <v>140</v>
      </c>
    </row>
    <row r="5658" spans="1:6" x14ac:dyDescent="0.35">
      <c r="A5658" t="s">
        <v>22</v>
      </c>
      <c r="B5658" t="s">
        <v>339</v>
      </c>
      <c r="C5658">
        <v>5</v>
      </c>
      <c r="D5658" t="s">
        <v>916</v>
      </c>
      <c r="E5658" t="s">
        <v>917</v>
      </c>
      <c r="F5658" t="s">
        <v>140</v>
      </c>
    </row>
    <row r="5659" spans="1:6" x14ac:dyDescent="0.35">
      <c r="A5659" t="s">
        <v>23</v>
      </c>
      <c r="B5659" t="s">
        <v>1223</v>
      </c>
      <c r="C5659">
        <v>2</v>
      </c>
      <c r="D5659" t="s">
        <v>763</v>
      </c>
      <c r="E5659" t="s">
        <v>762</v>
      </c>
      <c r="F5659" t="s">
        <v>140</v>
      </c>
    </row>
    <row r="5660" spans="1:6" x14ac:dyDescent="0.35">
      <c r="A5660" t="s">
        <v>23</v>
      </c>
      <c r="B5660" t="s">
        <v>1224</v>
      </c>
      <c r="C5660">
        <v>1</v>
      </c>
      <c r="D5660" t="s">
        <v>177</v>
      </c>
      <c r="E5660" t="s">
        <v>140</v>
      </c>
      <c r="F5660" t="s">
        <v>140</v>
      </c>
    </row>
    <row r="5661" spans="1:6" x14ac:dyDescent="0.35">
      <c r="A5661" t="s">
        <v>23</v>
      </c>
      <c r="B5661" t="s">
        <v>1225</v>
      </c>
      <c r="C5661">
        <v>1</v>
      </c>
      <c r="D5661" t="s">
        <v>177</v>
      </c>
      <c r="E5661" t="s">
        <v>140</v>
      </c>
      <c r="F5661" t="s">
        <v>140</v>
      </c>
    </row>
    <row r="5662" spans="1:6" x14ac:dyDescent="0.35">
      <c r="A5662" t="s">
        <v>23</v>
      </c>
      <c r="B5662" t="s">
        <v>339</v>
      </c>
      <c r="C5662">
        <v>44</v>
      </c>
      <c r="D5662" t="s">
        <v>177</v>
      </c>
      <c r="E5662" t="s">
        <v>140</v>
      </c>
      <c r="F5662" t="s">
        <v>140</v>
      </c>
    </row>
    <row r="5663" spans="1:6" x14ac:dyDescent="0.35">
      <c r="A5663" t="s">
        <v>24</v>
      </c>
      <c r="B5663" t="s">
        <v>1223</v>
      </c>
      <c r="C5663">
        <v>2</v>
      </c>
      <c r="D5663" t="s">
        <v>177</v>
      </c>
      <c r="E5663" t="s">
        <v>140</v>
      </c>
      <c r="F5663" t="s">
        <v>140</v>
      </c>
    </row>
    <row r="5664" spans="1:6" x14ac:dyDescent="0.35">
      <c r="A5664" t="s">
        <v>24</v>
      </c>
      <c r="B5664" t="s">
        <v>1225</v>
      </c>
      <c r="C5664">
        <v>1</v>
      </c>
      <c r="D5664" t="s">
        <v>177</v>
      </c>
      <c r="E5664" t="s">
        <v>140</v>
      </c>
      <c r="F5664" t="s">
        <v>140</v>
      </c>
    </row>
    <row r="5665" spans="1:6" x14ac:dyDescent="0.35">
      <c r="A5665" t="s">
        <v>24</v>
      </c>
      <c r="B5665" t="s">
        <v>339</v>
      </c>
      <c r="C5665">
        <v>3</v>
      </c>
      <c r="D5665" t="s">
        <v>177</v>
      </c>
      <c r="E5665" t="s">
        <v>140</v>
      </c>
      <c r="F5665" t="s">
        <v>140</v>
      </c>
    </row>
    <row r="5666" spans="1:6" x14ac:dyDescent="0.35">
      <c r="A5666" t="s">
        <v>25</v>
      </c>
      <c r="B5666" t="s">
        <v>1223</v>
      </c>
      <c r="C5666">
        <v>1</v>
      </c>
      <c r="D5666" t="s">
        <v>177</v>
      </c>
      <c r="E5666" t="s">
        <v>140</v>
      </c>
      <c r="F5666" t="s">
        <v>140</v>
      </c>
    </row>
    <row r="5667" spans="1:6" x14ac:dyDescent="0.35">
      <c r="A5667" t="s">
        <v>25</v>
      </c>
      <c r="B5667" t="s">
        <v>1226</v>
      </c>
      <c r="C5667">
        <v>1</v>
      </c>
      <c r="D5667" t="s">
        <v>177</v>
      </c>
      <c r="E5667" t="s">
        <v>140</v>
      </c>
      <c r="F5667" t="s">
        <v>140</v>
      </c>
    </row>
    <row r="5668" spans="1:6" x14ac:dyDescent="0.35">
      <c r="A5668" t="s">
        <v>25</v>
      </c>
      <c r="B5668" t="s">
        <v>339</v>
      </c>
      <c r="C5668">
        <v>12</v>
      </c>
      <c r="D5668" t="s">
        <v>177</v>
      </c>
      <c r="E5668" t="s">
        <v>140</v>
      </c>
      <c r="F5668" t="s">
        <v>140</v>
      </c>
    </row>
    <row r="5669" spans="1:6" x14ac:dyDescent="0.35">
      <c r="A5669" t="s">
        <v>26</v>
      </c>
      <c r="B5669" t="s">
        <v>1223</v>
      </c>
      <c r="C5669">
        <v>1</v>
      </c>
      <c r="D5669" t="s">
        <v>177</v>
      </c>
      <c r="E5669" t="s">
        <v>140</v>
      </c>
      <c r="F5669" t="s">
        <v>140</v>
      </c>
    </row>
    <row r="5670" spans="1:6" x14ac:dyDescent="0.35">
      <c r="A5670" t="s">
        <v>26</v>
      </c>
      <c r="B5670" t="s">
        <v>1225</v>
      </c>
      <c r="C5670">
        <v>1</v>
      </c>
      <c r="D5670" t="s">
        <v>177</v>
      </c>
      <c r="E5670" t="s">
        <v>140</v>
      </c>
      <c r="F5670" t="s">
        <v>140</v>
      </c>
    </row>
    <row r="5671" spans="1:6" x14ac:dyDescent="0.35">
      <c r="A5671" t="s">
        <v>26</v>
      </c>
      <c r="B5671" t="s">
        <v>339</v>
      </c>
      <c r="C5671">
        <v>4</v>
      </c>
      <c r="D5671" t="s">
        <v>177</v>
      </c>
      <c r="E5671" t="s">
        <v>140</v>
      </c>
      <c r="F5671" t="s">
        <v>140</v>
      </c>
    </row>
    <row r="5672" spans="1:6" x14ac:dyDescent="0.35">
      <c r="A5672" t="s">
        <v>27</v>
      </c>
      <c r="B5672" t="s">
        <v>1225</v>
      </c>
      <c r="C5672">
        <v>1</v>
      </c>
      <c r="D5672" t="s">
        <v>177</v>
      </c>
      <c r="E5672" t="s">
        <v>140</v>
      </c>
      <c r="F5672" t="s">
        <v>140</v>
      </c>
    </row>
    <row r="5673" spans="1:6" x14ac:dyDescent="0.35">
      <c r="A5673" t="s">
        <v>27</v>
      </c>
      <c r="B5673" t="s">
        <v>339</v>
      </c>
      <c r="C5673">
        <v>1</v>
      </c>
      <c r="D5673" t="s">
        <v>177</v>
      </c>
      <c r="E5673" t="s">
        <v>140</v>
      </c>
      <c r="F5673" t="s">
        <v>140</v>
      </c>
    </row>
    <row r="5674" spans="1:6" x14ac:dyDescent="0.35">
      <c r="A5674" t="s">
        <v>28</v>
      </c>
      <c r="B5674" t="s">
        <v>1225</v>
      </c>
      <c r="C5674">
        <v>1</v>
      </c>
      <c r="D5674" t="s">
        <v>177</v>
      </c>
      <c r="E5674" t="s">
        <v>140</v>
      </c>
      <c r="F5674" t="s">
        <v>140</v>
      </c>
    </row>
    <row r="5675" spans="1:6" x14ac:dyDescent="0.35">
      <c r="A5675" t="s">
        <v>28</v>
      </c>
      <c r="B5675" t="s">
        <v>339</v>
      </c>
      <c r="C5675">
        <v>13</v>
      </c>
      <c r="D5675" t="s">
        <v>1167</v>
      </c>
      <c r="E5675" t="s">
        <v>1104</v>
      </c>
      <c r="F5675" t="s">
        <v>140</v>
      </c>
    </row>
    <row r="5676" spans="1:6" x14ac:dyDescent="0.35">
      <c r="A5676" t="s">
        <v>29</v>
      </c>
      <c r="B5676" t="s">
        <v>1226</v>
      </c>
      <c r="C5676">
        <v>2</v>
      </c>
      <c r="D5676" t="s">
        <v>177</v>
      </c>
      <c r="E5676" t="s">
        <v>140</v>
      </c>
      <c r="F5676" t="s">
        <v>140</v>
      </c>
    </row>
    <row r="5677" spans="1:6" x14ac:dyDescent="0.35">
      <c r="A5677" t="s">
        <v>29</v>
      </c>
      <c r="B5677" t="s">
        <v>339</v>
      </c>
      <c r="C5677">
        <v>6</v>
      </c>
      <c r="D5677" t="s">
        <v>177</v>
      </c>
      <c r="E5677" t="s">
        <v>140</v>
      </c>
      <c r="F5677" t="s">
        <v>140</v>
      </c>
    </row>
    <row r="5678" spans="1:6" x14ac:dyDescent="0.35">
      <c r="A5678" t="s">
        <v>30</v>
      </c>
      <c r="B5678" t="s">
        <v>1224</v>
      </c>
      <c r="C5678">
        <v>1</v>
      </c>
      <c r="D5678" t="s">
        <v>140</v>
      </c>
      <c r="E5678" t="s">
        <v>177</v>
      </c>
      <c r="F5678" t="s">
        <v>140</v>
      </c>
    </row>
    <row r="5679" spans="1:6" x14ac:dyDescent="0.35">
      <c r="A5679" t="s">
        <v>30</v>
      </c>
      <c r="B5679" t="s">
        <v>339</v>
      </c>
      <c r="C5679">
        <v>10</v>
      </c>
      <c r="D5679" t="s">
        <v>1134</v>
      </c>
      <c r="E5679" t="s">
        <v>1095</v>
      </c>
      <c r="F5679" t="s">
        <v>140</v>
      </c>
    </row>
    <row r="5680" spans="1:6" x14ac:dyDescent="0.35">
      <c r="A5680" t="s">
        <v>31</v>
      </c>
      <c r="B5680" t="s">
        <v>1223</v>
      </c>
      <c r="C5680">
        <v>2</v>
      </c>
      <c r="D5680" t="s">
        <v>177</v>
      </c>
      <c r="E5680" t="s">
        <v>140</v>
      </c>
      <c r="F5680" t="s">
        <v>140</v>
      </c>
    </row>
    <row r="5681" spans="1:6" x14ac:dyDescent="0.35">
      <c r="A5681" t="s">
        <v>31</v>
      </c>
      <c r="B5681" t="s">
        <v>1224</v>
      </c>
      <c r="C5681">
        <v>2</v>
      </c>
      <c r="D5681" t="s">
        <v>177</v>
      </c>
      <c r="E5681" t="s">
        <v>140</v>
      </c>
      <c r="F5681" t="s">
        <v>140</v>
      </c>
    </row>
    <row r="5682" spans="1:6" x14ac:dyDescent="0.35">
      <c r="A5682" t="s">
        <v>31</v>
      </c>
      <c r="B5682" t="s">
        <v>1225</v>
      </c>
      <c r="C5682">
        <v>3</v>
      </c>
      <c r="D5682" t="s">
        <v>177</v>
      </c>
      <c r="E5682" t="s">
        <v>140</v>
      </c>
      <c r="F5682" t="s">
        <v>140</v>
      </c>
    </row>
    <row r="5683" spans="1:6" x14ac:dyDescent="0.35">
      <c r="A5683" t="s">
        <v>31</v>
      </c>
      <c r="B5683" t="s">
        <v>339</v>
      </c>
      <c r="C5683">
        <v>67</v>
      </c>
      <c r="D5683" t="s">
        <v>992</v>
      </c>
      <c r="E5683" t="s">
        <v>119</v>
      </c>
      <c r="F5683" t="s">
        <v>949</v>
      </c>
    </row>
    <row r="5684" spans="1:6" x14ac:dyDescent="0.35">
      <c r="A5684" t="s">
        <v>32</v>
      </c>
      <c r="B5684" t="s">
        <v>1223</v>
      </c>
      <c r="C5684">
        <v>18</v>
      </c>
      <c r="D5684" t="s">
        <v>1200</v>
      </c>
      <c r="E5684" t="s">
        <v>1020</v>
      </c>
      <c r="F5684" t="s">
        <v>140</v>
      </c>
    </row>
    <row r="5685" spans="1:6" x14ac:dyDescent="0.35">
      <c r="A5685" t="s">
        <v>32</v>
      </c>
      <c r="B5685" t="s">
        <v>1224</v>
      </c>
      <c r="C5685">
        <v>9</v>
      </c>
      <c r="D5685" t="s">
        <v>763</v>
      </c>
      <c r="E5685" t="s">
        <v>762</v>
      </c>
      <c r="F5685" t="s">
        <v>140</v>
      </c>
    </row>
    <row r="5686" spans="1:6" x14ac:dyDescent="0.35">
      <c r="A5686" t="s">
        <v>32</v>
      </c>
      <c r="B5686" t="s">
        <v>1225</v>
      </c>
      <c r="C5686">
        <v>22</v>
      </c>
      <c r="D5686" t="s">
        <v>177</v>
      </c>
      <c r="E5686" t="s">
        <v>140</v>
      </c>
      <c r="F5686" t="s">
        <v>140</v>
      </c>
    </row>
    <row r="5687" spans="1:6" x14ac:dyDescent="0.35">
      <c r="A5687" t="s">
        <v>32</v>
      </c>
      <c r="B5687" t="s">
        <v>1226</v>
      </c>
      <c r="C5687">
        <v>9</v>
      </c>
      <c r="D5687" t="s">
        <v>1167</v>
      </c>
      <c r="E5687" t="s">
        <v>1104</v>
      </c>
      <c r="F5687" t="s">
        <v>140</v>
      </c>
    </row>
    <row r="5688" spans="1:6" x14ac:dyDescent="0.35">
      <c r="A5688" t="s">
        <v>32</v>
      </c>
      <c r="B5688" t="s">
        <v>339</v>
      </c>
      <c r="C5688">
        <v>570</v>
      </c>
      <c r="D5688" t="s">
        <v>982</v>
      </c>
      <c r="E5688" t="s">
        <v>973</v>
      </c>
      <c r="F5688" t="s">
        <v>140</v>
      </c>
    </row>
    <row r="5690" spans="1:6" x14ac:dyDescent="0.35">
      <c r="A5690" t="s">
        <v>1262</v>
      </c>
    </row>
    <row r="5691" spans="1:6" x14ac:dyDescent="0.35">
      <c r="A5691" t="s">
        <v>2</v>
      </c>
      <c r="B5691" t="s">
        <v>1164</v>
      </c>
      <c r="C5691" t="s">
        <v>3</v>
      </c>
      <c r="D5691" t="s">
        <v>86</v>
      </c>
      <c r="E5691" t="s">
        <v>85</v>
      </c>
      <c r="F5691" t="s">
        <v>1133</v>
      </c>
    </row>
    <row r="5692" spans="1:6" x14ac:dyDescent="0.35">
      <c r="A5692" t="s">
        <v>8</v>
      </c>
      <c r="B5692" t="s">
        <v>1165</v>
      </c>
      <c r="C5692">
        <v>19</v>
      </c>
      <c r="D5692" t="s">
        <v>570</v>
      </c>
      <c r="E5692" t="s">
        <v>571</v>
      </c>
      <c r="F5692" t="s">
        <v>140</v>
      </c>
    </row>
    <row r="5693" spans="1:6" x14ac:dyDescent="0.35">
      <c r="A5693" t="s">
        <v>8</v>
      </c>
      <c r="B5693" t="s">
        <v>1166</v>
      </c>
      <c r="C5693">
        <v>46</v>
      </c>
      <c r="D5693" t="s">
        <v>1112</v>
      </c>
      <c r="E5693" t="s">
        <v>1061</v>
      </c>
      <c r="F5693" t="s">
        <v>140</v>
      </c>
    </row>
    <row r="5694" spans="1:6" x14ac:dyDescent="0.35">
      <c r="A5694" t="s">
        <v>9</v>
      </c>
      <c r="B5694" t="s">
        <v>1165</v>
      </c>
      <c r="C5694">
        <v>2</v>
      </c>
      <c r="D5694" t="s">
        <v>140</v>
      </c>
      <c r="E5694" t="s">
        <v>177</v>
      </c>
      <c r="F5694" t="s">
        <v>140</v>
      </c>
    </row>
    <row r="5695" spans="1:6" x14ac:dyDescent="0.35">
      <c r="A5695" t="s">
        <v>10</v>
      </c>
      <c r="B5695" t="s">
        <v>1165</v>
      </c>
      <c r="C5695">
        <v>1</v>
      </c>
      <c r="D5695" t="s">
        <v>177</v>
      </c>
      <c r="E5695" t="s">
        <v>140</v>
      </c>
      <c r="F5695" t="s">
        <v>140</v>
      </c>
    </row>
    <row r="5696" spans="1:6" x14ac:dyDescent="0.35">
      <c r="A5696" t="s">
        <v>10</v>
      </c>
      <c r="B5696" t="s">
        <v>1166</v>
      </c>
      <c r="C5696">
        <v>6</v>
      </c>
      <c r="D5696" t="s">
        <v>177</v>
      </c>
      <c r="E5696" t="s">
        <v>140</v>
      </c>
      <c r="F5696" t="s">
        <v>140</v>
      </c>
    </row>
    <row r="5697" spans="1:6" x14ac:dyDescent="0.35">
      <c r="A5697" t="s">
        <v>11</v>
      </c>
      <c r="B5697" t="s">
        <v>1165</v>
      </c>
      <c r="C5697">
        <v>4</v>
      </c>
      <c r="D5697" t="s">
        <v>177</v>
      </c>
      <c r="E5697" t="s">
        <v>140</v>
      </c>
      <c r="F5697" t="s">
        <v>140</v>
      </c>
    </row>
    <row r="5698" spans="1:6" x14ac:dyDescent="0.35">
      <c r="A5698" t="s">
        <v>11</v>
      </c>
      <c r="B5698" t="s">
        <v>1166</v>
      </c>
      <c r="C5698">
        <v>8</v>
      </c>
      <c r="D5698" t="s">
        <v>177</v>
      </c>
      <c r="E5698" t="s">
        <v>140</v>
      </c>
      <c r="F5698" t="s">
        <v>140</v>
      </c>
    </row>
    <row r="5699" spans="1:6" x14ac:dyDescent="0.35">
      <c r="A5699" t="s">
        <v>12</v>
      </c>
      <c r="B5699" t="s">
        <v>1165</v>
      </c>
      <c r="C5699">
        <v>2</v>
      </c>
      <c r="D5699" t="s">
        <v>177</v>
      </c>
      <c r="E5699" t="s">
        <v>140</v>
      </c>
      <c r="F5699" t="s">
        <v>140</v>
      </c>
    </row>
    <row r="5700" spans="1:6" x14ac:dyDescent="0.35">
      <c r="A5700" t="s">
        <v>12</v>
      </c>
      <c r="B5700" t="s">
        <v>1166</v>
      </c>
      <c r="C5700">
        <v>102</v>
      </c>
      <c r="D5700" t="s">
        <v>757</v>
      </c>
      <c r="E5700" t="s">
        <v>756</v>
      </c>
      <c r="F5700" t="s">
        <v>140</v>
      </c>
    </row>
    <row r="5701" spans="1:6" x14ac:dyDescent="0.35">
      <c r="A5701" t="s">
        <v>13</v>
      </c>
      <c r="B5701" t="s">
        <v>1166</v>
      </c>
      <c r="C5701">
        <v>60</v>
      </c>
      <c r="D5701" t="s">
        <v>986</v>
      </c>
      <c r="E5701" t="s">
        <v>985</v>
      </c>
      <c r="F5701" t="s">
        <v>140</v>
      </c>
    </row>
    <row r="5702" spans="1:6" x14ac:dyDescent="0.35">
      <c r="A5702" t="s">
        <v>14</v>
      </c>
      <c r="B5702" t="s">
        <v>1165</v>
      </c>
      <c r="C5702">
        <v>23</v>
      </c>
      <c r="D5702" t="s">
        <v>494</v>
      </c>
      <c r="E5702" t="s">
        <v>495</v>
      </c>
      <c r="F5702" t="s">
        <v>140</v>
      </c>
    </row>
    <row r="5703" spans="1:6" x14ac:dyDescent="0.35">
      <c r="A5703" t="s">
        <v>14</v>
      </c>
      <c r="B5703" t="s">
        <v>1166</v>
      </c>
      <c r="C5703">
        <v>40</v>
      </c>
      <c r="D5703" t="s">
        <v>1213</v>
      </c>
      <c r="E5703" t="s">
        <v>1073</v>
      </c>
      <c r="F5703" t="s">
        <v>140</v>
      </c>
    </row>
    <row r="5704" spans="1:6" x14ac:dyDescent="0.35">
      <c r="A5704" t="s">
        <v>15</v>
      </c>
      <c r="B5704" t="s">
        <v>1165</v>
      </c>
      <c r="C5704">
        <v>10</v>
      </c>
      <c r="D5704" t="s">
        <v>1157</v>
      </c>
      <c r="E5704" t="s">
        <v>548</v>
      </c>
      <c r="F5704" t="s">
        <v>140</v>
      </c>
    </row>
    <row r="5705" spans="1:6" x14ac:dyDescent="0.35">
      <c r="A5705" t="s">
        <v>15</v>
      </c>
      <c r="B5705" t="s">
        <v>1166</v>
      </c>
      <c r="C5705">
        <v>13</v>
      </c>
      <c r="D5705" t="s">
        <v>177</v>
      </c>
      <c r="E5705" t="s">
        <v>140</v>
      </c>
      <c r="F5705" t="s">
        <v>140</v>
      </c>
    </row>
    <row r="5706" spans="1:6" x14ac:dyDescent="0.35">
      <c r="A5706" t="s">
        <v>16</v>
      </c>
      <c r="B5706" t="s">
        <v>1165</v>
      </c>
      <c r="C5706">
        <v>7</v>
      </c>
      <c r="D5706" t="s">
        <v>177</v>
      </c>
      <c r="E5706" t="s">
        <v>140</v>
      </c>
      <c r="F5706" t="s">
        <v>140</v>
      </c>
    </row>
    <row r="5707" spans="1:6" x14ac:dyDescent="0.35">
      <c r="A5707" t="s">
        <v>16</v>
      </c>
      <c r="B5707" t="s">
        <v>1166</v>
      </c>
      <c r="C5707">
        <v>1</v>
      </c>
      <c r="D5707" t="s">
        <v>177</v>
      </c>
      <c r="E5707" t="s">
        <v>140</v>
      </c>
      <c r="F5707" t="s">
        <v>140</v>
      </c>
    </row>
    <row r="5708" spans="1:6" x14ac:dyDescent="0.35">
      <c r="A5708" t="s">
        <v>17</v>
      </c>
      <c r="B5708" t="s">
        <v>1165</v>
      </c>
      <c r="C5708">
        <v>9</v>
      </c>
      <c r="D5708" t="s">
        <v>177</v>
      </c>
      <c r="E5708" t="s">
        <v>140</v>
      </c>
      <c r="F5708" t="s">
        <v>140</v>
      </c>
    </row>
    <row r="5709" spans="1:6" x14ac:dyDescent="0.35">
      <c r="A5709" t="s">
        <v>17</v>
      </c>
      <c r="B5709" t="s">
        <v>1166</v>
      </c>
      <c r="C5709">
        <v>6</v>
      </c>
      <c r="D5709" t="s">
        <v>177</v>
      </c>
      <c r="E5709" t="s">
        <v>140</v>
      </c>
      <c r="F5709" t="s">
        <v>140</v>
      </c>
    </row>
    <row r="5710" spans="1:6" x14ac:dyDescent="0.35">
      <c r="A5710" t="s">
        <v>18</v>
      </c>
      <c r="B5710" t="s">
        <v>1166</v>
      </c>
      <c r="C5710">
        <v>45</v>
      </c>
      <c r="D5710" t="s">
        <v>106</v>
      </c>
      <c r="E5710" t="s">
        <v>105</v>
      </c>
      <c r="F5710" t="s">
        <v>140</v>
      </c>
    </row>
    <row r="5711" spans="1:6" x14ac:dyDescent="0.35">
      <c r="A5711" t="s">
        <v>19</v>
      </c>
      <c r="B5711" t="s">
        <v>1165</v>
      </c>
      <c r="C5711">
        <v>8</v>
      </c>
      <c r="D5711" t="s">
        <v>177</v>
      </c>
      <c r="E5711" t="s">
        <v>140</v>
      </c>
      <c r="F5711" t="s">
        <v>140</v>
      </c>
    </row>
    <row r="5712" spans="1:6" x14ac:dyDescent="0.35">
      <c r="A5712" t="s">
        <v>19</v>
      </c>
      <c r="B5712" t="s">
        <v>1166</v>
      </c>
      <c r="C5712">
        <v>7</v>
      </c>
      <c r="D5712" t="s">
        <v>177</v>
      </c>
      <c r="E5712" t="s">
        <v>140</v>
      </c>
      <c r="F5712" t="s">
        <v>140</v>
      </c>
    </row>
    <row r="5713" spans="1:6" x14ac:dyDescent="0.35">
      <c r="A5713" t="s">
        <v>20</v>
      </c>
      <c r="B5713" t="s">
        <v>1165</v>
      </c>
      <c r="C5713">
        <v>4</v>
      </c>
      <c r="D5713" t="s">
        <v>50</v>
      </c>
      <c r="E5713" t="s">
        <v>51</v>
      </c>
      <c r="F5713" t="s">
        <v>140</v>
      </c>
    </row>
    <row r="5714" spans="1:6" x14ac:dyDescent="0.35">
      <c r="A5714" t="s">
        <v>20</v>
      </c>
      <c r="B5714" t="s">
        <v>1166</v>
      </c>
      <c r="C5714">
        <v>4</v>
      </c>
      <c r="D5714" t="s">
        <v>177</v>
      </c>
      <c r="E5714" t="s">
        <v>140</v>
      </c>
      <c r="F5714" t="s">
        <v>140</v>
      </c>
    </row>
    <row r="5715" spans="1:6" x14ac:dyDescent="0.35">
      <c r="A5715" t="s">
        <v>21</v>
      </c>
      <c r="B5715" t="s">
        <v>1166</v>
      </c>
      <c r="C5715">
        <v>11</v>
      </c>
      <c r="D5715" t="s">
        <v>177</v>
      </c>
      <c r="E5715" t="s">
        <v>140</v>
      </c>
      <c r="F5715" t="s">
        <v>140</v>
      </c>
    </row>
    <row r="5716" spans="1:6" x14ac:dyDescent="0.35">
      <c r="A5716" t="s">
        <v>22</v>
      </c>
      <c r="B5716" t="s">
        <v>1165</v>
      </c>
      <c r="C5716">
        <v>3</v>
      </c>
      <c r="D5716" t="s">
        <v>177</v>
      </c>
      <c r="E5716" t="s">
        <v>140</v>
      </c>
      <c r="F5716" t="s">
        <v>140</v>
      </c>
    </row>
    <row r="5717" spans="1:6" x14ac:dyDescent="0.35">
      <c r="A5717" t="s">
        <v>22</v>
      </c>
      <c r="B5717" t="s">
        <v>1166</v>
      </c>
      <c r="C5717">
        <v>4</v>
      </c>
      <c r="D5717" t="s">
        <v>613</v>
      </c>
      <c r="E5717" t="s">
        <v>614</v>
      </c>
      <c r="F5717" t="s">
        <v>140</v>
      </c>
    </row>
    <row r="5718" spans="1:6" x14ac:dyDescent="0.35">
      <c r="A5718" t="s">
        <v>23</v>
      </c>
      <c r="B5718" t="s">
        <v>1165</v>
      </c>
      <c r="C5718">
        <v>29</v>
      </c>
      <c r="D5718" t="s">
        <v>1144</v>
      </c>
      <c r="E5718" t="s">
        <v>1060</v>
      </c>
      <c r="F5718" t="s">
        <v>140</v>
      </c>
    </row>
    <row r="5719" spans="1:6" x14ac:dyDescent="0.35">
      <c r="A5719" t="s">
        <v>23</v>
      </c>
      <c r="B5719" t="s">
        <v>1166</v>
      </c>
      <c r="C5719">
        <v>19</v>
      </c>
      <c r="D5719" t="s">
        <v>177</v>
      </c>
      <c r="E5719" t="s">
        <v>140</v>
      </c>
      <c r="F5719" t="s">
        <v>140</v>
      </c>
    </row>
    <row r="5720" spans="1:6" x14ac:dyDescent="0.35">
      <c r="A5720" t="s">
        <v>24</v>
      </c>
      <c r="B5720" t="s">
        <v>1166</v>
      </c>
      <c r="C5720">
        <v>6</v>
      </c>
      <c r="D5720" t="s">
        <v>177</v>
      </c>
      <c r="E5720" t="s">
        <v>140</v>
      </c>
      <c r="F5720" t="s">
        <v>140</v>
      </c>
    </row>
    <row r="5721" spans="1:6" x14ac:dyDescent="0.35">
      <c r="A5721" t="s">
        <v>25</v>
      </c>
      <c r="B5721" t="s">
        <v>1165</v>
      </c>
      <c r="C5721">
        <v>1</v>
      </c>
      <c r="D5721" t="s">
        <v>177</v>
      </c>
      <c r="E5721" t="s">
        <v>140</v>
      </c>
      <c r="F5721" t="s">
        <v>140</v>
      </c>
    </row>
    <row r="5722" spans="1:6" x14ac:dyDescent="0.35">
      <c r="A5722" t="s">
        <v>25</v>
      </c>
      <c r="B5722" t="s">
        <v>1166</v>
      </c>
      <c r="C5722">
        <v>13</v>
      </c>
      <c r="D5722" t="s">
        <v>177</v>
      </c>
      <c r="E5722" t="s">
        <v>140</v>
      </c>
      <c r="F5722" t="s">
        <v>140</v>
      </c>
    </row>
    <row r="5723" spans="1:6" x14ac:dyDescent="0.35">
      <c r="A5723" t="s">
        <v>26</v>
      </c>
      <c r="B5723" t="s">
        <v>1165</v>
      </c>
      <c r="C5723">
        <v>4</v>
      </c>
      <c r="D5723" t="s">
        <v>177</v>
      </c>
      <c r="E5723" t="s">
        <v>140</v>
      </c>
      <c r="F5723" t="s">
        <v>140</v>
      </c>
    </row>
    <row r="5724" spans="1:6" x14ac:dyDescent="0.35">
      <c r="A5724" t="s">
        <v>26</v>
      </c>
      <c r="B5724" t="s">
        <v>1166</v>
      </c>
      <c r="C5724">
        <v>2</v>
      </c>
      <c r="D5724" t="s">
        <v>177</v>
      </c>
      <c r="E5724" t="s">
        <v>140</v>
      </c>
      <c r="F5724" t="s">
        <v>140</v>
      </c>
    </row>
    <row r="5725" spans="1:6" x14ac:dyDescent="0.35">
      <c r="A5725" t="s">
        <v>27</v>
      </c>
      <c r="B5725" t="s">
        <v>1165</v>
      </c>
      <c r="C5725">
        <v>1</v>
      </c>
      <c r="D5725" t="s">
        <v>177</v>
      </c>
      <c r="E5725" t="s">
        <v>140</v>
      </c>
      <c r="F5725" t="s">
        <v>140</v>
      </c>
    </row>
    <row r="5726" spans="1:6" x14ac:dyDescent="0.35">
      <c r="A5726" t="s">
        <v>27</v>
      </c>
      <c r="B5726" t="s">
        <v>1166</v>
      </c>
      <c r="C5726">
        <v>1</v>
      </c>
      <c r="D5726" t="s">
        <v>177</v>
      </c>
      <c r="E5726" t="s">
        <v>140</v>
      </c>
      <c r="F5726" t="s">
        <v>140</v>
      </c>
    </row>
    <row r="5727" spans="1:6" x14ac:dyDescent="0.35">
      <c r="A5727" t="s">
        <v>28</v>
      </c>
      <c r="B5727" t="s">
        <v>1165</v>
      </c>
      <c r="C5727">
        <v>2</v>
      </c>
      <c r="D5727" t="s">
        <v>303</v>
      </c>
      <c r="E5727" t="s">
        <v>304</v>
      </c>
      <c r="F5727" t="s">
        <v>140</v>
      </c>
    </row>
    <row r="5728" spans="1:6" x14ac:dyDescent="0.35">
      <c r="A5728" t="s">
        <v>28</v>
      </c>
      <c r="B5728" t="s">
        <v>1166</v>
      </c>
      <c r="C5728">
        <v>12</v>
      </c>
      <c r="D5728" t="s">
        <v>500</v>
      </c>
      <c r="E5728" t="s">
        <v>501</v>
      </c>
      <c r="F5728" t="s">
        <v>140</v>
      </c>
    </row>
    <row r="5729" spans="1:6" x14ac:dyDescent="0.35">
      <c r="A5729" t="s">
        <v>29</v>
      </c>
      <c r="B5729" t="s">
        <v>1165</v>
      </c>
      <c r="C5729">
        <v>2</v>
      </c>
      <c r="D5729" t="s">
        <v>177</v>
      </c>
      <c r="E5729" t="s">
        <v>140</v>
      </c>
      <c r="F5729" t="s">
        <v>140</v>
      </c>
    </row>
    <row r="5730" spans="1:6" x14ac:dyDescent="0.35">
      <c r="A5730" t="s">
        <v>29</v>
      </c>
      <c r="B5730" t="s">
        <v>1166</v>
      </c>
      <c r="C5730">
        <v>6</v>
      </c>
      <c r="D5730" t="s">
        <v>177</v>
      </c>
      <c r="E5730" t="s">
        <v>140</v>
      </c>
      <c r="F5730" t="s">
        <v>140</v>
      </c>
    </row>
    <row r="5731" spans="1:6" x14ac:dyDescent="0.35">
      <c r="A5731" t="s">
        <v>30</v>
      </c>
      <c r="B5731" t="s">
        <v>1165</v>
      </c>
      <c r="C5731">
        <v>2</v>
      </c>
      <c r="D5731" t="s">
        <v>177</v>
      </c>
      <c r="E5731" t="s">
        <v>140</v>
      </c>
      <c r="F5731" t="s">
        <v>140</v>
      </c>
    </row>
    <row r="5732" spans="1:6" x14ac:dyDescent="0.35">
      <c r="A5732" t="s">
        <v>30</v>
      </c>
      <c r="B5732" t="s">
        <v>1166</v>
      </c>
      <c r="C5732">
        <v>9</v>
      </c>
      <c r="D5732" t="s">
        <v>120</v>
      </c>
      <c r="E5732" t="s">
        <v>119</v>
      </c>
      <c r="F5732" t="s">
        <v>140</v>
      </c>
    </row>
    <row r="5733" spans="1:6" x14ac:dyDescent="0.35">
      <c r="A5733" t="s">
        <v>31</v>
      </c>
      <c r="B5733" t="s">
        <v>1165</v>
      </c>
      <c r="C5733">
        <v>46</v>
      </c>
      <c r="D5733" t="s">
        <v>640</v>
      </c>
      <c r="E5733" t="s">
        <v>1100</v>
      </c>
      <c r="F5733" t="s">
        <v>1018</v>
      </c>
    </row>
    <row r="5734" spans="1:6" x14ac:dyDescent="0.35">
      <c r="A5734" t="s">
        <v>31</v>
      </c>
      <c r="B5734" t="s">
        <v>1166</v>
      </c>
      <c r="C5734">
        <v>28</v>
      </c>
      <c r="D5734" t="s">
        <v>1086</v>
      </c>
      <c r="E5734" t="s">
        <v>1085</v>
      </c>
      <c r="F5734" t="s">
        <v>140</v>
      </c>
    </row>
    <row r="5735" spans="1:6" x14ac:dyDescent="0.35">
      <c r="A5735" t="s">
        <v>32</v>
      </c>
      <c r="B5735" t="s">
        <v>1165</v>
      </c>
      <c r="C5735">
        <v>179</v>
      </c>
      <c r="D5735" t="s">
        <v>647</v>
      </c>
      <c r="E5735" t="s">
        <v>837</v>
      </c>
      <c r="F5735" t="s">
        <v>1022</v>
      </c>
    </row>
    <row r="5736" spans="1:6" x14ac:dyDescent="0.35">
      <c r="A5736" t="s">
        <v>32</v>
      </c>
      <c r="B5736" t="s">
        <v>1166</v>
      </c>
      <c r="C5736">
        <v>449</v>
      </c>
      <c r="D5736" t="s">
        <v>1097</v>
      </c>
      <c r="E5736" t="s">
        <v>1044</v>
      </c>
      <c r="F5736" t="s">
        <v>140</v>
      </c>
    </row>
    <row r="5738" spans="1:6" x14ac:dyDescent="0.35">
      <c r="A5738" t="s">
        <v>1263</v>
      </c>
    </row>
    <row r="5739" spans="1:6" x14ac:dyDescent="0.35">
      <c r="A5739" t="s">
        <v>2</v>
      </c>
      <c r="B5739" t="s">
        <v>1141</v>
      </c>
      <c r="C5739" t="s">
        <v>3</v>
      </c>
      <c r="D5739" t="s">
        <v>86</v>
      </c>
      <c r="E5739" t="s">
        <v>85</v>
      </c>
      <c r="F5739" t="s">
        <v>1133</v>
      </c>
    </row>
    <row r="5740" spans="1:6" x14ac:dyDescent="0.35">
      <c r="A5740" t="s">
        <v>8</v>
      </c>
      <c r="B5740" t="s">
        <v>1129</v>
      </c>
      <c r="C5740">
        <v>21</v>
      </c>
      <c r="D5740" t="s">
        <v>825</v>
      </c>
      <c r="E5740" t="s">
        <v>826</v>
      </c>
      <c r="F5740" t="s">
        <v>140</v>
      </c>
    </row>
    <row r="5741" spans="1:6" x14ac:dyDescent="0.35">
      <c r="A5741" t="s">
        <v>8</v>
      </c>
      <c r="B5741" t="s">
        <v>1130</v>
      </c>
      <c r="C5741">
        <v>28</v>
      </c>
      <c r="D5741" t="s">
        <v>1097</v>
      </c>
      <c r="E5741" t="s">
        <v>1044</v>
      </c>
      <c r="F5741" t="s">
        <v>140</v>
      </c>
    </row>
    <row r="5742" spans="1:6" x14ac:dyDescent="0.35">
      <c r="A5742" t="s">
        <v>8</v>
      </c>
      <c r="B5742" t="s">
        <v>1131</v>
      </c>
      <c r="C5742">
        <v>16</v>
      </c>
      <c r="D5742" t="s">
        <v>757</v>
      </c>
      <c r="E5742" t="s">
        <v>756</v>
      </c>
      <c r="F5742" t="s">
        <v>140</v>
      </c>
    </row>
    <row r="5743" spans="1:6" x14ac:dyDescent="0.35">
      <c r="A5743" t="s">
        <v>9</v>
      </c>
      <c r="B5743" t="s">
        <v>1130</v>
      </c>
      <c r="C5743">
        <v>2</v>
      </c>
      <c r="D5743" t="s">
        <v>140</v>
      </c>
      <c r="E5743" t="s">
        <v>177</v>
      </c>
      <c r="F5743" t="s">
        <v>140</v>
      </c>
    </row>
    <row r="5744" spans="1:6" x14ac:dyDescent="0.35">
      <c r="A5744" t="s">
        <v>10</v>
      </c>
      <c r="B5744" t="s">
        <v>1129</v>
      </c>
      <c r="C5744">
        <v>5</v>
      </c>
      <c r="D5744" t="s">
        <v>177</v>
      </c>
      <c r="E5744" t="s">
        <v>140</v>
      </c>
      <c r="F5744" t="s">
        <v>140</v>
      </c>
    </row>
    <row r="5745" spans="1:6" x14ac:dyDescent="0.35">
      <c r="A5745" t="s">
        <v>10</v>
      </c>
      <c r="B5745" t="s">
        <v>1130</v>
      </c>
      <c r="C5745">
        <v>2</v>
      </c>
      <c r="D5745" t="s">
        <v>177</v>
      </c>
      <c r="E5745" t="s">
        <v>140</v>
      </c>
      <c r="F5745" t="s">
        <v>140</v>
      </c>
    </row>
    <row r="5746" spans="1:6" x14ac:dyDescent="0.35">
      <c r="A5746" t="s">
        <v>11</v>
      </c>
      <c r="B5746" t="s">
        <v>1129</v>
      </c>
      <c r="C5746">
        <v>9</v>
      </c>
      <c r="D5746" t="s">
        <v>177</v>
      </c>
      <c r="E5746" t="s">
        <v>140</v>
      </c>
      <c r="F5746" t="s">
        <v>140</v>
      </c>
    </row>
    <row r="5747" spans="1:6" x14ac:dyDescent="0.35">
      <c r="A5747" t="s">
        <v>11</v>
      </c>
      <c r="B5747" t="s">
        <v>1131</v>
      </c>
      <c r="C5747">
        <v>3</v>
      </c>
      <c r="D5747" t="s">
        <v>177</v>
      </c>
      <c r="E5747" t="s">
        <v>140</v>
      </c>
      <c r="F5747" t="s">
        <v>140</v>
      </c>
    </row>
    <row r="5748" spans="1:6" x14ac:dyDescent="0.35">
      <c r="A5748" t="s">
        <v>12</v>
      </c>
      <c r="B5748" t="s">
        <v>1129</v>
      </c>
      <c r="C5748">
        <v>41</v>
      </c>
      <c r="D5748" t="s">
        <v>992</v>
      </c>
      <c r="E5748" t="s">
        <v>993</v>
      </c>
      <c r="F5748" t="s">
        <v>140</v>
      </c>
    </row>
    <row r="5749" spans="1:6" x14ac:dyDescent="0.35">
      <c r="A5749" t="s">
        <v>12</v>
      </c>
      <c r="B5749" t="s">
        <v>1130</v>
      </c>
      <c r="C5749">
        <v>41</v>
      </c>
      <c r="D5749" t="s">
        <v>1116</v>
      </c>
      <c r="E5749" t="s">
        <v>1047</v>
      </c>
      <c r="F5749" t="s">
        <v>140</v>
      </c>
    </row>
    <row r="5750" spans="1:6" x14ac:dyDescent="0.35">
      <c r="A5750" t="s">
        <v>12</v>
      </c>
      <c r="B5750" t="s">
        <v>1131</v>
      </c>
      <c r="C5750">
        <v>22</v>
      </c>
      <c r="D5750" t="s">
        <v>833</v>
      </c>
      <c r="E5750" t="s">
        <v>834</v>
      </c>
      <c r="F5750" t="s">
        <v>140</v>
      </c>
    </row>
    <row r="5751" spans="1:6" x14ac:dyDescent="0.35">
      <c r="A5751" t="s">
        <v>13</v>
      </c>
      <c r="B5751" t="s">
        <v>1129</v>
      </c>
      <c r="C5751">
        <v>13</v>
      </c>
      <c r="D5751" t="s">
        <v>1144</v>
      </c>
      <c r="E5751" t="s">
        <v>1060</v>
      </c>
      <c r="F5751" t="s">
        <v>140</v>
      </c>
    </row>
    <row r="5752" spans="1:6" x14ac:dyDescent="0.35">
      <c r="A5752" t="s">
        <v>13</v>
      </c>
      <c r="B5752" t="s">
        <v>1130</v>
      </c>
      <c r="C5752">
        <v>16</v>
      </c>
      <c r="D5752" t="s">
        <v>1075</v>
      </c>
      <c r="E5752" t="s">
        <v>991</v>
      </c>
      <c r="F5752" t="s">
        <v>140</v>
      </c>
    </row>
    <row r="5753" spans="1:6" x14ac:dyDescent="0.35">
      <c r="A5753" t="s">
        <v>13</v>
      </c>
      <c r="B5753" t="s">
        <v>1131</v>
      </c>
      <c r="C5753">
        <v>31</v>
      </c>
      <c r="D5753" t="s">
        <v>473</v>
      </c>
      <c r="E5753" t="s">
        <v>399</v>
      </c>
      <c r="F5753" t="s">
        <v>140</v>
      </c>
    </row>
    <row r="5754" spans="1:6" x14ac:dyDescent="0.35">
      <c r="A5754" t="s">
        <v>14</v>
      </c>
      <c r="B5754" t="s">
        <v>1129</v>
      </c>
      <c r="C5754">
        <v>21</v>
      </c>
      <c r="D5754" t="s">
        <v>177</v>
      </c>
      <c r="E5754" t="s">
        <v>140</v>
      </c>
      <c r="F5754" t="s">
        <v>140</v>
      </c>
    </row>
    <row r="5755" spans="1:6" x14ac:dyDescent="0.35">
      <c r="A5755" t="s">
        <v>14</v>
      </c>
      <c r="B5755" t="s">
        <v>1130</v>
      </c>
      <c r="C5755">
        <v>32</v>
      </c>
      <c r="D5755" t="s">
        <v>927</v>
      </c>
      <c r="E5755" t="s">
        <v>849</v>
      </c>
      <c r="F5755" t="s">
        <v>140</v>
      </c>
    </row>
    <row r="5756" spans="1:6" x14ac:dyDescent="0.35">
      <c r="A5756" t="s">
        <v>14</v>
      </c>
      <c r="B5756" t="s">
        <v>1131</v>
      </c>
      <c r="C5756">
        <v>10</v>
      </c>
      <c r="D5756" t="s">
        <v>177</v>
      </c>
      <c r="E5756" t="s">
        <v>140</v>
      </c>
      <c r="F5756" t="s">
        <v>140</v>
      </c>
    </row>
    <row r="5757" spans="1:6" x14ac:dyDescent="0.35">
      <c r="A5757" t="s">
        <v>15</v>
      </c>
      <c r="B5757" t="s">
        <v>1129</v>
      </c>
      <c r="C5757">
        <v>13</v>
      </c>
      <c r="D5757" t="s">
        <v>177</v>
      </c>
      <c r="E5757" t="s">
        <v>140</v>
      </c>
      <c r="F5757" t="s">
        <v>140</v>
      </c>
    </row>
    <row r="5758" spans="1:6" x14ac:dyDescent="0.35">
      <c r="A5758" t="s">
        <v>15</v>
      </c>
      <c r="B5758" t="s">
        <v>1130</v>
      </c>
      <c r="C5758">
        <v>3</v>
      </c>
      <c r="D5758" t="s">
        <v>260</v>
      </c>
      <c r="E5758" t="s">
        <v>261</v>
      </c>
      <c r="F5758" t="s">
        <v>140</v>
      </c>
    </row>
    <row r="5759" spans="1:6" x14ac:dyDescent="0.35">
      <c r="A5759" t="s">
        <v>15</v>
      </c>
      <c r="B5759" t="s">
        <v>1131</v>
      </c>
      <c r="C5759">
        <v>7</v>
      </c>
      <c r="D5759" t="s">
        <v>177</v>
      </c>
      <c r="E5759" t="s">
        <v>140</v>
      </c>
      <c r="F5759" t="s">
        <v>140</v>
      </c>
    </row>
    <row r="5760" spans="1:6" x14ac:dyDescent="0.35">
      <c r="A5760" t="s">
        <v>16</v>
      </c>
      <c r="B5760" t="s">
        <v>1129</v>
      </c>
      <c r="C5760">
        <v>5</v>
      </c>
      <c r="D5760" t="s">
        <v>177</v>
      </c>
      <c r="E5760" t="s">
        <v>140</v>
      </c>
      <c r="F5760" t="s">
        <v>140</v>
      </c>
    </row>
    <row r="5761" spans="1:6" x14ac:dyDescent="0.35">
      <c r="A5761" t="s">
        <v>16</v>
      </c>
      <c r="B5761" t="s">
        <v>1130</v>
      </c>
      <c r="C5761">
        <v>1</v>
      </c>
      <c r="D5761" t="s">
        <v>177</v>
      </c>
      <c r="E5761" t="s">
        <v>140</v>
      </c>
      <c r="F5761" t="s">
        <v>140</v>
      </c>
    </row>
    <row r="5762" spans="1:6" x14ac:dyDescent="0.35">
      <c r="A5762" t="s">
        <v>16</v>
      </c>
      <c r="B5762" t="s">
        <v>1131</v>
      </c>
      <c r="C5762">
        <v>2</v>
      </c>
      <c r="D5762" t="s">
        <v>177</v>
      </c>
      <c r="E5762" t="s">
        <v>140</v>
      </c>
      <c r="F5762" t="s">
        <v>140</v>
      </c>
    </row>
    <row r="5763" spans="1:6" x14ac:dyDescent="0.35">
      <c r="A5763" t="s">
        <v>17</v>
      </c>
      <c r="B5763" t="s">
        <v>1129</v>
      </c>
      <c r="C5763">
        <v>12</v>
      </c>
      <c r="D5763" t="s">
        <v>177</v>
      </c>
      <c r="E5763" t="s">
        <v>140</v>
      </c>
      <c r="F5763" t="s">
        <v>140</v>
      </c>
    </row>
    <row r="5764" spans="1:6" x14ac:dyDescent="0.35">
      <c r="A5764" t="s">
        <v>17</v>
      </c>
      <c r="B5764" t="s">
        <v>1130</v>
      </c>
      <c r="C5764">
        <v>1</v>
      </c>
      <c r="D5764" t="s">
        <v>177</v>
      </c>
      <c r="E5764" t="s">
        <v>140</v>
      </c>
      <c r="F5764" t="s">
        <v>140</v>
      </c>
    </row>
    <row r="5765" spans="1:6" x14ac:dyDescent="0.35">
      <c r="A5765" t="s">
        <v>17</v>
      </c>
      <c r="B5765" t="s">
        <v>1131</v>
      </c>
      <c r="C5765">
        <v>2</v>
      </c>
      <c r="D5765" t="s">
        <v>177</v>
      </c>
      <c r="E5765" t="s">
        <v>140</v>
      </c>
      <c r="F5765" t="s">
        <v>140</v>
      </c>
    </row>
    <row r="5766" spans="1:6" x14ac:dyDescent="0.35">
      <c r="A5766" t="s">
        <v>18</v>
      </c>
      <c r="B5766" t="s">
        <v>1129</v>
      </c>
      <c r="C5766">
        <v>18</v>
      </c>
      <c r="D5766" t="s">
        <v>364</v>
      </c>
      <c r="E5766" t="s">
        <v>365</v>
      </c>
      <c r="F5766" t="s">
        <v>140</v>
      </c>
    </row>
    <row r="5767" spans="1:6" x14ac:dyDescent="0.35">
      <c r="A5767" t="s">
        <v>18</v>
      </c>
      <c r="B5767" t="s">
        <v>1130</v>
      </c>
      <c r="C5767">
        <v>14</v>
      </c>
      <c r="D5767" t="s">
        <v>1097</v>
      </c>
      <c r="E5767" t="s">
        <v>1044</v>
      </c>
      <c r="F5767" t="s">
        <v>140</v>
      </c>
    </row>
    <row r="5768" spans="1:6" x14ac:dyDescent="0.35">
      <c r="A5768" t="s">
        <v>18</v>
      </c>
      <c r="B5768" t="s">
        <v>1131</v>
      </c>
      <c r="C5768">
        <v>13</v>
      </c>
      <c r="D5768" t="s">
        <v>177</v>
      </c>
      <c r="E5768" t="s">
        <v>140</v>
      </c>
      <c r="F5768" t="s">
        <v>140</v>
      </c>
    </row>
    <row r="5769" spans="1:6" x14ac:dyDescent="0.35">
      <c r="A5769" t="s">
        <v>19</v>
      </c>
      <c r="B5769" t="s">
        <v>1129</v>
      </c>
      <c r="C5769">
        <v>3</v>
      </c>
      <c r="D5769" t="s">
        <v>177</v>
      </c>
      <c r="E5769" t="s">
        <v>140</v>
      </c>
      <c r="F5769" t="s">
        <v>140</v>
      </c>
    </row>
    <row r="5770" spans="1:6" x14ac:dyDescent="0.35">
      <c r="A5770" t="s">
        <v>19</v>
      </c>
      <c r="B5770" t="s">
        <v>1130</v>
      </c>
      <c r="C5770">
        <v>11</v>
      </c>
      <c r="D5770" t="s">
        <v>177</v>
      </c>
      <c r="E5770" t="s">
        <v>140</v>
      </c>
      <c r="F5770" t="s">
        <v>140</v>
      </c>
    </row>
    <row r="5771" spans="1:6" x14ac:dyDescent="0.35">
      <c r="A5771" t="s">
        <v>19</v>
      </c>
      <c r="B5771" t="s">
        <v>1131</v>
      </c>
      <c r="C5771">
        <v>1</v>
      </c>
      <c r="D5771" t="s">
        <v>177</v>
      </c>
      <c r="E5771" t="s">
        <v>140</v>
      </c>
      <c r="F5771" t="s">
        <v>140</v>
      </c>
    </row>
    <row r="5772" spans="1:6" x14ac:dyDescent="0.35">
      <c r="A5772" t="s">
        <v>20</v>
      </c>
      <c r="B5772" t="s">
        <v>1129</v>
      </c>
      <c r="C5772">
        <v>4</v>
      </c>
      <c r="D5772" t="s">
        <v>177</v>
      </c>
      <c r="E5772" t="s">
        <v>140</v>
      </c>
      <c r="F5772" t="s">
        <v>140</v>
      </c>
    </row>
    <row r="5773" spans="1:6" x14ac:dyDescent="0.35">
      <c r="A5773" t="s">
        <v>20</v>
      </c>
      <c r="B5773" t="s">
        <v>1131</v>
      </c>
      <c r="C5773">
        <v>4</v>
      </c>
      <c r="D5773" t="s">
        <v>506</v>
      </c>
      <c r="E5773" t="s">
        <v>507</v>
      </c>
      <c r="F5773" t="s">
        <v>140</v>
      </c>
    </row>
    <row r="5774" spans="1:6" x14ac:dyDescent="0.35">
      <c r="A5774" t="s">
        <v>21</v>
      </c>
      <c r="B5774" t="s">
        <v>1129</v>
      </c>
      <c r="C5774">
        <v>7</v>
      </c>
      <c r="D5774" t="s">
        <v>177</v>
      </c>
      <c r="E5774" t="s">
        <v>140</v>
      </c>
      <c r="F5774" t="s">
        <v>140</v>
      </c>
    </row>
    <row r="5775" spans="1:6" x14ac:dyDescent="0.35">
      <c r="A5775" t="s">
        <v>21</v>
      </c>
      <c r="B5775" t="s">
        <v>1131</v>
      </c>
      <c r="C5775">
        <v>4</v>
      </c>
      <c r="D5775" t="s">
        <v>177</v>
      </c>
      <c r="E5775" t="s">
        <v>140</v>
      </c>
      <c r="F5775" t="s">
        <v>140</v>
      </c>
    </row>
    <row r="5776" spans="1:6" x14ac:dyDescent="0.35">
      <c r="A5776" t="s">
        <v>22</v>
      </c>
      <c r="B5776" t="s">
        <v>1129</v>
      </c>
      <c r="C5776">
        <v>3</v>
      </c>
      <c r="D5776" t="s">
        <v>177</v>
      </c>
      <c r="E5776" t="s">
        <v>140</v>
      </c>
      <c r="F5776" t="s">
        <v>140</v>
      </c>
    </row>
    <row r="5777" spans="1:6" x14ac:dyDescent="0.35">
      <c r="A5777" t="s">
        <v>22</v>
      </c>
      <c r="B5777" t="s">
        <v>1130</v>
      </c>
      <c r="C5777">
        <v>2</v>
      </c>
      <c r="D5777" t="s">
        <v>177</v>
      </c>
      <c r="E5777" t="s">
        <v>140</v>
      </c>
      <c r="F5777" t="s">
        <v>140</v>
      </c>
    </row>
    <row r="5778" spans="1:6" x14ac:dyDescent="0.35">
      <c r="A5778" t="s">
        <v>22</v>
      </c>
      <c r="B5778" t="s">
        <v>1131</v>
      </c>
      <c r="C5778">
        <v>2</v>
      </c>
      <c r="D5778" t="s">
        <v>610</v>
      </c>
      <c r="E5778" t="s">
        <v>610</v>
      </c>
      <c r="F5778" t="s">
        <v>140</v>
      </c>
    </row>
    <row r="5779" spans="1:6" x14ac:dyDescent="0.35">
      <c r="A5779" t="s">
        <v>23</v>
      </c>
      <c r="B5779" t="s">
        <v>1129</v>
      </c>
      <c r="C5779">
        <v>8</v>
      </c>
      <c r="D5779" t="s">
        <v>177</v>
      </c>
      <c r="E5779" t="s">
        <v>140</v>
      </c>
      <c r="F5779" t="s">
        <v>140</v>
      </c>
    </row>
    <row r="5780" spans="1:6" x14ac:dyDescent="0.35">
      <c r="A5780" t="s">
        <v>23</v>
      </c>
      <c r="B5780" t="s">
        <v>1130</v>
      </c>
      <c r="C5780">
        <v>27</v>
      </c>
      <c r="D5780" t="s">
        <v>177</v>
      </c>
      <c r="E5780" t="s">
        <v>140</v>
      </c>
      <c r="F5780" t="s">
        <v>140</v>
      </c>
    </row>
    <row r="5781" spans="1:6" x14ac:dyDescent="0.35">
      <c r="A5781" t="s">
        <v>23</v>
      </c>
      <c r="B5781" t="s">
        <v>1131</v>
      </c>
      <c r="C5781">
        <v>13</v>
      </c>
      <c r="D5781" t="s">
        <v>1108</v>
      </c>
      <c r="E5781" t="s">
        <v>1068</v>
      </c>
      <c r="F5781" t="s">
        <v>140</v>
      </c>
    </row>
    <row r="5782" spans="1:6" x14ac:dyDescent="0.35">
      <c r="A5782" t="s">
        <v>24</v>
      </c>
      <c r="B5782" t="s">
        <v>1129</v>
      </c>
      <c r="C5782">
        <v>6</v>
      </c>
      <c r="D5782" t="s">
        <v>177</v>
      </c>
      <c r="E5782" t="s">
        <v>140</v>
      </c>
      <c r="F5782" t="s">
        <v>140</v>
      </c>
    </row>
    <row r="5783" spans="1:6" x14ac:dyDescent="0.35">
      <c r="A5783" t="s">
        <v>25</v>
      </c>
      <c r="B5783" t="s">
        <v>1129</v>
      </c>
      <c r="C5783">
        <v>12</v>
      </c>
      <c r="D5783" t="s">
        <v>177</v>
      </c>
      <c r="E5783" t="s">
        <v>140</v>
      </c>
      <c r="F5783" t="s">
        <v>140</v>
      </c>
    </row>
    <row r="5784" spans="1:6" x14ac:dyDescent="0.35">
      <c r="A5784" t="s">
        <v>25</v>
      </c>
      <c r="B5784" t="s">
        <v>1130</v>
      </c>
      <c r="C5784">
        <v>1</v>
      </c>
      <c r="D5784" t="s">
        <v>177</v>
      </c>
      <c r="E5784" t="s">
        <v>140</v>
      </c>
      <c r="F5784" t="s">
        <v>140</v>
      </c>
    </row>
    <row r="5785" spans="1:6" x14ac:dyDescent="0.35">
      <c r="A5785" t="s">
        <v>25</v>
      </c>
      <c r="B5785" t="s">
        <v>1131</v>
      </c>
      <c r="C5785">
        <v>1</v>
      </c>
      <c r="D5785" t="s">
        <v>177</v>
      </c>
      <c r="E5785" t="s">
        <v>140</v>
      </c>
      <c r="F5785" t="s">
        <v>140</v>
      </c>
    </row>
    <row r="5786" spans="1:6" x14ac:dyDescent="0.35">
      <c r="A5786" t="s">
        <v>26</v>
      </c>
      <c r="B5786" t="s">
        <v>1129</v>
      </c>
      <c r="C5786">
        <v>1</v>
      </c>
      <c r="D5786" t="s">
        <v>177</v>
      </c>
      <c r="E5786" t="s">
        <v>140</v>
      </c>
      <c r="F5786" t="s">
        <v>140</v>
      </c>
    </row>
    <row r="5787" spans="1:6" x14ac:dyDescent="0.35">
      <c r="A5787" t="s">
        <v>26</v>
      </c>
      <c r="B5787" t="s">
        <v>1130</v>
      </c>
      <c r="C5787">
        <v>5</v>
      </c>
      <c r="D5787" t="s">
        <v>177</v>
      </c>
      <c r="E5787" t="s">
        <v>140</v>
      </c>
      <c r="F5787" t="s">
        <v>140</v>
      </c>
    </row>
    <row r="5788" spans="1:6" x14ac:dyDescent="0.35">
      <c r="A5788" t="s">
        <v>27</v>
      </c>
      <c r="B5788" t="s">
        <v>1130</v>
      </c>
      <c r="C5788">
        <v>2</v>
      </c>
      <c r="D5788" t="s">
        <v>177</v>
      </c>
      <c r="E5788" t="s">
        <v>140</v>
      </c>
      <c r="F5788" t="s">
        <v>140</v>
      </c>
    </row>
    <row r="5789" spans="1:6" x14ac:dyDescent="0.35">
      <c r="A5789" t="s">
        <v>28</v>
      </c>
      <c r="B5789" t="s">
        <v>1129</v>
      </c>
      <c r="C5789">
        <v>8</v>
      </c>
      <c r="D5789" t="s">
        <v>98</v>
      </c>
      <c r="E5789" t="s">
        <v>97</v>
      </c>
      <c r="F5789" t="s">
        <v>140</v>
      </c>
    </row>
    <row r="5790" spans="1:6" x14ac:dyDescent="0.35">
      <c r="A5790" t="s">
        <v>28</v>
      </c>
      <c r="B5790" t="s">
        <v>1130</v>
      </c>
      <c r="C5790">
        <v>3</v>
      </c>
      <c r="D5790" t="s">
        <v>713</v>
      </c>
      <c r="E5790" t="s">
        <v>712</v>
      </c>
      <c r="F5790" t="s">
        <v>140</v>
      </c>
    </row>
    <row r="5791" spans="1:6" x14ac:dyDescent="0.35">
      <c r="A5791" t="s">
        <v>28</v>
      </c>
      <c r="B5791" t="s">
        <v>1131</v>
      </c>
      <c r="C5791">
        <v>3</v>
      </c>
      <c r="D5791" t="s">
        <v>177</v>
      </c>
      <c r="E5791" t="s">
        <v>140</v>
      </c>
      <c r="F5791" t="s">
        <v>140</v>
      </c>
    </row>
    <row r="5792" spans="1:6" x14ac:dyDescent="0.35">
      <c r="A5792" t="s">
        <v>29</v>
      </c>
      <c r="B5792" t="s">
        <v>1129</v>
      </c>
      <c r="C5792">
        <v>3</v>
      </c>
      <c r="D5792" t="s">
        <v>177</v>
      </c>
      <c r="E5792" t="s">
        <v>140</v>
      </c>
      <c r="F5792" t="s">
        <v>140</v>
      </c>
    </row>
    <row r="5793" spans="1:6" x14ac:dyDescent="0.35">
      <c r="A5793" t="s">
        <v>29</v>
      </c>
      <c r="B5793" t="s">
        <v>1130</v>
      </c>
      <c r="C5793">
        <v>3</v>
      </c>
      <c r="D5793" t="s">
        <v>177</v>
      </c>
      <c r="E5793" t="s">
        <v>140</v>
      </c>
      <c r="F5793" t="s">
        <v>140</v>
      </c>
    </row>
    <row r="5794" spans="1:6" x14ac:dyDescent="0.35">
      <c r="A5794" t="s">
        <v>29</v>
      </c>
      <c r="B5794" t="s">
        <v>1131</v>
      </c>
      <c r="C5794">
        <v>2</v>
      </c>
      <c r="D5794" t="s">
        <v>177</v>
      </c>
      <c r="E5794" t="s">
        <v>140</v>
      </c>
      <c r="F5794" t="s">
        <v>140</v>
      </c>
    </row>
    <row r="5795" spans="1:6" x14ac:dyDescent="0.35">
      <c r="A5795" t="s">
        <v>30</v>
      </c>
      <c r="B5795" t="s">
        <v>1129</v>
      </c>
      <c r="C5795">
        <v>3</v>
      </c>
      <c r="D5795" t="s">
        <v>910</v>
      </c>
      <c r="E5795" t="s">
        <v>909</v>
      </c>
      <c r="F5795" t="s">
        <v>140</v>
      </c>
    </row>
    <row r="5796" spans="1:6" x14ac:dyDescent="0.35">
      <c r="A5796" t="s">
        <v>30</v>
      </c>
      <c r="B5796" t="s">
        <v>1130</v>
      </c>
      <c r="C5796">
        <v>7</v>
      </c>
      <c r="D5796" t="s">
        <v>177</v>
      </c>
      <c r="E5796" t="s">
        <v>140</v>
      </c>
      <c r="F5796" t="s">
        <v>140</v>
      </c>
    </row>
    <row r="5797" spans="1:6" x14ac:dyDescent="0.35">
      <c r="A5797" t="s">
        <v>30</v>
      </c>
      <c r="B5797" t="s">
        <v>1131</v>
      </c>
      <c r="C5797">
        <v>1</v>
      </c>
      <c r="D5797" t="s">
        <v>177</v>
      </c>
      <c r="E5797" t="s">
        <v>140</v>
      </c>
      <c r="F5797" t="s">
        <v>140</v>
      </c>
    </row>
    <row r="5798" spans="1:6" x14ac:dyDescent="0.35">
      <c r="A5798" t="s">
        <v>31</v>
      </c>
      <c r="B5798" t="s">
        <v>1129</v>
      </c>
      <c r="C5798">
        <v>13</v>
      </c>
      <c r="D5798" t="s">
        <v>132</v>
      </c>
      <c r="E5798" t="s">
        <v>131</v>
      </c>
      <c r="F5798" t="s">
        <v>140</v>
      </c>
    </row>
    <row r="5799" spans="1:6" x14ac:dyDescent="0.35">
      <c r="A5799" t="s">
        <v>31</v>
      </c>
      <c r="B5799" t="s">
        <v>1130</v>
      </c>
      <c r="C5799">
        <v>25</v>
      </c>
      <c r="D5799" t="s">
        <v>130</v>
      </c>
      <c r="E5799" t="s">
        <v>929</v>
      </c>
      <c r="F5799" t="s">
        <v>869</v>
      </c>
    </row>
    <row r="5800" spans="1:6" x14ac:dyDescent="0.35">
      <c r="A5800" t="s">
        <v>31</v>
      </c>
      <c r="B5800" t="s">
        <v>1131</v>
      </c>
      <c r="C5800">
        <v>36</v>
      </c>
      <c r="D5800" t="s">
        <v>420</v>
      </c>
      <c r="E5800" t="s">
        <v>421</v>
      </c>
      <c r="F5800" t="s">
        <v>140</v>
      </c>
    </row>
    <row r="5801" spans="1:6" x14ac:dyDescent="0.35">
      <c r="A5801" t="s">
        <v>32</v>
      </c>
      <c r="B5801" t="s">
        <v>1129</v>
      </c>
      <c r="C5801">
        <v>229</v>
      </c>
      <c r="D5801" t="s">
        <v>990</v>
      </c>
      <c r="E5801" t="s">
        <v>458</v>
      </c>
      <c r="F5801" t="s">
        <v>140</v>
      </c>
    </row>
    <row r="5802" spans="1:6" x14ac:dyDescent="0.35">
      <c r="A5802" t="s">
        <v>32</v>
      </c>
      <c r="B5802" t="s">
        <v>1130</v>
      </c>
      <c r="C5802">
        <v>226</v>
      </c>
      <c r="D5802" t="s">
        <v>126</v>
      </c>
      <c r="E5802" t="s">
        <v>788</v>
      </c>
      <c r="F5802" t="s">
        <v>1022</v>
      </c>
    </row>
    <row r="5803" spans="1:6" x14ac:dyDescent="0.35">
      <c r="A5803" t="s">
        <v>32</v>
      </c>
      <c r="B5803" t="s">
        <v>1131</v>
      </c>
      <c r="C5803">
        <v>173</v>
      </c>
      <c r="D5803" t="s">
        <v>404</v>
      </c>
      <c r="E5803" t="s">
        <v>405</v>
      </c>
      <c r="F5803" t="s">
        <v>140</v>
      </c>
    </row>
    <row r="5805" spans="1:6" x14ac:dyDescent="0.35">
      <c r="A5805" t="s">
        <v>1264</v>
      </c>
    </row>
    <row r="5806" spans="1:6" x14ac:dyDescent="0.35">
      <c r="A5806" t="s">
        <v>2</v>
      </c>
      <c r="B5806" t="s">
        <v>1150</v>
      </c>
      <c r="C5806" t="s">
        <v>3</v>
      </c>
      <c r="D5806" t="s">
        <v>85</v>
      </c>
      <c r="E5806" t="s">
        <v>86</v>
      </c>
      <c r="F5806" t="s">
        <v>1133</v>
      </c>
    </row>
    <row r="5807" spans="1:6" x14ac:dyDescent="0.35">
      <c r="A5807" t="s">
        <v>8</v>
      </c>
      <c r="B5807" t="s">
        <v>1151</v>
      </c>
      <c r="C5807">
        <v>41</v>
      </c>
      <c r="D5807" t="s">
        <v>394</v>
      </c>
      <c r="E5807" t="s">
        <v>1121</v>
      </c>
      <c r="F5807" t="s">
        <v>140</v>
      </c>
    </row>
    <row r="5808" spans="1:6" x14ac:dyDescent="0.35">
      <c r="A5808" t="s">
        <v>8</v>
      </c>
      <c r="B5808" t="s">
        <v>1152</v>
      </c>
      <c r="C5808">
        <v>18</v>
      </c>
      <c r="D5808" t="s">
        <v>451</v>
      </c>
      <c r="E5808" t="s">
        <v>450</v>
      </c>
      <c r="F5808" t="s">
        <v>140</v>
      </c>
    </row>
    <row r="5809" spans="1:6" x14ac:dyDescent="0.35">
      <c r="A5809" t="s">
        <v>8</v>
      </c>
      <c r="B5809" t="s">
        <v>339</v>
      </c>
      <c r="C5809">
        <v>6</v>
      </c>
      <c r="D5809" t="s">
        <v>749</v>
      </c>
      <c r="E5809" t="s">
        <v>748</v>
      </c>
      <c r="F5809" t="s">
        <v>140</v>
      </c>
    </row>
    <row r="5810" spans="1:6" x14ac:dyDescent="0.35">
      <c r="A5810" t="s">
        <v>9</v>
      </c>
      <c r="B5810" t="s">
        <v>339</v>
      </c>
      <c r="C5810">
        <v>2</v>
      </c>
      <c r="D5810" t="s">
        <v>177</v>
      </c>
      <c r="E5810" t="s">
        <v>140</v>
      </c>
      <c r="F5810" t="s">
        <v>140</v>
      </c>
    </row>
    <row r="5811" spans="1:6" x14ac:dyDescent="0.35">
      <c r="A5811" t="s">
        <v>10</v>
      </c>
      <c r="B5811" t="s">
        <v>1151</v>
      </c>
      <c r="C5811">
        <v>5</v>
      </c>
      <c r="D5811" t="s">
        <v>140</v>
      </c>
      <c r="E5811" t="s">
        <v>177</v>
      </c>
      <c r="F5811" t="s">
        <v>140</v>
      </c>
    </row>
    <row r="5812" spans="1:6" x14ac:dyDescent="0.35">
      <c r="A5812" t="s">
        <v>10</v>
      </c>
      <c r="B5812" t="s">
        <v>339</v>
      </c>
      <c r="C5812">
        <v>2</v>
      </c>
      <c r="D5812" t="s">
        <v>140</v>
      </c>
      <c r="E5812" t="s">
        <v>177</v>
      </c>
      <c r="F5812" t="s">
        <v>140</v>
      </c>
    </row>
    <row r="5813" spans="1:6" x14ac:dyDescent="0.35">
      <c r="A5813" t="s">
        <v>11</v>
      </c>
      <c r="B5813" t="s">
        <v>1151</v>
      </c>
      <c r="C5813">
        <v>10</v>
      </c>
      <c r="D5813" t="s">
        <v>140</v>
      </c>
      <c r="E5813" t="s">
        <v>177</v>
      </c>
      <c r="F5813" t="s">
        <v>140</v>
      </c>
    </row>
    <row r="5814" spans="1:6" x14ac:dyDescent="0.35">
      <c r="A5814" t="s">
        <v>11</v>
      </c>
      <c r="B5814" t="s">
        <v>1152</v>
      </c>
      <c r="C5814">
        <v>2</v>
      </c>
      <c r="D5814" t="s">
        <v>140</v>
      </c>
      <c r="E5814" t="s">
        <v>177</v>
      </c>
      <c r="F5814" t="s">
        <v>140</v>
      </c>
    </row>
    <row r="5815" spans="1:6" x14ac:dyDescent="0.35">
      <c r="A5815" t="s">
        <v>12</v>
      </c>
      <c r="B5815" t="s">
        <v>1151</v>
      </c>
      <c r="C5815">
        <v>67</v>
      </c>
      <c r="D5815" t="s">
        <v>654</v>
      </c>
      <c r="E5815" t="s">
        <v>653</v>
      </c>
      <c r="F5815" t="s">
        <v>140</v>
      </c>
    </row>
    <row r="5816" spans="1:6" x14ac:dyDescent="0.35">
      <c r="A5816" t="s">
        <v>12</v>
      </c>
      <c r="B5816" t="s">
        <v>1152</v>
      </c>
      <c r="C5816">
        <v>25</v>
      </c>
      <c r="D5816" t="s">
        <v>140</v>
      </c>
      <c r="E5816" t="s">
        <v>177</v>
      </c>
      <c r="F5816" t="s">
        <v>140</v>
      </c>
    </row>
    <row r="5817" spans="1:6" x14ac:dyDescent="0.35">
      <c r="A5817" t="s">
        <v>12</v>
      </c>
      <c r="B5817" t="s">
        <v>339</v>
      </c>
      <c r="C5817">
        <v>12</v>
      </c>
      <c r="D5817" t="s">
        <v>532</v>
      </c>
      <c r="E5817" t="s">
        <v>531</v>
      </c>
      <c r="F5817" t="s">
        <v>140</v>
      </c>
    </row>
    <row r="5818" spans="1:6" x14ac:dyDescent="0.35">
      <c r="A5818" t="s">
        <v>13</v>
      </c>
      <c r="B5818" t="s">
        <v>1151</v>
      </c>
      <c r="C5818">
        <v>38</v>
      </c>
      <c r="D5818" t="s">
        <v>716</v>
      </c>
      <c r="E5818" t="s">
        <v>717</v>
      </c>
      <c r="F5818" t="s">
        <v>140</v>
      </c>
    </row>
    <row r="5819" spans="1:6" x14ac:dyDescent="0.35">
      <c r="A5819" t="s">
        <v>13</v>
      </c>
      <c r="B5819" t="s">
        <v>1152</v>
      </c>
      <c r="C5819">
        <v>12</v>
      </c>
      <c r="D5819" t="s">
        <v>140</v>
      </c>
      <c r="E5819" t="s">
        <v>177</v>
      </c>
      <c r="F5819" t="s">
        <v>140</v>
      </c>
    </row>
    <row r="5820" spans="1:6" x14ac:dyDescent="0.35">
      <c r="A5820" t="s">
        <v>13</v>
      </c>
      <c r="B5820" t="s">
        <v>339</v>
      </c>
      <c r="C5820">
        <v>10</v>
      </c>
      <c r="D5820" t="s">
        <v>627</v>
      </c>
      <c r="E5820" t="s">
        <v>626</v>
      </c>
      <c r="F5820" t="s">
        <v>140</v>
      </c>
    </row>
    <row r="5821" spans="1:6" x14ac:dyDescent="0.35">
      <c r="A5821" t="s">
        <v>14</v>
      </c>
      <c r="B5821" t="s">
        <v>1151</v>
      </c>
      <c r="C5821">
        <v>49</v>
      </c>
      <c r="D5821" t="s">
        <v>1072</v>
      </c>
      <c r="E5821" t="s">
        <v>1161</v>
      </c>
      <c r="F5821" t="s">
        <v>140</v>
      </c>
    </row>
    <row r="5822" spans="1:6" x14ac:dyDescent="0.35">
      <c r="A5822" t="s">
        <v>14</v>
      </c>
      <c r="B5822" t="s">
        <v>1152</v>
      </c>
      <c r="C5822">
        <v>12</v>
      </c>
      <c r="D5822" t="s">
        <v>140</v>
      </c>
      <c r="E5822" t="s">
        <v>177</v>
      </c>
      <c r="F5822" t="s">
        <v>140</v>
      </c>
    </row>
    <row r="5823" spans="1:6" x14ac:dyDescent="0.35">
      <c r="A5823" t="s">
        <v>14</v>
      </c>
      <c r="B5823" t="s">
        <v>339</v>
      </c>
      <c r="C5823">
        <v>2</v>
      </c>
      <c r="D5823" t="s">
        <v>140</v>
      </c>
      <c r="E5823" t="s">
        <v>177</v>
      </c>
      <c r="F5823" t="s">
        <v>140</v>
      </c>
    </row>
    <row r="5824" spans="1:6" x14ac:dyDescent="0.35">
      <c r="A5824" t="s">
        <v>15</v>
      </c>
      <c r="B5824" t="s">
        <v>1151</v>
      </c>
      <c r="C5824">
        <v>14</v>
      </c>
      <c r="D5824" t="s">
        <v>140</v>
      </c>
      <c r="E5824" t="s">
        <v>177</v>
      </c>
      <c r="F5824" t="s">
        <v>140</v>
      </c>
    </row>
    <row r="5825" spans="1:6" x14ac:dyDescent="0.35">
      <c r="A5825" t="s">
        <v>15</v>
      </c>
      <c r="B5825" t="s">
        <v>1152</v>
      </c>
      <c r="C5825">
        <v>5</v>
      </c>
      <c r="D5825" t="s">
        <v>140</v>
      </c>
      <c r="E5825" t="s">
        <v>177</v>
      </c>
      <c r="F5825" t="s">
        <v>140</v>
      </c>
    </row>
    <row r="5826" spans="1:6" x14ac:dyDescent="0.35">
      <c r="A5826" t="s">
        <v>15</v>
      </c>
      <c r="B5826" t="s">
        <v>339</v>
      </c>
      <c r="C5826">
        <v>4</v>
      </c>
      <c r="D5826" t="s">
        <v>127</v>
      </c>
      <c r="E5826" t="s">
        <v>128</v>
      </c>
      <c r="F5826" t="s">
        <v>140</v>
      </c>
    </row>
    <row r="5827" spans="1:6" x14ac:dyDescent="0.35">
      <c r="A5827" t="s">
        <v>16</v>
      </c>
      <c r="B5827" t="s">
        <v>1151</v>
      </c>
      <c r="C5827">
        <v>8</v>
      </c>
      <c r="D5827" t="s">
        <v>140</v>
      </c>
      <c r="E5827" t="s">
        <v>177</v>
      </c>
      <c r="F5827" t="s">
        <v>140</v>
      </c>
    </row>
    <row r="5828" spans="1:6" x14ac:dyDescent="0.35">
      <c r="A5828" t="s">
        <v>17</v>
      </c>
      <c r="B5828" t="s">
        <v>1151</v>
      </c>
      <c r="C5828">
        <v>12</v>
      </c>
      <c r="D5828" t="s">
        <v>140</v>
      </c>
      <c r="E5828" t="s">
        <v>177</v>
      </c>
      <c r="F5828" t="s">
        <v>140</v>
      </c>
    </row>
    <row r="5829" spans="1:6" x14ac:dyDescent="0.35">
      <c r="A5829" t="s">
        <v>17</v>
      </c>
      <c r="B5829" t="s">
        <v>1152</v>
      </c>
      <c r="C5829">
        <v>3</v>
      </c>
      <c r="D5829" t="s">
        <v>140</v>
      </c>
      <c r="E5829" t="s">
        <v>177</v>
      </c>
      <c r="F5829" t="s">
        <v>140</v>
      </c>
    </row>
    <row r="5830" spans="1:6" x14ac:dyDescent="0.35">
      <c r="A5830" t="s">
        <v>18</v>
      </c>
      <c r="B5830" t="s">
        <v>1151</v>
      </c>
      <c r="C5830">
        <v>35</v>
      </c>
      <c r="D5830" t="s">
        <v>289</v>
      </c>
      <c r="E5830" t="s">
        <v>288</v>
      </c>
      <c r="F5830" t="s">
        <v>140</v>
      </c>
    </row>
    <row r="5831" spans="1:6" x14ac:dyDescent="0.35">
      <c r="A5831" t="s">
        <v>18</v>
      </c>
      <c r="B5831" t="s">
        <v>1152</v>
      </c>
      <c r="C5831">
        <v>10</v>
      </c>
      <c r="D5831" t="s">
        <v>140</v>
      </c>
      <c r="E5831" t="s">
        <v>177</v>
      </c>
      <c r="F5831" t="s">
        <v>140</v>
      </c>
    </row>
    <row r="5832" spans="1:6" x14ac:dyDescent="0.35">
      <c r="A5832" t="s">
        <v>19</v>
      </c>
      <c r="B5832" t="s">
        <v>1151</v>
      </c>
      <c r="C5832">
        <v>10</v>
      </c>
      <c r="D5832" t="s">
        <v>140</v>
      </c>
      <c r="E5832" t="s">
        <v>177</v>
      </c>
      <c r="F5832" t="s">
        <v>140</v>
      </c>
    </row>
    <row r="5833" spans="1:6" x14ac:dyDescent="0.35">
      <c r="A5833" t="s">
        <v>19</v>
      </c>
      <c r="B5833" t="s">
        <v>1152</v>
      </c>
      <c r="C5833">
        <v>5</v>
      </c>
      <c r="D5833" t="s">
        <v>140</v>
      </c>
      <c r="E5833" t="s">
        <v>177</v>
      </c>
      <c r="F5833" t="s">
        <v>140</v>
      </c>
    </row>
    <row r="5834" spans="1:6" x14ac:dyDescent="0.35">
      <c r="A5834" t="s">
        <v>20</v>
      </c>
      <c r="B5834" t="s">
        <v>1151</v>
      </c>
      <c r="C5834">
        <v>7</v>
      </c>
      <c r="D5834" t="s">
        <v>293</v>
      </c>
      <c r="E5834" t="s">
        <v>539</v>
      </c>
      <c r="F5834" t="s">
        <v>140</v>
      </c>
    </row>
    <row r="5835" spans="1:6" x14ac:dyDescent="0.35">
      <c r="A5835" t="s">
        <v>20</v>
      </c>
      <c r="B5835" t="s">
        <v>339</v>
      </c>
      <c r="C5835">
        <v>1</v>
      </c>
      <c r="D5835" t="s">
        <v>140</v>
      </c>
      <c r="E5835" t="s">
        <v>177</v>
      </c>
      <c r="F5835" t="s">
        <v>140</v>
      </c>
    </row>
    <row r="5836" spans="1:6" x14ac:dyDescent="0.35">
      <c r="A5836" t="s">
        <v>21</v>
      </c>
      <c r="B5836" t="s">
        <v>1151</v>
      </c>
      <c r="C5836">
        <v>7</v>
      </c>
      <c r="D5836" t="s">
        <v>140</v>
      </c>
      <c r="E5836" t="s">
        <v>177</v>
      </c>
      <c r="F5836" t="s">
        <v>140</v>
      </c>
    </row>
    <row r="5837" spans="1:6" x14ac:dyDescent="0.35">
      <c r="A5837" t="s">
        <v>21</v>
      </c>
      <c r="B5837" t="s">
        <v>1152</v>
      </c>
      <c r="C5837">
        <v>2</v>
      </c>
      <c r="D5837" t="s">
        <v>140</v>
      </c>
      <c r="E5837" t="s">
        <v>177</v>
      </c>
      <c r="F5837" t="s">
        <v>140</v>
      </c>
    </row>
    <row r="5838" spans="1:6" x14ac:dyDescent="0.35">
      <c r="A5838" t="s">
        <v>21</v>
      </c>
      <c r="B5838" t="s">
        <v>339</v>
      </c>
      <c r="C5838">
        <v>2</v>
      </c>
      <c r="D5838" t="s">
        <v>140</v>
      </c>
      <c r="E5838" t="s">
        <v>177</v>
      </c>
      <c r="F5838" t="s">
        <v>140</v>
      </c>
    </row>
    <row r="5839" spans="1:6" x14ac:dyDescent="0.35">
      <c r="A5839" t="s">
        <v>22</v>
      </c>
      <c r="B5839" t="s">
        <v>1151</v>
      </c>
      <c r="C5839">
        <v>5</v>
      </c>
      <c r="D5839" t="s">
        <v>952</v>
      </c>
      <c r="E5839" t="s">
        <v>951</v>
      </c>
      <c r="F5839" t="s">
        <v>140</v>
      </c>
    </row>
    <row r="5840" spans="1:6" x14ac:dyDescent="0.35">
      <c r="A5840" t="s">
        <v>22</v>
      </c>
      <c r="B5840" t="s">
        <v>1152</v>
      </c>
      <c r="C5840">
        <v>1</v>
      </c>
      <c r="D5840" t="s">
        <v>140</v>
      </c>
      <c r="E5840" t="s">
        <v>177</v>
      </c>
      <c r="F5840" t="s">
        <v>140</v>
      </c>
    </row>
    <row r="5841" spans="1:6" x14ac:dyDescent="0.35">
      <c r="A5841" t="s">
        <v>22</v>
      </c>
      <c r="B5841" t="s">
        <v>339</v>
      </c>
      <c r="C5841">
        <v>1</v>
      </c>
      <c r="D5841" t="s">
        <v>140</v>
      </c>
      <c r="E5841" t="s">
        <v>177</v>
      </c>
      <c r="F5841" t="s">
        <v>140</v>
      </c>
    </row>
    <row r="5842" spans="1:6" x14ac:dyDescent="0.35">
      <c r="A5842" t="s">
        <v>23</v>
      </c>
      <c r="B5842" t="s">
        <v>1151</v>
      </c>
      <c r="C5842">
        <v>33</v>
      </c>
      <c r="D5842" t="s">
        <v>1066</v>
      </c>
      <c r="E5842" t="s">
        <v>1202</v>
      </c>
      <c r="F5842" t="s">
        <v>140</v>
      </c>
    </row>
    <row r="5843" spans="1:6" x14ac:dyDescent="0.35">
      <c r="A5843" t="s">
        <v>23</v>
      </c>
      <c r="B5843" t="s">
        <v>1152</v>
      </c>
      <c r="C5843">
        <v>11</v>
      </c>
      <c r="D5843" t="s">
        <v>140</v>
      </c>
      <c r="E5843" t="s">
        <v>177</v>
      </c>
      <c r="F5843" t="s">
        <v>140</v>
      </c>
    </row>
    <row r="5844" spans="1:6" x14ac:dyDescent="0.35">
      <c r="A5844" t="s">
        <v>23</v>
      </c>
      <c r="B5844" t="s">
        <v>339</v>
      </c>
      <c r="C5844">
        <v>4</v>
      </c>
      <c r="D5844" t="s">
        <v>140</v>
      </c>
      <c r="E5844" t="s">
        <v>177</v>
      </c>
      <c r="F5844" t="s">
        <v>140</v>
      </c>
    </row>
    <row r="5845" spans="1:6" x14ac:dyDescent="0.35">
      <c r="A5845" t="s">
        <v>24</v>
      </c>
      <c r="B5845" t="s">
        <v>1151</v>
      </c>
      <c r="C5845">
        <v>5</v>
      </c>
      <c r="D5845" t="s">
        <v>140</v>
      </c>
      <c r="E5845" t="s">
        <v>177</v>
      </c>
      <c r="F5845" t="s">
        <v>140</v>
      </c>
    </row>
    <row r="5846" spans="1:6" x14ac:dyDescent="0.35">
      <c r="A5846" t="s">
        <v>24</v>
      </c>
      <c r="B5846" t="s">
        <v>1152</v>
      </c>
      <c r="C5846">
        <v>1</v>
      </c>
      <c r="D5846" t="s">
        <v>140</v>
      </c>
      <c r="E5846" t="s">
        <v>177</v>
      </c>
      <c r="F5846" t="s">
        <v>140</v>
      </c>
    </row>
    <row r="5847" spans="1:6" x14ac:dyDescent="0.35">
      <c r="A5847" t="s">
        <v>25</v>
      </c>
      <c r="B5847" t="s">
        <v>1151</v>
      </c>
      <c r="C5847">
        <v>12</v>
      </c>
      <c r="D5847" t="s">
        <v>140</v>
      </c>
      <c r="E5847" t="s">
        <v>177</v>
      </c>
      <c r="F5847" t="s">
        <v>140</v>
      </c>
    </row>
    <row r="5848" spans="1:6" x14ac:dyDescent="0.35">
      <c r="A5848" t="s">
        <v>25</v>
      </c>
      <c r="B5848" t="s">
        <v>1152</v>
      </c>
      <c r="C5848">
        <v>2</v>
      </c>
      <c r="D5848" t="s">
        <v>140</v>
      </c>
      <c r="E5848" t="s">
        <v>177</v>
      </c>
      <c r="F5848" t="s">
        <v>140</v>
      </c>
    </row>
    <row r="5849" spans="1:6" x14ac:dyDescent="0.35">
      <c r="A5849" t="s">
        <v>26</v>
      </c>
      <c r="B5849" t="s">
        <v>1151</v>
      </c>
      <c r="C5849">
        <v>5</v>
      </c>
      <c r="D5849" t="s">
        <v>140</v>
      </c>
      <c r="E5849" t="s">
        <v>177</v>
      </c>
      <c r="F5849" t="s">
        <v>140</v>
      </c>
    </row>
    <row r="5850" spans="1:6" x14ac:dyDescent="0.35">
      <c r="A5850" t="s">
        <v>26</v>
      </c>
      <c r="B5850" t="s">
        <v>1152</v>
      </c>
      <c r="C5850">
        <v>1</v>
      </c>
      <c r="D5850" t="s">
        <v>140</v>
      </c>
      <c r="E5850" t="s">
        <v>177</v>
      </c>
      <c r="F5850" t="s">
        <v>140</v>
      </c>
    </row>
    <row r="5851" spans="1:6" x14ac:dyDescent="0.35">
      <c r="A5851" t="s">
        <v>27</v>
      </c>
      <c r="B5851" t="s">
        <v>1151</v>
      </c>
      <c r="C5851">
        <v>2</v>
      </c>
      <c r="D5851" t="s">
        <v>140</v>
      </c>
      <c r="E5851" t="s">
        <v>177</v>
      </c>
      <c r="F5851" t="s">
        <v>140</v>
      </c>
    </row>
    <row r="5852" spans="1:6" x14ac:dyDescent="0.35">
      <c r="A5852" t="s">
        <v>28</v>
      </c>
      <c r="B5852" t="s">
        <v>1151</v>
      </c>
      <c r="C5852">
        <v>13</v>
      </c>
      <c r="D5852" t="s">
        <v>1104</v>
      </c>
      <c r="E5852" t="s">
        <v>1167</v>
      </c>
      <c r="F5852" t="s">
        <v>140</v>
      </c>
    </row>
    <row r="5853" spans="1:6" x14ac:dyDescent="0.35">
      <c r="A5853" t="s">
        <v>28</v>
      </c>
      <c r="B5853" t="s">
        <v>1152</v>
      </c>
      <c r="C5853">
        <v>1</v>
      </c>
      <c r="D5853" t="s">
        <v>140</v>
      </c>
      <c r="E5853" t="s">
        <v>177</v>
      </c>
      <c r="F5853" t="s">
        <v>140</v>
      </c>
    </row>
    <row r="5854" spans="1:6" x14ac:dyDescent="0.35">
      <c r="A5854" t="s">
        <v>29</v>
      </c>
      <c r="B5854" t="s">
        <v>1151</v>
      </c>
      <c r="C5854">
        <v>4</v>
      </c>
      <c r="D5854" t="s">
        <v>140</v>
      </c>
      <c r="E5854" t="s">
        <v>177</v>
      </c>
      <c r="F5854" t="s">
        <v>140</v>
      </c>
    </row>
    <row r="5855" spans="1:6" x14ac:dyDescent="0.35">
      <c r="A5855" t="s">
        <v>29</v>
      </c>
      <c r="B5855" t="s">
        <v>1152</v>
      </c>
      <c r="C5855">
        <v>4</v>
      </c>
      <c r="D5855" t="s">
        <v>140</v>
      </c>
      <c r="E5855" t="s">
        <v>177</v>
      </c>
      <c r="F5855" t="s">
        <v>140</v>
      </c>
    </row>
    <row r="5856" spans="1:6" x14ac:dyDescent="0.35">
      <c r="A5856" t="s">
        <v>30</v>
      </c>
      <c r="B5856" t="s">
        <v>1151</v>
      </c>
      <c r="C5856">
        <v>9</v>
      </c>
      <c r="D5856" t="s">
        <v>119</v>
      </c>
      <c r="E5856" t="s">
        <v>120</v>
      </c>
      <c r="F5856" t="s">
        <v>140</v>
      </c>
    </row>
    <row r="5857" spans="1:6" x14ac:dyDescent="0.35">
      <c r="A5857" t="s">
        <v>30</v>
      </c>
      <c r="B5857" t="s">
        <v>1152</v>
      </c>
      <c r="C5857">
        <v>2</v>
      </c>
      <c r="D5857" t="s">
        <v>140</v>
      </c>
      <c r="E5857" t="s">
        <v>177</v>
      </c>
      <c r="F5857" t="s">
        <v>140</v>
      </c>
    </row>
    <row r="5858" spans="1:6" x14ac:dyDescent="0.35">
      <c r="A5858" t="s">
        <v>31</v>
      </c>
      <c r="B5858" t="s">
        <v>1151</v>
      </c>
      <c r="C5858">
        <v>55</v>
      </c>
      <c r="D5858" t="s">
        <v>105</v>
      </c>
      <c r="E5858" t="s">
        <v>613</v>
      </c>
      <c r="F5858" t="s">
        <v>1066</v>
      </c>
    </row>
    <row r="5859" spans="1:6" x14ac:dyDescent="0.35">
      <c r="A5859" t="s">
        <v>31</v>
      </c>
      <c r="B5859" t="s">
        <v>1152</v>
      </c>
      <c r="C5859">
        <v>17</v>
      </c>
      <c r="D5859" t="s">
        <v>129</v>
      </c>
      <c r="E5859" t="s">
        <v>130</v>
      </c>
      <c r="F5859" t="s">
        <v>140</v>
      </c>
    </row>
    <row r="5860" spans="1:6" x14ac:dyDescent="0.35">
      <c r="A5860" t="s">
        <v>31</v>
      </c>
      <c r="B5860" t="s">
        <v>339</v>
      </c>
      <c r="C5860">
        <v>2</v>
      </c>
      <c r="D5860" t="s">
        <v>140</v>
      </c>
      <c r="E5860" t="s">
        <v>177</v>
      </c>
      <c r="F5860" t="s">
        <v>140</v>
      </c>
    </row>
    <row r="5861" spans="1:6" x14ac:dyDescent="0.35">
      <c r="A5861" t="s">
        <v>32</v>
      </c>
      <c r="B5861" t="s">
        <v>1151</v>
      </c>
      <c r="C5861">
        <v>446</v>
      </c>
      <c r="D5861" t="s">
        <v>942</v>
      </c>
      <c r="E5861" t="s">
        <v>943</v>
      </c>
      <c r="F5861" t="s">
        <v>140</v>
      </c>
    </row>
    <row r="5862" spans="1:6" x14ac:dyDescent="0.35">
      <c r="A5862" t="s">
        <v>32</v>
      </c>
      <c r="B5862" t="s">
        <v>1152</v>
      </c>
      <c r="C5862">
        <v>134</v>
      </c>
      <c r="D5862" t="s">
        <v>1051</v>
      </c>
      <c r="E5862" t="s">
        <v>1118</v>
      </c>
      <c r="F5862" t="s">
        <v>140</v>
      </c>
    </row>
    <row r="5863" spans="1:6" x14ac:dyDescent="0.35">
      <c r="A5863" t="s">
        <v>32</v>
      </c>
      <c r="B5863" t="s">
        <v>339</v>
      </c>
      <c r="C5863">
        <v>48</v>
      </c>
      <c r="D5863" t="s">
        <v>105</v>
      </c>
      <c r="E5863" t="s">
        <v>106</v>
      </c>
      <c r="F5863" t="s">
        <v>140</v>
      </c>
    </row>
    <row r="5865" spans="1:6" x14ac:dyDescent="0.35">
      <c r="A5865" t="s">
        <v>1265</v>
      </c>
    </row>
    <row r="5866" spans="1:6" x14ac:dyDescent="0.35">
      <c r="A5866" t="s">
        <v>2</v>
      </c>
      <c r="B5866" t="s">
        <v>1233</v>
      </c>
      <c r="C5866" t="s">
        <v>3</v>
      </c>
      <c r="D5866" t="s">
        <v>85</v>
      </c>
      <c r="E5866" t="s">
        <v>86</v>
      </c>
      <c r="F5866" t="s">
        <v>1133</v>
      </c>
    </row>
    <row r="5867" spans="1:6" x14ac:dyDescent="0.35">
      <c r="A5867" t="s">
        <v>8</v>
      </c>
      <c r="B5867" t="s">
        <v>1234</v>
      </c>
      <c r="C5867">
        <v>15</v>
      </c>
      <c r="D5867" t="s">
        <v>140</v>
      </c>
      <c r="E5867" t="s">
        <v>177</v>
      </c>
      <c r="F5867" t="s">
        <v>140</v>
      </c>
    </row>
    <row r="5868" spans="1:6" x14ac:dyDescent="0.35">
      <c r="A5868" t="s">
        <v>8</v>
      </c>
      <c r="B5868" t="s">
        <v>1235</v>
      </c>
      <c r="C5868">
        <v>50</v>
      </c>
      <c r="D5868" t="s">
        <v>522</v>
      </c>
      <c r="E5868" t="s">
        <v>523</v>
      </c>
      <c r="F5868" t="s">
        <v>140</v>
      </c>
    </row>
    <row r="5869" spans="1:6" x14ac:dyDescent="0.35">
      <c r="A5869" t="s">
        <v>9</v>
      </c>
      <c r="B5869" t="s">
        <v>1234</v>
      </c>
      <c r="C5869">
        <v>2</v>
      </c>
      <c r="D5869" t="s">
        <v>177</v>
      </c>
      <c r="E5869" t="s">
        <v>140</v>
      </c>
      <c r="F5869" t="s">
        <v>140</v>
      </c>
    </row>
    <row r="5870" spans="1:6" x14ac:dyDescent="0.35">
      <c r="A5870" t="s">
        <v>10</v>
      </c>
      <c r="B5870" t="s">
        <v>1235</v>
      </c>
      <c r="C5870">
        <v>7</v>
      </c>
      <c r="D5870" t="s">
        <v>140</v>
      </c>
      <c r="E5870" t="s">
        <v>177</v>
      </c>
      <c r="F5870" t="s">
        <v>140</v>
      </c>
    </row>
    <row r="5871" spans="1:6" x14ac:dyDescent="0.35">
      <c r="A5871" t="s">
        <v>11</v>
      </c>
      <c r="B5871" t="s">
        <v>1234</v>
      </c>
      <c r="C5871">
        <v>5</v>
      </c>
      <c r="D5871" t="s">
        <v>140</v>
      </c>
      <c r="E5871" t="s">
        <v>177</v>
      </c>
      <c r="F5871" t="s">
        <v>140</v>
      </c>
    </row>
    <row r="5872" spans="1:6" x14ac:dyDescent="0.35">
      <c r="A5872" t="s">
        <v>11</v>
      </c>
      <c r="B5872" t="s">
        <v>1235</v>
      </c>
      <c r="C5872">
        <v>7</v>
      </c>
      <c r="D5872" t="s">
        <v>140</v>
      </c>
      <c r="E5872" t="s">
        <v>177</v>
      </c>
      <c r="F5872" t="s">
        <v>140</v>
      </c>
    </row>
    <row r="5873" spans="1:6" x14ac:dyDescent="0.35">
      <c r="A5873" t="s">
        <v>12</v>
      </c>
      <c r="B5873" t="s">
        <v>1234</v>
      </c>
      <c r="C5873">
        <v>31</v>
      </c>
      <c r="D5873" t="s">
        <v>874</v>
      </c>
      <c r="E5873" t="s">
        <v>873</v>
      </c>
      <c r="F5873" t="s">
        <v>140</v>
      </c>
    </row>
    <row r="5874" spans="1:6" x14ac:dyDescent="0.35">
      <c r="A5874" t="s">
        <v>12</v>
      </c>
      <c r="B5874" t="s">
        <v>1235</v>
      </c>
      <c r="C5874">
        <v>73</v>
      </c>
      <c r="D5874" t="s">
        <v>953</v>
      </c>
      <c r="E5874" t="s">
        <v>1114</v>
      </c>
      <c r="F5874" t="s">
        <v>140</v>
      </c>
    </row>
    <row r="5875" spans="1:6" x14ac:dyDescent="0.35">
      <c r="A5875" t="s">
        <v>13</v>
      </c>
      <c r="B5875" t="s">
        <v>1234</v>
      </c>
      <c r="C5875">
        <v>17</v>
      </c>
      <c r="D5875" t="s">
        <v>641</v>
      </c>
      <c r="E5875" t="s">
        <v>640</v>
      </c>
      <c r="F5875" t="s">
        <v>140</v>
      </c>
    </row>
    <row r="5876" spans="1:6" x14ac:dyDescent="0.35">
      <c r="A5876" t="s">
        <v>13</v>
      </c>
      <c r="B5876" t="s">
        <v>1235</v>
      </c>
      <c r="C5876">
        <v>43</v>
      </c>
      <c r="D5876" t="s">
        <v>1057</v>
      </c>
      <c r="E5876" t="s">
        <v>1115</v>
      </c>
      <c r="F5876" t="s">
        <v>140</v>
      </c>
    </row>
    <row r="5877" spans="1:6" x14ac:dyDescent="0.35">
      <c r="A5877" t="s">
        <v>14</v>
      </c>
      <c r="B5877" t="s">
        <v>1234</v>
      </c>
      <c r="C5877">
        <v>14</v>
      </c>
      <c r="D5877" t="s">
        <v>140</v>
      </c>
      <c r="E5877" t="s">
        <v>177</v>
      </c>
      <c r="F5877" t="s">
        <v>140</v>
      </c>
    </row>
    <row r="5878" spans="1:6" x14ac:dyDescent="0.35">
      <c r="A5878" t="s">
        <v>14</v>
      </c>
      <c r="B5878" t="s">
        <v>1235</v>
      </c>
      <c r="C5878">
        <v>49</v>
      </c>
      <c r="D5878" t="s">
        <v>1095</v>
      </c>
      <c r="E5878" t="s">
        <v>1134</v>
      </c>
      <c r="F5878" t="s">
        <v>140</v>
      </c>
    </row>
    <row r="5879" spans="1:6" x14ac:dyDescent="0.35">
      <c r="A5879" t="s">
        <v>15</v>
      </c>
      <c r="B5879" t="s">
        <v>1234</v>
      </c>
      <c r="C5879">
        <v>3</v>
      </c>
      <c r="D5879" t="s">
        <v>140</v>
      </c>
      <c r="E5879" t="s">
        <v>177</v>
      </c>
      <c r="F5879" t="s">
        <v>140</v>
      </c>
    </row>
    <row r="5880" spans="1:6" x14ac:dyDescent="0.35">
      <c r="A5880" t="s">
        <v>15</v>
      </c>
      <c r="B5880" t="s">
        <v>1235</v>
      </c>
      <c r="C5880">
        <v>20</v>
      </c>
      <c r="D5880" t="s">
        <v>954</v>
      </c>
      <c r="E5880" t="s">
        <v>955</v>
      </c>
      <c r="F5880" t="s">
        <v>140</v>
      </c>
    </row>
    <row r="5881" spans="1:6" x14ac:dyDescent="0.35">
      <c r="A5881" t="s">
        <v>16</v>
      </c>
      <c r="B5881" t="s">
        <v>1234</v>
      </c>
      <c r="C5881">
        <v>4</v>
      </c>
      <c r="D5881" t="s">
        <v>140</v>
      </c>
      <c r="E5881" t="s">
        <v>177</v>
      </c>
      <c r="F5881" t="s">
        <v>140</v>
      </c>
    </row>
    <row r="5882" spans="1:6" x14ac:dyDescent="0.35">
      <c r="A5882" t="s">
        <v>16</v>
      </c>
      <c r="B5882" t="s">
        <v>1235</v>
      </c>
      <c r="C5882">
        <v>4</v>
      </c>
      <c r="D5882" t="s">
        <v>140</v>
      </c>
      <c r="E5882" t="s">
        <v>177</v>
      </c>
      <c r="F5882" t="s">
        <v>140</v>
      </c>
    </row>
    <row r="5883" spans="1:6" x14ac:dyDescent="0.35">
      <c r="A5883" t="s">
        <v>17</v>
      </c>
      <c r="B5883" t="s">
        <v>1234</v>
      </c>
      <c r="C5883">
        <v>2</v>
      </c>
      <c r="D5883" t="s">
        <v>140</v>
      </c>
      <c r="E5883" t="s">
        <v>177</v>
      </c>
      <c r="F5883" t="s">
        <v>140</v>
      </c>
    </row>
    <row r="5884" spans="1:6" x14ac:dyDescent="0.35">
      <c r="A5884" t="s">
        <v>17</v>
      </c>
      <c r="B5884" t="s">
        <v>1235</v>
      </c>
      <c r="C5884">
        <v>13</v>
      </c>
      <c r="D5884" t="s">
        <v>140</v>
      </c>
      <c r="E5884" t="s">
        <v>177</v>
      </c>
      <c r="F5884" t="s">
        <v>140</v>
      </c>
    </row>
    <row r="5885" spans="1:6" x14ac:dyDescent="0.35">
      <c r="A5885" t="s">
        <v>18</v>
      </c>
      <c r="B5885" t="s">
        <v>1234</v>
      </c>
      <c r="C5885">
        <v>17</v>
      </c>
      <c r="D5885" t="s">
        <v>921</v>
      </c>
      <c r="E5885" t="s">
        <v>920</v>
      </c>
      <c r="F5885" t="s">
        <v>140</v>
      </c>
    </row>
    <row r="5886" spans="1:6" x14ac:dyDescent="0.35">
      <c r="A5886" t="s">
        <v>18</v>
      </c>
      <c r="B5886" t="s">
        <v>1235</v>
      </c>
      <c r="C5886">
        <v>28</v>
      </c>
      <c r="D5886" t="s">
        <v>595</v>
      </c>
      <c r="E5886" t="s">
        <v>596</v>
      </c>
      <c r="F5886" t="s">
        <v>140</v>
      </c>
    </row>
    <row r="5887" spans="1:6" x14ac:dyDescent="0.35">
      <c r="A5887" t="s">
        <v>19</v>
      </c>
      <c r="B5887" t="s">
        <v>1234</v>
      </c>
      <c r="C5887">
        <v>1</v>
      </c>
      <c r="D5887" t="s">
        <v>140</v>
      </c>
      <c r="E5887" t="s">
        <v>177</v>
      </c>
      <c r="F5887" t="s">
        <v>140</v>
      </c>
    </row>
    <row r="5888" spans="1:6" x14ac:dyDescent="0.35">
      <c r="A5888" t="s">
        <v>19</v>
      </c>
      <c r="B5888" t="s">
        <v>1235</v>
      </c>
      <c r="C5888">
        <v>14</v>
      </c>
      <c r="D5888" t="s">
        <v>140</v>
      </c>
      <c r="E5888" t="s">
        <v>177</v>
      </c>
      <c r="F5888" t="s">
        <v>140</v>
      </c>
    </row>
    <row r="5889" spans="1:6" x14ac:dyDescent="0.35">
      <c r="A5889" t="s">
        <v>20</v>
      </c>
      <c r="B5889" t="s">
        <v>1234</v>
      </c>
      <c r="C5889">
        <v>2</v>
      </c>
      <c r="D5889" t="s">
        <v>140</v>
      </c>
      <c r="E5889" t="s">
        <v>177</v>
      </c>
      <c r="F5889" t="s">
        <v>140</v>
      </c>
    </row>
    <row r="5890" spans="1:6" x14ac:dyDescent="0.35">
      <c r="A5890" t="s">
        <v>20</v>
      </c>
      <c r="B5890" t="s">
        <v>1235</v>
      </c>
      <c r="C5890">
        <v>6</v>
      </c>
      <c r="D5890" t="s">
        <v>145</v>
      </c>
      <c r="E5890" t="s">
        <v>866</v>
      </c>
      <c r="F5890" t="s">
        <v>140</v>
      </c>
    </row>
    <row r="5891" spans="1:6" x14ac:dyDescent="0.35">
      <c r="A5891" t="s">
        <v>21</v>
      </c>
      <c r="B5891" t="s">
        <v>1234</v>
      </c>
      <c r="C5891">
        <v>2</v>
      </c>
      <c r="D5891" t="s">
        <v>140</v>
      </c>
      <c r="E5891" t="s">
        <v>177</v>
      </c>
      <c r="F5891" t="s">
        <v>140</v>
      </c>
    </row>
    <row r="5892" spans="1:6" x14ac:dyDescent="0.35">
      <c r="A5892" t="s">
        <v>21</v>
      </c>
      <c r="B5892" t="s">
        <v>1235</v>
      </c>
      <c r="C5892">
        <v>9</v>
      </c>
      <c r="D5892" t="s">
        <v>140</v>
      </c>
      <c r="E5892" t="s">
        <v>177</v>
      </c>
      <c r="F5892" t="s">
        <v>140</v>
      </c>
    </row>
    <row r="5893" spans="1:6" x14ac:dyDescent="0.35">
      <c r="A5893" t="s">
        <v>22</v>
      </c>
      <c r="B5893" t="s">
        <v>1234</v>
      </c>
      <c r="C5893">
        <v>5</v>
      </c>
      <c r="D5893" t="s">
        <v>952</v>
      </c>
      <c r="E5893" t="s">
        <v>951</v>
      </c>
      <c r="F5893" t="s">
        <v>140</v>
      </c>
    </row>
    <row r="5894" spans="1:6" x14ac:dyDescent="0.35">
      <c r="A5894" t="s">
        <v>22</v>
      </c>
      <c r="B5894" t="s">
        <v>1235</v>
      </c>
      <c r="C5894">
        <v>2</v>
      </c>
      <c r="D5894" t="s">
        <v>140</v>
      </c>
      <c r="E5894" t="s">
        <v>177</v>
      </c>
      <c r="F5894" t="s">
        <v>140</v>
      </c>
    </row>
    <row r="5895" spans="1:6" x14ac:dyDescent="0.35">
      <c r="A5895" t="s">
        <v>23</v>
      </c>
      <c r="B5895" t="s">
        <v>1236</v>
      </c>
      <c r="C5895">
        <v>1</v>
      </c>
      <c r="D5895" t="s">
        <v>140</v>
      </c>
      <c r="E5895" t="s">
        <v>177</v>
      </c>
      <c r="F5895" t="s">
        <v>140</v>
      </c>
    </row>
    <row r="5896" spans="1:6" x14ac:dyDescent="0.35">
      <c r="A5896" t="s">
        <v>23</v>
      </c>
      <c r="B5896" t="s">
        <v>1234</v>
      </c>
      <c r="C5896">
        <v>12</v>
      </c>
      <c r="D5896" t="s">
        <v>140</v>
      </c>
      <c r="E5896" t="s">
        <v>177</v>
      </c>
      <c r="F5896" t="s">
        <v>140</v>
      </c>
    </row>
    <row r="5897" spans="1:6" x14ac:dyDescent="0.35">
      <c r="A5897" t="s">
        <v>23</v>
      </c>
      <c r="B5897" t="s">
        <v>1235</v>
      </c>
      <c r="C5897">
        <v>35</v>
      </c>
      <c r="D5897" t="s">
        <v>1098</v>
      </c>
      <c r="E5897" t="s">
        <v>1204</v>
      </c>
      <c r="F5897" t="s">
        <v>140</v>
      </c>
    </row>
    <row r="5898" spans="1:6" x14ac:dyDescent="0.35">
      <c r="A5898" t="s">
        <v>24</v>
      </c>
      <c r="B5898" t="s">
        <v>1234</v>
      </c>
      <c r="C5898">
        <v>5</v>
      </c>
      <c r="D5898" t="s">
        <v>140</v>
      </c>
      <c r="E5898" t="s">
        <v>177</v>
      </c>
      <c r="F5898" t="s">
        <v>140</v>
      </c>
    </row>
    <row r="5899" spans="1:6" x14ac:dyDescent="0.35">
      <c r="A5899" t="s">
        <v>24</v>
      </c>
      <c r="B5899" t="s">
        <v>1235</v>
      </c>
      <c r="C5899">
        <v>1</v>
      </c>
      <c r="D5899" t="s">
        <v>140</v>
      </c>
      <c r="E5899" t="s">
        <v>177</v>
      </c>
      <c r="F5899" t="s">
        <v>140</v>
      </c>
    </row>
    <row r="5900" spans="1:6" x14ac:dyDescent="0.35">
      <c r="A5900" t="s">
        <v>25</v>
      </c>
      <c r="B5900" t="s">
        <v>1234</v>
      </c>
      <c r="C5900">
        <v>2</v>
      </c>
      <c r="D5900" t="s">
        <v>140</v>
      </c>
      <c r="E5900" t="s">
        <v>177</v>
      </c>
      <c r="F5900" t="s">
        <v>140</v>
      </c>
    </row>
    <row r="5901" spans="1:6" x14ac:dyDescent="0.35">
      <c r="A5901" t="s">
        <v>25</v>
      </c>
      <c r="B5901" t="s">
        <v>1235</v>
      </c>
      <c r="C5901">
        <v>12</v>
      </c>
      <c r="D5901" t="s">
        <v>140</v>
      </c>
      <c r="E5901" t="s">
        <v>177</v>
      </c>
      <c r="F5901" t="s">
        <v>140</v>
      </c>
    </row>
    <row r="5902" spans="1:6" x14ac:dyDescent="0.35">
      <c r="A5902" t="s">
        <v>26</v>
      </c>
      <c r="B5902" t="s">
        <v>1234</v>
      </c>
      <c r="C5902">
        <v>1</v>
      </c>
      <c r="D5902" t="s">
        <v>140</v>
      </c>
      <c r="E5902" t="s">
        <v>177</v>
      </c>
      <c r="F5902" t="s">
        <v>140</v>
      </c>
    </row>
    <row r="5903" spans="1:6" x14ac:dyDescent="0.35">
      <c r="A5903" t="s">
        <v>26</v>
      </c>
      <c r="B5903" t="s">
        <v>1235</v>
      </c>
      <c r="C5903">
        <v>5</v>
      </c>
      <c r="D5903" t="s">
        <v>140</v>
      </c>
      <c r="E5903" t="s">
        <v>177</v>
      </c>
      <c r="F5903" t="s">
        <v>140</v>
      </c>
    </row>
    <row r="5904" spans="1:6" x14ac:dyDescent="0.35">
      <c r="A5904" t="s">
        <v>27</v>
      </c>
      <c r="B5904" t="s">
        <v>1234</v>
      </c>
      <c r="C5904">
        <v>1</v>
      </c>
      <c r="D5904" t="s">
        <v>140</v>
      </c>
      <c r="E5904" t="s">
        <v>177</v>
      </c>
      <c r="F5904" t="s">
        <v>140</v>
      </c>
    </row>
    <row r="5905" spans="1:6" x14ac:dyDescent="0.35">
      <c r="A5905" t="s">
        <v>27</v>
      </c>
      <c r="B5905" t="s">
        <v>1235</v>
      </c>
      <c r="C5905">
        <v>1</v>
      </c>
      <c r="D5905" t="s">
        <v>140</v>
      </c>
      <c r="E5905" t="s">
        <v>177</v>
      </c>
      <c r="F5905" t="s">
        <v>140</v>
      </c>
    </row>
    <row r="5906" spans="1:6" x14ac:dyDescent="0.35">
      <c r="A5906" t="s">
        <v>28</v>
      </c>
      <c r="B5906" t="s">
        <v>1234</v>
      </c>
      <c r="C5906">
        <v>9</v>
      </c>
      <c r="D5906" t="s">
        <v>716</v>
      </c>
      <c r="E5906" t="s">
        <v>717</v>
      </c>
      <c r="F5906" t="s">
        <v>140</v>
      </c>
    </row>
    <row r="5907" spans="1:6" x14ac:dyDescent="0.35">
      <c r="A5907" t="s">
        <v>28</v>
      </c>
      <c r="B5907" t="s">
        <v>1235</v>
      </c>
      <c r="C5907">
        <v>5</v>
      </c>
      <c r="D5907" t="s">
        <v>917</v>
      </c>
      <c r="E5907" t="s">
        <v>916</v>
      </c>
      <c r="F5907" t="s">
        <v>140</v>
      </c>
    </row>
    <row r="5908" spans="1:6" x14ac:dyDescent="0.35">
      <c r="A5908" t="s">
        <v>29</v>
      </c>
      <c r="B5908" t="s">
        <v>1234</v>
      </c>
      <c r="C5908">
        <v>3</v>
      </c>
      <c r="D5908" t="s">
        <v>140</v>
      </c>
      <c r="E5908" t="s">
        <v>177</v>
      </c>
      <c r="F5908" t="s">
        <v>140</v>
      </c>
    </row>
    <row r="5909" spans="1:6" x14ac:dyDescent="0.35">
      <c r="A5909" t="s">
        <v>29</v>
      </c>
      <c r="B5909" t="s">
        <v>1235</v>
      </c>
      <c r="C5909">
        <v>5</v>
      </c>
      <c r="D5909" t="s">
        <v>140</v>
      </c>
      <c r="E5909" t="s">
        <v>177</v>
      </c>
      <c r="F5909" t="s">
        <v>140</v>
      </c>
    </row>
    <row r="5910" spans="1:6" x14ac:dyDescent="0.35">
      <c r="A5910" t="s">
        <v>30</v>
      </c>
      <c r="B5910" t="s">
        <v>1234</v>
      </c>
      <c r="C5910">
        <v>6</v>
      </c>
      <c r="D5910" t="s">
        <v>140</v>
      </c>
      <c r="E5910" t="s">
        <v>177</v>
      </c>
      <c r="F5910" t="s">
        <v>140</v>
      </c>
    </row>
    <row r="5911" spans="1:6" x14ac:dyDescent="0.35">
      <c r="A5911" t="s">
        <v>30</v>
      </c>
      <c r="B5911" t="s">
        <v>1235</v>
      </c>
      <c r="C5911">
        <v>5</v>
      </c>
      <c r="D5911" t="s">
        <v>546</v>
      </c>
      <c r="E5911" t="s">
        <v>701</v>
      </c>
      <c r="F5911" t="s">
        <v>140</v>
      </c>
    </row>
    <row r="5912" spans="1:6" x14ac:dyDescent="0.35">
      <c r="A5912" t="s">
        <v>31</v>
      </c>
      <c r="B5912" t="s">
        <v>1234</v>
      </c>
      <c r="C5912">
        <v>29</v>
      </c>
      <c r="D5912" t="s">
        <v>1076</v>
      </c>
      <c r="E5912" t="s">
        <v>1077</v>
      </c>
      <c r="F5912" t="s">
        <v>140</v>
      </c>
    </row>
    <row r="5913" spans="1:6" x14ac:dyDescent="0.35">
      <c r="A5913" t="s">
        <v>31</v>
      </c>
      <c r="B5913" t="s">
        <v>1235</v>
      </c>
      <c r="C5913">
        <v>45</v>
      </c>
      <c r="D5913" t="s">
        <v>1104</v>
      </c>
      <c r="E5913" t="s">
        <v>916</v>
      </c>
      <c r="F5913" t="s">
        <v>939</v>
      </c>
    </row>
    <row r="5914" spans="1:6" x14ac:dyDescent="0.35">
      <c r="A5914" t="s">
        <v>32</v>
      </c>
      <c r="B5914" t="s">
        <v>1236</v>
      </c>
      <c r="C5914">
        <v>1</v>
      </c>
      <c r="D5914" t="s">
        <v>140</v>
      </c>
      <c r="E5914" t="s">
        <v>177</v>
      </c>
      <c r="F5914" t="s">
        <v>140</v>
      </c>
    </row>
    <row r="5915" spans="1:6" x14ac:dyDescent="0.35">
      <c r="A5915" t="s">
        <v>32</v>
      </c>
      <c r="B5915" t="s">
        <v>1234</v>
      </c>
      <c r="C5915">
        <v>188</v>
      </c>
      <c r="D5915" t="s">
        <v>574</v>
      </c>
      <c r="E5915" t="s">
        <v>806</v>
      </c>
      <c r="F5915" t="s">
        <v>140</v>
      </c>
    </row>
    <row r="5916" spans="1:6" x14ac:dyDescent="0.35">
      <c r="A5916" t="s">
        <v>32</v>
      </c>
      <c r="B5916" t="s">
        <v>1235</v>
      </c>
      <c r="C5916">
        <v>439</v>
      </c>
      <c r="D5916" t="s">
        <v>394</v>
      </c>
      <c r="E5916" t="s">
        <v>1121</v>
      </c>
      <c r="F5916" t="s">
        <v>140</v>
      </c>
    </row>
    <row r="5918" spans="1:6" x14ac:dyDescent="0.35">
      <c r="A5918" t="s">
        <v>1266</v>
      </c>
    </row>
    <row r="5919" spans="1:6" x14ac:dyDescent="0.35">
      <c r="A5919" t="s">
        <v>2</v>
      </c>
      <c r="B5919" t="s">
        <v>1170</v>
      </c>
      <c r="C5919" t="s">
        <v>3</v>
      </c>
      <c r="D5919" t="s">
        <v>85</v>
      </c>
      <c r="E5919" t="s">
        <v>86</v>
      </c>
      <c r="F5919" t="s">
        <v>1133</v>
      </c>
    </row>
    <row r="5920" spans="1:6" x14ac:dyDescent="0.35">
      <c r="A5920" t="s">
        <v>8</v>
      </c>
      <c r="B5920" t="s">
        <v>1171</v>
      </c>
      <c r="C5920">
        <v>65</v>
      </c>
      <c r="D5920" t="s">
        <v>595</v>
      </c>
      <c r="E5920" t="s">
        <v>596</v>
      </c>
      <c r="F5920" t="s">
        <v>140</v>
      </c>
    </row>
    <row r="5921" spans="1:6" x14ac:dyDescent="0.35">
      <c r="A5921" t="s">
        <v>9</v>
      </c>
      <c r="B5921" t="s">
        <v>1171</v>
      </c>
      <c r="C5921">
        <v>2</v>
      </c>
      <c r="D5921" t="s">
        <v>177</v>
      </c>
      <c r="E5921" t="s">
        <v>140</v>
      </c>
      <c r="F5921" t="s">
        <v>140</v>
      </c>
    </row>
    <row r="5922" spans="1:6" x14ac:dyDescent="0.35">
      <c r="A5922" t="s">
        <v>10</v>
      </c>
      <c r="B5922" t="s">
        <v>1171</v>
      </c>
      <c r="C5922">
        <v>7</v>
      </c>
      <c r="D5922" t="s">
        <v>140</v>
      </c>
      <c r="E5922" t="s">
        <v>177</v>
      </c>
      <c r="F5922" t="s">
        <v>140</v>
      </c>
    </row>
    <row r="5923" spans="1:6" x14ac:dyDescent="0.35">
      <c r="A5923" t="s">
        <v>11</v>
      </c>
      <c r="B5923" t="s">
        <v>1171</v>
      </c>
      <c r="C5923">
        <v>12</v>
      </c>
      <c r="D5923" t="s">
        <v>140</v>
      </c>
      <c r="E5923" t="s">
        <v>177</v>
      </c>
      <c r="F5923" t="s">
        <v>140</v>
      </c>
    </row>
    <row r="5924" spans="1:6" x14ac:dyDescent="0.35">
      <c r="A5924" t="s">
        <v>12</v>
      </c>
      <c r="B5924" t="s">
        <v>1171</v>
      </c>
      <c r="C5924">
        <v>5</v>
      </c>
      <c r="D5924" t="s">
        <v>140</v>
      </c>
      <c r="E5924" t="s">
        <v>177</v>
      </c>
      <c r="F5924" t="s">
        <v>140</v>
      </c>
    </row>
    <row r="5925" spans="1:6" x14ac:dyDescent="0.35">
      <c r="A5925" t="s">
        <v>12</v>
      </c>
      <c r="B5925" t="s">
        <v>1172</v>
      </c>
      <c r="C5925">
        <v>99</v>
      </c>
      <c r="D5925" t="s">
        <v>1076</v>
      </c>
      <c r="E5925" t="s">
        <v>1077</v>
      </c>
      <c r="F5925" t="s">
        <v>140</v>
      </c>
    </row>
    <row r="5926" spans="1:6" x14ac:dyDescent="0.35">
      <c r="A5926" t="s">
        <v>13</v>
      </c>
      <c r="B5926" t="s">
        <v>1172</v>
      </c>
      <c r="C5926">
        <v>60</v>
      </c>
      <c r="D5926" t="s">
        <v>985</v>
      </c>
      <c r="E5926" t="s">
        <v>986</v>
      </c>
      <c r="F5926" t="s">
        <v>140</v>
      </c>
    </row>
    <row r="5927" spans="1:6" x14ac:dyDescent="0.35">
      <c r="A5927" t="s">
        <v>14</v>
      </c>
      <c r="B5927" t="s">
        <v>1171</v>
      </c>
      <c r="C5927">
        <v>24</v>
      </c>
      <c r="D5927" t="s">
        <v>140</v>
      </c>
      <c r="E5927" t="s">
        <v>177</v>
      </c>
      <c r="F5927" t="s">
        <v>140</v>
      </c>
    </row>
    <row r="5928" spans="1:6" x14ac:dyDescent="0.35">
      <c r="A5928" t="s">
        <v>14</v>
      </c>
      <c r="B5928" t="s">
        <v>1172</v>
      </c>
      <c r="C5928">
        <v>39</v>
      </c>
      <c r="D5928" t="s">
        <v>592</v>
      </c>
      <c r="E5928" t="s">
        <v>1158</v>
      </c>
      <c r="F5928" t="s">
        <v>140</v>
      </c>
    </row>
    <row r="5929" spans="1:6" x14ac:dyDescent="0.35">
      <c r="A5929" t="s">
        <v>15</v>
      </c>
      <c r="B5929" t="s">
        <v>1171</v>
      </c>
      <c r="C5929">
        <v>23</v>
      </c>
      <c r="D5929" t="s">
        <v>1046</v>
      </c>
      <c r="E5929" t="s">
        <v>1119</v>
      </c>
      <c r="F5929" t="s">
        <v>140</v>
      </c>
    </row>
    <row r="5930" spans="1:6" x14ac:dyDescent="0.35">
      <c r="A5930" t="s">
        <v>16</v>
      </c>
      <c r="B5930" t="s">
        <v>1171</v>
      </c>
      <c r="C5930">
        <v>8</v>
      </c>
      <c r="D5930" t="s">
        <v>140</v>
      </c>
      <c r="E5930" t="s">
        <v>177</v>
      </c>
      <c r="F5930" t="s">
        <v>140</v>
      </c>
    </row>
    <row r="5931" spans="1:6" x14ac:dyDescent="0.35">
      <c r="A5931" t="s">
        <v>17</v>
      </c>
      <c r="B5931" t="s">
        <v>1171</v>
      </c>
      <c r="C5931">
        <v>15</v>
      </c>
      <c r="D5931" t="s">
        <v>140</v>
      </c>
      <c r="E5931" t="s">
        <v>177</v>
      </c>
      <c r="F5931" t="s">
        <v>140</v>
      </c>
    </row>
    <row r="5932" spans="1:6" x14ac:dyDescent="0.35">
      <c r="A5932" t="s">
        <v>18</v>
      </c>
      <c r="B5932" t="s">
        <v>1171</v>
      </c>
      <c r="C5932">
        <v>4</v>
      </c>
      <c r="D5932" t="s">
        <v>467</v>
      </c>
      <c r="E5932" t="s">
        <v>468</v>
      </c>
      <c r="F5932" t="s">
        <v>140</v>
      </c>
    </row>
    <row r="5933" spans="1:6" x14ac:dyDescent="0.35">
      <c r="A5933" t="s">
        <v>18</v>
      </c>
      <c r="B5933" t="s">
        <v>1172</v>
      </c>
      <c r="C5933">
        <v>41</v>
      </c>
      <c r="D5933" t="s">
        <v>462</v>
      </c>
      <c r="E5933" t="s">
        <v>461</v>
      </c>
      <c r="F5933" t="s">
        <v>140</v>
      </c>
    </row>
    <row r="5934" spans="1:6" x14ac:dyDescent="0.35">
      <c r="A5934" t="s">
        <v>19</v>
      </c>
      <c r="B5934" t="s">
        <v>1171</v>
      </c>
      <c r="C5934">
        <v>7</v>
      </c>
      <c r="D5934" t="s">
        <v>140</v>
      </c>
      <c r="E5934" t="s">
        <v>177</v>
      </c>
      <c r="F5934" t="s">
        <v>140</v>
      </c>
    </row>
    <row r="5935" spans="1:6" x14ac:dyDescent="0.35">
      <c r="A5935" t="s">
        <v>19</v>
      </c>
      <c r="B5935" t="s">
        <v>1172</v>
      </c>
      <c r="C5935">
        <v>8</v>
      </c>
      <c r="D5935" t="s">
        <v>140</v>
      </c>
      <c r="E5935" t="s">
        <v>177</v>
      </c>
      <c r="F5935" t="s">
        <v>140</v>
      </c>
    </row>
    <row r="5936" spans="1:6" x14ac:dyDescent="0.35">
      <c r="A5936" t="s">
        <v>20</v>
      </c>
      <c r="B5936" t="s">
        <v>1171</v>
      </c>
      <c r="C5936">
        <v>8</v>
      </c>
      <c r="D5936" t="s">
        <v>968</v>
      </c>
      <c r="E5936" t="s">
        <v>969</v>
      </c>
      <c r="F5936" t="s">
        <v>140</v>
      </c>
    </row>
    <row r="5937" spans="1:6" x14ac:dyDescent="0.35">
      <c r="A5937" t="s">
        <v>21</v>
      </c>
      <c r="B5937" t="s">
        <v>1171</v>
      </c>
      <c r="C5937">
        <v>11</v>
      </c>
      <c r="D5937" t="s">
        <v>140</v>
      </c>
      <c r="E5937" t="s">
        <v>177</v>
      </c>
      <c r="F5937" t="s">
        <v>140</v>
      </c>
    </row>
    <row r="5938" spans="1:6" x14ac:dyDescent="0.35">
      <c r="A5938" t="s">
        <v>22</v>
      </c>
      <c r="B5938" t="s">
        <v>1171</v>
      </c>
      <c r="C5938">
        <v>7</v>
      </c>
      <c r="D5938" t="s">
        <v>788</v>
      </c>
      <c r="E5938" t="s">
        <v>787</v>
      </c>
      <c r="F5938" t="s">
        <v>140</v>
      </c>
    </row>
    <row r="5939" spans="1:6" x14ac:dyDescent="0.35">
      <c r="A5939" t="s">
        <v>23</v>
      </c>
      <c r="B5939" t="s">
        <v>1171</v>
      </c>
      <c r="C5939">
        <v>4</v>
      </c>
      <c r="D5939" t="s">
        <v>140</v>
      </c>
      <c r="E5939" t="s">
        <v>177</v>
      </c>
      <c r="F5939" t="s">
        <v>140</v>
      </c>
    </row>
    <row r="5940" spans="1:6" x14ac:dyDescent="0.35">
      <c r="A5940" t="s">
        <v>23</v>
      </c>
      <c r="B5940" t="s">
        <v>1172</v>
      </c>
      <c r="C5940">
        <v>44</v>
      </c>
      <c r="D5940" t="s">
        <v>1054</v>
      </c>
      <c r="E5940" t="s">
        <v>1206</v>
      </c>
      <c r="F5940" t="s">
        <v>140</v>
      </c>
    </row>
    <row r="5941" spans="1:6" x14ac:dyDescent="0.35">
      <c r="A5941" t="s">
        <v>24</v>
      </c>
      <c r="B5941" t="s">
        <v>1171</v>
      </c>
      <c r="C5941">
        <v>6</v>
      </c>
      <c r="D5941" t="s">
        <v>140</v>
      </c>
      <c r="E5941" t="s">
        <v>177</v>
      </c>
      <c r="F5941" t="s">
        <v>140</v>
      </c>
    </row>
    <row r="5942" spans="1:6" x14ac:dyDescent="0.35">
      <c r="A5942" t="s">
        <v>25</v>
      </c>
      <c r="B5942" t="s">
        <v>1171</v>
      </c>
      <c r="C5942">
        <v>14</v>
      </c>
      <c r="D5942" t="s">
        <v>140</v>
      </c>
      <c r="E5942" t="s">
        <v>177</v>
      </c>
      <c r="F5942" t="s">
        <v>140</v>
      </c>
    </row>
    <row r="5943" spans="1:6" x14ac:dyDescent="0.35">
      <c r="A5943" t="s">
        <v>26</v>
      </c>
      <c r="B5943" t="s">
        <v>1171</v>
      </c>
      <c r="C5943">
        <v>6</v>
      </c>
      <c r="D5943" t="s">
        <v>140</v>
      </c>
      <c r="E5943" t="s">
        <v>177</v>
      </c>
      <c r="F5943" t="s">
        <v>140</v>
      </c>
    </row>
    <row r="5944" spans="1:6" x14ac:dyDescent="0.35">
      <c r="A5944" t="s">
        <v>27</v>
      </c>
      <c r="B5944" t="s">
        <v>1171</v>
      </c>
      <c r="C5944">
        <v>2</v>
      </c>
      <c r="D5944" t="s">
        <v>140</v>
      </c>
      <c r="E5944" t="s">
        <v>177</v>
      </c>
      <c r="F5944" t="s">
        <v>140</v>
      </c>
    </row>
    <row r="5945" spans="1:6" x14ac:dyDescent="0.35">
      <c r="A5945" t="s">
        <v>28</v>
      </c>
      <c r="B5945" t="s">
        <v>1171</v>
      </c>
      <c r="C5945">
        <v>14</v>
      </c>
      <c r="D5945" t="s">
        <v>517</v>
      </c>
      <c r="E5945" t="s">
        <v>516</v>
      </c>
      <c r="F5945" t="s">
        <v>140</v>
      </c>
    </row>
    <row r="5946" spans="1:6" x14ac:dyDescent="0.35">
      <c r="A5946" t="s">
        <v>29</v>
      </c>
      <c r="B5946" t="s">
        <v>1171</v>
      </c>
      <c r="C5946">
        <v>8</v>
      </c>
      <c r="D5946" t="s">
        <v>140</v>
      </c>
      <c r="E5946" t="s">
        <v>177</v>
      </c>
      <c r="F5946" t="s">
        <v>140</v>
      </c>
    </row>
    <row r="5947" spans="1:6" x14ac:dyDescent="0.35">
      <c r="A5947" t="s">
        <v>30</v>
      </c>
      <c r="B5947" t="s">
        <v>1171</v>
      </c>
      <c r="C5947">
        <v>11</v>
      </c>
      <c r="D5947" t="s">
        <v>1104</v>
      </c>
      <c r="E5947" t="s">
        <v>1167</v>
      </c>
      <c r="F5947" t="s">
        <v>140</v>
      </c>
    </row>
    <row r="5948" spans="1:6" x14ac:dyDescent="0.35">
      <c r="A5948" t="s">
        <v>31</v>
      </c>
      <c r="B5948" t="s">
        <v>1171</v>
      </c>
      <c r="C5948">
        <v>44</v>
      </c>
      <c r="D5948" t="s">
        <v>641</v>
      </c>
      <c r="E5948" t="s">
        <v>491</v>
      </c>
      <c r="F5948" t="s">
        <v>1066</v>
      </c>
    </row>
    <row r="5949" spans="1:6" x14ac:dyDescent="0.35">
      <c r="A5949" t="s">
        <v>31</v>
      </c>
      <c r="B5949" t="s">
        <v>1172</v>
      </c>
      <c r="C5949">
        <v>30</v>
      </c>
      <c r="D5949" t="s">
        <v>824</v>
      </c>
      <c r="E5949" t="s">
        <v>933</v>
      </c>
      <c r="F5949" t="s">
        <v>140</v>
      </c>
    </row>
    <row r="5950" spans="1:6" x14ac:dyDescent="0.35">
      <c r="A5950" t="s">
        <v>32</v>
      </c>
      <c r="B5950" t="s">
        <v>1171</v>
      </c>
      <c r="C5950">
        <v>307</v>
      </c>
      <c r="D5950" t="s">
        <v>1057</v>
      </c>
      <c r="E5950" t="s">
        <v>1115</v>
      </c>
      <c r="F5950" t="s">
        <v>1022</v>
      </c>
    </row>
    <row r="5951" spans="1:6" x14ac:dyDescent="0.35">
      <c r="A5951" t="s">
        <v>32</v>
      </c>
      <c r="B5951" t="s">
        <v>1172</v>
      </c>
      <c r="C5951">
        <v>321</v>
      </c>
      <c r="D5951" t="s">
        <v>405</v>
      </c>
      <c r="E5951" t="s">
        <v>404</v>
      </c>
      <c r="F5951" t="s">
        <v>140</v>
      </c>
    </row>
    <row r="5953" spans="1:5" x14ac:dyDescent="0.35">
      <c r="A5953" t="s">
        <v>1267</v>
      </c>
    </row>
    <row r="5954" spans="1:5" x14ac:dyDescent="0.35">
      <c r="A5954" t="s">
        <v>2</v>
      </c>
      <c r="B5954" t="s">
        <v>3</v>
      </c>
      <c r="C5954" t="s">
        <v>85</v>
      </c>
      <c r="D5954" t="s">
        <v>86</v>
      </c>
      <c r="E5954" t="s">
        <v>1133</v>
      </c>
    </row>
    <row r="5955" spans="1:5" x14ac:dyDescent="0.35">
      <c r="A5955" t="s">
        <v>8</v>
      </c>
      <c r="B5955">
        <v>30</v>
      </c>
      <c r="C5955" t="s">
        <v>967</v>
      </c>
      <c r="D5955" t="s">
        <v>1005</v>
      </c>
      <c r="E5955" t="s">
        <v>140</v>
      </c>
    </row>
    <row r="5956" spans="1:5" x14ac:dyDescent="0.35">
      <c r="A5956" t="s">
        <v>9</v>
      </c>
      <c r="B5956">
        <v>53</v>
      </c>
      <c r="C5956" t="s">
        <v>140</v>
      </c>
      <c r="D5956" t="s">
        <v>177</v>
      </c>
      <c r="E5956" t="s">
        <v>140</v>
      </c>
    </row>
    <row r="5957" spans="1:5" x14ac:dyDescent="0.35">
      <c r="A5957" t="s">
        <v>10</v>
      </c>
      <c r="B5957">
        <v>62</v>
      </c>
      <c r="C5957" t="s">
        <v>664</v>
      </c>
      <c r="D5957" t="s">
        <v>1005</v>
      </c>
      <c r="E5957" t="s">
        <v>1020</v>
      </c>
    </row>
    <row r="5958" spans="1:5" x14ac:dyDescent="0.35">
      <c r="A5958" t="s">
        <v>11</v>
      </c>
      <c r="B5958">
        <v>53</v>
      </c>
      <c r="C5958" t="s">
        <v>1043</v>
      </c>
      <c r="D5958" t="s">
        <v>1183</v>
      </c>
      <c r="E5958" t="s">
        <v>140</v>
      </c>
    </row>
    <row r="5959" spans="1:5" x14ac:dyDescent="0.35">
      <c r="A5959" t="s">
        <v>12</v>
      </c>
      <c r="B5959">
        <v>14</v>
      </c>
      <c r="C5959" t="s">
        <v>140</v>
      </c>
      <c r="D5959" t="s">
        <v>177</v>
      </c>
      <c r="E5959" t="s">
        <v>140</v>
      </c>
    </row>
    <row r="5960" spans="1:5" x14ac:dyDescent="0.35">
      <c r="A5960" t="s">
        <v>13</v>
      </c>
    </row>
    <row r="5961" spans="1:5" x14ac:dyDescent="0.35">
      <c r="A5961" t="s">
        <v>14</v>
      </c>
      <c r="B5961">
        <v>33</v>
      </c>
      <c r="C5961" t="s">
        <v>940</v>
      </c>
      <c r="D5961" t="s">
        <v>1168</v>
      </c>
      <c r="E5961" t="s">
        <v>140</v>
      </c>
    </row>
    <row r="5962" spans="1:5" x14ac:dyDescent="0.35">
      <c r="A5962" t="s">
        <v>15</v>
      </c>
      <c r="B5962">
        <v>42</v>
      </c>
      <c r="C5962" t="s">
        <v>801</v>
      </c>
      <c r="D5962" t="s">
        <v>800</v>
      </c>
      <c r="E5962" t="s">
        <v>140</v>
      </c>
    </row>
    <row r="5963" spans="1:5" x14ac:dyDescent="0.35">
      <c r="A5963" t="s">
        <v>16</v>
      </c>
      <c r="B5963">
        <v>52</v>
      </c>
      <c r="C5963" t="s">
        <v>140</v>
      </c>
      <c r="D5963" t="s">
        <v>177</v>
      </c>
      <c r="E5963" t="s">
        <v>140</v>
      </c>
    </row>
    <row r="5964" spans="1:5" x14ac:dyDescent="0.35">
      <c r="A5964" t="s">
        <v>17</v>
      </c>
      <c r="B5964">
        <v>58</v>
      </c>
      <c r="C5964" t="s">
        <v>1058</v>
      </c>
      <c r="D5964" t="s">
        <v>1186</v>
      </c>
      <c r="E5964" t="s">
        <v>140</v>
      </c>
    </row>
    <row r="5965" spans="1:5" x14ac:dyDescent="0.35">
      <c r="A5965" t="s">
        <v>18</v>
      </c>
      <c r="B5965">
        <v>38</v>
      </c>
      <c r="C5965" t="s">
        <v>1057</v>
      </c>
      <c r="D5965" t="s">
        <v>500</v>
      </c>
      <c r="E5965" t="s">
        <v>1011</v>
      </c>
    </row>
    <row r="5966" spans="1:5" x14ac:dyDescent="0.35">
      <c r="A5966" t="s">
        <v>19</v>
      </c>
      <c r="B5966">
        <v>36</v>
      </c>
      <c r="C5966" t="s">
        <v>1011</v>
      </c>
      <c r="D5966" t="s">
        <v>1196</v>
      </c>
      <c r="E5966" t="s">
        <v>140</v>
      </c>
    </row>
    <row r="5967" spans="1:5" x14ac:dyDescent="0.35">
      <c r="A5967" t="s">
        <v>20</v>
      </c>
      <c r="B5967">
        <v>48</v>
      </c>
      <c r="C5967" t="s">
        <v>527</v>
      </c>
      <c r="D5967" t="s">
        <v>858</v>
      </c>
      <c r="E5967" t="s">
        <v>140</v>
      </c>
    </row>
    <row r="5968" spans="1:5" x14ac:dyDescent="0.35">
      <c r="A5968" t="s">
        <v>21</v>
      </c>
      <c r="B5968">
        <v>25</v>
      </c>
      <c r="C5968" t="s">
        <v>869</v>
      </c>
      <c r="D5968" t="s">
        <v>870</v>
      </c>
      <c r="E5968" t="s">
        <v>140</v>
      </c>
    </row>
    <row r="5969" spans="1:6" x14ac:dyDescent="0.35">
      <c r="A5969" t="s">
        <v>22</v>
      </c>
      <c r="B5969">
        <v>43</v>
      </c>
      <c r="C5969" t="s">
        <v>99</v>
      </c>
      <c r="D5969" t="s">
        <v>100</v>
      </c>
      <c r="E5969" t="s">
        <v>140</v>
      </c>
    </row>
    <row r="5970" spans="1:6" x14ac:dyDescent="0.35">
      <c r="A5970" t="s">
        <v>23</v>
      </c>
      <c r="B5970">
        <v>2</v>
      </c>
      <c r="C5970" t="s">
        <v>140</v>
      </c>
      <c r="D5970" t="s">
        <v>177</v>
      </c>
      <c r="E5970" t="s">
        <v>140</v>
      </c>
    </row>
    <row r="5971" spans="1:6" x14ac:dyDescent="0.35">
      <c r="A5971" t="s">
        <v>24</v>
      </c>
      <c r="B5971">
        <v>40</v>
      </c>
      <c r="C5971" t="s">
        <v>660</v>
      </c>
      <c r="D5971" t="s">
        <v>661</v>
      </c>
      <c r="E5971" t="s">
        <v>140</v>
      </c>
    </row>
    <row r="5972" spans="1:6" x14ac:dyDescent="0.35">
      <c r="A5972" t="s">
        <v>25</v>
      </c>
      <c r="B5972">
        <v>35</v>
      </c>
      <c r="C5972" t="s">
        <v>949</v>
      </c>
      <c r="D5972" t="s">
        <v>948</v>
      </c>
      <c r="E5972" t="s">
        <v>140</v>
      </c>
    </row>
    <row r="5973" spans="1:6" x14ac:dyDescent="0.35">
      <c r="A5973" t="s">
        <v>26</v>
      </c>
      <c r="B5973">
        <v>51</v>
      </c>
      <c r="C5973" t="s">
        <v>1011</v>
      </c>
      <c r="D5973" t="s">
        <v>1196</v>
      </c>
      <c r="E5973" t="s">
        <v>140</v>
      </c>
    </row>
    <row r="5974" spans="1:6" x14ac:dyDescent="0.35">
      <c r="A5974" t="s">
        <v>27</v>
      </c>
      <c r="B5974">
        <v>77</v>
      </c>
      <c r="C5974" t="s">
        <v>1017</v>
      </c>
      <c r="D5974" t="s">
        <v>1208</v>
      </c>
      <c r="E5974" t="s">
        <v>140</v>
      </c>
    </row>
    <row r="5975" spans="1:6" x14ac:dyDescent="0.35">
      <c r="A5975" t="s">
        <v>28</v>
      </c>
      <c r="B5975">
        <v>58</v>
      </c>
      <c r="C5975" t="s">
        <v>1017</v>
      </c>
      <c r="D5975" t="s">
        <v>1208</v>
      </c>
      <c r="E5975" t="s">
        <v>140</v>
      </c>
    </row>
    <row r="5976" spans="1:6" x14ac:dyDescent="0.35">
      <c r="A5976" t="s">
        <v>29</v>
      </c>
      <c r="B5976">
        <v>45</v>
      </c>
      <c r="C5976" t="s">
        <v>1063</v>
      </c>
      <c r="D5976" t="s">
        <v>1180</v>
      </c>
      <c r="E5976" t="s">
        <v>140</v>
      </c>
    </row>
    <row r="5977" spans="1:6" x14ac:dyDescent="0.35">
      <c r="A5977" t="s">
        <v>30</v>
      </c>
      <c r="B5977">
        <v>49</v>
      </c>
      <c r="C5977" t="s">
        <v>140</v>
      </c>
      <c r="D5977" t="s">
        <v>177</v>
      </c>
      <c r="E5977" t="s">
        <v>140</v>
      </c>
    </row>
    <row r="5978" spans="1:6" x14ac:dyDescent="0.35">
      <c r="A5978" t="s">
        <v>31</v>
      </c>
      <c r="B5978">
        <v>6</v>
      </c>
      <c r="C5978" t="s">
        <v>140</v>
      </c>
      <c r="D5978" t="s">
        <v>177</v>
      </c>
      <c r="E5978" t="s">
        <v>140</v>
      </c>
    </row>
    <row r="5979" spans="1:6" x14ac:dyDescent="0.35">
      <c r="A5979" t="s">
        <v>32</v>
      </c>
      <c r="B5979">
        <v>950</v>
      </c>
      <c r="C5979" t="s">
        <v>1073</v>
      </c>
      <c r="D5979" t="s">
        <v>1144</v>
      </c>
      <c r="E5979" t="s">
        <v>1008</v>
      </c>
    </row>
    <row r="5981" spans="1:6" x14ac:dyDescent="0.35">
      <c r="A5981" t="s">
        <v>1268</v>
      </c>
    </row>
    <row r="5982" spans="1:6" x14ac:dyDescent="0.35">
      <c r="A5982" t="s">
        <v>2</v>
      </c>
      <c r="B5982" t="s">
        <v>1222</v>
      </c>
      <c r="C5982" t="s">
        <v>3</v>
      </c>
      <c r="D5982" t="s">
        <v>86</v>
      </c>
      <c r="E5982" t="s">
        <v>85</v>
      </c>
      <c r="F5982" t="s">
        <v>1133</v>
      </c>
    </row>
    <row r="5983" spans="1:6" x14ac:dyDescent="0.35">
      <c r="A5983" t="s">
        <v>8</v>
      </c>
      <c r="B5983" t="s">
        <v>1225</v>
      </c>
      <c r="C5983">
        <v>1</v>
      </c>
      <c r="D5983" t="s">
        <v>177</v>
      </c>
      <c r="E5983" t="s">
        <v>140</v>
      </c>
      <c r="F5983" t="s">
        <v>140</v>
      </c>
    </row>
    <row r="5984" spans="1:6" x14ac:dyDescent="0.35">
      <c r="A5984" t="s">
        <v>8</v>
      </c>
      <c r="B5984" t="s">
        <v>1226</v>
      </c>
      <c r="C5984">
        <v>1</v>
      </c>
      <c r="D5984" t="s">
        <v>177</v>
      </c>
      <c r="E5984" t="s">
        <v>140</v>
      </c>
      <c r="F5984" t="s">
        <v>140</v>
      </c>
    </row>
    <row r="5985" spans="1:6" x14ac:dyDescent="0.35">
      <c r="A5985" t="s">
        <v>8</v>
      </c>
      <c r="B5985" t="s">
        <v>339</v>
      </c>
      <c r="C5985">
        <v>28</v>
      </c>
      <c r="D5985" t="s">
        <v>1157</v>
      </c>
      <c r="E5985" t="s">
        <v>548</v>
      </c>
      <c r="F5985" t="s">
        <v>140</v>
      </c>
    </row>
    <row r="5986" spans="1:6" x14ac:dyDescent="0.35">
      <c r="A5986" t="s">
        <v>9</v>
      </c>
      <c r="B5986" t="s">
        <v>1225</v>
      </c>
      <c r="C5986">
        <v>1</v>
      </c>
      <c r="D5986" t="s">
        <v>177</v>
      </c>
      <c r="E5986" t="s">
        <v>140</v>
      </c>
      <c r="F5986" t="s">
        <v>140</v>
      </c>
    </row>
    <row r="5987" spans="1:6" x14ac:dyDescent="0.35">
      <c r="A5987" t="s">
        <v>9</v>
      </c>
      <c r="B5987" t="s">
        <v>339</v>
      </c>
      <c r="C5987">
        <v>52</v>
      </c>
      <c r="D5987" t="s">
        <v>177</v>
      </c>
      <c r="E5987" t="s">
        <v>140</v>
      </c>
      <c r="F5987" t="s">
        <v>140</v>
      </c>
    </row>
    <row r="5988" spans="1:6" x14ac:dyDescent="0.35">
      <c r="A5988" t="s">
        <v>10</v>
      </c>
      <c r="B5988" t="s">
        <v>1224</v>
      </c>
      <c r="C5988">
        <v>2</v>
      </c>
      <c r="D5988" t="s">
        <v>177</v>
      </c>
      <c r="E5988" t="s">
        <v>140</v>
      </c>
      <c r="F5988" t="s">
        <v>140</v>
      </c>
    </row>
    <row r="5989" spans="1:6" x14ac:dyDescent="0.35">
      <c r="A5989" t="s">
        <v>10</v>
      </c>
      <c r="B5989" t="s">
        <v>1226</v>
      </c>
      <c r="C5989">
        <v>1</v>
      </c>
      <c r="D5989" t="s">
        <v>177</v>
      </c>
      <c r="E5989" t="s">
        <v>140</v>
      </c>
      <c r="F5989" t="s">
        <v>140</v>
      </c>
    </row>
    <row r="5990" spans="1:6" x14ac:dyDescent="0.35">
      <c r="A5990" t="s">
        <v>10</v>
      </c>
      <c r="B5990" t="s">
        <v>339</v>
      </c>
      <c r="C5990">
        <v>59</v>
      </c>
      <c r="D5990" t="s">
        <v>1122</v>
      </c>
      <c r="E5990" t="s">
        <v>733</v>
      </c>
      <c r="F5990" t="s">
        <v>954</v>
      </c>
    </row>
    <row r="5991" spans="1:6" x14ac:dyDescent="0.35">
      <c r="A5991" t="s">
        <v>11</v>
      </c>
      <c r="B5991" t="s">
        <v>1223</v>
      </c>
      <c r="C5991">
        <v>1</v>
      </c>
      <c r="D5991" t="s">
        <v>177</v>
      </c>
      <c r="E5991" t="s">
        <v>140</v>
      </c>
      <c r="F5991" t="s">
        <v>140</v>
      </c>
    </row>
    <row r="5992" spans="1:6" x14ac:dyDescent="0.35">
      <c r="A5992" t="s">
        <v>11</v>
      </c>
      <c r="B5992" t="s">
        <v>1224</v>
      </c>
      <c r="C5992">
        <v>1</v>
      </c>
      <c r="D5992" t="s">
        <v>177</v>
      </c>
      <c r="E5992" t="s">
        <v>140</v>
      </c>
      <c r="F5992" t="s">
        <v>140</v>
      </c>
    </row>
    <row r="5993" spans="1:6" x14ac:dyDescent="0.35">
      <c r="A5993" t="s">
        <v>11</v>
      </c>
      <c r="B5993" t="s">
        <v>1225</v>
      </c>
      <c r="C5993">
        <v>2</v>
      </c>
      <c r="D5993" t="s">
        <v>177</v>
      </c>
      <c r="E5993" t="s">
        <v>140</v>
      </c>
      <c r="F5993" t="s">
        <v>140</v>
      </c>
    </row>
    <row r="5994" spans="1:6" x14ac:dyDescent="0.35">
      <c r="A5994" t="s">
        <v>11</v>
      </c>
      <c r="B5994" t="s">
        <v>339</v>
      </c>
      <c r="C5994">
        <v>49</v>
      </c>
      <c r="D5994" t="s">
        <v>938</v>
      </c>
      <c r="E5994" t="s">
        <v>939</v>
      </c>
      <c r="F5994" t="s">
        <v>140</v>
      </c>
    </row>
    <row r="5995" spans="1:6" x14ac:dyDescent="0.35">
      <c r="A5995" t="s">
        <v>12</v>
      </c>
      <c r="B5995" t="s">
        <v>1224</v>
      </c>
      <c r="C5995">
        <v>1</v>
      </c>
      <c r="D5995" t="s">
        <v>177</v>
      </c>
      <c r="E5995" t="s">
        <v>140</v>
      </c>
      <c r="F5995" t="s">
        <v>140</v>
      </c>
    </row>
    <row r="5996" spans="1:6" x14ac:dyDescent="0.35">
      <c r="A5996" t="s">
        <v>12</v>
      </c>
      <c r="B5996" t="s">
        <v>1225</v>
      </c>
      <c r="C5996">
        <v>1</v>
      </c>
      <c r="D5996" t="s">
        <v>177</v>
      </c>
      <c r="E5996" t="s">
        <v>140</v>
      </c>
      <c r="F5996" t="s">
        <v>140</v>
      </c>
    </row>
    <row r="5997" spans="1:6" x14ac:dyDescent="0.35">
      <c r="A5997" t="s">
        <v>12</v>
      </c>
      <c r="B5997" t="s">
        <v>339</v>
      </c>
      <c r="C5997">
        <v>12</v>
      </c>
      <c r="D5997" t="s">
        <v>177</v>
      </c>
      <c r="E5997" t="s">
        <v>140</v>
      </c>
      <c r="F5997" t="s">
        <v>140</v>
      </c>
    </row>
    <row r="5998" spans="1:6" x14ac:dyDescent="0.35">
      <c r="A5998" t="s">
        <v>13</v>
      </c>
      <c r="B5998" t="s">
        <v>339</v>
      </c>
    </row>
    <row r="5999" spans="1:6" x14ac:dyDescent="0.35">
      <c r="A5999" t="s">
        <v>14</v>
      </c>
      <c r="B5999" t="s">
        <v>1226</v>
      </c>
      <c r="C5999">
        <v>1</v>
      </c>
      <c r="D5999" t="s">
        <v>177</v>
      </c>
      <c r="E5999" t="s">
        <v>140</v>
      </c>
      <c r="F5999" t="s">
        <v>140</v>
      </c>
    </row>
    <row r="6000" spans="1:6" x14ac:dyDescent="0.35">
      <c r="A6000" t="s">
        <v>14</v>
      </c>
      <c r="B6000" t="s">
        <v>339</v>
      </c>
      <c r="C6000">
        <v>32</v>
      </c>
      <c r="D6000" t="s">
        <v>1119</v>
      </c>
      <c r="E6000" t="s">
        <v>1046</v>
      </c>
      <c r="F6000" t="s">
        <v>140</v>
      </c>
    </row>
    <row r="6001" spans="1:6" x14ac:dyDescent="0.35">
      <c r="A6001" t="s">
        <v>15</v>
      </c>
      <c r="B6001" t="s">
        <v>1223</v>
      </c>
      <c r="C6001">
        <v>1</v>
      </c>
      <c r="D6001" t="s">
        <v>177</v>
      </c>
      <c r="E6001" t="s">
        <v>140</v>
      </c>
      <c r="F6001" t="s">
        <v>140</v>
      </c>
    </row>
    <row r="6002" spans="1:6" x14ac:dyDescent="0.35">
      <c r="A6002" t="s">
        <v>15</v>
      </c>
      <c r="B6002" t="s">
        <v>1225</v>
      </c>
      <c r="C6002">
        <v>1</v>
      </c>
      <c r="D6002" t="s">
        <v>177</v>
      </c>
      <c r="E6002" t="s">
        <v>140</v>
      </c>
      <c r="F6002" t="s">
        <v>140</v>
      </c>
    </row>
    <row r="6003" spans="1:6" x14ac:dyDescent="0.35">
      <c r="A6003" t="s">
        <v>15</v>
      </c>
      <c r="B6003" t="s">
        <v>339</v>
      </c>
      <c r="C6003">
        <v>40</v>
      </c>
      <c r="D6003" t="s">
        <v>1112</v>
      </c>
      <c r="E6003" t="s">
        <v>1061</v>
      </c>
      <c r="F6003" t="s">
        <v>140</v>
      </c>
    </row>
    <row r="6004" spans="1:6" x14ac:dyDescent="0.35">
      <c r="A6004" t="s">
        <v>16</v>
      </c>
      <c r="B6004" t="s">
        <v>1223</v>
      </c>
      <c r="C6004">
        <v>3</v>
      </c>
      <c r="D6004" t="s">
        <v>177</v>
      </c>
      <c r="E6004" t="s">
        <v>140</v>
      </c>
      <c r="F6004" t="s">
        <v>140</v>
      </c>
    </row>
    <row r="6005" spans="1:6" x14ac:dyDescent="0.35">
      <c r="A6005" t="s">
        <v>16</v>
      </c>
      <c r="B6005" t="s">
        <v>1225</v>
      </c>
      <c r="C6005">
        <v>1</v>
      </c>
      <c r="D6005" t="s">
        <v>177</v>
      </c>
      <c r="E6005" t="s">
        <v>140</v>
      </c>
      <c r="F6005" t="s">
        <v>140</v>
      </c>
    </row>
    <row r="6006" spans="1:6" x14ac:dyDescent="0.35">
      <c r="A6006" t="s">
        <v>16</v>
      </c>
      <c r="B6006" t="s">
        <v>339</v>
      </c>
      <c r="C6006">
        <v>48</v>
      </c>
      <c r="D6006" t="s">
        <v>177</v>
      </c>
      <c r="E6006" t="s">
        <v>140</v>
      </c>
      <c r="F6006" t="s">
        <v>140</v>
      </c>
    </row>
    <row r="6007" spans="1:6" x14ac:dyDescent="0.35">
      <c r="A6007" t="s">
        <v>17</v>
      </c>
      <c r="B6007" t="s">
        <v>1225</v>
      </c>
      <c r="C6007">
        <v>1</v>
      </c>
      <c r="D6007" t="s">
        <v>177</v>
      </c>
      <c r="E6007" t="s">
        <v>140</v>
      </c>
      <c r="F6007" t="s">
        <v>140</v>
      </c>
    </row>
    <row r="6008" spans="1:6" x14ac:dyDescent="0.35">
      <c r="A6008" t="s">
        <v>17</v>
      </c>
      <c r="B6008" t="s">
        <v>1226</v>
      </c>
      <c r="C6008">
        <v>1</v>
      </c>
      <c r="D6008" t="s">
        <v>177</v>
      </c>
      <c r="E6008" t="s">
        <v>140</v>
      </c>
      <c r="F6008" t="s">
        <v>140</v>
      </c>
    </row>
    <row r="6009" spans="1:6" x14ac:dyDescent="0.35">
      <c r="A6009" t="s">
        <v>17</v>
      </c>
      <c r="B6009" t="s">
        <v>339</v>
      </c>
      <c r="C6009">
        <v>56</v>
      </c>
      <c r="D6009" t="s">
        <v>1147</v>
      </c>
      <c r="E6009" t="s">
        <v>1050</v>
      </c>
      <c r="F6009" t="s">
        <v>140</v>
      </c>
    </row>
    <row r="6010" spans="1:6" x14ac:dyDescent="0.35">
      <c r="A6010" t="s">
        <v>18</v>
      </c>
      <c r="B6010" t="s">
        <v>1224</v>
      </c>
      <c r="C6010">
        <v>1</v>
      </c>
      <c r="D6010" t="s">
        <v>177</v>
      </c>
      <c r="E6010" t="s">
        <v>140</v>
      </c>
      <c r="F6010" t="s">
        <v>140</v>
      </c>
    </row>
    <row r="6011" spans="1:6" x14ac:dyDescent="0.35">
      <c r="A6011" t="s">
        <v>18</v>
      </c>
      <c r="B6011" t="s">
        <v>1225</v>
      </c>
      <c r="C6011">
        <v>1</v>
      </c>
      <c r="D6011" t="s">
        <v>177</v>
      </c>
      <c r="E6011" t="s">
        <v>140</v>
      </c>
      <c r="F6011" t="s">
        <v>140</v>
      </c>
    </row>
    <row r="6012" spans="1:6" x14ac:dyDescent="0.35">
      <c r="A6012" t="s">
        <v>18</v>
      </c>
      <c r="B6012" t="s">
        <v>339</v>
      </c>
      <c r="C6012">
        <v>36</v>
      </c>
      <c r="D6012" t="s">
        <v>1190</v>
      </c>
      <c r="E6012" t="s">
        <v>458</v>
      </c>
      <c r="F6012" t="s">
        <v>949</v>
      </c>
    </row>
    <row r="6013" spans="1:6" x14ac:dyDescent="0.35">
      <c r="A6013" t="s">
        <v>19</v>
      </c>
      <c r="B6013" t="s">
        <v>339</v>
      </c>
      <c r="C6013">
        <v>36</v>
      </c>
      <c r="D6013" t="s">
        <v>1196</v>
      </c>
      <c r="E6013" t="s">
        <v>1011</v>
      </c>
      <c r="F6013" t="s">
        <v>140</v>
      </c>
    </row>
    <row r="6014" spans="1:6" x14ac:dyDescent="0.35">
      <c r="A6014" t="s">
        <v>20</v>
      </c>
      <c r="B6014" t="s">
        <v>1223</v>
      </c>
      <c r="C6014">
        <v>5</v>
      </c>
      <c r="D6014" t="s">
        <v>177</v>
      </c>
      <c r="E6014" t="s">
        <v>140</v>
      </c>
      <c r="F6014" t="s">
        <v>140</v>
      </c>
    </row>
    <row r="6015" spans="1:6" x14ac:dyDescent="0.35">
      <c r="A6015" t="s">
        <v>20</v>
      </c>
      <c r="B6015" t="s">
        <v>1225</v>
      </c>
      <c r="C6015">
        <v>1</v>
      </c>
      <c r="D6015" t="s">
        <v>140</v>
      </c>
      <c r="E6015" t="s">
        <v>177</v>
      </c>
      <c r="F6015" t="s">
        <v>140</v>
      </c>
    </row>
    <row r="6016" spans="1:6" x14ac:dyDescent="0.35">
      <c r="A6016" t="s">
        <v>20</v>
      </c>
      <c r="B6016" t="s">
        <v>339</v>
      </c>
      <c r="C6016">
        <v>42</v>
      </c>
      <c r="D6016" t="s">
        <v>918</v>
      </c>
      <c r="E6016" t="s">
        <v>919</v>
      </c>
      <c r="F6016" t="s">
        <v>140</v>
      </c>
    </row>
    <row r="6017" spans="1:6" x14ac:dyDescent="0.35">
      <c r="A6017" t="s">
        <v>21</v>
      </c>
      <c r="B6017" t="s">
        <v>339</v>
      </c>
      <c r="C6017">
        <v>25</v>
      </c>
      <c r="D6017" t="s">
        <v>870</v>
      </c>
      <c r="E6017" t="s">
        <v>869</v>
      </c>
      <c r="F6017" t="s">
        <v>140</v>
      </c>
    </row>
    <row r="6018" spans="1:6" x14ac:dyDescent="0.35">
      <c r="A6018" t="s">
        <v>22</v>
      </c>
      <c r="B6018" t="s">
        <v>1223</v>
      </c>
      <c r="C6018">
        <v>2</v>
      </c>
      <c r="D6018" t="s">
        <v>177</v>
      </c>
      <c r="E6018" t="s">
        <v>140</v>
      </c>
      <c r="F6018" t="s">
        <v>140</v>
      </c>
    </row>
    <row r="6019" spans="1:6" x14ac:dyDescent="0.35">
      <c r="A6019" t="s">
        <v>22</v>
      </c>
      <c r="B6019" t="s">
        <v>1225</v>
      </c>
      <c r="C6019">
        <v>1</v>
      </c>
      <c r="D6019" t="s">
        <v>177</v>
      </c>
      <c r="E6019" t="s">
        <v>140</v>
      </c>
      <c r="F6019" t="s">
        <v>140</v>
      </c>
    </row>
    <row r="6020" spans="1:6" x14ac:dyDescent="0.35">
      <c r="A6020" t="s">
        <v>22</v>
      </c>
      <c r="B6020" t="s">
        <v>339</v>
      </c>
      <c r="C6020">
        <v>40</v>
      </c>
      <c r="D6020" t="s">
        <v>1153</v>
      </c>
      <c r="E6020" t="s">
        <v>1059</v>
      </c>
      <c r="F6020" t="s">
        <v>140</v>
      </c>
    </row>
    <row r="6021" spans="1:6" x14ac:dyDescent="0.35">
      <c r="A6021" t="s">
        <v>23</v>
      </c>
      <c r="B6021" t="s">
        <v>339</v>
      </c>
      <c r="C6021">
        <v>2</v>
      </c>
      <c r="D6021" t="s">
        <v>177</v>
      </c>
      <c r="E6021" t="s">
        <v>140</v>
      </c>
      <c r="F6021" t="s">
        <v>140</v>
      </c>
    </row>
    <row r="6022" spans="1:6" x14ac:dyDescent="0.35">
      <c r="A6022" t="s">
        <v>24</v>
      </c>
      <c r="B6022" t="s">
        <v>1224</v>
      </c>
      <c r="C6022">
        <v>1</v>
      </c>
      <c r="D6022" t="s">
        <v>177</v>
      </c>
      <c r="E6022" t="s">
        <v>140</v>
      </c>
      <c r="F6022" t="s">
        <v>140</v>
      </c>
    </row>
    <row r="6023" spans="1:6" x14ac:dyDescent="0.35">
      <c r="A6023" t="s">
        <v>24</v>
      </c>
      <c r="B6023" t="s">
        <v>1225</v>
      </c>
      <c r="C6023">
        <v>1</v>
      </c>
      <c r="D6023" t="s">
        <v>140</v>
      </c>
      <c r="E6023" t="s">
        <v>177</v>
      </c>
      <c r="F6023" t="s">
        <v>140</v>
      </c>
    </row>
    <row r="6024" spans="1:6" x14ac:dyDescent="0.35">
      <c r="A6024" t="s">
        <v>24</v>
      </c>
      <c r="B6024" t="s">
        <v>339</v>
      </c>
      <c r="C6024">
        <v>38</v>
      </c>
      <c r="D6024" t="s">
        <v>1160</v>
      </c>
      <c r="E6024" t="s">
        <v>1048</v>
      </c>
      <c r="F6024" t="s">
        <v>140</v>
      </c>
    </row>
    <row r="6025" spans="1:6" x14ac:dyDescent="0.35">
      <c r="A6025" t="s">
        <v>25</v>
      </c>
      <c r="B6025" t="s">
        <v>1223</v>
      </c>
      <c r="C6025">
        <v>1</v>
      </c>
      <c r="D6025" t="s">
        <v>177</v>
      </c>
      <c r="E6025" t="s">
        <v>140</v>
      </c>
      <c r="F6025" t="s">
        <v>140</v>
      </c>
    </row>
    <row r="6026" spans="1:6" x14ac:dyDescent="0.35">
      <c r="A6026" t="s">
        <v>25</v>
      </c>
      <c r="B6026" t="s">
        <v>1224</v>
      </c>
      <c r="C6026">
        <v>1</v>
      </c>
      <c r="D6026" t="s">
        <v>177</v>
      </c>
      <c r="E6026" t="s">
        <v>140</v>
      </c>
      <c r="F6026" t="s">
        <v>140</v>
      </c>
    </row>
    <row r="6027" spans="1:6" x14ac:dyDescent="0.35">
      <c r="A6027" t="s">
        <v>25</v>
      </c>
      <c r="B6027" t="s">
        <v>1225</v>
      </c>
      <c r="C6027">
        <v>2</v>
      </c>
      <c r="D6027" t="s">
        <v>177</v>
      </c>
      <c r="E6027" t="s">
        <v>140</v>
      </c>
      <c r="F6027" t="s">
        <v>140</v>
      </c>
    </row>
    <row r="6028" spans="1:6" x14ac:dyDescent="0.35">
      <c r="A6028" t="s">
        <v>25</v>
      </c>
      <c r="B6028" t="s">
        <v>339</v>
      </c>
      <c r="C6028">
        <v>31</v>
      </c>
      <c r="D6028" t="s">
        <v>1202</v>
      </c>
      <c r="E6028" t="s">
        <v>1066</v>
      </c>
      <c r="F6028" t="s">
        <v>140</v>
      </c>
    </row>
    <row r="6029" spans="1:6" x14ac:dyDescent="0.35">
      <c r="A6029" t="s">
        <v>26</v>
      </c>
      <c r="B6029" t="s">
        <v>1223</v>
      </c>
      <c r="C6029">
        <v>1</v>
      </c>
      <c r="D6029" t="s">
        <v>177</v>
      </c>
      <c r="E6029" t="s">
        <v>140</v>
      </c>
      <c r="F6029" t="s">
        <v>140</v>
      </c>
    </row>
    <row r="6030" spans="1:6" x14ac:dyDescent="0.35">
      <c r="A6030" t="s">
        <v>26</v>
      </c>
      <c r="B6030" t="s">
        <v>1224</v>
      </c>
      <c r="C6030">
        <v>1</v>
      </c>
      <c r="D6030" t="s">
        <v>177</v>
      </c>
      <c r="E6030" t="s">
        <v>140</v>
      </c>
      <c r="F6030" t="s">
        <v>140</v>
      </c>
    </row>
    <row r="6031" spans="1:6" x14ac:dyDescent="0.35">
      <c r="A6031" t="s">
        <v>26</v>
      </c>
      <c r="B6031" t="s">
        <v>1225</v>
      </c>
      <c r="C6031">
        <v>1</v>
      </c>
      <c r="D6031" t="s">
        <v>177</v>
      </c>
      <c r="E6031" t="s">
        <v>140</v>
      </c>
      <c r="F6031" t="s">
        <v>140</v>
      </c>
    </row>
    <row r="6032" spans="1:6" x14ac:dyDescent="0.35">
      <c r="A6032" t="s">
        <v>26</v>
      </c>
      <c r="B6032" t="s">
        <v>339</v>
      </c>
      <c r="C6032">
        <v>48</v>
      </c>
      <c r="D6032" t="s">
        <v>1204</v>
      </c>
      <c r="E6032" t="s">
        <v>1098</v>
      </c>
      <c r="F6032" t="s">
        <v>140</v>
      </c>
    </row>
    <row r="6033" spans="1:6" x14ac:dyDescent="0.35">
      <c r="A6033" t="s">
        <v>27</v>
      </c>
      <c r="B6033" t="s">
        <v>1225</v>
      </c>
      <c r="C6033">
        <v>2</v>
      </c>
      <c r="D6033" t="s">
        <v>177</v>
      </c>
      <c r="E6033" t="s">
        <v>140</v>
      </c>
      <c r="F6033" t="s">
        <v>140</v>
      </c>
    </row>
    <row r="6034" spans="1:6" x14ac:dyDescent="0.35">
      <c r="A6034" t="s">
        <v>27</v>
      </c>
      <c r="B6034" t="s">
        <v>339</v>
      </c>
      <c r="C6034">
        <v>75</v>
      </c>
      <c r="D6034" t="s">
        <v>1208</v>
      </c>
      <c r="E6034" t="s">
        <v>1017</v>
      </c>
      <c r="F6034" t="s">
        <v>140</v>
      </c>
    </row>
    <row r="6035" spans="1:6" x14ac:dyDescent="0.35">
      <c r="A6035" t="s">
        <v>28</v>
      </c>
      <c r="B6035" t="s">
        <v>1224</v>
      </c>
      <c r="C6035">
        <v>1</v>
      </c>
      <c r="D6035" t="s">
        <v>177</v>
      </c>
      <c r="E6035" t="s">
        <v>140</v>
      </c>
      <c r="F6035" t="s">
        <v>140</v>
      </c>
    </row>
    <row r="6036" spans="1:6" x14ac:dyDescent="0.35">
      <c r="A6036" t="s">
        <v>28</v>
      </c>
      <c r="B6036" t="s">
        <v>339</v>
      </c>
      <c r="C6036">
        <v>57</v>
      </c>
      <c r="D6036" t="s">
        <v>1208</v>
      </c>
      <c r="E6036" t="s">
        <v>1017</v>
      </c>
      <c r="F6036" t="s">
        <v>140</v>
      </c>
    </row>
    <row r="6037" spans="1:6" x14ac:dyDescent="0.35">
      <c r="A6037" t="s">
        <v>29</v>
      </c>
      <c r="B6037" t="s">
        <v>1223</v>
      </c>
      <c r="C6037">
        <v>2</v>
      </c>
      <c r="D6037" t="s">
        <v>177</v>
      </c>
      <c r="E6037" t="s">
        <v>140</v>
      </c>
      <c r="F6037" t="s">
        <v>140</v>
      </c>
    </row>
    <row r="6038" spans="1:6" x14ac:dyDescent="0.35">
      <c r="A6038" t="s">
        <v>29</v>
      </c>
      <c r="B6038" t="s">
        <v>1224</v>
      </c>
      <c r="C6038">
        <v>1</v>
      </c>
      <c r="D6038" t="s">
        <v>177</v>
      </c>
      <c r="E6038" t="s">
        <v>140</v>
      </c>
      <c r="F6038" t="s">
        <v>140</v>
      </c>
    </row>
    <row r="6039" spans="1:6" x14ac:dyDescent="0.35">
      <c r="A6039" t="s">
        <v>29</v>
      </c>
      <c r="B6039" t="s">
        <v>339</v>
      </c>
      <c r="C6039">
        <v>42</v>
      </c>
      <c r="D6039" t="s">
        <v>1180</v>
      </c>
      <c r="E6039" t="s">
        <v>1063</v>
      </c>
      <c r="F6039" t="s">
        <v>140</v>
      </c>
    </row>
    <row r="6040" spans="1:6" x14ac:dyDescent="0.35">
      <c r="A6040" t="s">
        <v>30</v>
      </c>
      <c r="B6040" t="s">
        <v>1224</v>
      </c>
      <c r="C6040">
        <v>2</v>
      </c>
      <c r="D6040" t="s">
        <v>177</v>
      </c>
      <c r="E6040" t="s">
        <v>140</v>
      </c>
      <c r="F6040" t="s">
        <v>140</v>
      </c>
    </row>
    <row r="6041" spans="1:6" x14ac:dyDescent="0.35">
      <c r="A6041" t="s">
        <v>30</v>
      </c>
      <c r="B6041" t="s">
        <v>339</v>
      </c>
      <c r="C6041">
        <v>47</v>
      </c>
      <c r="D6041" t="s">
        <v>177</v>
      </c>
      <c r="E6041" t="s">
        <v>140</v>
      </c>
      <c r="F6041" t="s">
        <v>140</v>
      </c>
    </row>
    <row r="6042" spans="1:6" x14ac:dyDescent="0.35">
      <c r="A6042" t="s">
        <v>31</v>
      </c>
      <c r="B6042" t="s">
        <v>339</v>
      </c>
      <c r="C6042">
        <v>6</v>
      </c>
      <c r="D6042" t="s">
        <v>177</v>
      </c>
      <c r="E6042" t="s">
        <v>140</v>
      </c>
      <c r="F6042" t="s">
        <v>140</v>
      </c>
    </row>
    <row r="6043" spans="1:6" x14ac:dyDescent="0.35">
      <c r="A6043" t="s">
        <v>32</v>
      </c>
      <c r="B6043" t="s">
        <v>1223</v>
      </c>
      <c r="C6043">
        <v>16</v>
      </c>
      <c r="D6043" t="s">
        <v>177</v>
      </c>
      <c r="E6043" t="s">
        <v>140</v>
      </c>
      <c r="F6043" t="s">
        <v>140</v>
      </c>
    </row>
    <row r="6044" spans="1:6" x14ac:dyDescent="0.35">
      <c r="A6044" t="s">
        <v>32</v>
      </c>
      <c r="B6044" t="s">
        <v>1224</v>
      </c>
      <c r="C6044">
        <v>12</v>
      </c>
      <c r="D6044" t="s">
        <v>177</v>
      </c>
      <c r="E6044" t="s">
        <v>140</v>
      </c>
      <c r="F6044" t="s">
        <v>140</v>
      </c>
    </row>
    <row r="6045" spans="1:6" x14ac:dyDescent="0.35">
      <c r="A6045" t="s">
        <v>32</v>
      </c>
      <c r="B6045" t="s">
        <v>1225</v>
      </c>
      <c r="C6045">
        <v>17</v>
      </c>
      <c r="D6045" t="s">
        <v>840</v>
      </c>
      <c r="E6045" t="s">
        <v>841</v>
      </c>
      <c r="F6045" t="s">
        <v>140</v>
      </c>
    </row>
    <row r="6046" spans="1:6" x14ac:dyDescent="0.35">
      <c r="A6046" t="s">
        <v>32</v>
      </c>
      <c r="B6046" t="s">
        <v>1226</v>
      </c>
      <c r="C6046">
        <v>4</v>
      </c>
      <c r="D6046" t="s">
        <v>177</v>
      </c>
      <c r="E6046" t="s">
        <v>140</v>
      </c>
      <c r="F6046" t="s">
        <v>140</v>
      </c>
    </row>
    <row r="6047" spans="1:6" x14ac:dyDescent="0.35">
      <c r="A6047" t="s">
        <v>32</v>
      </c>
      <c r="B6047" t="s">
        <v>339</v>
      </c>
      <c r="C6047">
        <v>901</v>
      </c>
      <c r="D6047" t="s">
        <v>1160</v>
      </c>
      <c r="E6047" t="s">
        <v>954</v>
      </c>
      <c r="F6047" t="s">
        <v>1008</v>
      </c>
    </row>
    <row r="6049" spans="1:6" x14ac:dyDescent="0.35">
      <c r="A6049" t="s">
        <v>1269</v>
      </c>
    </row>
    <row r="6050" spans="1:6" x14ac:dyDescent="0.35">
      <c r="A6050" t="s">
        <v>2</v>
      </c>
      <c r="B6050" t="s">
        <v>1215</v>
      </c>
      <c r="C6050" t="s">
        <v>3</v>
      </c>
      <c r="D6050" t="s">
        <v>86</v>
      </c>
      <c r="E6050" t="s">
        <v>85</v>
      </c>
      <c r="F6050" t="s">
        <v>1133</v>
      </c>
    </row>
    <row r="6051" spans="1:6" x14ac:dyDescent="0.35">
      <c r="A6051" t="s">
        <v>8</v>
      </c>
      <c r="B6051" t="s">
        <v>1216</v>
      </c>
      <c r="C6051">
        <v>9</v>
      </c>
      <c r="D6051" t="s">
        <v>177</v>
      </c>
      <c r="E6051" t="s">
        <v>140</v>
      </c>
      <c r="F6051" t="s">
        <v>140</v>
      </c>
    </row>
    <row r="6052" spans="1:6" x14ac:dyDescent="0.35">
      <c r="A6052" t="s">
        <v>8</v>
      </c>
      <c r="B6052" t="s">
        <v>1217</v>
      </c>
      <c r="C6052">
        <v>4</v>
      </c>
      <c r="D6052" t="s">
        <v>177</v>
      </c>
      <c r="E6052" t="s">
        <v>140</v>
      </c>
      <c r="F6052" t="s">
        <v>140</v>
      </c>
    </row>
    <row r="6053" spans="1:6" x14ac:dyDescent="0.35">
      <c r="A6053" t="s">
        <v>8</v>
      </c>
      <c r="B6053" t="s">
        <v>1218</v>
      </c>
      <c r="C6053">
        <v>13</v>
      </c>
      <c r="D6053" t="s">
        <v>106</v>
      </c>
      <c r="E6053" t="s">
        <v>105</v>
      </c>
      <c r="F6053" t="s">
        <v>140</v>
      </c>
    </row>
    <row r="6054" spans="1:6" x14ac:dyDescent="0.35">
      <c r="A6054" t="s">
        <v>8</v>
      </c>
      <c r="B6054" t="s">
        <v>1219</v>
      </c>
      <c r="C6054">
        <v>4</v>
      </c>
      <c r="D6054" t="s">
        <v>163</v>
      </c>
      <c r="E6054" t="s">
        <v>162</v>
      </c>
      <c r="F6054" t="s">
        <v>140</v>
      </c>
    </row>
    <row r="6055" spans="1:6" x14ac:dyDescent="0.35">
      <c r="A6055" t="s">
        <v>9</v>
      </c>
      <c r="B6055" t="s">
        <v>1216</v>
      </c>
      <c r="C6055">
        <v>16</v>
      </c>
      <c r="D6055" t="s">
        <v>177</v>
      </c>
      <c r="E6055" t="s">
        <v>140</v>
      </c>
      <c r="F6055" t="s">
        <v>140</v>
      </c>
    </row>
    <row r="6056" spans="1:6" x14ac:dyDescent="0.35">
      <c r="A6056" t="s">
        <v>9</v>
      </c>
      <c r="B6056" t="s">
        <v>1217</v>
      </c>
      <c r="C6056">
        <v>13</v>
      </c>
      <c r="D6056" t="s">
        <v>177</v>
      </c>
      <c r="E6056" t="s">
        <v>140</v>
      </c>
      <c r="F6056" t="s">
        <v>140</v>
      </c>
    </row>
    <row r="6057" spans="1:6" x14ac:dyDescent="0.35">
      <c r="A6057" t="s">
        <v>9</v>
      </c>
      <c r="B6057" t="s">
        <v>1218</v>
      </c>
      <c r="C6057">
        <v>12</v>
      </c>
      <c r="D6057" t="s">
        <v>177</v>
      </c>
      <c r="E6057" t="s">
        <v>140</v>
      </c>
      <c r="F6057" t="s">
        <v>140</v>
      </c>
    </row>
    <row r="6058" spans="1:6" x14ac:dyDescent="0.35">
      <c r="A6058" t="s">
        <v>9</v>
      </c>
      <c r="B6058" t="s">
        <v>1219</v>
      </c>
      <c r="C6058">
        <v>12</v>
      </c>
      <c r="D6058" t="s">
        <v>177</v>
      </c>
      <c r="E6058" t="s">
        <v>140</v>
      </c>
      <c r="F6058" t="s">
        <v>140</v>
      </c>
    </row>
    <row r="6059" spans="1:6" x14ac:dyDescent="0.35">
      <c r="A6059" t="s">
        <v>10</v>
      </c>
      <c r="B6059" t="s">
        <v>1216</v>
      </c>
      <c r="C6059">
        <v>17</v>
      </c>
      <c r="D6059" t="s">
        <v>717</v>
      </c>
      <c r="E6059" t="s">
        <v>140</v>
      </c>
      <c r="F6059" t="s">
        <v>716</v>
      </c>
    </row>
    <row r="6060" spans="1:6" x14ac:dyDescent="0.35">
      <c r="A6060" t="s">
        <v>10</v>
      </c>
      <c r="B6060" t="s">
        <v>1217</v>
      </c>
      <c r="C6060">
        <v>13</v>
      </c>
      <c r="D6060" t="s">
        <v>960</v>
      </c>
      <c r="E6060" t="s">
        <v>961</v>
      </c>
      <c r="F6060" t="s">
        <v>140</v>
      </c>
    </row>
    <row r="6061" spans="1:6" x14ac:dyDescent="0.35">
      <c r="A6061" t="s">
        <v>10</v>
      </c>
      <c r="B6061" t="s">
        <v>1218</v>
      </c>
      <c r="C6061">
        <v>17</v>
      </c>
      <c r="D6061" t="s">
        <v>126</v>
      </c>
      <c r="E6061" t="s">
        <v>125</v>
      </c>
      <c r="F6061" t="s">
        <v>140</v>
      </c>
    </row>
    <row r="6062" spans="1:6" x14ac:dyDescent="0.35">
      <c r="A6062" t="s">
        <v>10</v>
      </c>
      <c r="B6062" t="s">
        <v>1219</v>
      </c>
      <c r="C6062">
        <v>13</v>
      </c>
      <c r="D6062" t="s">
        <v>177</v>
      </c>
      <c r="E6062" t="s">
        <v>140</v>
      </c>
      <c r="F6062" t="s">
        <v>140</v>
      </c>
    </row>
    <row r="6063" spans="1:6" x14ac:dyDescent="0.35">
      <c r="A6063" t="s">
        <v>10</v>
      </c>
      <c r="B6063" t="s">
        <v>1220</v>
      </c>
      <c r="C6063">
        <v>2</v>
      </c>
      <c r="D6063" t="s">
        <v>177</v>
      </c>
      <c r="E6063" t="s">
        <v>140</v>
      </c>
      <c r="F6063" t="s">
        <v>140</v>
      </c>
    </row>
    <row r="6064" spans="1:6" x14ac:dyDescent="0.35">
      <c r="A6064" t="s">
        <v>11</v>
      </c>
      <c r="B6064" t="s">
        <v>1216</v>
      </c>
      <c r="C6064">
        <v>21</v>
      </c>
      <c r="D6064" t="s">
        <v>177</v>
      </c>
      <c r="E6064" t="s">
        <v>140</v>
      </c>
      <c r="F6064" t="s">
        <v>140</v>
      </c>
    </row>
    <row r="6065" spans="1:6" x14ac:dyDescent="0.35">
      <c r="A6065" t="s">
        <v>11</v>
      </c>
      <c r="B6065" t="s">
        <v>1217</v>
      </c>
      <c r="C6065">
        <v>7</v>
      </c>
      <c r="D6065" t="s">
        <v>177</v>
      </c>
      <c r="E6065" t="s">
        <v>140</v>
      </c>
      <c r="F6065" t="s">
        <v>140</v>
      </c>
    </row>
    <row r="6066" spans="1:6" x14ac:dyDescent="0.35">
      <c r="A6066" t="s">
        <v>11</v>
      </c>
      <c r="B6066" t="s">
        <v>1218</v>
      </c>
      <c r="C6066">
        <v>14</v>
      </c>
      <c r="D6066" t="s">
        <v>177</v>
      </c>
      <c r="E6066" t="s">
        <v>140</v>
      </c>
      <c r="F6066" t="s">
        <v>140</v>
      </c>
    </row>
    <row r="6067" spans="1:6" x14ac:dyDescent="0.35">
      <c r="A6067" t="s">
        <v>11</v>
      </c>
      <c r="B6067" t="s">
        <v>1219</v>
      </c>
      <c r="C6067">
        <v>11</v>
      </c>
      <c r="D6067" t="s">
        <v>986</v>
      </c>
      <c r="E6067" t="s">
        <v>985</v>
      </c>
      <c r="F6067" t="s">
        <v>140</v>
      </c>
    </row>
    <row r="6068" spans="1:6" x14ac:dyDescent="0.35">
      <c r="A6068" t="s">
        <v>12</v>
      </c>
      <c r="B6068" t="s">
        <v>1216</v>
      </c>
      <c r="C6068">
        <v>3</v>
      </c>
      <c r="D6068" t="s">
        <v>177</v>
      </c>
      <c r="E6068" t="s">
        <v>140</v>
      </c>
      <c r="F6068" t="s">
        <v>140</v>
      </c>
    </row>
    <row r="6069" spans="1:6" x14ac:dyDescent="0.35">
      <c r="A6069" t="s">
        <v>12</v>
      </c>
      <c r="B6069" t="s">
        <v>1217</v>
      </c>
      <c r="C6069">
        <v>3</v>
      </c>
      <c r="D6069" t="s">
        <v>177</v>
      </c>
      <c r="E6069" t="s">
        <v>140</v>
      </c>
      <c r="F6069" t="s">
        <v>140</v>
      </c>
    </row>
    <row r="6070" spans="1:6" x14ac:dyDescent="0.35">
      <c r="A6070" t="s">
        <v>12</v>
      </c>
      <c r="B6070" t="s">
        <v>1218</v>
      </c>
      <c r="C6070">
        <v>6</v>
      </c>
      <c r="D6070" t="s">
        <v>177</v>
      </c>
      <c r="E6070" t="s">
        <v>140</v>
      </c>
      <c r="F6070" t="s">
        <v>140</v>
      </c>
    </row>
    <row r="6071" spans="1:6" x14ac:dyDescent="0.35">
      <c r="A6071" t="s">
        <v>12</v>
      </c>
      <c r="B6071" t="s">
        <v>1219</v>
      </c>
      <c r="C6071">
        <v>2</v>
      </c>
      <c r="D6071" t="s">
        <v>177</v>
      </c>
      <c r="E6071" t="s">
        <v>140</v>
      </c>
      <c r="F6071" t="s">
        <v>140</v>
      </c>
    </row>
    <row r="6072" spans="1:6" x14ac:dyDescent="0.35">
      <c r="A6072" t="s">
        <v>13</v>
      </c>
      <c r="B6072" t="s">
        <v>339</v>
      </c>
    </row>
    <row r="6073" spans="1:6" x14ac:dyDescent="0.35">
      <c r="A6073" t="s">
        <v>14</v>
      </c>
      <c r="B6073" t="s">
        <v>1216</v>
      </c>
      <c r="C6073">
        <v>11</v>
      </c>
      <c r="D6073" t="s">
        <v>177</v>
      </c>
      <c r="E6073" t="s">
        <v>140</v>
      </c>
      <c r="F6073" t="s">
        <v>140</v>
      </c>
    </row>
    <row r="6074" spans="1:6" x14ac:dyDescent="0.35">
      <c r="A6074" t="s">
        <v>14</v>
      </c>
      <c r="B6074" t="s">
        <v>1217</v>
      </c>
      <c r="C6074">
        <v>8</v>
      </c>
      <c r="D6074" t="s">
        <v>1198</v>
      </c>
      <c r="E6074" t="s">
        <v>1023</v>
      </c>
      <c r="F6074" t="s">
        <v>140</v>
      </c>
    </row>
    <row r="6075" spans="1:6" x14ac:dyDescent="0.35">
      <c r="A6075" t="s">
        <v>14</v>
      </c>
      <c r="B6075" t="s">
        <v>1218</v>
      </c>
      <c r="C6075">
        <v>10</v>
      </c>
      <c r="D6075" t="s">
        <v>1025</v>
      </c>
      <c r="E6075" t="s">
        <v>875</v>
      </c>
      <c r="F6075" t="s">
        <v>140</v>
      </c>
    </row>
    <row r="6076" spans="1:6" x14ac:dyDescent="0.35">
      <c r="A6076" t="s">
        <v>14</v>
      </c>
      <c r="B6076" t="s">
        <v>1219</v>
      </c>
      <c r="C6076">
        <v>4</v>
      </c>
      <c r="D6076" t="s">
        <v>177</v>
      </c>
      <c r="E6076" t="s">
        <v>140</v>
      </c>
      <c r="F6076" t="s">
        <v>140</v>
      </c>
    </row>
    <row r="6077" spans="1:6" x14ac:dyDescent="0.35">
      <c r="A6077" t="s">
        <v>15</v>
      </c>
      <c r="B6077" t="s">
        <v>1216</v>
      </c>
      <c r="C6077">
        <v>17</v>
      </c>
      <c r="D6077" t="s">
        <v>987</v>
      </c>
      <c r="E6077" t="s">
        <v>988</v>
      </c>
      <c r="F6077" t="s">
        <v>140</v>
      </c>
    </row>
    <row r="6078" spans="1:6" x14ac:dyDescent="0.35">
      <c r="A6078" t="s">
        <v>15</v>
      </c>
      <c r="B6078" t="s">
        <v>1217</v>
      </c>
      <c r="C6078">
        <v>10</v>
      </c>
      <c r="D6078" t="s">
        <v>982</v>
      </c>
      <c r="E6078" t="s">
        <v>983</v>
      </c>
      <c r="F6078" t="s">
        <v>140</v>
      </c>
    </row>
    <row r="6079" spans="1:6" x14ac:dyDescent="0.35">
      <c r="A6079" t="s">
        <v>15</v>
      </c>
      <c r="B6079" t="s">
        <v>1218</v>
      </c>
      <c r="C6079">
        <v>9</v>
      </c>
      <c r="D6079" t="s">
        <v>906</v>
      </c>
      <c r="E6079" t="s">
        <v>729</v>
      </c>
      <c r="F6079" t="s">
        <v>140</v>
      </c>
    </row>
    <row r="6080" spans="1:6" x14ac:dyDescent="0.35">
      <c r="A6080" t="s">
        <v>15</v>
      </c>
      <c r="B6080" t="s">
        <v>1219</v>
      </c>
      <c r="C6080">
        <v>6</v>
      </c>
      <c r="D6080" t="s">
        <v>177</v>
      </c>
      <c r="E6080" t="s">
        <v>140</v>
      </c>
      <c r="F6080" t="s">
        <v>140</v>
      </c>
    </row>
    <row r="6081" spans="1:6" x14ac:dyDescent="0.35">
      <c r="A6081" t="s">
        <v>16</v>
      </c>
      <c r="B6081" t="s">
        <v>1216</v>
      </c>
      <c r="C6081">
        <v>17</v>
      </c>
      <c r="D6081" t="s">
        <v>177</v>
      </c>
      <c r="E6081" t="s">
        <v>140</v>
      </c>
      <c r="F6081" t="s">
        <v>140</v>
      </c>
    </row>
    <row r="6082" spans="1:6" x14ac:dyDescent="0.35">
      <c r="A6082" t="s">
        <v>16</v>
      </c>
      <c r="B6082" t="s">
        <v>1217</v>
      </c>
      <c r="C6082">
        <v>4</v>
      </c>
      <c r="D6082" t="s">
        <v>177</v>
      </c>
      <c r="E6082" t="s">
        <v>140</v>
      </c>
      <c r="F6082" t="s">
        <v>140</v>
      </c>
    </row>
    <row r="6083" spans="1:6" x14ac:dyDescent="0.35">
      <c r="A6083" t="s">
        <v>16</v>
      </c>
      <c r="B6083" t="s">
        <v>1218</v>
      </c>
      <c r="C6083">
        <v>16</v>
      </c>
      <c r="D6083" t="s">
        <v>177</v>
      </c>
      <c r="E6083" t="s">
        <v>140</v>
      </c>
      <c r="F6083" t="s">
        <v>140</v>
      </c>
    </row>
    <row r="6084" spans="1:6" x14ac:dyDescent="0.35">
      <c r="A6084" t="s">
        <v>16</v>
      </c>
      <c r="B6084" t="s">
        <v>1219</v>
      </c>
      <c r="C6084">
        <v>15</v>
      </c>
      <c r="D6084" t="s">
        <v>177</v>
      </c>
      <c r="E6084" t="s">
        <v>140</v>
      </c>
      <c r="F6084" t="s">
        <v>140</v>
      </c>
    </row>
    <row r="6085" spans="1:6" x14ac:dyDescent="0.35">
      <c r="A6085" t="s">
        <v>17</v>
      </c>
      <c r="B6085" t="s">
        <v>1216</v>
      </c>
      <c r="C6085">
        <v>15</v>
      </c>
      <c r="D6085" t="s">
        <v>177</v>
      </c>
      <c r="E6085" t="s">
        <v>140</v>
      </c>
      <c r="F6085" t="s">
        <v>140</v>
      </c>
    </row>
    <row r="6086" spans="1:6" x14ac:dyDescent="0.35">
      <c r="A6086" t="s">
        <v>17</v>
      </c>
      <c r="B6086" t="s">
        <v>1217</v>
      </c>
      <c r="C6086">
        <v>15</v>
      </c>
      <c r="D6086" t="s">
        <v>177</v>
      </c>
      <c r="E6086" t="s">
        <v>140</v>
      </c>
      <c r="F6086" t="s">
        <v>140</v>
      </c>
    </row>
    <row r="6087" spans="1:6" x14ac:dyDescent="0.35">
      <c r="A6087" t="s">
        <v>17</v>
      </c>
      <c r="B6087" t="s">
        <v>1218</v>
      </c>
      <c r="C6087">
        <v>12</v>
      </c>
      <c r="D6087" t="s">
        <v>108</v>
      </c>
      <c r="E6087" t="s">
        <v>107</v>
      </c>
      <c r="F6087" t="s">
        <v>140</v>
      </c>
    </row>
    <row r="6088" spans="1:6" x14ac:dyDescent="0.35">
      <c r="A6088" t="s">
        <v>17</v>
      </c>
      <c r="B6088" t="s">
        <v>1219</v>
      </c>
      <c r="C6088">
        <v>16</v>
      </c>
      <c r="D6088" t="s">
        <v>177</v>
      </c>
      <c r="E6088" t="s">
        <v>140</v>
      </c>
      <c r="F6088" t="s">
        <v>140</v>
      </c>
    </row>
    <row r="6089" spans="1:6" x14ac:dyDescent="0.35">
      <c r="A6089" t="s">
        <v>18</v>
      </c>
      <c r="B6089" t="s">
        <v>1216</v>
      </c>
      <c r="C6089">
        <v>10</v>
      </c>
      <c r="D6089" t="s">
        <v>987</v>
      </c>
      <c r="E6089" t="s">
        <v>140</v>
      </c>
      <c r="F6089" t="s">
        <v>988</v>
      </c>
    </row>
    <row r="6090" spans="1:6" x14ac:dyDescent="0.35">
      <c r="A6090" t="s">
        <v>18</v>
      </c>
      <c r="B6090" t="s">
        <v>1217</v>
      </c>
      <c r="C6090">
        <v>12</v>
      </c>
      <c r="D6090" t="s">
        <v>177</v>
      </c>
      <c r="E6090" t="s">
        <v>140</v>
      </c>
      <c r="F6090" t="s">
        <v>140</v>
      </c>
    </row>
    <row r="6091" spans="1:6" x14ac:dyDescent="0.35">
      <c r="A6091" t="s">
        <v>18</v>
      </c>
      <c r="B6091" t="s">
        <v>1218</v>
      </c>
      <c r="C6091">
        <v>11</v>
      </c>
      <c r="D6091" t="s">
        <v>177</v>
      </c>
      <c r="E6091" t="s">
        <v>140</v>
      </c>
      <c r="F6091" t="s">
        <v>140</v>
      </c>
    </row>
    <row r="6092" spans="1:6" x14ac:dyDescent="0.35">
      <c r="A6092" t="s">
        <v>18</v>
      </c>
      <c r="B6092" t="s">
        <v>1219</v>
      </c>
      <c r="C6092">
        <v>5</v>
      </c>
      <c r="D6092" t="s">
        <v>276</v>
      </c>
      <c r="E6092" t="s">
        <v>277</v>
      </c>
      <c r="F6092" t="s">
        <v>140</v>
      </c>
    </row>
    <row r="6093" spans="1:6" x14ac:dyDescent="0.35">
      <c r="A6093" t="s">
        <v>19</v>
      </c>
      <c r="B6093" t="s">
        <v>1216</v>
      </c>
      <c r="C6093">
        <v>11</v>
      </c>
      <c r="D6093" t="s">
        <v>177</v>
      </c>
      <c r="E6093" t="s">
        <v>140</v>
      </c>
      <c r="F6093" t="s">
        <v>140</v>
      </c>
    </row>
    <row r="6094" spans="1:6" x14ac:dyDescent="0.35">
      <c r="A6094" t="s">
        <v>19</v>
      </c>
      <c r="B6094" t="s">
        <v>1217</v>
      </c>
      <c r="C6094">
        <v>11</v>
      </c>
      <c r="D6094" t="s">
        <v>732</v>
      </c>
      <c r="E6094" t="s">
        <v>733</v>
      </c>
      <c r="F6094" t="s">
        <v>140</v>
      </c>
    </row>
    <row r="6095" spans="1:6" x14ac:dyDescent="0.35">
      <c r="A6095" t="s">
        <v>19</v>
      </c>
      <c r="B6095" t="s">
        <v>1218</v>
      </c>
      <c r="C6095">
        <v>7</v>
      </c>
      <c r="D6095" t="s">
        <v>177</v>
      </c>
      <c r="E6095" t="s">
        <v>140</v>
      </c>
      <c r="F6095" t="s">
        <v>140</v>
      </c>
    </row>
    <row r="6096" spans="1:6" x14ac:dyDescent="0.35">
      <c r="A6096" t="s">
        <v>19</v>
      </c>
      <c r="B6096" t="s">
        <v>1219</v>
      </c>
      <c r="C6096">
        <v>7</v>
      </c>
      <c r="D6096" t="s">
        <v>177</v>
      </c>
      <c r="E6096" t="s">
        <v>140</v>
      </c>
      <c r="F6096" t="s">
        <v>140</v>
      </c>
    </row>
    <row r="6097" spans="1:6" x14ac:dyDescent="0.35">
      <c r="A6097" t="s">
        <v>20</v>
      </c>
      <c r="B6097" t="s">
        <v>1216</v>
      </c>
      <c r="C6097">
        <v>14</v>
      </c>
      <c r="D6097" t="s">
        <v>177</v>
      </c>
      <c r="E6097" t="s">
        <v>140</v>
      </c>
      <c r="F6097" t="s">
        <v>140</v>
      </c>
    </row>
    <row r="6098" spans="1:6" x14ac:dyDescent="0.35">
      <c r="A6098" t="s">
        <v>20</v>
      </c>
      <c r="B6098" t="s">
        <v>1217</v>
      </c>
      <c r="C6098">
        <v>10</v>
      </c>
      <c r="D6098" t="s">
        <v>177</v>
      </c>
      <c r="E6098" t="s">
        <v>140</v>
      </c>
      <c r="F6098" t="s">
        <v>140</v>
      </c>
    </row>
    <row r="6099" spans="1:6" x14ac:dyDescent="0.35">
      <c r="A6099" t="s">
        <v>20</v>
      </c>
      <c r="B6099" t="s">
        <v>1218</v>
      </c>
      <c r="C6099">
        <v>13</v>
      </c>
      <c r="D6099" t="s">
        <v>1162</v>
      </c>
      <c r="E6099" t="s">
        <v>1139</v>
      </c>
      <c r="F6099" t="s">
        <v>140</v>
      </c>
    </row>
    <row r="6100" spans="1:6" x14ac:dyDescent="0.35">
      <c r="A6100" t="s">
        <v>20</v>
      </c>
      <c r="B6100" t="s">
        <v>1219</v>
      </c>
      <c r="C6100">
        <v>10</v>
      </c>
      <c r="D6100" t="s">
        <v>177</v>
      </c>
      <c r="E6100" t="s">
        <v>140</v>
      </c>
      <c r="F6100" t="s">
        <v>140</v>
      </c>
    </row>
    <row r="6101" spans="1:6" x14ac:dyDescent="0.35">
      <c r="A6101" t="s">
        <v>20</v>
      </c>
      <c r="B6101" t="s">
        <v>1220</v>
      </c>
      <c r="C6101">
        <v>1</v>
      </c>
      <c r="D6101" t="s">
        <v>177</v>
      </c>
      <c r="E6101" t="s">
        <v>140</v>
      </c>
      <c r="F6101" t="s">
        <v>140</v>
      </c>
    </row>
    <row r="6102" spans="1:6" x14ac:dyDescent="0.35">
      <c r="A6102" t="s">
        <v>21</v>
      </c>
      <c r="B6102" t="s">
        <v>1216</v>
      </c>
      <c r="C6102">
        <v>6</v>
      </c>
      <c r="D6102" t="s">
        <v>613</v>
      </c>
      <c r="E6102" t="s">
        <v>614</v>
      </c>
      <c r="F6102" t="s">
        <v>140</v>
      </c>
    </row>
    <row r="6103" spans="1:6" x14ac:dyDescent="0.35">
      <c r="A6103" t="s">
        <v>21</v>
      </c>
      <c r="B6103" t="s">
        <v>1217</v>
      </c>
      <c r="C6103">
        <v>5</v>
      </c>
      <c r="D6103" t="s">
        <v>177</v>
      </c>
      <c r="E6103" t="s">
        <v>140</v>
      </c>
      <c r="F6103" t="s">
        <v>140</v>
      </c>
    </row>
    <row r="6104" spans="1:6" x14ac:dyDescent="0.35">
      <c r="A6104" t="s">
        <v>21</v>
      </c>
      <c r="B6104" t="s">
        <v>1218</v>
      </c>
      <c r="C6104">
        <v>10</v>
      </c>
      <c r="D6104" t="s">
        <v>177</v>
      </c>
      <c r="E6104" t="s">
        <v>140</v>
      </c>
      <c r="F6104" t="s">
        <v>140</v>
      </c>
    </row>
    <row r="6105" spans="1:6" x14ac:dyDescent="0.35">
      <c r="A6105" t="s">
        <v>21</v>
      </c>
      <c r="B6105" t="s">
        <v>1219</v>
      </c>
      <c r="C6105">
        <v>4</v>
      </c>
      <c r="D6105" t="s">
        <v>177</v>
      </c>
      <c r="E6105" t="s">
        <v>140</v>
      </c>
      <c r="F6105" t="s">
        <v>140</v>
      </c>
    </row>
    <row r="6106" spans="1:6" x14ac:dyDescent="0.35">
      <c r="A6106" t="s">
        <v>22</v>
      </c>
      <c r="B6106" t="s">
        <v>1216</v>
      </c>
      <c r="C6106">
        <v>15</v>
      </c>
      <c r="D6106" t="s">
        <v>177</v>
      </c>
      <c r="E6106" t="s">
        <v>140</v>
      </c>
      <c r="F6106" t="s">
        <v>140</v>
      </c>
    </row>
    <row r="6107" spans="1:6" x14ac:dyDescent="0.35">
      <c r="A6107" t="s">
        <v>22</v>
      </c>
      <c r="B6107" t="s">
        <v>1217</v>
      </c>
      <c r="C6107">
        <v>7</v>
      </c>
      <c r="D6107" t="s">
        <v>177</v>
      </c>
      <c r="E6107" t="s">
        <v>140</v>
      </c>
      <c r="F6107" t="s">
        <v>140</v>
      </c>
    </row>
    <row r="6108" spans="1:6" x14ac:dyDescent="0.35">
      <c r="A6108" t="s">
        <v>22</v>
      </c>
      <c r="B6108" t="s">
        <v>1218</v>
      </c>
      <c r="C6108">
        <v>12</v>
      </c>
      <c r="D6108" t="s">
        <v>791</v>
      </c>
      <c r="E6108" t="s">
        <v>792</v>
      </c>
      <c r="F6108" t="s">
        <v>140</v>
      </c>
    </row>
    <row r="6109" spans="1:6" x14ac:dyDescent="0.35">
      <c r="A6109" t="s">
        <v>22</v>
      </c>
      <c r="B6109" t="s">
        <v>1219</v>
      </c>
      <c r="C6109">
        <v>9</v>
      </c>
      <c r="D6109" t="s">
        <v>177</v>
      </c>
      <c r="E6109" t="s">
        <v>140</v>
      </c>
      <c r="F6109" t="s">
        <v>140</v>
      </c>
    </row>
    <row r="6110" spans="1:6" x14ac:dyDescent="0.35">
      <c r="A6110" t="s">
        <v>23</v>
      </c>
      <c r="B6110" t="s">
        <v>1216</v>
      </c>
      <c r="C6110">
        <v>1</v>
      </c>
      <c r="D6110" t="s">
        <v>177</v>
      </c>
      <c r="E6110" t="s">
        <v>140</v>
      </c>
      <c r="F6110" t="s">
        <v>140</v>
      </c>
    </row>
    <row r="6111" spans="1:6" x14ac:dyDescent="0.35">
      <c r="A6111" t="s">
        <v>23</v>
      </c>
      <c r="B6111" t="s">
        <v>1217</v>
      </c>
      <c r="C6111">
        <v>1</v>
      </c>
      <c r="D6111" t="s">
        <v>177</v>
      </c>
      <c r="E6111" t="s">
        <v>140</v>
      </c>
      <c r="F6111" t="s">
        <v>140</v>
      </c>
    </row>
    <row r="6112" spans="1:6" x14ac:dyDescent="0.35">
      <c r="A6112" t="s">
        <v>24</v>
      </c>
      <c r="B6112" t="s">
        <v>1216</v>
      </c>
      <c r="C6112">
        <v>12</v>
      </c>
      <c r="D6112" t="s">
        <v>177</v>
      </c>
      <c r="E6112" t="s">
        <v>140</v>
      </c>
      <c r="F6112" t="s">
        <v>140</v>
      </c>
    </row>
    <row r="6113" spans="1:6" x14ac:dyDescent="0.35">
      <c r="A6113" t="s">
        <v>24</v>
      </c>
      <c r="B6113" t="s">
        <v>1217</v>
      </c>
      <c r="C6113">
        <v>5</v>
      </c>
      <c r="D6113" t="s">
        <v>177</v>
      </c>
      <c r="E6113" t="s">
        <v>140</v>
      </c>
      <c r="F6113" t="s">
        <v>140</v>
      </c>
    </row>
    <row r="6114" spans="1:6" x14ac:dyDescent="0.35">
      <c r="A6114" t="s">
        <v>24</v>
      </c>
      <c r="B6114" t="s">
        <v>1218</v>
      </c>
      <c r="C6114">
        <v>14</v>
      </c>
      <c r="D6114" t="s">
        <v>288</v>
      </c>
      <c r="E6114" t="s">
        <v>289</v>
      </c>
      <c r="F6114" t="s">
        <v>140</v>
      </c>
    </row>
    <row r="6115" spans="1:6" x14ac:dyDescent="0.35">
      <c r="A6115" t="s">
        <v>24</v>
      </c>
      <c r="B6115" t="s">
        <v>1219</v>
      </c>
      <c r="C6115">
        <v>9</v>
      </c>
      <c r="D6115" t="s">
        <v>177</v>
      </c>
      <c r="E6115" t="s">
        <v>140</v>
      </c>
      <c r="F6115" t="s">
        <v>140</v>
      </c>
    </row>
    <row r="6116" spans="1:6" x14ac:dyDescent="0.35">
      <c r="A6116" t="s">
        <v>25</v>
      </c>
      <c r="B6116" t="s">
        <v>1216</v>
      </c>
      <c r="C6116">
        <v>6</v>
      </c>
      <c r="D6116" t="s">
        <v>177</v>
      </c>
      <c r="E6116" t="s">
        <v>140</v>
      </c>
      <c r="F6116" t="s">
        <v>140</v>
      </c>
    </row>
    <row r="6117" spans="1:6" x14ac:dyDescent="0.35">
      <c r="A6117" t="s">
        <v>25</v>
      </c>
      <c r="B6117" t="s">
        <v>1217</v>
      </c>
      <c r="C6117">
        <v>10</v>
      </c>
      <c r="D6117" t="s">
        <v>177</v>
      </c>
      <c r="E6117" t="s">
        <v>140</v>
      </c>
      <c r="F6117" t="s">
        <v>140</v>
      </c>
    </row>
    <row r="6118" spans="1:6" x14ac:dyDescent="0.35">
      <c r="A6118" t="s">
        <v>25</v>
      </c>
      <c r="B6118" t="s">
        <v>1218</v>
      </c>
      <c r="C6118">
        <v>13</v>
      </c>
      <c r="D6118" t="s">
        <v>1115</v>
      </c>
      <c r="E6118" t="s">
        <v>1057</v>
      </c>
      <c r="F6118" t="s">
        <v>140</v>
      </c>
    </row>
    <row r="6119" spans="1:6" x14ac:dyDescent="0.35">
      <c r="A6119" t="s">
        <v>25</v>
      </c>
      <c r="B6119" t="s">
        <v>1219</v>
      </c>
      <c r="C6119">
        <v>6</v>
      </c>
      <c r="D6119" t="s">
        <v>177</v>
      </c>
      <c r="E6119" t="s">
        <v>140</v>
      </c>
      <c r="F6119" t="s">
        <v>140</v>
      </c>
    </row>
    <row r="6120" spans="1:6" x14ac:dyDescent="0.35">
      <c r="A6120" t="s">
        <v>26</v>
      </c>
      <c r="B6120" t="s">
        <v>1216</v>
      </c>
      <c r="C6120">
        <v>9</v>
      </c>
      <c r="D6120" t="s">
        <v>930</v>
      </c>
      <c r="E6120" t="s">
        <v>147</v>
      </c>
      <c r="F6120" t="s">
        <v>140</v>
      </c>
    </row>
    <row r="6121" spans="1:6" x14ac:dyDescent="0.35">
      <c r="A6121" t="s">
        <v>26</v>
      </c>
      <c r="B6121" t="s">
        <v>1217</v>
      </c>
      <c r="C6121">
        <v>14</v>
      </c>
      <c r="D6121" t="s">
        <v>177</v>
      </c>
      <c r="E6121" t="s">
        <v>140</v>
      </c>
      <c r="F6121" t="s">
        <v>140</v>
      </c>
    </row>
    <row r="6122" spans="1:6" x14ac:dyDescent="0.35">
      <c r="A6122" t="s">
        <v>26</v>
      </c>
      <c r="B6122" t="s">
        <v>1218</v>
      </c>
      <c r="C6122">
        <v>17</v>
      </c>
      <c r="D6122" t="s">
        <v>177</v>
      </c>
      <c r="E6122" t="s">
        <v>140</v>
      </c>
      <c r="F6122" t="s">
        <v>140</v>
      </c>
    </row>
    <row r="6123" spans="1:6" x14ac:dyDescent="0.35">
      <c r="A6123" t="s">
        <v>26</v>
      </c>
      <c r="B6123" t="s">
        <v>1219</v>
      </c>
      <c r="C6123">
        <v>11</v>
      </c>
      <c r="D6123" t="s">
        <v>177</v>
      </c>
      <c r="E6123" t="s">
        <v>140</v>
      </c>
      <c r="F6123" t="s">
        <v>140</v>
      </c>
    </row>
    <row r="6124" spans="1:6" x14ac:dyDescent="0.35">
      <c r="A6124" t="s">
        <v>27</v>
      </c>
      <c r="B6124" t="s">
        <v>1216</v>
      </c>
      <c r="C6124">
        <v>23</v>
      </c>
      <c r="D6124" t="s">
        <v>665</v>
      </c>
      <c r="E6124" t="s">
        <v>664</v>
      </c>
      <c r="F6124" t="s">
        <v>140</v>
      </c>
    </row>
    <row r="6125" spans="1:6" x14ac:dyDescent="0.35">
      <c r="A6125" t="s">
        <v>27</v>
      </c>
      <c r="B6125" t="s">
        <v>1217</v>
      </c>
      <c r="C6125">
        <v>14</v>
      </c>
      <c r="D6125" t="s">
        <v>177</v>
      </c>
      <c r="E6125" t="s">
        <v>140</v>
      </c>
      <c r="F6125" t="s">
        <v>140</v>
      </c>
    </row>
    <row r="6126" spans="1:6" x14ac:dyDescent="0.35">
      <c r="A6126" t="s">
        <v>27</v>
      </c>
      <c r="B6126" t="s">
        <v>1218</v>
      </c>
      <c r="C6126">
        <v>24</v>
      </c>
      <c r="D6126" t="s">
        <v>177</v>
      </c>
      <c r="E6126" t="s">
        <v>140</v>
      </c>
      <c r="F6126" t="s">
        <v>140</v>
      </c>
    </row>
    <row r="6127" spans="1:6" x14ac:dyDescent="0.35">
      <c r="A6127" t="s">
        <v>27</v>
      </c>
      <c r="B6127" t="s">
        <v>1219</v>
      </c>
      <c r="C6127">
        <v>15</v>
      </c>
      <c r="D6127" t="s">
        <v>177</v>
      </c>
      <c r="E6127" t="s">
        <v>140</v>
      </c>
      <c r="F6127" t="s">
        <v>140</v>
      </c>
    </row>
    <row r="6128" spans="1:6" x14ac:dyDescent="0.35">
      <c r="A6128" t="s">
        <v>27</v>
      </c>
      <c r="B6128" t="s">
        <v>1220</v>
      </c>
      <c r="C6128">
        <v>1</v>
      </c>
      <c r="D6128" t="s">
        <v>177</v>
      </c>
      <c r="E6128" t="s">
        <v>140</v>
      </c>
      <c r="F6128" t="s">
        <v>140</v>
      </c>
    </row>
    <row r="6129" spans="1:6" x14ac:dyDescent="0.35">
      <c r="A6129" t="s">
        <v>28</v>
      </c>
      <c r="B6129" t="s">
        <v>1216</v>
      </c>
      <c r="C6129">
        <v>15</v>
      </c>
      <c r="D6129" t="s">
        <v>177</v>
      </c>
      <c r="E6129" t="s">
        <v>140</v>
      </c>
      <c r="F6129" t="s">
        <v>140</v>
      </c>
    </row>
    <row r="6130" spans="1:6" x14ac:dyDescent="0.35">
      <c r="A6130" t="s">
        <v>28</v>
      </c>
      <c r="B6130" t="s">
        <v>1217</v>
      </c>
      <c r="C6130">
        <v>14</v>
      </c>
      <c r="D6130" t="s">
        <v>177</v>
      </c>
      <c r="E6130" t="s">
        <v>140</v>
      </c>
      <c r="F6130" t="s">
        <v>140</v>
      </c>
    </row>
    <row r="6131" spans="1:6" x14ac:dyDescent="0.35">
      <c r="A6131" t="s">
        <v>28</v>
      </c>
      <c r="B6131" t="s">
        <v>1218</v>
      </c>
      <c r="C6131">
        <v>17</v>
      </c>
      <c r="D6131" t="s">
        <v>661</v>
      </c>
      <c r="E6131" t="s">
        <v>660</v>
      </c>
      <c r="F6131" t="s">
        <v>140</v>
      </c>
    </row>
    <row r="6132" spans="1:6" x14ac:dyDescent="0.35">
      <c r="A6132" t="s">
        <v>28</v>
      </c>
      <c r="B6132" t="s">
        <v>1219</v>
      </c>
      <c r="C6132">
        <v>10</v>
      </c>
      <c r="D6132" t="s">
        <v>177</v>
      </c>
      <c r="E6132" t="s">
        <v>140</v>
      </c>
      <c r="F6132" t="s">
        <v>140</v>
      </c>
    </row>
    <row r="6133" spans="1:6" x14ac:dyDescent="0.35">
      <c r="A6133" t="s">
        <v>28</v>
      </c>
      <c r="B6133" t="s">
        <v>1220</v>
      </c>
      <c r="C6133">
        <v>2</v>
      </c>
      <c r="D6133" t="s">
        <v>177</v>
      </c>
      <c r="E6133" t="s">
        <v>140</v>
      </c>
      <c r="F6133" t="s">
        <v>140</v>
      </c>
    </row>
    <row r="6134" spans="1:6" x14ac:dyDescent="0.35">
      <c r="A6134" t="s">
        <v>29</v>
      </c>
      <c r="B6134" t="s">
        <v>1216</v>
      </c>
      <c r="C6134">
        <v>17</v>
      </c>
      <c r="D6134" t="s">
        <v>955</v>
      </c>
      <c r="E6134" t="s">
        <v>954</v>
      </c>
      <c r="F6134" t="s">
        <v>140</v>
      </c>
    </row>
    <row r="6135" spans="1:6" x14ac:dyDescent="0.35">
      <c r="A6135" t="s">
        <v>29</v>
      </c>
      <c r="B6135" t="s">
        <v>1217</v>
      </c>
      <c r="C6135">
        <v>7</v>
      </c>
      <c r="D6135" t="s">
        <v>177</v>
      </c>
      <c r="E6135" t="s">
        <v>140</v>
      </c>
      <c r="F6135" t="s">
        <v>140</v>
      </c>
    </row>
    <row r="6136" spans="1:6" x14ac:dyDescent="0.35">
      <c r="A6136" t="s">
        <v>29</v>
      </c>
      <c r="B6136" t="s">
        <v>1218</v>
      </c>
      <c r="C6136">
        <v>9</v>
      </c>
      <c r="D6136" t="s">
        <v>177</v>
      </c>
      <c r="E6136" t="s">
        <v>140</v>
      </c>
      <c r="F6136" t="s">
        <v>140</v>
      </c>
    </row>
    <row r="6137" spans="1:6" x14ac:dyDescent="0.35">
      <c r="A6137" t="s">
        <v>29</v>
      </c>
      <c r="B6137" t="s">
        <v>1219</v>
      </c>
      <c r="C6137">
        <v>11</v>
      </c>
      <c r="D6137" t="s">
        <v>177</v>
      </c>
      <c r="E6137" t="s">
        <v>140</v>
      </c>
      <c r="F6137" t="s">
        <v>140</v>
      </c>
    </row>
    <row r="6138" spans="1:6" x14ac:dyDescent="0.35">
      <c r="A6138" t="s">
        <v>29</v>
      </c>
      <c r="B6138" t="s">
        <v>1220</v>
      </c>
      <c r="C6138">
        <v>1</v>
      </c>
      <c r="D6138" t="s">
        <v>177</v>
      </c>
      <c r="E6138" t="s">
        <v>140</v>
      </c>
      <c r="F6138" t="s">
        <v>140</v>
      </c>
    </row>
    <row r="6139" spans="1:6" x14ac:dyDescent="0.35">
      <c r="A6139" t="s">
        <v>30</v>
      </c>
      <c r="B6139" t="s">
        <v>1216</v>
      </c>
      <c r="C6139">
        <v>10</v>
      </c>
      <c r="D6139" t="s">
        <v>177</v>
      </c>
      <c r="E6139" t="s">
        <v>140</v>
      </c>
      <c r="F6139" t="s">
        <v>140</v>
      </c>
    </row>
    <row r="6140" spans="1:6" x14ac:dyDescent="0.35">
      <c r="A6140" t="s">
        <v>30</v>
      </c>
      <c r="B6140" t="s">
        <v>1217</v>
      </c>
      <c r="C6140">
        <v>11</v>
      </c>
      <c r="D6140" t="s">
        <v>177</v>
      </c>
      <c r="E6140" t="s">
        <v>140</v>
      </c>
      <c r="F6140" t="s">
        <v>140</v>
      </c>
    </row>
    <row r="6141" spans="1:6" x14ac:dyDescent="0.35">
      <c r="A6141" t="s">
        <v>30</v>
      </c>
      <c r="B6141" t="s">
        <v>1218</v>
      </c>
      <c r="C6141">
        <v>15</v>
      </c>
      <c r="D6141" t="s">
        <v>177</v>
      </c>
      <c r="E6141" t="s">
        <v>140</v>
      </c>
      <c r="F6141" t="s">
        <v>140</v>
      </c>
    </row>
    <row r="6142" spans="1:6" x14ac:dyDescent="0.35">
      <c r="A6142" t="s">
        <v>30</v>
      </c>
      <c r="B6142" t="s">
        <v>1219</v>
      </c>
      <c r="C6142">
        <v>13</v>
      </c>
      <c r="D6142" t="s">
        <v>177</v>
      </c>
      <c r="E6142" t="s">
        <v>140</v>
      </c>
      <c r="F6142" t="s">
        <v>140</v>
      </c>
    </row>
    <row r="6143" spans="1:6" x14ac:dyDescent="0.35">
      <c r="A6143" t="s">
        <v>31</v>
      </c>
      <c r="B6143" t="s">
        <v>1216</v>
      </c>
      <c r="C6143">
        <v>1</v>
      </c>
      <c r="D6143" t="s">
        <v>177</v>
      </c>
      <c r="E6143" t="s">
        <v>140</v>
      </c>
      <c r="F6143" t="s">
        <v>140</v>
      </c>
    </row>
    <row r="6144" spans="1:6" x14ac:dyDescent="0.35">
      <c r="A6144" t="s">
        <v>31</v>
      </c>
      <c r="B6144" t="s">
        <v>1217</v>
      </c>
      <c r="C6144">
        <v>3</v>
      </c>
      <c r="D6144" t="s">
        <v>177</v>
      </c>
      <c r="E6144" t="s">
        <v>140</v>
      </c>
      <c r="F6144" t="s">
        <v>140</v>
      </c>
    </row>
    <row r="6145" spans="1:6" x14ac:dyDescent="0.35">
      <c r="A6145" t="s">
        <v>31</v>
      </c>
      <c r="B6145" t="s">
        <v>1218</v>
      </c>
      <c r="C6145">
        <v>1</v>
      </c>
      <c r="D6145" t="s">
        <v>177</v>
      </c>
      <c r="E6145" t="s">
        <v>140</v>
      </c>
      <c r="F6145" t="s">
        <v>140</v>
      </c>
    </row>
    <row r="6146" spans="1:6" x14ac:dyDescent="0.35">
      <c r="A6146" t="s">
        <v>31</v>
      </c>
      <c r="B6146" t="s">
        <v>1219</v>
      </c>
      <c r="C6146">
        <v>1</v>
      </c>
      <c r="D6146" t="s">
        <v>177</v>
      </c>
      <c r="E6146" t="s">
        <v>140</v>
      </c>
      <c r="F6146" t="s">
        <v>140</v>
      </c>
    </row>
    <row r="6147" spans="1:6" x14ac:dyDescent="0.35">
      <c r="A6147" t="s">
        <v>32</v>
      </c>
      <c r="B6147" t="s">
        <v>1216</v>
      </c>
      <c r="C6147">
        <v>276</v>
      </c>
      <c r="D6147" t="s">
        <v>1119</v>
      </c>
      <c r="E6147" t="s">
        <v>1066</v>
      </c>
      <c r="F6147" t="s">
        <v>1013</v>
      </c>
    </row>
    <row r="6148" spans="1:6" x14ac:dyDescent="0.35">
      <c r="A6148" t="s">
        <v>32</v>
      </c>
      <c r="B6148" t="s">
        <v>1217</v>
      </c>
      <c r="C6148">
        <v>201</v>
      </c>
      <c r="D6148" t="s">
        <v>1196</v>
      </c>
      <c r="E6148" t="s">
        <v>1011</v>
      </c>
      <c r="F6148" t="s">
        <v>140</v>
      </c>
    </row>
    <row r="6149" spans="1:6" x14ac:dyDescent="0.35">
      <c r="A6149" t="s">
        <v>32</v>
      </c>
      <c r="B6149" t="s">
        <v>1218</v>
      </c>
      <c r="C6149">
        <v>272</v>
      </c>
      <c r="D6149" t="s">
        <v>1124</v>
      </c>
      <c r="E6149" t="s">
        <v>1056</v>
      </c>
      <c r="F6149" t="s">
        <v>140</v>
      </c>
    </row>
    <row r="6150" spans="1:6" x14ac:dyDescent="0.35">
      <c r="A6150" t="s">
        <v>32</v>
      </c>
      <c r="B6150" t="s">
        <v>1219</v>
      </c>
      <c r="C6150">
        <v>194</v>
      </c>
      <c r="D6150" t="s">
        <v>948</v>
      </c>
      <c r="E6150" t="s">
        <v>949</v>
      </c>
      <c r="F6150" t="s">
        <v>140</v>
      </c>
    </row>
    <row r="6151" spans="1:6" x14ac:dyDescent="0.35">
      <c r="A6151" t="s">
        <v>32</v>
      </c>
      <c r="B6151" t="s">
        <v>1220</v>
      </c>
      <c r="C6151">
        <v>7</v>
      </c>
      <c r="D6151" t="s">
        <v>177</v>
      </c>
      <c r="E6151" t="s">
        <v>140</v>
      </c>
      <c r="F6151" t="s">
        <v>140</v>
      </c>
    </row>
    <row r="6153" spans="1:6" x14ac:dyDescent="0.35">
      <c r="A6153" t="s">
        <v>1270</v>
      </c>
    </row>
    <row r="6154" spans="1:6" x14ac:dyDescent="0.35">
      <c r="A6154" t="s">
        <v>2</v>
      </c>
      <c r="B6154" t="s">
        <v>1164</v>
      </c>
      <c r="C6154" t="s">
        <v>3</v>
      </c>
      <c r="D6154" t="s">
        <v>85</v>
      </c>
      <c r="E6154" t="s">
        <v>86</v>
      </c>
      <c r="F6154" t="s">
        <v>1133</v>
      </c>
    </row>
    <row r="6155" spans="1:6" x14ac:dyDescent="0.35">
      <c r="A6155" t="s">
        <v>8</v>
      </c>
      <c r="B6155" t="s">
        <v>1165</v>
      </c>
      <c r="C6155">
        <v>19</v>
      </c>
      <c r="D6155" t="s">
        <v>394</v>
      </c>
      <c r="E6155" t="s">
        <v>1121</v>
      </c>
      <c r="F6155" t="s">
        <v>140</v>
      </c>
    </row>
    <row r="6156" spans="1:6" x14ac:dyDescent="0.35">
      <c r="A6156" t="s">
        <v>8</v>
      </c>
      <c r="B6156" t="s">
        <v>1166</v>
      </c>
      <c r="C6156">
        <v>11</v>
      </c>
      <c r="D6156" t="s">
        <v>824</v>
      </c>
      <c r="E6156" t="s">
        <v>933</v>
      </c>
      <c r="F6156" t="s">
        <v>140</v>
      </c>
    </row>
    <row r="6157" spans="1:6" x14ac:dyDescent="0.35">
      <c r="A6157" t="s">
        <v>9</v>
      </c>
      <c r="B6157" t="s">
        <v>1165</v>
      </c>
      <c r="C6157">
        <v>27</v>
      </c>
      <c r="D6157" t="s">
        <v>140</v>
      </c>
      <c r="E6157" t="s">
        <v>177</v>
      </c>
      <c r="F6157" t="s">
        <v>140</v>
      </c>
    </row>
    <row r="6158" spans="1:6" x14ac:dyDescent="0.35">
      <c r="A6158" t="s">
        <v>9</v>
      </c>
      <c r="B6158" t="s">
        <v>1166</v>
      </c>
      <c r="C6158">
        <v>26</v>
      </c>
      <c r="D6158" t="s">
        <v>140</v>
      </c>
      <c r="E6158" t="s">
        <v>177</v>
      </c>
      <c r="F6158" t="s">
        <v>140</v>
      </c>
    </row>
    <row r="6159" spans="1:6" x14ac:dyDescent="0.35">
      <c r="A6159" t="s">
        <v>10</v>
      </c>
      <c r="B6159" t="s">
        <v>1165</v>
      </c>
      <c r="C6159">
        <v>33</v>
      </c>
      <c r="D6159" t="s">
        <v>91</v>
      </c>
      <c r="E6159" t="s">
        <v>92</v>
      </c>
      <c r="F6159" t="s">
        <v>140</v>
      </c>
    </row>
    <row r="6160" spans="1:6" x14ac:dyDescent="0.35">
      <c r="A6160" t="s">
        <v>10</v>
      </c>
      <c r="B6160" t="s">
        <v>1166</v>
      </c>
      <c r="C6160">
        <v>29</v>
      </c>
      <c r="D6160" t="s">
        <v>140</v>
      </c>
      <c r="E6160" t="s">
        <v>1024</v>
      </c>
      <c r="F6160" t="s">
        <v>977</v>
      </c>
    </row>
    <row r="6161" spans="1:6" x14ac:dyDescent="0.35">
      <c r="A6161" t="s">
        <v>11</v>
      </c>
      <c r="B6161" t="s">
        <v>1165</v>
      </c>
      <c r="C6161">
        <v>22</v>
      </c>
      <c r="D6161" t="s">
        <v>903</v>
      </c>
      <c r="E6161" t="s">
        <v>904</v>
      </c>
      <c r="F6161" t="s">
        <v>140</v>
      </c>
    </row>
    <row r="6162" spans="1:6" x14ac:dyDescent="0.35">
      <c r="A6162" t="s">
        <v>11</v>
      </c>
      <c r="B6162" t="s">
        <v>1166</v>
      </c>
      <c r="C6162">
        <v>31</v>
      </c>
      <c r="D6162" t="s">
        <v>140</v>
      </c>
      <c r="E6162" t="s">
        <v>177</v>
      </c>
      <c r="F6162" t="s">
        <v>140</v>
      </c>
    </row>
    <row r="6163" spans="1:6" x14ac:dyDescent="0.35">
      <c r="A6163" t="s">
        <v>12</v>
      </c>
      <c r="B6163" t="s">
        <v>1166</v>
      </c>
      <c r="C6163">
        <v>14</v>
      </c>
      <c r="D6163" t="s">
        <v>140</v>
      </c>
      <c r="E6163" t="s">
        <v>177</v>
      </c>
      <c r="F6163" t="s">
        <v>140</v>
      </c>
    </row>
    <row r="6164" spans="1:6" x14ac:dyDescent="0.35">
      <c r="A6164" t="s">
        <v>13</v>
      </c>
      <c r="B6164" t="s">
        <v>339</v>
      </c>
    </row>
    <row r="6165" spans="1:6" x14ac:dyDescent="0.35">
      <c r="A6165" t="s">
        <v>14</v>
      </c>
      <c r="B6165" t="s">
        <v>1165</v>
      </c>
      <c r="C6165">
        <v>9</v>
      </c>
      <c r="D6165" t="s">
        <v>1056</v>
      </c>
      <c r="E6165" t="s">
        <v>1124</v>
      </c>
      <c r="F6165" t="s">
        <v>140</v>
      </c>
    </row>
    <row r="6166" spans="1:6" x14ac:dyDescent="0.35">
      <c r="A6166" t="s">
        <v>14</v>
      </c>
      <c r="B6166" t="s">
        <v>1166</v>
      </c>
      <c r="C6166">
        <v>24</v>
      </c>
      <c r="D6166" t="s">
        <v>1055</v>
      </c>
      <c r="E6166" t="s">
        <v>1159</v>
      </c>
      <c r="F6166" t="s">
        <v>140</v>
      </c>
    </row>
    <row r="6167" spans="1:6" x14ac:dyDescent="0.35">
      <c r="A6167" t="s">
        <v>15</v>
      </c>
      <c r="B6167" t="s">
        <v>1165</v>
      </c>
      <c r="C6167">
        <v>32</v>
      </c>
      <c r="D6167" t="s">
        <v>1072</v>
      </c>
      <c r="E6167" t="s">
        <v>1161</v>
      </c>
      <c r="F6167" t="s">
        <v>140</v>
      </c>
    </row>
    <row r="6168" spans="1:6" x14ac:dyDescent="0.35">
      <c r="A6168" t="s">
        <v>15</v>
      </c>
      <c r="B6168" t="s">
        <v>1166</v>
      </c>
      <c r="C6168">
        <v>10</v>
      </c>
      <c r="D6168" t="s">
        <v>140</v>
      </c>
      <c r="E6168" t="s">
        <v>177</v>
      </c>
      <c r="F6168" t="s">
        <v>140</v>
      </c>
    </row>
    <row r="6169" spans="1:6" x14ac:dyDescent="0.35">
      <c r="A6169" t="s">
        <v>16</v>
      </c>
      <c r="B6169" t="s">
        <v>1165</v>
      </c>
      <c r="C6169">
        <v>26</v>
      </c>
      <c r="D6169" t="s">
        <v>140</v>
      </c>
      <c r="E6169" t="s">
        <v>177</v>
      </c>
      <c r="F6169" t="s">
        <v>140</v>
      </c>
    </row>
    <row r="6170" spans="1:6" x14ac:dyDescent="0.35">
      <c r="A6170" t="s">
        <v>16</v>
      </c>
      <c r="B6170" t="s">
        <v>1166</v>
      </c>
      <c r="C6170">
        <v>26</v>
      </c>
      <c r="D6170" t="s">
        <v>140</v>
      </c>
      <c r="E6170" t="s">
        <v>177</v>
      </c>
      <c r="F6170" t="s">
        <v>140</v>
      </c>
    </row>
    <row r="6171" spans="1:6" x14ac:dyDescent="0.35">
      <c r="A6171" t="s">
        <v>17</v>
      </c>
      <c r="B6171" t="s">
        <v>1165</v>
      </c>
      <c r="C6171">
        <v>33</v>
      </c>
      <c r="D6171" t="s">
        <v>140</v>
      </c>
      <c r="E6171" t="s">
        <v>177</v>
      </c>
      <c r="F6171" t="s">
        <v>140</v>
      </c>
    </row>
    <row r="6172" spans="1:6" x14ac:dyDescent="0.35">
      <c r="A6172" t="s">
        <v>17</v>
      </c>
      <c r="B6172" t="s">
        <v>1166</v>
      </c>
      <c r="C6172">
        <v>25</v>
      </c>
      <c r="D6172" t="s">
        <v>664</v>
      </c>
      <c r="E6172" t="s">
        <v>665</v>
      </c>
      <c r="F6172" t="s">
        <v>140</v>
      </c>
    </row>
    <row r="6173" spans="1:6" x14ac:dyDescent="0.35">
      <c r="A6173" t="s">
        <v>18</v>
      </c>
      <c r="B6173" t="s">
        <v>1166</v>
      </c>
      <c r="C6173">
        <v>38</v>
      </c>
      <c r="D6173" t="s">
        <v>1057</v>
      </c>
      <c r="E6173" t="s">
        <v>500</v>
      </c>
      <c r="F6173" t="s">
        <v>1011</v>
      </c>
    </row>
    <row r="6174" spans="1:6" x14ac:dyDescent="0.35">
      <c r="A6174" t="s">
        <v>19</v>
      </c>
      <c r="B6174" t="s">
        <v>1165</v>
      </c>
      <c r="C6174">
        <v>11</v>
      </c>
      <c r="D6174" t="s">
        <v>140</v>
      </c>
      <c r="E6174" t="s">
        <v>177</v>
      </c>
      <c r="F6174" t="s">
        <v>140</v>
      </c>
    </row>
    <row r="6175" spans="1:6" x14ac:dyDescent="0.35">
      <c r="A6175" t="s">
        <v>19</v>
      </c>
      <c r="B6175" t="s">
        <v>1166</v>
      </c>
      <c r="C6175">
        <v>25</v>
      </c>
      <c r="D6175" t="s">
        <v>939</v>
      </c>
      <c r="E6175" t="s">
        <v>938</v>
      </c>
      <c r="F6175" t="s">
        <v>140</v>
      </c>
    </row>
    <row r="6176" spans="1:6" x14ac:dyDescent="0.35">
      <c r="A6176" t="s">
        <v>20</v>
      </c>
      <c r="B6176" t="s">
        <v>1165</v>
      </c>
      <c r="C6176">
        <v>33</v>
      </c>
      <c r="D6176" t="s">
        <v>548</v>
      </c>
      <c r="E6176" t="s">
        <v>1157</v>
      </c>
      <c r="F6176" t="s">
        <v>140</v>
      </c>
    </row>
    <row r="6177" spans="1:6" x14ac:dyDescent="0.35">
      <c r="A6177" t="s">
        <v>20</v>
      </c>
      <c r="B6177" t="s">
        <v>1166</v>
      </c>
      <c r="C6177">
        <v>15</v>
      </c>
      <c r="D6177" t="s">
        <v>140</v>
      </c>
      <c r="E6177" t="s">
        <v>177</v>
      </c>
      <c r="F6177" t="s">
        <v>140</v>
      </c>
    </row>
    <row r="6178" spans="1:6" x14ac:dyDescent="0.35">
      <c r="A6178" t="s">
        <v>21</v>
      </c>
      <c r="B6178" t="s">
        <v>1166</v>
      </c>
      <c r="C6178">
        <v>25</v>
      </c>
      <c r="D6178" t="s">
        <v>869</v>
      </c>
      <c r="E6178" t="s">
        <v>870</v>
      </c>
      <c r="F6178" t="s">
        <v>140</v>
      </c>
    </row>
    <row r="6179" spans="1:6" x14ac:dyDescent="0.35">
      <c r="A6179" t="s">
        <v>22</v>
      </c>
      <c r="B6179" t="s">
        <v>1165</v>
      </c>
      <c r="C6179">
        <v>17</v>
      </c>
      <c r="D6179" t="s">
        <v>1047</v>
      </c>
      <c r="E6179" t="s">
        <v>1116</v>
      </c>
      <c r="F6179" t="s">
        <v>140</v>
      </c>
    </row>
    <row r="6180" spans="1:6" x14ac:dyDescent="0.35">
      <c r="A6180" t="s">
        <v>22</v>
      </c>
      <c r="B6180" t="s">
        <v>1166</v>
      </c>
      <c r="C6180">
        <v>26</v>
      </c>
      <c r="D6180" t="s">
        <v>131</v>
      </c>
      <c r="E6180" t="s">
        <v>132</v>
      </c>
      <c r="F6180" t="s">
        <v>140</v>
      </c>
    </row>
    <row r="6181" spans="1:6" x14ac:dyDescent="0.35">
      <c r="A6181" t="s">
        <v>23</v>
      </c>
      <c r="B6181" t="s">
        <v>1165</v>
      </c>
      <c r="C6181">
        <v>2</v>
      </c>
      <c r="D6181" t="s">
        <v>140</v>
      </c>
      <c r="E6181" t="s">
        <v>177</v>
      </c>
      <c r="F6181" t="s">
        <v>140</v>
      </c>
    </row>
    <row r="6182" spans="1:6" x14ac:dyDescent="0.35">
      <c r="A6182" t="s">
        <v>24</v>
      </c>
      <c r="B6182" t="s">
        <v>1165</v>
      </c>
      <c r="C6182">
        <v>22</v>
      </c>
      <c r="D6182" t="s">
        <v>129</v>
      </c>
      <c r="E6182" t="s">
        <v>130</v>
      </c>
      <c r="F6182" t="s">
        <v>140</v>
      </c>
    </row>
    <row r="6183" spans="1:6" x14ac:dyDescent="0.35">
      <c r="A6183" t="s">
        <v>24</v>
      </c>
      <c r="B6183" t="s">
        <v>1166</v>
      </c>
      <c r="C6183">
        <v>18</v>
      </c>
      <c r="D6183" t="s">
        <v>140</v>
      </c>
      <c r="E6183" t="s">
        <v>177</v>
      </c>
      <c r="F6183" t="s">
        <v>140</v>
      </c>
    </row>
    <row r="6184" spans="1:6" x14ac:dyDescent="0.35">
      <c r="A6184" t="s">
        <v>25</v>
      </c>
      <c r="B6184" t="s">
        <v>1165</v>
      </c>
      <c r="C6184">
        <v>11</v>
      </c>
      <c r="D6184" t="s">
        <v>140</v>
      </c>
      <c r="E6184" t="s">
        <v>177</v>
      </c>
      <c r="F6184" t="s">
        <v>140</v>
      </c>
    </row>
    <row r="6185" spans="1:6" x14ac:dyDescent="0.35">
      <c r="A6185" t="s">
        <v>25</v>
      </c>
      <c r="B6185" t="s">
        <v>1166</v>
      </c>
      <c r="C6185">
        <v>24</v>
      </c>
      <c r="D6185" t="s">
        <v>1048</v>
      </c>
      <c r="E6185" t="s">
        <v>1160</v>
      </c>
      <c r="F6185" t="s">
        <v>140</v>
      </c>
    </row>
    <row r="6186" spans="1:6" x14ac:dyDescent="0.35">
      <c r="A6186" t="s">
        <v>26</v>
      </c>
      <c r="B6186" t="s">
        <v>1165</v>
      </c>
      <c r="C6186">
        <v>30</v>
      </c>
      <c r="D6186" t="s">
        <v>140</v>
      </c>
      <c r="E6186" t="s">
        <v>177</v>
      </c>
      <c r="F6186" t="s">
        <v>140</v>
      </c>
    </row>
    <row r="6187" spans="1:6" x14ac:dyDescent="0.35">
      <c r="A6187" t="s">
        <v>26</v>
      </c>
      <c r="B6187" t="s">
        <v>1166</v>
      </c>
      <c r="C6187">
        <v>21</v>
      </c>
      <c r="D6187" t="s">
        <v>515</v>
      </c>
      <c r="E6187" t="s">
        <v>514</v>
      </c>
      <c r="F6187" t="s">
        <v>140</v>
      </c>
    </row>
    <row r="6188" spans="1:6" x14ac:dyDescent="0.35">
      <c r="A6188" t="s">
        <v>27</v>
      </c>
      <c r="B6188" t="s">
        <v>1165</v>
      </c>
      <c r="C6188">
        <v>44</v>
      </c>
      <c r="D6188" t="s">
        <v>1043</v>
      </c>
      <c r="E6188" t="s">
        <v>1183</v>
      </c>
      <c r="F6188" t="s">
        <v>140</v>
      </c>
    </row>
    <row r="6189" spans="1:6" x14ac:dyDescent="0.35">
      <c r="A6189" t="s">
        <v>27</v>
      </c>
      <c r="B6189" t="s">
        <v>1166</v>
      </c>
      <c r="C6189">
        <v>33</v>
      </c>
      <c r="D6189" t="s">
        <v>140</v>
      </c>
      <c r="E6189" t="s">
        <v>177</v>
      </c>
      <c r="F6189" t="s">
        <v>140</v>
      </c>
    </row>
    <row r="6190" spans="1:6" x14ac:dyDescent="0.35">
      <c r="A6190" t="s">
        <v>28</v>
      </c>
      <c r="B6190" t="s">
        <v>1165</v>
      </c>
      <c r="C6190">
        <v>25</v>
      </c>
      <c r="D6190" t="s">
        <v>140</v>
      </c>
      <c r="E6190" t="s">
        <v>177</v>
      </c>
      <c r="F6190" t="s">
        <v>140</v>
      </c>
    </row>
    <row r="6191" spans="1:6" x14ac:dyDescent="0.35">
      <c r="A6191" t="s">
        <v>28</v>
      </c>
      <c r="B6191" t="s">
        <v>1166</v>
      </c>
      <c r="C6191">
        <v>33</v>
      </c>
      <c r="D6191" t="s">
        <v>940</v>
      </c>
      <c r="E6191" t="s">
        <v>1168</v>
      </c>
      <c r="F6191" t="s">
        <v>140</v>
      </c>
    </row>
    <row r="6192" spans="1:6" x14ac:dyDescent="0.35">
      <c r="A6192" t="s">
        <v>29</v>
      </c>
      <c r="B6192" t="s">
        <v>1165</v>
      </c>
      <c r="C6192">
        <v>25</v>
      </c>
      <c r="D6192" t="s">
        <v>140</v>
      </c>
      <c r="E6192" t="s">
        <v>177</v>
      </c>
      <c r="F6192" t="s">
        <v>140</v>
      </c>
    </row>
    <row r="6193" spans="1:6" x14ac:dyDescent="0.35">
      <c r="A6193" t="s">
        <v>29</v>
      </c>
      <c r="B6193" t="s">
        <v>1166</v>
      </c>
      <c r="C6193">
        <v>20</v>
      </c>
      <c r="D6193" t="s">
        <v>1050</v>
      </c>
      <c r="E6193" t="s">
        <v>1147</v>
      </c>
      <c r="F6193" t="s">
        <v>140</v>
      </c>
    </row>
    <row r="6194" spans="1:6" x14ac:dyDescent="0.35">
      <c r="A6194" t="s">
        <v>30</v>
      </c>
      <c r="B6194" t="s">
        <v>1165</v>
      </c>
      <c r="C6194">
        <v>32</v>
      </c>
      <c r="D6194" t="s">
        <v>140</v>
      </c>
      <c r="E6194" t="s">
        <v>177</v>
      </c>
      <c r="F6194" t="s">
        <v>140</v>
      </c>
    </row>
    <row r="6195" spans="1:6" x14ac:dyDescent="0.35">
      <c r="A6195" t="s">
        <v>30</v>
      </c>
      <c r="B6195" t="s">
        <v>1166</v>
      </c>
      <c r="C6195">
        <v>17</v>
      </c>
      <c r="D6195" t="s">
        <v>140</v>
      </c>
      <c r="E6195" t="s">
        <v>177</v>
      </c>
      <c r="F6195" t="s">
        <v>140</v>
      </c>
    </row>
    <row r="6196" spans="1:6" x14ac:dyDescent="0.35">
      <c r="A6196" t="s">
        <v>31</v>
      </c>
      <c r="B6196" t="s">
        <v>1165</v>
      </c>
      <c r="C6196">
        <v>6</v>
      </c>
      <c r="D6196" t="s">
        <v>140</v>
      </c>
      <c r="E6196" t="s">
        <v>177</v>
      </c>
      <c r="F6196" t="s">
        <v>140</v>
      </c>
    </row>
    <row r="6197" spans="1:6" x14ac:dyDescent="0.35">
      <c r="A6197" t="s">
        <v>32</v>
      </c>
      <c r="B6197" t="s">
        <v>1165</v>
      </c>
      <c r="C6197">
        <v>459</v>
      </c>
      <c r="D6197" t="s">
        <v>1007</v>
      </c>
      <c r="E6197" t="s">
        <v>1006</v>
      </c>
      <c r="F6197" t="s">
        <v>140</v>
      </c>
    </row>
    <row r="6198" spans="1:6" x14ac:dyDescent="0.35">
      <c r="A6198" t="s">
        <v>32</v>
      </c>
      <c r="B6198" t="s">
        <v>1166</v>
      </c>
      <c r="C6198">
        <v>491</v>
      </c>
      <c r="D6198" t="s">
        <v>939</v>
      </c>
      <c r="E6198" t="s">
        <v>1200</v>
      </c>
      <c r="F6198" t="s">
        <v>1010</v>
      </c>
    </row>
    <row r="6200" spans="1:6" x14ac:dyDescent="0.35">
      <c r="A6200" t="s">
        <v>1271</v>
      </c>
    </row>
    <row r="6201" spans="1:6" x14ac:dyDescent="0.35">
      <c r="A6201" t="s">
        <v>2</v>
      </c>
      <c r="B6201" t="s">
        <v>1141</v>
      </c>
      <c r="C6201" t="s">
        <v>3</v>
      </c>
      <c r="D6201" t="s">
        <v>86</v>
      </c>
      <c r="E6201" t="s">
        <v>85</v>
      </c>
      <c r="F6201" t="s">
        <v>1133</v>
      </c>
    </row>
    <row r="6202" spans="1:6" x14ac:dyDescent="0.35">
      <c r="A6202" t="s">
        <v>8</v>
      </c>
      <c r="B6202" t="s">
        <v>1129</v>
      </c>
      <c r="C6202">
        <v>2</v>
      </c>
      <c r="D6202" t="s">
        <v>177</v>
      </c>
      <c r="E6202" t="s">
        <v>140</v>
      </c>
      <c r="F6202" t="s">
        <v>140</v>
      </c>
    </row>
    <row r="6203" spans="1:6" x14ac:dyDescent="0.35">
      <c r="A6203" t="s">
        <v>8</v>
      </c>
      <c r="B6203" t="s">
        <v>1130</v>
      </c>
      <c r="C6203">
        <v>21</v>
      </c>
      <c r="D6203" t="s">
        <v>116</v>
      </c>
      <c r="E6203" t="s">
        <v>115</v>
      </c>
      <c r="F6203" t="s">
        <v>140</v>
      </c>
    </row>
    <row r="6204" spans="1:6" x14ac:dyDescent="0.35">
      <c r="A6204" t="s">
        <v>8</v>
      </c>
      <c r="B6204" t="s">
        <v>1131</v>
      </c>
      <c r="C6204">
        <v>7</v>
      </c>
      <c r="D6204" t="s">
        <v>177</v>
      </c>
      <c r="E6204" t="s">
        <v>140</v>
      </c>
      <c r="F6204" t="s">
        <v>140</v>
      </c>
    </row>
    <row r="6205" spans="1:6" x14ac:dyDescent="0.35">
      <c r="A6205" t="s">
        <v>9</v>
      </c>
      <c r="B6205" t="s">
        <v>1129</v>
      </c>
      <c r="C6205">
        <v>4</v>
      </c>
      <c r="D6205" t="s">
        <v>177</v>
      </c>
      <c r="E6205" t="s">
        <v>140</v>
      </c>
      <c r="F6205" t="s">
        <v>140</v>
      </c>
    </row>
    <row r="6206" spans="1:6" x14ac:dyDescent="0.35">
      <c r="A6206" t="s">
        <v>9</v>
      </c>
      <c r="B6206" t="s">
        <v>1130</v>
      </c>
      <c r="C6206">
        <v>36</v>
      </c>
      <c r="D6206" t="s">
        <v>177</v>
      </c>
      <c r="E6206" t="s">
        <v>140</v>
      </c>
      <c r="F6206" t="s">
        <v>140</v>
      </c>
    </row>
    <row r="6207" spans="1:6" x14ac:dyDescent="0.35">
      <c r="A6207" t="s">
        <v>9</v>
      </c>
      <c r="B6207" t="s">
        <v>1131</v>
      </c>
      <c r="C6207">
        <v>13</v>
      </c>
      <c r="D6207" t="s">
        <v>177</v>
      </c>
      <c r="E6207" t="s">
        <v>140</v>
      </c>
      <c r="F6207" t="s">
        <v>140</v>
      </c>
    </row>
    <row r="6208" spans="1:6" x14ac:dyDescent="0.35">
      <c r="A6208" t="s">
        <v>10</v>
      </c>
      <c r="B6208" t="s">
        <v>1129</v>
      </c>
      <c r="C6208">
        <v>4</v>
      </c>
      <c r="D6208" t="s">
        <v>177</v>
      </c>
      <c r="E6208" t="s">
        <v>140</v>
      </c>
      <c r="F6208" t="s">
        <v>140</v>
      </c>
    </row>
    <row r="6209" spans="1:6" x14ac:dyDescent="0.35">
      <c r="A6209" t="s">
        <v>10</v>
      </c>
      <c r="B6209" t="s">
        <v>1130</v>
      </c>
      <c r="C6209">
        <v>49</v>
      </c>
      <c r="D6209" t="s">
        <v>787</v>
      </c>
      <c r="E6209" t="s">
        <v>929</v>
      </c>
      <c r="F6209" t="s">
        <v>1051</v>
      </c>
    </row>
    <row r="6210" spans="1:6" x14ac:dyDescent="0.35">
      <c r="A6210" t="s">
        <v>10</v>
      </c>
      <c r="B6210" t="s">
        <v>1131</v>
      </c>
      <c r="C6210">
        <v>9</v>
      </c>
      <c r="D6210" t="s">
        <v>177</v>
      </c>
      <c r="E6210" t="s">
        <v>140</v>
      </c>
      <c r="F6210" t="s">
        <v>140</v>
      </c>
    </row>
    <row r="6211" spans="1:6" x14ac:dyDescent="0.35">
      <c r="A6211" t="s">
        <v>11</v>
      </c>
      <c r="B6211" t="s">
        <v>1129</v>
      </c>
      <c r="C6211">
        <v>1</v>
      </c>
      <c r="D6211" t="s">
        <v>177</v>
      </c>
      <c r="E6211" t="s">
        <v>140</v>
      </c>
      <c r="F6211" t="s">
        <v>140</v>
      </c>
    </row>
    <row r="6212" spans="1:6" x14ac:dyDescent="0.35">
      <c r="A6212" t="s">
        <v>11</v>
      </c>
      <c r="B6212" t="s">
        <v>1130</v>
      </c>
      <c r="C6212">
        <v>49</v>
      </c>
      <c r="D6212" t="s">
        <v>938</v>
      </c>
      <c r="E6212" t="s">
        <v>939</v>
      </c>
      <c r="F6212" t="s">
        <v>140</v>
      </c>
    </row>
    <row r="6213" spans="1:6" x14ac:dyDescent="0.35">
      <c r="A6213" t="s">
        <v>11</v>
      </c>
      <c r="B6213" t="s">
        <v>1131</v>
      </c>
      <c r="C6213">
        <v>3</v>
      </c>
      <c r="D6213" t="s">
        <v>177</v>
      </c>
      <c r="E6213" t="s">
        <v>140</v>
      </c>
      <c r="F6213" t="s">
        <v>140</v>
      </c>
    </row>
    <row r="6214" spans="1:6" x14ac:dyDescent="0.35">
      <c r="A6214" t="s">
        <v>12</v>
      </c>
      <c r="B6214" t="s">
        <v>1129</v>
      </c>
      <c r="C6214">
        <v>2</v>
      </c>
      <c r="D6214" t="s">
        <v>177</v>
      </c>
      <c r="E6214" t="s">
        <v>140</v>
      </c>
      <c r="F6214" t="s">
        <v>140</v>
      </c>
    </row>
    <row r="6215" spans="1:6" x14ac:dyDescent="0.35">
      <c r="A6215" t="s">
        <v>12</v>
      </c>
      <c r="B6215" t="s">
        <v>1130</v>
      </c>
      <c r="C6215">
        <v>7</v>
      </c>
      <c r="D6215" t="s">
        <v>177</v>
      </c>
      <c r="E6215" t="s">
        <v>140</v>
      </c>
      <c r="F6215" t="s">
        <v>140</v>
      </c>
    </row>
    <row r="6216" spans="1:6" x14ac:dyDescent="0.35">
      <c r="A6216" t="s">
        <v>12</v>
      </c>
      <c r="B6216" t="s">
        <v>1131</v>
      </c>
      <c r="C6216">
        <v>5</v>
      </c>
      <c r="D6216" t="s">
        <v>177</v>
      </c>
      <c r="E6216" t="s">
        <v>140</v>
      </c>
      <c r="F6216" t="s">
        <v>140</v>
      </c>
    </row>
    <row r="6217" spans="1:6" x14ac:dyDescent="0.35">
      <c r="A6217" t="s">
        <v>13</v>
      </c>
      <c r="B6217" t="s">
        <v>339</v>
      </c>
    </row>
    <row r="6218" spans="1:6" x14ac:dyDescent="0.35">
      <c r="A6218" t="s">
        <v>14</v>
      </c>
      <c r="B6218" t="s">
        <v>1129</v>
      </c>
      <c r="C6218">
        <v>5</v>
      </c>
      <c r="D6218" t="s">
        <v>98</v>
      </c>
      <c r="E6218" t="s">
        <v>97</v>
      </c>
      <c r="F6218" t="s">
        <v>140</v>
      </c>
    </row>
    <row r="6219" spans="1:6" x14ac:dyDescent="0.35">
      <c r="A6219" t="s">
        <v>14</v>
      </c>
      <c r="B6219" t="s">
        <v>1130</v>
      </c>
      <c r="C6219">
        <v>21</v>
      </c>
      <c r="D6219" t="s">
        <v>1206</v>
      </c>
      <c r="E6219" t="s">
        <v>1054</v>
      </c>
      <c r="F6219" t="s">
        <v>140</v>
      </c>
    </row>
    <row r="6220" spans="1:6" x14ac:dyDescent="0.35">
      <c r="A6220" t="s">
        <v>14</v>
      </c>
      <c r="B6220" t="s">
        <v>1131</v>
      </c>
      <c r="C6220">
        <v>7</v>
      </c>
      <c r="D6220" t="s">
        <v>177</v>
      </c>
      <c r="E6220" t="s">
        <v>140</v>
      </c>
      <c r="F6220" t="s">
        <v>140</v>
      </c>
    </row>
    <row r="6221" spans="1:6" x14ac:dyDescent="0.35">
      <c r="A6221" t="s">
        <v>15</v>
      </c>
      <c r="B6221" t="s">
        <v>1129</v>
      </c>
      <c r="C6221">
        <v>10</v>
      </c>
      <c r="D6221" t="s">
        <v>177</v>
      </c>
      <c r="E6221" t="s">
        <v>140</v>
      </c>
      <c r="F6221" t="s">
        <v>140</v>
      </c>
    </row>
    <row r="6222" spans="1:6" x14ac:dyDescent="0.35">
      <c r="A6222" t="s">
        <v>15</v>
      </c>
      <c r="B6222" t="s">
        <v>1130</v>
      </c>
      <c r="C6222">
        <v>28</v>
      </c>
      <c r="D6222" t="s">
        <v>642</v>
      </c>
      <c r="E6222" t="s">
        <v>643</v>
      </c>
      <c r="F6222" t="s">
        <v>140</v>
      </c>
    </row>
    <row r="6223" spans="1:6" x14ac:dyDescent="0.35">
      <c r="A6223" t="s">
        <v>15</v>
      </c>
      <c r="B6223" t="s">
        <v>1131</v>
      </c>
      <c r="C6223">
        <v>4</v>
      </c>
      <c r="D6223" t="s">
        <v>177</v>
      </c>
      <c r="E6223" t="s">
        <v>140</v>
      </c>
      <c r="F6223" t="s">
        <v>140</v>
      </c>
    </row>
    <row r="6224" spans="1:6" x14ac:dyDescent="0.35">
      <c r="A6224" t="s">
        <v>16</v>
      </c>
      <c r="B6224" t="s">
        <v>1130</v>
      </c>
      <c r="C6224">
        <v>41</v>
      </c>
      <c r="D6224" t="s">
        <v>177</v>
      </c>
      <c r="E6224" t="s">
        <v>140</v>
      </c>
      <c r="F6224" t="s">
        <v>140</v>
      </c>
    </row>
    <row r="6225" spans="1:6" x14ac:dyDescent="0.35">
      <c r="A6225" t="s">
        <v>16</v>
      </c>
      <c r="B6225" t="s">
        <v>1131</v>
      </c>
      <c r="C6225">
        <v>11</v>
      </c>
      <c r="D6225" t="s">
        <v>177</v>
      </c>
      <c r="E6225" t="s">
        <v>140</v>
      </c>
      <c r="F6225" t="s">
        <v>140</v>
      </c>
    </row>
    <row r="6226" spans="1:6" x14ac:dyDescent="0.35">
      <c r="A6226" t="s">
        <v>17</v>
      </c>
      <c r="B6226" t="s">
        <v>1129</v>
      </c>
      <c r="C6226">
        <v>6</v>
      </c>
      <c r="D6226" t="s">
        <v>177</v>
      </c>
      <c r="E6226" t="s">
        <v>140</v>
      </c>
      <c r="F6226" t="s">
        <v>140</v>
      </c>
    </row>
    <row r="6227" spans="1:6" x14ac:dyDescent="0.35">
      <c r="A6227" t="s">
        <v>17</v>
      </c>
      <c r="B6227" t="s">
        <v>1130</v>
      </c>
      <c r="C6227">
        <v>42</v>
      </c>
      <c r="D6227" t="s">
        <v>955</v>
      </c>
      <c r="E6227" t="s">
        <v>954</v>
      </c>
      <c r="F6227" t="s">
        <v>140</v>
      </c>
    </row>
    <row r="6228" spans="1:6" x14ac:dyDescent="0.35">
      <c r="A6228" t="s">
        <v>17</v>
      </c>
      <c r="B6228" t="s">
        <v>1131</v>
      </c>
      <c r="C6228">
        <v>10</v>
      </c>
      <c r="D6228" t="s">
        <v>177</v>
      </c>
      <c r="E6228" t="s">
        <v>140</v>
      </c>
      <c r="F6228" t="s">
        <v>140</v>
      </c>
    </row>
    <row r="6229" spans="1:6" x14ac:dyDescent="0.35">
      <c r="A6229" t="s">
        <v>18</v>
      </c>
      <c r="B6229" t="s">
        <v>1129</v>
      </c>
      <c r="C6229">
        <v>2</v>
      </c>
      <c r="D6229" t="s">
        <v>177</v>
      </c>
      <c r="E6229" t="s">
        <v>140</v>
      </c>
      <c r="F6229" t="s">
        <v>140</v>
      </c>
    </row>
    <row r="6230" spans="1:6" x14ac:dyDescent="0.35">
      <c r="A6230" t="s">
        <v>18</v>
      </c>
      <c r="B6230" t="s">
        <v>1130</v>
      </c>
      <c r="C6230">
        <v>23</v>
      </c>
      <c r="D6230" t="s">
        <v>1188</v>
      </c>
      <c r="E6230" t="s">
        <v>121</v>
      </c>
      <c r="F6230" t="s">
        <v>1048</v>
      </c>
    </row>
    <row r="6231" spans="1:6" x14ac:dyDescent="0.35">
      <c r="A6231" t="s">
        <v>18</v>
      </c>
      <c r="B6231" t="s">
        <v>1131</v>
      </c>
      <c r="C6231">
        <v>13</v>
      </c>
      <c r="D6231" t="s">
        <v>177</v>
      </c>
      <c r="E6231" t="s">
        <v>140</v>
      </c>
      <c r="F6231" t="s">
        <v>140</v>
      </c>
    </row>
    <row r="6232" spans="1:6" x14ac:dyDescent="0.35">
      <c r="A6232" t="s">
        <v>19</v>
      </c>
      <c r="B6232" t="s">
        <v>1129</v>
      </c>
      <c r="C6232">
        <v>1</v>
      </c>
      <c r="D6232" t="s">
        <v>177</v>
      </c>
      <c r="E6232" t="s">
        <v>140</v>
      </c>
      <c r="F6232" t="s">
        <v>140</v>
      </c>
    </row>
    <row r="6233" spans="1:6" x14ac:dyDescent="0.35">
      <c r="A6233" t="s">
        <v>19</v>
      </c>
      <c r="B6233" t="s">
        <v>1130</v>
      </c>
      <c r="C6233">
        <v>25</v>
      </c>
      <c r="D6233" t="s">
        <v>177</v>
      </c>
      <c r="E6233" t="s">
        <v>140</v>
      </c>
      <c r="F6233" t="s">
        <v>140</v>
      </c>
    </row>
    <row r="6234" spans="1:6" x14ac:dyDescent="0.35">
      <c r="A6234" t="s">
        <v>19</v>
      </c>
      <c r="B6234" t="s">
        <v>1131</v>
      </c>
      <c r="C6234">
        <v>10</v>
      </c>
      <c r="D6234" t="s">
        <v>732</v>
      </c>
      <c r="E6234" t="s">
        <v>733</v>
      </c>
      <c r="F6234" t="s">
        <v>140</v>
      </c>
    </row>
    <row r="6235" spans="1:6" x14ac:dyDescent="0.35">
      <c r="A6235" t="s">
        <v>20</v>
      </c>
      <c r="B6235" t="s">
        <v>1129</v>
      </c>
      <c r="C6235">
        <v>5</v>
      </c>
      <c r="D6235" t="s">
        <v>177</v>
      </c>
      <c r="E6235" t="s">
        <v>140</v>
      </c>
      <c r="F6235" t="s">
        <v>140</v>
      </c>
    </row>
    <row r="6236" spans="1:6" x14ac:dyDescent="0.35">
      <c r="A6236" t="s">
        <v>20</v>
      </c>
      <c r="B6236" t="s">
        <v>1130</v>
      </c>
      <c r="C6236">
        <v>17</v>
      </c>
      <c r="D6236" t="s">
        <v>800</v>
      </c>
      <c r="E6236" t="s">
        <v>801</v>
      </c>
      <c r="F6236" t="s">
        <v>140</v>
      </c>
    </row>
    <row r="6237" spans="1:6" x14ac:dyDescent="0.35">
      <c r="A6237" t="s">
        <v>20</v>
      </c>
      <c r="B6237" t="s">
        <v>1131</v>
      </c>
      <c r="C6237">
        <v>26</v>
      </c>
      <c r="D6237" t="s">
        <v>1024</v>
      </c>
      <c r="E6237" t="s">
        <v>977</v>
      </c>
      <c r="F6237" t="s">
        <v>140</v>
      </c>
    </row>
    <row r="6238" spans="1:6" x14ac:dyDescent="0.35">
      <c r="A6238" t="s">
        <v>21</v>
      </c>
      <c r="B6238" t="s">
        <v>1129</v>
      </c>
      <c r="C6238">
        <v>4</v>
      </c>
      <c r="D6238" t="s">
        <v>177</v>
      </c>
      <c r="E6238" t="s">
        <v>140</v>
      </c>
      <c r="F6238" t="s">
        <v>140</v>
      </c>
    </row>
    <row r="6239" spans="1:6" x14ac:dyDescent="0.35">
      <c r="A6239" t="s">
        <v>21</v>
      </c>
      <c r="B6239" t="s">
        <v>1130</v>
      </c>
      <c r="C6239">
        <v>7</v>
      </c>
      <c r="D6239" t="s">
        <v>1086</v>
      </c>
      <c r="E6239" t="s">
        <v>1085</v>
      </c>
      <c r="F6239" t="s">
        <v>140</v>
      </c>
    </row>
    <row r="6240" spans="1:6" x14ac:dyDescent="0.35">
      <c r="A6240" t="s">
        <v>21</v>
      </c>
      <c r="B6240" t="s">
        <v>1131</v>
      </c>
      <c r="C6240">
        <v>14</v>
      </c>
      <c r="D6240" t="s">
        <v>177</v>
      </c>
      <c r="E6240" t="s">
        <v>140</v>
      </c>
      <c r="F6240" t="s">
        <v>140</v>
      </c>
    </row>
    <row r="6241" spans="1:6" x14ac:dyDescent="0.35">
      <c r="A6241" t="s">
        <v>22</v>
      </c>
      <c r="B6241" t="s">
        <v>1129</v>
      </c>
      <c r="C6241">
        <v>1</v>
      </c>
      <c r="D6241" t="s">
        <v>177</v>
      </c>
      <c r="E6241" t="s">
        <v>140</v>
      </c>
      <c r="F6241" t="s">
        <v>140</v>
      </c>
    </row>
    <row r="6242" spans="1:6" x14ac:dyDescent="0.35">
      <c r="A6242" t="s">
        <v>22</v>
      </c>
      <c r="B6242" t="s">
        <v>1130</v>
      </c>
      <c r="C6242">
        <v>35</v>
      </c>
      <c r="D6242" t="s">
        <v>1119</v>
      </c>
      <c r="E6242" t="s">
        <v>1046</v>
      </c>
      <c r="F6242" t="s">
        <v>140</v>
      </c>
    </row>
    <row r="6243" spans="1:6" x14ac:dyDescent="0.35">
      <c r="A6243" t="s">
        <v>22</v>
      </c>
      <c r="B6243" t="s">
        <v>1131</v>
      </c>
      <c r="C6243">
        <v>7</v>
      </c>
      <c r="D6243" t="s">
        <v>166</v>
      </c>
      <c r="E6243" t="s">
        <v>165</v>
      </c>
      <c r="F6243" t="s">
        <v>140</v>
      </c>
    </row>
    <row r="6244" spans="1:6" x14ac:dyDescent="0.35">
      <c r="A6244" t="s">
        <v>23</v>
      </c>
      <c r="B6244" t="s">
        <v>1130</v>
      </c>
      <c r="C6244">
        <v>2</v>
      </c>
      <c r="D6244" t="s">
        <v>177</v>
      </c>
      <c r="E6244" t="s">
        <v>140</v>
      </c>
      <c r="F6244" t="s">
        <v>140</v>
      </c>
    </row>
    <row r="6245" spans="1:6" x14ac:dyDescent="0.35">
      <c r="A6245" t="s">
        <v>24</v>
      </c>
      <c r="B6245" t="s">
        <v>1129</v>
      </c>
      <c r="C6245">
        <v>5</v>
      </c>
      <c r="D6245" t="s">
        <v>177</v>
      </c>
      <c r="E6245" t="s">
        <v>140</v>
      </c>
      <c r="F6245" t="s">
        <v>140</v>
      </c>
    </row>
    <row r="6246" spans="1:6" x14ac:dyDescent="0.35">
      <c r="A6246" t="s">
        <v>24</v>
      </c>
      <c r="B6246" t="s">
        <v>1130</v>
      </c>
      <c r="C6246">
        <v>30</v>
      </c>
      <c r="D6246" t="s">
        <v>933</v>
      </c>
      <c r="E6246" t="s">
        <v>824</v>
      </c>
      <c r="F6246" t="s">
        <v>140</v>
      </c>
    </row>
    <row r="6247" spans="1:6" x14ac:dyDescent="0.35">
      <c r="A6247" t="s">
        <v>24</v>
      </c>
      <c r="B6247" t="s">
        <v>1131</v>
      </c>
      <c r="C6247">
        <v>5</v>
      </c>
      <c r="D6247" t="s">
        <v>177</v>
      </c>
      <c r="E6247" t="s">
        <v>140</v>
      </c>
      <c r="F6247" t="s">
        <v>140</v>
      </c>
    </row>
    <row r="6248" spans="1:6" x14ac:dyDescent="0.35">
      <c r="A6248" t="s">
        <v>25</v>
      </c>
      <c r="B6248" t="s">
        <v>1129</v>
      </c>
      <c r="C6248">
        <v>3</v>
      </c>
      <c r="D6248" t="s">
        <v>177</v>
      </c>
      <c r="E6248" t="s">
        <v>140</v>
      </c>
      <c r="F6248" t="s">
        <v>140</v>
      </c>
    </row>
    <row r="6249" spans="1:6" x14ac:dyDescent="0.35">
      <c r="A6249" t="s">
        <v>25</v>
      </c>
      <c r="B6249" t="s">
        <v>1130</v>
      </c>
      <c r="C6249">
        <v>32</v>
      </c>
      <c r="D6249" t="s">
        <v>1204</v>
      </c>
      <c r="E6249" t="s">
        <v>1098</v>
      </c>
      <c r="F6249" t="s">
        <v>140</v>
      </c>
    </row>
    <row r="6250" spans="1:6" x14ac:dyDescent="0.35">
      <c r="A6250" t="s">
        <v>26</v>
      </c>
      <c r="B6250" t="s">
        <v>1129</v>
      </c>
      <c r="C6250">
        <v>1</v>
      </c>
      <c r="D6250" t="s">
        <v>177</v>
      </c>
      <c r="E6250" t="s">
        <v>140</v>
      </c>
      <c r="F6250" t="s">
        <v>140</v>
      </c>
    </row>
    <row r="6251" spans="1:6" x14ac:dyDescent="0.35">
      <c r="A6251" t="s">
        <v>26</v>
      </c>
      <c r="B6251" t="s">
        <v>1130</v>
      </c>
      <c r="C6251">
        <v>34</v>
      </c>
      <c r="D6251" t="s">
        <v>1119</v>
      </c>
      <c r="E6251" t="s">
        <v>1046</v>
      </c>
      <c r="F6251" t="s">
        <v>140</v>
      </c>
    </row>
    <row r="6252" spans="1:6" x14ac:dyDescent="0.35">
      <c r="A6252" t="s">
        <v>26</v>
      </c>
      <c r="B6252" t="s">
        <v>1131</v>
      </c>
      <c r="C6252">
        <v>16</v>
      </c>
      <c r="D6252" t="s">
        <v>177</v>
      </c>
      <c r="E6252" t="s">
        <v>140</v>
      </c>
      <c r="F6252" t="s">
        <v>140</v>
      </c>
    </row>
    <row r="6253" spans="1:6" x14ac:dyDescent="0.35">
      <c r="A6253" t="s">
        <v>27</v>
      </c>
      <c r="B6253" t="s">
        <v>1129</v>
      </c>
      <c r="C6253">
        <v>4</v>
      </c>
      <c r="D6253" t="s">
        <v>177</v>
      </c>
      <c r="E6253" t="s">
        <v>140</v>
      </c>
      <c r="F6253" t="s">
        <v>140</v>
      </c>
    </row>
    <row r="6254" spans="1:6" x14ac:dyDescent="0.35">
      <c r="A6254" t="s">
        <v>27</v>
      </c>
      <c r="B6254" t="s">
        <v>1130</v>
      </c>
      <c r="C6254">
        <v>62</v>
      </c>
      <c r="D6254" t="s">
        <v>177</v>
      </c>
      <c r="E6254" t="s">
        <v>140</v>
      </c>
      <c r="F6254" t="s">
        <v>140</v>
      </c>
    </row>
    <row r="6255" spans="1:6" x14ac:dyDescent="0.35">
      <c r="A6255" t="s">
        <v>27</v>
      </c>
      <c r="B6255" t="s">
        <v>1131</v>
      </c>
      <c r="C6255">
        <v>11</v>
      </c>
      <c r="D6255" t="s">
        <v>941</v>
      </c>
      <c r="E6255" t="s">
        <v>755</v>
      </c>
      <c r="F6255" t="s">
        <v>140</v>
      </c>
    </row>
    <row r="6256" spans="1:6" x14ac:dyDescent="0.35">
      <c r="A6256" t="s">
        <v>28</v>
      </c>
      <c r="B6256" t="s">
        <v>1129</v>
      </c>
      <c r="C6256">
        <v>7</v>
      </c>
      <c r="D6256" t="s">
        <v>177</v>
      </c>
      <c r="E6256" t="s">
        <v>140</v>
      </c>
      <c r="F6256" t="s">
        <v>140</v>
      </c>
    </row>
    <row r="6257" spans="1:6" x14ac:dyDescent="0.35">
      <c r="A6257" t="s">
        <v>28</v>
      </c>
      <c r="B6257" t="s">
        <v>1130</v>
      </c>
      <c r="C6257">
        <v>44</v>
      </c>
      <c r="D6257" t="s">
        <v>1202</v>
      </c>
      <c r="E6257" t="s">
        <v>1066</v>
      </c>
      <c r="F6257" t="s">
        <v>140</v>
      </c>
    </row>
    <row r="6258" spans="1:6" x14ac:dyDescent="0.35">
      <c r="A6258" t="s">
        <v>28</v>
      </c>
      <c r="B6258" t="s">
        <v>1131</v>
      </c>
      <c r="C6258">
        <v>7</v>
      </c>
      <c r="D6258" t="s">
        <v>177</v>
      </c>
      <c r="E6258" t="s">
        <v>140</v>
      </c>
      <c r="F6258" t="s">
        <v>140</v>
      </c>
    </row>
    <row r="6259" spans="1:6" x14ac:dyDescent="0.35">
      <c r="A6259" t="s">
        <v>29</v>
      </c>
      <c r="B6259" t="s">
        <v>1130</v>
      </c>
      <c r="C6259">
        <v>35</v>
      </c>
      <c r="D6259" t="s">
        <v>177</v>
      </c>
      <c r="E6259" t="s">
        <v>140</v>
      </c>
      <c r="F6259" t="s">
        <v>140</v>
      </c>
    </row>
    <row r="6260" spans="1:6" x14ac:dyDescent="0.35">
      <c r="A6260" t="s">
        <v>29</v>
      </c>
      <c r="B6260" t="s">
        <v>1131</v>
      </c>
      <c r="C6260">
        <v>10</v>
      </c>
      <c r="D6260" t="s">
        <v>665</v>
      </c>
      <c r="E6260" t="s">
        <v>664</v>
      </c>
      <c r="F6260" t="s">
        <v>140</v>
      </c>
    </row>
    <row r="6261" spans="1:6" x14ac:dyDescent="0.35">
      <c r="A6261" t="s">
        <v>30</v>
      </c>
      <c r="B6261" t="s">
        <v>1129</v>
      </c>
      <c r="C6261">
        <v>4</v>
      </c>
      <c r="D6261" t="s">
        <v>177</v>
      </c>
      <c r="E6261" t="s">
        <v>140</v>
      </c>
      <c r="F6261" t="s">
        <v>140</v>
      </c>
    </row>
    <row r="6262" spans="1:6" x14ac:dyDescent="0.35">
      <c r="A6262" t="s">
        <v>30</v>
      </c>
      <c r="B6262" t="s">
        <v>1130</v>
      </c>
      <c r="C6262">
        <v>38</v>
      </c>
      <c r="D6262" t="s">
        <v>177</v>
      </c>
      <c r="E6262" t="s">
        <v>140</v>
      </c>
      <c r="F6262" t="s">
        <v>140</v>
      </c>
    </row>
    <row r="6263" spans="1:6" x14ac:dyDescent="0.35">
      <c r="A6263" t="s">
        <v>30</v>
      </c>
      <c r="B6263" t="s">
        <v>1131</v>
      </c>
      <c r="C6263">
        <v>7</v>
      </c>
      <c r="D6263" t="s">
        <v>177</v>
      </c>
      <c r="E6263" t="s">
        <v>140</v>
      </c>
      <c r="F6263" t="s">
        <v>140</v>
      </c>
    </row>
    <row r="6264" spans="1:6" x14ac:dyDescent="0.35">
      <c r="A6264" t="s">
        <v>31</v>
      </c>
      <c r="B6264" t="s">
        <v>1129</v>
      </c>
      <c r="C6264">
        <v>1</v>
      </c>
      <c r="D6264" t="s">
        <v>177</v>
      </c>
      <c r="E6264" t="s">
        <v>140</v>
      </c>
      <c r="F6264" t="s">
        <v>140</v>
      </c>
    </row>
    <row r="6265" spans="1:6" x14ac:dyDescent="0.35">
      <c r="A6265" t="s">
        <v>31</v>
      </c>
      <c r="B6265" t="s">
        <v>1131</v>
      </c>
      <c r="C6265">
        <v>5</v>
      </c>
      <c r="D6265" t="s">
        <v>177</v>
      </c>
      <c r="E6265" t="s">
        <v>140</v>
      </c>
      <c r="F6265" t="s">
        <v>140</v>
      </c>
    </row>
    <row r="6266" spans="1:6" x14ac:dyDescent="0.35">
      <c r="A6266" t="s">
        <v>32</v>
      </c>
      <c r="B6266" t="s">
        <v>1129</v>
      </c>
      <c r="C6266">
        <v>72</v>
      </c>
      <c r="D6266" t="s">
        <v>1206</v>
      </c>
      <c r="E6266" t="s">
        <v>1054</v>
      </c>
      <c r="F6266" t="s">
        <v>140</v>
      </c>
    </row>
    <row r="6267" spans="1:6" x14ac:dyDescent="0.35">
      <c r="A6267" t="s">
        <v>32</v>
      </c>
      <c r="B6267" t="s">
        <v>1130</v>
      </c>
      <c r="C6267">
        <v>678</v>
      </c>
      <c r="D6267" t="s">
        <v>1006</v>
      </c>
      <c r="E6267" t="s">
        <v>1051</v>
      </c>
      <c r="F6267" t="s">
        <v>1008</v>
      </c>
    </row>
    <row r="6268" spans="1:6" x14ac:dyDescent="0.35">
      <c r="A6268" t="s">
        <v>32</v>
      </c>
      <c r="B6268" t="s">
        <v>1131</v>
      </c>
      <c r="C6268">
        <v>200</v>
      </c>
      <c r="D6268" t="s">
        <v>1200</v>
      </c>
      <c r="E6268" t="s">
        <v>1020</v>
      </c>
      <c r="F6268" t="s">
        <v>140</v>
      </c>
    </row>
    <row r="6270" spans="1:6" x14ac:dyDescent="0.35">
      <c r="A6270" t="s">
        <v>1272</v>
      </c>
    </row>
    <row r="6271" spans="1:6" x14ac:dyDescent="0.35">
      <c r="A6271" t="s">
        <v>2</v>
      </c>
      <c r="B6271" t="s">
        <v>1150</v>
      </c>
      <c r="C6271" t="s">
        <v>3</v>
      </c>
      <c r="D6271" t="s">
        <v>85</v>
      </c>
      <c r="E6271" t="s">
        <v>86</v>
      </c>
      <c r="F6271" t="s">
        <v>1133</v>
      </c>
    </row>
    <row r="6272" spans="1:6" x14ac:dyDescent="0.35">
      <c r="A6272" t="s">
        <v>8</v>
      </c>
      <c r="B6272" t="s">
        <v>1151</v>
      </c>
      <c r="C6272">
        <v>23</v>
      </c>
      <c r="D6272" t="s">
        <v>317</v>
      </c>
      <c r="E6272" t="s">
        <v>316</v>
      </c>
      <c r="F6272" t="s">
        <v>140</v>
      </c>
    </row>
    <row r="6273" spans="1:6" x14ac:dyDescent="0.35">
      <c r="A6273" t="s">
        <v>8</v>
      </c>
      <c r="B6273" t="s">
        <v>1152</v>
      </c>
      <c r="C6273">
        <v>5</v>
      </c>
      <c r="D6273" t="s">
        <v>140</v>
      </c>
      <c r="E6273" t="s">
        <v>177</v>
      </c>
      <c r="F6273" t="s">
        <v>140</v>
      </c>
    </row>
    <row r="6274" spans="1:6" x14ac:dyDescent="0.35">
      <c r="A6274" t="s">
        <v>8</v>
      </c>
      <c r="B6274" t="s">
        <v>339</v>
      </c>
      <c r="C6274">
        <v>2</v>
      </c>
      <c r="D6274" t="s">
        <v>140</v>
      </c>
      <c r="E6274" t="s">
        <v>177</v>
      </c>
      <c r="F6274" t="s">
        <v>140</v>
      </c>
    </row>
    <row r="6275" spans="1:6" x14ac:dyDescent="0.35">
      <c r="A6275" t="s">
        <v>9</v>
      </c>
      <c r="B6275" t="s">
        <v>1151</v>
      </c>
      <c r="C6275">
        <v>29</v>
      </c>
      <c r="D6275" t="s">
        <v>140</v>
      </c>
      <c r="E6275" t="s">
        <v>177</v>
      </c>
      <c r="F6275" t="s">
        <v>140</v>
      </c>
    </row>
    <row r="6276" spans="1:6" x14ac:dyDescent="0.35">
      <c r="A6276" t="s">
        <v>9</v>
      </c>
      <c r="B6276" t="s">
        <v>1152</v>
      </c>
      <c r="C6276">
        <v>21</v>
      </c>
      <c r="D6276" t="s">
        <v>140</v>
      </c>
      <c r="E6276" t="s">
        <v>177</v>
      </c>
      <c r="F6276" t="s">
        <v>140</v>
      </c>
    </row>
    <row r="6277" spans="1:6" x14ac:dyDescent="0.35">
      <c r="A6277" t="s">
        <v>9</v>
      </c>
      <c r="B6277" t="s">
        <v>339</v>
      </c>
      <c r="C6277">
        <v>3</v>
      </c>
      <c r="D6277" t="s">
        <v>140</v>
      </c>
      <c r="E6277" t="s">
        <v>177</v>
      </c>
      <c r="F6277" t="s">
        <v>140</v>
      </c>
    </row>
    <row r="6278" spans="1:6" x14ac:dyDescent="0.35">
      <c r="A6278" t="s">
        <v>10</v>
      </c>
      <c r="B6278" t="s">
        <v>1151</v>
      </c>
      <c r="C6278">
        <v>36</v>
      </c>
      <c r="D6278" t="s">
        <v>574</v>
      </c>
      <c r="E6278" t="s">
        <v>806</v>
      </c>
      <c r="F6278" t="s">
        <v>140</v>
      </c>
    </row>
    <row r="6279" spans="1:6" x14ac:dyDescent="0.35">
      <c r="A6279" t="s">
        <v>10</v>
      </c>
      <c r="B6279" t="s">
        <v>1152</v>
      </c>
      <c r="C6279">
        <v>22</v>
      </c>
      <c r="D6279" t="s">
        <v>140</v>
      </c>
      <c r="E6279" t="s">
        <v>768</v>
      </c>
      <c r="F6279" t="s">
        <v>769</v>
      </c>
    </row>
    <row r="6280" spans="1:6" x14ac:dyDescent="0.35">
      <c r="A6280" t="s">
        <v>10</v>
      </c>
      <c r="B6280" t="s">
        <v>339</v>
      </c>
      <c r="C6280">
        <v>4</v>
      </c>
      <c r="D6280" t="s">
        <v>140</v>
      </c>
      <c r="E6280" t="s">
        <v>177</v>
      </c>
      <c r="F6280" t="s">
        <v>140</v>
      </c>
    </row>
    <row r="6281" spans="1:6" x14ac:dyDescent="0.35">
      <c r="A6281" t="s">
        <v>11</v>
      </c>
      <c r="B6281" t="s">
        <v>1151</v>
      </c>
      <c r="C6281">
        <v>40</v>
      </c>
      <c r="D6281" t="s">
        <v>1060</v>
      </c>
      <c r="E6281" t="s">
        <v>1144</v>
      </c>
      <c r="F6281" t="s">
        <v>140</v>
      </c>
    </row>
    <row r="6282" spans="1:6" x14ac:dyDescent="0.35">
      <c r="A6282" t="s">
        <v>11</v>
      </c>
      <c r="B6282" t="s">
        <v>1152</v>
      </c>
      <c r="C6282">
        <v>7</v>
      </c>
      <c r="D6282" t="s">
        <v>140</v>
      </c>
      <c r="E6282" t="s">
        <v>177</v>
      </c>
      <c r="F6282" t="s">
        <v>140</v>
      </c>
    </row>
    <row r="6283" spans="1:6" x14ac:dyDescent="0.35">
      <c r="A6283" t="s">
        <v>11</v>
      </c>
      <c r="B6283" t="s">
        <v>339</v>
      </c>
      <c r="C6283">
        <v>6</v>
      </c>
      <c r="D6283" t="s">
        <v>140</v>
      </c>
      <c r="E6283" t="s">
        <v>177</v>
      </c>
      <c r="F6283" t="s">
        <v>140</v>
      </c>
    </row>
    <row r="6284" spans="1:6" x14ac:dyDescent="0.35">
      <c r="A6284" t="s">
        <v>12</v>
      </c>
      <c r="B6284" t="s">
        <v>1151</v>
      </c>
      <c r="C6284">
        <v>9</v>
      </c>
      <c r="D6284" t="s">
        <v>140</v>
      </c>
      <c r="E6284" t="s">
        <v>177</v>
      </c>
      <c r="F6284" t="s">
        <v>140</v>
      </c>
    </row>
    <row r="6285" spans="1:6" x14ac:dyDescent="0.35">
      <c r="A6285" t="s">
        <v>12</v>
      </c>
      <c r="B6285" t="s">
        <v>1152</v>
      </c>
      <c r="C6285">
        <v>3</v>
      </c>
      <c r="D6285" t="s">
        <v>140</v>
      </c>
      <c r="E6285" t="s">
        <v>177</v>
      </c>
      <c r="F6285" t="s">
        <v>140</v>
      </c>
    </row>
    <row r="6286" spans="1:6" x14ac:dyDescent="0.35">
      <c r="A6286" t="s">
        <v>12</v>
      </c>
      <c r="B6286" t="s">
        <v>339</v>
      </c>
      <c r="C6286">
        <v>2</v>
      </c>
      <c r="D6286" t="s">
        <v>140</v>
      </c>
      <c r="E6286" t="s">
        <v>177</v>
      </c>
      <c r="F6286" t="s">
        <v>140</v>
      </c>
    </row>
    <row r="6287" spans="1:6" x14ac:dyDescent="0.35">
      <c r="A6287" t="s">
        <v>13</v>
      </c>
      <c r="B6287" t="s">
        <v>339</v>
      </c>
    </row>
    <row r="6288" spans="1:6" x14ac:dyDescent="0.35">
      <c r="A6288" t="s">
        <v>14</v>
      </c>
      <c r="B6288" t="s">
        <v>1151</v>
      </c>
      <c r="C6288">
        <v>17</v>
      </c>
      <c r="D6288" t="s">
        <v>733</v>
      </c>
      <c r="E6288" t="s">
        <v>732</v>
      </c>
      <c r="F6288" t="s">
        <v>140</v>
      </c>
    </row>
    <row r="6289" spans="1:6" x14ac:dyDescent="0.35">
      <c r="A6289" t="s">
        <v>14</v>
      </c>
      <c r="B6289" t="s">
        <v>1152</v>
      </c>
      <c r="C6289">
        <v>14</v>
      </c>
      <c r="D6289" t="s">
        <v>140</v>
      </c>
      <c r="E6289" t="s">
        <v>177</v>
      </c>
      <c r="F6289" t="s">
        <v>140</v>
      </c>
    </row>
    <row r="6290" spans="1:6" x14ac:dyDescent="0.35">
      <c r="A6290" t="s">
        <v>14</v>
      </c>
      <c r="B6290" t="s">
        <v>339</v>
      </c>
      <c r="C6290">
        <v>2</v>
      </c>
      <c r="D6290" t="s">
        <v>140</v>
      </c>
      <c r="E6290" t="s">
        <v>177</v>
      </c>
      <c r="F6290" t="s">
        <v>140</v>
      </c>
    </row>
    <row r="6291" spans="1:6" x14ac:dyDescent="0.35">
      <c r="A6291" t="s">
        <v>15</v>
      </c>
      <c r="B6291" t="s">
        <v>1151</v>
      </c>
      <c r="C6291">
        <v>31</v>
      </c>
      <c r="D6291" t="s">
        <v>953</v>
      </c>
      <c r="E6291" t="s">
        <v>1114</v>
      </c>
      <c r="F6291" t="s">
        <v>140</v>
      </c>
    </row>
    <row r="6292" spans="1:6" x14ac:dyDescent="0.35">
      <c r="A6292" t="s">
        <v>15</v>
      </c>
      <c r="B6292" t="s">
        <v>1152</v>
      </c>
      <c r="C6292">
        <v>11</v>
      </c>
      <c r="D6292" t="s">
        <v>140</v>
      </c>
      <c r="E6292" t="s">
        <v>177</v>
      </c>
      <c r="F6292" t="s">
        <v>140</v>
      </c>
    </row>
    <row r="6293" spans="1:6" x14ac:dyDescent="0.35">
      <c r="A6293" t="s">
        <v>16</v>
      </c>
      <c r="B6293" t="s">
        <v>1151</v>
      </c>
      <c r="C6293">
        <v>26</v>
      </c>
      <c r="D6293" t="s">
        <v>140</v>
      </c>
      <c r="E6293" t="s">
        <v>177</v>
      </c>
      <c r="F6293" t="s">
        <v>140</v>
      </c>
    </row>
    <row r="6294" spans="1:6" x14ac:dyDescent="0.35">
      <c r="A6294" t="s">
        <v>16</v>
      </c>
      <c r="B6294" t="s">
        <v>1152</v>
      </c>
      <c r="C6294">
        <v>23</v>
      </c>
      <c r="D6294" t="s">
        <v>140</v>
      </c>
      <c r="E6294" t="s">
        <v>177</v>
      </c>
      <c r="F6294" t="s">
        <v>140</v>
      </c>
    </row>
    <row r="6295" spans="1:6" x14ac:dyDescent="0.35">
      <c r="A6295" t="s">
        <v>16</v>
      </c>
      <c r="B6295" t="s">
        <v>339</v>
      </c>
      <c r="C6295">
        <v>3</v>
      </c>
      <c r="D6295" t="s">
        <v>140</v>
      </c>
      <c r="E6295" t="s">
        <v>177</v>
      </c>
      <c r="F6295" t="s">
        <v>140</v>
      </c>
    </row>
    <row r="6296" spans="1:6" x14ac:dyDescent="0.35">
      <c r="A6296" t="s">
        <v>17</v>
      </c>
      <c r="B6296" t="s">
        <v>1151</v>
      </c>
      <c r="C6296">
        <v>40</v>
      </c>
      <c r="D6296" t="s">
        <v>1060</v>
      </c>
      <c r="E6296" t="s">
        <v>1144</v>
      </c>
      <c r="F6296" t="s">
        <v>140</v>
      </c>
    </row>
    <row r="6297" spans="1:6" x14ac:dyDescent="0.35">
      <c r="A6297" t="s">
        <v>17</v>
      </c>
      <c r="B6297" t="s">
        <v>1152</v>
      </c>
      <c r="C6297">
        <v>18</v>
      </c>
      <c r="D6297" t="s">
        <v>140</v>
      </c>
      <c r="E6297" t="s">
        <v>177</v>
      </c>
      <c r="F6297" t="s">
        <v>140</v>
      </c>
    </row>
    <row r="6298" spans="1:6" x14ac:dyDescent="0.35">
      <c r="A6298" t="s">
        <v>18</v>
      </c>
      <c r="B6298" t="s">
        <v>1151</v>
      </c>
      <c r="C6298">
        <v>20</v>
      </c>
      <c r="D6298" t="s">
        <v>729</v>
      </c>
      <c r="E6298" t="s">
        <v>461</v>
      </c>
      <c r="F6298" t="s">
        <v>1060</v>
      </c>
    </row>
    <row r="6299" spans="1:6" x14ac:dyDescent="0.35">
      <c r="A6299" t="s">
        <v>18</v>
      </c>
      <c r="B6299" t="s">
        <v>1152</v>
      </c>
      <c r="C6299">
        <v>12</v>
      </c>
      <c r="D6299" t="s">
        <v>140</v>
      </c>
      <c r="E6299" t="s">
        <v>177</v>
      </c>
      <c r="F6299" t="s">
        <v>140</v>
      </c>
    </row>
    <row r="6300" spans="1:6" x14ac:dyDescent="0.35">
      <c r="A6300" t="s">
        <v>18</v>
      </c>
      <c r="B6300" t="s">
        <v>339</v>
      </c>
      <c r="C6300">
        <v>6</v>
      </c>
      <c r="D6300" t="s">
        <v>140</v>
      </c>
      <c r="E6300" t="s">
        <v>177</v>
      </c>
      <c r="F6300" t="s">
        <v>140</v>
      </c>
    </row>
    <row r="6301" spans="1:6" x14ac:dyDescent="0.35">
      <c r="A6301" t="s">
        <v>19</v>
      </c>
      <c r="B6301" t="s">
        <v>1151</v>
      </c>
      <c r="C6301">
        <v>20</v>
      </c>
      <c r="D6301" t="s">
        <v>1073</v>
      </c>
      <c r="E6301" t="s">
        <v>1213</v>
      </c>
      <c r="F6301" t="s">
        <v>140</v>
      </c>
    </row>
    <row r="6302" spans="1:6" x14ac:dyDescent="0.35">
      <c r="A6302" t="s">
        <v>19</v>
      </c>
      <c r="B6302" t="s">
        <v>1152</v>
      </c>
      <c r="C6302">
        <v>16</v>
      </c>
      <c r="D6302" t="s">
        <v>140</v>
      </c>
      <c r="E6302" t="s">
        <v>177</v>
      </c>
      <c r="F6302" t="s">
        <v>140</v>
      </c>
    </row>
    <row r="6303" spans="1:6" x14ac:dyDescent="0.35">
      <c r="A6303" t="s">
        <v>20</v>
      </c>
      <c r="B6303" t="s">
        <v>1151</v>
      </c>
      <c r="C6303">
        <v>32</v>
      </c>
      <c r="D6303" t="s">
        <v>983</v>
      </c>
      <c r="E6303" t="s">
        <v>982</v>
      </c>
      <c r="F6303" t="s">
        <v>140</v>
      </c>
    </row>
    <row r="6304" spans="1:6" x14ac:dyDescent="0.35">
      <c r="A6304" t="s">
        <v>20</v>
      </c>
      <c r="B6304" t="s">
        <v>1152</v>
      </c>
      <c r="C6304">
        <v>12</v>
      </c>
      <c r="D6304" t="s">
        <v>140</v>
      </c>
      <c r="E6304" t="s">
        <v>177</v>
      </c>
      <c r="F6304" t="s">
        <v>140</v>
      </c>
    </row>
    <row r="6305" spans="1:6" x14ac:dyDescent="0.35">
      <c r="A6305" t="s">
        <v>20</v>
      </c>
      <c r="B6305" t="s">
        <v>339</v>
      </c>
      <c r="C6305">
        <v>4</v>
      </c>
      <c r="D6305" t="s">
        <v>140</v>
      </c>
      <c r="E6305" t="s">
        <v>177</v>
      </c>
      <c r="F6305" t="s">
        <v>140</v>
      </c>
    </row>
    <row r="6306" spans="1:6" x14ac:dyDescent="0.35">
      <c r="A6306" t="s">
        <v>21</v>
      </c>
      <c r="B6306" t="s">
        <v>1151</v>
      </c>
      <c r="C6306">
        <v>16</v>
      </c>
      <c r="D6306" t="s">
        <v>1067</v>
      </c>
      <c r="E6306" t="s">
        <v>1111</v>
      </c>
      <c r="F6306" t="s">
        <v>140</v>
      </c>
    </row>
    <row r="6307" spans="1:6" x14ac:dyDescent="0.35">
      <c r="A6307" t="s">
        <v>21</v>
      </c>
      <c r="B6307" t="s">
        <v>1152</v>
      </c>
      <c r="C6307">
        <v>7</v>
      </c>
      <c r="D6307" t="s">
        <v>140</v>
      </c>
      <c r="E6307" t="s">
        <v>177</v>
      </c>
      <c r="F6307" t="s">
        <v>140</v>
      </c>
    </row>
    <row r="6308" spans="1:6" x14ac:dyDescent="0.35">
      <c r="A6308" t="s">
        <v>21</v>
      </c>
      <c r="B6308" t="s">
        <v>339</v>
      </c>
      <c r="C6308">
        <v>2</v>
      </c>
      <c r="D6308" t="s">
        <v>140</v>
      </c>
      <c r="E6308" t="s">
        <v>177</v>
      </c>
      <c r="F6308" t="s">
        <v>140</v>
      </c>
    </row>
    <row r="6309" spans="1:6" x14ac:dyDescent="0.35">
      <c r="A6309" t="s">
        <v>22</v>
      </c>
      <c r="B6309" t="s">
        <v>1151</v>
      </c>
      <c r="C6309">
        <v>25</v>
      </c>
      <c r="D6309" t="s">
        <v>592</v>
      </c>
      <c r="E6309" t="s">
        <v>1158</v>
      </c>
      <c r="F6309" t="s">
        <v>140</v>
      </c>
    </row>
    <row r="6310" spans="1:6" x14ac:dyDescent="0.35">
      <c r="A6310" t="s">
        <v>22</v>
      </c>
      <c r="B6310" t="s">
        <v>1152</v>
      </c>
      <c r="C6310">
        <v>18</v>
      </c>
      <c r="D6310" t="s">
        <v>140</v>
      </c>
      <c r="E6310" t="s">
        <v>177</v>
      </c>
      <c r="F6310" t="s">
        <v>140</v>
      </c>
    </row>
    <row r="6311" spans="1:6" x14ac:dyDescent="0.35">
      <c r="A6311" t="s">
        <v>23</v>
      </c>
      <c r="B6311" t="s">
        <v>1151</v>
      </c>
      <c r="C6311">
        <v>2</v>
      </c>
      <c r="D6311" t="s">
        <v>140</v>
      </c>
      <c r="E6311" t="s">
        <v>177</v>
      </c>
      <c r="F6311" t="s">
        <v>140</v>
      </c>
    </row>
    <row r="6312" spans="1:6" x14ac:dyDescent="0.35">
      <c r="A6312" t="s">
        <v>24</v>
      </c>
      <c r="B6312" t="s">
        <v>1151</v>
      </c>
      <c r="C6312">
        <v>24</v>
      </c>
      <c r="D6312" t="s">
        <v>733</v>
      </c>
      <c r="E6312" t="s">
        <v>732</v>
      </c>
      <c r="F6312" t="s">
        <v>140</v>
      </c>
    </row>
    <row r="6313" spans="1:6" x14ac:dyDescent="0.35">
      <c r="A6313" t="s">
        <v>24</v>
      </c>
      <c r="B6313" t="s">
        <v>1152</v>
      </c>
      <c r="C6313">
        <v>11</v>
      </c>
      <c r="D6313" t="s">
        <v>1003</v>
      </c>
      <c r="E6313" t="s">
        <v>1002</v>
      </c>
      <c r="F6313" t="s">
        <v>140</v>
      </c>
    </row>
    <row r="6314" spans="1:6" x14ac:dyDescent="0.35">
      <c r="A6314" t="s">
        <v>24</v>
      </c>
      <c r="B6314" t="s">
        <v>339</v>
      </c>
      <c r="C6314">
        <v>5</v>
      </c>
      <c r="D6314" t="s">
        <v>140</v>
      </c>
      <c r="E6314" t="s">
        <v>177</v>
      </c>
      <c r="F6314" t="s">
        <v>140</v>
      </c>
    </row>
    <row r="6315" spans="1:6" x14ac:dyDescent="0.35">
      <c r="A6315" t="s">
        <v>25</v>
      </c>
      <c r="B6315" t="s">
        <v>1151</v>
      </c>
      <c r="C6315">
        <v>23</v>
      </c>
      <c r="D6315" t="s">
        <v>1046</v>
      </c>
      <c r="E6315" t="s">
        <v>1119</v>
      </c>
      <c r="F6315" t="s">
        <v>140</v>
      </c>
    </row>
    <row r="6316" spans="1:6" x14ac:dyDescent="0.35">
      <c r="A6316" t="s">
        <v>25</v>
      </c>
      <c r="B6316" t="s">
        <v>1152</v>
      </c>
      <c r="C6316">
        <v>11</v>
      </c>
      <c r="D6316" t="s">
        <v>140</v>
      </c>
      <c r="E6316" t="s">
        <v>177</v>
      </c>
      <c r="F6316" t="s">
        <v>140</v>
      </c>
    </row>
    <row r="6317" spans="1:6" x14ac:dyDescent="0.35">
      <c r="A6317" t="s">
        <v>25</v>
      </c>
      <c r="B6317" t="s">
        <v>339</v>
      </c>
      <c r="C6317">
        <v>1</v>
      </c>
      <c r="D6317" t="s">
        <v>140</v>
      </c>
      <c r="E6317" t="s">
        <v>177</v>
      </c>
      <c r="F6317" t="s">
        <v>140</v>
      </c>
    </row>
    <row r="6318" spans="1:6" x14ac:dyDescent="0.35">
      <c r="A6318" t="s">
        <v>26</v>
      </c>
      <c r="B6318" t="s">
        <v>1151</v>
      </c>
      <c r="C6318">
        <v>25</v>
      </c>
      <c r="D6318" t="s">
        <v>971</v>
      </c>
      <c r="E6318" t="s">
        <v>1207</v>
      </c>
      <c r="F6318" t="s">
        <v>140</v>
      </c>
    </row>
    <row r="6319" spans="1:6" x14ac:dyDescent="0.35">
      <c r="A6319" t="s">
        <v>26</v>
      </c>
      <c r="B6319" t="s">
        <v>1152</v>
      </c>
      <c r="C6319">
        <v>22</v>
      </c>
      <c r="D6319" t="s">
        <v>140</v>
      </c>
      <c r="E6319" t="s">
        <v>177</v>
      </c>
      <c r="F6319" t="s">
        <v>140</v>
      </c>
    </row>
    <row r="6320" spans="1:6" x14ac:dyDescent="0.35">
      <c r="A6320" t="s">
        <v>26</v>
      </c>
      <c r="B6320" t="s">
        <v>339</v>
      </c>
      <c r="C6320">
        <v>4</v>
      </c>
      <c r="D6320" t="s">
        <v>140</v>
      </c>
      <c r="E6320" t="s">
        <v>177</v>
      </c>
      <c r="F6320" t="s">
        <v>140</v>
      </c>
    </row>
    <row r="6321" spans="1:6" x14ac:dyDescent="0.35">
      <c r="A6321" t="s">
        <v>27</v>
      </c>
      <c r="B6321" t="s">
        <v>1151</v>
      </c>
      <c r="C6321">
        <v>41</v>
      </c>
      <c r="D6321" t="s">
        <v>140</v>
      </c>
      <c r="E6321" t="s">
        <v>177</v>
      </c>
      <c r="F6321" t="s">
        <v>140</v>
      </c>
    </row>
    <row r="6322" spans="1:6" x14ac:dyDescent="0.35">
      <c r="A6322" t="s">
        <v>27</v>
      </c>
      <c r="B6322" t="s">
        <v>1152</v>
      </c>
      <c r="C6322">
        <v>33</v>
      </c>
      <c r="D6322" t="s">
        <v>1060</v>
      </c>
      <c r="E6322" t="s">
        <v>1144</v>
      </c>
      <c r="F6322" t="s">
        <v>140</v>
      </c>
    </row>
    <row r="6323" spans="1:6" x14ac:dyDescent="0.35">
      <c r="A6323" t="s">
        <v>27</v>
      </c>
      <c r="B6323" t="s">
        <v>339</v>
      </c>
      <c r="C6323">
        <v>3</v>
      </c>
      <c r="D6323" t="s">
        <v>140</v>
      </c>
      <c r="E6323" t="s">
        <v>177</v>
      </c>
      <c r="F6323" t="s">
        <v>140</v>
      </c>
    </row>
    <row r="6324" spans="1:6" x14ac:dyDescent="0.35">
      <c r="A6324" t="s">
        <v>28</v>
      </c>
      <c r="B6324" t="s">
        <v>1151</v>
      </c>
      <c r="C6324">
        <v>35</v>
      </c>
      <c r="D6324" t="s">
        <v>1043</v>
      </c>
      <c r="E6324" t="s">
        <v>1183</v>
      </c>
      <c r="F6324" t="s">
        <v>140</v>
      </c>
    </row>
    <row r="6325" spans="1:6" x14ac:dyDescent="0.35">
      <c r="A6325" t="s">
        <v>28</v>
      </c>
      <c r="B6325" t="s">
        <v>1152</v>
      </c>
      <c r="C6325">
        <v>21</v>
      </c>
      <c r="D6325" t="s">
        <v>140</v>
      </c>
      <c r="E6325" t="s">
        <v>177</v>
      </c>
      <c r="F6325" t="s">
        <v>140</v>
      </c>
    </row>
    <row r="6326" spans="1:6" x14ac:dyDescent="0.35">
      <c r="A6326" t="s">
        <v>28</v>
      </c>
      <c r="B6326" t="s">
        <v>339</v>
      </c>
      <c r="C6326">
        <v>2</v>
      </c>
      <c r="D6326" t="s">
        <v>140</v>
      </c>
      <c r="E6326" t="s">
        <v>177</v>
      </c>
      <c r="F6326" t="s">
        <v>140</v>
      </c>
    </row>
    <row r="6327" spans="1:6" x14ac:dyDescent="0.35">
      <c r="A6327" t="s">
        <v>29</v>
      </c>
      <c r="B6327" t="s">
        <v>1151</v>
      </c>
      <c r="C6327">
        <v>17</v>
      </c>
      <c r="D6327" t="s">
        <v>1007</v>
      </c>
      <c r="E6327" t="s">
        <v>1006</v>
      </c>
      <c r="F6327" t="s">
        <v>140</v>
      </c>
    </row>
    <row r="6328" spans="1:6" x14ac:dyDescent="0.35">
      <c r="A6328" t="s">
        <v>29</v>
      </c>
      <c r="B6328" t="s">
        <v>1152</v>
      </c>
      <c r="C6328">
        <v>26</v>
      </c>
      <c r="D6328" t="s">
        <v>140</v>
      </c>
      <c r="E6328" t="s">
        <v>177</v>
      </c>
      <c r="F6328" t="s">
        <v>140</v>
      </c>
    </row>
    <row r="6329" spans="1:6" x14ac:dyDescent="0.35">
      <c r="A6329" t="s">
        <v>29</v>
      </c>
      <c r="B6329" t="s">
        <v>339</v>
      </c>
      <c r="C6329">
        <v>2</v>
      </c>
      <c r="D6329" t="s">
        <v>140</v>
      </c>
      <c r="E6329" t="s">
        <v>177</v>
      </c>
      <c r="F6329" t="s">
        <v>140</v>
      </c>
    </row>
    <row r="6330" spans="1:6" x14ac:dyDescent="0.35">
      <c r="A6330" t="s">
        <v>30</v>
      </c>
      <c r="B6330" t="s">
        <v>1151</v>
      </c>
      <c r="C6330">
        <v>29</v>
      </c>
      <c r="D6330" t="s">
        <v>140</v>
      </c>
      <c r="E6330" t="s">
        <v>177</v>
      </c>
      <c r="F6330" t="s">
        <v>140</v>
      </c>
    </row>
    <row r="6331" spans="1:6" x14ac:dyDescent="0.35">
      <c r="A6331" t="s">
        <v>30</v>
      </c>
      <c r="B6331" t="s">
        <v>1152</v>
      </c>
      <c r="C6331">
        <v>17</v>
      </c>
      <c r="D6331" t="s">
        <v>140</v>
      </c>
      <c r="E6331" t="s">
        <v>177</v>
      </c>
      <c r="F6331" t="s">
        <v>140</v>
      </c>
    </row>
    <row r="6332" spans="1:6" x14ac:dyDescent="0.35">
      <c r="A6332" t="s">
        <v>30</v>
      </c>
      <c r="B6332" t="s">
        <v>339</v>
      </c>
      <c r="C6332">
        <v>3</v>
      </c>
      <c r="D6332" t="s">
        <v>140</v>
      </c>
      <c r="E6332" t="s">
        <v>177</v>
      </c>
      <c r="F6332" t="s">
        <v>140</v>
      </c>
    </row>
    <row r="6333" spans="1:6" x14ac:dyDescent="0.35">
      <c r="A6333" t="s">
        <v>31</v>
      </c>
      <c r="B6333" t="s">
        <v>1151</v>
      </c>
      <c r="C6333">
        <v>6</v>
      </c>
      <c r="D6333" t="s">
        <v>140</v>
      </c>
      <c r="E6333" t="s">
        <v>177</v>
      </c>
      <c r="F6333" t="s">
        <v>140</v>
      </c>
    </row>
    <row r="6334" spans="1:6" x14ac:dyDescent="0.35">
      <c r="A6334" t="s">
        <v>32</v>
      </c>
      <c r="B6334" t="s">
        <v>1151</v>
      </c>
      <c r="C6334">
        <v>566</v>
      </c>
      <c r="D6334" t="s">
        <v>1070</v>
      </c>
      <c r="E6334" t="s">
        <v>661</v>
      </c>
      <c r="F6334" t="s">
        <v>1022</v>
      </c>
    </row>
    <row r="6335" spans="1:6" x14ac:dyDescent="0.35">
      <c r="A6335" t="s">
        <v>32</v>
      </c>
      <c r="B6335" t="s">
        <v>1152</v>
      </c>
      <c r="C6335">
        <v>330</v>
      </c>
      <c r="D6335" t="s">
        <v>1009</v>
      </c>
      <c r="E6335" t="s">
        <v>1180</v>
      </c>
      <c r="F6335" t="s">
        <v>1010</v>
      </c>
    </row>
    <row r="6336" spans="1:6" x14ac:dyDescent="0.35">
      <c r="A6336" t="s">
        <v>32</v>
      </c>
      <c r="B6336" t="s">
        <v>339</v>
      </c>
      <c r="C6336">
        <v>54</v>
      </c>
      <c r="D6336" t="s">
        <v>140</v>
      </c>
      <c r="E6336" t="s">
        <v>177</v>
      </c>
      <c r="F6336" t="s">
        <v>140</v>
      </c>
    </row>
    <row r="6338" spans="1:6" x14ac:dyDescent="0.35">
      <c r="A6338" t="s">
        <v>1273</v>
      </c>
    </row>
    <row r="6339" spans="1:6" x14ac:dyDescent="0.35">
      <c r="A6339" t="s">
        <v>2</v>
      </c>
      <c r="B6339" t="s">
        <v>1233</v>
      </c>
      <c r="C6339" t="s">
        <v>3</v>
      </c>
      <c r="D6339" t="s">
        <v>86</v>
      </c>
      <c r="E6339" t="s">
        <v>85</v>
      </c>
      <c r="F6339" t="s">
        <v>1133</v>
      </c>
    </row>
    <row r="6340" spans="1:6" x14ac:dyDescent="0.35">
      <c r="A6340" t="s">
        <v>8</v>
      </c>
      <c r="B6340" t="s">
        <v>1234</v>
      </c>
      <c r="C6340">
        <v>9</v>
      </c>
      <c r="D6340" t="s">
        <v>858</v>
      </c>
      <c r="E6340" t="s">
        <v>527</v>
      </c>
      <c r="F6340" t="s">
        <v>140</v>
      </c>
    </row>
    <row r="6341" spans="1:6" x14ac:dyDescent="0.35">
      <c r="A6341" t="s">
        <v>8</v>
      </c>
      <c r="B6341" t="s">
        <v>1235</v>
      </c>
      <c r="C6341">
        <v>21</v>
      </c>
      <c r="D6341" t="s">
        <v>1153</v>
      </c>
      <c r="E6341" t="s">
        <v>1059</v>
      </c>
      <c r="F6341" t="s">
        <v>140</v>
      </c>
    </row>
    <row r="6342" spans="1:6" x14ac:dyDescent="0.35">
      <c r="A6342" t="s">
        <v>9</v>
      </c>
      <c r="B6342" t="s">
        <v>1234</v>
      </c>
      <c r="C6342">
        <v>5</v>
      </c>
      <c r="D6342" t="s">
        <v>177</v>
      </c>
      <c r="E6342" t="s">
        <v>140</v>
      </c>
      <c r="F6342" t="s">
        <v>140</v>
      </c>
    </row>
    <row r="6343" spans="1:6" x14ac:dyDescent="0.35">
      <c r="A6343" t="s">
        <v>9</v>
      </c>
      <c r="B6343" t="s">
        <v>1235</v>
      </c>
      <c r="C6343">
        <v>48</v>
      </c>
      <c r="D6343" t="s">
        <v>177</v>
      </c>
      <c r="E6343" t="s">
        <v>140</v>
      </c>
      <c r="F6343" t="s">
        <v>140</v>
      </c>
    </row>
    <row r="6344" spans="1:6" x14ac:dyDescent="0.35">
      <c r="A6344" t="s">
        <v>10</v>
      </c>
      <c r="B6344" t="s">
        <v>1234</v>
      </c>
      <c r="C6344">
        <v>16</v>
      </c>
      <c r="D6344" t="s">
        <v>872</v>
      </c>
      <c r="E6344" t="s">
        <v>871</v>
      </c>
      <c r="F6344" t="s">
        <v>140</v>
      </c>
    </row>
    <row r="6345" spans="1:6" x14ac:dyDescent="0.35">
      <c r="A6345" t="s">
        <v>10</v>
      </c>
      <c r="B6345" t="s">
        <v>1235</v>
      </c>
      <c r="C6345">
        <v>46</v>
      </c>
      <c r="D6345" t="s">
        <v>1207</v>
      </c>
      <c r="E6345" t="s">
        <v>140</v>
      </c>
      <c r="F6345" t="s">
        <v>971</v>
      </c>
    </row>
    <row r="6346" spans="1:6" x14ac:dyDescent="0.35">
      <c r="A6346" t="s">
        <v>11</v>
      </c>
      <c r="B6346" t="s">
        <v>1234</v>
      </c>
      <c r="C6346">
        <v>9</v>
      </c>
      <c r="D6346" t="s">
        <v>177</v>
      </c>
      <c r="E6346" t="s">
        <v>140</v>
      </c>
      <c r="F6346" t="s">
        <v>140</v>
      </c>
    </row>
    <row r="6347" spans="1:6" x14ac:dyDescent="0.35">
      <c r="A6347" t="s">
        <v>11</v>
      </c>
      <c r="B6347" t="s">
        <v>1235</v>
      </c>
      <c r="C6347">
        <v>44</v>
      </c>
      <c r="D6347" t="s">
        <v>1119</v>
      </c>
      <c r="E6347" t="s">
        <v>1046</v>
      </c>
      <c r="F6347" t="s">
        <v>140</v>
      </c>
    </row>
    <row r="6348" spans="1:6" x14ac:dyDescent="0.35">
      <c r="A6348" t="s">
        <v>12</v>
      </c>
      <c r="B6348" t="s">
        <v>1234</v>
      </c>
      <c r="C6348">
        <v>2</v>
      </c>
      <c r="D6348" t="s">
        <v>177</v>
      </c>
      <c r="E6348" t="s">
        <v>140</v>
      </c>
      <c r="F6348" t="s">
        <v>140</v>
      </c>
    </row>
    <row r="6349" spans="1:6" x14ac:dyDescent="0.35">
      <c r="A6349" t="s">
        <v>12</v>
      </c>
      <c r="B6349" t="s">
        <v>1235</v>
      </c>
      <c r="C6349">
        <v>12</v>
      </c>
      <c r="D6349" t="s">
        <v>177</v>
      </c>
      <c r="E6349" t="s">
        <v>140</v>
      </c>
      <c r="F6349" t="s">
        <v>140</v>
      </c>
    </row>
    <row r="6350" spans="1:6" x14ac:dyDescent="0.35">
      <c r="A6350" t="s">
        <v>13</v>
      </c>
      <c r="B6350" t="s">
        <v>339</v>
      </c>
    </row>
    <row r="6351" spans="1:6" x14ac:dyDescent="0.35">
      <c r="A6351" t="s">
        <v>14</v>
      </c>
      <c r="B6351" t="s">
        <v>1236</v>
      </c>
      <c r="C6351">
        <v>1</v>
      </c>
      <c r="D6351" t="s">
        <v>177</v>
      </c>
      <c r="E6351" t="s">
        <v>140</v>
      </c>
      <c r="F6351" t="s">
        <v>140</v>
      </c>
    </row>
    <row r="6352" spans="1:6" x14ac:dyDescent="0.35">
      <c r="A6352" t="s">
        <v>14</v>
      </c>
      <c r="B6352" t="s">
        <v>1234</v>
      </c>
      <c r="C6352">
        <v>6</v>
      </c>
      <c r="D6352" t="s">
        <v>523</v>
      </c>
      <c r="E6352" t="s">
        <v>522</v>
      </c>
      <c r="F6352" t="s">
        <v>140</v>
      </c>
    </row>
    <row r="6353" spans="1:6" x14ac:dyDescent="0.35">
      <c r="A6353" t="s">
        <v>14</v>
      </c>
      <c r="B6353" t="s">
        <v>1235</v>
      </c>
      <c r="C6353">
        <v>26</v>
      </c>
      <c r="D6353" t="s">
        <v>774</v>
      </c>
      <c r="E6353" t="s">
        <v>775</v>
      </c>
      <c r="F6353" t="s">
        <v>140</v>
      </c>
    </row>
    <row r="6354" spans="1:6" x14ac:dyDescent="0.35">
      <c r="A6354" t="s">
        <v>15</v>
      </c>
      <c r="B6354" t="s">
        <v>1234</v>
      </c>
      <c r="C6354">
        <v>9</v>
      </c>
      <c r="D6354" t="s">
        <v>680</v>
      </c>
      <c r="E6354" t="s">
        <v>681</v>
      </c>
      <c r="F6354" t="s">
        <v>140</v>
      </c>
    </row>
    <row r="6355" spans="1:6" x14ac:dyDescent="0.35">
      <c r="A6355" t="s">
        <v>15</v>
      </c>
      <c r="B6355" t="s">
        <v>1235</v>
      </c>
      <c r="C6355">
        <v>33</v>
      </c>
      <c r="D6355" t="s">
        <v>1142</v>
      </c>
      <c r="E6355" t="s">
        <v>1018</v>
      </c>
      <c r="F6355" t="s">
        <v>140</v>
      </c>
    </row>
    <row r="6356" spans="1:6" x14ac:dyDescent="0.35">
      <c r="A6356" t="s">
        <v>16</v>
      </c>
      <c r="B6356" t="s">
        <v>1234</v>
      </c>
      <c r="C6356">
        <v>9</v>
      </c>
      <c r="D6356" t="s">
        <v>177</v>
      </c>
      <c r="E6356" t="s">
        <v>140</v>
      </c>
      <c r="F6356" t="s">
        <v>140</v>
      </c>
    </row>
    <row r="6357" spans="1:6" x14ac:dyDescent="0.35">
      <c r="A6357" t="s">
        <v>16</v>
      </c>
      <c r="B6357" t="s">
        <v>1235</v>
      </c>
      <c r="C6357">
        <v>43</v>
      </c>
      <c r="D6357" t="s">
        <v>177</v>
      </c>
      <c r="E6357" t="s">
        <v>140</v>
      </c>
      <c r="F6357" t="s">
        <v>140</v>
      </c>
    </row>
    <row r="6358" spans="1:6" x14ac:dyDescent="0.35">
      <c r="A6358" t="s">
        <v>17</v>
      </c>
      <c r="B6358" t="s">
        <v>1234</v>
      </c>
      <c r="C6358">
        <v>15</v>
      </c>
      <c r="D6358" t="s">
        <v>177</v>
      </c>
      <c r="E6358" t="s">
        <v>140</v>
      </c>
      <c r="F6358" t="s">
        <v>140</v>
      </c>
    </row>
    <row r="6359" spans="1:6" x14ac:dyDescent="0.35">
      <c r="A6359" t="s">
        <v>17</v>
      </c>
      <c r="B6359" t="s">
        <v>1235</v>
      </c>
      <c r="C6359">
        <v>43</v>
      </c>
      <c r="D6359" t="s">
        <v>1119</v>
      </c>
      <c r="E6359" t="s">
        <v>1046</v>
      </c>
      <c r="F6359" t="s">
        <v>140</v>
      </c>
    </row>
    <row r="6360" spans="1:6" x14ac:dyDescent="0.35">
      <c r="A6360" t="s">
        <v>18</v>
      </c>
      <c r="B6360" t="s">
        <v>1234</v>
      </c>
      <c r="C6360">
        <v>11</v>
      </c>
      <c r="D6360" t="s">
        <v>1097</v>
      </c>
      <c r="E6360" t="s">
        <v>1044</v>
      </c>
      <c r="F6360" t="s">
        <v>140</v>
      </c>
    </row>
    <row r="6361" spans="1:6" x14ac:dyDescent="0.35">
      <c r="A6361" t="s">
        <v>18</v>
      </c>
      <c r="B6361" t="s">
        <v>1235</v>
      </c>
      <c r="C6361">
        <v>27</v>
      </c>
      <c r="D6361" t="s">
        <v>768</v>
      </c>
      <c r="E6361" t="s">
        <v>733</v>
      </c>
      <c r="F6361" t="s">
        <v>1050</v>
      </c>
    </row>
    <row r="6362" spans="1:6" x14ac:dyDescent="0.35">
      <c r="A6362" t="s">
        <v>19</v>
      </c>
      <c r="B6362" t="s">
        <v>1234</v>
      </c>
      <c r="C6362">
        <v>5</v>
      </c>
      <c r="D6362" t="s">
        <v>177</v>
      </c>
      <c r="E6362" t="s">
        <v>140</v>
      </c>
      <c r="F6362" t="s">
        <v>140</v>
      </c>
    </row>
    <row r="6363" spans="1:6" x14ac:dyDescent="0.35">
      <c r="A6363" t="s">
        <v>19</v>
      </c>
      <c r="B6363" t="s">
        <v>1235</v>
      </c>
      <c r="C6363">
        <v>31</v>
      </c>
      <c r="D6363" t="s">
        <v>1204</v>
      </c>
      <c r="E6363" t="s">
        <v>1098</v>
      </c>
      <c r="F6363" t="s">
        <v>140</v>
      </c>
    </row>
    <row r="6364" spans="1:6" x14ac:dyDescent="0.35">
      <c r="A6364" t="s">
        <v>20</v>
      </c>
      <c r="B6364" t="s">
        <v>1234</v>
      </c>
      <c r="C6364">
        <v>11</v>
      </c>
      <c r="D6364" t="s">
        <v>316</v>
      </c>
      <c r="E6364" t="s">
        <v>317</v>
      </c>
      <c r="F6364" t="s">
        <v>140</v>
      </c>
    </row>
    <row r="6365" spans="1:6" x14ac:dyDescent="0.35">
      <c r="A6365" t="s">
        <v>20</v>
      </c>
      <c r="B6365" t="s">
        <v>1235</v>
      </c>
      <c r="C6365">
        <v>37</v>
      </c>
      <c r="D6365" t="s">
        <v>1143</v>
      </c>
      <c r="E6365" t="s">
        <v>1070</v>
      </c>
      <c r="F6365" t="s">
        <v>140</v>
      </c>
    </row>
    <row r="6366" spans="1:6" x14ac:dyDescent="0.35">
      <c r="A6366" t="s">
        <v>21</v>
      </c>
      <c r="B6366" t="s">
        <v>1234</v>
      </c>
      <c r="C6366">
        <v>3</v>
      </c>
      <c r="D6366" t="s">
        <v>177</v>
      </c>
      <c r="E6366" t="s">
        <v>140</v>
      </c>
      <c r="F6366" t="s">
        <v>140</v>
      </c>
    </row>
    <row r="6367" spans="1:6" x14ac:dyDescent="0.35">
      <c r="A6367" t="s">
        <v>21</v>
      </c>
      <c r="B6367" t="s">
        <v>1235</v>
      </c>
      <c r="C6367">
        <v>22</v>
      </c>
      <c r="D6367" t="s">
        <v>1143</v>
      </c>
      <c r="E6367" t="s">
        <v>1070</v>
      </c>
      <c r="F6367" t="s">
        <v>140</v>
      </c>
    </row>
    <row r="6368" spans="1:6" x14ac:dyDescent="0.35">
      <c r="A6368" t="s">
        <v>22</v>
      </c>
      <c r="B6368" t="s">
        <v>1234</v>
      </c>
      <c r="C6368">
        <v>4</v>
      </c>
      <c r="D6368" t="s">
        <v>177</v>
      </c>
      <c r="E6368" t="s">
        <v>140</v>
      </c>
      <c r="F6368" t="s">
        <v>140</v>
      </c>
    </row>
    <row r="6369" spans="1:6" x14ac:dyDescent="0.35">
      <c r="A6369" t="s">
        <v>22</v>
      </c>
      <c r="B6369" t="s">
        <v>1235</v>
      </c>
      <c r="C6369">
        <v>39</v>
      </c>
      <c r="D6369" t="s">
        <v>943</v>
      </c>
      <c r="E6369" t="s">
        <v>942</v>
      </c>
      <c r="F6369" t="s">
        <v>140</v>
      </c>
    </row>
    <row r="6370" spans="1:6" x14ac:dyDescent="0.35">
      <c r="A6370" t="s">
        <v>23</v>
      </c>
      <c r="B6370" t="s">
        <v>1234</v>
      </c>
      <c r="C6370">
        <v>2</v>
      </c>
      <c r="D6370" t="s">
        <v>177</v>
      </c>
      <c r="E6370" t="s">
        <v>140</v>
      </c>
      <c r="F6370" t="s">
        <v>140</v>
      </c>
    </row>
    <row r="6371" spans="1:6" x14ac:dyDescent="0.35">
      <c r="A6371" t="s">
        <v>24</v>
      </c>
      <c r="B6371" t="s">
        <v>1234</v>
      </c>
      <c r="C6371">
        <v>13</v>
      </c>
      <c r="D6371" t="s">
        <v>1114</v>
      </c>
      <c r="E6371" t="s">
        <v>953</v>
      </c>
      <c r="F6371" t="s">
        <v>140</v>
      </c>
    </row>
    <row r="6372" spans="1:6" x14ac:dyDescent="0.35">
      <c r="A6372" t="s">
        <v>24</v>
      </c>
      <c r="B6372" t="s">
        <v>1235</v>
      </c>
      <c r="C6372">
        <v>27</v>
      </c>
      <c r="D6372" t="s">
        <v>1200</v>
      </c>
      <c r="E6372" t="s">
        <v>1020</v>
      </c>
      <c r="F6372" t="s">
        <v>140</v>
      </c>
    </row>
    <row r="6373" spans="1:6" x14ac:dyDescent="0.35">
      <c r="A6373" t="s">
        <v>25</v>
      </c>
      <c r="B6373" t="s">
        <v>1234</v>
      </c>
      <c r="C6373">
        <v>5</v>
      </c>
      <c r="D6373" t="s">
        <v>177</v>
      </c>
      <c r="E6373" t="s">
        <v>140</v>
      </c>
      <c r="F6373" t="s">
        <v>140</v>
      </c>
    </row>
    <row r="6374" spans="1:6" x14ac:dyDescent="0.35">
      <c r="A6374" t="s">
        <v>25</v>
      </c>
      <c r="B6374" t="s">
        <v>1235</v>
      </c>
      <c r="C6374">
        <v>30</v>
      </c>
      <c r="D6374" t="s">
        <v>1147</v>
      </c>
      <c r="E6374" t="s">
        <v>1050</v>
      </c>
      <c r="F6374" t="s">
        <v>140</v>
      </c>
    </row>
    <row r="6375" spans="1:6" x14ac:dyDescent="0.35">
      <c r="A6375" t="s">
        <v>26</v>
      </c>
      <c r="B6375" t="s">
        <v>1234</v>
      </c>
      <c r="C6375">
        <v>14</v>
      </c>
      <c r="D6375" t="s">
        <v>177</v>
      </c>
      <c r="E6375" t="s">
        <v>140</v>
      </c>
      <c r="F6375" t="s">
        <v>140</v>
      </c>
    </row>
    <row r="6376" spans="1:6" x14ac:dyDescent="0.35">
      <c r="A6376" t="s">
        <v>26</v>
      </c>
      <c r="B6376" t="s">
        <v>1235</v>
      </c>
      <c r="C6376">
        <v>37</v>
      </c>
      <c r="D6376" t="s">
        <v>1183</v>
      </c>
      <c r="E6376" t="s">
        <v>1043</v>
      </c>
      <c r="F6376" t="s">
        <v>140</v>
      </c>
    </row>
    <row r="6377" spans="1:6" x14ac:dyDescent="0.35">
      <c r="A6377" t="s">
        <v>27</v>
      </c>
      <c r="B6377" t="s">
        <v>1234</v>
      </c>
      <c r="C6377">
        <v>11</v>
      </c>
      <c r="D6377" t="s">
        <v>177</v>
      </c>
      <c r="E6377" t="s">
        <v>140</v>
      </c>
      <c r="F6377" t="s">
        <v>140</v>
      </c>
    </row>
    <row r="6378" spans="1:6" x14ac:dyDescent="0.35">
      <c r="A6378" t="s">
        <v>27</v>
      </c>
      <c r="B6378" t="s">
        <v>1235</v>
      </c>
      <c r="C6378">
        <v>66</v>
      </c>
      <c r="D6378" t="s">
        <v>948</v>
      </c>
      <c r="E6378" t="s">
        <v>949</v>
      </c>
      <c r="F6378" t="s">
        <v>140</v>
      </c>
    </row>
    <row r="6379" spans="1:6" x14ac:dyDescent="0.35">
      <c r="A6379" t="s">
        <v>28</v>
      </c>
      <c r="B6379" t="s">
        <v>1234</v>
      </c>
      <c r="C6379">
        <v>8</v>
      </c>
      <c r="D6379" t="s">
        <v>177</v>
      </c>
      <c r="E6379" t="s">
        <v>140</v>
      </c>
      <c r="F6379" t="s">
        <v>140</v>
      </c>
    </row>
    <row r="6380" spans="1:6" x14ac:dyDescent="0.35">
      <c r="A6380" t="s">
        <v>28</v>
      </c>
      <c r="B6380" t="s">
        <v>1235</v>
      </c>
      <c r="C6380">
        <v>50</v>
      </c>
      <c r="D6380" t="s">
        <v>1204</v>
      </c>
      <c r="E6380" t="s">
        <v>1098</v>
      </c>
      <c r="F6380" t="s">
        <v>140</v>
      </c>
    </row>
    <row r="6381" spans="1:6" x14ac:dyDescent="0.35">
      <c r="A6381" t="s">
        <v>29</v>
      </c>
      <c r="B6381" t="s">
        <v>1234</v>
      </c>
      <c r="C6381">
        <v>7</v>
      </c>
      <c r="D6381" t="s">
        <v>177</v>
      </c>
      <c r="E6381" t="s">
        <v>140</v>
      </c>
      <c r="F6381" t="s">
        <v>140</v>
      </c>
    </row>
    <row r="6382" spans="1:6" x14ac:dyDescent="0.35">
      <c r="A6382" t="s">
        <v>29</v>
      </c>
      <c r="B6382" t="s">
        <v>1235</v>
      </c>
      <c r="C6382">
        <v>38</v>
      </c>
      <c r="D6382" t="s">
        <v>774</v>
      </c>
      <c r="E6382" t="s">
        <v>775</v>
      </c>
      <c r="F6382" t="s">
        <v>140</v>
      </c>
    </row>
    <row r="6383" spans="1:6" x14ac:dyDescent="0.35">
      <c r="A6383" t="s">
        <v>30</v>
      </c>
      <c r="B6383" t="s">
        <v>1234</v>
      </c>
      <c r="C6383">
        <v>16</v>
      </c>
      <c r="D6383" t="s">
        <v>177</v>
      </c>
      <c r="E6383" t="s">
        <v>140</v>
      </c>
      <c r="F6383" t="s">
        <v>140</v>
      </c>
    </row>
    <row r="6384" spans="1:6" x14ac:dyDescent="0.35">
      <c r="A6384" t="s">
        <v>30</v>
      </c>
      <c r="B6384" t="s">
        <v>1235</v>
      </c>
      <c r="C6384">
        <v>33</v>
      </c>
      <c r="D6384" t="s">
        <v>177</v>
      </c>
      <c r="E6384" t="s">
        <v>140</v>
      </c>
      <c r="F6384" t="s">
        <v>140</v>
      </c>
    </row>
    <row r="6385" spans="1:6" x14ac:dyDescent="0.35">
      <c r="A6385" t="s">
        <v>31</v>
      </c>
      <c r="B6385" t="s">
        <v>1234</v>
      </c>
      <c r="C6385">
        <v>5</v>
      </c>
      <c r="D6385" t="s">
        <v>177</v>
      </c>
      <c r="E6385" t="s">
        <v>140</v>
      </c>
      <c r="F6385" t="s">
        <v>140</v>
      </c>
    </row>
    <row r="6386" spans="1:6" x14ac:dyDescent="0.35">
      <c r="A6386" t="s">
        <v>31</v>
      </c>
      <c r="B6386" t="s">
        <v>1235</v>
      </c>
      <c r="C6386">
        <v>1</v>
      </c>
      <c r="D6386" t="s">
        <v>177</v>
      </c>
      <c r="E6386" t="s">
        <v>140</v>
      </c>
      <c r="F6386" t="s">
        <v>140</v>
      </c>
    </row>
    <row r="6387" spans="1:6" x14ac:dyDescent="0.35">
      <c r="A6387" t="s">
        <v>32</v>
      </c>
      <c r="B6387" t="s">
        <v>1236</v>
      </c>
      <c r="C6387">
        <v>1</v>
      </c>
      <c r="D6387" t="s">
        <v>177</v>
      </c>
      <c r="E6387" t="s">
        <v>140</v>
      </c>
      <c r="F6387" t="s">
        <v>140</v>
      </c>
    </row>
    <row r="6388" spans="1:6" x14ac:dyDescent="0.35">
      <c r="A6388" t="s">
        <v>32</v>
      </c>
      <c r="B6388" t="s">
        <v>1234</v>
      </c>
      <c r="C6388">
        <v>195</v>
      </c>
      <c r="D6388" t="s">
        <v>1116</v>
      </c>
      <c r="E6388" t="s">
        <v>1047</v>
      </c>
      <c r="F6388" t="s">
        <v>140</v>
      </c>
    </row>
    <row r="6389" spans="1:6" x14ac:dyDescent="0.35">
      <c r="A6389" t="s">
        <v>32</v>
      </c>
      <c r="B6389" t="s">
        <v>1235</v>
      </c>
      <c r="C6389">
        <v>754</v>
      </c>
      <c r="D6389" t="s">
        <v>1119</v>
      </c>
      <c r="E6389" t="s">
        <v>939</v>
      </c>
      <c r="F6389" t="s">
        <v>1008</v>
      </c>
    </row>
    <row r="6391" spans="1:6" x14ac:dyDescent="0.35">
      <c r="A6391" t="s">
        <v>1274</v>
      </c>
    </row>
    <row r="6392" spans="1:6" x14ac:dyDescent="0.35">
      <c r="A6392" t="s">
        <v>2</v>
      </c>
      <c r="B6392" t="s">
        <v>1170</v>
      </c>
      <c r="C6392" t="s">
        <v>3</v>
      </c>
      <c r="D6392" t="s">
        <v>85</v>
      </c>
      <c r="E6392" t="s">
        <v>86</v>
      </c>
      <c r="F6392" t="s">
        <v>1133</v>
      </c>
    </row>
    <row r="6393" spans="1:6" x14ac:dyDescent="0.35">
      <c r="A6393" t="s">
        <v>8</v>
      </c>
      <c r="B6393" t="s">
        <v>1171</v>
      </c>
      <c r="C6393">
        <v>30</v>
      </c>
      <c r="D6393" t="s">
        <v>967</v>
      </c>
      <c r="E6393" t="s">
        <v>1005</v>
      </c>
      <c r="F6393" t="s">
        <v>140</v>
      </c>
    </row>
    <row r="6394" spans="1:6" x14ac:dyDescent="0.35">
      <c r="A6394" t="s">
        <v>9</v>
      </c>
      <c r="B6394" t="s">
        <v>1171</v>
      </c>
      <c r="C6394">
        <v>53</v>
      </c>
      <c r="D6394" t="s">
        <v>140</v>
      </c>
      <c r="E6394" t="s">
        <v>177</v>
      </c>
      <c r="F6394" t="s">
        <v>140</v>
      </c>
    </row>
    <row r="6395" spans="1:6" x14ac:dyDescent="0.35">
      <c r="A6395" t="s">
        <v>10</v>
      </c>
      <c r="B6395" t="s">
        <v>1171</v>
      </c>
      <c r="C6395">
        <v>62</v>
      </c>
      <c r="D6395" t="s">
        <v>664</v>
      </c>
      <c r="E6395" t="s">
        <v>1005</v>
      </c>
      <c r="F6395" t="s">
        <v>1020</v>
      </c>
    </row>
    <row r="6396" spans="1:6" x14ac:dyDescent="0.35">
      <c r="A6396" t="s">
        <v>11</v>
      </c>
      <c r="B6396" t="s">
        <v>1171</v>
      </c>
      <c r="C6396">
        <v>53</v>
      </c>
      <c r="D6396" t="s">
        <v>1043</v>
      </c>
      <c r="E6396" t="s">
        <v>1183</v>
      </c>
      <c r="F6396" t="s">
        <v>140</v>
      </c>
    </row>
    <row r="6397" spans="1:6" x14ac:dyDescent="0.35">
      <c r="A6397" t="s">
        <v>12</v>
      </c>
      <c r="B6397" t="s">
        <v>1172</v>
      </c>
      <c r="C6397">
        <v>14</v>
      </c>
      <c r="D6397" t="s">
        <v>140</v>
      </c>
      <c r="E6397" t="s">
        <v>177</v>
      </c>
      <c r="F6397" t="s">
        <v>140</v>
      </c>
    </row>
    <row r="6398" spans="1:6" x14ac:dyDescent="0.35">
      <c r="A6398" t="s">
        <v>13</v>
      </c>
      <c r="B6398" t="s">
        <v>339</v>
      </c>
    </row>
    <row r="6399" spans="1:6" x14ac:dyDescent="0.35">
      <c r="A6399" t="s">
        <v>14</v>
      </c>
      <c r="B6399" t="s">
        <v>1171</v>
      </c>
      <c r="C6399">
        <v>20</v>
      </c>
      <c r="D6399" t="s">
        <v>140</v>
      </c>
      <c r="E6399" t="s">
        <v>177</v>
      </c>
      <c r="F6399" t="s">
        <v>140</v>
      </c>
    </row>
    <row r="6400" spans="1:6" x14ac:dyDescent="0.35">
      <c r="A6400" t="s">
        <v>14</v>
      </c>
      <c r="B6400" t="s">
        <v>1172</v>
      </c>
      <c r="C6400">
        <v>13</v>
      </c>
      <c r="D6400" t="s">
        <v>801</v>
      </c>
      <c r="E6400" t="s">
        <v>800</v>
      </c>
      <c r="F6400" t="s">
        <v>140</v>
      </c>
    </row>
    <row r="6401" spans="1:6" x14ac:dyDescent="0.35">
      <c r="A6401" t="s">
        <v>15</v>
      </c>
      <c r="B6401" t="s">
        <v>1171</v>
      </c>
      <c r="C6401">
        <v>42</v>
      </c>
      <c r="D6401" t="s">
        <v>801</v>
      </c>
      <c r="E6401" t="s">
        <v>800</v>
      </c>
      <c r="F6401" t="s">
        <v>140</v>
      </c>
    </row>
    <row r="6402" spans="1:6" x14ac:dyDescent="0.35">
      <c r="A6402" t="s">
        <v>16</v>
      </c>
      <c r="B6402" t="s">
        <v>1171</v>
      </c>
      <c r="C6402">
        <v>52</v>
      </c>
      <c r="D6402" t="s">
        <v>140</v>
      </c>
      <c r="E6402" t="s">
        <v>177</v>
      </c>
      <c r="F6402" t="s">
        <v>140</v>
      </c>
    </row>
    <row r="6403" spans="1:6" x14ac:dyDescent="0.35">
      <c r="A6403" t="s">
        <v>17</v>
      </c>
      <c r="B6403" t="s">
        <v>1171</v>
      </c>
      <c r="C6403">
        <v>58</v>
      </c>
      <c r="D6403" t="s">
        <v>1058</v>
      </c>
      <c r="E6403" t="s">
        <v>1186</v>
      </c>
      <c r="F6403" t="s">
        <v>140</v>
      </c>
    </row>
    <row r="6404" spans="1:6" x14ac:dyDescent="0.35">
      <c r="A6404" t="s">
        <v>18</v>
      </c>
      <c r="B6404" t="s">
        <v>1171</v>
      </c>
      <c r="C6404">
        <v>3</v>
      </c>
      <c r="D6404" t="s">
        <v>196</v>
      </c>
      <c r="E6404" t="s">
        <v>195</v>
      </c>
      <c r="F6404" t="s">
        <v>140</v>
      </c>
    </row>
    <row r="6405" spans="1:6" x14ac:dyDescent="0.35">
      <c r="A6405" t="s">
        <v>18</v>
      </c>
      <c r="B6405" t="s">
        <v>1172</v>
      </c>
      <c r="C6405">
        <v>35</v>
      </c>
      <c r="D6405" t="s">
        <v>1023</v>
      </c>
      <c r="E6405" t="s">
        <v>1115</v>
      </c>
      <c r="F6405" t="s">
        <v>949</v>
      </c>
    </row>
    <row r="6406" spans="1:6" x14ac:dyDescent="0.35">
      <c r="A6406" t="s">
        <v>19</v>
      </c>
      <c r="B6406" t="s">
        <v>1171</v>
      </c>
      <c r="C6406">
        <v>28</v>
      </c>
      <c r="D6406" t="s">
        <v>1066</v>
      </c>
      <c r="E6406" t="s">
        <v>1202</v>
      </c>
      <c r="F6406" t="s">
        <v>140</v>
      </c>
    </row>
    <row r="6407" spans="1:6" x14ac:dyDescent="0.35">
      <c r="A6407" t="s">
        <v>19</v>
      </c>
      <c r="B6407" t="s">
        <v>1172</v>
      </c>
      <c r="C6407">
        <v>8</v>
      </c>
      <c r="D6407" t="s">
        <v>140</v>
      </c>
      <c r="E6407" t="s">
        <v>177</v>
      </c>
      <c r="F6407" t="s">
        <v>140</v>
      </c>
    </row>
    <row r="6408" spans="1:6" x14ac:dyDescent="0.35">
      <c r="A6408" t="s">
        <v>20</v>
      </c>
      <c r="B6408" t="s">
        <v>1171</v>
      </c>
      <c r="C6408">
        <v>48</v>
      </c>
      <c r="D6408" t="s">
        <v>527</v>
      </c>
      <c r="E6408" t="s">
        <v>858</v>
      </c>
      <c r="F6408" t="s">
        <v>140</v>
      </c>
    </row>
    <row r="6409" spans="1:6" x14ac:dyDescent="0.35">
      <c r="A6409" t="s">
        <v>21</v>
      </c>
      <c r="B6409" t="s">
        <v>1171</v>
      </c>
      <c r="C6409">
        <v>25</v>
      </c>
      <c r="D6409" t="s">
        <v>869</v>
      </c>
      <c r="E6409" t="s">
        <v>870</v>
      </c>
      <c r="F6409" t="s">
        <v>140</v>
      </c>
    </row>
    <row r="6410" spans="1:6" x14ac:dyDescent="0.35">
      <c r="A6410" t="s">
        <v>22</v>
      </c>
      <c r="B6410" t="s">
        <v>1171</v>
      </c>
      <c r="C6410">
        <v>43</v>
      </c>
      <c r="D6410" t="s">
        <v>99</v>
      </c>
      <c r="E6410" t="s">
        <v>100</v>
      </c>
      <c r="F6410" t="s">
        <v>140</v>
      </c>
    </row>
    <row r="6411" spans="1:6" x14ac:dyDescent="0.35">
      <c r="A6411" t="s">
        <v>23</v>
      </c>
      <c r="B6411" t="s">
        <v>1172</v>
      </c>
      <c r="C6411">
        <v>2</v>
      </c>
      <c r="D6411" t="s">
        <v>140</v>
      </c>
      <c r="E6411" t="s">
        <v>177</v>
      </c>
      <c r="F6411" t="s">
        <v>140</v>
      </c>
    </row>
    <row r="6412" spans="1:6" x14ac:dyDescent="0.35">
      <c r="A6412" t="s">
        <v>24</v>
      </c>
      <c r="B6412" t="s">
        <v>1171</v>
      </c>
      <c r="C6412">
        <v>40</v>
      </c>
      <c r="D6412" t="s">
        <v>660</v>
      </c>
      <c r="E6412" t="s">
        <v>661</v>
      </c>
      <c r="F6412" t="s">
        <v>140</v>
      </c>
    </row>
    <row r="6413" spans="1:6" x14ac:dyDescent="0.35">
      <c r="A6413" t="s">
        <v>25</v>
      </c>
      <c r="B6413" t="s">
        <v>1171</v>
      </c>
      <c r="C6413">
        <v>35</v>
      </c>
      <c r="D6413" t="s">
        <v>949</v>
      </c>
      <c r="E6413" t="s">
        <v>948</v>
      </c>
      <c r="F6413" t="s">
        <v>140</v>
      </c>
    </row>
    <row r="6414" spans="1:6" x14ac:dyDescent="0.35">
      <c r="A6414" t="s">
        <v>26</v>
      </c>
      <c r="B6414" t="s">
        <v>1171</v>
      </c>
      <c r="C6414">
        <v>51</v>
      </c>
      <c r="D6414" t="s">
        <v>1011</v>
      </c>
      <c r="E6414" t="s">
        <v>1196</v>
      </c>
      <c r="F6414" t="s">
        <v>140</v>
      </c>
    </row>
    <row r="6415" spans="1:6" x14ac:dyDescent="0.35">
      <c r="A6415" t="s">
        <v>27</v>
      </c>
      <c r="B6415" t="s">
        <v>1171</v>
      </c>
      <c r="C6415">
        <v>77</v>
      </c>
      <c r="D6415" t="s">
        <v>1017</v>
      </c>
      <c r="E6415" t="s">
        <v>1208</v>
      </c>
      <c r="F6415" t="s">
        <v>140</v>
      </c>
    </row>
    <row r="6416" spans="1:6" x14ac:dyDescent="0.35">
      <c r="A6416" t="s">
        <v>28</v>
      </c>
      <c r="B6416" t="s">
        <v>1171</v>
      </c>
      <c r="C6416">
        <v>58</v>
      </c>
      <c r="D6416" t="s">
        <v>1017</v>
      </c>
      <c r="E6416" t="s">
        <v>1208</v>
      </c>
      <c r="F6416" t="s">
        <v>140</v>
      </c>
    </row>
    <row r="6417" spans="1:16" x14ac:dyDescent="0.35">
      <c r="A6417" t="s">
        <v>29</v>
      </c>
      <c r="B6417" t="s">
        <v>1171</v>
      </c>
      <c r="C6417">
        <v>45</v>
      </c>
      <c r="D6417" t="s">
        <v>1063</v>
      </c>
      <c r="E6417" t="s">
        <v>1180</v>
      </c>
      <c r="F6417" t="s">
        <v>140</v>
      </c>
    </row>
    <row r="6418" spans="1:16" x14ac:dyDescent="0.35">
      <c r="A6418" t="s">
        <v>30</v>
      </c>
      <c r="B6418" t="s">
        <v>1171</v>
      </c>
      <c r="C6418">
        <v>49</v>
      </c>
      <c r="D6418" t="s">
        <v>140</v>
      </c>
      <c r="E6418" t="s">
        <v>177</v>
      </c>
      <c r="F6418" t="s">
        <v>140</v>
      </c>
    </row>
    <row r="6419" spans="1:16" x14ac:dyDescent="0.35">
      <c r="A6419" t="s">
        <v>31</v>
      </c>
      <c r="B6419" t="s">
        <v>1172</v>
      </c>
      <c r="C6419">
        <v>6</v>
      </c>
      <c r="D6419" t="s">
        <v>140</v>
      </c>
      <c r="E6419" t="s">
        <v>177</v>
      </c>
      <c r="F6419" t="s">
        <v>140</v>
      </c>
    </row>
    <row r="6420" spans="1:16" x14ac:dyDescent="0.35">
      <c r="A6420" t="s">
        <v>32</v>
      </c>
      <c r="B6420" t="s">
        <v>1171</v>
      </c>
      <c r="C6420">
        <v>872</v>
      </c>
      <c r="D6420" t="s">
        <v>954</v>
      </c>
      <c r="E6420" t="s">
        <v>1213</v>
      </c>
      <c r="F6420" t="s">
        <v>1022</v>
      </c>
    </row>
    <row r="6421" spans="1:16" x14ac:dyDescent="0.35">
      <c r="A6421" t="s">
        <v>32</v>
      </c>
      <c r="B6421" t="s">
        <v>1172</v>
      </c>
      <c r="C6421">
        <v>78</v>
      </c>
      <c r="D6421" t="s">
        <v>1064</v>
      </c>
      <c r="E6421" t="s">
        <v>904</v>
      </c>
      <c r="F6421" t="s">
        <v>1014</v>
      </c>
    </row>
    <row r="6423" spans="1:16" x14ac:dyDescent="0.35">
      <c r="A6423" t="s">
        <v>1275</v>
      </c>
    </row>
    <row r="6424" spans="1:16" x14ac:dyDescent="0.35">
      <c r="A6424" t="s">
        <v>2</v>
      </c>
      <c r="B6424" t="s">
        <v>3</v>
      </c>
      <c r="C6424" t="s">
        <v>1276</v>
      </c>
      <c r="D6424" t="s">
        <v>1220</v>
      </c>
      <c r="E6424" t="s">
        <v>1277</v>
      </c>
      <c r="F6424" t="s">
        <v>1278</v>
      </c>
      <c r="G6424" t="s">
        <v>1279</v>
      </c>
      <c r="H6424" t="s">
        <v>1280</v>
      </c>
      <c r="I6424" t="s">
        <v>1042</v>
      </c>
      <c r="J6424" t="s">
        <v>1281</v>
      </c>
      <c r="K6424" t="s">
        <v>1282</v>
      </c>
      <c r="L6424" t="s">
        <v>1283</v>
      </c>
      <c r="M6424" t="s">
        <v>1284</v>
      </c>
      <c r="N6424" t="s">
        <v>1285</v>
      </c>
      <c r="O6424" t="s">
        <v>1286</v>
      </c>
      <c r="P6424" t="s">
        <v>1287</v>
      </c>
    </row>
    <row r="6425" spans="1:16" x14ac:dyDescent="0.35">
      <c r="A6425" t="s">
        <v>8</v>
      </c>
      <c r="B6425">
        <v>13</v>
      </c>
      <c r="C6425" t="s">
        <v>140</v>
      </c>
      <c r="D6425" t="s">
        <v>852</v>
      </c>
      <c r="E6425" t="s">
        <v>901</v>
      </c>
      <c r="F6425" t="s">
        <v>140</v>
      </c>
      <c r="G6425" t="s">
        <v>1068</v>
      </c>
      <c r="H6425" t="s">
        <v>140</v>
      </c>
      <c r="I6425" t="s">
        <v>140</v>
      </c>
      <c r="J6425" t="s">
        <v>470</v>
      </c>
      <c r="K6425" t="s">
        <v>140</v>
      </c>
      <c r="L6425" t="s">
        <v>140</v>
      </c>
      <c r="M6425" t="s">
        <v>140</v>
      </c>
      <c r="N6425" t="s">
        <v>140</v>
      </c>
      <c r="O6425" t="s">
        <v>140</v>
      </c>
      <c r="P6425" t="s">
        <v>140</v>
      </c>
    </row>
    <row r="6426" spans="1:16" x14ac:dyDescent="0.35">
      <c r="A6426" t="s">
        <v>9</v>
      </c>
      <c r="B6426">
        <v>6</v>
      </c>
      <c r="C6426" t="s">
        <v>140</v>
      </c>
      <c r="D6426" t="s">
        <v>929</v>
      </c>
      <c r="E6426" t="s">
        <v>140</v>
      </c>
      <c r="F6426" t="s">
        <v>407</v>
      </c>
      <c r="G6426" t="s">
        <v>728</v>
      </c>
      <c r="H6426" t="s">
        <v>140</v>
      </c>
      <c r="I6426" t="s">
        <v>140</v>
      </c>
      <c r="J6426" t="s">
        <v>140</v>
      </c>
      <c r="K6426" t="s">
        <v>140</v>
      </c>
      <c r="L6426" t="s">
        <v>140</v>
      </c>
      <c r="M6426" t="s">
        <v>140</v>
      </c>
      <c r="N6426" t="s">
        <v>140</v>
      </c>
      <c r="O6426" t="s">
        <v>105</v>
      </c>
      <c r="P6426" t="s">
        <v>140</v>
      </c>
    </row>
    <row r="6427" spans="1:16" x14ac:dyDescent="0.35">
      <c r="A6427" t="s">
        <v>10</v>
      </c>
      <c r="B6427">
        <v>4</v>
      </c>
      <c r="C6427" t="s">
        <v>140</v>
      </c>
      <c r="D6427" t="s">
        <v>285</v>
      </c>
      <c r="E6427" t="s">
        <v>140</v>
      </c>
      <c r="F6427" t="s">
        <v>286</v>
      </c>
      <c r="G6427" t="s">
        <v>140</v>
      </c>
      <c r="H6427" t="s">
        <v>140</v>
      </c>
      <c r="I6427" t="s">
        <v>140</v>
      </c>
      <c r="J6427" t="s">
        <v>140</v>
      </c>
      <c r="K6427" t="s">
        <v>140</v>
      </c>
      <c r="L6427" t="s">
        <v>140</v>
      </c>
      <c r="M6427" t="s">
        <v>140</v>
      </c>
      <c r="N6427" t="s">
        <v>140</v>
      </c>
      <c r="O6427" t="s">
        <v>140</v>
      </c>
      <c r="P6427" t="s">
        <v>140</v>
      </c>
    </row>
    <row r="6428" spans="1:16" x14ac:dyDescent="0.35">
      <c r="A6428" t="s">
        <v>11</v>
      </c>
      <c r="B6428">
        <v>6</v>
      </c>
      <c r="C6428" t="s">
        <v>140</v>
      </c>
      <c r="D6428" t="s">
        <v>49</v>
      </c>
      <c r="E6428" t="s">
        <v>436</v>
      </c>
      <c r="F6428" t="s">
        <v>140</v>
      </c>
      <c r="G6428" t="s">
        <v>140</v>
      </c>
      <c r="H6428" t="s">
        <v>140</v>
      </c>
      <c r="I6428" t="s">
        <v>109</v>
      </c>
      <c r="J6428" t="s">
        <v>140</v>
      </c>
      <c r="K6428" t="s">
        <v>140</v>
      </c>
      <c r="L6428" t="s">
        <v>140</v>
      </c>
      <c r="M6428" t="s">
        <v>140</v>
      </c>
      <c r="N6428" t="s">
        <v>140</v>
      </c>
      <c r="O6428" t="s">
        <v>140</v>
      </c>
      <c r="P6428" t="s">
        <v>140</v>
      </c>
    </row>
    <row r="6429" spans="1:16" x14ac:dyDescent="0.35">
      <c r="A6429" t="s">
        <v>12</v>
      </c>
      <c r="B6429">
        <v>19</v>
      </c>
      <c r="C6429" t="s">
        <v>140</v>
      </c>
      <c r="D6429" t="s">
        <v>654</v>
      </c>
      <c r="E6429" t="s">
        <v>988</v>
      </c>
      <c r="F6429" t="s">
        <v>140</v>
      </c>
      <c r="G6429" t="s">
        <v>819</v>
      </c>
      <c r="H6429" t="s">
        <v>897</v>
      </c>
      <c r="I6429" t="s">
        <v>140</v>
      </c>
      <c r="J6429" t="s">
        <v>1098</v>
      </c>
      <c r="K6429" t="s">
        <v>140</v>
      </c>
      <c r="L6429" t="s">
        <v>140</v>
      </c>
      <c r="M6429" t="s">
        <v>140</v>
      </c>
      <c r="N6429" t="s">
        <v>140</v>
      </c>
      <c r="O6429" t="s">
        <v>140</v>
      </c>
      <c r="P6429" t="s">
        <v>988</v>
      </c>
    </row>
    <row r="6430" spans="1:16" x14ac:dyDescent="0.35">
      <c r="A6430" t="s">
        <v>13</v>
      </c>
      <c r="B6430">
        <v>7</v>
      </c>
      <c r="C6430" t="s">
        <v>522</v>
      </c>
      <c r="D6430" t="s">
        <v>140</v>
      </c>
      <c r="E6430" t="s">
        <v>140</v>
      </c>
      <c r="F6430" t="s">
        <v>140</v>
      </c>
      <c r="G6430" t="s">
        <v>504</v>
      </c>
      <c r="H6430" t="s">
        <v>140</v>
      </c>
      <c r="I6430" t="s">
        <v>140</v>
      </c>
      <c r="J6430" t="s">
        <v>237</v>
      </c>
      <c r="K6430" t="s">
        <v>967</v>
      </c>
      <c r="L6430" t="s">
        <v>522</v>
      </c>
      <c r="M6430" t="s">
        <v>140</v>
      </c>
      <c r="N6430" t="s">
        <v>140</v>
      </c>
      <c r="O6430" t="s">
        <v>140</v>
      </c>
      <c r="P6430" t="s">
        <v>140</v>
      </c>
    </row>
    <row r="6431" spans="1:16" x14ac:dyDescent="0.35">
      <c r="A6431" t="s">
        <v>14</v>
      </c>
      <c r="B6431">
        <v>15</v>
      </c>
      <c r="C6431" t="s">
        <v>140</v>
      </c>
      <c r="D6431" t="s">
        <v>956</v>
      </c>
      <c r="E6431" t="s">
        <v>875</v>
      </c>
      <c r="F6431" t="s">
        <v>1080</v>
      </c>
      <c r="G6431" t="s">
        <v>140</v>
      </c>
      <c r="H6431" t="s">
        <v>140</v>
      </c>
      <c r="I6431" t="s">
        <v>131</v>
      </c>
      <c r="J6431" t="s">
        <v>1182</v>
      </c>
      <c r="K6431" t="s">
        <v>363</v>
      </c>
      <c r="L6431" t="s">
        <v>140</v>
      </c>
      <c r="M6431" t="s">
        <v>140</v>
      </c>
      <c r="N6431" t="s">
        <v>140</v>
      </c>
      <c r="O6431" t="s">
        <v>140</v>
      </c>
      <c r="P6431" t="s">
        <v>140</v>
      </c>
    </row>
    <row r="6432" spans="1:16" x14ac:dyDescent="0.35">
      <c r="A6432" t="s">
        <v>15</v>
      </c>
      <c r="B6432">
        <v>7</v>
      </c>
      <c r="C6432" t="s">
        <v>140</v>
      </c>
      <c r="D6432" t="s">
        <v>331</v>
      </c>
      <c r="E6432" t="s">
        <v>261</v>
      </c>
      <c r="F6432" t="s">
        <v>140</v>
      </c>
      <c r="G6432" t="s">
        <v>970</v>
      </c>
      <c r="H6432" t="s">
        <v>140</v>
      </c>
      <c r="I6432" t="s">
        <v>140</v>
      </c>
      <c r="J6432" t="s">
        <v>953</v>
      </c>
      <c r="K6432" t="s">
        <v>140</v>
      </c>
      <c r="L6432" t="s">
        <v>674</v>
      </c>
      <c r="M6432" t="s">
        <v>140</v>
      </c>
      <c r="N6432" t="s">
        <v>140</v>
      </c>
      <c r="O6432" t="s">
        <v>140</v>
      </c>
      <c r="P6432" t="s">
        <v>140</v>
      </c>
    </row>
    <row r="6433" spans="1:16" x14ac:dyDescent="0.35">
      <c r="A6433" t="s">
        <v>16</v>
      </c>
      <c r="B6433">
        <v>5</v>
      </c>
      <c r="C6433" t="s">
        <v>749</v>
      </c>
      <c r="D6433" t="s">
        <v>700</v>
      </c>
      <c r="E6433" t="s">
        <v>140</v>
      </c>
      <c r="F6433" t="s">
        <v>585</v>
      </c>
      <c r="G6433" t="s">
        <v>140</v>
      </c>
      <c r="H6433" t="s">
        <v>140</v>
      </c>
      <c r="I6433" t="s">
        <v>140</v>
      </c>
      <c r="J6433" t="s">
        <v>140</v>
      </c>
      <c r="K6433" t="s">
        <v>140</v>
      </c>
      <c r="L6433" t="s">
        <v>140</v>
      </c>
      <c r="M6433" t="s">
        <v>140</v>
      </c>
      <c r="N6433" t="s">
        <v>140</v>
      </c>
      <c r="O6433" t="s">
        <v>140</v>
      </c>
      <c r="P6433" t="s">
        <v>140</v>
      </c>
    </row>
    <row r="6434" spans="1:16" x14ac:dyDescent="0.35">
      <c r="A6434" t="s">
        <v>17</v>
      </c>
      <c r="B6434">
        <v>3</v>
      </c>
      <c r="C6434" t="s">
        <v>140</v>
      </c>
      <c r="D6434" t="s">
        <v>177</v>
      </c>
      <c r="E6434" t="s">
        <v>140</v>
      </c>
      <c r="F6434" t="s">
        <v>140</v>
      </c>
      <c r="G6434" t="s">
        <v>140</v>
      </c>
      <c r="H6434" t="s">
        <v>140</v>
      </c>
      <c r="I6434" t="s">
        <v>140</v>
      </c>
      <c r="J6434" t="s">
        <v>140</v>
      </c>
      <c r="K6434" t="s">
        <v>140</v>
      </c>
      <c r="L6434" t="s">
        <v>140</v>
      </c>
      <c r="M6434" t="s">
        <v>140</v>
      </c>
      <c r="N6434" t="s">
        <v>140</v>
      </c>
      <c r="O6434" t="s">
        <v>140</v>
      </c>
      <c r="P6434" t="s">
        <v>140</v>
      </c>
    </row>
    <row r="6435" spans="1:16" x14ac:dyDescent="0.35">
      <c r="A6435" t="s">
        <v>18</v>
      </c>
      <c r="B6435">
        <v>12</v>
      </c>
      <c r="C6435" t="s">
        <v>140</v>
      </c>
      <c r="D6435" t="s">
        <v>550</v>
      </c>
      <c r="E6435" t="s">
        <v>1106</v>
      </c>
      <c r="F6435" t="s">
        <v>140</v>
      </c>
      <c r="G6435" t="s">
        <v>109</v>
      </c>
      <c r="H6435" t="s">
        <v>140</v>
      </c>
      <c r="I6435" t="s">
        <v>140</v>
      </c>
      <c r="J6435" t="s">
        <v>140</v>
      </c>
      <c r="K6435" t="s">
        <v>230</v>
      </c>
      <c r="L6435" t="s">
        <v>140</v>
      </c>
      <c r="M6435" t="s">
        <v>140</v>
      </c>
      <c r="N6435" t="s">
        <v>140</v>
      </c>
      <c r="O6435" t="s">
        <v>140</v>
      </c>
      <c r="P6435" t="s">
        <v>140</v>
      </c>
    </row>
    <row r="6436" spans="1:16" x14ac:dyDescent="0.35">
      <c r="A6436" t="s">
        <v>19</v>
      </c>
      <c r="B6436">
        <v>10</v>
      </c>
      <c r="C6436" t="s">
        <v>140</v>
      </c>
      <c r="D6436" t="s">
        <v>747</v>
      </c>
      <c r="E6436" t="s">
        <v>140</v>
      </c>
      <c r="F6436" t="s">
        <v>382</v>
      </c>
      <c r="G6436" t="s">
        <v>140</v>
      </c>
      <c r="H6436" t="s">
        <v>140</v>
      </c>
      <c r="I6436" t="s">
        <v>140</v>
      </c>
      <c r="J6436" t="s">
        <v>140</v>
      </c>
      <c r="K6436" t="s">
        <v>140</v>
      </c>
      <c r="L6436" t="s">
        <v>140</v>
      </c>
      <c r="M6436" t="s">
        <v>140</v>
      </c>
      <c r="N6436" t="s">
        <v>140</v>
      </c>
      <c r="O6436" t="s">
        <v>140</v>
      </c>
      <c r="P6436" t="s">
        <v>140</v>
      </c>
    </row>
    <row r="6437" spans="1:16" x14ac:dyDescent="0.35">
      <c r="A6437" t="s">
        <v>20</v>
      </c>
      <c r="B6437">
        <v>10</v>
      </c>
      <c r="C6437" t="s">
        <v>140</v>
      </c>
      <c r="D6437" t="s">
        <v>177</v>
      </c>
      <c r="E6437" t="s">
        <v>140</v>
      </c>
      <c r="F6437" t="s">
        <v>140</v>
      </c>
      <c r="G6437" t="s">
        <v>140</v>
      </c>
      <c r="H6437" t="s">
        <v>140</v>
      </c>
      <c r="I6437" t="s">
        <v>140</v>
      </c>
      <c r="J6437" t="s">
        <v>140</v>
      </c>
      <c r="K6437" t="s">
        <v>140</v>
      </c>
      <c r="L6437" t="s">
        <v>140</v>
      </c>
      <c r="M6437" t="s">
        <v>140</v>
      </c>
      <c r="N6437" t="s">
        <v>140</v>
      </c>
      <c r="O6437" t="s">
        <v>140</v>
      </c>
      <c r="P6437" t="s">
        <v>140</v>
      </c>
    </row>
    <row r="6438" spans="1:16" x14ac:dyDescent="0.35">
      <c r="A6438" t="s">
        <v>21</v>
      </c>
      <c r="B6438">
        <v>2</v>
      </c>
      <c r="C6438" t="s">
        <v>140</v>
      </c>
      <c r="D6438" t="s">
        <v>610</v>
      </c>
      <c r="E6438" t="s">
        <v>610</v>
      </c>
      <c r="F6438" t="s">
        <v>140</v>
      </c>
      <c r="G6438" t="s">
        <v>140</v>
      </c>
      <c r="H6438" t="s">
        <v>140</v>
      </c>
      <c r="I6438" t="s">
        <v>140</v>
      </c>
      <c r="J6438" t="s">
        <v>140</v>
      </c>
      <c r="K6438" t="s">
        <v>140</v>
      </c>
      <c r="L6438" t="s">
        <v>140</v>
      </c>
      <c r="M6438" t="s">
        <v>140</v>
      </c>
      <c r="N6438" t="s">
        <v>140</v>
      </c>
      <c r="O6438" t="s">
        <v>140</v>
      </c>
      <c r="P6438" t="s">
        <v>140</v>
      </c>
    </row>
    <row r="6439" spans="1:16" x14ac:dyDescent="0.35">
      <c r="A6439" t="s">
        <v>22</v>
      </c>
      <c r="B6439">
        <v>8</v>
      </c>
      <c r="C6439" t="s">
        <v>950</v>
      </c>
      <c r="D6439" t="s">
        <v>468</v>
      </c>
      <c r="E6439" t="s">
        <v>192</v>
      </c>
      <c r="F6439" t="s">
        <v>140</v>
      </c>
      <c r="G6439" t="s">
        <v>140</v>
      </c>
      <c r="H6439" t="s">
        <v>140</v>
      </c>
      <c r="I6439" t="s">
        <v>140</v>
      </c>
      <c r="J6439" t="s">
        <v>140</v>
      </c>
      <c r="K6439" t="s">
        <v>140</v>
      </c>
      <c r="L6439" t="s">
        <v>140</v>
      </c>
      <c r="M6439" t="s">
        <v>140</v>
      </c>
      <c r="N6439" t="s">
        <v>140</v>
      </c>
      <c r="O6439" t="s">
        <v>140</v>
      </c>
      <c r="P6439" t="s">
        <v>140</v>
      </c>
    </row>
    <row r="6440" spans="1:16" x14ac:dyDescent="0.35">
      <c r="A6440" t="s">
        <v>23</v>
      </c>
      <c r="B6440">
        <v>3</v>
      </c>
      <c r="C6440" t="s">
        <v>140</v>
      </c>
      <c r="D6440" t="s">
        <v>737</v>
      </c>
      <c r="E6440" t="s">
        <v>74</v>
      </c>
      <c r="F6440" t="s">
        <v>405</v>
      </c>
      <c r="G6440" t="s">
        <v>140</v>
      </c>
      <c r="H6440" t="s">
        <v>140</v>
      </c>
      <c r="I6440" t="s">
        <v>140</v>
      </c>
      <c r="J6440" t="s">
        <v>140</v>
      </c>
      <c r="K6440" t="s">
        <v>140</v>
      </c>
      <c r="L6440" t="s">
        <v>140</v>
      </c>
      <c r="M6440" t="s">
        <v>140</v>
      </c>
      <c r="N6440" t="s">
        <v>140</v>
      </c>
      <c r="O6440" t="s">
        <v>140</v>
      </c>
      <c r="P6440" t="s">
        <v>140</v>
      </c>
    </row>
    <row r="6441" spans="1:16" x14ac:dyDescent="0.35">
      <c r="A6441" t="s">
        <v>24</v>
      </c>
      <c r="B6441">
        <v>4</v>
      </c>
      <c r="C6441" t="s">
        <v>140</v>
      </c>
      <c r="D6441" t="s">
        <v>526</v>
      </c>
      <c r="E6441" t="s">
        <v>140</v>
      </c>
      <c r="F6441" t="s">
        <v>853</v>
      </c>
      <c r="G6441" t="s">
        <v>140</v>
      </c>
      <c r="H6441" t="s">
        <v>140</v>
      </c>
      <c r="I6441" t="s">
        <v>140</v>
      </c>
      <c r="J6441" t="s">
        <v>140</v>
      </c>
      <c r="K6441" t="s">
        <v>140</v>
      </c>
      <c r="L6441" t="s">
        <v>264</v>
      </c>
      <c r="M6441" t="s">
        <v>140</v>
      </c>
      <c r="N6441" t="s">
        <v>140</v>
      </c>
      <c r="O6441" t="s">
        <v>140</v>
      </c>
      <c r="P6441" t="s">
        <v>140</v>
      </c>
    </row>
    <row r="6442" spans="1:16" x14ac:dyDescent="0.35">
      <c r="A6442" t="s">
        <v>25</v>
      </c>
      <c r="B6442">
        <v>7</v>
      </c>
      <c r="C6442" t="s">
        <v>140</v>
      </c>
      <c r="D6442" t="s">
        <v>831</v>
      </c>
      <c r="E6442" t="s">
        <v>140</v>
      </c>
      <c r="F6442" t="s">
        <v>716</v>
      </c>
      <c r="G6442" t="s">
        <v>140</v>
      </c>
      <c r="H6442" t="s">
        <v>140</v>
      </c>
      <c r="I6442" t="s">
        <v>917</v>
      </c>
      <c r="J6442" t="s">
        <v>140</v>
      </c>
      <c r="K6442" t="s">
        <v>140</v>
      </c>
      <c r="L6442" t="s">
        <v>140</v>
      </c>
      <c r="M6442" t="s">
        <v>574</v>
      </c>
      <c r="N6442" t="s">
        <v>140</v>
      </c>
      <c r="O6442" t="s">
        <v>140</v>
      </c>
      <c r="P6442" t="s">
        <v>140</v>
      </c>
    </row>
    <row r="6443" spans="1:16" x14ac:dyDescent="0.35">
      <c r="A6443" t="s">
        <v>26</v>
      </c>
      <c r="B6443">
        <v>10</v>
      </c>
      <c r="C6443" t="s">
        <v>140</v>
      </c>
      <c r="D6443" t="s">
        <v>835</v>
      </c>
      <c r="E6443" t="s">
        <v>121</v>
      </c>
      <c r="F6443" t="s">
        <v>723</v>
      </c>
      <c r="G6443" t="s">
        <v>140</v>
      </c>
      <c r="H6443" t="s">
        <v>140</v>
      </c>
      <c r="I6443" t="s">
        <v>140</v>
      </c>
      <c r="J6443" t="s">
        <v>140</v>
      </c>
      <c r="K6443" t="s">
        <v>140</v>
      </c>
      <c r="L6443" t="s">
        <v>140</v>
      </c>
      <c r="M6443" t="s">
        <v>140</v>
      </c>
      <c r="N6443" t="s">
        <v>140</v>
      </c>
      <c r="O6443" t="s">
        <v>1059</v>
      </c>
      <c r="P6443" t="s">
        <v>140</v>
      </c>
    </row>
    <row r="6444" spans="1:16" x14ac:dyDescent="0.35">
      <c r="A6444" t="s">
        <v>27</v>
      </c>
      <c r="B6444">
        <v>7</v>
      </c>
      <c r="C6444" t="s">
        <v>917</v>
      </c>
      <c r="D6444" t="s">
        <v>727</v>
      </c>
      <c r="E6444" t="s">
        <v>465</v>
      </c>
      <c r="F6444" t="s">
        <v>65</v>
      </c>
      <c r="G6444" t="s">
        <v>140</v>
      </c>
      <c r="H6444" t="s">
        <v>140</v>
      </c>
      <c r="I6444" t="s">
        <v>140</v>
      </c>
      <c r="J6444" t="s">
        <v>140</v>
      </c>
      <c r="K6444" t="s">
        <v>140</v>
      </c>
      <c r="L6444" t="s">
        <v>140</v>
      </c>
      <c r="M6444" t="s">
        <v>140</v>
      </c>
      <c r="N6444" t="s">
        <v>140</v>
      </c>
      <c r="O6444" t="s">
        <v>140</v>
      </c>
      <c r="P6444" t="s">
        <v>140</v>
      </c>
    </row>
    <row r="6445" spans="1:16" x14ac:dyDescent="0.35">
      <c r="A6445" t="s">
        <v>28</v>
      </c>
      <c r="B6445">
        <v>7</v>
      </c>
      <c r="C6445" t="s">
        <v>140</v>
      </c>
      <c r="D6445" t="s">
        <v>765</v>
      </c>
      <c r="E6445" t="s">
        <v>443</v>
      </c>
      <c r="F6445" t="s">
        <v>140</v>
      </c>
      <c r="G6445" t="s">
        <v>729</v>
      </c>
      <c r="H6445" t="s">
        <v>140</v>
      </c>
      <c r="I6445" t="s">
        <v>140</v>
      </c>
      <c r="J6445" t="s">
        <v>443</v>
      </c>
      <c r="K6445" t="s">
        <v>140</v>
      </c>
      <c r="L6445" t="s">
        <v>140</v>
      </c>
      <c r="M6445" t="s">
        <v>140</v>
      </c>
      <c r="N6445" t="s">
        <v>662</v>
      </c>
      <c r="O6445" t="s">
        <v>140</v>
      </c>
      <c r="P6445" t="s">
        <v>140</v>
      </c>
    </row>
    <row r="6446" spans="1:16" x14ac:dyDescent="0.35">
      <c r="A6446" t="s">
        <v>29</v>
      </c>
      <c r="B6446">
        <v>9</v>
      </c>
      <c r="C6446" t="s">
        <v>140</v>
      </c>
      <c r="D6446" t="s">
        <v>652</v>
      </c>
      <c r="E6446" t="s">
        <v>140</v>
      </c>
      <c r="F6446" t="s">
        <v>564</v>
      </c>
      <c r="G6446" t="s">
        <v>458</v>
      </c>
      <c r="H6446" t="s">
        <v>875</v>
      </c>
      <c r="I6446" t="s">
        <v>140</v>
      </c>
      <c r="J6446" t="s">
        <v>140</v>
      </c>
      <c r="K6446" t="s">
        <v>140</v>
      </c>
      <c r="L6446" t="s">
        <v>140</v>
      </c>
      <c r="M6446" t="s">
        <v>140</v>
      </c>
      <c r="N6446" t="s">
        <v>140</v>
      </c>
      <c r="O6446" t="s">
        <v>140</v>
      </c>
      <c r="P6446" t="s">
        <v>140</v>
      </c>
    </row>
    <row r="6447" spans="1:16" x14ac:dyDescent="0.35">
      <c r="A6447" t="s">
        <v>30</v>
      </c>
      <c r="B6447">
        <v>6</v>
      </c>
      <c r="C6447" t="s">
        <v>140</v>
      </c>
      <c r="D6447" t="s">
        <v>166</v>
      </c>
      <c r="E6447" t="s">
        <v>140</v>
      </c>
      <c r="F6447" t="s">
        <v>860</v>
      </c>
      <c r="G6447" t="s">
        <v>1045</v>
      </c>
      <c r="H6447" t="s">
        <v>140</v>
      </c>
      <c r="I6447" t="s">
        <v>140</v>
      </c>
      <c r="J6447" t="s">
        <v>140</v>
      </c>
      <c r="K6447" t="s">
        <v>187</v>
      </c>
      <c r="L6447" t="s">
        <v>140</v>
      </c>
      <c r="M6447" t="s">
        <v>140</v>
      </c>
      <c r="N6447" t="s">
        <v>140</v>
      </c>
      <c r="O6447" t="s">
        <v>140</v>
      </c>
      <c r="P6447" t="s">
        <v>140</v>
      </c>
    </row>
    <row r="6448" spans="1:16" x14ac:dyDescent="0.35">
      <c r="A6448" t="s">
        <v>31</v>
      </c>
      <c r="B6448">
        <v>14</v>
      </c>
      <c r="C6448" t="s">
        <v>140</v>
      </c>
      <c r="D6448" t="s">
        <v>882</v>
      </c>
      <c r="E6448" t="s">
        <v>140</v>
      </c>
      <c r="F6448" t="s">
        <v>140</v>
      </c>
      <c r="G6448" t="s">
        <v>160</v>
      </c>
      <c r="H6448" t="s">
        <v>140</v>
      </c>
      <c r="I6448" t="s">
        <v>140</v>
      </c>
      <c r="J6448" t="s">
        <v>117</v>
      </c>
      <c r="K6448" t="s">
        <v>140</v>
      </c>
      <c r="L6448" t="s">
        <v>140</v>
      </c>
      <c r="M6448" t="s">
        <v>140</v>
      </c>
      <c r="N6448" t="s">
        <v>140</v>
      </c>
      <c r="O6448" t="s">
        <v>140</v>
      </c>
      <c r="P6448" t="s">
        <v>140</v>
      </c>
    </row>
    <row r="6449" spans="1:17" x14ac:dyDescent="0.35">
      <c r="A6449" t="s">
        <v>32</v>
      </c>
      <c r="B6449">
        <v>194</v>
      </c>
      <c r="C6449" t="s">
        <v>1011</v>
      </c>
      <c r="D6449" t="s">
        <v>628</v>
      </c>
      <c r="E6449" t="s">
        <v>729</v>
      </c>
      <c r="F6449" t="s">
        <v>897</v>
      </c>
      <c r="G6449" t="s">
        <v>91</v>
      </c>
      <c r="H6449" t="s">
        <v>1063</v>
      </c>
      <c r="I6449" t="s">
        <v>939</v>
      </c>
      <c r="J6449" t="s">
        <v>1057</v>
      </c>
      <c r="K6449" t="s">
        <v>501</v>
      </c>
      <c r="L6449" t="s">
        <v>1043</v>
      </c>
      <c r="M6449" t="s">
        <v>1016</v>
      </c>
      <c r="N6449" t="s">
        <v>1013</v>
      </c>
      <c r="O6449" t="s">
        <v>1012</v>
      </c>
      <c r="P6449" t="s">
        <v>1016</v>
      </c>
    </row>
    <row r="6451" spans="1:17" x14ac:dyDescent="0.35">
      <c r="A6451" t="s">
        <v>1288</v>
      </c>
    </row>
    <row r="6452" spans="1:17" x14ac:dyDescent="0.35">
      <c r="A6452" t="s">
        <v>2</v>
      </c>
      <c r="B6452" t="s">
        <v>1222</v>
      </c>
      <c r="C6452" t="s">
        <v>3</v>
      </c>
      <c r="D6452" t="s">
        <v>1220</v>
      </c>
      <c r="E6452" t="s">
        <v>1276</v>
      </c>
      <c r="F6452" t="s">
        <v>1277</v>
      </c>
      <c r="G6452" t="s">
        <v>1278</v>
      </c>
      <c r="H6452" t="s">
        <v>1279</v>
      </c>
      <c r="I6452" t="s">
        <v>1280</v>
      </c>
      <c r="J6452" t="s">
        <v>1042</v>
      </c>
      <c r="K6452" t="s">
        <v>1281</v>
      </c>
      <c r="L6452" t="s">
        <v>1282</v>
      </c>
      <c r="M6452" t="s">
        <v>1283</v>
      </c>
      <c r="N6452" t="s">
        <v>1284</v>
      </c>
      <c r="O6452" t="s">
        <v>1285</v>
      </c>
      <c r="P6452" t="s">
        <v>1286</v>
      </c>
      <c r="Q6452" t="s">
        <v>1287</v>
      </c>
    </row>
    <row r="6453" spans="1:17" x14ac:dyDescent="0.35">
      <c r="A6453" t="s">
        <v>8</v>
      </c>
      <c r="B6453" t="s">
        <v>1224</v>
      </c>
      <c r="C6453">
        <v>1</v>
      </c>
      <c r="D6453" t="s">
        <v>177</v>
      </c>
      <c r="E6453" t="s">
        <v>140</v>
      </c>
      <c r="F6453" t="s">
        <v>140</v>
      </c>
      <c r="G6453" t="s">
        <v>140</v>
      </c>
      <c r="H6453" t="s">
        <v>140</v>
      </c>
      <c r="I6453" t="s">
        <v>140</v>
      </c>
      <c r="J6453" t="s">
        <v>140</v>
      </c>
      <c r="K6453" t="s">
        <v>140</v>
      </c>
      <c r="L6453" t="s">
        <v>140</v>
      </c>
      <c r="M6453" t="s">
        <v>140</v>
      </c>
      <c r="N6453" t="s">
        <v>140</v>
      </c>
      <c r="O6453" t="s">
        <v>140</v>
      </c>
      <c r="P6453" t="s">
        <v>140</v>
      </c>
      <c r="Q6453" t="s">
        <v>140</v>
      </c>
    </row>
    <row r="6454" spans="1:17" x14ac:dyDescent="0.35">
      <c r="A6454" t="s">
        <v>8</v>
      </c>
      <c r="B6454" t="s">
        <v>339</v>
      </c>
      <c r="C6454">
        <v>12</v>
      </c>
      <c r="D6454" t="s">
        <v>431</v>
      </c>
      <c r="E6454" t="s">
        <v>140</v>
      </c>
      <c r="F6454" t="s">
        <v>293</v>
      </c>
      <c r="G6454" t="s">
        <v>140</v>
      </c>
      <c r="H6454" t="s">
        <v>950</v>
      </c>
      <c r="I6454" t="s">
        <v>140</v>
      </c>
      <c r="J6454" t="s">
        <v>140</v>
      </c>
      <c r="K6454" t="s">
        <v>53</v>
      </c>
      <c r="L6454" t="s">
        <v>140</v>
      </c>
      <c r="M6454" t="s">
        <v>140</v>
      </c>
      <c r="N6454" t="s">
        <v>140</v>
      </c>
      <c r="O6454" t="s">
        <v>140</v>
      </c>
      <c r="P6454" t="s">
        <v>140</v>
      </c>
      <c r="Q6454" t="s">
        <v>140</v>
      </c>
    </row>
    <row r="6455" spans="1:17" x14ac:dyDescent="0.35">
      <c r="A6455" t="s">
        <v>9</v>
      </c>
      <c r="B6455" t="s">
        <v>1224</v>
      </c>
      <c r="C6455">
        <v>1</v>
      </c>
      <c r="D6455" t="s">
        <v>140</v>
      </c>
      <c r="E6455" t="s">
        <v>140</v>
      </c>
      <c r="F6455" t="s">
        <v>140</v>
      </c>
      <c r="G6455" t="s">
        <v>177</v>
      </c>
      <c r="H6455" t="s">
        <v>140</v>
      </c>
      <c r="I6455" t="s">
        <v>140</v>
      </c>
      <c r="J6455" t="s">
        <v>140</v>
      </c>
      <c r="K6455" t="s">
        <v>140</v>
      </c>
      <c r="L6455" t="s">
        <v>140</v>
      </c>
      <c r="M6455" t="s">
        <v>140</v>
      </c>
      <c r="N6455" t="s">
        <v>140</v>
      </c>
      <c r="O6455" t="s">
        <v>140</v>
      </c>
      <c r="P6455" t="s">
        <v>140</v>
      </c>
      <c r="Q6455" t="s">
        <v>140</v>
      </c>
    </row>
    <row r="6456" spans="1:17" x14ac:dyDescent="0.35">
      <c r="A6456" t="s">
        <v>9</v>
      </c>
      <c r="B6456" t="s">
        <v>1225</v>
      </c>
      <c r="C6456">
        <v>2</v>
      </c>
      <c r="D6456" t="s">
        <v>140</v>
      </c>
      <c r="E6456" t="s">
        <v>140</v>
      </c>
      <c r="F6456" t="s">
        <v>140</v>
      </c>
      <c r="G6456" t="s">
        <v>881</v>
      </c>
      <c r="H6456" t="s">
        <v>140</v>
      </c>
      <c r="I6456" t="s">
        <v>140</v>
      </c>
      <c r="J6456" t="s">
        <v>140</v>
      </c>
      <c r="K6456" t="s">
        <v>140</v>
      </c>
      <c r="L6456" t="s">
        <v>140</v>
      </c>
      <c r="M6456" t="s">
        <v>140</v>
      </c>
      <c r="N6456" t="s">
        <v>140</v>
      </c>
      <c r="O6456" t="s">
        <v>140</v>
      </c>
      <c r="P6456" t="s">
        <v>882</v>
      </c>
      <c r="Q6456" t="s">
        <v>140</v>
      </c>
    </row>
    <row r="6457" spans="1:17" x14ac:dyDescent="0.35">
      <c r="A6457" t="s">
        <v>9</v>
      </c>
      <c r="B6457" t="s">
        <v>339</v>
      </c>
      <c r="C6457">
        <v>3</v>
      </c>
      <c r="D6457" t="s">
        <v>476</v>
      </c>
      <c r="E6457" t="s">
        <v>140</v>
      </c>
      <c r="F6457" t="s">
        <v>140</v>
      </c>
      <c r="G6457" t="s">
        <v>140</v>
      </c>
      <c r="H6457" t="s">
        <v>477</v>
      </c>
      <c r="I6457" t="s">
        <v>140</v>
      </c>
      <c r="J6457" t="s">
        <v>140</v>
      </c>
      <c r="K6457" t="s">
        <v>140</v>
      </c>
      <c r="L6457" t="s">
        <v>140</v>
      </c>
      <c r="M6457" t="s">
        <v>140</v>
      </c>
      <c r="N6457" t="s">
        <v>140</v>
      </c>
      <c r="O6457" t="s">
        <v>140</v>
      </c>
      <c r="P6457" t="s">
        <v>140</v>
      </c>
      <c r="Q6457" t="s">
        <v>140</v>
      </c>
    </row>
    <row r="6458" spans="1:17" x14ac:dyDescent="0.35">
      <c r="A6458" t="s">
        <v>10</v>
      </c>
      <c r="B6458" t="s">
        <v>1226</v>
      </c>
      <c r="C6458">
        <v>1</v>
      </c>
      <c r="D6458" t="s">
        <v>140</v>
      </c>
      <c r="E6458" t="s">
        <v>140</v>
      </c>
      <c r="F6458" t="s">
        <v>140</v>
      </c>
      <c r="G6458" t="s">
        <v>177</v>
      </c>
      <c r="H6458" t="s">
        <v>140</v>
      </c>
      <c r="I6458" t="s">
        <v>140</v>
      </c>
      <c r="J6458" t="s">
        <v>140</v>
      </c>
      <c r="K6458" t="s">
        <v>140</v>
      </c>
      <c r="L6458" t="s">
        <v>140</v>
      </c>
      <c r="M6458" t="s">
        <v>140</v>
      </c>
      <c r="N6458" t="s">
        <v>140</v>
      </c>
      <c r="O6458" t="s">
        <v>140</v>
      </c>
      <c r="P6458" t="s">
        <v>140</v>
      </c>
      <c r="Q6458" t="s">
        <v>140</v>
      </c>
    </row>
    <row r="6459" spans="1:17" x14ac:dyDescent="0.35">
      <c r="A6459" t="s">
        <v>10</v>
      </c>
      <c r="B6459" t="s">
        <v>339</v>
      </c>
      <c r="C6459">
        <v>3</v>
      </c>
      <c r="D6459" t="s">
        <v>177</v>
      </c>
      <c r="E6459" t="s">
        <v>140</v>
      </c>
      <c r="F6459" t="s">
        <v>140</v>
      </c>
      <c r="G6459" t="s">
        <v>140</v>
      </c>
      <c r="H6459" t="s">
        <v>140</v>
      </c>
      <c r="I6459" t="s">
        <v>140</v>
      </c>
      <c r="J6459" t="s">
        <v>140</v>
      </c>
      <c r="K6459" t="s">
        <v>140</v>
      </c>
      <c r="L6459" t="s">
        <v>140</v>
      </c>
      <c r="M6459" t="s">
        <v>140</v>
      </c>
      <c r="N6459" t="s">
        <v>140</v>
      </c>
      <c r="O6459" t="s">
        <v>140</v>
      </c>
      <c r="P6459" t="s">
        <v>140</v>
      </c>
      <c r="Q6459" t="s">
        <v>140</v>
      </c>
    </row>
    <row r="6460" spans="1:17" x14ac:dyDescent="0.35">
      <c r="A6460" t="s">
        <v>11</v>
      </c>
      <c r="B6460" t="s">
        <v>1225</v>
      </c>
      <c r="C6460">
        <v>1</v>
      </c>
      <c r="D6460" t="s">
        <v>140</v>
      </c>
      <c r="E6460" t="s">
        <v>140</v>
      </c>
      <c r="F6460" t="s">
        <v>177</v>
      </c>
      <c r="G6460" t="s">
        <v>140</v>
      </c>
      <c r="H6460" t="s">
        <v>140</v>
      </c>
      <c r="I6460" t="s">
        <v>140</v>
      </c>
      <c r="J6460" t="s">
        <v>140</v>
      </c>
      <c r="K6460" t="s">
        <v>140</v>
      </c>
      <c r="L6460" t="s">
        <v>140</v>
      </c>
      <c r="M6460" t="s">
        <v>140</v>
      </c>
      <c r="N6460" t="s">
        <v>140</v>
      </c>
      <c r="O6460" t="s">
        <v>140</v>
      </c>
      <c r="P6460" t="s">
        <v>140</v>
      </c>
      <c r="Q6460" t="s">
        <v>140</v>
      </c>
    </row>
    <row r="6461" spans="1:17" x14ac:dyDescent="0.35">
      <c r="A6461" t="s">
        <v>11</v>
      </c>
      <c r="B6461" t="s">
        <v>339</v>
      </c>
      <c r="C6461">
        <v>5</v>
      </c>
      <c r="D6461" t="s">
        <v>152</v>
      </c>
      <c r="E6461" t="s">
        <v>140</v>
      </c>
      <c r="F6461" t="s">
        <v>180</v>
      </c>
      <c r="G6461" t="s">
        <v>140</v>
      </c>
      <c r="H6461" t="s">
        <v>140</v>
      </c>
      <c r="I6461" t="s">
        <v>140</v>
      </c>
      <c r="J6461" t="s">
        <v>147</v>
      </c>
      <c r="K6461" t="s">
        <v>140</v>
      </c>
      <c r="L6461" t="s">
        <v>140</v>
      </c>
      <c r="M6461" t="s">
        <v>140</v>
      </c>
      <c r="N6461" t="s">
        <v>140</v>
      </c>
      <c r="O6461" t="s">
        <v>140</v>
      </c>
      <c r="P6461" t="s">
        <v>140</v>
      </c>
      <c r="Q6461" t="s">
        <v>140</v>
      </c>
    </row>
    <row r="6462" spans="1:17" x14ac:dyDescent="0.35">
      <c r="A6462" t="s">
        <v>12</v>
      </c>
      <c r="B6462" t="s">
        <v>1223</v>
      </c>
      <c r="C6462">
        <v>1</v>
      </c>
      <c r="D6462" t="s">
        <v>140</v>
      </c>
      <c r="E6462" t="s">
        <v>140</v>
      </c>
      <c r="F6462" t="s">
        <v>140</v>
      </c>
      <c r="G6462" t="s">
        <v>140</v>
      </c>
      <c r="H6462" t="s">
        <v>140</v>
      </c>
      <c r="I6462" t="s">
        <v>140</v>
      </c>
      <c r="J6462" t="s">
        <v>140</v>
      </c>
      <c r="K6462" t="s">
        <v>140</v>
      </c>
      <c r="L6462" t="s">
        <v>140</v>
      </c>
      <c r="M6462" t="s">
        <v>140</v>
      </c>
      <c r="N6462" t="s">
        <v>140</v>
      </c>
      <c r="O6462" t="s">
        <v>140</v>
      </c>
      <c r="P6462" t="s">
        <v>140</v>
      </c>
      <c r="Q6462" t="s">
        <v>177</v>
      </c>
    </row>
    <row r="6463" spans="1:17" x14ac:dyDescent="0.35">
      <c r="A6463" t="s">
        <v>12</v>
      </c>
      <c r="B6463" t="s">
        <v>1224</v>
      </c>
      <c r="C6463">
        <v>1</v>
      </c>
      <c r="D6463" t="s">
        <v>177</v>
      </c>
      <c r="E6463" t="s">
        <v>140</v>
      </c>
      <c r="F6463" t="s">
        <v>140</v>
      </c>
      <c r="G6463" t="s">
        <v>140</v>
      </c>
      <c r="H6463" t="s">
        <v>140</v>
      </c>
      <c r="I6463" t="s">
        <v>140</v>
      </c>
      <c r="J6463" t="s">
        <v>140</v>
      </c>
      <c r="K6463" t="s">
        <v>140</v>
      </c>
      <c r="L6463" t="s">
        <v>140</v>
      </c>
      <c r="M6463" t="s">
        <v>140</v>
      </c>
      <c r="N6463" t="s">
        <v>140</v>
      </c>
      <c r="O6463" t="s">
        <v>140</v>
      </c>
      <c r="P6463" t="s">
        <v>140</v>
      </c>
      <c r="Q6463" t="s">
        <v>140</v>
      </c>
    </row>
    <row r="6464" spans="1:17" x14ac:dyDescent="0.35">
      <c r="A6464" t="s">
        <v>12</v>
      </c>
      <c r="B6464" t="s">
        <v>339</v>
      </c>
      <c r="C6464">
        <v>17</v>
      </c>
      <c r="D6464" t="s">
        <v>101</v>
      </c>
      <c r="E6464" t="s">
        <v>140</v>
      </c>
      <c r="F6464" t="s">
        <v>769</v>
      </c>
      <c r="G6464" t="s">
        <v>140</v>
      </c>
      <c r="H6464" t="s">
        <v>166</v>
      </c>
      <c r="I6464" t="s">
        <v>101</v>
      </c>
      <c r="J6464" t="s">
        <v>140</v>
      </c>
      <c r="K6464" t="s">
        <v>1058</v>
      </c>
      <c r="L6464" t="s">
        <v>140</v>
      </c>
      <c r="M6464" t="s">
        <v>140</v>
      </c>
      <c r="N6464" t="s">
        <v>140</v>
      </c>
      <c r="O6464" t="s">
        <v>140</v>
      </c>
      <c r="P6464" t="s">
        <v>140</v>
      </c>
      <c r="Q6464" t="s">
        <v>140</v>
      </c>
    </row>
    <row r="6465" spans="1:17" x14ac:dyDescent="0.35">
      <c r="A6465" t="s">
        <v>13</v>
      </c>
      <c r="B6465" t="s">
        <v>339</v>
      </c>
      <c r="C6465">
        <v>7</v>
      </c>
      <c r="D6465" t="s">
        <v>140</v>
      </c>
      <c r="E6465" t="s">
        <v>522</v>
      </c>
      <c r="F6465" t="s">
        <v>140</v>
      </c>
      <c r="G6465" t="s">
        <v>140</v>
      </c>
      <c r="H6465" t="s">
        <v>504</v>
      </c>
      <c r="I6465" t="s">
        <v>140</v>
      </c>
      <c r="J6465" t="s">
        <v>140</v>
      </c>
      <c r="K6465" t="s">
        <v>237</v>
      </c>
      <c r="L6465" t="s">
        <v>967</v>
      </c>
      <c r="M6465" t="s">
        <v>522</v>
      </c>
      <c r="N6465" t="s">
        <v>140</v>
      </c>
      <c r="O6465" t="s">
        <v>140</v>
      </c>
      <c r="P6465" t="s">
        <v>140</v>
      </c>
      <c r="Q6465" t="s">
        <v>140</v>
      </c>
    </row>
    <row r="6466" spans="1:17" x14ac:dyDescent="0.35">
      <c r="A6466" t="s">
        <v>14</v>
      </c>
      <c r="B6466" t="s">
        <v>1224</v>
      </c>
      <c r="C6466">
        <v>1</v>
      </c>
      <c r="D6466" t="s">
        <v>140</v>
      </c>
      <c r="E6466" t="s">
        <v>140</v>
      </c>
      <c r="F6466" t="s">
        <v>140</v>
      </c>
      <c r="G6466" t="s">
        <v>177</v>
      </c>
      <c r="H6466" t="s">
        <v>140</v>
      </c>
      <c r="I6466" t="s">
        <v>140</v>
      </c>
      <c r="J6466" t="s">
        <v>140</v>
      </c>
      <c r="K6466" t="s">
        <v>140</v>
      </c>
      <c r="L6466" t="s">
        <v>140</v>
      </c>
      <c r="M6466" t="s">
        <v>140</v>
      </c>
      <c r="N6466" t="s">
        <v>140</v>
      </c>
      <c r="O6466" t="s">
        <v>140</v>
      </c>
      <c r="P6466" t="s">
        <v>140</v>
      </c>
      <c r="Q6466" t="s">
        <v>140</v>
      </c>
    </row>
    <row r="6467" spans="1:17" x14ac:dyDescent="0.35">
      <c r="A6467" t="s">
        <v>14</v>
      </c>
      <c r="B6467" t="s">
        <v>1225</v>
      </c>
      <c r="C6467">
        <v>1</v>
      </c>
      <c r="D6467" t="s">
        <v>140</v>
      </c>
      <c r="E6467" t="s">
        <v>140</v>
      </c>
      <c r="F6467" t="s">
        <v>140</v>
      </c>
      <c r="G6467" t="s">
        <v>177</v>
      </c>
      <c r="H6467" t="s">
        <v>140</v>
      </c>
      <c r="I6467" t="s">
        <v>140</v>
      </c>
      <c r="J6467" t="s">
        <v>140</v>
      </c>
      <c r="K6467" t="s">
        <v>140</v>
      </c>
      <c r="L6467" t="s">
        <v>140</v>
      </c>
      <c r="M6467" t="s">
        <v>140</v>
      </c>
      <c r="N6467" t="s">
        <v>140</v>
      </c>
      <c r="O6467" t="s">
        <v>140</v>
      </c>
      <c r="P6467" t="s">
        <v>140</v>
      </c>
      <c r="Q6467" t="s">
        <v>140</v>
      </c>
    </row>
    <row r="6468" spans="1:17" x14ac:dyDescent="0.35">
      <c r="A6468" t="s">
        <v>14</v>
      </c>
      <c r="B6468" t="s">
        <v>339</v>
      </c>
      <c r="C6468">
        <v>13</v>
      </c>
      <c r="D6468" t="s">
        <v>279</v>
      </c>
      <c r="E6468" t="s">
        <v>140</v>
      </c>
      <c r="F6468" t="s">
        <v>527</v>
      </c>
      <c r="G6468" t="s">
        <v>140</v>
      </c>
      <c r="H6468" t="s">
        <v>140</v>
      </c>
      <c r="I6468" t="s">
        <v>140</v>
      </c>
      <c r="J6468" t="s">
        <v>117</v>
      </c>
      <c r="K6468" t="s">
        <v>777</v>
      </c>
      <c r="L6468" t="s">
        <v>414</v>
      </c>
      <c r="M6468" t="s">
        <v>140</v>
      </c>
      <c r="N6468" t="s">
        <v>140</v>
      </c>
      <c r="O6468" t="s">
        <v>140</v>
      </c>
      <c r="P6468" t="s">
        <v>140</v>
      </c>
      <c r="Q6468" t="s">
        <v>140</v>
      </c>
    </row>
    <row r="6469" spans="1:17" x14ac:dyDescent="0.35">
      <c r="A6469" t="s">
        <v>15</v>
      </c>
      <c r="B6469" t="s">
        <v>1226</v>
      </c>
      <c r="C6469">
        <v>1</v>
      </c>
      <c r="D6469" t="s">
        <v>140</v>
      </c>
      <c r="E6469" t="s">
        <v>140</v>
      </c>
      <c r="F6469" t="s">
        <v>140</v>
      </c>
      <c r="G6469" t="s">
        <v>140</v>
      </c>
      <c r="H6469" t="s">
        <v>140</v>
      </c>
      <c r="I6469" t="s">
        <v>140</v>
      </c>
      <c r="J6469" t="s">
        <v>140</v>
      </c>
      <c r="K6469" t="s">
        <v>177</v>
      </c>
      <c r="L6469" t="s">
        <v>140</v>
      </c>
      <c r="M6469" t="s">
        <v>140</v>
      </c>
      <c r="N6469" t="s">
        <v>140</v>
      </c>
      <c r="O6469" t="s">
        <v>140</v>
      </c>
      <c r="P6469" t="s">
        <v>140</v>
      </c>
      <c r="Q6469" t="s">
        <v>140</v>
      </c>
    </row>
    <row r="6470" spans="1:17" x14ac:dyDescent="0.35">
      <c r="A6470" t="s">
        <v>15</v>
      </c>
      <c r="B6470" t="s">
        <v>339</v>
      </c>
      <c r="C6470">
        <v>6</v>
      </c>
      <c r="D6470" t="s">
        <v>407</v>
      </c>
      <c r="E6470" t="s">
        <v>140</v>
      </c>
      <c r="F6470" t="s">
        <v>192</v>
      </c>
      <c r="G6470" t="s">
        <v>140</v>
      </c>
      <c r="H6470" t="s">
        <v>476</v>
      </c>
      <c r="I6470" t="s">
        <v>140</v>
      </c>
      <c r="J6470" t="s">
        <v>140</v>
      </c>
      <c r="K6470" t="s">
        <v>140</v>
      </c>
      <c r="L6470" t="s">
        <v>140</v>
      </c>
      <c r="M6470" t="s">
        <v>1080</v>
      </c>
      <c r="N6470" t="s">
        <v>140</v>
      </c>
      <c r="O6470" t="s">
        <v>140</v>
      </c>
      <c r="P6470" t="s">
        <v>140</v>
      </c>
      <c r="Q6470" t="s">
        <v>140</v>
      </c>
    </row>
    <row r="6471" spans="1:17" x14ac:dyDescent="0.35">
      <c r="A6471" t="s">
        <v>16</v>
      </c>
      <c r="B6471" t="s">
        <v>1225</v>
      </c>
      <c r="C6471">
        <v>2</v>
      </c>
      <c r="D6471" t="s">
        <v>140</v>
      </c>
      <c r="E6471" t="s">
        <v>140</v>
      </c>
      <c r="F6471" t="s">
        <v>140</v>
      </c>
      <c r="G6471" t="s">
        <v>177</v>
      </c>
      <c r="H6471" t="s">
        <v>140</v>
      </c>
      <c r="I6471" t="s">
        <v>140</v>
      </c>
      <c r="J6471" t="s">
        <v>140</v>
      </c>
      <c r="K6471" t="s">
        <v>140</v>
      </c>
      <c r="L6471" t="s">
        <v>140</v>
      </c>
      <c r="M6471" t="s">
        <v>140</v>
      </c>
      <c r="N6471" t="s">
        <v>140</v>
      </c>
      <c r="O6471" t="s">
        <v>140</v>
      </c>
      <c r="P6471" t="s">
        <v>140</v>
      </c>
      <c r="Q6471" t="s">
        <v>140</v>
      </c>
    </row>
    <row r="6472" spans="1:17" x14ac:dyDescent="0.35">
      <c r="A6472" t="s">
        <v>16</v>
      </c>
      <c r="B6472" t="s">
        <v>339</v>
      </c>
      <c r="C6472">
        <v>3</v>
      </c>
      <c r="D6472" t="s">
        <v>873</v>
      </c>
      <c r="E6472" t="s">
        <v>874</v>
      </c>
      <c r="F6472" t="s">
        <v>140</v>
      </c>
      <c r="G6472" t="s">
        <v>140</v>
      </c>
      <c r="H6472" t="s">
        <v>140</v>
      </c>
      <c r="I6472" t="s">
        <v>140</v>
      </c>
      <c r="J6472" t="s">
        <v>140</v>
      </c>
      <c r="K6472" t="s">
        <v>140</v>
      </c>
      <c r="L6472" t="s">
        <v>140</v>
      </c>
      <c r="M6472" t="s">
        <v>140</v>
      </c>
      <c r="N6472" t="s">
        <v>140</v>
      </c>
      <c r="O6472" t="s">
        <v>140</v>
      </c>
      <c r="P6472" t="s">
        <v>140</v>
      </c>
      <c r="Q6472" t="s">
        <v>140</v>
      </c>
    </row>
    <row r="6473" spans="1:17" x14ac:dyDescent="0.35">
      <c r="A6473" t="s">
        <v>17</v>
      </c>
      <c r="B6473" t="s">
        <v>339</v>
      </c>
      <c r="C6473">
        <v>3</v>
      </c>
      <c r="D6473" t="s">
        <v>177</v>
      </c>
      <c r="E6473" t="s">
        <v>140</v>
      </c>
      <c r="F6473" t="s">
        <v>140</v>
      </c>
      <c r="G6473" t="s">
        <v>140</v>
      </c>
      <c r="H6473" t="s">
        <v>140</v>
      </c>
      <c r="I6473" t="s">
        <v>140</v>
      </c>
      <c r="J6473" t="s">
        <v>140</v>
      </c>
      <c r="K6473" t="s">
        <v>140</v>
      </c>
      <c r="L6473" t="s">
        <v>140</v>
      </c>
      <c r="M6473" t="s">
        <v>140</v>
      </c>
      <c r="N6473" t="s">
        <v>140</v>
      </c>
      <c r="O6473" t="s">
        <v>140</v>
      </c>
      <c r="P6473" t="s">
        <v>140</v>
      </c>
      <c r="Q6473" t="s">
        <v>140</v>
      </c>
    </row>
    <row r="6474" spans="1:17" x14ac:dyDescent="0.35">
      <c r="A6474" t="s">
        <v>18</v>
      </c>
      <c r="B6474" t="s">
        <v>1224</v>
      </c>
      <c r="C6474">
        <v>1</v>
      </c>
      <c r="D6474" t="s">
        <v>177</v>
      </c>
      <c r="E6474" t="s">
        <v>140</v>
      </c>
      <c r="F6474" t="s">
        <v>140</v>
      </c>
      <c r="G6474" t="s">
        <v>140</v>
      </c>
      <c r="H6474" t="s">
        <v>140</v>
      </c>
      <c r="I6474" t="s">
        <v>140</v>
      </c>
      <c r="J6474" t="s">
        <v>140</v>
      </c>
      <c r="K6474" t="s">
        <v>140</v>
      </c>
      <c r="L6474" t="s">
        <v>140</v>
      </c>
      <c r="M6474" t="s">
        <v>140</v>
      </c>
      <c r="N6474" t="s">
        <v>140</v>
      </c>
      <c r="O6474" t="s">
        <v>140</v>
      </c>
      <c r="P6474" t="s">
        <v>140</v>
      </c>
      <c r="Q6474" t="s">
        <v>140</v>
      </c>
    </row>
    <row r="6475" spans="1:17" x14ac:dyDescent="0.35">
      <c r="A6475" t="s">
        <v>18</v>
      </c>
      <c r="B6475" t="s">
        <v>339</v>
      </c>
      <c r="C6475">
        <v>11</v>
      </c>
      <c r="D6475" t="s">
        <v>703</v>
      </c>
      <c r="E6475" t="s">
        <v>140</v>
      </c>
      <c r="F6475" t="s">
        <v>993</v>
      </c>
      <c r="G6475" t="s">
        <v>140</v>
      </c>
      <c r="H6475" t="s">
        <v>1049</v>
      </c>
      <c r="I6475" t="s">
        <v>140</v>
      </c>
      <c r="J6475" t="s">
        <v>140</v>
      </c>
      <c r="K6475" t="s">
        <v>140</v>
      </c>
      <c r="L6475" t="s">
        <v>252</v>
      </c>
      <c r="M6475" t="s">
        <v>140</v>
      </c>
      <c r="N6475" t="s">
        <v>140</v>
      </c>
      <c r="O6475" t="s">
        <v>140</v>
      </c>
      <c r="P6475" t="s">
        <v>140</v>
      </c>
      <c r="Q6475" t="s">
        <v>140</v>
      </c>
    </row>
    <row r="6476" spans="1:17" x14ac:dyDescent="0.35">
      <c r="A6476" t="s">
        <v>19</v>
      </c>
      <c r="B6476" t="s">
        <v>1223</v>
      </c>
      <c r="C6476">
        <v>1</v>
      </c>
      <c r="D6476" t="s">
        <v>140</v>
      </c>
      <c r="E6476" t="s">
        <v>140</v>
      </c>
      <c r="F6476" t="s">
        <v>140</v>
      </c>
      <c r="G6476" t="s">
        <v>177</v>
      </c>
      <c r="H6476" t="s">
        <v>140</v>
      </c>
      <c r="I6476" t="s">
        <v>140</v>
      </c>
      <c r="J6476" t="s">
        <v>140</v>
      </c>
      <c r="K6476" t="s">
        <v>140</v>
      </c>
      <c r="L6476" t="s">
        <v>140</v>
      </c>
      <c r="M6476" t="s">
        <v>140</v>
      </c>
      <c r="N6476" t="s">
        <v>140</v>
      </c>
      <c r="O6476" t="s">
        <v>140</v>
      </c>
      <c r="P6476" t="s">
        <v>140</v>
      </c>
      <c r="Q6476" t="s">
        <v>140</v>
      </c>
    </row>
    <row r="6477" spans="1:17" x14ac:dyDescent="0.35">
      <c r="A6477" t="s">
        <v>19</v>
      </c>
      <c r="B6477" t="s">
        <v>1226</v>
      </c>
      <c r="C6477">
        <v>1</v>
      </c>
      <c r="D6477" t="s">
        <v>177</v>
      </c>
      <c r="E6477" t="s">
        <v>140</v>
      </c>
      <c r="F6477" t="s">
        <v>140</v>
      </c>
      <c r="G6477" t="s">
        <v>140</v>
      </c>
      <c r="H6477" t="s">
        <v>140</v>
      </c>
      <c r="I6477" t="s">
        <v>140</v>
      </c>
      <c r="J6477" t="s">
        <v>140</v>
      </c>
      <c r="K6477" t="s">
        <v>140</v>
      </c>
      <c r="L6477" t="s">
        <v>140</v>
      </c>
      <c r="M6477" t="s">
        <v>140</v>
      </c>
      <c r="N6477" t="s">
        <v>140</v>
      </c>
      <c r="O6477" t="s">
        <v>140</v>
      </c>
      <c r="P6477" t="s">
        <v>140</v>
      </c>
      <c r="Q6477" t="s">
        <v>140</v>
      </c>
    </row>
    <row r="6478" spans="1:17" x14ac:dyDescent="0.35">
      <c r="A6478" t="s">
        <v>19</v>
      </c>
      <c r="B6478" t="s">
        <v>339</v>
      </c>
      <c r="C6478">
        <v>8</v>
      </c>
      <c r="D6478" t="s">
        <v>612</v>
      </c>
      <c r="E6478" t="s">
        <v>140</v>
      </c>
      <c r="F6478" t="s">
        <v>140</v>
      </c>
      <c r="G6478" t="s">
        <v>611</v>
      </c>
      <c r="H6478" t="s">
        <v>140</v>
      </c>
      <c r="I6478" t="s">
        <v>140</v>
      </c>
      <c r="J6478" t="s">
        <v>140</v>
      </c>
      <c r="K6478" t="s">
        <v>140</v>
      </c>
      <c r="L6478" t="s">
        <v>140</v>
      </c>
      <c r="M6478" t="s">
        <v>140</v>
      </c>
      <c r="N6478" t="s">
        <v>140</v>
      </c>
      <c r="O6478" t="s">
        <v>140</v>
      </c>
      <c r="P6478" t="s">
        <v>140</v>
      </c>
      <c r="Q6478" t="s">
        <v>140</v>
      </c>
    </row>
    <row r="6479" spans="1:17" x14ac:dyDescent="0.35">
      <c r="A6479" t="s">
        <v>20</v>
      </c>
      <c r="B6479" t="s">
        <v>1225</v>
      </c>
      <c r="C6479">
        <v>2</v>
      </c>
      <c r="D6479" t="s">
        <v>177</v>
      </c>
      <c r="E6479" t="s">
        <v>140</v>
      </c>
      <c r="F6479" t="s">
        <v>140</v>
      </c>
      <c r="G6479" t="s">
        <v>140</v>
      </c>
      <c r="H6479" t="s">
        <v>140</v>
      </c>
      <c r="I6479" t="s">
        <v>140</v>
      </c>
      <c r="J6479" t="s">
        <v>140</v>
      </c>
      <c r="K6479" t="s">
        <v>140</v>
      </c>
      <c r="L6479" t="s">
        <v>140</v>
      </c>
      <c r="M6479" t="s">
        <v>140</v>
      </c>
      <c r="N6479" t="s">
        <v>140</v>
      </c>
      <c r="O6479" t="s">
        <v>140</v>
      </c>
      <c r="P6479" t="s">
        <v>140</v>
      </c>
      <c r="Q6479" t="s">
        <v>140</v>
      </c>
    </row>
    <row r="6480" spans="1:17" x14ac:dyDescent="0.35">
      <c r="A6480" t="s">
        <v>20</v>
      </c>
      <c r="B6480" t="s">
        <v>1226</v>
      </c>
      <c r="C6480">
        <v>1</v>
      </c>
      <c r="D6480" t="s">
        <v>177</v>
      </c>
      <c r="E6480" t="s">
        <v>140</v>
      </c>
      <c r="F6480" t="s">
        <v>140</v>
      </c>
      <c r="G6480" t="s">
        <v>140</v>
      </c>
      <c r="H6480" t="s">
        <v>140</v>
      </c>
      <c r="I6480" t="s">
        <v>140</v>
      </c>
      <c r="J6480" t="s">
        <v>140</v>
      </c>
      <c r="K6480" t="s">
        <v>140</v>
      </c>
      <c r="L6480" t="s">
        <v>140</v>
      </c>
      <c r="M6480" t="s">
        <v>140</v>
      </c>
      <c r="N6480" t="s">
        <v>140</v>
      </c>
      <c r="O6480" t="s">
        <v>140</v>
      </c>
      <c r="P6480" t="s">
        <v>140</v>
      </c>
      <c r="Q6480" t="s">
        <v>140</v>
      </c>
    </row>
    <row r="6481" spans="1:17" x14ac:dyDescent="0.35">
      <c r="A6481" t="s">
        <v>20</v>
      </c>
      <c r="B6481" t="s">
        <v>339</v>
      </c>
      <c r="C6481">
        <v>7</v>
      </c>
      <c r="D6481" t="s">
        <v>177</v>
      </c>
      <c r="E6481" t="s">
        <v>140</v>
      </c>
      <c r="F6481" t="s">
        <v>140</v>
      </c>
      <c r="G6481" t="s">
        <v>140</v>
      </c>
      <c r="H6481" t="s">
        <v>140</v>
      </c>
      <c r="I6481" t="s">
        <v>140</v>
      </c>
      <c r="J6481" t="s">
        <v>140</v>
      </c>
      <c r="K6481" t="s">
        <v>140</v>
      </c>
      <c r="L6481" t="s">
        <v>140</v>
      </c>
      <c r="M6481" t="s">
        <v>140</v>
      </c>
      <c r="N6481" t="s">
        <v>140</v>
      </c>
      <c r="O6481" t="s">
        <v>140</v>
      </c>
      <c r="P6481" t="s">
        <v>140</v>
      </c>
      <c r="Q6481" t="s">
        <v>140</v>
      </c>
    </row>
    <row r="6482" spans="1:17" x14ac:dyDescent="0.35">
      <c r="A6482" t="s">
        <v>21</v>
      </c>
      <c r="B6482" t="s">
        <v>339</v>
      </c>
      <c r="C6482">
        <v>2</v>
      </c>
      <c r="D6482" t="s">
        <v>610</v>
      </c>
      <c r="E6482" t="s">
        <v>140</v>
      </c>
      <c r="F6482" t="s">
        <v>610</v>
      </c>
      <c r="G6482" t="s">
        <v>140</v>
      </c>
      <c r="H6482" t="s">
        <v>140</v>
      </c>
      <c r="I6482" t="s">
        <v>140</v>
      </c>
      <c r="J6482" t="s">
        <v>140</v>
      </c>
      <c r="K6482" t="s">
        <v>140</v>
      </c>
      <c r="L6482" t="s">
        <v>140</v>
      </c>
      <c r="M6482" t="s">
        <v>140</v>
      </c>
      <c r="N6482" t="s">
        <v>140</v>
      </c>
      <c r="O6482" t="s">
        <v>140</v>
      </c>
      <c r="P6482" t="s">
        <v>140</v>
      </c>
      <c r="Q6482" t="s">
        <v>140</v>
      </c>
    </row>
    <row r="6483" spans="1:17" x14ac:dyDescent="0.35">
      <c r="A6483" t="s">
        <v>22</v>
      </c>
      <c r="B6483" t="s">
        <v>1224</v>
      </c>
      <c r="C6483">
        <v>1</v>
      </c>
      <c r="D6483" t="s">
        <v>177</v>
      </c>
      <c r="E6483" t="s">
        <v>140</v>
      </c>
      <c r="F6483" t="s">
        <v>140</v>
      </c>
      <c r="G6483" t="s">
        <v>140</v>
      </c>
      <c r="H6483" t="s">
        <v>140</v>
      </c>
      <c r="I6483" t="s">
        <v>140</v>
      </c>
      <c r="J6483" t="s">
        <v>140</v>
      </c>
      <c r="K6483" t="s">
        <v>140</v>
      </c>
      <c r="L6483" t="s">
        <v>140</v>
      </c>
      <c r="M6483" t="s">
        <v>140</v>
      </c>
      <c r="N6483" t="s">
        <v>140</v>
      </c>
      <c r="O6483" t="s">
        <v>140</v>
      </c>
      <c r="P6483" t="s">
        <v>140</v>
      </c>
      <c r="Q6483" t="s">
        <v>140</v>
      </c>
    </row>
    <row r="6484" spans="1:17" x14ac:dyDescent="0.35">
      <c r="A6484" t="s">
        <v>22</v>
      </c>
      <c r="B6484" t="s">
        <v>1226</v>
      </c>
      <c r="C6484">
        <v>1</v>
      </c>
      <c r="D6484" t="s">
        <v>177</v>
      </c>
      <c r="E6484" t="s">
        <v>140</v>
      </c>
      <c r="F6484" t="s">
        <v>140</v>
      </c>
      <c r="G6484" t="s">
        <v>140</v>
      </c>
      <c r="H6484" t="s">
        <v>140</v>
      </c>
      <c r="I6484" t="s">
        <v>140</v>
      </c>
      <c r="J6484" t="s">
        <v>140</v>
      </c>
      <c r="K6484" t="s">
        <v>140</v>
      </c>
      <c r="L6484" t="s">
        <v>140</v>
      </c>
      <c r="M6484" t="s">
        <v>140</v>
      </c>
      <c r="N6484" t="s">
        <v>140</v>
      </c>
      <c r="O6484" t="s">
        <v>140</v>
      </c>
      <c r="P6484" t="s">
        <v>140</v>
      </c>
      <c r="Q6484" t="s">
        <v>140</v>
      </c>
    </row>
    <row r="6485" spans="1:17" x14ac:dyDescent="0.35">
      <c r="A6485" t="s">
        <v>22</v>
      </c>
      <c r="B6485" t="s">
        <v>339</v>
      </c>
      <c r="C6485">
        <v>6</v>
      </c>
      <c r="D6485" t="s">
        <v>817</v>
      </c>
      <c r="E6485" t="s">
        <v>875</v>
      </c>
      <c r="F6485" t="s">
        <v>827</v>
      </c>
      <c r="G6485" t="s">
        <v>140</v>
      </c>
      <c r="H6485" t="s">
        <v>140</v>
      </c>
      <c r="I6485" t="s">
        <v>140</v>
      </c>
      <c r="J6485" t="s">
        <v>140</v>
      </c>
      <c r="K6485" t="s">
        <v>140</v>
      </c>
      <c r="L6485" t="s">
        <v>140</v>
      </c>
      <c r="M6485" t="s">
        <v>140</v>
      </c>
      <c r="N6485" t="s">
        <v>140</v>
      </c>
      <c r="O6485" t="s">
        <v>140</v>
      </c>
      <c r="P6485" t="s">
        <v>140</v>
      </c>
      <c r="Q6485" t="s">
        <v>140</v>
      </c>
    </row>
    <row r="6486" spans="1:17" x14ac:dyDescent="0.35">
      <c r="A6486" t="s">
        <v>23</v>
      </c>
      <c r="B6486" t="s">
        <v>1223</v>
      </c>
      <c r="C6486">
        <v>1</v>
      </c>
      <c r="D6486" t="s">
        <v>140</v>
      </c>
      <c r="E6486" t="s">
        <v>140</v>
      </c>
      <c r="F6486" t="s">
        <v>140</v>
      </c>
      <c r="G6486" t="s">
        <v>177</v>
      </c>
      <c r="H6486" t="s">
        <v>140</v>
      </c>
      <c r="I6486" t="s">
        <v>140</v>
      </c>
      <c r="J6486" t="s">
        <v>140</v>
      </c>
      <c r="K6486" t="s">
        <v>140</v>
      </c>
      <c r="L6486" t="s">
        <v>140</v>
      </c>
      <c r="M6486" t="s">
        <v>140</v>
      </c>
      <c r="N6486" t="s">
        <v>140</v>
      </c>
      <c r="O6486" t="s">
        <v>140</v>
      </c>
      <c r="P6486" t="s">
        <v>140</v>
      </c>
      <c r="Q6486" t="s">
        <v>140</v>
      </c>
    </row>
    <row r="6487" spans="1:17" x14ac:dyDescent="0.35">
      <c r="A6487" t="s">
        <v>23</v>
      </c>
      <c r="B6487" t="s">
        <v>339</v>
      </c>
      <c r="C6487">
        <v>2</v>
      </c>
      <c r="D6487" t="s">
        <v>242</v>
      </c>
      <c r="E6487" t="s">
        <v>140</v>
      </c>
      <c r="F6487" t="s">
        <v>243</v>
      </c>
      <c r="G6487" t="s">
        <v>140</v>
      </c>
      <c r="H6487" t="s">
        <v>140</v>
      </c>
      <c r="I6487" t="s">
        <v>140</v>
      </c>
      <c r="J6487" t="s">
        <v>140</v>
      </c>
      <c r="K6487" t="s">
        <v>140</v>
      </c>
      <c r="L6487" t="s">
        <v>140</v>
      </c>
      <c r="M6487" t="s">
        <v>140</v>
      </c>
      <c r="N6487" t="s">
        <v>140</v>
      </c>
      <c r="O6487" t="s">
        <v>140</v>
      </c>
      <c r="P6487" t="s">
        <v>140</v>
      </c>
      <c r="Q6487" t="s">
        <v>140</v>
      </c>
    </row>
    <row r="6488" spans="1:17" x14ac:dyDescent="0.35">
      <c r="A6488" t="s">
        <v>24</v>
      </c>
      <c r="B6488" t="s">
        <v>1225</v>
      </c>
      <c r="C6488">
        <v>1</v>
      </c>
      <c r="D6488" t="s">
        <v>140</v>
      </c>
      <c r="E6488" t="s">
        <v>140</v>
      </c>
      <c r="F6488" t="s">
        <v>140</v>
      </c>
      <c r="G6488" t="s">
        <v>177</v>
      </c>
      <c r="H6488" t="s">
        <v>140</v>
      </c>
      <c r="I6488" t="s">
        <v>140</v>
      </c>
      <c r="J6488" t="s">
        <v>140</v>
      </c>
      <c r="K6488" t="s">
        <v>140</v>
      </c>
      <c r="L6488" t="s">
        <v>140</v>
      </c>
      <c r="M6488" t="s">
        <v>140</v>
      </c>
      <c r="N6488" t="s">
        <v>140</v>
      </c>
      <c r="O6488" t="s">
        <v>140</v>
      </c>
      <c r="P6488" t="s">
        <v>140</v>
      </c>
      <c r="Q6488" t="s">
        <v>140</v>
      </c>
    </row>
    <row r="6489" spans="1:17" x14ac:dyDescent="0.35">
      <c r="A6489" t="s">
        <v>24</v>
      </c>
      <c r="B6489" t="s">
        <v>339</v>
      </c>
      <c r="C6489">
        <v>3</v>
      </c>
      <c r="D6489" t="s">
        <v>830</v>
      </c>
      <c r="E6489" t="s">
        <v>140</v>
      </c>
      <c r="F6489" t="s">
        <v>140</v>
      </c>
      <c r="G6489" t="s">
        <v>910</v>
      </c>
      <c r="H6489" t="s">
        <v>140</v>
      </c>
      <c r="I6489" t="s">
        <v>140</v>
      </c>
      <c r="J6489" t="s">
        <v>140</v>
      </c>
      <c r="K6489" t="s">
        <v>140</v>
      </c>
      <c r="L6489" t="s">
        <v>140</v>
      </c>
      <c r="M6489" t="s">
        <v>571</v>
      </c>
      <c r="N6489" t="s">
        <v>140</v>
      </c>
      <c r="O6489" t="s">
        <v>140</v>
      </c>
      <c r="P6489" t="s">
        <v>140</v>
      </c>
      <c r="Q6489" t="s">
        <v>140</v>
      </c>
    </row>
    <row r="6490" spans="1:17" x14ac:dyDescent="0.35">
      <c r="A6490" t="s">
        <v>25</v>
      </c>
      <c r="B6490" t="s">
        <v>1224</v>
      </c>
      <c r="C6490">
        <v>1</v>
      </c>
      <c r="D6490" t="s">
        <v>177</v>
      </c>
      <c r="E6490" t="s">
        <v>140</v>
      </c>
      <c r="F6490" t="s">
        <v>140</v>
      </c>
      <c r="G6490" t="s">
        <v>140</v>
      </c>
      <c r="H6490" t="s">
        <v>140</v>
      </c>
      <c r="I6490" t="s">
        <v>140</v>
      </c>
      <c r="J6490" t="s">
        <v>140</v>
      </c>
      <c r="K6490" t="s">
        <v>140</v>
      </c>
      <c r="L6490" t="s">
        <v>140</v>
      </c>
      <c r="M6490" t="s">
        <v>140</v>
      </c>
      <c r="N6490" t="s">
        <v>140</v>
      </c>
      <c r="O6490" t="s">
        <v>140</v>
      </c>
      <c r="P6490" t="s">
        <v>140</v>
      </c>
      <c r="Q6490" t="s">
        <v>140</v>
      </c>
    </row>
    <row r="6491" spans="1:17" x14ac:dyDescent="0.35">
      <c r="A6491" t="s">
        <v>25</v>
      </c>
      <c r="B6491" t="s">
        <v>1225</v>
      </c>
      <c r="C6491">
        <v>1</v>
      </c>
      <c r="D6491" t="s">
        <v>140</v>
      </c>
      <c r="E6491" t="s">
        <v>140</v>
      </c>
      <c r="F6491" t="s">
        <v>140</v>
      </c>
      <c r="G6491" t="s">
        <v>177</v>
      </c>
      <c r="H6491" t="s">
        <v>140</v>
      </c>
      <c r="I6491" t="s">
        <v>140</v>
      </c>
      <c r="J6491" t="s">
        <v>140</v>
      </c>
      <c r="K6491" t="s">
        <v>140</v>
      </c>
      <c r="L6491" t="s">
        <v>140</v>
      </c>
      <c r="M6491" t="s">
        <v>140</v>
      </c>
      <c r="N6491" t="s">
        <v>140</v>
      </c>
      <c r="O6491" t="s">
        <v>140</v>
      </c>
      <c r="P6491" t="s">
        <v>140</v>
      </c>
      <c r="Q6491" t="s">
        <v>140</v>
      </c>
    </row>
    <row r="6492" spans="1:17" x14ac:dyDescent="0.35">
      <c r="A6492" t="s">
        <v>25</v>
      </c>
      <c r="B6492" t="s">
        <v>1226</v>
      </c>
      <c r="C6492">
        <v>1</v>
      </c>
      <c r="D6492" t="s">
        <v>177</v>
      </c>
      <c r="E6492" t="s">
        <v>140</v>
      </c>
      <c r="F6492" t="s">
        <v>140</v>
      </c>
      <c r="G6492" t="s">
        <v>140</v>
      </c>
      <c r="H6492" t="s">
        <v>140</v>
      </c>
      <c r="I6492" t="s">
        <v>140</v>
      </c>
      <c r="J6492" t="s">
        <v>140</v>
      </c>
      <c r="K6492" t="s">
        <v>140</v>
      </c>
      <c r="L6492" t="s">
        <v>140</v>
      </c>
      <c r="M6492" t="s">
        <v>140</v>
      </c>
      <c r="N6492" t="s">
        <v>140</v>
      </c>
      <c r="O6492" t="s">
        <v>140</v>
      </c>
      <c r="P6492" t="s">
        <v>140</v>
      </c>
      <c r="Q6492" t="s">
        <v>140</v>
      </c>
    </row>
    <row r="6493" spans="1:17" x14ac:dyDescent="0.35">
      <c r="A6493" t="s">
        <v>25</v>
      </c>
      <c r="B6493" t="s">
        <v>339</v>
      </c>
      <c r="C6493">
        <v>4</v>
      </c>
      <c r="D6493" t="s">
        <v>414</v>
      </c>
      <c r="E6493" t="s">
        <v>140</v>
      </c>
      <c r="F6493" t="s">
        <v>140</v>
      </c>
      <c r="G6493" t="s">
        <v>140</v>
      </c>
      <c r="H6493" t="s">
        <v>140</v>
      </c>
      <c r="I6493" t="s">
        <v>140</v>
      </c>
      <c r="J6493" t="s">
        <v>843</v>
      </c>
      <c r="K6493" t="s">
        <v>140</v>
      </c>
      <c r="L6493" t="s">
        <v>140</v>
      </c>
      <c r="M6493" t="s">
        <v>140</v>
      </c>
      <c r="N6493" t="s">
        <v>1000</v>
      </c>
      <c r="O6493" t="s">
        <v>140</v>
      </c>
      <c r="P6493" t="s">
        <v>140</v>
      </c>
      <c r="Q6493" t="s">
        <v>140</v>
      </c>
    </row>
    <row r="6494" spans="1:17" x14ac:dyDescent="0.35">
      <c r="A6494" t="s">
        <v>26</v>
      </c>
      <c r="B6494" t="s">
        <v>1223</v>
      </c>
      <c r="C6494">
        <v>1</v>
      </c>
      <c r="D6494" t="s">
        <v>140</v>
      </c>
      <c r="E6494" t="s">
        <v>140</v>
      </c>
      <c r="F6494" t="s">
        <v>140</v>
      </c>
      <c r="G6494" t="s">
        <v>140</v>
      </c>
      <c r="H6494" t="s">
        <v>140</v>
      </c>
      <c r="I6494" t="s">
        <v>140</v>
      </c>
      <c r="J6494" t="s">
        <v>140</v>
      </c>
      <c r="K6494" t="s">
        <v>140</v>
      </c>
      <c r="L6494" t="s">
        <v>140</v>
      </c>
      <c r="M6494" t="s">
        <v>140</v>
      </c>
      <c r="N6494" t="s">
        <v>140</v>
      </c>
      <c r="O6494" t="s">
        <v>140</v>
      </c>
      <c r="P6494" t="s">
        <v>177</v>
      </c>
      <c r="Q6494" t="s">
        <v>140</v>
      </c>
    </row>
    <row r="6495" spans="1:17" x14ac:dyDescent="0.35">
      <c r="A6495" t="s">
        <v>26</v>
      </c>
      <c r="B6495" t="s">
        <v>1224</v>
      </c>
      <c r="C6495">
        <v>2</v>
      </c>
      <c r="D6495" t="s">
        <v>699</v>
      </c>
      <c r="E6495" t="s">
        <v>140</v>
      </c>
      <c r="F6495" t="s">
        <v>140</v>
      </c>
      <c r="G6495" t="s">
        <v>698</v>
      </c>
      <c r="H6495" t="s">
        <v>140</v>
      </c>
      <c r="I6495" t="s">
        <v>140</v>
      </c>
      <c r="J6495" t="s">
        <v>140</v>
      </c>
      <c r="K6495" t="s">
        <v>140</v>
      </c>
      <c r="L6495" t="s">
        <v>140</v>
      </c>
      <c r="M6495" t="s">
        <v>140</v>
      </c>
      <c r="N6495" t="s">
        <v>140</v>
      </c>
      <c r="O6495" t="s">
        <v>140</v>
      </c>
      <c r="P6495" t="s">
        <v>140</v>
      </c>
      <c r="Q6495" t="s">
        <v>140</v>
      </c>
    </row>
    <row r="6496" spans="1:17" x14ac:dyDescent="0.35">
      <c r="A6496" t="s">
        <v>26</v>
      </c>
      <c r="B6496" t="s">
        <v>339</v>
      </c>
      <c r="C6496">
        <v>7</v>
      </c>
      <c r="D6496" t="s">
        <v>64</v>
      </c>
      <c r="E6496" t="s">
        <v>140</v>
      </c>
      <c r="F6496" t="s">
        <v>641</v>
      </c>
      <c r="G6496" t="s">
        <v>115</v>
      </c>
      <c r="H6496" t="s">
        <v>140</v>
      </c>
      <c r="I6496" t="s">
        <v>140</v>
      </c>
      <c r="J6496" t="s">
        <v>140</v>
      </c>
      <c r="K6496" t="s">
        <v>140</v>
      </c>
      <c r="L6496" t="s">
        <v>140</v>
      </c>
      <c r="M6496" t="s">
        <v>140</v>
      </c>
      <c r="N6496" t="s">
        <v>140</v>
      </c>
      <c r="O6496" t="s">
        <v>140</v>
      </c>
      <c r="P6496" t="s">
        <v>140</v>
      </c>
      <c r="Q6496" t="s">
        <v>140</v>
      </c>
    </row>
    <row r="6497" spans="1:17" x14ac:dyDescent="0.35">
      <c r="A6497" t="s">
        <v>27</v>
      </c>
      <c r="B6497" t="s">
        <v>1224</v>
      </c>
      <c r="C6497">
        <v>1</v>
      </c>
      <c r="D6497" t="s">
        <v>140</v>
      </c>
      <c r="E6497" t="s">
        <v>140</v>
      </c>
      <c r="F6497" t="s">
        <v>140</v>
      </c>
      <c r="G6497" t="s">
        <v>177</v>
      </c>
      <c r="H6497" t="s">
        <v>140</v>
      </c>
      <c r="I6497" t="s">
        <v>140</v>
      </c>
      <c r="J6497" t="s">
        <v>140</v>
      </c>
      <c r="K6497" t="s">
        <v>140</v>
      </c>
      <c r="L6497" t="s">
        <v>140</v>
      </c>
      <c r="M6497" t="s">
        <v>140</v>
      </c>
      <c r="N6497" t="s">
        <v>140</v>
      </c>
      <c r="O6497" t="s">
        <v>140</v>
      </c>
      <c r="P6497" t="s">
        <v>140</v>
      </c>
      <c r="Q6497" t="s">
        <v>140</v>
      </c>
    </row>
    <row r="6498" spans="1:17" x14ac:dyDescent="0.35">
      <c r="A6498" t="s">
        <v>27</v>
      </c>
      <c r="B6498" t="s">
        <v>1225</v>
      </c>
      <c r="C6498">
        <v>1</v>
      </c>
      <c r="D6498" t="s">
        <v>140</v>
      </c>
      <c r="E6498" t="s">
        <v>140</v>
      </c>
      <c r="F6498" t="s">
        <v>140</v>
      </c>
      <c r="G6498" t="s">
        <v>177</v>
      </c>
      <c r="H6498" t="s">
        <v>140</v>
      </c>
      <c r="I6498" t="s">
        <v>140</v>
      </c>
      <c r="J6498" t="s">
        <v>140</v>
      </c>
      <c r="K6498" t="s">
        <v>140</v>
      </c>
      <c r="L6498" t="s">
        <v>140</v>
      </c>
      <c r="M6498" t="s">
        <v>140</v>
      </c>
      <c r="N6498" t="s">
        <v>140</v>
      </c>
      <c r="O6498" t="s">
        <v>140</v>
      </c>
      <c r="P6498" t="s">
        <v>140</v>
      </c>
      <c r="Q6498" t="s">
        <v>140</v>
      </c>
    </row>
    <row r="6499" spans="1:17" x14ac:dyDescent="0.35">
      <c r="A6499" t="s">
        <v>27</v>
      </c>
      <c r="B6499" t="s">
        <v>339</v>
      </c>
      <c r="C6499">
        <v>5</v>
      </c>
      <c r="D6499" t="s">
        <v>607</v>
      </c>
      <c r="E6499" t="s">
        <v>465</v>
      </c>
      <c r="F6499" t="s">
        <v>656</v>
      </c>
      <c r="G6499" t="s">
        <v>140</v>
      </c>
      <c r="H6499" t="s">
        <v>140</v>
      </c>
      <c r="I6499" t="s">
        <v>140</v>
      </c>
      <c r="J6499" t="s">
        <v>140</v>
      </c>
      <c r="K6499" t="s">
        <v>140</v>
      </c>
      <c r="L6499" t="s">
        <v>140</v>
      </c>
      <c r="M6499" t="s">
        <v>140</v>
      </c>
      <c r="N6499" t="s">
        <v>140</v>
      </c>
      <c r="O6499" t="s">
        <v>140</v>
      </c>
      <c r="P6499" t="s">
        <v>140</v>
      </c>
      <c r="Q6499" t="s">
        <v>140</v>
      </c>
    </row>
    <row r="6500" spans="1:17" x14ac:dyDescent="0.35">
      <c r="A6500" t="s">
        <v>28</v>
      </c>
      <c r="B6500" t="s">
        <v>339</v>
      </c>
      <c r="C6500">
        <v>7</v>
      </c>
      <c r="D6500" t="s">
        <v>765</v>
      </c>
      <c r="E6500" t="s">
        <v>140</v>
      </c>
      <c r="F6500" t="s">
        <v>443</v>
      </c>
      <c r="G6500" t="s">
        <v>140</v>
      </c>
      <c r="H6500" t="s">
        <v>729</v>
      </c>
      <c r="I6500" t="s">
        <v>140</v>
      </c>
      <c r="J6500" t="s">
        <v>140</v>
      </c>
      <c r="K6500" t="s">
        <v>443</v>
      </c>
      <c r="L6500" t="s">
        <v>140</v>
      </c>
      <c r="M6500" t="s">
        <v>140</v>
      </c>
      <c r="N6500" t="s">
        <v>140</v>
      </c>
      <c r="O6500" t="s">
        <v>662</v>
      </c>
      <c r="P6500" t="s">
        <v>140</v>
      </c>
      <c r="Q6500" t="s">
        <v>140</v>
      </c>
    </row>
    <row r="6501" spans="1:17" x14ac:dyDescent="0.35">
      <c r="A6501" t="s">
        <v>29</v>
      </c>
      <c r="B6501" t="s">
        <v>1223</v>
      </c>
      <c r="C6501">
        <v>2</v>
      </c>
      <c r="D6501" t="s">
        <v>346</v>
      </c>
      <c r="E6501" t="s">
        <v>140</v>
      </c>
      <c r="F6501" t="s">
        <v>140</v>
      </c>
      <c r="G6501" t="s">
        <v>347</v>
      </c>
      <c r="H6501" t="s">
        <v>140</v>
      </c>
      <c r="I6501" t="s">
        <v>140</v>
      </c>
      <c r="J6501" t="s">
        <v>140</v>
      </c>
      <c r="K6501" t="s">
        <v>140</v>
      </c>
      <c r="L6501" t="s">
        <v>140</v>
      </c>
      <c r="M6501" t="s">
        <v>140</v>
      </c>
      <c r="N6501" t="s">
        <v>140</v>
      </c>
      <c r="O6501" t="s">
        <v>140</v>
      </c>
      <c r="P6501" t="s">
        <v>140</v>
      </c>
      <c r="Q6501" t="s">
        <v>140</v>
      </c>
    </row>
    <row r="6502" spans="1:17" x14ac:dyDescent="0.35">
      <c r="A6502" t="s">
        <v>29</v>
      </c>
      <c r="B6502" t="s">
        <v>339</v>
      </c>
      <c r="C6502">
        <v>7</v>
      </c>
      <c r="D6502" t="s">
        <v>493</v>
      </c>
      <c r="E6502" t="s">
        <v>140</v>
      </c>
      <c r="F6502" t="s">
        <v>140</v>
      </c>
      <c r="G6502" t="s">
        <v>422</v>
      </c>
      <c r="H6502" t="s">
        <v>1061</v>
      </c>
      <c r="I6502" t="s">
        <v>929</v>
      </c>
      <c r="J6502" t="s">
        <v>140</v>
      </c>
      <c r="K6502" t="s">
        <v>140</v>
      </c>
      <c r="L6502" t="s">
        <v>140</v>
      </c>
      <c r="M6502" t="s">
        <v>140</v>
      </c>
      <c r="N6502" t="s">
        <v>140</v>
      </c>
      <c r="O6502" t="s">
        <v>140</v>
      </c>
      <c r="P6502" t="s">
        <v>140</v>
      </c>
      <c r="Q6502" t="s">
        <v>140</v>
      </c>
    </row>
    <row r="6503" spans="1:17" x14ac:dyDescent="0.35">
      <c r="A6503" t="s">
        <v>30</v>
      </c>
      <c r="B6503" t="s">
        <v>1224</v>
      </c>
      <c r="C6503">
        <v>1</v>
      </c>
      <c r="D6503" t="s">
        <v>140</v>
      </c>
      <c r="E6503" t="s">
        <v>140</v>
      </c>
      <c r="F6503" t="s">
        <v>140</v>
      </c>
      <c r="G6503" t="s">
        <v>140</v>
      </c>
      <c r="H6503" t="s">
        <v>177</v>
      </c>
      <c r="I6503" t="s">
        <v>140</v>
      </c>
      <c r="J6503" t="s">
        <v>140</v>
      </c>
      <c r="K6503" t="s">
        <v>140</v>
      </c>
      <c r="L6503" t="s">
        <v>140</v>
      </c>
      <c r="M6503" t="s">
        <v>140</v>
      </c>
      <c r="N6503" t="s">
        <v>140</v>
      </c>
      <c r="O6503" t="s">
        <v>140</v>
      </c>
      <c r="P6503" t="s">
        <v>140</v>
      </c>
      <c r="Q6503" t="s">
        <v>140</v>
      </c>
    </row>
    <row r="6504" spans="1:17" x14ac:dyDescent="0.35">
      <c r="A6504" t="s">
        <v>30</v>
      </c>
      <c r="B6504" t="s">
        <v>1226</v>
      </c>
      <c r="C6504">
        <v>1</v>
      </c>
      <c r="D6504" t="s">
        <v>140</v>
      </c>
      <c r="E6504" t="s">
        <v>140</v>
      </c>
      <c r="F6504" t="s">
        <v>140</v>
      </c>
      <c r="G6504" t="s">
        <v>177</v>
      </c>
      <c r="H6504" t="s">
        <v>140</v>
      </c>
      <c r="I6504" t="s">
        <v>140</v>
      </c>
      <c r="J6504" t="s">
        <v>140</v>
      </c>
      <c r="K6504" t="s">
        <v>140</v>
      </c>
      <c r="L6504" t="s">
        <v>140</v>
      </c>
      <c r="M6504" t="s">
        <v>140</v>
      </c>
      <c r="N6504" t="s">
        <v>140</v>
      </c>
      <c r="O6504" t="s">
        <v>140</v>
      </c>
      <c r="P6504" t="s">
        <v>140</v>
      </c>
      <c r="Q6504" t="s">
        <v>140</v>
      </c>
    </row>
    <row r="6505" spans="1:17" x14ac:dyDescent="0.35">
      <c r="A6505" t="s">
        <v>30</v>
      </c>
      <c r="B6505" t="s">
        <v>339</v>
      </c>
      <c r="C6505">
        <v>4</v>
      </c>
      <c r="D6505" t="s">
        <v>653</v>
      </c>
      <c r="E6505" t="s">
        <v>140</v>
      </c>
      <c r="F6505" t="s">
        <v>140</v>
      </c>
      <c r="G6505" t="s">
        <v>140</v>
      </c>
      <c r="H6505" t="s">
        <v>140</v>
      </c>
      <c r="I6505" t="s">
        <v>140</v>
      </c>
      <c r="J6505" t="s">
        <v>140</v>
      </c>
      <c r="K6505" t="s">
        <v>140</v>
      </c>
      <c r="L6505" t="s">
        <v>654</v>
      </c>
      <c r="M6505" t="s">
        <v>140</v>
      </c>
      <c r="N6505" t="s">
        <v>140</v>
      </c>
      <c r="O6505" t="s">
        <v>140</v>
      </c>
      <c r="P6505" t="s">
        <v>140</v>
      </c>
      <c r="Q6505" t="s">
        <v>140</v>
      </c>
    </row>
    <row r="6506" spans="1:17" x14ac:dyDescent="0.35">
      <c r="A6506" t="s">
        <v>31</v>
      </c>
      <c r="B6506" t="s">
        <v>1225</v>
      </c>
      <c r="C6506">
        <v>1</v>
      </c>
      <c r="D6506" t="s">
        <v>177</v>
      </c>
      <c r="E6506" t="s">
        <v>140</v>
      </c>
      <c r="F6506" t="s">
        <v>140</v>
      </c>
      <c r="G6506" t="s">
        <v>140</v>
      </c>
      <c r="H6506" t="s">
        <v>140</v>
      </c>
      <c r="I6506" t="s">
        <v>140</v>
      </c>
      <c r="J6506" t="s">
        <v>140</v>
      </c>
      <c r="K6506" t="s">
        <v>140</v>
      </c>
      <c r="L6506" t="s">
        <v>140</v>
      </c>
      <c r="M6506" t="s">
        <v>140</v>
      </c>
      <c r="N6506" t="s">
        <v>140</v>
      </c>
      <c r="O6506" t="s">
        <v>140</v>
      </c>
      <c r="P6506" t="s">
        <v>140</v>
      </c>
      <c r="Q6506" t="s">
        <v>140</v>
      </c>
    </row>
    <row r="6507" spans="1:17" x14ac:dyDescent="0.35">
      <c r="A6507" t="s">
        <v>31</v>
      </c>
      <c r="B6507" t="s">
        <v>339</v>
      </c>
      <c r="C6507">
        <v>13</v>
      </c>
      <c r="D6507" t="s">
        <v>65</v>
      </c>
      <c r="E6507" t="s">
        <v>140</v>
      </c>
      <c r="F6507" t="s">
        <v>140</v>
      </c>
      <c r="G6507" t="s">
        <v>140</v>
      </c>
      <c r="H6507" t="s">
        <v>566</v>
      </c>
      <c r="I6507" t="s">
        <v>140</v>
      </c>
      <c r="J6507" t="s">
        <v>140</v>
      </c>
      <c r="K6507" t="s">
        <v>1100</v>
      </c>
      <c r="L6507" t="s">
        <v>140</v>
      </c>
      <c r="M6507" t="s">
        <v>140</v>
      </c>
      <c r="N6507" t="s">
        <v>140</v>
      </c>
      <c r="O6507" t="s">
        <v>140</v>
      </c>
      <c r="P6507" t="s">
        <v>140</v>
      </c>
      <c r="Q6507" t="s">
        <v>140</v>
      </c>
    </row>
    <row r="6508" spans="1:17" x14ac:dyDescent="0.35">
      <c r="A6508" t="s">
        <v>32</v>
      </c>
      <c r="B6508" t="s">
        <v>1223</v>
      </c>
      <c r="C6508">
        <v>6</v>
      </c>
      <c r="D6508" t="s">
        <v>394</v>
      </c>
      <c r="E6508" t="s">
        <v>140</v>
      </c>
      <c r="F6508" t="s">
        <v>140</v>
      </c>
      <c r="G6508" t="s">
        <v>979</v>
      </c>
      <c r="H6508" t="s">
        <v>140</v>
      </c>
      <c r="I6508" t="s">
        <v>140</v>
      </c>
      <c r="J6508" t="s">
        <v>140</v>
      </c>
      <c r="K6508" t="s">
        <v>140</v>
      </c>
      <c r="L6508" t="s">
        <v>140</v>
      </c>
      <c r="M6508" t="s">
        <v>140</v>
      </c>
      <c r="N6508" t="s">
        <v>140</v>
      </c>
      <c r="O6508" t="s">
        <v>140</v>
      </c>
      <c r="P6508" t="s">
        <v>668</v>
      </c>
      <c r="Q6508" t="s">
        <v>386</v>
      </c>
    </row>
    <row r="6509" spans="1:17" x14ac:dyDescent="0.35">
      <c r="A6509" t="s">
        <v>32</v>
      </c>
      <c r="B6509" t="s">
        <v>1224</v>
      </c>
      <c r="C6509">
        <v>11</v>
      </c>
      <c r="D6509" t="s">
        <v>431</v>
      </c>
      <c r="E6509" t="s">
        <v>140</v>
      </c>
      <c r="F6509" t="s">
        <v>140</v>
      </c>
      <c r="G6509" t="s">
        <v>764</v>
      </c>
      <c r="H6509" t="s">
        <v>1004</v>
      </c>
      <c r="I6509" t="s">
        <v>140</v>
      </c>
      <c r="J6509" t="s">
        <v>140</v>
      </c>
      <c r="K6509" t="s">
        <v>140</v>
      </c>
      <c r="L6509" t="s">
        <v>140</v>
      </c>
      <c r="M6509" t="s">
        <v>140</v>
      </c>
      <c r="N6509" t="s">
        <v>140</v>
      </c>
      <c r="O6509" t="s">
        <v>140</v>
      </c>
      <c r="P6509" t="s">
        <v>140</v>
      </c>
      <c r="Q6509" t="s">
        <v>140</v>
      </c>
    </row>
    <row r="6510" spans="1:17" x14ac:dyDescent="0.35">
      <c r="A6510" t="s">
        <v>32</v>
      </c>
      <c r="B6510" t="s">
        <v>1225</v>
      </c>
      <c r="C6510">
        <v>12</v>
      </c>
      <c r="D6510" t="s">
        <v>490</v>
      </c>
      <c r="E6510" t="s">
        <v>140</v>
      </c>
      <c r="F6510" t="s">
        <v>967</v>
      </c>
      <c r="G6510" t="s">
        <v>708</v>
      </c>
      <c r="H6510" t="s">
        <v>140</v>
      </c>
      <c r="I6510" t="s">
        <v>140</v>
      </c>
      <c r="J6510" t="s">
        <v>140</v>
      </c>
      <c r="K6510" t="s">
        <v>140</v>
      </c>
      <c r="L6510" t="s">
        <v>140</v>
      </c>
      <c r="M6510" t="s">
        <v>140</v>
      </c>
      <c r="N6510" t="s">
        <v>140</v>
      </c>
      <c r="O6510" t="s">
        <v>140</v>
      </c>
      <c r="P6510" t="s">
        <v>89</v>
      </c>
      <c r="Q6510" t="s">
        <v>140</v>
      </c>
    </row>
    <row r="6511" spans="1:17" x14ac:dyDescent="0.35">
      <c r="A6511" t="s">
        <v>32</v>
      </c>
      <c r="B6511" t="s">
        <v>1226</v>
      </c>
      <c r="C6511">
        <v>7</v>
      </c>
      <c r="D6511" t="s">
        <v>621</v>
      </c>
      <c r="E6511" t="s">
        <v>140</v>
      </c>
      <c r="F6511" t="s">
        <v>140</v>
      </c>
      <c r="G6511" t="s">
        <v>490</v>
      </c>
      <c r="H6511" t="s">
        <v>140</v>
      </c>
      <c r="I6511" t="s">
        <v>140</v>
      </c>
      <c r="J6511" t="s">
        <v>140</v>
      </c>
      <c r="K6511" t="s">
        <v>87</v>
      </c>
      <c r="L6511" t="s">
        <v>140</v>
      </c>
      <c r="M6511" t="s">
        <v>140</v>
      </c>
      <c r="N6511" t="s">
        <v>140</v>
      </c>
      <c r="O6511" t="s">
        <v>140</v>
      </c>
      <c r="P6511" t="s">
        <v>140</v>
      </c>
      <c r="Q6511" t="s">
        <v>140</v>
      </c>
    </row>
    <row r="6512" spans="1:17" x14ac:dyDescent="0.35">
      <c r="A6512" t="s">
        <v>32</v>
      </c>
      <c r="B6512" t="s">
        <v>339</v>
      </c>
      <c r="C6512">
        <v>158</v>
      </c>
      <c r="D6512" t="s">
        <v>529</v>
      </c>
      <c r="E6512" t="s">
        <v>1055</v>
      </c>
      <c r="F6512" t="s">
        <v>662</v>
      </c>
      <c r="G6512" t="s">
        <v>950</v>
      </c>
      <c r="H6512" t="s">
        <v>129</v>
      </c>
      <c r="I6512" t="s">
        <v>1019</v>
      </c>
      <c r="J6512" t="s">
        <v>1073</v>
      </c>
      <c r="K6512" t="s">
        <v>1003</v>
      </c>
      <c r="L6512" t="s">
        <v>942</v>
      </c>
      <c r="M6512" t="s">
        <v>954</v>
      </c>
      <c r="N6512" t="s">
        <v>1013</v>
      </c>
      <c r="O6512" t="s">
        <v>1009</v>
      </c>
      <c r="P6512" t="s">
        <v>140</v>
      </c>
      <c r="Q6512" t="s">
        <v>140</v>
      </c>
    </row>
    <row r="6514" spans="1:17" x14ac:dyDescent="0.35">
      <c r="A6514" t="s">
        <v>1289</v>
      </c>
    </row>
    <row r="6515" spans="1:17" x14ac:dyDescent="0.35">
      <c r="A6515" t="s">
        <v>2</v>
      </c>
      <c r="B6515" t="s">
        <v>1215</v>
      </c>
      <c r="C6515" t="s">
        <v>3</v>
      </c>
      <c r="D6515" t="s">
        <v>1276</v>
      </c>
      <c r="E6515" t="s">
        <v>1220</v>
      </c>
      <c r="F6515" t="s">
        <v>1277</v>
      </c>
      <c r="G6515" t="s">
        <v>1278</v>
      </c>
      <c r="H6515" t="s">
        <v>1279</v>
      </c>
      <c r="I6515" t="s">
        <v>1280</v>
      </c>
      <c r="J6515" t="s">
        <v>1042</v>
      </c>
      <c r="K6515" t="s">
        <v>1282</v>
      </c>
      <c r="L6515" t="s">
        <v>1281</v>
      </c>
      <c r="M6515" t="s">
        <v>1283</v>
      </c>
      <c r="N6515" t="s">
        <v>1284</v>
      </c>
      <c r="O6515" t="s">
        <v>1285</v>
      </c>
      <c r="P6515" t="s">
        <v>1286</v>
      </c>
      <c r="Q6515" t="s">
        <v>1287</v>
      </c>
    </row>
    <row r="6516" spans="1:17" x14ac:dyDescent="0.35">
      <c r="A6516" t="s">
        <v>8</v>
      </c>
      <c r="B6516" t="s">
        <v>1216</v>
      </c>
      <c r="C6516">
        <v>2</v>
      </c>
      <c r="D6516" t="s">
        <v>140</v>
      </c>
      <c r="E6516" t="s">
        <v>177</v>
      </c>
      <c r="F6516" t="s">
        <v>140</v>
      </c>
      <c r="G6516" t="s">
        <v>140</v>
      </c>
      <c r="H6516" t="s">
        <v>140</v>
      </c>
      <c r="I6516" t="s">
        <v>140</v>
      </c>
      <c r="J6516" t="s">
        <v>140</v>
      </c>
      <c r="K6516" t="s">
        <v>140</v>
      </c>
      <c r="L6516" t="s">
        <v>140</v>
      </c>
      <c r="M6516" t="s">
        <v>140</v>
      </c>
      <c r="N6516" t="s">
        <v>140</v>
      </c>
      <c r="O6516" t="s">
        <v>140</v>
      </c>
      <c r="P6516" t="s">
        <v>140</v>
      </c>
      <c r="Q6516" t="s">
        <v>140</v>
      </c>
    </row>
    <row r="6517" spans="1:17" x14ac:dyDescent="0.35">
      <c r="A6517" t="s">
        <v>8</v>
      </c>
      <c r="B6517" t="s">
        <v>1217</v>
      </c>
      <c r="C6517">
        <v>5</v>
      </c>
      <c r="D6517" t="s">
        <v>140</v>
      </c>
      <c r="E6517" t="s">
        <v>52</v>
      </c>
      <c r="F6517" t="s">
        <v>140</v>
      </c>
      <c r="G6517" t="s">
        <v>140</v>
      </c>
      <c r="H6517" t="s">
        <v>140</v>
      </c>
      <c r="I6517" t="s">
        <v>140</v>
      </c>
      <c r="J6517" t="s">
        <v>140</v>
      </c>
      <c r="K6517" t="s">
        <v>140</v>
      </c>
      <c r="L6517" t="s">
        <v>53</v>
      </c>
      <c r="M6517" t="s">
        <v>140</v>
      </c>
      <c r="N6517" t="s">
        <v>140</v>
      </c>
      <c r="O6517" t="s">
        <v>140</v>
      </c>
      <c r="P6517" t="s">
        <v>140</v>
      </c>
      <c r="Q6517" t="s">
        <v>140</v>
      </c>
    </row>
    <row r="6518" spans="1:17" x14ac:dyDescent="0.35">
      <c r="A6518" t="s">
        <v>8</v>
      </c>
      <c r="B6518" t="s">
        <v>1218</v>
      </c>
      <c r="C6518">
        <v>2</v>
      </c>
      <c r="D6518" t="s">
        <v>140</v>
      </c>
      <c r="E6518" t="s">
        <v>140</v>
      </c>
      <c r="F6518" t="s">
        <v>313</v>
      </c>
      <c r="G6518" t="s">
        <v>140</v>
      </c>
      <c r="H6518" t="s">
        <v>314</v>
      </c>
      <c r="I6518" t="s">
        <v>140</v>
      </c>
      <c r="J6518" t="s">
        <v>140</v>
      </c>
      <c r="K6518" t="s">
        <v>140</v>
      </c>
      <c r="L6518" t="s">
        <v>140</v>
      </c>
      <c r="M6518" t="s">
        <v>140</v>
      </c>
      <c r="N6518" t="s">
        <v>140</v>
      </c>
      <c r="O6518" t="s">
        <v>140</v>
      </c>
      <c r="P6518" t="s">
        <v>140</v>
      </c>
      <c r="Q6518" t="s">
        <v>140</v>
      </c>
    </row>
    <row r="6519" spans="1:17" x14ac:dyDescent="0.35">
      <c r="A6519" t="s">
        <v>8</v>
      </c>
      <c r="B6519" t="s">
        <v>1219</v>
      </c>
      <c r="C6519">
        <v>4</v>
      </c>
      <c r="D6519" t="s">
        <v>140</v>
      </c>
      <c r="E6519" t="s">
        <v>61</v>
      </c>
      <c r="F6519" t="s">
        <v>882</v>
      </c>
      <c r="G6519" t="s">
        <v>140</v>
      </c>
      <c r="H6519" t="s">
        <v>140</v>
      </c>
      <c r="I6519" t="s">
        <v>140</v>
      </c>
      <c r="J6519" t="s">
        <v>140</v>
      </c>
      <c r="K6519" t="s">
        <v>140</v>
      </c>
      <c r="L6519" t="s">
        <v>342</v>
      </c>
      <c r="M6519" t="s">
        <v>140</v>
      </c>
      <c r="N6519" t="s">
        <v>140</v>
      </c>
      <c r="O6519" t="s">
        <v>140</v>
      </c>
      <c r="P6519" t="s">
        <v>140</v>
      </c>
      <c r="Q6519" t="s">
        <v>140</v>
      </c>
    </row>
    <row r="6520" spans="1:17" x14ac:dyDescent="0.35">
      <c r="A6520" t="s">
        <v>9</v>
      </c>
      <c r="B6520" t="s">
        <v>1216</v>
      </c>
      <c r="C6520">
        <v>2</v>
      </c>
      <c r="D6520" t="s">
        <v>140</v>
      </c>
      <c r="E6520" t="s">
        <v>140</v>
      </c>
      <c r="F6520" t="s">
        <v>140</v>
      </c>
      <c r="G6520" t="s">
        <v>140</v>
      </c>
      <c r="H6520" t="s">
        <v>177</v>
      </c>
      <c r="I6520" t="s">
        <v>140</v>
      </c>
      <c r="J6520" t="s">
        <v>140</v>
      </c>
      <c r="K6520" t="s">
        <v>140</v>
      </c>
      <c r="L6520" t="s">
        <v>140</v>
      </c>
      <c r="M6520" t="s">
        <v>140</v>
      </c>
      <c r="N6520" t="s">
        <v>140</v>
      </c>
      <c r="O6520" t="s">
        <v>140</v>
      </c>
      <c r="P6520" t="s">
        <v>140</v>
      </c>
      <c r="Q6520" t="s">
        <v>140</v>
      </c>
    </row>
    <row r="6521" spans="1:17" x14ac:dyDescent="0.35">
      <c r="A6521" t="s">
        <v>9</v>
      </c>
      <c r="B6521" t="s">
        <v>1217</v>
      </c>
      <c r="C6521">
        <v>2</v>
      </c>
      <c r="D6521" t="s">
        <v>140</v>
      </c>
      <c r="E6521" t="s">
        <v>39</v>
      </c>
      <c r="F6521" t="s">
        <v>140</v>
      </c>
      <c r="G6521" t="s">
        <v>38</v>
      </c>
      <c r="H6521" t="s">
        <v>140</v>
      </c>
      <c r="I6521" t="s">
        <v>140</v>
      </c>
      <c r="J6521" t="s">
        <v>140</v>
      </c>
      <c r="K6521" t="s">
        <v>140</v>
      </c>
      <c r="L6521" t="s">
        <v>140</v>
      </c>
      <c r="M6521" t="s">
        <v>140</v>
      </c>
      <c r="N6521" t="s">
        <v>140</v>
      </c>
      <c r="O6521" t="s">
        <v>140</v>
      </c>
      <c r="P6521" t="s">
        <v>140</v>
      </c>
      <c r="Q6521" t="s">
        <v>140</v>
      </c>
    </row>
    <row r="6522" spans="1:17" x14ac:dyDescent="0.35">
      <c r="A6522" t="s">
        <v>9</v>
      </c>
      <c r="B6522" t="s">
        <v>1218</v>
      </c>
      <c r="C6522">
        <v>2</v>
      </c>
      <c r="D6522" t="s">
        <v>140</v>
      </c>
      <c r="E6522" t="s">
        <v>140</v>
      </c>
      <c r="F6522" t="s">
        <v>140</v>
      </c>
      <c r="G6522" t="s">
        <v>881</v>
      </c>
      <c r="H6522" t="s">
        <v>140</v>
      </c>
      <c r="I6522" t="s">
        <v>140</v>
      </c>
      <c r="J6522" t="s">
        <v>140</v>
      </c>
      <c r="K6522" t="s">
        <v>140</v>
      </c>
      <c r="L6522" t="s">
        <v>140</v>
      </c>
      <c r="M6522" t="s">
        <v>140</v>
      </c>
      <c r="N6522" t="s">
        <v>140</v>
      </c>
      <c r="O6522" t="s">
        <v>140</v>
      </c>
      <c r="P6522" t="s">
        <v>882</v>
      </c>
      <c r="Q6522" t="s">
        <v>140</v>
      </c>
    </row>
    <row r="6523" spans="1:17" x14ac:dyDescent="0.35">
      <c r="A6523" t="s">
        <v>10</v>
      </c>
      <c r="B6523" t="s">
        <v>1217</v>
      </c>
      <c r="C6523">
        <v>1</v>
      </c>
      <c r="D6523" t="s">
        <v>140</v>
      </c>
      <c r="E6523" t="s">
        <v>177</v>
      </c>
      <c r="F6523" t="s">
        <v>140</v>
      </c>
      <c r="G6523" t="s">
        <v>140</v>
      </c>
      <c r="H6523" t="s">
        <v>140</v>
      </c>
      <c r="I6523" t="s">
        <v>140</v>
      </c>
      <c r="J6523" t="s">
        <v>140</v>
      </c>
      <c r="K6523" t="s">
        <v>140</v>
      </c>
      <c r="L6523" t="s">
        <v>140</v>
      </c>
      <c r="M6523" t="s">
        <v>140</v>
      </c>
      <c r="N6523" t="s">
        <v>140</v>
      </c>
      <c r="O6523" t="s">
        <v>140</v>
      </c>
      <c r="P6523" t="s">
        <v>140</v>
      </c>
      <c r="Q6523" t="s">
        <v>140</v>
      </c>
    </row>
    <row r="6524" spans="1:17" x14ac:dyDescent="0.35">
      <c r="A6524" t="s">
        <v>10</v>
      </c>
      <c r="B6524" t="s">
        <v>1218</v>
      </c>
      <c r="C6524">
        <v>1</v>
      </c>
      <c r="D6524" t="s">
        <v>140</v>
      </c>
      <c r="E6524" t="s">
        <v>177</v>
      </c>
      <c r="F6524" t="s">
        <v>140</v>
      </c>
      <c r="G6524" t="s">
        <v>140</v>
      </c>
      <c r="H6524" t="s">
        <v>140</v>
      </c>
      <c r="I6524" t="s">
        <v>140</v>
      </c>
      <c r="J6524" t="s">
        <v>140</v>
      </c>
      <c r="K6524" t="s">
        <v>140</v>
      </c>
      <c r="L6524" t="s">
        <v>140</v>
      </c>
      <c r="M6524" t="s">
        <v>140</v>
      </c>
      <c r="N6524" t="s">
        <v>140</v>
      </c>
      <c r="O6524" t="s">
        <v>140</v>
      </c>
      <c r="P6524" t="s">
        <v>140</v>
      </c>
      <c r="Q6524" t="s">
        <v>140</v>
      </c>
    </row>
    <row r="6525" spans="1:17" x14ac:dyDescent="0.35">
      <c r="A6525" t="s">
        <v>10</v>
      </c>
      <c r="B6525" t="s">
        <v>1219</v>
      </c>
      <c r="C6525">
        <v>2</v>
      </c>
      <c r="D6525" t="s">
        <v>140</v>
      </c>
      <c r="E6525" t="s">
        <v>817</v>
      </c>
      <c r="F6525" t="s">
        <v>140</v>
      </c>
      <c r="G6525" t="s">
        <v>818</v>
      </c>
      <c r="H6525" t="s">
        <v>140</v>
      </c>
      <c r="I6525" t="s">
        <v>140</v>
      </c>
      <c r="J6525" t="s">
        <v>140</v>
      </c>
      <c r="K6525" t="s">
        <v>140</v>
      </c>
      <c r="L6525" t="s">
        <v>140</v>
      </c>
      <c r="M6525" t="s">
        <v>140</v>
      </c>
      <c r="N6525" t="s">
        <v>140</v>
      </c>
      <c r="O6525" t="s">
        <v>140</v>
      </c>
      <c r="P6525" t="s">
        <v>140</v>
      </c>
      <c r="Q6525" t="s">
        <v>140</v>
      </c>
    </row>
    <row r="6526" spans="1:17" x14ac:dyDescent="0.35">
      <c r="A6526" t="s">
        <v>11</v>
      </c>
      <c r="B6526" t="s">
        <v>1216</v>
      </c>
      <c r="C6526">
        <v>1</v>
      </c>
      <c r="D6526" t="s">
        <v>140</v>
      </c>
      <c r="E6526" t="s">
        <v>177</v>
      </c>
      <c r="F6526" t="s">
        <v>140</v>
      </c>
      <c r="G6526" t="s">
        <v>140</v>
      </c>
      <c r="H6526" t="s">
        <v>140</v>
      </c>
      <c r="I6526" t="s">
        <v>140</v>
      </c>
      <c r="J6526" t="s">
        <v>140</v>
      </c>
      <c r="K6526" t="s">
        <v>140</v>
      </c>
      <c r="L6526" t="s">
        <v>140</v>
      </c>
      <c r="M6526" t="s">
        <v>140</v>
      </c>
      <c r="N6526" t="s">
        <v>140</v>
      </c>
      <c r="O6526" t="s">
        <v>140</v>
      </c>
      <c r="P6526" t="s">
        <v>140</v>
      </c>
      <c r="Q6526" t="s">
        <v>140</v>
      </c>
    </row>
    <row r="6527" spans="1:17" x14ac:dyDescent="0.35">
      <c r="A6527" t="s">
        <v>11</v>
      </c>
      <c r="B6527" t="s">
        <v>1217</v>
      </c>
      <c r="C6527">
        <v>1</v>
      </c>
      <c r="D6527" t="s">
        <v>140</v>
      </c>
      <c r="E6527" t="s">
        <v>140</v>
      </c>
      <c r="F6527" t="s">
        <v>140</v>
      </c>
      <c r="G6527" t="s">
        <v>140</v>
      </c>
      <c r="H6527" t="s">
        <v>140</v>
      </c>
      <c r="I6527" t="s">
        <v>140</v>
      </c>
      <c r="J6527" t="s">
        <v>177</v>
      </c>
      <c r="K6527" t="s">
        <v>140</v>
      </c>
      <c r="L6527" t="s">
        <v>140</v>
      </c>
      <c r="M6527" t="s">
        <v>140</v>
      </c>
      <c r="N6527" t="s">
        <v>140</v>
      </c>
      <c r="O6527" t="s">
        <v>140</v>
      </c>
      <c r="P6527" t="s">
        <v>140</v>
      </c>
      <c r="Q6527" t="s">
        <v>140</v>
      </c>
    </row>
    <row r="6528" spans="1:17" x14ac:dyDescent="0.35">
      <c r="A6528" t="s">
        <v>11</v>
      </c>
      <c r="B6528" t="s">
        <v>1218</v>
      </c>
      <c r="C6528">
        <v>2</v>
      </c>
      <c r="D6528" t="s">
        <v>140</v>
      </c>
      <c r="E6528" t="s">
        <v>140</v>
      </c>
      <c r="F6528" t="s">
        <v>177</v>
      </c>
      <c r="G6528" t="s">
        <v>140</v>
      </c>
      <c r="H6528" t="s">
        <v>140</v>
      </c>
      <c r="I6528" t="s">
        <v>140</v>
      </c>
      <c r="J6528" t="s">
        <v>140</v>
      </c>
      <c r="K6528" t="s">
        <v>140</v>
      </c>
      <c r="L6528" t="s">
        <v>140</v>
      </c>
      <c r="M6528" t="s">
        <v>140</v>
      </c>
      <c r="N6528" t="s">
        <v>140</v>
      </c>
      <c r="O6528" t="s">
        <v>140</v>
      </c>
      <c r="P6528" t="s">
        <v>140</v>
      </c>
      <c r="Q6528" t="s">
        <v>140</v>
      </c>
    </row>
    <row r="6529" spans="1:17" x14ac:dyDescent="0.35">
      <c r="A6529" t="s">
        <v>11</v>
      </c>
      <c r="B6529" t="s">
        <v>1219</v>
      </c>
      <c r="C6529">
        <v>2</v>
      </c>
      <c r="D6529" t="s">
        <v>140</v>
      </c>
      <c r="E6529" t="s">
        <v>704</v>
      </c>
      <c r="F6529" t="s">
        <v>705</v>
      </c>
      <c r="G6529" t="s">
        <v>140</v>
      </c>
      <c r="H6529" t="s">
        <v>140</v>
      </c>
      <c r="I6529" t="s">
        <v>140</v>
      </c>
      <c r="J6529" t="s">
        <v>140</v>
      </c>
      <c r="K6529" t="s">
        <v>140</v>
      </c>
      <c r="L6529" t="s">
        <v>140</v>
      </c>
      <c r="M6529" t="s">
        <v>140</v>
      </c>
      <c r="N6529" t="s">
        <v>140</v>
      </c>
      <c r="O6529" t="s">
        <v>140</v>
      </c>
      <c r="P6529" t="s">
        <v>140</v>
      </c>
      <c r="Q6529" t="s">
        <v>140</v>
      </c>
    </row>
    <row r="6530" spans="1:17" x14ac:dyDescent="0.35">
      <c r="A6530" t="s">
        <v>12</v>
      </c>
      <c r="B6530" t="s">
        <v>1216</v>
      </c>
      <c r="C6530">
        <v>6</v>
      </c>
      <c r="D6530" t="s">
        <v>140</v>
      </c>
      <c r="E6530" t="s">
        <v>199</v>
      </c>
      <c r="F6530" t="s">
        <v>199</v>
      </c>
      <c r="G6530" t="s">
        <v>140</v>
      </c>
      <c r="H6530" t="s">
        <v>242</v>
      </c>
      <c r="I6530" t="s">
        <v>199</v>
      </c>
      <c r="J6530" t="s">
        <v>140</v>
      </c>
      <c r="K6530" t="s">
        <v>140</v>
      </c>
      <c r="L6530" t="s">
        <v>140</v>
      </c>
      <c r="M6530" t="s">
        <v>140</v>
      </c>
      <c r="N6530" t="s">
        <v>140</v>
      </c>
      <c r="O6530" t="s">
        <v>140</v>
      </c>
      <c r="P6530" t="s">
        <v>140</v>
      </c>
      <c r="Q6530" t="s">
        <v>199</v>
      </c>
    </row>
    <row r="6531" spans="1:17" x14ac:dyDescent="0.35">
      <c r="A6531" t="s">
        <v>12</v>
      </c>
      <c r="B6531" t="s">
        <v>1217</v>
      </c>
      <c r="C6531">
        <v>3</v>
      </c>
      <c r="D6531" t="s">
        <v>140</v>
      </c>
      <c r="E6531" t="s">
        <v>196</v>
      </c>
      <c r="F6531" t="s">
        <v>140</v>
      </c>
      <c r="G6531" t="s">
        <v>140</v>
      </c>
      <c r="H6531" t="s">
        <v>196</v>
      </c>
      <c r="I6531" t="s">
        <v>196</v>
      </c>
      <c r="J6531" t="s">
        <v>140</v>
      </c>
      <c r="K6531" t="s">
        <v>140</v>
      </c>
      <c r="L6531" t="s">
        <v>140</v>
      </c>
      <c r="M6531" t="s">
        <v>140</v>
      </c>
      <c r="N6531" t="s">
        <v>140</v>
      </c>
      <c r="O6531" t="s">
        <v>140</v>
      </c>
      <c r="P6531" t="s">
        <v>140</v>
      </c>
      <c r="Q6531" t="s">
        <v>140</v>
      </c>
    </row>
    <row r="6532" spans="1:17" x14ac:dyDescent="0.35">
      <c r="A6532" t="s">
        <v>12</v>
      </c>
      <c r="B6532" t="s">
        <v>1218</v>
      </c>
      <c r="C6532">
        <v>7</v>
      </c>
      <c r="D6532" t="s">
        <v>140</v>
      </c>
      <c r="E6532" t="s">
        <v>140</v>
      </c>
      <c r="F6532" t="s">
        <v>140</v>
      </c>
      <c r="G6532" t="s">
        <v>140</v>
      </c>
      <c r="H6532" t="s">
        <v>177</v>
      </c>
      <c r="I6532" t="s">
        <v>140</v>
      </c>
      <c r="J6532" t="s">
        <v>140</v>
      </c>
      <c r="K6532" t="s">
        <v>140</v>
      </c>
      <c r="L6532" t="s">
        <v>140</v>
      </c>
      <c r="M6532" t="s">
        <v>140</v>
      </c>
      <c r="N6532" t="s">
        <v>140</v>
      </c>
      <c r="O6532" t="s">
        <v>140</v>
      </c>
      <c r="P6532" t="s">
        <v>140</v>
      </c>
      <c r="Q6532" t="s">
        <v>140</v>
      </c>
    </row>
    <row r="6533" spans="1:17" x14ac:dyDescent="0.35">
      <c r="A6533" t="s">
        <v>12</v>
      </c>
      <c r="B6533" t="s">
        <v>1219</v>
      </c>
      <c r="C6533">
        <v>3</v>
      </c>
      <c r="D6533" t="s">
        <v>140</v>
      </c>
      <c r="E6533" t="s">
        <v>230</v>
      </c>
      <c r="F6533" t="s">
        <v>140</v>
      </c>
      <c r="G6533" t="s">
        <v>140</v>
      </c>
      <c r="H6533" t="s">
        <v>230</v>
      </c>
      <c r="I6533" t="s">
        <v>140</v>
      </c>
      <c r="J6533" t="s">
        <v>140</v>
      </c>
      <c r="K6533" t="s">
        <v>140</v>
      </c>
      <c r="L6533" t="s">
        <v>113</v>
      </c>
      <c r="M6533" t="s">
        <v>140</v>
      </c>
      <c r="N6533" t="s">
        <v>140</v>
      </c>
      <c r="O6533" t="s">
        <v>140</v>
      </c>
      <c r="P6533" t="s">
        <v>140</v>
      </c>
      <c r="Q6533" t="s">
        <v>140</v>
      </c>
    </row>
    <row r="6534" spans="1:17" x14ac:dyDescent="0.35">
      <c r="A6534" t="s">
        <v>13</v>
      </c>
      <c r="B6534" t="s">
        <v>1216</v>
      </c>
      <c r="C6534">
        <v>5</v>
      </c>
      <c r="D6534" t="s">
        <v>532</v>
      </c>
      <c r="E6534" t="s">
        <v>140</v>
      </c>
      <c r="F6534" t="s">
        <v>140</v>
      </c>
      <c r="G6534" t="s">
        <v>140</v>
      </c>
      <c r="H6534" t="s">
        <v>808</v>
      </c>
      <c r="I6534" t="s">
        <v>140</v>
      </c>
      <c r="J6534" t="s">
        <v>140</v>
      </c>
      <c r="K6534" t="s">
        <v>140</v>
      </c>
      <c r="L6534" t="s">
        <v>794</v>
      </c>
      <c r="M6534" t="s">
        <v>532</v>
      </c>
      <c r="N6534" t="s">
        <v>140</v>
      </c>
      <c r="O6534" t="s">
        <v>140</v>
      </c>
      <c r="P6534" t="s">
        <v>140</v>
      </c>
      <c r="Q6534" t="s">
        <v>140</v>
      </c>
    </row>
    <row r="6535" spans="1:17" x14ac:dyDescent="0.35">
      <c r="A6535" t="s">
        <v>13</v>
      </c>
      <c r="B6535" t="s">
        <v>1217</v>
      </c>
      <c r="C6535">
        <v>2</v>
      </c>
      <c r="D6535" t="s">
        <v>140</v>
      </c>
      <c r="E6535" t="s">
        <v>140</v>
      </c>
      <c r="F6535" t="s">
        <v>140</v>
      </c>
      <c r="G6535" t="s">
        <v>140</v>
      </c>
      <c r="H6535" t="s">
        <v>140</v>
      </c>
      <c r="I6535" t="s">
        <v>140</v>
      </c>
      <c r="J6535" t="s">
        <v>140</v>
      </c>
      <c r="K6535" t="s">
        <v>380</v>
      </c>
      <c r="L6535" t="s">
        <v>381</v>
      </c>
      <c r="M6535" t="s">
        <v>140</v>
      </c>
      <c r="N6535" t="s">
        <v>140</v>
      </c>
      <c r="O6535" t="s">
        <v>140</v>
      </c>
      <c r="P6535" t="s">
        <v>140</v>
      </c>
      <c r="Q6535" t="s">
        <v>140</v>
      </c>
    </row>
    <row r="6536" spans="1:17" x14ac:dyDescent="0.35">
      <c r="A6536" t="s">
        <v>14</v>
      </c>
      <c r="B6536" t="s">
        <v>1216</v>
      </c>
      <c r="C6536">
        <v>3</v>
      </c>
      <c r="D6536" t="s">
        <v>140</v>
      </c>
      <c r="E6536" t="s">
        <v>140</v>
      </c>
      <c r="F6536" t="s">
        <v>140</v>
      </c>
      <c r="G6536" t="s">
        <v>140</v>
      </c>
      <c r="H6536" t="s">
        <v>140</v>
      </c>
      <c r="I6536" t="s">
        <v>140</v>
      </c>
      <c r="J6536" t="s">
        <v>555</v>
      </c>
      <c r="K6536" t="s">
        <v>556</v>
      </c>
      <c r="L6536" t="s">
        <v>140</v>
      </c>
      <c r="M6536" t="s">
        <v>140</v>
      </c>
      <c r="N6536" t="s">
        <v>140</v>
      </c>
      <c r="O6536" t="s">
        <v>140</v>
      </c>
      <c r="P6536" t="s">
        <v>140</v>
      </c>
      <c r="Q6536" t="s">
        <v>140</v>
      </c>
    </row>
    <row r="6537" spans="1:17" x14ac:dyDescent="0.35">
      <c r="A6537" t="s">
        <v>14</v>
      </c>
      <c r="B6537" t="s">
        <v>1217</v>
      </c>
      <c r="C6537">
        <v>5</v>
      </c>
      <c r="D6537" t="s">
        <v>140</v>
      </c>
      <c r="E6537" t="s">
        <v>999</v>
      </c>
      <c r="F6537" t="s">
        <v>140</v>
      </c>
      <c r="G6537" t="s">
        <v>790</v>
      </c>
      <c r="H6537" t="s">
        <v>140</v>
      </c>
      <c r="I6537" t="s">
        <v>140</v>
      </c>
      <c r="J6537" t="s">
        <v>140</v>
      </c>
      <c r="K6537" t="s">
        <v>180</v>
      </c>
      <c r="L6537" t="s">
        <v>140</v>
      </c>
      <c r="M6537" t="s">
        <v>140</v>
      </c>
      <c r="N6537" t="s">
        <v>140</v>
      </c>
      <c r="O6537" t="s">
        <v>140</v>
      </c>
      <c r="P6537" t="s">
        <v>140</v>
      </c>
      <c r="Q6537" t="s">
        <v>140</v>
      </c>
    </row>
    <row r="6538" spans="1:17" x14ac:dyDescent="0.35">
      <c r="A6538" t="s">
        <v>14</v>
      </c>
      <c r="B6538" t="s">
        <v>1218</v>
      </c>
      <c r="C6538">
        <v>4</v>
      </c>
      <c r="D6538" t="s">
        <v>140</v>
      </c>
      <c r="E6538" t="s">
        <v>140</v>
      </c>
      <c r="F6538" t="s">
        <v>511</v>
      </c>
      <c r="G6538" t="s">
        <v>614</v>
      </c>
      <c r="H6538" t="s">
        <v>140</v>
      </c>
      <c r="I6538" t="s">
        <v>140</v>
      </c>
      <c r="J6538" t="s">
        <v>140</v>
      </c>
      <c r="K6538" t="s">
        <v>867</v>
      </c>
      <c r="L6538" t="s">
        <v>214</v>
      </c>
      <c r="M6538" t="s">
        <v>140</v>
      </c>
      <c r="N6538" t="s">
        <v>140</v>
      </c>
      <c r="O6538" t="s">
        <v>140</v>
      </c>
      <c r="P6538" t="s">
        <v>140</v>
      </c>
      <c r="Q6538" t="s">
        <v>140</v>
      </c>
    </row>
    <row r="6539" spans="1:17" x14ac:dyDescent="0.35">
      <c r="A6539" t="s">
        <v>14</v>
      </c>
      <c r="B6539" t="s">
        <v>1219</v>
      </c>
      <c r="C6539">
        <v>3</v>
      </c>
      <c r="D6539" t="s">
        <v>140</v>
      </c>
      <c r="E6539" t="s">
        <v>1088</v>
      </c>
      <c r="F6539" t="s">
        <v>140</v>
      </c>
      <c r="G6539" t="s">
        <v>140</v>
      </c>
      <c r="H6539" t="s">
        <v>140</v>
      </c>
      <c r="I6539" t="s">
        <v>140</v>
      </c>
      <c r="J6539" t="s">
        <v>140</v>
      </c>
      <c r="K6539" t="s">
        <v>1087</v>
      </c>
      <c r="L6539" t="s">
        <v>140</v>
      </c>
      <c r="M6539" t="s">
        <v>140</v>
      </c>
      <c r="N6539" t="s">
        <v>140</v>
      </c>
      <c r="O6539" t="s">
        <v>140</v>
      </c>
      <c r="P6539" t="s">
        <v>140</v>
      </c>
      <c r="Q6539" t="s">
        <v>140</v>
      </c>
    </row>
    <row r="6540" spans="1:17" x14ac:dyDescent="0.35">
      <c r="A6540" t="s">
        <v>15</v>
      </c>
      <c r="B6540" t="s">
        <v>1216</v>
      </c>
      <c r="C6540">
        <v>1</v>
      </c>
      <c r="D6540" t="s">
        <v>140</v>
      </c>
      <c r="E6540" t="s">
        <v>140</v>
      </c>
      <c r="F6540" t="s">
        <v>140</v>
      </c>
      <c r="G6540" t="s">
        <v>140</v>
      </c>
      <c r="H6540" t="s">
        <v>177</v>
      </c>
      <c r="I6540" t="s">
        <v>140</v>
      </c>
      <c r="J6540" t="s">
        <v>140</v>
      </c>
      <c r="K6540" t="s">
        <v>140</v>
      </c>
      <c r="L6540" t="s">
        <v>140</v>
      </c>
      <c r="M6540" t="s">
        <v>140</v>
      </c>
      <c r="N6540" t="s">
        <v>140</v>
      </c>
      <c r="O6540" t="s">
        <v>140</v>
      </c>
      <c r="P6540" t="s">
        <v>140</v>
      </c>
      <c r="Q6540" t="s">
        <v>140</v>
      </c>
    </row>
    <row r="6541" spans="1:17" x14ac:dyDescent="0.35">
      <c r="A6541" t="s">
        <v>15</v>
      </c>
      <c r="B6541" t="s">
        <v>1217</v>
      </c>
      <c r="C6541">
        <v>3</v>
      </c>
      <c r="D6541" t="s">
        <v>140</v>
      </c>
      <c r="E6541" t="s">
        <v>78</v>
      </c>
      <c r="F6541" t="s">
        <v>79</v>
      </c>
      <c r="G6541" t="s">
        <v>140</v>
      </c>
      <c r="H6541" t="s">
        <v>140</v>
      </c>
      <c r="I6541" t="s">
        <v>140</v>
      </c>
      <c r="J6541" t="s">
        <v>140</v>
      </c>
      <c r="K6541" t="s">
        <v>140</v>
      </c>
      <c r="L6541" t="s">
        <v>140</v>
      </c>
      <c r="M6541" t="s">
        <v>140</v>
      </c>
      <c r="N6541" t="s">
        <v>140</v>
      </c>
      <c r="O6541" t="s">
        <v>140</v>
      </c>
      <c r="P6541" t="s">
        <v>140</v>
      </c>
      <c r="Q6541" t="s">
        <v>140</v>
      </c>
    </row>
    <row r="6542" spans="1:17" x14ac:dyDescent="0.35">
      <c r="A6542" t="s">
        <v>15</v>
      </c>
      <c r="B6542" t="s">
        <v>1218</v>
      </c>
      <c r="C6542">
        <v>2</v>
      </c>
      <c r="D6542" t="s">
        <v>140</v>
      </c>
      <c r="E6542" t="s">
        <v>560</v>
      </c>
      <c r="F6542" t="s">
        <v>140</v>
      </c>
      <c r="G6542" t="s">
        <v>140</v>
      </c>
      <c r="H6542" t="s">
        <v>140</v>
      </c>
      <c r="I6542" t="s">
        <v>140</v>
      </c>
      <c r="J6542" t="s">
        <v>140</v>
      </c>
      <c r="K6542" t="s">
        <v>140</v>
      </c>
      <c r="L6542" t="s">
        <v>140</v>
      </c>
      <c r="M6542" t="s">
        <v>559</v>
      </c>
      <c r="N6542" t="s">
        <v>140</v>
      </c>
      <c r="O6542" t="s">
        <v>140</v>
      </c>
      <c r="P6542" t="s">
        <v>140</v>
      </c>
      <c r="Q6542" t="s">
        <v>140</v>
      </c>
    </row>
    <row r="6543" spans="1:17" x14ac:dyDescent="0.35">
      <c r="A6543" t="s">
        <v>15</v>
      </c>
      <c r="B6543" t="s">
        <v>1219</v>
      </c>
      <c r="C6543">
        <v>1</v>
      </c>
      <c r="D6543" t="s">
        <v>140</v>
      </c>
      <c r="E6543" t="s">
        <v>140</v>
      </c>
      <c r="F6543" t="s">
        <v>140</v>
      </c>
      <c r="G6543" t="s">
        <v>140</v>
      </c>
      <c r="H6543" t="s">
        <v>140</v>
      </c>
      <c r="I6543" t="s">
        <v>140</v>
      </c>
      <c r="J6543" t="s">
        <v>140</v>
      </c>
      <c r="K6543" t="s">
        <v>140</v>
      </c>
      <c r="L6543" t="s">
        <v>177</v>
      </c>
      <c r="M6543" t="s">
        <v>140</v>
      </c>
      <c r="N6543" t="s">
        <v>140</v>
      </c>
      <c r="O6543" t="s">
        <v>140</v>
      </c>
      <c r="P6543" t="s">
        <v>140</v>
      </c>
      <c r="Q6543" t="s">
        <v>140</v>
      </c>
    </row>
    <row r="6544" spans="1:17" x14ac:dyDescent="0.35">
      <c r="A6544" t="s">
        <v>16</v>
      </c>
      <c r="B6544" t="s">
        <v>1217</v>
      </c>
      <c r="C6544">
        <v>2</v>
      </c>
      <c r="D6544" t="s">
        <v>165</v>
      </c>
      <c r="E6544" t="s">
        <v>166</v>
      </c>
      <c r="F6544" t="s">
        <v>140</v>
      </c>
      <c r="G6544" t="s">
        <v>140</v>
      </c>
      <c r="H6544" t="s">
        <v>140</v>
      </c>
      <c r="I6544" t="s">
        <v>140</v>
      </c>
      <c r="J6544" t="s">
        <v>140</v>
      </c>
      <c r="K6544" t="s">
        <v>140</v>
      </c>
      <c r="L6544" t="s">
        <v>140</v>
      </c>
      <c r="M6544" t="s">
        <v>140</v>
      </c>
      <c r="N6544" t="s">
        <v>140</v>
      </c>
      <c r="O6544" t="s">
        <v>140</v>
      </c>
      <c r="P6544" t="s">
        <v>140</v>
      </c>
      <c r="Q6544" t="s">
        <v>140</v>
      </c>
    </row>
    <row r="6545" spans="1:17" x14ac:dyDescent="0.35">
      <c r="A6545" t="s">
        <v>16</v>
      </c>
      <c r="B6545" t="s">
        <v>1218</v>
      </c>
      <c r="C6545">
        <v>2</v>
      </c>
      <c r="D6545" t="s">
        <v>140</v>
      </c>
      <c r="E6545" t="s">
        <v>140</v>
      </c>
      <c r="F6545" t="s">
        <v>140</v>
      </c>
      <c r="G6545" t="s">
        <v>177</v>
      </c>
      <c r="H6545" t="s">
        <v>140</v>
      </c>
      <c r="I6545" t="s">
        <v>140</v>
      </c>
      <c r="J6545" t="s">
        <v>140</v>
      </c>
      <c r="K6545" t="s">
        <v>140</v>
      </c>
      <c r="L6545" t="s">
        <v>140</v>
      </c>
      <c r="M6545" t="s">
        <v>140</v>
      </c>
      <c r="N6545" t="s">
        <v>140</v>
      </c>
      <c r="O6545" t="s">
        <v>140</v>
      </c>
      <c r="P6545" t="s">
        <v>140</v>
      </c>
      <c r="Q6545" t="s">
        <v>140</v>
      </c>
    </row>
    <row r="6546" spans="1:17" x14ac:dyDescent="0.35">
      <c r="A6546" t="s">
        <v>16</v>
      </c>
      <c r="B6546" t="s">
        <v>1219</v>
      </c>
      <c r="C6546">
        <v>1</v>
      </c>
      <c r="D6546" t="s">
        <v>140</v>
      </c>
      <c r="E6546" t="s">
        <v>177</v>
      </c>
      <c r="F6546" t="s">
        <v>140</v>
      </c>
      <c r="G6546" t="s">
        <v>140</v>
      </c>
      <c r="H6546" t="s">
        <v>140</v>
      </c>
      <c r="I6546" t="s">
        <v>140</v>
      </c>
      <c r="J6546" t="s">
        <v>140</v>
      </c>
      <c r="K6546" t="s">
        <v>140</v>
      </c>
      <c r="L6546" t="s">
        <v>140</v>
      </c>
      <c r="M6546" t="s">
        <v>140</v>
      </c>
      <c r="N6546" t="s">
        <v>140</v>
      </c>
      <c r="O6546" t="s">
        <v>140</v>
      </c>
      <c r="P6546" t="s">
        <v>140</v>
      </c>
      <c r="Q6546" t="s">
        <v>140</v>
      </c>
    </row>
    <row r="6547" spans="1:17" x14ac:dyDescent="0.35">
      <c r="A6547" t="s">
        <v>17</v>
      </c>
      <c r="B6547" t="s">
        <v>1217</v>
      </c>
      <c r="C6547">
        <v>1</v>
      </c>
      <c r="D6547" t="s">
        <v>140</v>
      </c>
      <c r="E6547" t="s">
        <v>177</v>
      </c>
      <c r="F6547" t="s">
        <v>140</v>
      </c>
      <c r="G6547" t="s">
        <v>140</v>
      </c>
      <c r="H6547" t="s">
        <v>140</v>
      </c>
      <c r="I6547" t="s">
        <v>140</v>
      </c>
      <c r="J6547" t="s">
        <v>140</v>
      </c>
      <c r="K6547" t="s">
        <v>140</v>
      </c>
      <c r="L6547" t="s">
        <v>140</v>
      </c>
      <c r="M6547" t="s">
        <v>140</v>
      </c>
      <c r="N6547" t="s">
        <v>140</v>
      </c>
      <c r="O6547" t="s">
        <v>140</v>
      </c>
      <c r="P6547" t="s">
        <v>140</v>
      </c>
      <c r="Q6547" t="s">
        <v>140</v>
      </c>
    </row>
    <row r="6548" spans="1:17" x14ac:dyDescent="0.35">
      <c r="A6548" t="s">
        <v>17</v>
      </c>
      <c r="B6548" t="s">
        <v>1218</v>
      </c>
      <c r="C6548">
        <v>1</v>
      </c>
      <c r="D6548" t="s">
        <v>140</v>
      </c>
      <c r="E6548" t="s">
        <v>177</v>
      </c>
      <c r="F6548" t="s">
        <v>140</v>
      </c>
      <c r="G6548" t="s">
        <v>140</v>
      </c>
      <c r="H6548" t="s">
        <v>140</v>
      </c>
      <c r="I6548" t="s">
        <v>140</v>
      </c>
      <c r="J6548" t="s">
        <v>140</v>
      </c>
      <c r="K6548" t="s">
        <v>140</v>
      </c>
      <c r="L6548" t="s">
        <v>140</v>
      </c>
      <c r="M6548" t="s">
        <v>140</v>
      </c>
      <c r="N6548" t="s">
        <v>140</v>
      </c>
      <c r="O6548" t="s">
        <v>140</v>
      </c>
      <c r="P6548" t="s">
        <v>140</v>
      </c>
      <c r="Q6548" t="s">
        <v>140</v>
      </c>
    </row>
    <row r="6549" spans="1:17" x14ac:dyDescent="0.35">
      <c r="A6549" t="s">
        <v>17</v>
      </c>
      <c r="B6549" t="s">
        <v>1220</v>
      </c>
      <c r="C6549">
        <v>1</v>
      </c>
      <c r="D6549" t="s">
        <v>140</v>
      </c>
      <c r="E6549" t="s">
        <v>177</v>
      </c>
      <c r="F6549" t="s">
        <v>140</v>
      </c>
      <c r="G6549" t="s">
        <v>140</v>
      </c>
      <c r="H6549" t="s">
        <v>140</v>
      </c>
      <c r="I6549" t="s">
        <v>140</v>
      </c>
      <c r="J6549" t="s">
        <v>140</v>
      </c>
      <c r="K6549" t="s">
        <v>140</v>
      </c>
      <c r="L6549" t="s">
        <v>140</v>
      </c>
      <c r="M6549" t="s">
        <v>140</v>
      </c>
      <c r="N6549" t="s">
        <v>140</v>
      </c>
      <c r="O6549" t="s">
        <v>140</v>
      </c>
      <c r="P6549" t="s">
        <v>140</v>
      </c>
      <c r="Q6549" t="s">
        <v>140</v>
      </c>
    </row>
    <row r="6550" spans="1:17" x14ac:dyDescent="0.35">
      <c r="A6550" t="s">
        <v>18</v>
      </c>
      <c r="B6550" t="s">
        <v>1216</v>
      </c>
      <c r="C6550">
        <v>3</v>
      </c>
      <c r="D6550" t="s">
        <v>140</v>
      </c>
      <c r="E6550" t="s">
        <v>140</v>
      </c>
      <c r="F6550" t="s">
        <v>140</v>
      </c>
      <c r="G6550" t="s">
        <v>140</v>
      </c>
      <c r="H6550" t="s">
        <v>910</v>
      </c>
      <c r="I6550" t="s">
        <v>140</v>
      </c>
      <c r="J6550" t="s">
        <v>140</v>
      </c>
      <c r="K6550" t="s">
        <v>909</v>
      </c>
      <c r="L6550" t="s">
        <v>140</v>
      </c>
      <c r="M6550" t="s">
        <v>140</v>
      </c>
      <c r="N6550" t="s">
        <v>140</v>
      </c>
      <c r="O6550" t="s">
        <v>140</v>
      </c>
      <c r="P6550" t="s">
        <v>140</v>
      </c>
      <c r="Q6550" t="s">
        <v>140</v>
      </c>
    </row>
    <row r="6551" spans="1:17" x14ac:dyDescent="0.35">
      <c r="A6551" t="s">
        <v>18</v>
      </c>
      <c r="B6551" t="s">
        <v>1217</v>
      </c>
      <c r="C6551">
        <v>2</v>
      </c>
      <c r="D6551" t="s">
        <v>140</v>
      </c>
      <c r="E6551" t="s">
        <v>177</v>
      </c>
      <c r="F6551" t="s">
        <v>140</v>
      </c>
      <c r="G6551" t="s">
        <v>140</v>
      </c>
      <c r="H6551" t="s">
        <v>140</v>
      </c>
      <c r="I6551" t="s">
        <v>140</v>
      </c>
      <c r="J6551" t="s">
        <v>140</v>
      </c>
      <c r="K6551" t="s">
        <v>140</v>
      </c>
      <c r="L6551" t="s">
        <v>140</v>
      </c>
      <c r="M6551" t="s">
        <v>140</v>
      </c>
      <c r="N6551" t="s">
        <v>140</v>
      </c>
      <c r="O6551" t="s">
        <v>140</v>
      </c>
      <c r="P6551" t="s">
        <v>140</v>
      </c>
      <c r="Q6551" t="s">
        <v>140</v>
      </c>
    </row>
    <row r="6552" spans="1:17" x14ac:dyDescent="0.35">
      <c r="A6552" t="s">
        <v>18</v>
      </c>
      <c r="B6552" t="s">
        <v>1218</v>
      </c>
      <c r="C6552">
        <v>3</v>
      </c>
      <c r="D6552" t="s">
        <v>140</v>
      </c>
      <c r="E6552" t="s">
        <v>140</v>
      </c>
      <c r="F6552" t="s">
        <v>140</v>
      </c>
      <c r="G6552" t="s">
        <v>140</v>
      </c>
      <c r="H6552" t="s">
        <v>140</v>
      </c>
      <c r="I6552" t="s">
        <v>140</v>
      </c>
      <c r="J6552" t="s">
        <v>140</v>
      </c>
      <c r="K6552" t="s">
        <v>177</v>
      </c>
      <c r="L6552" t="s">
        <v>140</v>
      </c>
      <c r="M6552" t="s">
        <v>140</v>
      </c>
      <c r="N6552" t="s">
        <v>140</v>
      </c>
      <c r="O6552" t="s">
        <v>140</v>
      </c>
      <c r="P6552" t="s">
        <v>140</v>
      </c>
      <c r="Q6552" t="s">
        <v>140</v>
      </c>
    </row>
    <row r="6553" spans="1:17" x14ac:dyDescent="0.35">
      <c r="A6553" t="s">
        <v>18</v>
      </c>
      <c r="B6553" t="s">
        <v>1219</v>
      </c>
      <c r="C6553">
        <v>4</v>
      </c>
      <c r="D6553" t="s">
        <v>140</v>
      </c>
      <c r="E6553" t="s">
        <v>883</v>
      </c>
      <c r="F6553" t="s">
        <v>314</v>
      </c>
      <c r="G6553" t="s">
        <v>140</v>
      </c>
      <c r="H6553" t="s">
        <v>140</v>
      </c>
      <c r="I6553" t="s">
        <v>140</v>
      </c>
      <c r="J6553" t="s">
        <v>140</v>
      </c>
      <c r="K6553" t="s">
        <v>877</v>
      </c>
      <c r="L6553" t="s">
        <v>140</v>
      </c>
      <c r="M6553" t="s">
        <v>140</v>
      </c>
      <c r="N6553" t="s">
        <v>140</v>
      </c>
      <c r="O6553" t="s">
        <v>140</v>
      </c>
      <c r="P6553" t="s">
        <v>140</v>
      </c>
      <c r="Q6553" t="s">
        <v>140</v>
      </c>
    </row>
    <row r="6554" spans="1:17" x14ac:dyDescent="0.35">
      <c r="A6554" t="s">
        <v>19</v>
      </c>
      <c r="B6554" t="s">
        <v>1216</v>
      </c>
      <c r="C6554">
        <v>3</v>
      </c>
      <c r="D6554" t="s">
        <v>140</v>
      </c>
      <c r="E6554" t="s">
        <v>921</v>
      </c>
      <c r="F6554" t="s">
        <v>140</v>
      </c>
      <c r="G6554" t="s">
        <v>920</v>
      </c>
      <c r="H6554" t="s">
        <v>140</v>
      </c>
      <c r="I6554" t="s">
        <v>140</v>
      </c>
      <c r="J6554" t="s">
        <v>140</v>
      </c>
      <c r="K6554" t="s">
        <v>140</v>
      </c>
      <c r="L6554" t="s">
        <v>140</v>
      </c>
      <c r="M6554" t="s">
        <v>140</v>
      </c>
      <c r="N6554" t="s">
        <v>140</v>
      </c>
      <c r="O6554" t="s">
        <v>140</v>
      </c>
      <c r="P6554" t="s">
        <v>140</v>
      </c>
      <c r="Q6554" t="s">
        <v>140</v>
      </c>
    </row>
    <row r="6555" spans="1:17" x14ac:dyDescent="0.35">
      <c r="A6555" t="s">
        <v>19</v>
      </c>
      <c r="B6555" t="s">
        <v>1217</v>
      </c>
      <c r="C6555">
        <v>5</v>
      </c>
      <c r="D6555" t="s">
        <v>140</v>
      </c>
      <c r="E6555" t="s">
        <v>177</v>
      </c>
      <c r="F6555" t="s">
        <v>140</v>
      </c>
      <c r="G6555" t="s">
        <v>140</v>
      </c>
      <c r="H6555" t="s">
        <v>140</v>
      </c>
      <c r="I6555" t="s">
        <v>140</v>
      </c>
      <c r="J6555" t="s">
        <v>140</v>
      </c>
      <c r="K6555" t="s">
        <v>140</v>
      </c>
      <c r="L6555" t="s">
        <v>140</v>
      </c>
      <c r="M6555" t="s">
        <v>140</v>
      </c>
      <c r="N6555" t="s">
        <v>140</v>
      </c>
      <c r="O6555" t="s">
        <v>140</v>
      </c>
      <c r="P6555" t="s">
        <v>140</v>
      </c>
      <c r="Q6555" t="s">
        <v>140</v>
      </c>
    </row>
    <row r="6556" spans="1:17" x14ac:dyDescent="0.35">
      <c r="A6556" t="s">
        <v>19</v>
      </c>
      <c r="B6556" t="s">
        <v>1219</v>
      </c>
      <c r="C6556">
        <v>2</v>
      </c>
      <c r="D6556" t="s">
        <v>140</v>
      </c>
      <c r="E6556" t="s">
        <v>177</v>
      </c>
      <c r="F6556" t="s">
        <v>140</v>
      </c>
      <c r="G6556" t="s">
        <v>140</v>
      </c>
      <c r="H6556" t="s">
        <v>140</v>
      </c>
      <c r="I6556" t="s">
        <v>140</v>
      </c>
      <c r="J6556" t="s">
        <v>140</v>
      </c>
      <c r="K6556" t="s">
        <v>140</v>
      </c>
      <c r="L6556" t="s">
        <v>140</v>
      </c>
      <c r="M6556" t="s">
        <v>140</v>
      </c>
      <c r="N6556" t="s">
        <v>140</v>
      </c>
      <c r="O6556" t="s">
        <v>140</v>
      </c>
      <c r="P6556" t="s">
        <v>140</v>
      </c>
      <c r="Q6556" t="s">
        <v>140</v>
      </c>
    </row>
    <row r="6557" spans="1:17" x14ac:dyDescent="0.35">
      <c r="A6557" t="s">
        <v>20</v>
      </c>
      <c r="B6557" t="s">
        <v>1217</v>
      </c>
      <c r="C6557">
        <v>3</v>
      </c>
      <c r="D6557" t="s">
        <v>140</v>
      </c>
      <c r="E6557" t="s">
        <v>177</v>
      </c>
      <c r="F6557" t="s">
        <v>140</v>
      </c>
      <c r="G6557" t="s">
        <v>140</v>
      </c>
      <c r="H6557" t="s">
        <v>140</v>
      </c>
      <c r="I6557" t="s">
        <v>140</v>
      </c>
      <c r="J6557" t="s">
        <v>140</v>
      </c>
      <c r="K6557" t="s">
        <v>140</v>
      </c>
      <c r="L6557" t="s">
        <v>140</v>
      </c>
      <c r="M6557" t="s">
        <v>140</v>
      </c>
      <c r="N6557" t="s">
        <v>140</v>
      </c>
      <c r="O6557" t="s">
        <v>140</v>
      </c>
      <c r="P6557" t="s">
        <v>140</v>
      </c>
      <c r="Q6557" t="s">
        <v>140</v>
      </c>
    </row>
    <row r="6558" spans="1:17" x14ac:dyDescent="0.35">
      <c r="A6558" t="s">
        <v>20</v>
      </c>
      <c r="B6558" t="s">
        <v>1218</v>
      </c>
      <c r="C6558">
        <v>3</v>
      </c>
      <c r="D6558" t="s">
        <v>140</v>
      </c>
      <c r="E6558" t="s">
        <v>177</v>
      </c>
      <c r="F6558" t="s">
        <v>140</v>
      </c>
      <c r="G6558" t="s">
        <v>140</v>
      </c>
      <c r="H6558" t="s">
        <v>140</v>
      </c>
      <c r="I6558" t="s">
        <v>140</v>
      </c>
      <c r="J6558" t="s">
        <v>140</v>
      </c>
      <c r="K6558" t="s">
        <v>140</v>
      </c>
      <c r="L6558" t="s">
        <v>140</v>
      </c>
      <c r="M6558" t="s">
        <v>140</v>
      </c>
      <c r="N6558" t="s">
        <v>140</v>
      </c>
      <c r="O6558" t="s">
        <v>140</v>
      </c>
      <c r="P6558" t="s">
        <v>140</v>
      </c>
      <c r="Q6558" t="s">
        <v>140</v>
      </c>
    </row>
    <row r="6559" spans="1:17" x14ac:dyDescent="0.35">
      <c r="A6559" t="s">
        <v>20</v>
      </c>
      <c r="B6559" t="s">
        <v>1219</v>
      </c>
      <c r="C6559">
        <v>4</v>
      </c>
      <c r="D6559" t="s">
        <v>140</v>
      </c>
      <c r="E6559" t="s">
        <v>177</v>
      </c>
      <c r="F6559" t="s">
        <v>140</v>
      </c>
      <c r="G6559" t="s">
        <v>140</v>
      </c>
      <c r="H6559" t="s">
        <v>140</v>
      </c>
      <c r="I6559" t="s">
        <v>140</v>
      </c>
      <c r="J6559" t="s">
        <v>140</v>
      </c>
      <c r="K6559" t="s">
        <v>140</v>
      </c>
      <c r="L6559" t="s">
        <v>140</v>
      </c>
      <c r="M6559" t="s">
        <v>140</v>
      </c>
      <c r="N6559" t="s">
        <v>140</v>
      </c>
      <c r="O6559" t="s">
        <v>140</v>
      </c>
      <c r="P6559" t="s">
        <v>140</v>
      </c>
      <c r="Q6559" t="s">
        <v>140</v>
      </c>
    </row>
    <row r="6560" spans="1:17" x14ac:dyDescent="0.35">
      <c r="A6560" t="s">
        <v>21</v>
      </c>
      <c r="B6560" t="s">
        <v>1216</v>
      </c>
      <c r="C6560">
        <v>1</v>
      </c>
      <c r="D6560" t="s">
        <v>140</v>
      </c>
      <c r="E6560" t="s">
        <v>140</v>
      </c>
      <c r="F6560" t="s">
        <v>177</v>
      </c>
      <c r="G6560" t="s">
        <v>140</v>
      </c>
      <c r="H6560" t="s">
        <v>140</v>
      </c>
      <c r="I6560" t="s">
        <v>140</v>
      </c>
      <c r="J6560" t="s">
        <v>140</v>
      </c>
      <c r="K6560" t="s">
        <v>140</v>
      </c>
      <c r="L6560" t="s">
        <v>140</v>
      </c>
      <c r="M6560" t="s">
        <v>140</v>
      </c>
      <c r="N6560" t="s">
        <v>140</v>
      </c>
      <c r="O6560" t="s">
        <v>140</v>
      </c>
      <c r="P6560" t="s">
        <v>140</v>
      </c>
      <c r="Q6560" t="s">
        <v>140</v>
      </c>
    </row>
    <row r="6561" spans="1:17" x14ac:dyDescent="0.35">
      <c r="A6561" t="s">
        <v>21</v>
      </c>
      <c r="B6561" t="s">
        <v>1219</v>
      </c>
      <c r="C6561">
        <v>1</v>
      </c>
      <c r="D6561" t="s">
        <v>140</v>
      </c>
      <c r="E6561" t="s">
        <v>177</v>
      </c>
      <c r="F6561" t="s">
        <v>140</v>
      </c>
      <c r="G6561" t="s">
        <v>140</v>
      </c>
      <c r="H6561" t="s">
        <v>140</v>
      </c>
      <c r="I6561" t="s">
        <v>140</v>
      </c>
      <c r="J6561" t="s">
        <v>140</v>
      </c>
      <c r="K6561" t="s">
        <v>140</v>
      </c>
      <c r="L6561" t="s">
        <v>140</v>
      </c>
      <c r="M6561" t="s">
        <v>140</v>
      </c>
      <c r="N6561" t="s">
        <v>140</v>
      </c>
      <c r="O6561" t="s">
        <v>140</v>
      </c>
      <c r="P6561" t="s">
        <v>140</v>
      </c>
      <c r="Q6561" t="s">
        <v>140</v>
      </c>
    </row>
    <row r="6562" spans="1:17" x14ac:dyDescent="0.35">
      <c r="A6562" t="s">
        <v>22</v>
      </c>
      <c r="B6562" t="s">
        <v>1216</v>
      </c>
      <c r="C6562">
        <v>2</v>
      </c>
      <c r="D6562" t="s">
        <v>993</v>
      </c>
      <c r="E6562" t="s">
        <v>992</v>
      </c>
      <c r="F6562" t="s">
        <v>140</v>
      </c>
      <c r="G6562" t="s">
        <v>140</v>
      </c>
      <c r="H6562" t="s">
        <v>140</v>
      </c>
      <c r="I6562" t="s">
        <v>140</v>
      </c>
      <c r="J6562" t="s">
        <v>140</v>
      </c>
      <c r="K6562" t="s">
        <v>140</v>
      </c>
      <c r="L6562" t="s">
        <v>140</v>
      </c>
      <c r="M6562" t="s">
        <v>140</v>
      </c>
      <c r="N6562" t="s">
        <v>140</v>
      </c>
      <c r="O6562" t="s">
        <v>140</v>
      </c>
      <c r="P6562" t="s">
        <v>140</v>
      </c>
      <c r="Q6562" t="s">
        <v>140</v>
      </c>
    </row>
    <row r="6563" spans="1:17" x14ac:dyDescent="0.35">
      <c r="A6563" t="s">
        <v>22</v>
      </c>
      <c r="B6563" t="s">
        <v>1217</v>
      </c>
      <c r="C6563">
        <v>3</v>
      </c>
      <c r="D6563" t="s">
        <v>140</v>
      </c>
      <c r="E6563" t="s">
        <v>217</v>
      </c>
      <c r="F6563" t="s">
        <v>218</v>
      </c>
      <c r="G6563" t="s">
        <v>140</v>
      </c>
      <c r="H6563" t="s">
        <v>140</v>
      </c>
      <c r="I6563" t="s">
        <v>140</v>
      </c>
      <c r="J6563" t="s">
        <v>140</v>
      </c>
      <c r="K6563" t="s">
        <v>140</v>
      </c>
      <c r="L6563" t="s">
        <v>140</v>
      </c>
      <c r="M6563" t="s">
        <v>140</v>
      </c>
      <c r="N6563" t="s">
        <v>140</v>
      </c>
      <c r="O6563" t="s">
        <v>140</v>
      </c>
      <c r="P6563" t="s">
        <v>140</v>
      </c>
      <c r="Q6563" t="s">
        <v>140</v>
      </c>
    </row>
    <row r="6564" spans="1:17" x14ac:dyDescent="0.35">
      <c r="A6564" t="s">
        <v>22</v>
      </c>
      <c r="B6564" t="s">
        <v>1218</v>
      </c>
      <c r="C6564">
        <v>2</v>
      </c>
      <c r="D6564" t="s">
        <v>140</v>
      </c>
      <c r="E6564" t="s">
        <v>177</v>
      </c>
      <c r="F6564" t="s">
        <v>140</v>
      </c>
      <c r="G6564" t="s">
        <v>140</v>
      </c>
      <c r="H6564" t="s">
        <v>140</v>
      </c>
      <c r="I6564" t="s">
        <v>140</v>
      </c>
      <c r="J6564" t="s">
        <v>140</v>
      </c>
      <c r="K6564" t="s">
        <v>140</v>
      </c>
      <c r="L6564" t="s">
        <v>140</v>
      </c>
      <c r="M6564" t="s">
        <v>140</v>
      </c>
      <c r="N6564" t="s">
        <v>140</v>
      </c>
      <c r="O6564" t="s">
        <v>140</v>
      </c>
      <c r="P6564" t="s">
        <v>140</v>
      </c>
      <c r="Q6564" t="s">
        <v>140</v>
      </c>
    </row>
    <row r="6565" spans="1:17" x14ac:dyDescent="0.35">
      <c r="A6565" t="s">
        <v>22</v>
      </c>
      <c r="B6565" t="s">
        <v>1219</v>
      </c>
      <c r="C6565">
        <v>1</v>
      </c>
      <c r="D6565" t="s">
        <v>140</v>
      </c>
      <c r="E6565" t="s">
        <v>177</v>
      </c>
      <c r="F6565" t="s">
        <v>140</v>
      </c>
      <c r="G6565" t="s">
        <v>140</v>
      </c>
      <c r="H6565" t="s">
        <v>140</v>
      </c>
      <c r="I6565" t="s">
        <v>140</v>
      </c>
      <c r="J6565" t="s">
        <v>140</v>
      </c>
      <c r="K6565" t="s">
        <v>140</v>
      </c>
      <c r="L6565" t="s">
        <v>140</v>
      </c>
      <c r="M6565" t="s">
        <v>140</v>
      </c>
      <c r="N6565" t="s">
        <v>140</v>
      </c>
      <c r="O6565" t="s">
        <v>140</v>
      </c>
      <c r="P6565" t="s">
        <v>140</v>
      </c>
      <c r="Q6565" t="s">
        <v>140</v>
      </c>
    </row>
    <row r="6566" spans="1:17" x14ac:dyDescent="0.35">
      <c r="A6566" t="s">
        <v>23</v>
      </c>
      <c r="B6566" t="s">
        <v>1216</v>
      </c>
      <c r="C6566">
        <v>1</v>
      </c>
      <c r="D6566" t="s">
        <v>140</v>
      </c>
      <c r="E6566" t="s">
        <v>140</v>
      </c>
      <c r="F6566" t="s">
        <v>140</v>
      </c>
      <c r="G6566" t="s">
        <v>177</v>
      </c>
      <c r="H6566" t="s">
        <v>140</v>
      </c>
      <c r="I6566" t="s">
        <v>140</v>
      </c>
      <c r="J6566" t="s">
        <v>140</v>
      </c>
      <c r="K6566" t="s">
        <v>140</v>
      </c>
      <c r="L6566" t="s">
        <v>140</v>
      </c>
      <c r="M6566" t="s">
        <v>140</v>
      </c>
      <c r="N6566" t="s">
        <v>140</v>
      </c>
      <c r="O6566" t="s">
        <v>140</v>
      </c>
      <c r="P6566" t="s">
        <v>140</v>
      </c>
      <c r="Q6566" t="s">
        <v>140</v>
      </c>
    </row>
    <row r="6567" spans="1:17" x14ac:dyDescent="0.35">
      <c r="A6567" t="s">
        <v>23</v>
      </c>
      <c r="B6567" t="s">
        <v>1217</v>
      </c>
      <c r="C6567">
        <v>1</v>
      </c>
      <c r="D6567" t="s">
        <v>140</v>
      </c>
      <c r="E6567" t="s">
        <v>140</v>
      </c>
      <c r="F6567" t="s">
        <v>177</v>
      </c>
      <c r="G6567" t="s">
        <v>140</v>
      </c>
      <c r="H6567" t="s">
        <v>140</v>
      </c>
      <c r="I6567" t="s">
        <v>140</v>
      </c>
      <c r="J6567" t="s">
        <v>140</v>
      </c>
      <c r="K6567" t="s">
        <v>140</v>
      </c>
      <c r="L6567" t="s">
        <v>140</v>
      </c>
      <c r="M6567" t="s">
        <v>140</v>
      </c>
      <c r="N6567" t="s">
        <v>140</v>
      </c>
      <c r="O6567" t="s">
        <v>140</v>
      </c>
      <c r="P6567" t="s">
        <v>140</v>
      </c>
      <c r="Q6567" t="s">
        <v>140</v>
      </c>
    </row>
    <row r="6568" spans="1:17" x14ac:dyDescent="0.35">
      <c r="A6568" t="s">
        <v>23</v>
      </c>
      <c r="B6568" t="s">
        <v>1218</v>
      </c>
      <c r="C6568">
        <v>1</v>
      </c>
      <c r="D6568" t="s">
        <v>140</v>
      </c>
      <c r="E6568" t="s">
        <v>177</v>
      </c>
      <c r="F6568" t="s">
        <v>140</v>
      </c>
      <c r="G6568" t="s">
        <v>140</v>
      </c>
      <c r="H6568" t="s">
        <v>140</v>
      </c>
      <c r="I6568" t="s">
        <v>140</v>
      </c>
      <c r="J6568" t="s">
        <v>140</v>
      </c>
      <c r="K6568" t="s">
        <v>140</v>
      </c>
      <c r="L6568" t="s">
        <v>140</v>
      </c>
      <c r="M6568" t="s">
        <v>140</v>
      </c>
      <c r="N6568" t="s">
        <v>140</v>
      </c>
      <c r="O6568" t="s">
        <v>140</v>
      </c>
      <c r="P6568" t="s">
        <v>140</v>
      </c>
      <c r="Q6568" t="s">
        <v>140</v>
      </c>
    </row>
    <row r="6569" spans="1:17" x14ac:dyDescent="0.35">
      <c r="A6569" t="s">
        <v>24</v>
      </c>
      <c r="B6569" t="s">
        <v>1217</v>
      </c>
      <c r="C6569">
        <v>2</v>
      </c>
      <c r="D6569" t="s">
        <v>140</v>
      </c>
      <c r="E6569" t="s">
        <v>140</v>
      </c>
      <c r="F6569" t="s">
        <v>140</v>
      </c>
      <c r="G6569" t="s">
        <v>396</v>
      </c>
      <c r="H6569" t="s">
        <v>140</v>
      </c>
      <c r="I6569" t="s">
        <v>140</v>
      </c>
      <c r="J6569" t="s">
        <v>140</v>
      </c>
      <c r="K6569" t="s">
        <v>140</v>
      </c>
      <c r="L6569" t="s">
        <v>140</v>
      </c>
      <c r="M6569" t="s">
        <v>395</v>
      </c>
      <c r="N6569" t="s">
        <v>140</v>
      </c>
      <c r="O6569" t="s">
        <v>140</v>
      </c>
      <c r="P6569" t="s">
        <v>140</v>
      </c>
      <c r="Q6569" t="s">
        <v>140</v>
      </c>
    </row>
    <row r="6570" spans="1:17" x14ac:dyDescent="0.35">
      <c r="A6570" t="s">
        <v>24</v>
      </c>
      <c r="B6570" t="s">
        <v>1218</v>
      </c>
      <c r="C6570">
        <v>2</v>
      </c>
      <c r="D6570" t="s">
        <v>140</v>
      </c>
      <c r="E6570" t="s">
        <v>899</v>
      </c>
      <c r="F6570" t="s">
        <v>140</v>
      </c>
      <c r="G6570" t="s">
        <v>900</v>
      </c>
      <c r="H6570" t="s">
        <v>140</v>
      </c>
      <c r="I6570" t="s">
        <v>140</v>
      </c>
      <c r="J6570" t="s">
        <v>140</v>
      </c>
      <c r="K6570" t="s">
        <v>140</v>
      </c>
      <c r="L6570" t="s">
        <v>140</v>
      </c>
      <c r="M6570" t="s">
        <v>140</v>
      </c>
      <c r="N6570" t="s">
        <v>140</v>
      </c>
      <c r="O6570" t="s">
        <v>140</v>
      </c>
      <c r="P6570" t="s">
        <v>140</v>
      </c>
      <c r="Q6570" t="s">
        <v>140</v>
      </c>
    </row>
    <row r="6571" spans="1:17" x14ac:dyDescent="0.35">
      <c r="A6571" t="s">
        <v>25</v>
      </c>
      <c r="B6571" t="s">
        <v>1217</v>
      </c>
      <c r="C6571">
        <v>3</v>
      </c>
      <c r="D6571" t="s">
        <v>140</v>
      </c>
      <c r="E6571" t="s">
        <v>558</v>
      </c>
      <c r="F6571" t="s">
        <v>140</v>
      </c>
      <c r="G6571" t="s">
        <v>140</v>
      </c>
      <c r="H6571" t="s">
        <v>140</v>
      </c>
      <c r="I6571" t="s">
        <v>140</v>
      </c>
      <c r="J6571" t="s">
        <v>557</v>
      </c>
      <c r="K6571" t="s">
        <v>140</v>
      </c>
      <c r="L6571" t="s">
        <v>140</v>
      </c>
      <c r="M6571" t="s">
        <v>140</v>
      </c>
      <c r="N6571" t="s">
        <v>140</v>
      </c>
      <c r="O6571" t="s">
        <v>140</v>
      </c>
      <c r="P6571" t="s">
        <v>140</v>
      </c>
      <c r="Q6571" t="s">
        <v>140</v>
      </c>
    </row>
    <row r="6572" spans="1:17" x14ac:dyDescent="0.35">
      <c r="A6572" t="s">
        <v>25</v>
      </c>
      <c r="B6572" t="s">
        <v>1218</v>
      </c>
      <c r="C6572">
        <v>3</v>
      </c>
      <c r="D6572" t="s">
        <v>140</v>
      </c>
      <c r="E6572" t="s">
        <v>608</v>
      </c>
      <c r="F6572" t="s">
        <v>140</v>
      </c>
      <c r="G6572" t="s">
        <v>75</v>
      </c>
      <c r="H6572" t="s">
        <v>140</v>
      </c>
      <c r="I6572" t="s">
        <v>140</v>
      </c>
      <c r="J6572" t="s">
        <v>140</v>
      </c>
      <c r="K6572" t="s">
        <v>140</v>
      </c>
      <c r="L6572" t="s">
        <v>140</v>
      </c>
      <c r="M6572" t="s">
        <v>140</v>
      </c>
      <c r="N6572" t="s">
        <v>608</v>
      </c>
      <c r="O6572" t="s">
        <v>140</v>
      </c>
      <c r="P6572" t="s">
        <v>140</v>
      </c>
      <c r="Q6572" t="s">
        <v>140</v>
      </c>
    </row>
    <row r="6573" spans="1:17" x14ac:dyDescent="0.35">
      <c r="A6573" t="s">
        <v>25</v>
      </c>
      <c r="B6573" t="s">
        <v>1219</v>
      </c>
      <c r="C6573">
        <v>1</v>
      </c>
      <c r="D6573" t="s">
        <v>140</v>
      </c>
      <c r="E6573" t="s">
        <v>177</v>
      </c>
      <c r="F6573" t="s">
        <v>140</v>
      </c>
      <c r="G6573" t="s">
        <v>140</v>
      </c>
      <c r="H6573" t="s">
        <v>140</v>
      </c>
      <c r="I6573" t="s">
        <v>140</v>
      </c>
      <c r="J6573" t="s">
        <v>140</v>
      </c>
      <c r="K6573" t="s">
        <v>140</v>
      </c>
      <c r="L6573" t="s">
        <v>140</v>
      </c>
      <c r="M6573" t="s">
        <v>140</v>
      </c>
      <c r="N6573" t="s">
        <v>140</v>
      </c>
      <c r="O6573" t="s">
        <v>140</v>
      </c>
      <c r="P6573" t="s">
        <v>140</v>
      </c>
      <c r="Q6573" t="s">
        <v>140</v>
      </c>
    </row>
    <row r="6574" spans="1:17" x14ac:dyDescent="0.35">
      <c r="A6574" t="s">
        <v>26</v>
      </c>
      <c r="B6574" t="s">
        <v>1216</v>
      </c>
      <c r="C6574">
        <v>3</v>
      </c>
      <c r="D6574" t="s">
        <v>140</v>
      </c>
      <c r="E6574" t="s">
        <v>192</v>
      </c>
      <c r="F6574" t="s">
        <v>209</v>
      </c>
      <c r="G6574" t="s">
        <v>140</v>
      </c>
      <c r="H6574" t="s">
        <v>140</v>
      </c>
      <c r="I6574" t="s">
        <v>140</v>
      </c>
      <c r="J6574" t="s">
        <v>140</v>
      </c>
      <c r="K6574" t="s">
        <v>140</v>
      </c>
      <c r="L6574" t="s">
        <v>140</v>
      </c>
      <c r="M6574" t="s">
        <v>140</v>
      </c>
      <c r="N6574" t="s">
        <v>140</v>
      </c>
      <c r="O6574" t="s">
        <v>140</v>
      </c>
      <c r="P6574" t="s">
        <v>535</v>
      </c>
      <c r="Q6574" t="s">
        <v>140</v>
      </c>
    </row>
    <row r="6575" spans="1:17" x14ac:dyDescent="0.35">
      <c r="A6575" t="s">
        <v>26</v>
      </c>
      <c r="B6575" t="s">
        <v>1217</v>
      </c>
      <c r="C6575">
        <v>4</v>
      </c>
      <c r="D6575" t="s">
        <v>140</v>
      </c>
      <c r="E6575" t="s">
        <v>589</v>
      </c>
      <c r="F6575" t="s">
        <v>140</v>
      </c>
      <c r="G6575" t="s">
        <v>588</v>
      </c>
      <c r="H6575" t="s">
        <v>140</v>
      </c>
      <c r="I6575" t="s">
        <v>140</v>
      </c>
      <c r="J6575" t="s">
        <v>140</v>
      </c>
      <c r="K6575" t="s">
        <v>140</v>
      </c>
      <c r="L6575" t="s">
        <v>140</v>
      </c>
      <c r="M6575" t="s">
        <v>140</v>
      </c>
      <c r="N6575" t="s">
        <v>140</v>
      </c>
      <c r="O6575" t="s">
        <v>140</v>
      </c>
      <c r="P6575" t="s">
        <v>140</v>
      </c>
      <c r="Q6575" t="s">
        <v>140</v>
      </c>
    </row>
    <row r="6576" spans="1:17" x14ac:dyDescent="0.35">
      <c r="A6576" t="s">
        <v>26</v>
      </c>
      <c r="B6576" t="s">
        <v>1219</v>
      </c>
      <c r="C6576">
        <v>3</v>
      </c>
      <c r="D6576" t="s">
        <v>140</v>
      </c>
      <c r="E6576" t="s">
        <v>891</v>
      </c>
      <c r="F6576" t="s">
        <v>140</v>
      </c>
      <c r="G6576" t="s">
        <v>526</v>
      </c>
      <c r="H6576" t="s">
        <v>140</v>
      </c>
      <c r="I6576" t="s">
        <v>140</v>
      </c>
      <c r="J6576" t="s">
        <v>140</v>
      </c>
      <c r="K6576" t="s">
        <v>140</v>
      </c>
      <c r="L6576" t="s">
        <v>140</v>
      </c>
      <c r="M6576" t="s">
        <v>140</v>
      </c>
      <c r="N6576" t="s">
        <v>140</v>
      </c>
      <c r="O6576" t="s">
        <v>140</v>
      </c>
      <c r="P6576" t="s">
        <v>140</v>
      </c>
      <c r="Q6576" t="s">
        <v>140</v>
      </c>
    </row>
    <row r="6577" spans="1:17" x14ac:dyDescent="0.35">
      <c r="A6577" t="s">
        <v>27</v>
      </c>
      <c r="B6577" t="s">
        <v>1216</v>
      </c>
      <c r="C6577">
        <v>1</v>
      </c>
      <c r="D6577" t="s">
        <v>140</v>
      </c>
      <c r="E6577" t="s">
        <v>140</v>
      </c>
      <c r="F6577" t="s">
        <v>177</v>
      </c>
      <c r="G6577" t="s">
        <v>140</v>
      </c>
      <c r="H6577" t="s">
        <v>140</v>
      </c>
      <c r="I6577" t="s">
        <v>140</v>
      </c>
      <c r="J6577" t="s">
        <v>140</v>
      </c>
      <c r="K6577" t="s">
        <v>140</v>
      </c>
      <c r="L6577" t="s">
        <v>140</v>
      </c>
      <c r="M6577" t="s">
        <v>140</v>
      </c>
      <c r="N6577" t="s">
        <v>140</v>
      </c>
      <c r="O6577" t="s">
        <v>140</v>
      </c>
      <c r="P6577" t="s">
        <v>140</v>
      </c>
      <c r="Q6577" t="s">
        <v>140</v>
      </c>
    </row>
    <row r="6578" spans="1:17" x14ac:dyDescent="0.35">
      <c r="A6578" t="s">
        <v>27</v>
      </c>
      <c r="B6578" t="s">
        <v>1217</v>
      </c>
      <c r="C6578">
        <v>3</v>
      </c>
      <c r="D6578" t="s">
        <v>350</v>
      </c>
      <c r="E6578" t="s">
        <v>773</v>
      </c>
      <c r="F6578" t="s">
        <v>140</v>
      </c>
      <c r="G6578" t="s">
        <v>59</v>
      </c>
      <c r="H6578" t="s">
        <v>140</v>
      </c>
      <c r="I6578" t="s">
        <v>140</v>
      </c>
      <c r="J6578" t="s">
        <v>140</v>
      </c>
      <c r="K6578" t="s">
        <v>140</v>
      </c>
      <c r="L6578" t="s">
        <v>140</v>
      </c>
      <c r="M6578" t="s">
        <v>140</v>
      </c>
      <c r="N6578" t="s">
        <v>140</v>
      </c>
      <c r="O6578" t="s">
        <v>140</v>
      </c>
      <c r="P6578" t="s">
        <v>140</v>
      </c>
      <c r="Q6578" t="s">
        <v>140</v>
      </c>
    </row>
    <row r="6579" spans="1:17" x14ac:dyDescent="0.35">
      <c r="A6579" t="s">
        <v>27</v>
      </c>
      <c r="B6579" t="s">
        <v>1218</v>
      </c>
      <c r="C6579">
        <v>1</v>
      </c>
      <c r="D6579" t="s">
        <v>140</v>
      </c>
      <c r="E6579" t="s">
        <v>140</v>
      </c>
      <c r="F6579" t="s">
        <v>140</v>
      </c>
      <c r="G6579" t="s">
        <v>177</v>
      </c>
      <c r="H6579" t="s">
        <v>140</v>
      </c>
      <c r="I6579" t="s">
        <v>140</v>
      </c>
      <c r="J6579" t="s">
        <v>140</v>
      </c>
      <c r="K6579" t="s">
        <v>140</v>
      </c>
      <c r="L6579" t="s">
        <v>140</v>
      </c>
      <c r="M6579" t="s">
        <v>140</v>
      </c>
      <c r="N6579" t="s">
        <v>140</v>
      </c>
      <c r="O6579" t="s">
        <v>140</v>
      </c>
      <c r="P6579" t="s">
        <v>140</v>
      </c>
      <c r="Q6579" t="s">
        <v>140</v>
      </c>
    </row>
    <row r="6580" spans="1:17" x14ac:dyDescent="0.35">
      <c r="A6580" t="s">
        <v>27</v>
      </c>
      <c r="B6580" t="s">
        <v>1219</v>
      </c>
      <c r="C6580">
        <v>1</v>
      </c>
      <c r="D6580" t="s">
        <v>140</v>
      </c>
      <c r="E6580" t="s">
        <v>177</v>
      </c>
      <c r="F6580" t="s">
        <v>140</v>
      </c>
      <c r="G6580" t="s">
        <v>140</v>
      </c>
      <c r="H6580" t="s">
        <v>140</v>
      </c>
      <c r="I6580" t="s">
        <v>140</v>
      </c>
      <c r="J6580" t="s">
        <v>140</v>
      </c>
      <c r="K6580" t="s">
        <v>140</v>
      </c>
      <c r="L6580" t="s">
        <v>140</v>
      </c>
      <c r="M6580" t="s">
        <v>140</v>
      </c>
      <c r="N6580" t="s">
        <v>140</v>
      </c>
      <c r="O6580" t="s">
        <v>140</v>
      </c>
      <c r="P6580" t="s">
        <v>140</v>
      </c>
      <c r="Q6580" t="s">
        <v>140</v>
      </c>
    </row>
    <row r="6581" spans="1:17" x14ac:dyDescent="0.35">
      <c r="A6581" t="s">
        <v>27</v>
      </c>
      <c r="B6581" t="s">
        <v>1220</v>
      </c>
      <c r="C6581">
        <v>1</v>
      </c>
      <c r="D6581" t="s">
        <v>140</v>
      </c>
      <c r="E6581" t="s">
        <v>177</v>
      </c>
      <c r="F6581" t="s">
        <v>140</v>
      </c>
      <c r="G6581" t="s">
        <v>140</v>
      </c>
      <c r="H6581" t="s">
        <v>140</v>
      </c>
      <c r="I6581" t="s">
        <v>140</v>
      </c>
      <c r="J6581" t="s">
        <v>140</v>
      </c>
      <c r="K6581" t="s">
        <v>140</v>
      </c>
      <c r="L6581" t="s">
        <v>140</v>
      </c>
      <c r="M6581" t="s">
        <v>140</v>
      </c>
      <c r="N6581" t="s">
        <v>140</v>
      </c>
      <c r="O6581" t="s">
        <v>140</v>
      </c>
      <c r="P6581" t="s">
        <v>140</v>
      </c>
      <c r="Q6581" t="s">
        <v>140</v>
      </c>
    </row>
    <row r="6582" spans="1:17" x14ac:dyDescent="0.35">
      <c r="A6582" t="s">
        <v>28</v>
      </c>
      <c r="B6582" t="s">
        <v>1216</v>
      </c>
      <c r="C6582">
        <v>1</v>
      </c>
      <c r="D6582" t="s">
        <v>140</v>
      </c>
      <c r="E6582" t="s">
        <v>140</v>
      </c>
      <c r="F6582" t="s">
        <v>140</v>
      </c>
      <c r="G6582" t="s">
        <v>140</v>
      </c>
      <c r="H6582" t="s">
        <v>140</v>
      </c>
      <c r="I6582" t="s">
        <v>140</v>
      </c>
      <c r="J6582" t="s">
        <v>140</v>
      </c>
      <c r="K6582" t="s">
        <v>140</v>
      </c>
      <c r="L6582" t="s">
        <v>140</v>
      </c>
      <c r="M6582" t="s">
        <v>140</v>
      </c>
      <c r="N6582" t="s">
        <v>140</v>
      </c>
      <c r="O6582" t="s">
        <v>177</v>
      </c>
      <c r="P6582" t="s">
        <v>140</v>
      </c>
      <c r="Q6582" t="s">
        <v>140</v>
      </c>
    </row>
    <row r="6583" spans="1:17" x14ac:dyDescent="0.35">
      <c r="A6583" t="s">
        <v>28</v>
      </c>
      <c r="B6583" t="s">
        <v>1217</v>
      </c>
      <c r="C6583">
        <v>4</v>
      </c>
      <c r="D6583" t="s">
        <v>140</v>
      </c>
      <c r="E6583" t="s">
        <v>597</v>
      </c>
      <c r="F6583" t="s">
        <v>140</v>
      </c>
      <c r="G6583" t="s">
        <v>140</v>
      </c>
      <c r="H6583" t="s">
        <v>140</v>
      </c>
      <c r="I6583" t="s">
        <v>140</v>
      </c>
      <c r="J6583" t="s">
        <v>140</v>
      </c>
      <c r="K6583" t="s">
        <v>140</v>
      </c>
      <c r="L6583" t="s">
        <v>598</v>
      </c>
      <c r="M6583" t="s">
        <v>140</v>
      </c>
      <c r="N6583" t="s">
        <v>140</v>
      </c>
      <c r="O6583" t="s">
        <v>140</v>
      </c>
      <c r="P6583" t="s">
        <v>140</v>
      </c>
      <c r="Q6583" t="s">
        <v>140</v>
      </c>
    </row>
    <row r="6584" spans="1:17" x14ac:dyDescent="0.35">
      <c r="A6584" t="s">
        <v>28</v>
      </c>
      <c r="B6584" t="s">
        <v>1218</v>
      </c>
      <c r="C6584">
        <v>2</v>
      </c>
      <c r="D6584" t="s">
        <v>140</v>
      </c>
      <c r="E6584" t="s">
        <v>140</v>
      </c>
      <c r="F6584" t="s">
        <v>208</v>
      </c>
      <c r="G6584" t="s">
        <v>140</v>
      </c>
      <c r="H6584" t="s">
        <v>209</v>
      </c>
      <c r="I6584" t="s">
        <v>140</v>
      </c>
      <c r="J6584" t="s">
        <v>140</v>
      </c>
      <c r="K6584" t="s">
        <v>140</v>
      </c>
      <c r="L6584" t="s">
        <v>140</v>
      </c>
      <c r="M6584" t="s">
        <v>140</v>
      </c>
      <c r="N6584" t="s">
        <v>140</v>
      </c>
      <c r="O6584" t="s">
        <v>140</v>
      </c>
      <c r="P6584" t="s">
        <v>140</v>
      </c>
      <c r="Q6584" t="s">
        <v>140</v>
      </c>
    </row>
    <row r="6585" spans="1:17" x14ac:dyDescent="0.35">
      <c r="A6585" t="s">
        <v>29</v>
      </c>
      <c r="B6585" t="s">
        <v>1216</v>
      </c>
      <c r="C6585">
        <v>5</v>
      </c>
      <c r="D6585" t="s">
        <v>140</v>
      </c>
      <c r="E6585" t="s">
        <v>817</v>
      </c>
      <c r="F6585" t="s">
        <v>140</v>
      </c>
      <c r="G6585" t="s">
        <v>913</v>
      </c>
      <c r="H6585" t="s">
        <v>1072</v>
      </c>
      <c r="I6585" t="s">
        <v>140</v>
      </c>
      <c r="J6585" t="s">
        <v>140</v>
      </c>
      <c r="K6585" t="s">
        <v>140</v>
      </c>
      <c r="L6585" t="s">
        <v>140</v>
      </c>
      <c r="M6585" t="s">
        <v>140</v>
      </c>
      <c r="N6585" t="s">
        <v>140</v>
      </c>
      <c r="O6585" t="s">
        <v>140</v>
      </c>
      <c r="P6585" t="s">
        <v>140</v>
      </c>
      <c r="Q6585" t="s">
        <v>140</v>
      </c>
    </row>
    <row r="6586" spans="1:17" x14ac:dyDescent="0.35">
      <c r="A6586" t="s">
        <v>29</v>
      </c>
      <c r="B6586" t="s">
        <v>1217</v>
      </c>
      <c r="C6586">
        <v>2</v>
      </c>
      <c r="D6586" t="s">
        <v>140</v>
      </c>
      <c r="E6586" t="s">
        <v>807</v>
      </c>
      <c r="F6586" t="s">
        <v>140</v>
      </c>
      <c r="G6586" t="s">
        <v>808</v>
      </c>
      <c r="H6586" t="s">
        <v>140</v>
      </c>
      <c r="I6586" t="s">
        <v>140</v>
      </c>
      <c r="J6586" t="s">
        <v>140</v>
      </c>
      <c r="K6586" t="s">
        <v>140</v>
      </c>
      <c r="L6586" t="s">
        <v>140</v>
      </c>
      <c r="M6586" t="s">
        <v>140</v>
      </c>
      <c r="N6586" t="s">
        <v>140</v>
      </c>
      <c r="O6586" t="s">
        <v>140</v>
      </c>
      <c r="P6586" t="s">
        <v>140</v>
      </c>
      <c r="Q6586" t="s">
        <v>140</v>
      </c>
    </row>
    <row r="6587" spans="1:17" x14ac:dyDescent="0.35">
      <c r="A6587" t="s">
        <v>29</v>
      </c>
      <c r="B6587" t="s">
        <v>1218</v>
      </c>
      <c r="C6587">
        <v>1</v>
      </c>
      <c r="D6587" t="s">
        <v>140</v>
      </c>
      <c r="E6587" t="s">
        <v>177</v>
      </c>
      <c r="F6587" t="s">
        <v>140</v>
      </c>
      <c r="G6587" t="s">
        <v>140</v>
      </c>
      <c r="H6587" t="s">
        <v>140</v>
      </c>
      <c r="I6587" t="s">
        <v>140</v>
      </c>
      <c r="J6587" t="s">
        <v>140</v>
      </c>
      <c r="K6587" t="s">
        <v>140</v>
      </c>
      <c r="L6587" t="s">
        <v>140</v>
      </c>
      <c r="M6587" t="s">
        <v>140</v>
      </c>
      <c r="N6587" t="s">
        <v>140</v>
      </c>
      <c r="O6587" t="s">
        <v>140</v>
      </c>
      <c r="P6587" t="s">
        <v>140</v>
      </c>
      <c r="Q6587" t="s">
        <v>140</v>
      </c>
    </row>
    <row r="6588" spans="1:17" x14ac:dyDescent="0.35">
      <c r="A6588" t="s">
        <v>29</v>
      </c>
      <c r="B6588" t="s">
        <v>1219</v>
      </c>
      <c r="C6588">
        <v>1</v>
      </c>
      <c r="D6588" t="s">
        <v>140</v>
      </c>
      <c r="E6588" t="s">
        <v>140</v>
      </c>
      <c r="F6588" t="s">
        <v>140</v>
      </c>
      <c r="G6588" t="s">
        <v>140</v>
      </c>
      <c r="H6588" t="s">
        <v>140</v>
      </c>
      <c r="I6588" t="s">
        <v>177</v>
      </c>
      <c r="J6588" t="s">
        <v>140</v>
      </c>
      <c r="K6588" t="s">
        <v>140</v>
      </c>
      <c r="L6588" t="s">
        <v>140</v>
      </c>
      <c r="M6588" t="s">
        <v>140</v>
      </c>
      <c r="N6588" t="s">
        <v>140</v>
      </c>
      <c r="O6588" t="s">
        <v>140</v>
      </c>
      <c r="P6588" t="s">
        <v>140</v>
      </c>
      <c r="Q6588" t="s">
        <v>140</v>
      </c>
    </row>
    <row r="6589" spans="1:17" x14ac:dyDescent="0.35">
      <c r="A6589" t="s">
        <v>30</v>
      </c>
      <c r="B6589" t="s">
        <v>1216</v>
      </c>
      <c r="C6589">
        <v>2</v>
      </c>
      <c r="D6589" t="s">
        <v>140</v>
      </c>
      <c r="E6589" t="s">
        <v>65</v>
      </c>
      <c r="F6589" t="s">
        <v>140</v>
      </c>
      <c r="G6589" t="s">
        <v>140</v>
      </c>
      <c r="H6589" t="s">
        <v>140</v>
      </c>
      <c r="I6589" t="s">
        <v>140</v>
      </c>
      <c r="J6589" t="s">
        <v>140</v>
      </c>
      <c r="K6589" t="s">
        <v>64</v>
      </c>
      <c r="L6589" t="s">
        <v>140</v>
      </c>
      <c r="M6589" t="s">
        <v>140</v>
      </c>
      <c r="N6589" t="s">
        <v>140</v>
      </c>
      <c r="O6589" t="s">
        <v>140</v>
      </c>
      <c r="P6589" t="s">
        <v>140</v>
      </c>
      <c r="Q6589" t="s">
        <v>140</v>
      </c>
    </row>
    <row r="6590" spans="1:17" x14ac:dyDescent="0.35">
      <c r="A6590" t="s">
        <v>30</v>
      </c>
      <c r="B6590" t="s">
        <v>1217</v>
      </c>
      <c r="C6590">
        <v>2</v>
      </c>
      <c r="D6590" t="s">
        <v>140</v>
      </c>
      <c r="E6590" t="s">
        <v>960</v>
      </c>
      <c r="F6590" t="s">
        <v>140</v>
      </c>
      <c r="G6590" t="s">
        <v>140</v>
      </c>
      <c r="H6590" t="s">
        <v>961</v>
      </c>
      <c r="I6590" t="s">
        <v>140</v>
      </c>
      <c r="J6590" t="s">
        <v>140</v>
      </c>
      <c r="K6590" t="s">
        <v>140</v>
      </c>
      <c r="L6590" t="s">
        <v>140</v>
      </c>
      <c r="M6590" t="s">
        <v>140</v>
      </c>
      <c r="N6590" t="s">
        <v>140</v>
      </c>
      <c r="O6590" t="s">
        <v>140</v>
      </c>
      <c r="P6590" t="s">
        <v>140</v>
      </c>
      <c r="Q6590" t="s">
        <v>140</v>
      </c>
    </row>
    <row r="6591" spans="1:17" x14ac:dyDescent="0.35">
      <c r="A6591" t="s">
        <v>30</v>
      </c>
      <c r="B6591" t="s">
        <v>1218</v>
      </c>
      <c r="C6591">
        <v>1</v>
      </c>
      <c r="D6591" t="s">
        <v>140</v>
      </c>
      <c r="E6591" t="s">
        <v>177</v>
      </c>
      <c r="F6591" t="s">
        <v>140</v>
      </c>
      <c r="G6591" t="s">
        <v>140</v>
      </c>
      <c r="H6591" t="s">
        <v>140</v>
      </c>
      <c r="I6591" t="s">
        <v>140</v>
      </c>
      <c r="J6591" t="s">
        <v>140</v>
      </c>
      <c r="K6591" t="s">
        <v>140</v>
      </c>
      <c r="L6591" t="s">
        <v>140</v>
      </c>
      <c r="M6591" t="s">
        <v>140</v>
      </c>
      <c r="N6591" t="s">
        <v>140</v>
      </c>
      <c r="O6591" t="s">
        <v>140</v>
      </c>
      <c r="P6591" t="s">
        <v>140</v>
      </c>
      <c r="Q6591" t="s">
        <v>140</v>
      </c>
    </row>
    <row r="6592" spans="1:17" x14ac:dyDescent="0.35">
      <c r="A6592" t="s">
        <v>30</v>
      </c>
      <c r="B6592" t="s">
        <v>1219</v>
      </c>
      <c r="C6592">
        <v>1</v>
      </c>
      <c r="D6592" t="s">
        <v>140</v>
      </c>
      <c r="E6592" t="s">
        <v>140</v>
      </c>
      <c r="F6592" t="s">
        <v>140</v>
      </c>
      <c r="G6592" t="s">
        <v>177</v>
      </c>
      <c r="H6592" t="s">
        <v>140</v>
      </c>
      <c r="I6592" t="s">
        <v>140</v>
      </c>
      <c r="J6592" t="s">
        <v>140</v>
      </c>
      <c r="K6592" t="s">
        <v>140</v>
      </c>
      <c r="L6592" t="s">
        <v>140</v>
      </c>
      <c r="M6592" t="s">
        <v>140</v>
      </c>
      <c r="N6592" t="s">
        <v>140</v>
      </c>
      <c r="O6592" t="s">
        <v>140</v>
      </c>
      <c r="P6592" t="s">
        <v>140</v>
      </c>
      <c r="Q6592" t="s">
        <v>140</v>
      </c>
    </row>
    <row r="6593" spans="1:17" x14ac:dyDescent="0.35">
      <c r="A6593" t="s">
        <v>31</v>
      </c>
      <c r="B6593" t="s">
        <v>1216</v>
      </c>
      <c r="C6593">
        <v>5</v>
      </c>
      <c r="D6593" t="s">
        <v>140</v>
      </c>
      <c r="E6593" t="s">
        <v>140</v>
      </c>
      <c r="F6593" t="s">
        <v>140</v>
      </c>
      <c r="G6593" t="s">
        <v>140</v>
      </c>
      <c r="H6593" t="s">
        <v>50</v>
      </c>
      <c r="I6593" t="s">
        <v>140</v>
      </c>
      <c r="J6593" t="s">
        <v>140</v>
      </c>
      <c r="K6593" t="s">
        <v>140</v>
      </c>
      <c r="L6593" t="s">
        <v>51</v>
      </c>
      <c r="M6593" t="s">
        <v>140</v>
      </c>
      <c r="N6593" t="s">
        <v>140</v>
      </c>
      <c r="O6593" t="s">
        <v>140</v>
      </c>
      <c r="P6593" t="s">
        <v>140</v>
      </c>
      <c r="Q6593" t="s">
        <v>140</v>
      </c>
    </row>
    <row r="6594" spans="1:17" x14ac:dyDescent="0.35">
      <c r="A6594" t="s">
        <v>31</v>
      </c>
      <c r="B6594" t="s">
        <v>1217</v>
      </c>
      <c r="C6594">
        <v>2</v>
      </c>
      <c r="D6594" t="s">
        <v>140</v>
      </c>
      <c r="E6594" t="s">
        <v>411</v>
      </c>
      <c r="F6594" t="s">
        <v>140</v>
      </c>
      <c r="G6594" t="s">
        <v>140</v>
      </c>
      <c r="H6594" t="s">
        <v>410</v>
      </c>
      <c r="I6594" t="s">
        <v>140</v>
      </c>
      <c r="J6594" t="s">
        <v>140</v>
      </c>
      <c r="K6594" t="s">
        <v>140</v>
      </c>
      <c r="L6594" t="s">
        <v>140</v>
      </c>
      <c r="M6594" t="s">
        <v>140</v>
      </c>
      <c r="N6594" t="s">
        <v>140</v>
      </c>
      <c r="O6594" t="s">
        <v>140</v>
      </c>
      <c r="P6594" t="s">
        <v>140</v>
      </c>
      <c r="Q6594" t="s">
        <v>140</v>
      </c>
    </row>
    <row r="6595" spans="1:17" x14ac:dyDescent="0.35">
      <c r="A6595" t="s">
        <v>31</v>
      </c>
      <c r="B6595" t="s">
        <v>1218</v>
      </c>
      <c r="C6595">
        <v>5</v>
      </c>
      <c r="D6595" t="s">
        <v>140</v>
      </c>
      <c r="E6595" t="s">
        <v>855</v>
      </c>
      <c r="F6595" t="s">
        <v>140</v>
      </c>
      <c r="G6595" t="s">
        <v>140</v>
      </c>
      <c r="H6595" t="s">
        <v>854</v>
      </c>
      <c r="I6595" t="s">
        <v>140</v>
      </c>
      <c r="J6595" t="s">
        <v>140</v>
      </c>
      <c r="K6595" t="s">
        <v>140</v>
      </c>
      <c r="L6595" t="s">
        <v>140</v>
      </c>
      <c r="M6595" t="s">
        <v>140</v>
      </c>
      <c r="N6595" t="s">
        <v>140</v>
      </c>
      <c r="O6595" t="s">
        <v>140</v>
      </c>
      <c r="P6595" t="s">
        <v>140</v>
      </c>
      <c r="Q6595" t="s">
        <v>140</v>
      </c>
    </row>
    <row r="6596" spans="1:17" x14ac:dyDescent="0.35">
      <c r="A6596" t="s">
        <v>31</v>
      </c>
      <c r="B6596" t="s">
        <v>1219</v>
      </c>
      <c r="C6596">
        <v>2</v>
      </c>
      <c r="D6596" t="s">
        <v>140</v>
      </c>
      <c r="E6596" t="s">
        <v>177</v>
      </c>
      <c r="F6596" t="s">
        <v>140</v>
      </c>
      <c r="G6596" t="s">
        <v>140</v>
      </c>
      <c r="H6596" t="s">
        <v>140</v>
      </c>
      <c r="I6596" t="s">
        <v>140</v>
      </c>
      <c r="J6596" t="s">
        <v>140</v>
      </c>
      <c r="K6596" t="s">
        <v>140</v>
      </c>
      <c r="L6596" t="s">
        <v>140</v>
      </c>
      <c r="M6596" t="s">
        <v>140</v>
      </c>
      <c r="N6596" t="s">
        <v>140</v>
      </c>
      <c r="O6596" t="s">
        <v>140</v>
      </c>
      <c r="P6596" t="s">
        <v>140</v>
      </c>
      <c r="Q6596" t="s">
        <v>140</v>
      </c>
    </row>
    <row r="6597" spans="1:17" x14ac:dyDescent="0.35">
      <c r="A6597" t="s">
        <v>32</v>
      </c>
      <c r="B6597" t="s">
        <v>1216</v>
      </c>
      <c r="C6597">
        <v>47</v>
      </c>
      <c r="D6597" t="s">
        <v>1068</v>
      </c>
      <c r="E6597" t="s">
        <v>810</v>
      </c>
      <c r="F6597" t="s">
        <v>937</v>
      </c>
      <c r="G6597" t="s">
        <v>897</v>
      </c>
      <c r="H6597" t="s">
        <v>573</v>
      </c>
      <c r="I6597" t="s">
        <v>1098</v>
      </c>
      <c r="J6597" t="s">
        <v>527</v>
      </c>
      <c r="K6597" t="s">
        <v>121</v>
      </c>
      <c r="L6597" t="s">
        <v>515</v>
      </c>
      <c r="M6597" t="s">
        <v>954</v>
      </c>
      <c r="N6597" t="s">
        <v>140</v>
      </c>
      <c r="O6597" t="s">
        <v>1058</v>
      </c>
      <c r="P6597" t="s">
        <v>949</v>
      </c>
      <c r="Q6597" t="s">
        <v>1098</v>
      </c>
    </row>
    <row r="6598" spans="1:17" x14ac:dyDescent="0.35">
      <c r="A6598" t="s">
        <v>32</v>
      </c>
      <c r="B6598" t="s">
        <v>1217</v>
      </c>
      <c r="C6598">
        <v>61</v>
      </c>
      <c r="D6598" t="s">
        <v>1058</v>
      </c>
      <c r="E6598" t="s">
        <v>711</v>
      </c>
      <c r="F6598" t="s">
        <v>785</v>
      </c>
      <c r="G6598" t="s">
        <v>93</v>
      </c>
      <c r="H6598" t="s">
        <v>1050</v>
      </c>
      <c r="I6598" t="s">
        <v>1019</v>
      </c>
      <c r="J6598" t="s">
        <v>1048</v>
      </c>
      <c r="K6598" t="s">
        <v>988</v>
      </c>
      <c r="L6598" t="s">
        <v>996</v>
      </c>
      <c r="M6598" t="s">
        <v>1046</v>
      </c>
      <c r="N6598" t="s">
        <v>140</v>
      </c>
      <c r="O6598" t="s">
        <v>140</v>
      </c>
      <c r="P6598" t="s">
        <v>140</v>
      </c>
      <c r="Q6598" t="s">
        <v>140</v>
      </c>
    </row>
    <row r="6599" spans="1:17" x14ac:dyDescent="0.35">
      <c r="A6599" t="s">
        <v>32</v>
      </c>
      <c r="B6599" t="s">
        <v>1218</v>
      </c>
      <c r="C6599">
        <v>47</v>
      </c>
      <c r="D6599" t="s">
        <v>140</v>
      </c>
      <c r="E6599" t="s">
        <v>633</v>
      </c>
      <c r="F6599" t="s">
        <v>121</v>
      </c>
      <c r="G6599" t="s">
        <v>412</v>
      </c>
      <c r="H6599" t="s">
        <v>95</v>
      </c>
      <c r="I6599" t="s">
        <v>140</v>
      </c>
      <c r="J6599" t="s">
        <v>140</v>
      </c>
      <c r="K6599" t="s">
        <v>769</v>
      </c>
      <c r="L6599" t="s">
        <v>99</v>
      </c>
      <c r="M6599" t="s">
        <v>1007</v>
      </c>
      <c r="N6599" t="s">
        <v>1055</v>
      </c>
      <c r="O6599" t="s">
        <v>140</v>
      </c>
      <c r="P6599" t="s">
        <v>1050</v>
      </c>
      <c r="Q6599" t="s">
        <v>140</v>
      </c>
    </row>
    <row r="6600" spans="1:17" x14ac:dyDescent="0.35">
      <c r="A6600" t="s">
        <v>32</v>
      </c>
      <c r="B6600" t="s">
        <v>1219</v>
      </c>
      <c r="C6600">
        <v>37</v>
      </c>
      <c r="D6600" t="s">
        <v>140</v>
      </c>
      <c r="E6600" t="s">
        <v>459</v>
      </c>
      <c r="F6600" t="s">
        <v>121</v>
      </c>
      <c r="G6600" t="s">
        <v>1003</v>
      </c>
      <c r="H6600" t="s">
        <v>1055</v>
      </c>
      <c r="I6600" t="s">
        <v>1014</v>
      </c>
      <c r="J6600" t="s">
        <v>140</v>
      </c>
      <c r="K6600" t="s">
        <v>1064</v>
      </c>
      <c r="L6600" t="s">
        <v>824</v>
      </c>
      <c r="M6600" t="s">
        <v>140</v>
      </c>
      <c r="N6600" t="s">
        <v>140</v>
      </c>
      <c r="O6600" t="s">
        <v>140</v>
      </c>
      <c r="P6600" t="s">
        <v>140</v>
      </c>
      <c r="Q6600" t="s">
        <v>140</v>
      </c>
    </row>
    <row r="6601" spans="1:17" x14ac:dyDescent="0.35">
      <c r="A6601" t="s">
        <v>32</v>
      </c>
      <c r="B6601" t="s">
        <v>1220</v>
      </c>
      <c r="C6601">
        <v>2</v>
      </c>
      <c r="D6601" t="s">
        <v>140</v>
      </c>
      <c r="E6601" t="s">
        <v>177</v>
      </c>
      <c r="F6601" t="s">
        <v>140</v>
      </c>
      <c r="G6601" t="s">
        <v>140</v>
      </c>
      <c r="H6601" t="s">
        <v>140</v>
      </c>
      <c r="I6601" t="s">
        <v>140</v>
      </c>
      <c r="J6601" t="s">
        <v>140</v>
      </c>
      <c r="K6601" t="s">
        <v>140</v>
      </c>
      <c r="L6601" t="s">
        <v>140</v>
      </c>
      <c r="M6601" t="s">
        <v>140</v>
      </c>
      <c r="N6601" t="s">
        <v>140</v>
      </c>
      <c r="O6601" t="s">
        <v>140</v>
      </c>
      <c r="P6601" t="s">
        <v>140</v>
      </c>
      <c r="Q6601" t="s">
        <v>140</v>
      </c>
    </row>
    <row r="6603" spans="1:17" x14ac:dyDescent="0.35">
      <c r="A6603" t="s">
        <v>1290</v>
      </c>
    </row>
    <row r="6604" spans="1:17" x14ac:dyDescent="0.35">
      <c r="A6604" t="s">
        <v>2</v>
      </c>
      <c r="B6604" t="s">
        <v>1164</v>
      </c>
      <c r="C6604" t="s">
        <v>3</v>
      </c>
      <c r="D6604" t="s">
        <v>1220</v>
      </c>
      <c r="E6604" t="s">
        <v>1276</v>
      </c>
      <c r="F6604" t="s">
        <v>1277</v>
      </c>
      <c r="G6604" t="s">
        <v>1278</v>
      </c>
      <c r="H6604" t="s">
        <v>1280</v>
      </c>
      <c r="I6604" t="s">
        <v>1279</v>
      </c>
      <c r="J6604" t="s">
        <v>1282</v>
      </c>
      <c r="K6604" t="s">
        <v>1042</v>
      </c>
      <c r="L6604" t="s">
        <v>1281</v>
      </c>
      <c r="M6604" t="s">
        <v>1283</v>
      </c>
      <c r="N6604" t="s">
        <v>1284</v>
      </c>
      <c r="O6604" t="s">
        <v>1285</v>
      </c>
      <c r="P6604" t="s">
        <v>1286</v>
      </c>
      <c r="Q6604" t="s">
        <v>1287</v>
      </c>
    </row>
    <row r="6605" spans="1:17" x14ac:dyDescent="0.35">
      <c r="A6605" t="s">
        <v>8</v>
      </c>
      <c r="B6605" t="s">
        <v>1165</v>
      </c>
      <c r="C6605">
        <v>7</v>
      </c>
      <c r="D6605" t="s">
        <v>119</v>
      </c>
      <c r="E6605" t="s">
        <v>140</v>
      </c>
      <c r="F6605" t="s">
        <v>37</v>
      </c>
      <c r="G6605" t="s">
        <v>140</v>
      </c>
      <c r="H6605" t="s">
        <v>140</v>
      </c>
      <c r="I6605" t="s">
        <v>140</v>
      </c>
      <c r="J6605" t="s">
        <v>140</v>
      </c>
      <c r="K6605" t="s">
        <v>140</v>
      </c>
      <c r="L6605" t="s">
        <v>607</v>
      </c>
      <c r="M6605" t="s">
        <v>140</v>
      </c>
      <c r="N6605" t="s">
        <v>140</v>
      </c>
      <c r="O6605" t="s">
        <v>140</v>
      </c>
      <c r="P6605" t="s">
        <v>140</v>
      </c>
      <c r="Q6605" t="s">
        <v>140</v>
      </c>
    </row>
    <row r="6606" spans="1:17" x14ac:dyDescent="0.35">
      <c r="A6606" t="s">
        <v>8</v>
      </c>
      <c r="B6606" t="s">
        <v>1166</v>
      </c>
      <c r="C6606">
        <v>6</v>
      </c>
      <c r="D6606" t="s">
        <v>90</v>
      </c>
      <c r="E6606" t="s">
        <v>140</v>
      </c>
      <c r="F6606" t="s">
        <v>140</v>
      </c>
      <c r="G6606" t="s">
        <v>140</v>
      </c>
      <c r="H6606" t="s">
        <v>140</v>
      </c>
      <c r="I6606" t="s">
        <v>89</v>
      </c>
      <c r="J6606" t="s">
        <v>140</v>
      </c>
      <c r="K6606" t="s">
        <v>140</v>
      </c>
      <c r="L6606" t="s">
        <v>140</v>
      </c>
      <c r="M6606" t="s">
        <v>140</v>
      </c>
      <c r="N6606" t="s">
        <v>140</v>
      </c>
      <c r="O6606" t="s">
        <v>140</v>
      </c>
      <c r="P6606" t="s">
        <v>140</v>
      </c>
      <c r="Q6606" t="s">
        <v>140</v>
      </c>
    </row>
    <row r="6607" spans="1:17" x14ac:dyDescent="0.35">
      <c r="A6607" t="s">
        <v>9</v>
      </c>
      <c r="B6607" t="s">
        <v>1165</v>
      </c>
      <c r="C6607">
        <v>5</v>
      </c>
      <c r="D6607" t="s">
        <v>1061</v>
      </c>
      <c r="E6607" t="s">
        <v>140</v>
      </c>
      <c r="F6607" t="s">
        <v>140</v>
      </c>
      <c r="G6607" t="s">
        <v>677</v>
      </c>
      <c r="H6607" t="s">
        <v>140</v>
      </c>
      <c r="I6607" t="s">
        <v>71</v>
      </c>
      <c r="J6607" t="s">
        <v>140</v>
      </c>
      <c r="K6607" t="s">
        <v>140</v>
      </c>
      <c r="L6607" t="s">
        <v>140</v>
      </c>
      <c r="M6607" t="s">
        <v>140</v>
      </c>
      <c r="N6607" t="s">
        <v>140</v>
      </c>
      <c r="O6607" t="s">
        <v>140</v>
      </c>
      <c r="P6607" t="s">
        <v>614</v>
      </c>
      <c r="Q6607" t="s">
        <v>140</v>
      </c>
    </row>
    <row r="6608" spans="1:17" x14ac:dyDescent="0.35">
      <c r="A6608" t="s">
        <v>9</v>
      </c>
      <c r="B6608" t="s">
        <v>1166</v>
      </c>
      <c r="C6608">
        <v>1</v>
      </c>
      <c r="D6608" t="s">
        <v>140</v>
      </c>
      <c r="E6608" t="s">
        <v>140</v>
      </c>
      <c r="F6608" t="s">
        <v>140</v>
      </c>
      <c r="G6608" t="s">
        <v>177</v>
      </c>
      <c r="H6608" t="s">
        <v>140</v>
      </c>
      <c r="I6608" t="s">
        <v>140</v>
      </c>
      <c r="J6608" t="s">
        <v>140</v>
      </c>
      <c r="K6608" t="s">
        <v>140</v>
      </c>
      <c r="L6608" t="s">
        <v>140</v>
      </c>
      <c r="M6608" t="s">
        <v>140</v>
      </c>
      <c r="N6608" t="s">
        <v>140</v>
      </c>
      <c r="O6608" t="s">
        <v>140</v>
      </c>
      <c r="P6608" t="s">
        <v>140</v>
      </c>
      <c r="Q6608" t="s">
        <v>140</v>
      </c>
    </row>
    <row r="6609" spans="1:17" x14ac:dyDescent="0.35">
      <c r="A6609" t="s">
        <v>10</v>
      </c>
      <c r="B6609" t="s">
        <v>1165</v>
      </c>
      <c r="C6609">
        <v>4</v>
      </c>
      <c r="D6609" t="s">
        <v>285</v>
      </c>
      <c r="E6609" t="s">
        <v>140</v>
      </c>
      <c r="F6609" t="s">
        <v>140</v>
      </c>
      <c r="G6609" t="s">
        <v>286</v>
      </c>
      <c r="H6609" t="s">
        <v>140</v>
      </c>
      <c r="I6609" t="s">
        <v>140</v>
      </c>
      <c r="J6609" t="s">
        <v>140</v>
      </c>
      <c r="K6609" t="s">
        <v>140</v>
      </c>
      <c r="L6609" t="s">
        <v>140</v>
      </c>
      <c r="M6609" t="s">
        <v>140</v>
      </c>
      <c r="N6609" t="s">
        <v>140</v>
      </c>
      <c r="O6609" t="s">
        <v>140</v>
      </c>
      <c r="P6609" t="s">
        <v>140</v>
      </c>
      <c r="Q6609" t="s">
        <v>140</v>
      </c>
    </row>
    <row r="6610" spans="1:17" x14ac:dyDescent="0.35">
      <c r="A6610" t="s">
        <v>11</v>
      </c>
      <c r="B6610" t="s">
        <v>1165</v>
      </c>
      <c r="C6610">
        <v>5</v>
      </c>
      <c r="D6610" t="s">
        <v>727</v>
      </c>
      <c r="E6610" t="s">
        <v>140</v>
      </c>
      <c r="F6610" t="s">
        <v>726</v>
      </c>
      <c r="G6610" t="s">
        <v>140</v>
      </c>
      <c r="H6610" t="s">
        <v>140</v>
      </c>
      <c r="I6610" t="s">
        <v>140</v>
      </c>
      <c r="J6610" t="s">
        <v>140</v>
      </c>
      <c r="K6610" t="s">
        <v>140</v>
      </c>
      <c r="L6610" t="s">
        <v>140</v>
      </c>
      <c r="M6610" t="s">
        <v>140</v>
      </c>
      <c r="N6610" t="s">
        <v>140</v>
      </c>
      <c r="O6610" t="s">
        <v>140</v>
      </c>
      <c r="P6610" t="s">
        <v>140</v>
      </c>
      <c r="Q6610" t="s">
        <v>140</v>
      </c>
    </row>
    <row r="6611" spans="1:17" x14ac:dyDescent="0.35">
      <c r="A6611" t="s">
        <v>11</v>
      </c>
      <c r="B6611" t="s">
        <v>1166</v>
      </c>
      <c r="C6611">
        <v>1</v>
      </c>
      <c r="D6611" t="s">
        <v>140</v>
      </c>
      <c r="E6611" t="s">
        <v>140</v>
      </c>
      <c r="F6611" t="s">
        <v>140</v>
      </c>
      <c r="G6611" t="s">
        <v>140</v>
      </c>
      <c r="H6611" t="s">
        <v>140</v>
      </c>
      <c r="I6611" t="s">
        <v>140</v>
      </c>
      <c r="J6611" t="s">
        <v>140</v>
      </c>
      <c r="K6611" t="s">
        <v>177</v>
      </c>
      <c r="L6611" t="s">
        <v>140</v>
      </c>
      <c r="M6611" t="s">
        <v>140</v>
      </c>
      <c r="N6611" t="s">
        <v>140</v>
      </c>
      <c r="O6611" t="s">
        <v>140</v>
      </c>
      <c r="P6611" t="s">
        <v>140</v>
      </c>
      <c r="Q6611" t="s">
        <v>140</v>
      </c>
    </row>
    <row r="6612" spans="1:17" x14ac:dyDescent="0.35">
      <c r="A6612" t="s">
        <v>12</v>
      </c>
      <c r="B6612" t="s">
        <v>1166</v>
      </c>
      <c r="C6612">
        <v>19</v>
      </c>
      <c r="D6612" t="s">
        <v>654</v>
      </c>
      <c r="E6612" t="s">
        <v>140</v>
      </c>
      <c r="F6612" t="s">
        <v>988</v>
      </c>
      <c r="G6612" t="s">
        <v>140</v>
      </c>
      <c r="H6612" t="s">
        <v>897</v>
      </c>
      <c r="I6612" t="s">
        <v>819</v>
      </c>
      <c r="J6612" t="s">
        <v>140</v>
      </c>
      <c r="K6612" t="s">
        <v>140</v>
      </c>
      <c r="L6612" t="s">
        <v>1098</v>
      </c>
      <c r="M6612" t="s">
        <v>140</v>
      </c>
      <c r="N6612" t="s">
        <v>140</v>
      </c>
      <c r="O6612" t="s">
        <v>140</v>
      </c>
      <c r="P6612" t="s">
        <v>140</v>
      </c>
      <c r="Q6612" t="s">
        <v>988</v>
      </c>
    </row>
    <row r="6613" spans="1:17" x14ac:dyDescent="0.35">
      <c r="A6613" t="s">
        <v>13</v>
      </c>
      <c r="B6613" t="s">
        <v>1166</v>
      </c>
      <c r="C6613">
        <v>7</v>
      </c>
      <c r="D6613" t="s">
        <v>140</v>
      </c>
      <c r="E6613" t="s">
        <v>522</v>
      </c>
      <c r="F6613" t="s">
        <v>140</v>
      </c>
      <c r="G6613" t="s">
        <v>140</v>
      </c>
      <c r="H6613" t="s">
        <v>140</v>
      </c>
      <c r="I6613" t="s">
        <v>504</v>
      </c>
      <c r="J6613" t="s">
        <v>967</v>
      </c>
      <c r="K6613" t="s">
        <v>140</v>
      </c>
      <c r="L6613" t="s">
        <v>237</v>
      </c>
      <c r="M6613" t="s">
        <v>522</v>
      </c>
      <c r="N6613" t="s">
        <v>140</v>
      </c>
      <c r="O6613" t="s">
        <v>140</v>
      </c>
      <c r="P6613" t="s">
        <v>140</v>
      </c>
      <c r="Q6613" t="s">
        <v>140</v>
      </c>
    </row>
    <row r="6614" spans="1:17" x14ac:dyDescent="0.35">
      <c r="A6614" t="s">
        <v>14</v>
      </c>
      <c r="B6614" t="s">
        <v>1165</v>
      </c>
      <c r="C6614">
        <v>9</v>
      </c>
      <c r="D6614" t="s">
        <v>501</v>
      </c>
      <c r="E6614" t="s">
        <v>140</v>
      </c>
      <c r="F6614" t="s">
        <v>140</v>
      </c>
      <c r="G6614" t="s">
        <v>117</v>
      </c>
      <c r="H6614" t="s">
        <v>140</v>
      </c>
      <c r="I6614" t="s">
        <v>140</v>
      </c>
      <c r="J6614" t="s">
        <v>520</v>
      </c>
      <c r="K6614" t="s">
        <v>140</v>
      </c>
      <c r="L6614" t="s">
        <v>140</v>
      </c>
      <c r="M6614" t="s">
        <v>140</v>
      </c>
      <c r="N6614" t="s">
        <v>140</v>
      </c>
      <c r="O6614" t="s">
        <v>140</v>
      </c>
      <c r="P6614" t="s">
        <v>140</v>
      </c>
      <c r="Q6614" t="s">
        <v>140</v>
      </c>
    </row>
    <row r="6615" spans="1:17" x14ac:dyDescent="0.35">
      <c r="A6615" t="s">
        <v>14</v>
      </c>
      <c r="B6615" t="s">
        <v>1166</v>
      </c>
      <c r="C6615">
        <v>6</v>
      </c>
      <c r="D6615" t="s">
        <v>822</v>
      </c>
      <c r="E6615" t="s">
        <v>140</v>
      </c>
      <c r="F6615" t="s">
        <v>1059</v>
      </c>
      <c r="G6615" t="s">
        <v>654</v>
      </c>
      <c r="H6615" t="s">
        <v>140</v>
      </c>
      <c r="I6615" t="s">
        <v>140</v>
      </c>
      <c r="J6615" t="s">
        <v>140</v>
      </c>
      <c r="K6615" t="s">
        <v>522</v>
      </c>
      <c r="L6615" t="s">
        <v>659</v>
      </c>
      <c r="M6615" t="s">
        <v>140</v>
      </c>
      <c r="N6615" t="s">
        <v>140</v>
      </c>
      <c r="O6615" t="s">
        <v>140</v>
      </c>
      <c r="P6615" t="s">
        <v>140</v>
      </c>
      <c r="Q6615" t="s">
        <v>140</v>
      </c>
    </row>
    <row r="6616" spans="1:17" x14ac:dyDescent="0.35">
      <c r="A6616" t="s">
        <v>15</v>
      </c>
      <c r="B6616" t="s">
        <v>1165</v>
      </c>
      <c r="C6616">
        <v>5</v>
      </c>
      <c r="D6616" t="s">
        <v>900</v>
      </c>
      <c r="E6616" t="s">
        <v>140</v>
      </c>
      <c r="F6616" t="s">
        <v>140</v>
      </c>
      <c r="G6616" t="s">
        <v>140</v>
      </c>
      <c r="H6616" t="s">
        <v>140</v>
      </c>
      <c r="I6616" t="s">
        <v>323</v>
      </c>
      <c r="J6616" t="s">
        <v>140</v>
      </c>
      <c r="K6616" t="s">
        <v>140</v>
      </c>
      <c r="L6616" t="s">
        <v>970</v>
      </c>
      <c r="M6616" t="s">
        <v>582</v>
      </c>
      <c r="N6616" t="s">
        <v>140</v>
      </c>
      <c r="O6616" t="s">
        <v>140</v>
      </c>
      <c r="P6616" t="s">
        <v>140</v>
      </c>
      <c r="Q6616" t="s">
        <v>140</v>
      </c>
    </row>
    <row r="6617" spans="1:17" x14ac:dyDescent="0.35">
      <c r="A6617" t="s">
        <v>15</v>
      </c>
      <c r="B6617" t="s">
        <v>1166</v>
      </c>
      <c r="C6617">
        <v>2</v>
      </c>
      <c r="D6617" t="s">
        <v>610</v>
      </c>
      <c r="E6617" t="s">
        <v>140</v>
      </c>
      <c r="F6617" t="s">
        <v>610</v>
      </c>
      <c r="G6617" t="s">
        <v>140</v>
      </c>
      <c r="H6617" t="s">
        <v>140</v>
      </c>
      <c r="I6617" t="s">
        <v>140</v>
      </c>
      <c r="J6617" t="s">
        <v>140</v>
      </c>
      <c r="K6617" t="s">
        <v>140</v>
      </c>
      <c r="L6617" t="s">
        <v>140</v>
      </c>
      <c r="M6617" t="s">
        <v>140</v>
      </c>
      <c r="N6617" t="s">
        <v>140</v>
      </c>
      <c r="O6617" t="s">
        <v>140</v>
      </c>
      <c r="P6617" t="s">
        <v>140</v>
      </c>
      <c r="Q6617" t="s">
        <v>140</v>
      </c>
    </row>
    <row r="6618" spans="1:17" x14ac:dyDescent="0.35">
      <c r="A6618" t="s">
        <v>16</v>
      </c>
      <c r="B6618" t="s">
        <v>1165</v>
      </c>
      <c r="C6618">
        <v>1</v>
      </c>
      <c r="D6618" t="s">
        <v>140</v>
      </c>
      <c r="E6618" t="s">
        <v>177</v>
      </c>
      <c r="F6618" t="s">
        <v>140</v>
      </c>
      <c r="G6618" t="s">
        <v>140</v>
      </c>
      <c r="H6618" t="s">
        <v>140</v>
      </c>
      <c r="I6618" t="s">
        <v>140</v>
      </c>
      <c r="J6618" t="s">
        <v>140</v>
      </c>
      <c r="K6618" t="s">
        <v>140</v>
      </c>
      <c r="L6618" t="s">
        <v>140</v>
      </c>
      <c r="M6618" t="s">
        <v>140</v>
      </c>
      <c r="N6618" t="s">
        <v>140</v>
      </c>
      <c r="O6618" t="s">
        <v>140</v>
      </c>
      <c r="P6618" t="s">
        <v>140</v>
      </c>
      <c r="Q6618" t="s">
        <v>140</v>
      </c>
    </row>
    <row r="6619" spans="1:17" x14ac:dyDescent="0.35">
      <c r="A6619" t="s">
        <v>16</v>
      </c>
      <c r="B6619" t="s">
        <v>1166</v>
      </c>
      <c r="C6619">
        <v>4</v>
      </c>
      <c r="D6619" t="s">
        <v>790</v>
      </c>
      <c r="E6619" t="s">
        <v>140</v>
      </c>
      <c r="F6619" t="s">
        <v>140</v>
      </c>
      <c r="G6619" t="s">
        <v>789</v>
      </c>
      <c r="H6619" t="s">
        <v>140</v>
      </c>
      <c r="I6619" t="s">
        <v>140</v>
      </c>
      <c r="J6619" t="s">
        <v>140</v>
      </c>
      <c r="K6619" t="s">
        <v>140</v>
      </c>
      <c r="L6619" t="s">
        <v>140</v>
      </c>
      <c r="M6619" t="s">
        <v>140</v>
      </c>
      <c r="N6619" t="s">
        <v>140</v>
      </c>
      <c r="O6619" t="s">
        <v>140</v>
      </c>
      <c r="P6619" t="s">
        <v>140</v>
      </c>
      <c r="Q6619" t="s">
        <v>140</v>
      </c>
    </row>
    <row r="6620" spans="1:17" x14ac:dyDescent="0.35">
      <c r="A6620" t="s">
        <v>17</v>
      </c>
      <c r="B6620" t="s">
        <v>1165</v>
      </c>
      <c r="C6620">
        <v>1</v>
      </c>
      <c r="D6620" t="s">
        <v>177</v>
      </c>
      <c r="E6620" t="s">
        <v>140</v>
      </c>
      <c r="F6620" t="s">
        <v>140</v>
      </c>
      <c r="G6620" t="s">
        <v>140</v>
      </c>
      <c r="H6620" t="s">
        <v>140</v>
      </c>
      <c r="I6620" t="s">
        <v>140</v>
      </c>
      <c r="J6620" t="s">
        <v>140</v>
      </c>
      <c r="K6620" t="s">
        <v>140</v>
      </c>
      <c r="L6620" t="s">
        <v>140</v>
      </c>
      <c r="M6620" t="s">
        <v>140</v>
      </c>
      <c r="N6620" t="s">
        <v>140</v>
      </c>
      <c r="O6620" t="s">
        <v>140</v>
      </c>
      <c r="P6620" t="s">
        <v>140</v>
      </c>
      <c r="Q6620" t="s">
        <v>140</v>
      </c>
    </row>
    <row r="6621" spans="1:17" x14ac:dyDescent="0.35">
      <c r="A6621" t="s">
        <v>17</v>
      </c>
      <c r="B6621" t="s">
        <v>1166</v>
      </c>
      <c r="C6621">
        <v>2</v>
      </c>
      <c r="D6621" t="s">
        <v>177</v>
      </c>
      <c r="E6621" t="s">
        <v>140</v>
      </c>
      <c r="F6621" t="s">
        <v>140</v>
      </c>
      <c r="G6621" t="s">
        <v>140</v>
      </c>
      <c r="H6621" t="s">
        <v>140</v>
      </c>
      <c r="I6621" t="s">
        <v>140</v>
      </c>
      <c r="J6621" t="s">
        <v>140</v>
      </c>
      <c r="K6621" t="s">
        <v>140</v>
      </c>
      <c r="L6621" t="s">
        <v>140</v>
      </c>
      <c r="M6621" t="s">
        <v>140</v>
      </c>
      <c r="N6621" t="s">
        <v>140</v>
      </c>
      <c r="O6621" t="s">
        <v>140</v>
      </c>
      <c r="P6621" t="s">
        <v>140</v>
      </c>
      <c r="Q6621" t="s">
        <v>140</v>
      </c>
    </row>
    <row r="6622" spans="1:17" x14ac:dyDescent="0.35">
      <c r="A6622" t="s">
        <v>18</v>
      </c>
      <c r="B6622" t="s">
        <v>1166</v>
      </c>
      <c r="C6622">
        <v>12</v>
      </c>
      <c r="D6622" t="s">
        <v>550</v>
      </c>
      <c r="E6622" t="s">
        <v>140</v>
      </c>
      <c r="F6622" t="s">
        <v>1106</v>
      </c>
      <c r="G6622" t="s">
        <v>140</v>
      </c>
      <c r="H6622" t="s">
        <v>140</v>
      </c>
      <c r="I6622" t="s">
        <v>109</v>
      </c>
      <c r="J6622" t="s">
        <v>230</v>
      </c>
      <c r="K6622" t="s">
        <v>140</v>
      </c>
      <c r="L6622" t="s">
        <v>140</v>
      </c>
      <c r="M6622" t="s">
        <v>140</v>
      </c>
      <c r="N6622" t="s">
        <v>140</v>
      </c>
      <c r="O6622" t="s">
        <v>140</v>
      </c>
      <c r="P6622" t="s">
        <v>140</v>
      </c>
      <c r="Q6622" t="s">
        <v>140</v>
      </c>
    </row>
    <row r="6623" spans="1:17" x14ac:dyDescent="0.35">
      <c r="A6623" t="s">
        <v>19</v>
      </c>
      <c r="B6623" t="s">
        <v>1165</v>
      </c>
      <c r="C6623">
        <v>3</v>
      </c>
      <c r="D6623" t="s">
        <v>594</v>
      </c>
      <c r="E6623" t="s">
        <v>140</v>
      </c>
      <c r="F6623" t="s">
        <v>140</v>
      </c>
      <c r="G6623" t="s">
        <v>593</v>
      </c>
      <c r="H6623" t="s">
        <v>140</v>
      </c>
      <c r="I6623" t="s">
        <v>140</v>
      </c>
      <c r="J6623" t="s">
        <v>140</v>
      </c>
      <c r="K6623" t="s">
        <v>140</v>
      </c>
      <c r="L6623" t="s">
        <v>140</v>
      </c>
      <c r="M6623" t="s">
        <v>140</v>
      </c>
      <c r="N6623" t="s">
        <v>140</v>
      </c>
      <c r="O6623" t="s">
        <v>140</v>
      </c>
      <c r="P6623" t="s">
        <v>140</v>
      </c>
      <c r="Q6623" t="s">
        <v>140</v>
      </c>
    </row>
    <row r="6624" spans="1:17" x14ac:dyDescent="0.35">
      <c r="A6624" t="s">
        <v>19</v>
      </c>
      <c r="B6624" t="s">
        <v>1166</v>
      </c>
      <c r="C6624">
        <v>7</v>
      </c>
      <c r="D6624" t="s">
        <v>208</v>
      </c>
      <c r="E6624" t="s">
        <v>140</v>
      </c>
      <c r="F6624" t="s">
        <v>140</v>
      </c>
      <c r="G6624" t="s">
        <v>209</v>
      </c>
      <c r="H6624" t="s">
        <v>140</v>
      </c>
      <c r="I6624" t="s">
        <v>140</v>
      </c>
      <c r="J6624" t="s">
        <v>140</v>
      </c>
      <c r="K6624" t="s">
        <v>140</v>
      </c>
      <c r="L6624" t="s">
        <v>140</v>
      </c>
      <c r="M6624" t="s">
        <v>140</v>
      </c>
      <c r="N6624" t="s">
        <v>140</v>
      </c>
      <c r="O6624" t="s">
        <v>140</v>
      </c>
      <c r="P6624" t="s">
        <v>140</v>
      </c>
      <c r="Q6624" t="s">
        <v>140</v>
      </c>
    </row>
    <row r="6625" spans="1:17" x14ac:dyDescent="0.35">
      <c r="A6625" t="s">
        <v>20</v>
      </c>
      <c r="B6625" t="s">
        <v>1165</v>
      </c>
      <c r="C6625">
        <v>8</v>
      </c>
      <c r="D6625" t="s">
        <v>177</v>
      </c>
      <c r="E6625" t="s">
        <v>140</v>
      </c>
      <c r="F6625" t="s">
        <v>140</v>
      </c>
      <c r="G6625" t="s">
        <v>140</v>
      </c>
      <c r="H6625" t="s">
        <v>140</v>
      </c>
      <c r="I6625" t="s">
        <v>140</v>
      </c>
      <c r="J6625" t="s">
        <v>140</v>
      </c>
      <c r="K6625" t="s">
        <v>140</v>
      </c>
      <c r="L6625" t="s">
        <v>140</v>
      </c>
      <c r="M6625" t="s">
        <v>140</v>
      </c>
      <c r="N6625" t="s">
        <v>140</v>
      </c>
      <c r="O6625" t="s">
        <v>140</v>
      </c>
      <c r="P6625" t="s">
        <v>140</v>
      </c>
      <c r="Q6625" t="s">
        <v>140</v>
      </c>
    </row>
    <row r="6626" spans="1:17" x14ac:dyDescent="0.35">
      <c r="A6626" t="s">
        <v>20</v>
      </c>
      <c r="B6626" t="s">
        <v>1166</v>
      </c>
      <c r="C6626">
        <v>2</v>
      </c>
      <c r="D6626" t="s">
        <v>177</v>
      </c>
      <c r="E6626" t="s">
        <v>140</v>
      </c>
      <c r="F6626" t="s">
        <v>140</v>
      </c>
      <c r="G6626" t="s">
        <v>140</v>
      </c>
      <c r="H6626" t="s">
        <v>140</v>
      </c>
      <c r="I6626" t="s">
        <v>140</v>
      </c>
      <c r="J6626" t="s">
        <v>140</v>
      </c>
      <c r="K6626" t="s">
        <v>140</v>
      </c>
      <c r="L6626" t="s">
        <v>140</v>
      </c>
      <c r="M6626" t="s">
        <v>140</v>
      </c>
      <c r="N6626" t="s">
        <v>140</v>
      </c>
      <c r="O6626" t="s">
        <v>140</v>
      </c>
      <c r="P6626" t="s">
        <v>140</v>
      </c>
      <c r="Q6626" t="s">
        <v>140</v>
      </c>
    </row>
    <row r="6627" spans="1:17" x14ac:dyDescent="0.35">
      <c r="A6627" t="s">
        <v>21</v>
      </c>
      <c r="B6627" t="s">
        <v>1166</v>
      </c>
      <c r="C6627">
        <v>2</v>
      </c>
      <c r="D6627" t="s">
        <v>610</v>
      </c>
      <c r="E6627" t="s">
        <v>140</v>
      </c>
      <c r="F6627" t="s">
        <v>610</v>
      </c>
      <c r="G6627" t="s">
        <v>140</v>
      </c>
      <c r="H6627" t="s">
        <v>140</v>
      </c>
      <c r="I6627" t="s">
        <v>140</v>
      </c>
      <c r="J6627" t="s">
        <v>140</v>
      </c>
      <c r="K6627" t="s">
        <v>140</v>
      </c>
      <c r="L6627" t="s">
        <v>140</v>
      </c>
      <c r="M6627" t="s">
        <v>140</v>
      </c>
      <c r="N6627" t="s">
        <v>140</v>
      </c>
      <c r="O6627" t="s">
        <v>140</v>
      </c>
      <c r="P6627" t="s">
        <v>140</v>
      </c>
      <c r="Q6627" t="s">
        <v>140</v>
      </c>
    </row>
    <row r="6628" spans="1:17" x14ac:dyDescent="0.35">
      <c r="A6628" t="s">
        <v>22</v>
      </c>
      <c r="B6628" t="s">
        <v>1165</v>
      </c>
      <c r="C6628">
        <v>4</v>
      </c>
      <c r="D6628" t="s">
        <v>177</v>
      </c>
      <c r="E6628" t="s">
        <v>140</v>
      </c>
      <c r="F6628" t="s">
        <v>140</v>
      </c>
      <c r="G6628" t="s">
        <v>140</v>
      </c>
      <c r="H6628" t="s">
        <v>140</v>
      </c>
      <c r="I6628" t="s">
        <v>140</v>
      </c>
      <c r="J6628" t="s">
        <v>140</v>
      </c>
      <c r="K6628" t="s">
        <v>140</v>
      </c>
      <c r="L6628" t="s">
        <v>140</v>
      </c>
      <c r="M6628" t="s">
        <v>140</v>
      </c>
      <c r="N6628" t="s">
        <v>140</v>
      </c>
      <c r="O6628" t="s">
        <v>140</v>
      </c>
      <c r="P6628" t="s">
        <v>140</v>
      </c>
      <c r="Q6628" t="s">
        <v>140</v>
      </c>
    </row>
    <row r="6629" spans="1:17" x14ac:dyDescent="0.35">
      <c r="A6629" t="s">
        <v>22</v>
      </c>
      <c r="B6629" t="s">
        <v>1166</v>
      </c>
      <c r="C6629">
        <v>4</v>
      </c>
      <c r="D6629" t="s">
        <v>377</v>
      </c>
      <c r="E6629" t="s">
        <v>1003</v>
      </c>
      <c r="F6629" t="s">
        <v>266</v>
      </c>
      <c r="G6629" t="s">
        <v>140</v>
      </c>
      <c r="H6629" t="s">
        <v>140</v>
      </c>
      <c r="I6629" t="s">
        <v>140</v>
      </c>
      <c r="J6629" t="s">
        <v>140</v>
      </c>
      <c r="K6629" t="s">
        <v>140</v>
      </c>
      <c r="L6629" t="s">
        <v>140</v>
      </c>
      <c r="M6629" t="s">
        <v>140</v>
      </c>
      <c r="N6629" t="s">
        <v>140</v>
      </c>
      <c r="O6629" t="s">
        <v>140</v>
      </c>
      <c r="P6629" t="s">
        <v>140</v>
      </c>
      <c r="Q6629" t="s">
        <v>140</v>
      </c>
    </row>
    <row r="6630" spans="1:17" x14ac:dyDescent="0.35">
      <c r="A6630" t="s">
        <v>23</v>
      </c>
      <c r="B6630" t="s">
        <v>1165</v>
      </c>
      <c r="C6630">
        <v>2</v>
      </c>
      <c r="D6630" t="s">
        <v>140</v>
      </c>
      <c r="E6630" t="s">
        <v>140</v>
      </c>
      <c r="F6630" t="s">
        <v>102</v>
      </c>
      <c r="G6630" t="s">
        <v>101</v>
      </c>
      <c r="H6630" t="s">
        <v>140</v>
      </c>
      <c r="I6630" t="s">
        <v>140</v>
      </c>
      <c r="J6630" t="s">
        <v>140</v>
      </c>
      <c r="K6630" t="s">
        <v>140</v>
      </c>
      <c r="L6630" t="s">
        <v>140</v>
      </c>
      <c r="M6630" t="s">
        <v>140</v>
      </c>
      <c r="N6630" t="s">
        <v>140</v>
      </c>
      <c r="O6630" t="s">
        <v>140</v>
      </c>
      <c r="P6630" t="s">
        <v>140</v>
      </c>
      <c r="Q6630" t="s">
        <v>140</v>
      </c>
    </row>
    <row r="6631" spans="1:17" x14ac:dyDescent="0.35">
      <c r="A6631" t="s">
        <v>23</v>
      </c>
      <c r="B6631" t="s">
        <v>1166</v>
      </c>
      <c r="C6631">
        <v>1</v>
      </c>
      <c r="D6631" t="s">
        <v>177</v>
      </c>
      <c r="E6631" t="s">
        <v>140</v>
      </c>
      <c r="F6631" t="s">
        <v>140</v>
      </c>
      <c r="G6631" t="s">
        <v>140</v>
      </c>
      <c r="H6631" t="s">
        <v>140</v>
      </c>
      <c r="I6631" t="s">
        <v>140</v>
      </c>
      <c r="J6631" t="s">
        <v>140</v>
      </c>
      <c r="K6631" t="s">
        <v>140</v>
      </c>
      <c r="L6631" t="s">
        <v>140</v>
      </c>
      <c r="M6631" t="s">
        <v>140</v>
      </c>
      <c r="N6631" t="s">
        <v>140</v>
      </c>
      <c r="O6631" t="s">
        <v>140</v>
      </c>
      <c r="P6631" t="s">
        <v>140</v>
      </c>
      <c r="Q6631" t="s">
        <v>140</v>
      </c>
    </row>
    <row r="6632" spans="1:17" x14ac:dyDescent="0.35">
      <c r="A6632" t="s">
        <v>24</v>
      </c>
      <c r="B6632" t="s">
        <v>1165</v>
      </c>
      <c r="C6632">
        <v>4</v>
      </c>
      <c r="D6632" t="s">
        <v>526</v>
      </c>
      <c r="E6632" t="s">
        <v>140</v>
      </c>
      <c r="F6632" t="s">
        <v>140</v>
      </c>
      <c r="G6632" t="s">
        <v>853</v>
      </c>
      <c r="H6632" t="s">
        <v>140</v>
      </c>
      <c r="I6632" t="s">
        <v>140</v>
      </c>
      <c r="J6632" t="s">
        <v>140</v>
      </c>
      <c r="K6632" t="s">
        <v>140</v>
      </c>
      <c r="L6632" t="s">
        <v>140</v>
      </c>
      <c r="M6632" t="s">
        <v>264</v>
      </c>
      <c r="N6632" t="s">
        <v>140</v>
      </c>
      <c r="O6632" t="s">
        <v>140</v>
      </c>
      <c r="P6632" t="s">
        <v>140</v>
      </c>
      <c r="Q6632" t="s">
        <v>140</v>
      </c>
    </row>
    <row r="6633" spans="1:17" x14ac:dyDescent="0.35">
      <c r="A6633" t="s">
        <v>25</v>
      </c>
      <c r="B6633" t="s">
        <v>1165</v>
      </c>
      <c r="C6633">
        <v>4</v>
      </c>
      <c r="D6633" t="s">
        <v>912</v>
      </c>
      <c r="E6633" t="s">
        <v>140</v>
      </c>
      <c r="F6633" t="s">
        <v>140</v>
      </c>
      <c r="G6633" t="s">
        <v>140</v>
      </c>
      <c r="H6633" t="s">
        <v>140</v>
      </c>
      <c r="I6633" t="s">
        <v>140</v>
      </c>
      <c r="J6633" t="s">
        <v>140</v>
      </c>
      <c r="K6633" t="s">
        <v>911</v>
      </c>
      <c r="L6633" t="s">
        <v>140</v>
      </c>
      <c r="M6633" t="s">
        <v>140</v>
      </c>
      <c r="N6633" t="s">
        <v>140</v>
      </c>
      <c r="O6633" t="s">
        <v>140</v>
      </c>
      <c r="P6633" t="s">
        <v>140</v>
      </c>
      <c r="Q6633" t="s">
        <v>140</v>
      </c>
    </row>
    <row r="6634" spans="1:17" x14ac:dyDescent="0.35">
      <c r="A6634" t="s">
        <v>25</v>
      </c>
      <c r="B6634" t="s">
        <v>1166</v>
      </c>
      <c r="C6634">
        <v>3</v>
      </c>
      <c r="D6634" t="s">
        <v>608</v>
      </c>
      <c r="E6634" t="s">
        <v>140</v>
      </c>
      <c r="F6634" t="s">
        <v>140</v>
      </c>
      <c r="G6634" t="s">
        <v>75</v>
      </c>
      <c r="H6634" t="s">
        <v>140</v>
      </c>
      <c r="I6634" t="s">
        <v>140</v>
      </c>
      <c r="J6634" t="s">
        <v>140</v>
      </c>
      <c r="K6634" t="s">
        <v>140</v>
      </c>
      <c r="L6634" t="s">
        <v>140</v>
      </c>
      <c r="M6634" t="s">
        <v>140</v>
      </c>
      <c r="N6634" t="s">
        <v>608</v>
      </c>
      <c r="O6634" t="s">
        <v>140</v>
      </c>
      <c r="P6634" t="s">
        <v>140</v>
      </c>
      <c r="Q6634" t="s">
        <v>140</v>
      </c>
    </row>
    <row r="6635" spans="1:17" x14ac:dyDescent="0.35">
      <c r="A6635" t="s">
        <v>26</v>
      </c>
      <c r="B6635" t="s">
        <v>1165</v>
      </c>
      <c r="C6635">
        <v>3</v>
      </c>
      <c r="D6635" t="s">
        <v>177</v>
      </c>
      <c r="E6635" t="s">
        <v>140</v>
      </c>
      <c r="F6635" t="s">
        <v>140</v>
      </c>
      <c r="G6635" t="s">
        <v>140</v>
      </c>
      <c r="H6635" t="s">
        <v>140</v>
      </c>
      <c r="I6635" t="s">
        <v>140</v>
      </c>
      <c r="J6635" t="s">
        <v>140</v>
      </c>
      <c r="K6635" t="s">
        <v>140</v>
      </c>
      <c r="L6635" t="s">
        <v>140</v>
      </c>
      <c r="M6635" t="s">
        <v>140</v>
      </c>
      <c r="N6635" t="s">
        <v>140</v>
      </c>
      <c r="O6635" t="s">
        <v>140</v>
      </c>
      <c r="P6635" t="s">
        <v>140</v>
      </c>
      <c r="Q6635" t="s">
        <v>140</v>
      </c>
    </row>
    <row r="6636" spans="1:17" x14ac:dyDescent="0.35">
      <c r="A6636" t="s">
        <v>26</v>
      </c>
      <c r="B6636" t="s">
        <v>1166</v>
      </c>
      <c r="C6636">
        <v>7</v>
      </c>
      <c r="D6636" t="s">
        <v>610</v>
      </c>
      <c r="E6636" t="s">
        <v>140</v>
      </c>
      <c r="F6636" t="s">
        <v>961</v>
      </c>
      <c r="G6636" t="s">
        <v>627</v>
      </c>
      <c r="H6636" t="s">
        <v>140</v>
      </c>
      <c r="I6636" t="s">
        <v>140</v>
      </c>
      <c r="J6636" t="s">
        <v>140</v>
      </c>
      <c r="K6636" t="s">
        <v>140</v>
      </c>
      <c r="L6636" t="s">
        <v>140</v>
      </c>
      <c r="M6636" t="s">
        <v>140</v>
      </c>
      <c r="N6636" t="s">
        <v>140</v>
      </c>
      <c r="O6636" t="s">
        <v>140</v>
      </c>
      <c r="P6636" t="s">
        <v>1072</v>
      </c>
      <c r="Q6636" t="s">
        <v>140</v>
      </c>
    </row>
    <row r="6637" spans="1:17" x14ac:dyDescent="0.35">
      <c r="A6637" t="s">
        <v>27</v>
      </c>
      <c r="B6637" t="s">
        <v>1165</v>
      </c>
      <c r="C6637">
        <v>3</v>
      </c>
      <c r="D6637" t="s">
        <v>608</v>
      </c>
      <c r="E6637" t="s">
        <v>140</v>
      </c>
      <c r="F6637" t="s">
        <v>449</v>
      </c>
      <c r="G6637" t="s">
        <v>489</v>
      </c>
      <c r="H6637" t="s">
        <v>140</v>
      </c>
      <c r="I6637" t="s">
        <v>140</v>
      </c>
      <c r="J6637" t="s">
        <v>140</v>
      </c>
      <c r="K6637" t="s">
        <v>140</v>
      </c>
      <c r="L6637" t="s">
        <v>140</v>
      </c>
      <c r="M6637" t="s">
        <v>140</v>
      </c>
      <c r="N6637" t="s">
        <v>140</v>
      </c>
      <c r="O6637" t="s">
        <v>140</v>
      </c>
      <c r="P6637" t="s">
        <v>140</v>
      </c>
      <c r="Q6637" t="s">
        <v>140</v>
      </c>
    </row>
    <row r="6638" spans="1:17" x14ac:dyDescent="0.35">
      <c r="A6638" t="s">
        <v>27</v>
      </c>
      <c r="B6638" t="s">
        <v>1166</v>
      </c>
      <c r="C6638">
        <v>4</v>
      </c>
      <c r="D6638" t="s">
        <v>761</v>
      </c>
      <c r="E6638" t="s">
        <v>467</v>
      </c>
      <c r="F6638" t="s">
        <v>140</v>
      </c>
      <c r="G6638" t="s">
        <v>59</v>
      </c>
      <c r="H6638" t="s">
        <v>140</v>
      </c>
      <c r="I6638" t="s">
        <v>140</v>
      </c>
      <c r="J6638" t="s">
        <v>140</v>
      </c>
      <c r="K6638" t="s">
        <v>140</v>
      </c>
      <c r="L6638" t="s">
        <v>140</v>
      </c>
      <c r="M6638" t="s">
        <v>140</v>
      </c>
      <c r="N6638" t="s">
        <v>140</v>
      </c>
      <c r="O6638" t="s">
        <v>140</v>
      </c>
      <c r="P6638" t="s">
        <v>140</v>
      </c>
      <c r="Q6638" t="s">
        <v>140</v>
      </c>
    </row>
    <row r="6639" spans="1:17" x14ac:dyDescent="0.35">
      <c r="A6639" t="s">
        <v>28</v>
      </c>
      <c r="B6639" t="s">
        <v>1165</v>
      </c>
      <c r="C6639">
        <v>2</v>
      </c>
      <c r="D6639" t="s">
        <v>303</v>
      </c>
      <c r="E6639" t="s">
        <v>140</v>
      </c>
      <c r="F6639" t="s">
        <v>140</v>
      </c>
      <c r="G6639" t="s">
        <v>140</v>
      </c>
      <c r="H6639" t="s">
        <v>140</v>
      </c>
      <c r="I6639" t="s">
        <v>304</v>
      </c>
      <c r="J6639" t="s">
        <v>140</v>
      </c>
      <c r="K6639" t="s">
        <v>140</v>
      </c>
      <c r="L6639" t="s">
        <v>140</v>
      </c>
      <c r="M6639" t="s">
        <v>140</v>
      </c>
      <c r="N6639" t="s">
        <v>140</v>
      </c>
      <c r="O6639" t="s">
        <v>140</v>
      </c>
      <c r="P6639" t="s">
        <v>140</v>
      </c>
      <c r="Q6639" t="s">
        <v>140</v>
      </c>
    </row>
    <row r="6640" spans="1:17" x14ac:dyDescent="0.35">
      <c r="A6640" t="s">
        <v>28</v>
      </c>
      <c r="B6640" t="s">
        <v>1166</v>
      </c>
      <c r="C6640">
        <v>5</v>
      </c>
      <c r="D6640" t="s">
        <v>624</v>
      </c>
      <c r="E6640" t="s">
        <v>140</v>
      </c>
      <c r="F6640" t="s">
        <v>289</v>
      </c>
      <c r="G6640" t="s">
        <v>140</v>
      </c>
      <c r="H6640" t="s">
        <v>140</v>
      </c>
      <c r="I6640" t="s">
        <v>140</v>
      </c>
      <c r="J6640" t="s">
        <v>140</v>
      </c>
      <c r="K6640" t="s">
        <v>140</v>
      </c>
      <c r="L6640" t="s">
        <v>289</v>
      </c>
      <c r="M6640" t="s">
        <v>140</v>
      </c>
      <c r="N6640" t="s">
        <v>140</v>
      </c>
      <c r="O6640" t="s">
        <v>921</v>
      </c>
      <c r="P6640" t="s">
        <v>140</v>
      </c>
      <c r="Q6640" t="s">
        <v>140</v>
      </c>
    </row>
    <row r="6641" spans="1:17" x14ac:dyDescent="0.35">
      <c r="A6641" t="s">
        <v>29</v>
      </c>
      <c r="B6641" t="s">
        <v>1165</v>
      </c>
      <c r="C6641">
        <v>5</v>
      </c>
      <c r="D6641" t="s">
        <v>770</v>
      </c>
      <c r="E6641" t="s">
        <v>140</v>
      </c>
      <c r="F6641" t="s">
        <v>140</v>
      </c>
      <c r="G6641" t="s">
        <v>261</v>
      </c>
      <c r="H6641" t="s">
        <v>1059</v>
      </c>
      <c r="I6641" t="s">
        <v>140</v>
      </c>
      <c r="J6641" t="s">
        <v>140</v>
      </c>
      <c r="K6641" t="s">
        <v>140</v>
      </c>
      <c r="L6641" t="s">
        <v>140</v>
      </c>
      <c r="M6641" t="s">
        <v>140</v>
      </c>
      <c r="N6641" t="s">
        <v>140</v>
      </c>
      <c r="O6641" t="s">
        <v>140</v>
      </c>
      <c r="P6641" t="s">
        <v>140</v>
      </c>
      <c r="Q6641" t="s">
        <v>140</v>
      </c>
    </row>
    <row r="6642" spans="1:17" x14ac:dyDescent="0.35">
      <c r="A6642" t="s">
        <v>29</v>
      </c>
      <c r="B6642" t="s">
        <v>1166</v>
      </c>
      <c r="C6642">
        <v>4</v>
      </c>
      <c r="D6642" t="s">
        <v>1015</v>
      </c>
      <c r="E6642" t="s">
        <v>140</v>
      </c>
      <c r="F6642" t="s">
        <v>140</v>
      </c>
      <c r="G6642" t="s">
        <v>202</v>
      </c>
      <c r="H6642" t="s">
        <v>140</v>
      </c>
      <c r="I6642" t="s">
        <v>187</v>
      </c>
      <c r="J6642" t="s">
        <v>140</v>
      </c>
      <c r="K6642" t="s">
        <v>140</v>
      </c>
      <c r="L6642" t="s">
        <v>140</v>
      </c>
      <c r="M6642" t="s">
        <v>140</v>
      </c>
      <c r="N6642" t="s">
        <v>140</v>
      </c>
      <c r="O6642" t="s">
        <v>140</v>
      </c>
      <c r="P6642" t="s">
        <v>140</v>
      </c>
      <c r="Q6642" t="s">
        <v>140</v>
      </c>
    </row>
    <row r="6643" spans="1:17" x14ac:dyDescent="0.35">
      <c r="A6643" t="s">
        <v>30</v>
      </c>
      <c r="B6643" t="s">
        <v>1165</v>
      </c>
      <c r="C6643">
        <v>3</v>
      </c>
      <c r="D6643" t="s">
        <v>143</v>
      </c>
      <c r="E6643" t="s">
        <v>140</v>
      </c>
      <c r="F6643" t="s">
        <v>140</v>
      </c>
      <c r="G6643" t="s">
        <v>142</v>
      </c>
      <c r="H6643" t="s">
        <v>140</v>
      </c>
      <c r="I6643" t="s">
        <v>140</v>
      </c>
      <c r="J6643" t="s">
        <v>140</v>
      </c>
      <c r="K6643" t="s">
        <v>140</v>
      </c>
      <c r="L6643" t="s">
        <v>140</v>
      </c>
      <c r="M6643" t="s">
        <v>140</v>
      </c>
      <c r="N6643" t="s">
        <v>140</v>
      </c>
      <c r="O6643" t="s">
        <v>140</v>
      </c>
      <c r="P6643" t="s">
        <v>140</v>
      </c>
      <c r="Q6643" t="s">
        <v>140</v>
      </c>
    </row>
    <row r="6644" spans="1:17" x14ac:dyDescent="0.35">
      <c r="A6644" t="s">
        <v>30</v>
      </c>
      <c r="B6644" t="s">
        <v>1166</v>
      </c>
      <c r="C6644">
        <v>3</v>
      </c>
      <c r="D6644" t="s">
        <v>932</v>
      </c>
      <c r="E6644" t="s">
        <v>140</v>
      </c>
      <c r="F6644" t="s">
        <v>140</v>
      </c>
      <c r="G6644" t="s">
        <v>140</v>
      </c>
      <c r="H6644" t="s">
        <v>140</v>
      </c>
      <c r="I6644" t="s">
        <v>932</v>
      </c>
      <c r="J6644" t="s">
        <v>396</v>
      </c>
      <c r="K6644" t="s">
        <v>140</v>
      </c>
      <c r="L6644" t="s">
        <v>140</v>
      </c>
      <c r="M6644" t="s">
        <v>140</v>
      </c>
      <c r="N6644" t="s">
        <v>140</v>
      </c>
      <c r="O6644" t="s">
        <v>140</v>
      </c>
      <c r="P6644" t="s">
        <v>140</v>
      </c>
      <c r="Q6644" t="s">
        <v>140</v>
      </c>
    </row>
    <row r="6645" spans="1:17" x14ac:dyDescent="0.35">
      <c r="A6645" t="s">
        <v>31</v>
      </c>
      <c r="B6645" t="s">
        <v>1165</v>
      </c>
      <c r="C6645">
        <v>8</v>
      </c>
      <c r="D6645" t="s">
        <v>894</v>
      </c>
      <c r="E6645" t="s">
        <v>140</v>
      </c>
      <c r="F6645" t="s">
        <v>140</v>
      </c>
      <c r="G6645" t="s">
        <v>140</v>
      </c>
      <c r="H6645" t="s">
        <v>140</v>
      </c>
      <c r="I6645" t="s">
        <v>419</v>
      </c>
      <c r="J6645" t="s">
        <v>140</v>
      </c>
      <c r="K6645" t="s">
        <v>140</v>
      </c>
      <c r="L6645" t="s">
        <v>1004</v>
      </c>
      <c r="M6645" t="s">
        <v>140</v>
      </c>
      <c r="N6645" t="s">
        <v>140</v>
      </c>
      <c r="O6645" t="s">
        <v>140</v>
      </c>
      <c r="P6645" t="s">
        <v>140</v>
      </c>
      <c r="Q6645" t="s">
        <v>140</v>
      </c>
    </row>
    <row r="6646" spans="1:17" x14ac:dyDescent="0.35">
      <c r="A6646" t="s">
        <v>31</v>
      </c>
      <c r="B6646" t="s">
        <v>1166</v>
      </c>
      <c r="C6646">
        <v>6</v>
      </c>
      <c r="D6646" t="s">
        <v>196</v>
      </c>
      <c r="E6646" t="s">
        <v>140</v>
      </c>
      <c r="F6646" t="s">
        <v>140</v>
      </c>
      <c r="G6646" t="s">
        <v>140</v>
      </c>
      <c r="H6646" t="s">
        <v>140</v>
      </c>
      <c r="I6646" t="s">
        <v>610</v>
      </c>
      <c r="J6646" t="s">
        <v>140</v>
      </c>
      <c r="K6646" t="s">
        <v>140</v>
      </c>
      <c r="L6646" t="s">
        <v>614</v>
      </c>
      <c r="M6646" t="s">
        <v>140</v>
      </c>
      <c r="N6646" t="s">
        <v>140</v>
      </c>
      <c r="O6646" t="s">
        <v>140</v>
      </c>
      <c r="P6646" t="s">
        <v>140</v>
      </c>
      <c r="Q6646" t="s">
        <v>140</v>
      </c>
    </row>
    <row r="6647" spans="1:17" x14ac:dyDescent="0.35">
      <c r="A6647" t="s">
        <v>32</v>
      </c>
      <c r="B6647" t="s">
        <v>1165</v>
      </c>
      <c r="C6647">
        <v>86</v>
      </c>
      <c r="D6647" t="s">
        <v>689</v>
      </c>
      <c r="E6647" t="s">
        <v>1013</v>
      </c>
      <c r="F6647" t="s">
        <v>123</v>
      </c>
      <c r="G6647" t="s">
        <v>93</v>
      </c>
      <c r="H6647" t="s">
        <v>1010</v>
      </c>
      <c r="I6647" t="s">
        <v>1045</v>
      </c>
      <c r="J6647" t="s">
        <v>1095</v>
      </c>
      <c r="K6647" t="s">
        <v>1011</v>
      </c>
      <c r="L6647" t="s">
        <v>515</v>
      </c>
      <c r="M6647" t="s">
        <v>1004</v>
      </c>
      <c r="N6647" t="s">
        <v>140</v>
      </c>
      <c r="O6647" t="s">
        <v>140</v>
      </c>
      <c r="P6647" t="s">
        <v>1019</v>
      </c>
      <c r="Q6647" t="s">
        <v>140</v>
      </c>
    </row>
    <row r="6648" spans="1:17" x14ac:dyDescent="0.35">
      <c r="A6648" t="s">
        <v>32</v>
      </c>
      <c r="B6648" t="s">
        <v>1166</v>
      </c>
      <c r="C6648">
        <v>108</v>
      </c>
      <c r="D6648" t="s">
        <v>291</v>
      </c>
      <c r="E6648" t="s">
        <v>939</v>
      </c>
      <c r="F6648" t="s">
        <v>405</v>
      </c>
      <c r="G6648" t="s">
        <v>286</v>
      </c>
      <c r="H6648" t="s">
        <v>1017</v>
      </c>
      <c r="I6648" t="s">
        <v>97</v>
      </c>
      <c r="J6648" t="s">
        <v>345</v>
      </c>
      <c r="K6648" t="s">
        <v>1048</v>
      </c>
      <c r="L6648" t="s">
        <v>977</v>
      </c>
      <c r="M6648" t="s">
        <v>1019</v>
      </c>
      <c r="N6648" t="s">
        <v>1012</v>
      </c>
      <c r="O6648" t="s">
        <v>1012</v>
      </c>
      <c r="P6648" t="s">
        <v>1014</v>
      </c>
      <c r="Q6648" t="s">
        <v>1014</v>
      </c>
    </row>
    <row r="6650" spans="1:17" x14ac:dyDescent="0.35">
      <c r="A6650" t="s">
        <v>1291</v>
      </c>
    </row>
    <row r="6651" spans="1:17" x14ac:dyDescent="0.35">
      <c r="A6651" t="s">
        <v>2</v>
      </c>
      <c r="B6651" t="s">
        <v>1141</v>
      </c>
      <c r="C6651" t="s">
        <v>3</v>
      </c>
      <c r="D6651" t="s">
        <v>1220</v>
      </c>
      <c r="E6651" t="s">
        <v>1277</v>
      </c>
      <c r="F6651" t="s">
        <v>1276</v>
      </c>
      <c r="G6651" t="s">
        <v>1278</v>
      </c>
      <c r="H6651" t="s">
        <v>1280</v>
      </c>
      <c r="I6651" t="s">
        <v>1279</v>
      </c>
      <c r="J6651" t="s">
        <v>1042</v>
      </c>
      <c r="K6651" t="s">
        <v>1281</v>
      </c>
      <c r="L6651" t="s">
        <v>1282</v>
      </c>
      <c r="M6651" t="s">
        <v>1283</v>
      </c>
      <c r="N6651" t="s">
        <v>1284</v>
      </c>
      <c r="O6651" t="s">
        <v>1285</v>
      </c>
      <c r="P6651" t="s">
        <v>1286</v>
      </c>
      <c r="Q6651" t="s">
        <v>1287</v>
      </c>
    </row>
    <row r="6652" spans="1:17" x14ac:dyDescent="0.35">
      <c r="A6652" t="s">
        <v>8</v>
      </c>
      <c r="B6652" t="s">
        <v>1129</v>
      </c>
      <c r="C6652">
        <v>3</v>
      </c>
      <c r="D6652" t="s">
        <v>849</v>
      </c>
      <c r="E6652" t="s">
        <v>140</v>
      </c>
      <c r="F6652" t="s">
        <v>140</v>
      </c>
      <c r="G6652" t="s">
        <v>140</v>
      </c>
      <c r="H6652" t="s">
        <v>140</v>
      </c>
      <c r="I6652" t="s">
        <v>140</v>
      </c>
      <c r="J6652" t="s">
        <v>140</v>
      </c>
      <c r="K6652" t="s">
        <v>927</v>
      </c>
      <c r="L6652" t="s">
        <v>140</v>
      </c>
      <c r="M6652" t="s">
        <v>140</v>
      </c>
      <c r="N6652" t="s">
        <v>140</v>
      </c>
      <c r="O6652" t="s">
        <v>140</v>
      </c>
      <c r="P6652" t="s">
        <v>140</v>
      </c>
      <c r="Q6652" t="s">
        <v>140</v>
      </c>
    </row>
    <row r="6653" spans="1:17" x14ac:dyDescent="0.35">
      <c r="A6653" t="s">
        <v>8</v>
      </c>
      <c r="B6653" t="s">
        <v>1130</v>
      </c>
      <c r="C6653">
        <v>7</v>
      </c>
      <c r="D6653" t="s">
        <v>180</v>
      </c>
      <c r="E6653" t="s">
        <v>256</v>
      </c>
      <c r="F6653" t="s">
        <v>140</v>
      </c>
      <c r="G6653" t="s">
        <v>140</v>
      </c>
      <c r="H6653" t="s">
        <v>140</v>
      </c>
      <c r="I6653" t="s">
        <v>317</v>
      </c>
      <c r="J6653" t="s">
        <v>140</v>
      </c>
      <c r="K6653" t="s">
        <v>140</v>
      </c>
      <c r="L6653" t="s">
        <v>140</v>
      </c>
      <c r="M6653" t="s">
        <v>140</v>
      </c>
      <c r="N6653" t="s">
        <v>140</v>
      </c>
      <c r="O6653" t="s">
        <v>140</v>
      </c>
      <c r="P6653" t="s">
        <v>140</v>
      </c>
      <c r="Q6653" t="s">
        <v>140</v>
      </c>
    </row>
    <row r="6654" spans="1:17" x14ac:dyDescent="0.35">
      <c r="A6654" t="s">
        <v>8</v>
      </c>
      <c r="B6654" t="s">
        <v>1131</v>
      </c>
      <c r="C6654">
        <v>3</v>
      </c>
      <c r="D6654" t="s">
        <v>177</v>
      </c>
      <c r="E6654" t="s">
        <v>140</v>
      </c>
      <c r="F6654" t="s">
        <v>140</v>
      </c>
      <c r="G6654" t="s">
        <v>140</v>
      </c>
      <c r="H6654" t="s">
        <v>140</v>
      </c>
      <c r="I6654" t="s">
        <v>140</v>
      </c>
      <c r="J6654" t="s">
        <v>140</v>
      </c>
      <c r="K6654" t="s">
        <v>140</v>
      </c>
      <c r="L6654" t="s">
        <v>140</v>
      </c>
      <c r="M6654" t="s">
        <v>140</v>
      </c>
      <c r="N6654" t="s">
        <v>140</v>
      </c>
      <c r="O6654" t="s">
        <v>140</v>
      </c>
      <c r="P6654" t="s">
        <v>140</v>
      </c>
      <c r="Q6654" t="s">
        <v>140</v>
      </c>
    </row>
    <row r="6655" spans="1:17" x14ac:dyDescent="0.35">
      <c r="A6655" t="s">
        <v>9</v>
      </c>
      <c r="B6655" t="s">
        <v>1130</v>
      </c>
      <c r="C6655">
        <v>5</v>
      </c>
      <c r="D6655" t="s">
        <v>1061</v>
      </c>
      <c r="E6655" t="s">
        <v>140</v>
      </c>
      <c r="F6655" t="s">
        <v>140</v>
      </c>
      <c r="G6655" t="s">
        <v>677</v>
      </c>
      <c r="H6655" t="s">
        <v>140</v>
      </c>
      <c r="I6655" t="s">
        <v>71</v>
      </c>
      <c r="J6655" t="s">
        <v>140</v>
      </c>
      <c r="K6655" t="s">
        <v>140</v>
      </c>
      <c r="L6655" t="s">
        <v>140</v>
      </c>
      <c r="M6655" t="s">
        <v>140</v>
      </c>
      <c r="N6655" t="s">
        <v>140</v>
      </c>
      <c r="O6655" t="s">
        <v>140</v>
      </c>
      <c r="P6655" t="s">
        <v>614</v>
      </c>
      <c r="Q6655" t="s">
        <v>140</v>
      </c>
    </row>
    <row r="6656" spans="1:17" x14ac:dyDescent="0.35">
      <c r="A6656" t="s">
        <v>9</v>
      </c>
      <c r="B6656" t="s">
        <v>1131</v>
      </c>
      <c r="C6656">
        <v>1</v>
      </c>
      <c r="D6656" t="s">
        <v>140</v>
      </c>
      <c r="E6656" t="s">
        <v>140</v>
      </c>
      <c r="F6656" t="s">
        <v>140</v>
      </c>
      <c r="G6656" t="s">
        <v>177</v>
      </c>
      <c r="H6656" t="s">
        <v>140</v>
      </c>
      <c r="I6656" t="s">
        <v>140</v>
      </c>
      <c r="J6656" t="s">
        <v>140</v>
      </c>
      <c r="K6656" t="s">
        <v>140</v>
      </c>
      <c r="L6656" t="s">
        <v>140</v>
      </c>
      <c r="M6656" t="s">
        <v>140</v>
      </c>
      <c r="N6656" t="s">
        <v>140</v>
      </c>
      <c r="O6656" t="s">
        <v>140</v>
      </c>
      <c r="P6656" t="s">
        <v>140</v>
      </c>
      <c r="Q6656" t="s">
        <v>140</v>
      </c>
    </row>
    <row r="6657" spans="1:17" x14ac:dyDescent="0.35">
      <c r="A6657" t="s">
        <v>10</v>
      </c>
      <c r="B6657" t="s">
        <v>1130</v>
      </c>
      <c r="C6657">
        <v>4</v>
      </c>
      <c r="D6657" t="s">
        <v>285</v>
      </c>
      <c r="E6657" t="s">
        <v>140</v>
      </c>
      <c r="F6657" t="s">
        <v>140</v>
      </c>
      <c r="G6657" t="s">
        <v>286</v>
      </c>
      <c r="H6657" t="s">
        <v>140</v>
      </c>
      <c r="I6657" t="s">
        <v>140</v>
      </c>
      <c r="J6657" t="s">
        <v>140</v>
      </c>
      <c r="K6657" t="s">
        <v>140</v>
      </c>
      <c r="L6657" t="s">
        <v>140</v>
      </c>
      <c r="M6657" t="s">
        <v>140</v>
      </c>
      <c r="N6657" t="s">
        <v>140</v>
      </c>
      <c r="O6657" t="s">
        <v>140</v>
      </c>
      <c r="P6657" t="s">
        <v>140</v>
      </c>
      <c r="Q6657" t="s">
        <v>140</v>
      </c>
    </row>
    <row r="6658" spans="1:17" x14ac:dyDescent="0.35">
      <c r="A6658" t="s">
        <v>11</v>
      </c>
      <c r="B6658" t="s">
        <v>1130</v>
      </c>
      <c r="C6658">
        <v>2</v>
      </c>
      <c r="D6658" t="s">
        <v>704</v>
      </c>
      <c r="E6658" t="s">
        <v>705</v>
      </c>
      <c r="F6658" t="s">
        <v>140</v>
      </c>
      <c r="G6658" t="s">
        <v>140</v>
      </c>
      <c r="H6658" t="s">
        <v>140</v>
      </c>
      <c r="I6658" t="s">
        <v>140</v>
      </c>
      <c r="J6658" t="s">
        <v>140</v>
      </c>
      <c r="K6658" t="s">
        <v>140</v>
      </c>
      <c r="L6658" t="s">
        <v>140</v>
      </c>
      <c r="M6658" t="s">
        <v>140</v>
      </c>
      <c r="N6658" t="s">
        <v>140</v>
      </c>
      <c r="O6658" t="s">
        <v>140</v>
      </c>
      <c r="P6658" t="s">
        <v>140</v>
      </c>
      <c r="Q6658" t="s">
        <v>140</v>
      </c>
    </row>
    <row r="6659" spans="1:17" x14ac:dyDescent="0.35">
      <c r="A6659" t="s">
        <v>11</v>
      </c>
      <c r="B6659" t="s">
        <v>1131</v>
      </c>
      <c r="C6659">
        <v>4</v>
      </c>
      <c r="D6659" t="s">
        <v>980</v>
      </c>
      <c r="E6659" t="s">
        <v>819</v>
      </c>
      <c r="F6659" t="s">
        <v>140</v>
      </c>
      <c r="G6659" t="s">
        <v>140</v>
      </c>
      <c r="H6659" t="s">
        <v>140</v>
      </c>
      <c r="I6659" t="s">
        <v>140</v>
      </c>
      <c r="J6659" t="s">
        <v>849</v>
      </c>
      <c r="K6659" t="s">
        <v>140</v>
      </c>
      <c r="L6659" t="s">
        <v>140</v>
      </c>
      <c r="M6659" t="s">
        <v>140</v>
      </c>
      <c r="N6659" t="s">
        <v>140</v>
      </c>
      <c r="O6659" t="s">
        <v>140</v>
      </c>
      <c r="P6659" t="s">
        <v>140</v>
      </c>
      <c r="Q6659" t="s">
        <v>140</v>
      </c>
    </row>
    <row r="6660" spans="1:17" x14ac:dyDescent="0.35">
      <c r="A6660" t="s">
        <v>12</v>
      </c>
      <c r="B6660" t="s">
        <v>1129</v>
      </c>
      <c r="C6660">
        <v>8</v>
      </c>
      <c r="D6660" t="s">
        <v>592</v>
      </c>
      <c r="E6660" t="s">
        <v>592</v>
      </c>
      <c r="F6660" t="s">
        <v>140</v>
      </c>
      <c r="G6660" t="s">
        <v>140</v>
      </c>
      <c r="H6660" t="s">
        <v>140</v>
      </c>
      <c r="I6660" t="s">
        <v>468</v>
      </c>
      <c r="J6660" t="s">
        <v>140</v>
      </c>
      <c r="K6660" t="s">
        <v>140</v>
      </c>
      <c r="L6660" t="s">
        <v>140</v>
      </c>
      <c r="M6660" t="s">
        <v>140</v>
      </c>
      <c r="N6660" t="s">
        <v>140</v>
      </c>
      <c r="O6660" t="s">
        <v>140</v>
      </c>
      <c r="P6660" t="s">
        <v>140</v>
      </c>
      <c r="Q6660" t="s">
        <v>140</v>
      </c>
    </row>
    <row r="6661" spans="1:17" x14ac:dyDescent="0.35">
      <c r="A6661" t="s">
        <v>12</v>
      </c>
      <c r="B6661" t="s">
        <v>1130</v>
      </c>
      <c r="C6661">
        <v>5</v>
      </c>
      <c r="D6661" t="s">
        <v>140</v>
      </c>
      <c r="E6661" t="s">
        <v>140</v>
      </c>
      <c r="F6661" t="s">
        <v>140</v>
      </c>
      <c r="G6661" t="s">
        <v>140</v>
      </c>
      <c r="H6661" t="s">
        <v>140</v>
      </c>
      <c r="I6661" t="s">
        <v>789</v>
      </c>
      <c r="J6661" t="s">
        <v>140</v>
      </c>
      <c r="K6661" t="s">
        <v>140</v>
      </c>
      <c r="L6661" t="s">
        <v>140</v>
      </c>
      <c r="M6661" t="s">
        <v>140</v>
      </c>
      <c r="N6661" t="s">
        <v>140</v>
      </c>
      <c r="O6661" t="s">
        <v>140</v>
      </c>
      <c r="P6661" t="s">
        <v>140</v>
      </c>
      <c r="Q6661" t="s">
        <v>790</v>
      </c>
    </row>
    <row r="6662" spans="1:17" x14ac:dyDescent="0.35">
      <c r="A6662" t="s">
        <v>12</v>
      </c>
      <c r="B6662" t="s">
        <v>1131</v>
      </c>
      <c r="C6662">
        <v>6</v>
      </c>
      <c r="D6662" t="s">
        <v>414</v>
      </c>
      <c r="E6662" t="s">
        <v>140</v>
      </c>
      <c r="F6662" t="s">
        <v>140</v>
      </c>
      <c r="G6662" t="s">
        <v>140</v>
      </c>
      <c r="H6662" t="s">
        <v>414</v>
      </c>
      <c r="I6662" t="s">
        <v>261</v>
      </c>
      <c r="J6662" t="s">
        <v>140</v>
      </c>
      <c r="K6662" t="s">
        <v>733</v>
      </c>
      <c r="L6662" t="s">
        <v>140</v>
      </c>
      <c r="M6662" t="s">
        <v>140</v>
      </c>
      <c r="N6662" t="s">
        <v>140</v>
      </c>
      <c r="O6662" t="s">
        <v>140</v>
      </c>
      <c r="P6662" t="s">
        <v>140</v>
      </c>
      <c r="Q6662" t="s">
        <v>140</v>
      </c>
    </row>
    <row r="6663" spans="1:17" x14ac:dyDescent="0.35">
      <c r="A6663" t="s">
        <v>13</v>
      </c>
      <c r="B6663" t="s">
        <v>1129</v>
      </c>
      <c r="C6663">
        <v>1</v>
      </c>
      <c r="D6663" t="s">
        <v>140</v>
      </c>
      <c r="E6663" t="s">
        <v>140</v>
      </c>
      <c r="F6663" t="s">
        <v>140</v>
      </c>
      <c r="G6663" t="s">
        <v>140</v>
      </c>
      <c r="H6663" t="s">
        <v>140</v>
      </c>
      <c r="I6663" t="s">
        <v>140</v>
      </c>
      <c r="J6663" t="s">
        <v>140</v>
      </c>
      <c r="K6663" t="s">
        <v>140</v>
      </c>
      <c r="L6663" t="s">
        <v>177</v>
      </c>
      <c r="M6663" t="s">
        <v>140</v>
      </c>
      <c r="N6663" t="s">
        <v>140</v>
      </c>
      <c r="O6663" t="s">
        <v>140</v>
      </c>
      <c r="P6663" t="s">
        <v>140</v>
      </c>
      <c r="Q6663" t="s">
        <v>140</v>
      </c>
    </row>
    <row r="6664" spans="1:17" x14ac:dyDescent="0.35">
      <c r="A6664" t="s">
        <v>13</v>
      </c>
      <c r="B6664" t="s">
        <v>1130</v>
      </c>
      <c r="C6664">
        <v>2</v>
      </c>
      <c r="D6664" t="s">
        <v>140</v>
      </c>
      <c r="E6664" t="s">
        <v>140</v>
      </c>
      <c r="F6664" t="s">
        <v>140</v>
      </c>
      <c r="G6664" t="s">
        <v>140</v>
      </c>
      <c r="H6664" t="s">
        <v>140</v>
      </c>
      <c r="I6664" t="s">
        <v>140</v>
      </c>
      <c r="J6664" t="s">
        <v>140</v>
      </c>
      <c r="K6664" t="s">
        <v>610</v>
      </c>
      <c r="L6664" t="s">
        <v>140</v>
      </c>
      <c r="M6664" t="s">
        <v>610</v>
      </c>
      <c r="N6664" t="s">
        <v>140</v>
      </c>
      <c r="O6664" t="s">
        <v>140</v>
      </c>
      <c r="P6664" t="s">
        <v>140</v>
      </c>
      <c r="Q6664" t="s">
        <v>140</v>
      </c>
    </row>
    <row r="6665" spans="1:17" x14ac:dyDescent="0.35">
      <c r="A6665" t="s">
        <v>13</v>
      </c>
      <c r="B6665" t="s">
        <v>1131</v>
      </c>
      <c r="C6665">
        <v>4</v>
      </c>
      <c r="D6665" t="s">
        <v>140</v>
      </c>
      <c r="E6665" t="s">
        <v>140</v>
      </c>
      <c r="F6665" t="s">
        <v>571</v>
      </c>
      <c r="G6665" t="s">
        <v>140</v>
      </c>
      <c r="H6665" t="s">
        <v>140</v>
      </c>
      <c r="I6665" t="s">
        <v>479</v>
      </c>
      <c r="J6665" t="s">
        <v>140</v>
      </c>
      <c r="K6665" t="s">
        <v>867</v>
      </c>
      <c r="L6665" t="s">
        <v>140</v>
      </c>
      <c r="M6665" t="s">
        <v>140</v>
      </c>
      <c r="N6665" t="s">
        <v>140</v>
      </c>
      <c r="O6665" t="s">
        <v>140</v>
      </c>
      <c r="P6665" t="s">
        <v>140</v>
      </c>
      <c r="Q6665" t="s">
        <v>140</v>
      </c>
    </row>
    <row r="6666" spans="1:17" x14ac:dyDescent="0.35">
      <c r="A6666" t="s">
        <v>14</v>
      </c>
      <c r="B6666" t="s">
        <v>1129</v>
      </c>
      <c r="C6666">
        <v>2</v>
      </c>
      <c r="D6666" t="s">
        <v>547</v>
      </c>
      <c r="E6666" t="s">
        <v>292</v>
      </c>
      <c r="F6666" t="s">
        <v>140</v>
      </c>
      <c r="G6666" t="s">
        <v>140</v>
      </c>
      <c r="H6666" t="s">
        <v>140</v>
      </c>
      <c r="I6666" t="s">
        <v>140</v>
      </c>
      <c r="J6666" t="s">
        <v>140</v>
      </c>
      <c r="K6666" t="s">
        <v>140</v>
      </c>
      <c r="L6666" t="s">
        <v>140</v>
      </c>
      <c r="M6666" t="s">
        <v>140</v>
      </c>
      <c r="N6666" t="s">
        <v>140</v>
      </c>
      <c r="O6666" t="s">
        <v>140</v>
      </c>
      <c r="P6666" t="s">
        <v>140</v>
      </c>
      <c r="Q6666" t="s">
        <v>140</v>
      </c>
    </row>
    <row r="6667" spans="1:17" x14ac:dyDescent="0.35">
      <c r="A6667" t="s">
        <v>14</v>
      </c>
      <c r="B6667" t="s">
        <v>1130</v>
      </c>
      <c r="C6667">
        <v>12</v>
      </c>
      <c r="D6667" t="s">
        <v>826</v>
      </c>
      <c r="E6667" t="s">
        <v>140</v>
      </c>
      <c r="F6667" t="s">
        <v>140</v>
      </c>
      <c r="G6667" t="s">
        <v>929</v>
      </c>
      <c r="H6667" t="s">
        <v>140</v>
      </c>
      <c r="I6667" t="s">
        <v>140</v>
      </c>
      <c r="J6667" t="s">
        <v>371</v>
      </c>
      <c r="K6667" t="s">
        <v>399</v>
      </c>
      <c r="L6667" t="s">
        <v>392</v>
      </c>
      <c r="M6667" t="s">
        <v>140</v>
      </c>
      <c r="N6667" t="s">
        <v>140</v>
      </c>
      <c r="O6667" t="s">
        <v>140</v>
      </c>
      <c r="P6667" t="s">
        <v>140</v>
      </c>
      <c r="Q6667" t="s">
        <v>140</v>
      </c>
    </row>
    <row r="6668" spans="1:17" x14ac:dyDescent="0.35">
      <c r="A6668" t="s">
        <v>14</v>
      </c>
      <c r="B6668" t="s">
        <v>1131</v>
      </c>
      <c r="C6668">
        <v>1</v>
      </c>
      <c r="D6668" t="s">
        <v>140</v>
      </c>
      <c r="E6668" t="s">
        <v>140</v>
      </c>
      <c r="F6668" t="s">
        <v>140</v>
      </c>
      <c r="G6668" t="s">
        <v>177</v>
      </c>
      <c r="H6668" t="s">
        <v>140</v>
      </c>
      <c r="I6668" t="s">
        <v>140</v>
      </c>
      <c r="J6668" t="s">
        <v>140</v>
      </c>
      <c r="K6668" t="s">
        <v>140</v>
      </c>
      <c r="L6668" t="s">
        <v>140</v>
      </c>
      <c r="M6668" t="s">
        <v>140</v>
      </c>
      <c r="N6668" t="s">
        <v>140</v>
      </c>
      <c r="O6668" t="s">
        <v>140</v>
      </c>
      <c r="P6668" t="s">
        <v>140</v>
      </c>
      <c r="Q6668" t="s">
        <v>140</v>
      </c>
    </row>
    <row r="6669" spans="1:17" x14ac:dyDescent="0.35">
      <c r="A6669" t="s">
        <v>15</v>
      </c>
      <c r="B6669" t="s">
        <v>1129</v>
      </c>
      <c r="C6669">
        <v>1</v>
      </c>
      <c r="D6669" t="s">
        <v>177</v>
      </c>
      <c r="E6669" t="s">
        <v>140</v>
      </c>
      <c r="F6669" t="s">
        <v>140</v>
      </c>
      <c r="G6669" t="s">
        <v>140</v>
      </c>
      <c r="H6669" t="s">
        <v>140</v>
      </c>
      <c r="I6669" t="s">
        <v>140</v>
      </c>
      <c r="J6669" t="s">
        <v>140</v>
      </c>
      <c r="K6669" t="s">
        <v>140</v>
      </c>
      <c r="L6669" t="s">
        <v>140</v>
      </c>
      <c r="M6669" t="s">
        <v>140</v>
      </c>
      <c r="N6669" t="s">
        <v>140</v>
      </c>
      <c r="O6669" t="s">
        <v>140</v>
      </c>
      <c r="P6669" t="s">
        <v>140</v>
      </c>
      <c r="Q6669" t="s">
        <v>140</v>
      </c>
    </row>
    <row r="6670" spans="1:17" x14ac:dyDescent="0.35">
      <c r="A6670" t="s">
        <v>15</v>
      </c>
      <c r="B6670" t="s">
        <v>1130</v>
      </c>
      <c r="C6670">
        <v>5</v>
      </c>
      <c r="D6670" t="s">
        <v>900</v>
      </c>
      <c r="E6670" t="s">
        <v>140</v>
      </c>
      <c r="F6670" t="s">
        <v>140</v>
      </c>
      <c r="G6670" t="s">
        <v>140</v>
      </c>
      <c r="H6670" t="s">
        <v>140</v>
      </c>
      <c r="I6670" t="s">
        <v>323</v>
      </c>
      <c r="J6670" t="s">
        <v>140</v>
      </c>
      <c r="K6670" t="s">
        <v>970</v>
      </c>
      <c r="L6670" t="s">
        <v>140</v>
      </c>
      <c r="M6670" t="s">
        <v>582</v>
      </c>
      <c r="N6670" t="s">
        <v>140</v>
      </c>
      <c r="O6670" t="s">
        <v>140</v>
      </c>
      <c r="P6670" t="s">
        <v>140</v>
      </c>
      <c r="Q6670" t="s">
        <v>140</v>
      </c>
    </row>
    <row r="6671" spans="1:17" x14ac:dyDescent="0.35">
      <c r="A6671" t="s">
        <v>15</v>
      </c>
      <c r="B6671" t="s">
        <v>1131</v>
      </c>
      <c r="C6671">
        <v>1</v>
      </c>
      <c r="D6671" t="s">
        <v>140</v>
      </c>
      <c r="E6671" t="s">
        <v>177</v>
      </c>
      <c r="F6671" t="s">
        <v>140</v>
      </c>
      <c r="G6671" t="s">
        <v>140</v>
      </c>
      <c r="H6671" t="s">
        <v>140</v>
      </c>
      <c r="I6671" t="s">
        <v>140</v>
      </c>
      <c r="J6671" t="s">
        <v>140</v>
      </c>
      <c r="K6671" t="s">
        <v>140</v>
      </c>
      <c r="L6671" t="s">
        <v>140</v>
      </c>
      <c r="M6671" t="s">
        <v>140</v>
      </c>
      <c r="N6671" t="s">
        <v>140</v>
      </c>
      <c r="O6671" t="s">
        <v>140</v>
      </c>
      <c r="P6671" t="s">
        <v>140</v>
      </c>
      <c r="Q6671" t="s">
        <v>140</v>
      </c>
    </row>
    <row r="6672" spans="1:17" x14ac:dyDescent="0.35">
      <c r="A6672" t="s">
        <v>16</v>
      </c>
      <c r="B6672" t="s">
        <v>1130</v>
      </c>
      <c r="C6672">
        <v>5</v>
      </c>
      <c r="D6672" t="s">
        <v>700</v>
      </c>
      <c r="E6672" t="s">
        <v>140</v>
      </c>
      <c r="F6672" t="s">
        <v>749</v>
      </c>
      <c r="G6672" t="s">
        <v>585</v>
      </c>
      <c r="H6672" t="s">
        <v>140</v>
      </c>
      <c r="I6672" t="s">
        <v>140</v>
      </c>
      <c r="J6672" t="s">
        <v>140</v>
      </c>
      <c r="K6672" t="s">
        <v>140</v>
      </c>
      <c r="L6672" t="s">
        <v>140</v>
      </c>
      <c r="M6672" t="s">
        <v>140</v>
      </c>
      <c r="N6672" t="s">
        <v>140</v>
      </c>
      <c r="O6672" t="s">
        <v>140</v>
      </c>
      <c r="P6672" t="s">
        <v>140</v>
      </c>
      <c r="Q6672" t="s">
        <v>140</v>
      </c>
    </row>
    <row r="6673" spans="1:17" x14ac:dyDescent="0.35">
      <c r="A6673" t="s">
        <v>17</v>
      </c>
      <c r="B6673" t="s">
        <v>1129</v>
      </c>
      <c r="C6673">
        <v>1</v>
      </c>
      <c r="D6673" t="s">
        <v>177</v>
      </c>
      <c r="E6673" t="s">
        <v>140</v>
      </c>
      <c r="F6673" t="s">
        <v>140</v>
      </c>
      <c r="G6673" t="s">
        <v>140</v>
      </c>
      <c r="H6673" t="s">
        <v>140</v>
      </c>
      <c r="I6673" t="s">
        <v>140</v>
      </c>
      <c r="J6673" t="s">
        <v>140</v>
      </c>
      <c r="K6673" t="s">
        <v>140</v>
      </c>
      <c r="L6673" t="s">
        <v>140</v>
      </c>
      <c r="M6673" t="s">
        <v>140</v>
      </c>
      <c r="N6673" t="s">
        <v>140</v>
      </c>
      <c r="O6673" t="s">
        <v>140</v>
      </c>
      <c r="P6673" t="s">
        <v>140</v>
      </c>
      <c r="Q6673" t="s">
        <v>140</v>
      </c>
    </row>
    <row r="6674" spans="1:17" x14ac:dyDescent="0.35">
      <c r="A6674" t="s">
        <v>17</v>
      </c>
      <c r="B6674" t="s">
        <v>1130</v>
      </c>
      <c r="C6674">
        <v>2</v>
      </c>
      <c r="D6674" t="s">
        <v>177</v>
      </c>
      <c r="E6674" t="s">
        <v>140</v>
      </c>
      <c r="F6674" t="s">
        <v>140</v>
      </c>
      <c r="G6674" t="s">
        <v>140</v>
      </c>
      <c r="H6674" t="s">
        <v>140</v>
      </c>
      <c r="I6674" t="s">
        <v>140</v>
      </c>
      <c r="J6674" t="s">
        <v>140</v>
      </c>
      <c r="K6674" t="s">
        <v>140</v>
      </c>
      <c r="L6674" t="s">
        <v>140</v>
      </c>
      <c r="M6674" t="s">
        <v>140</v>
      </c>
      <c r="N6674" t="s">
        <v>140</v>
      </c>
      <c r="O6674" t="s">
        <v>140</v>
      </c>
      <c r="P6674" t="s">
        <v>140</v>
      </c>
      <c r="Q6674" t="s">
        <v>140</v>
      </c>
    </row>
    <row r="6675" spans="1:17" x14ac:dyDescent="0.35">
      <c r="A6675" t="s">
        <v>18</v>
      </c>
      <c r="B6675" t="s">
        <v>1129</v>
      </c>
      <c r="C6675">
        <v>8</v>
      </c>
      <c r="D6675" t="s">
        <v>526</v>
      </c>
      <c r="E6675" t="s">
        <v>140</v>
      </c>
      <c r="F6675" t="s">
        <v>140</v>
      </c>
      <c r="G6675" t="s">
        <v>140</v>
      </c>
      <c r="H6675" t="s">
        <v>140</v>
      </c>
      <c r="I6675" t="s">
        <v>140</v>
      </c>
      <c r="J6675" t="s">
        <v>140</v>
      </c>
      <c r="K6675" t="s">
        <v>140</v>
      </c>
      <c r="L6675" t="s">
        <v>891</v>
      </c>
      <c r="M6675" t="s">
        <v>140</v>
      </c>
      <c r="N6675" t="s">
        <v>140</v>
      </c>
      <c r="O6675" t="s">
        <v>140</v>
      </c>
      <c r="P6675" t="s">
        <v>140</v>
      </c>
      <c r="Q6675" t="s">
        <v>140</v>
      </c>
    </row>
    <row r="6676" spans="1:17" x14ac:dyDescent="0.35">
      <c r="A6676" t="s">
        <v>18</v>
      </c>
      <c r="B6676" t="s">
        <v>1130</v>
      </c>
      <c r="C6676">
        <v>4</v>
      </c>
      <c r="D6676" t="s">
        <v>786</v>
      </c>
      <c r="E6676" t="s">
        <v>584</v>
      </c>
      <c r="F6676" t="s">
        <v>140</v>
      </c>
      <c r="G6676" t="s">
        <v>140</v>
      </c>
      <c r="H6676" t="s">
        <v>140</v>
      </c>
      <c r="I6676" t="s">
        <v>671</v>
      </c>
      <c r="J6676" t="s">
        <v>140</v>
      </c>
      <c r="K6676" t="s">
        <v>140</v>
      </c>
      <c r="L6676" t="s">
        <v>140</v>
      </c>
      <c r="M6676" t="s">
        <v>140</v>
      </c>
      <c r="N6676" t="s">
        <v>140</v>
      </c>
      <c r="O6676" t="s">
        <v>140</v>
      </c>
      <c r="P6676" t="s">
        <v>140</v>
      </c>
      <c r="Q6676" t="s">
        <v>140</v>
      </c>
    </row>
    <row r="6677" spans="1:17" x14ac:dyDescent="0.35">
      <c r="A6677" t="s">
        <v>19</v>
      </c>
      <c r="B6677" t="s">
        <v>1130</v>
      </c>
      <c r="C6677">
        <v>7</v>
      </c>
      <c r="D6677" t="s">
        <v>79</v>
      </c>
      <c r="E6677" t="s">
        <v>140</v>
      </c>
      <c r="F6677" t="s">
        <v>140</v>
      </c>
      <c r="G6677" t="s">
        <v>78</v>
      </c>
      <c r="H6677" t="s">
        <v>140</v>
      </c>
      <c r="I6677" t="s">
        <v>140</v>
      </c>
      <c r="J6677" t="s">
        <v>140</v>
      </c>
      <c r="K6677" t="s">
        <v>140</v>
      </c>
      <c r="L6677" t="s">
        <v>140</v>
      </c>
      <c r="M6677" t="s">
        <v>140</v>
      </c>
      <c r="N6677" t="s">
        <v>140</v>
      </c>
      <c r="O6677" t="s">
        <v>140</v>
      </c>
      <c r="P6677" t="s">
        <v>140</v>
      </c>
      <c r="Q6677" t="s">
        <v>140</v>
      </c>
    </row>
    <row r="6678" spans="1:17" x14ac:dyDescent="0.35">
      <c r="A6678" t="s">
        <v>19</v>
      </c>
      <c r="B6678" t="s">
        <v>1131</v>
      </c>
      <c r="C6678">
        <v>3</v>
      </c>
      <c r="D6678" t="s">
        <v>177</v>
      </c>
      <c r="E6678" t="s">
        <v>140</v>
      </c>
      <c r="F6678" t="s">
        <v>140</v>
      </c>
      <c r="G6678" t="s">
        <v>140</v>
      </c>
      <c r="H6678" t="s">
        <v>140</v>
      </c>
      <c r="I6678" t="s">
        <v>140</v>
      </c>
      <c r="J6678" t="s">
        <v>140</v>
      </c>
      <c r="K6678" t="s">
        <v>140</v>
      </c>
      <c r="L6678" t="s">
        <v>140</v>
      </c>
      <c r="M6678" t="s">
        <v>140</v>
      </c>
      <c r="N6678" t="s">
        <v>140</v>
      </c>
      <c r="O6678" t="s">
        <v>140</v>
      </c>
      <c r="P6678" t="s">
        <v>140</v>
      </c>
      <c r="Q6678" t="s">
        <v>140</v>
      </c>
    </row>
    <row r="6679" spans="1:17" x14ac:dyDescent="0.35">
      <c r="A6679" t="s">
        <v>20</v>
      </c>
      <c r="B6679" t="s">
        <v>1130</v>
      </c>
      <c r="C6679">
        <v>5</v>
      </c>
      <c r="D6679" t="s">
        <v>177</v>
      </c>
      <c r="E6679" t="s">
        <v>140</v>
      </c>
      <c r="F6679" t="s">
        <v>140</v>
      </c>
      <c r="G6679" t="s">
        <v>140</v>
      </c>
      <c r="H6679" t="s">
        <v>140</v>
      </c>
      <c r="I6679" t="s">
        <v>140</v>
      </c>
      <c r="J6679" t="s">
        <v>140</v>
      </c>
      <c r="K6679" t="s">
        <v>140</v>
      </c>
      <c r="L6679" t="s">
        <v>140</v>
      </c>
      <c r="M6679" t="s">
        <v>140</v>
      </c>
      <c r="N6679" t="s">
        <v>140</v>
      </c>
      <c r="O6679" t="s">
        <v>140</v>
      </c>
      <c r="P6679" t="s">
        <v>140</v>
      </c>
      <c r="Q6679" t="s">
        <v>140</v>
      </c>
    </row>
    <row r="6680" spans="1:17" x14ac:dyDescent="0.35">
      <c r="A6680" t="s">
        <v>20</v>
      </c>
      <c r="B6680" t="s">
        <v>1131</v>
      </c>
      <c r="C6680">
        <v>5</v>
      </c>
      <c r="D6680" t="s">
        <v>177</v>
      </c>
      <c r="E6680" t="s">
        <v>140</v>
      </c>
      <c r="F6680" t="s">
        <v>140</v>
      </c>
      <c r="G6680" t="s">
        <v>140</v>
      </c>
      <c r="H6680" t="s">
        <v>140</v>
      </c>
      <c r="I6680" t="s">
        <v>140</v>
      </c>
      <c r="J6680" t="s">
        <v>140</v>
      </c>
      <c r="K6680" t="s">
        <v>140</v>
      </c>
      <c r="L6680" t="s">
        <v>140</v>
      </c>
      <c r="M6680" t="s">
        <v>140</v>
      </c>
      <c r="N6680" t="s">
        <v>140</v>
      </c>
      <c r="O6680" t="s">
        <v>140</v>
      </c>
      <c r="P6680" t="s">
        <v>140</v>
      </c>
      <c r="Q6680" t="s">
        <v>140</v>
      </c>
    </row>
    <row r="6681" spans="1:17" x14ac:dyDescent="0.35">
      <c r="A6681" t="s">
        <v>21</v>
      </c>
      <c r="B6681" t="s">
        <v>1129</v>
      </c>
      <c r="C6681">
        <v>1</v>
      </c>
      <c r="D6681" t="s">
        <v>177</v>
      </c>
      <c r="E6681" t="s">
        <v>140</v>
      </c>
      <c r="F6681" t="s">
        <v>140</v>
      </c>
      <c r="G6681" t="s">
        <v>140</v>
      </c>
      <c r="H6681" t="s">
        <v>140</v>
      </c>
      <c r="I6681" t="s">
        <v>140</v>
      </c>
      <c r="J6681" t="s">
        <v>140</v>
      </c>
      <c r="K6681" t="s">
        <v>140</v>
      </c>
      <c r="L6681" t="s">
        <v>140</v>
      </c>
      <c r="M6681" t="s">
        <v>140</v>
      </c>
      <c r="N6681" t="s">
        <v>140</v>
      </c>
      <c r="O6681" t="s">
        <v>140</v>
      </c>
      <c r="P6681" t="s">
        <v>140</v>
      </c>
      <c r="Q6681" t="s">
        <v>140</v>
      </c>
    </row>
    <row r="6682" spans="1:17" x14ac:dyDescent="0.35">
      <c r="A6682" t="s">
        <v>21</v>
      </c>
      <c r="B6682" t="s">
        <v>1130</v>
      </c>
      <c r="C6682">
        <v>1</v>
      </c>
      <c r="D6682" t="s">
        <v>140</v>
      </c>
      <c r="E6682" t="s">
        <v>177</v>
      </c>
      <c r="F6682" t="s">
        <v>140</v>
      </c>
      <c r="G6682" t="s">
        <v>140</v>
      </c>
      <c r="H6682" t="s">
        <v>140</v>
      </c>
      <c r="I6682" t="s">
        <v>140</v>
      </c>
      <c r="J6682" t="s">
        <v>140</v>
      </c>
      <c r="K6682" t="s">
        <v>140</v>
      </c>
      <c r="L6682" t="s">
        <v>140</v>
      </c>
      <c r="M6682" t="s">
        <v>140</v>
      </c>
      <c r="N6682" t="s">
        <v>140</v>
      </c>
      <c r="O6682" t="s">
        <v>140</v>
      </c>
      <c r="P6682" t="s">
        <v>140</v>
      </c>
      <c r="Q6682" t="s">
        <v>140</v>
      </c>
    </row>
    <row r="6683" spans="1:17" x14ac:dyDescent="0.35">
      <c r="A6683" t="s">
        <v>22</v>
      </c>
      <c r="B6683" t="s">
        <v>1129</v>
      </c>
      <c r="C6683">
        <v>1</v>
      </c>
      <c r="D6683" t="s">
        <v>177</v>
      </c>
      <c r="E6683" t="s">
        <v>140</v>
      </c>
      <c r="F6683" t="s">
        <v>140</v>
      </c>
      <c r="G6683" t="s">
        <v>140</v>
      </c>
      <c r="H6683" t="s">
        <v>140</v>
      </c>
      <c r="I6683" t="s">
        <v>140</v>
      </c>
      <c r="J6683" t="s">
        <v>140</v>
      </c>
      <c r="K6683" t="s">
        <v>140</v>
      </c>
      <c r="L6683" t="s">
        <v>140</v>
      </c>
      <c r="M6683" t="s">
        <v>140</v>
      </c>
      <c r="N6683" t="s">
        <v>140</v>
      </c>
      <c r="O6683" t="s">
        <v>140</v>
      </c>
      <c r="P6683" t="s">
        <v>140</v>
      </c>
      <c r="Q6683" t="s">
        <v>140</v>
      </c>
    </row>
    <row r="6684" spans="1:17" x14ac:dyDescent="0.35">
      <c r="A6684" t="s">
        <v>22</v>
      </c>
      <c r="B6684" t="s">
        <v>1130</v>
      </c>
      <c r="C6684">
        <v>4</v>
      </c>
      <c r="D6684" t="s">
        <v>884</v>
      </c>
      <c r="E6684" t="s">
        <v>883</v>
      </c>
      <c r="F6684" t="s">
        <v>140</v>
      </c>
      <c r="G6684" t="s">
        <v>140</v>
      </c>
      <c r="H6684" t="s">
        <v>140</v>
      </c>
      <c r="I6684" t="s">
        <v>140</v>
      </c>
      <c r="J6684" t="s">
        <v>140</v>
      </c>
      <c r="K6684" t="s">
        <v>140</v>
      </c>
      <c r="L6684" t="s">
        <v>140</v>
      </c>
      <c r="M6684" t="s">
        <v>140</v>
      </c>
      <c r="N6684" t="s">
        <v>140</v>
      </c>
      <c r="O6684" t="s">
        <v>140</v>
      </c>
      <c r="P6684" t="s">
        <v>140</v>
      </c>
      <c r="Q6684" t="s">
        <v>140</v>
      </c>
    </row>
    <row r="6685" spans="1:17" x14ac:dyDescent="0.35">
      <c r="A6685" t="s">
        <v>22</v>
      </c>
      <c r="B6685" t="s">
        <v>1131</v>
      </c>
      <c r="C6685">
        <v>3</v>
      </c>
      <c r="D6685" t="s">
        <v>892</v>
      </c>
      <c r="E6685" t="s">
        <v>140</v>
      </c>
      <c r="F6685" t="s">
        <v>893</v>
      </c>
      <c r="G6685" t="s">
        <v>140</v>
      </c>
      <c r="H6685" t="s">
        <v>140</v>
      </c>
      <c r="I6685" t="s">
        <v>140</v>
      </c>
      <c r="J6685" t="s">
        <v>140</v>
      </c>
      <c r="K6685" t="s">
        <v>140</v>
      </c>
      <c r="L6685" t="s">
        <v>140</v>
      </c>
      <c r="M6685" t="s">
        <v>140</v>
      </c>
      <c r="N6685" t="s">
        <v>140</v>
      </c>
      <c r="O6685" t="s">
        <v>140</v>
      </c>
      <c r="P6685" t="s">
        <v>140</v>
      </c>
      <c r="Q6685" t="s">
        <v>140</v>
      </c>
    </row>
    <row r="6686" spans="1:17" x14ac:dyDescent="0.35">
      <c r="A6686" t="s">
        <v>23</v>
      </c>
      <c r="B6686" t="s">
        <v>1129</v>
      </c>
      <c r="C6686">
        <v>1</v>
      </c>
      <c r="D6686" t="s">
        <v>177</v>
      </c>
      <c r="E6686" t="s">
        <v>140</v>
      </c>
      <c r="F6686" t="s">
        <v>140</v>
      </c>
      <c r="G6686" t="s">
        <v>140</v>
      </c>
      <c r="H6686" t="s">
        <v>140</v>
      </c>
      <c r="I6686" t="s">
        <v>140</v>
      </c>
      <c r="J6686" t="s">
        <v>140</v>
      </c>
      <c r="K6686" t="s">
        <v>140</v>
      </c>
      <c r="L6686" t="s">
        <v>140</v>
      </c>
      <c r="M6686" t="s">
        <v>140</v>
      </c>
      <c r="N6686" t="s">
        <v>140</v>
      </c>
      <c r="O6686" t="s">
        <v>140</v>
      </c>
      <c r="P6686" t="s">
        <v>140</v>
      </c>
      <c r="Q6686" t="s">
        <v>140</v>
      </c>
    </row>
    <row r="6687" spans="1:17" x14ac:dyDescent="0.35">
      <c r="A6687" t="s">
        <v>23</v>
      </c>
      <c r="B6687" t="s">
        <v>1130</v>
      </c>
      <c r="C6687">
        <v>1</v>
      </c>
      <c r="D6687" t="s">
        <v>140</v>
      </c>
      <c r="E6687" t="s">
        <v>177</v>
      </c>
      <c r="F6687" t="s">
        <v>140</v>
      </c>
      <c r="G6687" t="s">
        <v>140</v>
      </c>
      <c r="H6687" t="s">
        <v>140</v>
      </c>
      <c r="I6687" t="s">
        <v>140</v>
      </c>
      <c r="J6687" t="s">
        <v>140</v>
      </c>
      <c r="K6687" t="s">
        <v>140</v>
      </c>
      <c r="L6687" t="s">
        <v>140</v>
      </c>
      <c r="M6687" t="s">
        <v>140</v>
      </c>
      <c r="N6687" t="s">
        <v>140</v>
      </c>
      <c r="O6687" t="s">
        <v>140</v>
      </c>
      <c r="P6687" t="s">
        <v>140</v>
      </c>
      <c r="Q6687" t="s">
        <v>140</v>
      </c>
    </row>
    <row r="6688" spans="1:17" x14ac:dyDescent="0.35">
      <c r="A6688" t="s">
        <v>23</v>
      </c>
      <c r="B6688" t="s">
        <v>1131</v>
      </c>
      <c r="C6688">
        <v>1</v>
      </c>
      <c r="D6688" t="s">
        <v>140</v>
      </c>
      <c r="E6688" t="s">
        <v>140</v>
      </c>
      <c r="F6688" t="s">
        <v>140</v>
      </c>
      <c r="G6688" t="s">
        <v>177</v>
      </c>
      <c r="H6688" t="s">
        <v>140</v>
      </c>
      <c r="I6688" t="s">
        <v>140</v>
      </c>
      <c r="J6688" t="s">
        <v>140</v>
      </c>
      <c r="K6688" t="s">
        <v>140</v>
      </c>
      <c r="L6688" t="s">
        <v>140</v>
      </c>
      <c r="M6688" t="s">
        <v>140</v>
      </c>
      <c r="N6688" t="s">
        <v>140</v>
      </c>
      <c r="O6688" t="s">
        <v>140</v>
      </c>
      <c r="P6688" t="s">
        <v>140</v>
      </c>
      <c r="Q6688" t="s">
        <v>140</v>
      </c>
    </row>
    <row r="6689" spans="1:17" x14ac:dyDescent="0.35">
      <c r="A6689" t="s">
        <v>24</v>
      </c>
      <c r="B6689" t="s">
        <v>1130</v>
      </c>
      <c r="C6689">
        <v>3</v>
      </c>
      <c r="D6689" t="s">
        <v>395</v>
      </c>
      <c r="E6689" t="s">
        <v>140</v>
      </c>
      <c r="F6689" t="s">
        <v>140</v>
      </c>
      <c r="G6689" t="s">
        <v>656</v>
      </c>
      <c r="H6689" t="s">
        <v>140</v>
      </c>
      <c r="I6689" t="s">
        <v>140</v>
      </c>
      <c r="J6689" t="s">
        <v>140</v>
      </c>
      <c r="K6689" t="s">
        <v>140</v>
      </c>
      <c r="L6689" t="s">
        <v>140</v>
      </c>
      <c r="M6689" t="s">
        <v>562</v>
      </c>
      <c r="N6689" t="s">
        <v>140</v>
      </c>
      <c r="O6689" t="s">
        <v>140</v>
      </c>
      <c r="P6689" t="s">
        <v>140</v>
      </c>
      <c r="Q6689" t="s">
        <v>140</v>
      </c>
    </row>
    <row r="6690" spans="1:17" x14ac:dyDescent="0.35">
      <c r="A6690" t="s">
        <v>24</v>
      </c>
      <c r="B6690" t="s">
        <v>1131</v>
      </c>
      <c r="C6690">
        <v>1</v>
      </c>
      <c r="D6690" t="s">
        <v>140</v>
      </c>
      <c r="E6690" t="s">
        <v>140</v>
      </c>
      <c r="F6690" t="s">
        <v>140</v>
      </c>
      <c r="G6690" t="s">
        <v>177</v>
      </c>
      <c r="H6690" t="s">
        <v>140</v>
      </c>
      <c r="I6690" t="s">
        <v>140</v>
      </c>
      <c r="J6690" t="s">
        <v>140</v>
      </c>
      <c r="K6690" t="s">
        <v>140</v>
      </c>
      <c r="L6690" t="s">
        <v>140</v>
      </c>
      <c r="M6690" t="s">
        <v>140</v>
      </c>
      <c r="N6690" t="s">
        <v>140</v>
      </c>
      <c r="O6690" t="s">
        <v>140</v>
      </c>
      <c r="P6690" t="s">
        <v>140</v>
      </c>
      <c r="Q6690" t="s">
        <v>140</v>
      </c>
    </row>
    <row r="6691" spans="1:17" x14ac:dyDescent="0.35">
      <c r="A6691" t="s">
        <v>25</v>
      </c>
      <c r="B6691" t="s">
        <v>1130</v>
      </c>
      <c r="C6691">
        <v>6</v>
      </c>
      <c r="D6691" t="s">
        <v>695</v>
      </c>
      <c r="E6691" t="s">
        <v>140</v>
      </c>
      <c r="F6691" t="s">
        <v>140</v>
      </c>
      <c r="G6691" t="s">
        <v>639</v>
      </c>
      <c r="H6691" t="s">
        <v>140</v>
      </c>
      <c r="I6691" t="s">
        <v>140</v>
      </c>
      <c r="J6691" t="s">
        <v>794</v>
      </c>
      <c r="K6691" t="s">
        <v>140</v>
      </c>
      <c r="L6691" t="s">
        <v>140</v>
      </c>
      <c r="M6691" t="s">
        <v>140</v>
      </c>
      <c r="N6691" t="s">
        <v>1154</v>
      </c>
      <c r="O6691" t="s">
        <v>140</v>
      </c>
      <c r="P6691" t="s">
        <v>140</v>
      </c>
      <c r="Q6691" t="s">
        <v>140</v>
      </c>
    </row>
    <row r="6692" spans="1:17" x14ac:dyDescent="0.35">
      <c r="A6692" t="s">
        <v>25</v>
      </c>
      <c r="B6692" t="s">
        <v>1131</v>
      </c>
      <c r="C6692">
        <v>1</v>
      </c>
      <c r="D6692" t="s">
        <v>177</v>
      </c>
      <c r="E6692" t="s">
        <v>140</v>
      </c>
      <c r="F6692" t="s">
        <v>140</v>
      </c>
      <c r="G6692" t="s">
        <v>140</v>
      </c>
      <c r="H6692" t="s">
        <v>140</v>
      </c>
      <c r="I6692" t="s">
        <v>140</v>
      </c>
      <c r="J6692" t="s">
        <v>140</v>
      </c>
      <c r="K6692" t="s">
        <v>140</v>
      </c>
      <c r="L6692" t="s">
        <v>140</v>
      </c>
      <c r="M6692" t="s">
        <v>140</v>
      </c>
      <c r="N6692" t="s">
        <v>140</v>
      </c>
      <c r="O6692" t="s">
        <v>140</v>
      </c>
      <c r="P6692" t="s">
        <v>140</v>
      </c>
      <c r="Q6692" t="s">
        <v>140</v>
      </c>
    </row>
    <row r="6693" spans="1:17" x14ac:dyDescent="0.35">
      <c r="A6693" t="s">
        <v>26</v>
      </c>
      <c r="B6693" t="s">
        <v>1129</v>
      </c>
      <c r="C6693">
        <v>2</v>
      </c>
      <c r="D6693" t="s">
        <v>177</v>
      </c>
      <c r="E6693" t="s">
        <v>140</v>
      </c>
      <c r="F6693" t="s">
        <v>140</v>
      </c>
      <c r="G6693" t="s">
        <v>140</v>
      </c>
      <c r="H6693" t="s">
        <v>140</v>
      </c>
      <c r="I6693" t="s">
        <v>140</v>
      </c>
      <c r="J6693" t="s">
        <v>140</v>
      </c>
      <c r="K6693" t="s">
        <v>140</v>
      </c>
      <c r="L6693" t="s">
        <v>140</v>
      </c>
      <c r="M6693" t="s">
        <v>140</v>
      </c>
      <c r="N6693" t="s">
        <v>140</v>
      </c>
      <c r="O6693" t="s">
        <v>140</v>
      </c>
      <c r="P6693" t="s">
        <v>140</v>
      </c>
      <c r="Q6693" t="s">
        <v>140</v>
      </c>
    </row>
    <row r="6694" spans="1:17" x14ac:dyDescent="0.35">
      <c r="A6694" t="s">
        <v>26</v>
      </c>
      <c r="B6694" t="s">
        <v>1130</v>
      </c>
      <c r="C6694">
        <v>4</v>
      </c>
      <c r="D6694" t="s">
        <v>526</v>
      </c>
      <c r="E6694" t="s">
        <v>630</v>
      </c>
      <c r="F6694" t="s">
        <v>140</v>
      </c>
      <c r="G6694" t="s">
        <v>738</v>
      </c>
      <c r="H6694" t="s">
        <v>140</v>
      </c>
      <c r="I6694" t="s">
        <v>140</v>
      </c>
      <c r="J6694" t="s">
        <v>140</v>
      </c>
      <c r="K6694" t="s">
        <v>140</v>
      </c>
      <c r="L6694" t="s">
        <v>140</v>
      </c>
      <c r="M6694" t="s">
        <v>140</v>
      </c>
      <c r="N6694" t="s">
        <v>140</v>
      </c>
      <c r="O6694" t="s">
        <v>140</v>
      </c>
      <c r="P6694" t="s">
        <v>140</v>
      </c>
      <c r="Q6694" t="s">
        <v>140</v>
      </c>
    </row>
    <row r="6695" spans="1:17" x14ac:dyDescent="0.35">
      <c r="A6695" t="s">
        <v>26</v>
      </c>
      <c r="B6695" t="s">
        <v>1131</v>
      </c>
      <c r="C6695">
        <v>4</v>
      </c>
      <c r="D6695" t="s">
        <v>416</v>
      </c>
      <c r="E6695" t="s">
        <v>140</v>
      </c>
      <c r="F6695" t="s">
        <v>140</v>
      </c>
      <c r="G6695" t="s">
        <v>926</v>
      </c>
      <c r="H6695" t="s">
        <v>140</v>
      </c>
      <c r="I6695" t="s">
        <v>140</v>
      </c>
      <c r="J6695" t="s">
        <v>140</v>
      </c>
      <c r="K6695" t="s">
        <v>140</v>
      </c>
      <c r="L6695" t="s">
        <v>140</v>
      </c>
      <c r="M6695" t="s">
        <v>140</v>
      </c>
      <c r="N6695" t="s">
        <v>140</v>
      </c>
      <c r="O6695" t="s">
        <v>140</v>
      </c>
      <c r="P6695" t="s">
        <v>490</v>
      </c>
      <c r="Q6695" t="s">
        <v>140</v>
      </c>
    </row>
    <row r="6696" spans="1:17" x14ac:dyDescent="0.35">
      <c r="A6696" t="s">
        <v>27</v>
      </c>
      <c r="B6696" t="s">
        <v>1130</v>
      </c>
      <c r="C6696">
        <v>3</v>
      </c>
      <c r="D6696" t="s">
        <v>66</v>
      </c>
      <c r="E6696" t="s">
        <v>140</v>
      </c>
      <c r="F6696" t="s">
        <v>140</v>
      </c>
      <c r="G6696" t="s">
        <v>67</v>
      </c>
      <c r="H6696" t="s">
        <v>140</v>
      </c>
      <c r="I6696" t="s">
        <v>140</v>
      </c>
      <c r="J6696" t="s">
        <v>140</v>
      </c>
      <c r="K6696" t="s">
        <v>140</v>
      </c>
      <c r="L6696" t="s">
        <v>140</v>
      </c>
      <c r="M6696" t="s">
        <v>140</v>
      </c>
      <c r="N6696" t="s">
        <v>140</v>
      </c>
      <c r="O6696" t="s">
        <v>140</v>
      </c>
      <c r="P6696" t="s">
        <v>140</v>
      </c>
      <c r="Q6696" t="s">
        <v>140</v>
      </c>
    </row>
    <row r="6697" spans="1:17" x14ac:dyDescent="0.35">
      <c r="A6697" t="s">
        <v>27</v>
      </c>
      <c r="B6697" t="s">
        <v>1131</v>
      </c>
      <c r="C6697">
        <v>4</v>
      </c>
      <c r="D6697" t="s">
        <v>522</v>
      </c>
      <c r="E6697" t="s">
        <v>879</v>
      </c>
      <c r="F6697" t="s">
        <v>731</v>
      </c>
      <c r="G6697" t="s">
        <v>412</v>
      </c>
      <c r="H6697" t="s">
        <v>140</v>
      </c>
      <c r="I6697" t="s">
        <v>140</v>
      </c>
      <c r="J6697" t="s">
        <v>140</v>
      </c>
      <c r="K6697" t="s">
        <v>140</v>
      </c>
      <c r="L6697" t="s">
        <v>140</v>
      </c>
      <c r="M6697" t="s">
        <v>140</v>
      </c>
      <c r="N6697" t="s">
        <v>140</v>
      </c>
      <c r="O6697" t="s">
        <v>140</v>
      </c>
      <c r="P6697" t="s">
        <v>140</v>
      </c>
      <c r="Q6697" t="s">
        <v>140</v>
      </c>
    </row>
    <row r="6698" spans="1:17" x14ac:dyDescent="0.35">
      <c r="A6698" t="s">
        <v>28</v>
      </c>
      <c r="B6698" t="s">
        <v>1129</v>
      </c>
      <c r="C6698">
        <v>2</v>
      </c>
      <c r="D6698" t="s">
        <v>138</v>
      </c>
      <c r="E6698" t="s">
        <v>140</v>
      </c>
      <c r="F6698" t="s">
        <v>140</v>
      </c>
      <c r="G6698" t="s">
        <v>140</v>
      </c>
      <c r="H6698" t="s">
        <v>140</v>
      </c>
      <c r="I6698" t="s">
        <v>140</v>
      </c>
      <c r="J6698" t="s">
        <v>140</v>
      </c>
      <c r="K6698" t="s">
        <v>139</v>
      </c>
      <c r="L6698" t="s">
        <v>140</v>
      </c>
      <c r="M6698" t="s">
        <v>140</v>
      </c>
      <c r="N6698" t="s">
        <v>140</v>
      </c>
      <c r="O6698" t="s">
        <v>140</v>
      </c>
      <c r="P6698" t="s">
        <v>140</v>
      </c>
      <c r="Q6698" t="s">
        <v>140</v>
      </c>
    </row>
    <row r="6699" spans="1:17" x14ac:dyDescent="0.35">
      <c r="A6699" t="s">
        <v>28</v>
      </c>
      <c r="B6699" t="s">
        <v>1130</v>
      </c>
      <c r="C6699">
        <v>3</v>
      </c>
      <c r="D6699" t="s">
        <v>140</v>
      </c>
      <c r="E6699" t="s">
        <v>910</v>
      </c>
      <c r="F6699" t="s">
        <v>140</v>
      </c>
      <c r="G6699" t="s">
        <v>140</v>
      </c>
      <c r="H6699" t="s">
        <v>140</v>
      </c>
      <c r="I6699" t="s">
        <v>882</v>
      </c>
      <c r="J6699" t="s">
        <v>140</v>
      </c>
      <c r="K6699" t="s">
        <v>140</v>
      </c>
      <c r="L6699" t="s">
        <v>140</v>
      </c>
      <c r="M6699" t="s">
        <v>140</v>
      </c>
      <c r="N6699" t="s">
        <v>140</v>
      </c>
      <c r="O6699" t="s">
        <v>69</v>
      </c>
      <c r="P6699" t="s">
        <v>140</v>
      </c>
      <c r="Q6699" t="s">
        <v>140</v>
      </c>
    </row>
    <row r="6700" spans="1:17" x14ac:dyDescent="0.35">
      <c r="A6700" t="s">
        <v>28</v>
      </c>
      <c r="B6700" t="s">
        <v>1131</v>
      </c>
      <c r="C6700">
        <v>2</v>
      </c>
      <c r="D6700" t="s">
        <v>177</v>
      </c>
      <c r="E6700" t="s">
        <v>140</v>
      </c>
      <c r="F6700" t="s">
        <v>140</v>
      </c>
      <c r="G6700" t="s">
        <v>140</v>
      </c>
      <c r="H6700" t="s">
        <v>140</v>
      </c>
      <c r="I6700" t="s">
        <v>140</v>
      </c>
      <c r="J6700" t="s">
        <v>140</v>
      </c>
      <c r="K6700" t="s">
        <v>140</v>
      </c>
      <c r="L6700" t="s">
        <v>140</v>
      </c>
      <c r="M6700" t="s">
        <v>140</v>
      </c>
      <c r="N6700" t="s">
        <v>140</v>
      </c>
      <c r="O6700" t="s">
        <v>140</v>
      </c>
      <c r="P6700" t="s">
        <v>140</v>
      </c>
      <c r="Q6700" t="s">
        <v>140</v>
      </c>
    </row>
    <row r="6701" spans="1:17" x14ac:dyDescent="0.35">
      <c r="A6701" t="s">
        <v>29</v>
      </c>
      <c r="B6701" t="s">
        <v>1130</v>
      </c>
      <c r="C6701">
        <v>7</v>
      </c>
      <c r="D6701" t="s">
        <v>696</v>
      </c>
      <c r="E6701" t="s">
        <v>140</v>
      </c>
      <c r="F6701" t="s">
        <v>140</v>
      </c>
      <c r="G6701" t="s">
        <v>467</v>
      </c>
      <c r="H6701" t="s">
        <v>458</v>
      </c>
      <c r="I6701" t="s">
        <v>140</v>
      </c>
      <c r="J6701" t="s">
        <v>140</v>
      </c>
      <c r="K6701" t="s">
        <v>140</v>
      </c>
      <c r="L6701" t="s">
        <v>140</v>
      </c>
      <c r="M6701" t="s">
        <v>140</v>
      </c>
      <c r="N6701" t="s">
        <v>140</v>
      </c>
      <c r="O6701" t="s">
        <v>140</v>
      </c>
      <c r="P6701" t="s">
        <v>140</v>
      </c>
      <c r="Q6701" t="s">
        <v>140</v>
      </c>
    </row>
    <row r="6702" spans="1:17" x14ac:dyDescent="0.35">
      <c r="A6702" t="s">
        <v>29</v>
      </c>
      <c r="B6702" t="s">
        <v>1131</v>
      </c>
      <c r="C6702">
        <v>2</v>
      </c>
      <c r="D6702" t="s">
        <v>610</v>
      </c>
      <c r="E6702" t="s">
        <v>140</v>
      </c>
      <c r="F6702" t="s">
        <v>140</v>
      </c>
      <c r="G6702" t="s">
        <v>140</v>
      </c>
      <c r="H6702" t="s">
        <v>140</v>
      </c>
      <c r="I6702" t="s">
        <v>610</v>
      </c>
      <c r="J6702" t="s">
        <v>140</v>
      </c>
      <c r="K6702" t="s">
        <v>140</v>
      </c>
      <c r="L6702" t="s">
        <v>140</v>
      </c>
      <c r="M6702" t="s">
        <v>140</v>
      </c>
      <c r="N6702" t="s">
        <v>140</v>
      </c>
      <c r="O6702" t="s">
        <v>140</v>
      </c>
      <c r="P6702" t="s">
        <v>140</v>
      </c>
      <c r="Q6702" t="s">
        <v>140</v>
      </c>
    </row>
    <row r="6703" spans="1:17" x14ac:dyDescent="0.35">
      <c r="A6703" t="s">
        <v>30</v>
      </c>
      <c r="B6703" t="s">
        <v>1129</v>
      </c>
      <c r="C6703">
        <v>2</v>
      </c>
      <c r="D6703" t="s">
        <v>140</v>
      </c>
      <c r="E6703" t="s">
        <v>140</v>
      </c>
      <c r="F6703" t="s">
        <v>140</v>
      </c>
      <c r="G6703" t="s">
        <v>140</v>
      </c>
      <c r="H6703" t="s">
        <v>140</v>
      </c>
      <c r="I6703" t="s">
        <v>65</v>
      </c>
      <c r="J6703" t="s">
        <v>140</v>
      </c>
      <c r="K6703" t="s">
        <v>140</v>
      </c>
      <c r="L6703" t="s">
        <v>64</v>
      </c>
      <c r="M6703" t="s">
        <v>140</v>
      </c>
      <c r="N6703" t="s">
        <v>140</v>
      </c>
      <c r="O6703" t="s">
        <v>140</v>
      </c>
      <c r="P6703" t="s">
        <v>140</v>
      </c>
      <c r="Q6703" t="s">
        <v>140</v>
      </c>
    </row>
    <row r="6704" spans="1:17" x14ac:dyDescent="0.35">
      <c r="A6704" t="s">
        <v>30</v>
      </c>
      <c r="B6704" t="s">
        <v>1130</v>
      </c>
      <c r="C6704">
        <v>4</v>
      </c>
      <c r="D6704" t="s">
        <v>1001</v>
      </c>
      <c r="E6704" t="s">
        <v>140</v>
      </c>
      <c r="F6704" t="s">
        <v>140</v>
      </c>
      <c r="G6704" t="s">
        <v>1000</v>
      </c>
      <c r="H6704" t="s">
        <v>140</v>
      </c>
      <c r="I6704" t="s">
        <v>140</v>
      </c>
      <c r="J6704" t="s">
        <v>140</v>
      </c>
      <c r="K6704" t="s">
        <v>140</v>
      </c>
      <c r="L6704" t="s">
        <v>140</v>
      </c>
      <c r="M6704" t="s">
        <v>140</v>
      </c>
      <c r="N6704" t="s">
        <v>140</v>
      </c>
      <c r="O6704" t="s">
        <v>140</v>
      </c>
      <c r="P6704" t="s">
        <v>140</v>
      </c>
      <c r="Q6704" t="s">
        <v>140</v>
      </c>
    </row>
    <row r="6705" spans="1:17" x14ac:dyDescent="0.35">
      <c r="A6705" t="s">
        <v>31</v>
      </c>
      <c r="B6705" t="s">
        <v>1129</v>
      </c>
      <c r="C6705">
        <v>3</v>
      </c>
      <c r="D6705" t="s">
        <v>357</v>
      </c>
      <c r="E6705" t="s">
        <v>140</v>
      </c>
      <c r="F6705" t="s">
        <v>140</v>
      </c>
      <c r="G6705" t="s">
        <v>140</v>
      </c>
      <c r="H6705" t="s">
        <v>140</v>
      </c>
      <c r="I6705" t="s">
        <v>356</v>
      </c>
      <c r="J6705" t="s">
        <v>140</v>
      </c>
      <c r="K6705" t="s">
        <v>140</v>
      </c>
      <c r="L6705" t="s">
        <v>140</v>
      </c>
      <c r="M6705" t="s">
        <v>140</v>
      </c>
      <c r="N6705" t="s">
        <v>140</v>
      </c>
      <c r="O6705" t="s">
        <v>140</v>
      </c>
      <c r="P6705" t="s">
        <v>140</v>
      </c>
      <c r="Q6705" t="s">
        <v>140</v>
      </c>
    </row>
    <row r="6706" spans="1:17" x14ac:dyDescent="0.35">
      <c r="A6706" t="s">
        <v>31</v>
      </c>
      <c r="B6706" t="s">
        <v>1130</v>
      </c>
      <c r="C6706">
        <v>4</v>
      </c>
      <c r="D6706" t="s">
        <v>588</v>
      </c>
      <c r="E6706" t="s">
        <v>140</v>
      </c>
      <c r="F6706" t="s">
        <v>140</v>
      </c>
      <c r="G6706" t="s">
        <v>140</v>
      </c>
      <c r="H6706" t="s">
        <v>140</v>
      </c>
      <c r="I6706" t="s">
        <v>842</v>
      </c>
      <c r="J6706" t="s">
        <v>140</v>
      </c>
      <c r="K6706" t="s">
        <v>967</v>
      </c>
      <c r="L6706" t="s">
        <v>140</v>
      </c>
      <c r="M6706" t="s">
        <v>140</v>
      </c>
      <c r="N6706" t="s">
        <v>140</v>
      </c>
      <c r="O6706" t="s">
        <v>140</v>
      </c>
      <c r="P6706" t="s">
        <v>140</v>
      </c>
      <c r="Q6706" t="s">
        <v>140</v>
      </c>
    </row>
    <row r="6707" spans="1:17" x14ac:dyDescent="0.35">
      <c r="A6707" t="s">
        <v>31</v>
      </c>
      <c r="B6707" t="s">
        <v>1131</v>
      </c>
      <c r="C6707">
        <v>7</v>
      </c>
      <c r="D6707" t="s">
        <v>399</v>
      </c>
      <c r="E6707" t="s">
        <v>140</v>
      </c>
      <c r="F6707" t="s">
        <v>140</v>
      </c>
      <c r="G6707" t="s">
        <v>140</v>
      </c>
      <c r="H6707" t="s">
        <v>140</v>
      </c>
      <c r="I6707" t="s">
        <v>295</v>
      </c>
      <c r="J6707" t="s">
        <v>140</v>
      </c>
      <c r="K6707" t="s">
        <v>399</v>
      </c>
      <c r="L6707" t="s">
        <v>140</v>
      </c>
      <c r="M6707" t="s">
        <v>140</v>
      </c>
      <c r="N6707" t="s">
        <v>140</v>
      </c>
      <c r="O6707" t="s">
        <v>140</v>
      </c>
      <c r="P6707" t="s">
        <v>140</v>
      </c>
      <c r="Q6707" t="s">
        <v>140</v>
      </c>
    </row>
    <row r="6708" spans="1:17" x14ac:dyDescent="0.35">
      <c r="A6708" t="s">
        <v>32</v>
      </c>
      <c r="B6708" t="s">
        <v>1129</v>
      </c>
      <c r="C6708">
        <v>36</v>
      </c>
      <c r="D6708" t="s">
        <v>417</v>
      </c>
      <c r="E6708" t="s">
        <v>1044</v>
      </c>
      <c r="F6708" t="s">
        <v>140</v>
      </c>
      <c r="G6708" t="s">
        <v>140</v>
      </c>
      <c r="H6708" t="s">
        <v>140</v>
      </c>
      <c r="I6708" t="s">
        <v>1154</v>
      </c>
      <c r="J6708" t="s">
        <v>140</v>
      </c>
      <c r="K6708" t="s">
        <v>113</v>
      </c>
      <c r="L6708" t="s">
        <v>867</v>
      </c>
      <c r="M6708" t="s">
        <v>140</v>
      </c>
      <c r="N6708" t="s">
        <v>140</v>
      </c>
      <c r="O6708" t="s">
        <v>140</v>
      </c>
      <c r="P6708" t="s">
        <v>140</v>
      </c>
      <c r="Q6708" t="s">
        <v>140</v>
      </c>
    </row>
    <row r="6709" spans="1:17" x14ac:dyDescent="0.35">
      <c r="A6709" t="s">
        <v>32</v>
      </c>
      <c r="B6709" t="s">
        <v>1130</v>
      </c>
      <c r="C6709">
        <v>105</v>
      </c>
      <c r="D6709" t="s">
        <v>502</v>
      </c>
      <c r="E6709" t="s">
        <v>93</v>
      </c>
      <c r="F6709" t="s">
        <v>1016</v>
      </c>
      <c r="G6709" t="s">
        <v>641</v>
      </c>
      <c r="H6709" t="s">
        <v>1010</v>
      </c>
      <c r="I6709" t="s">
        <v>929</v>
      </c>
      <c r="J6709" t="s">
        <v>1068</v>
      </c>
      <c r="K6709" t="s">
        <v>903</v>
      </c>
      <c r="L6709" t="s">
        <v>89</v>
      </c>
      <c r="M6709" t="s">
        <v>1023</v>
      </c>
      <c r="N6709" t="s">
        <v>1012</v>
      </c>
      <c r="O6709" t="s">
        <v>1012</v>
      </c>
      <c r="P6709" t="s">
        <v>1063</v>
      </c>
      <c r="Q6709" t="s">
        <v>1014</v>
      </c>
    </row>
    <row r="6710" spans="1:17" x14ac:dyDescent="0.35">
      <c r="A6710" t="s">
        <v>32</v>
      </c>
      <c r="B6710" t="s">
        <v>1131</v>
      </c>
      <c r="C6710">
        <v>53</v>
      </c>
      <c r="D6710" t="s">
        <v>208</v>
      </c>
      <c r="E6710" t="s">
        <v>317</v>
      </c>
      <c r="F6710" t="s">
        <v>1064</v>
      </c>
      <c r="G6710" t="s">
        <v>668</v>
      </c>
      <c r="H6710" t="s">
        <v>954</v>
      </c>
      <c r="I6710" t="s">
        <v>91</v>
      </c>
      <c r="J6710" t="s">
        <v>1063</v>
      </c>
      <c r="K6710" t="s">
        <v>1043</v>
      </c>
      <c r="L6710" t="s">
        <v>140</v>
      </c>
      <c r="M6710" t="s">
        <v>140</v>
      </c>
      <c r="N6710" t="s">
        <v>140</v>
      </c>
      <c r="O6710" t="s">
        <v>140</v>
      </c>
      <c r="P6710" t="s">
        <v>1054</v>
      </c>
      <c r="Q6710" t="s">
        <v>140</v>
      </c>
    </row>
    <row r="6712" spans="1:17" x14ac:dyDescent="0.35">
      <c r="A6712" t="s">
        <v>1292</v>
      </c>
    </row>
    <row r="6713" spans="1:17" x14ac:dyDescent="0.35">
      <c r="A6713" t="s">
        <v>2</v>
      </c>
      <c r="B6713" t="s">
        <v>1150</v>
      </c>
      <c r="C6713" t="s">
        <v>3</v>
      </c>
      <c r="D6713" t="s">
        <v>1276</v>
      </c>
      <c r="E6713" t="s">
        <v>1220</v>
      </c>
      <c r="F6713" t="s">
        <v>1277</v>
      </c>
      <c r="G6713" t="s">
        <v>1278</v>
      </c>
      <c r="H6713" t="s">
        <v>1279</v>
      </c>
      <c r="I6713" t="s">
        <v>1280</v>
      </c>
      <c r="J6713" t="s">
        <v>1281</v>
      </c>
      <c r="K6713" t="s">
        <v>1282</v>
      </c>
      <c r="L6713" t="s">
        <v>1042</v>
      </c>
      <c r="M6713" t="s">
        <v>1283</v>
      </c>
      <c r="N6713" t="s">
        <v>1284</v>
      </c>
      <c r="O6713" t="s">
        <v>1285</v>
      </c>
      <c r="P6713" t="s">
        <v>1286</v>
      </c>
      <c r="Q6713" t="s">
        <v>1287</v>
      </c>
    </row>
    <row r="6714" spans="1:17" x14ac:dyDescent="0.35">
      <c r="A6714" t="s">
        <v>8</v>
      </c>
      <c r="B6714" t="s">
        <v>1151</v>
      </c>
      <c r="C6714">
        <v>7</v>
      </c>
      <c r="D6714" t="s">
        <v>140</v>
      </c>
      <c r="E6714" t="s">
        <v>359</v>
      </c>
      <c r="F6714" t="s">
        <v>935</v>
      </c>
      <c r="G6714" t="s">
        <v>140</v>
      </c>
      <c r="H6714" t="s">
        <v>967</v>
      </c>
      <c r="I6714" t="s">
        <v>140</v>
      </c>
      <c r="J6714" t="s">
        <v>140</v>
      </c>
      <c r="K6714" t="s">
        <v>140</v>
      </c>
      <c r="L6714" t="s">
        <v>140</v>
      </c>
      <c r="M6714" t="s">
        <v>140</v>
      </c>
      <c r="N6714" t="s">
        <v>140</v>
      </c>
      <c r="O6714" t="s">
        <v>140</v>
      </c>
      <c r="P6714" t="s">
        <v>140</v>
      </c>
      <c r="Q6714" t="s">
        <v>140</v>
      </c>
    </row>
    <row r="6715" spans="1:17" x14ac:dyDescent="0.35">
      <c r="A6715" t="s">
        <v>8</v>
      </c>
      <c r="B6715" t="s">
        <v>1152</v>
      </c>
      <c r="C6715">
        <v>5</v>
      </c>
      <c r="D6715" t="s">
        <v>140</v>
      </c>
      <c r="E6715" t="s">
        <v>615</v>
      </c>
      <c r="F6715" t="s">
        <v>140</v>
      </c>
      <c r="G6715" t="s">
        <v>140</v>
      </c>
      <c r="H6715" t="s">
        <v>140</v>
      </c>
      <c r="I6715" t="s">
        <v>140</v>
      </c>
      <c r="J6715" t="s">
        <v>616</v>
      </c>
      <c r="K6715" t="s">
        <v>140</v>
      </c>
      <c r="L6715" t="s">
        <v>140</v>
      </c>
      <c r="M6715" t="s">
        <v>140</v>
      </c>
      <c r="N6715" t="s">
        <v>140</v>
      </c>
      <c r="O6715" t="s">
        <v>140</v>
      </c>
      <c r="P6715" t="s">
        <v>140</v>
      </c>
      <c r="Q6715" t="s">
        <v>140</v>
      </c>
    </row>
    <row r="6716" spans="1:17" x14ac:dyDescent="0.35">
      <c r="A6716" t="s">
        <v>8</v>
      </c>
      <c r="B6716" t="s">
        <v>339</v>
      </c>
      <c r="C6716">
        <v>1</v>
      </c>
      <c r="D6716" t="s">
        <v>140</v>
      </c>
      <c r="E6716" t="s">
        <v>177</v>
      </c>
      <c r="F6716" t="s">
        <v>140</v>
      </c>
      <c r="G6716" t="s">
        <v>140</v>
      </c>
      <c r="H6716" t="s">
        <v>140</v>
      </c>
      <c r="I6716" t="s">
        <v>140</v>
      </c>
      <c r="J6716" t="s">
        <v>140</v>
      </c>
      <c r="K6716" t="s">
        <v>140</v>
      </c>
      <c r="L6716" t="s">
        <v>140</v>
      </c>
      <c r="M6716" t="s">
        <v>140</v>
      </c>
      <c r="N6716" t="s">
        <v>140</v>
      </c>
      <c r="O6716" t="s">
        <v>140</v>
      </c>
      <c r="P6716" t="s">
        <v>140</v>
      </c>
      <c r="Q6716" t="s">
        <v>140</v>
      </c>
    </row>
    <row r="6717" spans="1:17" x14ac:dyDescent="0.35">
      <c r="A6717" t="s">
        <v>9</v>
      </c>
      <c r="B6717" t="s">
        <v>1151</v>
      </c>
      <c r="C6717">
        <v>3</v>
      </c>
      <c r="D6717" t="s">
        <v>140</v>
      </c>
      <c r="E6717" t="s">
        <v>140</v>
      </c>
      <c r="F6717" t="s">
        <v>140</v>
      </c>
      <c r="G6717" t="s">
        <v>866</v>
      </c>
      <c r="H6717" t="s">
        <v>140</v>
      </c>
      <c r="I6717" t="s">
        <v>140</v>
      </c>
      <c r="J6717" t="s">
        <v>140</v>
      </c>
      <c r="K6717" t="s">
        <v>140</v>
      </c>
      <c r="L6717" t="s">
        <v>140</v>
      </c>
      <c r="M6717" t="s">
        <v>140</v>
      </c>
      <c r="N6717" t="s">
        <v>140</v>
      </c>
      <c r="O6717" t="s">
        <v>140</v>
      </c>
      <c r="P6717" t="s">
        <v>145</v>
      </c>
      <c r="Q6717" t="s">
        <v>140</v>
      </c>
    </row>
    <row r="6718" spans="1:17" x14ac:dyDescent="0.35">
      <c r="A6718" t="s">
        <v>9</v>
      </c>
      <c r="B6718" t="s">
        <v>1152</v>
      </c>
      <c r="C6718">
        <v>1</v>
      </c>
      <c r="D6718" t="s">
        <v>140</v>
      </c>
      <c r="E6718" t="s">
        <v>177</v>
      </c>
      <c r="F6718" t="s">
        <v>140</v>
      </c>
      <c r="G6718" t="s">
        <v>140</v>
      </c>
      <c r="H6718" t="s">
        <v>140</v>
      </c>
      <c r="I6718" t="s">
        <v>140</v>
      </c>
      <c r="J6718" t="s">
        <v>140</v>
      </c>
      <c r="K6718" t="s">
        <v>140</v>
      </c>
      <c r="L6718" t="s">
        <v>140</v>
      </c>
      <c r="M6718" t="s">
        <v>140</v>
      </c>
      <c r="N6718" t="s">
        <v>140</v>
      </c>
      <c r="O6718" t="s">
        <v>140</v>
      </c>
      <c r="P6718" t="s">
        <v>140</v>
      </c>
      <c r="Q6718" t="s">
        <v>140</v>
      </c>
    </row>
    <row r="6719" spans="1:17" x14ac:dyDescent="0.35">
      <c r="A6719" t="s">
        <v>9</v>
      </c>
      <c r="B6719" t="s">
        <v>339</v>
      </c>
      <c r="C6719">
        <v>2</v>
      </c>
      <c r="D6719" t="s">
        <v>140</v>
      </c>
      <c r="E6719" t="s">
        <v>140</v>
      </c>
      <c r="F6719" t="s">
        <v>140</v>
      </c>
      <c r="G6719" t="s">
        <v>140</v>
      </c>
      <c r="H6719" t="s">
        <v>177</v>
      </c>
      <c r="I6719" t="s">
        <v>140</v>
      </c>
      <c r="J6719" t="s">
        <v>140</v>
      </c>
      <c r="K6719" t="s">
        <v>140</v>
      </c>
      <c r="L6719" t="s">
        <v>140</v>
      </c>
      <c r="M6719" t="s">
        <v>140</v>
      </c>
      <c r="N6719" t="s">
        <v>140</v>
      </c>
      <c r="O6719" t="s">
        <v>140</v>
      </c>
      <c r="P6719" t="s">
        <v>140</v>
      </c>
      <c r="Q6719" t="s">
        <v>140</v>
      </c>
    </row>
    <row r="6720" spans="1:17" x14ac:dyDescent="0.35">
      <c r="A6720" t="s">
        <v>10</v>
      </c>
      <c r="B6720" t="s">
        <v>1151</v>
      </c>
      <c r="C6720">
        <v>3</v>
      </c>
      <c r="D6720" t="s">
        <v>140</v>
      </c>
      <c r="E6720" t="s">
        <v>177</v>
      </c>
      <c r="F6720" t="s">
        <v>140</v>
      </c>
      <c r="G6720" t="s">
        <v>140</v>
      </c>
      <c r="H6720" t="s">
        <v>140</v>
      </c>
      <c r="I6720" t="s">
        <v>140</v>
      </c>
      <c r="J6720" t="s">
        <v>140</v>
      </c>
      <c r="K6720" t="s">
        <v>140</v>
      </c>
      <c r="L6720" t="s">
        <v>140</v>
      </c>
      <c r="M6720" t="s">
        <v>140</v>
      </c>
      <c r="N6720" t="s">
        <v>140</v>
      </c>
      <c r="O6720" t="s">
        <v>140</v>
      </c>
      <c r="P6720" t="s">
        <v>140</v>
      </c>
      <c r="Q6720" t="s">
        <v>140</v>
      </c>
    </row>
    <row r="6721" spans="1:17" x14ac:dyDescent="0.35">
      <c r="A6721" t="s">
        <v>10</v>
      </c>
      <c r="B6721" t="s">
        <v>1152</v>
      </c>
      <c r="C6721">
        <v>1</v>
      </c>
      <c r="D6721" t="s">
        <v>140</v>
      </c>
      <c r="E6721" t="s">
        <v>140</v>
      </c>
      <c r="F6721" t="s">
        <v>140</v>
      </c>
      <c r="G6721" t="s">
        <v>177</v>
      </c>
      <c r="H6721" t="s">
        <v>140</v>
      </c>
      <c r="I6721" t="s">
        <v>140</v>
      </c>
      <c r="J6721" t="s">
        <v>140</v>
      </c>
      <c r="K6721" t="s">
        <v>140</v>
      </c>
      <c r="L6721" t="s">
        <v>140</v>
      </c>
      <c r="M6721" t="s">
        <v>140</v>
      </c>
      <c r="N6721" t="s">
        <v>140</v>
      </c>
      <c r="O6721" t="s">
        <v>140</v>
      </c>
      <c r="P6721" t="s">
        <v>140</v>
      </c>
      <c r="Q6721" t="s">
        <v>140</v>
      </c>
    </row>
    <row r="6722" spans="1:17" x14ac:dyDescent="0.35">
      <c r="A6722" t="s">
        <v>11</v>
      </c>
      <c r="B6722" t="s">
        <v>1151</v>
      </c>
      <c r="C6722">
        <v>3</v>
      </c>
      <c r="D6722" t="s">
        <v>140</v>
      </c>
      <c r="E6722" t="s">
        <v>387</v>
      </c>
      <c r="F6722" t="s">
        <v>140</v>
      </c>
      <c r="G6722" t="s">
        <v>140</v>
      </c>
      <c r="H6722" t="s">
        <v>140</v>
      </c>
      <c r="I6722" t="s">
        <v>140</v>
      </c>
      <c r="J6722" t="s">
        <v>140</v>
      </c>
      <c r="K6722" t="s">
        <v>140</v>
      </c>
      <c r="L6722" t="s">
        <v>386</v>
      </c>
      <c r="M6722" t="s">
        <v>140</v>
      </c>
      <c r="N6722" t="s">
        <v>140</v>
      </c>
      <c r="O6722" t="s">
        <v>140</v>
      </c>
      <c r="P6722" t="s">
        <v>140</v>
      </c>
      <c r="Q6722" t="s">
        <v>140</v>
      </c>
    </row>
    <row r="6723" spans="1:17" x14ac:dyDescent="0.35">
      <c r="A6723" t="s">
        <v>11</v>
      </c>
      <c r="B6723" t="s">
        <v>1152</v>
      </c>
      <c r="C6723">
        <v>3</v>
      </c>
      <c r="D6723" t="s">
        <v>140</v>
      </c>
      <c r="E6723" t="s">
        <v>140</v>
      </c>
      <c r="F6723" t="s">
        <v>177</v>
      </c>
      <c r="G6723" t="s">
        <v>140</v>
      </c>
      <c r="H6723" t="s">
        <v>140</v>
      </c>
      <c r="I6723" t="s">
        <v>140</v>
      </c>
      <c r="J6723" t="s">
        <v>140</v>
      </c>
      <c r="K6723" t="s">
        <v>140</v>
      </c>
      <c r="L6723" t="s">
        <v>140</v>
      </c>
      <c r="M6723" t="s">
        <v>140</v>
      </c>
      <c r="N6723" t="s">
        <v>140</v>
      </c>
      <c r="O6723" t="s">
        <v>140</v>
      </c>
      <c r="P6723" t="s">
        <v>140</v>
      </c>
      <c r="Q6723" t="s">
        <v>140</v>
      </c>
    </row>
    <row r="6724" spans="1:17" x14ac:dyDescent="0.35">
      <c r="A6724" t="s">
        <v>12</v>
      </c>
      <c r="B6724" t="s">
        <v>1151</v>
      </c>
      <c r="C6724">
        <v>16</v>
      </c>
      <c r="D6724" t="s">
        <v>140</v>
      </c>
      <c r="E6724" t="s">
        <v>723</v>
      </c>
      <c r="F6724" t="s">
        <v>1049</v>
      </c>
      <c r="G6724" t="s">
        <v>140</v>
      </c>
      <c r="H6724" t="s">
        <v>575</v>
      </c>
      <c r="I6724" t="s">
        <v>140</v>
      </c>
      <c r="J6724" t="s">
        <v>1050</v>
      </c>
      <c r="K6724" t="s">
        <v>140</v>
      </c>
      <c r="L6724" t="s">
        <v>140</v>
      </c>
      <c r="M6724" t="s">
        <v>140</v>
      </c>
      <c r="N6724" t="s">
        <v>140</v>
      </c>
      <c r="O6724" t="s">
        <v>140</v>
      </c>
      <c r="P6724" t="s">
        <v>140</v>
      </c>
      <c r="Q6724" t="s">
        <v>140</v>
      </c>
    </row>
    <row r="6725" spans="1:17" x14ac:dyDescent="0.35">
      <c r="A6725" t="s">
        <v>12</v>
      </c>
      <c r="B6725" t="s">
        <v>1152</v>
      </c>
      <c r="C6725">
        <v>1</v>
      </c>
      <c r="D6725" t="s">
        <v>140</v>
      </c>
      <c r="E6725" t="s">
        <v>140</v>
      </c>
      <c r="F6725" t="s">
        <v>140</v>
      </c>
      <c r="G6725" t="s">
        <v>140</v>
      </c>
      <c r="H6725" t="s">
        <v>140</v>
      </c>
      <c r="I6725" t="s">
        <v>140</v>
      </c>
      <c r="J6725" t="s">
        <v>140</v>
      </c>
      <c r="K6725" t="s">
        <v>140</v>
      </c>
      <c r="L6725" t="s">
        <v>140</v>
      </c>
      <c r="M6725" t="s">
        <v>140</v>
      </c>
      <c r="N6725" t="s">
        <v>140</v>
      </c>
      <c r="O6725" t="s">
        <v>140</v>
      </c>
      <c r="P6725" t="s">
        <v>140</v>
      </c>
      <c r="Q6725" t="s">
        <v>177</v>
      </c>
    </row>
    <row r="6726" spans="1:17" x14ac:dyDescent="0.35">
      <c r="A6726" t="s">
        <v>12</v>
      </c>
      <c r="B6726" t="s">
        <v>339</v>
      </c>
      <c r="C6726">
        <v>2</v>
      </c>
      <c r="D6726" t="s">
        <v>140</v>
      </c>
      <c r="E6726" t="s">
        <v>140</v>
      </c>
      <c r="F6726" t="s">
        <v>140</v>
      </c>
      <c r="G6726" t="s">
        <v>140</v>
      </c>
      <c r="H6726" t="s">
        <v>140</v>
      </c>
      <c r="I6726" t="s">
        <v>177</v>
      </c>
      <c r="J6726" t="s">
        <v>140</v>
      </c>
      <c r="K6726" t="s">
        <v>140</v>
      </c>
      <c r="L6726" t="s">
        <v>140</v>
      </c>
      <c r="M6726" t="s">
        <v>140</v>
      </c>
      <c r="N6726" t="s">
        <v>140</v>
      </c>
      <c r="O6726" t="s">
        <v>140</v>
      </c>
      <c r="P6726" t="s">
        <v>140</v>
      </c>
      <c r="Q6726" t="s">
        <v>140</v>
      </c>
    </row>
    <row r="6727" spans="1:17" x14ac:dyDescent="0.35">
      <c r="A6727" t="s">
        <v>13</v>
      </c>
      <c r="B6727" t="s">
        <v>1151</v>
      </c>
      <c r="C6727">
        <v>4</v>
      </c>
      <c r="D6727" t="s">
        <v>571</v>
      </c>
      <c r="E6727" t="s">
        <v>140</v>
      </c>
      <c r="F6727" t="s">
        <v>140</v>
      </c>
      <c r="G6727" t="s">
        <v>140</v>
      </c>
      <c r="H6727" t="s">
        <v>479</v>
      </c>
      <c r="I6727" t="s">
        <v>140</v>
      </c>
      <c r="J6727" t="s">
        <v>867</v>
      </c>
      <c r="K6727" t="s">
        <v>140</v>
      </c>
      <c r="L6727" t="s">
        <v>140</v>
      </c>
      <c r="M6727" t="s">
        <v>140</v>
      </c>
      <c r="N6727" t="s">
        <v>140</v>
      </c>
      <c r="O6727" t="s">
        <v>140</v>
      </c>
      <c r="P6727" t="s">
        <v>140</v>
      </c>
      <c r="Q6727" t="s">
        <v>140</v>
      </c>
    </row>
    <row r="6728" spans="1:17" x14ac:dyDescent="0.35">
      <c r="A6728" t="s">
        <v>13</v>
      </c>
      <c r="B6728" t="s">
        <v>339</v>
      </c>
      <c r="C6728">
        <v>3</v>
      </c>
      <c r="D6728" t="s">
        <v>140</v>
      </c>
      <c r="E6728" t="s">
        <v>140</v>
      </c>
      <c r="F6728" t="s">
        <v>140</v>
      </c>
      <c r="G6728" t="s">
        <v>140</v>
      </c>
      <c r="H6728" t="s">
        <v>140</v>
      </c>
      <c r="I6728" t="s">
        <v>140</v>
      </c>
      <c r="J6728" t="s">
        <v>677</v>
      </c>
      <c r="K6728" t="s">
        <v>261</v>
      </c>
      <c r="L6728" t="s">
        <v>140</v>
      </c>
      <c r="M6728" t="s">
        <v>677</v>
      </c>
      <c r="N6728" t="s">
        <v>140</v>
      </c>
      <c r="O6728" t="s">
        <v>140</v>
      </c>
      <c r="P6728" t="s">
        <v>140</v>
      </c>
      <c r="Q6728" t="s">
        <v>140</v>
      </c>
    </row>
    <row r="6729" spans="1:17" x14ac:dyDescent="0.35">
      <c r="A6729" t="s">
        <v>14</v>
      </c>
      <c r="B6729" t="s">
        <v>1151</v>
      </c>
      <c r="C6729">
        <v>13</v>
      </c>
      <c r="D6729" t="s">
        <v>140</v>
      </c>
      <c r="E6729" t="s">
        <v>697</v>
      </c>
      <c r="F6729" t="s">
        <v>1067</v>
      </c>
      <c r="G6729" t="s">
        <v>1056</v>
      </c>
      <c r="H6729" t="s">
        <v>140</v>
      </c>
      <c r="I6729" t="s">
        <v>140</v>
      </c>
      <c r="J6729" t="s">
        <v>921</v>
      </c>
      <c r="K6729" t="s">
        <v>978</v>
      </c>
      <c r="L6729" t="s">
        <v>140</v>
      </c>
      <c r="M6729" t="s">
        <v>140</v>
      </c>
      <c r="N6729" t="s">
        <v>140</v>
      </c>
      <c r="O6729" t="s">
        <v>140</v>
      </c>
      <c r="P6729" t="s">
        <v>140</v>
      </c>
      <c r="Q6729" t="s">
        <v>140</v>
      </c>
    </row>
    <row r="6730" spans="1:17" x14ac:dyDescent="0.35">
      <c r="A6730" t="s">
        <v>14</v>
      </c>
      <c r="B6730" t="s">
        <v>1152</v>
      </c>
      <c r="C6730">
        <v>2</v>
      </c>
      <c r="D6730" t="s">
        <v>140</v>
      </c>
      <c r="E6730" t="s">
        <v>140</v>
      </c>
      <c r="F6730" t="s">
        <v>140</v>
      </c>
      <c r="G6730" t="s">
        <v>430</v>
      </c>
      <c r="H6730" t="s">
        <v>140</v>
      </c>
      <c r="I6730" t="s">
        <v>140</v>
      </c>
      <c r="J6730" t="s">
        <v>140</v>
      </c>
      <c r="K6730" t="s">
        <v>140</v>
      </c>
      <c r="L6730" t="s">
        <v>431</v>
      </c>
      <c r="M6730" t="s">
        <v>140</v>
      </c>
      <c r="N6730" t="s">
        <v>140</v>
      </c>
      <c r="O6730" t="s">
        <v>140</v>
      </c>
      <c r="P6730" t="s">
        <v>140</v>
      </c>
      <c r="Q6730" t="s">
        <v>140</v>
      </c>
    </row>
    <row r="6731" spans="1:17" x14ac:dyDescent="0.35">
      <c r="A6731" t="s">
        <v>15</v>
      </c>
      <c r="B6731" t="s">
        <v>1151</v>
      </c>
      <c r="C6731">
        <v>6</v>
      </c>
      <c r="D6731" t="s">
        <v>140</v>
      </c>
      <c r="E6731" t="s">
        <v>407</v>
      </c>
      <c r="F6731" t="s">
        <v>192</v>
      </c>
      <c r="G6731" t="s">
        <v>140</v>
      </c>
      <c r="H6731" t="s">
        <v>476</v>
      </c>
      <c r="I6731" t="s">
        <v>140</v>
      </c>
      <c r="J6731" t="s">
        <v>140</v>
      </c>
      <c r="K6731" t="s">
        <v>140</v>
      </c>
      <c r="L6731" t="s">
        <v>140</v>
      </c>
      <c r="M6731" t="s">
        <v>1080</v>
      </c>
      <c r="N6731" t="s">
        <v>140</v>
      </c>
      <c r="O6731" t="s">
        <v>140</v>
      </c>
      <c r="P6731" t="s">
        <v>140</v>
      </c>
      <c r="Q6731" t="s">
        <v>140</v>
      </c>
    </row>
    <row r="6732" spans="1:17" x14ac:dyDescent="0.35">
      <c r="A6732" t="s">
        <v>15</v>
      </c>
      <c r="B6732" t="s">
        <v>339</v>
      </c>
      <c r="C6732">
        <v>1</v>
      </c>
      <c r="D6732" t="s">
        <v>140</v>
      </c>
      <c r="E6732" t="s">
        <v>140</v>
      </c>
      <c r="F6732" t="s">
        <v>140</v>
      </c>
      <c r="G6732" t="s">
        <v>140</v>
      </c>
      <c r="H6732" t="s">
        <v>140</v>
      </c>
      <c r="I6732" t="s">
        <v>140</v>
      </c>
      <c r="J6732" t="s">
        <v>177</v>
      </c>
      <c r="K6732" t="s">
        <v>140</v>
      </c>
      <c r="L6732" t="s">
        <v>140</v>
      </c>
      <c r="M6732" t="s">
        <v>140</v>
      </c>
      <c r="N6732" t="s">
        <v>140</v>
      </c>
      <c r="O6732" t="s">
        <v>140</v>
      </c>
      <c r="P6732" t="s">
        <v>140</v>
      </c>
      <c r="Q6732" t="s">
        <v>140</v>
      </c>
    </row>
    <row r="6733" spans="1:17" x14ac:dyDescent="0.35">
      <c r="A6733" t="s">
        <v>16</v>
      </c>
      <c r="B6733" t="s">
        <v>1151</v>
      </c>
      <c r="C6733">
        <v>1</v>
      </c>
      <c r="D6733" t="s">
        <v>140</v>
      </c>
      <c r="E6733" t="s">
        <v>140</v>
      </c>
      <c r="F6733" t="s">
        <v>140</v>
      </c>
      <c r="G6733" t="s">
        <v>177</v>
      </c>
      <c r="H6733" t="s">
        <v>140</v>
      </c>
      <c r="I6733" t="s">
        <v>140</v>
      </c>
      <c r="J6733" t="s">
        <v>140</v>
      </c>
      <c r="K6733" t="s">
        <v>140</v>
      </c>
      <c r="L6733" t="s">
        <v>140</v>
      </c>
      <c r="M6733" t="s">
        <v>140</v>
      </c>
      <c r="N6733" t="s">
        <v>140</v>
      </c>
      <c r="O6733" t="s">
        <v>140</v>
      </c>
      <c r="P6733" t="s">
        <v>140</v>
      </c>
      <c r="Q6733" t="s">
        <v>140</v>
      </c>
    </row>
    <row r="6734" spans="1:17" x14ac:dyDescent="0.35">
      <c r="A6734" t="s">
        <v>16</v>
      </c>
      <c r="B6734" t="s">
        <v>1152</v>
      </c>
      <c r="C6734">
        <v>4</v>
      </c>
      <c r="D6734" t="s">
        <v>781</v>
      </c>
      <c r="E6734" t="s">
        <v>226</v>
      </c>
      <c r="F6734" t="s">
        <v>140</v>
      </c>
      <c r="G6734" t="s">
        <v>810</v>
      </c>
      <c r="H6734" t="s">
        <v>140</v>
      </c>
      <c r="I6734" t="s">
        <v>140</v>
      </c>
      <c r="J6734" t="s">
        <v>140</v>
      </c>
      <c r="K6734" t="s">
        <v>140</v>
      </c>
      <c r="L6734" t="s">
        <v>140</v>
      </c>
      <c r="M6734" t="s">
        <v>140</v>
      </c>
      <c r="N6734" t="s">
        <v>140</v>
      </c>
      <c r="O6734" t="s">
        <v>140</v>
      </c>
      <c r="P6734" t="s">
        <v>140</v>
      </c>
      <c r="Q6734" t="s">
        <v>140</v>
      </c>
    </row>
    <row r="6735" spans="1:17" x14ac:dyDescent="0.35">
      <c r="A6735" t="s">
        <v>17</v>
      </c>
      <c r="B6735" t="s">
        <v>1151</v>
      </c>
      <c r="C6735">
        <v>1</v>
      </c>
      <c r="D6735" t="s">
        <v>140</v>
      </c>
      <c r="E6735" t="s">
        <v>177</v>
      </c>
      <c r="F6735" t="s">
        <v>140</v>
      </c>
      <c r="G6735" t="s">
        <v>140</v>
      </c>
      <c r="H6735" t="s">
        <v>140</v>
      </c>
      <c r="I6735" t="s">
        <v>140</v>
      </c>
      <c r="J6735" t="s">
        <v>140</v>
      </c>
      <c r="K6735" t="s">
        <v>140</v>
      </c>
      <c r="L6735" t="s">
        <v>140</v>
      </c>
      <c r="M6735" t="s">
        <v>140</v>
      </c>
      <c r="N6735" t="s">
        <v>140</v>
      </c>
      <c r="O6735" t="s">
        <v>140</v>
      </c>
      <c r="P6735" t="s">
        <v>140</v>
      </c>
      <c r="Q6735" t="s">
        <v>140</v>
      </c>
    </row>
    <row r="6736" spans="1:17" x14ac:dyDescent="0.35">
      <c r="A6736" t="s">
        <v>17</v>
      </c>
      <c r="B6736" t="s">
        <v>1152</v>
      </c>
      <c r="C6736">
        <v>1</v>
      </c>
      <c r="D6736" t="s">
        <v>140</v>
      </c>
      <c r="E6736" t="s">
        <v>177</v>
      </c>
      <c r="F6736" t="s">
        <v>140</v>
      </c>
      <c r="G6736" t="s">
        <v>140</v>
      </c>
      <c r="H6736" t="s">
        <v>140</v>
      </c>
      <c r="I6736" t="s">
        <v>140</v>
      </c>
      <c r="J6736" t="s">
        <v>140</v>
      </c>
      <c r="K6736" t="s">
        <v>140</v>
      </c>
      <c r="L6736" t="s">
        <v>140</v>
      </c>
      <c r="M6736" t="s">
        <v>140</v>
      </c>
      <c r="N6736" t="s">
        <v>140</v>
      </c>
      <c r="O6736" t="s">
        <v>140</v>
      </c>
      <c r="P6736" t="s">
        <v>140</v>
      </c>
      <c r="Q6736" t="s">
        <v>140</v>
      </c>
    </row>
    <row r="6737" spans="1:17" x14ac:dyDescent="0.35">
      <c r="A6737" t="s">
        <v>17</v>
      </c>
      <c r="B6737" t="s">
        <v>339</v>
      </c>
      <c r="C6737">
        <v>1</v>
      </c>
      <c r="D6737" t="s">
        <v>140</v>
      </c>
      <c r="E6737" t="s">
        <v>177</v>
      </c>
      <c r="F6737" t="s">
        <v>140</v>
      </c>
      <c r="G6737" t="s">
        <v>140</v>
      </c>
      <c r="H6737" t="s">
        <v>140</v>
      </c>
      <c r="I6737" t="s">
        <v>140</v>
      </c>
      <c r="J6737" t="s">
        <v>140</v>
      </c>
      <c r="K6737" t="s">
        <v>140</v>
      </c>
      <c r="L6737" t="s">
        <v>140</v>
      </c>
      <c r="M6737" t="s">
        <v>140</v>
      </c>
      <c r="N6737" t="s">
        <v>140</v>
      </c>
      <c r="O6737" t="s">
        <v>140</v>
      </c>
      <c r="P6737" t="s">
        <v>140</v>
      </c>
      <c r="Q6737" t="s">
        <v>140</v>
      </c>
    </row>
    <row r="6738" spans="1:17" x14ac:dyDescent="0.35">
      <c r="A6738" t="s">
        <v>18</v>
      </c>
      <c r="B6738" t="s">
        <v>1151</v>
      </c>
      <c r="C6738">
        <v>11</v>
      </c>
      <c r="D6738" t="s">
        <v>140</v>
      </c>
      <c r="E6738" t="s">
        <v>242</v>
      </c>
      <c r="F6738" t="s">
        <v>867</v>
      </c>
      <c r="G6738" t="s">
        <v>140</v>
      </c>
      <c r="H6738" t="s">
        <v>548</v>
      </c>
      <c r="I6738" t="s">
        <v>140</v>
      </c>
      <c r="J6738" t="s">
        <v>140</v>
      </c>
      <c r="K6738" t="s">
        <v>506</v>
      </c>
      <c r="L6738" t="s">
        <v>140</v>
      </c>
      <c r="M6738" t="s">
        <v>140</v>
      </c>
      <c r="N6738" t="s">
        <v>140</v>
      </c>
      <c r="O6738" t="s">
        <v>140</v>
      </c>
      <c r="P6738" t="s">
        <v>140</v>
      </c>
      <c r="Q6738" t="s">
        <v>140</v>
      </c>
    </row>
    <row r="6739" spans="1:17" x14ac:dyDescent="0.35">
      <c r="A6739" t="s">
        <v>18</v>
      </c>
      <c r="B6739" t="s">
        <v>1152</v>
      </c>
      <c r="C6739">
        <v>1</v>
      </c>
      <c r="D6739" t="s">
        <v>140</v>
      </c>
      <c r="E6739" t="s">
        <v>177</v>
      </c>
      <c r="F6739" t="s">
        <v>140</v>
      </c>
      <c r="G6739" t="s">
        <v>140</v>
      </c>
      <c r="H6739" t="s">
        <v>140</v>
      </c>
      <c r="I6739" t="s">
        <v>140</v>
      </c>
      <c r="J6739" t="s">
        <v>140</v>
      </c>
      <c r="K6739" t="s">
        <v>140</v>
      </c>
      <c r="L6739" t="s">
        <v>140</v>
      </c>
      <c r="M6739" t="s">
        <v>140</v>
      </c>
      <c r="N6739" t="s">
        <v>140</v>
      </c>
      <c r="O6739" t="s">
        <v>140</v>
      </c>
      <c r="P6739" t="s">
        <v>140</v>
      </c>
      <c r="Q6739" t="s">
        <v>140</v>
      </c>
    </row>
    <row r="6740" spans="1:17" x14ac:dyDescent="0.35">
      <c r="A6740" t="s">
        <v>19</v>
      </c>
      <c r="B6740" t="s">
        <v>1151</v>
      </c>
      <c r="C6740">
        <v>10</v>
      </c>
      <c r="D6740" t="s">
        <v>140</v>
      </c>
      <c r="E6740" t="s">
        <v>747</v>
      </c>
      <c r="F6740" t="s">
        <v>140</v>
      </c>
      <c r="G6740" t="s">
        <v>382</v>
      </c>
      <c r="H6740" t="s">
        <v>140</v>
      </c>
      <c r="I6740" t="s">
        <v>140</v>
      </c>
      <c r="J6740" t="s">
        <v>140</v>
      </c>
      <c r="K6740" t="s">
        <v>140</v>
      </c>
      <c r="L6740" t="s">
        <v>140</v>
      </c>
      <c r="M6740" t="s">
        <v>140</v>
      </c>
      <c r="N6740" t="s">
        <v>140</v>
      </c>
      <c r="O6740" t="s">
        <v>140</v>
      </c>
      <c r="P6740" t="s">
        <v>140</v>
      </c>
      <c r="Q6740" t="s">
        <v>140</v>
      </c>
    </row>
    <row r="6741" spans="1:17" x14ac:dyDescent="0.35">
      <c r="A6741" t="s">
        <v>20</v>
      </c>
      <c r="B6741" t="s">
        <v>1151</v>
      </c>
      <c r="C6741">
        <v>8</v>
      </c>
      <c r="D6741" t="s">
        <v>140</v>
      </c>
      <c r="E6741" t="s">
        <v>177</v>
      </c>
      <c r="F6741" t="s">
        <v>140</v>
      </c>
      <c r="G6741" t="s">
        <v>140</v>
      </c>
      <c r="H6741" t="s">
        <v>140</v>
      </c>
      <c r="I6741" t="s">
        <v>140</v>
      </c>
      <c r="J6741" t="s">
        <v>140</v>
      </c>
      <c r="K6741" t="s">
        <v>140</v>
      </c>
      <c r="L6741" t="s">
        <v>140</v>
      </c>
      <c r="M6741" t="s">
        <v>140</v>
      </c>
      <c r="N6741" t="s">
        <v>140</v>
      </c>
      <c r="O6741" t="s">
        <v>140</v>
      </c>
      <c r="P6741" t="s">
        <v>140</v>
      </c>
      <c r="Q6741" t="s">
        <v>140</v>
      </c>
    </row>
    <row r="6742" spans="1:17" x14ac:dyDescent="0.35">
      <c r="A6742" t="s">
        <v>20</v>
      </c>
      <c r="B6742" t="s">
        <v>1152</v>
      </c>
      <c r="C6742">
        <v>1</v>
      </c>
      <c r="D6742" t="s">
        <v>140</v>
      </c>
      <c r="E6742" t="s">
        <v>177</v>
      </c>
      <c r="F6742" t="s">
        <v>140</v>
      </c>
      <c r="G6742" t="s">
        <v>140</v>
      </c>
      <c r="H6742" t="s">
        <v>140</v>
      </c>
      <c r="I6742" t="s">
        <v>140</v>
      </c>
      <c r="J6742" t="s">
        <v>140</v>
      </c>
      <c r="K6742" t="s">
        <v>140</v>
      </c>
      <c r="L6742" t="s">
        <v>140</v>
      </c>
      <c r="M6742" t="s">
        <v>140</v>
      </c>
      <c r="N6742" t="s">
        <v>140</v>
      </c>
      <c r="O6742" t="s">
        <v>140</v>
      </c>
      <c r="P6742" t="s">
        <v>140</v>
      </c>
      <c r="Q6742" t="s">
        <v>140</v>
      </c>
    </row>
    <row r="6743" spans="1:17" x14ac:dyDescent="0.35">
      <c r="A6743" t="s">
        <v>20</v>
      </c>
      <c r="B6743" t="s">
        <v>339</v>
      </c>
      <c r="C6743">
        <v>1</v>
      </c>
      <c r="D6743" t="s">
        <v>140</v>
      </c>
      <c r="E6743" t="s">
        <v>177</v>
      </c>
      <c r="F6743" t="s">
        <v>140</v>
      </c>
      <c r="G6743" t="s">
        <v>140</v>
      </c>
      <c r="H6743" t="s">
        <v>140</v>
      </c>
      <c r="I6743" t="s">
        <v>140</v>
      </c>
      <c r="J6743" t="s">
        <v>140</v>
      </c>
      <c r="K6743" t="s">
        <v>140</v>
      </c>
      <c r="L6743" t="s">
        <v>140</v>
      </c>
      <c r="M6743" t="s">
        <v>140</v>
      </c>
      <c r="N6743" t="s">
        <v>140</v>
      </c>
      <c r="O6743" t="s">
        <v>140</v>
      </c>
      <c r="P6743" t="s">
        <v>140</v>
      </c>
      <c r="Q6743" t="s">
        <v>140</v>
      </c>
    </row>
    <row r="6744" spans="1:17" x14ac:dyDescent="0.35">
      <c r="A6744" t="s">
        <v>21</v>
      </c>
      <c r="B6744" t="s">
        <v>1151</v>
      </c>
      <c r="C6744">
        <v>2</v>
      </c>
      <c r="D6744" t="s">
        <v>140</v>
      </c>
      <c r="E6744" t="s">
        <v>610</v>
      </c>
      <c r="F6744" t="s">
        <v>610</v>
      </c>
      <c r="G6744" t="s">
        <v>140</v>
      </c>
      <c r="H6744" t="s">
        <v>140</v>
      </c>
      <c r="I6744" t="s">
        <v>140</v>
      </c>
      <c r="J6744" t="s">
        <v>140</v>
      </c>
      <c r="K6744" t="s">
        <v>140</v>
      </c>
      <c r="L6744" t="s">
        <v>140</v>
      </c>
      <c r="M6744" t="s">
        <v>140</v>
      </c>
      <c r="N6744" t="s">
        <v>140</v>
      </c>
      <c r="O6744" t="s">
        <v>140</v>
      </c>
      <c r="P6744" t="s">
        <v>140</v>
      </c>
      <c r="Q6744" t="s">
        <v>140</v>
      </c>
    </row>
    <row r="6745" spans="1:17" x14ac:dyDescent="0.35">
      <c r="A6745" t="s">
        <v>22</v>
      </c>
      <c r="B6745" t="s">
        <v>1151</v>
      </c>
      <c r="C6745">
        <v>7</v>
      </c>
      <c r="D6745" t="s">
        <v>660</v>
      </c>
      <c r="E6745" t="s">
        <v>626</v>
      </c>
      <c r="F6745" t="s">
        <v>1000</v>
      </c>
      <c r="G6745" t="s">
        <v>140</v>
      </c>
      <c r="H6745" t="s">
        <v>140</v>
      </c>
      <c r="I6745" t="s">
        <v>140</v>
      </c>
      <c r="J6745" t="s">
        <v>140</v>
      </c>
      <c r="K6745" t="s">
        <v>140</v>
      </c>
      <c r="L6745" t="s">
        <v>140</v>
      </c>
      <c r="M6745" t="s">
        <v>140</v>
      </c>
      <c r="N6745" t="s">
        <v>140</v>
      </c>
      <c r="O6745" t="s">
        <v>140</v>
      </c>
      <c r="P6745" t="s">
        <v>140</v>
      </c>
      <c r="Q6745" t="s">
        <v>140</v>
      </c>
    </row>
    <row r="6746" spans="1:17" x14ac:dyDescent="0.35">
      <c r="A6746" t="s">
        <v>22</v>
      </c>
      <c r="B6746" t="s">
        <v>1152</v>
      </c>
      <c r="C6746">
        <v>1</v>
      </c>
      <c r="D6746" t="s">
        <v>140</v>
      </c>
      <c r="E6746" t="s">
        <v>177</v>
      </c>
      <c r="F6746" t="s">
        <v>140</v>
      </c>
      <c r="G6746" t="s">
        <v>140</v>
      </c>
      <c r="H6746" t="s">
        <v>140</v>
      </c>
      <c r="I6746" t="s">
        <v>140</v>
      </c>
      <c r="J6746" t="s">
        <v>140</v>
      </c>
      <c r="K6746" t="s">
        <v>140</v>
      </c>
      <c r="L6746" t="s">
        <v>140</v>
      </c>
      <c r="M6746" t="s">
        <v>140</v>
      </c>
      <c r="N6746" t="s">
        <v>140</v>
      </c>
      <c r="O6746" t="s">
        <v>140</v>
      </c>
      <c r="P6746" t="s">
        <v>140</v>
      </c>
      <c r="Q6746" t="s">
        <v>140</v>
      </c>
    </row>
    <row r="6747" spans="1:17" x14ac:dyDescent="0.35">
      <c r="A6747" t="s">
        <v>23</v>
      </c>
      <c r="B6747" t="s">
        <v>1151</v>
      </c>
      <c r="C6747">
        <v>3</v>
      </c>
      <c r="D6747" t="s">
        <v>140</v>
      </c>
      <c r="E6747" t="s">
        <v>737</v>
      </c>
      <c r="F6747" t="s">
        <v>74</v>
      </c>
      <c r="G6747" t="s">
        <v>405</v>
      </c>
      <c r="H6747" t="s">
        <v>140</v>
      </c>
      <c r="I6747" t="s">
        <v>140</v>
      </c>
      <c r="J6747" t="s">
        <v>140</v>
      </c>
      <c r="K6747" t="s">
        <v>140</v>
      </c>
      <c r="L6747" t="s">
        <v>140</v>
      </c>
      <c r="M6747" t="s">
        <v>140</v>
      </c>
      <c r="N6747" t="s">
        <v>140</v>
      </c>
      <c r="O6747" t="s">
        <v>140</v>
      </c>
      <c r="P6747" t="s">
        <v>140</v>
      </c>
      <c r="Q6747" t="s">
        <v>140</v>
      </c>
    </row>
    <row r="6748" spans="1:17" x14ac:dyDescent="0.35">
      <c r="A6748" t="s">
        <v>24</v>
      </c>
      <c r="B6748" t="s">
        <v>1151</v>
      </c>
      <c r="C6748">
        <v>3</v>
      </c>
      <c r="D6748" t="s">
        <v>140</v>
      </c>
      <c r="E6748" t="s">
        <v>830</v>
      </c>
      <c r="F6748" t="s">
        <v>140</v>
      </c>
      <c r="G6748" t="s">
        <v>910</v>
      </c>
      <c r="H6748" t="s">
        <v>140</v>
      </c>
      <c r="I6748" t="s">
        <v>140</v>
      </c>
      <c r="J6748" t="s">
        <v>140</v>
      </c>
      <c r="K6748" t="s">
        <v>140</v>
      </c>
      <c r="L6748" t="s">
        <v>140</v>
      </c>
      <c r="M6748" t="s">
        <v>571</v>
      </c>
      <c r="N6748" t="s">
        <v>140</v>
      </c>
      <c r="O6748" t="s">
        <v>140</v>
      </c>
      <c r="P6748" t="s">
        <v>140</v>
      </c>
      <c r="Q6748" t="s">
        <v>140</v>
      </c>
    </row>
    <row r="6749" spans="1:17" x14ac:dyDescent="0.35">
      <c r="A6749" t="s">
        <v>24</v>
      </c>
      <c r="B6749" t="s">
        <v>1152</v>
      </c>
      <c r="C6749">
        <v>1</v>
      </c>
      <c r="D6749" t="s">
        <v>140</v>
      </c>
      <c r="E6749" t="s">
        <v>140</v>
      </c>
      <c r="F6749" t="s">
        <v>140</v>
      </c>
      <c r="G6749" t="s">
        <v>177</v>
      </c>
      <c r="H6749" t="s">
        <v>140</v>
      </c>
      <c r="I6749" t="s">
        <v>140</v>
      </c>
      <c r="J6749" t="s">
        <v>140</v>
      </c>
      <c r="K6749" t="s">
        <v>140</v>
      </c>
      <c r="L6749" t="s">
        <v>140</v>
      </c>
      <c r="M6749" t="s">
        <v>140</v>
      </c>
      <c r="N6749" t="s">
        <v>140</v>
      </c>
      <c r="O6749" t="s">
        <v>140</v>
      </c>
      <c r="P6749" t="s">
        <v>140</v>
      </c>
      <c r="Q6749" t="s">
        <v>140</v>
      </c>
    </row>
    <row r="6750" spans="1:17" x14ac:dyDescent="0.35">
      <c r="A6750" t="s">
        <v>25</v>
      </c>
      <c r="B6750" t="s">
        <v>1151</v>
      </c>
      <c r="C6750">
        <v>2</v>
      </c>
      <c r="D6750" t="s">
        <v>140</v>
      </c>
      <c r="E6750" t="s">
        <v>140</v>
      </c>
      <c r="F6750" t="s">
        <v>140</v>
      </c>
      <c r="G6750" t="s">
        <v>251</v>
      </c>
      <c r="H6750" t="s">
        <v>140</v>
      </c>
      <c r="I6750" t="s">
        <v>140</v>
      </c>
      <c r="J6750" t="s">
        <v>140</v>
      </c>
      <c r="K6750" t="s">
        <v>140</v>
      </c>
      <c r="L6750" t="s">
        <v>140</v>
      </c>
      <c r="M6750" t="s">
        <v>140</v>
      </c>
      <c r="N6750" t="s">
        <v>252</v>
      </c>
      <c r="O6750" t="s">
        <v>140</v>
      </c>
      <c r="P6750" t="s">
        <v>140</v>
      </c>
      <c r="Q6750" t="s">
        <v>140</v>
      </c>
    </row>
    <row r="6751" spans="1:17" x14ac:dyDescent="0.35">
      <c r="A6751" t="s">
        <v>25</v>
      </c>
      <c r="B6751" t="s">
        <v>1152</v>
      </c>
      <c r="C6751">
        <v>1</v>
      </c>
      <c r="D6751" t="s">
        <v>140</v>
      </c>
      <c r="E6751" t="s">
        <v>177</v>
      </c>
      <c r="F6751" t="s">
        <v>140</v>
      </c>
      <c r="G6751" t="s">
        <v>140</v>
      </c>
      <c r="H6751" t="s">
        <v>140</v>
      </c>
      <c r="I6751" t="s">
        <v>140</v>
      </c>
      <c r="J6751" t="s">
        <v>140</v>
      </c>
      <c r="K6751" t="s">
        <v>140</v>
      </c>
      <c r="L6751" t="s">
        <v>140</v>
      </c>
      <c r="M6751" t="s">
        <v>140</v>
      </c>
      <c r="N6751" t="s">
        <v>140</v>
      </c>
      <c r="O6751" t="s">
        <v>140</v>
      </c>
      <c r="P6751" t="s">
        <v>140</v>
      </c>
      <c r="Q6751" t="s">
        <v>140</v>
      </c>
    </row>
    <row r="6752" spans="1:17" x14ac:dyDescent="0.35">
      <c r="A6752" t="s">
        <v>25</v>
      </c>
      <c r="B6752" t="s">
        <v>339</v>
      </c>
      <c r="C6752">
        <v>4</v>
      </c>
      <c r="D6752" t="s">
        <v>140</v>
      </c>
      <c r="E6752" t="s">
        <v>912</v>
      </c>
      <c r="F6752" t="s">
        <v>140</v>
      </c>
      <c r="G6752" t="s">
        <v>140</v>
      </c>
      <c r="H6752" t="s">
        <v>140</v>
      </c>
      <c r="I6752" t="s">
        <v>140</v>
      </c>
      <c r="J6752" t="s">
        <v>140</v>
      </c>
      <c r="K6752" t="s">
        <v>140</v>
      </c>
      <c r="L6752" t="s">
        <v>911</v>
      </c>
      <c r="M6752" t="s">
        <v>140</v>
      </c>
      <c r="N6752" t="s">
        <v>140</v>
      </c>
      <c r="O6752" t="s">
        <v>140</v>
      </c>
      <c r="P6752" t="s">
        <v>140</v>
      </c>
      <c r="Q6752" t="s">
        <v>140</v>
      </c>
    </row>
    <row r="6753" spans="1:17" x14ac:dyDescent="0.35">
      <c r="A6753" t="s">
        <v>26</v>
      </c>
      <c r="B6753" t="s">
        <v>1151</v>
      </c>
      <c r="C6753">
        <v>6</v>
      </c>
      <c r="D6753" t="s">
        <v>140</v>
      </c>
      <c r="E6753" t="s">
        <v>708</v>
      </c>
      <c r="F6753" t="s">
        <v>532</v>
      </c>
      <c r="G6753" t="s">
        <v>140</v>
      </c>
      <c r="H6753" t="s">
        <v>140</v>
      </c>
      <c r="I6753" t="s">
        <v>140</v>
      </c>
      <c r="J6753" t="s">
        <v>140</v>
      </c>
      <c r="K6753" t="s">
        <v>140</v>
      </c>
      <c r="L6753" t="s">
        <v>140</v>
      </c>
      <c r="M6753" t="s">
        <v>140</v>
      </c>
      <c r="N6753" t="s">
        <v>140</v>
      </c>
      <c r="O6753" t="s">
        <v>140</v>
      </c>
      <c r="P6753" t="s">
        <v>646</v>
      </c>
      <c r="Q6753" t="s">
        <v>140</v>
      </c>
    </row>
    <row r="6754" spans="1:17" x14ac:dyDescent="0.35">
      <c r="A6754" t="s">
        <v>26</v>
      </c>
      <c r="B6754" t="s">
        <v>1152</v>
      </c>
      <c r="C6754">
        <v>3</v>
      </c>
      <c r="D6754" t="s">
        <v>140</v>
      </c>
      <c r="E6754" t="s">
        <v>580</v>
      </c>
      <c r="F6754" t="s">
        <v>140</v>
      </c>
      <c r="G6754" t="s">
        <v>579</v>
      </c>
      <c r="H6754" t="s">
        <v>140</v>
      </c>
      <c r="I6754" t="s">
        <v>140</v>
      </c>
      <c r="J6754" t="s">
        <v>140</v>
      </c>
      <c r="K6754" t="s">
        <v>140</v>
      </c>
      <c r="L6754" t="s">
        <v>140</v>
      </c>
      <c r="M6754" t="s">
        <v>140</v>
      </c>
      <c r="N6754" t="s">
        <v>140</v>
      </c>
      <c r="O6754" t="s">
        <v>140</v>
      </c>
      <c r="P6754" t="s">
        <v>140</v>
      </c>
      <c r="Q6754" t="s">
        <v>140</v>
      </c>
    </row>
    <row r="6755" spans="1:17" x14ac:dyDescent="0.35">
      <c r="A6755" t="s">
        <v>26</v>
      </c>
      <c r="B6755" t="s">
        <v>339</v>
      </c>
      <c r="C6755">
        <v>1</v>
      </c>
      <c r="D6755" t="s">
        <v>140</v>
      </c>
      <c r="E6755" t="s">
        <v>140</v>
      </c>
      <c r="F6755" t="s">
        <v>140</v>
      </c>
      <c r="G6755" t="s">
        <v>177</v>
      </c>
      <c r="H6755" t="s">
        <v>140</v>
      </c>
      <c r="I6755" t="s">
        <v>140</v>
      </c>
      <c r="J6755" t="s">
        <v>140</v>
      </c>
      <c r="K6755" t="s">
        <v>140</v>
      </c>
      <c r="L6755" t="s">
        <v>140</v>
      </c>
      <c r="M6755" t="s">
        <v>140</v>
      </c>
      <c r="N6755" t="s">
        <v>140</v>
      </c>
      <c r="O6755" t="s">
        <v>140</v>
      </c>
      <c r="P6755" t="s">
        <v>140</v>
      </c>
      <c r="Q6755" t="s">
        <v>140</v>
      </c>
    </row>
    <row r="6756" spans="1:17" x14ac:dyDescent="0.35">
      <c r="A6756" t="s">
        <v>27</v>
      </c>
      <c r="B6756" t="s">
        <v>1151</v>
      </c>
      <c r="C6756">
        <v>3</v>
      </c>
      <c r="D6756" t="s">
        <v>140</v>
      </c>
      <c r="E6756" t="s">
        <v>957</v>
      </c>
      <c r="F6756" t="s">
        <v>140</v>
      </c>
      <c r="G6756" t="s">
        <v>956</v>
      </c>
      <c r="H6756" t="s">
        <v>140</v>
      </c>
      <c r="I6756" t="s">
        <v>140</v>
      </c>
      <c r="J6756" t="s">
        <v>140</v>
      </c>
      <c r="K6756" t="s">
        <v>140</v>
      </c>
      <c r="L6756" t="s">
        <v>140</v>
      </c>
      <c r="M6756" t="s">
        <v>140</v>
      </c>
      <c r="N6756" t="s">
        <v>140</v>
      </c>
      <c r="O6756" t="s">
        <v>140</v>
      </c>
      <c r="P6756" t="s">
        <v>140</v>
      </c>
      <c r="Q6756" t="s">
        <v>140</v>
      </c>
    </row>
    <row r="6757" spans="1:17" x14ac:dyDescent="0.35">
      <c r="A6757" t="s">
        <v>27</v>
      </c>
      <c r="B6757" t="s">
        <v>1152</v>
      </c>
      <c r="C6757">
        <v>3</v>
      </c>
      <c r="D6757" t="s">
        <v>935</v>
      </c>
      <c r="E6757" t="s">
        <v>671</v>
      </c>
      <c r="F6757" t="s">
        <v>883</v>
      </c>
      <c r="G6757" t="s">
        <v>140</v>
      </c>
      <c r="H6757" t="s">
        <v>140</v>
      </c>
      <c r="I6757" t="s">
        <v>140</v>
      </c>
      <c r="J6757" t="s">
        <v>140</v>
      </c>
      <c r="K6757" t="s">
        <v>140</v>
      </c>
      <c r="L6757" t="s">
        <v>140</v>
      </c>
      <c r="M6757" t="s">
        <v>140</v>
      </c>
      <c r="N6757" t="s">
        <v>140</v>
      </c>
      <c r="O6757" t="s">
        <v>140</v>
      </c>
      <c r="P6757" t="s">
        <v>140</v>
      </c>
      <c r="Q6757" t="s">
        <v>140</v>
      </c>
    </row>
    <row r="6758" spans="1:17" x14ac:dyDescent="0.35">
      <c r="A6758" t="s">
        <v>27</v>
      </c>
      <c r="B6758" t="s">
        <v>339</v>
      </c>
      <c r="C6758">
        <v>1</v>
      </c>
      <c r="D6758" t="s">
        <v>140</v>
      </c>
      <c r="E6758" t="s">
        <v>140</v>
      </c>
      <c r="F6758" t="s">
        <v>140</v>
      </c>
      <c r="G6758" t="s">
        <v>177</v>
      </c>
      <c r="H6758" t="s">
        <v>140</v>
      </c>
      <c r="I6758" t="s">
        <v>140</v>
      </c>
      <c r="J6758" t="s">
        <v>140</v>
      </c>
      <c r="K6758" t="s">
        <v>140</v>
      </c>
      <c r="L6758" t="s">
        <v>140</v>
      </c>
      <c r="M6758" t="s">
        <v>140</v>
      </c>
      <c r="N6758" t="s">
        <v>140</v>
      </c>
      <c r="O6758" t="s">
        <v>140</v>
      </c>
      <c r="P6758" t="s">
        <v>140</v>
      </c>
      <c r="Q6758" t="s">
        <v>140</v>
      </c>
    </row>
    <row r="6759" spans="1:17" x14ac:dyDescent="0.35">
      <c r="A6759" t="s">
        <v>28</v>
      </c>
      <c r="B6759" t="s">
        <v>1151</v>
      </c>
      <c r="C6759">
        <v>5</v>
      </c>
      <c r="D6759" t="s">
        <v>140</v>
      </c>
      <c r="E6759" t="s">
        <v>1139</v>
      </c>
      <c r="F6759" t="s">
        <v>932</v>
      </c>
      <c r="G6759" t="s">
        <v>140</v>
      </c>
      <c r="H6759" t="s">
        <v>162</v>
      </c>
      <c r="I6759" t="s">
        <v>140</v>
      </c>
      <c r="J6759" t="s">
        <v>932</v>
      </c>
      <c r="K6759" t="s">
        <v>140</v>
      </c>
      <c r="L6759" t="s">
        <v>140</v>
      </c>
      <c r="M6759" t="s">
        <v>140</v>
      </c>
      <c r="N6759" t="s">
        <v>140</v>
      </c>
      <c r="O6759" t="s">
        <v>1139</v>
      </c>
      <c r="P6759" t="s">
        <v>140</v>
      </c>
      <c r="Q6759" t="s">
        <v>140</v>
      </c>
    </row>
    <row r="6760" spans="1:17" x14ac:dyDescent="0.35">
      <c r="A6760" t="s">
        <v>28</v>
      </c>
      <c r="B6760" t="s">
        <v>1152</v>
      </c>
      <c r="C6760">
        <v>2</v>
      </c>
      <c r="D6760" t="s">
        <v>140</v>
      </c>
      <c r="E6760" t="s">
        <v>177</v>
      </c>
      <c r="F6760" t="s">
        <v>140</v>
      </c>
      <c r="G6760" t="s">
        <v>140</v>
      </c>
      <c r="H6760" t="s">
        <v>140</v>
      </c>
      <c r="I6760" t="s">
        <v>140</v>
      </c>
      <c r="J6760" t="s">
        <v>140</v>
      </c>
      <c r="K6760" t="s">
        <v>140</v>
      </c>
      <c r="L6760" t="s">
        <v>140</v>
      </c>
      <c r="M6760" t="s">
        <v>140</v>
      </c>
      <c r="N6760" t="s">
        <v>140</v>
      </c>
      <c r="O6760" t="s">
        <v>140</v>
      </c>
      <c r="P6760" t="s">
        <v>140</v>
      </c>
      <c r="Q6760" t="s">
        <v>140</v>
      </c>
    </row>
    <row r="6761" spans="1:17" x14ac:dyDescent="0.35">
      <c r="A6761" t="s">
        <v>29</v>
      </c>
      <c r="B6761" t="s">
        <v>1151</v>
      </c>
      <c r="C6761">
        <v>7</v>
      </c>
      <c r="D6761" t="s">
        <v>140</v>
      </c>
      <c r="E6761" t="s">
        <v>400</v>
      </c>
      <c r="F6761" t="s">
        <v>140</v>
      </c>
      <c r="G6761" t="s">
        <v>187</v>
      </c>
      <c r="H6761" t="s">
        <v>501</v>
      </c>
      <c r="I6761" t="s">
        <v>1003</v>
      </c>
      <c r="J6761" t="s">
        <v>140</v>
      </c>
      <c r="K6761" t="s">
        <v>140</v>
      </c>
      <c r="L6761" t="s">
        <v>140</v>
      </c>
      <c r="M6761" t="s">
        <v>140</v>
      </c>
      <c r="N6761" t="s">
        <v>140</v>
      </c>
      <c r="O6761" t="s">
        <v>140</v>
      </c>
      <c r="P6761" t="s">
        <v>140</v>
      </c>
      <c r="Q6761" t="s">
        <v>140</v>
      </c>
    </row>
    <row r="6762" spans="1:17" x14ac:dyDescent="0.35">
      <c r="A6762" t="s">
        <v>29</v>
      </c>
      <c r="B6762" t="s">
        <v>1152</v>
      </c>
      <c r="C6762">
        <v>1</v>
      </c>
      <c r="D6762" t="s">
        <v>140</v>
      </c>
      <c r="E6762" t="s">
        <v>177</v>
      </c>
      <c r="F6762" t="s">
        <v>140</v>
      </c>
      <c r="G6762" t="s">
        <v>140</v>
      </c>
      <c r="H6762" t="s">
        <v>140</v>
      </c>
      <c r="I6762" t="s">
        <v>140</v>
      </c>
      <c r="J6762" t="s">
        <v>140</v>
      </c>
      <c r="K6762" t="s">
        <v>140</v>
      </c>
      <c r="L6762" t="s">
        <v>140</v>
      </c>
      <c r="M6762" t="s">
        <v>140</v>
      </c>
      <c r="N6762" t="s">
        <v>140</v>
      </c>
      <c r="O6762" t="s">
        <v>140</v>
      </c>
      <c r="P6762" t="s">
        <v>140</v>
      </c>
      <c r="Q6762" t="s">
        <v>140</v>
      </c>
    </row>
    <row r="6763" spans="1:17" x14ac:dyDescent="0.35">
      <c r="A6763" t="s">
        <v>29</v>
      </c>
      <c r="B6763" t="s">
        <v>339</v>
      </c>
      <c r="C6763">
        <v>1</v>
      </c>
      <c r="D6763" t="s">
        <v>140</v>
      </c>
      <c r="E6763" t="s">
        <v>140</v>
      </c>
      <c r="F6763" t="s">
        <v>140</v>
      </c>
      <c r="G6763" t="s">
        <v>177</v>
      </c>
      <c r="H6763" t="s">
        <v>140</v>
      </c>
      <c r="I6763" t="s">
        <v>140</v>
      </c>
      <c r="J6763" t="s">
        <v>140</v>
      </c>
      <c r="K6763" t="s">
        <v>140</v>
      </c>
      <c r="L6763" t="s">
        <v>140</v>
      </c>
      <c r="M6763" t="s">
        <v>140</v>
      </c>
      <c r="N6763" t="s">
        <v>140</v>
      </c>
      <c r="O6763" t="s">
        <v>140</v>
      </c>
      <c r="P6763" t="s">
        <v>140</v>
      </c>
      <c r="Q6763" t="s">
        <v>140</v>
      </c>
    </row>
    <row r="6764" spans="1:17" x14ac:dyDescent="0.35">
      <c r="A6764" t="s">
        <v>30</v>
      </c>
      <c r="B6764" t="s">
        <v>1151</v>
      </c>
      <c r="C6764">
        <v>4</v>
      </c>
      <c r="D6764" t="s">
        <v>140</v>
      </c>
      <c r="E6764" t="s">
        <v>728</v>
      </c>
      <c r="F6764" t="s">
        <v>140</v>
      </c>
      <c r="G6764" t="s">
        <v>699</v>
      </c>
      <c r="H6764" t="s">
        <v>716</v>
      </c>
      <c r="I6764" t="s">
        <v>140</v>
      </c>
      <c r="J6764" t="s">
        <v>140</v>
      </c>
      <c r="K6764" t="s">
        <v>418</v>
      </c>
      <c r="L6764" t="s">
        <v>140</v>
      </c>
      <c r="M6764" t="s">
        <v>140</v>
      </c>
      <c r="N6764" t="s">
        <v>140</v>
      </c>
      <c r="O6764" t="s">
        <v>140</v>
      </c>
      <c r="P6764" t="s">
        <v>140</v>
      </c>
      <c r="Q6764" t="s">
        <v>140</v>
      </c>
    </row>
    <row r="6765" spans="1:17" x14ac:dyDescent="0.35">
      <c r="A6765" t="s">
        <v>30</v>
      </c>
      <c r="B6765" t="s">
        <v>1152</v>
      </c>
      <c r="C6765">
        <v>2</v>
      </c>
      <c r="D6765" t="s">
        <v>140</v>
      </c>
      <c r="E6765" t="s">
        <v>177</v>
      </c>
      <c r="F6765" t="s">
        <v>140</v>
      </c>
      <c r="G6765" t="s">
        <v>140</v>
      </c>
      <c r="H6765" t="s">
        <v>140</v>
      </c>
      <c r="I6765" t="s">
        <v>140</v>
      </c>
      <c r="J6765" t="s">
        <v>140</v>
      </c>
      <c r="K6765" t="s">
        <v>140</v>
      </c>
      <c r="L6765" t="s">
        <v>140</v>
      </c>
      <c r="M6765" t="s">
        <v>140</v>
      </c>
      <c r="N6765" t="s">
        <v>140</v>
      </c>
      <c r="O6765" t="s">
        <v>140</v>
      </c>
      <c r="P6765" t="s">
        <v>140</v>
      </c>
      <c r="Q6765" t="s">
        <v>140</v>
      </c>
    </row>
    <row r="6766" spans="1:17" x14ac:dyDescent="0.35">
      <c r="A6766" t="s">
        <v>31</v>
      </c>
      <c r="B6766" t="s">
        <v>1151</v>
      </c>
      <c r="C6766">
        <v>12</v>
      </c>
      <c r="D6766" t="s">
        <v>140</v>
      </c>
      <c r="E6766" t="s">
        <v>738</v>
      </c>
      <c r="F6766" t="s">
        <v>140</v>
      </c>
      <c r="G6766" t="s">
        <v>140</v>
      </c>
      <c r="H6766" t="s">
        <v>945</v>
      </c>
      <c r="I6766" t="s">
        <v>140</v>
      </c>
      <c r="J6766" t="s">
        <v>1011</v>
      </c>
      <c r="K6766" t="s">
        <v>140</v>
      </c>
      <c r="L6766" t="s">
        <v>140</v>
      </c>
      <c r="M6766" t="s">
        <v>140</v>
      </c>
      <c r="N6766" t="s">
        <v>140</v>
      </c>
      <c r="O6766" t="s">
        <v>140</v>
      </c>
      <c r="P6766" t="s">
        <v>140</v>
      </c>
      <c r="Q6766" t="s">
        <v>140</v>
      </c>
    </row>
    <row r="6767" spans="1:17" x14ac:dyDescent="0.35">
      <c r="A6767" t="s">
        <v>31</v>
      </c>
      <c r="B6767" t="s">
        <v>1152</v>
      </c>
      <c r="C6767">
        <v>2</v>
      </c>
      <c r="D6767" t="s">
        <v>140</v>
      </c>
      <c r="E6767" t="s">
        <v>411</v>
      </c>
      <c r="F6767" t="s">
        <v>140</v>
      </c>
      <c r="G6767" t="s">
        <v>140</v>
      </c>
      <c r="H6767" t="s">
        <v>140</v>
      </c>
      <c r="I6767" t="s">
        <v>140</v>
      </c>
      <c r="J6767" t="s">
        <v>410</v>
      </c>
      <c r="K6767" t="s">
        <v>140</v>
      </c>
      <c r="L6767" t="s">
        <v>140</v>
      </c>
      <c r="M6767" t="s">
        <v>140</v>
      </c>
      <c r="N6767" t="s">
        <v>140</v>
      </c>
      <c r="O6767" t="s">
        <v>140</v>
      </c>
      <c r="P6767" t="s">
        <v>140</v>
      </c>
      <c r="Q6767" t="s">
        <v>140</v>
      </c>
    </row>
    <row r="6768" spans="1:17" x14ac:dyDescent="0.35">
      <c r="A6768" t="s">
        <v>32</v>
      </c>
      <c r="B6768" t="s">
        <v>1151</v>
      </c>
      <c r="C6768">
        <v>140</v>
      </c>
      <c r="D6768" t="s">
        <v>1019</v>
      </c>
      <c r="E6768" t="s">
        <v>252</v>
      </c>
      <c r="F6768" t="s">
        <v>115</v>
      </c>
      <c r="G6768" t="s">
        <v>785</v>
      </c>
      <c r="H6768" t="s">
        <v>129</v>
      </c>
      <c r="I6768" t="s">
        <v>1008</v>
      </c>
      <c r="J6768" t="s">
        <v>919</v>
      </c>
      <c r="K6768" t="s">
        <v>991</v>
      </c>
      <c r="L6768" t="s">
        <v>1010</v>
      </c>
      <c r="M6768" t="s">
        <v>1043</v>
      </c>
      <c r="N6768" t="s">
        <v>1009</v>
      </c>
      <c r="O6768" t="s">
        <v>1009</v>
      </c>
      <c r="P6768" t="s">
        <v>1021</v>
      </c>
      <c r="Q6768" t="s">
        <v>140</v>
      </c>
    </row>
    <row r="6769" spans="1:17" x14ac:dyDescent="0.35">
      <c r="A6769" t="s">
        <v>32</v>
      </c>
      <c r="B6769" t="s">
        <v>1152</v>
      </c>
      <c r="C6769">
        <v>36</v>
      </c>
      <c r="D6769" t="s">
        <v>1052</v>
      </c>
      <c r="E6769" t="s">
        <v>353</v>
      </c>
      <c r="F6769" t="s">
        <v>443</v>
      </c>
      <c r="G6769" t="s">
        <v>654</v>
      </c>
      <c r="H6769" t="s">
        <v>140</v>
      </c>
      <c r="I6769" t="s">
        <v>140</v>
      </c>
      <c r="J6769" t="s">
        <v>317</v>
      </c>
      <c r="K6769" t="s">
        <v>140</v>
      </c>
      <c r="L6769" t="s">
        <v>769</v>
      </c>
      <c r="M6769" t="s">
        <v>140</v>
      </c>
      <c r="N6769" t="s">
        <v>140</v>
      </c>
      <c r="O6769" t="s">
        <v>140</v>
      </c>
      <c r="P6769" t="s">
        <v>140</v>
      </c>
      <c r="Q6769" t="s">
        <v>1050</v>
      </c>
    </row>
    <row r="6770" spans="1:17" x14ac:dyDescent="0.35">
      <c r="A6770" t="s">
        <v>32</v>
      </c>
      <c r="B6770" t="s">
        <v>339</v>
      </c>
      <c r="C6770">
        <v>18</v>
      </c>
      <c r="D6770" t="s">
        <v>140</v>
      </c>
      <c r="E6770" t="s">
        <v>397</v>
      </c>
      <c r="F6770" t="s">
        <v>140</v>
      </c>
      <c r="G6770" t="s">
        <v>95</v>
      </c>
      <c r="H6770" t="s">
        <v>985</v>
      </c>
      <c r="I6770" t="s">
        <v>915</v>
      </c>
      <c r="J6770" t="s">
        <v>985</v>
      </c>
      <c r="K6770" t="s">
        <v>1020</v>
      </c>
      <c r="L6770" t="s">
        <v>1061</v>
      </c>
      <c r="M6770" t="s">
        <v>458</v>
      </c>
      <c r="N6770" t="s">
        <v>140</v>
      </c>
      <c r="O6770" t="s">
        <v>140</v>
      </c>
      <c r="P6770" t="s">
        <v>140</v>
      </c>
      <c r="Q6770" t="s">
        <v>140</v>
      </c>
    </row>
    <row r="6772" spans="1:17" x14ac:dyDescent="0.35">
      <c r="A6772" t="s">
        <v>1293</v>
      </c>
    </row>
    <row r="6773" spans="1:17" x14ac:dyDescent="0.35">
      <c r="A6773" t="s">
        <v>2</v>
      </c>
      <c r="B6773" t="s">
        <v>1233</v>
      </c>
      <c r="C6773" t="s">
        <v>3</v>
      </c>
      <c r="D6773" t="s">
        <v>1276</v>
      </c>
      <c r="E6773" t="s">
        <v>1220</v>
      </c>
      <c r="F6773" t="s">
        <v>1277</v>
      </c>
      <c r="G6773" t="s">
        <v>1278</v>
      </c>
      <c r="H6773" t="s">
        <v>1279</v>
      </c>
      <c r="I6773" t="s">
        <v>1280</v>
      </c>
      <c r="J6773" t="s">
        <v>1042</v>
      </c>
      <c r="K6773" t="s">
        <v>1281</v>
      </c>
      <c r="L6773" t="s">
        <v>1282</v>
      </c>
      <c r="M6773" t="s">
        <v>1283</v>
      </c>
      <c r="N6773" t="s">
        <v>1284</v>
      </c>
      <c r="O6773" t="s">
        <v>1285</v>
      </c>
      <c r="P6773" t="s">
        <v>1286</v>
      </c>
      <c r="Q6773" t="s">
        <v>1287</v>
      </c>
    </row>
    <row r="6774" spans="1:17" x14ac:dyDescent="0.35">
      <c r="A6774" t="s">
        <v>8</v>
      </c>
      <c r="B6774" t="s">
        <v>1234</v>
      </c>
      <c r="C6774">
        <v>2</v>
      </c>
      <c r="D6774" t="s">
        <v>140</v>
      </c>
      <c r="E6774" t="s">
        <v>56</v>
      </c>
      <c r="F6774" t="s">
        <v>140</v>
      </c>
      <c r="G6774" t="s">
        <v>140</v>
      </c>
      <c r="H6774" t="s">
        <v>57</v>
      </c>
      <c r="I6774" t="s">
        <v>140</v>
      </c>
      <c r="J6774" t="s">
        <v>140</v>
      </c>
      <c r="K6774" t="s">
        <v>140</v>
      </c>
      <c r="L6774" t="s">
        <v>140</v>
      </c>
      <c r="M6774" t="s">
        <v>140</v>
      </c>
      <c r="N6774" t="s">
        <v>140</v>
      </c>
      <c r="O6774" t="s">
        <v>140</v>
      </c>
      <c r="P6774" t="s">
        <v>140</v>
      </c>
      <c r="Q6774" t="s">
        <v>140</v>
      </c>
    </row>
    <row r="6775" spans="1:17" x14ac:dyDescent="0.35">
      <c r="A6775" t="s">
        <v>8</v>
      </c>
      <c r="B6775" t="s">
        <v>1235</v>
      </c>
      <c r="C6775">
        <v>11</v>
      </c>
      <c r="D6775" t="s">
        <v>140</v>
      </c>
      <c r="E6775" t="s">
        <v>557</v>
      </c>
      <c r="F6775" t="s">
        <v>848</v>
      </c>
      <c r="G6775" t="s">
        <v>140</v>
      </c>
      <c r="H6775" t="s">
        <v>140</v>
      </c>
      <c r="I6775" t="s">
        <v>140</v>
      </c>
      <c r="J6775" t="s">
        <v>140</v>
      </c>
      <c r="K6775" t="s">
        <v>550</v>
      </c>
      <c r="L6775" t="s">
        <v>140</v>
      </c>
      <c r="M6775" t="s">
        <v>140</v>
      </c>
      <c r="N6775" t="s">
        <v>140</v>
      </c>
      <c r="O6775" t="s">
        <v>140</v>
      </c>
      <c r="P6775" t="s">
        <v>140</v>
      </c>
      <c r="Q6775" t="s">
        <v>140</v>
      </c>
    </row>
    <row r="6776" spans="1:17" x14ac:dyDescent="0.35">
      <c r="A6776" t="s">
        <v>9</v>
      </c>
      <c r="B6776" t="s">
        <v>1234</v>
      </c>
      <c r="C6776">
        <v>4</v>
      </c>
      <c r="D6776" t="s">
        <v>140</v>
      </c>
      <c r="E6776" t="s">
        <v>140</v>
      </c>
      <c r="F6776" t="s">
        <v>140</v>
      </c>
      <c r="G6776" t="s">
        <v>478</v>
      </c>
      <c r="H6776" t="s">
        <v>402</v>
      </c>
      <c r="I6776" t="s">
        <v>140</v>
      </c>
      <c r="J6776" t="s">
        <v>140</v>
      </c>
      <c r="K6776" t="s">
        <v>140</v>
      </c>
      <c r="L6776" t="s">
        <v>140</v>
      </c>
      <c r="M6776" t="s">
        <v>140</v>
      </c>
      <c r="N6776" t="s">
        <v>140</v>
      </c>
      <c r="O6776" t="s">
        <v>140</v>
      </c>
      <c r="P6776" t="s">
        <v>741</v>
      </c>
      <c r="Q6776" t="s">
        <v>140</v>
      </c>
    </row>
    <row r="6777" spans="1:17" x14ac:dyDescent="0.35">
      <c r="A6777" t="s">
        <v>9</v>
      </c>
      <c r="B6777" t="s">
        <v>1235</v>
      </c>
      <c r="C6777">
        <v>2</v>
      </c>
      <c r="D6777" t="s">
        <v>140</v>
      </c>
      <c r="E6777" t="s">
        <v>39</v>
      </c>
      <c r="F6777" t="s">
        <v>140</v>
      </c>
      <c r="G6777" t="s">
        <v>38</v>
      </c>
      <c r="H6777" t="s">
        <v>140</v>
      </c>
      <c r="I6777" t="s">
        <v>140</v>
      </c>
      <c r="J6777" t="s">
        <v>140</v>
      </c>
      <c r="K6777" t="s">
        <v>140</v>
      </c>
      <c r="L6777" t="s">
        <v>140</v>
      </c>
      <c r="M6777" t="s">
        <v>140</v>
      </c>
      <c r="N6777" t="s">
        <v>140</v>
      </c>
      <c r="O6777" t="s">
        <v>140</v>
      </c>
      <c r="P6777" t="s">
        <v>140</v>
      </c>
      <c r="Q6777" t="s">
        <v>140</v>
      </c>
    </row>
    <row r="6778" spans="1:17" x14ac:dyDescent="0.35">
      <c r="A6778" t="s">
        <v>10</v>
      </c>
      <c r="B6778" t="s">
        <v>1234</v>
      </c>
      <c r="C6778">
        <v>3</v>
      </c>
      <c r="D6778" t="s">
        <v>140</v>
      </c>
      <c r="E6778" t="s">
        <v>198</v>
      </c>
      <c r="F6778" t="s">
        <v>140</v>
      </c>
      <c r="G6778" t="s">
        <v>199</v>
      </c>
      <c r="H6778" t="s">
        <v>140</v>
      </c>
      <c r="I6778" t="s">
        <v>140</v>
      </c>
      <c r="J6778" t="s">
        <v>140</v>
      </c>
      <c r="K6778" t="s">
        <v>140</v>
      </c>
      <c r="L6778" t="s">
        <v>140</v>
      </c>
      <c r="M6778" t="s">
        <v>140</v>
      </c>
      <c r="N6778" t="s">
        <v>140</v>
      </c>
      <c r="O6778" t="s">
        <v>140</v>
      </c>
      <c r="P6778" t="s">
        <v>140</v>
      </c>
      <c r="Q6778" t="s">
        <v>140</v>
      </c>
    </row>
    <row r="6779" spans="1:17" x14ac:dyDescent="0.35">
      <c r="A6779" t="s">
        <v>10</v>
      </c>
      <c r="B6779" t="s">
        <v>1235</v>
      </c>
      <c r="C6779">
        <v>1</v>
      </c>
      <c r="D6779" t="s">
        <v>140</v>
      </c>
      <c r="E6779" t="s">
        <v>177</v>
      </c>
      <c r="F6779" t="s">
        <v>140</v>
      </c>
      <c r="G6779" t="s">
        <v>140</v>
      </c>
      <c r="H6779" t="s">
        <v>140</v>
      </c>
      <c r="I6779" t="s">
        <v>140</v>
      </c>
      <c r="J6779" t="s">
        <v>140</v>
      </c>
      <c r="K6779" t="s">
        <v>140</v>
      </c>
      <c r="L6779" t="s">
        <v>140</v>
      </c>
      <c r="M6779" t="s">
        <v>140</v>
      </c>
      <c r="N6779" t="s">
        <v>140</v>
      </c>
      <c r="O6779" t="s">
        <v>140</v>
      </c>
      <c r="P6779" t="s">
        <v>140</v>
      </c>
      <c r="Q6779" t="s">
        <v>140</v>
      </c>
    </row>
    <row r="6780" spans="1:17" x14ac:dyDescent="0.35">
      <c r="A6780" t="s">
        <v>11</v>
      </c>
      <c r="B6780" t="s">
        <v>1234</v>
      </c>
      <c r="C6780">
        <v>3</v>
      </c>
      <c r="D6780" t="s">
        <v>140</v>
      </c>
      <c r="E6780" t="s">
        <v>140</v>
      </c>
      <c r="F6780" t="s">
        <v>1175</v>
      </c>
      <c r="G6780" t="s">
        <v>140</v>
      </c>
      <c r="H6780" t="s">
        <v>140</v>
      </c>
      <c r="I6780" t="s">
        <v>140</v>
      </c>
      <c r="J6780" t="s">
        <v>1071</v>
      </c>
      <c r="K6780" t="s">
        <v>140</v>
      </c>
      <c r="L6780" t="s">
        <v>140</v>
      </c>
      <c r="M6780" t="s">
        <v>140</v>
      </c>
      <c r="N6780" t="s">
        <v>140</v>
      </c>
      <c r="O6780" t="s">
        <v>140</v>
      </c>
      <c r="P6780" t="s">
        <v>140</v>
      </c>
      <c r="Q6780" t="s">
        <v>140</v>
      </c>
    </row>
    <row r="6781" spans="1:17" x14ac:dyDescent="0.35">
      <c r="A6781" t="s">
        <v>11</v>
      </c>
      <c r="B6781" t="s">
        <v>1235</v>
      </c>
      <c r="C6781">
        <v>3</v>
      </c>
      <c r="D6781" t="s">
        <v>140</v>
      </c>
      <c r="E6781" t="s">
        <v>593</v>
      </c>
      <c r="F6781" t="s">
        <v>594</v>
      </c>
      <c r="G6781" t="s">
        <v>140</v>
      </c>
      <c r="H6781" t="s">
        <v>140</v>
      </c>
      <c r="I6781" t="s">
        <v>140</v>
      </c>
      <c r="J6781" t="s">
        <v>140</v>
      </c>
      <c r="K6781" t="s">
        <v>140</v>
      </c>
      <c r="L6781" t="s">
        <v>140</v>
      </c>
      <c r="M6781" t="s">
        <v>140</v>
      </c>
      <c r="N6781" t="s">
        <v>140</v>
      </c>
      <c r="O6781" t="s">
        <v>140</v>
      </c>
      <c r="P6781" t="s">
        <v>140</v>
      </c>
      <c r="Q6781" t="s">
        <v>140</v>
      </c>
    </row>
    <row r="6782" spans="1:17" x14ac:dyDescent="0.35">
      <c r="A6782" t="s">
        <v>12</v>
      </c>
      <c r="B6782" t="s">
        <v>1234</v>
      </c>
      <c r="C6782">
        <v>10</v>
      </c>
      <c r="D6782" t="s">
        <v>140</v>
      </c>
      <c r="E6782" t="s">
        <v>405</v>
      </c>
      <c r="F6782" t="s">
        <v>405</v>
      </c>
      <c r="G6782" t="s">
        <v>140</v>
      </c>
      <c r="H6782" t="s">
        <v>713</v>
      </c>
      <c r="I6782" t="s">
        <v>140</v>
      </c>
      <c r="J6782" t="s">
        <v>140</v>
      </c>
      <c r="K6782" t="s">
        <v>140</v>
      </c>
      <c r="L6782" t="s">
        <v>140</v>
      </c>
      <c r="M6782" t="s">
        <v>140</v>
      </c>
      <c r="N6782" t="s">
        <v>140</v>
      </c>
      <c r="O6782" t="s">
        <v>140</v>
      </c>
      <c r="P6782" t="s">
        <v>140</v>
      </c>
      <c r="Q6782" t="s">
        <v>140</v>
      </c>
    </row>
    <row r="6783" spans="1:17" x14ac:dyDescent="0.35">
      <c r="A6783" t="s">
        <v>12</v>
      </c>
      <c r="B6783" t="s">
        <v>1235</v>
      </c>
      <c r="C6783">
        <v>9</v>
      </c>
      <c r="D6783" t="s">
        <v>140</v>
      </c>
      <c r="E6783" t="s">
        <v>81</v>
      </c>
      <c r="F6783" t="s">
        <v>140</v>
      </c>
      <c r="G6783" t="s">
        <v>140</v>
      </c>
      <c r="H6783" t="s">
        <v>671</v>
      </c>
      <c r="I6783" t="s">
        <v>81</v>
      </c>
      <c r="J6783" t="s">
        <v>140</v>
      </c>
      <c r="K6783" t="s">
        <v>950</v>
      </c>
      <c r="L6783" t="s">
        <v>140</v>
      </c>
      <c r="M6783" t="s">
        <v>140</v>
      </c>
      <c r="N6783" t="s">
        <v>140</v>
      </c>
      <c r="O6783" t="s">
        <v>140</v>
      </c>
      <c r="P6783" t="s">
        <v>140</v>
      </c>
      <c r="Q6783" t="s">
        <v>127</v>
      </c>
    </row>
    <row r="6784" spans="1:17" x14ac:dyDescent="0.35">
      <c r="A6784" t="s">
        <v>13</v>
      </c>
      <c r="B6784" t="s">
        <v>1234</v>
      </c>
      <c r="C6784">
        <v>3</v>
      </c>
      <c r="D6784" t="s">
        <v>140</v>
      </c>
      <c r="E6784" t="s">
        <v>140</v>
      </c>
      <c r="F6784" t="s">
        <v>140</v>
      </c>
      <c r="G6784" t="s">
        <v>140</v>
      </c>
      <c r="H6784" t="s">
        <v>779</v>
      </c>
      <c r="I6784" t="s">
        <v>140</v>
      </c>
      <c r="J6784" t="s">
        <v>140</v>
      </c>
      <c r="K6784" t="s">
        <v>371</v>
      </c>
      <c r="L6784" t="s">
        <v>476</v>
      </c>
      <c r="M6784" t="s">
        <v>140</v>
      </c>
      <c r="N6784" t="s">
        <v>140</v>
      </c>
      <c r="O6784" t="s">
        <v>140</v>
      </c>
      <c r="P6784" t="s">
        <v>140</v>
      </c>
      <c r="Q6784" t="s">
        <v>140</v>
      </c>
    </row>
    <row r="6785" spans="1:17" x14ac:dyDescent="0.35">
      <c r="A6785" t="s">
        <v>13</v>
      </c>
      <c r="B6785" t="s">
        <v>1235</v>
      </c>
      <c r="C6785">
        <v>4</v>
      </c>
      <c r="D6785" t="s">
        <v>620</v>
      </c>
      <c r="E6785" t="s">
        <v>140</v>
      </c>
      <c r="F6785" t="s">
        <v>140</v>
      </c>
      <c r="G6785" t="s">
        <v>140</v>
      </c>
      <c r="H6785" t="s">
        <v>140</v>
      </c>
      <c r="I6785" t="s">
        <v>140</v>
      </c>
      <c r="J6785" t="s">
        <v>140</v>
      </c>
      <c r="K6785" t="s">
        <v>908</v>
      </c>
      <c r="L6785" t="s">
        <v>140</v>
      </c>
      <c r="M6785" t="s">
        <v>620</v>
      </c>
      <c r="N6785" t="s">
        <v>140</v>
      </c>
      <c r="O6785" t="s">
        <v>140</v>
      </c>
      <c r="P6785" t="s">
        <v>140</v>
      </c>
      <c r="Q6785" t="s">
        <v>140</v>
      </c>
    </row>
    <row r="6786" spans="1:17" x14ac:dyDescent="0.35">
      <c r="A6786" t="s">
        <v>14</v>
      </c>
      <c r="B6786" t="s">
        <v>1234</v>
      </c>
      <c r="C6786">
        <v>1</v>
      </c>
      <c r="D6786" t="s">
        <v>140</v>
      </c>
      <c r="E6786" t="s">
        <v>140</v>
      </c>
      <c r="F6786" t="s">
        <v>177</v>
      </c>
      <c r="G6786" t="s">
        <v>140</v>
      </c>
      <c r="H6786" t="s">
        <v>140</v>
      </c>
      <c r="I6786" t="s">
        <v>140</v>
      </c>
      <c r="J6786" t="s">
        <v>140</v>
      </c>
      <c r="K6786" t="s">
        <v>140</v>
      </c>
      <c r="L6786" t="s">
        <v>140</v>
      </c>
      <c r="M6786" t="s">
        <v>140</v>
      </c>
      <c r="N6786" t="s">
        <v>140</v>
      </c>
      <c r="O6786" t="s">
        <v>140</v>
      </c>
      <c r="P6786" t="s">
        <v>140</v>
      </c>
      <c r="Q6786" t="s">
        <v>140</v>
      </c>
    </row>
    <row r="6787" spans="1:17" x14ac:dyDescent="0.35">
      <c r="A6787" t="s">
        <v>14</v>
      </c>
      <c r="B6787" t="s">
        <v>1235</v>
      </c>
      <c r="C6787">
        <v>14</v>
      </c>
      <c r="D6787" t="s">
        <v>140</v>
      </c>
      <c r="E6787" t="s">
        <v>379</v>
      </c>
      <c r="F6787" t="s">
        <v>140</v>
      </c>
      <c r="G6787" t="s">
        <v>921</v>
      </c>
      <c r="H6787" t="s">
        <v>140</v>
      </c>
      <c r="I6787" t="s">
        <v>140</v>
      </c>
      <c r="J6787" t="s">
        <v>643</v>
      </c>
      <c r="K6787" t="s">
        <v>837</v>
      </c>
      <c r="L6787" t="s">
        <v>381</v>
      </c>
      <c r="M6787" t="s">
        <v>140</v>
      </c>
      <c r="N6787" t="s">
        <v>140</v>
      </c>
      <c r="O6787" t="s">
        <v>140</v>
      </c>
      <c r="P6787" t="s">
        <v>140</v>
      </c>
      <c r="Q6787" t="s">
        <v>140</v>
      </c>
    </row>
    <row r="6788" spans="1:17" x14ac:dyDescent="0.35">
      <c r="A6788" t="s">
        <v>15</v>
      </c>
      <c r="B6788" t="s">
        <v>1234</v>
      </c>
      <c r="C6788">
        <v>4</v>
      </c>
      <c r="D6788" t="s">
        <v>140</v>
      </c>
      <c r="E6788" t="s">
        <v>493</v>
      </c>
      <c r="F6788" t="s">
        <v>140</v>
      </c>
      <c r="G6788" t="s">
        <v>140</v>
      </c>
      <c r="H6788" t="s">
        <v>140</v>
      </c>
      <c r="I6788" t="s">
        <v>140</v>
      </c>
      <c r="J6788" t="s">
        <v>140</v>
      </c>
      <c r="K6788" t="s">
        <v>140</v>
      </c>
      <c r="L6788" t="s">
        <v>140</v>
      </c>
      <c r="M6788" t="s">
        <v>492</v>
      </c>
      <c r="N6788" t="s">
        <v>140</v>
      </c>
      <c r="O6788" t="s">
        <v>140</v>
      </c>
      <c r="P6788" t="s">
        <v>140</v>
      </c>
      <c r="Q6788" t="s">
        <v>140</v>
      </c>
    </row>
    <row r="6789" spans="1:17" x14ac:dyDescent="0.35">
      <c r="A6789" t="s">
        <v>15</v>
      </c>
      <c r="B6789" t="s">
        <v>1235</v>
      </c>
      <c r="C6789">
        <v>3</v>
      </c>
      <c r="D6789" t="s">
        <v>140</v>
      </c>
      <c r="E6789" t="s">
        <v>140</v>
      </c>
      <c r="F6789" t="s">
        <v>761</v>
      </c>
      <c r="G6789" t="s">
        <v>140</v>
      </c>
      <c r="H6789" t="s">
        <v>206</v>
      </c>
      <c r="I6789" t="s">
        <v>140</v>
      </c>
      <c r="J6789" t="s">
        <v>140</v>
      </c>
      <c r="K6789" t="s">
        <v>421</v>
      </c>
      <c r="L6789" t="s">
        <v>140</v>
      </c>
      <c r="M6789" t="s">
        <v>140</v>
      </c>
      <c r="N6789" t="s">
        <v>140</v>
      </c>
      <c r="O6789" t="s">
        <v>140</v>
      </c>
      <c r="P6789" t="s">
        <v>140</v>
      </c>
      <c r="Q6789" t="s">
        <v>140</v>
      </c>
    </row>
    <row r="6790" spans="1:17" x14ac:dyDescent="0.35">
      <c r="A6790" t="s">
        <v>16</v>
      </c>
      <c r="B6790" t="s">
        <v>1234</v>
      </c>
      <c r="C6790">
        <v>1</v>
      </c>
      <c r="D6790" t="s">
        <v>140</v>
      </c>
      <c r="E6790" t="s">
        <v>140</v>
      </c>
      <c r="F6790" t="s">
        <v>140</v>
      </c>
      <c r="G6790" t="s">
        <v>177</v>
      </c>
      <c r="H6790" t="s">
        <v>140</v>
      </c>
      <c r="I6790" t="s">
        <v>140</v>
      </c>
      <c r="J6790" t="s">
        <v>140</v>
      </c>
      <c r="K6790" t="s">
        <v>140</v>
      </c>
      <c r="L6790" t="s">
        <v>140</v>
      </c>
      <c r="M6790" t="s">
        <v>140</v>
      </c>
      <c r="N6790" t="s">
        <v>140</v>
      </c>
      <c r="O6790" t="s">
        <v>140</v>
      </c>
      <c r="P6790" t="s">
        <v>140</v>
      </c>
      <c r="Q6790" t="s">
        <v>140</v>
      </c>
    </row>
    <row r="6791" spans="1:17" x14ac:dyDescent="0.35">
      <c r="A6791" t="s">
        <v>16</v>
      </c>
      <c r="B6791" t="s">
        <v>1235</v>
      </c>
      <c r="C6791">
        <v>4</v>
      </c>
      <c r="D6791" t="s">
        <v>781</v>
      </c>
      <c r="E6791" t="s">
        <v>226</v>
      </c>
      <c r="F6791" t="s">
        <v>140</v>
      </c>
      <c r="G6791" t="s">
        <v>810</v>
      </c>
      <c r="H6791" t="s">
        <v>140</v>
      </c>
      <c r="I6791" t="s">
        <v>140</v>
      </c>
      <c r="J6791" t="s">
        <v>140</v>
      </c>
      <c r="K6791" t="s">
        <v>140</v>
      </c>
      <c r="L6791" t="s">
        <v>140</v>
      </c>
      <c r="M6791" t="s">
        <v>140</v>
      </c>
      <c r="N6791" t="s">
        <v>140</v>
      </c>
      <c r="O6791" t="s">
        <v>140</v>
      </c>
      <c r="P6791" t="s">
        <v>140</v>
      </c>
      <c r="Q6791" t="s">
        <v>140</v>
      </c>
    </row>
    <row r="6792" spans="1:17" x14ac:dyDescent="0.35">
      <c r="A6792" t="s">
        <v>17</v>
      </c>
      <c r="B6792" t="s">
        <v>1234</v>
      </c>
      <c r="C6792">
        <v>1</v>
      </c>
      <c r="D6792" t="s">
        <v>140</v>
      </c>
      <c r="E6792" t="s">
        <v>177</v>
      </c>
      <c r="F6792" t="s">
        <v>140</v>
      </c>
      <c r="G6792" t="s">
        <v>140</v>
      </c>
      <c r="H6792" t="s">
        <v>140</v>
      </c>
      <c r="I6792" t="s">
        <v>140</v>
      </c>
      <c r="J6792" t="s">
        <v>140</v>
      </c>
      <c r="K6792" t="s">
        <v>140</v>
      </c>
      <c r="L6792" t="s">
        <v>140</v>
      </c>
      <c r="M6792" t="s">
        <v>140</v>
      </c>
      <c r="N6792" t="s">
        <v>140</v>
      </c>
      <c r="O6792" t="s">
        <v>140</v>
      </c>
      <c r="P6792" t="s">
        <v>140</v>
      </c>
      <c r="Q6792" t="s">
        <v>140</v>
      </c>
    </row>
    <row r="6793" spans="1:17" x14ac:dyDescent="0.35">
      <c r="A6793" t="s">
        <v>17</v>
      </c>
      <c r="B6793" t="s">
        <v>1235</v>
      </c>
      <c r="C6793">
        <v>2</v>
      </c>
      <c r="D6793" t="s">
        <v>140</v>
      </c>
      <c r="E6793" t="s">
        <v>177</v>
      </c>
      <c r="F6793" t="s">
        <v>140</v>
      </c>
      <c r="G6793" t="s">
        <v>140</v>
      </c>
      <c r="H6793" t="s">
        <v>140</v>
      </c>
      <c r="I6793" t="s">
        <v>140</v>
      </c>
      <c r="J6793" t="s">
        <v>140</v>
      </c>
      <c r="K6793" t="s">
        <v>140</v>
      </c>
      <c r="L6793" t="s">
        <v>140</v>
      </c>
      <c r="M6793" t="s">
        <v>140</v>
      </c>
      <c r="N6793" t="s">
        <v>140</v>
      </c>
      <c r="O6793" t="s">
        <v>140</v>
      </c>
      <c r="P6793" t="s">
        <v>140</v>
      </c>
      <c r="Q6793" t="s">
        <v>140</v>
      </c>
    </row>
    <row r="6794" spans="1:17" x14ac:dyDescent="0.35">
      <c r="A6794" t="s">
        <v>18</v>
      </c>
      <c r="B6794" t="s">
        <v>1234</v>
      </c>
      <c r="C6794">
        <v>5</v>
      </c>
      <c r="D6794" t="s">
        <v>140</v>
      </c>
      <c r="E6794" t="s">
        <v>910</v>
      </c>
      <c r="F6794" t="s">
        <v>140</v>
      </c>
      <c r="G6794" t="s">
        <v>140</v>
      </c>
      <c r="H6794" t="s">
        <v>860</v>
      </c>
      <c r="I6794" t="s">
        <v>140</v>
      </c>
      <c r="J6794" t="s">
        <v>140</v>
      </c>
      <c r="K6794" t="s">
        <v>140</v>
      </c>
      <c r="L6794" t="s">
        <v>449</v>
      </c>
      <c r="M6794" t="s">
        <v>140</v>
      </c>
      <c r="N6794" t="s">
        <v>140</v>
      </c>
      <c r="O6794" t="s">
        <v>140</v>
      </c>
      <c r="P6794" t="s">
        <v>140</v>
      </c>
      <c r="Q6794" t="s">
        <v>140</v>
      </c>
    </row>
    <row r="6795" spans="1:17" x14ac:dyDescent="0.35">
      <c r="A6795" t="s">
        <v>18</v>
      </c>
      <c r="B6795" t="s">
        <v>1235</v>
      </c>
      <c r="C6795">
        <v>7</v>
      </c>
      <c r="D6795" t="s">
        <v>140</v>
      </c>
      <c r="E6795" t="s">
        <v>266</v>
      </c>
      <c r="F6795" t="s">
        <v>492</v>
      </c>
      <c r="G6795" t="s">
        <v>140</v>
      </c>
      <c r="H6795" t="s">
        <v>140</v>
      </c>
      <c r="I6795" t="s">
        <v>140</v>
      </c>
      <c r="J6795" t="s">
        <v>140</v>
      </c>
      <c r="K6795" t="s">
        <v>140</v>
      </c>
      <c r="L6795" t="s">
        <v>227</v>
      </c>
      <c r="M6795" t="s">
        <v>140</v>
      </c>
      <c r="N6795" t="s">
        <v>140</v>
      </c>
      <c r="O6795" t="s">
        <v>140</v>
      </c>
      <c r="P6795" t="s">
        <v>140</v>
      </c>
      <c r="Q6795" t="s">
        <v>140</v>
      </c>
    </row>
    <row r="6796" spans="1:17" x14ac:dyDescent="0.35">
      <c r="A6796" t="s">
        <v>19</v>
      </c>
      <c r="B6796" t="s">
        <v>1234</v>
      </c>
      <c r="C6796">
        <v>2</v>
      </c>
      <c r="D6796" t="s">
        <v>140</v>
      </c>
      <c r="E6796" t="s">
        <v>177</v>
      </c>
      <c r="F6796" t="s">
        <v>140</v>
      </c>
      <c r="G6796" t="s">
        <v>140</v>
      </c>
      <c r="H6796" t="s">
        <v>140</v>
      </c>
      <c r="I6796" t="s">
        <v>140</v>
      </c>
      <c r="J6796" t="s">
        <v>140</v>
      </c>
      <c r="K6796" t="s">
        <v>140</v>
      </c>
      <c r="L6796" t="s">
        <v>140</v>
      </c>
      <c r="M6796" t="s">
        <v>140</v>
      </c>
      <c r="N6796" t="s">
        <v>140</v>
      </c>
      <c r="O6796" t="s">
        <v>140</v>
      </c>
      <c r="P6796" t="s">
        <v>140</v>
      </c>
      <c r="Q6796" t="s">
        <v>140</v>
      </c>
    </row>
    <row r="6797" spans="1:17" x14ac:dyDescent="0.35">
      <c r="A6797" t="s">
        <v>19</v>
      </c>
      <c r="B6797" t="s">
        <v>1235</v>
      </c>
      <c r="C6797">
        <v>8</v>
      </c>
      <c r="D6797" t="s">
        <v>140</v>
      </c>
      <c r="E6797" t="s">
        <v>695</v>
      </c>
      <c r="F6797" t="s">
        <v>140</v>
      </c>
      <c r="G6797" t="s">
        <v>694</v>
      </c>
      <c r="H6797" t="s">
        <v>140</v>
      </c>
      <c r="I6797" t="s">
        <v>140</v>
      </c>
      <c r="J6797" t="s">
        <v>140</v>
      </c>
      <c r="K6797" t="s">
        <v>140</v>
      </c>
      <c r="L6797" t="s">
        <v>140</v>
      </c>
      <c r="M6797" t="s">
        <v>140</v>
      </c>
      <c r="N6797" t="s">
        <v>140</v>
      </c>
      <c r="O6797" t="s">
        <v>140</v>
      </c>
      <c r="P6797" t="s">
        <v>140</v>
      </c>
      <c r="Q6797" t="s">
        <v>140</v>
      </c>
    </row>
    <row r="6798" spans="1:17" x14ac:dyDescent="0.35">
      <c r="A6798" t="s">
        <v>20</v>
      </c>
      <c r="B6798" t="s">
        <v>1234</v>
      </c>
      <c r="C6798">
        <v>2</v>
      </c>
      <c r="D6798" t="s">
        <v>140</v>
      </c>
      <c r="E6798" t="s">
        <v>177</v>
      </c>
      <c r="F6798" t="s">
        <v>140</v>
      </c>
      <c r="G6798" t="s">
        <v>140</v>
      </c>
      <c r="H6798" t="s">
        <v>140</v>
      </c>
      <c r="I6798" t="s">
        <v>140</v>
      </c>
      <c r="J6798" t="s">
        <v>140</v>
      </c>
      <c r="K6798" t="s">
        <v>140</v>
      </c>
      <c r="L6798" t="s">
        <v>140</v>
      </c>
      <c r="M6798" t="s">
        <v>140</v>
      </c>
      <c r="N6798" t="s">
        <v>140</v>
      </c>
      <c r="O6798" t="s">
        <v>140</v>
      </c>
      <c r="P6798" t="s">
        <v>140</v>
      </c>
      <c r="Q6798" t="s">
        <v>140</v>
      </c>
    </row>
    <row r="6799" spans="1:17" x14ac:dyDescent="0.35">
      <c r="A6799" t="s">
        <v>20</v>
      </c>
      <c r="B6799" t="s">
        <v>1235</v>
      </c>
      <c r="C6799">
        <v>8</v>
      </c>
      <c r="D6799" t="s">
        <v>140</v>
      </c>
      <c r="E6799" t="s">
        <v>177</v>
      </c>
      <c r="F6799" t="s">
        <v>140</v>
      </c>
      <c r="G6799" t="s">
        <v>140</v>
      </c>
      <c r="H6799" t="s">
        <v>140</v>
      </c>
      <c r="I6799" t="s">
        <v>140</v>
      </c>
      <c r="J6799" t="s">
        <v>140</v>
      </c>
      <c r="K6799" t="s">
        <v>140</v>
      </c>
      <c r="L6799" t="s">
        <v>140</v>
      </c>
      <c r="M6799" t="s">
        <v>140</v>
      </c>
      <c r="N6799" t="s">
        <v>140</v>
      </c>
      <c r="O6799" t="s">
        <v>140</v>
      </c>
      <c r="P6799" t="s">
        <v>140</v>
      </c>
      <c r="Q6799" t="s">
        <v>140</v>
      </c>
    </row>
    <row r="6800" spans="1:17" x14ac:dyDescent="0.35">
      <c r="A6800" t="s">
        <v>21</v>
      </c>
      <c r="B6800" t="s">
        <v>1234</v>
      </c>
      <c r="C6800">
        <v>1</v>
      </c>
      <c r="D6800" t="s">
        <v>140</v>
      </c>
      <c r="E6800" t="s">
        <v>177</v>
      </c>
      <c r="F6800" t="s">
        <v>140</v>
      </c>
      <c r="G6800" t="s">
        <v>140</v>
      </c>
      <c r="H6800" t="s">
        <v>140</v>
      </c>
      <c r="I6800" t="s">
        <v>140</v>
      </c>
      <c r="J6800" t="s">
        <v>140</v>
      </c>
      <c r="K6800" t="s">
        <v>140</v>
      </c>
      <c r="L6800" t="s">
        <v>140</v>
      </c>
      <c r="M6800" t="s">
        <v>140</v>
      </c>
      <c r="N6800" t="s">
        <v>140</v>
      </c>
      <c r="O6800" t="s">
        <v>140</v>
      </c>
      <c r="P6800" t="s">
        <v>140</v>
      </c>
      <c r="Q6800" t="s">
        <v>140</v>
      </c>
    </row>
    <row r="6801" spans="1:17" x14ac:dyDescent="0.35">
      <c r="A6801" t="s">
        <v>21</v>
      </c>
      <c r="B6801" t="s">
        <v>1235</v>
      </c>
      <c r="C6801">
        <v>1</v>
      </c>
      <c r="D6801" t="s">
        <v>140</v>
      </c>
      <c r="E6801" t="s">
        <v>140</v>
      </c>
      <c r="F6801" t="s">
        <v>177</v>
      </c>
      <c r="G6801" t="s">
        <v>140</v>
      </c>
      <c r="H6801" t="s">
        <v>140</v>
      </c>
      <c r="I6801" t="s">
        <v>140</v>
      </c>
      <c r="J6801" t="s">
        <v>140</v>
      </c>
      <c r="K6801" t="s">
        <v>140</v>
      </c>
      <c r="L6801" t="s">
        <v>140</v>
      </c>
      <c r="M6801" t="s">
        <v>140</v>
      </c>
      <c r="N6801" t="s">
        <v>140</v>
      </c>
      <c r="O6801" t="s">
        <v>140</v>
      </c>
      <c r="P6801" t="s">
        <v>140</v>
      </c>
      <c r="Q6801" t="s">
        <v>140</v>
      </c>
    </row>
    <row r="6802" spans="1:17" x14ac:dyDescent="0.35">
      <c r="A6802" t="s">
        <v>22</v>
      </c>
      <c r="B6802" t="s">
        <v>1234</v>
      </c>
      <c r="C6802">
        <v>3</v>
      </c>
      <c r="D6802" t="s">
        <v>893</v>
      </c>
      <c r="E6802" t="s">
        <v>892</v>
      </c>
      <c r="F6802" t="s">
        <v>140</v>
      </c>
      <c r="G6802" t="s">
        <v>140</v>
      </c>
      <c r="H6802" t="s">
        <v>140</v>
      </c>
      <c r="I6802" t="s">
        <v>140</v>
      </c>
      <c r="J6802" t="s">
        <v>140</v>
      </c>
      <c r="K6802" t="s">
        <v>140</v>
      </c>
      <c r="L6802" t="s">
        <v>140</v>
      </c>
      <c r="M6802" t="s">
        <v>140</v>
      </c>
      <c r="N6802" t="s">
        <v>140</v>
      </c>
      <c r="O6802" t="s">
        <v>140</v>
      </c>
      <c r="P6802" t="s">
        <v>140</v>
      </c>
      <c r="Q6802" t="s">
        <v>140</v>
      </c>
    </row>
    <row r="6803" spans="1:17" x14ac:dyDescent="0.35">
      <c r="A6803" t="s">
        <v>22</v>
      </c>
      <c r="B6803" t="s">
        <v>1235</v>
      </c>
      <c r="C6803">
        <v>5</v>
      </c>
      <c r="D6803" t="s">
        <v>140</v>
      </c>
      <c r="E6803" t="s">
        <v>362</v>
      </c>
      <c r="F6803" t="s">
        <v>363</v>
      </c>
      <c r="G6803" t="s">
        <v>140</v>
      </c>
      <c r="H6803" t="s">
        <v>140</v>
      </c>
      <c r="I6803" t="s">
        <v>140</v>
      </c>
      <c r="J6803" t="s">
        <v>140</v>
      </c>
      <c r="K6803" t="s">
        <v>140</v>
      </c>
      <c r="L6803" t="s">
        <v>140</v>
      </c>
      <c r="M6803" t="s">
        <v>140</v>
      </c>
      <c r="N6803" t="s">
        <v>140</v>
      </c>
      <c r="O6803" t="s">
        <v>140</v>
      </c>
      <c r="P6803" t="s">
        <v>140</v>
      </c>
      <c r="Q6803" t="s">
        <v>140</v>
      </c>
    </row>
    <row r="6804" spans="1:17" x14ac:dyDescent="0.35">
      <c r="A6804" t="s">
        <v>23</v>
      </c>
      <c r="B6804" t="s">
        <v>1234</v>
      </c>
      <c r="C6804">
        <v>1</v>
      </c>
      <c r="D6804" t="s">
        <v>140</v>
      </c>
      <c r="E6804" t="s">
        <v>140</v>
      </c>
      <c r="F6804" t="s">
        <v>177</v>
      </c>
      <c r="G6804" t="s">
        <v>140</v>
      </c>
      <c r="H6804" t="s">
        <v>140</v>
      </c>
      <c r="I6804" t="s">
        <v>140</v>
      </c>
      <c r="J6804" t="s">
        <v>140</v>
      </c>
      <c r="K6804" t="s">
        <v>140</v>
      </c>
      <c r="L6804" t="s">
        <v>140</v>
      </c>
      <c r="M6804" t="s">
        <v>140</v>
      </c>
      <c r="N6804" t="s">
        <v>140</v>
      </c>
      <c r="O6804" t="s">
        <v>140</v>
      </c>
      <c r="P6804" t="s">
        <v>140</v>
      </c>
      <c r="Q6804" t="s">
        <v>140</v>
      </c>
    </row>
    <row r="6805" spans="1:17" x14ac:dyDescent="0.35">
      <c r="A6805" t="s">
        <v>23</v>
      </c>
      <c r="B6805" t="s">
        <v>1235</v>
      </c>
      <c r="C6805">
        <v>2</v>
      </c>
      <c r="D6805" t="s">
        <v>140</v>
      </c>
      <c r="E6805" t="s">
        <v>696</v>
      </c>
      <c r="F6805" t="s">
        <v>140</v>
      </c>
      <c r="G6805" t="s">
        <v>697</v>
      </c>
      <c r="H6805" t="s">
        <v>140</v>
      </c>
      <c r="I6805" t="s">
        <v>140</v>
      </c>
      <c r="J6805" t="s">
        <v>140</v>
      </c>
      <c r="K6805" t="s">
        <v>140</v>
      </c>
      <c r="L6805" t="s">
        <v>140</v>
      </c>
      <c r="M6805" t="s">
        <v>140</v>
      </c>
      <c r="N6805" t="s">
        <v>140</v>
      </c>
      <c r="O6805" t="s">
        <v>140</v>
      </c>
      <c r="P6805" t="s">
        <v>140</v>
      </c>
      <c r="Q6805" t="s">
        <v>140</v>
      </c>
    </row>
    <row r="6806" spans="1:17" x14ac:dyDescent="0.35">
      <c r="A6806" t="s">
        <v>24</v>
      </c>
      <c r="B6806" t="s">
        <v>1234</v>
      </c>
      <c r="C6806">
        <v>1</v>
      </c>
      <c r="D6806" t="s">
        <v>140</v>
      </c>
      <c r="E6806" t="s">
        <v>177</v>
      </c>
      <c r="F6806" t="s">
        <v>140</v>
      </c>
      <c r="G6806" t="s">
        <v>140</v>
      </c>
      <c r="H6806" t="s">
        <v>140</v>
      </c>
      <c r="I6806" t="s">
        <v>140</v>
      </c>
      <c r="J6806" t="s">
        <v>140</v>
      </c>
      <c r="K6806" t="s">
        <v>140</v>
      </c>
      <c r="L6806" t="s">
        <v>140</v>
      </c>
      <c r="M6806" t="s">
        <v>140</v>
      </c>
      <c r="N6806" t="s">
        <v>140</v>
      </c>
      <c r="O6806" t="s">
        <v>140</v>
      </c>
      <c r="P6806" t="s">
        <v>140</v>
      </c>
      <c r="Q6806" t="s">
        <v>140</v>
      </c>
    </row>
    <row r="6807" spans="1:17" x14ac:dyDescent="0.35">
      <c r="A6807" t="s">
        <v>24</v>
      </c>
      <c r="B6807" t="s">
        <v>1235</v>
      </c>
      <c r="C6807">
        <v>3</v>
      </c>
      <c r="D6807" t="s">
        <v>140</v>
      </c>
      <c r="E6807" t="s">
        <v>140</v>
      </c>
      <c r="F6807" t="s">
        <v>140</v>
      </c>
      <c r="G6807" t="s">
        <v>679</v>
      </c>
      <c r="H6807" t="s">
        <v>140</v>
      </c>
      <c r="I6807" t="s">
        <v>140</v>
      </c>
      <c r="J6807" t="s">
        <v>140</v>
      </c>
      <c r="K6807" t="s">
        <v>140</v>
      </c>
      <c r="L6807" t="s">
        <v>140</v>
      </c>
      <c r="M6807" t="s">
        <v>678</v>
      </c>
      <c r="N6807" t="s">
        <v>140</v>
      </c>
      <c r="O6807" t="s">
        <v>140</v>
      </c>
      <c r="P6807" t="s">
        <v>140</v>
      </c>
      <c r="Q6807" t="s">
        <v>140</v>
      </c>
    </row>
    <row r="6808" spans="1:17" x14ac:dyDescent="0.35">
      <c r="A6808" t="s">
        <v>25</v>
      </c>
      <c r="B6808" t="s">
        <v>1234</v>
      </c>
      <c r="C6808">
        <v>3</v>
      </c>
      <c r="D6808" t="s">
        <v>140</v>
      </c>
      <c r="E6808" t="s">
        <v>59</v>
      </c>
      <c r="F6808" t="s">
        <v>140</v>
      </c>
      <c r="G6808" t="s">
        <v>627</v>
      </c>
      <c r="H6808" t="s">
        <v>140</v>
      </c>
      <c r="I6808" t="s">
        <v>140</v>
      </c>
      <c r="J6808" t="s">
        <v>922</v>
      </c>
      <c r="K6808" t="s">
        <v>140</v>
      </c>
      <c r="L6808" t="s">
        <v>140</v>
      </c>
      <c r="M6808" t="s">
        <v>140</v>
      </c>
      <c r="N6808" t="s">
        <v>140</v>
      </c>
      <c r="O6808" t="s">
        <v>140</v>
      </c>
      <c r="P6808" t="s">
        <v>140</v>
      </c>
      <c r="Q6808" t="s">
        <v>140</v>
      </c>
    </row>
    <row r="6809" spans="1:17" x14ac:dyDescent="0.35">
      <c r="A6809" t="s">
        <v>25</v>
      </c>
      <c r="B6809" t="s">
        <v>1235</v>
      </c>
      <c r="C6809">
        <v>4</v>
      </c>
      <c r="D6809" t="s">
        <v>140</v>
      </c>
      <c r="E6809" t="s">
        <v>663</v>
      </c>
      <c r="F6809" t="s">
        <v>140</v>
      </c>
      <c r="G6809" t="s">
        <v>140</v>
      </c>
      <c r="H6809" t="s">
        <v>140</v>
      </c>
      <c r="I6809" t="s">
        <v>140</v>
      </c>
      <c r="J6809" t="s">
        <v>140</v>
      </c>
      <c r="K6809" t="s">
        <v>140</v>
      </c>
      <c r="L6809" t="s">
        <v>140</v>
      </c>
      <c r="M6809" t="s">
        <v>140</v>
      </c>
      <c r="N6809" t="s">
        <v>662</v>
      </c>
      <c r="O6809" t="s">
        <v>140</v>
      </c>
      <c r="P6809" t="s">
        <v>140</v>
      </c>
      <c r="Q6809" t="s">
        <v>140</v>
      </c>
    </row>
    <row r="6810" spans="1:17" x14ac:dyDescent="0.35">
      <c r="A6810" t="s">
        <v>26</v>
      </c>
      <c r="B6810" t="s">
        <v>1234</v>
      </c>
      <c r="C6810">
        <v>2</v>
      </c>
      <c r="D6810" t="s">
        <v>140</v>
      </c>
      <c r="E6810" t="s">
        <v>177</v>
      </c>
      <c r="F6810" t="s">
        <v>140</v>
      </c>
      <c r="G6810" t="s">
        <v>140</v>
      </c>
      <c r="H6810" t="s">
        <v>140</v>
      </c>
      <c r="I6810" t="s">
        <v>140</v>
      </c>
      <c r="J6810" t="s">
        <v>140</v>
      </c>
      <c r="K6810" t="s">
        <v>140</v>
      </c>
      <c r="L6810" t="s">
        <v>140</v>
      </c>
      <c r="M6810" t="s">
        <v>140</v>
      </c>
      <c r="N6810" t="s">
        <v>140</v>
      </c>
      <c r="O6810" t="s">
        <v>140</v>
      </c>
      <c r="P6810" t="s">
        <v>140</v>
      </c>
      <c r="Q6810" t="s">
        <v>140</v>
      </c>
    </row>
    <row r="6811" spans="1:17" x14ac:dyDescent="0.35">
      <c r="A6811" t="s">
        <v>26</v>
      </c>
      <c r="B6811" t="s">
        <v>1235</v>
      </c>
      <c r="C6811">
        <v>8</v>
      </c>
      <c r="D6811" t="s">
        <v>140</v>
      </c>
      <c r="E6811" t="s">
        <v>890</v>
      </c>
      <c r="F6811" t="s">
        <v>917</v>
      </c>
      <c r="G6811" t="s">
        <v>608</v>
      </c>
      <c r="H6811" t="s">
        <v>140</v>
      </c>
      <c r="I6811" t="s">
        <v>140</v>
      </c>
      <c r="J6811" t="s">
        <v>140</v>
      </c>
      <c r="K6811" t="s">
        <v>140</v>
      </c>
      <c r="L6811" t="s">
        <v>140</v>
      </c>
      <c r="M6811" t="s">
        <v>140</v>
      </c>
      <c r="N6811" t="s">
        <v>140</v>
      </c>
      <c r="O6811" t="s">
        <v>140</v>
      </c>
      <c r="P6811" t="s">
        <v>405</v>
      </c>
      <c r="Q6811" t="s">
        <v>140</v>
      </c>
    </row>
    <row r="6812" spans="1:17" x14ac:dyDescent="0.35">
      <c r="A6812" t="s">
        <v>27</v>
      </c>
      <c r="B6812" t="s">
        <v>1234</v>
      </c>
      <c r="C6812">
        <v>3</v>
      </c>
      <c r="D6812" t="s">
        <v>140</v>
      </c>
      <c r="E6812" t="s">
        <v>803</v>
      </c>
      <c r="F6812" t="s">
        <v>140</v>
      </c>
      <c r="G6812" t="s">
        <v>802</v>
      </c>
      <c r="H6812" t="s">
        <v>140</v>
      </c>
      <c r="I6812" t="s">
        <v>140</v>
      </c>
      <c r="J6812" t="s">
        <v>140</v>
      </c>
      <c r="K6812" t="s">
        <v>140</v>
      </c>
      <c r="L6812" t="s">
        <v>140</v>
      </c>
      <c r="M6812" t="s">
        <v>140</v>
      </c>
      <c r="N6812" t="s">
        <v>140</v>
      </c>
      <c r="O6812" t="s">
        <v>140</v>
      </c>
      <c r="P6812" t="s">
        <v>140</v>
      </c>
      <c r="Q6812" t="s">
        <v>140</v>
      </c>
    </row>
    <row r="6813" spans="1:17" x14ac:dyDescent="0.35">
      <c r="A6813" t="s">
        <v>27</v>
      </c>
      <c r="B6813" t="s">
        <v>1235</v>
      </c>
      <c r="C6813">
        <v>4</v>
      </c>
      <c r="D6813" t="s">
        <v>737</v>
      </c>
      <c r="E6813" t="s">
        <v>994</v>
      </c>
      <c r="F6813" t="s">
        <v>206</v>
      </c>
      <c r="G6813" t="s">
        <v>162</v>
      </c>
      <c r="H6813" t="s">
        <v>140</v>
      </c>
      <c r="I6813" t="s">
        <v>140</v>
      </c>
      <c r="J6813" t="s">
        <v>140</v>
      </c>
      <c r="K6813" t="s">
        <v>140</v>
      </c>
      <c r="L6813" t="s">
        <v>140</v>
      </c>
      <c r="M6813" t="s">
        <v>140</v>
      </c>
      <c r="N6813" t="s">
        <v>140</v>
      </c>
      <c r="O6813" t="s">
        <v>140</v>
      </c>
      <c r="P6813" t="s">
        <v>140</v>
      </c>
      <c r="Q6813" t="s">
        <v>140</v>
      </c>
    </row>
    <row r="6814" spans="1:17" x14ac:dyDescent="0.35">
      <c r="A6814" t="s">
        <v>28</v>
      </c>
      <c r="B6814" t="s">
        <v>1234</v>
      </c>
      <c r="C6814">
        <v>2</v>
      </c>
      <c r="D6814" t="s">
        <v>140</v>
      </c>
      <c r="E6814" t="s">
        <v>138</v>
      </c>
      <c r="F6814" t="s">
        <v>140</v>
      </c>
      <c r="G6814" t="s">
        <v>140</v>
      </c>
      <c r="H6814" t="s">
        <v>140</v>
      </c>
      <c r="I6814" t="s">
        <v>140</v>
      </c>
      <c r="J6814" t="s">
        <v>140</v>
      </c>
      <c r="K6814" t="s">
        <v>139</v>
      </c>
      <c r="L6814" t="s">
        <v>140</v>
      </c>
      <c r="M6814" t="s">
        <v>140</v>
      </c>
      <c r="N6814" t="s">
        <v>140</v>
      </c>
      <c r="O6814" t="s">
        <v>140</v>
      </c>
      <c r="P6814" t="s">
        <v>140</v>
      </c>
      <c r="Q6814" t="s">
        <v>140</v>
      </c>
    </row>
    <row r="6815" spans="1:17" x14ac:dyDescent="0.35">
      <c r="A6815" t="s">
        <v>28</v>
      </c>
      <c r="B6815" t="s">
        <v>1235</v>
      </c>
      <c r="C6815">
        <v>5</v>
      </c>
      <c r="D6815" t="s">
        <v>140</v>
      </c>
      <c r="E6815" t="s">
        <v>765</v>
      </c>
      <c r="F6815" t="s">
        <v>293</v>
      </c>
      <c r="G6815" t="s">
        <v>140</v>
      </c>
      <c r="H6815" t="s">
        <v>119</v>
      </c>
      <c r="I6815" t="s">
        <v>140</v>
      </c>
      <c r="J6815" t="s">
        <v>140</v>
      </c>
      <c r="K6815" t="s">
        <v>140</v>
      </c>
      <c r="L6815" t="s">
        <v>140</v>
      </c>
      <c r="M6815" t="s">
        <v>140</v>
      </c>
      <c r="N6815" t="s">
        <v>140</v>
      </c>
      <c r="O6815" t="s">
        <v>841</v>
      </c>
      <c r="P6815" t="s">
        <v>140</v>
      </c>
      <c r="Q6815" t="s">
        <v>140</v>
      </c>
    </row>
    <row r="6816" spans="1:17" x14ac:dyDescent="0.35">
      <c r="A6816" t="s">
        <v>29</v>
      </c>
      <c r="B6816" t="s">
        <v>1234</v>
      </c>
      <c r="C6816">
        <v>1</v>
      </c>
      <c r="D6816" t="s">
        <v>140</v>
      </c>
      <c r="E6816" t="s">
        <v>177</v>
      </c>
      <c r="F6816" t="s">
        <v>140</v>
      </c>
      <c r="G6816" t="s">
        <v>140</v>
      </c>
      <c r="H6816" t="s">
        <v>140</v>
      </c>
      <c r="I6816" t="s">
        <v>140</v>
      </c>
      <c r="J6816" t="s">
        <v>140</v>
      </c>
      <c r="K6816" t="s">
        <v>140</v>
      </c>
      <c r="L6816" t="s">
        <v>140</v>
      </c>
      <c r="M6816" t="s">
        <v>140</v>
      </c>
      <c r="N6816" t="s">
        <v>140</v>
      </c>
      <c r="O6816" t="s">
        <v>140</v>
      </c>
      <c r="P6816" t="s">
        <v>140</v>
      </c>
      <c r="Q6816" t="s">
        <v>140</v>
      </c>
    </row>
    <row r="6817" spans="1:17" x14ac:dyDescent="0.35">
      <c r="A6817" t="s">
        <v>29</v>
      </c>
      <c r="B6817" t="s">
        <v>1235</v>
      </c>
      <c r="C6817">
        <v>8</v>
      </c>
      <c r="D6817" t="s">
        <v>140</v>
      </c>
      <c r="E6817" t="s">
        <v>734</v>
      </c>
      <c r="F6817" t="s">
        <v>140</v>
      </c>
      <c r="G6817" t="s">
        <v>882</v>
      </c>
      <c r="H6817" t="s">
        <v>109</v>
      </c>
      <c r="I6817" t="s">
        <v>977</v>
      </c>
      <c r="J6817" t="s">
        <v>140</v>
      </c>
      <c r="K6817" t="s">
        <v>140</v>
      </c>
      <c r="L6817" t="s">
        <v>140</v>
      </c>
      <c r="M6817" t="s">
        <v>140</v>
      </c>
      <c r="N6817" t="s">
        <v>140</v>
      </c>
      <c r="O6817" t="s">
        <v>140</v>
      </c>
      <c r="P6817" t="s">
        <v>140</v>
      </c>
      <c r="Q6817" t="s">
        <v>140</v>
      </c>
    </row>
    <row r="6818" spans="1:17" x14ac:dyDescent="0.35">
      <c r="A6818" t="s">
        <v>30</v>
      </c>
      <c r="B6818" t="s">
        <v>1234</v>
      </c>
      <c r="C6818">
        <v>1</v>
      </c>
      <c r="D6818" t="s">
        <v>140</v>
      </c>
      <c r="E6818" t="s">
        <v>177</v>
      </c>
      <c r="F6818" t="s">
        <v>140</v>
      </c>
      <c r="G6818" t="s">
        <v>140</v>
      </c>
      <c r="H6818" t="s">
        <v>140</v>
      </c>
      <c r="I6818" t="s">
        <v>140</v>
      </c>
      <c r="J6818" t="s">
        <v>140</v>
      </c>
      <c r="K6818" t="s">
        <v>140</v>
      </c>
      <c r="L6818" t="s">
        <v>140</v>
      </c>
      <c r="M6818" t="s">
        <v>140</v>
      </c>
      <c r="N6818" t="s">
        <v>140</v>
      </c>
      <c r="O6818" t="s">
        <v>140</v>
      </c>
      <c r="P6818" t="s">
        <v>140</v>
      </c>
      <c r="Q6818" t="s">
        <v>140</v>
      </c>
    </row>
    <row r="6819" spans="1:17" x14ac:dyDescent="0.35">
      <c r="A6819" t="s">
        <v>30</v>
      </c>
      <c r="B6819" t="s">
        <v>1235</v>
      </c>
      <c r="C6819">
        <v>5</v>
      </c>
      <c r="D6819" t="s">
        <v>140</v>
      </c>
      <c r="E6819" t="s">
        <v>453</v>
      </c>
      <c r="F6819" t="s">
        <v>140</v>
      </c>
      <c r="G6819" t="s">
        <v>320</v>
      </c>
      <c r="H6819" t="s">
        <v>824</v>
      </c>
      <c r="I6819" t="s">
        <v>140</v>
      </c>
      <c r="J6819" t="s">
        <v>140</v>
      </c>
      <c r="K6819" t="s">
        <v>140</v>
      </c>
      <c r="L6819" t="s">
        <v>399</v>
      </c>
      <c r="M6819" t="s">
        <v>140</v>
      </c>
      <c r="N6819" t="s">
        <v>140</v>
      </c>
      <c r="O6819" t="s">
        <v>140</v>
      </c>
      <c r="P6819" t="s">
        <v>140</v>
      </c>
      <c r="Q6819" t="s">
        <v>140</v>
      </c>
    </row>
    <row r="6820" spans="1:17" x14ac:dyDescent="0.35">
      <c r="A6820" t="s">
        <v>31</v>
      </c>
      <c r="B6820" t="s">
        <v>1234</v>
      </c>
      <c r="C6820">
        <v>5</v>
      </c>
      <c r="D6820" t="s">
        <v>140</v>
      </c>
      <c r="E6820" t="s">
        <v>55</v>
      </c>
      <c r="F6820" t="s">
        <v>140</v>
      </c>
      <c r="G6820" t="s">
        <v>140</v>
      </c>
      <c r="H6820" t="s">
        <v>452</v>
      </c>
      <c r="I6820" t="s">
        <v>140</v>
      </c>
      <c r="J6820" t="s">
        <v>140</v>
      </c>
      <c r="K6820" t="s">
        <v>975</v>
      </c>
      <c r="L6820" t="s">
        <v>140</v>
      </c>
      <c r="M6820" t="s">
        <v>140</v>
      </c>
      <c r="N6820" t="s">
        <v>140</v>
      </c>
      <c r="O6820" t="s">
        <v>140</v>
      </c>
      <c r="P6820" t="s">
        <v>140</v>
      </c>
      <c r="Q6820" t="s">
        <v>140</v>
      </c>
    </row>
    <row r="6821" spans="1:17" x14ac:dyDescent="0.35">
      <c r="A6821" t="s">
        <v>31</v>
      </c>
      <c r="B6821" t="s">
        <v>1235</v>
      </c>
      <c r="C6821">
        <v>9</v>
      </c>
      <c r="D6821" t="s">
        <v>140</v>
      </c>
      <c r="E6821" t="s">
        <v>360</v>
      </c>
      <c r="F6821" t="s">
        <v>140</v>
      </c>
      <c r="G6821" t="s">
        <v>140</v>
      </c>
      <c r="H6821" t="s">
        <v>267</v>
      </c>
      <c r="I6821" t="s">
        <v>140</v>
      </c>
      <c r="J6821" t="s">
        <v>140</v>
      </c>
      <c r="K6821" t="s">
        <v>939</v>
      </c>
      <c r="L6821" t="s">
        <v>140</v>
      </c>
      <c r="M6821" t="s">
        <v>140</v>
      </c>
      <c r="N6821" t="s">
        <v>140</v>
      </c>
      <c r="O6821" t="s">
        <v>140</v>
      </c>
      <c r="P6821" t="s">
        <v>140</v>
      </c>
      <c r="Q6821" t="s">
        <v>140</v>
      </c>
    </row>
    <row r="6822" spans="1:17" x14ac:dyDescent="0.35">
      <c r="A6822" t="s">
        <v>32</v>
      </c>
      <c r="B6822" t="s">
        <v>1234</v>
      </c>
      <c r="C6822">
        <v>64</v>
      </c>
      <c r="D6822" t="s">
        <v>1014</v>
      </c>
      <c r="E6822" t="s">
        <v>553</v>
      </c>
      <c r="F6822" t="s">
        <v>111</v>
      </c>
      <c r="G6822" t="s">
        <v>991</v>
      </c>
      <c r="H6822" t="s">
        <v>841</v>
      </c>
      <c r="I6822" t="s">
        <v>140</v>
      </c>
      <c r="J6822" t="s">
        <v>1048</v>
      </c>
      <c r="K6822" t="s">
        <v>1046</v>
      </c>
      <c r="L6822" t="s">
        <v>1007</v>
      </c>
      <c r="M6822" t="s">
        <v>940</v>
      </c>
      <c r="N6822" t="s">
        <v>140</v>
      </c>
      <c r="O6822" t="s">
        <v>140</v>
      </c>
      <c r="P6822" t="s">
        <v>1011</v>
      </c>
      <c r="Q6822" t="s">
        <v>140</v>
      </c>
    </row>
    <row r="6823" spans="1:17" x14ac:dyDescent="0.35">
      <c r="A6823" t="s">
        <v>32</v>
      </c>
      <c r="B6823" t="s">
        <v>1235</v>
      </c>
      <c r="C6823">
        <v>130</v>
      </c>
      <c r="D6823" t="s">
        <v>1066</v>
      </c>
      <c r="E6823" t="s">
        <v>606</v>
      </c>
      <c r="F6823" t="s">
        <v>97</v>
      </c>
      <c r="G6823" t="s">
        <v>970</v>
      </c>
      <c r="H6823" t="s">
        <v>1068</v>
      </c>
      <c r="I6823" t="s">
        <v>1054</v>
      </c>
      <c r="J6823" t="s">
        <v>1066</v>
      </c>
      <c r="K6823" t="s">
        <v>1053</v>
      </c>
      <c r="L6823" t="s">
        <v>87</v>
      </c>
      <c r="M6823" t="s">
        <v>1050</v>
      </c>
      <c r="N6823" t="s">
        <v>1009</v>
      </c>
      <c r="O6823" t="s">
        <v>1014</v>
      </c>
      <c r="P6823" t="s">
        <v>1013</v>
      </c>
      <c r="Q6823" t="s">
        <v>1009</v>
      </c>
    </row>
    <row r="6825" spans="1:17" x14ac:dyDescent="0.35">
      <c r="A6825" t="s">
        <v>1294</v>
      </c>
    </row>
    <row r="6826" spans="1:17" x14ac:dyDescent="0.35">
      <c r="A6826" t="s">
        <v>2</v>
      </c>
      <c r="B6826" t="s">
        <v>1170</v>
      </c>
      <c r="C6826" t="s">
        <v>3</v>
      </c>
      <c r="D6826" t="s">
        <v>1276</v>
      </c>
      <c r="E6826" t="s">
        <v>1220</v>
      </c>
      <c r="F6826" t="s">
        <v>1277</v>
      </c>
      <c r="G6826" t="s">
        <v>1278</v>
      </c>
      <c r="H6826" t="s">
        <v>1279</v>
      </c>
      <c r="I6826" t="s">
        <v>1280</v>
      </c>
      <c r="J6826" t="s">
        <v>1042</v>
      </c>
      <c r="K6826" t="s">
        <v>1281</v>
      </c>
      <c r="L6826" t="s">
        <v>1282</v>
      </c>
      <c r="M6826" t="s">
        <v>1283</v>
      </c>
      <c r="N6826" t="s">
        <v>1284</v>
      </c>
      <c r="O6826" t="s">
        <v>1285</v>
      </c>
      <c r="P6826" t="s">
        <v>1286</v>
      </c>
      <c r="Q6826" t="s">
        <v>1287</v>
      </c>
    </row>
    <row r="6827" spans="1:17" x14ac:dyDescent="0.35">
      <c r="A6827" t="s">
        <v>8</v>
      </c>
      <c r="B6827" t="s">
        <v>1171</v>
      </c>
      <c r="C6827">
        <v>13</v>
      </c>
      <c r="D6827" t="s">
        <v>140</v>
      </c>
      <c r="E6827" t="s">
        <v>852</v>
      </c>
      <c r="F6827" t="s">
        <v>901</v>
      </c>
      <c r="G6827" t="s">
        <v>140</v>
      </c>
      <c r="H6827" t="s">
        <v>1068</v>
      </c>
      <c r="I6827" t="s">
        <v>140</v>
      </c>
      <c r="J6827" t="s">
        <v>140</v>
      </c>
      <c r="K6827" t="s">
        <v>470</v>
      </c>
      <c r="L6827" t="s">
        <v>140</v>
      </c>
      <c r="M6827" t="s">
        <v>140</v>
      </c>
      <c r="N6827" t="s">
        <v>140</v>
      </c>
      <c r="O6827" t="s">
        <v>140</v>
      </c>
      <c r="P6827" t="s">
        <v>140</v>
      </c>
      <c r="Q6827" t="s">
        <v>140</v>
      </c>
    </row>
    <row r="6828" spans="1:17" x14ac:dyDescent="0.35">
      <c r="A6828" t="s">
        <v>9</v>
      </c>
      <c r="B6828" t="s">
        <v>1171</v>
      </c>
      <c r="C6828">
        <v>6</v>
      </c>
      <c r="D6828" t="s">
        <v>140</v>
      </c>
      <c r="E6828" t="s">
        <v>929</v>
      </c>
      <c r="F6828" t="s">
        <v>140</v>
      </c>
      <c r="G6828" t="s">
        <v>407</v>
      </c>
      <c r="H6828" t="s">
        <v>728</v>
      </c>
      <c r="I6828" t="s">
        <v>140</v>
      </c>
      <c r="J6828" t="s">
        <v>140</v>
      </c>
      <c r="K6828" t="s">
        <v>140</v>
      </c>
      <c r="L6828" t="s">
        <v>140</v>
      </c>
      <c r="M6828" t="s">
        <v>140</v>
      </c>
      <c r="N6828" t="s">
        <v>140</v>
      </c>
      <c r="O6828" t="s">
        <v>140</v>
      </c>
      <c r="P6828" t="s">
        <v>105</v>
      </c>
      <c r="Q6828" t="s">
        <v>140</v>
      </c>
    </row>
    <row r="6829" spans="1:17" x14ac:dyDescent="0.35">
      <c r="A6829" t="s">
        <v>10</v>
      </c>
      <c r="B6829" t="s">
        <v>1171</v>
      </c>
      <c r="C6829">
        <v>4</v>
      </c>
      <c r="D6829" t="s">
        <v>140</v>
      </c>
      <c r="E6829" t="s">
        <v>285</v>
      </c>
      <c r="F6829" t="s">
        <v>140</v>
      </c>
      <c r="G6829" t="s">
        <v>286</v>
      </c>
      <c r="H6829" t="s">
        <v>140</v>
      </c>
      <c r="I6829" t="s">
        <v>140</v>
      </c>
      <c r="J6829" t="s">
        <v>140</v>
      </c>
      <c r="K6829" t="s">
        <v>140</v>
      </c>
      <c r="L6829" t="s">
        <v>140</v>
      </c>
      <c r="M6829" t="s">
        <v>140</v>
      </c>
      <c r="N6829" t="s">
        <v>140</v>
      </c>
      <c r="O6829" t="s">
        <v>140</v>
      </c>
      <c r="P6829" t="s">
        <v>140</v>
      </c>
      <c r="Q6829" t="s">
        <v>140</v>
      </c>
    </row>
    <row r="6830" spans="1:17" x14ac:dyDescent="0.35">
      <c r="A6830" t="s">
        <v>11</v>
      </c>
      <c r="B6830" t="s">
        <v>1171</v>
      </c>
      <c r="C6830">
        <v>6</v>
      </c>
      <c r="D6830" t="s">
        <v>140</v>
      </c>
      <c r="E6830" t="s">
        <v>49</v>
      </c>
      <c r="F6830" t="s">
        <v>436</v>
      </c>
      <c r="G6830" t="s">
        <v>140</v>
      </c>
      <c r="H6830" t="s">
        <v>140</v>
      </c>
      <c r="I6830" t="s">
        <v>140</v>
      </c>
      <c r="J6830" t="s">
        <v>109</v>
      </c>
      <c r="K6830" t="s">
        <v>140</v>
      </c>
      <c r="L6830" t="s">
        <v>140</v>
      </c>
      <c r="M6830" t="s">
        <v>140</v>
      </c>
      <c r="N6830" t="s">
        <v>140</v>
      </c>
      <c r="O6830" t="s">
        <v>140</v>
      </c>
      <c r="P6830" t="s">
        <v>140</v>
      </c>
      <c r="Q6830" t="s">
        <v>140</v>
      </c>
    </row>
    <row r="6831" spans="1:17" x14ac:dyDescent="0.35">
      <c r="A6831" t="s">
        <v>12</v>
      </c>
      <c r="B6831" t="s">
        <v>1172</v>
      </c>
      <c r="C6831">
        <v>19</v>
      </c>
      <c r="D6831" t="s">
        <v>140</v>
      </c>
      <c r="E6831" t="s">
        <v>654</v>
      </c>
      <c r="F6831" t="s">
        <v>988</v>
      </c>
      <c r="G6831" t="s">
        <v>140</v>
      </c>
      <c r="H6831" t="s">
        <v>819</v>
      </c>
      <c r="I6831" t="s">
        <v>897</v>
      </c>
      <c r="J6831" t="s">
        <v>140</v>
      </c>
      <c r="K6831" t="s">
        <v>1098</v>
      </c>
      <c r="L6831" t="s">
        <v>140</v>
      </c>
      <c r="M6831" t="s">
        <v>140</v>
      </c>
      <c r="N6831" t="s">
        <v>140</v>
      </c>
      <c r="O6831" t="s">
        <v>140</v>
      </c>
      <c r="P6831" t="s">
        <v>140</v>
      </c>
      <c r="Q6831" t="s">
        <v>988</v>
      </c>
    </row>
    <row r="6832" spans="1:17" x14ac:dyDescent="0.35">
      <c r="A6832" t="s">
        <v>13</v>
      </c>
      <c r="B6832" t="s">
        <v>1172</v>
      </c>
      <c r="C6832">
        <v>7</v>
      </c>
      <c r="D6832" t="s">
        <v>522</v>
      </c>
      <c r="E6832" t="s">
        <v>140</v>
      </c>
      <c r="F6832" t="s">
        <v>140</v>
      </c>
      <c r="G6832" t="s">
        <v>140</v>
      </c>
      <c r="H6832" t="s">
        <v>504</v>
      </c>
      <c r="I6832" t="s">
        <v>140</v>
      </c>
      <c r="J6832" t="s">
        <v>140</v>
      </c>
      <c r="K6832" t="s">
        <v>237</v>
      </c>
      <c r="L6832" t="s">
        <v>967</v>
      </c>
      <c r="M6832" t="s">
        <v>522</v>
      </c>
      <c r="N6832" t="s">
        <v>140</v>
      </c>
      <c r="O6832" t="s">
        <v>140</v>
      </c>
      <c r="P6832" t="s">
        <v>140</v>
      </c>
      <c r="Q6832" t="s">
        <v>140</v>
      </c>
    </row>
    <row r="6833" spans="1:17" x14ac:dyDescent="0.35">
      <c r="A6833" t="s">
        <v>14</v>
      </c>
      <c r="B6833" t="s">
        <v>1171</v>
      </c>
      <c r="C6833">
        <v>3</v>
      </c>
      <c r="D6833" t="s">
        <v>140</v>
      </c>
      <c r="E6833" t="s">
        <v>980</v>
      </c>
      <c r="F6833" t="s">
        <v>140</v>
      </c>
      <c r="G6833" t="s">
        <v>981</v>
      </c>
      <c r="H6833" t="s">
        <v>140</v>
      </c>
      <c r="I6833" t="s">
        <v>140</v>
      </c>
      <c r="J6833" t="s">
        <v>140</v>
      </c>
      <c r="K6833" t="s">
        <v>140</v>
      </c>
      <c r="L6833" t="s">
        <v>140</v>
      </c>
      <c r="M6833" t="s">
        <v>140</v>
      </c>
      <c r="N6833" t="s">
        <v>140</v>
      </c>
      <c r="O6833" t="s">
        <v>140</v>
      </c>
      <c r="P6833" t="s">
        <v>140</v>
      </c>
      <c r="Q6833" t="s">
        <v>140</v>
      </c>
    </row>
    <row r="6834" spans="1:17" x14ac:dyDescent="0.35">
      <c r="A6834" t="s">
        <v>14</v>
      </c>
      <c r="B6834" t="s">
        <v>1172</v>
      </c>
      <c r="C6834">
        <v>12</v>
      </c>
      <c r="D6834" t="s">
        <v>140</v>
      </c>
      <c r="E6834" t="s">
        <v>932</v>
      </c>
      <c r="F6834" t="s">
        <v>977</v>
      </c>
      <c r="G6834" t="s">
        <v>140</v>
      </c>
      <c r="H6834" t="s">
        <v>140</v>
      </c>
      <c r="I6834" t="s">
        <v>140</v>
      </c>
      <c r="J6834" t="s">
        <v>662</v>
      </c>
      <c r="K6834" t="s">
        <v>841</v>
      </c>
      <c r="L6834" t="s">
        <v>922</v>
      </c>
      <c r="M6834" t="s">
        <v>140</v>
      </c>
      <c r="N6834" t="s">
        <v>140</v>
      </c>
      <c r="O6834" t="s">
        <v>140</v>
      </c>
      <c r="P6834" t="s">
        <v>140</v>
      </c>
      <c r="Q6834" t="s">
        <v>140</v>
      </c>
    </row>
    <row r="6835" spans="1:17" x14ac:dyDescent="0.35">
      <c r="A6835" t="s">
        <v>15</v>
      </c>
      <c r="B6835" t="s">
        <v>1171</v>
      </c>
      <c r="C6835">
        <v>7</v>
      </c>
      <c r="D6835" t="s">
        <v>140</v>
      </c>
      <c r="E6835" t="s">
        <v>331</v>
      </c>
      <c r="F6835" t="s">
        <v>261</v>
      </c>
      <c r="G6835" t="s">
        <v>140</v>
      </c>
      <c r="H6835" t="s">
        <v>970</v>
      </c>
      <c r="I6835" t="s">
        <v>140</v>
      </c>
      <c r="J6835" t="s">
        <v>140</v>
      </c>
      <c r="K6835" t="s">
        <v>953</v>
      </c>
      <c r="L6835" t="s">
        <v>140</v>
      </c>
      <c r="M6835" t="s">
        <v>674</v>
      </c>
      <c r="N6835" t="s">
        <v>140</v>
      </c>
      <c r="O6835" t="s">
        <v>140</v>
      </c>
      <c r="P6835" t="s">
        <v>140</v>
      </c>
      <c r="Q6835" t="s">
        <v>140</v>
      </c>
    </row>
    <row r="6836" spans="1:17" x14ac:dyDescent="0.35">
      <c r="A6836" t="s">
        <v>16</v>
      </c>
      <c r="B6836" t="s">
        <v>1171</v>
      </c>
      <c r="C6836">
        <v>5</v>
      </c>
      <c r="D6836" t="s">
        <v>749</v>
      </c>
      <c r="E6836" t="s">
        <v>700</v>
      </c>
      <c r="F6836" t="s">
        <v>140</v>
      </c>
      <c r="G6836" t="s">
        <v>585</v>
      </c>
      <c r="H6836" t="s">
        <v>140</v>
      </c>
      <c r="I6836" t="s">
        <v>140</v>
      </c>
      <c r="J6836" t="s">
        <v>140</v>
      </c>
      <c r="K6836" t="s">
        <v>140</v>
      </c>
      <c r="L6836" t="s">
        <v>140</v>
      </c>
      <c r="M6836" t="s">
        <v>140</v>
      </c>
      <c r="N6836" t="s">
        <v>140</v>
      </c>
      <c r="O6836" t="s">
        <v>140</v>
      </c>
      <c r="P6836" t="s">
        <v>140</v>
      </c>
      <c r="Q6836" t="s">
        <v>140</v>
      </c>
    </row>
    <row r="6837" spans="1:17" x14ac:dyDescent="0.35">
      <c r="A6837" t="s">
        <v>17</v>
      </c>
      <c r="B6837" t="s">
        <v>1171</v>
      </c>
      <c r="C6837">
        <v>3</v>
      </c>
      <c r="D6837" t="s">
        <v>140</v>
      </c>
      <c r="E6837" t="s">
        <v>177</v>
      </c>
      <c r="F6837" t="s">
        <v>140</v>
      </c>
      <c r="G6837" t="s">
        <v>140</v>
      </c>
      <c r="H6837" t="s">
        <v>140</v>
      </c>
      <c r="I6837" t="s">
        <v>140</v>
      </c>
      <c r="J6837" t="s">
        <v>140</v>
      </c>
      <c r="K6837" t="s">
        <v>140</v>
      </c>
      <c r="L6837" t="s">
        <v>140</v>
      </c>
      <c r="M6837" t="s">
        <v>140</v>
      </c>
      <c r="N6837" t="s">
        <v>140</v>
      </c>
      <c r="O6837" t="s">
        <v>140</v>
      </c>
      <c r="P6837" t="s">
        <v>140</v>
      </c>
      <c r="Q6837" t="s">
        <v>140</v>
      </c>
    </row>
    <row r="6838" spans="1:17" x14ac:dyDescent="0.35">
      <c r="A6838" t="s">
        <v>18</v>
      </c>
      <c r="B6838" t="s">
        <v>1171</v>
      </c>
      <c r="C6838">
        <v>3</v>
      </c>
      <c r="D6838" t="s">
        <v>140</v>
      </c>
      <c r="E6838" t="s">
        <v>195</v>
      </c>
      <c r="F6838" t="s">
        <v>140</v>
      </c>
      <c r="G6838" t="s">
        <v>140</v>
      </c>
      <c r="H6838" t="s">
        <v>196</v>
      </c>
      <c r="I6838" t="s">
        <v>140</v>
      </c>
      <c r="J6838" t="s">
        <v>140</v>
      </c>
      <c r="K6838" t="s">
        <v>140</v>
      </c>
      <c r="L6838" t="s">
        <v>140</v>
      </c>
      <c r="M6838" t="s">
        <v>140</v>
      </c>
      <c r="N6838" t="s">
        <v>140</v>
      </c>
      <c r="O6838" t="s">
        <v>140</v>
      </c>
      <c r="P6838" t="s">
        <v>140</v>
      </c>
      <c r="Q6838" t="s">
        <v>140</v>
      </c>
    </row>
    <row r="6839" spans="1:17" x14ac:dyDescent="0.35">
      <c r="A6839" t="s">
        <v>18</v>
      </c>
      <c r="B6839" t="s">
        <v>1172</v>
      </c>
      <c r="C6839">
        <v>9</v>
      </c>
      <c r="D6839" t="s">
        <v>140</v>
      </c>
      <c r="E6839" t="s">
        <v>723</v>
      </c>
      <c r="F6839" t="s">
        <v>681</v>
      </c>
      <c r="G6839" t="s">
        <v>140</v>
      </c>
      <c r="H6839" t="s">
        <v>140</v>
      </c>
      <c r="I6839" t="s">
        <v>140</v>
      </c>
      <c r="J6839" t="s">
        <v>140</v>
      </c>
      <c r="K6839" t="s">
        <v>140</v>
      </c>
      <c r="L6839" t="s">
        <v>683</v>
      </c>
      <c r="M6839" t="s">
        <v>140</v>
      </c>
      <c r="N6839" t="s">
        <v>140</v>
      </c>
      <c r="O6839" t="s">
        <v>140</v>
      </c>
      <c r="P6839" t="s">
        <v>140</v>
      </c>
      <c r="Q6839" t="s">
        <v>140</v>
      </c>
    </row>
    <row r="6840" spans="1:17" x14ac:dyDescent="0.35">
      <c r="A6840" t="s">
        <v>19</v>
      </c>
      <c r="B6840" t="s">
        <v>1171</v>
      </c>
      <c r="C6840">
        <v>9</v>
      </c>
      <c r="D6840" t="s">
        <v>140</v>
      </c>
      <c r="E6840" t="s">
        <v>138</v>
      </c>
      <c r="F6840" t="s">
        <v>140</v>
      </c>
      <c r="G6840" t="s">
        <v>139</v>
      </c>
      <c r="H6840" t="s">
        <v>140</v>
      </c>
      <c r="I6840" t="s">
        <v>140</v>
      </c>
      <c r="J6840" t="s">
        <v>140</v>
      </c>
      <c r="K6840" t="s">
        <v>140</v>
      </c>
      <c r="L6840" t="s">
        <v>140</v>
      </c>
      <c r="M6840" t="s">
        <v>140</v>
      </c>
      <c r="N6840" t="s">
        <v>140</v>
      </c>
      <c r="O6840" t="s">
        <v>140</v>
      </c>
      <c r="P6840" t="s">
        <v>140</v>
      </c>
      <c r="Q6840" t="s">
        <v>140</v>
      </c>
    </row>
    <row r="6841" spans="1:17" x14ac:dyDescent="0.35">
      <c r="A6841" t="s">
        <v>19</v>
      </c>
      <c r="B6841" t="s">
        <v>1172</v>
      </c>
      <c r="C6841">
        <v>1</v>
      </c>
      <c r="D6841" t="s">
        <v>140</v>
      </c>
      <c r="E6841" t="s">
        <v>177</v>
      </c>
      <c r="F6841" t="s">
        <v>140</v>
      </c>
      <c r="G6841" t="s">
        <v>140</v>
      </c>
      <c r="H6841" t="s">
        <v>140</v>
      </c>
      <c r="I6841" t="s">
        <v>140</v>
      </c>
      <c r="J6841" t="s">
        <v>140</v>
      </c>
      <c r="K6841" t="s">
        <v>140</v>
      </c>
      <c r="L6841" t="s">
        <v>140</v>
      </c>
      <c r="M6841" t="s">
        <v>140</v>
      </c>
      <c r="N6841" t="s">
        <v>140</v>
      </c>
      <c r="O6841" t="s">
        <v>140</v>
      </c>
      <c r="P6841" t="s">
        <v>140</v>
      </c>
      <c r="Q6841" t="s">
        <v>140</v>
      </c>
    </row>
    <row r="6842" spans="1:17" x14ac:dyDescent="0.35">
      <c r="A6842" t="s">
        <v>20</v>
      </c>
      <c r="B6842" t="s">
        <v>1171</v>
      </c>
      <c r="C6842">
        <v>10</v>
      </c>
      <c r="D6842" t="s">
        <v>140</v>
      </c>
      <c r="E6842" t="s">
        <v>177</v>
      </c>
      <c r="F6842" t="s">
        <v>140</v>
      </c>
      <c r="G6842" t="s">
        <v>140</v>
      </c>
      <c r="H6842" t="s">
        <v>140</v>
      </c>
      <c r="I6842" t="s">
        <v>140</v>
      </c>
      <c r="J6842" t="s">
        <v>140</v>
      </c>
      <c r="K6842" t="s">
        <v>140</v>
      </c>
      <c r="L6842" t="s">
        <v>140</v>
      </c>
      <c r="M6842" t="s">
        <v>140</v>
      </c>
      <c r="N6842" t="s">
        <v>140</v>
      </c>
      <c r="O6842" t="s">
        <v>140</v>
      </c>
      <c r="P6842" t="s">
        <v>140</v>
      </c>
      <c r="Q6842" t="s">
        <v>140</v>
      </c>
    </row>
    <row r="6843" spans="1:17" x14ac:dyDescent="0.35">
      <c r="A6843" t="s">
        <v>21</v>
      </c>
      <c r="B6843" t="s">
        <v>1171</v>
      </c>
      <c r="C6843">
        <v>2</v>
      </c>
      <c r="D6843" t="s">
        <v>140</v>
      </c>
      <c r="E6843" t="s">
        <v>610</v>
      </c>
      <c r="F6843" t="s">
        <v>610</v>
      </c>
      <c r="G6843" t="s">
        <v>140</v>
      </c>
      <c r="H6843" t="s">
        <v>140</v>
      </c>
      <c r="I6843" t="s">
        <v>140</v>
      </c>
      <c r="J6843" t="s">
        <v>140</v>
      </c>
      <c r="K6843" t="s">
        <v>140</v>
      </c>
      <c r="L6843" t="s">
        <v>140</v>
      </c>
      <c r="M6843" t="s">
        <v>140</v>
      </c>
      <c r="N6843" t="s">
        <v>140</v>
      </c>
      <c r="O6843" t="s">
        <v>140</v>
      </c>
      <c r="P6843" t="s">
        <v>140</v>
      </c>
      <c r="Q6843" t="s">
        <v>140</v>
      </c>
    </row>
    <row r="6844" spans="1:17" x14ac:dyDescent="0.35">
      <c r="A6844" t="s">
        <v>22</v>
      </c>
      <c r="B6844" t="s">
        <v>1171</v>
      </c>
      <c r="C6844">
        <v>8</v>
      </c>
      <c r="D6844" t="s">
        <v>950</v>
      </c>
      <c r="E6844" t="s">
        <v>468</v>
      </c>
      <c r="F6844" t="s">
        <v>192</v>
      </c>
      <c r="G6844" t="s">
        <v>140</v>
      </c>
      <c r="H6844" t="s">
        <v>140</v>
      </c>
      <c r="I6844" t="s">
        <v>140</v>
      </c>
      <c r="J6844" t="s">
        <v>140</v>
      </c>
      <c r="K6844" t="s">
        <v>140</v>
      </c>
      <c r="L6844" t="s">
        <v>140</v>
      </c>
      <c r="M6844" t="s">
        <v>140</v>
      </c>
      <c r="N6844" t="s">
        <v>140</v>
      </c>
      <c r="O6844" t="s">
        <v>140</v>
      </c>
      <c r="P6844" t="s">
        <v>140</v>
      </c>
      <c r="Q6844" t="s">
        <v>140</v>
      </c>
    </row>
    <row r="6845" spans="1:17" x14ac:dyDescent="0.35">
      <c r="A6845" t="s">
        <v>23</v>
      </c>
      <c r="B6845" t="s">
        <v>1171</v>
      </c>
      <c r="C6845">
        <v>1</v>
      </c>
      <c r="D6845" t="s">
        <v>140</v>
      </c>
      <c r="E6845" t="s">
        <v>140</v>
      </c>
      <c r="F6845" t="s">
        <v>177</v>
      </c>
      <c r="G6845" t="s">
        <v>140</v>
      </c>
      <c r="H6845" t="s">
        <v>140</v>
      </c>
      <c r="I6845" t="s">
        <v>140</v>
      </c>
      <c r="J6845" t="s">
        <v>140</v>
      </c>
      <c r="K6845" t="s">
        <v>140</v>
      </c>
      <c r="L6845" t="s">
        <v>140</v>
      </c>
      <c r="M6845" t="s">
        <v>140</v>
      </c>
      <c r="N6845" t="s">
        <v>140</v>
      </c>
      <c r="O6845" t="s">
        <v>140</v>
      </c>
      <c r="P6845" t="s">
        <v>140</v>
      </c>
      <c r="Q6845" t="s">
        <v>140</v>
      </c>
    </row>
    <row r="6846" spans="1:17" x14ac:dyDescent="0.35">
      <c r="A6846" t="s">
        <v>23</v>
      </c>
      <c r="B6846" t="s">
        <v>1172</v>
      </c>
      <c r="C6846">
        <v>2</v>
      </c>
      <c r="D6846" t="s">
        <v>140</v>
      </c>
      <c r="E6846" t="s">
        <v>696</v>
      </c>
      <c r="F6846" t="s">
        <v>140</v>
      </c>
      <c r="G6846" t="s">
        <v>697</v>
      </c>
      <c r="H6846" t="s">
        <v>140</v>
      </c>
      <c r="I6846" t="s">
        <v>140</v>
      </c>
      <c r="J6846" t="s">
        <v>140</v>
      </c>
      <c r="K6846" t="s">
        <v>140</v>
      </c>
      <c r="L6846" t="s">
        <v>140</v>
      </c>
      <c r="M6846" t="s">
        <v>140</v>
      </c>
      <c r="N6846" t="s">
        <v>140</v>
      </c>
      <c r="O6846" t="s">
        <v>140</v>
      </c>
      <c r="P6846" t="s">
        <v>140</v>
      </c>
      <c r="Q6846" t="s">
        <v>140</v>
      </c>
    </row>
    <row r="6847" spans="1:17" x14ac:dyDescent="0.35">
      <c r="A6847" t="s">
        <v>24</v>
      </c>
      <c r="B6847" t="s">
        <v>1171</v>
      </c>
      <c r="C6847">
        <v>4</v>
      </c>
      <c r="D6847" t="s">
        <v>140</v>
      </c>
      <c r="E6847" t="s">
        <v>526</v>
      </c>
      <c r="F6847" t="s">
        <v>140</v>
      </c>
      <c r="G6847" t="s">
        <v>853</v>
      </c>
      <c r="H6847" t="s">
        <v>140</v>
      </c>
      <c r="I6847" t="s">
        <v>140</v>
      </c>
      <c r="J6847" t="s">
        <v>140</v>
      </c>
      <c r="K6847" t="s">
        <v>140</v>
      </c>
      <c r="L6847" t="s">
        <v>140</v>
      </c>
      <c r="M6847" t="s">
        <v>264</v>
      </c>
      <c r="N6847" t="s">
        <v>140</v>
      </c>
      <c r="O6847" t="s">
        <v>140</v>
      </c>
      <c r="P6847" t="s">
        <v>140</v>
      </c>
      <c r="Q6847" t="s">
        <v>140</v>
      </c>
    </row>
    <row r="6848" spans="1:17" x14ac:dyDescent="0.35">
      <c r="A6848" t="s">
        <v>25</v>
      </c>
      <c r="B6848" t="s">
        <v>1171</v>
      </c>
      <c r="C6848">
        <v>7</v>
      </c>
      <c r="D6848" t="s">
        <v>140</v>
      </c>
      <c r="E6848" t="s">
        <v>831</v>
      </c>
      <c r="F6848" t="s">
        <v>140</v>
      </c>
      <c r="G6848" t="s">
        <v>716</v>
      </c>
      <c r="H6848" t="s">
        <v>140</v>
      </c>
      <c r="I6848" t="s">
        <v>140</v>
      </c>
      <c r="J6848" t="s">
        <v>917</v>
      </c>
      <c r="K6848" t="s">
        <v>140</v>
      </c>
      <c r="L6848" t="s">
        <v>140</v>
      </c>
      <c r="M6848" t="s">
        <v>140</v>
      </c>
      <c r="N6848" t="s">
        <v>574</v>
      </c>
      <c r="O6848" t="s">
        <v>140</v>
      </c>
      <c r="P6848" t="s">
        <v>140</v>
      </c>
      <c r="Q6848" t="s">
        <v>140</v>
      </c>
    </row>
    <row r="6849" spans="1:17" x14ac:dyDescent="0.35">
      <c r="A6849" t="s">
        <v>26</v>
      </c>
      <c r="B6849" t="s">
        <v>1171</v>
      </c>
      <c r="C6849">
        <v>10</v>
      </c>
      <c r="D6849" t="s">
        <v>140</v>
      </c>
      <c r="E6849" t="s">
        <v>835</v>
      </c>
      <c r="F6849" t="s">
        <v>121</v>
      </c>
      <c r="G6849" t="s">
        <v>723</v>
      </c>
      <c r="H6849" t="s">
        <v>140</v>
      </c>
      <c r="I6849" t="s">
        <v>140</v>
      </c>
      <c r="J6849" t="s">
        <v>140</v>
      </c>
      <c r="K6849" t="s">
        <v>140</v>
      </c>
      <c r="L6849" t="s">
        <v>140</v>
      </c>
      <c r="M6849" t="s">
        <v>140</v>
      </c>
      <c r="N6849" t="s">
        <v>140</v>
      </c>
      <c r="O6849" t="s">
        <v>140</v>
      </c>
      <c r="P6849" t="s">
        <v>1059</v>
      </c>
      <c r="Q6849" t="s">
        <v>140</v>
      </c>
    </row>
    <row r="6850" spans="1:17" x14ac:dyDescent="0.35">
      <c r="A6850" t="s">
        <v>27</v>
      </c>
      <c r="B6850" t="s">
        <v>1171</v>
      </c>
      <c r="C6850">
        <v>7</v>
      </c>
      <c r="D6850" t="s">
        <v>917</v>
      </c>
      <c r="E6850" t="s">
        <v>727</v>
      </c>
      <c r="F6850" t="s">
        <v>465</v>
      </c>
      <c r="G6850" t="s">
        <v>65</v>
      </c>
      <c r="H6850" t="s">
        <v>140</v>
      </c>
      <c r="I6850" t="s">
        <v>140</v>
      </c>
      <c r="J6850" t="s">
        <v>140</v>
      </c>
      <c r="K6850" t="s">
        <v>140</v>
      </c>
      <c r="L6850" t="s">
        <v>140</v>
      </c>
      <c r="M6850" t="s">
        <v>140</v>
      </c>
      <c r="N6850" t="s">
        <v>140</v>
      </c>
      <c r="O6850" t="s">
        <v>140</v>
      </c>
      <c r="P6850" t="s">
        <v>140</v>
      </c>
      <c r="Q6850" t="s">
        <v>140</v>
      </c>
    </row>
    <row r="6851" spans="1:17" x14ac:dyDescent="0.35">
      <c r="A6851" t="s">
        <v>28</v>
      </c>
      <c r="B6851" t="s">
        <v>1171</v>
      </c>
      <c r="C6851">
        <v>7</v>
      </c>
      <c r="D6851" t="s">
        <v>140</v>
      </c>
      <c r="E6851" t="s">
        <v>765</v>
      </c>
      <c r="F6851" t="s">
        <v>443</v>
      </c>
      <c r="G6851" t="s">
        <v>140</v>
      </c>
      <c r="H6851" t="s">
        <v>729</v>
      </c>
      <c r="I6851" t="s">
        <v>140</v>
      </c>
      <c r="J6851" t="s">
        <v>140</v>
      </c>
      <c r="K6851" t="s">
        <v>443</v>
      </c>
      <c r="L6851" t="s">
        <v>140</v>
      </c>
      <c r="M6851" t="s">
        <v>140</v>
      </c>
      <c r="N6851" t="s">
        <v>140</v>
      </c>
      <c r="O6851" t="s">
        <v>662</v>
      </c>
      <c r="P6851" t="s">
        <v>140</v>
      </c>
      <c r="Q6851" t="s">
        <v>140</v>
      </c>
    </row>
    <row r="6852" spans="1:17" x14ac:dyDescent="0.35">
      <c r="A6852" t="s">
        <v>29</v>
      </c>
      <c r="B6852" t="s">
        <v>1171</v>
      </c>
      <c r="C6852">
        <v>9</v>
      </c>
      <c r="D6852" t="s">
        <v>140</v>
      </c>
      <c r="E6852" t="s">
        <v>652</v>
      </c>
      <c r="F6852" t="s">
        <v>140</v>
      </c>
      <c r="G6852" t="s">
        <v>564</v>
      </c>
      <c r="H6852" t="s">
        <v>458</v>
      </c>
      <c r="I6852" t="s">
        <v>875</v>
      </c>
      <c r="J6852" t="s">
        <v>140</v>
      </c>
      <c r="K6852" t="s">
        <v>140</v>
      </c>
      <c r="L6852" t="s">
        <v>140</v>
      </c>
      <c r="M6852" t="s">
        <v>140</v>
      </c>
      <c r="N6852" t="s">
        <v>140</v>
      </c>
      <c r="O6852" t="s">
        <v>140</v>
      </c>
      <c r="P6852" t="s">
        <v>140</v>
      </c>
      <c r="Q6852" t="s">
        <v>140</v>
      </c>
    </row>
    <row r="6853" spans="1:17" x14ac:dyDescent="0.35">
      <c r="A6853" t="s">
        <v>30</v>
      </c>
      <c r="B6853" t="s">
        <v>1171</v>
      </c>
      <c r="C6853">
        <v>6</v>
      </c>
      <c r="D6853" t="s">
        <v>140</v>
      </c>
      <c r="E6853" t="s">
        <v>166</v>
      </c>
      <c r="F6853" t="s">
        <v>140</v>
      </c>
      <c r="G6853" t="s">
        <v>860</v>
      </c>
      <c r="H6853" t="s">
        <v>1045</v>
      </c>
      <c r="I6853" t="s">
        <v>140</v>
      </c>
      <c r="J6853" t="s">
        <v>140</v>
      </c>
      <c r="K6853" t="s">
        <v>140</v>
      </c>
      <c r="L6853" t="s">
        <v>187</v>
      </c>
      <c r="M6853" t="s">
        <v>140</v>
      </c>
      <c r="N6853" t="s">
        <v>140</v>
      </c>
      <c r="O6853" t="s">
        <v>140</v>
      </c>
      <c r="P6853" t="s">
        <v>140</v>
      </c>
      <c r="Q6853" t="s">
        <v>140</v>
      </c>
    </row>
    <row r="6854" spans="1:17" x14ac:dyDescent="0.35">
      <c r="A6854" t="s">
        <v>31</v>
      </c>
      <c r="B6854" t="s">
        <v>1171</v>
      </c>
      <c r="C6854">
        <v>9</v>
      </c>
      <c r="D6854" t="s">
        <v>140</v>
      </c>
      <c r="E6854" t="s">
        <v>202</v>
      </c>
      <c r="F6854" t="s">
        <v>140</v>
      </c>
      <c r="G6854" t="s">
        <v>140</v>
      </c>
      <c r="H6854" t="s">
        <v>726</v>
      </c>
      <c r="I6854" t="s">
        <v>140</v>
      </c>
      <c r="J6854" t="s">
        <v>140</v>
      </c>
      <c r="K6854" t="s">
        <v>1100</v>
      </c>
      <c r="L6854" t="s">
        <v>140</v>
      </c>
      <c r="M6854" t="s">
        <v>140</v>
      </c>
      <c r="N6854" t="s">
        <v>140</v>
      </c>
      <c r="O6854" t="s">
        <v>140</v>
      </c>
      <c r="P6854" t="s">
        <v>140</v>
      </c>
      <c r="Q6854" t="s">
        <v>140</v>
      </c>
    </row>
    <row r="6855" spans="1:17" x14ac:dyDescent="0.35">
      <c r="A6855" t="s">
        <v>31</v>
      </c>
      <c r="B6855" t="s">
        <v>1172</v>
      </c>
      <c r="C6855">
        <v>5</v>
      </c>
      <c r="D6855" t="s">
        <v>140</v>
      </c>
      <c r="E6855" t="s">
        <v>175</v>
      </c>
      <c r="F6855" t="s">
        <v>140</v>
      </c>
      <c r="G6855" t="s">
        <v>140</v>
      </c>
      <c r="H6855" t="s">
        <v>416</v>
      </c>
      <c r="I6855" t="s">
        <v>140</v>
      </c>
      <c r="J6855" t="s">
        <v>140</v>
      </c>
      <c r="K6855" t="s">
        <v>788</v>
      </c>
      <c r="L6855" t="s">
        <v>140</v>
      </c>
      <c r="M6855" t="s">
        <v>140</v>
      </c>
      <c r="N6855" t="s">
        <v>140</v>
      </c>
      <c r="O6855" t="s">
        <v>140</v>
      </c>
      <c r="P6855" t="s">
        <v>140</v>
      </c>
      <c r="Q6855" t="s">
        <v>140</v>
      </c>
    </row>
    <row r="6856" spans="1:17" x14ac:dyDescent="0.35">
      <c r="A6856" t="s">
        <v>32</v>
      </c>
      <c r="B6856" t="s">
        <v>1171</v>
      </c>
      <c r="C6856">
        <v>139</v>
      </c>
      <c r="D6856" t="s">
        <v>1021</v>
      </c>
      <c r="E6856" t="s">
        <v>559</v>
      </c>
      <c r="F6856" t="s">
        <v>1100</v>
      </c>
      <c r="G6856" t="s">
        <v>867</v>
      </c>
      <c r="H6856" t="s">
        <v>875</v>
      </c>
      <c r="I6856" t="s">
        <v>1008</v>
      </c>
      <c r="J6856" t="s">
        <v>1054</v>
      </c>
      <c r="K6856" t="s">
        <v>971</v>
      </c>
      <c r="L6856" t="s">
        <v>1014</v>
      </c>
      <c r="M6856" t="s">
        <v>1050</v>
      </c>
      <c r="N6856" t="s">
        <v>1009</v>
      </c>
      <c r="O6856" t="s">
        <v>1009</v>
      </c>
      <c r="P6856" t="s">
        <v>1019</v>
      </c>
      <c r="Q6856" t="s">
        <v>140</v>
      </c>
    </row>
    <row r="6857" spans="1:17" x14ac:dyDescent="0.35">
      <c r="A6857" t="s">
        <v>32</v>
      </c>
      <c r="B6857" t="s">
        <v>1172</v>
      </c>
      <c r="C6857">
        <v>55</v>
      </c>
      <c r="D6857" t="s">
        <v>940</v>
      </c>
      <c r="E6857" t="s">
        <v>411</v>
      </c>
      <c r="F6857" t="s">
        <v>501</v>
      </c>
      <c r="G6857" t="s">
        <v>1021</v>
      </c>
      <c r="H6857" t="s">
        <v>511</v>
      </c>
      <c r="I6857" t="s">
        <v>1060</v>
      </c>
      <c r="J6857" t="s">
        <v>345</v>
      </c>
      <c r="K6857" t="s">
        <v>269</v>
      </c>
      <c r="L6857" t="s">
        <v>45</v>
      </c>
      <c r="M6857" t="s">
        <v>940</v>
      </c>
      <c r="N6857" t="s">
        <v>140</v>
      </c>
      <c r="O6857" t="s">
        <v>140</v>
      </c>
      <c r="P6857" t="s">
        <v>140</v>
      </c>
      <c r="Q6857" t="s">
        <v>1011</v>
      </c>
    </row>
    <row r="6859" spans="1:17" x14ac:dyDescent="0.35">
      <c r="A6859" t="s">
        <v>1295</v>
      </c>
    </row>
    <row r="6860" spans="1:17" x14ac:dyDescent="0.35">
      <c r="A6860" t="s">
        <v>2</v>
      </c>
      <c r="B6860" t="s">
        <v>3</v>
      </c>
      <c r="C6860" t="s">
        <v>1133</v>
      </c>
      <c r="D6860" t="s">
        <v>85</v>
      </c>
      <c r="E6860" t="s">
        <v>86</v>
      </c>
      <c r="F6860" t="s">
        <v>136</v>
      </c>
    </row>
    <row r="6861" spans="1:17" x14ac:dyDescent="0.35">
      <c r="A6861" t="s">
        <v>8</v>
      </c>
      <c r="B6861">
        <v>53</v>
      </c>
      <c r="C6861" t="s">
        <v>140</v>
      </c>
      <c r="D6861" t="s">
        <v>953</v>
      </c>
      <c r="E6861" t="s">
        <v>1114</v>
      </c>
      <c r="F6861" t="s">
        <v>140</v>
      </c>
    </row>
    <row r="6862" spans="1:17" x14ac:dyDescent="0.35">
      <c r="A6862" t="s">
        <v>9</v>
      </c>
      <c r="B6862">
        <v>129</v>
      </c>
      <c r="C6862" t="s">
        <v>140</v>
      </c>
      <c r="D6862" t="s">
        <v>1007</v>
      </c>
      <c r="E6862" t="s">
        <v>1006</v>
      </c>
      <c r="F6862" t="s">
        <v>140</v>
      </c>
    </row>
    <row r="6863" spans="1:17" x14ac:dyDescent="0.35">
      <c r="A6863" t="s">
        <v>10</v>
      </c>
      <c r="B6863">
        <v>99</v>
      </c>
      <c r="C6863" t="s">
        <v>140</v>
      </c>
      <c r="D6863" t="s">
        <v>543</v>
      </c>
      <c r="E6863" t="s">
        <v>542</v>
      </c>
      <c r="F6863" t="s">
        <v>140</v>
      </c>
    </row>
    <row r="6864" spans="1:17" x14ac:dyDescent="0.35">
      <c r="A6864" t="s">
        <v>11</v>
      </c>
      <c r="B6864">
        <v>115</v>
      </c>
      <c r="C6864" t="s">
        <v>949</v>
      </c>
      <c r="D6864" t="s">
        <v>1004</v>
      </c>
      <c r="E6864" t="s">
        <v>904</v>
      </c>
      <c r="F6864" t="s">
        <v>140</v>
      </c>
    </row>
    <row r="6865" spans="1:6" x14ac:dyDescent="0.35">
      <c r="A6865" t="s">
        <v>12</v>
      </c>
      <c r="B6865">
        <v>14</v>
      </c>
      <c r="C6865" t="s">
        <v>140</v>
      </c>
      <c r="D6865" t="s">
        <v>917</v>
      </c>
      <c r="E6865" t="s">
        <v>916</v>
      </c>
      <c r="F6865" t="s">
        <v>140</v>
      </c>
    </row>
    <row r="6866" spans="1:6" x14ac:dyDescent="0.35">
      <c r="A6866" t="s">
        <v>13</v>
      </c>
      <c r="B6866">
        <v>2</v>
      </c>
      <c r="C6866" t="s">
        <v>140</v>
      </c>
      <c r="D6866" t="s">
        <v>76</v>
      </c>
      <c r="E6866" t="s">
        <v>77</v>
      </c>
      <c r="F6866" t="s">
        <v>140</v>
      </c>
    </row>
    <row r="6867" spans="1:6" x14ac:dyDescent="0.35">
      <c r="A6867" t="s">
        <v>14</v>
      </c>
      <c r="B6867">
        <v>52</v>
      </c>
      <c r="C6867" t="s">
        <v>140</v>
      </c>
      <c r="D6867" t="s">
        <v>107</v>
      </c>
      <c r="E6867" t="s">
        <v>108</v>
      </c>
      <c r="F6867" t="s">
        <v>140</v>
      </c>
    </row>
    <row r="6868" spans="1:6" x14ac:dyDescent="0.35">
      <c r="A6868" t="s">
        <v>15</v>
      </c>
      <c r="B6868">
        <v>89</v>
      </c>
      <c r="C6868" t="s">
        <v>140</v>
      </c>
      <c r="D6868" t="s">
        <v>1017</v>
      </c>
      <c r="E6868" t="s">
        <v>1208</v>
      </c>
      <c r="F6868" t="s">
        <v>140</v>
      </c>
    </row>
    <row r="6869" spans="1:6" x14ac:dyDescent="0.35">
      <c r="A6869" t="s">
        <v>16</v>
      </c>
      <c r="B6869">
        <v>165</v>
      </c>
      <c r="C6869" t="s">
        <v>140</v>
      </c>
      <c r="D6869" t="s">
        <v>1063</v>
      </c>
      <c r="E6869" t="s">
        <v>1180</v>
      </c>
      <c r="F6869" t="s">
        <v>140</v>
      </c>
    </row>
    <row r="6870" spans="1:6" x14ac:dyDescent="0.35">
      <c r="A6870" t="s">
        <v>17</v>
      </c>
      <c r="B6870">
        <v>93</v>
      </c>
      <c r="C6870" t="s">
        <v>1066</v>
      </c>
      <c r="D6870" t="s">
        <v>919</v>
      </c>
      <c r="E6870" t="s">
        <v>839</v>
      </c>
      <c r="F6870" t="s">
        <v>140</v>
      </c>
    </row>
    <row r="6871" spans="1:6" x14ac:dyDescent="0.35">
      <c r="A6871" t="s">
        <v>18</v>
      </c>
      <c r="B6871">
        <v>57</v>
      </c>
      <c r="C6871" t="s">
        <v>1021</v>
      </c>
      <c r="D6871" t="s">
        <v>869</v>
      </c>
      <c r="E6871" t="s">
        <v>732</v>
      </c>
      <c r="F6871" t="s">
        <v>140</v>
      </c>
    </row>
    <row r="6872" spans="1:6" x14ac:dyDescent="0.35">
      <c r="A6872" t="s">
        <v>19</v>
      </c>
      <c r="B6872">
        <v>67</v>
      </c>
      <c r="C6872" t="s">
        <v>140</v>
      </c>
      <c r="D6872" t="s">
        <v>897</v>
      </c>
      <c r="E6872" t="s">
        <v>898</v>
      </c>
      <c r="F6872" t="s">
        <v>140</v>
      </c>
    </row>
    <row r="6873" spans="1:6" x14ac:dyDescent="0.35">
      <c r="A6873" t="s">
        <v>20</v>
      </c>
      <c r="B6873">
        <v>88</v>
      </c>
      <c r="C6873" t="s">
        <v>1011</v>
      </c>
      <c r="D6873" t="s">
        <v>1056</v>
      </c>
      <c r="E6873" t="s">
        <v>1153</v>
      </c>
      <c r="F6873" t="s">
        <v>1012</v>
      </c>
    </row>
    <row r="6874" spans="1:6" x14ac:dyDescent="0.35">
      <c r="A6874" t="s">
        <v>21</v>
      </c>
      <c r="B6874">
        <v>59</v>
      </c>
      <c r="C6874" t="s">
        <v>1098</v>
      </c>
      <c r="D6874" t="s">
        <v>574</v>
      </c>
      <c r="E6874" t="s">
        <v>108</v>
      </c>
      <c r="F6874" t="s">
        <v>140</v>
      </c>
    </row>
    <row r="6875" spans="1:6" x14ac:dyDescent="0.35">
      <c r="A6875" t="s">
        <v>22</v>
      </c>
      <c r="B6875">
        <v>82</v>
      </c>
      <c r="C6875" t="s">
        <v>824</v>
      </c>
      <c r="D6875" t="s">
        <v>991</v>
      </c>
      <c r="E6875" t="s">
        <v>776</v>
      </c>
      <c r="F6875" t="s">
        <v>140</v>
      </c>
    </row>
    <row r="6876" spans="1:6" x14ac:dyDescent="0.35">
      <c r="A6876" t="s">
        <v>23</v>
      </c>
      <c r="B6876">
        <v>2</v>
      </c>
      <c r="C6876" t="s">
        <v>140</v>
      </c>
      <c r="D6876" t="s">
        <v>140</v>
      </c>
      <c r="E6876" t="s">
        <v>177</v>
      </c>
      <c r="F6876" t="s">
        <v>140</v>
      </c>
    </row>
    <row r="6877" spans="1:6" x14ac:dyDescent="0.35">
      <c r="A6877" t="s">
        <v>24</v>
      </c>
      <c r="B6877">
        <v>137</v>
      </c>
      <c r="C6877" t="s">
        <v>140</v>
      </c>
      <c r="D6877" t="s">
        <v>939</v>
      </c>
      <c r="E6877" t="s">
        <v>1230</v>
      </c>
      <c r="F6877" t="s">
        <v>775</v>
      </c>
    </row>
    <row r="6878" spans="1:6" x14ac:dyDescent="0.35">
      <c r="A6878" t="s">
        <v>25</v>
      </c>
      <c r="B6878">
        <v>118</v>
      </c>
      <c r="C6878" t="s">
        <v>140</v>
      </c>
      <c r="D6878" t="s">
        <v>1020</v>
      </c>
      <c r="E6878" t="s">
        <v>1200</v>
      </c>
      <c r="F6878" t="s">
        <v>140</v>
      </c>
    </row>
    <row r="6879" spans="1:6" x14ac:dyDescent="0.35">
      <c r="A6879" t="s">
        <v>26</v>
      </c>
      <c r="B6879">
        <v>125</v>
      </c>
      <c r="C6879" t="s">
        <v>1021</v>
      </c>
      <c r="D6879" t="s">
        <v>1023</v>
      </c>
      <c r="E6879" t="s">
        <v>665</v>
      </c>
      <c r="F6879" t="s">
        <v>140</v>
      </c>
    </row>
    <row r="6880" spans="1:6" x14ac:dyDescent="0.35">
      <c r="A6880" t="s">
        <v>27</v>
      </c>
      <c r="B6880">
        <v>173</v>
      </c>
      <c r="C6880" t="s">
        <v>1014</v>
      </c>
      <c r="D6880" t="s">
        <v>1068</v>
      </c>
      <c r="E6880" t="s">
        <v>514</v>
      </c>
      <c r="F6880" t="s">
        <v>140</v>
      </c>
    </row>
    <row r="6881" spans="1:7" x14ac:dyDescent="0.35">
      <c r="A6881" t="s">
        <v>28</v>
      </c>
      <c r="B6881">
        <v>93</v>
      </c>
      <c r="C6881" t="s">
        <v>140</v>
      </c>
      <c r="D6881" t="s">
        <v>801</v>
      </c>
      <c r="E6881" t="s">
        <v>800</v>
      </c>
      <c r="F6881" t="s">
        <v>140</v>
      </c>
    </row>
    <row r="6882" spans="1:7" x14ac:dyDescent="0.35">
      <c r="A6882" t="s">
        <v>29</v>
      </c>
      <c r="B6882">
        <v>126</v>
      </c>
      <c r="C6882" t="s">
        <v>140</v>
      </c>
      <c r="D6882" t="s">
        <v>950</v>
      </c>
      <c r="E6882" t="s">
        <v>1120</v>
      </c>
      <c r="F6882" t="s">
        <v>140</v>
      </c>
    </row>
    <row r="6883" spans="1:7" x14ac:dyDescent="0.35">
      <c r="A6883" t="s">
        <v>30</v>
      </c>
      <c r="B6883">
        <v>163</v>
      </c>
      <c r="C6883" t="s">
        <v>140</v>
      </c>
      <c r="D6883" t="s">
        <v>140</v>
      </c>
      <c r="E6883" t="s">
        <v>177</v>
      </c>
      <c r="F6883" t="s">
        <v>140</v>
      </c>
    </row>
    <row r="6884" spans="1:7" x14ac:dyDescent="0.35">
      <c r="A6884" t="s">
        <v>31</v>
      </c>
      <c r="B6884">
        <v>6</v>
      </c>
      <c r="C6884" t="s">
        <v>140</v>
      </c>
      <c r="D6884" t="s">
        <v>824</v>
      </c>
      <c r="E6884" t="s">
        <v>933</v>
      </c>
      <c r="F6884" t="s">
        <v>140</v>
      </c>
    </row>
    <row r="6885" spans="1:7" x14ac:dyDescent="0.35">
      <c r="A6885" t="s">
        <v>32</v>
      </c>
      <c r="B6885">
        <v>2107</v>
      </c>
      <c r="C6885" t="s">
        <v>1014</v>
      </c>
      <c r="D6885" t="s">
        <v>1047</v>
      </c>
      <c r="E6885" t="s">
        <v>990</v>
      </c>
      <c r="F6885" t="s">
        <v>1008</v>
      </c>
    </row>
    <row r="6887" spans="1:7" x14ac:dyDescent="0.35">
      <c r="A6887" t="s">
        <v>1296</v>
      </c>
    </row>
    <row r="6888" spans="1:7" x14ac:dyDescent="0.35">
      <c r="A6888" t="s">
        <v>2</v>
      </c>
      <c r="B6888" t="s">
        <v>1222</v>
      </c>
      <c r="C6888" t="s">
        <v>3</v>
      </c>
      <c r="D6888" t="s">
        <v>86</v>
      </c>
      <c r="E6888" t="s">
        <v>1133</v>
      </c>
      <c r="F6888" t="s">
        <v>85</v>
      </c>
      <c r="G6888" t="s">
        <v>136</v>
      </c>
    </row>
    <row r="6889" spans="1:7" x14ac:dyDescent="0.35">
      <c r="A6889" t="s">
        <v>8</v>
      </c>
      <c r="B6889" t="s">
        <v>1223</v>
      </c>
      <c r="C6889">
        <v>1</v>
      </c>
      <c r="D6889" t="s">
        <v>177</v>
      </c>
      <c r="E6889" t="s">
        <v>140</v>
      </c>
      <c r="F6889" t="s">
        <v>140</v>
      </c>
      <c r="G6889" t="s">
        <v>140</v>
      </c>
    </row>
    <row r="6890" spans="1:7" x14ac:dyDescent="0.35">
      <c r="A6890" t="s">
        <v>8</v>
      </c>
      <c r="B6890" t="s">
        <v>1224</v>
      </c>
      <c r="C6890">
        <v>1</v>
      </c>
      <c r="D6890" t="s">
        <v>177</v>
      </c>
      <c r="E6890" t="s">
        <v>140</v>
      </c>
      <c r="F6890" t="s">
        <v>140</v>
      </c>
      <c r="G6890" t="s">
        <v>140</v>
      </c>
    </row>
    <row r="6891" spans="1:7" x14ac:dyDescent="0.35">
      <c r="A6891" t="s">
        <v>8</v>
      </c>
      <c r="B6891" t="s">
        <v>1225</v>
      </c>
      <c r="C6891">
        <v>1</v>
      </c>
      <c r="D6891" t="s">
        <v>177</v>
      </c>
      <c r="E6891" t="s">
        <v>140</v>
      </c>
      <c r="F6891" t="s">
        <v>140</v>
      </c>
      <c r="G6891" t="s">
        <v>140</v>
      </c>
    </row>
    <row r="6892" spans="1:7" x14ac:dyDescent="0.35">
      <c r="A6892" t="s">
        <v>8</v>
      </c>
      <c r="B6892" t="s">
        <v>1226</v>
      </c>
      <c r="C6892">
        <v>1</v>
      </c>
      <c r="D6892" t="s">
        <v>177</v>
      </c>
      <c r="E6892" t="s">
        <v>140</v>
      </c>
      <c r="F6892" t="s">
        <v>140</v>
      </c>
      <c r="G6892" t="s">
        <v>140</v>
      </c>
    </row>
    <row r="6893" spans="1:7" x14ac:dyDescent="0.35">
      <c r="A6893" t="s">
        <v>8</v>
      </c>
      <c r="B6893" t="s">
        <v>339</v>
      </c>
      <c r="C6893">
        <v>49</v>
      </c>
      <c r="D6893" t="s">
        <v>1161</v>
      </c>
      <c r="E6893" t="s">
        <v>140</v>
      </c>
      <c r="F6893" t="s">
        <v>1072</v>
      </c>
      <c r="G6893" t="s">
        <v>140</v>
      </c>
    </row>
    <row r="6894" spans="1:7" x14ac:dyDescent="0.35">
      <c r="A6894" t="s">
        <v>9</v>
      </c>
      <c r="B6894" t="s">
        <v>1223</v>
      </c>
      <c r="C6894">
        <v>1</v>
      </c>
      <c r="D6894" t="s">
        <v>177</v>
      </c>
      <c r="E6894" t="s">
        <v>140</v>
      </c>
      <c r="F6894" t="s">
        <v>140</v>
      </c>
      <c r="G6894" t="s">
        <v>140</v>
      </c>
    </row>
    <row r="6895" spans="1:7" x14ac:dyDescent="0.35">
      <c r="A6895" t="s">
        <v>9</v>
      </c>
      <c r="B6895" t="s">
        <v>1225</v>
      </c>
      <c r="C6895">
        <v>2</v>
      </c>
      <c r="D6895" t="s">
        <v>177</v>
      </c>
      <c r="E6895" t="s">
        <v>140</v>
      </c>
      <c r="F6895" t="s">
        <v>140</v>
      </c>
      <c r="G6895" t="s">
        <v>140</v>
      </c>
    </row>
    <row r="6896" spans="1:7" x14ac:dyDescent="0.35">
      <c r="A6896" t="s">
        <v>9</v>
      </c>
      <c r="B6896" t="s">
        <v>339</v>
      </c>
      <c r="C6896">
        <v>126</v>
      </c>
      <c r="D6896" t="s">
        <v>1230</v>
      </c>
      <c r="E6896" t="s">
        <v>140</v>
      </c>
      <c r="F6896" t="s">
        <v>1004</v>
      </c>
      <c r="G6896" t="s">
        <v>140</v>
      </c>
    </row>
    <row r="6897" spans="1:7" x14ac:dyDescent="0.35">
      <c r="A6897" t="s">
        <v>10</v>
      </c>
      <c r="B6897" t="s">
        <v>1224</v>
      </c>
      <c r="C6897">
        <v>4</v>
      </c>
      <c r="D6897" t="s">
        <v>622</v>
      </c>
      <c r="E6897" t="s">
        <v>140</v>
      </c>
      <c r="F6897" t="s">
        <v>623</v>
      </c>
      <c r="G6897" t="s">
        <v>140</v>
      </c>
    </row>
    <row r="6898" spans="1:7" x14ac:dyDescent="0.35">
      <c r="A6898" t="s">
        <v>10</v>
      </c>
      <c r="B6898" t="s">
        <v>1226</v>
      </c>
      <c r="C6898">
        <v>1</v>
      </c>
      <c r="D6898" t="s">
        <v>177</v>
      </c>
      <c r="E6898" t="s">
        <v>140</v>
      </c>
      <c r="F6898" t="s">
        <v>140</v>
      </c>
      <c r="G6898" t="s">
        <v>140</v>
      </c>
    </row>
    <row r="6899" spans="1:7" x14ac:dyDescent="0.35">
      <c r="A6899" t="s">
        <v>10</v>
      </c>
      <c r="B6899" t="s">
        <v>339</v>
      </c>
      <c r="C6899">
        <v>94</v>
      </c>
      <c r="D6899" t="s">
        <v>1084</v>
      </c>
      <c r="E6899" t="s">
        <v>140</v>
      </c>
      <c r="F6899" t="s">
        <v>1083</v>
      </c>
      <c r="G6899" t="s">
        <v>140</v>
      </c>
    </row>
    <row r="6900" spans="1:7" x14ac:dyDescent="0.35">
      <c r="A6900" t="s">
        <v>11</v>
      </c>
      <c r="B6900" t="s">
        <v>1223</v>
      </c>
      <c r="C6900">
        <v>3</v>
      </c>
      <c r="D6900" t="s">
        <v>177</v>
      </c>
      <c r="E6900" t="s">
        <v>140</v>
      </c>
      <c r="F6900" t="s">
        <v>140</v>
      </c>
      <c r="G6900" t="s">
        <v>140</v>
      </c>
    </row>
    <row r="6901" spans="1:7" x14ac:dyDescent="0.35">
      <c r="A6901" t="s">
        <v>11</v>
      </c>
      <c r="B6901" t="s">
        <v>1224</v>
      </c>
      <c r="C6901">
        <v>2</v>
      </c>
      <c r="D6901" t="s">
        <v>177</v>
      </c>
      <c r="E6901" t="s">
        <v>140</v>
      </c>
      <c r="F6901" t="s">
        <v>140</v>
      </c>
      <c r="G6901" t="s">
        <v>140</v>
      </c>
    </row>
    <row r="6902" spans="1:7" x14ac:dyDescent="0.35">
      <c r="A6902" t="s">
        <v>11</v>
      </c>
      <c r="B6902" t="s">
        <v>1225</v>
      </c>
      <c r="C6902">
        <v>3</v>
      </c>
      <c r="D6902" t="s">
        <v>177</v>
      </c>
      <c r="E6902" t="s">
        <v>140</v>
      </c>
      <c r="F6902" t="s">
        <v>140</v>
      </c>
      <c r="G6902" t="s">
        <v>140</v>
      </c>
    </row>
    <row r="6903" spans="1:7" x14ac:dyDescent="0.35">
      <c r="A6903" t="s">
        <v>11</v>
      </c>
      <c r="B6903" t="s">
        <v>1226</v>
      </c>
      <c r="C6903">
        <v>1</v>
      </c>
      <c r="D6903" t="s">
        <v>177</v>
      </c>
      <c r="E6903" t="s">
        <v>140</v>
      </c>
      <c r="F6903" t="s">
        <v>140</v>
      </c>
      <c r="G6903" t="s">
        <v>140</v>
      </c>
    </row>
    <row r="6904" spans="1:7" x14ac:dyDescent="0.35">
      <c r="A6904" t="s">
        <v>11</v>
      </c>
      <c r="B6904" t="s">
        <v>339</v>
      </c>
      <c r="C6904">
        <v>106</v>
      </c>
      <c r="D6904" t="s">
        <v>1123</v>
      </c>
      <c r="E6904" t="s">
        <v>1098</v>
      </c>
      <c r="F6904" t="s">
        <v>1068</v>
      </c>
      <c r="G6904" t="s">
        <v>140</v>
      </c>
    </row>
    <row r="6905" spans="1:7" x14ac:dyDescent="0.35">
      <c r="A6905" t="s">
        <v>12</v>
      </c>
      <c r="B6905" t="s">
        <v>1224</v>
      </c>
      <c r="C6905">
        <v>1</v>
      </c>
      <c r="D6905" t="s">
        <v>177</v>
      </c>
      <c r="E6905" t="s">
        <v>140</v>
      </c>
      <c r="F6905" t="s">
        <v>140</v>
      </c>
      <c r="G6905" t="s">
        <v>140</v>
      </c>
    </row>
    <row r="6906" spans="1:7" x14ac:dyDescent="0.35">
      <c r="A6906" t="s">
        <v>12</v>
      </c>
      <c r="B6906" t="s">
        <v>1225</v>
      </c>
      <c r="C6906">
        <v>1</v>
      </c>
      <c r="D6906" t="s">
        <v>177</v>
      </c>
      <c r="E6906" t="s">
        <v>140</v>
      </c>
      <c r="F6906" t="s">
        <v>140</v>
      </c>
      <c r="G6906" t="s">
        <v>140</v>
      </c>
    </row>
    <row r="6907" spans="1:7" x14ac:dyDescent="0.35">
      <c r="A6907" t="s">
        <v>12</v>
      </c>
      <c r="B6907" t="s">
        <v>339</v>
      </c>
      <c r="C6907">
        <v>12</v>
      </c>
      <c r="D6907" t="s">
        <v>992</v>
      </c>
      <c r="E6907" t="s">
        <v>140</v>
      </c>
      <c r="F6907" t="s">
        <v>993</v>
      </c>
      <c r="G6907" t="s">
        <v>140</v>
      </c>
    </row>
    <row r="6908" spans="1:7" x14ac:dyDescent="0.35">
      <c r="A6908" t="s">
        <v>13</v>
      </c>
      <c r="B6908" t="s">
        <v>339</v>
      </c>
      <c r="C6908">
        <v>2</v>
      </c>
      <c r="D6908" t="s">
        <v>77</v>
      </c>
      <c r="E6908" t="s">
        <v>140</v>
      </c>
      <c r="F6908" t="s">
        <v>76</v>
      </c>
      <c r="G6908" t="s">
        <v>140</v>
      </c>
    </row>
    <row r="6909" spans="1:7" x14ac:dyDescent="0.35">
      <c r="A6909" t="s">
        <v>14</v>
      </c>
      <c r="B6909" t="s">
        <v>1223</v>
      </c>
      <c r="C6909">
        <v>1</v>
      </c>
      <c r="D6909" t="s">
        <v>177</v>
      </c>
      <c r="E6909" t="s">
        <v>140</v>
      </c>
      <c r="F6909" t="s">
        <v>140</v>
      </c>
      <c r="G6909" t="s">
        <v>140</v>
      </c>
    </row>
    <row r="6910" spans="1:7" x14ac:dyDescent="0.35">
      <c r="A6910" t="s">
        <v>14</v>
      </c>
      <c r="B6910" t="s">
        <v>1225</v>
      </c>
      <c r="C6910">
        <v>1</v>
      </c>
      <c r="D6910" t="s">
        <v>177</v>
      </c>
      <c r="E6910" t="s">
        <v>140</v>
      </c>
      <c r="F6910" t="s">
        <v>140</v>
      </c>
      <c r="G6910" t="s">
        <v>140</v>
      </c>
    </row>
    <row r="6911" spans="1:7" x14ac:dyDescent="0.35">
      <c r="A6911" t="s">
        <v>14</v>
      </c>
      <c r="B6911" t="s">
        <v>1226</v>
      </c>
      <c r="C6911">
        <v>2</v>
      </c>
      <c r="D6911" t="s">
        <v>177</v>
      </c>
      <c r="E6911" t="s">
        <v>140</v>
      </c>
      <c r="F6911" t="s">
        <v>140</v>
      </c>
      <c r="G6911" t="s">
        <v>140</v>
      </c>
    </row>
    <row r="6912" spans="1:7" x14ac:dyDescent="0.35">
      <c r="A6912" t="s">
        <v>14</v>
      </c>
      <c r="B6912" t="s">
        <v>339</v>
      </c>
      <c r="C6912">
        <v>48</v>
      </c>
      <c r="D6912" t="s">
        <v>96</v>
      </c>
      <c r="E6912" t="s">
        <v>140</v>
      </c>
      <c r="F6912" t="s">
        <v>95</v>
      </c>
      <c r="G6912" t="s">
        <v>140</v>
      </c>
    </row>
    <row r="6913" spans="1:7" x14ac:dyDescent="0.35">
      <c r="A6913" t="s">
        <v>15</v>
      </c>
      <c r="B6913" t="s">
        <v>1223</v>
      </c>
      <c r="C6913">
        <v>1</v>
      </c>
      <c r="D6913" t="s">
        <v>177</v>
      </c>
      <c r="E6913" t="s">
        <v>140</v>
      </c>
      <c r="F6913" t="s">
        <v>140</v>
      </c>
      <c r="G6913" t="s">
        <v>140</v>
      </c>
    </row>
    <row r="6914" spans="1:7" x14ac:dyDescent="0.35">
      <c r="A6914" t="s">
        <v>15</v>
      </c>
      <c r="B6914" t="s">
        <v>1225</v>
      </c>
      <c r="C6914">
        <v>1</v>
      </c>
      <c r="D6914" t="s">
        <v>177</v>
      </c>
      <c r="E6914" t="s">
        <v>140</v>
      </c>
      <c r="F6914" t="s">
        <v>140</v>
      </c>
      <c r="G6914" t="s">
        <v>140</v>
      </c>
    </row>
    <row r="6915" spans="1:7" x14ac:dyDescent="0.35">
      <c r="A6915" t="s">
        <v>15</v>
      </c>
      <c r="B6915" t="s">
        <v>339</v>
      </c>
      <c r="C6915">
        <v>87</v>
      </c>
      <c r="D6915" t="s">
        <v>1196</v>
      </c>
      <c r="E6915" t="s">
        <v>140</v>
      </c>
      <c r="F6915" t="s">
        <v>1011</v>
      </c>
      <c r="G6915" t="s">
        <v>140</v>
      </c>
    </row>
    <row r="6916" spans="1:7" x14ac:dyDescent="0.35">
      <c r="A6916" t="s">
        <v>16</v>
      </c>
      <c r="B6916" t="s">
        <v>1223</v>
      </c>
      <c r="C6916">
        <v>4</v>
      </c>
      <c r="D6916" t="s">
        <v>177</v>
      </c>
      <c r="E6916" t="s">
        <v>140</v>
      </c>
      <c r="F6916" t="s">
        <v>140</v>
      </c>
      <c r="G6916" t="s">
        <v>140</v>
      </c>
    </row>
    <row r="6917" spans="1:7" x14ac:dyDescent="0.35">
      <c r="A6917" t="s">
        <v>16</v>
      </c>
      <c r="B6917" t="s">
        <v>1224</v>
      </c>
      <c r="C6917">
        <v>4</v>
      </c>
      <c r="D6917" t="s">
        <v>177</v>
      </c>
      <c r="E6917" t="s">
        <v>140</v>
      </c>
      <c r="F6917" t="s">
        <v>140</v>
      </c>
      <c r="G6917" t="s">
        <v>140</v>
      </c>
    </row>
    <row r="6918" spans="1:7" x14ac:dyDescent="0.35">
      <c r="A6918" t="s">
        <v>16</v>
      </c>
      <c r="B6918" t="s">
        <v>1225</v>
      </c>
      <c r="C6918">
        <v>3</v>
      </c>
      <c r="D6918" t="s">
        <v>177</v>
      </c>
      <c r="E6918" t="s">
        <v>140</v>
      </c>
      <c r="F6918" t="s">
        <v>140</v>
      </c>
      <c r="G6918" t="s">
        <v>140</v>
      </c>
    </row>
    <row r="6919" spans="1:7" x14ac:dyDescent="0.35">
      <c r="A6919" t="s">
        <v>16</v>
      </c>
      <c r="B6919" t="s">
        <v>339</v>
      </c>
      <c r="C6919">
        <v>154</v>
      </c>
      <c r="D6919" t="s">
        <v>774</v>
      </c>
      <c r="E6919" t="s">
        <v>140</v>
      </c>
      <c r="F6919" t="s">
        <v>775</v>
      </c>
      <c r="G6919" t="s">
        <v>140</v>
      </c>
    </row>
    <row r="6920" spans="1:7" x14ac:dyDescent="0.35">
      <c r="A6920" t="s">
        <v>17</v>
      </c>
      <c r="B6920" t="s">
        <v>1224</v>
      </c>
      <c r="C6920">
        <v>2</v>
      </c>
      <c r="D6920" t="s">
        <v>177</v>
      </c>
      <c r="E6920" t="s">
        <v>140</v>
      </c>
      <c r="F6920" t="s">
        <v>140</v>
      </c>
      <c r="G6920" t="s">
        <v>140</v>
      </c>
    </row>
    <row r="6921" spans="1:7" x14ac:dyDescent="0.35">
      <c r="A6921" t="s">
        <v>17</v>
      </c>
      <c r="B6921" t="s">
        <v>1225</v>
      </c>
      <c r="C6921">
        <v>1</v>
      </c>
      <c r="D6921" t="s">
        <v>177</v>
      </c>
      <c r="E6921" t="s">
        <v>140</v>
      </c>
      <c r="F6921" t="s">
        <v>140</v>
      </c>
      <c r="G6921" t="s">
        <v>140</v>
      </c>
    </row>
    <row r="6922" spans="1:7" x14ac:dyDescent="0.35">
      <c r="A6922" t="s">
        <v>17</v>
      </c>
      <c r="B6922" t="s">
        <v>1226</v>
      </c>
      <c r="C6922">
        <v>1</v>
      </c>
      <c r="D6922" t="s">
        <v>177</v>
      </c>
      <c r="E6922" t="s">
        <v>140</v>
      </c>
      <c r="F6922" t="s">
        <v>140</v>
      </c>
      <c r="G6922" t="s">
        <v>140</v>
      </c>
    </row>
    <row r="6923" spans="1:7" x14ac:dyDescent="0.35">
      <c r="A6923" t="s">
        <v>17</v>
      </c>
      <c r="B6923" t="s">
        <v>339</v>
      </c>
      <c r="C6923">
        <v>89</v>
      </c>
      <c r="D6923" t="s">
        <v>1097</v>
      </c>
      <c r="E6923" t="s">
        <v>1050</v>
      </c>
      <c r="F6923" t="s">
        <v>869</v>
      </c>
      <c r="G6923" t="s">
        <v>140</v>
      </c>
    </row>
    <row r="6924" spans="1:7" x14ac:dyDescent="0.35">
      <c r="A6924" t="s">
        <v>18</v>
      </c>
      <c r="B6924" t="s">
        <v>1223</v>
      </c>
      <c r="C6924">
        <v>1</v>
      </c>
      <c r="D6924" t="s">
        <v>177</v>
      </c>
      <c r="E6924" t="s">
        <v>140</v>
      </c>
      <c r="F6924" t="s">
        <v>140</v>
      </c>
      <c r="G6924" t="s">
        <v>140</v>
      </c>
    </row>
    <row r="6925" spans="1:7" x14ac:dyDescent="0.35">
      <c r="A6925" t="s">
        <v>18</v>
      </c>
      <c r="B6925" t="s">
        <v>1224</v>
      </c>
      <c r="C6925">
        <v>2</v>
      </c>
      <c r="D6925" t="s">
        <v>177</v>
      </c>
      <c r="E6925" t="s">
        <v>140</v>
      </c>
      <c r="F6925" t="s">
        <v>140</v>
      </c>
      <c r="G6925" t="s">
        <v>140</v>
      </c>
    </row>
    <row r="6926" spans="1:7" x14ac:dyDescent="0.35">
      <c r="A6926" t="s">
        <v>18</v>
      </c>
      <c r="B6926" t="s">
        <v>1225</v>
      </c>
      <c r="C6926">
        <v>1</v>
      </c>
      <c r="D6926" t="s">
        <v>177</v>
      </c>
      <c r="E6926" t="s">
        <v>140</v>
      </c>
      <c r="F6926" t="s">
        <v>140</v>
      </c>
      <c r="G6926" t="s">
        <v>140</v>
      </c>
    </row>
    <row r="6927" spans="1:7" x14ac:dyDescent="0.35">
      <c r="A6927" t="s">
        <v>18</v>
      </c>
      <c r="B6927" t="s">
        <v>339</v>
      </c>
      <c r="C6927">
        <v>53</v>
      </c>
      <c r="D6927" t="s">
        <v>1115</v>
      </c>
      <c r="E6927" t="s">
        <v>1021</v>
      </c>
      <c r="F6927" t="s">
        <v>996</v>
      </c>
      <c r="G6927" t="s">
        <v>140</v>
      </c>
    </row>
    <row r="6928" spans="1:7" x14ac:dyDescent="0.35">
      <c r="A6928" t="s">
        <v>19</v>
      </c>
      <c r="B6928" t="s">
        <v>1223</v>
      </c>
      <c r="C6928">
        <v>1</v>
      </c>
      <c r="D6928" t="s">
        <v>177</v>
      </c>
      <c r="E6928" t="s">
        <v>140</v>
      </c>
      <c r="F6928" t="s">
        <v>140</v>
      </c>
      <c r="G6928" t="s">
        <v>140</v>
      </c>
    </row>
    <row r="6929" spans="1:7" x14ac:dyDescent="0.35">
      <c r="A6929" t="s">
        <v>19</v>
      </c>
      <c r="B6929" t="s">
        <v>1226</v>
      </c>
      <c r="C6929">
        <v>2</v>
      </c>
      <c r="D6929" t="s">
        <v>428</v>
      </c>
      <c r="E6929" t="s">
        <v>140</v>
      </c>
      <c r="F6929" t="s">
        <v>429</v>
      </c>
      <c r="G6929" t="s">
        <v>140</v>
      </c>
    </row>
    <row r="6930" spans="1:7" x14ac:dyDescent="0.35">
      <c r="A6930" t="s">
        <v>19</v>
      </c>
      <c r="B6930" t="s">
        <v>339</v>
      </c>
      <c r="C6930">
        <v>64</v>
      </c>
      <c r="D6930" t="s">
        <v>1075</v>
      </c>
      <c r="E6930" t="s">
        <v>140</v>
      </c>
      <c r="F6930" t="s">
        <v>991</v>
      </c>
      <c r="G6930" t="s">
        <v>140</v>
      </c>
    </row>
    <row r="6931" spans="1:7" x14ac:dyDescent="0.35">
      <c r="A6931" t="s">
        <v>20</v>
      </c>
      <c r="B6931" t="s">
        <v>1223</v>
      </c>
      <c r="C6931">
        <v>6</v>
      </c>
      <c r="D6931" t="s">
        <v>1261</v>
      </c>
      <c r="E6931" t="s">
        <v>140</v>
      </c>
      <c r="F6931" t="s">
        <v>140</v>
      </c>
      <c r="G6931" t="s">
        <v>837</v>
      </c>
    </row>
    <row r="6932" spans="1:7" x14ac:dyDescent="0.35">
      <c r="A6932" t="s">
        <v>20</v>
      </c>
      <c r="B6932" t="s">
        <v>1225</v>
      </c>
      <c r="C6932">
        <v>1</v>
      </c>
      <c r="D6932" t="s">
        <v>177</v>
      </c>
      <c r="E6932" t="s">
        <v>140</v>
      </c>
      <c r="F6932" t="s">
        <v>140</v>
      </c>
      <c r="G6932" t="s">
        <v>140</v>
      </c>
    </row>
    <row r="6933" spans="1:7" x14ac:dyDescent="0.35">
      <c r="A6933" t="s">
        <v>20</v>
      </c>
      <c r="B6933" t="s">
        <v>1226</v>
      </c>
      <c r="C6933">
        <v>1</v>
      </c>
      <c r="D6933" t="s">
        <v>177</v>
      </c>
      <c r="E6933" t="s">
        <v>140</v>
      </c>
      <c r="F6933" t="s">
        <v>140</v>
      </c>
      <c r="G6933" t="s">
        <v>140</v>
      </c>
    </row>
    <row r="6934" spans="1:7" x14ac:dyDescent="0.35">
      <c r="A6934" t="s">
        <v>20</v>
      </c>
      <c r="B6934" t="s">
        <v>339</v>
      </c>
      <c r="C6934">
        <v>80</v>
      </c>
      <c r="D6934" t="s">
        <v>1122</v>
      </c>
      <c r="E6934" t="s">
        <v>949</v>
      </c>
      <c r="F6934" t="s">
        <v>1067</v>
      </c>
      <c r="G6934" t="s">
        <v>140</v>
      </c>
    </row>
    <row r="6935" spans="1:7" x14ac:dyDescent="0.35">
      <c r="A6935" t="s">
        <v>21</v>
      </c>
      <c r="B6935" t="s">
        <v>1226</v>
      </c>
      <c r="C6935">
        <v>2</v>
      </c>
      <c r="D6935" t="s">
        <v>610</v>
      </c>
      <c r="E6935" t="s">
        <v>140</v>
      </c>
      <c r="F6935" t="s">
        <v>610</v>
      </c>
      <c r="G6935" t="s">
        <v>140</v>
      </c>
    </row>
    <row r="6936" spans="1:7" x14ac:dyDescent="0.35">
      <c r="A6936" t="s">
        <v>21</v>
      </c>
      <c r="B6936" t="s">
        <v>339</v>
      </c>
      <c r="C6936">
        <v>57</v>
      </c>
      <c r="D6936" t="s">
        <v>88</v>
      </c>
      <c r="E6936" t="s">
        <v>1055</v>
      </c>
      <c r="F6936" t="s">
        <v>501</v>
      </c>
      <c r="G6936" t="s">
        <v>140</v>
      </c>
    </row>
    <row r="6937" spans="1:7" x14ac:dyDescent="0.35">
      <c r="A6937" t="s">
        <v>22</v>
      </c>
      <c r="B6937" t="s">
        <v>1223</v>
      </c>
      <c r="C6937">
        <v>2</v>
      </c>
      <c r="D6937" t="s">
        <v>177</v>
      </c>
      <c r="E6937" t="s">
        <v>140</v>
      </c>
      <c r="F6937" t="s">
        <v>140</v>
      </c>
      <c r="G6937" t="s">
        <v>140</v>
      </c>
    </row>
    <row r="6938" spans="1:7" x14ac:dyDescent="0.35">
      <c r="A6938" t="s">
        <v>22</v>
      </c>
      <c r="B6938" t="s">
        <v>1225</v>
      </c>
      <c r="C6938">
        <v>2</v>
      </c>
      <c r="D6938" t="s">
        <v>177</v>
      </c>
      <c r="E6938" t="s">
        <v>140</v>
      </c>
      <c r="F6938" t="s">
        <v>140</v>
      </c>
      <c r="G6938" t="s">
        <v>140</v>
      </c>
    </row>
    <row r="6939" spans="1:7" x14ac:dyDescent="0.35">
      <c r="A6939" t="s">
        <v>22</v>
      </c>
      <c r="B6939" t="s">
        <v>339</v>
      </c>
      <c r="C6939">
        <v>78</v>
      </c>
      <c r="D6939" t="s">
        <v>992</v>
      </c>
      <c r="E6939" t="s">
        <v>1061</v>
      </c>
      <c r="F6939" t="s">
        <v>999</v>
      </c>
      <c r="G6939" t="s">
        <v>140</v>
      </c>
    </row>
    <row r="6940" spans="1:7" x14ac:dyDescent="0.35">
      <c r="A6940" t="s">
        <v>23</v>
      </c>
      <c r="B6940" t="s">
        <v>339</v>
      </c>
      <c r="C6940">
        <v>2</v>
      </c>
      <c r="D6940" t="s">
        <v>177</v>
      </c>
      <c r="E6940" t="s">
        <v>140</v>
      </c>
      <c r="F6940" t="s">
        <v>140</v>
      </c>
      <c r="G6940" t="s">
        <v>140</v>
      </c>
    </row>
    <row r="6941" spans="1:7" x14ac:dyDescent="0.35">
      <c r="A6941" t="s">
        <v>24</v>
      </c>
      <c r="B6941" t="s">
        <v>1223</v>
      </c>
      <c r="C6941">
        <v>1</v>
      </c>
      <c r="D6941" t="s">
        <v>177</v>
      </c>
      <c r="E6941" t="s">
        <v>140</v>
      </c>
      <c r="F6941" t="s">
        <v>140</v>
      </c>
      <c r="G6941" t="s">
        <v>140</v>
      </c>
    </row>
    <row r="6942" spans="1:7" x14ac:dyDescent="0.35">
      <c r="A6942" t="s">
        <v>24</v>
      </c>
      <c r="B6942" t="s">
        <v>1224</v>
      </c>
      <c r="C6942">
        <v>2</v>
      </c>
      <c r="D6942" t="s">
        <v>177</v>
      </c>
      <c r="E6942" t="s">
        <v>140</v>
      </c>
      <c r="F6942" t="s">
        <v>140</v>
      </c>
      <c r="G6942" t="s">
        <v>140</v>
      </c>
    </row>
    <row r="6943" spans="1:7" x14ac:dyDescent="0.35">
      <c r="A6943" t="s">
        <v>24</v>
      </c>
      <c r="B6943" t="s">
        <v>1225</v>
      </c>
      <c r="C6943">
        <v>2</v>
      </c>
      <c r="D6943" t="s">
        <v>177</v>
      </c>
      <c r="E6943" t="s">
        <v>140</v>
      </c>
      <c r="F6943" t="s">
        <v>140</v>
      </c>
      <c r="G6943" t="s">
        <v>140</v>
      </c>
    </row>
    <row r="6944" spans="1:7" x14ac:dyDescent="0.35">
      <c r="A6944" t="s">
        <v>24</v>
      </c>
      <c r="B6944" t="s">
        <v>1226</v>
      </c>
      <c r="C6944">
        <v>1</v>
      </c>
      <c r="D6944" t="s">
        <v>177</v>
      </c>
      <c r="E6944" t="s">
        <v>140</v>
      </c>
      <c r="F6944" t="s">
        <v>140</v>
      </c>
      <c r="G6944" t="s">
        <v>140</v>
      </c>
    </row>
    <row r="6945" spans="1:7" x14ac:dyDescent="0.35">
      <c r="A6945" t="s">
        <v>24</v>
      </c>
      <c r="B6945" t="s">
        <v>339</v>
      </c>
      <c r="C6945">
        <v>131</v>
      </c>
      <c r="D6945" t="s">
        <v>1108</v>
      </c>
      <c r="E6945" t="s">
        <v>140</v>
      </c>
      <c r="F6945" t="s">
        <v>1046</v>
      </c>
      <c r="G6945" t="s">
        <v>1019</v>
      </c>
    </row>
    <row r="6946" spans="1:7" x14ac:dyDescent="0.35">
      <c r="A6946" t="s">
        <v>25</v>
      </c>
      <c r="B6946" t="s">
        <v>1223</v>
      </c>
      <c r="C6946">
        <v>3</v>
      </c>
      <c r="D6946" t="s">
        <v>177</v>
      </c>
      <c r="E6946" t="s">
        <v>140</v>
      </c>
      <c r="F6946" t="s">
        <v>140</v>
      </c>
      <c r="G6946" t="s">
        <v>140</v>
      </c>
    </row>
    <row r="6947" spans="1:7" x14ac:dyDescent="0.35">
      <c r="A6947" t="s">
        <v>25</v>
      </c>
      <c r="B6947" t="s">
        <v>1224</v>
      </c>
      <c r="C6947">
        <v>5</v>
      </c>
      <c r="D6947" t="s">
        <v>177</v>
      </c>
      <c r="E6947" t="s">
        <v>140</v>
      </c>
      <c r="F6947" t="s">
        <v>140</v>
      </c>
      <c r="G6947" t="s">
        <v>140</v>
      </c>
    </row>
    <row r="6948" spans="1:7" x14ac:dyDescent="0.35">
      <c r="A6948" t="s">
        <v>25</v>
      </c>
      <c r="B6948" t="s">
        <v>1225</v>
      </c>
      <c r="C6948">
        <v>2</v>
      </c>
      <c r="D6948" t="s">
        <v>177</v>
      </c>
      <c r="E6948" t="s">
        <v>140</v>
      </c>
      <c r="F6948" t="s">
        <v>140</v>
      </c>
      <c r="G6948" t="s">
        <v>140</v>
      </c>
    </row>
    <row r="6949" spans="1:7" x14ac:dyDescent="0.35">
      <c r="A6949" t="s">
        <v>25</v>
      </c>
      <c r="B6949" t="s">
        <v>1226</v>
      </c>
      <c r="C6949">
        <v>1</v>
      </c>
      <c r="D6949" t="s">
        <v>177</v>
      </c>
      <c r="E6949" t="s">
        <v>140</v>
      </c>
      <c r="F6949" t="s">
        <v>140</v>
      </c>
      <c r="G6949" t="s">
        <v>140</v>
      </c>
    </row>
    <row r="6950" spans="1:7" x14ac:dyDescent="0.35">
      <c r="A6950" t="s">
        <v>25</v>
      </c>
      <c r="B6950" t="s">
        <v>339</v>
      </c>
      <c r="C6950">
        <v>107</v>
      </c>
      <c r="D6950" t="s">
        <v>1160</v>
      </c>
      <c r="E6950" t="s">
        <v>140</v>
      </c>
      <c r="F6950" t="s">
        <v>1048</v>
      </c>
      <c r="G6950" t="s">
        <v>140</v>
      </c>
    </row>
    <row r="6951" spans="1:7" x14ac:dyDescent="0.35">
      <c r="A6951" t="s">
        <v>26</v>
      </c>
      <c r="B6951" t="s">
        <v>1223</v>
      </c>
      <c r="C6951">
        <v>1</v>
      </c>
      <c r="D6951" t="s">
        <v>177</v>
      </c>
      <c r="E6951" t="s">
        <v>140</v>
      </c>
      <c r="F6951" t="s">
        <v>140</v>
      </c>
      <c r="G6951" t="s">
        <v>140</v>
      </c>
    </row>
    <row r="6952" spans="1:7" x14ac:dyDescent="0.35">
      <c r="A6952" t="s">
        <v>26</v>
      </c>
      <c r="B6952" t="s">
        <v>1224</v>
      </c>
      <c r="C6952">
        <v>2</v>
      </c>
      <c r="D6952" t="s">
        <v>177</v>
      </c>
      <c r="E6952" t="s">
        <v>140</v>
      </c>
      <c r="F6952" t="s">
        <v>140</v>
      </c>
      <c r="G6952" t="s">
        <v>140</v>
      </c>
    </row>
    <row r="6953" spans="1:7" x14ac:dyDescent="0.35">
      <c r="A6953" t="s">
        <v>26</v>
      </c>
      <c r="B6953" t="s">
        <v>1225</v>
      </c>
      <c r="C6953">
        <v>4</v>
      </c>
      <c r="D6953" t="s">
        <v>236</v>
      </c>
      <c r="E6953" t="s">
        <v>140</v>
      </c>
      <c r="F6953" t="s">
        <v>237</v>
      </c>
      <c r="G6953" t="s">
        <v>140</v>
      </c>
    </row>
    <row r="6954" spans="1:7" x14ac:dyDescent="0.35">
      <c r="A6954" t="s">
        <v>26</v>
      </c>
      <c r="B6954" t="s">
        <v>1226</v>
      </c>
      <c r="C6954">
        <v>1</v>
      </c>
      <c r="D6954" t="s">
        <v>177</v>
      </c>
      <c r="E6954" t="s">
        <v>140</v>
      </c>
      <c r="F6954" t="s">
        <v>140</v>
      </c>
      <c r="G6954" t="s">
        <v>140</v>
      </c>
    </row>
    <row r="6955" spans="1:7" x14ac:dyDescent="0.35">
      <c r="A6955" t="s">
        <v>26</v>
      </c>
      <c r="B6955" t="s">
        <v>339</v>
      </c>
      <c r="C6955">
        <v>117</v>
      </c>
      <c r="D6955" t="s">
        <v>1109</v>
      </c>
      <c r="E6955" t="s">
        <v>1054</v>
      </c>
      <c r="F6955" t="s">
        <v>971</v>
      </c>
      <c r="G6955" t="s">
        <v>140</v>
      </c>
    </row>
    <row r="6956" spans="1:7" x14ac:dyDescent="0.35">
      <c r="A6956" t="s">
        <v>27</v>
      </c>
      <c r="B6956" t="s">
        <v>1225</v>
      </c>
      <c r="C6956">
        <v>2</v>
      </c>
      <c r="D6956" t="s">
        <v>177</v>
      </c>
      <c r="E6956" t="s">
        <v>140</v>
      </c>
      <c r="F6956" t="s">
        <v>140</v>
      </c>
      <c r="G6956" t="s">
        <v>140</v>
      </c>
    </row>
    <row r="6957" spans="1:7" x14ac:dyDescent="0.35">
      <c r="A6957" t="s">
        <v>27</v>
      </c>
      <c r="B6957" t="s">
        <v>339</v>
      </c>
      <c r="C6957">
        <v>171</v>
      </c>
      <c r="D6957" t="s">
        <v>514</v>
      </c>
      <c r="E6957" t="s">
        <v>1014</v>
      </c>
      <c r="F6957" t="s">
        <v>1068</v>
      </c>
      <c r="G6957" t="s">
        <v>140</v>
      </c>
    </row>
    <row r="6958" spans="1:7" x14ac:dyDescent="0.35">
      <c r="A6958" t="s">
        <v>28</v>
      </c>
      <c r="B6958" t="s">
        <v>1224</v>
      </c>
      <c r="C6958">
        <v>3</v>
      </c>
      <c r="D6958" t="s">
        <v>177</v>
      </c>
      <c r="E6958" t="s">
        <v>140</v>
      </c>
      <c r="F6958" t="s">
        <v>140</v>
      </c>
      <c r="G6958" t="s">
        <v>140</v>
      </c>
    </row>
    <row r="6959" spans="1:7" x14ac:dyDescent="0.35">
      <c r="A6959" t="s">
        <v>28</v>
      </c>
      <c r="B6959" t="s">
        <v>339</v>
      </c>
      <c r="C6959">
        <v>90</v>
      </c>
      <c r="D6959" t="s">
        <v>500</v>
      </c>
      <c r="E6959" t="s">
        <v>140</v>
      </c>
      <c r="F6959" t="s">
        <v>501</v>
      </c>
      <c r="G6959" t="s">
        <v>140</v>
      </c>
    </row>
    <row r="6960" spans="1:7" x14ac:dyDescent="0.35">
      <c r="A6960" t="s">
        <v>29</v>
      </c>
      <c r="B6960" t="s">
        <v>1223</v>
      </c>
      <c r="C6960">
        <v>4</v>
      </c>
      <c r="D6960" t="s">
        <v>177</v>
      </c>
      <c r="E6960" t="s">
        <v>140</v>
      </c>
      <c r="F6960" t="s">
        <v>140</v>
      </c>
      <c r="G6960" t="s">
        <v>140</v>
      </c>
    </row>
    <row r="6961" spans="1:7" x14ac:dyDescent="0.35">
      <c r="A6961" t="s">
        <v>29</v>
      </c>
      <c r="B6961" t="s">
        <v>1224</v>
      </c>
      <c r="C6961">
        <v>2</v>
      </c>
      <c r="D6961" t="s">
        <v>177</v>
      </c>
      <c r="E6961" t="s">
        <v>140</v>
      </c>
      <c r="F6961" t="s">
        <v>140</v>
      </c>
      <c r="G6961" t="s">
        <v>140</v>
      </c>
    </row>
    <row r="6962" spans="1:7" x14ac:dyDescent="0.35">
      <c r="A6962" t="s">
        <v>29</v>
      </c>
      <c r="B6962" t="s">
        <v>1226</v>
      </c>
      <c r="C6962">
        <v>1</v>
      </c>
      <c r="D6962" t="s">
        <v>177</v>
      </c>
      <c r="E6962" t="s">
        <v>140</v>
      </c>
      <c r="F6962" t="s">
        <v>140</v>
      </c>
      <c r="G6962" t="s">
        <v>140</v>
      </c>
    </row>
    <row r="6963" spans="1:7" x14ac:dyDescent="0.35">
      <c r="A6963" t="s">
        <v>29</v>
      </c>
      <c r="B6963" t="s">
        <v>339</v>
      </c>
      <c r="C6963">
        <v>119</v>
      </c>
      <c r="D6963" t="s">
        <v>514</v>
      </c>
      <c r="E6963" t="s">
        <v>140</v>
      </c>
      <c r="F6963" t="s">
        <v>515</v>
      </c>
      <c r="G6963" t="s">
        <v>140</v>
      </c>
    </row>
    <row r="6964" spans="1:7" x14ac:dyDescent="0.35">
      <c r="A6964" t="s">
        <v>30</v>
      </c>
      <c r="B6964" t="s">
        <v>1223</v>
      </c>
      <c r="C6964">
        <v>1</v>
      </c>
      <c r="D6964" t="s">
        <v>177</v>
      </c>
      <c r="E6964" t="s">
        <v>140</v>
      </c>
      <c r="F6964" t="s">
        <v>140</v>
      </c>
      <c r="G6964" t="s">
        <v>140</v>
      </c>
    </row>
    <row r="6965" spans="1:7" x14ac:dyDescent="0.35">
      <c r="A6965" t="s">
        <v>30</v>
      </c>
      <c r="B6965" t="s">
        <v>1224</v>
      </c>
      <c r="C6965">
        <v>4</v>
      </c>
      <c r="D6965" t="s">
        <v>177</v>
      </c>
      <c r="E6965" t="s">
        <v>140</v>
      </c>
      <c r="F6965" t="s">
        <v>140</v>
      </c>
      <c r="G6965" t="s">
        <v>140</v>
      </c>
    </row>
    <row r="6966" spans="1:7" x14ac:dyDescent="0.35">
      <c r="A6966" t="s">
        <v>30</v>
      </c>
      <c r="B6966" t="s">
        <v>1225</v>
      </c>
      <c r="C6966">
        <v>1</v>
      </c>
      <c r="D6966" t="s">
        <v>177</v>
      </c>
      <c r="E6966" t="s">
        <v>140</v>
      </c>
      <c r="F6966" t="s">
        <v>140</v>
      </c>
      <c r="G6966" t="s">
        <v>140</v>
      </c>
    </row>
    <row r="6967" spans="1:7" x14ac:dyDescent="0.35">
      <c r="A6967" t="s">
        <v>30</v>
      </c>
      <c r="B6967" t="s">
        <v>339</v>
      </c>
      <c r="C6967">
        <v>157</v>
      </c>
      <c r="D6967" t="s">
        <v>177</v>
      </c>
      <c r="E6967" t="s">
        <v>140</v>
      </c>
      <c r="F6967" t="s">
        <v>140</v>
      </c>
      <c r="G6967" t="s">
        <v>140</v>
      </c>
    </row>
    <row r="6968" spans="1:7" x14ac:dyDescent="0.35">
      <c r="A6968" t="s">
        <v>31</v>
      </c>
      <c r="B6968" t="s">
        <v>339</v>
      </c>
      <c r="C6968">
        <v>6</v>
      </c>
      <c r="D6968" t="s">
        <v>933</v>
      </c>
      <c r="E6968" t="s">
        <v>140</v>
      </c>
      <c r="F6968" t="s">
        <v>824</v>
      </c>
      <c r="G6968" t="s">
        <v>140</v>
      </c>
    </row>
    <row r="6969" spans="1:7" x14ac:dyDescent="0.35">
      <c r="A6969" t="s">
        <v>32</v>
      </c>
      <c r="B6969" t="s">
        <v>1223</v>
      </c>
      <c r="C6969">
        <v>31</v>
      </c>
      <c r="D6969" t="s">
        <v>1118</v>
      </c>
      <c r="E6969" t="s">
        <v>140</v>
      </c>
      <c r="F6969" t="s">
        <v>140</v>
      </c>
      <c r="G6969" t="s">
        <v>1051</v>
      </c>
    </row>
    <row r="6970" spans="1:7" x14ac:dyDescent="0.35">
      <c r="A6970" t="s">
        <v>32</v>
      </c>
      <c r="B6970" t="s">
        <v>1224</v>
      </c>
      <c r="C6970">
        <v>34</v>
      </c>
      <c r="D6970" t="s">
        <v>1208</v>
      </c>
      <c r="E6970" t="s">
        <v>140</v>
      </c>
      <c r="F6970" t="s">
        <v>1017</v>
      </c>
      <c r="G6970" t="s">
        <v>140</v>
      </c>
    </row>
    <row r="6971" spans="1:7" x14ac:dyDescent="0.35">
      <c r="A6971" t="s">
        <v>32</v>
      </c>
      <c r="B6971" t="s">
        <v>1225</v>
      </c>
      <c r="C6971">
        <v>28</v>
      </c>
      <c r="D6971" t="s">
        <v>1160</v>
      </c>
      <c r="E6971" t="s">
        <v>140</v>
      </c>
      <c r="F6971" t="s">
        <v>1048</v>
      </c>
      <c r="G6971" t="s">
        <v>140</v>
      </c>
    </row>
    <row r="6972" spans="1:7" x14ac:dyDescent="0.35">
      <c r="A6972" t="s">
        <v>32</v>
      </c>
      <c r="B6972" t="s">
        <v>1226</v>
      </c>
      <c r="C6972">
        <v>15</v>
      </c>
      <c r="D6972" t="s">
        <v>776</v>
      </c>
      <c r="E6972" t="s">
        <v>140</v>
      </c>
      <c r="F6972" t="s">
        <v>777</v>
      </c>
      <c r="G6972" t="s">
        <v>140</v>
      </c>
    </row>
    <row r="6973" spans="1:7" x14ac:dyDescent="0.35">
      <c r="A6973" t="s">
        <v>32</v>
      </c>
      <c r="B6973" t="s">
        <v>339</v>
      </c>
      <c r="C6973">
        <v>1999</v>
      </c>
      <c r="D6973" t="s">
        <v>990</v>
      </c>
      <c r="E6973" t="s">
        <v>1014</v>
      </c>
      <c r="F6973" t="s">
        <v>1047</v>
      </c>
      <c r="G6973" t="s">
        <v>1022</v>
      </c>
    </row>
    <row r="6975" spans="1:7" x14ac:dyDescent="0.35">
      <c r="A6975" t="s">
        <v>1297</v>
      </c>
    </row>
    <row r="6976" spans="1:7" x14ac:dyDescent="0.35">
      <c r="A6976" t="s">
        <v>2</v>
      </c>
      <c r="B6976" t="s">
        <v>1164</v>
      </c>
      <c r="C6976" t="s">
        <v>3</v>
      </c>
      <c r="D6976" t="s">
        <v>1133</v>
      </c>
      <c r="E6976" t="s">
        <v>85</v>
      </c>
      <c r="F6976" t="s">
        <v>86</v>
      </c>
      <c r="G6976" t="s">
        <v>136</v>
      </c>
    </row>
    <row r="6977" spans="1:7" x14ac:dyDescent="0.35">
      <c r="A6977" t="s">
        <v>8</v>
      </c>
      <c r="B6977" t="s">
        <v>1165</v>
      </c>
      <c r="C6977">
        <v>39</v>
      </c>
      <c r="D6977" t="s">
        <v>140</v>
      </c>
      <c r="E6977" t="s">
        <v>269</v>
      </c>
      <c r="F6977" t="s">
        <v>270</v>
      </c>
      <c r="G6977" t="s">
        <v>140</v>
      </c>
    </row>
    <row r="6978" spans="1:7" x14ac:dyDescent="0.35">
      <c r="A6978" t="s">
        <v>8</v>
      </c>
      <c r="B6978" t="s">
        <v>1166</v>
      </c>
      <c r="C6978">
        <v>14</v>
      </c>
      <c r="D6978" t="s">
        <v>140</v>
      </c>
      <c r="E6978" t="s">
        <v>140</v>
      </c>
      <c r="F6978" t="s">
        <v>177</v>
      </c>
      <c r="G6978" t="s">
        <v>140</v>
      </c>
    </row>
    <row r="6979" spans="1:7" x14ac:dyDescent="0.35">
      <c r="A6979" t="s">
        <v>9</v>
      </c>
      <c r="B6979" t="s">
        <v>1165</v>
      </c>
      <c r="C6979">
        <v>65</v>
      </c>
      <c r="D6979" t="s">
        <v>140</v>
      </c>
      <c r="E6979" t="s">
        <v>1062</v>
      </c>
      <c r="F6979" t="s">
        <v>1109</v>
      </c>
      <c r="G6979" t="s">
        <v>140</v>
      </c>
    </row>
    <row r="6980" spans="1:7" x14ac:dyDescent="0.35">
      <c r="A6980" t="s">
        <v>9</v>
      </c>
      <c r="B6980" t="s">
        <v>1166</v>
      </c>
      <c r="C6980">
        <v>64</v>
      </c>
      <c r="D6980" t="s">
        <v>140</v>
      </c>
      <c r="E6980" t="s">
        <v>1017</v>
      </c>
      <c r="F6980" t="s">
        <v>1208</v>
      </c>
      <c r="G6980" t="s">
        <v>140</v>
      </c>
    </row>
    <row r="6981" spans="1:7" x14ac:dyDescent="0.35">
      <c r="A6981" t="s">
        <v>10</v>
      </c>
      <c r="B6981" t="s">
        <v>1165</v>
      </c>
      <c r="C6981">
        <v>53</v>
      </c>
      <c r="D6981" t="s">
        <v>140</v>
      </c>
      <c r="E6981" t="s">
        <v>455</v>
      </c>
      <c r="F6981" t="s">
        <v>454</v>
      </c>
      <c r="G6981" t="s">
        <v>140</v>
      </c>
    </row>
    <row r="6982" spans="1:7" x14ac:dyDescent="0.35">
      <c r="A6982" t="s">
        <v>10</v>
      </c>
      <c r="B6982" t="s">
        <v>1166</v>
      </c>
      <c r="C6982">
        <v>46</v>
      </c>
      <c r="D6982" t="s">
        <v>140</v>
      </c>
      <c r="E6982" t="s">
        <v>660</v>
      </c>
      <c r="F6982" t="s">
        <v>661</v>
      </c>
      <c r="G6982" t="s">
        <v>140</v>
      </c>
    </row>
    <row r="6983" spans="1:7" x14ac:dyDescent="0.35">
      <c r="A6983" t="s">
        <v>11</v>
      </c>
      <c r="B6983" t="s">
        <v>1165</v>
      </c>
      <c r="C6983">
        <v>49</v>
      </c>
      <c r="D6983" t="s">
        <v>1073</v>
      </c>
      <c r="E6983" t="s">
        <v>1056</v>
      </c>
      <c r="F6983" t="s">
        <v>930</v>
      </c>
      <c r="G6983" t="s">
        <v>140</v>
      </c>
    </row>
    <row r="6984" spans="1:7" x14ac:dyDescent="0.35">
      <c r="A6984" t="s">
        <v>11</v>
      </c>
      <c r="B6984" t="s">
        <v>1166</v>
      </c>
      <c r="C6984">
        <v>66</v>
      </c>
      <c r="D6984" t="s">
        <v>1012</v>
      </c>
      <c r="E6984" t="s">
        <v>1098</v>
      </c>
      <c r="F6984" t="s">
        <v>1168</v>
      </c>
      <c r="G6984" t="s">
        <v>140</v>
      </c>
    </row>
    <row r="6985" spans="1:7" x14ac:dyDescent="0.35">
      <c r="A6985" t="s">
        <v>12</v>
      </c>
      <c r="B6985" t="s">
        <v>1166</v>
      </c>
      <c r="C6985">
        <v>14</v>
      </c>
      <c r="D6985" t="s">
        <v>140</v>
      </c>
      <c r="E6985" t="s">
        <v>917</v>
      </c>
      <c r="F6985" t="s">
        <v>916</v>
      </c>
      <c r="G6985" t="s">
        <v>140</v>
      </c>
    </row>
    <row r="6986" spans="1:7" x14ac:dyDescent="0.35">
      <c r="A6986" t="s">
        <v>13</v>
      </c>
      <c r="B6986" t="s">
        <v>1166</v>
      </c>
      <c r="C6986">
        <v>2</v>
      </c>
      <c r="D6986" t="s">
        <v>140</v>
      </c>
      <c r="E6986" t="s">
        <v>76</v>
      </c>
      <c r="F6986" t="s">
        <v>77</v>
      </c>
      <c r="G6986" t="s">
        <v>140</v>
      </c>
    </row>
    <row r="6987" spans="1:7" x14ac:dyDescent="0.35">
      <c r="A6987" t="s">
        <v>14</v>
      </c>
      <c r="B6987" t="s">
        <v>1165</v>
      </c>
      <c r="C6987">
        <v>11</v>
      </c>
      <c r="D6987" t="s">
        <v>140</v>
      </c>
      <c r="E6987" t="s">
        <v>140</v>
      </c>
      <c r="F6987" t="s">
        <v>177</v>
      </c>
      <c r="G6987" t="s">
        <v>140</v>
      </c>
    </row>
    <row r="6988" spans="1:7" x14ac:dyDescent="0.35">
      <c r="A6988" t="s">
        <v>14</v>
      </c>
      <c r="B6988" t="s">
        <v>1166</v>
      </c>
      <c r="C6988">
        <v>41</v>
      </c>
      <c r="D6988" t="s">
        <v>140</v>
      </c>
      <c r="E6988" t="s">
        <v>111</v>
      </c>
      <c r="F6988" t="s">
        <v>112</v>
      </c>
      <c r="G6988" t="s">
        <v>140</v>
      </c>
    </row>
    <row r="6989" spans="1:7" x14ac:dyDescent="0.35">
      <c r="A6989" t="s">
        <v>15</v>
      </c>
      <c r="B6989" t="s">
        <v>1165</v>
      </c>
      <c r="C6989">
        <v>56</v>
      </c>
      <c r="D6989" t="s">
        <v>140</v>
      </c>
      <c r="E6989" t="s">
        <v>775</v>
      </c>
      <c r="F6989" t="s">
        <v>774</v>
      </c>
      <c r="G6989" t="s">
        <v>140</v>
      </c>
    </row>
    <row r="6990" spans="1:7" x14ac:dyDescent="0.35">
      <c r="A6990" t="s">
        <v>15</v>
      </c>
      <c r="B6990" t="s">
        <v>1166</v>
      </c>
      <c r="C6990">
        <v>33</v>
      </c>
      <c r="D6990" t="s">
        <v>140</v>
      </c>
      <c r="E6990" t="s">
        <v>1050</v>
      </c>
      <c r="F6990" t="s">
        <v>1147</v>
      </c>
      <c r="G6990" t="s">
        <v>140</v>
      </c>
    </row>
    <row r="6991" spans="1:7" x14ac:dyDescent="0.35">
      <c r="A6991" t="s">
        <v>16</v>
      </c>
      <c r="B6991" t="s">
        <v>1165</v>
      </c>
      <c r="C6991">
        <v>92</v>
      </c>
      <c r="D6991" t="s">
        <v>140</v>
      </c>
      <c r="E6991" t="s">
        <v>140</v>
      </c>
      <c r="F6991" t="s">
        <v>177</v>
      </c>
      <c r="G6991" t="s">
        <v>140</v>
      </c>
    </row>
    <row r="6992" spans="1:7" x14ac:dyDescent="0.35">
      <c r="A6992" t="s">
        <v>16</v>
      </c>
      <c r="B6992" t="s">
        <v>1166</v>
      </c>
      <c r="C6992">
        <v>73</v>
      </c>
      <c r="D6992" t="s">
        <v>140</v>
      </c>
      <c r="E6992" t="s">
        <v>939</v>
      </c>
      <c r="F6992" t="s">
        <v>938</v>
      </c>
      <c r="G6992" t="s">
        <v>140</v>
      </c>
    </row>
    <row r="6993" spans="1:7" x14ac:dyDescent="0.35">
      <c r="A6993" t="s">
        <v>17</v>
      </c>
      <c r="B6993" t="s">
        <v>1165</v>
      </c>
      <c r="C6993">
        <v>53</v>
      </c>
      <c r="D6993" t="s">
        <v>1004</v>
      </c>
      <c r="E6993" t="s">
        <v>1060</v>
      </c>
      <c r="F6993" t="s">
        <v>987</v>
      </c>
      <c r="G6993" t="s">
        <v>140</v>
      </c>
    </row>
    <row r="6994" spans="1:7" x14ac:dyDescent="0.35">
      <c r="A6994" t="s">
        <v>17</v>
      </c>
      <c r="B6994" t="s">
        <v>1166</v>
      </c>
      <c r="C6994">
        <v>40</v>
      </c>
      <c r="D6994" t="s">
        <v>140</v>
      </c>
      <c r="E6994" t="s">
        <v>1047</v>
      </c>
      <c r="F6994" t="s">
        <v>1116</v>
      </c>
      <c r="G6994" t="s">
        <v>140</v>
      </c>
    </row>
    <row r="6995" spans="1:7" x14ac:dyDescent="0.35">
      <c r="A6995" t="s">
        <v>18</v>
      </c>
      <c r="B6995" t="s">
        <v>1165</v>
      </c>
      <c r="C6995">
        <v>5</v>
      </c>
      <c r="D6995" t="s">
        <v>140</v>
      </c>
      <c r="E6995" t="s">
        <v>140</v>
      </c>
      <c r="F6995" t="s">
        <v>177</v>
      </c>
      <c r="G6995" t="s">
        <v>140</v>
      </c>
    </row>
    <row r="6996" spans="1:7" x14ac:dyDescent="0.35">
      <c r="A6996" t="s">
        <v>18</v>
      </c>
      <c r="B6996" t="s">
        <v>1166</v>
      </c>
      <c r="C6996">
        <v>52</v>
      </c>
      <c r="D6996" t="s">
        <v>1021</v>
      </c>
      <c r="E6996" t="s">
        <v>515</v>
      </c>
      <c r="F6996" t="s">
        <v>990</v>
      </c>
      <c r="G6996" t="s">
        <v>140</v>
      </c>
    </row>
    <row r="6997" spans="1:7" x14ac:dyDescent="0.35">
      <c r="A6997" t="s">
        <v>19</v>
      </c>
      <c r="B6997" t="s">
        <v>1165</v>
      </c>
      <c r="C6997">
        <v>22</v>
      </c>
      <c r="D6997" t="s">
        <v>140</v>
      </c>
      <c r="E6997" t="s">
        <v>47</v>
      </c>
      <c r="F6997" t="s">
        <v>46</v>
      </c>
      <c r="G6997" t="s">
        <v>140</v>
      </c>
    </row>
    <row r="6998" spans="1:7" x14ac:dyDescent="0.35">
      <c r="A6998" t="s">
        <v>19</v>
      </c>
      <c r="B6998" t="s">
        <v>1166</v>
      </c>
      <c r="C6998">
        <v>45</v>
      </c>
      <c r="D6998" t="s">
        <v>140</v>
      </c>
      <c r="E6998" t="s">
        <v>660</v>
      </c>
      <c r="F6998" t="s">
        <v>661</v>
      </c>
      <c r="G6998" t="s">
        <v>140</v>
      </c>
    </row>
    <row r="6999" spans="1:7" x14ac:dyDescent="0.35">
      <c r="A6999" t="s">
        <v>20</v>
      </c>
      <c r="B6999" t="s">
        <v>1165</v>
      </c>
      <c r="C6999">
        <v>59</v>
      </c>
      <c r="D6999" t="s">
        <v>140</v>
      </c>
      <c r="E6999" t="s">
        <v>147</v>
      </c>
      <c r="F6999" t="s">
        <v>130</v>
      </c>
      <c r="G6999" t="s">
        <v>1021</v>
      </c>
    </row>
    <row r="7000" spans="1:7" x14ac:dyDescent="0.35">
      <c r="A7000" t="s">
        <v>20</v>
      </c>
      <c r="B7000" t="s">
        <v>1166</v>
      </c>
      <c r="C7000">
        <v>29</v>
      </c>
      <c r="D7000" t="s">
        <v>1070</v>
      </c>
      <c r="E7000" t="s">
        <v>140</v>
      </c>
      <c r="F7000" t="s">
        <v>1143</v>
      </c>
      <c r="G7000" t="s">
        <v>140</v>
      </c>
    </row>
    <row r="7001" spans="1:7" x14ac:dyDescent="0.35">
      <c r="A7001" t="s">
        <v>21</v>
      </c>
      <c r="B7001" t="s">
        <v>1166</v>
      </c>
      <c r="C7001">
        <v>59</v>
      </c>
      <c r="D7001" t="s">
        <v>1098</v>
      </c>
      <c r="E7001" t="s">
        <v>574</v>
      </c>
      <c r="F7001" t="s">
        <v>108</v>
      </c>
      <c r="G7001" t="s">
        <v>140</v>
      </c>
    </row>
    <row r="7002" spans="1:7" x14ac:dyDescent="0.35">
      <c r="A7002" t="s">
        <v>22</v>
      </c>
      <c r="B7002" t="s">
        <v>1165</v>
      </c>
      <c r="C7002">
        <v>41</v>
      </c>
      <c r="D7002" t="s">
        <v>1018</v>
      </c>
      <c r="E7002" t="s">
        <v>1051</v>
      </c>
      <c r="F7002" t="s">
        <v>987</v>
      </c>
      <c r="G7002" t="s">
        <v>140</v>
      </c>
    </row>
    <row r="7003" spans="1:7" x14ac:dyDescent="0.35">
      <c r="A7003" t="s">
        <v>22</v>
      </c>
      <c r="B7003" t="s">
        <v>1166</v>
      </c>
      <c r="C7003">
        <v>41</v>
      </c>
      <c r="D7003" t="s">
        <v>125</v>
      </c>
      <c r="E7003" t="s">
        <v>1085</v>
      </c>
      <c r="F7003" t="s">
        <v>976</v>
      </c>
      <c r="G7003" t="s">
        <v>140</v>
      </c>
    </row>
    <row r="7004" spans="1:7" x14ac:dyDescent="0.35">
      <c r="A7004" t="s">
        <v>23</v>
      </c>
      <c r="B7004" t="s">
        <v>1165</v>
      </c>
      <c r="C7004">
        <v>2</v>
      </c>
      <c r="D7004" t="s">
        <v>140</v>
      </c>
      <c r="E7004" t="s">
        <v>140</v>
      </c>
      <c r="F7004" t="s">
        <v>177</v>
      </c>
      <c r="G7004" t="s">
        <v>140</v>
      </c>
    </row>
    <row r="7005" spans="1:7" x14ac:dyDescent="0.35">
      <c r="A7005" t="s">
        <v>24</v>
      </c>
      <c r="B7005" t="s">
        <v>1165</v>
      </c>
      <c r="C7005">
        <v>66</v>
      </c>
      <c r="D7005" t="s">
        <v>140</v>
      </c>
      <c r="E7005" t="s">
        <v>1016</v>
      </c>
      <c r="F7005" t="s">
        <v>1254</v>
      </c>
      <c r="G7005" t="s">
        <v>140</v>
      </c>
    </row>
    <row r="7006" spans="1:7" x14ac:dyDescent="0.35">
      <c r="A7006" t="s">
        <v>24</v>
      </c>
      <c r="B7006" t="s">
        <v>1166</v>
      </c>
      <c r="C7006">
        <v>71</v>
      </c>
      <c r="D7006" t="s">
        <v>140</v>
      </c>
      <c r="E7006" t="s">
        <v>996</v>
      </c>
      <c r="F7006" t="s">
        <v>1111</v>
      </c>
      <c r="G7006" t="s">
        <v>1050</v>
      </c>
    </row>
    <row r="7007" spans="1:7" x14ac:dyDescent="0.35">
      <c r="A7007" t="s">
        <v>25</v>
      </c>
      <c r="B7007" t="s">
        <v>1165</v>
      </c>
      <c r="C7007">
        <v>54</v>
      </c>
      <c r="D7007" t="s">
        <v>140</v>
      </c>
      <c r="E7007" t="s">
        <v>1012</v>
      </c>
      <c r="F7007" t="s">
        <v>1177</v>
      </c>
      <c r="G7007" t="s">
        <v>140</v>
      </c>
    </row>
    <row r="7008" spans="1:7" x14ac:dyDescent="0.35">
      <c r="A7008" t="s">
        <v>25</v>
      </c>
      <c r="B7008" t="s">
        <v>1166</v>
      </c>
      <c r="C7008">
        <v>64</v>
      </c>
      <c r="D7008" t="s">
        <v>140</v>
      </c>
      <c r="E7008" t="s">
        <v>660</v>
      </c>
      <c r="F7008" t="s">
        <v>661</v>
      </c>
      <c r="G7008" t="s">
        <v>140</v>
      </c>
    </row>
    <row r="7009" spans="1:7" x14ac:dyDescent="0.35">
      <c r="A7009" t="s">
        <v>26</v>
      </c>
      <c r="B7009" t="s">
        <v>1165</v>
      </c>
      <c r="C7009">
        <v>65</v>
      </c>
      <c r="D7009" t="s">
        <v>140</v>
      </c>
      <c r="E7009" t="s">
        <v>954</v>
      </c>
      <c r="F7009" t="s">
        <v>955</v>
      </c>
      <c r="G7009" t="s">
        <v>140</v>
      </c>
    </row>
    <row r="7010" spans="1:7" x14ac:dyDescent="0.35">
      <c r="A7010" t="s">
        <v>26</v>
      </c>
      <c r="B7010" t="s">
        <v>1166</v>
      </c>
      <c r="C7010">
        <v>60</v>
      </c>
      <c r="D7010" t="s">
        <v>1020</v>
      </c>
      <c r="E7010" t="s">
        <v>345</v>
      </c>
      <c r="F7010" t="s">
        <v>1122</v>
      </c>
      <c r="G7010" t="s">
        <v>140</v>
      </c>
    </row>
    <row r="7011" spans="1:7" x14ac:dyDescent="0.35">
      <c r="A7011" t="s">
        <v>27</v>
      </c>
      <c r="B7011" t="s">
        <v>1165</v>
      </c>
      <c r="C7011">
        <v>91</v>
      </c>
      <c r="D7011" t="s">
        <v>140</v>
      </c>
      <c r="E7011" t="s">
        <v>140</v>
      </c>
      <c r="F7011" t="s">
        <v>177</v>
      </c>
      <c r="G7011" t="s">
        <v>140</v>
      </c>
    </row>
    <row r="7012" spans="1:7" x14ac:dyDescent="0.35">
      <c r="A7012" t="s">
        <v>27</v>
      </c>
      <c r="B7012" t="s">
        <v>1166</v>
      </c>
      <c r="C7012">
        <v>82</v>
      </c>
      <c r="D7012" t="s">
        <v>949</v>
      </c>
      <c r="E7012" t="s">
        <v>1059</v>
      </c>
      <c r="F7012" t="s">
        <v>998</v>
      </c>
      <c r="G7012" t="s">
        <v>140</v>
      </c>
    </row>
    <row r="7013" spans="1:7" x14ac:dyDescent="0.35">
      <c r="A7013" t="s">
        <v>28</v>
      </c>
      <c r="B7013" t="s">
        <v>1165</v>
      </c>
      <c r="C7013">
        <v>44</v>
      </c>
      <c r="D7013" t="s">
        <v>140</v>
      </c>
      <c r="E7013" t="s">
        <v>716</v>
      </c>
      <c r="F7013" t="s">
        <v>717</v>
      </c>
      <c r="G7013" t="s">
        <v>140</v>
      </c>
    </row>
    <row r="7014" spans="1:7" x14ac:dyDescent="0.35">
      <c r="A7014" t="s">
        <v>28</v>
      </c>
      <c r="B7014" t="s">
        <v>1166</v>
      </c>
      <c r="C7014">
        <v>49</v>
      </c>
      <c r="D7014" t="s">
        <v>140</v>
      </c>
      <c r="E7014" t="s">
        <v>1070</v>
      </c>
      <c r="F7014" t="s">
        <v>1143</v>
      </c>
      <c r="G7014" t="s">
        <v>140</v>
      </c>
    </row>
    <row r="7015" spans="1:7" x14ac:dyDescent="0.35">
      <c r="A7015" t="s">
        <v>29</v>
      </c>
      <c r="B7015" t="s">
        <v>1165</v>
      </c>
      <c r="C7015">
        <v>67</v>
      </c>
      <c r="D7015" t="s">
        <v>140</v>
      </c>
      <c r="E7015" t="s">
        <v>1017</v>
      </c>
      <c r="F7015" t="s">
        <v>1208</v>
      </c>
      <c r="G7015" t="s">
        <v>140</v>
      </c>
    </row>
    <row r="7016" spans="1:7" x14ac:dyDescent="0.35">
      <c r="A7016" t="s">
        <v>29</v>
      </c>
      <c r="B7016" t="s">
        <v>1166</v>
      </c>
      <c r="C7016">
        <v>59</v>
      </c>
      <c r="D7016" t="s">
        <v>140</v>
      </c>
      <c r="E7016" t="s">
        <v>769</v>
      </c>
      <c r="F7016" t="s">
        <v>768</v>
      </c>
      <c r="G7016" t="s">
        <v>140</v>
      </c>
    </row>
    <row r="7017" spans="1:7" x14ac:dyDescent="0.35">
      <c r="A7017" t="s">
        <v>30</v>
      </c>
      <c r="B7017" t="s">
        <v>1165</v>
      </c>
      <c r="C7017">
        <v>90</v>
      </c>
      <c r="D7017" t="s">
        <v>140</v>
      </c>
      <c r="E7017" t="s">
        <v>140</v>
      </c>
      <c r="F7017" t="s">
        <v>177</v>
      </c>
      <c r="G7017" t="s">
        <v>140</v>
      </c>
    </row>
    <row r="7018" spans="1:7" x14ac:dyDescent="0.35">
      <c r="A7018" t="s">
        <v>30</v>
      </c>
      <c r="B7018" t="s">
        <v>1166</v>
      </c>
      <c r="C7018">
        <v>73</v>
      </c>
      <c r="D7018" t="s">
        <v>140</v>
      </c>
      <c r="E7018" t="s">
        <v>140</v>
      </c>
      <c r="F7018" t="s">
        <v>177</v>
      </c>
      <c r="G7018" t="s">
        <v>140</v>
      </c>
    </row>
    <row r="7019" spans="1:7" x14ac:dyDescent="0.35">
      <c r="A7019" t="s">
        <v>31</v>
      </c>
      <c r="B7019" t="s">
        <v>1165</v>
      </c>
      <c r="C7019">
        <v>6</v>
      </c>
      <c r="D7019" t="s">
        <v>140</v>
      </c>
      <c r="E7019" t="s">
        <v>824</v>
      </c>
      <c r="F7019" t="s">
        <v>933</v>
      </c>
      <c r="G7019" t="s">
        <v>140</v>
      </c>
    </row>
    <row r="7020" spans="1:7" x14ac:dyDescent="0.35">
      <c r="A7020" t="s">
        <v>32</v>
      </c>
      <c r="B7020" t="s">
        <v>1165</v>
      </c>
      <c r="C7020">
        <v>1030</v>
      </c>
      <c r="D7020" t="s">
        <v>1016</v>
      </c>
      <c r="E7020" t="s">
        <v>950</v>
      </c>
      <c r="F7020" t="s">
        <v>661</v>
      </c>
      <c r="G7020" t="s">
        <v>1022</v>
      </c>
    </row>
    <row r="7021" spans="1:7" x14ac:dyDescent="0.35">
      <c r="A7021" t="s">
        <v>32</v>
      </c>
      <c r="B7021" t="s">
        <v>1166</v>
      </c>
      <c r="C7021">
        <v>1077</v>
      </c>
      <c r="D7021" t="s">
        <v>1063</v>
      </c>
      <c r="E7021" t="s">
        <v>1045</v>
      </c>
      <c r="F7021" t="s">
        <v>933</v>
      </c>
      <c r="G7021" t="s">
        <v>1008</v>
      </c>
    </row>
    <row r="7023" spans="1:7" x14ac:dyDescent="0.35">
      <c r="A7023" t="s">
        <v>1298</v>
      </c>
    </row>
    <row r="7024" spans="1:7" x14ac:dyDescent="0.35">
      <c r="A7024" t="s">
        <v>2</v>
      </c>
      <c r="B7024" t="s">
        <v>1215</v>
      </c>
      <c r="C7024" t="s">
        <v>3</v>
      </c>
      <c r="D7024" t="s">
        <v>1133</v>
      </c>
      <c r="E7024" t="s">
        <v>85</v>
      </c>
      <c r="F7024" t="s">
        <v>86</v>
      </c>
      <c r="G7024" t="s">
        <v>136</v>
      </c>
    </row>
    <row r="7025" spans="1:7" x14ac:dyDescent="0.35">
      <c r="A7025" t="s">
        <v>8</v>
      </c>
      <c r="B7025" t="s">
        <v>1216</v>
      </c>
      <c r="C7025">
        <v>15</v>
      </c>
      <c r="D7025" t="s">
        <v>140</v>
      </c>
      <c r="E7025" t="s">
        <v>893</v>
      </c>
      <c r="F7025" t="s">
        <v>892</v>
      </c>
      <c r="G7025" t="s">
        <v>140</v>
      </c>
    </row>
    <row r="7026" spans="1:7" x14ac:dyDescent="0.35">
      <c r="A7026" t="s">
        <v>8</v>
      </c>
      <c r="B7026" t="s">
        <v>1217</v>
      </c>
      <c r="C7026">
        <v>12</v>
      </c>
      <c r="D7026" t="s">
        <v>140</v>
      </c>
      <c r="E7026" t="s">
        <v>140</v>
      </c>
      <c r="F7026" t="s">
        <v>177</v>
      </c>
      <c r="G7026" t="s">
        <v>140</v>
      </c>
    </row>
    <row r="7027" spans="1:7" x14ac:dyDescent="0.35">
      <c r="A7027" t="s">
        <v>8</v>
      </c>
      <c r="B7027" t="s">
        <v>1218</v>
      </c>
      <c r="C7027">
        <v>15</v>
      </c>
      <c r="D7027" t="s">
        <v>140</v>
      </c>
      <c r="E7027" t="s">
        <v>901</v>
      </c>
      <c r="F7027" t="s">
        <v>902</v>
      </c>
      <c r="G7027" t="s">
        <v>140</v>
      </c>
    </row>
    <row r="7028" spans="1:7" x14ac:dyDescent="0.35">
      <c r="A7028" t="s">
        <v>8</v>
      </c>
      <c r="B7028" t="s">
        <v>1219</v>
      </c>
      <c r="C7028">
        <v>11</v>
      </c>
      <c r="D7028" t="s">
        <v>140</v>
      </c>
      <c r="E7028" t="s">
        <v>967</v>
      </c>
      <c r="F7028" t="s">
        <v>1005</v>
      </c>
      <c r="G7028" t="s">
        <v>140</v>
      </c>
    </row>
    <row r="7029" spans="1:7" x14ac:dyDescent="0.35">
      <c r="A7029" t="s">
        <v>9</v>
      </c>
      <c r="B7029" t="s">
        <v>1216</v>
      </c>
      <c r="C7029">
        <v>34</v>
      </c>
      <c r="D7029" t="s">
        <v>140</v>
      </c>
      <c r="E7029" t="s">
        <v>1073</v>
      </c>
      <c r="F7029" t="s">
        <v>1213</v>
      </c>
      <c r="G7029" t="s">
        <v>140</v>
      </c>
    </row>
    <row r="7030" spans="1:7" x14ac:dyDescent="0.35">
      <c r="A7030" t="s">
        <v>9</v>
      </c>
      <c r="B7030" t="s">
        <v>1217</v>
      </c>
      <c r="C7030">
        <v>36</v>
      </c>
      <c r="D7030" t="s">
        <v>140</v>
      </c>
      <c r="E7030" t="s">
        <v>1062</v>
      </c>
      <c r="F7030" t="s">
        <v>1109</v>
      </c>
      <c r="G7030" t="s">
        <v>140</v>
      </c>
    </row>
    <row r="7031" spans="1:7" x14ac:dyDescent="0.35">
      <c r="A7031" t="s">
        <v>9</v>
      </c>
      <c r="B7031" t="s">
        <v>1218</v>
      </c>
      <c r="C7031">
        <v>30</v>
      </c>
      <c r="D7031" t="s">
        <v>140</v>
      </c>
      <c r="E7031" t="s">
        <v>971</v>
      </c>
      <c r="F7031" t="s">
        <v>1207</v>
      </c>
      <c r="G7031" t="s">
        <v>140</v>
      </c>
    </row>
    <row r="7032" spans="1:7" x14ac:dyDescent="0.35">
      <c r="A7032" t="s">
        <v>9</v>
      </c>
      <c r="B7032" t="s">
        <v>1219</v>
      </c>
      <c r="C7032">
        <v>29</v>
      </c>
      <c r="D7032" t="s">
        <v>140</v>
      </c>
      <c r="E7032" t="s">
        <v>1043</v>
      </c>
      <c r="F7032" t="s">
        <v>1183</v>
      </c>
      <c r="G7032" t="s">
        <v>140</v>
      </c>
    </row>
    <row r="7033" spans="1:7" x14ac:dyDescent="0.35">
      <c r="A7033" t="s">
        <v>10</v>
      </c>
      <c r="B7033" t="s">
        <v>1216</v>
      </c>
      <c r="C7033">
        <v>21</v>
      </c>
      <c r="D7033" t="s">
        <v>140</v>
      </c>
      <c r="E7033" t="s">
        <v>140</v>
      </c>
      <c r="F7033" t="s">
        <v>177</v>
      </c>
      <c r="G7033" t="s">
        <v>140</v>
      </c>
    </row>
    <row r="7034" spans="1:7" x14ac:dyDescent="0.35">
      <c r="A7034" t="s">
        <v>10</v>
      </c>
      <c r="B7034" t="s">
        <v>1217</v>
      </c>
      <c r="C7034">
        <v>27</v>
      </c>
      <c r="D7034" t="s">
        <v>140</v>
      </c>
      <c r="E7034" t="s">
        <v>345</v>
      </c>
      <c r="F7034" t="s">
        <v>344</v>
      </c>
      <c r="G7034" t="s">
        <v>140</v>
      </c>
    </row>
    <row r="7035" spans="1:7" x14ac:dyDescent="0.35">
      <c r="A7035" t="s">
        <v>10</v>
      </c>
      <c r="B7035" t="s">
        <v>1218</v>
      </c>
      <c r="C7035">
        <v>25</v>
      </c>
      <c r="D7035" t="s">
        <v>140</v>
      </c>
      <c r="E7035" t="s">
        <v>751</v>
      </c>
      <c r="F7035" t="s">
        <v>750</v>
      </c>
      <c r="G7035" t="s">
        <v>140</v>
      </c>
    </row>
    <row r="7036" spans="1:7" x14ac:dyDescent="0.35">
      <c r="A7036" t="s">
        <v>10</v>
      </c>
      <c r="B7036" t="s">
        <v>1219</v>
      </c>
      <c r="C7036">
        <v>24</v>
      </c>
      <c r="D7036" t="s">
        <v>140</v>
      </c>
      <c r="E7036" t="s">
        <v>682</v>
      </c>
      <c r="F7036" t="s">
        <v>683</v>
      </c>
      <c r="G7036" t="s">
        <v>140</v>
      </c>
    </row>
    <row r="7037" spans="1:7" x14ac:dyDescent="0.35">
      <c r="A7037" t="s">
        <v>10</v>
      </c>
      <c r="B7037" t="s">
        <v>1220</v>
      </c>
      <c r="C7037">
        <v>2</v>
      </c>
      <c r="D7037" t="s">
        <v>140</v>
      </c>
      <c r="E7037" t="s">
        <v>140</v>
      </c>
      <c r="F7037" t="s">
        <v>177</v>
      </c>
      <c r="G7037" t="s">
        <v>140</v>
      </c>
    </row>
    <row r="7038" spans="1:7" x14ac:dyDescent="0.35">
      <c r="A7038" t="s">
        <v>11</v>
      </c>
      <c r="B7038" t="s">
        <v>1216</v>
      </c>
      <c r="C7038">
        <v>39</v>
      </c>
      <c r="D7038" t="s">
        <v>1047</v>
      </c>
      <c r="E7038" t="s">
        <v>1046</v>
      </c>
      <c r="F7038" t="s">
        <v>110</v>
      </c>
      <c r="G7038" t="s">
        <v>140</v>
      </c>
    </row>
    <row r="7039" spans="1:7" x14ac:dyDescent="0.35">
      <c r="A7039" t="s">
        <v>11</v>
      </c>
      <c r="B7039" t="s">
        <v>1217</v>
      </c>
      <c r="C7039">
        <v>22</v>
      </c>
      <c r="D7039" t="s">
        <v>140</v>
      </c>
      <c r="E7039" t="s">
        <v>140</v>
      </c>
      <c r="F7039" t="s">
        <v>177</v>
      </c>
      <c r="G7039" t="s">
        <v>140</v>
      </c>
    </row>
    <row r="7040" spans="1:7" x14ac:dyDescent="0.35">
      <c r="A7040" t="s">
        <v>11</v>
      </c>
      <c r="B7040" t="s">
        <v>1218</v>
      </c>
      <c r="C7040">
        <v>25</v>
      </c>
      <c r="D7040" t="s">
        <v>140</v>
      </c>
      <c r="E7040" t="s">
        <v>1064</v>
      </c>
      <c r="F7040" t="s">
        <v>1113</v>
      </c>
      <c r="G7040" t="s">
        <v>140</v>
      </c>
    </row>
    <row r="7041" spans="1:7" x14ac:dyDescent="0.35">
      <c r="A7041" t="s">
        <v>11</v>
      </c>
      <c r="B7041" t="s">
        <v>1219</v>
      </c>
      <c r="C7041">
        <v>28</v>
      </c>
      <c r="D7041" t="s">
        <v>140</v>
      </c>
      <c r="E7041" t="s">
        <v>915</v>
      </c>
      <c r="F7041" t="s">
        <v>1101</v>
      </c>
      <c r="G7041" t="s">
        <v>140</v>
      </c>
    </row>
    <row r="7042" spans="1:7" x14ac:dyDescent="0.35">
      <c r="A7042" t="s">
        <v>11</v>
      </c>
      <c r="B7042" t="s">
        <v>1220</v>
      </c>
      <c r="C7042">
        <v>1</v>
      </c>
      <c r="D7042" t="s">
        <v>140</v>
      </c>
      <c r="E7042" t="s">
        <v>140</v>
      </c>
      <c r="F7042" t="s">
        <v>177</v>
      </c>
      <c r="G7042" t="s">
        <v>140</v>
      </c>
    </row>
    <row r="7043" spans="1:7" x14ac:dyDescent="0.35">
      <c r="A7043" t="s">
        <v>12</v>
      </c>
      <c r="B7043" t="s">
        <v>1216</v>
      </c>
      <c r="C7043">
        <v>3</v>
      </c>
      <c r="D7043" t="s">
        <v>140</v>
      </c>
      <c r="E7043" t="s">
        <v>140</v>
      </c>
      <c r="F7043" t="s">
        <v>177</v>
      </c>
      <c r="G7043" t="s">
        <v>140</v>
      </c>
    </row>
    <row r="7044" spans="1:7" x14ac:dyDescent="0.35">
      <c r="A7044" t="s">
        <v>12</v>
      </c>
      <c r="B7044" t="s">
        <v>1217</v>
      </c>
      <c r="C7044">
        <v>3</v>
      </c>
      <c r="D7044" t="s">
        <v>140</v>
      </c>
      <c r="E7044" t="s">
        <v>867</v>
      </c>
      <c r="F7044" t="s">
        <v>868</v>
      </c>
      <c r="G7044" t="s">
        <v>140</v>
      </c>
    </row>
    <row r="7045" spans="1:7" x14ac:dyDescent="0.35">
      <c r="A7045" t="s">
        <v>12</v>
      </c>
      <c r="B7045" t="s">
        <v>1218</v>
      </c>
      <c r="C7045">
        <v>6</v>
      </c>
      <c r="D7045" t="s">
        <v>140</v>
      </c>
      <c r="E7045" t="s">
        <v>518</v>
      </c>
      <c r="F7045" t="s">
        <v>519</v>
      </c>
      <c r="G7045" t="s">
        <v>140</v>
      </c>
    </row>
    <row r="7046" spans="1:7" x14ac:dyDescent="0.35">
      <c r="A7046" t="s">
        <v>12</v>
      </c>
      <c r="B7046" t="s">
        <v>1219</v>
      </c>
      <c r="C7046">
        <v>2</v>
      </c>
      <c r="D7046" t="s">
        <v>140</v>
      </c>
      <c r="E7046" t="s">
        <v>867</v>
      </c>
      <c r="F7046" t="s">
        <v>868</v>
      </c>
      <c r="G7046" t="s">
        <v>140</v>
      </c>
    </row>
    <row r="7047" spans="1:7" x14ac:dyDescent="0.35">
      <c r="A7047" t="s">
        <v>13</v>
      </c>
      <c r="B7047" t="s">
        <v>1216</v>
      </c>
      <c r="C7047">
        <v>1</v>
      </c>
      <c r="D7047" t="s">
        <v>140</v>
      </c>
      <c r="E7047" t="s">
        <v>177</v>
      </c>
      <c r="F7047" t="s">
        <v>140</v>
      </c>
      <c r="G7047" t="s">
        <v>140</v>
      </c>
    </row>
    <row r="7048" spans="1:7" x14ac:dyDescent="0.35">
      <c r="A7048" t="s">
        <v>13</v>
      </c>
      <c r="B7048" t="s">
        <v>1218</v>
      </c>
      <c r="C7048">
        <v>1</v>
      </c>
      <c r="D7048" t="s">
        <v>140</v>
      </c>
      <c r="E7048" t="s">
        <v>140</v>
      </c>
      <c r="F7048" t="s">
        <v>177</v>
      </c>
      <c r="G7048" t="s">
        <v>140</v>
      </c>
    </row>
    <row r="7049" spans="1:7" x14ac:dyDescent="0.35">
      <c r="A7049" t="s">
        <v>14</v>
      </c>
      <c r="B7049" t="s">
        <v>1216</v>
      </c>
      <c r="C7049">
        <v>20</v>
      </c>
      <c r="D7049" t="s">
        <v>140</v>
      </c>
      <c r="E7049" t="s">
        <v>513</v>
      </c>
      <c r="F7049" t="s">
        <v>512</v>
      </c>
      <c r="G7049" t="s">
        <v>140</v>
      </c>
    </row>
    <row r="7050" spans="1:7" x14ac:dyDescent="0.35">
      <c r="A7050" t="s">
        <v>14</v>
      </c>
      <c r="B7050" t="s">
        <v>1217</v>
      </c>
      <c r="C7050">
        <v>12</v>
      </c>
      <c r="D7050" t="s">
        <v>140</v>
      </c>
      <c r="E7050" t="s">
        <v>140</v>
      </c>
      <c r="F7050" t="s">
        <v>177</v>
      </c>
      <c r="G7050" t="s">
        <v>140</v>
      </c>
    </row>
    <row r="7051" spans="1:7" x14ac:dyDescent="0.35">
      <c r="A7051" t="s">
        <v>14</v>
      </c>
      <c r="B7051" t="s">
        <v>1218</v>
      </c>
      <c r="C7051">
        <v>11</v>
      </c>
      <c r="D7051" t="s">
        <v>140</v>
      </c>
      <c r="E7051" t="s">
        <v>749</v>
      </c>
      <c r="F7051" t="s">
        <v>748</v>
      </c>
      <c r="G7051" t="s">
        <v>140</v>
      </c>
    </row>
    <row r="7052" spans="1:7" x14ac:dyDescent="0.35">
      <c r="A7052" t="s">
        <v>14</v>
      </c>
      <c r="B7052" t="s">
        <v>1219</v>
      </c>
      <c r="C7052">
        <v>9</v>
      </c>
      <c r="D7052" t="s">
        <v>140</v>
      </c>
      <c r="E7052" t="s">
        <v>140</v>
      </c>
      <c r="F7052" t="s">
        <v>177</v>
      </c>
      <c r="G7052" t="s">
        <v>140</v>
      </c>
    </row>
    <row r="7053" spans="1:7" x14ac:dyDescent="0.35">
      <c r="A7053" t="s">
        <v>15</v>
      </c>
      <c r="B7053" t="s">
        <v>1216</v>
      </c>
      <c r="C7053">
        <v>24</v>
      </c>
      <c r="D7053" t="s">
        <v>140</v>
      </c>
      <c r="E7053" t="s">
        <v>1058</v>
      </c>
      <c r="F7053" t="s">
        <v>1186</v>
      </c>
      <c r="G7053" t="s">
        <v>140</v>
      </c>
    </row>
    <row r="7054" spans="1:7" x14ac:dyDescent="0.35">
      <c r="A7054" t="s">
        <v>15</v>
      </c>
      <c r="B7054" t="s">
        <v>1217</v>
      </c>
      <c r="C7054">
        <v>22</v>
      </c>
      <c r="D7054" t="s">
        <v>140</v>
      </c>
      <c r="E7054" t="s">
        <v>140</v>
      </c>
      <c r="F7054" t="s">
        <v>177</v>
      </c>
      <c r="G7054" t="s">
        <v>140</v>
      </c>
    </row>
    <row r="7055" spans="1:7" x14ac:dyDescent="0.35">
      <c r="A7055" t="s">
        <v>15</v>
      </c>
      <c r="B7055" t="s">
        <v>1218</v>
      </c>
      <c r="C7055">
        <v>22</v>
      </c>
      <c r="D7055" t="s">
        <v>140</v>
      </c>
      <c r="E7055" t="s">
        <v>1004</v>
      </c>
      <c r="F7055" t="s">
        <v>1230</v>
      </c>
      <c r="G7055" t="s">
        <v>140</v>
      </c>
    </row>
    <row r="7056" spans="1:7" x14ac:dyDescent="0.35">
      <c r="A7056" t="s">
        <v>15</v>
      </c>
      <c r="B7056" t="s">
        <v>1219</v>
      </c>
      <c r="C7056">
        <v>21</v>
      </c>
      <c r="D7056" t="s">
        <v>140</v>
      </c>
      <c r="E7056" t="s">
        <v>140</v>
      </c>
      <c r="F7056" t="s">
        <v>177</v>
      </c>
      <c r="G7056" t="s">
        <v>140</v>
      </c>
    </row>
    <row r="7057" spans="1:7" x14ac:dyDescent="0.35">
      <c r="A7057" t="s">
        <v>16</v>
      </c>
      <c r="B7057" t="s">
        <v>1216</v>
      </c>
      <c r="C7057">
        <v>51</v>
      </c>
      <c r="D7057" t="s">
        <v>140</v>
      </c>
      <c r="E7057" t="s">
        <v>140</v>
      </c>
      <c r="F7057" t="s">
        <v>177</v>
      </c>
      <c r="G7057" t="s">
        <v>140</v>
      </c>
    </row>
    <row r="7058" spans="1:7" x14ac:dyDescent="0.35">
      <c r="A7058" t="s">
        <v>16</v>
      </c>
      <c r="B7058" t="s">
        <v>1217</v>
      </c>
      <c r="C7058">
        <v>34</v>
      </c>
      <c r="D7058" t="s">
        <v>140</v>
      </c>
      <c r="E7058" t="s">
        <v>1048</v>
      </c>
      <c r="F7058" t="s">
        <v>1160</v>
      </c>
      <c r="G7058" t="s">
        <v>140</v>
      </c>
    </row>
    <row r="7059" spans="1:7" x14ac:dyDescent="0.35">
      <c r="A7059" t="s">
        <v>16</v>
      </c>
      <c r="B7059" t="s">
        <v>1218</v>
      </c>
      <c r="C7059">
        <v>36</v>
      </c>
      <c r="D7059" t="s">
        <v>140</v>
      </c>
      <c r="E7059" t="s">
        <v>1017</v>
      </c>
      <c r="F7059" t="s">
        <v>1208</v>
      </c>
      <c r="G7059" t="s">
        <v>140</v>
      </c>
    </row>
    <row r="7060" spans="1:7" x14ac:dyDescent="0.35">
      <c r="A7060" t="s">
        <v>16</v>
      </c>
      <c r="B7060" t="s">
        <v>1219</v>
      </c>
      <c r="C7060">
        <v>43</v>
      </c>
      <c r="D7060" t="s">
        <v>140</v>
      </c>
      <c r="E7060" t="s">
        <v>140</v>
      </c>
      <c r="F7060" t="s">
        <v>177</v>
      </c>
      <c r="G7060" t="s">
        <v>140</v>
      </c>
    </row>
    <row r="7061" spans="1:7" x14ac:dyDescent="0.35">
      <c r="A7061" t="s">
        <v>16</v>
      </c>
      <c r="B7061" t="s">
        <v>1220</v>
      </c>
      <c r="C7061">
        <v>1</v>
      </c>
      <c r="D7061" t="s">
        <v>140</v>
      </c>
      <c r="E7061" t="s">
        <v>140</v>
      </c>
      <c r="F7061" t="s">
        <v>177</v>
      </c>
      <c r="G7061" t="s">
        <v>140</v>
      </c>
    </row>
    <row r="7062" spans="1:7" x14ac:dyDescent="0.35">
      <c r="A7062" t="s">
        <v>17</v>
      </c>
      <c r="B7062" t="s">
        <v>1216</v>
      </c>
      <c r="C7062">
        <v>20</v>
      </c>
      <c r="D7062" t="s">
        <v>317</v>
      </c>
      <c r="E7062" t="s">
        <v>1023</v>
      </c>
      <c r="F7062" t="s">
        <v>596</v>
      </c>
      <c r="G7062" t="s">
        <v>140</v>
      </c>
    </row>
    <row r="7063" spans="1:7" x14ac:dyDescent="0.35">
      <c r="A7063" t="s">
        <v>17</v>
      </c>
      <c r="B7063" t="s">
        <v>1217</v>
      </c>
      <c r="C7063">
        <v>26</v>
      </c>
      <c r="D7063" t="s">
        <v>140</v>
      </c>
      <c r="E7063" t="s">
        <v>140</v>
      </c>
      <c r="F7063" t="s">
        <v>177</v>
      </c>
      <c r="G7063" t="s">
        <v>140</v>
      </c>
    </row>
    <row r="7064" spans="1:7" x14ac:dyDescent="0.35">
      <c r="A7064" t="s">
        <v>17</v>
      </c>
      <c r="B7064" t="s">
        <v>1218</v>
      </c>
      <c r="C7064">
        <v>20</v>
      </c>
      <c r="D7064" t="s">
        <v>140</v>
      </c>
      <c r="E7064" t="s">
        <v>1070</v>
      </c>
      <c r="F7064" t="s">
        <v>1143</v>
      </c>
      <c r="G7064" t="s">
        <v>140</v>
      </c>
    </row>
    <row r="7065" spans="1:7" x14ac:dyDescent="0.35">
      <c r="A7065" t="s">
        <v>17</v>
      </c>
      <c r="B7065" t="s">
        <v>1219</v>
      </c>
      <c r="C7065">
        <v>26</v>
      </c>
      <c r="D7065" t="s">
        <v>140</v>
      </c>
      <c r="E7065" t="s">
        <v>89</v>
      </c>
      <c r="F7065" t="s">
        <v>90</v>
      </c>
      <c r="G7065" t="s">
        <v>140</v>
      </c>
    </row>
    <row r="7066" spans="1:7" x14ac:dyDescent="0.35">
      <c r="A7066" t="s">
        <v>17</v>
      </c>
      <c r="B7066" t="s">
        <v>1220</v>
      </c>
      <c r="C7066">
        <v>1</v>
      </c>
      <c r="D7066" t="s">
        <v>140</v>
      </c>
      <c r="E7066" t="s">
        <v>140</v>
      </c>
      <c r="F7066" t="s">
        <v>177</v>
      </c>
      <c r="G7066" t="s">
        <v>140</v>
      </c>
    </row>
    <row r="7067" spans="1:7" x14ac:dyDescent="0.35">
      <c r="A7067" t="s">
        <v>18</v>
      </c>
      <c r="B7067" t="s">
        <v>1216</v>
      </c>
      <c r="C7067">
        <v>14</v>
      </c>
      <c r="D7067" t="s">
        <v>903</v>
      </c>
      <c r="E7067" t="s">
        <v>140</v>
      </c>
      <c r="F7067" t="s">
        <v>904</v>
      </c>
      <c r="G7067" t="s">
        <v>140</v>
      </c>
    </row>
    <row r="7068" spans="1:7" x14ac:dyDescent="0.35">
      <c r="A7068" t="s">
        <v>18</v>
      </c>
      <c r="B7068" t="s">
        <v>1217</v>
      </c>
      <c r="C7068">
        <v>21</v>
      </c>
      <c r="D7068" t="s">
        <v>140</v>
      </c>
      <c r="E7068" t="s">
        <v>89</v>
      </c>
      <c r="F7068" t="s">
        <v>90</v>
      </c>
      <c r="G7068" t="s">
        <v>140</v>
      </c>
    </row>
    <row r="7069" spans="1:7" x14ac:dyDescent="0.35">
      <c r="A7069" t="s">
        <v>18</v>
      </c>
      <c r="B7069" t="s">
        <v>1218</v>
      </c>
      <c r="C7069">
        <v>15</v>
      </c>
      <c r="D7069" t="s">
        <v>140</v>
      </c>
      <c r="E7069" t="s">
        <v>660</v>
      </c>
      <c r="F7069" t="s">
        <v>661</v>
      </c>
      <c r="G7069" t="s">
        <v>140</v>
      </c>
    </row>
    <row r="7070" spans="1:7" x14ac:dyDescent="0.35">
      <c r="A7070" t="s">
        <v>18</v>
      </c>
      <c r="B7070" t="s">
        <v>1219</v>
      </c>
      <c r="C7070">
        <v>7</v>
      </c>
      <c r="D7070" t="s">
        <v>140</v>
      </c>
      <c r="E7070" t="s">
        <v>140</v>
      </c>
      <c r="F7070" t="s">
        <v>177</v>
      </c>
      <c r="G7070" t="s">
        <v>140</v>
      </c>
    </row>
    <row r="7071" spans="1:7" x14ac:dyDescent="0.35">
      <c r="A7071" t="s">
        <v>19</v>
      </c>
      <c r="B7071" t="s">
        <v>1216</v>
      </c>
      <c r="C7071">
        <v>24</v>
      </c>
      <c r="D7071" t="s">
        <v>140</v>
      </c>
      <c r="E7071" t="s">
        <v>970</v>
      </c>
      <c r="F7071" t="s">
        <v>1079</v>
      </c>
      <c r="G7071" t="s">
        <v>140</v>
      </c>
    </row>
    <row r="7072" spans="1:7" x14ac:dyDescent="0.35">
      <c r="A7072" t="s">
        <v>19</v>
      </c>
      <c r="B7072" t="s">
        <v>1217</v>
      </c>
      <c r="C7072">
        <v>18</v>
      </c>
      <c r="D7072" t="s">
        <v>140</v>
      </c>
      <c r="E7072" t="s">
        <v>1053</v>
      </c>
      <c r="F7072" t="s">
        <v>1110</v>
      </c>
      <c r="G7072" t="s">
        <v>140</v>
      </c>
    </row>
    <row r="7073" spans="1:7" x14ac:dyDescent="0.35">
      <c r="A7073" t="s">
        <v>19</v>
      </c>
      <c r="B7073" t="s">
        <v>1218</v>
      </c>
      <c r="C7073">
        <v>11</v>
      </c>
      <c r="D7073" t="s">
        <v>140</v>
      </c>
      <c r="E7073" t="s">
        <v>660</v>
      </c>
      <c r="F7073" t="s">
        <v>661</v>
      </c>
      <c r="G7073" t="s">
        <v>140</v>
      </c>
    </row>
    <row r="7074" spans="1:7" x14ac:dyDescent="0.35">
      <c r="A7074" t="s">
        <v>19</v>
      </c>
      <c r="B7074" t="s">
        <v>1219</v>
      </c>
      <c r="C7074">
        <v>14</v>
      </c>
      <c r="D7074" t="s">
        <v>140</v>
      </c>
      <c r="E7074" t="s">
        <v>888</v>
      </c>
      <c r="F7074" t="s">
        <v>887</v>
      </c>
      <c r="G7074" t="s">
        <v>140</v>
      </c>
    </row>
    <row r="7075" spans="1:7" x14ac:dyDescent="0.35">
      <c r="A7075" t="s">
        <v>20</v>
      </c>
      <c r="B7075" t="s">
        <v>1216</v>
      </c>
      <c r="C7075">
        <v>25</v>
      </c>
      <c r="D7075" t="s">
        <v>875</v>
      </c>
      <c r="E7075" t="s">
        <v>87</v>
      </c>
      <c r="F7075" t="s">
        <v>992</v>
      </c>
      <c r="G7075" t="s">
        <v>1073</v>
      </c>
    </row>
    <row r="7076" spans="1:7" x14ac:dyDescent="0.35">
      <c r="A7076" t="s">
        <v>20</v>
      </c>
      <c r="B7076" t="s">
        <v>1217</v>
      </c>
      <c r="C7076">
        <v>22</v>
      </c>
      <c r="D7076" t="s">
        <v>140</v>
      </c>
      <c r="E7076" t="s">
        <v>801</v>
      </c>
      <c r="F7076" t="s">
        <v>800</v>
      </c>
      <c r="G7076" t="s">
        <v>140</v>
      </c>
    </row>
    <row r="7077" spans="1:7" x14ac:dyDescent="0.35">
      <c r="A7077" t="s">
        <v>20</v>
      </c>
      <c r="B7077" t="s">
        <v>1218</v>
      </c>
      <c r="C7077">
        <v>19</v>
      </c>
      <c r="D7077" t="s">
        <v>140</v>
      </c>
      <c r="E7077" t="s">
        <v>515</v>
      </c>
      <c r="F7077" t="s">
        <v>514</v>
      </c>
      <c r="G7077" t="s">
        <v>140</v>
      </c>
    </row>
    <row r="7078" spans="1:7" x14ac:dyDescent="0.35">
      <c r="A7078" t="s">
        <v>20</v>
      </c>
      <c r="B7078" t="s">
        <v>1219</v>
      </c>
      <c r="C7078">
        <v>21</v>
      </c>
      <c r="D7078" t="s">
        <v>140</v>
      </c>
      <c r="E7078" t="s">
        <v>940</v>
      </c>
      <c r="F7078" t="s">
        <v>1168</v>
      </c>
      <c r="G7078" t="s">
        <v>140</v>
      </c>
    </row>
    <row r="7079" spans="1:7" x14ac:dyDescent="0.35">
      <c r="A7079" t="s">
        <v>20</v>
      </c>
      <c r="B7079" t="s">
        <v>1220</v>
      </c>
      <c r="C7079">
        <v>1</v>
      </c>
      <c r="D7079" t="s">
        <v>140</v>
      </c>
      <c r="E7079" t="s">
        <v>140</v>
      </c>
      <c r="F7079" t="s">
        <v>177</v>
      </c>
      <c r="G7079" t="s">
        <v>140</v>
      </c>
    </row>
    <row r="7080" spans="1:7" x14ac:dyDescent="0.35">
      <c r="A7080" t="s">
        <v>21</v>
      </c>
      <c r="B7080" t="s">
        <v>1216</v>
      </c>
      <c r="C7080">
        <v>10</v>
      </c>
      <c r="D7080" t="s">
        <v>140</v>
      </c>
      <c r="E7080" t="s">
        <v>140</v>
      </c>
      <c r="F7080" t="s">
        <v>177</v>
      </c>
      <c r="G7080" t="s">
        <v>140</v>
      </c>
    </row>
    <row r="7081" spans="1:7" x14ac:dyDescent="0.35">
      <c r="A7081" t="s">
        <v>21</v>
      </c>
      <c r="B7081" t="s">
        <v>1217</v>
      </c>
      <c r="C7081">
        <v>12</v>
      </c>
      <c r="D7081" t="s">
        <v>140</v>
      </c>
      <c r="E7081" t="s">
        <v>614</v>
      </c>
      <c r="F7081" t="s">
        <v>613</v>
      </c>
      <c r="G7081" t="s">
        <v>140</v>
      </c>
    </row>
    <row r="7082" spans="1:7" x14ac:dyDescent="0.35">
      <c r="A7082" t="s">
        <v>21</v>
      </c>
      <c r="B7082" t="s">
        <v>1218</v>
      </c>
      <c r="C7082">
        <v>20</v>
      </c>
      <c r="D7082" t="s">
        <v>140</v>
      </c>
      <c r="E7082" t="s">
        <v>664</v>
      </c>
      <c r="F7082" t="s">
        <v>665</v>
      </c>
      <c r="G7082" t="s">
        <v>140</v>
      </c>
    </row>
    <row r="7083" spans="1:7" x14ac:dyDescent="0.35">
      <c r="A7083" t="s">
        <v>21</v>
      </c>
      <c r="B7083" t="s">
        <v>1219</v>
      </c>
      <c r="C7083">
        <v>17</v>
      </c>
      <c r="D7083" t="s">
        <v>527</v>
      </c>
      <c r="E7083" t="s">
        <v>115</v>
      </c>
      <c r="F7083" t="s">
        <v>840</v>
      </c>
      <c r="G7083" t="s">
        <v>140</v>
      </c>
    </row>
    <row r="7084" spans="1:7" x14ac:dyDescent="0.35">
      <c r="A7084" t="s">
        <v>22</v>
      </c>
      <c r="B7084" t="s">
        <v>1216</v>
      </c>
      <c r="C7084">
        <v>23</v>
      </c>
      <c r="D7084" t="s">
        <v>123</v>
      </c>
      <c r="E7084" t="s">
        <v>1059</v>
      </c>
      <c r="F7084" t="s">
        <v>447</v>
      </c>
      <c r="G7084" t="s">
        <v>140</v>
      </c>
    </row>
    <row r="7085" spans="1:7" x14ac:dyDescent="0.35">
      <c r="A7085" t="s">
        <v>22</v>
      </c>
      <c r="B7085" t="s">
        <v>1217</v>
      </c>
      <c r="C7085">
        <v>19</v>
      </c>
      <c r="D7085" t="s">
        <v>476</v>
      </c>
      <c r="E7085" t="s">
        <v>145</v>
      </c>
      <c r="F7085" t="s">
        <v>367</v>
      </c>
      <c r="G7085" t="s">
        <v>140</v>
      </c>
    </row>
    <row r="7086" spans="1:7" x14ac:dyDescent="0.35">
      <c r="A7086" t="s">
        <v>22</v>
      </c>
      <c r="B7086" t="s">
        <v>1218</v>
      </c>
      <c r="C7086">
        <v>22</v>
      </c>
      <c r="D7086" t="s">
        <v>140</v>
      </c>
      <c r="E7086" t="s">
        <v>1058</v>
      </c>
      <c r="F7086" t="s">
        <v>1186</v>
      </c>
      <c r="G7086" t="s">
        <v>140</v>
      </c>
    </row>
    <row r="7087" spans="1:7" x14ac:dyDescent="0.35">
      <c r="A7087" t="s">
        <v>22</v>
      </c>
      <c r="B7087" t="s">
        <v>1219</v>
      </c>
      <c r="C7087">
        <v>18</v>
      </c>
      <c r="D7087" t="s">
        <v>140</v>
      </c>
      <c r="E7087" t="s">
        <v>971</v>
      </c>
      <c r="F7087" t="s">
        <v>1207</v>
      </c>
      <c r="G7087" t="s">
        <v>140</v>
      </c>
    </row>
    <row r="7088" spans="1:7" x14ac:dyDescent="0.35">
      <c r="A7088" t="s">
        <v>23</v>
      </c>
      <c r="B7088" t="s">
        <v>1216</v>
      </c>
      <c r="C7088">
        <v>1</v>
      </c>
      <c r="D7088" t="s">
        <v>140</v>
      </c>
      <c r="E7088" t="s">
        <v>140</v>
      </c>
      <c r="F7088" t="s">
        <v>177</v>
      </c>
      <c r="G7088" t="s">
        <v>140</v>
      </c>
    </row>
    <row r="7089" spans="1:7" x14ac:dyDescent="0.35">
      <c r="A7089" t="s">
        <v>23</v>
      </c>
      <c r="B7089" t="s">
        <v>1217</v>
      </c>
      <c r="C7089">
        <v>1</v>
      </c>
      <c r="D7089" t="s">
        <v>140</v>
      </c>
      <c r="E7089" t="s">
        <v>140</v>
      </c>
      <c r="F7089" t="s">
        <v>177</v>
      </c>
      <c r="G7089" t="s">
        <v>140</v>
      </c>
    </row>
    <row r="7090" spans="1:7" x14ac:dyDescent="0.35">
      <c r="A7090" t="s">
        <v>24</v>
      </c>
      <c r="B7090" t="s">
        <v>1216</v>
      </c>
      <c r="C7090">
        <v>37</v>
      </c>
      <c r="D7090" t="s">
        <v>140</v>
      </c>
      <c r="E7090" t="s">
        <v>140</v>
      </c>
      <c r="F7090" t="s">
        <v>177</v>
      </c>
      <c r="G7090" t="s">
        <v>140</v>
      </c>
    </row>
    <row r="7091" spans="1:7" x14ac:dyDescent="0.35">
      <c r="A7091" t="s">
        <v>24</v>
      </c>
      <c r="B7091" t="s">
        <v>1217</v>
      </c>
      <c r="C7091">
        <v>33</v>
      </c>
      <c r="D7091" t="s">
        <v>140</v>
      </c>
      <c r="E7091" t="s">
        <v>1007</v>
      </c>
      <c r="F7091" t="s">
        <v>1006</v>
      </c>
      <c r="G7091" t="s">
        <v>140</v>
      </c>
    </row>
    <row r="7092" spans="1:7" x14ac:dyDescent="0.35">
      <c r="A7092" t="s">
        <v>24</v>
      </c>
      <c r="B7092" t="s">
        <v>1218</v>
      </c>
      <c r="C7092">
        <v>42</v>
      </c>
      <c r="D7092" t="s">
        <v>140</v>
      </c>
      <c r="E7092" t="s">
        <v>1070</v>
      </c>
      <c r="F7092" t="s">
        <v>1143</v>
      </c>
      <c r="G7092" t="s">
        <v>140</v>
      </c>
    </row>
    <row r="7093" spans="1:7" x14ac:dyDescent="0.35">
      <c r="A7093" t="s">
        <v>24</v>
      </c>
      <c r="B7093" t="s">
        <v>1219</v>
      </c>
      <c r="C7093">
        <v>25</v>
      </c>
      <c r="D7093" t="s">
        <v>140</v>
      </c>
      <c r="E7093" t="s">
        <v>949</v>
      </c>
      <c r="F7093" t="s">
        <v>1190</v>
      </c>
      <c r="G7093" t="s">
        <v>838</v>
      </c>
    </row>
    <row r="7094" spans="1:7" x14ac:dyDescent="0.35">
      <c r="A7094" t="s">
        <v>25</v>
      </c>
      <c r="B7094" t="s">
        <v>1216</v>
      </c>
      <c r="C7094">
        <v>36</v>
      </c>
      <c r="D7094" t="s">
        <v>140</v>
      </c>
      <c r="E7094" t="s">
        <v>140</v>
      </c>
      <c r="F7094" t="s">
        <v>177</v>
      </c>
      <c r="G7094" t="s">
        <v>140</v>
      </c>
    </row>
    <row r="7095" spans="1:7" x14ac:dyDescent="0.35">
      <c r="A7095" t="s">
        <v>25</v>
      </c>
      <c r="B7095" t="s">
        <v>1217</v>
      </c>
      <c r="C7095">
        <v>36</v>
      </c>
      <c r="D7095" t="s">
        <v>140</v>
      </c>
      <c r="E7095" t="s">
        <v>140</v>
      </c>
      <c r="F7095" t="s">
        <v>177</v>
      </c>
      <c r="G7095" t="s">
        <v>140</v>
      </c>
    </row>
    <row r="7096" spans="1:7" x14ac:dyDescent="0.35">
      <c r="A7096" t="s">
        <v>25</v>
      </c>
      <c r="B7096" t="s">
        <v>1218</v>
      </c>
      <c r="C7096">
        <v>25</v>
      </c>
      <c r="D7096" t="s">
        <v>140</v>
      </c>
      <c r="E7096" t="s">
        <v>121</v>
      </c>
      <c r="F7096" t="s">
        <v>122</v>
      </c>
      <c r="G7096" t="s">
        <v>140</v>
      </c>
    </row>
    <row r="7097" spans="1:7" x14ac:dyDescent="0.35">
      <c r="A7097" t="s">
        <v>25</v>
      </c>
      <c r="B7097" t="s">
        <v>1219</v>
      </c>
      <c r="C7097">
        <v>21</v>
      </c>
      <c r="D7097" t="s">
        <v>140</v>
      </c>
      <c r="E7097" t="s">
        <v>1020</v>
      </c>
      <c r="F7097" t="s">
        <v>1200</v>
      </c>
      <c r="G7097" t="s">
        <v>140</v>
      </c>
    </row>
    <row r="7098" spans="1:7" x14ac:dyDescent="0.35">
      <c r="A7098" t="s">
        <v>26</v>
      </c>
      <c r="B7098" t="s">
        <v>1216</v>
      </c>
      <c r="C7098">
        <v>32</v>
      </c>
      <c r="D7098" t="s">
        <v>140</v>
      </c>
      <c r="E7098" t="s">
        <v>716</v>
      </c>
      <c r="F7098" t="s">
        <v>717</v>
      </c>
      <c r="G7098" t="s">
        <v>140</v>
      </c>
    </row>
    <row r="7099" spans="1:7" x14ac:dyDescent="0.35">
      <c r="A7099" t="s">
        <v>26</v>
      </c>
      <c r="B7099" t="s">
        <v>1217</v>
      </c>
      <c r="C7099">
        <v>32</v>
      </c>
      <c r="D7099" t="s">
        <v>1064</v>
      </c>
      <c r="E7099" t="s">
        <v>140</v>
      </c>
      <c r="F7099" t="s">
        <v>1113</v>
      </c>
      <c r="G7099" t="s">
        <v>140</v>
      </c>
    </row>
    <row r="7100" spans="1:7" x14ac:dyDescent="0.35">
      <c r="A7100" t="s">
        <v>26</v>
      </c>
      <c r="B7100" t="s">
        <v>1218</v>
      </c>
      <c r="C7100">
        <v>28</v>
      </c>
      <c r="D7100" t="s">
        <v>140</v>
      </c>
      <c r="E7100" t="s">
        <v>824</v>
      </c>
      <c r="F7100" t="s">
        <v>933</v>
      </c>
      <c r="G7100" t="s">
        <v>140</v>
      </c>
    </row>
    <row r="7101" spans="1:7" x14ac:dyDescent="0.35">
      <c r="A7101" t="s">
        <v>26</v>
      </c>
      <c r="B7101" t="s">
        <v>1219</v>
      </c>
      <c r="C7101">
        <v>32</v>
      </c>
      <c r="D7101" t="s">
        <v>140</v>
      </c>
      <c r="E7101" t="s">
        <v>140</v>
      </c>
      <c r="F7101" t="s">
        <v>177</v>
      </c>
      <c r="G7101" t="s">
        <v>140</v>
      </c>
    </row>
    <row r="7102" spans="1:7" x14ac:dyDescent="0.35">
      <c r="A7102" t="s">
        <v>26</v>
      </c>
      <c r="B7102" t="s">
        <v>1220</v>
      </c>
      <c r="C7102">
        <v>1</v>
      </c>
      <c r="D7102" t="s">
        <v>140</v>
      </c>
      <c r="E7102" t="s">
        <v>140</v>
      </c>
      <c r="F7102" t="s">
        <v>177</v>
      </c>
      <c r="G7102" t="s">
        <v>140</v>
      </c>
    </row>
    <row r="7103" spans="1:7" x14ac:dyDescent="0.35">
      <c r="A7103" t="s">
        <v>27</v>
      </c>
      <c r="B7103" t="s">
        <v>1216</v>
      </c>
      <c r="C7103">
        <v>45</v>
      </c>
      <c r="D7103" t="s">
        <v>140</v>
      </c>
      <c r="E7103" t="s">
        <v>954</v>
      </c>
      <c r="F7103" t="s">
        <v>955</v>
      </c>
      <c r="G7103" t="s">
        <v>140</v>
      </c>
    </row>
    <row r="7104" spans="1:7" x14ac:dyDescent="0.35">
      <c r="A7104" t="s">
        <v>27</v>
      </c>
      <c r="B7104" t="s">
        <v>1217</v>
      </c>
      <c r="C7104">
        <v>43</v>
      </c>
      <c r="D7104" t="s">
        <v>1048</v>
      </c>
      <c r="E7104" t="s">
        <v>1045</v>
      </c>
      <c r="F7104" t="s">
        <v>982</v>
      </c>
      <c r="G7104" t="s">
        <v>140</v>
      </c>
    </row>
    <row r="7105" spans="1:7" x14ac:dyDescent="0.35">
      <c r="A7105" t="s">
        <v>27</v>
      </c>
      <c r="B7105" t="s">
        <v>1218</v>
      </c>
      <c r="C7105">
        <v>49</v>
      </c>
      <c r="D7105" t="s">
        <v>140</v>
      </c>
      <c r="E7105" t="s">
        <v>1056</v>
      </c>
      <c r="F7105" t="s">
        <v>1124</v>
      </c>
      <c r="G7105" t="s">
        <v>140</v>
      </c>
    </row>
    <row r="7106" spans="1:7" x14ac:dyDescent="0.35">
      <c r="A7106" t="s">
        <v>27</v>
      </c>
      <c r="B7106" t="s">
        <v>1219</v>
      </c>
      <c r="C7106">
        <v>34</v>
      </c>
      <c r="D7106" t="s">
        <v>140</v>
      </c>
      <c r="E7106" t="s">
        <v>140</v>
      </c>
      <c r="F7106" t="s">
        <v>177</v>
      </c>
      <c r="G7106" t="s">
        <v>140</v>
      </c>
    </row>
    <row r="7107" spans="1:7" x14ac:dyDescent="0.35">
      <c r="A7107" t="s">
        <v>27</v>
      </c>
      <c r="B7107" t="s">
        <v>1220</v>
      </c>
      <c r="C7107">
        <v>2</v>
      </c>
      <c r="D7107" t="s">
        <v>140</v>
      </c>
      <c r="E7107" t="s">
        <v>140</v>
      </c>
      <c r="F7107" t="s">
        <v>177</v>
      </c>
      <c r="G7107" t="s">
        <v>140</v>
      </c>
    </row>
    <row r="7108" spans="1:7" x14ac:dyDescent="0.35">
      <c r="A7108" t="s">
        <v>28</v>
      </c>
      <c r="B7108" t="s">
        <v>1216</v>
      </c>
      <c r="C7108">
        <v>25</v>
      </c>
      <c r="D7108" t="s">
        <v>140</v>
      </c>
      <c r="E7108" t="s">
        <v>1007</v>
      </c>
      <c r="F7108" t="s">
        <v>1006</v>
      </c>
      <c r="G7108" t="s">
        <v>140</v>
      </c>
    </row>
    <row r="7109" spans="1:7" x14ac:dyDescent="0.35">
      <c r="A7109" t="s">
        <v>28</v>
      </c>
      <c r="B7109" t="s">
        <v>1217</v>
      </c>
      <c r="C7109">
        <v>23</v>
      </c>
      <c r="D7109" t="s">
        <v>140</v>
      </c>
      <c r="E7109" t="s">
        <v>824</v>
      </c>
      <c r="F7109" t="s">
        <v>933</v>
      </c>
      <c r="G7109" t="s">
        <v>140</v>
      </c>
    </row>
    <row r="7110" spans="1:7" x14ac:dyDescent="0.35">
      <c r="A7110" t="s">
        <v>28</v>
      </c>
      <c r="B7110" t="s">
        <v>1218</v>
      </c>
      <c r="C7110">
        <v>21</v>
      </c>
      <c r="D7110" t="s">
        <v>140</v>
      </c>
      <c r="E7110" t="s">
        <v>1018</v>
      </c>
      <c r="F7110" t="s">
        <v>1142</v>
      </c>
      <c r="G7110" t="s">
        <v>140</v>
      </c>
    </row>
    <row r="7111" spans="1:7" x14ac:dyDescent="0.35">
      <c r="A7111" t="s">
        <v>28</v>
      </c>
      <c r="B7111" t="s">
        <v>1219</v>
      </c>
      <c r="C7111">
        <v>22</v>
      </c>
      <c r="D7111" t="s">
        <v>140</v>
      </c>
      <c r="E7111" t="s">
        <v>105</v>
      </c>
      <c r="F7111" t="s">
        <v>106</v>
      </c>
      <c r="G7111" t="s">
        <v>140</v>
      </c>
    </row>
    <row r="7112" spans="1:7" x14ac:dyDescent="0.35">
      <c r="A7112" t="s">
        <v>28</v>
      </c>
      <c r="B7112" t="s">
        <v>1220</v>
      </c>
      <c r="C7112">
        <v>2</v>
      </c>
      <c r="D7112" t="s">
        <v>140</v>
      </c>
      <c r="E7112" t="s">
        <v>140</v>
      </c>
      <c r="F7112" t="s">
        <v>177</v>
      </c>
      <c r="G7112" t="s">
        <v>140</v>
      </c>
    </row>
    <row r="7113" spans="1:7" x14ac:dyDescent="0.35">
      <c r="A7113" t="s">
        <v>29</v>
      </c>
      <c r="B7113" t="s">
        <v>1216</v>
      </c>
      <c r="C7113">
        <v>41</v>
      </c>
      <c r="D7113" t="s">
        <v>140</v>
      </c>
      <c r="E7113" t="s">
        <v>1020</v>
      </c>
      <c r="F7113" t="s">
        <v>1200</v>
      </c>
      <c r="G7113" t="s">
        <v>140</v>
      </c>
    </row>
    <row r="7114" spans="1:7" x14ac:dyDescent="0.35">
      <c r="A7114" t="s">
        <v>29</v>
      </c>
      <c r="B7114" t="s">
        <v>1217</v>
      </c>
      <c r="C7114">
        <v>31</v>
      </c>
      <c r="D7114" t="s">
        <v>140</v>
      </c>
      <c r="E7114" t="s">
        <v>1018</v>
      </c>
      <c r="F7114" t="s">
        <v>1142</v>
      </c>
      <c r="G7114" t="s">
        <v>140</v>
      </c>
    </row>
    <row r="7115" spans="1:7" x14ac:dyDescent="0.35">
      <c r="A7115" t="s">
        <v>29</v>
      </c>
      <c r="B7115" t="s">
        <v>1218</v>
      </c>
      <c r="C7115">
        <v>21</v>
      </c>
      <c r="D7115" t="s">
        <v>140</v>
      </c>
      <c r="E7115" t="s">
        <v>286</v>
      </c>
      <c r="F7115" t="s">
        <v>285</v>
      </c>
      <c r="G7115" t="s">
        <v>140</v>
      </c>
    </row>
    <row r="7116" spans="1:7" x14ac:dyDescent="0.35">
      <c r="A7116" t="s">
        <v>29</v>
      </c>
      <c r="B7116" t="s">
        <v>1219</v>
      </c>
      <c r="C7116">
        <v>32</v>
      </c>
      <c r="D7116" t="s">
        <v>140</v>
      </c>
      <c r="E7116" t="s">
        <v>1043</v>
      </c>
      <c r="F7116" t="s">
        <v>1183</v>
      </c>
      <c r="G7116" t="s">
        <v>140</v>
      </c>
    </row>
    <row r="7117" spans="1:7" x14ac:dyDescent="0.35">
      <c r="A7117" t="s">
        <v>29</v>
      </c>
      <c r="B7117" t="s">
        <v>1220</v>
      </c>
      <c r="C7117">
        <v>1</v>
      </c>
      <c r="D7117" t="s">
        <v>140</v>
      </c>
      <c r="E7117" t="s">
        <v>140</v>
      </c>
      <c r="F7117" t="s">
        <v>177</v>
      </c>
      <c r="G7117" t="s">
        <v>140</v>
      </c>
    </row>
    <row r="7118" spans="1:7" x14ac:dyDescent="0.35">
      <c r="A7118" t="s">
        <v>30</v>
      </c>
      <c r="B7118" t="s">
        <v>1216</v>
      </c>
      <c r="C7118">
        <v>41</v>
      </c>
      <c r="D7118" t="s">
        <v>140</v>
      </c>
      <c r="E7118" t="s">
        <v>140</v>
      </c>
      <c r="F7118" t="s">
        <v>177</v>
      </c>
      <c r="G7118" t="s">
        <v>140</v>
      </c>
    </row>
    <row r="7119" spans="1:7" x14ac:dyDescent="0.35">
      <c r="A7119" t="s">
        <v>30</v>
      </c>
      <c r="B7119" t="s">
        <v>1217</v>
      </c>
      <c r="C7119">
        <v>47</v>
      </c>
      <c r="D7119" t="s">
        <v>140</v>
      </c>
      <c r="E7119" t="s">
        <v>140</v>
      </c>
      <c r="F7119" t="s">
        <v>177</v>
      </c>
      <c r="G7119" t="s">
        <v>140</v>
      </c>
    </row>
    <row r="7120" spans="1:7" x14ac:dyDescent="0.35">
      <c r="A7120" t="s">
        <v>30</v>
      </c>
      <c r="B7120" t="s">
        <v>1218</v>
      </c>
      <c r="C7120">
        <v>37</v>
      </c>
      <c r="D7120" t="s">
        <v>140</v>
      </c>
      <c r="E7120" t="s">
        <v>140</v>
      </c>
      <c r="F7120" t="s">
        <v>177</v>
      </c>
      <c r="G7120" t="s">
        <v>140</v>
      </c>
    </row>
    <row r="7121" spans="1:7" x14ac:dyDescent="0.35">
      <c r="A7121" t="s">
        <v>30</v>
      </c>
      <c r="B7121" t="s">
        <v>1219</v>
      </c>
      <c r="C7121">
        <v>38</v>
      </c>
      <c r="D7121" t="s">
        <v>140</v>
      </c>
      <c r="E7121" t="s">
        <v>140</v>
      </c>
      <c r="F7121" t="s">
        <v>177</v>
      </c>
      <c r="G7121" t="s">
        <v>140</v>
      </c>
    </row>
    <row r="7122" spans="1:7" x14ac:dyDescent="0.35">
      <c r="A7122" t="s">
        <v>31</v>
      </c>
      <c r="B7122" t="s">
        <v>1216</v>
      </c>
      <c r="C7122">
        <v>1</v>
      </c>
      <c r="D7122" t="s">
        <v>140</v>
      </c>
      <c r="E7122" t="s">
        <v>177</v>
      </c>
      <c r="F7122" t="s">
        <v>140</v>
      </c>
      <c r="G7122" t="s">
        <v>140</v>
      </c>
    </row>
    <row r="7123" spans="1:7" x14ac:dyDescent="0.35">
      <c r="A7123" t="s">
        <v>31</v>
      </c>
      <c r="B7123" t="s">
        <v>1217</v>
      </c>
      <c r="C7123">
        <v>3</v>
      </c>
      <c r="D7123" t="s">
        <v>140</v>
      </c>
      <c r="E7123" t="s">
        <v>140</v>
      </c>
      <c r="F7123" t="s">
        <v>177</v>
      </c>
      <c r="G7123" t="s">
        <v>140</v>
      </c>
    </row>
    <row r="7124" spans="1:7" x14ac:dyDescent="0.35">
      <c r="A7124" t="s">
        <v>31</v>
      </c>
      <c r="B7124" t="s">
        <v>1218</v>
      </c>
      <c r="C7124">
        <v>1</v>
      </c>
      <c r="D7124" t="s">
        <v>140</v>
      </c>
      <c r="E7124" t="s">
        <v>140</v>
      </c>
      <c r="F7124" t="s">
        <v>177</v>
      </c>
      <c r="G7124" t="s">
        <v>140</v>
      </c>
    </row>
    <row r="7125" spans="1:7" x14ac:dyDescent="0.35">
      <c r="A7125" t="s">
        <v>31</v>
      </c>
      <c r="B7125" t="s">
        <v>1219</v>
      </c>
      <c r="C7125">
        <v>1</v>
      </c>
      <c r="D7125" t="s">
        <v>140</v>
      </c>
      <c r="E7125" t="s">
        <v>140</v>
      </c>
      <c r="F7125" t="s">
        <v>177</v>
      </c>
      <c r="G7125" t="s">
        <v>140</v>
      </c>
    </row>
    <row r="7126" spans="1:7" x14ac:dyDescent="0.35">
      <c r="A7126" t="s">
        <v>32</v>
      </c>
      <c r="B7126" t="s">
        <v>1216</v>
      </c>
      <c r="C7126">
        <v>583</v>
      </c>
      <c r="D7126" t="s">
        <v>1054</v>
      </c>
      <c r="E7126" t="s">
        <v>996</v>
      </c>
      <c r="F7126" t="s">
        <v>990</v>
      </c>
      <c r="G7126" t="s">
        <v>1008</v>
      </c>
    </row>
    <row r="7127" spans="1:7" x14ac:dyDescent="0.35">
      <c r="A7127" t="s">
        <v>32</v>
      </c>
      <c r="B7127" t="s">
        <v>1217</v>
      </c>
      <c r="C7127">
        <v>535</v>
      </c>
      <c r="D7127" t="s">
        <v>1063</v>
      </c>
      <c r="E7127" t="s">
        <v>1023</v>
      </c>
      <c r="F7127" t="s">
        <v>1025</v>
      </c>
      <c r="G7127" t="s">
        <v>140</v>
      </c>
    </row>
    <row r="7128" spans="1:7" x14ac:dyDescent="0.35">
      <c r="A7128" t="s">
        <v>32</v>
      </c>
      <c r="B7128" t="s">
        <v>1218</v>
      </c>
      <c r="C7128">
        <v>502</v>
      </c>
      <c r="D7128" t="s">
        <v>140</v>
      </c>
      <c r="E7128" t="s">
        <v>838</v>
      </c>
      <c r="F7128" t="s">
        <v>839</v>
      </c>
      <c r="G7128" t="s">
        <v>140</v>
      </c>
    </row>
    <row r="7129" spans="1:7" x14ac:dyDescent="0.35">
      <c r="A7129" t="s">
        <v>32</v>
      </c>
      <c r="B7129" t="s">
        <v>1219</v>
      </c>
      <c r="C7129">
        <v>475</v>
      </c>
      <c r="D7129" t="s">
        <v>1016</v>
      </c>
      <c r="E7129" t="s">
        <v>1045</v>
      </c>
      <c r="F7129" t="s">
        <v>1111</v>
      </c>
      <c r="G7129" t="s">
        <v>1013</v>
      </c>
    </row>
    <row r="7130" spans="1:7" x14ac:dyDescent="0.35">
      <c r="A7130" t="s">
        <v>32</v>
      </c>
      <c r="B7130" t="s">
        <v>1220</v>
      </c>
      <c r="C7130">
        <v>12</v>
      </c>
      <c r="D7130" t="s">
        <v>140</v>
      </c>
      <c r="E7130" t="s">
        <v>140</v>
      </c>
      <c r="F7130" t="s">
        <v>177</v>
      </c>
      <c r="G7130" t="s">
        <v>140</v>
      </c>
    </row>
    <row r="7132" spans="1:7" x14ac:dyDescent="0.35">
      <c r="A7132" t="s">
        <v>1299</v>
      </c>
    </row>
    <row r="7133" spans="1:7" x14ac:dyDescent="0.35">
      <c r="A7133" t="s">
        <v>2</v>
      </c>
      <c r="B7133" t="s">
        <v>1141</v>
      </c>
      <c r="C7133" t="s">
        <v>3</v>
      </c>
      <c r="D7133" t="s">
        <v>85</v>
      </c>
      <c r="E7133" t="s">
        <v>86</v>
      </c>
      <c r="F7133" t="s">
        <v>1133</v>
      </c>
      <c r="G7133" t="s">
        <v>136</v>
      </c>
    </row>
    <row r="7134" spans="1:7" x14ac:dyDescent="0.35">
      <c r="A7134" t="s">
        <v>8</v>
      </c>
      <c r="B7134" t="s">
        <v>1129</v>
      </c>
      <c r="C7134">
        <v>2</v>
      </c>
      <c r="D7134" t="s">
        <v>140</v>
      </c>
      <c r="E7134" t="s">
        <v>177</v>
      </c>
      <c r="F7134" t="s">
        <v>140</v>
      </c>
      <c r="G7134" t="s">
        <v>140</v>
      </c>
    </row>
    <row r="7135" spans="1:7" x14ac:dyDescent="0.35">
      <c r="A7135" t="s">
        <v>8</v>
      </c>
      <c r="B7135" t="s">
        <v>1130</v>
      </c>
      <c r="C7135">
        <v>42</v>
      </c>
      <c r="D7135" t="s">
        <v>592</v>
      </c>
      <c r="E7135" t="s">
        <v>1158</v>
      </c>
      <c r="F7135" t="s">
        <v>140</v>
      </c>
      <c r="G7135" t="s">
        <v>140</v>
      </c>
    </row>
    <row r="7136" spans="1:7" x14ac:dyDescent="0.35">
      <c r="A7136" t="s">
        <v>8</v>
      </c>
      <c r="B7136" t="s">
        <v>1131</v>
      </c>
      <c r="C7136">
        <v>9</v>
      </c>
      <c r="D7136" t="s">
        <v>140</v>
      </c>
      <c r="E7136" t="s">
        <v>177</v>
      </c>
      <c r="F7136" t="s">
        <v>140</v>
      </c>
      <c r="G7136" t="s">
        <v>140</v>
      </c>
    </row>
    <row r="7137" spans="1:7" x14ac:dyDescent="0.35">
      <c r="A7137" t="s">
        <v>9</v>
      </c>
      <c r="B7137" t="s">
        <v>1129</v>
      </c>
      <c r="C7137">
        <v>12</v>
      </c>
      <c r="D7137" t="s">
        <v>140</v>
      </c>
      <c r="E7137" t="s">
        <v>177</v>
      </c>
      <c r="F7137" t="s">
        <v>140</v>
      </c>
      <c r="G7137" t="s">
        <v>140</v>
      </c>
    </row>
    <row r="7138" spans="1:7" x14ac:dyDescent="0.35">
      <c r="A7138" t="s">
        <v>9</v>
      </c>
      <c r="B7138" t="s">
        <v>1130</v>
      </c>
      <c r="C7138">
        <v>97</v>
      </c>
      <c r="D7138" t="s">
        <v>1073</v>
      </c>
      <c r="E7138" t="s">
        <v>1213</v>
      </c>
      <c r="F7138" t="s">
        <v>140</v>
      </c>
      <c r="G7138" t="s">
        <v>140</v>
      </c>
    </row>
    <row r="7139" spans="1:7" x14ac:dyDescent="0.35">
      <c r="A7139" t="s">
        <v>9</v>
      </c>
      <c r="B7139" t="s">
        <v>1131</v>
      </c>
      <c r="C7139">
        <v>20</v>
      </c>
      <c r="D7139" t="s">
        <v>973</v>
      </c>
      <c r="E7139" t="s">
        <v>974</v>
      </c>
      <c r="F7139" t="s">
        <v>140</v>
      </c>
      <c r="G7139" t="s">
        <v>140</v>
      </c>
    </row>
    <row r="7140" spans="1:7" x14ac:dyDescent="0.35">
      <c r="A7140" t="s">
        <v>10</v>
      </c>
      <c r="B7140" t="s">
        <v>1129</v>
      </c>
      <c r="C7140">
        <v>19</v>
      </c>
      <c r="D7140" t="s">
        <v>530</v>
      </c>
      <c r="E7140" t="s">
        <v>529</v>
      </c>
      <c r="F7140" t="s">
        <v>140</v>
      </c>
      <c r="G7140" t="s">
        <v>140</v>
      </c>
    </row>
    <row r="7141" spans="1:7" x14ac:dyDescent="0.35">
      <c r="A7141" t="s">
        <v>10</v>
      </c>
      <c r="B7141" t="s">
        <v>1130</v>
      </c>
      <c r="C7141">
        <v>68</v>
      </c>
      <c r="D7141" t="s">
        <v>903</v>
      </c>
      <c r="E7141" t="s">
        <v>904</v>
      </c>
      <c r="F7141" t="s">
        <v>140</v>
      </c>
      <c r="G7141" t="s">
        <v>140</v>
      </c>
    </row>
    <row r="7142" spans="1:7" x14ac:dyDescent="0.35">
      <c r="A7142" t="s">
        <v>10</v>
      </c>
      <c r="B7142" t="s">
        <v>1131</v>
      </c>
      <c r="C7142">
        <v>12</v>
      </c>
      <c r="D7142" t="s">
        <v>140</v>
      </c>
      <c r="E7142" t="s">
        <v>177</v>
      </c>
      <c r="F7142" t="s">
        <v>140</v>
      </c>
      <c r="G7142" t="s">
        <v>140</v>
      </c>
    </row>
    <row r="7143" spans="1:7" x14ac:dyDescent="0.35">
      <c r="A7143" t="s">
        <v>11</v>
      </c>
      <c r="B7143" t="s">
        <v>1129</v>
      </c>
      <c r="C7143">
        <v>6</v>
      </c>
      <c r="D7143" t="s">
        <v>140</v>
      </c>
      <c r="E7143" t="s">
        <v>177</v>
      </c>
      <c r="F7143" t="s">
        <v>140</v>
      </c>
      <c r="G7143" t="s">
        <v>140</v>
      </c>
    </row>
    <row r="7144" spans="1:7" x14ac:dyDescent="0.35">
      <c r="A7144" t="s">
        <v>11</v>
      </c>
      <c r="B7144" t="s">
        <v>1130</v>
      </c>
      <c r="C7144">
        <v>95</v>
      </c>
      <c r="D7144" t="s">
        <v>950</v>
      </c>
      <c r="E7144" t="s">
        <v>928</v>
      </c>
      <c r="F7144" t="s">
        <v>1058</v>
      </c>
      <c r="G7144" t="s">
        <v>140</v>
      </c>
    </row>
    <row r="7145" spans="1:7" x14ac:dyDescent="0.35">
      <c r="A7145" t="s">
        <v>11</v>
      </c>
      <c r="B7145" t="s">
        <v>1131</v>
      </c>
      <c r="C7145">
        <v>14</v>
      </c>
      <c r="D7145" t="s">
        <v>140</v>
      </c>
      <c r="E7145" t="s">
        <v>177</v>
      </c>
      <c r="F7145" t="s">
        <v>140</v>
      </c>
      <c r="G7145" t="s">
        <v>140</v>
      </c>
    </row>
    <row r="7146" spans="1:7" x14ac:dyDescent="0.35">
      <c r="A7146" t="s">
        <v>12</v>
      </c>
      <c r="B7146" t="s">
        <v>1129</v>
      </c>
      <c r="C7146">
        <v>2</v>
      </c>
      <c r="D7146" t="s">
        <v>140</v>
      </c>
      <c r="E7146" t="s">
        <v>177</v>
      </c>
      <c r="F7146" t="s">
        <v>140</v>
      </c>
      <c r="G7146" t="s">
        <v>140</v>
      </c>
    </row>
    <row r="7147" spans="1:7" x14ac:dyDescent="0.35">
      <c r="A7147" t="s">
        <v>12</v>
      </c>
      <c r="B7147" t="s">
        <v>1130</v>
      </c>
      <c r="C7147">
        <v>7</v>
      </c>
      <c r="D7147" t="s">
        <v>703</v>
      </c>
      <c r="E7147" t="s">
        <v>702</v>
      </c>
      <c r="F7147" t="s">
        <v>140</v>
      </c>
      <c r="G7147" t="s">
        <v>140</v>
      </c>
    </row>
    <row r="7148" spans="1:7" x14ac:dyDescent="0.35">
      <c r="A7148" t="s">
        <v>12</v>
      </c>
      <c r="B7148" t="s">
        <v>1131</v>
      </c>
      <c r="C7148">
        <v>5</v>
      </c>
      <c r="D7148" t="s">
        <v>140</v>
      </c>
      <c r="E7148" t="s">
        <v>177</v>
      </c>
      <c r="F7148" t="s">
        <v>140</v>
      </c>
      <c r="G7148" t="s">
        <v>140</v>
      </c>
    </row>
    <row r="7149" spans="1:7" x14ac:dyDescent="0.35">
      <c r="A7149" t="s">
        <v>13</v>
      </c>
      <c r="B7149" t="s">
        <v>1130</v>
      </c>
      <c r="C7149">
        <v>1</v>
      </c>
      <c r="D7149" t="s">
        <v>177</v>
      </c>
      <c r="E7149" t="s">
        <v>140</v>
      </c>
      <c r="F7149" t="s">
        <v>140</v>
      </c>
      <c r="G7149" t="s">
        <v>140</v>
      </c>
    </row>
    <row r="7150" spans="1:7" x14ac:dyDescent="0.35">
      <c r="A7150" t="s">
        <v>13</v>
      </c>
      <c r="B7150" t="s">
        <v>1131</v>
      </c>
      <c r="C7150">
        <v>1</v>
      </c>
      <c r="D7150" t="s">
        <v>140</v>
      </c>
      <c r="E7150" t="s">
        <v>177</v>
      </c>
      <c r="F7150" t="s">
        <v>140</v>
      </c>
      <c r="G7150" t="s">
        <v>140</v>
      </c>
    </row>
    <row r="7151" spans="1:7" x14ac:dyDescent="0.35">
      <c r="A7151" t="s">
        <v>14</v>
      </c>
      <c r="B7151" t="s">
        <v>1129</v>
      </c>
      <c r="C7151">
        <v>12</v>
      </c>
      <c r="D7151" t="s">
        <v>1106</v>
      </c>
      <c r="E7151" t="s">
        <v>1138</v>
      </c>
      <c r="F7151" t="s">
        <v>140</v>
      </c>
      <c r="G7151" t="s">
        <v>140</v>
      </c>
    </row>
    <row r="7152" spans="1:7" x14ac:dyDescent="0.35">
      <c r="A7152" t="s">
        <v>14</v>
      </c>
      <c r="B7152" t="s">
        <v>1130</v>
      </c>
      <c r="C7152">
        <v>32</v>
      </c>
      <c r="D7152" t="s">
        <v>97</v>
      </c>
      <c r="E7152" t="s">
        <v>98</v>
      </c>
      <c r="F7152" t="s">
        <v>140</v>
      </c>
      <c r="G7152" t="s">
        <v>140</v>
      </c>
    </row>
    <row r="7153" spans="1:7" x14ac:dyDescent="0.35">
      <c r="A7153" t="s">
        <v>14</v>
      </c>
      <c r="B7153" t="s">
        <v>1131</v>
      </c>
      <c r="C7153">
        <v>8</v>
      </c>
      <c r="D7153" t="s">
        <v>140</v>
      </c>
      <c r="E7153" t="s">
        <v>177</v>
      </c>
      <c r="F7153" t="s">
        <v>140</v>
      </c>
      <c r="G7153" t="s">
        <v>140</v>
      </c>
    </row>
    <row r="7154" spans="1:7" x14ac:dyDescent="0.35">
      <c r="A7154" t="s">
        <v>15</v>
      </c>
      <c r="B7154" t="s">
        <v>1129</v>
      </c>
      <c r="C7154">
        <v>15</v>
      </c>
      <c r="D7154" t="s">
        <v>140</v>
      </c>
      <c r="E7154" t="s">
        <v>177</v>
      </c>
      <c r="F7154" t="s">
        <v>140</v>
      </c>
      <c r="G7154" t="s">
        <v>140</v>
      </c>
    </row>
    <row r="7155" spans="1:7" x14ac:dyDescent="0.35">
      <c r="A7155" t="s">
        <v>15</v>
      </c>
      <c r="B7155" t="s">
        <v>1130</v>
      </c>
      <c r="C7155">
        <v>57</v>
      </c>
      <c r="D7155" t="s">
        <v>1063</v>
      </c>
      <c r="E7155" t="s">
        <v>1180</v>
      </c>
      <c r="F7155" t="s">
        <v>140</v>
      </c>
      <c r="G7155" t="s">
        <v>140</v>
      </c>
    </row>
    <row r="7156" spans="1:7" x14ac:dyDescent="0.35">
      <c r="A7156" t="s">
        <v>15</v>
      </c>
      <c r="B7156" t="s">
        <v>1131</v>
      </c>
      <c r="C7156">
        <v>17</v>
      </c>
      <c r="D7156" t="s">
        <v>1068</v>
      </c>
      <c r="E7156" t="s">
        <v>1108</v>
      </c>
      <c r="F7156" t="s">
        <v>140</v>
      </c>
      <c r="G7156" t="s">
        <v>140</v>
      </c>
    </row>
    <row r="7157" spans="1:7" x14ac:dyDescent="0.35">
      <c r="A7157" t="s">
        <v>16</v>
      </c>
      <c r="B7157" t="s">
        <v>1129</v>
      </c>
      <c r="C7157">
        <v>8</v>
      </c>
      <c r="D7157" t="s">
        <v>140</v>
      </c>
      <c r="E7157" t="s">
        <v>177</v>
      </c>
      <c r="F7157" t="s">
        <v>140</v>
      </c>
      <c r="G7157" t="s">
        <v>140</v>
      </c>
    </row>
    <row r="7158" spans="1:7" x14ac:dyDescent="0.35">
      <c r="A7158" t="s">
        <v>16</v>
      </c>
      <c r="B7158" t="s">
        <v>1130</v>
      </c>
      <c r="C7158">
        <v>119</v>
      </c>
      <c r="D7158" t="s">
        <v>1054</v>
      </c>
      <c r="E7158" t="s">
        <v>1206</v>
      </c>
      <c r="F7158" t="s">
        <v>140</v>
      </c>
      <c r="G7158" t="s">
        <v>140</v>
      </c>
    </row>
    <row r="7159" spans="1:7" x14ac:dyDescent="0.35">
      <c r="A7159" t="s">
        <v>16</v>
      </c>
      <c r="B7159" t="s">
        <v>1131</v>
      </c>
      <c r="C7159">
        <v>38</v>
      </c>
      <c r="D7159" t="s">
        <v>140</v>
      </c>
      <c r="E7159" t="s">
        <v>177</v>
      </c>
      <c r="F7159" t="s">
        <v>140</v>
      </c>
      <c r="G7159" t="s">
        <v>140</v>
      </c>
    </row>
    <row r="7160" spans="1:7" x14ac:dyDescent="0.35">
      <c r="A7160" t="s">
        <v>17</v>
      </c>
      <c r="B7160" t="s">
        <v>1129</v>
      </c>
      <c r="C7160">
        <v>10</v>
      </c>
      <c r="D7160" t="s">
        <v>140</v>
      </c>
      <c r="E7160" t="s">
        <v>177</v>
      </c>
      <c r="F7160" t="s">
        <v>140</v>
      </c>
      <c r="G7160" t="s">
        <v>140</v>
      </c>
    </row>
    <row r="7161" spans="1:7" x14ac:dyDescent="0.35">
      <c r="A7161" t="s">
        <v>17</v>
      </c>
      <c r="B7161" t="s">
        <v>1130</v>
      </c>
      <c r="C7161">
        <v>71</v>
      </c>
      <c r="D7161" t="s">
        <v>949</v>
      </c>
      <c r="E7161" t="s">
        <v>1120</v>
      </c>
      <c r="F7161" t="s">
        <v>1046</v>
      </c>
      <c r="G7161" t="s">
        <v>140</v>
      </c>
    </row>
    <row r="7162" spans="1:7" x14ac:dyDescent="0.35">
      <c r="A7162" t="s">
        <v>17</v>
      </c>
      <c r="B7162" t="s">
        <v>1131</v>
      </c>
      <c r="C7162">
        <v>12</v>
      </c>
      <c r="D7162" t="s">
        <v>654</v>
      </c>
      <c r="E7162" t="s">
        <v>653</v>
      </c>
      <c r="F7162" t="s">
        <v>140</v>
      </c>
      <c r="G7162" t="s">
        <v>140</v>
      </c>
    </row>
    <row r="7163" spans="1:7" x14ac:dyDescent="0.35">
      <c r="A7163" t="s">
        <v>18</v>
      </c>
      <c r="B7163" t="s">
        <v>1129</v>
      </c>
      <c r="C7163">
        <v>7</v>
      </c>
      <c r="D7163" t="s">
        <v>123</v>
      </c>
      <c r="E7163" t="s">
        <v>124</v>
      </c>
      <c r="F7163" t="s">
        <v>140</v>
      </c>
      <c r="G7163" t="s">
        <v>140</v>
      </c>
    </row>
    <row r="7164" spans="1:7" x14ac:dyDescent="0.35">
      <c r="A7164" t="s">
        <v>18</v>
      </c>
      <c r="B7164" t="s">
        <v>1130</v>
      </c>
      <c r="C7164">
        <v>36</v>
      </c>
      <c r="D7164" t="s">
        <v>140</v>
      </c>
      <c r="E7164" t="s">
        <v>177</v>
      </c>
      <c r="F7164" t="s">
        <v>140</v>
      </c>
      <c r="G7164" t="s">
        <v>140</v>
      </c>
    </row>
    <row r="7165" spans="1:7" x14ac:dyDescent="0.35">
      <c r="A7165" t="s">
        <v>18</v>
      </c>
      <c r="B7165" t="s">
        <v>1131</v>
      </c>
      <c r="C7165">
        <v>14</v>
      </c>
      <c r="D7165" t="s">
        <v>147</v>
      </c>
      <c r="E7165" t="s">
        <v>951</v>
      </c>
      <c r="F7165" t="s">
        <v>1052</v>
      </c>
      <c r="G7165" t="s">
        <v>140</v>
      </c>
    </row>
    <row r="7166" spans="1:7" x14ac:dyDescent="0.35">
      <c r="A7166" t="s">
        <v>19</v>
      </c>
      <c r="B7166" t="s">
        <v>1129</v>
      </c>
      <c r="C7166">
        <v>3</v>
      </c>
      <c r="D7166" t="s">
        <v>140</v>
      </c>
      <c r="E7166" t="s">
        <v>177</v>
      </c>
      <c r="F7166" t="s">
        <v>140</v>
      </c>
      <c r="G7166" t="s">
        <v>140</v>
      </c>
    </row>
    <row r="7167" spans="1:7" x14ac:dyDescent="0.35">
      <c r="A7167" t="s">
        <v>19</v>
      </c>
      <c r="B7167" t="s">
        <v>1130</v>
      </c>
      <c r="C7167">
        <v>42</v>
      </c>
      <c r="D7167" t="s">
        <v>1080</v>
      </c>
      <c r="E7167" t="s">
        <v>1081</v>
      </c>
      <c r="F7167" t="s">
        <v>140</v>
      </c>
      <c r="G7167" t="s">
        <v>140</v>
      </c>
    </row>
    <row r="7168" spans="1:7" x14ac:dyDescent="0.35">
      <c r="A7168" t="s">
        <v>19</v>
      </c>
      <c r="B7168" t="s">
        <v>1131</v>
      </c>
      <c r="C7168">
        <v>22</v>
      </c>
      <c r="D7168" t="s">
        <v>1061</v>
      </c>
      <c r="E7168" t="s">
        <v>1112</v>
      </c>
      <c r="F7168" t="s">
        <v>140</v>
      </c>
      <c r="G7168" t="s">
        <v>140</v>
      </c>
    </row>
    <row r="7169" spans="1:7" x14ac:dyDescent="0.35">
      <c r="A7169" t="s">
        <v>20</v>
      </c>
      <c r="B7169" t="s">
        <v>1129</v>
      </c>
      <c r="C7169">
        <v>11</v>
      </c>
      <c r="D7169" t="s">
        <v>140</v>
      </c>
      <c r="E7169" t="s">
        <v>177</v>
      </c>
      <c r="F7169" t="s">
        <v>140</v>
      </c>
      <c r="G7169" t="s">
        <v>140</v>
      </c>
    </row>
    <row r="7170" spans="1:7" x14ac:dyDescent="0.35">
      <c r="A7170" t="s">
        <v>20</v>
      </c>
      <c r="B7170" t="s">
        <v>1130</v>
      </c>
      <c r="C7170">
        <v>22</v>
      </c>
      <c r="D7170" t="s">
        <v>140</v>
      </c>
      <c r="E7170" t="s">
        <v>1115</v>
      </c>
      <c r="F7170" t="s">
        <v>1057</v>
      </c>
      <c r="G7170" t="s">
        <v>140</v>
      </c>
    </row>
    <row r="7171" spans="1:7" x14ac:dyDescent="0.35">
      <c r="A7171" t="s">
        <v>20</v>
      </c>
      <c r="B7171" t="s">
        <v>1131</v>
      </c>
      <c r="C7171">
        <v>55</v>
      </c>
      <c r="D7171" t="s">
        <v>1072</v>
      </c>
      <c r="E7171" t="s">
        <v>404</v>
      </c>
      <c r="F7171" t="s">
        <v>140</v>
      </c>
      <c r="G7171" t="s">
        <v>1017</v>
      </c>
    </row>
    <row r="7172" spans="1:7" x14ac:dyDescent="0.35">
      <c r="A7172" t="s">
        <v>21</v>
      </c>
      <c r="B7172" t="s">
        <v>1129</v>
      </c>
      <c r="C7172">
        <v>9</v>
      </c>
      <c r="D7172" t="s">
        <v>564</v>
      </c>
      <c r="E7172" t="s">
        <v>563</v>
      </c>
      <c r="F7172" t="s">
        <v>140</v>
      </c>
      <c r="G7172" t="s">
        <v>140</v>
      </c>
    </row>
    <row r="7173" spans="1:7" x14ac:dyDescent="0.35">
      <c r="A7173" t="s">
        <v>21</v>
      </c>
      <c r="B7173" t="s">
        <v>1130</v>
      </c>
      <c r="C7173">
        <v>12</v>
      </c>
      <c r="D7173" t="s">
        <v>973</v>
      </c>
      <c r="E7173" t="s">
        <v>974</v>
      </c>
      <c r="F7173" t="s">
        <v>140</v>
      </c>
      <c r="G7173" t="s">
        <v>140</v>
      </c>
    </row>
    <row r="7174" spans="1:7" x14ac:dyDescent="0.35">
      <c r="A7174" t="s">
        <v>21</v>
      </c>
      <c r="B7174" t="s">
        <v>1131</v>
      </c>
      <c r="C7174">
        <v>38</v>
      </c>
      <c r="D7174" t="s">
        <v>345</v>
      </c>
      <c r="E7174" t="s">
        <v>1122</v>
      </c>
      <c r="F7174" t="s">
        <v>1020</v>
      </c>
      <c r="G7174" t="s">
        <v>140</v>
      </c>
    </row>
    <row r="7175" spans="1:7" x14ac:dyDescent="0.35">
      <c r="A7175" t="s">
        <v>22</v>
      </c>
      <c r="B7175" t="s">
        <v>1129</v>
      </c>
      <c r="C7175">
        <v>8</v>
      </c>
      <c r="D7175" t="s">
        <v>574</v>
      </c>
      <c r="E7175" t="s">
        <v>806</v>
      </c>
      <c r="F7175" t="s">
        <v>140</v>
      </c>
      <c r="G7175" t="s">
        <v>140</v>
      </c>
    </row>
    <row r="7176" spans="1:7" x14ac:dyDescent="0.35">
      <c r="A7176" t="s">
        <v>22</v>
      </c>
      <c r="B7176" t="s">
        <v>1130</v>
      </c>
      <c r="C7176">
        <v>65</v>
      </c>
      <c r="D7176" t="s">
        <v>121</v>
      </c>
      <c r="E7176" t="s">
        <v>872</v>
      </c>
      <c r="F7176" t="s">
        <v>1059</v>
      </c>
      <c r="G7176" t="s">
        <v>140</v>
      </c>
    </row>
    <row r="7177" spans="1:7" x14ac:dyDescent="0.35">
      <c r="A7177" t="s">
        <v>22</v>
      </c>
      <c r="B7177" t="s">
        <v>1131</v>
      </c>
      <c r="C7177">
        <v>9</v>
      </c>
      <c r="D7177" t="s">
        <v>140</v>
      </c>
      <c r="E7177" t="s">
        <v>177</v>
      </c>
      <c r="F7177" t="s">
        <v>140</v>
      </c>
      <c r="G7177" t="s">
        <v>140</v>
      </c>
    </row>
    <row r="7178" spans="1:7" x14ac:dyDescent="0.35">
      <c r="A7178" t="s">
        <v>23</v>
      </c>
      <c r="B7178" t="s">
        <v>1130</v>
      </c>
      <c r="C7178">
        <v>2</v>
      </c>
      <c r="D7178" t="s">
        <v>140</v>
      </c>
      <c r="E7178" t="s">
        <v>177</v>
      </c>
      <c r="F7178" t="s">
        <v>140</v>
      </c>
      <c r="G7178" t="s">
        <v>140</v>
      </c>
    </row>
    <row r="7179" spans="1:7" x14ac:dyDescent="0.35">
      <c r="A7179" t="s">
        <v>24</v>
      </c>
      <c r="B7179" t="s">
        <v>1129</v>
      </c>
      <c r="C7179">
        <v>24</v>
      </c>
      <c r="D7179" t="s">
        <v>140</v>
      </c>
      <c r="E7179" t="s">
        <v>177</v>
      </c>
      <c r="F7179" t="s">
        <v>140</v>
      </c>
      <c r="G7179" t="s">
        <v>140</v>
      </c>
    </row>
    <row r="7180" spans="1:7" x14ac:dyDescent="0.35">
      <c r="A7180" t="s">
        <v>24</v>
      </c>
      <c r="B7180" t="s">
        <v>1130</v>
      </c>
      <c r="C7180">
        <v>95</v>
      </c>
      <c r="D7180" t="s">
        <v>1019</v>
      </c>
      <c r="E7180" t="s">
        <v>1200</v>
      </c>
      <c r="F7180" t="s">
        <v>140</v>
      </c>
      <c r="G7180" t="s">
        <v>1011</v>
      </c>
    </row>
    <row r="7181" spans="1:7" x14ac:dyDescent="0.35">
      <c r="A7181" t="s">
        <v>24</v>
      </c>
      <c r="B7181" t="s">
        <v>1131</v>
      </c>
      <c r="C7181">
        <v>18</v>
      </c>
      <c r="D7181" t="s">
        <v>1102</v>
      </c>
      <c r="E7181" t="s">
        <v>1137</v>
      </c>
      <c r="F7181" t="s">
        <v>140</v>
      </c>
      <c r="G7181" t="s">
        <v>140</v>
      </c>
    </row>
    <row r="7182" spans="1:7" x14ac:dyDescent="0.35">
      <c r="A7182" t="s">
        <v>25</v>
      </c>
      <c r="B7182" t="s">
        <v>1129</v>
      </c>
      <c r="C7182">
        <v>10</v>
      </c>
      <c r="D7182" t="s">
        <v>95</v>
      </c>
      <c r="E7182" t="s">
        <v>96</v>
      </c>
      <c r="F7182" t="s">
        <v>140</v>
      </c>
      <c r="G7182" t="s">
        <v>140</v>
      </c>
    </row>
    <row r="7183" spans="1:7" x14ac:dyDescent="0.35">
      <c r="A7183" t="s">
        <v>25</v>
      </c>
      <c r="B7183" t="s">
        <v>1130</v>
      </c>
      <c r="C7183">
        <v>94</v>
      </c>
      <c r="D7183" t="s">
        <v>1054</v>
      </c>
      <c r="E7183" t="s">
        <v>1206</v>
      </c>
      <c r="F7183" t="s">
        <v>140</v>
      </c>
      <c r="G7183" t="s">
        <v>140</v>
      </c>
    </row>
    <row r="7184" spans="1:7" x14ac:dyDescent="0.35">
      <c r="A7184" t="s">
        <v>25</v>
      </c>
      <c r="B7184" t="s">
        <v>1131</v>
      </c>
      <c r="C7184">
        <v>14</v>
      </c>
      <c r="D7184" t="s">
        <v>345</v>
      </c>
      <c r="E7184" t="s">
        <v>344</v>
      </c>
      <c r="F7184" t="s">
        <v>140</v>
      </c>
      <c r="G7184" t="s">
        <v>140</v>
      </c>
    </row>
    <row r="7185" spans="1:7" x14ac:dyDescent="0.35">
      <c r="A7185" t="s">
        <v>26</v>
      </c>
      <c r="B7185" t="s">
        <v>1129</v>
      </c>
      <c r="C7185">
        <v>10</v>
      </c>
      <c r="D7185" t="s">
        <v>117</v>
      </c>
      <c r="E7185" t="s">
        <v>118</v>
      </c>
      <c r="F7185" t="s">
        <v>140</v>
      </c>
      <c r="G7185" t="s">
        <v>140</v>
      </c>
    </row>
    <row r="7186" spans="1:7" x14ac:dyDescent="0.35">
      <c r="A7186" t="s">
        <v>26</v>
      </c>
      <c r="B7186" t="s">
        <v>1130</v>
      </c>
      <c r="C7186">
        <v>82</v>
      </c>
      <c r="D7186" t="s">
        <v>1004</v>
      </c>
      <c r="E7186" t="s">
        <v>1230</v>
      </c>
      <c r="F7186" t="s">
        <v>140</v>
      </c>
      <c r="G7186" t="s">
        <v>140</v>
      </c>
    </row>
    <row r="7187" spans="1:7" x14ac:dyDescent="0.35">
      <c r="A7187" t="s">
        <v>26</v>
      </c>
      <c r="B7187" t="s">
        <v>1131</v>
      </c>
      <c r="C7187">
        <v>33</v>
      </c>
      <c r="D7187" t="s">
        <v>1020</v>
      </c>
      <c r="E7187" t="s">
        <v>933</v>
      </c>
      <c r="F7187" t="s">
        <v>869</v>
      </c>
      <c r="G7187" t="s">
        <v>140</v>
      </c>
    </row>
    <row r="7188" spans="1:7" x14ac:dyDescent="0.35">
      <c r="A7188" t="s">
        <v>27</v>
      </c>
      <c r="B7188" t="s">
        <v>1129</v>
      </c>
      <c r="C7188">
        <v>8</v>
      </c>
      <c r="D7188" t="s">
        <v>140</v>
      </c>
      <c r="E7188" t="s">
        <v>177</v>
      </c>
      <c r="F7188" t="s">
        <v>140</v>
      </c>
      <c r="G7188" t="s">
        <v>140</v>
      </c>
    </row>
    <row r="7189" spans="1:7" x14ac:dyDescent="0.35">
      <c r="A7189" t="s">
        <v>27</v>
      </c>
      <c r="B7189" t="s">
        <v>1130</v>
      </c>
      <c r="C7189">
        <v>134</v>
      </c>
      <c r="D7189" t="s">
        <v>996</v>
      </c>
      <c r="E7189" t="s">
        <v>904</v>
      </c>
      <c r="F7189" t="s">
        <v>1063</v>
      </c>
      <c r="G7189" t="s">
        <v>140</v>
      </c>
    </row>
    <row r="7190" spans="1:7" x14ac:dyDescent="0.35">
      <c r="A7190" t="s">
        <v>27</v>
      </c>
      <c r="B7190" t="s">
        <v>1131</v>
      </c>
      <c r="C7190">
        <v>31</v>
      </c>
      <c r="D7190" t="s">
        <v>949</v>
      </c>
      <c r="E7190" t="s">
        <v>948</v>
      </c>
      <c r="F7190" t="s">
        <v>140</v>
      </c>
      <c r="G7190" t="s">
        <v>140</v>
      </c>
    </row>
    <row r="7191" spans="1:7" x14ac:dyDescent="0.35">
      <c r="A7191" t="s">
        <v>28</v>
      </c>
      <c r="B7191" t="s">
        <v>1129</v>
      </c>
      <c r="C7191">
        <v>11</v>
      </c>
      <c r="D7191" t="s">
        <v>142</v>
      </c>
      <c r="E7191" t="s">
        <v>143</v>
      </c>
      <c r="F7191" t="s">
        <v>140</v>
      </c>
      <c r="G7191" t="s">
        <v>140</v>
      </c>
    </row>
    <row r="7192" spans="1:7" x14ac:dyDescent="0.35">
      <c r="A7192" t="s">
        <v>28</v>
      </c>
      <c r="B7192" t="s">
        <v>1130</v>
      </c>
      <c r="C7192">
        <v>65</v>
      </c>
      <c r="D7192" t="s">
        <v>971</v>
      </c>
      <c r="E7192" t="s">
        <v>1207</v>
      </c>
      <c r="F7192" t="s">
        <v>140</v>
      </c>
      <c r="G7192" t="s">
        <v>140</v>
      </c>
    </row>
    <row r="7193" spans="1:7" x14ac:dyDescent="0.35">
      <c r="A7193" t="s">
        <v>28</v>
      </c>
      <c r="B7193" t="s">
        <v>1131</v>
      </c>
      <c r="C7193">
        <v>17</v>
      </c>
      <c r="D7193" t="s">
        <v>140</v>
      </c>
      <c r="E7193" t="s">
        <v>177</v>
      </c>
      <c r="F7193" t="s">
        <v>140</v>
      </c>
      <c r="G7193" t="s">
        <v>140</v>
      </c>
    </row>
    <row r="7194" spans="1:7" x14ac:dyDescent="0.35">
      <c r="A7194" t="s">
        <v>29</v>
      </c>
      <c r="B7194" t="s">
        <v>1129</v>
      </c>
      <c r="C7194">
        <v>4</v>
      </c>
      <c r="D7194" t="s">
        <v>610</v>
      </c>
      <c r="E7194" t="s">
        <v>610</v>
      </c>
      <c r="F7194" t="s">
        <v>140</v>
      </c>
      <c r="G7194" t="s">
        <v>140</v>
      </c>
    </row>
    <row r="7195" spans="1:7" x14ac:dyDescent="0.35">
      <c r="A7195" t="s">
        <v>29</v>
      </c>
      <c r="B7195" t="s">
        <v>1130</v>
      </c>
      <c r="C7195">
        <v>100</v>
      </c>
      <c r="D7195" t="s">
        <v>939</v>
      </c>
      <c r="E7195" t="s">
        <v>938</v>
      </c>
      <c r="F7195" t="s">
        <v>140</v>
      </c>
      <c r="G7195" t="s">
        <v>140</v>
      </c>
    </row>
    <row r="7196" spans="1:7" x14ac:dyDescent="0.35">
      <c r="A7196" t="s">
        <v>29</v>
      </c>
      <c r="B7196" t="s">
        <v>1131</v>
      </c>
      <c r="C7196">
        <v>22</v>
      </c>
      <c r="D7196" t="s">
        <v>1073</v>
      </c>
      <c r="E7196" t="s">
        <v>1213</v>
      </c>
      <c r="F7196" t="s">
        <v>140</v>
      </c>
      <c r="G7196" t="s">
        <v>140</v>
      </c>
    </row>
    <row r="7197" spans="1:7" x14ac:dyDescent="0.35">
      <c r="A7197" t="s">
        <v>30</v>
      </c>
      <c r="B7197" t="s">
        <v>1129</v>
      </c>
      <c r="C7197">
        <v>7</v>
      </c>
      <c r="D7197" t="s">
        <v>140</v>
      </c>
      <c r="E7197" t="s">
        <v>177</v>
      </c>
      <c r="F7197" t="s">
        <v>140</v>
      </c>
      <c r="G7197" t="s">
        <v>140</v>
      </c>
    </row>
    <row r="7198" spans="1:7" x14ac:dyDescent="0.35">
      <c r="A7198" t="s">
        <v>30</v>
      </c>
      <c r="B7198" t="s">
        <v>1130</v>
      </c>
      <c r="C7198">
        <v>134</v>
      </c>
      <c r="D7198" t="s">
        <v>140</v>
      </c>
      <c r="E7198" t="s">
        <v>177</v>
      </c>
      <c r="F7198" t="s">
        <v>140</v>
      </c>
      <c r="G7198" t="s">
        <v>140</v>
      </c>
    </row>
    <row r="7199" spans="1:7" x14ac:dyDescent="0.35">
      <c r="A7199" t="s">
        <v>30</v>
      </c>
      <c r="B7199" t="s">
        <v>1131</v>
      </c>
      <c r="C7199">
        <v>22</v>
      </c>
      <c r="D7199" t="s">
        <v>140</v>
      </c>
      <c r="E7199" t="s">
        <v>177</v>
      </c>
      <c r="F7199" t="s">
        <v>140</v>
      </c>
      <c r="G7199" t="s">
        <v>140</v>
      </c>
    </row>
    <row r="7200" spans="1:7" x14ac:dyDescent="0.35">
      <c r="A7200" t="s">
        <v>31</v>
      </c>
      <c r="B7200" t="s">
        <v>1129</v>
      </c>
      <c r="C7200">
        <v>1</v>
      </c>
      <c r="D7200" t="s">
        <v>140</v>
      </c>
      <c r="E7200" t="s">
        <v>177</v>
      </c>
      <c r="F7200" t="s">
        <v>140</v>
      </c>
      <c r="G7200" t="s">
        <v>140</v>
      </c>
    </row>
    <row r="7201" spans="1:7" x14ac:dyDescent="0.35">
      <c r="A7201" t="s">
        <v>31</v>
      </c>
      <c r="B7201" t="s">
        <v>1131</v>
      </c>
      <c r="C7201">
        <v>5</v>
      </c>
      <c r="D7201" t="s">
        <v>915</v>
      </c>
      <c r="E7201" t="s">
        <v>1101</v>
      </c>
      <c r="F7201" t="s">
        <v>140</v>
      </c>
      <c r="G7201" t="s">
        <v>140</v>
      </c>
    </row>
    <row r="7202" spans="1:7" x14ac:dyDescent="0.35">
      <c r="A7202" t="s">
        <v>32</v>
      </c>
      <c r="B7202" t="s">
        <v>1129</v>
      </c>
      <c r="C7202">
        <v>199</v>
      </c>
      <c r="D7202" t="s">
        <v>893</v>
      </c>
      <c r="E7202" t="s">
        <v>892</v>
      </c>
      <c r="F7202" t="s">
        <v>140</v>
      </c>
      <c r="G7202" t="s">
        <v>140</v>
      </c>
    </row>
    <row r="7203" spans="1:7" x14ac:dyDescent="0.35">
      <c r="A7203" t="s">
        <v>32</v>
      </c>
      <c r="B7203" t="s">
        <v>1130</v>
      </c>
      <c r="C7203">
        <v>1472</v>
      </c>
      <c r="D7203" t="s">
        <v>1004</v>
      </c>
      <c r="E7203" t="s">
        <v>1113</v>
      </c>
      <c r="F7203" t="s">
        <v>1012</v>
      </c>
      <c r="G7203" t="s">
        <v>1008</v>
      </c>
    </row>
    <row r="7204" spans="1:7" x14ac:dyDescent="0.35">
      <c r="A7204" t="s">
        <v>32</v>
      </c>
      <c r="B7204" t="s">
        <v>1131</v>
      </c>
      <c r="C7204">
        <v>436</v>
      </c>
      <c r="D7204" t="s">
        <v>903</v>
      </c>
      <c r="E7204" t="s">
        <v>1097</v>
      </c>
      <c r="F7204" t="s">
        <v>1012</v>
      </c>
      <c r="G7204" t="s">
        <v>1008</v>
      </c>
    </row>
    <row r="7206" spans="1:7" x14ac:dyDescent="0.35">
      <c r="A7206" t="s">
        <v>1300</v>
      </c>
    </row>
    <row r="7207" spans="1:7" x14ac:dyDescent="0.35">
      <c r="A7207" t="s">
        <v>2</v>
      </c>
      <c r="B7207" t="s">
        <v>1150</v>
      </c>
      <c r="C7207" t="s">
        <v>3</v>
      </c>
      <c r="D7207" t="s">
        <v>1133</v>
      </c>
      <c r="E7207" t="s">
        <v>85</v>
      </c>
      <c r="F7207" t="s">
        <v>86</v>
      </c>
      <c r="G7207" t="s">
        <v>136</v>
      </c>
    </row>
    <row r="7208" spans="1:7" x14ac:dyDescent="0.35">
      <c r="A7208" t="s">
        <v>8</v>
      </c>
      <c r="B7208" t="s">
        <v>1151</v>
      </c>
      <c r="C7208">
        <v>45</v>
      </c>
      <c r="D7208" t="s">
        <v>140</v>
      </c>
      <c r="E7208" t="s">
        <v>643</v>
      </c>
      <c r="F7208" t="s">
        <v>642</v>
      </c>
      <c r="G7208" t="s">
        <v>140</v>
      </c>
    </row>
    <row r="7209" spans="1:7" x14ac:dyDescent="0.35">
      <c r="A7209" t="s">
        <v>8</v>
      </c>
      <c r="B7209" t="s">
        <v>1152</v>
      </c>
      <c r="C7209">
        <v>5</v>
      </c>
      <c r="D7209" t="s">
        <v>140</v>
      </c>
      <c r="E7209" t="s">
        <v>140</v>
      </c>
      <c r="F7209" t="s">
        <v>177</v>
      </c>
      <c r="G7209" t="s">
        <v>140</v>
      </c>
    </row>
    <row r="7210" spans="1:7" x14ac:dyDescent="0.35">
      <c r="A7210" t="s">
        <v>8</v>
      </c>
      <c r="B7210" t="s">
        <v>339</v>
      </c>
      <c r="C7210">
        <v>3</v>
      </c>
      <c r="D7210" t="s">
        <v>140</v>
      </c>
      <c r="E7210" t="s">
        <v>140</v>
      </c>
      <c r="F7210" t="s">
        <v>177</v>
      </c>
      <c r="G7210" t="s">
        <v>140</v>
      </c>
    </row>
    <row r="7211" spans="1:7" x14ac:dyDescent="0.35">
      <c r="A7211" t="s">
        <v>9</v>
      </c>
      <c r="B7211" t="s">
        <v>1151</v>
      </c>
      <c r="C7211">
        <v>78</v>
      </c>
      <c r="D7211" t="s">
        <v>140</v>
      </c>
      <c r="E7211" t="s">
        <v>1023</v>
      </c>
      <c r="F7211" t="s">
        <v>1198</v>
      </c>
      <c r="G7211" t="s">
        <v>140</v>
      </c>
    </row>
    <row r="7212" spans="1:7" x14ac:dyDescent="0.35">
      <c r="A7212" t="s">
        <v>9</v>
      </c>
      <c r="B7212" t="s">
        <v>1152</v>
      </c>
      <c r="C7212">
        <v>43</v>
      </c>
      <c r="D7212" t="s">
        <v>140</v>
      </c>
      <c r="E7212" t="s">
        <v>1060</v>
      </c>
      <c r="F7212" t="s">
        <v>1144</v>
      </c>
      <c r="G7212" t="s">
        <v>140</v>
      </c>
    </row>
    <row r="7213" spans="1:7" x14ac:dyDescent="0.35">
      <c r="A7213" t="s">
        <v>9</v>
      </c>
      <c r="B7213" t="s">
        <v>339</v>
      </c>
      <c r="C7213">
        <v>8</v>
      </c>
      <c r="D7213" t="s">
        <v>140</v>
      </c>
      <c r="E7213" t="s">
        <v>140</v>
      </c>
      <c r="F7213" t="s">
        <v>177</v>
      </c>
      <c r="G7213" t="s">
        <v>140</v>
      </c>
    </row>
    <row r="7214" spans="1:7" x14ac:dyDescent="0.35">
      <c r="A7214" t="s">
        <v>10</v>
      </c>
      <c r="B7214" t="s">
        <v>1151</v>
      </c>
      <c r="C7214">
        <v>67</v>
      </c>
      <c r="D7214" t="s">
        <v>140</v>
      </c>
      <c r="E7214" t="s">
        <v>65</v>
      </c>
      <c r="F7214" t="s">
        <v>64</v>
      </c>
      <c r="G7214" t="s">
        <v>140</v>
      </c>
    </row>
    <row r="7215" spans="1:7" x14ac:dyDescent="0.35">
      <c r="A7215" t="s">
        <v>10</v>
      </c>
      <c r="B7215" t="s">
        <v>1152</v>
      </c>
      <c r="C7215">
        <v>26</v>
      </c>
      <c r="D7215" t="s">
        <v>140</v>
      </c>
      <c r="E7215" t="s">
        <v>1011</v>
      </c>
      <c r="F7215" t="s">
        <v>1196</v>
      </c>
      <c r="G7215" t="s">
        <v>140</v>
      </c>
    </row>
    <row r="7216" spans="1:7" x14ac:dyDescent="0.35">
      <c r="A7216" t="s">
        <v>10</v>
      </c>
      <c r="B7216" t="s">
        <v>339</v>
      </c>
      <c r="C7216">
        <v>6</v>
      </c>
      <c r="D7216" t="s">
        <v>140</v>
      </c>
      <c r="E7216" t="s">
        <v>140</v>
      </c>
      <c r="F7216" t="s">
        <v>177</v>
      </c>
      <c r="G7216" t="s">
        <v>140</v>
      </c>
    </row>
    <row r="7217" spans="1:7" x14ac:dyDescent="0.35">
      <c r="A7217" t="s">
        <v>11</v>
      </c>
      <c r="B7217" t="s">
        <v>1151</v>
      </c>
      <c r="C7217">
        <v>78</v>
      </c>
      <c r="D7217" t="s">
        <v>1055</v>
      </c>
      <c r="E7217" t="s">
        <v>1073</v>
      </c>
      <c r="F7217" t="s">
        <v>661</v>
      </c>
      <c r="G7217" t="s">
        <v>140</v>
      </c>
    </row>
    <row r="7218" spans="1:7" x14ac:dyDescent="0.35">
      <c r="A7218" t="s">
        <v>11</v>
      </c>
      <c r="B7218" t="s">
        <v>1152</v>
      </c>
      <c r="C7218">
        <v>30</v>
      </c>
      <c r="D7218" t="s">
        <v>949</v>
      </c>
      <c r="E7218" t="s">
        <v>1056</v>
      </c>
      <c r="F7218" t="s">
        <v>110</v>
      </c>
      <c r="G7218" t="s">
        <v>140</v>
      </c>
    </row>
    <row r="7219" spans="1:7" x14ac:dyDescent="0.35">
      <c r="A7219" t="s">
        <v>11</v>
      </c>
      <c r="B7219" t="s">
        <v>339</v>
      </c>
      <c r="C7219">
        <v>7</v>
      </c>
      <c r="D7219" t="s">
        <v>140</v>
      </c>
      <c r="E7219" t="s">
        <v>140</v>
      </c>
      <c r="F7219" t="s">
        <v>177</v>
      </c>
      <c r="G7219" t="s">
        <v>140</v>
      </c>
    </row>
    <row r="7220" spans="1:7" x14ac:dyDescent="0.35">
      <c r="A7220" t="s">
        <v>12</v>
      </c>
      <c r="B7220" t="s">
        <v>1151</v>
      </c>
      <c r="C7220">
        <v>9</v>
      </c>
      <c r="D7220" t="s">
        <v>140</v>
      </c>
      <c r="E7220" t="s">
        <v>681</v>
      </c>
      <c r="F7220" t="s">
        <v>680</v>
      </c>
      <c r="G7220" t="s">
        <v>140</v>
      </c>
    </row>
    <row r="7221" spans="1:7" x14ac:dyDescent="0.35">
      <c r="A7221" t="s">
        <v>12</v>
      </c>
      <c r="B7221" t="s">
        <v>1152</v>
      </c>
      <c r="C7221">
        <v>3</v>
      </c>
      <c r="D7221" t="s">
        <v>140</v>
      </c>
      <c r="E7221" t="s">
        <v>140</v>
      </c>
      <c r="F7221" t="s">
        <v>177</v>
      </c>
      <c r="G7221" t="s">
        <v>140</v>
      </c>
    </row>
    <row r="7222" spans="1:7" x14ac:dyDescent="0.35">
      <c r="A7222" t="s">
        <v>12</v>
      </c>
      <c r="B7222" t="s">
        <v>339</v>
      </c>
      <c r="C7222">
        <v>2</v>
      </c>
      <c r="D7222" t="s">
        <v>140</v>
      </c>
      <c r="E7222" t="s">
        <v>140</v>
      </c>
      <c r="F7222" t="s">
        <v>177</v>
      </c>
      <c r="G7222" t="s">
        <v>140</v>
      </c>
    </row>
    <row r="7223" spans="1:7" x14ac:dyDescent="0.35">
      <c r="A7223" t="s">
        <v>13</v>
      </c>
      <c r="B7223" t="s">
        <v>1151</v>
      </c>
      <c r="C7223">
        <v>2</v>
      </c>
      <c r="D7223" t="s">
        <v>140</v>
      </c>
      <c r="E7223" t="s">
        <v>76</v>
      </c>
      <c r="F7223" t="s">
        <v>77</v>
      </c>
      <c r="G7223" t="s">
        <v>140</v>
      </c>
    </row>
    <row r="7224" spans="1:7" x14ac:dyDescent="0.35">
      <c r="A7224" t="s">
        <v>14</v>
      </c>
      <c r="B7224" t="s">
        <v>1151</v>
      </c>
      <c r="C7224">
        <v>34</v>
      </c>
      <c r="D7224" t="s">
        <v>140</v>
      </c>
      <c r="E7224" t="s">
        <v>371</v>
      </c>
      <c r="F7224" t="s">
        <v>370</v>
      </c>
      <c r="G7224" t="s">
        <v>140</v>
      </c>
    </row>
    <row r="7225" spans="1:7" x14ac:dyDescent="0.35">
      <c r="A7225" t="s">
        <v>14</v>
      </c>
      <c r="B7225" t="s">
        <v>1152</v>
      </c>
      <c r="C7225">
        <v>16</v>
      </c>
      <c r="D7225" t="s">
        <v>140</v>
      </c>
      <c r="E7225" t="s">
        <v>1044</v>
      </c>
      <c r="F7225" t="s">
        <v>1097</v>
      </c>
      <c r="G7225" t="s">
        <v>140</v>
      </c>
    </row>
    <row r="7226" spans="1:7" x14ac:dyDescent="0.35">
      <c r="A7226" t="s">
        <v>14</v>
      </c>
      <c r="B7226" t="s">
        <v>339</v>
      </c>
      <c r="C7226">
        <v>2</v>
      </c>
      <c r="D7226" t="s">
        <v>140</v>
      </c>
      <c r="E7226" t="s">
        <v>140</v>
      </c>
      <c r="F7226" t="s">
        <v>177</v>
      </c>
      <c r="G7226" t="s">
        <v>140</v>
      </c>
    </row>
    <row r="7227" spans="1:7" x14ac:dyDescent="0.35">
      <c r="A7227" t="s">
        <v>15</v>
      </c>
      <c r="B7227" t="s">
        <v>1151</v>
      </c>
      <c r="C7227">
        <v>59</v>
      </c>
      <c r="D7227" t="s">
        <v>140</v>
      </c>
      <c r="E7227" t="s">
        <v>1017</v>
      </c>
      <c r="F7227" t="s">
        <v>1208</v>
      </c>
      <c r="G7227" t="s">
        <v>140</v>
      </c>
    </row>
    <row r="7228" spans="1:7" x14ac:dyDescent="0.35">
      <c r="A7228" t="s">
        <v>15</v>
      </c>
      <c r="B7228" t="s">
        <v>1152</v>
      </c>
      <c r="C7228">
        <v>28</v>
      </c>
      <c r="D7228" t="s">
        <v>140</v>
      </c>
      <c r="E7228" t="s">
        <v>1098</v>
      </c>
      <c r="F7228" t="s">
        <v>1204</v>
      </c>
      <c r="G7228" t="s">
        <v>140</v>
      </c>
    </row>
    <row r="7229" spans="1:7" x14ac:dyDescent="0.35">
      <c r="A7229" t="s">
        <v>15</v>
      </c>
      <c r="B7229" t="s">
        <v>339</v>
      </c>
      <c r="C7229">
        <v>2</v>
      </c>
      <c r="D7229" t="s">
        <v>140</v>
      </c>
      <c r="E7229" t="s">
        <v>140</v>
      </c>
      <c r="F7229" t="s">
        <v>177</v>
      </c>
      <c r="G7229" t="s">
        <v>140</v>
      </c>
    </row>
    <row r="7230" spans="1:7" x14ac:dyDescent="0.35">
      <c r="A7230" t="s">
        <v>16</v>
      </c>
      <c r="B7230" t="s">
        <v>1151</v>
      </c>
      <c r="C7230">
        <v>99</v>
      </c>
      <c r="D7230" t="s">
        <v>140</v>
      </c>
      <c r="E7230" t="s">
        <v>1013</v>
      </c>
      <c r="F7230" t="s">
        <v>1145</v>
      </c>
      <c r="G7230" t="s">
        <v>140</v>
      </c>
    </row>
    <row r="7231" spans="1:7" x14ac:dyDescent="0.35">
      <c r="A7231" t="s">
        <v>16</v>
      </c>
      <c r="B7231" t="s">
        <v>1152</v>
      </c>
      <c r="C7231">
        <v>54</v>
      </c>
      <c r="D7231" t="s">
        <v>140</v>
      </c>
      <c r="E7231" t="s">
        <v>1098</v>
      </c>
      <c r="F7231" t="s">
        <v>1204</v>
      </c>
      <c r="G7231" t="s">
        <v>140</v>
      </c>
    </row>
    <row r="7232" spans="1:7" x14ac:dyDescent="0.35">
      <c r="A7232" t="s">
        <v>16</v>
      </c>
      <c r="B7232" t="s">
        <v>339</v>
      </c>
      <c r="C7232">
        <v>12</v>
      </c>
      <c r="D7232" t="s">
        <v>140</v>
      </c>
      <c r="E7232" t="s">
        <v>140</v>
      </c>
      <c r="F7232" t="s">
        <v>177</v>
      </c>
      <c r="G7232" t="s">
        <v>140</v>
      </c>
    </row>
    <row r="7233" spans="1:7" x14ac:dyDescent="0.35">
      <c r="A7233" t="s">
        <v>17</v>
      </c>
      <c r="B7233" t="s">
        <v>1151</v>
      </c>
      <c r="C7233">
        <v>63</v>
      </c>
      <c r="D7233" t="s">
        <v>1048</v>
      </c>
      <c r="E7233" t="s">
        <v>140</v>
      </c>
      <c r="F7233" t="s">
        <v>1160</v>
      </c>
      <c r="G7233" t="s">
        <v>140</v>
      </c>
    </row>
    <row r="7234" spans="1:7" x14ac:dyDescent="0.35">
      <c r="A7234" t="s">
        <v>17</v>
      </c>
      <c r="B7234" t="s">
        <v>1152</v>
      </c>
      <c r="C7234">
        <v>23</v>
      </c>
      <c r="D7234" t="s">
        <v>140</v>
      </c>
      <c r="E7234" t="s">
        <v>674</v>
      </c>
      <c r="F7234" t="s">
        <v>675</v>
      </c>
      <c r="G7234" t="s">
        <v>140</v>
      </c>
    </row>
    <row r="7235" spans="1:7" x14ac:dyDescent="0.35">
      <c r="A7235" t="s">
        <v>17</v>
      </c>
      <c r="B7235" t="s">
        <v>339</v>
      </c>
      <c r="C7235">
        <v>7</v>
      </c>
      <c r="D7235" t="s">
        <v>140</v>
      </c>
      <c r="E7235" t="s">
        <v>140</v>
      </c>
      <c r="F7235" t="s">
        <v>177</v>
      </c>
      <c r="G7235" t="s">
        <v>140</v>
      </c>
    </row>
    <row r="7236" spans="1:7" x14ac:dyDescent="0.35">
      <c r="A7236" t="s">
        <v>18</v>
      </c>
      <c r="B7236" t="s">
        <v>1151</v>
      </c>
      <c r="C7236">
        <v>32</v>
      </c>
      <c r="D7236" t="s">
        <v>1043</v>
      </c>
      <c r="E7236" t="s">
        <v>1046</v>
      </c>
      <c r="F7236" t="s">
        <v>661</v>
      </c>
      <c r="G7236" t="s">
        <v>140</v>
      </c>
    </row>
    <row r="7237" spans="1:7" x14ac:dyDescent="0.35">
      <c r="A7237" t="s">
        <v>18</v>
      </c>
      <c r="B7237" t="s">
        <v>1152</v>
      </c>
      <c r="C7237">
        <v>19</v>
      </c>
      <c r="D7237" t="s">
        <v>140</v>
      </c>
      <c r="E7237" t="s">
        <v>1059</v>
      </c>
      <c r="F7237" t="s">
        <v>1153</v>
      </c>
      <c r="G7237" t="s">
        <v>140</v>
      </c>
    </row>
    <row r="7238" spans="1:7" x14ac:dyDescent="0.35">
      <c r="A7238" t="s">
        <v>18</v>
      </c>
      <c r="B7238" t="s">
        <v>339</v>
      </c>
      <c r="C7238">
        <v>6</v>
      </c>
      <c r="D7238" t="s">
        <v>140</v>
      </c>
      <c r="E7238" t="s">
        <v>140</v>
      </c>
      <c r="F7238" t="s">
        <v>177</v>
      </c>
      <c r="G7238" t="s">
        <v>140</v>
      </c>
    </row>
    <row r="7239" spans="1:7" x14ac:dyDescent="0.35">
      <c r="A7239" t="s">
        <v>19</v>
      </c>
      <c r="B7239" t="s">
        <v>1151</v>
      </c>
      <c r="C7239">
        <v>45</v>
      </c>
      <c r="D7239" t="s">
        <v>140</v>
      </c>
      <c r="E7239" t="s">
        <v>289</v>
      </c>
      <c r="F7239" t="s">
        <v>288</v>
      </c>
      <c r="G7239" t="s">
        <v>140</v>
      </c>
    </row>
    <row r="7240" spans="1:7" x14ac:dyDescent="0.35">
      <c r="A7240" t="s">
        <v>19</v>
      </c>
      <c r="B7240" t="s">
        <v>1152</v>
      </c>
      <c r="C7240">
        <v>22</v>
      </c>
      <c r="D7240" t="s">
        <v>140</v>
      </c>
      <c r="E7240" t="s">
        <v>140</v>
      </c>
      <c r="F7240" t="s">
        <v>177</v>
      </c>
      <c r="G7240" t="s">
        <v>140</v>
      </c>
    </row>
    <row r="7241" spans="1:7" x14ac:dyDescent="0.35">
      <c r="A7241" t="s">
        <v>20</v>
      </c>
      <c r="B7241" t="s">
        <v>1151</v>
      </c>
      <c r="C7241">
        <v>54</v>
      </c>
      <c r="D7241" t="s">
        <v>1073</v>
      </c>
      <c r="E7241" t="s">
        <v>131</v>
      </c>
      <c r="F7241" t="s">
        <v>916</v>
      </c>
      <c r="G7241" t="s">
        <v>949</v>
      </c>
    </row>
    <row r="7242" spans="1:7" x14ac:dyDescent="0.35">
      <c r="A7242" t="s">
        <v>20</v>
      </c>
      <c r="B7242" t="s">
        <v>1152</v>
      </c>
      <c r="C7242">
        <v>24</v>
      </c>
      <c r="D7242" t="s">
        <v>140</v>
      </c>
      <c r="E7242" t="s">
        <v>1058</v>
      </c>
      <c r="F7242" t="s">
        <v>1186</v>
      </c>
      <c r="G7242" t="s">
        <v>140</v>
      </c>
    </row>
    <row r="7243" spans="1:7" x14ac:dyDescent="0.35">
      <c r="A7243" t="s">
        <v>20</v>
      </c>
      <c r="B7243" t="s">
        <v>339</v>
      </c>
      <c r="C7243">
        <v>10</v>
      </c>
      <c r="D7243" t="s">
        <v>140</v>
      </c>
      <c r="E7243" t="s">
        <v>140</v>
      </c>
      <c r="F7243" t="s">
        <v>177</v>
      </c>
      <c r="G7243" t="s">
        <v>140</v>
      </c>
    </row>
    <row r="7244" spans="1:7" x14ac:dyDescent="0.35">
      <c r="A7244" t="s">
        <v>21</v>
      </c>
      <c r="B7244" t="s">
        <v>1151</v>
      </c>
      <c r="C7244">
        <v>37</v>
      </c>
      <c r="D7244" t="s">
        <v>954</v>
      </c>
      <c r="E7244" t="s">
        <v>812</v>
      </c>
      <c r="F7244" t="s">
        <v>442</v>
      </c>
      <c r="G7244" t="s">
        <v>140</v>
      </c>
    </row>
    <row r="7245" spans="1:7" x14ac:dyDescent="0.35">
      <c r="A7245" t="s">
        <v>21</v>
      </c>
      <c r="B7245" t="s">
        <v>1152</v>
      </c>
      <c r="C7245">
        <v>18</v>
      </c>
      <c r="D7245" t="s">
        <v>140</v>
      </c>
      <c r="E7245" t="s">
        <v>458</v>
      </c>
      <c r="F7245" t="s">
        <v>990</v>
      </c>
      <c r="G7245" t="s">
        <v>140</v>
      </c>
    </row>
    <row r="7246" spans="1:7" x14ac:dyDescent="0.35">
      <c r="A7246" t="s">
        <v>21</v>
      </c>
      <c r="B7246" t="s">
        <v>339</v>
      </c>
      <c r="C7246">
        <v>4</v>
      </c>
      <c r="D7246" t="s">
        <v>140</v>
      </c>
      <c r="E7246" t="s">
        <v>140</v>
      </c>
      <c r="F7246" t="s">
        <v>177</v>
      </c>
      <c r="G7246" t="s">
        <v>140</v>
      </c>
    </row>
    <row r="7247" spans="1:7" x14ac:dyDescent="0.35">
      <c r="A7247" t="s">
        <v>22</v>
      </c>
      <c r="B7247" t="s">
        <v>1151</v>
      </c>
      <c r="C7247">
        <v>53</v>
      </c>
      <c r="D7247" t="s">
        <v>1065</v>
      </c>
      <c r="E7247" t="s">
        <v>125</v>
      </c>
      <c r="F7247" t="s">
        <v>902</v>
      </c>
      <c r="G7247" t="s">
        <v>140</v>
      </c>
    </row>
    <row r="7248" spans="1:7" x14ac:dyDescent="0.35">
      <c r="A7248" t="s">
        <v>22</v>
      </c>
      <c r="B7248" t="s">
        <v>1152</v>
      </c>
      <c r="C7248">
        <v>26</v>
      </c>
      <c r="D7248" t="s">
        <v>527</v>
      </c>
      <c r="E7248" t="s">
        <v>115</v>
      </c>
      <c r="F7248" t="s">
        <v>473</v>
      </c>
      <c r="G7248" t="s">
        <v>140</v>
      </c>
    </row>
    <row r="7249" spans="1:7" x14ac:dyDescent="0.35">
      <c r="A7249" t="s">
        <v>22</v>
      </c>
      <c r="B7249" t="s">
        <v>339</v>
      </c>
      <c r="C7249">
        <v>3</v>
      </c>
      <c r="D7249" t="s">
        <v>140</v>
      </c>
      <c r="E7249" t="s">
        <v>140</v>
      </c>
      <c r="F7249" t="s">
        <v>177</v>
      </c>
      <c r="G7249" t="s">
        <v>140</v>
      </c>
    </row>
    <row r="7250" spans="1:7" x14ac:dyDescent="0.35">
      <c r="A7250" t="s">
        <v>23</v>
      </c>
      <c r="B7250" t="s">
        <v>1151</v>
      </c>
      <c r="C7250">
        <v>2</v>
      </c>
      <c r="D7250" t="s">
        <v>140</v>
      </c>
      <c r="E7250" t="s">
        <v>140</v>
      </c>
      <c r="F7250" t="s">
        <v>177</v>
      </c>
      <c r="G7250" t="s">
        <v>140</v>
      </c>
    </row>
    <row r="7251" spans="1:7" x14ac:dyDescent="0.35">
      <c r="A7251" t="s">
        <v>24</v>
      </c>
      <c r="B7251" t="s">
        <v>1151</v>
      </c>
      <c r="C7251">
        <v>90</v>
      </c>
      <c r="D7251" t="s">
        <v>140</v>
      </c>
      <c r="E7251" t="s">
        <v>1046</v>
      </c>
      <c r="F7251" t="s">
        <v>997</v>
      </c>
      <c r="G7251" t="s">
        <v>1098</v>
      </c>
    </row>
    <row r="7252" spans="1:7" x14ac:dyDescent="0.35">
      <c r="A7252" t="s">
        <v>24</v>
      </c>
      <c r="B7252" t="s">
        <v>1152</v>
      </c>
      <c r="C7252">
        <v>32</v>
      </c>
      <c r="D7252" t="s">
        <v>140</v>
      </c>
      <c r="E7252" t="s">
        <v>1023</v>
      </c>
      <c r="F7252" t="s">
        <v>1198</v>
      </c>
      <c r="G7252" t="s">
        <v>140</v>
      </c>
    </row>
    <row r="7253" spans="1:7" x14ac:dyDescent="0.35">
      <c r="A7253" t="s">
        <v>24</v>
      </c>
      <c r="B7253" t="s">
        <v>339</v>
      </c>
      <c r="C7253">
        <v>15</v>
      </c>
      <c r="D7253" t="s">
        <v>140</v>
      </c>
      <c r="E7253" t="s">
        <v>140</v>
      </c>
      <c r="F7253" t="s">
        <v>177</v>
      </c>
      <c r="G7253" t="s">
        <v>140</v>
      </c>
    </row>
    <row r="7254" spans="1:7" x14ac:dyDescent="0.35">
      <c r="A7254" t="s">
        <v>25</v>
      </c>
      <c r="B7254" t="s">
        <v>1151</v>
      </c>
      <c r="C7254">
        <v>81</v>
      </c>
      <c r="D7254" t="s">
        <v>140</v>
      </c>
      <c r="E7254" t="s">
        <v>996</v>
      </c>
      <c r="F7254" t="s">
        <v>997</v>
      </c>
      <c r="G7254" t="s">
        <v>140</v>
      </c>
    </row>
    <row r="7255" spans="1:7" x14ac:dyDescent="0.35">
      <c r="A7255" t="s">
        <v>25</v>
      </c>
      <c r="B7255" t="s">
        <v>1152</v>
      </c>
      <c r="C7255">
        <v>27</v>
      </c>
      <c r="D7255" t="s">
        <v>140</v>
      </c>
      <c r="E7255" t="s">
        <v>140</v>
      </c>
      <c r="F7255" t="s">
        <v>177</v>
      </c>
      <c r="G7255" t="s">
        <v>140</v>
      </c>
    </row>
    <row r="7256" spans="1:7" x14ac:dyDescent="0.35">
      <c r="A7256" t="s">
        <v>25</v>
      </c>
      <c r="B7256" t="s">
        <v>339</v>
      </c>
      <c r="C7256">
        <v>10</v>
      </c>
      <c r="D7256" t="s">
        <v>140</v>
      </c>
      <c r="E7256" t="s">
        <v>140</v>
      </c>
      <c r="F7256" t="s">
        <v>177</v>
      </c>
      <c r="G7256" t="s">
        <v>140</v>
      </c>
    </row>
    <row r="7257" spans="1:7" x14ac:dyDescent="0.35">
      <c r="A7257" t="s">
        <v>26</v>
      </c>
      <c r="B7257" t="s">
        <v>1151</v>
      </c>
      <c r="C7257">
        <v>79</v>
      </c>
      <c r="D7257" t="s">
        <v>1019</v>
      </c>
      <c r="E7257" t="s">
        <v>1060</v>
      </c>
      <c r="F7257" t="s">
        <v>1120</v>
      </c>
      <c r="G7257" t="s">
        <v>140</v>
      </c>
    </row>
    <row r="7258" spans="1:7" x14ac:dyDescent="0.35">
      <c r="A7258" t="s">
        <v>26</v>
      </c>
      <c r="B7258" t="s">
        <v>1152</v>
      </c>
      <c r="C7258">
        <v>33</v>
      </c>
      <c r="D7258" t="s">
        <v>949</v>
      </c>
      <c r="E7258" t="s">
        <v>824</v>
      </c>
      <c r="F7258" t="s">
        <v>92</v>
      </c>
      <c r="G7258" t="s">
        <v>140</v>
      </c>
    </row>
    <row r="7259" spans="1:7" x14ac:dyDescent="0.35">
      <c r="A7259" t="s">
        <v>26</v>
      </c>
      <c r="B7259" t="s">
        <v>339</v>
      </c>
      <c r="C7259">
        <v>13</v>
      </c>
      <c r="D7259" t="s">
        <v>140</v>
      </c>
      <c r="E7259" t="s">
        <v>140</v>
      </c>
      <c r="F7259" t="s">
        <v>177</v>
      </c>
      <c r="G7259" t="s">
        <v>140</v>
      </c>
    </row>
    <row r="7260" spans="1:7" x14ac:dyDescent="0.35">
      <c r="A7260" t="s">
        <v>27</v>
      </c>
      <c r="B7260" t="s">
        <v>1151</v>
      </c>
      <c r="C7260">
        <v>101</v>
      </c>
      <c r="D7260" t="s">
        <v>140</v>
      </c>
      <c r="E7260" t="s">
        <v>1073</v>
      </c>
      <c r="F7260" t="s">
        <v>1213</v>
      </c>
      <c r="G7260" t="s">
        <v>140</v>
      </c>
    </row>
    <row r="7261" spans="1:7" x14ac:dyDescent="0.35">
      <c r="A7261" t="s">
        <v>27</v>
      </c>
      <c r="B7261" t="s">
        <v>1152</v>
      </c>
      <c r="C7261">
        <v>64</v>
      </c>
      <c r="D7261" t="s">
        <v>1066</v>
      </c>
      <c r="E7261" t="s">
        <v>1045</v>
      </c>
      <c r="F7261" t="s">
        <v>768</v>
      </c>
      <c r="G7261" t="s">
        <v>140</v>
      </c>
    </row>
    <row r="7262" spans="1:7" x14ac:dyDescent="0.35">
      <c r="A7262" t="s">
        <v>27</v>
      </c>
      <c r="B7262" t="s">
        <v>339</v>
      </c>
      <c r="C7262">
        <v>8</v>
      </c>
      <c r="D7262" t="s">
        <v>140</v>
      </c>
      <c r="E7262" t="s">
        <v>140</v>
      </c>
      <c r="F7262" t="s">
        <v>177</v>
      </c>
      <c r="G7262" t="s">
        <v>140</v>
      </c>
    </row>
    <row r="7263" spans="1:7" x14ac:dyDescent="0.35">
      <c r="A7263" t="s">
        <v>28</v>
      </c>
      <c r="B7263" t="s">
        <v>1151</v>
      </c>
      <c r="C7263">
        <v>52</v>
      </c>
      <c r="D7263" t="s">
        <v>140</v>
      </c>
      <c r="E7263" t="s">
        <v>1072</v>
      </c>
      <c r="F7263" t="s">
        <v>1161</v>
      </c>
      <c r="G7263" t="s">
        <v>140</v>
      </c>
    </row>
    <row r="7264" spans="1:7" x14ac:dyDescent="0.35">
      <c r="A7264" t="s">
        <v>28</v>
      </c>
      <c r="B7264" t="s">
        <v>1152</v>
      </c>
      <c r="C7264">
        <v>31</v>
      </c>
      <c r="D7264" t="s">
        <v>140</v>
      </c>
      <c r="E7264" t="s">
        <v>1064</v>
      </c>
      <c r="F7264" t="s">
        <v>1113</v>
      </c>
      <c r="G7264" t="s">
        <v>140</v>
      </c>
    </row>
    <row r="7265" spans="1:7" x14ac:dyDescent="0.35">
      <c r="A7265" t="s">
        <v>28</v>
      </c>
      <c r="B7265" t="s">
        <v>339</v>
      </c>
      <c r="C7265">
        <v>10</v>
      </c>
      <c r="D7265" t="s">
        <v>140</v>
      </c>
      <c r="E7265" t="s">
        <v>140</v>
      </c>
      <c r="F7265" t="s">
        <v>177</v>
      </c>
      <c r="G7265" t="s">
        <v>140</v>
      </c>
    </row>
    <row r="7266" spans="1:7" x14ac:dyDescent="0.35">
      <c r="A7266" t="s">
        <v>29</v>
      </c>
      <c r="B7266" t="s">
        <v>1151</v>
      </c>
      <c r="C7266">
        <v>69</v>
      </c>
      <c r="D7266" t="s">
        <v>140</v>
      </c>
      <c r="E7266" t="s">
        <v>501</v>
      </c>
      <c r="F7266" t="s">
        <v>500</v>
      </c>
      <c r="G7266" t="s">
        <v>140</v>
      </c>
    </row>
    <row r="7267" spans="1:7" x14ac:dyDescent="0.35">
      <c r="A7267" t="s">
        <v>29</v>
      </c>
      <c r="B7267" t="s">
        <v>1152</v>
      </c>
      <c r="C7267">
        <v>48</v>
      </c>
      <c r="D7267" t="s">
        <v>140</v>
      </c>
      <c r="E7267" t="s">
        <v>1017</v>
      </c>
      <c r="F7267" t="s">
        <v>1208</v>
      </c>
      <c r="G7267" t="s">
        <v>140</v>
      </c>
    </row>
    <row r="7268" spans="1:7" x14ac:dyDescent="0.35">
      <c r="A7268" t="s">
        <v>29</v>
      </c>
      <c r="B7268" t="s">
        <v>339</v>
      </c>
      <c r="C7268">
        <v>9</v>
      </c>
      <c r="D7268" t="s">
        <v>140</v>
      </c>
      <c r="E7268" t="s">
        <v>140</v>
      </c>
      <c r="F7268" t="s">
        <v>177</v>
      </c>
      <c r="G7268" t="s">
        <v>140</v>
      </c>
    </row>
    <row r="7269" spans="1:7" x14ac:dyDescent="0.35">
      <c r="A7269" t="s">
        <v>30</v>
      </c>
      <c r="B7269" t="s">
        <v>1151</v>
      </c>
      <c r="C7269">
        <v>95</v>
      </c>
      <c r="D7269" t="s">
        <v>140</v>
      </c>
      <c r="E7269" t="s">
        <v>140</v>
      </c>
      <c r="F7269" t="s">
        <v>177</v>
      </c>
      <c r="G7269" t="s">
        <v>140</v>
      </c>
    </row>
    <row r="7270" spans="1:7" x14ac:dyDescent="0.35">
      <c r="A7270" t="s">
        <v>30</v>
      </c>
      <c r="B7270" t="s">
        <v>1152</v>
      </c>
      <c r="C7270">
        <v>56</v>
      </c>
      <c r="D7270" t="s">
        <v>140</v>
      </c>
      <c r="E7270" t="s">
        <v>140</v>
      </c>
      <c r="F7270" t="s">
        <v>177</v>
      </c>
      <c r="G7270" t="s">
        <v>140</v>
      </c>
    </row>
    <row r="7271" spans="1:7" x14ac:dyDescent="0.35">
      <c r="A7271" t="s">
        <v>30</v>
      </c>
      <c r="B7271" t="s">
        <v>339</v>
      </c>
      <c r="C7271">
        <v>12</v>
      </c>
      <c r="D7271" t="s">
        <v>140</v>
      </c>
      <c r="E7271" t="s">
        <v>140</v>
      </c>
      <c r="F7271" t="s">
        <v>177</v>
      </c>
      <c r="G7271" t="s">
        <v>140</v>
      </c>
    </row>
    <row r="7272" spans="1:7" x14ac:dyDescent="0.35">
      <c r="A7272" t="s">
        <v>31</v>
      </c>
      <c r="B7272" t="s">
        <v>1151</v>
      </c>
      <c r="C7272">
        <v>6</v>
      </c>
      <c r="D7272" t="s">
        <v>140</v>
      </c>
      <c r="E7272" t="s">
        <v>824</v>
      </c>
      <c r="F7272" t="s">
        <v>933</v>
      </c>
      <c r="G7272" t="s">
        <v>140</v>
      </c>
    </row>
    <row r="7273" spans="1:7" x14ac:dyDescent="0.35">
      <c r="A7273" t="s">
        <v>32</v>
      </c>
      <c r="B7273" t="s">
        <v>1151</v>
      </c>
      <c r="C7273">
        <v>1330</v>
      </c>
      <c r="D7273" t="s">
        <v>1063</v>
      </c>
      <c r="E7273" t="s">
        <v>1056</v>
      </c>
      <c r="F7273" t="s">
        <v>1110</v>
      </c>
      <c r="G7273" t="s">
        <v>1010</v>
      </c>
    </row>
    <row r="7274" spans="1:7" x14ac:dyDescent="0.35">
      <c r="A7274" t="s">
        <v>32</v>
      </c>
      <c r="B7274" t="s">
        <v>1152</v>
      </c>
      <c r="C7274">
        <v>628</v>
      </c>
      <c r="D7274" t="s">
        <v>1013</v>
      </c>
      <c r="E7274" t="s">
        <v>950</v>
      </c>
      <c r="F7274" t="s">
        <v>1143</v>
      </c>
      <c r="G7274" t="s">
        <v>140</v>
      </c>
    </row>
    <row r="7275" spans="1:7" x14ac:dyDescent="0.35">
      <c r="A7275" t="s">
        <v>32</v>
      </c>
      <c r="B7275" t="s">
        <v>339</v>
      </c>
      <c r="C7275">
        <v>149</v>
      </c>
      <c r="D7275" t="s">
        <v>140</v>
      </c>
      <c r="E7275" t="s">
        <v>140</v>
      </c>
      <c r="F7275" t="s">
        <v>177</v>
      </c>
      <c r="G7275" t="s">
        <v>140</v>
      </c>
    </row>
    <row r="7277" spans="1:7" x14ac:dyDescent="0.35">
      <c r="A7277" t="s">
        <v>1301</v>
      </c>
    </row>
    <row r="7278" spans="1:7" x14ac:dyDescent="0.35">
      <c r="A7278" t="s">
        <v>2</v>
      </c>
      <c r="B7278" t="s">
        <v>1233</v>
      </c>
      <c r="C7278" t="s">
        <v>3</v>
      </c>
      <c r="D7278" t="s">
        <v>85</v>
      </c>
      <c r="E7278" t="s">
        <v>86</v>
      </c>
      <c r="F7278" t="s">
        <v>1133</v>
      </c>
      <c r="G7278" t="s">
        <v>136</v>
      </c>
    </row>
    <row r="7279" spans="1:7" x14ac:dyDescent="0.35">
      <c r="A7279" t="s">
        <v>8</v>
      </c>
      <c r="B7279" t="s">
        <v>1234</v>
      </c>
      <c r="C7279">
        <v>20</v>
      </c>
      <c r="D7279" t="s">
        <v>140</v>
      </c>
      <c r="E7279" t="s">
        <v>177</v>
      </c>
      <c r="F7279" t="s">
        <v>140</v>
      </c>
      <c r="G7279" t="s">
        <v>140</v>
      </c>
    </row>
    <row r="7280" spans="1:7" x14ac:dyDescent="0.35">
      <c r="A7280" t="s">
        <v>8</v>
      </c>
      <c r="B7280" t="s">
        <v>1235</v>
      </c>
      <c r="C7280">
        <v>33</v>
      </c>
      <c r="D7280" t="s">
        <v>592</v>
      </c>
      <c r="E7280" t="s">
        <v>1158</v>
      </c>
      <c r="F7280" t="s">
        <v>140</v>
      </c>
      <c r="G7280" t="s">
        <v>140</v>
      </c>
    </row>
    <row r="7281" spans="1:7" x14ac:dyDescent="0.35">
      <c r="A7281" t="s">
        <v>9</v>
      </c>
      <c r="B7281" t="s">
        <v>1234</v>
      </c>
      <c r="C7281">
        <v>27</v>
      </c>
      <c r="D7281" t="s">
        <v>317</v>
      </c>
      <c r="E7281" t="s">
        <v>316</v>
      </c>
      <c r="F7281" t="s">
        <v>140</v>
      </c>
      <c r="G7281" t="s">
        <v>140</v>
      </c>
    </row>
    <row r="7282" spans="1:7" x14ac:dyDescent="0.35">
      <c r="A7282" t="s">
        <v>9</v>
      </c>
      <c r="B7282" t="s">
        <v>1235</v>
      </c>
      <c r="C7282">
        <v>102</v>
      </c>
      <c r="D7282" t="s">
        <v>1011</v>
      </c>
      <c r="E7282" t="s">
        <v>1196</v>
      </c>
      <c r="F7282" t="s">
        <v>140</v>
      </c>
      <c r="G7282" t="s">
        <v>140</v>
      </c>
    </row>
    <row r="7283" spans="1:7" x14ac:dyDescent="0.35">
      <c r="A7283" t="s">
        <v>10</v>
      </c>
      <c r="B7283" t="s">
        <v>1234</v>
      </c>
      <c r="C7283">
        <v>29</v>
      </c>
      <c r="D7283" t="s">
        <v>761</v>
      </c>
      <c r="E7283" t="s">
        <v>760</v>
      </c>
      <c r="F7283" t="s">
        <v>140</v>
      </c>
      <c r="G7283" t="s">
        <v>140</v>
      </c>
    </row>
    <row r="7284" spans="1:7" x14ac:dyDescent="0.35">
      <c r="A7284" t="s">
        <v>10</v>
      </c>
      <c r="B7284" t="s">
        <v>1235</v>
      </c>
      <c r="C7284">
        <v>70</v>
      </c>
      <c r="D7284" t="s">
        <v>664</v>
      </c>
      <c r="E7284" t="s">
        <v>665</v>
      </c>
      <c r="F7284" t="s">
        <v>140</v>
      </c>
      <c r="G7284" t="s">
        <v>140</v>
      </c>
    </row>
    <row r="7285" spans="1:7" x14ac:dyDescent="0.35">
      <c r="A7285" t="s">
        <v>11</v>
      </c>
      <c r="B7285" t="s">
        <v>1234</v>
      </c>
      <c r="C7285">
        <v>30</v>
      </c>
      <c r="D7285" t="s">
        <v>1023</v>
      </c>
      <c r="E7285" t="s">
        <v>1198</v>
      </c>
      <c r="F7285" t="s">
        <v>140</v>
      </c>
      <c r="G7285" t="s">
        <v>140</v>
      </c>
    </row>
    <row r="7286" spans="1:7" x14ac:dyDescent="0.35">
      <c r="A7286" t="s">
        <v>11</v>
      </c>
      <c r="B7286" t="s">
        <v>1235</v>
      </c>
      <c r="C7286">
        <v>85</v>
      </c>
      <c r="D7286" t="s">
        <v>1007</v>
      </c>
      <c r="E7286" t="s">
        <v>1123</v>
      </c>
      <c r="F7286" t="s">
        <v>1050</v>
      </c>
      <c r="G7286" t="s">
        <v>140</v>
      </c>
    </row>
    <row r="7287" spans="1:7" x14ac:dyDescent="0.35">
      <c r="A7287" t="s">
        <v>12</v>
      </c>
      <c r="B7287" t="s">
        <v>1234</v>
      </c>
      <c r="C7287">
        <v>2</v>
      </c>
      <c r="D7287" t="s">
        <v>140</v>
      </c>
      <c r="E7287" t="s">
        <v>177</v>
      </c>
      <c r="F7287" t="s">
        <v>140</v>
      </c>
      <c r="G7287" t="s">
        <v>140</v>
      </c>
    </row>
    <row r="7288" spans="1:7" x14ac:dyDescent="0.35">
      <c r="A7288" t="s">
        <v>12</v>
      </c>
      <c r="B7288" t="s">
        <v>1235</v>
      </c>
      <c r="C7288">
        <v>12</v>
      </c>
      <c r="D7288" t="s">
        <v>399</v>
      </c>
      <c r="E7288" t="s">
        <v>473</v>
      </c>
      <c r="F7288" t="s">
        <v>140</v>
      </c>
      <c r="G7288" t="s">
        <v>140</v>
      </c>
    </row>
    <row r="7289" spans="1:7" x14ac:dyDescent="0.35">
      <c r="A7289" t="s">
        <v>13</v>
      </c>
      <c r="B7289" t="s">
        <v>1234</v>
      </c>
      <c r="C7289">
        <v>1</v>
      </c>
      <c r="D7289" t="s">
        <v>177</v>
      </c>
      <c r="E7289" t="s">
        <v>140</v>
      </c>
      <c r="F7289" t="s">
        <v>140</v>
      </c>
      <c r="G7289" t="s">
        <v>140</v>
      </c>
    </row>
    <row r="7290" spans="1:7" x14ac:dyDescent="0.35">
      <c r="A7290" t="s">
        <v>13</v>
      </c>
      <c r="B7290" t="s">
        <v>1235</v>
      </c>
      <c r="C7290">
        <v>1</v>
      </c>
      <c r="D7290" t="s">
        <v>140</v>
      </c>
      <c r="E7290" t="s">
        <v>177</v>
      </c>
      <c r="F7290" t="s">
        <v>140</v>
      </c>
      <c r="G7290" t="s">
        <v>140</v>
      </c>
    </row>
    <row r="7291" spans="1:7" x14ac:dyDescent="0.35">
      <c r="A7291" t="s">
        <v>14</v>
      </c>
      <c r="B7291" t="s">
        <v>1236</v>
      </c>
      <c r="C7291">
        <v>1</v>
      </c>
      <c r="D7291" t="s">
        <v>177</v>
      </c>
      <c r="E7291" t="s">
        <v>140</v>
      </c>
      <c r="F7291" t="s">
        <v>140</v>
      </c>
      <c r="G7291" t="s">
        <v>140</v>
      </c>
    </row>
    <row r="7292" spans="1:7" x14ac:dyDescent="0.35">
      <c r="A7292" t="s">
        <v>14</v>
      </c>
      <c r="B7292" t="s">
        <v>1234</v>
      </c>
      <c r="C7292">
        <v>9</v>
      </c>
      <c r="D7292" t="s">
        <v>1072</v>
      </c>
      <c r="E7292" t="s">
        <v>1161</v>
      </c>
      <c r="F7292" t="s">
        <v>140</v>
      </c>
      <c r="G7292" t="s">
        <v>140</v>
      </c>
    </row>
    <row r="7293" spans="1:7" x14ac:dyDescent="0.35">
      <c r="A7293" t="s">
        <v>14</v>
      </c>
      <c r="B7293" t="s">
        <v>1235</v>
      </c>
      <c r="C7293">
        <v>42</v>
      </c>
      <c r="D7293" t="s">
        <v>394</v>
      </c>
      <c r="E7293" t="s">
        <v>1121</v>
      </c>
      <c r="F7293" t="s">
        <v>140</v>
      </c>
      <c r="G7293" t="s">
        <v>140</v>
      </c>
    </row>
    <row r="7294" spans="1:7" x14ac:dyDescent="0.35">
      <c r="A7294" t="s">
        <v>15</v>
      </c>
      <c r="B7294" t="s">
        <v>1234</v>
      </c>
      <c r="C7294">
        <v>13</v>
      </c>
      <c r="D7294" t="s">
        <v>140</v>
      </c>
      <c r="E7294" t="s">
        <v>177</v>
      </c>
      <c r="F7294" t="s">
        <v>140</v>
      </c>
      <c r="G7294" t="s">
        <v>140</v>
      </c>
    </row>
    <row r="7295" spans="1:7" x14ac:dyDescent="0.35">
      <c r="A7295" t="s">
        <v>15</v>
      </c>
      <c r="B7295" t="s">
        <v>1235</v>
      </c>
      <c r="C7295">
        <v>76</v>
      </c>
      <c r="D7295" t="s">
        <v>1098</v>
      </c>
      <c r="E7295" t="s">
        <v>1204</v>
      </c>
      <c r="F7295" t="s">
        <v>140</v>
      </c>
      <c r="G7295" t="s">
        <v>140</v>
      </c>
    </row>
    <row r="7296" spans="1:7" x14ac:dyDescent="0.35">
      <c r="A7296" t="s">
        <v>16</v>
      </c>
      <c r="B7296" t="s">
        <v>1234</v>
      </c>
      <c r="C7296">
        <v>33</v>
      </c>
      <c r="D7296" t="s">
        <v>140</v>
      </c>
      <c r="E7296" t="s">
        <v>177</v>
      </c>
      <c r="F7296" t="s">
        <v>140</v>
      </c>
      <c r="G7296" t="s">
        <v>140</v>
      </c>
    </row>
    <row r="7297" spans="1:7" x14ac:dyDescent="0.35">
      <c r="A7297" t="s">
        <v>16</v>
      </c>
      <c r="B7297" t="s">
        <v>1235</v>
      </c>
      <c r="C7297">
        <v>132</v>
      </c>
      <c r="D7297" t="s">
        <v>1019</v>
      </c>
      <c r="E7297" t="s">
        <v>1201</v>
      </c>
      <c r="F7297" t="s">
        <v>140</v>
      </c>
      <c r="G7297" t="s">
        <v>140</v>
      </c>
    </row>
    <row r="7298" spans="1:7" x14ac:dyDescent="0.35">
      <c r="A7298" t="s">
        <v>17</v>
      </c>
      <c r="B7298" t="s">
        <v>1234</v>
      </c>
      <c r="C7298">
        <v>26</v>
      </c>
      <c r="D7298" t="s">
        <v>140</v>
      </c>
      <c r="E7298" t="s">
        <v>177</v>
      </c>
      <c r="F7298" t="s">
        <v>140</v>
      </c>
      <c r="G7298" t="s">
        <v>140</v>
      </c>
    </row>
    <row r="7299" spans="1:7" x14ac:dyDescent="0.35">
      <c r="A7299" t="s">
        <v>17</v>
      </c>
      <c r="B7299" t="s">
        <v>1235</v>
      </c>
      <c r="C7299">
        <v>67</v>
      </c>
      <c r="D7299" t="s">
        <v>875</v>
      </c>
      <c r="E7299" t="s">
        <v>110</v>
      </c>
      <c r="F7299" t="s">
        <v>1046</v>
      </c>
      <c r="G7299" t="s">
        <v>140</v>
      </c>
    </row>
    <row r="7300" spans="1:7" x14ac:dyDescent="0.35">
      <c r="A7300" t="s">
        <v>18</v>
      </c>
      <c r="B7300" t="s">
        <v>1234</v>
      </c>
      <c r="C7300">
        <v>16</v>
      </c>
      <c r="D7300" t="s">
        <v>1070</v>
      </c>
      <c r="E7300" t="s">
        <v>806</v>
      </c>
      <c r="F7300" t="s">
        <v>869</v>
      </c>
      <c r="G7300" t="s">
        <v>140</v>
      </c>
    </row>
    <row r="7301" spans="1:7" x14ac:dyDescent="0.35">
      <c r="A7301" t="s">
        <v>18</v>
      </c>
      <c r="B7301" t="s">
        <v>1235</v>
      </c>
      <c r="C7301">
        <v>41</v>
      </c>
      <c r="D7301" t="s">
        <v>919</v>
      </c>
      <c r="E7301" t="s">
        <v>918</v>
      </c>
      <c r="F7301" t="s">
        <v>140</v>
      </c>
      <c r="G7301" t="s">
        <v>140</v>
      </c>
    </row>
    <row r="7302" spans="1:7" x14ac:dyDescent="0.35">
      <c r="A7302" t="s">
        <v>19</v>
      </c>
      <c r="B7302" t="s">
        <v>1234</v>
      </c>
      <c r="C7302">
        <v>9</v>
      </c>
      <c r="D7302" t="s">
        <v>140</v>
      </c>
      <c r="E7302" t="s">
        <v>177</v>
      </c>
      <c r="F7302" t="s">
        <v>140</v>
      </c>
      <c r="G7302" t="s">
        <v>140</v>
      </c>
    </row>
    <row r="7303" spans="1:7" x14ac:dyDescent="0.35">
      <c r="A7303" t="s">
        <v>19</v>
      </c>
      <c r="B7303" t="s">
        <v>1235</v>
      </c>
      <c r="C7303">
        <v>58</v>
      </c>
      <c r="D7303" t="s">
        <v>917</v>
      </c>
      <c r="E7303" t="s">
        <v>916</v>
      </c>
      <c r="F7303" t="s">
        <v>140</v>
      </c>
      <c r="G7303" t="s">
        <v>140</v>
      </c>
    </row>
    <row r="7304" spans="1:7" x14ac:dyDescent="0.35">
      <c r="A7304" t="s">
        <v>20</v>
      </c>
      <c r="B7304" t="s">
        <v>1234</v>
      </c>
      <c r="C7304">
        <v>14</v>
      </c>
      <c r="D7304" t="s">
        <v>140</v>
      </c>
      <c r="E7304" t="s">
        <v>177</v>
      </c>
      <c r="F7304" t="s">
        <v>140</v>
      </c>
      <c r="G7304" t="s">
        <v>140</v>
      </c>
    </row>
    <row r="7305" spans="1:7" x14ac:dyDescent="0.35">
      <c r="A7305" t="s">
        <v>20</v>
      </c>
      <c r="B7305" t="s">
        <v>1235</v>
      </c>
      <c r="C7305">
        <v>74</v>
      </c>
      <c r="D7305" t="s">
        <v>501</v>
      </c>
      <c r="E7305" t="s">
        <v>132</v>
      </c>
      <c r="F7305" t="s">
        <v>1055</v>
      </c>
      <c r="G7305" t="s">
        <v>775</v>
      </c>
    </row>
    <row r="7306" spans="1:7" x14ac:dyDescent="0.35">
      <c r="A7306" t="s">
        <v>21</v>
      </c>
      <c r="B7306" t="s">
        <v>1234</v>
      </c>
      <c r="C7306">
        <v>4</v>
      </c>
      <c r="D7306" t="s">
        <v>140</v>
      </c>
      <c r="E7306" t="s">
        <v>177</v>
      </c>
      <c r="F7306" t="s">
        <v>140</v>
      </c>
      <c r="G7306" t="s">
        <v>140</v>
      </c>
    </row>
    <row r="7307" spans="1:7" x14ac:dyDescent="0.35">
      <c r="A7307" t="s">
        <v>21</v>
      </c>
      <c r="B7307" t="s">
        <v>1235</v>
      </c>
      <c r="C7307">
        <v>55</v>
      </c>
      <c r="D7307" t="s">
        <v>788</v>
      </c>
      <c r="E7307" t="s">
        <v>906</v>
      </c>
      <c r="F7307" t="s">
        <v>1055</v>
      </c>
      <c r="G7307" t="s">
        <v>140</v>
      </c>
    </row>
    <row r="7308" spans="1:7" x14ac:dyDescent="0.35">
      <c r="A7308" t="s">
        <v>22</v>
      </c>
      <c r="B7308" t="s">
        <v>1234</v>
      </c>
      <c r="C7308">
        <v>14</v>
      </c>
      <c r="D7308" t="s">
        <v>971</v>
      </c>
      <c r="E7308" t="s">
        <v>1207</v>
      </c>
      <c r="F7308" t="s">
        <v>140</v>
      </c>
      <c r="G7308" t="s">
        <v>140</v>
      </c>
    </row>
    <row r="7309" spans="1:7" x14ac:dyDescent="0.35">
      <c r="A7309" t="s">
        <v>22</v>
      </c>
      <c r="B7309" t="s">
        <v>1235</v>
      </c>
      <c r="C7309">
        <v>68</v>
      </c>
      <c r="D7309" t="s">
        <v>103</v>
      </c>
      <c r="E7309" t="s">
        <v>510</v>
      </c>
      <c r="F7309" t="s">
        <v>99</v>
      </c>
      <c r="G7309" t="s">
        <v>140</v>
      </c>
    </row>
    <row r="7310" spans="1:7" x14ac:dyDescent="0.35">
      <c r="A7310" t="s">
        <v>23</v>
      </c>
      <c r="B7310" t="s">
        <v>1234</v>
      </c>
      <c r="C7310">
        <v>2</v>
      </c>
      <c r="D7310" t="s">
        <v>140</v>
      </c>
      <c r="E7310" t="s">
        <v>177</v>
      </c>
      <c r="F7310" t="s">
        <v>140</v>
      </c>
      <c r="G7310" t="s">
        <v>140</v>
      </c>
    </row>
    <row r="7311" spans="1:7" x14ac:dyDescent="0.35">
      <c r="A7311" t="s">
        <v>24</v>
      </c>
      <c r="B7311" t="s">
        <v>1234</v>
      </c>
      <c r="C7311">
        <v>33</v>
      </c>
      <c r="D7311" t="s">
        <v>733</v>
      </c>
      <c r="E7311" t="s">
        <v>732</v>
      </c>
      <c r="F7311" t="s">
        <v>140</v>
      </c>
      <c r="G7311" t="s">
        <v>140</v>
      </c>
    </row>
    <row r="7312" spans="1:7" x14ac:dyDescent="0.35">
      <c r="A7312" t="s">
        <v>24</v>
      </c>
      <c r="B7312" t="s">
        <v>1235</v>
      </c>
      <c r="C7312">
        <v>104</v>
      </c>
      <c r="D7312" t="s">
        <v>1098</v>
      </c>
      <c r="E7312" t="s">
        <v>1160</v>
      </c>
      <c r="F7312" t="s">
        <v>140</v>
      </c>
      <c r="G7312" t="s">
        <v>1054</v>
      </c>
    </row>
    <row r="7313" spans="1:7" x14ac:dyDescent="0.35">
      <c r="A7313" t="s">
        <v>25</v>
      </c>
      <c r="B7313" t="s">
        <v>1234</v>
      </c>
      <c r="C7313">
        <v>25</v>
      </c>
      <c r="D7313" t="s">
        <v>1058</v>
      </c>
      <c r="E7313" t="s">
        <v>1186</v>
      </c>
      <c r="F7313" t="s">
        <v>140</v>
      </c>
      <c r="G7313" t="s">
        <v>140</v>
      </c>
    </row>
    <row r="7314" spans="1:7" x14ac:dyDescent="0.35">
      <c r="A7314" t="s">
        <v>25</v>
      </c>
      <c r="B7314" t="s">
        <v>1235</v>
      </c>
      <c r="C7314">
        <v>93</v>
      </c>
      <c r="D7314" t="s">
        <v>1073</v>
      </c>
      <c r="E7314" t="s">
        <v>1213</v>
      </c>
      <c r="F7314" t="s">
        <v>140</v>
      </c>
      <c r="G7314" t="s">
        <v>140</v>
      </c>
    </row>
    <row r="7315" spans="1:7" x14ac:dyDescent="0.35">
      <c r="A7315" t="s">
        <v>26</v>
      </c>
      <c r="B7315" t="s">
        <v>1234</v>
      </c>
      <c r="C7315">
        <v>38</v>
      </c>
      <c r="D7315" t="s">
        <v>939</v>
      </c>
      <c r="E7315" t="s">
        <v>938</v>
      </c>
      <c r="F7315" t="s">
        <v>140</v>
      </c>
      <c r="G7315" t="s">
        <v>140</v>
      </c>
    </row>
    <row r="7316" spans="1:7" x14ac:dyDescent="0.35">
      <c r="A7316" t="s">
        <v>26</v>
      </c>
      <c r="B7316" t="s">
        <v>1235</v>
      </c>
      <c r="C7316">
        <v>87</v>
      </c>
      <c r="D7316" t="s">
        <v>660</v>
      </c>
      <c r="E7316" t="s">
        <v>987</v>
      </c>
      <c r="F7316" t="s">
        <v>1055</v>
      </c>
      <c r="G7316" t="s">
        <v>140</v>
      </c>
    </row>
    <row r="7317" spans="1:7" x14ac:dyDescent="0.35">
      <c r="A7317" t="s">
        <v>27</v>
      </c>
      <c r="B7317" t="s">
        <v>1234</v>
      </c>
      <c r="C7317">
        <v>26</v>
      </c>
      <c r="D7317" t="s">
        <v>140</v>
      </c>
      <c r="E7317" t="s">
        <v>177</v>
      </c>
      <c r="F7317" t="s">
        <v>140</v>
      </c>
      <c r="G7317" t="s">
        <v>140</v>
      </c>
    </row>
    <row r="7318" spans="1:7" x14ac:dyDescent="0.35">
      <c r="A7318" t="s">
        <v>27</v>
      </c>
      <c r="B7318" t="s">
        <v>1235</v>
      </c>
      <c r="C7318">
        <v>147</v>
      </c>
      <c r="D7318" t="s">
        <v>996</v>
      </c>
      <c r="E7318" t="s">
        <v>665</v>
      </c>
      <c r="F7318" t="s">
        <v>1012</v>
      </c>
      <c r="G7318" t="s">
        <v>140</v>
      </c>
    </row>
    <row r="7319" spans="1:7" x14ac:dyDescent="0.35">
      <c r="A7319" t="s">
        <v>28</v>
      </c>
      <c r="B7319" t="s">
        <v>1234</v>
      </c>
      <c r="C7319">
        <v>16</v>
      </c>
      <c r="D7319" t="s">
        <v>674</v>
      </c>
      <c r="E7319" t="s">
        <v>675</v>
      </c>
      <c r="F7319" t="s">
        <v>140</v>
      </c>
      <c r="G7319" t="s">
        <v>140</v>
      </c>
    </row>
    <row r="7320" spans="1:7" x14ac:dyDescent="0.35">
      <c r="A7320" t="s">
        <v>28</v>
      </c>
      <c r="B7320" t="s">
        <v>1235</v>
      </c>
      <c r="C7320">
        <v>77</v>
      </c>
      <c r="D7320" t="s">
        <v>875</v>
      </c>
      <c r="E7320" t="s">
        <v>1025</v>
      </c>
      <c r="F7320" t="s">
        <v>140</v>
      </c>
      <c r="G7320" t="s">
        <v>140</v>
      </c>
    </row>
    <row r="7321" spans="1:7" x14ac:dyDescent="0.35">
      <c r="A7321" t="s">
        <v>29</v>
      </c>
      <c r="B7321" t="s">
        <v>1234</v>
      </c>
      <c r="C7321">
        <v>18</v>
      </c>
      <c r="D7321" t="s">
        <v>952</v>
      </c>
      <c r="E7321" t="s">
        <v>951</v>
      </c>
      <c r="F7321" t="s">
        <v>140</v>
      </c>
      <c r="G7321" t="s">
        <v>140</v>
      </c>
    </row>
    <row r="7322" spans="1:7" x14ac:dyDescent="0.35">
      <c r="A7322" t="s">
        <v>29</v>
      </c>
      <c r="B7322" t="s">
        <v>1235</v>
      </c>
      <c r="C7322">
        <v>108</v>
      </c>
      <c r="D7322" t="s">
        <v>954</v>
      </c>
      <c r="E7322" t="s">
        <v>955</v>
      </c>
      <c r="F7322" t="s">
        <v>140</v>
      </c>
      <c r="G7322" t="s">
        <v>140</v>
      </c>
    </row>
    <row r="7323" spans="1:7" x14ac:dyDescent="0.35">
      <c r="A7323" t="s">
        <v>30</v>
      </c>
      <c r="B7323" t="s">
        <v>1234</v>
      </c>
      <c r="C7323">
        <v>36</v>
      </c>
      <c r="D7323" t="s">
        <v>140</v>
      </c>
      <c r="E7323" t="s">
        <v>177</v>
      </c>
      <c r="F7323" t="s">
        <v>140</v>
      </c>
      <c r="G7323" t="s">
        <v>140</v>
      </c>
    </row>
    <row r="7324" spans="1:7" x14ac:dyDescent="0.35">
      <c r="A7324" t="s">
        <v>30</v>
      </c>
      <c r="B7324" t="s">
        <v>1235</v>
      </c>
      <c r="C7324">
        <v>127</v>
      </c>
      <c r="D7324" t="s">
        <v>140</v>
      </c>
      <c r="E7324" t="s">
        <v>177</v>
      </c>
      <c r="F7324" t="s">
        <v>140</v>
      </c>
      <c r="G7324" t="s">
        <v>140</v>
      </c>
    </row>
    <row r="7325" spans="1:7" x14ac:dyDescent="0.35">
      <c r="A7325" t="s">
        <v>31</v>
      </c>
      <c r="B7325" t="s">
        <v>1234</v>
      </c>
      <c r="C7325">
        <v>5</v>
      </c>
      <c r="D7325" t="s">
        <v>915</v>
      </c>
      <c r="E7325" t="s">
        <v>1101</v>
      </c>
      <c r="F7325" t="s">
        <v>140</v>
      </c>
      <c r="G7325" t="s">
        <v>140</v>
      </c>
    </row>
    <row r="7326" spans="1:7" x14ac:dyDescent="0.35">
      <c r="A7326" t="s">
        <v>31</v>
      </c>
      <c r="B7326" t="s">
        <v>1235</v>
      </c>
      <c r="C7326">
        <v>1</v>
      </c>
      <c r="D7326" t="s">
        <v>140</v>
      </c>
      <c r="E7326" t="s">
        <v>177</v>
      </c>
      <c r="F7326" t="s">
        <v>140</v>
      </c>
      <c r="G7326" t="s">
        <v>140</v>
      </c>
    </row>
    <row r="7327" spans="1:7" x14ac:dyDescent="0.35">
      <c r="A7327" t="s">
        <v>32</v>
      </c>
      <c r="B7327" t="s">
        <v>1236</v>
      </c>
      <c r="C7327">
        <v>1</v>
      </c>
      <c r="D7327" t="s">
        <v>177</v>
      </c>
      <c r="E7327" t="s">
        <v>140</v>
      </c>
      <c r="F7327" t="s">
        <v>140</v>
      </c>
      <c r="G7327" t="s">
        <v>140</v>
      </c>
    </row>
    <row r="7328" spans="1:7" x14ac:dyDescent="0.35">
      <c r="A7328" t="s">
        <v>32</v>
      </c>
      <c r="B7328" t="s">
        <v>1234</v>
      </c>
      <c r="C7328">
        <v>446</v>
      </c>
      <c r="D7328" t="s">
        <v>1003</v>
      </c>
      <c r="E7328" t="s">
        <v>1111</v>
      </c>
      <c r="F7328" t="s">
        <v>1022</v>
      </c>
      <c r="G7328" t="s">
        <v>140</v>
      </c>
    </row>
    <row r="7329" spans="1:7" x14ac:dyDescent="0.35">
      <c r="A7329" t="s">
        <v>32</v>
      </c>
      <c r="B7329" t="s">
        <v>1235</v>
      </c>
      <c r="C7329">
        <v>1660</v>
      </c>
      <c r="D7329" t="s">
        <v>515</v>
      </c>
      <c r="E7329" t="s">
        <v>344</v>
      </c>
      <c r="F7329" t="s">
        <v>1012</v>
      </c>
      <c r="G7329" t="s">
        <v>1008</v>
      </c>
    </row>
    <row r="7331" spans="1:7" x14ac:dyDescent="0.35">
      <c r="A7331" t="s">
        <v>1302</v>
      </c>
    </row>
    <row r="7332" spans="1:7" x14ac:dyDescent="0.35">
      <c r="A7332" t="s">
        <v>2</v>
      </c>
      <c r="B7332" t="s">
        <v>1170</v>
      </c>
      <c r="C7332" t="s">
        <v>3</v>
      </c>
      <c r="D7332" t="s">
        <v>1133</v>
      </c>
      <c r="E7332" t="s">
        <v>85</v>
      </c>
      <c r="F7332" t="s">
        <v>86</v>
      </c>
      <c r="G7332" t="s">
        <v>136</v>
      </c>
    </row>
    <row r="7333" spans="1:7" x14ac:dyDescent="0.35">
      <c r="A7333" t="s">
        <v>8</v>
      </c>
      <c r="B7333" t="s">
        <v>1171</v>
      </c>
      <c r="C7333">
        <v>53</v>
      </c>
      <c r="D7333" t="s">
        <v>140</v>
      </c>
      <c r="E7333" t="s">
        <v>953</v>
      </c>
      <c r="F7333" t="s">
        <v>1114</v>
      </c>
      <c r="G7333" t="s">
        <v>140</v>
      </c>
    </row>
    <row r="7334" spans="1:7" x14ac:dyDescent="0.35">
      <c r="A7334" t="s">
        <v>9</v>
      </c>
      <c r="B7334" t="s">
        <v>1171</v>
      </c>
      <c r="C7334">
        <v>129</v>
      </c>
      <c r="D7334" t="s">
        <v>140</v>
      </c>
      <c r="E7334" t="s">
        <v>1007</v>
      </c>
      <c r="F7334" t="s">
        <v>1006</v>
      </c>
      <c r="G7334" t="s">
        <v>140</v>
      </c>
    </row>
    <row r="7335" spans="1:7" x14ac:dyDescent="0.35">
      <c r="A7335" t="s">
        <v>10</v>
      </c>
      <c r="B7335" t="s">
        <v>1171</v>
      </c>
      <c r="C7335">
        <v>99</v>
      </c>
      <c r="D7335" t="s">
        <v>140</v>
      </c>
      <c r="E7335" t="s">
        <v>543</v>
      </c>
      <c r="F7335" t="s">
        <v>542</v>
      </c>
      <c r="G7335" t="s">
        <v>140</v>
      </c>
    </row>
    <row r="7336" spans="1:7" x14ac:dyDescent="0.35">
      <c r="A7336" t="s">
        <v>11</v>
      </c>
      <c r="B7336" t="s">
        <v>1171</v>
      </c>
      <c r="C7336">
        <v>115</v>
      </c>
      <c r="D7336" t="s">
        <v>949</v>
      </c>
      <c r="E7336" t="s">
        <v>1004</v>
      </c>
      <c r="F7336" t="s">
        <v>904</v>
      </c>
      <c r="G7336" t="s">
        <v>140</v>
      </c>
    </row>
    <row r="7337" spans="1:7" x14ac:dyDescent="0.35">
      <c r="A7337" t="s">
        <v>12</v>
      </c>
      <c r="B7337" t="s">
        <v>1172</v>
      </c>
      <c r="C7337">
        <v>14</v>
      </c>
      <c r="D7337" t="s">
        <v>140</v>
      </c>
      <c r="E7337" t="s">
        <v>917</v>
      </c>
      <c r="F7337" t="s">
        <v>916</v>
      </c>
      <c r="G7337" t="s">
        <v>140</v>
      </c>
    </row>
    <row r="7338" spans="1:7" x14ac:dyDescent="0.35">
      <c r="A7338" t="s">
        <v>13</v>
      </c>
      <c r="B7338" t="s">
        <v>1172</v>
      </c>
      <c r="C7338">
        <v>2</v>
      </c>
      <c r="D7338" t="s">
        <v>140</v>
      </c>
      <c r="E7338" t="s">
        <v>76</v>
      </c>
      <c r="F7338" t="s">
        <v>77</v>
      </c>
      <c r="G7338" t="s">
        <v>140</v>
      </c>
    </row>
    <row r="7339" spans="1:7" x14ac:dyDescent="0.35">
      <c r="A7339" t="s">
        <v>14</v>
      </c>
      <c r="B7339" t="s">
        <v>1171</v>
      </c>
      <c r="C7339">
        <v>36</v>
      </c>
      <c r="D7339" t="s">
        <v>140</v>
      </c>
      <c r="E7339" t="s">
        <v>286</v>
      </c>
      <c r="F7339" t="s">
        <v>285</v>
      </c>
      <c r="G7339" t="s">
        <v>140</v>
      </c>
    </row>
    <row r="7340" spans="1:7" x14ac:dyDescent="0.35">
      <c r="A7340" t="s">
        <v>14</v>
      </c>
      <c r="B7340" t="s">
        <v>1172</v>
      </c>
      <c r="C7340">
        <v>16</v>
      </c>
      <c r="D7340" t="s">
        <v>140</v>
      </c>
      <c r="E7340" t="s">
        <v>1068</v>
      </c>
      <c r="F7340" t="s">
        <v>1108</v>
      </c>
      <c r="G7340" t="s">
        <v>140</v>
      </c>
    </row>
    <row r="7341" spans="1:7" x14ac:dyDescent="0.35">
      <c r="A7341" t="s">
        <v>15</v>
      </c>
      <c r="B7341" t="s">
        <v>1171</v>
      </c>
      <c r="C7341">
        <v>89</v>
      </c>
      <c r="D7341" t="s">
        <v>140</v>
      </c>
      <c r="E7341" t="s">
        <v>1017</v>
      </c>
      <c r="F7341" t="s">
        <v>1208</v>
      </c>
      <c r="G7341" t="s">
        <v>140</v>
      </c>
    </row>
    <row r="7342" spans="1:7" x14ac:dyDescent="0.35">
      <c r="A7342" t="s">
        <v>16</v>
      </c>
      <c r="B7342" t="s">
        <v>1171</v>
      </c>
      <c r="C7342">
        <v>165</v>
      </c>
      <c r="D7342" t="s">
        <v>140</v>
      </c>
      <c r="E7342" t="s">
        <v>1063</v>
      </c>
      <c r="F7342" t="s">
        <v>1180</v>
      </c>
      <c r="G7342" t="s">
        <v>140</v>
      </c>
    </row>
    <row r="7343" spans="1:7" x14ac:dyDescent="0.35">
      <c r="A7343" t="s">
        <v>17</v>
      </c>
      <c r="B7343" t="s">
        <v>1171</v>
      </c>
      <c r="C7343">
        <v>93</v>
      </c>
      <c r="D7343" t="s">
        <v>1066</v>
      </c>
      <c r="E7343" t="s">
        <v>919</v>
      </c>
      <c r="F7343" t="s">
        <v>839</v>
      </c>
      <c r="G7343" t="s">
        <v>140</v>
      </c>
    </row>
    <row r="7344" spans="1:7" x14ac:dyDescent="0.35">
      <c r="A7344" t="s">
        <v>18</v>
      </c>
      <c r="B7344" t="s">
        <v>1171</v>
      </c>
      <c r="C7344">
        <v>15</v>
      </c>
      <c r="D7344" t="s">
        <v>140</v>
      </c>
      <c r="E7344" t="s">
        <v>977</v>
      </c>
      <c r="F7344" t="s">
        <v>1024</v>
      </c>
      <c r="G7344" t="s">
        <v>140</v>
      </c>
    </row>
    <row r="7345" spans="1:7" x14ac:dyDescent="0.35">
      <c r="A7345" t="s">
        <v>18</v>
      </c>
      <c r="B7345" t="s">
        <v>1172</v>
      </c>
      <c r="C7345">
        <v>42</v>
      </c>
      <c r="D7345" t="s">
        <v>1017</v>
      </c>
      <c r="E7345" t="s">
        <v>1004</v>
      </c>
      <c r="F7345" t="s">
        <v>1116</v>
      </c>
      <c r="G7345" t="s">
        <v>140</v>
      </c>
    </row>
    <row r="7346" spans="1:7" x14ac:dyDescent="0.35">
      <c r="A7346" t="s">
        <v>19</v>
      </c>
      <c r="B7346" t="s">
        <v>1171</v>
      </c>
      <c r="C7346">
        <v>54</v>
      </c>
      <c r="D7346" t="s">
        <v>140</v>
      </c>
      <c r="E7346" t="s">
        <v>187</v>
      </c>
      <c r="F7346" t="s">
        <v>188</v>
      </c>
      <c r="G7346" t="s">
        <v>140</v>
      </c>
    </row>
    <row r="7347" spans="1:7" x14ac:dyDescent="0.35">
      <c r="A7347" t="s">
        <v>19</v>
      </c>
      <c r="B7347" t="s">
        <v>1172</v>
      </c>
      <c r="C7347">
        <v>13</v>
      </c>
      <c r="D7347" t="s">
        <v>140</v>
      </c>
      <c r="E7347" t="s">
        <v>996</v>
      </c>
      <c r="F7347" t="s">
        <v>997</v>
      </c>
      <c r="G7347" t="s">
        <v>140</v>
      </c>
    </row>
    <row r="7348" spans="1:7" x14ac:dyDescent="0.35">
      <c r="A7348" t="s">
        <v>20</v>
      </c>
      <c r="B7348" t="s">
        <v>1171</v>
      </c>
      <c r="C7348">
        <v>88</v>
      </c>
      <c r="D7348" t="s">
        <v>1011</v>
      </c>
      <c r="E7348" t="s">
        <v>1056</v>
      </c>
      <c r="F7348" t="s">
        <v>1153</v>
      </c>
      <c r="G7348" t="s">
        <v>1012</v>
      </c>
    </row>
    <row r="7349" spans="1:7" x14ac:dyDescent="0.35">
      <c r="A7349" t="s">
        <v>21</v>
      </c>
      <c r="B7349" t="s">
        <v>1171</v>
      </c>
      <c r="C7349">
        <v>59</v>
      </c>
      <c r="D7349" t="s">
        <v>1098</v>
      </c>
      <c r="E7349" t="s">
        <v>574</v>
      </c>
      <c r="F7349" t="s">
        <v>108</v>
      </c>
      <c r="G7349" t="s">
        <v>140</v>
      </c>
    </row>
    <row r="7350" spans="1:7" x14ac:dyDescent="0.35">
      <c r="A7350" t="s">
        <v>22</v>
      </c>
      <c r="B7350" t="s">
        <v>1171</v>
      </c>
      <c r="C7350">
        <v>82</v>
      </c>
      <c r="D7350" t="s">
        <v>824</v>
      </c>
      <c r="E7350" t="s">
        <v>991</v>
      </c>
      <c r="F7350" t="s">
        <v>776</v>
      </c>
      <c r="G7350" t="s">
        <v>140</v>
      </c>
    </row>
    <row r="7351" spans="1:7" x14ac:dyDescent="0.35">
      <c r="A7351" t="s">
        <v>23</v>
      </c>
      <c r="B7351" t="s">
        <v>1172</v>
      </c>
      <c r="C7351">
        <v>2</v>
      </c>
      <c r="D7351" t="s">
        <v>140</v>
      </c>
      <c r="E7351" t="s">
        <v>140</v>
      </c>
      <c r="F7351" t="s">
        <v>177</v>
      </c>
      <c r="G7351" t="s">
        <v>140</v>
      </c>
    </row>
    <row r="7352" spans="1:7" x14ac:dyDescent="0.35">
      <c r="A7352" t="s">
        <v>24</v>
      </c>
      <c r="B7352" t="s">
        <v>1171</v>
      </c>
      <c r="C7352">
        <v>137</v>
      </c>
      <c r="D7352" t="s">
        <v>140</v>
      </c>
      <c r="E7352" t="s">
        <v>939</v>
      </c>
      <c r="F7352" t="s">
        <v>1230</v>
      </c>
      <c r="G7352" t="s">
        <v>775</v>
      </c>
    </row>
    <row r="7353" spans="1:7" x14ac:dyDescent="0.35">
      <c r="A7353" t="s">
        <v>25</v>
      </c>
      <c r="B7353" t="s">
        <v>1171</v>
      </c>
      <c r="C7353">
        <v>118</v>
      </c>
      <c r="D7353" t="s">
        <v>140</v>
      </c>
      <c r="E7353" t="s">
        <v>1020</v>
      </c>
      <c r="F7353" t="s">
        <v>1200</v>
      </c>
      <c r="G7353" t="s">
        <v>140</v>
      </c>
    </row>
    <row r="7354" spans="1:7" x14ac:dyDescent="0.35">
      <c r="A7354" t="s">
        <v>26</v>
      </c>
      <c r="B7354" t="s">
        <v>1171</v>
      </c>
      <c r="C7354">
        <v>125</v>
      </c>
      <c r="D7354" t="s">
        <v>1021</v>
      </c>
      <c r="E7354" t="s">
        <v>1023</v>
      </c>
      <c r="F7354" t="s">
        <v>665</v>
      </c>
      <c r="G7354" t="s">
        <v>140</v>
      </c>
    </row>
    <row r="7355" spans="1:7" x14ac:dyDescent="0.35">
      <c r="A7355" t="s">
        <v>27</v>
      </c>
      <c r="B7355" t="s">
        <v>1171</v>
      </c>
      <c r="C7355">
        <v>173</v>
      </c>
      <c r="D7355" t="s">
        <v>1014</v>
      </c>
      <c r="E7355" t="s">
        <v>1068</v>
      </c>
      <c r="F7355" t="s">
        <v>514</v>
      </c>
      <c r="G7355" t="s">
        <v>140</v>
      </c>
    </row>
    <row r="7356" spans="1:7" x14ac:dyDescent="0.35">
      <c r="A7356" t="s">
        <v>28</v>
      </c>
      <c r="B7356" t="s">
        <v>1171</v>
      </c>
      <c r="C7356">
        <v>93</v>
      </c>
      <c r="D7356" t="s">
        <v>140</v>
      </c>
      <c r="E7356" t="s">
        <v>801</v>
      </c>
      <c r="F7356" t="s">
        <v>800</v>
      </c>
      <c r="G7356" t="s">
        <v>140</v>
      </c>
    </row>
    <row r="7357" spans="1:7" x14ac:dyDescent="0.35">
      <c r="A7357" t="s">
        <v>29</v>
      </c>
      <c r="B7357" t="s">
        <v>1171</v>
      </c>
      <c r="C7357">
        <v>126</v>
      </c>
      <c r="D7357" t="s">
        <v>140</v>
      </c>
      <c r="E7357" t="s">
        <v>950</v>
      </c>
      <c r="F7357" t="s">
        <v>1120</v>
      </c>
      <c r="G7357" t="s">
        <v>140</v>
      </c>
    </row>
    <row r="7358" spans="1:7" x14ac:dyDescent="0.35">
      <c r="A7358" t="s">
        <v>30</v>
      </c>
      <c r="B7358" t="s">
        <v>1171</v>
      </c>
      <c r="C7358">
        <v>163</v>
      </c>
      <c r="D7358" t="s">
        <v>140</v>
      </c>
      <c r="E7358" t="s">
        <v>140</v>
      </c>
      <c r="F7358" t="s">
        <v>177</v>
      </c>
      <c r="G7358" t="s">
        <v>140</v>
      </c>
    </row>
    <row r="7359" spans="1:7" x14ac:dyDescent="0.35">
      <c r="A7359" t="s">
        <v>31</v>
      </c>
      <c r="B7359" t="s">
        <v>1172</v>
      </c>
      <c r="C7359">
        <v>6</v>
      </c>
      <c r="D7359" t="s">
        <v>140</v>
      </c>
      <c r="E7359" t="s">
        <v>824</v>
      </c>
      <c r="F7359" t="s">
        <v>933</v>
      </c>
      <c r="G7359" t="s">
        <v>140</v>
      </c>
    </row>
    <row r="7360" spans="1:7" x14ac:dyDescent="0.35">
      <c r="A7360" t="s">
        <v>32</v>
      </c>
      <c r="B7360" t="s">
        <v>1171</v>
      </c>
      <c r="C7360">
        <v>2012</v>
      </c>
      <c r="D7360" t="s">
        <v>1014</v>
      </c>
      <c r="E7360" t="s">
        <v>1047</v>
      </c>
      <c r="F7360" t="s">
        <v>990</v>
      </c>
      <c r="G7360" t="s">
        <v>1008</v>
      </c>
    </row>
    <row r="7361" spans="1:13" x14ac:dyDescent="0.35">
      <c r="A7361" t="s">
        <v>32</v>
      </c>
      <c r="B7361" t="s">
        <v>1172</v>
      </c>
      <c r="C7361">
        <v>95</v>
      </c>
      <c r="D7361" t="s">
        <v>1009</v>
      </c>
      <c r="E7361" t="s">
        <v>903</v>
      </c>
      <c r="F7361" t="s">
        <v>1124</v>
      </c>
      <c r="G7361" t="s">
        <v>140</v>
      </c>
    </row>
    <row r="7363" spans="1:13" x14ac:dyDescent="0.35">
      <c r="A7363" t="s">
        <v>1303</v>
      </c>
    </row>
    <row r="7364" spans="1:13" x14ac:dyDescent="0.35">
      <c r="A7364" t="s">
        <v>2</v>
      </c>
      <c r="B7364" t="s">
        <v>3</v>
      </c>
      <c r="C7364" t="s">
        <v>1280</v>
      </c>
      <c r="D7364" t="s">
        <v>1304</v>
      </c>
      <c r="E7364" t="s">
        <v>1305</v>
      </c>
      <c r="F7364" t="s">
        <v>1306</v>
      </c>
      <c r="G7364" t="s">
        <v>1307</v>
      </c>
      <c r="H7364" t="s">
        <v>1308</v>
      </c>
      <c r="I7364" t="s">
        <v>1309</v>
      </c>
      <c r="J7364" t="s">
        <v>1310</v>
      </c>
      <c r="K7364" t="s">
        <v>1311</v>
      </c>
      <c r="L7364" t="s">
        <v>1032</v>
      </c>
      <c r="M7364" t="s">
        <v>1312</v>
      </c>
    </row>
    <row r="7365" spans="1:13" x14ac:dyDescent="0.35">
      <c r="A7365" t="s">
        <v>8</v>
      </c>
      <c r="B7365">
        <v>4</v>
      </c>
      <c r="C7365" t="s">
        <v>599</v>
      </c>
      <c r="D7365" t="s">
        <v>140</v>
      </c>
      <c r="E7365" t="s">
        <v>140</v>
      </c>
      <c r="F7365" t="s">
        <v>140</v>
      </c>
      <c r="G7365" t="s">
        <v>140</v>
      </c>
      <c r="H7365" t="s">
        <v>177</v>
      </c>
      <c r="I7365" t="s">
        <v>140</v>
      </c>
      <c r="J7365" t="s">
        <v>140</v>
      </c>
      <c r="K7365" t="s">
        <v>140</v>
      </c>
      <c r="L7365" t="s">
        <v>140</v>
      </c>
      <c r="M7365" t="s">
        <v>140</v>
      </c>
    </row>
    <row r="7366" spans="1:13" x14ac:dyDescent="0.35">
      <c r="A7366" t="s">
        <v>9</v>
      </c>
      <c r="B7366">
        <v>5</v>
      </c>
      <c r="C7366" t="s">
        <v>920</v>
      </c>
      <c r="D7366" t="s">
        <v>140</v>
      </c>
      <c r="E7366" t="s">
        <v>140</v>
      </c>
      <c r="F7366" t="s">
        <v>140</v>
      </c>
      <c r="G7366" t="s">
        <v>140</v>
      </c>
      <c r="H7366" t="s">
        <v>921</v>
      </c>
      <c r="I7366" t="s">
        <v>140</v>
      </c>
      <c r="J7366" t="s">
        <v>140</v>
      </c>
      <c r="K7366" t="s">
        <v>140</v>
      </c>
      <c r="L7366" t="s">
        <v>140</v>
      </c>
      <c r="M7366" t="s">
        <v>140</v>
      </c>
    </row>
    <row r="7367" spans="1:13" x14ac:dyDescent="0.35">
      <c r="A7367" t="s">
        <v>10</v>
      </c>
      <c r="B7367">
        <v>9</v>
      </c>
      <c r="C7367" t="s">
        <v>523</v>
      </c>
      <c r="D7367" t="s">
        <v>140</v>
      </c>
      <c r="E7367" t="s">
        <v>140</v>
      </c>
      <c r="F7367" t="s">
        <v>140</v>
      </c>
      <c r="G7367" t="s">
        <v>140</v>
      </c>
      <c r="H7367" t="s">
        <v>140</v>
      </c>
      <c r="I7367" t="s">
        <v>140</v>
      </c>
      <c r="J7367" t="s">
        <v>140</v>
      </c>
      <c r="K7367" t="s">
        <v>140</v>
      </c>
      <c r="L7367" t="s">
        <v>691</v>
      </c>
      <c r="M7367" t="s">
        <v>140</v>
      </c>
    </row>
    <row r="7368" spans="1:13" x14ac:dyDescent="0.35">
      <c r="A7368" t="s">
        <v>11</v>
      </c>
      <c r="B7368">
        <v>3</v>
      </c>
      <c r="C7368" t="s">
        <v>493</v>
      </c>
      <c r="D7368" t="s">
        <v>140</v>
      </c>
      <c r="E7368" t="s">
        <v>140</v>
      </c>
      <c r="F7368" t="s">
        <v>140</v>
      </c>
      <c r="G7368" t="s">
        <v>140</v>
      </c>
      <c r="H7368" t="s">
        <v>140</v>
      </c>
      <c r="I7368" t="s">
        <v>140</v>
      </c>
      <c r="J7368" t="s">
        <v>140</v>
      </c>
      <c r="K7368" t="s">
        <v>140</v>
      </c>
      <c r="L7368" t="s">
        <v>492</v>
      </c>
      <c r="M7368" t="s">
        <v>140</v>
      </c>
    </row>
    <row r="7369" spans="1:13" x14ac:dyDescent="0.35">
      <c r="A7369" t="s">
        <v>12</v>
      </c>
      <c r="B7369">
        <v>3</v>
      </c>
      <c r="C7369" t="s">
        <v>723</v>
      </c>
      <c r="D7369" t="s">
        <v>140</v>
      </c>
      <c r="E7369" t="s">
        <v>140</v>
      </c>
      <c r="F7369" t="s">
        <v>140</v>
      </c>
      <c r="G7369" t="s">
        <v>140</v>
      </c>
      <c r="H7369" t="s">
        <v>140</v>
      </c>
      <c r="I7369" t="s">
        <v>140</v>
      </c>
      <c r="J7369" t="s">
        <v>140</v>
      </c>
      <c r="K7369" t="s">
        <v>140</v>
      </c>
      <c r="L7369" t="s">
        <v>177</v>
      </c>
      <c r="M7369" t="s">
        <v>140</v>
      </c>
    </row>
    <row r="7370" spans="1:13" x14ac:dyDescent="0.35">
      <c r="A7370" t="s">
        <v>13</v>
      </c>
      <c r="B7370">
        <v>1</v>
      </c>
      <c r="C7370" t="s">
        <v>177</v>
      </c>
      <c r="D7370" t="s">
        <v>140</v>
      </c>
      <c r="E7370" t="s">
        <v>140</v>
      </c>
      <c r="F7370" t="s">
        <v>140</v>
      </c>
      <c r="G7370" t="s">
        <v>140</v>
      </c>
      <c r="H7370" t="s">
        <v>177</v>
      </c>
      <c r="I7370" t="s">
        <v>140</v>
      </c>
      <c r="J7370" t="s">
        <v>140</v>
      </c>
      <c r="K7370" t="s">
        <v>140</v>
      </c>
      <c r="L7370" t="s">
        <v>140</v>
      </c>
      <c r="M7370" t="s">
        <v>140</v>
      </c>
    </row>
    <row r="7371" spans="1:13" x14ac:dyDescent="0.35">
      <c r="A7371" t="s">
        <v>14</v>
      </c>
      <c r="B7371">
        <v>5</v>
      </c>
      <c r="C7371" t="s">
        <v>698</v>
      </c>
      <c r="D7371" t="s">
        <v>132</v>
      </c>
      <c r="E7371" t="s">
        <v>140</v>
      </c>
      <c r="F7371" t="s">
        <v>140</v>
      </c>
      <c r="G7371" t="s">
        <v>140</v>
      </c>
      <c r="H7371" t="s">
        <v>349</v>
      </c>
      <c r="I7371" t="s">
        <v>140</v>
      </c>
      <c r="J7371" t="s">
        <v>140</v>
      </c>
      <c r="K7371" t="s">
        <v>140</v>
      </c>
      <c r="L7371" t="s">
        <v>140</v>
      </c>
      <c r="M7371" t="s">
        <v>140</v>
      </c>
    </row>
    <row r="7372" spans="1:13" x14ac:dyDescent="0.35">
      <c r="A7372" t="s">
        <v>15</v>
      </c>
      <c r="B7372">
        <v>2</v>
      </c>
      <c r="C7372" t="s">
        <v>140</v>
      </c>
      <c r="D7372" t="s">
        <v>140</v>
      </c>
      <c r="E7372" t="s">
        <v>140</v>
      </c>
      <c r="F7372" t="s">
        <v>140</v>
      </c>
      <c r="G7372" t="s">
        <v>140</v>
      </c>
      <c r="H7372" t="s">
        <v>177</v>
      </c>
      <c r="I7372" t="s">
        <v>140</v>
      </c>
      <c r="J7372" t="s">
        <v>140</v>
      </c>
      <c r="K7372" t="s">
        <v>140</v>
      </c>
      <c r="L7372" t="s">
        <v>140</v>
      </c>
      <c r="M7372" t="s">
        <v>140</v>
      </c>
    </row>
    <row r="7373" spans="1:13" x14ac:dyDescent="0.35">
      <c r="A7373" t="s">
        <v>16</v>
      </c>
      <c r="B7373">
        <v>2</v>
      </c>
      <c r="C7373" t="s">
        <v>504</v>
      </c>
      <c r="D7373" t="s">
        <v>505</v>
      </c>
      <c r="E7373" t="s">
        <v>140</v>
      </c>
      <c r="F7373" t="s">
        <v>140</v>
      </c>
      <c r="G7373" t="s">
        <v>140</v>
      </c>
      <c r="H7373" t="s">
        <v>140</v>
      </c>
      <c r="I7373" t="s">
        <v>140</v>
      </c>
      <c r="J7373" t="s">
        <v>140</v>
      </c>
      <c r="K7373" t="s">
        <v>140</v>
      </c>
      <c r="L7373" t="s">
        <v>140</v>
      </c>
      <c r="M7373" t="s">
        <v>140</v>
      </c>
    </row>
    <row r="7374" spans="1:13" x14ac:dyDescent="0.35">
      <c r="A7374" t="s">
        <v>17</v>
      </c>
      <c r="B7374">
        <v>4</v>
      </c>
      <c r="C7374" t="s">
        <v>597</v>
      </c>
      <c r="D7374" t="s">
        <v>140</v>
      </c>
      <c r="E7374" t="s">
        <v>140</v>
      </c>
      <c r="F7374" t="s">
        <v>140</v>
      </c>
      <c r="G7374" t="s">
        <v>140</v>
      </c>
      <c r="H7374" t="s">
        <v>598</v>
      </c>
      <c r="I7374" t="s">
        <v>140</v>
      </c>
      <c r="J7374" t="s">
        <v>140</v>
      </c>
      <c r="K7374" t="s">
        <v>140</v>
      </c>
      <c r="L7374" t="s">
        <v>140</v>
      </c>
      <c r="M7374" t="s">
        <v>140</v>
      </c>
    </row>
    <row r="7375" spans="1:13" x14ac:dyDescent="0.35">
      <c r="A7375" t="s">
        <v>18</v>
      </c>
      <c r="B7375">
        <v>2</v>
      </c>
      <c r="C7375" t="s">
        <v>347</v>
      </c>
      <c r="D7375" t="s">
        <v>140</v>
      </c>
      <c r="E7375" t="s">
        <v>140</v>
      </c>
      <c r="F7375" t="s">
        <v>140</v>
      </c>
      <c r="G7375" t="s">
        <v>140</v>
      </c>
      <c r="H7375" t="s">
        <v>347</v>
      </c>
      <c r="I7375" t="s">
        <v>140</v>
      </c>
      <c r="J7375" t="s">
        <v>140</v>
      </c>
      <c r="K7375" t="s">
        <v>140</v>
      </c>
      <c r="L7375" t="s">
        <v>177</v>
      </c>
      <c r="M7375" t="s">
        <v>140</v>
      </c>
    </row>
    <row r="7376" spans="1:13" x14ac:dyDescent="0.35">
      <c r="A7376" t="s">
        <v>19</v>
      </c>
      <c r="B7376">
        <v>6</v>
      </c>
      <c r="C7376" t="s">
        <v>1045</v>
      </c>
      <c r="D7376" t="s">
        <v>140</v>
      </c>
      <c r="E7376" t="s">
        <v>140</v>
      </c>
      <c r="F7376" t="s">
        <v>140</v>
      </c>
      <c r="G7376" t="s">
        <v>140</v>
      </c>
      <c r="H7376" t="s">
        <v>811</v>
      </c>
      <c r="I7376" t="s">
        <v>140</v>
      </c>
      <c r="J7376" t="s">
        <v>140</v>
      </c>
      <c r="K7376" t="s">
        <v>140</v>
      </c>
      <c r="L7376" t="s">
        <v>1045</v>
      </c>
      <c r="M7376" t="s">
        <v>140</v>
      </c>
    </row>
    <row r="7377" spans="1:14" x14ac:dyDescent="0.35">
      <c r="A7377" t="s">
        <v>20</v>
      </c>
      <c r="B7377">
        <v>8</v>
      </c>
      <c r="C7377" t="s">
        <v>829</v>
      </c>
      <c r="D7377" t="s">
        <v>749</v>
      </c>
      <c r="E7377" t="s">
        <v>140</v>
      </c>
      <c r="F7377" t="s">
        <v>140</v>
      </c>
      <c r="G7377" t="s">
        <v>140</v>
      </c>
      <c r="H7377" t="s">
        <v>897</v>
      </c>
      <c r="I7377" t="s">
        <v>140</v>
      </c>
      <c r="J7377" t="s">
        <v>140</v>
      </c>
      <c r="K7377" t="s">
        <v>140</v>
      </c>
      <c r="L7377" t="s">
        <v>643</v>
      </c>
      <c r="M7377" t="s">
        <v>140</v>
      </c>
    </row>
    <row r="7378" spans="1:14" x14ac:dyDescent="0.35">
      <c r="A7378" t="s">
        <v>21</v>
      </c>
      <c r="B7378">
        <v>5</v>
      </c>
      <c r="C7378" t="s">
        <v>914</v>
      </c>
      <c r="D7378" t="s">
        <v>140</v>
      </c>
      <c r="E7378" t="s">
        <v>140</v>
      </c>
      <c r="F7378" t="s">
        <v>140</v>
      </c>
      <c r="G7378" t="s">
        <v>140</v>
      </c>
      <c r="H7378" t="s">
        <v>140</v>
      </c>
      <c r="I7378" t="s">
        <v>140</v>
      </c>
      <c r="J7378" t="s">
        <v>140</v>
      </c>
      <c r="K7378" t="s">
        <v>140</v>
      </c>
      <c r="L7378" t="s">
        <v>615</v>
      </c>
      <c r="M7378" t="s">
        <v>140</v>
      </c>
    </row>
    <row r="7379" spans="1:14" x14ac:dyDescent="0.35">
      <c r="A7379" t="s">
        <v>22</v>
      </c>
      <c r="B7379">
        <v>8</v>
      </c>
      <c r="C7379" t="s">
        <v>580</v>
      </c>
      <c r="D7379" t="s">
        <v>847</v>
      </c>
      <c r="E7379" t="s">
        <v>140</v>
      </c>
      <c r="F7379" t="s">
        <v>140</v>
      </c>
      <c r="G7379" t="s">
        <v>140</v>
      </c>
      <c r="H7379" t="s">
        <v>140</v>
      </c>
      <c r="I7379" t="s">
        <v>140</v>
      </c>
      <c r="J7379" t="s">
        <v>140</v>
      </c>
      <c r="K7379" t="s">
        <v>140</v>
      </c>
      <c r="L7379" t="s">
        <v>57</v>
      </c>
      <c r="M7379" t="s">
        <v>140</v>
      </c>
    </row>
    <row r="7380" spans="1:14" x14ac:dyDescent="0.35">
      <c r="A7380" t="s">
        <v>23</v>
      </c>
    </row>
    <row r="7381" spans="1:14" x14ac:dyDescent="0.35">
      <c r="A7381" t="s">
        <v>24</v>
      </c>
      <c r="B7381">
        <v>5</v>
      </c>
      <c r="C7381" t="s">
        <v>576</v>
      </c>
      <c r="D7381" t="s">
        <v>576</v>
      </c>
      <c r="E7381" t="s">
        <v>140</v>
      </c>
      <c r="F7381" t="s">
        <v>140</v>
      </c>
      <c r="G7381" t="s">
        <v>140</v>
      </c>
      <c r="H7381" t="s">
        <v>83</v>
      </c>
      <c r="I7381" t="s">
        <v>140</v>
      </c>
      <c r="J7381" t="s">
        <v>140</v>
      </c>
      <c r="K7381" t="s">
        <v>140</v>
      </c>
      <c r="L7381" t="s">
        <v>576</v>
      </c>
      <c r="M7381" t="s">
        <v>140</v>
      </c>
    </row>
    <row r="7382" spans="1:14" x14ac:dyDescent="0.35">
      <c r="A7382" t="s">
        <v>25</v>
      </c>
      <c r="B7382">
        <v>4</v>
      </c>
      <c r="C7382" t="s">
        <v>140</v>
      </c>
      <c r="D7382" t="s">
        <v>140</v>
      </c>
      <c r="E7382" t="s">
        <v>140</v>
      </c>
      <c r="F7382" t="s">
        <v>140</v>
      </c>
      <c r="G7382" t="s">
        <v>140</v>
      </c>
      <c r="H7382" t="s">
        <v>707</v>
      </c>
      <c r="I7382" t="s">
        <v>140</v>
      </c>
      <c r="J7382" t="s">
        <v>140</v>
      </c>
      <c r="K7382" t="s">
        <v>140</v>
      </c>
      <c r="L7382" t="s">
        <v>706</v>
      </c>
      <c r="M7382" t="s">
        <v>140</v>
      </c>
    </row>
    <row r="7383" spans="1:14" x14ac:dyDescent="0.35">
      <c r="A7383" t="s">
        <v>26</v>
      </c>
      <c r="B7383">
        <v>5</v>
      </c>
      <c r="C7383" t="s">
        <v>606</v>
      </c>
      <c r="D7383" t="s">
        <v>140</v>
      </c>
      <c r="E7383" t="s">
        <v>140</v>
      </c>
      <c r="F7383" t="s">
        <v>140</v>
      </c>
      <c r="G7383" t="s">
        <v>140</v>
      </c>
      <c r="H7383" t="s">
        <v>862</v>
      </c>
      <c r="I7383" t="s">
        <v>140</v>
      </c>
      <c r="J7383" t="s">
        <v>140</v>
      </c>
      <c r="K7383" t="s">
        <v>140</v>
      </c>
      <c r="L7383" t="s">
        <v>481</v>
      </c>
      <c r="M7383" t="s">
        <v>140</v>
      </c>
    </row>
    <row r="7384" spans="1:14" x14ac:dyDescent="0.35">
      <c r="A7384" t="s">
        <v>27</v>
      </c>
      <c r="B7384">
        <v>7</v>
      </c>
      <c r="C7384" t="s">
        <v>140</v>
      </c>
      <c r="D7384" t="s">
        <v>140</v>
      </c>
      <c r="E7384" t="s">
        <v>140</v>
      </c>
      <c r="F7384" t="s">
        <v>140</v>
      </c>
      <c r="G7384" t="s">
        <v>140</v>
      </c>
      <c r="H7384" t="s">
        <v>912</v>
      </c>
      <c r="I7384" t="s">
        <v>140</v>
      </c>
      <c r="J7384" t="s">
        <v>140</v>
      </c>
      <c r="K7384" t="s">
        <v>140</v>
      </c>
      <c r="L7384" t="s">
        <v>89</v>
      </c>
      <c r="M7384" t="s">
        <v>911</v>
      </c>
    </row>
    <row r="7385" spans="1:14" x14ac:dyDescent="0.35">
      <c r="A7385" t="s">
        <v>28</v>
      </c>
      <c r="B7385">
        <v>5</v>
      </c>
      <c r="C7385" t="s">
        <v>759</v>
      </c>
      <c r="D7385" t="s">
        <v>140</v>
      </c>
      <c r="E7385" t="s">
        <v>140</v>
      </c>
      <c r="F7385" t="s">
        <v>140</v>
      </c>
      <c r="G7385" t="s">
        <v>140</v>
      </c>
      <c r="H7385" t="s">
        <v>273</v>
      </c>
      <c r="I7385" t="s">
        <v>140</v>
      </c>
      <c r="J7385" t="s">
        <v>140</v>
      </c>
      <c r="K7385" t="s">
        <v>140</v>
      </c>
      <c r="L7385" t="s">
        <v>433</v>
      </c>
      <c r="M7385" t="s">
        <v>140</v>
      </c>
    </row>
    <row r="7386" spans="1:14" x14ac:dyDescent="0.35">
      <c r="A7386" t="s">
        <v>29</v>
      </c>
      <c r="B7386">
        <v>6</v>
      </c>
      <c r="C7386" t="s">
        <v>712</v>
      </c>
      <c r="D7386" t="s">
        <v>140</v>
      </c>
      <c r="E7386" t="s">
        <v>140</v>
      </c>
      <c r="F7386" t="s">
        <v>140</v>
      </c>
      <c r="G7386" t="s">
        <v>140</v>
      </c>
      <c r="H7386" t="s">
        <v>140</v>
      </c>
      <c r="I7386" t="s">
        <v>140</v>
      </c>
      <c r="J7386" t="s">
        <v>140</v>
      </c>
      <c r="K7386" t="s">
        <v>140</v>
      </c>
      <c r="L7386" t="s">
        <v>713</v>
      </c>
      <c r="M7386" t="s">
        <v>712</v>
      </c>
    </row>
    <row r="7387" spans="1:14" x14ac:dyDescent="0.35">
      <c r="A7387" t="s">
        <v>30</v>
      </c>
    </row>
    <row r="7388" spans="1:14" x14ac:dyDescent="0.35">
      <c r="A7388" t="s">
        <v>31</v>
      </c>
      <c r="B7388">
        <v>1</v>
      </c>
      <c r="C7388" t="s">
        <v>177</v>
      </c>
      <c r="D7388" t="s">
        <v>140</v>
      </c>
      <c r="E7388" t="s">
        <v>140</v>
      </c>
      <c r="F7388" t="s">
        <v>140</v>
      </c>
      <c r="G7388" t="s">
        <v>140</v>
      </c>
      <c r="H7388" t="s">
        <v>140</v>
      </c>
      <c r="I7388" t="s">
        <v>140</v>
      </c>
      <c r="J7388" t="s">
        <v>140</v>
      </c>
      <c r="K7388" t="s">
        <v>140</v>
      </c>
      <c r="L7388" t="s">
        <v>140</v>
      </c>
      <c r="M7388" t="s">
        <v>140</v>
      </c>
    </row>
    <row r="7389" spans="1:14" x14ac:dyDescent="0.35">
      <c r="A7389" t="s">
        <v>32</v>
      </c>
      <c r="B7389">
        <v>100</v>
      </c>
      <c r="C7389" t="s">
        <v>223</v>
      </c>
      <c r="D7389" t="s">
        <v>105</v>
      </c>
      <c r="E7389" t="s">
        <v>140</v>
      </c>
      <c r="F7389" t="s">
        <v>140</v>
      </c>
      <c r="G7389" t="s">
        <v>140</v>
      </c>
      <c r="H7389" t="s">
        <v>623</v>
      </c>
      <c r="I7389" t="s">
        <v>140</v>
      </c>
      <c r="J7389" t="s">
        <v>140</v>
      </c>
      <c r="K7389" t="s">
        <v>140</v>
      </c>
      <c r="L7389" t="s">
        <v>1000</v>
      </c>
      <c r="M7389" t="s">
        <v>1055</v>
      </c>
    </row>
    <row r="7391" spans="1:14" x14ac:dyDescent="0.35">
      <c r="A7391" t="s">
        <v>1313</v>
      </c>
    </row>
    <row r="7392" spans="1:14" x14ac:dyDescent="0.35">
      <c r="A7392" t="s">
        <v>2</v>
      </c>
      <c r="B7392" t="s">
        <v>1222</v>
      </c>
      <c r="C7392" t="s">
        <v>3</v>
      </c>
      <c r="D7392" t="s">
        <v>1280</v>
      </c>
      <c r="E7392" t="s">
        <v>1304</v>
      </c>
      <c r="F7392" t="s">
        <v>1305</v>
      </c>
      <c r="G7392" t="s">
        <v>1306</v>
      </c>
      <c r="H7392" t="s">
        <v>1307</v>
      </c>
      <c r="I7392" t="s">
        <v>1308</v>
      </c>
      <c r="J7392" t="s">
        <v>1309</v>
      </c>
      <c r="K7392" t="s">
        <v>1310</v>
      </c>
      <c r="L7392" t="s">
        <v>1311</v>
      </c>
      <c r="M7392" t="s">
        <v>1032</v>
      </c>
      <c r="N7392" t="s">
        <v>1312</v>
      </c>
    </row>
    <row r="7393" spans="1:14" x14ac:dyDescent="0.35">
      <c r="A7393" t="s">
        <v>8</v>
      </c>
      <c r="B7393" t="s">
        <v>339</v>
      </c>
      <c r="C7393">
        <v>4</v>
      </c>
      <c r="D7393" t="s">
        <v>599</v>
      </c>
      <c r="E7393" t="s">
        <v>140</v>
      </c>
      <c r="F7393" t="s">
        <v>140</v>
      </c>
      <c r="G7393" t="s">
        <v>140</v>
      </c>
      <c r="H7393" t="s">
        <v>140</v>
      </c>
      <c r="I7393" t="s">
        <v>177</v>
      </c>
      <c r="J7393" t="s">
        <v>140</v>
      </c>
      <c r="K7393" t="s">
        <v>140</v>
      </c>
      <c r="L7393" t="s">
        <v>140</v>
      </c>
      <c r="M7393" t="s">
        <v>140</v>
      </c>
      <c r="N7393" t="s">
        <v>140</v>
      </c>
    </row>
    <row r="7394" spans="1:14" x14ac:dyDescent="0.35">
      <c r="A7394" t="s">
        <v>9</v>
      </c>
      <c r="B7394" t="s">
        <v>339</v>
      </c>
      <c r="C7394">
        <v>5</v>
      </c>
      <c r="D7394" t="s">
        <v>920</v>
      </c>
      <c r="E7394" t="s">
        <v>140</v>
      </c>
      <c r="F7394" t="s">
        <v>140</v>
      </c>
      <c r="G7394" t="s">
        <v>140</v>
      </c>
      <c r="H7394" t="s">
        <v>140</v>
      </c>
      <c r="I7394" t="s">
        <v>921</v>
      </c>
      <c r="J7394" t="s">
        <v>140</v>
      </c>
      <c r="K7394" t="s">
        <v>140</v>
      </c>
      <c r="L7394" t="s">
        <v>140</v>
      </c>
      <c r="M7394" t="s">
        <v>140</v>
      </c>
      <c r="N7394" t="s">
        <v>140</v>
      </c>
    </row>
    <row r="7395" spans="1:14" x14ac:dyDescent="0.35">
      <c r="A7395" t="s">
        <v>10</v>
      </c>
      <c r="B7395" t="s">
        <v>1224</v>
      </c>
      <c r="C7395">
        <v>1</v>
      </c>
      <c r="D7395" t="s">
        <v>140</v>
      </c>
      <c r="E7395" t="s">
        <v>140</v>
      </c>
      <c r="F7395" t="s">
        <v>140</v>
      </c>
      <c r="G7395" t="s">
        <v>140</v>
      </c>
      <c r="H7395" t="s">
        <v>140</v>
      </c>
      <c r="I7395" t="s">
        <v>140</v>
      </c>
      <c r="J7395" t="s">
        <v>140</v>
      </c>
      <c r="K7395" t="s">
        <v>140</v>
      </c>
      <c r="L7395" t="s">
        <v>140</v>
      </c>
      <c r="M7395" t="s">
        <v>177</v>
      </c>
      <c r="N7395" t="s">
        <v>140</v>
      </c>
    </row>
    <row r="7396" spans="1:14" x14ac:dyDescent="0.35">
      <c r="A7396" t="s">
        <v>10</v>
      </c>
      <c r="B7396" t="s">
        <v>339</v>
      </c>
      <c r="C7396">
        <v>8</v>
      </c>
      <c r="D7396" t="s">
        <v>748</v>
      </c>
      <c r="E7396" t="s">
        <v>140</v>
      </c>
      <c r="F7396" t="s">
        <v>140</v>
      </c>
      <c r="G7396" t="s">
        <v>140</v>
      </c>
      <c r="H7396" t="s">
        <v>140</v>
      </c>
      <c r="I7396" t="s">
        <v>140</v>
      </c>
      <c r="J7396" t="s">
        <v>140</v>
      </c>
      <c r="K7396" t="s">
        <v>140</v>
      </c>
      <c r="L7396" t="s">
        <v>140</v>
      </c>
      <c r="M7396" t="s">
        <v>965</v>
      </c>
      <c r="N7396" t="s">
        <v>140</v>
      </c>
    </row>
    <row r="7397" spans="1:14" x14ac:dyDescent="0.35">
      <c r="A7397" t="s">
        <v>11</v>
      </c>
      <c r="B7397" t="s">
        <v>339</v>
      </c>
      <c r="C7397">
        <v>3</v>
      </c>
      <c r="D7397" t="s">
        <v>493</v>
      </c>
      <c r="E7397" t="s">
        <v>140</v>
      </c>
      <c r="F7397" t="s">
        <v>140</v>
      </c>
      <c r="G7397" t="s">
        <v>140</v>
      </c>
      <c r="H7397" t="s">
        <v>140</v>
      </c>
      <c r="I7397" t="s">
        <v>140</v>
      </c>
      <c r="J7397" t="s">
        <v>140</v>
      </c>
      <c r="K7397" t="s">
        <v>140</v>
      </c>
      <c r="L7397" t="s">
        <v>140</v>
      </c>
      <c r="M7397" t="s">
        <v>492</v>
      </c>
      <c r="N7397" t="s">
        <v>140</v>
      </c>
    </row>
    <row r="7398" spans="1:14" x14ac:dyDescent="0.35">
      <c r="A7398" t="s">
        <v>12</v>
      </c>
      <c r="B7398" t="s">
        <v>339</v>
      </c>
      <c r="C7398">
        <v>3</v>
      </c>
      <c r="D7398" t="s">
        <v>723</v>
      </c>
      <c r="E7398" t="s">
        <v>140</v>
      </c>
      <c r="F7398" t="s">
        <v>140</v>
      </c>
      <c r="G7398" t="s">
        <v>140</v>
      </c>
      <c r="H7398" t="s">
        <v>140</v>
      </c>
      <c r="I7398" t="s">
        <v>140</v>
      </c>
      <c r="J7398" t="s">
        <v>140</v>
      </c>
      <c r="K7398" t="s">
        <v>140</v>
      </c>
      <c r="L7398" t="s">
        <v>140</v>
      </c>
      <c r="M7398" t="s">
        <v>177</v>
      </c>
      <c r="N7398" t="s">
        <v>140</v>
      </c>
    </row>
    <row r="7399" spans="1:14" x14ac:dyDescent="0.35">
      <c r="A7399" t="s">
        <v>13</v>
      </c>
      <c r="B7399" t="s">
        <v>339</v>
      </c>
      <c r="C7399">
        <v>1</v>
      </c>
      <c r="D7399" t="s">
        <v>177</v>
      </c>
      <c r="E7399" t="s">
        <v>140</v>
      </c>
      <c r="F7399" t="s">
        <v>140</v>
      </c>
      <c r="G7399" t="s">
        <v>140</v>
      </c>
      <c r="H7399" t="s">
        <v>140</v>
      </c>
      <c r="I7399" t="s">
        <v>177</v>
      </c>
      <c r="J7399" t="s">
        <v>140</v>
      </c>
      <c r="K7399" t="s">
        <v>140</v>
      </c>
      <c r="L7399" t="s">
        <v>140</v>
      </c>
      <c r="M7399" t="s">
        <v>140</v>
      </c>
      <c r="N7399" t="s">
        <v>140</v>
      </c>
    </row>
    <row r="7400" spans="1:14" x14ac:dyDescent="0.35">
      <c r="A7400" t="s">
        <v>14</v>
      </c>
      <c r="B7400" t="s">
        <v>339</v>
      </c>
      <c r="C7400">
        <v>5</v>
      </c>
      <c r="D7400" t="s">
        <v>698</v>
      </c>
      <c r="E7400" t="s">
        <v>132</v>
      </c>
      <c r="F7400" t="s">
        <v>140</v>
      </c>
      <c r="G7400" t="s">
        <v>140</v>
      </c>
      <c r="H7400" t="s">
        <v>140</v>
      </c>
      <c r="I7400" t="s">
        <v>349</v>
      </c>
      <c r="J7400" t="s">
        <v>140</v>
      </c>
      <c r="K7400" t="s">
        <v>140</v>
      </c>
      <c r="L7400" t="s">
        <v>140</v>
      </c>
      <c r="M7400" t="s">
        <v>140</v>
      </c>
      <c r="N7400" t="s">
        <v>140</v>
      </c>
    </row>
    <row r="7401" spans="1:14" x14ac:dyDescent="0.35">
      <c r="A7401" t="s">
        <v>15</v>
      </c>
      <c r="B7401" t="s">
        <v>339</v>
      </c>
      <c r="C7401">
        <v>2</v>
      </c>
      <c r="D7401" t="s">
        <v>140</v>
      </c>
      <c r="E7401" t="s">
        <v>140</v>
      </c>
      <c r="F7401" t="s">
        <v>140</v>
      </c>
      <c r="G7401" t="s">
        <v>140</v>
      </c>
      <c r="H7401" t="s">
        <v>140</v>
      </c>
      <c r="I7401" t="s">
        <v>177</v>
      </c>
      <c r="J7401" t="s">
        <v>140</v>
      </c>
      <c r="K7401" t="s">
        <v>140</v>
      </c>
      <c r="L7401" t="s">
        <v>140</v>
      </c>
      <c r="M7401" t="s">
        <v>140</v>
      </c>
      <c r="N7401" t="s">
        <v>140</v>
      </c>
    </row>
    <row r="7402" spans="1:14" x14ac:dyDescent="0.35">
      <c r="A7402" t="s">
        <v>16</v>
      </c>
      <c r="B7402" t="s">
        <v>339</v>
      </c>
      <c r="C7402">
        <v>2</v>
      </c>
      <c r="D7402" t="s">
        <v>504</v>
      </c>
      <c r="E7402" t="s">
        <v>505</v>
      </c>
      <c r="F7402" t="s">
        <v>140</v>
      </c>
      <c r="G7402" t="s">
        <v>140</v>
      </c>
      <c r="H7402" t="s">
        <v>140</v>
      </c>
      <c r="I7402" t="s">
        <v>140</v>
      </c>
      <c r="J7402" t="s">
        <v>140</v>
      </c>
      <c r="K7402" t="s">
        <v>140</v>
      </c>
      <c r="L7402" t="s">
        <v>140</v>
      </c>
      <c r="M7402" t="s">
        <v>140</v>
      </c>
      <c r="N7402" t="s">
        <v>140</v>
      </c>
    </row>
    <row r="7403" spans="1:14" x14ac:dyDescent="0.35">
      <c r="A7403" t="s">
        <v>17</v>
      </c>
      <c r="B7403" t="s">
        <v>339</v>
      </c>
      <c r="C7403">
        <v>4</v>
      </c>
      <c r="D7403" t="s">
        <v>597</v>
      </c>
      <c r="E7403" t="s">
        <v>140</v>
      </c>
      <c r="F7403" t="s">
        <v>140</v>
      </c>
      <c r="G7403" t="s">
        <v>140</v>
      </c>
      <c r="H7403" t="s">
        <v>140</v>
      </c>
      <c r="I7403" t="s">
        <v>598</v>
      </c>
      <c r="J7403" t="s">
        <v>140</v>
      </c>
      <c r="K7403" t="s">
        <v>140</v>
      </c>
      <c r="L7403" t="s">
        <v>140</v>
      </c>
      <c r="M7403" t="s">
        <v>140</v>
      </c>
      <c r="N7403" t="s">
        <v>140</v>
      </c>
    </row>
    <row r="7404" spans="1:14" x14ac:dyDescent="0.35">
      <c r="A7404" t="s">
        <v>18</v>
      </c>
      <c r="B7404" t="s">
        <v>339</v>
      </c>
      <c r="C7404">
        <v>2</v>
      </c>
      <c r="D7404" t="s">
        <v>347</v>
      </c>
      <c r="E7404" t="s">
        <v>140</v>
      </c>
      <c r="F7404" t="s">
        <v>140</v>
      </c>
      <c r="G7404" t="s">
        <v>140</v>
      </c>
      <c r="H7404" t="s">
        <v>140</v>
      </c>
      <c r="I7404" t="s">
        <v>347</v>
      </c>
      <c r="J7404" t="s">
        <v>140</v>
      </c>
      <c r="K7404" t="s">
        <v>140</v>
      </c>
      <c r="L7404" t="s">
        <v>140</v>
      </c>
      <c r="M7404" t="s">
        <v>177</v>
      </c>
      <c r="N7404" t="s">
        <v>140</v>
      </c>
    </row>
    <row r="7405" spans="1:14" x14ac:dyDescent="0.35">
      <c r="A7405" t="s">
        <v>19</v>
      </c>
      <c r="B7405" t="s">
        <v>1226</v>
      </c>
      <c r="C7405">
        <v>1</v>
      </c>
      <c r="D7405" t="s">
        <v>140</v>
      </c>
      <c r="E7405" t="s">
        <v>140</v>
      </c>
      <c r="F7405" t="s">
        <v>140</v>
      </c>
      <c r="G7405" t="s">
        <v>140</v>
      </c>
      <c r="H7405" t="s">
        <v>140</v>
      </c>
      <c r="I7405" t="s">
        <v>177</v>
      </c>
      <c r="J7405" t="s">
        <v>140</v>
      </c>
      <c r="K7405" t="s">
        <v>140</v>
      </c>
      <c r="L7405" t="s">
        <v>140</v>
      </c>
      <c r="M7405" t="s">
        <v>140</v>
      </c>
      <c r="N7405" t="s">
        <v>140</v>
      </c>
    </row>
    <row r="7406" spans="1:14" x14ac:dyDescent="0.35">
      <c r="A7406" t="s">
        <v>19</v>
      </c>
      <c r="B7406" t="s">
        <v>339</v>
      </c>
      <c r="C7406">
        <v>5</v>
      </c>
      <c r="D7406" t="s">
        <v>1059</v>
      </c>
      <c r="E7406" t="s">
        <v>140</v>
      </c>
      <c r="F7406" t="s">
        <v>140</v>
      </c>
      <c r="G7406" t="s">
        <v>140</v>
      </c>
      <c r="H7406" t="s">
        <v>140</v>
      </c>
      <c r="I7406" t="s">
        <v>1081</v>
      </c>
      <c r="J7406" t="s">
        <v>140</v>
      </c>
      <c r="K7406" t="s">
        <v>140</v>
      </c>
      <c r="L7406" t="s">
        <v>140</v>
      </c>
      <c r="M7406" t="s">
        <v>1059</v>
      </c>
      <c r="N7406" t="s">
        <v>140</v>
      </c>
    </row>
    <row r="7407" spans="1:14" x14ac:dyDescent="0.35">
      <c r="A7407" t="s">
        <v>20</v>
      </c>
      <c r="B7407" t="s">
        <v>339</v>
      </c>
      <c r="C7407">
        <v>8</v>
      </c>
      <c r="D7407" t="s">
        <v>829</v>
      </c>
      <c r="E7407" t="s">
        <v>749</v>
      </c>
      <c r="F7407" t="s">
        <v>140</v>
      </c>
      <c r="G7407" t="s">
        <v>140</v>
      </c>
      <c r="H7407" t="s">
        <v>140</v>
      </c>
      <c r="I7407" t="s">
        <v>897</v>
      </c>
      <c r="J7407" t="s">
        <v>140</v>
      </c>
      <c r="K7407" t="s">
        <v>140</v>
      </c>
      <c r="L7407" t="s">
        <v>140</v>
      </c>
      <c r="M7407" t="s">
        <v>643</v>
      </c>
      <c r="N7407" t="s">
        <v>140</v>
      </c>
    </row>
    <row r="7408" spans="1:14" x14ac:dyDescent="0.35">
      <c r="A7408" t="s">
        <v>21</v>
      </c>
      <c r="B7408" t="s">
        <v>1226</v>
      </c>
      <c r="C7408">
        <v>1</v>
      </c>
      <c r="D7408" t="s">
        <v>177</v>
      </c>
      <c r="E7408" t="s">
        <v>140</v>
      </c>
      <c r="F7408" t="s">
        <v>140</v>
      </c>
      <c r="G7408" t="s">
        <v>140</v>
      </c>
      <c r="H7408" t="s">
        <v>140</v>
      </c>
      <c r="I7408" t="s">
        <v>140</v>
      </c>
      <c r="J7408" t="s">
        <v>140</v>
      </c>
      <c r="K7408" t="s">
        <v>140</v>
      </c>
      <c r="L7408" t="s">
        <v>140</v>
      </c>
      <c r="M7408" t="s">
        <v>177</v>
      </c>
      <c r="N7408" t="s">
        <v>140</v>
      </c>
    </row>
    <row r="7409" spans="1:14" x14ac:dyDescent="0.35">
      <c r="A7409" t="s">
        <v>21</v>
      </c>
      <c r="B7409" t="s">
        <v>339</v>
      </c>
      <c r="C7409">
        <v>4</v>
      </c>
      <c r="D7409" t="s">
        <v>468</v>
      </c>
      <c r="E7409" t="s">
        <v>140</v>
      </c>
      <c r="F7409" t="s">
        <v>140</v>
      </c>
      <c r="G7409" t="s">
        <v>140</v>
      </c>
      <c r="H7409" t="s">
        <v>140</v>
      </c>
      <c r="I7409" t="s">
        <v>140</v>
      </c>
      <c r="J7409" t="s">
        <v>140</v>
      </c>
      <c r="K7409" t="s">
        <v>140</v>
      </c>
      <c r="L7409" t="s">
        <v>140</v>
      </c>
      <c r="M7409" t="s">
        <v>467</v>
      </c>
      <c r="N7409" t="s">
        <v>140</v>
      </c>
    </row>
    <row r="7410" spans="1:14" x14ac:dyDescent="0.35">
      <c r="A7410" t="s">
        <v>22</v>
      </c>
      <c r="B7410" t="s">
        <v>339</v>
      </c>
      <c r="C7410">
        <v>8</v>
      </c>
      <c r="D7410" t="s">
        <v>580</v>
      </c>
      <c r="E7410" t="s">
        <v>847</v>
      </c>
      <c r="F7410" t="s">
        <v>140</v>
      </c>
      <c r="G7410" t="s">
        <v>140</v>
      </c>
      <c r="H7410" t="s">
        <v>140</v>
      </c>
      <c r="I7410" t="s">
        <v>140</v>
      </c>
      <c r="J7410" t="s">
        <v>140</v>
      </c>
      <c r="K7410" t="s">
        <v>140</v>
      </c>
      <c r="L7410" t="s">
        <v>140</v>
      </c>
      <c r="M7410" t="s">
        <v>57</v>
      </c>
      <c r="N7410" t="s">
        <v>140</v>
      </c>
    </row>
    <row r="7411" spans="1:14" x14ac:dyDescent="0.35">
      <c r="A7411" t="s">
        <v>23</v>
      </c>
      <c r="B7411" t="s">
        <v>339</v>
      </c>
    </row>
    <row r="7412" spans="1:14" x14ac:dyDescent="0.35">
      <c r="A7412" t="s">
        <v>24</v>
      </c>
      <c r="B7412" t="s">
        <v>339</v>
      </c>
      <c r="C7412">
        <v>5</v>
      </c>
      <c r="D7412" t="s">
        <v>576</v>
      </c>
      <c r="E7412" t="s">
        <v>576</v>
      </c>
      <c r="F7412" t="s">
        <v>140</v>
      </c>
      <c r="G7412" t="s">
        <v>140</v>
      </c>
      <c r="H7412" t="s">
        <v>140</v>
      </c>
      <c r="I7412" t="s">
        <v>83</v>
      </c>
      <c r="J7412" t="s">
        <v>140</v>
      </c>
      <c r="K7412" t="s">
        <v>140</v>
      </c>
      <c r="L7412" t="s">
        <v>140</v>
      </c>
      <c r="M7412" t="s">
        <v>576</v>
      </c>
      <c r="N7412" t="s">
        <v>140</v>
      </c>
    </row>
    <row r="7413" spans="1:14" x14ac:dyDescent="0.35">
      <c r="A7413" t="s">
        <v>25</v>
      </c>
      <c r="B7413" t="s">
        <v>339</v>
      </c>
      <c r="C7413">
        <v>4</v>
      </c>
      <c r="D7413" t="s">
        <v>140</v>
      </c>
      <c r="E7413" t="s">
        <v>140</v>
      </c>
      <c r="F7413" t="s">
        <v>140</v>
      </c>
      <c r="G7413" t="s">
        <v>140</v>
      </c>
      <c r="H7413" t="s">
        <v>140</v>
      </c>
      <c r="I7413" t="s">
        <v>707</v>
      </c>
      <c r="J7413" t="s">
        <v>140</v>
      </c>
      <c r="K7413" t="s">
        <v>140</v>
      </c>
      <c r="L7413" t="s">
        <v>140</v>
      </c>
      <c r="M7413" t="s">
        <v>706</v>
      </c>
      <c r="N7413" t="s">
        <v>140</v>
      </c>
    </row>
    <row r="7414" spans="1:14" x14ac:dyDescent="0.35">
      <c r="A7414" t="s">
        <v>26</v>
      </c>
      <c r="B7414" t="s">
        <v>1225</v>
      </c>
      <c r="C7414">
        <v>1</v>
      </c>
      <c r="D7414" t="s">
        <v>140</v>
      </c>
      <c r="E7414" t="s">
        <v>140</v>
      </c>
      <c r="F7414" t="s">
        <v>140</v>
      </c>
      <c r="G7414" t="s">
        <v>140</v>
      </c>
      <c r="H7414" t="s">
        <v>140</v>
      </c>
      <c r="I7414" t="s">
        <v>140</v>
      </c>
      <c r="J7414" t="s">
        <v>140</v>
      </c>
      <c r="K7414" t="s">
        <v>140</v>
      </c>
      <c r="L7414" t="s">
        <v>140</v>
      </c>
      <c r="M7414" t="s">
        <v>177</v>
      </c>
      <c r="N7414" t="s">
        <v>140</v>
      </c>
    </row>
    <row r="7415" spans="1:14" x14ac:dyDescent="0.35">
      <c r="A7415" t="s">
        <v>26</v>
      </c>
      <c r="B7415" t="s">
        <v>339</v>
      </c>
      <c r="C7415">
        <v>4</v>
      </c>
      <c r="D7415" t="s">
        <v>693</v>
      </c>
      <c r="E7415" t="s">
        <v>140</v>
      </c>
      <c r="F7415" t="s">
        <v>140</v>
      </c>
      <c r="G7415" t="s">
        <v>140</v>
      </c>
      <c r="H7415" t="s">
        <v>140</v>
      </c>
      <c r="I7415" t="s">
        <v>723</v>
      </c>
      <c r="J7415" t="s">
        <v>140</v>
      </c>
      <c r="K7415" t="s">
        <v>140</v>
      </c>
      <c r="L7415" t="s">
        <v>140</v>
      </c>
      <c r="M7415" t="s">
        <v>157</v>
      </c>
      <c r="N7415" t="s">
        <v>140</v>
      </c>
    </row>
    <row r="7416" spans="1:14" x14ac:dyDescent="0.35">
      <c r="A7416" t="s">
        <v>27</v>
      </c>
      <c r="B7416" t="s">
        <v>339</v>
      </c>
      <c r="C7416">
        <v>7</v>
      </c>
      <c r="D7416" t="s">
        <v>140</v>
      </c>
      <c r="E7416" t="s">
        <v>140</v>
      </c>
      <c r="F7416" t="s">
        <v>140</v>
      </c>
      <c r="G7416" t="s">
        <v>140</v>
      </c>
      <c r="H7416" t="s">
        <v>140</v>
      </c>
      <c r="I7416" t="s">
        <v>912</v>
      </c>
      <c r="J7416" t="s">
        <v>140</v>
      </c>
      <c r="K7416" t="s">
        <v>140</v>
      </c>
      <c r="L7416" t="s">
        <v>140</v>
      </c>
      <c r="M7416" t="s">
        <v>89</v>
      </c>
      <c r="N7416" t="s">
        <v>911</v>
      </c>
    </row>
    <row r="7417" spans="1:14" x14ac:dyDescent="0.35">
      <c r="A7417" t="s">
        <v>28</v>
      </c>
      <c r="B7417" t="s">
        <v>339</v>
      </c>
      <c r="C7417">
        <v>5</v>
      </c>
      <c r="D7417" t="s">
        <v>759</v>
      </c>
      <c r="E7417" t="s">
        <v>140</v>
      </c>
      <c r="F7417" t="s">
        <v>140</v>
      </c>
      <c r="G7417" t="s">
        <v>140</v>
      </c>
      <c r="H7417" t="s">
        <v>140</v>
      </c>
      <c r="I7417" t="s">
        <v>273</v>
      </c>
      <c r="J7417" t="s">
        <v>140</v>
      </c>
      <c r="K7417" t="s">
        <v>140</v>
      </c>
      <c r="L7417" t="s">
        <v>140</v>
      </c>
      <c r="M7417" t="s">
        <v>433</v>
      </c>
      <c r="N7417" t="s">
        <v>140</v>
      </c>
    </row>
    <row r="7418" spans="1:14" x14ac:dyDescent="0.35">
      <c r="A7418" t="s">
        <v>29</v>
      </c>
      <c r="B7418" t="s">
        <v>339</v>
      </c>
      <c r="C7418">
        <v>6</v>
      </c>
      <c r="D7418" t="s">
        <v>712</v>
      </c>
      <c r="E7418" t="s">
        <v>140</v>
      </c>
      <c r="F7418" t="s">
        <v>140</v>
      </c>
      <c r="G7418" t="s">
        <v>140</v>
      </c>
      <c r="H7418" t="s">
        <v>140</v>
      </c>
      <c r="I7418" t="s">
        <v>140</v>
      </c>
      <c r="J7418" t="s">
        <v>140</v>
      </c>
      <c r="K7418" t="s">
        <v>140</v>
      </c>
      <c r="L7418" t="s">
        <v>140</v>
      </c>
      <c r="M7418" t="s">
        <v>713</v>
      </c>
      <c r="N7418" t="s">
        <v>712</v>
      </c>
    </row>
    <row r="7419" spans="1:14" x14ac:dyDescent="0.35">
      <c r="A7419" t="s">
        <v>30</v>
      </c>
      <c r="B7419" t="s">
        <v>339</v>
      </c>
    </row>
    <row r="7420" spans="1:14" x14ac:dyDescent="0.35">
      <c r="A7420" t="s">
        <v>31</v>
      </c>
      <c r="B7420" t="s">
        <v>339</v>
      </c>
      <c r="C7420">
        <v>1</v>
      </c>
      <c r="D7420" t="s">
        <v>177</v>
      </c>
      <c r="E7420" t="s">
        <v>140</v>
      </c>
      <c r="F7420" t="s">
        <v>140</v>
      </c>
      <c r="G7420" t="s">
        <v>140</v>
      </c>
      <c r="H7420" t="s">
        <v>140</v>
      </c>
      <c r="I7420" t="s">
        <v>140</v>
      </c>
      <c r="J7420" t="s">
        <v>140</v>
      </c>
      <c r="K7420" t="s">
        <v>140</v>
      </c>
      <c r="L7420" t="s">
        <v>140</v>
      </c>
      <c r="M7420" t="s">
        <v>140</v>
      </c>
      <c r="N7420" t="s">
        <v>140</v>
      </c>
    </row>
    <row r="7421" spans="1:14" x14ac:dyDescent="0.35">
      <c r="A7421" t="s">
        <v>32</v>
      </c>
      <c r="B7421" t="s">
        <v>1224</v>
      </c>
      <c r="C7421">
        <v>1</v>
      </c>
      <c r="D7421" t="s">
        <v>140</v>
      </c>
      <c r="E7421" t="s">
        <v>140</v>
      </c>
      <c r="F7421" t="s">
        <v>140</v>
      </c>
      <c r="G7421" t="s">
        <v>140</v>
      </c>
      <c r="H7421" t="s">
        <v>140</v>
      </c>
      <c r="I7421" t="s">
        <v>140</v>
      </c>
      <c r="J7421" t="s">
        <v>140</v>
      </c>
      <c r="K7421" t="s">
        <v>140</v>
      </c>
      <c r="L7421" t="s">
        <v>140</v>
      </c>
      <c r="M7421" t="s">
        <v>177</v>
      </c>
      <c r="N7421" t="s">
        <v>140</v>
      </c>
    </row>
    <row r="7422" spans="1:14" x14ac:dyDescent="0.35">
      <c r="A7422" t="s">
        <v>32</v>
      </c>
      <c r="B7422" t="s">
        <v>1225</v>
      </c>
      <c r="C7422">
        <v>1</v>
      </c>
      <c r="D7422" t="s">
        <v>140</v>
      </c>
      <c r="E7422" t="s">
        <v>140</v>
      </c>
      <c r="F7422" t="s">
        <v>140</v>
      </c>
      <c r="G7422" t="s">
        <v>140</v>
      </c>
      <c r="H7422" t="s">
        <v>140</v>
      </c>
      <c r="I7422" t="s">
        <v>140</v>
      </c>
      <c r="J7422" t="s">
        <v>140</v>
      </c>
      <c r="K7422" t="s">
        <v>140</v>
      </c>
      <c r="L7422" t="s">
        <v>140</v>
      </c>
      <c r="M7422" t="s">
        <v>177</v>
      </c>
      <c r="N7422" t="s">
        <v>140</v>
      </c>
    </row>
    <row r="7423" spans="1:14" x14ac:dyDescent="0.35">
      <c r="A7423" t="s">
        <v>32</v>
      </c>
      <c r="B7423" t="s">
        <v>1226</v>
      </c>
      <c r="C7423">
        <v>2</v>
      </c>
      <c r="D7423" t="s">
        <v>214</v>
      </c>
      <c r="E7423" t="s">
        <v>140</v>
      </c>
      <c r="F7423" t="s">
        <v>140</v>
      </c>
      <c r="G7423" t="s">
        <v>140</v>
      </c>
      <c r="H7423" t="s">
        <v>140</v>
      </c>
      <c r="I7423" t="s">
        <v>215</v>
      </c>
      <c r="J7423" t="s">
        <v>140</v>
      </c>
      <c r="K7423" t="s">
        <v>140</v>
      </c>
      <c r="L7423" t="s">
        <v>140</v>
      </c>
      <c r="M7423" t="s">
        <v>214</v>
      </c>
      <c r="N7423" t="s">
        <v>140</v>
      </c>
    </row>
    <row r="7424" spans="1:14" x14ac:dyDescent="0.35">
      <c r="A7424" t="s">
        <v>32</v>
      </c>
      <c r="B7424" t="s">
        <v>339</v>
      </c>
      <c r="C7424">
        <v>96</v>
      </c>
      <c r="D7424" t="s">
        <v>711</v>
      </c>
      <c r="E7424" t="s">
        <v>924</v>
      </c>
      <c r="F7424" t="s">
        <v>140</v>
      </c>
      <c r="G7424" t="s">
        <v>140</v>
      </c>
      <c r="H7424" t="s">
        <v>140</v>
      </c>
      <c r="I7424" t="s">
        <v>627</v>
      </c>
      <c r="J7424" t="s">
        <v>140</v>
      </c>
      <c r="K7424" t="s">
        <v>140</v>
      </c>
      <c r="L7424" t="s">
        <v>140</v>
      </c>
      <c r="M7424" t="s">
        <v>810</v>
      </c>
      <c r="N7424" t="s">
        <v>1066</v>
      </c>
    </row>
    <row r="7426" spans="1:14" x14ac:dyDescent="0.35">
      <c r="A7426" t="s">
        <v>1314</v>
      </c>
    </row>
    <row r="7427" spans="1:14" x14ac:dyDescent="0.35">
      <c r="A7427" t="s">
        <v>2</v>
      </c>
      <c r="B7427" t="s">
        <v>1215</v>
      </c>
      <c r="C7427" t="s">
        <v>3</v>
      </c>
      <c r="D7427" t="s">
        <v>1280</v>
      </c>
      <c r="E7427" t="s">
        <v>1304</v>
      </c>
      <c r="F7427" t="s">
        <v>1305</v>
      </c>
      <c r="G7427" t="s">
        <v>1306</v>
      </c>
      <c r="H7427" t="s">
        <v>1307</v>
      </c>
      <c r="I7427" t="s">
        <v>1308</v>
      </c>
      <c r="J7427" t="s">
        <v>1309</v>
      </c>
      <c r="K7427" t="s">
        <v>1310</v>
      </c>
      <c r="L7427" t="s">
        <v>1311</v>
      </c>
      <c r="M7427" t="s">
        <v>1032</v>
      </c>
      <c r="N7427" t="s">
        <v>1312</v>
      </c>
    </row>
    <row r="7428" spans="1:14" x14ac:dyDescent="0.35">
      <c r="A7428" t="s">
        <v>8</v>
      </c>
      <c r="B7428" t="s">
        <v>1216</v>
      </c>
      <c r="C7428">
        <v>1</v>
      </c>
      <c r="D7428" t="s">
        <v>140</v>
      </c>
      <c r="E7428" t="s">
        <v>140</v>
      </c>
      <c r="F7428" t="s">
        <v>140</v>
      </c>
      <c r="G7428" t="s">
        <v>140</v>
      </c>
      <c r="H7428" t="s">
        <v>140</v>
      </c>
      <c r="I7428" t="s">
        <v>177</v>
      </c>
      <c r="J7428" t="s">
        <v>140</v>
      </c>
      <c r="K7428" t="s">
        <v>140</v>
      </c>
      <c r="L7428" t="s">
        <v>140</v>
      </c>
      <c r="M7428" t="s">
        <v>140</v>
      </c>
      <c r="N7428" t="s">
        <v>140</v>
      </c>
    </row>
    <row r="7429" spans="1:14" x14ac:dyDescent="0.35">
      <c r="A7429" t="s">
        <v>8</v>
      </c>
      <c r="B7429" t="s">
        <v>1218</v>
      </c>
      <c r="C7429">
        <v>2</v>
      </c>
      <c r="D7429" t="s">
        <v>610</v>
      </c>
      <c r="E7429" t="s">
        <v>140</v>
      </c>
      <c r="F7429" t="s">
        <v>140</v>
      </c>
      <c r="G7429" t="s">
        <v>140</v>
      </c>
      <c r="H7429" t="s">
        <v>140</v>
      </c>
      <c r="I7429" t="s">
        <v>177</v>
      </c>
      <c r="J7429" t="s">
        <v>140</v>
      </c>
      <c r="K7429" t="s">
        <v>140</v>
      </c>
      <c r="L7429" t="s">
        <v>140</v>
      </c>
      <c r="M7429" t="s">
        <v>140</v>
      </c>
      <c r="N7429" t="s">
        <v>140</v>
      </c>
    </row>
    <row r="7430" spans="1:14" x14ac:dyDescent="0.35">
      <c r="A7430" t="s">
        <v>8</v>
      </c>
      <c r="B7430" t="s">
        <v>1219</v>
      </c>
      <c r="C7430">
        <v>1</v>
      </c>
      <c r="D7430" t="s">
        <v>177</v>
      </c>
      <c r="E7430" t="s">
        <v>140</v>
      </c>
      <c r="F7430" t="s">
        <v>140</v>
      </c>
      <c r="G7430" t="s">
        <v>140</v>
      </c>
      <c r="H7430" t="s">
        <v>140</v>
      </c>
      <c r="I7430" t="s">
        <v>177</v>
      </c>
      <c r="J7430" t="s">
        <v>140</v>
      </c>
      <c r="K7430" t="s">
        <v>140</v>
      </c>
      <c r="L7430" t="s">
        <v>140</v>
      </c>
      <c r="M7430" t="s">
        <v>140</v>
      </c>
      <c r="N7430" t="s">
        <v>140</v>
      </c>
    </row>
    <row r="7431" spans="1:14" x14ac:dyDescent="0.35">
      <c r="A7431" t="s">
        <v>9</v>
      </c>
      <c r="B7431" t="s">
        <v>1216</v>
      </c>
      <c r="C7431">
        <v>1</v>
      </c>
      <c r="D7431" t="s">
        <v>177</v>
      </c>
      <c r="E7431" t="s">
        <v>140</v>
      </c>
      <c r="F7431" t="s">
        <v>140</v>
      </c>
      <c r="G7431" t="s">
        <v>140</v>
      </c>
      <c r="H7431" t="s">
        <v>140</v>
      </c>
      <c r="I7431" t="s">
        <v>140</v>
      </c>
      <c r="J7431" t="s">
        <v>140</v>
      </c>
      <c r="K7431" t="s">
        <v>140</v>
      </c>
      <c r="L7431" t="s">
        <v>140</v>
      </c>
      <c r="M7431" t="s">
        <v>140</v>
      </c>
      <c r="N7431" t="s">
        <v>140</v>
      </c>
    </row>
    <row r="7432" spans="1:14" x14ac:dyDescent="0.35">
      <c r="A7432" t="s">
        <v>9</v>
      </c>
      <c r="B7432" t="s">
        <v>1217</v>
      </c>
      <c r="C7432">
        <v>2</v>
      </c>
      <c r="D7432" t="s">
        <v>177</v>
      </c>
      <c r="E7432" t="s">
        <v>140</v>
      </c>
      <c r="F7432" t="s">
        <v>140</v>
      </c>
      <c r="G7432" t="s">
        <v>140</v>
      </c>
      <c r="H7432" t="s">
        <v>140</v>
      </c>
      <c r="I7432" t="s">
        <v>140</v>
      </c>
      <c r="J7432" t="s">
        <v>140</v>
      </c>
      <c r="K7432" t="s">
        <v>140</v>
      </c>
      <c r="L7432" t="s">
        <v>140</v>
      </c>
      <c r="M7432" t="s">
        <v>140</v>
      </c>
      <c r="N7432" t="s">
        <v>140</v>
      </c>
    </row>
    <row r="7433" spans="1:14" x14ac:dyDescent="0.35">
      <c r="A7433" t="s">
        <v>9</v>
      </c>
      <c r="B7433" t="s">
        <v>1218</v>
      </c>
      <c r="C7433">
        <v>1</v>
      </c>
      <c r="D7433" t="s">
        <v>177</v>
      </c>
      <c r="E7433" t="s">
        <v>140</v>
      </c>
      <c r="F7433" t="s">
        <v>140</v>
      </c>
      <c r="G7433" t="s">
        <v>140</v>
      </c>
      <c r="H7433" t="s">
        <v>140</v>
      </c>
      <c r="I7433" t="s">
        <v>140</v>
      </c>
      <c r="J7433" t="s">
        <v>140</v>
      </c>
      <c r="K7433" t="s">
        <v>140</v>
      </c>
      <c r="L7433" t="s">
        <v>140</v>
      </c>
      <c r="M7433" t="s">
        <v>140</v>
      </c>
      <c r="N7433" t="s">
        <v>140</v>
      </c>
    </row>
    <row r="7434" spans="1:14" x14ac:dyDescent="0.35">
      <c r="A7434" t="s">
        <v>9</v>
      </c>
      <c r="B7434" t="s">
        <v>1219</v>
      </c>
      <c r="C7434">
        <v>1</v>
      </c>
      <c r="D7434" t="s">
        <v>140</v>
      </c>
      <c r="E7434" t="s">
        <v>140</v>
      </c>
      <c r="F7434" t="s">
        <v>140</v>
      </c>
      <c r="G7434" t="s">
        <v>140</v>
      </c>
      <c r="H7434" t="s">
        <v>140</v>
      </c>
      <c r="I7434" t="s">
        <v>177</v>
      </c>
      <c r="J7434" t="s">
        <v>140</v>
      </c>
      <c r="K7434" t="s">
        <v>140</v>
      </c>
      <c r="L7434" t="s">
        <v>140</v>
      </c>
      <c r="M7434" t="s">
        <v>140</v>
      </c>
      <c r="N7434" t="s">
        <v>140</v>
      </c>
    </row>
    <row r="7435" spans="1:14" x14ac:dyDescent="0.35">
      <c r="A7435" t="s">
        <v>10</v>
      </c>
      <c r="B7435" t="s">
        <v>1217</v>
      </c>
      <c r="C7435">
        <v>2</v>
      </c>
      <c r="D7435" t="s">
        <v>140</v>
      </c>
      <c r="E7435" t="s">
        <v>140</v>
      </c>
      <c r="F7435" t="s">
        <v>140</v>
      </c>
      <c r="G7435" t="s">
        <v>140</v>
      </c>
      <c r="H7435" t="s">
        <v>140</v>
      </c>
      <c r="I7435" t="s">
        <v>140</v>
      </c>
      <c r="J7435" t="s">
        <v>140</v>
      </c>
      <c r="K7435" t="s">
        <v>140</v>
      </c>
      <c r="L7435" t="s">
        <v>140</v>
      </c>
      <c r="M7435" t="s">
        <v>177</v>
      </c>
      <c r="N7435" t="s">
        <v>140</v>
      </c>
    </row>
    <row r="7436" spans="1:14" x14ac:dyDescent="0.35">
      <c r="A7436" t="s">
        <v>10</v>
      </c>
      <c r="B7436" t="s">
        <v>1218</v>
      </c>
      <c r="C7436">
        <v>2</v>
      </c>
      <c r="D7436" t="s">
        <v>177</v>
      </c>
      <c r="E7436" t="s">
        <v>140</v>
      </c>
      <c r="F7436" t="s">
        <v>140</v>
      </c>
      <c r="G7436" t="s">
        <v>140</v>
      </c>
      <c r="H7436" t="s">
        <v>140</v>
      </c>
      <c r="I7436" t="s">
        <v>140</v>
      </c>
      <c r="J7436" t="s">
        <v>140</v>
      </c>
      <c r="K7436" t="s">
        <v>140</v>
      </c>
      <c r="L7436" t="s">
        <v>140</v>
      </c>
      <c r="M7436" t="s">
        <v>500</v>
      </c>
      <c r="N7436" t="s">
        <v>140</v>
      </c>
    </row>
    <row r="7437" spans="1:14" x14ac:dyDescent="0.35">
      <c r="A7437" t="s">
        <v>10</v>
      </c>
      <c r="B7437" t="s">
        <v>1219</v>
      </c>
      <c r="C7437">
        <v>5</v>
      </c>
      <c r="D7437" t="s">
        <v>461</v>
      </c>
      <c r="E7437" t="s">
        <v>140</v>
      </c>
      <c r="F7437" t="s">
        <v>140</v>
      </c>
      <c r="G7437" t="s">
        <v>140</v>
      </c>
      <c r="H7437" t="s">
        <v>140</v>
      </c>
      <c r="I7437" t="s">
        <v>140</v>
      </c>
      <c r="J7437" t="s">
        <v>140</v>
      </c>
      <c r="K7437" t="s">
        <v>140</v>
      </c>
      <c r="L7437" t="s">
        <v>140</v>
      </c>
      <c r="M7437" t="s">
        <v>462</v>
      </c>
      <c r="N7437" t="s">
        <v>140</v>
      </c>
    </row>
    <row r="7438" spans="1:14" x14ac:dyDescent="0.35">
      <c r="A7438" t="s">
        <v>11</v>
      </c>
      <c r="B7438" t="s">
        <v>1216</v>
      </c>
      <c r="C7438">
        <v>1</v>
      </c>
      <c r="D7438" t="s">
        <v>140</v>
      </c>
      <c r="E7438" t="s">
        <v>140</v>
      </c>
      <c r="F7438" t="s">
        <v>140</v>
      </c>
      <c r="G7438" t="s">
        <v>140</v>
      </c>
      <c r="H7438" t="s">
        <v>140</v>
      </c>
      <c r="I7438" t="s">
        <v>140</v>
      </c>
      <c r="J7438" t="s">
        <v>140</v>
      </c>
      <c r="K7438" t="s">
        <v>140</v>
      </c>
      <c r="L7438" t="s">
        <v>140</v>
      </c>
      <c r="M7438" t="s">
        <v>177</v>
      </c>
      <c r="N7438" t="s">
        <v>140</v>
      </c>
    </row>
    <row r="7439" spans="1:14" x14ac:dyDescent="0.35">
      <c r="A7439" t="s">
        <v>11</v>
      </c>
      <c r="B7439" t="s">
        <v>1218</v>
      </c>
      <c r="C7439">
        <v>1</v>
      </c>
      <c r="D7439" t="s">
        <v>177</v>
      </c>
      <c r="E7439" t="s">
        <v>140</v>
      </c>
      <c r="F7439" t="s">
        <v>140</v>
      </c>
      <c r="G7439" t="s">
        <v>140</v>
      </c>
      <c r="H7439" t="s">
        <v>140</v>
      </c>
      <c r="I7439" t="s">
        <v>140</v>
      </c>
      <c r="J7439" t="s">
        <v>140</v>
      </c>
      <c r="K7439" t="s">
        <v>140</v>
      </c>
      <c r="L7439" t="s">
        <v>140</v>
      </c>
      <c r="M7439" t="s">
        <v>140</v>
      </c>
      <c r="N7439" t="s">
        <v>140</v>
      </c>
    </row>
    <row r="7440" spans="1:14" x14ac:dyDescent="0.35">
      <c r="A7440" t="s">
        <v>11</v>
      </c>
      <c r="B7440" t="s">
        <v>1219</v>
      </c>
      <c r="C7440">
        <v>1</v>
      </c>
      <c r="D7440" t="s">
        <v>177</v>
      </c>
      <c r="E7440" t="s">
        <v>140</v>
      </c>
      <c r="F7440" t="s">
        <v>140</v>
      </c>
      <c r="G7440" t="s">
        <v>140</v>
      </c>
      <c r="H7440" t="s">
        <v>140</v>
      </c>
      <c r="I7440" t="s">
        <v>140</v>
      </c>
      <c r="J7440" t="s">
        <v>140</v>
      </c>
      <c r="K7440" t="s">
        <v>140</v>
      </c>
      <c r="L7440" t="s">
        <v>140</v>
      </c>
      <c r="M7440" t="s">
        <v>140</v>
      </c>
      <c r="N7440" t="s">
        <v>140</v>
      </c>
    </row>
    <row r="7441" spans="1:14" x14ac:dyDescent="0.35">
      <c r="A7441" t="s">
        <v>12</v>
      </c>
      <c r="B7441" t="s">
        <v>1217</v>
      </c>
      <c r="C7441">
        <v>1</v>
      </c>
      <c r="D7441" t="s">
        <v>177</v>
      </c>
      <c r="E7441" t="s">
        <v>140</v>
      </c>
      <c r="F7441" t="s">
        <v>140</v>
      </c>
      <c r="G7441" t="s">
        <v>140</v>
      </c>
      <c r="H7441" t="s">
        <v>140</v>
      </c>
      <c r="I7441" t="s">
        <v>140</v>
      </c>
      <c r="J7441" t="s">
        <v>140</v>
      </c>
      <c r="K7441" t="s">
        <v>140</v>
      </c>
      <c r="L7441" t="s">
        <v>140</v>
      </c>
      <c r="M7441" t="s">
        <v>177</v>
      </c>
      <c r="N7441" t="s">
        <v>140</v>
      </c>
    </row>
    <row r="7442" spans="1:14" x14ac:dyDescent="0.35">
      <c r="A7442" t="s">
        <v>12</v>
      </c>
      <c r="B7442" t="s">
        <v>1218</v>
      </c>
      <c r="C7442">
        <v>1</v>
      </c>
      <c r="D7442" t="s">
        <v>140</v>
      </c>
      <c r="E7442" t="s">
        <v>140</v>
      </c>
      <c r="F7442" t="s">
        <v>140</v>
      </c>
      <c r="G7442" t="s">
        <v>140</v>
      </c>
      <c r="H7442" t="s">
        <v>140</v>
      </c>
      <c r="I7442" t="s">
        <v>140</v>
      </c>
      <c r="J7442" t="s">
        <v>140</v>
      </c>
      <c r="K7442" t="s">
        <v>140</v>
      </c>
      <c r="L7442" t="s">
        <v>140</v>
      </c>
      <c r="M7442" t="s">
        <v>177</v>
      </c>
      <c r="N7442" t="s">
        <v>140</v>
      </c>
    </row>
    <row r="7443" spans="1:14" x14ac:dyDescent="0.35">
      <c r="A7443" t="s">
        <v>12</v>
      </c>
      <c r="B7443" t="s">
        <v>1219</v>
      </c>
      <c r="C7443">
        <v>1</v>
      </c>
      <c r="D7443" t="s">
        <v>177</v>
      </c>
      <c r="E7443" t="s">
        <v>140</v>
      </c>
      <c r="F7443" t="s">
        <v>140</v>
      </c>
      <c r="G7443" t="s">
        <v>140</v>
      </c>
      <c r="H7443" t="s">
        <v>140</v>
      </c>
      <c r="I7443" t="s">
        <v>140</v>
      </c>
      <c r="J7443" t="s">
        <v>140</v>
      </c>
      <c r="K7443" t="s">
        <v>140</v>
      </c>
      <c r="L7443" t="s">
        <v>140</v>
      </c>
      <c r="M7443" t="s">
        <v>177</v>
      </c>
      <c r="N7443" t="s">
        <v>140</v>
      </c>
    </row>
    <row r="7444" spans="1:14" x14ac:dyDescent="0.35">
      <c r="A7444" t="s">
        <v>13</v>
      </c>
      <c r="B7444" t="s">
        <v>1216</v>
      </c>
      <c r="C7444">
        <v>1</v>
      </c>
      <c r="D7444" t="s">
        <v>177</v>
      </c>
      <c r="E7444" t="s">
        <v>140</v>
      </c>
      <c r="F7444" t="s">
        <v>140</v>
      </c>
      <c r="G7444" t="s">
        <v>140</v>
      </c>
      <c r="H7444" t="s">
        <v>140</v>
      </c>
      <c r="I7444" t="s">
        <v>177</v>
      </c>
      <c r="J7444" t="s">
        <v>140</v>
      </c>
      <c r="K7444" t="s">
        <v>140</v>
      </c>
      <c r="L7444" t="s">
        <v>140</v>
      </c>
      <c r="M7444" t="s">
        <v>140</v>
      </c>
      <c r="N7444" t="s">
        <v>140</v>
      </c>
    </row>
    <row r="7445" spans="1:14" x14ac:dyDescent="0.35">
      <c r="A7445" t="s">
        <v>14</v>
      </c>
      <c r="B7445" t="s">
        <v>1216</v>
      </c>
      <c r="C7445">
        <v>3</v>
      </c>
      <c r="D7445" t="s">
        <v>195</v>
      </c>
      <c r="E7445" t="s">
        <v>177</v>
      </c>
      <c r="F7445" t="s">
        <v>140</v>
      </c>
      <c r="G7445" t="s">
        <v>140</v>
      </c>
      <c r="H7445" t="s">
        <v>140</v>
      </c>
      <c r="I7445" t="s">
        <v>140</v>
      </c>
      <c r="J7445" t="s">
        <v>140</v>
      </c>
      <c r="K7445" t="s">
        <v>140</v>
      </c>
      <c r="L7445" t="s">
        <v>140</v>
      </c>
      <c r="M7445" t="s">
        <v>140</v>
      </c>
      <c r="N7445" t="s">
        <v>140</v>
      </c>
    </row>
    <row r="7446" spans="1:14" x14ac:dyDescent="0.35">
      <c r="A7446" t="s">
        <v>14</v>
      </c>
      <c r="B7446" t="s">
        <v>1218</v>
      </c>
      <c r="C7446">
        <v>2</v>
      </c>
      <c r="D7446" t="s">
        <v>945</v>
      </c>
      <c r="E7446" t="s">
        <v>945</v>
      </c>
      <c r="F7446" t="s">
        <v>140</v>
      </c>
      <c r="G7446" t="s">
        <v>140</v>
      </c>
      <c r="H7446" t="s">
        <v>140</v>
      </c>
      <c r="I7446" t="s">
        <v>177</v>
      </c>
      <c r="J7446" t="s">
        <v>140</v>
      </c>
      <c r="K7446" t="s">
        <v>140</v>
      </c>
      <c r="L7446" t="s">
        <v>140</v>
      </c>
      <c r="M7446" t="s">
        <v>140</v>
      </c>
      <c r="N7446" t="s">
        <v>140</v>
      </c>
    </row>
    <row r="7447" spans="1:14" x14ac:dyDescent="0.35">
      <c r="A7447" t="s">
        <v>15</v>
      </c>
      <c r="B7447" t="s">
        <v>1216</v>
      </c>
      <c r="C7447">
        <v>1</v>
      </c>
      <c r="D7447" t="s">
        <v>140</v>
      </c>
      <c r="E7447" t="s">
        <v>140</v>
      </c>
      <c r="F7447" t="s">
        <v>140</v>
      </c>
      <c r="G7447" t="s">
        <v>140</v>
      </c>
      <c r="H7447" t="s">
        <v>140</v>
      </c>
      <c r="I7447" t="s">
        <v>177</v>
      </c>
      <c r="J7447" t="s">
        <v>140</v>
      </c>
      <c r="K7447" t="s">
        <v>140</v>
      </c>
      <c r="L7447" t="s">
        <v>140</v>
      </c>
      <c r="M7447" t="s">
        <v>140</v>
      </c>
      <c r="N7447" t="s">
        <v>140</v>
      </c>
    </row>
    <row r="7448" spans="1:14" x14ac:dyDescent="0.35">
      <c r="A7448" t="s">
        <v>15</v>
      </c>
      <c r="B7448" t="s">
        <v>1218</v>
      </c>
      <c r="C7448">
        <v>1</v>
      </c>
      <c r="D7448" t="s">
        <v>140</v>
      </c>
      <c r="E7448" t="s">
        <v>140</v>
      </c>
      <c r="F7448" t="s">
        <v>140</v>
      </c>
      <c r="G7448" t="s">
        <v>140</v>
      </c>
      <c r="H7448" t="s">
        <v>140</v>
      </c>
      <c r="I7448" t="s">
        <v>177</v>
      </c>
      <c r="J7448" t="s">
        <v>140</v>
      </c>
      <c r="K7448" t="s">
        <v>140</v>
      </c>
      <c r="L7448" t="s">
        <v>140</v>
      </c>
      <c r="M7448" t="s">
        <v>140</v>
      </c>
      <c r="N7448" t="s">
        <v>140</v>
      </c>
    </row>
    <row r="7449" spans="1:14" x14ac:dyDescent="0.35">
      <c r="A7449" t="s">
        <v>16</v>
      </c>
      <c r="B7449" t="s">
        <v>1217</v>
      </c>
      <c r="C7449">
        <v>1</v>
      </c>
      <c r="D7449" t="s">
        <v>140</v>
      </c>
      <c r="E7449" t="s">
        <v>177</v>
      </c>
      <c r="F7449" t="s">
        <v>140</v>
      </c>
      <c r="G7449" t="s">
        <v>140</v>
      </c>
      <c r="H7449" t="s">
        <v>140</v>
      </c>
      <c r="I7449" t="s">
        <v>140</v>
      </c>
      <c r="J7449" t="s">
        <v>140</v>
      </c>
      <c r="K7449" t="s">
        <v>140</v>
      </c>
      <c r="L7449" t="s">
        <v>140</v>
      </c>
      <c r="M7449" t="s">
        <v>140</v>
      </c>
      <c r="N7449" t="s">
        <v>140</v>
      </c>
    </row>
    <row r="7450" spans="1:14" x14ac:dyDescent="0.35">
      <c r="A7450" t="s">
        <v>16</v>
      </c>
      <c r="B7450" t="s">
        <v>1218</v>
      </c>
      <c r="C7450">
        <v>1</v>
      </c>
      <c r="D7450" t="s">
        <v>177</v>
      </c>
      <c r="E7450" t="s">
        <v>140</v>
      </c>
      <c r="F7450" t="s">
        <v>140</v>
      </c>
      <c r="G7450" t="s">
        <v>140</v>
      </c>
      <c r="H7450" t="s">
        <v>140</v>
      </c>
      <c r="I7450" t="s">
        <v>140</v>
      </c>
      <c r="J7450" t="s">
        <v>140</v>
      </c>
      <c r="K7450" t="s">
        <v>140</v>
      </c>
      <c r="L7450" t="s">
        <v>140</v>
      </c>
      <c r="M7450" t="s">
        <v>140</v>
      </c>
      <c r="N7450" t="s">
        <v>140</v>
      </c>
    </row>
    <row r="7451" spans="1:14" x14ac:dyDescent="0.35">
      <c r="A7451" t="s">
        <v>17</v>
      </c>
      <c r="B7451" t="s">
        <v>1216</v>
      </c>
      <c r="C7451">
        <v>1</v>
      </c>
      <c r="D7451" t="s">
        <v>140</v>
      </c>
      <c r="E7451" t="s">
        <v>140</v>
      </c>
      <c r="F7451" t="s">
        <v>140</v>
      </c>
      <c r="G7451" t="s">
        <v>140</v>
      </c>
      <c r="H7451" t="s">
        <v>140</v>
      </c>
      <c r="I7451" t="s">
        <v>177</v>
      </c>
      <c r="J7451" t="s">
        <v>140</v>
      </c>
      <c r="K7451" t="s">
        <v>140</v>
      </c>
      <c r="L7451" t="s">
        <v>140</v>
      </c>
      <c r="M7451" t="s">
        <v>140</v>
      </c>
      <c r="N7451" t="s">
        <v>140</v>
      </c>
    </row>
    <row r="7452" spans="1:14" x14ac:dyDescent="0.35">
      <c r="A7452" t="s">
        <v>17</v>
      </c>
      <c r="B7452" t="s">
        <v>1218</v>
      </c>
      <c r="C7452">
        <v>1</v>
      </c>
      <c r="D7452" t="s">
        <v>177</v>
      </c>
      <c r="E7452" t="s">
        <v>140</v>
      </c>
      <c r="F7452" t="s">
        <v>140</v>
      </c>
      <c r="G7452" t="s">
        <v>140</v>
      </c>
      <c r="H7452" t="s">
        <v>140</v>
      </c>
      <c r="I7452" t="s">
        <v>140</v>
      </c>
      <c r="J7452" t="s">
        <v>140</v>
      </c>
      <c r="K7452" t="s">
        <v>140</v>
      </c>
      <c r="L7452" t="s">
        <v>140</v>
      </c>
      <c r="M7452" t="s">
        <v>140</v>
      </c>
      <c r="N7452" t="s">
        <v>140</v>
      </c>
    </row>
    <row r="7453" spans="1:14" x14ac:dyDescent="0.35">
      <c r="A7453" t="s">
        <v>17</v>
      </c>
      <c r="B7453" t="s">
        <v>1219</v>
      </c>
      <c r="C7453">
        <v>2</v>
      </c>
      <c r="D7453" t="s">
        <v>177</v>
      </c>
      <c r="E7453" t="s">
        <v>140</v>
      </c>
      <c r="F7453" t="s">
        <v>140</v>
      </c>
      <c r="G7453" t="s">
        <v>140</v>
      </c>
      <c r="H7453" t="s">
        <v>140</v>
      </c>
      <c r="I7453" t="s">
        <v>140</v>
      </c>
      <c r="J7453" t="s">
        <v>140</v>
      </c>
      <c r="K7453" t="s">
        <v>140</v>
      </c>
      <c r="L7453" t="s">
        <v>140</v>
      </c>
      <c r="M7453" t="s">
        <v>140</v>
      </c>
      <c r="N7453" t="s">
        <v>140</v>
      </c>
    </row>
    <row r="7454" spans="1:14" x14ac:dyDescent="0.35">
      <c r="A7454" t="s">
        <v>18</v>
      </c>
      <c r="B7454" t="s">
        <v>1217</v>
      </c>
      <c r="C7454">
        <v>1</v>
      </c>
      <c r="D7454" t="s">
        <v>177</v>
      </c>
      <c r="E7454" t="s">
        <v>140</v>
      </c>
      <c r="F7454" t="s">
        <v>140</v>
      </c>
      <c r="G7454" t="s">
        <v>140</v>
      </c>
      <c r="H7454" t="s">
        <v>140</v>
      </c>
      <c r="I7454" t="s">
        <v>177</v>
      </c>
      <c r="J7454" t="s">
        <v>140</v>
      </c>
      <c r="K7454" t="s">
        <v>140</v>
      </c>
      <c r="L7454" t="s">
        <v>140</v>
      </c>
      <c r="M7454" t="s">
        <v>177</v>
      </c>
      <c r="N7454" t="s">
        <v>140</v>
      </c>
    </row>
    <row r="7455" spans="1:14" x14ac:dyDescent="0.35">
      <c r="A7455" t="s">
        <v>18</v>
      </c>
      <c r="B7455" t="s">
        <v>1218</v>
      </c>
      <c r="C7455">
        <v>1</v>
      </c>
      <c r="D7455" t="s">
        <v>140</v>
      </c>
      <c r="E7455" t="s">
        <v>140</v>
      </c>
      <c r="F7455" t="s">
        <v>140</v>
      </c>
      <c r="G7455" t="s">
        <v>140</v>
      </c>
      <c r="H7455" t="s">
        <v>140</v>
      </c>
      <c r="I7455" t="s">
        <v>140</v>
      </c>
      <c r="J7455" t="s">
        <v>140</v>
      </c>
      <c r="K7455" t="s">
        <v>140</v>
      </c>
      <c r="L7455" t="s">
        <v>140</v>
      </c>
      <c r="M7455" t="s">
        <v>177</v>
      </c>
      <c r="N7455" t="s">
        <v>140</v>
      </c>
    </row>
    <row r="7456" spans="1:14" x14ac:dyDescent="0.35">
      <c r="A7456" t="s">
        <v>19</v>
      </c>
      <c r="B7456" t="s">
        <v>1216</v>
      </c>
      <c r="C7456">
        <v>2</v>
      </c>
      <c r="D7456" t="s">
        <v>140</v>
      </c>
      <c r="E7456" t="s">
        <v>140</v>
      </c>
      <c r="F7456" t="s">
        <v>140</v>
      </c>
      <c r="G7456" t="s">
        <v>140</v>
      </c>
      <c r="H7456" t="s">
        <v>140</v>
      </c>
      <c r="I7456" t="s">
        <v>177</v>
      </c>
      <c r="J7456" t="s">
        <v>140</v>
      </c>
      <c r="K7456" t="s">
        <v>140</v>
      </c>
      <c r="L7456" t="s">
        <v>140</v>
      </c>
      <c r="M7456" t="s">
        <v>140</v>
      </c>
      <c r="N7456" t="s">
        <v>140</v>
      </c>
    </row>
    <row r="7457" spans="1:14" x14ac:dyDescent="0.35">
      <c r="A7457" t="s">
        <v>19</v>
      </c>
      <c r="B7457" t="s">
        <v>1217</v>
      </c>
      <c r="C7457">
        <v>2</v>
      </c>
      <c r="D7457" t="s">
        <v>610</v>
      </c>
      <c r="E7457" t="s">
        <v>140</v>
      </c>
      <c r="F7457" t="s">
        <v>140</v>
      </c>
      <c r="G7457" t="s">
        <v>140</v>
      </c>
      <c r="H7457" t="s">
        <v>140</v>
      </c>
      <c r="I7457" t="s">
        <v>140</v>
      </c>
      <c r="J7457" t="s">
        <v>140</v>
      </c>
      <c r="K7457" t="s">
        <v>140</v>
      </c>
      <c r="L7457" t="s">
        <v>140</v>
      </c>
      <c r="M7457" t="s">
        <v>610</v>
      </c>
      <c r="N7457" t="s">
        <v>140</v>
      </c>
    </row>
    <row r="7458" spans="1:14" x14ac:dyDescent="0.35">
      <c r="A7458" t="s">
        <v>19</v>
      </c>
      <c r="B7458" t="s">
        <v>1218</v>
      </c>
      <c r="C7458">
        <v>1</v>
      </c>
      <c r="D7458" t="s">
        <v>140</v>
      </c>
      <c r="E7458" t="s">
        <v>140</v>
      </c>
      <c r="F7458" t="s">
        <v>140</v>
      </c>
      <c r="G7458" t="s">
        <v>140</v>
      </c>
      <c r="H7458" t="s">
        <v>140</v>
      </c>
      <c r="I7458" t="s">
        <v>177</v>
      </c>
      <c r="J7458" t="s">
        <v>140</v>
      </c>
      <c r="K7458" t="s">
        <v>140</v>
      </c>
      <c r="L7458" t="s">
        <v>140</v>
      </c>
      <c r="M7458" t="s">
        <v>140</v>
      </c>
      <c r="N7458" t="s">
        <v>140</v>
      </c>
    </row>
    <row r="7459" spans="1:14" x14ac:dyDescent="0.35">
      <c r="A7459" t="s">
        <v>19</v>
      </c>
      <c r="B7459" t="s">
        <v>1219</v>
      </c>
      <c r="C7459">
        <v>1</v>
      </c>
      <c r="D7459" t="s">
        <v>140</v>
      </c>
      <c r="E7459" t="s">
        <v>140</v>
      </c>
      <c r="F7459" t="s">
        <v>140</v>
      </c>
      <c r="G7459" t="s">
        <v>140</v>
      </c>
      <c r="H7459" t="s">
        <v>140</v>
      </c>
      <c r="I7459" t="s">
        <v>177</v>
      </c>
      <c r="J7459" t="s">
        <v>140</v>
      </c>
      <c r="K7459" t="s">
        <v>140</v>
      </c>
      <c r="L7459" t="s">
        <v>140</v>
      </c>
      <c r="M7459" t="s">
        <v>140</v>
      </c>
      <c r="N7459" t="s">
        <v>140</v>
      </c>
    </row>
    <row r="7460" spans="1:14" x14ac:dyDescent="0.35">
      <c r="A7460" t="s">
        <v>20</v>
      </c>
      <c r="B7460" t="s">
        <v>1216</v>
      </c>
      <c r="C7460">
        <v>4</v>
      </c>
      <c r="D7460" t="s">
        <v>739</v>
      </c>
      <c r="E7460" t="s">
        <v>738</v>
      </c>
      <c r="F7460" t="s">
        <v>140</v>
      </c>
      <c r="G7460" t="s">
        <v>140</v>
      </c>
      <c r="H7460" t="s">
        <v>140</v>
      </c>
      <c r="I7460" t="s">
        <v>140</v>
      </c>
      <c r="J7460" t="s">
        <v>140</v>
      </c>
      <c r="K7460" t="s">
        <v>140</v>
      </c>
      <c r="L7460" t="s">
        <v>140</v>
      </c>
      <c r="M7460" t="s">
        <v>140</v>
      </c>
      <c r="N7460" t="s">
        <v>140</v>
      </c>
    </row>
    <row r="7461" spans="1:14" x14ac:dyDescent="0.35">
      <c r="A7461" t="s">
        <v>20</v>
      </c>
      <c r="B7461" t="s">
        <v>1217</v>
      </c>
      <c r="C7461">
        <v>2</v>
      </c>
      <c r="D7461" t="s">
        <v>177</v>
      </c>
      <c r="E7461" t="s">
        <v>140</v>
      </c>
      <c r="F7461" t="s">
        <v>140</v>
      </c>
      <c r="G7461" t="s">
        <v>140</v>
      </c>
      <c r="H7461" t="s">
        <v>140</v>
      </c>
      <c r="I7461" t="s">
        <v>140</v>
      </c>
      <c r="J7461" t="s">
        <v>140</v>
      </c>
      <c r="K7461" t="s">
        <v>140</v>
      </c>
      <c r="L7461" t="s">
        <v>140</v>
      </c>
      <c r="M7461" t="s">
        <v>140</v>
      </c>
      <c r="N7461" t="s">
        <v>140</v>
      </c>
    </row>
    <row r="7462" spans="1:14" x14ac:dyDescent="0.35">
      <c r="A7462" t="s">
        <v>20</v>
      </c>
      <c r="B7462" t="s">
        <v>1218</v>
      </c>
      <c r="C7462">
        <v>1</v>
      </c>
      <c r="D7462" t="s">
        <v>140</v>
      </c>
      <c r="E7462" t="s">
        <v>140</v>
      </c>
      <c r="F7462" t="s">
        <v>140</v>
      </c>
      <c r="G7462" t="s">
        <v>140</v>
      </c>
      <c r="H7462" t="s">
        <v>140</v>
      </c>
      <c r="I7462" t="s">
        <v>177</v>
      </c>
      <c r="J7462" t="s">
        <v>140</v>
      </c>
      <c r="K7462" t="s">
        <v>140</v>
      </c>
      <c r="L7462" t="s">
        <v>140</v>
      </c>
      <c r="M7462" t="s">
        <v>140</v>
      </c>
      <c r="N7462" t="s">
        <v>140</v>
      </c>
    </row>
    <row r="7463" spans="1:14" x14ac:dyDescent="0.35">
      <c r="A7463" t="s">
        <v>20</v>
      </c>
      <c r="B7463" t="s">
        <v>1219</v>
      </c>
      <c r="C7463">
        <v>1</v>
      </c>
      <c r="D7463" t="s">
        <v>140</v>
      </c>
      <c r="E7463" t="s">
        <v>140</v>
      </c>
      <c r="F7463" t="s">
        <v>140</v>
      </c>
      <c r="G7463" t="s">
        <v>140</v>
      </c>
      <c r="H7463" t="s">
        <v>140</v>
      </c>
      <c r="I7463" t="s">
        <v>140</v>
      </c>
      <c r="J7463" t="s">
        <v>140</v>
      </c>
      <c r="K7463" t="s">
        <v>140</v>
      </c>
      <c r="L7463" t="s">
        <v>140</v>
      </c>
      <c r="M7463" t="s">
        <v>177</v>
      </c>
      <c r="N7463" t="s">
        <v>140</v>
      </c>
    </row>
    <row r="7464" spans="1:14" x14ac:dyDescent="0.35">
      <c r="A7464" t="s">
        <v>21</v>
      </c>
      <c r="B7464" t="s">
        <v>1217</v>
      </c>
      <c r="C7464">
        <v>2</v>
      </c>
      <c r="D7464" t="s">
        <v>610</v>
      </c>
      <c r="E7464" t="s">
        <v>140</v>
      </c>
      <c r="F7464" t="s">
        <v>140</v>
      </c>
      <c r="G7464" t="s">
        <v>140</v>
      </c>
      <c r="H7464" t="s">
        <v>140</v>
      </c>
      <c r="I7464" t="s">
        <v>140</v>
      </c>
      <c r="J7464" t="s">
        <v>140</v>
      </c>
      <c r="K7464" t="s">
        <v>140</v>
      </c>
      <c r="L7464" t="s">
        <v>140</v>
      </c>
      <c r="M7464" t="s">
        <v>610</v>
      </c>
      <c r="N7464" t="s">
        <v>140</v>
      </c>
    </row>
    <row r="7465" spans="1:14" x14ac:dyDescent="0.35">
      <c r="A7465" t="s">
        <v>21</v>
      </c>
      <c r="B7465" t="s">
        <v>1218</v>
      </c>
      <c r="C7465">
        <v>1</v>
      </c>
      <c r="D7465" t="s">
        <v>177</v>
      </c>
      <c r="E7465" t="s">
        <v>140</v>
      </c>
      <c r="F7465" t="s">
        <v>140</v>
      </c>
      <c r="G7465" t="s">
        <v>140</v>
      </c>
      <c r="H7465" t="s">
        <v>140</v>
      </c>
      <c r="I7465" t="s">
        <v>140</v>
      </c>
      <c r="J7465" t="s">
        <v>140</v>
      </c>
      <c r="K7465" t="s">
        <v>140</v>
      </c>
      <c r="L7465" t="s">
        <v>140</v>
      </c>
      <c r="M7465" t="s">
        <v>140</v>
      </c>
      <c r="N7465" t="s">
        <v>140</v>
      </c>
    </row>
    <row r="7466" spans="1:14" x14ac:dyDescent="0.35">
      <c r="A7466" t="s">
        <v>21</v>
      </c>
      <c r="B7466" t="s">
        <v>1219</v>
      </c>
      <c r="C7466">
        <v>2</v>
      </c>
      <c r="D7466" t="s">
        <v>177</v>
      </c>
      <c r="E7466" t="s">
        <v>140</v>
      </c>
      <c r="F7466" t="s">
        <v>140</v>
      </c>
      <c r="G7466" t="s">
        <v>140</v>
      </c>
      <c r="H7466" t="s">
        <v>140</v>
      </c>
      <c r="I7466" t="s">
        <v>140</v>
      </c>
      <c r="J7466" t="s">
        <v>140</v>
      </c>
      <c r="K7466" t="s">
        <v>140</v>
      </c>
      <c r="L7466" t="s">
        <v>140</v>
      </c>
      <c r="M7466" t="s">
        <v>610</v>
      </c>
      <c r="N7466" t="s">
        <v>140</v>
      </c>
    </row>
    <row r="7467" spans="1:14" x14ac:dyDescent="0.35">
      <c r="A7467" t="s">
        <v>22</v>
      </c>
      <c r="B7467" t="s">
        <v>1216</v>
      </c>
      <c r="C7467">
        <v>3</v>
      </c>
      <c r="D7467" t="s">
        <v>140</v>
      </c>
      <c r="E7467" t="s">
        <v>177</v>
      </c>
      <c r="F7467" t="s">
        <v>140</v>
      </c>
      <c r="G7467" t="s">
        <v>140</v>
      </c>
      <c r="H7467" t="s">
        <v>140</v>
      </c>
      <c r="I7467" t="s">
        <v>140</v>
      </c>
      <c r="J7467" t="s">
        <v>140</v>
      </c>
      <c r="K7467" t="s">
        <v>140</v>
      </c>
      <c r="L7467" t="s">
        <v>140</v>
      </c>
      <c r="M7467" t="s">
        <v>140</v>
      </c>
      <c r="N7467" t="s">
        <v>140</v>
      </c>
    </row>
    <row r="7468" spans="1:14" x14ac:dyDescent="0.35">
      <c r="A7468" t="s">
        <v>22</v>
      </c>
      <c r="B7468" t="s">
        <v>1217</v>
      </c>
      <c r="C7468">
        <v>3</v>
      </c>
      <c r="D7468" t="s">
        <v>128</v>
      </c>
      <c r="E7468" t="s">
        <v>140</v>
      </c>
      <c r="F7468" t="s">
        <v>140</v>
      </c>
      <c r="G7468" t="s">
        <v>140</v>
      </c>
      <c r="H7468" t="s">
        <v>140</v>
      </c>
      <c r="I7468" t="s">
        <v>140</v>
      </c>
      <c r="J7468" t="s">
        <v>140</v>
      </c>
      <c r="K7468" t="s">
        <v>140</v>
      </c>
      <c r="L7468" t="s">
        <v>140</v>
      </c>
      <c r="M7468" t="s">
        <v>127</v>
      </c>
      <c r="N7468" t="s">
        <v>140</v>
      </c>
    </row>
    <row r="7469" spans="1:14" x14ac:dyDescent="0.35">
      <c r="A7469" t="s">
        <v>22</v>
      </c>
      <c r="B7469" t="s">
        <v>1218</v>
      </c>
      <c r="C7469">
        <v>1</v>
      </c>
      <c r="D7469" t="s">
        <v>140</v>
      </c>
      <c r="E7469" t="s">
        <v>140</v>
      </c>
      <c r="F7469" t="s">
        <v>140</v>
      </c>
      <c r="G7469" t="s">
        <v>140</v>
      </c>
      <c r="H7469" t="s">
        <v>140</v>
      </c>
      <c r="I7469" t="s">
        <v>140</v>
      </c>
      <c r="J7469" t="s">
        <v>140</v>
      </c>
      <c r="K7469" t="s">
        <v>140</v>
      </c>
      <c r="L7469" t="s">
        <v>140</v>
      </c>
      <c r="M7469" t="s">
        <v>177</v>
      </c>
      <c r="N7469" t="s">
        <v>140</v>
      </c>
    </row>
    <row r="7470" spans="1:14" x14ac:dyDescent="0.35">
      <c r="A7470" t="s">
        <v>22</v>
      </c>
      <c r="B7470" t="s">
        <v>1219</v>
      </c>
      <c r="C7470">
        <v>1</v>
      </c>
      <c r="D7470" t="s">
        <v>140</v>
      </c>
      <c r="E7470" t="s">
        <v>140</v>
      </c>
      <c r="F7470" t="s">
        <v>140</v>
      </c>
      <c r="G7470" t="s">
        <v>140</v>
      </c>
      <c r="H7470" t="s">
        <v>140</v>
      </c>
      <c r="I7470" t="s">
        <v>140</v>
      </c>
      <c r="J7470" t="s">
        <v>140</v>
      </c>
      <c r="K7470" t="s">
        <v>140</v>
      </c>
      <c r="L7470" t="s">
        <v>140</v>
      </c>
      <c r="M7470" t="s">
        <v>177</v>
      </c>
      <c r="N7470" t="s">
        <v>140</v>
      </c>
    </row>
    <row r="7471" spans="1:14" x14ac:dyDescent="0.35">
      <c r="A7471" t="s">
        <v>23</v>
      </c>
      <c r="B7471" t="s">
        <v>339</v>
      </c>
    </row>
    <row r="7472" spans="1:14" x14ac:dyDescent="0.35">
      <c r="A7472" t="s">
        <v>24</v>
      </c>
      <c r="B7472" t="s">
        <v>1217</v>
      </c>
      <c r="C7472">
        <v>1</v>
      </c>
      <c r="D7472" t="s">
        <v>177</v>
      </c>
      <c r="E7472" t="s">
        <v>177</v>
      </c>
      <c r="F7472" t="s">
        <v>140</v>
      </c>
      <c r="G7472" t="s">
        <v>140</v>
      </c>
      <c r="H7472" t="s">
        <v>140</v>
      </c>
      <c r="I7472" t="s">
        <v>140</v>
      </c>
      <c r="J7472" t="s">
        <v>140</v>
      </c>
      <c r="K7472" t="s">
        <v>140</v>
      </c>
      <c r="L7472" t="s">
        <v>140</v>
      </c>
      <c r="M7472" t="s">
        <v>140</v>
      </c>
      <c r="N7472" t="s">
        <v>140</v>
      </c>
    </row>
    <row r="7473" spans="1:14" x14ac:dyDescent="0.35">
      <c r="A7473" t="s">
        <v>24</v>
      </c>
      <c r="B7473" t="s">
        <v>1218</v>
      </c>
      <c r="C7473">
        <v>3</v>
      </c>
      <c r="D7473" t="s">
        <v>140</v>
      </c>
      <c r="E7473" t="s">
        <v>140</v>
      </c>
      <c r="F7473" t="s">
        <v>140</v>
      </c>
      <c r="G7473" t="s">
        <v>140</v>
      </c>
      <c r="H7473" t="s">
        <v>140</v>
      </c>
      <c r="I7473" t="s">
        <v>414</v>
      </c>
      <c r="J7473" t="s">
        <v>140</v>
      </c>
      <c r="K7473" t="s">
        <v>140</v>
      </c>
      <c r="L7473" t="s">
        <v>140</v>
      </c>
      <c r="M7473" t="s">
        <v>415</v>
      </c>
      <c r="N7473" t="s">
        <v>140</v>
      </c>
    </row>
    <row r="7474" spans="1:14" x14ac:dyDescent="0.35">
      <c r="A7474" t="s">
        <v>24</v>
      </c>
      <c r="B7474" t="s">
        <v>1219</v>
      </c>
      <c r="C7474">
        <v>1</v>
      </c>
      <c r="D7474" t="s">
        <v>140</v>
      </c>
      <c r="E7474" t="s">
        <v>140</v>
      </c>
      <c r="F7474" t="s">
        <v>140</v>
      </c>
      <c r="G7474" t="s">
        <v>140</v>
      </c>
      <c r="H7474" t="s">
        <v>140</v>
      </c>
      <c r="I7474" t="s">
        <v>177</v>
      </c>
      <c r="J7474" t="s">
        <v>140</v>
      </c>
      <c r="K7474" t="s">
        <v>140</v>
      </c>
      <c r="L7474" t="s">
        <v>140</v>
      </c>
      <c r="M7474" t="s">
        <v>140</v>
      </c>
      <c r="N7474" t="s">
        <v>140</v>
      </c>
    </row>
    <row r="7475" spans="1:14" x14ac:dyDescent="0.35">
      <c r="A7475" t="s">
        <v>25</v>
      </c>
      <c r="B7475" t="s">
        <v>1218</v>
      </c>
      <c r="C7475">
        <v>3</v>
      </c>
      <c r="D7475" t="s">
        <v>140</v>
      </c>
      <c r="E7475" t="s">
        <v>140</v>
      </c>
      <c r="F7475" t="s">
        <v>140</v>
      </c>
      <c r="G7475" t="s">
        <v>140</v>
      </c>
      <c r="H7475" t="s">
        <v>140</v>
      </c>
      <c r="I7475" t="s">
        <v>825</v>
      </c>
      <c r="J7475" t="s">
        <v>140</v>
      </c>
      <c r="K7475" t="s">
        <v>140</v>
      </c>
      <c r="L7475" t="s">
        <v>140</v>
      </c>
      <c r="M7475" t="s">
        <v>826</v>
      </c>
      <c r="N7475" t="s">
        <v>140</v>
      </c>
    </row>
    <row r="7476" spans="1:14" x14ac:dyDescent="0.35">
      <c r="A7476" t="s">
        <v>25</v>
      </c>
      <c r="B7476" t="s">
        <v>1219</v>
      </c>
      <c r="C7476">
        <v>1</v>
      </c>
      <c r="D7476" t="s">
        <v>140</v>
      </c>
      <c r="E7476" t="s">
        <v>140</v>
      </c>
      <c r="F7476" t="s">
        <v>140</v>
      </c>
      <c r="G7476" t="s">
        <v>140</v>
      </c>
      <c r="H7476" t="s">
        <v>140</v>
      </c>
      <c r="I7476" t="s">
        <v>177</v>
      </c>
      <c r="J7476" t="s">
        <v>140</v>
      </c>
      <c r="K7476" t="s">
        <v>140</v>
      </c>
      <c r="L7476" t="s">
        <v>140</v>
      </c>
      <c r="M7476" t="s">
        <v>140</v>
      </c>
      <c r="N7476" t="s">
        <v>140</v>
      </c>
    </row>
    <row r="7477" spans="1:14" x14ac:dyDescent="0.35">
      <c r="A7477" t="s">
        <v>26</v>
      </c>
      <c r="B7477" t="s">
        <v>1216</v>
      </c>
      <c r="C7477">
        <v>3</v>
      </c>
      <c r="D7477" t="s">
        <v>770</v>
      </c>
      <c r="E7477" t="s">
        <v>140</v>
      </c>
      <c r="F7477" t="s">
        <v>140</v>
      </c>
      <c r="G7477" t="s">
        <v>140</v>
      </c>
      <c r="H7477" t="s">
        <v>140</v>
      </c>
      <c r="I7477" t="s">
        <v>140</v>
      </c>
      <c r="J7477" t="s">
        <v>140</v>
      </c>
      <c r="K7477" t="s">
        <v>140</v>
      </c>
      <c r="L7477" t="s">
        <v>140</v>
      </c>
      <c r="M7477" t="s">
        <v>771</v>
      </c>
      <c r="N7477" t="s">
        <v>140</v>
      </c>
    </row>
    <row r="7478" spans="1:14" x14ac:dyDescent="0.35">
      <c r="A7478" t="s">
        <v>26</v>
      </c>
      <c r="B7478" t="s">
        <v>1218</v>
      </c>
      <c r="C7478">
        <v>2</v>
      </c>
      <c r="D7478" t="s">
        <v>140</v>
      </c>
      <c r="E7478" t="s">
        <v>140</v>
      </c>
      <c r="F7478" t="s">
        <v>140</v>
      </c>
      <c r="G7478" t="s">
        <v>140</v>
      </c>
      <c r="H7478" t="s">
        <v>140</v>
      </c>
      <c r="I7478" t="s">
        <v>864</v>
      </c>
      <c r="J7478" t="s">
        <v>140</v>
      </c>
      <c r="K7478" t="s">
        <v>140</v>
      </c>
      <c r="L7478" t="s">
        <v>140</v>
      </c>
      <c r="M7478" t="s">
        <v>863</v>
      </c>
      <c r="N7478" t="s">
        <v>140</v>
      </c>
    </row>
    <row r="7479" spans="1:14" x14ac:dyDescent="0.35">
      <c r="A7479" t="s">
        <v>27</v>
      </c>
      <c r="B7479" t="s">
        <v>1216</v>
      </c>
      <c r="C7479">
        <v>1</v>
      </c>
      <c r="D7479" t="s">
        <v>140</v>
      </c>
      <c r="E7479" t="s">
        <v>140</v>
      </c>
      <c r="F7479" t="s">
        <v>140</v>
      </c>
      <c r="G7479" t="s">
        <v>140</v>
      </c>
      <c r="H7479" t="s">
        <v>140</v>
      </c>
      <c r="I7479" t="s">
        <v>140</v>
      </c>
      <c r="J7479" t="s">
        <v>140</v>
      </c>
      <c r="K7479" t="s">
        <v>140</v>
      </c>
      <c r="L7479" t="s">
        <v>140</v>
      </c>
      <c r="M7479" t="s">
        <v>140</v>
      </c>
      <c r="N7479" t="s">
        <v>177</v>
      </c>
    </row>
    <row r="7480" spans="1:14" x14ac:dyDescent="0.35">
      <c r="A7480" t="s">
        <v>27</v>
      </c>
      <c r="B7480" t="s">
        <v>1217</v>
      </c>
      <c r="C7480">
        <v>2</v>
      </c>
      <c r="D7480" t="s">
        <v>140</v>
      </c>
      <c r="E7480" t="s">
        <v>140</v>
      </c>
      <c r="F7480" t="s">
        <v>140</v>
      </c>
      <c r="G7480" t="s">
        <v>140</v>
      </c>
      <c r="H7480" t="s">
        <v>140</v>
      </c>
      <c r="I7480" t="s">
        <v>177</v>
      </c>
      <c r="J7480" t="s">
        <v>140</v>
      </c>
      <c r="K7480" t="s">
        <v>140</v>
      </c>
      <c r="L7480" t="s">
        <v>140</v>
      </c>
      <c r="M7480" t="s">
        <v>140</v>
      </c>
      <c r="N7480" t="s">
        <v>140</v>
      </c>
    </row>
    <row r="7481" spans="1:14" x14ac:dyDescent="0.35">
      <c r="A7481" t="s">
        <v>27</v>
      </c>
      <c r="B7481" t="s">
        <v>1218</v>
      </c>
      <c r="C7481">
        <v>4</v>
      </c>
      <c r="D7481" t="s">
        <v>140</v>
      </c>
      <c r="E7481" t="s">
        <v>140</v>
      </c>
      <c r="F7481" t="s">
        <v>140</v>
      </c>
      <c r="G7481" t="s">
        <v>140</v>
      </c>
      <c r="H7481" t="s">
        <v>140</v>
      </c>
      <c r="I7481" t="s">
        <v>177</v>
      </c>
      <c r="J7481" t="s">
        <v>140</v>
      </c>
      <c r="K7481" t="s">
        <v>140</v>
      </c>
      <c r="L7481" t="s">
        <v>140</v>
      </c>
      <c r="M7481" t="s">
        <v>921</v>
      </c>
      <c r="N7481" t="s">
        <v>140</v>
      </c>
    </row>
    <row r="7482" spans="1:14" x14ac:dyDescent="0.35">
      <c r="A7482" t="s">
        <v>28</v>
      </c>
      <c r="B7482" t="s">
        <v>1216</v>
      </c>
      <c r="C7482">
        <v>1</v>
      </c>
      <c r="D7482" t="s">
        <v>140</v>
      </c>
      <c r="E7482" t="s">
        <v>140</v>
      </c>
      <c r="F7482" t="s">
        <v>140</v>
      </c>
      <c r="G7482" t="s">
        <v>140</v>
      </c>
      <c r="H7482" t="s">
        <v>140</v>
      </c>
      <c r="I7482" t="s">
        <v>140</v>
      </c>
      <c r="J7482" t="s">
        <v>140</v>
      </c>
      <c r="K7482" t="s">
        <v>140</v>
      </c>
      <c r="L7482" t="s">
        <v>140</v>
      </c>
      <c r="M7482" t="s">
        <v>177</v>
      </c>
      <c r="N7482" t="s">
        <v>140</v>
      </c>
    </row>
    <row r="7483" spans="1:14" x14ac:dyDescent="0.35">
      <c r="A7483" t="s">
        <v>28</v>
      </c>
      <c r="B7483" t="s">
        <v>1217</v>
      </c>
      <c r="C7483">
        <v>1</v>
      </c>
      <c r="D7483" t="s">
        <v>140</v>
      </c>
      <c r="E7483" t="s">
        <v>140</v>
      </c>
      <c r="F7483" t="s">
        <v>140</v>
      </c>
      <c r="G7483" t="s">
        <v>140</v>
      </c>
      <c r="H7483" t="s">
        <v>140</v>
      </c>
      <c r="I7483" t="s">
        <v>177</v>
      </c>
      <c r="J7483" t="s">
        <v>140</v>
      </c>
      <c r="K7483" t="s">
        <v>140</v>
      </c>
      <c r="L7483" t="s">
        <v>140</v>
      </c>
      <c r="M7483" t="s">
        <v>140</v>
      </c>
      <c r="N7483" t="s">
        <v>140</v>
      </c>
    </row>
    <row r="7484" spans="1:14" x14ac:dyDescent="0.35">
      <c r="A7484" t="s">
        <v>28</v>
      </c>
      <c r="B7484" t="s">
        <v>1218</v>
      </c>
      <c r="C7484">
        <v>1</v>
      </c>
      <c r="D7484" t="s">
        <v>140</v>
      </c>
      <c r="E7484" t="s">
        <v>140</v>
      </c>
      <c r="F7484" t="s">
        <v>140</v>
      </c>
      <c r="G7484" t="s">
        <v>140</v>
      </c>
      <c r="H7484" t="s">
        <v>140</v>
      </c>
      <c r="I7484" t="s">
        <v>177</v>
      </c>
      <c r="J7484" t="s">
        <v>140</v>
      </c>
      <c r="K7484" t="s">
        <v>140</v>
      </c>
      <c r="L7484" t="s">
        <v>140</v>
      </c>
      <c r="M7484" t="s">
        <v>140</v>
      </c>
      <c r="N7484" t="s">
        <v>140</v>
      </c>
    </row>
    <row r="7485" spans="1:14" x14ac:dyDescent="0.35">
      <c r="A7485" t="s">
        <v>28</v>
      </c>
      <c r="B7485" t="s">
        <v>1219</v>
      </c>
      <c r="C7485">
        <v>2</v>
      </c>
      <c r="D7485" t="s">
        <v>780</v>
      </c>
      <c r="E7485" t="s">
        <v>140</v>
      </c>
      <c r="F7485" t="s">
        <v>140</v>
      </c>
      <c r="G7485" t="s">
        <v>140</v>
      </c>
      <c r="H7485" t="s">
        <v>140</v>
      </c>
      <c r="I7485" t="s">
        <v>140</v>
      </c>
      <c r="J7485" t="s">
        <v>140</v>
      </c>
      <c r="K7485" t="s">
        <v>140</v>
      </c>
      <c r="L7485" t="s">
        <v>140</v>
      </c>
      <c r="M7485" t="s">
        <v>781</v>
      </c>
      <c r="N7485" t="s">
        <v>140</v>
      </c>
    </row>
    <row r="7486" spans="1:14" x14ac:dyDescent="0.35">
      <c r="A7486" t="s">
        <v>29</v>
      </c>
      <c r="B7486" t="s">
        <v>1216</v>
      </c>
      <c r="C7486">
        <v>1</v>
      </c>
      <c r="D7486" t="s">
        <v>140</v>
      </c>
      <c r="E7486" t="s">
        <v>140</v>
      </c>
      <c r="F7486" t="s">
        <v>140</v>
      </c>
      <c r="G7486" t="s">
        <v>140</v>
      </c>
      <c r="H7486" t="s">
        <v>140</v>
      </c>
      <c r="I7486" t="s">
        <v>140</v>
      </c>
      <c r="J7486" t="s">
        <v>140</v>
      </c>
      <c r="K7486" t="s">
        <v>140</v>
      </c>
      <c r="L7486" t="s">
        <v>140</v>
      </c>
      <c r="M7486" t="s">
        <v>177</v>
      </c>
      <c r="N7486" t="s">
        <v>140</v>
      </c>
    </row>
    <row r="7487" spans="1:14" x14ac:dyDescent="0.35">
      <c r="A7487" t="s">
        <v>29</v>
      </c>
      <c r="B7487" t="s">
        <v>1217</v>
      </c>
      <c r="C7487">
        <v>1</v>
      </c>
      <c r="D7487" t="s">
        <v>140</v>
      </c>
      <c r="E7487" t="s">
        <v>140</v>
      </c>
      <c r="F7487" t="s">
        <v>140</v>
      </c>
      <c r="G7487" t="s">
        <v>140</v>
      </c>
      <c r="H7487" t="s">
        <v>140</v>
      </c>
      <c r="I7487" t="s">
        <v>140</v>
      </c>
      <c r="J7487" t="s">
        <v>140</v>
      </c>
      <c r="K7487" t="s">
        <v>140</v>
      </c>
      <c r="L7487" t="s">
        <v>140</v>
      </c>
      <c r="M7487" t="s">
        <v>177</v>
      </c>
      <c r="N7487" t="s">
        <v>140</v>
      </c>
    </row>
    <row r="7488" spans="1:14" x14ac:dyDescent="0.35">
      <c r="A7488" t="s">
        <v>29</v>
      </c>
      <c r="B7488" t="s">
        <v>1218</v>
      </c>
      <c r="C7488">
        <v>2</v>
      </c>
      <c r="D7488" t="s">
        <v>610</v>
      </c>
      <c r="E7488" t="s">
        <v>140</v>
      </c>
      <c r="F7488" t="s">
        <v>140</v>
      </c>
      <c r="G7488" t="s">
        <v>140</v>
      </c>
      <c r="H7488" t="s">
        <v>140</v>
      </c>
      <c r="I7488" t="s">
        <v>140</v>
      </c>
      <c r="J7488" t="s">
        <v>140</v>
      </c>
      <c r="K7488" t="s">
        <v>140</v>
      </c>
      <c r="L7488" t="s">
        <v>140</v>
      </c>
      <c r="M7488" t="s">
        <v>610</v>
      </c>
      <c r="N7488" t="s">
        <v>610</v>
      </c>
    </row>
    <row r="7489" spans="1:14" x14ac:dyDescent="0.35">
      <c r="A7489" t="s">
        <v>29</v>
      </c>
      <c r="B7489" t="s">
        <v>1219</v>
      </c>
      <c r="C7489">
        <v>2</v>
      </c>
      <c r="D7489" t="s">
        <v>140</v>
      </c>
      <c r="E7489" t="s">
        <v>140</v>
      </c>
      <c r="F7489" t="s">
        <v>140</v>
      </c>
      <c r="G7489" t="s">
        <v>140</v>
      </c>
      <c r="H7489" t="s">
        <v>140</v>
      </c>
      <c r="I7489" t="s">
        <v>140</v>
      </c>
      <c r="J7489" t="s">
        <v>140</v>
      </c>
      <c r="K7489" t="s">
        <v>140</v>
      </c>
      <c r="L7489" t="s">
        <v>140</v>
      </c>
      <c r="M7489" t="s">
        <v>177</v>
      </c>
      <c r="N7489" t="s">
        <v>140</v>
      </c>
    </row>
    <row r="7490" spans="1:14" x14ac:dyDescent="0.35">
      <c r="A7490" t="s">
        <v>30</v>
      </c>
      <c r="B7490" t="s">
        <v>339</v>
      </c>
    </row>
    <row r="7491" spans="1:14" x14ac:dyDescent="0.35">
      <c r="A7491" t="s">
        <v>31</v>
      </c>
      <c r="B7491" t="s">
        <v>1216</v>
      </c>
      <c r="C7491">
        <v>1</v>
      </c>
      <c r="D7491" t="s">
        <v>177</v>
      </c>
      <c r="E7491" t="s">
        <v>140</v>
      </c>
      <c r="F7491" t="s">
        <v>140</v>
      </c>
      <c r="G7491" t="s">
        <v>140</v>
      </c>
      <c r="H7491" t="s">
        <v>140</v>
      </c>
      <c r="I7491" t="s">
        <v>140</v>
      </c>
      <c r="J7491" t="s">
        <v>140</v>
      </c>
      <c r="K7491" t="s">
        <v>140</v>
      </c>
      <c r="L7491" t="s">
        <v>140</v>
      </c>
      <c r="M7491" t="s">
        <v>140</v>
      </c>
      <c r="N7491" t="s">
        <v>140</v>
      </c>
    </row>
    <row r="7492" spans="1:14" x14ac:dyDescent="0.35">
      <c r="A7492" t="s">
        <v>32</v>
      </c>
      <c r="B7492" t="s">
        <v>1216</v>
      </c>
      <c r="C7492">
        <v>25</v>
      </c>
      <c r="D7492" t="s">
        <v>890</v>
      </c>
      <c r="E7492" t="s">
        <v>366</v>
      </c>
      <c r="F7492" t="s">
        <v>140</v>
      </c>
      <c r="G7492" t="s">
        <v>140</v>
      </c>
      <c r="H7492" t="s">
        <v>140</v>
      </c>
      <c r="I7492" t="s">
        <v>142</v>
      </c>
      <c r="J7492" t="s">
        <v>140</v>
      </c>
      <c r="K7492" t="s">
        <v>140</v>
      </c>
      <c r="L7492" t="s">
        <v>140</v>
      </c>
      <c r="M7492" t="s">
        <v>1104</v>
      </c>
      <c r="N7492" t="s">
        <v>950</v>
      </c>
    </row>
    <row r="7493" spans="1:14" x14ac:dyDescent="0.35">
      <c r="A7493" t="s">
        <v>32</v>
      </c>
      <c r="B7493" t="s">
        <v>1217</v>
      </c>
      <c r="C7493">
        <v>21</v>
      </c>
      <c r="D7493" t="s">
        <v>359</v>
      </c>
      <c r="E7493" t="s">
        <v>443</v>
      </c>
      <c r="F7493" t="s">
        <v>140</v>
      </c>
      <c r="G7493" t="s">
        <v>140</v>
      </c>
      <c r="H7493" t="s">
        <v>140</v>
      </c>
      <c r="I7493" t="s">
        <v>932</v>
      </c>
      <c r="J7493" t="s">
        <v>140</v>
      </c>
      <c r="K7493" t="s">
        <v>140</v>
      </c>
      <c r="L7493" t="s">
        <v>140</v>
      </c>
      <c r="M7493" t="s">
        <v>731</v>
      </c>
      <c r="N7493" t="s">
        <v>140</v>
      </c>
    </row>
    <row r="7494" spans="1:14" x14ac:dyDescent="0.35">
      <c r="A7494" t="s">
        <v>32</v>
      </c>
      <c r="B7494" t="s">
        <v>1218</v>
      </c>
      <c r="C7494">
        <v>32</v>
      </c>
      <c r="D7494" t="s">
        <v>502</v>
      </c>
      <c r="E7494" t="s">
        <v>1059</v>
      </c>
      <c r="F7494" t="s">
        <v>140</v>
      </c>
      <c r="G7494" t="s">
        <v>140</v>
      </c>
      <c r="H7494" t="s">
        <v>140</v>
      </c>
      <c r="I7494" t="s">
        <v>529</v>
      </c>
      <c r="J7494" t="s">
        <v>140</v>
      </c>
      <c r="K7494" t="s">
        <v>140</v>
      </c>
      <c r="L7494" t="s">
        <v>140</v>
      </c>
      <c r="M7494" t="s">
        <v>728</v>
      </c>
      <c r="N7494" t="s">
        <v>1060</v>
      </c>
    </row>
    <row r="7495" spans="1:14" x14ac:dyDescent="0.35">
      <c r="A7495" t="s">
        <v>32</v>
      </c>
      <c r="B7495" t="s">
        <v>1219</v>
      </c>
      <c r="C7495">
        <v>22</v>
      </c>
      <c r="D7495" t="s">
        <v>881</v>
      </c>
      <c r="E7495" t="s">
        <v>140</v>
      </c>
      <c r="F7495" t="s">
        <v>140</v>
      </c>
      <c r="G7495" t="s">
        <v>140</v>
      </c>
      <c r="H7495" t="s">
        <v>140</v>
      </c>
      <c r="I7495" t="s">
        <v>386</v>
      </c>
      <c r="J7495" t="s">
        <v>140</v>
      </c>
      <c r="K7495" t="s">
        <v>140</v>
      </c>
      <c r="L7495" t="s">
        <v>140</v>
      </c>
      <c r="M7495" t="s">
        <v>810</v>
      </c>
      <c r="N7495" t="s">
        <v>140</v>
      </c>
    </row>
    <row r="7497" spans="1:14" x14ac:dyDescent="0.35">
      <c r="A7497" t="s">
        <v>1315</v>
      </c>
    </row>
    <row r="7498" spans="1:14" x14ac:dyDescent="0.35">
      <c r="A7498" t="s">
        <v>2</v>
      </c>
      <c r="B7498" t="s">
        <v>1164</v>
      </c>
      <c r="C7498" t="s">
        <v>3</v>
      </c>
      <c r="D7498" t="s">
        <v>1280</v>
      </c>
      <c r="E7498" t="s">
        <v>1304</v>
      </c>
      <c r="F7498" t="s">
        <v>1305</v>
      </c>
      <c r="G7498" t="s">
        <v>1306</v>
      </c>
      <c r="H7498" t="s">
        <v>1307</v>
      </c>
      <c r="I7498" t="s">
        <v>1308</v>
      </c>
      <c r="J7498" t="s">
        <v>1309</v>
      </c>
      <c r="K7498" t="s">
        <v>1310</v>
      </c>
      <c r="L7498" t="s">
        <v>1311</v>
      </c>
      <c r="M7498" t="s">
        <v>1032</v>
      </c>
      <c r="N7498" t="s">
        <v>1312</v>
      </c>
    </row>
    <row r="7499" spans="1:14" x14ac:dyDescent="0.35">
      <c r="A7499" t="s">
        <v>8</v>
      </c>
      <c r="B7499" t="s">
        <v>1165</v>
      </c>
      <c r="C7499">
        <v>4</v>
      </c>
      <c r="D7499" t="s">
        <v>599</v>
      </c>
      <c r="E7499" t="s">
        <v>140</v>
      </c>
      <c r="F7499" t="s">
        <v>140</v>
      </c>
      <c r="G7499" t="s">
        <v>140</v>
      </c>
      <c r="H7499" t="s">
        <v>140</v>
      </c>
      <c r="I7499" t="s">
        <v>177</v>
      </c>
      <c r="J7499" t="s">
        <v>140</v>
      </c>
      <c r="K7499" t="s">
        <v>140</v>
      </c>
      <c r="L7499" t="s">
        <v>140</v>
      </c>
      <c r="M7499" t="s">
        <v>140</v>
      </c>
      <c r="N7499" t="s">
        <v>140</v>
      </c>
    </row>
    <row r="7500" spans="1:14" x14ac:dyDescent="0.35">
      <c r="A7500" t="s">
        <v>9</v>
      </c>
      <c r="B7500" t="s">
        <v>1165</v>
      </c>
      <c r="C7500">
        <v>4</v>
      </c>
      <c r="D7500" t="s">
        <v>572</v>
      </c>
      <c r="E7500" t="s">
        <v>140</v>
      </c>
      <c r="F7500" t="s">
        <v>140</v>
      </c>
      <c r="G7500" t="s">
        <v>140</v>
      </c>
      <c r="H7500" t="s">
        <v>140</v>
      </c>
      <c r="I7500" t="s">
        <v>573</v>
      </c>
      <c r="J7500" t="s">
        <v>140</v>
      </c>
      <c r="K7500" t="s">
        <v>140</v>
      </c>
      <c r="L7500" t="s">
        <v>140</v>
      </c>
      <c r="M7500" t="s">
        <v>140</v>
      </c>
      <c r="N7500" t="s">
        <v>140</v>
      </c>
    </row>
    <row r="7501" spans="1:14" x14ac:dyDescent="0.35">
      <c r="A7501" t="s">
        <v>9</v>
      </c>
      <c r="B7501" t="s">
        <v>1166</v>
      </c>
      <c r="C7501">
        <v>1</v>
      </c>
      <c r="D7501" t="s">
        <v>177</v>
      </c>
      <c r="E7501" t="s">
        <v>140</v>
      </c>
      <c r="F7501" t="s">
        <v>140</v>
      </c>
      <c r="G7501" t="s">
        <v>140</v>
      </c>
      <c r="H7501" t="s">
        <v>140</v>
      </c>
      <c r="I7501" t="s">
        <v>140</v>
      </c>
      <c r="J7501" t="s">
        <v>140</v>
      </c>
      <c r="K7501" t="s">
        <v>140</v>
      </c>
      <c r="L7501" t="s">
        <v>140</v>
      </c>
      <c r="M7501" t="s">
        <v>140</v>
      </c>
      <c r="N7501" t="s">
        <v>140</v>
      </c>
    </row>
    <row r="7502" spans="1:14" x14ac:dyDescent="0.35">
      <c r="A7502" t="s">
        <v>10</v>
      </c>
      <c r="B7502" t="s">
        <v>1165</v>
      </c>
      <c r="C7502">
        <v>6</v>
      </c>
      <c r="D7502" t="s">
        <v>1137</v>
      </c>
      <c r="E7502" t="s">
        <v>140</v>
      </c>
      <c r="F7502" t="s">
        <v>140</v>
      </c>
      <c r="G7502" t="s">
        <v>140</v>
      </c>
      <c r="H7502" t="s">
        <v>140</v>
      </c>
      <c r="I7502" t="s">
        <v>140</v>
      </c>
      <c r="J7502" t="s">
        <v>140</v>
      </c>
      <c r="K7502" t="s">
        <v>140</v>
      </c>
      <c r="L7502" t="s">
        <v>140</v>
      </c>
      <c r="M7502" t="s">
        <v>797</v>
      </c>
      <c r="N7502" t="s">
        <v>140</v>
      </c>
    </row>
    <row r="7503" spans="1:14" x14ac:dyDescent="0.35">
      <c r="A7503" t="s">
        <v>10</v>
      </c>
      <c r="B7503" t="s">
        <v>1166</v>
      </c>
      <c r="C7503">
        <v>3</v>
      </c>
      <c r="D7503" t="s">
        <v>532</v>
      </c>
      <c r="E7503" t="s">
        <v>140</v>
      </c>
      <c r="F7503" t="s">
        <v>140</v>
      </c>
      <c r="G7503" t="s">
        <v>140</v>
      </c>
      <c r="H7503" t="s">
        <v>140</v>
      </c>
      <c r="I7503" t="s">
        <v>140</v>
      </c>
      <c r="J7503" t="s">
        <v>140</v>
      </c>
      <c r="K7503" t="s">
        <v>140</v>
      </c>
      <c r="L7503" t="s">
        <v>140</v>
      </c>
      <c r="M7503" t="s">
        <v>531</v>
      </c>
      <c r="N7503" t="s">
        <v>140</v>
      </c>
    </row>
    <row r="7504" spans="1:14" x14ac:dyDescent="0.35">
      <c r="A7504" t="s">
        <v>11</v>
      </c>
      <c r="B7504" t="s">
        <v>1165</v>
      </c>
      <c r="C7504">
        <v>2</v>
      </c>
      <c r="D7504" t="s">
        <v>815</v>
      </c>
      <c r="E7504" t="s">
        <v>140</v>
      </c>
      <c r="F7504" t="s">
        <v>140</v>
      </c>
      <c r="G7504" t="s">
        <v>140</v>
      </c>
      <c r="H7504" t="s">
        <v>140</v>
      </c>
      <c r="I7504" t="s">
        <v>140</v>
      </c>
      <c r="J7504" t="s">
        <v>140</v>
      </c>
      <c r="K7504" t="s">
        <v>140</v>
      </c>
      <c r="L7504" t="s">
        <v>140</v>
      </c>
      <c r="M7504" t="s">
        <v>816</v>
      </c>
      <c r="N7504" t="s">
        <v>140</v>
      </c>
    </row>
    <row r="7505" spans="1:14" x14ac:dyDescent="0.35">
      <c r="A7505" t="s">
        <v>11</v>
      </c>
      <c r="B7505" t="s">
        <v>1166</v>
      </c>
      <c r="C7505">
        <v>1</v>
      </c>
      <c r="D7505" t="s">
        <v>177</v>
      </c>
      <c r="E7505" t="s">
        <v>140</v>
      </c>
      <c r="F7505" t="s">
        <v>140</v>
      </c>
      <c r="G7505" t="s">
        <v>140</v>
      </c>
      <c r="H7505" t="s">
        <v>140</v>
      </c>
      <c r="I7505" t="s">
        <v>140</v>
      </c>
      <c r="J7505" t="s">
        <v>140</v>
      </c>
      <c r="K7505" t="s">
        <v>140</v>
      </c>
      <c r="L7505" t="s">
        <v>140</v>
      </c>
      <c r="M7505" t="s">
        <v>140</v>
      </c>
      <c r="N7505" t="s">
        <v>140</v>
      </c>
    </row>
    <row r="7506" spans="1:14" x14ac:dyDescent="0.35">
      <c r="A7506" t="s">
        <v>12</v>
      </c>
      <c r="B7506" t="s">
        <v>1166</v>
      </c>
      <c r="C7506">
        <v>3</v>
      </c>
      <c r="D7506" t="s">
        <v>723</v>
      </c>
      <c r="E7506" t="s">
        <v>140</v>
      </c>
      <c r="F7506" t="s">
        <v>140</v>
      </c>
      <c r="G7506" t="s">
        <v>140</v>
      </c>
      <c r="H7506" t="s">
        <v>140</v>
      </c>
      <c r="I7506" t="s">
        <v>140</v>
      </c>
      <c r="J7506" t="s">
        <v>140</v>
      </c>
      <c r="K7506" t="s">
        <v>140</v>
      </c>
      <c r="L7506" t="s">
        <v>140</v>
      </c>
      <c r="M7506" t="s">
        <v>177</v>
      </c>
      <c r="N7506" t="s">
        <v>140</v>
      </c>
    </row>
    <row r="7507" spans="1:14" x14ac:dyDescent="0.35">
      <c r="A7507" t="s">
        <v>13</v>
      </c>
      <c r="B7507" t="s">
        <v>1166</v>
      </c>
      <c r="C7507">
        <v>1</v>
      </c>
      <c r="D7507" t="s">
        <v>177</v>
      </c>
      <c r="E7507" t="s">
        <v>140</v>
      </c>
      <c r="F7507" t="s">
        <v>140</v>
      </c>
      <c r="G7507" t="s">
        <v>140</v>
      </c>
      <c r="H7507" t="s">
        <v>140</v>
      </c>
      <c r="I7507" t="s">
        <v>177</v>
      </c>
      <c r="J7507" t="s">
        <v>140</v>
      </c>
      <c r="K7507" t="s">
        <v>140</v>
      </c>
      <c r="L7507" t="s">
        <v>140</v>
      </c>
      <c r="M7507" t="s">
        <v>140</v>
      </c>
      <c r="N7507" t="s">
        <v>140</v>
      </c>
    </row>
    <row r="7508" spans="1:14" x14ac:dyDescent="0.35">
      <c r="A7508" t="s">
        <v>14</v>
      </c>
      <c r="B7508" t="s">
        <v>1166</v>
      </c>
      <c r="C7508">
        <v>5</v>
      </c>
      <c r="D7508" t="s">
        <v>698</v>
      </c>
      <c r="E7508" t="s">
        <v>132</v>
      </c>
      <c r="F7508" t="s">
        <v>140</v>
      </c>
      <c r="G7508" t="s">
        <v>140</v>
      </c>
      <c r="H7508" t="s">
        <v>140</v>
      </c>
      <c r="I7508" t="s">
        <v>349</v>
      </c>
      <c r="J7508" t="s">
        <v>140</v>
      </c>
      <c r="K7508" t="s">
        <v>140</v>
      </c>
      <c r="L7508" t="s">
        <v>140</v>
      </c>
      <c r="M7508" t="s">
        <v>140</v>
      </c>
      <c r="N7508" t="s">
        <v>140</v>
      </c>
    </row>
    <row r="7509" spans="1:14" x14ac:dyDescent="0.35">
      <c r="A7509" t="s">
        <v>15</v>
      </c>
      <c r="B7509" t="s">
        <v>1165</v>
      </c>
      <c r="C7509">
        <v>1</v>
      </c>
      <c r="D7509" t="s">
        <v>140</v>
      </c>
      <c r="E7509" t="s">
        <v>140</v>
      </c>
      <c r="F7509" t="s">
        <v>140</v>
      </c>
      <c r="G7509" t="s">
        <v>140</v>
      </c>
      <c r="H7509" t="s">
        <v>140</v>
      </c>
      <c r="I7509" t="s">
        <v>177</v>
      </c>
      <c r="J7509" t="s">
        <v>140</v>
      </c>
      <c r="K7509" t="s">
        <v>140</v>
      </c>
      <c r="L7509" t="s">
        <v>140</v>
      </c>
      <c r="M7509" t="s">
        <v>140</v>
      </c>
      <c r="N7509" t="s">
        <v>140</v>
      </c>
    </row>
    <row r="7510" spans="1:14" x14ac:dyDescent="0.35">
      <c r="A7510" t="s">
        <v>15</v>
      </c>
      <c r="B7510" t="s">
        <v>1166</v>
      </c>
      <c r="C7510">
        <v>1</v>
      </c>
      <c r="D7510" t="s">
        <v>140</v>
      </c>
      <c r="E7510" t="s">
        <v>140</v>
      </c>
      <c r="F7510" t="s">
        <v>140</v>
      </c>
      <c r="G7510" t="s">
        <v>140</v>
      </c>
      <c r="H7510" t="s">
        <v>140</v>
      </c>
      <c r="I7510" t="s">
        <v>177</v>
      </c>
      <c r="J7510" t="s">
        <v>140</v>
      </c>
      <c r="K7510" t="s">
        <v>140</v>
      </c>
      <c r="L7510" t="s">
        <v>140</v>
      </c>
      <c r="M7510" t="s">
        <v>140</v>
      </c>
      <c r="N7510" t="s">
        <v>140</v>
      </c>
    </row>
    <row r="7511" spans="1:14" x14ac:dyDescent="0.35">
      <c r="A7511" t="s">
        <v>16</v>
      </c>
      <c r="B7511" t="s">
        <v>1166</v>
      </c>
      <c r="C7511">
        <v>2</v>
      </c>
      <c r="D7511" t="s">
        <v>504</v>
      </c>
      <c r="E7511" t="s">
        <v>505</v>
      </c>
      <c r="F7511" t="s">
        <v>140</v>
      </c>
      <c r="G7511" t="s">
        <v>140</v>
      </c>
      <c r="H7511" t="s">
        <v>140</v>
      </c>
      <c r="I7511" t="s">
        <v>140</v>
      </c>
      <c r="J7511" t="s">
        <v>140</v>
      </c>
      <c r="K7511" t="s">
        <v>140</v>
      </c>
      <c r="L7511" t="s">
        <v>140</v>
      </c>
      <c r="M7511" t="s">
        <v>140</v>
      </c>
      <c r="N7511" t="s">
        <v>140</v>
      </c>
    </row>
    <row r="7512" spans="1:14" x14ac:dyDescent="0.35">
      <c r="A7512" t="s">
        <v>17</v>
      </c>
      <c r="B7512" t="s">
        <v>1165</v>
      </c>
      <c r="C7512">
        <v>2</v>
      </c>
      <c r="D7512" t="s">
        <v>177</v>
      </c>
      <c r="E7512" t="s">
        <v>140</v>
      </c>
      <c r="F7512" t="s">
        <v>140</v>
      </c>
      <c r="G7512" t="s">
        <v>140</v>
      </c>
      <c r="H7512" t="s">
        <v>140</v>
      </c>
      <c r="I7512" t="s">
        <v>140</v>
      </c>
      <c r="J7512" t="s">
        <v>140</v>
      </c>
      <c r="K7512" t="s">
        <v>140</v>
      </c>
      <c r="L7512" t="s">
        <v>140</v>
      </c>
      <c r="M7512" t="s">
        <v>140</v>
      </c>
      <c r="N7512" t="s">
        <v>140</v>
      </c>
    </row>
    <row r="7513" spans="1:14" x14ac:dyDescent="0.35">
      <c r="A7513" t="s">
        <v>17</v>
      </c>
      <c r="B7513" t="s">
        <v>1166</v>
      </c>
      <c r="C7513">
        <v>2</v>
      </c>
      <c r="D7513" t="s">
        <v>601</v>
      </c>
      <c r="E7513" t="s">
        <v>140</v>
      </c>
      <c r="F7513" t="s">
        <v>140</v>
      </c>
      <c r="G7513" t="s">
        <v>140</v>
      </c>
      <c r="H7513" t="s">
        <v>140</v>
      </c>
      <c r="I7513" t="s">
        <v>602</v>
      </c>
      <c r="J7513" t="s">
        <v>140</v>
      </c>
      <c r="K7513" t="s">
        <v>140</v>
      </c>
      <c r="L7513" t="s">
        <v>140</v>
      </c>
      <c r="M7513" t="s">
        <v>140</v>
      </c>
      <c r="N7513" t="s">
        <v>140</v>
      </c>
    </row>
    <row r="7514" spans="1:14" x14ac:dyDescent="0.35">
      <c r="A7514" t="s">
        <v>18</v>
      </c>
      <c r="B7514" t="s">
        <v>1166</v>
      </c>
      <c r="C7514">
        <v>2</v>
      </c>
      <c r="D7514" t="s">
        <v>347</v>
      </c>
      <c r="E7514" t="s">
        <v>140</v>
      </c>
      <c r="F7514" t="s">
        <v>140</v>
      </c>
      <c r="G7514" t="s">
        <v>140</v>
      </c>
      <c r="H7514" t="s">
        <v>140</v>
      </c>
      <c r="I7514" t="s">
        <v>347</v>
      </c>
      <c r="J7514" t="s">
        <v>140</v>
      </c>
      <c r="K7514" t="s">
        <v>140</v>
      </c>
      <c r="L7514" t="s">
        <v>140</v>
      </c>
      <c r="M7514" t="s">
        <v>177</v>
      </c>
      <c r="N7514" t="s">
        <v>140</v>
      </c>
    </row>
    <row r="7515" spans="1:14" x14ac:dyDescent="0.35">
      <c r="A7515" t="s">
        <v>19</v>
      </c>
      <c r="B7515" t="s">
        <v>1165</v>
      </c>
      <c r="C7515">
        <v>4</v>
      </c>
      <c r="D7515" t="s">
        <v>140</v>
      </c>
      <c r="E7515" t="s">
        <v>140</v>
      </c>
      <c r="F7515" t="s">
        <v>140</v>
      </c>
      <c r="G7515" t="s">
        <v>140</v>
      </c>
      <c r="H7515" t="s">
        <v>140</v>
      </c>
      <c r="I7515" t="s">
        <v>500</v>
      </c>
      <c r="J7515" t="s">
        <v>140</v>
      </c>
      <c r="K7515" t="s">
        <v>140</v>
      </c>
      <c r="L7515" t="s">
        <v>140</v>
      </c>
      <c r="M7515" t="s">
        <v>501</v>
      </c>
      <c r="N7515" t="s">
        <v>140</v>
      </c>
    </row>
    <row r="7516" spans="1:14" x14ac:dyDescent="0.35">
      <c r="A7516" t="s">
        <v>19</v>
      </c>
      <c r="B7516" t="s">
        <v>1166</v>
      </c>
      <c r="C7516">
        <v>2</v>
      </c>
      <c r="D7516" t="s">
        <v>956</v>
      </c>
      <c r="E7516" t="s">
        <v>140</v>
      </c>
      <c r="F7516" t="s">
        <v>140</v>
      </c>
      <c r="G7516" t="s">
        <v>140</v>
      </c>
      <c r="H7516" t="s">
        <v>140</v>
      </c>
      <c r="I7516" t="s">
        <v>957</v>
      </c>
      <c r="J7516" t="s">
        <v>140</v>
      </c>
      <c r="K7516" t="s">
        <v>140</v>
      </c>
      <c r="L7516" t="s">
        <v>140</v>
      </c>
      <c r="M7516" t="s">
        <v>140</v>
      </c>
      <c r="N7516" t="s">
        <v>140</v>
      </c>
    </row>
    <row r="7517" spans="1:14" x14ac:dyDescent="0.35">
      <c r="A7517" t="s">
        <v>20</v>
      </c>
      <c r="B7517" t="s">
        <v>1165</v>
      </c>
      <c r="C7517">
        <v>8</v>
      </c>
      <c r="D7517" t="s">
        <v>829</v>
      </c>
      <c r="E7517" t="s">
        <v>749</v>
      </c>
      <c r="F7517" t="s">
        <v>140</v>
      </c>
      <c r="G7517" t="s">
        <v>140</v>
      </c>
      <c r="H7517" t="s">
        <v>140</v>
      </c>
      <c r="I7517" t="s">
        <v>897</v>
      </c>
      <c r="J7517" t="s">
        <v>140</v>
      </c>
      <c r="K7517" t="s">
        <v>140</v>
      </c>
      <c r="L7517" t="s">
        <v>140</v>
      </c>
      <c r="M7517" t="s">
        <v>643</v>
      </c>
      <c r="N7517" t="s">
        <v>140</v>
      </c>
    </row>
    <row r="7518" spans="1:14" x14ac:dyDescent="0.35">
      <c r="A7518" t="s">
        <v>21</v>
      </c>
      <c r="B7518" t="s">
        <v>1166</v>
      </c>
      <c r="C7518">
        <v>5</v>
      </c>
      <c r="D7518" t="s">
        <v>914</v>
      </c>
      <c r="E7518" t="s">
        <v>140</v>
      </c>
      <c r="F7518" t="s">
        <v>140</v>
      </c>
      <c r="G7518" t="s">
        <v>140</v>
      </c>
      <c r="H7518" t="s">
        <v>140</v>
      </c>
      <c r="I7518" t="s">
        <v>140</v>
      </c>
      <c r="J7518" t="s">
        <v>140</v>
      </c>
      <c r="K7518" t="s">
        <v>140</v>
      </c>
      <c r="L7518" t="s">
        <v>140</v>
      </c>
      <c r="M7518" t="s">
        <v>615</v>
      </c>
      <c r="N7518" t="s">
        <v>140</v>
      </c>
    </row>
    <row r="7519" spans="1:14" x14ac:dyDescent="0.35">
      <c r="A7519" t="s">
        <v>22</v>
      </c>
      <c r="B7519" t="s">
        <v>1165</v>
      </c>
      <c r="C7519">
        <v>2</v>
      </c>
      <c r="D7519" t="s">
        <v>140</v>
      </c>
      <c r="E7519" t="s">
        <v>140</v>
      </c>
      <c r="F7519" t="s">
        <v>140</v>
      </c>
      <c r="G7519" t="s">
        <v>140</v>
      </c>
      <c r="H7519" t="s">
        <v>140</v>
      </c>
      <c r="I7519" t="s">
        <v>140</v>
      </c>
      <c r="J7519" t="s">
        <v>140</v>
      </c>
      <c r="K7519" t="s">
        <v>140</v>
      </c>
      <c r="L7519" t="s">
        <v>140</v>
      </c>
      <c r="M7519" t="s">
        <v>177</v>
      </c>
      <c r="N7519" t="s">
        <v>140</v>
      </c>
    </row>
    <row r="7520" spans="1:14" x14ac:dyDescent="0.35">
      <c r="A7520" t="s">
        <v>22</v>
      </c>
      <c r="B7520" t="s">
        <v>1166</v>
      </c>
      <c r="C7520">
        <v>6</v>
      </c>
      <c r="D7520" t="s">
        <v>74</v>
      </c>
      <c r="E7520" t="s">
        <v>762</v>
      </c>
      <c r="F7520" t="s">
        <v>140</v>
      </c>
      <c r="G7520" t="s">
        <v>140</v>
      </c>
      <c r="H7520" t="s">
        <v>140</v>
      </c>
      <c r="I7520" t="s">
        <v>140</v>
      </c>
      <c r="J7520" t="s">
        <v>140</v>
      </c>
      <c r="K7520" t="s">
        <v>140</v>
      </c>
      <c r="L7520" t="s">
        <v>140</v>
      </c>
      <c r="M7520" t="s">
        <v>785</v>
      </c>
      <c r="N7520" t="s">
        <v>140</v>
      </c>
    </row>
    <row r="7521" spans="1:14" x14ac:dyDescent="0.35">
      <c r="A7521" t="s">
        <v>23</v>
      </c>
      <c r="B7521" t="s">
        <v>339</v>
      </c>
    </row>
    <row r="7522" spans="1:14" x14ac:dyDescent="0.35">
      <c r="A7522" t="s">
        <v>24</v>
      </c>
      <c r="B7522" t="s">
        <v>1165</v>
      </c>
      <c r="C7522">
        <v>1</v>
      </c>
      <c r="D7522" t="s">
        <v>140</v>
      </c>
      <c r="E7522" t="s">
        <v>140</v>
      </c>
      <c r="F7522" t="s">
        <v>140</v>
      </c>
      <c r="G7522" t="s">
        <v>140</v>
      </c>
      <c r="H7522" t="s">
        <v>140</v>
      </c>
      <c r="I7522" t="s">
        <v>177</v>
      </c>
      <c r="J7522" t="s">
        <v>140</v>
      </c>
      <c r="K7522" t="s">
        <v>140</v>
      </c>
      <c r="L7522" t="s">
        <v>140</v>
      </c>
      <c r="M7522" t="s">
        <v>140</v>
      </c>
      <c r="N7522" t="s">
        <v>140</v>
      </c>
    </row>
    <row r="7523" spans="1:14" x14ac:dyDescent="0.35">
      <c r="A7523" t="s">
        <v>24</v>
      </c>
      <c r="B7523" t="s">
        <v>1166</v>
      </c>
      <c r="C7523">
        <v>4</v>
      </c>
      <c r="D7523" t="s">
        <v>795</v>
      </c>
      <c r="E7523" t="s">
        <v>795</v>
      </c>
      <c r="F7523" t="s">
        <v>140</v>
      </c>
      <c r="G7523" t="s">
        <v>140</v>
      </c>
      <c r="H7523" t="s">
        <v>140</v>
      </c>
      <c r="I7523" t="s">
        <v>834</v>
      </c>
      <c r="J7523" t="s">
        <v>140</v>
      </c>
      <c r="K7523" t="s">
        <v>140</v>
      </c>
      <c r="L7523" t="s">
        <v>140</v>
      </c>
      <c r="M7523" t="s">
        <v>795</v>
      </c>
      <c r="N7523" t="s">
        <v>140</v>
      </c>
    </row>
    <row r="7524" spans="1:14" x14ac:dyDescent="0.35">
      <c r="A7524" t="s">
        <v>25</v>
      </c>
      <c r="B7524" t="s">
        <v>1165</v>
      </c>
      <c r="C7524">
        <v>1</v>
      </c>
      <c r="D7524" t="s">
        <v>140</v>
      </c>
      <c r="E7524" t="s">
        <v>140</v>
      </c>
      <c r="F7524" t="s">
        <v>140</v>
      </c>
      <c r="G7524" t="s">
        <v>140</v>
      </c>
      <c r="H7524" t="s">
        <v>140</v>
      </c>
      <c r="I7524" t="s">
        <v>140</v>
      </c>
      <c r="J7524" t="s">
        <v>140</v>
      </c>
      <c r="K7524" t="s">
        <v>140</v>
      </c>
      <c r="L7524" t="s">
        <v>140</v>
      </c>
      <c r="M7524" t="s">
        <v>177</v>
      </c>
      <c r="N7524" t="s">
        <v>140</v>
      </c>
    </row>
    <row r="7525" spans="1:14" x14ac:dyDescent="0.35">
      <c r="A7525" t="s">
        <v>25</v>
      </c>
      <c r="B7525" t="s">
        <v>1166</v>
      </c>
      <c r="C7525">
        <v>3</v>
      </c>
      <c r="D7525" t="s">
        <v>140</v>
      </c>
      <c r="E7525" t="s">
        <v>140</v>
      </c>
      <c r="F7525" t="s">
        <v>140</v>
      </c>
      <c r="G7525" t="s">
        <v>140</v>
      </c>
      <c r="H7525" t="s">
        <v>140</v>
      </c>
      <c r="I7525" t="s">
        <v>177</v>
      </c>
      <c r="J7525" t="s">
        <v>140</v>
      </c>
      <c r="K7525" t="s">
        <v>140</v>
      </c>
      <c r="L7525" t="s">
        <v>140</v>
      </c>
      <c r="M7525" t="s">
        <v>140</v>
      </c>
      <c r="N7525" t="s">
        <v>140</v>
      </c>
    </row>
    <row r="7526" spans="1:14" x14ac:dyDescent="0.35">
      <c r="A7526" t="s">
        <v>26</v>
      </c>
      <c r="B7526" t="s">
        <v>1165</v>
      </c>
      <c r="C7526">
        <v>2</v>
      </c>
      <c r="D7526" t="s">
        <v>482</v>
      </c>
      <c r="E7526" t="s">
        <v>140</v>
      </c>
      <c r="F7526" t="s">
        <v>140</v>
      </c>
      <c r="G7526" t="s">
        <v>140</v>
      </c>
      <c r="H7526" t="s">
        <v>140</v>
      </c>
      <c r="I7526" t="s">
        <v>483</v>
      </c>
      <c r="J7526" t="s">
        <v>140</v>
      </c>
      <c r="K7526" t="s">
        <v>140</v>
      </c>
      <c r="L7526" t="s">
        <v>140</v>
      </c>
      <c r="M7526" t="s">
        <v>140</v>
      </c>
      <c r="N7526" t="s">
        <v>140</v>
      </c>
    </row>
    <row r="7527" spans="1:14" x14ac:dyDescent="0.35">
      <c r="A7527" t="s">
        <v>26</v>
      </c>
      <c r="B7527" t="s">
        <v>1166</v>
      </c>
      <c r="C7527">
        <v>3</v>
      </c>
      <c r="D7527" t="s">
        <v>227</v>
      </c>
      <c r="E7527" t="s">
        <v>140</v>
      </c>
      <c r="F7527" t="s">
        <v>140</v>
      </c>
      <c r="G7527" t="s">
        <v>140</v>
      </c>
      <c r="H7527" t="s">
        <v>140</v>
      </c>
      <c r="I7527" t="s">
        <v>140</v>
      </c>
      <c r="J7527" t="s">
        <v>140</v>
      </c>
      <c r="K7527" t="s">
        <v>140</v>
      </c>
      <c r="L7527" t="s">
        <v>140</v>
      </c>
      <c r="M7527" t="s">
        <v>226</v>
      </c>
      <c r="N7527" t="s">
        <v>140</v>
      </c>
    </row>
    <row r="7528" spans="1:14" x14ac:dyDescent="0.35">
      <c r="A7528" t="s">
        <v>27</v>
      </c>
      <c r="B7528" t="s">
        <v>1166</v>
      </c>
      <c r="C7528">
        <v>7</v>
      </c>
      <c r="D7528" t="s">
        <v>140</v>
      </c>
      <c r="E7528" t="s">
        <v>140</v>
      </c>
      <c r="F7528" t="s">
        <v>140</v>
      </c>
      <c r="G7528" t="s">
        <v>140</v>
      </c>
      <c r="H7528" t="s">
        <v>140</v>
      </c>
      <c r="I7528" t="s">
        <v>912</v>
      </c>
      <c r="J7528" t="s">
        <v>140</v>
      </c>
      <c r="K7528" t="s">
        <v>140</v>
      </c>
      <c r="L7528" t="s">
        <v>140</v>
      </c>
      <c r="M7528" t="s">
        <v>89</v>
      </c>
      <c r="N7528" t="s">
        <v>911</v>
      </c>
    </row>
    <row r="7529" spans="1:14" x14ac:dyDescent="0.35">
      <c r="A7529" t="s">
        <v>28</v>
      </c>
      <c r="B7529" t="s">
        <v>1165</v>
      </c>
      <c r="C7529">
        <v>3</v>
      </c>
      <c r="D7529" t="s">
        <v>525</v>
      </c>
      <c r="E7529" t="s">
        <v>140</v>
      </c>
      <c r="F7529" t="s">
        <v>140</v>
      </c>
      <c r="G7529" t="s">
        <v>140</v>
      </c>
      <c r="H7529" t="s">
        <v>140</v>
      </c>
      <c r="I7529" t="s">
        <v>140</v>
      </c>
      <c r="J7529" t="s">
        <v>140</v>
      </c>
      <c r="K7529" t="s">
        <v>140</v>
      </c>
      <c r="L7529" t="s">
        <v>140</v>
      </c>
      <c r="M7529" t="s">
        <v>700</v>
      </c>
      <c r="N7529" t="s">
        <v>140</v>
      </c>
    </row>
    <row r="7530" spans="1:14" x14ac:dyDescent="0.35">
      <c r="A7530" t="s">
        <v>28</v>
      </c>
      <c r="B7530" t="s">
        <v>1166</v>
      </c>
      <c r="C7530">
        <v>2</v>
      </c>
      <c r="D7530" t="s">
        <v>140</v>
      </c>
      <c r="E7530" t="s">
        <v>140</v>
      </c>
      <c r="F7530" t="s">
        <v>140</v>
      </c>
      <c r="G7530" t="s">
        <v>140</v>
      </c>
      <c r="H7530" t="s">
        <v>140</v>
      </c>
      <c r="I7530" t="s">
        <v>177</v>
      </c>
      <c r="J7530" t="s">
        <v>140</v>
      </c>
      <c r="K7530" t="s">
        <v>140</v>
      </c>
      <c r="L7530" t="s">
        <v>140</v>
      </c>
      <c r="M7530" t="s">
        <v>140</v>
      </c>
      <c r="N7530" t="s">
        <v>140</v>
      </c>
    </row>
    <row r="7531" spans="1:14" x14ac:dyDescent="0.35">
      <c r="A7531" t="s">
        <v>29</v>
      </c>
      <c r="B7531" t="s">
        <v>1165</v>
      </c>
      <c r="C7531">
        <v>1</v>
      </c>
      <c r="D7531" t="s">
        <v>140</v>
      </c>
      <c r="E7531" t="s">
        <v>140</v>
      </c>
      <c r="F7531" t="s">
        <v>140</v>
      </c>
      <c r="G7531" t="s">
        <v>140</v>
      </c>
      <c r="H7531" t="s">
        <v>140</v>
      </c>
      <c r="I7531" t="s">
        <v>140</v>
      </c>
      <c r="J7531" t="s">
        <v>140</v>
      </c>
      <c r="K7531" t="s">
        <v>140</v>
      </c>
      <c r="L7531" t="s">
        <v>140</v>
      </c>
      <c r="M7531" t="s">
        <v>177</v>
      </c>
      <c r="N7531" t="s">
        <v>140</v>
      </c>
    </row>
    <row r="7532" spans="1:14" x14ac:dyDescent="0.35">
      <c r="A7532" t="s">
        <v>29</v>
      </c>
      <c r="B7532" t="s">
        <v>1166</v>
      </c>
      <c r="C7532">
        <v>5</v>
      </c>
      <c r="D7532" t="s">
        <v>202</v>
      </c>
      <c r="E7532" t="s">
        <v>140</v>
      </c>
      <c r="F7532" t="s">
        <v>140</v>
      </c>
      <c r="G7532" t="s">
        <v>140</v>
      </c>
      <c r="H7532" t="s">
        <v>140</v>
      </c>
      <c r="I7532" t="s">
        <v>140</v>
      </c>
      <c r="J7532" t="s">
        <v>140</v>
      </c>
      <c r="K7532" t="s">
        <v>140</v>
      </c>
      <c r="L7532" t="s">
        <v>140</v>
      </c>
      <c r="M7532" t="s">
        <v>201</v>
      </c>
      <c r="N7532" t="s">
        <v>202</v>
      </c>
    </row>
    <row r="7533" spans="1:14" x14ac:dyDescent="0.35">
      <c r="A7533" t="s">
        <v>30</v>
      </c>
      <c r="B7533" t="s">
        <v>339</v>
      </c>
    </row>
    <row r="7534" spans="1:14" x14ac:dyDescent="0.35">
      <c r="A7534" t="s">
        <v>31</v>
      </c>
      <c r="B7534" t="s">
        <v>1165</v>
      </c>
      <c r="C7534">
        <v>1</v>
      </c>
      <c r="D7534" t="s">
        <v>177</v>
      </c>
      <c r="E7534" t="s">
        <v>140</v>
      </c>
      <c r="F7534" t="s">
        <v>140</v>
      </c>
      <c r="G7534" t="s">
        <v>140</v>
      </c>
      <c r="H7534" t="s">
        <v>140</v>
      </c>
      <c r="I7534" t="s">
        <v>140</v>
      </c>
      <c r="J7534" t="s">
        <v>140</v>
      </c>
      <c r="K7534" t="s">
        <v>140</v>
      </c>
      <c r="L7534" t="s">
        <v>140</v>
      </c>
      <c r="M7534" t="s">
        <v>140</v>
      </c>
      <c r="N7534" t="s">
        <v>140</v>
      </c>
    </row>
    <row r="7535" spans="1:14" x14ac:dyDescent="0.35">
      <c r="A7535" t="s">
        <v>32</v>
      </c>
      <c r="B7535" t="s">
        <v>1165</v>
      </c>
      <c r="C7535">
        <v>42</v>
      </c>
      <c r="D7535" t="s">
        <v>566</v>
      </c>
      <c r="E7535" t="s">
        <v>1058</v>
      </c>
      <c r="F7535" t="s">
        <v>140</v>
      </c>
      <c r="G7535" t="s">
        <v>140</v>
      </c>
      <c r="H7535" t="s">
        <v>140</v>
      </c>
      <c r="I7535" t="s">
        <v>956</v>
      </c>
      <c r="J7535" t="s">
        <v>140</v>
      </c>
      <c r="K7535" t="s">
        <v>140</v>
      </c>
      <c r="L7535" t="s">
        <v>140</v>
      </c>
      <c r="M7535" t="s">
        <v>538</v>
      </c>
      <c r="N7535" t="s">
        <v>140</v>
      </c>
    </row>
    <row r="7536" spans="1:14" x14ac:dyDescent="0.35">
      <c r="A7536" t="s">
        <v>32</v>
      </c>
      <c r="B7536" t="s">
        <v>1166</v>
      </c>
      <c r="C7536">
        <v>58</v>
      </c>
      <c r="D7536" t="s">
        <v>557</v>
      </c>
      <c r="E7536" t="s">
        <v>994</v>
      </c>
      <c r="F7536" t="s">
        <v>140</v>
      </c>
      <c r="G7536" t="s">
        <v>140</v>
      </c>
      <c r="H7536" t="s">
        <v>140</v>
      </c>
      <c r="I7536" t="s">
        <v>43</v>
      </c>
      <c r="J7536" t="s">
        <v>140</v>
      </c>
      <c r="K7536" t="s">
        <v>140</v>
      </c>
      <c r="L7536" t="s">
        <v>140</v>
      </c>
      <c r="M7536" t="s">
        <v>582</v>
      </c>
      <c r="N7536" t="s">
        <v>1018</v>
      </c>
    </row>
    <row r="7538" spans="1:14" x14ac:dyDescent="0.35">
      <c r="A7538" t="s">
        <v>1316</v>
      </c>
    </row>
    <row r="7539" spans="1:14" x14ac:dyDescent="0.35">
      <c r="A7539" t="s">
        <v>2</v>
      </c>
      <c r="B7539" t="s">
        <v>1141</v>
      </c>
      <c r="C7539" t="s">
        <v>3</v>
      </c>
      <c r="D7539" t="s">
        <v>1280</v>
      </c>
      <c r="E7539" t="s">
        <v>1304</v>
      </c>
      <c r="F7539" t="s">
        <v>1305</v>
      </c>
      <c r="G7539" t="s">
        <v>1306</v>
      </c>
      <c r="H7539" t="s">
        <v>1307</v>
      </c>
      <c r="I7539" t="s">
        <v>1308</v>
      </c>
      <c r="J7539" t="s">
        <v>1309</v>
      </c>
      <c r="K7539" t="s">
        <v>1310</v>
      </c>
      <c r="L7539" t="s">
        <v>1311</v>
      </c>
      <c r="M7539" t="s">
        <v>1032</v>
      </c>
      <c r="N7539" t="s">
        <v>1312</v>
      </c>
    </row>
    <row r="7540" spans="1:14" x14ac:dyDescent="0.35">
      <c r="A7540" t="s">
        <v>8</v>
      </c>
      <c r="B7540" t="s">
        <v>1130</v>
      </c>
      <c r="C7540">
        <v>4</v>
      </c>
      <c r="D7540" t="s">
        <v>599</v>
      </c>
      <c r="E7540" t="s">
        <v>140</v>
      </c>
      <c r="F7540" t="s">
        <v>140</v>
      </c>
      <c r="G7540" t="s">
        <v>140</v>
      </c>
      <c r="H7540" t="s">
        <v>140</v>
      </c>
      <c r="I7540" t="s">
        <v>177</v>
      </c>
      <c r="J7540" t="s">
        <v>140</v>
      </c>
      <c r="K7540" t="s">
        <v>140</v>
      </c>
      <c r="L7540" t="s">
        <v>140</v>
      </c>
      <c r="M7540" t="s">
        <v>140</v>
      </c>
      <c r="N7540" t="s">
        <v>140</v>
      </c>
    </row>
    <row r="7541" spans="1:14" x14ac:dyDescent="0.35">
      <c r="A7541" t="s">
        <v>9</v>
      </c>
      <c r="B7541" t="s">
        <v>1130</v>
      </c>
      <c r="C7541">
        <v>3</v>
      </c>
      <c r="D7541" t="s">
        <v>177</v>
      </c>
      <c r="E7541" t="s">
        <v>140</v>
      </c>
      <c r="F7541" t="s">
        <v>140</v>
      </c>
      <c r="G7541" t="s">
        <v>140</v>
      </c>
      <c r="H7541" t="s">
        <v>140</v>
      </c>
      <c r="I7541" t="s">
        <v>140</v>
      </c>
      <c r="J7541" t="s">
        <v>140</v>
      </c>
      <c r="K7541" t="s">
        <v>140</v>
      </c>
      <c r="L7541" t="s">
        <v>140</v>
      </c>
      <c r="M7541" t="s">
        <v>140</v>
      </c>
      <c r="N7541" t="s">
        <v>140</v>
      </c>
    </row>
    <row r="7542" spans="1:14" x14ac:dyDescent="0.35">
      <c r="A7542" t="s">
        <v>9</v>
      </c>
      <c r="B7542" t="s">
        <v>1131</v>
      </c>
      <c r="C7542">
        <v>2</v>
      </c>
      <c r="D7542" t="s">
        <v>610</v>
      </c>
      <c r="E7542" t="s">
        <v>140</v>
      </c>
      <c r="F7542" t="s">
        <v>140</v>
      </c>
      <c r="G7542" t="s">
        <v>140</v>
      </c>
      <c r="H7542" t="s">
        <v>140</v>
      </c>
      <c r="I7542" t="s">
        <v>610</v>
      </c>
      <c r="J7542" t="s">
        <v>140</v>
      </c>
      <c r="K7542" t="s">
        <v>140</v>
      </c>
      <c r="L7542" t="s">
        <v>140</v>
      </c>
      <c r="M7542" t="s">
        <v>140</v>
      </c>
      <c r="N7542" t="s">
        <v>140</v>
      </c>
    </row>
    <row r="7543" spans="1:14" x14ac:dyDescent="0.35">
      <c r="A7543" t="s">
        <v>10</v>
      </c>
      <c r="B7543" t="s">
        <v>1129</v>
      </c>
      <c r="C7543">
        <v>5</v>
      </c>
      <c r="D7543" t="s">
        <v>1142</v>
      </c>
      <c r="E7543" t="s">
        <v>140</v>
      </c>
      <c r="F7543" t="s">
        <v>140</v>
      </c>
      <c r="G7543" t="s">
        <v>140</v>
      </c>
      <c r="H7543" t="s">
        <v>140</v>
      </c>
      <c r="I7543" t="s">
        <v>140</v>
      </c>
      <c r="J7543" t="s">
        <v>140</v>
      </c>
      <c r="K7543" t="s">
        <v>140</v>
      </c>
      <c r="L7543" t="s">
        <v>140</v>
      </c>
      <c r="M7543" t="s">
        <v>731</v>
      </c>
      <c r="N7543" t="s">
        <v>140</v>
      </c>
    </row>
    <row r="7544" spans="1:14" x14ac:dyDescent="0.35">
      <c r="A7544" t="s">
        <v>10</v>
      </c>
      <c r="B7544" t="s">
        <v>1130</v>
      </c>
      <c r="C7544">
        <v>4</v>
      </c>
      <c r="D7544" t="s">
        <v>643</v>
      </c>
      <c r="E7544" t="s">
        <v>140</v>
      </c>
      <c r="F7544" t="s">
        <v>140</v>
      </c>
      <c r="G7544" t="s">
        <v>140</v>
      </c>
      <c r="H7544" t="s">
        <v>140</v>
      </c>
      <c r="I7544" t="s">
        <v>140</v>
      </c>
      <c r="J7544" t="s">
        <v>140</v>
      </c>
      <c r="K7544" t="s">
        <v>140</v>
      </c>
      <c r="L7544" t="s">
        <v>140</v>
      </c>
      <c r="M7544" t="s">
        <v>642</v>
      </c>
      <c r="N7544" t="s">
        <v>140</v>
      </c>
    </row>
    <row r="7545" spans="1:14" x14ac:dyDescent="0.35">
      <c r="A7545" t="s">
        <v>11</v>
      </c>
      <c r="B7545" t="s">
        <v>1130</v>
      </c>
      <c r="C7545">
        <v>3</v>
      </c>
      <c r="D7545" t="s">
        <v>493</v>
      </c>
      <c r="E7545" t="s">
        <v>140</v>
      </c>
      <c r="F7545" t="s">
        <v>140</v>
      </c>
      <c r="G7545" t="s">
        <v>140</v>
      </c>
      <c r="H7545" t="s">
        <v>140</v>
      </c>
      <c r="I7545" t="s">
        <v>140</v>
      </c>
      <c r="J7545" t="s">
        <v>140</v>
      </c>
      <c r="K7545" t="s">
        <v>140</v>
      </c>
      <c r="L7545" t="s">
        <v>140</v>
      </c>
      <c r="M7545" t="s">
        <v>492</v>
      </c>
      <c r="N7545" t="s">
        <v>140</v>
      </c>
    </row>
    <row r="7546" spans="1:14" x14ac:dyDescent="0.35">
      <c r="A7546" t="s">
        <v>12</v>
      </c>
      <c r="B7546" t="s">
        <v>1130</v>
      </c>
      <c r="C7546">
        <v>3</v>
      </c>
      <c r="D7546" t="s">
        <v>723</v>
      </c>
      <c r="E7546" t="s">
        <v>140</v>
      </c>
      <c r="F7546" t="s">
        <v>140</v>
      </c>
      <c r="G7546" t="s">
        <v>140</v>
      </c>
      <c r="H7546" t="s">
        <v>140</v>
      </c>
      <c r="I7546" t="s">
        <v>140</v>
      </c>
      <c r="J7546" t="s">
        <v>140</v>
      </c>
      <c r="K7546" t="s">
        <v>140</v>
      </c>
      <c r="L7546" t="s">
        <v>140</v>
      </c>
      <c r="M7546" t="s">
        <v>177</v>
      </c>
      <c r="N7546" t="s">
        <v>140</v>
      </c>
    </row>
    <row r="7547" spans="1:14" x14ac:dyDescent="0.35">
      <c r="A7547" t="s">
        <v>13</v>
      </c>
      <c r="B7547" t="s">
        <v>1130</v>
      </c>
      <c r="C7547">
        <v>1</v>
      </c>
      <c r="D7547" t="s">
        <v>177</v>
      </c>
      <c r="E7547" t="s">
        <v>140</v>
      </c>
      <c r="F7547" t="s">
        <v>140</v>
      </c>
      <c r="G7547" t="s">
        <v>140</v>
      </c>
      <c r="H7547" t="s">
        <v>140</v>
      </c>
      <c r="I7547" t="s">
        <v>177</v>
      </c>
      <c r="J7547" t="s">
        <v>140</v>
      </c>
      <c r="K7547" t="s">
        <v>140</v>
      </c>
      <c r="L7547" t="s">
        <v>140</v>
      </c>
      <c r="M7547" t="s">
        <v>140</v>
      </c>
      <c r="N7547" t="s">
        <v>140</v>
      </c>
    </row>
    <row r="7548" spans="1:14" x14ac:dyDescent="0.35">
      <c r="A7548" t="s">
        <v>14</v>
      </c>
      <c r="B7548" t="s">
        <v>1129</v>
      </c>
      <c r="C7548">
        <v>2</v>
      </c>
      <c r="D7548" t="s">
        <v>472</v>
      </c>
      <c r="E7548" t="s">
        <v>472</v>
      </c>
      <c r="F7548" t="s">
        <v>140</v>
      </c>
      <c r="G7548" t="s">
        <v>140</v>
      </c>
      <c r="H7548" t="s">
        <v>140</v>
      </c>
      <c r="I7548" t="s">
        <v>471</v>
      </c>
      <c r="J7548" t="s">
        <v>140</v>
      </c>
      <c r="K7548" t="s">
        <v>140</v>
      </c>
      <c r="L7548" t="s">
        <v>140</v>
      </c>
      <c r="M7548" t="s">
        <v>140</v>
      </c>
      <c r="N7548" t="s">
        <v>140</v>
      </c>
    </row>
    <row r="7549" spans="1:14" x14ac:dyDescent="0.35">
      <c r="A7549" t="s">
        <v>14</v>
      </c>
      <c r="B7549" t="s">
        <v>1130</v>
      </c>
      <c r="C7549">
        <v>3</v>
      </c>
      <c r="D7549" t="s">
        <v>534</v>
      </c>
      <c r="E7549" t="s">
        <v>177</v>
      </c>
      <c r="F7549" t="s">
        <v>140</v>
      </c>
      <c r="G7549" t="s">
        <v>140</v>
      </c>
      <c r="H7549" t="s">
        <v>140</v>
      </c>
      <c r="I7549" t="s">
        <v>37</v>
      </c>
      <c r="J7549" t="s">
        <v>140</v>
      </c>
      <c r="K7549" t="s">
        <v>140</v>
      </c>
      <c r="L7549" t="s">
        <v>140</v>
      </c>
      <c r="M7549" t="s">
        <v>140</v>
      </c>
      <c r="N7549" t="s">
        <v>140</v>
      </c>
    </row>
    <row r="7550" spans="1:14" x14ac:dyDescent="0.35">
      <c r="A7550" t="s">
        <v>15</v>
      </c>
      <c r="B7550" t="s">
        <v>1130</v>
      </c>
      <c r="C7550">
        <v>1</v>
      </c>
      <c r="D7550" t="s">
        <v>140</v>
      </c>
      <c r="E7550" t="s">
        <v>140</v>
      </c>
      <c r="F7550" t="s">
        <v>140</v>
      </c>
      <c r="G7550" t="s">
        <v>140</v>
      </c>
      <c r="H7550" t="s">
        <v>140</v>
      </c>
      <c r="I7550" t="s">
        <v>177</v>
      </c>
      <c r="J7550" t="s">
        <v>140</v>
      </c>
      <c r="K7550" t="s">
        <v>140</v>
      </c>
      <c r="L7550" t="s">
        <v>140</v>
      </c>
      <c r="M7550" t="s">
        <v>140</v>
      </c>
      <c r="N7550" t="s">
        <v>140</v>
      </c>
    </row>
    <row r="7551" spans="1:14" x14ac:dyDescent="0.35">
      <c r="A7551" t="s">
        <v>15</v>
      </c>
      <c r="B7551" t="s">
        <v>1131</v>
      </c>
      <c r="C7551">
        <v>1</v>
      </c>
      <c r="D7551" t="s">
        <v>140</v>
      </c>
      <c r="E7551" t="s">
        <v>140</v>
      </c>
      <c r="F7551" t="s">
        <v>140</v>
      </c>
      <c r="G7551" t="s">
        <v>140</v>
      </c>
      <c r="H7551" t="s">
        <v>140</v>
      </c>
      <c r="I7551" t="s">
        <v>177</v>
      </c>
      <c r="J7551" t="s">
        <v>140</v>
      </c>
      <c r="K7551" t="s">
        <v>140</v>
      </c>
      <c r="L7551" t="s">
        <v>140</v>
      </c>
      <c r="M7551" t="s">
        <v>140</v>
      </c>
      <c r="N7551" t="s">
        <v>140</v>
      </c>
    </row>
    <row r="7552" spans="1:14" x14ac:dyDescent="0.35">
      <c r="A7552" t="s">
        <v>16</v>
      </c>
      <c r="B7552" t="s">
        <v>1130</v>
      </c>
      <c r="C7552">
        <v>2</v>
      </c>
      <c r="D7552" t="s">
        <v>504</v>
      </c>
      <c r="E7552" t="s">
        <v>505</v>
      </c>
      <c r="F7552" t="s">
        <v>140</v>
      </c>
      <c r="G7552" t="s">
        <v>140</v>
      </c>
      <c r="H7552" t="s">
        <v>140</v>
      </c>
      <c r="I7552" t="s">
        <v>140</v>
      </c>
      <c r="J7552" t="s">
        <v>140</v>
      </c>
      <c r="K7552" t="s">
        <v>140</v>
      </c>
      <c r="L7552" t="s">
        <v>140</v>
      </c>
      <c r="M7552" t="s">
        <v>140</v>
      </c>
      <c r="N7552" t="s">
        <v>140</v>
      </c>
    </row>
    <row r="7553" spans="1:14" x14ac:dyDescent="0.35">
      <c r="A7553" t="s">
        <v>17</v>
      </c>
      <c r="B7553" t="s">
        <v>1130</v>
      </c>
      <c r="C7553">
        <v>1</v>
      </c>
      <c r="D7553" t="s">
        <v>177</v>
      </c>
      <c r="E7553" t="s">
        <v>140</v>
      </c>
      <c r="F7553" t="s">
        <v>140</v>
      </c>
      <c r="G7553" t="s">
        <v>140</v>
      </c>
      <c r="H7553" t="s">
        <v>140</v>
      </c>
      <c r="I7553" t="s">
        <v>140</v>
      </c>
      <c r="J7553" t="s">
        <v>140</v>
      </c>
      <c r="K7553" t="s">
        <v>140</v>
      </c>
      <c r="L7553" t="s">
        <v>140</v>
      </c>
      <c r="M7553" t="s">
        <v>140</v>
      </c>
      <c r="N7553" t="s">
        <v>140</v>
      </c>
    </row>
    <row r="7554" spans="1:14" x14ac:dyDescent="0.35">
      <c r="A7554" t="s">
        <v>17</v>
      </c>
      <c r="B7554" t="s">
        <v>1131</v>
      </c>
      <c r="C7554">
        <v>3</v>
      </c>
      <c r="D7554" t="s">
        <v>609</v>
      </c>
      <c r="E7554" t="s">
        <v>140</v>
      </c>
      <c r="F7554" t="s">
        <v>140</v>
      </c>
      <c r="G7554" t="s">
        <v>140</v>
      </c>
      <c r="H7554" t="s">
        <v>140</v>
      </c>
      <c r="I7554" t="s">
        <v>608</v>
      </c>
      <c r="J7554" t="s">
        <v>140</v>
      </c>
      <c r="K7554" t="s">
        <v>140</v>
      </c>
      <c r="L7554" t="s">
        <v>140</v>
      </c>
      <c r="M7554" t="s">
        <v>140</v>
      </c>
      <c r="N7554" t="s">
        <v>140</v>
      </c>
    </row>
    <row r="7555" spans="1:14" x14ac:dyDescent="0.35">
      <c r="A7555" t="s">
        <v>18</v>
      </c>
      <c r="B7555" t="s">
        <v>1129</v>
      </c>
      <c r="C7555">
        <v>1</v>
      </c>
      <c r="D7555" t="s">
        <v>140</v>
      </c>
      <c r="E7555" t="s">
        <v>140</v>
      </c>
      <c r="F7555" t="s">
        <v>140</v>
      </c>
      <c r="G7555" t="s">
        <v>140</v>
      </c>
      <c r="H7555" t="s">
        <v>140</v>
      </c>
      <c r="I7555" t="s">
        <v>140</v>
      </c>
      <c r="J7555" t="s">
        <v>140</v>
      </c>
      <c r="K7555" t="s">
        <v>140</v>
      </c>
      <c r="L7555" t="s">
        <v>140</v>
      </c>
      <c r="M7555" t="s">
        <v>177</v>
      </c>
      <c r="N7555" t="s">
        <v>140</v>
      </c>
    </row>
    <row r="7556" spans="1:14" x14ac:dyDescent="0.35">
      <c r="A7556" t="s">
        <v>18</v>
      </c>
      <c r="B7556" t="s">
        <v>1131</v>
      </c>
      <c r="C7556">
        <v>1</v>
      </c>
      <c r="D7556" t="s">
        <v>177</v>
      </c>
      <c r="E7556" t="s">
        <v>140</v>
      </c>
      <c r="F7556" t="s">
        <v>140</v>
      </c>
      <c r="G7556" t="s">
        <v>140</v>
      </c>
      <c r="H7556" t="s">
        <v>140</v>
      </c>
      <c r="I7556" t="s">
        <v>177</v>
      </c>
      <c r="J7556" t="s">
        <v>140</v>
      </c>
      <c r="K7556" t="s">
        <v>140</v>
      </c>
      <c r="L7556" t="s">
        <v>140</v>
      </c>
      <c r="M7556" t="s">
        <v>177</v>
      </c>
      <c r="N7556" t="s">
        <v>140</v>
      </c>
    </row>
    <row r="7557" spans="1:14" x14ac:dyDescent="0.35">
      <c r="A7557" t="s">
        <v>19</v>
      </c>
      <c r="B7557" t="s">
        <v>1130</v>
      </c>
      <c r="C7557">
        <v>5</v>
      </c>
      <c r="D7557" t="s">
        <v>977</v>
      </c>
      <c r="E7557" t="s">
        <v>140</v>
      </c>
      <c r="F7557" t="s">
        <v>140</v>
      </c>
      <c r="G7557" t="s">
        <v>140</v>
      </c>
      <c r="H7557" t="s">
        <v>140</v>
      </c>
      <c r="I7557" t="s">
        <v>370</v>
      </c>
      <c r="J7557" t="s">
        <v>140</v>
      </c>
      <c r="K7557" t="s">
        <v>140</v>
      </c>
      <c r="L7557" t="s">
        <v>140</v>
      </c>
      <c r="M7557" t="s">
        <v>977</v>
      </c>
      <c r="N7557" t="s">
        <v>140</v>
      </c>
    </row>
    <row r="7558" spans="1:14" x14ac:dyDescent="0.35">
      <c r="A7558" t="s">
        <v>19</v>
      </c>
      <c r="B7558" t="s">
        <v>1131</v>
      </c>
      <c r="C7558">
        <v>1</v>
      </c>
      <c r="D7558" t="s">
        <v>140</v>
      </c>
      <c r="E7558" t="s">
        <v>140</v>
      </c>
      <c r="F7558" t="s">
        <v>140</v>
      </c>
      <c r="G7558" t="s">
        <v>140</v>
      </c>
      <c r="H7558" t="s">
        <v>140</v>
      </c>
      <c r="I7558" t="s">
        <v>177</v>
      </c>
      <c r="J7558" t="s">
        <v>140</v>
      </c>
      <c r="K7558" t="s">
        <v>140</v>
      </c>
      <c r="L7558" t="s">
        <v>140</v>
      </c>
      <c r="M7558" t="s">
        <v>140</v>
      </c>
      <c r="N7558" t="s">
        <v>140</v>
      </c>
    </row>
    <row r="7559" spans="1:14" x14ac:dyDescent="0.35">
      <c r="A7559" t="s">
        <v>20</v>
      </c>
      <c r="B7559" t="s">
        <v>1131</v>
      </c>
      <c r="C7559">
        <v>8</v>
      </c>
      <c r="D7559" t="s">
        <v>829</v>
      </c>
      <c r="E7559" t="s">
        <v>749</v>
      </c>
      <c r="F7559" t="s">
        <v>140</v>
      </c>
      <c r="G7559" t="s">
        <v>140</v>
      </c>
      <c r="H7559" t="s">
        <v>140</v>
      </c>
      <c r="I7559" t="s">
        <v>897</v>
      </c>
      <c r="J7559" t="s">
        <v>140</v>
      </c>
      <c r="K7559" t="s">
        <v>140</v>
      </c>
      <c r="L7559" t="s">
        <v>140</v>
      </c>
      <c r="M7559" t="s">
        <v>643</v>
      </c>
      <c r="N7559" t="s">
        <v>140</v>
      </c>
    </row>
    <row r="7560" spans="1:14" x14ac:dyDescent="0.35">
      <c r="A7560" t="s">
        <v>21</v>
      </c>
      <c r="B7560" t="s">
        <v>1129</v>
      </c>
      <c r="C7560">
        <v>2</v>
      </c>
      <c r="D7560" t="s">
        <v>177</v>
      </c>
      <c r="E7560" t="s">
        <v>140</v>
      </c>
      <c r="F7560" t="s">
        <v>140</v>
      </c>
      <c r="G7560" t="s">
        <v>140</v>
      </c>
      <c r="H7560" t="s">
        <v>140</v>
      </c>
      <c r="I7560" t="s">
        <v>140</v>
      </c>
      <c r="J7560" t="s">
        <v>140</v>
      </c>
      <c r="K7560" t="s">
        <v>140</v>
      </c>
      <c r="L7560" t="s">
        <v>140</v>
      </c>
      <c r="M7560" t="s">
        <v>140</v>
      </c>
      <c r="N7560" t="s">
        <v>140</v>
      </c>
    </row>
    <row r="7561" spans="1:14" x14ac:dyDescent="0.35">
      <c r="A7561" t="s">
        <v>21</v>
      </c>
      <c r="B7561" t="s">
        <v>1130</v>
      </c>
      <c r="C7561">
        <v>1</v>
      </c>
      <c r="D7561" t="s">
        <v>177</v>
      </c>
      <c r="E7561" t="s">
        <v>140</v>
      </c>
      <c r="F7561" t="s">
        <v>140</v>
      </c>
      <c r="G7561" t="s">
        <v>140</v>
      </c>
      <c r="H7561" t="s">
        <v>140</v>
      </c>
      <c r="I7561" t="s">
        <v>140</v>
      </c>
      <c r="J7561" t="s">
        <v>140</v>
      </c>
      <c r="K7561" t="s">
        <v>140</v>
      </c>
      <c r="L7561" t="s">
        <v>140</v>
      </c>
      <c r="M7561" t="s">
        <v>140</v>
      </c>
      <c r="N7561" t="s">
        <v>140</v>
      </c>
    </row>
    <row r="7562" spans="1:14" x14ac:dyDescent="0.35">
      <c r="A7562" t="s">
        <v>21</v>
      </c>
      <c r="B7562" t="s">
        <v>1131</v>
      </c>
      <c r="C7562">
        <v>2</v>
      </c>
      <c r="D7562" t="s">
        <v>610</v>
      </c>
      <c r="E7562" t="s">
        <v>140</v>
      </c>
      <c r="F7562" t="s">
        <v>140</v>
      </c>
      <c r="G7562" t="s">
        <v>140</v>
      </c>
      <c r="H7562" t="s">
        <v>140</v>
      </c>
      <c r="I7562" t="s">
        <v>140</v>
      </c>
      <c r="J7562" t="s">
        <v>140</v>
      </c>
      <c r="K7562" t="s">
        <v>140</v>
      </c>
      <c r="L7562" t="s">
        <v>140</v>
      </c>
      <c r="M7562" t="s">
        <v>177</v>
      </c>
      <c r="N7562" t="s">
        <v>140</v>
      </c>
    </row>
    <row r="7563" spans="1:14" x14ac:dyDescent="0.35">
      <c r="A7563" t="s">
        <v>22</v>
      </c>
      <c r="B7563" t="s">
        <v>1129</v>
      </c>
      <c r="C7563">
        <v>1</v>
      </c>
      <c r="D7563" t="s">
        <v>140</v>
      </c>
      <c r="E7563" t="s">
        <v>140</v>
      </c>
      <c r="F7563" t="s">
        <v>140</v>
      </c>
      <c r="G7563" t="s">
        <v>140</v>
      </c>
      <c r="H7563" t="s">
        <v>140</v>
      </c>
      <c r="I7563" t="s">
        <v>140</v>
      </c>
      <c r="J7563" t="s">
        <v>140</v>
      </c>
      <c r="K7563" t="s">
        <v>140</v>
      </c>
      <c r="L7563" t="s">
        <v>140</v>
      </c>
      <c r="M7563" t="s">
        <v>177</v>
      </c>
      <c r="N7563" t="s">
        <v>140</v>
      </c>
    </row>
    <row r="7564" spans="1:14" x14ac:dyDescent="0.35">
      <c r="A7564" t="s">
        <v>22</v>
      </c>
      <c r="B7564" t="s">
        <v>1130</v>
      </c>
      <c r="C7564">
        <v>7</v>
      </c>
      <c r="D7564" t="s">
        <v>367</v>
      </c>
      <c r="E7564" t="s">
        <v>320</v>
      </c>
      <c r="F7564" t="s">
        <v>140</v>
      </c>
      <c r="G7564" t="s">
        <v>140</v>
      </c>
      <c r="H7564" t="s">
        <v>140</v>
      </c>
      <c r="I7564" t="s">
        <v>140</v>
      </c>
      <c r="J7564" t="s">
        <v>140</v>
      </c>
      <c r="K7564" t="s">
        <v>140</v>
      </c>
      <c r="L7564" t="s">
        <v>140</v>
      </c>
      <c r="M7564" t="s">
        <v>921</v>
      </c>
      <c r="N7564" t="s">
        <v>140</v>
      </c>
    </row>
    <row r="7565" spans="1:14" x14ac:dyDescent="0.35">
      <c r="A7565" t="s">
        <v>23</v>
      </c>
      <c r="B7565" t="s">
        <v>339</v>
      </c>
    </row>
    <row r="7566" spans="1:14" x14ac:dyDescent="0.35">
      <c r="A7566" t="s">
        <v>24</v>
      </c>
      <c r="B7566" t="s">
        <v>1130</v>
      </c>
      <c r="C7566">
        <v>3</v>
      </c>
      <c r="D7566" t="s">
        <v>140</v>
      </c>
      <c r="E7566" t="s">
        <v>140</v>
      </c>
      <c r="F7566" t="s">
        <v>140</v>
      </c>
      <c r="G7566" t="s">
        <v>140</v>
      </c>
      <c r="H7566" t="s">
        <v>140</v>
      </c>
      <c r="I7566" t="s">
        <v>177</v>
      </c>
      <c r="J7566" t="s">
        <v>140</v>
      </c>
      <c r="K7566" t="s">
        <v>140</v>
      </c>
      <c r="L7566" t="s">
        <v>140</v>
      </c>
      <c r="M7566" t="s">
        <v>140</v>
      </c>
      <c r="N7566" t="s">
        <v>140</v>
      </c>
    </row>
    <row r="7567" spans="1:14" x14ac:dyDescent="0.35">
      <c r="A7567" t="s">
        <v>24</v>
      </c>
      <c r="B7567" t="s">
        <v>1131</v>
      </c>
      <c r="C7567">
        <v>2</v>
      </c>
      <c r="D7567" t="s">
        <v>610</v>
      </c>
      <c r="E7567" t="s">
        <v>610</v>
      </c>
      <c r="F7567" t="s">
        <v>140</v>
      </c>
      <c r="G7567" t="s">
        <v>140</v>
      </c>
      <c r="H7567" t="s">
        <v>140</v>
      </c>
      <c r="I7567" t="s">
        <v>140</v>
      </c>
      <c r="J7567" t="s">
        <v>140</v>
      </c>
      <c r="K7567" t="s">
        <v>140</v>
      </c>
      <c r="L7567" t="s">
        <v>140</v>
      </c>
      <c r="M7567" t="s">
        <v>610</v>
      </c>
      <c r="N7567" t="s">
        <v>140</v>
      </c>
    </row>
    <row r="7568" spans="1:14" x14ac:dyDescent="0.35">
      <c r="A7568" t="s">
        <v>25</v>
      </c>
      <c r="B7568" t="s">
        <v>1129</v>
      </c>
      <c r="C7568">
        <v>1</v>
      </c>
      <c r="D7568" t="s">
        <v>140</v>
      </c>
      <c r="E7568" t="s">
        <v>140</v>
      </c>
      <c r="F7568" t="s">
        <v>140</v>
      </c>
      <c r="G7568" t="s">
        <v>140</v>
      </c>
      <c r="H7568" t="s">
        <v>140</v>
      </c>
      <c r="I7568" t="s">
        <v>177</v>
      </c>
      <c r="J7568" t="s">
        <v>140</v>
      </c>
      <c r="K7568" t="s">
        <v>140</v>
      </c>
      <c r="L7568" t="s">
        <v>140</v>
      </c>
      <c r="M7568" t="s">
        <v>140</v>
      </c>
      <c r="N7568" t="s">
        <v>140</v>
      </c>
    </row>
    <row r="7569" spans="1:14" x14ac:dyDescent="0.35">
      <c r="A7569" t="s">
        <v>25</v>
      </c>
      <c r="B7569" t="s">
        <v>1130</v>
      </c>
      <c r="C7569">
        <v>2</v>
      </c>
      <c r="D7569" t="s">
        <v>140</v>
      </c>
      <c r="E7569" t="s">
        <v>140</v>
      </c>
      <c r="F7569" t="s">
        <v>140</v>
      </c>
      <c r="G7569" t="s">
        <v>140</v>
      </c>
      <c r="H7569" t="s">
        <v>140</v>
      </c>
      <c r="I7569" t="s">
        <v>174</v>
      </c>
      <c r="J7569" t="s">
        <v>140</v>
      </c>
      <c r="K7569" t="s">
        <v>140</v>
      </c>
      <c r="L7569" t="s">
        <v>140</v>
      </c>
      <c r="M7569" t="s">
        <v>175</v>
      </c>
      <c r="N7569" t="s">
        <v>140</v>
      </c>
    </row>
    <row r="7570" spans="1:14" x14ac:dyDescent="0.35">
      <c r="A7570" t="s">
        <v>25</v>
      </c>
      <c r="B7570" t="s">
        <v>1131</v>
      </c>
      <c r="C7570">
        <v>1</v>
      </c>
      <c r="D7570" t="s">
        <v>140</v>
      </c>
      <c r="E7570" t="s">
        <v>140</v>
      </c>
      <c r="F7570" t="s">
        <v>140</v>
      </c>
      <c r="G7570" t="s">
        <v>140</v>
      </c>
      <c r="H7570" t="s">
        <v>140</v>
      </c>
      <c r="I7570" t="s">
        <v>177</v>
      </c>
      <c r="J7570" t="s">
        <v>140</v>
      </c>
      <c r="K7570" t="s">
        <v>140</v>
      </c>
      <c r="L7570" t="s">
        <v>140</v>
      </c>
      <c r="M7570" t="s">
        <v>140</v>
      </c>
      <c r="N7570" t="s">
        <v>140</v>
      </c>
    </row>
    <row r="7571" spans="1:14" x14ac:dyDescent="0.35">
      <c r="A7571" t="s">
        <v>26</v>
      </c>
      <c r="B7571" t="s">
        <v>1129</v>
      </c>
      <c r="C7571">
        <v>1</v>
      </c>
      <c r="D7571" t="s">
        <v>177</v>
      </c>
      <c r="E7571" t="s">
        <v>140</v>
      </c>
      <c r="F7571" t="s">
        <v>140</v>
      </c>
      <c r="G7571" t="s">
        <v>140</v>
      </c>
      <c r="H7571" t="s">
        <v>140</v>
      </c>
      <c r="I7571" t="s">
        <v>140</v>
      </c>
      <c r="J7571" t="s">
        <v>140</v>
      </c>
      <c r="K7571" t="s">
        <v>140</v>
      </c>
      <c r="L7571" t="s">
        <v>140</v>
      </c>
      <c r="M7571" t="s">
        <v>140</v>
      </c>
      <c r="N7571" t="s">
        <v>140</v>
      </c>
    </row>
    <row r="7572" spans="1:14" x14ac:dyDescent="0.35">
      <c r="A7572" t="s">
        <v>26</v>
      </c>
      <c r="B7572" t="s">
        <v>1130</v>
      </c>
      <c r="C7572">
        <v>3</v>
      </c>
      <c r="D7572" t="s">
        <v>408</v>
      </c>
      <c r="E7572" t="s">
        <v>140</v>
      </c>
      <c r="F7572" t="s">
        <v>140</v>
      </c>
      <c r="G7572" t="s">
        <v>140</v>
      </c>
      <c r="H7572" t="s">
        <v>140</v>
      </c>
      <c r="I7572" t="s">
        <v>140</v>
      </c>
      <c r="J7572" t="s">
        <v>140</v>
      </c>
      <c r="K7572" t="s">
        <v>140</v>
      </c>
      <c r="L7572" t="s">
        <v>140</v>
      </c>
      <c r="M7572" t="s">
        <v>409</v>
      </c>
      <c r="N7572" t="s">
        <v>140</v>
      </c>
    </row>
    <row r="7573" spans="1:14" x14ac:dyDescent="0.35">
      <c r="A7573" t="s">
        <v>26</v>
      </c>
      <c r="B7573" t="s">
        <v>1131</v>
      </c>
      <c r="C7573">
        <v>1</v>
      </c>
      <c r="D7573" t="s">
        <v>140</v>
      </c>
      <c r="E7573" t="s">
        <v>140</v>
      </c>
      <c r="F7573" t="s">
        <v>140</v>
      </c>
      <c r="G7573" t="s">
        <v>140</v>
      </c>
      <c r="H7573" t="s">
        <v>140</v>
      </c>
      <c r="I7573" t="s">
        <v>177</v>
      </c>
      <c r="J7573" t="s">
        <v>140</v>
      </c>
      <c r="K7573" t="s">
        <v>140</v>
      </c>
      <c r="L7573" t="s">
        <v>140</v>
      </c>
      <c r="M7573" t="s">
        <v>140</v>
      </c>
      <c r="N7573" t="s">
        <v>140</v>
      </c>
    </row>
    <row r="7574" spans="1:14" x14ac:dyDescent="0.35">
      <c r="A7574" t="s">
        <v>27</v>
      </c>
      <c r="B7574" t="s">
        <v>1130</v>
      </c>
      <c r="C7574">
        <v>6</v>
      </c>
      <c r="D7574" t="s">
        <v>140</v>
      </c>
      <c r="E7574" t="s">
        <v>140</v>
      </c>
      <c r="F7574" t="s">
        <v>140</v>
      </c>
      <c r="G7574" t="s">
        <v>140</v>
      </c>
      <c r="H7574" t="s">
        <v>140</v>
      </c>
      <c r="I7574" t="s">
        <v>552</v>
      </c>
      <c r="J7574" t="s">
        <v>140</v>
      </c>
      <c r="K7574" t="s">
        <v>140</v>
      </c>
      <c r="L7574" t="s">
        <v>140</v>
      </c>
      <c r="M7574" t="s">
        <v>140</v>
      </c>
      <c r="N7574" t="s">
        <v>551</v>
      </c>
    </row>
    <row r="7575" spans="1:14" x14ac:dyDescent="0.35">
      <c r="A7575" t="s">
        <v>27</v>
      </c>
      <c r="B7575" t="s">
        <v>1131</v>
      </c>
      <c r="C7575">
        <v>1</v>
      </c>
      <c r="D7575" t="s">
        <v>140</v>
      </c>
      <c r="E7575" t="s">
        <v>140</v>
      </c>
      <c r="F7575" t="s">
        <v>140</v>
      </c>
      <c r="G7575" t="s">
        <v>140</v>
      </c>
      <c r="H7575" t="s">
        <v>140</v>
      </c>
      <c r="I7575" t="s">
        <v>177</v>
      </c>
      <c r="J7575" t="s">
        <v>140</v>
      </c>
      <c r="K7575" t="s">
        <v>140</v>
      </c>
      <c r="L7575" t="s">
        <v>140</v>
      </c>
      <c r="M7575" t="s">
        <v>177</v>
      </c>
      <c r="N7575" t="s">
        <v>140</v>
      </c>
    </row>
    <row r="7576" spans="1:14" x14ac:dyDescent="0.35">
      <c r="A7576" t="s">
        <v>28</v>
      </c>
      <c r="B7576" t="s">
        <v>1129</v>
      </c>
      <c r="C7576">
        <v>2</v>
      </c>
      <c r="D7576" t="s">
        <v>415</v>
      </c>
      <c r="E7576" t="s">
        <v>140</v>
      </c>
      <c r="F7576" t="s">
        <v>140</v>
      </c>
      <c r="G7576" t="s">
        <v>140</v>
      </c>
      <c r="H7576" t="s">
        <v>140</v>
      </c>
      <c r="I7576" t="s">
        <v>414</v>
      </c>
      <c r="J7576" t="s">
        <v>140</v>
      </c>
      <c r="K7576" t="s">
        <v>140</v>
      </c>
      <c r="L7576" t="s">
        <v>140</v>
      </c>
      <c r="M7576" t="s">
        <v>140</v>
      </c>
      <c r="N7576" t="s">
        <v>140</v>
      </c>
    </row>
    <row r="7577" spans="1:14" x14ac:dyDescent="0.35">
      <c r="A7577" t="s">
        <v>28</v>
      </c>
      <c r="B7577" t="s">
        <v>1130</v>
      </c>
      <c r="C7577">
        <v>3</v>
      </c>
      <c r="D7577" t="s">
        <v>140</v>
      </c>
      <c r="E7577" t="s">
        <v>140</v>
      </c>
      <c r="F7577" t="s">
        <v>140</v>
      </c>
      <c r="G7577" t="s">
        <v>140</v>
      </c>
      <c r="H7577" t="s">
        <v>140</v>
      </c>
      <c r="I7577" t="s">
        <v>49</v>
      </c>
      <c r="J7577" t="s">
        <v>140</v>
      </c>
      <c r="K7577" t="s">
        <v>140</v>
      </c>
      <c r="L7577" t="s">
        <v>140</v>
      </c>
      <c r="M7577" t="s">
        <v>48</v>
      </c>
      <c r="N7577" t="s">
        <v>140</v>
      </c>
    </row>
    <row r="7578" spans="1:14" x14ac:dyDescent="0.35">
      <c r="A7578" t="s">
        <v>29</v>
      </c>
      <c r="B7578" t="s">
        <v>1129</v>
      </c>
      <c r="C7578">
        <v>2</v>
      </c>
      <c r="D7578" t="s">
        <v>610</v>
      </c>
      <c r="E7578" t="s">
        <v>140</v>
      </c>
      <c r="F7578" t="s">
        <v>140</v>
      </c>
      <c r="G7578" t="s">
        <v>140</v>
      </c>
      <c r="H7578" t="s">
        <v>140</v>
      </c>
      <c r="I7578" t="s">
        <v>140</v>
      </c>
      <c r="J7578" t="s">
        <v>140</v>
      </c>
      <c r="K7578" t="s">
        <v>140</v>
      </c>
      <c r="L7578" t="s">
        <v>140</v>
      </c>
      <c r="M7578" t="s">
        <v>177</v>
      </c>
      <c r="N7578" t="s">
        <v>140</v>
      </c>
    </row>
    <row r="7579" spans="1:14" x14ac:dyDescent="0.35">
      <c r="A7579" t="s">
        <v>29</v>
      </c>
      <c r="B7579" t="s">
        <v>1130</v>
      </c>
      <c r="C7579">
        <v>2</v>
      </c>
      <c r="D7579" t="s">
        <v>140</v>
      </c>
      <c r="E7579" t="s">
        <v>140</v>
      </c>
      <c r="F7579" t="s">
        <v>140</v>
      </c>
      <c r="G7579" t="s">
        <v>140</v>
      </c>
      <c r="H7579" t="s">
        <v>140</v>
      </c>
      <c r="I7579" t="s">
        <v>140</v>
      </c>
      <c r="J7579" t="s">
        <v>140</v>
      </c>
      <c r="K7579" t="s">
        <v>140</v>
      </c>
      <c r="L7579" t="s">
        <v>140</v>
      </c>
      <c r="M7579" t="s">
        <v>397</v>
      </c>
      <c r="N7579" t="s">
        <v>398</v>
      </c>
    </row>
    <row r="7580" spans="1:14" x14ac:dyDescent="0.35">
      <c r="A7580" t="s">
        <v>29</v>
      </c>
      <c r="B7580" t="s">
        <v>1131</v>
      </c>
      <c r="C7580">
        <v>2</v>
      </c>
      <c r="D7580" t="s">
        <v>140</v>
      </c>
      <c r="E7580" t="s">
        <v>140</v>
      </c>
      <c r="F7580" t="s">
        <v>140</v>
      </c>
      <c r="G7580" t="s">
        <v>140</v>
      </c>
      <c r="H7580" t="s">
        <v>140</v>
      </c>
      <c r="I7580" t="s">
        <v>140</v>
      </c>
      <c r="J7580" t="s">
        <v>140</v>
      </c>
      <c r="K7580" t="s">
        <v>140</v>
      </c>
      <c r="L7580" t="s">
        <v>140</v>
      </c>
      <c r="M7580" t="s">
        <v>177</v>
      </c>
      <c r="N7580" t="s">
        <v>140</v>
      </c>
    </row>
    <row r="7581" spans="1:14" x14ac:dyDescent="0.35">
      <c r="A7581" t="s">
        <v>30</v>
      </c>
      <c r="B7581" t="s">
        <v>339</v>
      </c>
    </row>
    <row r="7582" spans="1:14" x14ac:dyDescent="0.35">
      <c r="A7582" t="s">
        <v>31</v>
      </c>
      <c r="B7582" t="s">
        <v>1131</v>
      </c>
      <c r="C7582">
        <v>1</v>
      </c>
      <c r="D7582" t="s">
        <v>177</v>
      </c>
      <c r="E7582" t="s">
        <v>140</v>
      </c>
      <c r="F7582" t="s">
        <v>140</v>
      </c>
      <c r="G7582" t="s">
        <v>140</v>
      </c>
      <c r="H7582" t="s">
        <v>140</v>
      </c>
      <c r="I7582" t="s">
        <v>140</v>
      </c>
      <c r="J7582" t="s">
        <v>140</v>
      </c>
      <c r="K7582" t="s">
        <v>140</v>
      </c>
      <c r="L7582" t="s">
        <v>140</v>
      </c>
      <c r="M7582" t="s">
        <v>140</v>
      </c>
      <c r="N7582" t="s">
        <v>140</v>
      </c>
    </row>
    <row r="7583" spans="1:14" x14ac:dyDescent="0.35">
      <c r="A7583" t="s">
        <v>32</v>
      </c>
      <c r="B7583" t="s">
        <v>1129</v>
      </c>
      <c r="C7583">
        <v>17</v>
      </c>
      <c r="D7583" t="s">
        <v>410</v>
      </c>
      <c r="E7583" t="s">
        <v>953</v>
      </c>
      <c r="F7583" t="s">
        <v>140</v>
      </c>
      <c r="G7583" t="s">
        <v>140</v>
      </c>
      <c r="H7583" t="s">
        <v>140</v>
      </c>
      <c r="I7583" t="s">
        <v>592</v>
      </c>
      <c r="J7583" t="s">
        <v>140</v>
      </c>
      <c r="K7583" t="s">
        <v>140</v>
      </c>
      <c r="L7583" t="s">
        <v>140</v>
      </c>
      <c r="M7583" t="s">
        <v>781</v>
      </c>
      <c r="N7583" t="s">
        <v>140</v>
      </c>
    </row>
    <row r="7584" spans="1:14" x14ac:dyDescent="0.35">
      <c r="A7584" t="s">
        <v>32</v>
      </c>
      <c r="B7584" t="s">
        <v>1130</v>
      </c>
      <c r="C7584">
        <v>57</v>
      </c>
      <c r="D7584" t="s">
        <v>814</v>
      </c>
      <c r="E7584" t="s">
        <v>911</v>
      </c>
      <c r="F7584" t="s">
        <v>140</v>
      </c>
      <c r="G7584" t="s">
        <v>140</v>
      </c>
      <c r="H7584" t="s">
        <v>140</v>
      </c>
      <c r="I7584" t="s">
        <v>307</v>
      </c>
      <c r="J7584" t="s">
        <v>140</v>
      </c>
      <c r="K7584" t="s">
        <v>140</v>
      </c>
      <c r="L7584" t="s">
        <v>140</v>
      </c>
      <c r="M7584" t="s">
        <v>532</v>
      </c>
      <c r="N7584" t="s">
        <v>919</v>
      </c>
    </row>
    <row r="7585" spans="1:14" x14ac:dyDescent="0.35">
      <c r="A7585" t="s">
        <v>32</v>
      </c>
      <c r="B7585" t="s">
        <v>1131</v>
      </c>
      <c r="C7585">
        <v>26</v>
      </c>
      <c r="D7585" t="s">
        <v>217</v>
      </c>
      <c r="E7585" t="s">
        <v>893</v>
      </c>
      <c r="F7585" t="s">
        <v>140</v>
      </c>
      <c r="G7585" t="s">
        <v>140</v>
      </c>
      <c r="H7585" t="s">
        <v>140</v>
      </c>
      <c r="I7585" t="s">
        <v>43</v>
      </c>
      <c r="J7585" t="s">
        <v>140</v>
      </c>
      <c r="K7585" t="s">
        <v>140</v>
      </c>
      <c r="L7585" t="s">
        <v>140</v>
      </c>
      <c r="M7585" t="s">
        <v>604</v>
      </c>
      <c r="N7585" t="s">
        <v>140</v>
      </c>
    </row>
    <row r="7587" spans="1:14" x14ac:dyDescent="0.35">
      <c r="A7587" t="s">
        <v>1317</v>
      </c>
    </row>
    <row r="7588" spans="1:14" x14ac:dyDescent="0.35">
      <c r="A7588" t="s">
        <v>2</v>
      </c>
      <c r="B7588" t="s">
        <v>1150</v>
      </c>
      <c r="C7588" t="s">
        <v>3</v>
      </c>
      <c r="D7588" t="s">
        <v>1280</v>
      </c>
      <c r="E7588" t="s">
        <v>1304</v>
      </c>
      <c r="F7588" t="s">
        <v>1305</v>
      </c>
      <c r="G7588" t="s">
        <v>1306</v>
      </c>
      <c r="H7588" t="s">
        <v>1307</v>
      </c>
      <c r="I7588" t="s">
        <v>1308</v>
      </c>
      <c r="J7588" t="s">
        <v>1309</v>
      </c>
      <c r="K7588" t="s">
        <v>1310</v>
      </c>
      <c r="L7588" t="s">
        <v>1311</v>
      </c>
      <c r="M7588" t="s">
        <v>1032</v>
      </c>
      <c r="N7588" t="s">
        <v>1312</v>
      </c>
    </row>
    <row r="7589" spans="1:14" x14ac:dyDescent="0.35">
      <c r="A7589" t="s">
        <v>8</v>
      </c>
      <c r="B7589" t="s">
        <v>1151</v>
      </c>
      <c r="C7589">
        <v>4</v>
      </c>
      <c r="D7589" t="s">
        <v>599</v>
      </c>
      <c r="E7589" t="s">
        <v>140</v>
      </c>
      <c r="F7589" t="s">
        <v>140</v>
      </c>
      <c r="G7589" t="s">
        <v>140</v>
      </c>
      <c r="H7589" t="s">
        <v>140</v>
      </c>
      <c r="I7589" t="s">
        <v>177</v>
      </c>
      <c r="J7589" t="s">
        <v>140</v>
      </c>
      <c r="K7589" t="s">
        <v>140</v>
      </c>
      <c r="L7589" t="s">
        <v>140</v>
      </c>
      <c r="M7589" t="s">
        <v>140</v>
      </c>
      <c r="N7589" t="s">
        <v>140</v>
      </c>
    </row>
    <row r="7590" spans="1:14" x14ac:dyDescent="0.35">
      <c r="A7590" t="s">
        <v>9</v>
      </c>
      <c r="B7590" t="s">
        <v>1151</v>
      </c>
      <c r="C7590">
        <v>3</v>
      </c>
      <c r="D7590" t="s">
        <v>177</v>
      </c>
      <c r="E7590" t="s">
        <v>140</v>
      </c>
      <c r="F7590" t="s">
        <v>140</v>
      </c>
      <c r="G7590" t="s">
        <v>140</v>
      </c>
      <c r="H7590" t="s">
        <v>140</v>
      </c>
      <c r="I7590" t="s">
        <v>140</v>
      </c>
      <c r="J7590" t="s">
        <v>140</v>
      </c>
      <c r="K7590" t="s">
        <v>140</v>
      </c>
      <c r="L7590" t="s">
        <v>140</v>
      </c>
      <c r="M7590" t="s">
        <v>140</v>
      </c>
      <c r="N7590" t="s">
        <v>140</v>
      </c>
    </row>
    <row r="7591" spans="1:14" x14ac:dyDescent="0.35">
      <c r="A7591" t="s">
        <v>9</v>
      </c>
      <c r="B7591" t="s">
        <v>1152</v>
      </c>
      <c r="C7591">
        <v>2</v>
      </c>
      <c r="D7591" t="s">
        <v>610</v>
      </c>
      <c r="E7591" t="s">
        <v>140</v>
      </c>
      <c r="F7591" t="s">
        <v>140</v>
      </c>
      <c r="G7591" t="s">
        <v>140</v>
      </c>
      <c r="H7591" t="s">
        <v>140</v>
      </c>
      <c r="I7591" t="s">
        <v>610</v>
      </c>
      <c r="J7591" t="s">
        <v>140</v>
      </c>
      <c r="K7591" t="s">
        <v>140</v>
      </c>
      <c r="L7591" t="s">
        <v>140</v>
      </c>
      <c r="M7591" t="s">
        <v>140</v>
      </c>
      <c r="N7591" t="s">
        <v>140</v>
      </c>
    </row>
    <row r="7592" spans="1:14" x14ac:dyDescent="0.35">
      <c r="A7592" t="s">
        <v>10</v>
      </c>
      <c r="B7592" t="s">
        <v>1151</v>
      </c>
      <c r="C7592">
        <v>8</v>
      </c>
      <c r="D7592" t="s">
        <v>902</v>
      </c>
      <c r="E7592" t="s">
        <v>140</v>
      </c>
      <c r="F7592" t="s">
        <v>140</v>
      </c>
      <c r="G7592" t="s">
        <v>140</v>
      </c>
      <c r="H7592" t="s">
        <v>140</v>
      </c>
      <c r="I7592" t="s">
        <v>140</v>
      </c>
      <c r="J7592" t="s">
        <v>140</v>
      </c>
      <c r="K7592" t="s">
        <v>140</v>
      </c>
      <c r="L7592" t="s">
        <v>140</v>
      </c>
      <c r="M7592" t="s">
        <v>234</v>
      </c>
      <c r="N7592" t="s">
        <v>140</v>
      </c>
    </row>
    <row r="7593" spans="1:14" x14ac:dyDescent="0.35">
      <c r="A7593" t="s">
        <v>10</v>
      </c>
      <c r="B7593" t="s">
        <v>1152</v>
      </c>
      <c r="C7593">
        <v>1</v>
      </c>
      <c r="D7593" t="s">
        <v>177</v>
      </c>
      <c r="E7593" t="s">
        <v>140</v>
      </c>
      <c r="F7593" t="s">
        <v>140</v>
      </c>
      <c r="G7593" t="s">
        <v>140</v>
      </c>
      <c r="H7593" t="s">
        <v>140</v>
      </c>
      <c r="I7593" t="s">
        <v>140</v>
      </c>
      <c r="J7593" t="s">
        <v>140</v>
      </c>
      <c r="K7593" t="s">
        <v>140</v>
      </c>
      <c r="L7593" t="s">
        <v>140</v>
      </c>
      <c r="M7593" t="s">
        <v>140</v>
      </c>
      <c r="N7593" t="s">
        <v>140</v>
      </c>
    </row>
    <row r="7594" spans="1:14" x14ac:dyDescent="0.35">
      <c r="A7594" t="s">
        <v>11</v>
      </c>
      <c r="B7594" t="s">
        <v>1151</v>
      </c>
      <c r="C7594">
        <v>2</v>
      </c>
      <c r="D7594" t="s">
        <v>558</v>
      </c>
      <c r="E7594" t="s">
        <v>140</v>
      </c>
      <c r="F7594" t="s">
        <v>140</v>
      </c>
      <c r="G7594" t="s">
        <v>140</v>
      </c>
      <c r="H7594" t="s">
        <v>140</v>
      </c>
      <c r="I7594" t="s">
        <v>140</v>
      </c>
      <c r="J7594" t="s">
        <v>140</v>
      </c>
      <c r="K7594" t="s">
        <v>140</v>
      </c>
      <c r="L7594" t="s">
        <v>140</v>
      </c>
      <c r="M7594" t="s">
        <v>557</v>
      </c>
      <c r="N7594" t="s">
        <v>140</v>
      </c>
    </row>
    <row r="7595" spans="1:14" x14ac:dyDescent="0.35">
      <c r="A7595" t="s">
        <v>11</v>
      </c>
      <c r="B7595" t="s">
        <v>1152</v>
      </c>
      <c r="C7595">
        <v>1</v>
      </c>
      <c r="D7595" t="s">
        <v>177</v>
      </c>
      <c r="E7595" t="s">
        <v>140</v>
      </c>
      <c r="F7595" t="s">
        <v>140</v>
      </c>
      <c r="G7595" t="s">
        <v>140</v>
      </c>
      <c r="H7595" t="s">
        <v>140</v>
      </c>
      <c r="I7595" t="s">
        <v>140</v>
      </c>
      <c r="J7595" t="s">
        <v>140</v>
      </c>
      <c r="K7595" t="s">
        <v>140</v>
      </c>
      <c r="L7595" t="s">
        <v>140</v>
      </c>
      <c r="M7595" t="s">
        <v>140</v>
      </c>
      <c r="N7595" t="s">
        <v>140</v>
      </c>
    </row>
    <row r="7596" spans="1:14" x14ac:dyDescent="0.35">
      <c r="A7596" t="s">
        <v>12</v>
      </c>
      <c r="B7596" t="s">
        <v>1151</v>
      </c>
      <c r="C7596">
        <v>3</v>
      </c>
      <c r="D7596" t="s">
        <v>723</v>
      </c>
      <c r="E7596" t="s">
        <v>140</v>
      </c>
      <c r="F7596" t="s">
        <v>140</v>
      </c>
      <c r="G7596" t="s">
        <v>140</v>
      </c>
      <c r="H7596" t="s">
        <v>140</v>
      </c>
      <c r="I7596" t="s">
        <v>140</v>
      </c>
      <c r="J7596" t="s">
        <v>140</v>
      </c>
      <c r="K7596" t="s">
        <v>140</v>
      </c>
      <c r="L7596" t="s">
        <v>140</v>
      </c>
      <c r="M7596" t="s">
        <v>177</v>
      </c>
      <c r="N7596" t="s">
        <v>140</v>
      </c>
    </row>
    <row r="7597" spans="1:14" x14ac:dyDescent="0.35">
      <c r="A7597" t="s">
        <v>13</v>
      </c>
      <c r="B7597" t="s">
        <v>1151</v>
      </c>
      <c r="C7597">
        <v>1</v>
      </c>
      <c r="D7597" t="s">
        <v>177</v>
      </c>
      <c r="E7597" t="s">
        <v>140</v>
      </c>
      <c r="F7597" t="s">
        <v>140</v>
      </c>
      <c r="G7597" t="s">
        <v>140</v>
      </c>
      <c r="H7597" t="s">
        <v>140</v>
      </c>
      <c r="I7597" t="s">
        <v>177</v>
      </c>
      <c r="J7597" t="s">
        <v>140</v>
      </c>
      <c r="K7597" t="s">
        <v>140</v>
      </c>
      <c r="L7597" t="s">
        <v>140</v>
      </c>
      <c r="M7597" t="s">
        <v>140</v>
      </c>
      <c r="N7597" t="s">
        <v>140</v>
      </c>
    </row>
    <row r="7598" spans="1:14" x14ac:dyDescent="0.35">
      <c r="A7598" t="s">
        <v>14</v>
      </c>
      <c r="B7598" t="s">
        <v>1151</v>
      </c>
      <c r="C7598">
        <v>4</v>
      </c>
      <c r="D7598" t="s">
        <v>789</v>
      </c>
      <c r="E7598" t="s">
        <v>960</v>
      </c>
      <c r="F7598" t="s">
        <v>140</v>
      </c>
      <c r="G7598" t="s">
        <v>140</v>
      </c>
      <c r="H7598" t="s">
        <v>140</v>
      </c>
      <c r="I7598" t="s">
        <v>961</v>
      </c>
      <c r="J7598" t="s">
        <v>140</v>
      </c>
      <c r="K7598" t="s">
        <v>140</v>
      </c>
      <c r="L7598" t="s">
        <v>140</v>
      </c>
      <c r="M7598" t="s">
        <v>140</v>
      </c>
      <c r="N7598" t="s">
        <v>140</v>
      </c>
    </row>
    <row r="7599" spans="1:14" x14ac:dyDescent="0.35">
      <c r="A7599" t="s">
        <v>14</v>
      </c>
      <c r="B7599" t="s">
        <v>1152</v>
      </c>
      <c r="C7599">
        <v>1</v>
      </c>
      <c r="D7599" t="s">
        <v>177</v>
      </c>
      <c r="E7599" t="s">
        <v>177</v>
      </c>
      <c r="F7599" t="s">
        <v>140</v>
      </c>
      <c r="G7599" t="s">
        <v>140</v>
      </c>
      <c r="H7599" t="s">
        <v>140</v>
      </c>
      <c r="I7599" t="s">
        <v>177</v>
      </c>
      <c r="J7599" t="s">
        <v>140</v>
      </c>
      <c r="K7599" t="s">
        <v>140</v>
      </c>
      <c r="L7599" t="s">
        <v>140</v>
      </c>
      <c r="M7599" t="s">
        <v>140</v>
      </c>
      <c r="N7599" t="s">
        <v>140</v>
      </c>
    </row>
    <row r="7600" spans="1:14" x14ac:dyDescent="0.35">
      <c r="A7600" t="s">
        <v>15</v>
      </c>
      <c r="B7600" t="s">
        <v>1151</v>
      </c>
      <c r="C7600">
        <v>1</v>
      </c>
      <c r="D7600" t="s">
        <v>140</v>
      </c>
      <c r="E7600" t="s">
        <v>140</v>
      </c>
      <c r="F7600" t="s">
        <v>140</v>
      </c>
      <c r="G7600" t="s">
        <v>140</v>
      </c>
      <c r="H7600" t="s">
        <v>140</v>
      </c>
      <c r="I7600" t="s">
        <v>177</v>
      </c>
      <c r="J7600" t="s">
        <v>140</v>
      </c>
      <c r="K7600" t="s">
        <v>140</v>
      </c>
      <c r="L7600" t="s">
        <v>140</v>
      </c>
      <c r="M7600" t="s">
        <v>140</v>
      </c>
      <c r="N7600" t="s">
        <v>140</v>
      </c>
    </row>
    <row r="7601" spans="1:14" x14ac:dyDescent="0.35">
      <c r="A7601" t="s">
        <v>15</v>
      </c>
      <c r="B7601" t="s">
        <v>1152</v>
      </c>
      <c r="C7601">
        <v>1</v>
      </c>
      <c r="D7601" t="s">
        <v>140</v>
      </c>
      <c r="E7601" t="s">
        <v>140</v>
      </c>
      <c r="F7601" t="s">
        <v>140</v>
      </c>
      <c r="G7601" t="s">
        <v>140</v>
      </c>
      <c r="H7601" t="s">
        <v>140</v>
      </c>
      <c r="I7601" t="s">
        <v>177</v>
      </c>
      <c r="J7601" t="s">
        <v>140</v>
      </c>
      <c r="K7601" t="s">
        <v>140</v>
      </c>
      <c r="L7601" t="s">
        <v>140</v>
      </c>
      <c r="M7601" t="s">
        <v>140</v>
      </c>
      <c r="N7601" t="s">
        <v>140</v>
      </c>
    </row>
    <row r="7602" spans="1:14" x14ac:dyDescent="0.35">
      <c r="A7602" t="s">
        <v>16</v>
      </c>
      <c r="B7602" t="s">
        <v>1151</v>
      </c>
      <c r="C7602">
        <v>1</v>
      </c>
      <c r="D7602" t="s">
        <v>177</v>
      </c>
      <c r="E7602" t="s">
        <v>140</v>
      </c>
      <c r="F7602" t="s">
        <v>140</v>
      </c>
      <c r="G7602" t="s">
        <v>140</v>
      </c>
      <c r="H7602" t="s">
        <v>140</v>
      </c>
      <c r="I7602" t="s">
        <v>140</v>
      </c>
      <c r="J7602" t="s">
        <v>140</v>
      </c>
      <c r="K7602" t="s">
        <v>140</v>
      </c>
      <c r="L7602" t="s">
        <v>140</v>
      </c>
      <c r="M7602" t="s">
        <v>140</v>
      </c>
      <c r="N7602" t="s">
        <v>140</v>
      </c>
    </row>
    <row r="7603" spans="1:14" x14ac:dyDescent="0.35">
      <c r="A7603" t="s">
        <v>16</v>
      </c>
      <c r="B7603" t="s">
        <v>1152</v>
      </c>
      <c r="C7603">
        <v>1</v>
      </c>
      <c r="D7603" t="s">
        <v>140</v>
      </c>
      <c r="E7603" t="s">
        <v>177</v>
      </c>
      <c r="F7603" t="s">
        <v>140</v>
      </c>
      <c r="G7603" t="s">
        <v>140</v>
      </c>
      <c r="H7603" t="s">
        <v>140</v>
      </c>
      <c r="I7603" t="s">
        <v>140</v>
      </c>
      <c r="J7603" t="s">
        <v>140</v>
      </c>
      <c r="K7603" t="s">
        <v>140</v>
      </c>
      <c r="L7603" t="s">
        <v>140</v>
      </c>
      <c r="M7603" t="s">
        <v>140</v>
      </c>
      <c r="N7603" t="s">
        <v>140</v>
      </c>
    </row>
    <row r="7604" spans="1:14" x14ac:dyDescent="0.35">
      <c r="A7604" t="s">
        <v>17</v>
      </c>
      <c r="B7604" t="s">
        <v>1152</v>
      </c>
      <c r="C7604">
        <v>4</v>
      </c>
      <c r="D7604" t="s">
        <v>597</v>
      </c>
      <c r="E7604" t="s">
        <v>140</v>
      </c>
      <c r="F7604" t="s">
        <v>140</v>
      </c>
      <c r="G7604" t="s">
        <v>140</v>
      </c>
      <c r="H7604" t="s">
        <v>140</v>
      </c>
      <c r="I7604" t="s">
        <v>598</v>
      </c>
      <c r="J7604" t="s">
        <v>140</v>
      </c>
      <c r="K7604" t="s">
        <v>140</v>
      </c>
      <c r="L7604" t="s">
        <v>140</v>
      </c>
      <c r="M7604" t="s">
        <v>140</v>
      </c>
      <c r="N7604" t="s">
        <v>140</v>
      </c>
    </row>
    <row r="7605" spans="1:14" x14ac:dyDescent="0.35">
      <c r="A7605" t="s">
        <v>18</v>
      </c>
      <c r="B7605" t="s">
        <v>1151</v>
      </c>
      <c r="C7605">
        <v>1</v>
      </c>
      <c r="D7605" t="s">
        <v>140</v>
      </c>
      <c r="E7605" t="s">
        <v>140</v>
      </c>
      <c r="F7605" t="s">
        <v>140</v>
      </c>
      <c r="G7605" t="s">
        <v>140</v>
      </c>
      <c r="H7605" t="s">
        <v>140</v>
      </c>
      <c r="I7605" t="s">
        <v>140</v>
      </c>
      <c r="J7605" t="s">
        <v>140</v>
      </c>
      <c r="K7605" t="s">
        <v>140</v>
      </c>
      <c r="L7605" t="s">
        <v>140</v>
      </c>
      <c r="M7605" t="s">
        <v>177</v>
      </c>
      <c r="N7605" t="s">
        <v>140</v>
      </c>
    </row>
    <row r="7606" spans="1:14" x14ac:dyDescent="0.35">
      <c r="A7606" t="s">
        <v>18</v>
      </c>
      <c r="B7606" t="s">
        <v>1152</v>
      </c>
      <c r="C7606">
        <v>1</v>
      </c>
      <c r="D7606" t="s">
        <v>177</v>
      </c>
      <c r="E7606" t="s">
        <v>140</v>
      </c>
      <c r="F7606" t="s">
        <v>140</v>
      </c>
      <c r="G7606" t="s">
        <v>140</v>
      </c>
      <c r="H7606" t="s">
        <v>140</v>
      </c>
      <c r="I7606" t="s">
        <v>177</v>
      </c>
      <c r="J7606" t="s">
        <v>140</v>
      </c>
      <c r="K7606" t="s">
        <v>140</v>
      </c>
      <c r="L7606" t="s">
        <v>140</v>
      </c>
      <c r="M7606" t="s">
        <v>177</v>
      </c>
      <c r="N7606" t="s">
        <v>140</v>
      </c>
    </row>
    <row r="7607" spans="1:14" x14ac:dyDescent="0.35">
      <c r="A7607" t="s">
        <v>19</v>
      </c>
      <c r="B7607" t="s">
        <v>1151</v>
      </c>
      <c r="C7607">
        <v>6</v>
      </c>
      <c r="D7607" t="s">
        <v>1045</v>
      </c>
      <c r="E7607" t="s">
        <v>140</v>
      </c>
      <c r="F7607" t="s">
        <v>140</v>
      </c>
      <c r="G7607" t="s">
        <v>140</v>
      </c>
      <c r="H7607" t="s">
        <v>140</v>
      </c>
      <c r="I7607" t="s">
        <v>811</v>
      </c>
      <c r="J7607" t="s">
        <v>140</v>
      </c>
      <c r="K7607" t="s">
        <v>140</v>
      </c>
      <c r="L7607" t="s">
        <v>140</v>
      </c>
      <c r="M7607" t="s">
        <v>1045</v>
      </c>
      <c r="N7607" t="s">
        <v>140</v>
      </c>
    </row>
    <row r="7608" spans="1:14" x14ac:dyDescent="0.35">
      <c r="A7608" t="s">
        <v>20</v>
      </c>
      <c r="B7608" t="s">
        <v>1151</v>
      </c>
      <c r="C7608">
        <v>7</v>
      </c>
      <c r="D7608" t="s">
        <v>400</v>
      </c>
      <c r="E7608" t="s">
        <v>777</v>
      </c>
      <c r="F7608" t="s">
        <v>140</v>
      </c>
      <c r="G7608" t="s">
        <v>140</v>
      </c>
      <c r="H7608" t="s">
        <v>140</v>
      </c>
      <c r="I7608" t="s">
        <v>140</v>
      </c>
      <c r="J7608" t="s">
        <v>140</v>
      </c>
      <c r="K7608" t="s">
        <v>140</v>
      </c>
      <c r="L7608" t="s">
        <v>140</v>
      </c>
      <c r="M7608" t="s">
        <v>115</v>
      </c>
      <c r="N7608" t="s">
        <v>140</v>
      </c>
    </row>
    <row r="7609" spans="1:14" x14ac:dyDescent="0.35">
      <c r="A7609" t="s">
        <v>20</v>
      </c>
      <c r="B7609" t="s">
        <v>1152</v>
      </c>
      <c r="C7609">
        <v>1</v>
      </c>
      <c r="D7609" t="s">
        <v>140</v>
      </c>
      <c r="E7609" t="s">
        <v>140</v>
      </c>
      <c r="F7609" t="s">
        <v>140</v>
      </c>
      <c r="G7609" t="s">
        <v>140</v>
      </c>
      <c r="H7609" t="s">
        <v>140</v>
      </c>
      <c r="I7609" t="s">
        <v>177</v>
      </c>
      <c r="J7609" t="s">
        <v>140</v>
      </c>
      <c r="K7609" t="s">
        <v>140</v>
      </c>
      <c r="L7609" t="s">
        <v>140</v>
      </c>
      <c r="M7609" t="s">
        <v>140</v>
      </c>
      <c r="N7609" t="s">
        <v>140</v>
      </c>
    </row>
    <row r="7610" spans="1:14" x14ac:dyDescent="0.35">
      <c r="A7610" t="s">
        <v>21</v>
      </c>
      <c r="B7610" t="s">
        <v>1151</v>
      </c>
      <c r="C7610">
        <v>4</v>
      </c>
      <c r="D7610" t="s">
        <v>177</v>
      </c>
      <c r="E7610" t="s">
        <v>140</v>
      </c>
      <c r="F7610" t="s">
        <v>140</v>
      </c>
      <c r="G7610" t="s">
        <v>140</v>
      </c>
      <c r="H7610" t="s">
        <v>140</v>
      </c>
      <c r="I7610" t="s">
        <v>140</v>
      </c>
      <c r="J7610" t="s">
        <v>140</v>
      </c>
      <c r="K7610" t="s">
        <v>140</v>
      </c>
      <c r="L7610" t="s">
        <v>140</v>
      </c>
      <c r="M7610" t="s">
        <v>467</v>
      </c>
      <c r="N7610" t="s">
        <v>140</v>
      </c>
    </row>
    <row r="7611" spans="1:14" x14ac:dyDescent="0.35">
      <c r="A7611" t="s">
        <v>21</v>
      </c>
      <c r="B7611" t="s">
        <v>1152</v>
      </c>
      <c r="C7611">
        <v>1</v>
      </c>
      <c r="D7611" t="s">
        <v>140</v>
      </c>
      <c r="E7611" t="s">
        <v>140</v>
      </c>
      <c r="F7611" t="s">
        <v>140</v>
      </c>
      <c r="G7611" t="s">
        <v>140</v>
      </c>
      <c r="H7611" t="s">
        <v>140</v>
      </c>
      <c r="I7611" t="s">
        <v>140</v>
      </c>
      <c r="J7611" t="s">
        <v>140</v>
      </c>
      <c r="K7611" t="s">
        <v>140</v>
      </c>
      <c r="L7611" t="s">
        <v>140</v>
      </c>
      <c r="M7611" t="s">
        <v>177</v>
      </c>
      <c r="N7611" t="s">
        <v>140</v>
      </c>
    </row>
    <row r="7612" spans="1:14" x14ac:dyDescent="0.35">
      <c r="A7612" t="s">
        <v>22</v>
      </c>
      <c r="B7612" t="s">
        <v>1151</v>
      </c>
      <c r="C7612">
        <v>4</v>
      </c>
      <c r="D7612" t="s">
        <v>825</v>
      </c>
      <c r="E7612" t="s">
        <v>140</v>
      </c>
      <c r="F7612" t="s">
        <v>140</v>
      </c>
      <c r="G7612" t="s">
        <v>140</v>
      </c>
      <c r="H7612" t="s">
        <v>140</v>
      </c>
      <c r="I7612" t="s">
        <v>140</v>
      </c>
      <c r="J7612" t="s">
        <v>140</v>
      </c>
      <c r="K7612" t="s">
        <v>140</v>
      </c>
      <c r="L7612" t="s">
        <v>140</v>
      </c>
      <c r="M7612" t="s">
        <v>826</v>
      </c>
      <c r="N7612" t="s">
        <v>140</v>
      </c>
    </row>
    <row r="7613" spans="1:14" x14ac:dyDescent="0.35">
      <c r="A7613" t="s">
        <v>22</v>
      </c>
      <c r="B7613" t="s">
        <v>1152</v>
      </c>
      <c r="C7613">
        <v>4</v>
      </c>
      <c r="D7613" t="s">
        <v>140</v>
      </c>
      <c r="E7613" t="s">
        <v>708</v>
      </c>
      <c r="F7613" t="s">
        <v>140</v>
      </c>
      <c r="G7613" t="s">
        <v>140</v>
      </c>
      <c r="H7613" t="s">
        <v>140</v>
      </c>
      <c r="I7613" t="s">
        <v>140</v>
      </c>
      <c r="J7613" t="s">
        <v>140</v>
      </c>
      <c r="K7613" t="s">
        <v>140</v>
      </c>
      <c r="L7613" t="s">
        <v>140</v>
      </c>
      <c r="M7613" t="s">
        <v>709</v>
      </c>
      <c r="N7613" t="s">
        <v>140</v>
      </c>
    </row>
    <row r="7614" spans="1:14" x14ac:dyDescent="0.35">
      <c r="A7614" t="s">
        <v>23</v>
      </c>
      <c r="B7614" t="s">
        <v>339</v>
      </c>
    </row>
    <row r="7615" spans="1:14" x14ac:dyDescent="0.35">
      <c r="A7615" t="s">
        <v>24</v>
      </c>
      <c r="B7615" t="s">
        <v>1151</v>
      </c>
      <c r="C7615">
        <v>4</v>
      </c>
      <c r="D7615" t="s">
        <v>140</v>
      </c>
      <c r="E7615" t="s">
        <v>140</v>
      </c>
      <c r="F7615" t="s">
        <v>140</v>
      </c>
      <c r="G7615" t="s">
        <v>140</v>
      </c>
      <c r="H7615" t="s">
        <v>140</v>
      </c>
      <c r="I7615" t="s">
        <v>298</v>
      </c>
      <c r="J7615" t="s">
        <v>140</v>
      </c>
      <c r="K7615" t="s">
        <v>140</v>
      </c>
      <c r="L7615" t="s">
        <v>140</v>
      </c>
      <c r="M7615" t="s">
        <v>299</v>
      </c>
      <c r="N7615" t="s">
        <v>140</v>
      </c>
    </row>
    <row r="7616" spans="1:14" x14ac:dyDescent="0.35">
      <c r="A7616" t="s">
        <v>24</v>
      </c>
      <c r="B7616" t="s">
        <v>1152</v>
      </c>
      <c r="C7616">
        <v>1</v>
      </c>
      <c r="D7616" t="s">
        <v>177</v>
      </c>
      <c r="E7616" t="s">
        <v>177</v>
      </c>
      <c r="F7616" t="s">
        <v>140</v>
      </c>
      <c r="G7616" t="s">
        <v>140</v>
      </c>
      <c r="H7616" t="s">
        <v>140</v>
      </c>
      <c r="I7616" t="s">
        <v>140</v>
      </c>
      <c r="J7616" t="s">
        <v>140</v>
      </c>
      <c r="K7616" t="s">
        <v>140</v>
      </c>
      <c r="L7616" t="s">
        <v>140</v>
      </c>
      <c r="M7616" t="s">
        <v>140</v>
      </c>
      <c r="N7616" t="s">
        <v>140</v>
      </c>
    </row>
    <row r="7617" spans="1:14" x14ac:dyDescent="0.35">
      <c r="A7617" t="s">
        <v>25</v>
      </c>
      <c r="B7617" t="s">
        <v>1151</v>
      </c>
      <c r="C7617">
        <v>4</v>
      </c>
      <c r="D7617" t="s">
        <v>140</v>
      </c>
      <c r="E7617" t="s">
        <v>140</v>
      </c>
      <c r="F7617" t="s">
        <v>140</v>
      </c>
      <c r="G7617" t="s">
        <v>140</v>
      </c>
      <c r="H7617" t="s">
        <v>140</v>
      </c>
      <c r="I7617" t="s">
        <v>707</v>
      </c>
      <c r="J7617" t="s">
        <v>140</v>
      </c>
      <c r="K7617" t="s">
        <v>140</v>
      </c>
      <c r="L7617" t="s">
        <v>140</v>
      </c>
      <c r="M7617" t="s">
        <v>706</v>
      </c>
      <c r="N7617" t="s">
        <v>140</v>
      </c>
    </row>
    <row r="7618" spans="1:14" x14ac:dyDescent="0.35">
      <c r="A7618" t="s">
        <v>26</v>
      </c>
      <c r="B7618" t="s">
        <v>1151</v>
      </c>
      <c r="C7618">
        <v>2</v>
      </c>
      <c r="D7618" t="s">
        <v>177</v>
      </c>
      <c r="E7618" t="s">
        <v>140</v>
      </c>
      <c r="F7618" t="s">
        <v>140</v>
      </c>
      <c r="G7618" t="s">
        <v>140</v>
      </c>
      <c r="H7618" t="s">
        <v>140</v>
      </c>
      <c r="I7618" t="s">
        <v>140</v>
      </c>
      <c r="J7618" t="s">
        <v>140</v>
      </c>
      <c r="K7618" t="s">
        <v>140</v>
      </c>
      <c r="L7618" t="s">
        <v>140</v>
      </c>
      <c r="M7618" t="s">
        <v>140</v>
      </c>
      <c r="N7618" t="s">
        <v>140</v>
      </c>
    </row>
    <row r="7619" spans="1:14" x14ac:dyDescent="0.35">
      <c r="A7619" t="s">
        <v>26</v>
      </c>
      <c r="B7619" t="s">
        <v>1152</v>
      </c>
      <c r="C7619">
        <v>3</v>
      </c>
      <c r="D7619" t="s">
        <v>140</v>
      </c>
      <c r="E7619" t="s">
        <v>140</v>
      </c>
      <c r="F7619" t="s">
        <v>140</v>
      </c>
      <c r="G7619" t="s">
        <v>140</v>
      </c>
      <c r="H7619" t="s">
        <v>140</v>
      </c>
      <c r="I7619" t="s">
        <v>240</v>
      </c>
      <c r="J7619" t="s">
        <v>140</v>
      </c>
      <c r="K7619" t="s">
        <v>140</v>
      </c>
      <c r="L7619" t="s">
        <v>140</v>
      </c>
      <c r="M7619" t="s">
        <v>239</v>
      </c>
      <c r="N7619" t="s">
        <v>140</v>
      </c>
    </row>
    <row r="7620" spans="1:14" x14ac:dyDescent="0.35">
      <c r="A7620" t="s">
        <v>27</v>
      </c>
      <c r="B7620" t="s">
        <v>1151</v>
      </c>
      <c r="C7620">
        <v>3</v>
      </c>
      <c r="D7620" t="s">
        <v>140</v>
      </c>
      <c r="E7620" t="s">
        <v>140</v>
      </c>
      <c r="F7620" t="s">
        <v>140</v>
      </c>
      <c r="G7620" t="s">
        <v>140</v>
      </c>
      <c r="H7620" t="s">
        <v>140</v>
      </c>
      <c r="I7620" t="s">
        <v>177</v>
      </c>
      <c r="J7620" t="s">
        <v>140</v>
      </c>
      <c r="K7620" t="s">
        <v>140</v>
      </c>
      <c r="L7620" t="s">
        <v>140</v>
      </c>
      <c r="M7620" t="s">
        <v>1087</v>
      </c>
      <c r="N7620" t="s">
        <v>140</v>
      </c>
    </row>
    <row r="7621" spans="1:14" x14ac:dyDescent="0.35">
      <c r="A7621" t="s">
        <v>27</v>
      </c>
      <c r="B7621" t="s">
        <v>1152</v>
      </c>
      <c r="C7621">
        <v>4</v>
      </c>
      <c r="D7621" t="s">
        <v>140</v>
      </c>
      <c r="E7621" t="s">
        <v>140</v>
      </c>
      <c r="F7621" t="s">
        <v>140</v>
      </c>
      <c r="G7621" t="s">
        <v>140</v>
      </c>
      <c r="H7621" t="s">
        <v>140</v>
      </c>
      <c r="I7621" t="s">
        <v>480</v>
      </c>
      <c r="J7621" t="s">
        <v>140</v>
      </c>
      <c r="K7621" t="s">
        <v>140</v>
      </c>
      <c r="L7621" t="s">
        <v>140</v>
      </c>
      <c r="M7621" t="s">
        <v>140</v>
      </c>
      <c r="N7621" t="s">
        <v>481</v>
      </c>
    </row>
    <row r="7622" spans="1:14" x14ac:dyDescent="0.35">
      <c r="A7622" t="s">
        <v>28</v>
      </c>
      <c r="B7622" t="s">
        <v>1151</v>
      </c>
      <c r="C7622">
        <v>3</v>
      </c>
      <c r="D7622" t="s">
        <v>852</v>
      </c>
      <c r="E7622" t="s">
        <v>140</v>
      </c>
      <c r="F7622" t="s">
        <v>140</v>
      </c>
      <c r="G7622" t="s">
        <v>140</v>
      </c>
      <c r="H7622" t="s">
        <v>140</v>
      </c>
      <c r="I7622" t="s">
        <v>853</v>
      </c>
      <c r="J7622" t="s">
        <v>140</v>
      </c>
      <c r="K7622" t="s">
        <v>140</v>
      </c>
      <c r="L7622" t="s">
        <v>140</v>
      </c>
      <c r="M7622" t="s">
        <v>140</v>
      </c>
      <c r="N7622" t="s">
        <v>140</v>
      </c>
    </row>
    <row r="7623" spans="1:14" x14ac:dyDescent="0.35">
      <c r="A7623" t="s">
        <v>28</v>
      </c>
      <c r="B7623" t="s">
        <v>1152</v>
      </c>
      <c r="C7623">
        <v>2</v>
      </c>
      <c r="D7623" t="s">
        <v>140</v>
      </c>
      <c r="E7623" t="s">
        <v>140</v>
      </c>
      <c r="F7623" t="s">
        <v>140</v>
      </c>
      <c r="G7623" t="s">
        <v>140</v>
      </c>
      <c r="H7623" t="s">
        <v>140</v>
      </c>
      <c r="I7623" t="s">
        <v>140</v>
      </c>
      <c r="J7623" t="s">
        <v>140</v>
      </c>
      <c r="K7623" t="s">
        <v>140</v>
      </c>
      <c r="L7623" t="s">
        <v>140</v>
      </c>
      <c r="M7623" t="s">
        <v>177</v>
      </c>
      <c r="N7623" t="s">
        <v>140</v>
      </c>
    </row>
    <row r="7624" spans="1:14" x14ac:dyDescent="0.35">
      <c r="A7624" t="s">
        <v>29</v>
      </c>
      <c r="B7624" t="s">
        <v>1151</v>
      </c>
      <c r="C7624">
        <v>4</v>
      </c>
      <c r="D7624" t="s">
        <v>1069</v>
      </c>
      <c r="E7624" t="s">
        <v>140</v>
      </c>
      <c r="F7624" t="s">
        <v>140</v>
      </c>
      <c r="G7624" t="s">
        <v>140</v>
      </c>
      <c r="H7624" t="s">
        <v>140</v>
      </c>
      <c r="I7624" t="s">
        <v>140</v>
      </c>
      <c r="J7624" t="s">
        <v>140</v>
      </c>
      <c r="K7624" t="s">
        <v>140</v>
      </c>
      <c r="L7624" t="s">
        <v>140</v>
      </c>
      <c r="M7624" t="s">
        <v>1156</v>
      </c>
      <c r="N7624" t="s">
        <v>1069</v>
      </c>
    </row>
    <row r="7625" spans="1:14" x14ac:dyDescent="0.35">
      <c r="A7625" t="s">
        <v>29</v>
      </c>
      <c r="B7625" t="s">
        <v>1152</v>
      </c>
      <c r="C7625">
        <v>2</v>
      </c>
      <c r="D7625" t="s">
        <v>140</v>
      </c>
      <c r="E7625" t="s">
        <v>140</v>
      </c>
      <c r="F7625" t="s">
        <v>140</v>
      </c>
      <c r="G7625" t="s">
        <v>140</v>
      </c>
      <c r="H7625" t="s">
        <v>140</v>
      </c>
      <c r="I7625" t="s">
        <v>140</v>
      </c>
      <c r="J7625" t="s">
        <v>140</v>
      </c>
      <c r="K7625" t="s">
        <v>140</v>
      </c>
      <c r="L7625" t="s">
        <v>140</v>
      </c>
      <c r="M7625" t="s">
        <v>177</v>
      </c>
      <c r="N7625" t="s">
        <v>140</v>
      </c>
    </row>
    <row r="7626" spans="1:14" x14ac:dyDescent="0.35">
      <c r="A7626" t="s">
        <v>30</v>
      </c>
      <c r="B7626" t="s">
        <v>339</v>
      </c>
    </row>
    <row r="7627" spans="1:14" x14ac:dyDescent="0.35">
      <c r="A7627" t="s">
        <v>31</v>
      </c>
      <c r="B7627" t="s">
        <v>1151</v>
      </c>
      <c r="C7627">
        <v>1</v>
      </c>
      <c r="D7627" t="s">
        <v>177</v>
      </c>
      <c r="E7627" t="s">
        <v>140</v>
      </c>
      <c r="F7627" t="s">
        <v>140</v>
      </c>
      <c r="G7627" t="s">
        <v>140</v>
      </c>
      <c r="H7627" t="s">
        <v>140</v>
      </c>
      <c r="I7627" t="s">
        <v>140</v>
      </c>
      <c r="J7627" t="s">
        <v>140</v>
      </c>
      <c r="K7627" t="s">
        <v>140</v>
      </c>
      <c r="L7627" t="s">
        <v>140</v>
      </c>
      <c r="M7627" t="s">
        <v>140</v>
      </c>
      <c r="N7627" t="s">
        <v>140</v>
      </c>
    </row>
    <row r="7628" spans="1:14" x14ac:dyDescent="0.35">
      <c r="A7628" t="s">
        <v>32</v>
      </c>
      <c r="B7628" t="s">
        <v>1151</v>
      </c>
      <c r="C7628">
        <v>70</v>
      </c>
      <c r="D7628" t="s">
        <v>226</v>
      </c>
      <c r="E7628" t="s">
        <v>517</v>
      </c>
      <c r="F7628" t="s">
        <v>140</v>
      </c>
      <c r="G7628" t="s">
        <v>140</v>
      </c>
      <c r="H7628" t="s">
        <v>140</v>
      </c>
      <c r="I7628" t="s">
        <v>354</v>
      </c>
      <c r="J7628" t="s">
        <v>140</v>
      </c>
      <c r="K7628" t="s">
        <v>140</v>
      </c>
      <c r="L7628" t="s">
        <v>140</v>
      </c>
      <c r="M7628" t="s">
        <v>712</v>
      </c>
      <c r="N7628" t="s">
        <v>1019</v>
      </c>
    </row>
    <row r="7629" spans="1:14" x14ac:dyDescent="0.35">
      <c r="A7629" t="s">
        <v>32</v>
      </c>
      <c r="B7629" t="s">
        <v>1152</v>
      </c>
      <c r="C7629">
        <v>30</v>
      </c>
      <c r="D7629" t="s">
        <v>331</v>
      </c>
      <c r="E7629" t="s">
        <v>379</v>
      </c>
      <c r="F7629" t="s">
        <v>140</v>
      </c>
      <c r="G7629" t="s">
        <v>140</v>
      </c>
      <c r="H7629" t="s">
        <v>140</v>
      </c>
      <c r="I7629" t="s">
        <v>645</v>
      </c>
      <c r="J7629" t="s">
        <v>140</v>
      </c>
      <c r="K7629" t="s">
        <v>140</v>
      </c>
      <c r="L7629" t="s">
        <v>140</v>
      </c>
      <c r="M7629" t="s">
        <v>51</v>
      </c>
      <c r="N7629" t="s">
        <v>1023</v>
      </c>
    </row>
    <row r="7631" spans="1:14" x14ac:dyDescent="0.35">
      <c r="A7631" t="s">
        <v>1318</v>
      </c>
    </row>
    <row r="7632" spans="1:14" x14ac:dyDescent="0.35">
      <c r="A7632" t="s">
        <v>2</v>
      </c>
      <c r="B7632" t="s">
        <v>1233</v>
      </c>
      <c r="C7632" t="s">
        <v>3</v>
      </c>
      <c r="D7632" t="s">
        <v>1280</v>
      </c>
      <c r="E7632" t="s">
        <v>1304</v>
      </c>
      <c r="F7632" t="s">
        <v>1305</v>
      </c>
      <c r="G7632" t="s">
        <v>1306</v>
      </c>
      <c r="H7632" t="s">
        <v>1307</v>
      </c>
      <c r="I7632" t="s">
        <v>1308</v>
      </c>
      <c r="J7632" t="s">
        <v>1309</v>
      </c>
      <c r="K7632" t="s">
        <v>1310</v>
      </c>
      <c r="L7632" t="s">
        <v>1311</v>
      </c>
      <c r="M7632" t="s">
        <v>1032</v>
      </c>
      <c r="N7632" t="s">
        <v>1312</v>
      </c>
    </row>
    <row r="7633" spans="1:14" x14ac:dyDescent="0.35">
      <c r="A7633" t="s">
        <v>8</v>
      </c>
      <c r="B7633" t="s">
        <v>1235</v>
      </c>
      <c r="C7633">
        <v>4</v>
      </c>
      <c r="D7633" t="s">
        <v>599</v>
      </c>
      <c r="E7633" t="s">
        <v>140</v>
      </c>
      <c r="F7633" t="s">
        <v>140</v>
      </c>
      <c r="G7633" t="s">
        <v>140</v>
      </c>
      <c r="H7633" t="s">
        <v>140</v>
      </c>
      <c r="I7633" t="s">
        <v>177</v>
      </c>
      <c r="J7633" t="s">
        <v>140</v>
      </c>
      <c r="K7633" t="s">
        <v>140</v>
      </c>
      <c r="L7633" t="s">
        <v>140</v>
      </c>
      <c r="M7633" t="s">
        <v>140</v>
      </c>
      <c r="N7633" t="s">
        <v>140</v>
      </c>
    </row>
    <row r="7634" spans="1:14" x14ac:dyDescent="0.35">
      <c r="A7634" t="s">
        <v>9</v>
      </c>
      <c r="B7634" t="s">
        <v>1234</v>
      </c>
      <c r="C7634">
        <v>3</v>
      </c>
      <c r="D7634" t="s">
        <v>177</v>
      </c>
      <c r="E7634" t="s">
        <v>140</v>
      </c>
      <c r="F7634" t="s">
        <v>140</v>
      </c>
      <c r="G7634" t="s">
        <v>140</v>
      </c>
      <c r="H7634" t="s">
        <v>140</v>
      </c>
      <c r="I7634" t="s">
        <v>140</v>
      </c>
      <c r="J7634" t="s">
        <v>140</v>
      </c>
      <c r="K7634" t="s">
        <v>140</v>
      </c>
      <c r="L7634" t="s">
        <v>140</v>
      </c>
      <c r="M7634" t="s">
        <v>140</v>
      </c>
      <c r="N7634" t="s">
        <v>140</v>
      </c>
    </row>
    <row r="7635" spans="1:14" x14ac:dyDescent="0.35">
      <c r="A7635" t="s">
        <v>9</v>
      </c>
      <c r="B7635" t="s">
        <v>1235</v>
      </c>
      <c r="C7635">
        <v>2</v>
      </c>
      <c r="D7635" t="s">
        <v>610</v>
      </c>
      <c r="E7635" t="s">
        <v>140</v>
      </c>
      <c r="F7635" t="s">
        <v>140</v>
      </c>
      <c r="G7635" t="s">
        <v>140</v>
      </c>
      <c r="H7635" t="s">
        <v>140</v>
      </c>
      <c r="I7635" t="s">
        <v>610</v>
      </c>
      <c r="J7635" t="s">
        <v>140</v>
      </c>
      <c r="K7635" t="s">
        <v>140</v>
      </c>
      <c r="L7635" t="s">
        <v>140</v>
      </c>
      <c r="M7635" t="s">
        <v>140</v>
      </c>
      <c r="N7635" t="s">
        <v>140</v>
      </c>
    </row>
    <row r="7636" spans="1:14" x14ac:dyDescent="0.35">
      <c r="A7636" t="s">
        <v>10</v>
      </c>
      <c r="B7636" t="s">
        <v>1234</v>
      </c>
      <c r="C7636">
        <v>5</v>
      </c>
      <c r="D7636" t="s">
        <v>1142</v>
      </c>
      <c r="E7636" t="s">
        <v>140</v>
      </c>
      <c r="F7636" t="s">
        <v>140</v>
      </c>
      <c r="G7636" t="s">
        <v>140</v>
      </c>
      <c r="H7636" t="s">
        <v>140</v>
      </c>
      <c r="I7636" t="s">
        <v>140</v>
      </c>
      <c r="J7636" t="s">
        <v>140</v>
      </c>
      <c r="K7636" t="s">
        <v>140</v>
      </c>
      <c r="L7636" t="s">
        <v>140</v>
      </c>
      <c r="M7636" t="s">
        <v>731</v>
      </c>
      <c r="N7636" t="s">
        <v>140</v>
      </c>
    </row>
    <row r="7637" spans="1:14" x14ac:dyDescent="0.35">
      <c r="A7637" t="s">
        <v>10</v>
      </c>
      <c r="B7637" t="s">
        <v>1235</v>
      </c>
      <c r="C7637">
        <v>4</v>
      </c>
      <c r="D7637" t="s">
        <v>643</v>
      </c>
      <c r="E7637" t="s">
        <v>140</v>
      </c>
      <c r="F7637" t="s">
        <v>140</v>
      </c>
      <c r="G7637" t="s">
        <v>140</v>
      </c>
      <c r="H7637" t="s">
        <v>140</v>
      </c>
      <c r="I7637" t="s">
        <v>140</v>
      </c>
      <c r="J7637" t="s">
        <v>140</v>
      </c>
      <c r="K7637" t="s">
        <v>140</v>
      </c>
      <c r="L7637" t="s">
        <v>140</v>
      </c>
      <c r="M7637" t="s">
        <v>642</v>
      </c>
      <c r="N7637" t="s">
        <v>140</v>
      </c>
    </row>
    <row r="7638" spans="1:14" x14ac:dyDescent="0.35">
      <c r="A7638" t="s">
        <v>11</v>
      </c>
      <c r="B7638" t="s">
        <v>1234</v>
      </c>
      <c r="C7638">
        <v>1</v>
      </c>
      <c r="D7638" t="s">
        <v>140</v>
      </c>
      <c r="E7638" t="s">
        <v>140</v>
      </c>
      <c r="F7638" t="s">
        <v>140</v>
      </c>
      <c r="G7638" t="s">
        <v>140</v>
      </c>
      <c r="H7638" t="s">
        <v>140</v>
      </c>
      <c r="I7638" t="s">
        <v>140</v>
      </c>
      <c r="J7638" t="s">
        <v>140</v>
      </c>
      <c r="K7638" t="s">
        <v>140</v>
      </c>
      <c r="L7638" t="s">
        <v>140</v>
      </c>
      <c r="M7638" t="s">
        <v>177</v>
      </c>
      <c r="N7638" t="s">
        <v>140</v>
      </c>
    </row>
    <row r="7639" spans="1:14" x14ac:dyDescent="0.35">
      <c r="A7639" t="s">
        <v>11</v>
      </c>
      <c r="B7639" t="s">
        <v>1235</v>
      </c>
      <c r="C7639">
        <v>2</v>
      </c>
      <c r="D7639" t="s">
        <v>177</v>
      </c>
      <c r="E7639" t="s">
        <v>140</v>
      </c>
      <c r="F7639" t="s">
        <v>140</v>
      </c>
      <c r="G7639" t="s">
        <v>140</v>
      </c>
      <c r="H7639" t="s">
        <v>140</v>
      </c>
      <c r="I7639" t="s">
        <v>140</v>
      </c>
      <c r="J7639" t="s">
        <v>140</v>
      </c>
      <c r="K7639" t="s">
        <v>140</v>
      </c>
      <c r="L7639" t="s">
        <v>140</v>
      </c>
      <c r="M7639" t="s">
        <v>140</v>
      </c>
      <c r="N7639" t="s">
        <v>140</v>
      </c>
    </row>
    <row r="7640" spans="1:14" x14ac:dyDescent="0.35">
      <c r="A7640" t="s">
        <v>12</v>
      </c>
      <c r="B7640" t="s">
        <v>1235</v>
      </c>
      <c r="C7640">
        <v>3</v>
      </c>
      <c r="D7640" t="s">
        <v>723</v>
      </c>
      <c r="E7640" t="s">
        <v>140</v>
      </c>
      <c r="F7640" t="s">
        <v>140</v>
      </c>
      <c r="G7640" t="s">
        <v>140</v>
      </c>
      <c r="H7640" t="s">
        <v>140</v>
      </c>
      <c r="I7640" t="s">
        <v>140</v>
      </c>
      <c r="J7640" t="s">
        <v>140</v>
      </c>
      <c r="K7640" t="s">
        <v>140</v>
      </c>
      <c r="L7640" t="s">
        <v>140</v>
      </c>
      <c r="M7640" t="s">
        <v>177</v>
      </c>
      <c r="N7640" t="s">
        <v>140</v>
      </c>
    </row>
    <row r="7641" spans="1:14" x14ac:dyDescent="0.35">
      <c r="A7641" t="s">
        <v>13</v>
      </c>
      <c r="B7641" t="s">
        <v>1234</v>
      </c>
      <c r="C7641">
        <v>1</v>
      </c>
      <c r="D7641" t="s">
        <v>177</v>
      </c>
      <c r="E7641" t="s">
        <v>140</v>
      </c>
      <c r="F7641" t="s">
        <v>140</v>
      </c>
      <c r="G7641" t="s">
        <v>140</v>
      </c>
      <c r="H7641" t="s">
        <v>140</v>
      </c>
      <c r="I7641" t="s">
        <v>177</v>
      </c>
      <c r="J7641" t="s">
        <v>140</v>
      </c>
      <c r="K7641" t="s">
        <v>140</v>
      </c>
      <c r="L7641" t="s">
        <v>140</v>
      </c>
      <c r="M7641" t="s">
        <v>140</v>
      </c>
      <c r="N7641" t="s">
        <v>140</v>
      </c>
    </row>
    <row r="7642" spans="1:14" x14ac:dyDescent="0.35">
      <c r="A7642" t="s">
        <v>14</v>
      </c>
      <c r="B7642" t="s">
        <v>1236</v>
      </c>
      <c r="C7642">
        <v>1</v>
      </c>
      <c r="D7642" t="s">
        <v>177</v>
      </c>
      <c r="E7642" t="s">
        <v>177</v>
      </c>
      <c r="F7642" t="s">
        <v>140</v>
      </c>
      <c r="G7642" t="s">
        <v>140</v>
      </c>
      <c r="H7642" t="s">
        <v>140</v>
      </c>
      <c r="I7642" t="s">
        <v>140</v>
      </c>
      <c r="J7642" t="s">
        <v>140</v>
      </c>
      <c r="K7642" t="s">
        <v>140</v>
      </c>
      <c r="L7642" t="s">
        <v>140</v>
      </c>
      <c r="M7642" t="s">
        <v>140</v>
      </c>
      <c r="N7642" t="s">
        <v>140</v>
      </c>
    </row>
    <row r="7643" spans="1:14" x14ac:dyDescent="0.35">
      <c r="A7643" t="s">
        <v>14</v>
      </c>
      <c r="B7643" t="s">
        <v>1234</v>
      </c>
      <c r="C7643">
        <v>1</v>
      </c>
      <c r="D7643" t="s">
        <v>140</v>
      </c>
      <c r="E7643" t="s">
        <v>140</v>
      </c>
      <c r="F7643" t="s">
        <v>140</v>
      </c>
      <c r="G7643" t="s">
        <v>140</v>
      </c>
      <c r="H7643" t="s">
        <v>140</v>
      </c>
      <c r="I7643" t="s">
        <v>177</v>
      </c>
      <c r="J7643" t="s">
        <v>140</v>
      </c>
      <c r="K7643" t="s">
        <v>140</v>
      </c>
      <c r="L7643" t="s">
        <v>140</v>
      </c>
      <c r="M7643" t="s">
        <v>140</v>
      </c>
      <c r="N7643" t="s">
        <v>140</v>
      </c>
    </row>
    <row r="7644" spans="1:14" x14ac:dyDescent="0.35">
      <c r="A7644" t="s">
        <v>14</v>
      </c>
      <c r="B7644" t="s">
        <v>1235</v>
      </c>
      <c r="C7644">
        <v>3</v>
      </c>
      <c r="D7644" t="s">
        <v>534</v>
      </c>
      <c r="E7644" t="s">
        <v>177</v>
      </c>
      <c r="F7644" t="s">
        <v>140</v>
      </c>
      <c r="G7644" t="s">
        <v>140</v>
      </c>
      <c r="H7644" t="s">
        <v>140</v>
      </c>
      <c r="I7644" t="s">
        <v>37</v>
      </c>
      <c r="J7644" t="s">
        <v>140</v>
      </c>
      <c r="K7644" t="s">
        <v>140</v>
      </c>
      <c r="L7644" t="s">
        <v>140</v>
      </c>
      <c r="M7644" t="s">
        <v>140</v>
      </c>
      <c r="N7644" t="s">
        <v>140</v>
      </c>
    </row>
    <row r="7645" spans="1:14" x14ac:dyDescent="0.35">
      <c r="A7645" t="s">
        <v>15</v>
      </c>
      <c r="B7645" t="s">
        <v>1235</v>
      </c>
      <c r="C7645">
        <v>2</v>
      </c>
      <c r="D7645" t="s">
        <v>140</v>
      </c>
      <c r="E7645" t="s">
        <v>140</v>
      </c>
      <c r="F7645" t="s">
        <v>140</v>
      </c>
      <c r="G7645" t="s">
        <v>140</v>
      </c>
      <c r="H7645" t="s">
        <v>140</v>
      </c>
      <c r="I7645" t="s">
        <v>177</v>
      </c>
      <c r="J7645" t="s">
        <v>140</v>
      </c>
      <c r="K7645" t="s">
        <v>140</v>
      </c>
      <c r="L7645" t="s">
        <v>140</v>
      </c>
      <c r="M7645" t="s">
        <v>140</v>
      </c>
      <c r="N7645" t="s">
        <v>140</v>
      </c>
    </row>
    <row r="7646" spans="1:14" x14ac:dyDescent="0.35">
      <c r="A7646" t="s">
        <v>16</v>
      </c>
      <c r="B7646" t="s">
        <v>1235</v>
      </c>
      <c r="C7646">
        <v>2</v>
      </c>
      <c r="D7646" t="s">
        <v>504</v>
      </c>
      <c r="E7646" t="s">
        <v>505</v>
      </c>
      <c r="F7646" t="s">
        <v>140</v>
      </c>
      <c r="G7646" t="s">
        <v>140</v>
      </c>
      <c r="H7646" t="s">
        <v>140</v>
      </c>
      <c r="I7646" t="s">
        <v>140</v>
      </c>
      <c r="J7646" t="s">
        <v>140</v>
      </c>
      <c r="K7646" t="s">
        <v>140</v>
      </c>
      <c r="L7646" t="s">
        <v>140</v>
      </c>
      <c r="M7646" t="s">
        <v>140</v>
      </c>
      <c r="N7646" t="s">
        <v>140</v>
      </c>
    </row>
    <row r="7647" spans="1:14" x14ac:dyDescent="0.35">
      <c r="A7647" t="s">
        <v>17</v>
      </c>
      <c r="B7647" t="s">
        <v>1235</v>
      </c>
      <c r="C7647">
        <v>4</v>
      </c>
      <c r="D7647" t="s">
        <v>597</v>
      </c>
      <c r="E7647" t="s">
        <v>140</v>
      </c>
      <c r="F7647" t="s">
        <v>140</v>
      </c>
      <c r="G7647" t="s">
        <v>140</v>
      </c>
      <c r="H7647" t="s">
        <v>140</v>
      </c>
      <c r="I7647" t="s">
        <v>598</v>
      </c>
      <c r="J7647" t="s">
        <v>140</v>
      </c>
      <c r="K7647" t="s">
        <v>140</v>
      </c>
      <c r="L7647" t="s">
        <v>140</v>
      </c>
      <c r="M7647" t="s">
        <v>140</v>
      </c>
      <c r="N7647" t="s">
        <v>140</v>
      </c>
    </row>
    <row r="7648" spans="1:14" x14ac:dyDescent="0.35">
      <c r="A7648" t="s">
        <v>18</v>
      </c>
      <c r="B7648" t="s">
        <v>1234</v>
      </c>
      <c r="C7648">
        <v>1</v>
      </c>
      <c r="D7648" t="s">
        <v>140</v>
      </c>
      <c r="E7648" t="s">
        <v>140</v>
      </c>
      <c r="F7648" t="s">
        <v>140</v>
      </c>
      <c r="G7648" t="s">
        <v>140</v>
      </c>
      <c r="H7648" t="s">
        <v>140</v>
      </c>
      <c r="I7648" t="s">
        <v>140</v>
      </c>
      <c r="J7648" t="s">
        <v>140</v>
      </c>
      <c r="K7648" t="s">
        <v>140</v>
      </c>
      <c r="L7648" t="s">
        <v>140</v>
      </c>
      <c r="M7648" t="s">
        <v>177</v>
      </c>
      <c r="N7648" t="s">
        <v>140</v>
      </c>
    </row>
    <row r="7649" spans="1:14" x14ac:dyDescent="0.35">
      <c r="A7649" t="s">
        <v>18</v>
      </c>
      <c r="B7649" t="s">
        <v>1235</v>
      </c>
      <c r="C7649">
        <v>1</v>
      </c>
      <c r="D7649" t="s">
        <v>177</v>
      </c>
      <c r="E7649" t="s">
        <v>140</v>
      </c>
      <c r="F7649" t="s">
        <v>140</v>
      </c>
      <c r="G7649" t="s">
        <v>140</v>
      </c>
      <c r="H7649" t="s">
        <v>140</v>
      </c>
      <c r="I7649" t="s">
        <v>177</v>
      </c>
      <c r="J7649" t="s">
        <v>140</v>
      </c>
      <c r="K7649" t="s">
        <v>140</v>
      </c>
      <c r="L7649" t="s">
        <v>140</v>
      </c>
      <c r="M7649" t="s">
        <v>177</v>
      </c>
      <c r="N7649" t="s">
        <v>140</v>
      </c>
    </row>
    <row r="7650" spans="1:14" x14ac:dyDescent="0.35">
      <c r="A7650" t="s">
        <v>19</v>
      </c>
      <c r="B7650" t="s">
        <v>1235</v>
      </c>
      <c r="C7650">
        <v>6</v>
      </c>
      <c r="D7650" t="s">
        <v>1045</v>
      </c>
      <c r="E7650" t="s">
        <v>140</v>
      </c>
      <c r="F7650" t="s">
        <v>140</v>
      </c>
      <c r="G7650" t="s">
        <v>140</v>
      </c>
      <c r="H7650" t="s">
        <v>140</v>
      </c>
      <c r="I7650" t="s">
        <v>811</v>
      </c>
      <c r="J7650" t="s">
        <v>140</v>
      </c>
      <c r="K7650" t="s">
        <v>140</v>
      </c>
      <c r="L7650" t="s">
        <v>140</v>
      </c>
      <c r="M7650" t="s">
        <v>1045</v>
      </c>
      <c r="N7650" t="s">
        <v>140</v>
      </c>
    </row>
    <row r="7651" spans="1:14" x14ac:dyDescent="0.35">
      <c r="A7651" t="s">
        <v>20</v>
      </c>
      <c r="B7651" t="s">
        <v>1235</v>
      </c>
      <c r="C7651">
        <v>8</v>
      </c>
      <c r="D7651" t="s">
        <v>829</v>
      </c>
      <c r="E7651" t="s">
        <v>749</v>
      </c>
      <c r="F7651" t="s">
        <v>140</v>
      </c>
      <c r="G7651" t="s">
        <v>140</v>
      </c>
      <c r="H7651" t="s">
        <v>140</v>
      </c>
      <c r="I7651" t="s">
        <v>897</v>
      </c>
      <c r="J7651" t="s">
        <v>140</v>
      </c>
      <c r="K7651" t="s">
        <v>140</v>
      </c>
      <c r="L7651" t="s">
        <v>140</v>
      </c>
      <c r="M7651" t="s">
        <v>643</v>
      </c>
      <c r="N7651" t="s">
        <v>140</v>
      </c>
    </row>
    <row r="7652" spans="1:14" x14ac:dyDescent="0.35">
      <c r="A7652" t="s">
        <v>21</v>
      </c>
      <c r="B7652" t="s">
        <v>1235</v>
      </c>
      <c r="C7652">
        <v>5</v>
      </c>
      <c r="D7652" t="s">
        <v>914</v>
      </c>
      <c r="E7652" t="s">
        <v>140</v>
      </c>
      <c r="F7652" t="s">
        <v>140</v>
      </c>
      <c r="G7652" t="s">
        <v>140</v>
      </c>
      <c r="H7652" t="s">
        <v>140</v>
      </c>
      <c r="I7652" t="s">
        <v>140</v>
      </c>
      <c r="J7652" t="s">
        <v>140</v>
      </c>
      <c r="K7652" t="s">
        <v>140</v>
      </c>
      <c r="L7652" t="s">
        <v>140</v>
      </c>
      <c r="M7652" t="s">
        <v>615</v>
      </c>
      <c r="N7652" t="s">
        <v>140</v>
      </c>
    </row>
    <row r="7653" spans="1:14" x14ac:dyDescent="0.35">
      <c r="A7653" t="s">
        <v>22</v>
      </c>
      <c r="B7653" t="s">
        <v>1234</v>
      </c>
      <c r="C7653">
        <v>1</v>
      </c>
      <c r="D7653" t="s">
        <v>140</v>
      </c>
      <c r="E7653" t="s">
        <v>140</v>
      </c>
      <c r="F7653" t="s">
        <v>140</v>
      </c>
      <c r="G7653" t="s">
        <v>140</v>
      </c>
      <c r="H7653" t="s">
        <v>140</v>
      </c>
      <c r="I7653" t="s">
        <v>140</v>
      </c>
      <c r="J7653" t="s">
        <v>140</v>
      </c>
      <c r="K7653" t="s">
        <v>140</v>
      </c>
      <c r="L7653" t="s">
        <v>140</v>
      </c>
      <c r="M7653" t="s">
        <v>177</v>
      </c>
      <c r="N7653" t="s">
        <v>140</v>
      </c>
    </row>
    <row r="7654" spans="1:14" x14ac:dyDescent="0.35">
      <c r="A7654" t="s">
        <v>22</v>
      </c>
      <c r="B7654" t="s">
        <v>1235</v>
      </c>
      <c r="C7654">
        <v>7</v>
      </c>
      <c r="D7654" t="s">
        <v>255</v>
      </c>
      <c r="E7654" t="s">
        <v>781</v>
      </c>
      <c r="F7654" t="s">
        <v>140</v>
      </c>
      <c r="G7654" t="s">
        <v>140</v>
      </c>
      <c r="H7654" t="s">
        <v>140</v>
      </c>
      <c r="I7654" t="s">
        <v>140</v>
      </c>
      <c r="J7654" t="s">
        <v>140</v>
      </c>
      <c r="K7654" t="s">
        <v>140</v>
      </c>
      <c r="L7654" t="s">
        <v>140</v>
      </c>
      <c r="M7654" t="s">
        <v>1139</v>
      </c>
      <c r="N7654" t="s">
        <v>140</v>
      </c>
    </row>
    <row r="7655" spans="1:14" x14ac:dyDescent="0.35">
      <c r="A7655" t="s">
        <v>23</v>
      </c>
      <c r="B7655" t="s">
        <v>339</v>
      </c>
    </row>
    <row r="7656" spans="1:14" x14ac:dyDescent="0.35">
      <c r="A7656" t="s">
        <v>24</v>
      </c>
      <c r="B7656" t="s">
        <v>1234</v>
      </c>
      <c r="C7656">
        <v>2</v>
      </c>
      <c r="D7656" t="s">
        <v>140</v>
      </c>
      <c r="E7656" t="s">
        <v>140</v>
      </c>
      <c r="F7656" t="s">
        <v>140</v>
      </c>
      <c r="G7656" t="s">
        <v>140</v>
      </c>
      <c r="H7656" t="s">
        <v>140</v>
      </c>
      <c r="I7656" t="s">
        <v>913</v>
      </c>
      <c r="J7656" t="s">
        <v>140</v>
      </c>
      <c r="K7656" t="s">
        <v>140</v>
      </c>
      <c r="L7656" t="s">
        <v>140</v>
      </c>
      <c r="M7656" t="s">
        <v>914</v>
      </c>
      <c r="N7656" t="s">
        <v>140</v>
      </c>
    </row>
    <row r="7657" spans="1:14" x14ac:dyDescent="0.35">
      <c r="A7657" t="s">
        <v>24</v>
      </c>
      <c r="B7657" t="s">
        <v>1235</v>
      </c>
      <c r="C7657">
        <v>3</v>
      </c>
      <c r="D7657" t="s">
        <v>1015</v>
      </c>
      <c r="E7657" t="s">
        <v>1015</v>
      </c>
      <c r="F7657" t="s">
        <v>140</v>
      </c>
      <c r="G7657" t="s">
        <v>140</v>
      </c>
      <c r="H7657" t="s">
        <v>140</v>
      </c>
      <c r="I7657" t="s">
        <v>922</v>
      </c>
      <c r="J7657" t="s">
        <v>140</v>
      </c>
      <c r="K7657" t="s">
        <v>140</v>
      </c>
      <c r="L7657" t="s">
        <v>140</v>
      </c>
      <c r="M7657" t="s">
        <v>140</v>
      </c>
      <c r="N7657" t="s">
        <v>140</v>
      </c>
    </row>
    <row r="7658" spans="1:14" x14ac:dyDescent="0.35">
      <c r="A7658" t="s">
        <v>25</v>
      </c>
      <c r="B7658" t="s">
        <v>1234</v>
      </c>
      <c r="C7658">
        <v>1</v>
      </c>
      <c r="D7658" t="s">
        <v>140</v>
      </c>
      <c r="E7658" t="s">
        <v>140</v>
      </c>
      <c r="F7658" t="s">
        <v>140</v>
      </c>
      <c r="G7658" t="s">
        <v>140</v>
      </c>
      <c r="H7658" t="s">
        <v>140</v>
      </c>
      <c r="I7658" t="s">
        <v>140</v>
      </c>
      <c r="J7658" t="s">
        <v>140</v>
      </c>
      <c r="K7658" t="s">
        <v>140</v>
      </c>
      <c r="L7658" t="s">
        <v>140</v>
      </c>
      <c r="M7658" t="s">
        <v>177</v>
      </c>
      <c r="N7658" t="s">
        <v>140</v>
      </c>
    </row>
    <row r="7659" spans="1:14" x14ac:dyDescent="0.35">
      <c r="A7659" t="s">
        <v>25</v>
      </c>
      <c r="B7659" t="s">
        <v>1235</v>
      </c>
      <c r="C7659">
        <v>3</v>
      </c>
      <c r="D7659" t="s">
        <v>140</v>
      </c>
      <c r="E7659" t="s">
        <v>140</v>
      </c>
      <c r="F7659" t="s">
        <v>140</v>
      </c>
      <c r="G7659" t="s">
        <v>140</v>
      </c>
      <c r="H7659" t="s">
        <v>140</v>
      </c>
      <c r="I7659" t="s">
        <v>177</v>
      </c>
      <c r="J7659" t="s">
        <v>140</v>
      </c>
      <c r="K7659" t="s">
        <v>140</v>
      </c>
      <c r="L7659" t="s">
        <v>140</v>
      </c>
      <c r="M7659" t="s">
        <v>140</v>
      </c>
      <c r="N7659" t="s">
        <v>140</v>
      </c>
    </row>
    <row r="7660" spans="1:14" x14ac:dyDescent="0.35">
      <c r="A7660" t="s">
        <v>26</v>
      </c>
      <c r="B7660" t="s">
        <v>1234</v>
      </c>
      <c r="C7660">
        <v>1</v>
      </c>
      <c r="D7660" t="s">
        <v>140</v>
      </c>
      <c r="E7660" t="s">
        <v>140</v>
      </c>
      <c r="F7660" t="s">
        <v>140</v>
      </c>
      <c r="G7660" t="s">
        <v>140</v>
      </c>
      <c r="H7660" t="s">
        <v>140</v>
      </c>
      <c r="I7660" t="s">
        <v>177</v>
      </c>
      <c r="J7660" t="s">
        <v>140</v>
      </c>
      <c r="K7660" t="s">
        <v>140</v>
      </c>
      <c r="L7660" t="s">
        <v>140</v>
      </c>
      <c r="M7660" t="s">
        <v>140</v>
      </c>
      <c r="N7660" t="s">
        <v>140</v>
      </c>
    </row>
    <row r="7661" spans="1:14" x14ac:dyDescent="0.35">
      <c r="A7661" t="s">
        <v>26</v>
      </c>
      <c r="B7661" t="s">
        <v>1235</v>
      </c>
      <c r="C7661">
        <v>4</v>
      </c>
      <c r="D7661" t="s">
        <v>153</v>
      </c>
      <c r="E7661" t="s">
        <v>140</v>
      </c>
      <c r="F7661" t="s">
        <v>140</v>
      </c>
      <c r="G7661" t="s">
        <v>140</v>
      </c>
      <c r="H7661" t="s">
        <v>140</v>
      </c>
      <c r="I7661" t="s">
        <v>140</v>
      </c>
      <c r="J7661" t="s">
        <v>140</v>
      </c>
      <c r="K7661" t="s">
        <v>140</v>
      </c>
      <c r="L7661" t="s">
        <v>140</v>
      </c>
      <c r="M7661" t="s">
        <v>152</v>
      </c>
      <c r="N7661" t="s">
        <v>140</v>
      </c>
    </row>
    <row r="7662" spans="1:14" x14ac:dyDescent="0.35">
      <c r="A7662" t="s">
        <v>27</v>
      </c>
      <c r="B7662" t="s">
        <v>1235</v>
      </c>
      <c r="C7662">
        <v>7</v>
      </c>
      <c r="D7662" t="s">
        <v>140</v>
      </c>
      <c r="E7662" t="s">
        <v>140</v>
      </c>
      <c r="F7662" t="s">
        <v>140</v>
      </c>
      <c r="G7662" t="s">
        <v>140</v>
      </c>
      <c r="H7662" t="s">
        <v>140</v>
      </c>
      <c r="I7662" t="s">
        <v>912</v>
      </c>
      <c r="J7662" t="s">
        <v>140</v>
      </c>
      <c r="K7662" t="s">
        <v>140</v>
      </c>
      <c r="L7662" t="s">
        <v>140</v>
      </c>
      <c r="M7662" t="s">
        <v>89</v>
      </c>
      <c r="N7662" t="s">
        <v>911</v>
      </c>
    </row>
    <row r="7663" spans="1:14" x14ac:dyDescent="0.35">
      <c r="A7663" t="s">
        <v>28</v>
      </c>
      <c r="B7663" t="s">
        <v>1234</v>
      </c>
      <c r="C7663">
        <v>1</v>
      </c>
      <c r="D7663" t="s">
        <v>177</v>
      </c>
      <c r="E7663" t="s">
        <v>140</v>
      </c>
      <c r="F7663" t="s">
        <v>140</v>
      </c>
      <c r="G7663" t="s">
        <v>140</v>
      </c>
      <c r="H7663" t="s">
        <v>140</v>
      </c>
      <c r="I7663" t="s">
        <v>140</v>
      </c>
      <c r="J7663" t="s">
        <v>140</v>
      </c>
      <c r="K7663" t="s">
        <v>140</v>
      </c>
      <c r="L7663" t="s">
        <v>140</v>
      </c>
      <c r="M7663" t="s">
        <v>140</v>
      </c>
      <c r="N7663" t="s">
        <v>140</v>
      </c>
    </row>
    <row r="7664" spans="1:14" x14ac:dyDescent="0.35">
      <c r="A7664" t="s">
        <v>28</v>
      </c>
      <c r="B7664" t="s">
        <v>1235</v>
      </c>
      <c r="C7664">
        <v>4</v>
      </c>
      <c r="D7664" t="s">
        <v>140</v>
      </c>
      <c r="E7664" t="s">
        <v>140</v>
      </c>
      <c r="F7664" t="s">
        <v>140</v>
      </c>
      <c r="G7664" t="s">
        <v>140</v>
      </c>
      <c r="H7664" t="s">
        <v>140</v>
      </c>
      <c r="I7664" t="s">
        <v>377</v>
      </c>
      <c r="J7664" t="s">
        <v>140</v>
      </c>
      <c r="K7664" t="s">
        <v>140</v>
      </c>
      <c r="L7664" t="s">
        <v>140</v>
      </c>
      <c r="M7664" t="s">
        <v>376</v>
      </c>
      <c r="N7664" t="s">
        <v>140</v>
      </c>
    </row>
    <row r="7665" spans="1:14" x14ac:dyDescent="0.35">
      <c r="A7665" t="s">
        <v>29</v>
      </c>
      <c r="B7665" t="s">
        <v>1234</v>
      </c>
      <c r="C7665">
        <v>2</v>
      </c>
      <c r="D7665" t="s">
        <v>610</v>
      </c>
      <c r="E7665" t="s">
        <v>140</v>
      </c>
      <c r="F7665" t="s">
        <v>140</v>
      </c>
      <c r="G7665" t="s">
        <v>140</v>
      </c>
      <c r="H7665" t="s">
        <v>140</v>
      </c>
      <c r="I7665" t="s">
        <v>140</v>
      </c>
      <c r="J7665" t="s">
        <v>140</v>
      </c>
      <c r="K7665" t="s">
        <v>140</v>
      </c>
      <c r="L7665" t="s">
        <v>140</v>
      </c>
      <c r="M7665" t="s">
        <v>177</v>
      </c>
      <c r="N7665" t="s">
        <v>140</v>
      </c>
    </row>
    <row r="7666" spans="1:14" x14ac:dyDescent="0.35">
      <c r="A7666" t="s">
        <v>29</v>
      </c>
      <c r="B7666" t="s">
        <v>1235</v>
      </c>
      <c r="C7666">
        <v>4</v>
      </c>
      <c r="D7666" t="s">
        <v>140</v>
      </c>
      <c r="E7666" t="s">
        <v>140</v>
      </c>
      <c r="F7666" t="s">
        <v>140</v>
      </c>
      <c r="G7666" t="s">
        <v>140</v>
      </c>
      <c r="H7666" t="s">
        <v>140</v>
      </c>
      <c r="I7666" t="s">
        <v>140</v>
      </c>
      <c r="J7666" t="s">
        <v>140</v>
      </c>
      <c r="K7666" t="s">
        <v>140</v>
      </c>
      <c r="L7666" t="s">
        <v>140</v>
      </c>
      <c r="M7666" t="s">
        <v>726</v>
      </c>
      <c r="N7666" t="s">
        <v>727</v>
      </c>
    </row>
    <row r="7667" spans="1:14" x14ac:dyDescent="0.35">
      <c r="A7667" t="s">
        <v>30</v>
      </c>
      <c r="B7667" t="s">
        <v>339</v>
      </c>
    </row>
    <row r="7668" spans="1:14" x14ac:dyDescent="0.35">
      <c r="A7668" t="s">
        <v>31</v>
      </c>
      <c r="B7668" t="s">
        <v>1234</v>
      </c>
      <c r="C7668">
        <v>1</v>
      </c>
      <c r="D7668" t="s">
        <v>177</v>
      </c>
      <c r="E7668" t="s">
        <v>140</v>
      </c>
      <c r="F7668" t="s">
        <v>140</v>
      </c>
      <c r="G7668" t="s">
        <v>140</v>
      </c>
      <c r="H7668" t="s">
        <v>140</v>
      </c>
      <c r="I7668" t="s">
        <v>140</v>
      </c>
      <c r="J7668" t="s">
        <v>140</v>
      </c>
      <c r="K7668" t="s">
        <v>140</v>
      </c>
      <c r="L7668" t="s">
        <v>140</v>
      </c>
      <c r="M7668" t="s">
        <v>140</v>
      </c>
      <c r="N7668" t="s">
        <v>140</v>
      </c>
    </row>
    <row r="7669" spans="1:14" x14ac:dyDescent="0.35">
      <c r="A7669" t="s">
        <v>32</v>
      </c>
      <c r="B7669" t="s">
        <v>1236</v>
      </c>
      <c r="C7669">
        <v>1</v>
      </c>
      <c r="D7669" t="s">
        <v>177</v>
      </c>
      <c r="E7669" t="s">
        <v>177</v>
      </c>
      <c r="F7669" t="s">
        <v>140</v>
      </c>
      <c r="G7669" t="s">
        <v>140</v>
      </c>
      <c r="H7669" t="s">
        <v>140</v>
      </c>
      <c r="I7669" t="s">
        <v>140</v>
      </c>
      <c r="J7669" t="s">
        <v>140</v>
      </c>
      <c r="K7669" t="s">
        <v>140</v>
      </c>
      <c r="L7669" t="s">
        <v>140</v>
      </c>
      <c r="M7669" t="s">
        <v>140</v>
      </c>
      <c r="N7669" t="s">
        <v>140</v>
      </c>
    </row>
    <row r="7670" spans="1:14" x14ac:dyDescent="0.35">
      <c r="A7670" t="s">
        <v>32</v>
      </c>
      <c r="B7670" t="s">
        <v>1234</v>
      </c>
      <c r="C7670">
        <v>21</v>
      </c>
      <c r="D7670" t="s">
        <v>58</v>
      </c>
      <c r="E7670" t="s">
        <v>140</v>
      </c>
      <c r="F7670" t="s">
        <v>140</v>
      </c>
      <c r="G7670" t="s">
        <v>140</v>
      </c>
      <c r="H7670" t="s">
        <v>140</v>
      </c>
      <c r="I7670" t="s">
        <v>117</v>
      </c>
      <c r="J7670" t="s">
        <v>140</v>
      </c>
      <c r="K7670" t="s">
        <v>140</v>
      </c>
      <c r="L7670" t="s">
        <v>140</v>
      </c>
      <c r="M7670" t="s">
        <v>645</v>
      </c>
      <c r="N7670" t="s">
        <v>140</v>
      </c>
    </row>
    <row r="7671" spans="1:14" x14ac:dyDescent="0.35">
      <c r="A7671" t="s">
        <v>32</v>
      </c>
      <c r="B7671" t="s">
        <v>1235</v>
      </c>
      <c r="C7671">
        <v>78</v>
      </c>
      <c r="D7671" t="s">
        <v>508</v>
      </c>
      <c r="E7671" t="s">
        <v>162</v>
      </c>
      <c r="F7671" t="s">
        <v>140</v>
      </c>
      <c r="G7671" t="s">
        <v>140</v>
      </c>
      <c r="H7671" t="s">
        <v>140</v>
      </c>
      <c r="I7671" t="s">
        <v>67</v>
      </c>
      <c r="J7671" t="s">
        <v>140</v>
      </c>
      <c r="K7671" t="s">
        <v>140</v>
      </c>
      <c r="L7671" t="s">
        <v>140</v>
      </c>
      <c r="M7671" t="s">
        <v>862</v>
      </c>
      <c r="N7671" t="s">
        <v>1020</v>
      </c>
    </row>
    <row r="7673" spans="1:14" x14ac:dyDescent="0.35">
      <c r="A7673" t="s">
        <v>1319</v>
      </c>
    </row>
    <row r="7674" spans="1:14" x14ac:dyDescent="0.35">
      <c r="A7674" t="s">
        <v>2</v>
      </c>
      <c r="B7674" t="s">
        <v>1170</v>
      </c>
      <c r="C7674" t="s">
        <v>3</v>
      </c>
      <c r="D7674" t="s">
        <v>1280</v>
      </c>
      <c r="E7674" t="s">
        <v>1304</v>
      </c>
      <c r="F7674" t="s">
        <v>1305</v>
      </c>
      <c r="G7674" t="s">
        <v>1306</v>
      </c>
      <c r="H7674" t="s">
        <v>1307</v>
      </c>
      <c r="I7674" t="s">
        <v>1308</v>
      </c>
      <c r="J7674" t="s">
        <v>1309</v>
      </c>
      <c r="K7674" t="s">
        <v>1310</v>
      </c>
      <c r="L7674" t="s">
        <v>1311</v>
      </c>
      <c r="M7674" t="s">
        <v>1032</v>
      </c>
      <c r="N7674" t="s">
        <v>1312</v>
      </c>
    </row>
    <row r="7675" spans="1:14" x14ac:dyDescent="0.35">
      <c r="A7675" t="s">
        <v>8</v>
      </c>
      <c r="B7675" t="s">
        <v>1171</v>
      </c>
      <c r="C7675">
        <v>4</v>
      </c>
      <c r="D7675" t="s">
        <v>599</v>
      </c>
      <c r="E7675" t="s">
        <v>140</v>
      </c>
      <c r="F7675" t="s">
        <v>140</v>
      </c>
      <c r="G7675" t="s">
        <v>140</v>
      </c>
      <c r="H7675" t="s">
        <v>140</v>
      </c>
      <c r="I7675" t="s">
        <v>177</v>
      </c>
      <c r="J7675" t="s">
        <v>140</v>
      </c>
      <c r="K7675" t="s">
        <v>140</v>
      </c>
      <c r="L7675" t="s">
        <v>140</v>
      </c>
      <c r="M7675" t="s">
        <v>140</v>
      </c>
      <c r="N7675" t="s">
        <v>140</v>
      </c>
    </row>
    <row r="7676" spans="1:14" x14ac:dyDescent="0.35">
      <c r="A7676" t="s">
        <v>9</v>
      </c>
      <c r="B7676" t="s">
        <v>1171</v>
      </c>
      <c r="C7676">
        <v>5</v>
      </c>
      <c r="D7676" t="s">
        <v>920</v>
      </c>
      <c r="E7676" t="s">
        <v>140</v>
      </c>
      <c r="F7676" t="s">
        <v>140</v>
      </c>
      <c r="G7676" t="s">
        <v>140</v>
      </c>
      <c r="H7676" t="s">
        <v>140</v>
      </c>
      <c r="I7676" t="s">
        <v>921</v>
      </c>
      <c r="J7676" t="s">
        <v>140</v>
      </c>
      <c r="K7676" t="s">
        <v>140</v>
      </c>
      <c r="L7676" t="s">
        <v>140</v>
      </c>
      <c r="M7676" t="s">
        <v>140</v>
      </c>
      <c r="N7676" t="s">
        <v>140</v>
      </c>
    </row>
    <row r="7677" spans="1:14" x14ac:dyDescent="0.35">
      <c r="A7677" t="s">
        <v>10</v>
      </c>
      <c r="B7677" t="s">
        <v>1171</v>
      </c>
      <c r="C7677">
        <v>9</v>
      </c>
      <c r="D7677" t="s">
        <v>523</v>
      </c>
      <c r="E7677" t="s">
        <v>140</v>
      </c>
      <c r="F7677" t="s">
        <v>140</v>
      </c>
      <c r="G7677" t="s">
        <v>140</v>
      </c>
      <c r="H7677" t="s">
        <v>140</v>
      </c>
      <c r="I7677" t="s">
        <v>140</v>
      </c>
      <c r="J7677" t="s">
        <v>140</v>
      </c>
      <c r="K7677" t="s">
        <v>140</v>
      </c>
      <c r="L7677" t="s">
        <v>140</v>
      </c>
      <c r="M7677" t="s">
        <v>691</v>
      </c>
      <c r="N7677" t="s">
        <v>140</v>
      </c>
    </row>
    <row r="7678" spans="1:14" x14ac:dyDescent="0.35">
      <c r="A7678" t="s">
        <v>11</v>
      </c>
      <c r="B7678" t="s">
        <v>1171</v>
      </c>
      <c r="C7678">
        <v>3</v>
      </c>
      <c r="D7678" t="s">
        <v>493</v>
      </c>
      <c r="E7678" t="s">
        <v>140</v>
      </c>
      <c r="F7678" t="s">
        <v>140</v>
      </c>
      <c r="G7678" t="s">
        <v>140</v>
      </c>
      <c r="H7678" t="s">
        <v>140</v>
      </c>
      <c r="I7678" t="s">
        <v>140</v>
      </c>
      <c r="J7678" t="s">
        <v>140</v>
      </c>
      <c r="K7678" t="s">
        <v>140</v>
      </c>
      <c r="L7678" t="s">
        <v>140</v>
      </c>
      <c r="M7678" t="s">
        <v>492</v>
      </c>
      <c r="N7678" t="s">
        <v>140</v>
      </c>
    </row>
    <row r="7679" spans="1:14" x14ac:dyDescent="0.35">
      <c r="A7679" t="s">
        <v>12</v>
      </c>
      <c r="B7679" t="s">
        <v>1172</v>
      </c>
      <c r="C7679">
        <v>3</v>
      </c>
      <c r="D7679" t="s">
        <v>723</v>
      </c>
      <c r="E7679" t="s">
        <v>140</v>
      </c>
      <c r="F7679" t="s">
        <v>140</v>
      </c>
      <c r="G7679" t="s">
        <v>140</v>
      </c>
      <c r="H7679" t="s">
        <v>140</v>
      </c>
      <c r="I7679" t="s">
        <v>140</v>
      </c>
      <c r="J7679" t="s">
        <v>140</v>
      </c>
      <c r="K7679" t="s">
        <v>140</v>
      </c>
      <c r="L7679" t="s">
        <v>140</v>
      </c>
      <c r="M7679" t="s">
        <v>177</v>
      </c>
      <c r="N7679" t="s">
        <v>140</v>
      </c>
    </row>
    <row r="7680" spans="1:14" x14ac:dyDescent="0.35">
      <c r="A7680" t="s">
        <v>13</v>
      </c>
      <c r="B7680" t="s">
        <v>1172</v>
      </c>
      <c r="C7680">
        <v>1</v>
      </c>
      <c r="D7680" t="s">
        <v>177</v>
      </c>
      <c r="E7680" t="s">
        <v>140</v>
      </c>
      <c r="F7680" t="s">
        <v>140</v>
      </c>
      <c r="G7680" t="s">
        <v>140</v>
      </c>
      <c r="H7680" t="s">
        <v>140</v>
      </c>
      <c r="I7680" t="s">
        <v>177</v>
      </c>
      <c r="J7680" t="s">
        <v>140</v>
      </c>
      <c r="K7680" t="s">
        <v>140</v>
      </c>
      <c r="L7680" t="s">
        <v>140</v>
      </c>
      <c r="M7680" t="s">
        <v>140</v>
      </c>
      <c r="N7680" t="s">
        <v>140</v>
      </c>
    </row>
    <row r="7681" spans="1:14" x14ac:dyDescent="0.35">
      <c r="A7681" t="s">
        <v>14</v>
      </c>
      <c r="B7681" t="s">
        <v>1171</v>
      </c>
      <c r="C7681">
        <v>4</v>
      </c>
      <c r="D7681" t="s">
        <v>388</v>
      </c>
      <c r="E7681" t="s">
        <v>177</v>
      </c>
      <c r="F7681" t="s">
        <v>140</v>
      </c>
      <c r="G7681" t="s">
        <v>140</v>
      </c>
      <c r="H7681" t="s">
        <v>140</v>
      </c>
      <c r="I7681" t="s">
        <v>323</v>
      </c>
      <c r="J7681" t="s">
        <v>140</v>
      </c>
      <c r="K7681" t="s">
        <v>140</v>
      </c>
      <c r="L7681" t="s">
        <v>140</v>
      </c>
      <c r="M7681" t="s">
        <v>140</v>
      </c>
      <c r="N7681" t="s">
        <v>140</v>
      </c>
    </row>
    <row r="7682" spans="1:14" x14ac:dyDescent="0.35">
      <c r="A7682" t="s">
        <v>14</v>
      </c>
      <c r="B7682" t="s">
        <v>1172</v>
      </c>
      <c r="C7682">
        <v>1</v>
      </c>
      <c r="D7682" t="s">
        <v>140</v>
      </c>
      <c r="E7682" t="s">
        <v>140</v>
      </c>
      <c r="F7682" t="s">
        <v>140</v>
      </c>
      <c r="G7682" t="s">
        <v>140</v>
      </c>
      <c r="H7682" t="s">
        <v>140</v>
      </c>
      <c r="I7682" t="s">
        <v>177</v>
      </c>
      <c r="J7682" t="s">
        <v>140</v>
      </c>
      <c r="K7682" t="s">
        <v>140</v>
      </c>
      <c r="L7682" t="s">
        <v>140</v>
      </c>
      <c r="M7682" t="s">
        <v>140</v>
      </c>
      <c r="N7682" t="s">
        <v>140</v>
      </c>
    </row>
    <row r="7683" spans="1:14" x14ac:dyDescent="0.35">
      <c r="A7683" t="s">
        <v>15</v>
      </c>
      <c r="B7683" t="s">
        <v>1171</v>
      </c>
      <c r="C7683">
        <v>2</v>
      </c>
      <c r="D7683" t="s">
        <v>140</v>
      </c>
      <c r="E7683" t="s">
        <v>140</v>
      </c>
      <c r="F7683" t="s">
        <v>140</v>
      </c>
      <c r="G7683" t="s">
        <v>140</v>
      </c>
      <c r="H7683" t="s">
        <v>140</v>
      </c>
      <c r="I7683" t="s">
        <v>177</v>
      </c>
      <c r="J7683" t="s">
        <v>140</v>
      </c>
      <c r="K7683" t="s">
        <v>140</v>
      </c>
      <c r="L7683" t="s">
        <v>140</v>
      </c>
      <c r="M7683" t="s">
        <v>140</v>
      </c>
      <c r="N7683" t="s">
        <v>140</v>
      </c>
    </row>
    <row r="7684" spans="1:14" x14ac:dyDescent="0.35">
      <c r="A7684" t="s">
        <v>16</v>
      </c>
      <c r="B7684" t="s">
        <v>1171</v>
      </c>
      <c r="C7684">
        <v>2</v>
      </c>
      <c r="D7684" t="s">
        <v>504</v>
      </c>
      <c r="E7684" t="s">
        <v>505</v>
      </c>
      <c r="F7684" t="s">
        <v>140</v>
      </c>
      <c r="G7684" t="s">
        <v>140</v>
      </c>
      <c r="H7684" t="s">
        <v>140</v>
      </c>
      <c r="I7684" t="s">
        <v>140</v>
      </c>
      <c r="J7684" t="s">
        <v>140</v>
      </c>
      <c r="K7684" t="s">
        <v>140</v>
      </c>
      <c r="L7684" t="s">
        <v>140</v>
      </c>
      <c r="M7684" t="s">
        <v>140</v>
      </c>
      <c r="N7684" t="s">
        <v>140</v>
      </c>
    </row>
    <row r="7685" spans="1:14" x14ac:dyDescent="0.35">
      <c r="A7685" t="s">
        <v>17</v>
      </c>
      <c r="B7685" t="s">
        <v>1171</v>
      </c>
      <c r="C7685">
        <v>4</v>
      </c>
      <c r="D7685" t="s">
        <v>597</v>
      </c>
      <c r="E7685" t="s">
        <v>140</v>
      </c>
      <c r="F7685" t="s">
        <v>140</v>
      </c>
      <c r="G7685" t="s">
        <v>140</v>
      </c>
      <c r="H7685" t="s">
        <v>140</v>
      </c>
      <c r="I7685" t="s">
        <v>598</v>
      </c>
      <c r="J7685" t="s">
        <v>140</v>
      </c>
      <c r="K7685" t="s">
        <v>140</v>
      </c>
      <c r="L7685" t="s">
        <v>140</v>
      </c>
      <c r="M7685" t="s">
        <v>140</v>
      </c>
      <c r="N7685" t="s">
        <v>140</v>
      </c>
    </row>
    <row r="7686" spans="1:14" x14ac:dyDescent="0.35">
      <c r="A7686" t="s">
        <v>18</v>
      </c>
      <c r="B7686" t="s">
        <v>1171</v>
      </c>
      <c r="C7686">
        <v>1</v>
      </c>
      <c r="D7686" t="s">
        <v>140</v>
      </c>
      <c r="E7686" t="s">
        <v>140</v>
      </c>
      <c r="F7686" t="s">
        <v>140</v>
      </c>
      <c r="G7686" t="s">
        <v>140</v>
      </c>
      <c r="H7686" t="s">
        <v>140</v>
      </c>
      <c r="I7686" t="s">
        <v>140</v>
      </c>
      <c r="J7686" t="s">
        <v>140</v>
      </c>
      <c r="K7686" t="s">
        <v>140</v>
      </c>
      <c r="L7686" t="s">
        <v>140</v>
      </c>
      <c r="M7686" t="s">
        <v>177</v>
      </c>
      <c r="N7686" t="s">
        <v>140</v>
      </c>
    </row>
    <row r="7687" spans="1:14" x14ac:dyDescent="0.35">
      <c r="A7687" t="s">
        <v>18</v>
      </c>
      <c r="B7687" t="s">
        <v>1172</v>
      </c>
      <c r="C7687">
        <v>1</v>
      </c>
      <c r="D7687" t="s">
        <v>177</v>
      </c>
      <c r="E7687" t="s">
        <v>140</v>
      </c>
      <c r="F7687" t="s">
        <v>140</v>
      </c>
      <c r="G7687" t="s">
        <v>140</v>
      </c>
      <c r="H7687" t="s">
        <v>140</v>
      </c>
      <c r="I7687" t="s">
        <v>177</v>
      </c>
      <c r="J7687" t="s">
        <v>140</v>
      </c>
      <c r="K7687" t="s">
        <v>140</v>
      </c>
      <c r="L7687" t="s">
        <v>140</v>
      </c>
      <c r="M7687" t="s">
        <v>177</v>
      </c>
      <c r="N7687" t="s">
        <v>140</v>
      </c>
    </row>
    <row r="7688" spans="1:14" x14ac:dyDescent="0.35">
      <c r="A7688" t="s">
        <v>19</v>
      </c>
      <c r="B7688" t="s">
        <v>1171</v>
      </c>
      <c r="C7688">
        <v>5</v>
      </c>
      <c r="D7688" t="s">
        <v>838</v>
      </c>
      <c r="E7688" t="s">
        <v>140</v>
      </c>
      <c r="F7688" t="s">
        <v>140</v>
      </c>
      <c r="G7688" t="s">
        <v>140</v>
      </c>
      <c r="H7688" t="s">
        <v>140</v>
      </c>
      <c r="I7688" t="s">
        <v>112</v>
      </c>
      <c r="J7688" t="s">
        <v>140</v>
      </c>
      <c r="K7688" t="s">
        <v>140</v>
      </c>
      <c r="L7688" t="s">
        <v>140</v>
      </c>
      <c r="M7688" t="s">
        <v>838</v>
      </c>
      <c r="N7688" t="s">
        <v>140</v>
      </c>
    </row>
    <row r="7689" spans="1:14" x14ac:dyDescent="0.35">
      <c r="A7689" t="s">
        <v>19</v>
      </c>
      <c r="B7689" t="s">
        <v>1172</v>
      </c>
      <c r="C7689">
        <v>1</v>
      </c>
      <c r="D7689" t="s">
        <v>140</v>
      </c>
      <c r="E7689" t="s">
        <v>140</v>
      </c>
      <c r="F7689" t="s">
        <v>140</v>
      </c>
      <c r="G7689" t="s">
        <v>140</v>
      </c>
      <c r="H7689" t="s">
        <v>140</v>
      </c>
      <c r="I7689" t="s">
        <v>177</v>
      </c>
      <c r="J7689" t="s">
        <v>140</v>
      </c>
      <c r="K7689" t="s">
        <v>140</v>
      </c>
      <c r="L7689" t="s">
        <v>140</v>
      </c>
      <c r="M7689" t="s">
        <v>140</v>
      </c>
      <c r="N7689" t="s">
        <v>140</v>
      </c>
    </row>
    <row r="7690" spans="1:14" x14ac:dyDescent="0.35">
      <c r="A7690" t="s">
        <v>20</v>
      </c>
      <c r="B7690" t="s">
        <v>1171</v>
      </c>
      <c r="C7690">
        <v>8</v>
      </c>
      <c r="D7690" t="s">
        <v>829</v>
      </c>
      <c r="E7690" t="s">
        <v>749</v>
      </c>
      <c r="F7690" t="s">
        <v>140</v>
      </c>
      <c r="G7690" t="s">
        <v>140</v>
      </c>
      <c r="H7690" t="s">
        <v>140</v>
      </c>
      <c r="I7690" t="s">
        <v>897</v>
      </c>
      <c r="J7690" t="s">
        <v>140</v>
      </c>
      <c r="K7690" t="s">
        <v>140</v>
      </c>
      <c r="L7690" t="s">
        <v>140</v>
      </c>
      <c r="M7690" t="s">
        <v>643</v>
      </c>
      <c r="N7690" t="s">
        <v>140</v>
      </c>
    </row>
    <row r="7691" spans="1:14" x14ac:dyDescent="0.35">
      <c r="A7691" t="s">
        <v>21</v>
      </c>
      <c r="B7691" t="s">
        <v>1171</v>
      </c>
      <c r="C7691">
        <v>5</v>
      </c>
      <c r="D7691" t="s">
        <v>914</v>
      </c>
      <c r="E7691" t="s">
        <v>140</v>
      </c>
      <c r="F7691" t="s">
        <v>140</v>
      </c>
      <c r="G7691" t="s">
        <v>140</v>
      </c>
      <c r="H7691" t="s">
        <v>140</v>
      </c>
      <c r="I7691" t="s">
        <v>140</v>
      </c>
      <c r="J7691" t="s">
        <v>140</v>
      </c>
      <c r="K7691" t="s">
        <v>140</v>
      </c>
      <c r="L7691" t="s">
        <v>140</v>
      </c>
      <c r="M7691" t="s">
        <v>615</v>
      </c>
      <c r="N7691" t="s">
        <v>140</v>
      </c>
    </row>
    <row r="7692" spans="1:14" x14ac:dyDescent="0.35">
      <c r="A7692" t="s">
        <v>22</v>
      </c>
      <c r="B7692" t="s">
        <v>1171</v>
      </c>
      <c r="C7692">
        <v>8</v>
      </c>
      <c r="D7692" t="s">
        <v>580</v>
      </c>
      <c r="E7692" t="s">
        <v>847</v>
      </c>
      <c r="F7692" t="s">
        <v>140</v>
      </c>
      <c r="G7692" t="s">
        <v>140</v>
      </c>
      <c r="H7692" t="s">
        <v>140</v>
      </c>
      <c r="I7692" t="s">
        <v>140</v>
      </c>
      <c r="J7692" t="s">
        <v>140</v>
      </c>
      <c r="K7692" t="s">
        <v>140</v>
      </c>
      <c r="L7692" t="s">
        <v>140</v>
      </c>
      <c r="M7692" t="s">
        <v>57</v>
      </c>
      <c r="N7692" t="s">
        <v>140</v>
      </c>
    </row>
    <row r="7693" spans="1:14" x14ac:dyDescent="0.35">
      <c r="A7693" t="s">
        <v>23</v>
      </c>
      <c r="B7693" t="s">
        <v>339</v>
      </c>
    </row>
    <row r="7694" spans="1:14" x14ac:dyDescent="0.35">
      <c r="A7694" t="s">
        <v>24</v>
      </c>
      <c r="B7694" t="s">
        <v>1171</v>
      </c>
      <c r="C7694">
        <v>5</v>
      </c>
      <c r="D7694" t="s">
        <v>576</v>
      </c>
      <c r="E7694" t="s">
        <v>576</v>
      </c>
      <c r="F7694" t="s">
        <v>140</v>
      </c>
      <c r="G7694" t="s">
        <v>140</v>
      </c>
      <c r="H7694" t="s">
        <v>140</v>
      </c>
      <c r="I7694" t="s">
        <v>83</v>
      </c>
      <c r="J7694" t="s">
        <v>140</v>
      </c>
      <c r="K7694" t="s">
        <v>140</v>
      </c>
      <c r="L7694" t="s">
        <v>140</v>
      </c>
      <c r="M7694" t="s">
        <v>576</v>
      </c>
      <c r="N7694" t="s">
        <v>140</v>
      </c>
    </row>
    <row r="7695" spans="1:14" x14ac:dyDescent="0.35">
      <c r="A7695" t="s">
        <v>25</v>
      </c>
      <c r="B7695" t="s">
        <v>1171</v>
      </c>
      <c r="C7695">
        <v>4</v>
      </c>
      <c r="D7695" t="s">
        <v>140</v>
      </c>
      <c r="E7695" t="s">
        <v>140</v>
      </c>
      <c r="F7695" t="s">
        <v>140</v>
      </c>
      <c r="G7695" t="s">
        <v>140</v>
      </c>
      <c r="H7695" t="s">
        <v>140</v>
      </c>
      <c r="I7695" t="s">
        <v>707</v>
      </c>
      <c r="J7695" t="s">
        <v>140</v>
      </c>
      <c r="K7695" t="s">
        <v>140</v>
      </c>
      <c r="L7695" t="s">
        <v>140</v>
      </c>
      <c r="M7695" t="s">
        <v>706</v>
      </c>
      <c r="N7695" t="s">
        <v>140</v>
      </c>
    </row>
    <row r="7696" spans="1:14" x14ac:dyDescent="0.35">
      <c r="A7696" t="s">
        <v>26</v>
      </c>
      <c r="B7696" t="s">
        <v>1171</v>
      </c>
      <c r="C7696">
        <v>5</v>
      </c>
      <c r="D7696" t="s">
        <v>606</v>
      </c>
      <c r="E7696" t="s">
        <v>140</v>
      </c>
      <c r="F7696" t="s">
        <v>140</v>
      </c>
      <c r="G7696" t="s">
        <v>140</v>
      </c>
      <c r="H7696" t="s">
        <v>140</v>
      </c>
      <c r="I7696" t="s">
        <v>862</v>
      </c>
      <c r="J7696" t="s">
        <v>140</v>
      </c>
      <c r="K7696" t="s">
        <v>140</v>
      </c>
      <c r="L7696" t="s">
        <v>140</v>
      </c>
      <c r="M7696" t="s">
        <v>481</v>
      </c>
      <c r="N7696" t="s">
        <v>140</v>
      </c>
    </row>
    <row r="7697" spans="1:14" x14ac:dyDescent="0.35">
      <c r="A7697" t="s">
        <v>27</v>
      </c>
      <c r="B7697" t="s">
        <v>1171</v>
      </c>
      <c r="C7697">
        <v>7</v>
      </c>
      <c r="D7697" t="s">
        <v>140</v>
      </c>
      <c r="E7697" t="s">
        <v>140</v>
      </c>
      <c r="F7697" t="s">
        <v>140</v>
      </c>
      <c r="G7697" t="s">
        <v>140</v>
      </c>
      <c r="H7697" t="s">
        <v>140</v>
      </c>
      <c r="I7697" t="s">
        <v>912</v>
      </c>
      <c r="J7697" t="s">
        <v>140</v>
      </c>
      <c r="K7697" t="s">
        <v>140</v>
      </c>
      <c r="L7697" t="s">
        <v>140</v>
      </c>
      <c r="M7697" t="s">
        <v>89</v>
      </c>
      <c r="N7697" t="s">
        <v>911</v>
      </c>
    </row>
    <row r="7698" spans="1:14" x14ac:dyDescent="0.35">
      <c r="A7698" t="s">
        <v>28</v>
      </c>
      <c r="B7698" t="s">
        <v>1171</v>
      </c>
      <c r="C7698">
        <v>5</v>
      </c>
      <c r="D7698" t="s">
        <v>759</v>
      </c>
      <c r="E7698" t="s">
        <v>140</v>
      </c>
      <c r="F7698" t="s">
        <v>140</v>
      </c>
      <c r="G7698" t="s">
        <v>140</v>
      </c>
      <c r="H7698" t="s">
        <v>140</v>
      </c>
      <c r="I7698" t="s">
        <v>273</v>
      </c>
      <c r="J7698" t="s">
        <v>140</v>
      </c>
      <c r="K7698" t="s">
        <v>140</v>
      </c>
      <c r="L7698" t="s">
        <v>140</v>
      </c>
      <c r="M7698" t="s">
        <v>433</v>
      </c>
      <c r="N7698" t="s">
        <v>140</v>
      </c>
    </row>
    <row r="7699" spans="1:14" x14ac:dyDescent="0.35">
      <c r="A7699" t="s">
        <v>29</v>
      </c>
      <c r="B7699" t="s">
        <v>1171</v>
      </c>
      <c r="C7699">
        <v>6</v>
      </c>
      <c r="D7699" t="s">
        <v>712</v>
      </c>
      <c r="E7699" t="s">
        <v>140</v>
      </c>
      <c r="F7699" t="s">
        <v>140</v>
      </c>
      <c r="G7699" t="s">
        <v>140</v>
      </c>
      <c r="H7699" t="s">
        <v>140</v>
      </c>
      <c r="I7699" t="s">
        <v>140</v>
      </c>
      <c r="J7699" t="s">
        <v>140</v>
      </c>
      <c r="K7699" t="s">
        <v>140</v>
      </c>
      <c r="L7699" t="s">
        <v>140</v>
      </c>
      <c r="M7699" t="s">
        <v>713</v>
      </c>
      <c r="N7699" t="s">
        <v>712</v>
      </c>
    </row>
    <row r="7700" spans="1:14" x14ac:dyDescent="0.35">
      <c r="A7700" t="s">
        <v>30</v>
      </c>
      <c r="B7700" t="s">
        <v>339</v>
      </c>
    </row>
    <row r="7701" spans="1:14" x14ac:dyDescent="0.35">
      <c r="A7701" t="s">
        <v>31</v>
      </c>
      <c r="B7701" t="s">
        <v>1172</v>
      </c>
      <c r="C7701">
        <v>1</v>
      </c>
      <c r="D7701" t="s">
        <v>177</v>
      </c>
      <c r="E7701" t="s">
        <v>140</v>
      </c>
      <c r="F7701" t="s">
        <v>140</v>
      </c>
      <c r="G7701" t="s">
        <v>140</v>
      </c>
      <c r="H7701" t="s">
        <v>140</v>
      </c>
      <c r="I7701" t="s">
        <v>140</v>
      </c>
      <c r="J7701" t="s">
        <v>140</v>
      </c>
      <c r="K7701" t="s">
        <v>140</v>
      </c>
      <c r="L7701" t="s">
        <v>140</v>
      </c>
      <c r="M7701" t="s">
        <v>140</v>
      </c>
      <c r="N7701" t="s">
        <v>140</v>
      </c>
    </row>
    <row r="7702" spans="1:14" x14ac:dyDescent="0.35">
      <c r="A7702" t="s">
        <v>32</v>
      </c>
      <c r="B7702" t="s">
        <v>1171</v>
      </c>
      <c r="C7702">
        <v>92</v>
      </c>
      <c r="D7702" t="s">
        <v>864</v>
      </c>
      <c r="E7702" t="s">
        <v>1106</v>
      </c>
      <c r="F7702" t="s">
        <v>140</v>
      </c>
      <c r="G7702" t="s">
        <v>140</v>
      </c>
      <c r="H7702" t="s">
        <v>140</v>
      </c>
      <c r="I7702" t="s">
        <v>45</v>
      </c>
      <c r="J7702" t="s">
        <v>140</v>
      </c>
      <c r="K7702" t="s">
        <v>140</v>
      </c>
      <c r="L7702" t="s">
        <v>140</v>
      </c>
      <c r="M7702" t="s">
        <v>894</v>
      </c>
      <c r="N7702" t="s">
        <v>1066</v>
      </c>
    </row>
    <row r="7703" spans="1:14" x14ac:dyDescent="0.35">
      <c r="A7703" t="s">
        <v>32</v>
      </c>
      <c r="B7703" t="s">
        <v>1172</v>
      </c>
      <c r="C7703">
        <v>8</v>
      </c>
      <c r="D7703" t="s">
        <v>417</v>
      </c>
      <c r="E7703" t="s">
        <v>140</v>
      </c>
      <c r="F7703" t="s">
        <v>140</v>
      </c>
      <c r="G7703" t="s">
        <v>140</v>
      </c>
      <c r="H7703" t="s">
        <v>140</v>
      </c>
      <c r="I7703" t="s">
        <v>420</v>
      </c>
      <c r="J7703" t="s">
        <v>140</v>
      </c>
      <c r="K7703" t="s">
        <v>140</v>
      </c>
      <c r="L7703" t="s">
        <v>140</v>
      </c>
      <c r="M7703" t="s">
        <v>382</v>
      </c>
      <c r="N7703" t="s">
        <v>140</v>
      </c>
    </row>
    <row r="7705" spans="1:14" x14ac:dyDescent="0.35">
      <c r="A7705" t="s">
        <v>1320</v>
      </c>
    </row>
    <row r="7706" spans="1:14" x14ac:dyDescent="0.35">
      <c r="A7706" t="s">
        <v>2</v>
      </c>
      <c r="B7706" t="s">
        <v>3</v>
      </c>
      <c r="C7706" t="s">
        <v>85</v>
      </c>
      <c r="D7706" t="s">
        <v>86</v>
      </c>
      <c r="E7706" t="s">
        <v>1133</v>
      </c>
      <c r="F7706" t="s">
        <v>136</v>
      </c>
    </row>
    <row r="7707" spans="1:14" x14ac:dyDescent="0.35">
      <c r="A7707" t="s">
        <v>8</v>
      </c>
      <c r="B7707">
        <v>49</v>
      </c>
      <c r="C7707" t="s">
        <v>1066</v>
      </c>
      <c r="D7707" t="s">
        <v>1202</v>
      </c>
      <c r="E7707" t="s">
        <v>140</v>
      </c>
      <c r="F7707" t="s">
        <v>140</v>
      </c>
    </row>
    <row r="7708" spans="1:14" x14ac:dyDescent="0.35">
      <c r="A7708" t="s">
        <v>9</v>
      </c>
      <c r="B7708">
        <v>128</v>
      </c>
      <c r="C7708" t="s">
        <v>1062</v>
      </c>
      <c r="D7708" t="s">
        <v>1002</v>
      </c>
      <c r="E7708" t="s">
        <v>1011</v>
      </c>
      <c r="F7708" t="s">
        <v>140</v>
      </c>
    </row>
    <row r="7709" spans="1:14" x14ac:dyDescent="0.35">
      <c r="A7709" t="s">
        <v>10</v>
      </c>
      <c r="B7709">
        <v>95</v>
      </c>
      <c r="C7709" t="s">
        <v>140</v>
      </c>
      <c r="D7709" t="s">
        <v>1210</v>
      </c>
      <c r="E7709" t="s">
        <v>1009</v>
      </c>
      <c r="F7709" t="s">
        <v>140</v>
      </c>
    </row>
    <row r="7710" spans="1:14" x14ac:dyDescent="0.35">
      <c r="A7710" t="s">
        <v>11</v>
      </c>
      <c r="B7710">
        <v>110</v>
      </c>
      <c r="C7710" t="s">
        <v>1063</v>
      </c>
      <c r="D7710" t="s">
        <v>938</v>
      </c>
      <c r="E7710" t="s">
        <v>1017</v>
      </c>
      <c r="F7710" t="s">
        <v>140</v>
      </c>
    </row>
    <row r="7711" spans="1:14" x14ac:dyDescent="0.35">
      <c r="A7711" t="s">
        <v>12</v>
      </c>
      <c r="B7711">
        <v>14</v>
      </c>
      <c r="C7711" t="s">
        <v>140</v>
      </c>
      <c r="D7711" t="s">
        <v>177</v>
      </c>
      <c r="E7711" t="s">
        <v>140</v>
      </c>
      <c r="F7711" t="s">
        <v>140</v>
      </c>
    </row>
    <row r="7712" spans="1:14" x14ac:dyDescent="0.35">
      <c r="A7712" t="s">
        <v>13</v>
      </c>
      <c r="B7712">
        <v>2</v>
      </c>
      <c r="C7712" t="s">
        <v>76</v>
      </c>
      <c r="D7712" t="s">
        <v>77</v>
      </c>
      <c r="E7712" t="s">
        <v>140</v>
      </c>
      <c r="F7712" t="s">
        <v>140</v>
      </c>
    </row>
    <row r="7713" spans="1:6" x14ac:dyDescent="0.35">
      <c r="A7713" t="s">
        <v>14</v>
      </c>
      <c r="B7713">
        <v>50</v>
      </c>
      <c r="C7713" t="s">
        <v>140</v>
      </c>
      <c r="D7713" t="s">
        <v>1186</v>
      </c>
      <c r="E7713" t="s">
        <v>1058</v>
      </c>
      <c r="F7713" t="s">
        <v>140</v>
      </c>
    </row>
    <row r="7714" spans="1:6" x14ac:dyDescent="0.35">
      <c r="A7714" t="s">
        <v>15</v>
      </c>
      <c r="B7714">
        <v>85</v>
      </c>
      <c r="C7714" t="s">
        <v>949</v>
      </c>
      <c r="D7714" t="s">
        <v>1006</v>
      </c>
      <c r="E7714" t="s">
        <v>1098</v>
      </c>
      <c r="F7714" t="s">
        <v>140</v>
      </c>
    </row>
    <row r="7715" spans="1:6" x14ac:dyDescent="0.35">
      <c r="A7715" t="s">
        <v>16</v>
      </c>
      <c r="B7715">
        <v>165</v>
      </c>
      <c r="C7715" t="s">
        <v>1043</v>
      </c>
      <c r="D7715" t="s">
        <v>1183</v>
      </c>
      <c r="E7715" t="s">
        <v>140</v>
      </c>
      <c r="F7715" t="s">
        <v>140</v>
      </c>
    </row>
    <row r="7716" spans="1:6" x14ac:dyDescent="0.35">
      <c r="A7716" t="s">
        <v>17</v>
      </c>
      <c r="B7716">
        <v>92</v>
      </c>
      <c r="C7716" t="s">
        <v>1068</v>
      </c>
      <c r="D7716" t="s">
        <v>1108</v>
      </c>
      <c r="E7716" t="s">
        <v>140</v>
      </c>
      <c r="F7716" t="s">
        <v>140</v>
      </c>
    </row>
    <row r="7717" spans="1:6" x14ac:dyDescent="0.35">
      <c r="A7717" t="s">
        <v>18</v>
      </c>
      <c r="B7717">
        <v>53</v>
      </c>
      <c r="C7717" t="s">
        <v>1065</v>
      </c>
      <c r="D7717" t="s">
        <v>1114</v>
      </c>
      <c r="E7717" t="s">
        <v>1098</v>
      </c>
      <c r="F7717" t="s">
        <v>140</v>
      </c>
    </row>
    <row r="7718" spans="1:6" x14ac:dyDescent="0.35">
      <c r="A7718" t="s">
        <v>19</v>
      </c>
      <c r="B7718">
        <v>59</v>
      </c>
      <c r="C7718" t="s">
        <v>140</v>
      </c>
      <c r="D7718" t="s">
        <v>948</v>
      </c>
      <c r="E7718" t="s">
        <v>949</v>
      </c>
      <c r="F7718" t="s">
        <v>140</v>
      </c>
    </row>
    <row r="7719" spans="1:6" x14ac:dyDescent="0.35">
      <c r="A7719" t="s">
        <v>20</v>
      </c>
      <c r="B7719">
        <v>85</v>
      </c>
      <c r="C7719" t="s">
        <v>664</v>
      </c>
      <c r="D7719" t="s">
        <v>1124</v>
      </c>
      <c r="E7719" t="s">
        <v>140</v>
      </c>
      <c r="F7719" t="s">
        <v>1063</v>
      </c>
    </row>
    <row r="7720" spans="1:6" x14ac:dyDescent="0.35">
      <c r="A7720" t="s">
        <v>21</v>
      </c>
      <c r="B7720">
        <v>58</v>
      </c>
      <c r="C7720" t="s">
        <v>1004</v>
      </c>
      <c r="D7720" t="s">
        <v>1230</v>
      </c>
      <c r="E7720" t="s">
        <v>140</v>
      </c>
      <c r="F7720" t="s">
        <v>140</v>
      </c>
    </row>
    <row r="7721" spans="1:6" x14ac:dyDescent="0.35">
      <c r="A7721" t="s">
        <v>22</v>
      </c>
      <c r="B7721">
        <v>79</v>
      </c>
      <c r="C7721" t="s">
        <v>1051</v>
      </c>
      <c r="D7721" t="s">
        <v>1118</v>
      </c>
      <c r="E7721" t="s">
        <v>140</v>
      </c>
      <c r="F7721" t="s">
        <v>140</v>
      </c>
    </row>
    <row r="7722" spans="1:6" x14ac:dyDescent="0.35">
      <c r="A7722" t="s">
        <v>23</v>
      </c>
      <c r="B7722">
        <v>2</v>
      </c>
      <c r="C7722" t="s">
        <v>140</v>
      </c>
      <c r="D7722" t="s">
        <v>177</v>
      </c>
      <c r="E7722" t="s">
        <v>140</v>
      </c>
      <c r="F7722" t="s">
        <v>140</v>
      </c>
    </row>
    <row r="7723" spans="1:6" x14ac:dyDescent="0.35">
      <c r="A7723" t="s">
        <v>24</v>
      </c>
      <c r="B7723">
        <v>134</v>
      </c>
      <c r="C7723" t="s">
        <v>1021</v>
      </c>
      <c r="D7723" t="s">
        <v>1148</v>
      </c>
      <c r="E7723" t="s">
        <v>140</v>
      </c>
      <c r="F7723" t="s">
        <v>140</v>
      </c>
    </row>
    <row r="7724" spans="1:6" x14ac:dyDescent="0.35">
      <c r="A7724" t="s">
        <v>25</v>
      </c>
      <c r="B7724">
        <v>114</v>
      </c>
      <c r="C7724" t="s">
        <v>1017</v>
      </c>
      <c r="D7724" t="s">
        <v>1183</v>
      </c>
      <c r="E7724" t="s">
        <v>1012</v>
      </c>
      <c r="F7724" t="s">
        <v>140</v>
      </c>
    </row>
    <row r="7725" spans="1:6" x14ac:dyDescent="0.35">
      <c r="A7725" t="s">
        <v>26</v>
      </c>
      <c r="B7725">
        <v>122</v>
      </c>
      <c r="C7725" t="s">
        <v>977</v>
      </c>
      <c r="D7725" t="s">
        <v>100</v>
      </c>
      <c r="E7725" t="s">
        <v>1021</v>
      </c>
      <c r="F7725" t="s">
        <v>140</v>
      </c>
    </row>
    <row r="7726" spans="1:6" x14ac:dyDescent="0.35">
      <c r="A7726" t="s">
        <v>27</v>
      </c>
      <c r="B7726">
        <v>169</v>
      </c>
      <c r="C7726" t="s">
        <v>1014</v>
      </c>
      <c r="D7726" t="s">
        <v>1208</v>
      </c>
      <c r="E7726" t="s">
        <v>1014</v>
      </c>
      <c r="F7726" t="s">
        <v>140</v>
      </c>
    </row>
    <row r="7727" spans="1:6" x14ac:dyDescent="0.35">
      <c r="A7727" t="s">
        <v>28</v>
      </c>
      <c r="B7727">
        <v>91</v>
      </c>
      <c r="C7727" t="s">
        <v>954</v>
      </c>
      <c r="D7727" t="s">
        <v>514</v>
      </c>
      <c r="E7727" t="s">
        <v>1011</v>
      </c>
      <c r="F7727" t="s">
        <v>140</v>
      </c>
    </row>
    <row r="7728" spans="1:6" x14ac:dyDescent="0.35">
      <c r="A7728" t="s">
        <v>29</v>
      </c>
      <c r="B7728">
        <v>122</v>
      </c>
      <c r="C7728" t="s">
        <v>939</v>
      </c>
      <c r="D7728" t="s">
        <v>1006</v>
      </c>
      <c r="E7728" t="s">
        <v>140</v>
      </c>
      <c r="F7728" t="s">
        <v>1063</v>
      </c>
    </row>
    <row r="7729" spans="1:7" x14ac:dyDescent="0.35">
      <c r="A7729" t="s">
        <v>30</v>
      </c>
      <c r="B7729">
        <v>162</v>
      </c>
      <c r="C7729" t="s">
        <v>1066</v>
      </c>
      <c r="D7729" t="s">
        <v>1202</v>
      </c>
      <c r="E7729" t="s">
        <v>140</v>
      </c>
      <c r="F7729" t="s">
        <v>140</v>
      </c>
    </row>
    <row r="7730" spans="1:7" x14ac:dyDescent="0.35">
      <c r="A7730" t="s">
        <v>31</v>
      </c>
      <c r="B7730">
        <v>6</v>
      </c>
      <c r="C7730" t="s">
        <v>824</v>
      </c>
      <c r="D7730" t="s">
        <v>933</v>
      </c>
      <c r="E7730" t="s">
        <v>140</v>
      </c>
      <c r="F7730" t="s">
        <v>140</v>
      </c>
    </row>
    <row r="7731" spans="1:7" x14ac:dyDescent="0.35">
      <c r="A7731" t="s">
        <v>32</v>
      </c>
      <c r="B7731">
        <v>2046</v>
      </c>
      <c r="C7731" t="s">
        <v>940</v>
      </c>
      <c r="D7731" t="s">
        <v>1118</v>
      </c>
      <c r="E7731" t="s">
        <v>1009</v>
      </c>
      <c r="F7731" t="s">
        <v>1022</v>
      </c>
    </row>
    <row r="7733" spans="1:7" x14ac:dyDescent="0.35">
      <c r="A7733" t="s">
        <v>1321</v>
      </c>
    </row>
    <row r="7734" spans="1:7" x14ac:dyDescent="0.35">
      <c r="A7734" t="s">
        <v>2</v>
      </c>
      <c r="B7734" t="s">
        <v>1215</v>
      </c>
      <c r="C7734" t="s">
        <v>3</v>
      </c>
      <c r="D7734" t="s">
        <v>85</v>
      </c>
      <c r="E7734" t="s">
        <v>86</v>
      </c>
      <c r="F7734" t="s">
        <v>1133</v>
      </c>
      <c r="G7734" t="s">
        <v>136</v>
      </c>
    </row>
    <row r="7735" spans="1:7" x14ac:dyDescent="0.35">
      <c r="A7735" t="s">
        <v>8</v>
      </c>
      <c r="B7735" t="s">
        <v>1216</v>
      </c>
      <c r="C7735">
        <v>15</v>
      </c>
      <c r="D7735" t="s">
        <v>140</v>
      </c>
      <c r="E7735" t="s">
        <v>177</v>
      </c>
      <c r="F7735" t="s">
        <v>140</v>
      </c>
      <c r="G7735" t="s">
        <v>140</v>
      </c>
    </row>
    <row r="7736" spans="1:7" x14ac:dyDescent="0.35">
      <c r="A7736" t="s">
        <v>8</v>
      </c>
      <c r="B7736" t="s">
        <v>1217</v>
      </c>
      <c r="C7736">
        <v>11</v>
      </c>
      <c r="D7736" t="s">
        <v>140</v>
      </c>
      <c r="E7736" t="s">
        <v>177</v>
      </c>
      <c r="F7736" t="s">
        <v>140</v>
      </c>
      <c r="G7736" t="s">
        <v>140</v>
      </c>
    </row>
    <row r="7737" spans="1:7" x14ac:dyDescent="0.35">
      <c r="A7737" t="s">
        <v>8</v>
      </c>
      <c r="B7737" t="s">
        <v>1218</v>
      </c>
      <c r="C7737">
        <v>13</v>
      </c>
      <c r="D7737" t="s">
        <v>716</v>
      </c>
      <c r="E7737" t="s">
        <v>717</v>
      </c>
      <c r="F7737" t="s">
        <v>140</v>
      </c>
      <c r="G7737" t="s">
        <v>140</v>
      </c>
    </row>
    <row r="7738" spans="1:7" x14ac:dyDescent="0.35">
      <c r="A7738" t="s">
        <v>8</v>
      </c>
      <c r="B7738" t="s">
        <v>1219</v>
      </c>
      <c r="C7738">
        <v>10</v>
      </c>
      <c r="D7738" t="s">
        <v>140</v>
      </c>
      <c r="E7738" t="s">
        <v>177</v>
      </c>
      <c r="F7738" t="s">
        <v>140</v>
      </c>
      <c r="G7738" t="s">
        <v>140</v>
      </c>
    </row>
    <row r="7739" spans="1:7" x14ac:dyDescent="0.35">
      <c r="A7739" t="s">
        <v>9</v>
      </c>
      <c r="B7739" t="s">
        <v>1216</v>
      </c>
      <c r="C7739">
        <v>34</v>
      </c>
      <c r="D7739" t="s">
        <v>733</v>
      </c>
      <c r="E7739" t="s">
        <v>500</v>
      </c>
      <c r="F7739" t="s">
        <v>1055</v>
      </c>
      <c r="G7739" t="s">
        <v>140</v>
      </c>
    </row>
    <row r="7740" spans="1:7" x14ac:dyDescent="0.35">
      <c r="A7740" t="s">
        <v>9</v>
      </c>
      <c r="B7740" t="s">
        <v>1217</v>
      </c>
      <c r="C7740">
        <v>36</v>
      </c>
      <c r="D7740" t="s">
        <v>1053</v>
      </c>
      <c r="E7740" t="s">
        <v>1110</v>
      </c>
      <c r="F7740" t="s">
        <v>140</v>
      </c>
      <c r="G7740" t="s">
        <v>140</v>
      </c>
    </row>
    <row r="7741" spans="1:7" x14ac:dyDescent="0.35">
      <c r="A7741" t="s">
        <v>9</v>
      </c>
      <c r="B7741" t="s">
        <v>1218</v>
      </c>
      <c r="C7741">
        <v>29</v>
      </c>
      <c r="D7741" t="s">
        <v>801</v>
      </c>
      <c r="E7741" t="s">
        <v>1075</v>
      </c>
      <c r="F7741" t="s">
        <v>1073</v>
      </c>
      <c r="G7741" t="s">
        <v>140</v>
      </c>
    </row>
    <row r="7742" spans="1:7" x14ac:dyDescent="0.35">
      <c r="A7742" t="s">
        <v>9</v>
      </c>
      <c r="B7742" t="s">
        <v>1219</v>
      </c>
      <c r="C7742">
        <v>29</v>
      </c>
      <c r="D7742" t="s">
        <v>140</v>
      </c>
      <c r="E7742" t="s">
        <v>1202</v>
      </c>
      <c r="F7742" t="s">
        <v>1066</v>
      </c>
      <c r="G7742" t="s">
        <v>140</v>
      </c>
    </row>
    <row r="7743" spans="1:7" x14ac:dyDescent="0.35">
      <c r="A7743" t="s">
        <v>10</v>
      </c>
      <c r="B7743" t="s">
        <v>1216</v>
      </c>
      <c r="C7743">
        <v>20</v>
      </c>
      <c r="D7743" t="s">
        <v>140</v>
      </c>
      <c r="E7743" t="s">
        <v>177</v>
      </c>
      <c r="F7743" t="s">
        <v>140</v>
      </c>
      <c r="G7743" t="s">
        <v>140</v>
      </c>
    </row>
    <row r="7744" spans="1:7" x14ac:dyDescent="0.35">
      <c r="A7744" t="s">
        <v>10</v>
      </c>
      <c r="B7744" t="s">
        <v>1217</v>
      </c>
      <c r="C7744">
        <v>26</v>
      </c>
      <c r="D7744" t="s">
        <v>140</v>
      </c>
      <c r="E7744" t="s">
        <v>1168</v>
      </c>
      <c r="F7744" t="s">
        <v>940</v>
      </c>
      <c r="G7744" t="s">
        <v>140</v>
      </c>
    </row>
    <row r="7745" spans="1:7" x14ac:dyDescent="0.35">
      <c r="A7745" t="s">
        <v>10</v>
      </c>
      <c r="B7745" t="s">
        <v>1218</v>
      </c>
      <c r="C7745">
        <v>24</v>
      </c>
      <c r="D7745" t="s">
        <v>140</v>
      </c>
      <c r="E7745" t="s">
        <v>177</v>
      </c>
      <c r="F7745" t="s">
        <v>140</v>
      </c>
      <c r="G7745" t="s">
        <v>140</v>
      </c>
    </row>
    <row r="7746" spans="1:7" x14ac:dyDescent="0.35">
      <c r="A7746" t="s">
        <v>10</v>
      </c>
      <c r="B7746" t="s">
        <v>1219</v>
      </c>
      <c r="C7746">
        <v>23</v>
      </c>
      <c r="D7746" t="s">
        <v>140</v>
      </c>
      <c r="E7746" t="s">
        <v>177</v>
      </c>
      <c r="F7746" t="s">
        <v>140</v>
      </c>
      <c r="G7746" t="s">
        <v>140</v>
      </c>
    </row>
    <row r="7747" spans="1:7" x14ac:dyDescent="0.35">
      <c r="A7747" t="s">
        <v>10</v>
      </c>
      <c r="B7747" t="s">
        <v>1220</v>
      </c>
      <c r="C7747">
        <v>2</v>
      </c>
      <c r="D7747" t="s">
        <v>140</v>
      </c>
      <c r="E7747" t="s">
        <v>177</v>
      </c>
      <c r="F7747" t="s">
        <v>140</v>
      </c>
      <c r="G7747" t="s">
        <v>140</v>
      </c>
    </row>
    <row r="7748" spans="1:7" x14ac:dyDescent="0.35">
      <c r="A7748" t="s">
        <v>11</v>
      </c>
      <c r="B7748" t="s">
        <v>1216</v>
      </c>
      <c r="C7748">
        <v>39</v>
      </c>
      <c r="D7748" t="s">
        <v>1046</v>
      </c>
      <c r="E7748" t="s">
        <v>1024</v>
      </c>
      <c r="F7748" t="s">
        <v>1023</v>
      </c>
      <c r="G7748" t="s">
        <v>140</v>
      </c>
    </row>
    <row r="7749" spans="1:7" x14ac:dyDescent="0.35">
      <c r="A7749" t="s">
        <v>11</v>
      </c>
      <c r="B7749" t="s">
        <v>1217</v>
      </c>
      <c r="C7749">
        <v>21</v>
      </c>
      <c r="D7749" t="s">
        <v>140</v>
      </c>
      <c r="E7749" t="s">
        <v>177</v>
      </c>
      <c r="F7749" t="s">
        <v>140</v>
      </c>
      <c r="G7749" t="s">
        <v>140</v>
      </c>
    </row>
    <row r="7750" spans="1:7" x14ac:dyDescent="0.35">
      <c r="A7750" t="s">
        <v>11</v>
      </c>
      <c r="B7750" t="s">
        <v>1218</v>
      </c>
      <c r="C7750">
        <v>23</v>
      </c>
      <c r="D7750" t="s">
        <v>140</v>
      </c>
      <c r="E7750" t="s">
        <v>177</v>
      </c>
      <c r="F7750" t="s">
        <v>140</v>
      </c>
      <c r="G7750" t="s">
        <v>140</v>
      </c>
    </row>
    <row r="7751" spans="1:7" x14ac:dyDescent="0.35">
      <c r="A7751" t="s">
        <v>11</v>
      </c>
      <c r="B7751" t="s">
        <v>1219</v>
      </c>
      <c r="C7751">
        <v>26</v>
      </c>
      <c r="D7751" t="s">
        <v>140</v>
      </c>
      <c r="E7751" t="s">
        <v>177</v>
      </c>
      <c r="F7751" t="s">
        <v>140</v>
      </c>
      <c r="G7751" t="s">
        <v>140</v>
      </c>
    </row>
    <row r="7752" spans="1:7" x14ac:dyDescent="0.35">
      <c r="A7752" t="s">
        <v>11</v>
      </c>
      <c r="B7752" t="s">
        <v>1220</v>
      </c>
      <c r="C7752">
        <v>1</v>
      </c>
      <c r="D7752" t="s">
        <v>140</v>
      </c>
      <c r="E7752" t="s">
        <v>177</v>
      </c>
      <c r="F7752" t="s">
        <v>140</v>
      </c>
      <c r="G7752" t="s">
        <v>140</v>
      </c>
    </row>
    <row r="7753" spans="1:7" x14ac:dyDescent="0.35">
      <c r="A7753" t="s">
        <v>12</v>
      </c>
      <c r="B7753" t="s">
        <v>1216</v>
      </c>
      <c r="C7753">
        <v>3</v>
      </c>
      <c r="D7753" t="s">
        <v>140</v>
      </c>
      <c r="E7753" t="s">
        <v>177</v>
      </c>
      <c r="F7753" t="s">
        <v>140</v>
      </c>
      <c r="G7753" t="s">
        <v>140</v>
      </c>
    </row>
    <row r="7754" spans="1:7" x14ac:dyDescent="0.35">
      <c r="A7754" t="s">
        <v>12</v>
      </c>
      <c r="B7754" t="s">
        <v>1217</v>
      </c>
      <c r="C7754">
        <v>3</v>
      </c>
      <c r="D7754" t="s">
        <v>140</v>
      </c>
      <c r="E7754" t="s">
        <v>177</v>
      </c>
      <c r="F7754" t="s">
        <v>140</v>
      </c>
      <c r="G7754" t="s">
        <v>140</v>
      </c>
    </row>
    <row r="7755" spans="1:7" x14ac:dyDescent="0.35">
      <c r="A7755" t="s">
        <v>12</v>
      </c>
      <c r="B7755" t="s">
        <v>1218</v>
      </c>
      <c r="C7755">
        <v>6</v>
      </c>
      <c r="D7755" t="s">
        <v>140</v>
      </c>
      <c r="E7755" t="s">
        <v>177</v>
      </c>
      <c r="F7755" t="s">
        <v>140</v>
      </c>
      <c r="G7755" t="s">
        <v>140</v>
      </c>
    </row>
    <row r="7756" spans="1:7" x14ac:dyDescent="0.35">
      <c r="A7756" t="s">
        <v>12</v>
      </c>
      <c r="B7756" t="s">
        <v>1219</v>
      </c>
      <c r="C7756">
        <v>2</v>
      </c>
      <c r="D7756" t="s">
        <v>140</v>
      </c>
      <c r="E7756" t="s">
        <v>177</v>
      </c>
      <c r="F7756" t="s">
        <v>140</v>
      </c>
      <c r="G7756" t="s">
        <v>140</v>
      </c>
    </row>
    <row r="7757" spans="1:7" x14ac:dyDescent="0.35">
      <c r="A7757" t="s">
        <v>13</v>
      </c>
      <c r="B7757" t="s">
        <v>1216</v>
      </c>
      <c r="C7757">
        <v>1</v>
      </c>
      <c r="D7757" t="s">
        <v>177</v>
      </c>
      <c r="E7757" t="s">
        <v>140</v>
      </c>
      <c r="F7757" t="s">
        <v>140</v>
      </c>
      <c r="G7757" t="s">
        <v>140</v>
      </c>
    </row>
    <row r="7758" spans="1:7" x14ac:dyDescent="0.35">
      <c r="A7758" t="s">
        <v>13</v>
      </c>
      <c r="B7758" t="s">
        <v>1218</v>
      </c>
      <c r="C7758">
        <v>1</v>
      </c>
      <c r="D7758" t="s">
        <v>140</v>
      </c>
      <c r="E7758" t="s">
        <v>177</v>
      </c>
      <c r="F7758" t="s">
        <v>140</v>
      </c>
      <c r="G7758" t="s">
        <v>140</v>
      </c>
    </row>
    <row r="7759" spans="1:7" x14ac:dyDescent="0.35">
      <c r="A7759" t="s">
        <v>14</v>
      </c>
      <c r="B7759" t="s">
        <v>1216</v>
      </c>
      <c r="C7759">
        <v>20</v>
      </c>
      <c r="D7759" t="s">
        <v>140</v>
      </c>
      <c r="E7759" t="s">
        <v>177</v>
      </c>
      <c r="F7759" t="s">
        <v>140</v>
      </c>
      <c r="G7759" t="s">
        <v>140</v>
      </c>
    </row>
    <row r="7760" spans="1:7" x14ac:dyDescent="0.35">
      <c r="A7760" t="s">
        <v>14</v>
      </c>
      <c r="B7760" t="s">
        <v>1217</v>
      </c>
      <c r="C7760">
        <v>11</v>
      </c>
      <c r="D7760" t="s">
        <v>140</v>
      </c>
      <c r="E7760" t="s">
        <v>177</v>
      </c>
      <c r="F7760" t="s">
        <v>140</v>
      </c>
      <c r="G7760" t="s">
        <v>140</v>
      </c>
    </row>
    <row r="7761" spans="1:7" x14ac:dyDescent="0.35">
      <c r="A7761" t="s">
        <v>14</v>
      </c>
      <c r="B7761" t="s">
        <v>1218</v>
      </c>
      <c r="C7761">
        <v>10</v>
      </c>
      <c r="D7761" t="s">
        <v>140</v>
      </c>
      <c r="E7761" t="s">
        <v>787</v>
      </c>
      <c r="F7761" t="s">
        <v>788</v>
      </c>
      <c r="G7761" t="s">
        <v>140</v>
      </c>
    </row>
    <row r="7762" spans="1:7" x14ac:dyDescent="0.35">
      <c r="A7762" t="s">
        <v>14</v>
      </c>
      <c r="B7762" t="s">
        <v>1219</v>
      </c>
      <c r="C7762">
        <v>9</v>
      </c>
      <c r="D7762" t="s">
        <v>140</v>
      </c>
      <c r="E7762" t="s">
        <v>177</v>
      </c>
      <c r="F7762" t="s">
        <v>140</v>
      </c>
      <c r="G7762" t="s">
        <v>140</v>
      </c>
    </row>
    <row r="7763" spans="1:7" x14ac:dyDescent="0.35">
      <c r="A7763" t="s">
        <v>15</v>
      </c>
      <c r="B7763" t="s">
        <v>1216</v>
      </c>
      <c r="C7763">
        <v>23</v>
      </c>
      <c r="D7763" t="s">
        <v>140</v>
      </c>
      <c r="E7763" t="s">
        <v>177</v>
      </c>
      <c r="F7763" t="s">
        <v>140</v>
      </c>
      <c r="G7763" t="s">
        <v>140</v>
      </c>
    </row>
    <row r="7764" spans="1:7" x14ac:dyDescent="0.35">
      <c r="A7764" t="s">
        <v>15</v>
      </c>
      <c r="B7764" t="s">
        <v>1217</v>
      </c>
      <c r="C7764">
        <v>20</v>
      </c>
      <c r="D7764" t="s">
        <v>140</v>
      </c>
      <c r="E7764" t="s">
        <v>177</v>
      </c>
      <c r="F7764" t="s">
        <v>140</v>
      </c>
      <c r="G7764" t="s">
        <v>140</v>
      </c>
    </row>
    <row r="7765" spans="1:7" x14ac:dyDescent="0.35">
      <c r="A7765" t="s">
        <v>15</v>
      </c>
      <c r="B7765" t="s">
        <v>1218</v>
      </c>
      <c r="C7765">
        <v>21</v>
      </c>
      <c r="D7765" t="s">
        <v>527</v>
      </c>
      <c r="E7765" t="s">
        <v>858</v>
      </c>
      <c r="F7765" t="s">
        <v>140</v>
      </c>
      <c r="G7765" t="s">
        <v>140</v>
      </c>
    </row>
    <row r="7766" spans="1:7" x14ac:dyDescent="0.35">
      <c r="A7766" t="s">
        <v>15</v>
      </c>
      <c r="B7766" t="s">
        <v>1219</v>
      </c>
      <c r="C7766">
        <v>21</v>
      </c>
      <c r="D7766" t="s">
        <v>140</v>
      </c>
      <c r="E7766" t="s">
        <v>500</v>
      </c>
      <c r="F7766" t="s">
        <v>501</v>
      </c>
      <c r="G7766" t="s">
        <v>140</v>
      </c>
    </row>
    <row r="7767" spans="1:7" x14ac:dyDescent="0.35">
      <c r="A7767" t="s">
        <v>16</v>
      </c>
      <c r="B7767" t="s">
        <v>1216</v>
      </c>
      <c r="C7767">
        <v>51</v>
      </c>
      <c r="D7767" t="s">
        <v>140</v>
      </c>
      <c r="E7767" t="s">
        <v>177</v>
      </c>
      <c r="F7767" t="s">
        <v>140</v>
      </c>
      <c r="G7767" t="s">
        <v>140</v>
      </c>
    </row>
    <row r="7768" spans="1:7" x14ac:dyDescent="0.35">
      <c r="A7768" t="s">
        <v>16</v>
      </c>
      <c r="B7768" t="s">
        <v>1217</v>
      </c>
      <c r="C7768">
        <v>34</v>
      </c>
      <c r="D7768" t="s">
        <v>140</v>
      </c>
      <c r="E7768" t="s">
        <v>177</v>
      </c>
      <c r="F7768" t="s">
        <v>140</v>
      </c>
      <c r="G7768" t="s">
        <v>140</v>
      </c>
    </row>
    <row r="7769" spans="1:7" x14ac:dyDescent="0.35">
      <c r="A7769" t="s">
        <v>16</v>
      </c>
      <c r="B7769" t="s">
        <v>1218</v>
      </c>
      <c r="C7769">
        <v>36</v>
      </c>
      <c r="D7769" t="s">
        <v>129</v>
      </c>
      <c r="E7769" t="s">
        <v>130</v>
      </c>
      <c r="F7769" t="s">
        <v>140</v>
      </c>
      <c r="G7769" t="s">
        <v>140</v>
      </c>
    </row>
    <row r="7770" spans="1:7" x14ac:dyDescent="0.35">
      <c r="A7770" t="s">
        <v>16</v>
      </c>
      <c r="B7770" t="s">
        <v>1219</v>
      </c>
      <c r="C7770">
        <v>43</v>
      </c>
      <c r="D7770" t="s">
        <v>140</v>
      </c>
      <c r="E7770" t="s">
        <v>177</v>
      </c>
      <c r="F7770" t="s">
        <v>140</v>
      </c>
      <c r="G7770" t="s">
        <v>140</v>
      </c>
    </row>
    <row r="7771" spans="1:7" x14ac:dyDescent="0.35">
      <c r="A7771" t="s">
        <v>16</v>
      </c>
      <c r="B7771" t="s">
        <v>1220</v>
      </c>
      <c r="C7771">
        <v>1</v>
      </c>
      <c r="D7771" t="s">
        <v>140</v>
      </c>
      <c r="E7771" t="s">
        <v>177</v>
      </c>
      <c r="F7771" t="s">
        <v>140</v>
      </c>
      <c r="G7771" t="s">
        <v>140</v>
      </c>
    </row>
    <row r="7772" spans="1:7" x14ac:dyDescent="0.35">
      <c r="A7772" t="s">
        <v>17</v>
      </c>
      <c r="B7772" t="s">
        <v>1216</v>
      </c>
      <c r="C7772">
        <v>20</v>
      </c>
      <c r="D7772" t="s">
        <v>527</v>
      </c>
      <c r="E7772" t="s">
        <v>858</v>
      </c>
      <c r="F7772" t="s">
        <v>140</v>
      </c>
      <c r="G7772" t="s">
        <v>140</v>
      </c>
    </row>
    <row r="7773" spans="1:7" x14ac:dyDescent="0.35">
      <c r="A7773" t="s">
        <v>17</v>
      </c>
      <c r="B7773" t="s">
        <v>1217</v>
      </c>
      <c r="C7773">
        <v>26</v>
      </c>
      <c r="D7773" t="s">
        <v>1023</v>
      </c>
      <c r="E7773" t="s">
        <v>1198</v>
      </c>
      <c r="F7773" t="s">
        <v>140</v>
      </c>
      <c r="G7773" t="s">
        <v>140</v>
      </c>
    </row>
    <row r="7774" spans="1:7" x14ac:dyDescent="0.35">
      <c r="A7774" t="s">
        <v>17</v>
      </c>
      <c r="B7774" t="s">
        <v>1218</v>
      </c>
      <c r="C7774">
        <v>19</v>
      </c>
      <c r="D7774" t="s">
        <v>140</v>
      </c>
      <c r="E7774" t="s">
        <v>177</v>
      </c>
      <c r="F7774" t="s">
        <v>140</v>
      </c>
      <c r="G7774" t="s">
        <v>140</v>
      </c>
    </row>
    <row r="7775" spans="1:7" x14ac:dyDescent="0.35">
      <c r="A7775" t="s">
        <v>17</v>
      </c>
      <c r="B7775" t="s">
        <v>1219</v>
      </c>
      <c r="C7775">
        <v>26</v>
      </c>
      <c r="D7775" t="s">
        <v>1058</v>
      </c>
      <c r="E7775" t="s">
        <v>1186</v>
      </c>
      <c r="F7775" t="s">
        <v>140</v>
      </c>
      <c r="G7775" t="s">
        <v>140</v>
      </c>
    </row>
    <row r="7776" spans="1:7" x14ac:dyDescent="0.35">
      <c r="A7776" t="s">
        <v>17</v>
      </c>
      <c r="B7776" t="s">
        <v>1220</v>
      </c>
      <c r="C7776">
        <v>1</v>
      </c>
      <c r="D7776" t="s">
        <v>177</v>
      </c>
      <c r="E7776" t="s">
        <v>140</v>
      </c>
      <c r="F7776" t="s">
        <v>140</v>
      </c>
      <c r="G7776" t="s">
        <v>140</v>
      </c>
    </row>
    <row r="7777" spans="1:7" x14ac:dyDescent="0.35">
      <c r="A7777" t="s">
        <v>18</v>
      </c>
      <c r="B7777" t="s">
        <v>1216</v>
      </c>
      <c r="C7777">
        <v>13</v>
      </c>
      <c r="D7777" t="s">
        <v>140</v>
      </c>
      <c r="E7777" t="s">
        <v>110</v>
      </c>
      <c r="F7777" t="s">
        <v>109</v>
      </c>
      <c r="G7777" t="s">
        <v>140</v>
      </c>
    </row>
    <row r="7778" spans="1:7" x14ac:dyDescent="0.35">
      <c r="A7778" t="s">
        <v>18</v>
      </c>
      <c r="B7778" t="s">
        <v>1217</v>
      </c>
      <c r="C7778">
        <v>20</v>
      </c>
      <c r="D7778" t="s">
        <v>668</v>
      </c>
      <c r="E7778" t="s">
        <v>669</v>
      </c>
      <c r="F7778" t="s">
        <v>140</v>
      </c>
      <c r="G7778" t="s">
        <v>140</v>
      </c>
    </row>
    <row r="7779" spans="1:7" x14ac:dyDescent="0.35">
      <c r="A7779" t="s">
        <v>18</v>
      </c>
      <c r="B7779" t="s">
        <v>1218</v>
      </c>
      <c r="C7779">
        <v>15</v>
      </c>
      <c r="D7779" t="s">
        <v>140</v>
      </c>
      <c r="E7779" t="s">
        <v>177</v>
      </c>
      <c r="F7779" t="s">
        <v>140</v>
      </c>
      <c r="G7779" t="s">
        <v>140</v>
      </c>
    </row>
    <row r="7780" spans="1:7" x14ac:dyDescent="0.35">
      <c r="A7780" t="s">
        <v>18</v>
      </c>
      <c r="B7780" t="s">
        <v>1219</v>
      </c>
      <c r="C7780">
        <v>5</v>
      </c>
      <c r="D7780" t="s">
        <v>755</v>
      </c>
      <c r="E7780" t="s">
        <v>941</v>
      </c>
      <c r="F7780" t="s">
        <v>140</v>
      </c>
      <c r="G7780" t="s">
        <v>140</v>
      </c>
    </row>
    <row r="7781" spans="1:7" x14ac:dyDescent="0.35">
      <c r="A7781" t="s">
        <v>19</v>
      </c>
      <c r="B7781" t="s">
        <v>1216</v>
      </c>
      <c r="C7781">
        <v>21</v>
      </c>
      <c r="D7781" t="s">
        <v>140</v>
      </c>
      <c r="E7781" t="s">
        <v>177</v>
      </c>
      <c r="F7781" t="s">
        <v>140</v>
      </c>
      <c r="G7781" t="s">
        <v>140</v>
      </c>
    </row>
    <row r="7782" spans="1:7" x14ac:dyDescent="0.35">
      <c r="A7782" t="s">
        <v>19</v>
      </c>
      <c r="B7782" t="s">
        <v>1217</v>
      </c>
      <c r="C7782">
        <v>14</v>
      </c>
      <c r="D7782" t="s">
        <v>140</v>
      </c>
      <c r="E7782" t="s">
        <v>1198</v>
      </c>
      <c r="F7782" t="s">
        <v>1023</v>
      </c>
      <c r="G7782" t="s">
        <v>140</v>
      </c>
    </row>
    <row r="7783" spans="1:7" x14ac:dyDescent="0.35">
      <c r="A7783" t="s">
        <v>19</v>
      </c>
      <c r="B7783" t="s">
        <v>1218</v>
      </c>
      <c r="C7783">
        <v>11</v>
      </c>
      <c r="D7783" t="s">
        <v>140</v>
      </c>
      <c r="E7783" t="s">
        <v>177</v>
      </c>
      <c r="F7783" t="s">
        <v>140</v>
      </c>
      <c r="G7783" t="s">
        <v>140</v>
      </c>
    </row>
    <row r="7784" spans="1:7" x14ac:dyDescent="0.35">
      <c r="A7784" t="s">
        <v>19</v>
      </c>
      <c r="B7784" t="s">
        <v>1219</v>
      </c>
      <c r="C7784">
        <v>13</v>
      </c>
      <c r="D7784" t="s">
        <v>140</v>
      </c>
      <c r="E7784" t="s">
        <v>918</v>
      </c>
      <c r="F7784" t="s">
        <v>919</v>
      </c>
      <c r="G7784" t="s">
        <v>140</v>
      </c>
    </row>
    <row r="7785" spans="1:7" x14ac:dyDescent="0.35">
      <c r="A7785" t="s">
        <v>20</v>
      </c>
      <c r="B7785" t="s">
        <v>1216</v>
      </c>
      <c r="C7785">
        <v>25</v>
      </c>
      <c r="D7785" t="s">
        <v>875</v>
      </c>
      <c r="E7785" t="s">
        <v>100</v>
      </c>
      <c r="F7785" t="s">
        <v>140</v>
      </c>
      <c r="G7785" t="s">
        <v>1073</v>
      </c>
    </row>
    <row r="7786" spans="1:7" x14ac:dyDescent="0.35">
      <c r="A7786" t="s">
        <v>20</v>
      </c>
      <c r="B7786" t="s">
        <v>1217</v>
      </c>
      <c r="C7786">
        <v>22</v>
      </c>
      <c r="D7786" t="s">
        <v>140</v>
      </c>
      <c r="E7786" t="s">
        <v>177</v>
      </c>
      <c r="F7786" t="s">
        <v>140</v>
      </c>
      <c r="G7786" t="s">
        <v>140</v>
      </c>
    </row>
    <row r="7787" spans="1:7" x14ac:dyDescent="0.35">
      <c r="A7787" t="s">
        <v>20</v>
      </c>
      <c r="B7787" t="s">
        <v>1218</v>
      </c>
      <c r="C7787">
        <v>17</v>
      </c>
      <c r="D7787" t="s">
        <v>140</v>
      </c>
      <c r="E7787" t="s">
        <v>177</v>
      </c>
      <c r="F7787" t="s">
        <v>140</v>
      </c>
      <c r="G7787" t="s">
        <v>140</v>
      </c>
    </row>
    <row r="7788" spans="1:7" x14ac:dyDescent="0.35">
      <c r="A7788" t="s">
        <v>20</v>
      </c>
      <c r="B7788" t="s">
        <v>1219</v>
      </c>
      <c r="C7788">
        <v>20</v>
      </c>
      <c r="D7788" t="s">
        <v>646</v>
      </c>
      <c r="E7788" t="s">
        <v>647</v>
      </c>
      <c r="F7788" t="s">
        <v>140</v>
      </c>
      <c r="G7788" t="s">
        <v>140</v>
      </c>
    </row>
    <row r="7789" spans="1:7" x14ac:dyDescent="0.35">
      <c r="A7789" t="s">
        <v>20</v>
      </c>
      <c r="B7789" t="s">
        <v>1220</v>
      </c>
      <c r="C7789">
        <v>1</v>
      </c>
      <c r="D7789" t="s">
        <v>140</v>
      </c>
      <c r="E7789" t="s">
        <v>177</v>
      </c>
      <c r="F7789" t="s">
        <v>140</v>
      </c>
      <c r="G7789" t="s">
        <v>140</v>
      </c>
    </row>
    <row r="7790" spans="1:7" x14ac:dyDescent="0.35">
      <c r="A7790" t="s">
        <v>21</v>
      </c>
      <c r="B7790" t="s">
        <v>1216</v>
      </c>
      <c r="C7790">
        <v>9</v>
      </c>
      <c r="D7790" t="s">
        <v>95</v>
      </c>
      <c r="E7790" t="s">
        <v>96</v>
      </c>
      <c r="F7790" t="s">
        <v>140</v>
      </c>
      <c r="G7790" t="s">
        <v>140</v>
      </c>
    </row>
    <row r="7791" spans="1:7" x14ac:dyDescent="0.35">
      <c r="A7791" t="s">
        <v>21</v>
      </c>
      <c r="B7791" t="s">
        <v>1217</v>
      </c>
      <c r="C7791">
        <v>12</v>
      </c>
      <c r="D7791" t="s">
        <v>140</v>
      </c>
      <c r="E7791" t="s">
        <v>177</v>
      </c>
      <c r="F7791" t="s">
        <v>140</v>
      </c>
      <c r="G7791" t="s">
        <v>140</v>
      </c>
    </row>
    <row r="7792" spans="1:7" x14ac:dyDescent="0.35">
      <c r="A7792" t="s">
        <v>21</v>
      </c>
      <c r="B7792" t="s">
        <v>1218</v>
      </c>
      <c r="C7792">
        <v>20</v>
      </c>
      <c r="D7792" t="s">
        <v>664</v>
      </c>
      <c r="E7792" t="s">
        <v>665</v>
      </c>
      <c r="F7792" t="s">
        <v>140</v>
      </c>
      <c r="G7792" t="s">
        <v>140</v>
      </c>
    </row>
    <row r="7793" spans="1:7" x14ac:dyDescent="0.35">
      <c r="A7793" t="s">
        <v>21</v>
      </c>
      <c r="B7793" t="s">
        <v>1219</v>
      </c>
      <c r="C7793">
        <v>17</v>
      </c>
      <c r="D7793" t="s">
        <v>140</v>
      </c>
      <c r="E7793" t="s">
        <v>177</v>
      </c>
      <c r="F7793" t="s">
        <v>140</v>
      </c>
      <c r="G7793" t="s">
        <v>140</v>
      </c>
    </row>
    <row r="7794" spans="1:7" x14ac:dyDescent="0.35">
      <c r="A7794" t="s">
        <v>22</v>
      </c>
      <c r="B7794" t="s">
        <v>1216</v>
      </c>
      <c r="C7794">
        <v>23</v>
      </c>
      <c r="D7794" t="s">
        <v>1011</v>
      </c>
      <c r="E7794" t="s">
        <v>1196</v>
      </c>
      <c r="F7794" t="s">
        <v>140</v>
      </c>
      <c r="G7794" t="s">
        <v>140</v>
      </c>
    </row>
    <row r="7795" spans="1:7" x14ac:dyDescent="0.35">
      <c r="A7795" t="s">
        <v>22</v>
      </c>
      <c r="B7795" t="s">
        <v>1217</v>
      </c>
      <c r="C7795">
        <v>18</v>
      </c>
      <c r="D7795" t="s">
        <v>937</v>
      </c>
      <c r="E7795" t="s">
        <v>936</v>
      </c>
      <c r="F7795" t="s">
        <v>140</v>
      </c>
      <c r="G7795" t="s">
        <v>140</v>
      </c>
    </row>
    <row r="7796" spans="1:7" x14ac:dyDescent="0.35">
      <c r="A7796" t="s">
        <v>22</v>
      </c>
      <c r="B7796" t="s">
        <v>1218</v>
      </c>
      <c r="C7796">
        <v>20</v>
      </c>
      <c r="D7796" t="s">
        <v>140</v>
      </c>
      <c r="E7796" t="s">
        <v>177</v>
      </c>
      <c r="F7796" t="s">
        <v>140</v>
      </c>
      <c r="G7796" t="s">
        <v>140</v>
      </c>
    </row>
    <row r="7797" spans="1:7" x14ac:dyDescent="0.35">
      <c r="A7797" t="s">
        <v>22</v>
      </c>
      <c r="B7797" t="s">
        <v>1219</v>
      </c>
      <c r="C7797">
        <v>18</v>
      </c>
      <c r="D7797" t="s">
        <v>140</v>
      </c>
      <c r="E7797" t="s">
        <v>177</v>
      </c>
      <c r="F7797" t="s">
        <v>140</v>
      </c>
      <c r="G7797" t="s">
        <v>140</v>
      </c>
    </row>
    <row r="7798" spans="1:7" x14ac:dyDescent="0.35">
      <c r="A7798" t="s">
        <v>23</v>
      </c>
      <c r="B7798" t="s">
        <v>1216</v>
      </c>
      <c r="C7798">
        <v>1</v>
      </c>
      <c r="D7798" t="s">
        <v>140</v>
      </c>
      <c r="E7798" t="s">
        <v>177</v>
      </c>
      <c r="F7798" t="s">
        <v>140</v>
      </c>
      <c r="G7798" t="s">
        <v>140</v>
      </c>
    </row>
    <row r="7799" spans="1:7" x14ac:dyDescent="0.35">
      <c r="A7799" t="s">
        <v>23</v>
      </c>
      <c r="B7799" t="s">
        <v>1217</v>
      </c>
      <c r="C7799">
        <v>1</v>
      </c>
      <c r="D7799" t="s">
        <v>140</v>
      </c>
      <c r="E7799" t="s">
        <v>177</v>
      </c>
      <c r="F7799" t="s">
        <v>140</v>
      </c>
      <c r="G7799" t="s">
        <v>140</v>
      </c>
    </row>
    <row r="7800" spans="1:7" x14ac:dyDescent="0.35">
      <c r="A7800" t="s">
        <v>24</v>
      </c>
      <c r="B7800" t="s">
        <v>1216</v>
      </c>
      <c r="C7800">
        <v>37</v>
      </c>
      <c r="D7800" t="s">
        <v>1051</v>
      </c>
      <c r="E7800" t="s">
        <v>1118</v>
      </c>
      <c r="F7800" t="s">
        <v>140</v>
      </c>
      <c r="G7800" t="s">
        <v>140</v>
      </c>
    </row>
    <row r="7801" spans="1:7" x14ac:dyDescent="0.35">
      <c r="A7801" t="s">
        <v>24</v>
      </c>
      <c r="B7801" t="s">
        <v>1217</v>
      </c>
      <c r="C7801">
        <v>32</v>
      </c>
      <c r="D7801" t="s">
        <v>140</v>
      </c>
      <c r="E7801" t="s">
        <v>177</v>
      </c>
      <c r="F7801" t="s">
        <v>140</v>
      </c>
      <c r="G7801" t="s">
        <v>140</v>
      </c>
    </row>
    <row r="7802" spans="1:7" x14ac:dyDescent="0.35">
      <c r="A7802" t="s">
        <v>24</v>
      </c>
      <c r="B7802" t="s">
        <v>1218</v>
      </c>
      <c r="C7802">
        <v>40</v>
      </c>
      <c r="D7802" t="s">
        <v>1019</v>
      </c>
      <c r="E7802" t="s">
        <v>1201</v>
      </c>
      <c r="F7802" t="s">
        <v>140</v>
      </c>
      <c r="G7802" t="s">
        <v>140</v>
      </c>
    </row>
    <row r="7803" spans="1:7" x14ac:dyDescent="0.35">
      <c r="A7803" t="s">
        <v>24</v>
      </c>
      <c r="B7803" t="s">
        <v>1219</v>
      </c>
      <c r="C7803">
        <v>25</v>
      </c>
      <c r="D7803" t="s">
        <v>140</v>
      </c>
      <c r="E7803" t="s">
        <v>177</v>
      </c>
      <c r="F7803" t="s">
        <v>140</v>
      </c>
      <c r="G7803" t="s">
        <v>140</v>
      </c>
    </row>
    <row r="7804" spans="1:7" x14ac:dyDescent="0.35">
      <c r="A7804" t="s">
        <v>25</v>
      </c>
      <c r="B7804" t="s">
        <v>1216</v>
      </c>
      <c r="C7804">
        <v>36</v>
      </c>
      <c r="D7804" t="s">
        <v>140</v>
      </c>
      <c r="E7804" t="s">
        <v>177</v>
      </c>
      <c r="F7804" t="s">
        <v>140</v>
      </c>
      <c r="G7804" t="s">
        <v>140</v>
      </c>
    </row>
    <row r="7805" spans="1:7" x14ac:dyDescent="0.35">
      <c r="A7805" t="s">
        <v>25</v>
      </c>
      <c r="B7805" t="s">
        <v>1217</v>
      </c>
      <c r="C7805">
        <v>35</v>
      </c>
      <c r="D7805" t="s">
        <v>939</v>
      </c>
      <c r="E7805" t="s">
        <v>938</v>
      </c>
      <c r="F7805" t="s">
        <v>140</v>
      </c>
      <c r="G7805" t="s">
        <v>140</v>
      </c>
    </row>
    <row r="7806" spans="1:7" x14ac:dyDescent="0.35">
      <c r="A7806" t="s">
        <v>25</v>
      </c>
      <c r="B7806" t="s">
        <v>1218</v>
      </c>
      <c r="C7806">
        <v>23</v>
      </c>
      <c r="D7806" t="s">
        <v>140</v>
      </c>
      <c r="E7806" t="s">
        <v>1113</v>
      </c>
      <c r="F7806" t="s">
        <v>1064</v>
      </c>
      <c r="G7806" t="s">
        <v>140</v>
      </c>
    </row>
    <row r="7807" spans="1:7" x14ac:dyDescent="0.35">
      <c r="A7807" t="s">
        <v>25</v>
      </c>
      <c r="B7807" t="s">
        <v>1219</v>
      </c>
      <c r="C7807">
        <v>20</v>
      </c>
      <c r="D7807" t="s">
        <v>919</v>
      </c>
      <c r="E7807" t="s">
        <v>918</v>
      </c>
      <c r="F7807" t="s">
        <v>140</v>
      </c>
      <c r="G7807" t="s">
        <v>140</v>
      </c>
    </row>
    <row r="7808" spans="1:7" x14ac:dyDescent="0.35">
      <c r="A7808" t="s">
        <v>26</v>
      </c>
      <c r="B7808" t="s">
        <v>1216</v>
      </c>
      <c r="C7808">
        <v>31</v>
      </c>
      <c r="D7808" t="s">
        <v>973</v>
      </c>
      <c r="E7808" t="s">
        <v>974</v>
      </c>
      <c r="F7808" t="s">
        <v>140</v>
      </c>
      <c r="G7808" t="s">
        <v>140</v>
      </c>
    </row>
    <row r="7809" spans="1:7" x14ac:dyDescent="0.35">
      <c r="A7809" t="s">
        <v>26</v>
      </c>
      <c r="B7809" t="s">
        <v>1217</v>
      </c>
      <c r="C7809">
        <v>31</v>
      </c>
      <c r="D7809" t="s">
        <v>91</v>
      </c>
      <c r="E7809" t="s">
        <v>423</v>
      </c>
      <c r="F7809" t="s">
        <v>660</v>
      </c>
      <c r="G7809" t="s">
        <v>140</v>
      </c>
    </row>
    <row r="7810" spans="1:7" x14ac:dyDescent="0.35">
      <c r="A7810" t="s">
        <v>26</v>
      </c>
      <c r="B7810" t="s">
        <v>1218</v>
      </c>
      <c r="C7810">
        <v>28</v>
      </c>
      <c r="D7810" t="s">
        <v>131</v>
      </c>
      <c r="E7810" t="s">
        <v>132</v>
      </c>
      <c r="F7810" t="s">
        <v>140</v>
      </c>
      <c r="G7810" t="s">
        <v>140</v>
      </c>
    </row>
    <row r="7811" spans="1:7" x14ac:dyDescent="0.35">
      <c r="A7811" t="s">
        <v>26</v>
      </c>
      <c r="B7811" t="s">
        <v>1219</v>
      </c>
      <c r="C7811">
        <v>31</v>
      </c>
      <c r="D7811" t="s">
        <v>140</v>
      </c>
      <c r="E7811" t="s">
        <v>177</v>
      </c>
      <c r="F7811" t="s">
        <v>140</v>
      </c>
      <c r="G7811" t="s">
        <v>140</v>
      </c>
    </row>
    <row r="7812" spans="1:7" x14ac:dyDescent="0.35">
      <c r="A7812" t="s">
        <v>26</v>
      </c>
      <c r="B7812" t="s">
        <v>1220</v>
      </c>
      <c r="C7812">
        <v>1</v>
      </c>
      <c r="D7812" t="s">
        <v>140</v>
      </c>
      <c r="E7812" t="s">
        <v>177</v>
      </c>
      <c r="F7812" t="s">
        <v>140</v>
      </c>
      <c r="G7812" t="s">
        <v>140</v>
      </c>
    </row>
    <row r="7813" spans="1:7" x14ac:dyDescent="0.35">
      <c r="A7813" t="s">
        <v>27</v>
      </c>
      <c r="B7813" t="s">
        <v>1216</v>
      </c>
      <c r="C7813">
        <v>44</v>
      </c>
      <c r="D7813" t="s">
        <v>1073</v>
      </c>
      <c r="E7813" t="s">
        <v>344</v>
      </c>
      <c r="F7813" t="s">
        <v>1020</v>
      </c>
      <c r="G7813" t="s">
        <v>140</v>
      </c>
    </row>
    <row r="7814" spans="1:7" x14ac:dyDescent="0.35">
      <c r="A7814" t="s">
        <v>27</v>
      </c>
      <c r="B7814" t="s">
        <v>1217</v>
      </c>
      <c r="C7814">
        <v>42</v>
      </c>
      <c r="D7814" t="s">
        <v>140</v>
      </c>
      <c r="E7814" t="s">
        <v>177</v>
      </c>
      <c r="F7814" t="s">
        <v>140</v>
      </c>
      <c r="G7814" t="s">
        <v>140</v>
      </c>
    </row>
    <row r="7815" spans="1:7" x14ac:dyDescent="0.35">
      <c r="A7815" t="s">
        <v>27</v>
      </c>
      <c r="B7815" t="s">
        <v>1218</v>
      </c>
      <c r="C7815">
        <v>49</v>
      </c>
      <c r="D7815" t="s">
        <v>140</v>
      </c>
      <c r="E7815" t="s">
        <v>177</v>
      </c>
      <c r="F7815" t="s">
        <v>140</v>
      </c>
      <c r="G7815" t="s">
        <v>140</v>
      </c>
    </row>
    <row r="7816" spans="1:7" x14ac:dyDescent="0.35">
      <c r="A7816" t="s">
        <v>27</v>
      </c>
      <c r="B7816" t="s">
        <v>1219</v>
      </c>
      <c r="C7816">
        <v>33</v>
      </c>
      <c r="D7816" t="s">
        <v>140</v>
      </c>
      <c r="E7816" t="s">
        <v>177</v>
      </c>
      <c r="F7816" t="s">
        <v>140</v>
      </c>
      <c r="G7816" t="s">
        <v>140</v>
      </c>
    </row>
    <row r="7817" spans="1:7" x14ac:dyDescent="0.35">
      <c r="A7817" t="s">
        <v>27</v>
      </c>
      <c r="B7817" t="s">
        <v>1220</v>
      </c>
      <c r="C7817">
        <v>1</v>
      </c>
      <c r="D7817" t="s">
        <v>140</v>
      </c>
      <c r="E7817" t="s">
        <v>177</v>
      </c>
      <c r="F7817" t="s">
        <v>140</v>
      </c>
      <c r="G7817" t="s">
        <v>140</v>
      </c>
    </row>
    <row r="7818" spans="1:7" x14ac:dyDescent="0.35">
      <c r="A7818" t="s">
        <v>28</v>
      </c>
      <c r="B7818" t="s">
        <v>1216</v>
      </c>
      <c r="C7818">
        <v>25</v>
      </c>
      <c r="D7818" t="s">
        <v>140</v>
      </c>
      <c r="E7818" t="s">
        <v>1006</v>
      </c>
      <c r="F7818" t="s">
        <v>1007</v>
      </c>
      <c r="G7818" t="s">
        <v>140</v>
      </c>
    </row>
    <row r="7819" spans="1:7" x14ac:dyDescent="0.35">
      <c r="A7819" t="s">
        <v>28</v>
      </c>
      <c r="B7819" t="s">
        <v>1217</v>
      </c>
      <c r="C7819">
        <v>22</v>
      </c>
      <c r="D7819" t="s">
        <v>140</v>
      </c>
      <c r="E7819" t="s">
        <v>177</v>
      </c>
      <c r="F7819" t="s">
        <v>140</v>
      </c>
      <c r="G7819" t="s">
        <v>140</v>
      </c>
    </row>
    <row r="7820" spans="1:7" x14ac:dyDescent="0.35">
      <c r="A7820" t="s">
        <v>28</v>
      </c>
      <c r="B7820" t="s">
        <v>1218</v>
      </c>
      <c r="C7820">
        <v>20</v>
      </c>
      <c r="D7820" t="s">
        <v>140</v>
      </c>
      <c r="E7820" t="s">
        <v>177</v>
      </c>
      <c r="F7820" t="s">
        <v>140</v>
      </c>
      <c r="G7820" t="s">
        <v>140</v>
      </c>
    </row>
    <row r="7821" spans="1:7" x14ac:dyDescent="0.35">
      <c r="A7821" t="s">
        <v>28</v>
      </c>
      <c r="B7821" t="s">
        <v>1219</v>
      </c>
      <c r="C7821">
        <v>22</v>
      </c>
      <c r="D7821" t="s">
        <v>269</v>
      </c>
      <c r="E7821" t="s">
        <v>106</v>
      </c>
      <c r="F7821" t="s">
        <v>1018</v>
      </c>
      <c r="G7821" t="s">
        <v>140</v>
      </c>
    </row>
    <row r="7822" spans="1:7" x14ac:dyDescent="0.35">
      <c r="A7822" t="s">
        <v>28</v>
      </c>
      <c r="B7822" t="s">
        <v>1220</v>
      </c>
      <c r="C7822">
        <v>2</v>
      </c>
      <c r="D7822" t="s">
        <v>140</v>
      </c>
      <c r="E7822" t="s">
        <v>177</v>
      </c>
      <c r="F7822" t="s">
        <v>140</v>
      </c>
      <c r="G7822" t="s">
        <v>140</v>
      </c>
    </row>
    <row r="7823" spans="1:7" x14ac:dyDescent="0.35">
      <c r="A7823" t="s">
        <v>29</v>
      </c>
      <c r="B7823" t="s">
        <v>1216</v>
      </c>
      <c r="C7823">
        <v>38</v>
      </c>
      <c r="D7823" t="s">
        <v>1060</v>
      </c>
      <c r="E7823" t="s">
        <v>1144</v>
      </c>
      <c r="F7823" t="s">
        <v>140</v>
      </c>
      <c r="G7823" t="s">
        <v>140</v>
      </c>
    </row>
    <row r="7824" spans="1:7" x14ac:dyDescent="0.35">
      <c r="A7824" t="s">
        <v>29</v>
      </c>
      <c r="B7824" t="s">
        <v>1217</v>
      </c>
      <c r="C7824">
        <v>30</v>
      </c>
      <c r="D7824" t="s">
        <v>140</v>
      </c>
      <c r="E7824" t="s">
        <v>177</v>
      </c>
      <c r="F7824" t="s">
        <v>140</v>
      </c>
      <c r="G7824" t="s">
        <v>140</v>
      </c>
    </row>
    <row r="7825" spans="1:7" x14ac:dyDescent="0.35">
      <c r="A7825" t="s">
        <v>29</v>
      </c>
      <c r="B7825" t="s">
        <v>1218</v>
      </c>
      <c r="C7825">
        <v>21</v>
      </c>
      <c r="D7825" t="s">
        <v>1056</v>
      </c>
      <c r="E7825" t="s">
        <v>1099</v>
      </c>
      <c r="F7825" t="s">
        <v>140</v>
      </c>
      <c r="G7825" t="s">
        <v>1067</v>
      </c>
    </row>
    <row r="7826" spans="1:7" x14ac:dyDescent="0.35">
      <c r="A7826" t="s">
        <v>29</v>
      </c>
      <c r="B7826" t="s">
        <v>1219</v>
      </c>
      <c r="C7826">
        <v>32</v>
      </c>
      <c r="D7826" t="s">
        <v>1043</v>
      </c>
      <c r="E7826" t="s">
        <v>1183</v>
      </c>
      <c r="F7826" t="s">
        <v>140</v>
      </c>
      <c r="G7826" t="s">
        <v>140</v>
      </c>
    </row>
    <row r="7827" spans="1:7" x14ac:dyDescent="0.35">
      <c r="A7827" t="s">
        <v>29</v>
      </c>
      <c r="B7827" t="s">
        <v>1220</v>
      </c>
      <c r="C7827">
        <v>1</v>
      </c>
      <c r="D7827" t="s">
        <v>140</v>
      </c>
      <c r="E7827" t="s">
        <v>177</v>
      </c>
      <c r="F7827" t="s">
        <v>140</v>
      </c>
      <c r="G7827" t="s">
        <v>140</v>
      </c>
    </row>
    <row r="7828" spans="1:7" x14ac:dyDescent="0.35">
      <c r="A7828" t="s">
        <v>30</v>
      </c>
      <c r="B7828" t="s">
        <v>1216</v>
      </c>
      <c r="C7828">
        <v>40</v>
      </c>
      <c r="D7828" t="s">
        <v>1045</v>
      </c>
      <c r="E7828" t="s">
        <v>1123</v>
      </c>
      <c r="F7828" t="s">
        <v>140</v>
      </c>
      <c r="G7828" t="s">
        <v>140</v>
      </c>
    </row>
    <row r="7829" spans="1:7" x14ac:dyDescent="0.35">
      <c r="A7829" t="s">
        <v>30</v>
      </c>
      <c r="B7829" t="s">
        <v>1217</v>
      </c>
      <c r="C7829">
        <v>47</v>
      </c>
      <c r="D7829" t="s">
        <v>1098</v>
      </c>
      <c r="E7829" t="s">
        <v>1204</v>
      </c>
      <c r="F7829" t="s">
        <v>140</v>
      </c>
      <c r="G7829" t="s">
        <v>140</v>
      </c>
    </row>
    <row r="7830" spans="1:7" x14ac:dyDescent="0.35">
      <c r="A7830" t="s">
        <v>30</v>
      </c>
      <c r="B7830" t="s">
        <v>1218</v>
      </c>
      <c r="C7830">
        <v>37</v>
      </c>
      <c r="D7830" t="s">
        <v>140</v>
      </c>
      <c r="E7830" t="s">
        <v>177</v>
      </c>
      <c r="F7830" t="s">
        <v>140</v>
      </c>
      <c r="G7830" t="s">
        <v>140</v>
      </c>
    </row>
    <row r="7831" spans="1:7" x14ac:dyDescent="0.35">
      <c r="A7831" t="s">
        <v>30</v>
      </c>
      <c r="B7831" t="s">
        <v>1219</v>
      </c>
      <c r="C7831">
        <v>38</v>
      </c>
      <c r="D7831" t="s">
        <v>140</v>
      </c>
      <c r="E7831" t="s">
        <v>177</v>
      </c>
      <c r="F7831" t="s">
        <v>140</v>
      </c>
      <c r="G7831" t="s">
        <v>140</v>
      </c>
    </row>
    <row r="7832" spans="1:7" x14ac:dyDescent="0.35">
      <c r="A7832" t="s">
        <v>31</v>
      </c>
      <c r="B7832" t="s">
        <v>1216</v>
      </c>
      <c r="C7832">
        <v>1</v>
      </c>
      <c r="D7832" t="s">
        <v>177</v>
      </c>
      <c r="E7832" t="s">
        <v>140</v>
      </c>
      <c r="F7832" t="s">
        <v>140</v>
      </c>
      <c r="G7832" t="s">
        <v>140</v>
      </c>
    </row>
    <row r="7833" spans="1:7" x14ac:dyDescent="0.35">
      <c r="A7833" t="s">
        <v>31</v>
      </c>
      <c r="B7833" t="s">
        <v>1217</v>
      </c>
      <c r="C7833">
        <v>3</v>
      </c>
      <c r="D7833" t="s">
        <v>140</v>
      </c>
      <c r="E7833" t="s">
        <v>177</v>
      </c>
      <c r="F7833" t="s">
        <v>140</v>
      </c>
      <c r="G7833" t="s">
        <v>140</v>
      </c>
    </row>
    <row r="7834" spans="1:7" x14ac:dyDescent="0.35">
      <c r="A7834" t="s">
        <v>31</v>
      </c>
      <c r="B7834" t="s">
        <v>1218</v>
      </c>
      <c r="C7834">
        <v>1</v>
      </c>
      <c r="D7834" t="s">
        <v>140</v>
      </c>
      <c r="E7834" t="s">
        <v>177</v>
      </c>
      <c r="F7834" t="s">
        <v>140</v>
      </c>
      <c r="G7834" t="s">
        <v>140</v>
      </c>
    </row>
    <row r="7835" spans="1:7" x14ac:dyDescent="0.35">
      <c r="A7835" t="s">
        <v>31</v>
      </c>
      <c r="B7835" t="s">
        <v>1219</v>
      </c>
      <c r="C7835">
        <v>1</v>
      </c>
      <c r="D7835" t="s">
        <v>140</v>
      </c>
      <c r="E7835" t="s">
        <v>177</v>
      </c>
      <c r="F7835" t="s">
        <v>140</v>
      </c>
      <c r="G7835" t="s">
        <v>140</v>
      </c>
    </row>
    <row r="7836" spans="1:7" x14ac:dyDescent="0.35">
      <c r="A7836" t="s">
        <v>32</v>
      </c>
      <c r="B7836" t="s">
        <v>1216</v>
      </c>
      <c r="C7836">
        <v>570</v>
      </c>
      <c r="D7836" t="s">
        <v>1048</v>
      </c>
      <c r="E7836" t="s">
        <v>918</v>
      </c>
      <c r="F7836" t="s">
        <v>1014</v>
      </c>
      <c r="G7836" t="s">
        <v>1008</v>
      </c>
    </row>
    <row r="7837" spans="1:7" x14ac:dyDescent="0.35">
      <c r="A7837" t="s">
        <v>32</v>
      </c>
      <c r="B7837" t="s">
        <v>1217</v>
      </c>
      <c r="C7837">
        <v>517</v>
      </c>
      <c r="D7837" t="s">
        <v>1043</v>
      </c>
      <c r="E7837" t="s">
        <v>1200</v>
      </c>
      <c r="F7837" t="s">
        <v>1016</v>
      </c>
      <c r="G7837" t="s">
        <v>140</v>
      </c>
    </row>
    <row r="7838" spans="1:7" x14ac:dyDescent="0.35">
      <c r="A7838" t="s">
        <v>32</v>
      </c>
      <c r="B7838" t="s">
        <v>1218</v>
      </c>
      <c r="C7838">
        <v>484</v>
      </c>
      <c r="D7838" t="s">
        <v>1020</v>
      </c>
      <c r="E7838" t="s">
        <v>1207</v>
      </c>
      <c r="F7838" t="s">
        <v>1012</v>
      </c>
      <c r="G7838" t="s">
        <v>1008</v>
      </c>
    </row>
    <row r="7839" spans="1:7" x14ac:dyDescent="0.35">
      <c r="A7839" t="s">
        <v>32</v>
      </c>
      <c r="B7839" t="s">
        <v>1219</v>
      </c>
      <c r="C7839">
        <v>464</v>
      </c>
      <c r="D7839" t="s">
        <v>1055</v>
      </c>
      <c r="E7839" t="s">
        <v>1119</v>
      </c>
      <c r="F7839" t="s">
        <v>1014</v>
      </c>
      <c r="G7839" t="s">
        <v>140</v>
      </c>
    </row>
    <row r="7840" spans="1:7" x14ac:dyDescent="0.35">
      <c r="A7840" t="s">
        <v>32</v>
      </c>
      <c r="B7840" t="s">
        <v>1220</v>
      </c>
      <c r="C7840">
        <v>11</v>
      </c>
      <c r="D7840" t="s">
        <v>769</v>
      </c>
      <c r="E7840" t="s">
        <v>768</v>
      </c>
      <c r="F7840" t="s">
        <v>140</v>
      </c>
      <c r="G7840" t="s">
        <v>140</v>
      </c>
    </row>
    <row r="7842" spans="1:7" x14ac:dyDescent="0.35">
      <c r="A7842" t="s">
        <v>1322</v>
      </c>
    </row>
    <row r="7843" spans="1:7" x14ac:dyDescent="0.35">
      <c r="A7843" t="s">
        <v>2</v>
      </c>
      <c r="B7843" t="s">
        <v>1222</v>
      </c>
      <c r="C7843" t="s">
        <v>3</v>
      </c>
      <c r="D7843" t="s">
        <v>86</v>
      </c>
      <c r="E7843" t="s">
        <v>85</v>
      </c>
      <c r="F7843" t="s">
        <v>1133</v>
      </c>
      <c r="G7843" t="s">
        <v>136</v>
      </c>
    </row>
    <row r="7844" spans="1:7" x14ac:dyDescent="0.35">
      <c r="A7844" t="s">
        <v>8</v>
      </c>
      <c r="B7844" t="s">
        <v>1223</v>
      </c>
      <c r="C7844">
        <v>1</v>
      </c>
      <c r="D7844" t="s">
        <v>177</v>
      </c>
      <c r="E7844" t="s">
        <v>140</v>
      </c>
      <c r="F7844" t="s">
        <v>140</v>
      </c>
      <c r="G7844" t="s">
        <v>140</v>
      </c>
    </row>
    <row r="7845" spans="1:7" x14ac:dyDescent="0.35">
      <c r="A7845" t="s">
        <v>8</v>
      </c>
      <c r="B7845" t="s">
        <v>1224</v>
      </c>
      <c r="C7845">
        <v>1</v>
      </c>
      <c r="D7845" t="s">
        <v>177</v>
      </c>
      <c r="E7845" t="s">
        <v>140</v>
      </c>
      <c r="F7845" t="s">
        <v>140</v>
      </c>
      <c r="G7845" t="s">
        <v>140</v>
      </c>
    </row>
    <row r="7846" spans="1:7" x14ac:dyDescent="0.35">
      <c r="A7846" t="s">
        <v>8</v>
      </c>
      <c r="B7846" t="s">
        <v>1225</v>
      </c>
      <c r="C7846">
        <v>1</v>
      </c>
      <c r="D7846" t="s">
        <v>177</v>
      </c>
      <c r="E7846" t="s">
        <v>140</v>
      </c>
      <c r="F7846" t="s">
        <v>140</v>
      </c>
      <c r="G7846" t="s">
        <v>140</v>
      </c>
    </row>
    <row r="7847" spans="1:7" x14ac:dyDescent="0.35">
      <c r="A7847" t="s">
        <v>8</v>
      </c>
      <c r="B7847" t="s">
        <v>1226</v>
      </c>
      <c r="C7847">
        <v>1</v>
      </c>
      <c r="D7847" t="s">
        <v>177</v>
      </c>
      <c r="E7847" t="s">
        <v>140</v>
      </c>
      <c r="F7847" t="s">
        <v>140</v>
      </c>
      <c r="G7847" t="s">
        <v>140</v>
      </c>
    </row>
    <row r="7848" spans="1:7" x14ac:dyDescent="0.35">
      <c r="A7848" t="s">
        <v>8</v>
      </c>
      <c r="B7848" t="s">
        <v>339</v>
      </c>
      <c r="C7848">
        <v>45</v>
      </c>
      <c r="D7848" t="s">
        <v>1186</v>
      </c>
      <c r="E7848" t="s">
        <v>1058</v>
      </c>
      <c r="F7848" t="s">
        <v>140</v>
      </c>
      <c r="G7848" t="s">
        <v>140</v>
      </c>
    </row>
    <row r="7849" spans="1:7" x14ac:dyDescent="0.35">
      <c r="A7849" t="s">
        <v>9</v>
      </c>
      <c r="B7849" t="s">
        <v>1223</v>
      </c>
      <c r="C7849">
        <v>1</v>
      </c>
      <c r="D7849" t="s">
        <v>177</v>
      </c>
      <c r="E7849" t="s">
        <v>140</v>
      </c>
      <c r="F7849" t="s">
        <v>140</v>
      </c>
      <c r="G7849" t="s">
        <v>140</v>
      </c>
    </row>
    <row r="7850" spans="1:7" x14ac:dyDescent="0.35">
      <c r="A7850" t="s">
        <v>9</v>
      </c>
      <c r="B7850" t="s">
        <v>1225</v>
      </c>
      <c r="C7850">
        <v>1</v>
      </c>
      <c r="D7850" t="s">
        <v>140</v>
      </c>
      <c r="E7850" t="s">
        <v>177</v>
      </c>
      <c r="F7850" t="s">
        <v>140</v>
      </c>
      <c r="G7850" t="s">
        <v>140</v>
      </c>
    </row>
    <row r="7851" spans="1:7" x14ac:dyDescent="0.35">
      <c r="A7851" t="s">
        <v>9</v>
      </c>
      <c r="B7851" t="s">
        <v>339</v>
      </c>
      <c r="C7851">
        <v>126</v>
      </c>
      <c r="D7851" t="s">
        <v>839</v>
      </c>
      <c r="E7851" t="s">
        <v>950</v>
      </c>
      <c r="F7851" t="s">
        <v>1011</v>
      </c>
      <c r="G7851" t="s">
        <v>140</v>
      </c>
    </row>
    <row r="7852" spans="1:7" x14ac:dyDescent="0.35">
      <c r="A7852" t="s">
        <v>10</v>
      </c>
      <c r="B7852" t="s">
        <v>1224</v>
      </c>
      <c r="C7852">
        <v>4</v>
      </c>
      <c r="D7852" t="s">
        <v>177</v>
      </c>
      <c r="E7852" t="s">
        <v>140</v>
      </c>
      <c r="F7852" t="s">
        <v>140</v>
      </c>
      <c r="G7852" t="s">
        <v>140</v>
      </c>
    </row>
    <row r="7853" spans="1:7" x14ac:dyDescent="0.35">
      <c r="A7853" t="s">
        <v>10</v>
      </c>
      <c r="B7853" t="s">
        <v>1226</v>
      </c>
      <c r="C7853">
        <v>1</v>
      </c>
      <c r="D7853" t="s">
        <v>177</v>
      </c>
      <c r="E7853" t="s">
        <v>140</v>
      </c>
      <c r="F7853" t="s">
        <v>140</v>
      </c>
      <c r="G7853" t="s">
        <v>140</v>
      </c>
    </row>
    <row r="7854" spans="1:7" x14ac:dyDescent="0.35">
      <c r="A7854" t="s">
        <v>10</v>
      </c>
      <c r="B7854" t="s">
        <v>339</v>
      </c>
      <c r="C7854">
        <v>90</v>
      </c>
      <c r="D7854" t="s">
        <v>1210</v>
      </c>
      <c r="E7854" t="s">
        <v>140</v>
      </c>
      <c r="F7854" t="s">
        <v>1009</v>
      </c>
      <c r="G7854" t="s">
        <v>140</v>
      </c>
    </row>
    <row r="7855" spans="1:7" x14ac:dyDescent="0.35">
      <c r="A7855" t="s">
        <v>11</v>
      </c>
      <c r="B7855" t="s">
        <v>1223</v>
      </c>
      <c r="C7855">
        <v>3</v>
      </c>
      <c r="D7855" t="s">
        <v>177</v>
      </c>
      <c r="E7855" t="s">
        <v>140</v>
      </c>
      <c r="F7855" t="s">
        <v>140</v>
      </c>
      <c r="G7855" t="s">
        <v>140</v>
      </c>
    </row>
    <row r="7856" spans="1:7" x14ac:dyDescent="0.35">
      <c r="A7856" t="s">
        <v>11</v>
      </c>
      <c r="B7856" t="s">
        <v>1224</v>
      </c>
      <c r="C7856">
        <v>2</v>
      </c>
      <c r="D7856" t="s">
        <v>177</v>
      </c>
      <c r="E7856" t="s">
        <v>140</v>
      </c>
      <c r="F7856" t="s">
        <v>140</v>
      </c>
      <c r="G7856" t="s">
        <v>140</v>
      </c>
    </row>
    <row r="7857" spans="1:7" x14ac:dyDescent="0.35">
      <c r="A7857" t="s">
        <v>11</v>
      </c>
      <c r="B7857" t="s">
        <v>1225</v>
      </c>
      <c r="C7857">
        <v>2</v>
      </c>
      <c r="D7857" t="s">
        <v>177</v>
      </c>
      <c r="E7857" t="s">
        <v>140</v>
      </c>
      <c r="F7857" t="s">
        <v>140</v>
      </c>
      <c r="G7857" t="s">
        <v>140</v>
      </c>
    </row>
    <row r="7858" spans="1:7" x14ac:dyDescent="0.35">
      <c r="A7858" t="s">
        <v>11</v>
      </c>
      <c r="B7858" t="s">
        <v>1226</v>
      </c>
      <c r="C7858">
        <v>1</v>
      </c>
      <c r="D7858" t="s">
        <v>177</v>
      </c>
      <c r="E7858" t="s">
        <v>140</v>
      </c>
      <c r="F7858" t="s">
        <v>140</v>
      </c>
      <c r="G7858" t="s">
        <v>140</v>
      </c>
    </row>
    <row r="7859" spans="1:7" x14ac:dyDescent="0.35">
      <c r="A7859" t="s">
        <v>11</v>
      </c>
      <c r="B7859" t="s">
        <v>339</v>
      </c>
      <c r="C7859">
        <v>102</v>
      </c>
      <c r="D7859" t="s">
        <v>1168</v>
      </c>
      <c r="E7859" t="s">
        <v>775</v>
      </c>
      <c r="F7859" t="s">
        <v>1011</v>
      </c>
      <c r="G7859" t="s">
        <v>140</v>
      </c>
    </row>
    <row r="7860" spans="1:7" x14ac:dyDescent="0.35">
      <c r="A7860" t="s">
        <v>12</v>
      </c>
      <c r="B7860" t="s">
        <v>1224</v>
      </c>
      <c r="C7860">
        <v>1</v>
      </c>
      <c r="D7860" t="s">
        <v>177</v>
      </c>
      <c r="E7860" t="s">
        <v>140</v>
      </c>
      <c r="F7860" t="s">
        <v>140</v>
      </c>
      <c r="G7860" t="s">
        <v>140</v>
      </c>
    </row>
    <row r="7861" spans="1:7" x14ac:dyDescent="0.35">
      <c r="A7861" t="s">
        <v>12</v>
      </c>
      <c r="B7861" t="s">
        <v>1225</v>
      </c>
      <c r="C7861">
        <v>1</v>
      </c>
      <c r="D7861" t="s">
        <v>177</v>
      </c>
      <c r="E7861" t="s">
        <v>140</v>
      </c>
      <c r="F7861" t="s">
        <v>140</v>
      </c>
      <c r="G7861" t="s">
        <v>140</v>
      </c>
    </row>
    <row r="7862" spans="1:7" x14ac:dyDescent="0.35">
      <c r="A7862" t="s">
        <v>12</v>
      </c>
      <c r="B7862" t="s">
        <v>339</v>
      </c>
      <c r="C7862">
        <v>12</v>
      </c>
      <c r="D7862" t="s">
        <v>177</v>
      </c>
      <c r="E7862" t="s">
        <v>140</v>
      </c>
      <c r="F7862" t="s">
        <v>140</v>
      </c>
      <c r="G7862" t="s">
        <v>140</v>
      </c>
    </row>
    <row r="7863" spans="1:7" x14ac:dyDescent="0.35">
      <c r="A7863" t="s">
        <v>13</v>
      </c>
      <c r="B7863" t="s">
        <v>339</v>
      </c>
      <c r="C7863">
        <v>2</v>
      </c>
      <c r="D7863" t="s">
        <v>77</v>
      </c>
      <c r="E7863" t="s">
        <v>76</v>
      </c>
      <c r="F7863" t="s">
        <v>140</v>
      </c>
      <c r="G7863" t="s">
        <v>140</v>
      </c>
    </row>
    <row r="7864" spans="1:7" x14ac:dyDescent="0.35">
      <c r="A7864" t="s">
        <v>14</v>
      </c>
      <c r="B7864" t="s">
        <v>1223</v>
      </c>
      <c r="C7864">
        <v>1</v>
      </c>
      <c r="D7864" t="s">
        <v>177</v>
      </c>
      <c r="E7864" t="s">
        <v>140</v>
      </c>
      <c r="F7864" t="s">
        <v>140</v>
      </c>
      <c r="G7864" t="s">
        <v>140</v>
      </c>
    </row>
    <row r="7865" spans="1:7" x14ac:dyDescent="0.35">
      <c r="A7865" t="s">
        <v>14</v>
      </c>
      <c r="B7865" t="s">
        <v>1225</v>
      </c>
      <c r="C7865">
        <v>1</v>
      </c>
      <c r="D7865" t="s">
        <v>177</v>
      </c>
      <c r="E7865" t="s">
        <v>140</v>
      </c>
      <c r="F7865" t="s">
        <v>140</v>
      </c>
      <c r="G7865" t="s">
        <v>140</v>
      </c>
    </row>
    <row r="7866" spans="1:7" x14ac:dyDescent="0.35">
      <c r="A7866" t="s">
        <v>14</v>
      </c>
      <c r="B7866" t="s">
        <v>1226</v>
      </c>
      <c r="C7866">
        <v>2</v>
      </c>
      <c r="D7866" t="s">
        <v>177</v>
      </c>
      <c r="E7866" t="s">
        <v>140</v>
      </c>
      <c r="F7866" t="s">
        <v>140</v>
      </c>
      <c r="G7866" t="s">
        <v>140</v>
      </c>
    </row>
    <row r="7867" spans="1:7" x14ac:dyDescent="0.35">
      <c r="A7867" t="s">
        <v>14</v>
      </c>
      <c r="B7867" t="s">
        <v>339</v>
      </c>
      <c r="C7867">
        <v>46</v>
      </c>
      <c r="D7867" t="s">
        <v>1183</v>
      </c>
      <c r="E7867" t="s">
        <v>140</v>
      </c>
      <c r="F7867" t="s">
        <v>1043</v>
      </c>
      <c r="G7867" t="s">
        <v>140</v>
      </c>
    </row>
    <row r="7868" spans="1:7" x14ac:dyDescent="0.35">
      <c r="A7868" t="s">
        <v>15</v>
      </c>
      <c r="B7868" t="s">
        <v>1223</v>
      </c>
      <c r="C7868">
        <v>1</v>
      </c>
      <c r="D7868" t="s">
        <v>177</v>
      </c>
      <c r="E7868" t="s">
        <v>140</v>
      </c>
      <c r="F7868" t="s">
        <v>140</v>
      </c>
      <c r="G7868" t="s">
        <v>140</v>
      </c>
    </row>
    <row r="7869" spans="1:7" x14ac:dyDescent="0.35">
      <c r="A7869" t="s">
        <v>15</v>
      </c>
      <c r="B7869" t="s">
        <v>1225</v>
      </c>
      <c r="C7869">
        <v>1</v>
      </c>
      <c r="D7869" t="s">
        <v>177</v>
      </c>
      <c r="E7869" t="s">
        <v>140</v>
      </c>
      <c r="F7869" t="s">
        <v>140</v>
      </c>
      <c r="G7869" t="s">
        <v>140</v>
      </c>
    </row>
    <row r="7870" spans="1:7" x14ac:dyDescent="0.35">
      <c r="A7870" t="s">
        <v>15</v>
      </c>
      <c r="B7870" t="s">
        <v>339</v>
      </c>
      <c r="C7870">
        <v>83</v>
      </c>
      <c r="D7870" t="s">
        <v>1006</v>
      </c>
      <c r="E7870" t="s">
        <v>949</v>
      </c>
      <c r="F7870" t="s">
        <v>1055</v>
      </c>
      <c r="G7870" t="s">
        <v>140</v>
      </c>
    </row>
    <row r="7871" spans="1:7" x14ac:dyDescent="0.35">
      <c r="A7871" t="s">
        <v>16</v>
      </c>
      <c r="B7871" t="s">
        <v>1223</v>
      </c>
      <c r="C7871">
        <v>4</v>
      </c>
      <c r="D7871" t="s">
        <v>177</v>
      </c>
      <c r="E7871" t="s">
        <v>140</v>
      </c>
      <c r="F7871" t="s">
        <v>140</v>
      </c>
      <c r="G7871" t="s">
        <v>140</v>
      </c>
    </row>
    <row r="7872" spans="1:7" x14ac:dyDescent="0.35">
      <c r="A7872" t="s">
        <v>16</v>
      </c>
      <c r="B7872" t="s">
        <v>1224</v>
      </c>
      <c r="C7872">
        <v>4</v>
      </c>
      <c r="D7872" t="s">
        <v>177</v>
      </c>
      <c r="E7872" t="s">
        <v>140</v>
      </c>
      <c r="F7872" t="s">
        <v>140</v>
      </c>
      <c r="G7872" t="s">
        <v>140</v>
      </c>
    </row>
    <row r="7873" spans="1:7" x14ac:dyDescent="0.35">
      <c r="A7873" t="s">
        <v>16</v>
      </c>
      <c r="B7873" t="s">
        <v>1225</v>
      </c>
      <c r="C7873">
        <v>3</v>
      </c>
      <c r="D7873" t="s">
        <v>177</v>
      </c>
      <c r="E7873" t="s">
        <v>140</v>
      </c>
      <c r="F7873" t="s">
        <v>140</v>
      </c>
      <c r="G7873" t="s">
        <v>140</v>
      </c>
    </row>
    <row r="7874" spans="1:7" x14ac:dyDescent="0.35">
      <c r="A7874" t="s">
        <v>16</v>
      </c>
      <c r="B7874" t="s">
        <v>339</v>
      </c>
      <c r="C7874">
        <v>154</v>
      </c>
      <c r="D7874" t="s">
        <v>1168</v>
      </c>
      <c r="E7874" t="s">
        <v>940</v>
      </c>
      <c r="F7874" t="s">
        <v>140</v>
      </c>
      <c r="G7874" t="s">
        <v>140</v>
      </c>
    </row>
    <row r="7875" spans="1:7" x14ac:dyDescent="0.35">
      <c r="A7875" t="s">
        <v>17</v>
      </c>
      <c r="B7875" t="s">
        <v>1224</v>
      </c>
      <c r="C7875">
        <v>2</v>
      </c>
      <c r="D7875" t="s">
        <v>177</v>
      </c>
      <c r="E7875" t="s">
        <v>140</v>
      </c>
      <c r="F7875" t="s">
        <v>140</v>
      </c>
      <c r="G7875" t="s">
        <v>140</v>
      </c>
    </row>
    <row r="7876" spans="1:7" x14ac:dyDescent="0.35">
      <c r="A7876" t="s">
        <v>17</v>
      </c>
      <c r="B7876" t="s">
        <v>1225</v>
      </c>
      <c r="C7876">
        <v>1</v>
      </c>
      <c r="D7876" t="s">
        <v>177</v>
      </c>
      <c r="E7876" t="s">
        <v>140</v>
      </c>
      <c r="F7876" t="s">
        <v>140</v>
      </c>
      <c r="G7876" t="s">
        <v>140</v>
      </c>
    </row>
    <row r="7877" spans="1:7" x14ac:dyDescent="0.35">
      <c r="A7877" t="s">
        <v>17</v>
      </c>
      <c r="B7877" t="s">
        <v>1226</v>
      </c>
      <c r="C7877">
        <v>1</v>
      </c>
      <c r="D7877" t="s">
        <v>177</v>
      </c>
      <c r="E7877" t="s">
        <v>140</v>
      </c>
      <c r="F7877" t="s">
        <v>140</v>
      </c>
      <c r="G7877" t="s">
        <v>140</v>
      </c>
    </row>
    <row r="7878" spans="1:7" x14ac:dyDescent="0.35">
      <c r="A7878" t="s">
        <v>17</v>
      </c>
      <c r="B7878" t="s">
        <v>339</v>
      </c>
      <c r="C7878">
        <v>88</v>
      </c>
      <c r="D7878" t="s">
        <v>1198</v>
      </c>
      <c r="E7878" t="s">
        <v>1023</v>
      </c>
      <c r="F7878" t="s">
        <v>140</v>
      </c>
      <c r="G7878" t="s">
        <v>140</v>
      </c>
    </row>
    <row r="7879" spans="1:7" x14ac:dyDescent="0.35">
      <c r="A7879" t="s">
        <v>18</v>
      </c>
      <c r="B7879" t="s">
        <v>1223</v>
      </c>
      <c r="C7879">
        <v>1</v>
      </c>
      <c r="D7879" t="s">
        <v>177</v>
      </c>
      <c r="E7879" t="s">
        <v>140</v>
      </c>
      <c r="F7879" t="s">
        <v>140</v>
      </c>
      <c r="G7879" t="s">
        <v>140</v>
      </c>
    </row>
    <row r="7880" spans="1:7" x14ac:dyDescent="0.35">
      <c r="A7880" t="s">
        <v>18</v>
      </c>
      <c r="B7880" t="s">
        <v>1224</v>
      </c>
      <c r="C7880">
        <v>2</v>
      </c>
      <c r="D7880" t="s">
        <v>177</v>
      </c>
      <c r="E7880" t="s">
        <v>140</v>
      </c>
      <c r="F7880" t="s">
        <v>140</v>
      </c>
      <c r="G7880" t="s">
        <v>140</v>
      </c>
    </row>
    <row r="7881" spans="1:7" x14ac:dyDescent="0.35">
      <c r="A7881" t="s">
        <v>18</v>
      </c>
      <c r="B7881" t="s">
        <v>1225</v>
      </c>
      <c r="C7881">
        <v>1</v>
      </c>
      <c r="D7881" t="s">
        <v>177</v>
      </c>
      <c r="E7881" t="s">
        <v>140</v>
      </c>
      <c r="F7881" t="s">
        <v>140</v>
      </c>
      <c r="G7881" t="s">
        <v>140</v>
      </c>
    </row>
    <row r="7882" spans="1:7" x14ac:dyDescent="0.35">
      <c r="A7882" t="s">
        <v>18</v>
      </c>
      <c r="B7882" t="s">
        <v>339</v>
      </c>
      <c r="C7882">
        <v>49</v>
      </c>
      <c r="D7882" t="s">
        <v>1075</v>
      </c>
      <c r="E7882" t="s">
        <v>89</v>
      </c>
      <c r="F7882" t="s">
        <v>1055</v>
      </c>
      <c r="G7882" t="s">
        <v>140</v>
      </c>
    </row>
    <row r="7883" spans="1:7" x14ac:dyDescent="0.35">
      <c r="A7883" t="s">
        <v>19</v>
      </c>
      <c r="B7883" t="s">
        <v>1226</v>
      </c>
      <c r="C7883">
        <v>1</v>
      </c>
      <c r="D7883" t="s">
        <v>177</v>
      </c>
      <c r="E7883" t="s">
        <v>140</v>
      </c>
      <c r="F7883" t="s">
        <v>140</v>
      </c>
      <c r="G7883" t="s">
        <v>140</v>
      </c>
    </row>
    <row r="7884" spans="1:7" x14ac:dyDescent="0.35">
      <c r="A7884" t="s">
        <v>19</v>
      </c>
      <c r="B7884" t="s">
        <v>339</v>
      </c>
      <c r="C7884">
        <v>58</v>
      </c>
      <c r="D7884" t="s">
        <v>1204</v>
      </c>
      <c r="E7884" t="s">
        <v>140</v>
      </c>
      <c r="F7884" t="s">
        <v>1098</v>
      </c>
      <c r="G7884" t="s">
        <v>140</v>
      </c>
    </row>
    <row r="7885" spans="1:7" x14ac:dyDescent="0.35">
      <c r="A7885" t="s">
        <v>20</v>
      </c>
      <c r="B7885" t="s">
        <v>1223</v>
      </c>
      <c r="C7885">
        <v>6</v>
      </c>
      <c r="D7885" t="s">
        <v>1261</v>
      </c>
      <c r="E7885" t="s">
        <v>140</v>
      </c>
      <c r="F7885" t="s">
        <v>140</v>
      </c>
      <c r="G7885" t="s">
        <v>837</v>
      </c>
    </row>
    <row r="7886" spans="1:7" x14ac:dyDescent="0.35">
      <c r="A7886" t="s">
        <v>20</v>
      </c>
      <c r="B7886" t="s">
        <v>1226</v>
      </c>
      <c r="C7886">
        <v>1</v>
      </c>
      <c r="D7886" t="s">
        <v>177</v>
      </c>
      <c r="E7886" t="s">
        <v>140</v>
      </c>
      <c r="F7886" t="s">
        <v>140</v>
      </c>
      <c r="G7886" t="s">
        <v>140</v>
      </c>
    </row>
    <row r="7887" spans="1:7" x14ac:dyDescent="0.35">
      <c r="A7887" t="s">
        <v>20</v>
      </c>
      <c r="B7887" t="s">
        <v>339</v>
      </c>
      <c r="C7887">
        <v>78</v>
      </c>
      <c r="D7887" t="s">
        <v>344</v>
      </c>
      <c r="E7887" t="s">
        <v>345</v>
      </c>
      <c r="F7887" t="s">
        <v>140</v>
      </c>
      <c r="G7887" t="s">
        <v>140</v>
      </c>
    </row>
    <row r="7888" spans="1:7" x14ac:dyDescent="0.35">
      <c r="A7888" t="s">
        <v>21</v>
      </c>
      <c r="B7888" t="s">
        <v>1226</v>
      </c>
      <c r="C7888">
        <v>2</v>
      </c>
      <c r="D7888" t="s">
        <v>177</v>
      </c>
      <c r="E7888" t="s">
        <v>140</v>
      </c>
      <c r="F7888" t="s">
        <v>140</v>
      </c>
      <c r="G7888" t="s">
        <v>140</v>
      </c>
    </row>
    <row r="7889" spans="1:7" x14ac:dyDescent="0.35">
      <c r="A7889" t="s">
        <v>21</v>
      </c>
      <c r="B7889" t="s">
        <v>339</v>
      </c>
      <c r="C7889">
        <v>56</v>
      </c>
      <c r="D7889" t="s">
        <v>1108</v>
      </c>
      <c r="E7889" t="s">
        <v>1068</v>
      </c>
      <c r="F7889" t="s">
        <v>140</v>
      </c>
      <c r="G7889" t="s">
        <v>140</v>
      </c>
    </row>
    <row r="7890" spans="1:7" x14ac:dyDescent="0.35">
      <c r="A7890" t="s">
        <v>22</v>
      </c>
      <c r="B7890" t="s">
        <v>1223</v>
      </c>
      <c r="C7890">
        <v>2</v>
      </c>
      <c r="D7890" t="s">
        <v>177</v>
      </c>
      <c r="E7890" t="s">
        <v>140</v>
      </c>
      <c r="F7890" t="s">
        <v>140</v>
      </c>
      <c r="G7890" t="s">
        <v>140</v>
      </c>
    </row>
    <row r="7891" spans="1:7" x14ac:dyDescent="0.35">
      <c r="A7891" t="s">
        <v>22</v>
      </c>
      <c r="B7891" t="s">
        <v>1225</v>
      </c>
      <c r="C7891">
        <v>2</v>
      </c>
      <c r="D7891" t="s">
        <v>177</v>
      </c>
      <c r="E7891" t="s">
        <v>140</v>
      </c>
      <c r="F7891" t="s">
        <v>140</v>
      </c>
      <c r="G7891" t="s">
        <v>140</v>
      </c>
    </row>
    <row r="7892" spans="1:7" x14ac:dyDescent="0.35">
      <c r="A7892" t="s">
        <v>22</v>
      </c>
      <c r="B7892" t="s">
        <v>339</v>
      </c>
      <c r="C7892">
        <v>75</v>
      </c>
      <c r="D7892" t="s">
        <v>1142</v>
      </c>
      <c r="E7892" t="s">
        <v>1018</v>
      </c>
      <c r="F7892" t="s">
        <v>140</v>
      </c>
      <c r="G7892" t="s">
        <v>140</v>
      </c>
    </row>
    <row r="7893" spans="1:7" x14ac:dyDescent="0.35">
      <c r="A7893" t="s">
        <v>23</v>
      </c>
      <c r="B7893" t="s">
        <v>339</v>
      </c>
      <c r="C7893">
        <v>2</v>
      </c>
      <c r="D7893" t="s">
        <v>177</v>
      </c>
      <c r="E7893" t="s">
        <v>140</v>
      </c>
      <c r="F7893" t="s">
        <v>140</v>
      </c>
      <c r="G7893" t="s">
        <v>140</v>
      </c>
    </row>
    <row r="7894" spans="1:7" x14ac:dyDescent="0.35">
      <c r="A7894" t="s">
        <v>24</v>
      </c>
      <c r="B7894" t="s">
        <v>1223</v>
      </c>
      <c r="C7894">
        <v>1</v>
      </c>
      <c r="D7894" t="s">
        <v>177</v>
      </c>
      <c r="E7894" t="s">
        <v>140</v>
      </c>
      <c r="F7894" t="s">
        <v>140</v>
      </c>
      <c r="G7894" t="s">
        <v>140</v>
      </c>
    </row>
    <row r="7895" spans="1:7" x14ac:dyDescent="0.35">
      <c r="A7895" t="s">
        <v>24</v>
      </c>
      <c r="B7895" t="s">
        <v>1224</v>
      </c>
      <c r="C7895">
        <v>2</v>
      </c>
      <c r="D7895" t="s">
        <v>177</v>
      </c>
      <c r="E7895" t="s">
        <v>140</v>
      </c>
      <c r="F7895" t="s">
        <v>140</v>
      </c>
      <c r="G7895" t="s">
        <v>140</v>
      </c>
    </row>
    <row r="7896" spans="1:7" x14ac:dyDescent="0.35">
      <c r="A7896" t="s">
        <v>24</v>
      </c>
      <c r="B7896" t="s">
        <v>1225</v>
      </c>
      <c r="C7896">
        <v>1</v>
      </c>
      <c r="D7896" t="s">
        <v>177</v>
      </c>
      <c r="E7896" t="s">
        <v>140</v>
      </c>
      <c r="F7896" t="s">
        <v>140</v>
      </c>
      <c r="G7896" t="s">
        <v>140</v>
      </c>
    </row>
    <row r="7897" spans="1:7" x14ac:dyDescent="0.35">
      <c r="A7897" t="s">
        <v>24</v>
      </c>
      <c r="B7897" t="s">
        <v>1226</v>
      </c>
      <c r="C7897">
        <v>1</v>
      </c>
      <c r="D7897" t="s">
        <v>177</v>
      </c>
      <c r="E7897" t="s">
        <v>140</v>
      </c>
      <c r="F7897" t="s">
        <v>140</v>
      </c>
      <c r="G7897" t="s">
        <v>140</v>
      </c>
    </row>
    <row r="7898" spans="1:7" x14ac:dyDescent="0.35">
      <c r="A7898" t="s">
        <v>24</v>
      </c>
      <c r="B7898" t="s">
        <v>339</v>
      </c>
      <c r="C7898">
        <v>129</v>
      </c>
      <c r="D7898" t="s">
        <v>1206</v>
      </c>
      <c r="E7898" t="s">
        <v>1054</v>
      </c>
      <c r="F7898" t="s">
        <v>140</v>
      </c>
      <c r="G7898" t="s">
        <v>140</v>
      </c>
    </row>
    <row r="7899" spans="1:7" x14ac:dyDescent="0.35">
      <c r="A7899" t="s">
        <v>25</v>
      </c>
      <c r="B7899" t="s">
        <v>1223</v>
      </c>
      <c r="C7899">
        <v>3</v>
      </c>
      <c r="D7899" t="s">
        <v>177</v>
      </c>
      <c r="E7899" t="s">
        <v>140</v>
      </c>
      <c r="F7899" t="s">
        <v>140</v>
      </c>
      <c r="G7899" t="s">
        <v>140</v>
      </c>
    </row>
    <row r="7900" spans="1:7" x14ac:dyDescent="0.35">
      <c r="A7900" t="s">
        <v>25</v>
      </c>
      <c r="B7900" t="s">
        <v>1224</v>
      </c>
      <c r="C7900">
        <v>5</v>
      </c>
      <c r="D7900" t="s">
        <v>905</v>
      </c>
      <c r="E7900" t="s">
        <v>847</v>
      </c>
      <c r="F7900" t="s">
        <v>140</v>
      </c>
      <c r="G7900" t="s">
        <v>140</v>
      </c>
    </row>
    <row r="7901" spans="1:7" x14ac:dyDescent="0.35">
      <c r="A7901" t="s">
        <v>25</v>
      </c>
      <c r="B7901" t="s">
        <v>1225</v>
      </c>
      <c r="C7901">
        <v>2</v>
      </c>
      <c r="D7901" t="s">
        <v>177</v>
      </c>
      <c r="E7901" t="s">
        <v>140</v>
      </c>
      <c r="F7901" t="s">
        <v>140</v>
      </c>
      <c r="G7901" t="s">
        <v>140</v>
      </c>
    </row>
    <row r="7902" spans="1:7" x14ac:dyDescent="0.35">
      <c r="A7902" t="s">
        <v>25</v>
      </c>
      <c r="B7902" t="s">
        <v>339</v>
      </c>
      <c r="C7902">
        <v>104</v>
      </c>
      <c r="D7902" t="s">
        <v>1159</v>
      </c>
      <c r="E7902" t="s">
        <v>1063</v>
      </c>
      <c r="F7902" t="s">
        <v>1063</v>
      </c>
      <c r="G7902" t="s">
        <v>140</v>
      </c>
    </row>
    <row r="7903" spans="1:7" x14ac:dyDescent="0.35">
      <c r="A7903" t="s">
        <v>26</v>
      </c>
      <c r="B7903" t="s">
        <v>1223</v>
      </c>
      <c r="C7903">
        <v>1</v>
      </c>
      <c r="D7903" t="s">
        <v>140</v>
      </c>
      <c r="E7903" t="s">
        <v>177</v>
      </c>
      <c r="F7903" t="s">
        <v>140</v>
      </c>
      <c r="G7903" t="s">
        <v>140</v>
      </c>
    </row>
    <row r="7904" spans="1:7" x14ac:dyDescent="0.35">
      <c r="A7904" t="s">
        <v>26</v>
      </c>
      <c r="B7904" t="s">
        <v>1224</v>
      </c>
      <c r="C7904">
        <v>2</v>
      </c>
      <c r="D7904" t="s">
        <v>177</v>
      </c>
      <c r="E7904" t="s">
        <v>140</v>
      </c>
      <c r="F7904" t="s">
        <v>140</v>
      </c>
      <c r="G7904" t="s">
        <v>140</v>
      </c>
    </row>
    <row r="7905" spans="1:7" x14ac:dyDescent="0.35">
      <c r="A7905" t="s">
        <v>26</v>
      </c>
      <c r="B7905" t="s">
        <v>1225</v>
      </c>
      <c r="C7905">
        <v>4</v>
      </c>
      <c r="D7905" t="s">
        <v>177</v>
      </c>
      <c r="E7905" t="s">
        <v>140</v>
      </c>
      <c r="F7905" t="s">
        <v>140</v>
      </c>
      <c r="G7905" t="s">
        <v>140</v>
      </c>
    </row>
    <row r="7906" spans="1:7" x14ac:dyDescent="0.35">
      <c r="A7906" t="s">
        <v>26</v>
      </c>
      <c r="B7906" t="s">
        <v>1226</v>
      </c>
      <c r="C7906">
        <v>1</v>
      </c>
      <c r="D7906" t="s">
        <v>177</v>
      </c>
      <c r="E7906" t="s">
        <v>140</v>
      </c>
      <c r="F7906" t="s">
        <v>140</v>
      </c>
      <c r="G7906" t="s">
        <v>140</v>
      </c>
    </row>
    <row r="7907" spans="1:7" x14ac:dyDescent="0.35">
      <c r="A7907" t="s">
        <v>26</v>
      </c>
      <c r="B7907" t="s">
        <v>339</v>
      </c>
      <c r="C7907">
        <v>114</v>
      </c>
      <c r="D7907" t="s">
        <v>928</v>
      </c>
      <c r="E7907" t="s">
        <v>1062</v>
      </c>
      <c r="F7907" t="s">
        <v>1054</v>
      </c>
      <c r="G7907" t="s">
        <v>140</v>
      </c>
    </row>
    <row r="7908" spans="1:7" x14ac:dyDescent="0.35">
      <c r="A7908" t="s">
        <v>27</v>
      </c>
      <c r="B7908" t="s">
        <v>1225</v>
      </c>
      <c r="C7908">
        <v>2</v>
      </c>
      <c r="D7908" t="s">
        <v>177</v>
      </c>
      <c r="E7908" t="s">
        <v>140</v>
      </c>
      <c r="F7908" t="s">
        <v>140</v>
      </c>
      <c r="G7908" t="s">
        <v>140</v>
      </c>
    </row>
    <row r="7909" spans="1:7" x14ac:dyDescent="0.35">
      <c r="A7909" t="s">
        <v>27</v>
      </c>
      <c r="B7909" t="s">
        <v>339</v>
      </c>
      <c r="C7909">
        <v>167</v>
      </c>
      <c r="D7909" t="s">
        <v>1208</v>
      </c>
      <c r="E7909" t="s">
        <v>1014</v>
      </c>
      <c r="F7909" t="s">
        <v>1014</v>
      </c>
      <c r="G7909" t="s">
        <v>140</v>
      </c>
    </row>
    <row r="7910" spans="1:7" x14ac:dyDescent="0.35">
      <c r="A7910" t="s">
        <v>28</v>
      </c>
      <c r="B7910" t="s">
        <v>1224</v>
      </c>
      <c r="C7910">
        <v>3</v>
      </c>
      <c r="D7910" t="s">
        <v>177</v>
      </c>
      <c r="E7910" t="s">
        <v>140</v>
      </c>
      <c r="F7910" t="s">
        <v>140</v>
      </c>
      <c r="G7910" t="s">
        <v>140</v>
      </c>
    </row>
    <row r="7911" spans="1:7" x14ac:dyDescent="0.35">
      <c r="A7911" t="s">
        <v>28</v>
      </c>
      <c r="B7911" t="s">
        <v>339</v>
      </c>
      <c r="C7911">
        <v>88</v>
      </c>
      <c r="D7911" t="s">
        <v>1113</v>
      </c>
      <c r="E7911" t="s">
        <v>1073</v>
      </c>
      <c r="F7911" t="s">
        <v>949</v>
      </c>
      <c r="G7911" t="s">
        <v>140</v>
      </c>
    </row>
    <row r="7912" spans="1:7" x14ac:dyDescent="0.35">
      <c r="A7912" t="s">
        <v>29</v>
      </c>
      <c r="B7912" t="s">
        <v>1223</v>
      </c>
      <c r="C7912">
        <v>4</v>
      </c>
      <c r="D7912" t="s">
        <v>177</v>
      </c>
      <c r="E7912" t="s">
        <v>140</v>
      </c>
      <c r="F7912" t="s">
        <v>140</v>
      </c>
      <c r="G7912" t="s">
        <v>140</v>
      </c>
    </row>
    <row r="7913" spans="1:7" x14ac:dyDescent="0.35">
      <c r="A7913" t="s">
        <v>29</v>
      </c>
      <c r="B7913" t="s">
        <v>1224</v>
      </c>
      <c r="C7913">
        <v>2</v>
      </c>
      <c r="D7913" t="s">
        <v>177</v>
      </c>
      <c r="E7913" t="s">
        <v>140</v>
      </c>
      <c r="F7913" t="s">
        <v>140</v>
      </c>
      <c r="G7913" t="s">
        <v>140</v>
      </c>
    </row>
    <row r="7914" spans="1:7" x14ac:dyDescent="0.35">
      <c r="A7914" t="s">
        <v>29</v>
      </c>
      <c r="B7914" t="s">
        <v>1226</v>
      </c>
      <c r="C7914">
        <v>1</v>
      </c>
      <c r="D7914" t="s">
        <v>177</v>
      </c>
      <c r="E7914" t="s">
        <v>140</v>
      </c>
      <c r="F7914" t="s">
        <v>140</v>
      </c>
      <c r="G7914" t="s">
        <v>140</v>
      </c>
    </row>
    <row r="7915" spans="1:7" x14ac:dyDescent="0.35">
      <c r="A7915" t="s">
        <v>29</v>
      </c>
      <c r="B7915" t="s">
        <v>339</v>
      </c>
      <c r="C7915">
        <v>115</v>
      </c>
      <c r="D7915" t="s">
        <v>1230</v>
      </c>
      <c r="E7915" t="s">
        <v>1046</v>
      </c>
      <c r="F7915" t="s">
        <v>140</v>
      </c>
      <c r="G7915" t="s">
        <v>775</v>
      </c>
    </row>
    <row r="7916" spans="1:7" x14ac:dyDescent="0.35">
      <c r="A7916" t="s">
        <v>30</v>
      </c>
      <c r="B7916" t="s">
        <v>1223</v>
      </c>
      <c r="C7916">
        <v>1</v>
      </c>
      <c r="D7916" t="s">
        <v>177</v>
      </c>
      <c r="E7916" t="s">
        <v>140</v>
      </c>
      <c r="F7916" t="s">
        <v>140</v>
      </c>
      <c r="G7916" t="s">
        <v>140</v>
      </c>
    </row>
    <row r="7917" spans="1:7" x14ac:dyDescent="0.35">
      <c r="A7917" t="s">
        <v>30</v>
      </c>
      <c r="B7917" t="s">
        <v>1224</v>
      </c>
      <c r="C7917">
        <v>4</v>
      </c>
      <c r="D7917" t="s">
        <v>914</v>
      </c>
      <c r="E7917" t="s">
        <v>913</v>
      </c>
      <c r="F7917" t="s">
        <v>140</v>
      </c>
      <c r="G7917" t="s">
        <v>140</v>
      </c>
    </row>
    <row r="7918" spans="1:7" x14ac:dyDescent="0.35">
      <c r="A7918" t="s">
        <v>30</v>
      </c>
      <c r="B7918" t="s">
        <v>1225</v>
      </c>
      <c r="C7918">
        <v>1</v>
      </c>
      <c r="D7918" t="s">
        <v>177</v>
      </c>
      <c r="E7918" t="s">
        <v>140</v>
      </c>
      <c r="F7918" t="s">
        <v>140</v>
      </c>
      <c r="G7918" t="s">
        <v>140</v>
      </c>
    </row>
    <row r="7919" spans="1:7" x14ac:dyDescent="0.35">
      <c r="A7919" t="s">
        <v>30</v>
      </c>
      <c r="B7919" t="s">
        <v>339</v>
      </c>
      <c r="C7919">
        <v>156</v>
      </c>
      <c r="D7919" t="s">
        <v>1208</v>
      </c>
      <c r="E7919" t="s">
        <v>1017</v>
      </c>
      <c r="F7919" t="s">
        <v>140</v>
      </c>
      <c r="G7919" t="s">
        <v>140</v>
      </c>
    </row>
    <row r="7920" spans="1:7" x14ac:dyDescent="0.35">
      <c r="A7920" t="s">
        <v>31</v>
      </c>
      <c r="B7920" t="s">
        <v>339</v>
      </c>
      <c r="C7920">
        <v>6</v>
      </c>
      <c r="D7920" t="s">
        <v>933</v>
      </c>
      <c r="E7920" t="s">
        <v>824</v>
      </c>
      <c r="F7920" t="s">
        <v>140</v>
      </c>
      <c r="G7920" t="s">
        <v>140</v>
      </c>
    </row>
    <row r="7921" spans="1:7" x14ac:dyDescent="0.35">
      <c r="A7921" t="s">
        <v>32</v>
      </c>
      <c r="B7921" t="s">
        <v>1223</v>
      </c>
      <c r="C7921">
        <v>30</v>
      </c>
      <c r="D7921" t="s">
        <v>936</v>
      </c>
      <c r="E7921" t="s">
        <v>91</v>
      </c>
      <c r="F7921" t="s">
        <v>140</v>
      </c>
      <c r="G7921" t="s">
        <v>1018</v>
      </c>
    </row>
    <row r="7922" spans="1:7" x14ac:dyDescent="0.35">
      <c r="A7922" t="s">
        <v>32</v>
      </c>
      <c r="B7922" t="s">
        <v>1224</v>
      </c>
      <c r="C7922">
        <v>34</v>
      </c>
      <c r="D7922" t="s">
        <v>990</v>
      </c>
      <c r="E7922" t="s">
        <v>458</v>
      </c>
      <c r="F7922" t="s">
        <v>140</v>
      </c>
      <c r="G7922" t="s">
        <v>140</v>
      </c>
    </row>
    <row r="7923" spans="1:7" x14ac:dyDescent="0.35">
      <c r="A7923" t="s">
        <v>32</v>
      </c>
      <c r="B7923" t="s">
        <v>1225</v>
      </c>
      <c r="C7923">
        <v>24</v>
      </c>
      <c r="D7923" t="s">
        <v>1160</v>
      </c>
      <c r="E7923" t="s">
        <v>1048</v>
      </c>
      <c r="F7923" t="s">
        <v>140</v>
      </c>
      <c r="G7923" t="s">
        <v>140</v>
      </c>
    </row>
    <row r="7924" spans="1:7" x14ac:dyDescent="0.35">
      <c r="A7924" t="s">
        <v>32</v>
      </c>
      <c r="B7924" t="s">
        <v>1226</v>
      </c>
      <c r="C7924">
        <v>13</v>
      </c>
      <c r="D7924" t="s">
        <v>177</v>
      </c>
      <c r="E7924" t="s">
        <v>140</v>
      </c>
      <c r="F7924" t="s">
        <v>140</v>
      </c>
      <c r="G7924" t="s">
        <v>140</v>
      </c>
    </row>
    <row r="7925" spans="1:7" x14ac:dyDescent="0.35">
      <c r="A7925" t="s">
        <v>32</v>
      </c>
      <c r="B7925" t="s">
        <v>339</v>
      </c>
      <c r="C7925">
        <v>1945</v>
      </c>
      <c r="D7925" t="s">
        <v>1144</v>
      </c>
      <c r="E7925" t="s">
        <v>939</v>
      </c>
      <c r="F7925" t="s">
        <v>1014</v>
      </c>
      <c r="G7925" t="s">
        <v>140</v>
      </c>
    </row>
    <row r="7927" spans="1:7" x14ac:dyDescent="0.35">
      <c r="A7927" t="s">
        <v>1323</v>
      </c>
    </row>
    <row r="7928" spans="1:7" x14ac:dyDescent="0.35">
      <c r="A7928" t="s">
        <v>2</v>
      </c>
      <c r="B7928" t="s">
        <v>1164</v>
      </c>
      <c r="C7928" t="s">
        <v>3</v>
      </c>
      <c r="D7928" t="s">
        <v>85</v>
      </c>
      <c r="E7928" t="s">
        <v>86</v>
      </c>
      <c r="F7928" t="s">
        <v>1133</v>
      </c>
      <c r="G7928" t="s">
        <v>136</v>
      </c>
    </row>
    <row r="7929" spans="1:7" x14ac:dyDescent="0.35">
      <c r="A7929" t="s">
        <v>8</v>
      </c>
      <c r="B7929" t="s">
        <v>1165</v>
      </c>
      <c r="C7929">
        <v>37</v>
      </c>
      <c r="D7929" t="s">
        <v>940</v>
      </c>
      <c r="E7929" t="s">
        <v>1168</v>
      </c>
      <c r="F7929" t="s">
        <v>140</v>
      </c>
      <c r="G7929" t="s">
        <v>140</v>
      </c>
    </row>
    <row r="7930" spans="1:7" x14ac:dyDescent="0.35">
      <c r="A7930" t="s">
        <v>8</v>
      </c>
      <c r="B7930" t="s">
        <v>1166</v>
      </c>
      <c r="C7930">
        <v>12</v>
      </c>
      <c r="D7930" t="s">
        <v>140</v>
      </c>
      <c r="E7930" t="s">
        <v>177</v>
      </c>
      <c r="F7930" t="s">
        <v>140</v>
      </c>
      <c r="G7930" t="s">
        <v>140</v>
      </c>
    </row>
    <row r="7931" spans="1:7" x14ac:dyDescent="0.35">
      <c r="A7931" t="s">
        <v>9</v>
      </c>
      <c r="B7931" t="s">
        <v>1165</v>
      </c>
      <c r="C7931">
        <v>64</v>
      </c>
      <c r="D7931" t="s">
        <v>1017</v>
      </c>
      <c r="E7931" t="s">
        <v>1208</v>
      </c>
      <c r="F7931" t="s">
        <v>140</v>
      </c>
      <c r="G7931" t="s">
        <v>140</v>
      </c>
    </row>
    <row r="7932" spans="1:7" x14ac:dyDescent="0.35">
      <c r="A7932" t="s">
        <v>9</v>
      </c>
      <c r="B7932" t="s">
        <v>1166</v>
      </c>
      <c r="C7932">
        <v>64</v>
      </c>
      <c r="D7932" t="s">
        <v>317</v>
      </c>
      <c r="E7932" t="s">
        <v>663</v>
      </c>
      <c r="F7932" t="s">
        <v>1068</v>
      </c>
      <c r="G7932" t="s">
        <v>140</v>
      </c>
    </row>
    <row r="7933" spans="1:7" x14ac:dyDescent="0.35">
      <c r="A7933" t="s">
        <v>10</v>
      </c>
      <c r="B7933" t="s">
        <v>1165</v>
      </c>
      <c r="C7933">
        <v>50</v>
      </c>
      <c r="D7933" t="s">
        <v>140</v>
      </c>
      <c r="E7933" t="s">
        <v>177</v>
      </c>
      <c r="F7933" t="s">
        <v>140</v>
      </c>
      <c r="G7933" t="s">
        <v>140</v>
      </c>
    </row>
    <row r="7934" spans="1:7" x14ac:dyDescent="0.35">
      <c r="A7934" t="s">
        <v>10</v>
      </c>
      <c r="B7934" t="s">
        <v>1166</v>
      </c>
      <c r="C7934">
        <v>45</v>
      </c>
      <c r="D7934" t="s">
        <v>140</v>
      </c>
      <c r="E7934" t="s">
        <v>1196</v>
      </c>
      <c r="F7934" t="s">
        <v>1011</v>
      </c>
      <c r="G7934" t="s">
        <v>140</v>
      </c>
    </row>
    <row r="7935" spans="1:7" x14ac:dyDescent="0.35">
      <c r="A7935" t="s">
        <v>11</v>
      </c>
      <c r="B7935" t="s">
        <v>1165</v>
      </c>
      <c r="C7935">
        <v>45</v>
      </c>
      <c r="D7935" t="s">
        <v>939</v>
      </c>
      <c r="E7935" t="s">
        <v>938</v>
      </c>
      <c r="F7935" t="s">
        <v>140</v>
      </c>
      <c r="G7935" t="s">
        <v>140</v>
      </c>
    </row>
    <row r="7936" spans="1:7" x14ac:dyDescent="0.35">
      <c r="A7936" t="s">
        <v>11</v>
      </c>
      <c r="B7936" t="s">
        <v>1166</v>
      </c>
      <c r="C7936">
        <v>65</v>
      </c>
      <c r="D7936" t="s">
        <v>140</v>
      </c>
      <c r="E7936" t="s">
        <v>1168</v>
      </c>
      <c r="F7936" t="s">
        <v>940</v>
      </c>
      <c r="G7936" t="s">
        <v>140</v>
      </c>
    </row>
    <row r="7937" spans="1:7" x14ac:dyDescent="0.35">
      <c r="A7937" t="s">
        <v>12</v>
      </c>
      <c r="B7937" t="s">
        <v>1166</v>
      </c>
      <c r="C7937">
        <v>14</v>
      </c>
      <c r="D7937" t="s">
        <v>140</v>
      </c>
      <c r="E7937" t="s">
        <v>177</v>
      </c>
      <c r="F7937" t="s">
        <v>140</v>
      </c>
      <c r="G7937" t="s">
        <v>140</v>
      </c>
    </row>
    <row r="7938" spans="1:7" x14ac:dyDescent="0.35">
      <c r="A7938" t="s">
        <v>13</v>
      </c>
      <c r="B7938" t="s">
        <v>1166</v>
      </c>
      <c r="C7938">
        <v>2</v>
      </c>
      <c r="D7938" t="s">
        <v>76</v>
      </c>
      <c r="E7938" t="s">
        <v>77</v>
      </c>
      <c r="F7938" t="s">
        <v>140</v>
      </c>
      <c r="G7938" t="s">
        <v>140</v>
      </c>
    </row>
    <row r="7939" spans="1:7" x14ac:dyDescent="0.35">
      <c r="A7939" t="s">
        <v>14</v>
      </c>
      <c r="B7939" t="s">
        <v>1165</v>
      </c>
      <c r="C7939">
        <v>10</v>
      </c>
      <c r="D7939" t="s">
        <v>140</v>
      </c>
      <c r="E7939" t="s">
        <v>177</v>
      </c>
      <c r="F7939" t="s">
        <v>140</v>
      </c>
      <c r="G7939" t="s">
        <v>140</v>
      </c>
    </row>
    <row r="7940" spans="1:7" x14ac:dyDescent="0.35">
      <c r="A7940" t="s">
        <v>14</v>
      </c>
      <c r="B7940" t="s">
        <v>1166</v>
      </c>
      <c r="C7940">
        <v>40</v>
      </c>
      <c r="D7940" t="s">
        <v>140</v>
      </c>
      <c r="E7940" t="s">
        <v>1183</v>
      </c>
      <c r="F7940" t="s">
        <v>1043</v>
      </c>
      <c r="G7940" t="s">
        <v>140</v>
      </c>
    </row>
    <row r="7941" spans="1:7" x14ac:dyDescent="0.35">
      <c r="A7941" t="s">
        <v>15</v>
      </c>
      <c r="B7941" t="s">
        <v>1165</v>
      </c>
      <c r="C7941">
        <v>53</v>
      </c>
      <c r="D7941" t="s">
        <v>140</v>
      </c>
      <c r="E7941" t="s">
        <v>1118</v>
      </c>
      <c r="F7941" t="s">
        <v>1051</v>
      </c>
      <c r="G7941" t="s">
        <v>140</v>
      </c>
    </row>
    <row r="7942" spans="1:7" x14ac:dyDescent="0.35">
      <c r="A7942" t="s">
        <v>15</v>
      </c>
      <c r="B7942" t="s">
        <v>1166</v>
      </c>
      <c r="C7942">
        <v>32</v>
      </c>
      <c r="D7942" t="s">
        <v>1068</v>
      </c>
      <c r="E7942" t="s">
        <v>1108</v>
      </c>
      <c r="F7942" t="s">
        <v>140</v>
      </c>
      <c r="G7942" t="s">
        <v>140</v>
      </c>
    </row>
    <row r="7943" spans="1:7" x14ac:dyDescent="0.35">
      <c r="A7943" t="s">
        <v>16</v>
      </c>
      <c r="B7943" t="s">
        <v>1165</v>
      </c>
      <c r="C7943">
        <v>92</v>
      </c>
      <c r="D7943" t="s">
        <v>1052</v>
      </c>
      <c r="E7943" t="s">
        <v>1146</v>
      </c>
      <c r="F7943" t="s">
        <v>140</v>
      </c>
      <c r="G7943" t="s">
        <v>140</v>
      </c>
    </row>
    <row r="7944" spans="1:7" x14ac:dyDescent="0.35">
      <c r="A7944" t="s">
        <v>16</v>
      </c>
      <c r="B7944" t="s">
        <v>1166</v>
      </c>
      <c r="C7944">
        <v>73</v>
      </c>
      <c r="D7944" t="s">
        <v>140</v>
      </c>
      <c r="E7944" t="s">
        <v>177</v>
      </c>
      <c r="F7944" t="s">
        <v>140</v>
      </c>
      <c r="G7944" t="s">
        <v>140</v>
      </c>
    </row>
    <row r="7945" spans="1:7" x14ac:dyDescent="0.35">
      <c r="A7945" t="s">
        <v>17</v>
      </c>
      <c r="B7945" t="s">
        <v>1165</v>
      </c>
      <c r="C7945">
        <v>53</v>
      </c>
      <c r="D7945" t="s">
        <v>1066</v>
      </c>
      <c r="E7945" t="s">
        <v>1202</v>
      </c>
      <c r="F7945" t="s">
        <v>140</v>
      </c>
      <c r="G7945" t="s">
        <v>140</v>
      </c>
    </row>
    <row r="7946" spans="1:7" x14ac:dyDescent="0.35">
      <c r="A7946" t="s">
        <v>17</v>
      </c>
      <c r="B7946" t="s">
        <v>1166</v>
      </c>
      <c r="C7946">
        <v>39</v>
      </c>
      <c r="D7946" t="s">
        <v>929</v>
      </c>
      <c r="E7946" t="s">
        <v>928</v>
      </c>
      <c r="F7946" t="s">
        <v>140</v>
      </c>
      <c r="G7946" t="s">
        <v>140</v>
      </c>
    </row>
    <row r="7947" spans="1:7" x14ac:dyDescent="0.35">
      <c r="A7947" t="s">
        <v>18</v>
      </c>
      <c r="B7947" t="s">
        <v>1165</v>
      </c>
      <c r="C7947">
        <v>5</v>
      </c>
      <c r="D7947" t="s">
        <v>140</v>
      </c>
      <c r="E7947" t="s">
        <v>177</v>
      </c>
      <c r="F7947" t="s">
        <v>140</v>
      </c>
      <c r="G7947" t="s">
        <v>140</v>
      </c>
    </row>
    <row r="7948" spans="1:7" x14ac:dyDescent="0.35">
      <c r="A7948" t="s">
        <v>18</v>
      </c>
      <c r="B7948" t="s">
        <v>1166</v>
      </c>
      <c r="C7948">
        <v>48</v>
      </c>
      <c r="D7948" t="s">
        <v>99</v>
      </c>
      <c r="E7948" t="s">
        <v>1161</v>
      </c>
      <c r="F7948" t="s">
        <v>1055</v>
      </c>
      <c r="G7948" t="s">
        <v>140</v>
      </c>
    </row>
    <row r="7949" spans="1:7" x14ac:dyDescent="0.35">
      <c r="A7949" t="s">
        <v>19</v>
      </c>
      <c r="B7949" t="s">
        <v>1165</v>
      </c>
      <c r="C7949">
        <v>20</v>
      </c>
      <c r="D7949" t="s">
        <v>140</v>
      </c>
      <c r="E7949" t="s">
        <v>177</v>
      </c>
      <c r="F7949" t="s">
        <v>140</v>
      </c>
      <c r="G7949" t="s">
        <v>140</v>
      </c>
    </row>
    <row r="7950" spans="1:7" x14ac:dyDescent="0.35">
      <c r="A7950" t="s">
        <v>19</v>
      </c>
      <c r="B7950" t="s">
        <v>1166</v>
      </c>
      <c r="C7950">
        <v>39</v>
      </c>
      <c r="D7950" t="s">
        <v>140</v>
      </c>
      <c r="E7950" t="s">
        <v>955</v>
      </c>
      <c r="F7950" t="s">
        <v>954</v>
      </c>
      <c r="G7950" t="s">
        <v>140</v>
      </c>
    </row>
    <row r="7951" spans="1:7" x14ac:dyDescent="0.35">
      <c r="A7951" t="s">
        <v>20</v>
      </c>
      <c r="B7951" t="s">
        <v>1165</v>
      </c>
      <c r="C7951">
        <v>56</v>
      </c>
      <c r="D7951" t="s">
        <v>140</v>
      </c>
      <c r="E7951" t="s">
        <v>1206</v>
      </c>
      <c r="F7951" t="s">
        <v>140</v>
      </c>
      <c r="G7951" t="s">
        <v>1054</v>
      </c>
    </row>
    <row r="7952" spans="1:7" x14ac:dyDescent="0.35">
      <c r="A7952" t="s">
        <v>20</v>
      </c>
      <c r="B7952" t="s">
        <v>1166</v>
      </c>
      <c r="C7952">
        <v>29</v>
      </c>
      <c r="D7952" t="s">
        <v>101</v>
      </c>
      <c r="E7952" t="s">
        <v>102</v>
      </c>
      <c r="F7952" t="s">
        <v>140</v>
      </c>
      <c r="G7952" t="s">
        <v>140</v>
      </c>
    </row>
    <row r="7953" spans="1:7" x14ac:dyDescent="0.35">
      <c r="A7953" t="s">
        <v>21</v>
      </c>
      <c r="B7953" t="s">
        <v>1166</v>
      </c>
      <c r="C7953">
        <v>58</v>
      </c>
      <c r="D7953" t="s">
        <v>1004</v>
      </c>
      <c r="E7953" t="s">
        <v>1230</v>
      </c>
      <c r="F7953" t="s">
        <v>140</v>
      </c>
      <c r="G7953" t="s">
        <v>140</v>
      </c>
    </row>
    <row r="7954" spans="1:7" x14ac:dyDescent="0.35">
      <c r="A7954" t="s">
        <v>22</v>
      </c>
      <c r="B7954" t="s">
        <v>1165</v>
      </c>
      <c r="C7954">
        <v>40</v>
      </c>
      <c r="D7954" t="s">
        <v>1012</v>
      </c>
      <c r="E7954" t="s">
        <v>1177</v>
      </c>
      <c r="F7954" t="s">
        <v>140</v>
      </c>
      <c r="G7954" t="s">
        <v>140</v>
      </c>
    </row>
    <row r="7955" spans="1:7" x14ac:dyDescent="0.35">
      <c r="A7955" t="s">
        <v>22</v>
      </c>
      <c r="B7955" t="s">
        <v>1166</v>
      </c>
      <c r="C7955">
        <v>39</v>
      </c>
      <c r="D7955" t="s">
        <v>903</v>
      </c>
      <c r="E7955" t="s">
        <v>904</v>
      </c>
      <c r="F7955" t="s">
        <v>140</v>
      </c>
      <c r="G7955" t="s">
        <v>140</v>
      </c>
    </row>
    <row r="7956" spans="1:7" x14ac:dyDescent="0.35">
      <c r="A7956" t="s">
        <v>23</v>
      </c>
      <c r="B7956" t="s">
        <v>1165</v>
      </c>
      <c r="C7956">
        <v>2</v>
      </c>
      <c r="D7956" t="s">
        <v>140</v>
      </c>
      <c r="E7956" t="s">
        <v>177</v>
      </c>
      <c r="F7956" t="s">
        <v>140</v>
      </c>
      <c r="G7956" t="s">
        <v>140</v>
      </c>
    </row>
    <row r="7957" spans="1:7" x14ac:dyDescent="0.35">
      <c r="A7957" t="s">
        <v>24</v>
      </c>
      <c r="B7957" t="s">
        <v>1165</v>
      </c>
      <c r="C7957">
        <v>63</v>
      </c>
      <c r="D7957" t="s">
        <v>1063</v>
      </c>
      <c r="E7957" t="s">
        <v>1180</v>
      </c>
      <c r="F7957" t="s">
        <v>140</v>
      </c>
      <c r="G7957" t="s">
        <v>140</v>
      </c>
    </row>
    <row r="7958" spans="1:7" x14ac:dyDescent="0.35">
      <c r="A7958" t="s">
        <v>24</v>
      </c>
      <c r="B7958" t="s">
        <v>1166</v>
      </c>
      <c r="C7958">
        <v>71</v>
      </c>
      <c r="D7958" t="s">
        <v>949</v>
      </c>
      <c r="E7958" t="s">
        <v>948</v>
      </c>
      <c r="F7958" t="s">
        <v>140</v>
      </c>
      <c r="G7958" t="s">
        <v>140</v>
      </c>
    </row>
    <row r="7959" spans="1:7" x14ac:dyDescent="0.35">
      <c r="A7959" t="s">
        <v>25</v>
      </c>
      <c r="B7959" t="s">
        <v>1165</v>
      </c>
      <c r="C7959">
        <v>52</v>
      </c>
      <c r="D7959" t="s">
        <v>140</v>
      </c>
      <c r="E7959" t="s">
        <v>177</v>
      </c>
      <c r="F7959" t="s">
        <v>140</v>
      </c>
      <c r="G7959" t="s">
        <v>140</v>
      </c>
    </row>
    <row r="7960" spans="1:7" x14ac:dyDescent="0.35">
      <c r="A7960" t="s">
        <v>25</v>
      </c>
      <c r="B7960" t="s">
        <v>1166</v>
      </c>
      <c r="C7960">
        <v>62</v>
      </c>
      <c r="D7960" t="s">
        <v>1048</v>
      </c>
      <c r="E7960" t="s">
        <v>661</v>
      </c>
      <c r="F7960" t="s">
        <v>1098</v>
      </c>
      <c r="G7960" t="s">
        <v>140</v>
      </c>
    </row>
    <row r="7961" spans="1:7" x14ac:dyDescent="0.35">
      <c r="A7961" t="s">
        <v>26</v>
      </c>
      <c r="B7961" t="s">
        <v>1165</v>
      </c>
      <c r="C7961">
        <v>65</v>
      </c>
      <c r="D7961" t="s">
        <v>517</v>
      </c>
      <c r="E7961" t="s">
        <v>516</v>
      </c>
      <c r="F7961" t="s">
        <v>140</v>
      </c>
      <c r="G7961" t="s">
        <v>140</v>
      </c>
    </row>
    <row r="7962" spans="1:7" x14ac:dyDescent="0.35">
      <c r="A7962" t="s">
        <v>26</v>
      </c>
      <c r="B7962" t="s">
        <v>1166</v>
      </c>
      <c r="C7962">
        <v>57</v>
      </c>
      <c r="D7962" t="s">
        <v>140</v>
      </c>
      <c r="E7962" t="s">
        <v>1213</v>
      </c>
      <c r="F7962" t="s">
        <v>1073</v>
      </c>
      <c r="G7962" t="s">
        <v>140</v>
      </c>
    </row>
    <row r="7963" spans="1:7" x14ac:dyDescent="0.35">
      <c r="A7963" t="s">
        <v>27</v>
      </c>
      <c r="B7963" t="s">
        <v>1165</v>
      </c>
      <c r="C7963">
        <v>89</v>
      </c>
      <c r="D7963" t="s">
        <v>140</v>
      </c>
      <c r="E7963" t="s">
        <v>177</v>
      </c>
      <c r="F7963" t="s">
        <v>140</v>
      </c>
      <c r="G7963" t="s">
        <v>140</v>
      </c>
    </row>
    <row r="7964" spans="1:7" x14ac:dyDescent="0.35">
      <c r="A7964" t="s">
        <v>27</v>
      </c>
      <c r="B7964" t="s">
        <v>1166</v>
      </c>
      <c r="C7964">
        <v>80</v>
      </c>
      <c r="D7964" t="s">
        <v>949</v>
      </c>
      <c r="E7964" t="s">
        <v>1118</v>
      </c>
      <c r="F7964" t="s">
        <v>1011</v>
      </c>
      <c r="G7964" t="s">
        <v>140</v>
      </c>
    </row>
    <row r="7965" spans="1:7" x14ac:dyDescent="0.35">
      <c r="A7965" t="s">
        <v>28</v>
      </c>
      <c r="B7965" t="s">
        <v>1165</v>
      </c>
      <c r="C7965">
        <v>44</v>
      </c>
      <c r="D7965" t="s">
        <v>1044</v>
      </c>
      <c r="E7965" t="s">
        <v>717</v>
      </c>
      <c r="F7965" t="s">
        <v>1004</v>
      </c>
      <c r="G7965" t="s">
        <v>140</v>
      </c>
    </row>
    <row r="7966" spans="1:7" x14ac:dyDescent="0.35">
      <c r="A7966" t="s">
        <v>28</v>
      </c>
      <c r="B7966" t="s">
        <v>1166</v>
      </c>
      <c r="C7966">
        <v>47</v>
      </c>
      <c r="D7966" t="s">
        <v>140</v>
      </c>
      <c r="E7966" t="s">
        <v>177</v>
      </c>
      <c r="F7966" t="s">
        <v>140</v>
      </c>
      <c r="G7966" t="s">
        <v>140</v>
      </c>
    </row>
    <row r="7967" spans="1:7" x14ac:dyDescent="0.35">
      <c r="A7967" t="s">
        <v>29</v>
      </c>
      <c r="B7967" t="s">
        <v>1165</v>
      </c>
      <c r="C7967">
        <v>65</v>
      </c>
      <c r="D7967" t="s">
        <v>1018</v>
      </c>
      <c r="E7967" t="s">
        <v>1142</v>
      </c>
      <c r="F7967" t="s">
        <v>140</v>
      </c>
      <c r="G7967" t="s">
        <v>140</v>
      </c>
    </row>
    <row r="7968" spans="1:7" x14ac:dyDescent="0.35">
      <c r="A7968" t="s">
        <v>29</v>
      </c>
      <c r="B7968" t="s">
        <v>1166</v>
      </c>
      <c r="C7968">
        <v>57</v>
      </c>
      <c r="D7968" t="s">
        <v>1017</v>
      </c>
      <c r="E7968" t="s">
        <v>1230</v>
      </c>
      <c r="F7968" t="s">
        <v>140</v>
      </c>
      <c r="G7968" t="s">
        <v>1058</v>
      </c>
    </row>
    <row r="7969" spans="1:7" x14ac:dyDescent="0.35">
      <c r="A7969" t="s">
        <v>30</v>
      </c>
      <c r="B7969" t="s">
        <v>1165</v>
      </c>
      <c r="C7969">
        <v>90</v>
      </c>
      <c r="D7969" t="s">
        <v>1050</v>
      </c>
      <c r="E7969" t="s">
        <v>1147</v>
      </c>
      <c r="F7969" t="s">
        <v>140</v>
      </c>
      <c r="G7969" t="s">
        <v>140</v>
      </c>
    </row>
    <row r="7970" spans="1:7" x14ac:dyDescent="0.35">
      <c r="A7970" t="s">
        <v>30</v>
      </c>
      <c r="B7970" t="s">
        <v>1166</v>
      </c>
      <c r="C7970">
        <v>72</v>
      </c>
      <c r="D7970" t="s">
        <v>1011</v>
      </c>
      <c r="E7970" t="s">
        <v>1196</v>
      </c>
      <c r="F7970" t="s">
        <v>140</v>
      </c>
      <c r="G7970" t="s">
        <v>140</v>
      </c>
    </row>
    <row r="7971" spans="1:7" x14ac:dyDescent="0.35">
      <c r="A7971" t="s">
        <v>31</v>
      </c>
      <c r="B7971" t="s">
        <v>1165</v>
      </c>
      <c r="C7971">
        <v>6</v>
      </c>
      <c r="D7971" t="s">
        <v>824</v>
      </c>
      <c r="E7971" t="s">
        <v>933</v>
      </c>
      <c r="F7971" t="s">
        <v>140</v>
      </c>
      <c r="G7971" t="s">
        <v>140</v>
      </c>
    </row>
    <row r="7972" spans="1:7" x14ac:dyDescent="0.35">
      <c r="A7972" t="s">
        <v>32</v>
      </c>
      <c r="B7972" t="s">
        <v>1165</v>
      </c>
      <c r="C7972">
        <v>1001</v>
      </c>
      <c r="D7972" t="s">
        <v>1050</v>
      </c>
      <c r="E7972" t="s">
        <v>1119</v>
      </c>
      <c r="F7972" t="s">
        <v>1010</v>
      </c>
      <c r="G7972" t="s">
        <v>1022</v>
      </c>
    </row>
    <row r="7973" spans="1:7" x14ac:dyDescent="0.35">
      <c r="A7973" t="s">
        <v>32</v>
      </c>
      <c r="B7973" t="s">
        <v>1166</v>
      </c>
      <c r="C7973">
        <v>1045</v>
      </c>
      <c r="D7973" t="s">
        <v>954</v>
      </c>
      <c r="E7973" t="s">
        <v>918</v>
      </c>
      <c r="F7973" t="s">
        <v>1063</v>
      </c>
      <c r="G7973" t="s">
        <v>1022</v>
      </c>
    </row>
    <row r="7975" spans="1:7" x14ac:dyDescent="0.35">
      <c r="A7975" t="s">
        <v>1324</v>
      </c>
    </row>
    <row r="7976" spans="1:7" x14ac:dyDescent="0.35">
      <c r="A7976" t="s">
        <v>2</v>
      </c>
      <c r="B7976" t="s">
        <v>1141</v>
      </c>
      <c r="C7976" t="s">
        <v>3</v>
      </c>
      <c r="D7976" t="s">
        <v>86</v>
      </c>
      <c r="E7976" t="s">
        <v>85</v>
      </c>
      <c r="F7976" t="s">
        <v>1133</v>
      </c>
      <c r="G7976" t="s">
        <v>136</v>
      </c>
    </row>
    <row r="7977" spans="1:7" x14ac:dyDescent="0.35">
      <c r="A7977" t="s">
        <v>8</v>
      </c>
      <c r="B7977" t="s">
        <v>1129</v>
      </c>
      <c r="C7977">
        <v>2</v>
      </c>
      <c r="D7977" t="s">
        <v>177</v>
      </c>
      <c r="E7977" t="s">
        <v>140</v>
      </c>
      <c r="F7977" t="s">
        <v>140</v>
      </c>
      <c r="G7977" t="s">
        <v>140</v>
      </c>
    </row>
    <row r="7978" spans="1:7" x14ac:dyDescent="0.35">
      <c r="A7978" t="s">
        <v>8</v>
      </c>
      <c r="B7978" t="s">
        <v>1130</v>
      </c>
      <c r="C7978">
        <v>39</v>
      </c>
      <c r="D7978" t="s">
        <v>1200</v>
      </c>
      <c r="E7978" t="s">
        <v>1020</v>
      </c>
      <c r="F7978" t="s">
        <v>140</v>
      </c>
      <c r="G7978" t="s">
        <v>140</v>
      </c>
    </row>
    <row r="7979" spans="1:7" x14ac:dyDescent="0.35">
      <c r="A7979" t="s">
        <v>8</v>
      </c>
      <c r="B7979" t="s">
        <v>1131</v>
      </c>
      <c r="C7979">
        <v>8</v>
      </c>
      <c r="D7979" t="s">
        <v>177</v>
      </c>
      <c r="E7979" t="s">
        <v>140</v>
      </c>
      <c r="F7979" t="s">
        <v>140</v>
      </c>
      <c r="G7979" t="s">
        <v>140</v>
      </c>
    </row>
    <row r="7980" spans="1:7" x14ac:dyDescent="0.35">
      <c r="A7980" t="s">
        <v>9</v>
      </c>
      <c r="B7980" t="s">
        <v>1129</v>
      </c>
      <c r="C7980">
        <v>12</v>
      </c>
      <c r="D7980" t="s">
        <v>177</v>
      </c>
      <c r="E7980" t="s">
        <v>140</v>
      </c>
      <c r="F7980" t="s">
        <v>140</v>
      </c>
      <c r="G7980" t="s">
        <v>140</v>
      </c>
    </row>
    <row r="7981" spans="1:7" x14ac:dyDescent="0.35">
      <c r="A7981" t="s">
        <v>9</v>
      </c>
      <c r="B7981" t="s">
        <v>1130</v>
      </c>
      <c r="C7981">
        <v>96</v>
      </c>
      <c r="D7981" t="s">
        <v>839</v>
      </c>
      <c r="E7981" t="s">
        <v>919</v>
      </c>
      <c r="F7981" t="s">
        <v>1066</v>
      </c>
      <c r="G7981" t="s">
        <v>140</v>
      </c>
    </row>
    <row r="7982" spans="1:7" x14ac:dyDescent="0.35">
      <c r="A7982" t="s">
        <v>9</v>
      </c>
      <c r="B7982" t="s">
        <v>1131</v>
      </c>
      <c r="C7982">
        <v>20</v>
      </c>
      <c r="D7982" t="s">
        <v>1158</v>
      </c>
      <c r="E7982" t="s">
        <v>592</v>
      </c>
      <c r="F7982" t="s">
        <v>140</v>
      </c>
      <c r="G7982" t="s">
        <v>140</v>
      </c>
    </row>
    <row r="7983" spans="1:7" x14ac:dyDescent="0.35">
      <c r="A7983" t="s">
        <v>10</v>
      </c>
      <c r="B7983" t="s">
        <v>1129</v>
      </c>
      <c r="C7983">
        <v>19</v>
      </c>
      <c r="D7983" t="s">
        <v>177</v>
      </c>
      <c r="E7983" t="s">
        <v>140</v>
      </c>
      <c r="F7983" t="s">
        <v>140</v>
      </c>
      <c r="G7983" t="s">
        <v>140</v>
      </c>
    </row>
    <row r="7984" spans="1:7" x14ac:dyDescent="0.35">
      <c r="A7984" t="s">
        <v>10</v>
      </c>
      <c r="B7984" t="s">
        <v>1130</v>
      </c>
      <c r="C7984">
        <v>64</v>
      </c>
      <c r="D7984" t="s">
        <v>774</v>
      </c>
      <c r="E7984" t="s">
        <v>140</v>
      </c>
      <c r="F7984" t="s">
        <v>775</v>
      </c>
      <c r="G7984" t="s">
        <v>140</v>
      </c>
    </row>
    <row r="7985" spans="1:7" x14ac:dyDescent="0.35">
      <c r="A7985" t="s">
        <v>10</v>
      </c>
      <c r="B7985" t="s">
        <v>1131</v>
      </c>
      <c r="C7985">
        <v>12</v>
      </c>
      <c r="D7985" t="s">
        <v>177</v>
      </c>
      <c r="E7985" t="s">
        <v>140</v>
      </c>
      <c r="F7985" t="s">
        <v>140</v>
      </c>
      <c r="G7985" t="s">
        <v>140</v>
      </c>
    </row>
    <row r="7986" spans="1:7" x14ac:dyDescent="0.35">
      <c r="A7986" t="s">
        <v>11</v>
      </c>
      <c r="B7986" t="s">
        <v>1129</v>
      </c>
      <c r="C7986">
        <v>6</v>
      </c>
      <c r="D7986" t="s">
        <v>177</v>
      </c>
      <c r="E7986" t="s">
        <v>140</v>
      </c>
      <c r="F7986" t="s">
        <v>140</v>
      </c>
      <c r="G7986" t="s">
        <v>140</v>
      </c>
    </row>
    <row r="7987" spans="1:7" x14ac:dyDescent="0.35">
      <c r="A7987" t="s">
        <v>11</v>
      </c>
      <c r="B7987" t="s">
        <v>1130</v>
      </c>
      <c r="C7987">
        <v>93</v>
      </c>
      <c r="D7987" t="s">
        <v>1201</v>
      </c>
      <c r="E7987" t="s">
        <v>1019</v>
      </c>
      <c r="F7987" t="s">
        <v>140</v>
      </c>
      <c r="G7987" t="s">
        <v>140</v>
      </c>
    </row>
    <row r="7988" spans="1:7" x14ac:dyDescent="0.35">
      <c r="A7988" t="s">
        <v>11</v>
      </c>
      <c r="B7988" t="s">
        <v>1131</v>
      </c>
      <c r="C7988">
        <v>11</v>
      </c>
      <c r="D7988" t="s">
        <v>442</v>
      </c>
      <c r="E7988" t="s">
        <v>140</v>
      </c>
      <c r="F7988" t="s">
        <v>443</v>
      </c>
      <c r="G7988" t="s">
        <v>140</v>
      </c>
    </row>
    <row r="7989" spans="1:7" x14ac:dyDescent="0.35">
      <c r="A7989" t="s">
        <v>12</v>
      </c>
      <c r="B7989" t="s">
        <v>1129</v>
      </c>
      <c r="C7989">
        <v>2</v>
      </c>
      <c r="D7989" t="s">
        <v>177</v>
      </c>
      <c r="E7989" t="s">
        <v>140</v>
      </c>
      <c r="F7989" t="s">
        <v>140</v>
      </c>
      <c r="G7989" t="s">
        <v>140</v>
      </c>
    </row>
    <row r="7990" spans="1:7" x14ac:dyDescent="0.35">
      <c r="A7990" t="s">
        <v>12</v>
      </c>
      <c r="B7990" t="s">
        <v>1130</v>
      </c>
      <c r="C7990">
        <v>7</v>
      </c>
      <c r="D7990" t="s">
        <v>177</v>
      </c>
      <c r="E7990" t="s">
        <v>140</v>
      </c>
      <c r="F7990" t="s">
        <v>140</v>
      </c>
      <c r="G7990" t="s">
        <v>140</v>
      </c>
    </row>
    <row r="7991" spans="1:7" x14ac:dyDescent="0.35">
      <c r="A7991" t="s">
        <v>12</v>
      </c>
      <c r="B7991" t="s">
        <v>1131</v>
      </c>
      <c r="C7991">
        <v>5</v>
      </c>
      <c r="D7991" t="s">
        <v>177</v>
      </c>
      <c r="E7991" t="s">
        <v>140</v>
      </c>
      <c r="F7991" t="s">
        <v>140</v>
      </c>
      <c r="G7991" t="s">
        <v>140</v>
      </c>
    </row>
    <row r="7992" spans="1:7" x14ac:dyDescent="0.35">
      <c r="A7992" t="s">
        <v>13</v>
      </c>
      <c r="B7992" t="s">
        <v>1130</v>
      </c>
      <c r="C7992">
        <v>1</v>
      </c>
      <c r="D7992" t="s">
        <v>140</v>
      </c>
      <c r="E7992" t="s">
        <v>177</v>
      </c>
      <c r="F7992" t="s">
        <v>140</v>
      </c>
      <c r="G7992" t="s">
        <v>140</v>
      </c>
    </row>
    <row r="7993" spans="1:7" x14ac:dyDescent="0.35">
      <c r="A7993" t="s">
        <v>13</v>
      </c>
      <c r="B7993" t="s">
        <v>1131</v>
      </c>
      <c r="C7993">
        <v>1</v>
      </c>
      <c r="D7993" t="s">
        <v>177</v>
      </c>
      <c r="E7993" t="s">
        <v>140</v>
      </c>
      <c r="F7993" t="s">
        <v>140</v>
      </c>
      <c r="G7993" t="s">
        <v>140</v>
      </c>
    </row>
    <row r="7994" spans="1:7" x14ac:dyDescent="0.35">
      <c r="A7994" t="s">
        <v>14</v>
      </c>
      <c r="B7994" t="s">
        <v>1129</v>
      </c>
      <c r="C7994">
        <v>11</v>
      </c>
      <c r="D7994" t="s">
        <v>177</v>
      </c>
      <c r="E7994" t="s">
        <v>140</v>
      </c>
      <c r="F7994" t="s">
        <v>140</v>
      </c>
      <c r="G7994" t="s">
        <v>140</v>
      </c>
    </row>
    <row r="7995" spans="1:7" x14ac:dyDescent="0.35">
      <c r="A7995" t="s">
        <v>14</v>
      </c>
      <c r="B7995" t="s">
        <v>1130</v>
      </c>
      <c r="C7995">
        <v>31</v>
      </c>
      <c r="D7995" t="s">
        <v>177</v>
      </c>
      <c r="E7995" t="s">
        <v>140</v>
      </c>
      <c r="F7995" t="s">
        <v>140</v>
      </c>
      <c r="G7995" t="s">
        <v>140</v>
      </c>
    </row>
    <row r="7996" spans="1:7" x14ac:dyDescent="0.35">
      <c r="A7996" t="s">
        <v>14</v>
      </c>
      <c r="B7996" t="s">
        <v>1131</v>
      </c>
      <c r="C7996">
        <v>8</v>
      </c>
      <c r="D7996" t="s">
        <v>461</v>
      </c>
      <c r="E7996" t="s">
        <v>140</v>
      </c>
      <c r="F7996" t="s">
        <v>462</v>
      </c>
      <c r="G7996" t="s">
        <v>140</v>
      </c>
    </row>
    <row r="7997" spans="1:7" x14ac:dyDescent="0.35">
      <c r="A7997" t="s">
        <v>15</v>
      </c>
      <c r="B7997" t="s">
        <v>1129</v>
      </c>
      <c r="C7997">
        <v>15</v>
      </c>
      <c r="D7997" t="s">
        <v>943</v>
      </c>
      <c r="E7997" t="s">
        <v>942</v>
      </c>
      <c r="F7997" t="s">
        <v>140</v>
      </c>
      <c r="G7997" t="s">
        <v>140</v>
      </c>
    </row>
    <row r="7998" spans="1:7" x14ac:dyDescent="0.35">
      <c r="A7998" t="s">
        <v>15</v>
      </c>
      <c r="B7998" t="s">
        <v>1130</v>
      </c>
      <c r="C7998">
        <v>54</v>
      </c>
      <c r="D7998" t="s">
        <v>1144</v>
      </c>
      <c r="E7998" t="s">
        <v>140</v>
      </c>
      <c r="F7998" t="s">
        <v>1060</v>
      </c>
      <c r="G7998" t="s">
        <v>140</v>
      </c>
    </row>
    <row r="7999" spans="1:7" x14ac:dyDescent="0.35">
      <c r="A7999" t="s">
        <v>15</v>
      </c>
      <c r="B7999" t="s">
        <v>1131</v>
      </c>
      <c r="C7999">
        <v>16</v>
      </c>
      <c r="D7999" t="s">
        <v>177</v>
      </c>
      <c r="E7999" t="s">
        <v>140</v>
      </c>
      <c r="F7999" t="s">
        <v>140</v>
      </c>
      <c r="G7999" t="s">
        <v>140</v>
      </c>
    </row>
    <row r="8000" spans="1:7" x14ac:dyDescent="0.35">
      <c r="A8000" t="s">
        <v>16</v>
      </c>
      <c r="B8000" t="s">
        <v>1129</v>
      </c>
      <c r="C8000">
        <v>8</v>
      </c>
      <c r="D8000" t="s">
        <v>177</v>
      </c>
      <c r="E8000" t="s">
        <v>140</v>
      </c>
      <c r="F8000" t="s">
        <v>140</v>
      </c>
      <c r="G8000" t="s">
        <v>140</v>
      </c>
    </row>
    <row r="8001" spans="1:7" x14ac:dyDescent="0.35">
      <c r="A8001" t="s">
        <v>16</v>
      </c>
      <c r="B8001" t="s">
        <v>1130</v>
      </c>
      <c r="C8001">
        <v>119</v>
      </c>
      <c r="D8001" t="s">
        <v>1142</v>
      </c>
      <c r="E8001" t="s">
        <v>1018</v>
      </c>
      <c r="F8001" t="s">
        <v>140</v>
      </c>
      <c r="G8001" t="s">
        <v>140</v>
      </c>
    </row>
    <row r="8002" spans="1:7" x14ac:dyDescent="0.35">
      <c r="A8002" t="s">
        <v>16</v>
      </c>
      <c r="B8002" t="s">
        <v>1131</v>
      </c>
      <c r="C8002">
        <v>38</v>
      </c>
      <c r="D8002" t="s">
        <v>177</v>
      </c>
      <c r="E8002" t="s">
        <v>140</v>
      </c>
      <c r="F8002" t="s">
        <v>140</v>
      </c>
      <c r="G8002" t="s">
        <v>140</v>
      </c>
    </row>
    <row r="8003" spans="1:7" x14ac:dyDescent="0.35">
      <c r="A8003" t="s">
        <v>17</v>
      </c>
      <c r="B8003" t="s">
        <v>1129</v>
      </c>
      <c r="C8003">
        <v>10</v>
      </c>
      <c r="D8003" t="s">
        <v>960</v>
      </c>
      <c r="E8003" t="s">
        <v>961</v>
      </c>
      <c r="F8003" t="s">
        <v>140</v>
      </c>
      <c r="G8003" t="s">
        <v>140</v>
      </c>
    </row>
    <row r="8004" spans="1:7" x14ac:dyDescent="0.35">
      <c r="A8004" t="s">
        <v>17</v>
      </c>
      <c r="B8004" t="s">
        <v>1130</v>
      </c>
      <c r="C8004">
        <v>70</v>
      </c>
      <c r="D8004" t="s">
        <v>1142</v>
      </c>
      <c r="E8004" t="s">
        <v>1018</v>
      </c>
      <c r="F8004" t="s">
        <v>140</v>
      </c>
      <c r="G8004" t="s">
        <v>140</v>
      </c>
    </row>
    <row r="8005" spans="1:7" x14ac:dyDescent="0.35">
      <c r="A8005" t="s">
        <v>17</v>
      </c>
      <c r="B8005" t="s">
        <v>1131</v>
      </c>
      <c r="C8005">
        <v>12</v>
      </c>
      <c r="D8005" t="s">
        <v>177</v>
      </c>
      <c r="E8005" t="s">
        <v>140</v>
      </c>
      <c r="F8005" t="s">
        <v>140</v>
      </c>
      <c r="G8005" t="s">
        <v>140</v>
      </c>
    </row>
    <row r="8006" spans="1:7" x14ac:dyDescent="0.35">
      <c r="A8006" t="s">
        <v>18</v>
      </c>
      <c r="B8006" t="s">
        <v>1129</v>
      </c>
      <c r="C8006">
        <v>6</v>
      </c>
      <c r="D8006" t="s">
        <v>177</v>
      </c>
      <c r="E8006" t="s">
        <v>140</v>
      </c>
      <c r="F8006" t="s">
        <v>140</v>
      </c>
      <c r="G8006" t="s">
        <v>140</v>
      </c>
    </row>
    <row r="8007" spans="1:7" x14ac:dyDescent="0.35">
      <c r="A8007" t="s">
        <v>18</v>
      </c>
      <c r="B8007" t="s">
        <v>1130</v>
      </c>
      <c r="C8007">
        <v>33</v>
      </c>
      <c r="D8007" t="s">
        <v>906</v>
      </c>
      <c r="E8007" t="s">
        <v>394</v>
      </c>
      <c r="F8007" t="s">
        <v>1051</v>
      </c>
      <c r="G8007" t="s">
        <v>140</v>
      </c>
    </row>
    <row r="8008" spans="1:7" x14ac:dyDescent="0.35">
      <c r="A8008" t="s">
        <v>18</v>
      </c>
      <c r="B8008" t="s">
        <v>1131</v>
      </c>
      <c r="C8008">
        <v>14</v>
      </c>
      <c r="D8008" t="s">
        <v>930</v>
      </c>
      <c r="E8008" t="s">
        <v>147</v>
      </c>
      <c r="F8008" t="s">
        <v>140</v>
      </c>
      <c r="G8008" t="s">
        <v>140</v>
      </c>
    </row>
    <row r="8009" spans="1:7" x14ac:dyDescent="0.35">
      <c r="A8009" t="s">
        <v>19</v>
      </c>
      <c r="B8009" t="s">
        <v>1129</v>
      </c>
      <c r="C8009">
        <v>3</v>
      </c>
      <c r="D8009" t="s">
        <v>177</v>
      </c>
      <c r="E8009" t="s">
        <v>140</v>
      </c>
      <c r="F8009" t="s">
        <v>140</v>
      </c>
      <c r="G8009" t="s">
        <v>140</v>
      </c>
    </row>
    <row r="8010" spans="1:7" x14ac:dyDescent="0.35">
      <c r="A8010" t="s">
        <v>19</v>
      </c>
      <c r="B8010" t="s">
        <v>1130</v>
      </c>
      <c r="C8010">
        <v>36</v>
      </c>
      <c r="D8010" t="s">
        <v>177</v>
      </c>
      <c r="E8010" t="s">
        <v>140</v>
      </c>
      <c r="F8010" t="s">
        <v>140</v>
      </c>
      <c r="G8010" t="s">
        <v>140</v>
      </c>
    </row>
    <row r="8011" spans="1:7" x14ac:dyDescent="0.35">
      <c r="A8011" t="s">
        <v>19</v>
      </c>
      <c r="B8011" t="s">
        <v>1131</v>
      </c>
      <c r="C8011">
        <v>20</v>
      </c>
      <c r="D8011" t="s">
        <v>1109</v>
      </c>
      <c r="E8011" t="s">
        <v>140</v>
      </c>
      <c r="F8011" t="s">
        <v>1062</v>
      </c>
      <c r="G8011" t="s">
        <v>140</v>
      </c>
    </row>
    <row r="8012" spans="1:7" x14ac:dyDescent="0.35">
      <c r="A8012" t="s">
        <v>20</v>
      </c>
      <c r="B8012" t="s">
        <v>1129</v>
      </c>
      <c r="C8012">
        <v>11</v>
      </c>
      <c r="D8012" t="s">
        <v>177</v>
      </c>
      <c r="E8012" t="s">
        <v>140</v>
      </c>
      <c r="F8012" t="s">
        <v>140</v>
      </c>
      <c r="G8012" t="s">
        <v>140</v>
      </c>
    </row>
    <row r="8013" spans="1:7" x14ac:dyDescent="0.35">
      <c r="A8013" t="s">
        <v>20</v>
      </c>
      <c r="B8013" t="s">
        <v>1130</v>
      </c>
      <c r="C8013">
        <v>20</v>
      </c>
      <c r="D8013" t="s">
        <v>1097</v>
      </c>
      <c r="E8013" t="s">
        <v>1044</v>
      </c>
      <c r="F8013" t="s">
        <v>140</v>
      </c>
      <c r="G8013" t="s">
        <v>140</v>
      </c>
    </row>
    <row r="8014" spans="1:7" x14ac:dyDescent="0.35">
      <c r="A8014" t="s">
        <v>20</v>
      </c>
      <c r="B8014" t="s">
        <v>1131</v>
      </c>
      <c r="C8014">
        <v>54</v>
      </c>
      <c r="D8014" t="s">
        <v>500</v>
      </c>
      <c r="E8014" t="s">
        <v>458</v>
      </c>
      <c r="F8014" t="s">
        <v>140</v>
      </c>
      <c r="G8014" t="s">
        <v>1017</v>
      </c>
    </row>
    <row r="8015" spans="1:7" x14ac:dyDescent="0.35">
      <c r="A8015" t="s">
        <v>21</v>
      </c>
      <c r="B8015" t="s">
        <v>1129</v>
      </c>
      <c r="C8015">
        <v>9</v>
      </c>
      <c r="D8015" t="s">
        <v>96</v>
      </c>
      <c r="E8015" t="s">
        <v>95</v>
      </c>
      <c r="F8015" t="s">
        <v>140</v>
      </c>
      <c r="G8015" t="s">
        <v>140</v>
      </c>
    </row>
    <row r="8016" spans="1:7" x14ac:dyDescent="0.35">
      <c r="A8016" t="s">
        <v>21</v>
      </c>
      <c r="B8016" t="s">
        <v>1130</v>
      </c>
      <c r="C8016">
        <v>11</v>
      </c>
      <c r="D8016" t="s">
        <v>177</v>
      </c>
      <c r="E8016" t="s">
        <v>140</v>
      </c>
      <c r="F8016" t="s">
        <v>140</v>
      </c>
      <c r="G8016" t="s">
        <v>140</v>
      </c>
    </row>
    <row r="8017" spans="1:7" x14ac:dyDescent="0.35">
      <c r="A8017" t="s">
        <v>21</v>
      </c>
      <c r="B8017" t="s">
        <v>1131</v>
      </c>
      <c r="C8017">
        <v>38</v>
      </c>
      <c r="D8017" t="s">
        <v>1200</v>
      </c>
      <c r="E8017" t="s">
        <v>1020</v>
      </c>
      <c r="F8017" t="s">
        <v>140</v>
      </c>
      <c r="G8017" t="s">
        <v>140</v>
      </c>
    </row>
    <row r="8018" spans="1:7" x14ac:dyDescent="0.35">
      <c r="A8018" t="s">
        <v>22</v>
      </c>
      <c r="B8018" t="s">
        <v>1129</v>
      </c>
      <c r="C8018">
        <v>8</v>
      </c>
      <c r="D8018" t="s">
        <v>177</v>
      </c>
      <c r="E8018" t="s">
        <v>140</v>
      </c>
      <c r="F8018" t="s">
        <v>140</v>
      </c>
      <c r="G8018" t="s">
        <v>140</v>
      </c>
    </row>
    <row r="8019" spans="1:7" x14ac:dyDescent="0.35">
      <c r="A8019" t="s">
        <v>22</v>
      </c>
      <c r="B8019" t="s">
        <v>1130</v>
      </c>
      <c r="C8019">
        <v>63</v>
      </c>
      <c r="D8019" t="s">
        <v>918</v>
      </c>
      <c r="E8019" t="s">
        <v>919</v>
      </c>
      <c r="F8019" t="s">
        <v>140</v>
      </c>
      <c r="G8019" t="s">
        <v>140</v>
      </c>
    </row>
    <row r="8020" spans="1:7" x14ac:dyDescent="0.35">
      <c r="A8020" t="s">
        <v>22</v>
      </c>
      <c r="B8020" t="s">
        <v>1131</v>
      </c>
      <c r="C8020">
        <v>8</v>
      </c>
      <c r="D8020" t="s">
        <v>177</v>
      </c>
      <c r="E8020" t="s">
        <v>140</v>
      </c>
      <c r="F8020" t="s">
        <v>140</v>
      </c>
      <c r="G8020" t="s">
        <v>140</v>
      </c>
    </row>
    <row r="8021" spans="1:7" x14ac:dyDescent="0.35">
      <c r="A8021" t="s">
        <v>23</v>
      </c>
      <c r="B8021" t="s">
        <v>1130</v>
      </c>
      <c r="C8021">
        <v>2</v>
      </c>
      <c r="D8021" t="s">
        <v>177</v>
      </c>
      <c r="E8021" t="s">
        <v>140</v>
      </c>
      <c r="F8021" t="s">
        <v>140</v>
      </c>
      <c r="G8021" t="s">
        <v>140</v>
      </c>
    </row>
    <row r="8022" spans="1:7" x14ac:dyDescent="0.35">
      <c r="A8022" t="s">
        <v>24</v>
      </c>
      <c r="B8022" t="s">
        <v>1129</v>
      </c>
      <c r="C8022">
        <v>24</v>
      </c>
      <c r="D8022" t="s">
        <v>177</v>
      </c>
      <c r="E8022" t="s">
        <v>140</v>
      </c>
      <c r="F8022" t="s">
        <v>140</v>
      </c>
      <c r="G8022" t="s">
        <v>140</v>
      </c>
    </row>
    <row r="8023" spans="1:7" x14ac:dyDescent="0.35">
      <c r="A8023" t="s">
        <v>24</v>
      </c>
      <c r="B8023" t="s">
        <v>1130</v>
      </c>
      <c r="C8023">
        <v>93</v>
      </c>
      <c r="D8023" t="s">
        <v>1159</v>
      </c>
      <c r="E8023" t="s">
        <v>1055</v>
      </c>
      <c r="F8023" t="s">
        <v>140</v>
      </c>
      <c r="G8023" t="s">
        <v>140</v>
      </c>
    </row>
    <row r="8024" spans="1:7" x14ac:dyDescent="0.35">
      <c r="A8024" t="s">
        <v>24</v>
      </c>
      <c r="B8024" t="s">
        <v>1131</v>
      </c>
      <c r="C8024">
        <v>17</v>
      </c>
      <c r="D8024" t="s">
        <v>177</v>
      </c>
      <c r="E8024" t="s">
        <v>140</v>
      </c>
      <c r="F8024" t="s">
        <v>140</v>
      </c>
      <c r="G8024" t="s">
        <v>140</v>
      </c>
    </row>
    <row r="8025" spans="1:7" x14ac:dyDescent="0.35">
      <c r="A8025" t="s">
        <v>25</v>
      </c>
      <c r="B8025" t="s">
        <v>1129</v>
      </c>
      <c r="C8025">
        <v>10</v>
      </c>
      <c r="D8025" t="s">
        <v>563</v>
      </c>
      <c r="E8025" t="s">
        <v>95</v>
      </c>
      <c r="F8025" t="s">
        <v>95</v>
      </c>
      <c r="G8025" t="s">
        <v>140</v>
      </c>
    </row>
    <row r="8026" spans="1:7" x14ac:dyDescent="0.35">
      <c r="A8026" t="s">
        <v>25</v>
      </c>
      <c r="B8026" t="s">
        <v>1130</v>
      </c>
      <c r="C8026">
        <v>91</v>
      </c>
      <c r="D8026" t="s">
        <v>177</v>
      </c>
      <c r="E8026" t="s">
        <v>140</v>
      </c>
      <c r="F8026" t="s">
        <v>140</v>
      </c>
      <c r="G8026" t="s">
        <v>140</v>
      </c>
    </row>
    <row r="8027" spans="1:7" x14ac:dyDescent="0.35">
      <c r="A8027" t="s">
        <v>25</v>
      </c>
      <c r="B8027" t="s">
        <v>1131</v>
      </c>
      <c r="C8027">
        <v>13</v>
      </c>
      <c r="D8027" t="s">
        <v>1143</v>
      </c>
      <c r="E8027" t="s">
        <v>1070</v>
      </c>
      <c r="F8027" t="s">
        <v>140</v>
      </c>
      <c r="G8027" t="s">
        <v>140</v>
      </c>
    </row>
    <row r="8028" spans="1:7" x14ac:dyDescent="0.35">
      <c r="A8028" t="s">
        <v>26</v>
      </c>
      <c r="B8028" t="s">
        <v>1129</v>
      </c>
      <c r="C8028">
        <v>9</v>
      </c>
      <c r="D8028" t="s">
        <v>177</v>
      </c>
      <c r="E8028" t="s">
        <v>140</v>
      </c>
      <c r="F8028" t="s">
        <v>140</v>
      </c>
      <c r="G8028" t="s">
        <v>140</v>
      </c>
    </row>
    <row r="8029" spans="1:7" x14ac:dyDescent="0.35">
      <c r="A8029" t="s">
        <v>26</v>
      </c>
      <c r="B8029" t="s">
        <v>1130</v>
      </c>
      <c r="C8029">
        <v>81</v>
      </c>
      <c r="D8029" t="s">
        <v>177</v>
      </c>
      <c r="E8029" t="s">
        <v>140</v>
      </c>
      <c r="F8029" t="s">
        <v>140</v>
      </c>
      <c r="G8029" t="s">
        <v>140</v>
      </c>
    </row>
    <row r="8030" spans="1:7" x14ac:dyDescent="0.35">
      <c r="A8030" t="s">
        <v>26</v>
      </c>
      <c r="B8030" t="s">
        <v>1131</v>
      </c>
      <c r="C8030">
        <v>32</v>
      </c>
      <c r="D8030" t="s">
        <v>44</v>
      </c>
      <c r="E8030" t="s">
        <v>894</v>
      </c>
      <c r="F8030" t="s">
        <v>996</v>
      </c>
      <c r="G8030" t="s">
        <v>140</v>
      </c>
    </row>
    <row r="8031" spans="1:7" x14ac:dyDescent="0.35">
      <c r="A8031" t="s">
        <v>27</v>
      </c>
      <c r="B8031" t="s">
        <v>1129</v>
      </c>
      <c r="C8031">
        <v>8</v>
      </c>
      <c r="D8031" t="s">
        <v>177</v>
      </c>
      <c r="E8031" t="s">
        <v>140</v>
      </c>
      <c r="F8031" t="s">
        <v>140</v>
      </c>
      <c r="G8031" t="s">
        <v>140</v>
      </c>
    </row>
    <row r="8032" spans="1:7" x14ac:dyDescent="0.35">
      <c r="A8032" t="s">
        <v>27</v>
      </c>
      <c r="B8032" t="s">
        <v>1130</v>
      </c>
      <c r="C8032">
        <v>132</v>
      </c>
      <c r="D8032" t="s">
        <v>1177</v>
      </c>
      <c r="E8032" t="s">
        <v>140</v>
      </c>
      <c r="F8032" t="s">
        <v>1012</v>
      </c>
      <c r="G8032" t="s">
        <v>140</v>
      </c>
    </row>
    <row r="8033" spans="1:7" x14ac:dyDescent="0.35">
      <c r="A8033" t="s">
        <v>27</v>
      </c>
      <c r="B8033" t="s">
        <v>1131</v>
      </c>
      <c r="C8033">
        <v>29</v>
      </c>
      <c r="D8033" t="s">
        <v>1113</v>
      </c>
      <c r="E8033" t="s">
        <v>1064</v>
      </c>
      <c r="F8033" t="s">
        <v>140</v>
      </c>
      <c r="G8033" t="s">
        <v>140</v>
      </c>
    </row>
    <row r="8034" spans="1:7" x14ac:dyDescent="0.35">
      <c r="A8034" t="s">
        <v>28</v>
      </c>
      <c r="B8034" t="s">
        <v>1129</v>
      </c>
      <c r="C8034">
        <v>11</v>
      </c>
      <c r="D8034" t="s">
        <v>1138</v>
      </c>
      <c r="E8034" t="s">
        <v>1106</v>
      </c>
      <c r="F8034" t="s">
        <v>140</v>
      </c>
      <c r="G8034" t="s">
        <v>140</v>
      </c>
    </row>
    <row r="8035" spans="1:7" x14ac:dyDescent="0.35">
      <c r="A8035" t="s">
        <v>28</v>
      </c>
      <c r="B8035" t="s">
        <v>1130</v>
      </c>
      <c r="C8035">
        <v>64</v>
      </c>
      <c r="D8035" t="s">
        <v>938</v>
      </c>
      <c r="E8035" t="s">
        <v>140</v>
      </c>
      <c r="F8035" t="s">
        <v>939</v>
      </c>
      <c r="G8035" t="s">
        <v>140</v>
      </c>
    </row>
    <row r="8036" spans="1:7" x14ac:dyDescent="0.35">
      <c r="A8036" t="s">
        <v>28</v>
      </c>
      <c r="B8036" t="s">
        <v>1131</v>
      </c>
      <c r="C8036">
        <v>16</v>
      </c>
      <c r="D8036" t="s">
        <v>177</v>
      </c>
      <c r="E8036" t="s">
        <v>140</v>
      </c>
      <c r="F8036" t="s">
        <v>140</v>
      </c>
      <c r="G8036" t="s">
        <v>140</v>
      </c>
    </row>
    <row r="8037" spans="1:7" x14ac:dyDescent="0.35">
      <c r="A8037" t="s">
        <v>29</v>
      </c>
      <c r="B8037" t="s">
        <v>1129</v>
      </c>
      <c r="C8037">
        <v>4</v>
      </c>
      <c r="D8037" t="s">
        <v>177</v>
      </c>
      <c r="E8037" t="s">
        <v>140</v>
      </c>
      <c r="F8037" t="s">
        <v>140</v>
      </c>
      <c r="G8037" t="s">
        <v>140</v>
      </c>
    </row>
    <row r="8038" spans="1:7" x14ac:dyDescent="0.35">
      <c r="A8038" t="s">
        <v>29</v>
      </c>
      <c r="B8038" t="s">
        <v>1130</v>
      </c>
      <c r="C8038">
        <v>97</v>
      </c>
      <c r="D8038" t="s">
        <v>1108</v>
      </c>
      <c r="E8038" t="s">
        <v>939</v>
      </c>
      <c r="F8038" t="s">
        <v>140</v>
      </c>
      <c r="G8038" t="s">
        <v>1054</v>
      </c>
    </row>
    <row r="8039" spans="1:7" x14ac:dyDescent="0.35">
      <c r="A8039" t="s">
        <v>29</v>
      </c>
      <c r="B8039" t="s">
        <v>1131</v>
      </c>
      <c r="C8039">
        <v>21</v>
      </c>
      <c r="D8039" t="s">
        <v>1213</v>
      </c>
      <c r="E8039" t="s">
        <v>1073</v>
      </c>
      <c r="F8039" t="s">
        <v>140</v>
      </c>
      <c r="G8039" t="s">
        <v>140</v>
      </c>
    </row>
    <row r="8040" spans="1:7" x14ac:dyDescent="0.35">
      <c r="A8040" t="s">
        <v>30</v>
      </c>
      <c r="B8040" t="s">
        <v>1129</v>
      </c>
      <c r="C8040">
        <v>7</v>
      </c>
      <c r="D8040" t="s">
        <v>177</v>
      </c>
      <c r="E8040" t="s">
        <v>140</v>
      </c>
      <c r="F8040" t="s">
        <v>140</v>
      </c>
      <c r="G8040" t="s">
        <v>140</v>
      </c>
    </row>
    <row r="8041" spans="1:7" x14ac:dyDescent="0.35">
      <c r="A8041" t="s">
        <v>30</v>
      </c>
      <c r="B8041" t="s">
        <v>1130</v>
      </c>
      <c r="C8041">
        <v>133</v>
      </c>
      <c r="D8041" t="s">
        <v>938</v>
      </c>
      <c r="E8041" t="s">
        <v>939</v>
      </c>
      <c r="F8041" t="s">
        <v>140</v>
      </c>
      <c r="G8041" t="s">
        <v>140</v>
      </c>
    </row>
    <row r="8042" spans="1:7" x14ac:dyDescent="0.35">
      <c r="A8042" t="s">
        <v>30</v>
      </c>
      <c r="B8042" t="s">
        <v>1131</v>
      </c>
      <c r="C8042">
        <v>22</v>
      </c>
      <c r="D8042" t="s">
        <v>177</v>
      </c>
      <c r="E8042" t="s">
        <v>140</v>
      </c>
      <c r="F8042" t="s">
        <v>140</v>
      </c>
      <c r="G8042" t="s">
        <v>140</v>
      </c>
    </row>
    <row r="8043" spans="1:7" x14ac:dyDescent="0.35">
      <c r="A8043" t="s">
        <v>31</v>
      </c>
      <c r="B8043" t="s">
        <v>1129</v>
      </c>
      <c r="C8043">
        <v>1</v>
      </c>
      <c r="D8043" t="s">
        <v>177</v>
      </c>
      <c r="E8043" t="s">
        <v>140</v>
      </c>
      <c r="F8043" t="s">
        <v>140</v>
      </c>
      <c r="G8043" t="s">
        <v>140</v>
      </c>
    </row>
    <row r="8044" spans="1:7" x14ac:dyDescent="0.35">
      <c r="A8044" t="s">
        <v>31</v>
      </c>
      <c r="B8044" t="s">
        <v>1131</v>
      </c>
      <c r="C8044">
        <v>5</v>
      </c>
      <c r="D8044" t="s">
        <v>1101</v>
      </c>
      <c r="E8044" t="s">
        <v>915</v>
      </c>
      <c r="F8044" t="s">
        <v>140</v>
      </c>
      <c r="G8044" t="s">
        <v>140</v>
      </c>
    </row>
    <row r="8045" spans="1:7" x14ac:dyDescent="0.35">
      <c r="A8045" t="s">
        <v>32</v>
      </c>
      <c r="B8045" t="s">
        <v>1129</v>
      </c>
      <c r="C8045">
        <v>196</v>
      </c>
      <c r="D8045" t="s">
        <v>1198</v>
      </c>
      <c r="E8045" t="s">
        <v>971</v>
      </c>
      <c r="F8045" t="s">
        <v>1016</v>
      </c>
      <c r="G8045" t="s">
        <v>140</v>
      </c>
    </row>
    <row r="8046" spans="1:7" x14ac:dyDescent="0.35">
      <c r="A8046" t="s">
        <v>32</v>
      </c>
      <c r="B8046" t="s">
        <v>1130</v>
      </c>
      <c r="C8046">
        <v>1430</v>
      </c>
      <c r="D8046" t="s">
        <v>938</v>
      </c>
      <c r="E8046" t="s">
        <v>1098</v>
      </c>
      <c r="F8046" t="s">
        <v>1013</v>
      </c>
      <c r="G8046" t="s">
        <v>1022</v>
      </c>
    </row>
    <row r="8047" spans="1:7" x14ac:dyDescent="0.35">
      <c r="A8047" t="s">
        <v>32</v>
      </c>
      <c r="B8047" t="s">
        <v>1131</v>
      </c>
      <c r="C8047">
        <v>420</v>
      </c>
      <c r="D8047" t="s">
        <v>344</v>
      </c>
      <c r="E8047" t="s">
        <v>1023</v>
      </c>
      <c r="F8047" t="s">
        <v>1021</v>
      </c>
      <c r="G8047" t="s">
        <v>1008</v>
      </c>
    </row>
    <row r="8049" spans="1:7" x14ac:dyDescent="0.35">
      <c r="A8049" t="s">
        <v>1325</v>
      </c>
    </row>
    <row r="8050" spans="1:7" x14ac:dyDescent="0.35">
      <c r="A8050" t="s">
        <v>2</v>
      </c>
      <c r="B8050" t="s">
        <v>1150</v>
      </c>
      <c r="C8050" t="s">
        <v>3</v>
      </c>
      <c r="D8050" t="s">
        <v>85</v>
      </c>
      <c r="E8050" t="s">
        <v>86</v>
      </c>
      <c r="F8050" t="s">
        <v>1133</v>
      </c>
      <c r="G8050" t="s">
        <v>136</v>
      </c>
    </row>
    <row r="8051" spans="1:7" x14ac:dyDescent="0.35">
      <c r="A8051" t="s">
        <v>8</v>
      </c>
      <c r="B8051" t="s">
        <v>1151</v>
      </c>
      <c r="C8051">
        <v>41</v>
      </c>
      <c r="D8051" t="s">
        <v>1043</v>
      </c>
      <c r="E8051" t="s">
        <v>1183</v>
      </c>
      <c r="F8051" t="s">
        <v>140</v>
      </c>
      <c r="G8051" t="s">
        <v>140</v>
      </c>
    </row>
    <row r="8052" spans="1:7" x14ac:dyDescent="0.35">
      <c r="A8052" t="s">
        <v>8</v>
      </c>
      <c r="B8052" t="s">
        <v>1152</v>
      </c>
      <c r="C8052">
        <v>5</v>
      </c>
      <c r="D8052" t="s">
        <v>140</v>
      </c>
      <c r="E8052" t="s">
        <v>177</v>
      </c>
      <c r="F8052" t="s">
        <v>140</v>
      </c>
      <c r="G8052" t="s">
        <v>140</v>
      </c>
    </row>
    <row r="8053" spans="1:7" x14ac:dyDescent="0.35">
      <c r="A8053" t="s">
        <v>8</v>
      </c>
      <c r="B8053" t="s">
        <v>339</v>
      </c>
      <c r="C8053">
        <v>3</v>
      </c>
      <c r="D8053" t="s">
        <v>140</v>
      </c>
      <c r="E8053" t="s">
        <v>177</v>
      </c>
      <c r="F8053" t="s">
        <v>140</v>
      </c>
      <c r="G8053" t="s">
        <v>140</v>
      </c>
    </row>
    <row r="8054" spans="1:7" x14ac:dyDescent="0.35">
      <c r="A8054" t="s">
        <v>9</v>
      </c>
      <c r="B8054" t="s">
        <v>1151</v>
      </c>
      <c r="C8054">
        <v>77</v>
      </c>
      <c r="D8054" t="s">
        <v>919</v>
      </c>
      <c r="E8054" t="s">
        <v>1116</v>
      </c>
      <c r="F8054" t="s">
        <v>775</v>
      </c>
      <c r="G8054" t="s">
        <v>140</v>
      </c>
    </row>
    <row r="8055" spans="1:7" x14ac:dyDescent="0.35">
      <c r="A8055" t="s">
        <v>9</v>
      </c>
      <c r="B8055" t="s">
        <v>1152</v>
      </c>
      <c r="C8055">
        <v>43</v>
      </c>
      <c r="D8055" t="s">
        <v>1070</v>
      </c>
      <c r="E8055" t="s">
        <v>1101</v>
      </c>
      <c r="F8055" t="s">
        <v>1046</v>
      </c>
      <c r="G8055" t="s">
        <v>140</v>
      </c>
    </row>
    <row r="8056" spans="1:7" x14ac:dyDescent="0.35">
      <c r="A8056" t="s">
        <v>9</v>
      </c>
      <c r="B8056" t="s">
        <v>339</v>
      </c>
      <c r="C8056">
        <v>8</v>
      </c>
      <c r="D8056" t="s">
        <v>749</v>
      </c>
      <c r="E8056" t="s">
        <v>748</v>
      </c>
      <c r="F8056" t="s">
        <v>140</v>
      </c>
      <c r="G8056" t="s">
        <v>140</v>
      </c>
    </row>
    <row r="8057" spans="1:7" x14ac:dyDescent="0.35">
      <c r="A8057" t="s">
        <v>10</v>
      </c>
      <c r="B8057" t="s">
        <v>1151</v>
      </c>
      <c r="C8057">
        <v>64</v>
      </c>
      <c r="D8057" t="s">
        <v>140</v>
      </c>
      <c r="E8057" t="s">
        <v>1177</v>
      </c>
      <c r="F8057" t="s">
        <v>1012</v>
      </c>
      <c r="G8057" t="s">
        <v>140</v>
      </c>
    </row>
    <row r="8058" spans="1:7" x14ac:dyDescent="0.35">
      <c r="A8058" t="s">
        <v>10</v>
      </c>
      <c r="B8058" t="s">
        <v>1152</v>
      </c>
      <c r="C8058">
        <v>25</v>
      </c>
      <c r="D8058" t="s">
        <v>140</v>
      </c>
      <c r="E8058" t="s">
        <v>177</v>
      </c>
      <c r="F8058" t="s">
        <v>140</v>
      </c>
      <c r="G8058" t="s">
        <v>140</v>
      </c>
    </row>
    <row r="8059" spans="1:7" x14ac:dyDescent="0.35">
      <c r="A8059" t="s">
        <v>10</v>
      </c>
      <c r="B8059" t="s">
        <v>339</v>
      </c>
      <c r="C8059">
        <v>6</v>
      </c>
      <c r="D8059" t="s">
        <v>140</v>
      </c>
      <c r="E8059" t="s">
        <v>177</v>
      </c>
      <c r="F8059" t="s">
        <v>140</v>
      </c>
      <c r="G8059" t="s">
        <v>140</v>
      </c>
    </row>
    <row r="8060" spans="1:7" x14ac:dyDescent="0.35">
      <c r="A8060" t="s">
        <v>11</v>
      </c>
      <c r="B8060" t="s">
        <v>1151</v>
      </c>
      <c r="C8060">
        <v>76</v>
      </c>
      <c r="D8060" t="s">
        <v>1054</v>
      </c>
      <c r="E8060" t="s">
        <v>1230</v>
      </c>
      <c r="F8060" t="s">
        <v>1050</v>
      </c>
      <c r="G8060" t="s">
        <v>140</v>
      </c>
    </row>
    <row r="8061" spans="1:7" x14ac:dyDescent="0.35">
      <c r="A8061" t="s">
        <v>11</v>
      </c>
      <c r="B8061" t="s">
        <v>1152</v>
      </c>
      <c r="C8061">
        <v>27</v>
      </c>
      <c r="D8061" t="s">
        <v>140</v>
      </c>
      <c r="E8061" t="s">
        <v>177</v>
      </c>
      <c r="F8061" t="s">
        <v>140</v>
      </c>
      <c r="G8061" t="s">
        <v>140</v>
      </c>
    </row>
    <row r="8062" spans="1:7" x14ac:dyDescent="0.35">
      <c r="A8062" t="s">
        <v>11</v>
      </c>
      <c r="B8062" t="s">
        <v>339</v>
      </c>
      <c r="C8062">
        <v>7</v>
      </c>
      <c r="D8062" t="s">
        <v>140</v>
      </c>
      <c r="E8062" t="s">
        <v>177</v>
      </c>
      <c r="F8062" t="s">
        <v>140</v>
      </c>
      <c r="G8062" t="s">
        <v>140</v>
      </c>
    </row>
    <row r="8063" spans="1:7" x14ac:dyDescent="0.35">
      <c r="A8063" t="s">
        <v>12</v>
      </c>
      <c r="B8063" t="s">
        <v>1151</v>
      </c>
      <c r="C8063">
        <v>9</v>
      </c>
      <c r="D8063" t="s">
        <v>140</v>
      </c>
      <c r="E8063" t="s">
        <v>177</v>
      </c>
      <c r="F8063" t="s">
        <v>140</v>
      </c>
      <c r="G8063" t="s">
        <v>140</v>
      </c>
    </row>
    <row r="8064" spans="1:7" x14ac:dyDescent="0.35">
      <c r="A8064" t="s">
        <v>12</v>
      </c>
      <c r="B8064" t="s">
        <v>1152</v>
      </c>
      <c r="C8064">
        <v>3</v>
      </c>
      <c r="D8064" t="s">
        <v>140</v>
      </c>
      <c r="E8064" t="s">
        <v>177</v>
      </c>
      <c r="F8064" t="s">
        <v>140</v>
      </c>
      <c r="G8064" t="s">
        <v>140</v>
      </c>
    </row>
    <row r="8065" spans="1:7" x14ac:dyDescent="0.35">
      <c r="A8065" t="s">
        <v>12</v>
      </c>
      <c r="B8065" t="s">
        <v>339</v>
      </c>
      <c r="C8065">
        <v>2</v>
      </c>
      <c r="D8065" t="s">
        <v>140</v>
      </c>
      <c r="E8065" t="s">
        <v>177</v>
      </c>
      <c r="F8065" t="s">
        <v>140</v>
      </c>
      <c r="G8065" t="s">
        <v>140</v>
      </c>
    </row>
    <row r="8066" spans="1:7" x14ac:dyDescent="0.35">
      <c r="A8066" t="s">
        <v>13</v>
      </c>
      <c r="B8066" t="s">
        <v>1151</v>
      </c>
      <c r="C8066">
        <v>2</v>
      </c>
      <c r="D8066" t="s">
        <v>76</v>
      </c>
      <c r="E8066" t="s">
        <v>77</v>
      </c>
      <c r="F8066" t="s">
        <v>140</v>
      </c>
      <c r="G8066" t="s">
        <v>140</v>
      </c>
    </row>
    <row r="8067" spans="1:7" x14ac:dyDescent="0.35">
      <c r="A8067" t="s">
        <v>14</v>
      </c>
      <c r="B8067" t="s">
        <v>1151</v>
      </c>
      <c r="C8067">
        <v>32</v>
      </c>
      <c r="D8067" t="s">
        <v>140</v>
      </c>
      <c r="E8067" t="s">
        <v>177</v>
      </c>
      <c r="F8067" t="s">
        <v>140</v>
      </c>
      <c r="G8067" t="s">
        <v>140</v>
      </c>
    </row>
    <row r="8068" spans="1:7" x14ac:dyDescent="0.35">
      <c r="A8068" t="s">
        <v>14</v>
      </c>
      <c r="B8068" t="s">
        <v>1152</v>
      </c>
      <c r="C8068">
        <v>16</v>
      </c>
      <c r="D8068" t="s">
        <v>140</v>
      </c>
      <c r="E8068" t="s">
        <v>990</v>
      </c>
      <c r="F8068" t="s">
        <v>458</v>
      </c>
      <c r="G8068" t="s">
        <v>140</v>
      </c>
    </row>
    <row r="8069" spans="1:7" x14ac:dyDescent="0.35">
      <c r="A8069" t="s">
        <v>14</v>
      </c>
      <c r="B8069" t="s">
        <v>339</v>
      </c>
      <c r="C8069">
        <v>2</v>
      </c>
      <c r="D8069" t="s">
        <v>140</v>
      </c>
      <c r="E8069" t="s">
        <v>177</v>
      </c>
      <c r="F8069" t="s">
        <v>140</v>
      </c>
      <c r="G8069" t="s">
        <v>140</v>
      </c>
    </row>
    <row r="8070" spans="1:7" x14ac:dyDescent="0.35">
      <c r="A8070" t="s">
        <v>15</v>
      </c>
      <c r="B8070" t="s">
        <v>1151</v>
      </c>
      <c r="C8070">
        <v>55</v>
      </c>
      <c r="D8070" t="s">
        <v>1046</v>
      </c>
      <c r="E8070" t="s">
        <v>732</v>
      </c>
      <c r="F8070" t="s">
        <v>954</v>
      </c>
      <c r="G8070" t="s">
        <v>140</v>
      </c>
    </row>
    <row r="8071" spans="1:7" x14ac:dyDescent="0.35">
      <c r="A8071" t="s">
        <v>15</v>
      </c>
      <c r="B8071" t="s">
        <v>1152</v>
      </c>
      <c r="C8071">
        <v>28</v>
      </c>
      <c r="D8071" t="s">
        <v>140</v>
      </c>
      <c r="E8071" t="s">
        <v>177</v>
      </c>
      <c r="F8071" t="s">
        <v>140</v>
      </c>
      <c r="G8071" t="s">
        <v>140</v>
      </c>
    </row>
    <row r="8072" spans="1:7" x14ac:dyDescent="0.35">
      <c r="A8072" t="s">
        <v>15</v>
      </c>
      <c r="B8072" t="s">
        <v>339</v>
      </c>
      <c r="C8072">
        <v>2</v>
      </c>
      <c r="D8072" t="s">
        <v>140</v>
      </c>
      <c r="E8072" t="s">
        <v>177</v>
      </c>
      <c r="F8072" t="s">
        <v>140</v>
      </c>
      <c r="G8072" t="s">
        <v>140</v>
      </c>
    </row>
    <row r="8073" spans="1:7" x14ac:dyDescent="0.35">
      <c r="A8073" t="s">
        <v>16</v>
      </c>
      <c r="B8073" t="s">
        <v>1151</v>
      </c>
      <c r="C8073">
        <v>99</v>
      </c>
      <c r="D8073" t="s">
        <v>140</v>
      </c>
      <c r="E8073" t="s">
        <v>177</v>
      </c>
      <c r="F8073" t="s">
        <v>140</v>
      </c>
      <c r="G8073" t="s">
        <v>140</v>
      </c>
    </row>
    <row r="8074" spans="1:7" x14ac:dyDescent="0.35">
      <c r="A8074" t="s">
        <v>16</v>
      </c>
      <c r="B8074" t="s">
        <v>1152</v>
      </c>
      <c r="C8074">
        <v>54</v>
      </c>
      <c r="D8074" t="s">
        <v>824</v>
      </c>
      <c r="E8074" t="s">
        <v>933</v>
      </c>
      <c r="F8074" t="s">
        <v>140</v>
      </c>
      <c r="G8074" t="s">
        <v>140</v>
      </c>
    </row>
    <row r="8075" spans="1:7" x14ac:dyDescent="0.35">
      <c r="A8075" t="s">
        <v>16</v>
      </c>
      <c r="B8075" t="s">
        <v>339</v>
      </c>
      <c r="C8075">
        <v>12</v>
      </c>
      <c r="D8075" t="s">
        <v>140</v>
      </c>
      <c r="E8075" t="s">
        <v>177</v>
      </c>
      <c r="F8075" t="s">
        <v>140</v>
      </c>
      <c r="G8075" t="s">
        <v>140</v>
      </c>
    </row>
    <row r="8076" spans="1:7" x14ac:dyDescent="0.35">
      <c r="A8076" t="s">
        <v>17</v>
      </c>
      <c r="B8076" t="s">
        <v>1151</v>
      </c>
      <c r="C8076">
        <v>62</v>
      </c>
      <c r="D8076" t="s">
        <v>1098</v>
      </c>
      <c r="E8076" t="s">
        <v>1204</v>
      </c>
      <c r="F8076" t="s">
        <v>140</v>
      </c>
      <c r="G8076" t="s">
        <v>140</v>
      </c>
    </row>
    <row r="8077" spans="1:7" x14ac:dyDescent="0.35">
      <c r="A8077" t="s">
        <v>17</v>
      </c>
      <c r="B8077" t="s">
        <v>1152</v>
      </c>
      <c r="C8077">
        <v>23</v>
      </c>
      <c r="D8077" t="s">
        <v>999</v>
      </c>
      <c r="E8077" t="s">
        <v>998</v>
      </c>
      <c r="F8077" t="s">
        <v>140</v>
      </c>
      <c r="G8077" t="s">
        <v>140</v>
      </c>
    </row>
    <row r="8078" spans="1:7" x14ac:dyDescent="0.35">
      <c r="A8078" t="s">
        <v>17</v>
      </c>
      <c r="B8078" t="s">
        <v>339</v>
      </c>
      <c r="C8078">
        <v>7</v>
      </c>
      <c r="D8078" t="s">
        <v>140</v>
      </c>
      <c r="E8078" t="s">
        <v>177</v>
      </c>
      <c r="F8078" t="s">
        <v>140</v>
      </c>
      <c r="G8078" t="s">
        <v>140</v>
      </c>
    </row>
    <row r="8079" spans="1:7" x14ac:dyDescent="0.35">
      <c r="A8079" t="s">
        <v>18</v>
      </c>
      <c r="B8079" t="s">
        <v>1151</v>
      </c>
      <c r="C8079">
        <v>29</v>
      </c>
      <c r="D8079" t="s">
        <v>1020</v>
      </c>
      <c r="E8079" t="s">
        <v>858</v>
      </c>
      <c r="F8079" t="s">
        <v>1007</v>
      </c>
      <c r="G8079" t="s">
        <v>140</v>
      </c>
    </row>
    <row r="8080" spans="1:7" x14ac:dyDescent="0.35">
      <c r="A8080" t="s">
        <v>18</v>
      </c>
      <c r="B8080" t="s">
        <v>1152</v>
      </c>
      <c r="C8080">
        <v>18</v>
      </c>
      <c r="D8080" t="s">
        <v>639</v>
      </c>
      <c r="E8080" t="s">
        <v>638</v>
      </c>
      <c r="F8080" t="s">
        <v>140</v>
      </c>
      <c r="G8080" t="s">
        <v>140</v>
      </c>
    </row>
    <row r="8081" spans="1:7" x14ac:dyDescent="0.35">
      <c r="A8081" t="s">
        <v>18</v>
      </c>
      <c r="B8081" t="s">
        <v>339</v>
      </c>
      <c r="C8081">
        <v>6</v>
      </c>
      <c r="D8081" t="s">
        <v>140</v>
      </c>
      <c r="E8081" t="s">
        <v>177</v>
      </c>
      <c r="F8081" t="s">
        <v>140</v>
      </c>
      <c r="G8081" t="s">
        <v>140</v>
      </c>
    </row>
    <row r="8082" spans="1:7" x14ac:dyDescent="0.35">
      <c r="A8082" t="s">
        <v>19</v>
      </c>
      <c r="B8082" t="s">
        <v>1151</v>
      </c>
      <c r="C8082">
        <v>37</v>
      </c>
      <c r="D8082" t="s">
        <v>140</v>
      </c>
      <c r="E8082" t="s">
        <v>177</v>
      </c>
      <c r="F8082" t="s">
        <v>140</v>
      </c>
      <c r="G8082" t="s">
        <v>140</v>
      </c>
    </row>
    <row r="8083" spans="1:7" x14ac:dyDescent="0.35">
      <c r="A8083" t="s">
        <v>19</v>
      </c>
      <c r="B8083" t="s">
        <v>1152</v>
      </c>
      <c r="C8083">
        <v>22</v>
      </c>
      <c r="D8083" t="s">
        <v>140</v>
      </c>
      <c r="E8083" t="s">
        <v>1116</v>
      </c>
      <c r="F8083" t="s">
        <v>1047</v>
      </c>
      <c r="G8083" t="s">
        <v>140</v>
      </c>
    </row>
    <row r="8084" spans="1:7" x14ac:dyDescent="0.35">
      <c r="A8084" t="s">
        <v>20</v>
      </c>
      <c r="B8084" t="s">
        <v>1151</v>
      </c>
      <c r="C8084">
        <v>51</v>
      </c>
      <c r="D8084" t="s">
        <v>1060</v>
      </c>
      <c r="E8084" t="s">
        <v>1109</v>
      </c>
      <c r="F8084" t="s">
        <v>140</v>
      </c>
      <c r="G8084" t="s">
        <v>1098</v>
      </c>
    </row>
    <row r="8085" spans="1:7" x14ac:dyDescent="0.35">
      <c r="A8085" t="s">
        <v>20</v>
      </c>
      <c r="B8085" t="s">
        <v>1152</v>
      </c>
      <c r="C8085">
        <v>24</v>
      </c>
      <c r="D8085" t="s">
        <v>87</v>
      </c>
      <c r="E8085" t="s">
        <v>88</v>
      </c>
      <c r="F8085" t="s">
        <v>140</v>
      </c>
      <c r="G8085" t="s">
        <v>140</v>
      </c>
    </row>
    <row r="8086" spans="1:7" x14ac:dyDescent="0.35">
      <c r="A8086" t="s">
        <v>20</v>
      </c>
      <c r="B8086" t="s">
        <v>339</v>
      </c>
      <c r="C8086">
        <v>10</v>
      </c>
      <c r="D8086" t="s">
        <v>140</v>
      </c>
      <c r="E8086" t="s">
        <v>177</v>
      </c>
      <c r="F8086" t="s">
        <v>140</v>
      </c>
      <c r="G8086" t="s">
        <v>140</v>
      </c>
    </row>
    <row r="8087" spans="1:7" x14ac:dyDescent="0.35">
      <c r="A8087" t="s">
        <v>21</v>
      </c>
      <c r="B8087" t="s">
        <v>1151</v>
      </c>
      <c r="C8087">
        <v>36</v>
      </c>
      <c r="D8087" t="s">
        <v>140</v>
      </c>
      <c r="E8087" t="s">
        <v>177</v>
      </c>
      <c r="F8087" t="s">
        <v>140</v>
      </c>
      <c r="G8087" t="s">
        <v>140</v>
      </c>
    </row>
    <row r="8088" spans="1:7" x14ac:dyDescent="0.35">
      <c r="A8088" t="s">
        <v>21</v>
      </c>
      <c r="B8088" t="s">
        <v>1152</v>
      </c>
      <c r="C8088">
        <v>18</v>
      </c>
      <c r="D8088" t="s">
        <v>458</v>
      </c>
      <c r="E8088" t="s">
        <v>990</v>
      </c>
      <c r="F8088" t="s">
        <v>140</v>
      </c>
      <c r="G8088" t="s">
        <v>140</v>
      </c>
    </row>
    <row r="8089" spans="1:7" x14ac:dyDescent="0.35">
      <c r="A8089" t="s">
        <v>21</v>
      </c>
      <c r="B8089" t="s">
        <v>339</v>
      </c>
      <c r="C8089">
        <v>4</v>
      </c>
      <c r="D8089" t="s">
        <v>467</v>
      </c>
      <c r="E8089" t="s">
        <v>468</v>
      </c>
      <c r="F8089" t="s">
        <v>140</v>
      </c>
      <c r="G8089" t="s">
        <v>140</v>
      </c>
    </row>
    <row r="8090" spans="1:7" x14ac:dyDescent="0.35">
      <c r="A8090" t="s">
        <v>22</v>
      </c>
      <c r="B8090" t="s">
        <v>1151</v>
      </c>
      <c r="C8090">
        <v>50</v>
      </c>
      <c r="D8090" t="s">
        <v>869</v>
      </c>
      <c r="E8090" t="s">
        <v>870</v>
      </c>
      <c r="F8090" t="s">
        <v>140</v>
      </c>
      <c r="G8090" t="s">
        <v>140</v>
      </c>
    </row>
    <row r="8091" spans="1:7" x14ac:dyDescent="0.35">
      <c r="A8091" t="s">
        <v>22</v>
      </c>
      <c r="B8091" t="s">
        <v>1152</v>
      </c>
      <c r="C8091">
        <v>26</v>
      </c>
      <c r="D8091" t="s">
        <v>1011</v>
      </c>
      <c r="E8091" t="s">
        <v>1196</v>
      </c>
      <c r="F8091" t="s">
        <v>140</v>
      </c>
      <c r="G8091" t="s">
        <v>140</v>
      </c>
    </row>
    <row r="8092" spans="1:7" x14ac:dyDescent="0.35">
      <c r="A8092" t="s">
        <v>22</v>
      </c>
      <c r="B8092" t="s">
        <v>339</v>
      </c>
      <c r="C8092">
        <v>3</v>
      </c>
      <c r="D8092" t="s">
        <v>140</v>
      </c>
      <c r="E8092" t="s">
        <v>177</v>
      </c>
      <c r="F8092" t="s">
        <v>140</v>
      </c>
      <c r="G8092" t="s">
        <v>140</v>
      </c>
    </row>
    <row r="8093" spans="1:7" x14ac:dyDescent="0.35">
      <c r="A8093" t="s">
        <v>23</v>
      </c>
      <c r="B8093" t="s">
        <v>1151</v>
      </c>
      <c r="C8093">
        <v>2</v>
      </c>
      <c r="D8093" t="s">
        <v>140</v>
      </c>
      <c r="E8093" t="s">
        <v>177</v>
      </c>
      <c r="F8093" t="s">
        <v>140</v>
      </c>
      <c r="G8093" t="s">
        <v>140</v>
      </c>
    </row>
    <row r="8094" spans="1:7" x14ac:dyDescent="0.35">
      <c r="A8094" t="s">
        <v>24</v>
      </c>
      <c r="B8094" t="s">
        <v>1151</v>
      </c>
      <c r="C8094">
        <v>88</v>
      </c>
      <c r="D8094" t="s">
        <v>1058</v>
      </c>
      <c r="E8094" t="s">
        <v>1186</v>
      </c>
      <c r="F8094" t="s">
        <v>140</v>
      </c>
      <c r="G8094" t="s">
        <v>140</v>
      </c>
    </row>
    <row r="8095" spans="1:7" x14ac:dyDescent="0.35">
      <c r="A8095" t="s">
        <v>24</v>
      </c>
      <c r="B8095" t="s">
        <v>1152</v>
      </c>
      <c r="C8095">
        <v>31</v>
      </c>
      <c r="D8095" t="s">
        <v>140</v>
      </c>
      <c r="E8095" t="s">
        <v>177</v>
      </c>
      <c r="F8095" t="s">
        <v>140</v>
      </c>
      <c r="G8095" t="s">
        <v>140</v>
      </c>
    </row>
    <row r="8096" spans="1:7" x14ac:dyDescent="0.35">
      <c r="A8096" t="s">
        <v>24</v>
      </c>
      <c r="B8096" t="s">
        <v>339</v>
      </c>
      <c r="C8096">
        <v>15</v>
      </c>
      <c r="D8096" t="s">
        <v>140</v>
      </c>
      <c r="E8096" t="s">
        <v>177</v>
      </c>
      <c r="F8096" t="s">
        <v>140</v>
      </c>
      <c r="G8096" t="s">
        <v>140</v>
      </c>
    </row>
    <row r="8097" spans="1:7" x14ac:dyDescent="0.35">
      <c r="A8097" t="s">
        <v>25</v>
      </c>
      <c r="B8097" t="s">
        <v>1151</v>
      </c>
      <c r="C8097">
        <v>80</v>
      </c>
      <c r="D8097" t="s">
        <v>1043</v>
      </c>
      <c r="E8097" t="s">
        <v>1230</v>
      </c>
      <c r="F8097" t="s">
        <v>1054</v>
      </c>
      <c r="G8097" t="s">
        <v>140</v>
      </c>
    </row>
    <row r="8098" spans="1:7" x14ac:dyDescent="0.35">
      <c r="A8098" t="s">
        <v>25</v>
      </c>
      <c r="B8098" t="s">
        <v>1152</v>
      </c>
      <c r="C8098">
        <v>26</v>
      </c>
      <c r="D8098" t="s">
        <v>140</v>
      </c>
      <c r="E8098" t="s">
        <v>177</v>
      </c>
      <c r="F8098" t="s">
        <v>140</v>
      </c>
      <c r="G8098" t="s">
        <v>140</v>
      </c>
    </row>
    <row r="8099" spans="1:7" x14ac:dyDescent="0.35">
      <c r="A8099" t="s">
        <v>25</v>
      </c>
      <c r="B8099" t="s">
        <v>339</v>
      </c>
      <c r="C8099">
        <v>8</v>
      </c>
      <c r="D8099" t="s">
        <v>140</v>
      </c>
      <c r="E8099" t="s">
        <v>177</v>
      </c>
      <c r="F8099" t="s">
        <v>140</v>
      </c>
      <c r="G8099" t="s">
        <v>140</v>
      </c>
    </row>
    <row r="8100" spans="1:7" x14ac:dyDescent="0.35">
      <c r="A8100" t="s">
        <v>26</v>
      </c>
      <c r="B8100" t="s">
        <v>1151</v>
      </c>
      <c r="C8100">
        <v>77</v>
      </c>
      <c r="D8100" t="s">
        <v>140</v>
      </c>
      <c r="E8100" t="s">
        <v>1201</v>
      </c>
      <c r="F8100" t="s">
        <v>1019</v>
      </c>
      <c r="G8100" t="s">
        <v>140</v>
      </c>
    </row>
    <row r="8101" spans="1:7" x14ac:dyDescent="0.35">
      <c r="A8101" t="s">
        <v>26</v>
      </c>
      <c r="B8101" t="s">
        <v>1152</v>
      </c>
      <c r="C8101">
        <v>32</v>
      </c>
      <c r="D8101" t="s">
        <v>847</v>
      </c>
      <c r="E8101" t="s">
        <v>563</v>
      </c>
      <c r="F8101" t="s">
        <v>1098</v>
      </c>
      <c r="G8101" t="s">
        <v>140</v>
      </c>
    </row>
    <row r="8102" spans="1:7" x14ac:dyDescent="0.35">
      <c r="A8102" t="s">
        <v>26</v>
      </c>
      <c r="B8102" t="s">
        <v>339</v>
      </c>
      <c r="C8102">
        <v>13</v>
      </c>
      <c r="D8102" t="s">
        <v>140</v>
      </c>
      <c r="E8102" t="s">
        <v>177</v>
      </c>
      <c r="F8102" t="s">
        <v>140</v>
      </c>
      <c r="G8102" t="s">
        <v>140</v>
      </c>
    </row>
    <row r="8103" spans="1:7" x14ac:dyDescent="0.35">
      <c r="A8103" t="s">
        <v>27</v>
      </c>
      <c r="B8103" t="s">
        <v>1151</v>
      </c>
      <c r="C8103">
        <v>99</v>
      </c>
      <c r="D8103" t="s">
        <v>140</v>
      </c>
      <c r="E8103" t="s">
        <v>177</v>
      </c>
      <c r="F8103" t="s">
        <v>140</v>
      </c>
      <c r="G8103" t="s">
        <v>140</v>
      </c>
    </row>
    <row r="8104" spans="1:7" x14ac:dyDescent="0.35">
      <c r="A8104" t="s">
        <v>27</v>
      </c>
      <c r="B8104" t="s">
        <v>1152</v>
      </c>
      <c r="C8104">
        <v>62</v>
      </c>
      <c r="D8104" t="s">
        <v>1066</v>
      </c>
      <c r="E8104" t="s">
        <v>1146</v>
      </c>
      <c r="F8104" t="s">
        <v>1055</v>
      </c>
      <c r="G8104" t="s">
        <v>140</v>
      </c>
    </row>
    <row r="8105" spans="1:7" x14ac:dyDescent="0.35">
      <c r="A8105" t="s">
        <v>27</v>
      </c>
      <c r="B8105" t="s">
        <v>339</v>
      </c>
      <c r="C8105">
        <v>8</v>
      </c>
      <c r="D8105" t="s">
        <v>140</v>
      </c>
      <c r="E8105" t="s">
        <v>177</v>
      </c>
      <c r="F8105" t="s">
        <v>140</v>
      </c>
      <c r="G8105" t="s">
        <v>140</v>
      </c>
    </row>
    <row r="8106" spans="1:7" x14ac:dyDescent="0.35">
      <c r="A8106" t="s">
        <v>28</v>
      </c>
      <c r="B8106" t="s">
        <v>1151</v>
      </c>
      <c r="C8106">
        <v>51</v>
      </c>
      <c r="D8106" t="s">
        <v>903</v>
      </c>
      <c r="E8106" t="s">
        <v>904</v>
      </c>
      <c r="F8106" t="s">
        <v>140</v>
      </c>
      <c r="G8106" t="s">
        <v>140</v>
      </c>
    </row>
    <row r="8107" spans="1:7" x14ac:dyDescent="0.35">
      <c r="A8107" t="s">
        <v>28</v>
      </c>
      <c r="B8107" t="s">
        <v>1152</v>
      </c>
      <c r="C8107">
        <v>30</v>
      </c>
      <c r="D8107" t="s">
        <v>140</v>
      </c>
      <c r="E8107" t="s">
        <v>1143</v>
      </c>
      <c r="F8107" t="s">
        <v>1070</v>
      </c>
      <c r="G8107" t="s">
        <v>140</v>
      </c>
    </row>
    <row r="8108" spans="1:7" x14ac:dyDescent="0.35">
      <c r="A8108" t="s">
        <v>28</v>
      </c>
      <c r="B8108" t="s">
        <v>339</v>
      </c>
      <c r="C8108">
        <v>10</v>
      </c>
      <c r="D8108" t="s">
        <v>140</v>
      </c>
      <c r="E8108" t="s">
        <v>177</v>
      </c>
      <c r="F8108" t="s">
        <v>140</v>
      </c>
      <c r="G8108" t="s">
        <v>140</v>
      </c>
    </row>
    <row r="8109" spans="1:7" x14ac:dyDescent="0.35">
      <c r="A8109" t="s">
        <v>29</v>
      </c>
      <c r="B8109" t="s">
        <v>1151</v>
      </c>
      <c r="C8109">
        <v>65</v>
      </c>
      <c r="D8109" t="s">
        <v>140</v>
      </c>
      <c r="E8109" t="s">
        <v>1202</v>
      </c>
      <c r="F8109" t="s">
        <v>140</v>
      </c>
      <c r="G8109" t="s">
        <v>1066</v>
      </c>
    </row>
    <row r="8110" spans="1:7" x14ac:dyDescent="0.35">
      <c r="A8110" t="s">
        <v>29</v>
      </c>
      <c r="B8110" t="s">
        <v>1152</v>
      </c>
      <c r="C8110">
        <v>48</v>
      </c>
      <c r="D8110" t="s">
        <v>1045</v>
      </c>
      <c r="E8110" t="s">
        <v>1123</v>
      </c>
      <c r="F8110" t="s">
        <v>140</v>
      </c>
      <c r="G8110" t="s">
        <v>140</v>
      </c>
    </row>
    <row r="8111" spans="1:7" x14ac:dyDescent="0.35">
      <c r="A8111" t="s">
        <v>29</v>
      </c>
      <c r="B8111" t="s">
        <v>339</v>
      </c>
      <c r="C8111">
        <v>9</v>
      </c>
      <c r="D8111" t="s">
        <v>140</v>
      </c>
      <c r="E8111" t="s">
        <v>177</v>
      </c>
      <c r="F8111" t="s">
        <v>140</v>
      </c>
      <c r="G8111" t="s">
        <v>140</v>
      </c>
    </row>
    <row r="8112" spans="1:7" x14ac:dyDescent="0.35">
      <c r="A8112" t="s">
        <v>30</v>
      </c>
      <c r="B8112" t="s">
        <v>1151</v>
      </c>
      <c r="C8112">
        <v>95</v>
      </c>
      <c r="D8112" t="s">
        <v>1048</v>
      </c>
      <c r="E8112" t="s">
        <v>1160</v>
      </c>
      <c r="F8112" t="s">
        <v>140</v>
      </c>
      <c r="G8112" t="s">
        <v>140</v>
      </c>
    </row>
    <row r="8113" spans="1:7" x14ac:dyDescent="0.35">
      <c r="A8113" t="s">
        <v>30</v>
      </c>
      <c r="B8113" t="s">
        <v>1152</v>
      </c>
      <c r="C8113">
        <v>55</v>
      </c>
      <c r="D8113" t="s">
        <v>140</v>
      </c>
      <c r="E8113" t="s">
        <v>177</v>
      </c>
      <c r="F8113" t="s">
        <v>140</v>
      </c>
      <c r="G8113" t="s">
        <v>140</v>
      </c>
    </row>
    <row r="8114" spans="1:7" x14ac:dyDescent="0.35">
      <c r="A8114" t="s">
        <v>30</v>
      </c>
      <c r="B8114" t="s">
        <v>339</v>
      </c>
      <c r="C8114">
        <v>12</v>
      </c>
      <c r="D8114" t="s">
        <v>140</v>
      </c>
      <c r="E8114" t="s">
        <v>177</v>
      </c>
      <c r="F8114" t="s">
        <v>140</v>
      </c>
      <c r="G8114" t="s">
        <v>140</v>
      </c>
    </row>
    <row r="8115" spans="1:7" x14ac:dyDescent="0.35">
      <c r="A8115" t="s">
        <v>31</v>
      </c>
      <c r="B8115" t="s">
        <v>1151</v>
      </c>
      <c r="C8115">
        <v>6</v>
      </c>
      <c r="D8115" t="s">
        <v>824</v>
      </c>
      <c r="E8115" t="s">
        <v>933</v>
      </c>
      <c r="F8115" t="s">
        <v>140</v>
      </c>
      <c r="G8115" t="s">
        <v>140</v>
      </c>
    </row>
    <row r="8116" spans="1:7" x14ac:dyDescent="0.35">
      <c r="A8116" t="s">
        <v>32</v>
      </c>
      <c r="B8116" t="s">
        <v>1151</v>
      </c>
      <c r="C8116">
        <v>1283</v>
      </c>
      <c r="D8116" t="s">
        <v>1098</v>
      </c>
      <c r="E8116" t="s">
        <v>938</v>
      </c>
      <c r="F8116" t="s">
        <v>1013</v>
      </c>
      <c r="G8116" t="s">
        <v>1022</v>
      </c>
    </row>
    <row r="8117" spans="1:7" x14ac:dyDescent="0.35">
      <c r="A8117" t="s">
        <v>32</v>
      </c>
      <c r="B8117" t="s">
        <v>1152</v>
      </c>
      <c r="C8117">
        <v>616</v>
      </c>
      <c r="D8117" t="s">
        <v>950</v>
      </c>
      <c r="E8117" t="s">
        <v>732</v>
      </c>
      <c r="F8117" t="s">
        <v>1019</v>
      </c>
      <c r="G8117" t="s">
        <v>140</v>
      </c>
    </row>
    <row r="8118" spans="1:7" x14ac:dyDescent="0.35">
      <c r="A8118" t="s">
        <v>32</v>
      </c>
      <c r="B8118" t="s">
        <v>339</v>
      </c>
      <c r="C8118">
        <v>147</v>
      </c>
      <c r="D8118" t="s">
        <v>1011</v>
      </c>
      <c r="E8118" t="s">
        <v>1196</v>
      </c>
      <c r="F8118" t="s">
        <v>140</v>
      </c>
      <c r="G8118" t="s">
        <v>140</v>
      </c>
    </row>
    <row r="8120" spans="1:7" x14ac:dyDescent="0.35">
      <c r="A8120" t="s">
        <v>1326</v>
      </c>
    </row>
    <row r="8121" spans="1:7" x14ac:dyDescent="0.35">
      <c r="A8121" t="s">
        <v>2</v>
      </c>
      <c r="B8121" t="s">
        <v>1233</v>
      </c>
      <c r="C8121" t="s">
        <v>3</v>
      </c>
      <c r="D8121" t="s">
        <v>86</v>
      </c>
      <c r="E8121" t="s">
        <v>85</v>
      </c>
      <c r="F8121" t="s">
        <v>1133</v>
      </c>
      <c r="G8121" t="s">
        <v>136</v>
      </c>
    </row>
    <row r="8122" spans="1:7" x14ac:dyDescent="0.35">
      <c r="A8122" t="s">
        <v>8</v>
      </c>
      <c r="B8122" t="s">
        <v>1234</v>
      </c>
      <c r="C8122">
        <v>19</v>
      </c>
      <c r="D8122" t="s">
        <v>177</v>
      </c>
      <c r="E8122" t="s">
        <v>140</v>
      </c>
      <c r="F8122" t="s">
        <v>140</v>
      </c>
      <c r="G8122" t="s">
        <v>140</v>
      </c>
    </row>
    <row r="8123" spans="1:7" x14ac:dyDescent="0.35">
      <c r="A8123" t="s">
        <v>8</v>
      </c>
      <c r="B8123" t="s">
        <v>1235</v>
      </c>
      <c r="C8123">
        <v>30</v>
      </c>
      <c r="D8123" t="s">
        <v>955</v>
      </c>
      <c r="E8123" t="s">
        <v>954</v>
      </c>
      <c r="F8123" t="s">
        <v>140</v>
      </c>
      <c r="G8123" t="s">
        <v>140</v>
      </c>
    </row>
    <row r="8124" spans="1:7" x14ac:dyDescent="0.35">
      <c r="A8124" t="s">
        <v>9</v>
      </c>
      <c r="B8124" t="s">
        <v>1234</v>
      </c>
      <c r="C8124">
        <v>26</v>
      </c>
      <c r="D8124" t="s">
        <v>1207</v>
      </c>
      <c r="E8124" t="s">
        <v>971</v>
      </c>
      <c r="F8124" t="s">
        <v>140</v>
      </c>
      <c r="G8124" t="s">
        <v>140</v>
      </c>
    </row>
    <row r="8125" spans="1:7" x14ac:dyDescent="0.35">
      <c r="A8125" t="s">
        <v>9</v>
      </c>
      <c r="B8125" t="s">
        <v>1235</v>
      </c>
      <c r="C8125">
        <v>102</v>
      </c>
      <c r="D8125" t="s">
        <v>500</v>
      </c>
      <c r="E8125" t="s">
        <v>664</v>
      </c>
      <c r="F8125" t="s">
        <v>1058</v>
      </c>
      <c r="G8125" t="s">
        <v>140</v>
      </c>
    </row>
    <row r="8126" spans="1:7" x14ac:dyDescent="0.35">
      <c r="A8126" t="s">
        <v>10</v>
      </c>
      <c r="B8126" t="s">
        <v>1234</v>
      </c>
      <c r="C8126">
        <v>27</v>
      </c>
      <c r="D8126" t="s">
        <v>177</v>
      </c>
      <c r="E8126" t="s">
        <v>140</v>
      </c>
      <c r="F8126" t="s">
        <v>140</v>
      </c>
      <c r="G8126" t="s">
        <v>140</v>
      </c>
    </row>
    <row r="8127" spans="1:7" x14ac:dyDescent="0.35">
      <c r="A8127" t="s">
        <v>10</v>
      </c>
      <c r="B8127" t="s">
        <v>1235</v>
      </c>
      <c r="C8127">
        <v>68</v>
      </c>
      <c r="D8127" t="s">
        <v>1180</v>
      </c>
      <c r="E8127" t="s">
        <v>140</v>
      </c>
      <c r="F8127" t="s">
        <v>1063</v>
      </c>
      <c r="G8127" t="s">
        <v>140</v>
      </c>
    </row>
    <row r="8128" spans="1:7" x14ac:dyDescent="0.35">
      <c r="A8128" t="s">
        <v>11</v>
      </c>
      <c r="B8128" t="s">
        <v>1234</v>
      </c>
      <c r="C8128">
        <v>27</v>
      </c>
      <c r="D8128" t="s">
        <v>906</v>
      </c>
      <c r="E8128" t="s">
        <v>515</v>
      </c>
      <c r="F8128" t="s">
        <v>824</v>
      </c>
      <c r="G8128" t="s">
        <v>140</v>
      </c>
    </row>
    <row r="8129" spans="1:7" x14ac:dyDescent="0.35">
      <c r="A8129" t="s">
        <v>11</v>
      </c>
      <c r="B8129" t="s">
        <v>1235</v>
      </c>
      <c r="C8129">
        <v>83</v>
      </c>
      <c r="D8129" t="s">
        <v>177</v>
      </c>
      <c r="E8129" t="s">
        <v>140</v>
      </c>
      <c r="F8129" t="s">
        <v>140</v>
      </c>
      <c r="G8129" t="s">
        <v>140</v>
      </c>
    </row>
    <row r="8130" spans="1:7" x14ac:dyDescent="0.35">
      <c r="A8130" t="s">
        <v>12</v>
      </c>
      <c r="B8130" t="s">
        <v>1234</v>
      </c>
      <c r="C8130">
        <v>2</v>
      </c>
      <c r="D8130" t="s">
        <v>177</v>
      </c>
      <c r="E8130" t="s">
        <v>140</v>
      </c>
      <c r="F8130" t="s">
        <v>140</v>
      </c>
      <c r="G8130" t="s">
        <v>140</v>
      </c>
    </row>
    <row r="8131" spans="1:7" x14ac:dyDescent="0.35">
      <c r="A8131" t="s">
        <v>12</v>
      </c>
      <c r="B8131" t="s">
        <v>1235</v>
      </c>
      <c r="C8131">
        <v>12</v>
      </c>
      <c r="D8131" t="s">
        <v>177</v>
      </c>
      <c r="E8131" t="s">
        <v>140</v>
      </c>
      <c r="F8131" t="s">
        <v>140</v>
      </c>
      <c r="G8131" t="s">
        <v>140</v>
      </c>
    </row>
    <row r="8132" spans="1:7" x14ac:dyDescent="0.35">
      <c r="A8132" t="s">
        <v>13</v>
      </c>
      <c r="B8132" t="s">
        <v>1234</v>
      </c>
      <c r="C8132">
        <v>1</v>
      </c>
      <c r="D8132" t="s">
        <v>140</v>
      </c>
      <c r="E8132" t="s">
        <v>177</v>
      </c>
      <c r="F8132" t="s">
        <v>140</v>
      </c>
      <c r="G8132" t="s">
        <v>140</v>
      </c>
    </row>
    <row r="8133" spans="1:7" x14ac:dyDescent="0.35">
      <c r="A8133" t="s">
        <v>13</v>
      </c>
      <c r="B8133" t="s">
        <v>1235</v>
      </c>
      <c r="C8133">
        <v>1</v>
      </c>
      <c r="D8133" t="s">
        <v>177</v>
      </c>
      <c r="E8133" t="s">
        <v>140</v>
      </c>
      <c r="F8133" t="s">
        <v>140</v>
      </c>
      <c r="G8133" t="s">
        <v>140</v>
      </c>
    </row>
    <row r="8134" spans="1:7" x14ac:dyDescent="0.35">
      <c r="A8134" t="s">
        <v>14</v>
      </c>
      <c r="B8134" t="s">
        <v>1236</v>
      </c>
      <c r="C8134">
        <v>1</v>
      </c>
      <c r="D8134" t="s">
        <v>177</v>
      </c>
      <c r="E8134" t="s">
        <v>140</v>
      </c>
      <c r="F8134" t="s">
        <v>140</v>
      </c>
      <c r="G8134" t="s">
        <v>140</v>
      </c>
    </row>
    <row r="8135" spans="1:7" x14ac:dyDescent="0.35">
      <c r="A8135" t="s">
        <v>14</v>
      </c>
      <c r="B8135" t="s">
        <v>1234</v>
      </c>
      <c r="C8135">
        <v>8</v>
      </c>
      <c r="D8135" t="s">
        <v>177</v>
      </c>
      <c r="E8135" t="s">
        <v>140</v>
      </c>
      <c r="F8135" t="s">
        <v>140</v>
      </c>
      <c r="G8135" t="s">
        <v>140</v>
      </c>
    </row>
    <row r="8136" spans="1:7" x14ac:dyDescent="0.35">
      <c r="A8136" t="s">
        <v>14</v>
      </c>
      <c r="B8136" t="s">
        <v>1235</v>
      </c>
      <c r="C8136">
        <v>41</v>
      </c>
      <c r="D8136" t="s">
        <v>938</v>
      </c>
      <c r="E8136" t="s">
        <v>140</v>
      </c>
      <c r="F8136" t="s">
        <v>939</v>
      </c>
      <c r="G8136" t="s">
        <v>140</v>
      </c>
    </row>
    <row r="8137" spans="1:7" x14ac:dyDescent="0.35">
      <c r="A8137" t="s">
        <v>15</v>
      </c>
      <c r="B8137" t="s">
        <v>1234</v>
      </c>
      <c r="C8137">
        <v>11</v>
      </c>
      <c r="D8137" t="s">
        <v>177</v>
      </c>
      <c r="E8137" t="s">
        <v>140</v>
      </c>
      <c r="F8137" t="s">
        <v>140</v>
      </c>
      <c r="G8137" t="s">
        <v>140</v>
      </c>
    </row>
    <row r="8138" spans="1:7" x14ac:dyDescent="0.35">
      <c r="A8138" t="s">
        <v>15</v>
      </c>
      <c r="B8138" t="s">
        <v>1235</v>
      </c>
      <c r="C8138">
        <v>74</v>
      </c>
      <c r="D8138" t="s">
        <v>1198</v>
      </c>
      <c r="E8138" t="s">
        <v>1055</v>
      </c>
      <c r="F8138" t="s">
        <v>1058</v>
      </c>
      <c r="G8138" t="s">
        <v>140</v>
      </c>
    </row>
    <row r="8139" spans="1:7" x14ac:dyDescent="0.35">
      <c r="A8139" t="s">
        <v>16</v>
      </c>
      <c r="B8139" t="s">
        <v>1234</v>
      </c>
      <c r="C8139">
        <v>33</v>
      </c>
      <c r="D8139" t="s">
        <v>177</v>
      </c>
      <c r="E8139" t="s">
        <v>140</v>
      </c>
      <c r="F8139" t="s">
        <v>140</v>
      </c>
      <c r="G8139" t="s">
        <v>140</v>
      </c>
    </row>
    <row r="8140" spans="1:7" x14ac:dyDescent="0.35">
      <c r="A8140" t="s">
        <v>16</v>
      </c>
      <c r="B8140" t="s">
        <v>1235</v>
      </c>
      <c r="C8140">
        <v>132</v>
      </c>
      <c r="D8140" t="s">
        <v>1213</v>
      </c>
      <c r="E8140" t="s">
        <v>1073</v>
      </c>
      <c r="F8140" t="s">
        <v>140</v>
      </c>
      <c r="G8140" t="s">
        <v>140</v>
      </c>
    </row>
    <row r="8141" spans="1:7" x14ac:dyDescent="0.35">
      <c r="A8141" t="s">
        <v>17</v>
      </c>
      <c r="B8141" t="s">
        <v>1234</v>
      </c>
      <c r="C8141">
        <v>26</v>
      </c>
      <c r="D8141" t="s">
        <v>1116</v>
      </c>
      <c r="E8141" t="s">
        <v>1047</v>
      </c>
      <c r="F8141" t="s">
        <v>140</v>
      </c>
      <c r="G8141" t="s">
        <v>140</v>
      </c>
    </row>
    <row r="8142" spans="1:7" x14ac:dyDescent="0.35">
      <c r="A8142" t="s">
        <v>17</v>
      </c>
      <c r="B8142" t="s">
        <v>1235</v>
      </c>
      <c r="C8142">
        <v>66</v>
      </c>
      <c r="D8142" t="s">
        <v>1006</v>
      </c>
      <c r="E8142" t="s">
        <v>1007</v>
      </c>
      <c r="F8142" t="s">
        <v>140</v>
      </c>
      <c r="G8142" t="s">
        <v>140</v>
      </c>
    </row>
    <row r="8143" spans="1:7" x14ac:dyDescent="0.35">
      <c r="A8143" t="s">
        <v>18</v>
      </c>
      <c r="B8143" t="s">
        <v>1234</v>
      </c>
      <c r="C8143">
        <v>15</v>
      </c>
      <c r="D8143" t="s">
        <v>1143</v>
      </c>
      <c r="E8143" t="s">
        <v>1070</v>
      </c>
      <c r="F8143" t="s">
        <v>140</v>
      </c>
      <c r="G8143" t="s">
        <v>140</v>
      </c>
    </row>
    <row r="8144" spans="1:7" x14ac:dyDescent="0.35">
      <c r="A8144" t="s">
        <v>18</v>
      </c>
      <c r="B8144" t="s">
        <v>1235</v>
      </c>
      <c r="C8144">
        <v>38</v>
      </c>
      <c r="D8144" t="s">
        <v>124</v>
      </c>
      <c r="E8144" t="s">
        <v>973</v>
      </c>
      <c r="F8144" t="s">
        <v>940</v>
      </c>
      <c r="G8144" t="s">
        <v>140</v>
      </c>
    </row>
    <row r="8145" spans="1:7" x14ac:dyDescent="0.35">
      <c r="A8145" t="s">
        <v>19</v>
      </c>
      <c r="B8145" t="s">
        <v>1234</v>
      </c>
      <c r="C8145">
        <v>8</v>
      </c>
      <c r="D8145" t="s">
        <v>177</v>
      </c>
      <c r="E8145" t="s">
        <v>140</v>
      </c>
      <c r="F8145" t="s">
        <v>140</v>
      </c>
      <c r="G8145" t="s">
        <v>140</v>
      </c>
    </row>
    <row r="8146" spans="1:7" x14ac:dyDescent="0.35">
      <c r="A8146" t="s">
        <v>19</v>
      </c>
      <c r="B8146" t="s">
        <v>1235</v>
      </c>
      <c r="C8146">
        <v>51</v>
      </c>
      <c r="D8146" t="s">
        <v>1159</v>
      </c>
      <c r="E8146" t="s">
        <v>140</v>
      </c>
      <c r="F8146" t="s">
        <v>1055</v>
      </c>
      <c r="G8146" t="s">
        <v>140</v>
      </c>
    </row>
    <row r="8147" spans="1:7" x14ac:dyDescent="0.35">
      <c r="A8147" t="s">
        <v>20</v>
      </c>
      <c r="B8147" t="s">
        <v>1234</v>
      </c>
      <c r="C8147">
        <v>13</v>
      </c>
      <c r="D8147" t="s">
        <v>177</v>
      </c>
      <c r="E8147" t="s">
        <v>140</v>
      </c>
      <c r="F8147" t="s">
        <v>140</v>
      </c>
      <c r="G8147" t="s">
        <v>140</v>
      </c>
    </row>
    <row r="8148" spans="1:7" x14ac:dyDescent="0.35">
      <c r="A8148" t="s">
        <v>20</v>
      </c>
      <c r="B8148" t="s">
        <v>1235</v>
      </c>
      <c r="C8148">
        <v>72</v>
      </c>
      <c r="D8148" t="s">
        <v>500</v>
      </c>
      <c r="E8148" t="s">
        <v>929</v>
      </c>
      <c r="F8148" t="s">
        <v>140</v>
      </c>
      <c r="G8148" t="s">
        <v>775</v>
      </c>
    </row>
    <row r="8149" spans="1:7" x14ac:dyDescent="0.35">
      <c r="A8149" t="s">
        <v>21</v>
      </c>
      <c r="B8149" t="s">
        <v>1234</v>
      </c>
      <c r="C8149">
        <v>4</v>
      </c>
      <c r="D8149" t="s">
        <v>177</v>
      </c>
      <c r="E8149" t="s">
        <v>140</v>
      </c>
      <c r="F8149" t="s">
        <v>140</v>
      </c>
      <c r="G8149" t="s">
        <v>140</v>
      </c>
    </row>
    <row r="8150" spans="1:7" x14ac:dyDescent="0.35">
      <c r="A8150" t="s">
        <v>21</v>
      </c>
      <c r="B8150" t="s">
        <v>1235</v>
      </c>
      <c r="C8150">
        <v>54</v>
      </c>
      <c r="D8150" t="s">
        <v>1146</v>
      </c>
      <c r="E8150" t="s">
        <v>1052</v>
      </c>
      <c r="F8150" t="s">
        <v>140</v>
      </c>
      <c r="G8150" t="s">
        <v>140</v>
      </c>
    </row>
    <row r="8151" spans="1:7" x14ac:dyDescent="0.35">
      <c r="A8151" t="s">
        <v>22</v>
      </c>
      <c r="B8151" t="s">
        <v>1234</v>
      </c>
      <c r="C8151">
        <v>14</v>
      </c>
      <c r="D8151" t="s">
        <v>177</v>
      </c>
      <c r="E8151" t="s">
        <v>140</v>
      </c>
      <c r="F8151" t="s">
        <v>140</v>
      </c>
      <c r="G8151" t="s">
        <v>140</v>
      </c>
    </row>
    <row r="8152" spans="1:7" x14ac:dyDescent="0.35">
      <c r="A8152" t="s">
        <v>22</v>
      </c>
      <c r="B8152" t="s">
        <v>1235</v>
      </c>
      <c r="C8152">
        <v>65</v>
      </c>
      <c r="D8152" t="s">
        <v>1146</v>
      </c>
      <c r="E8152" t="s">
        <v>1052</v>
      </c>
      <c r="F8152" t="s">
        <v>140</v>
      </c>
      <c r="G8152" t="s">
        <v>140</v>
      </c>
    </row>
    <row r="8153" spans="1:7" x14ac:dyDescent="0.35">
      <c r="A8153" t="s">
        <v>23</v>
      </c>
      <c r="B8153" t="s">
        <v>1234</v>
      </c>
      <c r="C8153">
        <v>2</v>
      </c>
      <c r="D8153" t="s">
        <v>177</v>
      </c>
      <c r="E8153" t="s">
        <v>140</v>
      </c>
      <c r="F8153" t="s">
        <v>140</v>
      </c>
      <c r="G8153" t="s">
        <v>140</v>
      </c>
    </row>
    <row r="8154" spans="1:7" x14ac:dyDescent="0.35">
      <c r="A8154" t="s">
        <v>24</v>
      </c>
      <c r="B8154" t="s">
        <v>1234</v>
      </c>
      <c r="C8154">
        <v>32</v>
      </c>
      <c r="D8154" t="s">
        <v>177</v>
      </c>
      <c r="E8154" t="s">
        <v>140</v>
      </c>
      <c r="F8154" t="s">
        <v>140</v>
      </c>
      <c r="G8154" t="s">
        <v>140</v>
      </c>
    </row>
    <row r="8155" spans="1:7" x14ac:dyDescent="0.35">
      <c r="A8155" t="s">
        <v>24</v>
      </c>
      <c r="B8155" t="s">
        <v>1235</v>
      </c>
      <c r="C8155">
        <v>102</v>
      </c>
      <c r="D8155" t="s">
        <v>1196</v>
      </c>
      <c r="E8155" t="s">
        <v>1011</v>
      </c>
      <c r="F8155" t="s">
        <v>140</v>
      </c>
      <c r="G8155" t="s">
        <v>140</v>
      </c>
    </row>
    <row r="8156" spans="1:7" x14ac:dyDescent="0.35">
      <c r="A8156" t="s">
        <v>25</v>
      </c>
      <c r="B8156" t="s">
        <v>1234</v>
      </c>
      <c r="C8156">
        <v>25</v>
      </c>
      <c r="D8156" t="s">
        <v>987</v>
      </c>
      <c r="E8156" t="s">
        <v>988</v>
      </c>
      <c r="F8156" t="s">
        <v>140</v>
      </c>
      <c r="G8156" t="s">
        <v>140</v>
      </c>
    </row>
    <row r="8157" spans="1:7" x14ac:dyDescent="0.35">
      <c r="A8157" t="s">
        <v>25</v>
      </c>
      <c r="B8157" t="s">
        <v>1235</v>
      </c>
      <c r="C8157">
        <v>89</v>
      </c>
      <c r="D8157" t="s">
        <v>1201</v>
      </c>
      <c r="E8157" t="s">
        <v>140</v>
      </c>
      <c r="F8157" t="s">
        <v>1019</v>
      </c>
      <c r="G8157" t="s">
        <v>140</v>
      </c>
    </row>
    <row r="8158" spans="1:7" x14ac:dyDescent="0.35">
      <c r="A8158" t="s">
        <v>26</v>
      </c>
      <c r="B8158" t="s">
        <v>1234</v>
      </c>
      <c r="C8158">
        <v>37</v>
      </c>
      <c r="D8158" t="s">
        <v>177</v>
      </c>
      <c r="E8158" t="s">
        <v>140</v>
      </c>
      <c r="F8158" t="s">
        <v>140</v>
      </c>
      <c r="G8158" t="s">
        <v>140</v>
      </c>
    </row>
    <row r="8159" spans="1:7" x14ac:dyDescent="0.35">
      <c r="A8159" t="s">
        <v>26</v>
      </c>
      <c r="B8159" t="s">
        <v>1235</v>
      </c>
      <c r="C8159">
        <v>85</v>
      </c>
      <c r="D8159" t="s">
        <v>112</v>
      </c>
      <c r="E8159" t="s">
        <v>1072</v>
      </c>
      <c r="F8159" t="s">
        <v>1055</v>
      </c>
      <c r="G8159" t="s">
        <v>140</v>
      </c>
    </row>
    <row r="8160" spans="1:7" x14ac:dyDescent="0.35">
      <c r="A8160" t="s">
        <v>27</v>
      </c>
      <c r="B8160" t="s">
        <v>1234</v>
      </c>
      <c r="C8160">
        <v>25</v>
      </c>
      <c r="D8160" t="s">
        <v>177</v>
      </c>
      <c r="E8160" t="s">
        <v>140</v>
      </c>
      <c r="F8160" t="s">
        <v>140</v>
      </c>
      <c r="G8160" t="s">
        <v>140</v>
      </c>
    </row>
    <row r="8161" spans="1:7" x14ac:dyDescent="0.35">
      <c r="A8161" t="s">
        <v>27</v>
      </c>
      <c r="B8161" t="s">
        <v>1235</v>
      </c>
      <c r="C8161">
        <v>144</v>
      </c>
      <c r="D8161" t="s">
        <v>948</v>
      </c>
      <c r="E8161" t="s">
        <v>1012</v>
      </c>
      <c r="F8161" t="s">
        <v>1012</v>
      </c>
      <c r="G8161" t="s">
        <v>140</v>
      </c>
    </row>
    <row r="8162" spans="1:7" x14ac:dyDescent="0.35">
      <c r="A8162" t="s">
        <v>28</v>
      </c>
      <c r="B8162" t="s">
        <v>1234</v>
      </c>
      <c r="C8162">
        <v>16</v>
      </c>
      <c r="D8162" t="s">
        <v>675</v>
      </c>
      <c r="E8162" t="s">
        <v>674</v>
      </c>
      <c r="F8162" t="s">
        <v>140</v>
      </c>
      <c r="G8162" t="s">
        <v>140</v>
      </c>
    </row>
    <row r="8163" spans="1:7" x14ac:dyDescent="0.35">
      <c r="A8163" t="s">
        <v>28</v>
      </c>
      <c r="B8163" t="s">
        <v>1235</v>
      </c>
      <c r="C8163">
        <v>75</v>
      </c>
      <c r="D8163" t="s">
        <v>1202</v>
      </c>
      <c r="E8163" t="s">
        <v>140</v>
      </c>
      <c r="F8163" t="s">
        <v>1066</v>
      </c>
      <c r="G8163" t="s">
        <v>140</v>
      </c>
    </row>
    <row r="8164" spans="1:7" x14ac:dyDescent="0.35">
      <c r="A8164" t="s">
        <v>29</v>
      </c>
      <c r="B8164" t="s">
        <v>1234</v>
      </c>
      <c r="C8164">
        <v>17</v>
      </c>
      <c r="D8164" t="s">
        <v>177</v>
      </c>
      <c r="E8164" t="s">
        <v>140</v>
      </c>
      <c r="F8164" t="s">
        <v>140</v>
      </c>
      <c r="G8164" t="s">
        <v>140</v>
      </c>
    </row>
    <row r="8165" spans="1:7" x14ac:dyDescent="0.35">
      <c r="A8165" t="s">
        <v>29</v>
      </c>
      <c r="B8165" t="s">
        <v>1235</v>
      </c>
      <c r="C8165">
        <v>105</v>
      </c>
      <c r="D8165" t="s">
        <v>918</v>
      </c>
      <c r="E8165" t="s">
        <v>954</v>
      </c>
      <c r="F8165" t="s">
        <v>140</v>
      </c>
      <c r="G8165" t="s">
        <v>1019</v>
      </c>
    </row>
    <row r="8166" spans="1:7" x14ac:dyDescent="0.35">
      <c r="A8166" t="s">
        <v>30</v>
      </c>
      <c r="B8166" t="s">
        <v>1234</v>
      </c>
      <c r="C8166">
        <v>36</v>
      </c>
      <c r="D8166" t="s">
        <v>1115</v>
      </c>
      <c r="E8166" t="s">
        <v>1057</v>
      </c>
      <c r="F8166" t="s">
        <v>140</v>
      </c>
      <c r="G8166" t="s">
        <v>140</v>
      </c>
    </row>
    <row r="8167" spans="1:7" x14ac:dyDescent="0.35">
      <c r="A8167" t="s">
        <v>30</v>
      </c>
      <c r="B8167" t="s">
        <v>1235</v>
      </c>
      <c r="C8167">
        <v>126</v>
      </c>
      <c r="D8167" t="s">
        <v>1179</v>
      </c>
      <c r="E8167" t="s">
        <v>1014</v>
      </c>
      <c r="F8167" t="s">
        <v>140</v>
      </c>
      <c r="G8167" t="s">
        <v>140</v>
      </c>
    </row>
    <row r="8168" spans="1:7" x14ac:dyDescent="0.35">
      <c r="A8168" t="s">
        <v>31</v>
      </c>
      <c r="B8168" t="s">
        <v>1234</v>
      </c>
      <c r="C8168">
        <v>5</v>
      </c>
      <c r="D8168" t="s">
        <v>1101</v>
      </c>
      <c r="E8168" t="s">
        <v>915</v>
      </c>
      <c r="F8168" t="s">
        <v>140</v>
      </c>
      <c r="G8168" t="s">
        <v>140</v>
      </c>
    </row>
    <row r="8169" spans="1:7" x14ac:dyDescent="0.35">
      <c r="A8169" t="s">
        <v>31</v>
      </c>
      <c r="B8169" t="s">
        <v>1235</v>
      </c>
      <c r="C8169">
        <v>1</v>
      </c>
      <c r="D8169" t="s">
        <v>177</v>
      </c>
      <c r="E8169" t="s">
        <v>140</v>
      </c>
      <c r="F8169" t="s">
        <v>140</v>
      </c>
      <c r="G8169" t="s">
        <v>140</v>
      </c>
    </row>
    <row r="8170" spans="1:7" x14ac:dyDescent="0.35">
      <c r="A8170" t="s">
        <v>32</v>
      </c>
      <c r="B8170" t="s">
        <v>1236</v>
      </c>
      <c r="C8170">
        <v>1</v>
      </c>
      <c r="D8170" t="s">
        <v>177</v>
      </c>
      <c r="E8170" t="s">
        <v>140</v>
      </c>
      <c r="F8170" t="s">
        <v>140</v>
      </c>
      <c r="G8170" t="s">
        <v>140</v>
      </c>
    </row>
    <row r="8171" spans="1:7" x14ac:dyDescent="0.35">
      <c r="A8171" t="s">
        <v>32</v>
      </c>
      <c r="B8171" t="s">
        <v>1234</v>
      </c>
      <c r="C8171">
        <v>429</v>
      </c>
      <c r="D8171" t="s">
        <v>1213</v>
      </c>
      <c r="E8171" t="s">
        <v>1046</v>
      </c>
      <c r="F8171" t="s">
        <v>1010</v>
      </c>
      <c r="G8171" t="s">
        <v>140</v>
      </c>
    </row>
    <row r="8172" spans="1:7" x14ac:dyDescent="0.35">
      <c r="A8172" t="s">
        <v>32</v>
      </c>
      <c r="B8172" t="s">
        <v>1235</v>
      </c>
      <c r="C8172">
        <v>1616</v>
      </c>
      <c r="D8172" t="s">
        <v>1142</v>
      </c>
      <c r="E8172" t="s">
        <v>940</v>
      </c>
      <c r="F8172" t="s">
        <v>1014</v>
      </c>
      <c r="G8172" t="s">
        <v>1022</v>
      </c>
    </row>
    <row r="8174" spans="1:7" x14ac:dyDescent="0.35">
      <c r="A8174" t="s">
        <v>1327</v>
      </c>
    </row>
    <row r="8175" spans="1:7" x14ac:dyDescent="0.35">
      <c r="A8175" t="s">
        <v>2</v>
      </c>
      <c r="B8175" t="s">
        <v>1170</v>
      </c>
      <c r="C8175" t="s">
        <v>3</v>
      </c>
      <c r="D8175" t="s">
        <v>85</v>
      </c>
      <c r="E8175" t="s">
        <v>86</v>
      </c>
      <c r="F8175" t="s">
        <v>1133</v>
      </c>
      <c r="G8175" t="s">
        <v>136</v>
      </c>
    </row>
    <row r="8176" spans="1:7" x14ac:dyDescent="0.35">
      <c r="A8176" t="s">
        <v>8</v>
      </c>
      <c r="B8176" t="s">
        <v>1171</v>
      </c>
      <c r="C8176">
        <v>49</v>
      </c>
      <c r="D8176" t="s">
        <v>1066</v>
      </c>
      <c r="E8176" t="s">
        <v>1202</v>
      </c>
      <c r="F8176" t="s">
        <v>140</v>
      </c>
      <c r="G8176" t="s">
        <v>140</v>
      </c>
    </row>
    <row r="8177" spans="1:7" x14ac:dyDescent="0.35">
      <c r="A8177" t="s">
        <v>9</v>
      </c>
      <c r="B8177" t="s">
        <v>1171</v>
      </c>
      <c r="C8177">
        <v>128</v>
      </c>
      <c r="D8177" t="s">
        <v>1062</v>
      </c>
      <c r="E8177" t="s">
        <v>1002</v>
      </c>
      <c r="F8177" t="s">
        <v>1011</v>
      </c>
      <c r="G8177" t="s">
        <v>140</v>
      </c>
    </row>
    <row r="8178" spans="1:7" x14ac:dyDescent="0.35">
      <c r="A8178" t="s">
        <v>10</v>
      </c>
      <c r="B8178" t="s">
        <v>1171</v>
      </c>
      <c r="C8178">
        <v>95</v>
      </c>
      <c r="D8178" t="s">
        <v>140</v>
      </c>
      <c r="E8178" t="s">
        <v>1210</v>
      </c>
      <c r="F8178" t="s">
        <v>1009</v>
      </c>
      <c r="G8178" t="s">
        <v>140</v>
      </c>
    </row>
    <row r="8179" spans="1:7" x14ac:dyDescent="0.35">
      <c r="A8179" t="s">
        <v>11</v>
      </c>
      <c r="B8179" t="s">
        <v>1171</v>
      </c>
      <c r="C8179">
        <v>110</v>
      </c>
      <c r="D8179" t="s">
        <v>1063</v>
      </c>
      <c r="E8179" t="s">
        <v>938</v>
      </c>
      <c r="F8179" t="s">
        <v>1017</v>
      </c>
      <c r="G8179" t="s">
        <v>140</v>
      </c>
    </row>
    <row r="8180" spans="1:7" x14ac:dyDescent="0.35">
      <c r="A8180" t="s">
        <v>12</v>
      </c>
      <c r="B8180" t="s">
        <v>1172</v>
      </c>
      <c r="C8180">
        <v>14</v>
      </c>
      <c r="D8180" t="s">
        <v>140</v>
      </c>
      <c r="E8180" t="s">
        <v>177</v>
      </c>
      <c r="F8180" t="s">
        <v>140</v>
      </c>
      <c r="G8180" t="s">
        <v>140</v>
      </c>
    </row>
    <row r="8181" spans="1:7" x14ac:dyDescent="0.35">
      <c r="A8181" t="s">
        <v>13</v>
      </c>
      <c r="B8181" t="s">
        <v>1172</v>
      </c>
      <c r="C8181">
        <v>2</v>
      </c>
      <c r="D8181" t="s">
        <v>76</v>
      </c>
      <c r="E8181" t="s">
        <v>77</v>
      </c>
      <c r="F8181" t="s">
        <v>140</v>
      </c>
      <c r="G8181" t="s">
        <v>140</v>
      </c>
    </row>
    <row r="8182" spans="1:7" x14ac:dyDescent="0.35">
      <c r="A8182" t="s">
        <v>14</v>
      </c>
      <c r="B8182" t="s">
        <v>1171</v>
      </c>
      <c r="C8182">
        <v>36</v>
      </c>
      <c r="D8182" t="s">
        <v>140</v>
      </c>
      <c r="E8182" t="s">
        <v>955</v>
      </c>
      <c r="F8182" t="s">
        <v>954</v>
      </c>
      <c r="G8182" t="s">
        <v>140</v>
      </c>
    </row>
    <row r="8183" spans="1:7" x14ac:dyDescent="0.35">
      <c r="A8183" t="s">
        <v>14</v>
      </c>
      <c r="B8183" t="s">
        <v>1172</v>
      </c>
      <c r="C8183">
        <v>14</v>
      </c>
      <c r="D8183" t="s">
        <v>140</v>
      </c>
      <c r="E8183" t="s">
        <v>177</v>
      </c>
      <c r="F8183" t="s">
        <v>140</v>
      </c>
      <c r="G8183" t="s">
        <v>140</v>
      </c>
    </row>
    <row r="8184" spans="1:7" x14ac:dyDescent="0.35">
      <c r="A8184" t="s">
        <v>15</v>
      </c>
      <c r="B8184" t="s">
        <v>1171</v>
      </c>
      <c r="C8184">
        <v>85</v>
      </c>
      <c r="D8184" t="s">
        <v>949</v>
      </c>
      <c r="E8184" t="s">
        <v>1006</v>
      </c>
      <c r="F8184" t="s">
        <v>1098</v>
      </c>
      <c r="G8184" t="s">
        <v>140</v>
      </c>
    </row>
    <row r="8185" spans="1:7" x14ac:dyDescent="0.35">
      <c r="A8185" t="s">
        <v>16</v>
      </c>
      <c r="B8185" t="s">
        <v>1171</v>
      </c>
      <c r="C8185">
        <v>165</v>
      </c>
      <c r="D8185" t="s">
        <v>1043</v>
      </c>
      <c r="E8185" t="s">
        <v>1183</v>
      </c>
      <c r="F8185" t="s">
        <v>140</v>
      </c>
      <c r="G8185" t="s">
        <v>140</v>
      </c>
    </row>
    <row r="8186" spans="1:7" x14ac:dyDescent="0.35">
      <c r="A8186" t="s">
        <v>17</v>
      </c>
      <c r="B8186" t="s">
        <v>1171</v>
      </c>
      <c r="C8186">
        <v>92</v>
      </c>
      <c r="D8186" t="s">
        <v>1068</v>
      </c>
      <c r="E8186" t="s">
        <v>1108</v>
      </c>
      <c r="F8186" t="s">
        <v>140</v>
      </c>
      <c r="G8186" t="s">
        <v>140</v>
      </c>
    </row>
    <row r="8187" spans="1:7" x14ac:dyDescent="0.35">
      <c r="A8187" t="s">
        <v>18</v>
      </c>
      <c r="B8187" t="s">
        <v>1171</v>
      </c>
      <c r="C8187">
        <v>13</v>
      </c>
      <c r="D8187" t="s">
        <v>140</v>
      </c>
      <c r="E8187" t="s">
        <v>177</v>
      </c>
      <c r="F8187" t="s">
        <v>140</v>
      </c>
      <c r="G8187" t="s">
        <v>140</v>
      </c>
    </row>
    <row r="8188" spans="1:7" x14ac:dyDescent="0.35">
      <c r="A8188" t="s">
        <v>18</v>
      </c>
      <c r="B8188" t="s">
        <v>1172</v>
      </c>
      <c r="C8188">
        <v>40</v>
      </c>
      <c r="D8188" t="s">
        <v>87</v>
      </c>
      <c r="E8188" t="s">
        <v>906</v>
      </c>
      <c r="F8188" t="s">
        <v>1050</v>
      </c>
      <c r="G8188" t="s">
        <v>140</v>
      </c>
    </row>
    <row r="8189" spans="1:7" x14ac:dyDescent="0.35">
      <c r="A8189" t="s">
        <v>19</v>
      </c>
      <c r="B8189" t="s">
        <v>1171</v>
      </c>
      <c r="C8189">
        <v>46</v>
      </c>
      <c r="D8189" t="s">
        <v>140</v>
      </c>
      <c r="E8189" t="s">
        <v>1186</v>
      </c>
      <c r="F8189" t="s">
        <v>1058</v>
      </c>
      <c r="G8189" t="s">
        <v>140</v>
      </c>
    </row>
    <row r="8190" spans="1:7" x14ac:dyDescent="0.35">
      <c r="A8190" t="s">
        <v>19</v>
      </c>
      <c r="B8190" t="s">
        <v>1172</v>
      </c>
      <c r="C8190">
        <v>13</v>
      </c>
      <c r="D8190" t="s">
        <v>140</v>
      </c>
      <c r="E8190" t="s">
        <v>177</v>
      </c>
      <c r="F8190" t="s">
        <v>140</v>
      </c>
      <c r="G8190" t="s">
        <v>140</v>
      </c>
    </row>
    <row r="8191" spans="1:7" x14ac:dyDescent="0.35">
      <c r="A8191" t="s">
        <v>20</v>
      </c>
      <c r="B8191" t="s">
        <v>1171</v>
      </c>
      <c r="C8191">
        <v>85</v>
      </c>
      <c r="D8191" t="s">
        <v>664</v>
      </c>
      <c r="E8191" t="s">
        <v>1124</v>
      </c>
      <c r="F8191" t="s">
        <v>140</v>
      </c>
      <c r="G8191" t="s">
        <v>1063</v>
      </c>
    </row>
    <row r="8192" spans="1:7" x14ac:dyDescent="0.35">
      <c r="A8192" t="s">
        <v>21</v>
      </c>
      <c r="B8192" t="s">
        <v>1171</v>
      </c>
      <c r="C8192">
        <v>58</v>
      </c>
      <c r="D8192" t="s">
        <v>1004</v>
      </c>
      <c r="E8192" t="s">
        <v>1230</v>
      </c>
      <c r="F8192" t="s">
        <v>140</v>
      </c>
      <c r="G8192" t="s">
        <v>140</v>
      </c>
    </row>
    <row r="8193" spans="1:9" x14ac:dyDescent="0.35">
      <c r="A8193" t="s">
        <v>22</v>
      </c>
      <c r="B8193" t="s">
        <v>1171</v>
      </c>
      <c r="C8193">
        <v>79</v>
      </c>
      <c r="D8193" t="s">
        <v>1051</v>
      </c>
      <c r="E8193" t="s">
        <v>1118</v>
      </c>
      <c r="F8193" t="s">
        <v>140</v>
      </c>
      <c r="G8193" t="s">
        <v>140</v>
      </c>
    </row>
    <row r="8194" spans="1:9" x14ac:dyDescent="0.35">
      <c r="A8194" t="s">
        <v>23</v>
      </c>
      <c r="B8194" t="s">
        <v>1172</v>
      </c>
      <c r="C8194">
        <v>2</v>
      </c>
      <c r="D8194" t="s">
        <v>140</v>
      </c>
      <c r="E8194" t="s">
        <v>177</v>
      </c>
      <c r="F8194" t="s">
        <v>140</v>
      </c>
      <c r="G8194" t="s">
        <v>140</v>
      </c>
    </row>
    <row r="8195" spans="1:9" x14ac:dyDescent="0.35">
      <c r="A8195" t="s">
        <v>24</v>
      </c>
      <c r="B8195" t="s">
        <v>1171</v>
      </c>
      <c r="C8195">
        <v>134</v>
      </c>
      <c r="D8195" t="s">
        <v>1021</v>
      </c>
      <c r="E8195" t="s">
        <v>1148</v>
      </c>
      <c r="F8195" t="s">
        <v>140</v>
      </c>
      <c r="G8195" t="s">
        <v>140</v>
      </c>
    </row>
    <row r="8196" spans="1:9" x14ac:dyDescent="0.35">
      <c r="A8196" t="s">
        <v>25</v>
      </c>
      <c r="B8196" t="s">
        <v>1171</v>
      </c>
      <c r="C8196">
        <v>114</v>
      </c>
      <c r="D8196" t="s">
        <v>1017</v>
      </c>
      <c r="E8196" t="s">
        <v>1183</v>
      </c>
      <c r="F8196" t="s">
        <v>1012</v>
      </c>
      <c r="G8196" t="s">
        <v>140</v>
      </c>
    </row>
    <row r="8197" spans="1:9" x14ac:dyDescent="0.35">
      <c r="A8197" t="s">
        <v>26</v>
      </c>
      <c r="B8197" t="s">
        <v>1171</v>
      </c>
      <c r="C8197">
        <v>122</v>
      </c>
      <c r="D8197" t="s">
        <v>977</v>
      </c>
      <c r="E8197" t="s">
        <v>100</v>
      </c>
      <c r="F8197" t="s">
        <v>1021</v>
      </c>
      <c r="G8197" t="s">
        <v>140</v>
      </c>
    </row>
    <row r="8198" spans="1:9" x14ac:dyDescent="0.35">
      <c r="A8198" t="s">
        <v>27</v>
      </c>
      <c r="B8198" t="s">
        <v>1171</v>
      </c>
      <c r="C8198">
        <v>169</v>
      </c>
      <c r="D8198" t="s">
        <v>1014</v>
      </c>
      <c r="E8198" t="s">
        <v>1208</v>
      </c>
      <c r="F8198" t="s">
        <v>1014</v>
      </c>
      <c r="G8198" t="s">
        <v>140</v>
      </c>
    </row>
    <row r="8199" spans="1:9" x14ac:dyDescent="0.35">
      <c r="A8199" t="s">
        <v>28</v>
      </c>
      <c r="B8199" t="s">
        <v>1171</v>
      </c>
      <c r="C8199">
        <v>91</v>
      </c>
      <c r="D8199" t="s">
        <v>954</v>
      </c>
      <c r="E8199" t="s">
        <v>514</v>
      </c>
      <c r="F8199" t="s">
        <v>1011</v>
      </c>
      <c r="G8199" t="s">
        <v>140</v>
      </c>
    </row>
    <row r="8200" spans="1:9" x14ac:dyDescent="0.35">
      <c r="A8200" t="s">
        <v>29</v>
      </c>
      <c r="B8200" t="s">
        <v>1171</v>
      </c>
      <c r="C8200">
        <v>122</v>
      </c>
      <c r="D8200" t="s">
        <v>939</v>
      </c>
      <c r="E8200" t="s">
        <v>1006</v>
      </c>
      <c r="F8200" t="s">
        <v>140</v>
      </c>
      <c r="G8200" t="s">
        <v>1063</v>
      </c>
    </row>
    <row r="8201" spans="1:9" x14ac:dyDescent="0.35">
      <c r="A8201" t="s">
        <v>30</v>
      </c>
      <c r="B8201" t="s">
        <v>1171</v>
      </c>
      <c r="C8201">
        <v>162</v>
      </c>
      <c r="D8201" t="s">
        <v>1066</v>
      </c>
      <c r="E8201" t="s">
        <v>1202</v>
      </c>
      <c r="F8201" t="s">
        <v>140</v>
      </c>
      <c r="G8201" t="s">
        <v>140</v>
      </c>
    </row>
    <row r="8202" spans="1:9" x14ac:dyDescent="0.35">
      <c r="A8202" t="s">
        <v>31</v>
      </c>
      <c r="B8202" t="s">
        <v>1172</v>
      </c>
      <c r="C8202">
        <v>6</v>
      </c>
      <c r="D8202" t="s">
        <v>824</v>
      </c>
      <c r="E8202" t="s">
        <v>933</v>
      </c>
      <c r="F8202" t="s">
        <v>140</v>
      </c>
      <c r="G8202" t="s">
        <v>140</v>
      </c>
    </row>
    <row r="8203" spans="1:9" x14ac:dyDescent="0.35">
      <c r="A8203" t="s">
        <v>32</v>
      </c>
      <c r="B8203" t="s">
        <v>1171</v>
      </c>
      <c r="C8203">
        <v>1955</v>
      </c>
      <c r="D8203" t="s">
        <v>939</v>
      </c>
      <c r="E8203" t="s">
        <v>1144</v>
      </c>
      <c r="F8203" t="s">
        <v>1009</v>
      </c>
      <c r="G8203" t="s">
        <v>1022</v>
      </c>
    </row>
    <row r="8204" spans="1:9" x14ac:dyDescent="0.35">
      <c r="A8204" t="s">
        <v>32</v>
      </c>
      <c r="B8204" t="s">
        <v>1172</v>
      </c>
      <c r="C8204">
        <v>91</v>
      </c>
      <c r="D8204" t="s">
        <v>660</v>
      </c>
      <c r="E8204" t="s">
        <v>1115</v>
      </c>
      <c r="F8204" t="s">
        <v>1063</v>
      </c>
      <c r="G8204" t="s">
        <v>140</v>
      </c>
    </row>
    <row r="8206" spans="1:9" x14ac:dyDescent="0.35">
      <c r="A8206" t="s">
        <v>1328</v>
      </c>
    </row>
    <row r="8207" spans="1:9" x14ac:dyDescent="0.35">
      <c r="A8207" t="s">
        <v>2</v>
      </c>
      <c r="B8207" t="s">
        <v>3</v>
      </c>
      <c r="C8207" t="s">
        <v>1329</v>
      </c>
      <c r="D8207" t="s">
        <v>1330</v>
      </c>
      <c r="E8207" t="s">
        <v>1331</v>
      </c>
      <c r="F8207" t="s">
        <v>1332</v>
      </c>
      <c r="G8207" t="s">
        <v>1333</v>
      </c>
      <c r="H8207" t="s">
        <v>1032</v>
      </c>
      <c r="I8207" t="s">
        <v>1312</v>
      </c>
    </row>
    <row r="8208" spans="1:9" x14ac:dyDescent="0.35">
      <c r="A8208" t="s">
        <v>8</v>
      </c>
      <c r="B8208">
        <v>1</v>
      </c>
      <c r="C8208" t="s">
        <v>140</v>
      </c>
      <c r="D8208" t="s">
        <v>177</v>
      </c>
      <c r="E8208" t="s">
        <v>140</v>
      </c>
      <c r="F8208" t="s">
        <v>140</v>
      </c>
      <c r="G8208" t="s">
        <v>177</v>
      </c>
      <c r="H8208" t="s">
        <v>140</v>
      </c>
      <c r="I8208" t="s">
        <v>140</v>
      </c>
    </row>
    <row r="8209" spans="1:9" x14ac:dyDescent="0.35">
      <c r="A8209" t="s">
        <v>9</v>
      </c>
      <c r="B8209">
        <v>7</v>
      </c>
      <c r="C8209" t="s">
        <v>49</v>
      </c>
      <c r="D8209" t="s">
        <v>893</v>
      </c>
      <c r="E8209" t="s">
        <v>893</v>
      </c>
      <c r="F8209" t="s">
        <v>140</v>
      </c>
      <c r="G8209" t="s">
        <v>140</v>
      </c>
      <c r="H8209" t="s">
        <v>854</v>
      </c>
      <c r="I8209" t="s">
        <v>140</v>
      </c>
    </row>
    <row r="8210" spans="1:9" x14ac:dyDescent="0.35">
      <c r="A8210" t="s">
        <v>10</v>
      </c>
    </row>
    <row r="8211" spans="1:9" x14ac:dyDescent="0.35">
      <c r="A8211" t="s">
        <v>11</v>
      </c>
      <c r="B8211">
        <v>1</v>
      </c>
      <c r="C8211" t="s">
        <v>140</v>
      </c>
      <c r="D8211" t="s">
        <v>140</v>
      </c>
      <c r="E8211" t="s">
        <v>140</v>
      </c>
      <c r="F8211" t="s">
        <v>140</v>
      </c>
      <c r="G8211" t="s">
        <v>140</v>
      </c>
      <c r="H8211" t="s">
        <v>177</v>
      </c>
      <c r="I8211" t="s">
        <v>140</v>
      </c>
    </row>
    <row r="8212" spans="1:9" x14ac:dyDescent="0.35">
      <c r="A8212" t="s">
        <v>12</v>
      </c>
    </row>
    <row r="8213" spans="1:9" x14ac:dyDescent="0.35">
      <c r="A8213" t="s">
        <v>13</v>
      </c>
      <c r="B8213">
        <v>1</v>
      </c>
      <c r="C8213" t="s">
        <v>140</v>
      </c>
      <c r="D8213" t="s">
        <v>140</v>
      </c>
      <c r="E8213" t="s">
        <v>140</v>
      </c>
      <c r="F8213" t="s">
        <v>140</v>
      </c>
      <c r="G8213" t="s">
        <v>140</v>
      </c>
      <c r="H8213" t="s">
        <v>177</v>
      </c>
      <c r="I8213" t="s">
        <v>140</v>
      </c>
    </row>
    <row r="8214" spans="1:9" x14ac:dyDescent="0.35">
      <c r="A8214" t="s">
        <v>14</v>
      </c>
    </row>
    <row r="8215" spans="1:9" x14ac:dyDescent="0.35">
      <c r="A8215" t="s">
        <v>15</v>
      </c>
      <c r="B8215">
        <v>1</v>
      </c>
      <c r="C8215" t="s">
        <v>140</v>
      </c>
      <c r="D8215" t="s">
        <v>140</v>
      </c>
      <c r="E8215" t="s">
        <v>140</v>
      </c>
      <c r="F8215" t="s">
        <v>140</v>
      </c>
      <c r="G8215" t="s">
        <v>140</v>
      </c>
      <c r="H8215" t="s">
        <v>177</v>
      </c>
      <c r="I8215" t="s">
        <v>140</v>
      </c>
    </row>
    <row r="8216" spans="1:9" x14ac:dyDescent="0.35">
      <c r="A8216" t="s">
        <v>16</v>
      </c>
      <c r="B8216">
        <v>1</v>
      </c>
      <c r="C8216" t="s">
        <v>140</v>
      </c>
      <c r="D8216" t="s">
        <v>140</v>
      </c>
      <c r="E8216" t="s">
        <v>140</v>
      </c>
      <c r="F8216" t="s">
        <v>140</v>
      </c>
      <c r="G8216" t="s">
        <v>140</v>
      </c>
      <c r="H8216" t="s">
        <v>177</v>
      </c>
      <c r="I8216" t="s">
        <v>140</v>
      </c>
    </row>
    <row r="8217" spans="1:9" x14ac:dyDescent="0.35">
      <c r="A8217" t="s">
        <v>17</v>
      </c>
      <c r="B8217">
        <v>4</v>
      </c>
      <c r="C8217" t="s">
        <v>140</v>
      </c>
      <c r="D8217" t="s">
        <v>39</v>
      </c>
      <c r="E8217" t="s">
        <v>38</v>
      </c>
      <c r="F8217" t="s">
        <v>140</v>
      </c>
      <c r="G8217" t="s">
        <v>140</v>
      </c>
      <c r="H8217" t="s">
        <v>679</v>
      </c>
      <c r="I8217" t="s">
        <v>140</v>
      </c>
    </row>
    <row r="8218" spans="1:9" x14ac:dyDescent="0.35">
      <c r="A8218" t="s">
        <v>18</v>
      </c>
      <c r="B8218">
        <v>3</v>
      </c>
      <c r="C8218" t="s">
        <v>704</v>
      </c>
      <c r="D8218" t="s">
        <v>704</v>
      </c>
      <c r="E8218" t="s">
        <v>140</v>
      </c>
      <c r="F8218" t="s">
        <v>140</v>
      </c>
      <c r="G8218" t="s">
        <v>140</v>
      </c>
      <c r="H8218" t="s">
        <v>705</v>
      </c>
      <c r="I8218" t="s">
        <v>140</v>
      </c>
    </row>
    <row r="8219" spans="1:9" x14ac:dyDescent="0.35">
      <c r="A8219" t="s">
        <v>19</v>
      </c>
    </row>
    <row r="8220" spans="1:9" x14ac:dyDescent="0.35">
      <c r="A8220" t="s">
        <v>20</v>
      </c>
      <c r="B8220">
        <v>2</v>
      </c>
      <c r="C8220" t="s">
        <v>140</v>
      </c>
      <c r="D8220" t="s">
        <v>697</v>
      </c>
      <c r="E8220" t="s">
        <v>140</v>
      </c>
      <c r="F8220" t="s">
        <v>140</v>
      </c>
      <c r="G8220" t="s">
        <v>140</v>
      </c>
      <c r="H8220" t="s">
        <v>696</v>
      </c>
      <c r="I8220" t="s">
        <v>140</v>
      </c>
    </row>
    <row r="8221" spans="1:9" x14ac:dyDescent="0.35">
      <c r="A8221" t="s">
        <v>21</v>
      </c>
      <c r="B8221">
        <v>2</v>
      </c>
      <c r="C8221" t="s">
        <v>610</v>
      </c>
      <c r="D8221" t="s">
        <v>610</v>
      </c>
      <c r="E8221" t="s">
        <v>140</v>
      </c>
      <c r="F8221" t="s">
        <v>140</v>
      </c>
      <c r="G8221" t="s">
        <v>140</v>
      </c>
      <c r="H8221" t="s">
        <v>610</v>
      </c>
      <c r="I8221" t="s">
        <v>140</v>
      </c>
    </row>
    <row r="8222" spans="1:9" x14ac:dyDescent="0.35">
      <c r="A8222" t="s">
        <v>22</v>
      </c>
      <c r="B8222">
        <v>2</v>
      </c>
      <c r="C8222" t="s">
        <v>961</v>
      </c>
      <c r="D8222" t="s">
        <v>961</v>
      </c>
      <c r="E8222" t="s">
        <v>140</v>
      </c>
      <c r="F8222" t="s">
        <v>140</v>
      </c>
      <c r="G8222" t="s">
        <v>140</v>
      </c>
      <c r="H8222" t="s">
        <v>960</v>
      </c>
      <c r="I8222" t="s">
        <v>140</v>
      </c>
    </row>
    <row r="8223" spans="1:9" x14ac:dyDescent="0.35">
      <c r="A8223" t="s">
        <v>23</v>
      </c>
    </row>
    <row r="8224" spans="1:9" x14ac:dyDescent="0.35">
      <c r="A8224" t="s">
        <v>24</v>
      </c>
      <c r="B8224">
        <v>4</v>
      </c>
      <c r="C8224" t="s">
        <v>140</v>
      </c>
      <c r="D8224" t="s">
        <v>140</v>
      </c>
      <c r="E8224" t="s">
        <v>463</v>
      </c>
      <c r="F8224" t="s">
        <v>140</v>
      </c>
      <c r="G8224" t="s">
        <v>140</v>
      </c>
      <c r="H8224" t="s">
        <v>464</v>
      </c>
      <c r="I8224" t="s">
        <v>140</v>
      </c>
    </row>
    <row r="8225" spans="1:10" x14ac:dyDescent="0.35">
      <c r="A8225" t="s">
        <v>25</v>
      </c>
      <c r="B8225">
        <v>2</v>
      </c>
      <c r="C8225" t="s">
        <v>140</v>
      </c>
      <c r="D8225" t="s">
        <v>1246</v>
      </c>
      <c r="E8225" t="s">
        <v>1246</v>
      </c>
      <c r="F8225" t="s">
        <v>140</v>
      </c>
      <c r="G8225" t="s">
        <v>140</v>
      </c>
      <c r="H8225" t="s">
        <v>865</v>
      </c>
      <c r="I8225" t="s">
        <v>140</v>
      </c>
    </row>
    <row r="8226" spans="1:10" x14ac:dyDescent="0.35">
      <c r="A8226" t="s">
        <v>26</v>
      </c>
      <c r="B8226">
        <v>3</v>
      </c>
      <c r="C8226" t="s">
        <v>140</v>
      </c>
      <c r="D8226" t="s">
        <v>140</v>
      </c>
      <c r="E8226" t="s">
        <v>140</v>
      </c>
      <c r="F8226" t="s">
        <v>140</v>
      </c>
      <c r="G8226" t="s">
        <v>140</v>
      </c>
      <c r="H8226" t="s">
        <v>177</v>
      </c>
      <c r="I8226" t="s">
        <v>140</v>
      </c>
    </row>
    <row r="8227" spans="1:10" x14ac:dyDescent="0.35">
      <c r="A8227" t="s">
        <v>27</v>
      </c>
      <c r="B8227">
        <v>1</v>
      </c>
      <c r="C8227" t="s">
        <v>140</v>
      </c>
      <c r="D8227" t="s">
        <v>140</v>
      </c>
      <c r="E8227" t="s">
        <v>140</v>
      </c>
      <c r="F8227" t="s">
        <v>140</v>
      </c>
      <c r="G8227" t="s">
        <v>140</v>
      </c>
      <c r="H8227" t="s">
        <v>177</v>
      </c>
      <c r="I8227" t="s">
        <v>140</v>
      </c>
    </row>
    <row r="8228" spans="1:10" x14ac:dyDescent="0.35">
      <c r="A8228" t="s">
        <v>28</v>
      </c>
      <c r="B8228">
        <v>1</v>
      </c>
      <c r="C8228" t="s">
        <v>140</v>
      </c>
      <c r="D8228" t="s">
        <v>177</v>
      </c>
      <c r="E8228" t="s">
        <v>140</v>
      </c>
      <c r="F8228" t="s">
        <v>140</v>
      </c>
      <c r="G8228" t="s">
        <v>140</v>
      </c>
      <c r="H8228" t="s">
        <v>140</v>
      </c>
      <c r="I8228" t="s">
        <v>140</v>
      </c>
    </row>
    <row r="8229" spans="1:10" x14ac:dyDescent="0.35">
      <c r="A8229" t="s">
        <v>29</v>
      </c>
      <c r="B8229">
        <v>4</v>
      </c>
      <c r="C8229" t="s">
        <v>45</v>
      </c>
      <c r="D8229" t="s">
        <v>45</v>
      </c>
      <c r="E8229" t="s">
        <v>140</v>
      </c>
      <c r="F8229" t="s">
        <v>140</v>
      </c>
      <c r="G8229" t="s">
        <v>140</v>
      </c>
      <c r="H8229" t="s">
        <v>1188</v>
      </c>
      <c r="I8229" t="s">
        <v>140</v>
      </c>
    </row>
    <row r="8230" spans="1:10" x14ac:dyDescent="0.35">
      <c r="A8230" t="s">
        <v>30</v>
      </c>
      <c r="B8230">
        <v>3</v>
      </c>
      <c r="C8230" t="s">
        <v>140</v>
      </c>
      <c r="D8230" t="s">
        <v>140</v>
      </c>
      <c r="E8230" t="s">
        <v>140</v>
      </c>
      <c r="F8230" t="s">
        <v>140</v>
      </c>
      <c r="G8230" t="s">
        <v>140</v>
      </c>
      <c r="H8230" t="s">
        <v>177</v>
      </c>
      <c r="I8230" t="s">
        <v>140</v>
      </c>
    </row>
    <row r="8231" spans="1:10" x14ac:dyDescent="0.35">
      <c r="A8231" t="s">
        <v>31</v>
      </c>
      <c r="B8231">
        <v>1</v>
      </c>
      <c r="C8231" t="s">
        <v>140</v>
      </c>
      <c r="D8231" t="s">
        <v>177</v>
      </c>
      <c r="E8231" t="s">
        <v>140</v>
      </c>
      <c r="F8231" t="s">
        <v>140</v>
      </c>
      <c r="G8231" t="s">
        <v>140</v>
      </c>
      <c r="H8231" t="s">
        <v>177</v>
      </c>
      <c r="I8231" t="s">
        <v>140</v>
      </c>
    </row>
    <row r="8232" spans="1:10" x14ac:dyDescent="0.35">
      <c r="A8232" t="s">
        <v>32</v>
      </c>
      <c r="B8232">
        <v>44</v>
      </c>
      <c r="C8232" t="s">
        <v>111</v>
      </c>
      <c r="D8232" t="s">
        <v>320</v>
      </c>
      <c r="E8232" t="s">
        <v>123</v>
      </c>
      <c r="F8232" t="s">
        <v>140</v>
      </c>
      <c r="G8232" t="s">
        <v>1019</v>
      </c>
      <c r="H8232" t="s">
        <v>753</v>
      </c>
      <c r="I8232" t="s">
        <v>140</v>
      </c>
    </row>
    <row r="8234" spans="1:10" x14ac:dyDescent="0.35">
      <c r="A8234" t="s">
        <v>1334</v>
      </c>
    </row>
    <row r="8235" spans="1:10" x14ac:dyDescent="0.35">
      <c r="A8235" t="s">
        <v>2</v>
      </c>
      <c r="B8235" t="s">
        <v>1222</v>
      </c>
      <c r="C8235" t="s">
        <v>3</v>
      </c>
      <c r="D8235" t="s">
        <v>1329</v>
      </c>
      <c r="E8235" t="s">
        <v>1330</v>
      </c>
      <c r="F8235" t="s">
        <v>1331</v>
      </c>
      <c r="G8235" t="s">
        <v>1332</v>
      </c>
      <c r="H8235" t="s">
        <v>1333</v>
      </c>
      <c r="I8235" t="s">
        <v>1032</v>
      </c>
      <c r="J8235" t="s">
        <v>1312</v>
      </c>
    </row>
    <row r="8236" spans="1:10" x14ac:dyDescent="0.35">
      <c r="A8236" t="s">
        <v>8</v>
      </c>
      <c r="B8236" t="s">
        <v>339</v>
      </c>
      <c r="C8236">
        <v>1</v>
      </c>
      <c r="D8236" t="s">
        <v>140</v>
      </c>
      <c r="E8236" t="s">
        <v>177</v>
      </c>
      <c r="F8236" t="s">
        <v>140</v>
      </c>
      <c r="G8236" t="s">
        <v>140</v>
      </c>
      <c r="H8236" t="s">
        <v>177</v>
      </c>
      <c r="I8236" t="s">
        <v>140</v>
      </c>
      <c r="J8236" t="s">
        <v>140</v>
      </c>
    </row>
    <row r="8237" spans="1:10" x14ac:dyDescent="0.35">
      <c r="A8237" t="s">
        <v>9</v>
      </c>
      <c r="B8237" t="s">
        <v>1225</v>
      </c>
      <c r="C8237">
        <v>1</v>
      </c>
      <c r="D8237" t="s">
        <v>140</v>
      </c>
      <c r="E8237" t="s">
        <v>140</v>
      </c>
      <c r="F8237" t="s">
        <v>140</v>
      </c>
      <c r="G8237" t="s">
        <v>140</v>
      </c>
      <c r="H8237" t="s">
        <v>140</v>
      </c>
      <c r="I8237" t="s">
        <v>177</v>
      </c>
      <c r="J8237" t="s">
        <v>140</v>
      </c>
    </row>
    <row r="8238" spans="1:10" x14ac:dyDescent="0.35">
      <c r="A8238" t="s">
        <v>9</v>
      </c>
      <c r="B8238" t="s">
        <v>339</v>
      </c>
      <c r="C8238">
        <v>6</v>
      </c>
      <c r="D8238" t="s">
        <v>790</v>
      </c>
      <c r="E8238" t="s">
        <v>462</v>
      </c>
      <c r="F8238" t="s">
        <v>462</v>
      </c>
      <c r="G8238" t="s">
        <v>140</v>
      </c>
      <c r="H8238" t="s">
        <v>140</v>
      </c>
      <c r="I8238" t="s">
        <v>400</v>
      </c>
      <c r="J8238" t="s">
        <v>140</v>
      </c>
    </row>
    <row r="8239" spans="1:10" x14ac:dyDescent="0.35">
      <c r="A8239" t="s">
        <v>10</v>
      </c>
      <c r="B8239" t="s">
        <v>339</v>
      </c>
    </row>
    <row r="8240" spans="1:10" x14ac:dyDescent="0.35">
      <c r="A8240" t="s">
        <v>11</v>
      </c>
      <c r="B8240" t="s">
        <v>339</v>
      </c>
      <c r="C8240">
        <v>1</v>
      </c>
      <c r="D8240" t="s">
        <v>140</v>
      </c>
      <c r="E8240" t="s">
        <v>140</v>
      </c>
      <c r="F8240" t="s">
        <v>140</v>
      </c>
      <c r="G8240" t="s">
        <v>140</v>
      </c>
      <c r="H8240" t="s">
        <v>140</v>
      </c>
      <c r="I8240" t="s">
        <v>177</v>
      </c>
      <c r="J8240" t="s">
        <v>140</v>
      </c>
    </row>
    <row r="8241" spans="1:10" x14ac:dyDescent="0.35">
      <c r="A8241" t="s">
        <v>12</v>
      </c>
      <c r="B8241" t="s">
        <v>339</v>
      </c>
    </row>
    <row r="8242" spans="1:10" x14ac:dyDescent="0.35">
      <c r="A8242" t="s">
        <v>13</v>
      </c>
      <c r="B8242" t="s">
        <v>339</v>
      </c>
      <c r="C8242">
        <v>1</v>
      </c>
      <c r="D8242" t="s">
        <v>140</v>
      </c>
      <c r="E8242" t="s">
        <v>140</v>
      </c>
      <c r="F8242" t="s">
        <v>140</v>
      </c>
      <c r="G8242" t="s">
        <v>140</v>
      </c>
      <c r="H8242" t="s">
        <v>140</v>
      </c>
      <c r="I8242" t="s">
        <v>177</v>
      </c>
      <c r="J8242" t="s">
        <v>140</v>
      </c>
    </row>
    <row r="8243" spans="1:10" x14ac:dyDescent="0.35">
      <c r="A8243" t="s">
        <v>14</v>
      </c>
      <c r="B8243" t="s">
        <v>339</v>
      </c>
    </row>
    <row r="8244" spans="1:10" x14ac:dyDescent="0.35">
      <c r="A8244" t="s">
        <v>15</v>
      </c>
      <c r="B8244" t="s">
        <v>339</v>
      </c>
      <c r="C8244">
        <v>1</v>
      </c>
      <c r="D8244" t="s">
        <v>140</v>
      </c>
      <c r="E8244" t="s">
        <v>140</v>
      </c>
      <c r="F8244" t="s">
        <v>140</v>
      </c>
      <c r="G8244" t="s">
        <v>140</v>
      </c>
      <c r="H8244" t="s">
        <v>140</v>
      </c>
      <c r="I8244" t="s">
        <v>177</v>
      </c>
      <c r="J8244" t="s">
        <v>140</v>
      </c>
    </row>
    <row r="8245" spans="1:10" x14ac:dyDescent="0.35">
      <c r="A8245" t="s">
        <v>16</v>
      </c>
      <c r="B8245" t="s">
        <v>339</v>
      </c>
      <c r="C8245">
        <v>1</v>
      </c>
      <c r="D8245" t="s">
        <v>140</v>
      </c>
      <c r="E8245" t="s">
        <v>140</v>
      </c>
      <c r="F8245" t="s">
        <v>140</v>
      </c>
      <c r="G8245" t="s">
        <v>140</v>
      </c>
      <c r="H8245" t="s">
        <v>140</v>
      </c>
      <c r="I8245" t="s">
        <v>177</v>
      </c>
      <c r="J8245" t="s">
        <v>140</v>
      </c>
    </row>
    <row r="8246" spans="1:10" x14ac:dyDescent="0.35">
      <c r="A8246" t="s">
        <v>17</v>
      </c>
      <c r="B8246" t="s">
        <v>339</v>
      </c>
      <c r="C8246">
        <v>4</v>
      </c>
      <c r="D8246" t="s">
        <v>140</v>
      </c>
      <c r="E8246" t="s">
        <v>39</v>
      </c>
      <c r="F8246" t="s">
        <v>38</v>
      </c>
      <c r="G8246" t="s">
        <v>140</v>
      </c>
      <c r="H8246" t="s">
        <v>140</v>
      </c>
      <c r="I8246" t="s">
        <v>679</v>
      </c>
      <c r="J8246" t="s">
        <v>140</v>
      </c>
    </row>
    <row r="8247" spans="1:10" x14ac:dyDescent="0.35">
      <c r="A8247" t="s">
        <v>18</v>
      </c>
      <c r="B8247" t="s">
        <v>339</v>
      </c>
      <c r="C8247">
        <v>3</v>
      </c>
      <c r="D8247" t="s">
        <v>704</v>
      </c>
      <c r="E8247" t="s">
        <v>704</v>
      </c>
      <c r="F8247" t="s">
        <v>140</v>
      </c>
      <c r="G8247" t="s">
        <v>140</v>
      </c>
      <c r="H8247" t="s">
        <v>140</v>
      </c>
      <c r="I8247" t="s">
        <v>705</v>
      </c>
      <c r="J8247" t="s">
        <v>140</v>
      </c>
    </row>
    <row r="8248" spans="1:10" x14ac:dyDescent="0.35">
      <c r="A8248" t="s">
        <v>19</v>
      </c>
      <c r="B8248" t="s">
        <v>339</v>
      </c>
    </row>
    <row r="8249" spans="1:10" x14ac:dyDescent="0.35">
      <c r="A8249" t="s">
        <v>20</v>
      </c>
      <c r="B8249" t="s">
        <v>339</v>
      </c>
      <c r="C8249">
        <v>2</v>
      </c>
      <c r="D8249" t="s">
        <v>140</v>
      </c>
      <c r="E8249" t="s">
        <v>697</v>
      </c>
      <c r="F8249" t="s">
        <v>140</v>
      </c>
      <c r="G8249" t="s">
        <v>140</v>
      </c>
      <c r="H8249" t="s">
        <v>140</v>
      </c>
      <c r="I8249" t="s">
        <v>696</v>
      </c>
      <c r="J8249" t="s">
        <v>140</v>
      </c>
    </row>
    <row r="8250" spans="1:10" x14ac:dyDescent="0.35">
      <c r="A8250" t="s">
        <v>21</v>
      </c>
      <c r="B8250" t="s">
        <v>339</v>
      </c>
      <c r="C8250">
        <v>2</v>
      </c>
      <c r="D8250" t="s">
        <v>610</v>
      </c>
      <c r="E8250" t="s">
        <v>610</v>
      </c>
      <c r="F8250" t="s">
        <v>140</v>
      </c>
      <c r="G8250" t="s">
        <v>140</v>
      </c>
      <c r="H8250" t="s">
        <v>140</v>
      </c>
      <c r="I8250" t="s">
        <v>610</v>
      </c>
      <c r="J8250" t="s">
        <v>140</v>
      </c>
    </row>
    <row r="8251" spans="1:10" x14ac:dyDescent="0.35">
      <c r="A8251" t="s">
        <v>22</v>
      </c>
      <c r="B8251" t="s">
        <v>339</v>
      </c>
      <c r="C8251">
        <v>2</v>
      </c>
      <c r="D8251" t="s">
        <v>961</v>
      </c>
      <c r="E8251" t="s">
        <v>961</v>
      </c>
      <c r="F8251" t="s">
        <v>140</v>
      </c>
      <c r="G8251" t="s">
        <v>140</v>
      </c>
      <c r="H8251" t="s">
        <v>140</v>
      </c>
      <c r="I8251" t="s">
        <v>960</v>
      </c>
      <c r="J8251" t="s">
        <v>140</v>
      </c>
    </row>
    <row r="8252" spans="1:10" x14ac:dyDescent="0.35">
      <c r="A8252" t="s">
        <v>23</v>
      </c>
      <c r="B8252" t="s">
        <v>339</v>
      </c>
    </row>
    <row r="8253" spans="1:10" x14ac:dyDescent="0.35">
      <c r="A8253" t="s">
        <v>24</v>
      </c>
      <c r="B8253" t="s">
        <v>339</v>
      </c>
      <c r="C8253">
        <v>4</v>
      </c>
      <c r="D8253" t="s">
        <v>140</v>
      </c>
      <c r="E8253" t="s">
        <v>140</v>
      </c>
      <c r="F8253" t="s">
        <v>463</v>
      </c>
      <c r="G8253" t="s">
        <v>140</v>
      </c>
      <c r="H8253" t="s">
        <v>140</v>
      </c>
      <c r="I8253" t="s">
        <v>464</v>
      </c>
      <c r="J8253" t="s">
        <v>140</v>
      </c>
    </row>
    <row r="8254" spans="1:10" x14ac:dyDescent="0.35">
      <c r="A8254" t="s">
        <v>25</v>
      </c>
      <c r="B8254" t="s">
        <v>1224</v>
      </c>
      <c r="C8254">
        <v>1</v>
      </c>
      <c r="D8254" t="s">
        <v>140</v>
      </c>
      <c r="E8254" t="s">
        <v>140</v>
      </c>
      <c r="F8254" t="s">
        <v>140</v>
      </c>
      <c r="G8254" t="s">
        <v>140</v>
      </c>
      <c r="H8254" t="s">
        <v>140</v>
      </c>
      <c r="I8254" t="s">
        <v>177</v>
      </c>
      <c r="J8254" t="s">
        <v>140</v>
      </c>
    </row>
    <row r="8255" spans="1:10" x14ac:dyDescent="0.35">
      <c r="A8255" t="s">
        <v>25</v>
      </c>
      <c r="B8255" t="s">
        <v>339</v>
      </c>
      <c r="C8255">
        <v>1</v>
      </c>
      <c r="D8255" t="s">
        <v>140</v>
      </c>
      <c r="E8255" t="s">
        <v>177</v>
      </c>
      <c r="F8255" t="s">
        <v>177</v>
      </c>
      <c r="G8255" t="s">
        <v>140</v>
      </c>
      <c r="H8255" t="s">
        <v>140</v>
      </c>
      <c r="I8255" t="s">
        <v>140</v>
      </c>
      <c r="J8255" t="s">
        <v>140</v>
      </c>
    </row>
    <row r="8256" spans="1:10" x14ac:dyDescent="0.35">
      <c r="A8256" t="s">
        <v>26</v>
      </c>
      <c r="B8256" t="s">
        <v>1223</v>
      </c>
      <c r="C8256">
        <v>1</v>
      </c>
      <c r="D8256" t="s">
        <v>140</v>
      </c>
      <c r="E8256" t="s">
        <v>140</v>
      </c>
      <c r="F8256" t="s">
        <v>140</v>
      </c>
      <c r="G8256" t="s">
        <v>140</v>
      </c>
      <c r="H8256" t="s">
        <v>140</v>
      </c>
      <c r="I8256" t="s">
        <v>177</v>
      </c>
      <c r="J8256" t="s">
        <v>140</v>
      </c>
    </row>
    <row r="8257" spans="1:10" x14ac:dyDescent="0.35">
      <c r="A8257" t="s">
        <v>26</v>
      </c>
      <c r="B8257" t="s">
        <v>339</v>
      </c>
      <c r="C8257">
        <v>2</v>
      </c>
      <c r="D8257" t="s">
        <v>140</v>
      </c>
      <c r="E8257" t="s">
        <v>140</v>
      </c>
      <c r="F8257" t="s">
        <v>140</v>
      </c>
      <c r="G8257" t="s">
        <v>140</v>
      </c>
      <c r="H8257" t="s">
        <v>140</v>
      </c>
      <c r="I8257" t="s">
        <v>177</v>
      </c>
      <c r="J8257" t="s">
        <v>140</v>
      </c>
    </row>
    <row r="8258" spans="1:10" x14ac:dyDescent="0.35">
      <c r="A8258" t="s">
        <v>27</v>
      </c>
      <c r="B8258" t="s">
        <v>339</v>
      </c>
      <c r="C8258">
        <v>1</v>
      </c>
      <c r="D8258" t="s">
        <v>140</v>
      </c>
      <c r="E8258" t="s">
        <v>140</v>
      </c>
      <c r="F8258" t="s">
        <v>140</v>
      </c>
      <c r="G8258" t="s">
        <v>140</v>
      </c>
      <c r="H8258" t="s">
        <v>140</v>
      </c>
      <c r="I8258" t="s">
        <v>177</v>
      </c>
      <c r="J8258" t="s">
        <v>140</v>
      </c>
    </row>
    <row r="8259" spans="1:10" x14ac:dyDescent="0.35">
      <c r="A8259" t="s">
        <v>28</v>
      </c>
      <c r="B8259" t="s">
        <v>339</v>
      </c>
      <c r="C8259">
        <v>1</v>
      </c>
      <c r="D8259" t="s">
        <v>140</v>
      </c>
      <c r="E8259" t="s">
        <v>177</v>
      </c>
      <c r="F8259" t="s">
        <v>140</v>
      </c>
      <c r="G8259" t="s">
        <v>140</v>
      </c>
      <c r="H8259" t="s">
        <v>140</v>
      </c>
      <c r="I8259" t="s">
        <v>140</v>
      </c>
      <c r="J8259" t="s">
        <v>140</v>
      </c>
    </row>
    <row r="8260" spans="1:10" x14ac:dyDescent="0.35">
      <c r="A8260" t="s">
        <v>29</v>
      </c>
      <c r="B8260" t="s">
        <v>339</v>
      </c>
      <c r="C8260">
        <v>4</v>
      </c>
      <c r="D8260" t="s">
        <v>45</v>
      </c>
      <c r="E8260" t="s">
        <v>45</v>
      </c>
      <c r="F8260" t="s">
        <v>140</v>
      </c>
      <c r="G8260" t="s">
        <v>140</v>
      </c>
      <c r="H8260" t="s">
        <v>140</v>
      </c>
      <c r="I8260" t="s">
        <v>1188</v>
      </c>
      <c r="J8260" t="s">
        <v>140</v>
      </c>
    </row>
    <row r="8261" spans="1:10" x14ac:dyDescent="0.35">
      <c r="A8261" t="s">
        <v>30</v>
      </c>
      <c r="B8261" t="s">
        <v>1224</v>
      </c>
      <c r="C8261">
        <v>1</v>
      </c>
      <c r="D8261" t="s">
        <v>140</v>
      </c>
      <c r="E8261" t="s">
        <v>140</v>
      </c>
      <c r="F8261" t="s">
        <v>140</v>
      </c>
      <c r="G8261" t="s">
        <v>140</v>
      </c>
      <c r="H8261" t="s">
        <v>140</v>
      </c>
      <c r="I8261" t="s">
        <v>177</v>
      </c>
      <c r="J8261" t="s">
        <v>140</v>
      </c>
    </row>
    <row r="8262" spans="1:10" x14ac:dyDescent="0.35">
      <c r="A8262" t="s">
        <v>30</v>
      </c>
      <c r="B8262" t="s">
        <v>339</v>
      </c>
      <c r="C8262">
        <v>2</v>
      </c>
      <c r="D8262" t="s">
        <v>140</v>
      </c>
      <c r="E8262" t="s">
        <v>140</v>
      </c>
      <c r="F8262" t="s">
        <v>140</v>
      </c>
      <c r="G8262" t="s">
        <v>140</v>
      </c>
      <c r="H8262" t="s">
        <v>140</v>
      </c>
      <c r="I8262" t="s">
        <v>177</v>
      </c>
      <c r="J8262" t="s">
        <v>140</v>
      </c>
    </row>
    <row r="8263" spans="1:10" x14ac:dyDescent="0.35">
      <c r="A8263" t="s">
        <v>31</v>
      </c>
      <c r="B8263" t="s">
        <v>339</v>
      </c>
      <c r="C8263">
        <v>1</v>
      </c>
      <c r="D8263" t="s">
        <v>140</v>
      </c>
      <c r="E8263" t="s">
        <v>177</v>
      </c>
      <c r="F8263" t="s">
        <v>140</v>
      </c>
      <c r="G8263" t="s">
        <v>140</v>
      </c>
      <c r="H8263" t="s">
        <v>140</v>
      </c>
      <c r="I8263" t="s">
        <v>177</v>
      </c>
      <c r="J8263" t="s">
        <v>140</v>
      </c>
    </row>
    <row r="8264" spans="1:10" x14ac:dyDescent="0.35">
      <c r="A8264" t="s">
        <v>32</v>
      </c>
      <c r="B8264" t="s">
        <v>1223</v>
      </c>
      <c r="C8264">
        <v>1</v>
      </c>
      <c r="D8264" t="s">
        <v>140</v>
      </c>
      <c r="E8264" t="s">
        <v>140</v>
      </c>
      <c r="F8264" t="s">
        <v>140</v>
      </c>
      <c r="G8264" t="s">
        <v>140</v>
      </c>
      <c r="H8264" t="s">
        <v>140</v>
      </c>
      <c r="I8264" t="s">
        <v>177</v>
      </c>
      <c r="J8264" t="s">
        <v>140</v>
      </c>
    </row>
    <row r="8265" spans="1:10" x14ac:dyDescent="0.35">
      <c r="A8265" t="s">
        <v>32</v>
      </c>
      <c r="B8265" t="s">
        <v>1224</v>
      </c>
      <c r="C8265">
        <v>2</v>
      </c>
      <c r="D8265" t="s">
        <v>140</v>
      </c>
      <c r="E8265" t="s">
        <v>140</v>
      </c>
      <c r="F8265" t="s">
        <v>140</v>
      </c>
      <c r="G8265" t="s">
        <v>140</v>
      </c>
      <c r="H8265" t="s">
        <v>140</v>
      </c>
      <c r="I8265" t="s">
        <v>177</v>
      </c>
      <c r="J8265" t="s">
        <v>140</v>
      </c>
    </row>
    <row r="8266" spans="1:10" x14ac:dyDescent="0.35">
      <c r="A8266" t="s">
        <v>32</v>
      </c>
      <c r="B8266" t="s">
        <v>1225</v>
      </c>
      <c r="C8266">
        <v>1</v>
      </c>
      <c r="D8266" t="s">
        <v>140</v>
      </c>
      <c r="E8266" t="s">
        <v>140</v>
      </c>
      <c r="F8266" t="s">
        <v>140</v>
      </c>
      <c r="G8266" t="s">
        <v>140</v>
      </c>
      <c r="H8266" t="s">
        <v>140</v>
      </c>
      <c r="I8266" t="s">
        <v>177</v>
      </c>
      <c r="J8266" t="s">
        <v>140</v>
      </c>
    </row>
    <row r="8267" spans="1:10" x14ac:dyDescent="0.35">
      <c r="A8267" t="s">
        <v>32</v>
      </c>
      <c r="B8267" t="s">
        <v>339</v>
      </c>
      <c r="C8267">
        <v>40</v>
      </c>
      <c r="D8267" t="s">
        <v>592</v>
      </c>
      <c r="E8267" t="s">
        <v>766</v>
      </c>
      <c r="F8267" t="s">
        <v>115</v>
      </c>
      <c r="G8267" t="s">
        <v>140</v>
      </c>
      <c r="H8267" t="s">
        <v>1021</v>
      </c>
      <c r="I8267" t="s">
        <v>243</v>
      </c>
      <c r="J8267" t="s">
        <v>140</v>
      </c>
    </row>
    <row r="8269" spans="1:10" x14ac:dyDescent="0.35">
      <c r="A8269" t="s">
        <v>1335</v>
      </c>
    </row>
    <row r="8270" spans="1:10" x14ac:dyDescent="0.35">
      <c r="A8270" t="s">
        <v>2</v>
      </c>
      <c r="B8270" t="s">
        <v>1164</v>
      </c>
      <c r="C8270" t="s">
        <v>3</v>
      </c>
      <c r="D8270" t="s">
        <v>1329</v>
      </c>
      <c r="E8270" t="s">
        <v>1330</v>
      </c>
      <c r="F8270" t="s">
        <v>1331</v>
      </c>
      <c r="G8270" t="s">
        <v>1332</v>
      </c>
      <c r="H8270" t="s">
        <v>1333</v>
      </c>
      <c r="I8270" t="s">
        <v>1032</v>
      </c>
      <c r="J8270" t="s">
        <v>1312</v>
      </c>
    </row>
    <row r="8271" spans="1:10" x14ac:dyDescent="0.35">
      <c r="A8271" t="s">
        <v>8</v>
      </c>
      <c r="B8271" t="s">
        <v>1165</v>
      </c>
      <c r="C8271">
        <v>1</v>
      </c>
      <c r="D8271" t="s">
        <v>140</v>
      </c>
      <c r="E8271" t="s">
        <v>177</v>
      </c>
      <c r="F8271" t="s">
        <v>140</v>
      </c>
      <c r="G8271" t="s">
        <v>140</v>
      </c>
      <c r="H8271" t="s">
        <v>177</v>
      </c>
      <c r="I8271" t="s">
        <v>140</v>
      </c>
      <c r="J8271" t="s">
        <v>140</v>
      </c>
    </row>
    <row r="8272" spans="1:10" x14ac:dyDescent="0.35">
      <c r="A8272" t="s">
        <v>9</v>
      </c>
      <c r="B8272" t="s">
        <v>1165</v>
      </c>
      <c r="C8272">
        <v>1</v>
      </c>
      <c r="D8272" t="s">
        <v>140</v>
      </c>
      <c r="E8272" t="s">
        <v>140</v>
      </c>
      <c r="F8272" t="s">
        <v>140</v>
      </c>
      <c r="G8272" t="s">
        <v>140</v>
      </c>
      <c r="H8272" t="s">
        <v>140</v>
      </c>
      <c r="I8272" t="s">
        <v>177</v>
      </c>
      <c r="J8272" t="s">
        <v>140</v>
      </c>
    </row>
    <row r="8273" spans="1:10" x14ac:dyDescent="0.35">
      <c r="A8273" t="s">
        <v>9</v>
      </c>
      <c r="B8273" t="s">
        <v>1166</v>
      </c>
      <c r="C8273">
        <v>6</v>
      </c>
      <c r="D8273" t="s">
        <v>634</v>
      </c>
      <c r="E8273" t="s">
        <v>674</v>
      </c>
      <c r="F8273" t="s">
        <v>674</v>
      </c>
      <c r="G8273" t="s">
        <v>140</v>
      </c>
      <c r="H8273" t="s">
        <v>140</v>
      </c>
      <c r="I8273" t="s">
        <v>54</v>
      </c>
      <c r="J8273" t="s">
        <v>140</v>
      </c>
    </row>
    <row r="8274" spans="1:10" x14ac:dyDescent="0.35">
      <c r="A8274" t="s">
        <v>10</v>
      </c>
      <c r="B8274" t="s">
        <v>339</v>
      </c>
    </row>
    <row r="8275" spans="1:10" x14ac:dyDescent="0.35">
      <c r="A8275" t="s">
        <v>11</v>
      </c>
      <c r="B8275" t="s">
        <v>1165</v>
      </c>
      <c r="C8275">
        <v>1</v>
      </c>
      <c r="D8275" t="s">
        <v>140</v>
      </c>
      <c r="E8275" t="s">
        <v>140</v>
      </c>
      <c r="F8275" t="s">
        <v>140</v>
      </c>
      <c r="G8275" t="s">
        <v>140</v>
      </c>
      <c r="H8275" t="s">
        <v>140</v>
      </c>
      <c r="I8275" t="s">
        <v>177</v>
      </c>
      <c r="J8275" t="s">
        <v>140</v>
      </c>
    </row>
    <row r="8276" spans="1:10" x14ac:dyDescent="0.35">
      <c r="A8276" t="s">
        <v>12</v>
      </c>
      <c r="B8276" t="s">
        <v>339</v>
      </c>
    </row>
    <row r="8277" spans="1:10" x14ac:dyDescent="0.35">
      <c r="A8277" t="s">
        <v>13</v>
      </c>
      <c r="B8277" t="s">
        <v>1166</v>
      </c>
      <c r="C8277">
        <v>1</v>
      </c>
      <c r="D8277" t="s">
        <v>140</v>
      </c>
      <c r="E8277" t="s">
        <v>140</v>
      </c>
      <c r="F8277" t="s">
        <v>140</v>
      </c>
      <c r="G8277" t="s">
        <v>140</v>
      </c>
      <c r="H8277" t="s">
        <v>140</v>
      </c>
      <c r="I8277" t="s">
        <v>177</v>
      </c>
      <c r="J8277" t="s">
        <v>140</v>
      </c>
    </row>
    <row r="8278" spans="1:10" x14ac:dyDescent="0.35">
      <c r="A8278" t="s">
        <v>14</v>
      </c>
      <c r="B8278" t="s">
        <v>339</v>
      </c>
    </row>
    <row r="8279" spans="1:10" x14ac:dyDescent="0.35">
      <c r="A8279" t="s">
        <v>15</v>
      </c>
      <c r="B8279" t="s">
        <v>1166</v>
      </c>
      <c r="C8279">
        <v>1</v>
      </c>
      <c r="D8279" t="s">
        <v>140</v>
      </c>
      <c r="E8279" t="s">
        <v>140</v>
      </c>
      <c r="F8279" t="s">
        <v>140</v>
      </c>
      <c r="G8279" t="s">
        <v>140</v>
      </c>
      <c r="H8279" t="s">
        <v>140</v>
      </c>
      <c r="I8279" t="s">
        <v>177</v>
      </c>
      <c r="J8279" t="s">
        <v>140</v>
      </c>
    </row>
    <row r="8280" spans="1:10" x14ac:dyDescent="0.35">
      <c r="A8280" t="s">
        <v>16</v>
      </c>
      <c r="B8280" t="s">
        <v>1165</v>
      </c>
      <c r="C8280">
        <v>1</v>
      </c>
      <c r="D8280" t="s">
        <v>140</v>
      </c>
      <c r="E8280" t="s">
        <v>140</v>
      </c>
      <c r="F8280" t="s">
        <v>140</v>
      </c>
      <c r="G8280" t="s">
        <v>140</v>
      </c>
      <c r="H8280" t="s">
        <v>140</v>
      </c>
      <c r="I8280" t="s">
        <v>177</v>
      </c>
      <c r="J8280" t="s">
        <v>140</v>
      </c>
    </row>
    <row r="8281" spans="1:10" x14ac:dyDescent="0.35">
      <c r="A8281" t="s">
        <v>17</v>
      </c>
      <c r="B8281" t="s">
        <v>1165</v>
      </c>
      <c r="C8281">
        <v>2</v>
      </c>
      <c r="D8281" t="s">
        <v>140</v>
      </c>
      <c r="E8281" t="s">
        <v>140</v>
      </c>
      <c r="F8281" t="s">
        <v>177</v>
      </c>
      <c r="G8281" t="s">
        <v>140</v>
      </c>
      <c r="H8281" t="s">
        <v>140</v>
      </c>
      <c r="I8281" t="s">
        <v>140</v>
      </c>
      <c r="J8281" t="s">
        <v>140</v>
      </c>
    </row>
    <row r="8282" spans="1:10" x14ac:dyDescent="0.35">
      <c r="A8282" t="s">
        <v>17</v>
      </c>
      <c r="B8282" t="s">
        <v>1166</v>
      </c>
      <c r="C8282">
        <v>2</v>
      </c>
      <c r="D8282" t="s">
        <v>140</v>
      </c>
      <c r="E8282" t="s">
        <v>610</v>
      </c>
      <c r="F8282" t="s">
        <v>610</v>
      </c>
      <c r="G8282" t="s">
        <v>140</v>
      </c>
      <c r="H8282" t="s">
        <v>140</v>
      </c>
      <c r="I8282" t="s">
        <v>177</v>
      </c>
      <c r="J8282" t="s">
        <v>140</v>
      </c>
    </row>
    <row r="8283" spans="1:10" x14ac:dyDescent="0.35">
      <c r="A8283" t="s">
        <v>18</v>
      </c>
      <c r="B8283" t="s">
        <v>1166</v>
      </c>
      <c r="C8283">
        <v>3</v>
      </c>
      <c r="D8283" t="s">
        <v>704</v>
      </c>
      <c r="E8283" t="s">
        <v>704</v>
      </c>
      <c r="F8283" t="s">
        <v>140</v>
      </c>
      <c r="G8283" t="s">
        <v>140</v>
      </c>
      <c r="H8283" t="s">
        <v>140</v>
      </c>
      <c r="I8283" t="s">
        <v>705</v>
      </c>
      <c r="J8283" t="s">
        <v>140</v>
      </c>
    </row>
    <row r="8284" spans="1:10" x14ac:dyDescent="0.35">
      <c r="A8284" t="s">
        <v>19</v>
      </c>
      <c r="B8284" t="s">
        <v>339</v>
      </c>
    </row>
    <row r="8285" spans="1:10" x14ac:dyDescent="0.35">
      <c r="A8285" t="s">
        <v>20</v>
      </c>
      <c r="B8285" t="s">
        <v>1166</v>
      </c>
      <c r="C8285">
        <v>2</v>
      </c>
      <c r="D8285" t="s">
        <v>140</v>
      </c>
      <c r="E8285" t="s">
        <v>697</v>
      </c>
      <c r="F8285" t="s">
        <v>140</v>
      </c>
      <c r="G8285" t="s">
        <v>140</v>
      </c>
      <c r="H8285" t="s">
        <v>140</v>
      </c>
      <c r="I8285" t="s">
        <v>696</v>
      </c>
      <c r="J8285" t="s">
        <v>140</v>
      </c>
    </row>
    <row r="8286" spans="1:10" x14ac:dyDescent="0.35">
      <c r="A8286" t="s">
        <v>21</v>
      </c>
      <c r="B8286" t="s">
        <v>1166</v>
      </c>
      <c r="C8286">
        <v>2</v>
      </c>
      <c r="D8286" t="s">
        <v>610</v>
      </c>
      <c r="E8286" t="s">
        <v>610</v>
      </c>
      <c r="F8286" t="s">
        <v>140</v>
      </c>
      <c r="G8286" t="s">
        <v>140</v>
      </c>
      <c r="H8286" t="s">
        <v>140</v>
      </c>
      <c r="I8286" t="s">
        <v>610</v>
      </c>
      <c r="J8286" t="s">
        <v>140</v>
      </c>
    </row>
    <row r="8287" spans="1:10" x14ac:dyDescent="0.35">
      <c r="A8287" t="s">
        <v>22</v>
      </c>
      <c r="B8287" t="s">
        <v>1165</v>
      </c>
      <c r="C8287">
        <v>1</v>
      </c>
      <c r="D8287" t="s">
        <v>177</v>
      </c>
      <c r="E8287" t="s">
        <v>177</v>
      </c>
      <c r="F8287" t="s">
        <v>140</v>
      </c>
      <c r="G8287" t="s">
        <v>140</v>
      </c>
      <c r="H8287" t="s">
        <v>140</v>
      </c>
      <c r="I8287" t="s">
        <v>140</v>
      </c>
      <c r="J8287" t="s">
        <v>140</v>
      </c>
    </row>
    <row r="8288" spans="1:10" x14ac:dyDescent="0.35">
      <c r="A8288" t="s">
        <v>22</v>
      </c>
      <c r="B8288" t="s">
        <v>1166</v>
      </c>
      <c r="C8288">
        <v>1</v>
      </c>
      <c r="D8288" t="s">
        <v>140</v>
      </c>
      <c r="E8288" t="s">
        <v>140</v>
      </c>
      <c r="F8288" t="s">
        <v>140</v>
      </c>
      <c r="G8288" t="s">
        <v>140</v>
      </c>
      <c r="H8288" t="s">
        <v>140</v>
      </c>
      <c r="I8288" t="s">
        <v>177</v>
      </c>
      <c r="J8288" t="s">
        <v>140</v>
      </c>
    </row>
    <row r="8289" spans="1:10" x14ac:dyDescent="0.35">
      <c r="A8289" t="s">
        <v>23</v>
      </c>
      <c r="B8289" t="s">
        <v>339</v>
      </c>
    </row>
    <row r="8290" spans="1:10" x14ac:dyDescent="0.35">
      <c r="A8290" t="s">
        <v>24</v>
      </c>
      <c r="B8290" t="s">
        <v>1165</v>
      </c>
      <c r="C8290">
        <v>3</v>
      </c>
      <c r="D8290" t="s">
        <v>140</v>
      </c>
      <c r="E8290" t="s">
        <v>140</v>
      </c>
      <c r="F8290" t="s">
        <v>177</v>
      </c>
      <c r="G8290" t="s">
        <v>140</v>
      </c>
      <c r="H8290" t="s">
        <v>140</v>
      </c>
      <c r="I8290" t="s">
        <v>140</v>
      </c>
      <c r="J8290" t="s">
        <v>140</v>
      </c>
    </row>
    <row r="8291" spans="1:10" x14ac:dyDescent="0.35">
      <c r="A8291" t="s">
        <v>24</v>
      </c>
      <c r="B8291" t="s">
        <v>1166</v>
      </c>
      <c r="C8291">
        <v>1</v>
      </c>
      <c r="D8291" t="s">
        <v>140</v>
      </c>
      <c r="E8291" t="s">
        <v>140</v>
      </c>
      <c r="F8291" t="s">
        <v>140</v>
      </c>
      <c r="G8291" t="s">
        <v>140</v>
      </c>
      <c r="H8291" t="s">
        <v>140</v>
      </c>
      <c r="I8291" t="s">
        <v>177</v>
      </c>
      <c r="J8291" t="s">
        <v>140</v>
      </c>
    </row>
    <row r="8292" spans="1:10" x14ac:dyDescent="0.35">
      <c r="A8292" t="s">
        <v>25</v>
      </c>
      <c r="B8292" t="s">
        <v>1166</v>
      </c>
      <c r="C8292">
        <v>2</v>
      </c>
      <c r="D8292" t="s">
        <v>140</v>
      </c>
      <c r="E8292" t="s">
        <v>1246</v>
      </c>
      <c r="F8292" t="s">
        <v>1246</v>
      </c>
      <c r="G8292" t="s">
        <v>140</v>
      </c>
      <c r="H8292" t="s">
        <v>140</v>
      </c>
      <c r="I8292" t="s">
        <v>865</v>
      </c>
      <c r="J8292" t="s">
        <v>140</v>
      </c>
    </row>
    <row r="8293" spans="1:10" x14ac:dyDescent="0.35">
      <c r="A8293" t="s">
        <v>26</v>
      </c>
      <c r="B8293" t="s">
        <v>1165</v>
      </c>
      <c r="C8293">
        <v>3</v>
      </c>
      <c r="D8293" t="s">
        <v>140</v>
      </c>
      <c r="E8293" t="s">
        <v>140</v>
      </c>
      <c r="F8293" t="s">
        <v>140</v>
      </c>
      <c r="G8293" t="s">
        <v>140</v>
      </c>
      <c r="H8293" t="s">
        <v>140</v>
      </c>
      <c r="I8293" t="s">
        <v>177</v>
      </c>
      <c r="J8293" t="s">
        <v>140</v>
      </c>
    </row>
    <row r="8294" spans="1:10" x14ac:dyDescent="0.35">
      <c r="A8294" t="s">
        <v>27</v>
      </c>
      <c r="B8294" t="s">
        <v>1166</v>
      </c>
      <c r="C8294">
        <v>1</v>
      </c>
      <c r="D8294" t="s">
        <v>140</v>
      </c>
      <c r="E8294" t="s">
        <v>140</v>
      </c>
      <c r="F8294" t="s">
        <v>140</v>
      </c>
      <c r="G8294" t="s">
        <v>140</v>
      </c>
      <c r="H8294" t="s">
        <v>140</v>
      </c>
      <c r="I8294" t="s">
        <v>177</v>
      </c>
      <c r="J8294" t="s">
        <v>140</v>
      </c>
    </row>
    <row r="8295" spans="1:10" x14ac:dyDescent="0.35">
      <c r="A8295" t="s">
        <v>28</v>
      </c>
      <c r="B8295" t="s">
        <v>1165</v>
      </c>
      <c r="C8295">
        <v>1</v>
      </c>
      <c r="D8295" t="s">
        <v>140</v>
      </c>
      <c r="E8295" t="s">
        <v>177</v>
      </c>
      <c r="F8295" t="s">
        <v>140</v>
      </c>
      <c r="G8295" t="s">
        <v>140</v>
      </c>
      <c r="H8295" t="s">
        <v>140</v>
      </c>
      <c r="I8295" t="s">
        <v>140</v>
      </c>
      <c r="J8295" t="s">
        <v>140</v>
      </c>
    </row>
    <row r="8296" spans="1:10" x14ac:dyDescent="0.35">
      <c r="A8296" t="s">
        <v>29</v>
      </c>
      <c r="B8296" t="s">
        <v>1165</v>
      </c>
      <c r="C8296">
        <v>2</v>
      </c>
      <c r="D8296" t="s">
        <v>140</v>
      </c>
      <c r="E8296" t="s">
        <v>140</v>
      </c>
      <c r="F8296" t="s">
        <v>140</v>
      </c>
      <c r="G8296" t="s">
        <v>140</v>
      </c>
      <c r="H8296" t="s">
        <v>140</v>
      </c>
      <c r="I8296" t="s">
        <v>177</v>
      </c>
      <c r="J8296" t="s">
        <v>140</v>
      </c>
    </row>
    <row r="8297" spans="1:10" x14ac:dyDescent="0.35">
      <c r="A8297" t="s">
        <v>29</v>
      </c>
      <c r="B8297" t="s">
        <v>1166</v>
      </c>
      <c r="C8297">
        <v>2</v>
      </c>
      <c r="D8297" t="s">
        <v>177</v>
      </c>
      <c r="E8297" t="s">
        <v>177</v>
      </c>
      <c r="F8297" t="s">
        <v>140</v>
      </c>
      <c r="G8297" t="s">
        <v>140</v>
      </c>
      <c r="H8297" t="s">
        <v>140</v>
      </c>
      <c r="I8297" t="s">
        <v>610</v>
      </c>
      <c r="J8297" t="s">
        <v>140</v>
      </c>
    </row>
    <row r="8298" spans="1:10" x14ac:dyDescent="0.35">
      <c r="A8298" t="s">
        <v>30</v>
      </c>
      <c r="B8298" t="s">
        <v>1165</v>
      </c>
      <c r="C8298">
        <v>2</v>
      </c>
      <c r="D8298" t="s">
        <v>140</v>
      </c>
      <c r="E8298" t="s">
        <v>140</v>
      </c>
      <c r="F8298" t="s">
        <v>140</v>
      </c>
      <c r="G8298" t="s">
        <v>140</v>
      </c>
      <c r="H8298" t="s">
        <v>140</v>
      </c>
      <c r="I8298" t="s">
        <v>177</v>
      </c>
      <c r="J8298" t="s">
        <v>140</v>
      </c>
    </row>
    <row r="8299" spans="1:10" x14ac:dyDescent="0.35">
      <c r="A8299" t="s">
        <v>30</v>
      </c>
      <c r="B8299" t="s">
        <v>1166</v>
      </c>
      <c r="C8299">
        <v>1</v>
      </c>
      <c r="D8299" t="s">
        <v>140</v>
      </c>
      <c r="E8299" t="s">
        <v>140</v>
      </c>
      <c r="F8299" t="s">
        <v>140</v>
      </c>
      <c r="G8299" t="s">
        <v>140</v>
      </c>
      <c r="H8299" t="s">
        <v>140</v>
      </c>
      <c r="I8299" t="s">
        <v>177</v>
      </c>
      <c r="J8299" t="s">
        <v>140</v>
      </c>
    </row>
    <row r="8300" spans="1:10" x14ac:dyDescent="0.35">
      <c r="A8300" t="s">
        <v>31</v>
      </c>
      <c r="B8300" t="s">
        <v>1165</v>
      </c>
      <c r="C8300">
        <v>1</v>
      </c>
      <c r="D8300" t="s">
        <v>140</v>
      </c>
      <c r="E8300" t="s">
        <v>177</v>
      </c>
      <c r="F8300" t="s">
        <v>140</v>
      </c>
      <c r="G8300" t="s">
        <v>140</v>
      </c>
      <c r="H8300" t="s">
        <v>140</v>
      </c>
      <c r="I8300" t="s">
        <v>177</v>
      </c>
      <c r="J8300" t="s">
        <v>140</v>
      </c>
    </row>
    <row r="8301" spans="1:10" x14ac:dyDescent="0.35">
      <c r="A8301" t="s">
        <v>32</v>
      </c>
      <c r="B8301" t="s">
        <v>1165</v>
      </c>
      <c r="C8301">
        <v>19</v>
      </c>
      <c r="D8301" t="s">
        <v>1021</v>
      </c>
      <c r="E8301" t="s">
        <v>924</v>
      </c>
      <c r="F8301" t="s">
        <v>517</v>
      </c>
      <c r="G8301" t="s">
        <v>140</v>
      </c>
      <c r="H8301" t="s">
        <v>1020</v>
      </c>
      <c r="I8301" t="s">
        <v>44</v>
      </c>
      <c r="J8301" t="s">
        <v>140</v>
      </c>
    </row>
    <row r="8302" spans="1:10" x14ac:dyDescent="0.35">
      <c r="A8302" t="s">
        <v>32</v>
      </c>
      <c r="B8302" t="s">
        <v>1166</v>
      </c>
      <c r="C8302">
        <v>25</v>
      </c>
      <c r="D8302" t="s">
        <v>521</v>
      </c>
      <c r="E8302" t="s">
        <v>149</v>
      </c>
      <c r="F8302" t="s">
        <v>643</v>
      </c>
      <c r="G8302" t="s">
        <v>140</v>
      </c>
      <c r="H8302" t="s">
        <v>140</v>
      </c>
      <c r="I8302" t="s">
        <v>828</v>
      </c>
      <c r="J8302" t="s">
        <v>140</v>
      </c>
    </row>
    <row r="8304" spans="1:10" x14ac:dyDescent="0.35">
      <c r="A8304" t="s">
        <v>1336</v>
      </c>
    </row>
    <row r="8305" spans="1:10" x14ac:dyDescent="0.35">
      <c r="A8305" t="s">
        <v>2</v>
      </c>
      <c r="B8305" t="s">
        <v>1215</v>
      </c>
      <c r="C8305" t="s">
        <v>3</v>
      </c>
      <c r="D8305" t="s">
        <v>1329</v>
      </c>
      <c r="E8305" t="s">
        <v>1330</v>
      </c>
      <c r="F8305" t="s">
        <v>1331</v>
      </c>
      <c r="G8305" t="s">
        <v>1332</v>
      </c>
      <c r="H8305" t="s">
        <v>1333</v>
      </c>
      <c r="I8305" t="s">
        <v>1032</v>
      </c>
      <c r="J8305" t="s">
        <v>1312</v>
      </c>
    </row>
    <row r="8306" spans="1:10" x14ac:dyDescent="0.35">
      <c r="A8306" t="s">
        <v>8</v>
      </c>
      <c r="B8306" t="s">
        <v>1218</v>
      </c>
      <c r="C8306">
        <v>1</v>
      </c>
      <c r="D8306" t="s">
        <v>140</v>
      </c>
      <c r="E8306" t="s">
        <v>177</v>
      </c>
      <c r="F8306" t="s">
        <v>140</v>
      </c>
      <c r="G8306" t="s">
        <v>140</v>
      </c>
      <c r="H8306" t="s">
        <v>177</v>
      </c>
      <c r="I8306" t="s">
        <v>140</v>
      </c>
      <c r="J8306" t="s">
        <v>140</v>
      </c>
    </row>
    <row r="8307" spans="1:10" x14ac:dyDescent="0.35">
      <c r="A8307" t="s">
        <v>9</v>
      </c>
      <c r="B8307" t="s">
        <v>1216</v>
      </c>
      <c r="C8307">
        <v>2</v>
      </c>
      <c r="D8307" t="s">
        <v>790</v>
      </c>
      <c r="E8307" t="s">
        <v>140</v>
      </c>
      <c r="F8307" t="s">
        <v>140</v>
      </c>
      <c r="G8307" t="s">
        <v>140</v>
      </c>
      <c r="H8307" t="s">
        <v>140</v>
      </c>
      <c r="I8307" t="s">
        <v>177</v>
      </c>
      <c r="J8307" t="s">
        <v>140</v>
      </c>
    </row>
    <row r="8308" spans="1:10" x14ac:dyDescent="0.35">
      <c r="A8308" t="s">
        <v>9</v>
      </c>
      <c r="B8308" t="s">
        <v>1217</v>
      </c>
      <c r="C8308">
        <v>3</v>
      </c>
      <c r="D8308" t="s">
        <v>359</v>
      </c>
      <c r="E8308" t="s">
        <v>55</v>
      </c>
      <c r="F8308" t="s">
        <v>55</v>
      </c>
      <c r="G8308" t="s">
        <v>140</v>
      </c>
      <c r="H8308" t="s">
        <v>140</v>
      </c>
      <c r="I8308" t="s">
        <v>358</v>
      </c>
      <c r="J8308" t="s">
        <v>140</v>
      </c>
    </row>
    <row r="8309" spans="1:10" x14ac:dyDescent="0.35">
      <c r="A8309" t="s">
        <v>9</v>
      </c>
      <c r="B8309" t="s">
        <v>1218</v>
      </c>
      <c r="C8309">
        <v>2</v>
      </c>
      <c r="D8309" t="s">
        <v>140</v>
      </c>
      <c r="E8309" t="s">
        <v>140</v>
      </c>
      <c r="F8309" t="s">
        <v>140</v>
      </c>
      <c r="G8309" t="s">
        <v>140</v>
      </c>
      <c r="H8309" t="s">
        <v>140</v>
      </c>
      <c r="I8309" t="s">
        <v>177</v>
      </c>
      <c r="J8309" t="s">
        <v>140</v>
      </c>
    </row>
    <row r="8310" spans="1:10" x14ac:dyDescent="0.35">
      <c r="A8310" t="s">
        <v>10</v>
      </c>
      <c r="B8310" t="s">
        <v>339</v>
      </c>
    </row>
    <row r="8311" spans="1:10" x14ac:dyDescent="0.35">
      <c r="A8311" t="s">
        <v>11</v>
      </c>
      <c r="B8311" t="s">
        <v>1216</v>
      </c>
      <c r="C8311">
        <v>1</v>
      </c>
      <c r="D8311" t="s">
        <v>140</v>
      </c>
      <c r="E8311" t="s">
        <v>140</v>
      </c>
      <c r="F8311" t="s">
        <v>140</v>
      </c>
      <c r="G8311" t="s">
        <v>140</v>
      </c>
      <c r="H8311" t="s">
        <v>140</v>
      </c>
      <c r="I8311" t="s">
        <v>177</v>
      </c>
      <c r="J8311" t="s">
        <v>140</v>
      </c>
    </row>
    <row r="8312" spans="1:10" x14ac:dyDescent="0.35">
      <c r="A8312" t="s">
        <v>12</v>
      </c>
      <c r="B8312" t="s">
        <v>339</v>
      </c>
    </row>
    <row r="8313" spans="1:10" x14ac:dyDescent="0.35">
      <c r="A8313" t="s">
        <v>13</v>
      </c>
      <c r="B8313" t="s">
        <v>1216</v>
      </c>
      <c r="C8313">
        <v>1</v>
      </c>
      <c r="D8313" t="s">
        <v>140</v>
      </c>
      <c r="E8313" t="s">
        <v>140</v>
      </c>
      <c r="F8313" t="s">
        <v>140</v>
      </c>
      <c r="G8313" t="s">
        <v>140</v>
      </c>
      <c r="H8313" t="s">
        <v>140</v>
      </c>
      <c r="I8313" t="s">
        <v>177</v>
      </c>
      <c r="J8313" t="s">
        <v>140</v>
      </c>
    </row>
    <row r="8314" spans="1:10" x14ac:dyDescent="0.35">
      <c r="A8314" t="s">
        <v>14</v>
      </c>
      <c r="B8314" t="s">
        <v>339</v>
      </c>
    </row>
    <row r="8315" spans="1:10" x14ac:dyDescent="0.35">
      <c r="A8315" t="s">
        <v>15</v>
      </c>
      <c r="B8315" t="s">
        <v>1218</v>
      </c>
      <c r="C8315">
        <v>1</v>
      </c>
      <c r="D8315" t="s">
        <v>140</v>
      </c>
      <c r="E8315" t="s">
        <v>140</v>
      </c>
      <c r="F8315" t="s">
        <v>140</v>
      </c>
      <c r="G8315" t="s">
        <v>140</v>
      </c>
      <c r="H8315" t="s">
        <v>140</v>
      </c>
      <c r="I8315" t="s">
        <v>177</v>
      </c>
      <c r="J8315" t="s">
        <v>140</v>
      </c>
    </row>
    <row r="8316" spans="1:10" x14ac:dyDescent="0.35">
      <c r="A8316" t="s">
        <v>16</v>
      </c>
      <c r="B8316" t="s">
        <v>1218</v>
      </c>
      <c r="C8316">
        <v>1</v>
      </c>
      <c r="D8316" t="s">
        <v>140</v>
      </c>
      <c r="E8316" t="s">
        <v>140</v>
      </c>
      <c r="F8316" t="s">
        <v>140</v>
      </c>
      <c r="G8316" t="s">
        <v>140</v>
      </c>
      <c r="H8316" t="s">
        <v>140</v>
      </c>
      <c r="I8316" t="s">
        <v>177</v>
      </c>
      <c r="J8316" t="s">
        <v>140</v>
      </c>
    </row>
    <row r="8317" spans="1:10" x14ac:dyDescent="0.35">
      <c r="A8317" t="s">
        <v>17</v>
      </c>
      <c r="B8317" t="s">
        <v>1216</v>
      </c>
      <c r="C8317">
        <v>1</v>
      </c>
      <c r="D8317" t="s">
        <v>140</v>
      </c>
      <c r="E8317" t="s">
        <v>140</v>
      </c>
      <c r="F8317" t="s">
        <v>140</v>
      </c>
      <c r="G8317" t="s">
        <v>140</v>
      </c>
      <c r="H8317" t="s">
        <v>140</v>
      </c>
      <c r="I8317" t="s">
        <v>177</v>
      </c>
      <c r="J8317" t="s">
        <v>140</v>
      </c>
    </row>
    <row r="8318" spans="1:10" x14ac:dyDescent="0.35">
      <c r="A8318" t="s">
        <v>17</v>
      </c>
      <c r="B8318" t="s">
        <v>1217</v>
      </c>
      <c r="C8318">
        <v>1</v>
      </c>
      <c r="D8318" t="s">
        <v>140</v>
      </c>
      <c r="E8318" t="s">
        <v>177</v>
      </c>
      <c r="F8318" t="s">
        <v>177</v>
      </c>
      <c r="G8318" t="s">
        <v>140</v>
      </c>
      <c r="H8318" t="s">
        <v>140</v>
      </c>
      <c r="I8318" t="s">
        <v>177</v>
      </c>
      <c r="J8318" t="s">
        <v>140</v>
      </c>
    </row>
    <row r="8319" spans="1:10" x14ac:dyDescent="0.35">
      <c r="A8319" t="s">
        <v>17</v>
      </c>
      <c r="B8319" t="s">
        <v>1219</v>
      </c>
      <c r="C8319">
        <v>1</v>
      </c>
      <c r="D8319" t="s">
        <v>140</v>
      </c>
      <c r="E8319" t="s">
        <v>140</v>
      </c>
      <c r="F8319" t="s">
        <v>177</v>
      </c>
      <c r="G8319" t="s">
        <v>140</v>
      </c>
      <c r="H8319" t="s">
        <v>140</v>
      </c>
      <c r="I8319" t="s">
        <v>140</v>
      </c>
      <c r="J8319" t="s">
        <v>140</v>
      </c>
    </row>
    <row r="8320" spans="1:10" x14ac:dyDescent="0.35">
      <c r="A8320" t="s">
        <v>17</v>
      </c>
      <c r="B8320" t="s">
        <v>1220</v>
      </c>
      <c r="C8320">
        <v>1</v>
      </c>
      <c r="D8320" t="s">
        <v>140</v>
      </c>
      <c r="E8320" t="s">
        <v>140</v>
      </c>
      <c r="F8320" t="s">
        <v>177</v>
      </c>
      <c r="G8320" t="s">
        <v>140</v>
      </c>
      <c r="H8320" t="s">
        <v>140</v>
      </c>
      <c r="I8320" t="s">
        <v>140</v>
      </c>
      <c r="J8320" t="s">
        <v>140</v>
      </c>
    </row>
    <row r="8321" spans="1:10" x14ac:dyDescent="0.35">
      <c r="A8321" t="s">
        <v>18</v>
      </c>
      <c r="B8321" t="s">
        <v>1217</v>
      </c>
      <c r="C8321">
        <v>2</v>
      </c>
      <c r="D8321" t="s">
        <v>610</v>
      </c>
      <c r="E8321" t="s">
        <v>610</v>
      </c>
      <c r="F8321" t="s">
        <v>140</v>
      </c>
      <c r="G8321" t="s">
        <v>140</v>
      </c>
      <c r="H8321" t="s">
        <v>140</v>
      </c>
      <c r="I8321" t="s">
        <v>610</v>
      </c>
      <c r="J8321" t="s">
        <v>140</v>
      </c>
    </row>
    <row r="8322" spans="1:10" x14ac:dyDescent="0.35">
      <c r="A8322" t="s">
        <v>18</v>
      </c>
      <c r="B8322" t="s">
        <v>1219</v>
      </c>
      <c r="C8322">
        <v>1</v>
      </c>
      <c r="D8322" t="s">
        <v>140</v>
      </c>
      <c r="E8322" t="s">
        <v>140</v>
      </c>
      <c r="F8322" t="s">
        <v>140</v>
      </c>
      <c r="G8322" t="s">
        <v>140</v>
      </c>
      <c r="H8322" t="s">
        <v>140</v>
      </c>
      <c r="I8322" t="s">
        <v>177</v>
      </c>
      <c r="J8322" t="s">
        <v>140</v>
      </c>
    </row>
    <row r="8323" spans="1:10" x14ac:dyDescent="0.35">
      <c r="A8323" t="s">
        <v>19</v>
      </c>
      <c r="B8323" t="s">
        <v>339</v>
      </c>
    </row>
    <row r="8324" spans="1:10" x14ac:dyDescent="0.35">
      <c r="A8324" t="s">
        <v>20</v>
      </c>
      <c r="B8324" t="s">
        <v>1216</v>
      </c>
      <c r="C8324">
        <v>1</v>
      </c>
      <c r="D8324" t="s">
        <v>140</v>
      </c>
      <c r="E8324" t="s">
        <v>177</v>
      </c>
      <c r="F8324" t="s">
        <v>140</v>
      </c>
      <c r="G8324" t="s">
        <v>140</v>
      </c>
      <c r="H8324" t="s">
        <v>140</v>
      </c>
      <c r="I8324" t="s">
        <v>140</v>
      </c>
      <c r="J8324" t="s">
        <v>140</v>
      </c>
    </row>
    <row r="8325" spans="1:10" x14ac:dyDescent="0.35">
      <c r="A8325" t="s">
        <v>20</v>
      </c>
      <c r="B8325" t="s">
        <v>1219</v>
      </c>
      <c r="C8325">
        <v>1</v>
      </c>
      <c r="D8325" t="s">
        <v>140</v>
      </c>
      <c r="E8325" t="s">
        <v>140</v>
      </c>
      <c r="F8325" t="s">
        <v>140</v>
      </c>
      <c r="G8325" t="s">
        <v>140</v>
      </c>
      <c r="H8325" t="s">
        <v>140</v>
      </c>
      <c r="I8325" t="s">
        <v>177</v>
      </c>
      <c r="J8325" t="s">
        <v>140</v>
      </c>
    </row>
    <row r="8326" spans="1:10" x14ac:dyDescent="0.35">
      <c r="A8326" t="s">
        <v>21</v>
      </c>
      <c r="B8326" t="s">
        <v>1216</v>
      </c>
      <c r="C8326">
        <v>1</v>
      </c>
      <c r="D8326" t="s">
        <v>140</v>
      </c>
      <c r="E8326" t="s">
        <v>140</v>
      </c>
      <c r="F8326" t="s">
        <v>140</v>
      </c>
      <c r="G8326" t="s">
        <v>140</v>
      </c>
      <c r="H8326" t="s">
        <v>140</v>
      </c>
      <c r="I8326" t="s">
        <v>177</v>
      </c>
      <c r="J8326" t="s">
        <v>140</v>
      </c>
    </row>
    <row r="8327" spans="1:10" x14ac:dyDescent="0.35">
      <c r="A8327" t="s">
        <v>21</v>
      </c>
      <c r="B8327" t="s">
        <v>1218</v>
      </c>
      <c r="C8327">
        <v>1</v>
      </c>
      <c r="D8327" t="s">
        <v>177</v>
      </c>
      <c r="E8327" t="s">
        <v>177</v>
      </c>
      <c r="F8327" t="s">
        <v>140</v>
      </c>
      <c r="G8327" t="s">
        <v>140</v>
      </c>
      <c r="H8327" t="s">
        <v>140</v>
      </c>
      <c r="I8327" t="s">
        <v>140</v>
      </c>
      <c r="J8327" t="s">
        <v>140</v>
      </c>
    </row>
    <row r="8328" spans="1:10" x14ac:dyDescent="0.35">
      <c r="A8328" t="s">
        <v>22</v>
      </c>
      <c r="B8328" t="s">
        <v>1216</v>
      </c>
      <c r="C8328">
        <v>1</v>
      </c>
      <c r="D8328" t="s">
        <v>177</v>
      </c>
      <c r="E8328" t="s">
        <v>177</v>
      </c>
      <c r="F8328" t="s">
        <v>140</v>
      </c>
      <c r="G8328" t="s">
        <v>140</v>
      </c>
      <c r="H8328" t="s">
        <v>140</v>
      </c>
      <c r="I8328" t="s">
        <v>140</v>
      </c>
      <c r="J8328" t="s">
        <v>140</v>
      </c>
    </row>
    <row r="8329" spans="1:10" x14ac:dyDescent="0.35">
      <c r="A8329" t="s">
        <v>22</v>
      </c>
      <c r="B8329" t="s">
        <v>1217</v>
      </c>
      <c r="C8329">
        <v>1</v>
      </c>
      <c r="D8329" t="s">
        <v>140</v>
      </c>
      <c r="E8329" t="s">
        <v>140</v>
      </c>
      <c r="F8329" t="s">
        <v>140</v>
      </c>
      <c r="G8329" t="s">
        <v>140</v>
      </c>
      <c r="H8329" t="s">
        <v>140</v>
      </c>
      <c r="I8329" t="s">
        <v>177</v>
      </c>
      <c r="J8329" t="s">
        <v>140</v>
      </c>
    </row>
    <row r="8330" spans="1:10" x14ac:dyDescent="0.35">
      <c r="A8330" t="s">
        <v>23</v>
      </c>
      <c r="B8330" t="s">
        <v>339</v>
      </c>
    </row>
    <row r="8331" spans="1:10" x14ac:dyDescent="0.35">
      <c r="A8331" t="s">
        <v>24</v>
      </c>
      <c r="B8331" t="s">
        <v>1216</v>
      </c>
      <c r="C8331">
        <v>2</v>
      </c>
      <c r="D8331" t="s">
        <v>140</v>
      </c>
      <c r="E8331" t="s">
        <v>140</v>
      </c>
      <c r="F8331" t="s">
        <v>924</v>
      </c>
      <c r="G8331" t="s">
        <v>140</v>
      </c>
      <c r="H8331" t="s">
        <v>140</v>
      </c>
      <c r="I8331" t="s">
        <v>923</v>
      </c>
      <c r="J8331" t="s">
        <v>140</v>
      </c>
    </row>
    <row r="8332" spans="1:10" x14ac:dyDescent="0.35">
      <c r="A8332" t="s">
        <v>24</v>
      </c>
      <c r="B8332" t="s">
        <v>1218</v>
      </c>
      <c r="C8332">
        <v>2</v>
      </c>
      <c r="D8332" t="s">
        <v>140</v>
      </c>
      <c r="E8332" t="s">
        <v>140</v>
      </c>
      <c r="F8332" t="s">
        <v>177</v>
      </c>
      <c r="G8332" t="s">
        <v>140</v>
      </c>
      <c r="H8332" t="s">
        <v>140</v>
      </c>
      <c r="I8332" t="s">
        <v>140</v>
      </c>
      <c r="J8332" t="s">
        <v>140</v>
      </c>
    </row>
    <row r="8333" spans="1:10" x14ac:dyDescent="0.35">
      <c r="A8333" t="s">
        <v>25</v>
      </c>
      <c r="B8333" t="s">
        <v>1217</v>
      </c>
      <c r="C8333">
        <v>1</v>
      </c>
      <c r="D8333" t="s">
        <v>140</v>
      </c>
      <c r="E8333" t="s">
        <v>140</v>
      </c>
      <c r="F8333" t="s">
        <v>140</v>
      </c>
      <c r="G8333" t="s">
        <v>140</v>
      </c>
      <c r="H8333" t="s">
        <v>140</v>
      </c>
      <c r="I8333" t="s">
        <v>177</v>
      </c>
      <c r="J8333" t="s">
        <v>140</v>
      </c>
    </row>
    <row r="8334" spans="1:10" x14ac:dyDescent="0.35">
      <c r="A8334" t="s">
        <v>25</v>
      </c>
      <c r="B8334" t="s">
        <v>1219</v>
      </c>
      <c r="C8334">
        <v>1</v>
      </c>
      <c r="D8334" t="s">
        <v>140</v>
      </c>
      <c r="E8334" t="s">
        <v>177</v>
      </c>
      <c r="F8334" t="s">
        <v>177</v>
      </c>
      <c r="G8334" t="s">
        <v>140</v>
      </c>
      <c r="H8334" t="s">
        <v>140</v>
      </c>
      <c r="I8334" t="s">
        <v>140</v>
      </c>
      <c r="J8334" t="s">
        <v>140</v>
      </c>
    </row>
    <row r="8335" spans="1:10" x14ac:dyDescent="0.35">
      <c r="A8335" t="s">
        <v>26</v>
      </c>
      <c r="B8335" t="s">
        <v>1216</v>
      </c>
      <c r="C8335">
        <v>1</v>
      </c>
      <c r="D8335" t="s">
        <v>140</v>
      </c>
      <c r="E8335" t="s">
        <v>140</v>
      </c>
      <c r="F8335" t="s">
        <v>140</v>
      </c>
      <c r="G8335" t="s">
        <v>140</v>
      </c>
      <c r="H8335" t="s">
        <v>140</v>
      </c>
      <c r="I8335" t="s">
        <v>177</v>
      </c>
      <c r="J8335" t="s">
        <v>140</v>
      </c>
    </row>
    <row r="8336" spans="1:10" x14ac:dyDescent="0.35">
      <c r="A8336" t="s">
        <v>26</v>
      </c>
      <c r="B8336" t="s">
        <v>1217</v>
      </c>
      <c r="C8336">
        <v>1</v>
      </c>
      <c r="D8336" t="s">
        <v>140</v>
      </c>
      <c r="E8336" t="s">
        <v>140</v>
      </c>
      <c r="F8336" t="s">
        <v>140</v>
      </c>
      <c r="G8336" t="s">
        <v>140</v>
      </c>
      <c r="H8336" t="s">
        <v>140</v>
      </c>
      <c r="I8336" t="s">
        <v>177</v>
      </c>
      <c r="J8336" t="s">
        <v>140</v>
      </c>
    </row>
    <row r="8337" spans="1:10" x14ac:dyDescent="0.35">
      <c r="A8337" t="s">
        <v>26</v>
      </c>
      <c r="B8337" t="s">
        <v>1218</v>
      </c>
      <c r="C8337">
        <v>1</v>
      </c>
      <c r="D8337" t="s">
        <v>140</v>
      </c>
      <c r="E8337" t="s">
        <v>140</v>
      </c>
      <c r="F8337" t="s">
        <v>140</v>
      </c>
      <c r="G8337" t="s">
        <v>140</v>
      </c>
      <c r="H8337" t="s">
        <v>140</v>
      </c>
      <c r="I8337" t="s">
        <v>177</v>
      </c>
      <c r="J8337" t="s">
        <v>140</v>
      </c>
    </row>
    <row r="8338" spans="1:10" x14ac:dyDescent="0.35">
      <c r="A8338" t="s">
        <v>27</v>
      </c>
      <c r="B8338" t="s">
        <v>1216</v>
      </c>
      <c r="C8338">
        <v>1</v>
      </c>
      <c r="D8338" t="s">
        <v>140</v>
      </c>
      <c r="E8338" t="s">
        <v>140</v>
      </c>
      <c r="F8338" t="s">
        <v>140</v>
      </c>
      <c r="G8338" t="s">
        <v>140</v>
      </c>
      <c r="H8338" t="s">
        <v>140</v>
      </c>
      <c r="I8338" t="s">
        <v>177</v>
      </c>
      <c r="J8338" t="s">
        <v>140</v>
      </c>
    </row>
    <row r="8339" spans="1:10" x14ac:dyDescent="0.35">
      <c r="A8339" t="s">
        <v>28</v>
      </c>
      <c r="B8339" t="s">
        <v>1219</v>
      </c>
      <c r="C8339">
        <v>1</v>
      </c>
      <c r="D8339" t="s">
        <v>140</v>
      </c>
      <c r="E8339" t="s">
        <v>177</v>
      </c>
      <c r="F8339" t="s">
        <v>140</v>
      </c>
      <c r="G8339" t="s">
        <v>140</v>
      </c>
      <c r="H8339" t="s">
        <v>140</v>
      </c>
      <c r="I8339" t="s">
        <v>140</v>
      </c>
      <c r="J8339" t="s">
        <v>140</v>
      </c>
    </row>
    <row r="8340" spans="1:10" x14ac:dyDescent="0.35">
      <c r="A8340" t="s">
        <v>29</v>
      </c>
      <c r="B8340" t="s">
        <v>1216</v>
      </c>
      <c r="C8340">
        <v>1</v>
      </c>
      <c r="D8340" t="s">
        <v>140</v>
      </c>
      <c r="E8340" t="s">
        <v>140</v>
      </c>
      <c r="F8340" t="s">
        <v>140</v>
      </c>
      <c r="G8340" t="s">
        <v>140</v>
      </c>
      <c r="H8340" t="s">
        <v>140</v>
      </c>
      <c r="I8340" t="s">
        <v>177</v>
      </c>
      <c r="J8340" t="s">
        <v>140</v>
      </c>
    </row>
    <row r="8341" spans="1:10" x14ac:dyDescent="0.35">
      <c r="A8341" t="s">
        <v>29</v>
      </c>
      <c r="B8341" t="s">
        <v>1218</v>
      </c>
      <c r="C8341">
        <v>1</v>
      </c>
      <c r="D8341" t="s">
        <v>140</v>
      </c>
      <c r="E8341" t="s">
        <v>140</v>
      </c>
      <c r="F8341" t="s">
        <v>140</v>
      </c>
      <c r="G8341" t="s">
        <v>140</v>
      </c>
      <c r="H8341" t="s">
        <v>140</v>
      </c>
      <c r="I8341" t="s">
        <v>177</v>
      </c>
      <c r="J8341" t="s">
        <v>140</v>
      </c>
    </row>
    <row r="8342" spans="1:10" x14ac:dyDescent="0.35">
      <c r="A8342" t="s">
        <v>29</v>
      </c>
      <c r="B8342" t="s">
        <v>1219</v>
      </c>
      <c r="C8342">
        <v>2</v>
      </c>
      <c r="D8342" t="s">
        <v>177</v>
      </c>
      <c r="E8342" t="s">
        <v>177</v>
      </c>
      <c r="F8342" t="s">
        <v>140</v>
      </c>
      <c r="G8342" t="s">
        <v>140</v>
      </c>
      <c r="H8342" t="s">
        <v>140</v>
      </c>
      <c r="I8342" t="s">
        <v>610</v>
      </c>
      <c r="J8342" t="s">
        <v>140</v>
      </c>
    </row>
    <row r="8343" spans="1:10" x14ac:dyDescent="0.35">
      <c r="A8343" t="s">
        <v>30</v>
      </c>
      <c r="B8343" t="s">
        <v>1216</v>
      </c>
      <c r="C8343">
        <v>2</v>
      </c>
      <c r="D8343" t="s">
        <v>140</v>
      </c>
      <c r="E8343" t="s">
        <v>140</v>
      </c>
      <c r="F8343" t="s">
        <v>140</v>
      </c>
      <c r="G8343" t="s">
        <v>140</v>
      </c>
      <c r="H8343" t="s">
        <v>140</v>
      </c>
      <c r="I8343" t="s">
        <v>177</v>
      </c>
      <c r="J8343" t="s">
        <v>140</v>
      </c>
    </row>
    <row r="8344" spans="1:10" x14ac:dyDescent="0.35">
      <c r="A8344" t="s">
        <v>30</v>
      </c>
      <c r="B8344" t="s">
        <v>1217</v>
      </c>
      <c r="C8344">
        <v>1</v>
      </c>
      <c r="D8344" t="s">
        <v>140</v>
      </c>
      <c r="E8344" t="s">
        <v>140</v>
      </c>
      <c r="F8344" t="s">
        <v>140</v>
      </c>
      <c r="G8344" t="s">
        <v>140</v>
      </c>
      <c r="H8344" t="s">
        <v>140</v>
      </c>
      <c r="I8344" t="s">
        <v>177</v>
      </c>
      <c r="J8344" t="s">
        <v>140</v>
      </c>
    </row>
    <row r="8345" spans="1:10" x14ac:dyDescent="0.35">
      <c r="A8345" t="s">
        <v>31</v>
      </c>
      <c r="B8345" t="s">
        <v>1216</v>
      </c>
      <c r="C8345">
        <v>1</v>
      </c>
      <c r="D8345" t="s">
        <v>140</v>
      </c>
      <c r="E8345" t="s">
        <v>177</v>
      </c>
      <c r="F8345" t="s">
        <v>140</v>
      </c>
      <c r="G8345" t="s">
        <v>140</v>
      </c>
      <c r="H8345" t="s">
        <v>140</v>
      </c>
      <c r="I8345" t="s">
        <v>177</v>
      </c>
      <c r="J8345" t="s">
        <v>140</v>
      </c>
    </row>
    <row r="8346" spans="1:10" x14ac:dyDescent="0.35">
      <c r="A8346" t="s">
        <v>32</v>
      </c>
      <c r="B8346" t="s">
        <v>1216</v>
      </c>
      <c r="C8346">
        <v>16</v>
      </c>
      <c r="D8346" t="s">
        <v>733</v>
      </c>
      <c r="E8346" t="s">
        <v>937</v>
      </c>
      <c r="F8346" t="s">
        <v>939</v>
      </c>
      <c r="G8346" t="s">
        <v>140</v>
      </c>
      <c r="H8346" t="s">
        <v>140</v>
      </c>
      <c r="I8346" t="s">
        <v>596</v>
      </c>
      <c r="J8346" t="s">
        <v>140</v>
      </c>
    </row>
    <row r="8347" spans="1:10" x14ac:dyDescent="0.35">
      <c r="A8347" t="s">
        <v>32</v>
      </c>
      <c r="B8347" t="s">
        <v>1217</v>
      </c>
      <c r="C8347">
        <v>10</v>
      </c>
      <c r="D8347" t="s">
        <v>192</v>
      </c>
      <c r="E8347" t="s">
        <v>202</v>
      </c>
      <c r="F8347" t="s">
        <v>968</v>
      </c>
      <c r="G8347" t="s">
        <v>140</v>
      </c>
      <c r="H8347" t="s">
        <v>140</v>
      </c>
      <c r="I8347" t="s">
        <v>191</v>
      </c>
      <c r="J8347" t="s">
        <v>140</v>
      </c>
    </row>
    <row r="8348" spans="1:10" x14ac:dyDescent="0.35">
      <c r="A8348" t="s">
        <v>32</v>
      </c>
      <c r="B8348" t="s">
        <v>1218</v>
      </c>
      <c r="C8348">
        <v>10</v>
      </c>
      <c r="D8348" t="s">
        <v>105</v>
      </c>
      <c r="E8348" t="s">
        <v>654</v>
      </c>
      <c r="F8348" t="s">
        <v>1044</v>
      </c>
      <c r="G8348" t="s">
        <v>140</v>
      </c>
      <c r="H8348" t="s">
        <v>515</v>
      </c>
      <c r="I8348" t="s">
        <v>793</v>
      </c>
      <c r="J8348" t="s">
        <v>140</v>
      </c>
    </row>
    <row r="8349" spans="1:10" x14ac:dyDescent="0.35">
      <c r="A8349" t="s">
        <v>32</v>
      </c>
      <c r="B8349" t="s">
        <v>1219</v>
      </c>
      <c r="C8349">
        <v>7</v>
      </c>
      <c r="D8349" t="s">
        <v>977</v>
      </c>
      <c r="E8349" t="s">
        <v>304</v>
      </c>
      <c r="F8349" t="s">
        <v>860</v>
      </c>
      <c r="G8349" t="s">
        <v>140</v>
      </c>
      <c r="H8349" t="s">
        <v>140</v>
      </c>
      <c r="I8349" t="s">
        <v>482</v>
      </c>
      <c r="J8349" t="s">
        <v>140</v>
      </c>
    </row>
    <row r="8350" spans="1:10" x14ac:dyDescent="0.35">
      <c r="A8350" t="s">
        <v>32</v>
      </c>
      <c r="B8350" t="s">
        <v>1220</v>
      </c>
      <c r="C8350">
        <v>1</v>
      </c>
      <c r="D8350" t="s">
        <v>140</v>
      </c>
      <c r="E8350" t="s">
        <v>140</v>
      </c>
      <c r="F8350" t="s">
        <v>177</v>
      </c>
      <c r="G8350" t="s">
        <v>140</v>
      </c>
      <c r="H8350" t="s">
        <v>140</v>
      </c>
      <c r="I8350" t="s">
        <v>140</v>
      </c>
      <c r="J8350" t="s">
        <v>140</v>
      </c>
    </row>
    <row r="8352" spans="1:10" x14ac:dyDescent="0.35">
      <c r="A8352" t="s">
        <v>1337</v>
      </c>
    </row>
    <row r="8353" spans="1:10" x14ac:dyDescent="0.35">
      <c r="A8353" t="s">
        <v>2</v>
      </c>
      <c r="B8353" t="s">
        <v>1141</v>
      </c>
      <c r="C8353" t="s">
        <v>3</v>
      </c>
      <c r="D8353" t="s">
        <v>1329</v>
      </c>
      <c r="E8353" t="s">
        <v>1330</v>
      </c>
      <c r="F8353" t="s">
        <v>1331</v>
      </c>
      <c r="G8353" t="s">
        <v>1332</v>
      </c>
      <c r="H8353" t="s">
        <v>1333</v>
      </c>
      <c r="I8353" t="s">
        <v>1032</v>
      </c>
      <c r="J8353" t="s">
        <v>1312</v>
      </c>
    </row>
    <row r="8354" spans="1:10" x14ac:dyDescent="0.35">
      <c r="A8354" t="s">
        <v>8</v>
      </c>
      <c r="B8354" t="s">
        <v>1130</v>
      </c>
      <c r="C8354">
        <v>1</v>
      </c>
      <c r="D8354" t="s">
        <v>140</v>
      </c>
      <c r="E8354" t="s">
        <v>177</v>
      </c>
      <c r="F8354" t="s">
        <v>140</v>
      </c>
      <c r="G8354" t="s">
        <v>140</v>
      </c>
      <c r="H8354" t="s">
        <v>177</v>
      </c>
      <c r="I8354" t="s">
        <v>140</v>
      </c>
      <c r="J8354" t="s">
        <v>140</v>
      </c>
    </row>
    <row r="8355" spans="1:10" x14ac:dyDescent="0.35">
      <c r="A8355" t="s">
        <v>9</v>
      </c>
      <c r="B8355" t="s">
        <v>1130</v>
      </c>
      <c r="C8355">
        <v>4</v>
      </c>
      <c r="D8355" t="s">
        <v>848</v>
      </c>
      <c r="E8355" t="s">
        <v>140</v>
      </c>
      <c r="F8355" t="s">
        <v>140</v>
      </c>
      <c r="G8355" t="s">
        <v>140</v>
      </c>
      <c r="H8355" t="s">
        <v>140</v>
      </c>
      <c r="I8355" t="s">
        <v>177</v>
      </c>
      <c r="J8355" t="s">
        <v>140</v>
      </c>
    </row>
    <row r="8356" spans="1:10" x14ac:dyDescent="0.35">
      <c r="A8356" t="s">
        <v>9</v>
      </c>
      <c r="B8356" t="s">
        <v>1131</v>
      </c>
      <c r="C8356">
        <v>3</v>
      </c>
      <c r="D8356" t="s">
        <v>195</v>
      </c>
      <c r="E8356" t="s">
        <v>196</v>
      </c>
      <c r="F8356" t="s">
        <v>196</v>
      </c>
      <c r="G8356" t="s">
        <v>140</v>
      </c>
      <c r="H8356" t="s">
        <v>140</v>
      </c>
      <c r="I8356" t="s">
        <v>196</v>
      </c>
      <c r="J8356" t="s">
        <v>140</v>
      </c>
    </row>
    <row r="8357" spans="1:10" x14ac:dyDescent="0.35">
      <c r="A8357" t="s">
        <v>10</v>
      </c>
      <c r="B8357" t="s">
        <v>339</v>
      </c>
    </row>
    <row r="8358" spans="1:10" x14ac:dyDescent="0.35">
      <c r="A8358" t="s">
        <v>11</v>
      </c>
      <c r="B8358" t="s">
        <v>1130</v>
      </c>
      <c r="C8358">
        <v>1</v>
      </c>
      <c r="D8358" t="s">
        <v>140</v>
      </c>
      <c r="E8358" t="s">
        <v>140</v>
      </c>
      <c r="F8358" t="s">
        <v>140</v>
      </c>
      <c r="G8358" t="s">
        <v>140</v>
      </c>
      <c r="H8358" t="s">
        <v>140</v>
      </c>
      <c r="I8358" t="s">
        <v>177</v>
      </c>
      <c r="J8358" t="s">
        <v>140</v>
      </c>
    </row>
    <row r="8359" spans="1:10" x14ac:dyDescent="0.35">
      <c r="A8359" t="s">
        <v>12</v>
      </c>
      <c r="B8359" t="s">
        <v>339</v>
      </c>
    </row>
    <row r="8360" spans="1:10" x14ac:dyDescent="0.35">
      <c r="A8360" t="s">
        <v>13</v>
      </c>
      <c r="B8360" t="s">
        <v>1130</v>
      </c>
      <c r="C8360">
        <v>1</v>
      </c>
      <c r="D8360" t="s">
        <v>140</v>
      </c>
      <c r="E8360" t="s">
        <v>140</v>
      </c>
      <c r="F8360" t="s">
        <v>140</v>
      </c>
      <c r="G8360" t="s">
        <v>140</v>
      </c>
      <c r="H8360" t="s">
        <v>140</v>
      </c>
      <c r="I8360" t="s">
        <v>177</v>
      </c>
      <c r="J8360" t="s">
        <v>140</v>
      </c>
    </row>
    <row r="8361" spans="1:10" x14ac:dyDescent="0.35">
      <c r="A8361" t="s">
        <v>14</v>
      </c>
      <c r="B8361" t="s">
        <v>339</v>
      </c>
    </row>
    <row r="8362" spans="1:10" x14ac:dyDescent="0.35">
      <c r="A8362" t="s">
        <v>15</v>
      </c>
      <c r="B8362" t="s">
        <v>1129</v>
      </c>
      <c r="C8362">
        <v>1</v>
      </c>
      <c r="D8362" t="s">
        <v>140</v>
      </c>
      <c r="E8362" t="s">
        <v>140</v>
      </c>
      <c r="F8362" t="s">
        <v>140</v>
      </c>
      <c r="G8362" t="s">
        <v>140</v>
      </c>
      <c r="H8362" t="s">
        <v>140</v>
      </c>
      <c r="I8362" t="s">
        <v>177</v>
      </c>
      <c r="J8362" t="s">
        <v>140</v>
      </c>
    </row>
    <row r="8363" spans="1:10" x14ac:dyDescent="0.35">
      <c r="A8363" t="s">
        <v>16</v>
      </c>
      <c r="B8363" t="s">
        <v>1130</v>
      </c>
      <c r="C8363">
        <v>1</v>
      </c>
      <c r="D8363" t="s">
        <v>140</v>
      </c>
      <c r="E8363" t="s">
        <v>140</v>
      </c>
      <c r="F8363" t="s">
        <v>140</v>
      </c>
      <c r="G8363" t="s">
        <v>140</v>
      </c>
      <c r="H8363" t="s">
        <v>140</v>
      </c>
      <c r="I8363" t="s">
        <v>177</v>
      </c>
      <c r="J8363" t="s">
        <v>140</v>
      </c>
    </row>
    <row r="8364" spans="1:10" x14ac:dyDescent="0.35">
      <c r="A8364" t="s">
        <v>17</v>
      </c>
      <c r="B8364" t="s">
        <v>1129</v>
      </c>
      <c r="C8364">
        <v>2</v>
      </c>
      <c r="D8364" t="s">
        <v>140</v>
      </c>
      <c r="E8364" t="s">
        <v>140</v>
      </c>
      <c r="F8364" t="s">
        <v>177</v>
      </c>
      <c r="G8364" t="s">
        <v>140</v>
      </c>
      <c r="H8364" t="s">
        <v>140</v>
      </c>
      <c r="I8364" t="s">
        <v>140</v>
      </c>
      <c r="J8364" t="s">
        <v>140</v>
      </c>
    </row>
    <row r="8365" spans="1:10" x14ac:dyDescent="0.35">
      <c r="A8365" t="s">
        <v>17</v>
      </c>
      <c r="B8365" t="s">
        <v>1130</v>
      </c>
      <c r="C8365">
        <v>2</v>
      </c>
      <c r="D8365" t="s">
        <v>140</v>
      </c>
      <c r="E8365" t="s">
        <v>610</v>
      </c>
      <c r="F8365" t="s">
        <v>610</v>
      </c>
      <c r="G8365" t="s">
        <v>140</v>
      </c>
      <c r="H8365" t="s">
        <v>140</v>
      </c>
      <c r="I8365" t="s">
        <v>177</v>
      </c>
      <c r="J8365" t="s">
        <v>140</v>
      </c>
    </row>
    <row r="8366" spans="1:10" x14ac:dyDescent="0.35">
      <c r="A8366" t="s">
        <v>18</v>
      </c>
      <c r="B8366" t="s">
        <v>1130</v>
      </c>
      <c r="C8366">
        <v>2</v>
      </c>
      <c r="D8366" t="s">
        <v>140</v>
      </c>
      <c r="E8366" t="s">
        <v>140</v>
      </c>
      <c r="F8366" t="s">
        <v>140</v>
      </c>
      <c r="G8366" t="s">
        <v>140</v>
      </c>
      <c r="H8366" t="s">
        <v>140</v>
      </c>
      <c r="I8366" t="s">
        <v>177</v>
      </c>
      <c r="J8366" t="s">
        <v>140</v>
      </c>
    </row>
    <row r="8367" spans="1:10" x14ac:dyDescent="0.35">
      <c r="A8367" t="s">
        <v>18</v>
      </c>
      <c r="B8367" t="s">
        <v>1131</v>
      </c>
      <c r="C8367">
        <v>1</v>
      </c>
      <c r="D8367" t="s">
        <v>177</v>
      </c>
      <c r="E8367" t="s">
        <v>177</v>
      </c>
      <c r="F8367" t="s">
        <v>140</v>
      </c>
      <c r="G8367" t="s">
        <v>140</v>
      </c>
      <c r="H8367" t="s">
        <v>140</v>
      </c>
      <c r="I8367" t="s">
        <v>140</v>
      </c>
      <c r="J8367" t="s">
        <v>140</v>
      </c>
    </row>
    <row r="8368" spans="1:10" x14ac:dyDescent="0.35">
      <c r="A8368" t="s">
        <v>19</v>
      </c>
      <c r="B8368" t="s">
        <v>339</v>
      </c>
    </row>
    <row r="8369" spans="1:10" x14ac:dyDescent="0.35">
      <c r="A8369" t="s">
        <v>20</v>
      </c>
      <c r="B8369" t="s">
        <v>1130</v>
      </c>
      <c r="C8369">
        <v>1</v>
      </c>
      <c r="D8369" t="s">
        <v>140</v>
      </c>
      <c r="E8369" t="s">
        <v>177</v>
      </c>
      <c r="F8369" t="s">
        <v>140</v>
      </c>
      <c r="G8369" t="s">
        <v>140</v>
      </c>
      <c r="H8369" t="s">
        <v>140</v>
      </c>
      <c r="I8369" t="s">
        <v>140</v>
      </c>
      <c r="J8369" t="s">
        <v>140</v>
      </c>
    </row>
    <row r="8370" spans="1:10" x14ac:dyDescent="0.35">
      <c r="A8370" t="s">
        <v>20</v>
      </c>
      <c r="B8370" t="s">
        <v>1131</v>
      </c>
      <c r="C8370">
        <v>1</v>
      </c>
      <c r="D8370" t="s">
        <v>140</v>
      </c>
      <c r="E8370" t="s">
        <v>140</v>
      </c>
      <c r="F8370" t="s">
        <v>140</v>
      </c>
      <c r="G8370" t="s">
        <v>140</v>
      </c>
      <c r="H8370" t="s">
        <v>140</v>
      </c>
      <c r="I8370" t="s">
        <v>177</v>
      </c>
      <c r="J8370" t="s">
        <v>140</v>
      </c>
    </row>
    <row r="8371" spans="1:10" x14ac:dyDescent="0.35">
      <c r="A8371" t="s">
        <v>21</v>
      </c>
      <c r="B8371" t="s">
        <v>1129</v>
      </c>
      <c r="C8371">
        <v>1</v>
      </c>
      <c r="D8371" t="s">
        <v>140</v>
      </c>
      <c r="E8371" t="s">
        <v>140</v>
      </c>
      <c r="F8371" t="s">
        <v>140</v>
      </c>
      <c r="G8371" t="s">
        <v>140</v>
      </c>
      <c r="H8371" t="s">
        <v>140</v>
      </c>
      <c r="I8371" t="s">
        <v>177</v>
      </c>
      <c r="J8371" t="s">
        <v>140</v>
      </c>
    </row>
    <row r="8372" spans="1:10" x14ac:dyDescent="0.35">
      <c r="A8372" t="s">
        <v>21</v>
      </c>
      <c r="B8372" t="s">
        <v>1131</v>
      </c>
      <c r="C8372">
        <v>1</v>
      </c>
      <c r="D8372" t="s">
        <v>177</v>
      </c>
      <c r="E8372" t="s">
        <v>177</v>
      </c>
      <c r="F8372" t="s">
        <v>140</v>
      </c>
      <c r="G8372" t="s">
        <v>140</v>
      </c>
      <c r="H8372" t="s">
        <v>140</v>
      </c>
      <c r="I8372" t="s">
        <v>140</v>
      </c>
      <c r="J8372" t="s">
        <v>140</v>
      </c>
    </row>
    <row r="8373" spans="1:10" x14ac:dyDescent="0.35">
      <c r="A8373" t="s">
        <v>22</v>
      </c>
      <c r="B8373" t="s">
        <v>1130</v>
      </c>
      <c r="C8373">
        <v>2</v>
      </c>
      <c r="D8373" t="s">
        <v>961</v>
      </c>
      <c r="E8373" t="s">
        <v>961</v>
      </c>
      <c r="F8373" t="s">
        <v>140</v>
      </c>
      <c r="G8373" t="s">
        <v>140</v>
      </c>
      <c r="H8373" t="s">
        <v>140</v>
      </c>
      <c r="I8373" t="s">
        <v>960</v>
      </c>
      <c r="J8373" t="s">
        <v>140</v>
      </c>
    </row>
    <row r="8374" spans="1:10" x14ac:dyDescent="0.35">
      <c r="A8374" t="s">
        <v>23</v>
      </c>
      <c r="B8374" t="s">
        <v>339</v>
      </c>
    </row>
    <row r="8375" spans="1:10" x14ac:dyDescent="0.35">
      <c r="A8375" t="s">
        <v>24</v>
      </c>
      <c r="B8375" t="s">
        <v>1130</v>
      </c>
      <c r="C8375">
        <v>4</v>
      </c>
      <c r="D8375" t="s">
        <v>140</v>
      </c>
      <c r="E8375" t="s">
        <v>140</v>
      </c>
      <c r="F8375" t="s">
        <v>463</v>
      </c>
      <c r="G8375" t="s">
        <v>140</v>
      </c>
      <c r="H8375" t="s">
        <v>140</v>
      </c>
      <c r="I8375" t="s">
        <v>464</v>
      </c>
      <c r="J8375" t="s">
        <v>140</v>
      </c>
    </row>
    <row r="8376" spans="1:10" x14ac:dyDescent="0.35">
      <c r="A8376" t="s">
        <v>25</v>
      </c>
      <c r="B8376" t="s">
        <v>1129</v>
      </c>
      <c r="C8376">
        <v>1</v>
      </c>
      <c r="D8376" t="s">
        <v>140</v>
      </c>
      <c r="E8376" t="s">
        <v>177</v>
      </c>
      <c r="F8376" t="s">
        <v>177</v>
      </c>
      <c r="G8376" t="s">
        <v>140</v>
      </c>
      <c r="H8376" t="s">
        <v>140</v>
      </c>
      <c r="I8376" t="s">
        <v>140</v>
      </c>
      <c r="J8376" t="s">
        <v>140</v>
      </c>
    </row>
    <row r="8377" spans="1:10" x14ac:dyDescent="0.35">
      <c r="A8377" t="s">
        <v>25</v>
      </c>
      <c r="B8377" t="s">
        <v>1131</v>
      </c>
      <c r="C8377">
        <v>1</v>
      </c>
      <c r="D8377" t="s">
        <v>140</v>
      </c>
      <c r="E8377" t="s">
        <v>140</v>
      </c>
      <c r="F8377" t="s">
        <v>140</v>
      </c>
      <c r="G8377" t="s">
        <v>140</v>
      </c>
      <c r="H8377" t="s">
        <v>140</v>
      </c>
      <c r="I8377" t="s">
        <v>177</v>
      </c>
      <c r="J8377" t="s">
        <v>140</v>
      </c>
    </row>
    <row r="8378" spans="1:10" x14ac:dyDescent="0.35">
      <c r="A8378" t="s">
        <v>26</v>
      </c>
      <c r="B8378" t="s">
        <v>1131</v>
      </c>
      <c r="C8378">
        <v>3</v>
      </c>
      <c r="D8378" t="s">
        <v>140</v>
      </c>
      <c r="E8378" t="s">
        <v>140</v>
      </c>
      <c r="F8378" t="s">
        <v>140</v>
      </c>
      <c r="G8378" t="s">
        <v>140</v>
      </c>
      <c r="H8378" t="s">
        <v>140</v>
      </c>
      <c r="I8378" t="s">
        <v>177</v>
      </c>
      <c r="J8378" t="s">
        <v>140</v>
      </c>
    </row>
    <row r="8379" spans="1:10" x14ac:dyDescent="0.35">
      <c r="A8379" t="s">
        <v>27</v>
      </c>
      <c r="B8379" t="s">
        <v>1131</v>
      </c>
      <c r="C8379">
        <v>1</v>
      </c>
      <c r="D8379" t="s">
        <v>140</v>
      </c>
      <c r="E8379" t="s">
        <v>140</v>
      </c>
      <c r="F8379" t="s">
        <v>140</v>
      </c>
      <c r="G8379" t="s">
        <v>140</v>
      </c>
      <c r="H8379" t="s">
        <v>140</v>
      </c>
      <c r="I8379" t="s">
        <v>177</v>
      </c>
      <c r="J8379" t="s">
        <v>140</v>
      </c>
    </row>
    <row r="8380" spans="1:10" x14ac:dyDescent="0.35">
      <c r="A8380" t="s">
        <v>28</v>
      </c>
      <c r="B8380" t="s">
        <v>1129</v>
      </c>
      <c r="C8380">
        <v>1</v>
      </c>
      <c r="D8380" t="s">
        <v>140</v>
      </c>
      <c r="E8380" t="s">
        <v>177</v>
      </c>
      <c r="F8380" t="s">
        <v>140</v>
      </c>
      <c r="G8380" t="s">
        <v>140</v>
      </c>
      <c r="H8380" t="s">
        <v>140</v>
      </c>
      <c r="I8380" t="s">
        <v>140</v>
      </c>
      <c r="J8380" t="s">
        <v>140</v>
      </c>
    </row>
    <row r="8381" spans="1:10" x14ac:dyDescent="0.35">
      <c r="A8381" t="s">
        <v>29</v>
      </c>
      <c r="B8381" t="s">
        <v>1130</v>
      </c>
      <c r="C8381">
        <v>2</v>
      </c>
      <c r="D8381" t="s">
        <v>140</v>
      </c>
      <c r="E8381" t="s">
        <v>140</v>
      </c>
      <c r="F8381" t="s">
        <v>140</v>
      </c>
      <c r="G8381" t="s">
        <v>140</v>
      </c>
      <c r="H8381" t="s">
        <v>140</v>
      </c>
      <c r="I8381" t="s">
        <v>177</v>
      </c>
      <c r="J8381" t="s">
        <v>140</v>
      </c>
    </row>
    <row r="8382" spans="1:10" x14ac:dyDescent="0.35">
      <c r="A8382" t="s">
        <v>29</v>
      </c>
      <c r="B8382" t="s">
        <v>1131</v>
      </c>
      <c r="C8382">
        <v>2</v>
      </c>
      <c r="D8382" t="s">
        <v>177</v>
      </c>
      <c r="E8382" t="s">
        <v>177</v>
      </c>
      <c r="F8382" t="s">
        <v>140</v>
      </c>
      <c r="G8382" t="s">
        <v>140</v>
      </c>
      <c r="H8382" t="s">
        <v>140</v>
      </c>
      <c r="I8382" t="s">
        <v>610</v>
      </c>
      <c r="J8382" t="s">
        <v>140</v>
      </c>
    </row>
    <row r="8383" spans="1:10" x14ac:dyDescent="0.35">
      <c r="A8383" t="s">
        <v>30</v>
      </c>
      <c r="B8383" t="s">
        <v>1130</v>
      </c>
      <c r="C8383">
        <v>3</v>
      </c>
      <c r="D8383" t="s">
        <v>140</v>
      </c>
      <c r="E8383" t="s">
        <v>140</v>
      </c>
      <c r="F8383" t="s">
        <v>140</v>
      </c>
      <c r="G8383" t="s">
        <v>140</v>
      </c>
      <c r="H8383" t="s">
        <v>140</v>
      </c>
      <c r="I8383" t="s">
        <v>177</v>
      </c>
      <c r="J8383" t="s">
        <v>140</v>
      </c>
    </row>
    <row r="8384" spans="1:10" x14ac:dyDescent="0.35">
      <c r="A8384" t="s">
        <v>31</v>
      </c>
      <c r="B8384" t="s">
        <v>1131</v>
      </c>
      <c r="C8384">
        <v>1</v>
      </c>
      <c r="D8384" t="s">
        <v>140</v>
      </c>
      <c r="E8384" t="s">
        <v>177</v>
      </c>
      <c r="F8384" t="s">
        <v>140</v>
      </c>
      <c r="G8384" t="s">
        <v>140</v>
      </c>
      <c r="H8384" t="s">
        <v>140</v>
      </c>
      <c r="I8384" t="s">
        <v>177</v>
      </c>
      <c r="J8384" t="s">
        <v>140</v>
      </c>
    </row>
    <row r="8385" spans="1:10" x14ac:dyDescent="0.35">
      <c r="A8385" t="s">
        <v>32</v>
      </c>
      <c r="B8385" t="s">
        <v>1129</v>
      </c>
      <c r="C8385">
        <v>6</v>
      </c>
      <c r="D8385" t="s">
        <v>140</v>
      </c>
      <c r="E8385" t="s">
        <v>256</v>
      </c>
      <c r="F8385" t="s">
        <v>685</v>
      </c>
      <c r="G8385" t="s">
        <v>140</v>
      </c>
      <c r="H8385" t="s">
        <v>140</v>
      </c>
      <c r="I8385" t="s">
        <v>695</v>
      </c>
      <c r="J8385" t="s">
        <v>140</v>
      </c>
    </row>
    <row r="8386" spans="1:10" x14ac:dyDescent="0.35">
      <c r="A8386" t="s">
        <v>32</v>
      </c>
      <c r="B8386" t="s">
        <v>1130</v>
      </c>
      <c r="C8386">
        <v>24</v>
      </c>
      <c r="D8386" t="s">
        <v>1068</v>
      </c>
      <c r="E8386" t="s">
        <v>924</v>
      </c>
      <c r="F8386" t="s">
        <v>103</v>
      </c>
      <c r="G8386" t="s">
        <v>140</v>
      </c>
      <c r="H8386" t="s">
        <v>1043</v>
      </c>
      <c r="I8386" t="s">
        <v>102</v>
      </c>
      <c r="J8386" t="s">
        <v>140</v>
      </c>
    </row>
    <row r="8387" spans="1:10" x14ac:dyDescent="0.35">
      <c r="A8387" t="s">
        <v>32</v>
      </c>
      <c r="B8387" t="s">
        <v>1131</v>
      </c>
      <c r="C8387">
        <v>14</v>
      </c>
      <c r="D8387" t="s">
        <v>65</v>
      </c>
      <c r="E8387" t="s">
        <v>723</v>
      </c>
      <c r="F8387" t="s">
        <v>971</v>
      </c>
      <c r="G8387" t="s">
        <v>140</v>
      </c>
      <c r="H8387" t="s">
        <v>140</v>
      </c>
      <c r="I8387" t="s">
        <v>753</v>
      </c>
      <c r="J8387" t="s">
        <v>140</v>
      </c>
    </row>
    <row r="8389" spans="1:10" x14ac:dyDescent="0.35">
      <c r="A8389" t="s">
        <v>1338</v>
      </c>
    </row>
    <row r="8390" spans="1:10" x14ac:dyDescent="0.35">
      <c r="A8390" t="s">
        <v>2</v>
      </c>
      <c r="B8390" t="s">
        <v>1150</v>
      </c>
      <c r="C8390" t="s">
        <v>3</v>
      </c>
      <c r="D8390" t="s">
        <v>1329</v>
      </c>
      <c r="E8390" t="s">
        <v>1330</v>
      </c>
      <c r="F8390" t="s">
        <v>1331</v>
      </c>
      <c r="G8390" t="s">
        <v>1332</v>
      </c>
      <c r="H8390" t="s">
        <v>1333</v>
      </c>
      <c r="I8390" t="s">
        <v>1032</v>
      </c>
      <c r="J8390" t="s">
        <v>1312</v>
      </c>
    </row>
    <row r="8391" spans="1:10" x14ac:dyDescent="0.35">
      <c r="A8391" t="s">
        <v>8</v>
      </c>
      <c r="B8391" t="s">
        <v>1151</v>
      </c>
      <c r="C8391">
        <v>1</v>
      </c>
      <c r="D8391" t="s">
        <v>140</v>
      </c>
      <c r="E8391" t="s">
        <v>177</v>
      </c>
      <c r="F8391" t="s">
        <v>140</v>
      </c>
      <c r="G8391" t="s">
        <v>140</v>
      </c>
      <c r="H8391" t="s">
        <v>177</v>
      </c>
      <c r="I8391" t="s">
        <v>140</v>
      </c>
      <c r="J8391" t="s">
        <v>140</v>
      </c>
    </row>
    <row r="8392" spans="1:10" x14ac:dyDescent="0.35">
      <c r="A8392" t="s">
        <v>9</v>
      </c>
      <c r="B8392" t="s">
        <v>1151</v>
      </c>
      <c r="C8392">
        <v>3</v>
      </c>
      <c r="D8392" t="s">
        <v>140</v>
      </c>
      <c r="E8392" t="s">
        <v>140</v>
      </c>
      <c r="F8392" t="s">
        <v>140</v>
      </c>
      <c r="G8392" t="s">
        <v>140</v>
      </c>
      <c r="H8392" t="s">
        <v>140</v>
      </c>
      <c r="I8392" t="s">
        <v>177</v>
      </c>
      <c r="J8392" t="s">
        <v>140</v>
      </c>
    </row>
    <row r="8393" spans="1:10" x14ac:dyDescent="0.35">
      <c r="A8393" t="s">
        <v>9</v>
      </c>
      <c r="B8393" t="s">
        <v>1152</v>
      </c>
      <c r="C8393">
        <v>3</v>
      </c>
      <c r="D8393" t="s">
        <v>177</v>
      </c>
      <c r="E8393" t="s">
        <v>196</v>
      </c>
      <c r="F8393" t="s">
        <v>196</v>
      </c>
      <c r="G8393" t="s">
        <v>140</v>
      </c>
      <c r="H8393" t="s">
        <v>140</v>
      </c>
      <c r="I8393" t="s">
        <v>196</v>
      </c>
      <c r="J8393" t="s">
        <v>140</v>
      </c>
    </row>
    <row r="8394" spans="1:10" x14ac:dyDescent="0.35">
      <c r="A8394" t="s">
        <v>9</v>
      </c>
      <c r="B8394" t="s">
        <v>339</v>
      </c>
      <c r="C8394">
        <v>1</v>
      </c>
      <c r="D8394" t="s">
        <v>140</v>
      </c>
      <c r="E8394" t="s">
        <v>140</v>
      </c>
      <c r="F8394" t="s">
        <v>140</v>
      </c>
      <c r="G8394" t="s">
        <v>140</v>
      </c>
      <c r="H8394" t="s">
        <v>140</v>
      </c>
      <c r="I8394" t="s">
        <v>177</v>
      </c>
      <c r="J8394" t="s">
        <v>140</v>
      </c>
    </row>
    <row r="8395" spans="1:10" x14ac:dyDescent="0.35">
      <c r="A8395" t="s">
        <v>10</v>
      </c>
      <c r="B8395" t="s">
        <v>339</v>
      </c>
    </row>
    <row r="8396" spans="1:10" x14ac:dyDescent="0.35">
      <c r="A8396" t="s">
        <v>11</v>
      </c>
      <c r="B8396" t="s">
        <v>1151</v>
      </c>
      <c r="C8396">
        <v>1</v>
      </c>
      <c r="D8396" t="s">
        <v>140</v>
      </c>
      <c r="E8396" t="s">
        <v>140</v>
      </c>
      <c r="F8396" t="s">
        <v>140</v>
      </c>
      <c r="G8396" t="s">
        <v>140</v>
      </c>
      <c r="H8396" t="s">
        <v>140</v>
      </c>
      <c r="I8396" t="s">
        <v>177</v>
      </c>
      <c r="J8396" t="s">
        <v>140</v>
      </c>
    </row>
    <row r="8397" spans="1:10" x14ac:dyDescent="0.35">
      <c r="A8397" t="s">
        <v>12</v>
      </c>
      <c r="B8397" t="s">
        <v>339</v>
      </c>
    </row>
    <row r="8398" spans="1:10" x14ac:dyDescent="0.35">
      <c r="A8398" t="s">
        <v>13</v>
      </c>
      <c r="B8398" t="s">
        <v>1151</v>
      </c>
      <c r="C8398">
        <v>1</v>
      </c>
      <c r="D8398" t="s">
        <v>140</v>
      </c>
      <c r="E8398" t="s">
        <v>140</v>
      </c>
      <c r="F8398" t="s">
        <v>140</v>
      </c>
      <c r="G8398" t="s">
        <v>140</v>
      </c>
      <c r="H8398" t="s">
        <v>140</v>
      </c>
      <c r="I8398" t="s">
        <v>177</v>
      </c>
      <c r="J8398" t="s">
        <v>140</v>
      </c>
    </row>
    <row r="8399" spans="1:10" x14ac:dyDescent="0.35">
      <c r="A8399" t="s">
        <v>14</v>
      </c>
      <c r="B8399" t="s">
        <v>339</v>
      </c>
    </row>
    <row r="8400" spans="1:10" x14ac:dyDescent="0.35">
      <c r="A8400" t="s">
        <v>15</v>
      </c>
      <c r="B8400" t="s">
        <v>1151</v>
      </c>
      <c r="C8400">
        <v>1</v>
      </c>
      <c r="D8400" t="s">
        <v>140</v>
      </c>
      <c r="E8400" t="s">
        <v>140</v>
      </c>
      <c r="F8400" t="s">
        <v>140</v>
      </c>
      <c r="G8400" t="s">
        <v>140</v>
      </c>
      <c r="H8400" t="s">
        <v>140</v>
      </c>
      <c r="I8400" t="s">
        <v>177</v>
      </c>
      <c r="J8400" t="s">
        <v>140</v>
      </c>
    </row>
    <row r="8401" spans="1:10" x14ac:dyDescent="0.35">
      <c r="A8401" t="s">
        <v>16</v>
      </c>
      <c r="B8401" t="s">
        <v>1152</v>
      </c>
      <c r="C8401">
        <v>1</v>
      </c>
      <c r="D8401" t="s">
        <v>140</v>
      </c>
      <c r="E8401" t="s">
        <v>140</v>
      </c>
      <c r="F8401" t="s">
        <v>140</v>
      </c>
      <c r="G8401" t="s">
        <v>140</v>
      </c>
      <c r="H8401" t="s">
        <v>140</v>
      </c>
      <c r="I8401" t="s">
        <v>177</v>
      </c>
      <c r="J8401" t="s">
        <v>140</v>
      </c>
    </row>
    <row r="8402" spans="1:10" x14ac:dyDescent="0.35">
      <c r="A8402" t="s">
        <v>17</v>
      </c>
      <c r="B8402" t="s">
        <v>1151</v>
      </c>
      <c r="C8402">
        <v>2</v>
      </c>
      <c r="D8402" t="s">
        <v>140</v>
      </c>
      <c r="E8402" t="s">
        <v>140</v>
      </c>
      <c r="F8402" t="s">
        <v>177</v>
      </c>
      <c r="G8402" t="s">
        <v>140</v>
      </c>
      <c r="H8402" t="s">
        <v>140</v>
      </c>
      <c r="I8402" t="s">
        <v>140</v>
      </c>
      <c r="J8402" t="s">
        <v>140</v>
      </c>
    </row>
    <row r="8403" spans="1:10" x14ac:dyDescent="0.35">
      <c r="A8403" t="s">
        <v>17</v>
      </c>
      <c r="B8403" t="s">
        <v>1152</v>
      </c>
      <c r="C8403">
        <v>2</v>
      </c>
      <c r="D8403" t="s">
        <v>140</v>
      </c>
      <c r="E8403" t="s">
        <v>610</v>
      </c>
      <c r="F8403" t="s">
        <v>610</v>
      </c>
      <c r="G8403" t="s">
        <v>140</v>
      </c>
      <c r="H8403" t="s">
        <v>140</v>
      </c>
      <c r="I8403" t="s">
        <v>177</v>
      </c>
      <c r="J8403" t="s">
        <v>140</v>
      </c>
    </row>
    <row r="8404" spans="1:10" x14ac:dyDescent="0.35">
      <c r="A8404" t="s">
        <v>18</v>
      </c>
      <c r="B8404" t="s">
        <v>1151</v>
      </c>
      <c r="C8404">
        <v>1</v>
      </c>
      <c r="D8404" t="s">
        <v>140</v>
      </c>
      <c r="E8404" t="s">
        <v>140</v>
      </c>
      <c r="F8404" t="s">
        <v>140</v>
      </c>
      <c r="G8404" t="s">
        <v>140</v>
      </c>
      <c r="H8404" t="s">
        <v>140</v>
      </c>
      <c r="I8404" t="s">
        <v>177</v>
      </c>
      <c r="J8404" t="s">
        <v>140</v>
      </c>
    </row>
    <row r="8405" spans="1:10" x14ac:dyDescent="0.35">
      <c r="A8405" t="s">
        <v>18</v>
      </c>
      <c r="B8405" t="s">
        <v>1152</v>
      </c>
      <c r="C8405">
        <v>2</v>
      </c>
      <c r="D8405" t="s">
        <v>610</v>
      </c>
      <c r="E8405" t="s">
        <v>610</v>
      </c>
      <c r="F8405" t="s">
        <v>140</v>
      </c>
      <c r="G8405" t="s">
        <v>140</v>
      </c>
      <c r="H8405" t="s">
        <v>140</v>
      </c>
      <c r="I8405" t="s">
        <v>610</v>
      </c>
      <c r="J8405" t="s">
        <v>140</v>
      </c>
    </row>
    <row r="8406" spans="1:10" x14ac:dyDescent="0.35">
      <c r="A8406" t="s">
        <v>19</v>
      </c>
      <c r="B8406" t="s">
        <v>339</v>
      </c>
    </row>
    <row r="8407" spans="1:10" x14ac:dyDescent="0.35">
      <c r="A8407" t="s">
        <v>20</v>
      </c>
      <c r="B8407" t="s">
        <v>1151</v>
      </c>
      <c r="C8407">
        <v>1</v>
      </c>
      <c r="D8407" t="s">
        <v>140</v>
      </c>
      <c r="E8407" t="s">
        <v>177</v>
      </c>
      <c r="F8407" t="s">
        <v>140</v>
      </c>
      <c r="G8407" t="s">
        <v>140</v>
      </c>
      <c r="H8407" t="s">
        <v>140</v>
      </c>
      <c r="I8407" t="s">
        <v>140</v>
      </c>
      <c r="J8407" t="s">
        <v>140</v>
      </c>
    </row>
    <row r="8408" spans="1:10" x14ac:dyDescent="0.35">
      <c r="A8408" t="s">
        <v>20</v>
      </c>
      <c r="B8408" t="s">
        <v>1152</v>
      </c>
      <c r="C8408">
        <v>1</v>
      </c>
      <c r="D8408" t="s">
        <v>140</v>
      </c>
      <c r="E8408" t="s">
        <v>140</v>
      </c>
      <c r="F8408" t="s">
        <v>140</v>
      </c>
      <c r="G8408" t="s">
        <v>140</v>
      </c>
      <c r="H8408" t="s">
        <v>140</v>
      </c>
      <c r="I8408" t="s">
        <v>177</v>
      </c>
      <c r="J8408" t="s">
        <v>140</v>
      </c>
    </row>
    <row r="8409" spans="1:10" x14ac:dyDescent="0.35">
      <c r="A8409" t="s">
        <v>21</v>
      </c>
      <c r="B8409" t="s">
        <v>1152</v>
      </c>
      <c r="C8409">
        <v>1</v>
      </c>
      <c r="D8409" t="s">
        <v>177</v>
      </c>
      <c r="E8409" t="s">
        <v>177</v>
      </c>
      <c r="F8409" t="s">
        <v>140</v>
      </c>
      <c r="G8409" t="s">
        <v>140</v>
      </c>
      <c r="H8409" t="s">
        <v>140</v>
      </c>
      <c r="I8409" t="s">
        <v>140</v>
      </c>
      <c r="J8409" t="s">
        <v>140</v>
      </c>
    </row>
    <row r="8410" spans="1:10" x14ac:dyDescent="0.35">
      <c r="A8410" t="s">
        <v>21</v>
      </c>
      <c r="B8410" t="s">
        <v>339</v>
      </c>
      <c r="C8410">
        <v>1</v>
      </c>
      <c r="D8410" t="s">
        <v>140</v>
      </c>
      <c r="E8410" t="s">
        <v>140</v>
      </c>
      <c r="F8410" t="s">
        <v>140</v>
      </c>
      <c r="G8410" t="s">
        <v>140</v>
      </c>
      <c r="H8410" t="s">
        <v>140</v>
      </c>
      <c r="I8410" t="s">
        <v>177</v>
      </c>
      <c r="J8410" t="s">
        <v>140</v>
      </c>
    </row>
    <row r="8411" spans="1:10" x14ac:dyDescent="0.35">
      <c r="A8411" t="s">
        <v>22</v>
      </c>
      <c r="B8411" t="s">
        <v>1151</v>
      </c>
      <c r="C8411">
        <v>1</v>
      </c>
      <c r="D8411" t="s">
        <v>140</v>
      </c>
      <c r="E8411" t="s">
        <v>140</v>
      </c>
      <c r="F8411" t="s">
        <v>140</v>
      </c>
      <c r="G8411" t="s">
        <v>140</v>
      </c>
      <c r="H8411" t="s">
        <v>140</v>
      </c>
      <c r="I8411" t="s">
        <v>177</v>
      </c>
      <c r="J8411" t="s">
        <v>140</v>
      </c>
    </row>
    <row r="8412" spans="1:10" x14ac:dyDescent="0.35">
      <c r="A8412" t="s">
        <v>22</v>
      </c>
      <c r="B8412" t="s">
        <v>1152</v>
      </c>
      <c r="C8412">
        <v>1</v>
      </c>
      <c r="D8412" t="s">
        <v>177</v>
      </c>
      <c r="E8412" t="s">
        <v>177</v>
      </c>
      <c r="F8412" t="s">
        <v>140</v>
      </c>
      <c r="G8412" t="s">
        <v>140</v>
      </c>
      <c r="H8412" t="s">
        <v>140</v>
      </c>
      <c r="I8412" t="s">
        <v>140</v>
      </c>
      <c r="J8412" t="s">
        <v>140</v>
      </c>
    </row>
    <row r="8413" spans="1:10" x14ac:dyDescent="0.35">
      <c r="A8413" t="s">
        <v>23</v>
      </c>
      <c r="B8413" t="s">
        <v>339</v>
      </c>
    </row>
    <row r="8414" spans="1:10" x14ac:dyDescent="0.35">
      <c r="A8414" t="s">
        <v>24</v>
      </c>
      <c r="B8414" t="s">
        <v>1151</v>
      </c>
      <c r="C8414">
        <v>4</v>
      </c>
      <c r="D8414" t="s">
        <v>140</v>
      </c>
      <c r="E8414" t="s">
        <v>140</v>
      </c>
      <c r="F8414" t="s">
        <v>463</v>
      </c>
      <c r="G8414" t="s">
        <v>140</v>
      </c>
      <c r="H8414" t="s">
        <v>140</v>
      </c>
      <c r="I8414" t="s">
        <v>464</v>
      </c>
      <c r="J8414" t="s">
        <v>140</v>
      </c>
    </row>
    <row r="8415" spans="1:10" x14ac:dyDescent="0.35">
      <c r="A8415" t="s">
        <v>25</v>
      </c>
      <c r="B8415" t="s">
        <v>1151</v>
      </c>
      <c r="C8415">
        <v>2</v>
      </c>
      <c r="D8415" t="s">
        <v>140</v>
      </c>
      <c r="E8415" t="s">
        <v>1246</v>
      </c>
      <c r="F8415" t="s">
        <v>1246</v>
      </c>
      <c r="G8415" t="s">
        <v>140</v>
      </c>
      <c r="H8415" t="s">
        <v>140</v>
      </c>
      <c r="I8415" t="s">
        <v>865</v>
      </c>
      <c r="J8415" t="s">
        <v>140</v>
      </c>
    </row>
    <row r="8416" spans="1:10" x14ac:dyDescent="0.35">
      <c r="A8416" t="s">
        <v>26</v>
      </c>
      <c r="B8416" t="s">
        <v>1152</v>
      </c>
      <c r="C8416">
        <v>3</v>
      </c>
      <c r="D8416" t="s">
        <v>140</v>
      </c>
      <c r="E8416" t="s">
        <v>140</v>
      </c>
      <c r="F8416" t="s">
        <v>140</v>
      </c>
      <c r="G8416" t="s">
        <v>140</v>
      </c>
      <c r="H8416" t="s">
        <v>140</v>
      </c>
      <c r="I8416" t="s">
        <v>177</v>
      </c>
      <c r="J8416" t="s">
        <v>140</v>
      </c>
    </row>
    <row r="8417" spans="1:10" x14ac:dyDescent="0.35">
      <c r="A8417" t="s">
        <v>27</v>
      </c>
      <c r="B8417" t="s">
        <v>1152</v>
      </c>
      <c r="C8417">
        <v>1</v>
      </c>
      <c r="D8417" t="s">
        <v>140</v>
      </c>
      <c r="E8417" t="s">
        <v>140</v>
      </c>
      <c r="F8417" t="s">
        <v>140</v>
      </c>
      <c r="G8417" t="s">
        <v>140</v>
      </c>
      <c r="H8417" t="s">
        <v>140</v>
      </c>
      <c r="I8417" t="s">
        <v>177</v>
      </c>
      <c r="J8417" t="s">
        <v>140</v>
      </c>
    </row>
    <row r="8418" spans="1:10" x14ac:dyDescent="0.35">
      <c r="A8418" t="s">
        <v>28</v>
      </c>
      <c r="B8418" t="s">
        <v>1151</v>
      </c>
      <c r="C8418">
        <v>1</v>
      </c>
      <c r="D8418" t="s">
        <v>140</v>
      </c>
      <c r="E8418" t="s">
        <v>177</v>
      </c>
      <c r="F8418" t="s">
        <v>140</v>
      </c>
      <c r="G8418" t="s">
        <v>140</v>
      </c>
      <c r="H8418" t="s">
        <v>140</v>
      </c>
      <c r="I8418" t="s">
        <v>140</v>
      </c>
      <c r="J8418" t="s">
        <v>140</v>
      </c>
    </row>
    <row r="8419" spans="1:10" x14ac:dyDescent="0.35">
      <c r="A8419" t="s">
        <v>29</v>
      </c>
      <c r="B8419" t="s">
        <v>1152</v>
      </c>
      <c r="C8419">
        <v>4</v>
      </c>
      <c r="D8419" t="s">
        <v>45</v>
      </c>
      <c r="E8419" t="s">
        <v>45</v>
      </c>
      <c r="F8419" t="s">
        <v>140</v>
      </c>
      <c r="G8419" t="s">
        <v>140</v>
      </c>
      <c r="H8419" t="s">
        <v>140</v>
      </c>
      <c r="I8419" t="s">
        <v>1188</v>
      </c>
      <c r="J8419" t="s">
        <v>140</v>
      </c>
    </row>
    <row r="8420" spans="1:10" x14ac:dyDescent="0.35">
      <c r="A8420" t="s">
        <v>30</v>
      </c>
      <c r="B8420" t="s">
        <v>1151</v>
      </c>
      <c r="C8420">
        <v>3</v>
      </c>
      <c r="D8420" t="s">
        <v>140</v>
      </c>
      <c r="E8420" t="s">
        <v>140</v>
      </c>
      <c r="F8420" t="s">
        <v>140</v>
      </c>
      <c r="G8420" t="s">
        <v>140</v>
      </c>
      <c r="H8420" t="s">
        <v>140</v>
      </c>
      <c r="I8420" t="s">
        <v>177</v>
      </c>
      <c r="J8420" t="s">
        <v>140</v>
      </c>
    </row>
    <row r="8421" spans="1:10" x14ac:dyDescent="0.35">
      <c r="A8421" t="s">
        <v>31</v>
      </c>
      <c r="B8421" t="s">
        <v>1151</v>
      </c>
      <c r="C8421">
        <v>1</v>
      </c>
      <c r="D8421" t="s">
        <v>140</v>
      </c>
      <c r="E8421" t="s">
        <v>177</v>
      </c>
      <c r="F8421" t="s">
        <v>140</v>
      </c>
      <c r="G8421" t="s">
        <v>140</v>
      </c>
      <c r="H8421" t="s">
        <v>140</v>
      </c>
      <c r="I8421" t="s">
        <v>177</v>
      </c>
      <c r="J8421" t="s">
        <v>140</v>
      </c>
    </row>
    <row r="8422" spans="1:10" x14ac:dyDescent="0.35">
      <c r="A8422" t="s">
        <v>32</v>
      </c>
      <c r="B8422" t="s">
        <v>1151</v>
      </c>
      <c r="C8422">
        <v>23</v>
      </c>
      <c r="D8422" t="s">
        <v>140</v>
      </c>
      <c r="E8422" t="s">
        <v>456</v>
      </c>
      <c r="F8422" t="s">
        <v>1076</v>
      </c>
      <c r="G8422" t="s">
        <v>140</v>
      </c>
      <c r="H8422" t="s">
        <v>1046</v>
      </c>
      <c r="I8422" t="s">
        <v>690</v>
      </c>
      <c r="J8422" t="s">
        <v>140</v>
      </c>
    </row>
    <row r="8423" spans="1:10" x14ac:dyDescent="0.35">
      <c r="A8423" t="s">
        <v>32</v>
      </c>
      <c r="B8423" t="s">
        <v>1152</v>
      </c>
      <c r="C8423">
        <v>19</v>
      </c>
      <c r="D8423" t="s">
        <v>340</v>
      </c>
      <c r="E8423" t="s">
        <v>433</v>
      </c>
      <c r="F8423" t="s">
        <v>99</v>
      </c>
      <c r="G8423" t="s">
        <v>140</v>
      </c>
      <c r="H8423" t="s">
        <v>140</v>
      </c>
      <c r="I8423" t="s">
        <v>872</v>
      </c>
      <c r="J8423" t="s">
        <v>140</v>
      </c>
    </row>
    <row r="8424" spans="1:10" x14ac:dyDescent="0.35">
      <c r="A8424" t="s">
        <v>32</v>
      </c>
      <c r="B8424" t="s">
        <v>339</v>
      </c>
      <c r="C8424">
        <v>2</v>
      </c>
      <c r="D8424" t="s">
        <v>140</v>
      </c>
      <c r="E8424" t="s">
        <v>140</v>
      </c>
      <c r="F8424" t="s">
        <v>140</v>
      </c>
      <c r="G8424" t="s">
        <v>140</v>
      </c>
      <c r="H8424" t="s">
        <v>140</v>
      </c>
      <c r="I8424" t="s">
        <v>177</v>
      </c>
      <c r="J8424" t="s">
        <v>140</v>
      </c>
    </row>
    <row r="8426" spans="1:10" x14ac:dyDescent="0.35">
      <c r="A8426" t="s">
        <v>1339</v>
      </c>
    </row>
    <row r="8427" spans="1:10" x14ac:dyDescent="0.35">
      <c r="A8427" t="s">
        <v>2</v>
      </c>
      <c r="B8427" t="s">
        <v>1233</v>
      </c>
      <c r="C8427" t="s">
        <v>3</v>
      </c>
      <c r="D8427" t="s">
        <v>1329</v>
      </c>
      <c r="E8427" t="s">
        <v>1330</v>
      </c>
      <c r="F8427" t="s">
        <v>1331</v>
      </c>
      <c r="G8427" t="s">
        <v>1332</v>
      </c>
      <c r="H8427" t="s">
        <v>1333</v>
      </c>
      <c r="I8427" t="s">
        <v>1032</v>
      </c>
      <c r="J8427" t="s">
        <v>1312</v>
      </c>
    </row>
    <row r="8428" spans="1:10" x14ac:dyDescent="0.35">
      <c r="A8428" t="s">
        <v>8</v>
      </c>
      <c r="B8428" t="s">
        <v>1235</v>
      </c>
      <c r="C8428">
        <v>1</v>
      </c>
      <c r="D8428" t="s">
        <v>140</v>
      </c>
      <c r="E8428" t="s">
        <v>177</v>
      </c>
      <c r="F8428" t="s">
        <v>140</v>
      </c>
      <c r="G8428" t="s">
        <v>140</v>
      </c>
      <c r="H8428" t="s">
        <v>177</v>
      </c>
      <c r="I8428" t="s">
        <v>140</v>
      </c>
      <c r="J8428" t="s">
        <v>140</v>
      </c>
    </row>
    <row r="8429" spans="1:10" x14ac:dyDescent="0.35">
      <c r="A8429" t="s">
        <v>9</v>
      </c>
      <c r="B8429" t="s">
        <v>1234</v>
      </c>
      <c r="C8429">
        <v>1</v>
      </c>
      <c r="D8429" t="s">
        <v>140</v>
      </c>
      <c r="E8429" t="s">
        <v>140</v>
      </c>
      <c r="F8429" t="s">
        <v>140</v>
      </c>
      <c r="G8429" t="s">
        <v>140</v>
      </c>
      <c r="H8429" t="s">
        <v>140</v>
      </c>
      <c r="I8429" t="s">
        <v>177</v>
      </c>
      <c r="J8429" t="s">
        <v>140</v>
      </c>
    </row>
    <row r="8430" spans="1:10" x14ac:dyDescent="0.35">
      <c r="A8430" t="s">
        <v>9</v>
      </c>
      <c r="B8430" t="s">
        <v>1235</v>
      </c>
      <c r="C8430">
        <v>6</v>
      </c>
      <c r="D8430" t="s">
        <v>634</v>
      </c>
      <c r="E8430" t="s">
        <v>674</v>
      </c>
      <c r="F8430" t="s">
        <v>674</v>
      </c>
      <c r="G8430" t="s">
        <v>140</v>
      </c>
      <c r="H8430" t="s">
        <v>140</v>
      </c>
      <c r="I8430" t="s">
        <v>54</v>
      </c>
      <c r="J8430" t="s">
        <v>140</v>
      </c>
    </row>
    <row r="8431" spans="1:10" x14ac:dyDescent="0.35">
      <c r="A8431" t="s">
        <v>10</v>
      </c>
      <c r="B8431" t="s">
        <v>339</v>
      </c>
    </row>
    <row r="8432" spans="1:10" x14ac:dyDescent="0.35">
      <c r="A8432" t="s">
        <v>11</v>
      </c>
      <c r="B8432" t="s">
        <v>1234</v>
      </c>
      <c r="C8432">
        <v>1</v>
      </c>
      <c r="D8432" t="s">
        <v>140</v>
      </c>
      <c r="E8432" t="s">
        <v>140</v>
      </c>
      <c r="F8432" t="s">
        <v>140</v>
      </c>
      <c r="G8432" t="s">
        <v>140</v>
      </c>
      <c r="H8432" t="s">
        <v>140</v>
      </c>
      <c r="I8432" t="s">
        <v>177</v>
      </c>
      <c r="J8432" t="s">
        <v>140</v>
      </c>
    </row>
    <row r="8433" spans="1:10" x14ac:dyDescent="0.35">
      <c r="A8433" t="s">
        <v>12</v>
      </c>
      <c r="B8433" t="s">
        <v>339</v>
      </c>
    </row>
    <row r="8434" spans="1:10" x14ac:dyDescent="0.35">
      <c r="A8434" t="s">
        <v>13</v>
      </c>
      <c r="B8434" t="s">
        <v>1234</v>
      </c>
      <c r="C8434">
        <v>1</v>
      </c>
      <c r="D8434" t="s">
        <v>140</v>
      </c>
      <c r="E8434" t="s">
        <v>140</v>
      </c>
      <c r="F8434" t="s">
        <v>140</v>
      </c>
      <c r="G8434" t="s">
        <v>140</v>
      </c>
      <c r="H8434" t="s">
        <v>140</v>
      </c>
      <c r="I8434" t="s">
        <v>177</v>
      </c>
      <c r="J8434" t="s">
        <v>140</v>
      </c>
    </row>
    <row r="8435" spans="1:10" x14ac:dyDescent="0.35">
      <c r="A8435" t="s">
        <v>14</v>
      </c>
      <c r="B8435" t="s">
        <v>339</v>
      </c>
    </row>
    <row r="8436" spans="1:10" x14ac:dyDescent="0.35">
      <c r="A8436" t="s">
        <v>15</v>
      </c>
      <c r="B8436" t="s">
        <v>1235</v>
      </c>
      <c r="C8436">
        <v>1</v>
      </c>
      <c r="D8436" t="s">
        <v>140</v>
      </c>
      <c r="E8436" t="s">
        <v>140</v>
      </c>
      <c r="F8436" t="s">
        <v>140</v>
      </c>
      <c r="G8436" t="s">
        <v>140</v>
      </c>
      <c r="H8436" t="s">
        <v>140</v>
      </c>
      <c r="I8436" t="s">
        <v>177</v>
      </c>
      <c r="J8436" t="s">
        <v>140</v>
      </c>
    </row>
    <row r="8437" spans="1:10" x14ac:dyDescent="0.35">
      <c r="A8437" t="s">
        <v>16</v>
      </c>
      <c r="B8437" t="s">
        <v>1235</v>
      </c>
      <c r="C8437">
        <v>1</v>
      </c>
      <c r="D8437" t="s">
        <v>140</v>
      </c>
      <c r="E8437" t="s">
        <v>140</v>
      </c>
      <c r="F8437" t="s">
        <v>140</v>
      </c>
      <c r="G8437" t="s">
        <v>140</v>
      </c>
      <c r="H8437" t="s">
        <v>140</v>
      </c>
      <c r="I8437" t="s">
        <v>177</v>
      </c>
      <c r="J8437" t="s">
        <v>140</v>
      </c>
    </row>
    <row r="8438" spans="1:10" x14ac:dyDescent="0.35">
      <c r="A8438" t="s">
        <v>17</v>
      </c>
      <c r="B8438" t="s">
        <v>1234</v>
      </c>
      <c r="C8438">
        <v>2</v>
      </c>
      <c r="D8438" t="s">
        <v>140</v>
      </c>
      <c r="E8438" t="s">
        <v>140</v>
      </c>
      <c r="F8438" t="s">
        <v>177</v>
      </c>
      <c r="G8438" t="s">
        <v>140</v>
      </c>
      <c r="H8438" t="s">
        <v>140</v>
      </c>
      <c r="I8438" t="s">
        <v>140</v>
      </c>
      <c r="J8438" t="s">
        <v>140</v>
      </c>
    </row>
    <row r="8439" spans="1:10" x14ac:dyDescent="0.35">
      <c r="A8439" t="s">
        <v>17</v>
      </c>
      <c r="B8439" t="s">
        <v>1235</v>
      </c>
      <c r="C8439">
        <v>2</v>
      </c>
      <c r="D8439" t="s">
        <v>140</v>
      </c>
      <c r="E8439" t="s">
        <v>610</v>
      </c>
      <c r="F8439" t="s">
        <v>610</v>
      </c>
      <c r="G8439" t="s">
        <v>140</v>
      </c>
      <c r="H8439" t="s">
        <v>140</v>
      </c>
      <c r="I8439" t="s">
        <v>177</v>
      </c>
      <c r="J8439" t="s">
        <v>140</v>
      </c>
    </row>
    <row r="8440" spans="1:10" x14ac:dyDescent="0.35">
      <c r="A8440" t="s">
        <v>18</v>
      </c>
      <c r="B8440" t="s">
        <v>1234</v>
      </c>
      <c r="C8440">
        <v>1</v>
      </c>
      <c r="D8440" t="s">
        <v>140</v>
      </c>
      <c r="E8440" t="s">
        <v>140</v>
      </c>
      <c r="F8440" t="s">
        <v>140</v>
      </c>
      <c r="G8440" t="s">
        <v>140</v>
      </c>
      <c r="H8440" t="s">
        <v>140</v>
      </c>
      <c r="I8440" t="s">
        <v>177</v>
      </c>
      <c r="J8440" t="s">
        <v>140</v>
      </c>
    </row>
    <row r="8441" spans="1:10" x14ac:dyDescent="0.35">
      <c r="A8441" t="s">
        <v>18</v>
      </c>
      <c r="B8441" t="s">
        <v>1235</v>
      </c>
      <c r="C8441">
        <v>2</v>
      </c>
      <c r="D8441" t="s">
        <v>610</v>
      </c>
      <c r="E8441" t="s">
        <v>610</v>
      </c>
      <c r="F8441" t="s">
        <v>140</v>
      </c>
      <c r="G8441" t="s">
        <v>140</v>
      </c>
      <c r="H8441" t="s">
        <v>140</v>
      </c>
      <c r="I8441" t="s">
        <v>610</v>
      </c>
      <c r="J8441" t="s">
        <v>140</v>
      </c>
    </row>
    <row r="8442" spans="1:10" x14ac:dyDescent="0.35">
      <c r="A8442" t="s">
        <v>19</v>
      </c>
      <c r="B8442" t="s">
        <v>339</v>
      </c>
    </row>
    <row r="8443" spans="1:10" x14ac:dyDescent="0.35">
      <c r="A8443" t="s">
        <v>20</v>
      </c>
      <c r="B8443" t="s">
        <v>1235</v>
      </c>
      <c r="C8443">
        <v>2</v>
      </c>
      <c r="D8443" t="s">
        <v>140</v>
      </c>
      <c r="E8443" t="s">
        <v>697</v>
      </c>
      <c r="F8443" t="s">
        <v>140</v>
      </c>
      <c r="G8443" t="s">
        <v>140</v>
      </c>
      <c r="H8443" t="s">
        <v>140</v>
      </c>
      <c r="I8443" t="s">
        <v>696</v>
      </c>
      <c r="J8443" t="s">
        <v>140</v>
      </c>
    </row>
    <row r="8444" spans="1:10" x14ac:dyDescent="0.35">
      <c r="A8444" t="s">
        <v>21</v>
      </c>
      <c r="B8444" t="s">
        <v>1235</v>
      </c>
      <c r="C8444">
        <v>2</v>
      </c>
      <c r="D8444" t="s">
        <v>610</v>
      </c>
      <c r="E8444" t="s">
        <v>610</v>
      </c>
      <c r="F8444" t="s">
        <v>140</v>
      </c>
      <c r="G8444" t="s">
        <v>140</v>
      </c>
      <c r="H8444" t="s">
        <v>140</v>
      </c>
      <c r="I8444" t="s">
        <v>610</v>
      </c>
      <c r="J8444" t="s">
        <v>140</v>
      </c>
    </row>
    <row r="8445" spans="1:10" x14ac:dyDescent="0.35">
      <c r="A8445" t="s">
        <v>22</v>
      </c>
      <c r="B8445" t="s">
        <v>1235</v>
      </c>
      <c r="C8445">
        <v>2</v>
      </c>
      <c r="D8445" t="s">
        <v>961</v>
      </c>
      <c r="E8445" t="s">
        <v>961</v>
      </c>
      <c r="F8445" t="s">
        <v>140</v>
      </c>
      <c r="G8445" t="s">
        <v>140</v>
      </c>
      <c r="H8445" t="s">
        <v>140</v>
      </c>
      <c r="I8445" t="s">
        <v>960</v>
      </c>
      <c r="J8445" t="s">
        <v>140</v>
      </c>
    </row>
    <row r="8446" spans="1:10" x14ac:dyDescent="0.35">
      <c r="A8446" t="s">
        <v>23</v>
      </c>
      <c r="B8446" t="s">
        <v>339</v>
      </c>
    </row>
    <row r="8447" spans="1:10" x14ac:dyDescent="0.35">
      <c r="A8447" t="s">
        <v>24</v>
      </c>
      <c r="B8447" t="s">
        <v>1235</v>
      </c>
      <c r="C8447">
        <v>4</v>
      </c>
      <c r="D8447" t="s">
        <v>140</v>
      </c>
      <c r="E8447" t="s">
        <v>140</v>
      </c>
      <c r="F8447" t="s">
        <v>463</v>
      </c>
      <c r="G8447" t="s">
        <v>140</v>
      </c>
      <c r="H8447" t="s">
        <v>140</v>
      </c>
      <c r="I8447" t="s">
        <v>464</v>
      </c>
      <c r="J8447" t="s">
        <v>140</v>
      </c>
    </row>
    <row r="8448" spans="1:10" x14ac:dyDescent="0.35">
      <c r="A8448" t="s">
        <v>25</v>
      </c>
      <c r="B8448" t="s">
        <v>1234</v>
      </c>
      <c r="C8448">
        <v>2</v>
      </c>
      <c r="D8448" t="s">
        <v>140</v>
      </c>
      <c r="E8448" t="s">
        <v>1246</v>
      </c>
      <c r="F8448" t="s">
        <v>1246</v>
      </c>
      <c r="G8448" t="s">
        <v>140</v>
      </c>
      <c r="H8448" t="s">
        <v>140</v>
      </c>
      <c r="I8448" t="s">
        <v>865</v>
      </c>
      <c r="J8448" t="s">
        <v>140</v>
      </c>
    </row>
    <row r="8449" spans="1:10" x14ac:dyDescent="0.35">
      <c r="A8449" t="s">
        <v>26</v>
      </c>
      <c r="B8449" t="s">
        <v>1235</v>
      </c>
      <c r="C8449">
        <v>3</v>
      </c>
      <c r="D8449" t="s">
        <v>140</v>
      </c>
      <c r="E8449" t="s">
        <v>140</v>
      </c>
      <c r="F8449" t="s">
        <v>140</v>
      </c>
      <c r="G8449" t="s">
        <v>140</v>
      </c>
      <c r="H8449" t="s">
        <v>140</v>
      </c>
      <c r="I8449" t="s">
        <v>177</v>
      </c>
      <c r="J8449" t="s">
        <v>140</v>
      </c>
    </row>
    <row r="8450" spans="1:10" x14ac:dyDescent="0.35">
      <c r="A8450" t="s">
        <v>27</v>
      </c>
      <c r="B8450" t="s">
        <v>1235</v>
      </c>
      <c r="C8450">
        <v>1</v>
      </c>
      <c r="D8450" t="s">
        <v>140</v>
      </c>
      <c r="E8450" t="s">
        <v>140</v>
      </c>
      <c r="F8450" t="s">
        <v>140</v>
      </c>
      <c r="G8450" t="s">
        <v>140</v>
      </c>
      <c r="H8450" t="s">
        <v>140</v>
      </c>
      <c r="I8450" t="s">
        <v>177</v>
      </c>
      <c r="J8450" t="s">
        <v>140</v>
      </c>
    </row>
    <row r="8451" spans="1:10" x14ac:dyDescent="0.35">
      <c r="A8451" t="s">
        <v>28</v>
      </c>
      <c r="B8451" t="s">
        <v>1234</v>
      </c>
      <c r="C8451">
        <v>1</v>
      </c>
      <c r="D8451" t="s">
        <v>140</v>
      </c>
      <c r="E8451" t="s">
        <v>177</v>
      </c>
      <c r="F8451" t="s">
        <v>140</v>
      </c>
      <c r="G8451" t="s">
        <v>140</v>
      </c>
      <c r="H8451" t="s">
        <v>140</v>
      </c>
      <c r="I8451" t="s">
        <v>140</v>
      </c>
      <c r="J8451" t="s">
        <v>140</v>
      </c>
    </row>
    <row r="8452" spans="1:10" x14ac:dyDescent="0.35">
      <c r="A8452" t="s">
        <v>29</v>
      </c>
      <c r="B8452" t="s">
        <v>1235</v>
      </c>
      <c r="C8452">
        <v>4</v>
      </c>
      <c r="D8452" t="s">
        <v>45</v>
      </c>
      <c r="E8452" t="s">
        <v>45</v>
      </c>
      <c r="F8452" t="s">
        <v>140</v>
      </c>
      <c r="G8452" t="s">
        <v>140</v>
      </c>
      <c r="H8452" t="s">
        <v>140</v>
      </c>
      <c r="I8452" t="s">
        <v>1188</v>
      </c>
      <c r="J8452" t="s">
        <v>140</v>
      </c>
    </row>
    <row r="8453" spans="1:10" x14ac:dyDescent="0.35">
      <c r="A8453" t="s">
        <v>30</v>
      </c>
      <c r="B8453" t="s">
        <v>1234</v>
      </c>
      <c r="C8453">
        <v>2</v>
      </c>
      <c r="D8453" t="s">
        <v>140</v>
      </c>
      <c r="E8453" t="s">
        <v>140</v>
      </c>
      <c r="F8453" t="s">
        <v>140</v>
      </c>
      <c r="G8453" t="s">
        <v>140</v>
      </c>
      <c r="H8453" t="s">
        <v>140</v>
      </c>
      <c r="I8453" t="s">
        <v>177</v>
      </c>
      <c r="J8453" t="s">
        <v>140</v>
      </c>
    </row>
    <row r="8454" spans="1:10" x14ac:dyDescent="0.35">
      <c r="A8454" t="s">
        <v>30</v>
      </c>
      <c r="B8454" t="s">
        <v>1235</v>
      </c>
      <c r="C8454">
        <v>1</v>
      </c>
      <c r="D8454" t="s">
        <v>140</v>
      </c>
      <c r="E8454" t="s">
        <v>140</v>
      </c>
      <c r="F8454" t="s">
        <v>140</v>
      </c>
      <c r="G8454" t="s">
        <v>140</v>
      </c>
      <c r="H8454" t="s">
        <v>140</v>
      </c>
      <c r="I8454" t="s">
        <v>177</v>
      </c>
      <c r="J8454" t="s">
        <v>140</v>
      </c>
    </row>
    <row r="8455" spans="1:10" x14ac:dyDescent="0.35">
      <c r="A8455" t="s">
        <v>31</v>
      </c>
      <c r="B8455" t="s">
        <v>1234</v>
      </c>
      <c r="C8455">
        <v>1</v>
      </c>
      <c r="D8455" t="s">
        <v>140</v>
      </c>
      <c r="E8455" t="s">
        <v>177</v>
      </c>
      <c r="F8455" t="s">
        <v>140</v>
      </c>
      <c r="G8455" t="s">
        <v>140</v>
      </c>
      <c r="H8455" t="s">
        <v>140</v>
      </c>
      <c r="I8455" t="s">
        <v>177</v>
      </c>
      <c r="J8455" t="s">
        <v>140</v>
      </c>
    </row>
    <row r="8456" spans="1:10" x14ac:dyDescent="0.35">
      <c r="A8456" t="s">
        <v>32</v>
      </c>
      <c r="B8456" t="s">
        <v>1234</v>
      </c>
      <c r="C8456">
        <v>12</v>
      </c>
      <c r="D8456" t="s">
        <v>140</v>
      </c>
      <c r="E8456" t="s">
        <v>381</v>
      </c>
      <c r="F8456" t="s">
        <v>810</v>
      </c>
      <c r="G8456" t="s">
        <v>140</v>
      </c>
      <c r="H8456" t="s">
        <v>140</v>
      </c>
      <c r="I8456" t="s">
        <v>208</v>
      </c>
      <c r="J8456" t="s">
        <v>140</v>
      </c>
    </row>
    <row r="8457" spans="1:10" x14ac:dyDescent="0.35">
      <c r="A8457" t="s">
        <v>32</v>
      </c>
      <c r="B8457" t="s">
        <v>1235</v>
      </c>
      <c r="C8457">
        <v>32</v>
      </c>
      <c r="D8457" t="s">
        <v>1085</v>
      </c>
      <c r="E8457" t="s">
        <v>913</v>
      </c>
      <c r="F8457" t="s">
        <v>1049</v>
      </c>
      <c r="G8457" t="s">
        <v>140</v>
      </c>
      <c r="H8457" t="s">
        <v>1017</v>
      </c>
      <c r="I8457" t="s">
        <v>542</v>
      </c>
      <c r="J8457" t="s">
        <v>140</v>
      </c>
    </row>
    <row r="8459" spans="1:10" x14ac:dyDescent="0.35">
      <c r="A8459" t="s">
        <v>1340</v>
      </c>
    </row>
    <row r="8460" spans="1:10" x14ac:dyDescent="0.35">
      <c r="A8460" t="s">
        <v>2</v>
      </c>
      <c r="B8460" t="s">
        <v>1170</v>
      </c>
      <c r="C8460" t="s">
        <v>3</v>
      </c>
      <c r="D8460" t="s">
        <v>1329</v>
      </c>
      <c r="E8460" t="s">
        <v>1330</v>
      </c>
      <c r="F8460" t="s">
        <v>1331</v>
      </c>
      <c r="G8460" t="s">
        <v>1332</v>
      </c>
      <c r="H8460" t="s">
        <v>1333</v>
      </c>
      <c r="I8460" t="s">
        <v>1032</v>
      </c>
      <c r="J8460" t="s">
        <v>1312</v>
      </c>
    </row>
    <row r="8461" spans="1:10" x14ac:dyDescent="0.35">
      <c r="A8461" t="s">
        <v>8</v>
      </c>
      <c r="B8461" t="s">
        <v>1171</v>
      </c>
      <c r="C8461">
        <v>1</v>
      </c>
      <c r="D8461" t="s">
        <v>140</v>
      </c>
      <c r="E8461" t="s">
        <v>177</v>
      </c>
      <c r="F8461" t="s">
        <v>140</v>
      </c>
      <c r="G8461" t="s">
        <v>140</v>
      </c>
      <c r="H8461" t="s">
        <v>177</v>
      </c>
      <c r="I8461" t="s">
        <v>140</v>
      </c>
      <c r="J8461" t="s">
        <v>140</v>
      </c>
    </row>
    <row r="8462" spans="1:10" x14ac:dyDescent="0.35">
      <c r="A8462" t="s">
        <v>9</v>
      </c>
      <c r="B8462" t="s">
        <v>1171</v>
      </c>
      <c r="C8462">
        <v>7</v>
      </c>
      <c r="D8462" t="s">
        <v>49</v>
      </c>
      <c r="E8462" t="s">
        <v>893</v>
      </c>
      <c r="F8462" t="s">
        <v>893</v>
      </c>
      <c r="G8462" t="s">
        <v>140</v>
      </c>
      <c r="H8462" t="s">
        <v>140</v>
      </c>
      <c r="I8462" t="s">
        <v>854</v>
      </c>
      <c r="J8462" t="s">
        <v>140</v>
      </c>
    </row>
    <row r="8463" spans="1:10" x14ac:dyDescent="0.35">
      <c r="A8463" t="s">
        <v>10</v>
      </c>
      <c r="B8463" t="s">
        <v>339</v>
      </c>
    </row>
    <row r="8464" spans="1:10" x14ac:dyDescent="0.35">
      <c r="A8464" t="s">
        <v>11</v>
      </c>
      <c r="B8464" t="s">
        <v>1171</v>
      </c>
      <c r="C8464">
        <v>1</v>
      </c>
      <c r="D8464" t="s">
        <v>140</v>
      </c>
      <c r="E8464" t="s">
        <v>140</v>
      </c>
      <c r="F8464" t="s">
        <v>140</v>
      </c>
      <c r="G8464" t="s">
        <v>140</v>
      </c>
      <c r="H8464" t="s">
        <v>140</v>
      </c>
      <c r="I8464" t="s">
        <v>177</v>
      </c>
      <c r="J8464" t="s">
        <v>140</v>
      </c>
    </row>
    <row r="8465" spans="1:10" x14ac:dyDescent="0.35">
      <c r="A8465" t="s">
        <v>12</v>
      </c>
      <c r="B8465" t="s">
        <v>339</v>
      </c>
    </row>
    <row r="8466" spans="1:10" x14ac:dyDescent="0.35">
      <c r="A8466" t="s">
        <v>13</v>
      </c>
      <c r="B8466" t="s">
        <v>1172</v>
      </c>
      <c r="C8466">
        <v>1</v>
      </c>
      <c r="D8466" t="s">
        <v>140</v>
      </c>
      <c r="E8466" t="s">
        <v>140</v>
      </c>
      <c r="F8466" t="s">
        <v>140</v>
      </c>
      <c r="G8466" t="s">
        <v>140</v>
      </c>
      <c r="H8466" t="s">
        <v>140</v>
      </c>
      <c r="I8466" t="s">
        <v>177</v>
      </c>
      <c r="J8466" t="s">
        <v>140</v>
      </c>
    </row>
    <row r="8467" spans="1:10" x14ac:dyDescent="0.35">
      <c r="A8467" t="s">
        <v>14</v>
      </c>
      <c r="B8467" t="s">
        <v>339</v>
      </c>
    </row>
    <row r="8468" spans="1:10" x14ac:dyDescent="0.35">
      <c r="A8468" t="s">
        <v>15</v>
      </c>
      <c r="B8468" t="s">
        <v>1171</v>
      </c>
      <c r="C8468">
        <v>1</v>
      </c>
      <c r="D8468" t="s">
        <v>140</v>
      </c>
      <c r="E8468" t="s">
        <v>140</v>
      </c>
      <c r="F8468" t="s">
        <v>140</v>
      </c>
      <c r="G8468" t="s">
        <v>140</v>
      </c>
      <c r="H8468" t="s">
        <v>140</v>
      </c>
      <c r="I8468" t="s">
        <v>177</v>
      </c>
      <c r="J8468" t="s">
        <v>140</v>
      </c>
    </row>
    <row r="8469" spans="1:10" x14ac:dyDescent="0.35">
      <c r="A8469" t="s">
        <v>16</v>
      </c>
      <c r="B8469" t="s">
        <v>1171</v>
      </c>
      <c r="C8469">
        <v>1</v>
      </c>
      <c r="D8469" t="s">
        <v>140</v>
      </c>
      <c r="E8469" t="s">
        <v>140</v>
      </c>
      <c r="F8469" t="s">
        <v>140</v>
      </c>
      <c r="G8469" t="s">
        <v>140</v>
      </c>
      <c r="H8469" t="s">
        <v>140</v>
      </c>
      <c r="I8469" t="s">
        <v>177</v>
      </c>
      <c r="J8469" t="s">
        <v>140</v>
      </c>
    </row>
    <row r="8470" spans="1:10" x14ac:dyDescent="0.35">
      <c r="A8470" t="s">
        <v>17</v>
      </c>
      <c r="B8470" t="s">
        <v>1171</v>
      </c>
      <c r="C8470">
        <v>4</v>
      </c>
      <c r="D8470" t="s">
        <v>140</v>
      </c>
      <c r="E8470" t="s">
        <v>39</v>
      </c>
      <c r="F8470" t="s">
        <v>38</v>
      </c>
      <c r="G8470" t="s">
        <v>140</v>
      </c>
      <c r="H8470" t="s">
        <v>140</v>
      </c>
      <c r="I8470" t="s">
        <v>679</v>
      </c>
      <c r="J8470" t="s">
        <v>140</v>
      </c>
    </row>
    <row r="8471" spans="1:10" x14ac:dyDescent="0.35">
      <c r="A8471" t="s">
        <v>18</v>
      </c>
      <c r="B8471" t="s">
        <v>1172</v>
      </c>
      <c r="C8471">
        <v>3</v>
      </c>
      <c r="D8471" t="s">
        <v>704</v>
      </c>
      <c r="E8471" t="s">
        <v>704</v>
      </c>
      <c r="F8471" t="s">
        <v>140</v>
      </c>
      <c r="G8471" t="s">
        <v>140</v>
      </c>
      <c r="H8471" t="s">
        <v>140</v>
      </c>
      <c r="I8471" t="s">
        <v>705</v>
      </c>
      <c r="J8471" t="s">
        <v>140</v>
      </c>
    </row>
    <row r="8472" spans="1:10" x14ac:dyDescent="0.35">
      <c r="A8472" t="s">
        <v>19</v>
      </c>
      <c r="B8472" t="s">
        <v>339</v>
      </c>
    </row>
    <row r="8473" spans="1:10" x14ac:dyDescent="0.35">
      <c r="A8473" t="s">
        <v>20</v>
      </c>
      <c r="B8473" t="s">
        <v>1171</v>
      </c>
      <c r="C8473">
        <v>2</v>
      </c>
      <c r="D8473" t="s">
        <v>140</v>
      </c>
      <c r="E8473" t="s">
        <v>697</v>
      </c>
      <c r="F8473" t="s">
        <v>140</v>
      </c>
      <c r="G8473" t="s">
        <v>140</v>
      </c>
      <c r="H8473" t="s">
        <v>140</v>
      </c>
      <c r="I8473" t="s">
        <v>696</v>
      </c>
      <c r="J8473" t="s">
        <v>140</v>
      </c>
    </row>
    <row r="8474" spans="1:10" x14ac:dyDescent="0.35">
      <c r="A8474" t="s">
        <v>21</v>
      </c>
      <c r="B8474" t="s">
        <v>1171</v>
      </c>
      <c r="C8474">
        <v>2</v>
      </c>
      <c r="D8474" t="s">
        <v>610</v>
      </c>
      <c r="E8474" t="s">
        <v>610</v>
      </c>
      <c r="F8474" t="s">
        <v>140</v>
      </c>
      <c r="G8474" t="s">
        <v>140</v>
      </c>
      <c r="H8474" t="s">
        <v>140</v>
      </c>
      <c r="I8474" t="s">
        <v>610</v>
      </c>
      <c r="J8474" t="s">
        <v>140</v>
      </c>
    </row>
    <row r="8475" spans="1:10" x14ac:dyDescent="0.35">
      <c r="A8475" t="s">
        <v>22</v>
      </c>
      <c r="B8475" t="s">
        <v>1171</v>
      </c>
      <c r="C8475">
        <v>2</v>
      </c>
      <c r="D8475" t="s">
        <v>961</v>
      </c>
      <c r="E8475" t="s">
        <v>961</v>
      </c>
      <c r="F8475" t="s">
        <v>140</v>
      </c>
      <c r="G8475" t="s">
        <v>140</v>
      </c>
      <c r="H8475" t="s">
        <v>140</v>
      </c>
      <c r="I8475" t="s">
        <v>960</v>
      </c>
      <c r="J8475" t="s">
        <v>140</v>
      </c>
    </row>
    <row r="8476" spans="1:10" x14ac:dyDescent="0.35">
      <c r="A8476" t="s">
        <v>23</v>
      </c>
      <c r="B8476" t="s">
        <v>339</v>
      </c>
    </row>
    <row r="8477" spans="1:10" x14ac:dyDescent="0.35">
      <c r="A8477" t="s">
        <v>24</v>
      </c>
      <c r="B8477" t="s">
        <v>1171</v>
      </c>
      <c r="C8477">
        <v>4</v>
      </c>
      <c r="D8477" t="s">
        <v>140</v>
      </c>
      <c r="E8477" t="s">
        <v>140</v>
      </c>
      <c r="F8477" t="s">
        <v>463</v>
      </c>
      <c r="G8477" t="s">
        <v>140</v>
      </c>
      <c r="H8477" t="s">
        <v>140</v>
      </c>
      <c r="I8477" t="s">
        <v>464</v>
      </c>
      <c r="J8477" t="s">
        <v>140</v>
      </c>
    </row>
    <row r="8478" spans="1:10" x14ac:dyDescent="0.35">
      <c r="A8478" t="s">
        <v>25</v>
      </c>
      <c r="B8478" t="s">
        <v>1171</v>
      </c>
      <c r="C8478">
        <v>2</v>
      </c>
      <c r="D8478" t="s">
        <v>140</v>
      </c>
      <c r="E8478" t="s">
        <v>1246</v>
      </c>
      <c r="F8478" t="s">
        <v>1246</v>
      </c>
      <c r="G8478" t="s">
        <v>140</v>
      </c>
      <c r="H8478" t="s">
        <v>140</v>
      </c>
      <c r="I8478" t="s">
        <v>865</v>
      </c>
      <c r="J8478" t="s">
        <v>140</v>
      </c>
    </row>
    <row r="8479" spans="1:10" x14ac:dyDescent="0.35">
      <c r="A8479" t="s">
        <v>26</v>
      </c>
      <c r="B8479" t="s">
        <v>1171</v>
      </c>
      <c r="C8479">
        <v>3</v>
      </c>
      <c r="D8479" t="s">
        <v>140</v>
      </c>
      <c r="E8479" t="s">
        <v>140</v>
      </c>
      <c r="F8479" t="s">
        <v>140</v>
      </c>
      <c r="G8479" t="s">
        <v>140</v>
      </c>
      <c r="H8479" t="s">
        <v>140</v>
      </c>
      <c r="I8479" t="s">
        <v>177</v>
      </c>
      <c r="J8479" t="s">
        <v>140</v>
      </c>
    </row>
    <row r="8480" spans="1:10" x14ac:dyDescent="0.35">
      <c r="A8480" t="s">
        <v>27</v>
      </c>
      <c r="B8480" t="s">
        <v>1171</v>
      </c>
      <c r="C8480">
        <v>1</v>
      </c>
      <c r="D8480" t="s">
        <v>140</v>
      </c>
      <c r="E8480" t="s">
        <v>140</v>
      </c>
      <c r="F8480" t="s">
        <v>140</v>
      </c>
      <c r="G8480" t="s">
        <v>140</v>
      </c>
      <c r="H8480" t="s">
        <v>140</v>
      </c>
      <c r="I8480" t="s">
        <v>177</v>
      </c>
      <c r="J8480" t="s">
        <v>140</v>
      </c>
    </row>
    <row r="8481" spans="1:10" x14ac:dyDescent="0.35">
      <c r="A8481" t="s">
        <v>28</v>
      </c>
      <c r="B8481" t="s">
        <v>1171</v>
      </c>
      <c r="C8481">
        <v>1</v>
      </c>
      <c r="D8481" t="s">
        <v>140</v>
      </c>
      <c r="E8481" t="s">
        <v>177</v>
      </c>
      <c r="F8481" t="s">
        <v>140</v>
      </c>
      <c r="G8481" t="s">
        <v>140</v>
      </c>
      <c r="H8481" t="s">
        <v>140</v>
      </c>
      <c r="I8481" t="s">
        <v>140</v>
      </c>
      <c r="J8481" t="s">
        <v>140</v>
      </c>
    </row>
    <row r="8482" spans="1:10" x14ac:dyDescent="0.35">
      <c r="A8482" t="s">
        <v>29</v>
      </c>
      <c r="B8482" t="s">
        <v>1171</v>
      </c>
      <c r="C8482">
        <v>4</v>
      </c>
      <c r="D8482" t="s">
        <v>45</v>
      </c>
      <c r="E8482" t="s">
        <v>45</v>
      </c>
      <c r="F8482" t="s">
        <v>140</v>
      </c>
      <c r="G8482" t="s">
        <v>140</v>
      </c>
      <c r="H8482" t="s">
        <v>140</v>
      </c>
      <c r="I8482" t="s">
        <v>1188</v>
      </c>
      <c r="J8482" t="s">
        <v>140</v>
      </c>
    </row>
    <row r="8483" spans="1:10" x14ac:dyDescent="0.35">
      <c r="A8483" t="s">
        <v>30</v>
      </c>
      <c r="B8483" t="s">
        <v>1171</v>
      </c>
      <c r="C8483">
        <v>3</v>
      </c>
      <c r="D8483" t="s">
        <v>140</v>
      </c>
      <c r="E8483" t="s">
        <v>140</v>
      </c>
      <c r="F8483" t="s">
        <v>140</v>
      </c>
      <c r="G8483" t="s">
        <v>140</v>
      </c>
      <c r="H8483" t="s">
        <v>140</v>
      </c>
      <c r="I8483" t="s">
        <v>177</v>
      </c>
      <c r="J8483" t="s">
        <v>140</v>
      </c>
    </row>
    <row r="8484" spans="1:10" x14ac:dyDescent="0.35">
      <c r="A8484" t="s">
        <v>31</v>
      </c>
      <c r="B8484" t="s">
        <v>1172</v>
      </c>
      <c r="C8484">
        <v>1</v>
      </c>
      <c r="D8484" t="s">
        <v>140</v>
      </c>
      <c r="E8484" t="s">
        <v>177</v>
      </c>
      <c r="F8484" t="s">
        <v>140</v>
      </c>
      <c r="G8484" t="s">
        <v>140</v>
      </c>
      <c r="H8484" t="s">
        <v>140</v>
      </c>
      <c r="I8484" t="s">
        <v>177</v>
      </c>
      <c r="J8484" t="s">
        <v>140</v>
      </c>
    </row>
    <row r="8485" spans="1:10" x14ac:dyDescent="0.35">
      <c r="A8485" t="s">
        <v>32</v>
      </c>
      <c r="B8485" t="s">
        <v>1171</v>
      </c>
      <c r="C8485">
        <v>39</v>
      </c>
      <c r="D8485" t="s">
        <v>131</v>
      </c>
      <c r="E8485" t="s">
        <v>781</v>
      </c>
      <c r="F8485" t="s">
        <v>785</v>
      </c>
      <c r="G8485" t="s">
        <v>140</v>
      </c>
      <c r="H8485" t="s">
        <v>1021</v>
      </c>
      <c r="I8485" t="s">
        <v>736</v>
      </c>
      <c r="J8485" t="s">
        <v>140</v>
      </c>
    </row>
    <row r="8486" spans="1:10" x14ac:dyDescent="0.35">
      <c r="A8486" t="s">
        <v>32</v>
      </c>
      <c r="B8486" t="s">
        <v>1172</v>
      </c>
      <c r="C8486">
        <v>5</v>
      </c>
      <c r="D8486" t="s">
        <v>797</v>
      </c>
      <c r="E8486" t="s">
        <v>206</v>
      </c>
      <c r="F8486" t="s">
        <v>140</v>
      </c>
      <c r="G8486" t="s">
        <v>140</v>
      </c>
      <c r="H8486" t="s">
        <v>140</v>
      </c>
      <c r="I8486" t="s">
        <v>146</v>
      </c>
      <c r="J8486" t="s">
        <v>140</v>
      </c>
    </row>
    <row r="8488" spans="1:10" x14ac:dyDescent="0.35">
      <c r="A8488" t="s">
        <v>1341</v>
      </c>
    </row>
    <row r="8489" spans="1:10" x14ac:dyDescent="0.35">
      <c r="A8489" t="s">
        <v>2</v>
      </c>
      <c r="B8489" t="s">
        <v>3</v>
      </c>
      <c r="C8489" t="s">
        <v>1342</v>
      </c>
      <c r="D8489" t="s">
        <v>1343</v>
      </c>
      <c r="E8489" t="s">
        <v>1344</v>
      </c>
      <c r="F8489" t="s">
        <v>136</v>
      </c>
      <c r="G8489" t="s">
        <v>1032</v>
      </c>
      <c r="H8489" t="s">
        <v>1345</v>
      </c>
    </row>
    <row r="8490" spans="1:10" x14ac:dyDescent="0.35">
      <c r="A8490" t="s">
        <v>8</v>
      </c>
      <c r="B8490">
        <v>204</v>
      </c>
      <c r="C8490" t="s">
        <v>797</v>
      </c>
      <c r="D8490" t="s">
        <v>939</v>
      </c>
      <c r="E8490" t="s">
        <v>70</v>
      </c>
      <c r="F8490" t="s">
        <v>1014</v>
      </c>
      <c r="G8490" t="s">
        <v>140</v>
      </c>
      <c r="H8490" t="s">
        <v>1009</v>
      </c>
    </row>
    <row r="8491" spans="1:10" x14ac:dyDescent="0.35">
      <c r="A8491" t="s">
        <v>9</v>
      </c>
      <c r="B8491">
        <v>201</v>
      </c>
      <c r="C8491" t="s">
        <v>623</v>
      </c>
      <c r="D8491" t="s">
        <v>1054</v>
      </c>
      <c r="E8491" t="s">
        <v>696</v>
      </c>
      <c r="F8491" t="s">
        <v>140</v>
      </c>
      <c r="G8491" t="s">
        <v>140</v>
      </c>
      <c r="H8491" t="s">
        <v>1012</v>
      </c>
    </row>
    <row r="8492" spans="1:10" x14ac:dyDescent="0.35">
      <c r="A8492" t="s">
        <v>10</v>
      </c>
      <c r="B8492">
        <v>208</v>
      </c>
      <c r="C8492" t="s">
        <v>771</v>
      </c>
      <c r="D8492" t="s">
        <v>1048</v>
      </c>
      <c r="E8492" t="s">
        <v>739</v>
      </c>
      <c r="F8492" t="s">
        <v>140</v>
      </c>
      <c r="G8492" t="s">
        <v>140</v>
      </c>
      <c r="H8492" t="s">
        <v>1016</v>
      </c>
    </row>
    <row r="8493" spans="1:10" x14ac:dyDescent="0.35">
      <c r="A8493" t="s">
        <v>11</v>
      </c>
      <c r="B8493">
        <v>206</v>
      </c>
      <c r="C8493" t="s">
        <v>816</v>
      </c>
      <c r="D8493" t="s">
        <v>939</v>
      </c>
      <c r="E8493" t="s">
        <v>78</v>
      </c>
      <c r="F8493" t="s">
        <v>140</v>
      </c>
      <c r="G8493" t="s">
        <v>140</v>
      </c>
      <c r="H8493" t="s">
        <v>1010</v>
      </c>
    </row>
    <row r="8494" spans="1:10" x14ac:dyDescent="0.35">
      <c r="A8494" t="s">
        <v>12</v>
      </c>
      <c r="B8494">
        <v>208</v>
      </c>
      <c r="C8494" t="s">
        <v>601</v>
      </c>
      <c r="D8494" t="s">
        <v>1043</v>
      </c>
      <c r="E8494" t="s">
        <v>795</v>
      </c>
      <c r="F8494" t="s">
        <v>140</v>
      </c>
      <c r="G8494" t="s">
        <v>140</v>
      </c>
      <c r="H8494" t="s">
        <v>1009</v>
      </c>
    </row>
    <row r="8495" spans="1:10" x14ac:dyDescent="0.35">
      <c r="A8495" t="s">
        <v>13</v>
      </c>
      <c r="B8495">
        <v>205</v>
      </c>
      <c r="C8495" t="s">
        <v>363</v>
      </c>
      <c r="D8495" t="s">
        <v>1014</v>
      </c>
      <c r="E8495" t="s">
        <v>648</v>
      </c>
      <c r="F8495" t="s">
        <v>140</v>
      </c>
      <c r="G8495" t="s">
        <v>140</v>
      </c>
      <c r="H8495" t="s">
        <v>1010</v>
      </c>
    </row>
    <row r="8496" spans="1:10" x14ac:dyDescent="0.35">
      <c r="A8496" t="s">
        <v>14</v>
      </c>
      <c r="B8496">
        <v>202</v>
      </c>
      <c r="C8496" t="s">
        <v>540</v>
      </c>
      <c r="D8496" t="s">
        <v>1051</v>
      </c>
      <c r="E8496" t="s">
        <v>594</v>
      </c>
      <c r="F8496" t="s">
        <v>140</v>
      </c>
      <c r="G8496" t="s">
        <v>140</v>
      </c>
      <c r="H8496" t="s">
        <v>140</v>
      </c>
    </row>
    <row r="8497" spans="1:8" x14ac:dyDescent="0.35">
      <c r="A8497" t="s">
        <v>15</v>
      </c>
      <c r="B8497">
        <v>206</v>
      </c>
      <c r="C8497" t="s">
        <v>735</v>
      </c>
      <c r="D8497" t="s">
        <v>1050</v>
      </c>
      <c r="E8497" t="s">
        <v>580</v>
      </c>
      <c r="F8497" t="s">
        <v>140</v>
      </c>
      <c r="G8497" t="s">
        <v>140</v>
      </c>
      <c r="H8497" t="s">
        <v>140</v>
      </c>
    </row>
    <row r="8498" spans="1:8" x14ac:dyDescent="0.35">
      <c r="A8498" t="s">
        <v>16</v>
      </c>
      <c r="B8498">
        <v>206</v>
      </c>
      <c r="C8498" t="s">
        <v>73</v>
      </c>
      <c r="D8498" t="s">
        <v>1043</v>
      </c>
      <c r="E8498" t="s">
        <v>945</v>
      </c>
      <c r="F8498" t="s">
        <v>1010</v>
      </c>
      <c r="G8498" t="s">
        <v>140</v>
      </c>
      <c r="H8498" t="s">
        <v>1008</v>
      </c>
    </row>
    <row r="8499" spans="1:8" x14ac:dyDescent="0.35">
      <c r="A8499" t="s">
        <v>17</v>
      </c>
      <c r="B8499">
        <v>203</v>
      </c>
      <c r="C8499" t="s">
        <v>59</v>
      </c>
      <c r="D8499" t="s">
        <v>1021</v>
      </c>
      <c r="E8499" t="s">
        <v>945</v>
      </c>
      <c r="F8499" t="s">
        <v>140</v>
      </c>
      <c r="G8499" t="s">
        <v>140</v>
      </c>
      <c r="H8499" t="s">
        <v>1014</v>
      </c>
    </row>
    <row r="8500" spans="1:8" x14ac:dyDescent="0.35">
      <c r="A8500" t="s">
        <v>18</v>
      </c>
      <c r="B8500">
        <v>205</v>
      </c>
      <c r="C8500" t="s">
        <v>273</v>
      </c>
      <c r="D8500" t="s">
        <v>1010</v>
      </c>
      <c r="E8500" t="s">
        <v>547</v>
      </c>
      <c r="F8500" t="s">
        <v>140</v>
      </c>
      <c r="G8500" t="s">
        <v>140</v>
      </c>
      <c r="H8500" t="s">
        <v>1009</v>
      </c>
    </row>
    <row r="8501" spans="1:8" x14ac:dyDescent="0.35">
      <c r="A8501" t="s">
        <v>19</v>
      </c>
      <c r="B8501">
        <v>205</v>
      </c>
      <c r="C8501" t="s">
        <v>408</v>
      </c>
      <c r="D8501" t="s">
        <v>1052</v>
      </c>
      <c r="E8501" t="s">
        <v>813</v>
      </c>
      <c r="F8501" t="s">
        <v>1008</v>
      </c>
      <c r="G8501" t="s">
        <v>140</v>
      </c>
      <c r="H8501" t="s">
        <v>140</v>
      </c>
    </row>
    <row r="8502" spans="1:8" x14ac:dyDescent="0.35">
      <c r="A8502" t="s">
        <v>20</v>
      </c>
      <c r="B8502">
        <v>206</v>
      </c>
      <c r="C8502" t="s">
        <v>814</v>
      </c>
      <c r="D8502" t="s">
        <v>1019</v>
      </c>
      <c r="E8502" t="s">
        <v>734</v>
      </c>
      <c r="F8502" t="s">
        <v>1014</v>
      </c>
      <c r="G8502" t="s">
        <v>1016</v>
      </c>
      <c r="H8502" t="s">
        <v>1022</v>
      </c>
    </row>
    <row r="8503" spans="1:8" x14ac:dyDescent="0.35">
      <c r="A8503" t="s">
        <v>21</v>
      </c>
      <c r="B8503">
        <v>210</v>
      </c>
      <c r="C8503" t="s">
        <v>1134</v>
      </c>
      <c r="D8503" t="s">
        <v>1048</v>
      </c>
      <c r="E8503" t="s">
        <v>838</v>
      </c>
      <c r="F8503" t="s">
        <v>140</v>
      </c>
      <c r="G8503" t="s">
        <v>140</v>
      </c>
      <c r="H8503" t="s">
        <v>1013</v>
      </c>
    </row>
    <row r="8504" spans="1:8" x14ac:dyDescent="0.35">
      <c r="A8504" t="s">
        <v>22</v>
      </c>
      <c r="B8504">
        <v>209</v>
      </c>
      <c r="C8504" t="s">
        <v>242</v>
      </c>
      <c r="D8504" t="s">
        <v>1021</v>
      </c>
      <c r="E8504" t="s">
        <v>40</v>
      </c>
      <c r="F8504" t="s">
        <v>140</v>
      </c>
      <c r="G8504" t="s">
        <v>140</v>
      </c>
      <c r="H8504" t="s">
        <v>140</v>
      </c>
    </row>
    <row r="8505" spans="1:8" x14ac:dyDescent="0.35">
      <c r="A8505" t="s">
        <v>23</v>
      </c>
      <c r="B8505">
        <v>205</v>
      </c>
      <c r="C8505" t="s">
        <v>636</v>
      </c>
      <c r="D8505" t="s">
        <v>775</v>
      </c>
      <c r="E8505" t="s">
        <v>183</v>
      </c>
      <c r="F8505" t="s">
        <v>1017</v>
      </c>
      <c r="G8505" t="s">
        <v>140</v>
      </c>
      <c r="H8505" t="s">
        <v>775</v>
      </c>
    </row>
    <row r="8506" spans="1:8" x14ac:dyDescent="0.35">
      <c r="A8506" t="s">
        <v>24</v>
      </c>
      <c r="B8506">
        <v>207</v>
      </c>
      <c r="C8506" t="s">
        <v>607</v>
      </c>
      <c r="D8506" t="s">
        <v>1073</v>
      </c>
      <c r="E8506" t="s">
        <v>212</v>
      </c>
      <c r="F8506" t="s">
        <v>1013</v>
      </c>
      <c r="G8506" t="s">
        <v>140</v>
      </c>
      <c r="H8506" t="s">
        <v>1013</v>
      </c>
    </row>
    <row r="8507" spans="1:8" x14ac:dyDescent="0.35">
      <c r="A8507" t="s">
        <v>25</v>
      </c>
      <c r="B8507">
        <v>204</v>
      </c>
      <c r="C8507" t="s">
        <v>37</v>
      </c>
      <c r="D8507" t="s">
        <v>775</v>
      </c>
      <c r="E8507" t="s">
        <v>831</v>
      </c>
      <c r="F8507" t="s">
        <v>140</v>
      </c>
      <c r="G8507" t="s">
        <v>140</v>
      </c>
      <c r="H8507" t="s">
        <v>140</v>
      </c>
    </row>
    <row r="8508" spans="1:8" x14ac:dyDescent="0.35">
      <c r="A8508" t="s">
        <v>26</v>
      </c>
      <c r="B8508">
        <v>202</v>
      </c>
      <c r="C8508" t="s">
        <v>895</v>
      </c>
      <c r="D8508" t="s">
        <v>1043</v>
      </c>
      <c r="E8508" t="s">
        <v>220</v>
      </c>
      <c r="F8508" t="s">
        <v>1016</v>
      </c>
      <c r="G8508" t="s">
        <v>140</v>
      </c>
      <c r="H8508" t="s">
        <v>140</v>
      </c>
    </row>
    <row r="8509" spans="1:8" x14ac:dyDescent="0.35">
      <c r="A8509" t="s">
        <v>27</v>
      </c>
      <c r="B8509">
        <v>204</v>
      </c>
      <c r="C8509" t="s">
        <v>401</v>
      </c>
      <c r="D8509" t="s">
        <v>1017</v>
      </c>
      <c r="E8509" t="s">
        <v>40</v>
      </c>
      <c r="F8509" t="s">
        <v>140</v>
      </c>
      <c r="G8509" t="s">
        <v>140</v>
      </c>
      <c r="H8509" t="s">
        <v>140</v>
      </c>
    </row>
    <row r="8510" spans="1:8" x14ac:dyDescent="0.35">
      <c r="A8510" t="s">
        <v>28</v>
      </c>
      <c r="B8510">
        <v>207</v>
      </c>
      <c r="C8510" t="s">
        <v>474</v>
      </c>
      <c r="D8510" t="s">
        <v>1063</v>
      </c>
      <c r="E8510" t="s">
        <v>74</v>
      </c>
      <c r="F8510" t="s">
        <v>1014</v>
      </c>
      <c r="G8510" t="s">
        <v>140</v>
      </c>
      <c r="H8510" t="s">
        <v>140</v>
      </c>
    </row>
    <row r="8511" spans="1:8" x14ac:dyDescent="0.35">
      <c r="A8511" t="s">
        <v>29</v>
      </c>
      <c r="B8511">
        <v>204</v>
      </c>
      <c r="C8511" t="s">
        <v>667</v>
      </c>
      <c r="D8511" t="s">
        <v>1058</v>
      </c>
      <c r="E8511" t="s">
        <v>272</v>
      </c>
      <c r="F8511" t="s">
        <v>140</v>
      </c>
      <c r="G8511" t="s">
        <v>1009</v>
      </c>
      <c r="H8511" t="s">
        <v>140</v>
      </c>
    </row>
    <row r="8512" spans="1:8" x14ac:dyDescent="0.35">
      <c r="A8512" t="s">
        <v>30</v>
      </c>
      <c r="B8512">
        <v>201</v>
      </c>
      <c r="C8512" t="s">
        <v>855</v>
      </c>
      <c r="D8512" t="s">
        <v>1014</v>
      </c>
      <c r="E8512" t="s">
        <v>1156</v>
      </c>
      <c r="F8512" t="s">
        <v>1016</v>
      </c>
      <c r="G8512" t="s">
        <v>140</v>
      </c>
      <c r="H8512" t="s">
        <v>1010</v>
      </c>
    </row>
    <row r="8513" spans="1:9" x14ac:dyDescent="0.35">
      <c r="A8513" t="s">
        <v>31</v>
      </c>
      <c r="B8513">
        <v>207</v>
      </c>
      <c r="C8513" t="s">
        <v>342</v>
      </c>
      <c r="D8513" t="s">
        <v>1014</v>
      </c>
      <c r="E8513" t="s">
        <v>676</v>
      </c>
      <c r="F8513" t="s">
        <v>140</v>
      </c>
      <c r="G8513" t="s">
        <v>140</v>
      </c>
      <c r="H8513" t="s">
        <v>140</v>
      </c>
    </row>
    <row r="8514" spans="1:9" x14ac:dyDescent="0.35">
      <c r="A8514" t="s">
        <v>32</v>
      </c>
      <c r="B8514">
        <v>4925</v>
      </c>
      <c r="C8514" t="s">
        <v>152</v>
      </c>
      <c r="D8514" t="s">
        <v>1066</v>
      </c>
      <c r="E8514" t="s">
        <v>448</v>
      </c>
      <c r="F8514" t="s">
        <v>1008</v>
      </c>
      <c r="G8514" t="s">
        <v>140</v>
      </c>
      <c r="H8514" t="s">
        <v>1010</v>
      </c>
    </row>
    <row r="8516" spans="1:9" x14ac:dyDescent="0.35">
      <c r="A8516" t="s">
        <v>1346</v>
      </c>
    </row>
    <row r="8517" spans="1:9" x14ac:dyDescent="0.35">
      <c r="A8517" t="s">
        <v>2</v>
      </c>
      <c r="B8517" t="s">
        <v>1136</v>
      </c>
      <c r="C8517" t="s">
        <v>3</v>
      </c>
      <c r="D8517" t="s">
        <v>1342</v>
      </c>
      <c r="E8517" t="s">
        <v>1343</v>
      </c>
      <c r="F8517" t="s">
        <v>1344</v>
      </c>
      <c r="G8517" t="s">
        <v>136</v>
      </c>
      <c r="H8517" t="s">
        <v>1032</v>
      </c>
      <c r="I8517" t="s">
        <v>1345</v>
      </c>
    </row>
    <row r="8518" spans="1:9" x14ac:dyDescent="0.35">
      <c r="A8518" t="s">
        <v>8</v>
      </c>
      <c r="B8518" t="s">
        <v>1126</v>
      </c>
      <c r="C8518">
        <v>92</v>
      </c>
      <c r="D8518" t="s">
        <v>618</v>
      </c>
      <c r="E8518" t="s">
        <v>1052</v>
      </c>
      <c r="F8518" t="s">
        <v>648</v>
      </c>
      <c r="G8518" t="s">
        <v>140</v>
      </c>
      <c r="H8518" t="s">
        <v>140</v>
      </c>
      <c r="I8518" t="s">
        <v>1013</v>
      </c>
    </row>
    <row r="8519" spans="1:9" x14ac:dyDescent="0.35">
      <c r="A8519" t="s">
        <v>8</v>
      </c>
      <c r="B8519" t="s">
        <v>1127</v>
      </c>
      <c r="C8519">
        <v>111</v>
      </c>
      <c r="D8519" t="s">
        <v>67</v>
      </c>
      <c r="E8519" t="s">
        <v>1054</v>
      </c>
      <c r="F8519" t="s">
        <v>842</v>
      </c>
      <c r="G8519" t="s">
        <v>1054</v>
      </c>
      <c r="H8519" t="s">
        <v>140</v>
      </c>
      <c r="I8519" t="s">
        <v>1009</v>
      </c>
    </row>
    <row r="8520" spans="1:9" x14ac:dyDescent="0.35">
      <c r="A8520" t="s">
        <v>8</v>
      </c>
      <c r="B8520" t="s">
        <v>339</v>
      </c>
      <c r="C8520">
        <v>1</v>
      </c>
      <c r="D8520" t="s">
        <v>140</v>
      </c>
      <c r="E8520" t="s">
        <v>140</v>
      </c>
      <c r="F8520" t="s">
        <v>177</v>
      </c>
      <c r="G8520" t="s">
        <v>140</v>
      </c>
      <c r="H8520" t="s">
        <v>140</v>
      </c>
      <c r="I8520" t="s">
        <v>140</v>
      </c>
    </row>
    <row r="8521" spans="1:9" x14ac:dyDescent="0.35">
      <c r="A8521" t="s">
        <v>9</v>
      </c>
      <c r="B8521" t="s">
        <v>1126</v>
      </c>
      <c r="C8521">
        <v>77</v>
      </c>
      <c r="D8521" t="s">
        <v>627</v>
      </c>
      <c r="E8521" t="s">
        <v>1017</v>
      </c>
      <c r="F8521" t="s">
        <v>739</v>
      </c>
      <c r="G8521" t="s">
        <v>140</v>
      </c>
      <c r="H8521" t="s">
        <v>140</v>
      </c>
      <c r="I8521" t="s">
        <v>1019</v>
      </c>
    </row>
    <row r="8522" spans="1:9" x14ac:dyDescent="0.35">
      <c r="A8522" t="s">
        <v>9</v>
      </c>
      <c r="B8522" t="s">
        <v>1127</v>
      </c>
      <c r="C8522">
        <v>118</v>
      </c>
      <c r="D8522" t="s">
        <v>41</v>
      </c>
      <c r="E8522" t="s">
        <v>1009</v>
      </c>
      <c r="F8522" t="s">
        <v>701</v>
      </c>
      <c r="G8522" t="s">
        <v>140</v>
      </c>
      <c r="H8522" t="s">
        <v>140</v>
      </c>
      <c r="I8522" t="s">
        <v>1009</v>
      </c>
    </row>
    <row r="8523" spans="1:9" x14ac:dyDescent="0.35">
      <c r="A8523" t="s">
        <v>9</v>
      </c>
      <c r="B8523" t="s">
        <v>339</v>
      </c>
      <c r="C8523">
        <v>6</v>
      </c>
      <c r="D8523" t="s">
        <v>771</v>
      </c>
      <c r="E8523" t="s">
        <v>674</v>
      </c>
      <c r="F8523" t="s">
        <v>1015</v>
      </c>
      <c r="G8523" t="s">
        <v>140</v>
      </c>
      <c r="H8523" t="s">
        <v>140</v>
      </c>
      <c r="I8523" t="s">
        <v>140</v>
      </c>
    </row>
    <row r="8524" spans="1:9" x14ac:dyDescent="0.35">
      <c r="A8524" t="s">
        <v>10</v>
      </c>
      <c r="B8524" t="s">
        <v>1126</v>
      </c>
      <c r="C8524">
        <v>93</v>
      </c>
      <c r="D8524" t="s">
        <v>354</v>
      </c>
      <c r="E8524" t="s">
        <v>1066</v>
      </c>
      <c r="F8524" t="s">
        <v>40</v>
      </c>
      <c r="G8524" t="s">
        <v>140</v>
      </c>
      <c r="H8524" t="s">
        <v>140</v>
      </c>
      <c r="I8524" t="s">
        <v>775</v>
      </c>
    </row>
    <row r="8525" spans="1:9" x14ac:dyDescent="0.35">
      <c r="A8525" t="s">
        <v>10</v>
      </c>
      <c r="B8525" t="s">
        <v>1127</v>
      </c>
      <c r="C8525">
        <v>105</v>
      </c>
      <c r="D8525" t="s">
        <v>55</v>
      </c>
      <c r="E8525" t="s">
        <v>869</v>
      </c>
      <c r="F8525" t="s">
        <v>380</v>
      </c>
      <c r="G8525" t="s">
        <v>140</v>
      </c>
      <c r="H8525" t="s">
        <v>140</v>
      </c>
      <c r="I8525" t="s">
        <v>140</v>
      </c>
    </row>
    <row r="8526" spans="1:9" x14ac:dyDescent="0.35">
      <c r="A8526" t="s">
        <v>10</v>
      </c>
      <c r="B8526" t="s">
        <v>339</v>
      </c>
      <c r="C8526">
        <v>10</v>
      </c>
      <c r="D8526" t="s">
        <v>643</v>
      </c>
      <c r="E8526" t="s">
        <v>140</v>
      </c>
      <c r="F8526" t="s">
        <v>642</v>
      </c>
      <c r="G8526" t="s">
        <v>140</v>
      </c>
      <c r="H8526" t="s">
        <v>140</v>
      </c>
      <c r="I8526" t="s">
        <v>140</v>
      </c>
    </row>
    <row r="8527" spans="1:9" x14ac:dyDescent="0.35">
      <c r="A8527" t="s">
        <v>11</v>
      </c>
      <c r="B8527" t="s">
        <v>1126</v>
      </c>
      <c r="C8527">
        <v>90</v>
      </c>
      <c r="D8527" t="s">
        <v>433</v>
      </c>
      <c r="E8527" t="s">
        <v>940</v>
      </c>
      <c r="F8527" t="s">
        <v>143</v>
      </c>
      <c r="G8527" t="s">
        <v>140</v>
      </c>
      <c r="H8527" t="s">
        <v>140</v>
      </c>
      <c r="I8527" t="s">
        <v>140</v>
      </c>
    </row>
    <row r="8528" spans="1:9" x14ac:dyDescent="0.35">
      <c r="A8528" t="s">
        <v>11</v>
      </c>
      <c r="B8528" t="s">
        <v>1127</v>
      </c>
      <c r="C8528">
        <v>111</v>
      </c>
      <c r="D8528" t="s">
        <v>452</v>
      </c>
      <c r="E8528" t="s">
        <v>940</v>
      </c>
      <c r="F8528" t="s">
        <v>799</v>
      </c>
      <c r="G8528" t="s">
        <v>140</v>
      </c>
      <c r="H8528" t="s">
        <v>140</v>
      </c>
      <c r="I8528" t="s">
        <v>1013</v>
      </c>
    </row>
    <row r="8529" spans="1:9" x14ac:dyDescent="0.35">
      <c r="A8529" t="s">
        <v>11</v>
      </c>
      <c r="B8529" t="s">
        <v>339</v>
      </c>
      <c r="C8529">
        <v>5</v>
      </c>
      <c r="D8529" t="s">
        <v>405</v>
      </c>
      <c r="E8529" t="s">
        <v>140</v>
      </c>
      <c r="F8529" t="s">
        <v>404</v>
      </c>
      <c r="G8529" t="s">
        <v>140</v>
      </c>
      <c r="H8529" t="s">
        <v>140</v>
      </c>
      <c r="I8529" t="s">
        <v>140</v>
      </c>
    </row>
    <row r="8530" spans="1:9" x14ac:dyDescent="0.35">
      <c r="A8530" t="s">
        <v>12</v>
      </c>
      <c r="B8530" t="s">
        <v>1126</v>
      </c>
      <c r="C8530">
        <v>96</v>
      </c>
      <c r="D8530" t="s">
        <v>174</v>
      </c>
      <c r="E8530" t="s">
        <v>940</v>
      </c>
      <c r="F8530" t="s">
        <v>273</v>
      </c>
      <c r="G8530" t="s">
        <v>140</v>
      </c>
      <c r="H8530" t="s">
        <v>140</v>
      </c>
      <c r="I8530" t="s">
        <v>1021</v>
      </c>
    </row>
    <row r="8531" spans="1:9" x14ac:dyDescent="0.35">
      <c r="A8531" t="s">
        <v>12</v>
      </c>
      <c r="B8531" t="s">
        <v>1127</v>
      </c>
      <c r="C8531">
        <v>99</v>
      </c>
      <c r="D8531" t="s">
        <v>74</v>
      </c>
      <c r="E8531" t="s">
        <v>939</v>
      </c>
      <c r="F8531" t="s">
        <v>427</v>
      </c>
      <c r="G8531" t="s">
        <v>140</v>
      </c>
      <c r="H8531" t="s">
        <v>140</v>
      </c>
      <c r="I8531" t="s">
        <v>140</v>
      </c>
    </row>
    <row r="8532" spans="1:9" x14ac:dyDescent="0.35">
      <c r="A8532" t="s">
        <v>12</v>
      </c>
      <c r="B8532" t="s">
        <v>339</v>
      </c>
      <c r="C8532">
        <v>13</v>
      </c>
      <c r="D8532" t="s">
        <v>478</v>
      </c>
      <c r="E8532" t="s">
        <v>140</v>
      </c>
      <c r="F8532" t="s">
        <v>479</v>
      </c>
      <c r="G8532" t="s">
        <v>140</v>
      </c>
      <c r="H8532" t="s">
        <v>140</v>
      </c>
      <c r="I8532" t="s">
        <v>140</v>
      </c>
    </row>
    <row r="8533" spans="1:9" x14ac:dyDescent="0.35">
      <c r="A8533" t="s">
        <v>13</v>
      </c>
      <c r="B8533" t="s">
        <v>1126</v>
      </c>
      <c r="C8533">
        <v>84</v>
      </c>
      <c r="D8533" t="s">
        <v>752</v>
      </c>
      <c r="E8533" t="s">
        <v>140</v>
      </c>
      <c r="F8533" t="s">
        <v>621</v>
      </c>
      <c r="G8533" t="s">
        <v>140</v>
      </c>
      <c r="H8533" t="s">
        <v>140</v>
      </c>
      <c r="I8533" t="s">
        <v>1014</v>
      </c>
    </row>
    <row r="8534" spans="1:9" x14ac:dyDescent="0.35">
      <c r="A8534" t="s">
        <v>13</v>
      </c>
      <c r="B8534" t="s">
        <v>1127</v>
      </c>
      <c r="C8534">
        <v>112</v>
      </c>
      <c r="D8534" t="s">
        <v>795</v>
      </c>
      <c r="E8534" t="s">
        <v>1054</v>
      </c>
      <c r="F8534" t="s">
        <v>725</v>
      </c>
      <c r="G8534" t="s">
        <v>140</v>
      </c>
      <c r="H8534" t="s">
        <v>140</v>
      </c>
      <c r="I8534" t="s">
        <v>140</v>
      </c>
    </row>
    <row r="8535" spans="1:9" x14ac:dyDescent="0.35">
      <c r="A8535" t="s">
        <v>13</v>
      </c>
      <c r="B8535" t="s">
        <v>339</v>
      </c>
      <c r="C8535">
        <v>9</v>
      </c>
      <c r="D8535" t="s">
        <v>762</v>
      </c>
      <c r="E8535" t="s">
        <v>140</v>
      </c>
      <c r="F8535" t="s">
        <v>763</v>
      </c>
      <c r="G8535" t="s">
        <v>140</v>
      </c>
      <c r="H8535" t="s">
        <v>140</v>
      </c>
      <c r="I8535" t="s">
        <v>140</v>
      </c>
    </row>
    <row r="8536" spans="1:9" x14ac:dyDescent="0.35">
      <c r="A8536" t="s">
        <v>14</v>
      </c>
      <c r="B8536" t="s">
        <v>1126</v>
      </c>
      <c r="C8536">
        <v>76</v>
      </c>
      <c r="D8536" t="s">
        <v>350</v>
      </c>
      <c r="E8536" t="s">
        <v>1051</v>
      </c>
      <c r="F8536" t="s">
        <v>453</v>
      </c>
      <c r="G8536" t="s">
        <v>140</v>
      </c>
      <c r="H8536" t="s">
        <v>140</v>
      </c>
      <c r="I8536" t="s">
        <v>140</v>
      </c>
    </row>
    <row r="8537" spans="1:9" x14ac:dyDescent="0.35">
      <c r="A8537" t="s">
        <v>14</v>
      </c>
      <c r="B8537" t="s">
        <v>1127</v>
      </c>
      <c r="C8537">
        <v>119</v>
      </c>
      <c r="D8537" t="s">
        <v>600</v>
      </c>
      <c r="E8537" t="s">
        <v>1007</v>
      </c>
      <c r="F8537" t="s">
        <v>645</v>
      </c>
      <c r="G8537" t="s">
        <v>140</v>
      </c>
      <c r="H8537" t="s">
        <v>140</v>
      </c>
      <c r="I8537" t="s">
        <v>140</v>
      </c>
    </row>
    <row r="8538" spans="1:9" x14ac:dyDescent="0.35">
      <c r="A8538" t="s">
        <v>14</v>
      </c>
      <c r="B8538" t="s">
        <v>339</v>
      </c>
      <c r="C8538">
        <v>7</v>
      </c>
      <c r="D8538" t="s">
        <v>558</v>
      </c>
      <c r="E8538" t="s">
        <v>140</v>
      </c>
      <c r="F8538" t="s">
        <v>557</v>
      </c>
      <c r="G8538" t="s">
        <v>140</v>
      </c>
      <c r="H8538" t="s">
        <v>140</v>
      </c>
      <c r="I8538" t="s">
        <v>140</v>
      </c>
    </row>
    <row r="8539" spans="1:9" x14ac:dyDescent="0.35">
      <c r="A8539" t="s">
        <v>15</v>
      </c>
      <c r="B8539" t="s">
        <v>1126</v>
      </c>
      <c r="C8539">
        <v>93</v>
      </c>
      <c r="D8539" t="s">
        <v>376</v>
      </c>
      <c r="E8539" t="s">
        <v>971</v>
      </c>
      <c r="F8539" t="s">
        <v>1246</v>
      </c>
      <c r="G8539" t="s">
        <v>140</v>
      </c>
      <c r="H8539" t="s">
        <v>140</v>
      </c>
      <c r="I8539" t="s">
        <v>140</v>
      </c>
    </row>
    <row r="8540" spans="1:9" x14ac:dyDescent="0.35">
      <c r="A8540" t="s">
        <v>15</v>
      </c>
      <c r="B8540" t="s">
        <v>1127</v>
      </c>
      <c r="C8540">
        <v>107</v>
      </c>
      <c r="D8540" t="s">
        <v>180</v>
      </c>
      <c r="E8540" t="s">
        <v>1019</v>
      </c>
      <c r="F8540" t="s">
        <v>585</v>
      </c>
      <c r="G8540" t="s">
        <v>140</v>
      </c>
      <c r="H8540" t="s">
        <v>140</v>
      </c>
      <c r="I8540" t="s">
        <v>140</v>
      </c>
    </row>
    <row r="8541" spans="1:9" x14ac:dyDescent="0.35">
      <c r="A8541" t="s">
        <v>15</v>
      </c>
      <c r="B8541" t="s">
        <v>339</v>
      </c>
      <c r="C8541">
        <v>6</v>
      </c>
      <c r="D8541" t="s">
        <v>256</v>
      </c>
      <c r="E8541" t="s">
        <v>140</v>
      </c>
      <c r="F8541" t="s">
        <v>255</v>
      </c>
      <c r="G8541" t="s">
        <v>140</v>
      </c>
      <c r="H8541" t="s">
        <v>140</v>
      </c>
      <c r="I8541" t="s">
        <v>140</v>
      </c>
    </row>
    <row r="8542" spans="1:9" x14ac:dyDescent="0.35">
      <c r="A8542" t="s">
        <v>16</v>
      </c>
      <c r="B8542" t="s">
        <v>1126</v>
      </c>
      <c r="C8542">
        <v>83</v>
      </c>
      <c r="D8542" t="s">
        <v>673</v>
      </c>
      <c r="E8542" t="s">
        <v>1052</v>
      </c>
      <c r="F8542" t="s">
        <v>400</v>
      </c>
      <c r="G8542" t="s">
        <v>1014</v>
      </c>
      <c r="H8542" t="s">
        <v>140</v>
      </c>
      <c r="I8542" t="s">
        <v>140</v>
      </c>
    </row>
    <row r="8543" spans="1:9" x14ac:dyDescent="0.35">
      <c r="A8543" t="s">
        <v>16</v>
      </c>
      <c r="B8543" t="s">
        <v>1127</v>
      </c>
      <c r="C8543">
        <v>107</v>
      </c>
      <c r="D8543" t="s">
        <v>599</v>
      </c>
      <c r="E8543" t="s">
        <v>1011</v>
      </c>
      <c r="F8543" t="s">
        <v>676</v>
      </c>
      <c r="G8543" t="s">
        <v>140</v>
      </c>
      <c r="H8543" t="s">
        <v>140</v>
      </c>
      <c r="I8543" t="s">
        <v>140</v>
      </c>
    </row>
    <row r="8544" spans="1:9" x14ac:dyDescent="0.35">
      <c r="A8544" t="s">
        <v>16</v>
      </c>
      <c r="B8544" t="s">
        <v>339</v>
      </c>
      <c r="C8544">
        <v>16</v>
      </c>
      <c r="D8544" t="s">
        <v>1062</v>
      </c>
      <c r="E8544" t="s">
        <v>140</v>
      </c>
      <c r="F8544" t="s">
        <v>1101</v>
      </c>
      <c r="G8544" t="s">
        <v>140</v>
      </c>
      <c r="H8544" t="s">
        <v>140</v>
      </c>
      <c r="I8544" t="s">
        <v>940</v>
      </c>
    </row>
    <row r="8545" spans="1:9" x14ac:dyDescent="0.35">
      <c r="A8545" t="s">
        <v>17</v>
      </c>
      <c r="B8545" t="s">
        <v>1126</v>
      </c>
      <c r="C8545">
        <v>92</v>
      </c>
      <c r="D8545" t="s">
        <v>492</v>
      </c>
      <c r="E8545" t="s">
        <v>1054</v>
      </c>
      <c r="F8545" t="s">
        <v>655</v>
      </c>
      <c r="G8545" t="s">
        <v>140</v>
      </c>
      <c r="H8545" t="s">
        <v>140</v>
      </c>
      <c r="I8545" t="s">
        <v>140</v>
      </c>
    </row>
    <row r="8546" spans="1:9" x14ac:dyDescent="0.35">
      <c r="A8546" t="s">
        <v>17</v>
      </c>
      <c r="B8546" t="s">
        <v>1127</v>
      </c>
      <c r="C8546">
        <v>100</v>
      </c>
      <c r="D8546" t="s">
        <v>608</v>
      </c>
      <c r="E8546" t="s">
        <v>1021</v>
      </c>
      <c r="F8546" t="s">
        <v>384</v>
      </c>
      <c r="G8546" t="s">
        <v>140</v>
      </c>
      <c r="H8546" t="s">
        <v>140</v>
      </c>
      <c r="I8546" t="s">
        <v>1017</v>
      </c>
    </row>
    <row r="8547" spans="1:9" x14ac:dyDescent="0.35">
      <c r="A8547" t="s">
        <v>17</v>
      </c>
      <c r="B8547" t="s">
        <v>339</v>
      </c>
      <c r="C8547">
        <v>11</v>
      </c>
      <c r="D8547" t="s">
        <v>453</v>
      </c>
      <c r="E8547" t="s">
        <v>140</v>
      </c>
      <c r="F8547" t="s">
        <v>452</v>
      </c>
      <c r="G8547" t="s">
        <v>140</v>
      </c>
      <c r="H8547" t="s">
        <v>140</v>
      </c>
      <c r="I8547" t="s">
        <v>140</v>
      </c>
    </row>
    <row r="8548" spans="1:9" x14ac:dyDescent="0.35">
      <c r="A8548" t="s">
        <v>18</v>
      </c>
      <c r="B8548" t="s">
        <v>1126</v>
      </c>
      <c r="C8548">
        <v>94</v>
      </c>
      <c r="D8548" t="s">
        <v>365</v>
      </c>
      <c r="E8548" t="s">
        <v>140</v>
      </c>
      <c r="F8548" t="s">
        <v>364</v>
      </c>
      <c r="G8548" t="s">
        <v>140</v>
      </c>
      <c r="H8548" t="s">
        <v>140</v>
      </c>
      <c r="I8548" t="s">
        <v>140</v>
      </c>
    </row>
    <row r="8549" spans="1:9" x14ac:dyDescent="0.35">
      <c r="A8549" t="s">
        <v>18</v>
      </c>
      <c r="B8549" t="s">
        <v>1127</v>
      </c>
      <c r="C8549">
        <v>103</v>
      </c>
      <c r="D8549" t="s">
        <v>486</v>
      </c>
      <c r="E8549" t="s">
        <v>1009</v>
      </c>
      <c r="F8549" t="s">
        <v>747</v>
      </c>
      <c r="G8549" t="s">
        <v>140</v>
      </c>
      <c r="H8549" t="s">
        <v>140</v>
      </c>
      <c r="I8549" t="s">
        <v>1054</v>
      </c>
    </row>
    <row r="8550" spans="1:9" x14ac:dyDescent="0.35">
      <c r="A8550" t="s">
        <v>18</v>
      </c>
      <c r="B8550" t="s">
        <v>339</v>
      </c>
      <c r="C8550">
        <v>8</v>
      </c>
      <c r="D8550" t="s">
        <v>83</v>
      </c>
      <c r="E8550" t="s">
        <v>140</v>
      </c>
      <c r="F8550" t="s">
        <v>82</v>
      </c>
      <c r="G8550" t="s">
        <v>140</v>
      </c>
      <c r="H8550" t="s">
        <v>140</v>
      </c>
      <c r="I8550" t="s">
        <v>140</v>
      </c>
    </row>
    <row r="8551" spans="1:9" x14ac:dyDescent="0.35">
      <c r="A8551" t="s">
        <v>19</v>
      </c>
      <c r="B8551" t="s">
        <v>1126</v>
      </c>
      <c r="C8551">
        <v>96</v>
      </c>
      <c r="D8551" t="s">
        <v>723</v>
      </c>
      <c r="E8551" t="s">
        <v>1059</v>
      </c>
      <c r="F8551" t="s">
        <v>52</v>
      </c>
      <c r="G8551" t="s">
        <v>140</v>
      </c>
      <c r="H8551" t="s">
        <v>140</v>
      </c>
      <c r="I8551" t="s">
        <v>140</v>
      </c>
    </row>
    <row r="8552" spans="1:9" x14ac:dyDescent="0.35">
      <c r="A8552" t="s">
        <v>19</v>
      </c>
      <c r="B8552" t="s">
        <v>1127</v>
      </c>
      <c r="C8552">
        <v>98</v>
      </c>
      <c r="D8552" t="s">
        <v>637</v>
      </c>
      <c r="E8552" t="s">
        <v>140</v>
      </c>
      <c r="F8552" t="s">
        <v>636</v>
      </c>
      <c r="G8552" t="s">
        <v>140</v>
      </c>
      <c r="H8552" t="s">
        <v>140</v>
      </c>
      <c r="I8552" t="s">
        <v>140</v>
      </c>
    </row>
    <row r="8553" spans="1:9" x14ac:dyDescent="0.35">
      <c r="A8553" t="s">
        <v>19</v>
      </c>
      <c r="B8553" t="s">
        <v>339</v>
      </c>
      <c r="C8553">
        <v>11</v>
      </c>
      <c r="D8553" t="s">
        <v>246</v>
      </c>
      <c r="E8553" t="s">
        <v>140</v>
      </c>
      <c r="F8553" t="s">
        <v>277</v>
      </c>
      <c r="G8553" t="s">
        <v>971</v>
      </c>
      <c r="H8553" t="s">
        <v>140</v>
      </c>
      <c r="I8553" t="s">
        <v>140</v>
      </c>
    </row>
    <row r="8554" spans="1:9" x14ac:dyDescent="0.35">
      <c r="A8554" t="s">
        <v>20</v>
      </c>
      <c r="B8554" t="s">
        <v>1126</v>
      </c>
      <c r="C8554">
        <v>87</v>
      </c>
      <c r="D8554" t="s">
        <v>342</v>
      </c>
      <c r="E8554" t="s">
        <v>140</v>
      </c>
      <c r="F8554" t="s">
        <v>424</v>
      </c>
      <c r="G8554" t="s">
        <v>1021</v>
      </c>
      <c r="H8554" t="s">
        <v>140</v>
      </c>
      <c r="I8554" t="s">
        <v>1008</v>
      </c>
    </row>
    <row r="8555" spans="1:9" x14ac:dyDescent="0.35">
      <c r="A8555" t="s">
        <v>20</v>
      </c>
      <c r="B8555" t="s">
        <v>1127</v>
      </c>
      <c r="C8555">
        <v>115</v>
      </c>
      <c r="D8555" t="s">
        <v>425</v>
      </c>
      <c r="E8555" t="s">
        <v>1058</v>
      </c>
      <c r="F8555" t="s">
        <v>744</v>
      </c>
      <c r="G8555" t="s">
        <v>1010</v>
      </c>
      <c r="H8555" t="s">
        <v>1014</v>
      </c>
      <c r="I8555" t="s">
        <v>140</v>
      </c>
    </row>
    <row r="8556" spans="1:9" x14ac:dyDescent="0.35">
      <c r="A8556" t="s">
        <v>20</v>
      </c>
      <c r="B8556" t="s">
        <v>339</v>
      </c>
      <c r="C8556">
        <v>4</v>
      </c>
      <c r="D8556" t="s">
        <v>711</v>
      </c>
      <c r="E8556" t="s">
        <v>140</v>
      </c>
      <c r="F8556" t="s">
        <v>710</v>
      </c>
      <c r="G8556" t="s">
        <v>140</v>
      </c>
      <c r="H8556" t="s">
        <v>140</v>
      </c>
      <c r="I8556" t="s">
        <v>140</v>
      </c>
    </row>
    <row r="8557" spans="1:9" x14ac:dyDescent="0.35">
      <c r="A8557" t="s">
        <v>21</v>
      </c>
      <c r="B8557" t="s">
        <v>1126</v>
      </c>
      <c r="C8557">
        <v>58</v>
      </c>
      <c r="D8557" t="s">
        <v>642</v>
      </c>
      <c r="E8557" t="s">
        <v>1004</v>
      </c>
      <c r="F8557" t="s">
        <v>1053</v>
      </c>
      <c r="G8557" t="s">
        <v>140</v>
      </c>
      <c r="H8557" t="s">
        <v>140</v>
      </c>
      <c r="I8557" t="s">
        <v>140</v>
      </c>
    </row>
    <row r="8558" spans="1:9" x14ac:dyDescent="0.35">
      <c r="A8558" t="s">
        <v>21</v>
      </c>
      <c r="B8558" t="s">
        <v>1127</v>
      </c>
      <c r="C8558">
        <v>144</v>
      </c>
      <c r="D8558" t="s">
        <v>974</v>
      </c>
      <c r="E8558" t="s">
        <v>1050</v>
      </c>
      <c r="F8558" t="s">
        <v>458</v>
      </c>
      <c r="G8558" t="s">
        <v>140</v>
      </c>
      <c r="H8558" t="s">
        <v>140</v>
      </c>
      <c r="I8558" t="s">
        <v>1014</v>
      </c>
    </row>
    <row r="8559" spans="1:9" x14ac:dyDescent="0.35">
      <c r="A8559" t="s">
        <v>21</v>
      </c>
      <c r="B8559" t="s">
        <v>339</v>
      </c>
      <c r="C8559">
        <v>8</v>
      </c>
      <c r="D8559" t="s">
        <v>1158</v>
      </c>
      <c r="E8559" t="s">
        <v>592</v>
      </c>
      <c r="F8559" t="s">
        <v>140</v>
      </c>
      <c r="G8559" t="s">
        <v>140</v>
      </c>
      <c r="H8559" t="s">
        <v>140</v>
      </c>
      <c r="I8559" t="s">
        <v>140</v>
      </c>
    </row>
    <row r="8560" spans="1:9" x14ac:dyDescent="0.35">
      <c r="A8560" t="s">
        <v>22</v>
      </c>
      <c r="B8560" t="s">
        <v>1126</v>
      </c>
      <c r="C8560">
        <v>87</v>
      </c>
      <c r="D8560" t="s">
        <v>794</v>
      </c>
      <c r="E8560" t="s">
        <v>940</v>
      </c>
      <c r="F8560" t="s">
        <v>946</v>
      </c>
      <c r="G8560" t="s">
        <v>140</v>
      </c>
      <c r="H8560" t="s">
        <v>140</v>
      </c>
      <c r="I8560" t="s">
        <v>140</v>
      </c>
    </row>
    <row r="8561" spans="1:9" x14ac:dyDescent="0.35">
      <c r="A8561" t="s">
        <v>22</v>
      </c>
      <c r="B8561" t="s">
        <v>1127</v>
      </c>
      <c r="C8561">
        <v>111</v>
      </c>
      <c r="D8561" t="s">
        <v>882</v>
      </c>
      <c r="E8561" t="s">
        <v>1016</v>
      </c>
      <c r="F8561" t="s">
        <v>817</v>
      </c>
      <c r="G8561" t="s">
        <v>140</v>
      </c>
      <c r="H8561" t="s">
        <v>140</v>
      </c>
      <c r="I8561" t="s">
        <v>140</v>
      </c>
    </row>
    <row r="8562" spans="1:9" x14ac:dyDescent="0.35">
      <c r="A8562" t="s">
        <v>22</v>
      </c>
      <c r="B8562" t="s">
        <v>339</v>
      </c>
      <c r="C8562">
        <v>11</v>
      </c>
      <c r="D8562" t="s">
        <v>273</v>
      </c>
      <c r="E8562" t="s">
        <v>140</v>
      </c>
      <c r="F8562" t="s">
        <v>272</v>
      </c>
      <c r="G8562" t="s">
        <v>140</v>
      </c>
      <c r="H8562" t="s">
        <v>140</v>
      </c>
      <c r="I8562" t="s">
        <v>140</v>
      </c>
    </row>
    <row r="8563" spans="1:9" x14ac:dyDescent="0.35">
      <c r="A8563" t="s">
        <v>23</v>
      </c>
      <c r="B8563" t="s">
        <v>1126</v>
      </c>
      <c r="C8563">
        <v>99</v>
      </c>
      <c r="D8563" t="s">
        <v>743</v>
      </c>
      <c r="E8563" t="s">
        <v>1009</v>
      </c>
      <c r="F8563" t="s">
        <v>555</v>
      </c>
      <c r="G8563" t="s">
        <v>949</v>
      </c>
      <c r="H8563" t="s">
        <v>140</v>
      </c>
      <c r="I8563" t="s">
        <v>949</v>
      </c>
    </row>
    <row r="8564" spans="1:9" x14ac:dyDescent="0.35">
      <c r="A8564" t="s">
        <v>23</v>
      </c>
      <c r="B8564" t="s">
        <v>1127</v>
      </c>
      <c r="C8564">
        <v>94</v>
      </c>
      <c r="D8564" t="s">
        <v>359</v>
      </c>
      <c r="E8564" t="s">
        <v>1011</v>
      </c>
      <c r="F8564" t="s">
        <v>376</v>
      </c>
      <c r="G8564" t="s">
        <v>1011</v>
      </c>
      <c r="H8564" t="s">
        <v>140</v>
      </c>
      <c r="I8564" t="s">
        <v>1014</v>
      </c>
    </row>
    <row r="8565" spans="1:9" x14ac:dyDescent="0.35">
      <c r="A8565" t="s">
        <v>23</v>
      </c>
      <c r="B8565" t="s">
        <v>339</v>
      </c>
      <c r="C8565">
        <v>12</v>
      </c>
      <c r="D8565" t="s">
        <v>891</v>
      </c>
      <c r="E8565" t="s">
        <v>140</v>
      </c>
      <c r="F8565" t="s">
        <v>526</v>
      </c>
      <c r="G8565" t="s">
        <v>140</v>
      </c>
      <c r="H8565" t="s">
        <v>140</v>
      </c>
      <c r="I8565" t="s">
        <v>140</v>
      </c>
    </row>
    <row r="8566" spans="1:9" x14ac:dyDescent="0.35">
      <c r="A8566" t="s">
        <v>24</v>
      </c>
      <c r="B8566" t="s">
        <v>1126</v>
      </c>
      <c r="C8566">
        <v>86</v>
      </c>
      <c r="D8566" t="s">
        <v>227</v>
      </c>
      <c r="E8566" t="s">
        <v>971</v>
      </c>
      <c r="F8566" t="s">
        <v>299</v>
      </c>
      <c r="G8566" t="s">
        <v>1017</v>
      </c>
      <c r="H8566" t="s">
        <v>140</v>
      </c>
      <c r="I8566" t="s">
        <v>1021</v>
      </c>
    </row>
    <row r="8567" spans="1:9" x14ac:dyDescent="0.35">
      <c r="A8567" t="s">
        <v>24</v>
      </c>
      <c r="B8567" t="s">
        <v>1127</v>
      </c>
      <c r="C8567">
        <v>117</v>
      </c>
      <c r="D8567" t="s">
        <v>907</v>
      </c>
      <c r="E8567" t="s">
        <v>940</v>
      </c>
      <c r="F8567" t="s">
        <v>75</v>
      </c>
      <c r="G8567" t="s">
        <v>140</v>
      </c>
      <c r="H8567" t="s">
        <v>140</v>
      </c>
      <c r="I8567" t="s">
        <v>140</v>
      </c>
    </row>
    <row r="8568" spans="1:9" x14ac:dyDescent="0.35">
      <c r="A8568" t="s">
        <v>24</v>
      </c>
      <c r="B8568" t="s">
        <v>339</v>
      </c>
      <c r="C8568">
        <v>4</v>
      </c>
      <c r="D8568" t="s">
        <v>385</v>
      </c>
      <c r="E8568" t="s">
        <v>140</v>
      </c>
      <c r="F8568" t="s">
        <v>384</v>
      </c>
      <c r="G8568" t="s">
        <v>140</v>
      </c>
      <c r="H8568" t="s">
        <v>140</v>
      </c>
      <c r="I8568" t="s">
        <v>140</v>
      </c>
    </row>
    <row r="8569" spans="1:9" x14ac:dyDescent="0.35">
      <c r="A8569" t="s">
        <v>25</v>
      </c>
      <c r="B8569" t="s">
        <v>1126</v>
      </c>
      <c r="C8569">
        <v>85</v>
      </c>
      <c r="D8569" t="s">
        <v>947</v>
      </c>
      <c r="E8569" t="s">
        <v>1019</v>
      </c>
      <c r="F8569" t="s">
        <v>280</v>
      </c>
      <c r="G8569" t="s">
        <v>140</v>
      </c>
      <c r="H8569" t="s">
        <v>140</v>
      </c>
      <c r="I8569" t="s">
        <v>140</v>
      </c>
    </row>
    <row r="8570" spans="1:9" x14ac:dyDescent="0.35">
      <c r="A8570" t="s">
        <v>25</v>
      </c>
      <c r="B8570" t="s">
        <v>1127</v>
      </c>
      <c r="C8570">
        <v>111</v>
      </c>
      <c r="D8570" t="s">
        <v>428</v>
      </c>
      <c r="E8570" t="s">
        <v>1063</v>
      </c>
      <c r="F8570" t="s">
        <v>821</v>
      </c>
      <c r="G8570" t="s">
        <v>140</v>
      </c>
      <c r="H8570" t="s">
        <v>140</v>
      </c>
      <c r="I8570" t="s">
        <v>140</v>
      </c>
    </row>
    <row r="8571" spans="1:9" x14ac:dyDescent="0.35">
      <c r="A8571" t="s">
        <v>25</v>
      </c>
      <c r="B8571" t="s">
        <v>339</v>
      </c>
      <c r="C8571">
        <v>8</v>
      </c>
      <c r="D8571" t="s">
        <v>700</v>
      </c>
      <c r="E8571" t="s">
        <v>140</v>
      </c>
      <c r="F8571" t="s">
        <v>525</v>
      </c>
      <c r="G8571" t="s">
        <v>140</v>
      </c>
      <c r="H8571" t="s">
        <v>140</v>
      </c>
      <c r="I8571" t="s">
        <v>140</v>
      </c>
    </row>
    <row r="8572" spans="1:9" x14ac:dyDescent="0.35">
      <c r="A8572" t="s">
        <v>26</v>
      </c>
      <c r="B8572" t="s">
        <v>1126</v>
      </c>
      <c r="C8572">
        <v>92</v>
      </c>
      <c r="D8572" t="s">
        <v>465</v>
      </c>
      <c r="E8572" t="s">
        <v>1050</v>
      </c>
      <c r="F8572" t="s">
        <v>597</v>
      </c>
      <c r="G8572" t="s">
        <v>140</v>
      </c>
      <c r="H8572" t="s">
        <v>140</v>
      </c>
      <c r="I8572" t="s">
        <v>140</v>
      </c>
    </row>
    <row r="8573" spans="1:9" x14ac:dyDescent="0.35">
      <c r="A8573" t="s">
        <v>26</v>
      </c>
      <c r="B8573" t="s">
        <v>1127</v>
      </c>
      <c r="C8573">
        <v>100</v>
      </c>
      <c r="D8573" t="s">
        <v>645</v>
      </c>
      <c r="E8573" t="s">
        <v>940</v>
      </c>
      <c r="F8573" t="s">
        <v>600</v>
      </c>
      <c r="G8573" t="s">
        <v>1063</v>
      </c>
      <c r="H8573" t="s">
        <v>140</v>
      </c>
      <c r="I8573" t="s">
        <v>140</v>
      </c>
    </row>
    <row r="8574" spans="1:9" x14ac:dyDescent="0.35">
      <c r="A8574" t="s">
        <v>26</v>
      </c>
      <c r="B8574" t="s">
        <v>339</v>
      </c>
      <c r="C8574">
        <v>10</v>
      </c>
      <c r="D8574" t="s">
        <v>299</v>
      </c>
      <c r="E8574" t="s">
        <v>140</v>
      </c>
      <c r="F8574" t="s">
        <v>298</v>
      </c>
      <c r="G8574" t="s">
        <v>140</v>
      </c>
      <c r="H8574" t="s">
        <v>140</v>
      </c>
      <c r="I8574" t="s">
        <v>140</v>
      </c>
    </row>
    <row r="8575" spans="1:9" x14ac:dyDescent="0.35">
      <c r="A8575" t="s">
        <v>27</v>
      </c>
      <c r="B8575" t="s">
        <v>1126</v>
      </c>
      <c r="C8575">
        <v>78</v>
      </c>
      <c r="D8575" t="s">
        <v>959</v>
      </c>
      <c r="E8575" t="s">
        <v>1068</v>
      </c>
      <c r="F8575" t="s">
        <v>50</v>
      </c>
      <c r="G8575" t="s">
        <v>140</v>
      </c>
      <c r="H8575" t="s">
        <v>140</v>
      </c>
      <c r="I8575" t="s">
        <v>140</v>
      </c>
    </row>
    <row r="8576" spans="1:9" x14ac:dyDescent="0.35">
      <c r="A8576" t="s">
        <v>27</v>
      </c>
      <c r="B8576" t="s">
        <v>1127</v>
      </c>
      <c r="C8576">
        <v>114</v>
      </c>
      <c r="D8576" t="s">
        <v>81</v>
      </c>
      <c r="E8576" t="s">
        <v>140</v>
      </c>
      <c r="F8576" t="s">
        <v>80</v>
      </c>
      <c r="G8576" t="s">
        <v>140</v>
      </c>
      <c r="H8576" t="s">
        <v>140</v>
      </c>
      <c r="I8576" t="s">
        <v>140</v>
      </c>
    </row>
    <row r="8577" spans="1:9" x14ac:dyDescent="0.35">
      <c r="A8577" t="s">
        <v>27</v>
      </c>
      <c r="B8577" t="s">
        <v>339</v>
      </c>
      <c r="C8577">
        <v>12</v>
      </c>
      <c r="D8577" t="s">
        <v>526</v>
      </c>
      <c r="E8577" t="s">
        <v>140</v>
      </c>
      <c r="F8577" t="s">
        <v>891</v>
      </c>
      <c r="G8577" t="s">
        <v>140</v>
      </c>
      <c r="H8577" t="s">
        <v>140</v>
      </c>
      <c r="I8577" t="s">
        <v>140</v>
      </c>
    </row>
    <row r="8578" spans="1:9" x14ac:dyDescent="0.35">
      <c r="A8578" t="s">
        <v>28</v>
      </c>
      <c r="B8578" t="s">
        <v>1126</v>
      </c>
      <c r="C8578">
        <v>72</v>
      </c>
      <c r="D8578" t="s">
        <v>83</v>
      </c>
      <c r="E8578" t="s">
        <v>1014</v>
      </c>
      <c r="F8578" t="s">
        <v>195</v>
      </c>
      <c r="G8578" t="s">
        <v>140</v>
      </c>
      <c r="H8578" t="s">
        <v>140</v>
      </c>
      <c r="I8578" t="s">
        <v>140</v>
      </c>
    </row>
    <row r="8579" spans="1:9" x14ac:dyDescent="0.35">
      <c r="A8579" t="s">
        <v>28</v>
      </c>
      <c r="B8579" t="s">
        <v>1127</v>
      </c>
      <c r="C8579">
        <v>125</v>
      </c>
      <c r="D8579" t="s">
        <v>67</v>
      </c>
      <c r="E8579" t="s">
        <v>1019</v>
      </c>
      <c r="F8579" t="s">
        <v>415</v>
      </c>
      <c r="G8579" t="s">
        <v>1019</v>
      </c>
      <c r="H8579" t="s">
        <v>140</v>
      </c>
      <c r="I8579" t="s">
        <v>140</v>
      </c>
    </row>
    <row r="8580" spans="1:9" x14ac:dyDescent="0.35">
      <c r="A8580" t="s">
        <v>28</v>
      </c>
      <c r="B8580" t="s">
        <v>339</v>
      </c>
      <c r="C8580">
        <v>10</v>
      </c>
      <c r="D8580" t="s">
        <v>379</v>
      </c>
      <c r="E8580" t="s">
        <v>140</v>
      </c>
      <c r="F8580" t="s">
        <v>378</v>
      </c>
      <c r="G8580" t="s">
        <v>140</v>
      </c>
      <c r="H8580" t="s">
        <v>140</v>
      </c>
      <c r="I8580" t="s">
        <v>140</v>
      </c>
    </row>
    <row r="8581" spans="1:9" x14ac:dyDescent="0.35">
      <c r="A8581" t="s">
        <v>29</v>
      </c>
      <c r="B8581" t="s">
        <v>1126</v>
      </c>
      <c r="C8581">
        <v>96</v>
      </c>
      <c r="D8581" t="s">
        <v>571</v>
      </c>
      <c r="E8581" t="s">
        <v>940</v>
      </c>
      <c r="F8581" t="s">
        <v>348</v>
      </c>
      <c r="G8581" t="s">
        <v>140</v>
      </c>
      <c r="H8581" t="s">
        <v>1017</v>
      </c>
      <c r="I8581" t="s">
        <v>140</v>
      </c>
    </row>
    <row r="8582" spans="1:9" x14ac:dyDescent="0.35">
      <c r="A8582" t="s">
        <v>29</v>
      </c>
      <c r="B8582" t="s">
        <v>1127</v>
      </c>
      <c r="C8582">
        <v>98</v>
      </c>
      <c r="D8582" t="s">
        <v>890</v>
      </c>
      <c r="E8582" t="s">
        <v>1066</v>
      </c>
      <c r="F8582" t="s">
        <v>742</v>
      </c>
      <c r="G8582" t="s">
        <v>140</v>
      </c>
      <c r="H8582" t="s">
        <v>140</v>
      </c>
      <c r="I8582" t="s">
        <v>140</v>
      </c>
    </row>
    <row r="8583" spans="1:9" x14ac:dyDescent="0.35">
      <c r="A8583" t="s">
        <v>29</v>
      </c>
      <c r="B8583" t="s">
        <v>339</v>
      </c>
      <c r="C8583">
        <v>10</v>
      </c>
      <c r="D8583" t="s">
        <v>818</v>
      </c>
      <c r="E8583" t="s">
        <v>140</v>
      </c>
      <c r="F8583" t="s">
        <v>817</v>
      </c>
      <c r="G8583" t="s">
        <v>140</v>
      </c>
      <c r="H8583" t="s">
        <v>140</v>
      </c>
      <c r="I8583" t="s">
        <v>140</v>
      </c>
    </row>
    <row r="8584" spans="1:9" x14ac:dyDescent="0.35">
      <c r="A8584" t="s">
        <v>30</v>
      </c>
      <c r="B8584" t="s">
        <v>1126</v>
      </c>
      <c r="C8584">
        <v>76</v>
      </c>
      <c r="D8584" t="s">
        <v>532</v>
      </c>
      <c r="E8584" t="s">
        <v>949</v>
      </c>
      <c r="F8584" t="s">
        <v>905</v>
      </c>
      <c r="G8584" t="s">
        <v>140</v>
      </c>
      <c r="H8584" t="s">
        <v>140</v>
      </c>
      <c r="I8584" t="s">
        <v>1014</v>
      </c>
    </row>
    <row r="8585" spans="1:9" x14ac:dyDescent="0.35">
      <c r="A8585" t="s">
        <v>30</v>
      </c>
      <c r="B8585" t="s">
        <v>1127</v>
      </c>
      <c r="C8585">
        <v>119</v>
      </c>
      <c r="D8585" t="s">
        <v>365</v>
      </c>
      <c r="E8585" t="s">
        <v>140</v>
      </c>
      <c r="F8585" t="s">
        <v>881</v>
      </c>
      <c r="G8585" t="s">
        <v>1012</v>
      </c>
      <c r="H8585" t="s">
        <v>140</v>
      </c>
      <c r="I8585" t="s">
        <v>140</v>
      </c>
    </row>
    <row r="8586" spans="1:9" x14ac:dyDescent="0.35">
      <c r="A8586" t="s">
        <v>30</v>
      </c>
      <c r="B8586" t="s">
        <v>339</v>
      </c>
      <c r="C8586">
        <v>6</v>
      </c>
      <c r="D8586" t="s">
        <v>437</v>
      </c>
      <c r="E8586" t="s">
        <v>140</v>
      </c>
      <c r="F8586" t="s">
        <v>436</v>
      </c>
      <c r="G8586" t="s">
        <v>140</v>
      </c>
      <c r="H8586" t="s">
        <v>140</v>
      </c>
      <c r="I8586" t="s">
        <v>140</v>
      </c>
    </row>
    <row r="8587" spans="1:9" x14ac:dyDescent="0.35">
      <c r="A8587" t="s">
        <v>31</v>
      </c>
      <c r="B8587" t="s">
        <v>1126</v>
      </c>
      <c r="C8587">
        <v>101</v>
      </c>
      <c r="D8587" t="s">
        <v>704</v>
      </c>
      <c r="E8587" t="s">
        <v>1011</v>
      </c>
      <c r="F8587" t="s">
        <v>835</v>
      </c>
      <c r="G8587" t="s">
        <v>140</v>
      </c>
      <c r="H8587" t="s">
        <v>140</v>
      </c>
      <c r="I8587" t="s">
        <v>140</v>
      </c>
    </row>
    <row r="8588" spans="1:9" x14ac:dyDescent="0.35">
      <c r="A8588" t="s">
        <v>31</v>
      </c>
      <c r="B8588" t="s">
        <v>1127</v>
      </c>
      <c r="C8588">
        <v>100</v>
      </c>
      <c r="D8588" t="s">
        <v>175</v>
      </c>
      <c r="E8588" t="s">
        <v>140</v>
      </c>
      <c r="F8588" t="s">
        <v>174</v>
      </c>
      <c r="G8588" t="s">
        <v>140</v>
      </c>
      <c r="H8588" t="s">
        <v>140</v>
      </c>
      <c r="I8588" t="s">
        <v>140</v>
      </c>
    </row>
    <row r="8589" spans="1:9" x14ac:dyDescent="0.35">
      <c r="A8589" t="s">
        <v>31</v>
      </c>
      <c r="B8589" t="s">
        <v>339</v>
      </c>
      <c r="C8589">
        <v>6</v>
      </c>
      <c r="D8589" t="s">
        <v>140</v>
      </c>
      <c r="E8589" t="s">
        <v>140</v>
      </c>
      <c r="F8589" t="s">
        <v>177</v>
      </c>
      <c r="G8589" t="s">
        <v>140</v>
      </c>
      <c r="H8589" t="s">
        <v>140</v>
      </c>
      <c r="I8589" t="s">
        <v>140</v>
      </c>
    </row>
    <row r="8590" spans="1:9" x14ac:dyDescent="0.35">
      <c r="A8590" t="s">
        <v>32</v>
      </c>
      <c r="B8590" t="s">
        <v>1126</v>
      </c>
      <c r="C8590">
        <v>2083</v>
      </c>
      <c r="D8590" t="s">
        <v>604</v>
      </c>
      <c r="E8590" t="s">
        <v>939</v>
      </c>
      <c r="F8590" t="s">
        <v>907</v>
      </c>
      <c r="G8590" t="s">
        <v>1010</v>
      </c>
      <c r="H8590" t="s">
        <v>140</v>
      </c>
      <c r="I8590" t="s">
        <v>1010</v>
      </c>
    </row>
    <row r="8591" spans="1:9" x14ac:dyDescent="0.35">
      <c r="A8591" t="s">
        <v>32</v>
      </c>
      <c r="B8591" t="s">
        <v>1127</v>
      </c>
      <c r="C8591">
        <v>2638</v>
      </c>
      <c r="D8591" t="s">
        <v>715</v>
      </c>
      <c r="E8591" t="s">
        <v>949</v>
      </c>
      <c r="F8591" t="s">
        <v>483</v>
      </c>
      <c r="G8591" t="s">
        <v>1008</v>
      </c>
      <c r="H8591" t="s">
        <v>140</v>
      </c>
      <c r="I8591" t="s">
        <v>1008</v>
      </c>
    </row>
    <row r="8592" spans="1:9" x14ac:dyDescent="0.35">
      <c r="A8592" t="s">
        <v>32</v>
      </c>
      <c r="B8592" t="s">
        <v>339</v>
      </c>
      <c r="C8592">
        <v>204</v>
      </c>
      <c r="D8592" t="s">
        <v>502</v>
      </c>
      <c r="E8592" t="s">
        <v>1054</v>
      </c>
      <c r="F8592" t="s">
        <v>734</v>
      </c>
      <c r="G8592" t="s">
        <v>1008</v>
      </c>
      <c r="H8592" t="s">
        <v>140</v>
      </c>
      <c r="I8592" t="s">
        <v>1008</v>
      </c>
    </row>
    <row r="8594" spans="1:9" x14ac:dyDescent="0.35">
      <c r="A8594" t="s">
        <v>1347</v>
      </c>
    </row>
    <row r="8595" spans="1:9" x14ac:dyDescent="0.35">
      <c r="A8595" t="s">
        <v>2</v>
      </c>
      <c r="B8595" t="s">
        <v>1141</v>
      </c>
      <c r="C8595" t="s">
        <v>3</v>
      </c>
      <c r="D8595" t="s">
        <v>1342</v>
      </c>
      <c r="E8595" t="s">
        <v>1343</v>
      </c>
      <c r="F8595" t="s">
        <v>1344</v>
      </c>
      <c r="G8595" t="s">
        <v>136</v>
      </c>
      <c r="H8595" t="s">
        <v>1032</v>
      </c>
      <c r="I8595" t="s">
        <v>1345</v>
      </c>
    </row>
    <row r="8596" spans="1:9" x14ac:dyDescent="0.35">
      <c r="A8596" t="s">
        <v>8</v>
      </c>
      <c r="B8596" t="s">
        <v>1129</v>
      </c>
      <c r="C8596">
        <v>44</v>
      </c>
      <c r="D8596" t="s">
        <v>230</v>
      </c>
      <c r="E8596" t="s">
        <v>1023</v>
      </c>
      <c r="F8596" t="s">
        <v>171</v>
      </c>
      <c r="G8596" t="s">
        <v>140</v>
      </c>
      <c r="H8596" t="s">
        <v>140</v>
      </c>
      <c r="I8596" t="s">
        <v>775</v>
      </c>
    </row>
    <row r="8597" spans="1:9" x14ac:dyDescent="0.35">
      <c r="A8597" t="s">
        <v>8</v>
      </c>
      <c r="B8597" t="s">
        <v>1130</v>
      </c>
      <c r="C8597">
        <v>116</v>
      </c>
      <c r="D8597" t="s">
        <v>703</v>
      </c>
      <c r="E8597" t="s">
        <v>140</v>
      </c>
      <c r="F8597" t="s">
        <v>702</v>
      </c>
      <c r="G8597" t="s">
        <v>140</v>
      </c>
      <c r="H8597" t="s">
        <v>140</v>
      </c>
      <c r="I8597" t="s">
        <v>140</v>
      </c>
    </row>
    <row r="8598" spans="1:9" x14ac:dyDescent="0.35">
      <c r="A8598" t="s">
        <v>8</v>
      </c>
      <c r="B8598" t="s">
        <v>1131</v>
      </c>
      <c r="C8598">
        <v>44</v>
      </c>
      <c r="D8598" t="s">
        <v>221</v>
      </c>
      <c r="E8598" t="s">
        <v>1003</v>
      </c>
      <c r="F8598" t="s">
        <v>835</v>
      </c>
      <c r="G8598" t="s">
        <v>1051</v>
      </c>
      <c r="H8598" t="s">
        <v>140</v>
      </c>
      <c r="I8598" t="s">
        <v>1017</v>
      </c>
    </row>
    <row r="8599" spans="1:9" x14ac:dyDescent="0.35">
      <c r="A8599" t="s">
        <v>9</v>
      </c>
      <c r="B8599" t="s">
        <v>1129</v>
      </c>
      <c r="C8599">
        <v>18</v>
      </c>
      <c r="D8599" t="s">
        <v>620</v>
      </c>
      <c r="E8599" t="s">
        <v>1052</v>
      </c>
      <c r="F8599" t="s">
        <v>600</v>
      </c>
      <c r="G8599" t="s">
        <v>140</v>
      </c>
      <c r="H8599" t="s">
        <v>140</v>
      </c>
      <c r="I8599" t="s">
        <v>1064</v>
      </c>
    </row>
    <row r="8600" spans="1:9" x14ac:dyDescent="0.35">
      <c r="A8600" t="s">
        <v>9</v>
      </c>
      <c r="B8600" t="s">
        <v>1130</v>
      </c>
      <c r="C8600">
        <v>163</v>
      </c>
      <c r="D8600" t="s">
        <v>379</v>
      </c>
      <c r="E8600" t="s">
        <v>1019</v>
      </c>
      <c r="F8600" t="s">
        <v>857</v>
      </c>
      <c r="G8600" t="s">
        <v>140</v>
      </c>
      <c r="H8600" t="s">
        <v>140</v>
      </c>
      <c r="I8600" t="s">
        <v>1016</v>
      </c>
    </row>
    <row r="8601" spans="1:9" x14ac:dyDescent="0.35">
      <c r="A8601" t="s">
        <v>9</v>
      </c>
      <c r="B8601" t="s">
        <v>1131</v>
      </c>
      <c r="C8601">
        <v>20</v>
      </c>
      <c r="D8601" t="s">
        <v>635</v>
      </c>
      <c r="E8601" t="s">
        <v>140</v>
      </c>
      <c r="F8601" t="s">
        <v>634</v>
      </c>
      <c r="G8601" t="s">
        <v>140</v>
      </c>
      <c r="H8601" t="s">
        <v>140</v>
      </c>
      <c r="I8601" t="s">
        <v>140</v>
      </c>
    </row>
    <row r="8602" spans="1:9" x14ac:dyDescent="0.35">
      <c r="A8602" t="s">
        <v>10</v>
      </c>
      <c r="B8602" t="s">
        <v>1129</v>
      </c>
      <c r="C8602">
        <v>25</v>
      </c>
      <c r="D8602" t="s">
        <v>142</v>
      </c>
      <c r="E8602" t="s">
        <v>662</v>
      </c>
      <c r="F8602" t="s">
        <v>169</v>
      </c>
      <c r="G8602" t="s">
        <v>140</v>
      </c>
      <c r="H8602" t="s">
        <v>140</v>
      </c>
      <c r="I8602" t="s">
        <v>140</v>
      </c>
    </row>
    <row r="8603" spans="1:9" x14ac:dyDescent="0.35">
      <c r="A8603" t="s">
        <v>10</v>
      </c>
      <c r="B8603" t="s">
        <v>1130</v>
      </c>
      <c r="C8603">
        <v>169</v>
      </c>
      <c r="D8603" t="s">
        <v>656</v>
      </c>
      <c r="E8603" t="s">
        <v>1063</v>
      </c>
      <c r="F8603" t="s">
        <v>946</v>
      </c>
      <c r="G8603" t="s">
        <v>140</v>
      </c>
      <c r="H8603" t="s">
        <v>140</v>
      </c>
      <c r="I8603" t="s">
        <v>140</v>
      </c>
    </row>
    <row r="8604" spans="1:9" x14ac:dyDescent="0.35">
      <c r="A8604" t="s">
        <v>10</v>
      </c>
      <c r="B8604" t="s">
        <v>1131</v>
      </c>
      <c r="C8604">
        <v>14</v>
      </c>
      <c r="D8604" t="s">
        <v>437</v>
      </c>
      <c r="E8604" t="s">
        <v>140</v>
      </c>
      <c r="F8604" t="s">
        <v>820</v>
      </c>
      <c r="G8604" t="s">
        <v>140</v>
      </c>
      <c r="H8604" t="s">
        <v>140</v>
      </c>
      <c r="I8604" t="s">
        <v>999</v>
      </c>
    </row>
    <row r="8605" spans="1:9" x14ac:dyDescent="0.35">
      <c r="A8605" t="s">
        <v>11</v>
      </c>
      <c r="B8605" t="s">
        <v>1129</v>
      </c>
      <c r="C8605">
        <v>22</v>
      </c>
      <c r="D8605" t="s">
        <v>667</v>
      </c>
      <c r="E8605" t="s">
        <v>140</v>
      </c>
      <c r="F8605" t="s">
        <v>666</v>
      </c>
      <c r="G8605" t="s">
        <v>140</v>
      </c>
      <c r="H8605" t="s">
        <v>140</v>
      </c>
      <c r="I8605" t="s">
        <v>140</v>
      </c>
    </row>
    <row r="8606" spans="1:9" x14ac:dyDescent="0.35">
      <c r="A8606" t="s">
        <v>11</v>
      </c>
      <c r="B8606" t="s">
        <v>1130</v>
      </c>
      <c r="C8606">
        <v>160</v>
      </c>
      <c r="D8606" t="s">
        <v>651</v>
      </c>
      <c r="E8606" t="s">
        <v>1060</v>
      </c>
      <c r="F8606" t="s">
        <v>70</v>
      </c>
      <c r="G8606" t="s">
        <v>140</v>
      </c>
      <c r="H8606" t="s">
        <v>140</v>
      </c>
      <c r="I8606" t="s">
        <v>1010</v>
      </c>
    </row>
    <row r="8607" spans="1:9" x14ac:dyDescent="0.35">
      <c r="A8607" t="s">
        <v>11</v>
      </c>
      <c r="B8607" t="s">
        <v>1131</v>
      </c>
      <c r="C8607">
        <v>24</v>
      </c>
      <c r="D8607" t="s">
        <v>819</v>
      </c>
      <c r="E8607" t="s">
        <v>140</v>
      </c>
      <c r="F8607" t="s">
        <v>820</v>
      </c>
      <c r="G8607" t="s">
        <v>140</v>
      </c>
      <c r="H8607" t="s">
        <v>140</v>
      </c>
      <c r="I8607" t="s">
        <v>140</v>
      </c>
    </row>
    <row r="8608" spans="1:9" x14ac:dyDescent="0.35">
      <c r="A8608" t="s">
        <v>12</v>
      </c>
      <c r="B8608" t="s">
        <v>1129</v>
      </c>
      <c r="C8608">
        <v>76</v>
      </c>
      <c r="D8608" t="s">
        <v>817</v>
      </c>
      <c r="E8608" t="s">
        <v>950</v>
      </c>
      <c r="F8608" t="s">
        <v>956</v>
      </c>
      <c r="G8608" t="s">
        <v>140</v>
      </c>
      <c r="H8608" t="s">
        <v>140</v>
      </c>
      <c r="I8608" t="s">
        <v>1017</v>
      </c>
    </row>
    <row r="8609" spans="1:9" x14ac:dyDescent="0.35">
      <c r="A8609" t="s">
        <v>12</v>
      </c>
      <c r="B8609" t="s">
        <v>1130</v>
      </c>
      <c r="C8609">
        <v>87</v>
      </c>
      <c r="D8609" t="s">
        <v>606</v>
      </c>
      <c r="E8609" t="s">
        <v>140</v>
      </c>
      <c r="F8609" t="s">
        <v>607</v>
      </c>
      <c r="G8609" t="s">
        <v>140</v>
      </c>
      <c r="H8609" t="s">
        <v>140</v>
      </c>
      <c r="I8609" t="s">
        <v>140</v>
      </c>
    </row>
    <row r="8610" spans="1:9" x14ac:dyDescent="0.35">
      <c r="A8610" t="s">
        <v>12</v>
      </c>
      <c r="B8610" t="s">
        <v>1131</v>
      </c>
      <c r="C8610">
        <v>45</v>
      </c>
      <c r="D8610" t="s">
        <v>267</v>
      </c>
      <c r="E8610" t="s">
        <v>1073</v>
      </c>
      <c r="F8610" t="s">
        <v>365</v>
      </c>
      <c r="G8610" t="s">
        <v>140</v>
      </c>
      <c r="H8610" t="s">
        <v>140</v>
      </c>
      <c r="I8610" t="s">
        <v>140</v>
      </c>
    </row>
    <row r="8611" spans="1:9" x14ac:dyDescent="0.35">
      <c r="A8611" t="s">
        <v>13</v>
      </c>
      <c r="B8611" t="s">
        <v>1129</v>
      </c>
      <c r="C8611">
        <v>30</v>
      </c>
      <c r="D8611" t="s">
        <v>623</v>
      </c>
      <c r="E8611" t="s">
        <v>140</v>
      </c>
      <c r="F8611" t="s">
        <v>622</v>
      </c>
      <c r="G8611" t="s">
        <v>140</v>
      </c>
      <c r="H8611" t="s">
        <v>140</v>
      </c>
      <c r="I8611" t="s">
        <v>140</v>
      </c>
    </row>
    <row r="8612" spans="1:9" x14ac:dyDescent="0.35">
      <c r="A8612" t="s">
        <v>13</v>
      </c>
      <c r="B8612" t="s">
        <v>1130</v>
      </c>
      <c r="C8612">
        <v>99</v>
      </c>
      <c r="D8612" t="s">
        <v>51</v>
      </c>
      <c r="E8612" t="s">
        <v>1011</v>
      </c>
      <c r="F8612" t="s">
        <v>54</v>
      </c>
      <c r="G8612" t="s">
        <v>140</v>
      </c>
      <c r="H8612" t="s">
        <v>140</v>
      </c>
      <c r="I8612" t="s">
        <v>1009</v>
      </c>
    </row>
    <row r="8613" spans="1:9" x14ac:dyDescent="0.35">
      <c r="A8613" t="s">
        <v>13</v>
      </c>
      <c r="B8613" t="s">
        <v>1131</v>
      </c>
      <c r="C8613">
        <v>76</v>
      </c>
      <c r="D8613" t="s">
        <v>786</v>
      </c>
      <c r="E8613" t="s">
        <v>140</v>
      </c>
      <c r="F8613" t="s">
        <v>823</v>
      </c>
      <c r="G8613" t="s">
        <v>140</v>
      </c>
      <c r="H8613" t="s">
        <v>140</v>
      </c>
      <c r="I8613" t="s">
        <v>140</v>
      </c>
    </row>
    <row r="8614" spans="1:9" x14ac:dyDescent="0.35">
      <c r="A8614" t="s">
        <v>14</v>
      </c>
      <c r="B8614" t="s">
        <v>1129</v>
      </c>
      <c r="C8614">
        <v>48</v>
      </c>
      <c r="D8614" t="s">
        <v>146</v>
      </c>
      <c r="E8614" t="s">
        <v>996</v>
      </c>
      <c r="F8614" t="s">
        <v>470</v>
      </c>
      <c r="G8614" t="s">
        <v>140</v>
      </c>
      <c r="H8614" t="s">
        <v>140</v>
      </c>
      <c r="I8614" t="s">
        <v>140</v>
      </c>
    </row>
    <row r="8615" spans="1:9" x14ac:dyDescent="0.35">
      <c r="A8615" t="s">
        <v>14</v>
      </c>
      <c r="B8615" t="s">
        <v>1130</v>
      </c>
      <c r="C8615">
        <v>121</v>
      </c>
      <c r="D8615" t="s">
        <v>484</v>
      </c>
      <c r="E8615" t="s">
        <v>971</v>
      </c>
      <c r="F8615" t="s">
        <v>606</v>
      </c>
      <c r="G8615" t="s">
        <v>140</v>
      </c>
      <c r="H8615" t="s">
        <v>140</v>
      </c>
      <c r="I8615" t="s">
        <v>140</v>
      </c>
    </row>
    <row r="8616" spans="1:9" x14ac:dyDescent="0.35">
      <c r="A8616" t="s">
        <v>14</v>
      </c>
      <c r="B8616" t="s">
        <v>1131</v>
      </c>
      <c r="C8616">
        <v>33</v>
      </c>
      <c r="D8616" t="s">
        <v>407</v>
      </c>
      <c r="E8616" t="s">
        <v>140</v>
      </c>
      <c r="F8616" t="s">
        <v>406</v>
      </c>
      <c r="G8616" t="s">
        <v>140</v>
      </c>
      <c r="H8616" t="s">
        <v>140</v>
      </c>
      <c r="I8616" t="s">
        <v>140</v>
      </c>
    </row>
    <row r="8617" spans="1:9" x14ac:dyDescent="0.35">
      <c r="A8617" t="s">
        <v>15</v>
      </c>
      <c r="B8617" t="s">
        <v>1129</v>
      </c>
      <c r="C8617">
        <v>44</v>
      </c>
      <c r="D8617" t="s">
        <v>601</v>
      </c>
      <c r="E8617" t="s">
        <v>967</v>
      </c>
      <c r="F8617" t="s">
        <v>608</v>
      </c>
      <c r="G8617" t="s">
        <v>140</v>
      </c>
      <c r="H8617" t="s">
        <v>140</v>
      </c>
      <c r="I8617" t="s">
        <v>140</v>
      </c>
    </row>
    <row r="8618" spans="1:9" x14ac:dyDescent="0.35">
      <c r="A8618" t="s">
        <v>15</v>
      </c>
      <c r="B8618" t="s">
        <v>1130</v>
      </c>
      <c r="C8618">
        <v>130</v>
      </c>
      <c r="D8618" t="s">
        <v>535</v>
      </c>
      <c r="E8618" t="s">
        <v>1063</v>
      </c>
      <c r="F8618" t="s">
        <v>295</v>
      </c>
      <c r="G8618" t="s">
        <v>140</v>
      </c>
      <c r="H8618" t="s">
        <v>140</v>
      </c>
      <c r="I8618" t="s">
        <v>140</v>
      </c>
    </row>
    <row r="8619" spans="1:9" x14ac:dyDescent="0.35">
      <c r="A8619" t="s">
        <v>15</v>
      </c>
      <c r="B8619" t="s">
        <v>1131</v>
      </c>
      <c r="C8619">
        <v>32</v>
      </c>
      <c r="D8619" t="s">
        <v>636</v>
      </c>
      <c r="E8619" t="s">
        <v>140</v>
      </c>
      <c r="F8619" t="s">
        <v>637</v>
      </c>
      <c r="G8619" t="s">
        <v>140</v>
      </c>
      <c r="H8619" t="s">
        <v>140</v>
      </c>
      <c r="I8619" t="s">
        <v>140</v>
      </c>
    </row>
    <row r="8620" spans="1:9" x14ac:dyDescent="0.35">
      <c r="A8620" t="s">
        <v>16</v>
      </c>
      <c r="B8620" t="s">
        <v>1129</v>
      </c>
      <c r="C8620">
        <v>13</v>
      </c>
      <c r="D8620" t="s">
        <v>802</v>
      </c>
      <c r="E8620" t="s">
        <v>340</v>
      </c>
      <c r="F8620" t="s">
        <v>314</v>
      </c>
      <c r="G8620" t="s">
        <v>140</v>
      </c>
      <c r="H8620" t="s">
        <v>140</v>
      </c>
      <c r="I8620" t="s">
        <v>140</v>
      </c>
    </row>
    <row r="8621" spans="1:9" x14ac:dyDescent="0.35">
      <c r="A8621" t="s">
        <v>16</v>
      </c>
      <c r="B8621" t="s">
        <v>1130</v>
      </c>
      <c r="C8621">
        <v>166</v>
      </c>
      <c r="D8621" t="s">
        <v>771</v>
      </c>
      <c r="E8621" t="s">
        <v>1063</v>
      </c>
      <c r="F8621" t="s">
        <v>469</v>
      </c>
      <c r="G8621" t="s">
        <v>1010</v>
      </c>
      <c r="H8621" t="s">
        <v>140</v>
      </c>
      <c r="I8621" t="s">
        <v>140</v>
      </c>
    </row>
    <row r="8622" spans="1:9" x14ac:dyDescent="0.35">
      <c r="A8622" t="s">
        <v>16</v>
      </c>
      <c r="B8622" t="s">
        <v>1131</v>
      </c>
      <c r="C8622">
        <v>27</v>
      </c>
      <c r="D8622" t="s">
        <v>795</v>
      </c>
      <c r="E8622" t="s">
        <v>140</v>
      </c>
      <c r="F8622" t="s">
        <v>899</v>
      </c>
      <c r="G8622" t="s">
        <v>140</v>
      </c>
      <c r="H8622" t="s">
        <v>140</v>
      </c>
      <c r="I8622" t="s">
        <v>1055</v>
      </c>
    </row>
    <row r="8623" spans="1:9" x14ac:dyDescent="0.35">
      <c r="A8623" t="s">
        <v>17</v>
      </c>
      <c r="B8623" t="s">
        <v>1129</v>
      </c>
      <c r="C8623">
        <v>27</v>
      </c>
      <c r="D8623" t="s">
        <v>221</v>
      </c>
      <c r="E8623" t="s">
        <v>716</v>
      </c>
      <c r="F8623" t="s">
        <v>357</v>
      </c>
      <c r="G8623" t="s">
        <v>140</v>
      </c>
      <c r="H8623" t="s">
        <v>140</v>
      </c>
      <c r="I8623" t="s">
        <v>954</v>
      </c>
    </row>
    <row r="8624" spans="1:9" x14ac:dyDescent="0.35">
      <c r="A8624" t="s">
        <v>17</v>
      </c>
      <c r="B8624" t="s">
        <v>1130</v>
      </c>
      <c r="C8624">
        <v>162</v>
      </c>
      <c r="D8624" t="s">
        <v>55</v>
      </c>
      <c r="E8624" t="s">
        <v>140</v>
      </c>
      <c r="F8624" t="s">
        <v>649</v>
      </c>
      <c r="G8624" t="s">
        <v>140</v>
      </c>
      <c r="H8624" t="s">
        <v>140</v>
      </c>
      <c r="I8624" t="s">
        <v>1016</v>
      </c>
    </row>
    <row r="8625" spans="1:9" x14ac:dyDescent="0.35">
      <c r="A8625" t="s">
        <v>17</v>
      </c>
      <c r="B8625" t="s">
        <v>1131</v>
      </c>
      <c r="C8625">
        <v>14</v>
      </c>
      <c r="D8625" t="s">
        <v>77</v>
      </c>
      <c r="E8625" t="s">
        <v>140</v>
      </c>
      <c r="F8625" t="s">
        <v>76</v>
      </c>
      <c r="G8625" t="s">
        <v>140</v>
      </c>
      <c r="H8625" t="s">
        <v>140</v>
      </c>
      <c r="I8625" t="s">
        <v>140</v>
      </c>
    </row>
    <row r="8626" spans="1:9" x14ac:dyDescent="0.35">
      <c r="A8626" t="s">
        <v>18</v>
      </c>
      <c r="B8626" t="s">
        <v>1129</v>
      </c>
      <c r="C8626">
        <v>23</v>
      </c>
      <c r="D8626" t="s">
        <v>879</v>
      </c>
      <c r="E8626" t="s">
        <v>140</v>
      </c>
      <c r="F8626" t="s">
        <v>878</v>
      </c>
      <c r="G8626" t="s">
        <v>140</v>
      </c>
      <c r="H8626" t="s">
        <v>140</v>
      </c>
      <c r="I8626" t="s">
        <v>140</v>
      </c>
    </row>
    <row r="8627" spans="1:9" x14ac:dyDescent="0.35">
      <c r="A8627" t="s">
        <v>18</v>
      </c>
      <c r="B8627" t="s">
        <v>1130</v>
      </c>
      <c r="C8627">
        <v>139</v>
      </c>
      <c r="D8627" t="s">
        <v>365</v>
      </c>
      <c r="E8627" t="s">
        <v>1013</v>
      </c>
      <c r="F8627" t="s">
        <v>472</v>
      </c>
      <c r="G8627" t="s">
        <v>140</v>
      </c>
      <c r="H8627" t="s">
        <v>140</v>
      </c>
      <c r="I8627" t="s">
        <v>775</v>
      </c>
    </row>
    <row r="8628" spans="1:9" x14ac:dyDescent="0.35">
      <c r="A8628" t="s">
        <v>18</v>
      </c>
      <c r="B8628" t="s">
        <v>1131</v>
      </c>
      <c r="C8628">
        <v>43</v>
      </c>
      <c r="D8628" t="s">
        <v>76</v>
      </c>
      <c r="E8628" t="s">
        <v>140</v>
      </c>
      <c r="F8628" t="s">
        <v>77</v>
      </c>
      <c r="G8628" t="s">
        <v>140</v>
      </c>
      <c r="H8628" t="s">
        <v>140</v>
      </c>
      <c r="I8628" t="s">
        <v>140</v>
      </c>
    </row>
    <row r="8629" spans="1:9" x14ac:dyDescent="0.35">
      <c r="A8629" t="s">
        <v>19</v>
      </c>
      <c r="B8629" t="s">
        <v>1129</v>
      </c>
      <c r="C8629">
        <v>11</v>
      </c>
      <c r="D8629" t="s">
        <v>71</v>
      </c>
      <c r="E8629" t="s">
        <v>598</v>
      </c>
      <c r="F8629" t="s">
        <v>212</v>
      </c>
      <c r="G8629" t="s">
        <v>140</v>
      </c>
      <c r="H8629" t="s">
        <v>140</v>
      </c>
      <c r="I8629" t="s">
        <v>140</v>
      </c>
    </row>
    <row r="8630" spans="1:9" x14ac:dyDescent="0.35">
      <c r="A8630" t="s">
        <v>19</v>
      </c>
      <c r="B8630" t="s">
        <v>1130</v>
      </c>
      <c r="C8630">
        <v>153</v>
      </c>
      <c r="D8630" t="s">
        <v>83</v>
      </c>
      <c r="E8630" t="s">
        <v>1054</v>
      </c>
      <c r="F8630" t="s">
        <v>475</v>
      </c>
      <c r="G8630" t="s">
        <v>1010</v>
      </c>
      <c r="H8630" t="s">
        <v>140</v>
      </c>
      <c r="I8630" t="s">
        <v>140</v>
      </c>
    </row>
    <row r="8631" spans="1:9" x14ac:dyDescent="0.35">
      <c r="A8631" t="s">
        <v>19</v>
      </c>
      <c r="B8631" t="s">
        <v>1131</v>
      </c>
      <c r="C8631">
        <v>41</v>
      </c>
      <c r="D8631" t="s">
        <v>636</v>
      </c>
      <c r="E8631" t="s">
        <v>1102</v>
      </c>
      <c r="F8631" t="s">
        <v>63</v>
      </c>
      <c r="G8631" t="s">
        <v>140</v>
      </c>
      <c r="H8631" t="s">
        <v>140</v>
      </c>
      <c r="I8631" t="s">
        <v>140</v>
      </c>
    </row>
    <row r="8632" spans="1:9" x14ac:dyDescent="0.35">
      <c r="A8632" t="s">
        <v>20</v>
      </c>
      <c r="B8632" t="s">
        <v>1129</v>
      </c>
      <c r="C8632">
        <v>32</v>
      </c>
      <c r="D8632" t="s">
        <v>612</v>
      </c>
      <c r="E8632" t="s">
        <v>1018</v>
      </c>
      <c r="F8632" t="s">
        <v>395</v>
      </c>
      <c r="G8632" t="s">
        <v>140</v>
      </c>
      <c r="H8632" t="s">
        <v>140</v>
      </c>
      <c r="I8632" t="s">
        <v>1013</v>
      </c>
    </row>
    <row r="8633" spans="1:9" x14ac:dyDescent="0.35">
      <c r="A8633" t="s">
        <v>20</v>
      </c>
      <c r="B8633" t="s">
        <v>1130</v>
      </c>
      <c r="C8633">
        <v>90</v>
      </c>
      <c r="D8633" t="s">
        <v>53</v>
      </c>
      <c r="E8633" t="s">
        <v>140</v>
      </c>
      <c r="F8633" t="s">
        <v>698</v>
      </c>
      <c r="G8633" t="s">
        <v>1019</v>
      </c>
      <c r="H8633" t="s">
        <v>140</v>
      </c>
      <c r="I8633" t="s">
        <v>140</v>
      </c>
    </row>
    <row r="8634" spans="1:9" x14ac:dyDescent="0.35">
      <c r="A8634" t="s">
        <v>20</v>
      </c>
      <c r="B8634" t="s">
        <v>1131</v>
      </c>
      <c r="C8634">
        <v>84</v>
      </c>
      <c r="D8634" t="s">
        <v>304</v>
      </c>
      <c r="E8634" t="s">
        <v>1017</v>
      </c>
      <c r="F8634" t="s">
        <v>249</v>
      </c>
      <c r="G8634" t="s">
        <v>1013</v>
      </c>
      <c r="H8634" t="s">
        <v>1021</v>
      </c>
      <c r="I8634" t="s">
        <v>140</v>
      </c>
    </row>
    <row r="8635" spans="1:9" x14ac:dyDescent="0.35">
      <c r="A8635" t="s">
        <v>21</v>
      </c>
      <c r="B8635" t="s">
        <v>1129</v>
      </c>
      <c r="C8635">
        <v>43</v>
      </c>
      <c r="D8635" t="s">
        <v>500</v>
      </c>
      <c r="E8635" t="s">
        <v>1062</v>
      </c>
      <c r="F8635" t="s">
        <v>140</v>
      </c>
      <c r="G8635" t="s">
        <v>140</v>
      </c>
      <c r="H8635" t="s">
        <v>140</v>
      </c>
      <c r="I8635" t="s">
        <v>939</v>
      </c>
    </row>
    <row r="8636" spans="1:9" x14ac:dyDescent="0.35">
      <c r="A8636" t="s">
        <v>21</v>
      </c>
      <c r="B8636" t="s">
        <v>1130</v>
      </c>
      <c r="C8636">
        <v>75</v>
      </c>
      <c r="D8636" t="s">
        <v>1157</v>
      </c>
      <c r="E8636" t="s">
        <v>954</v>
      </c>
      <c r="F8636" t="s">
        <v>345</v>
      </c>
      <c r="G8636" t="s">
        <v>140</v>
      </c>
      <c r="H8636" t="s">
        <v>140</v>
      </c>
      <c r="I8636" t="s">
        <v>140</v>
      </c>
    </row>
    <row r="8637" spans="1:9" x14ac:dyDescent="0.35">
      <c r="A8637" t="s">
        <v>21</v>
      </c>
      <c r="B8637" t="s">
        <v>1131</v>
      </c>
      <c r="C8637">
        <v>92</v>
      </c>
      <c r="D8637" t="s">
        <v>906</v>
      </c>
      <c r="E8637" t="s">
        <v>1043</v>
      </c>
      <c r="F8637" t="s">
        <v>942</v>
      </c>
      <c r="G8637" t="s">
        <v>140</v>
      </c>
      <c r="H8637" t="s">
        <v>140</v>
      </c>
      <c r="I8637" t="s">
        <v>140</v>
      </c>
    </row>
    <row r="8638" spans="1:9" x14ac:dyDescent="0.35">
      <c r="A8638" t="s">
        <v>22</v>
      </c>
      <c r="B8638" t="s">
        <v>1129</v>
      </c>
      <c r="C8638">
        <v>23</v>
      </c>
      <c r="D8638" t="s">
        <v>71</v>
      </c>
      <c r="E8638" t="s">
        <v>967</v>
      </c>
      <c r="F8638" t="s">
        <v>683</v>
      </c>
      <c r="G8638" t="s">
        <v>140</v>
      </c>
      <c r="H8638" t="s">
        <v>140</v>
      </c>
      <c r="I8638" t="s">
        <v>140</v>
      </c>
    </row>
    <row r="8639" spans="1:9" x14ac:dyDescent="0.35">
      <c r="A8639" t="s">
        <v>22</v>
      </c>
      <c r="B8639" t="s">
        <v>1130</v>
      </c>
      <c r="C8639">
        <v>170</v>
      </c>
      <c r="D8639" t="s">
        <v>467</v>
      </c>
      <c r="E8639" t="s">
        <v>140</v>
      </c>
      <c r="F8639" t="s">
        <v>468</v>
      </c>
      <c r="G8639" t="s">
        <v>140</v>
      </c>
      <c r="H8639" t="s">
        <v>140</v>
      </c>
      <c r="I8639" t="s">
        <v>140</v>
      </c>
    </row>
    <row r="8640" spans="1:9" x14ac:dyDescent="0.35">
      <c r="A8640" t="s">
        <v>22</v>
      </c>
      <c r="B8640" t="s">
        <v>1131</v>
      </c>
      <c r="C8640">
        <v>16</v>
      </c>
      <c r="D8640" t="s">
        <v>417</v>
      </c>
      <c r="E8640" t="s">
        <v>1004</v>
      </c>
      <c r="F8640" t="s">
        <v>820</v>
      </c>
      <c r="G8640" t="s">
        <v>140</v>
      </c>
      <c r="H8640" t="s">
        <v>140</v>
      </c>
      <c r="I8640" t="s">
        <v>140</v>
      </c>
    </row>
    <row r="8641" spans="1:9" x14ac:dyDescent="0.35">
      <c r="A8641" t="s">
        <v>23</v>
      </c>
      <c r="B8641" t="s">
        <v>1129</v>
      </c>
      <c r="C8641">
        <v>41</v>
      </c>
      <c r="D8641" t="s">
        <v>694</v>
      </c>
      <c r="E8641" t="s">
        <v>1021</v>
      </c>
      <c r="F8641" t="s">
        <v>816</v>
      </c>
      <c r="G8641" t="s">
        <v>1051</v>
      </c>
      <c r="H8641" t="s">
        <v>140</v>
      </c>
      <c r="I8641" t="s">
        <v>1051</v>
      </c>
    </row>
    <row r="8642" spans="1:9" x14ac:dyDescent="0.35">
      <c r="A8642" t="s">
        <v>23</v>
      </c>
      <c r="B8642" t="s">
        <v>1130</v>
      </c>
      <c r="C8642">
        <v>105</v>
      </c>
      <c r="D8642" t="s">
        <v>836</v>
      </c>
      <c r="E8642" t="s">
        <v>1011</v>
      </c>
      <c r="F8642" t="s">
        <v>357</v>
      </c>
      <c r="G8642" t="s">
        <v>140</v>
      </c>
      <c r="H8642" t="s">
        <v>140</v>
      </c>
      <c r="I8642" t="s">
        <v>140</v>
      </c>
    </row>
    <row r="8643" spans="1:9" x14ac:dyDescent="0.35">
      <c r="A8643" t="s">
        <v>23</v>
      </c>
      <c r="B8643" t="s">
        <v>1131</v>
      </c>
      <c r="C8643">
        <v>59</v>
      </c>
      <c r="D8643" t="s">
        <v>569</v>
      </c>
      <c r="E8643" t="s">
        <v>140</v>
      </c>
      <c r="F8643" t="s">
        <v>460</v>
      </c>
      <c r="G8643" t="s">
        <v>940</v>
      </c>
      <c r="H8643" t="s">
        <v>140</v>
      </c>
      <c r="I8643" t="s">
        <v>1019</v>
      </c>
    </row>
    <row r="8644" spans="1:9" x14ac:dyDescent="0.35">
      <c r="A8644" t="s">
        <v>24</v>
      </c>
      <c r="B8644" t="s">
        <v>1129</v>
      </c>
      <c r="C8644">
        <v>34</v>
      </c>
      <c r="D8644" t="s">
        <v>763</v>
      </c>
      <c r="E8644" t="s">
        <v>837</v>
      </c>
      <c r="F8644" t="s">
        <v>107</v>
      </c>
      <c r="G8644" t="s">
        <v>140</v>
      </c>
      <c r="H8644" t="s">
        <v>140</v>
      </c>
      <c r="I8644" t="s">
        <v>140</v>
      </c>
    </row>
    <row r="8645" spans="1:9" x14ac:dyDescent="0.35">
      <c r="A8645" t="s">
        <v>24</v>
      </c>
      <c r="B8645" t="s">
        <v>1130</v>
      </c>
      <c r="C8645">
        <v>147</v>
      </c>
      <c r="D8645" t="s">
        <v>227</v>
      </c>
      <c r="E8645" t="s">
        <v>1012</v>
      </c>
      <c r="F8645" t="s">
        <v>246</v>
      </c>
      <c r="G8645" t="s">
        <v>1012</v>
      </c>
      <c r="H8645" t="s">
        <v>140</v>
      </c>
      <c r="I8645" t="s">
        <v>1014</v>
      </c>
    </row>
    <row r="8646" spans="1:9" x14ac:dyDescent="0.35">
      <c r="A8646" t="s">
        <v>24</v>
      </c>
      <c r="B8646" t="s">
        <v>1131</v>
      </c>
      <c r="C8646">
        <v>26</v>
      </c>
      <c r="D8646" t="s">
        <v>1138</v>
      </c>
      <c r="E8646" t="s">
        <v>140</v>
      </c>
      <c r="F8646" t="s">
        <v>1106</v>
      </c>
      <c r="G8646" t="s">
        <v>140</v>
      </c>
      <c r="H8646" t="s">
        <v>140</v>
      </c>
      <c r="I8646" t="s">
        <v>140</v>
      </c>
    </row>
    <row r="8647" spans="1:9" x14ac:dyDescent="0.35">
      <c r="A8647" t="s">
        <v>25</v>
      </c>
      <c r="B8647" t="s">
        <v>1129</v>
      </c>
      <c r="C8647">
        <v>23</v>
      </c>
      <c r="D8647" t="s">
        <v>415</v>
      </c>
      <c r="E8647" t="s">
        <v>97</v>
      </c>
      <c r="F8647" t="s">
        <v>202</v>
      </c>
      <c r="G8647" t="s">
        <v>140</v>
      </c>
      <c r="H8647" t="s">
        <v>140</v>
      </c>
      <c r="I8647" t="s">
        <v>140</v>
      </c>
    </row>
    <row r="8648" spans="1:9" x14ac:dyDescent="0.35">
      <c r="A8648" t="s">
        <v>25</v>
      </c>
      <c r="B8648" t="s">
        <v>1130</v>
      </c>
      <c r="C8648">
        <v>162</v>
      </c>
      <c r="D8648" t="s">
        <v>627</v>
      </c>
      <c r="E8648" t="s">
        <v>140</v>
      </c>
      <c r="F8648" t="s">
        <v>626</v>
      </c>
      <c r="G8648" t="s">
        <v>140</v>
      </c>
      <c r="H8648" t="s">
        <v>140</v>
      </c>
      <c r="I8648" t="s">
        <v>140</v>
      </c>
    </row>
    <row r="8649" spans="1:9" x14ac:dyDescent="0.35">
      <c r="A8649" t="s">
        <v>25</v>
      </c>
      <c r="B8649" t="s">
        <v>1131</v>
      </c>
      <c r="C8649">
        <v>19</v>
      </c>
      <c r="D8649" t="s">
        <v>401</v>
      </c>
      <c r="E8649" t="s">
        <v>140</v>
      </c>
      <c r="F8649" t="s">
        <v>400</v>
      </c>
      <c r="G8649" t="s">
        <v>140</v>
      </c>
      <c r="H8649" t="s">
        <v>140</v>
      </c>
      <c r="I8649" t="s">
        <v>140</v>
      </c>
    </row>
    <row r="8650" spans="1:9" x14ac:dyDescent="0.35">
      <c r="A8650" t="s">
        <v>26</v>
      </c>
      <c r="B8650" t="s">
        <v>1129</v>
      </c>
      <c r="C8650">
        <v>20</v>
      </c>
      <c r="D8650" t="s">
        <v>656</v>
      </c>
      <c r="E8650" t="s">
        <v>614</v>
      </c>
      <c r="F8650" t="s">
        <v>533</v>
      </c>
      <c r="G8650" t="s">
        <v>140</v>
      </c>
      <c r="H8650" t="s">
        <v>140</v>
      </c>
      <c r="I8650" t="s">
        <v>140</v>
      </c>
    </row>
    <row r="8651" spans="1:9" x14ac:dyDescent="0.35">
      <c r="A8651" t="s">
        <v>26</v>
      </c>
      <c r="B8651" t="s">
        <v>1130</v>
      </c>
      <c r="C8651">
        <v>137</v>
      </c>
      <c r="D8651" t="s">
        <v>880</v>
      </c>
      <c r="E8651" t="s">
        <v>140</v>
      </c>
      <c r="F8651" t="s">
        <v>817</v>
      </c>
      <c r="G8651" t="s">
        <v>1014</v>
      </c>
      <c r="H8651" t="s">
        <v>140</v>
      </c>
      <c r="I8651" t="s">
        <v>140</v>
      </c>
    </row>
    <row r="8652" spans="1:9" x14ac:dyDescent="0.35">
      <c r="A8652" t="s">
        <v>26</v>
      </c>
      <c r="B8652" t="s">
        <v>1131</v>
      </c>
      <c r="C8652">
        <v>45</v>
      </c>
      <c r="D8652" t="s">
        <v>460</v>
      </c>
      <c r="E8652" t="s">
        <v>1054</v>
      </c>
      <c r="F8652" t="s">
        <v>589</v>
      </c>
      <c r="G8652" t="s">
        <v>140</v>
      </c>
      <c r="H8652" t="s">
        <v>140</v>
      </c>
      <c r="I8652" t="s">
        <v>140</v>
      </c>
    </row>
    <row r="8653" spans="1:9" x14ac:dyDescent="0.35">
      <c r="A8653" t="s">
        <v>27</v>
      </c>
      <c r="B8653" t="s">
        <v>1129</v>
      </c>
      <c r="C8653">
        <v>7</v>
      </c>
      <c r="D8653" t="s">
        <v>509</v>
      </c>
      <c r="E8653" t="s">
        <v>140</v>
      </c>
      <c r="F8653" t="s">
        <v>508</v>
      </c>
      <c r="G8653" t="s">
        <v>140</v>
      </c>
      <c r="H8653" t="s">
        <v>140</v>
      </c>
      <c r="I8653" t="s">
        <v>140</v>
      </c>
    </row>
    <row r="8654" spans="1:9" x14ac:dyDescent="0.35">
      <c r="A8654" t="s">
        <v>27</v>
      </c>
      <c r="B8654" t="s">
        <v>1130</v>
      </c>
      <c r="C8654">
        <v>171</v>
      </c>
      <c r="D8654" t="s">
        <v>720</v>
      </c>
      <c r="E8654" t="s">
        <v>949</v>
      </c>
      <c r="F8654" t="s">
        <v>236</v>
      </c>
      <c r="G8654" t="s">
        <v>140</v>
      </c>
      <c r="H8654" t="s">
        <v>140</v>
      </c>
      <c r="I8654" t="s">
        <v>140</v>
      </c>
    </row>
    <row r="8655" spans="1:9" x14ac:dyDescent="0.35">
      <c r="A8655" t="s">
        <v>27</v>
      </c>
      <c r="B8655" t="s">
        <v>1131</v>
      </c>
      <c r="C8655">
        <v>26</v>
      </c>
      <c r="D8655" t="s">
        <v>327</v>
      </c>
      <c r="E8655" t="s">
        <v>140</v>
      </c>
      <c r="F8655" t="s">
        <v>328</v>
      </c>
      <c r="G8655" t="s">
        <v>140</v>
      </c>
      <c r="H8655" t="s">
        <v>140</v>
      </c>
      <c r="I8655" t="s">
        <v>140</v>
      </c>
    </row>
    <row r="8656" spans="1:9" x14ac:dyDescent="0.35">
      <c r="A8656" t="s">
        <v>28</v>
      </c>
      <c r="B8656" t="s">
        <v>1129</v>
      </c>
      <c r="C8656">
        <v>34</v>
      </c>
      <c r="D8656" t="s">
        <v>437</v>
      </c>
      <c r="E8656" t="s">
        <v>1011</v>
      </c>
      <c r="F8656" t="s">
        <v>580</v>
      </c>
      <c r="G8656" t="s">
        <v>140</v>
      </c>
      <c r="H8656" t="s">
        <v>140</v>
      </c>
      <c r="I8656" t="s">
        <v>140</v>
      </c>
    </row>
    <row r="8657" spans="1:9" x14ac:dyDescent="0.35">
      <c r="A8657" t="s">
        <v>28</v>
      </c>
      <c r="B8657" t="s">
        <v>1130</v>
      </c>
      <c r="C8657">
        <v>147</v>
      </c>
      <c r="D8657" t="s">
        <v>818</v>
      </c>
      <c r="E8657" t="s">
        <v>140</v>
      </c>
      <c r="F8657" t="s">
        <v>817</v>
      </c>
      <c r="G8657" t="s">
        <v>140</v>
      </c>
      <c r="H8657" t="s">
        <v>140</v>
      </c>
      <c r="I8657" t="s">
        <v>140</v>
      </c>
    </row>
    <row r="8658" spans="1:9" x14ac:dyDescent="0.35">
      <c r="A8658" t="s">
        <v>28</v>
      </c>
      <c r="B8658" t="s">
        <v>1131</v>
      </c>
      <c r="C8658">
        <v>26</v>
      </c>
      <c r="D8658" t="s">
        <v>624</v>
      </c>
      <c r="E8658" t="s">
        <v>903</v>
      </c>
      <c r="F8658" t="s">
        <v>212</v>
      </c>
      <c r="G8658" t="s">
        <v>903</v>
      </c>
      <c r="H8658" t="s">
        <v>140</v>
      </c>
      <c r="I8658" t="s">
        <v>140</v>
      </c>
    </row>
    <row r="8659" spans="1:9" x14ac:dyDescent="0.35">
      <c r="A8659" t="s">
        <v>29</v>
      </c>
      <c r="B8659" t="s">
        <v>1129</v>
      </c>
      <c r="C8659">
        <v>12</v>
      </c>
      <c r="D8659" t="s">
        <v>727</v>
      </c>
      <c r="E8659" t="s">
        <v>93</v>
      </c>
      <c r="F8659" t="s">
        <v>599</v>
      </c>
      <c r="G8659" t="s">
        <v>140</v>
      </c>
      <c r="H8659" t="s">
        <v>574</v>
      </c>
      <c r="I8659" t="s">
        <v>140</v>
      </c>
    </row>
    <row r="8660" spans="1:9" x14ac:dyDescent="0.35">
      <c r="A8660" t="s">
        <v>29</v>
      </c>
      <c r="B8660" t="s">
        <v>1130</v>
      </c>
      <c r="C8660">
        <v>172</v>
      </c>
      <c r="D8660" t="s">
        <v>645</v>
      </c>
      <c r="E8660" t="s">
        <v>1054</v>
      </c>
      <c r="F8660" t="s">
        <v>409</v>
      </c>
      <c r="G8660" t="s">
        <v>140</v>
      </c>
      <c r="H8660" t="s">
        <v>140</v>
      </c>
      <c r="I8660" t="s">
        <v>140</v>
      </c>
    </row>
    <row r="8661" spans="1:9" x14ac:dyDescent="0.35">
      <c r="A8661" t="s">
        <v>29</v>
      </c>
      <c r="B8661" t="s">
        <v>1131</v>
      </c>
      <c r="C8661">
        <v>20</v>
      </c>
      <c r="D8661" t="s">
        <v>1069</v>
      </c>
      <c r="E8661" t="s">
        <v>140</v>
      </c>
      <c r="F8661" t="s">
        <v>1156</v>
      </c>
      <c r="G8661" t="s">
        <v>140</v>
      </c>
      <c r="H8661" t="s">
        <v>140</v>
      </c>
      <c r="I8661" t="s">
        <v>140</v>
      </c>
    </row>
    <row r="8662" spans="1:9" x14ac:dyDescent="0.35">
      <c r="A8662" t="s">
        <v>30</v>
      </c>
      <c r="B8662" t="s">
        <v>1129</v>
      </c>
      <c r="C8662">
        <v>12</v>
      </c>
      <c r="D8662" t="s">
        <v>49</v>
      </c>
      <c r="E8662" t="s">
        <v>99</v>
      </c>
      <c r="F8662" t="s">
        <v>765</v>
      </c>
      <c r="G8662" t="s">
        <v>140</v>
      </c>
      <c r="H8662" t="s">
        <v>140</v>
      </c>
      <c r="I8662" t="s">
        <v>1061</v>
      </c>
    </row>
    <row r="8663" spans="1:9" x14ac:dyDescent="0.35">
      <c r="A8663" t="s">
        <v>30</v>
      </c>
      <c r="B8663" t="s">
        <v>1130</v>
      </c>
      <c r="C8663">
        <v>167</v>
      </c>
      <c r="D8663" t="s">
        <v>855</v>
      </c>
      <c r="E8663" t="s">
        <v>1016</v>
      </c>
      <c r="F8663" t="s">
        <v>753</v>
      </c>
      <c r="G8663" t="s">
        <v>1013</v>
      </c>
      <c r="H8663" t="s">
        <v>140</v>
      </c>
      <c r="I8663" t="s">
        <v>140</v>
      </c>
    </row>
    <row r="8664" spans="1:9" x14ac:dyDescent="0.35">
      <c r="A8664" t="s">
        <v>30</v>
      </c>
      <c r="B8664" t="s">
        <v>1131</v>
      </c>
      <c r="C8664">
        <v>22</v>
      </c>
      <c r="D8664" t="s">
        <v>862</v>
      </c>
      <c r="E8664" t="s">
        <v>140</v>
      </c>
      <c r="F8664" t="s">
        <v>861</v>
      </c>
      <c r="G8664" t="s">
        <v>140</v>
      </c>
      <c r="H8664" t="s">
        <v>140</v>
      </c>
      <c r="I8664" t="s">
        <v>140</v>
      </c>
    </row>
    <row r="8665" spans="1:9" x14ac:dyDescent="0.35">
      <c r="A8665" t="s">
        <v>31</v>
      </c>
      <c r="B8665" t="s">
        <v>1129</v>
      </c>
      <c r="C8665">
        <v>28</v>
      </c>
      <c r="D8665" t="s">
        <v>616</v>
      </c>
      <c r="E8665" t="s">
        <v>1047</v>
      </c>
      <c r="F8665" t="s">
        <v>604</v>
      </c>
      <c r="G8665" t="s">
        <v>140</v>
      </c>
      <c r="H8665" t="s">
        <v>140</v>
      </c>
      <c r="I8665" t="s">
        <v>140</v>
      </c>
    </row>
    <row r="8666" spans="1:9" x14ac:dyDescent="0.35">
      <c r="A8666" t="s">
        <v>31</v>
      </c>
      <c r="B8666" t="s">
        <v>1130</v>
      </c>
      <c r="C8666">
        <v>101</v>
      </c>
      <c r="D8666" t="s">
        <v>865</v>
      </c>
      <c r="E8666" t="s">
        <v>140</v>
      </c>
      <c r="F8666" t="s">
        <v>1246</v>
      </c>
      <c r="G8666" t="s">
        <v>140</v>
      </c>
      <c r="H8666" t="s">
        <v>140</v>
      </c>
      <c r="I8666" t="s">
        <v>140</v>
      </c>
    </row>
    <row r="8667" spans="1:9" x14ac:dyDescent="0.35">
      <c r="A8667" t="s">
        <v>31</v>
      </c>
      <c r="B8667" t="s">
        <v>1131</v>
      </c>
      <c r="C8667">
        <v>78</v>
      </c>
      <c r="D8667" t="s">
        <v>771</v>
      </c>
      <c r="E8667" t="s">
        <v>140</v>
      </c>
      <c r="F8667" t="s">
        <v>770</v>
      </c>
      <c r="G8667" t="s">
        <v>140</v>
      </c>
      <c r="H8667" t="s">
        <v>140</v>
      </c>
      <c r="I8667" t="s">
        <v>140</v>
      </c>
    </row>
    <row r="8668" spans="1:9" x14ac:dyDescent="0.35">
      <c r="A8668" t="s">
        <v>32</v>
      </c>
      <c r="B8668" t="s">
        <v>1129</v>
      </c>
      <c r="C8668">
        <v>690</v>
      </c>
      <c r="D8668" t="s">
        <v>889</v>
      </c>
      <c r="E8668" t="s">
        <v>1044</v>
      </c>
      <c r="F8668" t="s">
        <v>296</v>
      </c>
      <c r="G8668" t="s">
        <v>1008</v>
      </c>
      <c r="H8668" t="s">
        <v>1022</v>
      </c>
      <c r="I8668" t="s">
        <v>1063</v>
      </c>
    </row>
    <row r="8669" spans="1:9" x14ac:dyDescent="0.35">
      <c r="A8669" t="s">
        <v>32</v>
      </c>
      <c r="B8669" t="s">
        <v>1130</v>
      </c>
      <c r="C8669">
        <v>3309</v>
      </c>
      <c r="D8669" t="s">
        <v>296</v>
      </c>
      <c r="E8669" t="s">
        <v>775</v>
      </c>
      <c r="F8669" t="s">
        <v>76</v>
      </c>
      <c r="G8669" t="s">
        <v>1008</v>
      </c>
      <c r="H8669" t="s">
        <v>140</v>
      </c>
      <c r="I8669" t="s">
        <v>1008</v>
      </c>
    </row>
    <row r="8670" spans="1:9" x14ac:dyDescent="0.35">
      <c r="A8670" t="s">
        <v>32</v>
      </c>
      <c r="B8670" t="s">
        <v>1131</v>
      </c>
      <c r="C8670">
        <v>926</v>
      </c>
      <c r="D8670" t="s">
        <v>231</v>
      </c>
      <c r="E8670" t="s">
        <v>1017</v>
      </c>
      <c r="F8670" t="s">
        <v>686</v>
      </c>
      <c r="G8670" t="s">
        <v>1013</v>
      </c>
      <c r="H8670" t="s">
        <v>1022</v>
      </c>
      <c r="I8670" t="s">
        <v>1008</v>
      </c>
    </row>
    <row r="8672" spans="1:9" x14ac:dyDescent="0.35">
      <c r="A8672" t="s">
        <v>1348</v>
      </c>
    </row>
    <row r="8673" spans="1:9" x14ac:dyDescent="0.35">
      <c r="A8673" t="s">
        <v>2</v>
      </c>
      <c r="B8673" t="s">
        <v>1150</v>
      </c>
      <c r="C8673" t="s">
        <v>3</v>
      </c>
      <c r="D8673" t="s">
        <v>1342</v>
      </c>
      <c r="E8673" t="s">
        <v>1343</v>
      </c>
      <c r="F8673" t="s">
        <v>1344</v>
      </c>
      <c r="G8673" t="s">
        <v>136</v>
      </c>
      <c r="H8673" t="s">
        <v>1032</v>
      </c>
      <c r="I8673" t="s">
        <v>1345</v>
      </c>
    </row>
    <row r="8674" spans="1:9" x14ac:dyDescent="0.35">
      <c r="A8674" t="s">
        <v>8</v>
      </c>
      <c r="B8674" t="s">
        <v>1151</v>
      </c>
      <c r="C8674">
        <v>133</v>
      </c>
      <c r="D8674" t="s">
        <v>196</v>
      </c>
      <c r="E8674" t="s">
        <v>1046</v>
      </c>
      <c r="F8674" t="s">
        <v>74</v>
      </c>
      <c r="G8674" t="s">
        <v>140</v>
      </c>
      <c r="H8674" t="s">
        <v>140</v>
      </c>
      <c r="I8674" t="s">
        <v>140</v>
      </c>
    </row>
    <row r="8675" spans="1:9" x14ac:dyDescent="0.35">
      <c r="A8675" t="s">
        <v>8</v>
      </c>
      <c r="B8675" t="s">
        <v>1152</v>
      </c>
      <c r="C8675">
        <v>56</v>
      </c>
      <c r="D8675" t="s">
        <v>728</v>
      </c>
      <c r="E8675" t="s">
        <v>1020</v>
      </c>
      <c r="F8675" t="s">
        <v>815</v>
      </c>
      <c r="G8675" t="s">
        <v>140</v>
      </c>
      <c r="H8675" t="s">
        <v>140</v>
      </c>
      <c r="I8675" t="s">
        <v>1012</v>
      </c>
    </row>
    <row r="8676" spans="1:9" x14ac:dyDescent="0.35">
      <c r="A8676" t="s">
        <v>8</v>
      </c>
      <c r="B8676" t="s">
        <v>339</v>
      </c>
      <c r="C8676">
        <v>15</v>
      </c>
      <c r="D8676" t="s">
        <v>237</v>
      </c>
      <c r="E8676" t="s">
        <v>140</v>
      </c>
      <c r="F8676" t="s">
        <v>835</v>
      </c>
      <c r="G8676" t="s">
        <v>517</v>
      </c>
      <c r="H8676" t="s">
        <v>140</v>
      </c>
      <c r="I8676" t="s">
        <v>664</v>
      </c>
    </row>
    <row r="8677" spans="1:9" x14ac:dyDescent="0.35">
      <c r="A8677" t="s">
        <v>9</v>
      </c>
      <c r="B8677" t="s">
        <v>1151</v>
      </c>
      <c r="C8677">
        <v>122</v>
      </c>
      <c r="D8677" t="s">
        <v>242</v>
      </c>
      <c r="E8677" t="s">
        <v>1011</v>
      </c>
      <c r="F8677" t="s">
        <v>54</v>
      </c>
      <c r="G8677" t="s">
        <v>140</v>
      </c>
      <c r="H8677" t="s">
        <v>140</v>
      </c>
      <c r="I8677" t="s">
        <v>140</v>
      </c>
    </row>
    <row r="8678" spans="1:9" x14ac:dyDescent="0.35">
      <c r="A8678" t="s">
        <v>9</v>
      </c>
      <c r="B8678" t="s">
        <v>1152</v>
      </c>
      <c r="C8678">
        <v>67</v>
      </c>
      <c r="D8678" t="s">
        <v>61</v>
      </c>
      <c r="E8678" t="s">
        <v>775</v>
      </c>
      <c r="F8678" t="s">
        <v>475</v>
      </c>
      <c r="G8678" t="s">
        <v>140</v>
      </c>
      <c r="H8678" t="s">
        <v>140</v>
      </c>
      <c r="I8678" t="s">
        <v>1043</v>
      </c>
    </row>
    <row r="8679" spans="1:9" x14ac:dyDescent="0.35">
      <c r="A8679" t="s">
        <v>9</v>
      </c>
      <c r="B8679" t="s">
        <v>339</v>
      </c>
      <c r="C8679">
        <v>12</v>
      </c>
      <c r="D8679" t="s">
        <v>1139</v>
      </c>
      <c r="E8679" t="s">
        <v>140</v>
      </c>
      <c r="F8679" t="s">
        <v>1162</v>
      </c>
      <c r="G8679" t="s">
        <v>140</v>
      </c>
      <c r="H8679" t="s">
        <v>140</v>
      </c>
      <c r="I8679" t="s">
        <v>140</v>
      </c>
    </row>
    <row r="8680" spans="1:9" x14ac:dyDescent="0.35">
      <c r="A8680" t="s">
        <v>10</v>
      </c>
      <c r="B8680" t="s">
        <v>1151</v>
      </c>
      <c r="C8680">
        <v>130</v>
      </c>
      <c r="D8680" t="s">
        <v>492</v>
      </c>
      <c r="E8680" t="s">
        <v>939</v>
      </c>
      <c r="F8680" t="s">
        <v>617</v>
      </c>
      <c r="G8680" t="s">
        <v>140</v>
      </c>
      <c r="H8680" t="s">
        <v>140</v>
      </c>
      <c r="I8680" t="s">
        <v>1014</v>
      </c>
    </row>
    <row r="8681" spans="1:9" x14ac:dyDescent="0.35">
      <c r="A8681" t="s">
        <v>10</v>
      </c>
      <c r="B8681" t="s">
        <v>1152</v>
      </c>
      <c r="C8681">
        <v>67</v>
      </c>
      <c r="D8681" t="s">
        <v>83</v>
      </c>
      <c r="E8681" t="s">
        <v>875</v>
      </c>
      <c r="F8681" t="s">
        <v>377</v>
      </c>
      <c r="G8681" t="s">
        <v>140</v>
      </c>
      <c r="H8681" t="s">
        <v>140</v>
      </c>
      <c r="I8681" t="s">
        <v>140</v>
      </c>
    </row>
    <row r="8682" spans="1:9" x14ac:dyDescent="0.35">
      <c r="A8682" t="s">
        <v>10</v>
      </c>
      <c r="B8682" t="s">
        <v>339</v>
      </c>
      <c r="C8682">
        <v>11</v>
      </c>
      <c r="D8682" t="s">
        <v>162</v>
      </c>
      <c r="E8682" t="s">
        <v>140</v>
      </c>
      <c r="F8682" t="s">
        <v>163</v>
      </c>
      <c r="G8682" t="s">
        <v>140</v>
      </c>
      <c r="H8682" t="s">
        <v>140</v>
      </c>
      <c r="I8682" t="s">
        <v>140</v>
      </c>
    </row>
    <row r="8683" spans="1:9" x14ac:dyDescent="0.35">
      <c r="A8683" t="s">
        <v>11</v>
      </c>
      <c r="B8683" t="s">
        <v>1151</v>
      </c>
      <c r="C8683">
        <v>134</v>
      </c>
      <c r="D8683" t="s">
        <v>738</v>
      </c>
      <c r="E8683" t="s">
        <v>1063</v>
      </c>
      <c r="F8683" t="s">
        <v>267</v>
      </c>
      <c r="G8683" t="s">
        <v>140</v>
      </c>
      <c r="H8683" t="s">
        <v>140</v>
      </c>
      <c r="I8683" t="s">
        <v>140</v>
      </c>
    </row>
    <row r="8684" spans="1:9" x14ac:dyDescent="0.35">
      <c r="A8684" t="s">
        <v>11</v>
      </c>
      <c r="B8684" t="s">
        <v>1152</v>
      </c>
      <c r="C8684">
        <v>57</v>
      </c>
      <c r="D8684" t="s">
        <v>212</v>
      </c>
      <c r="E8684" t="s">
        <v>1044</v>
      </c>
      <c r="F8684" t="s">
        <v>299</v>
      </c>
      <c r="G8684" t="s">
        <v>140</v>
      </c>
      <c r="H8684" t="s">
        <v>140</v>
      </c>
      <c r="I8684" t="s">
        <v>1012</v>
      </c>
    </row>
    <row r="8685" spans="1:9" x14ac:dyDescent="0.35">
      <c r="A8685" t="s">
        <v>11</v>
      </c>
      <c r="B8685" t="s">
        <v>339</v>
      </c>
      <c r="C8685">
        <v>15</v>
      </c>
      <c r="D8685" t="s">
        <v>215</v>
      </c>
      <c r="E8685" t="s">
        <v>140</v>
      </c>
      <c r="F8685" t="s">
        <v>214</v>
      </c>
      <c r="G8685" t="s">
        <v>140</v>
      </c>
      <c r="H8685" t="s">
        <v>140</v>
      </c>
      <c r="I8685" t="s">
        <v>140</v>
      </c>
    </row>
    <row r="8686" spans="1:9" x14ac:dyDescent="0.35">
      <c r="A8686" t="s">
        <v>12</v>
      </c>
      <c r="B8686" t="s">
        <v>1151</v>
      </c>
      <c r="C8686">
        <v>129</v>
      </c>
      <c r="D8686" t="s">
        <v>835</v>
      </c>
      <c r="E8686" t="s">
        <v>1020</v>
      </c>
      <c r="F8686" t="s">
        <v>786</v>
      </c>
      <c r="G8686" t="s">
        <v>140</v>
      </c>
      <c r="H8686" t="s">
        <v>140</v>
      </c>
      <c r="I8686" t="s">
        <v>1063</v>
      </c>
    </row>
    <row r="8687" spans="1:9" x14ac:dyDescent="0.35">
      <c r="A8687" t="s">
        <v>12</v>
      </c>
      <c r="B8687" t="s">
        <v>1152</v>
      </c>
      <c r="C8687">
        <v>56</v>
      </c>
      <c r="D8687" t="s">
        <v>42</v>
      </c>
      <c r="E8687" t="s">
        <v>1050</v>
      </c>
      <c r="F8687" t="s">
        <v>471</v>
      </c>
      <c r="G8687" t="s">
        <v>140</v>
      </c>
      <c r="H8687" t="s">
        <v>140</v>
      </c>
      <c r="I8687" t="s">
        <v>140</v>
      </c>
    </row>
    <row r="8688" spans="1:9" x14ac:dyDescent="0.35">
      <c r="A8688" t="s">
        <v>12</v>
      </c>
      <c r="B8688" t="s">
        <v>339</v>
      </c>
      <c r="C8688">
        <v>23</v>
      </c>
      <c r="D8688" t="s">
        <v>255</v>
      </c>
      <c r="E8688" t="s">
        <v>140</v>
      </c>
      <c r="F8688" t="s">
        <v>256</v>
      </c>
      <c r="G8688" t="s">
        <v>140</v>
      </c>
      <c r="H8688" t="s">
        <v>140</v>
      </c>
      <c r="I8688" t="s">
        <v>140</v>
      </c>
    </row>
    <row r="8689" spans="1:9" x14ac:dyDescent="0.35">
      <c r="A8689" t="s">
        <v>13</v>
      </c>
      <c r="B8689" t="s">
        <v>1151</v>
      </c>
      <c r="C8689">
        <v>137</v>
      </c>
      <c r="D8689" t="s">
        <v>822</v>
      </c>
      <c r="E8689" t="s">
        <v>1019</v>
      </c>
      <c r="F8689" t="s">
        <v>374</v>
      </c>
      <c r="G8689" t="s">
        <v>140</v>
      </c>
      <c r="H8689" t="s">
        <v>140</v>
      </c>
      <c r="I8689" t="s">
        <v>140</v>
      </c>
    </row>
    <row r="8690" spans="1:9" x14ac:dyDescent="0.35">
      <c r="A8690" t="s">
        <v>13</v>
      </c>
      <c r="B8690" t="s">
        <v>1152</v>
      </c>
      <c r="C8690">
        <v>53</v>
      </c>
      <c r="D8690" t="s">
        <v>720</v>
      </c>
      <c r="E8690" t="s">
        <v>140</v>
      </c>
      <c r="F8690" t="s">
        <v>388</v>
      </c>
      <c r="G8690" t="s">
        <v>140</v>
      </c>
      <c r="H8690" t="s">
        <v>140</v>
      </c>
      <c r="I8690" t="s">
        <v>1019</v>
      </c>
    </row>
    <row r="8691" spans="1:9" x14ac:dyDescent="0.35">
      <c r="A8691" t="s">
        <v>13</v>
      </c>
      <c r="B8691" t="s">
        <v>339</v>
      </c>
      <c r="C8691">
        <v>15</v>
      </c>
      <c r="D8691" t="s">
        <v>685</v>
      </c>
      <c r="E8691" t="s">
        <v>140</v>
      </c>
      <c r="F8691" t="s">
        <v>684</v>
      </c>
      <c r="G8691" t="s">
        <v>140</v>
      </c>
      <c r="H8691" t="s">
        <v>140</v>
      </c>
      <c r="I8691" t="s">
        <v>140</v>
      </c>
    </row>
    <row r="8692" spans="1:9" x14ac:dyDescent="0.35">
      <c r="A8692" t="s">
        <v>14</v>
      </c>
      <c r="B8692" t="s">
        <v>1151</v>
      </c>
      <c r="C8692">
        <v>124</v>
      </c>
      <c r="D8692" t="s">
        <v>391</v>
      </c>
      <c r="E8692" t="s">
        <v>996</v>
      </c>
      <c r="F8692" t="s">
        <v>183</v>
      </c>
      <c r="G8692" t="s">
        <v>140</v>
      </c>
      <c r="H8692" t="s">
        <v>140</v>
      </c>
      <c r="I8692" t="s">
        <v>140</v>
      </c>
    </row>
    <row r="8693" spans="1:9" x14ac:dyDescent="0.35">
      <c r="A8693" t="s">
        <v>14</v>
      </c>
      <c r="B8693" t="s">
        <v>1152</v>
      </c>
      <c r="C8693">
        <v>65</v>
      </c>
      <c r="D8693" t="s">
        <v>436</v>
      </c>
      <c r="E8693" t="s">
        <v>1055</v>
      </c>
      <c r="F8693" t="s">
        <v>392</v>
      </c>
      <c r="G8693" t="s">
        <v>140</v>
      </c>
      <c r="H8693" t="s">
        <v>140</v>
      </c>
      <c r="I8693" t="s">
        <v>140</v>
      </c>
    </row>
    <row r="8694" spans="1:9" x14ac:dyDescent="0.35">
      <c r="A8694" t="s">
        <v>14</v>
      </c>
      <c r="B8694" t="s">
        <v>339</v>
      </c>
      <c r="C8694">
        <v>13</v>
      </c>
      <c r="D8694" t="s">
        <v>925</v>
      </c>
      <c r="E8694" t="s">
        <v>140</v>
      </c>
      <c r="F8694" t="s">
        <v>926</v>
      </c>
      <c r="G8694" t="s">
        <v>140</v>
      </c>
      <c r="H8694" t="s">
        <v>140</v>
      </c>
      <c r="I8694" t="s">
        <v>140</v>
      </c>
    </row>
    <row r="8695" spans="1:9" x14ac:dyDescent="0.35">
      <c r="A8695" t="s">
        <v>15</v>
      </c>
      <c r="B8695" t="s">
        <v>1151</v>
      </c>
      <c r="C8695">
        <v>137</v>
      </c>
      <c r="D8695" t="s">
        <v>165</v>
      </c>
      <c r="E8695" t="s">
        <v>949</v>
      </c>
      <c r="F8695" t="s">
        <v>758</v>
      </c>
      <c r="G8695" t="s">
        <v>140</v>
      </c>
      <c r="H8695" t="s">
        <v>140</v>
      </c>
      <c r="I8695" t="s">
        <v>140</v>
      </c>
    </row>
    <row r="8696" spans="1:9" x14ac:dyDescent="0.35">
      <c r="A8696" t="s">
        <v>15</v>
      </c>
      <c r="B8696" t="s">
        <v>1152</v>
      </c>
      <c r="C8696">
        <v>59</v>
      </c>
      <c r="D8696" t="s">
        <v>485</v>
      </c>
      <c r="E8696" t="s">
        <v>1023</v>
      </c>
      <c r="F8696" t="s">
        <v>820</v>
      </c>
      <c r="G8696" t="s">
        <v>140</v>
      </c>
      <c r="H8696" t="s">
        <v>140</v>
      </c>
      <c r="I8696" t="s">
        <v>140</v>
      </c>
    </row>
    <row r="8697" spans="1:9" x14ac:dyDescent="0.35">
      <c r="A8697" t="s">
        <v>15</v>
      </c>
      <c r="B8697" t="s">
        <v>339</v>
      </c>
      <c r="C8697">
        <v>10</v>
      </c>
      <c r="D8697" t="s">
        <v>220</v>
      </c>
      <c r="E8697" t="s">
        <v>140</v>
      </c>
      <c r="F8697" t="s">
        <v>221</v>
      </c>
      <c r="G8697" t="s">
        <v>140</v>
      </c>
      <c r="H8697" t="s">
        <v>140</v>
      </c>
      <c r="I8697" t="s">
        <v>140</v>
      </c>
    </row>
    <row r="8698" spans="1:9" x14ac:dyDescent="0.35">
      <c r="A8698" t="s">
        <v>16</v>
      </c>
      <c r="B8698" t="s">
        <v>1151</v>
      </c>
      <c r="C8698">
        <v>122</v>
      </c>
      <c r="D8698" t="s">
        <v>279</v>
      </c>
      <c r="E8698" t="s">
        <v>1020</v>
      </c>
      <c r="F8698" t="s">
        <v>52</v>
      </c>
      <c r="G8698" t="s">
        <v>1013</v>
      </c>
      <c r="H8698" t="s">
        <v>140</v>
      </c>
      <c r="I8698" t="s">
        <v>140</v>
      </c>
    </row>
    <row r="8699" spans="1:9" x14ac:dyDescent="0.35">
      <c r="A8699" t="s">
        <v>16</v>
      </c>
      <c r="B8699" t="s">
        <v>1152</v>
      </c>
      <c r="C8699">
        <v>66</v>
      </c>
      <c r="D8699" t="s">
        <v>481</v>
      </c>
      <c r="E8699" t="s">
        <v>939</v>
      </c>
      <c r="F8699" t="s">
        <v>76</v>
      </c>
      <c r="G8699" t="s">
        <v>140</v>
      </c>
      <c r="H8699" t="s">
        <v>140</v>
      </c>
      <c r="I8699" t="s">
        <v>140</v>
      </c>
    </row>
    <row r="8700" spans="1:9" x14ac:dyDescent="0.35">
      <c r="A8700" t="s">
        <v>16</v>
      </c>
      <c r="B8700" t="s">
        <v>339</v>
      </c>
      <c r="C8700">
        <v>18</v>
      </c>
      <c r="D8700" t="s">
        <v>532</v>
      </c>
      <c r="E8700" t="s">
        <v>140</v>
      </c>
      <c r="F8700" t="s">
        <v>572</v>
      </c>
      <c r="G8700" t="s">
        <v>140</v>
      </c>
      <c r="H8700" t="s">
        <v>140</v>
      </c>
      <c r="I8700" t="s">
        <v>1043</v>
      </c>
    </row>
    <row r="8701" spans="1:9" x14ac:dyDescent="0.35">
      <c r="A8701" t="s">
        <v>17</v>
      </c>
      <c r="B8701" t="s">
        <v>1151</v>
      </c>
      <c r="C8701">
        <v>128</v>
      </c>
      <c r="D8701" t="s">
        <v>45</v>
      </c>
      <c r="E8701" t="s">
        <v>1055</v>
      </c>
      <c r="F8701" t="s">
        <v>72</v>
      </c>
      <c r="G8701" t="s">
        <v>140</v>
      </c>
      <c r="H8701" t="s">
        <v>140</v>
      </c>
      <c r="I8701" t="s">
        <v>775</v>
      </c>
    </row>
    <row r="8702" spans="1:9" x14ac:dyDescent="0.35">
      <c r="A8702" t="s">
        <v>17</v>
      </c>
      <c r="B8702" t="s">
        <v>1152</v>
      </c>
      <c r="C8702">
        <v>62</v>
      </c>
      <c r="D8702" t="s">
        <v>608</v>
      </c>
      <c r="E8702" t="s">
        <v>140</v>
      </c>
      <c r="F8702" t="s">
        <v>609</v>
      </c>
      <c r="G8702" t="s">
        <v>140</v>
      </c>
      <c r="H8702" t="s">
        <v>140</v>
      </c>
      <c r="I8702" t="s">
        <v>140</v>
      </c>
    </row>
    <row r="8703" spans="1:9" x14ac:dyDescent="0.35">
      <c r="A8703" t="s">
        <v>17</v>
      </c>
      <c r="B8703" t="s">
        <v>339</v>
      </c>
      <c r="C8703">
        <v>13</v>
      </c>
      <c r="D8703" t="s">
        <v>979</v>
      </c>
      <c r="E8703" t="s">
        <v>140</v>
      </c>
      <c r="F8703" t="s">
        <v>978</v>
      </c>
      <c r="G8703" t="s">
        <v>140</v>
      </c>
      <c r="H8703" t="s">
        <v>140</v>
      </c>
      <c r="I8703" t="s">
        <v>140</v>
      </c>
    </row>
    <row r="8704" spans="1:9" x14ac:dyDescent="0.35">
      <c r="A8704" t="s">
        <v>18</v>
      </c>
      <c r="B8704" t="s">
        <v>1151</v>
      </c>
      <c r="C8704">
        <v>141</v>
      </c>
      <c r="D8704" t="s">
        <v>599</v>
      </c>
      <c r="E8704" t="s">
        <v>1013</v>
      </c>
      <c r="F8704" t="s">
        <v>979</v>
      </c>
      <c r="G8704" t="s">
        <v>140</v>
      </c>
      <c r="H8704" t="s">
        <v>140</v>
      </c>
      <c r="I8704" t="s">
        <v>1063</v>
      </c>
    </row>
    <row r="8705" spans="1:9" x14ac:dyDescent="0.35">
      <c r="A8705" t="s">
        <v>18</v>
      </c>
      <c r="B8705" t="s">
        <v>1152</v>
      </c>
      <c r="C8705">
        <v>51</v>
      </c>
      <c r="D8705" t="s">
        <v>474</v>
      </c>
      <c r="E8705" t="s">
        <v>140</v>
      </c>
      <c r="F8705" t="s">
        <v>475</v>
      </c>
      <c r="G8705" t="s">
        <v>140</v>
      </c>
      <c r="H8705" t="s">
        <v>140</v>
      </c>
      <c r="I8705" t="s">
        <v>140</v>
      </c>
    </row>
    <row r="8706" spans="1:9" x14ac:dyDescent="0.35">
      <c r="A8706" t="s">
        <v>18</v>
      </c>
      <c r="B8706" t="s">
        <v>339</v>
      </c>
      <c r="C8706">
        <v>13</v>
      </c>
      <c r="D8706" t="s">
        <v>678</v>
      </c>
      <c r="E8706" t="s">
        <v>140</v>
      </c>
      <c r="F8706" t="s">
        <v>679</v>
      </c>
      <c r="G8706" t="s">
        <v>140</v>
      </c>
      <c r="H8706" t="s">
        <v>140</v>
      </c>
      <c r="I8706" t="s">
        <v>140</v>
      </c>
    </row>
    <row r="8707" spans="1:9" x14ac:dyDescent="0.35">
      <c r="A8707" t="s">
        <v>19</v>
      </c>
      <c r="B8707" t="s">
        <v>1151</v>
      </c>
      <c r="C8707">
        <v>137</v>
      </c>
      <c r="D8707" t="s">
        <v>576</v>
      </c>
      <c r="E8707" t="s">
        <v>660</v>
      </c>
      <c r="F8707" t="s">
        <v>807</v>
      </c>
      <c r="G8707" t="s">
        <v>140</v>
      </c>
      <c r="H8707" t="s">
        <v>140</v>
      </c>
      <c r="I8707" t="s">
        <v>140</v>
      </c>
    </row>
    <row r="8708" spans="1:9" x14ac:dyDescent="0.35">
      <c r="A8708" t="s">
        <v>19</v>
      </c>
      <c r="B8708" t="s">
        <v>1152</v>
      </c>
      <c r="C8708">
        <v>56</v>
      </c>
      <c r="D8708" t="s">
        <v>298</v>
      </c>
      <c r="E8708" t="s">
        <v>1046</v>
      </c>
      <c r="F8708" t="s">
        <v>853</v>
      </c>
      <c r="G8708" t="s">
        <v>140</v>
      </c>
      <c r="H8708" t="s">
        <v>140</v>
      </c>
      <c r="I8708" t="s">
        <v>140</v>
      </c>
    </row>
    <row r="8709" spans="1:9" x14ac:dyDescent="0.35">
      <c r="A8709" t="s">
        <v>19</v>
      </c>
      <c r="B8709" t="s">
        <v>339</v>
      </c>
      <c r="C8709">
        <v>12</v>
      </c>
      <c r="D8709" t="s">
        <v>871</v>
      </c>
      <c r="E8709" t="s">
        <v>140</v>
      </c>
      <c r="F8709" t="s">
        <v>809</v>
      </c>
      <c r="G8709" t="s">
        <v>1048</v>
      </c>
      <c r="H8709" t="s">
        <v>140</v>
      </c>
      <c r="I8709" t="s">
        <v>140</v>
      </c>
    </row>
    <row r="8710" spans="1:9" x14ac:dyDescent="0.35">
      <c r="A8710" t="s">
        <v>20</v>
      </c>
      <c r="B8710" t="s">
        <v>1151</v>
      </c>
      <c r="C8710">
        <v>123</v>
      </c>
      <c r="D8710" t="s">
        <v>599</v>
      </c>
      <c r="E8710" t="s">
        <v>1055</v>
      </c>
      <c r="F8710" t="s">
        <v>593</v>
      </c>
      <c r="G8710" t="s">
        <v>1012</v>
      </c>
      <c r="H8710" t="s">
        <v>1009</v>
      </c>
      <c r="I8710" t="s">
        <v>1008</v>
      </c>
    </row>
    <row r="8711" spans="1:9" x14ac:dyDescent="0.35">
      <c r="A8711" t="s">
        <v>20</v>
      </c>
      <c r="B8711" t="s">
        <v>1152</v>
      </c>
      <c r="C8711">
        <v>65</v>
      </c>
      <c r="D8711" t="s">
        <v>695</v>
      </c>
      <c r="E8711" t="s">
        <v>140</v>
      </c>
      <c r="F8711" t="s">
        <v>479</v>
      </c>
      <c r="G8711" t="s">
        <v>1013</v>
      </c>
      <c r="H8711" t="s">
        <v>140</v>
      </c>
      <c r="I8711" t="s">
        <v>140</v>
      </c>
    </row>
    <row r="8712" spans="1:9" x14ac:dyDescent="0.35">
      <c r="A8712" t="s">
        <v>20</v>
      </c>
      <c r="B8712" t="s">
        <v>339</v>
      </c>
      <c r="C8712">
        <v>18</v>
      </c>
      <c r="D8712" t="s">
        <v>180</v>
      </c>
      <c r="E8712" t="s">
        <v>140</v>
      </c>
      <c r="F8712" t="s">
        <v>179</v>
      </c>
      <c r="G8712" t="s">
        <v>140</v>
      </c>
      <c r="H8712" t="s">
        <v>140</v>
      </c>
      <c r="I8712" t="s">
        <v>140</v>
      </c>
    </row>
    <row r="8713" spans="1:9" x14ac:dyDescent="0.35">
      <c r="A8713" t="s">
        <v>21</v>
      </c>
      <c r="B8713" t="s">
        <v>1151</v>
      </c>
      <c r="C8713">
        <v>120</v>
      </c>
      <c r="D8713" t="s">
        <v>126</v>
      </c>
      <c r="E8713" t="s">
        <v>996</v>
      </c>
      <c r="F8713" t="s">
        <v>996</v>
      </c>
      <c r="G8713" t="s">
        <v>140</v>
      </c>
      <c r="H8713" t="s">
        <v>140</v>
      </c>
      <c r="I8713" t="s">
        <v>1012</v>
      </c>
    </row>
    <row r="8714" spans="1:9" x14ac:dyDescent="0.35">
      <c r="A8714" t="s">
        <v>21</v>
      </c>
      <c r="B8714" t="s">
        <v>1152</v>
      </c>
      <c r="C8714">
        <v>72</v>
      </c>
      <c r="D8714" t="s">
        <v>998</v>
      </c>
      <c r="E8714" t="s">
        <v>1017</v>
      </c>
      <c r="F8714" t="s">
        <v>973</v>
      </c>
      <c r="G8714" t="s">
        <v>140</v>
      </c>
      <c r="H8714" t="s">
        <v>140</v>
      </c>
      <c r="I8714" t="s">
        <v>140</v>
      </c>
    </row>
    <row r="8715" spans="1:9" x14ac:dyDescent="0.35">
      <c r="A8715" t="s">
        <v>21</v>
      </c>
      <c r="B8715" t="s">
        <v>339</v>
      </c>
      <c r="C8715">
        <v>18</v>
      </c>
      <c r="D8715" t="s">
        <v>990</v>
      </c>
      <c r="E8715" t="s">
        <v>140</v>
      </c>
      <c r="F8715" t="s">
        <v>458</v>
      </c>
      <c r="G8715" t="s">
        <v>140</v>
      </c>
      <c r="H8715" t="s">
        <v>140</v>
      </c>
      <c r="I8715" t="s">
        <v>140</v>
      </c>
    </row>
    <row r="8716" spans="1:9" x14ac:dyDescent="0.35">
      <c r="A8716" t="s">
        <v>22</v>
      </c>
      <c r="B8716" t="s">
        <v>1151</v>
      </c>
      <c r="C8716">
        <v>139</v>
      </c>
      <c r="D8716" t="s">
        <v>41</v>
      </c>
      <c r="E8716" t="s">
        <v>1011</v>
      </c>
      <c r="F8716" t="s">
        <v>696</v>
      </c>
      <c r="G8716" t="s">
        <v>140</v>
      </c>
      <c r="H8716" t="s">
        <v>140</v>
      </c>
      <c r="I8716" t="s">
        <v>140</v>
      </c>
    </row>
    <row r="8717" spans="1:9" x14ac:dyDescent="0.35">
      <c r="A8717" t="s">
        <v>22</v>
      </c>
      <c r="B8717" t="s">
        <v>1152</v>
      </c>
      <c r="C8717">
        <v>54</v>
      </c>
      <c r="D8717" t="s">
        <v>528</v>
      </c>
      <c r="E8717" t="s">
        <v>1014</v>
      </c>
      <c r="F8717" t="s">
        <v>958</v>
      </c>
      <c r="G8717" t="s">
        <v>140</v>
      </c>
      <c r="H8717" t="s">
        <v>140</v>
      </c>
      <c r="I8717" t="s">
        <v>140</v>
      </c>
    </row>
    <row r="8718" spans="1:9" x14ac:dyDescent="0.35">
      <c r="A8718" t="s">
        <v>22</v>
      </c>
      <c r="B8718" t="s">
        <v>339</v>
      </c>
      <c r="C8718">
        <v>16</v>
      </c>
      <c r="D8718" t="s">
        <v>504</v>
      </c>
      <c r="E8718" t="s">
        <v>140</v>
      </c>
      <c r="F8718" t="s">
        <v>505</v>
      </c>
      <c r="G8718" t="s">
        <v>140</v>
      </c>
      <c r="H8718" t="s">
        <v>140</v>
      </c>
      <c r="I8718" t="s">
        <v>140</v>
      </c>
    </row>
    <row r="8719" spans="1:9" x14ac:dyDescent="0.35">
      <c r="A8719" t="s">
        <v>23</v>
      </c>
      <c r="B8719" t="s">
        <v>1151</v>
      </c>
      <c r="C8719">
        <v>125</v>
      </c>
      <c r="D8719" t="s">
        <v>208</v>
      </c>
      <c r="E8719" t="s">
        <v>1013</v>
      </c>
      <c r="F8719" t="s">
        <v>851</v>
      </c>
      <c r="G8719" t="s">
        <v>940</v>
      </c>
      <c r="H8719" t="s">
        <v>140</v>
      </c>
      <c r="I8719" t="s">
        <v>1017</v>
      </c>
    </row>
    <row r="8720" spans="1:9" x14ac:dyDescent="0.35">
      <c r="A8720" t="s">
        <v>23</v>
      </c>
      <c r="B8720" t="s">
        <v>1152</v>
      </c>
      <c r="C8720">
        <v>61</v>
      </c>
      <c r="D8720" t="s">
        <v>298</v>
      </c>
      <c r="E8720" t="s">
        <v>1043</v>
      </c>
      <c r="F8720" t="s">
        <v>382</v>
      </c>
      <c r="G8720" t="s">
        <v>140</v>
      </c>
      <c r="H8720" t="s">
        <v>140</v>
      </c>
      <c r="I8720" t="s">
        <v>1009</v>
      </c>
    </row>
    <row r="8721" spans="1:9" x14ac:dyDescent="0.35">
      <c r="A8721" t="s">
        <v>23</v>
      </c>
      <c r="B8721" t="s">
        <v>339</v>
      </c>
      <c r="C8721">
        <v>19</v>
      </c>
      <c r="D8721" t="s">
        <v>485</v>
      </c>
      <c r="E8721" t="s">
        <v>140</v>
      </c>
      <c r="F8721" t="s">
        <v>484</v>
      </c>
      <c r="G8721" t="s">
        <v>140</v>
      </c>
      <c r="H8721" t="s">
        <v>140</v>
      </c>
      <c r="I8721" t="s">
        <v>140</v>
      </c>
    </row>
    <row r="8722" spans="1:9" x14ac:dyDescent="0.35">
      <c r="A8722" t="s">
        <v>24</v>
      </c>
      <c r="B8722" t="s">
        <v>1151</v>
      </c>
      <c r="C8722">
        <v>123</v>
      </c>
      <c r="D8722" t="s">
        <v>251</v>
      </c>
      <c r="E8722" t="s">
        <v>949</v>
      </c>
      <c r="F8722" t="s">
        <v>761</v>
      </c>
      <c r="G8722" t="s">
        <v>140</v>
      </c>
      <c r="H8722" t="s">
        <v>140</v>
      </c>
      <c r="I8722" t="s">
        <v>1012</v>
      </c>
    </row>
    <row r="8723" spans="1:9" x14ac:dyDescent="0.35">
      <c r="A8723" t="s">
        <v>24</v>
      </c>
      <c r="B8723" t="s">
        <v>1152</v>
      </c>
      <c r="C8723">
        <v>71</v>
      </c>
      <c r="D8723" t="s">
        <v>276</v>
      </c>
      <c r="E8723" t="s">
        <v>838</v>
      </c>
      <c r="F8723" t="s">
        <v>69</v>
      </c>
      <c r="G8723" t="s">
        <v>1098</v>
      </c>
      <c r="H8723" t="s">
        <v>140</v>
      </c>
      <c r="I8723" t="s">
        <v>140</v>
      </c>
    </row>
    <row r="8724" spans="1:9" x14ac:dyDescent="0.35">
      <c r="A8724" t="s">
        <v>24</v>
      </c>
      <c r="B8724" t="s">
        <v>339</v>
      </c>
      <c r="C8724">
        <v>13</v>
      </c>
      <c r="D8724" t="s">
        <v>710</v>
      </c>
      <c r="E8724" t="s">
        <v>140</v>
      </c>
      <c r="F8724" t="s">
        <v>711</v>
      </c>
      <c r="G8724" t="s">
        <v>140</v>
      </c>
      <c r="H8724" t="s">
        <v>140</v>
      </c>
      <c r="I8724" t="s">
        <v>140</v>
      </c>
    </row>
    <row r="8725" spans="1:9" x14ac:dyDescent="0.35">
      <c r="A8725" t="s">
        <v>25</v>
      </c>
      <c r="B8725" t="s">
        <v>1151</v>
      </c>
      <c r="C8725">
        <v>123</v>
      </c>
      <c r="D8725" t="s">
        <v>709</v>
      </c>
      <c r="E8725" t="s">
        <v>1055</v>
      </c>
      <c r="F8725" t="s">
        <v>205</v>
      </c>
      <c r="G8725" t="s">
        <v>140</v>
      </c>
      <c r="H8725" t="s">
        <v>140</v>
      </c>
      <c r="I8725" t="s">
        <v>140</v>
      </c>
    </row>
    <row r="8726" spans="1:9" x14ac:dyDescent="0.35">
      <c r="A8726" t="s">
        <v>25</v>
      </c>
      <c r="B8726" t="s">
        <v>1152</v>
      </c>
      <c r="C8726">
        <v>68</v>
      </c>
      <c r="D8726" t="s">
        <v>836</v>
      </c>
      <c r="E8726" t="s">
        <v>140</v>
      </c>
      <c r="F8726" t="s">
        <v>835</v>
      </c>
      <c r="G8726" t="s">
        <v>140</v>
      </c>
      <c r="H8726" t="s">
        <v>140</v>
      </c>
      <c r="I8726" t="s">
        <v>140</v>
      </c>
    </row>
    <row r="8727" spans="1:9" x14ac:dyDescent="0.35">
      <c r="A8727" t="s">
        <v>25</v>
      </c>
      <c r="B8727" t="s">
        <v>339</v>
      </c>
      <c r="C8727">
        <v>13</v>
      </c>
      <c r="D8727" t="s">
        <v>140</v>
      </c>
      <c r="E8727" t="s">
        <v>140</v>
      </c>
      <c r="F8727" t="s">
        <v>177</v>
      </c>
      <c r="G8727" t="s">
        <v>140</v>
      </c>
      <c r="H8727" t="s">
        <v>140</v>
      </c>
      <c r="I8727" t="s">
        <v>140</v>
      </c>
    </row>
    <row r="8728" spans="1:9" x14ac:dyDescent="0.35">
      <c r="A8728" t="s">
        <v>26</v>
      </c>
      <c r="B8728" t="s">
        <v>1151</v>
      </c>
      <c r="C8728">
        <v>130</v>
      </c>
      <c r="D8728" t="s">
        <v>834</v>
      </c>
      <c r="E8728" t="s">
        <v>1048</v>
      </c>
      <c r="F8728" t="s">
        <v>72</v>
      </c>
      <c r="G8728" t="s">
        <v>140</v>
      </c>
      <c r="H8728" t="s">
        <v>140</v>
      </c>
      <c r="I8728" t="s">
        <v>140</v>
      </c>
    </row>
    <row r="8729" spans="1:9" x14ac:dyDescent="0.35">
      <c r="A8729" t="s">
        <v>26</v>
      </c>
      <c r="B8729" t="s">
        <v>1152</v>
      </c>
      <c r="C8729">
        <v>56</v>
      </c>
      <c r="D8729" t="s">
        <v>471</v>
      </c>
      <c r="E8729" t="s">
        <v>140</v>
      </c>
      <c r="F8729" t="s">
        <v>267</v>
      </c>
      <c r="G8729" t="s">
        <v>1011</v>
      </c>
      <c r="H8729" t="s">
        <v>140</v>
      </c>
      <c r="I8729" t="s">
        <v>140</v>
      </c>
    </row>
    <row r="8730" spans="1:9" x14ac:dyDescent="0.35">
      <c r="A8730" t="s">
        <v>26</v>
      </c>
      <c r="B8730" t="s">
        <v>339</v>
      </c>
      <c r="C8730">
        <v>16</v>
      </c>
      <c r="D8730" t="s">
        <v>820</v>
      </c>
      <c r="E8730" t="s">
        <v>1064</v>
      </c>
      <c r="F8730" t="s">
        <v>298</v>
      </c>
      <c r="G8730" t="s">
        <v>140</v>
      </c>
      <c r="H8730" t="s">
        <v>140</v>
      </c>
      <c r="I8730" t="s">
        <v>140</v>
      </c>
    </row>
    <row r="8731" spans="1:9" x14ac:dyDescent="0.35">
      <c r="A8731" t="s">
        <v>27</v>
      </c>
      <c r="B8731" t="s">
        <v>1151</v>
      </c>
      <c r="C8731">
        <v>119</v>
      </c>
      <c r="D8731" t="s">
        <v>470</v>
      </c>
      <c r="E8731" t="s">
        <v>1017</v>
      </c>
      <c r="F8731" t="s">
        <v>454</v>
      </c>
      <c r="G8731" t="s">
        <v>140</v>
      </c>
      <c r="H8731" t="s">
        <v>140</v>
      </c>
      <c r="I8731" t="s">
        <v>140</v>
      </c>
    </row>
    <row r="8732" spans="1:9" x14ac:dyDescent="0.35">
      <c r="A8732" t="s">
        <v>27</v>
      </c>
      <c r="B8732" t="s">
        <v>1152</v>
      </c>
      <c r="C8732">
        <v>72</v>
      </c>
      <c r="D8732" t="s">
        <v>880</v>
      </c>
      <c r="E8732" t="s">
        <v>140</v>
      </c>
      <c r="F8732" t="s">
        <v>779</v>
      </c>
      <c r="G8732" t="s">
        <v>140</v>
      </c>
      <c r="H8732" t="s">
        <v>140</v>
      </c>
      <c r="I8732" t="s">
        <v>140</v>
      </c>
    </row>
    <row r="8733" spans="1:9" x14ac:dyDescent="0.35">
      <c r="A8733" t="s">
        <v>27</v>
      </c>
      <c r="B8733" t="s">
        <v>339</v>
      </c>
      <c r="C8733">
        <v>13</v>
      </c>
      <c r="D8733" t="s">
        <v>848</v>
      </c>
      <c r="E8733" t="s">
        <v>99</v>
      </c>
      <c r="F8733" t="s">
        <v>857</v>
      </c>
      <c r="G8733" t="s">
        <v>140</v>
      </c>
      <c r="H8733" t="s">
        <v>140</v>
      </c>
      <c r="I8733" t="s">
        <v>140</v>
      </c>
    </row>
    <row r="8734" spans="1:9" x14ac:dyDescent="0.35">
      <c r="A8734" t="s">
        <v>28</v>
      </c>
      <c r="B8734" t="s">
        <v>1151</v>
      </c>
      <c r="C8734">
        <v>117</v>
      </c>
      <c r="D8734" t="s">
        <v>832</v>
      </c>
      <c r="E8734" t="s">
        <v>1016</v>
      </c>
      <c r="F8734" t="s">
        <v>82</v>
      </c>
      <c r="G8734" t="s">
        <v>140</v>
      </c>
      <c r="H8734" t="s">
        <v>140</v>
      </c>
      <c r="I8734" t="s">
        <v>140</v>
      </c>
    </row>
    <row r="8735" spans="1:9" x14ac:dyDescent="0.35">
      <c r="A8735" t="s">
        <v>28</v>
      </c>
      <c r="B8735" t="s">
        <v>1152</v>
      </c>
      <c r="C8735">
        <v>78</v>
      </c>
      <c r="D8735" t="s">
        <v>584</v>
      </c>
      <c r="E8735" t="s">
        <v>1066</v>
      </c>
      <c r="F8735" t="s">
        <v>533</v>
      </c>
      <c r="G8735" t="s">
        <v>140</v>
      </c>
      <c r="H8735" t="s">
        <v>140</v>
      </c>
      <c r="I8735" t="s">
        <v>140</v>
      </c>
    </row>
    <row r="8736" spans="1:9" x14ac:dyDescent="0.35">
      <c r="A8736" t="s">
        <v>28</v>
      </c>
      <c r="B8736" t="s">
        <v>339</v>
      </c>
      <c r="C8736">
        <v>12</v>
      </c>
      <c r="D8736" t="s">
        <v>985</v>
      </c>
      <c r="E8736" t="s">
        <v>140</v>
      </c>
      <c r="F8736" t="s">
        <v>597</v>
      </c>
      <c r="G8736" t="s">
        <v>785</v>
      </c>
      <c r="H8736" t="s">
        <v>140</v>
      </c>
      <c r="I8736" t="s">
        <v>140</v>
      </c>
    </row>
    <row r="8737" spans="1:9" x14ac:dyDescent="0.35">
      <c r="A8737" t="s">
        <v>29</v>
      </c>
      <c r="B8737" t="s">
        <v>1151</v>
      </c>
      <c r="C8737">
        <v>109</v>
      </c>
      <c r="D8737" t="s">
        <v>608</v>
      </c>
      <c r="E8737" t="s">
        <v>1055</v>
      </c>
      <c r="F8737" t="s">
        <v>605</v>
      </c>
      <c r="G8737" t="s">
        <v>140</v>
      </c>
      <c r="H8737" t="s">
        <v>1021</v>
      </c>
      <c r="I8737" t="s">
        <v>140</v>
      </c>
    </row>
    <row r="8738" spans="1:9" x14ac:dyDescent="0.35">
      <c r="A8738" t="s">
        <v>29</v>
      </c>
      <c r="B8738" t="s">
        <v>1152</v>
      </c>
      <c r="C8738">
        <v>73</v>
      </c>
      <c r="D8738" t="s">
        <v>599</v>
      </c>
      <c r="E8738" t="s">
        <v>1048</v>
      </c>
      <c r="F8738" t="s">
        <v>276</v>
      </c>
      <c r="G8738" t="s">
        <v>140</v>
      </c>
      <c r="H8738" t="s">
        <v>140</v>
      </c>
      <c r="I8738" t="s">
        <v>140</v>
      </c>
    </row>
    <row r="8739" spans="1:9" x14ac:dyDescent="0.35">
      <c r="A8739" t="s">
        <v>29</v>
      </c>
      <c r="B8739" t="s">
        <v>339</v>
      </c>
      <c r="C8739">
        <v>22</v>
      </c>
      <c r="D8739" t="s">
        <v>536</v>
      </c>
      <c r="E8739" t="s">
        <v>140</v>
      </c>
      <c r="F8739" t="s">
        <v>648</v>
      </c>
      <c r="G8739" t="s">
        <v>140</v>
      </c>
      <c r="H8739" t="s">
        <v>140</v>
      </c>
      <c r="I8739" t="s">
        <v>140</v>
      </c>
    </row>
    <row r="8740" spans="1:9" x14ac:dyDescent="0.35">
      <c r="A8740" t="s">
        <v>30</v>
      </c>
      <c r="B8740" t="s">
        <v>1151</v>
      </c>
      <c r="C8740">
        <v>107</v>
      </c>
      <c r="D8740" t="s">
        <v>975</v>
      </c>
      <c r="E8740" t="s">
        <v>1021</v>
      </c>
      <c r="F8740" t="s">
        <v>493</v>
      </c>
      <c r="G8740" t="s">
        <v>1012</v>
      </c>
      <c r="H8740" t="s">
        <v>140</v>
      </c>
      <c r="I8740" t="s">
        <v>140</v>
      </c>
    </row>
    <row r="8741" spans="1:9" x14ac:dyDescent="0.35">
      <c r="A8741" t="s">
        <v>30</v>
      </c>
      <c r="B8741" t="s">
        <v>1152</v>
      </c>
      <c r="C8741">
        <v>78</v>
      </c>
      <c r="D8741" t="s">
        <v>771</v>
      </c>
      <c r="E8741" t="s">
        <v>140</v>
      </c>
      <c r="F8741" t="s">
        <v>626</v>
      </c>
      <c r="G8741" t="s">
        <v>140</v>
      </c>
      <c r="H8741" t="s">
        <v>140</v>
      </c>
      <c r="I8741" t="s">
        <v>1063</v>
      </c>
    </row>
    <row r="8742" spans="1:9" x14ac:dyDescent="0.35">
      <c r="A8742" t="s">
        <v>30</v>
      </c>
      <c r="B8742" t="s">
        <v>339</v>
      </c>
      <c r="C8742">
        <v>16</v>
      </c>
      <c r="D8742" t="s">
        <v>911</v>
      </c>
      <c r="E8742" t="s">
        <v>140</v>
      </c>
      <c r="F8742" t="s">
        <v>912</v>
      </c>
      <c r="G8742" t="s">
        <v>140</v>
      </c>
      <c r="H8742" t="s">
        <v>140</v>
      </c>
      <c r="I8742" t="s">
        <v>140</v>
      </c>
    </row>
    <row r="8743" spans="1:9" x14ac:dyDescent="0.35">
      <c r="A8743" t="s">
        <v>31</v>
      </c>
      <c r="B8743" t="s">
        <v>1151</v>
      </c>
      <c r="C8743">
        <v>138</v>
      </c>
      <c r="D8743" t="s">
        <v>63</v>
      </c>
      <c r="E8743" t="s">
        <v>1021</v>
      </c>
      <c r="F8743" t="s">
        <v>547</v>
      </c>
      <c r="G8743" t="s">
        <v>140</v>
      </c>
      <c r="H8743" t="s">
        <v>140</v>
      </c>
      <c r="I8743" t="s">
        <v>140</v>
      </c>
    </row>
    <row r="8744" spans="1:9" x14ac:dyDescent="0.35">
      <c r="A8744" t="s">
        <v>31</v>
      </c>
      <c r="B8744" t="s">
        <v>1152</v>
      </c>
      <c r="C8744">
        <v>58</v>
      </c>
      <c r="D8744" t="s">
        <v>541</v>
      </c>
      <c r="E8744" t="s">
        <v>140</v>
      </c>
      <c r="F8744" t="s">
        <v>540</v>
      </c>
      <c r="G8744" t="s">
        <v>140</v>
      </c>
      <c r="H8744" t="s">
        <v>140</v>
      </c>
      <c r="I8744" t="s">
        <v>140</v>
      </c>
    </row>
    <row r="8745" spans="1:9" x14ac:dyDescent="0.35">
      <c r="A8745" t="s">
        <v>31</v>
      </c>
      <c r="B8745" t="s">
        <v>339</v>
      </c>
      <c r="C8745">
        <v>11</v>
      </c>
      <c r="D8745" t="s">
        <v>292</v>
      </c>
      <c r="E8745" t="s">
        <v>140</v>
      </c>
      <c r="F8745" t="s">
        <v>547</v>
      </c>
      <c r="G8745" t="s">
        <v>140</v>
      </c>
      <c r="H8745" t="s">
        <v>140</v>
      </c>
      <c r="I8745" t="s">
        <v>140</v>
      </c>
    </row>
    <row r="8746" spans="1:9" x14ac:dyDescent="0.35">
      <c r="A8746" t="s">
        <v>32</v>
      </c>
      <c r="B8746" t="s">
        <v>1151</v>
      </c>
      <c r="C8746">
        <v>3047</v>
      </c>
      <c r="D8746" t="s">
        <v>175</v>
      </c>
      <c r="E8746" t="s">
        <v>1050</v>
      </c>
      <c r="F8746" t="s">
        <v>436</v>
      </c>
      <c r="G8746" t="s">
        <v>1008</v>
      </c>
      <c r="H8746" t="s">
        <v>1022</v>
      </c>
      <c r="I8746" t="s">
        <v>1010</v>
      </c>
    </row>
    <row r="8747" spans="1:9" x14ac:dyDescent="0.35">
      <c r="A8747" t="s">
        <v>32</v>
      </c>
      <c r="B8747" t="s">
        <v>1152</v>
      </c>
      <c r="C8747">
        <v>1521</v>
      </c>
      <c r="D8747" t="s">
        <v>710</v>
      </c>
      <c r="E8747" t="s">
        <v>1066</v>
      </c>
      <c r="F8747" t="s">
        <v>852</v>
      </c>
      <c r="G8747" t="s">
        <v>1008</v>
      </c>
      <c r="H8747" t="s">
        <v>140</v>
      </c>
      <c r="I8747" t="s">
        <v>1008</v>
      </c>
    </row>
    <row r="8748" spans="1:9" x14ac:dyDescent="0.35">
      <c r="A8748" t="s">
        <v>32</v>
      </c>
      <c r="B8748" t="s">
        <v>339</v>
      </c>
      <c r="C8748">
        <v>357</v>
      </c>
      <c r="D8748" t="s">
        <v>922</v>
      </c>
      <c r="E8748" t="s">
        <v>1016</v>
      </c>
      <c r="F8748" t="s">
        <v>226</v>
      </c>
      <c r="G8748" t="s">
        <v>1012</v>
      </c>
      <c r="H8748" t="s">
        <v>140</v>
      </c>
      <c r="I8748" t="s">
        <v>1008</v>
      </c>
    </row>
    <row r="8750" spans="1:9" x14ac:dyDescent="0.35">
      <c r="A8750" t="s">
        <v>1349</v>
      </c>
    </row>
    <row r="8751" spans="1:9" x14ac:dyDescent="0.35">
      <c r="A8751" t="s">
        <v>2</v>
      </c>
      <c r="B8751" t="s">
        <v>1164</v>
      </c>
      <c r="C8751" t="s">
        <v>3</v>
      </c>
      <c r="D8751" t="s">
        <v>1342</v>
      </c>
      <c r="E8751" t="s">
        <v>1344</v>
      </c>
      <c r="F8751" t="s">
        <v>1343</v>
      </c>
      <c r="G8751" t="s">
        <v>136</v>
      </c>
      <c r="H8751" t="s">
        <v>1032</v>
      </c>
      <c r="I8751" t="s">
        <v>1345</v>
      </c>
    </row>
    <row r="8752" spans="1:9" x14ac:dyDescent="0.35">
      <c r="A8752" t="s">
        <v>8</v>
      </c>
      <c r="B8752" t="s">
        <v>1165</v>
      </c>
      <c r="C8752">
        <v>69</v>
      </c>
      <c r="D8752" t="s">
        <v>345</v>
      </c>
      <c r="E8752" t="s">
        <v>344</v>
      </c>
      <c r="F8752" t="s">
        <v>140</v>
      </c>
      <c r="G8752" t="s">
        <v>140</v>
      </c>
      <c r="H8752" t="s">
        <v>140</v>
      </c>
      <c r="I8752" t="s">
        <v>140</v>
      </c>
    </row>
    <row r="8753" spans="1:9" x14ac:dyDescent="0.35">
      <c r="A8753" t="s">
        <v>8</v>
      </c>
      <c r="B8753" t="s">
        <v>1166</v>
      </c>
      <c r="C8753">
        <v>135</v>
      </c>
      <c r="D8753" t="s">
        <v>634</v>
      </c>
      <c r="E8753" t="s">
        <v>689</v>
      </c>
      <c r="F8753" t="s">
        <v>1007</v>
      </c>
      <c r="G8753" t="s">
        <v>1019</v>
      </c>
      <c r="H8753" t="s">
        <v>140</v>
      </c>
      <c r="I8753" t="s">
        <v>1012</v>
      </c>
    </row>
    <row r="8754" spans="1:9" x14ac:dyDescent="0.35">
      <c r="A8754" t="s">
        <v>9</v>
      </c>
      <c r="B8754" t="s">
        <v>1165</v>
      </c>
      <c r="C8754">
        <v>99</v>
      </c>
      <c r="D8754" t="s">
        <v>91</v>
      </c>
      <c r="E8754" t="s">
        <v>130</v>
      </c>
      <c r="F8754" t="s">
        <v>1063</v>
      </c>
      <c r="G8754" t="s">
        <v>140</v>
      </c>
      <c r="H8754" t="s">
        <v>140</v>
      </c>
      <c r="I8754" t="s">
        <v>1014</v>
      </c>
    </row>
    <row r="8755" spans="1:9" x14ac:dyDescent="0.35">
      <c r="A8755" t="s">
        <v>9</v>
      </c>
      <c r="B8755" t="s">
        <v>1166</v>
      </c>
      <c r="C8755">
        <v>102</v>
      </c>
      <c r="D8755" t="s">
        <v>153</v>
      </c>
      <c r="E8755" t="s">
        <v>802</v>
      </c>
      <c r="F8755" t="s">
        <v>1098</v>
      </c>
      <c r="G8755" t="s">
        <v>140</v>
      </c>
      <c r="H8755" t="s">
        <v>140</v>
      </c>
      <c r="I8755" t="s">
        <v>1063</v>
      </c>
    </row>
    <row r="8756" spans="1:9" x14ac:dyDescent="0.35">
      <c r="A8756" t="s">
        <v>10</v>
      </c>
      <c r="B8756" t="s">
        <v>1165</v>
      </c>
      <c r="C8756">
        <v>80</v>
      </c>
      <c r="D8756" t="s">
        <v>1064</v>
      </c>
      <c r="E8756" t="s">
        <v>1101</v>
      </c>
      <c r="F8756" t="s">
        <v>1055</v>
      </c>
      <c r="G8756" t="s">
        <v>140</v>
      </c>
      <c r="H8756" t="s">
        <v>140</v>
      </c>
      <c r="I8756" t="s">
        <v>775</v>
      </c>
    </row>
    <row r="8757" spans="1:9" x14ac:dyDescent="0.35">
      <c r="A8757" t="s">
        <v>10</v>
      </c>
      <c r="B8757" t="s">
        <v>1166</v>
      </c>
      <c r="C8757">
        <v>128</v>
      </c>
      <c r="D8757" t="s">
        <v>310</v>
      </c>
      <c r="E8757" t="s">
        <v>139</v>
      </c>
      <c r="F8757" t="s">
        <v>919</v>
      </c>
      <c r="G8757" t="s">
        <v>140</v>
      </c>
      <c r="H8757" t="s">
        <v>140</v>
      </c>
      <c r="I8757" t="s">
        <v>140</v>
      </c>
    </row>
    <row r="8758" spans="1:9" x14ac:dyDescent="0.35">
      <c r="A8758" t="s">
        <v>11</v>
      </c>
      <c r="B8758" t="s">
        <v>1165</v>
      </c>
      <c r="C8758">
        <v>87</v>
      </c>
      <c r="D8758" t="s">
        <v>869</v>
      </c>
      <c r="E8758" t="s">
        <v>870</v>
      </c>
      <c r="F8758" t="s">
        <v>140</v>
      </c>
      <c r="G8758" t="s">
        <v>140</v>
      </c>
      <c r="H8758" t="s">
        <v>140</v>
      </c>
      <c r="I8758" t="s">
        <v>140</v>
      </c>
    </row>
    <row r="8759" spans="1:9" x14ac:dyDescent="0.35">
      <c r="A8759" t="s">
        <v>11</v>
      </c>
      <c r="B8759" t="s">
        <v>1166</v>
      </c>
      <c r="C8759">
        <v>119</v>
      </c>
      <c r="D8759" t="s">
        <v>676</v>
      </c>
      <c r="E8759" t="s">
        <v>700</v>
      </c>
      <c r="F8759" t="s">
        <v>950</v>
      </c>
      <c r="G8759" t="s">
        <v>140</v>
      </c>
      <c r="H8759" t="s">
        <v>140</v>
      </c>
      <c r="I8759" t="s">
        <v>1016</v>
      </c>
    </row>
    <row r="8760" spans="1:9" x14ac:dyDescent="0.35">
      <c r="A8760" t="s">
        <v>12</v>
      </c>
      <c r="B8760" t="s">
        <v>1165</v>
      </c>
      <c r="C8760">
        <v>12</v>
      </c>
      <c r="D8760" t="s">
        <v>919</v>
      </c>
      <c r="E8760" t="s">
        <v>918</v>
      </c>
      <c r="F8760" t="s">
        <v>140</v>
      </c>
      <c r="G8760" t="s">
        <v>140</v>
      </c>
      <c r="H8760" t="s">
        <v>140</v>
      </c>
      <c r="I8760" t="s">
        <v>140</v>
      </c>
    </row>
    <row r="8761" spans="1:9" x14ac:dyDescent="0.35">
      <c r="A8761" t="s">
        <v>12</v>
      </c>
      <c r="B8761" t="s">
        <v>1166</v>
      </c>
      <c r="C8761">
        <v>196</v>
      </c>
      <c r="D8761" t="s">
        <v>272</v>
      </c>
      <c r="E8761" t="s">
        <v>69</v>
      </c>
      <c r="F8761" t="s">
        <v>939</v>
      </c>
      <c r="G8761" t="s">
        <v>140</v>
      </c>
      <c r="H8761" t="s">
        <v>140</v>
      </c>
      <c r="I8761" t="s">
        <v>1009</v>
      </c>
    </row>
    <row r="8762" spans="1:9" x14ac:dyDescent="0.35">
      <c r="A8762" t="s">
        <v>13</v>
      </c>
      <c r="B8762" t="s">
        <v>1165</v>
      </c>
      <c r="C8762">
        <v>6</v>
      </c>
      <c r="D8762" t="s">
        <v>140</v>
      </c>
      <c r="E8762" t="s">
        <v>177</v>
      </c>
      <c r="F8762" t="s">
        <v>140</v>
      </c>
      <c r="G8762" t="s">
        <v>140</v>
      </c>
      <c r="H8762" t="s">
        <v>140</v>
      </c>
      <c r="I8762" t="s">
        <v>140</v>
      </c>
    </row>
    <row r="8763" spans="1:9" x14ac:dyDescent="0.35">
      <c r="A8763" t="s">
        <v>13</v>
      </c>
      <c r="B8763" t="s">
        <v>1166</v>
      </c>
      <c r="C8763">
        <v>199</v>
      </c>
      <c r="D8763" t="s">
        <v>504</v>
      </c>
      <c r="E8763" t="s">
        <v>605</v>
      </c>
      <c r="F8763" t="s">
        <v>1012</v>
      </c>
      <c r="G8763" t="s">
        <v>140</v>
      </c>
      <c r="H8763" t="s">
        <v>140</v>
      </c>
      <c r="I8763" t="s">
        <v>1010</v>
      </c>
    </row>
    <row r="8764" spans="1:9" x14ac:dyDescent="0.35">
      <c r="A8764" t="s">
        <v>14</v>
      </c>
      <c r="B8764" t="s">
        <v>1165</v>
      </c>
      <c r="C8764">
        <v>52</v>
      </c>
      <c r="D8764" t="s">
        <v>129</v>
      </c>
      <c r="E8764" t="s">
        <v>130</v>
      </c>
      <c r="F8764" t="s">
        <v>140</v>
      </c>
      <c r="G8764" t="s">
        <v>140</v>
      </c>
      <c r="H8764" t="s">
        <v>140</v>
      </c>
      <c r="I8764" t="s">
        <v>140</v>
      </c>
    </row>
    <row r="8765" spans="1:9" x14ac:dyDescent="0.35">
      <c r="A8765" t="s">
        <v>14</v>
      </c>
      <c r="B8765" t="s">
        <v>1166</v>
      </c>
      <c r="C8765">
        <v>150</v>
      </c>
      <c r="D8765" t="s">
        <v>62</v>
      </c>
      <c r="E8765" t="s">
        <v>381</v>
      </c>
      <c r="F8765" t="s">
        <v>1052</v>
      </c>
      <c r="G8765" t="s">
        <v>140</v>
      </c>
      <c r="H8765" t="s">
        <v>140</v>
      </c>
      <c r="I8765" t="s">
        <v>140</v>
      </c>
    </row>
    <row r="8766" spans="1:9" x14ac:dyDescent="0.35">
      <c r="A8766" t="s">
        <v>15</v>
      </c>
      <c r="B8766" t="s">
        <v>1165</v>
      </c>
      <c r="C8766">
        <v>90</v>
      </c>
      <c r="D8766" t="s">
        <v>286</v>
      </c>
      <c r="E8766" t="s">
        <v>285</v>
      </c>
      <c r="F8766" t="s">
        <v>140</v>
      </c>
      <c r="G8766" t="s">
        <v>140</v>
      </c>
      <c r="H8766" t="s">
        <v>140</v>
      </c>
      <c r="I8766" t="s">
        <v>140</v>
      </c>
    </row>
    <row r="8767" spans="1:9" x14ac:dyDescent="0.35">
      <c r="A8767" t="s">
        <v>15</v>
      </c>
      <c r="B8767" t="s">
        <v>1166</v>
      </c>
      <c r="C8767">
        <v>116</v>
      </c>
      <c r="D8767" t="s">
        <v>374</v>
      </c>
      <c r="E8767" t="s">
        <v>346</v>
      </c>
      <c r="F8767" t="s">
        <v>1068</v>
      </c>
      <c r="G8767" t="s">
        <v>140</v>
      </c>
      <c r="H8767" t="s">
        <v>140</v>
      </c>
      <c r="I8767" t="s">
        <v>140</v>
      </c>
    </row>
    <row r="8768" spans="1:9" x14ac:dyDescent="0.35">
      <c r="A8768" t="s">
        <v>16</v>
      </c>
      <c r="B8768" t="s">
        <v>1165</v>
      </c>
      <c r="C8768">
        <v>96</v>
      </c>
      <c r="D8768" t="s">
        <v>967</v>
      </c>
      <c r="E8768" t="s">
        <v>806</v>
      </c>
      <c r="F8768" t="s">
        <v>1063</v>
      </c>
      <c r="G8768" t="s">
        <v>140</v>
      </c>
      <c r="H8768" t="s">
        <v>140</v>
      </c>
      <c r="I8768" t="s">
        <v>140</v>
      </c>
    </row>
    <row r="8769" spans="1:9" x14ac:dyDescent="0.35">
      <c r="A8769" t="s">
        <v>16</v>
      </c>
      <c r="B8769" t="s">
        <v>1166</v>
      </c>
      <c r="C8769">
        <v>110</v>
      </c>
      <c r="D8769" t="s">
        <v>636</v>
      </c>
      <c r="E8769" t="s">
        <v>395</v>
      </c>
      <c r="F8769" t="s">
        <v>1068</v>
      </c>
      <c r="G8769" t="s">
        <v>1013</v>
      </c>
      <c r="H8769" t="s">
        <v>140</v>
      </c>
      <c r="I8769" t="s">
        <v>1013</v>
      </c>
    </row>
    <row r="8770" spans="1:9" x14ac:dyDescent="0.35">
      <c r="A8770" t="s">
        <v>17</v>
      </c>
      <c r="B8770" t="s">
        <v>1165</v>
      </c>
      <c r="C8770">
        <v>109</v>
      </c>
      <c r="D8770" t="s">
        <v>741</v>
      </c>
      <c r="E8770" t="s">
        <v>740</v>
      </c>
      <c r="F8770" t="s">
        <v>140</v>
      </c>
      <c r="G8770" t="s">
        <v>140</v>
      </c>
      <c r="H8770" t="s">
        <v>140</v>
      </c>
      <c r="I8770" t="s">
        <v>140</v>
      </c>
    </row>
    <row r="8771" spans="1:9" x14ac:dyDescent="0.35">
      <c r="A8771" t="s">
        <v>17</v>
      </c>
      <c r="B8771" t="s">
        <v>1166</v>
      </c>
      <c r="C8771">
        <v>94</v>
      </c>
      <c r="D8771" t="s">
        <v>310</v>
      </c>
      <c r="E8771" t="s">
        <v>249</v>
      </c>
      <c r="F8771" t="s">
        <v>1020</v>
      </c>
      <c r="G8771" t="s">
        <v>140</v>
      </c>
      <c r="H8771" t="s">
        <v>140</v>
      </c>
      <c r="I8771" t="s">
        <v>1011</v>
      </c>
    </row>
    <row r="8772" spans="1:9" x14ac:dyDescent="0.35">
      <c r="A8772" t="s">
        <v>18</v>
      </c>
      <c r="B8772" t="s">
        <v>1165</v>
      </c>
      <c r="C8772">
        <v>14</v>
      </c>
      <c r="D8772" t="s">
        <v>140</v>
      </c>
      <c r="E8772" t="s">
        <v>177</v>
      </c>
      <c r="F8772" t="s">
        <v>140</v>
      </c>
      <c r="G8772" t="s">
        <v>140</v>
      </c>
      <c r="H8772" t="s">
        <v>140</v>
      </c>
      <c r="I8772" t="s">
        <v>140</v>
      </c>
    </row>
    <row r="8773" spans="1:9" x14ac:dyDescent="0.35">
      <c r="A8773" t="s">
        <v>18</v>
      </c>
      <c r="B8773" t="s">
        <v>1166</v>
      </c>
      <c r="C8773">
        <v>191</v>
      </c>
      <c r="D8773" t="s">
        <v>759</v>
      </c>
      <c r="E8773" t="s">
        <v>174</v>
      </c>
      <c r="F8773" t="s">
        <v>1010</v>
      </c>
      <c r="G8773" t="s">
        <v>140</v>
      </c>
      <c r="H8773" t="s">
        <v>140</v>
      </c>
      <c r="I8773" t="s">
        <v>1014</v>
      </c>
    </row>
    <row r="8774" spans="1:9" x14ac:dyDescent="0.35">
      <c r="A8774" t="s">
        <v>19</v>
      </c>
      <c r="B8774" t="s">
        <v>1165</v>
      </c>
      <c r="C8774">
        <v>66</v>
      </c>
      <c r="D8774" t="s">
        <v>551</v>
      </c>
      <c r="E8774" t="s">
        <v>552</v>
      </c>
      <c r="F8774" t="s">
        <v>140</v>
      </c>
      <c r="G8774" t="s">
        <v>140</v>
      </c>
      <c r="H8774" t="s">
        <v>140</v>
      </c>
      <c r="I8774" t="s">
        <v>140</v>
      </c>
    </row>
    <row r="8775" spans="1:9" x14ac:dyDescent="0.35">
      <c r="A8775" t="s">
        <v>19</v>
      </c>
      <c r="B8775" t="s">
        <v>1166</v>
      </c>
      <c r="C8775">
        <v>139</v>
      </c>
      <c r="D8775" t="s">
        <v>353</v>
      </c>
      <c r="E8775" t="s">
        <v>248</v>
      </c>
      <c r="F8775" t="s">
        <v>458</v>
      </c>
      <c r="G8775" t="s">
        <v>1010</v>
      </c>
      <c r="H8775" t="s">
        <v>140</v>
      </c>
      <c r="I8775" t="s">
        <v>140</v>
      </c>
    </row>
    <row r="8776" spans="1:9" x14ac:dyDescent="0.35">
      <c r="A8776" t="s">
        <v>20</v>
      </c>
      <c r="B8776" t="s">
        <v>1165</v>
      </c>
      <c r="C8776">
        <v>118</v>
      </c>
      <c r="D8776" t="s">
        <v>975</v>
      </c>
      <c r="E8776" t="s">
        <v>236</v>
      </c>
      <c r="F8776" t="s">
        <v>1012</v>
      </c>
      <c r="G8776" t="s">
        <v>1063</v>
      </c>
      <c r="H8776" t="s">
        <v>1014</v>
      </c>
      <c r="I8776" t="s">
        <v>1008</v>
      </c>
    </row>
    <row r="8777" spans="1:9" x14ac:dyDescent="0.35">
      <c r="A8777" t="s">
        <v>20</v>
      </c>
      <c r="B8777" t="s">
        <v>1166</v>
      </c>
      <c r="C8777">
        <v>88</v>
      </c>
      <c r="D8777" t="s">
        <v>306</v>
      </c>
      <c r="E8777" t="s">
        <v>535</v>
      </c>
      <c r="F8777" t="s">
        <v>1011</v>
      </c>
      <c r="G8777" t="s">
        <v>1016</v>
      </c>
      <c r="H8777" t="s">
        <v>140</v>
      </c>
      <c r="I8777" t="s">
        <v>140</v>
      </c>
    </row>
    <row r="8778" spans="1:9" x14ac:dyDescent="0.35">
      <c r="A8778" t="s">
        <v>21</v>
      </c>
      <c r="B8778" t="s">
        <v>1166</v>
      </c>
      <c r="C8778">
        <v>210</v>
      </c>
      <c r="D8778" t="s">
        <v>1134</v>
      </c>
      <c r="E8778" t="s">
        <v>838</v>
      </c>
      <c r="F8778" t="s">
        <v>1048</v>
      </c>
      <c r="G8778" t="s">
        <v>140</v>
      </c>
      <c r="H8778" t="s">
        <v>140</v>
      </c>
      <c r="I8778" t="s">
        <v>1013</v>
      </c>
    </row>
    <row r="8779" spans="1:9" x14ac:dyDescent="0.35">
      <c r="A8779" t="s">
        <v>22</v>
      </c>
      <c r="B8779" t="s">
        <v>1165</v>
      </c>
      <c r="C8779">
        <v>98</v>
      </c>
      <c r="D8779" t="s">
        <v>1045</v>
      </c>
      <c r="E8779" t="s">
        <v>1123</v>
      </c>
      <c r="F8779" t="s">
        <v>140</v>
      </c>
      <c r="G8779" t="s">
        <v>140</v>
      </c>
      <c r="H8779" t="s">
        <v>140</v>
      </c>
      <c r="I8779" t="s">
        <v>140</v>
      </c>
    </row>
    <row r="8780" spans="1:9" x14ac:dyDescent="0.35">
      <c r="A8780" t="s">
        <v>22</v>
      </c>
      <c r="B8780" t="s">
        <v>1166</v>
      </c>
      <c r="C8780">
        <v>111</v>
      </c>
      <c r="D8780" t="s">
        <v>606</v>
      </c>
      <c r="E8780" t="s">
        <v>554</v>
      </c>
      <c r="F8780" t="s">
        <v>1050</v>
      </c>
      <c r="G8780" t="s">
        <v>140</v>
      </c>
      <c r="H8780" t="s">
        <v>140</v>
      </c>
      <c r="I8780" t="s">
        <v>140</v>
      </c>
    </row>
    <row r="8781" spans="1:9" x14ac:dyDescent="0.35">
      <c r="A8781" t="s">
        <v>23</v>
      </c>
      <c r="B8781" t="s">
        <v>1165</v>
      </c>
      <c r="C8781">
        <v>86</v>
      </c>
      <c r="D8781" t="s">
        <v>893</v>
      </c>
      <c r="E8781" t="s">
        <v>647</v>
      </c>
      <c r="F8781" t="s">
        <v>1019</v>
      </c>
      <c r="G8781" t="s">
        <v>140</v>
      </c>
      <c r="H8781" t="s">
        <v>140</v>
      </c>
      <c r="I8781" t="s">
        <v>1012</v>
      </c>
    </row>
    <row r="8782" spans="1:9" x14ac:dyDescent="0.35">
      <c r="A8782" t="s">
        <v>23</v>
      </c>
      <c r="B8782" t="s">
        <v>1166</v>
      </c>
      <c r="C8782">
        <v>119</v>
      </c>
      <c r="D8782" t="s">
        <v>945</v>
      </c>
      <c r="E8782" t="s">
        <v>874</v>
      </c>
      <c r="F8782" t="s">
        <v>775</v>
      </c>
      <c r="G8782" t="s">
        <v>1058</v>
      </c>
      <c r="H8782" t="s">
        <v>140</v>
      </c>
      <c r="I8782" t="s">
        <v>1021</v>
      </c>
    </row>
    <row r="8783" spans="1:9" x14ac:dyDescent="0.35">
      <c r="A8783" t="s">
        <v>24</v>
      </c>
      <c r="B8783" t="s">
        <v>1165</v>
      </c>
      <c r="C8783">
        <v>77</v>
      </c>
      <c r="D8783" t="s">
        <v>917</v>
      </c>
      <c r="E8783" t="s">
        <v>669</v>
      </c>
      <c r="F8783" t="s">
        <v>1011</v>
      </c>
      <c r="G8783" t="s">
        <v>140</v>
      </c>
      <c r="H8783" t="s">
        <v>140</v>
      </c>
      <c r="I8783" t="s">
        <v>140</v>
      </c>
    </row>
    <row r="8784" spans="1:9" x14ac:dyDescent="0.35">
      <c r="A8784" t="s">
        <v>24</v>
      </c>
      <c r="B8784" t="s">
        <v>1166</v>
      </c>
      <c r="C8784">
        <v>130</v>
      </c>
      <c r="D8784" t="s">
        <v>976</v>
      </c>
      <c r="E8784" t="s">
        <v>495</v>
      </c>
      <c r="F8784" t="s">
        <v>1068</v>
      </c>
      <c r="G8784" t="s">
        <v>1063</v>
      </c>
      <c r="H8784" t="s">
        <v>140</v>
      </c>
      <c r="I8784" t="s">
        <v>1014</v>
      </c>
    </row>
    <row r="8785" spans="1:9" x14ac:dyDescent="0.35">
      <c r="A8785" t="s">
        <v>25</v>
      </c>
      <c r="B8785" t="s">
        <v>1165</v>
      </c>
      <c r="C8785">
        <v>88</v>
      </c>
      <c r="D8785" t="s">
        <v>1070</v>
      </c>
      <c r="E8785" t="s">
        <v>1143</v>
      </c>
      <c r="F8785" t="s">
        <v>140</v>
      </c>
      <c r="G8785" t="s">
        <v>140</v>
      </c>
      <c r="H8785" t="s">
        <v>140</v>
      </c>
      <c r="I8785" t="s">
        <v>140</v>
      </c>
    </row>
    <row r="8786" spans="1:9" x14ac:dyDescent="0.35">
      <c r="A8786" t="s">
        <v>25</v>
      </c>
      <c r="B8786" t="s">
        <v>1166</v>
      </c>
      <c r="C8786">
        <v>116</v>
      </c>
      <c r="D8786" t="s">
        <v>580</v>
      </c>
      <c r="E8786" t="s">
        <v>478</v>
      </c>
      <c r="F8786" t="s">
        <v>1066</v>
      </c>
      <c r="G8786" t="s">
        <v>140</v>
      </c>
      <c r="H8786" t="s">
        <v>140</v>
      </c>
      <c r="I8786" t="s">
        <v>140</v>
      </c>
    </row>
    <row r="8787" spans="1:9" x14ac:dyDescent="0.35">
      <c r="A8787" t="s">
        <v>26</v>
      </c>
      <c r="B8787" t="s">
        <v>1165</v>
      </c>
      <c r="C8787">
        <v>96</v>
      </c>
      <c r="D8787" t="s">
        <v>1059</v>
      </c>
      <c r="E8787" t="s">
        <v>126</v>
      </c>
      <c r="F8787" t="s">
        <v>1019</v>
      </c>
      <c r="G8787" t="s">
        <v>140</v>
      </c>
      <c r="H8787" t="s">
        <v>140</v>
      </c>
      <c r="I8787" t="s">
        <v>140</v>
      </c>
    </row>
    <row r="8788" spans="1:9" x14ac:dyDescent="0.35">
      <c r="A8788" t="s">
        <v>26</v>
      </c>
      <c r="B8788" t="s">
        <v>1166</v>
      </c>
      <c r="C8788">
        <v>106</v>
      </c>
      <c r="D8788" t="s">
        <v>217</v>
      </c>
      <c r="E8788" t="s">
        <v>217</v>
      </c>
      <c r="F8788" t="s">
        <v>1051</v>
      </c>
      <c r="G8788" t="s">
        <v>1012</v>
      </c>
      <c r="H8788" t="s">
        <v>140</v>
      </c>
      <c r="I8788" t="s">
        <v>140</v>
      </c>
    </row>
    <row r="8789" spans="1:9" x14ac:dyDescent="0.35">
      <c r="A8789" t="s">
        <v>27</v>
      </c>
      <c r="B8789" t="s">
        <v>1165</v>
      </c>
      <c r="C8789">
        <v>100</v>
      </c>
      <c r="D8789" t="s">
        <v>977</v>
      </c>
      <c r="E8789" t="s">
        <v>92</v>
      </c>
      <c r="F8789" t="s">
        <v>1098</v>
      </c>
      <c r="G8789" t="s">
        <v>140</v>
      </c>
      <c r="H8789" t="s">
        <v>140</v>
      </c>
      <c r="I8789" t="s">
        <v>140</v>
      </c>
    </row>
    <row r="8790" spans="1:9" x14ac:dyDescent="0.35">
      <c r="A8790" t="s">
        <v>27</v>
      </c>
      <c r="B8790" t="s">
        <v>1166</v>
      </c>
      <c r="C8790">
        <v>104</v>
      </c>
      <c r="D8790" t="s">
        <v>249</v>
      </c>
      <c r="E8790" t="s">
        <v>382</v>
      </c>
      <c r="F8790" t="s">
        <v>1019</v>
      </c>
      <c r="G8790" t="s">
        <v>140</v>
      </c>
      <c r="H8790" t="s">
        <v>140</v>
      </c>
      <c r="I8790" t="s">
        <v>140</v>
      </c>
    </row>
    <row r="8791" spans="1:9" x14ac:dyDescent="0.35">
      <c r="A8791" t="s">
        <v>28</v>
      </c>
      <c r="B8791" t="s">
        <v>1165</v>
      </c>
      <c r="C8791">
        <v>85</v>
      </c>
      <c r="D8791" t="s">
        <v>87</v>
      </c>
      <c r="E8791" t="s">
        <v>1075</v>
      </c>
      <c r="F8791" t="s">
        <v>1009</v>
      </c>
      <c r="G8791" t="s">
        <v>140</v>
      </c>
      <c r="H8791" t="s">
        <v>140</v>
      </c>
      <c r="I8791" t="s">
        <v>140</v>
      </c>
    </row>
    <row r="8792" spans="1:9" x14ac:dyDescent="0.35">
      <c r="A8792" t="s">
        <v>28</v>
      </c>
      <c r="B8792" t="s">
        <v>1166</v>
      </c>
      <c r="C8792">
        <v>122</v>
      </c>
      <c r="D8792" t="s">
        <v>434</v>
      </c>
      <c r="E8792" t="s">
        <v>383</v>
      </c>
      <c r="F8792" t="s">
        <v>1021</v>
      </c>
      <c r="G8792" t="s">
        <v>1021</v>
      </c>
      <c r="H8792" t="s">
        <v>140</v>
      </c>
      <c r="I8792" t="s">
        <v>140</v>
      </c>
    </row>
    <row r="8793" spans="1:9" x14ac:dyDescent="0.35">
      <c r="A8793" t="s">
        <v>29</v>
      </c>
      <c r="B8793" t="s">
        <v>1165</v>
      </c>
      <c r="C8793">
        <v>94</v>
      </c>
      <c r="D8793" t="s">
        <v>1051</v>
      </c>
      <c r="E8793" t="s">
        <v>918</v>
      </c>
      <c r="F8793" t="s">
        <v>1014</v>
      </c>
      <c r="G8793" t="s">
        <v>140</v>
      </c>
      <c r="H8793" t="s">
        <v>140</v>
      </c>
      <c r="I8793" t="s">
        <v>140</v>
      </c>
    </row>
    <row r="8794" spans="1:9" x14ac:dyDescent="0.35">
      <c r="A8794" t="s">
        <v>29</v>
      </c>
      <c r="B8794" t="s">
        <v>1166</v>
      </c>
      <c r="C8794">
        <v>110</v>
      </c>
      <c r="D8794" t="s">
        <v>343</v>
      </c>
      <c r="E8794" t="s">
        <v>645</v>
      </c>
      <c r="F8794" t="s">
        <v>1051</v>
      </c>
      <c r="G8794" t="s">
        <v>140</v>
      </c>
      <c r="H8794" t="s">
        <v>1019</v>
      </c>
      <c r="I8794" t="s">
        <v>140</v>
      </c>
    </row>
    <row r="8795" spans="1:9" x14ac:dyDescent="0.35">
      <c r="A8795" t="s">
        <v>30</v>
      </c>
      <c r="B8795" t="s">
        <v>1165</v>
      </c>
      <c r="C8795">
        <v>91</v>
      </c>
      <c r="D8795" t="s">
        <v>977</v>
      </c>
      <c r="E8795" t="s">
        <v>500</v>
      </c>
      <c r="F8795" t="s">
        <v>140</v>
      </c>
      <c r="G8795" t="s">
        <v>140</v>
      </c>
      <c r="H8795" t="s">
        <v>140</v>
      </c>
      <c r="I8795" t="s">
        <v>1009</v>
      </c>
    </row>
    <row r="8796" spans="1:9" x14ac:dyDescent="0.35">
      <c r="A8796" t="s">
        <v>30</v>
      </c>
      <c r="B8796" t="s">
        <v>1166</v>
      </c>
      <c r="C8796">
        <v>110</v>
      </c>
      <c r="D8796" t="s">
        <v>252</v>
      </c>
      <c r="E8796" t="s">
        <v>799</v>
      </c>
      <c r="F8796" t="s">
        <v>949</v>
      </c>
      <c r="G8796" t="s">
        <v>775</v>
      </c>
      <c r="H8796" t="s">
        <v>140</v>
      </c>
      <c r="I8796" t="s">
        <v>140</v>
      </c>
    </row>
    <row r="8797" spans="1:9" x14ac:dyDescent="0.35">
      <c r="A8797" t="s">
        <v>31</v>
      </c>
      <c r="B8797" t="s">
        <v>1165</v>
      </c>
      <c r="C8797">
        <v>132</v>
      </c>
      <c r="D8797" t="s">
        <v>99</v>
      </c>
      <c r="E8797" t="s">
        <v>100</v>
      </c>
      <c r="F8797" t="s">
        <v>140</v>
      </c>
      <c r="G8797" t="s">
        <v>140</v>
      </c>
      <c r="H8797" t="s">
        <v>140</v>
      </c>
      <c r="I8797" t="s">
        <v>140</v>
      </c>
    </row>
    <row r="8798" spans="1:9" x14ac:dyDescent="0.35">
      <c r="A8798" t="s">
        <v>31</v>
      </c>
      <c r="B8798" t="s">
        <v>1166</v>
      </c>
      <c r="C8798">
        <v>75</v>
      </c>
      <c r="D8798" t="s">
        <v>384</v>
      </c>
      <c r="E8798" t="s">
        <v>196</v>
      </c>
      <c r="F8798" t="s">
        <v>1054</v>
      </c>
      <c r="G8798" t="s">
        <v>140</v>
      </c>
      <c r="H8798" t="s">
        <v>140</v>
      </c>
      <c r="I8798" t="s">
        <v>140</v>
      </c>
    </row>
    <row r="8799" spans="1:9" x14ac:dyDescent="0.35">
      <c r="A8799" t="s">
        <v>32</v>
      </c>
      <c r="B8799" t="s">
        <v>1165</v>
      </c>
      <c r="C8799">
        <v>1845</v>
      </c>
      <c r="D8799" t="s">
        <v>121</v>
      </c>
      <c r="E8799" t="s">
        <v>112</v>
      </c>
      <c r="F8799" t="s">
        <v>1009</v>
      </c>
      <c r="G8799" t="s">
        <v>1022</v>
      </c>
      <c r="H8799" t="s">
        <v>1022</v>
      </c>
      <c r="I8799" t="s">
        <v>1008</v>
      </c>
    </row>
    <row r="8800" spans="1:9" x14ac:dyDescent="0.35">
      <c r="A8800" t="s">
        <v>32</v>
      </c>
      <c r="B8800" t="s">
        <v>1166</v>
      </c>
      <c r="C8800">
        <v>3080</v>
      </c>
      <c r="D8800" t="s">
        <v>631</v>
      </c>
      <c r="E8800" t="s">
        <v>71</v>
      </c>
      <c r="F8800" t="s">
        <v>1020</v>
      </c>
      <c r="G8800" t="s">
        <v>1010</v>
      </c>
      <c r="H8800" t="s">
        <v>140</v>
      </c>
      <c r="I8800" t="s">
        <v>1016</v>
      </c>
    </row>
    <row r="8802" spans="1:9" x14ac:dyDescent="0.35">
      <c r="A8802" t="s">
        <v>1350</v>
      </c>
    </row>
    <row r="8803" spans="1:9" x14ac:dyDescent="0.35">
      <c r="A8803" t="s">
        <v>2</v>
      </c>
      <c r="B8803" t="s">
        <v>1351</v>
      </c>
      <c r="C8803" t="s">
        <v>3</v>
      </c>
      <c r="D8803" t="s">
        <v>1342</v>
      </c>
      <c r="E8803" t="s">
        <v>1343</v>
      </c>
      <c r="F8803" t="s">
        <v>1344</v>
      </c>
      <c r="G8803" t="s">
        <v>136</v>
      </c>
      <c r="H8803" t="s">
        <v>1032</v>
      </c>
      <c r="I8803" t="s">
        <v>1345</v>
      </c>
    </row>
    <row r="8804" spans="1:9" x14ac:dyDescent="0.35">
      <c r="A8804" t="s">
        <v>8</v>
      </c>
      <c r="B8804" t="s">
        <v>1352</v>
      </c>
      <c r="C8804">
        <v>196</v>
      </c>
      <c r="D8804" t="s">
        <v>576</v>
      </c>
      <c r="E8804" t="s">
        <v>1046</v>
      </c>
      <c r="F8804" t="s">
        <v>377</v>
      </c>
      <c r="G8804" t="s">
        <v>1012</v>
      </c>
      <c r="H8804" t="s">
        <v>140</v>
      </c>
      <c r="I8804" t="s">
        <v>1009</v>
      </c>
    </row>
    <row r="8805" spans="1:9" x14ac:dyDescent="0.35">
      <c r="A8805" t="s">
        <v>8</v>
      </c>
      <c r="B8805" t="s">
        <v>1353</v>
      </c>
      <c r="C8805">
        <v>1</v>
      </c>
      <c r="D8805" t="s">
        <v>140</v>
      </c>
      <c r="E8805" t="s">
        <v>140</v>
      </c>
      <c r="F8805" t="s">
        <v>177</v>
      </c>
      <c r="G8805" t="s">
        <v>140</v>
      </c>
      <c r="H8805" t="s">
        <v>140</v>
      </c>
      <c r="I8805" t="s">
        <v>140</v>
      </c>
    </row>
    <row r="8806" spans="1:9" x14ac:dyDescent="0.35">
      <c r="A8806" t="s">
        <v>8</v>
      </c>
      <c r="B8806" t="s">
        <v>1354</v>
      </c>
      <c r="C8806">
        <v>2</v>
      </c>
      <c r="D8806" t="s">
        <v>623</v>
      </c>
      <c r="E8806" t="s">
        <v>140</v>
      </c>
      <c r="F8806" t="s">
        <v>622</v>
      </c>
      <c r="G8806" t="s">
        <v>140</v>
      </c>
      <c r="H8806" t="s">
        <v>140</v>
      </c>
      <c r="I8806" t="s">
        <v>140</v>
      </c>
    </row>
    <row r="8807" spans="1:9" x14ac:dyDescent="0.35">
      <c r="A8807" t="s">
        <v>8</v>
      </c>
      <c r="B8807" t="s">
        <v>339</v>
      </c>
      <c r="C8807">
        <v>5</v>
      </c>
      <c r="D8807" t="s">
        <v>140</v>
      </c>
      <c r="E8807" t="s">
        <v>140</v>
      </c>
      <c r="F8807" t="s">
        <v>177</v>
      </c>
      <c r="G8807" t="s">
        <v>140</v>
      </c>
      <c r="H8807" t="s">
        <v>140</v>
      </c>
      <c r="I8807" t="s">
        <v>140</v>
      </c>
    </row>
    <row r="8808" spans="1:9" x14ac:dyDescent="0.35">
      <c r="A8808" t="s">
        <v>9</v>
      </c>
      <c r="B8808" t="s">
        <v>1352</v>
      </c>
      <c r="C8808">
        <v>195</v>
      </c>
      <c r="D8808" t="s">
        <v>360</v>
      </c>
      <c r="E8808" t="s">
        <v>1054</v>
      </c>
      <c r="F8808" t="s">
        <v>679</v>
      </c>
      <c r="G8808" t="s">
        <v>140</v>
      </c>
      <c r="H8808" t="s">
        <v>140</v>
      </c>
      <c r="I8808" t="s">
        <v>1012</v>
      </c>
    </row>
    <row r="8809" spans="1:9" x14ac:dyDescent="0.35">
      <c r="A8809" t="s">
        <v>9</v>
      </c>
      <c r="B8809" t="s">
        <v>1353</v>
      </c>
      <c r="C8809">
        <v>1</v>
      </c>
      <c r="D8809" t="s">
        <v>177</v>
      </c>
      <c r="E8809" t="s">
        <v>140</v>
      </c>
      <c r="F8809" t="s">
        <v>140</v>
      </c>
      <c r="G8809" t="s">
        <v>140</v>
      </c>
      <c r="H8809" t="s">
        <v>140</v>
      </c>
      <c r="I8809" t="s">
        <v>140</v>
      </c>
    </row>
    <row r="8810" spans="1:9" x14ac:dyDescent="0.35">
      <c r="A8810" t="s">
        <v>9</v>
      </c>
      <c r="B8810" t="s">
        <v>1354</v>
      </c>
      <c r="C8810">
        <v>4</v>
      </c>
      <c r="D8810" t="s">
        <v>140</v>
      </c>
      <c r="E8810" t="s">
        <v>140</v>
      </c>
      <c r="F8810" t="s">
        <v>177</v>
      </c>
      <c r="G8810" t="s">
        <v>140</v>
      </c>
      <c r="H8810" t="s">
        <v>140</v>
      </c>
      <c r="I8810" t="s">
        <v>140</v>
      </c>
    </row>
    <row r="8811" spans="1:9" x14ac:dyDescent="0.35">
      <c r="A8811" t="s">
        <v>9</v>
      </c>
      <c r="B8811" t="s">
        <v>339</v>
      </c>
      <c r="C8811">
        <v>1</v>
      </c>
      <c r="D8811" t="s">
        <v>140</v>
      </c>
      <c r="E8811" t="s">
        <v>140</v>
      </c>
      <c r="F8811" t="s">
        <v>177</v>
      </c>
      <c r="G8811" t="s">
        <v>140</v>
      </c>
      <c r="H8811" t="s">
        <v>140</v>
      </c>
      <c r="I8811" t="s">
        <v>140</v>
      </c>
    </row>
    <row r="8812" spans="1:9" x14ac:dyDescent="0.35">
      <c r="A8812" t="s">
        <v>10</v>
      </c>
      <c r="B8812" t="s">
        <v>1352</v>
      </c>
      <c r="C8812">
        <v>202</v>
      </c>
      <c r="D8812" t="s">
        <v>401</v>
      </c>
      <c r="E8812" t="s">
        <v>1060</v>
      </c>
      <c r="F8812" t="s">
        <v>679</v>
      </c>
      <c r="G8812" t="s">
        <v>140</v>
      </c>
      <c r="H8812" t="s">
        <v>140</v>
      </c>
      <c r="I8812" t="s">
        <v>1016</v>
      </c>
    </row>
    <row r="8813" spans="1:9" x14ac:dyDescent="0.35">
      <c r="A8813" t="s">
        <v>10</v>
      </c>
      <c r="B8813" t="s">
        <v>1353</v>
      </c>
      <c r="C8813">
        <v>4</v>
      </c>
      <c r="D8813" t="s">
        <v>140</v>
      </c>
      <c r="E8813" t="s">
        <v>140</v>
      </c>
      <c r="F8813" t="s">
        <v>177</v>
      </c>
      <c r="G8813" t="s">
        <v>140</v>
      </c>
      <c r="H8813" t="s">
        <v>140</v>
      </c>
      <c r="I8813" t="s">
        <v>140</v>
      </c>
    </row>
    <row r="8814" spans="1:9" x14ac:dyDescent="0.35">
      <c r="A8814" t="s">
        <v>10</v>
      </c>
      <c r="B8814" t="s">
        <v>1354</v>
      </c>
      <c r="C8814">
        <v>1</v>
      </c>
      <c r="D8814" t="s">
        <v>140</v>
      </c>
      <c r="E8814" t="s">
        <v>140</v>
      </c>
      <c r="F8814" t="s">
        <v>177</v>
      </c>
      <c r="G8814" t="s">
        <v>140</v>
      </c>
      <c r="H8814" t="s">
        <v>140</v>
      </c>
      <c r="I8814" t="s">
        <v>140</v>
      </c>
    </row>
    <row r="8815" spans="1:9" x14ac:dyDescent="0.35">
      <c r="A8815" t="s">
        <v>10</v>
      </c>
      <c r="B8815" t="s">
        <v>339</v>
      </c>
      <c r="C8815">
        <v>1</v>
      </c>
      <c r="D8815" t="s">
        <v>140</v>
      </c>
      <c r="E8815" t="s">
        <v>140</v>
      </c>
      <c r="F8815" t="s">
        <v>177</v>
      </c>
      <c r="G8815" t="s">
        <v>140</v>
      </c>
      <c r="H8815" t="s">
        <v>140</v>
      </c>
      <c r="I8815" t="s">
        <v>140</v>
      </c>
    </row>
    <row r="8816" spans="1:9" x14ac:dyDescent="0.35">
      <c r="A8816" t="s">
        <v>11</v>
      </c>
      <c r="B8816" t="s">
        <v>1352</v>
      </c>
      <c r="C8816">
        <v>199</v>
      </c>
      <c r="D8816" t="s">
        <v>463</v>
      </c>
      <c r="E8816" t="s">
        <v>940</v>
      </c>
      <c r="F8816" t="s">
        <v>907</v>
      </c>
      <c r="G8816" t="s">
        <v>140</v>
      </c>
      <c r="H8816" t="s">
        <v>140</v>
      </c>
      <c r="I8816" t="s">
        <v>1010</v>
      </c>
    </row>
    <row r="8817" spans="1:9" x14ac:dyDescent="0.35">
      <c r="A8817" t="s">
        <v>11</v>
      </c>
      <c r="B8817" t="s">
        <v>1353</v>
      </c>
      <c r="C8817">
        <v>5</v>
      </c>
      <c r="D8817" t="s">
        <v>140</v>
      </c>
      <c r="E8817" t="s">
        <v>140</v>
      </c>
      <c r="F8817" t="s">
        <v>177</v>
      </c>
      <c r="G8817" t="s">
        <v>140</v>
      </c>
      <c r="H8817" t="s">
        <v>140</v>
      </c>
      <c r="I8817" t="s">
        <v>140</v>
      </c>
    </row>
    <row r="8818" spans="1:9" x14ac:dyDescent="0.35">
      <c r="A8818" t="s">
        <v>11</v>
      </c>
      <c r="B8818" t="s">
        <v>1354</v>
      </c>
      <c r="C8818">
        <v>1</v>
      </c>
      <c r="D8818" t="s">
        <v>177</v>
      </c>
      <c r="E8818" t="s">
        <v>140</v>
      </c>
      <c r="F8818" t="s">
        <v>140</v>
      </c>
      <c r="G8818" t="s">
        <v>140</v>
      </c>
      <c r="H8818" t="s">
        <v>140</v>
      </c>
      <c r="I8818" t="s">
        <v>140</v>
      </c>
    </row>
    <row r="8819" spans="1:9" x14ac:dyDescent="0.35">
      <c r="A8819" t="s">
        <v>11</v>
      </c>
      <c r="B8819" t="s">
        <v>339</v>
      </c>
      <c r="C8819">
        <v>1</v>
      </c>
      <c r="D8819" t="s">
        <v>177</v>
      </c>
      <c r="E8819" t="s">
        <v>140</v>
      </c>
      <c r="F8819" t="s">
        <v>140</v>
      </c>
      <c r="G8819" t="s">
        <v>140</v>
      </c>
      <c r="H8819" t="s">
        <v>140</v>
      </c>
      <c r="I8819" t="s">
        <v>140</v>
      </c>
    </row>
    <row r="8820" spans="1:9" x14ac:dyDescent="0.35">
      <c r="A8820" t="s">
        <v>12</v>
      </c>
      <c r="B8820" t="s">
        <v>1352</v>
      </c>
      <c r="C8820">
        <v>202</v>
      </c>
      <c r="D8820" t="s">
        <v>547</v>
      </c>
      <c r="E8820" t="s">
        <v>939</v>
      </c>
      <c r="F8820" t="s">
        <v>816</v>
      </c>
      <c r="G8820" t="s">
        <v>140</v>
      </c>
      <c r="H8820" t="s">
        <v>140</v>
      </c>
      <c r="I8820" t="s">
        <v>1009</v>
      </c>
    </row>
    <row r="8821" spans="1:9" x14ac:dyDescent="0.35">
      <c r="A8821" t="s">
        <v>12</v>
      </c>
      <c r="B8821" t="s">
        <v>1353</v>
      </c>
      <c r="C8821">
        <v>2</v>
      </c>
      <c r="D8821" t="s">
        <v>140</v>
      </c>
      <c r="E8821" t="s">
        <v>140</v>
      </c>
      <c r="F8821" t="s">
        <v>177</v>
      </c>
      <c r="G8821" t="s">
        <v>140</v>
      </c>
      <c r="H8821" t="s">
        <v>140</v>
      </c>
      <c r="I8821" t="s">
        <v>140</v>
      </c>
    </row>
    <row r="8822" spans="1:9" x14ac:dyDescent="0.35">
      <c r="A8822" t="s">
        <v>12</v>
      </c>
      <c r="B8822" t="s">
        <v>1354</v>
      </c>
      <c r="C8822">
        <v>1</v>
      </c>
      <c r="D8822" t="s">
        <v>140</v>
      </c>
      <c r="E8822" t="s">
        <v>140</v>
      </c>
      <c r="F8822" t="s">
        <v>177</v>
      </c>
      <c r="G8822" t="s">
        <v>140</v>
      </c>
      <c r="H8822" t="s">
        <v>140</v>
      </c>
      <c r="I8822" t="s">
        <v>140</v>
      </c>
    </row>
    <row r="8823" spans="1:9" x14ac:dyDescent="0.35">
      <c r="A8823" t="s">
        <v>12</v>
      </c>
      <c r="B8823" t="s">
        <v>339</v>
      </c>
      <c r="C8823">
        <v>3</v>
      </c>
      <c r="D8823" t="s">
        <v>658</v>
      </c>
      <c r="E8823" t="s">
        <v>140</v>
      </c>
      <c r="F8823" t="s">
        <v>659</v>
      </c>
      <c r="G8823" t="s">
        <v>140</v>
      </c>
      <c r="H8823" t="s">
        <v>140</v>
      </c>
      <c r="I8823" t="s">
        <v>140</v>
      </c>
    </row>
    <row r="8824" spans="1:9" x14ac:dyDescent="0.35">
      <c r="A8824" t="s">
        <v>13</v>
      </c>
      <c r="B8824" t="s">
        <v>1352</v>
      </c>
      <c r="C8824">
        <v>199</v>
      </c>
      <c r="D8824" t="s">
        <v>53</v>
      </c>
      <c r="E8824" t="s">
        <v>1014</v>
      </c>
      <c r="F8824" t="s">
        <v>652</v>
      </c>
      <c r="G8824" t="s">
        <v>140</v>
      </c>
      <c r="H8824" t="s">
        <v>140</v>
      </c>
      <c r="I8824" t="s">
        <v>1010</v>
      </c>
    </row>
    <row r="8825" spans="1:9" x14ac:dyDescent="0.35">
      <c r="A8825" t="s">
        <v>13</v>
      </c>
      <c r="B8825" t="s">
        <v>1353</v>
      </c>
      <c r="C8825">
        <v>3</v>
      </c>
      <c r="D8825" t="s">
        <v>140</v>
      </c>
      <c r="E8825" t="s">
        <v>140</v>
      </c>
      <c r="F8825" t="s">
        <v>177</v>
      </c>
      <c r="G8825" t="s">
        <v>140</v>
      </c>
      <c r="H8825" t="s">
        <v>140</v>
      </c>
      <c r="I8825" t="s">
        <v>140</v>
      </c>
    </row>
    <row r="8826" spans="1:9" x14ac:dyDescent="0.35">
      <c r="A8826" t="s">
        <v>13</v>
      </c>
      <c r="B8826" t="s">
        <v>1354</v>
      </c>
      <c r="C8826">
        <v>1</v>
      </c>
      <c r="D8826" t="s">
        <v>140</v>
      </c>
      <c r="E8826" t="s">
        <v>140</v>
      </c>
      <c r="F8826" t="s">
        <v>177</v>
      </c>
      <c r="G8826" t="s">
        <v>140</v>
      </c>
      <c r="H8826" t="s">
        <v>140</v>
      </c>
      <c r="I8826" t="s">
        <v>140</v>
      </c>
    </row>
    <row r="8827" spans="1:9" x14ac:dyDescent="0.35">
      <c r="A8827" t="s">
        <v>13</v>
      </c>
      <c r="B8827" t="s">
        <v>339</v>
      </c>
      <c r="C8827">
        <v>2</v>
      </c>
      <c r="D8827" t="s">
        <v>817</v>
      </c>
      <c r="E8827" t="s">
        <v>140</v>
      </c>
      <c r="F8827" t="s">
        <v>818</v>
      </c>
      <c r="G8827" t="s">
        <v>140</v>
      </c>
      <c r="H8827" t="s">
        <v>140</v>
      </c>
      <c r="I8827" t="s">
        <v>140</v>
      </c>
    </row>
    <row r="8828" spans="1:9" x14ac:dyDescent="0.35">
      <c r="A8828" t="s">
        <v>14</v>
      </c>
      <c r="B8828" t="s">
        <v>1352</v>
      </c>
      <c r="C8828">
        <v>196</v>
      </c>
      <c r="D8828" t="s">
        <v>357</v>
      </c>
      <c r="E8828" t="s">
        <v>1018</v>
      </c>
      <c r="F8828" t="s">
        <v>677</v>
      </c>
      <c r="G8828" t="s">
        <v>140</v>
      </c>
      <c r="H8828" t="s">
        <v>140</v>
      </c>
      <c r="I8828" t="s">
        <v>140</v>
      </c>
    </row>
    <row r="8829" spans="1:9" x14ac:dyDescent="0.35">
      <c r="A8829" t="s">
        <v>14</v>
      </c>
      <c r="B8829" t="s">
        <v>1353</v>
      </c>
      <c r="C8829">
        <v>1</v>
      </c>
      <c r="D8829" t="s">
        <v>140</v>
      </c>
      <c r="E8829" t="s">
        <v>140</v>
      </c>
      <c r="F8829" t="s">
        <v>177</v>
      </c>
      <c r="G8829" t="s">
        <v>140</v>
      </c>
      <c r="H8829" t="s">
        <v>140</v>
      </c>
      <c r="I8829" t="s">
        <v>140</v>
      </c>
    </row>
    <row r="8830" spans="1:9" x14ac:dyDescent="0.35">
      <c r="A8830" t="s">
        <v>14</v>
      </c>
      <c r="B8830" t="s">
        <v>1354</v>
      </c>
      <c r="C8830">
        <v>4</v>
      </c>
      <c r="D8830" t="s">
        <v>140</v>
      </c>
      <c r="E8830" t="s">
        <v>140</v>
      </c>
      <c r="F8830" t="s">
        <v>177</v>
      </c>
      <c r="G8830" t="s">
        <v>140</v>
      </c>
      <c r="H8830" t="s">
        <v>140</v>
      </c>
      <c r="I8830" t="s">
        <v>140</v>
      </c>
    </row>
    <row r="8831" spans="1:9" x14ac:dyDescent="0.35">
      <c r="A8831" t="s">
        <v>14</v>
      </c>
      <c r="B8831" t="s">
        <v>339</v>
      </c>
      <c r="C8831">
        <v>1</v>
      </c>
      <c r="D8831" t="s">
        <v>140</v>
      </c>
      <c r="E8831" t="s">
        <v>140</v>
      </c>
      <c r="F8831" t="s">
        <v>177</v>
      </c>
      <c r="G8831" t="s">
        <v>140</v>
      </c>
      <c r="H8831" t="s">
        <v>140</v>
      </c>
      <c r="I8831" t="s">
        <v>140</v>
      </c>
    </row>
    <row r="8832" spans="1:9" x14ac:dyDescent="0.35">
      <c r="A8832" t="s">
        <v>15</v>
      </c>
      <c r="B8832" t="s">
        <v>1352</v>
      </c>
      <c r="C8832">
        <v>202</v>
      </c>
      <c r="D8832" t="s">
        <v>437</v>
      </c>
      <c r="E8832" t="s">
        <v>1043</v>
      </c>
      <c r="F8832" t="s">
        <v>487</v>
      </c>
      <c r="G8832" t="s">
        <v>140</v>
      </c>
      <c r="H8832" t="s">
        <v>140</v>
      </c>
      <c r="I8832" t="s">
        <v>140</v>
      </c>
    </row>
    <row r="8833" spans="1:9" x14ac:dyDescent="0.35">
      <c r="A8833" t="s">
        <v>15</v>
      </c>
      <c r="B8833" t="s">
        <v>1353</v>
      </c>
      <c r="C8833">
        <v>3</v>
      </c>
      <c r="D8833" t="s">
        <v>140</v>
      </c>
      <c r="E8833" t="s">
        <v>140</v>
      </c>
      <c r="F8833" t="s">
        <v>177</v>
      </c>
      <c r="G8833" t="s">
        <v>140</v>
      </c>
      <c r="H8833" t="s">
        <v>140</v>
      </c>
      <c r="I8833" t="s">
        <v>140</v>
      </c>
    </row>
    <row r="8834" spans="1:9" x14ac:dyDescent="0.35">
      <c r="A8834" t="s">
        <v>15</v>
      </c>
      <c r="B8834" t="s">
        <v>1354</v>
      </c>
      <c r="C8834">
        <v>1</v>
      </c>
      <c r="D8834" t="s">
        <v>140</v>
      </c>
      <c r="E8834" t="s">
        <v>140</v>
      </c>
      <c r="F8834" t="s">
        <v>177</v>
      </c>
      <c r="G8834" t="s">
        <v>140</v>
      </c>
      <c r="H8834" t="s">
        <v>140</v>
      </c>
      <c r="I8834" t="s">
        <v>140</v>
      </c>
    </row>
    <row r="8835" spans="1:9" x14ac:dyDescent="0.35">
      <c r="A8835" t="s">
        <v>16</v>
      </c>
      <c r="B8835" t="s">
        <v>1352</v>
      </c>
      <c r="C8835">
        <v>198</v>
      </c>
      <c r="D8835" t="s">
        <v>738</v>
      </c>
      <c r="E8835" t="s">
        <v>939</v>
      </c>
      <c r="F8835" t="s">
        <v>380</v>
      </c>
      <c r="G8835" t="s">
        <v>1010</v>
      </c>
      <c r="H8835" t="s">
        <v>140</v>
      </c>
      <c r="I8835" t="s">
        <v>1010</v>
      </c>
    </row>
    <row r="8836" spans="1:9" x14ac:dyDescent="0.35">
      <c r="A8836" t="s">
        <v>16</v>
      </c>
      <c r="B8836" t="s">
        <v>1353</v>
      </c>
      <c r="C8836">
        <v>7</v>
      </c>
      <c r="D8836" t="s">
        <v>788</v>
      </c>
      <c r="E8836" t="s">
        <v>140</v>
      </c>
      <c r="F8836" t="s">
        <v>787</v>
      </c>
      <c r="G8836" t="s">
        <v>140</v>
      </c>
      <c r="H8836" t="s">
        <v>140</v>
      </c>
      <c r="I8836" t="s">
        <v>140</v>
      </c>
    </row>
    <row r="8837" spans="1:9" x14ac:dyDescent="0.35">
      <c r="A8837" t="s">
        <v>16</v>
      </c>
      <c r="B8837" t="s">
        <v>339</v>
      </c>
      <c r="C8837">
        <v>1</v>
      </c>
      <c r="D8837" t="s">
        <v>140</v>
      </c>
      <c r="E8837" t="s">
        <v>140</v>
      </c>
      <c r="F8837" t="s">
        <v>177</v>
      </c>
      <c r="G8837" t="s">
        <v>140</v>
      </c>
      <c r="H8837" t="s">
        <v>140</v>
      </c>
      <c r="I8837" t="s">
        <v>140</v>
      </c>
    </row>
    <row r="8838" spans="1:9" x14ac:dyDescent="0.35">
      <c r="A8838" t="s">
        <v>17</v>
      </c>
      <c r="B8838" t="s">
        <v>1352</v>
      </c>
      <c r="C8838">
        <v>193</v>
      </c>
      <c r="D8838" t="s">
        <v>363</v>
      </c>
      <c r="E8838" t="s">
        <v>1021</v>
      </c>
      <c r="F8838" t="s">
        <v>569</v>
      </c>
      <c r="G8838" t="s">
        <v>140</v>
      </c>
      <c r="H8838" t="s">
        <v>140</v>
      </c>
      <c r="I8838" t="s">
        <v>1014</v>
      </c>
    </row>
    <row r="8839" spans="1:9" x14ac:dyDescent="0.35">
      <c r="A8839" t="s">
        <v>17</v>
      </c>
      <c r="B8839" t="s">
        <v>1353</v>
      </c>
      <c r="C8839">
        <v>9</v>
      </c>
      <c r="D8839" t="s">
        <v>140</v>
      </c>
      <c r="E8839" t="s">
        <v>140</v>
      </c>
      <c r="F8839" t="s">
        <v>177</v>
      </c>
      <c r="G8839" t="s">
        <v>140</v>
      </c>
      <c r="H8839" t="s">
        <v>140</v>
      </c>
      <c r="I8839" t="s">
        <v>140</v>
      </c>
    </row>
    <row r="8840" spans="1:9" x14ac:dyDescent="0.35">
      <c r="A8840" t="s">
        <v>17</v>
      </c>
      <c r="B8840" t="s">
        <v>1354</v>
      </c>
      <c r="C8840">
        <v>1</v>
      </c>
      <c r="D8840" t="s">
        <v>140</v>
      </c>
      <c r="E8840" t="s">
        <v>140</v>
      </c>
      <c r="F8840" t="s">
        <v>177</v>
      </c>
      <c r="G8840" t="s">
        <v>140</v>
      </c>
      <c r="H8840" t="s">
        <v>140</v>
      </c>
      <c r="I8840" t="s">
        <v>140</v>
      </c>
    </row>
    <row r="8841" spans="1:9" x14ac:dyDescent="0.35">
      <c r="A8841" t="s">
        <v>18</v>
      </c>
      <c r="B8841" t="s">
        <v>1352</v>
      </c>
      <c r="C8841">
        <v>197</v>
      </c>
      <c r="D8841" t="s">
        <v>908</v>
      </c>
      <c r="E8841" t="s">
        <v>1010</v>
      </c>
      <c r="F8841" t="s">
        <v>899</v>
      </c>
      <c r="G8841" t="s">
        <v>140</v>
      </c>
      <c r="H8841" t="s">
        <v>140</v>
      </c>
      <c r="I8841" t="s">
        <v>140</v>
      </c>
    </row>
    <row r="8842" spans="1:9" x14ac:dyDescent="0.35">
      <c r="A8842" t="s">
        <v>18</v>
      </c>
      <c r="B8842" t="s">
        <v>1353</v>
      </c>
      <c r="C8842">
        <v>6</v>
      </c>
      <c r="D8842" t="s">
        <v>140</v>
      </c>
      <c r="E8842" t="s">
        <v>140</v>
      </c>
      <c r="F8842" t="s">
        <v>150</v>
      </c>
      <c r="G8842" t="s">
        <v>140</v>
      </c>
      <c r="H8842" t="s">
        <v>140</v>
      </c>
      <c r="I8842" t="s">
        <v>149</v>
      </c>
    </row>
    <row r="8843" spans="1:9" x14ac:dyDescent="0.35">
      <c r="A8843" t="s">
        <v>18</v>
      </c>
      <c r="B8843" t="s">
        <v>1354</v>
      </c>
      <c r="C8843">
        <v>1</v>
      </c>
      <c r="D8843" t="s">
        <v>177</v>
      </c>
      <c r="E8843" t="s">
        <v>140</v>
      </c>
      <c r="F8843" t="s">
        <v>140</v>
      </c>
      <c r="G8843" t="s">
        <v>140</v>
      </c>
      <c r="H8843" t="s">
        <v>140</v>
      </c>
      <c r="I8843" t="s">
        <v>140</v>
      </c>
    </row>
    <row r="8844" spans="1:9" x14ac:dyDescent="0.35">
      <c r="A8844" t="s">
        <v>18</v>
      </c>
      <c r="B8844" t="s">
        <v>339</v>
      </c>
      <c r="C8844">
        <v>1</v>
      </c>
      <c r="D8844" t="s">
        <v>140</v>
      </c>
      <c r="E8844" t="s">
        <v>140</v>
      </c>
      <c r="F8844" t="s">
        <v>177</v>
      </c>
      <c r="G8844" t="s">
        <v>140</v>
      </c>
      <c r="H8844" t="s">
        <v>140</v>
      </c>
      <c r="I8844" t="s">
        <v>140</v>
      </c>
    </row>
    <row r="8845" spans="1:9" x14ac:dyDescent="0.35">
      <c r="A8845" t="s">
        <v>19</v>
      </c>
      <c r="B8845" t="s">
        <v>1352</v>
      </c>
      <c r="C8845">
        <v>199</v>
      </c>
      <c r="D8845" t="s">
        <v>168</v>
      </c>
      <c r="E8845" t="s">
        <v>919</v>
      </c>
      <c r="F8845" t="s">
        <v>1015</v>
      </c>
      <c r="G8845" t="s">
        <v>1008</v>
      </c>
      <c r="H8845" t="s">
        <v>140</v>
      </c>
      <c r="I8845" t="s">
        <v>140</v>
      </c>
    </row>
    <row r="8846" spans="1:9" x14ac:dyDescent="0.35">
      <c r="A8846" t="s">
        <v>19</v>
      </c>
      <c r="B8846" t="s">
        <v>1353</v>
      </c>
      <c r="C8846">
        <v>3</v>
      </c>
      <c r="D8846" t="s">
        <v>140</v>
      </c>
      <c r="E8846" t="s">
        <v>140</v>
      </c>
      <c r="F8846" t="s">
        <v>177</v>
      </c>
      <c r="G8846" t="s">
        <v>140</v>
      </c>
      <c r="H8846" t="s">
        <v>140</v>
      </c>
      <c r="I8846" t="s">
        <v>140</v>
      </c>
    </row>
    <row r="8847" spans="1:9" x14ac:dyDescent="0.35">
      <c r="A8847" t="s">
        <v>19</v>
      </c>
      <c r="B8847" t="s">
        <v>1354</v>
      </c>
      <c r="C8847">
        <v>3</v>
      </c>
      <c r="D8847" t="s">
        <v>826</v>
      </c>
      <c r="E8847" t="s">
        <v>140</v>
      </c>
      <c r="F8847" t="s">
        <v>825</v>
      </c>
      <c r="G8847" t="s">
        <v>140</v>
      </c>
      <c r="H8847" t="s">
        <v>140</v>
      </c>
      <c r="I8847" t="s">
        <v>140</v>
      </c>
    </row>
    <row r="8848" spans="1:9" x14ac:dyDescent="0.35">
      <c r="A8848" t="s">
        <v>20</v>
      </c>
      <c r="B8848" t="s">
        <v>1352</v>
      </c>
      <c r="C8848">
        <v>199</v>
      </c>
      <c r="D8848" t="s">
        <v>392</v>
      </c>
      <c r="E8848" t="s">
        <v>1019</v>
      </c>
      <c r="F8848" t="s">
        <v>693</v>
      </c>
      <c r="G8848" t="s">
        <v>1014</v>
      </c>
      <c r="H8848" t="s">
        <v>1016</v>
      </c>
      <c r="I8848" t="s">
        <v>1022</v>
      </c>
    </row>
    <row r="8849" spans="1:9" x14ac:dyDescent="0.35">
      <c r="A8849" t="s">
        <v>20</v>
      </c>
      <c r="B8849" t="s">
        <v>1353</v>
      </c>
      <c r="C8849">
        <v>5</v>
      </c>
      <c r="D8849" t="s">
        <v>548</v>
      </c>
      <c r="E8849" t="s">
        <v>140</v>
      </c>
      <c r="F8849" t="s">
        <v>1157</v>
      </c>
      <c r="G8849" t="s">
        <v>140</v>
      </c>
      <c r="H8849" t="s">
        <v>140</v>
      </c>
      <c r="I8849" t="s">
        <v>140</v>
      </c>
    </row>
    <row r="8850" spans="1:9" x14ac:dyDescent="0.35">
      <c r="A8850" t="s">
        <v>20</v>
      </c>
      <c r="B8850" t="s">
        <v>1354</v>
      </c>
      <c r="C8850">
        <v>1</v>
      </c>
      <c r="D8850" t="s">
        <v>140</v>
      </c>
      <c r="E8850" t="s">
        <v>140</v>
      </c>
      <c r="F8850" t="s">
        <v>177</v>
      </c>
      <c r="G8850" t="s">
        <v>140</v>
      </c>
      <c r="H8850" t="s">
        <v>140</v>
      </c>
      <c r="I8850" t="s">
        <v>140</v>
      </c>
    </row>
    <row r="8851" spans="1:9" x14ac:dyDescent="0.35">
      <c r="A8851" t="s">
        <v>20</v>
      </c>
      <c r="B8851" t="s">
        <v>339</v>
      </c>
      <c r="C8851">
        <v>1</v>
      </c>
      <c r="D8851" t="s">
        <v>140</v>
      </c>
      <c r="E8851" t="s">
        <v>140</v>
      </c>
      <c r="F8851" t="s">
        <v>177</v>
      </c>
      <c r="G8851" t="s">
        <v>140</v>
      </c>
      <c r="H8851" t="s">
        <v>140</v>
      </c>
      <c r="I8851" t="s">
        <v>140</v>
      </c>
    </row>
    <row r="8852" spans="1:9" x14ac:dyDescent="0.35">
      <c r="A8852" t="s">
        <v>21</v>
      </c>
      <c r="B8852" t="s">
        <v>1352</v>
      </c>
      <c r="C8852">
        <v>208</v>
      </c>
      <c r="D8852" t="s">
        <v>943</v>
      </c>
      <c r="E8852" t="s">
        <v>1048</v>
      </c>
      <c r="F8852" t="s">
        <v>345</v>
      </c>
      <c r="G8852" t="s">
        <v>140</v>
      </c>
      <c r="H8852" t="s">
        <v>140</v>
      </c>
      <c r="I8852" t="s">
        <v>1013</v>
      </c>
    </row>
    <row r="8853" spans="1:9" x14ac:dyDescent="0.35">
      <c r="A8853" t="s">
        <v>21</v>
      </c>
      <c r="B8853" t="s">
        <v>1353</v>
      </c>
      <c r="C8853">
        <v>1</v>
      </c>
      <c r="D8853" t="s">
        <v>177</v>
      </c>
      <c r="E8853" t="s">
        <v>140</v>
      </c>
      <c r="F8853" t="s">
        <v>140</v>
      </c>
      <c r="G8853" t="s">
        <v>140</v>
      </c>
      <c r="H8853" t="s">
        <v>140</v>
      </c>
      <c r="I8853" t="s">
        <v>140</v>
      </c>
    </row>
    <row r="8854" spans="1:9" x14ac:dyDescent="0.35">
      <c r="A8854" t="s">
        <v>21</v>
      </c>
      <c r="B8854" t="s">
        <v>339</v>
      </c>
      <c r="C8854">
        <v>1</v>
      </c>
      <c r="D8854" t="s">
        <v>140</v>
      </c>
      <c r="E8854" t="s">
        <v>140</v>
      </c>
      <c r="F8854" t="s">
        <v>177</v>
      </c>
      <c r="G8854" t="s">
        <v>140</v>
      </c>
      <c r="H8854" t="s">
        <v>140</v>
      </c>
      <c r="I8854" t="s">
        <v>140</v>
      </c>
    </row>
    <row r="8855" spans="1:9" x14ac:dyDescent="0.35">
      <c r="A8855" t="s">
        <v>22</v>
      </c>
      <c r="B8855" t="s">
        <v>1352</v>
      </c>
      <c r="C8855">
        <v>196</v>
      </c>
      <c r="D8855" t="s">
        <v>73</v>
      </c>
      <c r="E8855" t="s">
        <v>1021</v>
      </c>
      <c r="F8855" t="s">
        <v>739</v>
      </c>
      <c r="G8855" t="s">
        <v>140</v>
      </c>
      <c r="H8855" t="s">
        <v>140</v>
      </c>
      <c r="I8855" t="s">
        <v>140</v>
      </c>
    </row>
    <row r="8856" spans="1:9" x14ac:dyDescent="0.35">
      <c r="A8856" t="s">
        <v>22</v>
      </c>
      <c r="B8856" t="s">
        <v>1353</v>
      </c>
      <c r="C8856">
        <v>11</v>
      </c>
      <c r="D8856" t="s">
        <v>140</v>
      </c>
      <c r="E8856" t="s">
        <v>140</v>
      </c>
      <c r="F8856" t="s">
        <v>177</v>
      </c>
      <c r="G8856" t="s">
        <v>140</v>
      </c>
      <c r="H8856" t="s">
        <v>140</v>
      </c>
      <c r="I8856" t="s">
        <v>140</v>
      </c>
    </row>
    <row r="8857" spans="1:9" x14ac:dyDescent="0.35">
      <c r="A8857" t="s">
        <v>22</v>
      </c>
      <c r="B8857" t="s">
        <v>339</v>
      </c>
      <c r="C8857">
        <v>2</v>
      </c>
      <c r="D8857" t="s">
        <v>199</v>
      </c>
      <c r="E8857" t="s">
        <v>140</v>
      </c>
      <c r="F8857" t="s">
        <v>198</v>
      </c>
      <c r="G8857" t="s">
        <v>140</v>
      </c>
      <c r="H8857" t="s">
        <v>140</v>
      </c>
      <c r="I8857" t="s">
        <v>140</v>
      </c>
    </row>
    <row r="8858" spans="1:9" x14ac:dyDescent="0.35">
      <c r="A8858" t="s">
        <v>23</v>
      </c>
      <c r="B8858" t="s">
        <v>1352</v>
      </c>
      <c r="C8858">
        <v>192</v>
      </c>
      <c r="D8858" t="s">
        <v>223</v>
      </c>
      <c r="E8858" t="s">
        <v>1019</v>
      </c>
      <c r="F8858" t="s">
        <v>373</v>
      </c>
      <c r="G8858" t="s">
        <v>1011</v>
      </c>
      <c r="H8858" t="s">
        <v>140</v>
      </c>
      <c r="I8858" t="s">
        <v>1019</v>
      </c>
    </row>
    <row r="8859" spans="1:9" x14ac:dyDescent="0.35">
      <c r="A8859" t="s">
        <v>23</v>
      </c>
      <c r="B8859" t="s">
        <v>1353</v>
      </c>
      <c r="C8859">
        <v>4</v>
      </c>
      <c r="D8859" t="s">
        <v>180</v>
      </c>
      <c r="E8859" t="s">
        <v>140</v>
      </c>
      <c r="F8859" t="s">
        <v>179</v>
      </c>
      <c r="G8859" t="s">
        <v>140</v>
      </c>
      <c r="H8859" t="s">
        <v>140</v>
      </c>
      <c r="I8859" t="s">
        <v>140</v>
      </c>
    </row>
    <row r="8860" spans="1:9" x14ac:dyDescent="0.35">
      <c r="A8860" t="s">
        <v>23</v>
      </c>
      <c r="B8860" t="s">
        <v>1354</v>
      </c>
      <c r="C8860">
        <v>4</v>
      </c>
      <c r="D8860" t="s">
        <v>798</v>
      </c>
      <c r="E8860" t="s">
        <v>140</v>
      </c>
      <c r="F8860" t="s">
        <v>799</v>
      </c>
      <c r="G8860" t="s">
        <v>140</v>
      </c>
      <c r="H8860" t="s">
        <v>140</v>
      </c>
      <c r="I8860" t="s">
        <v>140</v>
      </c>
    </row>
    <row r="8861" spans="1:9" x14ac:dyDescent="0.35">
      <c r="A8861" t="s">
        <v>23</v>
      </c>
      <c r="B8861" t="s">
        <v>339</v>
      </c>
      <c r="C8861">
        <v>5</v>
      </c>
      <c r="D8861" t="s">
        <v>611</v>
      </c>
      <c r="E8861" t="s">
        <v>140</v>
      </c>
      <c r="F8861" t="s">
        <v>612</v>
      </c>
      <c r="G8861" t="s">
        <v>140</v>
      </c>
      <c r="H8861" t="s">
        <v>140</v>
      </c>
      <c r="I8861" t="s">
        <v>140</v>
      </c>
    </row>
    <row r="8862" spans="1:9" x14ac:dyDescent="0.35">
      <c r="A8862" t="s">
        <v>24</v>
      </c>
      <c r="B8862" t="s">
        <v>1352</v>
      </c>
      <c r="C8862">
        <v>200</v>
      </c>
      <c r="D8862" t="s">
        <v>357</v>
      </c>
      <c r="E8862" t="s">
        <v>1048</v>
      </c>
      <c r="F8862" t="s">
        <v>366</v>
      </c>
      <c r="G8862" t="s">
        <v>1009</v>
      </c>
      <c r="H8862" t="s">
        <v>140</v>
      </c>
      <c r="I8862" t="s">
        <v>1013</v>
      </c>
    </row>
    <row r="8863" spans="1:9" x14ac:dyDescent="0.35">
      <c r="A8863" t="s">
        <v>24</v>
      </c>
      <c r="B8863" t="s">
        <v>1353</v>
      </c>
      <c r="C8863">
        <v>6</v>
      </c>
      <c r="D8863" t="s">
        <v>140</v>
      </c>
      <c r="E8863" t="s">
        <v>140</v>
      </c>
      <c r="F8863" t="s">
        <v>177</v>
      </c>
      <c r="G8863" t="s">
        <v>140</v>
      </c>
      <c r="H8863" t="s">
        <v>140</v>
      </c>
      <c r="I8863" t="s">
        <v>140</v>
      </c>
    </row>
    <row r="8864" spans="1:9" x14ac:dyDescent="0.35">
      <c r="A8864" t="s">
        <v>24</v>
      </c>
      <c r="B8864" t="s">
        <v>1354</v>
      </c>
      <c r="C8864">
        <v>1</v>
      </c>
      <c r="D8864" t="s">
        <v>140</v>
      </c>
      <c r="E8864" t="s">
        <v>140</v>
      </c>
      <c r="F8864" t="s">
        <v>177</v>
      </c>
      <c r="G8864" t="s">
        <v>140</v>
      </c>
      <c r="H8864" t="s">
        <v>140</v>
      </c>
      <c r="I8864" t="s">
        <v>140</v>
      </c>
    </row>
    <row r="8865" spans="1:9" x14ac:dyDescent="0.35">
      <c r="A8865" t="s">
        <v>25</v>
      </c>
      <c r="B8865" t="s">
        <v>1352</v>
      </c>
      <c r="C8865">
        <v>181</v>
      </c>
      <c r="D8865" t="s">
        <v>499</v>
      </c>
      <c r="E8865" t="s">
        <v>1021</v>
      </c>
      <c r="F8865" t="s">
        <v>306</v>
      </c>
      <c r="G8865" t="s">
        <v>140</v>
      </c>
      <c r="H8865" t="s">
        <v>140</v>
      </c>
      <c r="I8865" t="s">
        <v>140</v>
      </c>
    </row>
    <row r="8866" spans="1:9" x14ac:dyDescent="0.35">
      <c r="A8866" t="s">
        <v>25</v>
      </c>
      <c r="B8866" t="s">
        <v>1353</v>
      </c>
      <c r="C8866">
        <v>18</v>
      </c>
      <c r="D8866" t="s">
        <v>140</v>
      </c>
      <c r="E8866" t="s">
        <v>140</v>
      </c>
      <c r="F8866" t="s">
        <v>177</v>
      </c>
      <c r="G8866" t="s">
        <v>140</v>
      </c>
      <c r="H8866" t="s">
        <v>140</v>
      </c>
      <c r="I8866" t="s">
        <v>140</v>
      </c>
    </row>
    <row r="8867" spans="1:9" x14ac:dyDescent="0.35">
      <c r="A8867" t="s">
        <v>25</v>
      </c>
      <c r="B8867" t="s">
        <v>339</v>
      </c>
      <c r="C8867">
        <v>5</v>
      </c>
      <c r="D8867" t="s">
        <v>616</v>
      </c>
      <c r="E8867" t="s">
        <v>140</v>
      </c>
      <c r="F8867" t="s">
        <v>615</v>
      </c>
      <c r="G8867" t="s">
        <v>140</v>
      </c>
      <c r="H8867" t="s">
        <v>140</v>
      </c>
      <c r="I8867" t="s">
        <v>140</v>
      </c>
    </row>
    <row r="8868" spans="1:9" x14ac:dyDescent="0.35">
      <c r="A8868" t="s">
        <v>26</v>
      </c>
      <c r="B8868" t="s">
        <v>1352</v>
      </c>
      <c r="C8868">
        <v>180</v>
      </c>
      <c r="D8868" t="s">
        <v>880</v>
      </c>
      <c r="E8868" t="s">
        <v>1046</v>
      </c>
      <c r="F8868" t="s">
        <v>52</v>
      </c>
      <c r="G8868" t="s">
        <v>1013</v>
      </c>
      <c r="H8868" t="s">
        <v>140</v>
      </c>
      <c r="I8868" t="s">
        <v>140</v>
      </c>
    </row>
    <row r="8869" spans="1:9" x14ac:dyDescent="0.35">
      <c r="A8869" t="s">
        <v>26</v>
      </c>
      <c r="B8869" t="s">
        <v>1353</v>
      </c>
      <c r="C8869">
        <v>11</v>
      </c>
      <c r="D8869" t="s">
        <v>145</v>
      </c>
      <c r="E8869" t="s">
        <v>140</v>
      </c>
      <c r="F8869" t="s">
        <v>866</v>
      </c>
      <c r="G8869" t="s">
        <v>140</v>
      </c>
      <c r="H8869" t="s">
        <v>140</v>
      </c>
      <c r="I8869" t="s">
        <v>140</v>
      </c>
    </row>
    <row r="8870" spans="1:9" x14ac:dyDescent="0.35">
      <c r="A8870" t="s">
        <v>26</v>
      </c>
      <c r="B8870" t="s">
        <v>1354</v>
      </c>
      <c r="C8870">
        <v>5</v>
      </c>
      <c r="D8870" t="s">
        <v>627</v>
      </c>
      <c r="E8870" t="s">
        <v>140</v>
      </c>
      <c r="F8870" t="s">
        <v>626</v>
      </c>
      <c r="G8870" t="s">
        <v>140</v>
      </c>
      <c r="H8870" t="s">
        <v>140</v>
      </c>
      <c r="I8870" t="s">
        <v>140</v>
      </c>
    </row>
    <row r="8871" spans="1:9" x14ac:dyDescent="0.35">
      <c r="A8871" t="s">
        <v>26</v>
      </c>
      <c r="B8871" t="s">
        <v>339</v>
      </c>
      <c r="C8871">
        <v>6</v>
      </c>
      <c r="D8871" t="s">
        <v>497</v>
      </c>
      <c r="E8871" t="s">
        <v>140</v>
      </c>
      <c r="F8871" t="s">
        <v>496</v>
      </c>
      <c r="G8871" t="s">
        <v>140</v>
      </c>
      <c r="H8871" t="s">
        <v>140</v>
      </c>
      <c r="I8871" t="s">
        <v>140</v>
      </c>
    </row>
    <row r="8872" spans="1:9" x14ac:dyDescent="0.35">
      <c r="A8872" t="s">
        <v>27</v>
      </c>
      <c r="B8872" t="s">
        <v>1352</v>
      </c>
      <c r="C8872">
        <v>195</v>
      </c>
      <c r="D8872" t="s">
        <v>470</v>
      </c>
      <c r="E8872" t="s">
        <v>1011</v>
      </c>
      <c r="F8872" t="s">
        <v>472</v>
      </c>
      <c r="G8872" t="s">
        <v>140</v>
      </c>
      <c r="H8872" t="s">
        <v>140</v>
      </c>
      <c r="I8872" t="s">
        <v>140</v>
      </c>
    </row>
    <row r="8873" spans="1:9" x14ac:dyDescent="0.35">
      <c r="A8873" t="s">
        <v>27</v>
      </c>
      <c r="B8873" t="s">
        <v>1353</v>
      </c>
      <c r="C8873">
        <v>4</v>
      </c>
      <c r="D8873" t="s">
        <v>140</v>
      </c>
      <c r="E8873" t="s">
        <v>140</v>
      </c>
      <c r="F8873" t="s">
        <v>177</v>
      </c>
      <c r="G8873" t="s">
        <v>140</v>
      </c>
      <c r="H8873" t="s">
        <v>140</v>
      </c>
      <c r="I8873" t="s">
        <v>140</v>
      </c>
    </row>
    <row r="8874" spans="1:9" x14ac:dyDescent="0.35">
      <c r="A8874" t="s">
        <v>27</v>
      </c>
      <c r="B8874" t="s">
        <v>1354</v>
      </c>
      <c r="C8874">
        <v>2</v>
      </c>
      <c r="D8874" t="s">
        <v>140</v>
      </c>
      <c r="E8874" t="s">
        <v>140</v>
      </c>
      <c r="F8874" t="s">
        <v>177</v>
      </c>
      <c r="G8874" t="s">
        <v>140</v>
      </c>
      <c r="H8874" t="s">
        <v>140</v>
      </c>
      <c r="I8874" t="s">
        <v>140</v>
      </c>
    </row>
    <row r="8875" spans="1:9" x14ac:dyDescent="0.35">
      <c r="A8875" t="s">
        <v>27</v>
      </c>
      <c r="B8875" t="s">
        <v>339</v>
      </c>
      <c r="C8875">
        <v>3</v>
      </c>
      <c r="D8875" t="s">
        <v>836</v>
      </c>
      <c r="E8875" t="s">
        <v>140</v>
      </c>
      <c r="F8875" t="s">
        <v>835</v>
      </c>
      <c r="G8875" t="s">
        <v>140</v>
      </c>
      <c r="H8875" t="s">
        <v>140</v>
      </c>
      <c r="I8875" t="s">
        <v>140</v>
      </c>
    </row>
    <row r="8876" spans="1:9" x14ac:dyDescent="0.35">
      <c r="A8876" t="s">
        <v>28</v>
      </c>
      <c r="B8876" t="s">
        <v>1352</v>
      </c>
      <c r="C8876">
        <v>201</v>
      </c>
      <c r="D8876" t="s">
        <v>667</v>
      </c>
      <c r="E8876" t="s">
        <v>1063</v>
      </c>
      <c r="F8876" t="s">
        <v>239</v>
      </c>
      <c r="G8876" t="s">
        <v>1014</v>
      </c>
      <c r="H8876" t="s">
        <v>140</v>
      </c>
      <c r="I8876" t="s">
        <v>140</v>
      </c>
    </row>
    <row r="8877" spans="1:9" x14ac:dyDescent="0.35">
      <c r="A8877" t="s">
        <v>28</v>
      </c>
      <c r="B8877" t="s">
        <v>1353</v>
      </c>
      <c r="C8877">
        <v>4</v>
      </c>
      <c r="D8877" t="s">
        <v>140</v>
      </c>
      <c r="E8877" t="s">
        <v>140</v>
      </c>
      <c r="F8877" t="s">
        <v>177</v>
      </c>
      <c r="G8877" t="s">
        <v>140</v>
      </c>
      <c r="H8877" t="s">
        <v>140</v>
      </c>
      <c r="I8877" t="s">
        <v>140</v>
      </c>
    </row>
    <row r="8878" spans="1:9" x14ac:dyDescent="0.35">
      <c r="A8878" t="s">
        <v>28</v>
      </c>
      <c r="B8878" t="s">
        <v>339</v>
      </c>
      <c r="C8878">
        <v>2</v>
      </c>
      <c r="D8878" t="s">
        <v>864</v>
      </c>
      <c r="E8878" t="s">
        <v>140</v>
      </c>
      <c r="F8878" t="s">
        <v>863</v>
      </c>
      <c r="G8878" t="s">
        <v>140</v>
      </c>
      <c r="H8878" t="s">
        <v>140</v>
      </c>
      <c r="I8878" t="s">
        <v>140</v>
      </c>
    </row>
    <row r="8879" spans="1:9" x14ac:dyDescent="0.35">
      <c r="A8879" t="s">
        <v>29</v>
      </c>
      <c r="B8879" t="s">
        <v>1352</v>
      </c>
      <c r="C8879">
        <v>183</v>
      </c>
      <c r="D8879" t="s">
        <v>79</v>
      </c>
      <c r="E8879" t="s">
        <v>1043</v>
      </c>
      <c r="F8879" t="s">
        <v>160</v>
      </c>
      <c r="G8879" t="s">
        <v>140</v>
      </c>
      <c r="H8879" t="s">
        <v>1014</v>
      </c>
      <c r="I8879" t="s">
        <v>140</v>
      </c>
    </row>
    <row r="8880" spans="1:9" x14ac:dyDescent="0.35">
      <c r="A8880" t="s">
        <v>29</v>
      </c>
      <c r="B8880" t="s">
        <v>1353</v>
      </c>
      <c r="C8880">
        <v>13</v>
      </c>
      <c r="D8880" t="s">
        <v>1018</v>
      </c>
      <c r="E8880" t="s">
        <v>140</v>
      </c>
      <c r="F8880" t="s">
        <v>1142</v>
      </c>
      <c r="G8880" t="s">
        <v>140</v>
      </c>
      <c r="H8880" t="s">
        <v>140</v>
      </c>
      <c r="I8880" t="s">
        <v>140</v>
      </c>
    </row>
    <row r="8881" spans="1:9" x14ac:dyDescent="0.35">
      <c r="A8881" t="s">
        <v>29</v>
      </c>
      <c r="B8881" t="s">
        <v>1354</v>
      </c>
      <c r="C8881">
        <v>4</v>
      </c>
      <c r="D8881" t="s">
        <v>140</v>
      </c>
      <c r="E8881" t="s">
        <v>140</v>
      </c>
      <c r="F8881" t="s">
        <v>177</v>
      </c>
      <c r="G8881" t="s">
        <v>140</v>
      </c>
      <c r="H8881" t="s">
        <v>140</v>
      </c>
      <c r="I8881" t="s">
        <v>140</v>
      </c>
    </row>
    <row r="8882" spans="1:9" x14ac:dyDescent="0.35">
      <c r="A8882" t="s">
        <v>29</v>
      </c>
      <c r="B8882" t="s">
        <v>339</v>
      </c>
      <c r="C8882">
        <v>4</v>
      </c>
      <c r="D8882" t="s">
        <v>937</v>
      </c>
      <c r="E8882" t="s">
        <v>140</v>
      </c>
      <c r="F8882" t="s">
        <v>936</v>
      </c>
      <c r="G8882" t="s">
        <v>140</v>
      </c>
      <c r="H8882" t="s">
        <v>140</v>
      </c>
      <c r="I8882" t="s">
        <v>140</v>
      </c>
    </row>
    <row r="8883" spans="1:9" x14ac:dyDescent="0.35">
      <c r="A8883" t="s">
        <v>30</v>
      </c>
      <c r="B8883" t="s">
        <v>1352</v>
      </c>
      <c r="C8883">
        <v>195</v>
      </c>
      <c r="D8883" t="s">
        <v>855</v>
      </c>
      <c r="E8883" t="s">
        <v>1014</v>
      </c>
      <c r="F8883" t="s">
        <v>772</v>
      </c>
      <c r="G8883" t="s">
        <v>1013</v>
      </c>
      <c r="H8883" t="s">
        <v>140</v>
      </c>
      <c r="I8883" t="s">
        <v>1010</v>
      </c>
    </row>
    <row r="8884" spans="1:9" x14ac:dyDescent="0.35">
      <c r="A8884" t="s">
        <v>30</v>
      </c>
      <c r="B8884" t="s">
        <v>1353</v>
      </c>
      <c r="C8884">
        <v>4</v>
      </c>
      <c r="D8884" t="s">
        <v>522</v>
      </c>
      <c r="E8884" t="s">
        <v>140</v>
      </c>
      <c r="F8884" t="s">
        <v>523</v>
      </c>
      <c r="G8884" t="s">
        <v>140</v>
      </c>
      <c r="H8884" t="s">
        <v>140</v>
      </c>
      <c r="I8884" t="s">
        <v>140</v>
      </c>
    </row>
    <row r="8885" spans="1:9" x14ac:dyDescent="0.35">
      <c r="A8885" t="s">
        <v>30</v>
      </c>
      <c r="B8885" t="s">
        <v>339</v>
      </c>
      <c r="C8885">
        <v>2</v>
      </c>
      <c r="D8885" t="s">
        <v>798</v>
      </c>
      <c r="E8885" t="s">
        <v>140</v>
      </c>
      <c r="F8885" t="s">
        <v>799</v>
      </c>
      <c r="G8885" t="s">
        <v>140</v>
      </c>
      <c r="H8885" t="s">
        <v>140</v>
      </c>
      <c r="I8885" t="s">
        <v>140</v>
      </c>
    </row>
    <row r="8886" spans="1:9" x14ac:dyDescent="0.35">
      <c r="A8886" t="s">
        <v>31</v>
      </c>
      <c r="B8886" t="s">
        <v>1352</v>
      </c>
      <c r="C8886">
        <v>202</v>
      </c>
      <c r="D8886" t="s">
        <v>565</v>
      </c>
      <c r="E8886" t="s">
        <v>1012</v>
      </c>
      <c r="F8886" t="s">
        <v>496</v>
      </c>
      <c r="G8886" t="s">
        <v>140</v>
      </c>
      <c r="H8886" t="s">
        <v>140</v>
      </c>
      <c r="I8886" t="s">
        <v>140</v>
      </c>
    </row>
    <row r="8887" spans="1:9" x14ac:dyDescent="0.35">
      <c r="A8887" t="s">
        <v>31</v>
      </c>
      <c r="B8887" t="s">
        <v>1354</v>
      </c>
      <c r="C8887">
        <v>2</v>
      </c>
      <c r="D8887" t="s">
        <v>140</v>
      </c>
      <c r="E8887" t="s">
        <v>140</v>
      </c>
      <c r="F8887" t="s">
        <v>177</v>
      </c>
      <c r="G8887" t="s">
        <v>140</v>
      </c>
      <c r="H8887" t="s">
        <v>140</v>
      </c>
      <c r="I8887" t="s">
        <v>140</v>
      </c>
    </row>
    <row r="8888" spans="1:9" x14ac:dyDescent="0.35">
      <c r="A8888" t="s">
        <v>31</v>
      </c>
      <c r="B8888" t="s">
        <v>339</v>
      </c>
      <c r="C8888">
        <v>3</v>
      </c>
      <c r="D8888" t="s">
        <v>839</v>
      </c>
      <c r="E8888" t="s">
        <v>140</v>
      </c>
      <c r="F8888" t="s">
        <v>838</v>
      </c>
      <c r="G8888" t="s">
        <v>140</v>
      </c>
      <c r="H8888" t="s">
        <v>140</v>
      </c>
      <c r="I8888" t="s">
        <v>140</v>
      </c>
    </row>
    <row r="8889" spans="1:9" x14ac:dyDescent="0.35">
      <c r="A8889" t="s">
        <v>32</v>
      </c>
      <c r="B8889" t="s">
        <v>1352</v>
      </c>
      <c r="C8889">
        <v>4710</v>
      </c>
      <c r="D8889" t="s">
        <v>230</v>
      </c>
      <c r="E8889" t="s">
        <v>1058</v>
      </c>
      <c r="F8889" t="s">
        <v>864</v>
      </c>
      <c r="G8889" t="s">
        <v>1010</v>
      </c>
      <c r="H8889" t="s">
        <v>140</v>
      </c>
      <c r="I8889" t="s">
        <v>1010</v>
      </c>
    </row>
    <row r="8890" spans="1:9" x14ac:dyDescent="0.35">
      <c r="A8890" t="s">
        <v>32</v>
      </c>
      <c r="B8890" t="s">
        <v>1353</v>
      </c>
      <c r="C8890">
        <v>126</v>
      </c>
      <c r="D8890" t="s">
        <v>801</v>
      </c>
      <c r="E8890" t="s">
        <v>140</v>
      </c>
      <c r="F8890" t="s">
        <v>1005</v>
      </c>
      <c r="G8890" t="s">
        <v>140</v>
      </c>
      <c r="H8890" t="s">
        <v>140</v>
      </c>
      <c r="I8890" t="s">
        <v>1012</v>
      </c>
    </row>
    <row r="8891" spans="1:9" x14ac:dyDescent="0.35">
      <c r="A8891" t="s">
        <v>32</v>
      </c>
      <c r="B8891" t="s">
        <v>1354</v>
      </c>
      <c r="C8891">
        <v>39</v>
      </c>
      <c r="D8891" t="s">
        <v>755</v>
      </c>
      <c r="E8891" t="s">
        <v>140</v>
      </c>
      <c r="F8891" t="s">
        <v>941</v>
      </c>
      <c r="G8891" t="s">
        <v>140</v>
      </c>
      <c r="H8891" t="s">
        <v>140</v>
      </c>
      <c r="I8891" t="s">
        <v>140</v>
      </c>
    </row>
    <row r="8892" spans="1:9" x14ac:dyDescent="0.35">
      <c r="A8892" t="s">
        <v>32</v>
      </c>
      <c r="B8892" t="s">
        <v>339</v>
      </c>
      <c r="C8892">
        <v>50</v>
      </c>
      <c r="D8892" t="s">
        <v>608</v>
      </c>
      <c r="E8892" t="s">
        <v>140</v>
      </c>
      <c r="F8892" t="s">
        <v>609</v>
      </c>
      <c r="G8892" t="s">
        <v>140</v>
      </c>
      <c r="H8892" t="s">
        <v>140</v>
      </c>
      <c r="I8892" t="s">
        <v>140</v>
      </c>
    </row>
    <row r="8894" spans="1:9" x14ac:dyDescent="0.35">
      <c r="A8894" t="s">
        <v>1355</v>
      </c>
    </row>
    <row r="8895" spans="1:9" x14ac:dyDescent="0.35">
      <c r="A8895" t="s">
        <v>2</v>
      </c>
      <c r="B8895" t="s">
        <v>1356</v>
      </c>
      <c r="C8895" t="s">
        <v>3</v>
      </c>
      <c r="D8895" t="s">
        <v>1342</v>
      </c>
      <c r="E8895" t="s">
        <v>1343</v>
      </c>
      <c r="F8895" t="s">
        <v>1344</v>
      </c>
      <c r="G8895" t="s">
        <v>136</v>
      </c>
      <c r="H8895" t="s">
        <v>1032</v>
      </c>
      <c r="I8895" t="s">
        <v>1345</v>
      </c>
    </row>
    <row r="8896" spans="1:9" x14ac:dyDescent="0.35">
      <c r="A8896" t="s">
        <v>8</v>
      </c>
      <c r="B8896" t="s">
        <v>1357</v>
      </c>
      <c r="C8896">
        <v>197</v>
      </c>
      <c r="D8896" t="s">
        <v>980</v>
      </c>
      <c r="E8896" t="s">
        <v>940</v>
      </c>
      <c r="F8896" t="s">
        <v>48</v>
      </c>
      <c r="G8896" t="s">
        <v>1012</v>
      </c>
      <c r="H8896" t="s">
        <v>140</v>
      </c>
      <c r="I8896" t="s">
        <v>1010</v>
      </c>
    </row>
    <row r="8897" spans="1:9" x14ac:dyDescent="0.35">
      <c r="A8897" t="s">
        <v>8</v>
      </c>
      <c r="B8897" t="s">
        <v>1358</v>
      </c>
      <c r="C8897">
        <v>3</v>
      </c>
      <c r="D8897" t="s">
        <v>140</v>
      </c>
      <c r="E8897" t="s">
        <v>140</v>
      </c>
      <c r="F8897" t="s">
        <v>313</v>
      </c>
      <c r="G8897" t="s">
        <v>140</v>
      </c>
      <c r="H8897" t="s">
        <v>140</v>
      </c>
      <c r="I8897" t="s">
        <v>314</v>
      </c>
    </row>
    <row r="8898" spans="1:9" x14ac:dyDescent="0.35">
      <c r="A8898" t="s">
        <v>8</v>
      </c>
      <c r="B8898" t="s">
        <v>1359</v>
      </c>
      <c r="C8898">
        <v>4</v>
      </c>
      <c r="D8898" t="s">
        <v>140</v>
      </c>
      <c r="E8898" t="s">
        <v>140</v>
      </c>
      <c r="F8898" t="s">
        <v>177</v>
      </c>
      <c r="G8898" t="s">
        <v>140</v>
      </c>
      <c r="H8898" t="s">
        <v>140</v>
      </c>
      <c r="I8898" t="s">
        <v>140</v>
      </c>
    </row>
    <row r="8899" spans="1:9" x14ac:dyDescent="0.35">
      <c r="A8899" t="s">
        <v>9</v>
      </c>
      <c r="B8899" t="s">
        <v>1357</v>
      </c>
      <c r="C8899">
        <v>195</v>
      </c>
      <c r="D8899" t="s">
        <v>650</v>
      </c>
      <c r="E8899" t="s">
        <v>1054</v>
      </c>
      <c r="F8899" t="s">
        <v>457</v>
      </c>
      <c r="G8899" t="s">
        <v>140</v>
      </c>
      <c r="H8899" t="s">
        <v>140</v>
      </c>
      <c r="I8899" t="s">
        <v>1016</v>
      </c>
    </row>
    <row r="8900" spans="1:9" x14ac:dyDescent="0.35">
      <c r="A8900" t="s">
        <v>9</v>
      </c>
      <c r="B8900" t="s">
        <v>1358</v>
      </c>
      <c r="C8900">
        <v>5</v>
      </c>
      <c r="D8900" t="s">
        <v>140</v>
      </c>
      <c r="E8900" t="s">
        <v>140</v>
      </c>
      <c r="F8900" t="s">
        <v>811</v>
      </c>
      <c r="G8900" t="s">
        <v>140</v>
      </c>
      <c r="H8900" t="s">
        <v>140</v>
      </c>
      <c r="I8900" t="s">
        <v>812</v>
      </c>
    </row>
    <row r="8901" spans="1:9" x14ac:dyDescent="0.35">
      <c r="A8901" t="s">
        <v>9</v>
      </c>
      <c r="B8901" t="s">
        <v>1359</v>
      </c>
      <c r="C8901">
        <v>1</v>
      </c>
      <c r="D8901" t="s">
        <v>140</v>
      </c>
      <c r="E8901" t="s">
        <v>140</v>
      </c>
      <c r="F8901" t="s">
        <v>177</v>
      </c>
      <c r="G8901" t="s">
        <v>140</v>
      </c>
      <c r="H8901" t="s">
        <v>140</v>
      </c>
      <c r="I8901" t="s">
        <v>140</v>
      </c>
    </row>
    <row r="8902" spans="1:9" x14ac:dyDescent="0.35">
      <c r="A8902" t="s">
        <v>10</v>
      </c>
      <c r="B8902" t="s">
        <v>1357</v>
      </c>
      <c r="C8902">
        <v>201</v>
      </c>
      <c r="D8902" t="s">
        <v>242</v>
      </c>
      <c r="E8902" t="s">
        <v>1060</v>
      </c>
      <c r="F8902" t="s">
        <v>267</v>
      </c>
      <c r="G8902" t="s">
        <v>140</v>
      </c>
      <c r="H8902" t="s">
        <v>140</v>
      </c>
      <c r="I8902" t="s">
        <v>1016</v>
      </c>
    </row>
    <row r="8903" spans="1:9" x14ac:dyDescent="0.35">
      <c r="A8903" t="s">
        <v>10</v>
      </c>
      <c r="B8903" t="s">
        <v>1358</v>
      </c>
      <c r="C8903">
        <v>3</v>
      </c>
      <c r="D8903" t="s">
        <v>140</v>
      </c>
      <c r="E8903" t="s">
        <v>140</v>
      </c>
      <c r="F8903" t="s">
        <v>177</v>
      </c>
      <c r="G8903" t="s">
        <v>140</v>
      </c>
      <c r="H8903" t="s">
        <v>140</v>
      </c>
      <c r="I8903" t="s">
        <v>140</v>
      </c>
    </row>
    <row r="8904" spans="1:9" x14ac:dyDescent="0.35">
      <c r="A8904" t="s">
        <v>10</v>
      </c>
      <c r="B8904" t="s">
        <v>1359</v>
      </c>
      <c r="C8904">
        <v>4</v>
      </c>
      <c r="D8904" t="s">
        <v>140</v>
      </c>
      <c r="E8904" t="s">
        <v>140</v>
      </c>
      <c r="F8904" t="s">
        <v>177</v>
      </c>
      <c r="G8904" t="s">
        <v>140</v>
      </c>
      <c r="H8904" t="s">
        <v>140</v>
      </c>
      <c r="I8904" t="s">
        <v>140</v>
      </c>
    </row>
    <row r="8905" spans="1:9" x14ac:dyDescent="0.35">
      <c r="A8905" t="s">
        <v>11</v>
      </c>
      <c r="B8905" t="s">
        <v>1357</v>
      </c>
      <c r="C8905">
        <v>200</v>
      </c>
      <c r="D8905" t="s">
        <v>795</v>
      </c>
      <c r="E8905" t="s">
        <v>940</v>
      </c>
      <c r="F8905" t="s">
        <v>631</v>
      </c>
      <c r="G8905" t="s">
        <v>140</v>
      </c>
      <c r="H8905" t="s">
        <v>140</v>
      </c>
      <c r="I8905" t="s">
        <v>1010</v>
      </c>
    </row>
    <row r="8906" spans="1:9" x14ac:dyDescent="0.35">
      <c r="A8906" t="s">
        <v>11</v>
      </c>
      <c r="B8906" t="s">
        <v>1358</v>
      </c>
      <c r="C8906">
        <v>5</v>
      </c>
      <c r="D8906" t="s">
        <v>140</v>
      </c>
      <c r="E8906" t="s">
        <v>140</v>
      </c>
      <c r="F8906" t="s">
        <v>177</v>
      </c>
      <c r="G8906" t="s">
        <v>140</v>
      </c>
      <c r="H8906" t="s">
        <v>140</v>
      </c>
      <c r="I8906" t="s">
        <v>140</v>
      </c>
    </row>
    <row r="8907" spans="1:9" x14ac:dyDescent="0.35">
      <c r="A8907" t="s">
        <v>11</v>
      </c>
      <c r="B8907" t="s">
        <v>1359</v>
      </c>
      <c r="C8907">
        <v>1</v>
      </c>
      <c r="D8907" t="s">
        <v>140</v>
      </c>
      <c r="E8907" t="s">
        <v>140</v>
      </c>
      <c r="F8907" t="s">
        <v>177</v>
      </c>
      <c r="G8907" t="s">
        <v>140</v>
      </c>
      <c r="H8907" t="s">
        <v>140</v>
      </c>
      <c r="I8907" t="s">
        <v>140</v>
      </c>
    </row>
    <row r="8908" spans="1:9" x14ac:dyDescent="0.35">
      <c r="A8908" t="s">
        <v>12</v>
      </c>
      <c r="B8908" t="s">
        <v>1357</v>
      </c>
      <c r="C8908">
        <v>204</v>
      </c>
      <c r="D8908" t="s">
        <v>166</v>
      </c>
      <c r="E8908" t="s">
        <v>939</v>
      </c>
      <c r="F8908" t="s">
        <v>67</v>
      </c>
      <c r="G8908" t="s">
        <v>140</v>
      </c>
      <c r="H8908" t="s">
        <v>140</v>
      </c>
      <c r="I8908" t="s">
        <v>1009</v>
      </c>
    </row>
    <row r="8909" spans="1:9" x14ac:dyDescent="0.35">
      <c r="A8909" t="s">
        <v>12</v>
      </c>
      <c r="B8909" t="s">
        <v>1358</v>
      </c>
      <c r="C8909">
        <v>2</v>
      </c>
      <c r="D8909" t="s">
        <v>140</v>
      </c>
      <c r="E8909" t="s">
        <v>140</v>
      </c>
      <c r="F8909" t="s">
        <v>177</v>
      </c>
      <c r="G8909" t="s">
        <v>140</v>
      </c>
      <c r="H8909" t="s">
        <v>140</v>
      </c>
      <c r="I8909" t="s">
        <v>140</v>
      </c>
    </row>
    <row r="8910" spans="1:9" x14ac:dyDescent="0.35">
      <c r="A8910" t="s">
        <v>12</v>
      </c>
      <c r="B8910" t="s">
        <v>1359</v>
      </c>
      <c r="C8910">
        <v>2</v>
      </c>
      <c r="D8910" t="s">
        <v>140</v>
      </c>
      <c r="E8910" t="s">
        <v>140</v>
      </c>
      <c r="F8910" t="s">
        <v>177</v>
      </c>
      <c r="G8910" t="s">
        <v>140</v>
      </c>
      <c r="H8910" t="s">
        <v>140</v>
      </c>
      <c r="I8910" t="s">
        <v>140</v>
      </c>
    </row>
    <row r="8911" spans="1:9" x14ac:dyDescent="0.35">
      <c r="A8911" t="s">
        <v>13</v>
      </c>
      <c r="B8911" t="s">
        <v>1357</v>
      </c>
      <c r="C8911">
        <v>195</v>
      </c>
      <c r="D8911" t="s">
        <v>699</v>
      </c>
      <c r="E8911" t="s">
        <v>1012</v>
      </c>
      <c r="F8911" t="s">
        <v>205</v>
      </c>
      <c r="G8911" t="s">
        <v>140</v>
      </c>
      <c r="H8911" t="s">
        <v>140</v>
      </c>
      <c r="I8911" t="s">
        <v>1010</v>
      </c>
    </row>
    <row r="8912" spans="1:9" x14ac:dyDescent="0.35">
      <c r="A8912" t="s">
        <v>13</v>
      </c>
      <c r="B8912" t="s">
        <v>1358</v>
      </c>
      <c r="C8912">
        <v>6</v>
      </c>
      <c r="D8912" t="s">
        <v>95</v>
      </c>
      <c r="E8912" t="s">
        <v>140</v>
      </c>
      <c r="F8912" t="s">
        <v>96</v>
      </c>
      <c r="G8912" t="s">
        <v>140</v>
      </c>
      <c r="H8912" t="s">
        <v>140</v>
      </c>
      <c r="I8912" t="s">
        <v>140</v>
      </c>
    </row>
    <row r="8913" spans="1:9" x14ac:dyDescent="0.35">
      <c r="A8913" t="s">
        <v>13</v>
      </c>
      <c r="B8913" t="s">
        <v>1359</v>
      </c>
      <c r="C8913">
        <v>4</v>
      </c>
      <c r="D8913" t="s">
        <v>140</v>
      </c>
      <c r="E8913" t="s">
        <v>140</v>
      </c>
      <c r="F8913" t="s">
        <v>177</v>
      </c>
      <c r="G8913" t="s">
        <v>140</v>
      </c>
      <c r="H8913" t="s">
        <v>140</v>
      </c>
      <c r="I8913" t="s">
        <v>140</v>
      </c>
    </row>
    <row r="8914" spans="1:9" x14ac:dyDescent="0.35">
      <c r="A8914" t="s">
        <v>14</v>
      </c>
      <c r="B8914" t="s">
        <v>1357</v>
      </c>
      <c r="C8914">
        <v>197</v>
      </c>
      <c r="D8914" t="s">
        <v>328</v>
      </c>
      <c r="E8914" t="s">
        <v>1018</v>
      </c>
      <c r="F8914" t="s">
        <v>175</v>
      </c>
      <c r="G8914" t="s">
        <v>140</v>
      </c>
      <c r="H8914" t="s">
        <v>140</v>
      </c>
      <c r="I8914" t="s">
        <v>140</v>
      </c>
    </row>
    <row r="8915" spans="1:9" x14ac:dyDescent="0.35">
      <c r="A8915" t="s">
        <v>14</v>
      </c>
      <c r="B8915" t="s">
        <v>1358</v>
      </c>
      <c r="C8915">
        <v>3</v>
      </c>
      <c r="D8915" t="s">
        <v>140</v>
      </c>
      <c r="E8915" t="s">
        <v>140</v>
      </c>
      <c r="F8915" t="s">
        <v>177</v>
      </c>
      <c r="G8915" t="s">
        <v>140</v>
      </c>
      <c r="H8915" t="s">
        <v>140</v>
      </c>
      <c r="I8915" t="s">
        <v>140</v>
      </c>
    </row>
    <row r="8916" spans="1:9" x14ac:dyDescent="0.35">
      <c r="A8916" t="s">
        <v>14</v>
      </c>
      <c r="B8916" t="s">
        <v>1359</v>
      </c>
      <c r="C8916">
        <v>2</v>
      </c>
      <c r="D8916" t="s">
        <v>140</v>
      </c>
      <c r="E8916" t="s">
        <v>140</v>
      </c>
      <c r="F8916" t="s">
        <v>177</v>
      </c>
      <c r="G8916" t="s">
        <v>140</v>
      </c>
      <c r="H8916" t="s">
        <v>140</v>
      </c>
      <c r="I8916" t="s">
        <v>140</v>
      </c>
    </row>
    <row r="8917" spans="1:9" x14ac:dyDescent="0.35">
      <c r="A8917" t="s">
        <v>15</v>
      </c>
      <c r="B8917" t="s">
        <v>1357</v>
      </c>
      <c r="C8917">
        <v>200</v>
      </c>
      <c r="D8917" t="s">
        <v>692</v>
      </c>
      <c r="E8917" t="s">
        <v>1043</v>
      </c>
      <c r="F8917" t="s">
        <v>864</v>
      </c>
      <c r="G8917" t="s">
        <v>140</v>
      </c>
      <c r="H8917" t="s">
        <v>140</v>
      </c>
      <c r="I8917" t="s">
        <v>140</v>
      </c>
    </row>
    <row r="8918" spans="1:9" x14ac:dyDescent="0.35">
      <c r="A8918" t="s">
        <v>15</v>
      </c>
      <c r="B8918" t="s">
        <v>1358</v>
      </c>
      <c r="C8918">
        <v>2</v>
      </c>
      <c r="D8918" t="s">
        <v>140</v>
      </c>
      <c r="E8918" t="s">
        <v>140</v>
      </c>
      <c r="F8918" t="s">
        <v>177</v>
      </c>
      <c r="G8918" t="s">
        <v>140</v>
      </c>
      <c r="H8918" t="s">
        <v>140</v>
      </c>
      <c r="I8918" t="s">
        <v>140</v>
      </c>
    </row>
    <row r="8919" spans="1:9" x14ac:dyDescent="0.35">
      <c r="A8919" t="s">
        <v>15</v>
      </c>
      <c r="B8919" t="s">
        <v>1359</v>
      </c>
      <c r="C8919">
        <v>4</v>
      </c>
      <c r="D8919" t="s">
        <v>140</v>
      </c>
      <c r="E8919" t="s">
        <v>140</v>
      </c>
      <c r="F8919" t="s">
        <v>177</v>
      </c>
      <c r="G8919" t="s">
        <v>140</v>
      </c>
      <c r="H8919" t="s">
        <v>140</v>
      </c>
      <c r="I8919" t="s">
        <v>140</v>
      </c>
    </row>
    <row r="8920" spans="1:9" x14ac:dyDescent="0.35">
      <c r="A8920" t="s">
        <v>16</v>
      </c>
      <c r="B8920" t="s">
        <v>1357</v>
      </c>
      <c r="C8920">
        <v>204</v>
      </c>
      <c r="D8920" t="s">
        <v>886</v>
      </c>
      <c r="E8920" t="s">
        <v>1043</v>
      </c>
      <c r="F8920" t="s">
        <v>347</v>
      </c>
      <c r="G8920" t="s">
        <v>1010</v>
      </c>
      <c r="H8920" t="s">
        <v>140</v>
      </c>
      <c r="I8920" t="s">
        <v>1010</v>
      </c>
    </row>
    <row r="8921" spans="1:9" x14ac:dyDescent="0.35">
      <c r="A8921" t="s">
        <v>16</v>
      </c>
      <c r="B8921" t="s">
        <v>1358</v>
      </c>
      <c r="C8921">
        <v>1</v>
      </c>
      <c r="D8921" t="s">
        <v>140</v>
      </c>
      <c r="E8921" t="s">
        <v>140</v>
      </c>
      <c r="F8921" t="s">
        <v>177</v>
      </c>
      <c r="G8921" t="s">
        <v>140</v>
      </c>
      <c r="H8921" t="s">
        <v>140</v>
      </c>
      <c r="I8921" t="s">
        <v>140</v>
      </c>
    </row>
    <row r="8922" spans="1:9" x14ac:dyDescent="0.35">
      <c r="A8922" t="s">
        <v>16</v>
      </c>
      <c r="B8922" t="s">
        <v>1359</v>
      </c>
      <c r="C8922">
        <v>1</v>
      </c>
      <c r="D8922" t="s">
        <v>140</v>
      </c>
      <c r="E8922" t="s">
        <v>140</v>
      </c>
      <c r="F8922" t="s">
        <v>177</v>
      </c>
      <c r="G8922" t="s">
        <v>140</v>
      </c>
      <c r="H8922" t="s">
        <v>140</v>
      </c>
      <c r="I8922" t="s">
        <v>140</v>
      </c>
    </row>
    <row r="8923" spans="1:9" x14ac:dyDescent="0.35">
      <c r="A8923" t="s">
        <v>17</v>
      </c>
      <c r="B8923" t="s">
        <v>1357</v>
      </c>
      <c r="C8923">
        <v>197</v>
      </c>
      <c r="D8923" t="s">
        <v>620</v>
      </c>
      <c r="E8923" t="s">
        <v>1021</v>
      </c>
      <c r="F8923" t="s">
        <v>652</v>
      </c>
      <c r="G8923" t="s">
        <v>140</v>
      </c>
      <c r="H8923" t="s">
        <v>140</v>
      </c>
      <c r="I8923" t="s">
        <v>1014</v>
      </c>
    </row>
    <row r="8924" spans="1:9" x14ac:dyDescent="0.35">
      <c r="A8924" t="s">
        <v>17</v>
      </c>
      <c r="B8924" t="s">
        <v>1358</v>
      </c>
      <c r="C8924">
        <v>6</v>
      </c>
      <c r="D8924" t="s">
        <v>140</v>
      </c>
      <c r="E8924" t="s">
        <v>140</v>
      </c>
      <c r="F8924" t="s">
        <v>177</v>
      </c>
      <c r="G8924" t="s">
        <v>140</v>
      </c>
      <c r="H8924" t="s">
        <v>140</v>
      </c>
      <c r="I8924" t="s">
        <v>140</v>
      </c>
    </row>
    <row r="8925" spans="1:9" x14ac:dyDescent="0.35">
      <c r="A8925" t="s">
        <v>18</v>
      </c>
      <c r="B8925" t="s">
        <v>1357</v>
      </c>
      <c r="C8925">
        <v>196</v>
      </c>
      <c r="D8925" t="s">
        <v>786</v>
      </c>
      <c r="E8925" t="s">
        <v>1010</v>
      </c>
      <c r="F8925" t="s">
        <v>343</v>
      </c>
      <c r="G8925" t="s">
        <v>140</v>
      </c>
      <c r="H8925" t="s">
        <v>140</v>
      </c>
      <c r="I8925" t="s">
        <v>1014</v>
      </c>
    </row>
    <row r="8926" spans="1:9" x14ac:dyDescent="0.35">
      <c r="A8926" t="s">
        <v>18</v>
      </c>
      <c r="B8926" t="s">
        <v>1358</v>
      </c>
      <c r="C8926">
        <v>7</v>
      </c>
      <c r="D8926" t="s">
        <v>140</v>
      </c>
      <c r="E8926" t="s">
        <v>140</v>
      </c>
      <c r="F8926" t="s">
        <v>177</v>
      </c>
      <c r="G8926" t="s">
        <v>140</v>
      </c>
      <c r="H8926" t="s">
        <v>140</v>
      </c>
      <c r="I8926" t="s">
        <v>140</v>
      </c>
    </row>
    <row r="8927" spans="1:9" x14ac:dyDescent="0.35">
      <c r="A8927" t="s">
        <v>18</v>
      </c>
      <c r="B8927" t="s">
        <v>1359</v>
      </c>
      <c r="C8927">
        <v>2</v>
      </c>
      <c r="D8927" t="s">
        <v>140</v>
      </c>
      <c r="E8927" t="s">
        <v>140</v>
      </c>
      <c r="F8927" t="s">
        <v>177</v>
      </c>
      <c r="G8927" t="s">
        <v>140</v>
      </c>
      <c r="H8927" t="s">
        <v>140</v>
      </c>
      <c r="I8927" t="s">
        <v>140</v>
      </c>
    </row>
    <row r="8928" spans="1:9" x14ac:dyDescent="0.35">
      <c r="A8928" t="s">
        <v>19</v>
      </c>
      <c r="B8928" t="s">
        <v>1357</v>
      </c>
      <c r="C8928">
        <v>197</v>
      </c>
      <c r="D8928" t="s">
        <v>165</v>
      </c>
      <c r="E8928" t="s">
        <v>1023</v>
      </c>
      <c r="F8928" t="s">
        <v>889</v>
      </c>
      <c r="G8928" t="s">
        <v>1008</v>
      </c>
      <c r="H8928" t="s">
        <v>140</v>
      </c>
      <c r="I8928" t="s">
        <v>140</v>
      </c>
    </row>
    <row r="8929" spans="1:9" x14ac:dyDescent="0.35">
      <c r="A8929" t="s">
        <v>19</v>
      </c>
      <c r="B8929" t="s">
        <v>1358</v>
      </c>
      <c r="C8929">
        <v>5</v>
      </c>
      <c r="D8929" t="s">
        <v>140</v>
      </c>
      <c r="E8929" t="s">
        <v>140</v>
      </c>
      <c r="F8929" t="s">
        <v>177</v>
      </c>
      <c r="G8929" t="s">
        <v>140</v>
      </c>
      <c r="H8929" t="s">
        <v>140</v>
      </c>
      <c r="I8929" t="s">
        <v>140</v>
      </c>
    </row>
    <row r="8930" spans="1:9" x14ac:dyDescent="0.35">
      <c r="A8930" t="s">
        <v>19</v>
      </c>
      <c r="B8930" t="s">
        <v>1359</v>
      </c>
      <c r="C8930">
        <v>3</v>
      </c>
      <c r="D8930" t="s">
        <v>140</v>
      </c>
      <c r="E8930" t="s">
        <v>140</v>
      </c>
      <c r="F8930" t="s">
        <v>177</v>
      </c>
      <c r="G8930" t="s">
        <v>140</v>
      </c>
      <c r="H8930" t="s">
        <v>140</v>
      </c>
      <c r="I8930" t="s">
        <v>140</v>
      </c>
    </row>
    <row r="8931" spans="1:9" x14ac:dyDescent="0.35">
      <c r="A8931" t="s">
        <v>20</v>
      </c>
      <c r="B8931" t="s">
        <v>1357</v>
      </c>
      <c r="C8931">
        <v>198</v>
      </c>
      <c r="D8931" t="s">
        <v>212</v>
      </c>
      <c r="E8931" t="s">
        <v>775</v>
      </c>
      <c r="F8931" t="s">
        <v>208</v>
      </c>
      <c r="G8931" t="s">
        <v>1014</v>
      </c>
      <c r="H8931" t="s">
        <v>1016</v>
      </c>
      <c r="I8931" t="s">
        <v>1022</v>
      </c>
    </row>
    <row r="8932" spans="1:9" x14ac:dyDescent="0.35">
      <c r="A8932" t="s">
        <v>20</v>
      </c>
      <c r="B8932" t="s">
        <v>1358</v>
      </c>
      <c r="C8932">
        <v>5</v>
      </c>
      <c r="D8932" t="s">
        <v>614</v>
      </c>
      <c r="E8932" t="s">
        <v>1056</v>
      </c>
      <c r="F8932" t="s">
        <v>432</v>
      </c>
      <c r="G8932" t="s">
        <v>140</v>
      </c>
      <c r="H8932" t="s">
        <v>140</v>
      </c>
      <c r="I8932" t="s">
        <v>140</v>
      </c>
    </row>
    <row r="8933" spans="1:9" x14ac:dyDescent="0.35">
      <c r="A8933" t="s">
        <v>20</v>
      </c>
      <c r="B8933" t="s">
        <v>1359</v>
      </c>
      <c r="C8933">
        <v>3</v>
      </c>
      <c r="D8933" t="s">
        <v>140</v>
      </c>
      <c r="E8933" t="s">
        <v>140</v>
      </c>
      <c r="F8933" t="s">
        <v>177</v>
      </c>
      <c r="G8933" t="s">
        <v>140</v>
      </c>
      <c r="H8933" t="s">
        <v>140</v>
      </c>
      <c r="I8933" t="s">
        <v>140</v>
      </c>
    </row>
    <row r="8934" spans="1:9" x14ac:dyDescent="0.35">
      <c r="A8934" t="s">
        <v>21</v>
      </c>
      <c r="B8934" t="s">
        <v>1357</v>
      </c>
      <c r="C8934">
        <v>210</v>
      </c>
      <c r="D8934" t="s">
        <v>1134</v>
      </c>
      <c r="E8934" t="s">
        <v>1048</v>
      </c>
      <c r="F8934" t="s">
        <v>838</v>
      </c>
      <c r="G8934" t="s">
        <v>140</v>
      </c>
      <c r="H8934" t="s">
        <v>140</v>
      </c>
      <c r="I8934" t="s">
        <v>1013</v>
      </c>
    </row>
    <row r="8935" spans="1:9" x14ac:dyDescent="0.35">
      <c r="A8935" t="s">
        <v>22</v>
      </c>
      <c r="B8935" t="s">
        <v>1357</v>
      </c>
      <c r="C8935">
        <v>202</v>
      </c>
      <c r="D8935" t="s">
        <v>360</v>
      </c>
      <c r="E8935" t="s">
        <v>1021</v>
      </c>
      <c r="F8935" t="s">
        <v>58</v>
      </c>
      <c r="G8935" t="s">
        <v>140</v>
      </c>
      <c r="H8935" t="s">
        <v>140</v>
      </c>
      <c r="I8935" t="s">
        <v>140</v>
      </c>
    </row>
    <row r="8936" spans="1:9" x14ac:dyDescent="0.35">
      <c r="A8936" t="s">
        <v>22</v>
      </c>
      <c r="B8936" t="s">
        <v>1358</v>
      </c>
      <c r="C8936">
        <v>4</v>
      </c>
      <c r="D8936" t="s">
        <v>140</v>
      </c>
      <c r="E8936" t="s">
        <v>140</v>
      </c>
      <c r="F8936" t="s">
        <v>177</v>
      </c>
      <c r="G8936" t="s">
        <v>140</v>
      </c>
      <c r="H8936" t="s">
        <v>140</v>
      </c>
      <c r="I8936" t="s">
        <v>140</v>
      </c>
    </row>
    <row r="8937" spans="1:9" x14ac:dyDescent="0.35">
      <c r="A8937" t="s">
        <v>22</v>
      </c>
      <c r="B8937" t="s">
        <v>1359</v>
      </c>
      <c r="C8937">
        <v>3</v>
      </c>
      <c r="D8937" t="s">
        <v>140</v>
      </c>
      <c r="E8937" t="s">
        <v>140</v>
      </c>
      <c r="F8937" t="s">
        <v>177</v>
      </c>
      <c r="G8937" t="s">
        <v>140</v>
      </c>
      <c r="H8937" t="s">
        <v>140</v>
      </c>
      <c r="I8937" t="s">
        <v>140</v>
      </c>
    </row>
    <row r="8938" spans="1:9" x14ac:dyDescent="0.35">
      <c r="A8938" t="s">
        <v>23</v>
      </c>
      <c r="B8938" t="s">
        <v>1357</v>
      </c>
      <c r="C8938">
        <v>196</v>
      </c>
      <c r="D8938" t="s">
        <v>884</v>
      </c>
      <c r="E8938" t="s">
        <v>1019</v>
      </c>
      <c r="F8938" t="s">
        <v>478</v>
      </c>
      <c r="G8938" t="s">
        <v>1012</v>
      </c>
      <c r="H8938" t="s">
        <v>140</v>
      </c>
      <c r="I8938" t="s">
        <v>1019</v>
      </c>
    </row>
    <row r="8939" spans="1:9" x14ac:dyDescent="0.35">
      <c r="A8939" t="s">
        <v>23</v>
      </c>
      <c r="B8939" t="s">
        <v>1358</v>
      </c>
      <c r="C8939">
        <v>5</v>
      </c>
      <c r="D8939" t="s">
        <v>568</v>
      </c>
      <c r="E8939" t="s">
        <v>140</v>
      </c>
      <c r="F8939" t="s">
        <v>761</v>
      </c>
      <c r="G8939" t="s">
        <v>880</v>
      </c>
      <c r="H8939" t="s">
        <v>140</v>
      </c>
      <c r="I8939" t="s">
        <v>140</v>
      </c>
    </row>
    <row r="8940" spans="1:9" x14ac:dyDescent="0.35">
      <c r="A8940" t="s">
        <v>23</v>
      </c>
      <c r="B8940" t="s">
        <v>1359</v>
      </c>
      <c r="C8940">
        <v>4</v>
      </c>
      <c r="D8940" t="s">
        <v>435</v>
      </c>
      <c r="E8940" t="s">
        <v>140</v>
      </c>
      <c r="F8940" t="s">
        <v>434</v>
      </c>
      <c r="G8940" t="s">
        <v>140</v>
      </c>
      <c r="H8940" t="s">
        <v>140</v>
      </c>
      <c r="I8940" t="s">
        <v>140</v>
      </c>
    </row>
    <row r="8941" spans="1:9" x14ac:dyDescent="0.35">
      <c r="A8941" t="s">
        <v>24</v>
      </c>
      <c r="B8941" t="s">
        <v>1357</v>
      </c>
      <c r="C8941">
        <v>201</v>
      </c>
      <c r="D8941" t="s">
        <v>309</v>
      </c>
      <c r="E8941" t="s">
        <v>1048</v>
      </c>
      <c r="F8941" t="s">
        <v>790</v>
      </c>
      <c r="G8941" t="s">
        <v>1009</v>
      </c>
      <c r="H8941" t="s">
        <v>140</v>
      </c>
      <c r="I8941" t="s">
        <v>140</v>
      </c>
    </row>
    <row r="8942" spans="1:9" x14ac:dyDescent="0.35">
      <c r="A8942" t="s">
        <v>24</v>
      </c>
      <c r="B8942" t="s">
        <v>1358</v>
      </c>
      <c r="C8942">
        <v>4</v>
      </c>
      <c r="D8942" t="s">
        <v>140</v>
      </c>
      <c r="E8942" t="s">
        <v>140</v>
      </c>
      <c r="F8942" t="s">
        <v>255</v>
      </c>
      <c r="G8942" t="s">
        <v>140</v>
      </c>
      <c r="H8942" t="s">
        <v>140</v>
      </c>
      <c r="I8942" t="s">
        <v>256</v>
      </c>
    </row>
    <row r="8943" spans="1:9" x14ac:dyDescent="0.35">
      <c r="A8943" t="s">
        <v>24</v>
      </c>
      <c r="B8943" t="s">
        <v>1359</v>
      </c>
      <c r="C8943">
        <v>2</v>
      </c>
      <c r="D8943" t="s">
        <v>140</v>
      </c>
      <c r="E8943" t="s">
        <v>140</v>
      </c>
      <c r="F8943" t="s">
        <v>177</v>
      </c>
      <c r="G8943" t="s">
        <v>140</v>
      </c>
      <c r="H8943" t="s">
        <v>140</v>
      </c>
      <c r="I8943" t="s">
        <v>140</v>
      </c>
    </row>
    <row r="8944" spans="1:9" x14ac:dyDescent="0.35">
      <c r="A8944" t="s">
        <v>25</v>
      </c>
      <c r="B8944" t="s">
        <v>1357</v>
      </c>
      <c r="C8944">
        <v>197</v>
      </c>
      <c r="D8944" t="s">
        <v>728</v>
      </c>
      <c r="E8944" t="s">
        <v>775</v>
      </c>
      <c r="F8944" t="s">
        <v>981</v>
      </c>
      <c r="G8944" t="s">
        <v>140</v>
      </c>
      <c r="H8944" t="s">
        <v>140</v>
      </c>
      <c r="I8944" t="s">
        <v>140</v>
      </c>
    </row>
    <row r="8945" spans="1:9" x14ac:dyDescent="0.35">
      <c r="A8945" t="s">
        <v>25</v>
      </c>
      <c r="B8945" t="s">
        <v>1358</v>
      </c>
      <c r="C8945">
        <v>3</v>
      </c>
      <c r="D8945" t="s">
        <v>140</v>
      </c>
      <c r="E8945" t="s">
        <v>140</v>
      </c>
      <c r="F8945" t="s">
        <v>177</v>
      </c>
      <c r="G8945" t="s">
        <v>140</v>
      </c>
      <c r="H8945" t="s">
        <v>140</v>
      </c>
      <c r="I8945" t="s">
        <v>140</v>
      </c>
    </row>
    <row r="8946" spans="1:9" x14ac:dyDescent="0.35">
      <c r="A8946" t="s">
        <v>25</v>
      </c>
      <c r="B8946" t="s">
        <v>1359</v>
      </c>
      <c r="C8946">
        <v>4</v>
      </c>
      <c r="D8946" t="s">
        <v>140</v>
      </c>
      <c r="E8946" t="s">
        <v>140</v>
      </c>
      <c r="F8946" t="s">
        <v>177</v>
      </c>
      <c r="G8946" t="s">
        <v>140</v>
      </c>
      <c r="H8946" t="s">
        <v>140</v>
      </c>
      <c r="I8946" t="s">
        <v>140</v>
      </c>
    </row>
    <row r="8947" spans="1:9" x14ac:dyDescent="0.35">
      <c r="A8947" t="s">
        <v>26</v>
      </c>
      <c r="B8947" t="s">
        <v>1357</v>
      </c>
      <c r="C8947">
        <v>195</v>
      </c>
      <c r="D8947" t="s">
        <v>471</v>
      </c>
      <c r="E8947" t="s">
        <v>1043</v>
      </c>
      <c r="F8947" t="s">
        <v>945</v>
      </c>
      <c r="G8947" t="s">
        <v>140</v>
      </c>
      <c r="H8947" t="s">
        <v>140</v>
      </c>
      <c r="I8947" t="s">
        <v>140</v>
      </c>
    </row>
    <row r="8948" spans="1:9" x14ac:dyDescent="0.35">
      <c r="A8948" t="s">
        <v>26</v>
      </c>
      <c r="B8948" t="s">
        <v>1358</v>
      </c>
      <c r="C8948">
        <v>4</v>
      </c>
      <c r="D8948" t="s">
        <v>140</v>
      </c>
      <c r="E8948" t="s">
        <v>140</v>
      </c>
      <c r="F8948" t="s">
        <v>364</v>
      </c>
      <c r="G8948" t="s">
        <v>365</v>
      </c>
      <c r="H8948" t="s">
        <v>140</v>
      </c>
      <c r="I8948" t="s">
        <v>140</v>
      </c>
    </row>
    <row r="8949" spans="1:9" x14ac:dyDescent="0.35">
      <c r="A8949" t="s">
        <v>26</v>
      </c>
      <c r="B8949" t="s">
        <v>1359</v>
      </c>
      <c r="C8949">
        <v>3</v>
      </c>
      <c r="D8949" t="s">
        <v>140</v>
      </c>
      <c r="E8949" t="s">
        <v>140</v>
      </c>
      <c r="F8949" t="s">
        <v>177</v>
      </c>
      <c r="G8949" t="s">
        <v>140</v>
      </c>
      <c r="H8949" t="s">
        <v>140</v>
      </c>
      <c r="I8949" t="s">
        <v>140</v>
      </c>
    </row>
    <row r="8950" spans="1:9" x14ac:dyDescent="0.35">
      <c r="A8950" t="s">
        <v>27</v>
      </c>
      <c r="B8950" t="s">
        <v>1357</v>
      </c>
      <c r="C8950">
        <v>199</v>
      </c>
      <c r="D8950" t="s">
        <v>365</v>
      </c>
      <c r="E8950" t="s">
        <v>1017</v>
      </c>
      <c r="F8950" t="s">
        <v>472</v>
      </c>
      <c r="G8950" t="s">
        <v>140</v>
      </c>
      <c r="H8950" t="s">
        <v>140</v>
      </c>
      <c r="I8950" t="s">
        <v>140</v>
      </c>
    </row>
    <row r="8951" spans="1:9" x14ac:dyDescent="0.35">
      <c r="A8951" t="s">
        <v>27</v>
      </c>
      <c r="B8951" t="s">
        <v>1359</v>
      </c>
      <c r="C8951">
        <v>4</v>
      </c>
      <c r="D8951" t="s">
        <v>140</v>
      </c>
      <c r="E8951" t="s">
        <v>140</v>
      </c>
      <c r="F8951" t="s">
        <v>177</v>
      </c>
      <c r="G8951" t="s">
        <v>140</v>
      </c>
      <c r="H8951" t="s">
        <v>140</v>
      </c>
      <c r="I8951" t="s">
        <v>140</v>
      </c>
    </row>
    <row r="8952" spans="1:9" x14ac:dyDescent="0.35">
      <c r="A8952" t="s">
        <v>27</v>
      </c>
      <c r="B8952" t="s">
        <v>339</v>
      </c>
      <c r="C8952">
        <v>1</v>
      </c>
      <c r="D8952" t="s">
        <v>140</v>
      </c>
      <c r="E8952" t="s">
        <v>140</v>
      </c>
      <c r="F8952" t="s">
        <v>177</v>
      </c>
      <c r="G8952" t="s">
        <v>140</v>
      </c>
      <c r="H8952" t="s">
        <v>140</v>
      </c>
      <c r="I8952" t="s">
        <v>140</v>
      </c>
    </row>
    <row r="8953" spans="1:9" x14ac:dyDescent="0.35">
      <c r="A8953" t="s">
        <v>28</v>
      </c>
      <c r="B8953" t="s">
        <v>1357</v>
      </c>
      <c r="C8953">
        <v>200</v>
      </c>
      <c r="D8953" t="s">
        <v>463</v>
      </c>
      <c r="E8953" t="s">
        <v>775</v>
      </c>
      <c r="F8953" t="s">
        <v>62</v>
      </c>
      <c r="G8953" t="s">
        <v>1014</v>
      </c>
      <c r="H8953" t="s">
        <v>140</v>
      </c>
      <c r="I8953" t="s">
        <v>140</v>
      </c>
    </row>
    <row r="8954" spans="1:9" x14ac:dyDescent="0.35">
      <c r="A8954" t="s">
        <v>28</v>
      </c>
      <c r="B8954" t="s">
        <v>1358</v>
      </c>
      <c r="C8954">
        <v>3</v>
      </c>
      <c r="D8954" t="s">
        <v>140</v>
      </c>
      <c r="E8954" t="s">
        <v>140</v>
      </c>
      <c r="F8954" t="s">
        <v>177</v>
      </c>
      <c r="G8954" t="s">
        <v>140</v>
      </c>
      <c r="H8954" t="s">
        <v>140</v>
      </c>
      <c r="I8954" t="s">
        <v>140</v>
      </c>
    </row>
    <row r="8955" spans="1:9" x14ac:dyDescent="0.35">
      <c r="A8955" t="s">
        <v>28</v>
      </c>
      <c r="B8955" t="s">
        <v>1359</v>
      </c>
      <c r="C8955">
        <v>3</v>
      </c>
      <c r="D8955" t="s">
        <v>140</v>
      </c>
      <c r="E8955" t="s">
        <v>140</v>
      </c>
      <c r="F8955" t="s">
        <v>177</v>
      </c>
      <c r="G8955" t="s">
        <v>140</v>
      </c>
      <c r="H8955" t="s">
        <v>140</v>
      </c>
      <c r="I8955" t="s">
        <v>140</v>
      </c>
    </row>
    <row r="8956" spans="1:9" x14ac:dyDescent="0.35">
      <c r="A8956" t="s">
        <v>28</v>
      </c>
      <c r="B8956" t="s">
        <v>339</v>
      </c>
      <c r="C8956">
        <v>1</v>
      </c>
      <c r="D8956" t="s">
        <v>140</v>
      </c>
      <c r="E8956" t="s">
        <v>140</v>
      </c>
      <c r="F8956" t="s">
        <v>177</v>
      </c>
      <c r="G8956" t="s">
        <v>140</v>
      </c>
      <c r="H8956" t="s">
        <v>140</v>
      </c>
      <c r="I8956" t="s">
        <v>140</v>
      </c>
    </row>
    <row r="8957" spans="1:9" x14ac:dyDescent="0.35">
      <c r="A8957" t="s">
        <v>29</v>
      </c>
      <c r="B8957" t="s">
        <v>1357</v>
      </c>
      <c r="C8957">
        <v>200</v>
      </c>
      <c r="D8957" t="s">
        <v>604</v>
      </c>
      <c r="E8957" t="s">
        <v>1050</v>
      </c>
      <c r="F8957" t="s">
        <v>415</v>
      </c>
      <c r="G8957" t="s">
        <v>140</v>
      </c>
      <c r="H8957" t="s">
        <v>1009</v>
      </c>
      <c r="I8957" t="s">
        <v>140</v>
      </c>
    </row>
    <row r="8958" spans="1:9" x14ac:dyDescent="0.35">
      <c r="A8958" t="s">
        <v>29</v>
      </c>
      <c r="B8958" t="s">
        <v>1358</v>
      </c>
      <c r="C8958">
        <v>2</v>
      </c>
      <c r="D8958" t="s">
        <v>140</v>
      </c>
      <c r="E8958" t="s">
        <v>140</v>
      </c>
      <c r="F8958" t="s">
        <v>177</v>
      </c>
      <c r="G8958" t="s">
        <v>140</v>
      </c>
      <c r="H8958" t="s">
        <v>140</v>
      </c>
      <c r="I8958" t="s">
        <v>140</v>
      </c>
    </row>
    <row r="8959" spans="1:9" x14ac:dyDescent="0.35">
      <c r="A8959" t="s">
        <v>29</v>
      </c>
      <c r="B8959" t="s">
        <v>1359</v>
      </c>
      <c r="C8959">
        <v>2</v>
      </c>
      <c r="D8959" t="s">
        <v>140</v>
      </c>
      <c r="E8959" t="s">
        <v>140</v>
      </c>
      <c r="F8959" t="s">
        <v>177</v>
      </c>
      <c r="G8959" t="s">
        <v>140</v>
      </c>
      <c r="H8959" t="s">
        <v>140</v>
      </c>
      <c r="I8959" t="s">
        <v>140</v>
      </c>
    </row>
    <row r="8960" spans="1:9" x14ac:dyDescent="0.35">
      <c r="A8960" t="s">
        <v>30</v>
      </c>
      <c r="B8960" t="s">
        <v>1357</v>
      </c>
      <c r="C8960">
        <v>196</v>
      </c>
      <c r="D8960" t="s">
        <v>142</v>
      </c>
      <c r="E8960" t="s">
        <v>1014</v>
      </c>
      <c r="F8960" t="s">
        <v>567</v>
      </c>
      <c r="G8960" t="s">
        <v>1013</v>
      </c>
      <c r="H8960" t="s">
        <v>140</v>
      </c>
      <c r="I8960" t="s">
        <v>1010</v>
      </c>
    </row>
    <row r="8961" spans="1:9" x14ac:dyDescent="0.35">
      <c r="A8961" t="s">
        <v>30</v>
      </c>
      <c r="B8961" t="s">
        <v>1358</v>
      </c>
      <c r="C8961">
        <v>1</v>
      </c>
      <c r="D8961" t="s">
        <v>140</v>
      </c>
      <c r="E8961" t="s">
        <v>140</v>
      </c>
      <c r="F8961" t="s">
        <v>177</v>
      </c>
      <c r="G8961" t="s">
        <v>140</v>
      </c>
      <c r="H8961" t="s">
        <v>140</v>
      </c>
      <c r="I8961" t="s">
        <v>140</v>
      </c>
    </row>
    <row r="8962" spans="1:9" x14ac:dyDescent="0.35">
      <c r="A8962" t="s">
        <v>30</v>
      </c>
      <c r="B8962" t="s">
        <v>1359</v>
      </c>
      <c r="C8962">
        <v>4</v>
      </c>
      <c r="D8962" t="s">
        <v>140</v>
      </c>
      <c r="E8962" t="s">
        <v>140</v>
      </c>
      <c r="F8962" t="s">
        <v>177</v>
      </c>
      <c r="G8962" t="s">
        <v>140</v>
      </c>
      <c r="H8962" t="s">
        <v>140</v>
      </c>
      <c r="I8962" t="s">
        <v>140</v>
      </c>
    </row>
    <row r="8963" spans="1:9" x14ac:dyDescent="0.35">
      <c r="A8963" t="s">
        <v>31</v>
      </c>
      <c r="B8963" t="s">
        <v>1357</v>
      </c>
      <c r="C8963">
        <v>201</v>
      </c>
      <c r="D8963" t="s">
        <v>802</v>
      </c>
      <c r="E8963" t="s">
        <v>1014</v>
      </c>
      <c r="F8963" t="s">
        <v>160</v>
      </c>
      <c r="G8963" t="s">
        <v>140</v>
      </c>
      <c r="H8963" t="s">
        <v>140</v>
      </c>
      <c r="I8963" t="s">
        <v>140</v>
      </c>
    </row>
    <row r="8964" spans="1:9" x14ac:dyDescent="0.35">
      <c r="A8964" t="s">
        <v>31</v>
      </c>
      <c r="B8964" t="s">
        <v>1358</v>
      </c>
      <c r="C8964">
        <v>2</v>
      </c>
      <c r="D8964" t="s">
        <v>140</v>
      </c>
      <c r="E8964" t="s">
        <v>140</v>
      </c>
      <c r="F8964" t="s">
        <v>177</v>
      </c>
      <c r="G8964" t="s">
        <v>140</v>
      </c>
      <c r="H8964" t="s">
        <v>140</v>
      </c>
      <c r="I8964" t="s">
        <v>140</v>
      </c>
    </row>
    <row r="8965" spans="1:9" x14ac:dyDescent="0.35">
      <c r="A8965" t="s">
        <v>31</v>
      </c>
      <c r="B8965" t="s">
        <v>1359</v>
      </c>
      <c r="C8965">
        <v>3</v>
      </c>
      <c r="D8965" t="s">
        <v>140</v>
      </c>
      <c r="E8965" t="s">
        <v>140</v>
      </c>
      <c r="F8965" t="s">
        <v>177</v>
      </c>
      <c r="G8965" t="s">
        <v>140</v>
      </c>
      <c r="H8965" t="s">
        <v>140</v>
      </c>
      <c r="I8965" t="s">
        <v>140</v>
      </c>
    </row>
    <row r="8966" spans="1:9" x14ac:dyDescent="0.35">
      <c r="A8966" t="s">
        <v>31</v>
      </c>
      <c r="B8966" t="s">
        <v>339</v>
      </c>
      <c r="C8966">
        <v>1</v>
      </c>
      <c r="D8966" t="s">
        <v>140</v>
      </c>
      <c r="E8966" t="s">
        <v>140</v>
      </c>
      <c r="F8966" t="s">
        <v>177</v>
      </c>
      <c r="G8966" t="s">
        <v>140</v>
      </c>
      <c r="H8966" t="s">
        <v>140</v>
      </c>
      <c r="I8966" t="s">
        <v>140</v>
      </c>
    </row>
    <row r="8967" spans="1:9" x14ac:dyDescent="0.35">
      <c r="A8967" t="s">
        <v>32</v>
      </c>
      <c r="B8967" t="s">
        <v>1357</v>
      </c>
      <c r="C8967">
        <v>4778</v>
      </c>
      <c r="D8967" t="s">
        <v>356</v>
      </c>
      <c r="E8967" t="s">
        <v>1066</v>
      </c>
      <c r="F8967" t="s">
        <v>612</v>
      </c>
      <c r="G8967" t="s">
        <v>1008</v>
      </c>
      <c r="H8967" t="s">
        <v>140</v>
      </c>
      <c r="I8967" t="s">
        <v>1008</v>
      </c>
    </row>
    <row r="8968" spans="1:9" x14ac:dyDescent="0.35">
      <c r="A8968" t="s">
        <v>32</v>
      </c>
      <c r="B8968" t="s">
        <v>1358</v>
      </c>
      <c r="C8968">
        <v>81</v>
      </c>
      <c r="D8968" t="s">
        <v>869</v>
      </c>
      <c r="E8968" t="s">
        <v>1009</v>
      </c>
      <c r="F8968" t="s">
        <v>96</v>
      </c>
      <c r="G8968" t="s">
        <v>1048</v>
      </c>
      <c r="H8968" t="s">
        <v>140</v>
      </c>
      <c r="I8968" t="s">
        <v>1068</v>
      </c>
    </row>
    <row r="8969" spans="1:9" x14ac:dyDescent="0.35">
      <c r="A8969" t="s">
        <v>32</v>
      </c>
      <c r="B8969" t="s">
        <v>1359</v>
      </c>
      <c r="C8969">
        <v>63</v>
      </c>
      <c r="D8969" t="s">
        <v>1018</v>
      </c>
      <c r="E8969" t="s">
        <v>140</v>
      </c>
      <c r="F8969" t="s">
        <v>1142</v>
      </c>
      <c r="G8969" t="s">
        <v>140</v>
      </c>
      <c r="H8969" t="s">
        <v>140</v>
      </c>
      <c r="I8969" t="s">
        <v>140</v>
      </c>
    </row>
    <row r="8970" spans="1:9" x14ac:dyDescent="0.35">
      <c r="A8970" t="s">
        <v>32</v>
      </c>
      <c r="B8970" t="s">
        <v>339</v>
      </c>
      <c r="C8970">
        <v>3</v>
      </c>
      <c r="D8970" t="s">
        <v>140</v>
      </c>
      <c r="E8970" t="s">
        <v>140</v>
      </c>
      <c r="F8970" t="s">
        <v>177</v>
      </c>
      <c r="G8970" t="s">
        <v>140</v>
      </c>
      <c r="H8970" t="s">
        <v>140</v>
      </c>
      <c r="I8970" t="s">
        <v>140</v>
      </c>
    </row>
    <row r="8972" spans="1:9" x14ac:dyDescent="0.35">
      <c r="A8972" t="s">
        <v>1360</v>
      </c>
    </row>
    <row r="8973" spans="1:9" x14ac:dyDescent="0.35">
      <c r="A8973" t="s">
        <v>2</v>
      </c>
      <c r="B8973" t="s">
        <v>1233</v>
      </c>
      <c r="C8973" t="s">
        <v>3</v>
      </c>
      <c r="D8973" t="s">
        <v>1342</v>
      </c>
      <c r="E8973" t="s">
        <v>1344</v>
      </c>
      <c r="F8973" t="s">
        <v>1343</v>
      </c>
      <c r="G8973" t="s">
        <v>136</v>
      </c>
      <c r="H8973" t="s">
        <v>1032</v>
      </c>
      <c r="I8973" t="s">
        <v>1345</v>
      </c>
    </row>
    <row r="8974" spans="1:9" x14ac:dyDescent="0.35">
      <c r="A8974" t="s">
        <v>8</v>
      </c>
      <c r="B8974" t="s">
        <v>1236</v>
      </c>
      <c r="C8974">
        <v>33</v>
      </c>
      <c r="D8974" t="s">
        <v>832</v>
      </c>
      <c r="E8974" t="s">
        <v>831</v>
      </c>
      <c r="F8974" t="s">
        <v>140</v>
      </c>
      <c r="G8974" t="s">
        <v>140</v>
      </c>
      <c r="H8974" t="s">
        <v>140</v>
      </c>
      <c r="I8974" t="s">
        <v>140</v>
      </c>
    </row>
    <row r="8975" spans="1:9" x14ac:dyDescent="0.35">
      <c r="A8975" t="s">
        <v>8</v>
      </c>
      <c r="B8975" t="s">
        <v>1234</v>
      </c>
      <c r="C8975">
        <v>81</v>
      </c>
      <c r="D8975" t="s">
        <v>620</v>
      </c>
      <c r="E8975" t="s">
        <v>909</v>
      </c>
      <c r="F8975" t="s">
        <v>1023</v>
      </c>
      <c r="G8975" t="s">
        <v>140</v>
      </c>
      <c r="H8975" t="s">
        <v>140</v>
      </c>
      <c r="I8975" t="s">
        <v>1017</v>
      </c>
    </row>
    <row r="8976" spans="1:9" x14ac:dyDescent="0.35">
      <c r="A8976" t="s">
        <v>8</v>
      </c>
      <c r="B8976" t="s">
        <v>1235</v>
      </c>
      <c r="C8976">
        <v>90</v>
      </c>
      <c r="D8976" t="s">
        <v>504</v>
      </c>
      <c r="E8976" t="s">
        <v>878</v>
      </c>
      <c r="F8976" t="s">
        <v>1098</v>
      </c>
      <c r="G8976" t="s">
        <v>1098</v>
      </c>
      <c r="H8976" t="s">
        <v>140</v>
      </c>
      <c r="I8976" t="s">
        <v>140</v>
      </c>
    </row>
    <row r="8977" spans="1:9" x14ac:dyDescent="0.35">
      <c r="A8977" t="s">
        <v>9</v>
      </c>
      <c r="B8977" t="s">
        <v>1236</v>
      </c>
      <c r="C8977">
        <v>30</v>
      </c>
      <c r="D8977" t="s">
        <v>381</v>
      </c>
      <c r="E8977" t="s">
        <v>583</v>
      </c>
      <c r="F8977" t="s">
        <v>1046</v>
      </c>
      <c r="G8977" t="s">
        <v>140</v>
      </c>
      <c r="H8977" t="s">
        <v>140</v>
      </c>
      <c r="I8977" t="s">
        <v>1057</v>
      </c>
    </row>
    <row r="8978" spans="1:9" x14ac:dyDescent="0.35">
      <c r="A8978" t="s">
        <v>9</v>
      </c>
      <c r="B8978" t="s">
        <v>1234</v>
      </c>
      <c r="C8978">
        <v>59</v>
      </c>
      <c r="D8978" t="s">
        <v>668</v>
      </c>
      <c r="E8978" t="s">
        <v>669</v>
      </c>
      <c r="F8978" t="s">
        <v>140</v>
      </c>
      <c r="G8978" t="s">
        <v>140</v>
      </c>
      <c r="H8978" t="s">
        <v>140</v>
      </c>
      <c r="I8978" t="s">
        <v>140</v>
      </c>
    </row>
    <row r="8979" spans="1:9" x14ac:dyDescent="0.35">
      <c r="A8979" t="s">
        <v>9</v>
      </c>
      <c r="B8979" t="s">
        <v>1235</v>
      </c>
      <c r="C8979">
        <v>112</v>
      </c>
      <c r="D8979" t="s">
        <v>499</v>
      </c>
      <c r="E8979" t="s">
        <v>690</v>
      </c>
      <c r="F8979" t="s">
        <v>1098</v>
      </c>
      <c r="G8979" t="s">
        <v>140</v>
      </c>
      <c r="H8979" t="s">
        <v>140</v>
      </c>
      <c r="I8979" t="s">
        <v>140</v>
      </c>
    </row>
    <row r="8980" spans="1:9" x14ac:dyDescent="0.35">
      <c r="A8980" t="s">
        <v>10</v>
      </c>
      <c r="B8980" t="s">
        <v>1236</v>
      </c>
      <c r="C8980">
        <v>37</v>
      </c>
      <c r="D8980" t="s">
        <v>77</v>
      </c>
      <c r="E8980" t="s">
        <v>813</v>
      </c>
      <c r="F8980" t="s">
        <v>996</v>
      </c>
      <c r="G8980" t="s">
        <v>140</v>
      </c>
      <c r="H8980" t="s">
        <v>140</v>
      </c>
      <c r="I8980" t="s">
        <v>140</v>
      </c>
    </row>
    <row r="8981" spans="1:9" x14ac:dyDescent="0.35">
      <c r="A8981" t="s">
        <v>10</v>
      </c>
      <c r="B8981" t="s">
        <v>1234</v>
      </c>
      <c r="C8981">
        <v>81</v>
      </c>
      <c r="D8981" t="s">
        <v>573</v>
      </c>
      <c r="E8981" t="s">
        <v>770</v>
      </c>
      <c r="F8981" t="s">
        <v>458</v>
      </c>
      <c r="G8981" t="s">
        <v>140</v>
      </c>
      <c r="H8981" t="s">
        <v>140</v>
      </c>
      <c r="I8981" t="s">
        <v>1019</v>
      </c>
    </row>
    <row r="8982" spans="1:9" x14ac:dyDescent="0.35">
      <c r="A8982" t="s">
        <v>10</v>
      </c>
      <c r="B8982" t="s">
        <v>1235</v>
      </c>
      <c r="C8982">
        <v>90</v>
      </c>
      <c r="D8982" t="s">
        <v>55</v>
      </c>
      <c r="E8982" t="s">
        <v>54</v>
      </c>
      <c r="F8982" t="s">
        <v>140</v>
      </c>
      <c r="G8982" t="s">
        <v>140</v>
      </c>
      <c r="H8982" t="s">
        <v>140</v>
      </c>
      <c r="I8982" t="s">
        <v>140</v>
      </c>
    </row>
    <row r="8983" spans="1:9" x14ac:dyDescent="0.35">
      <c r="A8983" t="s">
        <v>11</v>
      </c>
      <c r="B8983" t="s">
        <v>1236</v>
      </c>
      <c r="C8983">
        <v>27</v>
      </c>
      <c r="D8983" t="s">
        <v>363</v>
      </c>
      <c r="E8983" t="s">
        <v>362</v>
      </c>
      <c r="F8983" t="s">
        <v>140</v>
      </c>
      <c r="G8983" t="s">
        <v>140</v>
      </c>
      <c r="H8983" t="s">
        <v>140</v>
      </c>
      <c r="I8983" t="s">
        <v>140</v>
      </c>
    </row>
    <row r="8984" spans="1:9" x14ac:dyDescent="0.35">
      <c r="A8984" t="s">
        <v>11</v>
      </c>
      <c r="B8984" t="s">
        <v>1234</v>
      </c>
      <c r="C8984">
        <v>75</v>
      </c>
      <c r="D8984" t="s">
        <v>81</v>
      </c>
      <c r="E8984" t="s">
        <v>644</v>
      </c>
      <c r="F8984" t="s">
        <v>1070</v>
      </c>
      <c r="G8984" t="s">
        <v>140</v>
      </c>
      <c r="H8984" t="s">
        <v>140</v>
      </c>
      <c r="I8984" t="s">
        <v>1014</v>
      </c>
    </row>
    <row r="8985" spans="1:9" x14ac:dyDescent="0.35">
      <c r="A8985" t="s">
        <v>11</v>
      </c>
      <c r="B8985" t="s">
        <v>1235</v>
      </c>
      <c r="C8985">
        <v>104</v>
      </c>
      <c r="D8985" t="s">
        <v>366</v>
      </c>
      <c r="E8985" t="s">
        <v>174</v>
      </c>
      <c r="F8985" t="s">
        <v>1017</v>
      </c>
      <c r="G8985" t="s">
        <v>140</v>
      </c>
      <c r="H8985" t="s">
        <v>140</v>
      </c>
      <c r="I8985" t="s">
        <v>140</v>
      </c>
    </row>
    <row r="8986" spans="1:9" x14ac:dyDescent="0.35">
      <c r="A8986" t="s">
        <v>12</v>
      </c>
      <c r="B8986" t="s">
        <v>1236</v>
      </c>
      <c r="C8986">
        <v>30</v>
      </c>
      <c r="D8986" t="s">
        <v>436</v>
      </c>
      <c r="E8986" t="s">
        <v>978</v>
      </c>
      <c r="F8986" t="s">
        <v>971</v>
      </c>
      <c r="G8986" t="s">
        <v>140</v>
      </c>
      <c r="H8986" t="s">
        <v>140</v>
      </c>
      <c r="I8986" t="s">
        <v>140</v>
      </c>
    </row>
    <row r="8987" spans="1:9" x14ac:dyDescent="0.35">
      <c r="A8987" t="s">
        <v>12</v>
      </c>
      <c r="B8987" t="s">
        <v>1234</v>
      </c>
      <c r="C8987">
        <v>74</v>
      </c>
      <c r="D8987" t="s">
        <v>600</v>
      </c>
      <c r="E8987" t="s">
        <v>428</v>
      </c>
      <c r="F8987" t="s">
        <v>1004</v>
      </c>
      <c r="G8987" t="s">
        <v>140</v>
      </c>
      <c r="H8987" t="s">
        <v>140</v>
      </c>
      <c r="I8987" t="s">
        <v>1098</v>
      </c>
    </row>
    <row r="8988" spans="1:9" x14ac:dyDescent="0.35">
      <c r="A8988" t="s">
        <v>12</v>
      </c>
      <c r="B8988" t="s">
        <v>1235</v>
      </c>
      <c r="C8988">
        <v>104</v>
      </c>
      <c r="D8988" t="s">
        <v>899</v>
      </c>
      <c r="E8988" t="s">
        <v>376</v>
      </c>
      <c r="F8988" t="s">
        <v>1019</v>
      </c>
      <c r="G8988" t="s">
        <v>140</v>
      </c>
      <c r="H8988" t="s">
        <v>140</v>
      </c>
      <c r="I8988" t="s">
        <v>140</v>
      </c>
    </row>
    <row r="8989" spans="1:9" x14ac:dyDescent="0.35">
      <c r="A8989" t="s">
        <v>13</v>
      </c>
      <c r="B8989" t="s">
        <v>1236</v>
      </c>
      <c r="C8989">
        <v>32</v>
      </c>
      <c r="D8989" t="s">
        <v>63</v>
      </c>
      <c r="E8989" t="s">
        <v>62</v>
      </c>
      <c r="F8989" t="s">
        <v>140</v>
      </c>
      <c r="G8989" t="s">
        <v>140</v>
      </c>
      <c r="H8989" t="s">
        <v>140</v>
      </c>
      <c r="I8989" t="s">
        <v>140</v>
      </c>
    </row>
    <row r="8990" spans="1:9" x14ac:dyDescent="0.35">
      <c r="A8990" t="s">
        <v>13</v>
      </c>
      <c r="B8990" t="s">
        <v>1234</v>
      </c>
      <c r="C8990">
        <v>101</v>
      </c>
      <c r="D8990" t="s">
        <v>341</v>
      </c>
      <c r="E8990" t="s">
        <v>66</v>
      </c>
      <c r="F8990" t="s">
        <v>1011</v>
      </c>
      <c r="G8990" t="s">
        <v>140</v>
      </c>
      <c r="H8990" t="s">
        <v>140</v>
      </c>
      <c r="I8990" t="s">
        <v>1009</v>
      </c>
    </row>
    <row r="8991" spans="1:9" x14ac:dyDescent="0.35">
      <c r="A8991" t="s">
        <v>13</v>
      </c>
      <c r="B8991" t="s">
        <v>1235</v>
      </c>
      <c r="C8991">
        <v>72</v>
      </c>
      <c r="D8991" t="s">
        <v>656</v>
      </c>
      <c r="E8991" t="s">
        <v>655</v>
      </c>
      <c r="F8991" t="s">
        <v>140</v>
      </c>
      <c r="G8991" t="s">
        <v>140</v>
      </c>
      <c r="H8991" t="s">
        <v>140</v>
      </c>
      <c r="I8991" t="s">
        <v>140</v>
      </c>
    </row>
    <row r="8992" spans="1:9" x14ac:dyDescent="0.35">
      <c r="A8992" t="s">
        <v>14</v>
      </c>
      <c r="B8992" t="s">
        <v>1236</v>
      </c>
      <c r="C8992">
        <v>33</v>
      </c>
      <c r="D8992" t="s">
        <v>726</v>
      </c>
      <c r="E8992" t="s">
        <v>816</v>
      </c>
      <c r="F8992" t="s">
        <v>1023</v>
      </c>
      <c r="G8992" t="s">
        <v>140</v>
      </c>
      <c r="H8992" t="s">
        <v>140</v>
      </c>
      <c r="I8992" t="s">
        <v>140</v>
      </c>
    </row>
    <row r="8993" spans="1:9" x14ac:dyDescent="0.35">
      <c r="A8993" t="s">
        <v>14</v>
      </c>
      <c r="B8993" t="s">
        <v>1234</v>
      </c>
      <c r="C8993">
        <v>64</v>
      </c>
      <c r="D8993" t="s">
        <v>682</v>
      </c>
      <c r="E8993" t="s">
        <v>487</v>
      </c>
      <c r="F8993" t="s">
        <v>1046</v>
      </c>
      <c r="G8993" t="s">
        <v>140</v>
      </c>
      <c r="H8993" t="s">
        <v>140</v>
      </c>
      <c r="I8993" t="s">
        <v>140</v>
      </c>
    </row>
    <row r="8994" spans="1:9" x14ac:dyDescent="0.35">
      <c r="A8994" t="s">
        <v>14</v>
      </c>
      <c r="B8994" t="s">
        <v>1235</v>
      </c>
      <c r="C8994">
        <v>105</v>
      </c>
      <c r="D8994" t="s">
        <v>424</v>
      </c>
      <c r="E8994" t="s">
        <v>724</v>
      </c>
      <c r="F8994" t="s">
        <v>1018</v>
      </c>
      <c r="G8994" t="s">
        <v>140</v>
      </c>
      <c r="H8994" t="s">
        <v>140</v>
      </c>
      <c r="I8994" t="s">
        <v>140</v>
      </c>
    </row>
    <row r="8995" spans="1:9" x14ac:dyDescent="0.35">
      <c r="A8995" t="s">
        <v>15</v>
      </c>
      <c r="B8995" t="s">
        <v>1236</v>
      </c>
      <c r="C8995">
        <v>32</v>
      </c>
      <c r="D8995" t="s">
        <v>561</v>
      </c>
      <c r="E8995" t="s">
        <v>562</v>
      </c>
      <c r="F8995" t="s">
        <v>140</v>
      </c>
      <c r="G8995" t="s">
        <v>140</v>
      </c>
      <c r="H8995" t="s">
        <v>140</v>
      </c>
      <c r="I8995" t="s">
        <v>140</v>
      </c>
    </row>
    <row r="8996" spans="1:9" x14ac:dyDescent="0.35">
      <c r="A8996" t="s">
        <v>15</v>
      </c>
      <c r="B8996" t="s">
        <v>1234</v>
      </c>
      <c r="C8996">
        <v>65</v>
      </c>
      <c r="D8996" t="s">
        <v>75</v>
      </c>
      <c r="E8996" t="s">
        <v>74</v>
      </c>
      <c r="F8996" t="s">
        <v>140</v>
      </c>
      <c r="G8996" t="s">
        <v>140</v>
      </c>
      <c r="H8996" t="s">
        <v>140</v>
      </c>
      <c r="I8996" t="s">
        <v>140</v>
      </c>
    </row>
    <row r="8997" spans="1:9" x14ac:dyDescent="0.35">
      <c r="A8997" t="s">
        <v>15</v>
      </c>
      <c r="B8997" t="s">
        <v>1235</v>
      </c>
      <c r="C8997">
        <v>109</v>
      </c>
      <c r="D8997" t="s">
        <v>366</v>
      </c>
      <c r="E8997" t="s">
        <v>436</v>
      </c>
      <c r="F8997" t="s">
        <v>950</v>
      </c>
      <c r="G8997" t="s">
        <v>140</v>
      </c>
      <c r="H8997" t="s">
        <v>140</v>
      </c>
      <c r="I8997" t="s">
        <v>140</v>
      </c>
    </row>
    <row r="8998" spans="1:9" x14ac:dyDescent="0.35">
      <c r="A8998" t="s">
        <v>16</v>
      </c>
      <c r="B8998" t="s">
        <v>1236</v>
      </c>
      <c r="C8998">
        <v>18</v>
      </c>
      <c r="D8998" t="s">
        <v>820</v>
      </c>
      <c r="E8998" t="s">
        <v>579</v>
      </c>
      <c r="F8998" t="s">
        <v>1057</v>
      </c>
      <c r="G8998" t="s">
        <v>140</v>
      </c>
      <c r="H8998" t="s">
        <v>140</v>
      </c>
      <c r="I8998" t="s">
        <v>1073</v>
      </c>
    </row>
    <row r="8999" spans="1:9" x14ac:dyDescent="0.35">
      <c r="A8999" t="s">
        <v>16</v>
      </c>
      <c r="B8999" t="s">
        <v>1234</v>
      </c>
      <c r="C8999">
        <v>56</v>
      </c>
      <c r="D8999" t="s">
        <v>956</v>
      </c>
      <c r="E8999" t="s">
        <v>1156</v>
      </c>
      <c r="F8999" t="s">
        <v>1055</v>
      </c>
      <c r="G8999" t="s">
        <v>140</v>
      </c>
      <c r="H8999" t="s">
        <v>140</v>
      </c>
      <c r="I8999" t="s">
        <v>140</v>
      </c>
    </row>
    <row r="9000" spans="1:9" x14ac:dyDescent="0.35">
      <c r="A9000" t="s">
        <v>16</v>
      </c>
      <c r="B9000" t="s">
        <v>1235</v>
      </c>
      <c r="C9000">
        <v>132</v>
      </c>
      <c r="D9000" t="s">
        <v>41</v>
      </c>
      <c r="E9000" t="s">
        <v>589</v>
      </c>
      <c r="F9000" t="s">
        <v>1066</v>
      </c>
      <c r="G9000" t="s">
        <v>1016</v>
      </c>
      <c r="H9000" t="s">
        <v>140</v>
      </c>
      <c r="I9000" t="s">
        <v>140</v>
      </c>
    </row>
    <row r="9001" spans="1:9" x14ac:dyDescent="0.35">
      <c r="A9001" t="s">
        <v>17</v>
      </c>
      <c r="B9001" t="s">
        <v>1236</v>
      </c>
      <c r="C9001">
        <v>28</v>
      </c>
      <c r="D9001" t="s">
        <v>353</v>
      </c>
      <c r="E9001" t="s">
        <v>310</v>
      </c>
      <c r="F9001" t="s">
        <v>129</v>
      </c>
      <c r="G9001" t="s">
        <v>140</v>
      </c>
      <c r="H9001" t="s">
        <v>140</v>
      </c>
      <c r="I9001" t="s">
        <v>140</v>
      </c>
    </row>
    <row r="9002" spans="1:9" x14ac:dyDescent="0.35">
      <c r="A9002" t="s">
        <v>17</v>
      </c>
      <c r="B9002" t="s">
        <v>1234</v>
      </c>
      <c r="C9002">
        <v>85</v>
      </c>
      <c r="D9002" t="s">
        <v>720</v>
      </c>
      <c r="E9002" t="s">
        <v>378</v>
      </c>
      <c r="F9002" t="s">
        <v>140</v>
      </c>
      <c r="G9002" t="s">
        <v>140</v>
      </c>
      <c r="H9002" t="s">
        <v>140</v>
      </c>
      <c r="I9002" t="s">
        <v>1012</v>
      </c>
    </row>
    <row r="9003" spans="1:9" x14ac:dyDescent="0.35">
      <c r="A9003" t="s">
        <v>17</v>
      </c>
      <c r="B9003" t="s">
        <v>1235</v>
      </c>
      <c r="C9003">
        <v>90</v>
      </c>
      <c r="D9003" t="s">
        <v>603</v>
      </c>
      <c r="E9003" t="s">
        <v>708</v>
      </c>
      <c r="F9003" t="s">
        <v>140</v>
      </c>
      <c r="G9003" t="s">
        <v>140</v>
      </c>
      <c r="H9003" t="s">
        <v>140</v>
      </c>
      <c r="I9003" t="s">
        <v>1014</v>
      </c>
    </row>
    <row r="9004" spans="1:9" x14ac:dyDescent="0.35">
      <c r="A9004" t="s">
        <v>18</v>
      </c>
      <c r="B9004" t="s">
        <v>1236</v>
      </c>
      <c r="C9004">
        <v>18</v>
      </c>
      <c r="D9004" t="s">
        <v>884</v>
      </c>
      <c r="E9004" t="s">
        <v>883</v>
      </c>
      <c r="F9004" t="s">
        <v>140</v>
      </c>
      <c r="G9004" t="s">
        <v>140</v>
      </c>
      <c r="H9004" t="s">
        <v>140</v>
      </c>
      <c r="I9004" t="s">
        <v>140</v>
      </c>
    </row>
    <row r="9005" spans="1:9" x14ac:dyDescent="0.35">
      <c r="A9005" t="s">
        <v>18</v>
      </c>
      <c r="B9005" t="s">
        <v>1234</v>
      </c>
      <c r="C9005">
        <v>92</v>
      </c>
      <c r="D9005" t="s">
        <v>341</v>
      </c>
      <c r="E9005" t="s">
        <v>498</v>
      </c>
      <c r="F9005" t="s">
        <v>140</v>
      </c>
      <c r="G9005" t="s">
        <v>140</v>
      </c>
      <c r="H9005" t="s">
        <v>140</v>
      </c>
      <c r="I9005" t="s">
        <v>1017</v>
      </c>
    </row>
    <row r="9006" spans="1:9" x14ac:dyDescent="0.35">
      <c r="A9006" t="s">
        <v>18</v>
      </c>
      <c r="B9006" t="s">
        <v>1235</v>
      </c>
      <c r="C9006">
        <v>95</v>
      </c>
      <c r="D9006" t="s">
        <v>314</v>
      </c>
      <c r="E9006" t="s">
        <v>547</v>
      </c>
      <c r="F9006" t="s">
        <v>1014</v>
      </c>
      <c r="G9006" t="s">
        <v>140</v>
      </c>
      <c r="H9006" t="s">
        <v>140</v>
      </c>
      <c r="I9006" t="s">
        <v>140</v>
      </c>
    </row>
    <row r="9007" spans="1:9" x14ac:dyDescent="0.35">
      <c r="A9007" t="s">
        <v>19</v>
      </c>
      <c r="B9007" t="s">
        <v>1236</v>
      </c>
      <c r="C9007">
        <v>26</v>
      </c>
      <c r="D9007" t="s">
        <v>419</v>
      </c>
      <c r="E9007" t="s">
        <v>994</v>
      </c>
      <c r="F9007" t="s">
        <v>140</v>
      </c>
      <c r="G9007" t="s">
        <v>949</v>
      </c>
      <c r="H9007" t="s">
        <v>140</v>
      </c>
      <c r="I9007" t="s">
        <v>140</v>
      </c>
    </row>
    <row r="9008" spans="1:9" x14ac:dyDescent="0.35">
      <c r="A9008" t="s">
        <v>19</v>
      </c>
      <c r="B9008" t="s">
        <v>1234</v>
      </c>
      <c r="C9008">
        <v>71</v>
      </c>
      <c r="D9008" t="s">
        <v>467</v>
      </c>
      <c r="E9008" t="s">
        <v>267</v>
      </c>
      <c r="F9008" t="s">
        <v>1067</v>
      </c>
      <c r="G9008" t="s">
        <v>140</v>
      </c>
      <c r="H9008" t="s">
        <v>140</v>
      </c>
      <c r="I9008" t="s">
        <v>140</v>
      </c>
    </row>
    <row r="9009" spans="1:9" x14ac:dyDescent="0.35">
      <c r="A9009" t="s">
        <v>19</v>
      </c>
      <c r="B9009" t="s">
        <v>1235</v>
      </c>
      <c r="C9009">
        <v>108</v>
      </c>
      <c r="D9009" t="s">
        <v>75</v>
      </c>
      <c r="E9009" t="s">
        <v>166</v>
      </c>
      <c r="F9009" t="s">
        <v>954</v>
      </c>
      <c r="G9009" t="s">
        <v>140</v>
      </c>
      <c r="H9009" t="s">
        <v>140</v>
      </c>
      <c r="I9009" t="s">
        <v>140</v>
      </c>
    </row>
    <row r="9010" spans="1:9" x14ac:dyDescent="0.35">
      <c r="A9010" t="s">
        <v>20</v>
      </c>
      <c r="B9010" t="s">
        <v>1236</v>
      </c>
      <c r="C9010">
        <v>32</v>
      </c>
      <c r="D9010" t="s">
        <v>215</v>
      </c>
      <c r="E9010" t="s">
        <v>350</v>
      </c>
      <c r="F9010" t="s">
        <v>140</v>
      </c>
      <c r="G9010" t="s">
        <v>875</v>
      </c>
      <c r="H9010" t="s">
        <v>140</v>
      </c>
      <c r="I9010" t="s">
        <v>140</v>
      </c>
    </row>
    <row r="9011" spans="1:9" x14ac:dyDescent="0.35">
      <c r="A9011" t="s">
        <v>20</v>
      </c>
      <c r="B9011" t="s">
        <v>1234</v>
      </c>
      <c r="C9011">
        <v>66</v>
      </c>
      <c r="D9011" t="s">
        <v>818</v>
      </c>
      <c r="E9011" t="s">
        <v>945</v>
      </c>
      <c r="F9011" t="s">
        <v>1054</v>
      </c>
      <c r="G9011" t="s">
        <v>140</v>
      </c>
      <c r="H9011" t="s">
        <v>1019</v>
      </c>
      <c r="I9011" t="s">
        <v>140</v>
      </c>
    </row>
    <row r="9012" spans="1:9" x14ac:dyDescent="0.35">
      <c r="A9012" t="s">
        <v>20</v>
      </c>
      <c r="B9012" t="s">
        <v>1235</v>
      </c>
      <c r="C9012">
        <v>108</v>
      </c>
      <c r="D9012" t="s">
        <v>486</v>
      </c>
      <c r="E9012" t="s">
        <v>507</v>
      </c>
      <c r="F9012" t="s">
        <v>1054</v>
      </c>
      <c r="G9012" t="s">
        <v>140</v>
      </c>
      <c r="H9012" t="s">
        <v>140</v>
      </c>
      <c r="I9012" t="s">
        <v>1008</v>
      </c>
    </row>
    <row r="9013" spans="1:9" x14ac:dyDescent="0.35">
      <c r="A9013" t="s">
        <v>21</v>
      </c>
      <c r="B9013" t="s">
        <v>1236</v>
      </c>
      <c r="C9013">
        <v>53</v>
      </c>
      <c r="D9013" t="s">
        <v>1005</v>
      </c>
      <c r="E9013" t="s">
        <v>838</v>
      </c>
      <c r="F9013" t="s">
        <v>1066</v>
      </c>
      <c r="G9013" t="s">
        <v>140</v>
      </c>
      <c r="H9013" t="s">
        <v>140</v>
      </c>
      <c r="I9013" t="s">
        <v>140</v>
      </c>
    </row>
    <row r="9014" spans="1:9" x14ac:dyDescent="0.35">
      <c r="A9014" t="s">
        <v>21</v>
      </c>
      <c r="B9014" t="s">
        <v>1234</v>
      </c>
      <c r="C9014">
        <v>44</v>
      </c>
      <c r="D9014" t="s">
        <v>1112</v>
      </c>
      <c r="E9014" t="s">
        <v>939</v>
      </c>
      <c r="F9014" t="s">
        <v>1070</v>
      </c>
      <c r="G9014" t="s">
        <v>140</v>
      </c>
      <c r="H9014" t="s">
        <v>140</v>
      </c>
      <c r="I9014" t="s">
        <v>140</v>
      </c>
    </row>
    <row r="9015" spans="1:9" x14ac:dyDescent="0.35">
      <c r="A9015" t="s">
        <v>21</v>
      </c>
      <c r="B9015" t="s">
        <v>1235</v>
      </c>
      <c r="C9015">
        <v>113</v>
      </c>
      <c r="D9015" t="s">
        <v>98</v>
      </c>
      <c r="E9015" t="s">
        <v>915</v>
      </c>
      <c r="F9015" t="s">
        <v>954</v>
      </c>
      <c r="G9015" t="s">
        <v>140</v>
      </c>
      <c r="H9015" t="s">
        <v>140</v>
      </c>
      <c r="I9015" t="s">
        <v>1063</v>
      </c>
    </row>
    <row r="9016" spans="1:9" x14ac:dyDescent="0.35">
      <c r="A9016" t="s">
        <v>22</v>
      </c>
      <c r="B9016" t="s">
        <v>1236</v>
      </c>
      <c r="C9016">
        <v>35</v>
      </c>
      <c r="D9016" t="s">
        <v>421</v>
      </c>
      <c r="E9016" t="s">
        <v>420</v>
      </c>
      <c r="F9016" t="s">
        <v>140</v>
      </c>
      <c r="G9016" t="s">
        <v>140</v>
      </c>
      <c r="H9016" t="s">
        <v>140</v>
      </c>
      <c r="I9016" t="s">
        <v>140</v>
      </c>
    </row>
    <row r="9017" spans="1:9" x14ac:dyDescent="0.35">
      <c r="A9017" t="s">
        <v>22</v>
      </c>
      <c r="B9017" t="s">
        <v>1234</v>
      </c>
      <c r="C9017">
        <v>80</v>
      </c>
      <c r="D9017" t="s">
        <v>446</v>
      </c>
      <c r="E9017" t="s">
        <v>597</v>
      </c>
      <c r="F9017" t="s">
        <v>1073</v>
      </c>
      <c r="G9017" t="s">
        <v>140</v>
      </c>
      <c r="H9017" t="s">
        <v>140</v>
      </c>
      <c r="I9017" t="s">
        <v>140</v>
      </c>
    </row>
    <row r="9018" spans="1:9" x14ac:dyDescent="0.35">
      <c r="A9018" t="s">
        <v>22</v>
      </c>
      <c r="B9018" t="s">
        <v>1235</v>
      </c>
      <c r="C9018">
        <v>94</v>
      </c>
      <c r="D9018" t="s">
        <v>71</v>
      </c>
      <c r="E9018" t="s">
        <v>48</v>
      </c>
      <c r="F9018" t="s">
        <v>1016</v>
      </c>
      <c r="G9018" t="s">
        <v>140</v>
      </c>
      <c r="H9018" t="s">
        <v>140</v>
      </c>
      <c r="I9018" t="s">
        <v>140</v>
      </c>
    </row>
    <row r="9019" spans="1:9" x14ac:dyDescent="0.35">
      <c r="A9019" t="s">
        <v>23</v>
      </c>
      <c r="B9019" t="s">
        <v>1236</v>
      </c>
      <c r="C9019">
        <v>39</v>
      </c>
      <c r="D9019" t="s">
        <v>156</v>
      </c>
      <c r="E9019" t="s">
        <v>157</v>
      </c>
      <c r="F9019" t="s">
        <v>140</v>
      </c>
      <c r="G9019" t="s">
        <v>140</v>
      </c>
      <c r="H9019" t="s">
        <v>140</v>
      </c>
      <c r="I9019" t="s">
        <v>140</v>
      </c>
    </row>
    <row r="9020" spans="1:9" x14ac:dyDescent="0.35">
      <c r="A9020" t="s">
        <v>23</v>
      </c>
      <c r="B9020" t="s">
        <v>1234</v>
      </c>
      <c r="C9020">
        <v>86</v>
      </c>
      <c r="D9020" t="s">
        <v>625</v>
      </c>
      <c r="E9020" t="s">
        <v>395</v>
      </c>
      <c r="F9020" t="s">
        <v>940</v>
      </c>
      <c r="G9020" t="s">
        <v>140</v>
      </c>
      <c r="H9020" t="s">
        <v>140</v>
      </c>
      <c r="I9020" t="s">
        <v>1046</v>
      </c>
    </row>
    <row r="9021" spans="1:9" x14ac:dyDescent="0.35">
      <c r="A9021" t="s">
        <v>23</v>
      </c>
      <c r="B9021" t="s">
        <v>1235</v>
      </c>
      <c r="C9021">
        <v>80</v>
      </c>
      <c r="D9021" t="s">
        <v>402</v>
      </c>
      <c r="E9021" t="s">
        <v>396</v>
      </c>
      <c r="F9021" t="s">
        <v>140</v>
      </c>
      <c r="G9021" t="s">
        <v>1023</v>
      </c>
      <c r="H9021" t="s">
        <v>140</v>
      </c>
      <c r="I9021" t="s">
        <v>140</v>
      </c>
    </row>
    <row r="9022" spans="1:9" x14ac:dyDescent="0.35">
      <c r="A9022" t="s">
        <v>24</v>
      </c>
      <c r="B9022" t="s">
        <v>1236</v>
      </c>
      <c r="C9022">
        <v>29</v>
      </c>
      <c r="D9022" t="s">
        <v>698</v>
      </c>
      <c r="E9022" t="s">
        <v>781</v>
      </c>
      <c r="F9022" t="s">
        <v>1065</v>
      </c>
      <c r="G9022" t="s">
        <v>1023</v>
      </c>
      <c r="H9022" t="s">
        <v>140</v>
      </c>
      <c r="I9022" t="s">
        <v>140</v>
      </c>
    </row>
    <row r="9023" spans="1:9" x14ac:dyDescent="0.35">
      <c r="A9023" t="s">
        <v>24</v>
      </c>
      <c r="B9023" t="s">
        <v>1234</v>
      </c>
      <c r="C9023">
        <v>62</v>
      </c>
      <c r="D9023" t="s">
        <v>298</v>
      </c>
      <c r="E9023" t="s">
        <v>327</v>
      </c>
      <c r="F9023" t="s">
        <v>801</v>
      </c>
      <c r="G9023" t="s">
        <v>140</v>
      </c>
      <c r="H9023" t="s">
        <v>140</v>
      </c>
      <c r="I9023" t="s">
        <v>140</v>
      </c>
    </row>
    <row r="9024" spans="1:9" x14ac:dyDescent="0.35">
      <c r="A9024" t="s">
        <v>24</v>
      </c>
      <c r="B9024" t="s">
        <v>1235</v>
      </c>
      <c r="C9024">
        <v>116</v>
      </c>
      <c r="D9024" t="s">
        <v>636</v>
      </c>
      <c r="E9024" t="s">
        <v>883</v>
      </c>
      <c r="F9024" t="s">
        <v>140</v>
      </c>
      <c r="G9024" t="s">
        <v>140</v>
      </c>
      <c r="H9024" t="s">
        <v>140</v>
      </c>
      <c r="I9024" t="s">
        <v>1012</v>
      </c>
    </row>
    <row r="9025" spans="1:9" x14ac:dyDescent="0.35">
      <c r="A9025" t="s">
        <v>25</v>
      </c>
      <c r="B9025" t="s">
        <v>1236</v>
      </c>
      <c r="C9025">
        <v>26</v>
      </c>
      <c r="D9025" t="s">
        <v>485</v>
      </c>
      <c r="E9025" t="s">
        <v>484</v>
      </c>
      <c r="F9025" t="s">
        <v>140</v>
      </c>
      <c r="G9025" t="s">
        <v>140</v>
      </c>
      <c r="H9025" t="s">
        <v>140</v>
      </c>
      <c r="I9025" t="s">
        <v>140</v>
      </c>
    </row>
    <row r="9026" spans="1:9" x14ac:dyDescent="0.35">
      <c r="A9026" t="s">
        <v>25</v>
      </c>
      <c r="B9026" t="s">
        <v>1234</v>
      </c>
      <c r="C9026">
        <v>72</v>
      </c>
      <c r="D9026" t="s">
        <v>728</v>
      </c>
      <c r="E9026" t="s">
        <v>426</v>
      </c>
      <c r="F9026" t="s">
        <v>1011</v>
      </c>
      <c r="G9026" t="s">
        <v>140</v>
      </c>
      <c r="H9026" t="s">
        <v>140</v>
      </c>
      <c r="I9026" t="s">
        <v>140</v>
      </c>
    </row>
    <row r="9027" spans="1:9" x14ac:dyDescent="0.35">
      <c r="A9027" t="s">
        <v>25</v>
      </c>
      <c r="B9027" t="s">
        <v>1235</v>
      </c>
      <c r="C9027">
        <v>106</v>
      </c>
      <c r="D9027" t="s">
        <v>656</v>
      </c>
      <c r="E9027" t="s">
        <v>400</v>
      </c>
      <c r="F9027" t="s">
        <v>1063</v>
      </c>
      <c r="G9027" t="s">
        <v>140</v>
      </c>
      <c r="H9027" t="s">
        <v>140</v>
      </c>
      <c r="I9027" t="s">
        <v>140</v>
      </c>
    </row>
    <row r="9028" spans="1:9" x14ac:dyDescent="0.35">
      <c r="A9028" t="s">
        <v>26</v>
      </c>
      <c r="B9028" t="s">
        <v>1236</v>
      </c>
      <c r="C9028">
        <v>23</v>
      </c>
      <c r="D9028" t="s">
        <v>43</v>
      </c>
      <c r="E9028" t="s">
        <v>406</v>
      </c>
      <c r="F9028" t="s">
        <v>785</v>
      </c>
      <c r="G9028" t="s">
        <v>919</v>
      </c>
      <c r="H9028" t="s">
        <v>140</v>
      </c>
      <c r="I9028" t="s">
        <v>140</v>
      </c>
    </row>
    <row r="9029" spans="1:9" x14ac:dyDescent="0.35">
      <c r="A9029" t="s">
        <v>26</v>
      </c>
      <c r="B9029" t="s">
        <v>1234</v>
      </c>
      <c r="C9029">
        <v>80</v>
      </c>
      <c r="D9029" t="s">
        <v>521</v>
      </c>
      <c r="E9029" t="s">
        <v>466</v>
      </c>
      <c r="F9029" t="s">
        <v>1012</v>
      </c>
      <c r="G9029" t="s">
        <v>140</v>
      </c>
      <c r="H9029" t="s">
        <v>140</v>
      </c>
      <c r="I9029" t="s">
        <v>140</v>
      </c>
    </row>
    <row r="9030" spans="1:9" x14ac:dyDescent="0.35">
      <c r="A9030" t="s">
        <v>26</v>
      </c>
      <c r="B9030" t="s">
        <v>1235</v>
      </c>
      <c r="C9030">
        <v>99</v>
      </c>
      <c r="D9030" t="s">
        <v>633</v>
      </c>
      <c r="E9030" t="s">
        <v>807</v>
      </c>
      <c r="F9030" t="s">
        <v>1019</v>
      </c>
      <c r="G9030" t="s">
        <v>140</v>
      </c>
      <c r="H9030" t="s">
        <v>140</v>
      </c>
      <c r="I9030" t="s">
        <v>140</v>
      </c>
    </row>
    <row r="9031" spans="1:9" x14ac:dyDescent="0.35">
      <c r="A9031" t="s">
        <v>27</v>
      </c>
      <c r="B9031" t="s">
        <v>1236</v>
      </c>
      <c r="C9031">
        <v>25</v>
      </c>
      <c r="D9031" t="s">
        <v>535</v>
      </c>
      <c r="E9031" t="s">
        <v>534</v>
      </c>
      <c r="F9031" t="s">
        <v>140</v>
      </c>
      <c r="G9031" t="s">
        <v>140</v>
      </c>
      <c r="H9031" t="s">
        <v>140</v>
      </c>
      <c r="I9031" t="s">
        <v>140</v>
      </c>
    </row>
    <row r="9032" spans="1:9" x14ac:dyDescent="0.35">
      <c r="A9032" t="s">
        <v>27</v>
      </c>
      <c r="B9032" t="s">
        <v>1234</v>
      </c>
      <c r="C9032">
        <v>53</v>
      </c>
      <c r="D9032" t="s">
        <v>433</v>
      </c>
      <c r="E9032" t="s">
        <v>721</v>
      </c>
      <c r="F9032" t="s">
        <v>1058</v>
      </c>
      <c r="G9032" t="s">
        <v>140</v>
      </c>
      <c r="H9032" t="s">
        <v>140</v>
      </c>
      <c r="I9032" t="s">
        <v>140</v>
      </c>
    </row>
    <row r="9033" spans="1:9" x14ac:dyDescent="0.35">
      <c r="A9033" t="s">
        <v>27</v>
      </c>
      <c r="B9033" t="s">
        <v>1235</v>
      </c>
      <c r="C9033">
        <v>126</v>
      </c>
      <c r="D9033" t="s">
        <v>623</v>
      </c>
      <c r="E9033" t="s">
        <v>459</v>
      </c>
      <c r="F9033" t="s">
        <v>1017</v>
      </c>
      <c r="G9033" t="s">
        <v>140</v>
      </c>
      <c r="H9033" t="s">
        <v>140</v>
      </c>
      <c r="I9033" t="s">
        <v>140</v>
      </c>
    </row>
    <row r="9034" spans="1:9" x14ac:dyDescent="0.35">
      <c r="A9034" t="s">
        <v>28</v>
      </c>
      <c r="B9034" t="s">
        <v>1236</v>
      </c>
      <c r="C9034">
        <v>39</v>
      </c>
      <c r="D9034" t="s">
        <v>53</v>
      </c>
      <c r="E9034" t="s">
        <v>966</v>
      </c>
      <c r="F9034" t="s">
        <v>1018</v>
      </c>
      <c r="G9034" t="s">
        <v>140</v>
      </c>
      <c r="H9034" t="s">
        <v>140</v>
      </c>
      <c r="I9034" t="s">
        <v>140</v>
      </c>
    </row>
    <row r="9035" spans="1:9" x14ac:dyDescent="0.35">
      <c r="A9035" t="s">
        <v>28</v>
      </c>
      <c r="B9035" t="s">
        <v>1234</v>
      </c>
      <c r="C9035">
        <v>68</v>
      </c>
      <c r="D9035" t="s">
        <v>728</v>
      </c>
      <c r="E9035" t="s">
        <v>648</v>
      </c>
      <c r="F9035" t="s">
        <v>1014</v>
      </c>
      <c r="G9035" t="s">
        <v>140</v>
      </c>
      <c r="H9035" t="s">
        <v>140</v>
      </c>
      <c r="I9035" t="s">
        <v>140</v>
      </c>
    </row>
    <row r="9036" spans="1:9" x14ac:dyDescent="0.35">
      <c r="A9036" t="s">
        <v>28</v>
      </c>
      <c r="B9036" t="s">
        <v>1235</v>
      </c>
      <c r="C9036">
        <v>100</v>
      </c>
      <c r="D9036" t="s">
        <v>691</v>
      </c>
      <c r="E9036" t="s">
        <v>907</v>
      </c>
      <c r="F9036" t="s">
        <v>140</v>
      </c>
      <c r="G9036" t="s">
        <v>1011</v>
      </c>
      <c r="H9036" t="s">
        <v>140</v>
      </c>
      <c r="I9036" t="s">
        <v>140</v>
      </c>
    </row>
    <row r="9037" spans="1:9" x14ac:dyDescent="0.35">
      <c r="A9037" t="s">
        <v>29</v>
      </c>
      <c r="B9037" t="s">
        <v>1236</v>
      </c>
      <c r="C9037">
        <v>29</v>
      </c>
      <c r="D9037" t="s">
        <v>407</v>
      </c>
      <c r="E9037" t="s">
        <v>406</v>
      </c>
      <c r="F9037" t="s">
        <v>140</v>
      </c>
      <c r="G9037" t="s">
        <v>140</v>
      </c>
      <c r="H9037" t="s">
        <v>140</v>
      </c>
      <c r="I9037" t="s">
        <v>140</v>
      </c>
    </row>
    <row r="9038" spans="1:9" x14ac:dyDescent="0.35">
      <c r="A9038" t="s">
        <v>29</v>
      </c>
      <c r="B9038" t="s">
        <v>1234</v>
      </c>
      <c r="C9038">
        <v>63</v>
      </c>
      <c r="D9038" t="s">
        <v>264</v>
      </c>
      <c r="E9038" t="s">
        <v>767</v>
      </c>
      <c r="F9038" t="s">
        <v>1004</v>
      </c>
      <c r="G9038" t="s">
        <v>140</v>
      </c>
      <c r="H9038" t="s">
        <v>140</v>
      </c>
      <c r="I9038" t="s">
        <v>140</v>
      </c>
    </row>
    <row r="9039" spans="1:9" x14ac:dyDescent="0.35">
      <c r="A9039" t="s">
        <v>29</v>
      </c>
      <c r="B9039" t="s">
        <v>1235</v>
      </c>
      <c r="C9039">
        <v>112</v>
      </c>
      <c r="D9039" t="s">
        <v>414</v>
      </c>
      <c r="E9039" t="s">
        <v>160</v>
      </c>
      <c r="F9039" t="s">
        <v>1066</v>
      </c>
      <c r="G9039" t="s">
        <v>140</v>
      </c>
      <c r="H9039" t="s">
        <v>1019</v>
      </c>
      <c r="I9039" t="s">
        <v>140</v>
      </c>
    </row>
    <row r="9040" spans="1:9" x14ac:dyDescent="0.35">
      <c r="A9040" t="s">
        <v>30</v>
      </c>
      <c r="B9040" t="s">
        <v>1236</v>
      </c>
      <c r="C9040">
        <v>26</v>
      </c>
      <c r="D9040" t="s">
        <v>603</v>
      </c>
      <c r="E9040" t="s">
        <v>605</v>
      </c>
      <c r="F9040" t="s">
        <v>140</v>
      </c>
      <c r="G9040" t="s">
        <v>1068</v>
      </c>
      <c r="H9040" t="s">
        <v>140</v>
      </c>
      <c r="I9040" t="s">
        <v>140</v>
      </c>
    </row>
    <row r="9041" spans="1:19" x14ac:dyDescent="0.35">
      <c r="A9041" t="s">
        <v>30</v>
      </c>
      <c r="B9041" t="s">
        <v>1234</v>
      </c>
      <c r="C9041">
        <v>56</v>
      </c>
      <c r="D9041" t="s">
        <v>264</v>
      </c>
      <c r="E9041" t="s">
        <v>767</v>
      </c>
      <c r="F9041" t="s">
        <v>940</v>
      </c>
      <c r="G9041" t="s">
        <v>140</v>
      </c>
      <c r="H9041" t="s">
        <v>140</v>
      </c>
      <c r="I9041" t="s">
        <v>1019</v>
      </c>
    </row>
    <row r="9042" spans="1:19" x14ac:dyDescent="0.35">
      <c r="A9042" t="s">
        <v>30</v>
      </c>
      <c r="B9042" t="s">
        <v>1235</v>
      </c>
      <c r="C9042">
        <v>119</v>
      </c>
      <c r="D9042" t="s">
        <v>762</v>
      </c>
      <c r="E9042" t="s">
        <v>763</v>
      </c>
      <c r="F9042" t="s">
        <v>140</v>
      </c>
      <c r="G9042" t="s">
        <v>140</v>
      </c>
      <c r="H9042" t="s">
        <v>140</v>
      </c>
      <c r="I9042" t="s">
        <v>140</v>
      </c>
    </row>
    <row r="9043" spans="1:19" x14ac:dyDescent="0.35">
      <c r="A9043" t="s">
        <v>31</v>
      </c>
      <c r="B9043" t="s">
        <v>1236</v>
      </c>
      <c r="C9043">
        <v>24</v>
      </c>
      <c r="D9043" t="s">
        <v>714</v>
      </c>
      <c r="E9043" t="s">
        <v>715</v>
      </c>
      <c r="F9043" t="s">
        <v>140</v>
      </c>
      <c r="G9043" t="s">
        <v>140</v>
      </c>
      <c r="H9043" t="s">
        <v>140</v>
      </c>
      <c r="I9043" t="s">
        <v>140</v>
      </c>
    </row>
    <row r="9044" spans="1:19" x14ac:dyDescent="0.35">
      <c r="A9044" t="s">
        <v>31</v>
      </c>
      <c r="B9044" t="s">
        <v>1234</v>
      </c>
      <c r="C9044">
        <v>105</v>
      </c>
      <c r="D9044" t="s">
        <v>292</v>
      </c>
      <c r="E9044" t="s">
        <v>367</v>
      </c>
      <c r="F9044" t="s">
        <v>1017</v>
      </c>
      <c r="G9044" t="s">
        <v>140</v>
      </c>
      <c r="H9044" t="s">
        <v>140</v>
      </c>
      <c r="I9044" t="s">
        <v>140</v>
      </c>
    </row>
    <row r="9045" spans="1:19" x14ac:dyDescent="0.35">
      <c r="A9045" t="s">
        <v>31</v>
      </c>
      <c r="B9045" t="s">
        <v>1235</v>
      </c>
      <c r="C9045">
        <v>78</v>
      </c>
      <c r="D9045" t="s">
        <v>724</v>
      </c>
      <c r="E9045" t="s">
        <v>725</v>
      </c>
      <c r="F9045" t="s">
        <v>140</v>
      </c>
      <c r="G9045" t="s">
        <v>140</v>
      </c>
      <c r="H9045" t="s">
        <v>140</v>
      </c>
      <c r="I9045" t="s">
        <v>140</v>
      </c>
    </row>
    <row r="9046" spans="1:19" x14ac:dyDescent="0.35">
      <c r="A9046" t="s">
        <v>32</v>
      </c>
      <c r="B9046" t="s">
        <v>1236</v>
      </c>
      <c r="C9046">
        <v>724</v>
      </c>
      <c r="D9046" t="s">
        <v>962</v>
      </c>
      <c r="E9046" t="s">
        <v>358</v>
      </c>
      <c r="F9046" t="s">
        <v>940</v>
      </c>
      <c r="G9046" t="s">
        <v>1012</v>
      </c>
      <c r="H9046" t="s">
        <v>140</v>
      </c>
      <c r="I9046" t="s">
        <v>1008</v>
      </c>
    </row>
    <row r="9047" spans="1:19" x14ac:dyDescent="0.35">
      <c r="A9047" t="s">
        <v>32</v>
      </c>
      <c r="B9047" t="s">
        <v>1234</v>
      </c>
      <c r="C9047">
        <v>1739</v>
      </c>
      <c r="D9047" t="s">
        <v>604</v>
      </c>
      <c r="E9047" t="s">
        <v>725</v>
      </c>
      <c r="F9047" t="s">
        <v>940</v>
      </c>
      <c r="G9047" t="s">
        <v>140</v>
      </c>
      <c r="H9047" t="s">
        <v>1022</v>
      </c>
      <c r="I9047" t="s">
        <v>1013</v>
      </c>
    </row>
    <row r="9048" spans="1:19" x14ac:dyDescent="0.35">
      <c r="A9048" t="s">
        <v>32</v>
      </c>
      <c r="B9048" t="s">
        <v>1235</v>
      </c>
      <c r="C9048">
        <v>2462</v>
      </c>
      <c r="D9048" t="s">
        <v>437</v>
      </c>
      <c r="E9048" t="s">
        <v>430</v>
      </c>
      <c r="F9048" t="s">
        <v>1017</v>
      </c>
      <c r="G9048" t="s">
        <v>1008</v>
      </c>
      <c r="H9048" t="s">
        <v>140</v>
      </c>
      <c r="I9048" t="s">
        <v>1008</v>
      </c>
    </row>
    <row r="9050" spans="1:19" x14ac:dyDescent="0.35">
      <c r="A9050" t="s">
        <v>1361</v>
      </c>
    </row>
    <row r="9051" spans="1:19" x14ac:dyDescent="0.35">
      <c r="A9051" t="s">
        <v>2</v>
      </c>
      <c r="B9051" t="s">
        <v>3</v>
      </c>
      <c r="C9051" t="s">
        <v>1362</v>
      </c>
      <c r="D9051" t="s">
        <v>1363</v>
      </c>
      <c r="E9051" t="s">
        <v>1364</v>
      </c>
      <c r="F9051" t="s">
        <v>1365</v>
      </c>
      <c r="G9051" t="s">
        <v>1366</v>
      </c>
      <c r="H9051" t="s">
        <v>1367</v>
      </c>
      <c r="I9051" t="s">
        <v>1368</v>
      </c>
      <c r="J9051" t="s">
        <v>1369</v>
      </c>
      <c r="K9051" t="s">
        <v>1370</v>
      </c>
      <c r="L9051" t="s">
        <v>1371</v>
      </c>
      <c r="M9051" t="s">
        <v>1372</v>
      </c>
      <c r="N9051" t="s">
        <v>1373</v>
      </c>
      <c r="O9051" t="s">
        <v>1374</v>
      </c>
      <c r="P9051" t="s">
        <v>1375</v>
      </c>
      <c r="Q9051" t="s">
        <v>1376</v>
      </c>
      <c r="R9051" t="s">
        <v>1042</v>
      </c>
      <c r="S9051" t="s">
        <v>136</v>
      </c>
    </row>
    <row r="9052" spans="1:19" x14ac:dyDescent="0.35">
      <c r="A9052" t="s">
        <v>8</v>
      </c>
      <c r="B9052">
        <v>204</v>
      </c>
      <c r="C9052" t="s">
        <v>319</v>
      </c>
      <c r="D9052" t="s">
        <v>942</v>
      </c>
      <c r="E9052" t="s">
        <v>1066</v>
      </c>
      <c r="F9052" t="s">
        <v>674</v>
      </c>
      <c r="G9052" t="s">
        <v>954</v>
      </c>
      <c r="H9052" t="s">
        <v>769</v>
      </c>
      <c r="I9052" t="s">
        <v>140</v>
      </c>
      <c r="J9052" t="s">
        <v>140</v>
      </c>
      <c r="K9052" t="s">
        <v>140</v>
      </c>
      <c r="L9052" t="s">
        <v>140</v>
      </c>
      <c r="M9052" t="s">
        <v>996</v>
      </c>
      <c r="N9052" t="s">
        <v>140</v>
      </c>
      <c r="O9052" t="s">
        <v>1008</v>
      </c>
      <c r="P9052" t="s">
        <v>140</v>
      </c>
      <c r="Q9052" t="s">
        <v>1010</v>
      </c>
      <c r="R9052" t="s">
        <v>140</v>
      </c>
      <c r="S9052" t="s">
        <v>140</v>
      </c>
    </row>
    <row r="9053" spans="1:19" x14ac:dyDescent="0.35">
      <c r="A9053" t="s">
        <v>9</v>
      </c>
      <c r="B9053">
        <v>201</v>
      </c>
      <c r="C9053" t="s">
        <v>732</v>
      </c>
      <c r="D9053" t="s">
        <v>1021</v>
      </c>
      <c r="E9053" t="s">
        <v>1011</v>
      </c>
      <c r="F9053" t="s">
        <v>939</v>
      </c>
      <c r="G9053" t="s">
        <v>140</v>
      </c>
      <c r="H9053" t="s">
        <v>1019</v>
      </c>
      <c r="I9053" t="s">
        <v>140</v>
      </c>
      <c r="J9053" t="s">
        <v>1016</v>
      </c>
      <c r="K9053" t="s">
        <v>140</v>
      </c>
      <c r="L9053" t="s">
        <v>140</v>
      </c>
      <c r="M9053" t="s">
        <v>949</v>
      </c>
      <c r="N9053" t="s">
        <v>140</v>
      </c>
      <c r="O9053" t="s">
        <v>140</v>
      </c>
      <c r="P9053" t="s">
        <v>140</v>
      </c>
      <c r="Q9053" t="s">
        <v>140</v>
      </c>
      <c r="R9053" t="s">
        <v>1008</v>
      </c>
      <c r="S9053" t="s">
        <v>140</v>
      </c>
    </row>
    <row r="9054" spans="1:19" x14ac:dyDescent="0.35">
      <c r="A9054" t="s">
        <v>10</v>
      </c>
      <c r="B9054">
        <v>208</v>
      </c>
      <c r="C9054" t="s">
        <v>1124</v>
      </c>
      <c r="D9054" t="s">
        <v>939</v>
      </c>
      <c r="E9054" t="s">
        <v>140</v>
      </c>
      <c r="F9054" t="s">
        <v>1019</v>
      </c>
      <c r="G9054" t="s">
        <v>140</v>
      </c>
      <c r="H9054" t="s">
        <v>939</v>
      </c>
      <c r="I9054" t="s">
        <v>1016</v>
      </c>
      <c r="J9054" t="s">
        <v>1016</v>
      </c>
      <c r="K9054" t="s">
        <v>140</v>
      </c>
      <c r="L9054" t="s">
        <v>1016</v>
      </c>
      <c r="M9054" t="s">
        <v>1014</v>
      </c>
      <c r="N9054" t="s">
        <v>140</v>
      </c>
      <c r="O9054" t="s">
        <v>140</v>
      </c>
      <c r="P9054" t="s">
        <v>1066</v>
      </c>
      <c r="Q9054" t="s">
        <v>140</v>
      </c>
      <c r="R9054" t="s">
        <v>140</v>
      </c>
      <c r="S9054" t="s">
        <v>140</v>
      </c>
    </row>
    <row r="9055" spans="1:19" x14ac:dyDescent="0.35">
      <c r="A9055" t="s">
        <v>11</v>
      </c>
      <c r="B9055">
        <v>206</v>
      </c>
      <c r="C9055" t="s">
        <v>88</v>
      </c>
      <c r="D9055" t="s">
        <v>1019</v>
      </c>
      <c r="E9055" t="s">
        <v>1013</v>
      </c>
      <c r="F9055" t="s">
        <v>1070</v>
      </c>
      <c r="G9055" t="s">
        <v>140</v>
      </c>
      <c r="H9055" t="s">
        <v>1073</v>
      </c>
      <c r="I9055" t="s">
        <v>1009</v>
      </c>
      <c r="J9055" t="s">
        <v>1009</v>
      </c>
      <c r="K9055" t="s">
        <v>1016</v>
      </c>
      <c r="L9055" t="s">
        <v>140</v>
      </c>
      <c r="M9055" t="s">
        <v>1021</v>
      </c>
      <c r="N9055" t="s">
        <v>140</v>
      </c>
      <c r="O9055" t="s">
        <v>1022</v>
      </c>
      <c r="P9055" t="s">
        <v>1013</v>
      </c>
      <c r="Q9055" t="s">
        <v>140</v>
      </c>
      <c r="R9055" t="s">
        <v>1010</v>
      </c>
      <c r="S9055" t="s">
        <v>140</v>
      </c>
    </row>
    <row r="9056" spans="1:19" x14ac:dyDescent="0.35">
      <c r="A9056" t="s">
        <v>12</v>
      </c>
      <c r="B9056">
        <v>209</v>
      </c>
      <c r="C9056" t="s">
        <v>804</v>
      </c>
      <c r="D9056" t="s">
        <v>501</v>
      </c>
      <c r="E9056" t="s">
        <v>971</v>
      </c>
      <c r="F9056" t="s">
        <v>999</v>
      </c>
      <c r="G9056" t="s">
        <v>775</v>
      </c>
      <c r="H9056" t="s">
        <v>869</v>
      </c>
      <c r="I9056" t="s">
        <v>140</v>
      </c>
      <c r="J9056" t="s">
        <v>140</v>
      </c>
      <c r="K9056" t="s">
        <v>1016</v>
      </c>
      <c r="L9056" t="s">
        <v>140</v>
      </c>
      <c r="M9056" t="s">
        <v>1055</v>
      </c>
      <c r="N9056" t="s">
        <v>140</v>
      </c>
      <c r="O9056" t="s">
        <v>1009</v>
      </c>
      <c r="P9056" t="s">
        <v>939</v>
      </c>
      <c r="Q9056" t="s">
        <v>1019</v>
      </c>
      <c r="R9056" t="s">
        <v>1007</v>
      </c>
      <c r="S9056" t="s">
        <v>140</v>
      </c>
    </row>
    <row r="9057" spans="1:19" x14ac:dyDescent="0.35">
      <c r="A9057" t="s">
        <v>13</v>
      </c>
      <c r="B9057">
        <v>205</v>
      </c>
      <c r="C9057" t="s">
        <v>295</v>
      </c>
      <c r="D9057" t="s">
        <v>1154</v>
      </c>
      <c r="E9057" t="s">
        <v>775</v>
      </c>
      <c r="F9057" t="s">
        <v>142</v>
      </c>
      <c r="G9057" t="s">
        <v>1014</v>
      </c>
      <c r="H9057" t="s">
        <v>785</v>
      </c>
      <c r="I9057" t="s">
        <v>1010</v>
      </c>
      <c r="J9057" t="s">
        <v>140</v>
      </c>
      <c r="K9057" t="s">
        <v>1046</v>
      </c>
      <c r="L9057" t="s">
        <v>1009</v>
      </c>
      <c r="M9057" t="s">
        <v>345</v>
      </c>
      <c r="N9057" t="s">
        <v>1010</v>
      </c>
      <c r="O9057" t="s">
        <v>140</v>
      </c>
      <c r="P9057" t="s">
        <v>1050</v>
      </c>
      <c r="Q9057" t="s">
        <v>1014</v>
      </c>
      <c r="R9057" t="s">
        <v>140</v>
      </c>
      <c r="S9057" t="s">
        <v>140</v>
      </c>
    </row>
    <row r="9058" spans="1:19" x14ac:dyDescent="0.35">
      <c r="A9058" t="s">
        <v>14</v>
      </c>
      <c r="B9058">
        <v>202</v>
      </c>
      <c r="C9058" t="s">
        <v>1138</v>
      </c>
      <c r="D9058" t="s">
        <v>1021</v>
      </c>
      <c r="E9058" t="s">
        <v>1021</v>
      </c>
      <c r="F9058" t="s">
        <v>983</v>
      </c>
      <c r="G9058" t="s">
        <v>1013</v>
      </c>
      <c r="H9058" t="s">
        <v>1055</v>
      </c>
      <c r="I9058" t="s">
        <v>140</v>
      </c>
      <c r="J9058" t="s">
        <v>1009</v>
      </c>
      <c r="K9058" t="s">
        <v>140</v>
      </c>
      <c r="L9058" t="s">
        <v>140</v>
      </c>
      <c r="M9058" t="s">
        <v>1017</v>
      </c>
      <c r="N9058" t="s">
        <v>140</v>
      </c>
      <c r="O9058" t="s">
        <v>140</v>
      </c>
      <c r="P9058" t="s">
        <v>1009</v>
      </c>
      <c r="Q9058" t="s">
        <v>1055</v>
      </c>
      <c r="R9058" t="s">
        <v>1055</v>
      </c>
      <c r="S9058" t="s">
        <v>140</v>
      </c>
    </row>
    <row r="9059" spans="1:19" x14ac:dyDescent="0.35">
      <c r="A9059" t="s">
        <v>15</v>
      </c>
      <c r="B9059">
        <v>206</v>
      </c>
      <c r="C9059" t="s">
        <v>90</v>
      </c>
      <c r="D9059" t="s">
        <v>775</v>
      </c>
      <c r="E9059" t="s">
        <v>1013</v>
      </c>
      <c r="F9059" t="s">
        <v>1020</v>
      </c>
      <c r="G9059" t="s">
        <v>1010</v>
      </c>
      <c r="H9059" t="s">
        <v>954</v>
      </c>
      <c r="I9059" t="s">
        <v>1022</v>
      </c>
      <c r="J9059" t="s">
        <v>1063</v>
      </c>
      <c r="K9059" t="s">
        <v>1013</v>
      </c>
      <c r="L9059" t="s">
        <v>1013</v>
      </c>
      <c r="M9059" t="s">
        <v>140</v>
      </c>
      <c r="N9059" t="s">
        <v>140</v>
      </c>
      <c r="O9059" t="s">
        <v>140</v>
      </c>
      <c r="P9059" t="s">
        <v>1054</v>
      </c>
      <c r="Q9059" t="s">
        <v>1013</v>
      </c>
      <c r="R9059" t="s">
        <v>140</v>
      </c>
      <c r="S9059" t="s">
        <v>1013</v>
      </c>
    </row>
    <row r="9060" spans="1:19" x14ac:dyDescent="0.35">
      <c r="A9060" t="s">
        <v>16</v>
      </c>
      <c r="B9060">
        <v>206</v>
      </c>
      <c r="C9060" t="s">
        <v>1147</v>
      </c>
      <c r="D9060" t="s">
        <v>1013</v>
      </c>
      <c r="E9060" t="s">
        <v>1010</v>
      </c>
      <c r="F9060" t="s">
        <v>1014</v>
      </c>
      <c r="G9060" t="s">
        <v>140</v>
      </c>
      <c r="H9060" t="s">
        <v>140</v>
      </c>
      <c r="I9060" t="s">
        <v>140</v>
      </c>
      <c r="J9060" t="s">
        <v>1063</v>
      </c>
      <c r="K9060" t="s">
        <v>1016</v>
      </c>
      <c r="L9060" t="s">
        <v>140</v>
      </c>
      <c r="M9060" t="s">
        <v>140</v>
      </c>
      <c r="N9060" t="s">
        <v>140</v>
      </c>
      <c r="O9060" t="s">
        <v>140</v>
      </c>
      <c r="P9060" t="s">
        <v>140</v>
      </c>
      <c r="Q9060" t="s">
        <v>140</v>
      </c>
      <c r="R9060" t="s">
        <v>140</v>
      </c>
      <c r="S9060" t="s">
        <v>140</v>
      </c>
    </row>
    <row r="9061" spans="1:19" x14ac:dyDescent="0.35">
      <c r="A9061" t="s">
        <v>17</v>
      </c>
      <c r="B9061">
        <v>203</v>
      </c>
      <c r="C9061" t="s">
        <v>1198</v>
      </c>
      <c r="D9061" t="s">
        <v>1013</v>
      </c>
      <c r="E9061" t="s">
        <v>1008</v>
      </c>
      <c r="F9061" t="s">
        <v>1019</v>
      </c>
      <c r="G9061" t="s">
        <v>140</v>
      </c>
      <c r="H9061" t="s">
        <v>1019</v>
      </c>
      <c r="I9061" t="s">
        <v>140</v>
      </c>
      <c r="J9061" t="s">
        <v>1016</v>
      </c>
      <c r="K9061" t="s">
        <v>1009</v>
      </c>
      <c r="L9061" t="s">
        <v>140</v>
      </c>
      <c r="M9061" t="s">
        <v>140</v>
      </c>
      <c r="N9061" t="s">
        <v>140</v>
      </c>
      <c r="O9061" t="s">
        <v>140</v>
      </c>
      <c r="P9061" t="s">
        <v>1013</v>
      </c>
      <c r="Q9061" t="s">
        <v>140</v>
      </c>
      <c r="R9061" t="s">
        <v>1010</v>
      </c>
      <c r="S9061" t="s">
        <v>140</v>
      </c>
    </row>
    <row r="9062" spans="1:19" x14ac:dyDescent="0.35">
      <c r="A9062" t="s">
        <v>18</v>
      </c>
      <c r="B9062">
        <v>204</v>
      </c>
      <c r="C9062" t="s">
        <v>998</v>
      </c>
      <c r="D9062" t="s">
        <v>1020</v>
      </c>
      <c r="E9062" t="s">
        <v>1014</v>
      </c>
      <c r="F9062" t="s">
        <v>824</v>
      </c>
      <c r="G9062" t="s">
        <v>140</v>
      </c>
      <c r="H9062" t="s">
        <v>1064</v>
      </c>
      <c r="I9062" t="s">
        <v>140</v>
      </c>
      <c r="J9062" t="s">
        <v>1016</v>
      </c>
      <c r="K9062" t="s">
        <v>1010</v>
      </c>
      <c r="L9062" t="s">
        <v>140</v>
      </c>
      <c r="M9062" t="s">
        <v>1012</v>
      </c>
      <c r="N9062" t="s">
        <v>140</v>
      </c>
      <c r="O9062" t="s">
        <v>140</v>
      </c>
      <c r="P9062" t="s">
        <v>140</v>
      </c>
      <c r="Q9062" t="s">
        <v>1021</v>
      </c>
      <c r="R9062" t="s">
        <v>1009</v>
      </c>
      <c r="S9062" t="s">
        <v>140</v>
      </c>
    </row>
    <row r="9063" spans="1:19" x14ac:dyDescent="0.35">
      <c r="A9063" t="s">
        <v>19</v>
      </c>
      <c r="B9063">
        <v>206</v>
      </c>
      <c r="C9063" t="s">
        <v>531</v>
      </c>
      <c r="D9063" t="s">
        <v>1065</v>
      </c>
      <c r="E9063" t="s">
        <v>1043</v>
      </c>
      <c r="F9063" t="s">
        <v>942</v>
      </c>
      <c r="G9063" t="s">
        <v>939</v>
      </c>
      <c r="H9063" t="s">
        <v>983</v>
      </c>
      <c r="I9063" t="s">
        <v>140</v>
      </c>
      <c r="J9063" t="s">
        <v>1008</v>
      </c>
      <c r="K9063" t="s">
        <v>1060</v>
      </c>
      <c r="L9063" t="s">
        <v>1008</v>
      </c>
      <c r="M9063" t="s">
        <v>940</v>
      </c>
      <c r="N9063" t="s">
        <v>140</v>
      </c>
      <c r="O9063" t="s">
        <v>140</v>
      </c>
      <c r="P9063" t="s">
        <v>140</v>
      </c>
      <c r="Q9063" t="s">
        <v>1021</v>
      </c>
      <c r="R9063" t="s">
        <v>140</v>
      </c>
      <c r="S9063" t="s">
        <v>140</v>
      </c>
    </row>
    <row r="9064" spans="1:19" x14ac:dyDescent="0.35">
      <c r="A9064" t="s">
        <v>20</v>
      </c>
      <c r="B9064">
        <v>204</v>
      </c>
      <c r="C9064" t="s">
        <v>198</v>
      </c>
      <c r="D9064" t="s">
        <v>458</v>
      </c>
      <c r="E9064" t="s">
        <v>1014</v>
      </c>
      <c r="F9064" t="s">
        <v>111</v>
      </c>
      <c r="G9064" t="s">
        <v>1009</v>
      </c>
      <c r="H9064" t="s">
        <v>988</v>
      </c>
      <c r="I9064" t="s">
        <v>1008</v>
      </c>
      <c r="J9064" t="s">
        <v>140</v>
      </c>
      <c r="K9064" t="s">
        <v>1019</v>
      </c>
      <c r="L9064" t="s">
        <v>140</v>
      </c>
      <c r="M9064" t="s">
        <v>1050</v>
      </c>
      <c r="N9064" t="s">
        <v>1008</v>
      </c>
      <c r="O9064" t="s">
        <v>1008</v>
      </c>
      <c r="P9064" t="s">
        <v>775</v>
      </c>
      <c r="Q9064" t="s">
        <v>1011</v>
      </c>
      <c r="R9064" t="s">
        <v>1014</v>
      </c>
      <c r="S9064" t="s">
        <v>1008</v>
      </c>
    </row>
    <row r="9065" spans="1:19" x14ac:dyDescent="0.35">
      <c r="A9065" t="s">
        <v>21</v>
      </c>
      <c r="B9065">
        <v>209</v>
      </c>
      <c r="C9065" t="s">
        <v>122</v>
      </c>
      <c r="D9065" t="s">
        <v>1013</v>
      </c>
      <c r="E9065" t="s">
        <v>1013</v>
      </c>
      <c r="F9065" t="s">
        <v>1059</v>
      </c>
      <c r="G9065" t="s">
        <v>140</v>
      </c>
      <c r="H9065" t="s">
        <v>1066</v>
      </c>
      <c r="I9065" t="s">
        <v>140</v>
      </c>
      <c r="J9065" t="s">
        <v>140</v>
      </c>
      <c r="K9065" t="s">
        <v>1013</v>
      </c>
      <c r="L9065" t="s">
        <v>140</v>
      </c>
      <c r="M9065" t="s">
        <v>140</v>
      </c>
      <c r="N9065" t="s">
        <v>140</v>
      </c>
      <c r="O9065" t="s">
        <v>1013</v>
      </c>
      <c r="P9065" t="s">
        <v>1013</v>
      </c>
      <c r="Q9065" t="s">
        <v>1013</v>
      </c>
      <c r="R9065" t="s">
        <v>1013</v>
      </c>
      <c r="S9065" t="s">
        <v>140</v>
      </c>
    </row>
    <row r="9066" spans="1:19" x14ac:dyDescent="0.35">
      <c r="A9066" t="s">
        <v>22</v>
      </c>
      <c r="B9066">
        <v>209</v>
      </c>
      <c r="C9066" t="s">
        <v>1119</v>
      </c>
      <c r="D9066" t="s">
        <v>775</v>
      </c>
      <c r="E9066" t="s">
        <v>140</v>
      </c>
      <c r="F9066" t="s">
        <v>1011</v>
      </c>
      <c r="G9066" t="s">
        <v>1022</v>
      </c>
      <c r="H9066" t="s">
        <v>1016</v>
      </c>
      <c r="I9066" t="s">
        <v>140</v>
      </c>
      <c r="J9066" t="s">
        <v>140</v>
      </c>
      <c r="K9066" t="s">
        <v>140</v>
      </c>
      <c r="L9066" t="s">
        <v>140</v>
      </c>
      <c r="M9066" t="s">
        <v>1016</v>
      </c>
      <c r="N9066" t="s">
        <v>140</v>
      </c>
      <c r="O9066" t="s">
        <v>140</v>
      </c>
      <c r="P9066" t="s">
        <v>140</v>
      </c>
      <c r="Q9066" t="s">
        <v>140</v>
      </c>
      <c r="R9066" t="s">
        <v>140</v>
      </c>
      <c r="S9066" t="s">
        <v>140</v>
      </c>
    </row>
    <row r="9067" spans="1:19" x14ac:dyDescent="0.35">
      <c r="A9067" t="s">
        <v>23</v>
      </c>
      <c r="B9067">
        <v>205</v>
      </c>
      <c r="C9067" t="s">
        <v>364</v>
      </c>
      <c r="D9067" t="s">
        <v>999</v>
      </c>
      <c r="E9067" t="s">
        <v>1051</v>
      </c>
      <c r="F9067" t="s">
        <v>293</v>
      </c>
      <c r="G9067" t="s">
        <v>1050</v>
      </c>
      <c r="H9067" t="s">
        <v>574</v>
      </c>
      <c r="I9067" t="s">
        <v>1021</v>
      </c>
      <c r="J9067" t="s">
        <v>140</v>
      </c>
      <c r="K9067" t="s">
        <v>775</v>
      </c>
      <c r="L9067" t="s">
        <v>140</v>
      </c>
      <c r="M9067" t="s">
        <v>1064</v>
      </c>
      <c r="N9067" t="s">
        <v>1010</v>
      </c>
      <c r="O9067" t="s">
        <v>1021</v>
      </c>
      <c r="P9067" t="s">
        <v>1017</v>
      </c>
      <c r="Q9067" t="s">
        <v>1098</v>
      </c>
      <c r="R9067" t="s">
        <v>140</v>
      </c>
      <c r="S9067" t="s">
        <v>140</v>
      </c>
    </row>
    <row r="9068" spans="1:19" x14ac:dyDescent="0.35">
      <c r="A9068" t="s">
        <v>24</v>
      </c>
      <c r="B9068">
        <v>207</v>
      </c>
      <c r="C9068" t="s">
        <v>1006</v>
      </c>
      <c r="D9068" t="s">
        <v>1013</v>
      </c>
      <c r="E9068" t="s">
        <v>1013</v>
      </c>
      <c r="F9068" t="s">
        <v>1013</v>
      </c>
      <c r="G9068" t="s">
        <v>140</v>
      </c>
      <c r="H9068" t="s">
        <v>140</v>
      </c>
      <c r="I9068" t="s">
        <v>140</v>
      </c>
      <c r="J9068" t="s">
        <v>140</v>
      </c>
      <c r="K9068" t="s">
        <v>140</v>
      </c>
      <c r="L9068" t="s">
        <v>140</v>
      </c>
      <c r="M9068" t="s">
        <v>140</v>
      </c>
      <c r="N9068" t="s">
        <v>140</v>
      </c>
      <c r="O9068" t="s">
        <v>140</v>
      </c>
      <c r="P9068" t="s">
        <v>1019</v>
      </c>
      <c r="Q9068" t="s">
        <v>1013</v>
      </c>
      <c r="R9068" t="s">
        <v>1013</v>
      </c>
      <c r="S9068" t="s">
        <v>140</v>
      </c>
    </row>
    <row r="9069" spans="1:19" x14ac:dyDescent="0.35">
      <c r="A9069" t="s">
        <v>25</v>
      </c>
      <c r="B9069">
        <v>203</v>
      </c>
      <c r="C9069" t="s">
        <v>1116</v>
      </c>
      <c r="D9069" t="s">
        <v>1022</v>
      </c>
      <c r="E9069" t="s">
        <v>140</v>
      </c>
      <c r="F9069" t="s">
        <v>939</v>
      </c>
      <c r="G9069" t="s">
        <v>140</v>
      </c>
      <c r="H9069" t="s">
        <v>1010</v>
      </c>
      <c r="I9069" t="s">
        <v>140</v>
      </c>
      <c r="J9069" t="s">
        <v>140</v>
      </c>
      <c r="K9069" t="s">
        <v>140</v>
      </c>
      <c r="L9069" t="s">
        <v>140</v>
      </c>
      <c r="M9069" t="s">
        <v>140</v>
      </c>
      <c r="N9069" t="s">
        <v>140</v>
      </c>
      <c r="O9069" t="s">
        <v>140</v>
      </c>
      <c r="P9069" t="s">
        <v>1013</v>
      </c>
      <c r="Q9069" t="s">
        <v>775</v>
      </c>
      <c r="R9069" t="s">
        <v>1009</v>
      </c>
      <c r="S9069" t="s">
        <v>140</v>
      </c>
    </row>
    <row r="9070" spans="1:19" x14ac:dyDescent="0.35">
      <c r="A9070" t="s">
        <v>26</v>
      </c>
      <c r="B9070">
        <v>202</v>
      </c>
      <c r="C9070" t="s">
        <v>88</v>
      </c>
      <c r="D9070" t="s">
        <v>1066</v>
      </c>
      <c r="E9070" t="s">
        <v>1014</v>
      </c>
      <c r="F9070" t="s">
        <v>1048</v>
      </c>
      <c r="G9070" t="s">
        <v>1010</v>
      </c>
      <c r="H9070" t="s">
        <v>940</v>
      </c>
      <c r="I9070" t="s">
        <v>140</v>
      </c>
      <c r="J9070" t="s">
        <v>140</v>
      </c>
      <c r="K9070" t="s">
        <v>140</v>
      </c>
      <c r="L9070" t="s">
        <v>140</v>
      </c>
      <c r="M9070" t="s">
        <v>1009</v>
      </c>
      <c r="N9070" t="s">
        <v>140</v>
      </c>
      <c r="O9070" t="s">
        <v>140</v>
      </c>
      <c r="P9070" t="s">
        <v>140</v>
      </c>
      <c r="Q9070" t="s">
        <v>1016</v>
      </c>
      <c r="R9070" t="s">
        <v>1058</v>
      </c>
      <c r="S9070" t="s">
        <v>140</v>
      </c>
    </row>
    <row r="9071" spans="1:19" x14ac:dyDescent="0.35">
      <c r="A9071" t="s">
        <v>27</v>
      </c>
      <c r="B9071">
        <v>204</v>
      </c>
      <c r="C9071" t="s">
        <v>948</v>
      </c>
      <c r="D9071" t="s">
        <v>1009</v>
      </c>
      <c r="E9071" t="s">
        <v>140</v>
      </c>
      <c r="F9071" t="s">
        <v>140</v>
      </c>
      <c r="G9071" t="s">
        <v>140</v>
      </c>
      <c r="H9071" t="s">
        <v>140</v>
      </c>
      <c r="I9071" t="s">
        <v>140</v>
      </c>
      <c r="J9071" t="s">
        <v>140</v>
      </c>
      <c r="K9071" t="s">
        <v>140</v>
      </c>
      <c r="L9071" t="s">
        <v>140</v>
      </c>
      <c r="M9071" t="s">
        <v>140</v>
      </c>
      <c r="N9071" t="s">
        <v>140</v>
      </c>
      <c r="O9071" t="s">
        <v>140</v>
      </c>
      <c r="P9071" t="s">
        <v>140</v>
      </c>
      <c r="Q9071" t="s">
        <v>1013</v>
      </c>
      <c r="R9071" t="s">
        <v>140</v>
      </c>
      <c r="S9071" t="s">
        <v>1009</v>
      </c>
    </row>
    <row r="9072" spans="1:19" x14ac:dyDescent="0.35">
      <c r="A9072" t="s">
        <v>28</v>
      </c>
      <c r="B9072">
        <v>207</v>
      </c>
      <c r="C9072" t="s">
        <v>1168</v>
      </c>
      <c r="D9072" t="s">
        <v>1010</v>
      </c>
      <c r="E9072" t="s">
        <v>140</v>
      </c>
      <c r="F9072" t="s">
        <v>1017</v>
      </c>
      <c r="G9072" t="s">
        <v>140</v>
      </c>
      <c r="H9072" t="s">
        <v>1008</v>
      </c>
      <c r="I9072" t="s">
        <v>140</v>
      </c>
      <c r="J9072" t="s">
        <v>140</v>
      </c>
      <c r="K9072" t="s">
        <v>140</v>
      </c>
      <c r="L9072" t="s">
        <v>140</v>
      </c>
      <c r="M9072" t="s">
        <v>140</v>
      </c>
      <c r="N9072" t="s">
        <v>140</v>
      </c>
      <c r="O9072" t="s">
        <v>140</v>
      </c>
      <c r="P9072" t="s">
        <v>140</v>
      </c>
      <c r="Q9072" t="s">
        <v>1010</v>
      </c>
      <c r="R9072" t="s">
        <v>1008</v>
      </c>
      <c r="S9072" t="s">
        <v>140</v>
      </c>
    </row>
    <row r="9073" spans="1:20" x14ac:dyDescent="0.35">
      <c r="A9073" t="s">
        <v>29</v>
      </c>
      <c r="B9073">
        <v>204</v>
      </c>
      <c r="C9073" t="s">
        <v>938</v>
      </c>
      <c r="D9073" t="s">
        <v>140</v>
      </c>
      <c r="E9073" t="s">
        <v>1009</v>
      </c>
      <c r="F9073" t="s">
        <v>1009</v>
      </c>
      <c r="G9073" t="s">
        <v>140</v>
      </c>
      <c r="H9073" t="s">
        <v>140</v>
      </c>
      <c r="I9073" t="s">
        <v>140</v>
      </c>
      <c r="J9073" t="s">
        <v>1019</v>
      </c>
      <c r="K9073" t="s">
        <v>140</v>
      </c>
      <c r="L9073" t="s">
        <v>140</v>
      </c>
      <c r="M9073" t="s">
        <v>140</v>
      </c>
      <c r="N9073" t="s">
        <v>140</v>
      </c>
      <c r="O9073" t="s">
        <v>140</v>
      </c>
      <c r="P9073" t="s">
        <v>140</v>
      </c>
      <c r="Q9073" t="s">
        <v>140</v>
      </c>
      <c r="R9073" t="s">
        <v>140</v>
      </c>
      <c r="S9073" t="s">
        <v>140</v>
      </c>
    </row>
    <row r="9074" spans="1:20" x14ac:dyDescent="0.35">
      <c r="A9074" t="s">
        <v>30</v>
      </c>
      <c r="B9074">
        <v>202</v>
      </c>
      <c r="C9074" t="s">
        <v>1179</v>
      </c>
      <c r="D9074" t="s">
        <v>1010</v>
      </c>
      <c r="E9074" t="s">
        <v>140</v>
      </c>
      <c r="F9074" t="s">
        <v>1010</v>
      </c>
      <c r="G9074" t="s">
        <v>140</v>
      </c>
      <c r="H9074" t="s">
        <v>1010</v>
      </c>
      <c r="I9074" t="s">
        <v>140</v>
      </c>
      <c r="J9074" t="s">
        <v>140</v>
      </c>
      <c r="K9074" t="s">
        <v>140</v>
      </c>
      <c r="L9074" t="s">
        <v>140</v>
      </c>
      <c r="M9074" t="s">
        <v>140</v>
      </c>
      <c r="N9074" t="s">
        <v>140</v>
      </c>
      <c r="O9074" t="s">
        <v>140</v>
      </c>
      <c r="P9074" t="s">
        <v>140</v>
      </c>
      <c r="Q9074" t="s">
        <v>140</v>
      </c>
      <c r="R9074" t="s">
        <v>140</v>
      </c>
      <c r="S9074" t="s">
        <v>140</v>
      </c>
    </row>
    <row r="9075" spans="1:20" x14ac:dyDescent="0.35">
      <c r="A9075" t="s">
        <v>31</v>
      </c>
      <c r="B9075">
        <v>207</v>
      </c>
      <c r="C9075" t="s">
        <v>425</v>
      </c>
      <c r="D9075" t="s">
        <v>528</v>
      </c>
      <c r="E9075" t="s">
        <v>147</v>
      </c>
      <c r="F9075" t="s">
        <v>820</v>
      </c>
      <c r="G9075" t="s">
        <v>1043</v>
      </c>
      <c r="H9075" t="s">
        <v>646</v>
      </c>
      <c r="I9075" t="s">
        <v>1016</v>
      </c>
      <c r="J9075" t="s">
        <v>140</v>
      </c>
      <c r="K9075" t="s">
        <v>1062</v>
      </c>
      <c r="L9075" t="s">
        <v>140</v>
      </c>
      <c r="M9075" t="s">
        <v>95</v>
      </c>
      <c r="N9075" t="s">
        <v>1010</v>
      </c>
      <c r="O9075" t="s">
        <v>954</v>
      </c>
      <c r="P9075" t="s">
        <v>1073</v>
      </c>
      <c r="Q9075" t="s">
        <v>1060</v>
      </c>
      <c r="R9075" t="s">
        <v>140</v>
      </c>
      <c r="S9075" t="s">
        <v>140</v>
      </c>
    </row>
    <row r="9076" spans="1:20" x14ac:dyDescent="0.35">
      <c r="A9076" t="s">
        <v>32</v>
      </c>
      <c r="B9076">
        <v>4923</v>
      </c>
      <c r="C9076" t="s">
        <v>642</v>
      </c>
      <c r="D9076" t="s">
        <v>1020</v>
      </c>
      <c r="E9076" t="s">
        <v>1012</v>
      </c>
      <c r="F9076" t="s">
        <v>1056</v>
      </c>
      <c r="G9076" t="s">
        <v>1016</v>
      </c>
      <c r="H9076" t="s">
        <v>954</v>
      </c>
      <c r="I9076" t="s">
        <v>1022</v>
      </c>
      <c r="J9076" t="s">
        <v>1010</v>
      </c>
      <c r="K9076" t="s">
        <v>1016</v>
      </c>
      <c r="L9076" t="s">
        <v>1022</v>
      </c>
      <c r="M9076" t="s">
        <v>1019</v>
      </c>
      <c r="N9076" t="s">
        <v>140</v>
      </c>
      <c r="O9076" t="s">
        <v>1022</v>
      </c>
      <c r="P9076" t="s">
        <v>1009</v>
      </c>
      <c r="Q9076" t="s">
        <v>1014</v>
      </c>
      <c r="R9076" t="s">
        <v>1013</v>
      </c>
      <c r="S9076" t="s">
        <v>1022</v>
      </c>
    </row>
    <row r="9078" spans="1:20" x14ac:dyDescent="0.35">
      <c r="A9078" t="s">
        <v>1377</v>
      </c>
    </row>
    <row r="9079" spans="1:20" x14ac:dyDescent="0.35">
      <c r="A9079" t="s">
        <v>2</v>
      </c>
      <c r="B9079" t="s">
        <v>1136</v>
      </c>
      <c r="C9079" t="s">
        <v>3</v>
      </c>
      <c r="D9079" t="s">
        <v>1362</v>
      </c>
      <c r="E9079" t="s">
        <v>1363</v>
      </c>
      <c r="F9079" t="s">
        <v>1364</v>
      </c>
      <c r="G9079" t="s">
        <v>1365</v>
      </c>
      <c r="H9079" t="s">
        <v>1366</v>
      </c>
      <c r="I9079" t="s">
        <v>1367</v>
      </c>
      <c r="J9079" t="s">
        <v>1368</v>
      </c>
      <c r="K9079" t="s">
        <v>1369</v>
      </c>
      <c r="L9079" t="s">
        <v>1370</v>
      </c>
      <c r="M9079" t="s">
        <v>1371</v>
      </c>
      <c r="N9079" t="s">
        <v>1372</v>
      </c>
      <c r="O9079" t="s">
        <v>1373</v>
      </c>
      <c r="P9079" t="s">
        <v>1374</v>
      </c>
      <c r="Q9079" t="s">
        <v>1375</v>
      </c>
      <c r="R9079" t="s">
        <v>1376</v>
      </c>
      <c r="S9079" t="s">
        <v>1042</v>
      </c>
      <c r="T9079" t="s">
        <v>136</v>
      </c>
    </row>
    <row r="9080" spans="1:20" x14ac:dyDescent="0.35">
      <c r="A9080" t="s">
        <v>8</v>
      </c>
      <c r="B9080" t="s">
        <v>1126</v>
      </c>
      <c r="C9080">
        <v>92</v>
      </c>
      <c r="D9080" t="s">
        <v>957</v>
      </c>
      <c r="E9080" t="s">
        <v>1095</v>
      </c>
      <c r="F9080" t="s">
        <v>1064</v>
      </c>
      <c r="G9080" t="s">
        <v>841</v>
      </c>
      <c r="H9080" t="s">
        <v>919</v>
      </c>
      <c r="I9080" t="s">
        <v>838</v>
      </c>
      <c r="J9080" t="s">
        <v>140</v>
      </c>
      <c r="K9080" t="s">
        <v>140</v>
      </c>
      <c r="L9080" t="s">
        <v>140</v>
      </c>
      <c r="M9080" t="s">
        <v>140</v>
      </c>
      <c r="N9080" t="s">
        <v>919</v>
      </c>
      <c r="O9080" t="s">
        <v>140</v>
      </c>
      <c r="P9080" t="s">
        <v>140</v>
      </c>
      <c r="Q9080" t="s">
        <v>140</v>
      </c>
      <c r="R9080" t="s">
        <v>140</v>
      </c>
      <c r="S9080" t="s">
        <v>140</v>
      </c>
      <c r="T9080" t="s">
        <v>140</v>
      </c>
    </row>
    <row r="9081" spans="1:20" x14ac:dyDescent="0.35">
      <c r="A9081" t="s">
        <v>8</v>
      </c>
      <c r="B9081" t="s">
        <v>1127</v>
      </c>
      <c r="C9081">
        <v>111</v>
      </c>
      <c r="D9081" t="s">
        <v>809</v>
      </c>
      <c r="E9081" t="s">
        <v>147</v>
      </c>
      <c r="F9081" t="s">
        <v>140</v>
      </c>
      <c r="G9081" t="s">
        <v>1104</v>
      </c>
      <c r="H9081" t="s">
        <v>1055</v>
      </c>
      <c r="I9081" t="s">
        <v>548</v>
      </c>
      <c r="J9081" t="s">
        <v>140</v>
      </c>
      <c r="K9081" t="s">
        <v>140</v>
      </c>
      <c r="L9081" t="s">
        <v>140</v>
      </c>
      <c r="M9081" t="s">
        <v>140</v>
      </c>
      <c r="N9081" t="s">
        <v>1064</v>
      </c>
      <c r="O9081" t="s">
        <v>140</v>
      </c>
      <c r="P9081" t="s">
        <v>1016</v>
      </c>
      <c r="Q9081" t="s">
        <v>140</v>
      </c>
      <c r="R9081" t="s">
        <v>1013</v>
      </c>
      <c r="S9081" t="s">
        <v>140</v>
      </c>
      <c r="T9081" t="s">
        <v>140</v>
      </c>
    </row>
    <row r="9082" spans="1:20" x14ac:dyDescent="0.35">
      <c r="A9082" t="s">
        <v>8</v>
      </c>
      <c r="B9082" t="s">
        <v>339</v>
      </c>
      <c r="C9082">
        <v>1</v>
      </c>
      <c r="D9082" t="s">
        <v>140</v>
      </c>
      <c r="E9082" t="s">
        <v>140</v>
      </c>
      <c r="F9082" t="s">
        <v>140</v>
      </c>
      <c r="G9082" t="s">
        <v>177</v>
      </c>
      <c r="H9082" t="s">
        <v>140</v>
      </c>
      <c r="I9082" t="s">
        <v>177</v>
      </c>
      <c r="J9082" t="s">
        <v>140</v>
      </c>
      <c r="K9082" t="s">
        <v>140</v>
      </c>
      <c r="L9082" t="s">
        <v>140</v>
      </c>
      <c r="M9082" t="s">
        <v>140</v>
      </c>
      <c r="N9082" t="s">
        <v>140</v>
      </c>
      <c r="O9082" t="s">
        <v>140</v>
      </c>
      <c r="P9082" t="s">
        <v>140</v>
      </c>
      <c r="Q9082" t="s">
        <v>140</v>
      </c>
      <c r="R9082" t="s">
        <v>140</v>
      </c>
      <c r="S9082" t="s">
        <v>140</v>
      </c>
      <c r="T9082" t="s">
        <v>140</v>
      </c>
    </row>
    <row r="9083" spans="1:20" x14ac:dyDescent="0.35">
      <c r="A9083" t="s">
        <v>9</v>
      </c>
      <c r="B9083" t="s">
        <v>1126</v>
      </c>
      <c r="C9083">
        <v>77</v>
      </c>
      <c r="D9083" t="s">
        <v>1024</v>
      </c>
      <c r="E9083" t="s">
        <v>1066</v>
      </c>
      <c r="F9083" t="s">
        <v>1060</v>
      </c>
      <c r="G9083" t="s">
        <v>1060</v>
      </c>
      <c r="H9083" t="s">
        <v>140</v>
      </c>
      <c r="I9083" t="s">
        <v>140</v>
      </c>
      <c r="J9083" t="s">
        <v>140</v>
      </c>
      <c r="K9083" t="s">
        <v>140</v>
      </c>
      <c r="L9083" t="s">
        <v>140</v>
      </c>
      <c r="M9083" t="s">
        <v>140</v>
      </c>
      <c r="N9083" t="s">
        <v>996</v>
      </c>
      <c r="O9083" t="s">
        <v>140</v>
      </c>
      <c r="P9083" t="s">
        <v>140</v>
      </c>
      <c r="Q9083" t="s">
        <v>140</v>
      </c>
      <c r="R9083" t="s">
        <v>140</v>
      </c>
      <c r="S9083" t="s">
        <v>1013</v>
      </c>
      <c r="T9083" t="s">
        <v>140</v>
      </c>
    </row>
    <row r="9084" spans="1:20" x14ac:dyDescent="0.35">
      <c r="A9084" t="s">
        <v>9</v>
      </c>
      <c r="B9084" t="s">
        <v>1127</v>
      </c>
      <c r="C9084">
        <v>118</v>
      </c>
      <c r="D9084" t="s">
        <v>918</v>
      </c>
      <c r="E9084" t="s">
        <v>1063</v>
      </c>
      <c r="F9084" t="s">
        <v>140</v>
      </c>
      <c r="G9084" t="s">
        <v>1054</v>
      </c>
      <c r="H9084" t="s">
        <v>140</v>
      </c>
      <c r="I9084" t="s">
        <v>1066</v>
      </c>
      <c r="J9084" t="s">
        <v>140</v>
      </c>
      <c r="K9084" t="s">
        <v>1009</v>
      </c>
      <c r="L9084" t="s">
        <v>140</v>
      </c>
      <c r="M9084" t="s">
        <v>140</v>
      </c>
      <c r="N9084" t="s">
        <v>140</v>
      </c>
      <c r="O9084" t="s">
        <v>140</v>
      </c>
      <c r="P9084" t="s">
        <v>140</v>
      </c>
      <c r="Q9084" t="s">
        <v>140</v>
      </c>
      <c r="R9084" t="s">
        <v>140</v>
      </c>
      <c r="S9084" t="s">
        <v>140</v>
      </c>
      <c r="T9084" t="s">
        <v>140</v>
      </c>
    </row>
    <row r="9085" spans="1:20" x14ac:dyDescent="0.35">
      <c r="A9085" t="s">
        <v>9</v>
      </c>
      <c r="B9085" t="s">
        <v>339</v>
      </c>
      <c r="C9085">
        <v>6</v>
      </c>
      <c r="D9085" t="s">
        <v>675</v>
      </c>
      <c r="E9085" t="s">
        <v>140</v>
      </c>
      <c r="F9085" t="s">
        <v>674</v>
      </c>
      <c r="G9085" t="s">
        <v>674</v>
      </c>
      <c r="H9085" t="s">
        <v>140</v>
      </c>
      <c r="I9085" t="s">
        <v>140</v>
      </c>
      <c r="J9085" t="s">
        <v>140</v>
      </c>
      <c r="K9085" t="s">
        <v>140</v>
      </c>
      <c r="L9085" t="s">
        <v>140</v>
      </c>
      <c r="M9085" t="s">
        <v>140</v>
      </c>
      <c r="N9085" t="s">
        <v>140</v>
      </c>
      <c r="O9085" t="s">
        <v>140</v>
      </c>
      <c r="P9085" t="s">
        <v>140</v>
      </c>
      <c r="Q9085" t="s">
        <v>140</v>
      </c>
      <c r="R9085" t="s">
        <v>140</v>
      </c>
      <c r="S9085" t="s">
        <v>140</v>
      </c>
      <c r="T9085" t="s">
        <v>140</v>
      </c>
    </row>
    <row r="9086" spans="1:20" x14ac:dyDescent="0.35">
      <c r="A9086" t="s">
        <v>10</v>
      </c>
      <c r="B9086" t="s">
        <v>1126</v>
      </c>
      <c r="C9086">
        <v>93</v>
      </c>
      <c r="D9086" t="s">
        <v>1110</v>
      </c>
      <c r="E9086" t="s">
        <v>1023</v>
      </c>
      <c r="F9086" t="s">
        <v>140</v>
      </c>
      <c r="G9086" t="s">
        <v>775</v>
      </c>
      <c r="H9086" t="s">
        <v>140</v>
      </c>
      <c r="I9086" t="s">
        <v>1023</v>
      </c>
      <c r="J9086" t="s">
        <v>140</v>
      </c>
      <c r="K9086" t="s">
        <v>140</v>
      </c>
      <c r="L9086" t="s">
        <v>140</v>
      </c>
      <c r="M9086" t="s">
        <v>140</v>
      </c>
      <c r="N9086" t="s">
        <v>140</v>
      </c>
      <c r="O9086" t="s">
        <v>140</v>
      </c>
      <c r="P9086" t="s">
        <v>140</v>
      </c>
      <c r="Q9086" t="s">
        <v>1058</v>
      </c>
      <c r="R9086" t="s">
        <v>140</v>
      </c>
      <c r="S9086" t="s">
        <v>140</v>
      </c>
      <c r="T9086" t="s">
        <v>140</v>
      </c>
    </row>
    <row r="9087" spans="1:20" x14ac:dyDescent="0.35">
      <c r="A9087" t="s">
        <v>10</v>
      </c>
      <c r="B9087" t="s">
        <v>1127</v>
      </c>
      <c r="C9087">
        <v>105</v>
      </c>
      <c r="D9087" t="s">
        <v>1115</v>
      </c>
      <c r="E9087" t="s">
        <v>1054</v>
      </c>
      <c r="F9087" t="s">
        <v>140</v>
      </c>
      <c r="G9087" t="s">
        <v>1054</v>
      </c>
      <c r="H9087" t="s">
        <v>140</v>
      </c>
      <c r="I9087" t="s">
        <v>1054</v>
      </c>
      <c r="J9087" t="s">
        <v>1012</v>
      </c>
      <c r="K9087" t="s">
        <v>1012</v>
      </c>
      <c r="L9087" t="s">
        <v>140</v>
      </c>
      <c r="M9087" t="s">
        <v>1012</v>
      </c>
      <c r="N9087" t="s">
        <v>1054</v>
      </c>
      <c r="O9087" t="s">
        <v>140</v>
      </c>
      <c r="P9087" t="s">
        <v>140</v>
      </c>
      <c r="Q9087" t="s">
        <v>1050</v>
      </c>
      <c r="R9087" t="s">
        <v>140</v>
      </c>
      <c r="S9087" t="s">
        <v>140</v>
      </c>
      <c r="T9087" t="s">
        <v>140</v>
      </c>
    </row>
    <row r="9088" spans="1:20" x14ac:dyDescent="0.35">
      <c r="A9088" t="s">
        <v>10</v>
      </c>
      <c r="B9088" t="s">
        <v>339</v>
      </c>
      <c r="C9088">
        <v>10</v>
      </c>
      <c r="D9088" t="s">
        <v>177</v>
      </c>
      <c r="E9088" t="s">
        <v>140</v>
      </c>
      <c r="F9088" t="s">
        <v>140</v>
      </c>
      <c r="G9088" t="s">
        <v>140</v>
      </c>
      <c r="H9088" t="s">
        <v>140</v>
      </c>
      <c r="I9088" t="s">
        <v>140</v>
      </c>
      <c r="J9088" t="s">
        <v>140</v>
      </c>
      <c r="K9088" t="s">
        <v>140</v>
      </c>
      <c r="L9088" t="s">
        <v>140</v>
      </c>
      <c r="M9088" t="s">
        <v>140</v>
      </c>
      <c r="N9088" t="s">
        <v>140</v>
      </c>
      <c r="O9088" t="s">
        <v>140</v>
      </c>
      <c r="P9088" t="s">
        <v>140</v>
      </c>
      <c r="Q9088" t="s">
        <v>140</v>
      </c>
      <c r="R9088" t="s">
        <v>140</v>
      </c>
      <c r="S9088" t="s">
        <v>140</v>
      </c>
      <c r="T9088" t="s">
        <v>140</v>
      </c>
    </row>
    <row r="9089" spans="1:20" x14ac:dyDescent="0.35">
      <c r="A9089" t="s">
        <v>11</v>
      </c>
      <c r="B9089" t="s">
        <v>1126</v>
      </c>
      <c r="C9089">
        <v>90</v>
      </c>
      <c r="D9089" t="s">
        <v>1097</v>
      </c>
      <c r="E9089" t="s">
        <v>140</v>
      </c>
      <c r="F9089" t="s">
        <v>140</v>
      </c>
      <c r="G9089" t="s">
        <v>1021</v>
      </c>
      <c r="H9089" t="s">
        <v>140</v>
      </c>
      <c r="I9089" t="s">
        <v>140</v>
      </c>
      <c r="J9089" t="s">
        <v>1054</v>
      </c>
      <c r="K9089" t="s">
        <v>1054</v>
      </c>
      <c r="L9089" t="s">
        <v>140</v>
      </c>
      <c r="M9089" t="s">
        <v>140</v>
      </c>
      <c r="N9089" t="s">
        <v>1073</v>
      </c>
      <c r="O9089" t="s">
        <v>140</v>
      </c>
      <c r="P9089" t="s">
        <v>1008</v>
      </c>
      <c r="Q9089" t="s">
        <v>140</v>
      </c>
      <c r="R9089" t="s">
        <v>140</v>
      </c>
      <c r="S9089" t="s">
        <v>1009</v>
      </c>
      <c r="T9089" t="s">
        <v>140</v>
      </c>
    </row>
    <row r="9090" spans="1:20" x14ac:dyDescent="0.35">
      <c r="A9090" t="s">
        <v>11</v>
      </c>
      <c r="B9090" t="s">
        <v>1127</v>
      </c>
      <c r="C9090">
        <v>111</v>
      </c>
      <c r="D9090" t="s">
        <v>108</v>
      </c>
      <c r="E9090" t="s">
        <v>1012</v>
      </c>
      <c r="F9090" t="s">
        <v>775</v>
      </c>
      <c r="G9090" t="s">
        <v>1044</v>
      </c>
      <c r="H9090" t="s">
        <v>140</v>
      </c>
      <c r="I9090" t="s">
        <v>733</v>
      </c>
      <c r="J9090" t="s">
        <v>140</v>
      </c>
      <c r="K9090" t="s">
        <v>140</v>
      </c>
      <c r="L9090" t="s">
        <v>1012</v>
      </c>
      <c r="M9090" t="s">
        <v>140</v>
      </c>
      <c r="N9090" t="s">
        <v>140</v>
      </c>
      <c r="O9090" t="s">
        <v>140</v>
      </c>
      <c r="P9090" t="s">
        <v>140</v>
      </c>
      <c r="Q9090" t="s">
        <v>775</v>
      </c>
      <c r="R9090" t="s">
        <v>140</v>
      </c>
      <c r="S9090" t="s">
        <v>140</v>
      </c>
      <c r="T9090" t="s">
        <v>140</v>
      </c>
    </row>
    <row r="9091" spans="1:20" x14ac:dyDescent="0.35">
      <c r="A9091" t="s">
        <v>11</v>
      </c>
      <c r="B9091" t="s">
        <v>339</v>
      </c>
      <c r="C9091">
        <v>5</v>
      </c>
      <c r="D9091" t="s">
        <v>817</v>
      </c>
      <c r="E9091" t="s">
        <v>818</v>
      </c>
      <c r="F9091" t="s">
        <v>140</v>
      </c>
      <c r="G9091" t="s">
        <v>818</v>
      </c>
      <c r="H9091" t="s">
        <v>140</v>
      </c>
      <c r="I9091" t="s">
        <v>140</v>
      </c>
      <c r="J9091" t="s">
        <v>140</v>
      </c>
      <c r="K9091" t="s">
        <v>140</v>
      </c>
      <c r="L9091" t="s">
        <v>140</v>
      </c>
      <c r="M9091" t="s">
        <v>140</v>
      </c>
      <c r="N9091" t="s">
        <v>140</v>
      </c>
      <c r="O9091" t="s">
        <v>140</v>
      </c>
      <c r="P9091" t="s">
        <v>140</v>
      </c>
      <c r="Q9091" t="s">
        <v>140</v>
      </c>
      <c r="R9091" t="s">
        <v>140</v>
      </c>
      <c r="S9091" t="s">
        <v>140</v>
      </c>
      <c r="T9091" t="s">
        <v>140</v>
      </c>
    </row>
    <row r="9092" spans="1:20" x14ac:dyDescent="0.35">
      <c r="A9092" t="s">
        <v>12</v>
      </c>
      <c r="B9092" t="s">
        <v>1126</v>
      </c>
      <c r="C9092">
        <v>96</v>
      </c>
      <c r="D9092" t="s">
        <v>563</v>
      </c>
      <c r="E9092" t="s">
        <v>574</v>
      </c>
      <c r="F9092" t="s">
        <v>954</v>
      </c>
      <c r="G9092" t="s">
        <v>125</v>
      </c>
      <c r="H9092" t="s">
        <v>140</v>
      </c>
      <c r="I9092" t="s">
        <v>919</v>
      </c>
      <c r="J9092" t="s">
        <v>140</v>
      </c>
      <c r="K9092" t="s">
        <v>140</v>
      </c>
      <c r="L9092" t="s">
        <v>775</v>
      </c>
      <c r="M9092" t="s">
        <v>140</v>
      </c>
      <c r="N9092" t="s">
        <v>1021</v>
      </c>
      <c r="O9092" t="s">
        <v>140</v>
      </c>
      <c r="P9092" t="s">
        <v>140</v>
      </c>
      <c r="Q9092" t="s">
        <v>1021</v>
      </c>
      <c r="R9092" t="s">
        <v>140</v>
      </c>
      <c r="S9092" t="s">
        <v>940</v>
      </c>
      <c r="T9092" t="s">
        <v>140</v>
      </c>
    </row>
    <row r="9093" spans="1:20" x14ac:dyDescent="0.35">
      <c r="A9093" t="s">
        <v>12</v>
      </c>
      <c r="B9093" t="s">
        <v>1127</v>
      </c>
      <c r="C9093">
        <v>100</v>
      </c>
      <c r="D9093" t="s">
        <v>450</v>
      </c>
      <c r="E9093" t="s">
        <v>1003</v>
      </c>
      <c r="F9093" t="s">
        <v>1004</v>
      </c>
      <c r="G9093" t="s">
        <v>87</v>
      </c>
      <c r="H9093" t="s">
        <v>1055</v>
      </c>
      <c r="I9093" t="s">
        <v>1064</v>
      </c>
      <c r="J9093" t="s">
        <v>140</v>
      </c>
      <c r="K9093" t="s">
        <v>140</v>
      </c>
      <c r="L9093" t="s">
        <v>140</v>
      </c>
      <c r="M9093" t="s">
        <v>140</v>
      </c>
      <c r="N9093" t="s">
        <v>1020</v>
      </c>
      <c r="O9093" t="s">
        <v>140</v>
      </c>
      <c r="P9093" t="s">
        <v>1019</v>
      </c>
      <c r="Q9093" t="s">
        <v>1017</v>
      </c>
      <c r="R9093" t="s">
        <v>939</v>
      </c>
      <c r="S9093" t="s">
        <v>939</v>
      </c>
      <c r="T9093" t="s">
        <v>140</v>
      </c>
    </row>
    <row r="9094" spans="1:20" x14ac:dyDescent="0.35">
      <c r="A9094" t="s">
        <v>12</v>
      </c>
      <c r="B9094" t="s">
        <v>339</v>
      </c>
      <c r="C9094">
        <v>13</v>
      </c>
      <c r="D9094" t="s">
        <v>541</v>
      </c>
      <c r="E9094" t="s">
        <v>940</v>
      </c>
      <c r="F9094" t="s">
        <v>942</v>
      </c>
      <c r="G9094" t="s">
        <v>681</v>
      </c>
      <c r="H9094" t="s">
        <v>940</v>
      </c>
      <c r="I9094" t="s">
        <v>940</v>
      </c>
      <c r="J9094" t="s">
        <v>140</v>
      </c>
      <c r="K9094" t="s">
        <v>140</v>
      </c>
      <c r="L9094" t="s">
        <v>140</v>
      </c>
      <c r="M9094" t="s">
        <v>140</v>
      </c>
      <c r="N9094" t="s">
        <v>140</v>
      </c>
      <c r="O9094" t="s">
        <v>140</v>
      </c>
      <c r="P9094" t="s">
        <v>140</v>
      </c>
      <c r="Q9094" t="s">
        <v>746</v>
      </c>
      <c r="R9094" t="s">
        <v>140</v>
      </c>
      <c r="S9094" t="s">
        <v>746</v>
      </c>
      <c r="T9094" t="s">
        <v>140</v>
      </c>
    </row>
    <row r="9095" spans="1:20" x14ac:dyDescent="0.35">
      <c r="A9095" t="s">
        <v>13</v>
      </c>
      <c r="B9095" t="s">
        <v>1126</v>
      </c>
      <c r="C9095">
        <v>85</v>
      </c>
      <c r="D9095" t="s">
        <v>174</v>
      </c>
      <c r="E9095" t="s">
        <v>286</v>
      </c>
      <c r="F9095" t="s">
        <v>1098</v>
      </c>
      <c r="G9095" t="s">
        <v>571</v>
      </c>
      <c r="H9095" t="s">
        <v>140</v>
      </c>
      <c r="I9095" t="s">
        <v>871</v>
      </c>
      <c r="J9095" t="s">
        <v>1014</v>
      </c>
      <c r="K9095" t="s">
        <v>140</v>
      </c>
      <c r="L9095" t="s">
        <v>1023</v>
      </c>
      <c r="M9095" t="s">
        <v>1014</v>
      </c>
      <c r="N9095" t="s">
        <v>788</v>
      </c>
      <c r="O9095" t="s">
        <v>1014</v>
      </c>
      <c r="P9095" t="s">
        <v>140</v>
      </c>
      <c r="Q9095" t="s">
        <v>1098</v>
      </c>
      <c r="R9095" t="s">
        <v>1014</v>
      </c>
      <c r="S9095" t="s">
        <v>140</v>
      </c>
      <c r="T9095" t="s">
        <v>140</v>
      </c>
    </row>
    <row r="9096" spans="1:20" x14ac:dyDescent="0.35">
      <c r="A9096" t="s">
        <v>13</v>
      </c>
      <c r="B9096" t="s">
        <v>1127</v>
      </c>
      <c r="C9096">
        <v>111</v>
      </c>
      <c r="D9096" t="s">
        <v>472</v>
      </c>
      <c r="E9096" t="s">
        <v>993</v>
      </c>
      <c r="F9096" t="s">
        <v>1013</v>
      </c>
      <c r="G9096" t="s">
        <v>340</v>
      </c>
      <c r="H9096" t="s">
        <v>1012</v>
      </c>
      <c r="I9096" t="s">
        <v>1053</v>
      </c>
      <c r="J9096" t="s">
        <v>140</v>
      </c>
      <c r="K9096" t="s">
        <v>140</v>
      </c>
      <c r="L9096" t="s">
        <v>1098</v>
      </c>
      <c r="M9096" t="s">
        <v>1013</v>
      </c>
      <c r="N9096" t="s">
        <v>1073</v>
      </c>
      <c r="O9096" t="s">
        <v>140</v>
      </c>
      <c r="P9096" t="s">
        <v>140</v>
      </c>
      <c r="Q9096" t="s">
        <v>940</v>
      </c>
      <c r="R9096" t="s">
        <v>1012</v>
      </c>
      <c r="S9096" t="s">
        <v>140</v>
      </c>
      <c r="T9096" t="s">
        <v>140</v>
      </c>
    </row>
    <row r="9097" spans="1:20" x14ac:dyDescent="0.35">
      <c r="A9097" t="s">
        <v>13</v>
      </c>
      <c r="B9097" t="s">
        <v>339</v>
      </c>
      <c r="C9097">
        <v>9</v>
      </c>
      <c r="D9097" t="s">
        <v>624</v>
      </c>
      <c r="E9097" t="s">
        <v>340</v>
      </c>
      <c r="F9097" t="s">
        <v>140</v>
      </c>
      <c r="G9097" t="s">
        <v>369</v>
      </c>
      <c r="H9097" t="s">
        <v>91</v>
      </c>
      <c r="I9097" t="s">
        <v>140</v>
      </c>
      <c r="J9097" t="s">
        <v>140</v>
      </c>
      <c r="K9097" t="s">
        <v>140</v>
      </c>
      <c r="L9097" t="s">
        <v>140</v>
      </c>
      <c r="M9097" t="s">
        <v>140</v>
      </c>
      <c r="N9097" t="s">
        <v>140</v>
      </c>
      <c r="O9097" t="s">
        <v>140</v>
      </c>
      <c r="P9097" t="s">
        <v>140</v>
      </c>
      <c r="Q9097" t="s">
        <v>140</v>
      </c>
      <c r="R9097" t="s">
        <v>140</v>
      </c>
      <c r="S9097" t="s">
        <v>140</v>
      </c>
      <c r="T9097" t="s">
        <v>140</v>
      </c>
    </row>
    <row r="9098" spans="1:20" x14ac:dyDescent="0.35">
      <c r="A9098" t="s">
        <v>14</v>
      </c>
      <c r="B9098" t="s">
        <v>1126</v>
      </c>
      <c r="C9098">
        <v>76</v>
      </c>
      <c r="D9098" t="s">
        <v>198</v>
      </c>
      <c r="E9098" t="s">
        <v>140</v>
      </c>
      <c r="F9098" t="s">
        <v>1007</v>
      </c>
      <c r="G9098" t="s">
        <v>1104</v>
      </c>
      <c r="H9098" t="s">
        <v>1017</v>
      </c>
      <c r="I9098" t="s">
        <v>875</v>
      </c>
      <c r="J9098" t="s">
        <v>140</v>
      </c>
      <c r="K9098" t="s">
        <v>140</v>
      </c>
      <c r="L9098" t="s">
        <v>140</v>
      </c>
      <c r="M9098" t="s">
        <v>140</v>
      </c>
      <c r="N9098" t="s">
        <v>1066</v>
      </c>
      <c r="O9098" t="s">
        <v>140</v>
      </c>
      <c r="P9098" t="s">
        <v>140</v>
      </c>
      <c r="Q9098" t="s">
        <v>949</v>
      </c>
      <c r="R9098" t="s">
        <v>1011</v>
      </c>
      <c r="S9098" t="s">
        <v>140</v>
      </c>
      <c r="T9098" t="s">
        <v>140</v>
      </c>
    </row>
    <row r="9099" spans="1:20" x14ac:dyDescent="0.35">
      <c r="A9099" t="s">
        <v>14</v>
      </c>
      <c r="B9099" t="s">
        <v>1127</v>
      </c>
      <c r="C9099">
        <v>119</v>
      </c>
      <c r="D9099" t="s">
        <v>748</v>
      </c>
      <c r="E9099" t="s">
        <v>1066</v>
      </c>
      <c r="F9099" t="s">
        <v>140</v>
      </c>
      <c r="G9099" t="s">
        <v>1056</v>
      </c>
      <c r="H9099" t="s">
        <v>140</v>
      </c>
      <c r="I9099" t="s">
        <v>140</v>
      </c>
      <c r="J9099" t="s">
        <v>140</v>
      </c>
      <c r="K9099" t="s">
        <v>775</v>
      </c>
      <c r="L9099" t="s">
        <v>140</v>
      </c>
      <c r="M9099" t="s">
        <v>140</v>
      </c>
      <c r="N9099" t="s">
        <v>1019</v>
      </c>
      <c r="O9099" t="s">
        <v>140</v>
      </c>
      <c r="P9099" t="s">
        <v>140</v>
      </c>
      <c r="Q9099" t="s">
        <v>140</v>
      </c>
      <c r="R9099" t="s">
        <v>1050</v>
      </c>
      <c r="S9099" t="s">
        <v>1060</v>
      </c>
      <c r="T9099" t="s">
        <v>140</v>
      </c>
    </row>
    <row r="9100" spans="1:20" x14ac:dyDescent="0.35">
      <c r="A9100" t="s">
        <v>14</v>
      </c>
      <c r="B9100" t="s">
        <v>339</v>
      </c>
      <c r="C9100">
        <v>7</v>
      </c>
      <c r="D9100" t="s">
        <v>969</v>
      </c>
      <c r="E9100" t="s">
        <v>140</v>
      </c>
      <c r="F9100" t="s">
        <v>140</v>
      </c>
      <c r="G9100" t="s">
        <v>968</v>
      </c>
      <c r="H9100" t="s">
        <v>140</v>
      </c>
      <c r="I9100" t="s">
        <v>140</v>
      </c>
      <c r="J9100" t="s">
        <v>140</v>
      </c>
      <c r="K9100" t="s">
        <v>140</v>
      </c>
      <c r="L9100" t="s">
        <v>140</v>
      </c>
      <c r="M9100" t="s">
        <v>140</v>
      </c>
      <c r="N9100" t="s">
        <v>140</v>
      </c>
      <c r="O9100" t="s">
        <v>140</v>
      </c>
      <c r="P9100" t="s">
        <v>140</v>
      </c>
      <c r="Q9100" t="s">
        <v>140</v>
      </c>
      <c r="R9100" t="s">
        <v>140</v>
      </c>
      <c r="S9100" t="s">
        <v>140</v>
      </c>
      <c r="T9100" t="s">
        <v>140</v>
      </c>
    </row>
    <row r="9101" spans="1:20" x14ac:dyDescent="0.35">
      <c r="A9101" t="s">
        <v>15</v>
      </c>
      <c r="B9101" t="s">
        <v>1126</v>
      </c>
      <c r="C9101">
        <v>93</v>
      </c>
      <c r="D9101" t="s">
        <v>1167</v>
      </c>
      <c r="E9101" t="s">
        <v>1050</v>
      </c>
      <c r="F9101" t="s">
        <v>140</v>
      </c>
      <c r="G9101" t="s">
        <v>939</v>
      </c>
      <c r="H9101" t="s">
        <v>1014</v>
      </c>
      <c r="I9101" t="s">
        <v>660</v>
      </c>
      <c r="J9101" t="s">
        <v>140</v>
      </c>
      <c r="K9101" t="s">
        <v>1066</v>
      </c>
      <c r="L9101" t="s">
        <v>1021</v>
      </c>
      <c r="M9101" t="s">
        <v>1021</v>
      </c>
      <c r="N9101" t="s">
        <v>140</v>
      </c>
      <c r="O9101" t="s">
        <v>140</v>
      </c>
      <c r="P9101" t="s">
        <v>140</v>
      </c>
      <c r="Q9101" t="s">
        <v>1073</v>
      </c>
      <c r="R9101" t="s">
        <v>1021</v>
      </c>
      <c r="S9101" t="s">
        <v>140</v>
      </c>
      <c r="T9101" t="s">
        <v>1021</v>
      </c>
    </row>
    <row r="9102" spans="1:20" x14ac:dyDescent="0.35">
      <c r="A9102" t="s">
        <v>15</v>
      </c>
      <c r="B9102" t="s">
        <v>1127</v>
      </c>
      <c r="C9102">
        <v>107</v>
      </c>
      <c r="D9102" t="s">
        <v>1198</v>
      </c>
      <c r="E9102" t="s">
        <v>140</v>
      </c>
      <c r="F9102" t="s">
        <v>1019</v>
      </c>
      <c r="G9102" t="s">
        <v>1073</v>
      </c>
      <c r="H9102" t="s">
        <v>140</v>
      </c>
      <c r="I9102" t="s">
        <v>1019</v>
      </c>
      <c r="J9102" t="s">
        <v>140</v>
      </c>
      <c r="K9102" t="s">
        <v>140</v>
      </c>
      <c r="L9102" t="s">
        <v>140</v>
      </c>
      <c r="M9102" t="s">
        <v>140</v>
      </c>
      <c r="N9102" t="s">
        <v>140</v>
      </c>
      <c r="O9102" t="s">
        <v>140</v>
      </c>
      <c r="P9102" t="s">
        <v>140</v>
      </c>
      <c r="Q9102" t="s">
        <v>140</v>
      </c>
      <c r="R9102" t="s">
        <v>140</v>
      </c>
      <c r="S9102" t="s">
        <v>140</v>
      </c>
      <c r="T9102" t="s">
        <v>140</v>
      </c>
    </row>
    <row r="9103" spans="1:20" x14ac:dyDescent="0.35">
      <c r="A9103" t="s">
        <v>15</v>
      </c>
      <c r="B9103" t="s">
        <v>339</v>
      </c>
      <c r="C9103">
        <v>6</v>
      </c>
      <c r="D9103" t="s">
        <v>1006</v>
      </c>
      <c r="E9103" t="s">
        <v>140</v>
      </c>
      <c r="F9103" t="s">
        <v>140</v>
      </c>
      <c r="G9103" t="s">
        <v>1007</v>
      </c>
      <c r="H9103" t="s">
        <v>140</v>
      </c>
      <c r="I9103" t="s">
        <v>140</v>
      </c>
      <c r="J9103" t="s">
        <v>1007</v>
      </c>
      <c r="K9103" t="s">
        <v>140</v>
      </c>
      <c r="L9103" t="s">
        <v>140</v>
      </c>
      <c r="M9103" t="s">
        <v>140</v>
      </c>
      <c r="N9103" t="s">
        <v>140</v>
      </c>
      <c r="O9103" t="s">
        <v>140</v>
      </c>
      <c r="P9103" t="s">
        <v>140</v>
      </c>
      <c r="Q9103" t="s">
        <v>140</v>
      </c>
      <c r="R9103" t="s">
        <v>140</v>
      </c>
      <c r="S9103" t="s">
        <v>140</v>
      </c>
      <c r="T9103" t="s">
        <v>140</v>
      </c>
    </row>
    <row r="9104" spans="1:20" x14ac:dyDescent="0.35">
      <c r="A9104" t="s">
        <v>16</v>
      </c>
      <c r="B9104" t="s">
        <v>1126</v>
      </c>
      <c r="C9104">
        <v>83</v>
      </c>
      <c r="D9104" t="s">
        <v>1148</v>
      </c>
      <c r="E9104" t="s">
        <v>140</v>
      </c>
      <c r="F9104" t="s">
        <v>140</v>
      </c>
      <c r="G9104" t="s">
        <v>1021</v>
      </c>
      <c r="H9104" t="s">
        <v>140</v>
      </c>
      <c r="I9104" t="s">
        <v>140</v>
      </c>
      <c r="J9104" t="s">
        <v>140</v>
      </c>
      <c r="K9104" t="s">
        <v>140</v>
      </c>
      <c r="L9104" t="s">
        <v>140</v>
      </c>
      <c r="M9104" t="s">
        <v>140</v>
      </c>
      <c r="N9104" t="s">
        <v>140</v>
      </c>
      <c r="O9104" t="s">
        <v>140</v>
      </c>
      <c r="P9104" t="s">
        <v>140</v>
      </c>
      <c r="Q9104" t="s">
        <v>140</v>
      </c>
      <c r="R9104" t="s">
        <v>140</v>
      </c>
      <c r="S9104" t="s">
        <v>140</v>
      </c>
      <c r="T9104" t="s">
        <v>140</v>
      </c>
    </row>
    <row r="9105" spans="1:20" x14ac:dyDescent="0.35">
      <c r="A9105" t="s">
        <v>16</v>
      </c>
      <c r="B9105" t="s">
        <v>1127</v>
      </c>
      <c r="C9105">
        <v>107</v>
      </c>
      <c r="D9105" t="s">
        <v>955</v>
      </c>
      <c r="E9105" t="s">
        <v>1063</v>
      </c>
      <c r="F9105" t="s">
        <v>140</v>
      </c>
      <c r="G9105" t="s">
        <v>140</v>
      </c>
      <c r="H9105" t="s">
        <v>140</v>
      </c>
      <c r="I9105" t="s">
        <v>140</v>
      </c>
      <c r="J9105" t="s">
        <v>140</v>
      </c>
      <c r="K9105" t="s">
        <v>1098</v>
      </c>
      <c r="L9105" t="s">
        <v>1012</v>
      </c>
      <c r="M9105" t="s">
        <v>140</v>
      </c>
      <c r="N9105" t="s">
        <v>140</v>
      </c>
      <c r="O9105" t="s">
        <v>140</v>
      </c>
      <c r="P9105" t="s">
        <v>140</v>
      </c>
      <c r="Q9105" t="s">
        <v>140</v>
      </c>
      <c r="R9105" t="s">
        <v>140</v>
      </c>
      <c r="S9105" t="s">
        <v>140</v>
      </c>
      <c r="T9105" t="s">
        <v>140</v>
      </c>
    </row>
    <row r="9106" spans="1:20" x14ac:dyDescent="0.35">
      <c r="A9106" t="s">
        <v>16</v>
      </c>
      <c r="B9106" t="s">
        <v>339</v>
      </c>
      <c r="C9106">
        <v>16</v>
      </c>
      <c r="D9106" t="s">
        <v>955</v>
      </c>
      <c r="E9106" t="s">
        <v>140</v>
      </c>
      <c r="F9106" t="s">
        <v>954</v>
      </c>
      <c r="G9106" t="s">
        <v>954</v>
      </c>
      <c r="H9106" t="s">
        <v>140</v>
      </c>
      <c r="I9106" t="s">
        <v>140</v>
      </c>
      <c r="J9106" t="s">
        <v>140</v>
      </c>
      <c r="K9106" t="s">
        <v>140</v>
      </c>
      <c r="L9106" t="s">
        <v>140</v>
      </c>
      <c r="M9106" t="s">
        <v>140</v>
      </c>
      <c r="N9106" t="s">
        <v>140</v>
      </c>
      <c r="O9106" t="s">
        <v>140</v>
      </c>
      <c r="P9106" t="s">
        <v>140</v>
      </c>
      <c r="Q9106" t="s">
        <v>140</v>
      </c>
      <c r="R9106" t="s">
        <v>140</v>
      </c>
      <c r="S9106" t="s">
        <v>140</v>
      </c>
      <c r="T9106" t="s">
        <v>140</v>
      </c>
    </row>
    <row r="9107" spans="1:20" x14ac:dyDescent="0.35">
      <c r="A9107" t="s">
        <v>17</v>
      </c>
      <c r="B9107" t="s">
        <v>1126</v>
      </c>
      <c r="C9107">
        <v>92</v>
      </c>
      <c r="D9107" t="s">
        <v>1207</v>
      </c>
      <c r="E9107" t="s">
        <v>140</v>
      </c>
      <c r="F9107" t="s">
        <v>1016</v>
      </c>
      <c r="G9107" t="s">
        <v>940</v>
      </c>
      <c r="H9107" t="s">
        <v>140</v>
      </c>
      <c r="I9107" t="s">
        <v>1021</v>
      </c>
      <c r="J9107" t="s">
        <v>140</v>
      </c>
      <c r="K9107" t="s">
        <v>140</v>
      </c>
      <c r="L9107" t="s">
        <v>140</v>
      </c>
      <c r="M9107" t="s">
        <v>140</v>
      </c>
      <c r="N9107" t="s">
        <v>140</v>
      </c>
      <c r="O9107" t="s">
        <v>140</v>
      </c>
      <c r="P9107" t="s">
        <v>140</v>
      </c>
      <c r="Q9107" t="s">
        <v>1019</v>
      </c>
      <c r="R9107" t="s">
        <v>140</v>
      </c>
      <c r="S9107" t="s">
        <v>140</v>
      </c>
      <c r="T9107" t="s">
        <v>140</v>
      </c>
    </row>
    <row r="9108" spans="1:20" x14ac:dyDescent="0.35">
      <c r="A9108" t="s">
        <v>17</v>
      </c>
      <c r="B9108" t="s">
        <v>1127</v>
      </c>
      <c r="C9108">
        <v>100</v>
      </c>
      <c r="D9108" t="s">
        <v>1109</v>
      </c>
      <c r="E9108" t="s">
        <v>775</v>
      </c>
      <c r="F9108" t="s">
        <v>140</v>
      </c>
      <c r="G9108" t="s">
        <v>140</v>
      </c>
      <c r="H9108" t="s">
        <v>140</v>
      </c>
      <c r="I9108" t="s">
        <v>775</v>
      </c>
      <c r="J9108" t="s">
        <v>140</v>
      </c>
      <c r="K9108" t="s">
        <v>1063</v>
      </c>
      <c r="L9108" t="s">
        <v>1054</v>
      </c>
      <c r="M9108" t="s">
        <v>140</v>
      </c>
      <c r="N9108" t="s">
        <v>140</v>
      </c>
      <c r="O9108" t="s">
        <v>140</v>
      </c>
      <c r="P9108" t="s">
        <v>140</v>
      </c>
      <c r="Q9108" t="s">
        <v>140</v>
      </c>
      <c r="R9108" t="s">
        <v>140</v>
      </c>
      <c r="S9108" t="s">
        <v>1013</v>
      </c>
      <c r="T9108" t="s">
        <v>140</v>
      </c>
    </row>
    <row r="9109" spans="1:20" x14ac:dyDescent="0.35">
      <c r="A9109" t="s">
        <v>17</v>
      </c>
      <c r="B9109" t="s">
        <v>339</v>
      </c>
      <c r="C9109">
        <v>11</v>
      </c>
      <c r="D9109" t="s">
        <v>177</v>
      </c>
      <c r="E9109" t="s">
        <v>140</v>
      </c>
      <c r="F9109" t="s">
        <v>140</v>
      </c>
      <c r="G9109" t="s">
        <v>140</v>
      </c>
      <c r="H9109" t="s">
        <v>140</v>
      </c>
      <c r="I9109" t="s">
        <v>140</v>
      </c>
      <c r="J9109" t="s">
        <v>140</v>
      </c>
      <c r="K9109" t="s">
        <v>140</v>
      </c>
      <c r="L9109" t="s">
        <v>140</v>
      </c>
      <c r="M9109" t="s">
        <v>140</v>
      </c>
      <c r="N9109" t="s">
        <v>140</v>
      </c>
      <c r="O9109" t="s">
        <v>140</v>
      </c>
      <c r="P9109" t="s">
        <v>140</v>
      </c>
      <c r="Q9109" t="s">
        <v>140</v>
      </c>
      <c r="R9109" t="s">
        <v>140</v>
      </c>
      <c r="S9109" t="s">
        <v>140</v>
      </c>
      <c r="T9109" t="s">
        <v>140</v>
      </c>
    </row>
    <row r="9110" spans="1:20" x14ac:dyDescent="0.35">
      <c r="A9110" t="s">
        <v>18</v>
      </c>
      <c r="B9110" t="s">
        <v>1126</v>
      </c>
      <c r="C9110">
        <v>93</v>
      </c>
      <c r="D9110" t="s">
        <v>898</v>
      </c>
      <c r="E9110" t="s">
        <v>1048</v>
      </c>
      <c r="F9110" t="s">
        <v>1012</v>
      </c>
      <c r="G9110" t="s">
        <v>991</v>
      </c>
      <c r="H9110" t="s">
        <v>140</v>
      </c>
      <c r="I9110" t="s">
        <v>824</v>
      </c>
      <c r="J9110" t="s">
        <v>140</v>
      </c>
      <c r="K9110" t="s">
        <v>775</v>
      </c>
      <c r="L9110" t="s">
        <v>1014</v>
      </c>
      <c r="M9110" t="s">
        <v>140</v>
      </c>
      <c r="N9110" t="s">
        <v>1009</v>
      </c>
      <c r="O9110" t="s">
        <v>140</v>
      </c>
      <c r="P9110" t="s">
        <v>140</v>
      </c>
      <c r="Q9110" t="s">
        <v>140</v>
      </c>
      <c r="R9110" t="s">
        <v>1058</v>
      </c>
      <c r="S9110" t="s">
        <v>140</v>
      </c>
      <c r="T9110" t="s">
        <v>140</v>
      </c>
    </row>
    <row r="9111" spans="1:20" x14ac:dyDescent="0.35">
      <c r="A9111" t="s">
        <v>18</v>
      </c>
      <c r="B9111" t="s">
        <v>1127</v>
      </c>
      <c r="C9111">
        <v>103</v>
      </c>
      <c r="D9111" t="s">
        <v>110</v>
      </c>
      <c r="E9111" t="s">
        <v>1020</v>
      </c>
      <c r="F9111" t="s">
        <v>1014</v>
      </c>
      <c r="G9111" t="s">
        <v>1064</v>
      </c>
      <c r="H9111" t="s">
        <v>140</v>
      </c>
      <c r="I9111" t="s">
        <v>1073</v>
      </c>
      <c r="J9111" t="s">
        <v>140</v>
      </c>
      <c r="K9111" t="s">
        <v>140</v>
      </c>
      <c r="L9111" t="s">
        <v>140</v>
      </c>
      <c r="M9111" t="s">
        <v>140</v>
      </c>
      <c r="N9111" t="s">
        <v>775</v>
      </c>
      <c r="O9111" t="s">
        <v>140</v>
      </c>
      <c r="P9111" t="s">
        <v>140</v>
      </c>
      <c r="Q9111" t="s">
        <v>140</v>
      </c>
      <c r="R9111" t="s">
        <v>1014</v>
      </c>
      <c r="S9111" t="s">
        <v>1019</v>
      </c>
      <c r="T9111" t="s">
        <v>140</v>
      </c>
    </row>
    <row r="9112" spans="1:20" x14ac:dyDescent="0.35">
      <c r="A9112" t="s">
        <v>18</v>
      </c>
      <c r="B9112" t="s">
        <v>339</v>
      </c>
      <c r="C9112">
        <v>8</v>
      </c>
      <c r="D9112" t="s">
        <v>1160</v>
      </c>
      <c r="E9112" t="s">
        <v>140</v>
      </c>
      <c r="F9112" t="s">
        <v>140</v>
      </c>
      <c r="G9112" t="s">
        <v>1048</v>
      </c>
      <c r="H9112" t="s">
        <v>140</v>
      </c>
      <c r="I9112" t="s">
        <v>140</v>
      </c>
      <c r="J9112" t="s">
        <v>140</v>
      </c>
      <c r="K9112" t="s">
        <v>140</v>
      </c>
      <c r="L9112" t="s">
        <v>140</v>
      </c>
      <c r="M9112" t="s">
        <v>140</v>
      </c>
      <c r="N9112" t="s">
        <v>140</v>
      </c>
      <c r="O9112" t="s">
        <v>140</v>
      </c>
      <c r="P9112" t="s">
        <v>140</v>
      </c>
      <c r="Q9112" t="s">
        <v>140</v>
      </c>
      <c r="R9112" t="s">
        <v>140</v>
      </c>
      <c r="S9112" t="s">
        <v>140</v>
      </c>
      <c r="T9112" t="s">
        <v>140</v>
      </c>
    </row>
    <row r="9113" spans="1:20" x14ac:dyDescent="0.35">
      <c r="A9113" t="s">
        <v>19</v>
      </c>
      <c r="B9113" t="s">
        <v>1126</v>
      </c>
      <c r="C9113">
        <v>96</v>
      </c>
      <c r="D9113" t="s">
        <v>776</v>
      </c>
      <c r="E9113" t="s">
        <v>317</v>
      </c>
      <c r="F9113" t="s">
        <v>140</v>
      </c>
      <c r="G9113" t="s">
        <v>1053</v>
      </c>
      <c r="H9113" t="s">
        <v>1050</v>
      </c>
      <c r="I9113" t="s">
        <v>1061</v>
      </c>
      <c r="J9113" t="s">
        <v>140</v>
      </c>
      <c r="K9113" t="s">
        <v>1013</v>
      </c>
      <c r="L9113" t="s">
        <v>1018</v>
      </c>
      <c r="M9113" t="s">
        <v>1013</v>
      </c>
      <c r="N9113" t="s">
        <v>1098</v>
      </c>
      <c r="O9113" t="s">
        <v>140</v>
      </c>
      <c r="P9113" t="s">
        <v>140</v>
      </c>
      <c r="Q9113" t="s">
        <v>140</v>
      </c>
      <c r="R9113" t="s">
        <v>1009</v>
      </c>
      <c r="S9113" t="s">
        <v>140</v>
      </c>
      <c r="T9113" t="s">
        <v>140</v>
      </c>
    </row>
    <row r="9114" spans="1:20" x14ac:dyDescent="0.35">
      <c r="A9114" t="s">
        <v>19</v>
      </c>
      <c r="B9114" t="s">
        <v>1127</v>
      </c>
      <c r="C9114">
        <v>99</v>
      </c>
      <c r="D9114" t="s">
        <v>494</v>
      </c>
      <c r="E9114" t="s">
        <v>1062</v>
      </c>
      <c r="F9114" t="s">
        <v>1051</v>
      </c>
      <c r="G9114" t="s">
        <v>107</v>
      </c>
      <c r="H9114" t="s">
        <v>1073</v>
      </c>
      <c r="I9114" t="s">
        <v>1059</v>
      </c>
      <c r="J9114" t="s">
        <v>140</v>
      </c>
      <c r="K9114" t="s">
        <v>140</v>
      </c>
      <c r="L9114" t="s">
        <v>1007</v>
      </c>
      <c r="M9114" t="s">
        <v>140</v>
      </c>
      <c r="N9114" t="s">
        <v>1004</v>
      </c>
      <c r="O9114" t="s">
        <v>140</v>
      </c>
      <c r="P9114" t="s">
        <v>140</v>
      </c>
      <c r="Q9114" t="s">
        <v>140</v>
      </c>
      <c r="R9114" t="s">
        <v>1055</v>
      </c>
      <c r="S9114" t="s">
        <v>140</v>
      </c>
      <c r="T9114" t="s">
        <v>140</v>
      </c>
    </row>
    <row r="9115" spans="1:20" x14ac:dyDescent="0.35">
      <c r="A9115" t="s">
        <v>19</v>
      </c>
      <c r="B9115" t="s">
        <v>339</v>
      </c>
      <c r="C9115">
        <v>11</v>
      </c>
      <c r="D9115" t="s">
        <v>549</v>
      </c>
      <c r="E9115" t="s">
        <v>95</v>
      </c>
      <c r="F9115" t="s">
        <v>95</v>
      </c>
      <c r="G9115" t="s">
        <v>95</v>
      </c>
      <c r="H9115" t="s">
        <v>140</v>
      </c>
      <c r="I9115" t="s">
        <v>340</v>
      </c>
      <c r="J9115" t="s">
        <v>140</v>
      </c>
      <c r="K9115" t="s">
        <v>140</v>
      </c>
      <c r="L9115" t="s">
        <v>140</v>
      </c>
      <c r="M9115" t="s">
        <v>140</v>
      </c>
      <c r="N9115" t="s">
        <v>140</v>
      </c>
      <c r="O9115" t="s">
        <v>140</v>
      </c>
      <c r="P9115" t="s">
        <v>140</v>
      </c>
      <c r="Q9115" t="s">
        <v>140</v>
      </c>
      <c r="R9115" t="s">
        <v>140</v>
      </c>
      <c r="S9115" t="s">
        <v>140</v>
      </c>
      <c r="T9115" t="s">
        <v>140</v>
      </c>
    </row>
    <row r="9116" spans="1:20" x14ac:dyDescent="0.35">
      <c r="A9116" t="s">
        <v>20</v>
      </c>
      <c r="B9116" t="s">
        <v>1126</v>
      </c>
      <c r="C9116">
        <v>86</v>
      </c>
      <c r="D9116" t="s">
        <v>114</v>
      </c>
      <c r="E9116" t="s">
        <v>458</v>
      </c>
      <c r="F9116" t="s">
        <v>1013</v>
      </c>
      <c r="G9116" t="s">
        <v>973</v>
      </c>
      <c r="H9116" t="s">
        <v>1017</v>
      </c>
      <c r="I9116" t="s">
        <v>1045</v>
      </c>
      <c r="J9116" t="s">
        <v>1016</v>
      </c>
      <c r="K9116" t="s">
        <v>140</v>
      </c>
      <c r="L9116" t="s">
        <v>1020</v>
      </c>
      <c r="M9116" t="s">
        <v>140</v>
      </c>
      <c r="N9116" t="s">
        <v>1018</v>
      </c>
      <c r="O9116" t="s">
        <v>1016</v>
      </c>
      <c r="P9116" t="s">
        <v>1016</v>
      </c>
      <c r="Q9116" t="s">
        <v>1016</v>
      </c>
      <c r="R9116" t="s">
        <v>1016</v>
      </c>
      <c r="S9116" t="s">
        <v>1019</v>
      </c>
      <c r="T9116" t="s">
        <v>140</v>
      </c>
    </row>
    <row r="9117" spans="1:20" x14ac:dyDescent="0.35">
      <c r="A9117" t="s">
        <v>20</v>
      </c>
      <c r="B9117" t="s">
        <v>1127</v>
      </c>
      <c r="C9117">
        <v>114</v>
      </c>
      <c r="D9117" t="s">
        <v>324</v>
      </c>
      <c r="E9117" t="s">
        <v>1056</v>
      </c>
      <c r="F9117" t="s">
        <v>1012</v>
      </c>
      <c r="G9117" t="s">
        <v>917</v>
      </c>
      <c r="H9117" t="s">
        <v>140</v>
      </c>
      <c r="I9117" t="s">
        <v>769</v>
      </c>
      <c r="J9117" t="s">
        <v>140</v>
      </c>
      <c r="K9117" t="s">
        <v>140</v>
      </c>
      <c r="L9117" t="s">
        <v>140</v>
      </c>
      <c r="M9117" t="s">
        <v>140</v>
      </c>
      <c r="N9117" t="s">
        <v>1054</v>
      </c>
      <c r="O9117" t="s">
        <v>140</v>
      </c>
      <c r="P9117" t="s">
        <v>140</v>
      </c>
      <c r="Q9117" t="s">
        <v>1011</v>
      </c>
      <c r="R9117" t="s">
        <v>1046</v>
      </c>
      <c r="S9117" t="s">
        <v>1016</v>
      </c>
      <c r="T9117" t="s">
        <v>1010</v>
      </c>
    </row>
    <row r="9118" spans="1:20" x14ac:dyDescent="0.35">
      <c r="A9118" t="s">
        <v>20</v>
      </c>
      <c r="B9118" t="s">
        <v>339</v>
      </c>
      <c r="C9118">
        <v>4</v>
      </c>
      <c r="D9118" t="s">
        <v>177</v>
      </c>
      <c r="E9118" t="s">
        <v>140</v>
      </c>
      <c r="F9118" t="s">
        <v>140</v>
      </c>
      <c r="G9118" t="s">
        <v>140</v>
      </c>
      <c r="H9118" t="s">
        <v>140</v>
      </c>
      <c r="I9118" t="s">
        <v>140</v>
      </c>
      <c r="J9118" t="s">
        <v>140</v>
      </c>
      <c r="K9118" t="s">
        <v>140</v>
      </c>
      <c r="L9118" t="s">
        <v>140</v>
      </c>
      <c r="M9118" t="s">
        <v>140</v>
      </c>
      <c r="N9118" t="s">
        <v>140</v>
      </c>
      <c r="O9118" t="s">
        <v>140</v>
      </c>
      <c r="P9118" t="s">
        <v>140</v>
      </c>
      <c r="Q9118" t="s">
        <v>140</v>
      </c>
      <c r="R9118" t="s">
        <v>140</v>
      </c>
      <c r="S9118" t="s">
        <v>140</v>
      </c>
      <c r="T9118" t="s">
        <v>140</v>
      </c>
    </row>
    <row r="9119" spans="1:20" x14ac:dyDescent="0.35">
      <c r="A9119" t="s">
        <v>21</v>
      </c>
      <c r="B9119" t="s">
        <v>1126</v>
      </c>
      <c r="C9119">
        <v>58</v>
      </c>
      <c r="D9119" t="s">
        <v>260</v>
      </c>
      <c r="E9119" t="s">
        <v>1098</v>
      </c>
      <c r="F9119" t="s">
        <v>140</v>
      </c>
      <c r="G9119" t="s">
        <v>749</v>
      </c>
      <c r="H9119" t="s">
        <v>140</v>
      </c>
      <c r="I9119" t="s">
        <v>140</v>
      </c>
      <c r="J9119" t="s">
        <v>140</v>
      </c>
      <c r="K9119" t="s">
        <v>140</v>
      </c>
      <c r="L9119" t="s">
        <v>140</v>
      </c>
      <c r="M9119" t="s">
        <v>140</v>
      </c>
      <c r="N9119" t="s">
        <v>140</v>
      </c>
      <c r="O9119" t="s">
        <v>140</v>
      </c>
      <c r="P9119" t="s">
        <v>140</v>
      </c>
      <c r="Q9119" t="s">
        <v>1098</v>
      </c>
      <c r="R9119" t="s">
        <v>140</v>
      </c>
      <c r="S9119" t="s">
        <v>1098</v>
      </c>
      <c r="T9119" t="s">
        <v>140</v>
      </c>
    </row>
    <row r="9120" spans="1:20" x14ac:dyDescent="0.35">
      <c r="A9120" t="s">
        <v>21</v>
      </c>
      <c r="B9120" t="s">
        <v>1127</v>
      </c>
      <c r="C9120">
        <v>143</v>
      </c>
      <c r="D9120" t="s">
        <v>500</v>
      </c>
      <c r="E9120" t="s">
        <v>140</v>
      </c>
      <c r="F9120" t="s">
        <v>1014</v>
      </c>
      <c r="G9120" t="s">
        <v>1067</v>
      </c>
      <c r="H9120" t="s">
        <v>140</v>
      </c>
      <c r="I9120" t="s">
        <v>1050</v>
      </c>
      <c r="J9120" t="s">
        <v>140</v>
      </c>
      <c r="K9120" t="s">
        <v>140</v>
      </c>
      <c r="L9120" t="s">
        <v>1014</v>
      </c>
      <c r="M9120" t="s">
        <v>140</v>
      </c>
      <c r="N9120" t="s">
        <v>140</v>
      </c>
      <c r="O9120" t="s">
        <v>140</v>
      </c>
      <c r="P9120" t="s">
        <v>1014</v>
      </c>
      <c r="Q9120" t="s">
        <v>140</v>
      </c>
      <c r="R9120" t="s">
        <v>1014</v>
      </c>
      <c r="S9120" t="s">
        <v>140</v>
      </c>
      <c r="T9120" t="s">
        <v>140</v>
      </c>
    </row>
    <row r="9121" spans="1:20" x14ac:dyDescent="0.35">
      <c r="A9121" t="s">
        <v>21</v>
      </c>
      <c r="B9121" t="s">
        <v>339</v>
      </c>
      <c r="C9121">
        <v>8</v>
      </c>
      <c r="D9121" t="s">
        <v>1158</v>
      </c>
      <c r="E9121" t="s">
        <v>140</v>
      </c>
      <c r="F9121" t="s">
        <v>140</v>
      </c>
      <c r="G9121" t="s">
        <v>140</v>
      </c>
      <c r="H9121" t="s">
        <v>140</v>
      </c>
      <c r="I9121" t="s">
        <v>592</v>
      </c>
      <c r="J9121" t="s">
        <v>140</v>
      </c>
      <c r="K9121" t="s">
        <v>140</v>
      </c>
      <c r="L9121" t="s">
        <v>140</v>
      </c>
      <c r="M9121" t="s">
        <v>140</v>
      </c>
      <c r="N9121" t="s">
        <v>140</v>
      </c>
      <c r="O9121" t="s">
        <v>140</v>
      </c>
      <c r="P9121" t="s">
        <v>140</v>
      </c>
      <c r="Q9121" t="s">
        <v>140</v>
      </c>
      <c r="R9121" t="s">
        <v>140</v>
      </c>
      <c r="S9121" t="s">
        <v>140</v>
      </c>
      <c r="T9121" t="s">
        <v>140</v>
      </c>
    </row>
    <row r="9122" spans="1:20" x14ac:dyDescent="0.35">
      <c r="A9122" t="s">
        <v>22</v>
      </c>
      <c r="B9122" t="s">
        <v>1126</v>
      </c>
      <c r="C9122">
        <v>87</v>
      </c>
      <c r="D9122" t="s">
        <v>1208</v>
      </c>
      <c r="E9122" t="s">
        <v>1019</v>
      </c>
      <c r="F9122" t="s">
        <v>140</v>
      </c>
      <c r="G9122" t="s">
        <v>140</v>
      </c>
      <c r="H9122" t="s">
        <v>1010</v>
      </c>
      <c r="I9122" t="s">
        <v>140</v>
      </c>
      <c r="J9122" t="s">
        <v>140</v>
      </c>
      <c r="K9122" t="s">
        <v>140</v>
      </c>
      <c r="L9122" t="s">
        <v>140</v>
      </c>
      <c r="M9122" t="s">
        <v>140</v>
      </c>
      <c r="N9122" t="s">
        <v>1019</v>
      </c>
      <c r="O9122" t="s">
        <v>140</v>
      </c>
      <c r="P9122" t="s">
        <v>140</v>
      </c>
      <c r="Q9122" t="s">
        <v>140</v>
      </c>
      <c r="R9122" t="s">
        <v>140</v>
      </c>
      <c r="S9122" t="s">
        <v>140</v>
      </c>
      <c r="T9122" t="s">
        <v>140</v>
      </c>
    </row>
    <row r="9123" spans="1:20" x14ac:dyDescent="0.35">
      <c r="A9123" t="s">
        <v>22</v>
      </c>
      <c r="B9123" t="s">
        <v>1127</v>
      </c>
      <c r="C9123">
        <v>111</v>
      </c>
      <c r="D9123" t="s">
        <v>1213</v>
      </c>
      <c r="E9123" t="s">
        <v>775</v>
      </c>
      <c r="F9123" t="s">
        <v>140</v>
      </c>
      <c r="G9123" t="s">
        <v>1073</v>
      </c>
      <c r="H9123" t="s">
        <v>140</v>
      </c>
      <c r="I9123" t="s">
        <v>140</v>
      </c>
      <c r="J9123" t="s">
        <v>140</v>
      </c>
      <c r="K9123" t="s">
        <v>140</v>
      </c>
      <c r="L9123" t="s">
        <v>140</v>
      </c>
      <c r="M9123" t="s">
        <v>140</v>
      </c>
      <c r="N9123" t="s">
        <v>140</v>
      </c>
      <c r="O9123" t="s">
        <v>140</v>
      </c>
      <c r="P9123" t="s">
        <v>140</v>
      </c>
      <c r="Q9123" t="s">
        <v>140</v>
      </c>
      <c r="R9123" t="s">
        <v>140</v>
      </c>
      <c r="S9123" t="s">
        <v>140</v>
      </c>
      <c r="T9123" t="s">
        <v>140</v>
      </c>
    </row>
    <row r="9124" spans="1:20" x14ac:dyDescent="0.35">
      <c r="A9124" t="s">
        <v>22</v>
      </c>
      <c r="B9124" t="s">
        <v>339</v>
      </c>
      <c r="C9124">
        <v>11</v>
      </c>
      <c r="D9124" t="s">
        <v>930</v>
      </c>
      <c r="E9124" t="s">
        <v>140</v>
      </c>
      <c r="F9124" t="s">
        <v>140</v>
      </c>
      <c r="G9124" t="s">
        <v>140</v>
      </c>
      <c r="H9124" t="s">
        <v>140</v>
      </c>
      <c r="I9124" t="s">
        <v>147</v>
      </c>
      <c r="J9124" t="s">
        <v>140</v>
      </c>
      <c r="K9124" t="s">
        <v>140</v>
      </c>
      <c r="L9124" t="s">
        <v>140</v>
      </c>
      <c r="M9124" t="s">
        <v>140</v>
      </c>
      <c r="N9124" t="s">
        <v>140</v>
      </c>
      <c r="O9124" t="s">
        <v>140</v>
      </c>
      <c r="P9124" t="s">
        <v>140</v>
      </c>
      <c r="Q9124" t="s">
        <v>140</v>
      </c>
      <c r="R9124" t="s">
        <v>140</v>
      </c>
      <c r="S9124" t="s">
        <v>140</v>
      </c>
      <c r="T9124" t="s">
        <v>140</v>
      </c>
    </row>
    <row r="9125" spans="1:20" x14ac:dyDescent="0.35">
      <c r="A9125" t="s">
        <v>23</v>
      </c>
      <c r="B9125" t="s">
        <v>1126</v>
      </c>
      <c r="C9125">
        <v>99</v>
      </c>
      <c r="D9125" t="s">
        <v>60</v>
      </c>
      <c r="E9125" t="s">
        <v>269</v>
      </c>
      <c r="F9125" t="s">
        <v>1062</v>
      </c>
      <c r="G9125" t="s">
        <v>1083</v>
      </c>
      <c r="H9125" t="s">
        <v>1019</v>
      </c>
      <c r="I9125" t="s">
        <v>812</v>
      </c>
      <c r="J9125" t="s">
        <v>775</v>
      </c>
      <c r="K9125" t="s">
        <v>140</v>
      </c>
      <c r="L9125" t="s">
        <v>775</v>
      </c>
      <c r="M9125" t="s">
        <v>140</v>
      </c>
      <c r="N9125" t="s">
        <v>109</v>
      </c>
      <c r="O9125" t="s">
        <v>1013</v>
      </c>
      <c r="P9125" t="s">
        <v>1019</v>
      </c>
      <c r="Q9125" t="s">
        <v>949</v>
      </c>
      <c r="R9125" t="s">
        <v>1043</v>
      </c>
      <c r="S9125" t="s">
        <v>140</v>
      </c>
      <c r="T9125" t="s">
        <v>140</v>
      </c>
    </row>
    <row r="9126" spans="1:20" x14ac:dyDescent="0.35">
      <c r="A9126" t="s">
        <v>23</v>
      </c>
      <c r="B9126" t="s">
        <v>1127</v>
      </c>
      <c r="C9126">
        <v>94</v>
      </c>
      <c r="D9126" t="s">
        <v>581</v>
      </c>
      <c r="E9126" t="s">
        <v>1065</v>
      </c>
      <c r="F9126" t="s">
        <v>1011</v>
      </c>
      <c r="G9126" t="s">
        <v>877</v>
      </c>
      <c r="H9126" t="s">
        <v>1073</v>
      </c>
      <c r="I9126" t="s">
        <v>977</v>
      </c>
      <c r="J9126" t="s">
        <v>1011</v>
      </c>
      <c r="K9126" t="s">
        <v>140</v>
      </c>
      <c r="L9126" t="s">
        <v>1019</v>
      </c>
      <c r="M9126" t="s">
        <v>140</v>
      </c>
      <c r="N9126" t="s">
        <v>1043</v>
      </c>
      <c r="O9126" t="s">
        <v>1008</v>
      </c>
      <c r="P9126" t="s">
        <v>1011</v>
      </c>
      <c r="Q9126" t="s">
        <v>1011</v>
      </c>
      <c r="R9126" t="s">
        <v>140</v>
      </c>
      <c r="S9126" t="s">
        <v>140</v>
      </c>
      <c r="T9126" t="s">
        <v>140</v>
      </c>
    </row>
    <row r="9127" spans="1:20" x14ac:dyDescent="0.35">
      <c r="A9127" t="s">
        <v>23</v>
      </c>
      <c r="B9127" t="s">
        <v>339</v>
      </c>
      <c r="C9127">
        <v>12</v>
      </c>
      <c r="D9127" t="s">
        <v>509</v>
      </c>
      <c r="E9127" t="s">
        <v>127</v>
      </c>
      <c r="F9127" t="s">
        <v>1052</v>
      </c>
      <c r="G9127" t="s">
        <v>538</v>
      </c>
      <c r="H9127" t="s">
        <v>1052</v>
      </c>
      <c r="I9127" t="s">
        <v>769</v>
      </c>
      <c r="J9127" t="s">
        <v>140</v>
      </c>
      <c r="K9127" t="s">
        <v>140</v>
      </c>
      <c r="L9127" t="s">
        <v>140</v>
      </c>
      <c r="M9127" t="s">
        <v>140</v>
      </c>
      <c r="N9127" t="s">
        <v>140</v>
      </c>
      <c r="O9127" t="s">
        <v>140</v>
      </c>
      <c r="P9127" t="s">
        <v>140</v>
      </c>
      <c r="Q9127" t="s">
        <v>140</v>
      </c>
      <c r="R9127" t="s">
        <v>785</v>
      </c>
      <c r="S9127" t="s">
        <v>140</v>
      </c>
      <c r="T9127" t="s">
        <v>140</v>
      </c>
    </row>
    <row r="9128" spans="1:20" x14ac:dyDescent="0.35">
      <c r="A9128" t="s">
        <v>24</v>
      </c>
      <c r="B9128" t="s">
        <v>1126</v>
      </c>
      <c r="C9128">
        <v>86</v>
      </c>
      <c r="D9128" t="s">
        <v>1208</v>
      </c>
      <c r="E9128" t="s">
        <v>1017</v>
      </c>
      <c r="F9128" t="s">
        <v>140</v>
      </c>
      <c r="G9128" t="s">
        <v>140</v>
      </c>
      <c r="H9128" t="s">
        <v>140</v>
      </c>
      <c r="I9128" t="s">
        <v>140</v>
      </c>
      <c r="J9128" t="s">
        <v>140</v>
      </c>
      <c r="K9128" t="s">
        <v>140</v>
      </c>
      <c r="L9128" t="s">
        <v>140</v>
      </c>
      <c r="M9128" t="s">
        <v>140</v>
      </c>
      <c r="N9128" t="s">
        <v>140</v>
      </c>
      <c r="O9128" t="s">
        <v>140</v>
      </c>
      <c r="P9128" t="s">
        <v>140</v>
      </c>
      <c r="Q9128" t="s">
        <v>140</v>
      </c>
      <c r="R9128" t="s">
        <v>140</v>
      </c>
      <c r="S9128" t="s">
        <v>140</v>
      </c>
      <c r="T9128" t="s">
        <v>140</v>
      </c>
    </row>
    <row r="9129" spans="1:20" x14ac:dyDescent="0.35">
      <c r="A9129" t="s">
        <v>24</v>
      </c>
      <c r="B9129" t="s">
        <v>1127</v>
      </c>
      <c r="C9129">
        <v>117</v>
      </c>
      <c r="D9129" t="s">
        <v>918</v>
      </c>
      <c r="E9129" t="s">
        <v>140</v>
      </c>
      <c r="F9129" t="s">
        <v>140</v>
      </c>
      <c r="G9129" t="s">
        <v>140</v>
      </c>
      <c r="H9129" t="s">
        <v>140</v>
      </c>
      <c r="I9129" t="s">
        <v>140</v>
      </c>
      <c r="J9129" t="s">
        <v>140</v>
      </c>
      <c r="K9129" t="s">
        <v>140</v>
      </c>
      <c r="L9129" t="s">
        <v>140</v>
      </c>
      <c r="M9129" t="s">
        <v>140</v>
      </c>
      <c r="N9129" t="s">
        <v>140</v>
      </c>
      <c r="O9129" t="s">
        <v>140</v>
      </c>
      <c r="P9129" t="s">
        <v>140</v>
      </c>
      <c r="Q9129" t="s">
        <v>1066</v>
      </c>
      <c r="R9129" t="s">
        <v>1063</v>
      </c>
      <c r="S9129" t="s">
        <v>1063</v>
      </c>
      <c r="T9129" t="s">
        <v>140</v>
      </c>
    </row>
    <row r="9130" spans="1:20" x14ac:dyDescent="0.35">
      <c r="A9130" t="s">
        <v>24</v>
      </c>
      <c r="B9130" t="s">
        <v>339</v>
      </c>
      <c r="C9130">
        <v>4</v>
      </c>
      <c r="D9130" t="s">
        <v>384</v>
      </c>
      <c r="E9130" t="s">
        <v>140</v>
      </c>
      <c r="F9130" t="s">
        <v>385</v>
      </c>
      <c r="G9130" t="s">
        <v>385</v>
      </c>
      <c r="H9130" t="s">
        <v>140</v>
      </c>
      <c r="I9130" t="s">
        <v>140</v>
      </c>
      <c r="J9130" t="s">
        <v>140</v>
      </c>
      <c r="K9130" t="s">
        <v>140</v>
      </c>
      <c r="L9130" t="s">
        <v>140</v>
      </c>
      <c r="M9130" t="s">
        <v>140</v>
      </c>
      <c r="N9130" t="s">
        <v>140</v>
      </c>
      <c r="O9130" t="s">
        <v>140</v>
      </c>
      <c r="P9130" t="s">
        <v>140</v>
      </c>
      <c r="Q9130" t="s">
        <v>140</v>
      </c>
      <c r="R9130" t="s">
        <v>140</v>
      </c>
      <c r="S9130" t="s">
        <v>140</v>
      </c>
      <c r="T9130" t="s">
        <v>140</v>
      </c>
    </row>
    <row r="9131" spans="1:20" x14ac:dyDescent="0.35">
      <c r="A9131" t="s">
        <v>25</v>
      </c>
      <c r="B9131" t="s">
        <v>1126</v>
      </c>
      <c r="C9131">
        <v>85</v>
      </c>
      <c r="D9131" t="s">
        <v>1024</v>
      </c>
      <c r="E9131" t="s">
        <v>140</v>
      </c>
      <c r="F9131" t="s">
        <v>140</v>
      </c>
      <c r="G9131" t="s">
        <v>345</v>
      </c>
      <c r="H9131" t="s">
        <v>140</v>
      </c>
      <c r="I9131" t="s">
        <v>140</v>
      </c>
      <c r="J9131" t="s">
        <v>140</v>
      </c>
      <c r="K9131" t="s">
        <v>140</v>
      </c>
      <c r="L9131" t="s">
        <v>140</v>
      </c>
      <c r="M9131" t="s">
        <v>140</v>
      </c>
      <c r="N9131" t="s">
        <v>140</v>
      </c>
      <c r="O9131" t="s">
        <v>140</v>
      </c>
      <c r="P9131" t="s">
        <v>140</v>
      </c>
      <c r="Q9131" t="s">
        <v>140</v>
      </c>
      <c r="R9131" t="s">
        <v>1019</v>
      </c>
      <c r="S9131" t="s">
        <v>140</v>
      </c>
      <c r="T9131" t="s">
        <v>140</v>
      </c>
    </row>
    <row r="9132" spans="1:20" x14ac:dyDescent="0.35">
      <c r="A9132" t="s">
        <v>25</v>
      </c>
      <c r="B9132" t="s">
        <v>1127</v>
      </c>
      <c r="C9132">
        <v>110</v>
      </c>
      <c r="D9132" t="s">
        <v>918</v>
      </c>
      <c r="E9132" t="s">
        <v>1008</v>
      </c>
      <c r="F9132" t="s">
        <v>140</v>
      </c>
      <c r="G9132" t="s">
        <v>140</v>
      </c>
      <c r="H9132" t="s">
        <v>140</v>
      </c>
      <c r="I9132" t="s">
        <v>1013</v>
      </c>
      <c r="J9132" t="s">
        <v>140</v>
      </c>
      <c r="K9132" t="s">
        <v>140</v>
      </c>
      <c r="L9132" t="s">
        <v>140</v>
      </c>
      <c r="M9132" t="s">
        <v>140</v>
      </c>
      <c r="N9132" t="s">
        <v>140</v>
      </c>
      <c r="O9132" t="s">
        <v>140</v>
      </c>
      <c r="P9132" t="s">
        <v>140</v>
      </c>
      <c r="Q9132" t="s">
        <v>1063</v>
      </c>
      <c r="R9132" t="s">
        <v>1063</v>
      </c>
      <c r="S9132" t="s">
        <v>1019</v>
      </c>
      <c r="T9132" t="s">
        <v>140</v>
      </c>
    </row>
    <row r="9133" spans="1:20" x14ac:dyDescent="0.35">
      <c r="A9133" t="s">
        <v>25</v>
      </c>
      <c r="B9133" t="s">
        <v>339</v>
      </c>
      <c r="C9133">
        <v>8</v>
      </c>
      <c r="D9133" t="s">
        <v>177</v>
      </c>
      <c r="E9133" t="s">
        <v>140</v>
      </c>
      <c r="F9133" t="s">
        <v>140</v>
      </c>
      <c r="G9133" t="s">
        <v>140</v>
      </c>
      <c r="H9133" t="s">
        <v>140</v>
      </c>
      <c r="I9133" t="s">
        <v>140</v>
      </c>
      <c r="J9133" t="s">
        <v>140</v>
      </c>
      <c r="K9133" t="s">
        <v>140</v>
      </c>
      <c r="L9133" t="s">
        <v>140</v>
      </c>
      <c r="M9133" t="s">
        <v>140</v>
      </c>
      <c r="N9133" t="s">
        <v>140</v>
      </c>
      <c r="O9133" t="s">
        <v>140</v>
      </c>
      <c r="P9133" t="s">
        <v>140</v>
      </c>
      <c r="Q9133" t="s">
        <v>140</v>
      </c>
      <c r="R9133" t="s">
        <v>140</v>
      </c>
      <c r="S9133" t="s">
        <v>140</v>
      </c>
      <c r="T9133" t="s">
        <v>140</v>
      </c>
    </row>
    <row r="9134" spans="1:20" x14ac:dyDescent="0.35">
      <c r="A9134" t="s">
        <v>26</v>
      </c>
      <c r="B9134" t="s">
        <v>1126</v>
      </c>
      <c r="C9134">
        <v>92</v>
      </c>
      <c r="D9134" t="s">
        <v>1134</v>
      </c>
      <c r="E9134" t="s">
        <v>1068</v>
      </c>
      <c r="F9134" t="s">
        <v>1017</v>
      </c>
      <c r="G9134" t="s">
        <v>1073</v>
      </c>
      <c r="H9134" t="s">
        <v>140</v>
      </c>
      <c r="I9134" t="s">
        <v>1050</v>
      </c>
      <c r="J9134" t="s">
        <v>140</v>
      </c>
      <c r="K9134" t="s">
        <v>140</v>
      </c>
      <c r="L9134" t="s">
        <v>140</v>
      </c>
      <c r="M9134" t="s">
        <v>140</v>
      </c>
      <c r="N9134" t="s">
        <v>1021</v>
      </c>
      <c r="O9134" t="s">
        <v>140</v>
      </c>
      <c r="P9134" t="s">
        <v>140</v>
      </c>
      <c r="Q9134" t="s">
        <v>140</v>
      </c>
      <c r="R9134" t="s">
        <v>775</v>
      </c>
      <c r="S9134" t="s">
        <v>140</v>
      </c>
      <c r="T9134" t="s">
        <v>140</v>
      </c>
    </row>
    <row r="9135" spans="1:20" x14ac:dyDescent="0.35">
      <c r="A9135" t="s">
        <v>26</v>
      </c>
      <c r="B9135" t="s">
        <v>1127</v>
      </c>
      <c r="C9135">
        <v>100</v>
      </c>
      <c r="D9135" t="s">
        <v>1161</v>
      </c>
      <c r="E9135" t="s">
        <v>1013</v>
      </c>
      <c r="F9135" t="s">
        <v>140</v>
      </c>
      <c r="G9135" t="s">
        <v>1018</v>
      </c>
      <c r="H9135" t="s">
        <v>1013</v>
      </c>
      <c r="I9135" t="s">
        <v>1048</v>
      </c>
      <c r="J9135" t="s">
        <v>140</v>
      </c>
      <c r="K9135" t="s">
        <v>140</v>
      </c>
      <c r="L9135" t="s">
        <v>140</v>
      </c>
      <c r="M9135" t="s">
        <v>140</v>
      </c>
      <c r="N9135" t="s">
        <v>140</v>
      </c>
      <c r="O9135" t="s">
        <v>140</v>
      </c>
      <c r="P9135" t="s">
        <v>140</v>
      </c>
      <c r="Q9135" t="s">
        <v>140</v>
      </c>
      <c r="R9135" t="s">
        <v>140</v>
      </c>
      <c r="S9135" t="s">
        <v>869</v>
      </c>
      <c r="T9135" t="s">
        <v>140</v>
      </c>
    </row>
    <row r="9136" spans="1:20" x14ac:dyDescent="0.35">
      <c r="A9136" t="s">
        <v>26</v>
      </c>
      <c r="B9136" t="s">
        <v>339</v>
      </c>
      <c r="C9136">
        <v>10</v>
      </c>
      <c r="D9136" t="s">
        <v>177</v>
      </c>
      <c r="E9136" t="s">
        <v>140</v>
      </c>
      <c r="F9136" t="s">
        <v>140</v>
      </c>
      <c r="G9136" t="s">
        <v>140</v>
      </c>
      <c r="H9136" t="s">
        <v>140</v>
      </c>
      <c r="I9136" t="s">
        <v>140</v>
      </c>
      <c r="J9136" t="s">
        <v>140</v>
      </c>
      <c r="K9136" t="s">
        <v>140</v>
      </c>
      <c r="L9136" t="s">
        <v>140</v>
      </c>
      <c r="M9136" t="s">
        <v>140</v>
      </c>
      <c r="N9136" t="s">
        <v>140</v>
      </c>
      <c r="O9136" t="s">
        <v>140</v>
      </c>
      <c r="P9136" t="s">
        <v>140</v>
      </c>
      <c r="Q9136" t="s">
        <v>140</v>
      </c>
      <c r="R9136" t="s">
        <v>140</v>
      </c>
      <c r="S9136" t="s">
        <v>140</v>
      </c>
      <c r="T9136" t="s">
        <v>140</v>
      </c>
    </row>
    <row r="9137" spans="1:20" x14ac:dyDescent="0.35">
      <c r="A9137" t="s">
        <v>27</v>
      </c>
      <c r="B9137" t="s">
        <v>1126</v>
      </c>
      <c r="C9137">
        <v>78</v>
      </c>
      <c r="D9137" t="s">
        <v>177</v>
      </c>
      <c r="E9137" t="s">
        <v>140</v>
      </c>
      <c r="F9137" t="s">
        <v>140</v>
      </c>
      <c r="G9137" t="s">
        <v>140</v>
      </c>
      <c r="H9137" t="s">
        <v>140</v>
      </c>
      <c r="I9137" t="s">
        <v>140</v>
      </c>
      <c r="J9137" t="s">
        <v>140</v>
      </c>
      <c r="K9137" t="s">
        <v>140</v>
      </c>
      <c r="L9137" t="s">
        <v>140</v>
      </c>
      <c r="M9137" t="s">
        <v>140</v>
      </c>
      <c r="N9137" t="s">
        <v>140</v>
      </c>
      <c r="O9137" t="s">
        <v>140</v>
      </c>
      <c r="P9137" t="s">
        <v>140</v>
      </c>
      <c r="Q9137" t="s">
        <v>140</v>
      </c>
      <c r="R9137" t="s">
        <v>140</v>
      </c>
      <c r="S9137" t="s">
        <v>140</v>
      </c>
      <c r="T9137" t="s">
        <v>140</v>
      </c>
    </row>
    <row r="9138" spans="1:20" x14ac:dyDescent="0.35">
      <c r="A9138" t="s">
        <v>27</v>
      </c>
      <c r="B9138" t="s">
        <v>1127</v>
      </c>
      <c r="C9138">
        <v>114</v>
      </c>
      <c r="D9138" t="s">
        <v>774</v>
      </c>
      <c r="E9138" t="s">
        <v>775</v>
      </c>
      <c r="F9138" t="s">
        <v>140</v>
      </c>
      <c r="G9138" t="s">
        <v>140</v>
      </c>
      <c r="H9138" t="s">
        <v>140</v>
      </c>
      <c r="I9138" t="s">
        <v>140</v>
      </c>
      <c r="J9138" t="s">
        <v>140</v>
      </c>
      <c r="K9138" t="s">
        <v>140</v>
      </c>
      <c r="L9138" t="s">
        <v>140</v>
      </c>
      <c r="M9138" t="s">
        <v>140</v>
      </c>
      <c r="N9138" t="s">
        <v>140</v>
      </c>
      <c r="O9138" t="s">
        <v>140</v>
      </c>
      <c r="P9138" t="s">
        <v>140</v>
      </c>
      <c r="Q9138" t="s">
        <v>140</v>
      </c>
      <c r="R9138" t="s">
        <v>140</v>
      </c>
      <c r="S9138" t="s">
        <v>140</v>
      </c>
      <c r="T9138" t="s">
        <v>140</v>
      </c>
    </row>
    <row r="9139" spans="1:20" x14ac:dyDescent="0.35">
      <c r="A9139" t="s">
        <v>27</v>
      </c>
      <c r="B9139" t="s">
        <v>339</v>
      </c>
      <c r="C9139">
        <v>12</v>
      </c>
      <c r="D9139" t="s">
        <v>1175</v>
      </c>
      <c r="E9139" t="s">
        <v>140</v>
      </c>
      <c r="F9139" t="s">
        <v>140</v>
      </c>
      <c r="G9139" t="s">
        <v>140</v>
      </c>
      <c r="H9139" t="s">
        <v>140</v>
      </c>
      <c r="I9139" t="s">
        <v>140</v>
      </c>
      <c r="J9139" t="s">
        <v>140</v>
      </c>
      <c r="K9139" t="s">
        <v>140</v>
      </c>
      <c r="L9139" t="s">
        <v>140</v>
      </c>
      <c r="M9139" t="s">
        <v>140</v>
      </c>
      <c r="N9139" t="s">
        <v>140</v>
      </c>
      <c r="O9139" t="s">
        <v>140</v>
      </c>
      <c r="P9139" t="s">
        <v>140</v>
      </c>
      <c r="Q9139" t="s">
        <v>140</v>
      </c>
      <c r="R9139" t="s">
        <v>1095</v>
      </c>
      <c r="S9139" t="s">
        <v>140</v>
      </c>
      <c r="T9139" t="s">
        <v>95</v>
      </c>
    </row>
    <row r="9140" spans="1:20" x14ac:dyDescent="0.35">
      <c r="A9140" t="s">
        <v>28</v>
      </c>
      <c r="B9140" t="s">
        <v>1126</v>
      </c>
      <c r="C9140">
        <v>72</v>
      </c>
      <c r="D9140" t="s">
        <v>1160</v>
      </c>
      <c r="E9140" t="s">
        <v>1012</v>
      </c>
      <c r="F9140" t="s">
        <v>140</v>
      </c>
      <c r="G9140" t="s">
        <v>140</v>
      </c>
      <c r="H9140" t="s">
        <v>140</v>
      </c>
      <c r="I9140" t="s">
        <v>1014</v>
      </c>
      <c r="J9140" t="s">
        <v>140</v>
      </c>
      <c r="K9140" t="s">
        <v>140</v>
      </c>
      <c r="L9140" t="s">
        <v>140</v>
      </c>
      <c r="M9140" t="s">
        <v>140</v>
      </c>
      <c r="N9140" t="s">
        <v>140</v>
      </c>
      <c r="O9140" t="s">
        <v>140</v>
      </c>
      <c r="P9140" t="s">
        <v>140</v>
      </c>
      <c r="Q9140" t="s">
        <v>140</v>
      </c>
      <c r="R9140" t="s">
        <v>1012</v>
      </c>
      <c r="S9140" t="s">
        <v>1014</v>
      </c>
      <c r="T9140" t="s">
        <v>140</v>
      </c>
    </row>
    <row r="9141" spans="1:20" x14ac:dyDescent="0.35">
      <c r="A9141" t="s">
        <v>28</v>
      </c>
      <c r="B9141" t="s">
        <v>1127</v>
      </c>
      <c r="C9141">
        <v>125</v>
      </c>
      <c r="D9141" t="s">
        <v>938</v>
      </c>
      <c r="E9141" t="s">
        <v>140</v>
      </c>
      <c r="F9141" t="s">
        <v>140</v>
      </c>
      <c r="G9141" t="s">
        <v>939</v>
      </c>
      <c r="H9141" t="s">
        <v>140</v>
      </c>
      <c r="I9141" t="s">
        <v>140</v>
      </c>
      <c r="J9141" t="s">
        <v>140</v>
      </c>
      <c r="K9141" t="s">
        <v>140</v>
      </c>
      <c r="L9141" t="s">
        <v>140</v>
      </c>
      <c r="M9141" t="s">
        <v>140</v>
      </c>
      <c r="N9141" t="s">
        <v>140</v>
      </c>
      <c r="O9141" t="s">
        <v>140</v>
      </c>
      <c r="P9141" t="s">
        <v>140</v>
      </c>
      <c r="Q9141" t="s">
        <v>140</v>
      </c>
      <c r="R9141" t="s">
        <v>140</v>
      </c>
      <c r="S9141" t="s">
        <v>140</v>
      </c>
      <c r="T9141" t="s">
        <v>140</v>
      </c>
    </row>
    <row r="9142" spans="1:20" x14ac:dyDescent="0.35">
      <c r="A9142" t="s">
        <v>28</v>
      </c>
      <c r="B9142" t="s">
        <v>339</v>
      </c>
      <c r="C9142">
        <v>10</v>
      </c>
      <c r="D9142" t="s">
        <v>177</v>
      </c>
      <c r="E9142" t="s">
        <v>140</v>
      </c>
      <c r="F9142" t="s">
        <v>140</v>
      </c>
      <c r="G9142" t="s">
        <v>140</v>
      </c>
      <c r="H9142" t="s">
        <v>140</v>
      </c>
      <c r="I9142" t="s">
        <v>140</v>
      </c>
      <c r="J9142" t="s">
        <v>140</v>
      </c>
      <c r="K9142" t="s">
        <v>140</v>
      </c>
      <c r="L9142" t="s">
        <v>140</v>
      </c>
      <c r="M9142" t="s">
        <v>140</v>
      </c>
      <c r="N9142" t="s">
        <v>140</v>
      </c>
      <c r="O9142" t="s">
        <v>140</v>
      </c>
      <c r="P9142" t="s">
        <v>140</v>
      </c>
      <c r="Q9142" t="s">
        <v>140</v>
      </c>
      <c r="R9142" t="s">
        <v>140</v>
      </c>
      <c r="S9142" t="s">
        <v>140</v>
      </c>
      <c r="T9142" t="s">
        <v>140</v>
      </c>
    </row>
    <row r="9143" spans="1:20" x14ac:dyDescent="0.35">
      <c r="A9143" t="s">
        <v>29</v>
      </c>
      <c r="B9143" t="s">
        <v>1126</v>
      </c>
      <c r="C9143">
        <v>96</v>
      </c>
      <c r="D9143" t="s">
        <v>918</v>
      </c>
      <c r="E9143" t="s">
        <v>140</v>
      </c>
      <c r="F9143" t="s">
        <v>1017</v>
      </c>
      <c r="G9143" t="s">
        <v>140</v>
      </c>
      <c r="H9143" t="s">
        <v>140</v>
      </c>
      <c r="I9143" t="s">
        <v>140</v>
      </c>
      <c r="J9143" t="s">
        <v>140</v>
      </c>
      <c r="K9143" t="s">
        <v>940</v>
      </c>
      <c r="L9143" t="s">
        <v>140</v>
      </c>
      <c r="M9143" t="s">
        <v>140</v>
      </c>
      <c r="N9143" t="s">
        <v>140</v>
      </c>
      <c r="O9143" t="s">
        <v>140</v>
      </c>
      <c r="P9143" t="s">
        <v>140</v>
      </c>
      <c r="Q9143" t="s">
        <v>140</v>
      </c>
      <c r="R9143" t="s">
        <v>140</v>
      </c>
      <c r="S9143" t="s">
        <v>140</v>
      </c>
      <c r="T9143" t="s">
        <v>140</v>
      </c>
    </row>
    <row r="9144" spans="1:20" x14ac:dyDescent="0.35">
      <c r="A9144" t="s">
        <v>29</v>
      </c>
      <c r="B9144" t="s">
        <v>1127</v>
      </c>
      <c r="C9144">
        <v>98</v>
      </c>
      <c r="D9144" t="s">
        <v>1206</v>
      </c>
      <c r="E9144" t="s">
        <v>140</v>
      </c>
      <c r="F9144" t="s">
        <v>140</v>
      </c>
      <c r="G9144" t="s">
        <v>1054</v>
      </c>
      <c r="H9144" t="s">
        <v>140</v>
      </c>
      <c r="I9144" t="s">
        <v>140</v>
      </c>
      <c r="J9144" t="s">
        <v>140</v>
      </c>
      <c r="K9144" t="s">
        <v>140</v>
      </c>
      <c r="L9144" t="s">
        <v>140</v>
      </c>
      <c r="M9144" t="s">
        <v>140</v>
      </c>
      <c r="N9144" t="s">
        <v>140</v>
      </c>
      <c r="O9144" t="s">
        <v>140</v>
      </c>
      <c r="P9144" t="s">
        <v>140</v>
      </c>
      <c r="Q9144" t="s">
        <v>140</v>
      </c>
      <c r="R9144" t="s">
        <v>140</v>
      </c>
      <c r="S9144" t="s">
        <v>140</v>
      </c>
      <c r="T9144" t="s">
        <v>140</v>
      </c>
    </row>
    <row r="9145" spans="1:20" x14ac:dyDescent="0.35">
      <c r="A9145" t="s">
        <v>29</v>
      </c>
      <c r="B9145" t="s">
        <v>339</v>
      </c>
      <c r="C9145">
        <v>10</v>
      </c>
      <c r="D9145" t="s">
        <v>177</v>
      </c>
      <c r="E9145" t="s">
        <v>140</v>
      </c>
      <c r="F9145" t="s">
        <v>140</v>
      </c>
      <c r="G9145" t="s">
        <v>140</v>
      </c>
      <c r="H9145" t="s">
        <v>140</v>
      </c>
      <c r="I9145" t="s">
        <v>140</v>
      </c>
      <c r="J9145" t="s">
        <v>140</v>
      </c>
      <c r="K9145" t="s">
        <v>140</v>
      </c>
      <c r="L9145" t="s">
        <v>140</v>
      </c>
      <c r="M9145" t="s">
        <v>140</v>
      </c>
      <c r="N9145" t="s">
        <v>140</v>
      </c>
      <c r="O9145" t="s">
        <v>140</v>
      </c>
      <c r="P9145" t="s">
        <v>140</v>
      </c>
      <c r="Q9145" t="s">
        <v>140</v>
      </c>
      <c r="R9145" t="s">
        <v>140</v>
      </c>
      <c r="S9145" t="s">
        <v>140</v>
      </c>
      <c r="T9145" t="s">
        <v>140</v>
      </c>
    </row>
    <row r="9146" spans="1:20" x14ac:dyDescent="0.35">
      <c r="A9146" t="s">
        <v>30</v>
      </c>
      <c r="B9146" t="s">
        <v>1126</v>
      </c>
      <c r="C9146">
        <v>76</v>
      </c>
      <c r="D9146" t="s">
        <v>1177</v>
      </c>
      <c r="E9146" t="s">
        <v>1012</v>
      </c>
      <c r="F9146" t="s">
        <v>140</v>
      </c>
      <c r="G9146" t="s">
        <v>140</v>
      </c>
      <c r="H9146" t="s">
        <v>140</v>
      </c>
      <c r="I9146" t="s">
        <v>1012</v>
      </c>
      <c r="J9146" t="s">
        <v>140</v>
      </c>
      <c r="K9146" t="s">
        <v>140</v>
      </c>
      <c r="L9146" t="s">
        <v>140</v>
      </c>
      <c r="M9146" t="s">
        <v>140</v>
      </c>
      <c r="N9146" t="s">
        <v>140</v>
      </c>
      <c r="O9146" t="s">
        <v>140</v>
      </c>
      <c r="P9146" t="s">
        <v>140</v>
      </c>
      <c r="Q9146" t="s">
        <v>140</v>
      </c>
      <c r="R9146" t="s">
        <v>140</v>
      </c>
      <c r="S9146" t="s">
        <v>140</v>
      </c>
      <c r="T9146" t="s">
        <v>140</v>
      </c>
    </row>
    <row r="9147" spans="1:20" x14ac:dyDescent="0.35">
      <c r="A9147" t="s">
        <v>30</v>
      </c>
      <c r="B9147" t="s">
        <v>1127</v>
      </c>
      <c r="C9147">
        <v>120</v>
      </c>
      <c r="D9147" t="s">
        <v>1210</v>
      </c>
      <c r="E9147" t="s">
        <v>140</v>
      </c>
      <c r="F9147" t="s">
        <v>140</v>
      </c>
      <c r="G9147" t="s">
        <v>1009</v>
      </c>
      <c r="H9147" t="s">
        <v>140</v>
      </c>
      <c r="I9147" t="s">
        <v>140</v>
      </c>
      <c r="J9147" t="s">
        <v>140</v>
      </c>
      <c r="K9147" t="s">
        <v>140</v>
      </c>
      <c r="L9147" t="s">
        <v>140</v>
      </c>
      <c r="M9147" t="s">
        <v>140</v>
      </c>
      <c r="N9147" t="s">
        <v>140</v>
      </c>
      <c r="O9147" t="s">
        <v>140</v>
      </c>
      <c r="P9147" t="s">
        <v>140</v>
      </c>
      <c r="Q9147" t="s">
        <v>140</v>
      </c>
      <c r="R9147" t="s">
        <v>140</v>
      </c>
      <c r="S9147" t="s">
        <v>140</v>
      </c>
      <c r="T9147" t="s">
        <v>140</v>
      </c>
    </row>
    <row r="9148" spans="1:20" x14ac:dyDescent="0.35">
      <c r="A9148" t="s">
        <v>30</v>
      </c>
      <c r="B9148" t="s">
        <v>339</v>
      </c>
      <c r="C9148">
        <v>6</v>
      </c>
      <c r="D9148" t="s">
        <v>177</v>
      </c>
      <c r="E9148" t="s">
        <v>140</v>
      </c>
      <c r="F9148" t="s">
        <v>140</v>
      </c>
      <c r="G9148" t="s">
        <v>140</v>
      </c>
      <c r="H9148" t="s">
        <v>140</v>
      </c>
      <c r="I9148" t="s">
        <v>140</v>
      </c>
      <c r="J9148" t="s">
        <v>140</v>
      </c>
      <c r="K9148" t="s">
        <v>140</v>
      </c>
      <c r="L9148" t="s">
        <v>140</v>
      </c>
      <c r="M9148" t="s">
        <v>140</v>
      </c>
      <c r="N9148" t="s">
        <v>140</v>
      </c>
      <c r="O9148" t="s">
        <v>140</v>
      </c>
      <c r="P9148" t="s">
        <v>140</v>
      </c>
      <c r="Q9148" t="s">
        <v>140</v>
      </c>
      <c r="R9148" t="s">
        <v>140</v>
      </c>
      <c r="S9148" t="s">
        <v>140</v>
      </c>
      <c r="T9148" t="s">
        <v>140</v>
      </c>
    </row>
    <row r="9149" spans="1:20" x14ac:dyDescent="0.35">
      <c r="A9149" t="s">
        <v>31</v>
      </c>
      <c r="B9149" t="s">
        <v>1126</v>
      </c>
      <c r="C9149">
        <v>101</v>
      </c>
      <c r="D9149" t="s">
        <v>196</v>
      </c>
      <c r="E9149" t="s">
        <v>685</v>
      </c>
      <c r="F9149" t="s">
        <v>371</v>
      </c>
      <c r="G9149" t="s">
        <v>607</v>
      </c>
      <c r="H9149" t="s">
        <v>1007</v>
      </c>
      <c r="I9149" t="s">
        <v>399</v>
      </c>
      <c r="J9149" t="s">
        <v>1012</v>
      </c>
      <c r="K9149" t="s">
        <v>140</v>
      </c>
      <c r="L9149" t="s">
        <v>1049</v>
      </c>
      <c r="M9149" t="s">
        <v>140</v>
      </c>
      <c r="N9149" t="s">
        <v>1076</v>
      </c>
      <c r="O9149" t="s">
        <v>1009</v>
      </c>
      <c r="P9149" t="s">
        <v>950</v>
      </c>
      <c r="Q9149" t="s">
        <v>1009</v>
      </c>
      <c r="R9149" t="s">
        <v>1066</v>
      </c>
      <c r="S9149" t="s">
        <v>140</v>
      </c>
      <c r="T9149" t="s">
        <v>140</v>
      </c>
    </row>
    <row r="9150" spans="1:20" x14ac:dyDescent="0.35">
      <c r="A9150" t="s">
        <v>31</v>
      </c>
      <c r="B9150" t="s">
        <v>1127</v>
      </c>
      <c r="C9150">
        <v>100</v>
      </c>
      <c r="D9150" t="s">
        <v>554</v>
      </c>
      <c r="E9150" t="s">
        <v>968</v>
      </c>
      <c r="F9150" t="s">
        <v>1062</v>
      </c>
      <c r="G9150" t="s">
        <v>830</v>
      </c>
      <c r="H9150" t="s">
        <v>1021</v>
      </c>
      <c r="I9150" t="s">
        <v>1072</v>
      </c>
      <c r="J9150" t="s">
        <v>140</v>
      </c>
      <c r="K9150" t="s">
        <v>140</v>
      </c>
      <c r="L9150" t="s">
        <v>1098</v>
      </c>
      <c r="M9150" t="s">
        <v>140</v>
      </c>
      <c r="N9150" t="s">
        <v>1065</v>
      </c>
      <c r="O9150" t="s">
        <v>140</v>
      </c>
      <c r="P9150" t="s">
        <v>1017</v>
      </c>
      <c r="Q9150" t="s">
        <v>733</v>
      </c>
      <c r="R9150" t="s">
        <v>1064</v>
      </c>
      <c r="S9150" t="s">
        <v>140</v>
      </c>
      <c r="T9150" t="s">
        <v>140</v>
      </c>
    </row>
    <row r="9151" spans="1:20" x14ac:dyDescent="0.35">
      <c r="A9151" t="s">
        <v>31</v>
      </c>
      <c r="B9151" t="s">
        <v>339</v>
      </c>
      <c r="C9151">
        <v>6</v>
      </c>
      <c r="D9151" t="s">
        <v>140</v>
      </c>
      <c r="E9151" t="s">
        <v>402</v>
      </c>
      <c r="F9151" t="s">
        <v>140</v>
      </c>
      <c r="G9151" t="s">
        <v>730</v>
      </c>
      <c r="H9151" t="s">
        <v>140</v>
      </c>
      <c r="I9151" t="s">
        <v>731</v>
      </c>
      <c r="J9151" t="s">
        <v>140</v>
      </c>
      <c r="K9151" t="s">
        <v>140</v>
      </c>
      <c r="L9151" t="s">
        <v>140</v>
      </c>
      <c r="M9151" t="s">
        <v>140</v>
      </c>
      <c r="N9151" t="s">
        <v>140</v>
      </c>
      <c r="O9151" t="s">
        <v>140</v>
      </c>
      <c r="P9151" t="s">
        <v>140</v>
      </c>
      <c r="Q9151" t="s">
        <v>140</v>
      </c>
      <c r="R9151" t="s">
        <v>140</v>
      </c>
      <c r="S9151" t="s">
        <v>140</v>
      </c>
      <c r="T9151" t="s">
        <v>140</v>
      </c>
    </row>
    <row r="9152" spans="1:20" x14ac:dyDescent="0.35">
      <c r="A9152" t="s">
        <v>32</v>
      </c>
      <c r="B9152" t="s">
        <v>1126</v>
      </c>
      <c r="C9152">
        <v>2082</v>
      </c>
      <c r="D9152" t="s">
        <v>936</v>
      </c>
      <c r="E9152" t="s">
        <v>1051</v>
      </c>
      <c r="F9152" t="s">
        <v>1019</v>
      </c>
      <c r="G9152" t="s">
        <v>977</v>
      </c>
      <c r="H9152" t="s">
        <v>1013</v>
      </c>
      <c r="I9152" t="s">
        <v>1018</v>
      </c>
      <c r="J9152" t="s">
        <v>1022</v>
      </c>
      <c r="K9152" t="s">
        <v>1010</v>
      </c>
      <c r="L9152" t="s">
        <v>1009</v>
      </c>
      <c r="M9152" t="s">
        <v>1022</v>
      </c>
      <c r="N9152" t="s">
        <v>949</v>
      </c>
      <c r="O9152" t="s">
        <v>1022</v>
      </c>
      <c r="P9152" t="s">
        <v>1022</v>
      </c>
      <c r="Q9152" t="s">
        <v>1014</v>
      </c>
      <c r="R9152" t="s">
        <v>1009</v>
      </c>
      <c r="S9152" t="s">
        <v>1010</v>
      </c>
      <c r="T9152" t="s">
        <v>1022</v>
      </c>
    </row>
    <row r="9153" spans="1:20" x14ac:dyDescent="0.35">
      <c r="A9153" t="s">
        <v>32</v>
      </c>
      <c r="B9153" t="s">
        <v>1127</v>
      </c>
      <c r="C9153">
        <v>2637</v>
      </c>
      <c r="D9153" t="s">
        <v>316</v>
      </c>
      <c r="E9153" t="s">
        <v>1043</v>
      </c>
      <c r="F9153" t="s">
        <v>1013</v>
      </c>
      <c r="G9153" t="s">
        <v>903</v>
      </c>
      <c r="H9153" t="s">
        <v>1010</v>
      </c>
      <c r="I9153" t="s">
        <v>1043</v>
      </c>
      <c r="J9153" t="s">
        <v>1022</v>
      </c>
      <c r="K9153" t="s">
        <v>1008</v>
      </c>
      <c r="L9153" t="s">
        <v>1016</v>
      </c>
      <c r="M9153" t="s">
        <v>140</v>
      </c>
      <c r="N9153" t="s">
        <v>1014</v>
      </c>
      <c r="O9153" t="s">
        <v>140</v>
      </c>
      <c r="P9153" t="s">
        <v>1008</v>
      </c>
      <c r="Q9153" t="s">
        <v>1013</v>
      </c>
      <c r="R9153" t="s">
        <v>1014</v>
      </c>
      <c r="S9153" t="s">
        <v>1014</v>
      </c>
      <c r="T9153" t="s">
        <v>140</v>
      </c>
    </row>
    <row r="9154" spans="1:20" x14ac:dyDescent="0.35">
      <c r="A9154" t="s">
        <v>32</v>
      </c>
      <c r="B9154" t="s">
        <v>339</v>
      </c>
      <c r="C9154">
        <v>204</v>
      </c>
      <c r="D9154" t="s">
        <v>102</v>
      </c>
      <c r="E9154" t="s">
        <v>1048</v>
      </c>
      <c r="F9154" t="s">
        <v>954</v>
      </c>
      <c r="G9154" t="s">
        <v>973</v>
      </c>
      <c r="H9154" t="s">
        <v>1013</v>
      </c>
      <c r="I9154" t="s">
        <v>1018</v>
      </c>
      <c r="J9154" t="s">
        <v>1008</v>
      </c>
      <c r="K9154" t="s">
        <v>140</v>
      </c>
      <c r="L9154" t="s">
        <v>140</v>
      </c>
      <c r="M9154" t="s">
        <v>140</v>
      </c>
      <c r="N9154" t="s">
        <v>140</v>
      </c>
      <c r="O9154" t="s">
        <v>140</v>
      </c>
      <c r="P9154" t="s">
        <v>140</v>
      </c>
      <c r="Q9154" t="s">
        <v>1009</v>
      </c>
      <c r="R9154" t="s">
        <v>1021</v>
      </c>
      <c r="S9154" t="s">
        <v>1009</v>
      </c>
      <c r="T9154" t="s">
        <v>1013</v>
      </c>
    </row>
    <row r="9156" spans="1:20" x14ac:dyDescent="0.35">
      <c r="A9156" t="s">
        <v>1378</v>
      </c>
    </row>
    <row r="9157" spans="1:20" x14ac:dyDescent="0.35">
      <c r="A9157" t="s">
        <v>2</v>
      </c>
      <c r="B9157" t="s">
        <v>1141</v>
      </c>
      <c r="C9157" t="s">
        <v>3</v>
      </c>
      <c r="D9157" t="s">
        <v>1362</v>
      </c>
      <c r="E9157" t="s">
        <v>1363</v>
      </c>
      <c r="F9157" t="s">
        <v>1364</v>
      </c>
      <c r="G9157" t="s">
        <v>1365</v>
      </c>
      <c r="H9157" t="s">
        <v>1366</v>
      </c>
      <c r="I9157" t="s">
        <v>1367</v>
      </c>
      <c r="J9157" t="s">
        <v>1368</v>
      </c>
      <c r="K9157" t="s">
        <v>1369</v>
      </c>
      <c r="L9157" t="s">
        <v>1370</v>
      </c>
      <c r="M9157" t="s">
        <v>1371</v>
      </c>
      <c r="N9157" t="s">
        <v>1372</v>
      </c>
      <c r="O9157" t="s">
        <v>1373</v>
      </c>
      <c r="P9157" t="s">
        <v>1374</v>
      </c>
      <c r="Q9157" t="s">
        <v>1375</v>
      </c>
      <c r="R9157" t="s">
        <v>1376</v>
      </c>
      <c r="S9157" t="s">
        <v>1042</v>
      </c>
      <c r="T9157" t="s">
        <v>136</v>
      </c>
    </row>
    <row r="9158" spans="1:20" x14ac:dyDescent="0.35">
      <c r="A9158" t="s">
        <v>8</v>
      </c>
      <c r="B9158" t="s">
        <v>1129</v>
      </c>
      <c r="C9158">
        <v>44</v>
      </c>
      <c r="D9158" t="s">
        <v>64</v>
      </c>
      <c r="E9158" t="s">
        <v>1104</v>
      </c>
      <c r="F9158" t="s">
        <v>1052</v>
      </c>
      <c r="G9158" t="s">
        <v>412</v>
      </c>
      <c r="H9158" t="s">
        <v>1004</v>
      </c>
      <c r="I9158" t="s">
        <v>345</v>
      </c>
      <c r="J9158" t="s">
        <v>140</v>
      </c>
      <c r="K9158" t="s">
        <v>140</v>
      </c>
      <c r="L9158" t="s">
        <v>140</v>
      </c>
      <c r="M9158" t="s">
        <v>140</v>
      </c>
      <c r="N9158" t="s">
        <v>716</v>
      </c>
      <c r="O9158" t="s">
        <v>140</v>
      </c>
      <c r="P9158" t="s">
        <v>775</v>
      </c>
      <c r="Q9158" t="s">
        <v>140</v>
      </c>
      <c r="R9158" t="s">
        <v>1021</v>
      </c>
      <c r="S9158" t="s">
        <v>140</v>
      </c>
      <c r="T9158" t="s">
        <v>140</v>
      </c>
    </row>
    <row r="9159" spans="1:20" x14ac:dyDescent="0.35">
      <c r="A9159" t="s">
        <v>8</v>
      </c>
      <c r="B9159" t="s">
        <v>1130</v>
      </c>
      <c r="C9159">
        <v>116</v>
      </c>
      <c r="D9159" t="s">
        <v>670</v>
      </c>
      <c r="E9159" t="s">
        <v>1044</v>
      </c>
      <c r="F9159" t="s">
        <v>1016</v>
      </c>
      <c r="G9159" t="s">
        <v>371</v>
      </c>
      <c r="H9159" t="s">
        <v>1066</v>
      </c>
      <c r="I9159" t="s">
        <v>788</v>
      </c>
      <c r="J9159" t="s">
        <v>140</v>
      </c>
      <c r="K9159" t="s">
        <v>140</v>
      </c>
      <c r="L9159" t="s">
        <v>140</v>
      </c>
      <c r="M9159" t="s">
        <v>140</v>
      </c>
      <c r="N9159" t="s">
        <v>1017</v>
      </c>
      <c r="O9159" t="s">
        <v>140</v>
      </c>
      <c r="P9159" t="s">
        <v>140</v>
      </c>
      <c r="Q9159" t="s">
        <v>140</v>
      </c>
      <c r="R9159" t="s">
        <v>140</v>
      </c>
      <c r="S9159" t="s">
        <v>140</v>
      </c>
      <c r="T9159" t="s">
        <v>140</v>
      </c>
    </row>
    <row r="9160" spans="1:20" x14ac:dyDescent="0.35">
      <c r="A9160" t="s">
        <v>8</v>
      </c>
      <c r="B9160" t="s">
        <v>1131</v>
      </c>
      <c r="C9160">
        <v>44</v>
      </c>
      <c r="D9160" t="s">
        <v>378</v>
      </c>
      <c r="E9160" t="s">
        <v>115</v>
      </c>
      <c r="F9160" t="s">
        <v>1052</v>
      </c>
      <c r="G9160" t="s">
        <v>970</v>
      </c>
      <c r="H9160" t="s">
        <v>1052</v>
      </c>
      <c r="I9160" t="s">
        <v>903</v>
      </c>
      <c r="J9160" t="s">
        <v>140</v>
      </c>
      <c r="K9160" t="s">
        <v>140</v>
      </c>
      <c r="L9160" t="s">
        <v>140</v>
      </c>
      <c r="M9160" t="s">
        <v>140</v>
      </c>
      <c r="N9160" t="s">
        <v>1057</v>
      </c>
      <c r="O9160" t="s">
        <v>140</v>
      </c>
      <c r="P9160" t="s">
        <v>140</v>
      </c>
      <c r="Q9160" t="s">
        <v>140</v>
      </c>
      <c r="R9160" t="s">
        <v>140</v>
      </c>
      <c r="S9160" t="s">
        <v>140</v>
      </c>
      <c r="T9160" t="s">
        <v>140</v>
      </c>
    </row>
    <row r="9161" spans="1:20" x14ac:dyDescent="0.35">
      <c r="A9161" t="s">
        <v>9</v>
      </c>
      <c r="B9161" t="s">
        <v>1129</v>
      </c>
      <c r="C9161">
        <v>18</v>
      </c>
      <c r="D9161" t="s">
        <v>38</v>
      </c>
      <c r="E9161" t="s">
        <v>733</v>
      </c>
      <c r="F9161" t="s">
        <v>668</v>
      </c>
      <c r="G9161" t="s">
        <v>723</v>
      </c>
      <c r="H9161" t="s">
        <v>140</v>
      </c>
      <c r="I9161" t="s">
        <v>733</v>
      </c>
      <c r="J9161" t="s">
        <v>140</v>
      </c>
      <c r="K9161" t="s">
        <v>1052</v>
      </c>
      <c r="L9161" t="s">
        <v>140</v>
      </c>
      <c r="M9161" t="s">
        <v>140</v>
      </c>
      <c r="N9161" t="s">
        <v>113</v>
      </c>
      <c r="O9161" t="s">
        <v>140</v>
      </c>
      <c r="P9161" t="s">
        <v>140</v>
      </c>
      <c r="Q9161" t="s">
        <v>140</v>
      </c>
      <c r="R9161" t="s">
        <v>140</v>
      </c>
      <c r="S9161" t="s">
        <v>1058</v>
      </c>
      <c r="T9161" t="s">
        <v>140</v>
      </c>
    </row>
    <row r="9162" spans="1:20" x14ac:dyDescent="0.35">
      <c r="A9162" t="s">
        <v>9</v>
      </c>
      <c r="B9162" t="s">
        <v>1130</v>
      </c>
      <c r="C9162">
        <v>163</v>
      </c>
      <c r="D9162" t="s">
        <v>938</v>
      </c>
      <c r="E9162" t="s">
        <v>1063</v>
      </c>
      <c r="F9162" t="s">
        <v>140</v>
      </c>
      <c r="G9162" t="s">
        <v>140</v>
      </c>
      <c r="H9162" t="s">
        <v>140</v>
      </c>
      <c r="I9162" t="s">
        <v>1012</v>
      </c>
      <c r="J9162" t="s">
        <v>140</v>
      </c>
      <c r="K9162" t="s">
        <v>140</v>
      </c>
      <c r="L9162" t="s">
        <v>140</v>
      </c>
      <c r="M9162" t="s">
        <v>140</v>
      </c>
      <c r="N9162" t="s">
        <v>1009</v>
      </c>
      <c r="O9162" t="s">
        <v>140</v>
      </c>
      <c r="P9162" t="s">
        <v>140</v>
      </c>
      <c r="Q9162" t="s">
        <v>140</v>
      </c>
      <c r="R9162" t="s">
        <v>140</v>
      </c>
      <c r="S9162" t="s">
        <v>140</v>
      </c>
      <c r="T9162" t="s">
        <v>140</v>
      </c>
    </row>
    <row r="9163" spans="1:20" x14ac:dyDescent="0.35">
      <c r="A9163" t="s">
        <v>9</v>
      </c>
      <c r="B9163" t="s">
        <v>1131</v>
      </c>
      <c r="C9163">
        <v>20</v>
      </c>
      <c r="D9163" t="s">
        <v>177</v>
      </c>
      <c r="E9163" t="s">
        <v>140</v>
      </c>
      <c r="F9163" t="s">
        <v>140</v>
      </c>
      <c r="G9163" t="s">
        <v>140</v>
      </c>
      <c r="H9163" t="s">
        <v>140</v>
      </c>
      <c r="I9163" t="s">
        <v>140</v>
      </c>
      <c r="J9163" t="s">
        <v>140</v>
      </c>
      <c r="K9163" t="s">
        <v>140</v>
      </c>
      <c r="L9163" t="s">
        <v>140</v>
      </c>
      <c r="M9163" t="s">
        <v>140</v>
      </c>
      <c r="N9163" t="s">
        <v>140</v>
      </c>
      <c r="O9163" t="s">
        <v>140</v>
      </c>
      <c r="P9163" t="s">
        <v>140</v>
      </c>
      <c r="Q9163" t="s">
        <v>140</v>
      </c>
      <c r="R9163" t="s">
        <v>140</v>
      </c>
      <c r="S9163" t="s">
        <v>140</v>
      </c>
      <c r="T9163" t="s">
        <v>140</v>
      </c>
    </row>
    <row r="9164" spans="1:20" x14ac:dyDescent="0.35">
      <c r="A9164" t="s">
        <v>10</v>
      </c>
      <c r="B9164" t="s">
        <v>1129</v>
      </c>
      <c r="C9164">
        <v>25</v>
      </c>
      <c r="D9164" t="s">
        <v>198</v>
      </c>
      <c r="E9164" t="s">
        <v>996</v>
      </c>
      <c r="F9164" t="s">
        <v>140</v>
      </c>
      <c r="G9164" t="s">
        <v>996</v>
      </c>
      <c r="H9164" t="s">
        <v>140</v>
      </c>
      <c r="I9164" t="s">
        <v>140</v>
      </c>
      <c r="J9164" t="s">
        <v>1046</v>
      </c>
      <c r="K9164" t="s">
        <v>1046</v>
      </c>
      <c r="L9164" t="s">
        <v>140</v>
      </c>
      <c r="M9164" t="s">
        <v>1046</v>
      </c>
      <c r="N9164" t="s">
        <v>996</v>
      </c>
      <c r="O9164" t="s">
        <v>140</v>
      </c>
      <c r="P9164" t="s">
        <v>140</v>
      </c>
      <c r="Q9164" t="s">
        <v>937</v>
      </c>
      <c r="R9164" t="s">
        <v>140</v>
      </c>
      <c r="S9164" t="s">
        <v>140</v>
      </c>
      <c r="T9164" t="s">
        <v>140</v>
      </c>
    </row>
    <row r="9165" spans="1:20" x14ac:dyDescent="0.35">
      <c r="A9165" t="s">
        <v>10</v>
      </c>
      <c r="B9165" t="s">
        <v>1130</v>
      </c>
      <c r="C9165">
        <v>169</v>
      </c>
      <c r="D9165" t="s">
        <v>1144</v>
      </c>
      <c r="E9165" t="s">
        <v>1050</v>
      </c>
      <c r="F9165" t="s">
        <v>140</v>
      </c>
      <c r="G9165" t="s">
        <v>140</v>
      </c>
      <c r="H9165" t="s">
        <v>140</v>
      </c>
      <c r="I9165" t="s">
        <v>1060</v>
      </c>
      <c r="J9165" t="s">
        <v>140</v>
      </c>
      <c r="K9165" t="s">
        <v>140</v>
      </c>
      <c r="L9165" t="s">
        <v>140</v>
      </c>
      <c r="M9165" t="s">
        <v>140</v>
      </c>
      <c r="N9165" t="s">
        <v>140</v>
      </c>
      <c r="O9165" t="s">
        <v>140</v>
      </c>
      <c r="P9165" t="s">
        <v>140</v>
      </c>
      <c r="Q9165" t="s">
        <v>140</v>
      </c>
      <c r="R9165" t="s">
        <v>140</v>
      </c>
      <c r="S9165" t="s">
        <v>140</v>
      </c>
      <c r="T9165" t="s">
        <v>140</v>
      </c>
    </row>
    <row r="9166" spans="1:20" x14ac:dyDescent="0.35">
      <c r="A9166" t="s">
        <v>10</v>
      </c>
      <c r="B9166" t="s">
        <v>1131</v>
      </c>
      <c r="C9166">
        <v>14</v>
      </c>
      <c r="D9166" t="s">
        <v>998</v>
      </c>
      <c r="E9166" t="s">
        <v>140</v>
      </c>
      <c r="F9166" t="s">
        <v>140</v>
      </c>
      <c r="G9166" t="s">
        <v>999</v>
      </c>
      <c r="H9166" t="s">
        <v>140</v>
      </c>
      <c r="I9166" t="s">
        <v>140</v>
      </c>
      <c r="J9166" t="s">
        <v>140</v>
      </c>
      <c r="K9166" t="s">
        <v>140</v>
      </c>
      <c r="L9166" t="s">
        <v>140</v>
      </c>
      <c r="M9166" t="s">
        <v>140</v>
      </c>
      <c r="N9166" t="s">
        <v>140</v>
      </c>
      <c r="O9166" t="s">
        <v>140</v>
      </c>
      <c r="P9166" t="s">
        <v>140</v>
      </c>
      <c r="Q9166" t="s">
        <v>140</v>
      </c>
      <c r="R9166" t="s">
        <v>140</v>
      </c>
      <c r="S9166" t="s">
        <v>140</v>
      </c>
      <c r="T9166" t="s">
        <v>140</v>
      </c>
    </row>
    <row r="9167" spans="1:20" x14ac:dyDescent="0.35">
      <c r="A9167" t="s">
        <v>11</v>
      </c>
      <c r="B9167" t="s">
        <v>1129</v>
      </c>
      <c r="C9167">
        <v>22</v>
      </c>
      <c r="D9167" t="s">
        <v>447</v>
      </c>
      <c r="E9167" t="s">
        <v>140</v>
      </c>
      <c r="F9167" t="s">
        <v>140</v>
      </c>
      <c r="G9167" t="s">
        <v>1057</v>
      </c>
      <c r="H9167" t="s">
        <v>140</v>
      </c>
      <c r="I9167" t="s">
        <v>140</v>
      </c>
      <c r="J9167" t="s">
        <v>458</v>
      </c>
      <c r="K9167" t="s">
        <v>458</v>
      </c>
      <c r="L9167" t="s">
        <v>140</v>
      </c>
      <c r="M9167" t="s">
        <v>140</v>
      </c>
      <c r="N9167" t="s">
        <v>140</v>
      </c>
      <c r="O9167" t="s">
        <v>140</v>
      </c>
      <c r="P9167" t="s">
        <v>140</v>
      </c>
      <c r="Q9167" t="s">
        <v>345</v>
      </c>
      <c r="R9167" t="s">
        <v>140</v>
      </c>
      <c r="S9167" t="s">
        <v>1046</v>
      </c>
      <c r="T9167" t="s">
        <v>140</v>
      </c>
    </row>
    <row r="9168" spans="1:20" x14ac:dyDescent="0.35">
      <c r="A9168" t="s">
        <v>11</v>
      </c>
      <c r="B9168" t="s">
        <v>1130</v>
      </c>
      <c r="C9168">
        <v>160</v>
      </c>
      <c r="D9168" t="s">
        <v>1153</v>
      </c>
      <c r="E9168" t="s">
        <v>1017</v>
      </c>
      <c r="F9168" t="s">
        <v>1014</v>
      </c>
      <c r="G9168" t="s">
        <v>515</v>
      </c>
      <c r="H9168" t="s">
        <v>140</v>
      </c>
      <c r="I9168" t="s">
        <v>1073</v>
      </c>
      <c r="J9168" t="s">
        <v>140</v>
      </c>
      <c r="K9168" t="s">
        <v>140</v>
      </c>
      <c r="L9168" t="s">
        <v>1013</v>
      </c>
      <c r="M9168" t="s">
        <v>140</v>
      </c>
      <c r="N9168" t="s">
        <v>949</v>
      </c>
      <c r="O9168" t="s">
        <v>140</v>
      </c>
      <c r="P9168" t="s">
        <v>1022</v>
      </c>
      <c r="Q9168" t="s">
        <v>140</v>
      </c>
      <c r="R9168" t="s">
        <v>140</v>
      </c>
      <c r="S9168" t="s">
        <v>140</v>
      </c>
      <c r="T9168" t="s">
        <v>140</v>
      </c>
    </row>
    <row r="9169" spans="1:20" x14ac:dyDescent="0.35">
      <c r="A9169" t="s">
        <v>11</v>
      </c>
      <c r="B9169" t="s">
        <v>1131</v>
      </c>
      <c r="C9169">
        <v>24</v>
      </c>
      <c r="D9169" t="s">
        <v>1116</v>
      </c>
      <c r="E9169" t="s">
        <v>140</v>
      </c>
      <c r="F9169" t="s">
        <v>140</v>
      </c>
      <c r="G9169" t="s">
        <v>1047</v>
      </c>
      <c r="H9169" t="s">
        <v>140</v>
      </c>
      <c r="I9169" t="s">
        <v>1047</v>
      </c>
      <c r="J9169" t="s">
        <v>140</v>
      </c>
      <c r="K9169" t="s">
        <v>140</v>
      </c>
      <c r="L9169" t="s">
        <v>140</v>
      </c>
      <c r="M9169" t="s">
        <v>140</v>
      </c>
      <c r="N9169" t="s">
        <v>140</v>
      </c>
      <c r="O9169" t="s">
        <v>140</v>
      </c>
      <c r="P9169" t="s">
        <v>140</v>
      </c>
      <c r="Q9169" t="s">
        <v>140</v>
      </c>
      <c r="R9169" t="s">
        <v>140</v>
      </c>
      <c r="S9169" t="s">
        <v>140</v>
      </c>
      <c r="T9169" t="s">
        <v>140</v>
      </c>
    </row>
    <row r="9170" spans="1:20" x14ac:dyDescent="0.35">
      <c r="A9170" t="s">
        <v>12</v>
      </c>
      <c r="B9170" t="s">
        <v>1129</v>
      </c>
      <c r="C9170">
        <v>77</v>
      </c>
      <c r="D9170" t="s">
        <v>150</v>
      </c>
      <c r="E9170" t="s">
        <v>664</v>
      </c>
      <c r="F9170" t="s">
        <v>1017</v>
      </c>
      <c r="G9170" t="s">
        <v>405</v>
      </c>
      <c r="H9170" t="s">
        <v>140</v>
      </c>
      <c r="I9170" t="s">
        <v>345</v>
      </c>
      <c r="J9170" t="s">
        <v>140</v>
      </c>
      <c r="K9170" t="s">
        <v>140</v>
      </c>
      <c r="L9170" t="s">
        <v>140</v>
      </c>
      <c r="M9170" t="s">
        <v>140</v>
      </c>
      <c r="N9170" t="s">
        <v>1098</v>
      </c>
      <c r="O9170" t="s">
        <v>140</v>
      </c>
      <c r="P9170" t="s">
        <v>1017</v>
      </c>
      <c r="Q9170" t="s">
        <v>838</v>
      </c>
      <c r="R9170" t="s">
        <v>954</v>
      </c>
      <c r="S9170" t="s">
        <v>1045</v>
      </c>
      <c r="T9170" t="s">
        <v>140</v>
      </c>
    </row>
    <row r="9171" spans="1:20" x14ac:dyDescent="0.35">
      <c r="A9171" t="s">
        <v>12</v>
      </c>
      <c r="B9171" t="s">
        <v>1130</v>
      </c>
      <c r="C9171">
        <v>87</v>
      </c>
      <c r="D9171" t="s">
        <v>572</v>
      </c>
      <c r="E9171" t="s">
        <v>91</v>
      </c>
      <c r="F9171" t="s">
        <v>769</v>
      </c>
      <c r="G9171" t="s">
        <v>501</v>
      </c>
      <c r="H9171" t="s">
        <v>1043</v>
      </c>
      <c r="I9171" t="s">
        <v>1023</v>
      </c>
      <c r="J9171" t="s">
        <v>140</v>
      </c>
      <c r="K9171" t="s">
        <v>140</v>
      </c>
      <c r="L9171" t="s">
        <v>1019</v>
      </c>
      <c r="M9171" t="s">
        <v>140</v>
      </c>
      <c r="N9171" t="s">
        <v>140</v>
      </c>
      <c r="O9171" t="s">
        <v>140</v>
      </c>
      <c r="P9171" t="s">
        <v>140</v>
      </c>
      <c r="Q9171" t="s">
        <v>140</v>
      </c>
      <c r="R9171" t="s">
        <v>140</v>
      </c>
      <c r="S9171" t="s">
        <v>140</v>
      </c>
      <c r="T9171" t="s">
        <v>140</v>
      </c>
    </row>
    <row r="9172" spans="1:20" x14ac:dyDescent="0.35">
      <c r="A9172" t="s">
        <v>12</v>
      </c>
      <c r="B9172" t="s">
        <v>1131</v>
      </c>
      <c r="C9172">
        <v>45</v>
      </c>
      <c r="D9172" t="s">
        <v>804</v>
      </c>
      <c r="E9172" t="s">
        <v>1095</v>
      </c>
      <c r="F9172" t="s">
        <v>140</v>
      </c>
      <c r="G9172" t="s">
        <v>893</v>
      </c>
      <c r="H9172" t="s">
        <v>1012</v>
      </c>
      <c r="I9172" t="s">
        <v>1011</v>
      </c>
      <c r="J9172" t="s">
        <v>140</v>
      </c>
      <c r="K9172" t="s">
        <v>140</v>
      </c>
      <c r="L9172" t="s">
        <v>140</v>
      </c>
      <c r="M9172" t="s">
        <v>140</v>
      </c>
      <c r="N9172" t="s">
        <v>838</v>
      </c>
      <c r="O9172" t="s">
        <v>140</v>
      </c>
      <c r="P9172" t="s">
        <v>140</v>
      </c>
      <c r="Q9172" t="s">
        <v>140</v>
      </c>
      <c r="R9172" t="s">
        <v>140</v>
      </c>
      <c r="S9172" t="s">
        <v>838</v>
      </c>
      <c r="T9172" t="s">
        <v>140</v>
      </c>
    </row>
    <row r="9173" spans="1:20" x14ac:dyDescent="0.35">
      <c r="A9173" t="s">
        <v>13</v>
      </c>
      <c r="B9173" t="s">
        <v>1129</v>
      </c>
      <c r="C9173">
        <v>31</v>
      </c>
      <c r="D9173" t="s">
        <v>563</v>
      </c>
      <c r="E9173" t="s">
        <v>1020</v>
      </c>
      <c r="F9173" t="s">
        <v>140</v>
      </c>
      <c r="G9173" t="s">
        <v>123</v>
      </c>
      <c r="H9173" t="s">
        <v>1020</v>
      </c>
      <c r="I9173" t="s">
        <v>1020</v>
      </c>
      <c r="J9173" t="s">
        <v>140</v>
      </c>
      <c r="K9173" t="s">
        <v>140</v>
      </c>
      <c r="L9173" t="s">
        <v>1055</v>
      </c>
      <c r="M9173" t="s">
        <v>1055</v>
      </c>
      <c r="N9173" t="s">
        <v>501</v>
      </c>
      <c r="O9173" t="s">
        <v>140</v>
      </c>
      <c r="P9173" t="s">
        <v>140</v>
      </c>
      <c r="Q9173" t="s">
        <v>548</v>
      </c>
      <c r="R9173" t="s">
        <v>515</v>
      </c>
      <c r="S9173" t="s">
        <v>140</v>
      </c>
      <c r="T9173" t="s">
        <v>140</v>
      </c>
    </row>
    <row r="9174" spans="1:20" x14ac:dyDescent="0.35">
      <c r="A9174" t="s">
        <v>13</v>
      </c>
      <c r="B9174" t="s">
        <v>1130</v>
      </c>
      <c r="C9174">
        <v>98</v>
      </c>
      <c r="D9174" t="s">
        <v>690</v>
      </c>
      <c r="E9174" t="s">
        <v>668</v>
      </c>
      <c r="F9174" t="s">
        <v>1050</v>
      </c>
      <c r="G9174" t="s">
        <v>365</v>
      </c>
      <c r="H9174" t="s">
        <v>1009</v>
      </c>
      <c r="I9174" t="s">
        <v>812</v>
      </c>
      <c r="J9174" t="s">
        <v>1009</v>
      </c>
      <c r="K9174" t="s">
        <v>140</v>
      </c>
      <c r="L9174" t="s">
        <v>1017</v>
      </c>
      <c r="M9174" t="s">
        <v>1009</v>
      </c>
      <c r="N9174" t="s">
        <v>1053</v>
      </c>
      <c r="O9174" t="s">
        <v>1009</v>
      </c>
      <c r="P9174" t="s">
        <v>140</v>
      </c>
      <c r="Q9174" t="s">
        <v>140</v>
      </c>
      <c r="R9174" t="s">
        <v>140</v>
      </c>
      <c r="S9174" t="s">
        <v>140</v>
      </c>
      <c r="T9174" t="s">
        <v>140</v>
      </c>
    </row>
    <row r="9175" spans="1:20" x14ac:dyDescent="0.35">
      <c r="A9175" t="s">
        <v>13</v>
      </c>
      <c r="B9175" t="s">
        <v>1131</v>
      </c>
      <c r="C9175">
        <v>76</v>
      </c>
      <c r="D9175" t="s">
        <v>726</v>
      </c>
      <c r="E9175" t="s">
        <v>671</v>
      </c>
      <c r="F9175" t="s">
        <v>140</v>
      </c>
      <c r="G9175" t="s">
        <v>856</v>
      </c>
      <c r="H9175" t="s">
        <v>140</v>
      </c>
      <c r="I9175" t="s">
        <v>901</v>
      </c>
      <c r="J9175" t="s">
        <v>140</v>
      </c>
      <c r="K9175" t="s">
        <v>140</v>
      </c>
      <c r="L9175" t="s">
        <v>1064</v>
      </c>
      <c r="M9175" t="s">
        <v>140</v>
      </c>
      <c r="N9175" t="s">
        <v>1046</v>
      </c>
      <c r="O9175" t="s">
        <v>140</v>
      </c>
      <c r="P9175" t="s">
        <v>140</v>
      </c>
      <c r="Q9175" t="s">
        <v>1058</v>
      </c>
      <c r="R9175" t="s">
        <v>140</v>
      </c>
      <c r="S9175" t="s">
        <v>140</v>
      </c>
      <c r="T9175" t="s">
        <v>140</v>
      </c>
    </row>
    <row r="9176" spans="1:20" x14ac:dyDescent="0.35">
      <c r="A9176" t="s">
        <v>14</v>
      </c>
      <c r="B9176" t="s">
        <v>1129</v>
      </c>
      <c r="C9176">
        <v>49</v>
      </c>
      <c r="D9176" t="s">
        <v>464</v>
      </c>
      <c r="E9176" t="s">
        <v>1046</v>
      </c>
      <c r="F9176" t="s">
        <v>1064</v>
      </c>
      <c r="G9176" t="s">
        <v>289</v>
      </c>
      <c r="H9176" t="s">
        <v>140</v>
      </c>
      <c r="I9176" t="s">
        <v>940</v>
      </c>
      <c r="J9176" t="s">
        <v>140</v>
      </c>
      <c r="K9176" t="s">
        <v>1043</v>
      </c>
      <c r="L9176" t="s">
        <v>140</v>
      </c>
      <c r="M9176" t="s">
        <v>140</v>
      </c>
      <c r="N9176" t="s">
        <v>1046</v>
      </c>
      <c r="O9176" t="s">
        <v>140</v>
      </c>
      <c r="P9176" t="s">
        <v>140</v>
      </c>
      <c r="Q9176" t="s">
        <v>1043</v>
      </c>
      <c r="R9176" t="s">
        <v>977</v>
      </c>
      <c r="S9176" t="s">
        <v>1064</v>
      </c>
      <c r="T9176" t="s">
        <v>140</v>
      </c>
    </row>
    <row r="9177" spans="1:20" x14ac:dyDescent="0.35">
      <c r="A9177" t="s">
        <v>14</v>
      </c>
      <c r="B9177" t="s">
        <v>1130</v>
      </c>
      <c r="C9177">
        <v>120</v>
      </c>
      <c r="D9177" t="s">
        <v>1101</v>
      </c>
      <c r="E9177" t="s">
        <v>1010</v>
      </c>
      <c r="F9177" t="s">
        <v>140</v>
      </c>
      <c r="G9177" t="s">
        <v>660</v>
      </c>
      <c r="H9177" t="s">
        <v>140</v>
      </c>
      <c r="I9177" t="s">
        <v>775</v>
      </c>
      <c r="J9177" t="s">
        <v>140</v>
      </c>
      <c r="K9177" t="s">
        <v>140</v>
      </c>
      <c r="L9177" t="s">
        <v>140</v>
      </c>
      <c r="M9177" t="s">
        <v>140</v>
      </c>
      <c r="N9177" t="s">
        <v>1021</v>
      </c>
      <c r="O9177" t="s">
        <v>140</v>
      </c>
      <c r="P9177" t="s">
        <v>140</v>
      </c>
      <c r="Q9177" t="s">
        <v>140</v>
      </c>
      <c r="R9177" t="s">
        <v>140</v>
      </c>
      <c r="S9177" t="s">
        <v>775</v>
      </c>
      <c r="T9177" t="s">
        <v>140</v>
      </c>
    </row>
    <row r="9178" spans="1:20" x14ac:dyDescent="0.35">
      <c r="A9178" t="s">
        <v>14</v>
      </c>
      <c r="B9178" t="s">
        <v>1131</v>
      </c>
      <c r="C9178">
        <v>33</v>
      </c>
      <c r="D9178" t="s">
        <v>104</v>
      </c>
      <c r="E9178" t="s">
        <v>1066</v>
      </c>
      <c r="F9178" t="s">
        <v>140</v>
      </c>
      <c r="G9178" t="s">
        <v>1045</v>
      </c>
      <c r="H9178" t="s">
        <v>1051</v>
      </c>
      <c r="I9178" t="s">
        <v>1051</v>
      </c>
      <c r="J9178" t="s">
        <v>140</v>
      </c>
      <c r="K9178" t="s">
        <v>140</v>
      </c>
      <c r="L9178" t="s">
        <v>140</v>
      </c>
      <c r="M9178" t="s">
        <v>140</v>
      </c>
      <c r="N9178" t="s">
        <v>140</v>
      </c>
      <c r="O9178" t="s">
        <v>140</v>
      </c>
      <c r="P9178" t="s">
        <v>140</v>
      </c>
      <c r="Q9178" t="s">
        <v>140</v>
      </c>
      <c r="R9178" t="s">
        <v>140</v>
      </c>
      <c r="S9178" t="s">
        <v>140</v>
      </c>
      <c r="T9178" t="s">
        <v>140</v>
      </c>
    </row>
    <row r="9179" spans="1:20" x14ac:dyDescent="0.35">
      <c r="A9179" t="s">
        <v>15</v>
      </c>
      <c r="B9179" t="s">
        <v>1129</v>
      </c>
      <c r="C9179">
        <v>44</v>
      </c>
      <c r="D9179" t="s">
        <v>260</v>
      </c>
      <c r="E9179" t="s">
        <v>1050</v>
      </c>
      <c r="F9179" t="s">
        <v>1046</v>
      </c>
      <c r="G9179" t="s">
        <v>838</v>
      </c>
      <c r="H9179" t="s">
        <v>949</v>
      </c>
      <c r="I9179" t="s">
        <v>140</v>
      </c>
      <c r="J9179" t="s">
        <v>1014</v>
      </c>
      <c r="K9179" t="s">
        <v>949</v>
      </c>
      <c r="L9179" t="s">
        <v>140</v>
      </c>
      <c r="M9179" t="s">
        <v>140</v>
      </c>
      <c r="N9179" t="s">
        <v>140</v>
      </c>
      <c r="O9179" t="s">
        <v>140</v>
      </c>
      <c r="P9179" t="s">
        <v>140</v>
      </c>
      <c r="Q9179" t="s">
        <v>1003</v>
      </c>
      <c r="R9179" t="s">
        <v>1046</v>
      </c>
      <c r="S9179" t="s">
        <v>140</v>
      </c>
      <c r="T9179" t="s">
        <v>1046</v>
      </c>
    </row>
    <row r="9180" spans="1:20" x14ac:dyDescent="0.35">
      <c r="A9180" t="s">
        <v>15</v>
      </c>
      <c r="B9180" t="s">
        <v>1130</v>
      </c>
      <c r="C9180">
        <v>130</v>
      </c>
      <c r="D9180" t="s">
        <v>514</v>
      </c>
      <c r="E9180" t="s">
        <v>1063</v>
      </c>
      <c r="F9180" t="s">
        <v>140</v>
      </c>
      <c r="G9180" t="s">
        <v>1063</v>
      </c>
      <c r="H9180" t="s">
        <v>140</v>
      </c>
      <c r="I9180" t="s">
        <v>515</v>
      </c>
      <c r="J9180" t="s">
        <v>140</v>
      </c>
      <c r="K9180" t="s">
        <v>1063</v>
      </c>
      <c r="L9180" t="s">
        <v>1063</v>
      </c>
      <c r="M9180" t="s">
        <v>1063</v>
      </c>
      <c r="N9180" t="s">
        <v>140</v>
      </c>
      <c r="O9180" t="s">
        <v>140</v>
      </c>
      <c r="P9180" t="s">
        <v>140</v>
      </c>
      <c r="Q9180" t="s">
        <v>140</v>
      </c>
      <c r="R9180" t="s">
        <v>140</v>
      </c>
      <c r="S9180" t="s">
        <v>140</v>
      </c>
      <c r="T9180" t="s">
        <v>140</v>
      </c>
    </row>
    <row r="9181" spans="1:20" x14ac:dyDescent="0.35">
      <c r="A9181" t="s">
        <v>15</v>
      </c>
      <c r="B9181" t="s">
        <v>1131</v>
      </c>
      <c r="C9181">
        <v>32</v>
      </c>
      <c r="D9181" t="s">
        <v>665</v>
      </c>
      <c r="E9181" t="s">
        <v>140</v>
      </c>
      <c r="F9181" t="s">
        <v>140</v>
      </c>
      <c r="G9181" t="s">
        <v>664</v>
      </c>
      <c r="H9181" t="s">
        <v>140</v>
      </c>
      <c r="I9181" t="s">
        <v>140</v>
      </c>
      <c r="J9181" t="s">
        <v>140</v>
      </c>
      <c r="K9181" t="s">
        <v>140</v>
      </c>
      <c r="L9181" t="s">
        <v>140</v>
      </c>
      <c r="M9181" t="s">
        <v>140</v>
      </c>
      <c r="N9181" t="s">
        <v>140</v>
      </c>
      <c r="O9181" t="s">
        <v>140</v>
      </c>
      <c r="P9181" t="s">
        <v>140</v>
      </c>
      <c r="Q9181" t="s">
        <v>140</v>
      </c>
      <c r="R9181" t="s">
        <v>140</v>
      </c>
      <c r="S9181" t="s">
        <v>140</v>
      </c>
      <c r="T9181" t="s">
        <v>140</v>
      </c>
    </row>
    <row r="9182" spans="1:20" x14ac:dyDescent="0.35">
      <c r="A9182" t="s">
        <v>16</v>
      </c>
      <c r="B9182" t="s">
        <v>1129</v>
      </c>
      <c r="C9182">
        <v>13</v>
      </c>
      <c r="D9182" t="s">
        <v>130</v>
      </c>
      <c r="E9182" t="s">
        <v>140</v>
      </c>
      <c r="F9182" t="s">
        <v>996</v>
      </c>
      <c r="G9182" t="s">
        <v>996</v>
      </c>
      <c r="H9182" t="s">
        <v>140</v>
      </c>
      <c r="I9182" t="s">
        <v>140</v>
      </c>
      <c r="J9182" t="s">
        <v>140</v>
      </c>
      <c r="K9182" t="s">
        <v>838</v>
      </c>
      <c r="L9182" t="s">
        <v>838</v>
      </c>
      <c r="M9182" t="s">
        <v>140</v>
      </c>
      <c r="N9182" t="s">
        <v>140</v>
      </c>
      <c r="O9182" t="s">
        <v>140</v>
      </c>
      <c r="P9182" t="s">
        <v>140</v>
      </c>
      <c r="Q9182" t="s">
        <v>140</v>
      </c>
      <c r="R9182" t="s">
        <v>140</v>
      </c>
      <c r="S9182" t="s">
        <v>140</v>
      </c>
      <c r="T9182" t="s">
        <v>140</v>
      </c>
    </row>
    <row r="9183" spans="1:20" x14ac:dyDescent="0.35">
      <c r="A9183" t="s">
        <v>16</v>
      </c>
      <c r="B9183" t="s">
        <v>1130</v>
      </c>
      <c r="C9183">
        <v>166</v>
      </c>
      <c r="D9183" t="s">
        <v>1148</v>
      </c>
      <c r="E9183" t="s">
        <v>140</v>
      </c>
      <c r="F9183" t="s">
        <v>140</v>
      </c>
      <c r="G9183" t="s">
        <v>1009</v>
      </c>
      <c r="H9183" t="s">
        <v>140</v>
      </c>
      <c r="I9183" t="s">
        <v>140</v>
      </c>
      <c r="J9183" t="s">
        <v>140</v>
      </c>
      <c r="K9183" t="s">
        <v>1009</v>
      </c>
      <c r="L9183" t="s">
        <v>140</v>
      </c>
      <c r="M9183" t="s">
        <v>140</v>
      </c>
      <c r="N9183" t="s">
        <v>140</v>
      </c>
      <c r="O9183" t="s">
        <v>140</v>
      </c>
      <c r="P9183" t="s">
        <v>140</v>
      </c>
      <c r="Q9183" t="s">
        <v>140</v>
      </c>
      <c r="R9183" t="s">
        <v>140</v>
      </c>
      <c r="S9183" t="s">
        <v>140</v>
      </c>
      <c r="T9183" t="s">
        <v>140</v>
      </c>
    </row>
    <row r="9184" spans="1:20" x14ac:dyDescent="0.35">
      <c r="A9184" t="s">
        <v>16</v>
      </c>
      <c r="B9184" t="s">
        <v>1131</v>
      </c>
      <c r="C9184">
        <v>27</v>
      </c>
      <c r="D9184" t="s">
        <v>1006</v>
      </c>
      <c r="E9184" t="s">
        <v>1007</v>
      </c>
      <c r="F9184" t="s">
        <v>140</v>
      </c>
      <c r="G9184" t="s">
        <v>140</v>
      </c>
      <c r="H9184" t="s">
        <v>140</v>
      </c>
      <c r="I9184" t="s">
        <v>140</v>
      </c>
      <c r="J9184" t="s">
        <v>140</v>
      </c>
      <c r="K9184" t="s">
        <v>140</v>
      </c>
      <c r="L9184" t="s">
        <v>140</v>
      </c>
      <c r="M9184" t="s">
        <v>140</v>
      </c>
      <c r="N9184" t="s">
        <v>140</v>
      </c>
      <c r="O9184" t="s">
        <v>140</v>
      </c>
      <c r="P9184" t="s">
        <v>140</v>
      </c>
      <c r="Q9184" t="s">
        <v>140</v>
      </c>
      <c r="R9184" t="s">
        <v>140</v>
      </c>
      <c r="S9184" t="s">
        <v>140</v>
      </c>
      <c r="T9184" t="s">
        <v>140</v>
      </c>
    </row>
    <row r="9185" spans="1:20" x14ac:dyDescent="0.35">
      <c r="A9185" t="s">
        <v>17</v>
      </c>
      <c r="B9185" t="s">
        <v>1129</v>
      </c>
      <c r="C9185">
        <v>27</v>
      </c>
      <c r="D9185" t="s">
        <v>423</v>
      </c>
      <c r="E9185" t="s">
        <v>140</v>
      </c>
      <c r="F9185" t="s">
        <v>1017</v>
      </c>
      <c r="G9185" t="s">
        <v>1017</v>
      </c>
      <c r="H9185" t="s">
        <v>140</v>
      </c>
      <c r="I9185" t="s">
        <v>140</v>
      </c>
      <c r="J9185" t="s">
        <v>140</v>
      </c>
      <c r="K9185" t="s">
        <v>140</v>
      </c>
      <c r="L9185" t="s">
        <v>664</v>
      </c>
      <c r="M9185" t="s">
        <v>140</v>
      </c>
      <c r="N9185" t="s">
        <v>140</v>
      </c>
      <c r="O9185" t="s">
        <v>140</v>
      </c>
      <c r="P9185" t="s">
        <v>140</v>
      </c>
      <c r="Q9185" t="s">
        <v>996</v>
      </c>
      <c r="R9185" t="s">
        <v>140</v>
      </c>
      <c r="S9185" t="s">
        <v>1050</v>
      </c>
      <c r="T9185" t="s">
        <v>140</v>
      </c>
    </row>
    <row r="9186" spans="1:20" x14ac:dyDescent="0.35">
      <c r="A9186" t="s">
        <v>17</v>
      </c>
      <c r="B9186" t="s">
        <v>1130</v>
      </c>
      <c r="C9186">
        <v>162</v>
      </c>
      <c r="D9186" t="s">
        <v>1160</v>
      </c>
      <c r="E9186" t="s">
        <v>1009</v>
      </c>
      <c r="F9186" t="s">
        <v>140</v>
      </c>
      <c r="G9186" t="s">
        <v>1021</v>
      </c>
      <c r="H9186" t="s">
        <v>140</v>
      </c>
      <c r="I9186" t="s">
        <v>1054</v>
      </c>
      <c r="J9186" t="s">
        <v>140</v>
      </c>
      <c r="K9186" t="s">
        <v>1013</v>
      </c>
      <c r="L9186" t="s">
        <v>140</v>
      </c>
      <c r="M9186" t="s">
        <v>140</v>
      </c>
      <c r="N9186" t="s">
        <v>140</v>
      </c>
      <c r="O9186" t="s">
        <v>140</v>
      </c>
      <c r="P9186" t="s">
        <v>140</v>
      </c>
      <c r="Q9186" t="s">
        <v>140</v>
      </c>
      <c r="R9186" t="s">
        <v>140</v>
      </c>
      <c r="S9186" t="s">
        <v>140</v>
      </c>
      <c r="T9186" t="s">
        <v>140</v>
      </c>
    </row>
    <row r="9187" spans="1:20" x14ac:dyDescent="0.35">
      <c r="A9187" t="s">
        <v>17</v>
      </c>
      <c r="B9187" t="s">
        <v>1131</v>
      </c>
      <c r="C9187">
        <v>14</v>
      </c>
      <c r="D9187" t="s">
        <v>177</v>
      </c>
      <c r="E9187" t="s">
        <v>140</v>
      </c>
      <c r="F9187" t="s">
        <v>140</v>
      </c>
      <c r="G9187" t="s">
        <v>140</v>
      </c>
      <c r="H9187" t="s">
        <v>140</v>
      </c>
      <c r="I9187" t="s">
        <v>140</v>
      </c>
      <c r="J9187" t="s">
        <v>140</v>
      </c>
      <c r="K9187" t="s">
        <v>140</v>
      </c>
      <c r="L9187" t="s">
        <v>140</v>
      </c>
      <c r="M9187" t="s">
        <v>140</v>
      </c>
      <c r="N9187" t="s">
        <v>140</v>
      </c>
      <c r="O9187" t="s">
        <v>140</v>
      </c>
      <c r="P9187" t="s">
        <v>140</v>
      </c>
      <c r="Q9187" t="s">
        <v>140</v>
      </c>
      <c r="R9187" t="s">
        <v>140</v>
      </c>
      <c r="S9187" t="s">
        <v>140</v>
      </c>
      <c r="T9187" t="s">
        <v>140</v>
      </c>
    </row>
    <row r="9188" spans="1:20" x14ac:dyDescent="0.35">
      <c r="A9188" t="s">
        <v>18</v>
      </c>
      <c r="B9188" t="s">
        <v>1129</v>
      </c>
      <c r="C9188">
        <v>23</v>
      </c>
      <c r="D9188" t="s">
        <v>370</v>
      </c>
      <c r="E9188" t="s">
        <v>1021</v>
      </c>
      <c r="F9188" t="s">
        <v>140</v>
      </c>
      <c r="G9188" t="s">
        <v>548</v>
      </c>
      <c r="H9188" t="s">
        <v>140</v>
      </c>
      <c r="I9188" t="s">
        <v>801</v>
      </c>
      <c r="J9188" t="s">
        <v>140</v>
      </c>
      <c r="K9188" t="s">
        <v>140</v>
      </c>
      <c r="L9188" t="s">
        <v>140</v>
      </c>
      <c r="M9188" t="s">
        <v>140</v>
      </c>
      <c r="N9188" t="s">
        <v>140</v>
      </c>
      <c r="O9188" t="s">
        <v>140</v>
      </c>
      <c r="P9188" t="s">
        <v>140</v>
      </c>
      <c r="Q9188" t="s">
        <v>140</v>
      </c>
      <c r="R9188" t="s">
        <v>140</v>
      </c>
      <c r="S9188" t="s">
        <v>664</v>
      </c>
      <c r="T9188" t="s">
        <v>140</v>
      </c>
    </row>
    <row r="9189" spans="1:20" x14ac:dyDescent="0.35">
      <c r="A9189" t="s">
        <v>18</v>
      </c>
      <c r="B9189" t="s">
        <v>1130</v>
      </c>
      <c r="C9189">
        <v>138</v>
      </c>
      <c r="D9189" t="s">
        <v>1157</v>
      </c>
      <c r="E9189" t="s">
        <v>939</v>
      </c>
      <c r="F9189" t="s">
        <v>775</v>
      </c>
      <c r="G9189" t="s">
        <v>1057</v>
      </c>
      <c r="H9189" t="s">
        <v>140</v>
      </c>
      <c r="I9189" t="s">
        <v>1073</v>
      </c>
      <c r="J9189" t="s">
        <v>140</v>
      </c>
      <c r="K9189" t="s">
        <v>140</v>
      </c>
      <c r="L9189" t="s">
        <v>1013</v>
      </c>
      <c r="M9189" t="s">
        <v>140</v>
      </c>
      <c r="N9189" t="s">
        <v>1014</v>
      </c>
      <c r="O9189" t="s">
        <v>140</v>
      </c>
      <c r="P9189" t="s">
        <v>140</v>
      </c>
      <c r="Q9189" t="s">
        <v>140</v>
      </c>
      <c r="R9189" t="s">
        <v>1013</v>
      </c>
      <c r="S9189" t="s">
        <v>140</v>
      </c>
      <c r="T9189" t="s">
        <v>140</v>
      </c>
    </row>
    <row r="9190" spans="1:20" x14ac:dyDescent="0.35">
      <c r="A9190" t="s">
        <v>18</v>
      </c>
      <c r="B9190" t="s">
        <v>1131</v>
      </c>
      <c r="C9190">
        <v>43</v>
      </c>
      <c r="D9190" t="s">
        <v>370</v>
      </c>
      <c r="E9190" t="s">
        <v>869</v>
      </c>
      <c r="F9190" t="s">
        <v>140</v>
      </c>
      <c r="G9190" t="s">
        <v>788</v>
      </c>
      <c r="H9190" t="s">
        <v>140</v>
      </c>
      <c r="I9190" t="s">
        <v>1049</v>
      </c>
      <c r="J9190" t="s">
        <v>140</v>
      </c>
      <c r="K9190" t="s">
        <v>1066</v>
      </c>
      <c r="L9190" t="s">
        <v>140</v>
      </c>
      <c r="M9190" t="s">
        <v>140</v>
      </c>
      <c r="N9190" t="s">
        <v>1021</v>
      </c>
      <c r="O9190" t="s">
        <v>140</v>
      </c>
      <c r="P9190" t="s">
        <v>140</v>
      </c>
      <c r="Q9190" t="s">
        <v>140</v>
      </c>
      <c r="R9190" t="s">
        <v>1023</v>
      </c>
      <c r="S9190" t="s">
        <v>140</v>
      </c>
      <c r="T9190" t="s">
        <v>140</v>
      </c>
    </row>
    <row r="9191" spans="1:20" x14ac:dyDescent="0.35">
      <c r="A9191" t="s">
        <v>19</v>
      </c>
      <c r="B9191" t="s">
        <v>1129</v>
      </c>
      <c r="C9191">
        <v>11</v>
      </c>
      <c r="D9191" t="s">
        <v>941</v>
      </c>
      <c r="E9191" t="s">
        <v>801</v>
      </c>
      <c r="F9191" t="s">
        <v>140</v>
      </c>
      <c r="G9191" t="s">
        <v>755</v>
      </c>
      <c r="H9191" t="s">
        <v>140</v>
      </c>
      <c r="I9191" t="s">
        <v>801</v>
      </c>
      <c r="J9191" t="s">
        <v>140</v>
      </c>
      <c r="K9191" t="s">
        <v>140</v>
      </c>
      <c r="L9191" t="s">
        <v>140</v>
      </c>
      <c r="M9191" t="s">
        <v>140</v>
      </c>
      <c r="N9191" t="s">
        <v>140</v>
      </c>
      <c r="O9191" t="s">
        <v>140</v>
      </c>
      <c r="P9191" t="s">
        <v>140</v>
      </c>
      <c r="Q9191" t="s">
        <v>140</v>
      </c>
      <c r="R9191" t="s">
        <v>140</v>
      </c>
      <c r="S9191" t="s">
        <v>140</v>
      </c>
      <c r="T9191" t="s">
        <v>140</v>
      </c>
    </row>
    <row r="9192" spans="1:20" x14ac:dyDescent="0.35">
      <c r="A9192" t="s">
        <v>19</v>
      </c>
      <c r="B9192" t="s">
        <v>1130</v>
      </c>
      <c r="C9192">
        <v>154</v>
      </c>
      <c r="D9192" t="s">
        <v>370</v>
      </c>
      <c r="E9192" t="s">
        <v>838</v>
      </c>
      <c r="F9192" t="s">
        <v>1019</v>
      </c>
      <c r="G9192" t="s">
        <v>838</v>
      </c>
      <c r="H9192" t="s">
        <v>1050</v>
      </c>
      <c r="I9192" t="s">
        <v>458</v>
      </c>
      <c r="J9192" t="s">
        <v>140</v>
      </c>
      <c r="K9192" t="s">
        <v>140</v>
      </c>
      <c r="L9192" t="s">
        <v>1050</v>
      </c>
      <c r="M9192" t="s">
        <v>140</v>
      </c>
      <c r="N9192" t="s">
        <v>1098</v>
      </c>
      <c r="O9192" t="s">
        <v>140</v>
      </c>
      <c r="P9192" t="s">
        <v>140</v>
      </c>
      <c r="Q9192" t="s">
        <v>140</v>
      </c>
      <c r="R9192" t="s">
        <v>1009</v>
      </c>
      <c r="S9192" t="s">
        <v>140</v>
      </c>
      <c r="T9192" t="s">
        <v>140</v>
      </c>
    </row>
    <row r="9193" spans="1:20" x14ac:dyDescent="0.35">
      <c r="A9193" t="s">
        <v>19</v>
      </c>
      <c r="B9193" t="s">
        <v>1131</v>
      </c>
      <c r="C9193">
        <v>41</v>
      </c>
      <c r="D9193" t="s">
        <v>725</v>
      </c>
      <c r="E9193" t="s">
        <v>422</v>
      </c>
      <c r="F9193" t="s">
        <v>977</v>
      </c>
      <c r="G9193" t="s">
        <v>513</v>
      </c>
      <c r="H9193" t="s">
        <v>1007</v>
      </c>
      <c r="I9193" t="s">
        <v>848</v>
      </c>
      <c r="J9193" t="s">
        <v>140</v>
      </c>
      <c r="K9193" t="s">
        <v>1021</v>
      </c>
      <c r="L9193" t="s">
        <v>801</v>
      </c>
      <c r="M9193" t="s">
        <v>1021</v>
      </c>
      <c r="N9193" t="s">
        <v>1057</v>
      </c>
      <c r="O9193" t="s">
        <v>140</v>
      </c>
      <c r="P9193" t="s">
        <v>140</v>
      </c>
      <c r="Q9193" t="s">
        <v>140</v>
      </c>
      <c r="R9193" t="s">
        <v>1007</v>
      </c>
      <c r="S9193" t="s">
        <v>140</v>
      </c>
      <c r="T9193" t="s">
        <v>140</v>
      </c>
    </row>
    <row r="9194" spans="1:20" x14ac:dyDescent="0.35">
      <c r="A9194" t="s">
        <v>20</v>
      </c>
      <c r="B9194" t="s">
        <v>1129</v>
      </c>
      <c r="C9194">
        <v>32</v>
      </c>
      <c r="D9194" t="s">
        <v>355</v>
      </c>
      <c r="E9194" t="s">
        <v>140</v>
      </c>
      <c r="F9194" t="s">
        <v>140</v>
      </c>
      <c r="G9194" t="s">
        <v>681</v>
      </c>
      <c r="H9194" t="s">
        <v>140</v>
      </c>
      <c r="I9194" t="s">
        <v>1061</v>
      </c>
      <c r="J9194" t="s">
        <v>140</v>
      </c>
      <c r="K9194" t="s">
        <v>140</v>
      </c>
      <c r="L9194" t="s">
        <v>140</v>
      </c>
      <c r="M9194" t="s">
        <v>140</v>
      </c>
      <c r="N9194" t="s">
        <v>140</v>
      </c>
      <c r="O9194" t="s">
        <v>140</v>
      </c>
      <c r="P9194" t="s">
        <v>140</v>
      </c>
      <c r="Q9194" t="s">
        <v>1060</v>
      </c>
      <c r="R9194" t="s">
        <v>1044</v>
      </c>
      <c r="S9194" t="s">
        <v>971</v>
      </c>
      <c r="T9194" t="s">
        <v>140</v>
      </c>
    </row>
    <row r="9195" spans="1:20" x14ac:dyDescent="0.35">
      <c r="A9195" t="s">
        <v>20</v>
      </c>
      <c r="B9195" t="s">
        <v>1130</v>
      </c>
      <c r="C9195">
        <v>90</v>
      </c>
      <c r="D9195" t="s">
        <v>132</v>
      </c>
      <c r="E9195" t="s">
        <v>458</v>
      </c>
      <c r="F9195" t="s">
        <v>1063</v>
      </c>
      <c r="G9195" t="s">
        <v>1067</v>
      </c>
      <c r="H9195" t="s">
        <v>1063</v>
      </c>
      <c r="I9195" t="s">
        <v>1045</v>
      </c>
      <c r="J9195" t="s">
        <v>140</v>
      </c>
      <c r="K9195" t="s">
        <v>140</v>
      </c>
      <c r="L9195" t="s">
        <v>1050</v>
      </c>
      <c r="M9195" t="s">
        <v>140</v>
      </c>
      <c r="N9195" t="s">
        <v>1060</v>
      </c>
      <c r="O9195" t="s">
        <v>140</v>
      </c>
      <c r="P9195" t="s">
        <v>140</v>
      </c>
      <c r="Q9195" t="s">
        <v>140</v>
      </c>
      <c r="R9195" t="s">
        <v>140</v>
      </c>
      <c r="S9195" t="s">
        <v>140</v>
      </c>
      <c r="T9195" t="s">
        <v>140</v>
      </c>
    </row>
    <row r="9196" spans="1:20" x14ac:dyDescent="0.35">
      <c r="A9196" t="s">
        <v>20</v>
      </c>
      <c r="B9196" t="s">
        <v>1131</v>
      </c>
      <c r="C9196">
        <v>82</v>
      </c>
      <c r="D9196" t="s">
        <v>56</v>
      </c>
      <c r="E9196" t="s">
        <v>788</v>
      </c>
      <c r="F9196" t="s">
        <v>1014</v>
      </c>
      <c r="G9196" t="s">
        <v>749</v>
      </c>
      <c r="H9196" t="s">
        <v>1013</v>
      </c>
      <c r="I9196" t="s">
        <v>89</v>
      </c>
      <c r="J9196" t="s">
        <v>1013</v>
      </c>
      <c r="K9196" t="s">
        <v>140</v>
      </c>
      <c r="L9196" t="s">
        <v>1013</v>
      </c>
      <c r="M9196" t="s">
        <v>140</v>
      </c>
      <c r="N9196" t="s">
        <v>1050</v>
      </c>
      <c r="O9196" t="s">
        <v>1013</v>
      </c>
      <c r="P9196" t="s">
        <v>1013</v>
      </c>
      <c r="Q9196" t="s">
        <v>1021</v>
      </c>
      <c r="R9196" t="s">
        <v>775</v>
      </c>
      <c r="S9196" t="s">
        <v>140</v>
      </c>
      <c r="T9196" t="s">
        <v>1013</v>
      </c>
    </row>
    <row r="9197" spans="1:20" x14ac:dyDescent="0.35">
      <c r="A9197" t="s">
        <v>21</v>
      </c>
      <c r="B9197" t="s">
        <v>1129</v>
      </c>
      <c r="C9197">
        <v>43</v>
      </c>
      <c r="D9197" t="s">
        <v>191</v>
      </c>
      <c r="E9197" t="s">
        <v>140</v>
      </c>
      <c r="F9197" t="s">
        <v>140</v>
      </c>
      <c r="G9197" t="s">
        <v>706</v>
      </c>
      <c r="H9197" t="s">
        <v>140</v>
      </c>
      <c r="I9197" t="s">
        <v>140</v>
      </c>
      <c r="J9197" t="s">
        <v>140</v>
      </c>
      <c r="K9197" t="s">
        <v>140</v>
      </c>
      <c r="L9197" t="s">
        <v>140</v>
      </c>
      <c r="M9197" t="s">
        <v>140</v>
      </c>
      <c r="N9197" t="s">
        <v>140</v>
      </c>
      <c r="O9197" t="s">
        <v>140</v>
      </c>
      <c r="P9197" t="s">
        <v>140</v>
      </c>
      <c r="Q9197" t="s">
        <v>939</v>
      </c>
      <c r="R9197" t="s">
        <v>939</v>
      </c>
      <c r="S9197" t="s">
        <v>140</v>
      </c>
      <c r="T9197" t="s">
        <v>140</v>
      </c>
    </row>
    <row r="9198" spans="1:20" x14ac:dyDescent="0.35">
      <c r="A9198" t="s">
        <v>21</v>
      </c>
      <c r="B9198" t="s">
        <v>1130</v>
      </c>
      <c r="C9198">
        <v>75</v>
      </c>
      <c r="D9198" t="s">
        <v>114</v>
      </c>
      <c r="E9198" t="s">
        <v>1054</v>
      </c>
      <c r="F9198" t="s">
        <v>1054</v>
      </c>
      <c r="G9198" t="s">
        <v>317</v>
      </c>
      <c r="H9198" t="s">
        <v>140</v>
      </c>
      <c r="I9198" t="s">
        <v>954</v>
      </c>
      <c r="J9198" t="s">
        <v>140</v>
      </c>
      <c r="K9198" t="s">
        <v>140</v>
      </c>
      <c r="L9198" t="s">
        <v>1054</v>
      </c>
      <c r="M9198" t="s">
        <v>140</v>
      </c>
      <c r="N9198" t="s">
        <v>140</v>
      </c>
      <c r="O9198" t="s">
        <v>140</v>
      </c>
      <c r="P9198" t="s">
        <v>140</v>
      </c>
      <c r="Q9198" t="s">
        <v>140</v>
      </c>
      <c r="R9198" t="s">
        <v>140</v>
      </c>
      <c r="S9198" t="s">
        <v>1054</v>
      </c>
      <c r="T9198" t="s">
        <v>140</v>
      </c>
    </row>
    <row r="9199" spans="1:20" x14ac:dyDescent="0.35">
      <c r="A9199" t="s">
        <v>21</v>
      </c>
      <c r="B9199" t="s">
        <v>1131</v>
      </c>
      <c r="C9199">
        <v>91</v>
      </c>
      <c r="D9199" t="s">
        <v>1113</v>
      </c>
      <c r="E9199" t="s">
        <v>140</v>
      </c>
      <c r="F9199" t="s">
        <v>140</v>
      </c>
      <c r="G9199" t="s">
        <v>1007</v>
      </c>
      <c r="H9199" t="s">
        <v>140</v>
      </c>
      <c r="I9199" t="s">
        <v>1043</v>
      </c>
      <c r="J9199" t="s">
        <v>140</v>
      </c>
      <c r="K9199" t="s">
        <v>140</v>
      </c>
      <c r="L9199" t="s">
        <v>140</v>
      </c>
      <c r="M9199" t="s">
        <v>140</v>
      </c>
      <c r="N9199" t="s">
        <v>140</v>
      </c>
      <c r="O9199" t="s">
        <v>140</v>
      </c>
      <c r="P9199" t="s">
        <v>1019</v>
      </c>
      <c r="Q9199" t="s">
        <v>140</v>
      </c>
      <c r="R9199" t="s">
        <v>140</v>
      </c>
      <c r="S9199" t="s">
        <v>140</v>
      </c>
      <c r="T9199" t="s">
        <v>140</v>
      </c>
    </row>
    <row r="9200" spans="1:20" x14ac:dyDescent="0.35">
      <c r="A9200" t="s">
        <v>22</v>
      </c>
      <c r="B9200" t="s">
        <v>1129</v>
      </c>
      <c r="C9200">
        <v>23</v>
      </c>
      <c r="D9200" t="s">
        <v>870</v>
      </c>
      <c r="E9200" t="s">
        <v>869</v>
      </c>
      <c r="F9200" t="s">
        <v>140</v>
      </c>
      <c r="G9200" t="s">
        <v>869</v>
      </c>
      <c r="H9200" t="s">
        <v>140</v>
      </c>
      <c r="I9200" t="s">
        <v>140</v>
      </c>
      <c r="J9200" t="s">
        <v>140</v>
      </c>
      <c r="K9200" t="s">
        <v>140</v>
      </c>
      <c r="L9200" t="s">
        <v>140</v>
      </c>
      <c r="M9200" t="s">
        <v>140</v>
      </c>
      <c r="N9200" t="s">
        <v>140</v>
      </c>
      <c r="O9200" t="s">
        <v>140</v>
      </c>
      <c r="P9200" t="s">
        <v>140</v>
      </c>
      <c r="Q9200" t="s">
        <v>140</v>
      </c>
      <c r="R9200" t="s">
        <v>140</v>
      </c>
      <c r="S9200" t="s">
        <v>140</v>
      </c>
      <c r="T9200" t="s">
        <v>140</v>
      </c>
    </row>
    <row r="9201" spans="1:20" x14ac:dyDescent="0.35">
      <c r="A9201" t="s">
        <v>22</v>
      </c>
      <c r="B9201" t="s">
        <v>1130</v>
      </c>
      <c r="C9201">
        <v>170</v>
      </c>
      <c r="D9201" t="s">
        <v>1159</v>
      </c>
      <c r="E9201" t="s">
        <v>140</v>
      </c>
      <c r="F9201" t="s">
        <v>140</v>
      </c>
      <c r="G9201" t="s">
        <v>1021</v>
      </c>
      <c r="H9201" t="s">
        <v>1008</v>
      </c>
      <c r="I9201" t="s">
        <v>1016</v>
      </c>
      <c r="J9201" t="s">
        <v>140</v>
      </c>
      <c r="K9201" t="s">
        <v>140</v>
      </c>
      <c r="L9201" t="s">
        <v>140</v>
      </c>
      <c r="M9201" t="s">
        <v>140</v>
      </c>
      <c r="N9201" t="s">
        <v>140</v>
      </c>
      <c r="O9201" t="s">
        <v>140</v>
      </c>
      <c r="P9201" t="s">
        <v>140</v>
      </c>
      <c r="Q9201" t="s">
        <v>140</v>
      </c>
      <c r="R9201" t="s">
        <v>140</v>
      </c>
      <c r="S9201" t="s">
        <v>140</v>
      </c>
      <c r="T9201" t="s">
        <v>140</v>
      </c>
    </row>
    <row r="9202" spans="1:20" x14ac:dyDescent="0.35">
      <c r="A9202" t="s">
        <v>22</v>
      </c>
      <c r="B9202" t="s">
        <v>1131</v>
      </c>
      <c r="C9202">
        <v>16</v>
      </c>
      <c r="D9202" t="s">
        <v>100</v>
      </c>
      <c r="E9202" t="s">
        <v>99</v>
      </c>
      <c r="F9202" t="s">
        <v>140</v>
      </c>
      <c r="G9202" t="s">
        <v>140</v>
      </c>
      <c r="H9202" t="s">
        <v>140</v>
      </c>
      <c r="I9202" t="s">
        <v>140</v>
      </c>
      <c r="J9202" t="s">
        <v>140</v>
      </c>
      <c r="K9202" t="s">
        <v>140</v>
      </c>
      <c r="L9202" t="s">
        <v>140</v>
      </c>
      <c r="M9202" t="s">
        <v>140</v>
      </c>
      <c r="N9202" t="s">
        <v>99</v>
      </c>
      <c r="O9202" t="s">
        <v>140</v>
      </c>
      <c r="P9202" t="s">
        <v>140</v>
      </c>
      <c r="Q9202" t="s">
        <v>140</v>
      </c>
      <c r="R9202" t="s">
        <v>140</v>
      </c>
      <c r="S9202" t="s">
        <v>140</v>
      </c>
      <c r="T9202" t="s">
        <v>140</v>
      </c>
    </row>
    <row r="9203" spans="1:20" x14ac:dyDescent="0.35">
      <c r="A9203" t="s">
        <v>23</v>
      </c>
      <c r="B9203" t="s">
        <v>1129</v>
      </c>
      <c r="C9203">
        <v>41</v>
      </c>
      <c r="D9203" t="s">
        <v>347</v>
      </c>
      <c r="E9203" t="s">
        <v>973</v>
      </c>
      <c r="F9203" t="s">
        <v>501</v>
      </c>
      <c r="G9203" t="s">
        <v>412</v>
      </c>
      <c r="H9203" t="s">
        <v>1050</v>
      </c>
      <c r="I9203" t="s">
        <v>1061</v>
      </c>
      <c r="J9203" t="s">
        <v>1051</v>
      </c>
      <c r="K9203" t="s">
        <v>140</v>
      </c>
      <c r="L9203" t="s">
        <v>1073</v>
      </c>
      <c r="M9203" t="s">
        <v>140</v>
      </c>
      <c r="N9203" t="s">
        <v>1062</v>
      </c>
      <c r="O9203" t="s">
        <v>140</v>
      </c>
      <c r="P9203" t="s">
        <v>1021</v>
      </c>
      <c r="Q9203" t="s">
        <v>1051</v>
      </c>
      <c r="R9203" t="s">
        <v>501</v>
      </c>
      <c r="S9203" t="s">
        <v>140</v>
      </c>
      <c r="T9203" t="s">
        <v>140</v>
      </c>
    </row>
    <row r="9204" spans="1:20" x14ac:dyDescent="0.35">
      <c r="A9204" t="s">
        <v>23</v>
      </c>
      <c r="B9204" t="s">
        <v>1130</v>
      </c>
      <c r="C9204">
        <v>105</v>
      </c>
      <c r="D9204" t="s">
        <v>324</v>
      </c>
      <c r="E9204" t="s">
        <v>1056</v>
      </c>
      <c r="F9204" t="s">
        <v>1050</v>
      </c>
      <c r="G9204" t="s">
        <v>105</v>
      </c>
      <c r="H9204" t="s">
        <v>1013</v>
      </c>
      <c r="I9204" t="s">
        <v>664</v>
      </c>
      <c r="J9204" t="s">
        <v>140</v>
      </c>
      <c r="K9204" t="s">
        <v>140</v>
      </c>
      <c r="L9204" t="s">
        <v>1014</v>
      </c>
      <c r="M9204" t="s">
        <v>140</v>
      </c>
      <c r="N9204" t="s">
        <v>940</v>
      </c>
      <c r="O9204" t="s">
        <v>140</v>
      </c>
      <c r="P9204" t="s">
        <v>140</v>
      </c>
      <c r="Q9204" t="s">
        <v>140</v>
      </c>
      <c r="R9204" t="s">
        <v>1008</v>
      </c>
      <c r="S9204" t="s">
        <v>140</v>
      </c>
      <c r="T9204" t="s">
        <v>140</v>
      </c>
    </row>
    <row r="9205" spans="1:20" x14ac:dyDescent="0.35">
      <c r="A9205" t="s">
        <v>23</v>
      </c>
      <c r="B9205" t="s">
        <v>1131</v>
      </c>
      <c r="C9205">
        <v>59</v>
      </c>
      <c r="D9205" t="s">
        <v>426</v>
      </c>
      <c r="E9205" t="s">
        <v>386</v>
      </c>
      <c r="F9205" t="s">
        <v>1011</v>
      </c>
      <c r="G9205" t="s">
        <v>723</v>
      </c>
      <c r="H9205" t="s">
        <v>1070</v>
      </c>
      <c r="I9205" t="s">
        <v>127</v>
      </c>
      <c r="J9205" t="s">
        <v>1011</v>
      </c>
      <c r="K9205" t="s">
        <v>140</v>
      </c>
      <c r="L9205" t="s">
        <v>140</v>
      </c>
      <c r="M9205" t="s">
        <v>140</v>
      </c>
      <c r="N9205" t="s">
        <v>109</v>
      </c>
      <c r="O9205" t="s">
        <v>775</v>
      </c>
      <c r="P9205" t="s">
        <v>1018</v>
      </c>
      <c r="Q9205" t="s">
        <v>940</v>
      </c>
      <c r="R9205" t="s">
        <v>140</v>
      </c>
      <c r="S9205" t="s">
        <v>140</v>
      </c>
      <c r="T9205" t="s">
        <v>140</v>
      </c>
    </row>
    <row r="9206" spans="1:20" x14ac:dyDescent="0.35">
      <c r="A9206" t="s">
        <v>24</v>
      </c>
      <c r="B9206" t="s">
        <v>1129</v>
      </c>
      <c r="C9206">
        <v>34</v>
      </c>
      <c r="D9206" t="s">
        <v>163</v>
      </c>
      <c r="E9206" t="s">
        <v>140</v>
      </c>
      <c r="F9206" t="s">
        <v>1004</v>
      </c>
      <c r="G9206" t="s">
        <v>1004</v>
      </c>
      <c r="H9206" t="s">
        <v>140</v>
      </c>
      <c r="I9206" t="s">
        <v>140</v>
      </c>
      <c r="J9206" t="s">
        <v>140</v>
      </c>
      <c r="K9206" t="s">
        <v>140</v>
      </c>
      <c r="L9206" t="s">
        <v>140</v>
      </c>
      <c r="M9206" t="s">
        <v>140</v>
      </c>
      <c r="N9206" t="s">
        <v>140</v>
      </c>
      <c r="O9206" t="s">
        <v>140</v>
      </c>
      <c r="P9206" t="s">
        <v>140</v>
      </c>
      <c r="Q9206" t="s">
        <v>1053</v>
      </c>
      <c r="R9206" t="s">
        <v>1004</v>
      </c>
      <c r="S9206" t="s">
        <v>1004</v>
      </c>
      <c r="T9206" t="s">
        <v>140</v>
      </c>
    </row>
    <row r="9207" spans="1:20" x14ac:dyDescent="0.35">
      <c r="A9207" t="s">
        <v>24</v>
      </c>
      <c r="B9207" t="s">
        <v>1130</v>
      </c>
      <c r="C9207">
        <v>147</v>
      </c>
      <c r="D9207" t="s">
        <v>1177</v>
      </c>
      <c r="E9207" t="s">
        <v>1012</v>
      </c>
      <c r="F9207" t="s">
        <v>140</v>
      </c>
      <c r="G9207" t="s">
        <v>140</v>
      </c>
      <c r="H9207" t="s">
        <v>140</v>
      </c>
      <c r="I9207" t="s">
        <v>140</v>
      </c>
      <c r="J9207" t="s">
        <v>140</v>
      </c>
      <c r="K9207" t="s">
        <v>140</v>
      </c>
      <c r="L9207" t="s">
        <v>140</v>
      </c>
      <c r="M9207" t="s">
        <v>140</v>
      </c>
      <c r="N9207" t="s">
        <v>140</v>
      </c>
      <c r="O9207" t="s">
        <v>140</v>
      </c>
      <c r="P9207" t="s">
        <v>140</v>
      </c>
      <c r="Q9207" t="s">
        <v>140</v>
      </c>
      <c r="R9207" t="s">
        <v>140</v>
      </c>
      <c r="S9207" t="s">
        <v>140</v>
      </c>
      <c r="T9207" t="s">
        <v>140</v>
      </c>
    </row>
    <row r="9208" spans="1:20" x14ac:dyDescent="0.35">
      <c r="A9208" t="s">
        <v>24</v>
      </c>
      <c r="B9208" t="s">
        <v>1131</v>
      </c>
      <c r="C9208">
        <v>26</v>
      </c>
      <c r="D9208" t="s">
        <v>177</v>
      </c>
      <c r="E9208" t="s">
        <v>140</v>
      </c>
      <c r="F9208" t="s">
        <v>140</v>
      </c>
      <c r="G9208" t="s">
        <v>140</v>
      </c>
      <c r="H9208" t="s">
        <v>140</v>
      </c>
      <c r="I9208" t="s">
        <v>140</v>
      </c>
      <c r="J9208" t="s">
        <v>140</v>
      </c>
      <c r="K9208" t="s">
        <v>140</v>
      </c>
      <c r="L9208" t="s">
        <v>140</v>
      </c>
      <c r="M9208" t="s">
        <v>140</v>
      </c>
      <c r="N9208" t="s">
        <v>140</v>
      </c>
      <c r="O9208" t="s">
        <v>140</v>
      </c>
      <c r="P9208" t="s">
        <v>140</v>
      </c>
      <c r="Q9208" t="s">
        <v>140</v>
      </c>
      <c r="R9208" t="s">
        <v>140</v>
      </c>
      <c r="S9208" t="s">
        <v>140</v>
      </c>
      <c r="T9208" t="s">
        <v>140</v>
      </c>
    </row>
    <row r="9209" spans="1:20" x14ac:dyDescent="0.35">
      <c r="A9209" t="s">
        <v>25</v>
      </c>
      <c r="B9209" t="s">
        <v>1129</v>
      </c>
      <c r="C9209">
        <v>22</v>
      </c>
      <c r="D9209" t="s">
        <v>791</v>
      </c>
      <c r="E9209" t="s">
        <v>140</v>
      </c>
      <c r="F9209" t="s">
        <v>140</v>
      </c>
      <c r="G9209" t="s">
        <v>1057</v>
      </c>
      <c r="H9209" t="s">
        <v>140</v>
      </c>
      <c r="I9209" t="s">
        <v>140</v>
      </c>
      <c r="J9209" t="s">
        <v>140</v>
      </c>
      <c r="K9209" t="s">
        <v>140</v>
      </c>
      <c r="L9209" t="s">
        <v>140</v>
      </c>
      <c r="M9209" t="s">
        <v>140</v>
      </c>
      <c r="N9209" t="s">
        <v>140</v>
      </c>
      <c r="O9209" t="s">
        <v>140</v>
      </c>
      <c r="P9209" t="s">
        <v>140</v>
      </c>
      <c r="Q9209" t="s">
        <v>1057</v>
      </c>
      <c r="R9209" t="s">
        <v>1057</v>
      </c>
      <c r="S9209" t="s">
        <v>988</v>
      </c>
      <c r="T9209" t="s">
        <v>140</v>
      </c>
    </row>
    <row r="9210" spans="1:20" x14ac:dyDescent="0.35">
      <c r="A9210" t="s">
        <v>25</v>
      </c>
      <c r="B9210" t="s">
        <v>1130</v>
      </c>
      <c r="C9210">
        <v>162</v>
      </c>
      <c r="D9210" t="s">
        <v>1213</v>
      </c>
      <c r="E9210" t="s">
        <v>1022</v>
      </c>
      <c r="F9210" t="s">
        <v>140</v>
      </c>
      <c r="G9210" t="s">
        <v>939</v>
      </c>
      <c r="H9210" t="s">
        <v>140</v>
      </c>
      <c r="I9210" t="s">
        <v>1016</v>
      </c>
      <c r="J9210" t="s">
        <v>140</v>
      </c>
      <c r="K9210" t="s">
        <v>140</v>
      </c>
      <c r="L9210" t="s">
        <v>140</v>
      </c>
      <c r="M9210" t="s">
        <v>140</v>
      </c>
      <c r="N9210" t="s">
        <v>140</v>
      </c>
      <c r="O9210" t="s">
        <v>140</v>
      </c>
      <c r="P9210" t="s">
        <v>140</v>
      </c>
      <c r="Q9210" t="s">
        <v>140</v>
      </c>
      <c r="R9210" t="s">
        <v>140</v>
      </c>
      <c r="S9210" t="s">
        <v>140</v>
      </c>
      <c r="T9210" t="s">
        <v>140</v>
      </c>
    </row>
    <row r="9211" spans="1:20" x14ac:dyDescent="0.35">
      <c r="A9211" t="s">
        <v>25</v>
      </c>
      <c r="B9211" t="s">
        <v>1131</v>
      </c>
      <c r="C9211">
        <v>19</v>
      </c>
      <c r="D9211" t="s">
        <v>514</v>
      </c>
      <c r="E9211" t="s">
        <v>140</v>
      </c>
      <c r="F9211" t="s">
        <v>140</v>
      </c>
      <c r="G9211" t="s">
        <v>140</v>
      </c>
      <c r="H9211" t="s">
        <v>140</v>
      </c>
      <c r="I9211" t="s">
        <v>140</v>
      </c>
      <c r="J9211" t="s">
        <v>140</v>
      </c>
      <c r="K9211" t="s">
        <v>140</v>
      </c>
      <c r="L9211" t="s">
        <v>140</v>
      </c>
      <c r="M9211" t="s">
        <v>140</v>
      </c>
      <c r="N9211" t="s">
        <v>140</v>
      </c>
      <c r="O9211" t="s">
        <v>140</v>
      </c>
      <c r="P9211" t="s">
        <v>140</v>
      </c>
      <c r="Q9211" t="s">
        <v>140</v>
      </c>
      <c r="R9211" t="s">
        <v>515</v>
      </c>
      <c r="S9211" t="s">
        <v>140</v>
      </c>
      <c r="T9211" t="s">
        <v>140</v>
      </c>
    </row>
    <row r="9212" spans="1:20" x14ac:dyDescent="0.35">
      <c r="A9212" t="s">
        <v>26</v>
      </c>
      <c r="B9212" t="s">
        <v>1129</v>
      </c>
      <c r="C9212">
        <v>20</v>
      </c>
      <c r="D9212" t="s">
        <v>473</v>
      </c>
      <c r="E9212" t="s">
        <v>140</v>
      </c>
      <c r="F9212" t="s">
        <v>140</v>
      </c>
      <c r="G9212" t="s">
        <v>140</v>
      </c>
      <c r="H9212" t="s">
        <v>140</v>
      </c>
      <c r="I9212" t="s">
        <v>140</v>
      </c>
      <c r="J9212" t="s">
        <v>140</v>
      </c>
      <c r="K9212" t="s">
        <v>140</v>
      </c>
      <c r="L9212" t="s">
        <v>140</v>
      </c>
      <c r="M9212" t="s">
        <v>140</v>
      </c>
      <c r="N9212" t="s">
        <v>140</v>
      </c>
      <c r="O9212" t="s">
        <v>140</v>
      </c>
      <c r="P9212" t="s">
        <v>140</v>
      </c>
      <c r="Q9212" t="s">
        <v>140</v>
      </c>
      <c r="R9212" t="s">
        <v>140</v>
      </c>
      <c r="S9212" t="s">
        <v>399</v>
      </c>
      <c r="T9212" t="s">
        <v>140</v>
      </c>
    </row>
    <row r="9213" spans="1:20" x14ac:dyDescent="0.35">
      <c r="A9213" t="s">
        <v>26</v>
      </c>
      <c r="B9213" t="s">
        <v>1130</v>
      </c>
      <c r="C9213">
        <v>137</v>
      </c>
      <c r="D9213" t="s">
        <v>800</v>
      </c>
      <c r="E9213" t="s">
        <v>1050</v>
      </c>
      <c r="F9213" t="s">
        <v>140</v>
      </c>
      <c r="G9213" t="s">
        <v>1020</v>
      </c>
      <c r="H9213" t="s">
        <v>140</v>
      </c>
      <c r="I9213" t="s">
        <v>939</v>
      </c>
      <c r="J9213" t="s">
        <v>140</v>
      </c>
      <c r="K9213" t="s">
        <v>140</v>
      </c>
      <c r="L9213" t="s">
        <v>140</v>
      </c>
      <c r="M9213" t="s">
        <v>140</v>
      </c>
      <c r="N9213" t="s">
        <v>1063</v>
      </c>
      <c r="O9213" t="s">
        <v>140</v>
      </c>
      <c r="P9213" t="s">
        <v>140</v>
      </c>
      <c r="Q9213" t="s">
        <v>140</v>
      </c>
      <c r="R9213" t="s">
        <v>1014</v>
      </c>
      <c r="S9213" t="s">
        <v>140</v>
      </c>
      <c r="T9213" t="s">
        <v>140</v>
      </c>
    </row>
    <row r="9214" spans="1:20" x14ac:dyDescent="0.35">
      <c r="A9214" t="s">
        <v>26</v>
      </c>
      <c r="B9214" t="s">
        <v>1131</v>
      </c>
      <c r="C9214">
        <v>45</v>
      </c>
      <c r="D9214" t="s">
        <v>642</v>
      </c>
      <c r="E9214" t="s">
        <v>940</v>
      </c>
      <c r="F9214" t="s">
        <v>1020</v>
      </c>
      <c r="G9214" t="s">
        <v>664</v>
      </c>
      <c r="H9214" t="s">
        <v>775</v>
      </c>
      <c r="I9214" t="s">
        <v>1052</v>
      </c>
      <c r="J9214" t="s">
        <v>140</v>
      </c>
      <c r="K9214" t="s">
        <v>140</v>
      </c>
      <c r="L9214" t="s">
        <v>140</v>
      </c>
      <c r="M9214" t="s">
        <v>140</v>
      </c>
      <c r="N9214" t="s">
        <v>140</v>
      </c>
      <c r="O9214" t="s">
        <v>140</v>
      </c>
      <c r="P9214" t="s">
        <v>140</v>
      </c>
      <c r="Q9214" t="s">
        <v>140</v>
      </c>
      <c r="R9214" t="s">
        <v>140</v>
      </c>
      <c r="S9214" t="s">
        <v>140</v>
      </c>
      <c r="T9214" t="s">
        <v>140</v>
      </c>
    </row>
    <row r="9215" spans="1:20" x14ac:dyDescent="0.35">
      <c r="A9215" t="s">
        <v>27</v>
      </c>
      <c r="B9215" t="s">
        <v>1129</v>
      </c>
      <c r="C9215">
        <v>7</v>
      </c>
      <c r="D9215" t="s">
        <v>177</v>
      </c>
      <c r="E9215" t="s">
        <v>140</v>
      </c>
      <c r="F9215" t="s">
        <v>140</v>
      </c>
      <c r="G9215" t="s">
        <v>140</v>
      </c>
      <c r="H9215" t="s">
        <v>140</v>
      </c>
      <c r="I9215" t="s">
        <v>140</v>
      </c>
      <c r="J9215" t="s">
        <v>140</v>
      </c>
      <c r="K9215" t="s">
        <v>140</v>
      </c>
      <c r="L9215" t="s">
        <v>140</v>
      </c>
      <c r="M9215" t="s">
        <v>140</v>
      </c>
      <c r="N9215" t="s">
        <v>140</v>
      </c>
      <c r="O9215" t="s">
        <v>140</v>
      </c>
      <c r="P9215" t="s">
        <v>140</v>
      </c>
      <c r="Q9215" t="s">
        <v>140</v>
      </c>
      <c r="R9215" t="s">
        <v>140</v>
      </c>
      <c r="S9215" t="s">
        <v>140</v>
      </c>
      <c r="T9215" t="s">
        <v>140</v>
      </c>
    </row>
    <row r="9216" spans="1:20" x14ac:dyDescent="0.35">
      <c r="A9216" t="s">
        <v>27</v>
      </c>
      <c r="B9216" t="s">
        <v>1130</v>
      </c>
      <c r="C9216">
        <v>171</v>
      </c>
      <c r="D9216" t="s">
        <v>1202</v>
      </c>
      <c r="E9216" t="s">
        <v>1014</v>
      </c>
      <c r="F9216" t="s">
        <v>140</v>
      </c>
      <c r="G9216" t="s">
        <v>140</v>
      </c>
      <c r="H9216" t="s">
        <v>140</v>
      </c>
      <c r="I9216" t="s">
        <v>140</v>
      </c>
      <c r="J9216" t="s">
        <v>140</v>
      </c>
      <c r="K9216" t="s">
        <v>140</v>
      </c>
      <c r="L9216" t="s">
        <v>140</v>
      </c>
      <c r="M9216" t="s">
        <v>140</v>
      </c>
      <c r="N9216" t="s">
        <v>140</v>
      </c>
      <c r="O9216" t="s">
        <v>140</v>
      </c>
      <c r="P9216" t="s">
        <v>140</v>
      </c>
      <c r="Q9216" t="s">
        <v>140</v>
      </c>
      <c r="R9216" t="s">
        <v>1009</v>
      </c>
      <c r="S9216" t="s">
        <v>140</v>
      </c>
      <c r="T9216" t="s">
        <v>1014</v>
      </c>
    </row>
    <row r="9217" spans="1:20" x14ac:dyDescent="0.35">
      <c r="A9217" t="s">
        <v>27</v>
      </c>
      <c r="B9217" t="s">
        <v>1131</v>
      </c>
      <c r="C9217">
        <v>26</v>
      </c>
      <c r="D9217" t="s">
        <v>177</v>
      </c>
      <c r="E9217" t="s">
        <v>140</v>
      </c>
      <c r="F9217" t="s">
        <v>140</v>
      </c>
      <c r="G9217" t="s">
        <v>140</v>
      </c>
      <c r="H9217" t="s">
        <v>140</v>
      </c>
      <c r="I9217" t="s">
        <v>140</v>
      </c>
      <c r="J9217" t="s">
        <v>140</v>
      </c>
      <c r="K9217" t="s">
        <v>140</v>
      </c>
      <c r="L9217" t="s">
        <v>140</v>
      </c>
      <c r="M9217" t="s">
        <v>140</v>
      </c>
      <c r="N9217" t="s">
        <v>140</v>
      </c>
      <c r="O9217" t="s">
        <v>140</v>
      </c>
      <c r="P9217" t="s">
        <v>140</v>
      </c>
      <c r="Q9217" t="s">
        <v>140</v>
      </c>
      <c r="R9217" t="s">
        <v>140</v>
      </c>
      <c r="S9217" t="s">
        <v>140</v>
      </c>
      <c r="T9217" t="s">
        <v>140</v>
      </c>
    </row>
    <row r="9218" spans="1:20" x14ac:dyDescent="0.35">
      <c r="A9218" t="s">
        <v>28</v>
      </c>
      <c r="B9218" t="s">
        <v>1129</v>
      </c>
      <c r="C9218">
        <v>34</v>
      </c>
      <c r="D9218" t="s">
        <v>1153</v>
      </c>
      <c r="E9218" t="s">
        <v>140</v>
      </c>
      <c r="F9218" t="s">
        <v>140</v>
      </c>
      <c r="G9218" t="s">
        <v>824</v>
      </c>
      <c r="H9218" t="s">
        <v>140</v>
      </c>
      <c r="I9218" t="s">
        <v>140</v>
      </c>
      <c r="J9218" t="s">
        <v>140</v>
      </c>
      <c r="K9218" t="s">
        <v>140</v>
      </c>
      <c r="L9218" t="s">
        <v>140</v>
      </c>
      <c r="M9218" t="s">
        <v>140</v>
      </c>
      <c r="N9218" t="s">
        <v>140</v>
      </c>
      <c r="O9218" t="s">
        <v>140</v>
      </c>
      <c r="P9218" t="s">
        <v>140</v>
      </c>
      <c r="Q9218" t="s">
        <v>140</v>
      </c>
      <c r="R9218" t="s">
        <v>140</v>
      </c>
      <c r="S9218" t="s">
        <v>1011</v>
      </c>
      <c r="T9218" t="s">
        <v>140</v>
      </c>
    </row>
    <row r="9219" spans="1:20" x14ac:dyDescent="0.35">
      <c r="A9219" t="s">
        <v>28</v>
      </c>
      <c r="B9219" t="s">
        <v>1130</v>
      </c>
      <c r="C9219">
        <v>147</v>
      </c>
      <c r="D9219" t="s">
        <v>948</v>
      </c>
      <c r="E9219" t="s">
        <v>1016</v>
      </c>
      <c r="F9219" t="s">
        <v>140</v>
      </c>
      <c r="G9219" t="s">
        <v>1013</v>
      </c>
      <c r="H9219" t="s">
        <v>140</v>
      </c>
      <c r="I9219" t="s">
        <v>1010</v>
      </c>
      <c r="J9219" t="s">
        <v>140</v>
      </c>
      <c r="K9219" t="s">
        <v>140</v>
      </c>
      <c r="L9219" t="s">
        <v>140</v>
      </c>
      <c r="M9219" t="s">
        <v>140</v>
      </c>
      <c r="N9219" t="s">
        <v>140</v>
      </c>
      <c r="O9219" t="s">
        <v>140</v>
      </c>
      <c r="P9219" t="s">
        <v>140</v>
      </c>
      <c r="Q9219" t="s">
        <v>140</v>
      </c>
      <c r="R9219" t="s">
        <v>1016</v>
      </c>
      <c r="S9219" t="s">
        <v>140</v>
      </c>
      <c r="T9219" t="s">
        <v>140</v>
      </c>
    </row>
    <row r="9220" spans="1:20" x14ac:dyDescent="0.35">
      <c r="A9220" t="s">
        <v>28</v>
      </c>
      <c r="B9220" t="s">
        <v>1131</v>
      </c>
      <c r="C9220">
        <v>26</v>
      </c>
      <c r="D9220" t="s">
        <v>177</v>
      </c>
      <c r="E9220" t="s">
        <v>140</v>
      </c>
      <c r="F9220" t="s">
        <v>140</v>
      </c>
      <c r="G9220" t="s">
        <v>140</v>
      </c>
      <c r="H9220" t="s">
        <v>140</v>
      </c>
      <c r="I9220" t="s">
        <v>140</v>
      </c>
      <c r="J9220" t="s">
        <v>140</v>
      </c>
      <c r="K9220" t="s">
        <v>140</v>
      </c>
      <c r="L9220" t="s">
        <v>140</v>
      </c>
      <c r="M9220" t="s">
        <v>140</v>
      </c>
      <c r="N9220" t="s">
        <v>140</v>
      </c>
      <c r="O9220" t="s">
        <v>140</v>
      </c>
      <c r="P9220" t="s">
        <v>140</v>
      </c>
      <c r="Q9220" t="s">
        <v>140</v>
      </c>
      <c r="R9220" t="s">
        <v>140</v>
      </c>
      <c r="S9220" t="s">
        <v>140</v>
      </c>
      <c r="T9220" t="s">
        <v>140</v>
      </c>
    </row>
    <row r="9221" spans="1:20" x14ac:dyDescent="0.35">
      <c r="A9221" t="s">
        <v>29</v>
      </c>
      <c r="B9221" t="s">
        <v>1129</v>
      </c>
      <c r="C9221">
        <v>12</v>
      </c>
      <c r="D9221" t="s">
        <v>920</v>
      </c>
      <c r="E9221" t="s">
        <v>140</v>
      </c>
      <c r="F9221" t="s">
        <v>574</v>
      </c>
      <c r="G9221" t="s">
        <v>574</v>
      </c>
      <c r="H9221" t="s">
        <v>140</v>
      </c>
      <c r="I9221" t="s">
        <v>140</v>
      </c>
      <c r="J9221" t="s">
        <v>140</v>
      </c>
      <c r="K9221" t="s">
        <v>140</v>
      </c>
      <c r="L9221" t="s">
        <v>140</v>
      </c>
      <c r="M9221" t="s">
        <v>140</v>
      </c>
      <c r="N9221" t="s">
        <v>140</v>
      </c>
      <c r="O9221" t="s">
        <v>140</v>
      </c>
      <c r="P9221" t="s">
        <v>140</v>
      </c>
      <c r="Q9221" t="s">
        <v>140</v>
      </c>
      <c r="R9221" t="s">
        <v>140</v>
      </c>
      <c r="S9221" t="s">
        <v>140</v>
      </c>
      <c r="T9221" t="s">
        <v>140</v>
      </c>
    </row>
    <row r="9222" spans="1:20" x14ac:dyDescent="0.35">
      <c r="A9222" t="s">
        <v>29</v>
      </c>
      <c r="B9222" t="s">
        <v>1130</v>
      </c>
      <c r="C9222">
        <v>172</v>
      </c>
      <c r="D9222" t="s">
        <v>1206</v>
      </c>
      <c r="E9222" t="s">
        <v>140</v>
      </c>
      <c r="F9222" t="s">
        <v>140</v>
      </c>
      <c r="G9222" t="s">
        <v>140</v>
      </c>
      <c r="H9222" t="s">
        <v>140</v>
      </c>
      <c r="I9222" t="s">
        <v>140</v>
      </c>
      <c r="J9222" t="s">
        <v>140</v>
      </c>
      <c r="K9222" t="s">
        <v>1054</v>
      </c>
      <c r="L9222" t="s">
        <v>140</v>
      </c>
      <c r="M9222" t="s">
        <v>140</v>
      </c>
      <c r="N9222" t="s">
        <v>140</v>
      </c>
      <c r="O9222" t="s">
        <v>140</v>
      </c>
      <c r="P9222" t="s">
        <v>140</v>
      </c>
      <c r="Q9222" t="s">
        <v>140</v>
      </c>
      <c r="R9222" t="s">
        <v>140</v>
      </c>
      <c r="S9222" t="s">
        <v>140</v>
      </c>
      <c r="T9222" t="s">
        <v>140</v>
      </c>
    </row>
    <row r="9223" spans="1:20" x14ac:dyDescent="0.35">
      <c r="A9223" t="s">
        <v>29</v>
      </c>
      <c r="B9223" t="s">
        <v>1131</v>
      </c>
      <c r="C9223">
        <v>20</v>
      </c>
      <c r="D9223" t="s">
        <v>177</v>
      </c>
      <c r="E9223" t="s">
        <v>140</v>
      </c>
      <c r="F9223" t="s">
        <v>140</v>
      </c>
      <c r="G9223" t="s">
        <v>140</v>
      </c>
      <c r="H9223" t="s">
        <v>140</v>
      </c>
      <c r="I9223" t="s">
        <v>140</v>
      </c>
      <c r="J9223" t="s">
        <v>140</v>
      </c>
      <c r="K9223" t="s">
        <v>140</v>
      </c>
      <c r="L9223" t="s">
        <v>140</v>
      </c>
      <c r="M9223" t="s">
        <v>140</v>
      </c>
      <c r="N9223" t="s">
        <v>140</v>
      </c>
      <c r="O9223" t="s">
        <v>140</v>
      </c>
      <c r="P9223" t="s">
        <v>140</v>
      </c>
      <c r="Q9223" t="s">
        <v>140</v>
      </c>
      <c r="R9223" t="s">
        <v>140</v>
      </c>
      <c r="S9223" t="s">
        <v>140</v>
      </c>
      <c r="T9223" t="s">
        <v>140</v>
      </c>
    </row>
    <row r="9224" spans="1:20" x14ac:dyDescent="0.35">
      <c r="A9224" t="s">
        <v>30</v>
      </c>
      <c r="B9224" t="s">
        <v>1129</v>
      </c>
      <c r="C9224">
        <v>13</v>
      </c>
      <c r="D9224" t="s">
        <v>1101</v>
      </c>
      <c r="E9224" t="s">
        <v>915</v>
      </c>
      <c r="F9224" t="s">
        <v>140</v>
      </c>
      <c r="G9224" t="s">
        <v>140</v>
      </c>
      <c r="H9224" t="s">
        <v>140</v>
      </c>
      <c r="I9224" t="s">
        <v>915</v>
      </c>
      <c r="J9224" t="s">
        <v>140</v>
      </c>
      <c r="K9224" t="s">
        <v>140</v>
      </c>
      <c r="L9224" t="s">
        <v>140</v>
      </c>
      <c r="M9224" t="s">
        <v>140</v>
      </c>
      <c r="N9224" t="s">
        <v>140</v>
      </c>
      <c r="O9224" t="s">
        <v>140</v>
      </c>
      <c r="P9224" t="s">
        <v>140</v>
      </c>
      <c r="Q9224" t="s">
        <v>140</v>
      </c>
      <c r="R9224" t="s">
        <v>140</v>
      </c>
      <c r="S9224" t="s">
        <v>140</v>
      </c>
      <c r="T9224" t="s">
        <v>140</v>
      </c>
    </row>
    <row r="9225" spans="1:20" x14ac:dyDescent="0.35">
      <c r="A9225" t="s">
        <v>30</v>
      </c>
      <c r="B9225" t="s">
        <v>1130</v>
      </c>
      <c r="C9225">
        <v>167</v>
      </c>
      <c r="D9225" t="s">
        <v>1254</v>
      </c>
      <c r="E9225" t="s">
        <v>140</v>
      </c>
      <c r="F9225" t="s">
        <v>140</v>
      </c>
      <c r="G9225" t="s">
        <v>1016</v>
      </c>
      <c r="H9225" t="s">
        <v>140</v>
      </c>
      <c r="I9225" t="s">
        <v>140</v>
      </c>
      <c r="J9225" t="s">
        <v>140</v>
      </c>
      <c r="K9225" t="s">
        <v>140</v>
      </c>
      <c r="L9225" t="s">
        <v>140</v>
      </c>
      <c r="M9225" t="s">
        <v>140</v>
      </c>
      <c r="N9225" t="s">
        <v>140</v>
      </c>
      <c r="O9225" t="s">
        <v>140</v>
      </c>
      <c r="P9225" t="s">
        <v>140</v>
      </c>
      <c r="Q9225" t="s">
        <v>140</v>
      </c>
      <c r="R9225" t="s">
        <v>140</v>
      </c>
      <c r="S9225" t="s">
        <v>140</v>
      </c>
      <c r="T9225" t="s">
        <v>140</v>
      </c>
    </row>
    <row r="9226" spans="1:20" x14ac:dyDescent="0.35">
      <c r="A9226" t="s">
        <v>30</v>
      </c>
      <c r="B9226" t="s">
        <v>1131</v>
      </c>
      <c r="C9226">
        <v>22</v>
      </c>
      <c r="D9226" t="s">
        <v>177</v>
      </c>
      <c r="E9226" t="s">
        <v>140</v>
      </c>
      <c r="F9226" t="s">
        <v>140</v>
      </c>
      <c r="G9226" t="s">
        <v>140</v>
      </c>
      <c r="H9226" t="s">
        <v>140</v>
      </c>
      <c r="I9226" t="s">
        <v>140</v>
      </c>
      <c r="J9226" t="s">
        <v>140</v>
      </c>
      <c r="K9226" t="s">
        <v>140</v>
      </c>
      <c r="L9226" t="s">
        <v>140</v>
      </c>
      <c r="M9226" t="s">
        <v>140</v>
      </c>
      <c r="N9226" t="s">
        <v>140</v>
      </c>
      <c r="O9226" t="s">
        <v>140</v>
      </c>
      <c r="P9226" t="s">
        <v>140</v>
      </c>
      <c r="Q9226" t="s">
        <v>140</v>
      </c>
      <c r="R9226" t="s">
        <v>140</v>
      </c>
      <c r="S9226" t="s">
        <v>140</v>
      </c>
      <c r="T9226" t="s">
        <v>140</v>
      </c>
    </row>
    <row r="9227" spans="1:20" x14ac:dyDescent="0.35">
      <c r="A9227" t="s">
        <v>31</v>
      </c>
      <c r="B9227" t="s">
        <v>1129</v>
      </c>
      <c r="C9227">
        <v>28</v>
      </c>
      <c r="D9227" t="s">
        <v>789</v>
      </c>
      <c r="E9227" t="s">
        <v>1076</v>
      </c>
      <c r="F9227" t="s">
        <v>1047</v>
      </c>
      <c r="G9227" t="s">
        <v>526</v>
      </c>
      <c r="H9227" t="s">
        <v>1058</v>
      </c>
      <c r="I9227" t="s">
        <v>1004</v>
      </c>
      <c r="J9227" t="s">
        <v>140</v>
      </c>
      <c r="K9227" t="s">
        <v>140</v>
      </c>
      <c r="L9227" t="s">
        <v>1050</v>
      </c>
      <c r="M9227" t="s">
        <v>140</v>
      </c>
      <c r="N9227" t="s">
        <v>1018</v>
      </c>
      <c r="O9227" t="s">
        <v>140</v>
      </c>
      <c r="P9227" t="s">
        <v>140</v>
      </c>
      <c r="Q9227" t="s">
        <v>1045</v>
      </c>
      <c r="R9227" t="s">
        <v>1047</v>
      </c>
      <c r="S9227" t="s">
        <v>140</v>
      </c>
      <c r="T9227" t="s">
        <v>140</v>
      </c>
    </row>
    <row r="9228" spans="1:20" x14ac:dyDescent="0.35">
      <c r="A9228" t="s">
        <v>31</v>
      </c>
      <c r="B9228" t="s">
        <v>1130</v>
      </c>
      <c r="C9228">
        <v>101</v>
      </c>
      <c r="D9228" t="s">
        <v>699</v>
      </c>
      <c r="E9228" t="s">
        <v>45</v>
      </c>
      <c r="F9228" t="s">
        <v>1061</v>
      </c>
      <c r="G9228" t="s">
        <v>711</v>
      </c>
      <c r="H9228" t="s">
        <v>1010</v>
      </c>
      <c r="I9228" t="s">
        <v>901</v>
      </c>
      <c r="J9228" t="s">
        <v>1010</v>
      </c>
      <c r="K9228" t="s">
        <v>140</v>
      </c>
      <c r="L9228" t="s">
        <v>1045</v>
      </c>
      <c r="M9228" t="s">
        <v>140</v>
      </c>
      <c r="N9228" t="s">
        <v>371</v>
      </c>
      <c r="O9228" t="s">
        <v>1013</v>
      </c>
      <c r="P9228" t="s">
        <v>954</v>
      </c>
      <c r="Q9228" t="s">
        <v>954</v>
      </c>
      <c r="R9228" t="s">
        <v>1058</v>
      </c>
      <c r="S9228" t="s">
        <v>140</v>
      </c>
      <c r="T9228" t="s">
        <v>140</v>
      </c>
    </row>
    <row r="9229" spans="1:20" x14ac:dyDescent="0.35">
      <c r="A9229" t="s">
        <v>31</v>
      </c>
      <c r="B9229" t="s">
        <v>1131</v>
      </c>
      <c r="C9229">
        <v>78</v>
      </c>
      <c r="D9229" t="s">
        <v>390</v>
      </c>
      <c r="E9229" t="s">
        <v>543</v>
      </c>
      <c r="F9229" t="s">
        <v>462</v>
      </c>
      <c r="G9229" t="s">
        <v>440</v>
      </c>
      <c r="H9229" t="s">
        <v>1056</v>
      </c>
      <c r="I9229" t="s">
        <v>924</v>
      </c>
      <c r="J9229" t="s">
        <v>1014</v>
      </c>
      <c r="K9229" t="s">
        <v>140</v>
      </c>
      <c r="L9229" t="s">
        <v>1047</v>
      </c>
      <c r="M9229" t="s">
        <v>140</v>
      </c>
      <c r="N9229" t="s">
        <v>117</v>
      </c>
      <c r="O9229" t="s">
        <v>140</v>
      </c>
      <c r="P9229" t="s">
        <v>869</v>
      </c>
      <c r="Q9229" t="s">
        <v>949</v>
      </c>
      <c r="R9229" t="s">
        <v>1023</v>
      </c>
      <c r="S9229" t="s">
        <v>140</v>
      </c>
      <c r="T9229" t="s">
        <v>140</v>
      </c>
    </row>
    <row r="9230" spans="1:20" x14ac:dyDescent="0.35">
      <c r="A9230" t="s">
        <v>32</v>
      </c>
      <c r="B9230" t="s">
        <v>1129</v>
      </c>
      <c r="C9230">
        <v>693</v>
      </c>
      <c r="D9230" t="s">
        <v>537</v>
      </c>
      <c r="E9230" t="s">
        <v>1046</v>
      </c>
      <c r="F9230" t="s">
        <v>940</v>
      </c>
      <c r="G9230" t="s">
        <v>785</v>
      </c>
      <c r="H9230" t="s">
        <v>1013</v>
      </c>
      <c r="I9230" t="s">
        <v>939</v>
      </c>
      <c r="J9230" t="s">
        <v>1016</v>
      </c>
      <c r="K9230" t="s">
        <v>1012</v>
      </c>
      <c r="L9230" t="s">
        <v>1013</v>
      </c>
      <c r="M9230" t="s">
        <v>1022</v>
      </c>
      <c r="N9230" t="s">
        <v>1055</v>
      </c>
      <c r="O9230" t="s">
        <v>140</v>
      </c>
      <c r="P9230" t="s">
        <v>1008</v>
      </c>
      <c r="Q9230" t="s">
        <v>1004</v>
      </c>
      <c r="R9230" t="s">
        <v>1051</v>
      </c>
      <c r="S9230" t="s">
        <v>1046</v>
      </c>
      <c r="T9230" t="s">
        <v>1008</v>
      </c>
    </row>
    <row r="9231" spans="1:20" x14ac:dyDescent="0.35">
      <c r="A9231" t="s">
        <v>32</v>
      </c>
      <c r="B9231" t="s">
        <v>1130</v>
      </c>
      <c r="C9231">
        <v>3307</v>
      </c>
      <c r="D9231" t="s">
        <v>1024</v>
      </c>
      <c r="E9231" t="s">
        <v>1066</v>
      </c>
      <c r="F9231" t="s">
        <v>1013</v>
      </c>
      <c r="G9231" t="s">
        <v>1052</v>
      </c>
      <c r="H9231" t="s">
        <v>1008</v>
      </c>
      <c r="I9231" t="s">
        <v>1050</v>
      </c>
      <c r="J9231" t="s">
        <v>140</v>
      </c>
      <c r="K9231" t="s">
        <v>1008</v>
      </c>
      <c r="L9231" t="s">
        <v>1016</v>
      </c>
      <c r="M9231" t="s">
        <v>1022</v>
      </c>
      <c r="N9231" t="s">
        <v>1014</v>
      </c>
      <c r="O9231" t="s">
        <v>140</v>
      </c>
      <c r="P9231" t="s">
        <v>140</v>
      </c>
      <c r="Q9231" t="s">
        <v>140</v>
      </c>
      <c r="R9231" t="s">
        <v>1022</v>
      </c>
      <c r="S9231" t="s">
        <v>1022</v>
      </c>
      <c r="T9231" t="s">
        <v>140</v>
      </c>
    </row>
    <row r="9232" spans="1:20" x14ac:dyDescent="0.35">
      <c r="A9232" t="s">
        <v>32</v>
      </c>
      <c r="B9232" t="s">
        <v>1131</v>
      </c>
      <c r="C9232">
        <v>923</v>
      </c>
      <c r="D9232" t="s">
        <v>927</v>
      </c>
      <c r="E9232" t="s">
        <v>875</v>
      </c>
      <c r="F9232" t="s">
        <v>1012</v>
      </c>
      <c r="G9232" t="s">
        <v>973</v>
      </c>
      <c r="H9232" t="s">
        <v>775</v>
      </c>
      <c r="I9232" t="s">
        <v>875</v>
      </c>
      <c r="J9232" t="s">
        <v>1008</v>
      </c>
      <c r="K9232" t="s">
        <v>1022</v>
      </c>
      <c r="L9232" t="s">
        <v>1013</v>
      </c>
      <c r="M9232" t="s">
        <v>140</v>
      </c>
      <c r="N9232" t="s">
        <v>949</v>
      </c>
      <c r="O9232" t="s">
        <v>1022</v>
      </c>
      <c r="P9232" t="s">
        <v>1013</v>
      </c>
      <c r="Q9232" t="s">
        <v>1016</v>
      </c>
      <c r="R9232" t="s">
        <v>1013</v>
      </c>
      <c r="S9232" t="s">
        <v>1022</v>
      </c>
      <c r="T9232" t="s">
        <v>140</v>
      </c>
    </row>
    <row r="9234" spans="1:20" x14ac:dyDescent="0.35">
      <c r="A9234" t="s">
        <v>1379</v>
      </c>
    </row>
    <row r="9235" spans="1:20" x14ac:dyDescent="0.35">
      <c r="A9235" t="s">
        <v>2</v>
      </c>
      <c r="B9235" t="s">
        <v>1150</v>
      </c>
      <c r="C9235" t="s">
        <v>3</v>
      </c>
      <c r="D9235" t="s">
        <v>1362</v>
      </c>
      <c r="E9235" t="s">
        <v>1363</v>
      </c>
      <c r="F9235" t="s">
        <v>1364</v>
      </c>
      <c r="G9235" t="s">
        <v>1365</v>
      </c>
      <c r="H9235" t="s">
        <v>1366</v>
      </c>
      <c r="I9235" t="s">
        <v>1367</v>
      </c>
      <c r="J9235" t="s">
        <v>1368</v>
      </c>
      <c r="K9235" t="s">
        <v>1369</v>
      </c>
      <c r="L9235" t="s">
        <v>1370</v>
      </c>
      <c r="M9235" t="s">
        <v>1371</v>
      </c>
      <c r="N9235" t="s">
        <v>1372</v>
      </c>
      <c r="O9235" t="s">
        <v>1373</v>
      </c>
      <c r="P9235" t="s">
        <v>1374</v>
      </c>
      <c r="Q9235" t="s">
        <v>1375</v>
      </c>
      <c r="R9235" t="s">
        <v>1376</v>
      </c>
      <c r="S9235" t="s">
        <v>1042</v>
      </c>
      <c r="T9235" t="s">
        <v>136</v>
      </c>
    </row>
    <row r="9236" spans="1:20" x14ac:dyDescent="0.35">
      <c r="A9236" t="s">
        <v>8</v>
      </c>
      <c r="B9236" t="s">
        <v>1151</v>
      </c>
      <c r="C9236">
        <v>133</v>
      </c>
      <c r="D9236" t="s">
        <v>828</v>
      </c>
      <c r="E9236" t="s">
        <v>985</v>
      </c>
      <c r="F9236" t="s">
        <v>1043</v>
      </c>
      <c r="G9236" t="s">
        <v>1080</v>
      </c>
      <c r="H9236" t="s">
        <v>1052</v>
      </c>
      <c r="I9236" t="s">
        <v>801</v>
      </c>
      <c r="J9236" t="s">
        <v>140</v>
      </c>
      <c r="K9236" t="s">
        <v>140</v>
      </c>
      <c r="L9236" t="s">
        <v>140</v>
      </c>
      <c r="M9236" t="s">
        <v>140</v>
      </c>
      <c r="N9236" t="s">
        <v>1023</v>
      </c>
      <c r="O9236" t="s">
        <v>140</v>
      </c>
      <c r="P9236" t="s">
        <v>1010</v>
      </c>
      <c r="Q9236" t="s">
        <v>140</v>
      </c>
      <c r="R9236" t="s">
        <v>1016</v>
      </c>
      <c r="S9236" t="s">
        <v>140</v>
      </c>
      <c r="T9236" t="s">
        <v>140</v>
      </c>
    </row>
    <row r="9237" spans="1:20" x14ac:dyDescent="0.35">
      <c r="A9237" t="s">
        <v>8</v>
      </c>
      <c r="B9237" t="s">
        <v>1152</v>
      </c>
      <c r="C9237">
        <v>56</v>
      </c>
      <c r="D9237" t="s">
        <v>188</v>
      </c>
      <c r="E9237" t="s">
        <v>1065</v>
      </c>
      <c r="F9237" t="s">
        <v>1012</v>
      </c>
      <c r="G9237" t="s">
        <v>1049</v>
      </c>
      <c r="H9237" t="s">
        <v>775</v>
      </c>
      <c r="I9237" t="s">
        <v>91</v>
      </c>
      <c r="J9237" t="s">
        <v>140</v>
      </c>
      <c r="K9237" t="s">
        <v>140</v>
      </c>
      <c r="L9237" t="s">
        <v>140</v>
      </c>
      <c r="M9237" t="s">
        <v>140</v>
      </c>
      <c r="N9237" t="s">
        <v>1062</v>
      </c>
      <c r="O9237" t="s">
        <v>140</v>
      </c>
      <c r="P9237" t="s">
        <v>140</v>
      </c>
      <c r="Q9237" t="s">
        <v>140</v>
      </c>
      <c r="R9237" t="s">
        <v>140</v>
      </c>
      <c r="S9237" t="s">
        <v>140</v>
      </c>
      <c r="T9237" t="s">
        <v>140</v>
      </c>
    </row>
    <row r="9238" spans="1:20" x14ac:dyDescent="0.35">
      <c r="A9238" t="s">
        <v>8</v>
      </c>
      <c r="B9238" t="s">
        <v>339</v>
      </c>
      <c r="C9238">
        <v>15</v>
      </c>
      <c r="D9238" t="s">
        <v>979</v>
      </c>
      <c r="E9238" t="s">
        <v>1066</v>
      </c>
      <c r="F9238" t="s">
        <v>1064</v>
      </c>
      <c r="G9238" t="s">
        <v>279</v>
      </c>
      <c r="H9238" t="s">
        <v>140</v>
      </c>
      <c r="I9238" t="s">
        <v>788</v>
      </c>
      <c r="J9238" t="s">
        <v>140</v>
      </c>
      <c r="K9238" t="s">
        <v>140</v>
      </c>
      <c r="L9238" t="s">
        <v>140</v>
      </c>
      <c r="M9238" t="s">
        <v>140</v>
      </c>
      <c r="N9238" t="s">
        <v>1064</v>
      </c>
      <c r="O9238" t="s">
        <v>140</v>
      </c>
      <c r="P9238" t="s">
        <v>140</v>
      </c>
      <c r="Q9238" t="s">
        <v>140</v>
      </c>
      <c r="R9238" t="s">
        <v>140</v>
      </c>
      <c r="S9238" t="s">
        <v>140</v>
      </c>
      <c r="T9238" t="s">
        <v>140</v>
      </c>
    </row>
    <row r="9239" spans="1:20" x14ac:dyDescent="0.35">
      <c r="A9239" t="s">
        <v>9</v>
      </c>
      <c r="B9239" t="s">
        <v>1151</v>
      </c>
      <c r="C9239">
        <v>122</v>
      </c>
      <c r="D9239" t="s">
        <v>768</v>
      </c>
      <c r="E9239" t="s">
        <v>1050</v>
      </c>
      <c r="F9239" t="s">
        <v>1046</v>
      </c>
      <c r="G9239" t="s">
        <v>1023</v>
      </c>
      <c r="H9239" t="s">
        <v>140</v>
      </c>
      <c r="I9239" t="s">
        <v>1066</v>
      </c>
      <c r="J9239" t="s">
        <v>140</v>
      </c>
      <c r="K9239" t="s">
        <v>140</v>
      </c>
      <c r="L9239" t="s">
        <v>140</v>
      </c>
      <c r="M9239" t="s">
        <v>140</v>
      </c>
      <c r="N9239" t="s">
        <v>1066</v>
      </c>
      <c r="O9239" t="s">
        <v>140</v>
      </c>
      <c r="P9239" t="s">
        <v>140</v>
      </c>
      <c r="Q9239" t="s">
        <v>140</v>
      </c>
      <c r="R9239" t="s">
        <v>140</v>
      </c>
      <c r="S9239" t="s">
        <v>1010</v>
      </c>
      <c r="T9239" t="s">
        <v>140</v>
      </c>
    </row>
    <row r="9240" spans="1:20" x14ac:dyDescent="0.35">
      <c r="A9240" t="s">
        <v>9</v>
      </c>
      <c r="B9240" t="s">
        <v>1152</v>
      </c>
      <c r="C9240">
        <v>67</v>
      </c>
      <c r="D9240" t="s">
        <v>938</v>
      </c>
      <c r="E9240" t="s">
        <v>140</v>
      </c>
      <c r="F9240" t="s">
        <v>140</v>
      </c>
      <c r="G9240" t="s">
        <v>140</v>
      </c>
      <c r="H9240" t="s">
        <v>140</v>
      </c>
      <c r="I9240" t="s">
        <v>140</v>
      </c>
      <c r="J9240" t="s">
        <v>140</v>
      </c>
      <c r="K9240" t="s">
        <v>775</v>
      </c>
      <c r="L9240" t="s">
        <v>140</v>
      </c>
      <c r="M9240" t="s">
        <v>140</v>
      </c>
      <c r="N9240" t="s">
        <v>1054</v>
      </c>
      <c r="O9240" t="s">
        <v>140</v>
      </c>
      <c r="P9240" t="s">
        <v>140</v>
      </c>
      <c r="Q9240" t="s">
        <v>140</v>
      </c>
      <c r="R9240" t="s">
        <v>140</v>
      </c>
      <c r="S9240" t="s">
        <v>140</v>
      </c>
      <c r="T9240" t="s">
        <v>140</v>
      </c>
    </row>
    <row r="9241" spans="1:20" x14ac:dyDescent="0.35">
      <c r="A9241" t="s">
        <v>9</v>
      </c>
      <c r="B9241" t="s">
        <v>339</v>
      </c>
      <c r="C9241">
        <v>12</v>
      </c>
      <c r="D9241" t="s">
        <v>177</v>
      </c>
      <c r="E9241" t="s">
        <v>140</v>
      </c>
      <c r="F9241" t="s">
        <v>140</v>
      </c>
      <c r="G9241" t="s">
        <v>140</v>
      </c>
      <c r="H9241" t="s">
        <v>140</v>
      </c>
      <c r="I9241" t="s">
        <v>140</v>
      </c>
      <c r="J9241" t="s">
        <v>140</v>
      </c>
      <c r="K9241" t="s">
        <v>140</v>
      </c>
      <c r="L9241" t="s">
        <v>140</v>
      </c>
      <c r="M9241" t="s">
        <v>140</v>
      </c>
      <c r="N9241" t="s">
        <v>140</v>
      </c>
      <c r="O9241" t="s">
        <v>140</v>
      </c>
      <c r="P9241" t="s">
        <v>140</v>
      </c>
      <c r="Q9241" t="s">
        <v>140</v>
      </c>
      <c r="R9241" t="s">
        <v>140</v>
      </c>
      <c r="S9241" t="s">
        <v>140</v>
      </c>
      <c r="T9241" t="s">
        <v>140</v>
      </c>
    </row>
    <row r="9242" spans="1:20" x14ac:dyDescent="0.35">
      <c r="A9242" t="s">
        <v>10</v>
      </c>
      <c r="B9242" t="s">
        <v>1151</v>
      </c>
      <c r="C9242">
        <v>130</v>
      </c>
      <c r="D9242" t="s">
        <v>858</v>
      </c>
      <c r="E9242" t="s">
        <v>1048</v>
      </c>
      <c r="F9242" t="s">
        <v>140</v>
      </c>
      <c r="G9242" t="s">
        <v>1098</v>
      </c>
      <c r="H9242" t="s">
        <v>140</v>
      </c>
      <c r="I9242" t="s">
        <v>1055</v>
      </c>
      <c r="J9242" t="s">
        <v>140</v>
      </c>
      <c r="K9242" t="s">
        <v>140</v>
      </c>
      <c r="L9242" t="s">
        <v>140</v>
      </c>
      <c r="M9242" t="s">
        <v>140</v>
      </c>
      <c r="N9242" t="s">
        <v>1019</v>
      </c>
      <c r="O9242" t="s">
        <v>140</v>
      </c>
      <c r="P9242" t="s">
        <v>140</v>
      </c>
      <c r="Q9242" t="s">
        <v>939</v>
      </c>
      <c r="R9242" t="s">
        <v>140</v>
      </c>
      <c r="S9242" t="s">
        <v>140</v>
      </c>
      <c r="T9242" t="s">
        <v>140</v>
      </c>
    </row>
    <row r="9243" spans="1:20" x14ac:dyDescent="0.35">
      <c r="A9243" t="s">
        <v>10</v>
      </c>
      <c r="B9243" t="s">
        <v>1152</v>
      </c>
      <c r="C9243">
        <v>67</v>
      </c>
      <c r="D9243" t="s">
        <v>344</v>
      </c>
      <c r="E9243" t="s">
        <v>1011</v>
      </c>
      <c r="F9243" t="s">
        <v>140</v>
      </c>
      <c r="G9243" t="s">
        <v>140</v>
      </c>
      <c r="H9243" t="s">
        <v>140</v>
      </c>
      <c r="I9243" t="s">
        <v>869</v>
      </c>
      <c r="J9243" t="s">
        <v>140</v>
      </c>
      <c r="K9243" t="s">
        <v>140</v>
      </c>
      <c r="L9243" t="s">
        <v>140</v>
      </c>
      <c r="M9243" t="s">
        <v>140</v>
      </c>
      <c r="N9243" t="s">
        <v>140</v>
      </c>
      <c r="O9243" t="s">
        <v>140</v>
      </c>
      <c r="P9243" t="s">
        <v>140</v>
      </c>
      <c r="Q9243" t="s">
        <v>1017</v>
      </c>
      <c r="R9243" t="s">
        <v>140</v>
      </c>
      <c r="S9243" t="s">
        <v>140</v>
      </c>
      <c r="T9243" t="s">
        <v>140</v>
      </c>
    </row>
    <row r="9244" spans="1:20" x14ac:dyDescent="0.35">
      <c r="A9244" t="s">
        <v>10</v>
      </c>
      <c r="B9244" t="s">
        <v>339</v>
      </c>
      <c r="C9244">
        <v>11</v>
      </c>
      <c r="D9244" t="s">
        <v>1122</v>
      </c>
      <c r="E9244" t="s">
        <v>140</v>
      </c>
      <c r="F9244" t="s">
        <v>140</v>
      </c>
      <c r="G9244" t="s">
        <v>140</v>
      </c>
      <c r="H9244" t="s">
        <v>140</v>
      </c>
      <c r="I9244" t="s">
        <v>140</v>
      </c>
      <c r="J9244" t="s">
        <v>1049</v>
      </c>
      <c r="K9244" t="s">
        <v>1049</v>
      </c>
      <c r="L9244" t="s">
        <v>140</v>
      </c>
      <c r="M9244" t="s">
        <v>1049</v>
      </c>
      <c r="N9244" t="s">
        <v>140</v>
      </c>
      <c r="O9244" t="s">
        <v>140</v>
      </c>
      <c r="P9244" t="s">
        <v>140</v>
      </c>
      <c r="Q9244" t="s">
        <v>140</v>
      </c>
      <c r="R9244" t="s">
        <v>140</v>
      </c>
      <c r="S9244" t="s">
        <v>140</v>
      </c>
      <c r="T9244" t="s">
        <v>140</v>
      </c>
    </row>
    <row r="9245" spans="1:20" x14ac:dyDescent="0.35">
      <c r="A9245" t="s">
        <v>11</v>
      </c>
      <c r="B9245" t="s">
        <v>1151</v>
      </c>
      <c r="C9245">
        <v>134</v>
      </c>
      <c r="D9245" t="s">
        <v>88</v>
      </c>
      <c r="E9245" t="s">
        <v>1014</v>
      </c>
      <c r="F9245" t="s">
        <v>1063</v>
      </c>
      <c r="G9245" t="s">
        <v>1047</v>
      </c>
      <c r="H9245" t="s">
        <v>140</v>
      </c>
      <c r="I9245" t="s">
        <v>971</v>
      </c>
      <c r="J9245" t="s">
        <v>1063</v>
      </c>
      <c r="K9245" t="s">
        <v>1063</v>
      </c>
      <c r="L9245" t="s">
        <v>1014</v>
      </c>
      <c r="M9245" t="s">
        <v>140</v>
      </c>
      <c r="N9245" t="s">
        <v>140</v>
      </c>
      <c r="O9245" t="s">
        <v>140</v>
      </c>
      <c r="P9245" t="s">
        <v>1008</v>
      </c>
      <c r="Q9245" t="s">
        <v>140</v>
      </c>
      <c r="R9245" t="s">
        <v>140</v>
      </c>
      <c r="S9245" t="s">
        <v>1016</v>
      </c>
      <c r="T9245" t="s">
        <v>140</v>
      </c>
    </row>
    <row r="9246" spans="1:20" x14ac:dyDescent="0.35">
      <c r="A9246" t="s">
        <v>11</v>
      </c>
      <c r="B9246" t="s">
        <v>1152</v>
      </c>
      <c r="C9246">
        <v>57</v>
      </c>
      <c r="D9246" t="s">
        <v>811</v>
      </c>
      <c r="E9246" t="s">
        <v>939</v>
      </c>
      <c r="F9246" t="s">
        <v>140</v>
      </c>
      <c r="G9246" t="s">
        <v>875</v>
      </c>
      <c r="H9246" t="s">
        <v>140</v>
      </c>
      <c r="I9246" t="s">
        <v>1055</v>
      </c>
      <c r="J9246" t="s">
        <v>140</v>
      </c>
      <c r="K9246" t="s">
        <v>140</v>
      </c>
      <c r="L9246" t="s">
        <v>140</v>
      </c>
      <c r="M9246" t="s">
        <v>140</v>
      </c>
      <c r="N9246" t="s">
        <v>950</v>
      </c>
      <c r="O9246" t="s">
        <v>140</v>
      </c>
      <c r="P9246" t="s">
        <v>140</v>
      </c>
      <c r="Q9246" t="s">
        <v>1055</v>
      </c>
      <c r="R9246" t="s">
        <v>140</v>
      </c>
      <c r="S9246" t="s">
        <v>140</v>
      </c>
      <c r="T9246" t="s">
        <v>140</v>
      </c>
    </row>
    <row r="9247" spans="1:20" x14ac:dyDescent="0.35">
      <c r="A9247" t="s">
        <v>11</v>
      </c>
      <c r="B9247" t="s">
        <v>339</v>
      </c>
      <c r="C9247">
        <v>15</v>
      </c>
      <c r="D9247" t="s">
        <v>177</v>
      </c>
      <c r="E9247" t="s">
        <v>140</v>
      </c>
      <c r="F9247" t="s">
        <v>140</v>
      </c>
      <c r="G9247" t="s">
        <v>140</v>
      </c>
      <c r="H9247" t="s">
        <v>140</v>
      </c>
      <c r="I9247" t="s">
        <v>140</v>
      </c>
      <c r="J9247" t="s">
        <v>140</v>
      </c>
      <c r="K9247" t="s">
        <v>140</v>
      </c>
      <c r="L9247" t="s">
        <v>140</v>
      </c>
      <c r="M9247" t="s">
        <v>140</v>
      </c>
      <c r="N9247" t="s">
        <v>140</v>
      </c>
      <c r="O9247" t="s">
        <v>140</v>
      </c>
      <c r="P9247" t="s">
        <v>140</v>
      </c>
      <c r="Q9247" t="s">
        <v>140</v>
      </c>
      <c r="R9247" t="s">
        <v>140</v>
      </c>
      <c r="S9247" t="s">
        <v>140</v>
      </c>
      <c r="T9247" t="s">
        <v>140</v>
      </c>
    </row>
    <row r="9248" spans="1:20" x14ac:dyDescent="0.35">
      <c r="A9248" t="s">
        <v>12</v>
      </c>
      <c r="B9248" t="s">
        <v>1151</v>
      </c>
      <c r="C9248">
        <v>129</v>
      </c>
      <c r="D9248" t="s">
        <v>772</v>
      </c>
      <c r="E9248" t="s">
        <v>109</v>
      </c>
      <c r="F9248" t="s">
        <v>1073</v>
      </c>
      <c r="G9248" t="s">
        <v>942</v>
      </c>
      <c r="H9248" t="s">
        <v>949</v>
      </c>
      <c r="I9248" t="s">
        <v>660</v>
      </c>
      <c r="J9248" t="s">
        <v>140</v>
      </c>
      <c r="K9248" t="s">
        <v>140</v>
      </c>
      <c r="L9248" t="s">
        <v>1014</v>
      </c>
      <c r="M9248" t="s">
        <v>140</v>
      </c>
      <c r="N9248" t="s">
        <v>1098</v>
      </c>
      <c r="O9248" t="s">
        <v>140</v>
      </c>
      <c r="P9248" t="s">
        <v>140</v>
      </c>
      <c r="Q9248" t="s">
        <v>1068</v>
      </c>
      <c r="R9248" t="s">
        <v>140</v>
      </c>
      <c r="S9248" t="s">
        <v>515</v>
      </c>
      <c r="T9248" t="s">
        <v>140</v>
      </c>
    </row>
    <row r="9249" spans="1:20" x14ac:dyDescent="0.35">
      <c r="A9249" t="s">
        <v>12</v>
      </c>
      <c r="B9249" t="s">
        <v>1152</v>
      </c>
      <c r="C9249">
        <v>57</v>
      </c>
      <c r="D9249" t="s">
        <v>914</v>
      </c>
      <c r="E9249" t="s">
        <v>971</v>
      </c>
      <c r="F9249" t="s">
        <v>996</v>
      </c>
      <c r="G9249" t="s">
        <v>643</v>
      </c>
      <c r="H9249" t="s">
        <v>140</v>
      </c>
      <c r="I9249" t="s">
        <v>869</v>
      </c>
      <c r="J9249" t="s">
        <v>140</v>
      </c>
      <c r="K9249" t="s">
        <v>140</v>
      </c>
      <c r="L9249" t="s">
        <v>140</v>
      </c>
      <c r="M9249" t="s">
        <v>140</v>
      </c>
      <c r="N9249" t="s">
        <v>1050</v>
      </c>
      <c r="O9249" t="s">
        <v>140</v>
      </c>
      <c r="P9249" t="s">
        <v>1050</v>
      </c>
      <c r="Q9249" t="s">
        <v>140</v>
      </c>
      <c r="R9249" t="s">
        <v>1050</v>
      </c>
      <c r="S9249" t="s">
        <v>1050</v>
      </c>
      <c r="T9249" t="s">
        <v>140</v>
      </c>
    </row>
    <row r="9250" spans="1:20" x14ac:dyDescent="0.35">
      <c r="A9250" t="s">
        <v>12</v>
      </c>
      <c r="B9250" t="s">
        <v>339</v>
      </c>
      <c r="C9250">
        <v>23</v>
      </c>
      <c r="D9250" t="s">
        <v>388</v>
      </c>
      <c r="E9250" t="s">
        <v>917</v>
      </c>
      <c r="F9250" t="s">
        <v>838</v>
      </c>
      <c r="G9250" t="s">
        <v>917</v>
      </c>
      <c r="H9250" t="s">
        <v>140</v>
      </c>
      <c r="I9250" t="s">
        <v>140</v>
      </c>
      <c r="J9250" t="s">
        <v>140</v>
      </c>
      <c r="K9250" t="s">
        <v>140</v>
      </c>
      <c r="L9250" t="s">
        <v>140</v>
      </c>
      <c r="M9250" t="s">
        <v>140</v>
      </c>
      <c r="N9250" t="s">
        <v>1011</v>
      </c>
      <c r="O9250" t="s">
        <v>140</v>
      </c>
      <c r="P9250" t="s">
        <v>140</v>
      </c>
      <c r="Q9250" t="s">
        <v>140</v>
      </c>
      <c r="R9250" t="s">
        <v>838</v>
      </c>
      <c r="S9250" t="s">
        <v>140</v>
      </c>
      <c r="T9250" t="s">
        <v>140</v>
      </c>
    </row>
    <row r="9251" spans="1:20" x14ac:dyDescent="0.35">
      <c r="A9251" t="s">
        <v>13</v>
      </c>
      <c r="B9251" t="s">
        <v>1151</v>
      </c>
      <c r="C9251">
        <v>137</v>
      </c>
      <c r="D9251" t="s">
        <v>367</v>
      </c>
      <c r="E9251" t="s">
        <v>162</v>
      </c>
      <c r="F9251" t="s">
        <v>1011</v>
      </c>
      <c r="G9251" t="s">
        <v>455</v>
      </c>
      <c r="H9251" t="s">
        <v>1016</v>
      </c>
      <c r="I9251" t="s">
        <v>595</v>
      </c>
      <c r="J9251" t="s">
        <v>1016</v>
      </c>
      <c r="K9251" t="s">
        <v>140</v>
      </c>
      <c r="L9251" t="s">
        <v>919</v>
      </c>
      <c r="M9251" t="s">
        <v>1063</v>
      </c>
      <c r="N9251" t="s">
        <v>1061</v>
      </c>
      <c r="O9251" t="s">
        <v>1016</v>
      </c>
      <c r="P9251" t="s">
        <v>140</v>
      </c>
      <c r="Q9251" t="s">
        <v>1020</v>
      </c>
      <c r="R9251" t="s">
        <v>140</v>
      </c>
      <c r="S9251" t="s">
        <v>140</v>
      </c>
      <c r="T9251" t="s">
        <v>140</v>
      </c>
    </row>
    <row r="9252" spans="1:20" x14ac:dyDescent="0.35">
      <c r="A9252" t="s">
        <v>13</v>
      </c>
      <c r="B9252" t="s">
        <v>1152</v>
      </c>
      <c r="C9252">
        <v>53</v>
      </c>
      <c r="D9252" t="s">
        <v>770</v>
      </c>
      <c r="E9252" t="s">
        <v>643</v>
      </c>
      <c r="F9252" t="s">
        <v>140</v>
      </c>
      <c r="G9252" t="s">
        <v>993</v>
      </c>
      <c r="H9252" t="s">
        <v>1098</v>
      </c>
      <c r="I9252" t="s">
        <v>1102</v>
      </c>
      <c r="J9252" t="s">
        <v>140</v>
      </c>
      <c r="K9252" t="s">
        <v>140</v>
      </c>
      <c r="L9252" t="s">
        <v>140</v>
      </c>
      <c r="M9252" t="s">
        <v>140</v>
      </c>
      <c r="N9252" t="s">
        <v>1073</v>
      </c>
      <c r="O9252" t="s">
        <v>140</v>
      </c>
      <c r="P9252" t="s">
        <v>140</v>
      </c>
      <c r="Q9252" t="s">
        <v>1019</v>
      </c>
      <c r="R9252" t="s">
        <v>1098</v>
      </c>
      <c r="S9252" t="s">
        <v>140</v>
      </c>
      <c r="T9252" t="s">
        <v>140</v>
      </c>
    </row>
    <row r="9253" spans="1:20" x14ac:dyDescent="0.35">
      <c r="A9253" t="s">
        <v>13</v>
      </c>
      <c r="B9253" t="s">
        <v>339</v>
      </c>
      <c r="C9253">
        <v>15</v>
      </c>
      <c r="D9253" t="s">
        <v>597</v>
      </c>
      <c r="E9253" t="s">
        <v>662</v>
      </c>
      <c r="F9253" t="s">
        <v>140</v>
      </c>
      <c r="G9253" t="s">
        <v>942</v>
      </c>
      <c r="H9253" t="s">
        <v>140</v>
      </c>
      <c r="I9253" t="s">
        <v>140</v>
      </c>
      <c r="J9253" t="s">
        <v>140</v>
      </c>
      <c r="K9253" t="s">
        <v>140</v>
      </c>
      <c r="L9253" t="s">
        <v>140</v>
      </c>
      <c r="M9253" t="s">
        <v>140</v>
      </c>
      <c r="N9253" t="s">
        <v>140</v>
      </c>
      <c r="O9253" t="s">
        <v>140</v>
      </c>
      <c r="P9253" t="s">
        <v>140</v>
      </c>
      <c r="Q9253" t="s">
        <v>140</v>
      </c>
      <c r="R9253" t="s">
        <v>996</v>
      </c>
      <c r="S9253" t="s">
        <v>140</v>
      </c>
      <c r="T9253" t="s">
        <v>140</v>
      </c>
    </row>
    <row r="9254" spans="1:20" x14ac:dyDescent="0.35">
      <c r="A9254" t="s">
        <v>14</v>
      </c>
      <c r="B9254" t="s">
        <v>1151</v>
      </c>
      <c r="C9254">
        <v>123</v>
      </c>
      <c r="D9254" t="s">
        <v>1155</v>
      </c>
      <c r="E9254" t="s">
        <v>1098</v>
      </c>
      <c r="F9254" t="s">
        <v>1063</v>
      </c>
      <c r="G9254" t="s">
        <v>121</v>
      </c>
      <c r="H9254" t="s">
        <v>140</v>
      </c>
      <c r="I9254" t="s">
        <v>775</v>
      </c>
      <c r="J9254" t="s">
        <v>140</v>
      </c>
      <c r="K9254" t="s">
        <v>140</v>
      </c>
      <c r="L9254" t="s">
        <v>140</v>
      </c>
      <c r="M9254" t="s">
        <v>140</v>
      </c>
      <c r="N9254" t="s">
        <v>1019</v>
      </c>
      <c r="O9254" t="s">
        <v>140</v>
      </c>
      <c r="P9254" t="s">
        <v>140</v>
      </c>
      <c r="Q9254" t="s">
        <v>140</v>
      </c>
      <c r="R9254" t="s">
        <v>1058</v>
      </c>
      <c r="S9254" t="s">
        <v>1019</v>
      </c>
      <c r="T9254" t="s">
        <v>140</v>
      </c>
    </row>
    <row r="9255" spans="1:20" x14ac:dyDescent="0.35">
      <c r="A9255" t="s">
        <v>14</v>
      </c>
      <c r="B9255" t="s">
        <v>1152</v>
      </c>
      <c r="C9255">
        <v>66</v>
      </c>
      <c r="D9255" t="s">
        <v>106</v>
      </c>
      <c r="E9255" t="s">
        <v>1013</v>
      </c>
      <c r="F9255" t="s">
        <v>1058</v>
      </c>
      <c r="G9255" t="s">
        <v>838</v>
      </c>
      <c r="H9255" t="s">
        <v>1011</v>
      </c>
      <c r="I9255" t="s">
        <v>1004</v>
      </c>
      <c r="J9255" t="s">
        <v>140</v>
      </c>
      <c r="K9255" t="s">
        <v>140</v>
      </c>
      <c r="L9255" t="s">
        <v>140</v>
      </c>
      <c r="M9255" t="s">
        <v>140</v>
      </c>
      <c r="N9255" t="s">
        <v>1058</v>
      </c>
      <c r="O9255" t="s">
        <v>140</v>
      </c>
      <c r="P9255" t="s">
        <v>140</v>
      </c>
      <c r="Q9255" t="s">
        <v>1098</v>
      </c>
      <c r="R9255" t="s">
        <v>140</v>
      </c>
      <c r="S9255" t="s">
        <v>971</v>
      </c>
      <c r="T9255" t="s">
        <v>140</v>
      </c>
    </row>
    <row r="9256" spans="1:20" x14ac:dyDescent="0.35">
      <c r="A9256" t="s">
        <v>14</v>
      </c>
      <c r="B9256" t="s">
        <v>339</v>
      </c>
      <c r="C9256">
        <v>13</v>
      </c>
      <c r="D9256" t="s">
        <v>420</v>
      </c>
      <c r="E9256" t="s">
        <v>140</v>
      </c>
      <c r="F9256" t="s">
        <v>140</v>
      </c>
      <c r="G9256" t="s">
        <v>1073</v>
      </c>
      <c r="H9256" t="s">
        <v>140</v>
      </c>
      <c r="I9256" t="s">
        <v>140</v>
      </c>
      <c r="J9256" t="s">
        <v>140</v>
      </c>
      <c r="K9256" t="s">
        <v>125</v>
      </c>
      <c r="L9256" t="s">
        <v>140</v>
      </c>
      <c r="M9256" t="s">
        <v>140</v>
      </c>
      <c r="N9256" t="s">
        <v>140</v>
      </c>
      <c r="O9256" t="s">
        <v>140</v>
      </c>
      <c r="P9256" t="s">
        <v>140</v>
      </c>
      <c r="Q9256" t="s">
        <v>140</v>
      </c>
      <c r="R9256" t="s">
        <v>125</v>
      </c>
      <c r="S9256" t="s">
        <v>140</v>
      </c>
      <c r="T9256" t="s">
        <v>140</v>
      </c>
    </row>
    <row r="9257" spans="1:20" x14ac:dyDescent="0.35">
      <c r="A9257" t="s">
        <v>15</v>
      </c>
      <c r="B9257" t="s">
        <v>1151</v>
      </c>
      <c r="C9257">
        <v>137</v>
      </c>
      <c r="D9257" t="s">
        <v>1116</v>
      </c>
      <c r="E9257" t="s">
        <v>1008</v>
      </c>
      <c r="F9257" t="s">
        <v>1012</v>
      </c>
      <c r="G9257" t="s">
        <v>1050</v>
      </c>
      <c r="H9257" t="s">
        <v>140</v>
      </c>
      <c r="I9257" t="s">
        <v>1017</v>
      </c>
      <c r="J9257" t="s">
        <v>140</v>
      </c>
      <c r="K9257" t="s">
        <v>140</v>
      </c>
      <c r="L9257" t="s">
        <v>140</v>
      </c>
      <c r="M9257" t="s">
        <v>140</v>
      </c>
      <c r="N9257" t="s">
        <v>140</v>
      </c>
      <c r="O9257" t="s">
        <v>140</v>
      </c>
      <c r="P9257" t="s">
        <v>140</v>
      </c>
      <c r="Q9257" t="s">
        <v>1021</v>
      </c>
      <c r="R9257" t="s">
        <v>140</v>
      </c>
      <c r="S9257" t="s">
        <v>140</v>
      </c>
      <c r="T9257" t="s">
        <v>140</v>
      </c>
    </row>
    <row r="9258" spans="1:20" x14ac:dyDescent="0.35">
      <c r="A9258" t="s">
        <v>15</v>
      </c>
      <c r="B9258" t="s">
        <v>1152</v>
      </c>
      <c r="C9258">
        <v>59</v>
      </c>
      <c r="D9258" t="s">
        <v>951</v>
      </c>
      <c r="E9258" t="s">
        <v>1058</v>
      </c>
      <c r="F9258" t="s">
        <v>140</v>
      </c>
      <c r="G9258" t="s">
        <v>1070</v>
      </c>
      <c r="H9258" t="s">
        <v>140</v>
      </c>
      <c r="I9258" t="s">
        <v>1023</v>
      </c>
      <c r="J9258" t="s">
        <v>1013</v>
      </c>
      <c r="K9258" t="s">
        <v>1058</v>
      </c>
      <c r="L9258" t="s">
        <v>1058</v>
      </c>
      <c r="M9258" t="s">
        <v>1058</v>
      </c>
      <c r="N9258" t="s">
        <v>140</v>
      </c>
      <c r="O9258" t="s">
        <v>140</v>
      </c>
      <c r="P9258" t="s">
        <v>140</v>
      </c>
      <c r="Q9258" t="s">
        <v>1058</v>
      </c>
      <c r="R9258" t="s">
        <v>1058</v>
      </c>
      <c r="S9258" t="s">
        <v>140</v>
      </c>
      <c r="T9258" t="s">
        <v>1058</v>
      </c>
    </row>
    <row r="9259" spans="1:20" x14ac:dyDescent="0.35">
      <c r="A9259" t="s">
        <v>15</v>
      </c>
      <c r="B9259" t="s">
        <v>339</v>
      </c>
      <c r="C9259">
        <v>10</v>
      </c>
      <c r="D9259" t="s">
        <v>260</v>
      </c>
      <c r="E9259" t="s">
        <v>1067</v>
      </c>
      <c r="F9259" t="s">
        <v>140</v>
      </c>
      <c r="G9259" t="s">
        <v>140</v>
      </c>
      <c r="H9259" t="s">
        <v>1067</v>
      </c>
      <c r="I9259" t="s">
        <v>422</v>
      </c>
      <c r="J9259" t="s">
        <v>140</v>
      </c>
      <c r="K9259" t="s">
        <v>1067</v>
      </c>
      <c r="L9259" t="s">
        <v>140</v>
      </c>
      <c r="M9259" t="s">
        <v>140</v>
      </c>
      <c r="N9259" t="s">
        <v>140</v>
      </c>
      <c r="O9259" t="s">
        <v>140</v>
      </c>
      <c r="P9259" t="s">
        <v>140</v>
      </c>
      <c r="Q9259" t="s">
        <v>140</v>
      </c>
      <c r="R9259" t="s">
        <v>140</v>
      </c>
      <c r="S9259" t="s">
        <v>140</v>
      </c>
      <c r="T9259" t="s">
        <v>140</v>
      </c>
    </row>
    <row r="9260" spans="1:20" x14ac:dyDescent="0.35">
      <c r="A9260" t="s">
        <v>16</v>
      </c>
      <c r="B9260" t="s">
        <v>1151</v>
      </c>
      <c r="C9260">
        <v>122</v>
      </c>
      <c r="D9260" t="s">
        <v>1206</v>
      </c>
      <c r="E9260" t="s">
        <v>1012</v>
      </c>
      <c r="F9260" t="s">
        <v>1013</v>
      </c>
      <c r="G9260" t="s">
        <v>1013</v>
      </c>
      <c r="H9260" t="s">
        <v>140</v>
      </c>
      <c r="I9260" t="s">
        <v>140</v>
      </c>
      <c r="J9260" t="s">
        <v>140</v>
      </c>
      <c r="K9260" t="s">
        <v>140</v>
      </c>
      <c r="L9260" t="s">
        <v>140</v>
      </c>
      <c r="M9260" t="s">
        <v>140</v>
      </c>
      <c r="N9260" t="s">
        <v>140</v>
      </c>
      <c r="O9260" t="s">
        <v>140</v>
      </c>
      <c r="P9260" t="s">
        <v>140</v>
      </c>
      <c r="Q9260" t="s">
        <v>140</v>
      </c>
      <c r="R9260" t="s">
        <v>140</v>
      </c>
      <c r="S9260" t="s">
        <v>140</v>
      </c>
      <c r="T9260" t="s">
        <v>140</v>
      </c>
    </row>
    <row r="9261" spans="1:20" x14ac:dyDescent="0.35">
      <c r="A9261" t="s">
        <v>16</v>
      </c>
      <c r="B9261" t="s">
        <v>1152</v>
      </c>
      <c r="C9261">
        <v>66</v>
      </c>
      <c r="D9261" t="s">
        <v>997</v>
      </c>
      <c r="E9261" t="s">
        <v>140</v>
      </c>
      <c r="F9261" t="s">
        <v>140</v>
      </c>
      <c r="G9261" t="s">
        <v>1011</v>
      </c>
      <c r="H9261" t="s">
        <v>140</v>
      </c>
      <c r="I9261" t="s">
        <v>140</v>
      </c>
      <c r="J9261" t="s">
        <v>140</v>
      </c>
      <c r="K9261" t="s">
        <v>954</v>
      </c>
      <c r="L9261" t="s">
        <v>1021</v>
      </c>
      <c r="M9261" t="s">
        <v>140</v>
      </c>
      <c r="N9261" t="s">
        <v>140</v>
      </c>
      <c r="O9261" t="s">
        <v>140</v>
      </c>
      <c r="P9261" t="s">
        <v>140</v>
      </c>
      <c r="Q9261" t="s">
        <v>140</v>
      </c>
      <c r="R9261" t="s">
        <v>140</v>
      </c>
      <c r="S9261" t="s">
        <v>140</v>
      </c>
      <c r="T9261" t="s">
        <v>140</v>
      </c>
    </row>
    <row r="9262" spans="1:20" x14ac:dyDescent="0.35">
      <c r="A9262" t="s">
        <v>16</v>
      </c>
      <c r="B9262" t="s">
        <v>339</v>
      </c>
      <c r="C9262">
        <v>18</v>
      </c>
      <c r="D9262" t="s">
        <v>177</v>
      </c>
      <c r="E9262" t="s">
        <v>140</v>
      </c>
      <c r="F9262" t="s">
        <v>140</v>
      </c>
      <c r="G9262" t="s">
        <v>140</v>
      </c>
      <c r="H9262" t="s">
        <v>140</v>
      </c>
      <c r="I9262" t="s">
        <v>140</v>
      </c>
      <c r="J9262" t="s">
        <v>140</v>
      </c>
      <c r="K9262" t="s">
        <v>140</v>
      </c>
      <c r="L9262" t="s">
        <v>140</v>
      </c>
      <c r="M9262" t="s">
        <v>140</v>
      </c>
      <c r="N9262" t="s">
        <v>140</v>
      </c>
      <c r="O9262" t="s">
        <v>140</v>
      </c>
      <c r="P9262" t="s">
        <v>140</v>
      </c>
      <c r="Q9262" t="s">
        <v>140</v>
      </c>
      <c r="R9262" t="s">
        <v>140</v>
      </c>
      <c r="S9262" t="s">
        <v>140</v>
      </c>
      <c r="T9262" t="s">
        <v>140</v>
      </c>
    </row>
    <row r="9263" spans="1:20" x14ac:dyDescent="0.35">
      <c r="A9263" t="s">
        <v>17</v>
      </c>
      <c r="B9263" t="s">
        <v>1151</v>
      </c>
      <c r="C9263">
        <v>128</v>
      </c>
      <c r="D9263" t="s">
        <v>1230</v>
      </c>
      <c r="E9263" t="s">
        <v>1014</v>
      </c>
      <c r="F9263" t="s">
        <v>1010</v>
      </c>
      <c r="G9263" t="s">
        <v>1012</v>
      </c>
      <c r="H9263" t="s">
        <v>140</v>
      </c>
      <c r="I9263" t="s">
        <v>1014</v>
      </c>
      <c r="J9263" t="s">
        <v>140</v>
      </c>
      <c r="K9263" t="s">
        <v>1014</v>
      </c>
      <c r="L9263" t="s">
        <v>140</v>
      </c>
      <c r="M9263" t="s">
        <v>140</v>
      </c>
      <c r="N9263" t="s">
        <v>140</v>
      </c>
      <c r="O9263" t="s">
        <v>140</v>
      </c>
      <c r="P9263" t="s">
        <v>140</v>
      </c>
      <c r="Q9263" t="s">
        <v>140</v>
      </c>
      <c r="R9263" t="s">
        <v>140</v>
      </c>
      <c r="S9263" t="s">
        <v>1016</v>
      </c>
      <c r="T9263" t="s">
        <v>140</v>
      </c>
    </row>
    <row r="9264" spans="1:20" x14ac:dyDescent="0.35">
      <c r="A9264" t="s">
        <v>17</v>
      </c>
      <c r="B9264" t="s">
        <v>1152</v>
      </c>
      <c r="C9264">
        <v>62</v>
      </c>
      <c r="D9264" t="s">
        <v>928</v>
      </c>
      <c r="E9264" t="s">
        <v>140</v>
      </c>
      <c r="F9264" t="s">
        <v>140</v>
      </c>
      <c r="G9264" t="s">
        <v>1058</v>
      </c>
      <c r="H9264" t="s">
        <v>140</v>
      </c>
      <c r="I9264" t="s">
        <v>1058</v>
      </c>
      <c r="J9264" t="s">
        <v>140</v>
      </c>
      <c r="K9264" t="s">
        <v>140</v>
      </c>
      <c r="L9264" t="s">
        <v>1050</v>
      </c>
      <c r="M9264" t="s">
        <v>140</v>
      </c>
      <c r="N9264" t="s">
        <v>140</v>
      </c>
      <c r="O9264" t="s">
        <v>140</v>
      </c>
      <c r="P9264" t="s">
        <v>140</v>
      </c>
      <c r="Q9264" t="s">
        <v>1055</v>
      </c>
      <c r="R9264" t="s">
        <v>140</v>
      </c>
      <c r="S9264" t="s">
        <v>140</v>
      </c>
      <c r="T9264" t="s">
        <v>140</v>
      </c>
    </row>
    <row r="9265" spans="1:20" x14ac:dyDescent="0.35">
      <c r="A9265" t="s">
        <v>17</v>
      </c>
      <c r="B9265" t="s">
        <v>339</v>
      </c>
      <c r="C9265">
        <v>13</v>
      </c>
      <c r="D9265" t="s">
        <v>177</v>
      </c>
      <c r="E9265" t="s">
        <v>140</v>
      </c>
      <c r="F9265" t="s">
        <v>140</v>
      </c>
      <c r="G9265" t="s">
        <v>140</v>
      </c>
      <c r="H9265" t="s">
        <v>140</v>
      </c>
      <c r="I9265" t="s">
        <v>140</v>
      </c>
      <c r="J9265" t="s">
        <v>140</v>
      </c>
      <c r="K9265" t="s">
        <v>140</v>
      </c>
      <c r="L9265" t="s">
        <v>140</v>
      </c>
      <c r="M9265" t="s">
        <v>140</v>
      </c>
      <c r="N9265" t="s">
        <v>140</v>
      </c>
      <c r="O9265" t="s">
        <v>140</v>
      </c>
      <c r="P9265" t="s">
        <v>140</v>
      </c>
      <c r="Q9265" t="s">
        <v>140</v>
      </c>
      <c r="R9265" t="s">
        <v>140</v>
      </c>
      <c r="S9265" t="s">
        <v>140</v>
      </c>
      <c r="T9265" t="s">
        <v>140</v>
      </c>
    </row>
    <row r="9266" spans="1:20" x14ac:dyDescent="0.35">
      <c r="A9266" t="s">
        <v>18</v>
      </c>
      <c r="B9266" t="s">
        <v>1151</v>
      </c>
      <c r="C9266">
        <v>140</v>
      </c>
      <c r="D9266" t="s">
        <v>943</v>
      </c>
      <c r="E9266" t="s">
        <v>1020</v>
      </c>
      <c r="F9266" t="s">
        <v>1013</v>
      </c>
      <c r="G9266" t="s">
        <v>345</v>
      </c>
      <c r="H9266" t="s">
        <v>140</v>
      </c>
      <c r="I9266" t="s">
        <v>996</v>
      </c>
      <c r="J9266" t="s">
        <v>140</v>
      </c>
      <c r="K9266" t="s">
        <v>1009</v>
      </c>
      <c r="L9266" t="s">
        <v>140</v>
      </c>
      <c r="M9266" t="s">
        <v>140</v>
      </c>
      <c r="N9266" t="s">
        <v>1063</v>
      </c>
      <c r="O9266" t="s">
        <v>140</v>
      </c>
      <c r="P9266" t="s">
        <v>140</v>
      </c>
      <c r="Q9266" t="s">
        <v>140</v>
      </c>
      <c r="R9266" t="s">
        <v>1055</v>
      </c>
      <c r="S9266" t="s">
        <v>1012</v>
      </c>
      <c r="T9266" t="s">
        <v>140</v>
      </c>
    </row>
    <row r="9267" spans="1:20" x14ac:dyDescent="0.35">
      <c r="A9267" t="s">
        <v>18</v>
      </c>
      <c r="B9267" t="s">
        <v>1152</v>
      </c>
      <c r="C9267">
        <v>51</v>
      </c>
      <c r="D9267" t="s">
        <v>370</v>
      </c>
      <c r="E9267" t="s">
        <v>971</v>
      </c>
      <c r="F9267" t="s">
        <v>1011</v>
      </c>
      <c r="G9267" t="s">
        <v>371</v>
      </c>
      <c r="H9267" t="s">
        <v>140</v>
      </c>
      <c r="I9267" t="s">
        <v>950</v>
      </c>
      <c r="J9267" t="s">
        <v>140</v>
      </c>
      <c r="K9267" t="s">
        <v>140</v>
      </c>
      <c r="L9267" t="s">
        <v>1017</v>
      </c>
      <c r="M9267" t="s">
        <v>140</v>
      </c>
      <c r="N9267" t="s">
        <v>140</v>
      </c>
      <c r="O9267" t="s">
        <v>140</v>
      </c>
      <c r="P9267" t="s">
        <v>140</v>
      </c>
      <c r="Q9267" t="s">
        <v>140</v>
      </c>
      <c r="R9267" t="s">
        <v>140</v>
      </c>
      <c r="S9267" t="s">
        <v>140</v>
      </c>
      <c r="T9267" t="s">
        <v>140</v>
      </c>
    </row>
    <row r="9268" spans="1:20" x14ac:dyDescent="0.35">
      <c r="A9268" t="s">
        <v>18</v>
      </c>
      <c r="B9268" t="s">
        <v>339</v>
      </c>
      <c r="C9268">
        <v>13</v>
      </c>
      <c r="D9268" t="s">
        <v>1114</v>
      </c>
      <c r="E9268" t="s">
        <v>140</v>
      </c>
      <c r="F9268" t="s">
        <v>140</v>
      </c>
      <c r="G9268" t="s">
        <v>140</v>
      </c>
      <c r="H9268" t="s">
        <v>140</v>
      </c>
      <c r="I9268" t="s">
        <v>915</v>
      </c>
      <c r="J9268" t="s">
        <v>140</v>
      </c>
      <c r="K9268" t="s">
        <v>140</v>
      </c>
      <c r="L9268" t="s">
        <v>140</v>
      </c>
      <c r="M9268" t="s">
        <v>140</v>
      </c>
      <c r="N9268" t="s">
        <v>1055</v>
      </c>
      <c r="O9268" t="s">
        <v>140</v>
      </c>
      <c r="P9268" t="s">
        <v>140</v>
      </c>
      <c r="Q9268" t="s">
        <v>140</v>
      </c>
      <c r="R9268" t="s">
        <v>140</v>
      </c>
      <c r="S9268" t="s">
        <v>140</v>
      </c>
      <c r="T9268" t="s">
        <v>140</v>
      </c>
    </row>
    <row r="9269" spans="1:20" x14ac:dyDescent="0.35">
      <c r="A9269" t="s">
        <v>19</v>
      </c>
      <c r="B9269" t="s">
        <v>1151</v>
      </c>
      <c r="C9269">
        <v>138</v>
      </c>
      <c r="D9269" t="s">
        <v>992</v>
      </c>
      <c r="E9269" t="s">
        <v>1003</v>
      </c>
      <c r="F9269" t="s">
        <v>1010</v>
      </c>
      <c r="G9269" t="s">
        <v>953</v>
      </c>
      <c r="H9269" t="s">
        <v>1073</v>
      </c>
      <c r="I9269" t="s">
        <v>838</v>
      </c>
      <c r="J9269" t="s">
        <v>140</v>
      </c>
      <c r="K9269" t="s">
        <v>1016</v>
      </c>
      <c r="L9269" t="s">
        <v>1007</v>
      </c>
      <c r="M9269" t="s">
        <v>1016</v>
      </c>
      <c r="N9269" t="s">
        <v>954</v>
      </c>
      <c r="O9269" t="s">
        <v>140</v>
      </c>
      <c r="P9269" t="s">
        <v>140</v>
      </c>
      <c r="Q9269" t="s">
        <v>140</v>
      </c>
      <c r="R9269" t="s">
        <v>1055</v>
      </c>
      <c r="S9269" t="s">
        <v>140</v>
      </c>
      <c r="T9269" t="s">
        <v>140</v>
      </c>
    </row>
    <row r="9270" spans="1:20" x14ac:dyDescent="0.35">
      <c r="A9270" t="s">
        <v>19</v>
      </c>
      <c r="B9270" t="s">
        <v>1152</v>
      </c>
      <c r="C9270">
        <v>56</v>
      </c>
      <c r="D9270" t="s">
        <v>958</v>
      </c>
      <c r="E9270" t="s">
        <v>111</v>
      </c>
      <c r="F9270" t="s">
        <v>664</v>
      </c>
      <c r="G9270" t="s">
        <v>109</v>
      </c>
      <c r="H9270" t="s">
        <v>1098</v>
      </c>
      <c r="I9270" t="s">
        <v>101</v>
      </c>
      <c r="J9270" t="s">
        <v>140</v>
      </c>
      <c r="K9270" t="s">
        <v>140</v>
      </c>
      <c r="L9270" t="s">
        <v>1018</v>
      </c>
      <c r="M9270" t="s">
        <v>140</v>
      </c>
      <c r="N9270" t="s">
        <v>140</v>
      </c>
      <c r="O9270" t="s">
        <v>140</v>
      </c>
      <c r="P9270" t="s">
        <v>140</v>
      </c>
      <c r="Q9270" t="s">
        <v>140</v>
      </c>
      <c r="R9270" t="s">
        <v>140</v>
      </c>
      <c r="S9270" t="s">
        <v>140</v>
      </c>
      <c r="T9270" t="s">
        <v>140</v>
      </c>
    </row>
    <row r="9271" spans="1:20" x14ac:dyDescent="0.35">
      <c r="A9271" t="s">
        <v>19</v>
      </c>
      <c r="B9271" t="s">
        <v>339</v>
      </c>
      <c r="C9271">
        <v>12</v>
      </c>
      <c r="D9271" t="s">
        <v>114</v>
      </c>
      <c r="E9271" t="s">
        <v>140</v>
      </c>
      <c r="F9271" t="s">
        <v>87</v>
      </c>
      <c r="G9271" t="s">
        <v>113</v>
      </c>
      <c r="H9271" t="s">
        <v>140</v>
      </c>
      <c r="I9271" t="s">
        <v>87</v>
      </c>
      <c r="J9271" t="s">
        <v>140</v>
      </c>
      <c r="K9271" t="s">
        <v>140</v>
      </c>
      <c r="L9271" t="s">
        <v>140</v>
      </c>
      <c r="M9271" t="s">
        <v>140</v>
      </c>
      <c r="N9271" t="s">
        <v>87</v>
      </c>
      <c r="O9271" t="s">
        <v>140</v>
      </c>
      <c r="P9271" t="s">
        <v>140</v>
      </c>
      <c r="Q9271" t="s">
        <v>140</v>
      </c>
      <c r="R9271" t="s">
        <v>140</v>
      </c>
      <c r="S9271" t="s">
        <v>140</v>
      </c>
      <c r="T9271" t="s">
        <v>140</v>
      </c>
    </row>
    <row r="9272" spans="1:20" x14ac:dyDescent="0.35">
      <c r="A9272" t="s">
        <v>20</v>
      </c>
      <c r="B9272" t="s">
        <v>1151</v>
      </c>
      <c r="C9272">
        <v>121</v>
      </c>
      <c r="D9272" t="s">
        <v>413</v>
      </c>
      <c r="E9272" t="s">
        <v>1067</v>
      </c>
      <c r="F9272" t="s">
        <v>1016</v>
      </c>
      <c r="G9272" t="s">
        <v>595</v>
      </c>
      <c r="H9272" t="s">
        <v>775</v>
      </c>
      <c r="I9272" t="s">
        <v>1061</v>
      </c>
      <c r="J9272" t="s">
        <v>1010</v>
      </c>
      <c r="K9272" t="s">
        <v>140</v>
      </c>
      <c r="L9272" t="s">
        <v>1055</v>
      </c>
      <c r="M9272" t="s">
        <v>140</v>
      </c>
      <c r="N9272" t="s">
        <v>1043</v>
      </c>
      <c r="O9272" t="s">
        <v>1010</v>
      </c>
      <c r="P9272" t="s">
        <v>1010</v>
      </c>
      <c r="Q9272" t="s">
        <v>949</v>
      </c>
      <c r="R9272" t="s">
        <v>1058</v>
      </c>
      <c r="S9272" t="s">
        <v>140</v>
      </c>
      <c r="T9272" t="s">
        <v>140</v>
      </c>
    </row>
    <row r="9273" spans="1:20" x14ac:dyDescent="0.35">
      <c r="A9273" t="s">
        <v>20</v>
      </c>
      <c r="B9273" t="s">
        <v>1152</v>
      </c>
      <c r="C9273">
        <v>65</v>
      </c>
      <c r="D9273" t="s">
        <v>1099</v>
      </c>
      <c r="E9273" t="s">
        <v>1011</v>
      </c>
      <c r="F9273" t="s">
        <v>1017</v>
      </c>
      <c r="G9273" t="s">
        <v>1059</v>
      </c>
      <c r="H9273" t="s">
        <v>140</v>
      </c>
      <c r="I9273" t="s">
        <v>977</v>
      </c>
      <c r="J9273" t="s">
        <v>140</v>
      </c>
      <c r="K9273" t="s">
        <v>140</v>
      </c>
      <c r="L9273" t="s">
        <v>140</v>
      </c>
      <c r="M9273" t="s">
        <v>140</v>
      </c>
      <c r="N9273" t="s">
        <v>940</v>
      </c>
      <c r="O9273" t="s">
        <v>140</v>
      </c>
      <c r="P9273" t="s">
        <v>140</v>
      </c>
      <c r="Q9273" t="s">
        <v>140</v>
      </c>
      <c r="R9273" t="s">
        <v>1013</v>
      </c>
      <c r="S9273" t="s">
        <v>1011</v>
      </c>
      <c r="T9273" t="s">
        <v>1013</v>
      </c>
    </row>
    <row r="9274" spans="1:20" x14ac:dyDescent="0.35">
      <c r="A9274" t="s">
        <v>20</v>
      </c>
      <c r="B9274" t="s">
        <v>339</v>
      </c>
      <c r="C9274">
        <v>18</v>
      </c>
      <c r="D9274" t="s">
        <v>464</v>
      </c>
      <c r="E9274" t="s">
        <v>1087</v>
      </c>
      <c r="F9274" t="s">
        <v>140</v>
      </c>
      <c r="G9274" t="s">
        <v>107</v>
      </c>
      <c r="H9274" t="s">
        <v>140</v>
      </c>
      <c r="I9274" t="s">
        <v>939</v>
      </c>
      <c r="J9274" t="s">
        <v>140</v>
      </c>
      <c r="K9274" t="s">
        <v>140</v>
      </c>
      <c r="L9274" t="s">
        <v>140</v>
      </c>
      <c r="M9274" t="s">
        <v>140</v>
      </c>
      <c r="N9274" t="s">
        <v>140</v>
      </c>
      <c r="O9274" t="s">
        <v>140</v>
      </c>
      <c r="P9274" t="s">
        <v>140</v>
      </c>
      <c r="Q9274" t="s">
        <v>140</v>
      </c>
      <c r="R9274" t="s">
        <v>939</v>
      </c>
      <c r="S9274" t="s">
        <v>1018</v>
      </c>
      <c r="T9274" t="s">
        <v>140</v>
      </c>
    </row>
    <row r="9275" spans="1:20" x14ac:dyDescent="0.35">
      <c r="A9275" t="s">
        <v>21</v>
      </c>
      <c r="B9275" t="s">
        <v>1151</v>
      </c>
      <c r="C9275">
        <v>120</v>
      </c>
      <c r="D9275" t="s">
        <v>1137</v>
      </c>
      <c r="E9275" t="s">
        <v>1012</v>
      </c>
      <c r="F9275" t="s">
        <v>140</v>
      </c>
      <c r="G9275" t="s">
        <v>967</v>
      </c>
      <c r="H9275" t="s">
        <v>140</v>
      </c>
      <c r="I9275" t="s">
        <v>1012</v>
      </c>
      <c r="J9275" t="s">
        <v>140</v>
      </c>
      <c r="K9275" t="s">
        <v>140</v>
      </c>
      <c r="L9275" t="s">
        <v>1012</v>
      </c>
      <c r="M9275" t="s">
        <v>140</v>
      </c>
      <c r="N9275" t="s">
        <v>140</v>
      </c>
      <c r="O9275" t="s">
        <v>140</v>
      </c>
      <c r="P9275" t="s">
        <v>140</v>
      </c>
      <c r="Q9275" t="s">
        <v>1012</v>
      </c>
      <c r="R9275" t="s">
        <v>140</v>
      </c>
      <c r="S9275" t="s">
        <v>1012</v>
      </c>
      <c r="T9275" t="s">
        <v>140</v>
      </c>
    </row>
    <row r="9276" spans="1:20" x14ac:dyDescent="0.35">
      <c r="A9276" t="s">
        <v>21</v>
      </c>
      <c r="B9276" t="s">
        <v>1152</v>
      </c>
      <c r="C9276">
        <v>71</v>
      </c>
      <c r="D9276" t="s">
        <v>806</v>
      </c>
      <c r="E9276" t="s">
        <v>140</v>
      </c>
      <c r="F9276" t="s">
        <v>140</v>
      </c>
      <c r="G9276" t="s">
        <v>458</v>
      </c>
      <c r="H9276" t="s">
        <v>140</v>
      </c>
      <c r="I9276" t="s">
        <v>1017</v>
      </c>
      <c r="J9276" t="s">
        <v>140</v>
      </c>
      <c r="K9276" t="s">
        <v>140</v>
      </c>
      <c r="L9276" t="s">
        <v>140</v>
      </c>
      <c r="M9276" t="s">
        <v>140</v>
      </c>
      <c r="N9276" t="s">
        <v>140</v>
      </c>
      <c r="O9276" t="s">
        <v>140</v>
      </c>
      <c r="P9276" t="s">
        <v>140</v>
      </c>
      <c r="Q9276" t="s">
        <v>140</v>
      </c>
      <c r="R9276" t="s">
        <v>1017</v>
      </c>
      <c r="S9276" t="s">
        <v>140</v>
      </c>
      <c r="T9276" t="s">
        <v>140</v>
      </c>
    </row>
    <row r="9277" spans="1:20" x14ac:dyDescent="0.35">
      <c r="A9277" t="s">
        <v>21</v>
      </c>
      <c r="B9277" t="s">
        <v>339</v>
      </c>
      <c r="C9277">
        <v>18</v>
      </c>
      <c r="D9277" t="s">
        <v>563</v>
      </c>
      <c r="E9277" t="s">
        <v>140</v>
      </c>
      <c r="F9277" t="s">
        <v>458</v>
      </c>
      <c r="G9277" t="s">
        <v>564</v>
      </c>
      <c r="H9277" t="s">
        <v>140</v>
      </c>
      <c r="I9277" t="s">
        <v>95</v>
      </c>
      <c r="J9277" t="s">
        <v>140</v>
      </c>
      <c r="K9277" t="s">
        <v>140</v>
      </c>
      <c r="L9277" t="s">
        <v>140</v>
      </c>
      <c r="M9277" t="s">
        <v>140</v>
      </c>
      <c r="N9277" t="s">
        <v>140</v>
      </c>
      <c r="O9277" t="s">
        <v>140</v>
      </c>
      <c r="P9277" t="s">
        <v>458</v>
      </c>
      <c r="Q9277" t="s">
        <v>140</v>
      </c>
      <c r="R9277" t="s">
        <v>140</v>
      </c>
      <c r="S9277" t="s">
        <v>140</v>
      </c>
      <c r="T9277" t="s">
        <v>140</v>
      </c>
    </row>
    <row r="9278" spans="1:20" x14ac:dyDescent="0.35">
      <c r="A9278" t="s">
        <v>22</v>
      </c>
      <c r="B9278" t="s">
        <v>1151</v>
      </c>
      <c r="C9278">
        <v>139</v>
      </c>
      <c r="D9278" t="s">
        <v>1204</v>
      </c>
      <c r="E9278" t="s">
        <v>1011</v>
      </c>
      <c r="F9278" t="s">
        <v>140</v>
      </c>
      <c r="G9278" t="s">
        <v>1012</v>
      </c>
      <c r="H9278" t="s">
        <v>1008</v>
      </c>
      <c r="I9278" t="s">
        <v>140</v>
      </c>
      <c r="J9278" t="s">
        <v>140</v>
      </c>
      <c r="K9278" t="s">
        <v>140</v>
      </c>
      <c r="L9278" t="s">
        <v>140</v>
      </c>
      <c r="M9278" t="s">
        <v>140</v>
      </c>
      <c r="N9278" t="s">
        <v>1014</v>
      </c>
      <c r="O9278" t="s">
        <v>140</v>
      </c>
      <c r="P9278" t="s">
        <v>140</v>
      </c>
      <c r="Q9278" t="s">
        <v>140</v>
      </c>
      <c r="R9278" t="s">
        <v>140</v>
      </c>
      <c r="S9278" t="s">
        <v>140</v>
      </c>
      <c r="T9278" t="s">
        <v>140</v>
      </c>
    </row>
    <row r="9279" spans="1:20" x14ac:dyDescent="0.35">
      <c r="A9279" t="s">
        <v>22</v>
      </c>
      <c r="B9279" t="s">
        <v>1152</v>
      </c>
      <c r="C9279">
        <v>54</v>
      </c>
      <c r="D9279" t="s">
        <v>904</v>
      </c>
      <c r="E9279" t="s">
        <v>140</v>
      </c>
      <c r="F9279" t="s">
        <v>140</v>
      </c>
      <c r="G9279" t="s">
        <v>1052</v>
      </c>
      <c r="H9279" t="s">
        <v>140</v>
      </c>
      <c r="I9279" t="s">
        <v>1054</v>
      </c>
      <c r="J9279" t="s">
        <v>140</v>
      </c>
      <c r="K9279" t="s">
        <v>140</v>
      </c>
      <c r="L9279" t="s">
        <v>140</v>
      </c>
      <c r="M9279" t="s">
        <v>140</v>
      </c>
      <c r="N9279" t="s">
        <v>140</v>
      </c>
      <c r="O9279" t="s">
        <v>140</v>
      </c>
      <c r="P9279" t="s">
        <v>140</v>
      </c>
      <c r="Q9279" t="s">
        <v>140</v>
      </c>
      <c r="R9279" t="s">
        <v>140</v>
      </c>
      <c r="S9279" t="s">
        <v>140</v>
      </c>
      <c r="T9279" t="s">
        <v>140</v>
      </c>
    </row>
    <row r="9280" spans="1:20" x14ac:dyDescent="0.35">
      <c r="A9280" t="s">
        <v>22</v>
      </c>
      <c r="B9280" t="s">
        <v>339</v>
      </c>
      <c r="C9280">
        <v>16</v>
      </c>
      <c r="D9280" t="s">
        <v>177</v>
      </c>
      <c r="E9280" t="s">
        <v>140</v>
      </c>
      <c r="F9280" t="s">
        <v>140</v>
      </c>
      <c r="G9280" t="s">
        <v>140</v>
      </c>
      <c r="H9280" t="s">
        <v>140</v>
      </c>
      <c r="I9280" t="s">
        <v>140</v>
      </c>
      <c r="J9280" t="s">
        <v>140</v>
      </c>
      <c r="K9280" t="s">
        <v>140</v>
      </c>
      <c r="L9280" t="s">
        <v>140</v>
      </c>
      <c r="M9280" t="s">
        <v>140</v>
      </c>
      <c r="N9280" t="s">
        <v>140</v>
      </c>
      <c r="O9280" t="s">
        <v>140</v>
      </c>
      <c r="P9280" t="s">
        <v>140</v>
      </c>
      <c r="Q9280" t="s">
        <v>140</v>
      </c>
      <c r="R9280" t="s">
        <v>140</v>
      </c>
      <c r="S9280" t="s">
        <v>140</v>
      </c>
      <c r="T9280" t="s">
        <v>140</v>
      </c>
    </row>
    <row r="9281" spans="1:20" x14ac:dyDescent="0.35">
      <c r="A9281" t="s">
        <v>23</v>
      </c>
      <c r="B9281" t="s">
        <v>1151</v>
      </c>
      <c r="C9281">
        <v>125</v>
      </c>
      <c r="D9281" t="s">
        <v>220</v>
      </c>
      <c r="E9281" t="s">
        <v>1100</v>
      </c>
      <c r="F9281" t="s">
        <v>1064</v>
      </c>
      <c r="G9281" t="s">
        <v>751</v>
      </c>
      <c r="H9281" t="s">
        <v>1043</v>
      </c>
      <c r="I9281" t="s">
        <v>812</v>
      </c>
      <c r="J9281" t="s">
        <v>949</v>
      </c>
      <c r="K9281" t="s">
        <v>140</v>
      </c>
      <c r="L9281" t="s">
        <v>1054</v>
      </c>
      <c r="M9281" t="s">
        <v>140</v>
      </c>
      <c r="N9281" t="s">
        <v>1056</v>
      </c>
      <c r="O9281" t="s">
        <v>1022</v>
      </c>
      <c r="P9281" t="s">
        <v>1098</v>
      </c>
      <c r="Q9281" t="s">
        <v>940</v>
      </c>
      <c r="R9281" t="s">
        <v>940</v>
      </c>
      <c r="S9281" t="s">
        <v>140</v>
      </c>
      <c r="T9281" t="s">
        <v>140</v>
      </c>
    </row>
    <row r="9282" spans="1:20" x14ac:dyDescent="0.35">
      <c r="A9282" t="s">
        <v>23</v>
      </c>
      <c r="B9282" t="s">
        <v>1152</v>
      </c>
      <c r="C9282">
        <v>61</v>
      </c>
      <c r="D9282" t="s">
        <v>597</v>
      </c>
      <c r="E9282" t="s">
        <v>1045</v>
      </c>
      <c r="F9282" t="s">
        <v>1014</v>
      </c>
      <c r="G9282" t="s">
        <v>917</v>
      </c>
      <c r="H9282" t="s">
        <v>939</v>
      </c>
      <c r="I9282" t="s">
        <v>1045</v>
      </c>
      <c r="J9282" t="s">
        <v>1014</v>
      </c>
      <c r="K9282" t="s">
        <v>140</v>
      </c>
      <c r="L9282" t="s">
        <v>1009</v>
      </c>
      <c r="M9282" t="s">
        <v>140</v>
      </c>
      <c r="N9282" t="s">
        <v>1060</v>
      </c>
      <c r="O9282" t="s">
        <v>1014</v>
      </c>
      <c r="P9282" t="s">
        <v>1014</v>
      </c>
      <c r="Q9282" t="s">
        <v>140</v>
      </c>
      <c r="R9282" t="s">
        <v>140</v>
      </c>
      <c r="S9282" t="s">
        <v>140</v>
      </c>
      <c r="T9282" t="s">
        <v>140</v>
      </c>
    </row>
    <row r="9283" spans="1:20" x14ac:dyDescent="0.35">
      <c r="A9283" t="s">
        <v>23</v>
      </c>
      <c r="B9283" t="s">
        <v>339</v>
      </c>
      <c r="C9283">
        <v>19</v>
      </c>
      <c r="D9283" t="s">
        <v>981</v>
      </c>
      <c r="E9283" t="s">
        <v>1095</v>
      </c>
      <c r="F9283" t="s">
        <v>1048</v>
      </c>
      <c r="G9283" t="s">
        <v>752</v>
      </c>
      <c r="H9283" t="s">
        <v>140</v>
      </c>
      <c r="I9283" t="s">
        <v>1023</v>
      </c>
      <c r="J9283" t="s">
        <v>140</v>
      </c>
      <c r="K9283" t="s">
        <v>140</v>
      </c>
      <c r="L9283" t="s">
        <v>140</v>
      </c>
      <c r="M9283" t="s">
        <v>140</v>
      </c>
      <c r="N9283" t="s">
        <v>140</v>
      </c>
      <c r="O9283" t="s">
        <v>140</v>
      </c>
      <c r="P9283" t="s">
        <v>140</v>
      </c>
      <c r="Q9283" t="s">
        <v>140</v>
      </c>
      <c r="R9283" t="s">
        <v>971</v>
      </c>
      <c r="S9283" t="s">
        <v>140</v>
      </c>
      <c r="T9283" t="s">
        <v>140</v>
      </c>
    </row>
    <row r="9284" spans="1:20" x14ac:dyDescent="0.35">
      <c r="A9284" t="s">
        <v>24</v>
      </c>
      <c r="B9284" t="s">
        <v>1151</v>
      </c>
      <c r="C9284">
        <v>123</v>
      </c>
      <c r="D9284" t="s">
        <v>1146</v>
      </c>
      <c r="E9284" t="s">
        <v>1063</v>
      </c>
      <c r="F9284" t="s">
        <v>1063</v>
      </c>
      <c r="G9284" t="s">
        <v>1063</v>
      </c>
      <c r="H9284" t="s">
        <v>140</v>
      </c>
      <c r="I9284" t="s">
        <v>140</v>
      </c>
      <c r="J9284" t="s">
        <v>140</v>
      </c>
      <c r="K9284" t="s">
        <v>140</v>
      </c>
      <c r="L9284" t="s">
        <v>140</v>
      </c>
      <c r="M9284" t="s">
        <v>140</v>
      </c>
      <c r="N9284" t="s">
        <v>140</v>
      </c>
      <c r="O9284" t="s">
        <v>140</v>
      </c>
      <c r="P9284" t="s">
        <v>140</v>
      </c>
      <c r="Q9284" t="s">
        <v>140</v>
      </c>
      <c r="R9284" t="s">
        <v>1063</v>
      </c>
      <c r="S9284" t="s">
        <v>1063</v>
      </c>
      <c r="T9284" t="s">
        <v>140</v>
      </c>
    </row>
    <row r="9285" spans="1:20" x14ac:dyDescent="0.35">
      <c r="A9285" t="s">
        <v>24</v>
      </c>
      <c r="B9285" t="s">
        <v>1152</v>
      </c>
      <c r="C9285">
        <v>71</v>
      </c>
      <c r="D9285" t="s">
        <v>1230</v>
      </c>
      <c r="E9285" t="s">
        <v>140</v>
      </c>
      <c r="F9285" t="s">
        <v>140</v>
      </c>
      <c r="G9285" t="s">
        <v>140</v>
      </c>
      <c r="H9285" t="s">
        <v>140</v>
      </c>
      <c r="I9285" t="s">
        <v>140</v>
      </c>
      <c r="J9285" t="s">
        <v>140</v>
      </c>
      <c r="K9285" t="s">
        <v>140</v>
      </c>
      <c r="L9285" t="s">
        <v>140</v>
      </c>
      <c r="M9285" t="s">
        <v>140</v>
      </c>
      <c r="N9285" t="s">
        <v>140</v>
      </c>
      <c r="O9285" t="s">
        <v>140</v>
      </c>
      <c r="P9285" t="s">
        <v>140</v>
      </c>
      <c r="Q9285" t="s">
        <v>1004</v>
      </c>
      <c r="R9285" t="s">
        <v>140</v>
      </c>
      <c r="S9285" t="s">
        <v>140</v>
      </c>
      <c r="T9285" t="s">
        <v>140</v>
      </c>
    </row>
    <row r="9286" spans="1:20" x14ac:dyDescent="0.35">
      <c r="A9286" t="s">
        <v>24</v>
      </c>
      <c r="B9286" t="s">
        <v>339</v>
      </c>
      <c r="C9286">
        <v>13</v>
      </c>
      <c r="D9286" t="s">
        <v>177</v>
      </c>
      <c r="E9286" t="s">
        <v>140</v>
      </c>
      <c r="F9286" t="s">
        <v>140</v>
      </c>
      <c r="G9286" t="s">
        <v>140</v>
      </c>
      <c r="H9286" t="s">
        <v>140</v>
      </c>
      <c r="I9286" t="s">
        <v>140</v>
      </c>
      <c r="J9286" t="s">
        <v>140</v>
      </c>
      <c r="K9286" t="s">
        <v>140</v>
      </c>
      <c r="L9286" t="s">
        <v>140</v>
      </c>
      <c r="M9286" t="s">
        <v>140</v>
      </c>
      <c r="N9286" t="s">
        <v>140</v>
      </c>
      <c r="O9286" t="s">
        <v>140</v>
      </c>
      <c r="P9286" t="s">
        <v>140</v>
      </c>
      <c r="Q9286" t="s">
        <v>140</v>
      </c>
      <c r="R9286" t="s">
        <v>140</v>
      </c>
      <c r="S9286" t="s">
        <v>140</v>
      </c>
      <c r="T9286" t="s">
        <v>140</v>
      </c>
    </row>
    <row r="9287" spans="1:20" x14ac:dyDescent="0.35">
      <c r="A9287" t="s">
        <v>25</v>
      </c>
      <c r="B9287" t="s">
        <v>1151</v>
      </c>
      <c r="C9287">
        <v>122</v>
      </c>
      <c r="D9287" t="s">
        <v>1113</v>
      </c>
      <c r="E9287" t="s">
        <v>1008</v>
      </c>
      <c r="F9287" t="s">
        <v>140</v>
      </c>
      <c r="G9287" t="s">
        <v>140</v>
      </c>
      <c r="H9287" t="s">
        <v>140</v>
      </c>
      <c r="I9287" t="s">
        <v>1013</v>
      </c>
      <c r="J9287" t="s">
        <v>140</v>
      </c>
      <c r="K9287" t="s">
        <v>140</v>
      </c>
      <c r="L9287" t="s">
        <v>140</v>
      </c>
      <c r="M9287" t="s">
        <v>140</v>
      </c>
      <c r="N9287" t="s">
        <v>140</v>
      </c>
      <c r="O9287" t="s">
        <v>140</v>
      </c>
      <c r="P9287" t="s">
        <v>140</v>
      </c>
      <c r="Q9287" t="s">
        <v>1063</v>
      </c>
      <c r="R9287" t="s">
        <v>1055</v>
      </c>
      <c r="S9287" t="s">
        <v>775</v>
      </c>
      <c r="T9287" t="s">
        <v>140</v>
      </c>
    </row>
    <row r="9288" spans="1:20" x14ac:dyDescent="0.35">
      <c r="A9288" t="s">
        <v>25</v>
      </c>
      <c r="B9288" t="s">
        <v>1152</v>
      </c>
      <c r="C9288">
        <v>68</v>
      </c>
      <c r="D9288" t="s">
        <v>948</v>
      </c>
      <c r="E9288" t="s">
        <v>140</v>
      </c>
      <c r="F9288" t="s">
        <v>140</v>
      </c>
      <c r="G9288" t="s">
        <v>949</v>
      </c>
      <c r="H9288" t="s">
        <v>140</v>
      </c>
      <c r="I9288" t="s">
        <v>140</v>
      </c>
      <c r="J9288" t="s">
        <v>140</v>
      </c>
      <c r="K9288" t="s">
        <v>140</v>
      </c>
      <c r="L9288" t="s">
        <v>140</v>
      </c>
      <c r="M9288" t="s">
        <v>140</v>
      </c>
      <c r="N9288" t="s">
        <v>140</v>
      </c>
      <c r="O9288" t="s">
        <v>140</v>
      </c>
      <c r="P9288" t="s">
        <v>140</v>
      </c>
      <c r="Q9288" t="s">
        <v>140</v>
      </c>
      <c r="R9288" t="s">
        <v>140</v>
      </c>
      <c r="S9288" t="s">
        <v>140</v>
      </c>
      <c r="T9288" t="s">
        <v>140</v>
      </c>
    </row>
    <row r="9289" spans="1:20" x14ac:dyDescent="0.35">
      <c r="A9289" t="s">
        <v>25</v>
      </c>
      <c r="B9289" t="s">
        <v>339</v>
      </c>
      <c r="C9289">
        <v>13</v>
      </c>
      <c r="D9289" t="s">
        <v>188</v>
      </c>
      <c r="E9289" t="s">
        <v>140</v>
      </c>
      <c r="F9289" t="s">
        <v>140</v>
      </c>
      <c r="G9289" t="s">
        <v>187</v>
      </c>
      <c r="H9289" t="s">
        <v>140</v>
      </c>
      <c r="I9289" t="s">
        <v>140</v>
      </c>
      <c r="J9289" t="s">
        <v>140</v>
      </c>
      <c r="K9289" t="s">
        <v>140</v>
      </c>
      <c r="L9289" t="s">
        <v>140</v>
      </c>
      <c r="M9289" t="s">
        <v>140</v>
      </c>
      <c r="N9289" t="s">
        <v>140</v>
      </c>
      <c r="O9289" t="s">
        <v>140</v>
      </c>
      <c r="P9289" t="s">
        <v>140</v>
      </c>
      <c r="Q9289" t="s">
        <v>140</v>
      </c>
      <c r="R9289" t="s">
        <v>140</v>
      </c>
      <c r="S9289" t="s">
        <v>140</v>
      </c>
      <c r="T9289" t="s">
        <v>140</v>
      </c>
    </row>
    <row r="9290" spans="1:20" x14ac:dyDescent="0.35">
      <c r="A9290" t="s">
        <v>26</v>
      </c>
      <c r="B9290" t="s">
        <v>1151</v>
      </c>
      <c r="C9290">
        <v>130</v>
      </c>
      <c r="D9290" t="s">
        <v>124</v>
      </c>
      <c r="E9290" t="s">
        <v>1060</v>
      </c>
      <c r="F9290" t="s">
        <v>775</v>
      </c>
      <c r="G9290" t="s">
        <v>1046</v>
      </c>
      <c r="H9290" t="s">
        <v>1016</v>
      </c>
      <c r="I9290" t="s">
        <v>1052</v>
      </c>
      <c r="J9290" t="s">
        <v>140</v>
      </c>
      <c r="K9290" t="s">
        <v>140</v>
      </c>
      <c r="L9290" t="s">
        <v>140</v>
      </c>
      <c r="M9290" t="s">
        <v>140</v>
      </c>
      <c r="N9290" t="s">
        <v>1063</v>
      </c>
      <c r="O9290" t="s">
        <v>140</v>
      </c>
      <c r="P9290" t="s">
        <v>140</v>
      </c>
      <c r="Q9290" t="s">
        <v>140</v>
      </c>
      <c r="R9290" t="s">
        <v>1014</v>
      </c>
      <c r="S9290" t="s">
        <v>1058</v>
      </c>
      <c r="T9290" t="s">
        <v>140</v>
      </c>
    </row>
    <row r="9291" spans="1:20" x14ac:dyDescent="0.35">
      <c r="A9291" t="s">
        <v>26</v>
      </c>
      <c r="B9291" t="s">
        <v>1152</v>
      </c>
      <c r="C9291">
        <v>56</v>
      </c>
      <c r="D9291" t="s">
        <v>661</v>
      </c>
      <c r="E9291" t="s">
        <v>140</v>
      </c>
      <c r="F9291" t="s">
        <v>140</v>
      </c>
      <c r="G9291" t="s">
        <v>939</v>
      </c>
      <c r="H9291" t="s">
        <v>140</v>
      </c>
      <c r="I9291" t="s">
        <v>140</v>
      </c>
      <c r="J9291" t="s">
        <v>140</v>
      </c>
      <c r="K9291" t="s">
        <v>140</v>
      </c>
      <c r="L9291" t="s">
        <v>140</v>
      </c>
      <c r="M9291" t="s">
        <v>140</v>
      </c>
      <c r="N9291" t="s">
        <v>140</v>
      </c>
      <c r="O9291" t="s">
        <v>140</v>
      </c>
      <c r="P9291" t="s">
        <v>140</v>
      </c>
      <c r="Q9291" t="s">
        <v>140</v>
      </c>
      <c r="R9291" t="s">
        <v>140</v>
      </c>
      <c r="S9291" t="s">
        <v>939</v>
      </c>
      <c r="T9291" t="s">
        <v>140</v>
      </c>
    </row>
    <row r="9292" spans="1:20" x14ac:dyDescent="0.35">
      <c r="A9292" t="s">
        <v>26</v>
      </c>
      <c r="B9292" t="s">
        <v>339</v>
      </c>
      <c r="C9292">
        <v>16</v>
      </c>
      <c r="D9292" t="s">
        <v>943</v>
      </c>
      <c r="E9292" t="s">
        <v>140</v>
      </c>
      <c r="F9292" t="s">
        <v>140</v>
      </c>
      <c r="G9292" t="s">
        <v>942</v>
      </c>
      <c r="H9292" t="s">
        <v>140</v>
      </c>
      <c r="I9292" t="s">
        <v>140</v>
      </c>
      <c r="J9292" t="s">
        <v>140</v>
      </c>
      <c r="K9292" t="s">
        <v>140</v>
      </c>
      <c r="L9292" t="s">
        <v>140</v>
      </c>
      <c r="M9292" t="s">
        <v>140</v>
      </c>
      <c r="N9292" t="s">
        <v>140</v>
      </c>
      <c r="O9292" t="s">
        <v>140</v>
      </c>
      <c r="P9292" t="s">
        <v>140</v>
      </c>
      <c r="Q9292" t="s">
        <v>140</v>
      </c>
      <c r="R9292" t="s">
        <v>140</v>
      </c>
      <c r="S9292" t="s">
        <v>140</v>
      </c>
      <c r="T9292" t="s">
        <v>140</v>
      </c>
    </row>
    <row r="9293" spans="1:20" x14ac:dyDescent="0.35">
      <c r="A9293" t="s">
        <v>27</v>
      </c>
      <c r="B9293" t="s">
        <v>1151</v>
      </c>
      <c r="C9293">
        <v>119</v>
      </c>
      <c r="D9293" t="s">
        <v>1160</v>
      </c>
      <c r="E9293" t="s">
        <v>775</v>
      </c>
      <c r="F9293" t="s">
        <v>140</v>
      </c>
      <c r="G9293" t="s">
        <v>140</v>
      </c>
      <c r="H9293" t="s">
        <v>140</v>
      </c>
      <c r="I9293" t="s">
        <v>140</v>
      </c>
      <c r="J9293" t="s">
        <v>140</v>
      </c>
      <c r="K9293" t="s">
        <v>140</v>
      </c>
      <c r="L9293" t="s">
        <v>140</v>
      </c>
      <c r="M9293" t="s">
        <v>140</v>
      </c>
      <c r="N9293" t="s">
        <v>140</v>
      </c>
      <c r="O9293" t="s">
        <v>140</v>
      </c>
      <c r="P9293" t="s">
        <v>140</v>
      </c>
      <c r="Q9293" t="s">
        <v>140</v>
      </c>
      <c r="R9293" t="s">
        <v>1012</v>
      </c>
      <c r="S9293" t="s">
        <v>140</v>
      </c>
      <c r="T9293" t="s">
        <v>775</v>
      </c>
    </row>
    <row r="9294" spans="1:20" x14ac:dyDescent="0.35">
      <c r="A9294" t="s">
        <v>27</v>
      </c>
      <c r="B9294" t="s">
        <v>1152</v>
      </c>
      <c r="C9294">
        <v>72</v>
      </c>
      <c r="D9294" t="s">
        <v>177</v>
      </c>
      <c r="E9294" t="s">
        <v>140</v>
      </c>
      <c r="F9294" t="s">
        <v>140</v>
      </c>
      <c r="G9294" t="s">
        <v>140</v>
      </c>
      <c r="H9294" t="s">
        <v>140</v>
      </c>
      <c r="I9294" t="s">
        <v>140</v>
      </c>
      <c r="J9294" t="s">
        <v>140</v>
      </c>
      <c r="K9294" t="s">
        <v>140</v>
      </c>
      <c r="L9294" t="s">
        <v>140</v>
      </c>
      <c r="M9294" t="s">
        <v>140</v>
      </c>
      <c r="N9294" t="s">
        <v>140</v>
      </c>
      <c r="O9294" t="s">
        <v>140</v>
      </c>
      <c r="P9294" t="s">
        <v>140</v>
      </c>
      <c r="Q9294" t="s">
        <v>140</v>
      </c>
      <c r="R9294" t="s">
        <v>140</v>
      </c>
      <c r="S9294" t="s">
        <v>140</v>
      </c>
      <c r="T9294" t="s">
        <v>140</v>
      </c>
    </row>
    <row r="9295" spans="1:20" x14ac:dyDescent="0.35">
      <c r="A9295" t="s">
        <v>27</v>
      </c>
      <c r="B9295" t="s">
        <v>339</v>
      </c>
      <c r="C9295">
        <v>13</v>
      </c>
      <c r="D9295" t="s">
        <v>177</v>
      </c>
      <c r="E9295" t="s">
        <v>140</v>
      </c>
      <c r="F9295" t="s">
        <v>140</v>
      </c>
      <c r="G9295" t="s">
        <v>140</v>
      </c>
      <c r="H9295" t="s">
        <v>140</v>
      </c>
      <c r="I9295" t="s">
        <v>140</v>
      </c>
      <c r="J9295" t="s">
        <v>140</v>
      </c>
      <c r="K9295" t="s">
        <v>140</v>
      </c>
      <c r="L9295" t="s">
        <v>140</v>
      </c>
      <c r="M9295" t="s">
        <v>140</v>
      </c>
      <c r="N9295" t="s">
        <v>140</v>
      </c>
      <c r="O9295" t="s">
        <v>140</v>
      </c>
      <c r="P9295" t="s">
        <v>140</v>
      </c>
      <c r="Q9295" t="s">
        <v>140</v>
      </c>
      <c r="R9295" t="s">
        <v>140</v>
      </c>
      <c r="S9295" t="s">
        <v>140</v>
      </c>
      <c r="T9295" t="s">
        <v>140</v>
      </c>
    </row>
    <row r="9296" spans="1:20" x14ac:dyDescent="0.35">
      <c r="A9296" t="s">
        <v>28</v>
      </c>
      <c r="B9296" t="s">
        <v>1151</v>
      </c>
      <c r="C9296">
        <v>117</v>
      </c>
      <c r="D9296" t="s">
        <v>1200</v>
      </c>
      <c r="E9296" t="s">
        <v>140</v>
      </c>
      <c r="F9296" t="s">
        <v>140</v>
      </c>
      <c r="G9296" t="s">
        <v>1055</v>
      </c>
      <c r="H9296" t="s">
        <v>140</v>
      </c>
      <c r="I9296" t="s">
        <v>1016</v>
      </c>
      <c r="J9296" t="s">
        <v>140</v>
      </c>
      <c r="K9296" t="s">
        <v>140</v>
      </c>
      <c r="L9296" t="s">
        <v>140</v>
      </c>
      <c r="M9296" t="s">
        <v>140</v>
      </c>
      <c r="N9296" t="s">
        <v>140</v>
      </c>
      <c r="O9296" t="s">
        <v>140</v>
      </c>
      <c r="P9296" t="s">
        <v>140</v>
      </c>
      <c r="Q9296" t="s">
        <v>140</v>
      </c>
      <c r="R9296" t="s">
        <v>140</v>
      </c>
      <c r="S9296" t="s">
        <v>1016</v>
      </c>
      <c r="T9296" t="s">
        <v>140</v>
      </c>
    </row>
    <row r="9297" spans="1:20" x14ac:dyDescent="0.35">
      <c r="A9297" t="s">
        <v>28</v>
      </c>
      <c r="B9297" t="s">
        <v>1152</v>
      </c>
      <c r="C9297">
        <v>78</v>
      </c>
      <c r="D9297" t="s">
        <v>1119</v>
      </c>
      <c r="E9297" t="s">
        <v>1012</v>
      </c>
      <c r="F9297" t="s">
        <v>140</v>
      </c>
      <c r="G9297" t="s">
        <v>1063</v>
      </c>
      <c r="H9297" t="s">
        <v>140</v>
      </c>
      <c r="I9297" t="s">
        <v>140</v>
      </c>
      <c r="J9297" t="s">
        <v>140</v>
      </c>
      <c r="K9297" t="s">
        <v>140</v>
      </c>
      <c r="L9297" t="s">
        <v>140</v>
      </c>
      <c r="M9297" t="s">
        <v>140</v>
      </c>
      <c r="N9297" t="s">
        <v>140</v>
      </c>
      <c r="O9297" t="s">
        <v>140</v>
      </c>
      <c r="P9297" t="s">
        <v>140</v>
      </c>
      <c r="Q9297" t="s">
        <v>140</v>
      </c>
      <c r="R9297" t="s">
        <v>1012</v>
      </c>
      <c r="S9297" t="s">
        <v>140</v>
      </c>
      <c r="T9297" t="s">
        <v>140</v>
      </c>
    </row>
    <row r="9298" spans="1:20" x14ac:dyDescent="0.35">
      <c r="A9298" t="s">
        <v>28</v>
      </c>
      <c r="B9298" t="s">
        <v>339</v>
      </c>
      <c r="C9298">
        <v>12</v>
      </c>
      <c r="D9298" t="s">
        <v>177</v>
      </c>
      <c r="E9298" t="s">
        <v>140</v>
      </c>
      <c r="F9298" t="s">
        <v>140</v>
      </c>
      <c r="G9298" t="s">
        <v>140</v>
      </c>
      <c r="H9298" t="s">
        <v>140</v>
      </c>
      <c r="I9298" t="s">
        <v>140</v>
      </c>
      <c r="J9298" t="s">
        <v>140</v>
      </c>
      <c r="K9298" t="s">
        <v>140</v>
      </c>
      <c r="L9298" t="s">
        <v>140</v>
      </c>
      <c r="M9298" t="s">
        <v>140</v>
      </c>
      <c r="N9298" t="s">
        <v>140</v>
      </c>
      <c r="O9298" t="s">
        <v>140</v>
      </c>
      <c r="P9298" t="s">
        <v>140</v>
      </c>
      <c r="Q9298" t="s">
        <v>140</v>
      </c>
      <c r="R9298" t="s">
        <v>140</v>
      </c>
      <c r="S9298" t="s">
        <v>140</v>
      </c>
      <c r="T9298" t="s">
        <v>140</v>
      </c>
    </row>
    <row r="9299" spans="1:20" x14ac:dyDescent="0.35">
      <c r="A9299" t="s">
        <v>29</v>
      </c>
      <c r="B9299" t="s">
        <v>1151</v>
      </c>
      <c r="C9299">
        <v>109</v>
      </c>
      <c r="D9299" t="s">
        <v>1168</v>
      </c>
      <c r="E9299" t="s">
        <v>140</v>
      </c>
      <c r="F9299" t="s">
        <v>1021</v>
      </c>
      <c r="G9299" t="s">
        <v>1021</v>
      </c>
      <c r="H9299" t="s">
        <v>140</v>
      </c>
      <c r="I9299" t="s">
        <v>140</v>
      </c>
      <c r="J9299" t="s">
        <v>140</v>
      </c>
      <c r="K9299" t="s">
        <v>140</v>
      </c>
      <c r="L9299" t="s">
        <v>140</v>
      </c>
      <c r="M9299" t="s">
        <v>140</v>
      </c>
      <c r="N9299" t="s">
        <v>140</v>
      </c>
      <c r="O9299" t="s">
        <v>140</v>
      </c>
      <c r="P9299" t="s">
        <v>140</v>
      </c>
      <c r="Q9299" t="s">
        <v>140</v>
      </c>
      <c r="R9299" t="s">
        <v>140</v>
      </c>
      <c r="S9299" t="s">
        <v>140</v>
      </c>
      <c r="T9299" t="s">
        <v>140</v>
      </c>
    </row>
    <row r="9300" spans="1:20" x14ac:dyDescent="0.35">
      <c r="A9300" t="s">
        <v>29</v>
      </c>
      <c r="B9300" t="s">
        <v>1152</v>
      </c>
      <c r="C9300">
        <v>73</v>
      </c>
      <c r="D9300" t="s">
        <v>1160</v>
      </c>
      <c r="E9300" t="s">
        <v>140</v>
      </c>
      <c r="F9300" t="s">
        <v>140</v>
      </c>
      <c r="G9300" t="s">
        <v>140</v>
      </c>
      <c r="H9300" t="s">
        <v>140</v>
      </c>
      <c r="I9300" t="s">
        <v>140</v>
      </c>
      <c r="J9300" t="s">
        <v>140</v>
      </c>
      <c r="K9300" t="s">
        <v>1048</v>
      </c>
      <c r="L9300" t="s">
        <v>140</v>
      </c>
      <c r="M9300" t="s">
        <v>140</v>
      </c>
      <c r="N9300" t="s">
        <v>140</v>
      </c>
      <c r="O9300" t="s">
        <v>140</v>
      </c>
      <c r="P9300" t="s">
        <v>140</v>
      </c>
      <c r="Q9300" t="s">
        <v>140</v>
      </c>
      <c r="R9300" t="s">
        <v>140</v>
      </c>
      <c r="S9300" t="s">
        <v>140</v>
      </c>
      <c r="T9300" t="s">
        <v>140</v>
      </c>
    </row>
    <row r="9301" spans="1:20" x14ac:dyDescent="0.35">
      <c r="A9301" t="s">
        <v>29</v>
      </c>
      <c r="B9301" t="s">
        <v>339</v>
      </c>
      <c r="C9301">
        <v>22</v>
      </c>
      <c r="D9301" t="s">
        <v>177</v>
      </c>
      <c r="E9301" t="s">
        <v>140</v>
      </c>
      <c r="F9301" t="s">
        <v>140</v>
      </c>
      <c r="G9301" t="s">
        <v>140</v>
      </c>
      <c r="H9301" t="s">
        <v>140</v>
      </c>
      <c r="I9301" t="s">
        <v>140</v>
      </c>
      <c r="J9301" t="s">
        <v>140</v>
      </c>
      <c r="K9301" t="s">
        <v>140</v>
      </c>
      <c r="L9301" t="s">
        <v>140</v>
      </c>
      <c r="M9301" t="s">
        <v>140</v>
      </c>
      <c r="N9301" t="s">
        <v>140</v>
      </c>
      <c r="O9301" t="s">
        <v>140</v>
      </c>
      <c r="P9301" t="s">
        <v>140</v>
      </c>
      <c r="Q9301" t="s">
        <v>140</v>
      </c>
      <c r="R9301" t="s">
        <v>140</v>
      </c>
      <c r="S9301" t="s">
        <v>140</v>
      </c>
      <c r="T9301" t="s">
        <v>140</v>
      </c>
    </row>
    <row r="9302" spans="1:20" x14ac:dyDescent="0.35">
      <c r="A9302" t="s">
        <v>30</v>
      </c>
      <c r="B9302" t="s">
        <v>1151</v>
      </c>
      <c r="C9302">
        <v>108</v>
      </c>
      <c r="D9302" t="s">
        <v>1201</v>
      </c>
      <c r="E9302" t="s">
        <v>1009</v>
      </c>
      <c r="F9302" t="s">
        <v>140</v>
      </c>
      <c r="G9302" t="s">
        <v>1013</v>
      </c>
      <c r="H9302" t="s">
        <v>140</v>
      </c>
      <c r="I9302" t="s">
        <v>1009</v>
      </c>
      <c r="J9302" t="s">
        <v>140</v>
      </c>
      <c r="K9302" t="s">
        <v>140</v>
      </c>
      <c r="L9302" t="s">
        <v>140</v>
      </c>
      <c r="M9302" t="s">
        <v>140</v>
      </c>
      <c r="N9302" t="s">
        <v>140</v>
      </c>
      <c r="O9302" t="s">
        <v>140</v>
      </c>
      <c r="P9302" t="s">
        <v>140</v>
      </c>
      <c r="Q9302" t="s">
        <v>140</v>
      </c>
      <c r="R9302" t="s">
        <v>140</v>
      </c>
      <c r="S9302" t="s">
        <v>140</v>
      </c>
      <c r="T9302" t="s">
        <v>140</v>
      </c>
    </row>
    <row r="9303" spans="1:20" x14ac:dyDescent="0.35">
      <c r="A9303" t="s">
        <v>30</v>
      </c>
      <c r="B9303" t="s">
        <v>1152</v>
      </c>
      <c r="C9303">
        <v>78</v>
      </c>
      <c r="D9303" t="s">
        <v>177</v>
      </c>
      <c r="E9303" t="s">
        <v>140</v>
      </c>
      <c r="F9303" t="s">
        <v>140</v>
      </c>
      <c r="G9303" t="s">
        <v>140</v>
      </c>
      <c r="H9303" t="s">
        <v>140</v>
      </c>
      <c r="I9303" t="s">
        <v>140</v>
      </c>
      <c r="J9303" t="s">
        <v>140</v>
      </c>
      <c r="K9303" t="s">
        <v>140</v>
      </c>
      <c r="L9303" t="s">
        <v>140</v>
      </c>
      <c r="M9303" t="s">
        <v>140</v>
      </c>
      <c r="N9303" t="s">
        <v>140</v>
      </c>
      <c r="O9303" t="s">
        <v>140</v>
      </c>
      <c r="P9303" t="s">
        <v>140</v>
      </c>
      <c r="Q9303" t="s">
        <v>140</v>
      </c>
      <c r="R9303" t="s">
        <v>140</v>
      </c>
      <c r="S9303" t="s">
        <v>140</v>
      </c>
      <c r="T9303" t="s">
        <v>140</v>
      </c>
    </row>
    <row r="9304" spans="1:20" x14ac:dyDescent="0.35">
      <c r="A9304" t="s">
        <v>30</v>
      </c>
      <c r="B9304" t="s">
        <v>339</v>
      </c>
      <c r="C9304">
        <v>16</v>
      </c>
      <c r="D9304" t="s">
        <v>177</v>
      </c>
      <c r="E9304" t="s">
        <v>140</v>
      </c>
      <c r="F9304" t="s">
        <v>140</v>
      </c>
      <c r="G9304" t="s">
        <v>140</v>
      </c>
      <c r="H9304" t="s">
        <v>140</v>
      </c>
      <c r="I9304" t="s">
        <v>140</v>
      </c>
      <c r="J9304" t="s">
        <v>140</v>
      </c>
      <c r="K9304" t="s">
        <v>140</v>
      </c>
      <c r="L9304" t="s">
        <v>140</v>
      </c>
      <c r="M9304" t="s">
        <v>140</v>
      </c>
      <c r="N9304" t="s">
        <v>140</v>
      </c>
      <c r="O9304" t="s">
        <v>140</v>
      </c>
      <c r="P9304" t="s">
        <v>140</v>
      </c>
      <c r="Q9304" t="s">
        <v>140</v>
      </c>
      <c r="R9304" t="s">
        <v>140</v>
      </c>
      <c r="S9304" t="s">
        <v>140</v>
      </c>
      <c r="T9304" t="s">
        <v>140</v>
      </c>
    </row>
    <row r="9305" spans="1:20" x14ac:dyDescent="0.35">
      <c r="A9305" t="s">
        <v>31</v>
      </c>
      <c r="B9305" t="s">
        <v>1151</v>
      </c>
      <c r="C9305">
        <v>138</v>
      </c>
      <c r="D9305" t="s">
        <v>790</v>
      </c>
      <c r="E9305" t="s">
        <v>975</v>
      </c>
      <c r="F9305" t="s">
        <v>942</v>
      </c>
      <c r="G9305" t="s">
        <v>209</v>
      </c>
      <c r="H9305" t="s">
        <v>1018</v>
      </c>
      <c r="I9305" t="s">
        <v>1085</v>
      </c>
      <c r="J9305" t="s">
        <v>1010</v>
      </c>
      <c r="K9305" t="s">
        <v>140</v>
      </c>
      <c r="L9305" t="s">
        <v>458</v>
      </c>
      <c r="M9305" t="s">
        <v>140</v>
      </c>
      <c r="N9305" t="s">
        <v>111</v>
      </c>
      <c r="O9305" t="s">
        <v>1022</v>
      </c>
      <c r="P9305" t="s">
        <v>1058</v>
      </c>
      <c r="Q9305" t="s">
        <v>1018</v>
      </c>
      <c r="R9305" t="s">
        <v>1004</v>
      </c>
      <c r="S9305" t="s">
        <v>140</v>
      </c>
      <c r="T9305" t="s">
        <v>140</v>
      </c>
    </row>
    <row r="9306" spans="1:20" x14ac:dyDescent="0.35">
      <c r="A9306" t="s">
        <v>31</v>
      </c>
      <c r="B9306" t="s">
        <v>1152</v>
      </c>
      <c r="C9306">
        <v>58</v>
      </c>
      <c r="D9306" t="s">
        <v>440</v>
      </c>
      <c r="E9306" t="s">
        <v>192</v>
      </c>
      <c r="F9306" t="s">
        <v>1072</v>
      </c>
      <c r="G9306" t="s">
        <v>853</v>
      </c>
      <c r="H9306" t="s">
        <v>140</v>
      </c>
      <c r="I9306" t="s">
        <v>595</v>
      </c>
      <c r="J9306" t="s">
        <v>140</v>
      </c>
      <c r="K9306" t="s">
        <v>140</v>
      </c>
      <c r="L9306" t="s">
        <v>1060</v>
      </c>
      <c r="M9306" t="s">
        <v>140</v>
      </c>
      <c r="N9306" t="s">
        <v>999</v>
      </c>
      <c r="O9306" t="s">
        <v>1009</v>
      </c>
      <c r="P9306" t="s">
        <v>1070</v>
      </c>
      <c r="Q9306" t="s">
        <v>940</v>
      </c>
      <c r="R9306" t="s">
        <v>954</v>
      </c>
      <c r="S9306" t="s">
        <v>140</v>
      </c>
      <c r="T9306" t="s">
        <v>140</v>
      </c>
    </row>
    <row r="9307" spans="1:20" x14ac:dyDescent="0.35">
      <c r="A9307" t="s">
        <v>31</v>
      </c>
      <c r="B9307" t="s">
        <v>339</v>
      </c>
      <c r="C9307">
        <v>11</v>
      </c>
      <c r="D9307" t="s">
        <v>159</v>
      </c>
      <c r="E9307" t="s">
        <v>771</v>
      </c>
      <c r="F9307" t="s">
        <v>1018</v>
      </c>
      <c r="G9307" t="s">
        <v>328</v>
      </c>
      <c r="H9307" t="s">
        <v>1007</v>
      </c>
      <c r="I9307" t="s">
        <v>399</v>
      </c>
      <c r="J9307" t="s">
        <v>1007</v>
      </c>
      <c r="K9307" t="s">
        <v>140</v>
      </c>
      <c r="L9307" t="s">
        <v>1007</v>
      </c>
      <c r="M9307" t="s">
        <v>140</v>
      </c>
      <c r="N9307" t="s">
        <v>877</v>
      </c>
      <c r="O9307" t="s">
        <v>140</v>
      </c>
      <c r="P9307" t="s">
        <v>140</v>
      </c>
      <c r="Q9307" t="s">
        <v>140</v>
      </c>
      <c r="R9307" t="s">
        <v>140</v>
      </c>
      <c r="S9307" t="s">
        <v>140</v>
      </c>
      <c r="T9307" t="s">
        <v>140</v>
      </c>
    </row>
    <row r="9308" spans="1:20" x14ac:dyDescent="0.35">
      <c r="A9308" t="s">
        <v>32</v>
      </c>
      <c r="B9308" t="s">
        <v>1151</v>
      </c>
      <c r="C9308">
        <v>3044</v>
      </c>
      <c r="D9308" t="s">
        <v>811</v>
      </c>
      <c r="E9308" t="s">
        <v>1051</v>
      </c>
      <c r="F9308" t="s">
        <v>1063</v>
      </c>
      <c r="G9308" t="s">
        <v>1067</v>
      </c>
      <c r="H9308" t="s">
        <v>1016</v>
      </c>
      <c r="I9308" t="s">
        <v>954</v>
      </c>
      <c r="J9308" t="s">
        <v>1022</v>
      </c>
      <c r="K9308" t="s">
        <v>1022</v>
      </c>
      <c r="L9308" t="s">
        <v>1013</v>
      </c>
      <c r="M9308" t="s">
        <v>140</v>
      </c>
      <c r="N9308" t="s">
        <v>1021</v>
      </c>
      <c r="O9308" t="s">
        <v>140</v>
      </c>
      <c r="P9308" t="s">
        <v>1022</v>
      </c>
      <c r="Q9308" t="s">
        <v>1009</v>
      </c>
      <c r="R9308" t="s">
        <v>1014</v>
      </c>
      <c r="S9308" t="s">
        <v>1013</v>
      </c>
      <c r="T9308" t="s">
        <v>140</v>
      </c>
    </row>
    <row r="9309" spans="1:20" x14ac:dyDescent="0.35">
      <c r="A9309" t="s">
        <v>32</v>
      </c>
      <c r="B9309" t="s">
        <v>1152</v>
      </c>
      <c r="C9309">
        <v>1522</v>
      </c>
      <c r="D9309" t="s">
        <v>1134</v>
      </c>
      <c r="E9309" t="s">
        <v>949</v>
      </c>
      <c r="F9309" t="s">
        <v>1009</v>
      </c>
      <c r="G9309" t="s">
        <v>1070</v>
      </c>
      <c r="H9309" t="s">
        <v>1016</v>
      </c>
      <c r="I9309" t="s">
        <v>1020</v>
      </c>
      <c r="J9309" t="s">
        <v>1022</v>
      </c>
      <c r="K9309" t="s">
        <v>1010</v>
      </c>
      <c r="L9309" t="s">
        <v>1016</v>
      </c>
      <c r="M9309" t="s">
        <v>1022</v>
      </c>
      <c r="N9309" t="s">
        <v>1063</v>
      </c>
      <c r="O9309" t="s">
        <v>140</v>
      </c>
      <c r="P9309" t="s">
        <v>1022</v>
      </c>
      <c r="Q9309" t="s">
        <v>1012</v>
      </c>
      <c r="R9309" t="s">
        <v>1016</v>
      </c>
      <c r="S9309" t="s">
        <v>1013</v>
      </c>
      <c r="T9309" t="s">
        <v>1022</v>
      </c>
    </row>
    <row r="9310" spans="1:20" x14ac:dyDescent="0.35">
      <c r="A9310" t="s">
        <v>32</v>
      </c>
      <c r="B9310" t="s">
        <v>339</v>
      </c>
      <c r="C9310">
        <v>357</v>
      </c>
      <c r="D9310" t="s">
        <v>960</v>
      </c>
      <c r="E9310" t="s">
        <v>1046</v>
      </c>
      <c r="F9310" t="s">
        <v>1021</v>
      </c>
      <c r="G9310" t="s">
        <v>915</v>
      </c>
      <c r="H9310" t="s">
        <v>1010</v>
      </c>
      <c r="I9310" t="s">
        <v>1020</v>
      </c>
      <c r="J9310" t="s">
        <v>1008</v>
      </c>
      <c r="K9310" t="s">
        <v>1019</v>
      </c>
      <c r="L9310" t="s">
        <v>140</v>
      </c>
      <c r="M9310" t="s">
        <v>1008</v>
      </c>
      <c r="N9310" t="s">
        <v>1013</v>
      </c>
      <c r="O9310" t="s">
        <v>140</v>
      </c>
      <c r="P9310" t="s">
        <v>1013</v>
      </c>
      <c r="Q9310" t="s">
        <v>140</v>
      </c>
      <c r="R9310" t="s">
        <v>1021</v>
      </c>
      <c r="S9310" t="s">
        <v>1008</v>
      </c>
      <c r="T9310" t="s">
        <v>140</v>
      </c>
    </row>
    <row r="9312" spans="1:20" x14ac:dyDescent="0.35">
      <c r="A9312" t="s">
        <v>1380</v>
      </c>
    </row>
    <row r="9313" spans="1:20" x14ac:dyDescent="0.35">
      <c r="A9313" t="s">
        <v>2</v>
      </c>
      <c r="B9313" t="s">
        <v>1164</v>
      </c>
      <c r="C9313" t="s">
        <v>3</v>
      </c>
      <c r="D9313" t="s">
        <v>1362</v>
      </c>
      <c r="E9313" t="s">
        <v>1363</v>
      </c>
      <c r="F9313" t="s">
        <v>1364</v>
      </c>
      <c r="G9313" t="s">
        <v>1365</v>
      </c>
      <c r="H9313" t="s">
        <v>1366</v>
      </c>
      <c r="I9313" t="s">
        <v>1367</v>
      </c>
      <c r="J9313" t="s">
        <v>1368</v>
      </c>
      <c r="K9313" t="s">
        <v>1369</v>
      </c>
      <c r="L9313" t="s">
        <v>1370</v>
      </c>
      <c r="M9313" t="s">
        <v>1371</v>
      </c>
      <c r="N9313" t="s">
        <v>1372</v>
      </c>
      <c r="O9313" t="s">
        <v>1373</v>
      </c>
      <c r="P9313" t="s">
        <v>1374</v>
      </c>
      <c r="Q9313" t="s">
        <v>1375</v>
      </c>
      <c r="R9313" t="s">
        <v>1376</v>
      </c>
      <c r="S9313" t="s">
        <v>1042</v>
      </c>
      <c r="T9313" t="s">
        <v>136</v>
      </c>
    </row>
    <row r="9314" spans="1:20" x14ac:dyDescent="0.35">
      <c r="A9314" t="s">
        <v>8</v>
      </c>
      <c r="B9314" t="s">
        <v>1165</v>
      </c>
      <c r="C9314">
        <v>69</v>
      </c>
      <c r="D9314" t="s">
        <v>520</v>
      </c>
      <c r="E9314" t="s">
        <v>109</v>
      </c>
      <c r="F9314" t="s">
        <v>775</v>
      </c>
      <c r="G9314" t="s">
        <v>961</v>
      </c>
      <c r="H9314" t="s">
        <v>140</v>
      </c>
      <c r="I9314" t="s">
        <v>1056</v>
      </c>
      <c r="J9314" t="s">
        <v>140</v>
      </c>
      <c r="K9314" t="s">
        <v>140</v>
      </c>
      <c r="L9314" t="s">
        <v>140</v>
      </c>
      <c r="M9314" t="s">
        <v>140</v>
      </c>
      <c r="N9314" t="s">
        <v>1004</v>
      </c>
      <c r="O9314" t="s">
        <v>140</v>
      </c>
      <c r="P9314" t="s">
        <v>140</v>
      </c>
      <c r="Q9314" t="s">
        <v>140</v>
      </c>
      <c r="R9314" t="s">
        <v>1063</v>
      </c>
      <c r="S9314" t="s">
        <v>140</v>
      </c>
      <c r="T9314" t="s">
        <v>140</v>
      </c>
    </row>
    <row r="9315" spans="1:20" x14ac:dyDescent="0.35">
      <c r="A9315" t="s">
        <v>8</v>
      </c>
      <c r="B9315" t="s">
        <v>1166</v>
      </c>
      <c r="C9315">
        <v>135</v>
      </c>
      <c r="D9315" t="s">
        <v>721</v>
      </c>
      <c r="E9315" t="s">
        <v>317</v>
      </c>
      <c r="F9315" t="s">
        <v>939</v>
      </c>
      <c r="G9315" t="s">
        <v>1076</v>
      </c>
      <c r="H9315" t="s">
        <v>919</v>
      </c>
      <c r="I9315" t="s">
        <v>1049</v>
      </c>
      <c r="J9315" t="s">
        <v>140</v>
      </c>
      <c r="K9315" t="s">
        <v>140</v>
      </c>
      <c r="L9315" t="s">
        <v>140</v>
      </c>
      <c r="M9315" t="s">
        <v>140</v>
      </c>
      <c r="N9315" t="s">
        <v>1070</v>
      </c>
      <c r="O9315" t="s">
        <v>140</v>
      </c>
      <c r="P9315" t="s">
        <v>1010</v>
      </c>
      <c r="Q9315" t="s">
        <v>140</v>
      </c>
      <c r="R9315" t="s">
        <v>140</v>
      </c>
      <c r="S9315" t="s">
        <v>140</v>
      </c>
      <c r="T9315" t="s">
        <v>140</v>
      </c>
    </row>
    <row r="9316" spans="1:20" x14ac:dyDescent="0.35">
      <c r="A9316" t="s">
        <v>9</v>
      </c>
      <c r="B9316" t="s">
        <v>1165</v>
      </c>
      <c r="C9316">
        <v>99</v>
      </c>
      <c r="D9316" t="s">
        <v>1123</v>
      </c>
      <c r="E9316" t="s">
        <v>1054</v>
      </c>
      <c r="F9316" t="s">
        <v>1058</v>
      </c>
      <c r="G9316" t="s">
        <v>1058</v>
      </c>
      <c r="H9316" t="s">
        <v>140</v>
      </c>
      <c r="I9316" t="s">
        <v>1019</v>
      </c>
      <c r="J9316" t="s">
        <v>140</v>
      </c>
      <c r="K9316" t="s">
        <v>140</v>
      </c>
      <c r="L9316" t="s">
        <v>140</v>
      </c>
      <c r="M9316" t="s">
        <v>140</v>
      </c>
      <c r="N9316" t="s">
        <v>1073</v>
      </c>
      <c r="O9316" t="s">
        <v>140</v>
      </c>
      <c r="P9316" t="s">
        <v>140</v>
      </c>
      <c r="Q9316" t="s">
        <v>140</v>
      </c>
      <c r="R9316" t="s">
        <v>140</v>
      </c>
      <c r="S9316" t="s">
        <v>1010</v>
      </c>
      <c r="T9316" t="s">
        <v>140</v>
      </c>
    </row>
    <row r="9317" spans="1:20" x14ac:dyDescent="0.35">
      <c r="A9317" t="s">
        <v>9</v>
      </c>
      <c r="B9317" t="s">
        <v>1166</v>
      </c>
      <c r="C9317">
        <v>102</v>
      </c>
      <c r="D9317" t="s">
        <v>1116</v>
      </c>
      <c r="E9317" t="s">
        <v>1021</v>
      </c>
      <c r="F9317" t="s">
        <v>1063</v>
      </c>
      <c r="G9317" t="s">
        <v>954</v>
      </c>
      <c r="H9317" t="s">
        <v>140</v>
      </c>
      <c r="I9317" t="s">
        <v>1021</v>
      </c>
      <c r="J9317" t="s">
        <v>140</v>
      </c>
      <c r="K9317" t="s">
        <v>1063</v>
      </c>
      <c r="L9317" t="s">
        <v>140</v>
      </c>
      <c r="M9317" t="s">
        <v>140</v>
      </c>
      <c r="N9317" t="s">
        <v>140</v>
      </c>
      <c r="O9317" t="s">
        <v>140</v>
      </c>
      <c r="P9317" t="s">
        <v>140</v>
      </c>
      <c r="Q9317" t="s">
        <v>140</v>
      </c>
      <c r="R9317" t="s">
        <v>140</v>
      </c>
      <c r="S9317" t="s">
        <v>140</v>
      </c>
      <c r="T9317" t="s">
        <v>140</v>
      </c>
    </row>
    <row r="9318" spans="1:20" x14ac:dyDescent="0.35">
      <c r="A9318" t="s">
        <v>10</v>
      </c>
      <c r="B9318" t="s">
        <v>1165</v>
      </c>
      <c r="C9318">
        <v>80</v>
      </c>
      <c r="D9318" t="s">
        <v>1005</v>
      </c>
      <c r="E9318" t="s">
        <v>1052</v>
      </c>
      <c r="F9318" t="s">
        <v>140</v>
      </c>
      <c r="G9318" t="s">
        <v>775</v>
      </c>
      <c r="H9318" t="s">
        <v>140</v>
      </c>
      <c r="I9318" t="s">
        <v>1052</v>
      </c>
      <c r="J9318" t="s">
        <v>775</v>
      </c>
      <c r="K9318" t="s">
        <v>775</v>
      </c>
      <c r="L9318" t="s">
        <v>140</v>
      </c>
      <c r="M9318" t="s">
        <v>775</v>
      </c>
      <c r="N9318" t="s">
        <v>140</v>
      </c>
      <c r="O9318" t="s">
        <v>140</v>
      </c>
      <c r="P9318" t="s">
        <v>140</v>
      </c>
      <c r="Q9318" t="s">
        <v>1066</v>
      </c>
      <c r="R9318" t="s">
        <v>140</v>
      </c>
      <c r="S9318" t="s">
        <v>140</v>
      </c>
      <c r="T9318" t="s">
        <v>140</v>
      </c>
    </row>
    <row r="9319" spans="1:20" x14ac:dyDescent="0.35">
      <c r="A9319" t="s">
        <v>10</v>
      </c>
      <c r="B9319" t="s">
        <v>1166</v>
      </c>
      <c r="C9319">
        <v>128</v>
      </c>
      <c r="D9319" t="s">
        <v>1143</v>
      </c>
      <c r="E9319" t="s">
        <v>1054</v>
      </c>
      <c r="F9319" t="s">
        <v>140</v>
      </c>
      <c r="G9319" t="s">
        <v>1054</v>
      </c>
      <c r="H9319" t="s">
        <v>140</v>
      </c>
      <c r="I9319" t="s">
        <v>1054</v>
      </c>
      <c r="J9319" t="s">
        <v>140</v>
      </c>
      <c r="K9319" t="s">
        <v>140</v>
      </c>
      <c r="L9319" t="s">
        <v>140</v>
      </c>
      <c r="M9319" t="s">
        <v>140</v>
      </c>
      <c r="N9319" t="s">
        <v>1054</v>
      </c>
      <c r="O9319" t="s">
        <v>140</v>
      </c>
      <c r="P9319" t="s">
        <v>140</v>
      </c>
      <c r="Q9319" t="s">
        <v>1058</v>
      </c>
      <c r="R9319" t="s">
        <v>140</v>
      </c>
      <c r="S9319" t="s">
        <v>140</v>
      </c>
      <c r="T9319" t="s">
        <v>140</v>
      </c>
    </row>
    <row r="9320" spans="1:20" x14ac:dyDescent="0.35">
      <c r="A9320" t="s">
        <v>11</v>
      </c>
      <c r="B9320" t="s">
        <v>1165</v>
      </c>
      <c r="C9320">
        <v>87</v>
      </c>
      <c r="D9320" t="s">
        <v>461</v>
      </c>
      <c r="E9320" t="s">
        <v>1046</v>
      </c>
      <c r="F9320" t="s">
        <v>1054</v>
      </c>
      <c r="G9320" t="s">
        <v>977</v>
      </c>
      <c r="H9320" t="s">
        <v>140</v>
      </c>
      <c r="I9320" t="s">
        <v>919</v>
      </c>
      <c r="J9320" t="s">
        <v>140</v>
      </c>
      <c r="K9320" t="s">
        <v>140</v>
      </c>
      <c r="L9320" t="s">
        <v>775</v>
      </c>
      <c r="M9320" t="s">
        <v>140</v>
      </c>
      <c r="N9320" t="s">
        <v>1073</v>
      </c>
      <c r="O9320" t="s">
        <v>140</v>
      </c>
      <c r="P9320" t="s">
        <v>1008</v>
      </c>
      <c r="Q9320" t="s">
        <v>1021</v>
      </c>
      <c r="R9320" t="s">
        <v>140</v>
      </c>
      <c r="S9320" t="s">
        <v>1009</v>
      </c>
      <c r="T9320" t="s">
        <v>140</v>
      </c>
    </row>
    <row r="9321" spans="1:20" x14ac:dyDescent="0.35">
      <c r="A9321" t="s">
        <v>11</v>
      </c>
      <c r="B9321" t="s">
        <v>1166</v>
      </c>
      <c r="C9321">
        <v>119</v>
      </c>
      <c r="D9321" t="s">
        <v>1025</v>
      </c>
      <c r="E9321" t="s">
        <v>140</v>
      </c>
      <c r="F9321" t="s">
        <v>140</v>
      </c>
      <c r="G9321" t="s">
        <v>1048</v>
      </c>
      <c r="H9321" t="s">
        <v>140</v>
      </c>
      <c r="I9321" t="s">
        <v>1066</v>
      </c>
      <c r="J9321" t="s">
        <v>775</v>
      </c>
      <c r="K9321" t="s">
        <v>775</v>
      </c>
      <c r="L9321" t="s">
        <v>140</v>
      </c>
      <c r="M9321" t="s">
        <v>140</v>
      </c>
      <c r="N9321" t="s">
        <v>140</v>
      </c>
      <c r="O9321" t="s">
        <v>140</v>
      </c>
      <c r="P9321" t="s">
        <v>140</v>
      </c>
      <c r="Q9321" t="s">
        <v>140</v>
      </c>
      <c r="R9321" t="s">
        <v>140</v>
      </c>
      <c r="S9321" t="s">
        <v>140</v>
      </c>
      <c r="T9321" t="s">
        <v>140</v>
      </c>
    </row>
    <row r="9322" spans="1:20" x14ac:dyDescent="0.35">
      <c r="A9322" t="s">
        <v>12</v>
      </c>
      <c r="B9322" t="s">
        <v>1165</v>
      </c>
      <c r="C9322">
        <v>12</v>
      </c>
      <c r="D9322" t="s">
        <v>810</v>
      </c>
      <c r="E9322" t="s">
        <v>679</v>
      </c>
      <c r="F9322" t="s">
        <v>919</v>
      </c>
      <c r="G9322" t="s">
        <v>1000</v>
      </c>
      <c r="H9322" t="s">
        <v>140</v>
      </c>
      <c r="I9322" t="s">
        <v>919</v>
      </c>
      <c r="J9322" t="s">
        <v>140</v>
      </c>
      <c r="K9322" t="s">
        <v>140</v>
      </c>
      <c r="L9322" t="s">
        <v>140</v>
      </c>
      <c r="M9322" t="s">
        <v>140</v>
      </c>
      <c r="N9322" t="s">
        <v>140</v>
      </c>
      <c r="O9322" t="s">
        <v>140</v>
      </c>
      <c r="P9322" t="s">
        <v>140</v>
      </c>
      <c r="Q9322" t="s">
        <v>140</v>
      </c>
      <c r="R9322" t="s">
        <v>140</v>
      </c>
      <c r="S9322" t="s">
        <v>140</v>
      </c>
      <c r="T9322" t="s">
        <v>140</v>
      </c>
    </row>
    <row r="9323" spans="1:20" x14ac:dyDescent="0.35">
      <c r="A9323" t="s">
        <v>12</v>
      </c>
      <c r="B9323" t="s">
        <v>1166</v>
      </c>
      <c r="C9323">
        <v>197</v>
      </c>
      <c r="D9323" t="s">
        <v>972</v>
      </c>
      <c r="E9323" t="s">
        <v>1062</v>
      </c>
      <c r="F9323" t="s">
        <v>1004</v>
      </c>
      <c r="G9323" t="s">
        <v>125</v>
      </c>
      <c r="H9323" t="s">
        <v>775</v>
      </c>
      <c r="I9323" t="s">
        <v>869</v>
      </c>
      <c r="J9323" t="s">
        <v>140</v>
      </c>
      <c r="K9323" t="s">
        <v>140</v>
      </c>
      <c r="L9323" t="s">
        <v>1016</v>
      </c>
      <c r="M9323" t="s">
        <v>140</v>
      </c>
      <c r="N9323" t="s">
        <v>1066</v>
      </c>
      <c r="O9323" t="s">
        <v>140</v>
      </c>
      <c r="P9323" t="s">
        <v>1009</v>
      </c>
      <c r="Q9323" t="s">
        <v>940</v>
      </c>
      <c r="R9323" t="s">
        <v>1019</v>
      </c>
      <c r="S9323" t="s">
        <v>1004</v>
      </c>
      <c r="T9323" t="s">
        <v>140</v>
      </c>
    </row>
    <row r="9324" spans="1:20" x14ac:dyDescent="0.35">
      <c r="A9324" t="s">
        <v>13</v>
      </c>
      <c r="B9324" t="s">
        <v>1165</v>
      </c>
      <c r="C9324">
        <v>7</v>
      </c>
      <c r="D9324" t="s">
        <v>622</v>
      </c>
      <c r="E9324" t="s">
        <v>1085</v>
      </c>
      <c r="F9324" t="s">
        <v>140</v>
      </c>
      <c r="G9324" t="s">
        <v>623</v>
      </c>
      <c r="H9324" t="s">
        <v>140</v>
      </c>
      <c r="I9324" t="s">
        <v>140</v>
      </c>
      <c r="J9324" t="s">
        <v>140</v>
      </c>
      <c r="K9324" t="s">
        <v>140</v>
      </c>
      <c r="L9324" t="s">
        <v>140</v>
      </c>
      <c r="M9324" t="s">
        <v>140</v>
      </c>
      <c r="N9324" t="s">
        <v>1085</v>
      </c>
      <c r="O9324" t="s">
        <v>140</v>
      </c>
      <c r="P9324" t="s">
        <v>140</v>
      </c>
      <c r="Q9324" t="s">
        <v>140</v>
      </c>
      <c r="R9324" t="s">
        <v>140</v>
      </c>
      <c r="S9324" t="s">
        <v>140</v>
      </c>
      <c r="T9324" t="s">
        <v>140</v>
      </c>
    </row>
    <row r="9325" spans="1:20" x14ac:dyDescent="0.35">
      <c r="A9325" t="s">
        <v>13</v>
      </c>
      <c r="B9325" t="s">
        <v>1166</v>
      </c>
      <c r="C9325">
        <v>198</v>
      </c>
      <c r="D9325" t="s">
        <v>525</v>
      </c>
      <c r="E9325" t="s">
        <v>1154</v>
      </c>
      <c r="F9325" t="s">
        <v>1019</v>
      </c>
      <c r="G9325" t="s">
        <v>827</v>
      </c>
      <c r="H9325" t="s">
        <v>1012</v>
      </c>
      <c r="I9325" t="s">
        <v>592</v>
      </c>
      <c r="J9325" t="s">
        <v>1010</v>
      </c>
      <c r="K9325" t="s">
        <v>140</v>
      </c>
      <c r="L9325" t="s">
        <v>1073</v>
      </c>
      <c r="M9325" t="s">
        <v>1009</v>
      </c>
      <c r="N9325" t="s">
        <v>1070</v>
      </c>
      <c r="O9325" t="s">
        <v>1010</v>
      </c>
      <c r="P9325" t="s">
        <v>140</v>
      </c>
      <c r="Q9325" t="s">
        <v>1043</v>
      </c>
      <c r="R9325" t="s">
        <v>1012</v>
      </c>
      <c r="S9325" t="s">
        <v>140</v>
      </c>
      <c r="T9325" t="s">
        <v>140</v>
      </c>
    </row>
    <row r="9326" spans="1:20" x14ac:dyDescent="0.35">
      <c r="A9326" t="s">
        <v>14</v>
      </c>
      <c r="B9326" t="s">
        <v>1165</v>
      </c>
      <c r="C9326">
        <v>51</v>
      </c>
      <c r="D9326" t="s">
        <v>717</v>
      </c>
      <c r="E9326" t="s">
        <v>1021</v>
      </c>
      <c r="F9326" t="s">
        <v>140</v>
      </c>
      <c r="G9326" t="s">
        <v>458</v>
      </c>
      <c r="H9326" t="s">
        <v>140</v>
      </c>
      <c r="I9326" t="s">
        <v>140</v>
      </c>
      <c r="J9326" t="s">
        <v>140</v>
      </c>
      <c r="K9326" t="s">
        <v>140</v>
      </c>
      <c r="L9326" t="s">
        <v>140</v>
      </c>
      <c r="M9326" t="s">
        <v>140</v>
      </c>
      <c r="N9326" t="s">
        <v>140</v>
      </c>
      <c r="O9326" t="s">
        <v>140</v>
      </c>
      <c r="P9326" t="s">
        <v>140</v>
      </c>
      <c r="Q9326" t="s">
        <v>140</v>
      </c>
      <c r="R9326" t="s">
        <v>140</v>
      </c>
      <c r="S9326" t="s">
        <v>954</v>
      </c>
      <c r="T9326" t="s">
        <v>140</v>
      </c>
    </row>
    <row r="9327" spans="1:20" x14ac:dyDescent="0.35">
      <c r="A9327" t="s">
        <v>14</v>
      </c>
      <c r="B9327" t="s">
        <v>1166</v>
      </c>
      <c r="C9327">
        <v>151</v>
      </c>
      <c r="D9327" t="s">
        <v>902</v>
      </c>
      <c r="E9327" t="s">
        <v>1021</v>
      </c>
      <c r="F9327" t="s">
        <v>1017</v>
      </c>
      <c r="G9327" t="s">
        <v>953</v>
      </c>
      <c r="H9327" t="s">
        <v>1009</v>
      </c>
      <c r="I9327" t="s">
        <v>1050</v>
      </c>
      <c r="J9327" t="s">
        <v>140</v>
      </c>
      <c r="K9327" t="s">
        <v>1014</v>
      </c>
      <c r="L9327" t="s">
        <v>140</v>
      </c>
      <c r="M9327" t="s">
        <v>140</v>
      </c>
      <c r="N9327" t="s">
        <v>949</v>
      </c>
      <c r="O9327" t="s">
        <v>140</v>
      </c>
      <c r="P9327" t="s">
        <v>140</v>
      </c>
      <c r="Q9327" t="s">
        <v>1014</v>
      </c>
      <c r="R9327" t="s">
        <v>1050</v>
      </c>
      <c r="S9327" t="s">
        <v>949</v>
      </c>
      <c r="T9327" t="s">
        <v>140</v>
      </c>
    </row>
    <row r="9328" spans="1:20" x14ac:dyDescent="0.35">
      <c r="A9328" t="s">
        <v>15</v>
      </c>
      <c r="B9328" t="s">
        <v>1165</v>
      </c>
      <c r="C9328">
        <v>90</v>
      </c>
      <c r="D9328" t="s">
        <v>1207</v>
      </c>
      <c r="E9328" t="s">
        <v>1012</v>
      </c>
      <c r="F9328" t="s">
        <v>140</v>
      </c>
      <c r="G9328" t="s">
        <v>1016</v>
      </c>
      <c r="H9328" t="s">
        <v>1012</v>
      </c>
      <c r="I9328" t="s">
        <v>939</v>
      </c>
      <c r="J9328" t="s">
        <v>1016</v>
      </c>
      <c r="K9328" t="s">
        <v>1012</v>
      </c>
      <c r="L9328" t="s">
        <v>140</v>
      </c>
      <c r="M9328" t="s">
        <v>140</v>
      </c>
      <c r="N9328" t="s">
        <v>140</v>
      </c>
      <c r="O9328" t="s">
        <v>140</v>
      </c>
      <c r="P9328" t="s">
        <v>140</v>
      </c>
      <c r="Q9328" t="s">
        <v>140</v>
      </c>
      <c r="R9328" t="s">
        <v>140</v>
      </c>
      <c r="S9328" t="s">
        <v>140</v>
      </c>
      <c r="T9328" t="s">
        <v>140</v>
      </c>
    </row>
    <row r="9329" spans="1:20" x14ac:dyDescent="0.35">
      <c r="A9329" t="s">
        <v>15</v>
      </c>
      <c r="B9329" t="s">
        <v>1166</v>
      </c>
      <c r="C9329">
        <v>116</v>
      </c>
      <c r="D9329" t="s">
        <v>104</v>
      </c>
      <c r="E9329" t="s">
        <v>1019</v>
      </c>
      <c r="F9329" t="s">
        <v>1063</v>
      </c>
      <c r="G9329" t="s">
        <v>996</v>
      </c>
      <c r="H9329" t="s">
        <v>140</v>
      </c>
      <c r="I9329" t="s">
        <v>1048</v>
      </c>
      <c r="J9329" t="s">
        <v>140</v>
      </c>
      <c r="K9329" t="s">
        <v>1063</v>
      </c>
      <c r="L9329" t="s">
        <v>1063</v>
      </c>
      <c r="M9329" t="s">
        <v>1063</v>
      </c>
      <c r="N9329" t="s">
        <v>140</v>
      </c>
      <c r="O9329" t="s">
        <v>140</v>
      </c>
      <c r="P9329" t="s">
        <v>140</v>
      </c>
      <c r="Q9329" t="s">
        <v>1043</v>
      </c>
      <c r="R9329" t="s">
        <v>1063</v>
      </c>
      <c r="S9329" t="s">
        <v>140</v>
      </c>
      <c r="T9329" t="s">
        <v>1063</v>
      </c>
    </row>
    <row r="9330" spans="1:20" x14ac:dyDescent="0.35">
      <c r="A9330" t="s">
        <v>16</v>
      </c>
      <c r="B9330" t="s">
        <v>1165</v>
      </c>
      <c r="C9330">
        <v>96</v>
      </c>
      <c r="D9330" t="s">
        <v>1206</v>
      </c>
      <c r="E9330" t="s">
        <v>140</v>
      </c>
      <c r="F9330" t="s">
        <v>1013</v>
      </c>
      <c r="G9330" t="s">
        <v>1013</v>
      </c>
      <c r="H9330" t="s">
        <v>140</v>
      </c>
      <c r="I9330" t="s">
        <v>140</v>
      </c>
      <c r="J9330" t="s">
        <v>140</v>
      </c>
      <c r="K9330" t="s">
        <v>1014</v>
      </c>
      <c r="L9330" t="s">
        <v>1014</v>
      </c>
      <c r="M9330" t="s">
        <v>140</v>
      </c>
      <c r="N9330" t="s">
        <v>140</v>
      </c>
      <c r="O9330" t="s">
        <v>140</v>
      </c>
      <c r="P9330" t="s">
        <v>140</v>
      </c>
      <c r="Q9330" t="s">
        <v>140</v>
      </c>
      <c r="R9330" t="s">
        <v>140</v>
      </c>
      <c r="S9330" t="s">
        <v>140</v>
      </c>
      <c r="T9330" t="s">
        <v>140</v>
      </c>
    </row>
    <row r="9331" spans="1:20" x14ac:dyDescent="0.35">
      <c r="A9331" t="s">
        <v>16</v>
      </c>
      <c r="B9331" t="s">
        <v>1166</v>
      </c>
      <c r="C9331">
        <v>110</v>
      </c>
      <c r="D9331" t="s">
        <v>1144</v>
      </c>
      <c r="E9331" t="s">
        <v>775</v>
      </c>
      <c r="F9331" t="s">
        <v>140</v>
      </c>
      <c r="G9331" t="s">
        <v>775</v>
      </c>
      <c r="H9331" t="s">
        <v>140</v>
      </c>
      <c r="I9331" t="s">
        <v>140</v>
      </c>
      <c r="J9331" t="s">
        <v>140</v>
      </c>
      <c r="K9331" t="s">
        <v>775</v>
      </c>
      <c r="L9331" t="s">
        <v>140</v>
      </c>
      <c r="M9331" t="s">
        <v>140</v>
      </c>
      <c r="N9331" t="s">
        <v>140</v>
      </c>
      <c r="O9331" t="s">
        <v>140</v>
      </c>
      <c r="P9331" t="s">
        <v>140</v>
      </c>
      <c r="Q9331" t="s">
        <v>140</v>
      </c>
      <c r="R9331" t="s">
        <v>140</v>
      </c>
      <c r="S9331" t="s">
        <v>140</v>
      </c>
      <c r="T9331" t="s">
        <v>140</v>
      </c>
    </row>
    <row r="9332" spans="1:20" x14ac:dyDescent="0.35">
      <c r="A9332" t="s">
        <v>17</v>
      </c>
      <c r="B9332" t="s">
        <v>1165</v>
      </c>
      <c r="C9332">
        <v>109</v>
      </c>
      <c r="D9332" t="s">
        <v>1144</v>
      </c>
      <c r="E9332" t="s">
        <v>1063</v>
      </c>
      <c r="F9332" t="s">
        <v>140</v>
      </c>
      <c r="G9332" t="s">
        <v>140</v>
      </c>
      <c r="H9332" t="s">
        <v>140</v>
      </c>
      <c r="I9332" t="s">
        <v>1063</v>
      </c>
      <c r="J9332" t="s">
        <v>140</v>
      </c>
      <c r="K9332" t="s">
        <v>1012</v>
      </c>
      <c r="L9332" t="s">
        <v>140</v>
      </c>
      <c r="M9332" t="s">
        <v>140</v>
      </c>
      <c r="N9332" t="s">
        <v>140</v>
      </c>
      <c r="O9332" t="s">
        <v>140</v>
      </c>
      <c r="P9332" t="s">
        <v>140</v>
      </c>
      <c r="Q9332" t="s">
        <v>140</v>
      </c>
      <c r="R9332" t="s">
        <v>140</v>
      </c>
      <c r="S9332" t="s">
        <v>1013</v>
      </c>
      <c r="T9332" t="s">
        <v>140</v>
      </c>
    </row>
    <row r="9333" spans="1:20" x14ac:dyDescent="0.35">
      <c r="A9333" t="s">
        <v>17</v>
      </c>
      <c r="B9333" t="s">
        <v>1166</v>
      </c>
      <c r="C9333">
        <v>94</v>
      </c>
      <c r="D9333" t="s">
        <v>1025</v>
      </c>
      <c r="E9333" t="s">
        <v>140</v>
      </c>
      <c r="F9333" t="s">
        <v>1016</v>
      </c>
      <c r="G9333" t="s">
        <v>1046</v>
      </c>
      <c r="H9333" t="s">
        <v>140</v>
      </c>
      <c r="I9333" t="s">
        <v>1054</v>
      </c>
      <c r="J9333" t="s">
        <v>140</v>
      </c>
      <c r="K9333" t="s">
        <v>140</v>
      </c>
      <c r="L9333" t="s">
        <v>1054</v>
      </c>
      <c r="M9333" t="s">
        <v>140</v>
      </c>
      <c r="N9333" t="s">
        <v>140</v>
      </c>
      <c r="O9333" t="s">
        <v>140</v>
      </c>
      <c r="P9333" t="s">
        <v>140</v>
      </c>
      <c r="Q9333" t="s">
        <v>1019</v>
      </c>
      <c r="R9333" t="s">
        <v>140</v>
      </c>
      <c r="S9333" t="s">
        <v>140</v>
      </c>
      <c r="T9333" t="s">
        <v>140</v>
      </c>
    </row>
    <row r="9334" spans="1:20" x14ac:dyDescent="0.35">
      <c r="A9334" t="s">
        <v>18</v>
      </c>
      <c r="B9334" t="s">
        <v>1165</v>
      </c>
      <c r="C9334">
        <v>14</v>
      </c>
      <c r="D9334" t="s">
        <v>177</v>
      </c>
      <c r="E9334" t="s">
        <v>140</v>
      </c>
      <c r="F9334" t="s">
        <v>140</v>
      </c>
      <c r="G9334" t="s">
        <v>140</v>
      </c>
      <c r="H9334" t="s">
        <v>140</v>
      </c>
      <c r="I9334" t="s">
        <v>140</v>
      </c>
      <c r="J9334" t="s">
        <v>140</v>
      </c>
      <c r="K9334" t="s">
        <v>140</v>
      </c>
      <c r="L9334" t="s">
        <v>140</v>
      </c>
      <c r="M9334" t="s">
        <v>140</v>
      </c>
      <c r="N9334" t="s">
        <v>140</v>
      </c>
      <c r="O9334" t="s">
        <v>140</v>
      </c>
      <c r="P9334" t="s">
        <v>140</v>
      </c>
      <c r="Q9334" t="s">
        <v>140</v>
      </c>
      <c r="R9334" t="s">
        <v>140</v>
      </c>
      <c r="S9334" t="s">
        <v>140</v>
      </c>
      <c r="T9334" t="s">
        <v>140</v>
      </c>
    </row>
    <row r="9335" spans="1:20" x14ac:dyDescent="0.35">
      <c r="A9335" t="s">
        <v>18</v>
      </c>
      <c r="B9335" t="s">
        <v>1166</v>
      </c>
      <c r="C9335">
        <v>190</v>
      </c>
      <c r="D9335" t="s">
        <v>104</v>
      </c>
      <c r="E9335" t="s">
        <v>1073</v>
      </c>
      <c r="F9335" t="s">
        <v>1014</v>
      </c>
      <c r="G9335" t="s">
        <v>915</v>
      </c>
      <c r="H9335" t="s">
        <v>140</v>
      </c>
      <c r="I9335" t="s">
        <v>1062</v>
      </c>
      <c r="J9335" t="s">
        <v>140</v>
      </c>
      <c r="K9335" t="s">
        <v>1013</v>
      </c>
      <c r="L9335" t="s">
        <v>1010</v>
      </c>
      <c r="M9335" t="s">
        <v>140</v>
      </c>
      <c r="N9335" t="s">
        <v>1012</v>
      </c>
      <c r="O9335" t="s">
        <v>140</v>
      </c>
      <c r="P9335" t="s">
        <v>140</v>
      </c>
      <c r="Q9335" t="s">
        <v>140</v>
      </c>
      <c r="R9335" t="s">
        <v>1054</v>
      </c>
      <c r="S9335" t="s">
        <v>1009</v>
      </c>
      <c r="T9335" t="s">
        <v>140</v>
      </c>
    </row>
    <row r="9336" spans="1:20" x14ac:dyDescent="0.35">
      <c r="A9336" t="s">
        <v>19</v>
      </c>
      <c r="B9336" t="s">
        <v>1165</v>
      </c>
      <c r="C9336">
        <v>66</v>
      </c>
      <c r="D9336" t="s">
        <v>858</v>
      </c>
      <c r="E9336" t="s">
        <v>1017</v>
      </c>
      <c r="F9336" t="s">
        <v>140</v>
      </c>
      <c r="G9336" t="s">
        <v>1058</v>
      </c>
      <c r="H9336" t="s">
        <v>996</v>
      </c>
      <c r="I9336" t="s">
        <v>1017</v>
      </c>
      <c r="J9336" t="s">
        <v>140</v>
      </c>
      <c r="K9336" t="s">
        <v>140</v>
      </c>
      <c r="L9336" t="s">
        <v>1073</v>
      </c>
      <c r="M9336" t="s">
        <v>140</v>
      </c>
      <c r="N9336" t="s">
        <v>1019</v>
      </c>
      <c r="O9336" t="s">
        <v>140</v>
      </c>
      <c r="P9336" t="s">
        <v>140</v>
      </c>
      <c r="Q9336" t="s">
        <v>140</v>
      </c>
      <c r="R9336" t="s">
        <v>140</v>
      </c>
      <c r="S9336" t="s">
        <v>140</v>
      </c>
      <c r="T9336" t="s">
        <v>140</v>
      </c>
    </row>
    <row r="9337" spans="1:20" x14ac:dyDescent="0.35">
      <c r="A9337" t="s">
        <v>19</v>
      </c>
      <c r="B9337" t="s">
        <v>1166</v>
      </c>
      <c r="C9337">
        <v>140</v>
      </c>
      <c r="D9337" t="s">
        <v>721</v>
      </c>
      <c r="E9337" t="s">
        <v>107</v>
      </c>
      <c r="F9337" t="s">
        <v>1007</v>
      </c>
      <c r="G9337" t="s">
        <v>893</v>
      </c>
      <c r="H9337" t="s">
        <v>1054</v>
      </c>
      <c r="I9337" t="s">
        <v>113</v>
      </c>
      <c r="J9337" t="s">
        <v>140</v>
      </c>
      <c r="K9337" t="s">
        <v>1016</v>
      </c>
      <c r="L9337" t="s">
        <v>1051</v>
      </c>
      <c r="M9337" t="s">
        <v>1016</v>
      </c>
      <c r="N9337" t="s">
        <v>1051</v>
      </c>
      <c r="O9337" t="s">
        <v>140</v>
      </c>
      <c r="P9337" t="s">
        <v>140</v>
      </c>
      <c r="Q9337" t="s">
        <v>140</v>
      </c>
      <c r="R9337" t="s">
        <v>1055</v>
      </c>
      <c r="S9337" t="s">
        <v>140</v>
      </c>
      <c r="T9337" t="s">
        <v>140</v>
      </c>
    </row>
    <row r="9338" spans="1:20" x14ac:dyDescent="0.35">
      <c r="A9338" t="s">
        <v>20</v>
      </c>
      <c r="B9338" t="s">
        <v>1165</v>
      </c>
      <c r="C9338">
        <v>118</v>
      </c>
      <c r="D9338" t="s">
        <v>976</v>
      </c>
      <c r="E9338" t="s">
        <v>988</v>
      </c>
      <c r="F9338" t="s">
        <v>1019</v>
      </c>
      <c r="G9338" t="s">
        <v>199</v>
      </c>
      <c r="H9338" t="s">
        <v>1012</v>
      </c>
      <c r="I9338" t="s">
        <v>1102</v>
      </c>
      <c r="J9338" t="s">
        <v>140</v>
      </c>
      <c r="K9338" t="s">
        <v>140</v>
      </c>
      <c r="L9338" t="s">
        <v>1098</v>
      </c>
      <c r="M9338" t="s">
        <v>140</v>
      </c>
      <c r="N9338" t="s">
        <v>1004</v>
      </c>
      <c r="O9338" t="s">
        <v>140</v>
      </c>
      <c r="P9338" t="s">
        <v>140</v>
      </c>
      <c r="Q9338" t="s">
        <v>1014</v>
      </c>
      <c r="R9338" t="s">
        <v>1050</v>
      </c>
      <c r="S9338" t="s">
        <v>140</v>
      </c>
      <c r="T9338" t="s">
        <v>140</v>
      </c>
    </row>
    <row r="9339" spans="1:20" x14ac:dyDescent="0.35">
      <c r="A9339" t="s">
        <v>20</v>
      </c>
      <c r="B9339" t="s">
        <v>1166</v>
      </c>
      <c r="C9339">
        <v>86</v>
      </c>
      <c r="D9339" t="s">
        <v>124</v>
      </c>
      <c r="E9339" t="s">
        <v>660</v>
      </c>
      <c r="F9339" t="s">
        <v>140</v>
      </c>
      <c r="G9339" t="s">
        <v>1020</v>
      </c>
      <c r="H9339" t="s">
        <v>1016</v>
      </c>
      <c r="I9339" t="s">
        <v>1011</v>
      </c>
      <c r="J9339" t="s">
        <v>1016</v>
      </c>
      <c r="K9339" t="s">
        <v>140</v>
      </c>
      <c r="L9339" t="s">
        <v>1016</v>
      </c>
      <c r="M9339" t="s">
        <v>140</v>
      </c>
      <c r="N9339" t="s">
        <v>1016</v>
      </c>
      <c r="O9339" t="s">
        <v>1016</v>
      </c>
      <c r="P9339" t="s">
        <v>1016</v>
      </c>
      <c r="Q9339" t="s">
        <v>1017</v>
      </c>
      <c r="R9339" t="s">
        <v>1012</v>
      </c>
      <c r="S9339" t="s">
        <v>949</v>
      </c>
      <c r="T9339" t="s">
        <v>1016</v>
      </c>
    </row>
    <row r="9340" spans="1:20" x14ac:dyDescent="0.35">
      <c r="A9340" t="s">
        <v>21</v>
      </c>
      <c r="B9340" t="s">
        <v>1166</v>
      </c>
      <c r="C9340">
        <v>209</v>
      </c>
      <c r="D9340" t="s">
        <v>122</v>
      </c>
      <c r="E9340" t="s">
        <v>1013</v>
      </c>
      <c r="F9340" t="s">
        <v>1013</v>
      </c>
      <c r="G9340" t="s">
        <v>1059</v>
      </c>
      <c r="H9340" t="s">
        <v>140</v>
      </c>
      <c r="I9340" t="s">
        <v>1066</v>
      </c>
      <c r="J9340" t="s">
        <v>140</v>
      </c>
      <c r="K9340" t="s">
        <v>140</v>
      </c>
      <c r="L9340" t="s">
        <v>1013</v>
      </c>
      <c r="M9340" t="s">
        <v>140</v>
      </c>
      <c r="N9340" t="s">
        <v>140</v>
      </c>
      <c r="O9340" t="s">
        <v>140</v>
      </c>
      <c r="P9340" t="s">
        <v>1013</v>
      </c>
      <c r="Q9340" t="s">
        <v>1013</v>
      </c>
      <c r="R9340" t="s">
        <v>1013</v>
      </c>
      <c r="S9340" t="s">
        <v>1013</v>
      </c>
      <c r="T9340" t="s">
        <v>140</v>
      </c>
    </row>
    <row r="9341" spans="1:20" x14ac:dyDescent="0.35">
      <c r="A9341" t="s">
        <v>22</v>
      </c>
      <c r="B9341" t="s">
        <v>1165</v>
      </c>
      <c r="C9341">
        <v>98</v>
      </c>
      <c r="D9341" t="s">
        <v>1206</v>
      </c>
      <c r="E9341" t="s">
        <v>775</v>
      </c>
      <c r="F9341" t="s">
        <v>140</v>
      </c>
      <c r="G9341" t="s">
        <v>140</v>
      </c>
      <c r="H9341" t="s">
        <v>1010</v>
      </c>
      <c r="I9341" t="s">
        <v>140</v>
      </c>
      <c r="J9341" t="s">
        <v>140</v>
      </c>
      <c r="K9341" t="s">
        <v>140</v>
      </c>
      <c r="L9341" t="s">
        <v>140</v>
      </c>
      <c r="M9341" t="s">
        <v>140</v>
      </c>
      <c r="N9341" t="s">
        <v>775</v>
      </c>
      <c r="O9341" t="s">
        <v>140</v>
      </c>
      <c r="P9341" t="s">
        <v>140</v>
      </c>
      <c r="Q9341" t="s">
        <v>140</v>
      </c>
      <c r="R9341" t="s">
        <v>140</v>
      </c>
      <c r="S9341" t="s">
        <v>140</v>
      </c>
      <c r="T9341" t="s">
        <v>140</v>
      </c>
    </row>
    <row r="9342" spans="1:20" x14ac:dyDescent="0.35">
      <c r="A9342" t="s">
        <v>22</v>
      </c>
      <c r="B9342" t="s">
        <v>1166</v>
      </c>
      <c r="C9342">
        <v>111</v>
      </c>
      <c r="D9342" t="s">
        <v>1230</v>
      </c>
      <c r="E9342" t="s">
        <v>775</v>
      </c>
      <c r="F9342" t="s">
        <v>140</v>
      </c>
      <c r="G9342" t="s">
        <v>954</v>
      </c>
      <c r="H9342" t="s">
        <v>140</v>
      </c>
      <c r="I9342" t="s">
        <v>1009</v>
      </c>
      <c r="J9342" t="s">
        <v>140</v>
      </c>
      <c r="K9342" t="s">
        <v>140</v>
      </c>
      <c r="L9342" t="s">
        <v>140</v>
      </c>
      <c r="M9342" t="s">
        <v>140</v>
      </c>
      <c r="N9342" t="s">
        <v>140</v>
      </c>
      <c r="O9342" t="s">
        <v>140</v>
      </c>
      <c r="P9342" t="s">
        <v>140</v>
      </c>
      <c r="Q9342" t="s">
        <v>140</v>
      </c>
      <c r="R9342" t="s">
        <v>140</v>
      </c>
      <c r="S9342" t="s">
        <v>140</v>
      </c>
      <c r="T9342" t="s">
        <v>140</v>
      </c>
    </row>
    <row r="9343" spans="1:20" x14ac:dyDescent="0.35">
      <c r="A9343" t="s">
        <v>23</v>
      </c>
      <c r="B9343" t="s">
        <v>1165</v>
      </c>
      <c r="C9343">
        <v>86</v>
      </c>
      <c r="D9343" t="s">
        <v>195</v>
      </c>
      <c r="E9343" t="s">
        <v>286</v>
      </c>
      <c r="F9343" t="s">
        <v>89</v>
      </c>
      <c r="G9343" t="s">
        <v>451</v>
      </c>
      <c r="H9343" t="s">
        <v>954</v>
      </c>
      <c r="I9343" t="s">
        <v>187</v>
      </c>
      <c r="J9343" t="s">
        <v>1098</v>
      </c>
      <c r="K9343" t="s">
        <v>140</v>
      </c>
      <c r="L9343" t="s">
        <v>971</v>
      </c>
      <c r="M9343" t="s">
        <v>140</v>
      </c>
      <c r="N9343" t="s">
        <v>1065</v>
      </c>
      <c r="O9343" t="s">
        <v>1019</v>
      </c>
      <c r="P9343" t="s">
        <v>1066</v>
      </c>
      <c r="Q9343" t="s">
        <v>140</v>
      </c>
      <c r="R9343" t="s">
        <v>1068</v>
      </c>
      <c r="S9343" t="s">
        <v>140</v>
      </c>
      <c r="T9343" t="s">
        <v>140</v>
      </c>
    </row>
    <row r="9344" spans="1:20" x14ac:dyDescent="0.35">
      <c r="A9344" t="s">
        <v>23</v>
      </c>
      <c r="B9344" t="s">
        <v>1166</v>
      </c>
      <c r="C9344">
        <v>119</v>
      </c>
      <c r="D9344" t="s">
        <v>46</v>
      </c>
      <c r="E9344" t="s">
        <v>147</v>
      </c>
      <c r="F9344" t="s">
        <v>1017</v>
      </c>
      <c r="G9344" t="s">
        <v>921</v>
      </c>
      <c r="H9344" t="s">
        <v>1066</v>
      </c>
      <c r="I9344" t="s">
        <v>1067</v>
      </c>
      <c r="J9344" t="s">
        <v>775</v>
      </c>
      <c r="K9344" t="s">
        <v>140</v>
      </c>
      <c r="L9344" t="s">
        <v>140</v>
      </c>
      <c r="M9344" t="s">
        <v>140</v>
      </c>
      <c r="N9344" t="s">
        <v>1004</v>
      </c>
      <c r="O9344" t="s">
        <v>140</v>
      </c>
      <c r="P9344" t="s">
        <v>775</v>
      </c>
      <c r="Q9344" t="s">
        <v>1058</v>
      </c>
      <c r="R9344" t="s">
        <v>775</v>
      </c>
      <c r="S9344" t="s">
        <v>140</v>
      </c>
      <c r="T9344" t="s">
        <v>140</v>
      </c>
    </row>
    <row r="9345" spans="1:20" x14ac:dyDescent="0.35">
      <c r="A9345" t="s">
        <v>24</v>
      </c>
      <c r="B9345" t="s">
        <v>1165</v>
      </c>
      <c r="C9345">
        <v>77</v>
      </c>
      <c r="D9345" t="s">
        <v>1183</v>
      </c>
      <c r="E9345" t="s">
        <v>140</v>
      </c>
      <c r="F9345" t="s">
        <v>140</v>
      </c>
      <c r="G9345" t="s">
        <v>140</v>
      </c>
      <c r="H9345" t="s">
        <v>140</v>
      </c>
      <c r="I9345" t="s">
        <v>140</v>
      </c>
      <c r="J9345" t="s">
        <v>140</v>
      </c>
      <c r="K9345" t="s">
        <v>140</v>
      </c>
      <c r="L9345" t="s">
        <v>140</v>
      </c>
      <c r="M9345" t="s">
        <v>140</v>
      </c>
      <c r="N9345" t="s">
        <v>140</v>
      </c>
      <c r="O9345" t="s">
        <v>140</v>
      </c>
      <c r="P9345" t="s">
        <v>140</v>
      </c>
      <c r="Q9345" t="s">
        <v>1043</v>
      </c>
      <c r="R9345" t="s">
        <v>140</v>
      </c>
      <c r="S9345" t="s">
        <v>140</v>
      </c>
      <c r="T9345" t="s">
        <v>140</v>
      </c>
    </row>
    <row r="9346" spans="1:20" x14ac:dyDescent="0.35">
      <c r="A9346" t="s">
        <v>24</v>
      </c>
      <c r="B9346" t="s">
        <v>1166</v>
      </c>
      <c r="C9346">
        <v>130</v>
      </c>
      <c r="D9346" t="s">
        <v>1198</v>
      </c>
      <c r="E9346" t="s">
        <v>1063</v>
      </c>
      <c r="F9346" t="s">
        <v>1063</v>
      </c>
      <c r="G9346" t="s">
        <v>1063</v>
      </c>
      <c r="H9346" t="s">
        <v>140</v>
      </c>
      <c r="I9346" t="s">
        <v>140</v>
      </c>
      <c r="J9346" t="s">
        <v>140</v>
      </c>
      <c r="K9346" t="s">
        <v>140</v>
      </c>
      <c r="L9346" t="s">
        <v>140</v>
      </c>
      <c r="M9346" t="s">
        <v>140</v>
      </c>
      <c r="N9346" t="s">
        <v>140</v>
      </c>
      <c r="O9346" t="s">
        <v>140</v>
      </c>
      <c r="P9346" t="s">
        <v>140</v>
      </c>
      <c r="Q9346" t="s">
        <v>1013</v>
      </c>
      <c r="R9346" t="s">
        <v>1063</v>
      </c>
      <c r="S9346" t="s">
        <v>1063</v>
      </c>
      <c r="T9346" t="s">
        <v>140</v>
      </c>
    </row>
    <row r="9347" spans="1:20" x14ac:dyDescent="0.35">
      <c r="A9347" t="s">
        <v>25</v>
      </c>
      <c r="B9347" t="s">
        <v>1165</v>
      </c>
      <c r="C9347">
        <v>88</v>
      </c>
      <c r="D9347" t="s">
        <v>344</v>
      </c>
      <c r="E9347" t="s">
        <v>1008</v>
      </c>
      <c r="F9347" t="s">
        <v>140</v>
      </c>
      <c r="G9347" t="s">
        <v>1023</v>
      </c>
      <c r="H9347" t="s">
        <v>140</v>
      </c>
      <c r="I9347" t="s">
        <v>1009</v>
      </c>
      <c r="J9347" t="s">
        <v>140</v>
      </c>
      <c r="K9347" t="s">
        <v>140</v>
      </c>
      <c r="L9347" t="s">
        <v>140</v>
      </c>
      <c r="M9347" t="s">
        <v>140</v>
      </c>
      <c r="N9347" t="s">
        <v>140</v>
      </c>
      <c r="O9347" t="s">
        <v>140</v>
      </c>
      <c r="P9347" t="s">
        <v>140</v>
      </c>
      <c r="Q9347" t="s">
        <v>140</v>
      </c>
      <c r="R9347" t="s">
        <v>140</v>
      </c>
      <c r="S9347" t="s">
        <v>1013</v>
      </c>
      <c r="T9347" t="s">
        <v>140</v>
      </c>
    </row>
    <row r="9348" spans="1:20" x14ac:dyDescent="0.35">
      <c r="A9348" t="s">
        <v>25</v>
      </c>
      <c r="B9348" t="s">
        <v>1166</v>
      </c>
      <c r="C9348">
        <v>115</v>
      </c>
      <c r="D9348" t="s">
        <v>1113</v>
      </c>
      <c r="E9348" t="s">
        <v>140</v>
      </c>
      <c r="F9348" t="s">
        <v>140</v>
      </c>
      <c r="G9348" t="s">
        <v>1063</v>
      </c>
      <c r="H9348" t="s">
        <v>140</v>
      </c>
      <c r="I9348" t="s">
        <v>140</v>
      </c>
      <c r="J9348" t="s">
        <v>140</v>
      </c>
      <c r="K9348" t="s">
        <v>140</v>
      </c>
      <c r="L9348" t="s">
        <v>140</v>
      </c>
      <c r="M9348" t="s">
        <v>140</v>
      </c>
      <c r="N9348" t="s">
        <v>140</v>
      </c>
      <c r="O9348" t="s">
        <v>140</v>
      </c>
      <c r="P9348" t="s">
        <v>140</v>
      </c>
      <c r="Q9348" t="s">
        <v>1063</v>
      </c>
      <c r="R9348" t="s">
        <v>1066</v>
      </c>
      <c r="S9348" t="s">
        <v>1014</v>
      </c>
      <c r="T9348" t="s">
        <v>140</v>
      </c>
    </row>
    <row r="9349" spans="1:20" x14ac:dyDescent="0.35">
      <c r="A9349" t="s">
        <v>26</v>
      </c>
      <c r="B9349" t="s">
        <v>1165</v>
      </c>
      <c r="C9349">
        <v>96</v>
      </c>
      <c r="D9349" t="s">
        <v>1113</v>
      </c>
      <c r="E9349" t="s">
        <v>1021</v>
      </c>
      <c r="F9349" t="s">
        <v>140</v>
      </c>
      <c r="G9349" t="s">
        <v>1013</v>
      </c>
      <c r="H9349" t="s">
        <v>1013</v>
      </c>
      <c r="I9349" t="s">
        <v>1073</v>
      </c>
      <c r="J9349" t="s">
        <v>140</v>
      </c>
      <c r="K9349" t="s">
        <v>140</v>
      </c>
      <c r="L9349" t="s">
        <v>140</v>
      </c>
      <c r="M9349" t="s">
        <v>140</v>
      </c>
      <c r="N9349" t="s">
        <v>140</v>
      </c>
      <c r="O9349" t="s">
        <v>140</v>
      </c>
      <c r="P9349" t="s">
        <v>140</v>
      </c>
      <c r="Q9349" t="s">
        <v>140</v>
      </c>
      <c r="R9349" t="s">
        <v>1063</v>
      </c>
      <c r="S9349" t="s">
        <v>140</v>
      </c>
      <c r="T9349" t="s">
        <v>140</v>
      </c>
    </row>
    <row r="9350" spans="1:20" x14ac:dyDescent="0.35">
      <c r="A9350" t="s">
        <v>26</v>
      </c>
      <c r="B9350" t="s">
        <v>1166</v>
      </c>
      <c r="C9350">
        <v>106</v>
      </c>
      <c r="D9350" t="s">
        <v>898</v>
      </c>
      <c r="E9350" t="s">
        <v>1020</v>
      </c>
      <c r="F9350" t="s">
        <v>1054</v>
      </c>
      <c r="G9350" t="s">
        <v>664</v>
      </c>
      <c r="H9350" t="s">
        <v>140</v>
      </c>
      <c r="I9350" t="s">
        <v>1058</v>
      </c>
      <c r="J9350" t="s">
        <v>140</v>
      </c>
      <c r="K9350" t="s">
        <v>140</v>
      </c>
      <c r="L9350" t="s">
        <v>140</v>
      </c>
      <c r="M9350" t="s">
        <v>140</v>
      </c>
      <c r="N9350" t="s">
        <v>1019</v>
      </c>
      <c r="O9350" t="s">
        <v>140</v>
      </c>
      <c r="P9350" t="s">
        <v>140</v>
      </c>
      <c r="Q9350" t="s">
        <v>140</v>
      </c>
      <c r="R9350" t="s">
        <v>140</v>
      </c>
      <c r="S9350" t="s">
        <v>919</v>
      </c>
      <c r="T9350" t="s">
        <v>140</v>
      </c>
    </row>
    <row r="9351" spans="1:20" x14ac:dyDescent="0.35">
      <c r="A9351" t="s">
        <v>27</v>
      </c>
      <c r="B9351" t="s">
        <v>1165</v>
      </c>
      <c r="C9351">
        <v>100</v>
      </c>
      <c r="D9351" t="s">
        <v>177</v>
      </c>
      <c r="E9351" t="s">
        <v>140</v>
      </c>
      <c r="F9351" t="s">
        <v>140</v>
      </c>
      <c r="G9351" t="s">
        <v>140</v>
      </c>
      <c r="H9351" t="s">
        <v>140</v>
      </c>
      <c r="I9351" t="s">
        <v>140</v>
      </c>
      <c r="J9351" t="s">
        <v>140</v>
      </c>
      <c r="K9351" t="s">
        <v>140</v>
      </c>
      <c r="L9351" t="s">
        <v>140</v>
      </c>
      <c r="M9351" t="s">
        <v>140</v>
      </c>
      <c r="N9351" t="s">
        <v>140</v>
      </c>
      <c r="O9351" t="s">
        <v>140</v>
      </c>
      <c r="P9351" t="s">
        <v>140</v>
      </c>
      <c r="Q9351" t="s">
        <v>140</v>
      </c>
      <c r="R9351" t="s">
        <v>140</v>
      </c>
      <c r="S9351" t="s">
        <v>140</v>
      </c>
      <c r="T9351" t="s">
        <v>140</v>
      </c>
    </row>
    <row r="9352" spans="1:20" x14ac:dyDescent="0.35">
      <c r="A9352" t="s">
        <v>27</v>
      </c>
      <c r="B9352" t="s">
        <v>1166</v>
      </c>
      <c r="C9352">
        <v>104</v>
      </c>
      <c r="D9352" t="s">
        <v>1230</v>
      </c>
      <c r="E9352" t="s">
        <v>1021</v>
      </c>
      <c r="F9352" t="s">
        <v>140</v>
      </c>
      <c r="G9352" t="s">
        <v>140</v>
      </c>
      <c r="H9352" t="s">
        <v>140</v>
      </c>
      <c r="I9352" t="s">
        <v>140</v>
      </c>
      <c r="J9352" t="s">
        <v>140</v>
      </c>
      <c r="K9352" t="s">
        <v>140</v>
      </c>
      <c r="L9352" t="s">
        <v>140</v>
      </c>
      <c r="M9352" t="s">
        <v>140</v>
      </c>
      <c r="N9352" t="s">
        <v>140</v>
      </c>
      <c r="O9352" t="s">
        <v>140</v>
      </c>
      <c r="P9352" t="s">
        <v>140</v>
      </c>
      <c r="Q9352" t="s">
        <v>140</v>
      </c>
      <c r="R9352" t="s">
        <v>775</v>
      </c>
      <c r="S9352" t="s">
        <v>140</v>
      </c>
      <c r="T9352" t="s">
        <v>1021</v>
      </c>
    </row>
    <row r="9353" spans="1:20" x14ac:dyDescent="0.35">
      <c r="A9353" t="s">
        <v>28</v>
      </c>
      <c r="B9353" t="s">
        <v>1165</v>
      </c>
      <c r="C9353">
        <v>85</v>
      </c>
      <c r="D9353" t="s">
        <v>1159</v>
      </c>
      <c r="E9353" t="s">
        <v>1014</v>
      </c>
      <c r="F9353" t="s">
        <v>140</v>
      </c>
      <c r="G9353" t="s">
        <v>140</v>
      </c>
      <c r="H9353" t="s">
        <v>140</v>
      </c>
      <c r="I9353" t="s">
        <v>1009</v>
      </c>
      <c r="J9353" t="s">
        <v>140</v>
      </c>
      <c r="K9353" t="s">
        <v>140</v>
      </c>
      <c r="L9353" t="s">
        <v>140</v>
      </c>
      <c r="M9353" t="s">
        <v>140</v>
      </c>
      <c r="N9353" t="s">
        <v>140</v>
      </c>
      <c r="O9353" t="s">
        <v>140</v>
      </c>
      <c r="P9353" t="s">
        <v>140</v>
      </c>
      <c r="Q9353" t="s">
        <v>140</v>
      </c>
      <c r="R9353" t="s">
        <v>140</v>
      </c>
      <c r="S9353" t="s">
        <v>1009</v>
      </c>
      <c r="T9353" t="s">
        <v>140</v>
      </c>
    </row>
    <row r="9354" spans="1:20" x14ac:dyDescent="0.35">
      <c r="A9354" t="s">
        <v>28</v>
      </c>
      <c r="B9354" t="s">
        <v>1166</v>
      </c>
      <c r="C9354">
        <v>122</v>
      </c>
      <c r="D9354" t="s">
        <v>1160</v>
      </c>
      <c r="E9354" t="s">
        <v>140</v>
      </c>
      <c r="F9354" t="s">
        <v>140</v>
      </c>
      <c r="G9354" t="s">
        <v>940</v>
      </c>
      <c r="H9354" t="s">
        <v>140</v>
      </c>
      <c r="I9354" t="s">
        <v>140</v>
      </c>
      <c r="J9354" t="s">
        <v>140</v>
      </c>
      <c r="K9354" t="s">
        <v>140</v>
      </c>
      <c r="L9354" t="s">
        <v>140</v>
      </c>
      <c r="M9354" t="s">
        <v>140</v>
      </c>
      <c r="N9354" t="s">
        <v>140</v>
      </c>
      <c r="O9354" t="s">
        <v>140</v>
      </c>
      <c r="P9354" t="s">
        <v>140</v>
      </c>
      <c r="Q9354" t="s">
        <v>140</v>
      </c>
      <c r="R9354" t="s">
        <v>1013</v>
      </c>
      <c r="S9354" t="s">
        <v>140</v>
      </c>
      <c r="T9354" t="s">
        <v>140</v>
      </c>
    </row>
    <row r="9355" spans="1:20" x14ac:dyDescent="0.35">
      <c r="A9355" t="s">
        <v>29</v>
      </c>
      <c r="B9355" t="s">
        <v>1165</v>
      </c>
      <c r="C9355">
        <v>94</v>
      </c>
      <c r="D9355" t="s">
        <v>177</v>
      </c>
      <c r="E9355" t="s">
        <v>140</v>
      </c>
      <c r="F9355" t="s">
        <v>140</v>
      </c>
      <c r="G9355" t="s">
        <v>140</v>
      </c>
      <c r="H9355" t="s">
        <v>140</v>
      </c>
      <c r="I9355" t="s">
        <v>140</v>
      </c>
      <c r="J9355" t="s">
        <v>140</v>
      </c>
      <c r="K9355" t="s">
        <v>140</v>
      </c>
      <c r="L9355" t="s">
        <v>140</v>
      </c>
      <c r="M9355" t="s">
        <v>140</v>
      </c>
      <c r="N9355" t="s">
        <v>140</v>
      </c>
      <c r="O9355" t="s">
        <v>140</v>
      </c>
      <c r="P9355" t="s">
        <v>140</v>
      </c>
      <c r="Q9355" t="s">
        <v>140</v>
      </c>
      <c r="R9355" t="s">
        <v>140</v>
      </c>
      <c r="S9355" t="s">
        <v>140</v>
      </c>
      <c r="T9355" t="s">
        <v>140</v>
      </c>
    </row>
    <row r="9356" spans="1:20" x14ac:dyDescent="0.35">
      <c r="A9356" t="s">
        <v>29</v>
      </c>
      <c r="B9356" t="s">
        <v>1166</v>
      </c>
      <c r="C9356">
        <v>110</v>
      </c>
      <c r="D9356" t="s">
        <v>997</v>
      </c>
      <c r="E9356" t="s">
        <v>140</v>
      </c>
      <c r="F9356" t="s">
        <v>1019</v>
      </c>
      <c r="G9356" t="s">
        <v>1019</v>
      </c>
      <c r="H9356" t="s">
        <v>140</v>
      </c>
      <c r="I9356" t="s">
        <v>140</v>
      </c>
      <c r="J9356" t="s">
        <v>140</v>
      </c>
      <c r="K9356" t="s">
        <v>1058</v>
      </c>
      <c r="L9356" t="s">
        <v>140</v>
      </c>
      <c r="M9356" t="s">
        <v>140</v>
      </c>
      <c r="N9356" t="s">
        <v>140</v>
      </c>
      <c r="O9356" t="s">
        <v>140</v>
      </c>
      <c r="P9356" t="s">
        <v>140</v>
      </c>
      <c r="Q9356" t="s">
        <v>140</v>
      </c>
      <c r="R9356" t="s">
        <v>140</v>
      </c>
      <c r="S9356" t="s">
        <v>140</v>
      </c>
      <c r="T9356" t="s">
        <v>140</v>
      </c>
    </row>
    <row r="9357" spans="1:20" x14ac:dyDescent="0.35">
      <c r="A9357" t="s">
        <v>30</v>
      </c>
      <c r="B9357" t="s">
        <v>1165</v>
      </c>
      <c r="C9357">
        <v>91</v>
      </c>
      <c r="D9357" t="s">
        <v>1210</v>
      </c>
      <c r="E9357" t="s">
        <v>140</v>
      </c>
      <c r="F9357" t="s">
        <v>140</v>
      </c>
      <c r="G9357" t="s">
        <v>1009</v>
      </c>
      <c r="H9357" t="s">
        <v>140</v>
      </c>
      <c r="I9357" t="s">
        <v>140</v>
      </c>
      <c r="J9357" t="s">
        <v>140</v>
      </c>
      <c r="K9357" t="s">
        <v>140</v>
      </c>
      <c r="L9357" t="s">
        <v>140</v>
      </c>
      <c r="M9357" t="s">
        <v>140</v>
      </c>
      <c r="N9357" t="s">
        <v>140</v>
      </c>
      <c r="O9357" t="s">
        <v>140</v>
      </c>
      <c r="P9357" t="s">
        <v>140</v>
      </c>
      <c r="Q9357" t="s">
        <v>140</v>
      </c>
      <c r="R9357" t="s">
        <v>140</v>
      </c>
      <c r="S9357" t="s">
        <v>140</v>
      </c>
      <c r="T9357" t="s">
        <v>140</v>
      </c>
    </row>
    <row r="9358" spans="1:20" x14ac:dyDescent="0.35">
      <c r="A9358" t="s">
        <v>30</v>
      </c>
      <c r="B9358" t="s">
        <v>1166</v>
      </c>
      <c r="C9358">
        <v>111</v>
      </c>
      <c r="D9358" t="s">
        <v>1177</v>
      </c>
      <c r="E9358" t="s">
        <v>1012</v>
      </c>
      <c r="F9358" t="s">
        <v>140</v>
      </c>
      <c r="G9358" t="s">
        <v>140</v>
      </c>
      <c r="H9358" t="s">
        <v>140</v>
      </c>
      <c r="I9358" t="s">
        <v>1012</v>
      </c>
      <c r="J9358" t="s">
        <v>140</v>
      </c>
      <c r="K9358" t="s">
        <v>140</v>
      </c>
      <c r="L9358" t="s">
        <v>140</v>
      </c>
      <c r="M9358" t="s">
        <v>140</v>
      </c>
      <c r="N9358" t="s">
        <v>140</v>
      </c>
      <c r="O9358" t="s">
        <v>140</v>
      </c>
      <c r="P9358" t="s">
        <v>140</v>
      </c>
      <c r="Q9358" t="s">
        <v>140</v>
      </c>
      <c r="R9358" t="s">
        <v>140</v>
      </c>
      <c r="S9358" t="s">
        <v>140</v>
      </c>
      <c r="T9358" t="s">
        <v>140</v>
      </c>
    </row>
    <row r="9359" spans="1:20" x14ac:dyDescent="0.35">
      <c r="A9359" t="s">
        <v>31</v>
      </c>
      <c r="B9359" t="s">
        <v>1165</v>
      </c>
      <c r="C9359">
        <v>132</v>
      </c>
      <c r="D9359" t="s">
        <v>651</v>
      </c>
      <c r="E9359" t="s">
        <v>196</v>
      </c>
      <c r="F9359" t="s">
        <v>897</v>
      </c>
      <c r="G9359" t="s">
        <v>249</v>
      </c>
      <c r="H9359" t="s">
        <v>1007</v>
      </c>
      <c r="I9359" t="s">
        <v>1071</v>
      </c>
      <c r="J9359" t="s">
        <v>1063</v>
      </c>
      <c r="K9359" t="s">
        <v>140</v>
      </c>
      <c r="L9359" t="s">
        <v>953</v>
      </c>
      <c r="M9359" t="s">
        <v>140</v>
      </c>
      <c r="N9359" t="s">
        <v>1154</v>
      </c>
      <c r="O9359" t="s">
        <v>1009</v>
      </c>
      <c r="P9359" t="s">
        <v>954</v>
      </c>
      <c r="Q9359" t="s">
        <v>1054</v>
      </c>
      <c r="R9359" t="s">
        <v>971</v>
      </c>
      <c r="S9359" t="s">
        <v>140</v>
      </c>
      <c r="T9359" t="s">
        <v>140</v>
      </c>
    </row>
    <row r="9360" spans="1:20" x14ac:dyDescent="0.35">
      <c r="A9360" t="s">
        <v>31</v>
      </c>
      <c r="B9360" t="s">
        <v>1166</v>
      </c>
      <c r="C9360">
        <v>75</v>
      </c>
      <c r="D9360" t="s">
        <v>217</v>
      </c>
      <c r="E9360" t="s">
        <v>674</v>
      </c>
      <c r="F9360" t="s">
        <v>345</v>
      </c>
      <c r="G9360" t="s">
        <v>152</v>
      </c>
      <c r="H9360" t="s">
        <v>1054</v>
      </c>
      <c r="I9360" t="s">
        <v>317</v>
      </c>
      <c r="J9360" t="s">
        <v>140</v>
      </c>
      <c r="K9360" t="s">
        <v>140</v>
      </c>
      <c r="L9360" t="s">
        <v>1054</v>
      </c>
      <c r="M9360" t="s">
        <v>140</v>
      </c>
      <c r="N9360" t="s">
        <v>548</v>
      </c>
      <c r="O9360" t="s">
        <v>140</v>
      </c>
      <c r="P9360" t="s">
        <v>954</v>
      </c>
      <c r="Q9360" t="s">
        <v>869</v>
      </c>
      <c r="R9360" t="s">
        <v>954</v>
      </c>
      <c r="S9360" t="s">
        <v>140</v>
      </c>
      <c r="T9360" t="s">
        <v>140</v>
      </c>
    </row>
    <row r="9361" spans="1:20" x14ac:dyDescent="0.35">
      <c r="A9361" t="s">
        <v>32</v>
      </c>
      <c r="B9361" t="s">
        <v>1165</v>
      </c>
      <c r="C9361">
        <v>1845</v>
      </c>
      <c r="D9361" t="s">
        <v>90</v>
      </c>
      <c r="E9361" t="s">
        <v>939</v>
      </c>
      <c r="F9361" t="s">
        <v>1014</v>
      </c>
      <c r="G9361" t="s">
        <v>515</v>
      </c>
      <c r="H9361" t="s">
        <v>1016</v>
      </c>
      <c r="I9361" t="s">
        <v>1046</v>
      </c>
      <c r="J9361" t="s">
        <v>1022</v>
      </c>
      <c r="K9361" t="s">
        <v>1008</v>
      </c>
      <c r="L9361" t="s">
        <v>1013</v>
      </c>
      <c r="M9361" t="s">
        <v>140</v>
      </c>
      <c r="N9361" t="s">
        <v>1021</v>
      </c>
      <c r="O9361" t="s">
        <v>140</v>
      </c>
      <c r="P9361" t="s">
        <v>1022</v>
      </c>
      <c r="Q9361" t="s">
        <v>1016</v>
      </c>
      <c r="R9361" t="s">
        <v>1016</v>
      </c>
      <c r="S9361" t="s">
        <v>1008</v>
      </c>
      <c r="T9361" t="s">
        <v>140</v>
      </c>
    </row>
    <row r="9362" spans="1:20" x14ac:dyDescent="0.35">
      <c r="A9362" t="s">
        <v>32</v>
      </c>
      <c r="B9362" t="s">
        <v>1166</v>
      </c>
      <c r="C9362">
        <v>3078</v>
      </c>
      <c r="D9362" t="s">
        <v>1167</v>
      </c>
      <c r="E9362" t="s">
        <v>954</v>
      </c>
      <c r="F9362" t="s">
        <v>1063</v>
      </c>
      <c r="G9362" t="s">
        <v>801</v>
      </c>
      <c r="H9362" t="s">
        <v>1016</v>
      </c>
      <c r="I9362" t="s">
        <v>1073</v>
      </c>
      <c r="J9362" t="s">
        <v>1022</v>
      </c>
      <c r="K9362" t="s">
        <v>1010</v>
      </c>
      <c r="L9362" t="s">
        <v>1016</v>
      </c>
      <c r="M9362" t="s">
        <v>1022</v>
      </c>
      <c r="N9362" t="s">
        <v>775</v>
      </c>
      <c r="O9362" t="s">
        <v>140</v>
      </c>
      <c r="P9362" t="s">
        <v>1008</v>
      </c>
      <c r="Q9362" t="s">
        <v>1012</v>
      </c>
      <c r="R9362" t="s">
        <v>1012</v>
      </c>
      <c r="S9362" t="s">
        <v>1014</v>
      </c>
      <c r="T9362" t="s">
        <v>1022</v>
      </c>
    </row>
    <row r="9364" spans="1:20" x14ac:dyDescent="0.35">
      <c r="A9364" t="s">
        <v>1381</v>
      </c>
    </row>
    <row r="9365" spans="1:20" x14ac:dyDescent="0.35">
      <c r="A9365" t="s">
        <v>2</v>
      </c>
      <c r="B9365" t="s">
        <v>1170</v>
      </c>
      <c r="C9365" t="s">
        <v>3</v>
      </c>
      <c r="D9365" t="s">
        <v>1362</v>
      </c>
      <c r="E9365" t="s">
        <v>1363</v>
      </c>
      <c r="F9365" t="s">
        <v>1364</v>
      </c>
      <c r="G9365" t="s">
        <v>1365</v>
      </c>
      <c r="H9365" t="s">
        <v>1366</v>
      </c>
      <c r="I9365" t="s">
        <v>1367</v>
      </c>
      <c r="J9365" t="s">
        <v>1368</v>
      </c>
      <c r="K9365" t="s">
        <v>1369</v>
      </c>
      <c r="L9365" t="s">
        <v>1370</v>
      </c>
      <c r="M9365" t="s">
        <v>1371</v>
      </c>
      <c r="N9365" t="s">
        <v>1372</v>
      </c>
      <c r="O9365" t="s">
        <v>1373</v>
      </c>
      <c r="P9365" t="s">
        <v>1374</v>
      </c>
      <c r="Q9365" t="s">
        <v>1375</v>
      </c>
      <c r="R9365" t="s">
        <v>1376</v>
      </c>
      <c r="S9365" t="s">
        <v>1042</v>
      </c>
      <c r="T9365" t="s">
        <v>136</v>
      </c>
    </row>
    <row r="9366" spans="1:20" x14ac:dyDescent="0.35">
      <c r="A9366" t="s">
        <v>8</v>
      </c>
      <c r="B9366" t="s">
        <v>1171</v>
      </c>
      <c r="C9366">
        <v>204</v>
      </c>
      <c r="D9366" t="s">
        <v>319</v>
      </c>
      <c r="E9366" t="s">
        <v>942</v>
      </c>
      <c r="F9366" t="s">
        <v>1066</v>
      </c>
      <c r="G9366" t="s">
        <v>674</v>
      </c>
      <c r="H9366" t="s">
        <v>954</v>
      </c>
      <c r="I9366" t="s">
        <v>769</v>
      </c>
      <c r="J9366" t="s">
        <v>140</v>
      </c>
      <c r="K9366" t="s">
        <v>140</v>
      </c>
      <c r="L9366" t="s">
        <v>140</v>
      </c>
      <c r="M9366" t="s">
        <v>140</v>
      </c>
      <c r="N9366" t="s">
        <v>996</v>
      </c>
      <c r="O9366" t="s">
        <v>140</v>
      </c>
      <c r="P9366" t="s">
        <v>1008</v>
      </c>
      <c r="Q9366" t="s">
        <v>140</v>
      </c>
      <c r="R9366" t="s">
        <v>1010</v>
      </c>
      <c r="S9366" t="s">
        <v>140</v>
      </c>
      <c r="T9366" t="s">
        <v>140</v>
      </c>
    </row>
    <row r="9367" spans="1:20" x14ac:dyDescent="0.35">
      <c r="A9367" t="s">
        <v>9</v>
      </c>
      <c r="B9367" t="s">
        <v>1171</v>
      </c>
      <c r="C9367">
        <v>201</v>
      </c>
      <c r="D9367" t="s">
        <v>732</v>
      </c>
      <c r="E9367" t="s">
        <v>1021</v>
      </c>
      <c r="F9367" t="s">
        <v>1011</v>
      </c>
      <c r="G9367" t="s">
        <v>939</v>
      </c>
      <c r="H9367" t="s">
        <v>140</v>
      </c>
      <c r="I9367" t="s">
        <v>1019</v>
      </c>
      <c r="J9367" t="s">
        <v>140</v>
      </c>
      <c r="K9367" t="s">
        <v>1016</v>
      </c>
      <c r="L9367" t="s">
        <v>140</v>
      </c>
      <c r="M9367" t="s">
        <v>140</v>
      </c>
      <c r="N9367" t="s">
        <v>949</v>
      </c>
      <c r="O9367" t="s">
        <v>140</v>
      </c>
      <c r="P9367" t="s">
        <v>140</v>
      </c>
      <c r="Q9367" t="s">
        <v>140</v>
      </c>
      <c r="R9367" t="s">
        <v>140</v>
      </c>
      <c r="S9367" t="s">
        <v>1008</v>
      </c>
      <c r="T9367" t="s">
        <v>140</v>
      </c>
    </row>
    <row r="9368" spans="1:20" x14ac:dyDescent="0.35">
      <c r="A9368" t="s">
        <v>10</v>
      </c>
      <c r="B9368" t="s">
        <v>1171</v>
      </c>
      <c r="C9368">
        <v>208</v>
      </c>
      <c r="D9368" t="s">
        <v>1124</v>
      </c>
      <c r="E9368" t="s">
        <v>939</v>
      </c>
      <c r="F9368" t="s">
        <v>140</v>
      </c>
      <c r="G9368" t="s">
        <v>1019</v>
      </c>
      <c r="H9368" t="s">
        <v>140</v>
      </c>
      <c r="I9368" t="s">
        <v>939</v>
      </c>
      <c r="J9368" t="s">
        <v>1016</v>
      </c>
      <c r="K9368" t="s">
        <v>1016</v>
      </c>
      <c r="L9368" t="s">
        <v>140</v>
      </c>
      <c r="M9368" t="s">
        <v>1016</v>
      </c>
      <c r="N9368" t="s">
        <v>1014</v>
      </c>
      <c r="O9368" t="s">
        <v>140</v>
      </c>
      <c r="P9368" t="s">
        <v>140</v>
      </c>
      <c r="Q9368" t="s">
        <v>1066</v>
      </c>
      <c r="R9368" t="s">
        <v>140</v>
      </c>
      <c r="S9368" t="s">
        <v>140</v>
      </c>
      <c r="T9368" t="s">
        <v>140</v>
      </c>
    </row>
    <row r="9369" spans="1:20" x14ac:dyDescent="0.35">
      <c r="A9369" t="s">
        <v>11</v>
      </c>
      <c r="B9369" t="s">
        <v>1171</v>
      </c>
      <c r="C9369">
        <v>206</v>
      </c>
      <c r="D9369" t="s">
        <v>88</v>
      </c>
      <c r="E9369" t="s">
        <v>1019</v>
      </c>
      <c r="F9369" t="s">
        <v>1013</v>
      </c>
      <c r="G9369" t="s">
        <v>1070</v>
      </c>
      <c r="H9369" t="s">
        <v>140</v>
      </c>
      <c r="I9369" t="s">
        <v>1073</v>
      </c>
      <c r="J9369" t="s">
        <v>1009</v>
      </c>
      <c r="K9369" t="s">
        <v>1009</v>
      </c>
      <c r="L9369" t="s">
        <v>1016</v>
      </c>
      <c r="M9369" t="s">
        <v>140</v>
      </c>
      <c r="N9369" t="s">
        <v>1021</v>
      </c>
      <c r="O9369" t="s">
        <v>140</v>
      </c>
      <c r="P9369" t="s">
        <v>1022</v>
      </c>
      <c r="Q9369" t="s">
        <v>1013</v>
      </c>
      <c r="R9369" t="s">
        <v>140</v>
      </c>
      <c r="S9369" t="s">
        <v>1010</v>
      </c>
      <c r="T9369" t="s">
        <v>140</v>
      </c>
    </row>
    <row r="9370" spans="1:20" x14ac:dyDescent="0.35">
      <c r="A9370" t="s">
        <v>12</v>
      </c>
      <c r="B9370" t="s">
        <v>1171</v>
      </c>
      <c r="C9370">
        <v>15</v>
      </c>
      <c r="D9370" t="s">
        <v>418</v>
      </c>
      <c r="E9370" t="s">
        <v>351</v>
      </c>
      <c r="F9370" t="s">
        <v>940</v>
      </c>
      <c r="G9370" t="s">
        <v>119</v>
      </c>
      <c r="H9370" t="s">
        <v>140</v>
      </c>
      <c r="I9370" t="s">
        <v>940</v>
      </c>
      <c r="J9370" t="s">
        <v>140</v>
      </c>
      <c r="K9370" t="s">
        <v>140</v>
      </c>
      <c r="L9370" t="s">
        <v>140</v>
      </c>
      <c r="M9370" t="s">
        <v>140</v>
      </c>
      <c r="N9370" t="s">
        <v>140</v>
      </c>
      <c r="O9370" t="s">
        <v>140</v>
      </c>
      <c r="P9370" t="s">
        <v>140</v>
      </c>
      <c r="Q9370" t="s">
        <v>113</v>
      </c>
      <c r="R9370" t="s">
        <v>140</v>
      </c>
      <c r="S9370" t="s">
        <v>140</v>
      </c>
      <c r="T9370" t="s">
        <v>140</v>
      </c>
    </row>
    <row r="9371" spans="1:20" x14ac:dyDescent="0.35">
      <c r="A9371" t="s">
        <v>12</v>
      </c>
      <c r="B9371" t="s">
        <v>1172</v>
      </c>
      <c r="C9371">
        <v>194</v>
      </c>
      <c r="D9371" t="s">
        <v>809</v>
      </c>
      <c r="E9371" t="s">
        <v>950</v>
      </c>
      <c r="F9371" t="s">
        <v>971</v>
      </c>
      <c r="G9371" t="s">
        <v>991</v>
      </c>
      <c r="H9371" t="s">
        <v>1019</v>
      </c>
      <c r="I9371" t="s">
        <v>950</v>
      </c>
      <c r="J9371" t="s">
        <v>140</v>
      </c>
      <c r="K9371" t="s">
        <v>140</v>
      </c>
      <c r="L9371" t="s">
        <v>1013</v>
      </c>
      <c r="M9371" t="s">
        <v>140</v>
      </c>
      <c r="N9371" t="s">
        <v>1066</v>
      </c>
      <c r="O9371" t="s">
        <v>140</v>
      </c>
      <c r="P9371" t="s">
        <v>1009</v>
      </c>
      <c r="Q9371" t="s">
        <v>1055</v>
      </c>
      <c r="R9371" t="s">
        <v>1021</v>
      </c>
      <c r="S9371" t="s">
        <v>971</v>
      </c>
      <c r="T9371" t="s">
        <v>140</v>
      </c>
    </row>
    <row r="9372" spans="1:20" x14ac:dyDescent="0.35">
      <c r="A9372" t="s">
        <v>13</v>
      </c>
      <c r="B9372" t="s">
        <v>1171</v>
      </c>
      <c r="C9372">
        <v>7</v>
      </c>
      <c r="D9372" t="s">
        <v>622</v>
      </c>
      <c r="E9372" t="s">
        <v>1085</v>
      </c>
      <c r="F9372" t="s">
        <v>140</v>
      </c>
      <c r="G9372" t="s">
        <v>623</v>
      </c>
      <c r="H9372" t="s">
        <v>140</v>
      </c>
      <c r="I9372" t="s">
        <v>140</v>
      </c>
      <c r="J9372" t="s">
        <v>140</v>
      </c>
      <c r="K9372" t="s">
        <v>140</v>
      </c>
      <c r="L9372" t="s">
        <v>140</v>
      </c>
      <c r="M9372" t="s">
        <v>140</v>
      </c>
      <c r="N9372" t="s">
        <v>1085</v>
      </c>
      <c r="O9372" t="s">
        <v>140</v>
      </c>
      <c r="P9372" t="s">
        <v>140</v>
      </c>
      <c r="Q9372" t="s">
        <v>140</v>
      </c>
      <c r="R9372" t="s">
        <v>140</v>
      </c>
      <c r="S9372" t="s">
        <v>140</v>
      </c>
      <c r="T9372" t="s">
        <v>140</v>
      </c>
    </row>
    <row r="9373" spans="1:20" x14ac:dyDescent="0.35">
      <c r="A9373" t="s">
        <v>13</v>
      </c>
      <c r="B9373" t="s">
        <v>1172</v>
      </c>
      <c r="C9373">
        <v>198</v>
      </c>
      <c r="D9373" t="s">
        <v>525</v>
      </c>
      <c r="E9373" t="s">
        <v>1154</v>
      </c>
      <c r="F9373" t="s">
        <v>1019</v>
      </c>
      <c r="G9373" t="s">
        <v>827</v>
      </c>
      <c r="H9373" t="s">
        <v>1012</v>
      </c>
      <c r="I9373" t="s">
        <v>592</v>
      </c>
      <c r="J9373" t="s">
        <v>1010</v>
      </c>
      <c r="K9373" t="s">
        <v>140</v>
      </c>
      <c r="L9373" t="s">
        <v>1073</v>
      </c>
      <c r="M9373" t="s">
        <v>1009</v>
      </c>
      <c r="N9373" t="s">
        <v>1070</v>
      </c>
      <c r="O9373" t="s">
        <v>1010</v>
      </c>
      <c r="P9373" t="s">
        <v>140</v>
      </c>
      <c r="Q9373" t="s">
        <v>1043</v>
      </c>
      <c r="R9373" t="s">
        <v>1012</v>
      </c>
      <c r="S9373" t="s">
        <v>140</v>
      </c>
      <c r="T9373" t="s">
        <v>140</v>
      </c>
    </row>
    <row r="9374" spans="1:20" x14ac:dyDescent="0.35">
      <c r="A9374" t="s">
        <v>14</v>
      </c>
      <c r="B9374" t="s">
        <v>1171</v>
      </c>
      <c r="C9374">
        <v>125</v>
      </c>
      <c r="D9374" t="s">
        <v>120</v>
      </c>
      <c r="E9374" t="s">
        <v>1010</v>
      </c>
      <c r="F9374" t="s">
        <v>1055</v>
      </c>
      <c r="G9374" t="s">
        <v>89</v>
      </c>
      <c r="H9374" t="s">
        <v>140</v>
      </c>
      <c r="I9374" t="s">
        <v>1066</v>
      </c>
      <c r="J9374" t="s">
        <v>140</v>
      </c>
      <c r="K9374" t="s">
        <v>1063</v>
      </c>
      <c r="L9374" t="s">
        <v>140</v>
      </c>
      <c r="M9374" t="s">
        <v>140</v>
      </c>
      <c r="N9374" t="s">
        <v>140</v>
      </c>
      <c r="O9374" t="s">
        <v>140</v>
      </c>
      <c r="P9374" t="s">
        <v>140</v>
      </c>
      <c r="Q9374" t="s">
        <v>1063</v>
      </c>
      <c r="R9374" t="s">
        <v>1098</v>
      </c>
      <c r="S9374" t="s">
        <v>1046</v>
      </c>
      <c r="T9374" t="s">
        <v>140</v>
      </c>
    </row>
    <row r="9375" spans="1:20" x14ac:dyDescent="0.35">
      <c r="A9375" t="s">
        <v>14</v>
      </c>
      <c r="B9375" t="s">
        <v>1172</v>
      </c>
      <c r="C9375">
        <v>77</v>
      </c>
      <c r="D9375" t="s">
        <v>992</v>
      </c>
      <c r="E9375" t="s">
        <v>1048</v>
      </c>
      <c r="F9375" t="s">
        <v>140</v>
      </c>
      <c r="G9375" t="s">
        <v>131</v>
      </c>
      <c r="H9375" t="s">
        <v>1017</v>
      </c>
      <c r="I9375" t="s">
        <v>1017</v>
      </c>
      <c r="J9375" t="s">
        <v>140</v>
      </c>
      <c r="K9375" t="s">
        <v>140</v>
      </c>
      <c r="L9375" t="s">
        <v>140</v>
      </c>
      <c r="M9375" t="s">
        <v>140</v>
      </c>
      <c r="N9375" t="s">
        <v>1023</v>
      </c>
      <c r="O9375" t="s">
        <v>140</v>
      </c>
      <c r="P9375" t="s">
        <v>140</v>
      </c>
      <c r="Q9375" t="s">
        <v>140</v>
      </c>
      <c r="R9375" t="s">
        <v>1058</v>
      </c>
      <c r="S9375" t="s">
        <v>1016</v>
      </c>
      <c r="T9375" t="s">
        <v>140</v>
      </c>
    </row>
    <row r="9376" spans="1:20" x14ac:dyDescent="0.35">
      <c r="A9376" t="s">
        <v>15</v>
      </c>
      <c r="B9376" t="s">
        <v>1171</v>
      </c>
      <c r="C9376">
        <v>206</v>
      </c>
      <c r="D9376" t="s">
        <v>90</v>
      </c>
      <c r="E9376" t="s">
        <v>775</v>
      </c>
      <c r="F9376" t="s">
        <v>1013</v>
      </c>
      <c r="G9376" t="s">
        <v>1020</v>
      </c>
      <c r="H9376" t="s">
        <v>1010</v>
      </c>
      <c r="I9376" t="s">
        <v>954</v>
      </c>
      <c r="J9376" t="s">
        <v>1022</v>
      </c>
      <c r="K9376" t="s">
        <v>1063</v>
      </c>
      <c r="L9376" t="s">
        <v>1013</v>
      </c>
      <c r="M9376" t="s">
        <v>1013</v>
      </c>
      <c r="N9376" t="s">
        <v>140</v>
      </c>
      <c r="O9376" t="s">
        <v>140</v>
      </c>
      <c r="P9376" t="s">
        <v>140</v>
      </c>
      <c r="Q9376" t="s">
        <v>1054</v>
      </c>
      <c r="R9376" t="s">
        <v>1013</v>
      </c>
      <c r="S9376" t="s">
        <v>140</v>
      </c>
      <c r="T9376" t="s">
        <v>1013</v>
      </c>
    </row>
    <row r="9377" spans="1:20" x14ac:dyDescent="0.35">
      <c r="A9377" t="s">
        <v>16</v>
      </c>
      <c r="B9377" t="s">
        <v>1171</v>
      </c>
      <c r="C9377">
        <v>206</v>
      </c>
      <c r="D9377" t="s">
        <v>1147</v>
      </c>
      <c r="E9377" t="s">
        <v>1013</v>
      </c>
      <c r="F9377" t="s">
        <v>1010</v>
      </c>
      <c r="G9377" t="s">
        <v>1014</v>
      </c>
      <c r="H9377" t="s">
        <v>140</v>
      </c>
      <c r="I9377" t="s">
        <v>140</v>
      </c>
      <c r="J9377" t="s">
        <v>140</v>
      </c>
      <c r="K9377" t="s">
        <v>1063</v>
      </c>
      <c r="L9377" t="s">
        <v>1016</v>
      </c>
      <c r="M9377" t="s">
        <v>140</v>
      </c>
      <c r="N9377" t="s">
        <v>140</v>
      </c>
      <c r="O9377" t="s">
        <v>140</v>
      </c>
      <c r="P9377" t="s">
        <v>140</v>
      </c>
      <c r="Q9377" t="s">
        <v>140</v>
      </c>
      <c r="R9377" t="s">
        <v>140</v>
      </c>
      <c r="S9377" t="s">
        <v>140</v>
      </c>
      <c r="T9377" t="s">
        <v>140</v>
      </c>
    </row>
    <row r="9378" spans="1:20" x14ac:dyDescent="0.35">
      <c r="A9378" t="s">
        <v>17</v>
      </c>
      <c r="B9378" t="s">
        <v>1171</v>
      </c>
      <c r="C9378">
        <v>203</v>
      </c>
      <c r="D9378" t="s">
        <v>1198</v>
      </c>
      <c r="E9378" t="s">
        <v>1013</v>
      </c>
      <c r="F9378" t="s">
        <v>1008</v>
      </c>
      <c r="G9378" t="s">
        <v>1019</v>
      </c>
      <c r="H9378" t="s">
        <v>140</v>
      </c>
      <c r="I9378" t="s">
        <v>1019</v>
      </c>
      <c r="J9378" t="s">
        <v>140</v>
      </c>
      <c r="K9378" t="s">
        <v>1016</v>
      </c>
      <c r="L9378" t="s">
        <v>1009</v>
      </c>
      <c r="M9378" t="s">
        <v>140</v>
      </c>
      <c r="N9378" t="s">
        <v>140</v>
      </c>
      <c r="O9378" t="s">
        <v>140</v>
      </c>
      <c r="P9378" t="s">
        <v>140</v>
      </c>
      <c r="Q9378" t="s">
        <v>1013</v>
      </c>
      <c r="R9378" t="s">
        <v>140</v>
      </c>
      <c r="S9378" t="s">
        <v>1010</v>
      </c>
      <c r="T9378" t="s">
        <v>140</v>
      </c>
    </row>
    <row r="9379" spans="1:20" x14ac:dyDescent="0.35">
      <c r="A9379" t="s">
        <v>18</v>
      </c>
      <c r="B9379" t="s">
        <v>1171</v>
      </c>
      <c r="C9379">
        <v>24</v>
      </c>
      <c r="D9379" t="s">
        <v>177</v>
      </c>
      <c r="E9379" t="s">
        <v>140</v>
      </c>
      <c r="F9379" t="s">
        <v>140</v>
      </c>
      <c r="G9379" t="s">
        <v>140</v>
      </c>
      <c r="H9379" t="s">
        <v>140</v>
      </c>
      <c r="I9379" t="s">
        <v>140</v>
      </c>
      <c r="J9379" t="s">
        <v>140</v>
      </c>
      <c r="K9379" t="s">
        <v>140</v>
      </c>
      <c r="L9379" t="s">
        <v>140</v>
      </c>
      <c r="M9379" t="s">
        <v>140</v>
      </c>
      <c r="N9379" t="s">
        <v>140</v>
      </c>
      <c r="O9379" t="s">
        <v>140</v>
      </c>
      <c r="P9379" t="s">
        <v>140</v>
      </c>
      <c r="Q9379" t="s">
        <v>140</v>
      </c>
      <c r="R9379" t="s">
        <v>140</v>
      </c>
      <c r="S9379" t="s">
        <v>140</v>
      </c>
      <c r="T9379" t="s">
        <v>140</v>
      </c>
    </row>
    <row r="9380" spans="1:20" x14ac:dyDescent="0.35">
      <c r="A9380" t="s">
        <v>18</v>
      </c>
      <c r="B9380" t="s">
        <v>1172</v>
      </c>
      <c r="C9380">
        <v>180</v>
      </c>
      <c r="D9380" t="s">
        <v>811</v>
      </c>
      <c r="E9380" t="s">
        <v>1048</v>
      </c>
      <c r="F9380" t="s">
        <v>1012</v>
      </c>
      <c r="G9380" t="s">
        <v>109</v>
      </c>
      <c r="H9380" t="s">
        <v>140</v>
      </c>
      <c r="I9380" t="s">
        <v>875</v>
      </c>
      <c r="J9380" t="s">
        <v>140</v>
      </c>
      <c r="K9380" t="s">
        <v>1013</v>
      </c>
      <c r="L9380" t="s">
        <v>1016</v>
      </c>
      <c r="M9380" t="s">
        <v>140</v>
      </c>
      <c r="N9380" t="s">
        <v>1012</v>
      </c>
      <c r="O9380" t="s">
        <v>140</v>
      </c>
      <c r="P9380" t="s">
        <v>140</v>
      </c>
      <c r="Q9380" t="s">
        <v>140</v>
      </c>
      <c r="R9380" t="s">
        <v>1017</v>
      </c>
      <c r="S9380" t="s">
        <v>1009</v>
      </c>
      <c r="T9380" t="s">
        <v>140</v>
      </c>
    </row>
    <row r="9381" spans="1:20" x14ac:dyDescent="0.35">
      <c r="A9381" t="s">
        <v>19</v>
      </c>
      <c r="B9381" t="s">
        <v>1171</v>
      </c>
      <c r="C9381">
        <v>168</v>
      </c>
      <c r="D9381" t="s">
        <v>780</v>
      </c>
      <c r="E9381" t="s">
        <v>87</v>
      </c>
      <c r="F9381" t="s">
        <v>954</v>
      </c>
      <c r="G9381" t="s">
        <v>103</v>
      </c>
      <c r="H9381" t="s">
        <v>1073</v>
      </c>
      <c r="I9381" t="s">
        <v>107</v>
      </c>
      <c r="J9381" t="s">
        <v>140</v>
      </c>
      <c r="K9381" t="s">
        <v>1010</v>
      </c>
      <c r="L9381" t="s">
        <v>1052</v>
      </c>
      <c r="M9381" t="s">
        <v>1010</v>
      </c>
      <c r="N9381" t="s">
        <v>1048</v>
      </c>
      <c r="O9381" t="s">
        <v>140</v>
      </c>
      <c r="P9381" t="s">
        <v>140</v>
      </c>
      <c r="Q9381" t="s">
        <v>140</v>
      </c>
      <c r="R9381" t="s">
        <v>1017</v>
      </c>
      <c r="S9381" t="s">
        <v>140</v>
      </c>
      <c r="T9381" t="s">
        <v>140</v>
      </c>
    </row>
    <row r="9382" spans="1:20" x14ac:dyDescent="0.35">
      <c r="A9382" t="s">
        <v>19</v>
      </c>
      <c r="B9382" t="s">
        <v>1172</v>
      </c>
      <c r="C9382">
        <v>38</v>
      </c>
      <c r="D9382" t="s">
        <v>1148</v>
      </c>
      <c r="E9382" t="s">
        <v>140</v>
      </c>
      <c r="F9382" t="s">
        <v>140</v>
      </c>
      <c r="G9382" t="s">
        <v>1021</v>
      </c>
      <c r="H9382" t="s">
        <v>140</v>
      </c>
      <c r="I9382" t="s">
        <v>140</v>
      </c>
      <c r="J9382" t="s">
        <v>140</v>
      </c>
      <c r="K9382" t="s">
        <v>140</v>
      </c>
      <c r="L9382" t="s">
        <v>140</v>
      </c>
      <c r="M9382" t="s">
        <v>140</v>
      </c>
      <c r="N9382" t="s">
        <v>140</v>
      </c>
      <c r="O9382" t="s">
        <v>140</v>
      </c>
      <c r="P9382" t="s">
        <v>140</v>
      </c>
      <c r="Q9382" t="s">
        <v>140</v>
      </c>
      <c r="R9382" t="s">
        <v>140</v>
      </c>
      <c r="S9382" t="s">
        <v>140</v>
      </c>
      <c r="T9382" t="s">
        <v>140</v>
      </c>
    </row>
    <row r="9383" spans="1:20" x14ac:dyDescent="0.35">
      <c r="A9383" t="s">
        <v>20</v>
      </c>
      <c r="B9383" t="s">
        <v>1171</v>
      </c>
      <c r="C9383">
        <v>204</v>
      </c>
      <c r="D9383" t="s">
        <v>198</v>
      </c>
      <c r="E9383" t="s">
        <v>458</v>
      </c>
      <c r="F9383" t="s">
        <v>1014</v>
      </c>
      <c r="G9383" t="s">
        <v>111</v>
      </c>
      <c r="H9383" t="s">
        <v>1009</v>
      </c>
      <c r="I9383" t="s">
        <v>988</v>
      </c>
      <c r="J9383" t="s">
        <v>1008</v>
      </c>
      <c r="K9383" t="s">
        <v>140</v>
      </c>
      <c r="L9383" t="s">
        <v>1019</v>
      </c>
      <c r="M9383" t="s">
        <v>140</v>
      </c>
      <c r="N9383" t="s">
        <v>1050</v>
      </c>
      <c r="O9383" t="s">
        <v>1008</v>
      </c>
      <c r="P9383" t="s">
        <v>1008</v>
      </c>
      <c r="Q9383" t="s">
        <v>775</v>
      </c>
      <c r="R9383" t="s">
        <v>1011</v>
      </c>
      <c r="S9383" t="s">
        <v>1014</v>
      </c>
      <c r="T9383" t="s">
        <v>1008</v>
      </c>
    </row>
    <row r="9384" spans="1:20" x14ac:dyDescent="0.35">
      <c r="A9384" t="s">
        <v>21</v>
      </c>
      <c r="B9384" t="s">
        <v>1171</v>
      </c>
      <c r="C9384">
        <v>209</v>
      </c>
      <c r="D9384" t="s">
        <v>122</v>
      </c>
      <c r="E9384" t="s">
        <v>1013</v>
      </c>
      <c r="F9384" t="s">
        <v>1013</v>
      </c>
      <c r="G9384" t="s">
        <v>1059</v>
      </c>
      <c r="H9384" t="s">
        <v>140</v>
      </c>
      <c r="I9384" t="s">
        <v>1066</v>
      </c>
      <c r="J9384" t="s">
        <v>140</v>
      </c>
      <c r="K9384" t="s">
        <v>140</v>
      </c>
      <c r="L9384" t="s">
        <v>1013</v>
      </c>
      <c r="M9384" t="s">
        <v>140</v>
      </c>
      <c r="N9384" t="s">
        <v>140</v>
      </c>
      <c r="O9384" t="s">
        <v>140</v>
      </c>
      <c r="P9384" t="s">
        <v>1013</v>
      </c>
      <c r="Q9384" t="s">
        <v>1013</v>
      </c>
      <c r="R9384" t="s">
        <v>1013</v>
      </c>
      <c r="S9384" t="s">
        <v>1013</v>
      </c>
      <c r="T9384" t="s">
        <v>140</v>
      </c>
    </row>
    <row r="9385" spans="1:20" x14ac:dyDescent="0.35">
      <c r="A9385" t="s">
        <v>22</v>
      </c>
      <c r="B9385" t="s">
        <v>1171</v>
      </c>
      <c r="C9385">
        <v>209</v>
      </c>
      <c r="D9385" t="s">
        <v>1119</v>
      </c>
      <c r="E9385" t="s">
        <v>775</v>
      </c>
      <c r="F9385" t="s">
        <v>140</v>
      </c>
      <c r="G9385" t="s">
        <v>1011</v>
      </c>
      <c r="H9385" t="s">
        <v>1022</v>
      </c>
      <c r="I9385" t="s">
        <v>1016</v>
      </c>
      <c r="J9385" t="s">
        <v>140</v>
      </c>
      <c r="K9385" t="s">
        <v>140</v>
      </c>
      <c r="L9385" t="s">
        <v>140</v>
      </c>
      <c r="M9385" t="s">
        <v>140</v>
      </c>
      <c r="N9385" t="s">
        <v>1016</v>
      </c>
      <c r="O9385" t="s">
        <v>140</v>
      </c>
      <c r="P9385" t="s">
        <v>140</v>
      </c>
      <c r="Q9385" t="s">
        <v>140</v>
      </c>
      <c r="R9385" t="s">
        <v>140</v>
      </c>
      <c r="S9385" t="s">
        <v>140</v>
      </c>
      <c r="T9385" t="s">
        <v>140</v>
      </c>
    </row>
    <row r="9386" spans="1:20" x14ac:dyDescent="0.35">
      <c r="A9386" t="s">
        <v>23</v>
      </c>
      <c r="B9386" t="s">
        <v>1171</v>
      </c>
      <c r="C9386">
        <v>25</v>
      </c>
      <c r="D9386" t="s">
        <v>1121</v>
      </c>
      <c r="E9386" t="s">
        <v>140</v>
      </c>
      <c r="F9386" t="s">
        <v>954</v>
      </c>
      <c r="G9386" t="s">
        <v>903</v>
      </c>
      <c r="H9386" t="s">
        <v>954</v>
      </c>
      <c r="I9386" t="s">
        <v>954</v>
      </c>
      <c r="J9386" t="s">
        <v>140</v>
      </c>
      <c r="K9386" t="s">
        <v>140</v>
      </c>
      <c r="L9386" t="s">
        <v>140</v>
      </c>
      <c r="M9386" t="s">
        <v>140</v>
      </c>
      <c r="N9386" t="s">
        <v>954</v>
      </c>
      <c r="O9386" t="s">
        <v>140</v>
      </c>
      <c r="P9386" t="s">
        <v>954</v>
      </c>
      <c r="Q9386" t="s">
        <v>140</v>
      </c>
      <c r="R9386" t="s">
        <v>954</v>
      </c>
      <c r="S9386" t="s">
        <v>140</v>
      </c>
      <c r="T9386" t="s">
        <v>140</v>
      </c>
    </row>
    <row r="9387" spans="1:20" x14ac:dyDescent="0.35">
      <c r="A9387" t="s">
        <v>23</v>
      </c>
      <c r="B9387" t="s">
        <v>1172</v>
      </c>
      <c r="C9387">
        <v>180</v>
      </c>
      <c r="D9387" t="s">
        <v>619</v>
      </c>
      <c r="E9387" t="s">
        <v>729</v>
      </c>
      <c r="F9387" t="s">
        <v>1051</v>
      </c>
      <c r="G9387" t="s">
        <v>913</v>
      </c>
      <c r="H9387" t="s">
        <v>1058</v>
      </c>
      <c r="I9387" t="s">
        <v>125</v>
      </c>
      <c r="J9387" t="s">
        <v>1054</v>
      </c>
      <c r="K9387" t="s">
        <v>140</v>
      </c>
      <c r="L9387" t="s">
        <v>1019</v>
      </c>
      <c r="M9387" t="s">
        <v>140</v>
      </c>
      <c r="N9387" t="s">
        <v>1062</v>
      </c>
      <c r="O9387" t="s">
        <v>1010</v>
      </c>
      <c r="P9387" t="s">
        <v>1019</v>
      </c>
      <c r="Q9387" t="s">
        <v>949</v>
      </c>
      <c r="R9387" t="s">
        <v>949</v>
      </c>
      <c r="S9387" t="s">
        <v>140</v>
      </c>
      <c r="T9387" t="s">
        <v>140</v>
      </c>
    </row>
    <row r="9388" spans="1:20" x14ac:dyDescent="0.35">
      <c r="A9388" t="s">
        <v>24</v>
      </c>
      <c r="B9388" t="s">
        <v>1171</v>
      </c>
      <c r="C9388">
        <v>207</v>
      </c>
      <c r="D9388" t="s">
        <v>1006</v>
      </c>
      <c r="E9388" t="s">
        <v>1013</v>
      </c>
      <c r="F9388" t="s">
        <v>1013</v>
      </c>
      <c r="G9388" t="s">
        <v>1013</v>
      </c>
      <c r="H9388" t="s">
        <v>140</v>
      </c>
      <c r="I9388" t="s">
        <v>140</v>
      </c>
      <c r="J9388" t="s">
        <v>140</v>
      </c>
      <c r="K9388" t="s">
        <v>140</v>
      </c>
      <c r="L9388" t="s">
        <v>140</v>
      </c>
      <c r="M9388" t="s">
        <v>140</v>
      </c>
      <c r="N9388" t="s">
        <v>140</v>
      </c>
      <c r="O9388" t="s">
        <v>140</v>
      </c>
      <c r="P9388" t="s">
        <v>140</v>
      </c>
      <c r="Q9388" t="s">
        <v>1019</v>
      </c>
      <c r="R9388" t="s">
        <v>1013</v>
      </c>
      <c r="S9388" t="s">
        <v>1013</v>
      </c>
      <c r="T9388" t="s">
        <v>140</v>
      </c>
    </row>
    <row r="9389" spans="1:20" x14ac:dyDescent="0.35">
      <c r="A9389" t="s">
        <v>25</v>
      </c>
      <c r="B9389" t="s">
        <v>1171</v>
      </c>
      <c r="C9389">
        <v>203</v>
      </c>
      <c r="D9389" t="s">
        <v>1116</v>
      </c>
      <c r="E9389" t="s">
        <v>1022</v>
      </c>
      <c r="F9389" t="s">
        <v>140</v>
      </c>
      <c r="G9389" t="s">
        <v>939</v>
      </c>
      <c r="H9389" t="s">
        <v>140</v>
      </c>
      <c r="I9389" t="s">
        <v>1010</v>
      </c>
      <c r="J9389" t="s">
        <v>140</v>
      </c>
      <c r="K9389" t="s">
        <v>140</v>
      </c>
      <c r="L9389" t="s">
        <v>140</v>
      </c>
      <c r="M9389" t="s">
        <v>140</v>
      </c>
      <c r="N9389" t="s">
        <v>140</v>
      </c>
      <c r="O9389" t="s">
        <v>140</v>
      </c>
      <c r="P9389" t="s">
        <v>140</v>
      </c>
      <c r="Q9389" t="s">
        <v>1013</v>
      </c>
      <c r="R9389" t="s">
        <v>775</v>
      </c>
      <c r="S9389" t="s">
        <v>1009</v>
      </c>
      <c r="T9389" t="s">
        <v>140</v>
      </c>
    </row>
    <row r="9390" spans="1:20" x14ac:dyDescent="0.35">
      <c r="A9390" t="s">
        <v>26</v>
      </c>
      <c r="B9390" t="s">
        <v>1171</v>
      </c>
      <c r="C9390">
        <v>202</v>
      </c>
      <c r="D9390" t="s">
        <v>88</v>
      </c>
      <c r="E9390" t="s">
        <v>1066</v>
      </c>
      <c r="F9390" t="s">
        <v>1014</v>
      </c>
      <c r="G9390" t="s">
        <v>1048</v>
      </c>
      <c r="H9390" t="s">
        <v>1010</v>
      </c>
      <c r="I9390" t="s">
        <v>940</v>
      </c>
      <c r="J9390" t="s">
        <v>140</v>
      </c>
      <c r="K9390" t="s">
        <v>140</v>
      </c>
      <c r="L9390" t="s">
        <v>140</v>
      </c>
      <c r="M9390" t="s">
        <v>140</v>
      </c>
      <c r="N9390" t="s">
        <v>1009</v>
      </c>
      <c r="O9390" t="s">
        <v>140</v>
      </c>
      <c r="P9390" t="s">
        <v>140</v>
      </c>
      <c r="Q9390" t="s">
        <v>140</v>
      </c>
      <c r="R9390" t="s">
        <v>1016</v>
      </c>
      <c r="S9390" t="s">
        <v>1058</v>
      </c>
      <c r="T9390" t="s">
        <v>140</v>
      </c>
    </row>
    <row r="9391" spans="1:20" x14ac:dyDescent="0.35">
      <c r="A9391" t="s">
        <v>27</v>
      </c>
      <c r="B9391" t="s">
        <v>1171</v>
      </c>
      <c r="C9391">
        <v>204</v>
      </c>
      <c r="D9391" t="s">
        <v>948</v>
      </c>
      <c r="E9391" t="s">
        <v>1009</v>
      </c>
      <c r="F9391" t="s">
        <v>140</v>
      </c>
      <c r="G9391" t="s">
        <v>140</v>
      </c>
      <c r="H9391" t="s">
        <v>140</v>
      </c>
      <c r="I9391" t="s">
        <v>140</v>
      </c>
      <c r="J9391" t="s">
        <v>140</v>
      </c>
      <c r="K9391" t="s">
        <v>140</v>
      </c>
      <c r="L9391" t="s">
        <v>140</v>
      </c>
      <c r="M9391" t="s">
        <v>140</v>
      </c>
      <c r="N9391" t="s">
        <v>140</v>
      </c>
      <c r="O9391" t="s">
        <v>140</v>
      </c>
      <c r="P9391" t="s">
        <v>140</v>
      </c>
      <c r="Q9391" t="s">
        <v>140</v>
      </c>
      <c r="R9391" t="s">
        <v>1013</v>
      </c>
      <c r="S9391" t="s">
        <v>140</v>
      </c>
      <c r="T9391" t="s">
        <v>1009</v>
      </c>
    </row>
    <row r="9392" spans="1:20" x14ac:dyDescent="0.35">
      <c r="A9392" t="s">
        <v>28</v>
      </c>
      <c r="B9392" t="s">
        <v>1171</v>
      </c>
      <c r="C9392">
        <v>207</v>
      </c>
      <c r="D9392" t="s">
        <v>1168</v>
      </c>
      <c r="E9392" t="s">
        <v>1010</v>
      </c>
      <c r="F9392" t="s">
        <v>140</v>
      </c>
      <c r="G9392" t="s">
        <v>1017</v>
      </c>
      <c r="H9392" t="s">
        <v>140</v>
      </c>
      <c r="I9392" t="s">
        <v>1008</v>
      </c>
      <c r="J9392" t="s">
        <v>140</v>
      </c>
      <c r="K9392" t="s">
        <v>140</v>
      </c>
      <c r="L9392" t="s">
        <v>140</v>
      </c>
      <c r="M9392" t="s">
        <v>140</v>
      </c>
      <c r="N9392" t="s">
        <v>140</v>
      </c>
      <c r="O9392" t="s">
        <v>140</v>
      </c>
      <c r="P9392" t="s">
        <v>140</v>
      </c>
      <c r="Q9392" t="s">
        <v>140</v>
      </c>
      <c r="R9392" t="s">
        <v>1010</v>
      </c>
      <c r="S9392" t="s">
        <v>1008</v>
      </c>
      <c r="T9392" t="s">
        <v>140</v>
      </c>
    </row>
    <row r="9393" spans="1:20" x14ac:dyDescent="0.35">
      <c r="A9393" t="s">
        <v>29</v>
      </c>
      <c r="B9393" t="s">
        <v>1171</v>
      </c>
      <c r="C9393">
        <v>204</v>
      </c>
      <c r="D9393" t="s">
        <v>938</v>
      </c>
      <c r="E9393" t="s">
        <v>140</v>
      </c>
      <c r="F9393" t="s">
        <v>1009</v>
      </c>
      <c r="G9393" t="s">
        <v>1009</v>
      </c>
      <c r="H9393" t="s">
        <v>140</v>
      </c>
      <c r="I9393" t="s">
        <v>140</v>
      </c>
      <c r="J9393" t="s">
        <v>140</v>
      </c>
      <c r="K9393" t="s">
        <v>1019</v>
      </c>
      <c r="L9393" t="s">
        <v>140</v>
      </c>
      <c r="M9393" t="s">
        <v>140</v>
      </c>
      <c r="N9393" t="s">
        <v>140</v>
      </c>
      <c r="O9393" t="s">
        <v>140</v>
      </c>
      <c r="P9393" t="s">
        <v>140</v>
      </c>
      <c r="Q9393" t="s">
        <v>140</v>
      </c>
      <c r="R9393" t="s">
        <v>140</v>
      </c>
      <c r="S9393" t="s">
        <v>140</v>
      </c>
      <c r="T9393" t="s">
        <v>140</v>
      </c>
    </row>
    <row r="9394" spans="1:20" x14ac:dyDescent="0.35">
      <c r="A9394" t="s">
        <v>30</v>
      </c>
      <c r="B9394" t="s">
        <v>1171</v>
      </c>
      <c r="C9394">
        <v>202</v>
      </c>
      <c r="D9394" t="s">
        <v>1179</v>
      </c>
      <c r="E9394" t="s">
        <v>1010</v>
      </c>
      <c r="F9394" t="s">
        <v>140</v>
      </c>
      <c r="G9394" t="s">
        <v>1010</v>
      </c>
      <c r="H9394" t="s">
        <v>140</v>
      </c>
      <c r="I9394" t="s">
        <v>1010</v>
      </c>
      <c r="J9394" t="s">
        <v>140</v>
      </c>
      <c r="K9394" t="s">
        <v>140</v>
      </c>
      <c r="L9394" t="s">
        <v>140</v>
      </c>
      <c r="M9394" t="s">
        <v>140</v>
      </c>
      <c r="N9394" t="s">
        <v>140</v>
      </c>
      <c r="O9394" t="s">
        <v>140</v>
      </c>
      <c r="P9394" t="s">
        <v>140</v>
      </c>
      <c r="Q9394" t="s">
        <v>140</v>
      </c>
      <c r="R9394" t="s">
        <v>140</v>
      </c>
      <c r="S9394" t="s">
        <v>140</v>
      </c>
      <c r="T9394" t="s">
        <v>140</v>
      </c>
    </row>
    <row r="9395" spans="1:20" x14ac:dyDescent="0.35">
      <c r="A9395" t="s">
        <v>31</v>
      </c>
      <c r="B9395" t="s">
        <v>1171</v>
      </c>
      <c r="C9395">
        <v>129</v>
      </c>
      <c r="D9395" t="s">
        <v>310</v>
      </c>
      <c r="E9395" t="s">
        <v>490</v>
      </c>
      <c r="F9395" t="s">
        <v>99</v>
      </c>
      <c r="G9395" t="s">
        <v>327</v>
      </c>
      <c r="H9395" t="s">
        <v>1011</v>
      </c>
      <c r="I9395" t="s">
        <v>755</v>
      </c>
      <c r="J9395" t="s">
        <v>1008</v>
      </c>
      <c r="K9395" t="s">
        <v>140</v>
      </c>
      <c r="L9395" t="s">
        <v>515</v>
      </c>
      <c r="M9395" t="s">
        <v>140</v>
      </c>
      <c r="N9395" t="s">
        <v>592</v>
      </c>
      <c r="O9395" t="s">
        <v>1008</v>
      </c>
      <c r="P9395" t="s">
        <v>1046</v>
      </c>
      <c r="Q9395" t="s">
        <v>1073</v>
      </c>
      <c r="R9395" t="s">
        <v>939</v>
      </c>
      <c r="S9395" t="s">
        <v>140</v>
      </c>
      <c r="T9395" t="s">
        <v>140</v>
      </c>
    </row>
    <row r="9396" spans="1:20" x14ac:dyDescent="0.35">
      <c r="A9396" t="s">
        <v>31</v>
      </c>
      <c r="B9396" t="s">
        <v>1172</v>
      </c>
      <c r="C9396">
        <v>78</v>
      </c>
      <c r="D9396" t="s">
        <v>418</v>
      </c>
      <c r="E9396" t="s">
        <v>863</v>
      </c>
      <c r="F9396" t="s">
        <v>592</v>
      </c>
      <c r="G9396" t="s">
        <v>962</v>
      </c>
      <c r="H9396" t="s">
        <v>664</v>
      </c>
      <c r="I9396" t="s">
        <v>1080</v>
      </c>
      <c r="J9396" t="s">
        <v>775</v>
      </c>
      <c r="K9396" t="s">
        <v>140</v>
      </c>
      <c r="L9396" t="s">
        <v>1003</v>
      </c>
      <c r="M9396" t="s">
        <v>140</v>
      </c>
      <c r="N9396" t="s">
        <v>345</v>
      </c>
      <c r="O9396" t="s">
        <v>1013</v>
      </c>
      <c r="P9396" t="s">
        <v>1007</v>
      </c>
      <c r="Q9396" t="s">
        <v>1048</v>
      </c>
      <c r="R9396" t="s">
        <v>929</v>
      </c>
      <c r="S9396" t="s">
        <v>140</v>
      </c>
      <c r="T9396" t="s">
        <v>140</v>
      </c>
    </row>
    <row r="9397" spans="1:20" x14ac:dyDescent="0.35">
      <c r="A9397" t="s">
        <v>32</v>
      </c>
      <c r="B9397" t="s">
        <v>1171</v>
      </c>
      <c r="C9397">
        <v>3978</v>
      </c>
      <c r="D9397" t="s">
        <v>1153</v>
      </c>
      <c r="E9397" t="s">
        <v>1098</v>
      </c>
      <c r="F9397" t="s">
        <v>1014</v>
      </c>
      <c r="G9397" t="s">
        <v>515</v>
      </c>
      <c r="H9397" t="s">
        <v>1010</v>
      </c>
      <c r="I9397" t="s">
        <v>1058</v>
      </c>
      <c r="J9397" t="s">
        <v>1022</v>
      </c>
      <c r="K9397" t="s">
        <v>1010</v>
      </c>
      <c r="L9397" t="s">
        <v>1016</v>
      </c>
      <c r="M9397" t="s">
        <v>1022</v>
      </c>
      <c r="N9397" t="s">
        <v>1014</v>
      </c>
      <c r="O9397" t="s">
        <v>140</v>
      </c>
      <c r="P9397" t="s">
        <v>1022</v>
      </c>
      <c r="Q9397" t="s">
        <v>1013</v>
      </c>
      <c r="R9397" t="s">
        <v>1013</v>
      </c>
      <c r="S9397" t="s">
        <v>1013</v>
      </c>
      <c r="T9397" t="s">
        <v>1022</v>
      </c>
    </row>
    <row r="9398" spans="1:20" x14ac:dyDescent="0.35">
      <c r="A9398" t="s">
        <v>32</v>
      </c>
      <c r="B9398" t="s">
        <v>1172</v>
      </c>
      <c r="C9398">
        <v>945</v>
      </c>
      <c r="D9398" t="s">
        <v>791</v>
      </c>
      <c r="E9398" t="s">
        <v>109</v>
      </c>
      <c r="F9398" t="s">
        <v>1098</v>
      </c>
      <c r="G9398" t="s">
        <v>970</v>
      </c>
      <c r="H9398" t="s">
        <v>1019</v>
      </c>
      <c r="I9398" t="s">
        <v>988</v>
      </c>
      <c r="J9398" t="s">
        <v>1016</v>
      </c>
      <c r="K9398" t="s">
        <v>1022</v>
      </c>
      <c r="L9398" t="s">
        <v>1063</v>
      </c>
      <c r="M9398" t="s">
        <v>1022</v>
      </c>
      <c r="N9398" t="s">
        <v>1018</v>
      </c>
      <c r="O9398" t="s">
        <v>1022</v>
      </c>
      <c r="P9398" t="s">
        <v>1016</v>
      </c>
      <c r="Q9398" t="s">
        <v>1019</v>
      </c>
      <c r="R9398" t="s">
        <v>1017</v>
      </c>
      <c r="S9398" t="s">
        <v>1014</v>
      </c>
      <c r="T9398" t="s">
        <v>140</v>
      </c>
    </row>
    <row r="9400" spans="1:20" x14ac:dyDescent="0.35">
      <c r="A9400" t="s">
        <v>1382</v>
      </c>
    </row>
    <row r="9401" spans="1:20" x14ac:dyDescent="0.35">
      <c r="A9401" t="s">
        <v>2</v>
      </c>
      <c r="B9401" t="s">
        <v>1383</v>
      </c>
      <c r="C9401" t="s">
        <v>3</v>
      </c>
      <c r="D9401" t="s">
        <v>1362</v>
      </c>
      <c r="E9401" t="s">
        <v>1363</v>
      </c>
      <c r="F9401" t="s">
        <v>1364</v>
      </c>
      <c r="G9401" t="s">
        <v>1365</v>
      </c>
      <c r="H9401" t="s">
        <v>1366</v>
      </c>
      <c r="I9401" t="s">
        <v>1367</v>
      </c>
      <c r="J9401" t="s">
        <v>1368</v>
      </c>
      <c r="K9401" t="s">
        <v>1369</v>
      </c>
      <c r="L9401" t="s">
        <v>1370</v>
      </c>
      <c r="M9401" t="s">
        <v>1371</v>
      </c>
      <c r="N9401" t="s">
        <v>1372</v>
      </c>
      <c r="O9401" t="s">
        <v>1373</v>
      </c>
      <c r="P9401" t="s">
        <v>1374</v>
      </c>
      <c r="Q9401" t="s">
        <v>1375</v>
      </c>
      <c r="R9401" t="s">
        <v>1376</v>
      </c>
      <c r="S9401" t="s">
        <v>1042</v>
      </c>
      <c r="T9401" t="s">
        <v>136</v>
      </c>
    </row>
    <row r="9402" spans="1:20" x14ac:dyDescent="0.35">
      <c r="A9402" t="s">
        <v>8</v>
      </c>
      <c r="B9402" t="s">
        <v>1384</v>
      </c>
      <c r="C9402">
        <v>124</v>
      </c>
      <c r="D9402" t="s">
        <v>413</v>
      </c>
      <c r="E9402" t="s">
        <v>548</v>
      </c>
      <c r="F9402" t="s">
        <v>1012</v>
      </c>
      <c r="G9402" t="s">
        <v>103</v>
      </c>
      <c r="H9402" t="s">
        <v>949</v>
      </c>
      <c r="I9402" t="s">
        <v>1045</v>
      </c>
      <c r="J9402" t="s">
        <v>140</v>
      </c>
      <c r="K9402" t="s">
        <v>140</v>
      </c>
      <c r="L9402" t="s">
        <v>140</v>
      </c>
      <c r="M9402" t="s">
        <v>140</v>
      </c>
      <c r="N9402" t="s">
        <v>660</v>
      </c>
      <c r="O9402" t="s">
        <v>140</v>
      </c>
      <c r="P9402" t="s">
        <v>1010</v>
      </c>
      <c r="Q9402" t="s">
        <v>140</v>
      </c>
      <c r="R9402" t="s">
        <v>1016</v>
      </c>
      <c r="S9402" t="s">
        <v>140</v>
      </c>
      <c r="T9402" t="s">
        <v>140</v>
      </c>
    </row>
    <row r="9403" spans="1:20" x14ac:dyDescent="0.35">
      <c r="A9403" t="s">
        <v>8</v>
      </c>
      <c r="B9403" t="s">
        <v>1385</v>
      </c>
      <c r="C9403">
        <v>72</v>
      </c>
      <c r="D9403" t="s">
        <v>80</v>
      </c>
      <c r="E9403" t="s">
        <v>111</v>
      </c>
      <c r="F9403" t="s">
        <v>775</v>
      </c>
      <c r="G9403" t="s">
        <v>528</v>
      </c>
      <c r="H9403" t="s">
        <v>1046</v>
      </c>
      <c r="I9403" t="s">
        <v>893</v>
      </c>
      <c r="J9403" t="s">
        <v>140</v>
      </c>
      <c r="K9403" t="s">
        <v>140</v>
      </c>
      <c r="L9403" t="s">
        <v>140</v>
      </c>
      <c r="M9403" t="s">
        <v>140</v>
      </c>
      <c r="N9403" t="s">
        <v>1048</v>
      </c>
      <c r="O9403" t="s">
        <v>140</v>
      </c>
      <c r="P9403" t="s">
        <v>140</v>
      </c>
      <c r="Q9403" t="s">
        <v>140</v>
      </c>
      <c r="R9403" t="s">
        <v>140</v>
      </c>
      <c r="S9403" t="s">
        <v>140</v>
      </c>
      <c r="T9403" t="s">
        <v>140</v>
      </c>
    </row>
    <row r="9404" spans="1:20" x14ac:dyDescent="0.35">
      <c r="A9404" t="s">
        <v>8</v>
      </c>
      <c r="B9404" t="s">
        <v>1386</v>
      </c>
      <c r="C9404">
        <v>6</v>
      </c>
      <c r="D9404" t="s">
        <v>648</v>
      </c>
      <c r="E9404" t="s">
        <v>140</v>
      </c>
      <c r="F9404" t="s">
        <v>536</v>
      </c>
      <c r="G9404" t="s">
        <v>456</v>
      </c>
      <c r="H9404" t="s">
        <v>456</v>
      </c>
      <c r="I9404" t="s">
        <v>140</v>
      </c>
      <c r="J9404" t="s">
        <v>140</v>
      </c>
      <c r="K9404" t="s">
        <v>140</v>
      </c>
      <c r="L9404" t="s">
        <v>140</v>
      </c>
      <c r="M9404" t="s">
        <v>140</v>
      </c>
      <c r="N9404" t="s">
        <v>801</v>
      </c>
      <c r="O9404" t="s">
        <v>140</v>
      </c>
      <c r="P9404" t="s">
        <v>140</v>
      </c>
      <c r="Q9404" t="s">
        <v>140</v>
      </c>
      <c r="R9404" t="s">
        <v>140</v>
      </c>
      <c r="S9404" t="s">
        <v>140</v>
      </c>
      <c r="T9404" t="s">
        <v>140</v>
      </c>
    </row>
    <row r="9405" spans="1:20" x14ac:dyDescent="0.35">
      <c r="A9405" t="s">
        <v>8</v>
      </c>
      <c r="B9405" t="s">
        <v>339</v>
      </c>
      <c r="C9405">
        <v>2</v>
      </c>
      <c r="D9405" t="s">
        <v>177</v>
      </c>
      <c r="E9405" t="s">
        <v>140</v>
      </c>
      <c r="F9405" t="s">
        <v>140</v>
      </c>
      <c r="G9405" t="s">
        <v>140</v>
      </c>
      <c r="H9405" t="s">
        <v>140</v>
      </c>
      <c r="I9405" t="s">
        <v>140</v>
      </c>
      <c r="J9405" t="s">
        <v>140</v>
      </c>
      <c r="K9405" t="s">
        <v>140</v>
      </c>
      <c r="L9405" t="s">
        <v>140</v>
      </c>
      <c r="M9405" t="s">
        <v>140</v>
      </c>
      <c r="N9405" t="s">
        <v>140</v>
      </c>
      <c r="O9405" t="s">
        <v>140</v>
      </c>
      <c r="P9405" t="s">
        <v>140</v>
      </c>
      <c r="Q9405" t="s">
        <v>140</v>
      </c>
      <c r="R9405" t="s">
        <v>140</v>
      </c>
      <c r="S9405" t="s">
        <v>140</v>
      </c>
      <c r="T9405" t="s">
        <v>140</v>
      </c>
    </row>
    <row r="9406" spans="1:20" x14ac:dyDescent="0.35">
      <c r="A9406" t="s">
        <v>9</v>
      </c>
      <c r="B9406" t="s">
        <v>1384</v>
      </c>
      <c r="C9406">
        <v>186</v>
      </c>
      <c r="D9406" t="s">
        <v>1120</v>
      </c>
      <c r="E9406" t="s">
        <v>1054</v>
      </c>
      <c r="F9406" t="s">
        <v>1016</v>
      </c>
      <c r="G9406" t="s">
        <v>1021</v>
      </c>
      <c r="H9406" t="s">
        <v>140</v>
      </c>
      <c r="I9406" t="s">
        <v>1021</v>
      </c>
      <c r="J9406" t="s">
        <v>140</v>
      </c>
      <c r="K9406" t="s">
        <v>1016</v>
      </c>
      <c r="L9406" t="s">
        <v>140</v>
      </c>
      <c r="M9406" t="s">
        <v>140</v>
      </c>
      <c r="N9406" t="s">
        <v>1013</v>
      </c>
      <c r="O9406" t="s">
        <v>140</v>
      </c>
      <c r="P9406" t="s">
        <v>140</v>
      </c>
      <c r="Q9406" t="s">
        <v>140</v>
      </c>
      <c r="R9406" t="s">
        <v>140</v>
      </c>
      <c r="S9406" t="s">
        <v>140</v>
      </c>
      <c r="T9406" t="s">
        <v>140</v>
      </c>
    </row>
    <row r="9407" spans="1:20" x14ac:dyDescent="0.35">
      <c r="A9407" t="s">
        <v>9</v>
      </c>
      <c r="B9407" t="s">
        <v>1385</v>
      </c>
      <c r="C9407">
        <v>12</v>
      </c>
      <c r="D9407" t="s">
        <v>976</v>
      </c>
      <c r="E9407" t="s">
        <v>140</v>
      </c>
      <c r="F9407" t="s">
        <v>1139</v>
      </c>
      <c r="G9407" t="s">
        <v>1139</v>
      </c>
      <c r="H9407" t="s">
        <v>140</v>
      </c>
      <c r="I9407" t="s">
        <v>140</v>
      </c>
      <c r="J9407" t="s">
        <v>140</v>
      </c>
      <c r="K9407" t="s">
        <v>140</v>
      </c>
      <c r="L9407" t="s">
        <v>140</v>
      </c>
      <c r="M9407" t="s">
        <v>140</v>
      </c>
      <c r="N9407" t="s">
        <v>1139</v>
      </c>
      <c r="O9407" t="s">
        <v>140</v>
      </c>
      <c r="P9407" t="s">
        <v>140</v>
      </c>
      <c r="Q9407" t="s">
        <v>140</v>
      </c>
      <c r="R9407" t="s">
        <v>140</v>
      </c>
      <c r="S9407" t="s">
        <v>1007</v>
      </c>
      <c r="T9407" t="s">
        <v>140</v>
      </c>
    </row>
    <row r="9408" spans="1:20" x14ac:dyDescent="0.35">
      <c r="A9408" t="s">
        <v>9</v>
      </c>
      <c r="B9408" t="s">
        <v>1386</v>
      </c>
      <c r="C9408">
        <v>1</v>
      </c>
      <c r="D9408" t="s">
        <v>177</v>
      </c>
      <c r="E9408" t="s">
        <v>140</v>
      </c>
      <c r="F9408" t="s">
        <v>140</v>
      </c>
      <c r="G9408" t="s">
        <v>140</v>
      </c>
      <c r="H9408" t="s">
        <v>140</v>
      </c>
      <c r="I9408" t="s">
        <v>140</v>
      </c>
      <c r="J9408" t="s">
        <v>140</v>
      </c>
      <c r="K9408" t="s">
        <v>140</v>
      </c>
      <c r="L9408" t="s">
        <v>140</v>
      </c>
      <c r="M9408" t="s">
        <v>140</v>
      </c>
      <c r="N9408" t="s">
        <v>140</v>
      </c>
      <c r="O9408" t="s">
        <v>140</v>
      </c>
      <c r="P9408" t="s">
        <v>140</v>
      </c>
      <c r="Q9408" t="s">
        <v>140</v>
      </c>
      <c r="R9408" t="s">
        <v>140</v>
      </c>
      <c r="S9408" t="s">
        <v>140</v>
      </c>
      <c r="T9408" t="s">
        <v>140</v>
      </c>
    </row>
    <row r="9409" spans="1:20" x14ac:dyDescent="0.35">
      <c r="A9409" t="s">
        <v>9</v>
      </c>
      <c r="B9409" t="s">
        <v>339</v>
      </c>
      <c r="C9409">
        <v>2</v>
      </c>
      <c r="D9409" t="s">
        <v>177</v>
      </c>
      <c r="E9409" t="s">
        <v>140</v>
      </c>
      <c r="F9409" t="s">
        <v>140</v>
      </c>
      <c r="G9409" t="s">
        <v>140</v>
      </c>
      <c r="H9409" t="s">
        <v>140</v>
      </c>
      <c r="I9409" t="s">
        <v>140</v>
      </c>
      <c r="J9409" t="s">
        <v>140</v>
      </c>
      <c r="K9409" t="s">
        <v>140</v>
      </c>
      <c r="L9409" t="s">
        <v>140</v>
      </c>
      <c r="M9409" t="s">
        <v>140</v>
      </c>
      <c r="N9409" t="s">
        <v>140</v>
      </c>
      <c r="O9409" t="s">
        <v>140</v>
      </c>
      <c r="P9409" t="s">
        <v>140</v>
      </c>
      <c r="Q9409" t="s">
        <v>140</v>
      </c>
      <c r="R9409" t="s">
        <v>140</v>
      </c>
      <c r="S9409" t="s">
        <v>140</v>
      </c>
      <c r="T9409" t="s">
        <v>140</v>
      </c>
    </row>
    <row r="9410" spans="1:20" x14ac:dyDescent="0.35">
      <c r="A9410" t="s">
        <v>10</v>
      </c>
      <c r="B9410" t="s">
        <v>1384</v>
      </c>
      <c r="C9410">
        <v>183</v>
      </c>
      <c r="D9410" t="s">
        <v>1115</v>
      </c>
      <c r="E9410" t="s">
        <v>1073</v>
      </c>
      <c r="F9410" t="s">
        <v>140</v>
      </c>
      <c r="G9410" t="s">
        <v>1012</v>
      </c>
      <c r="H9410" t="s">
        <v>140</v>
      </c>
      <c r="I9410" t="s">
        <v>1073</v>
      </c>
      <c r="J9410" t="s">
        <v>1013</v>
      </c>
      <c r="K9410" t="s">
        <v>1013</v>
      </c>
      <c r="L9410" t="s">
        <v>140</v>
      </c>
      <c r="M9410" t="s">
        <v>1013</v>
      </c>
      <c r="N9410" t="s">
        <v>1012</v>
      </c>
      <c r="O9410" t="s">
        <v>140</v>
      </c>
      <c r="P9410" t="s">
        <v>140</v>
      </c>
      <c r="Q9410" t="s">
        <v>1017</v>
      </c>
      <c r="R9410" t="s">
        <v>140</v>
      </c>
      <c r="S9410" t="s">
        <v>140</v>
      </c>
      <c r="T9410" t="s">
        <v>140</v>
      </c>
    </row>
    <row r="9411" spans="1:20" x14ac:dyDescent="0.35">
      <c r="A9411" t="s">
        <v>10</v>
      </c>
      <c r="B9411" t="s">
        <v>1385</v>
      </c>
      <c r="C9411">
        <v>22</v>
      </c>
      <c r="D9411" t="s">
        <v>1153</v>
      </c>
      <c r="E9411" t="s">
        <v>140</v>
      </c>
      <c r="F9411" t="s">
        <v>140</v>
      </c>
      <c r="G9411" t="s">
        <v>1060</v>
      </c>
      <c r="H9411" t="s">
        <v>140</v>
      </c>
      <c r="I9411" t="s">
        <v>140</v>
      </c>
      <c r="J9411" t="s">
        <v>140</v>
      </c>
      <c r="K9411" t="s">
        <v>140</v>
      </c>
      <c r="L9411" t="s">
        <v>140</v>
      </c>
      <c r="M9411" t="s">
        <v>140</v>
      </c>
      <c r="N9411" t="s">
        <v>140</v>
      </c>
      <c r="O9411" t="s">
        <v>140</v>
      </c>
      <c r="P9411" t="s">
        <v>140</v>
      </c>
      <c r="Q9411" t="s">
        <v>664</v>
      </c>
      <c r="R9411" t="s">
        <v>140</v>
      </c>
      <c r="S9411" t="s">
        <v>140</v>
      </c>
      <c r="T9411" t="s">
        <v>140</v>
      </c>
    </row>
    <row r="9412" spans="1:20" x14ac:dyDescent="0.35">
      <c r="A9412" t="s">
        <v>10</v>
      </c>
      <c r="B9412" t="s">
        <v>1386</v>
      </c>
      <c r="C9412">
        <v>3</v>
      </c>
      <c r="D9412" t="s">
        <v>177</v>
      </c>
      <c r="E9412" t="s">
        <v>140</v>
      </c>
      <c r="F9412" t="s">
        <v>140</v>
      </c>
      <c r="G9412" t="s">
        <v>140</v>
      </c>
      <c r="H9412" t="s">
        <v>140</v>
      </c>
      <c r="I9412" t="s">
        <v>140</v>
      </c>
      <c r="J9412" t="s">
        <v>140</v>
      </c>
      <c r="K9412" t="s">
        <v>140</v>
      </c>
      <c r="L9412" t="s">
        <v>140</v>
      </c>
      <c r="M9412" t="s">
        <v>140</v>
      </c>
      <c r="N9412" t="s">
        <v>140</v>
      </c>
      <c r="O9412" t="s">
        <v>140</v>
      </c>
      <c r="P9412" t="s">
        <v>140</v>
      </c>
      <c r="Q9412" t="s">
        <v>140</v>
      </c>
      <c r="R9412" t="s">
        <v>140</v>
      </c>
      <c r="S9412" t="s">
        <v>140</v>
      </c>
      <c r="T9412" t="s">
        <v>140</v>
      </c>
    </row>
    <row r="9413" spans="1:20" x14ac:dyDescent="0.35">
      <c r="A9413" t="s">
        <v>11</v>
      </c>
      <c r="B9413" t="s">
        <v>1384</v>
      </c>
      <c r="C9413">
        <v>186</v>
      </c>
      <c r="D9413" t="s">
        <v>1161</v>
      </c>
      <c r="E9413" t="s">
        <v>1021</v>
      </c>
      <c r="F9413" t="s">
        <v>1009</v>
      </c>
      <c r="G9413" t="s">
        <v>875</v>
      </c>
      <c r="H9413" t="s">
        <v>140</v>
      </c>
      <c r="I9413" t="s">
        <v>1060</v>
      </c>
      <c r="J9413" t="s">
        <v>1009</v>
      </c>
      <c r="K9413" t="s">
        <v>1009</v>
      </c>
      <c r="L9413" t="s">
        <v>1013</v>
      </c>
      <c r="M9413" t="s">
        <v>140</v>
      </c>
      <c r="N9413" t="s">
        <v>1054</v>
      </c>
      <c r="O9413" t="s">
        <v>140</v>
      </c>
      <c r="P9413" t="s">
        <v>1022</v>
      </c>
      <c r="Q9413" t="s">
        <v>1009</v>
      </c>
      <c r="R9413" t="s">
        <v>140</v>
      </c>
      <c r="S9413" t="s">
        <v>1010</v>
      </c>
      <c r="T9413" t="s">
        <v>140</v>
      </c>
    </row>
    <row r="9414" spans="1:20" x14ac:dyDescent="0.35">
      <c r="A9414" t="s">
        <v>11</v>
      </c>
      <c r="B9414" t="s">
        <v>1385</v>
      </c>
      <c r="C9414">
        <v>15</v>
      </c>
      <c r="D9414" t="s">
        <v>177</v>
      </c>
      <c r="E9414" t="s">
        <v>140</v>
      </c>
      <c r="F9414" t="s">
        <v>140</v>
      </c>
      <c r="G9414" t="s">
        <v>140</v>
      </c>
      <c r="H9414" t="s">
        <v>140</v>
      </c>
      <c r="I9414" t="s">
        <v>140</v>
      </c>
      <c r="J9414" t="s">
        <v>140</v>
      </c>
      <c r="K9414" t="s">
        <v>140</v>
      </c>
      <c r="L9414" t="s">
        <v>140</v>
      </c>
      <c r="M9414" t="s">
        <v>140</v>
      </c>
      <c r="N9414" t="s">
        <v>140</v>
      </c>
      <c r="O9414" t="s">
        <v>140</v>
      </c>
      <c r="P9414" t="s">
        <v>140</v>
      </c>
      <c r="Q9414" t="s">
        <v>140</v>
      </c>
      <c r="R9414" t="s">
        <v>140</v>
      </c>
      <c r="S9414" t="s">
        <v>140</v>
      </c>
      <c r="T9414" t="s">
        <v>140</v>
      </c>
    </row>
    <row r="9415" spans="1:20" x14ac:dyDescent="0.35">
      <c r="A9415" t="s">
        <v>11</v>
      </c>
      <c r="B9415" t="s">
        <v>1386</v>
      </c>
      <c r="C9415">
        <v>5</v>
      </c>
      <c r="D9415" t="s">
        <v>177</v>
      </c>
      <c r="E9415" t="s">
        <v>140</v>
      </c>
      <c r="F9415" t="s">
        <v>140</v>
      </c>
      <c r="G9415" t="s">
        <v>140</v>
      </c>
      <c r="H9415" t="s">
        <v>140</v>
      </c>
      <c r="I9415" t="s">
        <v>140</v>
      </c>
      <c r="J9415" t="s">
        <v>140</v>
      </c>
      <c r="K9415" t="s">
        <v>140</v>
      </c>
      <c r="L9415" t="s">
        <v>140</v>
      </c>
      <c r="M9415" t="s">
        <v>140</v>
      </c>
      <c r="N9415" t="s">
        <v>140</v>
      </c>
      <c r="O9415" t="s">
        <v>140</v>
      </c>
      <c r="P9415" t="s">
        <v>140</v>
      </c>
      <c r="Q9415" t="s">
        <v>140</v>
      </c>
      <c r="R9415" t="s">
        <v>140</v>
      </c>
      <c r="S9415" t="s">
        <v>140</v>
      </c>
      <c r="T9415" t="s">
        <v>140</v>
      </c>
    </row>
    <row r="9416" spans="1:20" x14ac:dyDescent="0.35">
      <c r="A9416" t="s">
        <v>12</v>
      </c>
      <c r="B9416" t="s">
        <v>1384</v>
      </c>
      <c r="C9416">
        <v>81</v>
      </c>
      <c r="D9416" t="s">
        <v>542</v>
      </c>
      <c r="E9416" t="s">
        <v>1021</v>
      </c>
      <c r="F9416" t="s">
        <v>875</v>
      </c>
      <c r="G9416" t="s">
        <v>121</v>
      </c>
      <c r="H9416" t="s">
        <v>1014</v>
      </c>
      <c r="I9416" t="s">
        <v>1051</v>
      </c>
      <c r="J9416" t="s">
        <v>140</v>
      </c>
      <c r="K9416" t="s">
        <v>140</v>
      </c>
      <c r="L9416" t="s">
        <v>140</v>
      </c>
      <c r="M9416" t="s">
        <v>140</v>
      </c>
      <c r="N9416" t="s">
        <v>1021</v>
      </c>
      <c r="O9416" t="s">
        <v>140</v>
      </c>
      <c r="P9416" t="s">
        <v>140</v>
      </c>
      <c r="Q9416" t="s">
        <v>1021</v>
      </c>
      <c r="R9416" t="s">
        <v>1021</v>
      </c>
      <c r="S9416" t="s">
        <v>1046</v>
      </c>
      <c r="T9416" t="s">
        <v>140</v>
      </c>
    </row>
    <row r="9417" spans="1:20" x14ac:dyDescent="0.35">
      <c r="A9417" t="s">
        <v>12</v>
      </c>
      <c r="B9417" t="s">
        <v>1385</v>
      </c>
      <c r="C9417">
        <v>115</v>
      </c>
      <c r="D9417" t="s">
        <v>472</v>
      </c>
      <c r="E9417" t="s">
        <v>592</v>
      </c>
      <c r="F9417" t="s">
        <v>1046</v>
      </c>
      <c r="G9417" t="s">
        <v>991</v>
      </c>
      <c r="H9417" t="s">
        <v>1017</v>
      </c>
      <c r="I9417" t="s">
        <v>733</v>
      </c>
      <c r="J9417" t="s">
        <v>140</v>
      </c>
      <c r="K9417" t="s">
        <v>140</v>
      </c>
      <c r="L9417" t="s">
        <v>1063</v>
      </c>
      <c r="M9417" t="s">
        <v>140</v>
      </c>
      <c r="N9417" t="s">
        <v>1046</v>
      </c>
      <c r="O9417" t="s">
        <v>140</v>
      </c>
      <c r="P9417" t="s">
        <v>1019</v>
      </c>
      <c r="Q9417" t="s">
        <v>971</v>
      </c>
      <c r="R9417" t="s">
        <v>1019</v>
      </c>
      <c r="S9417" t="s">
        <v>1064</v>
      </c>
      <c r="T9417" t="s">
        <v>140</v>
      </c>
    </row>
    <row r="9418" spans="1:20" x14ac:dyDescent="0.35">
      <c r="A9418" t="s">
        <v>12</v>
      </c>
      <c r="B9418" t="s">
        <v>1386</v>
      </c>
      <c r="C9418">
        <v>11</v>
      </c>
      <c r="D9418" t="s">
        <v>858</v>
      </c>
      <c r="E9418" t="s">
        <v>527</v>
      </c>
      <c r="F9418" t="s">
        <v>140</v>
      </c>
      <c r="G9418" t="s">
        <v>527</v>
      </c>
      <c r="H9418" t="s">
        <v>140</v>
      </c>
      <c r="I9418" t="s">
        <v>140</v>
      </c>
      <c r="J9418" t="s">
        <v>140</v>
      </c>
      <c r="K9418" t="s">
        <v>140</v>
      </c>
      <c r="L9418" t="s">
        <v>140</v>
      </c>
      <c r="M9418" t="s">
        <v>140</v>
      </c>
      <c r="N9418" t="s">
        <v>140</v>
      </c>
      <c r="O9418" t="s">
        <v>140</v>
      </c>
      <c r="P9418" t="s">
        <v>140</v>
      </c>
      <c r="Q9418" t="s">
        <v>140</v>
      </c>
      <c r="R9418" t="s">
        <v>140</v>
      </c>
      <c r="S9418" t="s">
        <v>140</v>
      </c>
      <c r="T9418" t="s">
        <v>140</v>
      </c>
    </row>
    <row r="9419" spans="1:20" x14ac:dyDescent="0.35">
      <c r="A9419" t="s">
        <v>12</v>
      </c>
      <c r="B9419" t="s">
        <v>339</v>
      </c>
      <c r="C9419">
        <v>2</v>
      </c>
      <c r="D9419" t="s">
        <v>177</v>
      </c>
      <c r="E9419" t="s">
        <v>140</v>
      </c>
      <c r="F9419" t="s">
        <v>140</v>
      </c>
      <c r="G9419" t="s">
        <v>140</v>
      </c>
      <c r="H9419" t="s">
        <v>140</v>
      </c>
      <c r="I9419" t="s">
        <v>140</v>
      </c>
      <c r="J9419" t="s">
        <v>140</v>
      </c>
      <c r="K9419" t="s">
        <v>140</v>
      </c>
      <c r="L9419" t="s">
        <v>140</v>
      </c>
      <c r="M9419" t="s">
        <v>140</v>
      </c>
      <c r="N9419" t="s">
        <v>140</v>
      </c>
      <c r="O9419" t="s">
        <v>140</v>
      </c>
      <c r="P9419" t="s">
        <v>140</v>
      </c>
      <c r="Q9419" t="s">
        <v>140</v>
      </c>
      <c r="R9419" t="s">
        <v>140</v>
      </c>
      <c r="S9419" t="s">
        <v>140</v>
      </c>
      <c r="T9419" t="s">
        <v>140</v>
      </c>
    </row>
    <row r="9420" spans="1:20" x14ac:dyDescent="0.35">
      <c r="A9420" t="s">
        <v>13</v>
      </c>
      <c r="B9420" t="s">
        <v>1384</v>
      </c>
      <c r="C9420">
        <v>39</v>
      </c>
      <c r="D9420" t="s">
        <v>201</v>
      </c>
      <c r="E9420" t="s">
        <v>1004</v>
      </c>
      <c r="F9420" t="s">
        <v>1070</v>
      </c>
      <c r="G9420" t="s">
        <v>513</v>
      </c>
      <c r="H9420" t="s">
        <v>140</v>
      </c>
      <c r="I9420" t="s">
        <v>952</v>
      </c>
      <c r="J9420" t="s">
        <v>140</v>
      </c>
      <c r="K9420" t="s">
        <v>140</v>
      </c>
      <c r="L9420" t="s">
        <v>140</v>
      </c>
      <c r="M9420" t="s">
        <v>140</v>
      </c>
      <c r="N9420" t="s">
        <v>949</v>
      </c>
      <c r="O9420" t="s">
        <v>140</v>
      </c>
      <c r="P9420" t="s">
        <v>140</v>
      </c>
      <c r="Q9420" t="s">
        <v>1098</v>
      </c>
      <c r="R9420" t="s">
        <v>140</v>
      </c>
      <c r="S9420" t="s">
        <v>140</v>
      </c>
      <c r="T9420" t="s">
        <v>140</v>
      </c>
    </row>
    <row r="9421" spans="1:20" x14ac:dyDescent="0.35">
      <c r="A9421" t="s">
        <v>13</v>
      </c>
      <c r="B9421" t="s">
        <v>1385</v>
      </c>
      <c r="C9421">
        <v>145</v>
      </c>
      <c r="D9421" t="s">
        <v>42</v>
      </c>
      <c r="E9421" t="s">
        <v>746</v>
      </c>
      <c r="F9421" t="s">
        <v>1016</v>
      </c>
      <c r="G9421" t="s">
        <v>57</v>
      </c>
      <c r="H9421" t="s">
        <v>775</v>
      </c>
      <c r="I9421" t="s">
        <v>985</v>
      </c>
      <c r="J9421" t="s">
        <v>1016</v>
      </c>
      <c r="K9421" t="s">
        <v>140</v>
      </c>
      <c r="L9421" t="s">
        <v>954</v>
      </c>
      <c r="M9421" t="s">
        <v>1012</v>
      </c>
      <c r="N9421" t="s">
        <v>1073</v>
      </c>
      <c r="O9421" t="s">
        <v>1016</v>
      </c>
      <c r="P9421" t="s">
        <v>140</v>
      </c>
      <c r="Q9421" t="s">
        <v>1058</v>
      </c>
      <c r="R9421" t="s">
        <v>775</v>
      </c>
      <c r="S9421" t="s">
        <v>140</v>
      </c>
      <c r="T9421" t="s">
        <v>140</v>
      </c>
    </row>
    <row r="9422" spans="1:20" x14ac:dyDescent="0.35">
      <c r="A9422" t="s">
        <v>13</v>
      </c>
      <c r="B9422" t="s">
        <v>1386</v>
      </c>
      <c r="C9422">
        <v>18</v>
      </c>
      <c r="D9422" t="s">
        <v>608</v>
      </c>
      <c r="E9422" t="s">
        <v>777</v>
      </c>
      <c r="F9422" t="s">
        <v>140</v>
      </c>
      <c r="G9422" t="s">
        <v>910</v>
      </c>
      <c r="H9422" t="s">
        <v>140</v>
      </c>
      <c r="I9422" t="s">
        <v>1071</v>
      </c>
      <c r="J9422" t="s">
        <v>140</v>
      </c>
      <c r="K9422" t="s">
        <v>140</v>
      </c>
      <c r="L9422" t="s">
        <v>458</v>
      </c>
      <c r="M9422" t="s">
        <v>140</v>
      </c>
      <c r="N9422" t="s">
        <v>827</v>
      </c>
      <c r="O9422" t="s">
        <v>140</v>
      </c>
      <c r="P9422" t="s">
        <v>140</v>
      </c>
      <c r="Q9422" t="s">
        <v>1060</v>
      </c>
      <c r="R9422" t="s">
        <v>140</v>
      </c>
      <c r="S9422" t="s">
        <v>140</v>
      </c>
      <c r="T9422" t="s">
        <v>140</v>
      </c>
    </row>
    <row r="9423" spans="1:20" x14ac:dyDescent="0.35">
      <c r="A9423" t="s">
        <v>13</v>
      </c>
      <c r="B9423" t="s">
        <v>339</v>
      </c>
      <c r="C9423">
        <v>3</v>
      </c>
      <c r="D9423" t="s">
        <v>925</v>
      </c>
      <c r="E9423" t="s">
        <v>926</v>
      </c>
      <c r="F9423" t="s">
        <v>140</v>
      </c>
      <c r="G9423" t="s">
        <v>140</v>
      </c>
      <c r="H9423" t="s">
        <v>140</v>
      </c>
      <c r="I9423" t="s">
        <v>140</v>
      </c>
      <c r="J9423" t="s">
        <v>140</v>
      </c>
      <c r="K9423" t="s">
        <v>140</v>
      </c>
      <c r="L9423" t="s">
        <v>140</v>
      </c>
      <c r="M9423" t="s">
        <v>140</v>
      </c>
      <c r="N9423" t="s">
        <v>926</v>
      </c>
      <c r="O9423" t="s">
        <v>140</v>
      </c>
      <c r="P9423" t="s">
        <v>140</v>
      </c>
      <c r="Q9423" t="s">
        <v>140</v>
      </c>
      <c r="R9423" t="s">
        <v>140</v>
      </c>
      <c r="S9423" t="s">
        <v>140</v>
      </c>
      <c r="T9423" t="s">
        <v>140</v>
      </c>
    </row>
    <row r="9424" spans="1:20" x14ac:dyDescent="0.35">
      <c r="A9424" t="s">
        <v>14</v>
      </c>
      <c r="B9424" t="s">
        <v>1384</v>
      </c>
      <c r="C9424">
        <v>137</v>
      </c>
      <c r="D9424" t="s">
        <v>892</v>
      </c>
      <c r="E9424" t="s">
        <v>1021</v>
      </c>
      <c r="F9424" t="s">
        <v>775</v>
      </c>
      <c r="G9424" t="s">
        <v>824</v>
      </c>
      <c r="H9424" t="s">
        <v>140</v>
      </c>
      <c r="I9424" t="s">
        <v>775</v>
      </c>
      <c r="J9424" t="s">
        <v>140</v>
      </c>
      <c r="K9424" t="s">
        <v>1012</v>
      </c>
      <c r="L9424" t="s">
        <v>140</v>
      </c>
      <c r="M9424" t="s">
        <v>140</v>
      </c>
      <c r="N9424" t="s">
        <v>1066</v>
      </c>
      <c r="O9424" t="s">
        <v>140</v>
      </c>
      <c r="P9424" t="s">
        <v>140</v>
      </c>
      <c r="Q9424" t="s">
        <v>140</v>
      </c>
      <c r="R9424" t="s">
        <v>775</v>
      </c>
      <c r="S9424" t="s">
        <v>1020</v>
      </c>
      <c r="T9424" t="s">
        <v>140</v>
      </c>
    </row>
    <row r="9425" spans="1:20" x14ac:dyDescent="0.35">
      <c r="A9425" t="s">
        <v>14</v>
      </c>
      <c r="B9425" t="s">
        <v>1385</v>
      </c>
      <c r="C9425">
        <v>60</v>
      </c>
      <c r="D9425" t="s">
        <v>763</v>
      </c>
      <c r="E9425" t="s">
        <v>1019</v>
      </c>
      <c r="F9425" t="s">
        <v>1066</v>
      </c>
      <c r="G9425" t="s">
        <v>1182</v>
      </c>
      <c r="H9425" t="s">
        <v>1098</v>
      </c>
      <c r="I9425" t="s">
        <v>919</v>
      </c>
      <c r="J9425" t="s">
        <v>140</v>
      </c>
      <c r="K9425" t="s">
        <v>140</v>
      </c>
      <c r="L9425" t="s">
        <v>140</v>
      </c>
      <c r="M9425" t="s">
        <v>140</v>
      </c>
      <c r="N9425" t="s">
        <v>140</v>
      </c>
      <c r="O9425" t="s">
        <v>140</v>
      </c>
      <c r="P9425" t="s">
        <v>140</v>
      </c>
      <c r="Q9425" t="s">
        <v>1050</v>
      </c>
      <c r="R9425" t="s">
        <v>1023</v>
      </c>
      <c r="S9425" t="s">
        <v>140</v>
      </c>
      <c r="T9425" t="s">
        <v>140</v>
      </c>
    </row>
    <row r="9426" spans="1:20" x14ac:dyDescent="0.35">
      <c r="A9426" t="s">
        <v>14</v>
      </c>
      <c r="B9426" t="s">
        <v>1386</v>
      </c>
      <c r="C9426">
        <v>3</v>
      </c>
      <c r="D9426" t="s">
        <v>177</v>
      </c>
      <c r="E9426" t="s">
        <v>140</v>
      </c>
      <c r="F9426" t="s">
        <v>140</v>
      </c>
      <c r="G9426" t="s">
        <v>140</v>
      </c>
      <c r="H9426" t="s">
        <v>140</v>
      </c>
      <c r="I9426" t="s">
        <v>140</v>
      </c>
      <c r="J9426" t="s">
        <v>140</v>
      </c>
      <c r="K9426" t="s">
        <v>140</v>
      </c>
      <c r="L9426" t="s">
        <v>140</v>
      </c>
      <c r="M9426" t="s">
        <v>140</v>
      </c>
      <c r="N9426" t="s">
        <v>140</v>
      </c>
      <c r="O9426" t="s">
        <v>140</v>
      </c>
      <c r="P9426" t="s">
        <v>140</v>
      </c>
      <c r="Q9426" t="s">
        <v>140</v>
      </c>
      <c r="R9426" t="s">
        <v>140</v>
      </c>
      <c r="S9426" t="s">
        <v>140</v>
      </c>
      <c r="T9426" t="s">
        <v>140</v>
      </c>
    </row>
    <row r="9427" spans="1:20" x14ac:dyDescent="0.35">
      <c r="A9427" t="s">
        <v>14</v>
      </c>
      <c r="B9427" t="s">
        <v>339</v>
      </c>
      <c r="C9427">
        <v>2</v>
      </c>
      <c r="D9427" t="s">
        <v>177</v>
      </c>
      <c r="E9427" t="s">
        <v>140</v>
      </c>
      <c r="F9427" t="s">
        <v>140</v>
      </c>
      <c r="G9427" t="s">
        <v>140</v>
      </c>
      <c r="H9427" t="s">
        <v>140</v>
      </c>
      <c r="I9427" t="s">
        <v>140</v>
      </c>
      <c r="J9427" t="s">
        <v>140</v>
      </c>
      <c r="K9427" t="s">
        <v>140</v>
      </c>
      <c r="L9427" t="s">
        <v>140</v>
      </c>
      <c r="M9427" t="s">
        <v>140</v>
      </c>
      <c r="N9427" t="s">
        <v>140</v>
      </c>
      <c r="O9427" t="s">
        <v>140</v>
      </c>
      <c r="P9427" t="s">
        <v>140</v>
      </c>
      <c r="Q9427" t="s">
        <v>140</v>
      </c>
      <c r="R9427" t="s">
        <v>140</v>
      </c>
      <c r="S9427" t="s">
        <v>140</v>
      </c>
      <c r="T9427" t="s">
        <v>140</v>
      </c>
    </row>
    <row r="9428" spans="1:20" x14ac:dyDescent="0.35">
      <c r="A9428" t="s">
        <v>15</v>
      </c>
      <c r="B9428" t="s">
        <v>1384</v>
      </c>
      <c r="C9428">
        <v>161</v>
      </c>
      <c r="D9428" t="s">
        <v>1110</v>
      </c>
      <c r="E9428" t="s">
        <v>1014</v>
      </c>
      <c r="F9428" t="s">
        <v>1014</v>
      </c>
      <c r="G9428" t="s">
        <v>954</v>
      </c>
      <c r="H9428" t="s">
        <v>140</v>
      </c>
      <c r="I9428" t="s">
        <v>971</v>
      </c>
      <c r="J9428" t="s">
        <v>1008</v>
      </c>
      <c r="K9428" t="s">
        <v>1014</v>
      </c>
      <c r="L9428" t="s">
        <v>1014</v>
      </c>
      <c r="M9428" t="s">
        <v>1014</v>
      </c>
      <c r="N9428" t="s">
        <v>140</v>
      </c>
      <c r="O9428" t="s">
        <v>140</v>
      </c>
      <c r="P9428" t="s">
        <v>140</v>
      </c>
      <c r="Q9428" t="s">
        <v>140</v>
      </c>
      <c r="R9428" t="s">
        <v>1014</v>
      </c>
      <c r="S9428" t="s">
        <v>140</v>
      </c>
      <c r="T9428" t="s">
        <v>1014</v>
      </c>
    </row>
    <row r="9429" spans="1:20" x14ac:dyDescent="0.35">
      <c r="A9429" t="s">
        <v>15</v>
      </c>
      <c r="B9429" t="s">
        <v>1385</v>
      </c>
      <c r="C9429">
        <v>40</v>
      </c>
      <c r="D9429" t="s">
        <v>806</v>
      </c>
      <c r="E9429" t="s">
        <v>1043</v>
      </c>
      <c r="F9429" t="s">
        <v>140</v>
      </c>
      <c r="G9429" t="s">
        <v>1020</v>
      </c>
      <c r="H9429" t="s">
        <v>949</v>
      </c>
      <c r="I9429" t="s">
        <v>140</v>
      </c>
      <c r="J9429" t="s">
        <v>140</v>
      </c>
      <c r="K9429" t="s">
        <v>949</v>
      </c>
      <c r="L9429" t="s">
        <v>140</v>
      </c>
      <c r="M9429" t="s">
        <v>140</v>
      </c>
      <c r="N9429" t="s">
        <v>140</v>
      </c>
      <c r="O9429" t="s">
        <v>140</v>
      </c>
      <c r="P9429" t="s">
        <v>140</v>
      </c>
      <c r="Q9429" t="s">
        <v>1052</v>
      </c>
      <c r="R9429" t="s">
        <v>140</v>
      </c>
      <c r="S9429" t="s">
        <v>140</v>
      </c>
      <c r="T9429" t="s">
        <v>140</v>
      </c>
    </row>
    <row r="9430" spans="1:20" x14ac:dyDescent="0.35">
      <c r="A9430" t="s">
        <v>15</v>
      </c>
      <c r="B9430" t="s">
        <v>1386</v>
      </c>
      <c r="C9430">
        <v>2</v>
      </c>
      <c r="D9430" t="s">
        <v>406</v>
      </c>
      <c r="E9430" t="s">
        <v>140</v>
      </c>
      <c r="F9430" t="s">
        <v>140</v>
      </c>
      <c r="G9430" t="s">
        <v>140</v>
      </c>
      <c r="H9430" t="s">
        <v>140</v>
      </c>
      <c r="I9430" t="s">
        <v>140</v>
      </c>
      <c r="J9430" t="s">
        <v>140</v>
      </c>
      <c r="K9430" t="s">
        <v>140</v>
      </c>
      <c r="L9430" t="s">
        <v>140</v>
      </c>
      <c r="M9430" t="s">
        <v>140</v>
      </c>
      <c r="N9430" t="s">
        <v>140</v>
      </c>
      <c r="O9430" t="s">
        <v>140</v>
      </c>
      <c r="P9430" t="s">
        <v>140</v>
      </c>
      <c r="Q9430" t="s">
        <v>407</v>
      </c>
      <c r="R9430" t="s">
        <v>140</v>
      </c>
      <c r="S9430" t="s">
        <v>140</v>
      </c>
      <c r="T9430" t="s">
        <v>140</v>
      </c>
    </row>
    <row r="9431" spans="1:20" x14ac:dyDescent="0.35">
      <c r="A9431" t="s">
        <v>15</v>
      </c>
      <c r="B9431" t="s">
        <v>339</v>
      </c>
      <c r="C9431">
        <v>3</v>
      </c>
      <c r="D9431" t="s">
        <v>177</v>
      </c>
      <c r="E9431" t="s">
        <v>140</v>
      </c>
      <c r="F9431" t="s">
        <v>140</v>
      </c>
      <c r="G9431" t="s">
        <v>140</v>
      </c>
      <c r="H9431" t="s">
        <v>140</v>
      </c>
      <c r="I9431" t="s">
        <v>140</v>
      </c>
      <c r="J9431" t="s">
        <v>140</v>
      </c>
      <c r="K9431" t="s">
        <v>140</v>
      </c>
      <c r="L9431" t="s">
        <v>140</v>
      </c>
      <c r="M9431" t="s">
        <v>140</v>
      </c>
      <c r="N9431" t="s">
        <v>140</v>
      </c>
      <c r="O9431" t="s">
        <v>140</v>
      </c>
      <c r="P9431" t="s">
        <v>140</v>
      </c>
      <c r="Q9431" t="s">
        <v>140</v>
      </c>
      <c r="R9431" t="s">
        <v>140</v>
      </c>
      <c r="S9431" t="s">
        <v>140</v>
      </c>
      <c r="T9431" t="s">
        <v>140</v>
      </c>
    </row>
    <row r="9432" spans="1:20" x14ac:dyDescent="0.35">
      <c r="A9432" t="s">
        <v>16</v>
      </c>
      <c r="B9432" t="s">
        <v>1384</v>
      </c>
      <c r="C9432">
        <v>187</v>
      </c>
      <c r="D9432" t="s">
        <v>1202</v>
      </c>
      <c r="E9432" t="s">
        <v>1013</v>
      </c>
      <c r="F9432" t="s">
        <v>1010</v>
      </c>
      <c r="G9432" t="s">
        <v>1012</v>
      </c>
      <c r="H9432" t="s">
        <v>140</v>
      </c>
      <c r="I9432" t="s">
        <v>140</v>
      </c>
      <c r="J9432" t="s">
        <v>140</v>
      </c>
      <c r="K9432" t="s">
        <v>1013</v>
      </c>
      <c r="L9432" t="s">
        <v>140</v>
      </c>
      <c r="M9432" t="s">
        <v>140</v>
      </c>
      <c r="N9432" t="s">
        <v>140</v>
      </c>
      <c r="O9432" t="s">
        <v>140</v>
      </c>
      <c r="P9432" t="s">
        <v>140</v>
      </c>
      <c r="Q9432" t="s">
        <v>140</v>
      </c>
      <c r="R9432" t="s">
        <v>140</v>
      </c>
      <c r="S9432" t="s">
        <v>140</v>
      </c>
      <c r="T9432" t="s">
        <v>140</v>
      </c>
    </row>
    <row r="9433" spans="1:20" x14ac:dyDescent="0.35">
      <c r="A9433" t="s">
        <v>16</v>
      </c>
      <c r="B9433" t="s">
        <v>1385</v>
      </c>
      <c r="C9433">
        <v>15</v>
      </c>
      <c r="D9433" t="s">
        <v>732</v>
      </c>
      <c r="E9433" t="s">
        <v>140</v>
      </c>
      <c r="F9433" t="s">
        <v>140</v>
      </c>
      <c r="G9433" t="s">
        <v>140</v>
      </c>
      <c r="H9433" t="s">
        <v>140</v>
      </c>
      <c r="I9433" t="s">
        <v>140</v>
      </c>
      <c r="J9433" t="s">
        <v>140</v>
      </c>
      <c r="K9433" t="s">
        <v>733</v>
      </c>
      <c r="L9433" t="s">
        <v>733</v>
      </c>
      <c r="M9433" t="s">
        <v>140</v>
      </c>
      <c r="N9433" t="s">
        <v>140</v>
      </c>
      <c r="O9433" t="s">
        <v>140</v>
      </c>
      <c r="P9433" t="s">
        <v>140</v>
      </c>
      <c r="Q9433" t="s">
        <v>140</v>
      </c>
      <c r="R9433" t="s">
        <v>140</v>
      </c>
      <c r="S9433" t="s">
        <v>140</v>
      </c>
      <c r="T9433" t="s">
        <v>140</v>
      </c>
    </row>
    <row r="9434" spans="1:20" x14ac:dyDescent="0.35">
      <c r="A9434" t="s">
        <v>16</v>
      </c>
      <c r="B9434" t="s">
        <v>1386</v>
      </c>
      <c r="C9434">
        <v>1</v>
      </c>
      <c r="D9434" t="s">
        <v>177</v>
      </c>
      <c r="E9434" t="s">
        <v>140</v>
      </c>
      <c r="F9434" t="s">
        <v>140</v>
      </c>
      <c r="G9434" t="s">
        <v>140</v>
      </c>
      <c r="H9434" t="s">
        <v>140</v>
      </c>
      <c r="I9434" t="s">
        <v>140</v>
      </c>
      <c r="J9434" t="s">
        <v>140</v>
      </c>
      <c r="K9434" t="s">
        <v>140</v>
      </c>
      <c r="L9434" t="s">
        <v>140</v>
      </c>
      <c r="M9434" t="s">
        <v>140</v>
      </c>
      <c r="N9434" t="s">
        <v>140</v>
      </c>
      <c r="O9434" t="s">
        <v>140</v>
      </c>
      <c r="P9434" t="s">
        <v>140</v>
      </c>
      <c r="Q9434" t="s">
        <v>140</v>
      </c>
      <c r="R9434" t="s">
        <v>140</v>
      </c>
      <c r="S9434" t="s">
        <v>140</v>
      </c>
      <c r="T9434" t="s">
        <v>140</v>
      </c>
    </row>
    <row r="9435" spans="1:20" x14ac:dyDescent="0.35">
      <c r="A9435" t="s">
        <v>16</v>
      </c>
      <c r="B9435" t="s">
        <v>339</v>
      </c>
      <c r="C9435">
        <v>3</v>
      </c>
      <c r="D9435" t="s">
        <v>177</v>
      </c>
      <c r="E9435" t="s">
        <v>140</v>
      </c>
      <c r="F9435" t="s">
        <v>140</v>
      </c>
      <c r="G9435" t="s">
        <v>140</v>
      </c>
      <c r="H9435" t="s">
        <v>140</v>
      </c>
      <c r="I9435" t="s">
        <v>140</v>
      </c>
      <c r="J9435" t="s">
        <v>140</v>
      </c>
      <c r="K9435" t="s">
        <v>140</v>
      </c>
      <c r="L9435" t="s">
        <v>140</v>
      </c>
      <c r="M9435" t="s">
        <v>140</v>
      </c>
      <c r="N9435" t="s">
        <v>140</v>
      </c>
      <c r="O9435" t="s">
        <v>140</v>
      </c>
      <c r="P9435" t="s">
        <v>140</v>
      </c>
      <c r="Q9435" t="s">
        <v>140</v>
      </c>
      <c r="R9435" t="s">
        <v>140</v>
      </c>
      <c r="S9435" t="s">
        <v>140</v>
      </c>
      <c r="T9435" t="s">
        <v>140</v>
      </c>
    </row>
    <row r="9436" spans="1:20" x14ac:dyDescent="0.35">
      <c r="A9436" t="s">
        <v>17</v>
      </c>
      <c r="B9436" t="s">
        <v>1384</v>
      </c>
      <c r="C9436">
        <v>178</v>
      </c>
      <c r="D9436" t="s">
        <v>1198</v>
      </c>
      <c r="E9436" t="s">
        <v>1013</v>
      </c>
      <c r="F9436" t="s">
        <v>140</v>
      </c>
      <c r="G9436" t="s">
        <v>1019</v>
      </c>
      <c r="H9436" t="s">
        <v>140</v>
      </c>
      <c r="I9436" t="s">
        <v>1021</v>
      </c>
      <c r="J9436" t="s">
        <v>140</v>
      </c>
      <c r="K9436" t="s">
        <v>1013</v>
      </c>
      <c r="L9436" t="s">
        <v>1014</v>
      </c>
      <c r="M9436" t="s">
        <v>140</v>
      </c>
      <c r="N9436" t="s">
        <v>140</v>
      </c>
      <c r="O9436" t="s">
        <v>140</v>
      </c>
      <c r="P9436" t="s">
        <v>140</v>
      </c>
      <c r="Q9436" t="s">
        <v>1009</v>
      </c>
      <c r="R9436" t="s">
        <v>140</v>
      </c>
      <c r="S9436" t="s">
        <v>140</v>
      </c>
      <c r="T9436" t="s">
        <v>140</v>
      </c>
    </row>
    <row r="9437" spans="1:20" x14ac:dyDescent="0.35">
      <c r="A9437" t="s">
        <v>17</v>
      </c>
      <c r="B9437" t="s">
        <v>1385</v>
      </c>
      <c r="C9437">
        <v>22</v>
      </c>
      <c r="D9437" t="s">
        <v>1198</v>
      </c>
      <c r="E9437" t="s">
        <v>140</v>
      </c>
      <c r="F9437" t="s">
        <v>1011</v>
      </c>
      <c r="G9437" t="s">
        <v>1011</v>
      </c>
      <c r="H9437" t="s">
        <v>140</v>
      </c>
      <c r="I9437" t="s">
        <v>140</v>
      </c>
      <c r="J9437" t="s">
        <v>140</v>
      </c>
      <c r="K9437" t="s">
        <v>140</v>
      </c>
      <c r="L9437" t="s">
        <v>140</v>
      </c>
      <c r="M9437" t="s">
        <v>140</v>
      </c>
      <c r="N9437" t="s">
        <v>140</v>
      </c>
      <c r="O9437" t="s">
        <v>140</v>
      </c>
      <c r="P9437" t="s">
        <v>140</v>
      </c>
      <c r="Q9437" t="s">
        <v>140</v>
      </c>
      <c r="R9437" t="s">
        <v>140</v>
      </c>
      <c r="S9437" t="s">
        <v>939</v>
      </c>
      <c r="T9437" t="s">
        <v>140</v>
      </c>
    </row>
    <row r="9438" spans="1:20" x14ac:dyDescent="0.35">
      <c r="A9438" t="s">
        <v>17</v>
      </c>
      <c r="B9438" t="s">
        <v>1386</v>
      </c>
      <c r="C9438">
        <v>2</v>
      </c>
      <c r="D9438" t="s">
        <v>177</v>
      </c>
      <c r="E9438" t="s">
        <v>140</v>
      </c>
      <c r="F9438" t="s">
        <v>140</v>
      </c>
      <c r="G9438" t="s">
        <v>140</v>
      </c>
      <c r="H9438" t="s">
        <v>140</v>
      </c>
      <c r="I9438" t="s">
        <v>140</v>
      </c>
      <c r="J9438" t="s">
        <v>140</v>
      </c>
      <c r="K9438" t="s">
        <v>140</v>
      </c>
      <c r="L9438" t="s">
        <v>140</v>
      </c>
      <c r="M9438" t="s">
        <v>140</v>
      </c>
      <c r="N9438" t="s">
        <v>140</v>
      </c>
      <c r="O9438" t="s">
        <v>140</v>
      </c>
      <c r="P9438" t="s">
        <v>140</v>
      </c>
      <c r="Q9438" t="s">
        <v>140</v>
      </c>
      <c r="R9438" t="s">
        <v>140</v>
      </c>
      <c r="S9438" t="s">
        <v>140</v>
      </c>
      <c r="T9438" t="s">
        <v>140</v>
      </c>
    </row>
    <row r="9439" spans="1:20" x14ac:dyDescent="0.35">
      <c r="A9439" t="s">
        <v>17</v>
      </c>
      <c r="B9439" t="s">
        <v>339</v>
      </c>
      <c r="C9439">
        <v>1</v>
      </c>
      <c r="D9439" t="s">
        <v>177</v>
      </c>
      <c r="E9439" t="s">
        <v>140</v>
      </c>
      <c r="F9439" t="s">
        <v>140</v>
      </c>
      <c r="G9439" t="s">
        <v>140</v>
      </c>
      <c r="H9439" t="s">
        <v>140</v>
      </c>
      <c r="I9439" t="s">
        <v>140</v>
      </c>
      <c r="J9439" t="s">
        <v>140</v>
      </c>
      <c r="K9439" t="s">
        <v>140</v>
      </c>
      <c r="L9439" t="s">
        <v>140</v>
      </c>
      <c r="M9439" t="s">
        <v>140</v>
      </c>
      <c r="N9439" t="s">
        <v>140</v>
      </c>
      <c r="O9439" t="s">
        <v>140</v>
      </c>
      <c r="P9439" t="s">
        <v>140</v>
      </c>
      <c r="Q9439" t="s">
        <v>140</v>
      </c>
      <c r="R9439" t="s">
        <v>140</v>
      </c>
      <c r="S9439" t="s">
        <v>140</v>
      </c>
      <c r="T9439" t="s">
        <v>140</v>
      </c>
    </row>
    <row r="9440" spans="1:20" x14ac:dyDescent="0.35">
      <c r="A9440" t="s">
        <v>18</v>
      </c>
      <c r="B9440" t="s">
        <v>1384</v>
      </c>
      <c r="C9440">
        <v>145</v>
      </c>
      <c r="D9440" t="s">
        <v>1161</v>
      </c>
      <c r="E9440" t="s">
        <v>1050</v>
      </c>
      <c r="F9440" t="s">
        <v>1063</v>
      </c>
      <c r="G9440" t="s">
        <v>1067</v>
      </c>
      <c r="H9440" t="s">
        <v>140</v>
      </c>
      <c r="I9440" t="s">
        <v>1070</v>
      </c>
      <c r="J9440" t="s">
        <v>140</v>
      </c>
      <c r="K9440" t="s">
        <v>1009</v>
      </c>
      <c r="L9440" t="s">
        <v>1016</v>
      </c>
      <c r="M9440" t="s">
        <v>140</v>
      </c>
      <c r="N9440" t="s">
        <v>1008</v>
      </c>
      <c r="O9440" t="s">
        <v>140</v>
      </c>
      <c r="P9440" t="s">
        <v>140</v>
      </c>
      <c r="Q9440" t="s">
        <v>140</v>
      </c>
      <c r="R9440" t="s">
        <v>1054</v>
      </c>
      <c r="S9440" t="s">
        <v>1012</v>
      </c>
      <c r="T9440" t="s">
        <v>140</v>
      </c>
    </row>
    <row r="9441" spans="1:20" x14ac:dyDescent="0.35">
      <c r="A9441" t="s">
        <v>18</v>
      </c>
      <c r="B9441" t="s">
        <v>1385</v>
      </c>
      <c r="C9441">
        <v>50</v>
      </c>
      <c r="D9441" t="s">
        <v>104</v>
      </c>
      <c r="E9441" t="s">
        <v>971</v>
      </c>
      <c r="F9441" t="s">
        <v>140</v>
      </c>
      <c r="G9441" t="s">
        <v>89</v>
      </c>
      <c r="H9441" t="s">
        <v>140</v>
      </c>
      <c r="I9441" t="s">
        <v>919</v>
      </c>
      <c r="J9441" t="s">
        <v>140</v>
      </c>
      <c r="K9441" t="s">
        <v>140</v>
      </c>
      <c r="L9441" t="s">
        <v>140</v>
      </c>
      <c r="M9441" t="s">
        <v>140</v>
      </c>
      <c r="N9441" t="s">
        <v>1073</v>
      </c>
      <c r="O9441" t="s">
        <v>140</v>
      </c>
      <c r="P9441" t="s">
        <v>140</v>
      </c>
      <c r="Q9441" t="s">
        <v>140</v>
      </c>
      <c r="R9441" t="s">
        <v>1021</v>
      </c>
      <c r="S9441" t="s">
        <v>140</v>
      </c>
      <c r="T9441" t="s">
        <v>140</v>
      </c>
    </row>
    <row r="9442" spans="1:20" x14ac:dyDescent="0.35">
      <c r="A9442" t="s">
        <v>18</v>
      </c>
      <c r="B9442" t="s">
        <v>1386</v>
      </c>
      <c r="C9442">
        <v>6</v>
      </c>
      <c r="D9442" t="s">
        <v>647</v>
      </c>
      <c r="E9442" t="s">
        <v>646</v>
      </c>
      <c r="F9442" t="s">
        <v>140</v>
      </c>
      <c r="G9442" t="s">
        <v>646</v>
      </c>
      <c r="H9442" t="s">
        <v>140</v>
      </c>
      <c r="I9442" t="s">
        <v>646</v>
      </c>
      <c r="J9442" t="s">
        <v>140</v>
      </c>
      <c r="K9442" t="s">
        <v>140</v>
      </c>
      <c r="L9442" t="s">
        <v>140</v>
      </c>
      <c r="M9442" t="s">
        <v>140</v>
      </c>
      <c r="N9442" t="s">
        <v>140</v>
      </c>
      <c r="O9442" t="s">
        <v>140</v>
      </c>
      <c r="P9442" t="s">
        <v>140</v>
      </c>
      <c r="Q9442" t="s">
        <v>140</v>
      </c>
      <c r="R9442" t="s">
        <v>140</v>
      </c>
      <c r="S9442" t="s">
        <v>140</v>
      </c>
      <c r="T9442" t="s">
        <v>140</v>
      </c>
    </row>
    <row r="9443" spans="1:20" x14ac:dyDescent="0.35">
      <c r="A9443" t="s">
        <v>18</v>
      </c>
      <c r="B9443" t="s">
        <v>339</v>
      </c>
      <c r="C9443">
        <v>3</v>
      </c>
      <c r="D9443" t="s">
        <v>177</v>
      </c>
      <c r="E9443" t="s">
        <v>140</v>
      </c>
      <c r="F9443" t="s">
        <v>140</v>
      </c>
      <c r="G9443" t="s">
        <v>140</v>
      </c>
      <c r="H9443" t="s">
        <v>140</v>
      </c>
      <c r="I9443" t="s">
        <v>140</v>
      </c>
      <c r="J9443" t="s">
        <v>140</v>
      </c>
      <c r="K9443" t="s">
        <v>140</v>
      </c>
      <c r="L9443" t="s">
        <v>140</v>
      </c>
      <c r="M9443" t="s">
        <v>140</v>
      </c>
      <c r="N9443" t="s">
        <v>140</v>
      </c>
      <c r="O9443" t="s">
        <v>140</v>
      </c>
      <c r="P9443" t="s">
        <v>140</v>
      </c>
      <c r="Q9443" t="s">
        <v>140</v>
      </c>
      <c r="R9443" t="s">
        <v>140</v>
      </c>
      <c r="S9443" t="s">
        <v>140</v>
      </c>
      <c r="T9443" t="s">
        <v>140</v>
      </c>
    </row>
    <row r="9444" spans="1:20" x14ac:dyDescent="0.35">
      <c r="A9444" t="s">
        <v>19</v>
      </c>
      <c r="B9444" t="s">
        <v>1384</v>
      </c>
      <c r="C9444">
        <v>179</v>
      </c>
      <c r="D9444" t="s">
        <v>653</v>
      </c>
      <c r="E9444" t="s">
        <v>501</v>
      </c>
      <c r="F9444" t="s">
        <v>940</v>
      </c>
      <c r="G9444" t="s">
        <v>1072</v>
      </c>
      <c r="H9444" t="s">
        <v>1046</v>
      </c>
      <c r="I9444" t="s">
        <v>973</v>
      </c>
      <c r="J9444" t="s">
        <v>140</v>
      </c>
      <c r="K9444" t="s">
        <v>140</v>
      </c>
      <c r="L9444" t="s">
        <v>1051</v>
      </c>
      <c r="M9444" t="s">
        <v>140</v>
      </c>
      <c r="N9444" t="s">
        <v>940</v>
      </c>
      <c r="O9444" t="s">
        <v>140</v>
      </c>
      <c r="P9444" t="s">
        <v>140</v>
      </c>
      <c r="Q9444" t="s">
        <v>140</v>
      </c>
      <c r="R9444" t="s">
        <v>1054</v>
      </c>
      <c r="S9444" t="s">
        <v>140</v>
      </c>
      <c r="T9444" t="s">
        <v>140</v>
      </c>
    </row>
    <row r="9445" spans="1:20" x14ac:dyDescent="0.35">
      <c r="A9445" t="s">
        <v>19</v>
      </c>
      <c r="B9445" t="s">
        <v>1385</v>
      </c>
      <c r="C9445">
        <v>22</v>
      </c>
      <c r="D9445" t="s">
        <v>177</v>
      </c>
      <c r="E9445" t="s">
        <v>140</v>
      </c>
      <c r="F9445" t="s">
        <v>140</v>
      </c>
      <c r="G9445" t="s">
        <v>140</v>
      </c>
      <c r="H9445" t="s">
        <v>140</v>
      </c>
      <c r="I9445" t="s">
        <v>140</v>
      </c>
      <c r="J9445" t="s">
        <v>140</v>
      </c>
      <c r="K9445" t="s">
        <v>140</v>
      </c>
      <c r="L9445" t="s">
        <v>140</v>
      </c>
      <c r="M9445" t="s">
        <v>140</v>
      </c>
      <c r="N9445" t="s">
        <v>140</v>
      </c>
      <c r="O9445" t="s">
        <v>140</v>
      </c>
      <c r="P9445" t="s">
        <v>140</v>
      </c>
      <c r="Q9445" t="s">
        <v>140</v>
      </c>
      <c r="R9445" t="s">
        <v>140</v>
      </c>
      <c r="S9445" t="s">
        <v>140</v>
      </c>
      <c r="T9445" t="s">
        <v>140</v>
      </c>
    </row>
    <row r="9446" spans="1:20" x14ac:dyDescent="0.35">
      <c r="A9446" t="s">
        <v>19</v>
      </c>
      <c r="B9446" t="s">
        <v>1386</v>
      </c>
      <c r="C9446">
        <v>2</v>
      </c>
      <c r="D9446" t="s">
        <v>390</v>
      </c>
      <c r="E9446" t="s">
        <v>391</v>
      </c>
      <c r="F9446" t="s">
        <v>140</v>
      </c>
      <c r="G9446" t="s">
        <v>140</v>
      </c>
      <c r="H9446" t="s">
        <v>140</v>
      </c>
      <c r="I9446" t="s">
        <v>391</v>
      </c>
      <c r="J9446" t="s">
        <v>140</v>
      </c>
      <c r="K9446" t="s">
        <v>391</v>
      </c>
      <c r="L9446" t="s">
        <v>391</v>
      </c>
      <c r="M9446" t="s">
        <v>391</v>
      </c>
      <c r="N9446" t="s">
        <v>391</v>
      </c>
      <c r="O9446" t="s">
        <v>140</v>
      </c>
      <c r="P9446" t="s">
        <v>140</v>
      </c>
      <c r="Q9446" t="s">
        <v>140</v>
      </c>
      <c r="R9446" t="s">
        <v>140</v>
      </c>
      <c r="S9446" t="s">
        <v>140</v>
      </c>
      <c r="T9446" t="s">
        <v>140</v>
      </c>
    </row>
    <row r="9447" spans="1:20" x14ac:dyDescent="0.35">
      <c r="A9447" t="s">
        <v>19</v>
      </c>
      <c r="B9447" t="s">
        <v>339</v>
      </c>
      <c r="C9447">
        <v>3</v>
      </c>
      <c r="D9447" t="s">
        <v>230</v>
      </c>
      <c r="E9447" t="s">
        <v>231</v>
      </c>
      <c r="F9447" t="s">
        <v>140</v>
      </c>
      <c r="G9447" t="s">
        <v>140</v>
      </c>
      <c r="H9447" t="s">
        <v>140</v>
      </c>
      <c r="I9447" t="s">
        <v>231</v>
      </c>
      <c r="J9447" t="s">
        <v>140</v>
      </c>
      <c r="K9447" t="s">
        <v>140</v>
      </c>
      <c r="L9447" t="s">
        <v>140</v>
      </c>
      <c r="M9447" t="s">
        <v>140</v>
      </c>
      <c r="N9447" t="s">
        <v>140</v>
      </c>
      <c r="O9447" t="s">
        <v>140</v>
      </c>
      <c r="P9447" t="s">
        <v>140</v>
      </c>
      <c r="Q9447" t="s">
        <v>140</v>
      </c>
      <c r="R9447" t="s">
        <v>140</v>
      </c>
      <c r="S9447" t="s">
        <v>140</v>
      </c>
      <c r="T9447" t="s">
        <v>140</v>
      </c>
    </row>
    <row r="9448" spans="1:20" x14ac:dyDescent="0.35">
      <c r="A9448" t="s">
        <v>20</v>
      </c>
      <c r="B9448" t="s">
        <v>1384</v>
      </c>
      <c r="C9448">
        <v>178</v>
      </c>
      <c r="D9448" t="s">
        <v>776</v>
      </c>
      <c r="E9448" t="s">
        <v>527</v>
      </c>
      <c r="F9448" t="s">
        <v>1014</v>
      </c>
      <c r="G9448" t="s">
        <v>716</v>
      </c>
      <c r="H9448" t="s">
        <v>1014</v>
      </c>
      <c r="I9448" t="s">
        <v>769</v>
      </c>
      <c r="J9448" t="s">
        <v>1008</v>
      </c>
      <c r="K9448" t="s">
        <v>140</v>
      </c>
      <c r="L9448" t="s">
        <v>1054</v>
      </c>
      <c r="M9448" t="s">
        <v>140</v>
      </c>
      <c r="N9448" t="s">
        <v>940</v>
      </c>
      <c r="O9448" t="s">
        <v>1008</v>
      </c>
      <c r="P9448" t="s">
        <v>1008</v>
      </c>
      <c r="Q9448" t="s">
        <v>140</v>
      </c>
      <c r="R9448" t="s">
        <v>1055</v>
      </c>
      <c r="S9448" t="s">
        <v>1012</v>
      </c>
      <c r="T9448" t="s">
        <v>1008</v>
      </c>
    </row>
    <row r="9449" spans="1:20" x14ac:dyDescent="0.35">
      <c r="A9449" t="s">
        <v>20</v>
      </c>
      <c r="B9449" t="s">
        <v>1385</v>
      </c>
      <c r="C9449">
        <v>23</v>
      </c>
      <c r="D9449" t="s">
        <v>934</v>
      </c>
      <c r="E9449" t="s">
        <v>1062</v>
      </c>
      <c r="F9449" t="s">
        <v>140</v>
      </c>
      <c r="G9449" t="s">
        <v>242</v>
      </c>
      <c r="H9449" t="s">
        <v>140</v>
      </c>
      <c r="I9449" t="s">
        <v>140</v>
      </c>
      <c r="J9449" t="s">
        <v>140</v>
      </c>
      <c r="K9449" t="s">
        <v>140</v>
      </c>
      <c r="L9449" t="s">
        <v>140</v>
      </c>
      <c r="M9449" t="s">
        <v>140</v>
      </c>
      <c r="N9449" t="s">
        <v>140</v>
      </c>
      <c r="O9449" t="s">
        <v>140</v>
      </c>
      <c r="P9449" t="s">
        <v>140</v>
      </c>
      <c r="Q9449" t="s">
        <v>527</v>
      </c>
      <c r="R9449" t="s">
        <v>140</v>
      </c>
      <c r="S9449" t="s">
        <v>140</v>
      </c>
      <c r="T9449" t="s">
        <v>140</v>
      </c>
    </row>
    <row r="9450" spans="1:20" x14ac:dyDescent="0.35">
      <c r="A9450" t="s">
        <v>20</v>
      </c>
      <c r="B9450" t="s">
        <v>1386</v>
      </c>
      <c r="C9450">
        <v>3</v>
      </c>
      <c r="D9450" t="s">
        <v>891</v>
      </c>
      <c r="E9450" t="s">
        <v>140</v>
      </c>
      <c r="F9450" t="s">
        <v>140</v>
      </c>
      <c r="G9450" t="s">
        <v>574</v>
      </c>
      <c r="H9450" t="s">
        <v>140</v>
      </c>
      <c r="I9450" t="s">
        <v>140</v>
      </c>
      <c r="J9450" t="s">
        <v>140</v>
      </c>
      <c r="K9450" t="s">
        <v>140</v>
      </c>
      <c r="L9450" t="s">
        <v>140</v>
      </c>
      <c r="M9450" t="s">
        <v>140</v>
      </c>
      <c r="N9450" t="s">
        <v>140</v>
      </c>
      <c r="O9450" t="s">
        <v>140</v>
      </c>
      <c r="P9450" t="s">
        <v>140</v>
      </c>
      <c r="Q9450" t="s">
        <v>888</v>
      </c>
      <c r="R9450" t="s">
        <v>140</v>
      </c>
      <c r="S9450" t="s">
        <v>140</v>
      </c>
      <c r="T9450" t="s">
        <v>140</v>
      </c>
    </row>
    <row r="9451" spans="1:20" x14ac:dyDescent="0.35">
      <c r="A9451" t="s">
        <v>21</v>
      </c>
      <c r="B9451" t="s">
        <v>1384</v>
      </c>
      <c r="C9451">
        <v>187</v>
      </c>
      <c r="D9451" t="s">
        <v>930</v>
      </c>
      <c r="E9451" t="s">
        <v>1013</v>
      </c>
      <c r="F9451" t="s">
        <v>1013</v>
      </c>
      <c r="G9451" t="s">
        <v>501</v>
      </c>
      <c r="H9451" t="s">
        <v>140</v>
      </c>
      <c r="I9451" t="s">
        <v>949</v>
      </c>
      <c r="J9451" t="s">
        <v>140</v>
      </c>
      <c r="K9451" t="s">
        <v>140</v>
      </c>
      <c r="L9451" t="s">
        <v>1013</v>
      </c>
      <c r="M9451" t="s">
        <v>140</v>
      </c>
      <c r="N9451" t="s">
        <v>140</v>
      </c>
      <c r="O9451" t="s">
        <v>140</v>
      </c>
      <c r="P9451" t="s">
        <v>1013</v>
      </c>
      <c r="Q9451" t="s">
        <v>1013</v>
      </c>
      <c r="R9451" t="s">
        <v>140</v>
      </c>
      <c r="S9451" t="s">
        <v>1013</v>
      </c>
      <c r="T9451" t="s">
        <v>140</v>
      </c>
    </row>
    <row r="9452" spans="1:20" x14ac:dyDescent="0.35">
      <c r="A9452" t="s">
        <v>21</v>
      </c>
      <c r="B9452" t="s">
        <v>1385</v>
      </c>
      <c r="C9452">
        <v>20</v>
      </c>
      <c r="D9452" t="s">
        <v>891</v>
      </c>
      <c r="E9452" t="s">
        <v>140</v>
      </c>
      <c r="F9452" t="s">
        <v>140</v>
      </c>
      <c r="G9452" t="s">
        <v>913</v>
      </c>
      <c r="H9452" t="s">
        <v>140</v>
      </c>
      <c r="I9452" t="s">
        <v>664</v>
      </c>
      <c r="J9452" t="s">
        <v>140</v>
      </c>
      <c r="K9452" t="s">
        <v>140</v>
      </c>
      <c r="L9452" t="s">
        <v>140</v>
      </c>
      <c r="M9452" t="s">
        <v>140</v>
      </c>
      <c r="N9452" t="s">
        <v>140</v>
      </c>
      <c r="O9452" t="s">
        <v>140</v>
      </c>
      <c r="P9452" t="s">
        <v>140</v>
      </c>
      <c r="Q9452" t="s">
        <v>140</v>
      </c>
      <c r="R9452" t="s">
        <v>664</v>
      </c>
      <c r="S9452" t="s">
        <v>140</v>
      </c>
      <c r="T9452" t="s">
        <v>140</v>
      </c>
    </row>
    <row r="9453" spans="1:20" x14ac:dyDescent="0.35">
      <c r="A9453" t="s">
        <v>21</v>
      </c>
      <c r="B9453" t="s">
        <v>1386</v>
      </c>
      <c r="C9453">
        <v>2</v>
      </c>
      <c r="D9453" t="s">
        <v>177</v>
      </c>
      <c r="E9453" t="s">
        <v>140</v>
      </c>
      <c r="F9453" t="s">
        <v>140</v>
      </c>
      <c r="G9453" t="s">
        <v>140</v>
      </c>
      <c r="H9453" t="s">
        <v>140</v>
      </c>
      <c r="I9453" t="s">
        <v>140</v>
      </c>
      <c r="J9453" t="s">
        <v>140</v>
      </c>
      <c r="K9453" t="s">
        <v>140</v>
      </c>
      <c r="L9453" t="s">
        <v>140</v>
      </c>
      <c r="M9453" t="s">
        <v>140</v>
      </c>
      <c r="N9453" t="s">
        <v>140</v>
      </c>
      <c r="O9453" t="s">
        <v>140</v>
      </c>
      <c r="P9453" t="s">
        <v>140</v>
      </c>
      <c r="Q9453" t="s">
        <v>140</v>
      </c>
      <c r="R9453" t="s">
        <v>140</v>
      </c>
      <c r="S9453" t="s">
        <v>140</v>
      </c>
      <c r="T9453" t="s">
        <v>140</v>
      </c>
    </row>
    <row r="9454" spans="1:20" x14ac:dyDescent="0.35">
      <c r="A9454" t="s">
        <v>22</v>
      </c>
      <c r="B9454" t="s">
        <v>1384</v>
      </c>
      <c r="C9454">
        <v>187</v>
      </c>
      <c r="D9454" t="s">
        <v>1183</v>
      </c>
      <c r="E9454" t="s">
        <v>1013</v>
      </c>
      <c r="F9454" t="s">
        <v>140</v>
      </c>
      <c r="G9454" t="s">
        <v>1019</v>
      </c>
      <c r="H9454" t="s">
        <v>1008</v>
      </c>
      <c r="I9454" t="s">
        <v>1016</v>
      </c>
      <c r="J9454" t="s">
        <v>140</v>
      </c>
      <c r="K9454" t="s">
        <v>140</v>
      </c>
      <c r="L9454" t="s">
        <v>140</v>
      </c>
      <c r="M9454" t="s">
        <v>140</v>
      </c>
      <c r="N9454" t="s">
        <v>1013</v>
      </c>
      <c r="O9454" t="s">
        <v>140</v>
      </c>
      <c r="P9454" t="s">
        <v>140</v>
      </c>
      <c r="Q9454" t="s">
        <v>140</v>
      </c>
      <c r="R9454" t="s">
        <v>140</v>
      </c>
      <c r="S9454" t="s">
        <v>140</v>
      </c>
      <c r="T9454" t="s">
        <v>140</v>
      </c>
    </row>
    <row r="9455" spans="1:20" x14ac:dyDescent="0.35">
      <c r="A9455" t="s">
        <v>22</v>
      </c>
      <c r="B9455" t="s">
        <v>1385</v>
      </c>
      <c r="C9455">
        <v>21</v>
      </c>
      <c r="D9455" t="s">
        <v>665</v>
      </c>
      <c r="E9455" t="s">
        <v>664</v>
      </c>
      <c r="F9455" t="s">
        <v>140</v>
      </c>
      <c r="G9455" t="s">
        <v>664</v>
      </c>
      <c r="H9455" t="s">
        <v>140</v>
      </c>
      <c r="I9455" t="s">
        <v>140</v>
      </c>
      <c r="J9455" t="s">
        <v>140</v>
      </c>
      <c r="K9455" t="s">
        <v>140</v>
      </c>
      <c r="L9455" t="s">
        <v>140</v>
      </c>
      <c r="M9455" t="s">
        <v>140</v>
      </c>
      <c r="N9455" t="s">
        <v>140</v>
      </c>
      <c r="O9455" t="s">
        <v>140</v>
      </c>
      <c r="P9455" t="s">
        <v>140</v>
      </c>
      <c r="Q9455" t="s">
        <v>140</v>
      </c>
      <c r="R9455" t="s">
        <v>140</v>
      </c>
      <c r="S9455" t="s">
        <v>140</v>
      </c>
      <c r="T9455" t="s">
        <v>140</v>
      </c>
    </row>
    <row r="9456" spans="1:20" x14ac:dyDescent="0.35">
      <c r="A9456" t="s">
        <v>22</v>
      </c>
      <c r="B9456" t="s">
        <v>339</v>
      </c>
      <c r="C9456">
        <v>1</v>
      </c>
      <c r="D9456" t="s">
        <v>177</v>
      </c>
      <c r="E9456" t="s">
        <v>140</v>
      </c>
      <c r="F9456" t="s">
        <v>140</v>
      </c>
      <c r="G9456" t="s">
        <v>140</v>
      </c>
      <c r="H9456" t="s">
        <v>140</v>
      </c>
      <c r="I9456" t="s">
        <v>140</v>
      </c>
      <c r="J9456" t="s">
        <v>140</v>
      </c>
      <c r="K9456" t="s">
        <v>140</v>
      </c>
      <c r="L9456" t="s">
        <v>140</v>
      </c>
      <c r="M9456" t="s">
        <v>140</v>
      </c>
      <c r="N9456" t="s">
        <v>140</v>
      </c>
      <c r="O9456" t="s">
        <v>140</v>
      </c>
      <c r="P9456" t="s">
        <v>140</v>
      </c>
      <c r="Q9456" t="s">
        <v>140</v>
      </c>
      <c r="R9456" t="s">
        <v>140</v>
      </c>
      <c r="S9456" t="s">
        <v>140</v>
      </c>
      <c r="T9456" t="s">
        <v>140</v>
      </c>
    </row>
    <row r="9457" spans="1:20" x14ac:dyDescent="0.35">
      <c r="A9457" t="s">
        <v>23</v>
      </c>
      <c r="B9457" t="s">
        <v>1384</v>
      </c>
      <c r="C9457">
        <v>113</v>
      </c>
      <c r="D9457" t="s">
        <v>721</v>
      </c>
      <c r="E9457" t="s">
        <v>527</v>
      </c>
      <c r="F9457" t="s">
        <v>1017</v>
      </c>
      <c r="G9457" t="s">
        <v>746</v>
      </c>
      <c r="H9457" t="s">
        <v>1066</v>
      </c>
      <c r="I9457" t="s">
        <v>345</v>
      </c>
      <c r="J9457" t="s">
        <v>1017</v>
      </c>
      <c r="K9457" t="s">
        <v>140</v>
      </c>
      <c r="L9457" t="s">
        <v>1010</v>
      </c>
      <c r="M9457" t="s">
        <v>140</v>
      </c>
      <c r="N9457" t="s">
        <v>1073</v>
      </c>
      <c r="O9457" t="s">
        <v>140</v>
      </c>
      <c r="P9457" t="s">
        <v>1019</v>
      </c>
      <c r="Q9457" t="s">
        <v>140</v>
      </c>
      <c r="R9457" t="s">
        <v>1011</v>
      </c>
      <c r="S9457" t="s">
        <v>140</v>
      </c>
      <c r="T9457" t="s">
        <v>140</v>
      </c>
    </row>
    <row r="9458" spans="1:20" x14ac:dyDescent="0.35">
      <c r="A9458" t="s">
        <v>23</v>
      </c>
      <c r="B9458" t="s">
        <v>1385</v>
      </c>
      <c r="C9458">
        <v>79</v>
      </c>
      <c r="D9458" t="s">
        <v>569</v>
      </c>
      <c r="E9458" t="s">
        <v>917</v>
      </c>
      <c r="F9458" t="s">
        <v>929</v>
      </c>
      <c r="G9458" t="s">
        <v>746</v>
      </c>
      <c r="H9458" t="s">
        <v>1098</v>
      </c>
      <c r="I9458" t="s">
        <v>718</v>
      </c>
      <c r="J9458" t="s">
        <v>1012</v>
      </c>
      <c r="K9458" t="s">
        <v>140</v>
      </c>
      <c r="L9458" t="s">
        <v>1098</v>
      </c>
      <c r="M9458" t="s">
        <v>140</v>
      </c>
      <c r="N9458" t="s">
        <v>109</v>
      </c>
      <c r="O9458" t="s">
        <v>775</v>
      </c>
      <c r="P9458" t="s">
        <v>1098</v>
      </c>
      <c r="Q9458" t="s">
        <v>1047</v>
      </c>
      <c r="R9458" t="s">
        <v>1058</v>
      </c>
      <c r="S9458" t="s">
        <v>140</v>
      </c>
      <c r="T9458" t="s">
        <v>140</v>
      </c>
    </row>
    <row r="9459" spans="1:20" x14ac:dyDescent="0.35">
      <c r="A9459" t="s">
        <v>23</v>
      </c>
      <c r="B9459" t="s">
        <v>1386</v>
      </c>
      <c r="C9459">
        <v>11</v>
      </c>
      <c r="D9459" t="s">
        <v>41</v>
      </c>
      <c r="E9459" t="s">
        <v>530</v>
      </c>
      <c r="F9459" t="s">
        <v>937</v>
      </c>
      <c r="G9459" t="s">
        <v>479</v>
      </c>
      <c r="H9459" t="s">
        <v>937</v>
      </c>
      <c r="I9459" t="s">
        <v>279</v>
      </c>
      <c r="J9459" t="s">
        <v>140</v>
      </c>
      <c r="K9459" t="s">
        <v>140</v>
      </c>
      <c r="L9459" t="s">
        <v>1059</v>
      </c>
      <c r="M9459" t="s">
        <v>140</v>
      </c>
      <c r="N9459" t="s">
        <v>937</v>
      </c>
      <c r="O9459" t="s">
        <v>140</v>
      </c>
      <c r="P9459" t="s">
        <v>140</v>
      </c>
      <c r="Q9459" t="s">
        <v>140</v>
      </c>
      <c r="R9459" t="s">
        <v>1073</v>
      </c>
      <c r="S9459" t="s">
        <v>140</v>
      </c>
      <c r="T9459" t="s">
        <v>140</v>
      </c>
    </row>
    <row r="9460" spans="1:20" x14ac:dyDescent="0.35">
      <c r="A9460" t="s">
        <v>23</v>
      </c>
      <c r="B9460" t="s">
        <v>339</v>
      </c>
      <c r="C9460">
        <v>2</v>
      </c>
      <c r="D9460" t="s">
        <v>177</v>
      </c>
      <c r="E9460" t="s">
        <v>140</v>
      </c>
      <c r="F9460" t="s">
        <v>140</v>
      </c>
      <c r="G9460" t="s">
        <v>140</v>
      </c>
      <c r="H9460" t="s">
        <v>140</v>
      </c>
      <c r="I9460" t="s">
        <v>140</v>
      </c>
      <c r="J9460" t="s">
        <v>140</v>
      </c>
      <c r="K9460" t="s">
        <v>140</v>
      </c>
      <c r="L9460" t="s">
        <v>140</v>
      </c>
      <c r="M9460" t="s">
        <v>140</v>
      </c>
      <c r="N9460" t="s">
        <v>140</v>
      </c>
      <c r="O9460" t="s">
        <v>140</v>
      </c>
      <c r="P9460" t="s">
        <v>140</v>
      </c>
      <c r="Q9460" t="s">
        <v>140</v>
      </c>
      <c r="R9460" t="s">
        <v>140</v>
      </c>
      <c r="S9460" t="s">
        <v>140</v>
      </c>
      <c r="T9460" t="s">
        <v>140</v>
      </c>
    </row>
    <row r="9461" spans="1:20" x14ac:dyDescent="0.35">
      <c r="A9461" t="s">
        <v>24</v>
      </c>
      <c r="B9461" t="s">
        <v>1384</v>
      </c>
      <c r="C9461">
        <v>179</v>
      </c>
      <c r="D9461" t="s">
        <v>948</v>
      </c>
      <c r="E9461" t="s">
        <v>1009</v>
      </c>
      <c r="F9461" t="s">
        <v>140</v>
      </c>
      <c r="G9461" t="s">
        <v>140</v>
      </c>
      <c r="H9461" t="s">
        <v>140</v>
      </c>
      <c r="I9461" t="s">
        <v>140</v>
      </c>
      <c r="J9461" t="s">
        <v>140</v>
      </c>
      <c r="K9461" t="s">
        <v>140</v>
      </c>
      <c r="L9461" t="s">
        <v>140</v>
      </c>
      <c r="M9461" t="s">
        <v>140</v>
      </c>
      <c r="N9461" t="s">
        <v>140</v>
      </c>
      <c r="O9461" t="s">
        <v>140</v>
      </c>
      <c r="P9461" t="s">
        <v>140</v>
      </c>
      <c r="Q9461" t="s">
        <v>1016</v>
      </c>
      <c r="R9461" t="s">
        <v>1009</v>
      </c>
      <c r="S9461" t="s">
        <v>140</v>
      </c>
      <c r="T9461" t="s">
        <v>140</v>
      </c>
    </row>
    <row r="9462" spans="1:20" x14ac:dyDescent="0.35">
      <c r="A9462" t="s">
        <v>24</v>
      </c>
      <c r="B9462" t="s">
        <v>1385</v>
      </c>
      <c r="C9462">
        <v>27</v>
      </c>
      <c r="D9462" t="s">
        <v>1081</v>
      </c>
      <c r="E9462" t="s">
        <v>140</v>
      </c>
      <c r="F9462" t="s">
        <v>1062</v>
      </c>
      <c r="G9462" t="s">
        <v>1062</v>
      </c>
      <c r="H9462" t="s">
        <v>140</v>
      </c>
      <c r="I9462" t="s">
        <v>140</v>
      </c>
      <c r="J9462" t="s">
        <v>140</v>
      </c>
      <c r="K9462" t="s">
        <v>140</v>
      </c>
      <c r="L9462" t="s">
        <v>140</v>
      </c>
      <c r="M9462" t="s">
        <v>140</v>
      </c>
      <c r="N9462" t="s">
        <v>140</v>
      </c>
      <c r="O9462" t="s">
        <v>140</v>
      </c>
      <c r="P9462" t="s">
        <v>140</v>
      </c>
      <c r="Q9462" t="s">
        <v>1061</v>
      </c>
      <c r="R9462" t="s">
        <v>140</v>
      </c>
      <c r="S9462" t="s">
        <v>1062</v>
      </c>
      <c r="T9462" t="s">
        <v>140</v>
      </c>
    </row>
    <row r="9463" spans="1:20" x14ac:dyDescent="0.35">
      <c r="A9463" t="s">
        <v>24</v>
      </c>
      <c r="B9463" t="s">
        <v>1386</v>
      </c>
      <c r="C9463">
        <v>1</v>
      </c>
      <c r="D9463" t="s">
        <v>177</v>
      </c>
      <c r="E9463" t="s">
        <v>140</v>
      </c>
      <c r="F9463" t="s">
        <v>140</v>
      </c>
      <c r="G9463" t="s">
        <v>140</v>
      </c>
      <c r="H9463" t="s">
        <v>140</v>
      </c>
      <c r="I9463" t="s">
        <v>140</v>
      </c>
      <c r="J9463" t="s">
        <v>140</v>
      </c>
      <c r="K9463" t="s">
        <v>140</v>
      </c>
      <c r="L9463" t="s">
        <v>140</v>
      </c>
      <c r="M9463" t="s">
        <v>140</v>
      </c>
      <c r="N9463" t="s">
        <v>140</v>
      </c>
      <c r="O9463" t="s">
        <v>140</v>
      </c>
      <c r="P9463" t="s">
        <v>140</v>
      </c>
      <c r="Q9463" t="s">
        <v>140</v>
      </c>
      <c r="R9463" t="s">
        <v>140</v>
      </c>
      <c r="S9463" t="s">
        <v>140</v>
      </c>
      <c r="T9463" t="s">
        <v>140</v>
      </c>
    </row>
    <row r="9464" spans="1:20" x14ac:dyDescent="0.35">
      <c r="A9464" t="s">
        <v>25</v>
      </c>
      <c r="B9464" t="s">
        <v>1384</v>
      </c>
      <c r="C9464">
        <v>183</v>
      </c>
      <c r="D9464" t="s">
        <v>1116</v>
      </c>
      <c r="E9464" t="s">
        <v>1022</v>
      </c>
      <c r="F9464" t="s">
        <v>140</v>
      </c>
      <c r="G9464" t="s">
        <v>1020</v>
      </c>
      <c r="H9464" t="s">
        <v>140</v>
      </c>
      <c r="I9464" t="s">
        <v>1010</v>
      </c>
      <c r="J9464" t="s">
        <v>140</v>
      </c>
      <c r="K9464" t="s">
        <v>140</v>
      </c>
      <c r="L9464" t="s">
        <v>140</v>
      </c>
      <c r="M9464" t="s">
        <v>140</v>
      </c>
      <c r="N9464" t="s">
        <v>140</v>
      </c>
      <c r="O9464" t="s">
        <v>140</v>
      </c>
      <c r="P9464" t="s">
        <v>140</v>
      </c>
      <c r="Q9464" t="s">
        <v>1009</v>
      </c>
      <c r="R9464" t="s">
        <v>1009</v>
      </c>
      <c r="S9464" t="s">
        <v>1014</v>
      </c>
      <c r="T9464" t="s">
        <v>140</v>
      </c>
    </row>
    <row r="9465" spans="1:20" x14ac:dyDescent="0.35">
      <c r="A9465" t="s">
        <v>25</v>
      </c>
      <c r="B9465" t="s">
        <v>1385</v>
      </c>
      <c r="C9465">
        <v>16</v>
      </c>
      <c r="D9465" t="s">
        <v>1002</v>
      </c>
      <c r="E9465" t="s">
        <v>140</v>
      </c>
      <c r="F9465" t="s">
        <v>140</v>
      </c>
      <c r="G9465" t="s">
        <v>140</v>
      </c>
      <c r="H9465" t="s">
        <v>140</v>
      </c>
      <c r="I9465" t="s">
        <v>140</v>
      </c>
      <c r="J9465" t="s">
        <v>140</v>
      </c>
      <c r="K9465" t="s">
        <v>140</v>
      </c>
      <c r="L9465" t="s">
        <v>140</v>
      </c>
      <c r="M9465" t="s">
        <v>140</v>
      </c>
      <c r="N9465" t="s">
        <v>140</v>
      </c>
      <c r="O9465" t="s">
        <v>140</v>
      </c>
      <c r="P9465" t="s">
        <v>140</v>
      </c>
      <c r="Q9465" t="s">
        <v>140</v>
      </c>
      <c r="R9465" t="s">
        <v>1003</v>
      </c>
      <c r="S9465" t="s">
        <v>140</v>
      </c>
      <c r="T9465" t="s">
        <v>140</v>
      </c>
    </row>
    <row r="9466" spans="1:20" x14ac:dyDescent="0.35">
      <c r="A9466" t="s">
        <v>25</v>
      </c>
      <c r="B9466" t="s">
        <v>1386</v>
      </c>
      <c r="C9466">
        <v>1</v>
      </c>
      <c r="D9466" t="s">
        <v>177</v>
      </c>
      <c r="E9466" t="s">
        <v>140</v>
      </c>
      <c r="F9466" t="s">
        <v>140</v>
      </c>
      <c r="G9466" t="s">
        <v>140</v>
      </c>
      <c r="H9466" t="s">
        <v>140</v>
      </c>
      <c r="I9466" t="s">
        <v>140</v>
      </c>
      <c r="J9466" t="s">
        <v>140</v>
      </c>
      <c r="K9466" t="s">
        <v>140</v>
      </c>
      <c r="L9466" t="s">
        <v>140</v>
      </c>
      <c r="M9466" t="s">
        <v>140</v>
      </c>
      <c r="N9466" t="s">
        <v>140</v>
      </c>
      <c r="O9466" t="s">
        <v>140</v>
      </c>
      <c r="P9466" t="s">
        <v>140</v>
      </c>
      <c r="Q9466" t="s">
        <v>140</v>
      </c>
      <c r="R9466" t="s">
        <v>140</v>
      </c>
      <c r="S9466" t="s">
        <v>140</v>
      </c>
      <c r="T9466" t="s">
        <v>140</v>
      </c>
    </row>
    <row r="9467" spans="1:20" x14ac:dyDescent="0.35">
      <c r="A9467" t="s">
        <v>25</v>
      </c>
      <c r="B9467" t="s">
        <v>339</v>
      </c>
      <c r="C9467">
        <v>3</v>
      </c>
      <c r="D9467" t="s">
        <v>177</v>
      </c>
      <c r="E9467" t="s">
        <v>140</v>
      </c>
      <c r="F9467" t="s">
        <v>140</v>
      </c>
      <c r="G9467" t="s">
        <v>140</v>
      </c>
      <c r="H9467" t="s">
        <v>140</v>
      </c>
      <c r="I9467" t="s">
        <v>140</v>
      </c>
      <c r="J9467" t="s">
        <v>140</v>
      </c>
      <c r="K9467" t="s">
        <v>140</v>
      </c>
      <c r="L9467" t="s">
        <v>140</v>
      </c>
      <c r="M9467" t="s">
        <v>140</v>
      </c>
      <c r="N9467" t="s">
        <v>140</v>
      </c>
      <c r="O9467" t="s">
        <v>140</v>
      </c>
      <c r="P9467" t="s">
        <v>140</v>
      </c>
      <c r="Q9467" t="s">
        <v>140</v>
      </c>
      <c r="R9467" t="s">
        <v>140</v>
      </c>
      <c r="S9467" t="s">
        <v>140</v>
      </c>
      <c r="T9467" t="s">
        <v>140</v>
      </c>
    </row>
    <row r="9468" spans="1:20" x14ac:dyDescent="0.35">
      <c r="A9468" t="s">
        <v>26</v>
      </c>
      <c r="B9468" t="s">
        <v>1384</v>
      </c>
      <c r="C9468">
        <v>180</v>
      </c>
      <c r="D9468" t="s">
        <v>1121</v>
      </c>
      <c r="E9468" t="s">
        <v>1043</v>
      </c>
      <c r="F9468" t="s">
        <v>1014</v>
      </c>
      <c r="G9468" t="s">
        <v>1007</v>
      </c>
      <c r="H9468" t="s">
        <v>140</v>
      </c>
      <c r="I9468" t="s">
        <v>1066</v>
      </c>
      <c r="J9468" t="s">
        <v>140</v>
      </c>
      <c r="K9468" t="s">
        <v>140</v>
      </c>
      <c r="L9468" t="s">
        <v>140</v>
      </c>
      <c r="M9468" t="s">
        <v>140</v>
      </c>
      <c r="N9468" t="s">
        <v>1014</v>
      </c>
      <c r="O9468" t="s">
        <v>140</v>
      </c>
      <c r="P9468" t="s">
        <v>140</v>
      </c>
      <c r="Q9468" t="s">
        <v>140</v>
      </c>
      <c r="R9468" t="s">
        <v>1013</v>
      </c>
      <c r="S9468" t="s">
        <v>1014</v>
      </c>
      <c r="T9468" t="s">
        <v>140</v>
      </c>
    </row>
    <row r="9469" spans="1:20" x14ac:dyDescent="0.35">
      <c r="A9469" t="s">
        <v>26</v>
      </c>
      <c r="B9469" t="s">
        <v>1385</v>
      </c>
      <c r="C9469">
        <v>19</v>
      </c>
      <c r="D9469" t="s">
        <v>198</v>
      </c>
      <c r="E9469" t="s">
        <v>140</v>
      </c>
      <c r="F9469" t="s">
        <v>140</v>
      </c>
      <c r="G9469" t="s">
        <v>140</v>
      </c>
      <c r="H9469" t="s">
        <v>939</v>
      </c>
      <c r="I9469" t="s">
        <v>1003</v>
      </c>
      <c r="J9469" t="s">
        <v>140</v>
      </c>
      <c r="K9469" t="s">
        <v>140</v>
      </c>
      <c r="L9469" t="s">
        <v>140</v>
      </c>
      <c r="M9469" t="s">
        <v>140</v>
      </c>
      <c r="N9469" t="s">
        <v>140</v>
      </c>
      <c r="O9469" t="s">
        <v>140</v>
      </c>
      <c r="P9469" t="s">
        <v>140</v>
      </c>
      <c r="Q9469" t="s">
        <v>140</v>
      </c>
      <c r="R9469" t="s">
        <v>140</v>
      </c>
      <c r="S9469" t="s">
        <v>1104</v>
      </c>
      <c r="T9469" t="s">
        <v>140</v>
      </c>
    </row>
    <row r="9470" spans="1:20" x14ac:dyDescent="0.35">
      <c r="A9470" t="s">
        <v>26</v>
      </c>
      <c r="B9470" t="s">
        <v>1386</v>
      </c>
      <c r="C9470">
        <v>1</v>
      </c>
      <c r="D9470" t="s">
        <v>177</v>
      </c>
      <c r="E9470" t="s">
        <v>140</v>
      </c>
      <c r="F9470" t="s">
        <v>140</v>
      </c>
      <c r="G9470" t="s">
        <v>140</v>
      </c>
      <c r="H9470" t="s">
        <v>140</v>
      </c>
      <c r="I9470" t="s">
        <v>140</v>
      </c>
      <c r="J9470" t="s">
        <v>140</v>
      </c>
      <c r="K9470" t="s">
        <v>140</v>
      </c>
      <c r="L9470" t="s">
        <v>140</v>
      </c>
      <c r="M9470" t="s">
        <v>140</v>
      </c>
      <c r="N9470" t="s">
        <v>140</v>
      </c>
      <c r="O9470" t="s">
        <v>140</v>
      </c>
      <c r="P9470" t="s">
        <v>140</v>
      </c>
      <c r="Q9470" t="s">
        <v>140</v>
      </c>
      <c r="R9470" t="s">
        <v>140</v>
      </c>
      <c r="S9470" t="s">
        <v>140</v>
      </c>
      <c r="T9470" t="s">
        <v>140</v>
      </c>
    </row>
    <row r="9471" spans="1:20" x14ac:dyDescent="0.35">
      <c r="A9471" t="s">
        <v>26</v>
      </c>
      <c r="B9471" t="s">
        <v>339</v>
      </c>
      <c r="C9471">
        <v>2</v>
      </c>
      <c r="D9471" t="s">
        <v>177</v>
      </c>
      <c r="E9471" t="s">
        <v>140</v>
      </c>
      <c r="F9471" t="s">
        <v>140</v>
      </c>
      <c r="G9471" t="s">
        <v>140</v>
      </c>
      <c r="H9471" t="s">
        <v>140</v>
      </c>
      <c r="I9471" t="s">
        <v>140</v>
      </c>
      <c r="J9471" t="s">
        <v>140</v>
      </c>
      <c r="K9471" t="s">
        <v>140</v>
      </c>
      <c r="L9471" t="s">
        <v>140</v>
      </c>
      <c r="M9471" t="s">
        <v>140</v>
      </c>
      <c r="N9471" t="s">
        <v>140</v>
      </c>
      <c r="O9471" t="s">
        <v>140</v>
      </c>
      <c r="P9471" t="s">
        <v>140</v>
      </c>
      <c r="Q9471" t="s">
        <v>140</v>
      </c>
      <c r="R9471" t="s">
        <v>140</v>
      </c>
      <c r="S9471" t="s">
        <v>140</v>
      </c>
      <c r="T9471" t="s">
        <v>140</v>
      </c>
    </row>
    <row r="9472" spans="1:20" x14ac:dyDescent="0.35">
      <c r="A9472" t="s">
        <v>27</v>
      </c>
      <c r="B9472" t="s">
        <v>1384</v>
      </c>
      <c r="C9472">
        <v>192</v>
      </c>
      <c r="D9472" t="s">
        <v>1201</v>
      </c>
      <c r="E9472" t="s">
        <v>1009</v>
      </c>
      <c r="F9472" t="s">
        <v>140</v>
      </c>
      <c r="G9472" t="s">
        <v>140</v>
      </c>
      <c r="H9472" t="s">
        <v>140</v>
      </c>
      <c r="I9472" t="s">
        <v>140</v>
      </c>
      <c r="J9472" t="s">
        <v>140</v>
      </c>
      <c r="K9472" t="s">
        <v>140</v>
      </c>
      <c r="L9472" t="s">
        <v>140</v>
      </c>
      <c r="M9472" t="s">
        <v>140</v>
      </c>
      <c r="N9472" t="s">
        <v>140</v>
      </c>
      <c r="O9472" t="s">
        <v>140</v>
      </c>
      <c r="P9472" t="s">
        <v>140</v>
      </c>
      <c r="Q9472" t="s">
        <v>140</v>
      </c>
      <c r="R9472" t="s">
        <v>1013</v>
      </c>
      <c r="S9472" t="s">
        <v>140</v>
      </c>
      <c r="T9472" t="s">
        <v>140</v>
      </c>
    </row>
    <row r="9473" spans="1:20" x14ac:dyDescent="0.35">
      <c r="A9473" t="s">
        <v>27</v>
      </c>
      <c r="B9473" t="s">
        <v>1385</v>
      </c>
      <c r="C9473">
        <v>11</v>
      </c>
      <c r="D9473" t="s">
        <v>943</v>
      </c>
      <c r="E9473" t="s">
        <v>140</v>
      </c>
      <c r="F9473" t="s">
        <v>140</v>
      </c>
      <c r="G9473" t="s">
        <v>140</v>
      </c>
      <c r="H9473" t="s">
        <v>140</v>
      </c>
      <c r="I9473" t="s">
        <v>140</v>
      </c>
      <c r="J9473" t="s">
        <v>140</v>
      </c>
      <c r="K9473" t="s">
        <v>140</v>
      </c>
      <c r="L9473" t="s">
        <v>140</v>
      </c>
      <c r="M9473" t="s">
        <v>140</v>
      </c>
      <c r="N9473" t="s">
        <v>140</v>
      </c>
      <c r="O9473" t="s">
        <v>140</v>
      </c>
      <c r="P9473" t="s">
        <v>140</v>
      </c>
      <c r="Q9473" t="s">
        <v>140</v>
      </c>
      <c r="R9473" t="s">
        <v>140</v>
      </c>
      <c r="S9473" t="s">
        <v>140</v>
      </c>
      <c r="T9473" t="s">
        <v>942</v>
      </c>
    </row>
    <row r="9474" spans="1:20" x14ac:dyDescent="0.35">
      <c r="A9474" t="s">
        <v>27</v>
      </c>
      <c r="B9474" t="s">
        <v>1386</v>
      </c>
      <c r="C9474">
        <v>1</v>
      </c>
      <c r="D9474" t="s">
        <v>177</v>
      </c>
      <c r="E9474" t="s">
        <v>140</v>
      </c>
      <c r="F9474" t="s">
        <v>140</v>
      </c>
      <c r="G9474" t="s">
        <v>140</v>
      </c>
      <c r="H9474" t="s">
        <v>140</v>
      </c>
      <c r="I9474" t="s">
        <v>140</v>
      </c>
      <c r="J9474" t="s">
        <v>140</v>
      </c>
      <c r="K9474" t="s">
        <v>140</v>
      </c>
      <c r="L9474" t="s">
        <v>140</v>
      </c>
      <c r="M9474" t="s">
        <v>140</v>
      </c>
      <c r="N9474" t="s">
        <v>140</v>
      </c>
      <c r="O9474" t="s">
        <v>140</v>
      </c>
      <c r="P9474" t="s">
        <v>140</v>
      </c>
      <c r="Q9474" t="s">
        <v>140</v>
      </c>
      <c r="R9474" t="s">
        <v>140</v>
      </c>
      <c r="S9474" t="s">
        <v>140</v>
      </c>
      <c r="T9474" t="s">
        <v>140</v>
      </c>
    </row>
    <row r="9475" spans="1:20" x14ac:dyDescent="0.35">
      <c r="A9475" t="s">
        <v>28</v>
      </c>
      <c r="B9475" t="s">
        <v>1384</v>
      </c>
      <c r="C9475">
        <v>175</v>
      </c>
      <c r="D9475" t="s">
        <v>1168</v>
      </c>
      <c r="E9475" t="s">
        <v>1016</v>
      </c>
      <c r="F9475" t="s">
        <v>140</v>
      </c>
      <c r="G9475" t="s">
        <v>1098</v>
      </c>
      <c r="H9475" t="s">
        <v>140</v>
      </c>
      <c r="I9475" t="s">
        <v>140</v>
      </c>
      <c r="J9475" t="s">
        <v>140</v>
      </c>
      <c r="K9475" t="s">
        <v>140</v>
      </c>
      <c r="L9475" t="s">
        <v>140</v>
      </c>
      <c r="M9475" t="s">
        <v>140</v>
      </c>
      <c r="N9475" t="s">
        <v>140</v>
      </c>
      <c r="O9475" t="s">
        <v>140</v>
      </c>
      <c r="P9475" t="s">
        <v>140</v>
      </c>
      <c r="Q9475" t="s">
        <v>140</v>
      </c>
      <c r="R9475" t="s">
        <v>1010</v>
      </c>
      <c r="S9475" t="s">
        <v>140</v>
      </c>
      <c r="T9475" t="s">
        <v>140</v>
      </c>
    </row>
    <row r="9476" spans="1:20" x14ac:dyDescent="0.35">
      <c r="A9476" t="s">
        <v>28</v>
      </c>
      <c r="B9476" t="s">
        <v>1385</v>
      </c>
      <c r="C9476">
        <v>29</v>
      </c>
      <c r="D9476" t="s">
        <v>1144</v>
      </c>
      <c r="E9476" t="s">
        <v>140</v>
      </c>
      <c r="F9476" t="s">
        <v>140</v>
      </c>
      <c r="G9476" t="s">
        <v>140</v>
      </c>
      <c r="H9476" t="s">
        <v>140</v>
      </c>
      <c r="I9476" t="s">
        <v>1011</v>
      </c>
      <c r="J9476" t="s">
        <v>140</v>
      </c>
      <c r="K9476" t="s">
        <v>140</v>
      </c>
      <c r="L9476" t="s">
        <v>140</v>
      </c>
      <c r="M9476" t="s">
        <v>140</v>
      </c>
      <c r="N9476" t="s">
        <v>140</v>
      </c>
      <c r="O9476" t="s">
        <v>140</v>
      </c>
      <c r="P9476" t="s">
        <v>140</v>
      </c>
      <c r="Q9476" t="s">
        <v>140</v>
      </c>
      <c r="R9476" t="s">
        <v>140</v>
      </c>
      <c r="S9476" t="s">
        <v>1011</v>
      </c>
      <c r="T9476" t="s">
        <v>140</v>
      </c>
    </row>
    <row r="9477" spans="1:20" x14ac:dyDescent="0.35">
      <c r="A9477" t="s">
        <v>28</v>
      </c>
      <c r="B9477" t="s">
        <v>339</v>
      </c>
      <c r="C9477">
        <v>3</v>
      </c>
      <c r="D9477" t="s">
        <v>177</v>
      </c>
      <c r="E9477" t="s">
        <v>140</v>
      </c>
      <c r="F9477" t="s">
        <v>140</v>
      </c>
      <c r="G9477" t="s">
        <v>140</v>
      </c>
      <c r="H9477" t="s">
        <v>140</v>
      </c>
      <c r="I9477" t="s">
        <v>140</v>
      </c>
      <c r="J9477" t="s">
        <v>140</v>
      </c>
      <c r="K9477" t="s">
        <v>140</v>
      </c>
      <c r="L9477" t="s">
        <v>140</v>
      </c>
      <c r="M9477" t="s">
        <v>140</v>
      </c>
      <c r="N9477" t="s">
        <v>140</v>
      </c>
      <c r="O9477" t="s">
        <v>140</v>
      </c>
      <c r="P9477" t="s">
        <v>140</v>
      </c>
      <c r="Q9477" t="s">
        <v>140</v>
      </c>
      <c r="R9477" t="s">
        <v>140</v>
      </c>
      <c r="S9477" t="s">
        <v>140</v>
      </c>
      <c r="T9477" t="s">
        <v>140</v>
      </c>
    </row>
    <row r="9478" spans="1:20" x14ac:dyDescent="0.35">
      <c r="A9478" t="s">
        <v>29</v>
      </c>
      <c r="B9478" t="s">
        <v>1384</v>
      </c>
      <c r="C9478">
        <v>188</v>
      </c>
      <c r="D9478" t="s">
        <v>1159</v>
      </c>
      <c r="E9478" t="s">
        <v>140</v>
      </c>
      <c r="F9478" t="s">
        <v>1014</v>
      </c>
      <c r="G9478" t="s">
        <v>140</v>
      </c>
      <c r="H9478" t="s">
        <v>140</v>
      </c>
      <c r="I9478" t="s">
        <v>140</v>
      </c>
      <c r="J9478" t="s">
        <v>140</v>
      </c>
      <c r="K9478" t="s">
        <v>1021</v>
      </c>
      <c r="L9478" t="s">
        <v>140</v>
      </c>
      <c r="M9478" t="s">
        <v>140</v>
      </c>
      <c r="N9478" t="s">
        <v>140</v>
      </c>
      <c r="O9478" t="s">
        <v>140</v>
      </c>
      <c r="P9478" t="s">
        <v>140</v>
      </c>
      <c r="Q9478" t="s">
        <v>140</v>
      </c>
      <c r="R9478" t="s">
        <v>140</v>
      </c>
      <c r="S9478" t="s">
        <v>140</v>
      </c>
      <c r="T9478" t="s">
        <v>140</v>
      </c>
    </row>
    <row r="9479" spans="1:20" x14ac:dyDescent="0.35">
      <c r="A9479" t="s">
        <v>29</v>
      </c>
      <c r="B9479" t="s">
        <v>1385</v>
      </c>
      <c r="C9479">
        <v>15</v>
      </c>
      <c r="D9479" t="s">
        <v>1114</v>
      </c>
      <c r="E9479" t="s">
        <v>140</v>
      </c>
      <c r="F9479" t="s">
        <v>140</v>
      </c>
      <c r="G9479" t="s">
        <v>953</v>
      </c>
      <c r="H9479" t="s">
        <v>140</v>
      </c>
      <c r="I9479" t="s">
        <v>140</v>
      </c>
      <c r="J9479" t="s">
        <v>140</v>
      </c>
      <c r="K9479" t="s">
        <v>140</v>
      </c>
      <c r="L9479" t="s">
        <v>140</v>
      </c>
      <c r="M9479" t="s">
        <v>140</v>
      </c>
      <c r="N9479" t="s">
        <v>140</v>
      </c>
      <c r="O9479" t="s">
        <v>140</v>
      </c>
      <c r="P9479" t="s">
        <v>140</v>
      </c>
      <c r="Q9479" t="s">
        <v>140</v>
      </c>
      <c r="R9479" t="s">
        <v>140</v>
      </c>
      <c r="S9479" t="s">
        <v>140</v>
      </c>
      <c r="T9479" t="s">
        <v>140</v>
      </c>
    </row>
    <row r="9480" spans="1:20" x14ac:dyDescent="0.35">
      <c r="A9480" t="s">
        <v>29</v>
      </c>
      <c r="B9480" t="s">
        <v>1386</v>
      </c>
      <c r="C9480">
        <v>1</v>
      </c>
      <c r="D9480" t="s">
        <v>177</v>
      </c>
      <c r="E9480" t="s">
        <v>140</v>
      </c>
      <c r="F9480" t="s">
        <v>140</v>
      </c>
      <c r="G9480" t="s">
        <v>140</v>
      </c>
      <c r="H9480" t="s">
        <v>140</v>
      </c>
      <c r="I9480" t="s">
        <v>140</v>
      </c>
      <c r="J9480" t="s">
        <v>140</v>
      </c>
      <c r="K9480" t="s">
        <v>140</v>
      </c>
      <c r="L9480" t="s">
        <v>140</v>
      </c>
      <c r="M9480" t="s">
        <v>140</v>
      </c>
      <c r="N9480" t="s">
        <v>140</v>
      </c>
      <c r="O9480" t="s">
        <v>140</v>
      </c>
      <c r="P9480" t="s">
        <v>140</v>
      </c>
      <c r="Q9480" t="s">
        <v>140</v>
      </c>
      <c r="R9480" t="s">
        <v>140</v>
      </c>
      <c r="S9480" t="s">
        <v>140</v>
      </c>
      <c r="T9480" t="s">
        <v>140</v>
      </c>
    </row>
    <row r="9481" spans="1:20" x14ac:dyDescent="0.35">
      <c r="A9481" t="s">
        <v>30</v>
      </c>
      <c r="B9481" t="s">
        <v>1384</v>
      </c>
      <c r="C9481">
        <v>186</v>
      </c>
      <c r="D9481" t="s">
        <v>1179</v>
      </c>
      <c r="E9481" t="s">
        <v>1016</v>
      </c>
      <c r="F9481" t="s">
        <v>140</v>
      </c>
      <c r="G9481" t="s">
        <v>1010</v>
      </c>
      <c r="H9481" t="s">
        <v>140</v>
      </c>
      <c r="I9481" t="s">
        <v>1016</v>
      </c>
      <c r="J9481" t="s">
        <v>140</v>
      </c>
      <c r="K9481" t="s">
        <v>140</v>
      </c>
      <c r="L9481" t="s">
        <v>140</v>
      </c>
      <c r="M9481" t="s">
        <v>140</v>
      </c>
      <c r="N9481" t="s">
        <v>140</v>
      </c>
      <c r="O9481" t="s">
        <v>140</v>
      </c>
      <c r="P9481" t="s">
        <v>140</v>
      </c>
      <c r="Q9481" t="s">
        <v>140</v>
      </c>
      <c r="R9481" t="s">
        <v>140</v>
      </c>
      <c r="S9481" t="s">
        <v>140</v>
      </c>
      <c r="T9481" t="s">
        <v>140</v>
      </c>
    </row>
    <row r="9482" spans="1:20" x14ac:dyDescent="0.35">
      <c r="A9482" t="s">
        <v>30</v>
      </c>
      <c r="B9482" t="s">
        <v>1385</v>
      </c>
      <c r="C9482">
        <v>16</v>
      </c>
      <c r="D9482" t="s">
        <v>177</v>
      </c>
      <c r="E9482" t="s">
        <v>140</v>
      </c>
      <c r="F9482" t="s">
        <v>140</v>
      </c>
      <c r="G9482" t="s">
        <v>140</v>
      </c>
      <c r="H9482" t="s">
        <v>140</v>
      </c>
      <c r="I9482" t="s">
        <v>140</v>
      </c>
      <c r="J9482" t="s">
        <v>140</v>
      </c>
      <c r="K9482" t="s">
        <v>140</v>
      </c>
      <c r="L9482" t="s">
        <v>140</v>
      </c>
      <c r="M9482" t="s">
        <v>140</v>
      </c>
      <c r="N9482" t="s">
        <v>140</v>
      </c>
      <c r="O9482" t="s">
        <v>140</v>
      </c>
      <c r="P9482" t="s">
        <v>140</v>
      </c>
      <c r="Q9482" t="s">
        <v>140</v>
      </c>
      <c r="R9482" t="s">
        <v>140</v>
      </c>
      <c r="S9482" t="s">
        <v>140</v>
      </c>
      <c r="T9482" t="s">
        <v>140</v>
      </c>
    </row>
    <row r="9483" spans="1:20" x14ac:dyDescent="0.35">
      <c r="A9483" t="s">
        <v>31</v>
      </c>
      <c r="B9483" t="s">
        <v>1384</v>
      </c>
      <c r="C9483">
        <v>26</v>
      </c>
      <c r="D9483" t="s">
        <v>434</v>
      </c>
      <c r="E9483" t="s">
        <v>187</v>
      </c>
      <c r="F9483" t="s">
        <v>1070</v>
      </c>
      <c r="G9483" t="s">
        <v>677</v>
      </c>
      <c r="H9483" t="s">
        <v>1019</v>
      </c>
      <c r="I9483" t="s">
        <v>97</v>
      </c>
      <c r="J9483" t="s">
        <v>140</v>
      </c>
      <c r="K9483" t="s">
        <v>140</v>
      </c>
      <c r="L9483" t="s">
        <v>140</v>
      </c>
      <c r="M9483" t="s">
        <v>140</v>
      </c>
      <c r="N9483" t="s">
        <v>716</v>
      </c>
      <c r="O9483" t="s">
        <v>140</v>
      </c>
      <c r="P9483" t="s">
        <v>1070</v>
      </c>
      <c r="Q9483" t="s">
        <v>140</v>
      </c>
      <c r="R9483" t="s">
        <v>1043</v>
      </c>
      <c r="S9483" t="s">
        <v>140</v>
      </c>
      <c r="T9483" t="s">
        <v>140</v>
      </c>
    </row>
    <row r="9484" spans="1:20" x14ac:dyDescent="0.35">
      <c r="A9484" t="s">
        <v>31</v>
      </c>
      <c r="B9484" t="s">
        <v>1385</v>
      </c>
      <c r="C9484">
        <v>155</v>
      </c>
      <c r="D9484" t="s">
        <v>727</v>
      </c>
      <c r="E9484" t="s">
        <v>794</v>
      </c>
      <c r="F9484" t="s">
        <v>1044</v>
      </c>
      <c r="G9484" t="s">
        <v>452</v>
      </c>
      <c r="H9484" t="s">
        <v>1043</v>
      </c>
      <c r="I9484" t="s">
        <v>405</v>
      </c>
      <c r="J9484" t="s">
        <v>1010</v>
      </c>
      <c r="K9484" t="s">
        <v>140</v>
      </c>
      <c r="L9484" t="s">
        <v>1068</v>
      </c>
      <c r="M9484" t="s">
        <v>140</v>
      </c>
      <c r="N9484" t="s">
        <v>983</v>
      </c>
      <c r="O9484" t="s">
        <v>1016</v>
      </c>
      <c r="P9484" t="s">
        <v>1066</v>
      </c>
      <c r="Q9484" t="s">
        <v>1007</v>
      </c>
      <c r="R9484" t="s">
        <v>1068</v>
      </c>
      <c r="S9484" t="s">
        <v>140</v>
      </c>
      <c r="T9484" t="s">
        <v>140</v>
      </c>
    </row>
    <row r="9485" spans="1:20" x14ac:dyDescent="0.35">
      <c r="A9485" t="s">
        <v>31</v>
      </c>
      <c r="B9485" t="s">
        <v>1386</v>
      </c>
      <c r="C9485">
        <v>23</v>
      </c>
      <c r="D9485" t="s">
        <v>71</v>
      </c>
      <c r="E9485" t="s">
        <v>418</v>
      </c>
      <c r="F9485" t="s">
        <v>827</v>
      </c>
      <c r="G9485" t="s">
        <v>407</v>
      </c>
      <c r="H9485" t="s">
        <v>660</v>
      </c>
      <c r="I9485" t="s">
        <v>900</v>
      </c>
      <c r="J9485" t="s">
        <v>939</v>
      </c>
      <c r="K9485" t="s">
        <v>140</v>
      </c>
      <c r="L9485" t="s">
        <v>1100</v>
      </c>
      <c r="M9485" t="s">
        <v>140</v>
      </c>
      <c r="N9485" t="s">
        <v>703</v>
      </c>
      <c r="O9485" t="s">
        <v>140</v>
      </c>
      <c r="P9485" t="s">
        <v>977</v>
      </c>
      <c r="Q9485" t="s">
        <v>660</v>
      </c>
      <c r="R9485" t="s">
        <v>140</v>
      </c>
      <c r="S9485" t="s">
        <v>140</v>
      </c>
      <c r="T9485" t="s">
        <v>140</v>
      </c>
    </row>
    <row r="9486" spans="1:20" x14ac:dyDescent="0.35">
      <c r="A9486" t="s">
        <v>31</v>
      </c>
      <c r="B9486" t="s">
        <v>339</v>
      </c>
      <c r="C9486">
        <v>3</v>
      </c>
      <c r="D9486" t="s">
        <v>385</v>
      </c>
      <c r="E9486" t="s">
        <v>140</v>
      </c>
      <c r="F9486" t="s">
        <v>384</v>
      </c>
      <c r="G9486" t="s">
        <v>384</v>
      </c>
      <c r="H9486" t="s">
        <v>140</v>
      </c>
      <c r="I9486" t="s">
        <v>799</v>
      </c>
      <c r="J9486" t="s">
        <v>140</v>
      </c>
      <c r="K9486" t="s">
        <v>140</v>
      </c>
      <c r="L9486" t="s">
        <v>799</v>
      </c>
      <c r="M9486" t="s">
        <v>140</v>
      </c>
      <c r="N9486" t="s">
        <v>799</v>
      </c>
      <c r="O9486" t="s">
        <v>140</v>
      </c>
      <c r="P9486" t="s">
        <v>140</v>
      </c>
      <c r="Q9486" t="s">
        <v>140</v>
      </c>
      <c r="R9486" t="s">
        <v>140</v>
      </c>
      <c r="S9486" t="s">
        <v>140</v>
      </c>
      <c r="T9486" t="s">
        <v>140</v>
      </c>
    </row>
    <row r="9487" spans="1:20" x14ac:dyDescent="0.35">
      <c r="A9487" t="s">
        <v>32</v>
      </c>
      <c r="B9487" t="s">
        <v>1384</v>
      </c>
      <c r="C9487">
        <v>3760</v>
      </c>
      <c r="D9487" t="s">
        <v>100</v>
      </c>
      <c r="E9487" t="s">
        <v>1098</v>
      </c>
      <c r="F9487" t="s">
        <v>1009</v>
      </c>
      <c r="G9487" t="s">
        <v>996</v>
      </c>
      <c r="H9487" t="s">
        <v>1008</v>
      </c>
      <c r="I9487" t="s">
        <v>1050</v>
      </c>
      <c r="J9487" t="s">
        <v>1022</v>
      </c>
      <c r="K9487" t="s">
        <v>1010</v>
      </c>
      <c r="L9487" t="s">
        <v>1010</v>
      </c>
      <c r="M9487" t="s">
        <v>1022</v>
      </c>
      <c r="N9487" t="s">
        <v>1012</v>
      </c>
      <c r="O9487" t="s">
        <v>140</v>
      </c>
      <c r="P9487" t="s">
        <v>1022</v>
      </c>
      <c r="Q9487" t="s">
        <v>1008</v>
      </c>
      <c r="R9487" t="s">
        <v>1013</v>
      </c>
      <c r="S9487" t="s">
        <v>1016</v>
      </c>
      <c r="T9487" t="s">
        <v>1022</v>
      </c>
    </row>
    <row r="9488" spans="1:20" x14ac:dyDescent="0.35">
      <c r="A9488" t="s">
        <v>32</v>
      </c>
      <c r="B9488" t="s">
        <v>1385</v>
      </c>
      <c r="C9488">
        <v>1021</v>
      </c>
      <c r="D9488" t="s">
        <v>420</v>
      </c>
      <c r="E9488" t="s">
        <v>527</v>
      </c>
      <c r="F9488" t="s">
        <v>1098</v>
      </c>
      <c r="G9488" t="s">
        <v>952</v>
      </c>
      <c r="H9488" t="s">
        <v>775</v>
      </c>
      <c r="I9488" t="s">
        <v>660</v>
      </c>
      <c r="J9488" t="s">
        <v>1022</v>
      </c>
      <c r="K9488" t="s">
        <v>1008</v>
      </c>
      <c r="L9488" t="s">
        <v>1014</v>
      </c>
      <c r="M9488" t="s">
        <v>1022</v>
      </c>
      <c r="N9488" t="s">
        <v>1055</v>
      </c>
      <c r="O9488" t="s">
        <v>1022</v>
      </c>
      <c r="P9488" t="s">
        <v>1010</v>
      </c>
      <c r="Q9488" t="s">
        <v>1043</v>
      </c>
      <c r="R9488" t="s">
        <v>1017</v>
      </c>
      <c r="S9488" t="s">
        <v>775</v>
      </c>
      <c r="T9488" t="s">
        <v>1022</v>
      </c>
    </row>
    <row r="9489" spans="1:20" x14ac:dyDescent="0.35">
      <c r="A9489" t="s">
        <v>32</v>
      </c>
      <c r="B9489" t="s">
        <v>1386</v>
      </c>
      <c r="C9489">
        <v>104</v>
      </c>
      <c r="D9489" t="s">
        <v>925</v>
      </c>
      <c r="E9489" t="s">
        <v>812</v>
      </c>
      <c r="F9489" t="s">
        <v>950</v>
      </c>
      <c r="G9489" t="s">
        <v>521</v>
      </c>
      <c r="H9489" t="s">
        <v>1060</v>
      </c>
      <c r="I9489" t="s">
        <v>131</v>
      </c>
      <c r="J9489" t="s">
        <v>1022</v>
      </c>
      <c r="K9489" t="s">
        <v>1013</v>
      </c>
      <c r="L9489" t="s">
        <v>1060</v>
      </c>
      <c r="M9489" t="s">
        <v>1013</v>
      </c>
      <c r="N9489" t="s">
        <v>87</v>
      </c>
      <c r="O9489" t="s">
        <v>140</v>
      </c>
      <c r="P9489" t="s">
        <v>1008</v>
      </c>
      <c r="Q9489" t="s">
        <v>903</v>
      </c>
      <c r="R9489" t="s">
        <v>1010</v>
      </c>
      <c r="S9489" t="s">
        <v>140</v>
      </c>
      <c r="T9489" t="s">
        <v>140</v>
      </c>
    </row>
    <row r="9490" spans="1:20" x14ac:dyDescent="0.35">
      <c r="A9490" t="s">
        <v>32</v>
      </c>
      <c r="B9490" t="s">
        <v>339</v>
      </c>
      <c r="C9490">
        <v>38</v>
      </c>
      <c r="D9490" t="s">
        <v>839</v>
      </c>
      <c r="E9490" t="s">
        <v>1064</v>
      </c>
      <c r="F9490" t="s">
        <v>1054</v>
      </c>
      <c r="G9490" t="s">
        <v>1054</v>
      </c>
      <c r="H9490" t="s">
        <v>140</v>
      </c>
      <c r="I9490" t="s">
        <v>950</v>
      </c>
      <c r="J9490" t="s">
        <v>140</v>
      </c>
      <c r="K9490" t="s">
        <v>140</v>
      </c>
      <c r="L9490" t="s">
        <v>775</v>
      </c>
      <c r="M9490" t="s">
        <v>140</v>
      </c>
      <c r="N9490" t="s">
        <v>939</v>
      </c>
      <c r="O9490" t="s">
        <v>140</v>
      </c>
      <c r="P9490" t="s">
        <v>140</v>
      </c>
      <c r="Q9490" t="s">
        <v>140</v>
      </c>
      <c r="R9490" t="s">
        <v>140</v>
      </c>
      <c r="S9490" t="s">
        <v>140</v>
      </c>
      <c r="T9490" t="s">
        <v>140</v>
      </c>
    </row>
    <row r="9492" spans="1:20" x14ac:dyDescent="0.35">
      <c r="A9492" t="s">
        <v>1387</v>
      </c>
    </row>
    <row r="9493" spans="1:20" x14ac:dyDescent="0.35">
      <c r="A9493" t="s">
        <v>2</v>
      </c>
      <c r="B9493" t="s">
        <v>3</v>
      </c>
      <c r="C9493" t="s">
        <v>1388</v>
      </c>
      <c r="D9493" t="s">
        <v>1389</v>
      </c>
      <c r="E9493" t="s">
        <v>1390</v>
      </c>
      <c r="F9493" t="s">
        <v>1391</v>
      </c>
      <c r="G9493" t="s">
        <v>1392</v>
      </c>
      <c r="H9493" t="s">
        <v>1393</v>
      </c>
      <c r="I9493" t="s">
        <v>1394</v>
      </c>
      <c r="J9493" t="s">
        <v>1395</v>
      </c>
      <c r="K9493" t="s">
        <v>1396</v>
      </c>
      <c r="L9493" t="s">
        <v>1397</v>
      </c>
      <c r="M9493" t="s">
        <v>1376</v>
      </c>
      <c r="N9493" t="s">
        <v>1398</v>
      </c>
    </row>
    <row r="9494" spans="1:20" x14ac:dyDescent="0.35">
      <c r="A9494" t="s">
        <v>8</v>
      </c>
      <c r="B9494">
        <v>204</v>
      </c>
      <c r="C9494" t="s">
        <v>1073</v>
      </c>
      <c r="D9494" t="s">
        <v>1050</v>
      </c>
      <c r="E9494" t="s">
        <v>1018</v>
      </c>
      <c r="F9494" t="s">
        <v>1102</v>
      </c>
      <c r="G9494" t="s">
        <v>1047</v>
      </c>
      <c r="H9494" t="s">
        <v>1014</v>
      </c>
      <c r="I9494" t="s">
        <v>939</v>
      </c>
      <c r="J9494" t="s">
        <v>458</v>
      </c>
      <c r="K9494" t="s">
        <v>733</v>
      </c>
      <c r="L9494" t="s">
        <v>419</v>
      </c>
      <c r="M9494" t="s">
        <v>515</v>
      </c>
      <c r="N9494" t="s">
        <v>1014</v>
      </c>
    </row>
    <row r="9495" spans="1:20" x14ac:dyDescent="0.35">
      <c r="A9495" t="s">
        <v>9</v>
      </c>
      <c r="B9495">
        <v>201</v>
      </c>
      <c r="C9495" t="s">
        <v>1016</v>
      </c>
      <c r="D9495" t="s">
        <v>140</v>
      </c>
      <c r="E9495" t="s">
        <v>775</v>
      </c>
      <c r="F9495" t="s">
        <v>971</v>
      </c>
      <c r="G9495" t="s">
        <v>1011</v>
      </c>
      <c r="H9495" t="s">
        <v>1013</v>
      </c>
      <c r="I9495" t="s">
        <v>1008</v>
      </c>
      <c r="J9495" t="s">
        <v>1014</v>
      </c>
      <c r="K9495" t="s">
        <v>1021</v>
      </c>
      <c r="L9495" t="s">
        <v>110</v>
      </c>
      <c r="M9495" t="s">
        <v>775</v>
      </c>
      <c r="N9495" t="s">
        <v>140</v>
      </c>
    </row>
    <row r="9496" spans="1:20" x14ac:dyDescent="0.35">
      <c r="A9496" t="s">
        <v>10</v>
      </c>
      <c r="B9496">
        <v>208</v>
      </c>
      <c r="C9496" t="s">
        <v>1014</v>
      </c>
      <c r="D9496" t="s">
        <v>1011</v>
      </c>
      <c r="E9496" t="s">
        <v>775</v>
      </c>
      <c r="F9496" t="s">
        <v>1057</v>
      </c>
      <c r="G9496" t="s">
        <v>1011</v>
      </c>
      <c r="H9496" t="s">
        <v>775</v>
      </c>
      <c r="I9496" t="s">
        <v>1011</v>
      </c>
      <c r="J9496" t="s">
        <v>1073</v>
      </c>
      <c r="K9496" t="s">
        <v>1055</v>
      </c>
      <c r="L9496" t="s">
        <v>927</v>
      </c>
      <c r="M9496" t="s">
        <v>940</v>
      </c>
      <c r="N9496" t="s">
        <v>775</v>
      </c>
    </row>
    <row r="9497" spans="1:20" x14ac:dyDescent="0.35">
      <c r="A9497" t="s">
        <v>11</v>
      </c>
      <c r="B9497">
        <v>206</v>
      </c>
      <c r="C9497" t="s">
        <v>1012</v>
      </c>
      <c r="D9497" t="s">
        <v>140</v>
      </c>
      <c r="E9497" t="s">
        <v>140</v>
      </c>
      <c r="F9497" t="s">
        <v>1061</v>
      </c>
      <c r="G9497" t="s">
        <v>1011</v>
      </c>
      <c r="H9497" t="s">
        <v>1054</v>
      </c>
      <c r="I9497" t="s">
        <v>1011</v>
      </c>
      <c r="J9497" t="s">
        <v>1066</v>
      </c>
      <c r="K9497" t="s">
        <v>1046</v>
      </c>
      <c r="L9497" t="s">
        <v>992</v>
      </c>
      <c r="M9497" t="s">
        <v>1052</v>
      </c>
      <c r="N9497" t="s">
        <v>1010</v>
      </c>
    </row>
    <row r="9498" spans="1:20" x14ac:dyDescent="0.35">
      <c r="A9498" t="s">
        <v>12</v>
      </c>
      <c r="B9498">
        <v>209</v>
      </c>
      <c r="C9498" t="s">
        <v>939</v>
      </c>
      <c r="D9498" t="s">
        <v>1019</v>
      </c>
      <c r="E9498" t="s">
        <v>1009</v>
      </c>
      <c r="F9498" t="s">
        <v>919</v>
      </c>
      <c r="G9498" t="s">
        <v>1058</v>
      </c>
      <c r="H9498" t="s">
        <v>140</v>
      </c>
      <c r="I9498" t="s">
        <v>1017</v>
      </c>
      <c r="J9498" t="s">
        <v>1098</v>
      </c>
      <c r="K9498" t="s">
        <v>1070</v>
      </c>
      <c r="L9498" t="s">
        <v>466</v>
      </c>
      <c r="M9498" t="s">
        <v>967</v>
      </c>
      <c r="N9498" t="s">
        <v>1054</v>
      </c>
    </row>
    <row r="9499" spans="1:20" x14ac:dyDescent="0.35">
      <c r="A9499" t="s">
        <v>13</v>
      </c>
      <c r="B9499">
        <v>206</v>
      </c>
      <c r="C9499" t="s">
        <v>1009</v>
      </c>
      <c r="D9499" t="s">
        <v>1018</v>
      </c>
      <c r="E9499" t="s">
        <v>345</v>
      </c>
      <c r="F9499" t="s">
        <v>756</v>
      </c>
      <c r="G9499" t="s">
        <v>929</v>
      </c>
      <c r="H9499" t="s">
        <v>664</v>
      </c>
      <c r="I9499" t="s">
        <v>1020</v>
      </c>
      <c r="J9499" t="s">
        <v>837</v>
      </c>
      <c r="K9499" t="s">
        <v>824</v>
      </c>
      <c r="L9499" t="s">
        <v>907</v>
      </c>
      <c r="M9499" t="s">
        <v>1064</v>
      </c>
      <c r="N9499" t="s">
        <v>140</v>
      </c>
    </row>
    <row r="9500" spans="1:20" x14ac:dyDescent="0.35">
      <c r="A9500" t="s">
        <v>14</v>
      </c>
      <c r="B9500">
        <v>202</v>
      </c>
      <c r="C9500" t="s">
        <v>1068</v>
      </c>
      <c r="D9500" t="s">
        <v>1014</v>
      </c>
      <c r="E9500" t="s">
        <v>939</v>
      </c>
      <c r="F9500" t="s">
        <v>996</v>
      </c>
      <c r="G9500" t="s">
        <v>1048</v>
      </c>
      <c r="H9500" t="s">
        <v>1008</v>
      </c>
      <c r="I9500" t="s">
        <v>1098</v>
      </c>
      <c r="J9500" t="s">
        <v>458</v>
      </c>
      <c r="K9500" t="s">
        <v>1055</v>
      </c>
      <c r="L9500" t="s">
        <v>491</v>
      </c>
      <c r="M9500" t="s">
        <v>1052</v>
      </c>
      <c r="N9500" t="s">
        <v>140</v>
      </c>
    </row>
    <row r="9501" spans="1:20" x14ac:dyDescent="0.35">
      <c r="A9501" t="s">
        <v>15</v>
      </c>
      <c r="B9501">
        <v>206</v>
      </c>
      <c r="C9501" t="s">
        <v>1050</v>
      </c>
      <c r="D9501" t="s">
        <v>1013</v>
      </c>
      <c r="E9501" t="s">
        <v>140</v>
      </c>
      <c r="F9501" t="s">
        <v>869</v>
      </c>
      <c r="G9501" t="s">
        <v>1060</v>
      </c>
      <c r="H9501" t="s">
        <v>1013</v>
      </c>
      <c r="I9501" t="s">
        <v>1011</v>
      </c>
      <c r="J9501" t="s">
        <v>1011</v>
      </c>
      <c r="K9501" t="s">
        <v>949</v>
      </c>
      <c r="L9501" t="s">
        <v>1155</v>
      </c>
      <c r="M9501" t="s">
        <v>1056</v>
      </c>
      <c r="N9501" t="s">
        <v>140</v>
      </c>
    </row>
    <row r="9502" spans="1:20" x14ac:dyDescent="0.35">
      <c r="A9502" t="s">
        <v>16</v>
      </c>
      <c r="B9502">
        <v>206</v>
      </c>
      <c r="C9502" t="s">
        <v>949</v>
      </c>
      <c r="D9502" t="s">
        <v>1008</v>
      </c>
      <c r="E9502" t="s">
        <v>140</v>
      </c>
      <c r="F9502" t="s">
        <v>1062</v>
      </c>
      <c r="G9502" t="s">
        <v>1066</v>
      </c>
      <c r="H9502" t="s">
        <v>1009</v>
      </c>
      <c r="I9502" t="s">
        <v>1021</v>
      </c>
      <c r="J9502" t="s">
        <v>1051</v>
      </c>
      <c r="K9502" t="s">
        <v>950</v>
      </c>
      <c r="L9502" t="s">
        <v>1261</v>
      </c>
      <c r="M9502" t="s">
        <v>1043</v>
      </c>
      <c r="N9502" t="s">
        <v>140</v>
      </c>
    </row>
    <row r="9503" spans="1:20" x14ac:dyDescent="0.35">
      <c r="A9503" t="s">
        <v>17</v>
      </c>
      <c r="B9503">
        <v>203</v>
      </c>
      <c r="C9503" t="s">
        <v>1010</v>
      </c>
      <c r="D9503" t="s">
        <v>1009</v>
      </c>
      <c r="E9503" t="s">
        <v>1048</v>
      </c>
      <c r="F9503" t="s">
        <v>317</v>
      </c>
      <c r="G9503" t="s">
        <v>1060</v>
      </c>
      <c r="H9503" t="s">
        <v>1009</v>
      </c>
      <c r="I9503" t="s">
        <v>1073</v>
      </c>
      <c r="J9503" t="s">
        <v>1073</v>
      </c>
      <c r="K9503" t="s">
        <v>1020</v>
      </c>
      <c r="L9503" t="s">
        <v>520</v>
      </c>
      <c r="M9503" t="s">
        <v>1070</v>
      </c>
      <c r="N9503" t="s">
        <v>140</v>
      </c>
    </row>
    <row r="9504" spans="1:20" x14ac:dyDescent="0.35">
      <c r="A9504" t="s">
        <v>18</v>
      </c>
      <c r="B9504">
        <v>205</v>
      </c>
      <c r="C9504" t="s">
        <v>140</v>
      </c>
      <c r="D9504" t="s">
        <v>1010</v>
      </c>
      <c r="E9504" t="s">
        <v>140</v>
      </c>
      <c r="F9504" t="s">
        <v>1007</v>
      </c>
      <c r="G9504" t="s">
        <v>1010</v>
      </c>
      <c r="H9504" t="s">
        <v>1013</v>
      </c>
      <c r="I9504" t="s">
        <v>140</v>
      </c>
      <c r="J9504" t="s">
        <v>1021</v>
      </c>
      <c r="K9504" t="s">
        <v>1054</v>
      </c>
      <c r="L9504" t="s">
        <v>930</v>
      </c>
      <c r="M9504" t="s">
        <v>939</v>
      </c>
      <c r="N9504" t="s">
        <v>1013</v>
      </c>
    </row>
    <row r="9505" spans="1:14" x14ac:dyDescent="0.35">
      <c r="A9505" t="s">
        <v>19</v>
      </c>
      <c r="B9505">
        <v>206</v>
      </c>
      <c r="C9505" t="s">
        <v>1055</v>
      </c>
      <c r="D9505" t="s">
        <v>1014</v>
      </c>
      <c r="E9505" t="s">
        <v>1054</v>
      </c>
      <c r="F9505" t="s">
        <v>121</v>
      </c>
      <c r="G9505" t="s">
        <v>1019</v>
      </c>
      <c r="H9505" t="s">
        <v>1016</v>
      </c>
      <c r="I9505" t="s">
        <v>1058</v>
      </c>
      <c r="J9505" t="s">
        <v>977</v>
      </c>
      <c r="K9505" t="s">
        <v>1004</v>
      </c>
      <c r="L9505" t="s">
        <v>572</v>
      </c>
      <c r="M9505" t="s">
        <v>869</v>
      </c>
      <c r="N9505" t="s">
        <v>140</v>
      </c>
    </row>
    <row r="9506" spans="1:14" x14ac:dyDescent="0.35">
      <c r="A9506" t="s">
        <v>20</v>
      </c>
      <c r="B9506">
        <v>206</v>
      </c>
      <c r="C9506" t="s">
        <v>1010</v>
      </c>
      <c r="D9506" t="s">
        <v>1012</v>
      </c>
      <c r="E9506" t="s">
        <v>775</v>
      </c>
      <c r="F9506" t="s">
        <v>954</v>
      </c>
      <c r="G9506" t="s">
        <v>1060</v>
      </c>
      <c r="H9506" t="s">
        <v>1060</v>
      </c>
      <c r="I9506" t="s">
        <v>1012</v>
      </c>
      <c r="J9506" t="s">
        <v>1050</v>
      </c>
      <c r="K9506" t="s">
        <v>1063</v>
      </c>
      <c r="L9506" t="s">
        <v>461</v>
      </c>
      <c r="M9506" t="s">
        <v>345</v>
      </c>
      <c r="N9506" t="s">
        <v>140</v>
      </c>
    </row>
    <row r="9507" spans="1:14" x14ac:dyDescent="0.35">
      <c r="A9507" t="s">
        <v>21</v>
      </c>
      <c r="B9507">
        <v>209</v>
      </c>
      <c r="C9507" t="s">
        <v>775</v>
      </c>
      <c r="D9507" t="s">
        <v>140</v>
      </c>
      <c r="E9507" t="s">
        <v>1013</v>
      </c>
      <c r="F9507" t="s">
        <v>775</v>
      </c>
      <c r="G9507" t="s">
        <v>775</v>
      </c>
      <c r="H9507" t="s">
        <v>1017</v>
      </c>
      <c r="I9507" t="s">
        <v>775</v>
      </c>
      <c r="J9507" t="s">
        <v>1017</v>
      </c>
      <c r="K9507" t="s">
        <v>1066</v>
      </c>
      <c r="L9507" t="s">
        <v>787</v>
      </c>
      <c r="M9507" t="s">
        <v>1048</v>
      </c>
      <c r="N9507" t="s">
        <v>140</v>
      </c>
    </row>
    <row r="9508" spans="1:14" x14ac:dyDescent="0.35">
      <c r="A9508" t="s">
        <v>22</v>
      </c>
      <c r="B9508">
        <v>209</v>
      </c>
      <c r="C9508" t="s">
        <v>1021</v>
      </c>
      <c r="D9508" t="s">
        <v>140</v>
      </c>
      <c r="E9508" t="s">
        <v>1016</v>
      </c>
      <c r="F9508" t="s">
        <v>950</v>
      </c>
      <c r="G9508" t="s">
        <v>1019</v>
      </c>
      <c r="H9508" t="s">
        <v>775</v>
      </c>
      <c r="I9508" t="s">
        <v>1063</v>
      </c>
      <c r="J9508" t="s">
        <v>1048</v>
      </c>
      <c r="K9508" t="s">
        <v>1063</v>
      </c>
      <c r="L9508" t="s">
        <v>404</v>
      </c>
      <c r="M9508" t="s">
        <v>1054</v>
      </c>
      <c r="N9508" t="s">
        <v>1010</v>
      </c>
    </row>
    <row r="9509" spans="1:14" x14ac:dyDescent="0.35">
      <c r="A9509" t="s">
        <v>23</v>
      </c>
      <c r="B9509">
        <v>205</v>
      </c>
      <c r="C9509" t="s">
        <v>1046</v>
      </c>
      <c r="D9509" t="s">
        <v>1014</v>
      </c>
      <c r="E9509" t="s">
        <v>1017</v>
      </c>
      <c r="F9509" t="s">
        <v>1007</v>
      </c>
      <c r="G9509" t="s">
        <v>1004</v>
      </c>
      <c r="H9509" t="s">
        <v>1046</v>
      </c>
      <c r="I9509" t="s">
        <v>949</v>
      </c>
      <c r="J9509" t="s">
        <v>1047</v>
      </c>
      <c r="K9509" t="s">
        <v>949</v>
      </c>
      <c r="L9509" t="s">
        <v>613</v>
      </c>
      <c r="M9509" t="s">
        <v>903</v>
      </c>
      <c r="N9509" t="s">
        <v>1008</v>
      </c>
    </row>
    <row r="9510" spans="1:14" x14ac:dyDescent="0.35">
      <c r="A9510" t="s">
        <v>24</v>
      </c>
      <c r="B9510">
        <v>207</v>
      </c>
      <c r="C9510" t="s">
        <v>1058</v>
      </c>
      <c r="D9510" t="s">
        <v>140</v>
      </c>
      <c r="E9510" t="s">
        <v>140</v>
      </c>
      <c r="F9510" t="s">
        <v>1051</v>
      </c>
      <c r="G9510" t="s">
        <v>1011</v>
      </c>
      <c r="H9510" t="s">
        <v>1013</v>
      </c>
      <c r="I9510" t="s">
        <v>1011</v>
      </c>
      <c r="J9510" t="s">
        <v>949</v>
      </c>
      <c r="K9510" t="s">
        <v>1010</v>
      </c>
      <c r="L9510" t="s">
        <v>943</v>
      </c>
      <c r="M9510" t="s">
        <v>1046</v>
      </c>
      <c r="N9510" t="s">
        <v>140</v>
      </c>
    </row>
    <row r="9511" spans="1:14" x14ac:dyDescent="0.35">
      <c r="A9511" t="s">
        <v>25</v>
      </c>
      <c r="B9511">
        <v>204</v>
      </c>
      <c r="C9511" t="s">
        <v>1063</v>
      </c>
      <c r="D9511" t="s">
        <v>949</v>
      </c>
      <c r="E9511" t="s">
        <v>140</v>
      </c>
      <c r="F9511" t="s">
        <v>345</v>
      </c>
      <c r="G9511" t="s">
        <v>940</v>
      </c>
      <c r="H9511" t="s">
        <v>1012</v>
      </c>
      <c r="I9511" t="s">
        <v>1063</v>
      </c>
      <c r="J9511" t="s">
        <v>1023</v>
      </c>
      <c r="K9511" t="s">
        <v>1046</v>
      </c>
      <c r="L9511" t="s">
        <v>285</v>
      </c>
      <c r="M9511" t="s">
        <v>1058</v>
      </c>
      <c r="N9511" t="s">
        <v>140</v>
      </c>
    </row>
    <row r="9512" spans="1:14" x14ac:dyDescent="0.35">
      <c r="A9512" t="s">
        <v>26</v>
      </c>
      <c r="B9512">
        <v>202</v>
      </c>
      <c r="C9512" t="s">
        <v>1098</v>
      </c>
      <c r="D9512" t="s">
        <v>140</v>
      </c>
      <c r="E9512" t="s">
        <v>140</v>
      </c>
      <c r="F9512" t="s">
        <v>875</v>
      </c>
      <c r="G9512" t="s">
        <v>1021</v>
      </c>
      <c r="H9512" t="s">
        <v>1048</v>
      </c>
      <c r="I9512" t="s">
        <v>1098</v>
      </c>
      <c r="J9512" t="s">
        <v>1048</v>
      </c>
      <c r="K9512" t="s">
        <v>1043</v>
      </c>
      <c r="L9512" t="s">
        <v>285</v>
      </c>
      <c r="M9512" t="s">
        <v>954</v>
      </c>
      <c r="N9512" t="s">
        <v>1016</v>
      </c>
    </row>
    <row r="9513" spans="1:14" x14ac:dyDescent="0.35">
      <c r="A9513" t="s">
        <v>27</v>
      </c>
      <c r="B9513">
        <v>203</v>
      </c>
      <c r="C9513" t="s">
        <v>1019</v>
      </c>
      <c r="D9513" t="s">
        <v>140</v>
      </c>
      <c r="E9513" t="s">
        <v>1010</v>
      </c>
      <c r="F9513" t="s">
        <v>1004</v>
      </c>
      <c r="G9513" t="s">
        <v>1010</v>
      </c>
      <c r="H9513" t="s">
        <v>1011</v>
      </c>
      <c r="I9513" t="s">
        <v>1063</v>
      </c>
      <c r="J9513" t="s">
        <v>1058</v>
      </c>
      <c r="K9513" t="s">
        <v>140</v>
      </c>
      <c r="L9513" t="s">
        <v>90</v>
      </c>
      <c r="M9513" t="s">
        <v>1052</v>
      </c>
      <c r="N9513" t="s">
        <v>140</v>
      </c>
    </row>
    <row r="9514" spans="1:14" x14ac:dyDescent="0.35">
      <c r="A9514" t="s">
        <v>28</v>
      </c>
      <c r="B9514">
        <v>207</v>
      </c>
      <c r="C9514" t="s">
        <v>1017</v>
      </c>
      <c r="D9514" t="s">
        <v>1066</v>
      </c>
      <c r="E9514" t="s">
        <v>1021</v>
      </c>
      <c r="F9514" t="s">
        <v>458</v>
      </c>
      <c r="G9514" t="s">
        <v>1046</v>
      </c>
      <c r="H9514" t="s">
        <v>1012</v>
      </c>
      <c r="I9514" t="s">
        <v>1021</v>
      </c>
      <c r="J9514" t="s">
        <v>1010</v>
      </c>
      <c r="K9514" t="s">
        <v>1014</v>
      </c>
      <c r="L9514" t="s">
        <v>104</v>
      </c>
      <c r="M9514" t="s">
        <v>954</v>
      </c>
      <c r="N9514" t="s">
        <v>140</v>
      </c>
    </row>
    <row r="9515" spans="1:14" x14ac:dyDescent="0.35">
      <c r="A9515" t="s">
        <v>29</v>
      </c>
      <c r="B9515">
        <v>204</v>
      </c>
      <c r="C9515" t="s">
        <v>949</v>
      </c>
      <c r="D9515" t="s">
        <v>1016</v>
      </c>
      <c r="E9515" t="s">
        <v>1014</v>
      </c>
      <c r="F9515" t="s">
        <v>996</v>
      </c>
      <c r="G9515" t="s">
        <v>939</v>
      </c>
      <c r="H9515" t="s">
        <v>1014</v>
      </c>
      <c r="I9515" t="s">
        <v>775</v>
      </c>
      <c r="J9515" t="s">
        <v>515</v>
      </c>
      <c r="K9515" t="s">
        <v>1014</v>
      </c>
      <c r="L9515" t="s">
        <v>114</v>
      </c>
      <c r="M9515" t="s">
        <v>1058</v>
      </c>
      <c r="N9515" t="s">
        <v>140</v>
      </c>
    </row>
    <row r="9516" spans="1:14" x14ac:dyDescent="0.35">
      <c r="A9516" t="s">
        <v>30</v>
      </c>
      <c r="B9516">
        <v>202</v>
      </c>
      <c r="C9516" t="s">
        <v>140</v>
      </c>
      <c r="D9516" t="s">
        <v>140</v>
      </c>
      <c r="E9516" t="s">
        <v>1012</v>
      </c>
      <c r="F9516" t="s">
        <v>1007</v>
      </c>
      <c r="G9516" t="s">
        <v>1011</v>
      </c>
      <c r="H9516" t="s">
        <v>1016</v>
      </c>
      <c r="I9516" t="s">
        <v>949</v>
      </c>
      <c r="J9516" t="s">
        <v>1021</v>
      </c>
      <c r="K9516" t="s">
        <v>1063</v>
      </c>
      <c r="L9516" t="s">
        <v>104</v>
      </c>
      <c r="M9516" t="s">
        <v>1018</v>
      </c>
      <c r="N9516" t="s">
        <v>140</v>
      </c>
    </row>
    <row r="9517" spans="1:14" x14ac:dyDescent="0.35">
      <c r="A9517" t="s">
        <v>31</v>
      </c>
      <c r="B9517">
        <v>206</v>
      </c>
      <c r="C9517" t="s">
        <v>1046</v>
      </c>
      <c r="D9517" t="s">
        <v>940</v>
      </c>
      <c r="E9517" t="s">
        <v>1066</v>
      </c>
      <c r="F9517" t="s">
        <v>1045</v>
      </c>
      <c r="G9517" t="s">
        <v>1073</v>
      </c>
      <c r="H9517" t="s">
        <v>903</v>
      </c>
      <c r="I9517" t="s">
        <v>940</v>
      </c>
      <c r="J9517" t="s">
        <v>87</v>
      </c>
      <c r="K9517" t="s">
        <v>1043</v>
      </c>
      <c r="L9517" t="s">
        <v>1001</v>
      </c>
      <c r="M9517" t="s">
        <v>950</v>
      </c>
      <c r="N9517" t="s">
        <v>1010</v>
      </c>
    </row>
    <row r="9518" spans="1:14" x14ac:dyDescent="0.35">
      <c r="A9518" t="s">
        <v>32</v>
      </c>
      <c r="B9518">
        <v>4926</v>
      </c>
      <c r="C9518" t="s">
        <v>1011</v>
      </c>
      <c r="D9518" t="s">
        <v>1009</v>
      </c>
      <c r="E9518" t="s">
        <v>775</v>
      </c>
      <c r="F9518" t="s">
        <v>1047</v>
      </c>
      <c r="G9518" t="s">
        <v>1043</v>
      </c>
      <c r="H9518" t="s">
        <v>1019</v>
      </c>
      <c r="I9518" t="s">
        <v>1017</v>
      </c>
      <c r="J9518" t="s">
        <v>1051</v>
      </c>
      <c r="K9518" t="s">
        <v>1066</v>
      </c>
      <c r="L9518" t="s">
        <v>647</v>
      </c>
      <c r="M9518" t="s">
        <v>971</v>
      </c>
      <c r="N9518" t="s">
        <v>1022</v>
      </c>
    </row>
    <row r="9520" spans="1:14" x14ac:dyDescent="0.35">
      <c r="A9520" t="s">
        <v>1399</v>
      </c>
    </row>
    <row r="9521" spans="1:15" x14ac:dyDescent="0.35">
      <c r="A9521" t="s">
        <v>2</v>
      </c>
      <c r="B9521" t="s">
        <v>1141</v>
      </c>
      <c r="C9521" t="s">
        <v>3</v>
      </c>
      <c r="D9521" t="s">
        <v>1388</v>
      </c>
      <c r="E9521" t="s">
        <v>1389</v>
      </c>
      <c r="F9521" t="s">
        <v>1390</v>
      </c>
      <c r="G9521" t="s">
        <v>1391</v>
      </c>
      <c r="H9521" t="s">
        <v>1392</v>
      </c>
      <c r="I9521" t="s">
        <v>1393</v>
      </c>
      <c r="J9521" t="s">
        <v>1394</v>
      </c>
      <c r="K9521" t="s">
        <v>1395</v>
      </c>
      <c r="L9521" t="s">
        <v>1396</v>
      </c>
      <c r="M9521" t="s">
        <v>1397</v>
      </c>
      <c r="N9521" t="s">
        <v>1376</v>
      </c>
      <c r="O9521" t="s">
        <v>1398</v>
      </c>
    </row>
    <row r="9522" spans="1:15" x14ac:dyDescent="0.35">
      <c r="A9522" t="s">
        <v>8</v>
      </c>
      <c r="B9522" t="s">
        <v>1129</v>
      </c>
      <c r="C9522">
        <v>44</v>
      </c>
      <c r="D9522" t="s">
        <v>1023</v>
      </c>
      <c r="E9522" t="s">
        <v>1058</v>
      </c>
      <c r="F9522" t="s">
        <v>775</v>
      </c>
      <c r="G9522" t="s">
        <v>147</v>
      </c>
      <c r="H9522" t="s">
        <v>125</v>
      </c>
      <c r="I9522" t="s">
        <v>775</v>
      </c>
      <c r="J9522" t="s">
        <v>1062</v>
      </c>
      <c r="K9522" t="s">
        <v>788</v>
      </c>
      <c r="L9522" t="s">
        <v>109</v>
      </c>
      <c r="M9522" t="s">
        <v>150</v>
      </c>
      <c r="N9522" t="s">
        <v>1048</v>
      </c>
      <c r="O9522" t="s">
        <v>140</v>
      </c>
    </row>
    <row r="9523" spans="1:15" x14ac:dyDescent="0.35">
      <c r="A9523" t="s">
        <v>8</v>
      </c>
      <c r="B9523" t="s">
        <v>1130</v>
      </c>
      <c r="C9523">
        <v>116</v>
      </c>
      <c r="D9523" t="s">
        <v>1046</v>
      </c>
      <c r="E9523" t="s">
        <v>1058</v>
      </c>
      <c r="F9523" t="s">
        <v>140</v>
      </c>
      <c r="G9523" t="s">
        <v>769</v>
      </c>
      <c r="H9523" t="s">
        <v>1017</v>
      </c>
      <c r="I9523" t="s">
        <v>140</v>
      </c>
      <c r="J9523" t="s">
        <v>1017</v>
      </c>
      <c r="K9523" t="s">
        <v>869</v>
      </c>
      <c r="L9523" t="s">
        <v>949</v>
      </c>
      <c r="M9523" t="s">
        <v>520</v>
      </c>
      <c r="N9523" t="s">
        <v>971</v>
      </c>
      <c r="O9523" t="s">
        <v>140</v>
      </c>
    </row>
    <row r="9524" spans="1:15" x14ac:dyDescent="0.35">
      <c r="A9524" t="s">
        <v>8</v>
      </c>
      <c r="B9524" t="s">
        <v>1131</v>
      </c>
      <c r="C9524">
        <v>44</v>
      </c>
      <c r="D9524" t="s">
        <v>1043</v>
      </c>
      <c r="E9524" t="s">
        <v>1043</v>
      </c>
      <c r="F9524" t="s">
        <v>952</v>
      </c>
      <c r="G9524" t="s">
        <v>1087</v>
      </c>
      <c r="H9524" t="s">
        <v>91</v>
      </c>
      <c r="I9524" t="s">
        <v>1043</v>
      </c>
      <c r="J9524" t="s">
        <v>1043</v>
      </c>
      <c r="K9524" t="s">
        <v>1044</v>
      </c>
      <c r="L9524" t="s">
        <v>785</v>
      </c>
      <c r="M9524" t="s">
        <v>726</v>
      </c>
      <c r="N9524" t="s">
        <v>967</v>
      </c>
      <c r="O9524" t="s">
        <v>1051</v>
      </c>
    </row>
    <row r="9525" spans="1:15" x14ac:dyDescent="0.35">
      <c r="A9525" t="s">
        <v>9</v>
      </c>
      <c r="B9525" t="s">
        <v>1129</v>
      </c>
      <c r="C9525">
        <v>18</v>
      </c>
      <c r="D9525" t="s">
        <v>1052</v>
      </c>
      <c r="E9525" t="s">
        <v>140</v>
      </c>
      <c r="F9525" t="s">
        <v>140</v>
      </c>
      <c r="G9525" t="s">
        <v>140</v>
      </c>
      <c r="H9525" t="s">
        <v>1052</v>
      </c>
      <c r="I9525" t="s">
        <v>1058</v>
      </c>
      <c r="J9525" t="s">
        <v>1058</v>
      </c>
      <c r="K9525" t="s">
        <v>140</v>
      </c>
      <c r="L9525" t="s">
        <v>140</v>
      </c>
      <c r="M9525" t="s">
        <v>839</v>
      </c>
      <c r="N9525" t="s">
        <v>1052</v>
      </c>
      <c r="O9525" t="s">
        <v>140</v>
      </c>
    </row>
    <row r="9526" spans="1:15" x14ac:dyDescent="0.35">
      <c r="A9526" t="s">
        <v>9</v>
      </c>
      <c r="B9526" t="s">
        <v>1130</v>
      </c>
      <c r="C9526">
        <v>163</v>
      </c>
      <c r="D9526" t="s">
        <v>140</v>
      </c>
      <c r="E9526" t="s">
        <v>140</v>
      </c>
      <c r="F9526" t="s">
        <v>1021</v>
      </c>
      <c r="G9526" t="s">
        <v>515</v>
      </c>
      <c r="H9526" t="s">
        <v>1017</v>
      </c>
      <c r="I9526" t="s">
        <v>1016</v>
      </c>
      <c r="J9526" t="s">
        <v>140</v>
      </c>
      <c r="K9526" t="s">
        <v>1063</v>
      </c>
      <c r="L9526" t="s">
        <v>775</v>
      </c>
      <c r="M9526" t="s">
        <v>1005</v>
      </c>
      <c r="N9526" t="s">
        <v>1016</v>
      </c>
      <c r="O9526" t="s">
        <v>140</v>
      </c>
    </row>
    <row r="9527" spans="1:15" x14ac:dyDescent="0.35">
      <c r="A9527" t="s">
        <v>9</v>
      </c>
      <c r="B9527" t="s">
        <v>1131</v>
      </c>
      <c r="C9527">
        <v>20</v>
      </c>
      <c r="D9527" t="s">
        <v>140</v>
      </c>
      <c r="E9527" t="s">
        <v>140</v>
      </c>
      <c r="F9527" t="s">
        <v>140</v>
      </c>
      <c r="G9527" t="s">
        <v>140</v>
      </c>
      <c r="H9527" t="s">
        <v>140</v>
      </c>
      <c r="I9527" t="s">
        <v>140</v>
      </c>
      <c r="J9527" t="s">
        <v>140</v>
      </c>
      <c r="K9527" t="s">
        <v>140</v>
      </c>
      <c r="L9527" t="s">
        <v>869</v>
      </c>
      <c r="M9527" t="s">
        <v>1157</v>
      </c>
      <c r="N9527" t="s">
        <v>869</v>
      </c>
      <c r="O9527" t="s">
        <v>140</v>
      </c>
    </row>
    <row r="9528" spans="1:15" x14ac:dyDescent="0.35">
      <c r="A9528" t="s">
        <v>10</v>
      </c>
      <c r="B9528" t="s">
        <v>1129</v>
      </c>
      <c r="C9528">
        <v>25</v>
      </c>
      <c r="D9528" t="s">
        <v>996</v>
      </c>
      <c r="E9528" t="s">
        <v>1070</v>
      </c>
      <c r="F9528" t="s">
        <v>1018</v>
      </c>
      <c r="G9528" t="s">
        <v>897</v>
      </c>
      <c r="H9528" t="s">
        <v>953</v>
      </c>
      <c r="I9528" t="s">
        <v>1047</v>
      </c>
      <c r="J9528" t="s">
        <v>1047</v>
      </c>
      <c r="K9528" t="s">
        <v>97</v>
      </c>
      <c r="L9528" t="s">
        <v>140</v>
      </c>
      <c r="M9528" t="s">
        <v>415</v>
      </c>
      <c r="N9528" t="s">
        <v>574</v>
      </c>
      <c r="O9528" t="s">
        <v>939</v>
      </c>
    </row>
    <row r="9529" spans="1:15" x14ac:dyDescent="0.35">
      <c r="A9529" t="s">
        <v>10</v>
      </c>
      <c r="B9529" t="s">
        <v>1130</v>
      </c>
      <c r="C9529">
        <v>169</v>
      </c>
      <c r="D9529" t="s">
        <v>140</v>
      </c>
      <c r="E9529" t="s">
        <v>1063</v>
      </c>
      <c r="F9529" t="s">
        <v>1009</v>
      </c>
      <c r="G9529" t="s">
        <v>869</v>
      </c>
      <c r="H9529" t="s">
        <v>140</v>
      </c>
      <c r="I9529" t="s">
        <v>1010</v>
      </c>
      <c r="J9529" t="s">
        <v>1063</v>
      </c>
      <c r="K9529" t="s">
        <v>1054</v>
      </c>
      <c r="L9529" t="s">
        <v>939</v>
      </c>
      <c r="M9529" t="s">
        <v>930</v>
      </c>
      <c r="N9529" t="s">
        <v>1021</v>
      </c>
      <c r="O9529" t="s">
        <v>1014</v>
      </c>
    </row>
    <row r="9530" spans="1:15" x14ac:dyDescent="0.35">
      <c r="A9530" t="s">
        <v>10</v>
      </c>
      <c r="B9530" t="s">
        <v>1131</v>
      </c>
      <c r="C9530">
        <v>14</v>
      </c>
      <c r="D9530" t="s">
        <v>140</v>
      </c>
      <c r="E9530" t="s">
        <v>140</v>
      </c>
      <c r="F9530" t="s">
        <v>140</v>
      </c>
      <c r="G9530" t="s">
        <v>869</v>
      </c>
      <c r="H9530" t="s">
        <v>140</v>
      </c>
      <c r="I9530" t="s">
        <v>140</v>
      </c>
      <c r="J9530" t="s">
        <v>140</v>
      </c>
      <c r="K9530" t="s">
        <v>140</v>
      </c>
      <c r="L9530" t="s">
        <v>140</v>
      </c>
      <c r="M9530" t="s">
        <v>870</v>
      </c>
      <c r="N9530" t="s">
        <v>140</v>
      </c>
      <c r="O9530" t="s">
        <v>140</v>
      </c>
    </row>
    <row r="9531" spans="1:15" x14ac:dyDescent="0.35">
      <c r="A9531" t="s">
        <v>11</v>
      </c>
      <c r="B9531" t="s">
        <v>1129</v>
      </c>
      <c r="C9531">
        <v>22</v>
      </c>
      <c r="D9531" t="s">
        <v>140</v>
      </c>
      <c r="E9531" t="s">
        <v>140</v>
      </c>
      <c r="F9531" t="s">
        <v>140</v>
      </c>
      <c r="G9531" t="s">
        <v>532</v>
      </c>
      <c r="H9531" t="s">
        <v>1004</v>
      </c>
      <c r="I9531" t="s">
        <v>458</v>
      </c>
      <c r="J9531" t="s">
        <v>458</v>
      </c>
      <c r="K9531" t="s">
        <v>103</v>
      </c>
      <c r="L9531" t="s">
        <v>788</v>
      </c>
      <c r="M9531" t="s">
        <v>480</v>
      </c>
      <c r="N9531" t="s">
        <v>140</v>
      </c>
      <c r="O9531" t="s">
        <v>140</v>
      </c>
    </row>
    <row r="9532" spans="1:15" x14ac:dyDescent="0.35">
      <c r="A9532" t="s">
        <v>11</v>
      </c>
      <c r="B9532" t="s">
        <v>1130</v>
      </c>
      <c r="C9532">
        <v>160</v>
      </c>
      <c r="D9532" t="s">
        <v>775</v>
      </c>
      <c r="E9532" t="s">
        <v>140</v>
      </c>
      <c r="F9532" t="s">
        <v>140</v>
      </c>
      <c r="G9532" t="s">
        <v>875</v>
      </c>
      <c r="H9532" t="s">
        <v>1011</v>
      </c>
      <c r="I9532" t="s">
        <v>1013</v>
      </c>
      <c r="J9532" t="s">
        <v>1021</v>
      </c>
      <c r="K9532" t="s">
        <v>1019</v>
      </c>
      <c r="L9532" t="s">
        <v>1058</v>
      </c>
      <c r="M9532" t="s">
        <v>442</v>
      </c>
      <c r="N9532" t="s">
        <v>1052</v>
      </c>
      <c r="O9532" t="s">
        <v>140</v>
      </c>
    </row>
    <row r="9533" spans="1:15" x14ac:dyDescent="0.35">
      <c r="A9533" t="s">
        <v>11</v>
      </c>
      <c r="B9533" t="s">
        <v>1131</v>
      </c>
      <c r="C9533">
        <v>24</v>
      </c>
      <c r="D9533" t="s">
        <v>140</v>
      </c>
      <c r="E9533" t="s">
        <v>140</v>
      </c>
      <c r="F9533" t="s">
        <v>140</v>
      </c>
      <c r="G9533" t="s">
        <v>999</v>
      </c>
      <c r="H9533" t="s">
        <v>140</v>
      </c>
      <c r="I9533" t="s">
        <v>971</v>
      </c>
      <c r="J9533" t="s">
        <v>140</v>
      </c>
      <c r="K9533" t="s">
        <v>140</v>
      </c>
      <c r="L9533" t="s">
        <v>140</v>
      </c>
      <c r="M9533" t="s">
        <v>587</v>
      </c>
      <c r="N9533" t="s">
        <v>801</v>
      </c>
      <c r="O9533" t="s">
        <v>1043</v>
      </c>
    </row>
    <row r="9534" spans="1:15" x14ac:dyDescent="0.35">
      <c r="A9534" t="s">
        <v>12</v>
      </c>
      <c r="B9534" t="s">
        <v>1129</v>
      </c>
      <c r="C9534">
        <v>77</v>
      </c>
      <c r="D9534" t="s">
        <v>1045</v>
      </c>
      <c r="E9534" t="s">
        <v>1017</v>
      </c>
      <c r="F9534" t="s">
        <v>1017</v>
      </c>
      <c r="G9534" t="s">
        <v>1073</v>
      </c>
      <c r="H9534" t="s">
        <v>919</v>
      </c>
      <c r="I9534" t="s">
        <v>140</v>
      </c>
      <c r="J9534" t="s">
        <v>1017</v>
      </c>
      <c r="K9534" t="s">
        <v>954</v>
      </c>
      <c r="L9534" t="s">
        <v>1053</v>
      </c>
      <c r="M9534" t="s">
        <v>958</v>
      </c>
      <c r="N9534" t="s">
        <v>915</v>
      </c>
      <c r="O9534" t="s">
        <v>1060</v>
      </c>
    </row>
    <row r="9535" spans="1:15" x14ac:dyDescent="0.35">
      <c r="A9535" t="s">
        <v>12</v>
      </c>
      <c r="B9535" t="s">
        <v>1130</v>
      </c>
      <c r="C9535">
        <v>87</v>
      </c>
      <c r="D9535" t="s">
        <v>1010</v>
      </c>
      <c r="E9535" t="s">
        <v>140</v>
      </c>
      <c r="F9535" t="s">
        <v>140</v>
      </c>
      <c r="G9535" t="s">
        <v>1047</v>
      </c>
      <c r="H9535" t="s">
        <v>1019</v>
      </c>
      <c r="I9535" t="s">
        <v>140</v>
      </c>
      <c r="J9535" t="s">
        <v>1017</v>
      </c>
      <c r="K9535" t="s">
        <v>1017</v>
      </c>
      <c r="L9535" t="s">
        <v>1073</v>
      </c>
      <c r="M9535" t="s">
        <v>198</v>
      </c>
      <c r="N9535" t="s">
        <v>87</v>
      </c>
      <c r="O9535" t="s">
        <v>1010</v>
      </c>
    </row>
    <row r="9536" spans="1:15" x14ac:dyDescent="0.35">
      <c r="A9536" t="s">
        <v>12</v>
      </c>
      <c r="B9536" t="s">
        <v>1131</v>
      </c>
      <c r="C9536">
        <v>45</v>
      </c>
      <c r="D9536" t="s">
        <v>140</v>
      </c>
      <c r="E9536" t="s">
        <v>1073</v>
      </c>
      <c r="F9536" t="s">
        <v>140</v>
      </c>
      <c r="G9536" t="s">
        <v>1023</v>
      </c>
      <c r="H9536" t="s">
        <v>140</v>
      </c>
      <c r="I9536" t="s">
        <v>140</v>
      </c>
      <c r="J9536" t="s">
        <v>949</v>
      </c>
      <c r="K9536" t="s">
        <v>140</v>
      </c>
      <c r="L9536" t="s">
        <v>1073</v>
      </c>
      <c r="M9536" t="s">
        <v>1261</v>
      </c>
      <c r="N9536" t="s">
        <v>838</v>
      </c>
      <c r="O9536" t="s">
        <v>140</v>
      </c>
    </row>
    <row r="9537" spans="1:15" x14ac:dyDescent="0.35">
      <c r="A9537" t="s">
        <v>13</v>
      </c>
      <c r="B9537" t="s">
        <v>1129</v>
      </c>
      <c r="C9537">
        <v>31</v>
      </c>
      <c r="D9537" t="s">
        <v>919</v>
      </c>
      <c r="E9537" t="s">
        <v>140</v>
      </c>
      <c r="F9537" t="s">
        <v>942</v>
      </c>
      <c r="G9537" t="s">
        <v>1072</v>
      </c>
      <c r="H9537" t="s">
        <v>1065</v>
      </c>
      <c r="I9537" t="s">
        <v>812</v>
      </c>
      <c r="J9537" t="s">
        <v>1047</v>
      </c>
      <c r="K9537" t="s">
        <v>841</v>
      </c>
      <c r="L9537" t="s">
        <v>149</v>
      </c>
      <c r="M9537" t="s">
        <v>541</v>
      </c>
      <c r="N9537" t="s">
        <v>954</v>
      </c>
      <c r="O9537" t="s">
        <v>140</v>
      </c>
    </row>
    <row r="9538" spans="1:15" x14ac:dyDescent="0.35">
      <c r="A9538" t="s">
        <v>13</v>
      </c>
      <c r="B9538" t="s">
        <v>1130</v>
      </c>
      <c r="C9538">
        <v>99</v>
      </c>
      <c r="D9538" t="s">
        <v>140</v>
      </c>
      <c r="E9538" t="s">
        <v>1004</v>
      </c>
      <c r="F9538" t="s">
        <v>1053</v>
      </c>
      <c r="G9538" t="s">
        <v>119</v>
      </c>
      <c r="H9538" t="s">
        <v>838</v>
      </c>
      <c r="I9538" t="s">
        <v>1053</v>
      </c>
      <c r="J9538" t="s">
        <v>919</v>
      </c>
      <c r="K9538" t="s">
        <v>755</v>
      </c>
      <c r="L9538" t="s">
        <v>950</v>
      </c>
      <c r="M9538" t="s">
        <v>807</v>
      </c>
      <c r="N9538" t="s">
        <v>875</v>
      </c>
      <c r="O9538" t="s">
        <v>140</v>
      </c>
    </row>
    <row r="9539" spans="1:15" x14ac:dyDescent="0.35">
      <c r="A9539" t="s">
        <v>13</v>
      </c>
      <c r="B9539" t="s">
        <v>1131</v>
      </c>
      <c r="C9539">
        <v>76</v>
      </c>
      <c r="D9539" t="s">
        <v>140</v>
      </c>
      <c r="E9539" t="s">
        <v>1064</v>
      </c>
      <c r="F9539" t="s">
        <v>949</v>
      </c>
      <c r="G9539" t="s">
        <v>841</v>
      </c>
      <c r="H9539" t="s">
        <v>527</v>
      </c>
      <c r="I9539" t="s">
        <v>140</v>
      </c>
      <c r="J9539" t="s">
        <v>140</v>
      </c>
      <c r="K9539" t="s">
        <v>662</v>
      </c>
      <c r="L9539" t="s">
        <v>140</v>
      </c>
      <c r="M9539" t="s">
        <v>696</v>
      </c>
      <c r="N9539" t="s">
        <v>1070</v>
      </c>
      <c r="O9539" t="s">
        <v>140</v>
      </c>
    </row>
    <row r="9540" spans="1:15" x14ac:dyDescent="0.35">
      <c r="A9540" t="s">
        <v>14</v>
      </c>
      <c r="B9540" t="s">
        <v>1129</v>
      </c>
      <c r="C9540">
        <v>49</v>
      </c>
      <c r="D9540" t="s">
        <v>405</v>
      </c>
      <c r="E9540" t="s">
        <v>1012</v>
      </c>
      <c r="F9540" t="s">
        <v>949</v>
      </c>
      <c r="G9540" t="s">
        <v>405</v>
      </c>
      <c r="H9540" t="s">
        <v>89</v>
      </c>
      <c r="I9540" t="s">
        <v>1012</v>
      </c>
      <c r="J9540" t="s">
        <v>345</v>
      </c>
      <c r="K9540" t="s">
        <v>1047</v>
      </c>
      <c r="L9540" t="s">
        <v>1007</v>
      </c>
      <c r="M9540" t="s">
        <v>378</v>
      </c>
      <c r="N9540" t="s">
        <v>1046</v>
      </c>
      <c r="O9540" t="s">
        <v>140</v>
      </c>
    </row>
    <row r="9541" spans="1:15" x14ac:dyDescent="0.35">
      <c r="A9541" t="s">
        <v>14</v>
      </c>
      <c r="B9541" t="s">
        <v>1130</v>
      </c>
      <c r="C9541">
        <v>120</v>
      </c>
      <c r="D9541" t="s">
        <v>775</v>
      </c>
      <c r="E9541" t="s">
        <v>1063</v>
      </c>
      <c r="F9541" t="s">
        <v>954</v>
      </c>
      <c r="G9541" t="s">
        <v>949</v>
      </c>
      <c r="H9541" t="s">
        <v>1009</v>
      </c>
      <c r="I9541" t="s">
        <v>140</v>
      </c>
      <c r="J9541" t="s">
        <v>1016</v>
      </c>
      <c r="K9541" t="s">
        <v>988</v>
      </c>
      <c r="L9541" t="s">
        <v>1014</v>
      </c>
      <c r="M9541" t="s">
        <v>270</v>
      </c>
      <c r="N9541" t="s">
        <v>1050</v>
      </c>
      <c r="O9541" t="s">
        <v>140</v>
      </c>
    </row>
    <row r="9542" spans="1:15" x14ac:dyDescent="0.35">
      <c r="A9542" t="s">
        <v>14</v>
      </c>
      <c r="B9542" t="s">
        <v>1131</v>
      </c>
      <c r="C9542">
        <v>33</v>
      </c>
      <c r="D9542" t="s">
        <v>140</v>
      </c>
      <c r="E9542" t="s">
        <v>140</v>
      </c>
      <c r="F9542" t="s">
        <v>1066</v>
      </c>
      <c r="G9542" t="s">
        <v>1055</v>
      </c>
      <c r="H9542" t="s">
        <v>1051</v>
      </c>
      <c r="I9542" t="s">
        <v>140</v>
      </c>
      <c r="J9542" t="s">
        <v>140</v>
      </c>
      <c r="K9542" t="s">
        <v>996</v>
      </c>
      <c r="L9542" t="s">
        <v>1051</v>
      </c>
      <c r="M9542" t="s">
        <v>488</v>
      </c>
      <c r="N9542" t="s">
        <v>785</v>
      </c>
      <c r="O9542" t="s">
        <v>140</v>
      </c>
    </row>
    <row r="9543" spans="1:15" x14ac:dyDescent="0.35">
      <c r="A9543" t="s">
        <v>15</v>
      </c>
      <c r="B9543" t="s">
        <v>1129</v>
      </c>
      <c r="C9543">
        <v>44</v>
      </c>
      <c r="D9543" t="s">
        <v>458</v>
      </c>
      <c r="E9543" t="s">
        <v>140</v>
      </c>
      <c r="F9543" t="s">
        <v>140</v>
      </c>
      <c r="G9543" t="s">
        <v>1052</v>
      </c>
      <c r="H9543" t="s">
        <v>988</v>
      </c>
      <c r="I9543" t="s">
        <v>140</v>
      </c>
      <c r="J9543" t="s">
        <v>1060</v>
      </c>
      <c r="K9543" t="s">
        <v>1050</v>
      </c>
      <c r="L9543" t="s">
        <v>1046</v>
      </c>
      <c r="M9543" t="s">
        <v>56</v>
      </c>
      <c r="N9543" t="s">
        <v>950</v>
      </c>
      <c r="O9543" t="s">
        <v>140</v>
      </c>
    </row>
    <row r="9544" spans="1:15" x14ac:dyDescent="0.35">
      <c r="A9544" t="s">
        <v>15</v>
      </c>
      <c r="B9544" t="s">
        <v>1130</v>
      </c>
      <c r="C9544">
        <v>130</v>
      </c>
      <c r="D9544" t="s">
        <v>1063</v>
      </c>
      <c r="E9544" t="s">
        <v>1063</v>
      </c>
      <c r="F9544" t="s">
        <v>140</v>
      </c>
      <c r="G9544" t="s">
        <v>345</v>
      </c>
      <c r="H9544" t="s">
        <v>1020</v>
      </c>
      <c r="I9544" t="s">
        <v>1063</v>
      </c>
      <c r="J9544" t="s">
        <v>1063</v>
      </c>
      <c r="K9544" t="s">
        <v>1098</v>
      </c>
      <c r="L9544" t="s">
        <v>1063</v>
      </c>
      <c r="M9544" t="s">
        <v>719</v>
      </c>
      <c r="N9544" t="s">
        <v>1065</v>
      </c>
      <c r="O9544" t="s">
        <v>140</v>
      </c>
    </row>
    <row r="9545" spans="1:15" x14ac:dyDescent="0.35">
      <c r="A9545" t="s">
        <v>15</v>
      </c>
      <c r="B9545" t="s">
        <v>1131</v>
      </c>
      <c r="C9545">
        <v>32</v>
      </c>
      <c r="D9545" t="s">
        <v>1066</v>
      </c>
      <c r="E9545" t="s">
        <v>140</v>
      </c>
      <c r="F9545" t="s">
        <v>140</v>
      </c>
      <c r="G9545" t="s">
        <v>140</v>
      </c>
      <c r="H9545" t="s">
        <v>140</v>
      </c>
      <c r="I9545" t="s">
        <v>140</v>
      </c>
      <c r="J9545" t="s">
        <v>1066</v>
      </c>
      <c r="K9545" t="s">
        <v>140</v>
      </c>
      <c r="L9545" t="s">
        <v>1051</v>
      </c>
      <c r="M9545" t="s">
        <v>92</v>
      </c>
      <c r="N9545" t="s">
        <v>1051</v>
      </c>
      <c r="O9545" t="s">
        <v>140</v>
      </c>
    </row>
    <row r="9546" spans="1:15" x14ac:dyDescent="0.35">
      <c r="A9546" t="s">
        <v>16</v>
      </c>
      <c r="B9546" t="s">
        <v>1129</v>
      </c>
      <c r="C9546">
        <v>13</v>
      </c>
      <c r="D9546" t="s">
        <v>140</v>
      </c>
      <c r="E9546" t="s">
        <v>140</v>
      </c>
      <c r="F9546" t="s">
        <v>140</v>
      </c>
      <c r="G9546" t="s">
        <v>140</v>
      </c>
      <c r="H9546" t="s">
        <v>967</v>
      </c>
      <c r="I9546" t="s">
        <v>140</v>
      </c>
      <c r="J9546" t="s">
        <v>838</v>
      </c>
      <c r="K9546" t="s">
        <v>140</v>
      </c>
      <c r="L9546" t="s">
        <v>140</v>
      </c>
      <c r="M9546" t="s">
        <v>156</v>
      </c>
      <c r="N9546" t="s">
        <v>756</v>
      </c>
      <c r="O9546" t="s">
        <v>140</v>
      </c>
    </row>
    <row r="9547" spans="1:15" x14ac:dyDescent="0.35">
      <c r="A9547" t="s">
        <v>16</v>
      </c>
      <c r="B9547" t="s">
        <v>1130</v>
      </c>
      <c r="C9547">
        <v>166</v>
      </c>
      <c r="D9547" t="s">
        <v>1054</v>
      </c>
      <c r="E9547" t="s">
        <v>1008</v>
      </c>
      <c r="F9547" t="s">
        <v>140</v>
      </c>
      <c r="G9547" t="s">
        <v>527</v>
      </c>
      <c r="H9547" t="s">
        <v>1063</v>
      </c>
      <c r="I9547" t="s">
        <v>1014</v>
      </c>
      <c r="J9547" t="s">
        <v>775</v>
      </c>
      <c r="K9547" t="s">
        <v>1023</v>
      </c>
      <c r="L9547" t="s">
        <v>515</v>
      </c>
      <c r="M9547" t="s">
        <v>188</v>
      </c>
      <c r="N9547" t="s">
        <v>949</v>
      </c>
      <c r="O9547" t="s">
        <v>140</v>
      </c>
    </row>
    <row r="9548" spans="1:15" x14ac:dyDescent="0.35">
      <c r="A9548" t="s">
        <v>16</v>
      </c>
      <c r="B9548" t="s">
        <v>1131</v>
      </c>
      <c r="C9548">
        <v>27</v>
      </c>
      <c r="D9548" t="s">
        <v>971</v>
      </c>
      <c r="E9548" t="s">
        <v>140</v>
      </c>
      <c r="F9548" t="s">
        <v>140</v>
      </c>
      <c r="G9548" t="s">
        <v>140</v>
      </c>
      <c r="H9548" t="s">
        <v>1047</v>
      </c>
      <c r="I9548" t="s">
        <v>140</v>
      </c>
      <c r="J9548" t="s">
        <v>140</v>
      </c>
      <c r="K9548" t="s">
        <v>140</v>
      </c>
      <c r="L9548" t="s">
        <v>1047</v>
      </c>
      <c r="M9548" t="s">
        <v>974</v>
      </c>
      <c r="N9548" t="s">
        <v>140</v>
      </c>
      <c r="O9548" t="s">
        <v>140</v>
      </c>
    </row>
    <row r="9549" spans="1:15" x14ac:dyDescent="0.35">
      <c r="A9549" t="s">
        <v>17</v>
      </c>
      <c r="B9549" t="s">
        <v>1129</v>
      </c>
      <c r="C9549">
        <v>27</v>
      </c>
      <c r="D9549" t="s">
        <v>954</v>
      </c>
      <c r="E9549" t="s">
        <v>664</v>
      </c>
      <c r="F9549" t="s">
        <v>952</v>
      </c>
      <c r="G9549" t="s">
        <v>93</v>
      </c>
      <c r="H9549" t="s">
        <v>97</v>
      </c>
      <c r="I9549" t="s">
        <v>664</v>
      </c>
      <c r="J9549" t="s">
        <v>109</v>
      </c>
      <c r="K9549" t="s">
        <v>785</v>
      </c>
      <c r="L9549" t="s">
        <v>140</v>
      </c>
      <c r="M9549" t="s">
        <v>758</v>
      </c>
      <c r="N9549" t="s">
        <v>1072</v>
      </c>
      <c r="O9549" t="s">
        <v>140</v>
      </c>
    </row>
    <row r="9550" spans="1:15" x14ac:dyDescent="0.35">
      <c r="A9550" t="s">
        <v>17</v>
      </c>
      <c r="B9550" t="s">
        <v>1130</v>
      </c>
      <c r="C9550">
        <v>162</v>
      </c>
      <c r="D9550" t="s">
        <v>140</v>
      </c>
      <c r="E9550" t="s">
        <v>140</v>
      </c>
      <c r="F9550" t="s">
        <v>1021</v>
      </c>
      <c r="G9550" t="s">
        <v>548</v>
      </c>
      <c r="H9550" t="s">
        <v>775</v>
      </c>
      <c r="I9550" t="s">
        <v>140</v>
      </c>
      <c r="J9550" t="s">
        <v>939</v>
      </c>
      <c r="K9550" t="s">
        <v>1021</v>
      </c>
      <c r="L9550" t="s">
        <v>1007</v>
      </c>
      <c r="M9550" t="s">
        <v>120</v>
      </c>
      <c r="N9550" t="s">
        <v>1048</v>
      </c>
      <c r="O9550" t="s">
        <v>140</v>
      </c>
    </row>
    <row r="9551" spans="1:15" x14ac:dyDescent="0.35">
      <c r="A9551" t="s">
        <v>17</v>
      </c>
      <c r="B9551" t="s">
        <v>1131</v>
      </c>
      <c r="C9551">
        <v>14</v>
      </c>
      <c r="D9551" t="s">
        <v>140</v>
      </c>
      <c r="E9551" t="s">
        <v>140</v>
      </c>
      <c r="F9551" t="s">
        <v>838</v>
      </c>
      <c r="G9551" t="s">
        <v>521</v>
      </c>
      <c r="H9551" t="s">
        <v>462</v>
      </c>
      <c r="I9551" t="s">
        <v>140</v>
      </c>
      <c r="J9551" t="s">
        <v>140</v>
      </c>
      <c r="K9551" t="s">
        <v>1061</v>
      </c>
      <c r="L9551" t="s">
        <v>140</v>
      </c>
      <c r="M9551" t="s">
        <v>493</v>
      </c>
      <c r="N9551" t="s">
        <v>462</v>
      </c>
      <c r="O9551" t="s">
        <v>140</v>
      </c>
    </row>
    <row r="9552" spans="1:15" x14ac:dyDescent="0.35">
      <c r="A9552" t="s">
        <v>18</v>
      </c>
      <c r="B9552" t="s">
        <v>1129</v>
      </c>
      <c r="C9552">
        <v>23</v>
      </c>
      <c r="D9552" t="s">
        <v>140</v>
      </c>
      <c r="E9552" t="s">
        <v>140</v>
      </c>
      <c r="F9552" t="s">
        <v>140</v>
      </c>
      <c r="G9552" t="s">
        <v>1051</v>
      </c>
      <c r="H9552" t="s">
        <v>1051</v>
      </c>
      <c r="I9552" t="s">
        <v>140</v>
      </c>
      <c r="J9552" t="s">
        <v>140</v>
      </c>
      <c r="K9552" t="s">
        <v>1051</v>
      </c>
      <c r="L9552" t="s">
        <v>140</v>
      </c>
      <c r="M9552" t="s">
        <v>1075</v>
      </c>
      <c r="N9552" t="s">
        <v>1018</v>
      </c>
      <c r="O9552" t="s">
        <v>140</v>
      </c>
    </row>
    <row r="9553" spans="1:15" x14ac:dyDescent="0.35">
      <c r="A9553" t="s">
        <v>18</v>
      </c>
      <c r="B9553" t="s">
        <v>1130</v>
      </c>
      <c r="C9553">
        <v>139</v>
      </c>
      <c r="D9553" t="s">
        <v>140</v>
      </c>
      <c r="E9553" t="s">
        <v>1013</v>
      </c>
      <c r="F9553" t="s">
        <v>140</v>
      </c>
      <c r="G9553" t="s">
        <v>1060</v>
      </c>
      <c r="H9553" t="s">
        <v>140</v>
      </c>
      <c r="I9553" t="s">
        <v>1013</v>
      </c>
      <c r="J9553" t="s">
        <v>140</v>
      </c>
      <c r="K9553" t="s">
        <v>1054</v>
      </c>
      <c r="L9553" t="s">
        <v>775</v>
      </c>
      <c r="M9553" t="s">
        <v>806</v>
      </c>
      <c r="N9553" t="s">
        <v>1073</v>
      </c>
      <c r="O9553" t="s">
        <v>1012</v>
      </c>
    </row>
    <row r="9554" spans="1:15" x14ac:dyDescent="0.35">
      <c r="A9554" t="s">
        <v>18</v>
      </c>
      <c r="B9554" t="s">
        <v>1131</v>
      </c>
      <c r="C9554">
        <v>43</v>
      </c>
      <c r="D9554" t="s">
        <v>140</v>
      </c>
      <c r="E9554" t="s">
        <v>140</v>
      </c>
      <c r="F9554" t="s">
        <v>140</v>
      </c>
      <c r="G9554" t="s">
        <v>1064</v>
      </c>
      <c r="H9554" t="s">
        <v>140</v>
      </c>
      <c r="I9554" t="s">
        <v>1009</v>
      </c>
      <c r="J9554" t="s">
        <v>140</v>
      </c>
      <c r="K9554" t="s">
        <v>140</v>
      </c>
      <c r="L9554" t="s">
        <v>1073</v>
      </c>
      <c r="M9554" t="s">
        <v>982</v>
      </c>
      <c r="N9554" t="s">
        <v>1009</v>
      </c>
      <c r="O9554" t="s">
        <v>140</v>
      </c>
    </row>
    <row r="9555" spans="1:15" x14ac:dyDescent="0.35">
      <c r="A9555" t="s">
        <v>19</v>
      </c>
      <c r="B9555" t="s">
        <v>1129</v>
      </c>
      <c r="C9555">
        <v>11</v>
      </c>
      <c r="D9555" t="s">
        <v>140</v>
      </c>
      <c r="E9555" t="s">
        <v>140</v>
      </c>
      <c r="F9555" t="s">
        <v>140</v>
      </c>
      <c r="G9555" t="s">
        <v>140</v>
      </c>
      <c r="H9555" t="s">
        <v>140</v>
      </c>
      <c r="I9555" t="s">
        <v>140</v>
      </c>
      <c r="J9555" t="s">
        <v>140</v>
      </c>
      <c r="K9555" t="s">
        <v>140</v>
      </c>
      <c r="L9555" t="s">
        <v>140</v>
      </c>
      <c r="M9555" t="s">
        <v>177</v>
      </c>
      <c r="N9555" t="s">
        <v>140</v>
      </c>
      <c r="O9555" t="s">
        <v>140</v>
      </c>
    </row>
    <row r="9556" spans="1:15" x14ac:dyDescent="0.35">
      <c r="A9556" t="s">
        <v>19</v>
      </c>
      <c r="B9556" t="s">
        <v>1130</v>
      </c>
      <c r="C9556">
        <v>154</v>
      </c>
      <c r="D9556" t="s">
        <v>1009</v>
      </c>
      <c r="E9556" t="s">
        <v>1063</v>
      </c>
      <c r="F9556" t="s">
        <v>1017</v>
      </c>
      <c r="G9556" t="s">
        <v>405</v>
      </c>
      <c r="H9556" t="s">
        <v>1009</v>
      </c>
      <c r="I9556" t="s">
        <v>1013</v>
      </c>
      <c r="J9556" t="s">
        <v>1055</v>
      </c>
      <c r="K9556" t="s">
        <v>1059</v>
      </c>
      <c r="L9556" t="s">
        <v>950</v>
      </c>
      <c r="M9556" t="s">
        <v>1175</v>
      </c>
      <c r="N9556" t="s">
        <v>1052</v>
      </c>
      <c r="O9556" t="s">
        <v>140</v>
      </c>
    </row>
    <row r="9557" spans="1:15" x14ac:dyDescent="0.35">
      <c r="A9557" t="s">
        <v>19</v>
      </c>
      <c r="B9557" t="s">
        <v>1131</v>
      </c>
      <c r="C9557">
        <v>41</v>
      </c>
      <c r="D9557" t="s">
        <v>801</v>
      </c>
      <c r="E9557" t="s">
        <v>140</v>
      </c>
      <c r="F9557" t="s">
        <v>1021</v>
      </c>
      <c r="G9557" t="s">
        <v>103</v>
      </c>
      <c r="H9557" t="s">
        <v>1007</v>
      </c>
      <c r="I9557" t="s">
        <v>140</v>
      </c>
      <c r="J9557" t="s">
        <v>1007</v>
      </c>
      <c r="K9557" t="s">
        <v>949</v>
      </c>
      <c r="L9557" t="s">
        <v>1021</v>
      </c>
      <c r="M9557" t="s">
        <v>721</v>
      </c>
      <c r="N9557" t="s">
        <v>838</v>
      </c>
      <c r="O9557" t="s">
        <v>140</v>
      </c>
    </row>
    <row r="9558" spans="1:15" x14ac:dyDescent="0.35">
      <c r="A9558" t="s">
        <v>20</v>
      </c>
      <c r="B9558" t="s">
        <v>1129</v>
      </c>
      <c r="C9558">
        <v>32</v>
      </c>
      <c r="D9558" t="s">
        <v>140</v>
      </c>
      <c r="E9558" t="s">
        <v>140</v>
      </c>
      <c r="F9558" t="s">
        <v>140</v>
      </c>
      <c r="G9558" t="s">
        <v>940</v>
      </c>
      <c r="H9558" t="s">
        <v>940</v>
      </c>
      <c r="I9558" t="s">
        <v>662</v>
      </c>
      <c r="J9558" t="s">
        <v>140</v>
      </c>
      <c r="K9558" t="s">
        <v>1060</v>
      </c>
      <c r="L9558" t="s">
        <v>140</v>
      </c>
      <c r="M9558" t="s">
        <v>753</v>
      </c>
      <c r="N9558" t="s">
        <v>1065</v>
      </c>
      <c r="O9558" t="s">
        <v>140</v>
      </c>
    </row>
    <row r="9559" spans="1:15" x14ac:dyDescent="0.35">
      <c r="A9559" t="s">
        <v>20</v>
      </c>
      <c r="B9559" t="s">
        <v>1130</v>
      </c>
      <c r="C9559">
        <v>90</v>
      </c>
      <c r="D9559" t="s">
        <v>140</v>
      </c>
      <c r="E9559" t="s">
        <v>1063</v>
      </c>
      <c r="F9559" t="s">
        <v>1063</v>
      </c>
      <c r="G9559" t="s">
        <v>919</v>
      </c>
      <c r="H9559" t="s">
        <v>869</v>
      </c>
      <c r="I9559" t="s">
        <v>140</v>
      </c>
      <c r="J9559" t="s">
        <v>1012</v>
      </c>
      <c r="K9559" t="s">
        <v>1007</v>
      </c>
      <c r="L9559" t="s">
        <v>1066</v>
      </c>
      <c r="M9559" t="s">
        <v>892</v>
      </c>
      <c r="N9559" t="s">
        <v>1068</v>
      </c>
      <c r="O9559" t="s">
        <v>140</v>
      </c>
    </row>
    <row r="9560" spans="1:15" x14ac:dyDescent="0.35">
      <c r="A9560" t="s">
        <v>20</v>
      </c>
      <c r="B9560" t="s">
        <v>1131</v>
      </c>
      <c r="C9560">
        <v>84</v>
      </c>
      <c r="D9560" t="s">
        <v>775</v>
      </c>
      <c r="E9560" t="s">
        <v>775</v>
      </c>
      <c r="F9560" t="s">
        <v>949</v>
      </c>
      <c r="G9560" t="s">
        <v>1021</v>
      </c>
      <c r="H9560" t="s">
        <v>1066</v>
      </c>
      <c r="I9560" t="s">
        <v>1021</v>
      </c>
      <c r="J9560" t="s">
        <v>1021</v>
      </c>
      <c r="K9560" t="s">
        <v>140</v>
      </c>
      <c r="L9560" t="s">
        <v>140</v>
      </c>
      <c r="M9560" t="s">
        <v>717</v>
      </c>
      <c r="N9560" t="s">
        <v>824</v>
      </c>
      <c r="O9560" t="s">
        <v>140</v>
      </c>
    </row>
    <row r="9561" spans="1:15" x14ac:dyDescent="0.35">
      <c r="A9561" t="s">
        <v>21</v>
      </c>
      <c r="B9561" t="s">
        <v>1129</v>
      </c>
      <c r="C9561">
        <v>42</v>
      </c>
      <c r="D9561" t="s">
        <v>940</v>
      </c>
      <c r="E9561" t="s">
        <v>140</v>
      </c>
      <c r="F9561" t="s">
        <v>140</v>
      </c>
      <c r="G9561" t="s">
        <v>1047</v>
      </c>
      <c r="H9561" t="s">
        <v>1047</v>
      </c>
      <c r="I9561" t="s">
        <v>140</v>
      </c>
      <c r="J9561" t="s">
        <v>140</v>
      </c>
      <c r="K9561" t="s">
        <v>1047</v>
      </c>
      <c r="L9561" t="s">
        <v>940</v>
      </c>
      <c r="M9561" t="s">
        <v>613</v>
      </c>
      <c r="N9561" t="s">
        <v>915</v>
      </c>
      <c r="O9561" t="s">
        <v>140</v>
      </c>
    </row>
    <row r="9562" spans="1:15" x14ac:dyDescent="0.35">
      <c r="A9562" t="s">
        <v>21</v>
      </c>
      <c r="B9562" t="s">
        <v>1130</v>
      </c>
      <c r="C9562">
        <v>75</v>
      </c>
      <c r="D9562" t="s">
        <v>140</v>
      </c>
      <c r="E9562" t="s">
        <v>140</v>
      </c>
      <c r="F9562" t="s">
        <v>140</v>
      </c>
      <c r="G9562" t="s">
        <v>140</v>
      </c>
      <c r="H9562" t="s">
        <v>140</v>
      </c>
      <c r="I9562" t="s">
        <v>1054</v>
      </c>
      <c r="J9562" t="s">
        <v>1054</v>
      </c>
      <c r="K9562" t="s">
        <v>1054</v>
      </c>
      <c r="L9562" t="s">
        <v>869</v>
      </c>
      <c r="M9562" t="s">
        <v>316</v>
      </c>
      <c r="N9562" t="s">
        <v>954</v>
      </c>
      <c r="O9562" t="s">
        <v>140</v>
      </c>
    </row>
    <row r="9563" spans="1:15" x14ac:dyDescent="0.35">
      <c r="A9563" t="s">
        <v>21</v>
      </c>
      <c r="B9563" t="s">
        <v>1131</v>
      </c>
      <c r="C9563">
        <v>92</v>
      </c>
      <c r="D9563" t="s">
        <v>1019</v>
      </c>
      <c r="E9563" t="s">
        <v>140</v>
      </c>
      <c r="F9563" t="s">
        <v>1019</v>
      </c>
      <c r="G9563" t="s">
        <v>140</v>
      </c>
      <c r="H9563" t="s">
        <v>140</v>
      </c>
      <c r="I9563" t="s">
        <v>1043</v>
      </c>
      <c r="J9563" t="s">
        <v>1019</v>
      </c>
      <c r="K9563" t="s">
        <v>140</v>
      </c>
      <c r="L9563" t="s">
        <v>140</v>
      </c>
      <c r="M9563" t="s">
        <v>1123</v>
      </c>
      <c r="N9563" t="s">
        <v>1019</v>
      </c>
      <c r="O9563" t="s">
        <v>140</v>
      </c>
    </row>
    <row r="9564" spans="1:15" x14ac:dyDescent="0.35">
      <c r="A9564" t="s">
        <v>22</v>
      </c>
      <c r="B9564" t="s">
        <v>1129</v>
      </c>
      <c r="C9564">
        <v>23</v>
      </c>
      <c r="D9564" t="s">
        <v>140</v>
      </c>
      <c r="E9564" t="s">
        <v>140</v>
      </c>
      <c r="F9564" t="s">
        <v>140</v>
      </c>
      <c r="G9564" t="s">
        <v>1018</v>
      </c>
      <c r="H9564" t="s">
        <v>140</v>
      </c>
      <c r="I9564" t="s">
        <v>140</v>
      </c>
      <c r="J9564" t="s">
        <v>140</v>
      </c>
      <c r="K9564" t="s">
        <v>903</v>
      </c>
      <c r="L9564" t="s">
        <v>950</v>
      </c>
      <c r="M9564" t="s">
        <v>951</v>
      </c>
      <c r="N9564" t="s">
        <v>140</v>
      </c>
      <c r="O9564" t="s">
        <v>140</v>
      </c>
    </row>
    <row r="9565" spans="1:15" x14ac:dyDescent="0.35">
      <c r="A9565" t="s">
        <v>22</v>
      </c>
      <c r="B9565" t="s">
        <v>1130</v>
      </c>
      <c r="C9565">
        <v>170</v>
      </c>
      <c r="D9565" t="s">
        <v>1011</v>
      </c>
      <c r="E9565" t="s">
        <v>140</v>
      </c>
      <c r="F9565" t="s">
        <v>1013</v>
      </c>
      <c r="G9565" t="s">
        <v>1070</v>
      </c>
      <c r="H9565" t="s">
        <v>1054</v>
      </c>
      <c r="I9565" t="s">
        <v>1021</v>
      </c>
      <c r="J9565" t="s">
        <v>1009</v>
      </c>
      <c r="K9565" t="s">
        <v>954</v>
      </c>
      <c r="L9565" t="s">
        <v>1013</v>
      </c>
      <c r="M9565" t="s">
        <v>404</v>
      </c>
      <c r="N9565" t="s">
        <v>1011</v>
      </c>
      <c r="O9565" t="s">
        <v>1010</v>
      </c>
    </row>
    <row r="9566" spans="1:15" x14ac:dyDescent="0.35">
      <c r="A9566" t="s">
        <v>22</v>
      </c>
      <c r="B9566" t="s">
        <v>1131</v>
      </c>
      <c r="C9566">
        <v>16</v>
      </c>
      <c r="D9566" t="s">
        <v>140</v>
      </c>
      <c r="E9566" t="s">
        <v>140</v>
      </c>
      <c r="F9566" t="s">
        <v>140</v>
      </c>
      <c r="G9566" t="s">
        <v>140</v>
      </c>
      <c r="H9566" t="s">
        <v>140</v>
      </c>
      <c r="I9566" t="s">
        <v>140</v>
      </c>
      <c r="J9566" t="s">
        <v>99</v>
      </c>
      <c r="K9566" t="s">
        <v>140</v>
      </c>
      <c r="L9566" t="s">
        <v>140</v>
      </c>
      <c r="M9566" t="s">
        <v>100</v>
      </c>
      <c r="N9566" t="s">
        <v>140</v>
      </c>
      <c r="O9566" t="s">
        <v>140</v>
      </c>
    </row>
    <row r="9567" spans="1:15" x14ac:dyDescent="0.35">
      <c r="A9567" t="s">
        <v>23</v>
      </c>
      <c r="B9567" t="s">
        <v>1129</v>
      </c>
      <c r="C9567">
        <v>41</v>
      </c>
      <c r="D9567" t="s">
        <v>660</v>
      </c>
      <c r="E9567" t="s">
        <v>140</v>
      </c>
      <c r="F9567" t="s">
        <v>140</v>
      </c>
      <c r="G9567" t="s">
        <v>140</v>
      </c>
      <c r="H9567" t="s">
        <v>1054</v>
      </c>
      <c r="I9567" t="s">
        <v>140</v>
      </c>
      <c r="J9567" t="s">
        <v>1073</v>
      </c>
      <c r="K9567" t="s">
        <v>1062</v>
      </c>
      <c r="L9567" t="s">
        <v>140</v>
      </c>
      <c r="M9567" t="s">
        <v>473</v>
      </c>
      <c r="N9567" t="s">
        <v>915</v>
      </c>
      <c r="O9567" t="s">
        <v>140</v>
      </c>
    </row>
    <row r="9568" spans="1:15" x14ac:dyDescent="0.35">
      <c r="A9568" t="s">
        <v>23</v>
      </c>
      <c r="B9568" t="s">
        <v>1130</v>
      </c>
      <c r="C9568">
        <v>105</v>
      </c>
      <c r="D9568" t="s">
        <v>1011</v>
      </c>
      <c r="E9568" t="s">
        <v>140</v>
      </c>
      <c r="F9568" t="s">
        <v>1017</v>
      </c>
      <c r="G9568" t="s">
        <v>1051</v>
      </c>
      <c r="H9568" t="s">
        <v>1058</v>
      </c>
      <c r="I9568" t="s">
        <v>140</v>
      </c>
      <c r="J9568" t="s">
        <v>140</v>
      </c>
      <c r="K9568" t="s">
        <v>1020</v>
      </c>
      <c r="L9568" t="s">
        <v>1066</v>
      </c>
      <c r="M9568" t="s">
        <v>112</v>
      </c>
      <c r="N9568" t="s">
        <v>1021</v>
      </c>
      <c r="O9568" t="s">
        <v>140</v>
      </c>
    </row>
    <row r="9569" spans="1:15" x14ac:dyDescent="0.35">
      <c r="A9569" t="s">
        <v>23</v>
      </c>
      <c r="B9569" t="s">
        <v>1131</v>
      </c>
      <c r="C9569">
        <v>59</v>
      </c>
      <c r="D9569" t="s">
        <v>940</v>
      </c>
      <c r="E9569" t="s">
        <v>940</v>
      </c>
      <c r="F9569" t="s">
        <v>940</v>
      </c>
      <c r="G9569" t="s">
        <v>1067</v>
      </c>
      <c r="H9569" t="s">
        <v>1065</v>
      </c>
      <c r="I9569" t="s">
        <v>91</v>
      </c>
      <c r="J9569" t="s">
        <v>1018</v>
      </c>
      <c r="K9569" t="s">
        <v>91</v>
      </c>
      <c r="L9569" t="s">
        <v>940</v>
      </c>
      <c r="M9569" t="s">
        <v>957</v>
      </c>
      <c r="N9569" t="s">
        <v>1072</v>
      </c>
      <c r="O9569" t="s">
        <v>1013</v>
      </c>
    </row>
    <row r="9570" spans="1:15" x14ac:dyDescent="0.35">
      <c r="A9570" t="s">
        <v>24</v>
      </c>
      <c r="B9570" t="s">
        <v>1129</v>
      </c>
      <c r="C9570">
        <v>34</v>
      </c>
      <c r="D9570" t="s">
        <v>117</v>
      </c>
      <c r="E9570" t="s">
        <v>140</v>
      </c>
      <c r="F9570" t="s">
        <v>140</v>
      </c>
      <c r="G9570" t="s">
        <v>345</v>
      </c>
      <c r="H9570" t="s">
        <v>942</v>
      </c>
      <c r="I9570" t="s">
        <v>140</v>
      </c>
      <c r="J9570" t="s">
        <v>973</v>
      </c>
      <c r="K9570" t="s">
        <v>345</v>
      </c>
      <c r="L9570" t="s">
        <v>1066</v>
      </c>
      <c r="M9570" t="s">
        <v>60</v>
      </c>
      <c r="N9570" t="s">
        <v>345</v>
      </c>
      <c r="O9570" t="s">
        <v>140</v>
      </c>
    </row>
    <row r="9571" spans="1:15" x14ac:dyDescent="0.35">
      <c r="A9571" t="s">
        <v>24</v>
      </c>
      <c r="B9571" t="s">
        <v>1130</v>
      </c>
      <c r="C9571">
        <v>147</v>
      </c>
      <c r="D9571" t="s">
        <v>1008</v>
      </c>
      <c r="E9571" t="s">
        <v>140</v>
      </c>
      <c r="F9571" t="s">
        <v>140</v>
      </c>
      <c r="G9571" t="s">
        <v>1051</v>
      </c>
      <c r="H9571" t="s">
        <v>1008</v>
      </c>
      <c r="I9571" t="s">
        <v>1014</v>
      </c>
      <c r="J9571" t="s">
        <v>1010</v>
      </c>
      <c r="K9571" t="s">
        <v>1019</v>
      </c>
      <c r="L9571" t="s">
        <v>140</v>
      </c>
      <c r="M9571" t="s">
        <v>904</v>
      </c>
      <c r="N9571" t="s">
        <v>940</v>
      </c>
      <c r="O9571" t="s">
        <v>140</v>
      </c>
    </row>
    <row r="9572" spans="1:15" x14ac:dyDescent="0.35">
      <c r="A9572" t="s">
        <v>24</v>
      </c>
      <c r="B9572" t="s">
        <v>1131</v>
      </c>
      <c r="C9572">
        <v>26</v>
      </c>
      <c r="D9572" t="s">
        <v>140</v>
      </c>
      <c r="E9572" t="s">
        <v>140</v>
      </c>
      <c r="F9572" t="s">
        <v>140</v>
      </c>
      <c r="G9572" t="s">
        <v>140</v>
      </c>
      <c r="H9572" t="s">
        <v>140</v>
      </c>
      <c r="I9572" t="s">
        <v>140</v>
      </c>
      <c r="J9572" t="s">
        <v>140</v>
      </c>
      <c r="K9572" t="s">
        <v>140</v>
      </c>
      <c r="L9572" t="s">
        <v>140</v>
      </c>
      <c r="M9572" t="s">
        <v>177</v>
      </c>
      <c r="N9572" t="s">
        <v>140</v>
      </c>
      <c r="O9572" t="s">
        <v>140</v>
      </c>
    </row>
    <row r="9573" spans="1:15" x14ac:dyDescent="0.35">
      <c r="A9573" t="s">
        <v>25</v>
      </c>
      <c r="B9573" t="s">
        <v>1129</v>
      </c>
      <c r="C9573">
        <v>23</v>
      </c>
      <c r="D9573" t="s">
        <v>345</v>
      </c>
      <c r="E9573" t="s">
        <v>140</v>
      </c>
      <c r="F9573" t="s">
        <v>140</v>
      </c>
      <c r="G9573" t="s">
        <v>977</v>
      </c>
      <c r="H9573" t="s">
        <v>345</v>
      </c>
      <c r="I9573" t="s">
        <v>345</v>
      </c>
      <c r="J9573" t="s">
        <v>1053</v>
      </c>
      <c r="K9573" t="s">
        <v>345</v>
      </c>
      <c r="L9573" t="s">
        <v>140</v>
      </c>
      <c r="M9573" t="s">
        <v>400</v>
      </c>
      <c r="N9573" t="s">
        <v>1052</v>
      </c>
      <c r="O9573" t="s">
        <v>140</v>
      </c>
    </row>
    <row r="9574" spans="1:15" x14ac:dyDescent="0.35">
      <c r="A9574" t="s">
        <v>25</v>
      </c>
      <c r="B9574" t="s">
        <v>1130</v>
      </c>
      <c r="C9574">
        <v>162</v>
      </c>
      <c r="D9574" t="s">
        <v>1013</v>
      </c>
      <c r="E9574" t="s">
        <v>1058</v>
      </c>
      <c r="F9574" t="s">
        <v>140</v>
      </c>
      <c r="G9574" t="s">
        <v>527</v>
      </c>
      <c r="H9574" t="s">
        <v>940</v>
      </c>
      <c r="I9574" t="s">
        <v>1016</v>
      </c>
      <c r="J9574" t="s">
        <v>1010</v>
      </c>
      <c r="K9574" t="s">
        <v>919</v>
      </c>
      <c r="L9574" t="s">
        <v>1051</v>
      </c>
      <c r="M9574" t="s">
        <v>784</v>
      </c>
      <c r="N9574" t="s">
        <v>1011</v>
      </c>
      <c r="O9574" t="s">
        <v>140</v>
      </c>
    </row>
    <row r="9575" spans="1:15" x14ac:dyDescent="0.35">
      <c r="A9575" t="s">
        <v>25</v>
      </c>
      <c r="B9575" t="s">
        <v>1131</v>
      </c>
      <c r="C9575">
        <v>19</v>
      </c>
      <c r="D9575" t="s">
        <v>140</v>
      </c>
      <c r="E9575" t="s">
        <v>140</v>
      </c>
      <c r="F9575" t="s">
        <v>140</v>
      </c>
      <c r="G9575" t="s">
        <v>140</v>
      </c>
      <c r="H9575" t="s">
        <v>140</v>
      </c>
      <c r="I9575" t="s">
        <v>140</v>
      </c>
      <c r="J9575" t="s">
        <v>140</v>
      </c>
      <c r="K9575" t="s">
        <v>1060</v>
      </c>
      <c r="L9575" t="s">
        <v>140</v>
      </c>
      <c r="M9575" t="s">
        <v>1190</v>
      </c>
      <c r="N9575" t="s">
        <v>515</v>
      </c>
      <c r="O9575" t="s">
        <v>140</v>
      </c>
    </row>
    <row r="9576" spans="1:15" x14ac:dyDescent="0.35">
      <c r="A9576" t="s">
        <v>26</v>
      </c>
      <c r="B9576" t="s">
        <v>1129</v>
      </c>
      <c r="C9576">
        <v>20</v>
      </c>
      <c r="D9576" t="s">
        <v>115</v>
      </c>
      <c r="E9576" t="s">
        <v>140</v>
      </c>
      <c r="F9576" t="s">
        <v>140</v>
      </c>
      <c r="G9576" t="s">
        <v>1058</v>
      </c>
      <c r="H9576" t="s">
        <v>824</v>
      </c>
      <c r="I9576" t="s">
        <v>140</v>
      </c>
      <c r="J9576" t="s">
        <v>527</v>
      </c>
      <c r="K9576" t="s">
        <v>140</v>
      </c>
      <c r="L9576" t="s">
        <v>140</v>
      </c>
      <c r="M9576" t="s">
        <v>572</v>
      </c>
      <c r="N9576" t="s">
        <v>824</v>
      </c>
      <c r="O9576" t="s">
        <v>140</v>
      </c>
    </row>
    <row r="9577" spans="1:15" x14ac:dyDescent="0.35">
      <c r="A9577" t="s">
        <v>26</v>
      </c>
      <c r="B9577" t="s">
        <v>1130</v>
      </c>
      <c r="C9577">
        <v>137</v>
      </c>
      <c r="D9577" t="s">
        <v>1014</v>
      </c>
      <c r="E9577" t="s">
        <v>140</v>
      </c>
      <c r="F9577" t="s">
        <v>140</v>
      </c>
      <c r="G9577" t="s">
        <v>950</v>
      </c>
      <c r="H9577" t="s">
        <v>1014</v>
      </c>
      <c r="I9577" t="s">
        <v>1021</v>
      </c>
      <c r="J9577" t="s">
        <v>1014</v>
      </c>
      <c r="K9577" t="s">
        <v>1014</v>
      </c>
      <c r="L9577" t="s">
        <v>1019</v>
      </c>
      <c r="M9577" t="s">
        <v>1134</v>
      </c>
      <c r="N9577" t="s">
        <v>1014</v>
      </c>
      <c r="O9577" t="s">
        <v>1014</v>
      </c>
    </row>
    <row r="9578" spans="1:15" x14ac:dyDescent="0.35">
      <c r="A9578" t="s">
        <v>26</v>
      </c>
      <c r="B9578" t="s">
        <v>1131</v>
      </c>
      <c r="C9578">
        <v>45</v>
      </c>
      <c r="D9578" t="s">
        <v>140</v>
      </c>
      <c r="E9578" t="s">
        <v>140</v>
      </c>
      <c r="F9578" t="s">
        <v>140</v>
      </c>
      <c r="G9578" t="s">
        <v>983</v>
      </c>
      <c r="H9578" t="s">
        <v>140</v>
      </c>
      <c r="I9578" t="s">
        <v>942</v>
      </c>
      <c r="J9578" t="s">
        <v>1020</v>
      </c>
      <c r="K9578" t="s">
        <v>985</v>
      </c>
      <c r="L9578" t="s">
        <v>1044</v>
      </c>
      <c r="M9578" t="s">
        <v>872</v>
      </c>
      <c r="N9578" t="s">
        <v>1044</v>
      </c>
      <c r="O9578" t="s">
        <v>140</v>
      </c>
    </row>
    <row r="9579" spans="1:15" x14ac:dyDescent="0.35">
      <c r="A9579" t="s">
        <v>27</v>
      </c>
      <c r="B9579" t="s">
        <v>1129</v>
      </c>
      <c r="C9579">
        <v>7</v>
      </c>
      <c r="D9579" t="s">
        <v>140</v>
      </c>
      <c r="E9579" t="s">
        <v>140</v>
      </c>
      <c r="F9579" t="s">
        <v>140</v>
      </c>
      <c r="G9579" t="s">
        <v>140</v>
      </c>
      <c r="H9579" t="s">
        <v>140</v>
      </c>
      <c r="I9579" t="s">
        <v>140</v>
      </c>
      <c r="J9579" t="s">
        <v>140</v>
      </c>
      <c r="K9579" t="s">
        <v>140</v>
      </c>
      <c r="L9579" t="s">
        <v>140</v>
      </c>
      <c r="M9579" t="s">
        <v>177</v>
      </c>
      <c r="N9579" t="s">
        <v>140</v>
      </c>
      <c r="O9579" t="s">
        <v>140</v>
      </c>
    </row>
    <row r="9580" spans="1:15" x14ac:dyDescent="0.35">
      <c r="A9580" t="s">
        <v>27</v>
      </c>
      <c r="B9580" t="s">
        <v>1130</v>
      </c>
      <c r="C9580">
        <v>170</v>
      </c>
      <c r="D9580" t="s">
        <v>1054</v>
      </c>
      <c r="E9580" t="s">
        <v>140</v>
      </c>
      <c r="F9580" t="s">
        <v>1016</v>
      </c>
      <c r="G9580" t="s">
        <v>869</v>
      </c>
      <c r="H9580" t="s">
        <v>1016</v>
      </c>
      <c r="I9580" t="s">
        <v>1021</v>
      </c>
      <c r="J9580" t="s">
        <v>1019</v>
      </c>
      <c r="K9580" t="s">
        <v>1055</v>
      </c>
      <c r="L9580" t="s">
        <v>140</v>
      </c>
      <c r="M9580" t="s">
        <v>982</v>
      </c>
      <c r="N9580" t="s">
        <v>1064</v>
      </c>
      <c r="O9580" t="s">
        <v>140</v>
      </c>
    </row>
    <row r="9581" spans="1:15" x14ac:dyDescent="0.35">
      <c r="A9581" t="s">
        <v>27</v>
      </c>
      <c r="B9581" t="s">
        <v>1131</v>
      </c>
      <c r="C9581">
        <v>26</v>
      </c>
      <c r="D9581" t="s">
        <v>140</v>
      </c>
      <c r="E9581" t="s">
        <v>140</v>
      </c>
      <c r="F9581" t="s">
        <v>140</v>
      </c>
      <c r="G9581" t="s">
        <v>140</v>
      </c>
      <c r="H9581" t="s">
        <v>140</v>
      </c>
      <c r="I9581" t="s">
        <v>1070</v>
      </c>
      <c r="J9581" t="s">
        <v>140</v>
      </c>
      <c r="K9581" t="s">
        <v>1070</v>
      </c>
      <c r="L9581" t="s">
        <v>140</v>
      </c>
      <c r="M9581" t="s">
        <v>1143</v>
      </c>
      <c r="N9581" t="s">
        <v>140</v>
      </c>
      <c r="O9581" t="s">
        <v>140</v>
      </c>
    </row>
    <row r="9582" spans="1:15" x14ac:dyDescent="0.35">
      <c r="A9582" t="s">
        <v>28</v>
      </c>
      <c r="B9582" t="s">
        <v>1129</v>
      </c>
      <c r="C9582">
        <v>34</v>
      </c>
      <c r="D9582" t="s">
        <v>939</v>
      </c>
      <c r="E9582" t="s">
        <v>140</v>
      </c>
      <c r="F9582" t="s">
        <v>140</v>
      </c>
      <c r="G9582" t="s">
        <v>1058</v>
      </c>
      <c r="H9582" t="s">
        <v>1058</v>
      </c>
      <c r="I9582" t="s">
        <v>733</v>
      </c>
      <c r="J9582" t="s">
        <v>967</v>
      </c>
      <c r="K9582" t="s">
        <v>140</v>
      </c>
      <c r="L9582" t="s">
        <v>140</v>
      </c>
      <c r="M9582" t="s">
        <v>1081</v>
      </c>
      <c r="N9582" t="s">
        <v>1064</v>
      </c>
      <c r="O9582" t="s">
        <v>140</v>
      </c>
    </row>
    <row r="9583" spans="1:15" x14ac:dyDescent="0.35">
      <c r="A9583" t="s">
        <v>28</v>
      </c>
      <c r="B9583" t="s">
        <v>1130</v>
      </c>
      <c r="C9583">
        <v>147</v>
      </c>
      <c r="D9583" t="s">
        <v>1011</v>
      </c>
      <c r="E9583" t="s">
        <v>775</v>
      </c>
      <c r="F9583" t="s">
        <v>140</v>
      </c>
      <c r="G9583" t="s">
        <v>1056</v>
      </c>
      <c r="H9583" t="s">
        <v>1011</v>
      </c>
      <c r="I9583" t="s">
        <v>140</v>
      </c>
      <c r="J9583" t="s">
        <v>140</v>
      </c>
      <c r="K9583" t="s">
        <v>1013</v>
      </c>
      <c r="L9583" t="s">
        <v>775</v>
      </c>
      <c r="M9583" t="s">
        <v>1075</v>
      </c>
      <c r="N9583" t="s">
        <v>1073</v>
      </c>
      <c r="O9583" t="s">
        <v>140</v>
      </c>
    </row>
    <row r="9584" spans="1:15" x14ac:dyDescent="0.35">
      <c r="A9584" t="s">
        <v>28</v>
      </c>
      <c r="B9584" t="s">
        <v>1131</v>
      </c>
      <c r="C9584">
        <v>26</v>
      </c>
      <c r="D9584" t="s">
        <v>140</v>
      </c>
      <c r="E9584" t="s">
        <v>87</v>
      </c>
      <c r="F9584" t="s">
        <v>87</v>
      </c>
      <c r="G9584" t="s">
        <v>87</v>
      </c>
      <c r="H9584" t="s">
        <v>87</v>
      </c>
      <c r="I9584" t="s">
        <v>140</v>
      </c>
      <c r="J9584" t="s">
        <v>140</v>
      </c>
      <c r="K9584" t="s">
        <v>140</v>
      </c>
      <c r="L9584" t="s">
        <v>140</v>
      </c>
      <c r="M9584" t="s">
        <v>88</v>
      </c>
      <c r="N9584" t="s">
        <v>140</v>
      </c>
      <c r="O9584" t="s">
        <v>140</v>
      </c>
    </row>
    <row r="9585" spans="1:15" x14ac:dyDescent="0.35">
      <c r="A9585" t="s">
        <v>29</v>
      </c>
      <c r="B9585" t="s">
        <v>1129</v>
      </c>
      <c r="C9585">
        <v>12</v>
      </c>
      <c r="D9585" t="s">
        <v>140</v>
      </c>
      <c r="E9585" t="s">
        <v>140</v>
      </c>
      <c r="F9585" t="s">
        <v>131</v>
      </c>
      <c r="G9585" t="s">
        <v>131</v>
      </c>
      <c r="H9585" t="s">
        <v>574</v>
      </c>
      <c r="I9585" t="s">
        <v>574</v>
      </c>
      <c r="J9585" t="s">
        <v>140</v>
      </c>
      <c r="K9585" t="s">
        <v>574</v>
      </c>
      <c r="L9585" t="s">
        <v>131</v>
      </c>
      <c r="M9585" t="s">
        <v>570</v>
      </c>
      <c r="N9585" t="s">
        <v>140</v>
      </c>
      <c r="O9585" t="s">
        <v>140</v>
      </c>
    </row>
    <row r="9586" spans="1:15" x14ac:dyDescent="0.35">
      <c r="A9586" t="s">
        <v>29</v>
      </c>
      <c r="B9586" t="s">
        <v>1130</v>
      </c>
      <c r="C9586">
        <v>172</v>
      </c>
      <c r="D9586" t="s">
        <v>1021</v>
      </c>
      <c r="E9586" t="s">
        <v>1013</v>
      </c>
      <c r="F9586" t="s">
        <v>140</v>
      </c>
      <c r="G9586" t="s">
        <v>869</v>
      </c>
      <c r="H9586" t="s">
        <v>1058</v>
      </c>
      <c r="I9586" t="s">
        <v>1022</v>
      </c>
      <c r="J9586" t="s">
        <v>1013</v>
      </c>
      <c r="K9586" t="s">
        <v>1098</v>
      </c>
      <c r="L9586" t="s">
        <v>140</v>
      </c>
      <c r="M9586" t="s">
        <v>806</v>
      </c>
      <c r="N9586" t="s">
        <v>1043</v>
      </c>
      <c r="O9586" t="s">
        <v>140</v>
      </c>
    </row>
    <row r="9587" spans="1:15" x14ac:dyDescent="0.35">
      <c r="A9587" t="s">
        <v>29</v>
      </c>
      <c r="B9587" t="s">
        <v>1131</v>
      </c>
      <c r="C9587">
        <v>20</v>
      </c>
      <c r="D9587" t="s">
        <v>1057</v>
      </c>
      <c r="E9587" t="s">
        <v>140</v>
      </c>
      <c r="F9587" t="s">
        <v>140</v>
      </c>
      <c r="G9587" t="s">
        <v>949</v>
      </c>
      <c r="H9587" t="s">
        <v>140</v>
      </c>
      <c r="I9587" t="s">
        <v>140</v>
      </c>
      <c r="J9587" t="s">
        <v>1057</v>
      </c>
      <c r="K9587" t="s">
        <v>847</v>
      </c>
      <c r="L9587" t="s">
        <v>140</v>
      </c>
      <c r="M9587" t="s">
        <v>400</v>
      </c>
      <c r="N9587" t="s">
        <v>949</v>
      </c>
      <c r="O9587" t="s">
        <v>140</v>
      </c>
    </row>
    <row r="9588" spans="1:15" x14ac:dyDescent="0.35">
      <c r="A9588" t="s">
        <v>30</v>
      </c>
      <c r="B9588" t="s">
        <v>1129</v>
      </c>
      <c r="C9588">
        <v>13</v>
      </c>
      <c r="D9588" t="s">
        <v>140</v>
      </c>
      <c r="E9588" t="s">
        <v>140</v>
      </c>
      <c r="F9588" t="s">
        <v>1067</v>
      </c>
      <c r="G9588" t="s">
        <v>1067</v>
      </c>
      <c r="H9588" t="s">
        <v>1067</v>
      </c>
      <c r="I9588" t="s">
        <v>140</v>
      </c>
      <c r="J9588" t="s">
        <v>983</v>
      </c>
      <c r="K9588" t="s">
        <v>140</v>
      </c>
      <c r="L9588" t="s">
        <v>140</v>
      </c>
      <c r="M9588" t="s">
        <v>675</v>
      </c>
      <c r="N9588" t="s">
        <v>140</v>
      </c>
      <c r="O9588" t="s">
        <v>140</v>
      </c>
    </row>
    <row r="9589" spans="1:15" x14ac:dyDescent="0.35">
      <c r="A9589" t="s">
        <v>30</v>
      </c>
      <c r="B9589" t="s">
        <v>1130</v>
      </c>
      <c r="C9589">
        <v>167</v>
      </c>
      <c r="D9589" t="s">
        <v>140</v>
      </c>
      <c r="E9589" t="s">
        <v>140</v>
      </c>
      <c r="F9589" t="s">
        <v>1013</v>
      </c>
      <c r="G9589" t="s">
        <v>1068</v>
      </c>
      <c r="H9589" t="s">
        <v>1063</v>
      </c>
      <c r="I9589" t="s">
        <v>1013</v>
      </c>
      <c r="J9589" t="s">
        <v>1014</v>
      </c>
      <c r="K9589" t="s">
        <v>1011</v>
      </c>
      <c r="L9589" t="s">
        <v>775</v>
      </c>
      <c r="M9589" t="s">
        <v>104</v>
      </c>
      <c r="N9589" t="s">
        <v>1023</v>
      </c>
      <c r="O9589" t="s">
        <v>140</v>
      </c>
    </row>
    <row r="9590" spans="1:15" x14ac:dyDescent="0.35">
      <c r="A9590" t="s">
        <v>30</v>
      </c>
      <c r="B9590" t="s">
        <v>1131</v>
      </c>
      <c r="C9590">
        <v>22</v>
      </c>
      <c r="D9590" t="s">
        <v>140</v>
      </c>
      <c r="E9590" t="s">
        <v>140</v>
      </c>
      <c r="F9590" t="s">
        <v>140</v>
      </c>
      <c r="G9590" t="s">
        <v>140</v>
      </c>
      <c r="H9590" t="s">
        <v>1052</v>
      </c>
      <c r="I9590" t="s">
        <v>140</v>
      </c>
      <c r="J9590" t="s">
        <v>1062</v>
      </c>
      <c r="K9590" t="s">
        <v>140</v>
      </c>
      <c r="L9590" t="s">
        <v>140</v>
      </c>
      <c r="M9590" t="s">
        <v>982</v>
      </c>
      <c r="N9590" t="s">
        <v>140</v>
      </c>
      <c r="O9590" t="s">
        <v>140</v>
      </c>
    </row>
    <row r="9591" spans="1:15" x14ac:dyDescent="0.35">
      <c r="A9591" t="s">
        <v>31</v>
      </c>
      <c r="B9591" t="s">
        <v>1129</v>
      </c>
      <c r="C9591">
        <v>28</v>
      </c>
      <c r="D9591" t="s">
        <v>1047</v>
      </c>
      <c r="E9591" t="s">
        <v>1095</v>
      </c>
      <c r="F9591" t="s">
        <v>140</v>
      </c>
      <c r="G9591" t="s">
        <v>89</v>
      </c>
      <c r="H9591" t="s">
        <v>1047</v>
      </c>
      <c r="I9591" t="s">
        <v>140</v>
      </c>
      <c r="J9591" t="s">
        <v>140</v>
      </c>
      <c r="K9591" t="s">
        <v>1004</v>
      </c>
      <c r="L9591" t="s">
        <v>1053</v>
      </c>
      <c r="M9591" t="s">
        <v>981</v>
      </c>
      <c r="N9591" t="s">
        <v>999</v>
      </c>
      <c r="O9591" t="s">
        <v>140</v>
      </c>
    </row>
    <row r="9592" spans="1:15" x14ac:dyDescent="0.35">
      <c r="A9592" t="s">
        <v>31</v>
      </c>
      <c r="B9592" t="s">
        <v>1130</v>
      </c>
      <c r="C9592">
        <v>101</v>
      </c>
      <c r="D9592" t="s">
        <v>1017</v>
      </c>
      <c r="E9592" t="s">
        <v>1017</v>
      </c>
      <c r="F9592" t="s">
        <v>1008</v>
      </c>
      <c r="G9592" t="s">
        <v>775</v>
      </c>
      <c r="H9592" t="s">
        <v>140</v>
      </c>
      <c r="I9592" t="s">
        <v>345</v>
      </c>
      <c r="J9592" t="s">
        <v>939</v>
      </c>
      <c r="K9592" t="s">
        <v>129</v>
      </c>
      <c r="L9592" t="s">
        <v>140</v>
      </c>
      <c r="M9592" t="s">
        <v>638</v>
      </c>
      <c r="N9592" t="s">
        <v>1004</v>
      </c>
      <c r="O9592" t="s">
        <v>140</v>
      </c>
    </row>
    <row r="9593" spans="1:15" x14ac:dyDescent="0.35">
      <c r="A9593" t="s">
        <v>31</v>
      </c>
      <c r="B9593" t="s">
        <v>1131</v>
      </c>
      <c r="C9593">
        <v>77</v>
      </c>
      <c r="D9593" t="s">
        <v>971</v>
      </c>
      <c r="E9593" t="s">
        <v>775</v>
      </c>
      <c r="F9593" t="s">
        <v>527</v>
      </c>
      <c r="G9593" t="s">
        <v>893</v>
      </c>
      <c r="H9593" t="s">
        <v>1053</v>
      </c>
      <c r="I9593" t="s">
        <v>967</v>
      </c>
      <c r="J9593" t="s">
        <v>1052</v>
      </c>
      <c r="K9593" t="s">
        <v>1072</v>
      </c>
      <c r="L9593" t="s">
        <v>1023</v>
      </c>
      <c r="M9593" t="s">
        <v>459</v>
      </c>
      <c r="N9593" t="s">
        <v>940</v>
      </c>
      <c r="O9593" t="s">
        <v>1019</v>
      </c>
    </row>
    <row r="9594" spans="1:15" x14ac:dyDescent="0.35">
      <c r="A9594" t="s">
        <v>32</v>
      </c>
      <c r="B9594" t="s">
        <v>1129</v>
      </c>
      <c r="C9594">
        <v>693</v>
      </c>
      <c r="D9594" t="s">
        <v>903</v>
      </c>
      <c r="E9594" t="s">
        <v>1014</v>
      </c>
      <c r="F9594" t="s">
        <v>1017</v>
      </c>
      <c r="G9594" t="s">
        <v>527</v>
      </c>
      <c r="H9594" t="s">
        <v>1057</v>
      </c>
      <c r="I9594" t="s">
        <v>940</v>
      </c>
      <c r="J9594" t="s">
        <v>919</v>
      </c>
      <c r="K9594" t="s">
        <v>1047</v>
      </c>
      <c r="L9594" t="s">
        <v>1051</v>
      </c>
      <c r="M9594" t="s">
        <v>763</v>
      </c>
      <c r="N9594" t="s">
        <v>875</v>
      </c>
      <c r="O9594" t="s">
        <v>1008</v>
      </c>
    </row>
    <row r="9595" spans="1:15" x14ac:dyDescent="0.35">
      <c r="A9595" t="s">
        <v>32</v>
      </c>
      <c r="B9595" t="s">
        <v>1130</v>
      </c>
      <c r="C9595">
        <v>3308</v>
      </c>
      <c r="D9595" t="s">
        <v>1014</v>
      </c>
      <c r="E9595" t="s">
        <v>1013</v>
      </c>
      <c r="F9595" t="s">
        <v>1014</v>
      </c>
      <c r="G9595" t="s">
        <v>1062</v>
      </c>
      <c r="H9595" t="s">
        <v>1054</v>
      </c>
      <c r="I9595" t="s">
        <v>1009</v>
      </c>
      <c r="J9595" t="s">
        <v>1012</v>
      </c>
      <c r="K9595" t="s">
        <v>954</v>
      </c>
      <c r="L9595" t="s">
        <v>949</v>
      </c>
      <c r="M9595" t="s">
        <v>118</v>
      </c>
      <c r="N9595" t="s">
        <v>1048</v>
      </c>
      <c r="O9595" t="s">
        <v>1022</v>
      </c>
    </row>
    <row r="9596" spans="1:15" x14ac:dyDescent="0.35">
      <c r="A9596" t="s">
        <v>32</v>
      </c>
      <c r="B9596" t="s">
        <v>1131</v>
      </c>
      <c r="C9596">
        <v>925</v>
      </c>
      <c r="D9596" t="s">
        <v>1019</v>
      </c>
      <c r="E9596" t="s">
        <v>1063</v>
      </c>
      <c r="F9596" t="s">
        <v>1098</v>
      </c>
      <c r="G9596" t="s">
        <v>996</v>
      </c>
      <c r="H9596" t="s">
        <v>940</v>
      </c>
      <c r="I9596" t="s">
        <v>1055</v>
      </c>
      <c r="J9596" t="s">
        <v>1054</v>
      </c>
      <c r="K9596" t="s">
        <v>1051</v>
      </c>
      <c r="L9596" t="s">
        <v>1098</v>
      </c>
      <c r="M9596" t="s">
        <v>1261</v>
      </c>
      <c r="N9596" t="s">
        <v>515</v>
      </c>
      <c r="O9596" t="s">
        <v>1008</v>
      </c>
    </row>
    <row r="9598" spans="1:15" x14ac:dyDescent="0.35">
      <c r="A9598" t="s">
        <v>1400</v>
      </c>
    </row>
    <row r="9599" spans="1:15" x14ac:dyDescent="0.35">
      <c r="A9599" t="s">
        <v>2</v>
      </c>
      <c r="B9599" t="s">
        <v>1150</v>
      </c>
      <c r="C9599" t="s">
        <v>3</v>
      </c>
      <c r="D9599" t="s">
        <v>1388</v>
      </c>
      <c r="E9599" t="s">
        <v>1389</v>
      </c>
      <c r="F9599" t="s">
        <v>1390</v>
      </c>
      <c r="G9599" t="s">
        <v>1391</v>
      </c>
      <c r="H9599" t="s">
        <v>1392</v>
      </c>
      <c r="I9599" t="s">
        <v>1393</v>
      </c>
      <c r="J9599" t="s">
        <v>1394</v>
      </c>
      <c r="K9599" t="s">
        <v>1395</v>
      </c>
      <c r="L9599" t="s">
        <v>1396</v>
      </c>
      <c r="M9599" t="s">
        <v>1397</v>
      </c>
      <c r="N9599" t="s">
        <v>1376</v>
      </c>
      <c r="O9599" t="s">
        <v>1398</v>
      </c>
    </row>
    <row r="9600" spans="1:15" x14ac:dyDescent="0.35">
      <c r="A9600" t="s">
        <v>8</v>
      </c>
      <c r="B9600" t="s">
        <v>1151</v>
      </c>
      <c r="C9600">
        <v>133</v>
      </c>
      <c r="D9600" t="s">
        <v>775</v>
      </c>
      <c r="E9600" t="s">
        <v>1098</v>
      </c>
      <c r="F9600" t="s">
        <v>919</v>
      </c>
      <c r="G9600" t="s">
        <v>1102</v>
      </c>
      <c r="H9600" t="s">
        <v>824</v>
      </c>
      <c r="I9600" t="s">
        <v>140</v>
      </c>
      <c r="J9600" t="s">
        <v>1021</v>
      </c>
      <c r="K9600" t="s">
        <v>838</v>
      </c>
      <c r="L9600" t="s">
        <v>875</v>
      </c>
      <c r="M9600" t="s">
        <v>388</v>
      </c>
      <c r="N9600" t="s">
        <v>1023</v>
      </c>
      <c r="O9600" t="s">
        <v>140</v>
      </c>
    </row>
    <row r="9601" spans="1:15" x14ac:dyDescent="0.35">
      <c r="A9601" t="s">
        <v>8</v>
      </c>
      <c r="B9601" t="s">
        <v>1152</v>
      </c>
      <c r="C9601">
        <v>56</v>
      </c>
      <c r="D9601" t="s">
        <v>971</v>
      </c>
      <c r="E9601" t="s">
        <v>949</v>
      </c>
      <c r="F9601" t="s">
        <v>1012</v>
      </c>
      <c r="G9601" t="s">
        <v>107</v>
      </c>
      <c r="H9601" t="s">
        <v>1098</v>
      </c>
      <c r="I9601" t="s">
        <v>1012</v>
      </c>
      <c r="J9601" t="s">
        <v>1004</v>
      </c>
      <c r="K9601" t="s">
        <v>1004</v>
      </c>
      <c r="L9601" t="s">
        <v>903</v>
      </c>
      <c r="M9601" t="s">
        <v>772</v>
      </c>
      <c r="N9601" t="s">
        <v>1003</v>
      </c>
      <c r="O9601" t="s">
        <v>1020</v>
      </c>
    </row>
    <row r="9602" spans="1:15" x14ac:dyDescent="0.35">
      <c r="A9602" t="s">
        <v>8</v>
      </c>
      <c r="B9602" t="s">
        <v>339</v>
      </c>
      <c r="C9602">
        <v>15</v>
      </c>
      <c r="D9602" t="s">
        <v>162</v>
      </c>
      <c r="E9602" t="s">
        <v>99</v>
      </c>
      <c r="F9602" t="s">
        <v>99</v>
      </c>
      <c r="G9602" t="s">
        <v>1072</v>
      </c>
      <c r="H9602" t="s">
        <v>140</v>
      </c>
      <c r="I9602" t="s">
        <v>99</v>
      </c>
      <c r="J9602" t="s">
        <v>99</v>
      </c>
      <c r="K9602" t="s">
        <v>756</v>
      </c>
      <c r="L9602" t="s">
        <v>1072</v>
      </c>
      <c r="M9602" t="s">
        <v>355</v>
      </c>
      <c r="N9602" t="s">
        <v>140</v>
      </c>
      <c r="O9602" t="s">
        <v>140</v>
      </c>
    </row>
    <row r="9603" spans="1:15" x14ac:dyDescent="0.35">
      <c r="A9603" t="s">
        <v>9</v>
      </c>
      <c r="B9603" t="s">
        <v>1151</v>
      </c>
      <c r="C9603">
        <v>122</v>
      </c>
      <c r="D9603" t="s">
        <v>140</v>
      </c>
      <c r="E9603" t="s">
        <v>140</v>
      </c>
      <c r="F9603" t="s">
        <v>1063</v>
      </c>
      <c r="G9603" t="s">
        <v>345</v>
      </c>
      <c r="H9603" t="s">
        <v>1066</v>
      </c>
      <c r="I9603" t="s">
        <v>1010</v>
      </c>
      <c r="J9603" t="s">
        <v>1010</v>
      </c>
      <c r="K9603" t="s">
        <v>1054</v>
      </c>
      <c r="L9603" t="s">
        <v>140</v>
      </c>
      <c r="M9603" t="s">
        <v>943</v>
      </c>
      <c r="N9603" t="s">
        <v>140</v>
      </c>
      <c r="O9603" t="s">
        <v>140</v>
      </c>
    </row>
    <row r="9604" spans="1:15" x14ac:dyDescent="0.35">
      <c r="A9604" t="s">
        <v>9</v>
      </c>
      <c r="B9604" t="s">
        <v>1152</v>
      </c>
      <c r="C9604">
        <v>67</v>
      </c>
      <c r="D9604" t="s">
        <v>775</v>
      </c>
      <c r="E9604" t="s">
        <v>140</v>
      </c>
      <c r="F9604" t="s">
        <v>1054</v>
      </c>
      <c r="G9604" t="s">
        <v>775</v>
      </c>
      <c r="H9604" t="s">
        <v>775</v>
      </c>
      <c r="I9604" t="s">
        <v>775</v>
      </c>
      <c r="J9604" t="s">
        <v>140</v>
      </c>
      <c r="K9604" t="s">
        <v>140</v>
      </c>
      <c r="L9604" t="s">
        <v>1007</v>
      </c>
      <c r="M9604" t="s">
        <v>344</v>
      </c>
      <c r="N9604" t="s">
        <v>1058</v>
      </c>
      <c r="O9604" t="s">
        <v>140</v>
      </c>
    </row>
    <row r="9605" spans="1:15" x14ac:dyDescent="0.35">
      <c r="A9605" t="s">
        <v>9</v>
      </c>
      <c r="B9605" t="s">
        <v>339</v>
      </c>
      <c r="C9605">
        <v>12</v>
      </c>
      <c r="D9605" t="s">
        <v>140</v>
      </c>
      <c r="E9605" t="s">
        <v>140</v>
      </c>
      <c r="F9605" t="s">
        <v>140</v>
      </c>
      <c r="G9605" t="s">
        <v>140</v>
      </c>
      <c r="H9605" t="s">
        <v>140</v>
      </c>
      <c r="I9605" t="s">
        <v>140</v>
      </c>
      <c r="J9605" t="s">
        <v>140</v>
      </c>
      <c r="K9605" t="s">
        <v>140</v>
      </c>
      <c r="L9605" t="s">
        <v>140</v>
      </c>
      <c r="M9605" t="s">
        <v>928</v>
      </c>
      <c r="N9605" t="s">
        <v>929</v>
      </c>
      <c r="O9605" t="s">
        <v>140</v>
      </c>
    </row>
    <row r="9606" spans="1:15" x14ac:dyDescent="0.35">
      <c r="A9606" t="s">
        <v>10</v>
      </c>
      <c r="B9606" t="s">
        <v>1151</v>
      </c>
      <c r="C9606">
        <v>130</v>
      </c>
      <c r="D9606" t="s">
        <v>140</v>
      </c>
      <c r="E9606" t="s">
        <v>1021</v>
      </c>
      <c r="F9606" t="s">
        <v>949</v>
      </c>
      <c r="G9606" t="s">
        <v>458</v>
      </c>
      <c r="H9606" t="s">
        <v>1021</v>
      </c>
      <c r="I9606" t="s">
        <v>1021</v>
      </c>
      <c r="J9606" t="s">
        <v>1009</v>
      </c>
      <c r="K9606" t="s">
        <v>1007</v>
      </c>
      <c r="L9606" t="s">
        <v>1021</v>
      </c>
      <c r="M9606" t="s">
        <v>647</v>
      </c>
      <c r="N9606" t="s">
        <v>1020</v>
      </c>
      <c r="O9606" t="s">
        <v>1063</v>
      </c>
    </row>
    <row r="9607" spans="1:15" x14ac:dyDescent="0.35">
      <c r="A9607" t="s">
        <v>10</v>
      </c>
      <c r="B9607" t="s">
        <v>1152</v>
      </c>
      <c r="C9607">
        <v>67</v>
      </c>
      <c r="D9607" t="s">
        <v>140</v>
      </c>
      <c r="E9607" t="s">
        <v>1046</v>
      </c>
      <c r="F9607" t="s">
        <v>140</v>
      </c>
      <c r="G9607" t="s">
        <v>1046</v>
      </c>
      <c r="H9607" t="s">
        <v>140</v>
      </c>
      <c r="I9607" t="s">
        <v>1014</v>
      </c>
      <c r="J9607" t="s">
        <v>1046</v>
      </c>
      <c r="K9607" t="s">
        <v>1014</v>
      </c>
      <c r="L9607" t="s">
        <v>1052</v>
      </c>
      <c r="M9607" t="s">
        <v>1024</v>
      </c>
      <c r="N9607" t="s">
        <v>1014</v>
      </c>
      <c r="O9607" t="s">
        <v>1017</v>
      </c>
    </row>
    <row r="9608" spans="1:15" x14ac:dyDescent="0.35">
      <c r="A9608" t="s">
        <v>10</v>
      </c>
      <c r="B9608" t="s">
        <v>339</v>
      </c>
      <c r="C9608">
        <v>11</v>
      </c>
      <c r="D9608" t="s">
        <v>595</v>
      </c>
      <c r="E9608" t="s">
        <v>140</v>
      </c>
      <c r="F9608" t="s">
        <v>140</v>
      </c>
      <c r="G9608" t="s">
        <v>192</v>
      </c>
      <c r="H9608" t="s">
        <v>662</v>
      </c>
      <c r="I9608" t="s">
        <v>140</v>
      </c>
      <c r="J9608" t="s">
        <v>1049</v>
      </c>
      <c r="K9608" t="s">
        <v>1049</v>
      </c>
      <c r="L9608" t="s">
        <v>140</v>
      </c>
      <c r="M9608" t="s">
        <v>393</v>
      </c>
      <c r="N9608" t="s">
        <v>1049</v>
      </c>
      <c r="O9608" t="s">
        <v>140</v>
      </c>
    </row>
    <row r="9609" spans="1:15" x14ac:dyDescent="0.35">
      <c r="A9609" t="s">
        <v>11</v>
      </c>
      <c r="B9609" t="s">
        <v>1151</v>
      </c>
      <c r="C9609">
        <v>134</v>
      </c>
      <c r="D9609" t="s">
        <v>1021</v>
      </c>
      <c r="E9609" t="s">
        <v>140</v>
      </c>
      <c r="F9609" t="s">
        <v>140</v>
      </c>
      <c r="G9609" t="s">
        <v>1095</v>
      </c>
      <c r="H9609" t="s">
        <v>949</v>
      </c>
      <c r="I9609" t="s">
        <v>1054</v>
      </c>
      <c r="J9609" t="s">
        <v>940</v>
      </c>
      <c r="K9609" t="s">
        <v>1060</v>
      </c>
      <c r="L9609" t="s">
        <v>1046</v>
      </c>
      <c r="M9609" t="s">
        <v>658</v>
      </c>
      <c r="N9609" t="s">
        <v>1045</v>
      </c>
      <c r="O9609" t="s">
        <v>1016</v>
      </c>
    </row>
    <row r="9610" spans="1:15" x14ac:dyDescent="0.35">
      <c r="A9610" t="s">
        <v>11</v>
      </c>
      <c r="B9610" t="s">
        <v>1152</v>
      </c>
      <c r="C9610">
        <v>57</v>
      </c>
      <c r="D9610" t="s">
        <v>140</v>
      </c>
      <c r="E9610" t="s">
        <v>140</v>
      </c>
      <c r="F9610" t="s">
        <v>140</v>
      </c>
      <c r="G9610" t="s">
        <v>1068</v>
      </c>
      <c r="H9610" t="s">
        <v>140</v>
      </c>
      <c r="I9610" t="s">
        <v>1017</v>
      </c>
      <c r="J9610" t="s">
        <v>140</v>
      </c>
      <c r="K9610" t="s">
        <v>140</v>
      </c>
      <c r="L9610" t="s">
        <v>140</v>
      </c>
      <c r="M9610" t="s">
        <v>665</v>
      </c>
      <c r="N9610" t="s">
        <v>140</v>
      </c>
      <c r="O9610" t="s">
        <v>140</v>
      </c>
    </row>
    <row r="9611" spans="1:15" x14ac:dyDescent="0.35">
      <c r="A9611" t="s">
        <v>11</v>
      </c>
      <c r="B9611" t="s">
        <v>339</v>
      </c>
      <c r="C9611">
        <v>15</v>
      </c>
      <c r="D9611" t="s">
        <v>140</v>
      </c>
      <c r="E9611" t="s">
        <v>140</v>
      </c>
      <c r="F9611" t="s">
        <v>140</v>
      </c>
      <c r="G9611" t="s">
        <v>140</v>
      </c>
      <c r="H9611" t="s">
        <v>801</v>
      </c>
      <c r="I9611" t="s">
        <v>1011</v>
      </c>
      <c r="J9611" t="s">
        <v>140</v>
      </c>
      <c r="K9611" t="s">
        <v>140</v>
      </c>
      <c r="L9611" t="s">
        <v>422</v>
      </c>
      <c r="M9611" t="s">
        <v>198</v>
      </c>
      <c r="N9611" t="s">
        <v>1052</v>
      </c>
      <c r="O9611" t="s">
        <v>140</v>
      </c>
    </row>
    <row r="9612" spans="1:15" x14ac:dyDescent="0.35">
      <c r="A9612" t="s">
        <v>12</v>
      </c>
      <c r="B9612" t="s">
        <v>1151</v>
      </c>
      <c r="C9612">
        <v>129</v>
      </c>
      <c r="D9612" t="s">
        <v>1073</v>
      </c>
      <c r="E9612" t="s">
        <v>1098</v>
      </c>
      <c r="F9612" t="s">
        <v>1063</v>
      </c>
      <c r="G9612" t="s">
        <v>1056</v>
      </c>
      <c r="H9612" t="s">
        <v>939</v>
      </c>
      <c r="I9612" t="s">
        <v>140</v>
      </c>
      <c r="J9612" t="s">
        <v>1063</v>
      </c>
      <c r="K9612" t="s">
        <v>1063</v>
      </c>
      <c r="L9612" t="s">
        <v>1064</v>
      </c>
      <c r="M9612" t="s">
        <v>653</v>
      </c>
      <c r="N9612" t="s">
        <v>973</v>
      </c>
      <c r="O9612" t="s">
        <v>140</v>
      </c>
    </row>
    <row r="9613" spans="1:15" x14ac:dyDescent="0.35">
      <c r="A9613" t="s">
        <v>12</v>
      </c>
      <c r="B9613" t="s">
        <v>1152</v>
      </c>
      <c r="C9613">
        <v>57</v>
      </c>
      <c r="D9613" t="s">
        <v>1050</v>
      </c>
      <c r="E9613" t="s">
        <v>140</v>
      </c>
      <c r="F9613" t="s">
        <v>140</v>
      </c>
      <c r="G9613" t="s">
        <v>140</v>
      </c>
      <c r="H9613" t="s">
        <v>1050</v>
      </c>
      <c r="I9613" t="s">
        <v>140</v>
      </c>
      <c r="J9613" t="s">
        <v>1019</v>
      </c>
      <c r="K9613" t="s">
        <v>996</v>
      </c>
      <c r="L9613" t="s">
        <v>1067</v>
      </c>
      <c r="M9613" t="s">
        <v>767</v>
      </c>
      <c r="N9613" t="s">
        <v>983</v>
      </c>
      <c r="O9613" t="s">
        <v>903</v>
      </c>
    </row>
    <row r="9614" spans="1:15" x14ac:dyDescent="0.35">
      <c r="A9614" t="s">
        <v>12</v>
      </c>
      <c r="B9614" t="s">
        <v>339</v>
      </c>
      <c r="C9614">
        <v>23</v>
      </c>
      <c r="D9614" t="s">
        <v>140</v>
      </c>
      <c r="E9614" t="s">
        <v>140</v>
      </c>
      <c r="F9614" t="s">
        <v>140</v>
      </c>
      <c r="G9614" t="s">
        <v>1011</v>
      </c>
      <c r="H9614" t="s">
        <v>140</v>
      </c>
      <c r="I9614" t="s">
        <v>140</v>
      </c>
      <c r="J9614" t="s">
        <v>838</v>
      </c>
      <c r="K9614" t="s">
        <v>140</v>
      </c>
      <c r="L9614" t="s">
        <v>140</v>
      </c>
      <c r="M9614" t="s">
        <v>1190</v>
      </c>
      <c r="N9614" t="s">
        <v>140</v>
      </c>
      <c r="O9614" t="s">
        <v>140</v>
      </c>
    </row>
    <row r="9615" spans="1:15" x14ac:dyDescent="0.35">
      <c r="A9615" t="s">
        <v>13</v>
      </c>
      <c r="B9615" t="s">
        <v>1151</v>
      </c>
      <c r="C9615">
        <v>138</v>
      </c>
      <c r="D9615" t="s">
        <v>1063</v>
      </c>
      <c r="E9615" t="s">
        <v>1062</v>
      </c>
      <c r="F9615" t="s">
        <v>1061</v>
      </c>
      <c r="G9615" t="s">
        <v>399</v>
      </c>
      <c r="H9615" t="s">
        <v>1003</v>
      </c>
      <c r="I9615" t="s">
        <v>1061</v>
      </c>
      <c r="J9615" t="s">
        <v>1068</v>
      </c>
      <c r="K9615" t="s">
        <v>837</v>
      </c>
      <c r="L9615" t="s">
        <v>131</v>
      </c>
      <c r="M9615" t="s">
        <v>1246</v>
      </c>
      <c r="N9615" t="s">
        <v>1073</v>
      </c>
      <c r="O9615" t="s">
        <v>140</v>
      </c>
    </row>
    <row r="9616" spans="1:15" x14ac:dyDescent="0.35">
      <c r="A9616" t="s">
        <v>13</v>
      </c>
      <c r="B9616" t="s">
        <v>1152</v>
      </c>
      <c r="C9616">
        <v>53</v>
      </c>
      <c r="D9616" t="s">
        <v>140</v>
      </c>
      <c r="E9616" t="s">
        <v>140</v>
      </c>
      <c r="F9616" t="s">
        <v>954</v>
      </c>
      <c r="G9616" t="s">
        <v>115</v>
      </c>
      <c r="H9616" t="s">
        <v>1065</v>
      </c>
      <c r="I9616" t="s">
        <v>1098</v>
      </c>
      <c r="J9616" t="s">
        <v>1014</v>
      </c>
      <c r="K9616" t="s">
        <v>147</v>
      </c>
      <c r="L9616" t="s">
        <v>140</v>
      </c>
      <c r="M9616" t="s">
        <v>896</v>
      </c>
      <c r="N9616" t="s">
        <v>1053</v>
      </c>
      <c r="O9616" t="s">
        <v>140</v>
      </c>
    </row>
    <row r="9617" spans="1:15" x14ac:dyDescent="0.35">
      <c r="A9617" t="s">
        <v>13</v>
      </c>
      <c r="B9617" t="s">
        <v>339</v>
      </c>
      <c r="C9617">
        <v>15</v>
      </c>
      <c r="D9617" t="s">
        <v>140</v>
      </c>
      <c r="E9617" t="s">
        <v>140</v>
      </c>
      <c r="F9617" t="s">
        <v>140</v>
      </c>
      <c r="G9617" t="s">
        <v>140</v>
      </c>
      <c r="H9617" t="s">
        <v>140</v>
      </c>
      <c r="I9617" t="s">
        <v>140</v>
      </c>
      <c r="J9617" t="s">
        <v>140</v>
      </c>
      <c r="K9617" t="s">
        <v>69</v>
      </c>
      <c r="L9617" t="s">
        <v>140</v>
      </c>
      <c r="M9617" t="s">
        <v>303</v>
      </c>
      <c r="N9617" t="s">
        <v>517</v>
      </c>
      <c r="O9617" t="s">
        <v>140</v>
      </c>
    </row>
    <row r="9618" spans="1:15" x14ac:dyDescent="0.35">
      <c r="A9618" t="s">
        <v>14</v>
      </c>
      <c r="B9618" t="s">
        <v>1151</v>
      </c>
      <c r="C9618">
        <v>123</v>
      </c>
      <c r="D9618" t="s">
        <v>903</v>
      </c>
      <c r="E9618" t="s">
        <v>1016</v>
      </c>
      <c r="F9618" t="s">
        <v>1046</v>
      </c>
      <c r="G9618" t="s">
        <v>996</v>
      </c>
      <c r="H9618" t="s">
        <v>971</v>
      </c>
      <c r="I9618" t="s">
        <v>1016</v>
      </c>
      <c r="J9618" t="s">
        <v>1066</v>
      </c>
      <c r="K9618" t="s">
        <v>527</v>
      </c>
      <c r="L9618" t="s">
        <v>1011</v>
      </c>
      <c r="M9618" t="s">
        <v>969</v>
      </c>
      <c r="N9618" t="s">
        <v>1048</v>
      </c>
      <c r="O9618" t="s">
        <v>140</v>
      </c>
    </row>
    <row r="9619" spans="1:15" x14ac:dyDescent="0.35">
      <c r="A9619" t="s">
        <v>14</v>
      </c>
      <c r="B9619" t="s">
        <v>1152</v>
      </c>
      <c r="C9619">
        <v>66</v>
      </c>
      <c r="D9619" t="s">
        <v>1098</v>
      </c>
      <c r="E9619" t="s">
        <v>1011</v>
      </c>
      <c r="F9619" t="s">
        <v>940</v>
      </c>
      <c r="G9619" t="s">
        <v>664</v>
      </c>
      <c r="H9619" t="s">
        <v>940</v>
      </c>
      <c r="I9619" t="s">
        <v>140</v>
      </c>
      <c r="J9619" t="s">
        <v>1098</v>
      </c>
      <c r="K9619" t="s">
        <v>996</v>
      </c>
      <c r="L9619" t="s">
        <v>1020</v>
      </c>
      <c r="M9619" t="s">
        <v>523</v>
      </c>
      <c r="N9619" t="s">
        <v>1058</v>
      </c>
      <c r="O9619" t="s">
        <v>140</v>
      </c>
    </row>
    <row r="9620" spans="1:15" x14ac:dyDescent="0.35">
      <c r="A9620" t="s">
        <v>14</v>
      </c>
      <c r="B9620" t="s">
        <v>339</v>
      </c>
      <c r="C9620">
        <v>13</v>
      </c>
      <c r="D9620" t="s">
        <v>140</v>
      </c>
      <c r="E9620" t="s">
        <v>140</v>
      </c>
      <c r="F9620" t="s">
        <v>140</v>
      </c>
      <c r="G9620" t="s">
        <v>140</v>
      </c>
      <c r="H9620" t="s">
        <v>140</v>
      </c>
      <c r="I9620" t="s">
        <v>140</v>
      </c>
      <c r="J9620" t="s">
        <v>140</v>
      </c>
      <c r="K9620" t="s">
        <v>121</v>
      </c>
      <c r="L9620" t="s">
        <v>140</v>
      </c>
      <c r="M9620" t="s">
        <v>552</v>
      </c>
      <c r="N9620" t="s">
        <v>551</v>
      </c>
      <c r="O9620" t="s">
        <v>140</v>
      </c>
    </row>
    <row r="9621" spans="1:15" x14ac:dyDescent="0.35">
      <c r="A9621" t="s">
        <v>15</v>
      </c>
      <c r="B9621" t="s">
        <v>1151</v>
      </c>
      <c r="C9621">
        <v>137</v>
      </c>
      <c r="D9621" t="s">
        <v>939</v>
      </c>
      <c r="E9621" t="s">
        <v>140</v>
      </c>
      <c r="F9621" t="s">
        <v>140</v>
      </c>
      <c r="G9621" t="s">
        <v>954</v>
      </c>
      <c r="H9621" t="s">
        <v>1054</v>
      </c>
      <c r="I9621" t="s">
        <v>140</v>
      </c>
      <c r="J9621" t="s">
        <v>1011</v>
      </c>
      <c r="K9621" t="s">
        <v>1014</v>
      </c>
      <c r="L9621" t="s">
        <v>1012</v>
      </c>
      <c r="M9621" t="s">
        <v>128</v>
      </c>
      <c r="N9621" t="s">
        <v>769</v>
      </c>
      <c r="O9621" t="s">
        <v>140</v>
      </c>
    </row>
    <row r="9622" spans="1:15" x14ac:dyDescent="0.35">
      <c r="A9622" t="s">
        <v>15</v>
      </c>
      <c r="B9622" t="s">
        <v>1152</v>
      </c>
      <c r="C9622">
        <v>59</v>
      </c>
      <c r="D9622" t="s">
        <v>1058</v>
      </c>
      <c r="E9622" t="s">
        <v>1058</v>
      </c>
      <c r="F9622" t="s">
        <v>140</v>
      </c>
      <c r="G9622" t="s">
        <v>458</v>
      </c>
      <c r="H9622" t="s">
        <v>99</v>
      </c>
      <c r="I9622" t="s">
        <v>1058</v>
      </c>
      <c r="J9622" t="s">
        <v>1058</v>
      </c>
      <c r="K9622" t="s">
        <v>1023</v>
      </c>
      <c r="L9622" t="s">
        <v>1023</v>
      </c>
      <c r="M9622" t="s">
        <v>916</v>
      </c>
      <c r="N9622" t="s">
        <v>1058</v>
      </c>
      <c r="O9622" t="s">
        <v>140</v>
      </c>
    </row>
    <row r="9623" spans="1:15" x14ac:dyDescent="0.35">
      <c r="A9623" t="s">
        <v>15</v>
      </c>
      <c r="B9623" t="s">
        <v>339</v>
      </c>
      <c r="C9623">
        <v>10</v>
      </c>
      <c r="D9623" t="s">
        <v>140</v>
      </c>
      <c r="E9623" t="s">
        <v>140</v>
      </c>
      <c r="F9623" t="s">
        <v>140</v>
      </c>
      <c r="G9623" t="s">
        <v>422</v>
      </c>
      <c r="H9623" t="s">
        <v>140</v>
      </c>
      <c r="I9623" t="s">
        <v>140</v>
      </c>
      <c r="J9623" t="s">
        <v>140</v>
      </c>
      <c r="K9623" t="s">
        <v>140</v>
      </c>
      <c r="L9623" t="s">
        <v>140</v>
      </c>
      <c r="M9623" t="s">
        <v>260</v>
      </c>
      <c r="N9623" t="s">
        <v>1067</v>
      </c>
      <c r="O9623" t="s">
        <v>140</v>
      </c>
    </row>
    <row r="9624" spans="1:15" x14ac:dyDescent="0.35">
      <c r="A9624" t="s">
        <v>16</v>
      </c>
      <c r="B9624" t="s">
        <v>1151</v>
      </c>
      <c r="C9624">
        <v>122</v>
      </c>
      <c r="D9624" t="s">
        <v>949</v>
      </c>
      <c r="E9624" t="s">
        <v>1010</v>
      </c>
      <c r="F9624" t="s">
        <v>140</v>
      </c>
      <c r="G9624" t="s">
        <v>1045</v>
      </c>
      <c r="H9624" t="s">
        <v>1007</v>
      </c>
      <c r="I9624" t="s">
        <v>775</v>
      </c>
      <c r="J9624" t="s">
        <v>1050</v>
      </c>
      <c r="K9624" t="s">
        <v>954</v>
      </c>
      <c r="L9624" t="s">
        <v>954</v>
      </c>
      <c r="M9624" t="s">
        <v>1138</v>
      </c>
      <c r="N9624" t="s">
        <v>1051</v>
      </c>
      <c r="O9624" t="s">
        <v>140</v>
      </c>
    </row>
    <row r="9625" spans="1:15" x14ac:dyDescent="0.35">
      <c r="A9625" t="s">
        <v>16</v>
      </c>
      <c r="B9625" t="s">
        <v>1152</v>
      </c>
      <c r="C9625">
        <v>66</v>
      </c>
      <c r="D9625" t="s">
        <v>1050</v>
      </c>
      <c r="E9625" t="s">
        <v>140</v>
      </c>
      <c r="F9625" t="s">
        <v>140</v>
      </c>
      <c r="G9625" t="s">
        <v>939</v>
      </c>
      <c r="H9625" t="s">
        <v>140</v>
      </c>
      <c r="I9625" t="s">
        <v>140</v>
      </c>
      <c r="J9625" t="s">
        <v>140</v>
      </c>
      <c r="K9625" t="s">
        <v>1058</v>
      </c>
      <c r="L9625" t="s">
        <v>1056</v>
      </c>
      <c r="M9625" t="s">
        <v>116</v>
      </c>
      <c r="N9625" t="s">
        <v>1011</v>
      </c>
      <c r="O9625" t="s">
        <v>140</v>
      </c>
    </row>
    <row r="9626" spans="1:15" x14ac:dyDescent="0.35">
      <c r="A9626" t="s">
        <v>16</v>
      </c>
      <c r="B9626" t="s">
        <v>339</v>
      </c>
      <c r="C9626">
        <v>18</v>
      </c>
      <c r="D9626" t="s">
        <v>140</v>
      </c>
      <c r="E9626" t="s">
        <v>140</v>
      </c>
      <c r="F9626" t="s">
        <v>140</v>
      </c>
      <c r="G9626" t="s">
        <v>1049</v>
      </c>
      <c r="H9626" t="s">
        <v>140</v>
      </c>
      <c r="I9626" t="s">
        <v>140</v>
      </c>
      <c r="J9626" t="s">
        <v>140</v>
      </c>
      <c r="K9626" t="s">
        <v>1049</v>
      </c>
      <c r="L9626" t="s">
        <v>929</v>
      </c>
      <c r="M9626" t="s">
        <v>461</v>
      </c>
      <c r="N9626" t="s">
        <v>140</v>
      </c>
      <c r="O9626" t="s">
        <v>140</v>
      </c>
    </row>
    <row r="9627" spans="1:15" x14ac:dyDescent="0.35">
      <c r="A9627" t="s">
        <v>17</v>
      </c>
      <c r="B9627" t="s">
        <v>1151</v>
      </c>
      <c r="C9627">
        <v>128</v>
      </c>
      <c r="D9627" t="s">
        <v>1013</v>
      </c>
      <c r="E9627" t="s">
        <v>1063</v>
      </c>
      <c r="F9627" t="s">
        <v>1046</v>
      </c>
      <c r="G9627" t="s">
        <v>121</v>
      </c>
      <c r="H9627" t="s">
        <v>1018</v>
      </c>
      <c r="I9627" t="s">
        <v>1063</v>
      </c>
      <c r="J9627" t="s">
        <v>515</v>
      </c>
      <c r="K9627" t="s">
        <v>1018</v>
      </c>
      <c r="L9627" t="s">
        <v>1051</v>
      </c>
      <c r="M9627" t="s">
        <v>432</v>
      </c>
      <c r="N9627" t="s">
        <v>1003</v>
      </c>
      <c r="O9627" t="s">
        <v>140</v>
      </c>
    </row>
    <row r="9628" spans="1:15" x14ac:dyDescent="0.35">
      <c r="A9628" t="s">
        <v>17</v>
      </c>
      <c r="B9628" t="s">
        <v>1152</v>
      </c>
      <c r="C9628">
        <v>62</v>
      </c>
      <c r="D9628" t="s">
        <v>140</v>
      </c>
      <c r="E9628" t="s">
        <v>140</v>
      </c>
      <c r="F9628" t="s">
        <v>1070</v>
      </c>
      <c r="G9628" t="s">
        <v>1059</v>
      </c>
      <c r="H9628" t="s">
        <v>1073</v>
      </c>
      <c r="I9628" t="s">
        <v>140</v>
      </c>
      <c r="J9628" t="s">
        <v>140</v>
      </c>
      <c r="K9628" t="s">
        <v>954</v>
      </c>
      <c r="L9628" t="s">
        <v>1058</v>
      </c>
      <c r="M9628" t="s">
        <v>1188</v>
      </c>
      <c r="N9628" t="s">
        <v>1017</v>
      </c>
      <c r="O9628" t="s">
        <v>140</v>
      </c>
    </row>
    <row r="9629" spans="1:15" x14ac:dyDescent="0.35">
      <c r="A9629" t="s">
        <v>17</v>
      </c>
      <c r="B9629" t="s">
        <v>339</v>
      </c>
      <c r="C9629">
        <v>13</v>
      </c>
      <c r="D9629" t="s">
        <v>140</v>
      </c>
      <c r="E9629" t="s">
        <v>140</v>
      </c>
      <c r="F9629" t="s">
        <v>140</v>
      </c>
      <c r="G9629" t="s">
        <v>1018</v>
      </c>
      <c r="H9629" t="s">
        <v>1018</v>
      </c>
      <c r="I9629" t="s">
        <v>140</v>
      </c>
      <c r="J9629" t="s">
        <v>140</v>
      </c>
      <c r="K9629" t="s">
        <v>140</v>
      </c>
      <c r="L9629" t="s">
        <v>140</v>
      </c>
      <c r="M9629" t="s">
        <v>1142</v>
      </c>
      <c r="N9629" t="s">
        <v>140</v>
      </c>
      <c r="O9629" t="s">
        <v>140</v>
      </c>
    </row>
    <row r="9630" spans="1:15" x14ac:dyDescent="0.35">
      <c r="A9630" t="s">
        <v>18</v>
      </c>
      <c r="B9630" t="s">
        <v>1151</v>
      </c>
      <c r="C9630">
        <v>141</v>
      </c>
      <c r="D9630" t="s">
        <v>140</v>
      </c>
      <c r="E9630" t="s">
        <v>140</v>
      </c>
      <c r="F9630" t="s">
        <v>140</v>
      </c>
      <c r="G9630" t="s">
        <v>996</v>
      </c>
      <c r="H9630" t="s">
        <v>140</v>
      </c>
      <c r="I9630" t="s">
        <v>1008</v>
      </c>
      <c r="J9630" t="s">
        <v>140</v>
      </c>
      <c r="K9630" t="s">
        <v>1012</v>
      </c>
      <c r="L9630" t="s">
        <v>1066</v>
      </c>
      <c r="M9630" t="s">
        <v>88</v>
      </c>
      <c r="N9630" t="s">
        <v>1054</v>
      </c>
      <c r="O9630" t="s">
        <v>1012</v>
      </c>
    </row>
    <row r="9631" spans="1:15" x14ac:dyDescent="0.35">
      <c r="A9631" t="s">
        <v>18</v>
      </c>
      <c r="B9631" t="s">
        <v>1152</v>
      </c>
      <c r="C9631">
        <v>51</v>
      </c>
      <c r="D9631" t="s">
        <v>140</v>
      </c>
      <c r="E9631" t="s">
        <v>1011</v>
      </c>
      <c r="F9631" t="s">
        <v>140</v>
      </c>
      <c r="G9631" t="s">
        <v>1011</v>
      </c>
      <c r="H9631" t="s">
        <v>1011</v>
      </c>
      <c r="I9631" t="s">
        <v>1017</v>
      </c>
      <c r="J9631" t="s">
        <v>140</v>
      </c>
      <c r="K9631" t="s">
        <v>1073</v>
      </c>
      <c r="L9631" t="s">
        <v>140</v>
      </c>
      <c r="M9631" t="s">
        <v>906</v>
      </c>
      <c r="N9631" t="s">
        <v>988</v>
      </c>
      <c r="O9631" t="s">
        <v>140</v>
      </c>
    </row>
    <row r="9632" spans="1:15" x14ac:dyDescent="0.35">
      <c r="A9632" t="s">
        <v>18</v>
      </c>
      <c r="B9632" t="s">
        <v>339</v>
      </c>
      <c r="C9632">
        <v>13</v>
      </c>
      <c r="D9632" t="s">
        <v>140</v>
      </c>
      <c r="E9632" t="s">
        <v>140</v>
      </c>
      <c r="F9632" t="s">
        <v>140</v>
      </c>
      <c r="G9632" t="s">
        <v>140</v>
      </c>
      <c r="H9632" t="s">
        <v>140</v>
      </c>
      <c r="I9632" t="s">
        <v>140</v>
      </c>
      <c r="J9632" t="s">
        <v>140</v>
      </c>
      <c r="K9632" t="s">
        <v>140</v>
      </c>
      <c r="L9632" t="s">
        <v>140</v>
      </c>
      <c r="M9632" t="s">
        <v>177</v>
      </c>
      <c r="N9632" t="s">
        <v>140</v>
      </c>
      <c r="O9632" t="s">
        <v>140</v>
      </c>
    </row>
    <row r="9633" spans="1:15" x14ac:dyDescent="0.35">
      <c r="A9633" t="s">
        <v>19</v>
      </c>
      <c r="B9633" t="s">
        <v>1151</v>
      </c>
      <c r="C9633">
        <v>138</v>
      </c>
      <c r="D9633" t="s">
        <v>1073</v>
      </c>
      <c r="E9633" t="s">
        <v>775</v>
      </c>
      <c r="F9633" t="s">
        <v>1019</v>
      </c>
      <c r="G9633" t="s">
        <v>105</v>
      </c>
      <c r="H9633" t="s">
        <v>1098</v>
      </c>
      <c r="I9633" t="s">
        <v>1009</v>
      </c>
      <c r="J9633" t="s">
        <v>1051</v>
      </c>
      <c r="K9633" t="s">
        <v>967</v>
      </c>
      <c r="L9633" t="s">
        <v>733</v>
      </c>
      <c r="M9633" t="s">
        <v>201</v>
      </c>
      <c r="N9633" t="s">
        <v>733</v>
      </c>
      <c r="O9633" t="s">
        <v>140</v>
      </c>
    </row>
    <row r="9634" spans="1:15" x14ac:dyDescent="0.35">
      <c r="A9634" t="s">
        <v>19</v>
      </c>
      <c r="B9634" t="s">
        <v>1152</v>
      </c>
      <c r="C9634">
        <v>56</v>
      </c>
      <c r="D9634" t="s">
        <v>140</v>
      </c>
      <c r="E9634" t="s">
        <v>140</v>
      </c>
      <c r="F9634" t="s">
        <v>939</v>
      </c>
      <c r="G9634" t="s">
        <v>1007</v>
      </c>
      <c r="H9634" t="s">
        <v>140</v>
      </c>
      <c r="I9634" t="s">
        <v>140</v>
      </c>
      <c r="J9634" t="s">
        <v>140</v>
      </c>
      <c r="K9634" t="s">
        <v>929</v>
      </c>
      <c r="L9634" t="s">
        <v>140</v>
      </c>
      <c r="M9634" t="s">
        <v>1075</v>
      </c>
      <c r="N9634" t="s">
        <v>939</v>
      </c>
      <c r="O9634" t="s">
        <v>140</v>
      </c>
    </row>
    <row r="9635" spans="1:15" x14ac:dyDescent="0.35">
      <c r="A9635" t="s">
        <v>19</v>
      </c>
      <c r="B9635" t="s">
        <v>339</v>
      </c>
      <c r="C9635">
        <v>12</v>
      </c>
      <c r="D9635" t="s">
        <v>140</v>
      </c>
      <c r="E9635" t="s">
        <v>140</v>
      </c>
      <c r="F9635" t="s">
        <v>140</v>
      </c>
      <c r="G9635" t="s">
        <v>140</v>
      </c>
      <c r="H9635" t="s">
        <v>140</v>
      </c>
      <c r="I9635" t="s">
        <v>140</v>
      </c>
      <c r="J9635" t="s">
        <v>140</v>
      </c>
      <c r="K9635" t="s">
        <v>140</v>
      </c>
      <c r="L9635" t="s">
        <v>140</v>
      </c>
      <c r="M9635" t="s">
        <v>177</v>
      </c>
      <c r="N9635" t="s">
        <v>140</v>
      </c>
      <c r="O9635" t="s">
        <v>140</v>
      </c>
    </row>
    <row r="9636" spans="1:15" x14ac:dyDescent="0.35">
      <c r="A9636" t="s">
        <v>20</v>
      </c>
      <c r="B9636" t="s">
        <v>1151</v>
      </c>
      <c r="C9636">
        <v>123</v>
      </c>
      <c r="D9636" t="s">
        <v>1013</v>
      </c>
      <c r="E9636" t="s">
        <v>1021</v>
      </c>
      <c r="F9636" t="s">
        <v>1011</v>
      </c>
      <c r="G9636" t="s">
        <v>971</v>
      </c>
      <c r="H9636" t="s">
        <v>869</v>
      </c>
      <c r="I9636" t="s">
        <v>1047</v>
      </c>
      <c r="J9636" t="s">
        <v>1009</v>
      </c>
      <c r="K9636" t="s">
        <v>1046</v>
      </c>
      <c r="L9636" t="s">
        <v>1017</v>
      </c>
      <c r="M9636" t="s">
        <v>447</v>
      </c>
      <c r="N9636" t="s">
        <v>769</v>
      </c>
      <c r="O9636" t="s">
        <v>140</v>
      </c>
    </row>
    <row r="9637" spans="1:15" x14ac:dyDescent="0.35">
      <c r="A9637" t="s">
        <v>20</v>
      </c>
      <c r="B9637" t="s">
        <v>1152</v>
      </c>
      <c r="C9637">
        <v>65</v>
      </c>
      <c r="D9637" t="s">
        <v>140</v>
      </c>
      <c r="E9637" t="s">
        <v>140</v>
      </c>
      <c r="F9637" t="s">
        <v>140</v>
      </c>
      <c r="G9637" t="s">
        <v>1011</v>
      </c>
      <c r="H9637" t="s">
        <v>1011</v>
      </c>
      <c r="I9637" t="s">
        <v>140</v>
      </c>
      <c r="J9637" t="s">
        <v>1021</v>
      </c>
      <c r="K9637" t="s">
        <v>1066</v>
      </c>
      <c r="L9637" t="s">
        <v>140</v>
      </c>
      <c r="M9637" t="s">
        <v>1190</v>
      </c>
      <c r="N9637" t="s">
        <v>1020</v>
      </c>
      <c r="O9637" t="s">
        <v>140</v>
      </c>
    </row>
    <row r="9638" spans="1:15" x14ac:dyDescent="0.35">
      <c r="A9638" t="s">
        <v>20</v>
      </c>
      <c r="B9638" t="s">
        <v>339</v>
      </c>
      <c r="C9638">
        <v>18</v>
      </c>
      <c r="D9638" t="s">
        <v>140</v>
      </c>
      <c r="E9638" t="s">
        <v>140</v>
      </c>
      <c r="F9638" t="s">
        <v>140</v>
      </c>
      <c r="G9638" t="s">
        <v>140</v>
      </c>
      <c r="H9638" t="s">
        <v>140</v>
      </c>
      <c r="I9638" t="s">
        <v>140</v>
      </c>
      <c r="J9638" t="s">
        <v>140</v>
      </c>
      <c r="K9638" t="s">
        <v>140</v>
      </c>
      <c r="L9638" t="s">
        <v>140</v>
      </c>
      <c r="M9638" t="s">
        <v>177</v>
      </c>
      <c r="N9638" t="s">
        <v>140</v>
      </c>
      <c r="O9638" t="s">
        <v>140</v>
      </c>
    </row>
    <row r="9639" spans="1:15" x14ac:dyDescent="0.35">
      <c r="A9639" t="s">
        <v>21</v>
      </c>
      <c r="B9639" t="s">
        <v>1151</v>
      </c>
      <c r="C9639">
        <v>120</v>
      </c>
      <c r="D9639" t="s">
        <v>1012</v>
      </c>
      <c r="E9639" t="s">
        <v>140</v>
      </c>
      <c r="F9639" t="s">
        <v>140</v>
      </c>
      <c r="G9639" t="s">
        <v>140</v>
      </c>
      <c r="H9639" t="s">
        <v>1012</v>
      </c>
      <c r="I9639" t="s">
        <v>1012</v>
      </c>
      <c r="J9639" t="s">
        <v>140</v>
      </c>
      <c r="K9639" t="s">
        <v>1046</v>
      </c>
      <c r="L9639" t="s">
        <v>1046</v>
      </c>
      <c r="M9639" t="s">
        <v>1005</v>
      </c>
      <c r="N9639" t="s">
        <v>1098</v>
      </c>
      <c r="O9639" t="s">
        <v>140</v>
      </c>
    </row>
    <row r="9640" spans="1:15" x14ac:dyDescent="0.35">
      <c r="A9640" t="s">
        <v>21</v>
      </c>
      <c r="B9640" t="s">
        <v>1152</v>
      </c>
      <c r="C9640">
        <v>71</v>
      </c>
      <c r="D9640" t="s">
        <v>140</v>
      </c>
      <c r="E9640" t="s">
        <v>140</v>
      </c>
      <c r="F9640" t="s">
        <v>140</v>
      </c>
      <c r="G9640" t="s">
        <v>1073</v>
      </c>
      <c r="H9640" t="s">
        <v>1017</v>
      </c>
      <c r="I9640" t="s">
        <v>1073</v>
      </c>
      <c r="J9640" t="s">
        <v>1017</v>
      </c>
      <c r="K9640" t="s">
        <v>140</v>
      </c>
      <c r="L9640" t="s">
        <v>1017</v>
      </c>
      <c r="M9640" t="s">
        <v>130</v>
      </c>
      <c r="N9640" t="s">
        <v>996</v>
      </c>
      <c r="O9640" t="s">
        <v>140</v>
      </c>
    </row>
    <row r="9641" spans="1:15" x14ac:dyDescent="0.35">
      <c r="A9641" t="s">
        <v>21</v>
      </c>
      <c r="B9641" t="s">
        <v>339</v>
      </c>
      <c r="C9641">
        <v>18</v>
      </c>
      <c r="D9641" t="s">
        <v>458</v>
      </c>
      <c r="E9641" t="s">
        <v>140</v>
      </c>
      <c r="F9641" t="s">
        <v>458</v>
      </c>
      <c r="G9641" t="s">
        <v>140</v>
      </c>
      <c r="H9641" t="s">
        <v>140</v>
      </c>
      <c r="I9641" t="s">
        <v>140</v>
      </c>
      <c r="J9641" t="s">
        <v>458</v>
      </c>
      <c r="K9641" t="s">
        <v>140</v>
      </c>
      <c r="L9641" t="s">
        <v>140</v>
      </c>
      <c r="M9641" t="s">
        <v>613</v>
      </c>
      <c r="N9641" t="s">
        <v>458</v>
      </c>
      <c r="O9641" t="s">
        <v>140</v>
      </c>
    </row>
    <row r="9642" spans="1:15" x14ac:dyDescent="0.35">
      <c r="A9642" t="s">
        <v>22</v>
      </c>
      <c r="B9642" t="s">
        <v>1151</v>
      </c>
      <c r="C9642">
        <v>139</v>
      </c>
      <c r="D9642" t="s">
        <v>1055</v>
      </c>
      <c r="E9642" t="s">
        <v>140</v>
      </c>
      <c r="F9642" t="s">
        <v>1009</v>
      </c>
      <c r="G9642" t="s">
        <v>1062</v>
      </c>
      <c r="H9642" t="s">
        <v>1098</v>
      </c>
      <c r="I9642" t="s">
        <v>1011</v>
      </c>
      <c r="J9642" t="s">
        <v>1017</v>
      </c>
      <c r="K9642" t="s">
        <v>1046</v>
      </c>
      <c r="L9642" t="s">
        <v>1017</v>
      </c>
      <c r="M9642" t="s">
        <v>442</v>
      </c>
      <c r="N9642" t="s">
        <v>1066</v>
      </c>
      <c r="O9642" t="s">
        <v>1016</v>
      </c>
    </row>
    <row r="9643" spans="1:15" x14ac:dyDescent="0.35">
      <c r="A9643" t="s">
        <v>22</v>
      </c>
      <c r="B9643" t="s">
        <v>1152</v>
      </c>
      <c r="C9643">
        <v>54</v>
      </c>
      <c r="D9643" t="s">
        <v>140</v>
      </c>
      <c r="E9643" t="s">
        <v>140</v>
      </c>
      <c r="F9643" t="s">
        <v>140</v>
      </c>
      <c r="G9643" t="s">
        <v>919</v>
      </c>
      <c r="H9643" t="s">
        <v>140</v>
      </c>
      <c r="I9643" t="s">
        <v>140</v>
      </c>
      <c r="J9643" t="s">
        <v>140</v>
      </c>
      <c r="K9643" t="s">
        <v>996</v>
      </c>
      <c r="L9643" t="s">
        <v>140</v>
      </c>
      <c r="M9643" t="s">
        <v>1157</v>
      </c>
      <c r="N9643" t="s">
        <v>140</v>
      </c>
      <c r="O9643" t="s">
        <v>140</v>
      </c>
    </row>
    <row r="9644" spans="1:15" x14ac:dyDescent="0.35">
      <c r="A9644" t="s">
        <v>22</v>
      </c>
      <c r="B9644" t="s">
        <v>339</v>
      </c>
      <c r="C9644">
        <v>16</v>
      </c>
      <c r="D9644" t="s">
        <v>140</v>
      </c>
      <c r="E9644" t="s">
        <v>140</v>
      </c>
      <c r="F9644" t="s">
        <v>140</v>
      </c>
      <c r="G9644" t="s">
        <v>140</v>
      </c>
      <c r="H9644" t="s">
        <v>140</v>
      </c>
      <c r="I9644" t="s">
        <v>140</v>
      </c>
      <c r="J9644" t="s">
        <v>140</v>
      </c>
      <c r="K9644" t="s">
        <v>949</v>
      </c>
      <c r="L9644" t="s">
        <v>140</v>
      </c>
      <c r="M9644" t="s">
        <v>948</v>
      </c>
      <c r="N9644" t="s">
        <v>140</v>
      </c>
      <c r="O9644" t="s">
        <v>140</v>
      </c>
    </row>
    <row r="9645" spans="1:15" x14ac:dyDescent="0.35">
      <c r="A9645" t="s">
        <v>23</v>
      </c>
      <c r="B9645" t="s">
        <v>1151</v>
      </c>
      <c r="C9645">
        <v>125</v>
      </c>
      <c r="D9645" t="s">
        <v>996</v>
      </c>
      <c r="E9645" t="s">
        <v>1021</v>
      </c>
      <c r="F9645" t="s">
        <v>939</v>
      </c>
      <c r="G9645" t="s">
        <v>1070</v>
      </c>
      <c r="H9645" t="s">
        <v>1007</v>
      </c>
      <c r="I9645" t="s">
        <v>1048</v>
      </c>
      <c r="J9645" t="s">
        <v>949</v>
      </c>
      <c r="K9645" t="s">
        <v>988</v>
      </c>
      <c r="L9645" t="s">
        <v>940</v>
      </c>
      <c r="M9645" t="s">
        <v>198</v>
      </c>
      <c r="N9645" t="s">
        <v>1070</v>
      </c>
      <c r="O9645" t="s">
        <v>1010</v>
      </c>
    </row>
    <row r="9646" spans="1:15" x14ac:dyDescent="0.35">
      <c r="A9646" t="s">
        <v>23</v>
      </c>
      <c r="B9646" t="s">
        <v>1152</v>
      </c>
      <c r="C9646">
        <v>61</v>
      </c>
      <c r="D9646" t="s">
        <v>140</v>
      </c>
      <c r="E9646" t="s">
        <v>140</v>
      </c>
      <c r="F9646" t="s">
        <v>140</v>
      </c>
      <c r="G9646" t="s">
        <v>1058</v>
      </c>
      <c r="H9646" t="s">
        <v>1070</v>
      </c>
      <c r="I9646" t="s">
        <v>1043</v>
      </c>
      <c r="J9646" t="s">
        <v>1058</v>
      </c>
      <c r="K9646" t="s">
        <v>1060</v>
      </c>
      <c r="L9646" t="s">
        <v>1009</v>
      </c>
      <c r="M9646" t="s">
        <v>872</v>
      </c>
      <c r="N9646" t="s">
        <v>967</v>
      </c>
      <c r="O9646" t="s">
        <v>140</v>
      </c>
    </row>
    <row r="9647" spans="1:15" x14ac:dyDescent="0.35">
      <c r="A9647" t="s">
        <v>23</v>
      </c>
      <c r="B9647" t="s">
        <v>339</v>
      </c>
      <c r="C9647">
        <v>19</v>
      </c>
      <c r="D9647" t="s">
        <v>140</v>
      </c>
      <c r="E9647" t="s">
        <v>140</v>
      </c>
      <c r="F9647" t="s">
        <v>140</v>
      </c>
      <c r="G9647" t="s">
        <v>140</v>
      </c>
      <c r="H9647" t="s">
        <v>140</v>
      </c>
      <c r="I9647" t="s">
        <v>140</v>
      </c>
      <c r="J9647" t="s">
        <v>140</v>
      </c>
      <c r="K9647" t="s">
        <v>140</v>
      </c>
      <c r="L9647" t="s">
        <v>140</v>
      </c>
      <c r="M9647" t="s">
        <v>177</v>
      </c>
      <c r="N9647" t="s">
        <v>140</v>
      </c>
      <c r="O9647" t="s">
        <v>140</v>
      </c>
    </row>
    <row r="9648" spans="1:15" x14ac:dyDescent="0.35">
      <c r="A9648" t="s">
        <v>24</v>
      </c>
      <c r="B9648" t="s">
        <v>1151</v>
      </c>
      <c r="C9648">
        <v>123</v>
      </c>
      <c r="D9648" t="s">
        <v>1021</v>
      </c>
      <c r="E9648" t="s">
        <v>140</v>
      </c>
      <c r="F9648" t="s">
        <v>140</v>
      </c>
      <c r="G9648" t="s">
        <v>954</v>
      </c>
      <c r="H9648" t="s">
        <v>1020</v>
      </c>
      <c r="I9648" t="s">
        <v>140</v>
      </c>
      <c r="J9648" t="s">
        <v>1021</v>
      </c>
      <c r="K9648" t="s">
        <v>1011</v>
      </c>
      <c r="L9648" t="s">
        <v>1013</v>
      </c>
      <c r="M9648" t="s">
        <v>1101</v>
      </c>
      <c r="N9648" t="s">
        <v>1019</v>
      </c>
      <c r="O9648" t="s">
        <v>140</v>
      </c>
    </row>
    <row r="9649" spans="1:15" x14ac:dyDescent="0.35">
      <c r="A9649" t="s">
        <v>24</v>
      </c>
      <c r="B9649" t="s">
        <v>1152</v>
      </c>
      <c r="C9649">
        <v>71</v>
      </c>
      <c r="D9649" t="s">
        <v>950</v>
      </c>
      <c r="E9649" t="s">
        <v>140</v>
      </c>
      <c r="F9649" t="s">
        <v>140</v>
      </c>
      <c r="G9649" t="s">
        <v>1064</v>
      </c>
      <c r="H9649" t="s">
        <v>140</v>
      </c>
      <c r="I9649" t="s">
        <v>1017</v>
      </c>
      <c r="J9649" t="s">
        <v>940</v>
      </c>
      <c r="K9649" t="s">
        <v>939</v>
      </c>
      <c r="L9649" t="s">
        <v>140</v>
      </c>
      <c r="M9649" t="s">
        <v>927</v>
      </c>
      <c r="N9649" t="s">
        <v>458</v>
      </c>
      <c r="O9649" t="s">
        <v>140</v>
      </c>
    </row>
    <row r="9650" spans="1:15" x14ac:dyDescent="0.35">
      <c r="A9650" t="s">
        <v>24</v>
      </c>
      <c r="B9650" t="s">
        <v>339</v>
      </c>
      <c r="C9650">
        <v>13</v>
      </c>
      <c r="D9650" t="s">
        <v>140</v>
      </c>
      <c r="E9650" t="s">
        <v>140</v>
      </c>
      <c r="F9650" t="s">
        <v>140</v>
      </c>
      <c r="G9650" t="s">
        <v>1014</v>
      </c>
      <c r="H9650" t="s">
        <v>140</v>
      </c>
      <c r="I9650" t="s">
        <v>140</v>
      </c>
      <c r="J9650" t="s">
        <v>140</v>
      </c>
      <c r="K9650" t="s">
        <v>140</v>
      </c>
      <c r="L9650" t="s">
        <v>140</v>
      </c>
      <c r="M9650" t="s">
        <v>1179</v>
      </c>
      <c r="N9650" t="s">
        <v>140</v>
      </c>
      <c r="O9650" t="s">
        <v>140</v>
      </c>
    </row>
    <row r="9651" spans="1:15" x14ac:dyDescent="0.35">
      <c r="A9651" t="s">
        <v>25</v>
      </c>
      <c r="B9651" t="s">
        <v>1151</v>
      </c>
      <c r="C9651">
        <v>123</v>
      </c>
      <c r="D9651" t="s">
        <v>1014</v>
      </c>
      <c r="E9651" t="s">
        <v>940</v>
      </c>
      <c r="F9651" t="s">
        <v>140</v>
      </c>
      <c r="G9651" t="s">
        <v>1056</v>
      </c>
      <c r="H9651" t="s">
        <v>996</v>
      </c>
      <c r="I9651" t="s">
        <v>1017</v>
      </c>
      <c r="J9651" t="s">
        <v>949</v>
      </c>
      <c r="K9651" t="s">
        <v>660</v>
      </c>
      <c r="L9651" t="s">
        <v>1014</v>
      </c>
      <c r="M9651" t="s">
        <v>675</v>
      </c>
      <c r="N9651" t="s">
        <v>1018</v>
      </c>
      <c r="O9651" t="s">
        <v>140</v>
      </c>
    </row>
    <row r="9652" spans="1:15" x14ac:dyDescent="0.35">
      <c r="A9652" t="s">
        <v>25</v>
      </c>
      <c r="B9652" t="s">
        <v>1152</v>
      </c>
      <c r="C9652">
        <v>68</v>
      </c>
      <c r="D9652" t="s">
        <v>949</v>
      </c>
      <c r="E9652" t="s">
        <v>1014</v>
      </c>
      <c r="F9652" t="s">
        <v>140</v>
      </c>
      <c r="G9652" t="s">
        <v>1014</v>
      </c>
      <c r="H9652" t="s">
        <v>140</v>
      </c>
      <c r="I9652" t="s">
        <v>140</v>
      </c>
      <c r="J9652" t="s">
        <v>140</v>
      </c>
      <c r="K9652" t="s">
        <v>1004</v>
      </c>
      <c r="L9652" t="s">
        <v>1063</v>
      </c>
      <c r="M9652" t="s">
        <v>1190</v>
      </c>
      <c r="N9652" t="s">
        <v>1014</v>
      </c>
      <c r="O9652" t="s">
        <v>140</v>
      </c>
    </row>
    <row r="9653" spans="1:15" x14ac:dyDescent="0.35">
      <c r="A9653" t="s">
        <v>25</v>
      </c>
      <c r="B9653" t="s">
        <v>339</v>
      </c>
      <c r="C9653">
        <v>13</v>
      </c>
      <c r="D9653" t="s">
        <v>140</v>
      </c>
      <c r="E9653" t="s">
        <v>140</v>
      </c>
      <c r="F9653" t="s">
        <v>140</v>
      </c>
      <c r="G9653" t="s">
        <v>646</v>
      </c>
      <c r="H9653" t="s">
        <v>140</v>
      </c>
      <c r="I9653" t="s">
        <v>140</v>
      </c>
      <c r="J9653" t="s">
        <v>140</v>
      </c>
      <c r="K9653" t="s">
        <v>1098</v>
      </c>
      <c r="L9653" t="s">
        <v>646</v>
      </c>
      <c r="M9653" t="s">
        <v>477</v>
      </c>
      <c r="N9653" t="s">
        <v>140</v>
      </c>
      <c r="O9653" t="s">
        <v>140</v>
      </c>
    </row>
    <row r="9654" spans="1:15" x14ac:dyDescent="0.35">
      <c r="A9654" t="s">
        <v>26</v>
      </c>
      <c r="B9654" t="s">
        <v>1151</v>
      </c>
      <c r="C9654">
        <v>130</v>
      </c>
      <c r="D9654" t="s">
        <v>1098</v>
      </c>
      <c r="E9654" t="s">
        <v>140</v>
      </c>
      <c r="F9654" t="s">
        <v>140</v>
      </c>
      <c r="G9654" t="s">
        <v>1003</v>
      </c>
      <c r="H9654" t="s">
        <v>1014</v>
      </c>
      <c r="I9654" t="s">
        <v>940</v>
      </c>
      <c r="J9654" t="s">
        <v>1014</v>
      </c>
      <c r="K9654" t="s">
        <v>1048</v>
      </c>
      <c r="L9654" t="s">
        <v>1060</v>
      </c>
      <c r="M9654" t="s">
        <v>898</v>
      </c>
      <c r="N9654" t="s">
        <v>1051</v>
      </c>
      <c r="O9654" t="s">
        <v>1014</v>
      </c>
    </row>
    <row r="9655" spans="1:15" x14ac:dyDescent="0.35">
      <c r="A9655" t="s">
        <v>26</v>
      </c>
      <c r="B9655" t="s">
        <v>1152</v>
      </c>
      <c r="C9655">
        <v>56</v>
      </c>
      <c r="D9655" t="s">
        <v>939</v>
      </c>
      <c r="E9655" t="s">
        <v>140</v>
      </c>
      <c r="F9655" t="s">
        <v>140</v>
      </c>
      <c r="G9655" t="s">
        <v>939</v>
      </c>
      <c r="H9655" t="s">
        <v>1046</v>
      </c>
      <c r="I9655" t="s">
        <v>1020</v>
      </c>
      <c r="J9655" t="s">
        <v>939</v>
      </c>
      <c r="K9655" t="s">
        <v>1011</v>
      </c>
      <c r="L9655" t="s">
        <v>140</v>
      </c>
      <c r="M9655" t="s">
        <v>112</v>
      </c>
      <c r="N9655" t="s">
        <v>1046</v>
      </c>
      <c r="O9655" t="s">
        <v>140</v>
      </c>
    </row>
    <row r="9656" spans="1:15" x14ac:dyDescent="0.35">
      <c r="A9656" t="s">
        <v>26</v>
      </c>
      <c r="B9656" t="s">
        <v>339</v>
      </c>
      <c r="C9656">
        <v>16</v>
      </c>
      <c r="D9656" t="s">
        <v>140</v>
      </c>
      <c r="E9656" t="s">
        <v>140</v>
      </c>
      <c r="F9656" t="s">
        <v>140</v>
      </c>
      <c r="G9656" t="s">
        <v>1064</v>
      </c>
      <c r="H9656" t="s">
        <v>140</v>
      </c>
      <c r="I9656" t="s">
        <v>942</v>
      </c>
      <c r="J9656" t="s">
        <v>942</v>
      </c>
      <c r="K9656" t="s">
        <v>942</v>
      </c>
      <c r="L9656" t="s">
        <v>971</v>
      </c>
      <c r="M9656" t="s">
        <v>868</v>
      </c>
      <c r="N9656" t="s">
        <v>140</v>
      </c>
      <c r="O9656" t="s">
        <v>140</v>
      </c>
    </row>
    <row r="9657" spans="1:15" x14ac:dyDescent="0.35">
      <c r="A9657" t="s">
        <v>27</v>
      </c>
      <c r="B9657" t="s">
        <v>1151</v>
      </c>
      <c r="C9657">
        <v>119</v>
      </c>
      <c r="D9657" t="s">
        <v>1066</v>
      </c>
      <c r="E9657" t="s">
        <v>140</v>
      </c>
      <c r="F9657" t="s">
        <v>1013</v>
      </c>
      <c r="G9657" t="s">
        <v>1062</v>
      </c>
      <c r="H9657" t="s">
        <v>1013</v>
      </c>
      <c r="I9657" t="s">
        <v>1055</v>
      </c>
      <c r="J9657" t="s">
        <v>1009</v>
      </c>
      <c r="K9657" t="s">
        <v>954</v>
      </c>
      <c r="L9657" t="s">
        <v>140</v>
      </c>
      <c r="M9657" t="s">
        <v>316</v>
      </c>
      <c r="N9657" t="s">
        <v>660</v>
      </c>
      <c r="O9657" t="s">
        <v>140</v>
      </c>
    </row>
    <row r="9658" spans="1:15" x14ac:dyDescent="0.35">
      <c r="A9658" t="s">
        <v>27</v>
      </c>
      <c r="B9658" t="s">
        <v>1152</v>
      </c>
      <c r="C9658">
        <v>71</v>
      </c>
      <c r="D9658" t="s">
        <v>140</v>
      </c>
      <c r="E9658" t="s">
        <v>140</v>
      </c>
      <c r="F9658" t="s">
        <v>140</v>
      </c>
      <c r="G9658" t="s">
        <v>1058</v>
      </c>
      <c r="H9658" t="s">
        <v>140</v>
      </c>
      <c r="I9658" t="s">
        <v>1011</v>
      </c>
      <c r="J9658" t="s">
        <v>140</v>
      </c>
      <c r="K9658" t="s">
        <v>1011</v>
      </c>
      <c r="L9658" t="s">
        <v>140</v>
      </c>
      <c r="M9658" t="s">
        <v>665</v>
      </c>
      <c r="N9658" t="s">
        <v>1011</v>
      </c>
      <c r="O9658" t="s">
        <v>140</v>
      </c>
    </row>
    <row r="9659" spans="1:15" x14ac:dyDescent="0.35">
      <c r="A9659" t="s">
        <v>27</v>
      </c>
      <c r="B9659" t="s">
        <v>339</v>
      </c>
      <c r="C9659">
        <v>13</v>
      </c>
      <c r="D9659" t="s">
        <v>140</v>
      </c>
      <c r="E9659" t="s">
        <v>140</v>
      </c>
      <c r="F9659" t="s">
        <v>140</v>
      </c>
      <c r="G9659" t="s">
        <v>140</v>
      </c>
      <c r="H9659" t="s">
        <v>140</v>
      </c>
      <c r="I9659" t="s">
        <v>140</v>
      </c>
      <c r="J9659" t="s">
        <v>99</v>
      </c>
      <c r="K9659" t="s">
        <v>140</v>
      </c>
      <c r="L9659" t="s">
        <v>140</v>
      </c>
      <c r="M9659" t="s">
        <v>100</v>
      </c>
      <c r="N9659" t="s">
        <v>99</v>
      </c>
      <c r="O9659" t="s">
        <v>140</v>
      </c>
    </row>
    <row r="9660" spans="1:15" x14ac:dyDescent="0.35">
      <c r="A9660" t="s">
        <v>28</v>
      </c>
      <c r="B9660" t="s">
        <v>1151</v>
      </c>
      <c r="C9660">
        <v>117</v>
      </c>
      <c r="D9660" t="s">
        <v>1021</v>
      </c>
      <c r="E9660" t="s">
        <v>1058</v>
      </c>
      <c r="F9660" t="s">
        <v>1058</v>
      </c>
      <c r="G9660" t="s">
        <v>89</v>
      </c>
      <c r="H9660" t="s">
        <v>1020</v>
      </c>
      <c r="I9660" t="s">
        <v>140</v>
      </c>
      <c r="J9660" t="s">
        <v>1009</v>
      </c>
      <c r="K9660" t="s">
        <v>1009</v>
      </c>
      <c r="L9660" t="s">
        <v>140</v>
      </c>
      <c r="M9660" t="s">
        <v>642</v>
      </c>
      <c r="N9660" t="s">
        <v>1054</v>
      </c>
      <c r="O9660" t="s">
        <v>140</v>
      </c>
    </row>
    <row r="9661" spans="1:15" x14ac:dyDescent="0.35">
      <c r="A9661" t="s">
        <v>28</v>
      </c>
      <c r="B9661" t="s">
        <v>1152</v>
      </c>
      <c r="C9661">
        <v>78</v>
      </c>
      <c r="D9661" t="s">
        <v>1066</v>
      </c>
      <c r="E9661" t="s">
        <v>1066</v>
      </c>
      <c r="F9661" t="s">
        <v>140</v>
      </c>
      <c r="G9661" t="s">
        <v>939</v>
      </c>
      <c r="H9661" t="s">
        <v>1066</v>
      </c>
      <c r="I9661" t="s">
        <v>140</v>
      </c>
      <c r="J9661" t="s">
        <v>140</v>
      </c>
      <c r="K9661" t="s">
        <v>140</v>
      </c>
      <c r="L9661" t="s">
        <v>1066</v>
      </c>
      <c r="M9661" t="s">
        <v>787</v>
      </c>
      <c r="N9661" t="s">
        <v>345</v>
      </c>
      <c r="O9661" t="s">
        <v>140</v>
      </c>
    </row>
    <row r="9662" spans="1:15" x14ac:dyDescent="0.35">
      <c r="A9662" t="s">
        <v>28</v>
      </c>
      <c r="B9662" t="s">
        <v>339</v>
      </c>
      <c r="C9662">
        <v>12</v>
      </c>
      <c r="D9662" t="s">
        <v>140</v>
      </c>
      <c r="E9662" t="s">
        <v>140</v>
      </c>
      <c r="F9662" t="s">
        <v>140</v>
      </c>
      <c r="G9662" t="s">
        <v>345</v>
      </c>
      <c r="H9662" t="s">
        <v>345</v>
      </c>
      <c r="I9662" t="s">
        <v>718</v>
      </c>
      <c r="J9662" t="s">
        <v>718</v>
      </c>
      <c r="K9662" t="s">
        <v>140</v>
      </c>
      <c r="L9662" t="s">
        <v>140</v>
      </c>
      <c r="M9662" t="s">
        <v>413</v>
      </c>
      <c r="N9662" t="s">
        <v>140</v>
      </c>
      <c r="O9662" t="s">
        <v>140</v>
      </c>
    </row>
    <row r="9663" spans="1:15" x14ac:dyDescent="0.35">
      <c r="A9663" t="s">
        <v>29</v>
      </c>
      <c r="B9663" t="s">
        <v>1151</v>
      </c>
      <c r="C9663">
        <v>109</v>
      </c>
      <c r="D9663" t="s">
        <v>1066</v>
      </c>
      <c r="E9663" t="s">
        <v>1012</v>
      </c>
      <c r="F9663" t="s">
        <v>140</v>
      </c>
      <c r="G9663" t="s">
        <v>971</v>
      </c>
      <c r="H9663" t="s">
        <v>940</v>
      </c>
      <c r="I9663" t="s">
        <v>1022</v>
      </c>
      <c r="J9663" t="s">
        <v>1058</v>
      </c>
      <c r="K9663" t="s">
        <v>838</v>
      </c>
      <c r="L9663" t="s">
        <v>140</v>
      </c>
      <c r="M9663" t="s">
        <v>188</v>
      </c>
      <c r="N9663" t="s">
        <v>1043</v>
      </c>
      <c r="O9663" t="s">
        <v>140</v>
      </c>
    </row>
    <row r="9664" spans="1:15" x14ac:dyDescent="0.35">
      <c r="A9664" t="s">
        <v>29</v>
      </c>
      <c r="B9664" t="s">
        <v>1152</v>
      </c>
      <c r="C9664">
        <v>73</v>
      </c>
      <c r="D9664" t="s">
        <v>949</v>
      </c>
      <c r="E9664" t="s">
        <v>140</v>
      </c>
      <c r="F9664" t="s">
        <v>1066</v>
      </c>
      <c r="G9664" t="s">
        <v>954</v>
      </c>
      <c r="H9664" t="s">
        <v>954</v>
      </c>
      <c r="I9664" t="s">
        <v>949</v>
      </c>
      <c r="J9664" t="s">
        <v>140</v>
      </c>
      <c r="K9664" t="s">
        <v>1008</v>
      </c>
      <c r="L9664" t="s">
        <v>1066</v>
      </c>
      <c r="M9664" t="s">
        <v>1005</v>
      </c>
      <c r="N9664" t="s">
        <v>1021</v>
      </c>
      <c r="O9664" t="s">
        <v>140</v>
      </c>
    </row>
    <row r="9665" spans="1:15" x14ac:dyDescent="0.35">
      <c r="A9665" t="s">
        <v>29</v>
      </c>
      <c r="B9665" t="s">
        <v>339</v>
      </c>
      <c r="C9665">
        <v>22</v>
      </c>
      <c r="D9665" t="s">
        <v>140</v>
      </c>
      <c r="E9665" t="s">
        <v>140</v>
      </c>
      <c r="F9665" t="s">
        <v>140</v>
      </c>
      <c r="G9665" t="s">
        <v>592</v>
      </c>
      <c r="H9665" t="s">
        <v>140</v>
      </c>
      <c r="I9665" t="s">
        <v>140</v>
      </c>
      <c r="J9665" t="s">
        <v>140</v>
      </c>
      <c r="K9665" t="s">
        <v>592</v>
      </c>
      <c r="L9665" t="s">
        <v>140</v>
      </c>
      <c r="M9665" t="s">
        <v>523</v>
      </c>
      <c r="N9665" t="s">
        <v>1052</v>
      </c>
      <c r="O9665" t="s">
        <v>140</v>
      </c>
    </row>
    <row r="9666" spans="1:15" x14ac:dyDescent="0.35">
      <c r="A9666" t="s">
        <v>30</v>
      </c>
      <c r="B9666" t="s">
        <v>1151</v>
      </c>
      <c r="C9666">
        <v>108</v>
      </c>
      <c r="D9666" t="s">
        <v>140</v>
      </c>
      <c r="E9666" t="s">
        <v>140</v>
      </c>
      <c r="F9666" t="s">
        <v>1012</v>
      </c>
      <c r="G9666" t="s">
        <v>1047</v>
      </c>
      <c r="H9666" t="s">
        <v>1017</v>
      </c>
      <c r="I9666" t="s">
        <v>1012</v>
      </c>
      <c r="J9666" t="s">
        <v>1050</v>
      </c>
      <c r="K9666" t="s">
        <v>1050</v>
      </c>
      <c r="L9666" t="s">
        <v>140</v>
      </c>
      <c r="M9666" t="s">
        <v>941</v>
      </c>
      <c r="N9666" t="s">
        <v>660</v>
      </c>
      <c r="O9666" t="s">
        <v>140</v>
      </c>
    </row>
    <row r="9667" spans="1:15" x14ac:dyDescent="0.35">
      <c r="A9667" t="s">
        <v>30</v>
      </c>
      <c r="B9667" t="s">
        <v>1152</v>
      </c>
      <c r="C9667">
        <v>78</v>
      </c>
      <c r="D9667" t="s">
        <v>140</v>
      </c>
      <c r="E9667" t="s">
        <v>140</v>
      </c>
      <c r="F9667" t="s">
        <v>1063</v>
      </c>
      <c r="G9667" t="s">
        <v>1017</v>
      </c>
      <c r="H9667" t="s">
        <v>1050</v>
      </c>
      <c r="I9667" t="s">
        <v>140</v>
      </c>
      <c r="J9667" t="s">
        <v>1021</v>
      </c>
      <c r="K9667" t="s">
        <v>140</v>
      </c>
      <c r="L9667" t="s">
        <v>1011</v>
      </c>
      <c r="M9667" t="s">
        <v>1024</v>
      </c>
      <c r="N9667" t="s">
        <v>1098</v>
      </c>
      <c r="O9667" t="s">
        <v>140</v>
      </c>
    </row>
    <row r="9668" spans="1:15" x14ac:dyDescent="0.35">
      <c r="A9668" t="s">
        <v>30</v>
      </c>
      <c r="B9668" t="s">
        <v>339</v>
      </c>
      <c r="C9668">
        <v>16</v>
      </c>
      <c r="D9668" t="s">
        <v>140</v>
      </c>
      <c r="E9668" t="s">
        <v>140</v>
      </c>
      <c r="F9668" t="s">
        <v>140</v>
      </c>
      <c r="G9668" t="s">
        <v>140</v>
      </c>
      <c r="H9668" t="s">
        <v>140</v>
      </c>
      <c r="I9668" t="s">
        <v>140</v>
      </c>
      <c r="J9668" t="s">
        <v>140</v>
      </c>
      <c r="K9668" t="s">
        <v>140</v>
      </c>
      <c r="L9668" t="s">
        <v>950</v>
      </c>
      <c r="M9668" t="s">
        <v>1120</v>
      </c>
      <c r="N9668" t="s">
        <v>140</v>
      </c>
      <c r="O9668" t="s">
        <v>140</v>
      </c>
    </row>
    <row r="9669" spans="1:15" x14ac:dyDescent="0.35">
      <c r="A9669" t="s">
        <v>31</v>
      </c>
      <c r="B9669" t="s">
        <v>1151</v>
      </c>
      <c r="C9669">
        <v>137</v>
      </c>
      <c r="D9669" t="s">
        <v>1073</v>
      </c>
      <c r="E9669" t="s">
        <v>1020</v>
      </c>
      <c r="F9669" t="s">
        <v>1016</v>
      </c>
      <c r="G9669" t="s">
        <v>801</v>
      </c>
      <c r="H9669" t="s">
        <v>1018</v>
      </c>
      <c r="I9669" t="s">
        <v>1062</v>
      </c>
      <c r="J9669" t="s">
        <v>1004</v>
      </c>
      <c r="K9669" t="s">
        <v>1095</v>
      </c>
      <c r="L9669" t="s">
        <v>971</v>
      </c>
      <c r="M9669" t="s">
        <v>419</v>
      </c>
      <c r="N9669" t="s">
        <v>903</v>
      </c>
      <c r="O9669" t="s">
        <v>140</v>
      </c>
    </row>
    <row r="9670" spans="1:15" x14ac:dyDescent="0.35">
      <c r="A9670" t="s">
        <v>31</v>
      </c>
      <c r="B9670" t="s">
        <v>1152</v>
      </c>
      <c r="C9670">
        <v>58</v>
      </c>
      <c r="D9670" t="s">
        <v>940</v>
      </c>
      <c r="E9670" t="s">
        <v>940</v>
      </c>
      <c r="F9670" t="s">
        <v>954</v>
      </c>
      <c r="G9670" t="s">
        <v>1021</v>
      </c>
      <c r="H9670" t="s">
        <v>940</v>
      </c>
      <c r="I9670" t="s">
        <v>501</v>
      </c>
      <c r="J9670" t="s">
        <v>140</v>
      </c>
      <c r="K9670" t="s">
        <v>1102</v>
      </c>
      <c r="L9670" t="s">
        <v>140</v>
      </c>
      <c r="M9670" t="s">
        <v>745</v>
      </c>
      <c r="N9670" t="s">
        <v>954</v>
      </c>
      <c r="O9670" t="s">
        <v>1019</v>
      </c>
    </row>
    <row r="9671" spans="1:15" x14ac:dyDescent="0.35">
      <c r="A9671" t="s">
        <v>31</v>
      </c>
      <c r="B9671" t="s">
        <v>339</v>
      </c>
      <c r="C9671">
        <v>11</v>
      </c>
      <c r="D9671" t="s">
        <v>140</v>
      </c>
      <c r="E9671" t="s">
        <v>140</v>
      </c>
      <c r="F9671" t="s">
        <v>897</v>
      </c>
      <c r="G9671" t="s">
        <v>897</v>
      </c>
      <c r="H9671" t="s">
        <v>140</v>
      </c>
      <c r="I9671" t="s">
        <v>140</v>
      </c>
      <c r="J9671" t="s">
        <v>1007</v>
      </c>
      <c r="K9671" t="s">
        <v>140</v>
      </c>
      <c r="L9671" t="s">
        <v>140</v>
      </c>
      <c r="M9671" t="s">
        <v>896</v>
      </c>
      <c r="N9671" t="s">
        <v>140</v>
      </c>
      <c r="O9671" t="s">
        <v>140</v>
      </c>
    </row>
    <row r="9672" spans="1:15" x14ac:dyDescent="0.35">
      <c r="A9672" t="s">
        <v>32</v>
      </c>
      <c r="B9672" t="s">
        <v>1151</v>
      </c>
      <c r="C9672">
        <v>3048</v>
      </c>
      <c r="D9672" t="s">
        <v>949</v>
      </c>
      <c r="E9672" t="s">
        <v>1014</v>
      </c>
      <c r="F9672" t="s">
        <v>1019</v>
      </c>
      <c r="G9672" t="s">
        <v>458</v>
      </c>
      <c r="H9672" t="s">
        <v>1046</v>
      </c>
      <c r="I9672" t="s">
        <v>1021</v>
      </c>
      <c r="J9672" t="s">
        <v>1011</v>
      </c>
      <c r="K9672" t="s">
        <v>1004</v>
      </c>
      <c r="L9672" t="s">
        <v>1058</v>
      </c>
      <c r="M9672" t="s">
        <v>1077</v>
      </c>
      <c r="N9672" t="s">
        <v>1052</v>
      </c>
      <c r="O9672" t="s">
        <v>1022</v>
      </c>
    </row>
    <row r="9673" spans="1:15" x14ac:dyDescent="0.35">
      <c r="A9673" t="s">
        <v>32</v>
      </c>
      <c r="B9673" t="s">
        <v>1152</v>
      </c>
      <c r="C9673">
        <v>1521</v>
      </c>
      <c r="D9673" t="s">
        <v>1021</v>
      </c>
      <c r="E9673" t="s">
        <v>1013</v>
      </c>
      <c r="F9673" t="s">
        <v>1012</v>
      </c>
      <c r="G9673" t="s">
        <v>971</v>
      </c>
      <c r="H9673" t="s">
        <v>1066</v>
      </c>
      <c r="I9673" t="s">
        <v>775</v>
      </c>
      <c r="J9673" t="s">
        <v>1019</v>
      </c>
      <c r="K9673" t="s">
        <v>939</v>
      </c>
      <c r="L9673" t="s">
        <v>1098</v>
      </c>
      <c r="M9673" t="s">
        <v>118</v>
      </c>
      <c r="N9673" t="s">
        <v>1051</v>
      </c>
      <c r="O9673" t="s">
        <v>1008</v>
      </c>
    </row>
    <row r="9674" spans="1:15" x14ac:dyDescent="0.35">
      <c r="A9674" t="s">
        <v>32</v>
      </c>
      <c r="B9674" t="s">
        <v>339</v>
      </c>
      <c r="C9674">
        <v>357</v>
      </c>
      <c r="D9674" t="s">
        <v>1021</v>
      </c>
      <c r="E9674" t="s">
        <v>1008</v>
      </c>
      <c r="F9674" t="s">
        <v>1014</v>
      </c>
      <c r="G9674" t="s">
        <v>1052</v>
      </c>
      <c r="H9674" t="s">
        <v>1012</v>
      </c>
      <c r="I9674" t="s">
        <v>775</v>
      </c>
      <c r="J9674" t="s">
        <v>1050</v>
      </c>
      <c r="K9674" t="s">
        <v>971</v>
      </c>
      <c r="L9674" t="s">
        <v>1043</v>
      </c>
      <c r="M9674" t="s">
        <v>1167</v>
      </c>
      <c r="N9674" t="s">
        <v>971</v>
      </c>
      <c r="O9674" t="s">
        <v>140</v>
      </c>
    </row>
    <row r="9676" spans="1:15" x14ac:dyDescent="0.35">
      <c r="A9676" t="s">
        <v>1401</v>
      </c>
    </row>
    <row r="9677" spans="1:15" x14ac:dyDescent="0.35">
      <c r="A9677" t="s">
        <v>2</v>
      </c>
      <c r="B9677" t="s">
        <v>1164</v>
      </c>
      <c r="C9677" t="s">
        <v>3</v>
      </c>
      <c r="D9677" t="s">
        <v>1388</v>
      </c>
      <c r="E9677" t="s">
        <v>1389</v>
      </c>
      <c r="F9677" t="s">
        <v>1390</v>
      </c>
      <c r="G9677" t="s">
        <v>1391</v>
      </c>
      <c r="H9677" t="s">
        <v>1392</v>
      </c>
      <c r="I9677" t="s">
        <v>1393</v>
      </c>
      <c r="J9677" t="s">
        <v>1394</v>
      </c>
      <c r="K9677" t="s">
        <v>1395</v>
      </c>
      <c r="L9677" t="s">
        <v>1396</v>
      </c>
      <c r="M9677" t="s">
        <v>1397</v>
      </c>
      <c r="N9677" t="s">
        <v>1376</v>
      </c>
      <c r="O9677" t="s">
        <v>1398</v>
      </c>
    </row>
    <row r="9678" spans="1:15" x14ac:dyDescent="0.35">
      <c r="A9678" t="s">
        <v>8</v>
      </c>
      <c r="B9678" t="s">
        <v>1165</v>
      </c>
      <c r="C9678">
        <v>69</v>
      </c>
      <c r="D9678" t="s">
        <v>954</v>
      </c>
      <c r="E9678" t="s">
        <v>660</v>
      </c>
      <c r="F9678" t="s">
        <v>940</v>
      </c>
      <c r="G9678" t="s">
        <v>893</v>
      </c>
      <c r="H9678" t="s">
        <v>1046</v>
      </c>
      <c r="I9678" t="s">
        <v>1098</v>
      </c>
      <c r="J9678" t="s">
        <v>1098</v>
      </c>
      <c r="K9678" t="s">
        <v>91</v>
      </c>
      <c r="L9678" t="s">
        <v>954</v>
      </c>
      <c r="M9678" t="s">
        <v>655</v>
      </c>
      <c r="N9678" t="s">
        <v>1018</v>
      </c>
      <c r="O9678" t="s">
        <v>140</v>
      </c>
    </row>
    <row r="9679" spans="1:15" x14ac:dyDescent="0.35">
      <c r="A9679" t="s">
        <v>8</v>
      </c>
      <c r="B9679" t="s">
        <v>1166</v>
      </c>
      <c r="C9679">
        <v>135</v>
      </c>
      <c r="D9679" t="s">
        <v>1073</v>
      </c>
      <c r="E9679" t="s">
        <v>775</v>
      </c>
      <c r="F9679" t="s">
        <v>971</v>
      </c>
      <c r="G9679" t="s">
        <v>788</v>
      </c>
      <c r="H9679" t="s">
        <v>838</v>
      </c>
      <c r="I9679" t="s">
        <v>1010</v>
      </c>
      <c r="J9679" t="s">
        <v>1046</v>
      </c>
      <c r="K9679" t="s">
        <v>1070</v>
      </c>
      <c r="L9679" t="s">
        <v>1067</v>
      </c>
      <c r="M9679" t="s">
        <v>378</v>
      </c>
      <c r="N9679" t="s">
        <v>1047</v>
      </c>
      <c r="O9679" t="s">
        <v>1019</v>
      </c>
    </row>
    <row r="9680" spans="1:15" x14ac:dyDescent="0.35">
      <c r="A9680" t="s">
        <v>9</v>
      </c>
      <c r="B9680" t="s">
        <v>1165</v>
      </c>
      <c r="C9680">
        <v>99</v>
      </c>
      <c r="D9680" t="s">
        <v>140</v>
      </c>
      <c r="E9680" t="s">
        <v>140</v>
      </c>
      <c r="F9680" t="s">
        <v>1098</v>
      </c>
      <c r="G9680" t="s">
        <v>345</v>
      </c>
      <c r="H9680" t="s">
        <v>1066</v>
      </c>
      <c r="I9680" t="s">
        <v>1010</v>
      </c>
      <c r="J9680" t="s">
        <v>1010</v>
      </c>
      <c r="K9680" t="s">
        <v>1054</v>
      </c>
      <c r="L9680" t="s">
        <v>1012</v>
      </c>
      <c r="M9680" t="s">
        <v>108</v>
      </c>
      <c r="N9680" t="s">
        <v>1013</v>
      </c>
      <c r="O9680" t="s">
        <v>140</v>
      </c>
    </row>
    <row r="9681" spans="1:15" x14ac:dyDescent="0.35">
      <c r="A9681" t="s">
        <v>9</v>
      </c>
      <c r="B9681" t="s">
        <v>1166</v>
      </c>
      <c r="C9681">
        <v>102</v>
      </c>
      <c r="D9681" t="s">
        <v>1063</v>
      </c>
      <c r="E9681" t="s">
        <v>140</v>
      </c>
      <c r="F9681" t="s">
        <v>140</v>
      </c>
      <c r="G9681" t="s">
        <v>1063</v>
      </c>
      <c r="H9681" t="s">
        <v>1063</v>
      </c>
      <c r="I9681" t="s">
        <v>1063</v>
      </c>
      <c r="J9681" t="s">
        <v>140</v>
      </c>
      <c r="K9681" t="s">
        <v>140</v>
      </c>
      <c r="L9681" t="s">
        <v>1098</v>
      </c>
      <c r="M9681" t="s">
        <v>1230</v>
      </c>
      <c r="N9681" t="s">
        <v>1098</v>
      </c>
      <c r="O9681" t="s">
        <v>140</v>
      </c>
    </row>
    <row r="9682" spans="1:15" x14ac:dyDescent="0.35">
      <c r="A9682" t="s">
        <v>10</v>
      </c>
      <c r="B9682" t="s">
        <v>1165</v>
      </c>
      <c r="C9682">
        <v>80</v>
      </c>
      <c r="D9682" t="s">
        <v>140</v>
      </c>
      <c r="E9682" t="s">
        <v>1055</v>
      </c>
      <c r="F9682" t="s">
        <v>939</v>
      </c>
      <c r="G9682" t="s">
        <v>953</v>
      </c>
      <c r="H9682" t="s">
        <v>1004</v>
      </c>
      <c r="I9682" t="s">
        <v>939</v>
      </c>
      <c r="J9682" t="s">
        <v>775</v>
      </c>
      <c r="K9682" t="s">
        <v>996</v>
      </c>
      <c r="L9682" t="s">
        <v>775</v>
      </c>
      <c r="M9682" t="s">
        <v>992</v>
      </c>
      <c r="N9682" t="s">
        <v>1050</v>
      </c>
      <c r="O9682" t="s">
        <v>1054</v>
      </c>
    </row>
    <row r="9683" spans="1:15" x14ac:dyDescent="0.35">
      <c r="A9683" t="s">
        <v>10</v>
      </c>
      <c r="B9683" t="s">
        <v>1166</v>
      </c>
      <c r="C9683">
        <v>128</v>
      </c>
      <c r="D9683" t="s">
        <v>1054</v>
      </c>
      <c r="E9683" t="s">
        <v>1054</v>
      </c>
      <c r="F9683" t="s">
        <v>140</v>
      </c>
      <c r="G9683" t="s">
        <v>1048</v>
      </c>
      <c r="H9683" t="s">
        <v>140</v>
      </c>
      <c r="I9683" t="s">
        <v>140</v>
      </c>
      <c r="J9683" t="s">
        <v>1058</v>
      </c>
      <c r="K9683" t="s">
        <v>1098</v>
      </c>
      <c r="L9683" t="s">
        <v>1046</v>
      </c>
      <c r="M9683" t="s">
        <v>404</v>
      </c>
      <c r="N9683" t="s">
        <v>1046</v>
      </c>
      <c r="O9683" t="s">
        <v>1014</v>
      </c>
    </row>
    <row r="9684" spans="1:15" x14ac:dyDescent="0.35">
      <c r="A9684" t="s">
        <v>11</v>
      </c>
      <c r="B9684" t="s">
        <v>1165</v>
      </c>
      <c r="C9684">
        <v>87</v>
      </c>
      <c r="D9684" t="s">
        <v>140</v>
      </c>
      <c r="E9684" t="s">
        <v>140</v>
      </c>
      <c r="F9684" t="s">
        <v>140</v>
      </c>
      <c r="G9684" t="s">
        <v>668</v>
      </c>
      <c r="H9684" t="s">
        <v>1004</v>
      </c>
      <c r="I9684" t="s">
        <v>1008</v>
      </c>
      <c r="J9684" t="s">
        <v>949</v>
      </c>
      <c r="K9684" t="s">
        <v>1020</v>
      </c>
      <c r="L9684" t="s">
        <v>950</v>
      </c>
      <c r="M9684" t="s">
        <v>519</v>
      </c>
      <c r="N9684" t="s">
        <v>1020</v>
      </c>
      <c r="O9684" t="s">
        <v>140</v>
      </c>
    </row>
    <row r="9685" spans="1:15" x14ac:dyDescent="0.35">
      <c r="A9685" t="s">
        <v>11</v>
      </c>
      <c r="B9685" t="s">
        <v>1166</v>
      </c>
      <c r="C9685">
        <v>119</v>
      </c>
      <c r="D9685" t="s">
        <v>1054</v>
      </c>
      <c r="E9685" t="s">
        <v>140</v>
      </c>
      <c r="F9685" t="s">
        <v>140</v>
      </c>
      <c r="G9685" t="s">
        <v>140</v>
      </c>
      <c r="H9685" t="s">
        <v>140</v>
      </c>
      <c r="I9685" t="s">
        <v>1043</v>
      </c>
      <c r="J9685" t="s">
        <v>1017</v>
      </c>
      <c r="K9685" t="s">
        <v>1017</v>
      </c>
      <c r="L9685" t="s">
        <v>1021</v>
      </c>
      <c r="M9685" t="s">
        <v>784</v>
      </c>
      <c r="N9685" t="s">
        <v>1070</v>
      </c>
      <c r="O9685" t="s">
        <v>1016</v>
      </c>
    </row>
    <row r="9686" spans="1:15" x14ac:dyDescent="0.35">
      <c r="A9686" t="s">
        <v>12</v>
      </c>
      <c r="B9686" t="s">
        <v>1165</v>
      </c>
      <c r="C9686">
        <v>12</v>
      </c>
      <c r="D9686" t="s">
        <v>140</v>
      </c>
      <c r="E9686" t="s">
        <v>140</v>
      </c>
      <c r="F9686" t="s">
        <v>140</v>
      </c>
      <c r="G9686" t="s">
        <v>929</v>
      </c>
      <c r="H9686" t="s">
        <v>140</v>
      </c>
      <c r="I9686" t="s">
        <v>140</v>
      </c>
      <c r="J9686" t="s">
        <v>140</v>
      </c>
      <c r="K9686" t="s">
        <v>140</v>
      </c>
      <c r="L9686" t="s">
        <v>140</v>
      </c>
      <c r="M9686" t="s">
        <v>928</v>
      </c>
      <c r="N9686" t="s">
        <v>140</v>
      </c>
      <c r="O9686" t="s">
        <v>140</v>
      </c>
    </row>
    <row r="9687" spans="1:15" x14ac:dyDescent="0.35">
      <c r="A9687" t="s">
        <v>12</v>
      </c>
      <c r="B9687" t="s">
        <v>1166</v>
      </c>
      <c r="C9687">
        <v>197</v>
      </c>
      <c r="D9687" t="s">
        <v>940</v>
      </c>
      <c r="E9687" t="s">
        <v>1019</v>
      </c>
      <c r="F9687" t="s">
        <v>1009</v>
      </c>
      <c r="G9687" t="s">
        <v>919</v>
      </c>
      <c r="H9687" t="s">
        <v>1050</v>
      </c>
      <c r="I9687" t="s">
        <v>140</v>
      </c>
      <c r="J9687" t="s">
        <v>1011</v>
      </c>
      <c r="K9687" t="s">
        <v>1098</v>
      </c>
      <c r="L9687" t="s">
        <v>1062</v>
      </c>
      <c r="M9687" t="s">
        <v>914</v>
      </c>
      <c r="N9687" t="s">
        <v>394</v>
      </c>
      <c r="O9687" t="s">
        <v>1017</v>
      </c>
    </row>
    <row r="9688" spans="1:15" x14ac:dyDescent="0.35">
      <c r="A9688" t="s">
        <v>13</v>
      </c>
      <c r="B9688" t="s">
        <v>1165</v>
      </c>
      <c r="C9688">
        <v>7</v>
      </c>
      <c r="D9688" t="s">
        <v>140</v>
      </c>
      <c r="E9688" t="s">
        <v>1085</v>
      </c>
      <c r="F9688" t="s">
        <v>1085</v>
      </c>
      <c r="G9688" t="s">
        <v>623</v>
      </c>
      <c r="H9688" t="s">
        <v>1085</v>
      </c>
      <c r="I9688" t="s">
        <v>623</v>
      </c>
      <c r="J9688" t="s">
        <v>1085</v>
      </c>
      <c r="K9688" t="s">
        <v>331</v>
      </c>
      <c r="L9688" t="s">
        <v>1085</v>
      </c>
      <c r="M9688" t="s">
        <v>618</v>
      </c>
      <c r="N9688" t="s">
        <v>140</v>
      </c>
      <c r="O9688" t="s">
        <v>140</v>
      </c>
    </row>
    <row r="9689" spans="1:15" x14ac:dyDescent="0.35">
      <c r="A9689" t="s">
        <v>13</v>
      </c>
      <c r="B9689" t="s">
        <v>1166</v>
      </c>
      <c r="C9689">
        <v>199</v>
      </c>
      <c r="D9689" t="s">
        <v>1014</v>
      </c>
      <c r="E9689" t="s">
        <v>1043</v>
      </c>
      <c r="F9689" t="s">
        <v>1070</v>
      </c>
      <c r="G9689" t="s">
        <v>749</v>
      </c>
      <c r="H9689" t="s">
        <v>345</v>
      </c>
      <c r="I9689" t="s">
        <v>1048</v>
      </c>
      <c r="J9689" t="s">
        <v>949</v>
      </c>
      <c r="K9689" t="s">
        <v>111</v>
      </c>
      <c r="L9689" t="s">
        <v>527</v>
      </c>
      <c r="M9689" t="s">
        <v>295</v>
      </c>
      <c r="N9689" t="s">
        <v>1047</v>
      </c>
      <c r="O9689" t="s">
        <v>140</v>
      </c>
    </row>
    <row r="9690" spans="1:15" x14ac:dyDescent="0.35">
      <c r="A9690" t="s">
        <v>14</v>
      </c>
      <c r="B9690" t="s">
        <v>1165</v>
      </c>
      <c r="C9690">
        <v>51</v>
      </c>
      <c r="D9690" t="s">
        <v>527</v>
      </c>
      <c r="E9690" t="s">
        <v>949</v>
      </c>
      <c r="F9690" t="s">
        <v>1067</v>
      </c>
      <c r="G9690" t="s">
        <v>952</v>
      </c>
      <c r="H9690" t="s">
        <v>949</v>
      </c>
      <c r="I9690" t="s">
        <v>949</v>
      </c>
      <c r="J9690" t="s">
        <v>527</v>
      </c>
      <c r="K9690" t="s">
        <v>405</v>
      </c>
      <c r="L9690" t="s">
        <v>515</v>
      </c>
      <c r="M9690" t="s">
        <v>730</v>
      </c>
      <c r="N9690" t="s">
        <v>1068</v>
      </c>
      <c r="O9690" t="s">
        <v>140</v>
      </c>
    </row>
    <row r="9691" spans="1:15" x14ac:dyDescent="0.35">
      <c r="A9691" t="s">
        <v>14</v>
      </c>
      <c r="B9691" t="s">
        <v>1166</v>
      </c>
      <c r="C9691">
        <v>151</v>
      </c>
      <c r="D9691" t="s">
        <v>1018</v>
      </c>
      <c r="E9691" t="s">
        <v>1009</v>
      </c>
      <c r="F9691" t="s">
        <v>949</v>
      </c>
      <c r="G9691" t="s">
        <v>1073</v>
      </c>
      <c r="H9691" t="s">
        <v>1051</v>
      </c>
      <c r="I9691" t="s">
        <v>140</v>
      </c>
      <c r="J9691" t="s">
        <v>775</v>
      </c>
      <c r="K9691" t="s">
        <v>1062</v>
      </c>
      <c r="L9691" t="s">
        <v>1017</v>
      </c>
      <c r="M9691" t="s">
        <v>1138</v>
      </c>
      <c r="N9691" t="s">
        <v>919</v>
      </c>
      <c r="O9691" t="s">
        <v>140</v>
      </c>
    </row>
    <row r="9692" spans="1:15" x14ac:dyDescent="0.35">
      <c r="A9692" t="s">
        <v>15</v>
      </c>
      <c r="B9692" t="s">
        <v>1165</v>
      </c>
      <c r="C9692">
        <v>90</v>
      </c>
      <c r="D9692" t="s">
        <v>1010</v>
      </c>
      <c r="E9692" t="s">
        <v>140</v>
      </c>
      <c r="F9692" t="s">
        <v>140</v>
      </c>
      <c r="G9692" t="s">
        <v>1052</v>
      </c>
      <c r="H9692" t="s">
        <v>1054</v>
      </c>
      <c r="I9692" t="s">
        <v>140</v>
      </c>
      <c r="J9692" t="s">
        <v>1010</v>
      </c>
      <c r="K9692" t="s">
        <v>1010</v>
      </c>
      <c r="L9692" t="s">
        <v>140</v>
      </c>
      <c r="M9692" t="s">
        <v>120</v>
      </c>
      <c r="N9692" t="s">
        <v>643</v>
      </c>
      <c r="O9692" t="s">
        <v>140</v>
      </c>
    </row>
    <row r="9693" spans="1:15" x14ac:dyDescent="0.35">
      <c r="A9693" t="s">
        <v>15</v>
      </c>
      <c r="B9693" t="s">
        <v>1166</v>
      </c>
      <c r="C9693">
        <v>116</v>
      </c>
      <c r="D9693" t="s">
        <v>1007</v>
      </c>
      <c r="E9693" t="s">
        <v>1063</v>
      </c>
      <c r="F9693" t="s">
        <v>140</v>
      </c>
      <c r="G9693" t="s">
        <v>515</v>
      </c>
      <c r="H9693" t="s">
        <v>950</v>
      </c>
      <c r="I9693" t="s">
        <v>1063</v>
      </c>
      <c r="J9693" t="s">
        <v>940</v>
      </c>
      <c r="K9693" t="s">
        <v>940</v>
      </c>
      <c r="L9693" t="s">
        <v>954</v>
      </c>
      <c r="M9693" t="s">
        <v>128</v>
      </c>
      <c r="N9693" t="s">
        <v>954</v>
      </c>
      <c r="O9693" t="s">
        <v>140</v>
      </c>
    </row>
    <row r="9694" spans="1:15" x14ac:dyDescent="0.35">
      <c r="A9694" t="s">
        <v>16</v>
      </c>
      <c r="B9694" t="s">
        <v>1165</v>
      </c>
      <c r="C9694">
        <v>96</v>
      </c>
      <c r="D9694" t="s">
        <v>1011</v>
      </c>
      <c r="E9694" t="s">
        <v>1010</v>
      </c>
      <c r="F9694" t="s">
        <v>140</v>
      </c>
      <c r="G9694" t="s">
        <v>1057</v>
      </c>
      <c r="H9694" t="s">
        <v>1020</v>
      </c>
      <c r="I9694" t="s">
        <v>1019</v>
      </c>
      <c r="J9694" t="s">
        <v>1055</v>
      </c>
      <c r="K9694" t="s">
        <v>1045</v>
      </c>
      <c r="L9694" t="s">
        <v>977</v>
      </c>
      <c r="M9694" t="s">
        <v>198</v>
      </c>
      <c r="N9694" t="s">
        <v>1058</v>
      </c>
      <c r="O9694" t="s">
        <v>140</v>
      </c>
    </row>
    <row r="9695" spans="1:15" x14ac:dyDescent="0.35">
      <c r="A9695" t="s">
        <v>16</v>
      </c>
      <c r="B9695" t="s">
        <v>1166</v>
      </c>
      <c r="C9695">
        <v>110</v>
      </c>
      <c r="D9695" t="s">
        <v>949</v>
      </c>
      <c r="E9695" t="s">
        <v>140</v>
      </c>
      <c r="F9695" t="s">
        <v>140</v>
      </c>
      <c r="G9695" t="s">
        <v>1052</v>
      </c>
      <c r="H9695" t="s">
        <v>775</v>
      </c>
      <c r="I9695" t="s">
        <v>140</v>
      </c>
      <c r="J9695" t="s">
        <v>1013</v>
      </c>
      <c r="K9695" t="s">
        <v>1013</v>
      </c>
      <c r="L9695" t="s">
        <v>1017</v>
      </c>
      <c r="M9695" t="s">
        <v>998</v>
      </c>
      <c r="N9695" t="s">
        <v>940</v>
      </c>
      <c r="O9695" t="s">
        <v>140</v>
      </c>
    </row>
    <row r="9696" spans="1:15" x14ac:dyDescent="0.35">
      <c r="A9696" t="s">
        <v>17</v>
      </c>
      <c r="B9696" t="s">
        <v>1165</v>
      </c>
      <c r="C9696">
        <v>109</v>
      </c>
      <c r="D9696" t="s">
        <v>140</v>
      </c>
      <c r="E9696" t="s">
        <v>140</v>
      </c>
      <c r="F9696" t="s">
        <v>1011</v>
      </c>
      <c r="G9696" t="s">
        <v>405</v>
      </c>
      <c r="H9696" t="s">
        <v>949</v>
      </c>
      <c r="I9696" t="s">
        <v>140</v>
      </c>
      <c r="J9696" t="s">
        <v>940</v>
      </c>
      <c r="K9696" t="s">
        <v>939</v>
      </c>
      <c r="L9696" t="s">
        <v>954</v>
      </c>
      <c r="M9696" t="s">
        <v>844</v>
      </c>
      <c r="N9696" t="s">
        <v>824</v>
      </c>
      <c r="O9696" t="s">
        <v>140</v>
      </c>
    </row>
    <row r="9697" spans="1:15" x14ac:dyDescent="0.35">
      <c r="A9697" t="s">
        <v>17</v>
      </c>
      <c r="B9697" t="s">
        <v>1166</v>
      </c>
      <c r="C9697">
        <v>94</v>
      </c>
      <c r="D9697" t="s">
        <v>1014</v>
      </c>
      <c r="E9697" t="s">
        <v>1054</v>
      </c>
      <c r="F9697" t="s">
        <v>660</v>
      </c>
      <c r="G9697" t="s">
        <v>109</v>
      </c>
      <c r="H9697" t="s">
        <v>1062</v>
      </c>
      <c r="I9697" t="s">
        <v>1054</v>
      </c>
      <c r="J9697" t="s">
        <v>1007</v>
      </c>
      <c r="K9697" t="s">
        <v>971</v>
      </c>
      <c r="L9697" t="s">
        <v>1020</v>
      </c>
      <c r="M9697" t="s">
        <v>941</v>
      </c>
      <c r="N9697" t="s">
        <v>1066</v>
      </c>
      <c r="O9697" t="s">
        <v>140</v>
      </c>
    </row>
    <row r="9698" spans="1:15" x14ac:dyDescent="0.35">
      <c r="A9698" t="s">
        <v>18</v>
      </c>
      <c r="B9698" t="s">
        <v>1165</v>
      </c>
      <c r="C9698">
        <v>14</v>
      </c>
      <c r="D9698" t="s">
        <v>140</v>
      </c>
      <c r="E9698" t="s">
        <v>140</v>
      </c>
      <c r="F9698" t="s">
        <v>140</v>
      </c>
      <c r="G9698" t="s">
        <v>140</v>
      </c>
      <c r="H9698" t="s">
        <v>140</v>
      </c>
      <c r="I9698" t="s">
        <v>140</v>
      </c>
      <c r="J9698" t="s">
        <v>140</v>
      </c>
      <c r="K9698" t="s">
        <v>971</v>
      </c>
      <c r="L9698" t="s">
        <v>140</v>
      </c>
      <c r="M9698" t="s">
        <v>1207</v>
      </c>
      <c r="N9698" t="s">
        <v>140</v>
      </c>
      <c r="O9698" t="s">
        <v>140</v>
      </c>
    </row>
    <row r="9699" spans="1:15" x14ac:dyDescent="0.35">
      <c r="A9699" t="s">
        <v>18</v>
      </c>
      <c r="B9699" t="s">
        <v>1166</v>
      </c>
      <c r="C9699">
        <v>191</v>
      </c>
      <c r="D9699" t="s">
        <v>140</v>
      </c>
      <c r="E9699" t="s">
        <v>1016</v>
      </c>
      <c r="F9699" t="s">
        <v>140</v>
      </c>
      <c r="G9699" t="s">
        <v>1068</v>
      </c>
      <c r="H9699" t="s">
        <v>1016</v>
      </c>
      <c r="I9699" t="s">
        <v>1013</v>
      </c>
      <c r="J9699" t="s">
        <v>140</v>
      </c>
      <c r="K9699" t="s">
        <v>775</v>
      </c>
      <c r="L9699" t="s">
        <v>1017</v>
      </c>
      <c r="M9699" t="s">
        <v>1134</v>
      </c>
      <c r="N9699" t="s">
        <v>1046</v>
      </c>
      <c r="O9699" t="s">
        <v>1009</v>
      </c>
    </row>
    <row r="9700" spans="1:15" x14ac:dyDescent="0.35">
      <c r="A9700" t="s">
        <v>19</v>
      </c>
      <c r="B9700" t="s">
        <v>1165</v>
      </c>
      <c r="C9700">
        <v>66</v>
      </c>
      <c r="D9700" t="s">
        <v>1017</v>
      </c>
      <c r="E9700" t="s">
        <v>140</v>
      </c>
      <c r="F9700" t="s">
        <v>1017</v>
      </c>
      <c r="G9700" t="s">
        <v>109</v>
      </c>
      <c r="H9700" t="s">
        <v>140</v>
      </c>
      <c r="I9700" t="s">
        <v>1010</v>
      </c>
      <c r="J9700" t="s">
        <v>140</v>
      </c>
      <c r="K9700" t="s">
        <v>775</v>
      </c>
      <c r="L9700" t="s">
        <v>140</v>
      </c>
      <c r="M9700" t="s">
        <v>102</v>
      </c>
      <c r="N9700" t="s">
        <v>1070</v>
      </c>
      <c r="O9700" t="s">
        <v>140</v>
      </c>
    </row>
    <row r="9701" spans="1:15" x14ac:dyDescent="0.35">
      <c r="A9701" t="s">
        <v>19</v>
      </c>
      <c r="B9701" t="s">
        <v>1166</v>
      </c>
      <c r="C9701">
        <v>140</v>
      </c>
      <c r="D9701" t="s">
        <v>1050</v>
      </c>
      <c r="E9701" t="s">
        <v>775</v>
      </c>
      <c r="F9701" t="s">
        <v>1054</v>
      </c>
      <c r="G9701" t="s">
        <v>1100</v>
      </c>
      <c r="H9701" t="s">
        <v>1098</v>
      </c>
      <c r="I9701" t="s">
        <v>1016</v>
      </c>
      <c r="J9701" t="s">
        <v>1051</v>
      </c>
      <c r="K9701" t="s">
        <v>991</v>
      </c>
      <c r="L9701" t="s">
        <v>733</v>
      </c>
      <c r="M9701" t="s">
        <v>1001</v>
      </c>
      <c r="N9701" t="s">
        <v>1052</v>
      </c>
      <c r="O9701" t="s">
        <v>140</v>
      </c>
    </row>
    <row r="9702" spans="1:15" x14ac:dyDescent="0.35">
      <c r="A9702" t="s">
        <v>20</v>
      </c>
      <c r="B9702" t="s">
        <v>1165</v>
      </c>
      <c r="C9702">
        <v>118</v>
      </c>
      <c r="D9702" t="s">
        <v>1009</v>
      </c>
      <c r="E9702" t="s">
        <v>1054</v>
      </c>
      <c r="F9702" t="s">
        <v>1098</v>
      </c>
      <c r="G9702" t="s">
        <v>1043</v>
      </c>
      <c r="H9702" t="s">
        <v>1068</v>
      </c>
      <c r="I9702" t="s">
        <v>733</v>
      </c>
      <c r="J9702" t="s">
        <v>1017</v>
      </c>
      <c r="K9702" t="s">
        <v>919</v>
      </c>
      <c r="L9702" t="s">
        <v>1012</v>
      </c>
      <c r="M9702" t="s">
        <v>1081</v>
      </c>
      <c r="N9702" t="s">
        <v>515</v>
      </c>
      <c r="O9702" t="s">
        <v>140</v>
      </c>
    </row>
    <row r="9703" spans="1:15" x14ac:dyDescent="0.35">
      <c r="A9703" t="s">
        <v>20</v>
      </c>
      <c r="B9703" t="s">
        <v>1166</v>
      </c>
      <c r="C9703">
        <v>88</v>
      </c>
      <c r="D9703" t="s">
        <v>140</v>
      </c>
      <c r="E9703" t="s">
        <v>140</v>
      </c>
      <c r="F9703" t="s">
        <v>140</v>
      </c>
      <c r="G9703" t="s">
        <v>1018</v>
      </c>
      <c r="H9703" t="s">
        <v>1050</v>
      </c>
      <c r="I9703" t="s">
        <v>140</v>
      </c>
      <c r="J9703" t="s">
        <v>140</v>
      </c>
      <c r="K9703" t="s">
        <v>140</v>
      </c>
      <c r="L9703" t="s">
        <v>775</v>
      </c>
      <c r="M9703" t="s">
        <v>906</v>
      </c>
      <c r="N9703" t="s">
        <v>824</v>
      </c>
      <c r="O9703" t="s">
        <v>140</v>
      </c>
    </row>
    <row r="9704" spans="1:15" x14ac:dyDescent="0.35">
      <c r="A9704" t="s">
        <v>21</v>
      </c>
      <c r="B9704" t="s">
        <v>1166</v>
      </c>
      <c r="C9704">
        <v>209</v>
      </c>
      <c r="D9704" t="s">
        <v>775</v>
      </c>
      <c r="E9704" t="s">
        <v>140</v>
      </c>
      <c r="F9704" t="s">
        <v>1013</v>
      </c>
      <c r="G9704" t="s">
        <v>775</v>
      </c>
      <c r="H9704" t="s">
        <v>775</v>
      </c>
      <c r="I9704" t="s">
        <v>1017</v>
      </c>
      <c r="J9704" t="s">
        <v>775</v>
      </c>
      <c r="K9704" t="s">
        <v>1017</v>
      </c>
      <c r="L9704" t="s">
        <v>1066</v>
      </c>
      <c r="M9704" t="s">
        <v>787</v>
      </c>
      <c r="N9704" t="s">
        <v>1048</v>
      </c>
      <c r="O9704" t="s">
        <v>140</v>
      </c>
    </row>
    <row r="9705" spans="1:15" x14ac:dyDescent="0.35">
      <c r="A9705" t="s">
        <v>22</v>
      </c>
      <c r="B9705" t="s">
        <v>1165</v>
      </c>
      <c r="C9705">
        <v>98</v>
      </c>
      <c r="D9705" t="s">
        <v>140</v>
      </c>
      <c r="E9705" t="s">
        <v>140</v>
      </c>
      <c r="F9705" t="s">
        <v>1012</v>
      </c>
      <c r="G9705" t="s">
        <v>788</v>
      </c>
      <c r="H9705" t="s">
        <v>940</v>
      </c>
      <c r="I9705" t="s">
        <v>140</v>
      </c>
      <c r="J9705" t="s">
        <v>1058</v>
      </c>
      <c r="K9705" t="s">
        <v>954</v>
      </c>
      <c r="L9705" t="s">
        <v>1058</v>
      </c>
      <c r="M9705" t="s">
        <v>106</v>
      </c>
      <c r="N9705" t="s">
        <v>140</v>
      </c>
      <c r="O9705" t="s">
        <v>140</v>
      </c>
    </row>
    <row r="9706" spans="1:15" x14ac:dyDescent="0.35">
      <c r="A9706" t="s">
        <v>22</v>
      </c>
      <c r="B9706" t="s">
        <v>1166</v>
      </c>
      <c r="C9706">
        <v>111</v>
      </c>
      <c r="D9706" t="s">
        <v>1050</v>
      </c>
      <c r="E9706" t="s">
        <v>140</v>
      </c>
      <c r="F9706" t="s">
        <v>140</v>
      </c>
      <c r="G9706" t="s">
        <v>140</v>
      </c>
      <c r="H9706" t="s">
        <v>140</v>
      </c>
      <c r="I9706" t="s">
        <v>1055</v>
      </c>
      <c r="J9706" t="s">
        <v>140</v>
      </c>
      <c r="K9706" t="s">
        <v>1060</v>
      </c>
      <c r="L9706" t="s">
        <v>140</v>
      </c>
      <c r="M9706" t="s">
        <v>1121</v>
      </c>
      <c r="N9706" t="s">
        <v>939</v>
      </c>
      <c r="O9706" t="s">
        <v>1013</v>
      </c>
    </row>
    <row r="9707" spans="1:15" x14ac:dyDescent="0.35">
      <c r="A9707" t="s">
        <v>23</v>
      </c>
      <c r="B9707" t="s">
        <v>1165</v>
      </c>
      <c r="C9707">
        <v>86</v>
      </c>
      <c r="D9707" t="s">
        <v>1054</v>
      </c>
      <c r="E9707" t="s">
        <v>140</v>
      </c>
      <c r="F9707" t="s">
        <v>940</v>
      </c>
      <c r="G9707" t="s">
        <v>977</v>
      </c>
      <c r="H9707" t="s">
        <v>1066</v>
      </c>
      <c r="I9707" t="s">
        <v>1019</v>
      </c>
      <c r="J9707" t="s">
        <v>1007</v>
      </c>
      <c r="K9707" t="s">
        <v>1064</v>
      </c>
      <c r="L9707" t="s">
        <v>1014</v>
      </c>
      <c r="M9707" t="s">
        <v>740</v>
      </c>
      <c r="N9707" t="s">
        <v>1057</v>
      </c>
      <c r="O9707" t="s">
        <v>140</v>
      </c>
    </row>
    <row r="9708" spans="1:15" x14ac:dyDescent="0.35">
      <c r="A9708" t="s">
        <v>23</v>
      </c>
      <c r="B9708" t="s">
        <v>1166</v>
      </c>
      <c r="C9708">
        <v>119</v>
      </c>
      <c r="D9708" t="s">
        <v>1060</v>
      </c>
      <c r="E9708" t="s">
        <v>775</v>
      </c>
      <c r="F9708" t="s">
        <v>775</v>
      </c>
      <c r="G9708" t="s">
        <v>1043</v>
      </c>
      <c r="H9708" t="s">
        <v>869</v>
      </c>
      <c r="I9708" t="s">
        <v>1060</v>
      </c>
      <c r="J9708" t="s">
        <v>775</v>
      </c>
      <c r="K9708" t="s">
        <v>875</v>
      </c>
      <c r="L9708" t="s">
        <v>1058</v>
      </c>
      <c r="M9708" t="s">
        <v>1081</v>
      </c>
      <c r="N9708" t="s">
        <v>875</v>
      </c>
      <c r="O9708" t="s">
        <v>1008</v>
      </c>
    </row>
    <row r="9709" spans="1:15" x14ac:dyDescent="0.35">
      <c r="A9709" t="s">
        <v>24</v>
      </c>
      <c r="B9709" t="s">
        <v>1165</v>
      </c>
      <c r="C9709">
        <v>77</v>
      </c>
      <c r="D9709" t="s">
        <v>1020</v>
      </c>
      <c r="E9709" t="s">
        <v>140</v>
      </c>
      <c r="F9709" t="s">
        <v>140</v>
      </c>
      <c r="G9709" t="s">
        <v>1047</v>
      </c>
      <c r="H9709" t="s">
        <v>1016</v>
      </c>
      <c r="I9709" t="s">
        <v>1054</v>
      </c>
      <c r="J9709" t="s">
        <v>954</v>
      </c>
      <c r="K9709" t="s">
        <v>140</v>
      </c>
      <c r="L9709" t="s">
        <v>140</v>
      </c>
      <c r="M9709" t="s">
        <v>1114</v>
      </c>
      <c r="N9709" t="s">
        <v>660</v>
      </c>
      <c r="O9709" t="s">
        <v>140</v>
      </c>
    </row>
    <row r="9710" spans="1:15" x14ac:dyDescent="0.35">
      <c r="A9710" t="s">
        <v>24</v>
      </c>
      <c r="B9710" t="s">
        <v>1166</v>
      </c>
      <c r="C9710">
        <v>130</v>
      </c>
      <c r="D9710" t="s">
        <v>1098</v>
      </c>
      <c r="E9710" t="s">
        <v>140</v>
      </c>
      <c r="F9710" t="s">
        <v>140</v>
      </c>
      <c r="G9710" t="s">
        <v>1050</v>
      </c>
      <c r="H9710" t="s">
        <v>1043</v>
      </c>
      <c r="I9710" t="s">
        <v>140</v>
      </c>
      <c r="J9710" t="s">
        <v>1063</v>
      </c>
      <c r="K9710" t="s">
        <v>1046</v>
      </c>
      <c r="L9710" t="s">
        <v>1013</v>
      </c>
      <c r="M9710" t="s">
        <v>806</v>
      </c>
      <c r="N9710" t="s">
        <v>1017</v>
      </c>
      <c r="O9710" t="s">
        <v>140</v>
      </c>
    </row>
    <row r="9711" spans="1:15" x14ac:dyDescent="0.35">
      <c r="A9711" t="s">
        <v>25</v>
      </c>
      <c r="B9711" t="s">
        <v>1165</v>
      </c>
      <c r="C9711">
        <v>88</v>
      </c>
      <c r="D9711" t="s">
        <v>1012</v>
      </c>
      <c r="E9711" t="s">
        <v>1007</v>
      </c>
      <c r="F9711" t="s">
        <v>140</v>
      </c>
      <c r="G9711" t="s">
        <v>107</v>
      </c>
      <c r="H9711" t="s">
        <v>1048</v>
      </c>
      <c r="I9711" t="s">
        <v>1009</v>
      </c>
      <c r="J9711" t="s">
        <v>1009</v>
      </c>
      <c r="K9711" t="s">
        <v>733</v>
      </c>
      <c r="L9711" t="s">
        <v>733</v>
      </c>
      <c r="M9711" t="s">
        <v>969</v>
      </c>
      <c r="N9711" t="s">
        <v>1054</v>
      </c>
      <c r="O9711" t="s">
        <v>140</v>
      </c>
    </row>
    <row r="9712" spans="1:15" x14ac:dyDescent="0.35">
      <c r="A9712" t="s">
        <v>25</v>
      </c>
      <c r="B9712" t="s">
        <v>1166</v>
      </c>
      <c r="C9712">
        <v>116</v>
      </c>
      <c r="D9712" t="s">
        <v>1063</v>
      </c>
      <c r="E9712" t="s">
        <v>140</v>
      </c>
      <c r="F9712" t="s">
        <v>140</v>
      </c>
      <c r="G9712" t="s">
        <v>775</v>
      </c>
      <c r="H9712" t="s">
        <v>1066</v>
      </c>
      <c r="I9712" t="s">
        <v>1063</v>
      </c>
      <c r="J9712" t="s">
        <v>1021</v>
      </c>
      <c r="K9712" t="s">
        <v>1020</v>
      </c>
      <c r="L9712" t="s">
        <v>140</v>
      </c>
      <c r="M9712" t="s">
        <v>982</v>
      </c>
      <c r="N9712" t="s">
        <v>1020</v>
      </c>
      <c r="O9712" t="s">
        <v>140</v>
      </c>
    </row>
    <row r="9713" spans="1:15" x14ac:dyDescent="0.35">
      <c r="A9713" t="s">
        <v>26</v>
      </c>
      <c r="B9713" t="s">
        <v>1165</v>
      </c>
      <c r="C9713">
        <v>96</v>
      </c>
      <c r="D9713" t="s">
        <v>140</v>
      </c>
      <c r="E9713" t="s">
        <v>140</v>
      </c>
      <c r="F9713" t="s">
        <v>140</v>
      </c>
      <c r="G9713" t="s">
        <v>973</v>
      </c>
      <c r="H9713" t="s">
        <v>1011</v>
      </c>
      <c r="I9713" t="s">
        <v>1018</v>
      </c>
      <c r="J9713" t="s">
        <v>140</v>
      </c>
      <c r="K9713" t="s">
        <v>1023</v>
      </c>
      <c r="L9713" t="s">
        <v>660</v>
      </c>
      <c r="M9713" t="s">
        <v>916</v>
      </c>
      <c r="N9713" t="s">
        <v>458</v>
      </c>
      <c r="O9713" t="s">
        <v>140</v>
      </c>
    </row>
    <row r="9714" spans="1:15" x14ac:dyDescent="0.35">
      <c r="A9714" t="s">
        <v>26</v>
      </c>
      <c r="B9714" t="s">
        <v>1166</v>
      </c>
      <c r="C9714">
        <v>106</v>
      </c>
      <c r="D9714" t="s">
        <v>1007</v>
      </c>
      <c r="E9714" t="s">
        <v>140</v>
      </c>
      <c r="F9714" t="s">
        <v>140</v>
      </c>
      <c r="G9714" t="s">
        <v>1066</v>
      </c>
      <c r="H9714" t="s">
        <v>1012</v>
      </c>
      <c r="I9714" t="s">
        <v>954</v>
      </c>
      <c r="J9714" t="s">
        <v>1007</v>
      </c>
      <c r="K9714" t="s">
        <v>1050</v>
      </c>
      <c r="L9714" t="s">
        <v>140</v>
      </c>
      <c r="M9714" t="s">
        <v>516</v>
      </c>
      <c r="N9714" t="s">
        <v>140</v>
      </c>
      <c r="O9714" t="s">
        <v>1012</v>
      </c>
    </row>
    <row r="9715" spans="1:15" x14ac:dyDescent="0.35">
      <c r="A9715" t="s">
        <v>27</v>
      </c>
      <c r="B9715" t="s">
        <v>1165</v>
      </c>
      <c r="C9715">
        <v>99</v>
      </c>
      <c r="D9715" t="s">
        <v>1021</v>
      </c>
      <c r="E9715" t="s">
        <v>140</v>
      </c>
      <c r="F9715" t="s">
        <v>1009</v>
      </c>
      <c r="G9715" t="s">
        <v>1046</v>
      </c>
      <c r="H9715" t="s">
        <v>1009</v>
      </c>
      <c r="I9715" t="s">
        <v>1048</v>
      </c>
      <c r="J9715" t="s">
        <v>1055</v>
      </c>
      <c r="K9715" t="s">
        <v>1023</v>
      </c>
      <c r="L9715" t="s">
        <v>140</v>
      </c>
      <c r="M9715" t="s">
        <v>943</v>
      </c>
      <c r="N9715" t="s">
        <v>996</v>
      </c>
      <c r="O9715" t="s">
        <v>140</v>
      </c>
    </row>
    <row r="9716" spans="1:15" x14ac:dyDescent="0.35">
      <c r="A9716" t="s">
        <v>27</v>
      </c>
      <c r="B9716" t="s">
        <v>1166</v>
      </c>
      <c r="C9716">
        <v>104</v>
      </c>
      <c r="D9716" t="s">
        <v>775</v>
      </c>
      <c r="E9716" t="s">
        <v>140</v>
      </c>
      <c r="F9716" t="s">
        <v>140</v>
      </c>
      <c r="G9716" t="s">
        <v>515</v>
      </c>
      <c r="H9716" t="s">
        <v>140</v>
      </c>
      <c r="I9716" t="s">
        <v>140</v>
      </c>
      <c r="J9716" t="s">
        <v>140</v>
      </c>
      <c r="K9716" t="s">
        <v>140</v>
      </c>
      <c r="L9716" t="s">
        <v>140</v>
      </c>
      <c r="M9716" t="s">
        <v>987</v>
      </c>
      <c r="N9716" t="s">
        <v>1018</v>
      </c>
      <c r="O9716" t="s">
        <v>140</v>
      </c>
    </row>
    <row r="9717" spans="1:15" x14ac:dyDescent="0.35">
      <c r="A9717" t="s">
        <v>28</v>
      </c>
      <c r="B9717" t="s">
        <v>1165</v>
      </c>
      <c r="C9717">
        <v>85</v>
      </c>
      <c r="D9717" t="s">
        <v>940</v>
      </c>
      <c r="E9717" t="s">
        <v>1073</v>
      </c>
      <c r="F9717" t="s">
        <v>1073</v>
      </c>
      <c r="G9717" t="s">
        <v>915</v>
      </c>
      <c r="H9717" t="s">
        <v>515</v>
      </c>
      <c r="I9717" t="s">
        <v>1066</v>
      </c>
      <c r="J9717" t="s">
        <v>1066</v>
      </c>
      <c r="K9717" t="s">
        <v>1012</v>
      </c>
      <c r="L9717" t="s">
        <v>140</v>
      </c>
      <c r="M9717" t="s">
        <v>1188</v>
      </c>
      <c r="N9717" t="s">
        <v>919</v>
      </c>
      <c r="O9717" t="s">
        <v>140</v>
      </c>
    </row>
    <row r="9718" spans="1:15" x14ac:dyDescent="0.35">
      <c r="A9718" t="s">
        <v>28</v>
      </c>
      <c r="B9718" t="s">
        <v>1166</v>
      </c>
      <c r="C9718">
        <v>122</v>
      </c>
      <c r="D9718" t="s">
        <v>1009</v>
      </c>
      <c r="E9718" t="s">
        <v>1021</v>
      </c>
      <c r="F9718" t="s">
        <v>140</v>
      </c>
      <c r="G9718" t="s">
        <v>1070</v>
      </c>
      <c r="H9718" t="s">
        <v>1021</v>
      </c>
      <c r="I9718" t="s">
        <v>140</v>
      </c>
      <c r="J9718" t="s">
        <v>1009</v>
      </c>
      <c r="K9718" t="s">
        <v>140</v>
      </c>
      <c r="L9718" t="s">
        <v>1021</v>
      </c>
      <c r="M9718" t="s">
        <v>92</v>
      </c>
      <c r="N9718" t="s">
        <v>1055</v>
      </c>
      <c r="O9718" t="s">
        <v>140</v>
      </c>
    </row>
    <row r="9719" spans="1:15" x14ac:dyDescent="0.35">
      <c r="A9719" t="s">
        <v>29</v>
      </c>
      <c r="B9719" t="s">
        <v>1165</v>
      </c>
      <c r="C9719">
        <v>94</v>
      </c>
      <c r="D9719" t="s">
        <v>1012</v>
      </c>
      <c r="E9719" t="s">
        <v>140</v>
      </c>
      <c r="F9719" t="s">
        <v>949</v>
      </c>
      <c r="G9719" t="s">
        <v>1059</v>
      </c>
      <c r="H9719" t="s">
        <v>1017</v>
      </c>
      <c r="I9719" t="s">
        <v>140</v>
      </c>
      <c r="J9719" t="s">
        <v>1063</v>
      </c>
      <c r="K9719" t="s">
        <v>973</v>
      </c>
      <c r="L9719" t="s">
        <v>949</v>
      </c>
      <c r="M9719" t="s">
        <v>876</v>
      </c>
      <c r="N9719" t="s">
        <v>1054</v>
      </c>
      <c r="O9719" t="s">
        <v>140</v>
      </c>
    </row>
    <row r="9720" spans="1:15" x14ac:dyDescent="0.35">
      <c r="A9720" t="s">
        <v>29</v>
      </c>
      <c r="B9720" t="s">
        <v>1166</v>
      </c>
      <c r="C9720">
        <v>110</v>
      </c>
      <c r="D9720" t="s">
        <v>1043</v>
      </c>
      <c r="E9720" t="s">
        <v>1014</v>
      </c>
      <c r="F9720" t="s">
        <v>140</v>
      </c>
      <c r="G9720" t="s">
        <v>775</v>
      </c>
      <c r="H9720" t="s">
        <v>1048</v>
      </c>
      <c r="I9720" t="s">
        <v>1021</v>
      </c>
      <c r="J9720" t="s">
        <v>1019</v>
      </c>
      <c r="K9720" t="s">
        <v>1019</v>
      </c>
      <c r="L9720" t="s">
        <v>140</v>
      </c>
      <c r="M9720" t="s">
        <v>88</v>
      </c>
      <c r="N9720" t="s">
        <v>1046</v>
      </c>
      <c r="O9720" t="s">
        <v>140</v>
      </c>
    </row>
    <row r="9721" spans="1:15" x14ac:dyDescent="0.35">
      <c r="A9721" t="s">
        <v>30</v>
      </c>
      <c r="B9721" t="s">
        <v>1165</v>
      </c>
      <c r="C9721">
        <v>91</v>
      </c>
      <c r="D9721" t="s">
        <v>140</v>
      </c>
      <c r="E9721" t="s">
        <v>140</v>
      </c>
      <c r="F9721" t="s">
        <v>1054</v>
      </c>
      <c r="G9721" t="s">
        <v>875</v>
      </c>
      <c r="H9721" t="s">
        <v>1050</v>
      </c>
      <c r="I9721" t="s">
        <v>1012</v>
      </c>
      <c r="J9721" t="s">
        <v>1020</v>
      </c>
      <c r="K9721" t="s">
        <v>1011</v>
      </c>
      <c r="L9721" t="s">
        <v>140</v>
      </c>
      <c r="M9721" t="s">
        <v>941</v>
      </c>
      <c r="N9721" t="s">
        <v>1023</v>
      </c>
      <c r="O9721" t="s">
        <v>140</v>
      </c>
    </row>
    <row r="9722" spans="1:15" x14ac:dyDescent="0.35">
      <c r="A9722" t="s">
        <v>30</v>
      </c>
      <c r="B9722" t="s">
        <v>1166</v>
      </c>
      <c r="C9722">
        <v>111</v>
      </c>
      <c r="D9722" t="s">
        <v>140</v>
      </c>
      <c r="E9722" t="s">
        <v>140</v>
      </c>
      <c r="F9722" t="s">
        <v>140</v>
      </c>
      <c r="G9722" t="s">
        <v>1021</v>
      </c>
      <c r="H9722" t="s">
        <v>1012</v>
      </c>
      <c r="I9722" t="s">
        <v>140</v>
      </c>
      <c r="J9722" t="s">
        <v>1016</v>
      </c>
      <c r="K9722" t="s">
        <v>1063</v>
      </c>
      <c r="L9722" t="s">
        <v>1058</v>
      </c>
      <c r="M9722" t="s">
        <v>1111</v>
      </c>
      <c r="N9722" t="s">
        <v>939</v>
      </c>
      <c r="O9722" t="s">
        <v>140</v>
      </c>
    </row>
    <row r="9723" spans="1:15" x14ac:dyDescent="0.35">
      <c r="A9723" t="s">
        <v>31</v>
      </c>
      <c r="B9723" t="s">
        <v>1165</v>
      </c>
      <c r="C9723">
        <v>131</v>
      </c>
      <c r="D9723" t="s">
        <v>1014</v>
      </c>
      <c r="E9723" t="s">
        <v>1050</v>
      </c>
      <c r="F9723" t="s">
        <v>996</v>
      </c>
      <c r="G9723" t="s">
        <v>915</v>
      </c>
      <c r="H9723" t="s">
        <v>1054</v>
      </c>
      <c r="I9723" t="s">
        <v>977</v>
      </c>
      <c r="J9723" t="s">
        <v>1052</v>
      </c>
      <c r="K9723" t="s">
        <v>131</v>
      </c>
      <c r="L9723" t="s">
        <v>1004</v>
      </c>
      <c r="M9723" t="s">
        <v>1156</v>
      </c>
      <c r="N9723" t="s">
        <v>1046</v>
      </c>
      <c r="O9723" t="s">
        <v>1014</v>
      </c>
    </row>
    <row r="9724" spans="1:15" x14ac:dyDescent="0.35">
      <c r="A9724" t="s">
        <v>31</v>
      </c>
      <c r="B9724" t="s">
        <v>1166</v>
      </c>
      <c r="C9724">
        <v>75</v>
      </c>
      <c r="D9724" t="s">
        <v>869</v>
      </c>
      <c r="E9724" t="s">
        <v>954</v>
      </c>
      <c r="F9724" t="s">
        <v>140</v>
      </c>
      <c r="G9724" t="s">
        <v>869</v>
      </c>
      <c r="H9724" t="s">
        <v>869</v>
      </c>
      <c r="I9724" t="s">
        <v>869</v>
      </c>
      <c r="J9724" t="s">
        <v>1054</v>
      </c>
      <c r="K9724" t="s">
        <v>548</v>
      </c>
      <c r="L9724" t="s">
        <v>1054</v>
      </c>
      <c r="M9724" t="s">
        <v>825</v>
      </c>
      <c r="N9724" t="s">
        <v>345</v>
      </c>
      <c r="O9724" t="s">
        <v>140</v>
      </c>
    </row>
    <row r="9725" spans="1:15" x14ac:dyDescent="0.35">
      <c r="A9725" t="s">
        <v>32</v>
      </c>
      <c r="B9725" t="s">
        <v>1165</v>
      </c>
      <c r="C9725">
        <v>1843</v>
      </c>
      <c r="D9725" t="s">
        <v>775</v>
      </c>
      <c r="E9725" t="s">
        <v>1012</v>
      </c>
      <c r="F9725" t="s">
        <v>1054</v>
      </c>
      <c r="G9725" t="s">
        <v>915</v>
      </c>
      <c r="H9725" t="s">
        <v>1050</v>
      </c>
      <c r="I9725" t="s">
        <v>949</v>
      </c>
      <c r="J9725" t="s">
        <v>1098</v>
      </c>
      <c r="K9725" t="s">
        <v>971</v>
      </c>
      <c r="L9725" t="s">
        <v>1066</v>
      </c>
      <c r="M9725" t="s">
        <v>1081</v>
      </c>
      <c r="N9725" t="s">
        <v>1023</v>
      </c>
      <c r="O9725" t="s">
        <v>140</v>
      </c>
    </row>
    <row r="9726" spans="1:15" x14ac:dyDescent="0.35">
      <c r="A9726" t="s">
        <v>32</v>
      </c>
      <c r="B9726" t="s">
        <v>1166</v>
      </c>
      <c r="C9726">
        <v>3083</v>
      </c>
      <c r="D9726" t="s">
        <v>1098</v>
      </c>
      <c r="E9726" t="s">
        <v>1013</v>
      </c>
      <c r="F9726" t="s">
        <v>1012</v>
      </c>
      <c r="G9726" t="s">
        <v>971</v>
      </c>
      <c r="H9726" t="s">
        <v>1043</v>
      </c>
      <c r="I9726" t="s">
        <v>1063</v>
      </c>
      <c r="J9726" t="s">
        <v>1021</v>
      </c>
      <c r="K9726" t="s">
        <v>1073</v>
      </c>
      <c r="L9726" t="s">
        <v>1066</v>
      </c>
      <c r="M9726" t="s">
        <v>663</v>
      </c>
      <c r="N9726" t="s">
        <v>1018</v>
      </c>
      <c r="O9726" t="s">
        <v>1008</v>
      </c>
    </row>
    <row r="9728" spans="1:15" x14ac:dyDescent="0.35">
      <c r="A9728" t="s">
        <v>1402</v>
      </c>
    </row>
    <row r="9729" spans="1:15" x14ac:dyDescent="0.35">
      <c r="A9729" t="s">
        <v>2</v>
      </c>
      <c r="B9729" t="s">
        <v>1383</v>
      </c>
      <c r="C9729" t="s">
        <v>3</v>
      </c>
      <c r="D9729" t="s">
        <v>1388</v>
      </c>
      <c r="E9729" t="s">
        <v>1389</v>
      </c>
      <c r="F9729" t="s">
        <v>1390</v>
      </c>
      <c r="G9729" t="s">
        <v>1391</v>
      </c>
      <c r="H9729" t="s">
        <v>1392</v>
      </c>
      <c r="I9729" t="s">
        <v>1393</v>
      </c>
      <c r="J9729" t="s">
        <v>1394</v>
      </c>
      <c r="K9729" t="s">
        <v>1395</v>
      </c>
      <c r="L9729" t="s">
        <v>1396</v>
      </c>
      <c r="M9729" t="s">
        <v>1397</v>
      </c>
      <c r="N9729" t="s">
        <v>1376</v>
      </c>
      <c r="O9729" t="s">
        <v>1398</v>
      </c>
    </row>
    <row r="9730" spans="1:15" x14ac:dyDescent="0.35">
      <c r="A9730" t="s">
        <v>8</v>
      </c>
      <c r="B9730" t="s">
        <v>1384</v>
      </c>
      <c r="C9730">
        <v>124</v>
      </c>
      <c r="D9730" t="s">
        <v>1060</v>
      </c>
      <c r="E9730" t="s">
        <v>1058</v>
      </c>
      <c r="F9730" t="s">
        <v>1019</v>
      </c>
      <c r="G9730" t="s">
        <v>985</v>
      </c>
      <c r="H9730" t="s">
        <v>1047</v>
      </c>
      <c r="I9730" t="s">
        <v>140</v>
      </c>
      <c r="J9730" t="s">
        <v>949</v>
      </c>
      <c r="K9730" t="s">
        <v>660</v>
      </c>
      <c r="L9730" t="s">
        <v>903</v>
      </c>
      <c r="M9730" t="s">
        <v>567</v>
      </c>
      <c r="N9730" t="s">
        <v>458</v>
      </c>
      <c r="O9730" t="s">
        <v>140</v>
      </c>
    </row>
    <row r="9731" spans="1:15" x14ac:dyDescent="0.35">
      <c r="A9731" t="s">
        <v>8</v>
      </c>
      <c r="B9731" t="s">
        <v>1385</v>
      </c>
      <c r="C9731">
        <v>72</v>
      </c>
      <c r="D9731" t="s">
        <v>1046</v>
      </c>
      <c r="E9731" t="s">
        <v>1098</v>
      </c>
      <c r="F9731" t="s">
        <v>769</v>
      </c>
      <c r="G9731" t="s">
        <v>121</v>
      </c>
      <c r="H9731" t="s">
        <v>660</v>
      </c>
      <c r="I9731" t="s">
        <v>1098</v>
      </c>
      <c r="J9731" t="s">
        <v>1007</v>
      </c>
      <c r="K9731" t="s">
        <v>394</v>
      </c>
      <c r="L9731" t="s">
        <v>1057</v>
      </c>
      <c r="M9731" t="s">
        <v>770</v>
      </c>
      <c r="N9731" t="s">
        <v>1043</v>
      </c>
      <c r="O9731" t="s">
        <v>1046</v>
      </c>
    </row>
    <row r="9732" spans="1:15" x14ac:dyDescent="0.35">
      <c r="A9732" t="s">
        <v>8</v>
      </c>
      <c r="B9732" t="s">
        <v>1386</v>
      </c>
      <c r="C9732">
        <v>6</v>
      </c>
      <c r="D9732" t="s">
        <v>140</v>
      </c>
      <c r="E9732" t="s">
        <v>801</v>
      </c>
      <c r="F9732" t="s">
        <v>801</v>
      </c>
      <c r="G9732" t="s">
        <v>801</v>
      </c>
      <c r="H9732" t="s">
        <v>801</v>
      </c>
      <c r="I9732" t="s">
        <v>801</v>
      </c>
      <c r="J9732" t="s">
        <v>801</v>
      </c>
      <c r="K9732" t="s">
        <v>801</v>
      </c>
      <c r="L9732" t="s">
        <v>801</v>
      </c>
      <c r="M9732" t="s">
        <v>800</v>
      </c>
      <c r="N9732" t="s">
        <v>140</v>
      </c>
      <c r="O9732" t="s">
        <v>140</v>
      </c>
    </row>
    <row r="9733" spans="1:15" x14ac:dyDescent="0.35">
      <c r="A9733" t="s">
        <v>8</v>
      </c>
      <c r="B9733" t="s">
        <v>339</v>
      </c>
      <c r="C9733">
        <v>2</v>
      </c>
      <c r="D9733" t="s">
        <v>140</v>
      </c>
      <c r="E9733" t="s">
        <v>140</v>
      </c>
      <c r="F9733" t="s">
        <v>140</v>
      </c>
      <c r="G9733" t="s">
        <v>140</v>
      </c>
      <c r="H9733" t="s">
        <v>140</v>
      </c>
      <c r="I9733" t="s">
        <v>140</v>
      </c>
      <c r="J9733" t="s">
        <v>140</v>
      </c>
      <c r="K9733" t="s">
        <v>140</v>
      </c>
      <c r="L9733" t="s">
        <v>140</v>
      </c>
      <c r="M9733" t="s">
        <v>177</v>
      </c>
      <c r="N9733" t="s">
        <v>140</v>
      </c>
      <c r="O9733" t="s">
        <v>140</v>
      </c>
    </row>
    <row r="9734" spans="1:15" x14ac:dyDescent="0.35">
      <c r="A9734" t="s">
        <v>9</v>
      </c>
      <c r="B9734" t="s">
        <v>1384</v>
      </c>
      <c r="C9734">
        <v>186</v>
      </c>
      <c r="D9734" t="s">
        <v>1016</v>
      </c>
      <c r="E9734" t="s">
        <v>140</v>
      </c>
      <c r="F9734" t="s">
        <v>1019</v>
      </c>
      <c r="G9734" t="s">
        <v>1007</v>
      </c>
      <c r="H9734" t="s">
        <v>949</v>
      </c>
      <c r="I9734" t="s">
        <v>140</v>
      </c>
      <c r="J9734" t="s">
        <v>140</v>
      </c>
      <c r="K9734" t="s">
        <v>1012</v>
      </c>
      <c r="L9734" t="s">
        <v>1063</v>
      </c>
      <c r="M9734" t="s">
        <v>768</v>
      </c>
      <c r="N9734" t="s">
        <v>1019</v>
      </c>
      <c r="O9734" t="s">
        <v>140</v>
      </c>
    </row>
    <row r="9735" spans="1:15" x14ac:dyDescent="0.35">
      <c r="A9735" t="s">
        <v>9</v>
      </c>
      <c r="B9735" t="s">
        <v>1385</v>
      </c>
      <c r="C9735">
        <v>12</v>
      </c>
      <c r="D9735" t="s">
        <v>140</v>
      </c>
      <c r="E9735" t="s">
        <v>140</v>
      </c>
      <c r="F9735" t="s">
        <v>140</v>
      </c>
      <c r="G9735" t="s">
        <v>1003</v>
      </c>
      <c r="H9735" t="s">
        <v>140</v>
      </c>
      <c r="I9735" t="s">
        <v>716</v>
      </c>
      <c r="J9735" t="s">
        <v>1007</v>
      </c>
      <c r="K9735" t="s">
        <v>140</v>
      </c>
      <c r="L9735" t="s">
        <v>1003</v>
      </c>
      <c r="M9735" t="s">
        <v>717</v>
      </c>
      <c r="N9735" t="s">
        <v>140</v>
      </c>
      <c r="O9735" t="s">
        <v>140</v>
      </c>
    </row>
    <row r="9736" spans="1:15" x14ac:dyDescent="0.35">
      <c r="A9736" t="s">
        <v>9</v>
      </c>
      <c r="B9736" t="s">
        <v>1386</v>
      </c>
      <c r="C9736">
        <v>1</v>
      </c>
      <c r="D9736" t="s">
        <v>140</v>
      </c>
      <c r="E9736" t="s">
        <v>140</v>
      </c>
      <c r="F9736" t="s">
        <v>140</v>
      </c>
      <c r="G9736" t="s">
        <v>140</v>
      </c>
      <c r="H9736" t="s">
        <v>140</v>
      </c>
      <c r="I9736" t="s">
        <v>140</v>
      </c>
      <c r="J9736" t="s">
        <v>140</v>
      </c>
      <c r="K9736" t="s">
        <v>140</v>
      </c>
      <c r="L9736" t="s">
        <v>140</v>
      </c>
      <c r="M9736" t="s">
        <v>177</v>
      </c>
      <c r="N9736" t="s">
        <v>140</v>
      </c>
      <c r="O9736" t="s">
        <v>140</v>
      </c>
    </row>
    <row r="9737" spans="1:15" x14ac:dyDescent="0.35">
      <c r="A9737" t="s">
        <v>9</v>
      </c>
      <c r="B9737" t="s">
        <v>339</v>
      </c>
      <c r="C9737">
        <v>2</v>
      </c>
      <c r="D9737" t="s">
        <v>140</v>
      </c>
      <c r="E9737" t="s">
        <v>140</v>
      </c>
      <c r="F9737" t="s">
        <v>140</v>
      </c>
      <c r="G9737" t="s">
        <v>140</v>
      </c>
      <c r="H9737" t="s">
        <v>140</v>
      </c>
      <c r="I9737" t="s">
        <v>140</v>
      </c>
      <c r="J9737" t="s">
        <v>140</v>
      </c>
      <c r="K9737" t="s">
        <v>140</v>
      </c>
      <c r="L9737" t="s">
        <v>140</v>
      </c>
      <c r="M9737" t="s">
        <v>177</v>
      </c>
      <c r="N9737" t="s">
        <v>140</v>
      </c>
      <c r="O9737" t="s">
        <v>140</v>
      </c>
    </row>
    <row r="9738" spans="1:15" x14ac:dyDescent="0.35">
      <c r="A9738" t="s">
        <v>10</v>
      </c>
      <c r="B9738" t="s">
        <v>1384</v>
      </c>
      <c r="C9738">
        <v>183</v>
      </c>
      <c r="D9738" t="s">
        <v>140</v>
      </c>
      <c r="E9738" t="s">
        <v>1012</v>
      </c>
      <c r="F9738" t="s">
        <v>1009</v>
      </c>
      <c r="G9738" t="s">
        <v>664</v>
      </c>
      <c r="H9738" t="s">
        <v>775</v>
      </c>
      <c r="I9738" t="s">
        <v>1021</v>
      </c>
      <c r="J9738" t="s">
        <v>1055</v>
      </c>
      <c r="K9738" t="s">
        <v>1051</v>
      </c>
      <c r="L9738" t="s">
        <v>1043</v>
      </c>
      <c r="M9738" t="s">
        <v>112</v>
      </c>
      <c r="N9738" t="s">
        <v>1058</v>
      </c>
      <c r="O9738" t="s">
        <v>1019</v>
      </c>
    </row>
    <row r="9739" spans="1:15" x14ac:dyDescent="0.35">
      <c r="A9739" t="s">
        <v>10</v>
      </c>
      <c r="B9739" t="s">
        <v>1385</v>
      </c>
      <c r="C9739">
        <v>22</v>
      </c>
      <c r="D9739" t="s">
        <v>664</v>
      </c>
      <c r="E9739" t="s">
        <v>1057</v>
      </c>
      <c r="F9739" t="s">
        <v>1007</v>
      </c>
      <c r="G9739" t="s">
        <v>716</v>
      </c>
      <c r="H9739" t="s">
        <v>875</v>
      </c>
      <c r="I9739" t="s">
        <v>140</v>
      </c>
      <c r="J9739" t="s">
        <v>140</v>
      </c>
      <c r="K9739" t="s">
        <v>1011</v>
      </c>
      <c r="L9739" t="s">
        <v>140</v>
      </c>
      <c r="M9739" t="s">
        <v>44</v>
      </c>
      <c r="N9739" t="s">
        <v>664</v>
      </c>
      <c r="O9739" t="s">
        <v>140</v>
      </c>
    </row>
    <row r="9740" spans="1:15" x14ac:dyDescent="0.35">
      <c r="A9740" t="s">
        <v>10</v>
      </c>
      <c r="B9740" t="s">
        <v>1386</v>
      </c>
      <c r="C9740">
        <v>3</v>
      </c>
      <c r="D9740" t="s">
        <v>140</v>
      </c>
      <c r="E9740" t="s">
        <v>140</v>
      </c>
      <c r="F9740" t="s">
        <v>140</v>
      </c>
      <c r="G9740" t="s">
        <v>140</v>
      </c>
      <c r="H9740" t="s">
        <v>140</v>
      </c>
      <c r="I9740" t="s">
        <v>140</v>
      </c>
      <c r="J9740" t="s">
        <v>140</v>
      </c>
      <c r="K9740" t="s">
        <v>140</v>
      </c>
      <c r="L9740" t="s">
        <v>140</v>
      </c>
      <c r="M9740" t="s">
        <v>177</v>
      </c>
      <c r="N9740" t="s">
        <v>140</v>
      </c>
      <c r="O9740" t="s">
        <v>140</v>
      </c>
    </row>
    <row r="9741" spans="1:15" x14ac:dyDescent="0.35">
      <c r="A9741" t="s">
        <v>11</v>
      </c>
      <c r="B9741" t="s">
        <v>1384</v>
      </c>
      <c r="C9741">
        <v>186</v>
      </c>
      <c r="D9741" t="s">
        <v>1013</v>
      </c>
      <c r="E9741" t="s">
        <v>140</v>
      </c>
      <c r="F9741" t="s">
        <v>140</v>
      </c>
      <c r="G9741" t="s">
        <v>988</v>
      </c>
      <c r="H9741" t="s">
        <v>949</v>
      </c>
      <c r="I9741" t="s">
        <v>1017</v>
      </c>
      <c r="J9741" t="s">
        <v>949</v>
      </c>
      <c r="K9741" t="s">
        <v>1050</v>
      </c>
      <c r="L9741" t="s">
        <v>1098</v>
      </c>
      <c r="M9741" t="s">
        <v>876</v>
      </c>
      <c r="N9741" t="s">
        <v>1018</v>
      </c>
      <c r="O9741" t="s">
        <v>1010</v>
      </c>
    </row>
    <row r="9742" spans="1:15" x14ac:dyDescent="0.35">
      <c r="A9742" t="s">
        <v>11</v>
      </c>
      <c r="B9742" t="s">
        <v>1385</v>
      </c>
      <c r="C9742">
        <v>15</v>
      </c>
      <c r="D9742" t="s">
        <v>1023</v>
      </c>
      <c r="E9742" t="s">
        <v>140</v>
      </c>
      <c r="F9742" t="s">
        <v>140</v>
      </c>
      <c r="G9742" t="s">
        <v>1085</v>
      </c>
      <c r="H9742" t="s">
        <v>140</v>
      </c>
      <c r="I9742" t="s">
        <v>140</v>
      </c>
      <c r="J9742" t="s">
        <v>140</v>
      </c>
      <c r="K9742" t="s">
        <v>140</v>
      </c>
      <c r="L9742" t="s">
        <v>1085</v>
      </c>
      <c r="M9742" t="s">
        <v>58</v>
      </c>
      <c r="N9742" t="s">
        <v>113</v>
      </c>
      <c r="O9742" t="s">
        <v>140</v>
      </c>
    </row>
    <row r="9743" spans="1:15" x14ac:dyDescent="0.35">
      <c r="A9743" t="s">
        <v>11</v>
      </c>
      <c r="B9743" t="s">
        <v>1386</v>
      </c>
      <c r="C9743">
        <v>5</v>
      </c>
      <c r="D9743" t="s">
        <v>140</v>
      </c>
      <c r="E9743" t="s">
        <v>140</v>
      </c>
      <c r="F9743" t="s">
        <v>140</v>
      </c>
      <c r="G9743" t="s">
        <v>140</v>
      </c>
      <c r="H9743" t="s">
        <v>140</v>
      </c>
      <c r="I9743" t="s">
        <v>140</v>
      </c>
      <c r="J9743" t="s">
        <v>140</v>
      </c>
      <c r="K9743" t="s">
        <v>140</v>
      </c>
      <c r="L9743" t="s">
        <v>140</v>
      </c>
      <c r="M9743" t="s">
        <v>177</v>
      </c>
      <c r="N9743" t="s">
        <v>140</v>
      </c>
      <c r="O9743" t="s">
        <v>140</v>
      </c>
    </row>
    <row r="9744" spans="1:15" x14ac:dyDescent="0.35">
      <c r="A9744" t="s">
        <v>12</v>
      </c>
      <c r="B9744" t="s">
        <v>1384</v>
      </c>
      <c r="C9744">
        <v>81</v>
      </c>
      <c r="D9744" t="s">
        <v>1052</v>
      </c>
      <c r="E9744" t="s">
        <v>140</v>
      </c>
      <c r="F9744" t="s">
        <v>140</v>
      </c>
      <c r="G9744" t="s">
        <v>1052</v>
      </c>
      <c r="H9744" t="s">
        <v>1021</v>
      </c>
      <c r="I9744" t="s">
        <v>140</v>
      </c>
      <c r="J9744" t="s">
        <v>1066</v>
      </c>
      <c r="K9744" t="s">
        <v>1046</v>
      </c>
      <c r="L9744" t="s">
        <v>1052</v>
      </c>
      <c r="M9744" t="s">
        <v>1084</v>
      </c>
      <c r="N9744" t="s">
        <v>1102</v>
      </c>
      <c r="O9744" t="s">
        <v>140</v>
      </c>
    </row>
    <row r="9745" spans="1:15" x14ac:dyDescent="0.35">
      <c r="A9745" t="s">
        <v>12</v>
      </c>
      <c r="B9745" t="s">
        <v>1385</v>
      </c>
      <c r="C9745">
        <v>115</v>
      </c>
      <c r="D9745" t="s">
        <v>1017</v>
      </c>
      <c r="E9745" t="s">
        <v>1043</v>
      </c>
      <c r="F9745" t="s">
        <v>1019</v>
      </c>
      <c r="G9745" t="s">
        <v>996</v>
      </c>
      <c r="H9745" t="s">
        <v>954</v>
      </c>
      <c r="I9745" t="s">
        <v>140</v>
      </c>
      <c r="J9745" t="s">
        <v>1019</v>
      </c>
      <c r="K9745" t="s">
        <v>1019</v>
      </c>
      <c r="L9745" t="s">
        <v>1057</v>
      </c>
      <c r="M9745" t="s">
        <v>542</v>
      </c>
      <c r="N9745" t="s">
        <v>1056</v>
      </c>
      <c r="O9745" t="s">
        <v>954</v>
      </c>
    </row>
    <row r="9746" spans="1:15" x14ac:dyDescent="0.35">
      <c r="A9746" t="s">
        <v>12</v>
      </c>
      <c r="B9746" t="s">
        <v>1386</v>
      </c>
      <c r="C9746">
        <v>11</v>
      </c>
      <c r="D9746" t="s">
        <v>140</v>
      </c>
      <c r="E9746" t="s">
        <v>140</v>
      </c>
      <c r="F9746" t="s">
        <v>140</v>
      </c>
      <c r="G9746" t="s">
        <v>1066</v>
      </c>
      <c r="H9746" t="s">
        <v>1066</v>
      </c>
      <c r="I9746" t="s">
        <v>140</v>
      </c>
      <c r="J9746" t="s">
        <v>140</v>
      </c>
      <c r="K9746" t="s">
        <v>140</v>
      </c>
      <c r="L9746" t="s">
        <v>1066</v>
      </c>
      <c r="M9746" t="s">
        <v>1202</v>
      </c>
      <c r="N9746" t="s">
        <v>1066</v>
      </c>
      <c r="O9746" t="s">
        <v>140</v>
      </c>
    </row>
    <row r="9747" spans="1:15" x14ac:dyDescent="0.35">
      <c r="A9747" t="s">
        <v>12</v>
      </c>
      <c r="B9747" t="s">
        <v>339</v>
      </c>
      <c r="C9747">
        <v>2</v>
      </c>
      <c r="D9747" t="s">
        <v>140</v>
      </c>
      <c r="E9747" t="s">
        <v>140</v>
      </c>
      <c r="F9747" t="s">
        <v>140</v>
      </c>
      <c r="G9747" t="s">
        <v>140</v>
      </c>
      <c r="H9747" t="s">
        <v>140</v>
      </c>
      <c r="I9747" t="s">
        <v>140</v>
      </c>
      <c r="J9747" t="s">
        <v>140</v>
      </c>
      <c r="K9747" t="s">
        <v>140</v>
      </c>
      <c r="L9747" t="s">
        <v>140</v>
      </c>
      <c r="M9747" t="s">
        <v>177</v>
      </c>
      <c r="N9747" t="s">
        <v>140</v>
      </c>
      <c r="O9747" t="s">
        <v>140</v>
      </c>
    </row>
    <row r="9748" spans="1:15" x14ac:dyDescent="0.35">
      <c r="A9748" t="s">
        <v>13</v>
      </c>
      <c r="B9748" t="s">
        <v>1384</v>
      </c>
      <c r="C9748">
        <v>40</v>
      </c>
      <c r="D9748" t="s">
        <v>140</v>
      </c>
      <c r="E9748" t="s">
        <v>140</v>
      </c>
      <c r="F9748" t="s">
        <v>522</v>
      </c>
      <c r="G9748" t="s">
        <v>101</v>
      </c>
      <c r="H9748" t="s">
        <v>1050</v>
      </c>
      <c r="I9748" t="s">
        <v>140</v>
      </c>
      <c r="J9748" t="s">
        <v>1050</v>
      </c>
      <c r="K9748" t="s">
        <v>919</v>
      </c>
      <c r="L9748" t="s">
        <v>1050</v>
      </c>
      <c r="M9748" t="s">
        <v>817</v>
      </c>
      <c r="N9748" t="s">
        <v>1064</v>
      </c>
      <c r="O9748" t="s">
        <v>140</v>
      </c>
    </row>
    <row r="9749" spans="1:15" x14ac:dyDescent="0.35">
      <c r="A9749" t="s">
        <v>13</v>
      </c>
      <c r="B9749" t="s">
        <v>1385</v>
      </c>
      <c r="C9749">
        <v>145</v>
      </c>
      <c r="D9749" t="s">
        <v>1063</v>
      </c>
      <c r="E9749" t="s">
        <v>1073</v>
      </c>
      <c r="F9749" t="s">
        <v>1011</v>
      </c>
      <c r="G9749" t="s">
        <v>749</v>
      </c>
      <c r="H9749" t="s">
        <v>548</v>
      </c>
      <c r="I9749" t="s">
        <v>919</v>
      </c>
      <c r="J9749" t="s">
        <v>1011</v>
      </c>
      <c r="K9749" t="s">
        <v>119</v>
      </c>
      <c r="L9749" t="s">
        <v>915</v>
      </c>
      <c r="M9749" t="s">
        <v>169</v>
      </c>
      <c r="N9749" t="s">
        <v>1023</v>
      </c>
      <c r="O9749" t="s">
        <v>140</v>
      </c>
    </row>
    <row r="9750" spans="1:15" x14ac:dyDescent="0.35">
      <c r="A9750" t="s">
        <v>13</v>
      </c>
      <c r="B9750" t="s">
        <v>1386</v>
      </c>
      <c r="C9750">
        <v>18</v>
      </c>
      <c r="D9750" t="s">
        <v>140</v>
      </c>
      <c r="E9750" t="s">
        <v>103</v>
      </c>
      <c r="F9750" t="s">
        <v>837</v>
      </c>
      <c r="G9750" t="s">
        <v>827</v>
      </c>
      <c r="H9750" t="s">
        <v>140</v>
      </c>
      <c r="I9750" t="s">
        <v>411</v>
      </c>
      <c r="J9750" t="s">
        <v>103</v>
      </c>
      <c r="K9750" t="s">
        <v>805</v>
      </c>
      <c r="L9750" t="s">
        <v>103</v>
      </c>
      <c r="M9750" t="s">
        <v>541</v>
      </c>
      <c r="N9750" t="s">
        <v>458</v>
      </c>
      <c r="O9750" t="s">
        <v>140</v>
      </c>
    </row>
    <row r="9751" spans="1:15" x14ac:dyDescent="0.35">
      <c r="A9751" t="s">
        <v>13</v>
      </c>
      <c r="B9751" t="s">
        <v>339</v>
      </c>
      <c r="C9751">
        <v>3</v>
      </c>
      <c r="D9751" t="s">
        <v>140</v>
      </c>
      <c r="E9751" t="s">
        <v>140</v>
      </c>
      <c r="F9751" t="s">
        <v>140</v>
      </c>
      <c r="G9751" t="s">
        <v>140</v>
      </c>
      <c r="H9751" t="s">
        <v>140</v>
      </c>
      <c r="I9751" t="s">
        <v>140</v>
      </c>
      <c r="J9751" t="s">
        <v>140</v>
      </c>
      <c r="K9751" t="s">
        <v>140</v>
      </c>
      <c r="L9751" t="s">
        <v>140</v>
      </c>
      <c r="M9751" t="s">
        <v>36</v>
      </c>
      <c r="N9751" t="s">
        <v>37</v>
      </c>
      <c r="O9751" t="s">
        <v>140</v>
      </c>
    </row>
    <row r="9752" spans="1:15" x14ac:dyDescent="0.35">
      <c r="A9752" t="s">
        <v>14</v>
      </c>
      <c r="B9752" t="s">
        <v>1384</v>
      </c>
      <c r="C9752">
        <v>137</v>
      </c>
      <c r="D9752" t="s">
        <v>1054</v>
      </c>
      <c r="E9752" t="s">
        <v>140</v>
      </c>
      <c r="F9752" t="s">
        <v>1055</v>
      </c>
      <c r="G9752" t="s">
        <v>954</v>
      </c>
      <c r="H9752" t="s">
        <v>1048</v>
      </c>
      <c r="I9752" t="s">
        <v>140</v>
      </c>
      <c r="J9752" t="s">
        <v>1010</v>
      </c>
      <c r="K9752" t="s">
        <v>1068</v>
      </c>
      <c r="L9752" t="s">
        <v>1054</v>
      </c>
      <c r="M9752" t="s">
        <v>927</v>
      </c>
      <c r="N9752" t="s">
        <v>1052</v>
      </c>
      <c r="O9752" t="s">
        <v>140</v>
      </c>
    </row>
    <row r="9753" spans="1:15" x14ac:dyDescent="0.35">
      <c r="A9753" t="s">
        <v>14</v>
      </c>
      <c r="B9753" t="s">
        <v>1385</v>
      </c>
      <c r="C9753">
        <v>60</v>
      </c>
      <c r="D9753" t="s">
        <v>967</v>
      </c>
      <c r="E9753" t="s">
        <v>1020</v>
      </c>
      <c r="F9753" t="s">
        <v>1068</v>
      </c>
      <c r="G9753" t="s">
        <v>91</v>
      </c>
      <c r="H9753" t="s">
        <v>1018</v>
      </c>
      <c r="I9753" t="s">
        <v>1012</v>
      </c>
      <c r="J9753" t="s">
        <v>903</v>
      </c>
      <c r="K9753" t="s">
        <v>89</v>
      </c>
      <c r="L9753" t="s">
        <v>1018</v>
      </c>
      <c r="M9753" t="s">
        <v>713</v>
      </c>
      <c r="N9753" t="s">
        <v>1098</v>
      </c>
      <c r="O9753" t="s">
        <v>140</v>
      </c>
    </row>
    <row r="9754" spans="1:15" x14ac:dyDescent="0.35">
      <c r="A9754" t="s">
        <v>14</v>
      </c>
      <c r="B9754" t="s">
        <v>1386</v>
      </c>
      <c r="C9754">
        <v>3</v>
      </c>
      <c r="D9754" t="s">
        <v>140</v>
      </c>
      <c r="E9754" t="s">
        <v>140</v>
      </c>
      <c r="F9754" t="s">
        <v>140</v>
      </c>
      <c r="G9754" t="s">
        <v>140</v>
      </c>
      <c r="H9754" t="s">
        <v>140</v>
      </c>
      <c r="I9754" t="s">
        <v>140</v>
      </c>
      <c r="J9754" t="s">
        <v>140</v>
      </c>
      <c r="K9754" t="s">
        <v>745</v>
      </c>
      <c r="L9754" t="s">
        <v>140</v>
      </c>
      <c r="M9754" t="s">
        <v>746</v>
      </c>
      <c r="N9754" t="s">
        <v>589</v>
      </c>
      <c r="O9754" t="s">
        <v>140</v>
      </c>
    </row>
    <row r="9755" spans="1:15" x14ac:dyDescent="0.35">
      <c r="A9755" t="s">
        <v>14</v>
      </c>
      <c r="B9755" t="s">
        <v>339</v>
      </c>
      <c r="C9755">
        <v>2</v>
      </c>
      <c r="D9755" t="s">
        <v>260</v>
      </c>
      <c r="E9755" t="s">
        <v>140</v>
      </c>
      <c r="F9755" t="s">
        <v>140</v>
      </c>
      <c r="G9755" t="s">
        <v>140</v>
      </c>
      <c r="H9755" t="s">
        <v>140</v>
      </c>
      <c r="I9755" t="s">
        <v>140</v>
      </c>
      <c r="J9755" t="s">
        <v>140</v>
      </c>
      <c r="K9755" t="s">
        <v>261</v>
      </c>
      <c r="L9755" t="s">
        <v>140</v>
      </c>
      <c r="M9755" t="s">
        <v>140</v>
      </c>
      <c r="N9755" t="s">
        <v>140</v>
      </c>
      <c r="O9755" t="s">
        <v>140</v>
      </c>
    </row>
    <row r="9756" spans="1:15" x14ac:dyDescent="0.35">
      <c r="A9756" t="s">
        <v>15</v>
      </c>
      <c r="B9756" t="s">
        <v>1384</v>
      </c>
      <c r="C9756">
        <v>161</v>
      </c>
      <c r="D9756" t="s">
        <v>1054</v>
      </c>
      <c r="E9756" t="s">
        <v>1014</v>
      </c>
      <c r="F9756" t="s">
        <v>140</v>
      </c>
      <c r="G9756" t="s">
        <v>996</v>
      </c>
      <c r="H9756" t="s">
        <v>939</v>
      </c>
      <c r="I9756" t="s">
        <v>1014</v>
      </c>
      <c r="J9756" t="s">
        <v>1058</v>
      </c>
      <c r="K9756" t="s">
        <v>1011</v>
      </c>
      <c r="L9756" t="s">
        <v>1050</v>
      </c>
      <c r="M9756" t="s">
        <v>188</v>
      </c>
      <c r="N9756" t="s">
        <v>988</v>
      </c>
      <c r="O9756" t="s">
        <v>140</v>
      </c>
    </row>
    <row r="9757" spans="1:15" x14ac:dyDescent="0.35">
      <c r="A9757" t="s">
        <v>15</v>
      </c>
      <c r="B9757" t="s">
        <v>1385</v>
      </c>
      <c r="C9757">
        <v>40</v>
      </c>
      <c r="D9757" t="s">
        <v>903</v>
      </c>
      <c r="E9757" t="s">
        <v>140</v>
      </c>
      <c r="F9757" t="s">
        <v>140</v>
      </c>
      <c r="G9757" t="s">
        <v>1052</v>
      </c>
      <c r="H9757" t="s">
        <v>838</v>
      </c>
      <c r="I9757" t="s">
        <v>140</v>
      </c>
      <c r="J9757" t="s">
        <v>140</v>
      </c>
      <c r="K9757" t="s">
        <v>949</v>
      </c>
      <c r="L9757" t="s">
        <v>140</v>
      </c>
      <c r="M9757" t="s">
        <v>447</v>
      </c>
      <c r="N9757" t="s">
        <v>996</v>
      </c>
      <c r="O9757" t="s">
        <v>140</v>
      </c>
    </row>
    <row r="9758" spans="1:15" x14ac:dyDescent="0.35">
      <c r="A9758" t="s">
        <v>15</v>
      </c>
      <c r="B9758" t="s">
        <v>1386</v>
      </c>
      <c r="C9758">
        <v>2</v>
      </c>
      <c r="D9758" t="s">
        <v>140</v>
      </c>
      <c r="E9758" t="s">
        <v>140</v>
      </c>
      <c r="F9758" t="s">
        <v>140</v>
      </c>
      <c r="G9758" t="s">
        <v>140</v>
      </c>
      <c r="H9758" t="s">
        <v>140</v>
      </c>
      <c r="I9758" t="s">
        <v>140</v>
      </c>
      <c r="J9758" t="s">
        <v>140</v>
      </c>
      <c r="K9758" t="s">
        <v>140</v>
      </c>
      <c r="L9758" t="s">
        <v>140</v>
      </c>
      <c r="M9758" t="s">
        <v>177</v>
      </c>
      <c r="N9758" t="s">
        <v>140</v>
      </c>
      <c r="O9758" t="s">
        <v>140</v>
      </c>
    </row>
    <row r="9759" spans="1:15" x14ac:dyDescent="0.35">
      <c r="A9759" t="s">
        <v>15</v>
      </c>
      <c r="B9759" t="s">
        <v>339</v>
      </c>
      <c r="C9759">
        <v>3</v>
      </c>
      <c r="D9759" t="s">
        <v>140</v>
      </c>
      <c r="E9759" t="s">
        <v>140</v>
      </c>
      <c r="F9759" t="s">
        <v>140</v>
      </c>
      <c r="G9759" t="s">
        <v>140</v>
      </c>
      <c r="H9759" t="s">
        <v>140</v>
      </c>
      <c r="I9759" t="s">
        <v>140</v>
      </c>
      <c r="J9759" t="s">
        <v>140</v>
      </c>
      <c r="K9759" t="s">
        <v>140</v>
      </c>
      <c r="L9759" t="s">
        <v>140</v>
      </c>
      <c r="M9759" t="s">
        <v>177</v>
      </c>
      <c r="N9759" t="s">
        <v>140</v>
      </c>
      <c r="O9759" t="s">
        <v>140</v>
      </c>
    </row>
    <row r="9760" spans="1:15" x14ac:dyDescent="0.35">
      <c r="A9760" t="s">
        <v>16</v>
      </c>
      <c r="B9760" t="s">
        <v>1384</v>
      </c>
      <c r="C9760">
        <v>187</v>
      </c>
      <c r="D9760" t="s">
        <v>1098</v>
      </c>
      <c r="E9760" t="s">
        <v>1008</v>
      </c>
      <c r="F9760" t="s">
        <v>140</v>
      </c>
      <c r="G9760" t="s">
        <v>1062</v>
      </c>
      <c r="H9760" t="s">
        <v>1011</v>
      </c>
      <c r="I9760" t="s">
        <v>1009</v>
      </c>
      <c r="J9760" t="s">
        <v>1009</v>
      </c>
      <c r="K9760" t="s">
        <v>1004</v>
      </c>
      <c r="L9760" t="s">
        <v>1070</v>
      </c>
      <c r="M9760" t="s">
        <v>927</v>
      </c>
      <c r="N9760" t="s">
        <v>949</v>
      </c>
      <c r="O9760" t="s">
        <v>140</v>
      </c>
    </row>
    <row r="9761" spans="1:15" x14ac:dyDescent="0.35">
      <c r="A9761" t="s">
        <v>16</v>
      </c>
      <c r="B9761" t="s">
        <v>1385</v>
      </c>
      <c r="C9761">
        <v>15</v>
      </c>
      <c r="D9761" t="s">
        <v>140</v>
      </c>
      <c r="E9761" t="s">
        <v>140</v>
      </c>
      <c r="F9761" t="s">
        <v>140</v>
      </c>
      <c r="G9761" t="s">
        <v>140</v>
      </c>
      <c r="H9761" t="s">
        <v>1061</v>
      </c>
      <c r="I9761" t="s">
        <v>140</v>
      </c>
      <c r="J9761" t="s">
        <v>942</v>
      </c>
      <c r="K9761" t="s">
        <v>140</v>
      </c>
      <c r="L9761" t="s">
        <v>140</v>
      </c>
      <c r="M9761" t="s">
        <v>912</v>
      </c>
      <c r="N9761" t="s">
        <v>123</v>
      </c>
      <c r="O9761" t="s">
        <v>140</v>
      </c>
    </row>
    <row r="9762" spans="1:15" x14ac:dyDescent="0.35">
      <c r="A9762" t="s">
        <v>16</v>
      </c>
      <c r="B9762" t="s">
        <v>1386</v>
      </c>
      <c r="C9762">
        <v>1</v>
      </c>
      <c r="D9762" t="s">
        <v>140</v>
      </c>
      <c r="E9762" t="s">
        <v>140</v>
      </c>
      <c r="F9762" t="s">
        <v>140</v>
      </c>
      <c r="G9762" t="s">
        <v>140</v>
      </c>
      <c r="H9762" t="s">
        <v>140</v>
      </c>
      <c r="I9762" t="s">
        <v>140</v>
      </c>
      <c r="J9762" t="s">
        <v>140</v>
      </c>
      <c r="K9762" t="s">
        <v>140</v>
      </c>
      <c r="L9762" t="s">
        <v>140</v>
      </c>
      <c r="M9762" t="s">
        <v>177</v>
      </c>
      <c r="N9762" t="s">
        <v>140</v>
      </c>
      <c r="O9762" t="s">
        <v>140</v>
      </c>
    </row>
    <row r="9763" spans="1:15" x14ac:dyDescent="0.35">
      <c r="A9763" t="s">
        <v>16</v>
      </c>
      <c r="B9763" t="s">
        <v>339</v>
      </c>
      <c r="C9763">
        <v>3</v>
      </c>
      <c r="D9763" t="s">
        <v>140</v>
      </c>
      <c r="E9763" t="s">
        <v>140</v>
      </c>
      <c r="F9763" t="s">
        <v>140</v>
      </c>
      <c r="G9763" t="s">
        <v>604</v>
      </c>
      <c r="H9763" t="s">
        <v>140</v>
      </c>
      <c r="I9763" t="s">
        <v>140</v>
      </c>
      <c r="J9763" t="s">
        <v>140</v>
      </c>
      <c r="K9763" t="s">
        <v>140</v>
      </c>
      <c r="L9763" t="s">
        <v>140</v>
      </c>
      <c r="M9763" t="s">
        <v>605</v>
      </c>
      <c r="N9763" t="s">
        <v>140</v>
      </c>
      <c r="O9763" t="s">
        <v>140</v>
      </c>
    </row>
    <row r="9764" spans="1:15" x14ac:dyDescent="0.35">
      <c r="A9764" t="s">
        <v>17</v>
      </c>
      <c r="B9764" t="s">
        <v>1384</v>
      </c>
      <c r="C9764">
        <v>178</v>
      </c>
      <c r="D9764" t="s">
        <v>140</v>
      </c>
      <c r="E9764" t="s">
        <v>1014</v>
      </c>
      <c r="F9764" t="s">
        <v>1043</v>
      </c>
      <c r="G9764" t="s">
        <v>953</v>
      </c>
      <c r="H9764" t="s">
        <v>1098</v>
      </c>
      <c r="I9764" t="s">
        <v>1014</v>
      </c>
      <c r="J9764" t="s">
        <v>1011</v>
      </c>
      <c r="K9764" t="s">
        <v>1098</v>
      </c>
      <c r="L9764" t="s">
        <v>939</v>
      </c>
      <c r="M9764" t="s">
        <v>523</v>
      </c>
      <c r="N9764" t="s">
        <v>1051</v>
      </c>
      <c r="O9764" t="s">
        <v>140</v>
      </c>
    </row>
    <row r="9765" spans="1:15" x14ac:dyDescent="0.35">
      <c r="A9765" t="s">
        <v>17</v>
      </c>
      <c r="B9765" t="s">
        <v>1385</v>
      </c>
      <c r="C9765">
        <v>22</v>
      </c>
      <c r="D9765" t="s">
        <v>1060</v>
      </c>
      <c r="E9765" t="s">
        <v>140</v>
      </c>
      <c r="F9765" t="s">
        <v>733</v>
      </c>
      <c r="G9765" t="s">
        <v>103</v>
      </c>
      <c r="H9765" t="s">
        <v>103</v>
      </c>
      <c r="I9765" t="s">
        <v>140</v>
      </c>
      <c r="J9765" t="s">
        <v>849</v>
      </c>
      <c r="K9765" t="s">
        <v>733</v>
      </c>
      <c r="L9765" t="s">
        <v>733</v>
      </c>
      <c r="M9765" t="s">
        <v>480</v>
      </c>
      <c r="N9765" t="s">
        <v>668</v>
      </c>
      <c r="O9765" t="s">
        <v>140</v>
      </c>
    </row>
    <row r="9766" spans="1:15" x14ac:dyDescent="0.35">
      <c r="A9766" t="s">
        <v>17</v>
      </c>
      <c r="B9766" t="s">
        <v>1386</v>
      </c>
      <c r="C9766">
        <v>2</v>
      </c>
      <c r="D9766" t="s">
        <v>140</v>
      </c>
      <c r="E9766" t="s">
        <v>140</v>
      </c>
      <c r="F9766" t="s">
        <v>382</v>
      </c>
      <c r="G9766" t="s">
        <v>382</v>
      </c>
      <c r="H9766" t="s">
        <v>382</v>
      </c>
      <c r="I9766" t="s">
        <v>140</v>
      </c>
      <c r="J9766" t="s">
        <v>140</v>
      </c>
      <c r="K9766" t="s">
        <v>177</v>
      </c>
      <c r="L9766" t="s">
        <v>140</v>
      </c>
      <c r="M9766" t="s">
        <v>140</v>
      </c>
      <c r="N9766" t="s">
        <v>140</v>
      </c>
      <c r="O9766" t="s">
        <v>140</v>
      </c>
    </row>
    <row r="9767" spans="1:15" x14ac:dyDescent="0.35">
      <c r="A9767" t="s">
        <v>17</v>
      </c>
      <c r="B9767" t="s">
        <v>339</v>
      </c>
      <c r="C9767">
        <v>1</v>
      </c>
      <c r="D9767" t="s">
        <v>140</v>
      </c>
      <c r="E9767" t="s">
        <v>140</v>
      </c>
      <c r="F9767" t="s">
        <v>140</v>
      </c>
      <c r="G9767" t="s">
        <v>140</v>
      </c>
      <c r="H9767" t="s">
        <v>140</v>
      </c>
      <c r="I9767" t="s">
        <v>140</v>
      </c>
      <c r="J9767" t="s">
        <v>140</v>
      </c>
      <c r="K9767" t="s">
        <v>140</v>
      </c>
      <c r="L9767" t="s">
        <v>140</v>
      </c>
      <c r="M9767" t="s">
        <v>177</v>
      </c>
      <c r="N9767" t="s">
        <v>140</v>
      </c>
      <c r="O9767" t="s">
        <v>140</v>
      </c>
    </row>
    <row r="9768" spans="1:15" x14ac:dyDescent="0.35">
      <c r="A9768" t="s">
        <v>18</v>
      </c>
      <c r="B9768" t="s">
        <v>1384</v>
      </c>
      <c r="C9768">
        <v>145</v>
      </c>
      <c r="D9768" t="s">
        <v>140</v>
      </c>
      <c r="E9768" t="s">
        <v>1013</v>
      </c>
      <c r="F9768" t="s">
        <v>140</v>
      </c>
      <c r="G9768" t="s">
        <v>1018</v>
      </c>
      <c r="H9768" t="s">
        <v>1013</v>
      </c>
      <c r="I9768" t="s">
        <v>1016</v>
      </c>
      <c r="J9768" t="s">
        <v>140</v>
      </c>
      <c r="K9768" t="s">
        <v>1014</v>
      </c>
      <c r="L9768" t="s">
        <v>1063</v>
      </c>
      <c r="M9768" t="s">
        <v>1024</v>
      </c>
      <c r="N9768" t="s">
        <v>1063</v>
      </c>
      <c r="O9768" t="s">
        <v>1014</v>
      </c>
    </row>
    <row r="9769" spans="1:15" x14ac:dyDescent="0.35">
      <c r="A9769" t="s">
        <v>18</v>
      </c>
      <c r="B9769" t="s">
        <v>1385</v>
      </c>
      <c r="C9769">
        <v>51</v>
      </c>
      <c r="D9769" t="s">
        <v>140</v>
      </c>
      <c r="E9769" t="s">
        <v>140</v>
      </c>
      <c r="F9769" t="s">
        <v>140</v>
      </c>
      <c r="G9769" t="s">
        <v>1064</v>
      </c>
      <c r="H9769" t="s">
        <v>140</v>
      </c>
      <c r="I9769" t="s">
        <v>1009</v>
      </c>
      <c r="J9769" t="s">
        <v>140</v>
      </c>
      <c r="K9769" t="s">
        <v>949</v>
      </c>
      <c r="L9769" t="s">
        <v>1051</v>
      </c>
      <c r="M9769" t="s">
        <v>523</v>
      </c>
      <c r="N9769" t="s">
        <v>89</v>
      </c>
      <c r="O9769" t="s">
        <v>140</v>
      </c>
    </row>
    <row r="9770" spans="1:15" x14ac:dyDescent="0.35">
      <c r="A9770" t="s">
        <v>18</v>
      </c>
      <c r="B9770" t="s">
        <v>1386</v>
      </c>
      <c r="C9770">
        <v>6</v>
      </c>
      <c r="D9770" t="s">
        <v>140</v>
      </c>
      <c r="E9770" t="s">
        <v>140</v>
      </c>
      <c r="F9770" t="s">
        <v>140</v>
      </c>
      <c r="G9770" t="s">
        <v>140</v>
      </c>
      <c r="H9770" t="s">
        <v>140</v>
      </c>
      <c r="I9770" t="s">
        <v>140</v>
      </c>
      <c r="J9770" t="s">
        <v>140</v>
      </c>
      <c r="K9770" t="s">
        <v>140</v>
      </c>
      <c r="L9770" t="s">
        <v>140</v>
      </c>
      <c r="M9770" t="s">
        <v>177</v>
      </c>
      <c r="N9770" t="s">
        <v>140</v>
      </c>
      <c r="O9770" t="s">
        <v>140</v>
      </c>
    </row>
    <row r="9771" spans="1:15" x14ac:dyDescent="0.35">
      <c r="A9771" t="s">
        <v>18</v>
      </c>
      <c r="B9771" t="s">
        <v>339</v>
      </c>
      <c r="C9771">
        <v>3</v>
      </c>
      <c r="D9771" t="s">
        <v>140</v>
      </c>
      <c r="E9771" t="s">
        <v>140</v>
      </c>
      <c r="F9771" t="s">
        <v>140</v>
      </c>
      <c r="G9771" t="s">
        <v>140</v>
      </c>
      <c r="H9771" t="s">
        <v>140</v>
      </c>
      <c r="I9771" t="s">
        <v>140</v>
      </c>
      <c r="J9771" t="s">
        <v>140</v>
      </c>
      <c r="K9771" t="s">
        <v>970</v>
      </c>
      <c r="L9771" t="s">
        <v>140</v>
      </c>
      <c r="M9771" t="s">
        <v>1079</v>
      </c>
      <c r="N9771" t="s">
        <v>140</v>
      </c>
      <c r="O9771" t="s">
        <v>140</v>
      </c>
    </row>
    <row r="9772" spans="1:15" x14ac:dyDescent="0.35">
      <c r="A9772" t="s">
        <v>19</v>
      </c>
      <c r="B9772" t="s">
        <v>1384</v>
      </c>
      <c r="C9772">
        <v>179</v>
      </c>
      <c r="D9772" t="s">
        <v>1011</v>
      </c>
      <c r="E9772" t="s">
        <v>1012</v>
      </c>
      <c r="F9772" t="s">
        <v>1014</v>
      </c>
      <c r="G9772" t="s">
        <v>937</v>
      </c>
      <c r="H9772" t="s">
        <v>1021</v>
      </c>
      <c r="I9772" t="s">
        <v>1016</v>
      </c>
      <c r="J9772" t="s">
        <v>1043</v>
      </c>
      <c r="K9772" t="s">
        <v>1065</v>
      </c>
      <c r="L9772" t="s">
        <v>971</v>
      </c>
      <c r="M9772" t="s">
        <v>809</v>
      </c>
      <c r="N9772" t="s">
        <v>996</v>
      </c>
      <c r="O9772" t="s">
        <v>140</v>
      </c>
    </row>
    <row r="9773" spans="1:15" x14ac:dyDescent="0.35">
      <c r="A9773" t="s">
        <v>19</v>
      </c>
      <c r="B9773" t="s">
        <v>1385</v>
      </c>
      <c r="C9773">
        <v>22</v>
      </c>
      <c r="D9773" t="s">
        <v>527</v>
      </c>
      <c r="E9773" t="s">
        <v>140</v>
      </c>
      <c r="F9773" t="s">
        <v>527</v>
      </c>
      <c r="G9773" t="s">
        <v>1021</v>
      </c>
      <c r="H9773" t="s">
        <v>140</v>
      </c>
      <c r="I9773" t="s">
        <v>140</v>
      </c>
      <c r="J9773" t="s">
        <v>140</v>
      </c>
      <c r="K9773" t="s">
        <v>140</v>
      </c>
      <c r="L9773" t="s">
        <v>140</v>
      </c>
      <c r="M9773" t="s">
        <v>1137</v>
      </c>
      <c r="N9773" t="s">
        <v>1073</v>
      </c>
      <c r="O9773" t="s">
        <v>140</v>
      </c>
    </row>
    <row r="9774" spans="1:15" x14ac:dyDescent="0.35">
      <c r="A9774" t="s">
        <v>19</v>
      </c>
      <c r="B9774" t="s">
        <v>1386</v>
      </c>
      <c r="C9774">
        <v>2</v>
      </c>
      <c r="D9774" t="s">
        <v>140</v>
      </c>
      <c r="E9774" t="s">
        <v>140</v>
      </c>
      <c r="F9774" t="s">
        <v>391</v>
      </c>
      <c r="G9774" t="s">
        <v>391</v>
      </c>
      <c r="H9774" t="s">
        <v>140</v>
      </c>
      <c r="I9774" t="s">
        <v>140</v>
      </c>
      <c r="J9774" t="s">
        <v>140</v>
      </c>
      <c r="K9774" t="s">
        <v>140</v>
      </c>
      <c r="L9774" t="s">
        <v>391</v>
      </c>
      <c r="M9774" t="s">
        <v>390</v>
      </c>
      <c r="N9774" t="s">
        <v>140</v>
      </c>
      <c r="O9774" t="s">
        <v>140</v>
      </c>
    </row>
    <row r="9775" spans="1:15" x14ac:dyDescent="0.35">
      <c r="A9775" t="s">
        <v>19</v>
      </c>
      <c r="B9775" t="s">
        <v>339</v>
      </c>
      <c r="C9775">
        <v>3</v>
      </c>
      <c r="D9775" t="s">
        <v>140</v>
      </c>
      <c r="E9775" t="s">
        <v>140</v>
      </c>
      <c r="F9775" t="s">
        <v>140</v>
      </c>
      <c r="G9775" t="s">
        <v>140</v>
      </c>
      <c r="H9775" t="s">
        <v>140</v>
      </c>
      <c r="I9775" t="s">
        <v>140</v>
      </c>
      <c r="J9775" t="s">
        <v>140</v>
      </c>
      <c r="K9775" t="s">
        <v>140</v>
      </c>
      <c r="L9775" t="s">
        <v>140</v>
      </c>
      <c r="M9775" t="s">
        <v>177</v>
      </c>
      <c r="N9775" t="s">
        <v>140</v>
      </c>
      <c r="O9775" t="s">
        <v>140</v>
      </c>
    </row>
    <row r="9776" spans="1:15" x14ac:dyDescent="0.35">
      <c r="A9776" t="s">
        <v>20</v>
      </c>
      <c r="B9776" t="s">
        <v>1384</v>
      </c>
      <c r="C9776">
        <v>180</v>
      </c>
      <c r="D9776" t="s">
        <v>140</v>
      </c>
      <c r="E9776" t="s">
        <v>1063</v>
      </c>
      <c r="F9776" t="s">
        <v>140</v>
      </c>
      <c r="G9776" t="s">
        <v>1050</v>
      </c>
      <c r="H9776" t="s">
        <v>1048</v>
      </c>
      <c r="I9776" t="s">
        <v>1048</v>
      </c>
      <c r="J9776" t="s">
        <v>1016</v>
      </c>
      <c r="K9776" t="s">
        <v>940</v>
      </c>
      <c r="L9776" t="s">
        <v>775</v>
      </c>
      <c r="M9776" t="s">
        <v>461</v>
      </c>
      <c r="N9776" t="s">
        <v>1057</v>
      </c>
      <c r="O9776" t="s">
        <v>140</v>
      </c>
    </row>
    <row r="9777" spans="1:15" x14ac:dyDescent="0.35">
      <c r="A9777" t="s">
        <v>20</v>
      </c>
      <c r="B9777" t="s">
        <v>1385</v>
      </c>
      <c r="C9777">
        <v>23</v>
      </c>
      <c r="D9777" t="s">
        <v>1051</v>
      </c>
      <c r="E9777" t="s">
        <v>140</v>
      </c>
      <c r="F9777" t="s">
        <v>991</v>
      </c>
      <c r="G9777" t="s">
        <v>515</v>
      </c>
      <c r="H9777" t="s">
        <v>140</v>
      </c>
      <c r="I9777" t="s">
        <v>140</v>
      </c>
      <c r="J9777" t="s">
        <v>140</v>
      </c>
      <c r="K9777" t="s">
        <v>140</v>
      </c>
      <c r="L9777" t="s">
        <v>140</v>
      </c>
      <c r="M9777" t="s">
        <v>1158</v>
      </c>
      <c r="N9777" t="s">
        <v>903</v>
      </c>
      <c r="O9777" t="s">
        <v>140</v>
      </c>
    </row>
    <row r="9778" spans="1:15" x14ac:dyDescent="0.35">
      <c r="A9778" t="s">
        <v>20</v>
      </c>
      <c r="B9778" t="s">
        <v>1386</v>
      </c>
      <c r="C9778">
        <v>3</v>
      </c>
      <c r="D9778" t="s">
        <v>140</v>
      </c>
      <c r="E9778" t="s">
        <v>140</v>
      </c>
      <c r="F9778" t="s">
        <v>140</v>
      </c>
      <c r="G9778" t="s">
        <v>888</v>
      </c>
      <c r="H9778" t="s">
        <v>888</v>
      </c>
      <c r="I9778" t="s">
        <v>888</v>
      </c>
      <c r="J9778" t="s">
        <v>888</v>
      </c>
      <c r="K9778" t="s">
        <v>140</v>
      </c>
      <c r="L9778" t="s">
        <v>140</v>
      </c>
      <c r="M9778" t="s">
        <v>887</v>
      </c>
      <c r="N9778" t="s">
        <v>140</v>
      </c>
      <c r="O9778" t="s">
        <v>140</v>
      </c>
    </row>
    <row r="9779" spans="1:15" x14ac:dyDescent="0.35">
      <c r="A9779" t="s">
        <v>21</v>
      </c>
      <c r="B9779" t="s">
        <v>1384</v>
      </c>
      <c r="C9779">
        <v>187</v>
      </c>
      <c r="D9779" t="s">
        <v>1019</v>
      </c>
      <c r="E9779" t="s">
        <v>140</v>
      </c>
      <c r="F9779" t="s">
        <v>1013</v>
      </c>
      <c r="G9779" t="s">
        <v>1019</v>
      </c>
      <c r="H9779" t="s">
        <v>1013</v>
      </c>
      <c r="I9779" t="s">
        <v>949</v>
      </c>
      <c r="J9779" t="s">
        <v>1019</v>
      </c>
      <c r="K9779" t="s">
        <v>949</v>
      </c>
      <c r="L9779" t="s">
        <v>1050</v>
      </c>
      <c r="M9779" t="s">
        <v>787</v>
      </c>
      <c r="N9779" t="s">
        <v>954</v>
      </c>
      <c r="O9779" t="s">
        <v>140</v>
      </c>
    </row>
    <row r="9780" spans="1:15" x14ac:dyDescent="0.35">
      <c r="A9780" t="s">
        <v>21</v>
      </c>
      <c r="B9780" t="s">
        <v>1385</v>
      </c>
      <c r="C9780">
        <v>20</v>
      </c>
      <c r="D9780" t="s">
        <v>140</v>
      </c>
      <c r="E9780" t="s">
        <v>140</v>
      </c>
      <c r="F9780" t="s">
        <v>140</v>
      </c>
      <c r="G9780" t="s">
        <v>140</v>
      </c>
      <c r="H9780" t="s">
        <v>664</v>
      </c>
      <c r="I9780" t="s">
        <v>140</v>
      </c>
      <c r="J9780" t="s">
        <v>140</v>
      </c>
      <c r="K9780" t="s">
        <v>140</v>
      </c>
      <c r="L9780" t="s">
        <v>140</v>
      </c>
      <c r="M9780" t="s">
        <v>1137</v>
      </c>
      <c r="N9780" t="s">
        <v>664</v>
      </c>
      <c r="O9780" t="s">
        <v>140</v>
      </c>
    </row>
    <row r="9781" spans="1:15" x14ac:dyDescent="0.35">
      <c r="A9781" t="s">
        <v>21</v>
      </c>
      <c r="B9781" t="s">
        <v>1386</v>
      </c>
      <c r="C9781">
        <v>2</v>
      </c>
      <c r="D9781" t="s">
        <v>140</v>
      </c>
      <c r="E9781" t="s">
        <v>140</v>
      </c>
      <c r="F9781" t="s">
        <v>140</v>
      </c>
      <c r="G9781" t="s">
        <v>140</v>
      </c>
      <c r="H9781" t="s">
        <v>140</v>
      </c>
      <c r="I9781" t="s">
        <v>140</v>
      </c>
      <c r="J9781" t="s">
        <v>140</v>
      </c>
      <c r="K9781" t="s">
        <v>140</v>
      </c>
      <c r="L9781" t="s">
        <v>140</v>
      </c>
      <c r="M9781" t="s">
        <v>177</v>
      </c>
      <c r="N9781" t="s">
        <v>140</v>
      </c>
      <c r="O9781" t="s">
        <v>140</v>
      </c>
    </row>
    <row r="9782" spans="1:15" x14ac:dyDescent="0.35">
      <c r="A9782" t="s">
        <v>22</v>
      </c>
      <c r="B9782" t="s">
        <v>1384</v>
      </c>
      <c r="C9782">
        <v>187</v>
      </c>
      <c r="D9782" t="s">
        <v>1054</v>
      </c>
      <c r="E9782" t="s">
        <v>140</v>
      </c>
      <c r="F9782" t="s">
        <v>1016</v>
      </c>
      <c r="G9782" t="s">
        <v>660</v>
      </c>
      <c r="H9782" t="s">
        <v>1021</v>
      </c>
      <c r="I9782" t="s">
        <v>1019</v>
      </c>
      <c r="J9782" t="s">
        <v>775</v>
      </c>
      <c r="K9782" t="s">
        <v>1043</v>
      </c>
      <c r="L9782" t="s">
        <v>1016</v>
      </c>
      <c r="M9782" t="s">
        <v>124</v>
      </c>
      <c r="N9782" t="s">
        <v>1017</v>
      </c>
      <c r="O9782" t="s">
        <v>1010</v>
      </c>
    </row>
    <row r="9783" spans="1:15" x14ac:dyDescent="0.35">
      <c r="A9783" t="s">
        <v>22</v>
      </c>
      <c r="B9783" t="s">
        <v>1385</v>
      </c>
      <c r="C9783">
        <v>21</v>
      </c>
      <c r="D9783" t="s">
        <v>140</v>
      </c>
      <c r="E9783" t="s">
        <v>140</v>
      </c>
      <c r="F9783" t="s">
        <v>140</v>
      </c>
      <c r="G9783" t="s">
        <v>140</v>
      </c>
      <c r="H9783" t="s">
        <v>140</v>
      </c>
      <c r="I9783" t="s">
        <v>140</v>
      </c>
      <c r="J9783" t="s">
        <v>140</v>
      </c>
      <c r="K9783" t="s">
        <v>942</v>
      </c>
      <c r="L9783" t="s">
        <v>664</v>
      </c>
      <c r="M9783" t="s">
        <v>719</v>
      </c>
      <c r="N9783" t="s">
        <v>140</v>
      </c>
      <c r="O9783" t="s">
        <v>140</v>
      </c>
    </row>
    <row r="9784" spans="1:15" x14ac:dyDescent="0.35">
      <c r="A9784" t="s">
        <v>22</v>
      </c>
      <c r="B9784" t="s">
        <v>339</v>
      </c>
      <c r="C9784">
        <v>1</v>
      </c>
      <c r="D9784" t="s">
        <v>140</v>
      </c>
      <c r="E9784" t="s">
        <v>140</v>
      </c>
      <c r="F9784" t="s">
        <v>140</v>
      </c>
      <c r="G9784" t="s">
        <v>140</v>
      </c>
      <c r="H9784" t="s">
        <v>140</v>
      </c>
      <c r="I9784" t="s">
        <v>140</v>
      </c>
      <c r="J9784" t="s">
        <v>140</v>
      </c>
      <c r="K9784" t="s">
        <v>140</v>
      </c>
      <c r="L9784" t="s">
        <v>140</v>
      </c>
      <c r="M9784" t="s">
        <v>177</v>
      </c>
      <c r="N9784" t="s">
        <v>140</v>
      </c>
      <c r="O9784" t="s">
        <v>140</v>
      </c>
    </row>
    <row r="9785" spans="1:15" x14ac:dyDescent="0.35">
      <c r="A9785" t="s">
        <v>23</v>
      </c>
      <c r="B9785" t="s">
        <v>1384</v>
      </c>
      <c r="C9785">
        <v>113</v>
      </c>
      <c r="D9785" t="s">
        <v>1043</v>
      </c>
      <c r="E9785" t="s">
        <v>140</v>
      </c>
      <c r="F9785" t="s">
        <v>140</v>
      </c>
      <c r="G9785" t="s">
        <v>1098</v>
      </c>
      <c r="H9785" t="s">
        <v>1068</v>
      </c>
      <c r="I9785" t="s">
        <v>1046</v>
      </c>
      <c r="J9785" t="s">
        <v>1010</v>
      </c>
      <c r="K9785" t="s">
        <v>971</v>
      </c>
      <c r="L9785" t="s">
        <v>1019</v>
      </c>
      <c r="M9785" t="s">
        <v>120</v>
      </c>
      <c r="N9785" t="s">
        <v>515</v>
      </c>
      <c r="O9785" t="s">
        <v>140</v>
      </c>
    </row>
    <row r="9786" spans="1:15" x14ac:dyDescent="0.35">
      <c r="A9786" t="s">
        <v>23</v>
      </c>
      <c r="B9786" t="s">
        <v>1385</v>
      </c>
      <c r="C9786">
        <v>79</v>
      </c>
      <c r="D9786" t="s">
        <v>971</v>
      </c>
      <c r="E9786" t="s">
        <v>940</v>
      </c>
      <c r="F9786" t="s">
        <v>660</v>
      </c>
      <c r="G9786" t="s">
        <v>109</v>
      </c>
      <c r="H9786" t="s">
        <v>1004</v>
      </c>
      <c r="I9786" t="s">
        <v>1020</v>
      </c>
      <c r="J9786" t="s">
        <v>660</v>
      </c>
      <c r="K9786" t="s">
        <v>1053</v>
      </c>
      <c r="L9786" t="s">
        <v>1060</v>
      </c>
      <c r="M9786" t="s">
        <v>572</v>
      </c>
      <c r="N9786" t="s">
        <v>977</v>
      </c>
      <c r="O9786" t="s">
        <v>1013</v>
      </c>
    </row>
    <row r="9787" spans="1:15" x14ac:dyDescent="0.35">
      <c r="A9787" t="s">
        <v>23</v>
      </c>
      <c r="B9787" t="s">
        <v>1386</v>
      </c>
      <c r="C9787">
        <v>11</v>
      </c>
      <c r="D9787" t="s">
        <v>140</v>
      </c>
      <c r="E9787" t="s">
        <v>140</v>
      </c>
      <c r="F9787" t="s">
        <v>140</v>
      </c>
      <c r="G9787" t="s">
        <v>140</v>
      </c>
      <c r="H9787" t="s">
        <v>140</v>
      </c>
      <c r="I9787" t="s">
        <v>140</v>
      </c>
      <c r="J9787" t="s">
        <v>140</v>
      </c>
      <c r="K9787" t="s">
        <v>937</v>
      </c>
      <c r="L9787" t="s">
        <v>140</v>
      </c>
      <c r="M9787" t="s">
        <v>912</v>
      </c>
      <c r="N9787" t="s">
        <v>1059</v>
      </c>
      <c r="O9787" t="s">
        <v>140</v>
      </c>
    </row>
    <row r="9788" spans="1:15" x14ac:dyDescent="0.35">
      <c r="A9788" t="s">
        <v>23</v>
      </c>
      <c r="B9788" t="s">
        <v>339</v>
      </c>
      <c r="C9788">
        <v>2</v>
      </c>
      <c r="D9788" t="s">
        <v>140</v>
      </c>
      <c r="E9788" t="s">
        <v>140</v>
      </c>
      <c r="F9788" t="s">
        <v>140</v>
      </c>
      <c r="G9788" t="s">
        <v>140</v>
      </c>
      <c r="H9788" t="s">
        <v>140</v>
      </c>
      <c r="I9788" t="s">
        <v>140</v>
      </c>
      <c r="J9788" t="s">
        <v>140</v>
      </c>
      <c r="K9788" t="s">
        <v>140</v>
      </c>
      <c r="L9788" t="s">
        <v>140</v>
      </c>
      <c r="M9788" t="s">
        <v>177</v>
      </c>
      <c r="N9788" t="s">
        <v>140</v>
      </c>
      <c r="O9788" t="s">
        <v>140</v>
      </c>
    </row>
    <row r="9789" spans="1:15" x14ac:dyDescent="0.35">
      <c r="A9789" t="s">
        <v>24</v>
      </c>
      <c r="B9789" t="s">
        <v>1384</v>
      </c>
      <c r="C9789">
        <v>179</v>
      </c>
      <c r="D9789" t="s">
        <v>1009</v>
      </c>
      <c r="E9789" t="s">
        <v>140</v>
      </c>
      <c r="F9789" t="s">
        <v>140</v>
      </c>
      <c r="G9789" t="s">
        <v>1060</v>
      </c>
      <c r="H9789" t="s">
        <v>1009</v>
      </c>
      <c r="I9789" t="s">
        <v>1013</v>
      </c>
      <c r="J9789" t="s">
        <v>1012</v>
      </c>
      <c r="K9789" t="s">
        <v>1011</v>
      </c>
      <c r="L9789" t="s">
        <v>140</v>
      </c>
      <c r="M9789" t="s">
        <v>1110</v>
      </c>
      <c r="N9789" t="s">
        <v>1048</v>
      </c>
      <c r="O9789" t="s">
        <v>140</v>
      </c>
    </row>
    <row r="9790" spans="1:15" x14ac:dyDescent="0.35">
      <c r="A9790" t="s">
        <v>24</v>
      </c>
      <c r="B9790" t="s">
        <v>1385</v>
      </c>
      <c r="C9790">
        <v>27</v>
      </c>
      <c r="D9790" t="s">
        <v>422</v>
      </c>
      <c r="E9790" t="s">
        <v>140</v>
      </c>
      <c r="F9790" t="s">
        <v>140</v>
      </c>
      <c r="G9790" t="s">
        <v>919</v>
      </c>
      <c r="H9790" t="s">
        <v>574</v>
      </c>
      <c r="I9790" t="s">
        <v>140</v>
      </c>
      <c r="J9790" t="s">
        <v>1061</v>
      </c>
      <c r="K9790" t="s">
        <v>1020</v>
      </c>
      <c r="L9790" t="s">
        <v>1020</v>
      </c>
      <c r="M9790" t="s">
        <v>537</v>
      </c>
      <c r="N9790" t="s">
        <v>140</v>
      </c>
      <c r="O9790" t="s">
        <v>140</v>
      </c>
    </row>
    <row r="9791" spans="1:15" x14ac:dyDescent="0.35">
      <c r="A9791" t="s">
        <v>24</v>
      </c>
      <c r="B9791" t="s">
        <v>1386</v>
      </c>
      <c r="C9791">
        <v>1</v>
      </c>
      <c r="D9791" t="s">
        <v>140</v>
      </c>
      <c r="E9791" t="s">
        <v>140</v>
      </c>
      <c r="F9791" t="s">
        <v>140</v>
      </c>
      <c r="G9791" t="s">
        <v>140</v>
      </c>
      <c r="H9791" t="s">
        <v>140</v>
      </c>
      <c r="I9791" t="s">
        <v>140</v>
      </c>
      <c r="J9791" t="s">
        <v>140</v>
      </c>
      <c r="K9791" t="s">
        <v>140</v>
      </c>
      <c r="L9791" t="s">
        <v>140</v>
      </c>
      <c r="M9791" t="s">
        <v>177</v>
      </c>
      <c r="N9791" t="s">
        <v>140</v>
      </c>
      <c r="O9791" t="s">
        <v>140</v>
      </c>
    </row>
    <row r="9792" spans="1:15" x14ac:dyDescent="0.35">
      <c r="A9792" t="s">
        <v>25</v>
      </c>
      <c r="B9792" t="s">
        <v>1384</v>
      </c>
      <c r="C9792">
        <v>184</v>
      </c>
      <c r="D9792" t="s">
        <v>775</v>
      </c>
      <c r="E9792" t="s">
        <v>1098</v>
      </c>
      <c r="F9792" t="s">
        <v>140</v>
      </c>
      <c r="G9792" t="s">
        <v>733</v>
      </c>
      <c r="H9792" t="s">
        <v>1050</v>
      </c>
      <c r="I9792" t="s">
        <v>1063</v>
      </c>
      <c r="J9792" t="s">
        <v>1013</v>
      </c>
      <c r="K9792" t="s">
        <v>869</v>
      </c>
      <c r="L9792" t="s">
        <v>954</v>
      </c>
      <c r="M9792" t="s">
        <v>1158</v>
      </c>
      <c r="N9792" t="s">
        <v>1043</v>
      </c>
      <c r="O9792" t="s">
        <v>140</v>
      </c>
    </row>
    <row r="9793" spans="1:15" x14ac:dyDescent="0.35">
      <c r="A9793" t="s">
        <v>25</v>
      </c>
      <c r="B9793" t="s">
        <v>1385</v>
      </c>
      <c r="C9793">
        <v>16</v>
      </c>
      <c r="D9793" t="s">
        <v>140</v>
      </c>
      <c r="E9793" t="s">
        <v>140</v>
      </c>
      <c r="F9793" t="s">
        <v>140</v>
      </c>
      <c r="G9793" t="s">
        <v>89</v>
      </c>
      <c r="H9793" t="s">
        <v>1003</v>
      </c>
      <c r="I9793" t="s">
        <v>140</v>
      </c>
      <c r="J9793" t="s">
        <v>1003</v>
      </c>
      <c r="K9793" t="s">
        <v>954</v>
      </c>
      <c r="L9793" t="s">
        <v>140</v>
      </c>
      <c r="M9793" t="s">
        <v>992</v>
      </c>
      <c r="N9793" t="s">
        <v>140</v>
      </c>
      <c r="O9793" t="s">
        <v>140</v>
      </c>
    </row>
    <row r="9794" spans="1:15" x14ac:dyDescent="0.35">
      <c r="A9794" t="s">
        <v>25</v>
      </c>
      <c r="B9794" t="s">
        <v>1386</v>
      </c>
      <c r="C9794">
        <v>1</v>
      </c>
      <c r="D9794" t="s">
        <v>140</v>
      </c>
      <c r="E9794" t="s">
        <v>140</v>
      </c>
      <c r="F9794" t="s">
        <v>140</v>
      </c>
      <c r="G9794" t="s">
        <v>140</v>
      </c>
      <c r="H9794" t="s">
        <v>140</v>
      </c>
      <c r="I9794" t="s">
        <v>140</v>
      </c>
      <c r="J9794" t="s">
        <v>140</v>
      </c>
      <c r="K9794" t="s">
        <v>140</v>
      </c>
      <c r="L9794" t="s">
        <v>140</v>
      </c>
      <c r="M9794" t="s">
        <v>177</v>
      </c>
      <c r="N9794" t="s">
        <v>140</v>
      </c>
      <c r="O9794" t="s">
        <v>140</v>
      </c>
    </row>
    <row r="9795" spans="1:15" x14ac:dyDescent="0.35">
      <c r="A9795" t="s">
        <v>25</v>
      </c>
      <c r="B9795" t="s">
        <v>339</v>
      </c>
      <c r="C9795">
        <v>3</v>
      </c>
      <c r="D9795" t="s">
        <v>140</v>
      </c>
      <c r="E9795" t="s">
        <v>140</v>
      </c>
      <c r="F9795" t="s">
        <v>140</v>
      </c>
      <c r="G9795" t="s">
        <v>140</v>
      </c>
      <c r="H9795" t="s">
        <v>140</v>
      </c>
      <c r="I9795" t="s">
        <v>140</v>
      </c>
      <c r="J9795" t="s">
        <v>140</v>
      </c>
      <c r="K9795" t="s">
        <v>140</v>
      </c>
      <c r="L9795" t="s">
        <v>140</v>
      </c>
      <c r="M9795" t="s">
        <v>177</v>
      </c>
      <c r="N9795" t="s">
        <v>140</v>
      </c>
      <c r="O9795" t="s">
        <v>140</v>
      </c>
    </row>
    <row r="9796" spans="1:15" x14ac:dyDescent="0.35">
      <c r="A9796" t="s">
        <v>26</v>
      </c>
      <c r="B9796" t="s">
        <v>1384</v>
      </c>
      <c r="C9796">
        <v>180</v>
      </c>
      <c r="D9796" t="s">
        <v>140</v>
      </c>
      <c r="E9796" t="s">
        <v>140</v>
      </c>
      <c r="F9796" t="s">
        <v>140</v>
      </c>
      <c r="G9796" t="s">
        <v>903</v>
      </c>
      <c r="H9796" t="s">
        <v>1013</v>
      </c>
      <c r="I9796" t="s">
        <v>1007</v>
      </c>
      <c r="J9796" t="s">
        <v>1021</v>
      </c>
      <c r="K9796" t="s">
        <v>1004</v>
      </c>
      <c r="L9796" t="s">
        <v>1046</v>
      </c>
      <c r="M9796" t="s">
        <v>96</v>
      </c>
      <c r="N9796" t="s">
        <v>1043</v>
      </c>
      <c r="O9796" t="s">
        <v>1013</v>
      </c>
    </row>
    <row r="9797" spans="1:15" x14ac:dyDescent="0.35">
      <c r="A9797" t="s">
        <v>26</v>
      </c>
      <c r="B9797" t="s">
        <v>1385</v>
      </c>
      <c r="C9797">
        <v>19</v>
      </c>
      <c r="D9797" t="s">
        <v>129</v>
      </c>
      <c r="E9797" t="s">
        <v>140</v>
      </c>
      <c r="F9797" t="s">
        <v>140</v>
      </c>
      <c r="G9797" t="s">
        <v>939</v>
      </c>
      <c r="H9797" t="s">
        <v>824</v>
      </c>
      <c r="I9797" t="s">
        <v>140</v>
      </c>
      <c r="J9797" t="s">
        <v>140</v>
      </c>
      <c r="K9797" t="s">
        <v>140</v>
      </c>
      <c r="L9797" t="s">
        <v>140</v>
      </c>
      <c r="M9797" t="s">
        <v>447</v>
      </c>
      <c r="N9797" t="s">
        <v>824</v>
      </c>
      <c r="O9797" t="s">
        <v>140</v>
      </c>
    </row>
    <row r="9798" spans="1:15" x14ac:dyDescent="0.35">
      <c r="A9798" t="s">
        <v>26</v>
      </c>
      <c r="B9798" t="s">
        <v>1386</v>
      </c>
      <c r="C9798">
        <v>1</v>
      </c>
      <c r="D9798" t="s">
        <v>140</v>
      </c>
      <c r="E9798" t="s">
        <v>140</v>
      </c>
      <c r="F9798" t="s">
        <v>140</v>
      </c>
      <c r="G9798" t="s">
        <v>140</v>
      </c>
      <c r="H9798" t="s">
        <v>140</v>
      </c>
      <c r="I9798" t="s">
        <v>140</v>
      </c>
      <c r="J9798" t="s">
        <v>140</v>
      </c>
      <c r="K9798" t="s">
        <v>140</v>
      </c>
      <c r="L9798" t="s">
        <v>140</v>
      </c>
      <c r="M9798" t="s">
        <v>177</v>
      </c>
      <c r="N9798" t="s">
        <v>140</v>
      </c>
      <c r="O9798" t="s">
        <v>140</v>
      </c>
    </row>
    <row r="9799" spans="1:15" x14ac:dyDescent="0.35">
      <c r="A9799" t="s">
        <v>26</v>
      </c>
      <c r="B9799" t="s">
        <v>339</v>
      </c>
      <c r="C9799">
        <v>2</v>
      </c>
      <c r="D9799" t="s">
        <v>493</v>
      </c>
      <c r="E9799" t="s">
        <v>140</v>
      </c>
      <c r="F9799" t="s">
        <v>140</v>
      </c>
      <c r="G9799" t="s">
        <v>492</v>
      </c>
      <c r="H9799" t="s">
        <v>140</v>
      </c>
      <c r="I9799" t="s">
        <v>140</v>
      </c>
      <c r="J9799" t="s">
        <v>493</v>
      </c>
      <c r="K9799" t="s">
        <v>140</v>
      </c>
      <c r="L9799" t="s">
        <v>140</v>
      </c>
      <c r="M9799" t="s">
        <v>140</v>
      </c>
      <c r="N9799" t="s">
        <v>140</v>
      </c>
      <c r="O9799" t="s">
        <v>140</v>
      </c>
    </row>
    <row r="9800" spans="1:15" x14ac:dyDescent="0.35">
      <c r="A9800" t="s">
        <v>27</v>
      </c>
      <c r="B9800" t="s">
        <v>1384</v>
      </c>
      <c r="C9800">
        <v>191</v>
      </c>
      <c r="D9800" t="s">
        <v>1021</v>
      </c>
      <c r="E9800" t="s">
        <v>140</v>
      </c>
      <c r="F9800" t="s">
        <v>1010</v>
      </c>
      <c r="G9800" t="s">
        <v>1068</v>
      </c>
      <c r="H9800" t="s">
        <v>1010</v>
      </c>
      <c r="I9800" t="s">
        <v>949</v>
      </c>
      <c r="J9800" t="s">
        <v>1016</v>
      </c>
      <c r="K9800" t="s">
        <v>1043</v>
      </c>
      <c r="L9800" t="s">
        <v>140</v>
      </c>
      <c r="M9800" t="s">
        <v>90</v>
      </c>
      <c r="N9800" t="s">
        <v>1004</v>
      </c>
      <c r="O9800" t="s">
        <v>140</v>
      </c>
    </row>
    <row r="9801" spans="1:15" x14ac:dyDescent="0.35">
      <c r="A9801" t="s">
        <v>27</v>
      </c>
      <c r="B9801" t="s">
        <v>1385</v>
      </c>
      <c r="C9801">
        <v>11</v>
      </c>
      <c r="D9801" t="s">
        <v>140</v>
      </c>
      <c r="E9801" t="s">
        <v>140</v>
      </c>
      <c r="F9801" t="s">
        <v>140</v>
      </c>
      <c r="G9801" t="s">
        <v>140</v>
      </c>
      <c r="H9801" t="s">
        <v>140</v>
      </c>
      <c r="I9801" t="s">
        <v>140</v>
      </c>
      <c r="J9801" t="s">
        <v>953</v>
      </c>
      <c r="K9801" t="s">
        <v>140</v>
      </c>
      <c r="L9801" t="s">
        <v>140</v>
      </c>
      <c r="M9801" t="s">
        <v>1114</v>
      </c>
      <c r="N9801" t="s">
        <v>953</v>
      </c>
      <c r="O9801" t="s">
        <v>140</v>
      </c>
    </row>
    <row r="9802" spans="1:15" x14ac:dyDescent="0.35">
      <c r="A9802" t="s">
        <v>27</v>
      </c>
      <c r="B9802" t="s">
        <v>1386</v>
      </c>
      <c r="C9802">
        <v>1</v>
      </c>
      <c r="D9802" t="s">
        <v>140</v>
      </c>
      <c r="E9802" t="s">
        <v>140</v>
      </c>
      <c r="F9802" t="s">
        <v>140</v>
      </c>
      <c r="G9802" t="s">
        <v>140</v>
      </c>
      <c r="H9802" t="s">
        <v>140</v>
      </c>
      <c r="I9802" t="s">
        <v>140</v>
      </c>
      <c r="J9802" t="s">
        <v>140</v>
      </c>
      <c r="K9802" t="s">
        <v>140</v>
      </c>
      <c r="L9802" t="s">
        <v>140</v>
      </c>
      <c r="M9802" t="s">
        <v>177</v>
      </c>
      <c r="N9802" t="s">
        <v>140</v>
      </c>
      <c r="O9802" t="s">
        <v>140</v>
      </c>
    </row>
    <row r="9803" spans="1:15" x14ac:dyDescent="0.35">
      <c r="A9803" t="s">
        <v>28</v>
      </c>
      <c r="B9803" t="s">
        <v>1384</v>
      </c>
      <c r="C9803">
        <v>175</v>
      </c>
      <c r="D9803" t="s">
        <v>1098</v>
      </c>
      <c r="E9803" t="s">
        <v>1012</v>
      </c>
      <c r="F9803" t="s">
        <v>140</v>
      </c>
      <c r="G9803" t="s">
        <v>1043</v>
      </c>
      <c r="H9803" t="s">
        <v>949</v>
      </c>
      <c r="I9803" t="s">
        <v>775</v>
      </c>
      <c r="J9803" t="s">
        <v>775</v>
      </c>
      <c r="K9803" t="s">
        <v>1016</v>
      </c>
      <c r="L9803" t="s">
        <v>1012</v>
      </c>
      <c r="M9803" t="s">
        <v>1190</v>
      </c>
      <c r="N9803" t="s">
        <v>940</v>
      </c>
      <c r="O9803" t="s">
        <v>140</v>
      </c>
    </row>
    <row r="9804" spans="1:15" x14ac:dyDescent="0.35">
      <c r="A9804" t="s">
        <v>28</v>
      </c>
      <c r="B9804" t="s">
        <v>1385</v>
      </c>
      <c r="C9804">
        <v>29</v>
      </c>
      <c r="D9804" t="s">
        <v>140</v>
      </c>
      <c r="E9804" t="s">
        <v>109</v>
      </c>
      <c r="F9804" t="s">
        <v>109</v>
      </c>
      <c r="G9804" t="s">
        <v>959</v>
      </c>
      <c r="H9804" t="s">
        <v>109</v>
      </c>
      <c r="I9804" t="s">
        <v>140</v>
      </c>
      <c r="J9804" t="s">
        <v>939</v>
      </c>
      <c r="K9804" t="s">
        <v>140</v>
      </c>
      <c r="L9804" t="s">
        <v>140</v>
      </c>
      <c r="M9804" t="s">
        <v>150</v>
      </c>
      <c r="N9804" t="s">
        <v>515</v>
      </c>
      <c r="O9804" t="s">
        <v>140</v>
      </c>
    </row>
    <row r="9805" spans="1:15" x14ac:dyDescent="0.35">
      <c r="A9805" t="s">
        <v>28</v>
      </c>
      <c r="B9805" t="s">
        <v>339</v>
      </c>
      <c r="C9805">
        <v>3</v>
      </c>
      <c r="D9805" t="s">
        <v>140</v>
      </c>
      <c r="E9805" t="s">
        <v>140</v>
      </c>
      <c r="F9805" t="s">
        <v>140</v>
      </c>
      <c r="G9805" t="s">
        <v>140</v>
      </c>
      <c r="H9805" t="s">
        <v>140</v>
      </c>
      <c r="I9805" t="s">
        <v>140</v>
      </c>
      <c r="J9805" t="s">
        <v>140</v>
      </c>
      <c r="K9805" t="s">
        <v>140</v>
      </c>
      <c r="L9805" t="s">
        <v>140</v>
      </c>
      <c r="M9805" t="s">
        <v>177</v>
      </c>
      <c r="N9805" t="s">
        <v>140</v>
      </c>
      <c r="O9805" t="s">
        <v>140</v>
      </c>
    </row>
    <row r="9806" spans="1:15" x14ac:dyDescent="0.35">
      <c r="A9806" t="s">
        <v>29</v>
      </c>
      <c r="B9806" t="s">
        <v>1384</v>
      </c>
      <c r="C9806">
        <v>188</v>
      </c>
      <c r="D9806" t="s">
        <v>1098</v>
      </c>
      <c r="E9806" t="s">
        <v>1016</v>
      </c>
      <c r="F9806" t="s">
        <v>1012</v>
      </c>
      <c r="G9806" t="s">
        <v>869</v>
      </c>
      <c r="H9806" t="s">
        <v>1046</v>
      </c>
      <c r="I9806" t="s">
        <v>1014</v>
      </c>
      <c r="J9806" t="s">
        <v>1019</v>
      </c>
      <c r="K9806" t="s">
        <v>1062</v>
      </c>
      <c r="L9806" t="s">
        <v>1012</v>
      </c>
      <c r="M9806" t="s">
        <v>285</v>
      </c>
      <c r="N9806" t="s">
        <v>1050</v>
      </c>
      <c r="O9806" t="s">
        <v>140</v>
      </c>
    </row>
    <row r="9807" spans="1:15" x14ac:dyDescent="0.35">
      <c r="A9807" t="s">
        <v>29</v>
      </c>
      <c r="B9807" t="s">
        <v>1385</v>
      </c>
      <c r="C9807">
        <v>15</v>
      </c>
      <c r="D9807" t="s">
        <v>140</v>
      </c>
      <c r="E9807" t="s">
        <v>140</v>
      </c>
      <c r="F9807" t="s">
        <v>140</v>
      </c>
      <c r="G9807" t="s">
        <v>1003</v>
      </c>
      <c r="H9807" t="s">
        <v>140</v>
      </c>
      <c r="I9807" t="s">
        <v>140</v>
      </c>
      <c r="J9807" t="s">
        <v>140</v>
      </c>
      <c r="K9807" t="s">
        <v>140</v>
      </c>
      <c r="L9807" t="s">
        <v>140</v>
      </c>
      <c r="M9807" t="s">
        <v>1002</v>
      </c>
      <c r="N9807" t="s">
        <v>140</v>
      </c>
      <c r="O9807" t="s">
        <v>140</v>
      </c>
    </row>
    <row r="9808" spans="1:15" x14ac:dyDescent="0.35">
      <c r="A9808" t="s">
        <v>29</v>
      </c>
      <c r="B9808" t="s">
        <v>1386</v>
      </c>
      <c r="C9808">
        <v>1</v>
      </c>
      <c r="D9808" t="s">
        <v>140</v>
      </c>
      <c r="E9808" t="s">
        <v>140</v>
      </c>
      <c r="F9808" t="s">
        <v>140</v>
      </c>
      <c r="G9808" t="s">
        <v>140</v>
      </c>
      <c r="H9808" t="s">
        <v>140</v>
      </c>
      <c r="I9808" t="s">
        <v>140</v>
      </c>
      <c r="J9808" t="s">
        <v>140</v>
      </c>
      <c r="K9808" t="s">
        <v>140</v>
      </c>
      <c r="L9808" t="s">
        <v>140</v>
      </c>
      <c r="M9808" t="s">
        <v>177</v>
      </c>
      <c r="N9808" t="s">
        <v>140</v>
      </c>
      <c r="O9808" t="s">
        <v>140</v>
      </c>
    </row>
    <row r="9809" spans="1:18" x14ac:dyDescent="0.35">
      <c r="A9809" t="s">
        <v>30</v>
      </c>
      <c r="B9809" t="s">
        <v>1384</v>
      </c>
      <c r="C9809">
        <v>186</v>
      </c>
      <c r="D9809" t="s">
        <v>140</v>
      </c>
      <c r="E9809" t="s">
        <v>140</v>
      </c>
      <c r="F9809" t="s">
        <v>1012</v>
      </c>
      <c r="G9809" t="s">
        <v>1068</v>
      </c>
      <c r="H9809" t="s">
        <v>1021</v>
      </c>
      <c r="I9809" t="s">
        <v>1013</v>
      </c>
      <c r="J9809" t="s">
        <v>1014</v>
      </c>
      <c r="K9809" t="s">
        <v>1016</v>
      </c>
      <c r="L9809" t="s">
        <v>1063</v>
      </c>
      <c r="M9809" t="s">
        <v>1134</v>
      </c>
      <c r="N9809" t="s">
        <v>971</v>
      </c>
      <c r="O9809" t="s">
        <v>140</v>
      </c>
    </row>
    <row r="9810" spans="1:18" x14ac:dyDescent="0.35">
      <c r="A9810" t="s">
        <v>30</v>
      </c>
      <c r="B9810" t="s">
        <v>1385</v>
      </c>
      <c r="C9810">
        <v>16</v>
      </c>
      <c r="D9810" t="s">
        <v>140</v>
      </c>
      <c r="E9810" t="s">
        <v>140</v>
      </c>
      <c r="F9810" t="s">
        <v>140</v>
      </c>
      <c r="G9810" t="s">
        <v>140</v>
      </c>
      <c r="H9810" t="s">
        <v>1064</v>
      </c>
      <c r="I9810" t="s">
        <v>140</v>
      </c>
      <c r="J9810" t="s">
        <v>405</v>
      </c>
      <c r="K9810" t="s">
        <v>991</v>
      </c>
      <c r="L9810" t="s">
        <v>140</v>
      </c>
      <c r="M9810" t="s">
        <v>56</v>
      </c>
      <c r="N9810" t="s">
        <v>140</v>
      </c>
      <c r="O9810" t="s">
        <v>140</v>
      </c>
    </row>
    <row r="9811" spans="1:18" x14ac:dyDescent="0.35">
      <c r="A9811" t="s">
        <v>31</v>
      </c>
      <c r="B9811" t="s">
        <v>1384</v>
      </c>
      <c r="C9811">
        <v>26</v>
      </c>
      <c r="D9811" t="s">
        <v>1070</v>
      </c>
      <c r="E9811" t="s">
        <v>140</v>
      </c>
      <c r="F9811" t="s">
        <v>1013</v>
      </c>
      <c r="G9811" t="s">
        <v>97</v>
      </c>
      <c r="H9811" t="s">
        <v>140</v>
      </c>
      <c r="I9811" t="s">
        <v>988</v>
      </c>
      <c r="J9811" t="s">
        <v>1019</v>
      </c>
      <c r="K9811" t="s">
        <v>985</v>
      </c>
      <c r="L9811" t="s">
        <v>140</v>
      </c>
      <c r="M9811" t="s">
        <v>770</v>
      </c>
      <c r="N9811" t="s">
        <v>140</v>
      </c>
      <c r="O9811" t="s">
        <v>140</v>
      </c>
    </row>
    <row r="9812" spans="1:18" x14ac:dyDescent="0.35">
      <c r="A9812" t="s">
        <v>31</v>
      </c>
      <c r="B9812" t="s">
        <v>1385</v>
      </c>
      <c r="C9812">
        <v>154</v>
      </c>
      <c r="D9812" t="s">
        <v>940</v>
      </c>
      <c r="E9812" t="s">
        <v>1007</v>
      </c>
      <c r="F9812" t="s">
        <v>1043</v>
      </c>
      <c r="G9812" t="s">
        <v>971</v>
      </c>
      <c r="H9812" t="s">
        <v>971</v>
      </c>
      <c r="I9812" t="s">
        <v>1047</v>
      </c>
      <c r="J9812" t="s">
        <v>1054</v>
      </c>
      <c r="K9812" t="s">
        <v>769</v>
      </c>
      <c r="L9812" t="s">
        <v>949</v>
      </c>
      <c r="M9812" t="s">
        <v>420</v>
      </c>
      <c r="N9812" t="s">
        <v>664</v>
      </c>
      <c r="O9812" t="s">
        <v>1016</v>
      </c>
    </row>
    <row r="9813" spans="1:18" x14ac:dyDescent="0.35">
      <c r="A9813" t="s">
        <v>31</v>
      </c>
      <c r="B9813" t="s">
        <v>1386</v>
      </c>
      <c r="C9813">
        <v>23</v>
      </c>
      <c r="D9813" t="s">
        <v>140</v>
      </c>
      <c r="E9813" t="s">
        <v>140</v>
      </c>
      <c r="F9813" t="s">
        <v>939</v>
      </c>
      <c r="G9813" t="s">
        <v>113</v>
      </c>
      <c r="H9813" t="s">
        <v>1048</v>
      </c>
      <c r="I9813" t="s">
        <v>977</v>
      </c>
      <c r="J9813" t="s">
        <v>939</v>
      </c>
      <c r="K9813" t="s">
        <v>942</v>
      </c>
      <c r="L9813" t="s">
        <v>286</v>
      </c>
      <c r="M9813" t="s">
        <v>150</v>
      </c>
      <c r="N9813" t="s">
        <v>733</v>
      </c>
      <c r="O9813" t="s">
        <v>140</v>
      </c>
    </row>
    <row r="9814" spans="1:18" x14ac:dyDescent="0.35">
      <c r="A9814" t="s">
        <v>31</v>
      </c>
      <c r="B9814" t="s">
        <v>339</v>
      </c>
      <c r="C9814">
        <v>3</v>
      </c>
      <c r="D9814" t="s">
        <v>140</v>
      </c>
      <c r="E9814" t="s">
        <v>140</v>
      </c>
      <c r="F9814" t="s">
        <v>140</v>
      </c>
      <c r="G9814" t="s">
        <v>140</v>
      </c>
      <c r="H9814" t="s">
        <v>140</v>
      </c>
      <c r="I9814" t="s">
        <v>140</v>
      </c>
      <c r="J9814" t="s">
        <v>799</v>
      </c>
      <c r="K9814" t="s">
        <v>799</v>
      </c>
      <c r="L9814" t="s">
        <v>140</v>
      </c>
      <c r="M9814" t="s">
        <v>798</v>
      </c>
      <c r="N9814" t="s">
        <v>140</v>
      </c>
      <c r="O9814" t="s">
        <v>140</v>
      </c>
    </row>
    <row r="9815" spans="1:18" x14ac:dyDescent="0.35">
      <c r="A9815" t="s">
        <v>32</v>
      </c>
      <c r="B9815" t="s">
        <v>1384</v>
      </c>
      <c r="C9815">
        <v>3763</v>
      </c>
      <c r="D9815" t="s">
        <v>775</v>
      </c>
      <c r="E9815" t="s">
        <v>1016</v>
      </c>
      <c r="F9815" t="s">
        <v>1009</v>
      </c>
      <c r="G9815" t="s">
        <v>996</v>
      </c>
      <c r="H9815" t="s">
        <v>949</v>
      </c>
      <c r="I9815" t="s">
        <v>1019</v>
      </c>
      <c r="J9815" t="s">
        <v>1063</v>
      </c>
      <c r="K9815" t="s">
        <v>940</v>
      </c>
      <c r="L9815" t="s">
        <v>949</v>
      </c>
      <c r="M9815" t="s">
        <v>1099</v>
      </c>
      <c r="N9815" t="s">
        <v>1007</v>
      </c>
      <c r="O9815" t="s">
        <v>1022</v>
      </c>
    </row>
    <row r="9816" spans="1:18" x14ac:dyDescent="0.35">
      <c r="A9816" t="s">
        <v>32</v>
      </c>
      <c r="B9816" t="s">
        <v>1385</v>
      </c>
      <c r="C9816">
        <v>1021</v>
      </c>
      <c r="D9816" t="s">
        <v>971</v>
      </c>
      <c r="E9816" t="s">
        <v>949</v>
      </c>
      <c r="F9816" t="s">
        <v>1046</v>
      </c>
      <c r="G9816" t="s">
        <v>1065</v>
      </c>
      <c r="H9816" t="s">
        <v>1070</v>
      </c>
      <c r="I9816" t="s">
        <v>1019</v>
      </c>
      <c r="J9816" t="s">
        <v>1051</v>
      </c>
      <c r="K9816" t="s">
        <v>903</v>
      </c>
      <c r="L9816" t="s">
        <v>1060</v>
      </c>
      <c r="M9816" t="s">
        <v>972</v>
      </c>
      <c r="N9816" t="s">
        <v>515</v>
      </c>
      <c r="O9816" t="s">
        <v>1016</v>
      </c>
    </row>
    <row r="9817" spans="1:18" x14ac:dyDescent="0.35">
      <c r="A9817" t="s">
        <v>32</v>
      </c>
      <c r="B9817" t="s">
        <v>1386</v>
      </c>
      <c r="C9817">
        <v>104</v>
      </c>
      <c r="D9817" t="s">
        <v>140</v>
      </c>
      <c r="E9817" t="s">
        <v>1048</v>
      </c>
      <c r="F9817" t="s">
        <v>838</v>
      </c>
      <c r="G9817" t="s">
        <v>643</v>
      </c>
      <c r="H9817" t="s">
        <v>1052</v>
      </c>
      <c r="I9817" t="s">
        <v>1065</v>
      </c>
      <c r="J9817" t="s">
        <v>1062</v>
      </c>
      <c r="K9817" t="s">
        <v>668</v>
      </c>
      <c r="L9817" t="s">
        <v>869</v>
      </c>
      <c r="M9817" t="s">
        <v>44</v>
      </c>
      <c r="N9817" t="s">
        <v>1061</v>
      </c>
      <c r="O9817" t="s">
        <v>140</v>
      </c>
    </row>
    <row r="9818" spans="1:18" x14ac:dyDescent="0.35">
      <c r="A9818" t="s">
        <v>32</v>
      </c>
      <c r="B9818" t="s">
        <v>339</v>
      </c>
      <c r="C9818">
        <v>38</v>
      </c>
      <c r="D9818" t="s">
        <v>286</v>
      </c>
      <c r="E9818" t="s">
        <v>140</v>
      </c>
      <c r="F9818" t="s">
        <v>140</v>
      </c>
      <c r="G9818" t="s">
        <v>1007</v>
      </c>
      <c r="H9818" t="s">
        <v>140</v>
      </c>
      <c r="I9818" t="s">
        <v>140</v>
      </c>
      <c r="J9818" t="s">
        <v>1047</v>
      </c>
      <c r="K9818" t="s">
        <v>1062</v>
      </c>
      <c r="L9818" t="s">
        <v>140</v>
      </c>
      <c r="M9818" t="s">
        <v>658</v>
      </c>
      <c r="N9818" t="s">
        <v>1021</v>
      </c>
      <c r="O9818" t="s">
        <v>140</v>
      </c>
    </row>
    <row r="9820" spans="1:18" x14ac:dyDescent="0.35">
      <c r="A9820" t="s">
        <v>1403</v>
      </c>
    </row>
    <row r="9821" spans="1:18" x14ac:dyDescent="0.35">
      <c r="A9821" t="s">
        <v>2</v>
      </c>
      <c r="B9821" t="s">
        <v>3</v>
      </c>
      <c r="C9821" t="s">
        <v>1404</v>
      </c>
      <c r="D9821" t="s">
        <v>1405</v>
      </c>
      <c r="E9821" t="s">
        <v>1406</v>
      </c>
      <c r="F9821" t="s">
        <v>1407</v>
      </c>
      <c r="G9821" t="s">
        <v>1408</v>
      </c>
      <c r="H9821" t="s">
        <v>1409</v>
      </c>
      <c r="I9821" t="s">
        <v>1410</v>
      </c>
      <c r="J9821" t="s">
        <v>1411</v>
      </c>
      <c r="K9821" t="s">
        <v>1412</v>
      </c>
      <c r="L9821" t="s">
        <v>1413</v>
      </c>
      <c r="M9821" t="s">
        <v>1414</v>
      </c>
      <c r="N9821" t="s">
        <v>1415</v>
      </c>
      <c r="O9821" t="s">
        <v>1416</v>
      </c>
      <c r="P9821" t="s">
        <v>1032</v>
      </c>
      <c r="Q9821" t="s">
        <v>1042</v>
      </c>
      <c r="R9821" t="s">
        <v>136</v>
      </c>
    </row>
    <row r="9822" spans="1:18" x14ac:dyDescent="0.35">
      <c r="A9822" t="s">
        <v>8</v>
      </c>
      <c r="B9822">
        <v>204</v>
      </c>
      <c r="C9822" t="s">
        <v>99</v>
      </c>
      <c r="D9822" t="s">
        <v>129</v>
      </c>
      <c r="E9822" t="s">
        <v>548</v>
      </c>
      <c r="F9822" t="s">
        <v>996</v>
      </c>
      <c r="G9822" t="s">
        <v>967</v>
      </c>
      <c r="H9822" t="s">
        <v>103</v>
      </c>
      <c r="I9822" t="s">
        <v>1057</v>
      </c>
      <c r="J9822" t="s">
        <v>107</v>
      </c>
      <c r="K9822" t="s">
        <v>1060</v>
      </c>
      <c r="L9822" t="s">
        <v>490</v>
      </c>
      <c r="M9822" t="s">
        <v>1045</v>
      </c>
      <c r="N9822" t="s">
        <v>1065</v>
      </c>
      <c r="O9822" t="s">
        <v>533</v>
      </c>
      <c r="P9822" t="s">
        <v>1070</v>
      </c>
      <c r="Q9822" t="s">
        <v>140</v>
      </c>
      <c r="R9822" t="s">
        <v>1014</v>
      </c>
    </row>
    <row r="9823" spans="1:18" x14ac:dyDescent="0.35">
      <c r="A9823" t="s">
        <v>9</v>
      </c>
      <c r="B9823">
        <v>201</v>
      </c>
      <c r="C9823" t="s">
        <v>1060</v>
      </c>
      <c r="D9823" t="s">
        <v>527</v>
      </c>
      <c r="E9823" t="s">
        <v>950</v>
      </c>
      <c r="F9823" t="s">
        <v>1048</v>
      </c>
      <c r="G9823" t="s">
        <v>838</v>
      </c>
      <c r="H9823" t="s">
        <v>1003</v>
      </c>
      <c r="I9823" t="s">
        <v>664</v>
      </c>
      <c r="J9823" t="s">
        <v>838</v>
      </c>
      <c r="K9823" t="s">
        <v>1068</v>
      </c>
      <c r="L9823" t="s">
        <v>991</v>
      </c>
      <c r="M9823" t="s">
        <v>1047</v>
      </c>
      <c r="N9823" t="s">
        <v>971</v>
      </c>
      <c r="O9823" t="s">
        <v>713</v>
      </c>
      <c r="P9823" t="s">
        <v>1055</v>
      </c>
      <c r="Q9823" t="s">
        <v>140</v>
      </c>
      <c r="R9823" t="s">
        <v>140</v>
      </c>
    </row>
    <row r="9824" spans="1:18" x14ac:dyDescent="0.35">
      <c r="A9824" t="s">
        <v>10</v>
      </c>
      <c r="B9824">
        <v>208</v>
      </c>
      <c r="C9824" t="s">
        <v>1052</v>
      </c>
      <c r="D9824" t="s">
        <v>527</v>
      </c>
      <c r="E9824" t="s">
        <v>1057</v>
      </c>
      <c r="F9824" t="s">
        <v>1060</v>
      </c>
      <c r="G9824" t="s">
        <v>1058</v>
      </c>
      <c r="H9824" t="s">
        <v>929</v>
      </c>
      <c r="I9824" t="s">
        <v>1055</v>
      </c>
      <c r="J9824" t="s">
        <v>1056</v>
      </c>
      <c r="K9824" t="s">
        <v>1048</v>
      </c>
      <c r="L9824" t="s">
        <v>521</v>
      </c>
      <c r="M9824" t="s">
        <v>1060</v>
      </c>
      <c r="N9824" t="s">
        <v>1045</v>
      </c>
      <c r="O9824" t="s">
        <v>347</v>
      </c>
      <c r="P9824" t="s">
        <v>1009</v>
      </c>
      <c r="Q9824" t="s">
        <v>1055</v>
      </c>
      <c r="R9824" t="s">
        <v>140</v>
      </c>
    </row>
    <row r="9825" spans="1:18" x14ac:dyDescent="0.35">
      <c r="A9825" t="s">
        <v>11</v>
      </c>
      <c r="B9825">
        <v>206</v>
      </c>
      <c r="C9825" t="s">
        <v>1047</v>
      </c>
      <c r="D9825" t="s">
        <v>574</v>
      </c>
      <c r="E9825" t="s">
        <v>950</v>
      </c>
      <c r="F9825" t="s">
        <v>1011</v>
      </c>
      <c r="G9825" t="s">
        <v>394</v>
      </c>
      <c r="H9825" t="s">
        <v>1068</v>
      </c>
      <c r="I9825" t="s">
        <v>940</v>
      </c>
      <c r="J9825" t="s">
        <v>988</v>
      </c>
      <c r="K9825" t="s">
        <v>1009</v>
      </c>
      <c r="L9825" t="s">
        <v>422</v>
      </c>
      <c r="M9825" t="s">
        <v>1054</v>
      </c>
      <c r="N9825" t="s">
        <v>1045</v>
      </c>
      <c r="O9825" t="s">
        <v>896</v>
      </c>
      <c r="P9825" t="s">
        <v>1060</v>
      </c>
      <c r="Q9825" t="s">
        <v>1013</v>
      </c>
      <c r="R9825" t="s">
        <v>140</v>
      </c>
    </row>
    <row r="9826" spans="1:18" x14ac:dyDescent="0.35">
      <c r="A9826" t="s">
        <v>12</v>
      </c>
      <c r="B9826">
        <v>209</v>
      </c>
      <c r="C9826" t="s">
        <v>1053</v>
      </c>
      <c r="D9826" t="s">
        <v>716</v>
      </c>
      <c r="E9826" t="s">
        <v>643</v>
      </c>
      <c r="F9826" t="s">
        <v>1067</v>
      </c>
      <c r="G9826" t="s">
        <v>991</v>
      </c>
      <c r="H9826" t="s">
        <v>755</v>
      </c>
      <c r="I9826" t="s">
        <v>107</v>
      </c>
      <c r="J9826" t="s">
        <v>641</v>
      </c>
      <c r="K9826" t="s">
        <v>1057</v>
      </c>
      <c r="L9826" t="s">
        <v>111</v>
      </c>
      <c r="M9826" t="s">
        <v>394</v>
      </c>
      <c r="N9826" t="s">
        <v>405</v>
      </c>
      <c r="O9826" t="s">
        <v>580</v>
      </c>
      <c r="P9826" t="s">
        <v>1003</v>
      </c>
      <c r="Q9826" t="s">
        <v>140</v>
      </c>
      <c r="R9826" t="s">
        <v>140</v>
      </c>
    </row>
    <row r="9827" spans="1:18" x14ac:dyDescent="0.35">
      <c r="A9827" t="s">
        <v>13</v>
      </c>
      <c r="B9827">
        <v>205</v>
      </c>
      <c r="C9827" t="s">
        <v>915</v>
      </c>
      <c r="D9827" t="s">
        <v>769</v>
      </c>
      <c r="E9827" t="s">
        <v>99</v>
      </c>
      <c r="F9827" t="s">
        <v>1047</v>
      </c>
      <c r="G9827" t="s">
        <v>838</v>
      </c>
      <c r="H9827" t="s">
        <v>1154</v>
      </c>
      <c r="I9827" t="s">
        <v>1064</v>
      </c>
      <c r="J9827" t="s">
        <v>1100</v>
      </c>
      <c r="K9827" t="s">
        <v>345</v>
      </c>
      <c r="L9827" t="s">
        <v>827</v>
      </c>
      <c r="M9827" t="s">
        <v>515</v>
      </c>
      <c r="N9827" t="s">
        <v>421</v>
      </c>
      <c r="O9827" t="s">
        <v>761</v>
      </c>
      <c r="P9827" t="s">
        <v>1062</v>
      </c>
      <c r="Q9827" t="s">
        <v>1010</v>
      </c>
      <c r="R9827" t="s">
        <v>140</v>
      </c>
    </row>
    <row r="9828" spans="1:18" x14ac:dyDescent="0.35">
      <c r="A9828" t="s">
        <v>14</v>
      </c>
      <c r="B9828">
        <v>202</v>
      </c>
      <c r="C9828" t="s">
        <v>125</v>
      </c>
      <c r="D9828" t="s">
        <v>1100</v>
      </c>
      <c r="E9828" t="s">
        <v>147</v>
      </c>
      <c r="F9828" t="s">
        <v>574</v>
      </c>
      <c r="G9828" t="s">
        <v>1056</v>
      </c>
      <c r="H9828" t="s">
        <v>953</v>
      </c>
      <c r="I9828" t="s">
        <v>875</v>
      </c>
      <c r="J9828" t="s">
        <v>1072</v>
      </c>
      <c r="K9828" t="s">
        <v>1070</v>
      </c>
      <c r="L9828" t="s">
        <v>317</v>
      </c>
      <c r="M9828" t="s">
        <v>983</v>
      </c>
      <c r="N9828" t="s">
        <v>729</v>
      </c>
      <c r="O9828" t="s">
        <v>272</v>
      </c>
      <c r="P9828" t="s">
        <v>394</v>
      </c>
      <c r="Q9828" t="s">
        <v>1008</v>
      </c>
      <c r="R9828" t="s">
        <v>140</v>
      </c>
    </row>
    <row r="9829" spans="1:18" x14ac:dyDescent="0.35">
      <c r="A9829" t="s">
        <v>15</v>
      </c>
      <c r="B9829">
        <v>206</v>
      </c>
      <c r="C9829" t="s">
        <v>394</v>
      </c>
      <c r="D9829" t="s">
        <v>716</v>
      </c>
      <c r="E9829" t="s">
        <v>942</v>
      </c>
      <c r="F9829" t="s">
        <v>1067</v>
      </c>
      <c r="G9829" t="s">
        <v>716</v>
      </c>
      <c r="H9829" t="s">
        <v>117</v>
      </c>
      <c r="I9829" t="s">
        <v>838</v>
      </c>
      <c r="J9829" t="s">
        <v>317</v>
      </c>
      <c r="K9829" t="s">
        <v>1020</v>
      </c>
      <c r="L9829" t="s">
        <v>917</v>
      </c>
      <c r="M9829" t="s">
        <v>1061</v>
      </c>
      <c r="N9829" t="s">
        <v>99</v>
      </c>
      <c r="O9829" t="s">
        <v>76</v>
      </c>
      <c r="P9829" t="s">
        <v>1047</v>
      </c>
      <c r="Q9829" t="s">
        <v>1013</v>
      </c>
      <c r="R9829" t="s">
        <v>140</v>
      </c>
    </row>
    <row r="9830" spans="1:18" x14ac:dyDescent="0.35">
      <c r="A9830" t="s">
        <v>16</v>
      </c>
      <c r="B9830">
        <v>206</v>
      </c>
      <c r="C9830" t="s">
        <v>1051</v>
      </c>
      <c r="D9830" t="s">
        <v>1064</v>
      </c>
      <c r="E9830" t="s">
        <v>1004</v>
      </c>
      <c r="F9830" t="s">
        <v>1012</v>
      </c>
      <c r="G9830" t="s">
        <v>1046</v>
      </c>
      <c r="H9830" t="s">
        <v>1066</v>
      </c>
      <c r="I9830" t="s">
        <v>1021</v>
      </c>
      <c r="J9830" t="s">
        <v>1017</v>
      </c>
      <c r="K9830" t="s">
        <v>939</v>
      </c>
      <c r="L9830" t="s">
        <v>522</v>
      </c>
      <c r="M9830" t="s">
        <v>940</v>
      </c>
      <c r="N9830" t="s">
        <v>1064</v>
      </c>
      <c r="O9830" t="s">
        <v>770</v>
      </c>
      <c r="P9830" t="s">
        <v>1011</v>
      </c>
      <c r="Q9830" t="s">
        <v>1010</v>
      </c>
      <c r="R9830" t="s">
        <v>140</v>
      </c>
    </row>
    <row r="9831" spans="1:18" x14ac:dyDescent="0.35">
      <c r="A9831" t="s">
        <v>17</v>
      </c>
      <c r="B9831">
        <v>202</v>
      </c>
      <c r="C9831" t="s">
        <v>664</v>
      </c>
      <c r="D9831" t="s">
        <v>660</v>
      </c>
      <c r="E9831" t="s">
        <v>875</v>
      </c>
      <c r="F9831" t="s">
        <v>1051</v>
      </c>
      <c r="G9831" t="s">
        <v>664</v>
      </c>
      <c r="H9831" t="s">
        <v>1049</v>
      </c>
      <c r="I9831" t="s">
        <v>1044</v>
      </c>
      <c r="J9831" t="s">
        <v>394</v>
      </c>
      <c r="K9831" t="s">
        <v>1066</v>
      </c>
      <c r="L9831" t="s">
        <v>551</v>
      </c>
      <c r="M9831" t="s">
        <v>1062</v>
      </c>
      <c r="N9831" t="s">
        <v>527</v>
      </c>
      <c r="O9831" t="s">
        <v>78</v>
      </c>
      <c r="P9831" t="s">
        <v>824</v>
      </c>
      <c r="Q9831" t="s">
        <v>1063</v>
      </c>
      <c r="R9831" t="s">
        <v>140</v>
      </c>
    </row>
    <row r="9832" spans="1:18" x14ac:dyDescent="0.35">
      <c r="A9832" t="s">
        <v>18</v>
      </c>
      <c r="B9832">
        <v>205</v>
      </c>
      <c r="C9832" t="s">
        <v>1003</v>
      </c>
      <c r="D9832" t="s">
        <v>527</v>
      </c>
      <c r="E9832" t="s">
        <v>1062</v>
      </c>
      <c r="F9832" t="s">
        <v>939</v>
      </c>
      <c r="G9832" t="s">
        <v>838</v>
      </c>
      <c r="H9832" t="s">
        <v>1064</v>
      </c>
      <c r="I9832" t="s">
        <v>1070</v>
      </c>
      <c r="J9832" t="s">
        <v>1062</v>
      </c>
      <c r="K9832" t="s">
        <v>869</v>
      </c>
      <c r="L9832" t="s">
        <v>522</v>
      </c>
      <c r="M9832" t="s">
        <v>869</v>
      </c>
      <c r="N9832" t="s">
        <v>109</v>
      </c>
      <c r="O9832" t="s">
        <v>313</v>
      </c>
      <c r="P9832" t="s">
        <v>971</v>
      </c>
      <c r="Q9832" t="s">
        <v>775</v>
      </c>
      <c r="R9832" t="s">
        <v>140</v>
      </c>
    </row>
    <row r="9833" spans="1:18" x14ac:dyDescent="0.35">
      <c r="A9833" t="s">
        <v>19</v>
      </c>
      <c r="B9833">
        <v>206</v>
      </c>
      <c r="C9833" t="s">
        <v>1003</v>
      </c>
      <c r="D9833" t="s">
        <v>971</v>
      </c>
      <c r="E9833" t="s">
        <v>971</v>
      </c>
      <c r="F9833" t="s">
        <v>949</v>
      </c>
      <c r="G9833" t="s">
        <v>527</v>
      </c>
      <c r="H9833" t="s">
        <v>1045</v>
      </c>
      <c r="I9833" t="s">
        <v>1013</v>
      </c>
      <c r="J9833" t="s">
        <v>660</v>
      </c>
      <c r="K9833" t="s">
        <v>1066</v>
      </c>
      <c r="L9833" t="s">
        <v>269</v>
      </c>
      <c r="M9833" t="s">
        <v>903</v>
      </c>
      <c r="N9833" t="s">
        <v>1059</v>
      </c>
      <c r="O9833" t="s">
        <v>605</v>
      </c>
      <c r="P9833" t="s">
        <v>1064</v>
      </c>
      <c r="Q9833" t="s">
        <v>1043</v>
      </c>
      <c r="R9833" t="s">
        <v>140</v>
      </c>
    </row>
    <row r="9834" spans="1:18" x14ac:dyDescent="0.35">
      <c r="A9834" t="s">
        <v>20</v>
      </c>
      <c r="B9834">
        <v>205</v>
      </c>
      <c r="C9834" t="s">
        <v>1060</v>
      </c>
      <c r="D9834" t="s">
        <v>801</v>
      </c>
      <c r="E9834" t="s">
        <v>1062</v>
      </c>
      <c r="F9834" t="s">
        <v>919</v>
      </c>
      <c r="G9834" t="s">
        <v>1023</v>
      </c>
      <c r="H9834" t="s">
        <v>109</v>
      </c>
      <c r="I9834" t="s">
        <v>1062</v>
      </c>
      <c r="J9834" t="s">
        <v>664</v>
      </c>
      <c r="K9834" t="s">
        <v>939</v>
      </c>
      <c r="L9834" t="s">
        <v>942</v>
      </c>
      <c r="M9834" t="s">
        <v>515</v>
      </c>
      <c r="N9834" t="s">
        <v>1064</v>
      </c>
      <c r="O9834" t="s">
        <v>361</v>
      </c>
      <c r="P9834" t="s">
        <v>458</v>
      </c>
      <c r="Q9834" t="s">
        <v>1022</v>
      </c>
      <c r="R9834" t="s">
        <v>1054</v>
      </c>
    </row>
    <row r="9835" spans="1:18" x14ac:dyDescent="0.35">
      <c r="A9835" t="s">
        <v>21</v>
      </c>
      <c r="B9835">
        <v>209</v>
      </c>
      <c r="C9835" t="s">
        <v>838</v>
      </c>
      <c r="D9835" t="s">
        <v>1065</v>
      </c>
      <c r="E9835" t="s">
        <v>1059</v>
      </c>
      <c r="F9835" t="s">
        <v>515</v>
      </c>
      <c r="G9835" t="s">
        <v>940</v>
      </c>
      <c r="H9835" t="s">
        <v>1047</v>
      </c>
      <c r="I9835" t="s">
        <v>1047</v>
      </c>
      <c r="J9835" t="s">
        <v>1047</v>
      </c>
      <c r="K9835" t="s">
        <v>1017</v>
      </c>
      <c r="L9835" t="s">
        <v>1013</v>
      </c>
      <c r="M9835" t="s">
        <v>1007</v>
      </c>
      <c r="N9835" t="s">
        <v>1003</v>
      </c>
      <c r="O9835" t="s">
        <v>420</v>
      </c>
      <c r="P9835" t="s">
        <v>919</v>
      </c>
      <c r="Q9835" t="s">
        <v>1013</v>
      </c>
      <c r="R9835" t="s">
        <v>140</v>
      </c>
    </row>
    <row r="9836" spans="1:18" x14ac:dyDescent="0.35">
      <c r="A9836" t="s">
        <v>22</v>
      </c>
      <c r="B9836">
        <v>209</v>
      </c>
      <c r="C9836" t="s">
        <v>939</v>
      </c>
      <c r="D9836" t="s">
        <v>1007</v>
      </c>
      <c r="E9836" t="s">
        <v>1052</v>
      </c>
      <c r="F9836" t="s">
        <v>1054</v>
      </c>
      <c r="G9836" t="s">
        <v>1068</v>
      </c>
      <c r="H9836" t="s">
        <v>1064</v>
      </c>
      <c r="I9836" t="s">
        <v>775</v>
      </c>
      <c r="J9836" t="s">
        <v>1064</v>
      </c>
      <c r="K9836" t="s">
        <v>1058</v>
      </c>
      <c r="L9836" t="s">
        <v>111</v>
      </c>
      <c r="M9836" t="s">
        <v>1046</v>
      </c>
      <c r="N9836" t="s">
        <v>869</v>
      </c>
      <c r="O9836" t="s">
        <v>793</v>
      </c>
      <c r="P9836" t="s">
        <v>1007</v>
      </c>
      <c r="Q9836" t="s">
        <v>1014</v>
      </c>
      <c r="R9836" t="s">
        <v>140</v>
      </c>
    </row>
    <row r="9837" spans="1:18" x14ac:dyDescent="0.35">
      <c r="A9837" t="s">
        <v>23</v>
      </c>
      <c r="B9837">
        <v>204</v>
      </c>
      <c r="C9837" t="s">
        <v>123</v>
      </c>
      <c r="D9837" t="s">
        <v>893</v>
      </c>
      <c r="E9837" t="s">
        <v>129</v>
      </c>
      <c r="F9837" t="s">
        <v>869</v>
      </c>
      <c r="G9837" t="s">
        <v>1065</v>
      </c>
      <c r="H9837" t="s">
        <v>716</v>
      </c>
      <c r="I9837" t="s">
        <v>838</v>
      </c>
      <c r="J9837" t="s">
        <v>915</v>
      </c>
      <c r="K9837" t="s">
        <v>1066</v>
      </c>
      <c r="L9837" t="s">
        <v>953</v>
      </c>
      <c r="M9837" t="s">
        <v>824</v>
      </c>
      <c r="N9837" t="s">
        <v>788</v>
      </c>
      <c r="O9837" t="s">
        <v>424</v>
      </c>
      <c r="P9837" t="s">
        <v>824</v>
      </c>
      <c r="Q9837" t="s">
        <v>1055</v>
      </c>
      <c r="R9837" t="s">
        <v>140</v>
      </c>
    </row>
    <row r="9838" spans="1:18" x14ac:dyDescent="0.35">
      <c r="A9838" t="s">
        <v>24</v>
      </c>
      <c r="B9838">
        <v>207</v>
      </c>
      <c r="C9838" t="s">
        <v>996</v>
      </c>
      <c r="D9838" t="s">
        <v>1073</v>
      </c>
      <c r="E9838" t="s">
        <v>1068</v>
      </c>
      <c r="F9838" t="s">
        <v>1098</v>
      </c>
      <c r="G9838" t="s">
        <v>1018</v>
      </c>
      <c r="H9838" t="s">
        <v>1061</v>
      </c>
      <c r="I9838" t="s">
        <v>1062</v>
      </c>
      <c r="J9838" t="s">
        <v>515</v>
      </c>
      <c r="K9838" t="s">
        <v>954</v>
      </c>
      <c r="L9838" t="s">
        <v>664</v>
      </c>
      <c r="M9838" t="s">
        <v>971</v>
      </c>
      <c r="N9838" t="s">
        <v>869</v>
      </c>
      <c r="O9838" t="s">
        <v>143</v>
      </c>
      <c r="P9838" t="s">
        <v>869</v>
      </c>
      <c r="Q9838" t="s">
        <v>949</v>
      </c>
      <c r="R9838" t="s">
        <v>1013</v>
      </c>
    </row>
    <row r="9839" spans="1:18" x14ac:dyDescent="0.35">
      <c r="A9839" t="s">
        <v>25</v>
      </c>
      <c r="B9839">
        <v>203</v>
      </c>
      <c r="C9839" t="s">
        <v>971</v>
      </c>
      <c r="D9839" t="s">
        <v>996</v>
      </c>
      <c r="E9839" t="s">
        <v>1064</v>
      </c>
      <c r="F9839" t="s">
        <v>949</v>
      </c>
      <c r="G9839" t="s">
        <v>1023</v>
      </c>
      <c r="H9839" t="s">
        <v>1060</v>
      </c>
      <c r="I9839" t="s">
        <v>1060</v>
      </c>
      <c r="J9839" t="s">
        <v>1007</v>
      </c>
      <c r="K9839" t="s">
        <v>1018</v>
      </c>
      <c r="L9839" t="s">
        <v>716</v>
      </c>
      <c r="M9839" t="s">
        <v>1018</v>
      </c>
      <c r="N9839" t="s">
        <v>1060</v>
      </c>
      <c r="O9839" t="s">
        <v>672</v>
      </c>
      <c r="P9839" t="s">
        <v>919</v>
      </c>
      <c r="Q9839" t="s">
        <v>1013</v>
      </c>
      <c r="R9839" t="s">
        <v>140</v>
      </c>
    </row>
    <row r="9840" spans="1:18" x14ac:dyDescent="0.35">
      <c r="A9840" t="s">
        <v>26</v>
      </c>
      <c r="B9840">
        <v>201</v>
      </c>
      <c r="C9840" t="s">
        <v>971</v>
      </c>
      <c r="D9840" t="s">
        <v>660</v>
      </c>
      <c r="E9840" t="s">
        <v>515</v>
      </c>
      <c r="F9840" t="s">
        <v>1048</v>
      </c>
      <c r="G9840" t="s">
        <v>869</v>
      </c>
      <c r="H9840" t="s">
        <v>89</v>
      </c>
      <c r="I9840" t="s">
        <v>824</v>
      </c>
      <c r="J9840" t="s">
        <v>501</v>
      </c>
      <c r="K9840" t="s">
        <v>954</v>
      </c>
      <c r="L9840" t="s">
        <v>718</v>
      </c>
      <c r="M9840" t="s">
        <v>501</v>
      </c>
      <c r="N9840" t="s">
        <v>929</v>
      </c>
      <c r="O9840" t="s">
        <v>361</v>
      </c>
      <c r="P9840" t="s">
        <v>919</v>
      </c>
      <c r="Q9840" t="s">
        <v>140</v>
      </c>
      <c r="R9840" t="s">
        <v>140</v>
      </c>
    </row>
    <row r="9841" spans="1:19" x14ac:dyDescent="0.35">
      <c r="A9841" t="s">
        <v>27</v>
      </c>
      <c r="B9841">
        <v>204</v>
      </c>
      <c r="C9841" t="s">
        <v>954</v>
      </c>
      <c r="D9841" t="s">
        <v>939</v>
      </c>
      <c r="E9841" t="s">
        <v>1048</v>
      </c>
      <c r="F9841" t="s">
        <v>949</v>
      </c>
      <c r="G9841" t="s">
        <v>1098</v>
      </c>
      <c r="H9841" t="s">
        <v>1048</v>
      </c>
      <c r="I9841" t="s">
        <v>1052</v>
      </c>
      <c r="J9841" t="s">
        <v>1017</v>
      </c>
      <c r="K9841" t="s">
        <v>1054</v>
      </c>
      <c r="L9841" t="s">
        <v>985</v>
      </c>
      <c r="M9841" t="s">
        <v>1019</v>
      </c>
      <c r="N9841" t="s">
        <v>954</v>
      </c>
      <c r="O9841" t="s">
        <v>638</v>
      </c>
      <c r="P9841" t="s">
        <v>1063</v>
      </c>
      <c r="Q9841" t="s">
        <v>1014</v>
      </c>
      <c r="R9841" t="s">
        <v>140</v>
      </c>
    </row>
    <row r="9842" spans="1:19" x14ac:dyDescent="0.35">
      <c r="A9842" t="s">
        <v>28</v>
      </c>
      <c r="B9842">
        <v>207</v>
      </c>
      <c r="C9842" t="s">
        <v>988</v>
      </c>
      <c r="D9842" t="s">
        <v>527</v>
      </c>
      <c r="E9842" t="s">
        <v>458</v>
      </c>
      <c r="F9842" t="s">
        <v>1020</v>
      </c>
      <c r="G9842" t="s">
        <v>801</v>
      </c>
      <c r="H9842" t="s">
        <v>91</v>
      </c>
      <c r="I9842" t="s">
        <v>1023</v>
      </c>
      <c r="J9842" t="s">
        <v>317</v>
      </c>
      <c r="K9842" t="s">
        <v>1014</v>
      </c>
      <c r="L9842" t="s">
        <v>991</v>
      </c>
      <c r="M9842" t="s">
        <v>527</v>
      </c>
      <c r="N9842" t="s">
        <v>1018</v>
      </c>
      <c r="O9842" t="s">
        <v>280</v>
      </c>
      <c r="P9842" t="s">
        <v>660</v>
      </c>
      <c r="Q9842" t="s">
        <v>1014</v>
      </c>
      <c r="R9842" t="s">
        <v>1016</v>
      </c>
    </row>
    <row r="9843" spans="1:19" x14ac:dyDescent="0.35">
      <c r="A9843" t="s">
        <v>29</v>
      </c>
      <c r="B9843">
        <v>203</v>
      </c>
      <c r="C9843" t="s">
        <v>1052</v>
      </c>
      <c r="D9843" t="s">
        <v>664</v>
      </c>
      <c r="E9843" t="s">
        <v>515</v>
      </c>
      <c r="F9843" t="s">
        <v>1058</v>
      </c>
      <c r="G9843" t="s">
        <v>1050</v>
      </c>
      <c r="H9843" t="s">
        <v>929</v>
      </c>
      <c r="I9843" t="s">
        <v>1051</v>
      </c>
      <c r="J9843" t="s">
        <v>875</v>
      </c>
      <c r="K9843" t="s">
        <v>1011</v>
      </c>
      <c r="L9843" t="s">
        <v>595</v>
      </c>
      <c r="M9843" t="s">
        <v>1048</v>
      </c>
      <c r="N9843" t="s">
        <v>1044</v>
      </c>
      <c r="O9843" t="s">
        <v>753</v>
      </c>
      <c r="P9843" t="s">
        <v>1046</v>
      </c>
      <c r="Q9843" t="s">
        <v>140</v>
      </c>
      <c r="R9843" t="s">
        <v>140</v>
      </c>
    </row>
    <row r="9844" spans="1:19" x14ac:dyDescent="0.35">
      <c r="A9844" t="s">
        <v>30</v>
      </c>
      <c r="B9844">
        <v>202</v>
      </c>
      <c r="C9844" t="s">
        <v>1066</v>
      </c>
      <c r="D9844" t="s">
        <v>1062</v>
      </c>
      <c r="E9844" t="s">
        <v>1060</v>
      </c>
      <c r="F9844" t="s">
        <v>949</v>
      </c>
      <c r="G9844" t="s">
        <v>1073</v>
      </c>
      <c r="H9844" t="s">
        <v>515</v>
      </c>
      <c r="I9844" t="s">
        <v>1043</v>
      </c>
      <c r="J9844" t="s">
        <v>1066</v>
      </c>
      <c r="K9844" t="s">
        <v>1051</v>
      </c>
      <c r="L9844" t="s">
        <v>121</v>
      </c>
      <c r="M9844" t="s">
        <v>1050</v>
      </c>
      <c r="N9844" t="s">
        <v>1051</v>
      </c>
      <c r="O9844" t="s">
        <v>324</v>
      </c>
      <c r="P9844" t="s">
        <v>1058</v>
      </c>
      <c r="Q9844" t="s">
        <v>1008</v>
      </c>
      <c r="R9844" t="s">
        <v>140</v>
      </c>
    </row>
    <row r="9845" spans="1:19" x14ac:dyDescent="0.35">
      <c r="A9845" t="s">
        <v>31</v>
      </c>
      <c r="B9845">
        <v>207</v>
      </c>
      <c r="C9845" t="s">
        <v>812</v>
      </c>
      <c r="D9845" t="s">
        <v>286</v>
      </c>
      <c r="E9845" t="s">
        <v>893</v>
      </c>
      <c r="F9845" t="s">
        <v>983</v>
      </c>
      <c r="G9845" t="s">
        <v>517</v>
      </c>
      <c r="H9845" t="s">
        <v>1085</v>
      </c>
      <c r="I9845" t="s">
        <v>973</v>
      </c>
      <c r="J9845" t="s">
        <v>103</v>
      </c>
      <c r="K9845" t="s">
        <v>147</v>
      </c>
      <c r="L9845" t="s">
        <v>1139</v>
      </c>
      <c r="M9845" t="s">
        <v>929</v>
      </c>
      <c r="N9845" t="s">
        <v>860</v>
      </c>
      <c r="O9845" t="s">
        <v>851</v>
      </c>
      <c r="P9845" t="s">
        <v>1003</v>
      </c>
      <c r="Q9845" t="s">
        <v>1014</v>
      </c>
      <c r="R9845" t="s">
        <v>140</v>
      </c>
    </row>
    <row r="9846" spans="1:19" x14ac:dyDescent="0.35">
      <c r="A9846" t="s">
        <v>32</v>
      </c>
      <c r="B9846">
        <v>4921</v>
      </c>
      <c r="C9846" t="s">
        <v>1045</v>
      </c>
      <c r="D9846" t="s">
        <v>824</v>
      </c>
      <c r="E9846" t="s">
        <v>1056</v>
      </c>
      <c r="F9846" t="s">
        <v>971</v>
      </c>
      <c r="G9846" t="s">
        <v>875</v>
      </c>
      <c r="H9846" t="s">
        <v>501</v>
      </c>
      <c r="I9846" t="s">
        <v>515</v>
      </c>
      <c r="J9846" t="s">
        <v>1067</v>
      </c>
      <c r="K9846" t="s">
        <v>1020</v>
      </c>
      <c r="L9846" t="s">
        <v>517</v>
      </c>
      <c r="M9846" t="s">
        <v>660</v>
      </c>
      <c r="N9846" t="s">
        <v>977</v>
      </c>
      <c r="O9846" t="s">
        <v>60</v>
      </c>
      <c r="P9846" t="s">
        <v>515</v>
      </c>
      <c r="Q9846" t="s">
        <v>1009</v>
      </c>
      <c r="R9846" t="s">
        <v>1008</v>
      </c>
    </row>
    <row r="9848" spans="1:19" x14ac:dyDescent="0.35">
      <c r="A9848" t="s">
        <v>1417</v>
      </c>
    </row>
    <row r="9849" spans="1:19" x14ac:dyDescent="0.35">
      <c r="A9849" t="s">
        <v>2</v>
      </c>
      <c r="B9849" t="s">
        <v>1136</v>
      </c>
      <c r="C9849" t="s">
        <v>3</v>
      </c>
      <c r="D9849" t="s">
        <v>1404</v>
      </c>
      <c r="E9849" t="s">
        <v>1405</v>
      </c>
      <c r="F9849" t="s">
        <v>1406</v>
      </c>
      <c r="G9849" t="s">
        <v>1407</v>
      </c>
      <c r="H9849" t="s">
        <v>1408</v>
      </c>
      <c r="I9849" t="s">
        <v>1409</v>
      </c>
      <c r="J9849" t="s">
        <v>1410</v>
      </c>
      <c r="K9849" t="s">
        <v>1411</v>
      </c>
      <c r="L9849" t="s">
        <v>1412</v>
      </c>
      <c r="M9849" t="s">
        <v>1413</v>
      </c>
      <c r="N9849" t="s">
        <v>1414</v>
      </c>
      <c r="O9849" t="s">
        <v>1415</v>
      </c>
      <c r="P9849" t="s">
        <v>1416</v>
      </c>
      <c r="Q9849" t="s">
        <v>1032</v>
      </c>
      <c r="R9849" t="s">
        <v>1042</v>
      </c>
      <c r="S9849" t="s">
        <v>136</v>
      </c>
    </row>
    <row r="9850" spans="1:19" x14ac:dyDescent="0.35">
      <c r="A9850" t="s">
        <v>8</v>
      </c>
      <c r="B9850" t="s">
        <v>1126</v>
      </c>
      <c r="C9850">
        <v>92</v>
      </c>
      <c r="D9850" t="s">
        <v>1065</v>
      </c>
      <c r="E9850" t="s">
        <v>115</v>
      </c>
      <c r="F9850" t="s">
        <v>125</v>
      </c>
      <c r="G9850" t="s">
        <v>109</v>
      </c>
      <c r="H9850" t="s">
        <v>985</v>
      </c>
      <c r="I9850" t="s">
        <v>788</v>
      </c>
      <c r="J9850" t="s">
        <v>1003</v>
      </c>
      <c r="K9850" t="s">
        <v>1059</v>
      </c>
      <c r="L9850" t="s">
        <v>1048</v>
      </c>
      <c r="M9850" t="s">
        <v>993</v>
      </c>
      <c r="N9850" t="s">
        <v>1067</v>
      </c>
      <c r="O9850" t="s">
        <v>123</v>
      </c>
      <c r="P9850" t="s">
        <v>487</v>
      </c>
      <c r="Q9850" t="s">
        <v>996</v>
      </c>
      <c r="R9850" t="s">
        <v>140</v>
      </c>
      <c r="S9850" t="s">
        <v>140</v>
      </c>
    </row>
    <row r="9851" spans="1:19" x14ac:dyDescent="0.35">
      <c r="A9851" t="s">
        <v>8</v>
      </c>
      <c r="B9851" t="s">
        <v>1127</v>
      </c>
      <c r="C9851">
        <v>111</v>
      </c>
      <c r="D9851" t="s">
        <v>91</v>
      </c>
      <c r="E9851" t="s">
        <v>574</v>
      </c>
      <c r="F9851" t="s">
        <v>915</v>
      </c>
      <c r="G9851" t="s">
        <v>1055</v>
      </c>
      <c r="H9851" t="s">
        <v>458</v>
      </c>
      <c r="I9851" t="s">
        <v>111</v>
      </c>
      <c r="J9851" t="s">
        <v>903</v>
      </c>
      <c r="K9851" t="s">
        <v>1104</v>
      </c>
      <c r="L9851" t="s">
        <v>1051</v>
      </c>
      <c r="M9851" t="s">
        <v>968</v>
      </c>
      <c r="N9851" t="s">
        <v>660</v>
      </c>
      <c r="O9851" t="s">
        <v>660</v>
      </c>
      <c r="P9851" t="s">
        <v>813</v>
      </c>
      <c r="Q9851" t="s">
        <v>1047</v>
      </c>
      <c r="R9851" t="s">
        <v>140</v>
      </c>
      <c r="S9851" t="s">
        <v>1054</v>
      </c>
    </row>
    <row r="9852" spans="1:19" x14ac:dyDescent="0.35">
      <c r="A9852" t="s">
        <v>8</v>
      </c>
      <c r="B9852" t="s">
        <v>339</v>
      </c>
      <c r="C9852">
        <v>1</v>
      </c>
      <c r="D9852" t="s">
        <v>140</v>
      </c>
      <c r="E9852" t="s">
        <v>140</v>
      </c>
      <c r="F9852" t="s">
        <v>140</v>
      </c>
      <c r="G9852" t="s">
        <v>140</v>
      </c>
      <c r="H9852" t="s">
        <v>140</v>
      </c>
      <c r="I9852" t="s">
        <v>140</v>
      </c>
      <c r="J9852" t="s">
        <v>140</v>
      </c>
      <c r="K9852" t="s">
        <v>140</v>
      </c>
      <c r="L9852" t="s">
        <v>140</v>
      </c>
      <c r="M9852" t="s">
        <v>177</v>
      </c>
      <c r="N9852" t="s">
        <v>140</v>
      </c>
      <c r="O9852" t="s">
        <v>140</v>
      </c>
      <c r="P9852" t="s">
        <v>140</v>
      </c>
      <c r="Q9852" t="s">
        <v>140</v>
      </c>
      <c r="R9852" t="s">
        <v>140</v>
      </c>
      <c r="S9852" t="s">
        <v>140</v>
      </c>
    </row>
    <row r="9853" spans="1:19" x14ac:dyDescent="0.35">
      <c r="A9853" t="s">
        <v>9</v>
      </c>
      <c r="B9853" t="s">
        <v>1126</v>
      </c>
      <c r="C9853">
        <v>77</v>
      </c>
      <c r="D9853" t="s">
        <v>954</v>
      </c>
      <c r="E9853" t="s">
        <v>1062</v>
      </c>
      <c r="F9853" t="s">
        <v>1098</v>
      </c>
      <c r="G9853" t="s">
        <v>1098</v>
      </c>
      <c r="H9853" t="s">
        <v>977</v>
      </c>
      <c r="I9853" t="s">
        <v>988</v>
      </c>
      <c r="J9853" t="s">
        <v>458</v>
      </c>
      <c r="K9853" t="s">
        <v>1053</v>
      </c>
      <c r="L9853" t="s">
        <v>660</v>
      </c>
      <c r="M9853" t="s">
        <v>129</v>
      </c>
      <c r="N9853" t="s">
        <v>501</v>
      </c>
      <c r="O9853" t="s">
        <v>733</v>
      </c>
      <c r="P9853" t="s">
        <v>567</v>
      </c>
      <c r="Q9853" t="s">
        <v>949</v>
      </c>
      <c r="R9853" t="s">
        <v>140</v>
      </c>
      <c r="S9853" t="s">
        <v>140</v>
      </c>
    </row>
    <row r="9854" spans="1:19" x14ac:dyDescent="0.35">
      <c r="A9854" t="s">
        <v>9</v>
      </c>
      <c r="B9854" t="s">
        <v>1127</v>
      </c>
      <c r="C9854">
        <v>118</v>
      </c>
      <c r="D9854" t="s">
        <v>1007</v>
      </c>
      <c r="E9854" t="s">
        <v>501</v>
      </c>
      <c r="F9854" t="s">
        <v>527</v>
      </c>
      <c r="G9854" t="s">
        <v>919</v>
      </c>
      <c r="H9854" t="s">
        <v>1045</v>
      </c>
      <c r="I9854" t="s">
        <v>988</v>
      </c>
      <c r="J9854" t="s">
        <v>1047</v>
      </c>
      <c r="K9854" t="s">
        <v>733</v>
      </c>
      <c r="L9854" t="s">
        <v>1051</v>
      </c>
      <c r="M9854" t="s">
        <v>1059</v>
      </c>
      <c r="N9854" t="s">
        <v>971</v>
      </c>
      <c r="O9854" t="s">
        <v>1046</v>
      </c>
      <c r="P9854" t="s">
        <v>520</v>
      </c>
      <c r="Q9854" t="s">
        <v>1058</v>
      </c>
      <c r="R9854" t="s">
        <v>140</v>
      </c>
      <c r="S9854" t="s">
        <v>140</v>
      </c>
    </row>
    <row r="9855" spans="1:19" x14ac:dyDescent="0.35">
      <c r="A9855" t="s">
        <v>9</v>
      </c>
      <c r="B9855" t="s">
        <v>339</v>
      </c>
      <c r="C9855">
        <v>6</v>
      </c>
      <c r="D9855" t="s">
        <v>140</v>
      </c>
      <c r="E9855" t="s">
        <v>140</v>
      </c>
      <c r="F9855" t="s">
        <v>140</v>
      </c>
      <c r="G9855" t="s">
        <v>140</v>
      </c>
      <c r="H9855" t="s">
        <v>140</v>
      </c>
      <c r="I9855" t="s">
        <v>140</v>
      </c>
      <c r="J9855" t="s">
        <v>140</v>
      </c>
      <c r="K9855" t="s">
        <v>140</v>
      </c>
      <c r="L9855" t="s">
        <v>140</v>
      </c>
      <c r="M9855" t="s">
        <v>728</v>
      </c>
      <c r="N9855" t="s">
        <v>140</v>
      </c>
      <c r="O9855" t="s">
        <v>140</v>
      </c>
      <c r="P9855" t="s">
        <v>945</v>
      </c>
      <c r="Q9855" t="s">
        <v>140</v>
      </c>
      <c r="R9855" t="s">
        <v>140</v>
      </c>
      <c r="S9855" t="s">
        <v>140</v>
      </c>
    </row>
    <row r="9856" spans="1:19" x14ac:dyDescent="0.35">
      <c r="A9856" t="s">
        <v>10</v>
      </c>
      <c r="B9856" t="s">
        <v>1126</v>
      </c>
      <c r="C9856">
        <v>93</v>
      </c>
      <c r="D9856" t="s">
        <v>660</v>
      </c>
      <c r="E9856" t="s">
        <v>824</v>
      </c>
      <c r="F9856" t="s">
        <v>1018</v>
      </c>
      <c r="G9856" t="s">
        <v>1098</v>
      </c>
      <c r="H9856" t="s">
        <v>1020</v>
      </c>
      <c r="I9856" t="s">
        <v>643</v>
      </c>
      <c r="J9856" t="s">
        <v>940</v>
      </c>
      <c r="K9856" t="s">
        <v>716</v>
      </c>
      <c r="L9856" t="s">
        <v>996</v>
      </c>
      <c r="M9856" t="s">
        <v>826</v>
      </c>
      <c r="N9856" t="s">
        <v>919</v>
      </c>
      <c r="O9856" t="s">
        <v>515</v>
      </c>
      <c r="P9856" t="s">
        <v>575</v>
      </c>
      <c r="Q9856" t="s">
        <v>1063</v>
      </c>
      <c r="R9856" t="s">
        <v>140</v>
      </c>
      <c r="S9856" t="s">
        <v>140</v>
      </c>
    </row>
    <row r="9857" spans="1:19" x14ac:dyDescent="0.35">
      <c r="A9857" t="s">
        <v>10</v>
      </c>
      <c r="B9857" t="s">
        <v>1127</v>
      </c>
      <c r="C9857">
        <v>105</v>
      </c>
      <c r="D9857" t="s">
        <v>1060</v>
      </c>
      <c r="E9857" t="s">
        <v>1057</v>
      </c>
      <c r="F9857" t="s">
        <v>109</v>
      </c>
      <c r="G9857" t="s">
        <v>515</v>
      </c>
      <c r="H9857" t="s">
        <v>1098</v>
      </c>
      <c r="I9857" t="s">
        <v>1050</v>
      </c>
      <c r="J9857" t="s">
        <v>1016</v>
      </c>
      <c r="K9857" t="s">
        <v>1046</v>
      </c>
      <c r="L9857" t="s">
        <v>1043</v>
      </c>
      <c r="M9857" t="s">
        <v>867</v>
      </c>
      <c r="N9857" t="s">
        <v>954</v>
      </c>
      <c r="O9857" t="s">
        <v>977</v>
      </c>
      <c r="P9857" t="s">
        <v>454</v>
      </c>
      <c r="Q9857" t="s">
        <v>1010</v>
      </c>
      <c r="R9857" t="s">
        <v>1098</v>
      </c>
      <c r="S9857" t="s">
        <v>140</v>
      </c>
    </row>
    <row r="9858" spans="1:19" x14ac:dyDescent="0.35">
      <c r="A9858" t="s">
        <v>10</v>
      </c>
      <c r="B9858" t="s">
        <v>339</v>
      </c>
      <c r="C9858">
        <v>10</v>
      </c>
      <c r="D9858" t="s">
        <v>1004</v>
      </c>
      <c r="E9858" t="s">
        <v>1004</v>
      </c>
      <c r="F9858" t="s">
        <v>1004</v>
      </c>
      <c r="G9858" t="s">
        <v>140</v>
      </c>
      <c r="H9858" t="s">
        <v>140</v>
      </c>
      <c r="I9858" t="s">
        <v>95</v>
      </c>
      <c r="J9858" t="s">
        <v>95</v>
      </c>
      <c r="K9858" t="s">
        <v>95</v>
      </c>
      <c r="L9858" t="s">
        <v>140</v>
      </c>
      <c r="M9858" t="s">
        <v>860</v>
      </c>
      <c r="N9858" t="s">
        <v>140</v>
      </c>
      <c r="O9858" t="s">
        <v>1004</v>
      </c>
      <c r="P9858" t="s">
        <v>798</v>
      </c>
      <c r="Q9858" t="s">
        <v>140</v>
      </c>
      <c r="R9858" t="s">
        <v>639</v>
      </c>
      <c r="S9858" t="s">
        <v>140</v>
      </c>
    </row>
    <row r="9859" spans="1:19" x14ac:dyDescent="0.35">
      <c r="A9859" t="s">
        <v>11</v>
      </c>
      <c r="B9859" t="s">
        <v>1126</v>
      </c>
      <c r="C9859">
        <v>90</v>
      </c>
      <c r="D9859" t="s">
        <v>733</v>
      </c>
      <c r="E9859" t="s">
        <v>1053</v>
      </c>
      <c r="F9859" t="s">
        <v>1070</v>
      </c>
      <c r="G9859" t="s">
        <v>1021</v>
      </c>
      <c r="H9859" t="s">
        <v>718</v>
      </c>
      <c r="I9859" t="s">
        <v>1047</v>
      </c>
      <c r="J9859" t="s">
        <v>515</v>
      </c>
      <c r="K9859" t="s">
        <v>769</v>
      </c>
      <c r="L9859" t="s">
        <v>140</v>
      </c>
      <c r="M9859" t="s">
        <v>1071</v>
      </c>
      <c r="N9859" t="s">
        <v>1021</v>
      </c>
      <c r="O9859" t="s">
        <v>527</v>
      </c>
      <c r="P9859" t="s">
        <v>78</v>
      </c>
      <c r="Q9859" t="s">
        <v>1066</v>
      </c>
      <c r="R9859" t="s">
        <v>1021</v>
      </c>
      <c r="S9859" t="s">
        <v>140</v>
      </c>
    </row>
    <row r="9860" spans="1:19" x14ac:dyDescent="0.35">
      <c r="A9860" t="s">
        <v>11</v>
      </c>
      <c r="B9860" t="s">
        <v>1127</v>
      </c>
      <c r="C9860">
        <v>111</v>
      </c>
      <c r="D9860" t="s">
        <v>971</v>
      </c>
      <c r="E9860" t="s">
        <v>1095</v>
      </c>
      <c r="F9860" t="s">
        <v>1073</v>
      </c>
      <c r="G9860" t="s">
        <v>1009</v>
      </c>
      <c r="H9860" t="s">
        <v>1018</v>
      </c>
      <c r="I9860" t="s">
        <v>1073</v>
      </c>
      <c r="J9860" t="s">
        <v>775</v>
      </c>
      <c r="K9860" t="s">
        <v>929</v>
      </c>
      <c r="L9860" t="s">
        <v>140</v>
      </c>
      <c r="M9860" t="s">
        <v>915</v>
      </c>
      <c r="N9860" t="s">
        <v>1011</v>
      </c>
      <c r="O9860" t="s">
        <v>733</v>
      </c>
      <c r="P9860" t="s">
        <v>809</v>
      </c>
      <c r="Q9860" t="s">
        <v>869</v>
      </c>
      <c r="R9860" t="s">
        <v>140</v>
      </c>
      <c r="S9860" t="s">
        <v>140</v>
      </c>
    </row>
    <row r="9861" spans="1:19" x14ac:dyDescent="0.35">
      <c r="A9861" t="s">
        <v>11</v>
      </c>
      <c r="B9861" t="s">
        <v>339</v>
      </c>
      <c r="C9861">
        <v>5</v>
      </c>
      <c r="D9861" t="s">
        <v>947</v>
      </c>
      <c r="E9861" t="s">
        <v>947</v>
      </c>
      <c r="F9861" t="s">
        <v>947</v>
      </c>
      <c r="G9861" t="s">
        <v>947</v>
      </c>
      <c r="H9861" t="s">
        <v>140</v>
      </c>
      <c r="I9861" t="s">
        <v>140</v>
      </c>
      <c r="J9861" t="s">
        <v>140</v>
      </c>
      <c r="K9861" t="s">
        <v>140</v>
      </c>
      <c r="L9861" t="s">
        <v>947</v>
      </c>
      <c r="M9861" t="s">
        <v>140</v>
      </c>
      <c r="N9861" t="s">
        <v>140</v>
      </c>
      <c r="O9861" t="s">
        <v>140</v>
      </c>
      <c r="P9861" t="s">
        <v>946</v>
      </c>
      <c r="Q9861" t="s">
        <v>140</v>
      </c>
      <c r="R9861" t="s">
        <v>140</v>
      </c>
      <c r="S9861" t="s">
        <v>140</v>
      </c>
    </row>
    <row r="9862" spans="1:19" x14ac:dyDescent="0.35">
      <c r="A9862" t="s">
        <v>12</v>
      </c>
      <c r="B9862" t="s">
        <v>1126</v>
      </c>
      <c r="C9862">
        <v>96</v>
      </c>
      <c r="D9862" t="s">
        <v>983</v>
      </c>
      <c r="E9862" t="s">
        <v>785</v>
      </c>
      <c r="F9862" t="s">
        <v>812</v>
      </c>
      <c r="G9862" t="s">
        <v>527</v>
      </c>
      <c r="H9862" t="s">
        <v>929</v>
      </c>
      <c r="I9862" t="s">
        <v>595</v>
      </c>
      <c r="J9862" t="s">
        <v>973</v>
      </c>
      <c r="K9862" t="s">
        <v>595</v>
      </c>
      <c r="L9862" t="s">
        <v>940</v>
      </c>
      <c r="M9862" t="s">
        <v>511</v>
      </c>
      <c r="N9862" t="s">
        <v>893</v>
      </c>
      <c r="O9862" t="s">
        <v>405</v>
      </c>
      <c r="P9862" t="s">
        <v>557</v>
      </c>
      <c r="Q9862" t="s">
        <v>940</v>
      </c>
      <c r="R9862" t="s">
        <v>140</v>
      </c>
      <c r="S9862" t="s">
        <v>140</v>
      </c>
    </row>
    <row r="9863" spans="1:19" x14ac:dyDescent="0.35">
      <c r="A9863" t="s">
        <v>12</v>
      </c>
      <c r="B9863" t="s">
        <v>1127</v>
      </c>
      <c r="C9863">
        <v>100</v>
      </c>
      <c r="D9863" t="s">
        <v>869</v>
      </c>
      <c r="E9863" t="s">
        <v>824</v>
      </c>
      <c r="F9863" t="s">
        <v>953</v>
      </c>
      <c r="G9863" t="s">
        <v>1067</v>
      </c>
      <c r="H9863" t="s">
        <v>103</v>
      </c>
      <c r="I9863" t="s">
        <v>755</v>
      </c>
      <c r="J9863" t="s">
        <v>893</v>
      </c>
      <c r="K9863" t="s">
        <v>101</v>
      </c>
      <c r="L9863" t="s">
        <v>458</v>
      </c>
      <c r="M9863" t="s">
        <v>1057</v>
      </c>
      <c r="N9863" t="s">
        <v>1068</v>
      </c>
      <c r="O9863" t="s">
        <v>107</v>
      </c>
      <c r="P9863" t="s">
        <v>415</v>
      </c>
      <c r="Q9863" t="s">
        <v>317</v>
      </c>
      <c r="R9863" t="s">
        <v>140</v>
      </c>
      <c r="S9863" t="s">
        <v>140</v>
      </c>
    </row>
    <row r="9864" spans="1:19" x14ac:dyDescent="0.35">
      <c r="A9864" t="s">
        <v>12</v>
      </c>
      <c r="B9864" t="s">
        <v>339</v>
      </c>
      <c r="C9864">
        <v>13</v>
      </c>
      <c r="D9864" t="s">
        <v>746</v>
      </c>
      <c r="E9864" t="s">
        <v>746</v>
      </c>
      <c r="F9864" t="s">
        <v>746</v>
      </c>
      <c r="G9864" t="s">
        <v>942</v>
      </c>
      <c r="H9864" t="s">
        <v>456</v>
      </c>
      <c r="I9864" t="s">
        <v>746</v>
      </c>
      <c r="J9864" t="s">
        <v>942</v>
      </c>
      <c r="K9864" t="s">
        <v>385</v>
      </c>
      <c r="L9864" t="s">
        <v>456</v>
      </c>
      <c r="M9864" t="s">
        <v>942</v>
      </c>
      <c r="N9864" t="s">
        <v>942</v>
      </c>
      <c r="O9864" t="s">
        <v>746</v>
      </c>
      <c r="P9864" t="s">
        <v>382</v>
      </c>
      <c r="Q9864" t="s">
        <v>942</v>
      </c>
      <c r="R9864" t="s">
        <v>140</v>
      </c>
      <c r="S9864" t="s">
        <v>140</v>
      </c>
    </row>
    <row r="9865" spans="1:19" x14ac:dyDescent="0.35">
      <c r="A9865" t="s">
        <v>13</v>
      </c>
      <c r="B9865" t="s">
        <v>1126</v>
      </c>
      <c r="C9865">
        <v>84</v>
      </c>
      <c r="D9865" t="s">
        <v>394</v>
      </c>
      <c r="E9865" t="s">
        <v>147</v>
      </c>
      <c r="F9865" t="s">
        <v>99</v>
      </c>
      <c r="G9865" t="s">
        <v>875</v>
      </c>
      <c r="H9865" t="s">
        <v>317</v>
      </c>
      <c r="I9865" t="s">
        <v>476</v>
      </c>
      <c r="J9865" t="s">
        <v>1047</v>
      </c>
      <c r="K9865" t="s">
        <v>289</v>
      </c>
      <c r="L9865" t="s">
        <v>950</v>
      </c>
      <c r="M9865" t="s">
        <v>882</v>
      </c>
      <c r="N9865" t="s">
        <v>988</v>
      </c>
      <c r="O9865" t="s">
        <v>451</v>
      </c>
      <c r="P9865" t="s">
        <v>376</v>
      </c>
      <c r="Q9865" t="s">
        <v>1044</v>
      </c>
      <c r="R9865" t="s">
        <v>140</v>
      </c>
      <c r="S9865" t="s">
        <v>140</v>
      </c>
    </row>
    <row r="9866" spans="1:19" x14ac:dyDescent="0.35">
      <c r="A9866" t="s">
        <v>13</v>
      </c>
      <c r="B9866" t="s">
        <v>1127</v>
      </c>
      <c r="C9866">
        <v>112</v>
      </c>
      <c r="D9866" t="s">
        <v>988</v>
      </c>
      <c r="E9866" t="s">
        <v>1067</v>
      </c>
      <c r="F9866" t="s">
        <v>967</v>
      </c>
      <c r="G9866" t="s">
        <v>1064</v>
      </c>
      <c r="H9866" t="s">
        <v>1073</v>
      </c>
      <c r="I9866" t="s">
        <v>917</v>
      </c>
      <c r="J9866" t="s">
        <v>1060</v>
      </c>
      <c r="K9866" t="s">
        <v>501</v>
      </c>
      <c r="L9866" t="s">
        <v>1068</v>
      </c>
      <c r="M9866" t="s">
        <v>543</v>
      </c>
      <c r="N9866" t="s">
        <v>940</v>
      </c>
      <c r="O9866" t="s">
        <v>654</v>
      </c>
      <c r="P9866" t="s">
        <v>554</v>
      </c>
      <c r="Q9866" t="s">
        <v>869</v>
      </c>
      <c r="R9866" t="s">
        <v>1013</v>
      </c>
      <c r="S9866" t="s">
        <v>140</v>
      </c>
    </row>
    <row r="9867" spans="1:19" x14ac:dyDescent="0.35">
      <c r="A9867" t="s">
        <v>13</v>
      </c>
      <c r="B9867" t="s">
        <v>339</v>
      </c>
      <c r="C9867">
        <v>9</v>
      </c>
      <c r="D9867" t="s">
        <v>1102</v>
      </c>
      <c r="E9867" t="s">
        <v>1102</v>
      </c>
      <c r="F9867" t="s">
        <v>1102</v>
      </c>
      <c r="G9867" t="s">
        <v>1102</v>
      </c>
      <c r="H9867" t="s">
        <v>1102</v>
      </c>
      <c r="I9867" t="s">
        <v>894</v>
      </c>
      <c r="J9867" t="s">
        <v>894</v>
      </c>
      <c r="K9867" t="s">
        <v>738</v>
      </c>
      <c r="L9867" t="s">
        <v>397</v>
      </c>
      <c r="M9867" t="s">
        <v>727</v>
      </c>
      <c r="N9867" t="s">
        <v>1102</v>
      </c>
      <c r="O9867" t="s">
        <v>63</v>
      </c>
      <c r="P9867" t="s">
        <v>513</v>
      </c>
      <c r="Q9867" t="s">
        <v>140</v>
      </c>
      <c r="R9867" t="s">
        <v>140</v>
      </c>
      <c r="S9867" t="s">
        <v>140</v>
      </c>
    </row>
    <row r="9868" spans="1:19" x14ac:dyDescent="0.35">
      <c r="A9868" t="s">
        <v>14</v>
      </c>
      <c r="B9868" t="s">
        <v>1126</v>
      </c>
      <c r="C9868">
        <v>76</v>
      </c>
      <c r="D9868" t="s">
        <v>1100</v>
      </c>
      <c r="E9868" t="s">
        <v>1106</v>
      </c>
      <c r="F9868" t="s">
        <v>716</v>
      </c>
      <c r="G9868" t="s">
        <v>716</v>
      </c>
      <c r="H9868" t="s">
        <v>1102</v>
      </c>
      <c r="I9868" t="s">
        <v>117</v>
      </c>
      <c r="J9868" t="s">
        <v>1067</v>
      </c>
      <c r="K9868" t="s">
        <v>639</v>
      </c>
      <c r="L9868" t="s">
        <v>977</v>
      </c>
      <c r="M9868" t="s">
        <v>893</v>
      </c>
      <c r="N9868" t="s">
        <v>970</v>
      </c>
      <c r="O9868" t="s">
        <v>641</v>
      </c>
      <c r="P9868" t="s">
        <v>625</v>
      </c>
      <c r="Q9868" t="s">
        <v>769</v>
      </c>
      <c r="R9868" t="s">
        <v>140</v>
      </c>
      <c r="S9868" t="s">
        <v>140</v>
      </c>
    </row>
    <row r="9869" spans="1:19" x14ac:dyDescent="0.35">
      <c r="A9869" t="s">
        <v>14</v>
      </c>
      <c r="B9869" t="s">
        <v>1127</v>
      </c>
      <c r="C9869">
        <v>119</v>
      </c>
      <c r="D9869" t="s">
        <v>501</v>
      </c>
      <c r="E9869" t="s">
        <v>129</v>
      </c>
      <c r="F9869" t="s">
        <v>89</v>
      </c>
      <c r="G9869" t="s">
        <v>973</v>
      </c>
      <c r="H9869" t="s">
        <v>971</v>
      </c>
      <c r="I9869" t="s">
        <v>99</v>
      </c>
      <c r="J9869" t="s">
        <v>515</v>
      </c>
      <c r="K9869" t="s">
        <v>838</v>
      </c>
      <c r="L9869" t="s">
        <v>1004</v>
      </c>
      <c r="M9869" t="s">
        <v>769</v>
      </c>
      <c r="N9869" t="s">
        <v>733</v>
      </c>
      <c r="O9869" t="s">
        <v>953</v>
      </c>
      <c r="P9869" t="s">
        <v>457</v>
      </c>
      <c r="Q9869" t="s">
        <v>147</v>
      </c>
      <c r="R9869" t="s">
        <v>1016</v>
      </c>
      <c r="S9869" t="s">
        <v>140</v>
      </c>
    </row>
    <row r="9870" spans="1:19" x14ac:dyDescent="0.35">
      <c r="A9870" t="s">
        <v>14</v>
      </c>
      <c r="B9870" t="s">
        <v>339</v>
      </c>
      <c r="C9870">
        <v>7</v>
      </c>
      <c r="D9870" t="s">
        <v>968</v>
      </c>
      <c r="E9870" t="s">
        <v>968</v>
      </c>
      <c r="F9870" t="s">
        <v>968</v>
      </c>
      <c r="G9870" t="s">
        <v>140</v>
      </c>
      <c r="H9870" t="s">
        <v>140</v>
      </c>
      <c r="I9870" t="s">
        <v>140</v>
      </c>
      <c r="J9870" t="s">
        <v>140</v>
      </c>
      <c r="K9870" t="s">
        <v>140</v>
      </c>
      <c r="L9870" t="s">
        <v>140</v>
      </c>
      <c r="M9870" t="s">
        <v>101</v>
      </c>
      <c r="N9870" t="s">
        <v>140</v>
      </c>
      <c r="O9870" t="s">
        <v>140</v>
      </c>
      <c r="P9870" t="s">
        <v>42</v>
      </c>
      <c r="Q9870" t="s">
        <v>140</v>
      </c>
      <c r="R9870" t="s">
        <v>140</v>
      </c>
      <c r="S9870" t="s">
        <v>140</v>
      </c>
    </row>
    <row r="9871" spans="1:19" x14ac:dyDescent="0.35">
      <c r="A9871" t="s">
        <v>15</v>
      </c>
      <c r="B9871" t="s">
        <v>1126</v>
      </c>
      <c r="C9871">
        <v>93</v>
      </c>
      <c r="D9871" t="s">
        <v>1102</v>
      </c>
      <c r="E9871" t="s">
        <v>716</v>
      </c>
      <c r="F9871" t="s">
        <v>716</v>
      </c>
      <c r="G9871" t="s">
        <v>824</v>
      </c>
      <c r="H9871" t="s">
        <v>187</v>
      </c>
      <c r="I9871" t="s">
        <v>1076</v>
      </c>
      <c r="J9871" t="s">
        <v>548</v>
      </c>
      <c r="K9871" t="s">
        <v>97</v>
      </c>
      <c r="L9871" t="s">
        <v>1050</v>
      </c>
      <c r="M9871" t="s">
        <v>860</v>
      </c>
      <c r="N9871" t="s">
        <v>107</v>
      </c>
      <c r="O9871" t="s">
        <v>967</v>
      </c>
      <c r="P9871" t="s">
        <v>398</v>
      </c>
      <c r="Q9871" t="s">
        <v>527</v>
      </c>
      <c r="R9871" t="s">
        <v>1021</v>
      </c>
      <c r="S9871" t="s">
        <v>140</v>
      </c>
    </row>
    <row r="9872" spans="1:19" x14ac:dyDescent="0.35">
      <c r="A9872" t="s">
        <v>15</v>
      </c>
      <c r="B9872" t="s">
        <v>1127</v>
      </c>
      <c r="C9872">
        <v>107</v>
      </c>
      <c r="D9872" t="s">
        <v>977</v>
      </c>
      <c r="E9872" t="s">
        <v>643</v>
      </c>
      <c r="F9872" t="s">
        <v>87</v>
      </c>
      <c r="G9872" t="s">
        <v>824</v>
      </c>
      <c r="H9872" t="s">
        <v>458</v>
      </c>
      <c r="I9872" t="s">
        <v>942</v>
      </c>
      <c r="J9872" t="s">
        <v>869</v>
      </c>
      <c r="K9872" t="s">
        <v>147</v>
      </c>
      <c r="L9872" t="s">
        <v>1007</v>
      </c>
      <c r="M9872" t="s">
        <v>937</v>
      </c>
      <c r="N9872" t="s">
        <v>919</v>
      </c>
      <c r="O9872" t="s">
        <v>973</v>
      </c>
      <c r="P9872" t="s">
        <v>701</v>
      </c>
      <c r="Q9872" t="s">
        <v>996</v>
      </c>
      <c r="R9872" t="s">
        <v>140</v>
      </c>
      <c r="S9872" t="s">
        <v>140</v>
      </c>
    </row>
    <row r="9873" spans="1:19" x14ac:dyDescent="0.35">
      <c r="A9873" t="s">
        <v>15</v>
      </c>
      <c r="B9873" t="s">
        <v>339</v>
      </c>
      <c r="C9873">
        <v>6</v>
      </c>
      <c r="D9873" t="s">
        <v>140</v>
      </c>
      <c r="E9873" t="s">
        <v>140</v>
      </c>
      <c r="F9873" t="s">
        <v>140</v>
      </c>
      <c r="G9873" t="s">
        <v>140</v>
      </c>
      <c r="H9873" t="s">
        <v>140</v>
      </c>
      <c r="I9873" t="s">
        <v>1007</v>
      </c>
      <c r="J9873" t="s">
        <v>140</v>
      </c>
      <c r="K9873" t="s">
        <v>1007</v>
      </c>
      <c r="L9873" t="s">
        <v>140</v>
      </c>
      <c r="M9873" t="s">
        <v>140</v>
      </c>
      <c r="N9873" t="s">
        <v>1007</v>
      </c>
      <c r="O9873" t="s">
        <v>1007</v>
      </c>
      <c r="P9873" t="s">
        <v>1006</v>
      </c>
      <c r="Q9873" t="s">
        <v>140</v>
      </c>
      <c r="R9873" t="s">
        <v>140</v>
      </c>
      <c r="S9873" t="s">
        <v>140</v>
      </c>
    </row>
    <row r="9874" spans="1:19" x14ac:dyDescent="0.35">
      <c r="A9874" t="s">
        <v>16</v>
      </c>
      <c r="B9874" t="s">
        <v>1126</v>
      </c>
      <c r="C9874">
        <v>83</v>
      </c>
      <c r="D9874" t="s">
        <v>1011</v>
      </c>
      <c r="E9874" t="s">
        <v>1073</v>
      </c>
      <c r="F9874" t="s">
        <v>940</v>
      </c>
      <c r="G9874" t="s">
        <v>1014</v>
      </c>
      <c r="H9874" t="s">
        <v>903</v>
      </c>
      <c r="I9874" t="s">
        <v>940</v>
      </c>
      <c r="J9874" t="s">
        <v>940</v>
      </c>
      <c r="K9874" t="s">
        <v>1098</v>
      </c>
      <c r="L9874" t="s">
        <v>1047</v>
      </c>
      <c r="M9874" t="s">
        <v>871</v>
      </c>
      <c r="N9874" t="s">
        <v>515</v>
      </c>
      <c r="O9874" t="s">
        <v>394</v>
      </c>
      <c r="P9874" t="s">
        <v>195</v>
      </c>
      <c r="Q9874" t="s">
        <v>1043</v>
      </c>
      <c r="R9874" t="s">
        <v>1014</v>
      </c>
      <c r="S9874" t="s">
        <v>140</v>
      </c>
    </row>
    <row r="9875" spans="1:19" x14ac:dyDescent="0.35">
      <c r="A9875" t="s">
        <v>16</v>
      </c>
      <c r="B9875" t="s">
        <v>1127</v>
      </c>
      <c r="C9875">
        <v>107</v>
      </c>
      <c r="D9875" t="s">
        <v>939</v>
      </c>
      <c r="E9875" t="s">
        <v>919</v>
      </c>
      <c r="F9875" t="s">
        <v>1050</v>
      </c>
      <c r="G9875" t="s">
        <v>775</v>
      </c>
      <c r="H9875" t="s">
        <v>775</v>
      </c>
      <c r="I9875" t="s">
        <v>1055</v>
      </c>
      <c r="J9875" t="s">
        <v>1013</v>
      </c>
      <c r="K9875" t="s">
        <v>775</v>
      </c>
      <c r="L9875" t="s">
        <v>1012</v>
      </c>
      <c r="M9875" t="s">
        <v>942</v>
      </c>
      <c r="N9875" t="s">
        <v>1017</v>
      </c>
      <c r="O9875" t="s">
        <v>954</v>
      </c>
      <c r="P9875" t="s">
        <v>288</v>
      </c>
      <c r="Q9875" t="s">
        <v>1012</v>
      </c>
      <c r="R9875" t="s">
        <v>140</v>
      </c>
      <c r="S9875" t="s">
        <v>140</v>
      </c>
    </row>
    <row r="9876" spans="1:19" x14ac:dyDescent="0.35">
      <c r="A9876" t="s">
        <v>16</v>
      </c>
      <c r="B9876" t="s">
        <v>339</v>
      </c>
      <c r="C9876">
        <v>16</v>
      </c>
      <c r="D9876" t="s">
        <v>1182</v>
      </c>
      <c r="E9876" t="s">
        <v>1182</v>
      </c>
      <c r="F9876" t="s">
        <v>1182</v>
      </c>
      <c r="G9876" t="s">
        <v>140</v>
      </c>
      <c r="H9876" t="s">
        <v>140</v>
      </c>
      <c r="I9876" t="s">
        <v>140</v>
      </c>
      <c r="J9876" t="s">
        <v>140</v>
      </c>
      <c r="K9876" t="s">
        <v>954</v>
      </c>
      <c r="L9876" t="s">
        <v>140</v>
      </c>
      <c r="M9876" t="s">
        <v>331</v>
      </c>
      <c r="N9876" t="s">
        <v>140</v>
      </c>
      <c r="O9876" t="s">
        <v>140</v>
      </c>
      <c r="P9876" t="s">
        <v>852</v>
      </c>
      <c r="Q9876" t="s">
        <v>954</v>
      </c>
      <c r="R9876" t="s">
        <v>140</v>
      </c>
      <c r="S9876" t="s">
        <v>140</v>
      </c>
    </row>
    <row r="9877" spans="1:19" x14ac:dyDescent="0.35">
      <c r="A9877" t="s">
        <v>17</v>
      </c>
      <c r="B9877" t="s">
        <v>1126</v>
      </c>
      <c r="C9877">
        <v>91</v>
      </c>
      <c r="D9877" t="s">
        <v>1052</v>
      </c>
      <c r="E9877" t="s">
        <v>996</v>
      </c>
      <c r="F9877" t="s">
        <v>1023</v>
      </c>
      <c r="G9877" t="s">
        <v>939</v>
      </c>
      <c r="H9877" t="s">
        <v>903</v>
      </c>
      <c r="I9877" t="s">
        <v>824</v>
      </c>
      <c r="J9877" t="s">
        <v>1057</v>
      </c>
      <c r="K9877" t="s">
        <v>548</v>
      </c>
      <c r="L9877" t="s">
        <v>1019</v>
      </c>
      <c r="M9877" t="s">
        <v>956</v>
      </c>
      <c r="N9877" t="s">
        <v>664</v>
      </c>
      <c r="O9877" t="s">
        <v>1047</v>
      </c>
      <c r="P9877" t="s">
        <v>1015</v>
      </c>
      <c r="Q9877" t="s">
        <v>109</v>
      </c>
      <c r="R9877" t="s">
        <v>1014</v>
      </c>
      <c r="S9877" t="s">
        <v>140</v>
      </c>
    </row>
    <row r="9878" spans="1:19" x14ac:dyDescent="0.35">
      <c r="A9878" t="s">
        <v>17</v>
      </c>
      <c r="B9878" t="s">
        <v>1127</v>
      </c>
      <c r="C9878">
        <v>100</v>
      </c>
      <c r="D9878" t="s">
        <v>1061</v>
      </c>
      <c r="E9878" t="s">
        <v>1057</v>
      </c>
      <c r="F9878" t="s">
        <v>977</v>
      </c>
      <c r="G9878" t="s">
        <v>515</v>
      </c>
      <c r="H9878" t="s">
        <v>1062</v>
      </c>
      <c r="I9878" t="s">
        <v>317</v>
      </c>
      <c r="J9878" t="s">
        <v>824</v>
      </c>
      <c r="K9878" t="s">
        <v>1049</v>
      </c>
      <c r="L9878" t="s">
        <v>1048</v>
      </c>
      <c r="M9878" t="s">
        <v>654</v>
      </c>
      <c r="N9878" t="s">
        <v>1051</v>
      </c>
      <c r="O9878" t="s">
        <v>89</v>
      </c>
      <c r="P9878" t="s">
        <v>666</v>
      </c>
      <c r="Q9878" t="s">
        <v>977</v>
      </c>
      <c r="R9878" t="s">
        <v>140</v>
      </c>
      <c r="S9878" t="s">
        <v>140</v>
      </c>
    </row>
    <row r="9879" spans="1:19" x14ac:dyDescent="0.35">
      <c r="A9879" t="s">
        <v>17</v>
      </c>
      <c r="B9879" t="s">
        <v>339</v>
      </c>
      <c r="C9879">
        <v>11</v>
      </c>
      <c r="D9879" t="s">
        <v>140</v>
      </c>
      <c r="E9879" t="s">
        <v>140</v>
      </c>
      <c r="F9879" t="s">
        <v>140</v>
      </c>
      <c r="G9879" t="s">
        <v>140</v>
      </c>
      <c r="H9879" t="s">
        <v>1044</v>
      </c>
      <c r="I9879" t="s">
        <v>1044</v>
      </c>
      <c r="J9879" t="s">
        <v>1044</v>
      </c>
      <c r="K9879" t="s">
        <v>1044</v>
      </c>
      <c r="L9879" t="s">
        <v>140</v>
      </c>
      <c r="M9879" t="s">
        <v>755</v>
      </c>
      <c r="N9879" t="s">
        <v>1080</v>
      </c>
      <c r="O9879" t="s">
        <v>140</v>
      </c>
      <c r="P9879" t="s">
        <v>575</v>
      </c>
      <c r="Q9879" t="s">
        <v>140</v>
      </c>
      <c r="R9879" t="s">
        <v>1102</v>
      </c>
      <c r="S9879" t="s">
        <v>140</v>
      </c>
    </row>
    <row r="9880" spans="1:19" x14ac:dyDescent="0.35">
      <c r="A9880" t="s">
        <v>18</v>
      </c>
      <c r="B9880" t="s">
        <v>1126</v>
      </c>
      <c r="C9880">
        <v>94</v>
      </c>
      <c r="D9880" t="s">
        <v>942</v>
      </c>
      <c r="E9880" t="s">
        <v>1057</v>
      </c>
      <c r="F9880" t="s">
        <v>1003</v>
      </c>
      <c r="G9880" t="s">
        <v>1058</v>
      </c>
      <c r="H9880" t="s">
        <v>929</v>
      </c>
      <c r="I9880" t="s">
        <v>1070</v>
      </c>
      <c r="J9880" t="s">
        <v>458</v>
      </c>
      <c r="K9880" t="s">
        <v>1057</v>
      </c>
      <c r="L9880" t="s">
        <v>1023</v>
      </c>
      <c r="M9880" t="s">
        <v>1076</v>
      </c>
      <c r="N9880" t="s">
        <v>1068</v>
      </c>
      <c r="O9880" t="s">
        <v>1057</v>
      </c>
      <c r="P9880" t="s">
        <v>439</v>
      </c>
      <c r="Q9880" t="s">
        <v>940</v>
      </c>
      <c r="R9880" t="s">
        <v>1021</v>
      </c>
      <c r="S9880" t="s">
        <v>140</v>
      </c>
    </row>
    <row r="9881" spans="1:19" x14ac:dyDescent="0.35">
      <c r="A9881" t="s">
        <v>18</v>
      </c>
      <c r="B9881" t="s">
        <v>1127</v>
      </c>
      <c r="C9881">
        <v>103</v>
      </c>
      <c r="D9881" t="s">
        <v>1064</v>
      </c>
      <c r="E9881" t="s">
        <v>1061</v>
      </c>
      <c r="F9881" t="s">
        <v>919</v>
      </c>
      <c r="G9881" t="s">
        <v>1048</v>
      </c>
      <c r="H9881" t="s">
        <v>903</v>
      </c>
      <c r="I9881" t="s">
        <v>1062</v>
      </c>
      <c r="J9881" t="s">
        <v>869</v>
      </c>
      <c r="K9881" t="s">
        <v>1004</v>
      </c>
      <c r="L9881" t="s">
        <v>1064</v>
      </c>
      <c r="M9881" t="s">
        <v>511</v>
      </c>
      <c r="N9881" t="s">
        <v>1062</v>
      </c>
      <c r="O9881" t="s">
        <v>131</v>
      </c>
      <c r="P9881" t="s">
        <v>62</v>
      </c>
      <c r="Q9881" t="s">
        <v>996</v>
      </c>
      <c r="R9881" t="s">
        <v>1063</v>
      </c>
      <c r="S9881" t="s">
        <v>140</v>
      </c>
    </row>
    <row r="9882" spans="1:19" x14ac:dyDescent="0.35">
      <c r="A9882" t="s">
        <v>18</v>
      </c>
      <c r="B9882" t="s">
        <v>339</v>
      </c>
      <c r="C9882">
        <v>8</v>
      </c>
      <c r="D9882" t="s">
        <v>140</v>
      </c>
      <c r="E9882" t="s">
        <v>140</v>
      </c>
      <c r="F9882" t="s">
        <v>140</v>
      </c>
      <c r="G9882" t="s">
        <v>140</v>
      </c>
      <c r="H9882" t="s">
        <v>716</v>
      </c>
      <c r="I9882" t="s">
        <v>140</v>
      </c>
      <c r="J9882" t="s">
        <v>140</v>
      </c>
      <c r="K9882" t="s">
        <v>716</v>
      </c>
      <c r="L9882" t="s">
        <v>140</v>
      </c>
      <c r="M9882" t="s">
        <v>140</v>
      </c>
      <c r="N9882" t="s">
        <v>140</v>
      </c>
      <c r="O9882" t="s">
        <v>140</v>
      </c>
      <c r="P9882" t="s">
        <v>1081</v>
      </c>
      <c r="Q9882" t="s">
        <v>824</v>
      </c>
      <c r="R9882" t="s">
        <v>140</v>
      </c>
      <c r="S9882" t="s">
        <v>140</v>
      </c>
    </row>
    <row r="9883" spans="1:19" x14ac:dyDescent="0.35">
      <c r="A9883" t="s">
        <v>19</v>
      </c>
      <c r="B9883" t="s">
        <v>1126</v>
      </c>
      <c r="C9883">
        <v>96</v>
      </c>
      <c r="D9883" t="s">
        <v>664</v>
      </c>
      <c r="E9883" t="s">
        <v>1070</v>
      </c>
      <c r="F9883" t="s">
        <v>903</v>
      </c>
      <c r="G9883" t="s">
        <v>1060</v>
      </c>
      <c r="H9883" t="s">
        <v>1072</v>
      </c>
      <c r="I9883" t="s">
        <v>99</v>
      </c>
      <c r="J9883" t="s">
        <v>140</v>
      </c>
      <c r="K9883" t="s">
        <v>824</v>
      </c>
      <c r="L9883" t="s">
        <v>1046</v>
      </c>
      <c r="M9883" t="s">
        <v>131</v>
      </c>
      <c r="N9883" t="s">
        <v>1052</v>
      </c>
      <c r="O9883" t="s">
        <v>788</v>
      </c>
      <c r="P9883" t="s">
        <v>309</v>
      </c>
      <c r="Q9883" t="s">
        <v>1003</v>
      </c>
      <c r="R9883" t="s">
        <v>1050</v>
      </c>
      <c r="S9883" t="s">
        <v>140</v>
      </c>
    </row>
    <row r="9884" spans="1:19" x14ac:dyDescent="0.35">
      <c r="A9884" t="s">
        <v>19</v>
      </c>
      <c r="B9884" t="s">
        <v>1127</v>
      </c>
      <c r="C9884">
        <v>99</v>
      </c>
      <c r="D9884" t="s">
        <v>1059</v>
      </c>
      <c r="E9884" t="s">
        <v>1060</v>
      </c>
      <c r="F9884" t="s">
        <v>1046</v>
      </c>
      <c r="G9884" t="s">
        <v>1009</v>
      </c>
      <c r="H9884" t="s">
        <v>1018</v>
      </c>
      <c r="I9884" t="s">
        <v>1023</v>
      </c>
      <c r="J9884" t="s">
        <v>775</v>
      </c>
      <c r="K9884" t="s">
        <v>1007</v>
      </c>
      <c r="L9884" t="s">
        <v>949</v>
      </c>
      <c r="M9884" t="s">
        <v>105</v>
      </c>
      <c r="N9884" t="s">
        <v>915</v>
      </c>
      <c r="O9884" t="s">
        <v>1045</v>
      </c>
      <c r="P9884" t="s">
        <v>946</v>
      </c>
      <c r="Q9884" t="s">
        <v>1007</v>
      </c>
      <c r="R9884" t="s">
        <v>1020</v>
      </c>
      <c r="S9884" t="s">
        <v>140</v>
      </c>
    </row>
    <row r="9885" spans="1:19" x14ac:dyDescent="0.35">
      <c r="A9885" t="s">
        <v>19</v>
      </c>
      <c r="B9885" t="s">
        <v>339</v>
      </c>
      <c r="C9885">
        <v>11</v>
      </c>
      <c r="D9885" t="s">
        <v>140</v>
      </c>
      <c r="E9885" t="s">
        <v>140</v>
      </c>
      <c r="F9885" t="s">
        <v>140</v>
      </c>
      <c r="G9885" t="s">
        <v>140</v>
      </c>
      <c r="H9885" t="s">
        <v>140</v>
      </c>
      <c r="I9885" t="s">
        <v>140</v>
      </c>
      <c r="J9885" t="s">
        <v>140</v>
      </c>
      <c r="K9885" t="s">
        <v>140</v>
      </c>
      <c r="L9885" t="s">
        <v>140</v>
      </c>
      <c r="M9885" t="s">
        <v>140</v>
      </c>
      <c r="N9885" t="s">
        <v>140</v>
      </c>
      <c r="O9885" t="s">
        <v>781</v>
      </c>
      <c r="P9885" t="s">
        <v>780</v>
      </c>
      <c r="Q9885" t="s">
        <v>140</v>
      </c>
      <c r="R9885" t="s">
        <v>140</v>
      </c>
      <c r="S9885" t="s">
        <v>140</v>
      </c>
    </row>
    <row r="9886" spans="1:19" x14ac:dyDescent="0.35">
      <c r="A9886" t="s">
        <v>20</v>
      </c>
      <c r="B9886" t="s">
        <v>1126</v>
      </c>
      <c r="C9886">
        <v>86</v>
      </c>
      <c r="D9886" t="s">
        <v>996</v>
      </c>
      <c r="E9886" t="s">
        <v>716</v>
      </c>
      <c r="F9886" t="s">
        <v>574</v>
      </c>
      <c r="G9886" t="s">
        <v>527</v>
      </c>
      <c r="H9886" t="s">
        <v>1052</v>
      </c>
      <c r="I9886" t="s">
        <v>1061</v>
      </c>
      <c r="J9886" t="s">
        <v>1055</v>
      </c>
      <c r="K9886" t="s">
        <v>1070</v>
      </c>
      <c r="L9886" t="s">
        <v>1048</v>
      </c>
      <c r="M9886" t="s">
        <v>1106</v>
      </c>
      <c r="N9886" t="s">
        <v>89</v>
      </c>
      <c r="O9886" t="s">
        <v>1021</v>
      </c>
      <c r="P9886" t="s">
        <v>68</v>
      </c>
      <c r="Q9886" t="s">
        <v>733</v>
      </c>
      <c r="R9886" t="s">
        <v>140</v>
      </c>
      <c r="S9886" t="s">
        <v>140</v>
      </c>
    </row>
    <row r="9887" spans="1:19" x14ac:dyDescent="0.35">
      <c r="A9887" t="s">
        <v>20</v>
      </c>
      <c r="B9887" t="s">
        <v>1127</v>
      </c>
      <c r="C9887">
        <v>115</v>
      </c>
      <c r="D9887" t="s">
        <v>1043</v>
      </c>
      <c r="E9887" t="s">
        <v>1062</v>
      </c>
      <c r="F9887" t="s">
        <v>1055</v>
      </c>
      <c r="G9887" t="s">
        <v>1043</v>
      </c>
      <c r="H9887" t="s">
        <v>996</v>
      </c>
      <c r="I9887" t="s">
        <v>548</v>
      </c>
      <c r="J9887" t="s">
        <v>1065</v>
      </c>
      <c r="K9887" t="s">
        <v>458</v>
      </c>
      <c r="L9887" t="s">
        <v>1055</v>
      </c>
      <c r="M9887" t="s">
        <v>1073</v>
      </c>
      <c r="N9887" t="s">
        <v>1066</v>
      </c>
      <c r="O9887" t="s">
        <v>1056</v>
      </c>
      <c r="P9887" t="s">
        <v>672</v>
      </c>
      <c r="Q9887" t="s">
        <v>1044</v>
      </c>
      <c r="R9887" t="s">
        <v>1008</v>
      </c>
      <c r="S9887" t="s">
        <v>940</v>
      </c>
    </row>
    <row r="9888" spans="1:19" x14ac:dyDescent="0.35">
      <c r="A9888" t="s">
        <v>20</v>
      </c>
      <c r="B9888" t="s">
        <v>339</v>
      </c>
      <c r="C9888">
        <v>4</v>
      </c>
      <c r="D9888" t="s">
        <v>140</v>
      </c>
      <c r="E9888" t="s">
        <v>140</v>
      </c>
      <c r="F9888" t="s">
        <v>140</v>
      </c>
      <c r="G9888" t="s">
        <v>140</v>
      </c>
      <c r="H9888" t="s">
        <v>140</v>
      </c>
      <c r="I9888" t="s">
        <v>140</v>
      </c>
      <c r="J9888" t="s">
        <v>140</v>
      </c>
      <c r="K9888" t="s">
        <v>140</v>
      </c>
      <c r="L9888" t="s">
        <v>140</v>
      </c>
      <c r="M9888" t="s">
        <v>37</v>
      </c>
      <c r="N9888" t="s">
        <v>140</v>
      </c>
      <c r="O9888" t="s">
        <v>594</v>
      </c>
      <c r="P9888" t="s">
        <v>45</v>
      </c>
      <c r="Q9888" t="s">
        <v>140</v>
      </c>
      <c r="R9888" t="s">
        <v>140</v>
      </c>
      <c r="S9888" t="s">
        <v>140</v>
      </c>
    </row>
    <row r="9889" spans="1:19" x14ac:dyDescent="0.35">
      <c r="A9889" t="s">
        <v>21</v>
      </c>
      <c r="B9889" t="s">
        <v>1126</v>
      </c>
      <c r="C9889">
        <v>57</v>
      </c>
      <c r="D9889" t="s">
        <v>952</v>
      </c>
      <c r="E9889" t="s">
        <v>1087</v>
      </c>
      <c r="F9889" t="s">
        <v>837</v>
      </c>
      <c r="G9889" t="s">
        <v>952</v>
      </c>
      <c r="H9889" t="s">
        <v>345</v>
      </c>
      <c r="I9889" t="s">
        <v>87</v>
      </c>
      <c r="J9889" t="s">
        <v>501</v>
      </c>
      <c r="K9889" t="s">
        <v>87</v>
      </c>
      <c r="L9889" t="s">
        <v>1055</v>
      </c>
      <c r="M9889" t="s">
        <v>140</v>
      </c>
      <c r="N9889" t="s">
        <v>345</v>
      </c>
      <c r="O9889" t="s">
        <v>501</v>
      </c>
      <c r="P9889" t="s">
        <v>150</v>
      </c>
      <c r="Q9889" t="s">
        <v>971</v>
      </c>
      <c r="R9889" t="s">
        <v>140</v>
      </c>
      <c r="S9889" t="s">
        <v>140</v>
      </c>
    </row>
    <row r="9890" spans="1:19" x14ac:dyDescent="0.35">
      <c r="A9890" t="s">
        <v>21</v>
      </c>
      <c r="B9890" t="s">
        <v>1127</v>
      </c>
      <c r="C9890">
        <v>144</v>
      </c>
      <c r="D9890" t="s">
        <v>971</v>
      </c>
      <c r="E9890" t="s">
        <v>971</v>
      </c>
      <c r="F9890" t="s">
        <v>1003</v>
      </c>
      <c r="G9890" t="s">
        <v>1017</v>
      </c>
      <c r="H9890" t="s">
        <v>1017</v>
      </c>
      <c r="I9890" t="s">
        <v>971</v>
      </c>
      <c r="J9890" t="s">
        <v>996</v>
      </c>
      <c r="K9890" t="s">
        <v>971</v>
      </c>
      <c r="L9890" t="s">
        <v>1017</v>
      </c>
      <c r="M9890" t="s">
        <v>1014</v>
      </c>
      <c r="N9890" t="s">
        <v>1073</v>
      </c>
      <c r="O9890" t="s">
        <v>458</v>
      </c>
      <c r="P9890" t="s">
        <v>447</v>
      </c>
      <c r="Q9890" t="s">
        <v>996</v>
      </c>
      <c r="R9890" t="s">
        <v>1014</v>
      </c>
      <c r="S9890" t="s">
        <v>140</v>
      </c>
    </row>
    <row r="9891" spans="1:19" x14ac:dyDescent="0.35">
      <c r="A9891" t="s">
        <v>21</v>
      </c>
      <c r="B9891" t="s">
        <v>339</v>
      </c>
      <c r="C9891">
        <v>8</v>
      </c>
      <c r="D9891" t="s">
        <v>140</v>
      </c>
      <c r="E9891" t="s">
        <v>140</v>
      </c>
      <c r="F9891" t="s">
        <v>140</v>
      </c>
      <c r="G9891" t="s">
        <v>140</v>
      </c>
      <c r="H9891" t="s">
        <v>140</v>
      </c>
      <c r="I9891" t="s">
        <v>140</v>
      </c>
      <c r="J9891" t="s">
        <v>140</v>
      </c>
      <c r="K9891" t="s">
        <v>140</v>
      </c>
      <c r="L9891" t="s">
        <v>140</v>
      </c>
      <c r="M9891" t="s">
        <v>140</v>
      </c>
      <c r="N9891" t="s">
        <v>140</v>
      </c>
      <c r="O9891" t="s">
        <v>592</v>
      </c>
      <c r="P9891" t="s">
        <v>1158</v>
      </c>
      <c r="Q9891" t="s">
        <v>140</v>
      </c>
      <c r="R9891" t="s">
        <v>140</v>
      </c>
      <c r="S9891" t="s">
        <v>140</v>
      </c>
    </row>
    <row r="9892" spans="1:19" x14ac:dyDescent="0.35">
      <c r="A9892" t="s">
        <v>22</v>
      </c>
      <c r="B9892" t="s">
        <v>1126</v>
      </c>
      <c r="C9892">
        <v>87</v>
      </c>
      <c r="D9892" t="s">
        <v>1047</v>
      </c>
      <c r="E9892" t="s">
        <v>1065</v>
      </c>
      <c r="F9892" t="s">
        <v>1049</v>
      </c>
      <c r="G9892" t="s">
        <v>1007</v>
      </c>
      <c r="H9892" t="s">
        <v>1056</v>
      </c>
      <c r="I9892" t="s">
        <v>953</v>
      </c>
      <c r="J9892" t="s">
        <v>940</v>
      </c>
      <c r="K9892" t="s">
        <v>317</v>
      </c>
      <c r="L9892" t="s">
        <v>1017</v>
      </c>
      <c r="M9892" t="s">
        <v>405</v>
      </c>
      <c r="N9892" t="s">
        <v>1073</v>
      </c>
      <c r="O9892" t="s">
        <v>996</v>
      </c>
      <c r="P9892" t="s">
        <v>648</v>
      </c>
      <c r="Q9892" t="s">
        <v>109</v>
      </c>
      <c r="R9892" t="s">
        <v>1009</v>
      </c>
      <c r="S9892" t="s">
        <v>140</v>
      </c>
    </row>
    <row r="9893" spans="1:19" x14ac:dyDescent="0.35">
      <c r="A9893" t="s">
        <v>22</v>
      </c>
      <c r="B9893" t="s">
        <v>1127</v>
      </c>
      <c r="C9893">
        <v>111</v>
      </c>
      <c r="D9893" t="s">
        <v>1009</v>
      </c>
      <c r="E9893" t="s">
        <v>1009</v>
      </c>
      <c r="F9893" t="s">
        <v>1012</v>
      </c>
      <c r="G9893" t="s">
        <v>140</v>
      </c>
      <c r="H9893" t="s">
        <v>1054</v>
      </c>
      <c r="I9893" t="s">
        <v>1054</v>
      </c>
      <c r="J9893" t="s">
        <v>140</v>
      </c>
      <c r="K9893" t="s">
        <v>775</v>
      </c>
      <c r="L9893" t="s">
        <v>954</v>
      </c>
      <c r="M9893" t="s">
        <v>592</v>
      </c>
      <c r="N9893" t="s">
        <v>1046</v>
      </c>
      <c r="O9893" t="s">
        <v>1020</v>
      </c>
      <c r="P9893" t="s">
        <v>260</v>
      </c>
      <c r="Q9893" t="s">
        <v>1016</v>
      </c>
      <c r="R9893" t="s">
        <v>140</v>
      </c>
      <c r="S9893" t="s">
        <v>140</v>
      </c>
    </row>
    <row r="9894" spans="1:19" x14ac:dyDescent="0.35">
      <c r="A9894" t="s">
        <v>22</v>
      </c>
      <c r="B9894" t="s">
        <v>339</v>
      </c>
      <c r="C9894">
        <v>11</v>
      </c>
      <c r="D9894" t="s">
        <v>140</v>
      </c>
      <c r="E9894" t="s">
        <v>140</v>
      </c>
      <c r="F9894" t="s">
        <v>140</v>
      </c>
      <c r="G9894" t="s">
        <v>140</v>
      </c>
      <c r="H9894" t="s">
        <v>1104</v>
      </c>
      <c r="I9894" t="s">
        <v>140</v>
      </c>
      <c r="J9894" t="s">
        <v>140</v>
      </c>
      <c r="K9894" t="s">
        <v>140</v>
      </c>
      <c r="L9894" t="s">
        <v>140</v>
      </c>
      <c r="M9894" t="s">
        <v>140</v>
      </c>
      <c r="N9894" t="s">
        <v>140</v>
      </c>
      <c r="O9894" t="s">
        <v>847</v>
      </c>
      <c r="P9894" t="s">
        <v>561</v>
      </c>
      <c r="Q9894" t="s">
        <v>140</v>
      </c>
      <c r="R9894" t="s">
        <v>643</v>
      </c>
      <c r="S9894" t="s">
        <v>140</v>
      </c>
    </row>
    <row r="9895" spans="1:19" x14ac:dyDescent="0.35">
      <c r="A9895" t="s">
        <v>23</v>
      </c>
      <c r="B9895" t="s">
        <v>1126</v>
      </c>
      <c r="C9895">
        <v>98</v>
      </c>
      <c r="D9895" t="s">
        <v>614</v>
      </c>
      <c r="E9895" t="s">
        <v>289</v>
      </c>
      <c r="F9895" t="s">
        <v>1104</v>
      </c>
      <c r="G9895" t="s">
        <v>1065</v>
      </c>
      <c r="H9895" t="s">
        <v>1049</v>
      </c>
      <c r="I9895" t="s">
        <v>101</v>
      </c>
      <c r="J9895" t="s">
        <v>95</v>
      </c>
      <c r="K9895" t="s">
        <v>113</v>
      </c>
      <c r="L9895" t="s">
        <v>140</v>
      </c>
      <c r="M9895" t="s">
        <v>97</v>
      </c>
      <c r="N9895" t="s">
        <v>125</v>
      </c>
      <c r="O9895" t="s">
        <v>643</v>
      </c>
      <c r="P9895" t="s">
        <v>853</v>
      </c>
      <c r="Q9895" t="s">
        <v>121</v>
      </c>
      <c r="R9895" t="s">
        <v>939</v>
      </c>
      <c r="S9895" t="s">
        <v>140</v>
      </c>
    </row>
    <row r="9896" spans="1:19" x14ac:dyDescent="0.35">
      <c r="A9896" t="s">
        <v>23</v>
      </c>
      <c r="B9896" t="s">
        <v>1127</v>
      </c>
      <c r="C9896">
        <v>94</v>
      </c>
      <c r="D9896" t="s">
        <v>988</v>
      </c>
      <c r="E9896" t="s">
        <v>147</v>
      </c>
      <c r="F9896" t="s">
        <v>991</v>
      </c>
      <c r="G9896" t="s">
        <v>1011</v>
      </c>
      <c r="H9896" t="s">
        <v>109</v>
      </c>
      <c r="I9896" t="s">
        <v>929</v>
      </c>
      <c r="J9896" t="s">
        <v>1011</v>
      </c>
      <c r="K9896" t="s">
        <v>971</v>
      </c>
      <c r="L9896" t="s">
        <v>1004</v>
      </c>
      <c r="M9896" t="s">
        <v>548</v>
      </c>
      <c r="N9896" t="s">
        <v>971</v>
      </c>
      <c r="O9896" t="s">
        <v>394</v>
      </c>
      <c r="P9896" t="s">
        <v>698</v>
      </c>
      <c r="Q9896" t="s">
        <v>1023</v>
      </c>
      <c r="R9896" t="s">
        <v>140</v>
      </c>
      <c r="S9896" t="s">
        <v>140</v>
      </c>
    </row>
    <row r="9897" spans="1:19" x14ac:dyDescent="0.35">
      <c r="A9897" t="s">
        <v>23</v>
      </c>
      <c r="B9897" t="s">
        <v>339</v>
      </c>
      <c r="C9897">
        <v>12</v>
      </c>
      <c r="D9897" t="s">
        <v>140</v>
      </c>
      <c r="E9897" t="s">
        <v>140</v>
      </c>
      <c r="F9897" t="s">
        <v>140</v>
      </c>
      <c r="G9897" t="s">
        <v>140</v>
      </c>
      <c r="H9897" t="s">
        <v>140</v>
      </c>
      <c r="I9897" t="s">
        <v>140</v>
      </c>
      <c r="J9897" t="s">
        <v>140</v>
      </c>
      <c r="K9897" t="s">
        <v>140</v>
      </c>
      <c r="L9897" t="s">
        <v>1052</v>
      </c>
      <c r="M9897" t="s">
        <v>1052</v>
      </c>
      <c r="N9897" t="s">
        <v>785</v>
      </c>
      <c r="O9897" t="s">
        <v>785</v>
      </c>
      <c r="P9897" t="s">
        <v>679</v>
      </c>
      <c r="Q9897" t="s">
        <v>140</v>
      </c>
      <c r="R9897" t="s">
        <v>952</v>
      </c>
      <c r="S9897" t="s">
        <v>140</v>
      </c>
    </row>
    <row r="9898" spans="1:19" x14ac:dyDescent="0.35">
      <c r="A9898" t="s">
        <v>24</v>
      </c>
      <c r="B9898" t="s">
        <v>1126</v>
      </c>
      <c r="C9898">
        <v>86</v>
      </c>
      <c r="D9898" t="s">
        <v>89</v>
      </c>
      <c r="E9898" t="s">
        <v>1023</v>
      </c>
      <c r="F9898" t="s">
        <v>929</v>
      </c>
      <c r="G9898" t="s">
        <v>1007</v>
      </c>
      <c r="H9898" t="s">
        <v>1073</v>
      </c>
      <c r="I9898" t="s">
        <v>89</v>
      </c>
      <c r="J9898" t="s">
        <v>660</v>
      </c>
      <c r="K9898" t="s">
        <v>996</v>
      </c>
      <c r="L9898" t="s">
        <v>1007</v>
      </c>
      <c r="M9898" t="s">
        <v>942</v>
      </c>
      <c r="N9898" t="s">
        <v>919</v>
      </c>
      <c r="O9898" t="s">
        <v>345</v>
      </c>
      <c r="P9898" t="s">
        <v>146</v>
      </c>
      <c r="Q9898" t="s">
        <v>1063</v>
      </c>
      <c r="R9898" t="s">
        <v>954</v>
      </c>
      <c r="S9898" t="s">
        <v>1017</v>
      </c>
    </row>
    <row r="9899" spans="1:19" x14ac:dyDescent="0.35">
      <c r="A9899" t="s">
        <v>24</v>
      </c>
      <c r="B9899" t="s">
        <v>1127</v>
      </c>
      <c r="C9899">
        <v>117</v>
      </c>
      <c r="D9899" t="s">
        <v>1050</v>
      </c>
      <c r="E9899" t="s">
        <v>1050</v>
      </c>
      <c r="F9899" t="s">
        <v>1050</v>
      </c>
      <c r="G9899" t="s">
        <v>1009</v>
      </c>
      <c r="H9899" t="s">
        <v>971</v>
      </c>
      <c r="I9899" t="s">
        <v>1057</v>
      </c>
      <c r="J9899" t="s">
        <v>1023</v>
      </c>
      <c r="K9899" t="s">
        <v>1070</v>
      </c>
      <c r="L9899" t="s">
        <v>939</v>
      </c>
      <c r="M9899" t="s">
        <v>1020</v>
      </c>
      <c r="N9899" t="s">
        <v>1004</v>
      </c>
      <c r="O9899" t="s">
        <v>1007</v>
      </c>
      <c r="P9899" t="s">
        <v>466</v>
      </c>
      <c r="Q9899" t="s">
        <v>1003</v>
      </c>
      <c r="R9899" t="s">
        <v>1063</v>
      </c>
      <c r="S9899" t="s">
        <v>140</v>
      </c>
    </row>
    <row r="9900" spans="1:19" x14ac:dyDescent="0.35">
      <c r="A9900" t="s">
        <v>24</v>
      </c>
      <c r="B9900" t="s">
        <v>339</v>
      </c>
      <c r="C9900">
        <v>4</v>
      </c>
      <c r="D9900" t="s">
        <v>140</v>
      </c>
      <c r="E9900" t="s">
        <v>140</v>
      </c>
      <c r="F9900" t="s">
        <v>140</v>
      </c>
      <c r="G9900" t="s">
        <v>140</v>
      </c>
      <c r="H9900" t="s">
        <v>140</v>
      </c>
      <c r="I9900" t="s">
        <v>385</v>
      </c>
      <c r="J9900" t="s">
        <v>385</v>
      </c>
      <c r="K9900" t="s">
        <v>140</v>
      </c>
      <c r="L9900" t="s">
        <v>140</v>
      </c>
      <c r="M9900" t="s">
        <v>140</v>
      </c>
      <c r="N9900" t="s">
        <v>140</v>
      </c>
      <c r="O9900" t="s">
        <v>140</v>
      </c>
      <c r="P9900" t="s">
        <v>384</v>
      </c>
      <c r="Q9900" t="s">
        <v>140</v>
      </c>
      <c r="R9900" t="s">
        <v>140</v>
      </c>
      <c r="S9900" t="s">
        <v>140</v>
      </c>
    </row>
    <row r="9901" spans="1:19" x14ac:dyDescent="0.35">
      <c r="A9901" t="s">
        <v>25</v>
      </c>
      <c r="B9901" t="s">
        <v>1126</v>
      </c>
      <c r="C9901">
        <v>85</v>
      </c>
      <c r="D9901" t="s">
        <v>527</v>
      </c>
      <c r="E9901" t="s">
        <v>1065</v>
      </c>
      <c r="F9901" t="s">
        <v>501</v>
      </c>
      <c r="G9901" t="s">
        <v>1046</v>
      </c>
      <c r="H9901" t="s">
        <v>1067</v>
      </c>
      <c r="I9901" t="s">
        <v>1070</v>
      </c>
      <c r="J9901" t="s">
        <v>838</v>
      </c>
      <c r="K9901" t="s">
        <v>1003</v>
      </c>
      <c r="L9901" t="s">
        <v>1098</v>
      </c>
      <c r="M9901" t="s">
        <v>286</v>
      </c>
      <c r="N9901" t="s">
        <v>458</v>
      </c>
      <c r="O9901" t="s">
        <v>971</v>
      </c>
      <c r="P9901" t="s">
        <v>617</v>
      </c>
      <c r="Q9901" t="s">
        <v>660</v>
      </c>
      <c r="R9901" t="s">
        <v>140</v>
      </c>
      <c r="S9901" t="s">
        <v>140</v>
      </c>
    </row>
    <row r="9902" spans="1:19" x14ac:dyDescent="0.35">
      <c r="A9902" t="s">
        <v>25</v>
      </c>
      <c r="B9902" t="s">
        <v>1127</v>
      </c>
      <c r="C9902">
        <v>110</v>
      </c>
      <c r="D9902" t="s">
        <v>1098</v>
      </c>
      <c r="E9902" t="s">
        <v>1066</v>
      </c>
      <c r="F9902" t="s">
        <v>1046</v>
      </c>
      <c r="G9902" t="s">
        <v>1063</v>
      </c>
      <c r="H9902" t="s">
        <v>1043</v>
      </c>
      <c r="I9902" t="s">
        <v>1066</v>
      </c>
      <c r="J9902" t="s">
        <v>1063</v>
      </c>
      <c r="K9902" t="s">
        <v>1019</v>
      </c>
      <c r="L9902" t="s">
        <v>1007</v>
      </c>
      <c r="M9902" t="s">
        <v>967</v>
      </c>
      <c r="N9902" t="s">
        <v>1054</v>
      </c>
      <c r="O9902" t="s">
        <v>1050</v>
      </c>
      <c r="P9902" t="s">
        <v>653</v>
      </c>
      <c r="Q9902" t="s">
        <v>1007</v>
      </c>
      <c r="R9902" t="s">
        <v>1063</v>
      </c>
      <c r="S9902" t="s">
        <v>140</v>
      </c>
    </row>
    <row r="9903" spans="1:19" x14ac:dyDescent="0.35">
      <c r="A9903" t="s">
        <v>25</v>
      </c>
      <c r="B9903" t="s">
        <v>339</v>
      </c>
      <c r="C9903">
        <v>8</v>
      </c>
      <c r="D9903" t="s">
        <v>140</v>
      </c>
      <c r="E9903" t="s">
        <v>140</v>
      </c>
      <c r="F9903" t="s">
        <v>140</v>
      </c>
      <c r="G9903" t="s">
        <v>140</v>
      </c>
      <c r="H9903" t="s">
        <v>140</v>
      </c>
      <c r="I9903" t="s">
        <v>140</v>
      </c>
      <c r="J9903" t="s">
        <v>140</v>
      </c>
      <c r="K9903" t="s">
        <v>140</v>
      </c>
      <c r="L9903" t="s">
        <v>145</v>
      </c>
      <c r="M9903" t="s">
        <v>140</v>
      </c>
      <c r="N9903" t="s">
        <v>140</v>
      </c>
      <c r="O9903" t="s">
        <v>937</v>
      </c>
      <c r="P9903" t="s">
        <v>866</v>
      </c>
      <c r="Q9903" t="s">
        <v>140</v>
      </c>
      <c r="R9903" t="s">
        <v>140</v>
      </c>
      <c r="S9903" t="s">
        <v>140</v>
      </c>
    </row>
    <row r="9904" spans="1:19" x14ac:dyDescent="0.35">
      <c r="A9904" t="s">
        <v>26</v>
      </c>
      <c r="B9904" t="s">
        <v>1126</v>
      </c>
      <c r="C9904">
        <v>91</v>
      </c>
      <c r="D9904" t="s">
        <v>1044</v>
      </c>
      <c r="E9904" t="s">
        <v>1044</v>
      </c>
      <c r="F9904" t="s">
        <v>1061</v>
      </c>
      <c r="G9904" t="s">
        <v>869</v>
      </c>
      <c r="H9904" t="s">
        <v>838</v>
      </c>
      <c r="I9904" t="s">
        <v>527</v>
      </c>
      <c r="J9904" t="s">
        <v>824</v>
      </c>
      <c r="K9904" t="s">
        <v>574</v>
      </c>
      <c r="L9904" t="s">
        <v>1063</v>
      </c>
      <c r="M9904" t="s">
        <v>192</v>
      </c>
      <c r="N9904" t="s">
        <v>317</v>
      </c>
      <c r="O9904" t="s">
        <v>527</v>
      </c>
      <c r="P9904" t="s">
        <v>498</v>
      </c>
      <c r="Q9904" t="s">
        <v>1020</v>
      </c>
      <c r="R9904" t="s">
        <v>140</v>
      </c>
      <c r="S9904" t="s">
        <v>140</v>
      </c>
    </row>
    <row r="9905" spans="1:19" x14ac:dyDescent="0.35">
      <c r="A9905" t="s">
        <v>26</v>
      </c>
      <c r="B9905" t="s">
        <v>1127</v>
      </c>
      <c r="C9905">
        <v>100</v>
      </c>
      <c r="D9905" t="s">
        <v>1054</v>
      </c>
      <c r="E9905" t="s">
        <v>1068</v>
      </c>
      <c r="F9905" t="s">
        <v>1043</v>
      </c>
      <c r="G9905" t="s">
        <v>1043</v>
      </c>
      <c r="H9905" t="s">
        <v>1073</v>
      </c>
      <c r="I9905" t="s">
        <v>129</v>
      </c>
      <c r="J9905" t="s">
        <v>769</v>
      </c>
      <c r="K9905" t="s">
        <v>1003</v>
      </c>
      <c r="L9905" t="s">
        <v>1004</v>
      </c>
      <c r="M9905" t="s">
        <v>973</v>
      </c>
      <c r="N9905" t="s">
        <v>458</v>
      </c>
      <c r="O9905" t="s">
        <v>824</v>
      </c>
      <c r="P9905" t="s">
        <v>736</v>
      </c>
      <c r="Q9905" t="s">
        <v>733</v>
      </c>
      <c r="R9905" t="s">
        <v>140</v>
      </c>
      <c r="S9905" t="s">
        <v>140</v>
      </c>
    </row>
    <row r="9906" spans="1:19" x14ac:dyDescent="0.35">
      <c r="A9906" t="s">
        <v>26</v>
      </c>
      <c r="B9906" t="s">
        <v>339</v>
      </c>
      <c r="C9906">
        <v>10</v>
      </c>
      <c r="D9906" t="s">
        <v>140</v>
      </c>
      <c r="E9906" t="s">
        <v>140</v>
      </c>
      <c r="F9906" t="s">
        <v>140</v>
      </c>
      <c r="G9906" t="s">
        <v>140</v>
      </c>
      <c r="H9906" t="s">
        <v>140</v>
      </c>
      <c r="I9906" t="s">
        <v>140</v>
      </c>
      <c r="J9906" t="s">
        <v>140</v>
      </c>
      <c r="K9906" t="s">
        <v>140</v>
      </c>
      <c r="L9906" t="s">
        <v>1182</v>
      </c>
      <c r="M9906" t="s">
        <v>140</v>
      </c>
      <c r="N9906" t="s">
        <v>140</v>
      </c>
      <c r="O9906" t="s">
        <v>140</v>
      </c>
      <c r="P9906" t="s">
        <v>1188</v>
      </c>
      <c r="Q9906" t="s">
        <v>140</v>
      </c>
      <c r="R9906" t="s">
        <v>140</v>
      </c>
      <c r="S9906" t="s">
        <v>140</v>
      </c>
    </row>
    <row r="9907" spans="1:19" x14ac:dyDescent="0.35">
      <c r="A9907" t="s">
        <v>27</v>
      </c>
      <c r="B9907" t="s">
        <v>1126</v>
      </c>
      <c r="C9907">
        <v>78</v>
      </c>
      <c r="D9907" t="s">
        <v>1056</v>
      </c>
      <c r="E9907" t="s">
        <v>660</v>
      </c>
      <c r="F9907" t="s">
        <v>1057</v>
      </c>
      <c r="G9907" t="s">
        <v>1073</v>
      </c>
      <c r="H9907" t="s">
        <v>1073</v>
      </c>
      <c r="I9907" t="s">
        <v>1003</v>
      </c>
      <c r="J9907" t="s">
        <v>1053</v>
      </c>
      <c r="K9907" t="s">
        <v>1052</v>
      </c>
      <c r="L9907" t="s">
        <v>1050</v>
      </c>
      <c r="M9907" t="s">
        <v>1085</v>
      </c>
      <c r="N9907" t="s">
        <v>1054</v>
      </c>
      <c r="O9907" t="s">
        <v>1060</v>
      </c>
      <c r="P9907" t="s">
        <v>946</v>
      </c>
      <c r="Q9907" t="s">
        <v>1043</v>
      </c>
      <c r="R9907" t="s">
        <v>1066</v>
      </c>
      <c r="S9907" t="s">
        <v>140</v>
      </c>
    </row>
    <row r="9908" spans="1:19" x14ac:dyDescent="0.35">
      <c r="A9908" t="s">
        <v>27</v>
      </c>
      <c r="B9908" t="s">
        <v>1127</v>
      </c>
      <c r="C9908">
        <v>114</v>
      </c>
      <c r="D9908" t="s">
        <v>1063</v>
      </c>
      <c r="E9908" t="s">
        <v>1063</v>
      </c>
      <c r="F9908" t="s">
        <v>1054</v>
      </c>
      <c r="G9908" t="s">
        <v>1063</v>
      </c>
      <c r="H9908" t="s">
        <v>1019</v>
      </c>
      <c r="I9908" t="s">
        <v>1063</v>
      </c>
      <c r="J9908" t="s">
        <v>1066</v>
      </c>
      <c r="K9908" t="s">
        <v>140</v>
      </c>
      <c r="L9908" t="s">
        <v>1063</v>
      </c>
      <c r="M9908" t="s">
        <v>99</v>
      </c>
      <c r="N9908" t="s">
        <v>1019</v>
      </c>
      <c r="O9908" t="s">
        <v>939</v>
      </c>
      <c r="P9908" t="s">
        <v>104</v>
      </c>
      <c r="Q9908" t="s">
        <v>140</v>
      </c>
      <c r="R9908" t="s">
        <v>140</v>
      </c>
      <c r="S9908" t="s">
        <v>140</v>
      </c>
    </row>
    <row r="9909" spans="1:19" x14ac:dyDescent="0.35">
      <c r="A9909" t="s">
        <v>27</v>
      </c>
      <c r="B9909" t="s">
        <v>339</v>
      </c>
      <c r="C9909">
        <v>12</v>
      </c>
      <c r="D9909" t="s">
        <v>140</v>
      </c>
      <c r="E9909" t="s">
        <v>140</v>
      </c>
      <c r="F9909" t="s">
        <v>140</v>
      </c>
      <c r="G9909" t="s">
        <v>140</v>
      </c>
      <c r="H9909" t="s">
        <v>140</v>
      </c>
      <c r="I9909" t="s">
        <v>140</v>
      </c>
      <c r="J9909" t="s">
        <v>140</v>
      </c>
      <c r="K9909" t="s">
        <v>140</v>
      </c>
      <c r="L9909" t="s">
        <v>140</v>
      </c>
      <c r="M9909" t="s">
        <v>1023</v>
      </c>
      <c r="N9909" t="s">
        <v>140</v>
      </c>
      <c r="O9909" t="s">
        <v>1064</v>
      </c>
      <c r="P9909" t="s">
        <v>974</v>
      </c>
      <c r="Q9909" t="s">
        <v>140</v>
      </c>
      <c r="R9909" t="s">
        <v>140</v>
      </c>
      <c r="S9909" t="s">
        <v>140</v>
      </c>
    </row>
    <row r="9910" spans="1:19" x14ac:dyDescent="0.35">
      <c r="A9910" t="s">
        <v>28</v>
      </c>
      <c r="B9910" t="s">
        <v>1126</v>
      </c>
      <c r="C9910">
        <v>72</v>
      </c>
      <c r="D9910" t="s">
        <v>1061</v>
      </c>
      <c r="E9910" t="s">
        <v>838</v>
      </c>
      <c r="F9910" t="s">
        <v>824</v>
      </c>
      <c r="G9910" t="s">
        <v>1018</v>
      </c>
      <c r="H9910" t="s">
        <v>115</v>
      </c>
      <c r="I9910" t="s">
        <v>893</v>
      </c>
      <c r="J9910" t="s">
        <v>903</v>
      </c>
      <c r="K9910" t="s">
        <v>646</v>
      </c>
      <c r="L9910" t="s">
        <v>775</v>
      </c>
      <c r="M9910" t="s">
        <v>641</v>
      </c>
      <c r="N9910" t="s">
        <v>942</v>
      </c>
      <c r="O9910" t="s">
        <v>950</v>
      </c>
      <c r="P9910" t="s">
        <v>295</v>
      </c>
      <c r="Q9910" t="s">
        <v>903</v>
      </c>
      <c r="R9910" t="s">
        <v>140</v>
      </c>
      <c r="S9910" t="s">
        <v>140</v>
      </c>
    </row>
    <row r="9911" spans="1:19" x14ac:dyDescent="0.35">
      <c r="A9911" t="s">
        <v>28</v>
      </c>
      <c r="B9911" t="s">
        <v>1127</v>
      </c>
      <c r="C9911">
        <v>125</v>
      </c>
      <c r="D9911" t="s">
        <v>929</v>
      </c>
      <c r="E9911" t="s">
        <v>988</v>
      </c>
      <c r="F9911" t="s">
        <v>345</v>
      </c>
      <c r="G9911" t="s">
        <v>940</v>
      </c>
      <c r="H9911" t="s">
        <v>1060</v>
      </c>
      <c r="I9911" t="s">
        <v>988</v>
      </c>
      <c r="J9911" t="s">
        <v>1004</v>
      </c>
      <c r="K9911" t="s">
        <v>977</v>
      </c>
      <c r="L9911" t="s">
        <v>1009</v>
      </c>
      <c r="M9911" t="s">
        <v>824</v>
      </c>
      <c r="N9911" t="s">
        <v>1023</v>
      </c>
      <c r="O9911" t="s">
        <v>1048</v>
      </c>
      <c r="P9911" t="s">
        <v>143</v>
      </c>
      <c r="Q9911" t="s">
        <v>1062</v>
      </c>
      <c r="R9911" t="s">
        <v>1019</v>
      </c>
      <c r="S9911" t="s">
        <v>1009</v>
      </c>
    </row>
    <row r="9912" spans="1:19" x14ac:dyDescent="0.35">
      <c r="A9912" t="s">
        <v>28</v>
      </c>
      <c r="B9912" t="s">
        <v>339</v>
      </c>
      <c r="C9912">
        <v>10</v>
      </c>
      <c r="D9912" t="s">
        <v>942</v>
      </c>
      <c r="E9912" t="s">
        <v>140</v>
      </c>
      <c r="F9912" t="s">
        <v>140</v>
      </c>
      <c r="G9912" t="s">
        <v>140</v>
      </c>
      <c r="H9912" t="s">
        <v>968</v>
      </c>
      <c r="I9912" t="s">
        <v>140</v>
      </c>
      <c r="J9912" t="s">
        <v>140</v>
      </c>
      <c r="K9912" t="s">
        <v>942</v>
      </c>
      <c r="L9912" t="s">
        <v>140</v>
      </c>
      <c r="M9912" t="s">
        <v>140</v>
      </c>
      <c r="N9912" t="s">
        <v>97</v>
      </c>
      <c r="O9912" t="s">
        <v>140</v>
      </c>
      <c r="P9912" t="s">
        <v>243</v>
      </c>
      <c r="Q9912" t="s">
        <v>140</v>
      </c>
      <c r="R9912" t="s">
        <v>140</v>
      </c>
      <c r="S9912" t="s">
        <v>140</v>
      </c>
    </row>
    <row r="9913" spans="1:19" x14ac:dyDescent="0.35">
      <c r="A9913" t="s">
        <v>29</v>
      </c>
      <c r="B9913" t="s">
        <v>1126</v>
      </c>
      <c r="C9913">
        <v>95</v>
      </c>
      <c r="D9913" t="s">
        <v>1004</v>
      </c>
      <c r="E9913" t="s">
        <v>345</v>
      </c>
      <c r="F9913" t="s">
        <v>1061</v>
      </c>
      <c r="G9913" t="s">
        <v>660</v>
      </c>
      <c r="H9913" t="s">
        <v>1007</v>
      </c>
      <c r="I9913" t="s">
        <v>129</v>
      </c>
      <c r="J9913" t="s">
        <v>1053</v>
      </c>
      <c r="K9913" t="s">
        <v>87</v>
      </c>
      <c r="L9913" t="s">
        <v>971</v>
      </c>
      <c r="M9913" t="s">
        <v>411</v>
      </c>
      <c r="N9913" t="s">
        <v>1004</v>
      </c>
      <c r="O9913" t="s">
        <v>111</v>
      </c>
      <c r="P9913" t="s">
        <v>842</v>
      </c>
      <c r="Q9913" t="s">
        <v>458</v>
      </c>
      <c r="R9913" t="s">
        <v>140</v>
      </c>
      <c r="S9913" t="s">
        <v>140</v>
      </c>
    </row>
    <row r="9914" spans="1:19" x14ac:dyDescent="0.35">
      <c r="A9914" t="s">
        <v>29</v>
      </c>
      <c r="B9914" t="s">
        <v>1127</v>
      </c>
      <c r="C9914">
        <v>98</v>
      </c>
      <c r="D9914" t="s">
        <v>1068</v>
      </c>
      <c r="E9914" t="s">
        <v>1045</v>
      </c>
      <c r="F9914" t="s">
        <v>1020</v>
      </c>
      <c r="G9914" t="s">
        <v>140</v>
      </c>
      <c r="H9914" t="s">
        <v>1054</v>
      </c>
      <c r="I9914" t="s">
        <v>1004</v>
      </c>
      <c r="J9914" t="s">
        <v>140</v>
      </c>
      <c r="K9914" t="s">
        <v>1050</v>
      </c>
      <c r="L9914" t="s">
        <v>140</v>
      </c>
      <c r="M9914" t="s">
        <v>915</v>
      </c>
      <c r="N9914" t="s">
        <v>954</v>
      </c>
      <c r="O9914" t="s">
        <v>1063</v>
      </c>
      <c r="P9914" t="s">
        <v>927</v>
      </c>
      <c r="Q9914" t="s">
        <v>140</v>
      </c>
      <c r="R9914" t="s">
        <v>140</v>
      </c>
      <c r="S9914" t="s">
        <v>140</v>
      </c>
    </row>
    <row r="9915" spans="1:19" x14ac:dyDescent="0.35">
      <c r="A9915" t="s">
        <v>29</v>
      </c>
      <c r="B9915" t="s">
        <v>339</v>
      </c>
      <c r="C9915">
        <v>10</v>
      </c>
      <c r="D9915" t="s">
        <v>1053</v>
      </c>
      <c r="E9915" t="s">
        <v>140</v>
      </c>
      <c r="F9915" t="s">
        <v>140</v>
      </c>
      <c r="G9915" t="s">
        <v>140</v>
      </c>
      <c r="H9915" t="s">
        <v>140</v>
      </c>
      <c r="I9915" t="s">
        <v>140</v>
      </c>
      <c r="J9915" t="s">
        <v>140</v>
      </c>
      <c r="K9915" t="s">
        <v>140</v>
      </c>
      <c r="L9915" t="s">
        <v>140</v>
      </c>
      <c r="M9915" t="s">
        <v>1049</v>
      </c>
      <c r="N9915" t="s">
        <v>140</v>
      </c>
      <c r="O9915" t="s">
        <v>131</v>
      </c>
      <c r="P9915" t="s">
        <v>828</v>
      </c>
      <c r="Q9915" t="s">
        <v>140</v>
      </c>
      <c r="R9915" t="s">
        <v>140</v>
      </c>
      <c r="S9915" t="s">
        <v>140</v>
      </c>
    </row>
    <row r="9916" spans="1:19" x14ac:dyDescent="0.35">
      <c r="A9916" t="s">
        <v>30</v>
      </c>
      <c r="B9916" t="s">
        <v>1126</v>
      </c>
      <c r="C9916">
        <v>76</v>
      </c>
      <c r="D9916" t="s">
        <v>1070</v>
      </c>
      <c r="E9916" t="s">
        <v>729</v>
      </c>
      <c r="F9916" t="s">
        <v>1053</v>
      </c>
      <c r="G9916" t="s">
        <v>1052</v>
      </c>
      <c r="H9916" t="s">
        <v>1003</v>
      </c>
      <c r="I9916" t="s">
        <v>973</v>
      </c>
      <c r="J9916" t="s">
        <v>1004</v>
      </c>
      <c r="K9916" t="s">
        <v>996</v>
      </c>
      <c r="L9916" t="s">
        <v>1062</v>
      </c>
      <c r="M9916" t="s">
        <v>741</v>
      </c>
      <c r="N9916" t="s">
        <v>1043</v>
      </c>
      <c r="O9916" t="s">
        <v>940</v>
      </c>
      <c r="P9916" t="s">
        <v>758</v>
      </c>
      <c r="Q9916" t="s">
        <v>1046</v>
      </c>
      <c r="R9916" t="s">
        <v>1016</v>
      </c>
      <c r="S9916" t="s">
        <v>140</v>
      </c>
    </row>
    <row r="9917" spans="1:19" x14ac:dyDescent="0.35">
      <c r="A9917" t="s">
        <v>30</v>
      </c>
      <c r="B9917" t="s">
        <v>1127</v>
      </c>
      <c r="C9917">
        <v>120</v>
      </c>
      <c r="D9917" t="s">
        <v>140</v>
      </c>
      <c r="E9917" t="s">
        <v>140</v>
      </c>
      <c r="F9917" t="s">
        <v>140</v>
      </c>
      <c r="G9917" t="s">
        <v>140</v>
      </c>
      <c r="H9917" t="s">
        <v>1010</v>
      </c>
      <c r="I9917" t="s">
        <v>1054</v>
      </c>
      <c r="J9917" t="s">
        <v>1054</v>
      </c>
      <c r="K9917" t="s">
        <v>1010</v>
      </c>
      <c r="L9917" t="s">
        <v>1066</v>
      </c>
      <c r="M9917" t="s">
        <v>733</v>
      </c>
      <c r="N9917" t="s">
        <v>1050</v>
      </c>
      <c r="O9917" t="s">
        <v>919</v>
      </c>
      <c r="P9917" t="s">
        <v>811</v>
      </c>
      <c r="Q9917" t="s">
        <v>949</v>
      </c>
      <c r="R9917" t="s">
        <v>140</v>
      </c>
      <c r="S9917" t="s">
        <v>140</v>
      </c>
    </row>
    <row r="9918" spans="1:19" x14ac:dyDescent="0.35">
      <c r="A9918" t="s">
        <v>30</v>
      </c>
      <c r="B9918" t="s">
        <v>339</v>
      </c>
      <c r="C9918">
        <v>6</v>
      </c>
      <c r="D9918" t="s">
        <v>140</v>
      </c>
      <c r="E9918" t="s">
        <v>140</v>
      </c>
      <c r="F9918" t="s">
        <v>140</v>
      </c>
      <c r="G9918" t="s">
        <v>140</v>
      </c>
      <c r="H9918" t="s">
        <v>140</v>
      </c>
      <c r="I9918" t="s">
        <v>140</v>
      </c>
      <c r="J9918" t="s">
        <v>140</v>
      </c>
      <c r="K9918" t="s">
        <v>140</v>
      </c>
      <c r="L9918" t="s">
        <v>140</v>
      </c>
      <c r="M9918" t="s">
        <v>140</v>
      </c>
      <c r="N9918" t="s">
        <v>140</v>
      </c>
      <c r="O9918" t="s">
        <v>140</v>
      </c>
      <c r="P9918" t="s">
        <v>177</v>
      </c>
      <c r="Q9918" t="s">
        <v>140</v>
      </c>
      <c r="R9918" t="s">
        <v>140</v>
      </c>
      <c r="S9918" t="s">
        <v>140</v>
      </c>
    </row>
    <row r="9919" spans="1:19" x14ac:dyDescent="0.35">
      <c r="A9919" t="s">
        <v>31</v>
      </c>
      <c r="B9919" t="s">
        <v>1126</v>
      </c>
      <c r="C9919">
        <v>101</v>
      </c>
      <c r="D9919" t="s">
        <v>961</v>
      </c>
      <c r="E9919" t="s">
        <v>937</v>
      </c>
      <c r="F9919" t="s">
        <v>937</v>
      </c>
      <c r="G9919" t="s">
        <v>1102</v>
      </c>
      <c r="H9919" t="s">
        <v>462</v>
      </c>
      <c r="I9919" t="s">
        <v>741</v>
      </c>
      <c r="J9919" t="s">
        <v>973</v>
      </c>
      <c r="K9919" t="s">
        <v>462</v>
      </c>
      <c r="L9919" t="s">
        <v>123</v>
      </c>
      <c r="M9919" t="s">
        <v>389</v>
      </c>
      <c r="N9919" t="s">
        <v>991</v>
      </c>
      <c r="O9919" t="s">
        <v>1087</v>
      </c>
      <c r="P9919" t="s">
        <v>886</v>
      </c>
      <c r="Q9919" t="s">
        <v>89</v>
      </c>
      <c r="R9919" t="s">
        <v>140</v>
      </c>
      <c r="S9919" t="s">
        <v>140</v>
      </c>
    </row>
    <row r="9920" spans="1:19" x14ac:dyDescent="0.35">
      <c r="A9920" t="s">
        <v>31</v>
      </c>
      <c r="B9920" t="s">
        <v>1127</v>
      </c>
      <c r="C9920">
        <v>100</v>
      </c>
      <c r="D9920" t="s">
        <v>999</v>
      </c>
      <c r="E9920" t="s">
        <v>674</v>
      </c>
      <c r="F9920" t="s">
        <v>462</v>
      </c>
      <c r="G9920" t="s">
        <v>769</v>
      </c>
      <c r="H9920" t="s">
        <v>1095</v>
      </c>
      <c r="I9920" t="s">
        <v>785</v>
      </c>
      <c r="J9920" t="s">
        <v>87</v>
      </c>
      <c r="K9920" t="s">
        <v>967</v>
      </c>
      <c r="L9920" t="s">
        <v>1053</v>
      </c>
      <c r="M9920" t="s">
        <v>755</v>
      </c>
      <c r="N9920" t="s">
        <v>1073</v>
      </c>
      <c r="O9920" t="s">
        <v>871</v>
      </c>
      <c r="P9920" t="s">
        <v>482</v>
      </c>
      <c r="Q9920" t="s">
        <v>660</v>
      </c>
      <c r="R9920" t="s">
        <v>1011</v>
      </c>
      <c r="S9920" t="s">
        <v>140</v>
      </c>
    </row>
    <row r="9921" spans="1:19" x14ac:dyDescent="0.35">
      <c r="A9921" t="s">
        <v>31</v>
      </c>
      <c r="B9921" t="s">
        <v>339</v>
      </c>
      <c r="C9921">
        <v>6</v>
      </c>
      <c r="D9921" t="s">
        <v>140</v>
      </c>
      <c r="E9921" t="s">
        <v>140</v>
      </c>
      <c r="F9921" t="s">
        <v>140</v>
      </c>
      <c r="G9921" t="s">
        <v>140</v>
      </c>
      <c r="H9921" t="s">
        <v>140</v>
      </c>
      <c r="I9921" t="s">
        <v>140</v>
      </c>
      <c r="J9921" t="s">
        <v>140</v>
      </c>
      <c r="K9921" t="s">
        <v>140</v>
      </c>
      <c r="L9921" t="s">
        <v>140</v>
      </c>
      <c r="M9921" t="s">
        <v>402</v>
      </c>
      <c r="N9921" t="s">
        <v>140</v>
      </c>
      <c r="O9921" t="s">
        <v>402</v>
      </c>
      <c r="P9921" t="s">
        <v>303</v>
      </c>
      <c r="Q9921" t="s">
        <v>915</v>
      </c>
      <c r="R9921" t="s">
        <v>140</v>
      </c>
      <c r="S9921" t="s">
        <v>140</v>
      </c>
    </row>
    <row r="9922" spans="1:19" x14ac:dyDescent="0.35">
      <c r="A9922" t="s">
        <v>32</v>
      </c>
      <c r="B9922" t="s">
        <v>1126</v>
      </c>
      <c r="C9922">
        <v>2077</v>
      </c>
      <c r="D9922" t="s">
        <v>769</v>
      </c>
      <c r="E9922" t="s">
        <v>147</v>
      </c>
      <c r="F9922" t="s">
        <v>109</v>
      </c>
      <c r="G9922" t="s">
        <v>1047</v>
      </c>
      <c r="H9922" t="s">
        <v>915</v>
      </c>
      <c r="I9922" t="s">
        <v>1095</v>
      </c>
      <c r="J9922" t="s">
        <v>1045</v>
      </c>
      <c r="K9922" t="s">
        <v>942</v>
      </c>
      <c r="L9922" t="s">
        <v>1073</v>
      </c>
      <c r="M9922" t="s">
        <v>756</v>
      </c>
      <c r="N9922" t="s">
        <v>977</v>
      </c>
      <c r="O9922" t="s">
        <v>1065</v>
      </c>
      <c r="P9922" t="s">
        <v>783</v>
      </c>
      <c r="Q9922" t="s">
        <v>1070</v>
      </c>
      <c r="R9922" t="s">
        <v>1014</v>
      </c>
      <c r="S9922" t="s">
        <v>1022</v>
      </c>
    </row>
    <row r="9923" spans="1:19" x14ac:dyDescent="0.35">
      <c r="A9923" t="s">
        <v>32</v>
      </c>
      <c r="B9923" t="s">
        <v>1127</v>
      </c>
      <c r="C9923">
        <v>2640</v>
      </c>
      <c r="D9923" t="s">
        <v>950</v>
      </c>
      <c r="E9923" t="s">
        <v>345</v>
      </c>
      <c r="F9923" t="s">
        <v>1047</v>
      </c>
      <c r="G9923" t="s">
        <v>954</v>
      </c>
      <c r="H9923" t="s">
        <v>1004</v>
      </c>
      <c r="I9923" t="s">
        <v>1056</v>
      </c>
      <c r="J9923" t="s">
        <v>1068</v>
      </c>
      <c r="K9923" t="s">
        <v>1047</v>
      </c>
      <c r="L9923" t="s">
        <v>940</v>
      </c>
      <c r="M9923" t="s">
        <v>973</v>
      </c>
      <c r="N9923" t="s">
        <v>1007</v>
      </c>
      <c r="O9923" t="s">
        <v>1056</v>
      </c>
      <c r="P9923" t="s">
        <v>767</v>
      </c>
      <c r="Q9923" t="s">
        <v>515</v>
      </c>
      <c r="R9923" t="s">
        <v>1016</v>
      </c>
      <c r="S9923" t="s">
        <v>1008</v>
      </c>
    </row>
    <row r="9924" spans="1:19" x14ac:dyDescent="0.35">
      <c r="A9924" t="s">
        <v>32</v>
      </c>
      <c r="B9924" t="s">
        <v>339</v>
      </c>
      <c r="C9924">
        <v>204</v>
      </c>
      <c r="D9924" t="s">
        <v>1062</v>
      </c>
      <c r="E9924" t="s">
        <v>869</v>
      </c>
      <c r="F9924" t="s">
        <v>869</v>
      </c>
      <c r="G9924" t="s">
        <v>1019</v>
      </c>
      <c r="H9924" t="s">
        <v>1018</v>
      </c>
      <c r="I9924" t="s">
        <v>1007</v>
      </c>
      <c r="J9924" t="s">
        <v>954</v>
      </c>
      <c r="K9924" t="s">
        <v>869</v>
      </c>
      <c r="L9924" t="s">
        <v>996</v>
      </c>
      <c r="M9924" t="s">
        <v>107</v>
      </c>
      <c r="N9924" t="s">
        <v>1018</v>
      </c>
      <c r="O9924" t="s">
        <v>109</v>
      </c>
      <c r="P9924" t="s">
        <v>896</v>
      </c>
      <c r="Q9924" t="s">
        <v>1012</v>
      </c>
      <c r="R9924" t="s">
        <v>1046</v>
      </c>
      <c r="S9924" t="s">
        <v>140</v>
      </c>
    </row>
    <row r="9926" spans="1:19" x14ac:dyDescent="0.35">
      <c r="A9926" t="s">
        <v>1418</v>
      </c>
    </row>
    <row r="9927" spans="1:19" x14ac:dyDescent="0.35">
      <c r="A9927" t="s">
        <v>2</v>
      </c>
      <c r="B9927" t="s">
        <v>1141</v>
      </c>
      <c r="C9927" t="s">
        <v>3</v>
      </c>
      <c r="D9927" t="s">
        <v>1404</v>
      </c>
      <c r="E9927" t="s">
        <v>1405</v>
      </c>
      <c r="F9927" t="s">
        <v>1406</v>
      </c>
      <c r="G9927" t="s">
        <v>1407</v>
      </c>
      <c r="H9927" t="s">
        <v>1408</v>
      </c>
      <c r="I9927" t="s">
        <v>1409</v>
      </c>
      <c r="J9927" t="s">
        <v>1410</v>
      </c>
      <c r="K9927" t="s">
        <v>1411</v>
      </c>
      <c r="L9927" t="s">
        <v>1412</v>
      </c>
      <c r="M9927" t="s">
        <v>1413</v>
      </c>
      <c r="N9927" t="s">
        <v>1414</v>
      </c>
      <c r="O9927" t="s">
        <v>1415</v>
      </c>
      <c r="P9927" t="s">
        <v>1416</v>
      </c>
      <c r="Q9927" t="s">
        <v>1032</v>
      </c>
      <c r="R9927" t="s">
        <v>1042</v>
      </c>
      <c r="S9927" t="s">
        <v>136</v>
      </c>
    </row>
    <row r="9928" spans="1:19" x14ac:dyDescent="0.35">
      <c r="A9928" t="s">
        <v>8</v>
      </c>
      <c r="B9928" t="s">
        <v>1129</v>
      </c>
      <c r="C9928">
        <v>44</v>
      </c>
      <c r="D9928" t="s">
        <v>940</v>
      </c>
      <c r="E9928" t="s">
        <v>1061</v>
      </c>
      <c r="F9928" t="s">
        <v>91</v>
      </c>
      <c r="G9928" t="s">
        <v>140</v>
      </c>
      <c r="H9928" t="s">
        <v>812</v>
      </c>
      <c r="I9928" t="s">
        <v>101</v>
      </c>
      <c r="J9928" t="s">
        <v>999</v>
      </c>
      <c r="K9928" t="s">
        <v>127</v>
      </c>
      <c r="L9928" t="s">
        <v>660</v>
      </c>
      <c r="M9928" t="s">
        <v>668</v>
      </c>
      <c r="N9928" t="s">
        <v>1043</v>
      </c>
      <c r="O9928" t="s">
        <v>915</v>
      </c>
      <c r="P9928" t="s">
        <v>616</v>
      </c>
      <c r="Q9928" t="s">
        <v>1043</v>
      </c>
      <c r="R9928" t="s">
        <v>140</v>
      </c>
      <c r="S9928" t="s">
        <v>140</v>
      </c>
    </row>
    <row r="9929" spans="1:19" x14ac:dyDescent="0.35">
      <c r="A9929" t="s">
        <v>8</v>
      </c>
      <c r="B9929" t="s">
        <v>1130</v>
      </c>
      <c r="C9929">
        <v>116</v>
      </c>
      <c r="D9929" t="s">
        <v>769</v>
      </c>
      <c r="E9929" t="s">
        <v>788</v>
      </c>
      <c r="F9929" t="s">
        <v>345</v>
      </c>
      <c r="G9929" t="s">
        <v>919</v>
      </c>
      <c r="H9929" t="s">
        <v>574</v>
      </c>
      <c r="I9929" t="s">
        <v>729</v>
      </c>
      <c r="J9929" t="s">
        <v>1056</v>
      </c>
      <c r="K9929" t="s">
        <v>812</v>
      </c>
      <c r="L9929" t="s">
        <v>1098</v>
      </c>
      <c r="M9929" t="s">
        <v>911</v>
      </c>
      <c r="N9929" t="s">
        <v>89</v>
      </c>
      <c r="O9929" t="s">
        <v>574</v>
      </c>
      <c r="P9929" t="s">
        <v>434</v>
      </c>
      <c r="Q9929" t="s">
        <v>967</v>
      </c>
      <c r="R9929" t="s">
        <v>140</v>
      </c>
      <c r="S9929" t="s">
        <v>1017</v>
      </c>
    </row>
    <row r="9930" spans="1:19" x14ac:dyDescent="0.35">
      <c r="A9930" t="s">
        <v>8</v>
      </c>
      <c r="B9930" t="s">
        <v>1131</v>
      </c>
      <c r="C9930">
        <v>44</v>
      </c>
      <c r="D9930" t="s">
        <v>718</v>
      </c>
      <c r="E9930" t="s">
        <v>674</v>
      </c>
      <c r="F9930" t="s">
        <v>837</v>
      </c>
      <c r="G9930" t="s">
        <v>788</v>
      </c>
      <c r="H9930" t="s">
        <v>940</v>
      </c>
      <c r="I9930" t="s">
        <v>345</v>
      </c>
      <c r="J9930" t="s">
        <v>1019</v>
      </c>
      <c r="K9930" t="s">
        <v>996</v>
      </c>
      <c r="L9930" t="s">
        <v>1070</v>
      </c>
      <c r="M9930" t="s">
        <v>755</v>
      </c>
      <c r="N9930" t="s">
        <v>1051</v>
      </c>
      <c r="O9930" t="s">
        <v>1064</v>
      </c>
      <c r="P9930" t="s">
        <v>725</v>
      </c>
      <c r="Q9930" t="s">
        <v>140</v>
      </c>
      <c r="R9930" t="s">
        <v>140</v>
      </c>
      <c r="S9930" t="s">
        <v>140</v>
      </c>
    </row>
    <row r="9931" spans="1:19" x14ac:dyDescent="0.35">
      <c r="A9931" t="s">
        <v>9</v>
      </c>
      <c r="B9931" t="s">
        <v>1129</v>
      </c>
      <c r="C9931">
        <v>18</v>
      </c>
      <c r="D9931" t="s">
        <v>716</v>
      </c>
      <c r="E9931" t="s">
        <v>932</v>
      </c>
      <c r="F9931" t="s">
        <v>716</v>
      </c>
      <c r="G9931" t="s">
        <v>716</v>
      </c>
      <c r="H9931" t="s">
        <v>433</v>
      </c>
      <c r="I9931" t="s">
        <v>781</v>
      </c>
      <c r="J9931" t="s">
        <v>532</v>
      </c>
      <c r="K9931" t="s">
        <v>756</v>
      </c>
      <c r="L9931" t="s">
        <v>785</v>
      </c>
      <c r="M9931" t="s">
        <v>749</v>
      </c>
      <c r="N9931" t="s">
        <v>433</v>
      </c>
      <c r="O9931" t="s">
        <v>99</v>
      </c>
      <c r="P9931" t="s">
        <v>464</v>
      </c>
      <c r="Q9931" t="s">
        <v>140</v>
      </c>
      <c r="R9931" t="s">
        <v>140</v>
      </c>
      <c r="S9931" t="s">
        <v>140</v>
      </c>
    </row>
    <row r="9932" spans="1:19" x14ac:dyDescent="0.35">
      <c r="A9932" t="s">
        <v>9</v>
      </c>
      <c r="B9932" t="s">
        <v>1130</v>
      </c>
      <c r="C9932">
        <v>163</v>
      </c>
      <c r="D9932" t="s">
        <v>1020</v>
      </c>
      <c r="E9932" t="s">
        <v>1047</v>
      </c>
      <c r="F9932" t="s">
        <v>1023</v>
      </c>
      <c r="G9932" t="s">
        <v>940</v>
      </c>
      <c r="H9932" t="s">
        <v>1023</v>
      </c>
      <c r="I9932" t="s">
        <v>903</v>
      </c>
      <c r="J9932" t="s">
        <v>869</v>
      </c>
      <c r="K9932" t="s">
        <v>733</v>
      </c>
      <c r="L9932" t="s">
        <v>1051</v>
      </c>
      <c r="M9932" t="s">
        <v>317</v>
      </c>
      <c r="N9932" t="s">
        <v>1048</v>
      </c>
      <c r="O9932" t="s">
        <v>1048</v>
      </c>
      <c r="P9932" t="s">
        <v>552</v>
      </c>
      <c r="Q9932" t="s">
        <v>1043</v>
      </c>
      <c r="R9932" t="s">
        <v>140</v>
      </c>
      <c r="S9932" t="s">
        <v>140</v>
      </c>
    </row>
    <row r="9933" spans="1:19" x14ac:dyDescent="0.35">
      <c r="A9933" t="s">
        <v>9</v>
      </c>
      <c r="B9933" t="s">
        <v>1131</v>
      </c>
      <c r="C9933">
        <v>20</v>
      </c>
      <c r="D9933" t="s">
        <v>140</v>
      </c>
      <c r="E9933" t="s">
        <v>140</v>
      </c>
      <c r="F9933" t="s">
        <v>140</v>
      </c>
      <c r="G9933" t="s">
        <v>140</v>
      </c>
      <c r="H9933" t="s">
        <v>869</v>
      </c>
      <c r="I9933" t="s">
        <v>140</v>
      </c>
      <c r="J9933" t="s">
        <v>140</v>
      </c>
      <c r="K9933" t="s">
        <v>140</v>
      </c>
      <c r="L9933" t="s">
        <v>140</v>
      </c>
      <c r="M9933" t="s">
        <v>458</v>
      </c>
      <c r="N9933" t="s">
        <v>954</v>
      </c>
      <c r="O9933" t="s">
        <v>869</v>
      </c>
      <c r="P9933" t="s">
        <v>707</v>
      </c>
      <c r="Q9933" t="s">
        <v>140</v>
      </c>
      <c r="R9933" t="s">
        <v>140</v>
      </c>
      <c r="S9933" t="s">
        <v>140</v>
      </c>
    </row>
    <row r="9934" spans="1:19" x14ac:dyDescent="0.35">
      <c r="A9934" t="s">
        <v>10</v>
      </c>
      <c r="B9934" t="s">
        <v>1129</v>
      </c>
      <c r="C9934">
        <v>25</v>
      </c>
      <c r="D9934" t="s">
        <v>983</v>
      </c>
      <c r="E9934" t="s">
        <v>564</v>
      </c>
      <c r="F9934" t="s">
        <v>354</v>
      </c>
      <c r="G9934" t="s">
        <v>399</v>
      </c>
      <c r="H9934" t="s">
        <v>140</v>
      </c>
      <c r="I9934" t="s">
        <v>911</v>
      </c>
      <c r="J9934" t="s">
        <v>1047</v>
      </c>
      <c r="K9934" t="s">
        <v>476</v>
      </c>
      <c r="L9934" t="s">
        <v>1047</v>
      </c>
      <c r="M9934" t="s">
        <v>935</v>
      </c>
      <c r="N9934" t="s">
        <v>662</v>
      </c>
      <c r="O9934" t="s">
        <v>386</v>
      </c>
      <c r="P9934" t="s">
        <v>578</v>
      </c>
      <c r="Q9934" t="s">
        <v>140</v>
      </c>
      <c r="R9934" t="s">
        <v>140</v>
      </c>
      <c r="S9934" t="s">
        <v>140</v>
      </c>
    </row>
    <row r="9935" spans="1:19" x14ac:dyDescent="0.35">
      <c r="A9935" t="s">
        <v>10</v>
      </c>
      <c r="B9935" t="s">
        <v>1130</v>
      </c>
      <c r="C9935">
        <v>169</v>
      </c>
      <c r="D9935" t="s">
        <v>1048</v>
      </c>
      <c r="E9935" t="s">
        <v>940</v>
      </c>
      <c r="F9935" t="s">
        <v>1054</v>
      </c>
      <c r="G9935" t="s">
        <v>140</v>
      </c>
      <c r="H9935" t="s">
        <v>1046</v>
      </c>
      <c r="I9935" t="s">
        <v>1004</v>
      </c>
      <c r="J9935" t="s">
        <v>1021</v>
      </c>
      <c r="K9935" t="s">
        <v>869</v>
      </c>
      <c r="L9935" t="s">
        <v>954</v>
      </c>
      <c r="M9935" t="s">
        <v>993</v>
      </c>
      <c r="N9935" t="s">
        <v>1012</v>
      </c>
      <c r="O9935" t="s">
        <v>1060</v>
      </c>
      <c r="P9935" t="s">
        <v>946</v>
      </c>
      <c r="Q9935" t="s">
        <v>1014</v>
      </c>
      <c r="R9935" t="s">
        <v>1043</v>
      </c>
      <c r="S9935" t="s">
        <v>140</v>
      </c>
    </row>
    <row r="9936" spans="1:19" x14ac:dyDescent="0.35">
      <c r="A9936" t="s">
        <v>10</v>
      </c>
      <c r="B9936" t="s">
        <v>1131</v>
      </c>
      <c r="C9936">
        <v>14</v>
      </c>
      <c r="D9936" t="s">
        <v>140</v>
      </c>
      <c r="E9936" t="s">
        <v>869</v>
      </c>
      <c r="F9936" t="s">
        <v>140</v>
      </c>
      <c r="G9936" t="s">
        <v>140</v>
      </c>
      <c r="H9936" t="s">
        <v>140</v>
      </c>
      <c r="I9936" t="s">
        <v>140</v>
      </c>
      <c r="J9936" t="s">
        <v>140</v>
      </c>
      <c r="K9936" t="s">
        <v>140</v>
      </c>
      <c r="L9936" t="s">
        <v>140</v>
      </c>
      <c r="M9936" t="s">
        <v>140</v>
      </c>
      <c r="N9936" t="s">
        <v>869</v>
      </c>
      <c r="O9936" t="s">
        <v>869</v>
      </c>
      <c r="P9936" t="s">
        <v>1122</v>
      </c>
      <c r="Q9936" t="s">
        <v>140</v>
      </c>
      <c r="R9936" t="s">
        <v>140</v>
      </c>
      <c r="S9936" t="s">
        <v>140</v>
      </c>
    </row>
    <row r="9937" spans="1:19" x14ac:dyDescent="0.35">
      <c r="A9937" t="s">
        <v>11</v>
      </c>
      <c r="B9937" t="s">
        <v>1129</v>
      </c>
      <c r="C9937">
        <v>22</v>
      </c>
      <c r="D9937" t="s">
        <v>433</v>
      </c>
      <c r="E9937" t="s">
        <v>433</v>
      </c>
      <c r="F9937" t="s">
        <v>443</v>
      </c>
      <c r="G9937" t="s">
        <v>1057</v>
      </c>
      <c r="H9937" t="s">
        <v>187</v>
      </c>
      <c r="I9937" t="s">
        <v>956</v>
      </c>
      <c r="J9937" t="s">
        <v>888</v>
      </c>
      <c r="K9937" t="s">
        <v>659</v>
      </c>
      <c r="L9937" t="s">
        <v>140</v>
      </c>
      <c r="M9937" t="s">
        <v>659</v>
      </c>
      <c r="N9937" t="s">
        <v>849</v>
      </c>
      <c r="O9937" t="s">
        <v>93</v>
      </c>
      <c r="P9937" t="s">
        <v>484</v>
      </c>
      <c r="Q9937" t="s">
        <v>1057</v>
      </c>
      <c r="R9937" t="s">
        <v>140</v>
      </c>
      <c r="S9937" t="s">
        <v>140</v>
      </c>
    </row>
    <row r="9938" spans="1:19" x14ac:dyDescent="0.35">
      <c r="A9938" t="s">
        <v>11</v>
      </c>
      <c r="B9938" t="s">
        <v>1130</v>
      </c>
      <c r="C9938">
        <v>160</v>
      </c>
      <c r="D9938" t="s">
        <v>1046</v>
      </c>
      <c r="E9938" t="s">
        <v>915</v>
      </c>
      <c r="F9938" t="s">
        <v>1073</v>
      </c>
      <c r="G9938" t="s">
        <v>1021</v>
      </c>
      <c r="H9938" t="s">
        <v>548</v>
      </c>
      <c r="I9938" t="s">
        <v>949</v>
      </c>
      <c r="J9938" t="s">
        <v>1016</v>
      </c>
      <c r="K9938" t="s">
        <v>1045</v>
      </c>
      <c r="L9938" t="s">
        <v>1012</v>
      </c>
      <c r="M9938" t="s">
        <v>286</v>
      </c>
      <c r="N9938" t="s">
        <v>140</v>
      </c>
      <c r="O9938" t="s">
        <v>996</v>
      </c>
      <c r="P9938" t="s">
        <v>400</v>
      </c>
      <c r="Q9938" t="s">
        <v>1050</v>
      </c>
      <c r="R9938" t="s">
        <v>1014</v>
      </c>
      <c r="S9938" t="s">
        <v>140</v>
      </c>
    </row>
    <row r="9939" spans="1:19" x14ac:dyDescent="0.35">
      <c r="A9939" t="s">
        <v>11</v>
      </c>
      <c r="B9939" t="s">
        <v>1131</v>
      </c>
      <c r="C9939">
        <v>24</v>
      </c>
      <c r="D9939" t="s">
        <v>1045</v>
      </c>
      <c r="E9939" t="s">
        <v>1045</v>
      </c>
      <c r="F9939" t="s">
        <v>1045</v>
      </c>
      <c r="G9939" t="s">
        <v>140</v>
      </c>
      <c r="H9939" t="s">
        <v>140</v>
      </c>
      <c r="I9939" t="s">
        <v>140</v>
      </c>
      <c r="J9939" t="s">
        <v>140</v>
      </c>
      <c r="K9939" t="s">
        <v>140</v>
      </c>
      <c r="L9939" t="s">
        <v>140</v>
      </c>
      <c r="M9939" t="s">
        <v>1045</v>
      </c>
      <c r="N9939" t="s">
        <v>140</v>
      </c>
      <c r="O9939" t="s">
        <v>801</v>
      </c>
      <c r="P9939" t="s">
        <v>653</v>
      </c>
      <c r="Q9939" t="s">
        <v>915</v>
      </c>
      <c r="R9939" t="s">
        <v>140</v>
      </c>
      <c r="S9939" t="s">
        <v>140</v>
      </c>
    </row>
    <row r="9940" spans="1:19" x14ac:dyDescent="0.35">
      <c r="A9940" t="s">
        <v>12</v>
      </c>
      <c r="B9940" t="s">
        <v>1129</v>
      </c>
      <c r="C9940">
        <v>77</v>
      </c>
      <c r="D9940" t="s">
        <v>915</v>
      </c>
      <c r="E9940" t="s">
        <v>999</v>
      </c>
      <c r="F9940" t="s">
        <v>961</v>
      </c>
      <c r="G9940" t="s">
        <v>1059</v>
      </c>
      <c r="H9940" t="s">
        <v>399</v>
      </c>
      <c r="I9940" t="s">
        <v>737</v>
      </c>
      <c r="J9940" t="s">
        <v>901</v>
      </c>
      <c r="K9940" t="s">
        <v>518</v>
      </c>
      <c r="L9940" t="s">
        <v>1059</v>
      </c>
      <c r="M9940" t="s">
        <v>422</v>
      </c>
      <c r="N9940" t="s">
        <v>901</v>
      </c>
      <c r="O9940" t="s">
        <v>901</v>
      </c>
      <c r="P9940" t="s">
        <v>256</v>
      </c>
      <c r="Q9940" t="s">
        <v>1045</v>
      </c>
      <c r="R9940" t="s">
        <v>140</v>
      </c>
      <c r="S9940" t="s">
        <v>140</v>
      </c>
    </row>
    <row r="9941" spans="1:19" x14ac:dyDescent="0.35">
      <c r="A9941" t="s">
        <v>12</v>
      </c>
      <c r="B9941" t="s">
        <v>1130</v>
      </c>
      <c r="C9941">
        <v>87</v>
      </c>
      <c r="D9941" t="s">
        <v>1061</v>
      </c>
      <c r="E9941" t="s">
        <v>643</v>
      </c>
      <c r="F9941" t="s">
        <v>988</v>
      </c>
      <c r="G9941" t="s">
        <v>929</v>
      </c>
      <c r="H9941" t="s">
        <v>950</v>
      </c>
      <c r="I9941" t="s">
        <v>109</v>
      </c>
      <c r="J9941" t="s">
        <v>929</v>
      </c>
      <c r="K9941" t="s">
        <v>121</v>
      </c>
      <c r="L9941" t="s">
        <v>1045</v>
      </c>
      <c r="M9941" t="s">
        <v>837</v>
      </c>
      <c r="N9941" t="s">
        <v>1017</v>
      </c>
      <c r="O9941" t="s">
        <v>915</v>
      </c>
      <c r="P9941" t="s">
        <v>789</v>
      </c>
      <c r="Q9941" t="s">
        <v>1065</v>
      </c>
      <c r="R9941" t="s">
        <v>140</v>
      </c>
      <c r="S9941" t="s">
        <v>140</v>
      </c>
    </row>
    <row r="9942" spans="1:19" x14ac:dyDescent="0.35">
      <c r="A9942" t="s">
        <v>12</v>
      </c>
      <c r="B9942" t="s">
        <v>1131</v>
      </c>
      <c r="C9942">
        <v>45</v>
      </c>
      <c r="D9942" t="s">
        <v>1061</v>
      </c>
      <c r="E9942" t="s">
        <v>1065</v>
      </c>
      <c r="F9942" t="s">
        <v>718</v>
      </c>
      <c r="G9942" t="s">
        <v>1073</v>
      </c>
      <c r="H9942" t="s">
        <v>1073</v>
      </c>
      <c r="I9942" t="s">
        <v>1073</v>
      </c>
      <c r="J9942" t="s">
        <v>838</v>
      </c>
      <c r="K9942" t="s">
        <v>574</v>
      </c>
      <c r="L9942" t="s">
        <v>140</v>
      </c>
      <c r="M9942" t="s">
        <v>1007</v>
      </c>
      <c r="N9942" t="s">
        <v>1073</v>
      </c>
      <c r="O9942" t="s">
        <v>967</v>
      </c>
      <c r="P9942" t="s">
        <v>567</v>
      </c>
      <c r="Q9942" t="s">
        <v>838</v>
      </c>
      <c r="R9942" t="s">
        <v>140</v>
      </c>
      <c r="S9942" t="s">
        <v>140</v>
      </c>
    </row>
    <row r="9943" spans="1:19" x14ac:dyDescent="0.35">
      <c r="A9943" t="s">
        <v>13</v>
      </c>
      <c r="B9943" t="s">
        <v>1129</v>
      </c>
      <c r="C9943">
        <v>30</v>
      </c>
      <c r="D9943" t="s">
        <v>91</v>
      </c>
      <c r="E9943" t="s">
        <v>548</v>
      </c>
      <c r="F9943" t="s">
        <v>91</v>
      </c>
      <c r="G9943" t="s">
        <v>91</v>
      </c>
      <c r="H9943" t="s">
        <v>716</v>
      </c>
      <c r="I9943" t="s">
        <v>678</v>
      </c>
      <c r="J9943" t="s">
        <v>103</v>
      </c>
      <c r="K9943" t="s">
        <v>769</v>
      </c>
      <c r="L9943" t="s">
        <v>812</v>
      </c>
      <c r="M9943" t="s">
        <v>526</v>
      </c>
      <c r="N9943" t="s">
        <v>87</v>
      </c>
      <c r="O9943" t="s">
        <v>214</v>
      </c>
      <c r="P9943" t="s">
        <v>994</v>
      </c>
      <c r="Q9943" t="s">
        <v>1066</v>
      </c>
      <c r="R9943" t="s">
        <v>140</v>
      </c>
      <c r="S9943" t="s">
        <v>140</v>
      </c>
    </row>
    <row r="9944" spans="1:19" x14ac:dyDescent="0.35">
      <c r="A9944" t="s">
        <v>13</v>
      </c>
      <c r="B9944" t="s">
        <v>1130</v>
      </c>
      <c r="C9944">
        <v>99</v>
      </c>
      <c r="D9944" t="s">
        <v>394</v>
      </c>
      <c r="E9944" t="s">
        <v>1059</v>
      </c>
      <c r="F9944" t="s">
        <v>527</v>
      </c>
      <c r="G9944" t="s">
        <v>1068</v>
      </c>
      <c r="H9944" t="s">
        <v>973</v>
      </c>
      <c r="I9944" t="s">
        <v>718</v>
      </c>
      <c r="J9944" t="s">
        <v>950</v>
      </c>
      <c r="K9944" t="s">
        <v>917</v>
      </c>
      <c r="L9944" t="s">
        <v>903</v>
      </c>
      <c r="M9944" t="s">
        <v>467</v>
      </c>
      <c r="N9944" t="s">
        <v>1043</v>
      </c>
      <c r="O9944" t="s">
        <v>877</v>
      </c>
      <c r="P9944" t="s">
        <v>637</v>
      </c>
      <c r="Q9944" t="s">
        <v>967</v>
      </c>
      <c r="R9944" t="s">
        <v>1009</v>
      </c>
      <c r="S9944" t="s">
        <v>140</v>
      </c>
    </row>
    <row r="9945" spans="1:19" x14ac:dyDescent="0.35">
      <c r="A9945" t="s">
        <v>13</v>
      </c>
      <c r="B9945" t="s">
        <v>1131</v>
      </c>
      <c r="C9945">
        <v>76</v>
      </c>
      <c r="D9945" t="s">
        <v>838</v>
      </c>
      <c r="E9945" t="s">
        <v>929</v>
      </c>
      <c r="F9945" t="s">
        <v>999</v>
      </c>
      <c r="G9945" t="s">
        <v>875</v>
      </c>
      <c r="H9945" t="s">
        <v>1012</v>
      </c>
      <c r="I9945" t="s">
        <v>643</v>
      </c>
      <c r="J9945" t="s">
        <v>939</v>
      </c>
      <c r="K9945" t="s">
        <v>785</v>
      </c>
      <c r="L9945" t="s">
        <v>1018</v>
      </c>
      <c r="M9945" t="s">
        <v>659</v>
      </c>
      <c r="N9945" t="s">
        <v>733</v>
      </c>
      <c r="O9945" t="s">
        <v>777</v>
      </c>
      <c r="P9945" t="s">
        <v>764</v>
      </c>
      <c r="Q9945" t="s">
        <v>939</v>
      </c>
      <c r="R9945" t="s">
        <v>140</v>
      </c>
      <c r="S9945" t="s">
        <v>140</v>
      </c>
    </row>
    <row r="9946" spans="1:19" x14ac:dyDescent="0.35">
      <c r="A9946" t="s">
        <v>14</v>
      </c>
      <c r="B9946" t="s">
        <v>1129</v>
      </c>
      <c r="C9946">
        <v>48</v>
      </c>
      <c r="D9946" t="s">
        <v>371</v>
      </c>
      <c r="E9946" t="s">
        <v>119</v>
      </c>
      <c r="F9946" t="s">
        <v>1085</v>
      </c>
      <c r="G9946" t="s">
        <v>462</v>
      </c>
      <c r="H9946" t="s">
        <v>877</v>
      </c>
      <c r="I9946" t="s">
        <v>573</v>
      </c>
      <c r="J9946" t="s">
        <v>548</v>
      </c>
      <c r="K9946" t="s">
        <v>877</v>
      </c>
      <c r="L9946" t="s">
        <v>875</v>
      </c>
      <c r="M9946" t="s">
        <v>574</v>
      </c>
      <c r="N9946" t="s">
        <v>446</v>
      </c>
      <c r="O9946" t="s">
        <v>495</v>
      </c>
      <c r="P9946" t="s">
        <v>350</v>
      </c>
      <c r="Q9946" t="s">
        <v>1085</v>
      </c>
      <c r="R9946" t="s">
        <v>140</v>
      </c>
      <c r="S9946" t="s">
        <v>140</v>
      </c>
    </row>
    <row r="9947" spans="1:19" x14ac:dyDescent="0.35">
      <c r="A9947" t="s">
        <v>14</v>
      </c>
      <c r="B9947" t="s">
        <v>1130</v>
      </c>
      <c r="C9947">
        <v>121</v>
      </c>
      <c r="D9947" t="s">
        <v>1067</v>
      </c>
      <c r="E9947" t="s">
        <v>103</v>
      </c>
      <c r="F9947" t="s">
        <v>660</v>
      </c>
      <c r="G9947" t="s">
        <v>1007</v>
      </c>
      <c r="H9947" t="s">
        <v>140</v>
      </c>
      <c r="I9947" t="s">
        <v>1018</v>
      </c>
      <c r="J9947" t="s">
        <v>1043</v>
      </c>
      <c r="K9947" t="s">
        <v>988</v>
      </c>
      <c r="L9947" t="s">
        <v>1004</v>
      </c>
      <c r="M9947" t="s">
        <v>99</v>
      </c>
      <c r="N9947" t="s">
        <v>919</v>
      </c>
      <c r="O9947" t="s">
        <v>89</v>
      </c>
      <c r="P9947" t="s">
        <v>896</v>
      </c>
      <c r="Q9947" t="s">
        <v>1044</v>
      </c>
      <c r="R9947" t="s">
        <v>1016</v>
      </c>
      <c r="S9947" t="s">
        <v>140</v>
      </c>
    </row>
    <row r="9948" spans="1:19" x14ac:dyDescent="0.35">
      <c r="A9948" t="s">
        <v>14</v>
      </c>
      <c r="B9948" t="s">
        <v>1131</v>
      </c>
      <c r="C9948">
        <v>33</v>
      </c>
      <c r="D9948" t="s">
        <v>443</v>
      </c>
      <c r="E9948" t="s">
        <v>443</v>
      </c>
      <c r="F9948" t="s">
        <v>443</v>
      </c>
      <c r="G9948" t="s">
        <v>289</v>
      </c>
      <c r="H9948" t="s">
        <v>317</v>
      </c>
      <c r="I9948" t="s">
        <v>643</v>
      </c>
      <c r="J9948" t="s">
        <v>125</v>
      </c>
      <c r="K9948" t="s">
        <v>103</v>
      </c>
      <c r="L9948" t="s">
        <v>109</v>
      </c>
      <c r="M9948" t="s">
        <v>993</v>
      </c>
      <c r="N9948" t="s">
        <v>109</v>
      </c>
      <c r="O9948" t="s">
        <v>121</v>
      </c>
      <c r="P9948" t="s">
        <v>70</v>
      </c>
      <c r="Q9948" t="s">
        <v>1051</v>
      </c>
      <c r="R9948" t="s">
        <v>140</v>
      </c>
      <c r="S9948" t="s">
        <v>140</v>
      </c>
    </row>
    <row r="9949" spans="1:19" x14ac:dyDescent="0.35">
      <c r="A9949" t="s">
        <v>15</v>
      </c>
      <c r="B9949" t="s">
        <v>1129</v>
      </c>
      <c r="C9949">
        <v>44</v>
      </c>
      <c r="D9949" t="s">
        <v>956</v>
      </c>
      <c r="E9949" t="s">
        <v>1000</v>
      </c>
      <c r="F9949" t="s">
        <v>543</v>
      </c>
      <c r="G9949" t="s">
        <v>720</v>
      </c>
      <c r="H9949" t="s">
        <v>847</v>
      </c>
      <c r="I9949" t="s">
        <v>481</v>
      </c>
      <c r="J9949" t="s">
        <v>871</v>
      </c>
      <c r="K9949" t="s">
        <v>935</v>
      </c>
      <c r="L9949" t="s">
        <v>1046</v>
      </c>
      <c r="M9949" t="s">
        <v>1049</v>
      </c>
      <c r="N9949" t="s">
        <v>598</v>
      </c>
      <c r="O9949" t="s">
        <v>522</v>
      </c>
      <c r="P9949" t="s">
        <v>69</v>
      </c>
      <c r="Q9949" t="s">
        <v>286</v>
      </c>
      <c r="R9949" t="s">
        <v>140</v>
      </c>
      <c r="S9949" t="s">
        <v>140</v>
      </c>
    </row>
    <row r="9950" spans="1:19" x14ac:dyDescent="0.35">
      <c r="A9950" t="s">
        <v>15</v>
      </c>
      <c r="B9950" t="s">
        <v>1130</v>
      </c>
      <c r="C9950">
        <v>130</v>
      </c>
      <c r="D9950" t="s">
        <v>1018</v>
      </c>
      <c r="E9950" t="s">
        <v>664</v>
      </c>
      <c r="F9950" t="s">
        <v>838</v>
      </c>
      <c r="G9950" t="s">
        <v>1098</v>
      </c>
      <c r="H9950" t="s">
        <v>1003</v>
      </c>
      <c r="I9950" t="s">
        <v>664</v>
      </c>
      <c r="J9950" t="s">
        <v>1054</v>
      </c>
      <c r="K9950" t="s">
        <v>940</v>
      </c>
      <c r="L9950" t="s">
        <v>1046</v>
      </c>
      <c r="M9950" t="s">
        <v>860</v>
      </c>
      <c r="N9950" t="s">
        <v>1054</v>
      </c>
      <c r="O9950" t="s">
        <v>1057</v>
      </c>
      <c r="P9950" t="s">
        <v>60</v>
      </c>
      <c r="Q9950" t="s">
        <v>1004</v>
      </c>
      <c r="R9950" t="s">
        <v>1063</v>
      </c>
      <c r="S9950" t="s">
        <v>140</v>
      </c>
    </row>
    <row r="9951" spans="1:19" x14ac:dyDescent="0.35">
      <c r="A9951" t="s">
        <v>15</v>
      </c>
      <c r="B9951" t="s">
        <v>1131</v>
      </c>
      <c r="C9951">
        <v>32</v>
      </c>
      <c r="D9951" t="s">
        <v>515</v>
      </c>
      <c r="E9951" t="s">
        <v>973</v>
      </c>
      <c r="F9951" t="s">
        <v>733</v>
      </c>
      <c r="G9951" t="s">
        <v>1008</v>
      </c>
      <c r="H9951" t="s">
        <v>109</v>
      </c>
      <c r="I9951" t="s">
        <v>89</v>
      </c>
      <c r="J9951" t="s">
        <v>345</v>
      </c>
      <c r="K9951" t="s">
        <v>1007</v>
      </c>
      <c r="L9951" t="s">
        <v>1051</v>
      </c>
      <c r="M9951" t="s">
        <v>1044</v>
      </c>
      <c r="N9951" t="s">
        <v>394</v>
      </c>
      <c r="O9951" t="s">
        <v>664</v>
      </c>
      <c r="P9951" t="s">
        <v>156</v>
      </c>
      <c r="Q9951" t="s">
        <v>1008</v>
      </c>
      <c r="R9951" t="s">
        <v>140</v>
      </c>
      <c r="S9951" t="s">
        <v>140</v>
      </c>
    </row>
    <row r="9952" spans="1:19" x14ac:dyDescent="0.35">
      <c r="A9952" t="s">
        <v>16</v>
      </c>
      <c r="B9952" t="s">
        <v>1129</v>
      </c>
      <c r="C9952">
        <v>13</v>
      </c>
      <c r="D9952" t="s">
        <v>140</v>
      </c>
      <c r="E9952" t="s">
        <v>140</v>
      </c>
      <c r="F9952" t="s">
        <v>140</v>
      </c>
      <c r="G9952" t="s">
        <v>140</v>
      </c>
      <c r="H9952" t="s">
        <v>838</v>
      </c>
      <c r="I9952" t="s">
        <v>838</v>
      </c>
      <c r="J9952" t="s">
        <v>838</v>
      </c>
      <c r="K9952" t="s">
        <v>129</v>
      </c>
      <c r="L9952" t="s">
        <v>838</v>
      </c>
      <c r="M9952" t="s">
        <v>140</v>
      </c>
      <c r="N9952" t="s">
        <v>838</v>
      </c>
      <c r="O9952" t="s">
        <v>874</v>
      </c>
      <c r="P9952" t="s">
        <v>945</v>
      </c>
      <c r="Q9952" t="s">
        <v>140</v>
      </c>
      <c r="R9952" t="s">
        <v>140</v>
      </c>
      <c r="S9952" t="s">
        <v>140</v>
      </c>
    </row>
    <row r="9953" spans="1:19" x14ac:dyDescent="0.35">
      <c r="A9953" t="s">
        <v>16</v>
      </c>
      <c r="B9953" t="s">
        <v>1130</v>
      </c>
      <c r="C9953">
        <v>166</v>
      </c>
      <c r="D9953" t="s">
        <v>1007</v>
      </c>
      <c r="E9953" t="s">
        <v>875</v>
      </c>
      <c r="F9953" t="s">
        <v>1052</v>
      </c>
      <c r="G9953" t="s">
        <v>1010</v>
      </c>
      <c r="H9953" t="s">
        <v>1058</v>
      </c>
      <c r="I9953" t="s">
        <v>775</v>
      </c>
      <c r="J9953" t="s">
        <v>775</v>
      </c>
      <c r="K9953" t="s">
        <v>1010</v>
      </c>
      <c r="L9953" t="s">
        <v>940</v>
      </c>
      <c r="M9953" t="s">
        <v>681</v>
      </c>
      <c r="N9953" t="s">
        <v>1046</v>
      </c>
      <c r="O9953" t="s">
        <v>954</v>
      </c>
      <c r="P9953" t="s">
        <v>873</v>
      </c>
      <c r="Q9953" t="s">
        <v>775</v>
      </c>
      <c r="R9953" t="s">
        <v>1010</v>
      </c>
      <c r="S9953" t="s">
        <v>140</v>
      </c>
    </row>
    <row r="9954" spans="1:19" x14ac:dyDescent="0.35">
      <c r="A9954" t="s">
        <v>16</v>
      </c>
      <c r="B9954" t="s">
        <v>1131</v>
      </c>
      <c r="C9954">
        <v>27</v>
      </c>
      <c r="D9954" t="s">
        <v>971</v>
      </c>
      <c r="E9954" t="s">
        <v>971</v>
      </c>
      <c r="F9954" t="s">
        <v>971</v>
      </c>
      <c r="G9954" t="s">
        <v>971</v>
      </c>
      <c r="H9954" t="s">
        <v>971</v>
      </c>
      <c r="I9954" t="s">
        <v>1047</v>
      </c>
      <c r="J9954" t="s">
        <v>140</v>
      </c>
      <c r="K9954" t="s">
        <v>971</v>
      </c>
      <c r="L9954" t="s">
        <v>140</v>
      </c>
      <c r="M9954" t="s">
        <v>971</v>
      </c>
      <c r="N9954" t="s">
        <v>140</v>
      </c>
      <c r="O9954" t="s">
        <v>1007</v>
      </c>
      <c r="P9954" t="s">
        <v>156</v>
      </c>
      <c r="Q9954" t="s">
        <v>1057</v>
      </c>
      <c r="R9954" t="s">
        <v>140</v>
      </c>
      <c r="S9954" t="s">
        <v>140</v>
      </c>
    </row>
    <row r="9955" spans="1:19" x14ac:dyDescent="0.35">
      <c r="A9955" t="s">
        <v>17</v>
      </c>
      <c r="B9955" t="s">
        <v>1129</v>
      </c>
      <c r="C9955">
        <v>27</v>
      </c>
      <c r="D9955" t="s">
        <v>109</v>
      </c>
      <c r="E9955" t="s">
        <v>109</v>
      </c>
      <c r="F9955" t="s">
        <v>340</v>
      </c>
      <c r="G9955" t="s">
        <v>893</v>
      </c>
      <c r="H9955" t="s">
        <v>614</v>
      </c>
      <c r="I9955" t="s">
        <v>797</v>
      </c>
      <c r="J9955" t="s">
        <v>947</v>
      </c>
      <c r="K9955" t="s">
        <v>401</v>
      </c>
      <c r="L9955" t="s">
        <v>788</v>
      </c>
      <c r="M9955" t="s">
        <v>618</v>
      </c>
      <c r="N9955" t="s">
        <v>827</v>
      </c>
      <c r="O9955" t="s">
        <v>495</v>
      </c>
      <c r="P9955" t="s">
        <v>365</v>
      </c>
      <c r="Q9955" t="s">
        <v>932</v>
      </c>
      <c r="R9955" t="s">
        <v>140</v>
      </c>
      <c r="S9955" t="s">
        <v>140</v>
      </c>
    </row>
    <row r="9956" spans="1:19" x14ac:dyDescent="0.35">
      <c r="A9956" t="s">
        <v>17</v>
      </c>
      <c r="B9956" t="s">
        <v>1130</v>
      </c>
      <c r="C9956">
        <v>161</v>
      </c>
      <c r="D9956" t="s">
        <v>1018</v>
      </c>
      <c r="E9956" t="s">
        <v>1073</v>
      </c>
      <c r="F9956" t="s">
        <v>949</v>
      </c>
      <c r="G9956" t="s">
        <v>1063</v>
      </c>
      <c r="H9956" t="s">
        <v>1051</v>
      </c>
      <c r="I9956" t="s">
        <v>515</v>
      </c>
      <c r="J9956" t="s">
        <v>1073</v>
      </c>
      <c r="K9956" t="s">
        <v>664</v>
      </c>
      <c r="L9956" t="s">
        <v>1013</v>
      </c>
      <c r="M9956" t="s">
        <v>543</v>
      </c>
      <c r="N9956" t="s">
        <v>949</v>
      </c>
      <c r="O9956" t="s">
        <v>869</v>
      </c>
      <c r="P9956" t="s">
        <v>925</v>
      </c>
      <c r="Q9956" t="s">
        <v>875</v>
      </c>
      <c r="R9956" t="s">
        <v>1014</v>
      </c>
      <c r="S9956" t="s">
        <v>140</v>
      </c>
    </row>
    <row r="9957" spans="1:19" x14ac:dyDescent="0.35">
      <c r="A9957" t="s">
        <v>17</v>
      </c>
      <c r="B9957" t="s">
        <v>1131</v>
      </c>
      <c r="C9957">
        <v>14</v>
      </c>
      <c r="D9957" t="s">
        <v>157</v>
      </c>
      <c r="E9957" t="s">
        <v>157</v>
      </c>
      <c r="F9957" t="s">
        <v>592</v>
      </c>
      <c r="G9957" t="s">
        <v>592</v>
      </c>
      <c r="H9957" t="s">
        <v>838</v>
      </c>
      <c r="I9957" t="s">
        <v>838</v>
      </c>
      <c r="J9957" t="s">
        <v>838</v>
      </c>
      <c r="K9957" t="s">
        <v>838</v>
      </c>
      <c r="L9957" t="s">
        <v>838</v>
      </c>
      <c r="M9957" t="s">
        <v>877</v>
      </c>
      <c r="N9957" t="s">
        <v>838</v>
      </c>
      <c r="O9957" t="s">
        <v>838</v>
      </c>
      <c r="P9957" t="s">
        <v>66</v>
      </c>
      <c r="Q9957" t="s">
        <v>140</v>
      </c>
      <c r="R9957" t="s">
        <v>1047</v>
      </c>
      <c r="S9957" t="s">
        <v>140</v>
      </c>
    </row>
    <row r="9958" spans="1:19" x14ac:dyDescent="0.35">
      <c r="A9958" t="s">
        <v>18</v>
      </c>
      <c r="B9958" t="s">
        <v>1129</v>
      </c>
      <c r="C9958">
        <v>23</v>
      </c>
      <c r="D9958" t="s">
        <v>340</v>
      </c>
      <c r="E9958" t="s">
        <v>1072</v>
      </c>
      <c r="F9958" t="s">
        <v>1061</v>
      </c>
      <c r="G9958" t="s">
        <v>1048</v>
      </c>
      <c r="H9958" t="s">
        <v>422</v>
      </c>
      <c r="I9958" t="s">
        <v>1048</v>
      </c>
      <c r="J9958" t="s">
        <v>422</v>
      </c>
      <c r="K9958" t="s">
        <v>741</v>
      </c>
      <c r="L9958" t="s">
        <v>1044</v>
      </c>
      <c r="M9958" t="s">
        <v>527</v>
      </c>
      <c r="N9958" t="s">
        <v>1048</v>
      </c>
      <c r="O9958" t="s">
        <v>1087</v>
      </c>
      <c r="P9958" t="s">
        <v>900</v>
      </c>
      <c r="Q9958" t="s">
        <v>405</v>
      </c>
      <c r="R9958" t="s">
        <v>140</v>
      </c>
      <c r="S9958" t="s">
        <v>140</v>
      </c>
    </row>
    <row r="9959" spans="1:19" x14ac:dyDescent="0.35">
      <c r="A9959" t="s">
        <v>18</v>
      </c>
      <c r="B9959" t="s">
        <v>1130</v>
      </c>
      <c r="C9959">
        <v>139</v>
      </c>
      <c r="D9959" t="s">
        <v>1047</v>
      </c>
      <c r="E9959" t="s">
        <v>1057</v>
      </c>
      <c r="F9959" t="s">
        <v>1062</v>
      </c>
      <c r="G9959" t="s">
        <v>1043</v>
      </c>
      <c r="H9959" t="s">
        <v>1023</v>
      </c>
      <c r="I9959" t="s">
        <v>875</v>
      </c>
      <c r="J9959" t="s">
        <v>1023</v>
      </c>
      <c r="K9959" t="s">
        <v>954</v>
      </c>
      <c r="L9959" t="s">
        <v>1051</v>
      </c>
      <c r="M9959" t="s">
        <v>157</v>
      </c>
      <c r="N9959" t="s">
        <v>1007</v>
      </c>
      <c r="O9959" t="s">
        <v>824</v>
      </c>
      <c r="P9959" t="s">
        <v>823</v>
      </c>
      <c r="Q9959" t="s">
        <v>1048</v>
      </c>
      <c r="R9959" t="s">
        <v>1011</v>
      </c>
      <c r="S9959" t="s">
        <v>140</v>
      </c>
    </row>
    <row r="9960" spans="1:19" x14ac:dyDescent="0.35">
      <c r="A9960" t="s">
        <v>18</v>
      </c>
      <c r="B9960" t="s">
        <v>1131</v>
      </c>
      <c r="C9960">
        <v>43</v>
      </c>
      <c r="D9960" t="s">
        <v>1046</v>
      </c>
      <c r="E9960" t="s">
        <v>733</v>
      </c>
      <c r="F9960" t="s">
        <v>1023</v>
      </c>
      <c r="G9960" t="s">
        <v>1046</v>
      </c>
      <c r="H9960" t="s">
        <v>967</v>
      </c>
      <c r="I9960" t="s">
        <v>1023</v>
      </c>
      <c r="J9960" t="s">
        <v>1046</v>
      </c>
      <c r="K9960" t="s">
        <v>1023</v>
      </c>
      <c r="L9960" t="s">
        <v>1057</v>
      </c>
      <c r="M9960" t="s">
        <v>99</v>
      </c>
      <c r="N9960" t="s">
        <v>988</v>
      </c>
      <c r="O9960" t="s">
        <v>875</v>
      </c>
      <c r="P9960" t="s">
        <v>791</v>
      </c>
      <c r="Q9960" t="s">
        <v>1011</v>
      </c>
      <c r="R9960" t="s">
        <v>140</v>
      </c>
      <c r="S9960" t="s">
        <v>140</v>
      </c>
    </row>
    <row r="9961" spans="1:19" x14ac:dyDescent="0.35">
      <c r="A9961" t="s">
        <v>19</v>
      </c>
      <c r="B9961" t="s">
        <v>1129</v>
      </c>
      <c r="C9961">
        <v>11</v>
      </c>
      <c r="D9961" t="s">
        <v>598</v>
      </c>
      <c r="E9961" t="s">
        <v>598</v>
      </c>
      <c r="F9961" t="s">
        <v>598</v>
      </c>
      <c r="G9961" t="s">
        <v>598</v>
      </c>
      <c r="H9961" t="s">
        <v>199</v>
      </c>
      <c r="I9961" t="s">
        <v>140</v>
      </c>
      <c r="J9961" t="s">
        <v>140</v>
      </c>
      <c r="K9961" t="s">
        <v>671</v>
      </c>
      <c r="L9961" t="s">
        <v>81</v>
      </c>
      <c r="M9961" t="s">
        <v>97</v>
      </c>
      <c r="N9961" t="s">
        <v>1061</v>
      </c>
      <c r="O9961" t="s">
        <v>571</v>
      </c>
      <c r="P9961" t="s">
        <v>504</v>
      </c>
      <c r="Q9961" t="s">
        <v>140</v>
      </c>
      <c r="R9961" t="s">
        <v>1061</v>
      </c>
      <c r="S9961" t="s">
        <v>140</v>
      </c>
    </row>
    <row r="9962" spans="1:19" x14ac:dyDescent="0.35">
      <c r="A9962" t="s">
        <v>19</v>
      </c>
      <c r="B9962" t="s">
        <v>1130</v>
      </c>
      <c r="C9962">
        <v>154</v>
      </c>
      <c r="D9962" t="s">
        <v>1065</v>
      </c>
      <c r="E9962" t="s">
        <v>1052</v>
      </c>
      <c r="F9962" t="s">
        <v>1007</v>
      </c>
      <c r="G9962" t="s">
        <v>1021</v>
      </c>
      <c r="H9962" t="s">
        <v>801</v>
      </c>
      <c r="I9962" t="s">
        <v>733</v>
      </c>
      <c r="J9962" t="s">
        <v>1009</v>
      </c>
      <c r="K9962" t="s">
        <v>1004</v>
      </c>
      <c r="L9962" t="s">
        <v>775</v>
      </c>
      <c r="M9962" t="s">
        <v>961</v>
      </c>
      <c r="N9962" t="s">
        <v>733</v>
      </c>
      <c r="O9962" t="s">
        <v>988</v>
      </c>
      <c r="P9962" t="s">
        <v>233</v>
      </c>
      <c r="Q9962" t="s">
        <v>1056</v>
      </c>
      <c r="R9962" t="s">
        <v>1020</v>
      </c>
      <c r="S9962" t="s">
        <v>140</v>
      </c>
    </row>
    <row r="9963" spans="1:19" x14ac:dyDescent="0.35">
      <c r="A9963" t="s">
        <v>19</v>
      </c>
      <c r="B9963" t="s">
        <v>1131</v>
      </c>
      <c r="C9963">
        <v>41</v>
      </c>
      <c r="D9963" t="s">
        <v>140</v>
      </c>
      <c r="E9963" t="s">
        <v>140</v>
      </c>
      <c r="F9963" t="s">
        <v>1017</v>
      </c>
      <c r="G9963" t="s">
        <v>140</v>
      </c>
      <c r="H9963" t="s">
        <v>775</v>
      </c>
      <c r="I9963" t="s">
        <v>801</v>
      </c>
      <c r="J9963" t="s">
        <v>140</v>
      </c>
      <c r="K9963" t="s">
        <v>801</v>
      </c>
      <c r="L9963" t="s">
        <v>775</v>
      </c>
      <c r="M9963" t="s">
        <v>953</v>
      </c>
      <c r="N9963" t="s">
        <v>1064</v>
      </c>
      <c r="O9963" t="s">
        <v>937</v>
      </c>
      <c r="P9963" t="s">
        <v>537</v>
      </c>
      <c r="Q9963" t="s">
        <v>140</v>
      </c>
      <c r="R9963" t="s">
        <v>140</v>
      </c>
      <c r="S9963" t="s">
        <v>140</v>
      </c>
    </row>
    <row r="9964" spans="1:19" x14ac:dyDescent="0.35">
      <c r="A9964" t="s">
        <v>20</v>
      </c>
      <c r="B9964" t="s">
        <v>1129</v>
      </c>
      <c r="C9964">
        <v>32</v>
      </c>
      <c r="D9964" t="s">
        <v>1047</v>
      </c>
      <c r="E9964" t="s">
        <v>915</v>
      </c>
      <c r="F9964" t="s">
        <v>1052</v>
      </c>
      <c r="G9964" t="s">
        <v>1047</v>
      </c>
      <c r="H9964" t="s">
        <v>121</v>
      </c>
      <c r="I9964" t="s">
        <v>834</v>
      </c>
      <c r="J9964" t="s">
        <v>659</v>
      </c>
      <c r="K9964" t="s">
        <v>746</v>
      </c>
      <c r="L9964" t="s">
        <v>1048</v>
      </c>
      <c r="M9964" t="s">
        <v>785</v>
      </c>
      <c r="N9964" t="s">
        <v>674</v>
      </c>
      <c r="O9964" t="s">
        <v>115</v>
      </c>
      <c r="P9964" t="s">
        <v>553</v>
      </c>
      <c r="Q9964" t="s">
        <v>293</v>
      </c>
      <c r="R9964" t="s">
        <v>140</v>
      </c>
      <c r="S9964" t="s">
        <v>140</v>
      </c>
    </row>
    <row r="9965" spans="1:19" x14ac:dyDescent="0.35">
      <c r="A9965" t="s">
        <v>20</v>
      </c>
      <c r="B9965" t="s">
        <v>1130</v>
      </c>
      <c r="C9965">
        <v>90</v>
      </c>
      <c r="D9965" t="s">
        <v>940</v>
      </c>
      <c r="E9965" t="s">
        <v>317</v>
      </c>
      <c r="F9965" t="s">
        <v>733</v>
      </c>
      <c r="G9965" t="s">
        <v>1070</v>
      </c>
      <c r="H9965" t="s">
        <v>1073</v>
      </c>
      <c r="I9965" t="s">
        <v>1007</v>
      </c>
      <c r="J9965" t="s">
        <v>1010</v>
      </c>
      <c r="K9965" t="s">
        <v>1007</v>
      </c>
      <c r="L9965" t="s">
        <v>1058</v>
      </c>
      <c r="M9965" t="s">
        <v>97</v>
      </c>
      <c r="N9965" t="s">
        <v>1060</v>
      </c>
      <c r="O9965" t="s">
        <v>1068</v>
      </c>
      <c r="P9965" t="s">
        <v>469</v>
      </c>
      <c r="Q9965" t="s">
        <v>1058</v>
      </c>
      <c r="R9965" t="s">
        <v>1008</v>
      </c>
      <c r="S9965" t="s">
        <v>140</v>
      </c>
    </row>
    <row r="9966" spans="1:19" x14ac:dyDescent="0.35">
      <c r="A9966" t="s">
        <v>20</v>
      </c>
      <c r="B9966" t="s">
        <v>1131</v>
      </c>
      <c r="C9966">
        <v>83</v>
      </c>
      <c r="D9966" t="s">
        <v>1048</v>
      </c>
      <c r="E9966" t="s">
        <v>1048</v>
      </c>
      <c r="F9966" t="s">
        <v>1064</v>
      </c>
      <c r="G9966" t="s">
        <v>1043</v>
      </c>
      <c r="H9966" t="s">
        <v>1011</v>
      </c>
      <c r="I9966" t="s">
        <v>1098</v>
      </c>
      <c r="J9966" t="s">
        <v>1014</v>
      </c>
      <c r="K9966" t="s">
        <v>140</v>
      </c>
      <c r="L9966" t="s">
        <v>1043</v>
      </c>
      <c r="M9966" t="s">
        <v>950</v>
      </c>
      <c r="N9966" t="s">
        <v>140</v>
      </c>
      <c r="O9966" t="s">
        <v>775</v>
      </c>
      <c r="P9966" t="s">
        <v>1081</v>
      </c>
      <c r="Q9966" t="s">
        <v>1048</v>
      </c>
      <c r="R9966" t="s">
        <v>140</v>
      </c>
      <c r="S9966" t="s">
        <v>869</v>
      </c>
    </row>
    <row r="9967" spans="1:19" x14ac:dyDescent="0.35">
      <c r="A9967" t="s">
        <v>21</v>
      </c>
      <c r="B9967" t="s">
        <v>1129</v>
      </c>
      <c r="C9967">
        <v>42</v>
      </c>
      <c r="D9967" t="s">
        <v>1085</v>
      </c>
      <c r="E9967" t="s">
        <v>261</v>
      </c>
      <c r="F9967" t="s">
        <v>614</v>
      </c>
      <c r="G9967" t="s">
        <v>1085</v>
      </c>
      <c r="H9967" t="s">
        <v>716</v>
      </c>
      <c r="I9967" t="s">
        <v>810</v>
      </c>
      <c r="J9967" t="s">
        <v>261</v>
      </c>
      <c r="K9967" t="s">
        <v>261</v>
      </c>
      <c r="L9967" t="s">
        <v>1047</v>
      </c>
      <c r="M9967" t="s">
        <v>940</v>
      </c>
      <c r="N9967" t="s">
        <v>1085</v>
      </c>
      <c r="O9967" t="s">
        <v>1085</v>
      </c>
      <c r="P9967" t="s">
        <v>725</v>
      </c>
      <c r="Q9967" t="s">
        <v>915</v>
      </c>
      <c r="R9967" t="s">
        <v>140</v>
      </c>
      <c r="S9967" t="s">
        <v>140</v>
      </c>
    </row>
    <row r="9968" spans="1:19" x14ac:dyDescent="0.35">
      <c r="A9968" t="s">
        <v>21</v>
      </c>
      <c r="B9968" t="s">
        <v>1130</v>
      </c>
      <c r="C9968">
        <v>75</v>
      </c>
      <c r="D9968" t="s">
        <v>548</v>
      </c>
      <c r="E9968" t="s">
        <v>345</v>
      </c>
      <c r="F9968" t="s">
        <v>317</v>
      </c>
      <c r="G9968" t="s">
        <v>869</v>
      </c>
      <c r="H9968" t="s">
        <v>1054</v>
      </c>
      <c r="I9968" t="s">
        <v>1054</v>
      </c>
      <c r="J9968" t="s">
        <v>1054</v>
      </c>
      <c r="K9968" t="s">
        <v>954</v>
      </c>
      <c r="L9968" t="s">
        <v>1054</v>
      </c>
      <c r="M9968" t="s">
        <v>140</v>
      </c>
      <c r="N9968" t="s">
        <v>140</v>
      </c>
      <c r="O9968" t="s">
        <v>869</v>
      </c>
      <c r="P9968" t="s">
        <v>825</v>
      </c>
      <c r="Q9968" t="s">
        <v>345</v>
      </c>
      <c r="R9968" t="s">
        <v>140</v>
      </c>
      <c r="S9968" t="s">
        <v>140</v>
      </c>
    </row>
    <row r="9969" spans="1:19" x14ac:dyDescent="0.35">
      <c r="A9969" t="s">
        <v>21</v>
      </c>
      <c r="B9969" t="s">
        <v>1131</v>
      </c>
      <c r="C9969">
        <v>92</v>
      </c>
      <c r="D9969" t="s">
        <v>140</v>
      </c>
      <c r="E9969" t="s">
        <v>1007</v>
      </c>
      <c r="F9969" t="s">
        <v>1007</v>
      </c>
      <c r="G9969" t="s">
        <v>140</v>
      </c>
      <c r="H9969" t="s">
        <v>140</v>
      </c>
      <c r="I9969" t="s">
        <v>140</v>
      </c>
      <c r="J9969" t="s">
        <v>1019</v>
      </c>
      <c r="K9969" t="s">
        <v>140</v>
      </c>
      <c r="L9969" t="s">
        <v>140</v>
      </c>
      <c r="M9969" t="s">
        <v>140</v>
      </c>
      <c r="N9969" t="s">
        <v>1019</v>
      </c>
      <c r="O9969" t="s">
        <v>515</v>
      </c>
      <c r="P9969" t="s">
        <v>370</v>
      </c>
      <c r="Q9969" t="s">
        <v>1019</v>
      </c>
      <c r="R9969" t="s">
        <v>1019</v>
      </c>
      <c r="S9969" t="s">
        <v>140</v>
      </c>
    </row>
    <row r="9970" spans="1:19" x14ac:dyDescent="0.35">
      <c r="A9970" t="s">
        <v>22</v>
      </c>
      <c r="B9970" t="s">
        <v>1129</v>
      </c>
      <c r="C9970">
        <v>23</v>
      </c>
      <c r="D9970" t="s">
        <v>1102</v>
      </c>
      <c r="E9970" t="s">
        <v>1102</v>
      </c>
      <c r="F9970" t="s">
        <v>674</v>
      </c>
      <c r="G9970" t="s">
        <v>967</v>
      </c>
      <c r="H9970" t="s">
        <v>952</v>
      </c>
      <c r="I9970" t="s">
        <v>1085</v>
      </c>
      <c r="J9970" t="s">
        <v>1052</v>
      </c>
      <c r="K9970" t="s">
        <v>862</v>
      </c>
      <c r="L9970" t="s">
        <v>1060</v>
      </c>
      <c r="M9970" t="s">
        <v>777</v>
      </c>
      <c r="N9970" t="s">
        <v>462</v>
      </c>
      <c r="O9970" t="s">
        <v>1060</v>
      </c>
      <c r="P9970" t="s">
        <v>246</v>
      </c>
      <c r="Q9970" t="s">
        <v>574</v>
      </c>
      <c r="R9970" t="s">
        <v>140</v>
      </c>
      <c r="S9970" t="s">
        <v>140</v>
      </c>
    </row>
    <row r="9971" spans="1:19" x14ac:dyDescent="0.35">
      <c r="A9971" t="s">
        <v>22</v>
      </c>
      <c r="B9971" t="s">
        <v>1130</v>
      </c>
      <c r="C9971">
        <v>170</v>
      </c>
      <c r="D9971" t="s">
        <v>1021</v>
      </c>
      <c r="E9971" t="s">
        <v>1046</v>
      </c>
      <c r="F9971" t="s">
        <v>1043</v>
      </c>
      <c r="G9971" t="s">
        <v>1016</v>
      </c>
      <c r="H9971" t="s">
        <v>1043</v>
      </c>
      <c r="I9971" t="s">
        <v>1051</v>
      </c>
      <c r="J9971" t="s">
        <v>1009</v>
      </c>
      <c r="K9971" t="s">
        <v>1043</v>
      </c>
      <c r="L9971" t="s">
        <v>1055</v>
      </c>
      <c r="M9971" t="s">
        <v>785</v>
      </c>
      <c r="N9971" t="s">
        <v>1012</v>
      </c>
      <c r="O9971" t="s">
        <v>1070</v>
      </c>
      <c r="P9971" t="s">
        <v>324</v>
      </c>
      <c r="Q9971" t="s">
        <v>1020</v>
      </c>
      <c r="R9971" t="s">
        <v>1012</v>
      </c>
      <c r="S9971" t="s">
        <v>140</v>
      </c>
    </row>
    <row r="9972" spans="1:19" x14ac:dyDescent="0.35">
      <c r="A9972" t="s">
        <v>22</v>
      </c>
      <c r="B9972" t="s">
        <v>1131</v>
      </c>
      <c r="C9972">
        <v>16</v>
      </c>
      <c r="D9972" t="s">
        <v>140</v>
      </c>
      <c r="E9972" t="s">
        <v>140</v>
      </c>
      <c r="F9972" t="s">
        <v>140</v>
      </c>
      <c r="G9972" t="s">
        <v>140</v>
      </c>
      <c r="H9972" t="s">
        <v>1004</v>
      </c>
      <c r="I9972" t="s">
        <v>140</v>
      </c>
      <c r="J9972" t="s">
        <v>140</v>
      </c>
      <c r="K9972" t="s">
        <v>140</v>
      </c>
      <c r="L9972" t="s">
        <v>1004</v>
      </c>
      <c r="M9972" t="s">
        <v>140</v>
      </c>
      <c r="N9972" t="s">
        <v>140</v>
      </c>
      <c r="O9972" t="s">
        <v>140</v>
      </c>
      <c r="P9972" t="s">
        <v>1112</v>
      </c>
      <c r="Q9972" t="s">
        <v>140</v>
      </c>
      <c r="R9972" t="s">
        <v>140</v>
      </c>
      <c r="S9972" t="s">
        <v>140</v>
      </c>
    </row>
    <row r="9973" spans="1:19" x14ac:dyDescent="0.35">
      <c r="A9973" t="s">
        <v>23</v>
      </c>
      <c r="B9973" t="s">
        <v>1129</v>
      </c>
      <c r="C9973">
        <v>40</v>
      </c>
      <c r="D9973" t="s">
        <v>405</v>
      </c>
      <c r="E9973" t="s">
        <v>492</v>
      </c>
      <c r="F9973" t="s">
        <v>1083</v>
      </c>
      <c r="G9973" t="s">
        <v>1003</v>
      </c>
      <c r="H9973" t="s">
        <v>592</v>
      </c>
      <c r="I9973" t="s">
        <v>320</v>
      </c>
      <c r="J9973" t="s">
        <v>718</v>
      </c>
      <c r="K9973" t="s">
        <v>614</v>
      </c>
      <c r="L9973" t="s">
        <v>140</v>
      </c>
      <c r="M9973" t="s">
        <v>949</v>
      </c>
      <c r="N9973" t="s">
        <v>386</v>
      </c>
      <c r="O9973" t="s">
        <v>371</v>
      </c>
      <c r="P9973" t="s">
        <v>879</v>
      </c>
      <c r="Q9973" t="s">
        <v>755</v>
      </c>
      <c r="R9973" t="s">
        <v>140</v>
      </c>
      <c r="S9973" t="s">
        <v>140</v>
      </c>
    </row>
    <row r="9974" spans="1:19" x14ac:dyDescent="0.35">
      <c r="A9974" t="s">
        <v>23</v>
      </c>
      <c r="B9974" t="s">
        <v>1130</v>
      </c>
      <c r="C9974">
        <v>105</v>
      </c>
      <c r="D9974" t="s">
        <v>999</v>
      </c>
      <c r="E9974" t="s">
        <v>1056</v>
      </c>
      <c r="F9974" t="s">
        <v>869</v>
      </c>
      <c r="G9974" t="s">
        <v>1011</v>
      </c>
      <c r="H9974" t="s">
        <v>950</v>
      </c>
      <c r="I9974" t="s">
        <v>664</v>
      </c>
      <c r="J9974" t="s">
        <v>1058</v>
      </c>
      <c r="K9974" t="s">
        <v>1046</v>
      </c>
      <c r="L9974" t="s">
        <v>1046</v>
      </c>
      <c r="M9974" t="s">
        <v>849</v>
      </c>
      <c r="N9974" t="s">
        <v>1050</v>
      </c>
      <c r="O9974" t="s">
        <v>660</v>
      </c>
      <c r="P9974" t="s">
        <v>829</v>
      </c>
      <c r="Q9974" t="s">
        <v>1045</v>
      </c>
      <c r="R9974" t="s">
        <v>1011</v>
      </c>
      <c r="S9974" t="s">
        <v>140</v>
      </c>
    </row>
    <row r="9975" spans="1:19" x14ac:dyDescent="0.35">
      <c r="A9975" t="s">
        <v>23</v>
      </c>
      <c r="B9975" t="s">
        <v>1131</v>
      </c>
      <c r="C9975">
        <v>59</v>
      </c>
      <c r="D9975" t="s">
        <v>113</v>
      </c>
      <c r="E9975" t="s">
        <v>113</v>
      </c>
      <c r="F9975" t="s">
        <v>405</v>
      </c>
      <c r="G9975" t="s">
        <v>1003</v>
      </c>
      <c r="H9975" t="s">
        <v>394</v>
      </c>
      <c r="I9975" t="s">
        <v>1003</v>
      </c>
      <c r="J9975" t="s">
        <v>1045</v>
      </c>
      <c r="K9975" t="s">
        <v>1053</v>
      </c>
      <c r="L9975" t="s">
        <v>940</v>
      </c>
      <c r="M9975" t="s">
        <v>109</v>
      </c>
      <c r="N9975" t="s">
        <v>458</v>
      </c>
      <c r="O9975" t="s">
        <v>595</v>
      </c>
      <c r="P9975" t="s">
        <v>457</v>
      </c>
      <c r="Q9975" t="s">
        <v>1018</v>
      </c>
      <c r="R9975" t="s">
        <v>1068</v>
      </c>
      <c r="S9975" t="s">
        <v>140</v>
      </c>
    </row>
    <row r="9976" spans="1:19" x14ac:dyDescent="0.35">
      <c r="A9976" t="s">
        <v>24</v>
      </c>
      <c r="B9976" t="s">
        <v>1129</v>
      </c>
      <c r="C9976">
        <v>34</v>
      </c>
      <c r="D9976" t="s">
        <v>421</v>
      </c>
      <c r="E9976" t="s">
        <v>1104</v>
      </c>
      <c r="F9976" t="s">
        <v>399</v>
      </c>
      <c r="G9976" t="s">
        <v>147</v>
      </c>
      <c r="H9976" t="s">
        <v>1085</v>
      </c>
      <c r="I9976" t="s">
        <v>650</v>
      </c>
      <c r="J9976" t="s">
        <v>57</v>
      </c>
      <c r="K9976" t="s">
        <v>826</v>
      </c>
      <c r="L9976" t="s">
        <v>643</v>
      </c>
      <c r="M9976" t="s">
        <v>140</v>
      </c>
      <c r="N9976" t="s">
        <v>465</v>
      </c>
      <c r="O9976" t="s">
        <v>129</v>
      </c>
      <c r="P9976" t="s">
        <v>882</v>
      </c>
      <c r="Q9976" t="s">
        <v>924</v>
      </c>
      <c r="R9976" t="s">
        <v>140</v>
      </c>
      <c r="S9976" t="s">
        <v>140</v>
      </c>
    </row>
    <row r="9977" spans="1:19" x14ac:dyDescent="0.35">
      <c r="A9977" t="s">
        <v>24</v>
      </c>
      <c r="B9977" t="s">
        <v>1130</v>
      </c>
      <c r="C9977">
        <v>147</v>
      </c>
      <c r="D9977" t="s">
        <v>1016</v>
      </c>
      <c r="E9977" t="s">
        <v>1016</v>
      </c>
      <c r="F9977" t="s">
        <v>1016</v>
      </c>
      <c r="G9977" t="s">
        <v>1016</v>
      </c>
      <c r="H9977" t="s">
        <v>1021</v>
      </c>
      <c r="I9977" t="s">
        <v>1073</v>
      </c>
      <c r="J9977" t="s">
        <v>1063</v>
      </c>
      <c r="K9977" t="s">
        <v>1021</v>
      </c>
      <c r="L9977" t="s">
        <v>1017</v>
      </c>
      <c r="M9977" t="s">
        <v>501</v>
      </c>
      <c r="N9977" t="s">
        <v>1013</v>
      </c>
      <c r="O9977" t="s">
        <v>954</v>
      </c>
      <c r="P9977" t="s">
        <v>477</v>
      </c>
      <c r="Q9977" t="s">
        <v>775</v>
      </c>
      <c r="R9977" t="s">
        <v>939</v>
      </c>
      <c r="S9977" t="s">
        <v>140</v>
      </c>
    </row>
    <row r="9978" spans="1:19" x14ac:dyDescent="0.35">
      <c r="A9978" t="s">
        <v>24</v>
      </c>
      <c r="B9978" t="s">
        <v>1131</v>
      </c>
      <c r="C9978">
        <v>26</v>
      </c>
      <c r="D9978" t="s">
        <v>996</v>
      </c>
      <c r="E9978" t="s">
        <v>996</v>
      </c>
      <c r="F9978" t="s">
        <v>1052</v>
      </c>
      <c r="G9978" t="s">
        <v>140</v>
      </c>
      <c r="H9978" t="s">
        <v>140</v>
      </c>
      <c r="I9978" t="s">
        <v>140</v>
      </c>
      <c r="J9978" t="s">
        <v>140</v>
      </c>
      <c r="K9978" t="s">
        <v>140</v>
      </c>
      <c r="L9978" t="s">
        <v>140</v>
      </c>
      <c r="M9978" t="s">
        <v>140</v>
      </c>
      <c r="N9978" t="s">
        <v>140</v>
      </c>
      <c r="O9978" t="s">
        <v>996</v>
      </c>
      <c r="P9978" t="s">
        <v>473</v>
      </c>
      <c r="Q9978" t="s">
        <v>838</v>
      </c>
      <c r="R9978" t="s">
        <v>140</v>
      </c>
      <c r="S9978" t="s">
        <v>996</v>
      </c>
    </row>
    <row r="9979" spans="1:19" x14ac:dyDescent="0.35">
      <c r="A9979" t="s">
        <v>25</v>
      </c>
      <c r="B9979" t="s">
        <v>1129</v>
      </c>
      <c r="C9979">
        <v>23</v>
      </c>
      <c r="D9979" t="s">
        <v>862</v>
      </c>
      <c r="E9979" t="s">
        <v>862</v>
      </c>
      <c r="F9979" t="s">
        <v>142</v>
      </c>
      <c r="G9979" t="s">
        <v>777</v>
      </c>
      <c r="H9979" t="s">
        <v>862</v>
      </c>
      <c r="I9979" t="s">
        <v>932</v>
      </c>
      <c r="J9979" t="s">
        <v>451</v>
      </c>
      <c r="K9979" t="s">
        <v>862</v>
      </c>
      <c r="L9979" t="s">
        <v>949</v>
      </c>
      <c r="M9979" t="s">
        <v>1067</v>
      </c>
      <c r="N9979" t="s">
        <v>777</v>
      </c>
      <c r="O9979" t="s">
        <v>199</v>
      </c>
      <c r="P9979" t="s">
        <v>440</v>
      </c>
      <c r="Q9979" t="s">
        <v>848</v>
      </c>
      <c r="R9979" t="s">
        <v>345</v>
      </c>
      <c r="S9979" t="s">
        <v>140</v>
      </c>
    </row>
    <row r="9980" spans="1:19" x14ac:dyDescent="0.35">
      <c r="A9980" t="s">
        <v>25</v>
      </c>
      <c r="B9980" t="s">
        <v>1130</v>
      </c>
      <c r="C9980">
        <v>161</v>
      </c>
      <c r="D9980" t="s">
        <v>1050</v>
      </c>
      <c r="E9980" t="s">
        <v>1060</v>
      </c>
      <c r="F9980" t="s">
        <v>1020</v>
      </c>
      <c r="G9980" t="s">
        <v>1022</v>
      </c>
      <c r="H9980" t="s">
        <v>954</v>
      </c>
      <c r="I9980" t="s">
        <v>1054</v>
      </c>
      <c r="J9980" t="s">
        <v>1019</v>
      </c>
      <c r="K9980" t="s">
        <v>1066</v>
      </c>
      <c r="L9980" t="s">
        <v>971</v>
      </c>
      <c r="M9980" t="s">
        <v>937</v>
      </c>
      <c r="N9980" t="s">
        <v>1098</v>
      </c>
      <c r="O9980" t="s">
        <v>1098</v>
      </c>
      <c r="P9980" t="s">
        <v>542</v>
      </c>
      <c r="Q9980" t="s">
        <v>1014</v>
      </c>
      <c r="R9980" t="s">
        <v>140</v>
      </c>
      <c r="S9980" t="s">
        <v>140</v>
      </c>
    </row>
    <row r="9981" spans="1:19" x14ac:dyDescent="0.35">
      <c r="A9981" t="s">
        <v>25</v>
      </c>
      <c r="B9981" t="s">
        <v>1131</v>
      </c>
      <c r="C9981">
        <v>19</v>
      </c>
      <c r="D9981" t="s">
        <v>140</v>
      </c>
      <c r="E9981" t="s">
        <v>140</v>
      </c>
      <c r="F9981" t="s">
        <v>140</v>
      </c>
      <c r="G9981" t="s">
        <v>140</v>
      </c>
      <c r="H9981" t="s">
        <v>140</v>
      </c>
      <c r="I9981" t="s">
        <v>140</v>
      </c>
      <c r="J9981" t="s">
        <v>140</v>
      </c>
      <c r="K9981" t="s">
        <v>140</v>
      </c>
      <c r="L9981" t="s">
        <v>1060</v>
      </c>
      <c r="M9981" t="s">
        <v>140</v>
      </c>
      <c r="N9981" t="s">
        <v>1060</v>
      </c>
      <c r="O9981" t="s">
        <v>140</v>
      </c>
      <c r="P9981" t="s">
        <v>120</v>
      </c>
      <c r="Q9981" t="s">
        <v>1104</v>
      </c>
      <c r="R9981" t="s">
        <v>140</v>
      </c>
      <c r="S9981" t="s">
        <v>140</v>
      </c>
    </row>
    <row r="9982" spans="1:19" x14ac:dyDescent="0.35">
      <c r="A9982" t="s">
        <v>26</v>
      </c>
      <c r="B9982" t="s">
        <v>1129</v>
      </c>
      <c r="C9982">
        <v>20</v>
      </c>
      <c r="D9982" t="s">
        <v>527</v>
      </c>
      <c r="E9982" t="s">
        <v>527</v>
      </c>
      <c r="F9982" t="s">
        <v>527</v>
      </c>
      <c r="G9982" t="s">
        <v>527</v>
      </c>
      <c r="H9982" t="s">
        <v>527</v>
      </c>
      <c r="I9982" t="s">
        <v>41</v>
      </c>
      <c r="J9982" t="s">
        <v>323</v>
      </c>
      <c r="K9982" t="s">
        <v>805</v>
      </c>
      <c r="L9982" t="s">
        <v>105</v>
      </c>
      <c r="M9982" t="s">
        <v>51</v>
      </c>
      <c r="N9982" t="s">
        <v>59</v>
      </c>
      <c r="O9982" t="s">
        <v>399</v>
      </c>
      <c r="P9982" t="s">
        <v>425</v>
      </c>
      <c r="Q9982" t="s">
        <v>527</v>
      </c>
      <c r="R9982" t="s">
        <v>140</v>
      </c>
      <c r="S9982" t="s">
        <v>140</v>
      </c>
    </row>
    <row r="9983" spans="1:19" x14ac:dyDescent="0.35">
      <c r="A9983" t="s">
        <v>26</v>
      </c>
      <c r="B9983" t="s">
        <v>1130</v>
      </c>
      <c r="C9983">
        <v>136</v>
      </c>
      <c r="D9983" t="s">
        <v>1011</v>
      </c>
      <c r="E9983" t="s">
        <v>1043</v>
      </c>
      <c r="F9983" t="s">
        <v>954</v>
      </c>
      <c r="G9983" t="s">
        <v>1014</v>
      </c>
      <c r="H9983" t="s">
        <v>939</v>
      </c>
      <c r="I9983" t="s">
        <v>1064</v>
      </c>
      <c r="J9983" t="s">
        <v>869</v>
      </c>
      <c r="K9983" t="s">
        <v>515</v>
      </c>
      <c r="L9983" t="s">
        <v>1098</v>
      </c>
      <c r="M9983" t="s">
        <v>729</v>
      </c>
      <c r="N9983" t="s">
        <v>940</v>
      </c>
      <c r="O9983" t="s">
        <v>1023</v>
      </c>
      <c r="P9983" t="s">
        <v>753</v>
      </c>
      <c r="Q9983" t="s">
        <v>940</v>
      </c>
      <c r="R9983" t="s">
        <v>140</v>
      </c>
      <c r="S9983" t="s">
        <v>140</v>
      </c>
    </row>
    <row r="9984" spans="1:19" x14ac:dyDescent="0.35">
      <c r="A9984" t="s">
        <v>26</v>
      </c>
      <c r="B9984" t="s">
        <v>1131</v>
      </c>
      <c r="C9984">
        <v>45</v>
      </c>
      <c r="D9984" t="s">
        <v>109</v>
      </c>
      <c r="E9984" t="s">
        <v>1102</v>
      </c>
      <c r="F9984" t="s">
        <v>109</v>
      </c>
      <c r="G9984" t="s">
        <v>109</v>
      </c>
      <c r="H9984" t="s">
        <v>109</v>
      </c>
      <c r="I9984" t="s">
        <v>1044</v>
      </c>
      <c r="J9984" t="s">
        <v>1044</v>
      </c>
      <c r="K9984" t="s">
        <v>1044</v>
      </c>
      <c r="L9984" t="s">
        <v>140</v>
      </c>
      <c r="M9984" t="s">
        <v>119</v>
      </c>
      <c r="N9984" t="s">
        <v>942</v>
      </c>
      <c r="O9984" t="s">
        <v>1044</v>
      </c>
      <c r="P9984" t="s">
        <v>767</v>
      </c>
      <c r="Q9984" t="s">
        <v>988</v>
      </c>
      <c r="R9984" t="s">
        <v>140</v>
      </c>
      <c r="S9984" t="s">
        <v>140</v>
      </c>
    </row>
    <row r="9985" spans="1:19" x14ac:dyDescent="0.35">
      <c r="A9985" t="s">
        <v>27</v>
      </c>
      <c r="B9985" t="s">
        <v>1129</v>
      </c>
      <c r="C9985">
        <v>7</v>
      </c>
      <c r="D9985" t="s">
        <v>140</v>
      </c>
      <c r="E9985" t="s">
        <v>140</v>
      </c>
      <c r="F9985" t="s">
        <v>140</v>
      </c>
      <c r="G9985" t="s">
        <v>140</v>
      </c>
      <c r="H9985" t="s">
        <v>140</v>
      </c>
      <c r="I9985" t="s">
        <v>140</v>
      </c>
      <c r="J9985" t="s">
        <v>140</v>
      </c>
      <c r="K9985" t="s">
        <v>140</v>
      </c>
      <c r="L9985" t="s">
        <v>140</v>
      </c>
      <c r="M9985" t="s">
        <v>654</v>
      </c>
      <c r="N9985" t="s">
        <v>140</v>
      </c>
      <c r="O9985" t="s">
        <v>654</v>
      </c>
      <c r="P9985" t="s">
        <v>725</v>
      </c>
      <c r="Q9985" t="s">
        <v>654</v>
      </c>
      <c r="R9985" t="s">
        <v>140</v>
      </c>
      <c r="S9985" t="s">
        <v>140</v>
      </c>
    </row>
    <row r="9986" spans="1:19" x14ac:dyDescent="0.35">
      <c r="A9986" t="s">
        <v>27</v>
      </c>
      <c r="B9986" t="s">
        <v>1130</v>
      </c>
      <c r="C9986">
        <v>171</v>
      </c>
      <c r="D9986" t="s">
        <v>1018</v>
      </c>
      <c r="E9986" t="s">
        <v>954</v>
      </c>
      <c r="F9986" t="s">
        <v>1004</v>
      </c>
      <c r="G9986" t="s">
        <v>1066</v>
      </c>
      <c r="H9986" t="s">
        <v>1058</v>
      </c>
      <c r="I9986" t="s">
        <v>1004</v>
      </c>
      <c r="J9986" t="s">
        <v>1064</v>
      </c>
      <c r="K9986" t="s">
        <v>1098</v>
      </c>
      <c r="L9986" t="s">
        <v>1011</v>
      </c>
      <c r="M9986" t="s">
        <v>91</v>
      </c>
      <c r="N9986" t="s">
        <v>1054</v>
      </c>
      <c r="O9986" t="s">
        <v>940</v>
      </c>
      <c r="P9986" t="s">
        <v>640</v>
      </c>
      <c r="Q9986" t="s">
        <v>140</v>
      </c>
      <c r="R9986" t="s">
        <v>1063</v>
      </c>
      <c r="S9986" t="s">
        <v>140</v>
      </c>
    </row>
    <row r="9987" spans="1:19" x14ac:dyDescent="0.35">
      <c r="A9987" t="s">
        <v>27</v>
      </c>
      <c r="B9987" t="s">
        <v>1131</v>
      </c>
      <c r="C9987">
        <v>26</v>
      </c>
      <c r="D9987" t="s">
        <v>140</v>
      </c>
      <c r="E9987" t="s">
        <v>140</v>
      </c>
      <c r="F9987" t="s">
        <v>140</v>
      </c>
      <c r="G9987" t="s">
        <v>140</v>
      </c>
      <c r="H9987" t="s">
        <v>140</v>
      </c>
      <c r="I9987" t="s">
        <v>140</v>
      </c>
      <c r="J9987" t="s">
        <v>140</v>
      </c>
      <c r="K9987" t="s">
        <v>140</v>
      </c>
      <c r="L9987" t="s">
        <v>140</v>
      </c>
      <c r="M9987" t="s">
        <v>551</v>
      </c>
      <c r="N9987" t="s">
        <v>140</v>
      </c>
      <c r="O9987" t="s">
        <v>140</v>
      </c>
      <c r="P9987" t="s">
        <v>1001</v>
      </c>
      <c r="Q9987" t="s">
        <v>1043</v>
      </c>
      <c r="R9987" t="s">
        <v>140</v>
      </c>
      <c r="S9987" t="s">
        <v>140</v>
      </c>
    </row>
    <row r="9988" spans="1:19" x14ac:dyDescent="0.35">
      <c r="A9988" t="s">
        <v>28</v>
      </c>
      <c r="B9988" t="s">
        <v>1129</v>
      </c>
      <c r="C9988">
        <v>34</v>
      </c>
      <c r="D9988" t="s">
        <v>528</v>
      </c>
      <c r="E9988" t="s">
        <v>399</v>
      </c>
      <c r="F9988" t="s">
        <v>654</v>
      </c>
      <c r="G9988" t="s">
        <v>1065</v>
      </c>
      <c r="H9988" t="s">
        <v>749</v>
      </c>
      <c r="I9988" t="s">
        <v>603</v>
      </c>
      <c r="J9988" t="s">
        <v>668</v>
      </c>
      <c r="K9988" t="s">
        <v>51</v>
      </c>
      <c r="L9988" t="s">
        <v>140</v>
      </c>
      <c r="M9988" t="s">
        <v>97</v>
      </c>
      <c r="N9988" t="s">
        <v>340</v>
      </c>
      <c r="O9988" t="s">
        <v>109</v>
      </c>
      <c r="P9988" t="s">
        <v>802</v>
      </c>
      <c r="Q9988" t="s">
        <v>950</v>
      </c>
      <c r="R9988" t="s">
        <v>140</v>
      </c>
      <c r="S9988" t="s">
        <v>140</v>
      </c>
    </row>
    <row r="9989" spans="1:19" x14ac:dyDescent="0.35">
      <c r="A9989" t="s">
        <v>28</v>
      </c>
      <c r="B9989" t="s">
        <v>1130</v>
      </c>
      <c r="C9989">
        <v>147</v>
      </c>
      <c r="D9989" t="s">
        <v>1023</v>
      </c>
      <c r="E9989" t="s">
        <v>869</v>
      </c>
      <c r="F9989" t="s">
        <v>1018</v>
      </c>
      <c r="G9989" t="s">
        <v>1050</v>
      </c>
      <c r="H9989" t="s">
        <v>875</v>
      </c>
      <c r="I9989" t="s">
        <v>940</v>
      </c>
      <c r="J9989" t="s">
        <v>1058</v>
      </c>
      <c r="K9989" t="s">
        <v>919</v>
      </c>
      <c r="L9989" t="s">
        <v>775</v>
      </c>
      <c r="M9989" t="s">
        <v>317</v>
      </c>
      <c r="N9989" t="s">
        <v>1073</v>
      </c>
      <c r="O9989" t="s">
        <v>1048</v>
      </c>
      <c r="P9989" t="s">
        <v>844</v>
      </c>
      <c r="Q9989" t="s">
        <v>733</v>
      </c>
      <c r="R9989" t="s">
        <v>775</v>
      </c>
      <c r="S9989" t="s">
        <v>1013</v>
      </c>
    </row>
    <row r="9990" spans="1:19" x14ac:dyDescent="0.35">
      <c r="A9990" t="s">
        <v>28</v>
      </c>
      <c r="B9990" t="s">
        <v>1131</v>
      </c>
      <c r="C9990">
        <v>26</v>
      </c>
      <c r="D9990" t="s">
        <v>140</v>
      </c>
      <c r="E9990" t="s">
        <v>1043</v>
      </c>
      <c r="F9990" t="s">
        <v>1043</v>
      </c>
      <c r="G9990" t="s">
        <v>140</v>
      </c>
      <c r="H9990" t="s">
        <v>1059</v>
      </c>
      <c r="I9990" t="s">
        <v>785</v>
      </c>
      <c r="J9990" t="s">
        <v>140</v>
      </c>
      <c r="K9990" t="s">
        <v>639</v>
      </c>
      <c r="L9990" t="s">
        <v>140</v>
      </c>
      <c r="M9990" t="s">
        <v>87</v>
      </c>
      <c r="N9990" t="s">
        <v>1007</v>
      </c>
      <c r="O9990" t="s">
        <v>140</v>
      </c>
      <c r="P9990" t="s">
        <v>450</v>
      </c>
      <c r="Q9990" t="s">
        <v>1043</v>
      </c>
      <c r="R9990" t="s">
        <v>140</v>
      </c>
      <c r="S9990" t="s">
        <v>140</v>
      </c>
    </row>
    <row r="9991" spans="1:19" x14ac:dyDescent="0.35">
      <c r="A9991" t="s">
        <v>29</v>
      </c>
      <c r="B9991" t="s">
        <v>1129</v>
      </c>
      <c r="C9991">
        <v>12</v>
      </c>
      <c r="D9991" t="s">
        <v>495</v>
      </c>
      <c r="E9991" t="s">
        <v>495</v>
      </c>
      <c r="F9991" t="s">
        <v>495</v>
      </c>
      <c r="G9991" t="s">
        <v>495</v>
      </c>
      <c r="H9991" t="s">
        <v>495</v>
      </c>
      <c r="I9991" t="s">
        <v>350</v>
      </c>
      <c r="J9991" t="s">
        <v>495</v>
      </c>
      <c r="K9991" t="s">
        <v>571</v>
      </c>
      <c r="L9991" t="s">
        <v>921</v>
      </c>
      <c r="M9991" t="s">
        <v>131</v>
      </c>
      <c r="N9991" t="s">
        <v>131</v>
      </c>
      <c r="O9991" t="s">
        <v>140</v>
      </c>
      <c r="P9991" t="s">
        <v>738</v>
      </c>
      <c r="Q9991" t="s">
        <v>921</v>
      </c>
      <c r="R9991" t="s">
        <v>140</v>
      </c>
      <c r="S9991" t="s">
        <v>140</v>
      </c>
    </row>
    <row r="9992" spans="1:19" x14ac:dyDescent="0.35">
      <c r="A9992" t="s">
        <v>29</v>
      </c>
      <c r="B9992" t="s">
        <v>1130</v>
      </c>
      <c r="C9992">
        <v>171</v>
      </c>
      <c r="D9992" t="s">
        <v>1060</v>
      </c>
      <c r="E9992" t="s">
        <v>1052</v>
      </c>
      <c r="F9992" t="s">
        <v>1050</v>
      </c>
      <c r="G9992" t="s">
        <v>1063</v>
      </c>
      <c r="H9992" t="s">
        <v>1063</v>
      </c>
      <c r="I9992" t="s">
        <v>940</v>
      </c>
      <c r="J9992" t="s">
        <v>1017</v>
      </c>
      <c r="K9992" t="s">
        <v>1068</v>
      </c>
      <c r="L9992" t="s">
        <v>1022</v>
      </c>
      <c r="M9992" t="s">
        <v>1104</v>
      </c>
      <c r="N9992" t="s">
        <v>1020</v>
      </c>
      <c r="O9992" t="s">
        <v>1023</v>
      </c>
      <c r="P9992" t="s">
        <v>859</v>
      </c>
      <c r="Q9992" t="s">
        <v>1011</v>
      </c>
      <c r="R9992" t="s">
        <v>140</v>
      </c>
      <c r="S9992" t="s">
        <v>140</v>
      </c>
    </row>
    <row r="9993" spans="1:19" x14ac:dyDescent="0.35">
      <c r="A9993" t="s">
        <v>29</v>
      </c>
      <c r="B9993" t="s">
        <v>1131</v>
      </c>
      <c r="C9993">
        <v>20</v>
      </c>
      <c r="D9993" t="s">
        <v>140</v>
      </c>
      <c r="E9993" t="s">
        <v>1057</v>
      </c>
      <c r="F9993" t="s">
        <v>95</v>
      </c>
      <c r="G9993" t="s">
        <v>140</v>
      </c>
      <c r="H9993" t="s">
        <v>140</v>
      </c>
      <c r="I9993" t="s">
        <v>89</v>
      </c>
      <c r="J9993" t="s">
        <v>1057</v>
      </c>
      <c r="K9993" t="s">
        <v>140</v>
      </c>
      <c r="L9993" t="s">
        <v>1055</v>
      </c>
      <c r="M9993" t="s">
        <v>766</v>
      </c>
      <c r="N9993" t="s">
        <v>140</v>
      </c>
      <c r="O9993" t="s">
        <v>237</v>
      </c>
      <c r="P9993" t="s">
        <v>509</v>
      </c>
      <c r="Q9993" t="s">
        <v>140</v>
      </c>
      <c r="R9993" t="s">
        <v>140</v>
      </c>
      <c r="S9993" t="s">
        <v>140</v>
      </c>
    </row>
    <row r="9994" spans="1:19" x14ac:dyDescent="0.35">
      <c r="A9994" t="s">
        <v>30</v>
      </c>
      <c r="B9994" t="s">
        <v>1129</v>
      </c>
      <c r="C9994">
        <v>13</v>
      </c>
      <c r="D9994" t="s">
        <v>915</v>
      </c>
      <c r="E9994" t="s">
        <v>849</v>
      </c>
      <c r="F9994" t="s">
        <v>924</v>
      </c>
      <c r="G9994" t="s">
        <v>140</v>
      </c>
      <c r="H9994" t="s">
        <v>1004</v>
      </c>
      <c r="I9994" t="s">
        <v>788</v>
      </c>
      <c r="J9994" t="s">
        <v>1080</v>
      </c>
      <c r="K9994" t="s">
        <v>788</v>
      </c>
      <c r="L9994" t="s">
        <v>140</v>
      </c>
      <c r="M9994" t="s">
        <v>983</v>
      </c>
      <c r="N9994" t="s">
        <v>894</v>
      </c>
      <c r="O9994" t="s">
        <v>1044</v>
      </c>
      <c r="P9994" t="s">
        <v>545</v>
      </c>
      <c r="Q9994" t="s">
        <v>788</v>
      </c>
      <c r="R9994" t="s">
        <v>140</v>
      </c>
      <c r="S9994" t="s">
        <v>140</v>
      </c>
    </row>
    <row r="9995" spans="1:19" x14ac:dyDescent="0.35">
      <c r="A9995" t="s">
        <v>30</v>
      </c>
      <c r="B9995" t="s">
        <v>1130</v>
      </c>
      <c r="C9995">
        <v>167</v>
      </c>
      <c r="D9995" t="s">
        <v>1066</v>
      </c>
      <c r="E9995" t="s">
        <v>875</v>
      </c>
      <c r="F9995" t="s">
        <v>954</v>
      </c>
      <c r="G9995" t="s">
        <v>1066</v>
      </c>
      <c r="H9995" t="s">
        <v>1043</v>
      </c>
      <c r="I9995" t="s">
        <v>1004</v>
      </c>
      <c r="J9995" t="s">
        <v>775</v>
      </c>
      <c r="K9995" t="s">
        <v>1054</v>
      </c>
      <c r="L9995" t="s">
        <v>1052</v>
      </c>
      <c r="M9995" t="s">
        <v>269</v>
      </c>
      <c r="N9995" t="s">
        <v>1021</v>
      </c>
      <c r="O9995" t="s">
        <v>954</v>
      </c>
      <c r="P9995" t="s">
        <v>488</v>
      </c>
      <c r="Q9995" t="s">
        <v>1055</v>
      </c>
      <c r="R9995" t="s">
        <v>1008</v>
      </c>
      <c r="S9995" t="s">
        <v>140</v>
      </c>
    </row>
    <row r="9996" spans="1:19" x14ac:dyDescent="0.35">
      <c r="A9996" t="s">
        <v>30</v>
      </c>
      <c r="B9996" t="s">
        <v>1131</v>
      </c>
      <c r="C9996">
        <v>22</v>
      </c>
      <c r="D9996" t="s">
        <v>140</v>
      </c>
      <c r="E9996" t="s">
        <v>140</v>
      </c>
      <c r="F9996" t="s">
        <v>140</v>
      </c>
      <c r="G9996" t="s">
        <v>140</v>
      </c>
      <c r="H9996" t="s">
        <v>1065</v>
      </c>
      <c r="I9996" t="s">
        <v>983</v>
      </c>
      <c r="J9996" t="s">
        <v>1062</v>
      </c>
      <c r="K9996" t="s">
        <v>1052</v>
      </c>
      <c r="L9996" t="s">
        <v>140</v>
      </c>
      <c r="M9996" t="s">
        <v>1052</v>
      </c>
      <c r="N9996" t="s">
        <v>140</v>
      </c>
      <c r="O9996" t="s">
        <v>1062</v>
      </c>
      <c r="P9996" t="s">
        <v>1077</v>
      </c>
      <c r="Q9996" t="s">
        <v>140</v>
      </c>
      <c r="R9996" t="s">
        <v>140</v>
      </c>
      <c r="S9996" t="s">
        <v>140</v>
      </c>
    </row>
    <row r="9997" spans="1:19" x14ac:dyDescent="0.35">
      <c r="A9997" t="s">
        <v>31</v>
      </c>
      <c r="B9997" t="s">
        <v>1129</v>
      </c>
      <c r="C9997">
        <v>28</v>
      </c>
      <c r="D9997" t="s">
        <v>895</v>
      </c>
      <c r="E9997" t="s">
        <v>199</v>
      </c>
      <c r="F9997" t="s">
        <v>703</v>
      </c>
      <c r="G9997" t="s">
        <v>871</v>
      </c>
      <c r="H9997" t="s">
        <v>489</v>
      </c>
      <c r="I9997" t="s">
        <v>418</v>
      </c>
      <c r="J9997" t="s">
        <v>115</v>
      </c>
      <c r="K9997" t="s">
        <v>490</v>
      </c>
      <c r="L9997" t="s">
        <v>867</v>
      </c>
      <c r="M9997" t="s">
        <v>111</v>
      </c>
      <c r="N9997" t="s">
        <v>762</v>
      </c>
      <c r="O9997" t="s">
        <v>935</v>
      </c>
      <c r="P9997" t="s">
        <v>832</v>
      </c>
      <c r="Q9997" t="s">
        <v>967</v>
      </c>
      <c r="R9997" t="s">
        <v>140</v>
      </c>
      <c r="S9997" t="s">
        <v>140</v>
      </c>
    </row>
    <row r="9998" spans="1:19" x14ac:dyDescent="0.35">
      <c r="A9998" t="s">
        <v>31</v>
      </c>
      <c r="B9998" t="s">
        <v>1130</v>
      </c>
      <c r="C9998">
        <v>101</v>
      </c>
      <c r="D9998" t="s">
        <v>812</v>
      </c>
      <c r="E9998" t="s">
        <v>893</v>
      </c>
      <c r="F9998" t="s">
        <v>113</v>
      </c>
      <c r="G9998" t="s">
        <v>107</v>
      </c>
      <c r="H9998" t="s">
        <v>1056</v>
      </c>
      <c r="I9998" t="s">
        <v>812</v>
      </c>
      <c r="J9998" t="s">
        <v>1053</v>
      </c>
      <c r="K9998" t="s">
        <v>99</v>
      </c>
      <c r="L9998" t="s">
        <v>1053</v>
      </c>
      <c r="M9998" t="s">
        <v>911</v>
      </c>
      <c r="N9998" t="s">
        <v>1017</v>
      </c>
      <c r="O9998" t="s">
        <v>970</v>
      </c>
      <c r="P9998" t="s">
        <v>358</v>
      </c>
      <c r="Q9998" t="s">
        <v>915</v>
      </c>
      <c r="R9998" t="s">
        <v>1017</v>
      </c>
      <c r="S9998" t="s">
        <v>140</v>
      </c>
    </row>
    <row r="9999" spans="1:19" x14ac:dyDescent="0.35">
      <c r="A9999" t="s">
        <v>31</v>
      </c>
      <c r="B9999" t="s">
        <v>1131</v>
      </c>
      <c r="C9999">
        <v>78</v>
      </c>
      <c r="D9999" t="s">
        <v>1054</v>
      </c>
      <c r="E9999" t="s">
        <v>123</v>
      </c>
      <c r="F9999" t="s">
        <v>1064</v>
      </c>
      <c r="G9999" t="s">
        <v>140</v>
      </c>
      <c r="H9999" t="s">
        <v>1154</v>
      </c>
      <c r="I9999" t="s">
        <v>1154</v>
      </c>
      <c r="J9999" t="s">
        <v>1095</v>
      </c>
      <c r="K9999" t="s">
        <v>115</v>
      </c>
      <c r="L9999" t="s">
        <v>109</v>
      </c>
      <c r="M9999" t="s">
        <v>568</v>
      </c>
      <c r="N9999" t="s">
        <v>903</v>
      </c>
      <c r="O9999" t="s">
        <v>293</v>
      </c>
      <c r="P9999" t="s">
        <v>695</v>
      </c>
      <c r="Q9999" t="s">
        <v>919</v>
      </c>
      <c r="R9999" t="s">
        <v>140</v>
      </c>
      <c r="S9999" t="s">
        <v>140</v>
      </c>
    </row>
    <row r="10000" spans="1:19" x14ac:dyDescent="0.35">
      <c r="A10000" t="s">
        <v>32</v>
      </c>
      <c r="B10000" t="s">
        <v>1129</v>
      </c>
      <c r="C10000">
        <v>690</v>
      </c>
      <c r="D10000" t="s">
        <v>1182</v>
      </c>
      <c r="E10000" t="s">
        <v>119</v>
      </c>
      <c r="F10000" t="s">
        <v>756</v>
      </c>
      <c r="G10000" t="s">
        <v>812</v>
      </c>
      <c r="H10000" t="s">
        <v>755</v>
      </c>
      <c r="I10000" t="s">
        <v>582</v>
      </c>
      <c r="J10000" t="s">
        <v>668</v>
      </c>
      <c r="K10000" t="s">
        <v>913</v>
      </c>
      <c r="L10000" t="s">
        <v>1045</v>
      </c>
      <c r="M10000" t="s">
        <v>97</v>
      </c>
      <c r="N10000" t="s">
        <v>867</v>
      </c>
      <c r="O10000" t="s">
        <v>756</v>
      </c>
      <c r="P10000" t="s">
        <v>183</v>
      </c>
      <c r="Q10000" t="s">
        <v>97</v>
      </c>
      <c r="R10000" t="s">
        <v>1008</v>
      </c>
      <c r="S10000" t="s">
        <v>140</v>
      </c>
    </row>
    <row r="10001" spans="1:19" x14ac:dyDescent="0.35">
      <c r="A10001" t="s">
        <v>32</v>
      </c>
      <c r="B10001" t="s">
        <v>1130</v>
      </c>
      <c r="C10001">
        <v>3306</v>
      </c>
      <c r="D10001" t="s">
        <v>1052</v>
      </c>
      <c r="E10001" t="s">
        <v>1047</v>
      </c>
      <c r="F10001" t="s">
        <v>1068</v>
      </c>
      <c r="G10001" t="s">
        <v>1055</v>
      </c>
      <c r="H10001" t="s">
        <v>1018</v>
      </c>
      <c r="I10001" t="s">
        <v>1052</v>
      </c>
      <c r="J10001" t="s">
        <v>1058</v>
      </c>
      <c r="K10001" t="s">
        <v>1052</v>
      </c>
      <c r="L10001" t="s">
        <v>1043</v>
      </c>
      <c r="M10001" t="s">
        <v>952</v>
      </c>
      <c r="N10001" t="s">
        <v>1050</v>
      </c>
      <c r="O10001" t="s">
        <v>1064</v>
      </c>
      <c r="P10001" t="s">
        <v>64</v>
      </c>
      <c r="Q10001" t="s">
        <v>1018</v>
      </c>
      <c r="R10001" t="s">
        <v>1012</v>
      </c>
      <c r="S10001" t="s">
        <v>1022</v>
      </c>
    </row>
    <row r="10002" spans="1:19" x14ac:dyDescent="0.35">
      <c r="A10002" t="s">
        <v>32</v>
      </c>
      <c r="B10002" t="s">
        <v>1131</v>
      </c>
      <c r="C10002">
        <v>925</v>
      </c>
      <c r="D10002" t="s">
        <v>660</v>
      </c>
      <c r="E10002" t="s">
        <v>929</v>
      </c>
      <c r="F10002" t="s">
        <v>527</v>
      </c>
      <c r="G10002" t="s">
        <v>1004</v>
      </c>
      <c r="H10002" t="s">
        <v>971</v>
      </c>
      <c r="I10002" t="s">
        <v>515</v>
      </c>
      <c r="J10002" t="s">
        <v>954</v>
      </c>
      <c r="K10002" t="s">
        <v>869</v>
      </c>
      <c r="L10002" t="s">
        <v>1058</v>
      </c>
      <c r="M10002" t="s">
        <v>89</v>
      </c>
      <c r="N10002" t="s">
        <v>1018</v>
      </c>
      <c r="O10002" t="s">
        <v>1067</v>
      </c>
      <c r="P10002" t="s">
        <v>722</v>
      </c>
      <c r="Q10002" t="s">
        <v>1020</v>
      </c>
      <c r="R10002" t="s">
        <v>1013</v>
      </c>
      <c r="S10002" t="s">
        <v>1009</v>
      </c>
    </row>
    <row r="10004" spans="1:19" x14ac:dyDescent="0.35">
      <c r="A10004" t="s">
        <v>1419</v>
      </c>
    </row>
    <row r="10005" spans="1:19" x14ac:dyDescent="0.35">
      <c r="A10005" t="s">
        <v>2</v>
      </c>
      <c r="B10005" t="s">
        <v>1150</v>
      </c>
      <c r="C10005" t="s">
        <v>3</v>
      </c>
      <c r="D10005" t="s">
        <v>1404</v>
      </c>
      <c r="E10005" t="s">
        <v>1405</v>
      </c>
      <c r="F10005" t="s">
        <v>1406</v>
      </c>
      <c r="G10005" t="s">
        <v>1407</v>
      </c>
      <c r="H10005" t="s">
        <v>1408</v>
      </c>
      <c r="I10005" t="s">
        <v>1409</v>
      </c>
      <c r="J10005" t="s">
        <v>1410</v>
      </c>
      <c r="K10005" t="s">
        <v>1411</v>
      </c>
      <c r="L10005" t="s">
        <v>1412</v>
      </c>
      <c r="M10005" t="s">
        <v>1413</v>
      </c>
      <c r="N10005" t="s">
        <v>1414</v>
      </c>
      <c r="O10005" t="s">
        <v>1415</v>
      </c>
      <c r="P10005" t="s">
        <v>1416</v>
      </c>
      <c r="Q10005" t="s">
        <v>1032</v>
      </c>
      <c r="R10005" t="s">
        <v>1042</v>
      </c>
      <c r="S10005" t="s">
        <v>136</v>
      </c>
    </row>
    <row r="10006" spans="1:19" x14ac:dyDescent="0.35">
      <c r="A10006" t="s">
        <v>8</v>
      </c>
      <c r="B10006" t="s">
        <v>1151</v>
      </c>
      <c r="C10006">
        <v>133</v>
      </c>
      <c r="D10006" t="s">
        <v>991</v>
      </c>
      <c r="E10006" t="s">
        <v>269</v>
      </c>
      <c r="F10006" t="s">
        <v>967</v>
      </c>
      <c r="G10006" t="s">
        <v>869</v>
      </c>
      <c r="H10006" t="s">
        <v>1007</v>
      </c>
      <c r="I10006" t="s">
        <v>937</v>
      </c>
      <c r="J10006" t="s">
        <v>824</v>
      </c>
      <c r="K10006" t="s">
        <v>812</v>
      </c>
      <c r="L10006" t="s">
        <v>1023</v>
      </c>
      <c r="M10006" t="s">
        <v>911</v>
      </c>
      <c r="N10006" t="s">
        <v>458</v>
      </c>
      <c r="O10006" t="s">
        <v>929</v>
      </c>
      <c r="P10006" t="s">
        <v>559</v>
      </c>
      <c r="Q10006" t="s">
        <v>903</v>
      </c>
      <c r="R10006" t="s">
        <v>140</v>
      </c>
      <c r="S10006" t="s">
        <v>1021</v>
      </c>
    </row>
    <row r="10007" spans="1:19" x14ac:dyDescent="0.35">
      <c r="A10007" t="s">
        <v>8</v>
      </c>
      <c r="B10007" t="s">
        <v>1152</v>
      </c>
      <c r="C10007">
        <v>56</v>
      </c>
      <c r="D10007" t="s">
        <v>1056</v>
      </c>
      <c r="E10007" t="s">
        <v>983</v>
      </c>
      <c r="F10007" t="s">
        <v>405</v>
      </c>
      <c r="G10007" t="s">
        <v>1056</v>
      </c>
      <c r="H10007" t="s">
        <v>961</v>
      </c>
      <c r="I10007" t="s">
        <v>1064</v>
      </c>
      <c r="J10007" t="s">
        <v>1064</v>
      </c>
      <c r="K10007" t="s">
        <v>501</v>
      </c>
      <c r="L10007" t="s">
        <v>1055</v>
      </c>
      <c r="M10007" t="s">
        <v>837</v>
      </c>
      <c r="N10007" t="s">
        <v>971</v>
      </c>
      <c r="O10007" t="s">
        <v>129</v>
      </c>
      <c r="P10007" t="s">
        <v>909</v>
      </c>
      <c r="Q10007" t="s">
        <v>1020</v>
      </c>
      <c r="R10007" t="s">
        <v>140</v>
      </c>
      <c r="S10007" t="s">
        <v>140</v>
      </c>
    </row>
    <row r="10008" spans="1:19" x14ac:dyDescent="0.35">
      <c r="A10008" t="s">
        <v>8</v>
      </c>
      <c r="B10008" t="s">
        <v>339</v>
      </c>
      <c r="C10008">
        <v>15</v>
      </c>
      <c r="D10008" t="s">
        <v>140</v>
      </c>
      <c r="E10008" t="s">
        <v>140</v>
      </c>
      <c r="F10008" t="s">
        <v>140</v>
      </c>
      <c r="G10008" t="s">
        <v>140</v>
      </c>
      <c r="H10008" t="s">
        <v>627</v>
      </c>
      <c r="I10008" t="s">
        <v>202</v>
      </c>
      <c r="J10008" t="s">
        <v>140</v>
      </c>
      <c r="K10008" t="s">
        <v>199</v>
      </c>
      <c r="L10008" t="s">
        <v>140</v>
      </c>
      <c r="M10008" t="s">
        <v>991</v>
      </c>
      <c r="N10008" t="s">
        <v>517</v>
      </c>
      <c r="O10008" t="s">
        <v>99</v>
      </c>
      <c r="P10008" t="s">
        <v>584</v>
      </c>
      <c r="Q10008" t="s">
        <v>769</v>
      </c>
      <c r="R10008" t="s">
        <v>140</v>
      </c>
      <c r="S10008" t="s">
        <v>140</v>
      </c>
    </row>
    <row r="10009" spans="1:19" x14ac:dyDescent="0.35">
      <c r="A10009" t="s">
        <v>9</v>
      </c>
      <c r="B10009" t="s">
        <v>1151</v>
      </c>
      <c r="C10009">
        <v>122</v>
      </c>
      <c r="D10009" t="s">
        <v>1070</v>
      </c>
      <c r="E10009" t="s">
        <v>147</v>
      </c>
      <c r="F10009" t="s">
        <v>1064</v>
      </c>
      <c r="G10009" t="s">
        <v>515</v>
      </c>
      <c r="H10009" t="s">
        <v>1056</v>
      </c>
      <c r="I10009" t="s">
        <v>548</v>
      </c>
      <c r="J10009" t="s">
        <v>977</v>
      </c>
      <c r="K10009" t="s">
        <v>99</v>
      </c>
      <c r="L10009" t="s">
        <v>950</v>
      </c>
      <c r="M10009" t="s">
        <v>592</v>
      </c>
      <c r="N10009" t="s">
        <v>977</v>
      </c>
      <c r="O10009" t="s">
        <v>664</v>
      </c>
      <c r="P10009" t="s">
        <v>54</v>
      </c>
      <c r="Q10009" t="s">
        <v>1060</v>
      </c>
      <c r="R10009" t="s">
        <v>140</v>
      </c>
      <c r="S10009" t="s">
        <v>140</v>
      </c>
    </row>
    <row r="10010" spans="1:19" x14ac:dyDescent="0.35">
      <c r="A10010" t="s">
        <v>9</v>
      </c>
      <c r="B10010" t="s">
        <v>1152</v>
      </c>
      <c r="C10010">
        <v>67</v>
      </c>
      <c r="D10010" t="s">
        <v>775</v>
      </c>
      <c r="E10010" t="s">
        <v>939</v>
      </c>
      <c r="F10010" t="s">
        <v>515</v>
      </c>
      <c r="G10010" t="s">
        <v>775</v>
      </c>
      <c r="H10010" t="s">
        <v>345</v>
      </c>
      <c r="I10010" t="s">
        <v>515</v>
      </c>
      <c r="J10010" t="s">
        <v>1018</v>
      </c>
      <c r="K10010" t="s">
        <v>1018</v>
      </c>
      <c r="L10010" t="s">
        <v>971</v>
      </c>
      <c r="M10010" t="s">
        <v>838</v>
      </c>
      <c r="N10010" t="s">
        <v>954</v>
      </c>
      <c r="O10010" t="s">
        <v>1054</v>
      </c>
      <c r="P10010" t="s">
        <v>1167</v>
      </c>
      <c r="Q10010" t="s">
        <v>140</v>
      </c>
      <c r="R10010" t="s">
        <v>140</v>
      </c>
      <c r="S10010" t="s">
        <v>140</v>
      </c>
    </row>
    <row r="10011" spans="1:19" x14ac:dyDescent="0.35">
      <c r="A10011" t="s">
        <v>9</v>
      </c>
      <c r="B10011" t="s">
        <v>339</v>
      </c>
      <c r="C10011">
        <v>12</v>
      </c>
      <c r="D10011" t="s">
        <v>140</v>
      </c>
      <c r="E10011" t="s">
        <v>140</v>
      </c>
      <c r="F10011" t="s">
        <v>140</v>
      </c>
      <c r="G10011" t="s">
        <v>140</v>
      </c>
      <c r="H10011" t="s">
        <v>801</v>
      </c>
      <c r="I10011" t="s">
        <v>140</v>
      </c>
      <c r="J10011" t="s">
        <v>140</v>
      </c>
      <c r="K10011" t="s">
        <v>140</v>
      </c>
      <c r="L10011" t="s">
        <v>140</v>
      </c>
      <c r="M10011" t="s">
        <v>140</v>
      </c>
      <c r="N10011" t="s">
        <v>140</v>
      </c>
      <c r="O10011" t="s">
        <v>140</v>
      </c>
      <c r="P10011" t="s">
        <v>800</v>
      </c>
      <c r="Q10011" t="s">
        <v>140</v>
      </c>
      <c r="R10011" t="s">
        <v>140</v>
      </c>
      <c r="S10011" t="s">
        <v>140</v>
      </c>
    </row>
    <row r="10012" spans="1:19" x14ac:dyDescent="0.35">
      <c r="A10012" t="s">
        <v>10</v>
      </c>
      <c r="B10012" t="s">
        <v>1151</v>
      </c>
      <c r="C10012">
        <v>130</v>
      </c>
      <c r="D10012" t="s">
        <v>1020</v>
      </c>
      <c r="E10012" t="s">
        <v>89</v>
      </c>
      <c r="F10012" t="s">
        <v>1067</v>
      </c>
      <c r="G10012" t="s">
        <v>971</v>
      </c>
      <c r="H10012" t="s">
        <v>954</v>
      </c>
      <c r="I10012" t="s">
        <v>458</v>
      </c>
      <c r="J10012" t="s">
        <v>949</v>
      </c>
      <c r="K10012" t="s">
        <v>801</v>
      </c>
      <c r="L10012" t="s">
        <v>1064</v>
      </c>
      <c r="M10012" t="s">
        <v>433</v>
      </c>
      <c r="N10012" t="s">
        <v>1046</v>
      </c>
      <c r="O10012" t="s">
        <v>1065</v>
      </c>
      <c r="P10012" t="s">
        <v>374</v>
      </c>
      <c r="Q10012" t="s">
        <v>1010</v>
      </c>
      <c r="R10012" t="s">
        <v>1014</v>
      </c>
      <c r="S10012" t="s">
        <v>140</v>
      </c>
    </row>
    <row r="10013" spans="1:19" x14ac:dyDescent="0.35">
      <c r="A10013" t="s">
        <v>10</v>
      </c>
      <c r="B10013" t="s">
        <v>1152</v>
      </c>
      <c r="C10013">
        <v>67</v>
      </c>
      <c r="D10013" t="s">
        <v>1051</v>
      </c>
      <c r="E10013" t="s">
        <v>1009</v>
      </c>
      <c r="F10013" t="s">
        <v>1009</v>
      </c>
      <c r="G10013" t="s">
        <v>140</v>
      </c>
      <c r="H10013" t="s">
        <v>1009</v>
      </c>
      <c r="I10013" t="s">
        <v>869</v>
      </c>
      <c r="J10013" t="s">
        <v>1046</v>
      </c>
      <c r="K10013" t="s">
        <v>1046</v>
      </c>
      <c r="L10013" t="s">
        <v>140</v>
      </c>
      <c r="M10013" t="s">
        <v>716</v>
      </c>
      <c r="N10013" t="s">
        <v>1009</v>
      </c>
      <c r="O10013" t="s">
        <v>1046</v>
      </c>
      <c r="P10013" t="s">
        <v>450</v>
      </c>
      <c r="Q10013" t="s">
        <v>1054</v>
      </c>
      <c r="R10013" t="s">
        <v>660</v>
      </c>
      <c r="S10013" t="s">
        <v>140</v>
      </c>
    </row>
    <row r="10014" spans="1:19" x14ac:dyDescent="0.35">
      <c r="A10014" t="s">
        <v>10</v>
      </c>
      <c r="B10014" t="s">
        <v>339</v>
      </c>
      <c r="C10014">
        <v>11</v>
      </c>
      <c r="D10014" t="s">
        <v>192</v>
      </c>
      <c r="E10014" t="s">
        <v>662</v>
      </c>
      <c r="F10014" t="s">
        <v>192</v>
      </c>
      <c r="G10014" t="s">
        <v>662</v>
      </c>
      <c r="H10014" t="s">
        <v>140</v>
      </c>
      <c r="I10014" t="s">
        <v>932</v>
      </c>
      <c r="J10014" t="s">
        <v>140</v>
      </c>
      <c r="K10014" t="s">
        <v>595</v>
      </c>
      <c r="L10014" t="s">
        <v>140</v>
      </c>
      <c r="M10014" t="s">
        <v>192</v>
      </c>
      <c r="N10014" t="s">
        <v>826</v>
      </c>
      <c r="O10014" t="s">
        <v>140</v>
      </c>
      <c r="P10014" t="s">
        <v>835</v>
      </c>
      <c r="Q10014" t="s">
        <v>140</v>
      </c>
      <c r="R10014" t="s">
        <v>140</v>
      </c>
      <c r="S10014" t="s">
        <v>140</v>
      </c>
    </row>
    <row r="10015" spans="1:19" x14ac:dyDescent="0.35">
      <c r="A10015" t="s">
        <v>11</v>
      </c>
      <c r="B10015" t="s">
        <v>1151</v>
      </c>
      <c r="C10015">
        <v>134</v>
      </c>
      <c r="D10015" t="s">
        <v>1067</v>
      </c>
      <c r="E10015" t="s">
        <v>1100</v>
      </c>
      <c r="F10015" t="s">
        <v>458</v>
      </c>
      <c r="G10015" t="s">
        <v>1011</v>
      </c>
      <c r="H10015" t="s">
        <v>985</v>
      </c>
      <c r="I10015" t="s">
        <v>1047</v>
      </c>
      <c r="J10015" t="s">
        <v>1060</v>
      </c>
      <c r="K10015" t="s">
        <v>147</v>
      </c>
      <c r="L10015" t="s">
        <v>775</v>
      </c>
      <c r="M10015" t="s">
        <v>595</v>
      </c>
      <c r="N10015" t="s">
        <v>1054</v>
      </c>
      <c r="O10015" t="s">
        <v>1018</v>
      </c>
      <c r="P10015" t="s">
        <v>384</v>
      </c>
      <c r="Q10015" t="s">
        <v>954</v>
      </c>
      <c r="R10015" t="s">
        <v>1063</v>
      </c>
      <c r="S10015" t="s">
        <v>140</v>
      </c>
    </row>
    <row r="10016" spans="1:19" x14ac:dyDescent="0.35">
      <c r="A10016" t="s">
        <v>11</v>
      </c>
      <c r="B10016" t="s">
        <v>1152</v>
      </c>
      <c r="C10016">
        <v>57</v>
      </c>
      <c r="D10016" t="s">
        <v>1020</v>
      </c>
      <c r="E10016" t="s">
        <v>1020</v>
      </c>
      <c r="F10016" t="s">
        <v>1055</v>
      </c>
      <c r="G10016" t="s">
        <v>1055</v>
      </c>
      <c r="H10016" t="s">
        <v>1060</v>
      </c>
      <c r="I10016" t="s">
        <v>1055</v>
      </c>
      <c r="J10016" t="s">
        <v>1055</v>
      </c>
      <c r="K10016" t="s">
        <v>1055</v>
      </c>
      <c r="L10016" t="s">
        <v>140</v>
      </c>
      <c r="M10016" t="s">
        <v>729</v>
      </c>
      <c r="N10016" t="s">
        <v>1055</v>
      </c>
      <c r="O10016" t="s">
        <v>394</v>
      </c>
      <c r="P10016" t="s">
        <v>510</v>
      </c>
      <c r="Q10016" t="s">
        <v>954</v>
      </c>
      <c r="R10016" t="s">
        <v>140</v>
      </c>
      <c r="S10016" t="s">
        <v>140</v>
      </c>
    </row>
    <row r="10017" spans="1:19" x14ac:dyDescent="0.35">
      <c r="A10017" t="s">
        <v>11</v>
      </c>
      <c r="B10017" t="s">
        <v>339</v>
      </c>
      <c r="C10017">
        <v>15</v>
      </c>
      <c r="D10017" t="s">
        <v>140</v>
      </c>
      <c r="E10017" t="s">
        <v>140</v>
      </c>
      <c r="F10017" t="s">
        <v>140</v>
      </c>
      <c r="G10017" t="s">
        <v>140</v>
      </c>
      <c r="H10017" t="s">
        <v>801</v>
      </c>
      <c r="I10017" t="s">
        <v>140</v>
      </c>
      <c r="J10017" t="s">
        <v>140</v>
      </c>
      <c r="K10017" t="s">
        <v>801</v>
      </c>
      <c r="L10017" t="s">
        <v>140</v>
      </c>
      <c r="M10017" t="s">
        <v>756</v>
      </c>
      <c r="N10017" t="s">
        <v>140</v>
      </c>
      <c r="O10017" t="s">
        <v>756</v>
      </c>
      <c r="P10017" t="s">
        <v>263</v>
      </c>
      <c r="Q10017" t="s">
        <v>801</v>
      </c>
      <c r="R10017" t="s">
        <v>140</v>
      </c>
      <c r="S10017" t="s">
        <v>140</v>
      </c>
    </row>
    <row r="10018" spans="1:19" x14ac:dyDescent="0.35">
      <c r="A10018" t="s">
        <v>12</v>
      </c>
      <c r="B10018" t="s">
        <v>1151</v>
      </c>
      <c r="C10018">
        <v>129</v>
      </c>
      <c r="D10018" t="s">
        <v>394</v>
      </c>
      <c r="E10018" t="s">
        <v>999</v>
      </c>
      <c r="F10018" t="s">
        <v>121</v>
      </c>
      <c r="G10018" t="s">
        <v>1067</v>
      </c>
      <c r="H10018" t="s">
        <v>147</v>
      </c>
      <c r="I10018" t="s">
        <v>877</v>
      </c>
      <c r="J10018" t="s">
        <v>592</v>
      </c>
      <c r="K10018" t="s">
        <v>521</v>
      </c>
      <c r="L10018" t="s">
        <v>1003</v>
      </c>
      <c r="M10018" t="s">
        <v>1182</v>
      </c>
      <c r="N10018" t="s">
        <v>1072</v>
      </c>
      <c r="O10018" t="s">
        <v>1182</v>
      </c>
      <c r="P10018" t="s">
        <v>138</v>
      </c>
      <c r="Q10018" t="s">
        <v>1003</v>
      </c>
      <c r="R10018" t="s">
        <v>140</v>
      </c>
      <c r="S10018" t="s">
        <v>140</v>
      </c>
    </row>
    <row r="10019" spans="1:19" x14ac:dyDescent="0.35">
      <c r="A10019" t="s">
        <v>12</v>
      </c>
      <c r="B10019" t="s">
        <v>1152</v>
      </c>
      <c r="C10019">
        <v>57</v>
      </c>
      <c r="D10019" t="s">
        <v>1065</v>
      </c>
      <c r="E10019" t="s">
        <v>286</v>
      </c>
      <c r="F10019" t="s">
        <v>443</v>
      </c>
      <c r="G10019" t="s">
        <v>983</v>
      </c>
      <c r="H10019" t="s">
        <v>123</v>
      </c>
      <c r="I10019" t="s">
        <v>801</v>
      </c>
      <c r="J10019" t="s">
        <v>996</v>
      </c>
      <c r="K10019" t="s">
        <v>983</v>
      </c>
      <c r="L10019" t="s">
        <v>996</v>
      </c>
      <c r="M10019" t="s">
        <v>838</v>
      </c>
      <c r="N10019" t="s">
        <v>1050</v>
      </c>
      <c r="O10019" t="s">
        <v>1067</v>
      </c>
      <c r="P10019" t="s">
        <v>505</v>
      </c>
      <c r="Q10019" t="s">
        <v>1067</v>
      </c>
      <c r="R10019" t="s">
        <v>140</v>
      </c>
      <c r="S10019" t="s">
        <v>140</v>
      </c>
    </row>
    <row r="10020" spans="1:19" x14ac:dyDescent="0.35">
      <c r="A10020" t="s">
        <v>12</v>
      </c>
      <c r="B10020" t="s">
        <v>339</v>
      </c>
      <c r="C10020">
        <v>23</v>
      </c>
      <c r="D10020" t="s">
        <v>140</v>
      </c>
      <c r="E10020" t="s">
        <v>140</v>
      </c>
      <c r="F10020" t="s">
        <v>140</v>
      </c>
      <c r="G10020" t="s">
        <v>140</v>
      </c>
      <c r="H10020" t="s">
        <v>937</v>
      </c>
      <c r="I10020" t="s">
        <v>921</v>
      </c>
      <c r="J10020" t="s">
        <v>937</v>
      </c>
      <c r="K10020" t="s">
        <v>937</v>
      </c>
      <c r="L10020" t="s">
        <v>950</v>
      </c>
      <c r="M10020" t="s">
        <v>917</v>
      </c>
      <c r="N10020" t="s">
        <v>937</v>
      </c>
      <c r="O10020" t="s">
        <v>87</v>
      </c>
      <c r="P10020" t="s">
        <v>796</v>
      </c>
      <c r="Q10020" t="s">
        <v>838</v>
      </c>
      <c r="R10020" t="s">
        <v>140</v>
      </c>
      <c r="S10020" t="s">
        <v>140</v>
      </c>
    </row>
    <row r="10021" spans="1:19" x14ac:dyDescent="0.35">
      <c r="A10021" t="s">
        <v>13</v>
      </c>
      <c r="B10021" t="s">
        <v>1151</v>
      </c>
      <c r="C10021">
        <v>138</v>
      </c>
      <c r="D10021" t="s">
        <v>788</v>
      </c>
      <c r="E10021" t="s">
        <v>147</v>
      </c>
      <c r="F10021" t="s">
        <v>999</v>
      </c>
      <c r="G10021" t="s">
        <v>1067</v>
      </c>
      <c r="H10021" t="s">
        <v>824</v>
      </c>
      <c r="I10021" t="s">
        <v>751</v>
      </c>
      <c r="J10021" t="s">
        <v>345</v>
      </c>
      <c r="K10021" t="s">
        <v>1076</v>
      </c>
      <c r="L10021" t="s">
        <v>733</v>
      </c>
      <c r="M10021" t="s">
        <v>489</v>
      </c>
      <c r="N10021" t="s">
        <v>1056</v>
      </c>
      <c r="O10021" t="s">
        <v>65</v>
      </c>
      <c r="P10021" t="s">
        <v>786</v>
      </c>
      <c r="Q10021" t="s">
        <v>977</v>
      </c>
      <c r="R10021" t="s">
        <v>1016</v>
      </c>
      <c r="S10021" t="s">
        <v>140</v>
      </c>
    </row>
    <row r="10022" spans="1:19" x14ac:dyDescent="0.35">
      <c r="A10022" t="s">
        <v>13</v>
      </c>
      <c r="B10022" t="s">
        <v>1152</v>
      </c>
      <c r="C10022">
        <v>53</v>
      </c>
      <c r="D10022" t="s">
        <v>1055</v>
      </c>
      <c r="E10022" t="s">
        <v>1019</v>
      </c>
      <c r="F10022" t="s">
        <v>1055</v>
      </c>
      <c r="G10022" t="s">
        <v>1014</v>
      </c>
      <c r="H10022" t="s">
        <v>1014</v>
      </c>
      <c r="I10022" t="s">
        <v>1062</v>
      </c>
      <c r="J10022" t="s">
        <v>949</v>
      </c>
      <c r="K10022" t="s">
        <v>515</v>
      </c>
      <c r="L10022" t="s">
        <v>1045</v>
      </c>
      <c r="M10022" t="s">
        <v>618</v>
      </c>
      <c r="N10022" t="s">
        <v>140</v>
      </c>
      <c r="O10022" t="s">
        <v>942</v>
      </c>
      <c r="P10022" t="s">
        <v>367</v>
      </c>
      <c r="Q10022" t="s">
        <v>140</v>
      </c>
      <c r="R10022" t="s">
        <v>140</v>
      </c>
      <c r="S10022" t="s">
        <v>140</v>
      </c>
    </row>
    <row r="10023" spans="1:19" x14ac:dyDescent="0.35">
      <c r="A10023" t="s">
        <v>13</v>
      </c>
      <c r="B10023" t="s">
        <v>339</v>
      </c>
      <c r="C10023">
        <v>14</v>
      </c>
      <c r="D10023" t="s">
        <v>1003</v>
      </c>
      <c r="E10023" t="s">
        <v>192</v>
      </c>
      <c r="F10023" t="s">
        <v>729</v>
      </c>
      <c r="G10023" t="s">
        <v>1003</v>
      </c>
      <c r="H10023" t="s">
        <v>860</v>
      </c>
      <c r="I10023" t="s">
        <v>1003</v>
      </c>
      <c r="J10023" t="s">
        <v>1003</v>
      </c>
      <c r="K10023" t="s">
        <v>1003</v>
      </c>
      <c r="L10023" t="s">
        <v>1003</v>
      </c>
      <c r="M10023" t="s">
        <v>471</v>
      </c>
      <c r="N10023" t="s">
        <v>1003</v>
      </c>
      <c r="O10023" t="s">
        <v>1003</v>
      </c>
      <c r="P10023" t="s">
        <v>382</v>
      </c>
      <c r="Q10023" t="s">
        <v>903</v>
      </c>
      <c r="R10023" t="s">
        <v>140</v>
      </c>
      <c r="S10023" t="s">
        <v>140</v>
      </c>
    </row>
    <row r="10024" spans="1:19" x14ac:dyDescent="0.35">
      <c r="A10024" t="s">
        <v>14</v>
      </c>
      <c r="B10024" t="s">
        <v>1151</v>
      </c>
      <c r="C10024">
        <v>124</v>
      </c>
      <c r="D10024" t="s">
        <v>952</v>
      </c>
      <c r="E10024" t="s">
        <v>877</v>
      </c>
      <c r="F10024" t="s">
        <v>785</v>
      </c>
      <c r="G10024" t="s">
        <v>643</v>
      </c>
      <c r="H10024" t="s">
        <v>87</v>
      </c>
      <c r="I10024" t="s">
        <v>662</v>
      </c>
      <c r="J10024" t="s">
        <v>1044</v>
      </c>
      <c r="K10024" t="s">
        <v>127</v>
      </c>
      <c r="L10024" t="s">
        <v>527</v>
      </c>
      <c r="M10024" t="s">
        <v>121</v>
      </c>
      <c r="N10024" t="s">
        <v>592</v>
      </c>
      <c r="O10024" t="s">
        <v>105</v>
      </c>
      <c r="P10024" t="s">
        <v>179</v>
      </c>
      <c r="Q10024" t="s">
        <v>729</v>
      </c>
      <c r="R10024" t="s">
        <v>140</v>
      </c>
      <c r="S10024" t="s">
        <v>140</v>
      </c>
    </row>
    <row r="10025" spans="1:19" x14ac:dyDescent="0.35">
      <c r="A10025" t="s">
        <v>14</v>
      </c>
      <c r="B10025" t="s">
        <v>1152</v>
      </c>
      <c r="C10025">
        <v>65</v>
      </c>
      <c r="D10025" t="s">
        <v>1057</v>
      </c>
      <c r="E10025" t="s">
        <v>1053</v>
      </c>
      <c r="F10025" t="s">
        <v>903</v>
      </c>
      <c r="G10025" t="s">
        <v>801</v>
      </c>
      <c r="H10025" t="s">
        <v>1011</v>
      </c>
      <c r="I10025" t="s">
        <v>971</v>
      </c>
      <c r="J10025" t="s">
        <v>971</v>
      </c>
      <c r="K10025" t="s">
        <v>1011</v>
      </c>
      <c r="L10025" t="s">
        <v>954</v>
      </c>
      <c r="M10025" t="s">
        <v>394</v>
      </c>
      <c r="N10025" t="s">
        <v>954</v>
      </c>
      <c r="O10025" t="s">
        <v>515</v>
      </c>
      <c r="P10025" t="s">
        <v>512</v>
      </c>
      <c r="Q10025" t="s">
        <v>1055</v>
      </c>
      <c r="R10025" t="s">
        <v>1014</v>
      </c>
      <c r="S10025" t="s">
        <v>140</v>
      </c>
    </row>
    <row r="10026" spans="1:19" x14ac:dyDescent="0.35">
      <c r="A10026" t="s">
        <v>14</v>
      </c>
      <c r="B10026" t="s">
        <v>339</v>
      </c>
      <c r="C10026">
        <v>13</v>
      </c>
      <c r="D10026" t="s">
        <v>140</v>
      </c>
      <c r="E10026" t="s">
        <v>1004</v>
      </c>
      <c r="F10026" t="s">
        <v>140</v>
      </c>
      <c r="G10026" t="s">
        <v>140</v>
      </c>
      <c r="H10026" t="s">
        <v>140</v>
      </c>
      <c r="I10026" t="s">
        <v>140</v>
      </c>
      <c r="J10026" t="s">
        <v>140</v>
      </c>
      <c r="K10026" t="s">
        <v>140</v>
      </c>
      <c r="L10026" t="s">
        <v>140</v>
      </c>
      <c r="M10026" t="s">
        <v>1003</v>
      </c>
      <c r="N10026" t="s">
        <v>140</v>
      </c>
      <c r="O10026" t="s">
        <v>125</v>
      </c>
      <c r="P10026" t="s">
        <v>772</v>
      </c>
      <c r="Q10026" t="s">
        <v>121</v>
      </c>
      <c r="R10026" t="s">
        <v>140</v>
      </c>
      <c r="S10026" t="s">
        <v>140</v>
      </c>
    </row>
    <row r="10027" spans="1:19" x14ac:dyDescent="0.35">
      <c r="A10027" t="s">
        <v>15</v>
      </c>
      <c r="B10027" t="s">
        <v>1151</v>
      </c>
      <c r="C10027">
        <v>137</v>
      </c>
      <c r="D10027" t="s">
        <v>812</v>
      </c>
      <c r="E10027" t="s">
        <v>729</v>
      </c>
      <c r="F10027" t="s">
        <v>111</v>
      </c>
      <c r="G10027" t="s">
        <v>147</v>
      </c>
      <c r="H10027" t="s">
        <v>592</v>
      </c>
      <c r="I10027" t="s">
        <v>755</v>
      </c>
      <c r="J10027" t="s">
        <v>801</v>
      </c>
      <c r="K10027" t="s">
        <v>113</v>
      </c>
      <c r="L10027" t="s">
        <v>1073</v>
      </c>
      <c r="M10027" t="s">
        <v>924</v>
      </c>
      <c r="N10027" t="s">
        <v>147</v>
      </c>
      <c r="O10027" t="s">
        <v>89</v>
      </c>
      <c r="P10027" t="s">
        <v>226</v>
      </c>
      <c r="Q10027" t="s">
        <v>915</v>
      </c>
      <c r="R10027" t="s">
        <v>140</v>
      </c>
      <c r="S10027" t="s">
        <v>140</v>
      </c>
    </row>
    <row r="10028" spans="1:19" x14ac:dyDescent="0.35">
      <c r="A10028" t="s">
        <v>15</v>
      </c>
      <c r="B10028" t="s">
        <v>1152</v>
      </c>
      <c r="C10028">
        <v>59</v>
      </c>
      <c r="D10028" t="s">
        <v>1058</v>
      </c>
      <c r="E10028" t="s">
        <v>99</v>
      </c>
      <c r="F10028" t="s">
        <v>1020</v>
      </c>
      <c r="G10028" t="s">
        <v>1058</v>
      </c>
      <c r="H10028" t="s">
        <v>1023</v>
      </c>
      <c r="I10028" t="s">
        <v>1057</v>
      </c>
      <c r="J10028" t="s">
        <v>1060</v>
      </c>
      <c r="K10028" t="s">
        <v>1070</v>
      </c>
      <c r="L10028" t="s">
        <v>1046</v>
      </c>
      <c r="M10028" t="s">
        <v>953</v>
      </c>
      <c r="N10028" t="s">
        <v>971</v>
      </c>
      <c r="O10028" t="s">
        <v>991</v>
      </c>
      <c r="P10028" t="s">
        <v>494</v>
      </c>
      <c r="Q10028" t="s">
        <v>140</v>
      </c>
      <c r="R10028" t="s">
        <v>140</v>
      </c>
      <c r="S10028" t="s">
        <v>140</v>
      </c>
    </row>
    <row r="10029" spans="1:19" x14ac:dyDescent="0.35">
      <c r="A10029" t="s">
        <v>15</v>
      </c>
      <c r="B10029" t="s">
        <v>339</v>
      </c>
      <c r="C10029">
        <v>10</v>
      </c>
      <c r="D10029" t="s">
        <v>140</v>
      </c>
      <c r="E10029" t="s">
        <v>140</v>
      </c>
      <c r="F10029" t="s">
        <v>1067</v>
      </c>
      <c r="G10029" t="s">
        <v>140</v>
      </c>
      <c r="H10029" t="s">
        <v>140</v>
      </c>
      <c r="I10029" t="s">
        <v>261</v>
      </c>
      <c r="J10029" t="s">
        <v>1067</v>
      </c>
      <c r="K10029" t="s">
        <v>140</v>
      </c>
      <c r="L10029" t="s">
        <v>140</v>
      </c>
      <c r="M10029" t="s">
        <v>975</v>
      </c>
      <c r="N10029" t="s">
        <v>140</v>
      </c>
      <c r="O10029" t="s">
        <v>140</v>
      </c>
      <c r="P10029" t="s">
        <v>884</v>
      </c>
      <c r="Q10029" t="s">
        <v>140</v>
      </c>
      <c r="R10029" t="s">
        <v>1102</v>
      </c>
      <c r="S10029" t="s">
        <v>140</v>
      </c>
    </row>
    <row r="10030" spans="1:19" x14ac:dyDescent="0.35">
      <c r="A10030" t="s">
        <v>16</v>
      </c>
      <c r="B10030" t="s">
        <v>1151</v>
      </c>
      <c r="C10030">
        <v>122</v>
      </c>
      <c r="D10030" t="s">
        <v>1062</v>
      </c>
      <c r="E10030" t="s">
        <v>1045</v>
      </c>
      <c r="F10030" t="s">
        <v>971</v>
      </c>
      <c r="G10030" t="s">
        <v>1013</v>
      </c>
      <c r="H10030" t="s">
        <v>954</v>
      </c>
      <c r="I10030" t="s">
        <v>1007</v>
      </c>
      <c r="J10030" t="s">
        <v>1050</v>
      </c>
      <c r="K10030" t="s">
        <v>949</v>
      </c>
      <c r="L10030" t="s">
        <v>869</v>
      </c>
      <c r="M10030" t="s">
        <v>543</v>
      </c>
      <c r="N10030" t="s">
        <v>996</v>
      </c>
      <c r="O10030" t="s">
        <v>501</v>
      </c>
      <c r="P10030" t="s">
        <v>48</v>
      </c>
      <c r="Q10030" t="s">
        <v>954</v>
      </c>
      <c r="R10030" t="s">
        <v>1013</v>
      </c>
      <c r="S10030" t="s">
        <v>140</v>
      </c>
    </row>
    <row r="10031" spans="1:19" x14ac:dyDescent="0.35">
      <c r="A10031" t="s">
        <v>16</v>
      </c>
      <c r="B10031" t="s">
        <v>1152</v>
      </c>
      <c r="C10031">
        <v>66</v>
      </c>
      <c r="D10031" t="s">
        <v>1011</v>
      </c>
      <c r="E10031" t="s">
        <v>950</v>
      </c>
      <c r="F10031" t="s">
        <v>1070</v>
      </c>
      <c r="G10031" t="s">
        <v>1011</v>
      </c>
      <c r="H10031" t="s">
        <v>1051</v>
      </c>
      <c r="I10031" t="s">
        <v>140</v>
      </c>
      <c r="J10031" t="s">
        <v>140</v>
      </c>
      <c r="K10031" t="s">
        <v>1011</v>
      </c>
      <c r="L10031" t="s">
        <v>140</v>
      </c>
      <c r="M10031" t="s">
        <v>953</v>
      </c>
      <c r="N10031" t="s">
        <v>140</v>
      </c>
      <c r="O10031" t="s">
        <v>140</v>
      </c>
      <c r="P10031" t="s">
        <v>188</v>
      </c>
      <c r="Q10031" t="s">
        <v>140</v>
      </c>
      <c r="R10031" t="s">
        <v>140</v>
      </c>
      <c r="S10031" t="s">
        <v>140</v>
      </c>
    </row>
    <row r="10032" spans="1:19" x14ac:dyDescent="0.35">
      <c r="A10032" t="s">
        <v>16</v>
      </c>
      <c r="B10032" t="s">
        <v>339</v>
      </c>
      <c r="C10032">
        <v>18</v>
      </c>
      <c r="D10032" t="s">
        <v>140</v>
      </c>
      <c r="E10032" t="s">
        <v>140</v>
      </c>
      <c r="F10032" t="s">
        <v>140</v>
      </c>
      <c r="G10032" t="s">
        <v>140</v>
      </c>
      <c r="H10032" t="s">
        <v>140</v>
      </c>
      <c r="I10032" t="s">
        <v>140</v>
      </c>
      <c r="J10032" t="s">
        <v>140</v>
      </c>
      <c r="K10032" t="s">
        <v>140</v>
      </c>
      <c r="L10032" t="s">
        <v>140</v>
      </c>
      <c r="M10032" t="s">
        <v>668</v>
      </c>
      <c r="N10032" t="s">
        <v>140</v>
      </c>
      <c r="O10032" t="s">
        <v>1023</v>
      </c>
      <c r="P10032" t="s">
        <v>669</v>
      </c>
      <c r="Q10032" t="s">
        <v>140</v>
      </c>
      <c r="R10032" t="s">
        <v>140</v>
      </c>
      <c r="S10032" t="s">
        <v>140</v>
      </c>
    </row>
    <row r="10033" spans="1:19" x14ac:dyDescent="0.35">
      <c r="A10033" t="s">
        <v>17</v>
      </c>
      <c r="B10033" t="s">
        <v>1151</v>
      </c>
      <c r="C10033">
        <v>127</v>
      </c>
      <c r="D10033" t="s">
        <v>801</v>
      </c>
      <c r="E10033" t="s">
        <v>988</v>
      </c>
      <c r="F10033" t="s">
        <v>1053</v>
      </c>
      <c r="G10033" t="s">
        <v>996</v>
      </c>
      <c r="H10033" t="s">
        <v>1047</v>
      </c>
      <c r="I10033" t="s">
        <v>985</v>
      </c>
      <c r="J10033" t="s">
        <v>942</v>
      </c>
      <c r="K10033" t="s">
        <v>125</v>
      </c>
      <c r="L10033" t="s">
        <v>1021</v>
      </c>
      <c r="M10033" t="s">
        <v>827</v>
      </c>
      <c r="N10033" t="s">
        <v>801</v>
      </c>
      <c r="O10033" t="s">
        <v>1003</v>
      </c>
      <c r="P10033" t="s">
        <v>453</v>
      </c>
      <c r="Q10033" t="s">
        <v>147</v>
      </c>
      <c r="R10033" t="s">
        <v>1063</v>
      </c>
      <c r="S10033" t="s">
        <v>140</v>
      </c>
    </row>
    <row r="10034" spans="1:19" x14ac:dyDescent="0.35">
      <c r="A10034" t="s">
        <v>17</v>
      </c>
      <c r="B10034" t="s">
        <v>1152</v>
      </c>
      <c r="C10034">
        <v>62</v>
      </c>
      <c r="D10034" t="s">
        <v>1017</v>
      </c>
      <c r="E10034" t="s">
        <v>1017</v>
      </c>
      <c r="F10034" t="s">
        <v>1017</v>
      </c>
      <c r="G10034" t="s">
        <v>1017</v>
      </c>
      <c r="H10034" t="s">
        <v>977</v>
      </c>
      <c r="I10034" t="s">
        <v>1064</v>
      </c>
      <c r="J10034" t="s">
        <v>1017</v>
      </c>
      <c r="K10034" t="s">
        <v>977</v>
      </c>
      <c r="L10034" t="s">
        <v>1018</v>
      </c>
      <c r="M10034" t="s">
        <v>522</v>
      </c>
      <c r="N10034" t="s">
        <v>1017</v>
      </c>
      <c r="O10034" t="s">
        <v>838</v>
      </c>
      <c r="P10034" t="s">
        <v>581</v>
      </c>
      <c r="Q10034" t="s">
        <v>1004</v>
      </c>
      <c r="R10034" t="s">
        <v>1021</v>
      </c>
      <c r="S10034" t="s">
        <v>140</v>
      </c>
    </row>
    <row r="10035" spans="1:19" x14ac:dyDescent="0.35">
      <c r="A10035" t="s">
        <v>17</v>
      </c>
      <c r="B10035" t="s">
        <v>339</v>
      </c>
      <c r="C10035">
        <v>13</v>
      </c>
      <c r="D10035" t="s">
        <v>1018</v>
      </c>
      <c r="E10035" t="s">
        <v>140</v>
      </c>
      <c r="F10035" t="s">
        <v>140</v>
      </c>
      <c r="G10035" t="s">
        <v>140</v>
      </c>
      <c r="H10035" t="s">
        <v>140</v>
      </c>
      <c r="I10035" t="s">
        <v>140</v>
      </c>
      <c r="J10035" t="s">
        <v>140</v>
      </c>
      <c r="K10035" t="s">
        <v>140</v>
      </c>
      <c r="L10035" t="s">
        <v>1018</v>
      </c>
      <c r="M10035" t="s">
        <v>988</v>
      </c>
      <c r="N10035" t="s">
        <v>140</v>
      </c>
      <c r="O10035" t="s">
        <v>1018</v>
      </c>
      <c r="P10035" t="s">
        <v>717</v>
      </c>
      <c r="Q10035" t="s">
        <v>140</v>
      </c>
      <c r="R10035" t="s">
        <v>140</v>
      </c>
      <c r="S10035" t="s">
        <v>140</v>
      </c>
    </row>
    <row r="10036" spans="1:19" x14ac:dyDescent="0.35">
      <c r="A10036" t="s">
        <v>18</v>
      </c>
      <c r="B10036" t="s">
        <v>1151</v>
      </c>
      <c r="C10036">
        <v>141</v>
      </c>
      <c r="D10036" t="s">
        <v>1053</v>
      </c>
      <c r="E10036" t="s">
        <v>903</v>
      </c>
      <c r="F10036" t="s">
        <v>345</v>
      </c>
      <c r="G10036" t="s">
        <v>1066</v>
      </c>
      <c r="H10036" t="s">
        <v>1057</v>
      </c>
      <c r="I10036" t="s">
        <v>660</v>
      </c>
      <c r="J10036" t="s">
        <v>733</v>
      </c>
      <c r="K10036" t="s">
        <v>875</v>
      </c>
      <c r="L10036" t="s">
        <v>875</v>
      </c>
      <c r="M10036" t="s">
        <v>871</v>
      </c>
      <c r="N10036" t="s">
        <v>1004</v>
      </c>
      <c r="O10036" t="s">
        <v>929</v>
      </c>
      <c r="P10036" t="s">
        <v>631</v>
      </c>
      <c r="Q10036" t="s">
        <v>664</v>
      </c>
      <c r="R10036" t="s">
        <v>140</v>
      </c>
      <c r="S10036" t="s">
        <v>140</v>
      </c>
    </row>
    <row r="10037" spans="1:19" x14ac:dyDescent="0.35">
      <c r="A10037" t="s">
        <v>18</v>
      </c>
      <c r="B10037" t="s">
        <v>1152</v>
      </c>
      <c r="C10037">
        <v>51</v>
      </c>
      <c r="D10037" t="s">
        <v>1068</v>
      </c>
      <c r="E10037" t="s">
        <v>967</v>
      </c>
      <c r="F10037" t="s">
        <v>1058</v>
      </c>
      <c r="G10037" t="s">
        <v>1058</v>
      </c>
      <c r="H10037" t="s">
        <v>1056</v>
      </c>
      <c r="I10037" t="s">
        <v>1073</v>
      </c>
      <c r="J10037" t="s">
        <v>1017</v>
      </c>
      <c r="K10037" t="s">
        <v>1073</v>
      </c>
      <c r="L10037" t="s">
        <v>140</v>
      </c>
      <c r="M10037" t="s">
        <v>405</v>
      </c>
      <c r="N10037" t="s">
        <v>1017</v>
      </c>
      <c r="O10037" t="s">
        <v>1102</v>
      </c>
      <c r="P10037" t="s">
        <v>534</v>
      </c>
      <c r="Q10037" t="s">
        <v>140</v>
      </c>
      <c r="R10037" t="s">
        <v>1058</v>
      </c>
      <c r="S10037" t="s">
        <v>140</v>
      </c>
    </row>
    <row r="10038" spans="1:19" x14ac:dyDescent="0.35">
      <c r="A10038" t="s">
        <v>18</v>
      </c>
      <c r="B10038" t="s">
        <v>339</v>
      </c>
      <c r="C10038">
        <v>13</v>
      </c>
      <c r="D10038" t="s">
        <v>109</v>
      </c>
      <c r="E10038" t="s">
        <v>317</v>
      </c>
      <c r="F10038" t="s">
        <v>109</v>
      </c>
      <c r="G10038" t="s">
        <v>109</v>
      </c>
      <c r="H10038" t="s">
        <v>109</v>
      </c>
      <c r="I10038" t="s">
        <v>109</v>
      </c>
      <c r="J10038" t="s">
        <v>109</v>
      </c>
      <c r="K10038" t="s">
        <v>109</v>
      </c>
      <c r="L10038" t="s">
        <v>109</v>
      </c>
      <c r="M10038" t="s">
        <v>317</v>
      </c>
      <c r="N10038" t="s">
        <v>746</v>
      </c>
      <c r="O10038" t="s">
        <v>893</v>
      </c>
      <c r="P10038" t="s">
        <v>679</v>
      </c>
      <c r="Q10038" t="s">
        <v>140</v>
      </c>
      <c r="R10038" t="s">
        <v>915</v>
      </c>
      <c r="S10038" t="s">
        <v>140</v>
      </c>
    </row>
    <row r="10039" spans="1:19" x14ac:dyDescent="0.35">
      <c r="A10039" t="s">
        <v>19</v>
      </c>
      <c r="B10039" t="s">
        <v>1151</v>
      </c>
      <c r="C10039">
        <v>138</v>
      </c>
      <c r="D10039" t="s">
        <v>1049</v>
      </c>
      <c r="E10039" t="s">
        <v>919</v>
      </c>
      <c r="F10039" t="s">
        <v>919</v>
      </c>
      <c r="G10039" t="s">
        <v>1063</v>
      </c>
      <c r="H10039" t="s">
        <v>1059</v>
      </c>
      <c r="I10039" t="s">
        <v>91</v>
      </c>
      <c r="J10039" t="s">
        <v>1014</v>
      </c>
      <c r="K10039" t="s">
        <v>915</v>
      </c>
      <c r="L10039" t="s">
        <v>1011</v>
      </c>
      <c r="M10039" t="s">
        <v>117</v>
      </c>
      <c r="N10039" t="s">
        <v>501</v>
      </c>
      <c r="O10039" t="s">
        <v>131</v>
      </c>
      <c r="P10039" t="s">
        <v>343</v>
      </c>
      <c r="Q10039" t="s">
        <v>940</v>
      </c>
      <c r="R10039" t="s">
        <v>1058</v>
      </c>
      <c r="S10039" t="s">
        <v>140</v>
      </c>
    </row>
    <row r="10040" spans="1:19" x14ac:dyDescent="0.35">
      <c r="A10040" t="s">
        <v>19</v>
      </c>
      <c r="B10040" t="s">
        <v>1152</v>
      </c>
      <c r="C10040">
        <v>56</v>
      </c>
      <c r="D10040" t="s">
        <v>1052</v>
      </c>
      <c r="E10040" t="s">
        <v>1052</v>
      </c>
      <c r="F10040" t="s">
        <v>1052</v>
      </c>
      <c r="G10040" t="s">
        <v>1052</v>
      </c>
      <c r="H10040" t="s">
        <v>949</v>
      </c>
      <c r="I10040" t="s">
        <v>140</v>
      </c>
      <c r="J10040" t="s">
        <v>140</v>
      </c>
      <c r="K10040" t="s">
        <v>140</v>
      </c>
      <c r="L10040" t="s">
        <v>1018</v>
      </c>
      <c r="M10040" t="s">
        <v>443</v>
      </c>
      <c r="N10040" t="s">
        <v>1054</v>
      </c>
      <c r="O10040" t="s">
        <v>345</v>
      </c>
      <c r="P10040" t="s">
        <v>56</v>
      </c>
      <c r="Q10040" t="s">
        <v>1056</v>
      </c>
      <c r="R10040" t="s">
        <v>1012</v>
      </c>
      <c r="S10040" t="s">
        <v>140</v>
      </c>
    </row>
    <row r="10041" spans="1:19" x14ac:dyDescent="0.35">
      <c r="A10041" t="s">
        <v>19</v>
      </c>
      <c r="B10041" t="s">
        <v>339</v>
      </c>
      <c r="C10041">
        <v>12</v>
      </c>
      <c r="D10041" t="s">
        <v>140</v>
      </c>
      <c r="E10041" t="s">
        <v>140</v>
      </c>
      <c r="F10041" t="s">
        <v>140</v>
      </c>
      <c r="G10041" t="s">
        <v>140</v>
      </c>
      <c r="H10041" t="s">
        <v>1048</v>
      </c>
      <c r="I10041" t="s">
        <v>140</v>
      </c>
      <c r="J10041" t="s">
        <v>140</v>
      </c>
      <c r="K10041" t="s">
        <v>140</v>
      </c>
      <c r="L10041" t="s">
        <v>140</v>
      </c>
      <c r="M10041" t="s">
        <v>919</v>
      </c>
      <c r="N10041" t="s">
        <v>1048</v>
      </c>
      <c r="O10041" t="s">
        <v>1048</v>
      </c>
      <c r="P10041" t="s">
        <v>569</v>
      </c>
      <c r="Q10041" t="s">
        <v>841</v>
      </c>
      <c r="R10041" t="s">
        <v>317</v>
      </c>
      <c r="S10041" t="s">
        <v>140</v>
      </c>
    </row>
    <row r="10042" spans="1:19" x14ac:dyDescent="0.35">
      <c r="A10042" t="s">
        <v>20</v>
      </c>
      <c r="B10042" t="s">
        <v>1151</v>
      </c>
      <c r="C10042">
        <v>122</v>
      </c>
      <c r="D10042" t="s">
        <v>869</v>
      </c>
      <c r="E10042" t="s">
        <v>394</v>
      </c>
      <c r="F10042" t="s">
        <v>1047</v>
      </c>
      <c r="G10042" t="s">
        <v>903</v>
      </c>
      <c r="H10042" t="s">
        <v>1044</v>
      </c>
      <c r="I10042" t="s">
        <v>103</v>
      </c>
      <c r="J10042" t="s">
        <v>501</v>
      </c>
      <c r="K10042" t="s">
        <v>769</v>
      </c>
      <c r="L10042" t="s">
        <v>1068</v>
      </c>
      <c r="M10042" t="s">
        <v>517</v>
      </c>
      <c r="N10042" t="s">
        <v>988</v>
      </c>
      <c r="O10042" t="s">
        <v>875</v>
      </c>
      <c r="P10042" t="s">
        <v>796</v>
      </c>
      <c r="Q10042" t="s">
        <v>915</v>
      </c>
      <c r="R10042" t="s">
        <v>140</v>
      </c>
      <c r="S10042" t="s">
        <v>1050</v>
      </c>
    </row>
    <row r="10043" spans="1:19" x14ac:dyDescent="0.35">
      <c r="A10043" t="s">
        <v>20</v>
      </c>
      <c r="B10043" t="s">
        <v>1152</v>
      </c>
      <c r="C10043">
        <v>65</v>
      </c>
      <c r="D10043" t="s">
        <v>1066</v>
      </c>
      <c r="E10043" t="s">
        <v>1003</v>
      </c>
      <c r="F10043" t="s">
        <v>1057</v>
      </c>
      <c r="G10043" t="s">
        <v>1066</v>
      </c>
      <c r="H10043" t="s">
        <v>1013</v>
      </c>
      <c r="I10043" t="s">
        <v>1043</v>
      </c>
      <c r="J10043" t="s">
        <v>1014</v>
      </c>
      <c r="K10043" t="s">
        <v>140</v>
      </c>
      <c r="L10043" t="s">
        <v>140</v>
      </c>
      <c r="M10043" t="s">
        <v>919</v>
      </c>
      <c r="N10043" t="s">
        <v>1013</v>
      </c>
      <c r="O10043" t="s">
        <v>1004</v>
      </c>
      <c r="P10043" t="s">
        <v>613</v>
      </c>
      <c r="Q10043" t="s">
        <v>1051</v>
      </c>
      <c r="R10043" t="s">
        <v>1010</v>
      </c>
      <c r="S10043" t="s">
        <v>140</v>
      </c>
    </row>
    <row r="10044" spans="1:19" x14ac:dyDescent="0.35">
      <c r="A10044" t="s">
        <v>20</v>
      </c>
      <c r="B10044" t="s">
        <v>339</v>
      </c>
      <c r="C10044">
        <v>18</v>
      </c>
      <c r="D10044" t="s">
        <v>140</v>
      </c>
      <c r="E10044" t="s">
        <v>140</v>
      </c>
      <c r="F10044" t="s">
        <v>140</v>
      </c>
      <c r="G10044" t="s">
        <v>140</v>
      </c>
      <c r="H10044" t="s">
        <v>140</v>
      </c>
      <c r="I10044" t="s">
        <v>1051</v>
      </c>
      <c r="J10044" t="s">
        <v>1051</v>
      </c>
      <c r="K10044" t="s">
        <v>1067</v>
      </c>
      <c r="L10044" t="s">
        <v>140</v>
      </c>
      <c r="M10044" t="s">
        <v>967</v>
      </c>
      <c r="N10044" t="s">
        <v>1051</v>
      </c>
      <c r="O10044" t="s">
        <v>1018</v>
      </c>
      <c r="P10044" t="s">
        <v>748</v>
      </c>
      <c r="Q10044" t="s">
        <v>1018</v>
      </c>
      <c r="R10044" t="s">
        <v>140</v>
      </c>
      <c r="S10044" t="s">
        <v>140</v>
      </c>
    </row>
    <row r="10045" spans="1:19" x14ac:dyDescent="0.35">
      <c r="A10045" t="s">
        <v>21</v>
      </c>
      <c r="B10045" t="s">
        <v>1151</v>
      </c>
      <c r="C10045">
        <v>120</v>
      </c>
      <c r="D10045" t="s">
        <v>125</v>
      </c>
      <c r="E10045" t="s">
        <v>117</v>
      </c>
      <c r="F10045" t="s">
        <v>1102</v>
      </c>
      <c r="G10045" t="s">
        <v>801</v>
      </c>
      <c r="H10045" t="s">
        <v>996</v>
      </c>
      <c r="I10045" t="s">
        <v>801</v>
      </c>
      <c r="J10045" t="s">
        <v>1056</v>
      </c>
      <c r="K10045" t="s">
        <v>801</v>
      </c>
      <c r="L10045" t="s">
        <v>1046</v>
      </c>
      <c r="M10045" t="s">
        <v>1012</v>
      </c>
      <c r="N10045" t="s">
        <v>996</v>
      </c>
      <c r="O10045" t="s">
        <v>967</v>
      </c>
      <c r="P10045" t="s">
        <v>468</v>
      </c>
      <c r="Q10045" t="s">
        <v>1007</v>
      </c>
      <c r="R10045" t="s">
        <v>140</v>
      </c>
      <c r="S10045" t="s">
        <v>140</v>
      </c>
    </row>
    <row r="10046" spans="1:19" x14ac:dyDescent="0.35">
      <c r="A10046" t="s">
        <v>21</v>
      </c>
      <c r="B10046" t="s">
        <v>1152</v>
      </c>
      <c r="C10046">
        <v>71</v>
      </c>
      <c r="D10046" t="s">
        <v>1017</v>
      </c>
      <c r="E10046" t="s">
        <v>1017</v>
      </c>
      <c r="F10046" t="s">
        <v>458</v>
      </c>
      <c r="G10046" t="s">
        <v>1017</v>
      </c>
      <c r="H10046" t="s">
        <v>140</v>
      </c>
      <c r="I10046" t="s">
        <v>1017</v>
      </c>
      <c r="J10046" t="s">
        <v>1017</v>
      </c>
      <c r="K10046" t="s">
        <v>1073</v>
      </c>
      <c r="L10046" t="s">
        <v>140</v>
      </c>
      <c r="M10046" t="s">
        <v>140</v>
      </c>
      <c r="N10046" t="s">
        <v>1017</v>
      </c>
      <c r="O10046" t="s">
        <v>1017</v>
      </c>
      <c r="P10046" t="s">
        <v>647</v>
      </c>
      <c r="Q10046" t="s">
        <v>458</v>
      </c>
      <c r="R10046" t="s">
        <v>1017</v>
      </c>
      <c r="S10046" t="s">
        <v>140</v>
      </c>
    </row>
    <row r="10047" spans="1:19" x14ac:dyDescent="0.35">
      <c r="A10047" t="s">
        <v>21</v>
      </c>
      <c r="B10047" t="s">
        <v>339</v>
      </c>
      <c r="C10047">
        <v>18</v>
      </c>
      <c r="D10047" t="s">
        <v>140</v>
      </c>
      <c r="E10047" t="s">
        <v>140</v>
      </c>
      <c r="F10047" t="s">
        <v>458</v>
      </c>
      <c r="G10047" t="s">
        <v>140</v>
      </c>
      <c r="H10047" t="s">
        <v>140</v>
      </c>
      <c r="I10047" t="s">
        <v>458</v>
      </c>
      <c r="J10047" t="s">
        <v>95</v>
      </c>
      <c r="K10047" t="s">
        <v>140</v>
      </c>
      <c r="L10047" t="s">
        <v>140</v>
      </c>
      <c r="M10047" t="s">
        <v>140</v>
      </c>
      <c r="N10047" t="s">
        <v>458</v>
      </c>
      <c r="O10047" t="s">
        <v>614</v>
      </c>
      <c r="P10047" t="s">
        <v>563</v>
      </c>
      <c r="Q10047" t="s">
        <v>140</v>
      </c>
      <c r="R10047" t="s">
        <v>140</v>
      </c>
      <c r="S10047" t="s">
        <v>140</v>
      </c>
    </row>
    <row r="10048" spans="1:19" x14ac:dyDescent="0.35">
      <c r="A10048" t="s">
        <v>22</v>
      </c>
      <c r="B10048" t="s">
        <v>1151</v>
      </c>
      <c r="C10048">
        <v>139</v>
      </c>
      <c r="D10048" t="s">
        <v>1068</v>
      </c>
      <c r="E10048" t="s">
        <v>1062</v>
      </c>
      <c r="F10048" t="s">
        <v>1070</v>
      </c>
      <c r="G10048" t="s">
        <v>1050</v>
      </c>
      <c r="H10048" t="s">
        <v>345</v>
      </c>
      <c r="I10048" t="s">
        <v>1067</v>
      </c>
      <c r="J10048" t="s">
        <v>1011</v>
      </c>
      <c r="K10048" t="s">
        <v>977</v>
      </c>
      <c r="L10048" t="s">
        <v>1046</v>
      </c>
      <c r="M10048" t="s">
        <v>1154</v>
      </c>
      <c r="N10048" t="s">
        <v>971</v>
      </c>
      <c r="O10048" t="s">
        <v>838</v>
      </c>
      <c r="P10048" t="s">
        <v>925</v>
      </c>
      <c r="Q10048" t="s">
        <v>1047</v>
      </c>
      <c r="R10048" t="s">
        <v>1016</v>
      </c>
      <c r="S10048" t="s">
        <v>140</v>
      </c>
    </row>
    <row r="10049" spans="1:19" x14ac:dyDescent="0.35">
      <c r="A10049" t="s">
        <v>22</v>
      </c>
      <c r="B10049" t="s">
        <v>1152</v>
      </c>
      <c r="C10049">
        <v>54</v>
      </c>
      <c r="D10049" t="s">
        <v>140</v>
      </c>
      <c r="E10049" t="s">
        <v>775</v>
      </c>
      <c r="F10049" t="s">
        <v>1073</v>
      </c>
      <c r="G10049" t="s">
        <v>140</v>
      </c>
      <c r="H10049" t="s">
        <v>1014</v>
      </c>
      <c r="I10049" t="s">
        <v>1014</v>
      </c>
      <c r="J10049" t="s">
        <v>140</v>
      </c>
      <c r="K10049" t="s">
        <v>140</v>
      </c>
      <c r="L10049" t="s">
        <v>949</v>
      </c>
      <c r="M10049" t="s">
        <v>458</v>
      </c>
      <c r="N10049" t="s">
        <v>1014</v>
      </c>
      <c r="O10049" t="s">
        <v>1054</v>
      </c>
      <c r="P10049" t="s">
        <v>719</v>
      </c>
      <c r="Q10049" t="s">
        <v>140</v>
      </c>
      <c r="R10049" t="s">
        <v>949</v>
      </c>
      <c r="S10049" t="s">
        <v>140</v>
      </c>
    </row>
    <row r="10050" spans="1:19" x14ac:dyDescent="0.35">
      <c r="A10050" t="s">
        <v>22</v>
      </c>
      <c r="B10050" t="s">
        <v>339</v>
      </c>
      <c r="C10050">
        <v>16</v>
      </c>
      <c r="D10050" t="s">
        <v>140</v>
      </c>
      <c r="E10050" t="s">
        <v>140</v>
      </c>
      <c r="F10050" t="s">
        <v>140</v>
      </c>
      <c r="G10050" t="s">
        <v>140</v>
      </c>
      <c r="H10050" t="s">
        <v>140</v>
      </c>
      <c r="I10050" t="s">
        <v>949</v>
      </c>
      <c r="J10050" t="s">
        <v>140</v>
      </c>
      <c r="K10050" t="s">
        <v>949</v>
      </c>
      <c r="L10050" t="s">
        <v>140</v>
      </c>
      <c r="M10050" t="s">
        <v>949</v>
      </c>
      <c r="N10050" t="s">
        <v>140</v>
      </c>
      <c r="O10050" t="s">
        <v>140</v>
      </c>
      <c r="P10050" t="s">
        <v>948</v>
      </c>
      <c r="Q10050" t="s">
        <v>949</v>
      </c>
      <c r="R10050" t="s">
        <v>140</v>
      </c>
      <c r="S10050" t="s">
        <v>140</v>
      </c>
    </row>
    <row r="10051" spans="1:19" x14ac:dyDescent="0.35">
      <c r="A10051" t="s">
        <v>23</v>
      </c>
      <c r="B10051" t="s">
        <v>1151</v>
      </c>
      <c r="C10051">
        <v>125</v>
      </c>
      <c r="D10051" t="s">
        <v>785</v>
      </c>
      <c r="E10051" t="s">
        <v>662</v>
      </c>
      <c r="F10051" t="s">
        <v>129</v>
      </c>
      <c r="G10051" t="s">
        <v>1057</v>
      </c>
      <c r="H10051" t="s">
        <v>1072</v>
      </c>
      <c r="I10051" t="s">
        <v>93</v>
      </c>
      <c r="J10051" t="s">
        <v>983</v>
      </c>
      <c r="K10051" t="s">
        <v>785</v>
      </c>
      <c r="L10051" t="s">
        <v>1073</v>
      </c>
      <c r="M10051" t="s">
        <v>97</v>
      </c>
      <c r="N10051" t="s">
        <v>125</v>
      </c>
      <c r="O10051" t="s">
        <v>269</v>
      </c>
      <c r="P10051" t="s">
        <v>153</v>
      </c>
      <c r="Q10051" t="s">
        <v>89</v>
      </c>
      <c r="R10051" t="s">
        <v>140</v>
      </c>
      <c r="S10051" t="s">
        <v>140</v>
      </c>
    </row>
    <row r="10052" spans="1:19" x14ac:dyDescent="0.35">
      <c r="A10052" t="s">
        <v>23</v>
      </c>
      <c r="B10052" t="s">
        <v>1152</v>
      </c>
      <c r="C10052">
        <v>60</v>
      </c>
      <c r="D10052" t="s">
        <v>1072</v>
      </c>
      <c r="E10052" t="s">
        <v>1104</v>
      </c>
      <c r="F10052" t="s">
        <v>985</v>
      </c>
      <c r="G10052" t="s">
        <v>1050</v>
      </c>
      <c r="H10052" t="s">
        <v>1070</v>
      </c>
      <c r="I10052" t="s">
        <v>515</v>
      </c>
      <c r="J10052" t="s">
        <v>939</v>
      </c>
      <c r="K10052" t="s">
        <v>1014</v>
      </c>
      <c r="L10052" t="s">
        <v>1014</v>
      </c>
      <c r="M10052" t="s">
        <v>99</v>
      </c>
      <c r="N10052" t="s">
        <v>1060</v>
      </c>
      <c r="O10052" t="s">
        <v>1070</v>
      </c>
      <c r="P10052" t="s">
        <v>396</v>
      </c>
      <c r="Q10052" t="s">
        <v>824</v>
      </c>
      <c r="R10052" t="s">
        <v>1062</v>
      </c>
      <c r="S10052" t="s">
        <v>140</v>
      </c>
    </row>
    <row r="10053" spans="1:19" x14ac:dyDescent="0.35">
      <c r="A10053" t="s">
        <v>23</v>
      </c>
      <c r="B10053" t="s">
        <v>339</v>
      </c>
      <c r="C10053">
        <v>19</v>
      </c>
      <c r="D10053" t="s">
        <v>87</v>
      </c>
      <c r="E10053" t="s">
        <v>87</v>
      </c>
      <c r="F10053" t="s">
        <v>87</v>
      </c>
      <c r="G10053" t="s">
        <v>140</v>
      </c>
      <c r="H10053" t="s">
        <v>140</v>
      </c>
      <c r="I10053" t="s">
        <v>971</v>
      </c>
      <c r="J10053" t="s">
        <v>140</v>
      </c>
      <c r="K10053" t="s">
        <v>140</v>
      </c>
      <c r="L10053" t="s">
        <v>140</v>
      </c>
      <c r="M10053" t="s">
        <v>1021</v>
      </c>
      <c r="N10053" t="s">
        <v>1021</v>
      </c>
      <c r="O10053" t="s">
        <v>87</v>
      </c>
      <c r="P10053" t="s">
        <v>355</v>
      </c>
      <c r="Q10053" t="s">
        <v>140</v>
      </c>
      <c r="R10053" t="s">
        <v>1023</v>
      </c>
      <c r="S10053" t="s">
        <v>140</v>
      </c>
    </row>
    <row r="10054" spans="1:19" x14ac:dyDescent="0.35">
      <c r="A10054" t="s">
        <v>24</v>
      </c>
      <c r="B10054" t="s">
        <v>1151</v>
      </c>
      <c r="C10054">
        <v>123</v>
      </c>
      <c r="D10054" t="s">
        <v>875</v>
      </c>
      <c r="E10054" t="s">
        <v>939</v>
      </c>
      <c r="F10054" t="s">
        <v>1047</v>
      </c>
      <c r="G10054" t="s">
        <v>1017</v>
      </c>
      <c r="H10054" t="s">
        <v>1064</v>
      </c>
      <c r="I10054" t="s">
        <v>121</v>
      </c>
      <c r="J10054" t="s">
        <v>89</v>
      </c>
      <c r="K10054" t="s">
        <v>1067</v>
      </c>
      <c r="L10054" t="s">
        <v>1051</v>
      </c>
      <c r="M10054" t="s">
        <v>733</v>
      </c>
      <c r="N10054" t="s">
        <v>458</v>
      </c>
      <c r="O10054" t="s">
        <v>1018</v>
      </c>
      <c r="P10054" t="s">
        <v>243</v>
      </c>
      <c r="Q10054" t="s">
        <v>971</v>
      </c>
      <c r="R10054" t="s">
        <v>1063</v>
      </c>
      <c r="S10054" t="s">
        <v>1063</v>
      </c>
    </row>
    <row r="10055" spans="1:19" x14ac:dyDescent="0.35">
      <c r="A10055" t="s">
        <v>24</v>
      </c>
      <c r="B10055" t="s">
        <v>1152</v>
      </c>
      <c r="C10055">
        <v>71</v>
      </c>
      <c r="D10055" t="s">
        <v>996</v>
      </c>
      <c r="E10055" t="s">
        <v>996</v>
      </c>
      <c r="F10055" t="s">
        <v>1046</v>
      </c>
      <c r="G10055" t="s">
        <v>1046</v>
      </c>
      <c r="H10055" t="s">
        <v>1098</v>
      </c>
      <c r="I10055" t="s">
        <v>1055</v>
      </c>
      <c r="J10055" t="s">
        <v>1009</v>
      </c>
      <c r="K10055" t="s">
        <v>1055</v>
      </c>
      <c r="L10055" t="s">
        <v>940</v>
      </c>
      <c r="M10055" t="s">
        <v>1056</v>
      </c>
      <c r="N10055" t="s">
        <v>1009</v>
      </c>
      <c r="O10055" t="s">
        <v>824</v>
      </c>
      <c r="P10055" t="s">
        <v>1156</v>
      </c>
      <c r="Q10055" t="s">
        <v>1056</v>
      </c>
      <c r="R10055" t="s">
        <v>1007</v>
      </c>
      <c r="S10055" t="s">
        <v>140</v>
      </c>
    </row>
    <row r="10056" spans="1:19" x14ac:dyDescent="0.35">
      <c r="A10056" t="s">
        <v>24</v>
      </c>
      <c r="B10056" t="s">
        <v>339</v>
      </c>
      <c r="C10056">
        <v>13</v>
      </c>
      <c r="D10056" t="s">
        <v>140</v>
      </c>
      <c r="E10056" t="s">
        <v>140</v>
      </c>
      <c r="F10056" t="s">
        <v>140</v>
      </c>
      <c r="G10056" t="s">
        <v>140</v>
      </c>
      <c r="H10056" t="s">
        <v>140</v>
      </c>
      <c r="I10056" t="s">
        <v>140</v>
      </c>
      <c r="J10056" t="s">
        <v>140</v>
      </c>
      <c r="K10056" t="s">
        <v>140</v>
      </c>
      <c r="L10056" t="s">
        <v>140</v>
      </c>
      <c r="M10056" t="s">
        <v>140</v>
      </c>
      <c r="N10056" t="s">
        <v>140</v>
      </c>
      <c r="O10056" t="s">
        <v>140</v>
      </c>
      <c r="P10056" t="s">
        <v>177</v>
      </c>
      <c r="Q10056" t="s">
        <v>140</v>
      </c>
      <c r="R10056" t="s">
        <v>140</v>
      </c>
      <c r="S10056" t="s">
        <v>140</v>
      </c>
    </row>
    <row r="10057" spans="1:19" x14ac:dyDescent="0.35">
      <c r="A10057" t="s">
        <v>25</v>
      </c>
      <c r="B10057" t="s">
        <v>1151</v>
      </c>
      <c r="C10057">
        <v>123</v>
      </c>
      <c r="D10057" t="s">
        <v>345</v>
      </c>
      <c r="E10057" t="s">
        <v>1044</v>
      </c>
      <c r="F10057" t="s">
        <v>977</v>
      </c>
      <c r="G10057" t="s">
        <v>1020</v>
      </c>
      <c r="H10057" t="s">
        <v>996</v>
      </c>
      <c r="I10057" t="s">
        <v>1007</v>
      </c>
      <c r="J10057" t="s">
        <v>903</v>
      </c>
      <c r="K10057" t="s">
        <v>869</v>
      </c>
      <c r="L10057" t="s">
        <v>1051</v>
      </c>
      <c r="M10057" t="s">
        <v>103</v>
      </c>
      <c r="N10057" t="s">
        <v>1073</v>
      </c>
      <c r="O10057" t="s">
        <v>919</v>
      </c>
      <c r="P10057" t="s">
        <v>469</v>
      </c>
      <c r="Q10057" t="s">
        <v>458</v>
      </c>
      <c r="R10057" t="s">
        <v>1063</v>
      </c>
      <c r="S10057" t="s">
        <v>140</v>
      </c>
    </row>
    <row r="10058" spans="1:19" x14ac:dyDescent="0.35">
      <c r="A10058" t="s">
        <v>25</v>
      </c>
      <c r="B10058" t="s">
        <v>1152</v>
      </c>
      <c r="C10058">
        <v>67</v>
      </c>
      <c r="D10058" t="s">
        <v>1021</v>
      </c>
      <c r="E10058" t="s">
        <v>140</v>
      </c>
      <c r="F10058" t="s">
        <v>140</v>
      </c>
      <c r="G10058" t="s">
        <v>140</v>
      </c>
      <c r="H10058" t="s">
        <v>1073</v>
      </c>
      <c r="I10058" t="s">
        <v>1007</v>
      </c>
      <c r="J10058" t="s">
        <v>140</v>
      </c>
      <c r="K10058" t="s">
        <v>1021</v>
      </c>
      <c r="L10058" t="s">
        <v>1047</v>
      </c>
      <c r="M10058" t="s">
        <v>788</v>
      </c>
      <c r="N10058" t="s">
        <v>939</v>
      </c>
      <c r="O10058" t="s">
        <v>1073</v>
      </c>
      <c r="P10058" t="s">
        <v>510</v>
      </c>
      <c r="Q10058" t="s">
        <v>1055</v>
      </c>
      <c r="R10058" t="s">
        <v>140</v>
      </c>
      <c r="S10058" t="s">
        <v>140</v>
      </c>
    </row>
    <row r="10059" spans="1:19" x14ac:dyDescent="0.35">
      <c r="A10059" t="s">
        <v>25</v>
      </c>
      <c r="B10059" t="s">
        <v>339</v>
      </c>
      <c r="C10059">
        <v>13</v>
      </c>
      <c r="D10059" t="s">
        <v>1012</v>
      </c>
      <c r="E10059" t="s">
        <v>1045</v>
      </c>
      <c r="F10059" t="s">
        <v>1045</v>
      </c>
      <c r="G10059" t="s">
        <v>1012</v>
      </c>
      <c r="H10059" t="s">
        <v>1045</v>
      </c>
      <c r="I10059" t="s">
        <v>1012</v>
      </c>
      <c r="J10059" t="s">
        <v>1012</v>
      </c>
      <c r="K10059" t="s">
        <v>1045</v>
      </c>
      <c r="L10059" t="s">
        <v>140</v>
      </c>
      <c r="M10059" t="s">
        <v>1067</v>
      </c>
      <c r="N10059" t="s">
        <v>501</v>
      </c>
      <c r="O10059" t="s">
        <v>140</v>
      </c>
      <c r="P10059" t="s">
        <v>647</v>
      </c>
      <c r="Q10059" t="s">
        <v>140</v>
      </c>
      <c r="R10059" t="s">
        <v>140</v>
      </c>
      <c r="S10059" t="s">
        <v>140</v>
      </c>
    </row>
    <row r="10060" spans="1:19" x14ac:dyDescent="0.35">
      <c r="A10060" t="s">
        <v>26</v>
      </c>
      <c r="B10060" t="s">
        <v>1151</v>
      </c>
      <c r="C10060">
        <v>129</v>
      </c>
      <c r="D10060" t="s">
        <v>1057</v>
      </c>
      <c r="E10060" t="s">
        <v>1044</v>
      </c>
      <c r="F10060" t="s">
        <v>824</v>
      </c>
      <c r="G10060" t="s">
        <v>660</v>
      </c>
      <c r="H10060" t="s">
        <v>1003</v>
      </c>
      <c r="I10060" t="s">
        <v>788</v>
      </c>
      <c r="J10060" t="s">
        <v>942</v>
      </c>
      <c r="K10060" t="s">
        <v>942</v>
      </c>
      <c r="L10060" t="s">
        <v>1068</v>
      </c>
      <c r="M10060" t="s">
        <v>706</v>
      </c>
      <c r="N10060" t="s">
        <v>1067</v>
      </c>
      <c r="O10060" t="s">
        <v>147</v>
      </c>
      <c r="P10060" t="s">
        <v>480</v>
      </c>
      <c r="Q10060" t="s">
        <v>1060</v>
      </c>
      <c r="R10060" t="s">
        <v>140</v>
      </c>
      <c r="S10060" t="s">
        <v>140</v>
      </c>
    </row>
    <row r="10061" spans="1:19" x14ac:dyDescent="0.35">
      <c r="A10061" t="s">
        <v>26</v>
      </c>
      <c r="B10061" t="s">
        <v>1152</v>
      </c>
      <c r="C10061">
        <v>56</v>
      </c>
      <c r="D10061" t="s">
        <v>140</v>
      </c>
      <c r="E10061" t="s">
        <v>939</v>
      </c>
      <c r="F10061" t="s">
        <v>140</v>
      </c>
      <c r="G10061" t="s">
        <v>140</v>
      </c>
      <c r="H10061" t="s">
        <v>140</v>
      </c>
      <c r="I10061" t="s">
        <v>1046</v>
      </c>
      <c r="J10061" t="s">
        <v>1052</v>
      </c>
      <c r="K10061" t="s">
        <v>1046</v>
      </c>
      <c r="L10061" t="s">
        <v>1011</v>
      </c>
      <c r="M10061" t="s">
        <v>785</v>
      </c>
      <c r="N10061" t="s">
        <v>1047</v>
      </c>
      <c r="O10061" t="s">
        <v>949</v>
      </c>
      <c r="P10061" t="s">
        <v>491</v>
      </c>
      <c r="Q10061" t="s">
        <v>140</v>
      </c>
      <c r="R10061" t="s">
        <v>140</v>
      </c>
      <c r="S10061" t="s">
        <v>140</v>
      </c>
    </row>
    <row r="10062" spans="1:19" x14ac:dyDescent="0.35">
      <c r="A10062" t="s">
        <v>26</v>
      </c>
      <c r="B10062" t="s">
        <v>339</v>
      </c>
      <c r="C10062">
        <v>16</v>
      </c>
      <c r="D10062" t="s">
        <v>140</v>
      </c>
      <c r="E10062" t="s">
        <v>140</v>
      </c>
      <c r="F10062" t="s">
        <v>140</v>
      </c>
      <c r="G10062" t="s">
        <v>140</v>
      </c>
      <c r="H10062" t="s">
        <v>140</v>
      </c>
      <c r="I10062" t="s">
        <v>93</v>
      </c>
      <c r="J10062" t="s">
        <v>140</v>
      </c>
      <c r="K10062" t="s">
        <v>942</v>
      </c>
      <c r="L10062" t="s">
        <v>140</v>
      </c>
      <c r="M10062" t="s">
        <v>140</v>
      </c>
      <c r="N10062" t="s">
        <v>659</v>
      </c>
      <c r="O10062" t="s">
        <v>140</v>
      </c>
      <c r="P10062" t="s">
        <v>280</v>
      </c>
      <c r="Q10062" t="s">
        <v>762</v>
      </c>
      <c r="R10062" t="s">
        <v>140</v>
      </c>
      <c r="S10062" t="s">
        <v>140</v>
      </c>
    </row>
    <row r="10063" spans="1:19" x14ac:dyDescent="0.35">
      <c r="A10063" t="s">
        <v>27</v>
      </c>
      <c r="B10063" t="s">
        <v>1151</v>
      </c>
      <c r="C10063">
        <v>119</v>
      </c>
      <c r="D10063" t="s">
        <v>1055</v>
      </c>
      <c r="E10063" t="s">
        <v>1055</v>
      </c>
      <c r="F10063" t="s">
        <v>1018</v>
      </c>
      <c r="G10063" t="s">
        <v>1055</v>
      </c>
      <c r="H10063" t="s">
        <v>1060</v>
      </c>
      <c r="I10063" t="s">
        <v>950</v>
      </c>
      <c r="J10063" t="s">
        <v>838</v>
      </c>
      <c r="K10063" t="s">
        <v>1011</v>
      </c>
      <c r="L10063" t="s">
        <v>939</v>
      </c>
      <c r="M10063" t="s">
        <v>113</v>
      </c>
      <c r="N10063" t="s">
        <v>1058</v>
      </c>
      <c r="O10063" t="s">
        <v>1004</v>
      </c>
      <c r="P10063" t="s">
        <v>191</v>
      </c>
      <c r="Q10063" t="s">
        <v>1013</v>
      </c>
      <c r="R10063" t="s">
        <v>1054</v>
      </c>
      <c r="S10063" t="s">
        <v>140</v>
      </c>
    </row>
    <row r="10064" spans="1:19" x14ac:dyDescent="0.35">
      <c r="A10064" t="s">
        <v>27</v>
      </c>
      <c r="B10064" t="s">
        <v>1152</v>
      </c>
      <c r="C10064">
        <v>72</v>
      </c>
      <c r="D10064" t="s">
        <v>1048</v>
      </c>
      <c r="E10064" t="s">
        <v>949</v>
      </c>
      <c r="F10064" t="s">
        <v>1048</v>
      </c>
      <c r="G10064" t="s">
        <v>949</v>
      </c>
      <c r="H10064" t="s">
        <v>140</v>
      </c>
      <c r="I10064" t="s">
        <v>949</v>
      </c>
      <c r="J10064" t="s">
        <v>949</v>
      </c>
      <c r="K10064" t="s">
        <v>949</v>
      </c>
      <c r="L10064" t="s">
        <v>140</v>
      </c>
      <c r="M10064" t="s">
        <v>125</v>
      </c>
      <c r="N10064" t="s">
        <v>140</v>
      </c>
      <c r="O10064" t="s">
        <v>1050</v>
      </c>
      <c r="P10064" t="s">
        <v>285</v>
      </c>
      <c r="Q10064" t="s">
        <v>949</v>
      </c>
      <c r="R10064" t="s">
        <v>140</v>
      </c>
      <c r="S10064" t="s">
        <v>140</v>
      </c>
    </row>
    <row r="10065" spans="1:19" x14ac:dyDescent="0.35">
      <c r="A10065" t="s">
        <v>27</v>
      </c>
      <c r="B10065" t="s">
        <v>339</v>
      </c>
      <c r="C10065">
        <v>13</v>
      </c>
      <c r="D10065" t="s">
        <v>87</v>
      </c>
      <c r="E10065" t="s">
        <v>87</v>
      </c>
      <c r="F10065" t="s">
        <v>140</v>
      </c>
      <c r="G10065" t="s">
        <v>140</v>
      </c>
      <c r="H10065" t="s">
        <v>140</v>
      </c>
      <c r="I10065" t="s">
        <v>140</v>
      </c>
      <c r="J10065" t="s">
        <v>140</v>
      </c>
      <c r="K10065" t="s">
        <v>140</v>
      </c>
      <c r="L10065" t="s">
        <v>140</v>
      </c>
      <c r="M10065" t="s">
        <v>140</v>
      </c>
      <c r="N10065" t="s">
        <v>140</v>
      </c>
      <c r="O10065" t="s">
        <v>140</v>
      </c>
      <c r="P10065" t="s">
        <v>88</v>
      </c>
      <c r="Q10065" t="s">
        <v>140</v>
      </c>
      <c r="R10065" t="s">
        <v>140</v>
      </c>
      <c r="S10065" t="s">
        <v>140</v>
      </c>
    </row>
    <row r="10066" spans="1:19" x14ac:dyDescent="0.35">
      <c r="A10066" t="s">
        <v>28</v>
      </c>
      <c r="B10066" t="s">
        <v>1151</v>
      </c>
      <c r="C10066">
        <v>117</v>
      </c>
      <c r="D10066" t="s">
        <v>824</v>
      </c>
      <c r="E10066" t="s">
        <v>988</v>
      </c>
      <c r="F10066" t="s">
        <v>929</v>
      </c>
      <c r="G10066" t="s">
        <v>1060</v>
      </c>
      <c r="H10066" t="s">
        <v>983</v>
      </c>
      <c r="I10066" t="s">
        <v>103</v>
      </c>
      <c r="J10066" t="s">
        <v>1048</v>
      </c>
      <c r="K10066" t="s">
        <v>405</v>
      </c>
      <c r="L10066" t="s">
        <v>1021</v>
      </c>
      <c r="M10066" t="s">
        <v>574</v>
      </c>
      <c r="N10066" t="s">
        <v>501</v>
      </c>
      <c r="O10066" t="s">
        <v>1060</v>
      </c>
      <c r="P10066" t="s">
        <v>205</v>
      </c>
      <c r="Q10066" t="s">
        <v>1061</v>
      </c>
      <c r="R10066" t="s">
        <v>1009</v>
      </c>
      <c r="S10066" t="s">
        <v>140</v>
      </c>
    </row>
    <row r="10067" spans="1:19" x14ac:dyDescent="0.35">
      <c r="A10067" t="s">
        <v>28</v>
      </c>
      <c r="B10067" t="s">
        <v>1152</v>
      </c>
      <c r="C10067">
        <v>78</v>
      </c>
      <c r="D10067" t="s">
        <v>1023</v>
      </c>
      <c r="E10067" t="s">
        <v>1048</v>
      </c>
      <c r="F10067" t="s">
        <v>971</v>
      </c>
      <c r="G10067" t="s">
        <v>140</v>
      </c>
      <c r="H10067" t="s">
        <v>954</v>
      </c>
      <c r="I10067" t="s">
        <v>1052</v>
      </c>
      <c r="J10067" t="s">
        <v>1048</v>
      </c>
      <c r="K10067" t="s">
        <v>1062</v>
      </c>
      <c r="L10067" t="s">
        <v>140</v>
      </c>
      <c r="M10067" t="s">
        <v>643</v>
      </c>
      <c r="N10067" t="s">
        <v>954</v>
      </c>
      <c r="O10067" t="s">
        <v>1055</v>
      </c>
      <c r="P10067" t="s">
        <v>1084</v>
      </c>
      <c r="Q10067" t="s">
        <v>1055</v>
      </c>
      <c r="R10067" t="s">
        <v>140</v>
      </c>
      <c r="S10067" t="s">
        <v>775</v>
      </c>
    </row>
    <row r="10068" spans="1:19" x14ac:dyDescent="0.35">
      <c r="A10068" t="s">
        <v>28</v>
      </c>
      <c r="B10068" t="s">
        <v>339</v>
      </c>
      <c r="C10068">
        <v>12</v>
      </c>
      <c r="D10068" t="s">
        <v>412</v>
      </c>
      <c r="E10068" t="s">
        <v>412</v>
      </c>
      <c r="F10068" t="s">
        <v>718</v>
      </c>
      <c r="G10068" t="s">
        <v>718</v>
      </c>
      <c r="H10068" t="s">
        <v>718</v>
      </c>
      <c r="I10068" t="s">
        <v>718</v>
      </c>
      <c r="J10068" t="s">
        <v>412</v>
      </c>
      <c r="K10068" t="s">
        <v>412</v>
      </c>
      <c r="L10068" t="s">
        <v>140</v>
      </c>
      <c r="M10068" t="s">
        <v>718</v>
      </c>
      <c r="N10068" t="s">
        <v>718</v>
      </c>
      <c r="O10068" t="s">
        <v>718</v>
      </c>
      <c r="P10068" t="s">
        <v>56</v>
      </c>
      <c r="Q10068" t="s">
        <v>140</v>
      </c>
      <c r="R10068" t="s">
        <v>1056</v>
      </c>
      <c r="S10068" t="s">
        <v>140</v>
      </c>
    </row>
    <row r="10069" spans="1:19" x14ac:dyDescent="0.35">
      <c r="A10069" t="s">
        <v>29</v>
      </c>
      <c r="B10069" t="s">
        <v>1151</v>
      </c>
      <c r="C10069">
        <v>109</v>
      </c>
      <c r="D10069" t="s">
        <v>971</v>
      </c>
      <c r="E10069" t="s">
        <v>1057</v>
      </c>
      <c r="F10069" t="s">
        <v>1052</v>
      </c>
      <c r="G10069" t="s">
        <v>1016</v>
      </c>
      <c r="H10069" t="s">
        <v>1098</v>
      </c>
      <c r="I10069" t="s">
        <v>977</v>
      </c>
      <c r="J10069" t="s">
        <v>940</v>
      </c>
      <c r="K10069" t="s">
        <v>1065</v>
      </c>
      <c r="L10069" t="s">
        <v>949</v>
      </c>
      <c r="M10069" t="s">
        <v>386</v>
      </c>
      <c r="N10069" t="s">
        <v>1043</v>
      </c>
      <c r="O10069" t="s">
        <v>131</v>
      </c>
      <c r="P10069" t="s">
        <v>464</v>
      </c>
      <c r="Q10069" t="s">
        <v>1073</v>
      </c>
      <c r="R10069" t="s">
        <v>140</v>
      </c>
      <c r="S10069" t="s">
        <v>140</v>
      </c>
    </row>
    <row r="10070" spans="1:19" x14ac:dyDescent="0.35">
      <c r="A10070" t="s">
        <v>29</v>
      </c>
      <c r="B10070" t="s">
        <v>1152</v>
      </c>
      <c r="C10070">
        <v>72</v>
      </c>
      <c r="D10070" t="s">
        <v>869</v>
      </c>
      <c r="E10070" t="s">
        <v>838</v>
      </c>
      <c r="F10070" t="s">
        <v>1003</v>
      </c>
      <c r="G10070" t="s">
        <v>875</v>
      </c>
      <c r="H10070" t="s">
        <v>1018</v>
      </c>
      <c r="I10070" t="s">
        <v>977</v>
      </c>
      <c r="J10070" t="s">
        <v>1047</v>
      </c>
      <c r="K10070" t="s">
        <v>1018</v>
      </c>
      <c r="L10070" t="s">
        <v>1066</v>
      </c>
      <c r="M10070" t="s">
        <v>1072</v>
      </c>
      <c r="N10070" t="s">
        <v>660</v>
      </c>
      <c r="O10070" t="s">
        <v>954</v>
      </c>
      <c r="P10070" t="s">
        <v>188</v>
      </c>
      <c r="Q10070" t="s">
        <v>954</v>
      </c>
      <c r="R10070" t="s">
        <v>140</v>
      </c>
      <c r="S10070" t="s">
        <v>140</v>
      </c>
    </row>
    <row r="10071" spans="1:19" x14ac:dyDescent="0.35">
      <c r="A10071" t="s">
        <v>29</v>
      </c>
      <c r="B10071" t="s">
        <v>339</v>
      </c>
      <c r="C10071">
        <v>22</v>
      </c>
      <c r="D10071" t="s">
        <v>950</v>
      </c>
      <c r="E10071" t="s">
        <v>140</v>
      </c>
      <c r="F10071" t="s">
        <v>140</v>
      </c>
      <c r="G10071" t="s">
        <v>140</v>
      </c>
      <c r="H10071" t="s">
        <v>140</v>
      </c>
      <c r="I10071" t="s">
        <v>1043</v>
      </c>
      <c r="J10071" t="s">
        <v>140</v>
      </c>
      <c r="K10071" t="s">
        <v>140</v>
      </c>
      <c r="L10071" t="s">
        <v>140</v>
      </c>
      <c r="M10071" t="s">
        <v>983</v>
      </c>
      <c r="N10071" t="s">
        <v>140</v>
      </c>
      <c r="O10071" t="s">
        <v>140</v>
      </c>
      <c r="P10071" t="s">
        <v>102</v>
      </c>
      <c r="Q10071" t="s">
        <v>140</v>
      </c>
      <c r="R10071" t="s">
        <v>140</v>
      </c>
      <c r="S10071" t="s">
        <v>140</v>
      </c>
    </row>
    <row r="10072" spans="1:19" x14ac:dyDescent="0.35">
      <c r="A10072" t="s">
        <v>30</v>
      </c>
      <c r="B10072" t="s">
        <v>1151</v>
      </c>
      <c r="C10072">
        <v>108</v>
      </c>
      <c r="D10072" t="s">
        <v>1007</v>
      </c>
      <c r="E10072" t="s">
        <v>501</v>
      </c>
      <c r="F10072" t="s">
        <v>1070</v>
      </c>
      <c r="G10072" t="s">
        <v>954</v>
      </c>
      <c r="H10072" t="s">
        <v>971</v>
      </c>
      <c r="I10072" t="s">
        <v>1065</v>
      </c>
      <c r="J10072" t="s">
        <v>1068</v>
      </c>
      <c r="K10072" t="s">
        <v>1051</v>
      </c>
      <c r="L10072" t="s">
        <v>971</v>
      </c>
      <c r="M10072" t="s">
        <v>1072</v>
      </c>
      <c r="N10072" t="s">
        <v>1043</v>
      </c>
      <c r="O10072" t="s">
        <v>971</v>
      </c>
      <c r="P10072" t="s">
        <v>567</v>
      </c>
      <c r="Q10072" t="s">
        <v>1012</v>
      </c>
      <c r="R10072" t="s">
        <v>1010</v>
      </c>
      <c r="S10072" t="s">
        <v>140</v>
      </c>
    </row>
    <row r="10073" spans="1:19" x14ac:dyDescent="0.35">
      <c r="A10073" t="s">
        <v>30</v>
      </c>
      <c r="B10073" t="s">
        <v>1152</v>
      </c>
      <c r="C10073">
        <v>78</v>
      </c>
      <c r="D10073" t="s">
        <v>140</v>
      </c>
      <c r="E10073" t="s">
        <v>1066</v>
      </c>
      <c r="F10073" t="s">
        <v>1021</v>
      </c>
      <c r="G10073" t="s">
        <v>140</v>
      </c>
      <c r="H10073" t="s">
        <v>940</v>
      </c>
      <c r="I10073" t="s">
        <v>1013</v>
      </c>
      <c r="J10073" t="s">
        <v>1013</v>
      </c>
      <c r="K10073" t="s">
        <v>1013</v>
      </c>
      <c r="L10073" t="s">
        <v>1051</v>
      </c>
      <c r="M10073" t="s">
        <v>1182</v>
      </c>
      <c r="N10073" t="s">
        <v>1046</v>
      </c>
      <c r="O10073" t="s">
        <v>1066</v>
      </c>
      <c r="P10073" t="s">
        <v>552</v>
      </c>
      <c r="Q10073" t="s">
        <v>1066</v>
      </c>
      <c r="R10073" t="s">
        <v>140</v>
      </c>
      <c r="S10073" t="s">
        <v>140</v>
      </c>
    </row>
    <row r="10074" spans="1:19" x14ac:dyDescent="0.35">
      <c r="A10074" t="s">
        <v>30</v>
      </c>
      <c r="B10074" t="s">
        <v>339</v>
      </c>
      <c r="C10074">
        <v>16</v>
      </c>
      <c r="D10074" t="s">
        <v>140</v>
      </c>
      <c r="E10074" t="s">
        <v>140</v>
      </c>
      <c r="F10074" t="s">
        <v>140</v>
      </c>
      <c r="G10074" t="s">
        <v>140</v>
      </c>
      <c r="H10074" t="s">
        <v>140</v>
      </c>
      <c r="I10074" t="s">
        <v>140</v>
      </c>
      <c r="J10074" t="s">
        <v>140</v>
      </c>
      <c r="K10074" t="s">
        <v>140</v>
      </c>
      <c r="L10074" t="s">
        <v>140</v>
      </c>
      <c r="M10074" t="s">
        <v>345</v>
      </c>
      <c r="N10074" t="s">
        <v>140</v>
      </c>
      <c r="O10074" t="s">
        <v>345</v>
      </c>
      <c r="P10074" t="s">
        <v>98</v>
      </c>
      <c r="Q10074" t="s">
        <v>97</v>
      </c>
      <c r="R10074" t="s">
        <v>140</v>
      </c>
      <c r="S10074" t="s">
        <v>140</v>
      </c>
    </row>
    <row r="10075" spans="1:19" x14ac:dyDescent="0.35">
      <c r="A10075" t="s">
        <v>31</v>
      </c>
      <c r="B10075" t="s">
        <v>1151</v>
      </c>
      <c r="C10075">
        <v>138</v>
      </c>
      <c r="D10075" t="s">
        <v>1085</v>
      </c>
      <c r="E10075" t="s">
        <v>127</v>
      </c>
      <c r="F10075" t="s">
        <v>101</v>
      </c>
      <c r="G10075" t="s">
        <v>147</v>
      </c>
      <c r="H10075" t="s">
        <v>127</v>
      </c>
      <c r="I10075" t="s">
        <v>860</v>
      </c>
      <c r="J10075" t="s">
        <v>1072</v>
      </c>
      <c r="K10075" t="s">
        <v>111</v>
      </c>
      <c r="L10075" t="s">
        <v>97</v>
      </c>
      <c r="M10075" t="s">
        <v>465</v>
      </c>
      <c r="N10075" t="s">
        <v>991</v>
      </c>
      <c r="O10075" t="s">
        <v>582</v>
      </c>
      <c r="P10075" t="s">
        <v>499</v>
      </c>
      <c r="Q10075" t="s">
        <v>1003</v>
      </c>
      <c r="R10075" t="s">
        <v>1021</v>
      </c>
      <c r="S10075" t="s">
        <v>140</v>
      </c>
    </row>
    <row r="10076" spans="1:19" x14ac:dyDescent="0.35">
      <c r="A10076" t="s">
        <v>31</v>
      </c>
      <c r="B10076" t="s">
        <v>1152</v>
      </c>
      <c r="C10076">
        <v>58</v>
      </c>
      <c r="D10076" t="s">
        <v>1057</v>
      </c>
      <c r="E10076" t="s">
        <v>999</v>
      </c>
      <c r="F10076" t="s">
        <v>999</v>
      </c>
      <c r="G10076" t="s">
        <v>999</v>
      </c>
      <c r="H10076" t="s">
        <v>1047</v>
      </c>
      <c r="I10076" t="s">
        <v>973</v>
      </c>
      <c r="J10076" t="s">
        <v>769</v>
      </c>
      <c r="K10076" t="s">
        <v>643</v>
      </c>
      <c r="L10076" t="s">
        <v>527</v>
      </c>
      <c r="M10076" t="s">
        <v>751</v>
      </c>
      <c r="N10076" t="s">
        <v>140</v>
      </c>
      <c r="O10076" t="s">
        <v>1056</v>
      </c>
      <c r="P10076" t="s">
        <v>820</v>
      </c>
      <c r="Q10076" t="s">
        <v>769</v>
      </c>
      <c r="R10076" t="s">
        <v>140</v>
      </c>
      <c r="S10076" t="s">
        <v>140</v>
      </c>
    </row>
    <row r="10077" spans="1:19" x14ac:dyDescent="0.35">
      <c r="A10077" t="s">
        <v>31</v>
      </c>
      <c r="B10077" t="s">
        <v>339</v>
      </c>
      <c r="C10077">
        <v>11</v>
      </c>
      <c r="D10077" t="s">
        <v>140</v>
      </c>
      <c r="E10077" t="s">
        <v>140</v>
      </c>
      <c r="F10077" t="s">
        <v>140</v>
      </c>
      <c r="G10077" t="s">
        <v>140</v>
      </c>
      <c r="H10077" t="s">
        <v>140</v>
      </c>
      <c r="I10077" t="s">
        <v>140</v>
      </c>
      <c r="J10077" t="s">
        <v>140</v>
      </c>
      <c r="K10077" t="s">
        <v>140</v>
      </c>
      <c r="L10077" t="s">
        <v>140</v>
      </c>
      <c r="M10077" t="s">
        <v>266</v>
      </c>
      <c r="N10077" t="s">
        <v>140</v>
      </c>
      <c r="O10077" t="s">
        <v>895</v>
      </c>
      <c r="P10077" t="s">
        <v>384</v>
      </c>
      <c r="Q10077" t="s">
        <v>140</v>
      </c>
      <c r="R10077" t="s">
        <v>140</v>
      </c>
      <c r="S10077" t="s">
        <v>140</v>
      </c>
    </row>
    <row r="10078" spans="1:19" x14ac:dyDescent="0.35">
      <c r="A10078" t="s">
        <v>32</v>
      </c>
      <c r="B10078" t="s">
        <v>1151</v>
      </c>
      <c r="C10078">
        <v>3047</v>
      </c>
      <c r="D10078" t="s">
        <v>501</v>
      </c>
      <c r="E10078" t="s">
        <v>973</v>
      </c>
      <c r="F10078" t="s">
        <v>915</v>
      </c>
      <c r="G10078" t="s">
        <v>1064</v>
      </c>
      <c r="H10078" t="s">
        <v>1067</v>
      </c>
      <c r="I10078" t="s">
        <v>317</v>
      </c>
      <c r="J10078" t="s">
        <v>838</v>
      </c>
      <c r="K10078" t="s">
        <v>147</v>
      </c>
      <c r="L10078" t="s">
        <v>1007</v>
      </c>
      <c r="M10078" t="s">
        <v>662</v>
      </c>
      <c r="N10078" t="s">
        <v>929</v>
      </c>
      <c r="O10078" t="s">
        <v>99</v>
      </c>
      <c r="P10078" t="s">
        <v>632</v>
      </c>
      <c r="Q10078" t="s">
        <v>903</v>
      </c>
      <c r="R10078" t="s">
        <v>1016</v>
      </c>
      <c r="S10078" t="s">
        <v>1008</v>
      </c>
    </row>
    <row r="10079" spans="1:19" x14ac:dyDescent="0.35">
      <c r="A10079" t="s">
        <v>32</v>
      </c>
      <c r="B10079" t="s">
        <v>1152</v>
      </c>
      <c r="C10079">
        <v>1518</v>
      </c>
      <c r="D10079" t="s">
        <v>1060</v>
      </c>
      <c r="E10079" t="s">
        <v>996</v>
      </c>
      <c r="F10079" t="s">
        <v>869</v>
      </c>
      <c r="G10079" t="s">
        <v>939</v>
      </c>
      <c r="H10079" t="s">
        <v>954</v>
      </c>
      <c r="I10079" t="s">
        <v>1060</v>
      </c>
      <c r="J10079" t="s">
        <v>1058</v>
      </c>
      <c r="K10079" t="s">
        <v>1020</v>
      </c>
      <c r="L10079" t="s">
        <v>1055</v>
      </c>
      <c r="M10079" t="s">
        <v>942</v>
      </c>
      <c r="N10079" t="s">
        <v>1066</v>
      </c>
      <c r="O10079" t="s">
        <v>996</v>
      </c>
      <c r="P10079" t="s">
        <v>825</v>
      </c>
      <c r="Q10079" t="s">
        <v>954</v>
      </c>
      <c r="R10079" t="s">
        <v>775</v>
      </c>
      <c r="S10079" t="s">
        <v>1022</v>
      </c>
    </row>
    <row r="10080" spans="1:19" x14ac:dyDescent="0.35">
      <c r="A10080" t="s">
        <v>32</v>
      </c>
      <c r="B10080" t="s">
        <v>339</v>
      </c>
      <c r="C10080">
        <v>356</v>
      </c>
      <c r="D10080" t="s">
        <v>1046</v>
      </c>
      <c r="E10080" t="s">
        <v>1060</v>
      </c>
      <c r="F10080" t="s">
        <v>1048</v>
      </c>
      <c r="G10080" t="s">
        <v>1019</v>
      </c>
      <c r="H10080" t="s">
        <v>1048</v>
      </c>
      <c r="I10080" t="s">
        <v>1047</v>
      </c>
      <c r="J10080" t="s">
        <v>1048</v>
      </c>
      <c r="K10080" t="s">
        <v>1007</v>
      </c>
      <c r="L10080" t="s">
        <v>1009</v>
      </c>
      <c r="M10080" t="s">
        <v>1065</v>
      </c>
      <c r="N10080" t="s">
        <v>996</v>
      </c>
      <c r="O10080" t="s">
        <v>1045</v>
      </c>
      <c r="P10080" t="s">
        <v>156</v>
      </c>
      <c r="Q10080" t="s">
        <v>971</v>
      </c>
      <c r="R10080" t="s">
        <v>1054</v>
      </c>
      <c r="S10080" t="s">
        <v>140</v>
      </c>
    </row>
    <row r="10082" spans="1:19" x14ac:dyDescent="0.35">
      <c r="A10082" t="s">
        <v>1420</v>
      </c>
    </row>
    <row r="10083" spans="1:19" x14ac:dyDescent="0.35">
      <c r="A10083" t="s">
        <v>2</v>
      </c>
      <c r="B10083" t="s">
        <v>1164</v>
      </c>
      <c r="C10083" t="s">
        <v>3</v>
      </c>
      <c r="D10083" t="s">
        <v>1404</v>
      </c>
      <c r="E10083" t="s">
        <v>1405</v>
      </c>
      <c r="F10083" t="s">
        <v>1406</v>
      </c>
      <c r="G10083" t="s">
        <v>1407</v>
      </c>
      <c r="H10083" t="s">
        <v>1408</v>
      </c>
      <c r="I10083" t="s">
        <v>1409</v>
      </c>
      <c r="J10083" t="s">
        <v>1410</v>
      </c>
      <c r="K10083" t="s">
        <v>1411</v>
      </c>
      <c r="L10083" t="s">
        <v>1412</v>
      </c>
      <c r="M10083" t="s">
        <v>1413</v>
      </c>
      <c r="N10083" t="s">
        <v>1414</v>
      </c>
      <c r="O10083" t="s">
        <v>1415</v>
      </c>
      <c r="P10083" t="s">
        <v>1416</v>
      </c>
      <c r="Q10083" t="s">
        <v>1032</v>
      </c>
      <c r="R10083" t="s">
        <v>1042</v>
      </c>
      <c r="S10083" t="s">
        <v>136</v>
      </c>
    </row>
    <row r="10084" spans="1:19" x14ac:dyDescent="0.35">
      <c r="A10084" t="s">
        <v>8</v>
      </c>
      <c r="B10084" t="s">
        <v>1165</v>
      </c>
      <c r="C10084">
        <v>69</v>
      </c>
      <c r="D10084" t="s">
        <v>293</v>
      </c>
      <c r="E10084" t="s">
        <v>157</v>
      </c>
      <c r="F10084" t="s">
        <v>123</v>
      </c>
      <c r="G10084" t="s">
        <v>973</v>
      </c>
      <c r="H10084" t="s">
        <v>1065</v>
      </c>
      <c r="I10084" t="s">
        <v>517</v>
      </c>
      <c r="J10084" t="s">
        <v>123</v>
      </c>
      <c r="K10084" t="s">
        <v>937</v>
      </c>
      <c r="L10084" t="s">
        <v>996</v>
      </c>
      <c r="M10084" t="s">
        <v>603</v>
      </c>
      <c r="N10084" t="s">
        <v>1057</v>
      </c>
      <c r="O10084" t="s">
        <v>147</v>
      </c>
      <c r="P10084" t="s">
        <v>449</v>
      </c>
      <c r="Q10084" t="s">
        <v>973</v>
      </c>
      <c r="R10084" t="s">
        <v>140</v>
      </c>
      <c r="S10084" t="s">
        <v>140</v>
      </c>
    </row>
    <row r="10085" spans="1:19" x14ac:dyDescent="0.35">
      <c r="A10085" t="s">
        <v>8</v>
      </c>
      <c r="B10085" t="s">
        <v>1166</v>
      </c>
      <c r="C10085">
        <v>135</v>
      </c>
      <c r="D10085" t="s">
        <v>1018</v>
      </c>
      <c r="E10085" t="s">
        <v>345</v>
      </c>
      <c r="F10085" t="s">
        <v>1061</v>
      </c>
      <c r="G10085" t="s">
        <v>1046</v>
      </c>
      <c r="H10085" t="s">
        <v>99</v>
      </c>
      <c r="I10085" t="s">
        <v>1102</v>
      </c>
      <c r="J10085" t="s">
        <v>1007</v>
      </c>
      <c r="K10085" t="s">
        <v>999</v>
      </c>
      <c r="L10085" t="s">
        <v>1046</v>
      </c>
      <c r="M10085" t="s">
        <v>95</v>
      </c>
      <c r="N10085" t="s">
        <v>345</v>
      </c>
      <c r="O10085" t="s">
        <v>824</v>
      </c>
      <c r="P10085" t="s">
        <v>547</v>
      </c>
      <c r="Q10085" t="s">
        <v>1048</v>
      </c>
      <c r="R10085" t="s">
        <v>140</v>
      </c>
      <c r="S10085" t="s">
        <v>1019</v>
      </c>
    </row>
    <row r="10086" spans="1:19" x14ac:dyDescent="0.35">
      <c r="A10086" t="s">
        <v>9</v>
      </c>
      <c r="B10086" t="s">
        <v>1165</v>
      </c>
      <c r="C10086">
        <v>99</v>
      </c>
      <c r="D10086" t="s">
        <v>1050</v>
      </c>
      <c r="E10086" t="s">
        <v>977</v>
      </c>
      <c r="F10086" t="s">
        <v>869</v>
      </c>
      <c r="G10086" t="s">
        <v>1050</v>
      </c>
      <c r="H10086" t="s">
        <v>1003</v>
      </c>
      <c r="I10086" t="s">
        <v>394</v>
      </c>
      <c r="J10086" t="s">
        <v>801</v>
      </c>
      <c r="K10086" t="s">
        <v>801</v>
      </c>
      <c r="L10086" t="s">
        <v>875</v>
      </c>
      <c r="M10086" t="s">
        <v>462</v>
      </c>
      <c r="N10086" t="s">
        <v>1056</v>
      </c>
      <c r="O10086" t="s">
        <v>950</v>
      </c>
      <c r="P10086" t="s">
        <v>957</v>
      </c>
      <c r="Q10086" t="s">
        <v>940</v>
      </c>
      <c r="R10086" t="s">
        <v>140</v>
      </c>
      <c r="S10086" t="s">
        <v>140</v>
      </c>
    </row>
    <row r="10087" spans="1:19" x14ac:dyDescent="0.35">
      <c r="A10087" t="s">
        <v>9</v>
      </c>
      <c r="B10087" t="s">
        <v>1166</v>
      </c>
      <c r="C10087">
        <v>102</v>
      </c>
      <c r="D10087" t="s">
        <v>1064</v>
      </c>
      <c r="E10087" t="s">
        <v>903</v>
      </c>
      <c r="F10087" t="s">
        <v>996</v>
      </c>
      <c r="G10087" t="s">
        <v>869</v>
      </c>
      <c r="H10087" t="s">
        <v>664</v>
      </c>
      <c r="I10087" t="s">
        <v>869</v>
      </c>
      <c r="J10087" t="s">
        <v>954</v>
      </c>
      <c r="K10087" t="s">
        <v>1064</v>
      </c>
      <c r="L10087" t="s">
        <v>1055</v>
      </c>
      <c r="M10087" t="s">
        <v>1018</v>
      </c>
      <c r="N10087" t="s">
        <v>1007</v>
      </c>
      <c r="O10087" t="s">
        <v>1020</v>
      </c>
      <c r="P10087" t="s">
        <v>989</v>
      </c>
      <c r="Q10087" t="s">
        <v>1063</v>
      </c>
      <c r="R10087" t="s">
        <v>140</v>
      </c>
      <c r="S10087" t="s">
        <v>140</v>
      </c>
    </row>
    <row r="10088" spans="1:19" x14ac:dyDescent="0.35">
      <c r="A10088" t="s">
        <v>10</v>
      </c>
      <c r="B10088" t="s">
        <v>1165</v>
      </c>
      <c r="C10088">
        <v>80</v>
      </c>
      <c r="D10088" t="s">
        <v>875</v>
      </c>
      <c r="E10088" t="s">
        <v>937</v>
      </c>
      <c r="F10088" t="s">
        <v>1072</v>
      </c>
      <c r="G10088" t="s">
        <v>1053</v>
      </c>
      <c r="H10088" t="s">
        <v>1050</v>
      </c>
      <c r="I10088" t="s">
        <v>977</v>
      </c>
      <c r="J10088" t="s">
        <v>1051</v>
      </c>
      <c r="K10088" t="s">
        <v>1053</v>
      </c>
      <c r="L10088" t="s">
        <v>1023</v>
      </c>
      <c r="M10088" t="s">
        <v>346</v>
      </c>
      <c r="N10088" t="s">
        <v>1073</v>
      </c>
      <c r="O10088" t="s">
        <v>1068</v>
      </c>
      <c r="P10088" t="s">
        <v>496</v>
      </c>
      <c r="Q10088" t="s">
        <v>1013</v>
      </c>
      <c r="R10088" t="s">
        <v>1066</v>
      </c>
      <c r="S10088" t="s">
        <v>140</v>
      </c>
    </row>
    <row r="10089" spans="1:19" x14ac:dyDescent="0.35">
      <c r="A10089" t="s">
        <v>10</v>
      </c>
      <c r="B10089" t="s">
        <v>1166</v>
      </c>
      <c r="C10089">
        <v>128</v>
      </c>
      <c r="D10089" t="s">
        <v>954</v>
      </c>
      <c r="E10089" t="s">
        <v>949</v>
      </c>
      <c r="F10089" t="s">
        <v>1043</v>
      </c>
      <c r="G10089" t="s">
        <v>140</v>
      </c>
      <c r="H10089" t="s">
        <v>1066</v>
      </c>
      <c r="I10089" t="s">
        <v>1057</v>
      </c>
      <c r="J10089" t="s">
        <v>1014</v>
      </c>
      <c r="K10089" t="s">
        <v>664</v>
      </c>
      <c r="L10089" t="s">
        <v>1050</v>
      </c>
      <c r="M10089" t="s">
        <v>1049</v>
      </c>
      <c r="N10089" t="s">
        <v>1018</v>
      </c>
      <c r="O10089" t="s">
        <v>1061</v>
      </c>
      <c r="P10089" t="s">
        <v>44</v>
      </c>
      <c r="Q10089" t="s">
        <v>1009</v>
      </c>
      <c r="R10089" t="s">
        <v>949</v>
      </c>
      <c r="S10089" t="s">
        <v>140</v>
      </c>
    </row>
    <row r="10090" spans="1:19" x14ac:dyDescent="0.35">
      <c r="A10090" t="s">
        <v>11</v>
      </c>
      <c r="B10090" t="s">
        <v>1165</v>
      </c>
      <c r="C10090">
        <v>87</v>
      </c>
      <c r="D10090" t="s">
        <v>1067</v>
      </c>
      <c r="E10090" t="s">
        <v>917</v>
      </c>
      <c r="F10090" t="s">
        <v>733</v>
      </c>
      <c r="G10090" t="s">
        <v>1050</v>
      </c>
      <c r="H10090" t="s">
        <v>952</v>
      </c>
      <c r="I10090" t="s">
        <v>1023</v>
      </c>
      <c r="J10090" t="s">
        <v>1055</v>
      </c>
      <c r="K10090" t="s">
        <v>117</v>
      </c>
      <c r="L10090" t="s">
        <v>1017</v>
      </c>
      <c r="M10090" t="s">
        <v>467</v>
      </c>
      <c r="N10090" t="s">
        <v>140</v>
      </c>
      <c r="O10090" t="s">
        <v>91</v>
      </c>
      <c r="P10090" t="s">
        <v>629</v>
      </c>
      <c r="Q10090" t="s">
        <v>1020</v>
      </c>
      <c r="R10090" t="s">
        <v>1054</v>
      </c>
      <c r="S10090" t="s">
        <v>140</v>
      </c>
    </row>
    <row r="10091" spans="1:19" x14ac:dyDescent="0.35">
      <c r="A10091" t="s">
        <v>11</v>
      </c>
      <c r="B10091" t="s">
        <v>1166</v>
      </c>
      <c r="C10091">
        <v>119</v>
      </c>
      <c r="D10091" t="s">
        <v>1052</v>
      </c>
      <c r="E10091" t="s">
        <v>950</v>
      </c>
      <c r="F10091" t="s">
        <v>1007</v>
      </c>
      <c r="G10091" t="s">
        <v>775</v>
      </c>
      <c r="H10091" t="s">
        <v>515</v>
      </c>
      <c r="I10091" t="s">
        <v>1004</v>
      </c>
      <c r="J10091" t="s">
        <v>1048</v>
      </c>
      <c r="K10091" t="s">
        <v>940</v>
      </c>
      <c r="L10091" t="s">
        <v>140</v>
      </c>
      <c r="M10091" t="s">
        <v>1018</v>
      </c>
      <c r="N10091" t="s">
        <v>940</v>
      </c>
      <c r="O10091" t="s">
        <v>1018</v>
      </c>
      <c r="P10091" t="s">
        <v>1155</v>
      </c>
      <c r="Q10091" t="s">
        <v>1018</v>
      </c>
      <c r="R10091" t="s">
        <v>140</v>
      </c>
      <c r="S10091" t="s">
        <v>140</v>
      </c>
    </row>
    <row r="10092" spans="1:19" x14ac:dyDescent="0.35">
      <c r="A10092" t="s">
        <v>12</v>
      </c>
      <c r="B10092" t="s">
        <v>1165</v>
      </c>
      <c r="C10092">
        <v>12</v>
      </c>
      <c r="D10092" t="s">
        <v>929</v>
      </c>
      <c r="E10092" t="s">
        <v>147</v>
      </c>
      <c r="F10092" t="s">
        <v>929</v>
      </c>
      <c r="G10092" t="s">
        <v>140</v>
      </c>
      <c r="H10092" t="s">
        <v>140</v>
      </c>
      <c r="I10092" t="s">
        <v>140</v>
      </c>
      <c r="J10092" t="s">
        <v>140</v>
      </c>
      <c r="K10092" t="s">
        <v>140</v>
      </c>
      <c r="L10092" t="s">
        <v>140</v>
      </c>
      <c r="M10092" t="s">
        <v>38</v>
      </c>
      <c r="N10092" t="s">
        <v>140</v>
      </c>
      <c r="O10092" t="s">
        <v>929</v>
      </c>
      <c r="P10092" t="s">
        <v>773</v>
      </c>
      <c r="Q10092" t="s">
        <v>140</v>
      </c>
      <c r="R10092" t="s">
        <v>140</v>
      </c>
      <c r="S10092" t="s">
        <v>140</v>
      </c>
    </row>
    <row r="10093" spans="1:19" x14ac:dyDescent="0.35">
      <c r="A10093" t="s">
        <v>12</v>
      </c>
      <c r="B10093" t="s">
        <v>1166</v>
      </c>
      <c r="C10093">
        <v>197</v>
      </c>
      <c r="D10093" t="s">
        <v>1053</v>
      </c>
      <c r="E10093" t="s">
        <v>716</v>
      </c>
      <c r="F10093" t="s">
        <v>103</v>
      </c>
      <c r="G10093" t="s">
        <v>977</v>
      </c>
      <c r="H10093" t="s">
        <v>131</v>
      </c>
      <c r="I10093" t="s">
        <v>646</v>
      </c>
      <c r="J10093" t="s">
        <v>97</v>
      </c>
      <c r="K10093" t="s">
        <v>476</v>
      </c>
      <c r="L10093" t="s">
        <v>838</v>
      </c>
      <c r="M10093" t="s">
        <v>991</v>
      </c>
      <c r="N10093" t="s">
        <v>1059</v>
      </c>
      <c r="O10093" t="s">
        <v>517</v>
      </c>
      <c r="P10093" t="s">
        <v>328</v>
      </c>
      <c r="Q10093" t="s">
        <v>988</v>
      </c>
      <c r="R10093" t="s">
        <v>140</v>
      </c>
      <c r="S10093" t="s">
        <v>140</v>
      </c>
    </row>
    <row r="10094" spans="1:19" x14ac:dyDescent="0.35">
      <c r="A10094" t="s">
        <v>13</v>
      </c>
      <c r="B10094" t="s">
        <v>1165</v>
      </c>
      <c r="C10094">
        <v>6</v>
      </c>
      <c r="D10094" t="s">
        <v>140</v>
      </c>
      <c r="E10094" t="s">
        <v>140</v>
      </c>
      <c r="F10094" t="s">
        <v>140</v>
      </c>
      <c r="G10094" t="s">
        <v>140</v>
      </c>
      <c r="H10094" t="s">
        <v>614</v>
      </c>
      <c r="I10094" t="s">
        <v>614</v>
      </c>
      <c r="J10094" t="s">
        <v>140</v>
      </c>
      <c r="K10094" t="s">
        <v>614</v>
      </c>
      <c r="L10094" t="s">
        <v>140</v>
      </c>
      <c r="M10094" t="s">
        <v>799</v>
      </c>
      <c r="N10094" t="s">
        <v>140</v>
      </c>
      <c r="O10094" t="s">
        <v>381</v>
      </c>
      <c r="P10094" t="s">
        <v>798</v>
      </c>
      <c r="Q10094" t="s">
        <v>614</v>
      </c>
      <c r="R10094" t="s">
        <v>140</v>
      </c>
      <c r="S10094" t="s">
        <v>140</v>
      </c>
    </row>
    <row r="10095" spans="1:19" x14ac:dyDescent="0.35">
      <c r="A10095" t="s">
        <v>13</v>
      </c>
      <c r="B10095" t="s">
        <v>1166</v>
      </c>
      <c r="C10095">
        <v>199</v>
      </c>
      <c r="D10095" t="s">
        <v>89</v>
      </c>
      <c r="E10095" t="s">
        <v>1049</v>
      </c>
      <c r="F10095" t="s">
        <v>973</v>
      </c>
      <c r="G10095" t="s">
        <v>733</v>
      </c>
      <c r="H10095" t="s">
        <v>875</v>
      </c>
      <c r="I10095" t="s">
        <v>756</v>
      </c>
      <c r="J10095" t="s">
        <v>1062</v>
      </c>
      <c r="K10095" t="s">
        <v>115</v>
      </c>
      <c r="L10095" t="s">
        <v>838</v>
      </c>
      <c r="M10095" t="s">
        <v>538</v>
      </c>
      <c r="N10095" t="s">
        <v>660</v>
      </c>
      <c r="O10095" t="s">
        <v>1071</v>
      </c>
      <c r="P10095" t="s">
        <v>383</v>
      </c>
      <c r="Q10095" t="s">
        <v>919</v>
      </c>
      <c r="R10095" t="s">
        <v>1010</v>
      </c>
      <c r="S10095" t="s">
        <v>140</v>
      </c>
    </row>
    <row r="10096" spans="1:19" x14ac:dyDescent="0.35">
      <c r="A10096" t="s">
        <v>14</v>
      </c>
      <c r="B10096" t="s">
        <v>1165</v>
      </c>
      <c r="C10096">
        <v>52</v>
      </c>
      <c r="D10096" t="s">
        <v>592</v>
      </c>
      <c r="E10096" t="s">
        <v>117</v>
      </c>
      <c r="F10096" t="s">
        <v>1047</v>
      </c>
      <c r="G10096" t="s">
        <v>869</v>
      </c>
      <c r="H10096" t="s">
        <v>1057</v>
      </c>
      <c r="I10096" t="s">
        <v>97</v>
      </c>
      <c r="J10096" t="s">
        <v>755</v>
      </c>
      <c r="K10096" t="s">
        <v>105</v>
      </c>
      <c r="L10096" t="s">
        <v>869</v>
      </c>
      <c r="M10096" t="s">
        <v>685</v>
      </c>
      <c r="N10096" t="s">
        <v>1154</v>
      </c>
      <c r="O10096" t="s">
        <v>543</v>
      </c>
      <c r="P10096" t="s">
        <v>529</v>
      </c>
      <c r="Q10096" t="s">
        <v>939</v>
      </c>
      <c r="R10096" t="s">
        <v>140</v>
      </c>
      <c r="S10096" t="s">
        <v>140</v>
      </c>
    </row>
    <row r="10097" spans="1:19" x14ac:dyDescent="0.35">
      <c r="A10097" t="s">
        <v>14</v>
      </c>
      <c r="B10097" t="s">
        <v>1166</v>
      </c>
      <c r="C10097">
        <v>150</v>
      </c>
      <c r="D10097" t="s">
        <v>147</v>
      </c>
      <c r="E10097" t="s">
        <v>893</v>
      </c>
      <c r="F10097" t="s">
        <v>317</v>
      </c>
      <c r="G10097" t="s">
        <v>317</v>
      </c>
      <c r="H10097" t="s">
        <v>1056</v>
      </c>
      <c r="I10097" t="s">
        <v>147</v>
      </c>
      <c r="J10097" t="s">
        <v>1018</v>
      </c>
      <c r="K10097" t="s">
        <v>147</v>
      </c>
      <c r="L10097" t="s">
        <v>1070</v>
      </c>
      <c r="M10097" t="s">
        <v>527</v>
      </c>
      <c r="N10097" t="s">
        <v>915</v>
      </c>
      <c r="O10097" t="s">
        <v>788</v>
      </c>
      <c r="P10097" t="s">
        <v>384</v>
      </c>
      <c r="Q10097" t="s">
        <v>953</v>
      </c>
      <c r="R10097" t="s">
        <v>1010</v>
      </c>
      <c r="S10097" t="s">
        <v>140</v>
      </c>
    </row>
    <row r="10098" spans="1:19" x14ac:dyDescent="0.35">
      <c r="A10098" t="s">
        <v>15</v>
      </c>
      <c r="B10098" t="s">
        <v>1165</v>
      </c>
      <c r="C10098">
        <v>90</v>
      </c>
      <c r="D10098" t="s">
        <v>1023</v>
      </c>
      <c r="E10098" t="s">
        <v>915</v>
      </c>
      <c r="F10098" t="s">
        <v>103</v>
      </c>
      <c r="G10098" t="s">
        <v>1017</v>
      </c>
      <c r="H10098" t="s">
        <v>988</v>
      </c>
      <c r="I10098" t="s">
        <v>515</v>
      </c>
      <c r="J10098" t="s">
        <v>664</v>
      </c>
      <c r="K10098" t="s">
        <v>1051</v>
      </c>
      <c r="L10098" t="s">
        <v>919</v>
      </c>
      <c r="M10098" t="s">
        <v>588</v>
      </c>
      <c r="N10098" t="s">
        <v>660</v>
      </c>
      <c r="O10098" t="s">
        <v>1047</v>
      </c>
      <c r="P10098" t="s">
        <v>160</v>
      </c>
      <c r="Q10098" t="s">
        <v>950</v>
      </c>
      <c r="R10098" t="s">
        <v>140</v>
      </c>
      <c r="S10098" t="s">
        <v>140</v>
      </c>
    </row>
    <row r="10099" spans="1:19" x14ac:dyDescent="0.35">
      <c r="A10099" t="s">
        <v>15</v>
      </c>
      <c r="B10099" t="s">
        <v>1166</v>
      </c>
      <c r="C10099">
        <v>116</v>
      </c>
      <c r="D10099" t="s">
        <v>97</v>
      </c>
      <c r="E10099" t="s">
        <v>95</v>
      </c>
      <c r="F10099" t="s">
        <v>89</v>
      </c>
      <c r="G10099" t="s">
        <v>999</v>
      </c>
      <c r="H10099" t="s">
        <v>269</v>
      </c>
      <c r="I10099" t="s">
        <v>614</v>
      </c>
      <c r="J10099" t="s">
        <v>1044</v>
      </c>
      <c r="K10099" t="s">
        <v>443</v>
      </c>
      <c r="L10099" t="s">
        <v>1055</v>
      </c>
      <c r="M10099" t="s">
        <v>940</v>
      </c>
      <c r="N10099" t="s">
        <v>91</v>
      </c>
      <c r="O10099" t="s">
        <v>999</v>
      </c>
      <c r="P10099" t="s">
        <v>575</v>
      </c>
      <c r="Q10099" t="s">
        <v>345</v>
      </c>
      <c r="R10099" t="s">
        <v>1063</v>
      </c>
      <c r="S10099" t="s">
        <v>140</v>
      </c>
    </row>
    <row r="10100" spans="1:19" x14ac:dyDescent="0.35">
      <c r="A10100" t="s">
        <v>16</v>
      </c>
      <c r="B10100" t="s">
        <v>1165</v>
      </c>
      <c r="C10100">
        <v>96</v>
      </c>
      <c r="D10100" t="s">
        <v>903</v>
      </c>
      <c r="E10100" t="s">
        <v>515</v>
      </c>
      <c r="F10100" t="s">
        <v>1070</v>
      </c>
      <c r="G10100" t="s">
        <v>1013</v>
      </c>
      <c r="H10100" t="s">
        <v>1048</v>
      </c>
      <c r="I10100" t="s">
        <v>1051</v>
      </c>
      <c r="J10100" t="s">
        <v>1055</v>
      </c>
      <c r="K10100" t="s">
        <v>1055</v>
      </c>
      <c r="L10100" t="s">
        <v>1004</v>
      </c>
      <c r="M10100" t="s">
        <v>571</v>
      </c>
      <c r="N10100" t="s">
        <v>1070</v>
      </c>
      <c r="O10100" t="s">
        <v>1056</v>
      </c>
      <c r="P10100" t="s">
        <v>600</v>
      </c>
      <c r="Q10100" t="s">
        <v>1058</v>
      </c>
      <c r="R10100" t="s">
        <v>140</v>
      </c>
      <c r="S10100" t="s">
        <v>140</v>
      </c>
    </row>
    <row r="10101" spans="1:19" x14ac:dyDescent="0.35">
      <c r="A10101" t="s">
        <v>16</v>
      </c>
      <c r="B10101" t="s">
        <v>1166</v>
      </c>
      <c r="C10101">
        <v>110</v>
      </c>
      <c r="D10101" t="s">
        <v>775</v>
      </c>
      <c r="E10101" t="s">
        <v>1070</v>
      </c>
      <c r="F10101" t="s">
        <v>1043</v>
      </c>
      <c r="G10101" t="s">
        <v>775</v>
      </c>
      <c r="H10101" t="s">
        <v>1050</v>
      </c>
      <c r="I10101" t="s">
        <v>1013</v>
      </c>
      <c r="J10101" t="s">
        <v>1013</v>
      </c>
      <c r="K10101" t="s">
        <v>775</v>
      </c>
      <c r="L10101" t="s">
        <v>775</v>
      </c>
      <c r="M10101" t="s">
        <v>1070</v>
      </c>
      <c r="N10101" t="s">
        <v>140</v>
      </c>
      <c r="O10101" t="s">
        <v>1048</v>
      </c>
      <c r="P10101" t="s">
        <v>647</v>
      </c>
      <c r="Q10101" t="s">
        <v>775</v>
      </c>
      <c r="R10101" t="s">
        <v>1013</v>
      </c>
      <c r="S10101" t="s">
        <v>140</v>
      </c>
    </row>
    <row r="10102" spans="1:19" x14ac:dyDescent="0.35">
      <c r="A10102" t="s">
        <v>17</v>
      </c>
      <c r="B10102" t="s">
        <v>1165</v>
      </c>
      <c r="C10102">
        <v>108</v>
      </c>
      <c r="D10102" t="s">
        <v>875</v>
      </c>
      <c r="E10102" t="s">
        <v>1051</v>
      </c>
      <c r="F10102" t="s">
        <v>1060</v>
      </c>
      <c r="G10102" t="s">
        <v>1043</v>
      </c>
      <c r="H10102" t="s">
        <v>903</v>
      </c>
      <c r="I10102" t="s">
        <v>801</v>
      </c>
      <c r="J10102" t="s">
        <v>1003</v>
      </c>
      <c r="K10102" t="s">
        <v>769</v>
      </c>
      <c r="L10102" t="s">
        <v>1019</v>
      </c>
      <c r="M10102" t="s">
        <v>365</v>
      </c>
      <c r="N10102" t="s">
        <v>1066</v>
      </c>
      <c r="O10102" t="s">
        <v>1065</v>
      </c>
      <c r="P10102" t="s">
        <v>231</v>
      </c>
      <c r="Q10102" t="s">
        <v>1057</v>
      </c>
      <c r="R10102" t="s">
        <v>1009</v>
      </c>
      <c r="S10102" t="s">
        <v>140</v>
      </c>
    </row>
    <row r="10103" spans="1:19" x14ac:dyDescent="0.35">
      <c r="A10103" t="s">
        <v>17</v>
      </c>
      <c r="B10103" t="s">
        <v>1166</v>
      </c>
      <c r="C10103">
        <v>94</v>
      </c>
      <c r="D10103" t="s">
        <v>903</v>
      </c>
      <c r="E10103" t="s">
        <v>988</v>
      </c>
      <c r="F10103" t="s">
        <v>1065</v>
      </c>
      <c r="G10103" t="s">
        <v>515</v>
      </c>
      <c r="H10103" t="s">
        <v>875</v>
      </c>
      <c r="I10103" t="s">
        <v>125</v>
      </c>
      <c r="J10103" t="s">
        <v>527</v>
      </c>
      <c r="K10103" t="s">
        <v>574</v>
      </c>
      <c r="L10103" t="s">
        <v>1073</v>
      </c>
      <c r="M10103" t="s">
        <v>893</v>
      </c>
      <c r="N10103" t="s">
        <v>1059</v>
      </c>
      <c r="O10103" t="s">
        <v>515</v>
      </c>
      <c r="P10103" t="s">
        <v>561</v>
      </c>
      <c r="Q10103" t="s">
        <v>394</v>
      </c>
      <c r="R10103" t="s">
        <v>1054</v>
      </c>
      <c r="S10103" t="s">
        <v>140</v>
      </c>
    </row>
    <row r="10104" spans="1:19" x14ac:dyDescent="0.35">
      <c r="A10104" t="s">
        <v>18</v>
      </c>
      <c r="B10104" t="s">
        <v>1165</v>
      </c>
      <c r="C10104">
        <v>14</v>
      </c>
      <c r="D10104" t="s">
        <v>345</v>
      </c>
      <c r="E10104" t="s">
        <v>140</v>
      </c>
      <c r="F10104" t="s">
        <v>140</v>
      </c>
      <c r="G10104" t="s">
        <v>140</v>
      </c>
      <c r="H10104" t="s">
        <v>140</v>
      </c>
      <c r="I10104" t="s">
        <v>140</v>
      </c>
      <c r="J10104" t="s">
        <v>140</v>
      </c>
      <c r="K10104" t="s">
        <v>140</v>
      </c>
      <c r="L10104" t="s">
        <v>140</v>
      </c>
      <c r="M10104" t="s">
        <v>376</v>
      </c>
      <c r="N10104" t="s">
        <v>140</v>
      </c>
      <c r="O10104" t="s">
        <v>345</v>
      </c>
      <c r="P10104" t="s">
        <v>332</v>
      </c>
      <c r="Q10104" t="s">
        <v>140</v>
      </c>
      <c r="R10104" t="s">
        <v>140</v>
      </c>
      <c r="S10104" t="s">
        <v>140</v>
      </c>
    </row>
    <row r="10105" spans="1:19" x14ac:dyDescent="0.35">
      <c r="A10105" t="s">
        <v>18</v>
      </c>
      <c r="B10105" t="s">
        <v>1166</v>
      </c>
      <c r="C10105">
        <v>191</v>
      </c>
      <c r="D10105" t="s">
        <v>1067</v>
      </c>
      <c r="E10105" t="s">
        <v>1067</v>
      </c>
      <c r="F10105" t="s">
        <v>903</v>
      </c>
      <c r="G10105" t="s">
        <v>1046</v>
      </c>
      <c r="H10105" t="s">
        <v>1044</v>
      </c>
      <c r="I10105" t="s">
        <v>1062</v>
      </c>
      <c r="J10105" t="s">
        <v>875</v>
      </c>
      <c r="K10105" t="s">
        <v>664</v>
      </c>
      <c r="L10105" t="s">
        <v>515</v>
      </c>
      <c r="M10105" t="s">
        <v>101</v>
      </c>
      <c r="N10105" t="s">
        <v>515</v>
      </c>
      <c r="O10105" t="s">
        <v>967</v>
      </c>
      <c r="P10105" t="s">
        <v>233</v>
      </c>
      <c r="Q10105" t="s">
        <v>1052</v>
      </c>
      <c r="R10105" t="s">
        <v>775</v>
      </c>
      <c r="S10105" t="s">
        <v>140</v>
      </c>
    </row>
    <row r="10106" spans="1:19" x14ac:dyDescent="0.35">
      <c r="A10106" t="s">
        <v>19</v>
      </c>
      <c r="B10106" t="s">
        <v>1165</v>
      </c>
      <c r="C10106">
        <v>66</v>
      </c>
      <c r="D10106" t="s">
        <v>1004</v>
      </c>
      <c r="E10106" t="s">
        <v>1073</v>
      </c>
      <c r="F10106" t="s">
        <v>1073</v>
      </c>
      <c r="G10106" t="s">
        <v>1073</v>
      </c>
      <c r="H10106" t="s">
        <v>988</v>
      </c>
      <c r="I10106" t="s">
        <v>1060</v>
      </c>
      <c r="J10106" t="s">
        <v>1012</v>
      </c>
      <c r="K10106" t="s">
        <v>869</v>
      </c>
      <c r="L10106" t="s">
        <v>1012</v>
      </c>
      <c r="M10106" t="s">
        <v>317</v>
      </c>
      <c r="N10106" t="s">
        <v>1055</v>
      </c>
      <c r="O10106" t="s">
        <v>1067</v>
      </c>
      <c r="P10106" t="s">
        <v>82</v>
      </c>
      <c r="Q10106" t="s">
        <v>93</v>
      </c>
      <c r="R10106" t="s">
        <v>1023</v>
      </c>
      <c r="S10106" t="s">
        <v>140</v>
      </c>
    </row>
    <row r="10107" spans="1:19" x14ac:dyDescent="0.35">
      <c r="A10107" t="s">
        <v>19</v>
      </c>
      <c r="B10107" t="s">
        <v>1166</v>
      </c>
      <c r="C10107">
        <v>140</v>
      </c>
      <c r="D10107" t="s">
        <v>89</v>
      </c>
      <c r="E10107" t="s">
        <v>1023</v>
      </c>
      <c r="F10107" t="s">
        <v>1023</v>
      </c>
      <c r="G10107" t="s">
        <v>775</v>
      </c>
      <c r="H10107" t="s">
        <v>838</v>
      </c>
      <c r="I10107" t="s">
        <v>824</v>
      </c>
      <c r="J10107" t="s">
        <v>1010</v>
      </c>
      <c r="K10107" t="s">
        <v>875</v>
      </c>
      <c r="L10107" t="s">
        <v>1046</v>
      </c>
      <c r="M10107" t="s">
        <v>897</v>
      </c>
      <c r="N10107" t="s">
        <v>1061</v>
      </c>
      <c r="O10107" t="s">
        <v>1095</v>
      </c>
      <c r="P10107" t="s">
        <v>76</v>
      </c>
      <c r="Q10107" t="s">
        <v>140</v>
      </c>
      <c r="R10107" t="s">
        <v>1017</v>
      </c>
      <c r="S10107" t="s">
        <v>140</v>
      </c>
    </row>
    <row r="10108" spans="1:19" x14ac:dyDescent="0.35">
      <c r="A10108" t="s">
        <v>20</v>
      </c>
      <c r="B10108" t="s">
        <v>1165</v>
      </c>
      <c r="C10108">
        <v>117</v>
      </c>
      <c r="D10108" t="s">
        <v>1007</v>
      </c>
      <c r="E10108" t="s">
        <v>801</v>
      </c>
      <c r="F10108" t="s">
        <v>1068</v>
      </c>
      <c r="G10108" t="s">
        <v>664</v>
      </c>
      <c r="H10108" t="s">
        <v>919</v>
      </c>
      <c r="I10108" t="s">
        <v>953</v>
      </c>
      <c r="J10108" t="s">
        <v>527</v>
      </c>
      <c r="K10108" t="s">
        <v>1057</v>
      </c>
      <c r="L10108" t="s">
        <v>1060</v>
      </c>
      <c r="M10108" t="s">
        <v>93</v>
      </c>
      <c r="N10108" t="s">
        <v>1018</v>
      </c>
      <c r="O10108" t="s">
        <v>1070</v>
      </c>
      <c r="P10108" t="s">
        <v>82</v>
      </c>
      <c r="Q10108" t="s">
        <v>903</v>
      </c>
      <c r="R10108" t="s">
        <v>1008</v>
      </c>
      <c r="S10108" t="s">
        <v>140</v>
      </c>
    </row>
    <row r="10109" spans="1:19" x14ac:dyDescent="0.35">
      <c r="A10109" t="s">
        <v>20</v>
      </c>
      <c r="B10109" t="s">
        <v>1166</v>
      </c>
      <c r="C10109">
        <v>88</v>
      </c>
      <c r="D10109" t="s">
        <v>954</v>
      </c>
      <c r="E10109" t="s">
        <v>1053</v>
      </c>
      <c r="F10109" t="s">
        <v>1044</v>
      </c>
      <c r="G10109" t="s">
        <v>1043</v>
      </c>
      <c r="H10109" t="s">
        <v>950</v>
      </c>
      <c r="I10109" t="s">
        <v>1045</v>
      </c>
      <c r="J10109" t="s">
        <v>1007</v>
      </c>
      <c r="K10109" t="s">
        <v>1064</v>
      </c>
      <c r="L10109" t="s">
        <v>1054</v>
      </c>
      <c r="M10109" t="s">
        <v>1048</v>
      </c>
      <c r="N10109" t="s">
        <v>527</v>
      </c>
      <c r="O10109" t="s">
        <v>950</v>
      </c>
      <c r="P10109" t="s">
        <v>804</v>
      </c>
      <c r="Q10109" t="s">
        <v>1003</v>
      </c>
      <c r="R10109" t="s">
        <v>140</v>
      </c>
      <c r="S10109" t="s">
        <v>1051</v>
      </c>
    </row>
    <row r="10110" spans="1:19" x14ac:dyDescent="0.35">
      <c r="A10110" t="s">
        <v>21</v>
      </c>
      <c r="B10110" t="s">
        <v>1166</v>
      </c>
      <c r="C10110">
        <v>209</v>
      </c>
      <c r="D10110" t="s">
        <v>838</v>
      </c>
      <c r="E10110" t="s">
        <v>1065</v>
      </c>
      <c r="F10110" t="s">
        <v>1059</v>
      </c>
      <c r="G10110" t="s">
        <v>515</v>
      </c>
      <c r="H10110" t="s">
        <v>940</v>
      </c>
      <c r="I10110" t="s">
        <v>1047</v>
      </c>
      <c r="J10110" t="s">
        <v>1047</v>
      </c>
      <c r="K10110" t="s">
        <v>1047</v>
      </c>
      <c r="L10110" t="s">
        <v>1017</v>
      </c>
      <c r="M10110" t="s">
        <v>1013</v>
      </c>
      <c r="N10110" t="s">
        <v>1007</v>
      </c>
      <c r="O10110" t="s">
        <v>1003</v>
      </c>
      <c r="P10110" t="s">
        <v>420</v>
      </c>
      <c r="Q10110" t="s">
        <v>919</v>
      </c>
      <c r="R10110" t="s">
        <v>1013</v>
      </c>
      <c r="S10110" t="s">
        <v>140</v>
      </c>
    </row>
    <row r="10111" spans="1:19" x14ac:dyDescent="0.35">
      <c r="A10111" t="s">
        <v>22</v>
      </c>
      <c r="B10111" t="s">
        <v>1165</v>
      </c>
      <c r="C10111">
        <v>98</v>
      </c>
      <c r="D10111" t="s">
        <v>1060</v>
      </c>
      <c r="E10111" t="s">
        <v>1060</v>
      </c>
      <c r="F10111" t="s">
        <v>1007</v>
      </c>
      <c r="G10111" t="s">
        <v>1012</v>
      </c>
      <c r="H10111" t="s">
        <v>1060</v>
      </c>
      <c r="I10111" t="s">
        <v>1070</v>
      </c>
      <c r="J10111" t="s">
        <v>1014</v>
      </c>
      <c r="K10111" t="s">
        <v>1007</v>
      </c>
      <c r="L10111" t="s">
        <v>1018</v>
      </c>
      <c r="M10111" t="s">
        <v>598</v>
      </c>
      <c r="N10111" t="s">
        <v>1051</v>
      </c>
      <c r="O10111" t="s">
        <v>1070</v>
      </c>
      <c r="P10111" t="s">
        <v>362</v>
      </c>
      <c r="Q10111" t="s">
        <v>1048</v>
      </c>
      <c r="R10111" t="s">
        <v>1013</v>
      </c>
      <c r="S10111" t="s">
        <v>140</v>
      </c>
    </row>
    <row r="10112" spans="1:19" x14ac:dyDescent="0.35">
      <c r="A10112" t="s">
        <v>22</v>
      </c>
      <c r="B10112" t="s">
        <v>1166</v>
      </c>
      <c r="C10112">
        <v>111</v>
      </c>
      <c r="D10112" t="s">
        <v>1055</v>
      </c>
      <c r="E10112" t="s">
        <v>1068</v>
      </c>
      <c r="F10112" t="s">
        <v>869</v>
      </c>
      <c r="G10112" t="s">
        <v>1055</v>
      </c>
      <c r="H10112" t="s">
        <v>950</v>
      </c>
      <c r="I10112" t="s">
        <v>515</v>
      </c>
      <c r="J10112" t="s">
        <v>1021</v>
      </c>
      <c r="K10112" t="s">
        <v>733</v>
      </c>
      <c r="L10112" t="s">
        <v>1019</v>
      </c>
      <c r="M10112" t="s">
        <v>1051</v>
      </c>
      <c r="N10112" t="s">
        <v>1058</v>
      </c>
      <c r="O10112" t="s">
        <v>1052</v>
      </c>
      <c r="P10112" t="s">
        <v>670</v>
      </c>
      <c r="Q10112" t="s">
        <v>1068</v>
      </c>
      <c r="R10112" t="s">
        <v>1012</v>
      </c>
      <c r="S10112" t="s">
        <v>140</v>
      </c>
    </row>
    <row r="10113" spans="1:19" x14ac:dyDescent="0.35">
      <c r="A10113" t="s">
        <v>23</v>
      </c>
      <c r="B10113" t="s">
        <v>1165</v>
      </c>
      <c r="C10113">
        <v>86</v>
      </c>
      <c r="D10113" t="s">
        <v>129</v>
      </c>
      <c r="E10113" t="s">
        <v>527</v>
      </c>
      <c r="F10113" t="s">
        <v>1059</v>
      </c>
      <c r="G10113" t="s">
        <v>869</v>
      </c>
      <c r="H10113" t="s">
        <v>1066</v>
      </c>
      <c r="I10113" t="s">
        <v>838</v>
      </c>
      <c r="J10113" t="s">
        <v>1046</v>
      </c>
      <c r="K10113" t="s">
        <v>1003</v>
      </c>
      <c r="L10113" t="s">
        <v>1051</v>
      </c>
      <c r="M10113" t="s">
        <v>723</v>
      </c>
      <c r="N10113" t="s">
        <v>458</v>
      </c>
      <c r="O10113" t="s">
        <v>961</v>
      </c>
      <c r="P10113" t="s">
        <v>529</v>
      </c>
      <c r="Q10113" t="s">
        <v>574</v>
      </c>
      <c r="R10113" t="s">
        <v>140</v>
      </c>
      <c r="S10113" t="s">
        <v>140</v>
      </c>
    </row>
    <row r="10114" spans="1:19" x14ac:dyDescent="0.35">
      <c r="A10114" t="s">
        <v>23</v>
      </c>
      <c r="B10114" t="s">
        <v>1166</v>
      </c>
      <c r="C10114">
        <v>118</v>
      </c>
      <c r="D10114" t="s">
        <v>405</v>
      </c>
      <c r="E10114" t="s">
        <v>101</v>
      </c>
      <c r="F10114" t="s">
        <v>97</v>
      </c>
      <c r="G10114" t="s">
        <v>869</v>
      </c>
      <c r="H10114" t="s">
        <v>788</v>
      </c>
      <c r="I10114" t="s">
        <v>729</v>
      </c>
      <c r="J10114" t="s">
        <v>1053</v>
      </c>
      <c r="K10114" t="s">
        <v>967</v>
      </c>
      <c r="L10114" t="s">
        <v>1017</v>
      </c>
      <c r="M10114" t="s">
        <v>1004</v>
      </c>
      <c r="N10114" t="s">
        <v>1053</v>
      </c>
      <c r="O10114" t="s">
        <v>1049</v>
      </c>
      <c r="P10114" t="s">
        <v>377</v>
      </c>
      <c r="Q10114" t="s">
        <v>929</v>
      </c>
      <c r="R10114" t="s">
        <v>1046</v>
      </c>
      <c r="S10114" t="s">
        <v>140</v>
      </c>
    </row>
    <row r="10115" spans="1:19" x14ac:dyDescent="0.35">
      <c r="A10115" t="s">
        <v>24</v>
      </c>
      <c r="B10115" t="s">
        <v>1165</v>
      </c>
      <c r="C10115">
        <v>77</v>
      </c>
      <c r="D10115" t="s">
        <v>1012</v>
      </c>
      <c r="E10115" t="s">
        <v>1012</v>
      </c>
      <c r="F10115" t="s">
        <v>1050</v>
      </c>
      <c r="G10115" t="s">
        <v>1012</v>
      </c>
      <c r="H10115" t="s">
        <v>869</v>
      </c>
      <c r="I10115" t="s">
        <v>1056</v>
      </c>
      <c r="J10115" t="s">
        <v>1060</v>
      </c>
      <c r="K10115" t="s">
        <v>950</v>
      </c>
      <c r="L10115" t="s">
        <v>875</v>
      </c>
      <c r="M10115" t="s">
        <v>117</v>
      </c>
      <c r="N10115" t="s">
        <v>1050</v>
      </c>
      <c r="O10115" t="s">
        <v>1004</v>
      </c>
      <c r="P10115" t="s">
        <v>143</v>
      </c>
      <c r="Q10115" t="s">
        <v>954</v>
      </c>
      <c r="R10115" t="s">
        <v>140</v>
      </c>
      <c r="S10115" t="s">
        <v>140</v>
      </c>
    </row>
    <row r="10116" spans="1:19" x14ac:dyDescent="0.35">
      <c r="A10116" t="s">
        <v>24</v>
      </c>
      <c r="B10116" t="s">
        <v>1166</v>
      </c>
      <c r="C10116">
        <v>130</v>
      </c>
      <c r="D10116" t="s">
        <v>1003</v>
      </c>
      <c r="E10116" t="s">
        <v>1023</v>
      </c>
      <c r="F10116" t="s">
        <v>1070</v>
      </c>
      <c r="G10116" t="s">
        <v>1043</v>
      </c>
      <c r="H10116" t="s">
        <v>954</v>
      </c>
      <c r="I10116" t="s">
        <v>769</v>
      </c>
      <c r="J10116" t="s">
        <v>458</v>
      </c>
      <c r="K10116" t="s">
        <v>1064</v>
      </c>
      <c r="L10116" t="s">
        <v>1054</v>
      </c>
      <c r="M10116" t="s">
        <v>1019</v>
      </c>
      <c r="N10116" t="s">
        <v>515</v>
      </c>
      <c r="O10116" t="s">
        <v>1064</v>
      </c>
      <c r="P10116" t="s">
        <v>468</v>
      </c>
      <c r="Q10116" t="s">
        <v>1062</v>
      </c>
      <c r="R10116" t="s">
        <v>1020</v>
      </c>
      <c r="S10116" t="s">
        <v>1063</v>
      </c>
    </row>
    <row r="10117" spans="1:19" x14ac:dyDescent="0.35">
      <c r="A10117" t="s">
        <v>25</v>
      </c>
      <c r="B10117" t="s">
        <v>1165</v>
      </c>
      <c r="C10117">
        <v>87</v>
      </c>
      <c r="D10117" t="s">
        <v>1058</v>
      </c>
      <c r="E10117" t="s">
        <v>996</v>
      </c>
      <c r="F10117" t="s">
        <v>1073</v>
      </c>
      <c r="G10117" t="s">
        <v>1008</v>
      </c>
      <c r="H10117" t="s">
        <v>1050</v>
      </c>
      <c r="I10117" t="s">
        <v>1008</v>
      </c>
      <c r="J10117" t="s">
        <v>940</v>
      </c>
      <c r="K10117" t="s">
        <v>940</v>
      </c>
      <c r="L10117" t="s">
        <v>1054</v>
      </c>
      <c r="M10117" t="s">
        <v>913</v>
      </c>
      <c r="N10117" t="s">
        <v>940</v>
      </c>
      <c r="O10117" t="s">
        <v>775</v>
      </c>
      <c r="P10117" t="s">
        <v>946</v>
      </c>
      <c r="Q10117" t="s">
        <v>1098</v>
      </c>
      <c r="R10117" t="s">
        <v>140</v>
      </c>
      <c r="S10117" t="s">
        <v>140</v>
      </c>
    </row>
    <row r="10118" spans="1:19" x14ac:dyDescent="0.35">
      <c r="A10118" t="s">
        <v>25</v>
      </c>
      <c r="B10118" t="s">
        <v>1166</v>
      </c>
      <c r="C10118">
        <v>116</v>
      </c>
      <c r="D10118" t="s">
        <v>875</v>
      </c>
      <c r="E10118" t="s">
        <v>996</v>
      </c>
      <c r="F10118" t="s">
        <v>1056</v>
      </c>
      <c r="G10118" t="s">
        <v>1073</v>
      </c>
      <c r="H10118" t="s">
        <v>458</v>
      </c>
      <c r="I10118" t="s">
        <v>1045</v>
      </c>
      <c r="J10118" t="s">
        <v>971</v>
      </c>
      <c r="K10118" t="s">
        <v>950</v>
      </c>
      <c r="L10118" t="s">
        <v>875</v>
      </c>
      <c r="M10118" t="s">
        <v>1010</v>
      </c>
      <c r="N10118" t="s">
        <v>919</v>
      </c>
      <c r="O10118" t="s">
        <v>1047</v>
      </c>
      <c r="P10118" t="s">
        <v>680</v>
      </c>
      <c r="Q10118" t="s">
        <v>1057</v>
      </c>
      <c r="R10118" t="s">
        <v>1063</v>
      </c>
      <c r="S10118" t="s">
        <v>140</v>
      </c>
    </row>
    <row r="10119" spans="1:19" x14ac:dyDescent="0.35">
      <c r="A10119" t="s">
        <v>26</v>
      </c>
      <c r="B10119" t="s">
        <v>1165</v>
      </c>
      <c r="C10119">
        <v>96</v>
      </c>
      <c r="D10119" t="s">
        <v>1070</v>
      </c>
      <c r="E10119" t="s">
        <v>1070</v>
      </c>
      <c r="F10119" t="s">
        <v>1070</v>
      </c>
      <c r="G10119" t="s">
        <v>1018</v>
      </c>
      <c r="H10119" t="s">
        <v>458</v>
      </c>
      <c r="I10119" t="s">
        <v>125</v>
      </c>
      <c r="J10119" t="s">
        <v>87</v>
      </c>
      <c r="K10119" t="s">
        <v>1065</v>
      </c>
      <c r="L10119" t="s">
        <v>1017</v>
      </c>
      <c r="M10119" t="s">
        <v>199</v>
      </c>
      <c r="N10119" t="s">
        <v>1062</v>
      </c>
      <c r="O10119" t="s">
        <v>875</v>
      </c>
      <c r="P10119" t="s">
        <v>817</v>
      </c>
      <c r="Q10119" t="s">
        <v>1007</v>
      </c>
      <c r="R10119" t="s">
        <v>140</v>
      </c>
      <c r="S10119" t="s">
        <v>140</v>
      </c>
    </row>
    <row r="10120" spans="1:19" x14ac:dyDescent="0.35">
      <c r="A10120" t="s">
        <v>26</v>
      </c>
      <c r="B10120" t="s">
        <v>1166</v>
      </c>
      <c r="C10120">
        <v>105</v>
      </c>
      <c r="D10120" t="s">
        <v>1046</v>
      </c>
      <c r="E10120" t="s">
        <v>660</v>
      </c>
      <c r="F10120" t="s">
        <v>869</v>
      </c>
      <c r="G10120" t="s">
        <v>954</v>
      </c>
      <c r="H10120" t="s">
        <v>1046</v>
      </c>
      <c r="I10120" t="s">
        <v>1044</v>
      </c>
      <c r="J10120" t="s">
        <v>660</v>
      </c>
      <c r="K10120" t="s">
        <v>801</v>
      </c>
      <c r="L10120" t="s">
        <v>869</v>
      </c>
      <c r="M10120" t="s">
        <v>999</v>
      </c>
      <c r="N10120" t="s">
        <v>125</v>
      </c>
      <c r="O10120" t="s">
        <v>1053</v>
      </c>
      <c r="P10120" t="s">
        <v>622</v>
      </c>
      <c r="Q10120" t="s">
        <v>996</v>
      </c>
      <c r="R10120" t="s">
        <v>140</v>
      </c>
      <c r="S10120" t="s">
        <v>140</v>
      </c>
    </row>
    <row r="10121" spans="1:19" x14ac:dyDescent="0.35">
      <c r="A10121" t="s">
        <v>27</v>
      </c>
      <c r="B10121" t="s">
        <v>1165</v>
      </c>
      <c r="C10121">
        <v>100</v>
      </c>
      <c r="D10121" t="s">
        <v>515</v>
      </c>
      <c r="E10121" t="s">
        <v>515</v>
      </c>
      <c r="F10121" t="s">
        <v>1060</v>
      </c>
      <c r="G10121" t="s">
        <v>1060</v>
      </c>
      <c r="H10121" t="s">
        <v>1050</v>
      </c>
      <c r="I10121" t="s">
        <v>1064</v>
      </c>
      <c r="J10121" t="s">
        <v>1065</v>
      </c>
      <c r="K10121" t="s">
        <v>1073</v>
      </c>
      <c r="L10121" t="s">
        <v>1046</v>
      </c>
      <c r="M10121" t="s">
        <v>462</v>
      </c>
      <c r="N10121" t="s">
        <v>1050</v>
      </c>
      <c r="O10121" t="s">
        <v>940</v>
      </c>
      <c r="P10121" t="s">
        <v>587</v>
      </c>
      <c r="Q10121" t="s">
        <v>1013</v>
      </c>
      <c r="R10121" t="s">
        <v>1016</v>
      </c>
      <c r="S10121" t="s">
        <v>140</v>
      </c>
    </row>
    <row r="10122" spans="1:19" x14ac:dyDescent="0.35">
      <c r="A10122" t="s">
        <v>27</v>
      </c>
      <c r="B10122" t="s">
        <v>1166</v>
      </c>
      <c r="C10122">
        <v>104</v>
      </c>
      <c r="D10122" t="s">
        <v>775</v>
      </c>
      <c r="E10122" t="s">
        <v>140</v>
      </c>
      <c r="F10122" t="s">
        <v>954</v>
      </c>
      <c r="G10122" t="s">
        <v>140</v>
      </c>
      <c r="H10122" t="s">
        <v>1021</v>
      </c>
      <c r="I10122" t="s">
        <v>1021</v>
      </c>
      <c r="J10122" t="s">
        <v>140</v>
      </c>
      <c r="K10122" t="s">
        <v>140</v>
      </c>
      <c r="L10122" t="s">
        <v>140</v>
      </c>
      <c r="M10122" t="s">
        <v>1056</v>
      </c>
      <c r="N10122" t="s">
        <v>140</v>
      </c>
      <c r="O10122" t="s">
        <v>1048</v>
      </c>
      <c r="P10122" t="s">
        <v>936</v>
      </c>
      <c r="Q10122" t="s">
        <v>1021</v>
      </c>
      <c r="R10122" t="s">
        <v>1019</v>
      </c>
      <c r="S10122" t="s">
        <v>140</v>
      </c>
    </row>
    <row r="10123" spans="1:19" x14ac:dyDescent="0.35">
      <c r="A10123" t="s">
        <v>28</v>
      </c>
      <c r="B10123" t="s">
        <v>1165</v>
      </c>
      <c r="C10123">
        <v>85</v>
      </c>
      <c r="D10123" t="s">
        <v>107</v>
      </c>
      <c r="E10123" t="s">
        <v>967</v>
      </c>
      <c r="F10123" t="s">
        <v>345</v>
      </c>
      <c r="G10123" t="s">
        <v>1004</v>
      </c>
      <c r="H10123" t="s">
        <v>515</v>
      </c>
      <c r="I10123" t="s">
        <v>87</v>
      </c>
      <c r="J10123" t="s">
        <v>996</v>
      </c>
      <c r="K10123" t="s">
        <v>103</v>
      </c>
      <c r="L10123" t="s">
        <v>1012</v>
      </c>
      <c r="M10123" t="s">
        <v>289</v>
      </c>
      <c r="N10123" t="s">
        <v>1070</v>
      </c>
      <c r="O10123" t="s">
        <v>515</v>
      </c>
      <c r="P10123" t="s">
        <v>891</v>
      </c>
      <c r="Q10123" t="s">
        <v>660</v>
      </c>
      <c r="R10123" t="s">
        <v>140</v>
      </c>
      <c r="S10123" t="s">
        <v>140</v>
      </c>
    </row>
    <row r="10124" spans="1:19" x14ac:dyDescent="0.35">
      <c r="A10124" t="s">
        <v>28</v>
      </c>
      <c r="B10124" t="s">
        <v>1166</v>
      </c>
      <c r="C10124">
        <v>122</v>
      </c>
      <c r="D10124" t="s">
        <v>1068</v>
      </c>
      <c r="E10124" t="s">
        <v>1062</v>
      </c>
      <c r="F10124" t="s">
        <v>1056</v>
      </c>
      <c r="G10124" t="s">
        <v>1058</v>
      </c>
      <c r="H10124" t="s">
        <v>574</v>
      </c>
      <c r="I10124" t="s">
        <v>99</v>
      </c>
      <c r="J10124" t="s">
        <v>1068</v>
      </c>
      <c r="K10124" t="s">
        <v>983</v>
      </c>
      <c r="L10124" t="s">
        <v>1009</v>
      </c>
      <c r="M10124" t="s">
        <v>1051</v>
      </c>
      <c r="N10124" t="s">
        <v>1053</v>
      </c>
      <c r="O10124" t="s">
        <v>940</v>
      </c>
      <c r="P10124" t="s">
        <v>400</v>
      </c>
      <c r="Q10124" t="s">
        <v>660</v>
      </c>
      <c r="R10124" t="s">
        <v>1021</v>
      </c>
      <c r="S10124" t="s">
        <v>1009</v>
      </c>
    </row>
    <row r="10125" spans="1:19" x14ac:dyDescent="0.35">
      <c r="A10125" t="s">
        <v>29</v>
      </c>
      <c r="B10125" t="s">
        <v>1165</v>
      </c>
      <c r="C10125">
        <v>94</v>
      </c>
      <c r="D10125" t="s">
        <v>527</v>
      </c>
      <c r="E10125" t="s">
        <v>929</v>
      </c>
      <c r="F10125" t="s">
        <v>1064</v>
      </c>
      <c r="G10125" t="s">
        <v>1055</v>
      </c>
      <c r="H10125" t="s">
        <v>1043</v>
      </c>
      <c r="I10125" t="s">
        <v>1047</v>
      </c>
      <c r="J10125" t="s">
        <v>1018</v>
      </c>
      <c r="K10125" t="s">
        <v>1056</v>
      </c>
      <c r="L10125" t="s">
        <v>1008</v>
      </c>
      <c r="M10125" t="s">
        <v>752</v>
      </c>
      <c r="N10125" t="s">
        <v>1057</v>
      </c>
      <c r="O10125" t="s">
        <v>111</v>
      </c>
      <c r="P10125" t="s">
        <v>205</v>
      </c>
      <c r="Q10125" t="s">
        <v>1063</v>
      </c>
      <c r="R10125" t="s">
        <v>140</v>
      </c>
      <c r="S10125" t="s">
        <v>140</v>
      </c>
    </row>
    <row r="10126" spans="1:19" x14ac:dyDescent="0.35">
      <c r="A10126" t="s">
        <v>29</v>
      </c>
      <c r="B10126" t="s">
        <v>1166</v>
      </c>
      <c r="C10126">
        <v>109</v>
      </c>
      <c r="D10126" t="s">
        <v>1058</v>
      </c>
      <c r="E10126" t="s">
        <v>996</v>
      </c>
      <c r="F10126" t="s">
        <v>996</v>
      </c>
      <c r="G10126" t="s">
        <v>1043</v>
      </c>
      <c r="H10126" t="s">
        <v>1058</v>
      </c>
      <c r="I10126" t="s">
        <v>501</v>
      </c>
      <c r="J10126" t="s">
        <v>1060</v>
      </c>
      <c r="K10126" t="s">
        <v>996</v>
      </c>
      <c r="L10126" t="s">
        <v>1020</v>
      </c>
      <c r="M10126" t="s">
        <v>971</v>
      </c>
      <c r="N10126" t="s">
        <v>1014</v>
      </c>
      <c r="O10126" t="s">
        <v>1066</v>
      </c>
      <c r="P10126" t="s">
        <v>872</v>
      </c>
      <c r="Q10126" t="s">
        <v>1052</v>
      </c>
      <c r="R10126" t="s">
        <v>140</v>
      </c>
      <c r="S10126" t="s">
        <v>140</v>
      </c>
    </row>
    <row r="10127" spans="1:19" x14ac:dyDescent="0.35">
      <c r="A10127" t="s">
        <v>30</v>
      </c>
      <c r="B10127" t="s">
        <v>1165</v>
      </c>
      <c r="C10127">
        <v>91</v>
      </c>
      <c r="D10127" t="s">
        <v>1073</v>
      </c>
      <c r="E10127" t="s">
        <v>394</v>
      </c>
      <c r="F10127" t="s">
        <v>1062</v>
      </c>
      <c r="G10127" t="s">
        <v>1073</v>
      </c>
      <c r="H10127" t="s">
        <v>919</v>
      </c>
      <c r="I10127" t="s">
        <v>929</v>
      </c>
      <c r="J10127" t="s">
        <v>1043</v>
      </c>
      <c r="K10127" t="s">
        <v>940</v>
      </c>
      <c r="L10127" t="s">
        <v>875</v>
      </c>
      <c r="M10127" t="s">
        <v>646</v>
      </c>
      <c r="N10127" t="s">
        <v>940</v>
      </c>
      <c r="O10127" t="s">
        <v>1048</v>
      </c>
      <c r="P10127" t="s">
        <v>364</v>
      </c>
      <c r="Q10127" t="s">
        <v>1012</v>
      </c>
      <c r="R10127" t="s">
        <v>140</v>
      </c>
      <c r="S10127" t="s">
        <v>140</v>
      </c>
    </row>
    <row r="10128" spans="1:19" x14ac:dyDescent="0.35">
      <c r="A10128" t="s">
        <v>30</v>
      </c>
      <c r="B10128" t="s">
        <v>1166</v>
      </c>
      <c r="C10128">
        <v>111</v>
      </c>
      <c r="D10128" t="s">
        <v>1012</v>
      </c>
      <c r="E10128" t="s">
        <v>1012</v>
      </c>
      <c r="F10128" t="s">
        <v>1012</v>
      </c>
      <c r="G10128" t="s">
        <v>140</v>
      </c>
      <c r="H10128" t="s">
        <v>949</v>
      </c>
      <c r="I10128" t="s">
        <v>1050</v>
      </c>
      <c r="J10128" t="s">
        <v>1043</v>
      </c>
      <c r="K10128" t="s">
        <v>1017</v>
      </c>
      <c r="L10128" t="s">
        <v>1012</v>
      </c>
      <c r="M10128" t="s">
        <v>527</v>
      </c>
      <c r="N10128" t="s">
        <v>1055</v>
      </c>
      <c r="O10128" t="s">
        <v>1007</v>
      </c>
      <c r="P10128" t="s">
        <v>992</v>
      </c>
      <c r="Q10128" t="s">
        <v>1004</v>
      </c>
      <c r="R10128" t="s">
        <v>1016</v>
      </c>
      <c r="S10128" t="s">
        <v>140</v>
      </c>
    </row>
    <row r="10129" spans="1:19" x14ac:dyDescent="0.35">
      <c r="A10129" t="s">
        <v>31</v>
      </c>
      <c r="B10129" t="s">
        <v>1165</v>
      </c>
      <c r="C10129">
        <v>132</v>
      </c>
      <c r="D10129" t="s">
        <v>967</v>
      </c>
      <c r="E10129" t="s">
        <v>983</v>
      </c>
      <c r="F10129" t="s">
        <v>729</v>
      </c>
      <c r="G10129" t="s">
        <v>869</v>
      </c>
      <c r="H10129" t="s">
        <v>574</v>
      </c>
      <c r="I10129" t="s">
        <v>952</v>
      </c>
      <c r="J10129" t="s">
        <v>501</v>
      </c>
      <c r="K10129" t="s">
        <v>983</v>
      </c>
      <c r="L10129" t="s">
        <v>996</v>
      </c>
      <c r="M10129" t="s">
        <v>234</v>
      </c>
      <c r="N10129" t="s">
        <v>971</v>
      </c>
      <c r="O10129" t="s">
        <v>443</v>
      </c>
      <c r="P10129" t="s">
        <v>599</v>
      </c>
      <c r="Q10129" t="s">
        <v>1023</v>
      </c>
      <c r="R10129" t="s">
        <v>1098</v>
      </c>
      <c r="S10129" t="s">
        <v>140</v>
      </c>
    </row>
    <row r="10130" spans="1:19" x14ac:dyDescent="0.35">
      <c r="A10130" t="s">
        <v>31</v>
      </c>
      <c r="B10130" t="s">
        <v>1166</v>
      </c>
      <c r="C10130">
        <v>75</v>
      </c>
      <c r="D10130" t="s">
        <v>1182</v>
      </c>
      <c r="E10130" t="s">
        <v>877</v>
      </c>
      <c r="F10130" t="s">
        <v>1182</v>
      </c>
      <c r="G10130" t="s">
        <v>113</v>
      </c>
      <c r="H10130" t="s">
        <v>1182</v>
      </c>
      <c r="I10130" t="s">
        <v>877</v>
      </c>
      <c r="J10130" t="s">
        <v>317</v>
      </c>
      <c r="K10130" t="s">
        <v>113</v>
      </c>
      <c r="L10130" t="s">
        <v>113</v>
      </c>
      <c r="M10130" t="s">
        <v>801</v>
      </c>
      <c r="N10130" t="s">
        <v>548</v>
      </c>
      <c r="O10130" t="s">
        <v>489</v>
      </c>
      <c r="P10130" t="s">
        <v>425</v>
      </c>
      <c r="Q10130" t="s">
        <v>548</v>
      </c>
      <c r="R10130" t="s">
        <v>140</v>
      </c>
      <c r="S10130" t="s">
        <v>140</v>
      </c>
    </row>
    <row r="10131" spans="1:19" x14ac:dyDescent="0.35">
      <c r="A10131" t="s">
        <v>32</v>
      </c>
      <c r="B10131" t="s">
        <v>1165</v>
      </c>
      <c r="C10131">
        <v>1842</v>
      </c>
      <c r="D10131" t="s">
        <v>875</v>
      </c>
      <c r="E10131" t="s">
        <v>1003</v>
      </c>
      <c r="F10131" t="s">
        <v>1047</v>
      </c>
      <c r="G10131" t="s">
        <v>1020</v>
      </c>
      <c r="H10131" t="s">
        <v>660</v>
      </c>
      <c r="I10131" t="s">
        <v>1044</v>
      </c>
      <c r="J10131" t="s">
        <v>660</v>
      </c>
      <c r="K10131" t="s">
        <v>1056</v>
      </c>
      <c r="L10131" t="s">
        <v>1048</v>
      </c>
      <c r="M10131" t="s">
        <v>551</v>
      </c>
      <c r="N10131" t="s">
        <v>919</v>
      </c>
      <c r="O10131" t="s">
        <v>527</v>
      </c>
      <c r="P10131" t="s">
        <v>966</v>
      </c>
      <c r="Q10131" t="s">
        <v>1068</v>
      </c>
      <c r="R10131" t="s">
        <v>1010</v>
      </c>
      <c r="S10131" t="s">
        <v>140</v>
      </c>
    </row>
    <row r="10132" spans="1:19" x14ac:dyDescent="0.35">
      <c r="A10132" t="s">
        <v>32</v>
      </c>
      <c r="B10132" t="s">
        <v>1166</v>
      </c>
      <c r="C10132">
        <v>3079</v>
      </c>
      <c r="D10132" t="s">
        <v>838</v>
      </c>
      <c r="E10132" t="s">
        <v>1053</v>
      </c>
      <c r="F10132" t="s">
        <v>988</v>
      </c>
      <c r="G10132" t="s">
        <v>869</v>
      </c>
      <c r="H10132" t="s">
        <v>903</v>
      </c>
      <c r="I10132" t="s">
        <v>967</v>
      </c>
      <c r="J10132" t="s">
        <v>950</v>
      </c>
      <c r="K10132" t="s">
        <v>824</v>
      </c>
      <c r="L10132" t="s">
        <v>1046</v>
      </c>
      <c r="M10132" t="s">
        <v>838</v>
      </c>
      <c r="N10132" t="s">
        <v>664</v>
      </c>
      <c r="O10132" t="s">
        <v>1061</v>
      </c>
      <c r="P10132" t="s">
        <v>779</v>
      </c>
      <c r="Q10132" t="s">
        <v>660</v>
      </c>
      <c r="R10132" t="s">
        <v>1012</v>
      </c>
      <c r="S10132" t="s">
        <v>1008</v>
      </c>
    </row>
    <row r="10134" spans="1:19" x14ac:dyDescent="0.35">
      <c r="A10134" t="s">
        <v>1421</v>
      </c>
    </row>
    <row r="10135" spans="1:19" x14ac:dyDescent="0.35">
      <c r="A10135" t="s">
        <v>2</v>
      </c>
      <c r="B10135" t="s">
        <v>1422</v>
      </c>
      <c r="C10135" t="s">
        <v>3</v>
      </c>
      <c r="D10135" t="s">
        <v>1404</v>
      </c>
      <c r="E10135" t="s">
        <v>1405</v>
      </c>
      <c r="F10135" t="s">
        <v>1406</v>
      </c>
      <c r="G10135" t="s">
        <v>1407</v>
      </c>
      <c r="H10135" t="s">
        <v>1408</v>
      </c>
      <c r="I10135" t="s">
        <v>1409</v>
      </c>
      <c r="J10135" t="s">
        <v>1410</v>
      </c>
      <c r="K10135" t="s">
        <v>1411</v>
      </c>
      <c r="L10135" t="s">
        <v>1412</v>
      </c>
      <c r="M10135" t="s">
        <v>1413</v>
      </c>
      <c r="N10135" t="s">
        <v>1414</v>
      </c>
      <c r="O10135" t="s">
        <v>1415</v>
      </c>
      <c r="P10135" t="s">
        <v>1416</v>
      </c>
      <c r="Q10135" t="s">
        <v>1032</v>
      </c>
      <c r="R10135" t="s">
        <v>1042</v>
      </c>
      <c r="S10135" t="s">
        <v>136</v>
      </c>
    </row>
    <row r="10136" spans="1:19" x14ac:dyDescent="0.35">
      <c r="A10136" t="s">
        <v>8</v>
      </c>
      <c r="B10136" t="s">
        <v>1423</v>
      </c>
      <c r="C10136">
        <v>128</v>
      </c>
      <c r="D10136" t="s">
        <v>1062</v>
      </c>
      <c r="E10136" t="s">
        <v>1062</v>
      </c>
      <c r="F10136" t="s">
        <v>1049</v>
      </c>
      <c r="G10136" t="s">
        <v>1050</v>
      </c>
      <c r="H10136" t="s">
        <v>953</v>
      </c>
      <c r="I10136" t="s">
        <v>113</v>
      </c>
      <c r="J10136" t="s">
        <v>875</v>
      </c>
      <c r="K10136" t="s">
        <v>1095</v>
      </c>
      <c r="L10136" t="s">
        <v>1004</v>
      </c>
      <c r="M10136" t="s">
        <v>706</v>
      </c>
      <c r="N10136" t="s">
        <v>660</v>
      </c>
      <c r="O10136" t="s">
        <v>458</v>
      </c>
      <c r="P10136" t="s">
        <v>424</v>
      </c>
      <c r="Q10136" t="s">
        <v>950</v>
      </c>
      <c r="R10136" t="s">
        <v>140</v>
      </c>
      <c r="S10136" t="s">
        <v>140</v>
      </c>
    </row>
    <row r="10137" spans="1:19" x14ac:dyDescent="0.35">
      <c r="A10137" t="s">
        <v>8</v>
      </c>
      <c r="B10137" t="s">
        <v>1424</v>
      </c>
      <c r="C10137">
        <v>22</v>
      </c>
      <c r="D10137" t="s">
        <v>568</v>
      </c>
      <c r="E10137" t="s">
        <v>562</v>
      </c>
      <c r="F10137" t="s">
        <v>460</v>
      </c>
      <c r="G10137" t="s">
        <v>685</v>
      </c>
      <c r="H10137" t="s">
        <v>111</v>
      </c>
      <c r="I10137" t="s">
        <v>451</v>
      </c>
      <c r="J10137" t="s">
        <v>513</v>
      </c>
      <c r="K10137" t="s">
        <v>73</v>
      </c>
      <c r="L10137" t="s">
        <v>1052</v>
      </c>
      <c r="M10137" t="s">
        <v>502</v>
      </c>
      <c r="N10137" t="s">
        <v>513</v>
      </c>
      <c r="O10137" t="s">
        <v>115</v>
      </c>
      <c r="P10137" t="s">
        <v>43</v>
      </c>
      <c r="Q10137" t="s">
        <v>954</v>
      </c>
      <c r="R10137" t="s">
        <v>140</v>
      </c>
      <c r="S10137" t="s">
        <v>140</v>
      </c>
    </row>
    <row r="10138" spans="1:19" x14ac:dyDescent="0.35">
      <c r="A10138" t="s">
        <v>8</v>
      </c>
      <c r="B10138" t="s">
        <v>1425</v>
      </c>
      <c r="C10138">
        <v>54</v>
      </c>
      <c r="D10138" t="s">
        <v>1065</v>
      </c>
      <c r="E10138" t="s">
        <v>662</v>
      </c>
      <c r="F10138" t="s">
        <v>140</v>
      </c>
      <c r="G10138" t="s">
        <v>140</v>
      </c>
      <c r="H10138" t="s">
        <v>1004</v>
      </c>
      <c r="I10138" t="s">
        <v>1020</v>
      </c>
      <c r="J10138" t="s">
        <v>1055</v>
      </c>
      <c r="K10138" t="s">
        <v>458</v>
      </c>
      <c r="L10138" t="s">
        <v>1058</v>
      </c>
      <c r="M10138" t="s">
        <v>985</v>
      </c>
      <c r="N10138" t="s">
        <v>1055</v>
      </c>
      <c r="O10138" t="s">
        <v>942</v>
      </c>
      <c r="P10138" t="s">
        <v>78</v>
      </c>
      <c r="Q10138" t="s">
        <v>929</v>
      </c>
      <c r="R10138" t="s">
        <v>140</v>
      </c>
      <c r="S10138" t="s">
        <v>1046</v>
      </c>
    </row>
    <row r="10139" spans="1:19" x14ac:dyDescent="0.35">
      <c r="A10139" t="s">
        <v>9</v>
      </c>
      <c r="B10139" t="s">
        <v>1423</v>
      </c>
      <c r="C10139">
        <v>130</v>
      </c>
      <c r="D10139" t="s">
        <v>1017</v>
      </c>
      <c r="E10139" t="s">
        <v>1066</v>
      </c>
      <c r="F10139" t="s">
        <v>1017</v>
      </c>
      <c r="G10139" t="s">
        <v>1017</v>
      </c>
      <c r="H10139" t="s">
        <v>1018</v>
      </c>
      <c r="I10139" t="s">
        <v>1004</v>
      </c>
      <c r="J10139" t="s">
        <v>949</v>
      </c>
      <c r="K10139" t="s">
        <v>1055</v>
      </c>
      <c r="L10139" t="s">
        <v>1043</v>
      </c>
      <c r="M10139" t="s">
        <v>1018</v>
      </c>
      <c r="N10139" t="s">
        <v>1051</v>
      </c>
      <c r="O10139" t="s">
        <v>1017</v>
      </c>
      <c r="P10139" t="s">
        <v>1158</v>
      </c>
      <c r="Q10139" t="s">
        <v>939</v>
      </c>
      <c r="R10139" t="s">
        <v>140</v>
      </c>
      <c r="S10139" t="s">
        <v>140</v>
      </c>
    </row>
    <row r="10140" spans="1:19" x14ac:dyDescent="0.35">
      <c r="A10140" t="s">
        <v>9</v>
      </c>
      <c r="B10140" t="s">
        <v>1424</v>
      </c>
      <c r="C10140">
        <v>36</v>
      </c>
      <c r="D10140" t="s">
        <v>929</v>
      </c>
      <c r="E10140" t="s">
        <v>97</v>
      </c>
      <c r="F10140" t="s">
        <v>970</v>
      </c>
      <c r="G10140" t="s">
        <v>967</v>
      </c>
      <c r="H10140" t="s">
        <v>269</v>
      </c>
      <c r="I10140" t="s">
        <v>837</v>
      </c>
      <c r="J10140" t="s">
        <v>837</v>
      </c>
      <c r="K10140" t="s">
        <v>837</v>
      </c>
      <c r="L10140" t="s">
        <v>838</v>
      </c>
      <c r="M10140" t="s">
        <v>738</v>
      </c>
      <c r="N10140" t="s">
        <v>1070</v>
      </c>
      <c r="O10140" t="s">
        <v>99</v>
      </c>
      <c r="P10140" t="s">
        <v>509</v>
      </c>
      <c r="Q10140" t="s">
        <v>140</v>
      </c>
      <c r="R10140" t="s">
        <v>140</v>
      </c>
      <c r="S10140" t="s">
        <v>140</v>
      </c>
    </row>
    <row r="10141" spans="1:19" x14ac:dyDescent="0.35">
      <c r="A10141" t="s">
        <v>9</v>
      </c>
      <c r="B10141" t="s">
        <v>1425</v>
      </c>
      <c r="C10141">
        <v>35</v>
      </c>
      <c r="D10141" t="s">
        <v>929</v>
      </c>
      <c r="E10141" t="s">
        <v>777</v>
      </c>
      <c r="F10141" t="s">
        <v>1052</v>
      </c>
      <c r="G10141" t="s">
        <v>1052</v>
      </c>
      <c r="H10141" t="s">
        <v>87</v>
      </c>
      <c r="I10141" t="s">
        <v>87</v>
      </c>
      <c r="J10141" t="s">
        <v>87</v>
      </c>
      <c r="K10141" t="s">
        <v>269</v>
      </c>
      <c r="L10141" t="s">
        <v>801</v>
      </c>
      <c r="M10141" t="s">
        <v>95</v>
      </c>
      <c r="N10141" t="s">
        <v>517</v>
      </c>
      <c r="O10141" t="s">
        <v>801</v>
      </c>
      <c r="P10141" t="s">
        <v>925</v>
      </c>
      <c r="Q10141" t="s">
        <v>949</v>
      </c>
      <c r="R10141" t="s">
        <v>140</v>
      </c>
      <c r="S10141" t="s">
        <v>140</v>
      </c>
    </row>
    <row r="10142" spans="1:19" x14ac:dyDescent="0.35">
      <c r="A10142" t="s">
        <v>10</v>
      </c>
      <c r="B10142" t="s">
        <v>1423</v>
      </c>
      <c r="C10142">
        <v>145</v>
      </c>
      <c r="D10142" t="s">
        <v>1047</v>
      </c>
      <c r="E10142" t="s">
        <v>1062</v>
      </c>
      <c r="F10142" t="s">
        <v>1052</v>
      </c>
      <c r="G10142" t="s">
        <v>775</v>
      </c>
      <c r="H10142" t="s">
        <v>1048</v>
      </c>
      <c r="I10142" t="s">
        <v>1056</v>
      </c>
      <c r="J10142" t="s">
        <v>1009</v>
      </c>
      <c r="K10142" t="s">
        <v>1067</v>
      </c>
      <c r="L10142" t="s">
        <v>1054</v>
      </c>
      <c r="M10142" t="s">
        <v>706</v>
      </c>
      <c r="N10142" t="s">
        <v>1064</v>
      </c>
      <c r="O10142" t="s">
        <v>664</v>
      </c>
      <c r="P10142" t="s">
        <v>981</v>
      </c>
      <c r="Q10142" t="s">
        <v>1009</v>
      </c>
      <c r="R10142" t="s">
        <v>1058</v>
      </c>
      <c r="S10142" t="s">
        <v>140</v>
      </c>
    </row>
    <row r="10143" spans="1:19" x14ac:dyDescent="0.35">
      <c r="A10143" t="s">
        <v>10</v>
      </c>
      <c r="B10143" t="s">
        <v>1424</v>
      </c>
      <c r="C10143">
        <v>15</v>
      </c>
      <c r="D10143" t="s">
        <v>869</v>
      </c>
      <c r="E10143" t="s">
        <v>888</v>
      </c>
      <c r="F10143" t="s">
        <v>771</v>
      </c>
      <c r="G10143" t="s">
        <v>888</v>
      </c>
      <c r="H10143" t="s">
        <v>140</v>
      </c>
      <c r="I10143" t="s">
        <v>386</v>
      </c>
      <c r="J10143" t="s">
        <v>897</v>
      </c>
      <c r="K10143" t="s">
        <v>897</v>
      </c>
      <c r="L10143" t="s">
        <v>860</v>
      </c>
      <c r="M10143" t="s">
        <v>634</v>
      </c>
      <c r="N10143" t="s">
        <v>140</v>
      </c>
      <c r="O10143" t="s">
        <v>89</v>
      </c>
      <c r="P10143" t="s">
        <v>353</v>
      </c>
      <c r="Q10143" t="s">
        <v>140</v>
      </c>
      <c r="R10143" t="s">
        <v>869</v>
      </c>
      <c r="S10143" t="s">
        <v>140</v>
      </c>
    </row>
    <row r="10144" spans="1:19" x14ac:dyDescent="0.35">
      <c r="A10144" t="s">
        <v>10</v>
      </c>
      <c r="B10144" t="s">
        <v>1425</v>
      </c>
      <c r="C10144">
        <v>48</v>
      </c>
      <c r="D10144" t="s">
        <v>140</v>
      </c>
      <c r="E10144" t="s">
        <v>949</v>
      </c>
      <c r="F10144" t="s">
        <v>140</v>
      </c>
      <c r="G10144" t="s">
        <v>140</v>
      </c>
      <c r="H10144" t="s">
        <v>140</v>
      </c>
      <c r="I10144" t="s">
        <v>775</v>
      </c>
      <c r="J10144" t="s">
        <v>140</v>
      </c>
      <c r="K10144" t="s">
        <v>1012</v>
      </c>
      <c r="L10144" t="s">
        <v>140</v>
      </c>
      <c r="M10144" t="s">
        <v>755</v>
      </c>
      <c r="N10144" t="s">
        <v>140</v>
      </c>
      <c r="O10144" t="s">
        <v>458</v>
      </c>
      <c r="P10144" t="s">
        <v>989</v>
      </c>
      <c r="Q10144" t="s">
        <v>1012</v>
      </c>
      <c r="R10144" t="s">
        <v>140</v>
      </c>
      <c r="S10144" t="s">
        <v>140</v>
      </c>
    </row>
    <row r="10145" spans="1:19" x14ac:dyDescent="0.35">
      <c r="A10145" t="s">
        <v>11</v>
      </c>
      <c r="B10145" t="s">
        <v>1423</v>
      </c>
      <c r="C10145">
        <v>142</v>
      </c>
      <c r="D10145" t="s">
        <v>950</v>
      </c>
      <c r="E10145" t="s">
        <v>991</v>
      </c>
      <c r="F10145" t="s">
        <v>869</v>
      </c>
      <c r="G10145" t="s">
        <v>1098</v>
      </c>
      <c r="H10145" t="s">
        <v>394</v>
      </c>
      <c r="I10145" t="s">
        <v>1047</v>
      </c>
      <c r="J10145" t="s">
        <v>1051</v>
      </c>
      <c r="K10145" t="s">
        <v>983</v>
      </c>
      <c r="L10145" t="s">
        <v>1063</v>
      </c>
      <c r="M10145" t="s">
        <v>1095</v>
      </c>
      <c r="N10145" t="s">
        <v>949</v>
      </c>
      <c r="O10145" t="s">
        <v>345</v>
      </c>
      <c r="P10145" t="s">
        <v>493</v>
      </c>
      <c r="Q10145" t="s">
        <v>1060</v>
      </c>
      <c r="R10145" t="s">
        <v>1012</v>
      </c>
      <c r="S10145" t="s">
        <v>140</v>
      </c>
    </row>
    <row r="10146" spans="1:19" x14ac:dyDescent="0.35">
      <c r="A10146" t="s">
        <v>11</v>
      </c>
      <c r="B10146" t="s">
        <v>1424</v>
      </c>
      <c r="C10146">
        <v>32</v>
      </c>
      <c r="D10146" t="s">
        <v>125</v>
      </c>
      <c r="E10146" t="s">
        <v>125</v>
      </c>
      <c r="F10146" t="s">
        <v>903</v>
      </c>
      <c r="G10146" t="s">
        <v>140</v>
      </c>
      <c r="H10146" t="s">
        <v>733</v>
      </c>
      <c r="I10146" t="s">
        <v>140</v>
      </c>
      <c r="J10146" t="s">
        <v>1055</v>
      </c>
      <c r="K10146" t="s">
        <v>1043</v>
      </c>
      <c r="L10146" t="s">
        <v>140</v>
      </c>
      <c r="M10146" t="s">
        <v>646</v>
      </c>
      <c r="N10146" t="s">
        <v>140</v>
      </c>
      <c r="O10146" t="s">
        <v>99</v>
      </c>
      <c r="P10146" t="s">
        <v>831</v>
      </c>
      <c r="Q10146" t="s">
        <v>950</v>
      </c>
      <c r="R10146" t="s">
        <v>140</v>
      </c>
      <c r="S10146" t="s">
        <v>140</v>
      </c>
    </row>
    <row r="10147" spans="1:19" x14ac:dyDescent="0.35">
      <c r="A10147" t="s">
        <v>11</v>
      </c>
      <c r="B10147" t="s">
        <v>1425</v>
      </c>
      <c r="C10147">
        <v>32</v>
      </c>
      <c r="D10147" t="s">
        <v>1068</v>
      </c>
      <c r="E10147" t="s">
        <v>1068</v>
      </c>
      <c r="F10147" t="s">
        <v>1068</v>
      </c>
      <c r="G10147" t="s">
        <v>1058</v>
      </c>
      <c r="H10147" t="s">
        <v>985</v>
      </c>
      <c r="I10147" t="s">
        <v>1098</v>
      </c>
      <c r="J10147" t="s">
        <v>140</v>
      </c>
      <c r="K10147" t="s">
        <v>1098</v>
      </c>
      <c r="L10147" t="s">
        <v>140</v>
      </c>
      <c r="M10147" t="s">
        <v>470</v>
      </c>
      <c r="N10147" t="s">
        <v>1098</v>
      </c>
      <c r="O10147" t="s">
        <v>1007</v>
      </c>
      <c r="P10147" t="s">
        <v>359</v>
      </c>
      <c r="Q10147" t="s">
        <v>1098</v>
      </c>
      <c r="R10147" t="s">
        <v>140</v>
      </c>
      <c r="S10147" t="s">
        <v>140</v>
      </c>
    </row>
    <row r="10148" spans="1:19" x14ac:dyDescent="0.35">
      <c r="A10148" t="s">
        <v>12</v>
      </c>
      <c r="B10148" t="s">
        <v>1423</v>
      </c>
      <c r="C10148">
        <v>144</v>
      </c>
      <c r="D10148" t="s">
        <v>903</v>
      </c>
      <c r="E10148" t="s">
        <v>501</v>
      </c>
      <c r="F10148" t="s">
        <v>967</v>
      </c>
      <c r="G10148" t="s">
        <v>971</v>
      </c>
      <c r="H10148" t="s">
        <v>121</v>
      </c>
      <c r="I10148" t="s">
        <v>1182</v>
      </c>
      <c r="J10148" t="s">
        <v>729</v>
      </c>
      <c r="K10148" t="s">
        <v>476</v>
      </c>
      <c r="L10148" t="s">
        <v>1067</v>
      </c>
      <c r="M10148" t="s">
        <v>716</v>
      </c>
      <c r="N10148" t="s">
        <v>875</v>
      </c>
      <c r="O10148" t="s">
        <v>103</v>
      </c>
      <c r="P10148" t="s">
        <v>694</v>
      </c>
      <c r="Q10148" t="s">
        <v>838</v>
      </c>
      <c r="R10148" t="s">
        <v>140</v>
      </c>
      <c r="S10148" t="s">
        <v>140</v>
      </c>
    </row>
    <row r="10149" spans="1:19" x14ac:dyDescent="0.35">
      <c r="A10149" t="s">
        <v>12</v>
      </c>
      <c r="B10149" t="s">
        <v>1424</v>
      </c>
      <c r="C10149">
        <v>30</v>
      </c>
      <c r="D10149" t="s">
        <v>113</v>
      </c>
      <c r="E10149" t="s">
        <v>113</v>
      </c>
      <c r="F10149" t="s">
        <v>668</v>
      </c>
      <c r="G10149" t="s">
        <v>517</v>
      </c>
      <c r="H10149" t="s">
        <v>109</v>
      </c>
      <c r="I10149" t="s">
        <v>860</v>
      </c>
      <c r="J10149" t="s">
        <v>517</v>
      </c>
      <c r="K10149" t="s">
        <v>848</v>
      </c>
      <c r="L10149" t="s">
        <v>515</v>
      </c>
      <c r="M10149" t="s">
        <v>1000</v>
      </c>
      <c r="N10149" t="s">
        <v>119</v>
      </c>
      <c r="O10149" t="s">
        <v>119</v>
      </c>
      <c r="P10149" t="s">
        <v>227</v>
      </c>
      <c r="Q10149" t="s">
        <v>140</v>
      </c>
      <c r="R10149" t="s">
        <v>140</v>
      </c>
      <c r="S10149" t="s">
        <v>140</v>
      </c>
    </row>
    <row r="10150" spans="1:19" x14ac:dyDescent="0.35">
      <c r="A10150" t="s">
        <v>12</v>
      </c>
      <c r="B10150" t="s">
        <v>1425</v>
      </c>
      <c r="C10150">
        <v>35</v>
      </c>
      <c r="D10150" t="s">
        <v>716</v>
      </c>
      <c r="E10150" t="s">
        <v>162</v>
      </c>
      <c r="F10150" t="s">
        <v>993</v>
      </c>
      <c r="G10150" t="s">
        <v>422</v>
      </c>
      <c r="H10150" t="s">
        <v>1061</v>
      </c>
      <c r="I10150" t="s">
        <v>97</v>
      </c>
      <c r="J10150" t="s">
        <v>1061</v>
      </c>
      <c r="K10150" t="s">
        <v>129</v>
      </c>
      <c r="L10150" t="s">
        <v>1018</v>
      </c>
      <c r="M10150" t="s">
        <v>147</v>
      </c>
      <c r="N10150" t="s">
        <v>93</v>
      </c>
      <c r="O10150" t="s">
        <v>129</v>
      </c>
      <c r="P10150" t="s">
        <v>580</v>
      </c>
      <c r="Q10150" t="s">
        <v>595</v>
      </c>
      <c r="R10150" t="s">
        <v>140</v>
      </c>
      <c r="S10150" t="s">
        <v>140</v>
      </c>
    </row>
    <row r="10151" spans="1:19" x14ac:dyDescent="0.35">
      <c r="A10151" t="s">
        <v>13</v>
      </c>
      <c r="B10151" t="s">
        <v>1423</v>
      </c>
      <c r="C10151">
        <v>123</v>
      </c>
      <c r="D10151" t="s">
        <v>983</v>
      </c>
      <c r="E10151" t="s">
        <v>107</v>
      </c>
      <c r="F10151" t="s">
        <v>147</v>
      </c>
      <c r="G10151" t="s">
        <v>345</v>
      </c>
      <c r="H10151" t="s">
        <v>1049</v>
      </c>
      <c r="I10151" t="s">
        <v>837</v>
      </c>
      <c r="J10151" t="s">
        <v>660</v>
      </c>
      <c r="K10151" t="s">
        <v>462</v>
      </c>
      <c r="L10151" t="s">
        <v>1057</v>
      </c>
      <c r="M10151" t="s">
        <v>650</v>
      </c>
      <c r="N10151" t="s">
        <v>903</v>
      </c>
      <c r="O10151" t="s">
        <v>157</v>
      </c>
      <c r="P10151" t="s">
        <v>373</v>
      </c>
      <c r="Q10151" t="s">
        <v>660</v>
      </c>
      <c r="R10151" t="s">
        <v>140</v>
      </c>
      <c r="S10151" t="s">
        <v>140</v>
      </c>
    </row>
    <row r="10152" spans="1:19" x14ac:dyDescent="0.35">
      <c r="A10152" t="s">
        <v>13</v>
      </c>
      <c r="B10152" t="s">
        <v>1424</v>
      </c>
      <c r="C10152">
        <v>16</v>
      </c>
      <c r="D10152" t="s">
        <v>875</v>
      </c>
      <c r="E10152" t="s">
        <v>99</v>
      </c>
      <c r="F10152" t="s">
        <v>1104</v>
      </c>
      <c r="G10152" t="s">
        <v>121</v>
      </c>
      <c r="H10152" t="s">
        <v>140</v>
      </c>
      <c r="I10152" t="s">
        <v>224</v>
      </c>
      <c r="J10152" t="s">
        <v>501</v>
      </c>
      <c r="K10152" t="s">
        <v>877</v>
      </c>
      <c r="L10152" t="s">
        <v>996</v>
      </c>
      <c r="M10152" t="s">
        <v>101</v>
      </c>
      <c r="N10152" t="s">
        <v>985</v>
      </c>
      <c r="O10152" t="s">
        <v>347</v>
      </c>
      <c r="P10152" t="s">
        <v>751</v>
      </c>
      <c r="Q10152" t="s">
        <v>1073</v>
      </c>
      <c r="R10152" t="s">
        <v>140</v>
      </c>
      <c r="S10152" t="s">
        <v>140</v>
      </c>
    </row>
    <row r="10153" spans="1:19" x14ac:dyDescent="0.35">
      <c r="A10153" t="s">
        <v>13</v>
      </c>
      <c r="B10153" t="s">
        <v>1425</v>
      </c>
      <c r="C10153">
        <v>66</v>
      </c>
      <c r="D10153" t="s">
        <v>345</v>
      </c>
      <c r="E10153" t="s">
        <v>1058</v>
      </c>
      <c r="F10153" t="s">
        <v>1062</v>
      </c>
      <c r="G10153" t="s">
        <v>1050</v>
      </c>
      <c r="H10153" t="s">
        <v>1004</v>
      </c>
      <c r="I10153" t="s">
        <v>769</v>
      </c>
      <c r="J10153" t="s">
        <v>1018</v>
      </c>
      <c r="K10153" t="s">
        <v>394</v>
      </c>
      <c r="L10153" t="s">
        <v>733</v>
      </c>
      <c r="M10153" t="s">
        <v>741</v>
      </c>
      <c r="N10153" t="s">
        <v>775</v>
      </c>
      <c r="O10153" t="s">
        <v>1065</v>
      </c>
      <c r="P10153" t="s">
        <v>351</v>
      </c>
      <c r="Q10153" t="s">
        <v>1057</v>
      </c>
      <c r="R10153" t="s">
        <v>1063</v>
      </c>
      <c r="S10153" t="s">
        <v>140</v>
      </c>
    </row>
    <row r="10154" spans="1:19" x14ac:dyDescent="0.35">
      <c r="A10154" t="s">
        <v>14</v>
      </c>
      <c r="B10154" t="s">
        <v>1423</v>
      </c>
      <c r="C10154">
        <v>137</v>
      </c>
      <c r="D10154" t="s">
        <v>91</v>
      </c>
      <c r="E10154" t="s">
        <v>788</v>
      </c>
      <c r="F10154" t="s">
        <v>125</v>
      </c>
      <c r="G10154" t="s">
        <v>91</v>
      </c>
      <c r="H10154" t="s">
        <v>1023</v>
      </c>
      <c r="I10154" t="s">
        <v>1065</v>
      </c>
      <c r="J10154" t="s">
        <v>1070</v>
      </c>
      <c r="K10154" t="s">
        <v>660</v>
      </c>
      <c r="L10154" t="s">
        <v>1064</v>
      </c>
      <c r="M10154" t="s">
        <v>985</v>
      </c>
      <c r="N10154" t="s">
        <v>988</v>
      </c>
      <c r="O10154" t="s">
        <v>991</v>
      </c>
      <c r="P10154" t="s">
        <v>648</v>
      </c>
      <c r="Q10154" t="s">
        <v>977</v>
      </c>
      <c r="R10154" t="s">
        <v>140</v>
      </c>
      <c r="S10154" t="s">
        <v>140</v>
      </c>
    </row>
    <row r="10155" spans="1:19" x14ac:dyDescent="0.35">
      <c r="A10155" t="s">
        <v>14</v>
      </c>
      <c r="B10155" t="s">
        <v>1424</v>
      </c>
      <c r="C10155">
        <v>29</v>
      </c>
      <c r="D10155" t="s">
        <v>470</v>
      </c>
      <c r="E10155" t="s">
        <v>376</v>
      </c>
      <c r="F10155" t="s">
        <v>741</v>
      </c>
      <c r="G10155" t="s">
        <v>659</v>
      </c>
      <c r="H10155" t="s">
        <v>261</v>
      </c>
      <c r="I10155" t="s">
        <v>340</v>
      </c>
      <c r="J10155" t="s">
        <v>643</v>
      </c>
      <c r="K10155" t="s">
        <v>428</v>
      </c>
      <c r="L10155" t="s">
        <v>405</v>
      </c>
      <c r="M10155" t="s">
        <v>668</v>
      </c>
      <c r="N10155" t="s">
        <v>433</v>
      </c>
      <c r="O10155" t="s">
        <v>492</v>
      </c>
      <c r="P10155" t="s">
        <v>401</v>
      </c>
      <c r="Q10155" t="s">
        <v>741</v>
      </c>
      <c r="R10155" t="s">
        <v>1055</v>
      </c>
      <c r="S10155" t="s">
        <v>140</v>
      </c>
    </row>
    <row r="10156" spans="1:19" x14ac:dyDescent="0.35">
      <c r="A10156" t="s">
        <v>14</v>
      </c>
      <c r="B10156" t="s">
        <v>1425</v>
      </c>
      <c r="C10156">
        <v>36</v>
      </c>
      <c r="D10156" t="s">
        <v>140</v>
      </c>
      <c r="E10156" t="s">
        <v>929</v>
      </c>
      <c r="F10156" t="s">
        <v>140</v>
      </c>
      <c r="G10156" t="s">
        <v>140</v>
      </c>
      <c r="H10156" t="s">
        <v>1052</v>
      </c>
      <c r="I10156" t="s">
        <v>1003</v>
      </c>
      <c r="J10156" t="s">
        <v>1046</v>
      </c>
      <c r="K10156" t="s">
        <v>111</v>
      </c>
      <c r="L10156" t="s">
        <v>140</v>
      </c>
      <c r="M10156" t="s">
        <v>1050</v>
      </c>
      <c r="N10156" t="s">
        <v>1044</v>
      </c>
      <c r="O10156" t="s">
        <v>1067</v>
      </c>
      <c r="P10156" t="s">
        <v>696</v>
      </c>
      <c r="Q10156" t="s">
        <v>527</v>
      </c>
      <c r="R10156" t="s">
        <v>140</v>
      </c>
      <c r="S10156" t="s">
        <v>140</v>
      </c>
    </row>
    <row r="10157" spans="1:19" x14ac:dyDescent="0.35">
      <c r="A10157" t="s">
        <v>15</v>
      </c>
      <c r="B10157" t="s">
        <v>1423</v>
      </c>
      <c r="C10157">
        <v>137</v>
      </c>
      <c r="D10157" t="s">
        <v>973</v>
      </c>
      <c r="E10157" t="s">
        <v>574</v>
      </c>
      <c r="F10157" t="s">
        <v>953</v>
      </c>
      <c r="G10157" t="s">
        <v>1044</v>
      </c>
      <c r="H10157" t="s">
        <v>983</v>
      </c>
      <c r="I10157" t="s">
        <v>893</v>
      </c>
      <c r="J10157" t="s">
        <v>1057</v>
      </c>
      <c r="K10157" t="s">
        <v>999</v>
      </c>
      <c r="L10157" t="s">
        <v>940</v>
      </c>
      <c r="M10157" t="s">
        <v>592</v>
      </c>
      <c r="N10157" t="s">
        <v>988</v>
      </c>
      <c r="O10157" t="s">
        <v>1057</v>
      </c>
      <c r="P10157" t="s">
        <v>74</v>
      </c>
      <c r="Q10157" t="s">
        <v>345</v>
      </c>
      <c r="R10157" t="s">
        <v>1012</v>
      </c>
      <c r="S10157" t="s">
        <v>140</v>
      </c>
    </row>
    <row r="10158" spans="1:19" x14ac:dyDescent="0.35">
      <c r="A10158" t="s">
        <v>15</v>
      </c>
      <c r="B10158" t="s">
        <v>1424</v>
      </c>
      <c r="C10158">
        <v>25</v>
      </c>
      <c r="D10158" t="s">
        <v>862</v>
      </c>
      <c r="E10158" t="s">
        <v>323</v>
      </c>
      <c r="F10158" t="s">
        <v>888</v>
      </c>
      <c r="G10158" t="s">
        <v>860</v>
      </c>
      <c r="H10158" t="s">
        <v>894</v>
      </c>
      <c r="I10158" t="s">
        <v>443</v>
      </c>
      <c r="J10158" t="s">
        <v>1072</v>
      </c>
      <c r="K10158" t="s">
        <v>970</v>
      </c>
      <c r="L10158" t="s">
        <v>91</v>
      </c>
      <c r="M10158" t="s">
        <v>855</v>
      </c>
      <c r="N10158" t="s">
        <v>97</v>
      </c>
      <c r="O10158" t="s">
        <v>646</v>
      </c>
      <c r="P10158" t="s">
        <v>249</v>
      </c>
      <c r="Q10158" t="s">
        <v>140</v>
      </c>
      <c r="R10158" t="s">
        <v>140</v>
      </c>
      <c r="S10158" t="s">
        <v>140</v>
      </c>
    </row>
    <row r="10159" spans="1:19" x14ac:dyDescent="0.35">
      <c r="A10159" t="s">
        <v>15</v>
      </c>
      <c r="B10159" t="s">
        <v>1425</v>
      </c>
      <c r="C10159">
        <v>44</v>
      </c>
      <c r="D10159" t="s">
        <v>140</v>
      </c>
      <c r="E10159" t="s">
        <v>875</v>
      </c>
      <c r="F10159" t="s">
        <v>1021</v>
      </c>
      <c r="G10159" t="s">
        <v>1022</v>
      </c>
      <c r="H10159" t="s">
        <v>1056</v>
      </c>
      <c r="I10159" t="s">
        <v>125</v>
      </c>
      <c r="J10159" t="s">
        <v>1023</v>
      </c>
      <c r="K10159" t="s">
        <v>903</v>
      </c>
      <c r="L10159" t="s">
        <v>140</v>
      </c>
      <c r="M10159" t="s">
        <v>755</v>
      </c>
      <c r="N10159" t="s">
        <v>527</v>
      </c>
      <c r="O10159" t="s">
        <v>812</v>
      </c>
      <c r="P10159" t="s">
        <v>347</v>
      </c>
      <c r="Q10159" t="s">
        <v>1056</v>
      </c>
      <c r="R10159" t="s">
        <v>140</v>
      </c>
      <c r="S10159" t="s">
        <v>140</v>
      </c>
    </row>
    <row r="10160" spans="1:19" x14ac:dyDescent="0.35">
      <c r="A10160" t="s">
        <v>16</v>
      </c>
      <c r="B10160" t="s">
        <v>1423</v>
      </c>
      <c r="C10160">
        <v>138</v>
      </c>
      <c r="D10160" t="s">
        <v>1073</v>
      </c>
      <c r="E10160" t="s">
        <v>869</v>
      </c>
      <c r="F10160" t="s">
        <v>1073</v>
      </c>
      <c r="G10160" t="s">
        <v>1014</v>
      </c>
      <c r="H10160" t="s">
        <v>1011</v>
      </c>
      <c r="I10160" t="s">
        <v>1016</v>
      </c>
      <c r="J10160" t="s">
        <v>1016</v>
      </c>
      <c r="K10160" t="s">
        <v>1014</v>
      </c>
      <c r="L10160" t="s">
        <v>1043</v>
      </c>
      <c r="M10160" t="s">
        <v>405</v>
      </c>
      <c r="N10160" t="s">
        <v>1008</v>
      </c>
      <c r="O10160" t="s">
        <v>1060</v>
      </c>
      <c r="P10160" t="s">
        <v>750</v>
      </c>
      <c r="Q10160" t="s">
        <v>1019</v>
      </c>
      <c r="R10160" t="s">
        <v>1016</v>
      </c>
      <c r="S10160" t="s">
        <v>140</v>
      </c>
    </row>
    <row r="10161" spans="1:19" x14ac:dyDescent="0.35">
      <c r="A10161" t="s">
        <v>16</v>
      </c>
      <c r="B10161" t="s">
        <v>1424</v>
      </c>
      <c r="C10161">
        <v>40</v>
      </c>
      <c r="D10161" t="s">
        <v>1048</v>
      </c>
      <c r="E10161" t="s">
        <v>915</v>
      </c>
      <c r="F10161" t="s">
        <v>89</v>
      </c>
      <c r="G10161" t="s">
        <v>1017</v>
      </c>
      <c r="H10161" t="s">
        <v>1007</v>
      </c>
      <c r="I10161" t="s">
        <v>801</v>
      </c>
      <c r="J10161" t="s">
        <v>1007</v>
      </c>
      <c r="K10161" t="s">
        <v>1062</v>
      </c>
      <c r="L10161" t="s">
        <v>869</v>
      </c>
      <c r="M10161" t="s">
        <v>467</v>
      </c>
      <c r="N10161" t="s">
        <v>345</v>
      </c>
      <c r="O10161" t="s">
        <v>1095</v>
      </c>
      <c r="P10161" t="s">
        <v>580</v>
      </c>
      <c r="Q10161" t="s">
        <v>1023</v>
      </c>
      <c r="R10161" t="s">
        <v>140</v>
      </c>
      <c r="S10161" t="s">
        <v>140</v>
      </c>
    </row>
    <row r="10162" spans="1:19" x14ac:dyDescent="0.35">
      <c r="A10162" t="s">
        <v>16</v>
      </c>
      <c r="B10162" t="s">
        <v>1425</v>
      </c>
      <c r="C10162">
        <v>28</v>
      </c>
      <c r="D10162" t="s">
        <v>345</v>
      </c>
      <c r="E10162" t="s">
        <v>1058</v>
      </c>
      <c r="F10162" t="s">
        <v>140</v>
      </c>
      <c r="G10162" t="s">
        <v>140</v>
      </c>
      <c r="H10162" t="s">
        <v>1061</v>
      </c>
      <c r="I10162" t="s">
        <v>1058</v>
      </c>
      <c r="J10162" t="s">
        <v>1058</v>
      </c>
      <c r="K10162" t="s">
        <v>140</v>
      </c>
      <c r="L10162" t="s">
        <v>140</v>
      </c>
      <c r="M10162" t="s">
        <v>886</v>
      </c>
      <c r="N10162" t="s">
        <v>1095</v>
      </c>
      <c r="O10162" t="s">
        <v>1062</v>
      </c>
      <c r="P10162" t="s">
        <v>632</v>
      </c>
      <c r="Q10162" t="s">
        <v>140</v>
      </c>
      <c r="R10162" t="s">
        <v>140</v>
      </c>
      <c r="S10162" t="s">
        <v>140</v>
      </c>
    </row>
    <row r="10163" spans="1:19" x14ac:dyDescent="0.35">
      <c r="A10163" t="s">
        <v>17</v>
      </c>
      <c r="B10163" t="s">
        <v>1423</v>
      </c>
      <c r="C10163">
        <v>133</v>
      </c>
      <c r="D10163" t="s">
        <v>515</v>
      </c>
      <c r="E10163" t="s">
        <v>971</v>
      </c>
      <c r="F10163" t="s">
        <v>869</v>
      </c>
      <c r="G10163" t="s">
        <v>1048</v>
      </c>
      <c r="H10163" t="s">
        <v>869</v>
      </c>
      <c r="I10163" t="s">
        <v>801</v>
      </c>
      <c r="J10163" t="s">
        <v>1064</v>
      </c>
      <c r="K10163" t="s">
        <v>988</v>
      </c>
      <c r="L10163" t="s">
        <v>939</v>
      </c>
      <c r="M10163" t="s">
        <v>792</v>
      </c>
      <c r="N10163" t="s">
        <v>954</v>
      </c>
      <c r="O10163" t="s">
        <v>1003</v>
      </c>
      <c r="P10163" t="s">
        <v>815</v>
      </c>
      <c r="Q10163" t="s">
        <v>950</v>
      </c>
      <c r="R10163" t="s">
        <v>1017</v>
      </c>
      <c r="S10163" t="s">
        <v>140</v>
      </c>
    </row>
    <row r="10164" spans="1:19" x14ac:dyDescent="0.35">
      <c r="A10164" t="s">
        <v>17</v>
      </c>
      <c r="B10164" t="s">
        <v>1424</v>
      </c>
      <c r="C10164">
        <v>25</v>
      </c>
      <c r="D10164" t="s">
        <v>983</v>
      </c>
      <c r="E10164" t="s">
        <v>716</v>
      </c>
      <c r="F10164" t="s">
        <v>476</v>
      </c>
      <c r="G10164" t="s">
        <v>716</v>
      </c>
      <c r="H10164" t="s">
        <v>733</v>
      </c>
      <c r="I10164" t="s">
        <v>103</v>
      </c>
      <c r="J10164" t="s">
        <v>706</v>
      </c>
      <c r="K10164" t="s">
        <v>532</v>
      </c>
      <c r="L10164" t="s">
        <v>1060</v>
      </c>
      <c r="M10164" t="s">
        <v>924</v>
      </c>
      <c r="N10164" t="s">
        <v>462</v>
      </c>
      <c r="O10164" t="s">
        <v>716</v>
      </c>
      <c r="P10164" t="s">
        <v>734</v>
      </c>
      <c r="Q10164" t="s">
        <v>893</v>
      </c>
      <c r="R10164" t="s">
        <v>140</v>
      </c>
      <c r="S10164" t="s">
        <v>140</v>
      </c>
    </row>
    <row r="10165" spans="1:19" x14ac:dyDescent="0.35">
      <c r="A10165" t="s">
        <v>17</v>
      </c>
      <c r="B10165" t="s">
        <v>1425</v>
      </c>
      <c r="C10165">
        <v>44</v>
      </c>
      <c r="D10165" t="s">
        <v>875</v>
      </c>
      <c r="E10165" t="s">
        <v>875</v>
      </c>
      <c r="F10165" t="s">
        <v>1063</v>
      </c>
      <c r="G10165" t="s">
        <v>140</v>
      </c>
      <c r="H10165" t="s">
        <v>89</v>
      </c>
      <c r="I10165" t="s">
        <v>1072</v>
      </c>
      <c r="J10165" t="s">
        <v>875</v>
      </c>
      <c r="K10165" t="s">
        <v>527</v>
      </c>
      <c r="L10165" t="s">
        <v>140</v>
      </c>
      <c r="M10165" t="s">
        <v>860</v>
      </c>
      <c r="N10165" t="s">
        <v>733</v>
      </c>
      <c r="O10165" t="s">
        <v>1073</v>
      </c>
      <c r="P10165" t="s">
        <v>396</v>
      </c>
      <c r="Q10165" t="s">
        <v>643</v>
      </c>
      <c r="R10165" t="s">
        <v>140</v>
      </c>
      <c r="S10165" t="s">
        <v>140</v>
      </c>
    </row>
    <row r="10166" spans="1:19" x14ac:dyDescent="0.35">
      <c r="A10166" t="s">
        <v>18</v>
      </c>
      <c r="B10166" t="s">
        <v>1423</v>
      </c>
      <c r="C10166">
        <v>138</v>
      </c>
      <c r="D10166" t="s">
        <v>501</v>
      </c>
      <c r="E10166" t="s">
        <v>988</v>
      </c>
      <c r="F10166" t="s">
        <v>977</v>
      </c>
      <c r="G10166" t="s">
        <v>1051</v>
      </c>
      <c r="H10166" t="s">
        <v>501</v>
      </c>
      <c r="I10166" t="s">
        <v>1064</v>
      </c>
      <c r="J10166" t="s">
        <v>903</v>
      </c>
      <c r="K10166" t="s">
        <v>664</v>
      </c>
      <c r="L10166" t="s">
        <v>664</v>
      </c>
      <c r="M10166" t="s">
        <v>1080</v>
      </c>
      <c r="N10166" t="s">
        <v>903</v>
      </c>
      <c r="O10166" t="s">
        <v>716</v>
      </c>
      <c r="P10166" t="s">
        <v>496</v>
      </c>
      <c r="Q10166" t="s">
        <v>1023</v>
      </c>
      <c r="R10166" t="s">
        <v>1014</v>
      </c>
      <c r="S10166" t="s">
        <v>140</v>
      </c>
    </row>
    <row r="10167" spans="1:19" x14ac:dyDescent="0.35">
      <c r="A10167" t="s">
        <v>18</v>
      </c>
      <c r="B10167" t="s">
        <v>1424</v>
      </c>
      <c r="C10167">
        <v>18</v>
      </c>
      <c r="D10167" t="s">
        <v>1068</v>
      </c>
      <c r="E10167" t="s">
        <v>1068</v>
      </c>
      <c r="F10167" t="s">
        <v>733</v>
      </c>
      <c r="G10167" t="s">
        <v>1068</v>
      </c>
      <c r="H10167" t="s">
        <v>147</v>
      </c>
      <c r="I10167" t="s">
        <v>99</v>
      </c>
      <c r="J10167" t="s">
        <v>1068</v>
      </c>
      <c r="K10167" t="s">
        <v>107</v>
      </c>
      <c r="L10167" t="s">
        <v>99</v>
      </c>
      <c r="M10167" t="s">
        <v>968</v>
      </c>
      <c r="N10167" t="s">
        <v>1068</v>
      </c>
      <c r="O10167" t="s">
        <v>317</v>
      </c>
      <c r="P10167" t="s">
        <v>907</v>
      </c>
      <c r="Q10167" t="s">
        <v>140</v>
      </c>
      <c r="R10167" t="s">
        <v>1044</v>
      </c>
      <c r="S10167" t="s">
        <v>140</v>
      </c>
    </row>
    <row r="10168" spans="1:19" x14ac:dyDescent="0.35">
      <c r="A10168" t="s">
        <v>18</v>
      </c>
      <c r="B10168" t="s">
        <v>1425</v>
      </c>
      <c r="C10168">
        <v>49</v>
      </c>
      <c r="D10168" t="s">
        <v>664</v>
      </c>
      <c r="E10168" t="s">
        <v>458</v>
      </c>
      <c r="F10168" t="s">
        <v>140</v>
      </c>
      <c r="G10168" t="s">
        <v>140</v>
      </c>
      <c r="H10168" t="s">
        <v>1054</v>
      </c>
      <c r="I10168" t="s">
        <v>1004</v>
      </c>
      <c r="J10168" t="s">
        <v>1004</v>
      </c>
      <c r="K10168" t="s">
        <v>1055</v>
      </c>
      <c r="L10168" t="s">
        <v>140</v>
      </c>
      <c r="M10168" t="s">
        <v>1076</v>
      </c>
      <c r="N10168" t="s">
        <v>1054</v>
      </c>
      <c r="O10168" t="s">
        <v>1017</v>
      </c>
      <c r="P10168" t="s">
        <v>362</v>
      </c>
      <c r="Q10168" t="s">
        <v>1052</v>
      </c>
      <c r="R10168" t="s">
        <v>140</v>
      </c>
      <c r="S10168" t="s">
        <v>140</v>
      </c>
    </row>
    <row r="10169" spans="1:19" x14ac:dyDescent="0.35">
      <c r="A10169" t="s">
        <v>19</v>
      </c>
      <c r="B10169" t="s">
        <v>1423</v>
      </c>
      <c r="C10169">
        <v>142</v>
      </c>
      <c r="D10169" t="s">
        <v>1066</v>
      </c>
      <c r="E10169" t="s">
        <v>1066</v>
      </c>
      <c r="F10169" t="s">
        <v>1052</v>
      </c>
      <c r="G10169" t="s">
        <v>1063</v>
      </c>
      <c r="H10169" t="s">
        <v>801</v>
      </c>
      <c r="I10169" t="s">
        <v>1004</v>
      </c>
      <c r="J10169" t="s">
        <v>1016</v>
      </c>
      <c r="K10169" t="s">
        <v>954</v>
      </c>
      <c r="L10169" t="s">
        <v>1019</v>
      </c>
      <c r="M10169" t="s">
        <v>115</v>
      </c>
      <c r="N10169" t="s">
        <v>1048</v>
      </c>
      <c r="O10169" t="s">
        <v>131</v>
      </c>
      <c r="P10169" t="s">
        <v>569</v>
      </c>
      <c r="Q10169" t="s">
        <v>1070</v>
      </c>
      <c r="R10169" t="s">
        <v>1055</v>
      </c>
      <c r="S10169" t="s">
        <v>140</v>
      </c>
    </row>
    <row r="10170" spans="1:19" x14ac:dyDescent="0.35">
      <c r="A10170" t="s">
        <v>19</v>
      </c>
      <c r="B10170" t="s">
        <v>1424</v>
      </c>
      <c r="C10170">
        <v>19</v>
      </c>
      <c r="D10170" t="s">
        <v>643</v>
      </c>
      <c r="E10170" t="s">
        <v>1070</v>
      </c>
      <c r="F10170" t="s">
        <v>1070</v>
      </c>
      <c r="G10170" t="s">
        <v>1070</v>
      </c>
      <c r="H10170" t="s">
        <v>1048</v>
      </c>
      <c r="I10170" t="s">
        <v>371</v>
      </c>
      <c r="J10170" t="s">
        <v>1048</v>
      </c>
      <c r="K10170" t="s">
        <v>371</v>
      </c>
      <c r="L10170" t="s">
        <v>1067</v>
      </c>
      <c r="M10170" t="s">
        <v>996</v>
      </c>
      <c r="N10170" t="s">
        <v>1048</v>
      </c>
      <c r="O10170" t="s">
        <v>386</v>
      </c>
      <c r="P10170" t="s">
        <v>426</v>
      </c>
      <c r="Q10170" t="s">
        <v>140</v>
      </c>
      <c r="R10170" t="s">
        <v>140</v>
      </c>
      <c r="S10170" t="s">
        <v>140</v>
      </c>
    </row>
    <row r="10171" spans="1:19" x14ac:dyDescent="0.35">
      <c r="A10171" t="s">
        <v>19</v>
      </c>
      <c r="B10171" t="s">
        <v>1425</v>
      </c>
      <c r="C10171">
        <v>45</v>
      </c>
      <c r="D10171" t="s">
        <v>867</v>
      </c>
      <c r="E10171" t="s">
        <v>967</v>
      </c>
      <c r="F10171" t="s">
        <v>954</v>
      </c>
      <c r="G10171" t="s">
        <v>954</v>
      </c>
      <c r="H10171" t="s">
        <v>1047</v>
      </c>
      <c r="I10171" t="s">
        <v>973</v>
      </c>
      <c r="J10171" t="s">
        <v>140</v>
      </c>
      <c r="K10171" t="s">
        <v>109</v>
      </c>
      <c r="L10171" t="s">
        <v>954</v>
      </c>
      <c r="M10171" t="s">
        <v>1182</v>
      </c>
      <c r="N10171" t="s">
        <v>115</v>
      </c>
      <c r="O10171" t="s">
        <v>1063</v>
      </c>
      <c r="P10171" t="s">
        <v>616</v>
      </c>
      <c r="Q10171" t="s">
        <v>458</v>
      </c>
      <c r="R10171" t="s">
        <v>1023</v>
      </c>
      <c r="S10171" t="s">
        <v>140</v>
      </c>
    </row>
    <row r="10172" spans="1:19" x14ac:dyDescent="0.35">
      <c r="A10172" t="s">
        <v>20</v>
      </c>
      <c r="B10172" t="s">
        <v>1423</v>
      </c>
      <c r="C10172">
        <v>145</v>
      </c>
      <c r="D10172" t="s">
        <v>1073</v>
      </c>
      <c r="E10172" t="s">
        <v>996</v>
      </c>
      <c r="F10172" t="s">
        <v>1007</v>
      </c>
      <c r="G10172" t="s">
        <v>1046</v>
      </c>
      <c r="H10172" t="s">
        <v>1068</v>
      </c>
      <c r="I10172" t="s">
        <v>109</v>
      </c>
      <c r="J10172" t="s">
        <v>1044</v>
      </c>
      <c r="K10172" t="s">
        <v>903</v>
      </c>
      <c r="L10172" t="s">
        <v>1043</v>
      </c>
      <c r="M10172" t="s">
        <v>99</v>
      </c>
      <c r="N10172" t="s">
        <v>1007</v>
      </c>
      <c r="O10172" t="s">
        <v>515</v>
      </c>
      <c r="P10172" t="s">
        <v>468</v>
      </c>
      <c r="Q10172" t="s">
        <v>1053</v>
      </c>
      <c r="R10172" t="s">
        <v>140</v>
      </c>
      <c r="S10172" t="s">
        <v>140</v>
      </c>
    </row>
    <row r="10173" spans="1:19" x14ac:dyDescent="0.35">
      <c r="A10173" t="s">
        <v>20</v>
      </c>
      <c r="B10173" t="s">
        <v>1424</v>
      </c>
      <c r="C10173">
        <v>22</v>
      </c>
      <c r="D10173" t="s">
        <v>824</v>
      </c>
      <c r="E10173" t="s">
        <v>824</v>
      </c>
      <c r="F10173" t="s">
        <v>824</v>
      </c>
      <c r="G10173" t="s">
        <v>824</v>
      </c>
      <c r="H10173" t="s">
        <v>875</v>
      </c>
      <c r="I10173" t="s">
        <v>99</v>
      </c>
      <c r="J10173" t="s">
        <v>140</v>
      </c>
      <c r="K10173" t="s">
        <v>140</v>
      </c>
      <c r="L10173" t="s">
        <v>1018</v>
      </c>
      <c r="M10173" t="s">
        <v>293</v>
      </c>
      <c r="N10173" t="s">
        <v>1044</v>
      </c>
      <c r="O10173" t="s">
        <v>875</v>
      </c>
      <c r="P10173" t="s">
        <v>609</v>
      </c>
      <c r="Q10173" t="s">
        <v>949</v>
      </c>
      <c r="R10173" t="s">
        <v>775</v>
      </c>
      <c r="S10173" t="s">
        <v>140</v>
      </c>
    </row>
    <row r="10174" spans="1:19" x14ac:dyDescent="0.35">
      <c r="A10174" t="s">
        <v>20</v>
      </c>
      <c r="B10174" t="s">
        <v>1425</v>
      </c>
      <c r="C10174">
        <v>38</v>
      </c>
      <c r="D10174" t="s">
        <v>1058</v>
      </c>
      <c r="E10174" t="s">
        <v>476</v>
      </c>
      <c r="F10174" t="s">
        <v>147</v>
      </c>
      <c r="G10174" t="s">
        <v>1061</v>
      </c>
      <c r="H10174" t="s">
        <v>1047</v>
      </c>
      <c r="I10174" t="s">
        <v>915</v>
      </c>
      <c r="J10174" t="s">
        <v>939</v>
      </c>
      <c r="K10174" t="s">
        <v>1065</v>
      </c>
      <c r="L10174" t="s">
        <v>1058</v>
      </c>
      <c r="M10174" t="s">
        <v>501</v>
      </c>
      <c r="N10174" t="s">
        <v>1065</v>
      </c>
      <c r="O10174" t="s">
        <v>1064</v>
      </c>
      <c r="P10174" t="s">
        <v>424</v>
      </c>
      <c r="Q10174" t="s">
        <v>1048</v>
      </c>
      <c r="R10174" t="s">
        <v>140</v>
      </c>
      <c r="S10174" t="s">
        <v>824</v>
      </c>
    </row>
    <row r="10175" spans="1:19" x14ac:dyDescent="0.35">
      <c r="A10175" t="s">
        <v>21</v>
      </c>
      <c r="B10175" t="s">
        <v>1423</v>
      </c>
      <c r="C10175">
        <v>149</v>
      </c>
      <c r="D10175" t="s">
        <v>1062</v>
      </c>
      <c r="E10175" t="s">
        <v>109</v>
      </c>
      <c r="F10175" t="s">
        <v>801</v>
      </c>
      <c r="G10175" t="s">
        <v>869</v>
      </c>
      <c r="H10175" t="s">
        <v>954</v>
      </c>
      <c r="I10175" t="s">
        <v>1045</v>
      </c>
      <c r="J10175" t="s">
        <v>1045</v>
      </c>
      <c r="K10175" t="s">
        <v>1062</v>
      </c>
      <c r="L10175" t="s">
        <v>1058</v>
      </c>
      <c r="M10175" t="s">
        <v>1014</v>
      </c>
      <c r="N10175" t="s">
        <v>869</v>
      </c>
      <c r="O10175" t="s">
        <v>801</v>
      </c>
      <c r="P10175" t="s">
        <v>410</v>
      </c>
      <c r="Q10175" t="s">
        <v>869</v>
      </c>
      <c r="R10175" t="s">
        <v>1014</v>
      </c>
      <c r="S10175" t="s">
        <v>140</v>
      </c>
    </row>
    <row r="10176" spans="1:19" x14ac:dyDescent="0.35">
      <c r="A10176" t="s">
        <v>21</v>
      </c>
      <c r="B10176" t="s">
        <v>1424</v>
      </c>
      <c r="C10176">
        <v>9</v>
      </c>
      <c r="D10176" t="s">
        <v>140</v>
      </c>
      <c r="E10176" t="s">
        <v>140</v>
      </c>
      <c r="F10176" t="s">
        <v>140</v>
      </c>
      <c r="G10176" t="s">
        <v>140</v>
      </c>
      <c r="H10176" t="s">
        <v>140</v>
      </c>
      <c r="I10176" t="s">
        <v>140</v>
      </c>
      <c r="J10176" t="s">
        <v>140</v>
      </c>
      <c r="K10176" t="s">
        <v>140</v>
      </c>
      <c r="L10176" t="s">
        <v>140</v>
      </c>
      <c r="M10176" t="s">
        <v>140</v>
      </c>
      <c r="N10176" t="s">
        <v>140</v>
      </c>
      <c r="O10176" t="s">
        <v>95</v>
      </c>
      <c r="P10176" t="s">
        <v>96</v>
      </c>
      <c r="Q10176" t="s">
        <v>140</v>
      </c>
      <c r="R10176" t="s">
        <v>140</v>
      </c>
      <c r="S10176" t="s">
        <v>140</v>
      </c>
    </row>
    <row r="10177" spans="1:19" x14ac:dyDescent="0.35">
      <c r="A10177" t="s">
        <v>21</v>
      </c>
      <c r="B10177" t="s">
        <v>1425</v>
      </c>
      <c r="C10177">
        <v>51</v>
      </c>
      <c r="D10177" t="s">
        <v>131</v>
      </c>
      <c r="E10177" t="s">
        <v>394</v>
      </c>
      <c r="F10177" t="s">
        <v>718</v>
      </c>
      <c r="G10177" t="s">
        <v>527</v>
      </c>
      <c r="H10177" t="s">
        <v>1058</v>
      </c>
      <c r="I10177" t="s">
        <v>1023</v>
      </c>
      <c r="J10177" t="s">
        <v>1023</v>
      </c>
      <c r="K10177" t="s">
        <v>527</v>
      </c>
      <c r="L10177" t="s">
        <v>140</v>
      </c>
      <c r="M10177" t="s">
        <v>140</v>
      </c>
      <c r="N10177" t="s">
        <v>1058</v>
      </c>
      <c r="O10177" t="s">
        <v>1023</v>
      </c>
      <c r="P10177" t="s">
        <v>976</v>
      </c>
      <c r="Q10177" t="s">
        <v>1023</v>
      </c>
      <c r="R10177" t="s">
        <v>140</v>
      </c>
      <c r="S10177" t="s">
        <v>140</v>
      </c>
    </row>
    <row r="10178" spans="1:19" x14ac:dyDescent="0.35">
      <c r="A10178" t="s">
        <v>22</v>
      </c>
      <c r="B10178" t="s">
        <v>1423</v>
      </c>
      <c r="C10178">
        <v>147</v>
      </c>
      <c r="D10178" t="s">
        <v>775</v>
      </c>
      <c r="E10178" t="s">
        <v>1073</v>
      </c>
      <c r="F10178" t="s">
        <v>1060</v>
      </c>
      <c r="G10178" t="s">
        <v>1013</v>
      </c>
      <c r="H10178" t="s">
        <v>664</v>
      </c>
      <c r="I10178" t="s">
        <v>1052</v>
      </c>
      <c r="J10178" t="s">
        <v>1010</v>
      </c>
      <c r="K10178" t="s">
        <v>1064</v>
      </c>
      <c r="L10178" t="s">
        <v>939</v>
      </c>
      <c r="M10178" t="s">
        <v>769</v>
      </c>
      <c r="N10178" t="s">
        <v>940</v>
      </c>
      <c r="O10178" t="s">
        <v>1048</v>
      </c>
      <c r="P10178" t="s">
        <v>670</v>
      </c>
      <c r="Q10178" t="s">
        <v>1066</v>
      </c>
      <c r="R10178" t="s">
        <v>1009</v>
      </c>
      <c r="S10178" t="s">
        <v>140</v>
      </c>
    </row>
    <row r="10179" spans="1:19" x14ac:dyDescent="0.35">
      <c r="A10179" t="s">
        <v>22</v>
      </c>
      <c r="B10179" t="s">
        <v>1424</v>
      </c>
      <c r="C10179">
        <v>15</v>
      </c>
      <c r="D10179" t="s">
        <v>897</v>
      </c>
      <c r="E10179" t="s">
        <v>897</v>
      </c>
      <c r="F10179" t="s">
        <v>897</v>
      </c>
      <c r="G10179" t="s">
        <v>897</v>
      </c>
      <c r="H10179" t="s">
        <v>140</v>
      </c>
      <c r="I10179" t="s">
        <v>1055</v>
      </c>
      <c r="J10179" t="s">
        <v>140</v>
      </c>
      <c r="K10179" t="s">
        <v>1055</v>
      </c>
      <c r="L10179" t="s">
        <v>140</v>
      </c>
      <c r="M10179" t="s">
        <v>827</v>
      </c>
      <c r="N10179" t="s">
        <v>1052</v>
      </c>
      <c r="O10179" t="s">
        <v>973</v>
      </c>
      <c r="P10179" t="s">
        <v>430</v>
      </c>
      <c r="Q10179" t="s">
        <v>101</v>
      </c>
      <c r="R10179" t="s">
        <v>140</v>
      </c>
      <c r="S10179" t="s">
        <v>140</v>
      </c>
    </row>
    <row r="10180" spans="1:19" x14ac:dyDescent="0.35">
      <c r="A10180" t="s">
        <v>22</v>
      </c>
      <c r="B10180" t="s">
        <v>1425</v>
      </c>
      <c r="C10180">
        <v>47</v>
      </c>
      <c r="D10180" t="s">
        <v>1018</v>
      </c>
      <c r="E10180" t="s">
        <v>949</v>
      </c>
      <c r="F10180" t="s">
        <v>1020</v>
      </c>
      <c r="G10180" t="s">
        <v>140</v>
      </c>
      <c r="H10180" t="s">
        <v>140</v>
      </c>
      <c r="I10180" t="s">
        <v>394</v>
      </c>
      <c r="J10180" t="s">
        <v>869</v>
      </c>
      <c r="K10180" t="s">
        <v>903</v>
      </c>
      <c r="L10180" t="s">
        <v>1050</v>
      </c>
      <c r="M10180" t="s">
        <v>421</v>
      </c>
      <c r="N10180" t="s">
        <v>1046</v>
      </c>
      <c r="O10180" t="s">
        <v>824</v>
      </c>
      <c r="P10180" t="s">
        <v>239</v>
      </c>
      <c r="Q10180" t="s">
        <v>1052</v>
      </c>
      <c r="R10180" t="s">
        <v>1021</v>
      </c>
      <c r="S10180" t="s">
        <v>140</v>
      </c>
    </row>
    <row r="10181" spans="1:19" x14ac:dyDescent="0.35">
      <c r="A10181" t="s">
        <v>23</v>
      </c>
      <c r="B10181" t="s">
        <v>1423</v>
      </c>
      <c r="C10181">
        <v>150</v>
      </c>
      <c r="D10181" t="s">
        <v>1100</v>
      </c>
      <c r="E10181" t="s">
        <v>286</v>
      </c>
      <c r="F10181" t="s">
        <v>125</v>
      </c>
      <c r="G10181" t="s">
        <v>515</v>
      </c>
      <c r="H10181" t="s">
        <v>1057</v>
      </c>
      <c r="I10181" t="s">
        <v>1102</v>
      </c>
      <c r="J10181" t="s">
        <v>801</v>
      </c>
      <c r="K10181" t="s">
        <v>769</v>
      </c>
      <c r="L10181" t="s">
        <v>1020</v>
      </c>
      <c r="M10181" t="s">
        <v>121</v>
      </c>
      <c r="N10181" t="s">
        <v>1044</v>
      </c>
      <c r="O10181" t="s">
        <v>1059</v>
      </c>
      <c r="P10181" t="s">
        <v>496</v>
      </c>
      <c r="Q10181" t="s">
        <v>824</v>
      </c>
      <c r="R10181" t="s">
        <v>1046</v>
      </c>
      <c r="S10181" t="s">
        <v>140</v>
      </c>
    </row>
    <row r="10182" spans="1:19" x14ac:dyDescent="0.35">
      <c r="A10182" t="s">
        <v>23</v>
      </c>
      <c r="B10182" t="s">
        <v>1424</v>
      </c>
      <c r="C10182">
        <v>7</v>
      </c>
      <c r="D10182" t="s">
        <v>140</v>
      </c>
      <c r="E10182" t="s">
        <v>140</v>
      </c>
      <c r="F10182" t="s">
        <v>862</v>
      </c>
      <c r="G10182" t="s">
        <v>140</v>
      </c>
      <c r="H10182" t="s">
        <v>140</v>
      </c>
      <c r="I10182" t="s">
        <v>140</v>
      </c>
      <c r="J10182" t="s">
        <v>140</v>
      </c>
      <c r="K10182" t="s">
        <v>140</v>
      </c>
      <c r="L10182" t="s">
        <v>140</v>
      </c>
      <c r="M10182" t="s">
        <v>595</v>
      </c>
      <c r="N10182" t="s">
        <v>140</v>
      </c>
      <c r="O10182" t="s">
        <v>140</v>
      </c>
      <c r="P10182" t="s">
        <v>652</v>
      </c>
      <c r="Q10182" t="s">
        <v>140</v>
      </c>
      <c r="R10182" t="s">
        <v>140</v>
      </c>
      <c r="S10182" t="s">
        <v>140</v>
      </c>
    </row>
    <row r="10183" spans="1:19" x14ac:dyDescent="0.35">
      <c r="A10183" t="s">
        <v>23</v>
      </c>
      <c r="B10183" t="s">
        <v>1425</v>
      </c>
      <c r="C10183">
        <v>47</v>
      </c>
      <c r="D10183" t="s">
        <v>99</v>
      </c>
      <c r="E10183" t="s">
        <v>961</v>
      </c>
      <c r="F10183" t="s">
        <v>729</v>
      </c>
      <c r="G10183" t="s">
        <v>971</v>
      </c>
      <c r="H10183" t="s">
        <v>961</v>
      </c>
      <c r="I10183" t="s">
        <v>1095</v>
      </c>
      <c r="J10183" t="s">
        <v>971</v>
      </c>
      <c r="K10183" t="s">
        <v>915</v>
      </c>
      <c r="L10183" t="s">
        <v>140</v>
      </c>
      <c r="M10183" t="s">
        <v>996</v>
      </c>
      <c r="N10183" t="s">
        <v>983</v>
      </c>
      <c r="O10183" t="s">
        <v>422</v>
      </c>
      <c r="P10183" t="s">
        <v>711</v>
      </c>
      <c r="Q10183" t="s">
        <v>769</v>
      </c>
      <c r="R10183" t="s">
        <v>140</v>
      </c>
      <c r="S10183" t="s">
        <v>140</v>
      </c>
    </row>
    <row r="10184" spans="1:19" x14ac:dyDescent="0.35">
      <c r="A10184" t="s">
        <v>24</v>
      </c>
      <c r="B10184" t="s">
        <v>1423</v>
      </c>
      <c r="C10184">
        <v>128</v>
      </c>
      <c r="D10184" t="s">
        <v>1047</v>
      </c>
      <c r="E10184" t="s">
        <v>1007</v>
      </c>
      <c r="F10184" t="s">
        <v>1023</v>
      </c>
      <c r="G10184" t="s">
        <v>949</v>
      </c>
      <c r="H10184" t="s">
        <v>919</v>
      </c>
      <c r="I10184" t="s">
        <v>99</v>
      </c>
      <c r="J10184" t="s">
        <v>664</v>
      </c>
      <c r="K10184" t="s">
        <v>458</v>
      </c>
      <c r="L10184" t="s">
        <v>1020</v>
      </c>
      <c r="M10184" t="s">
        <v>903</v>
      </c>
      <c r="N10184" t="s">
        <v>1052</v>
      </c>
      <c r="O10184" t="s">
        <v>733</v>
      </c>
      <c r="P10184" t="s">
        <v>201</v>
      </c>
      <c r="Q10184" t="s">
        <v>458</v>
      </c>
      <c r="R10184" t="s">
        <v>1098</v>
      </c>
      <c r="S10184" t="s">
        <v>1063</v>
      </c>
    </row>
    <row r="10185" spans="1:19" x14ac:dyDescent="0.35">
      <c r="A10185" t="s">
        <v>24</v>
      </c>
      <c r="B10185" t="s">
        <v>1424</v>
      </c>
      <c r="C10185">
        <v>44</v>
      </c>
      <c r="D10185" t="s">
        <v>1014</v>
      </c>
      <c r="E10185" t="s">
        <v>1014</v>
      </c>
      <c r="F10185" t="s">
        <v>1051</v>
      </c>
      <c r="G10185" t="s">
        <v>1014</v>
      </c>
      <c r="H10185" t="s">
        <v>1098</v>
      </c>
      <c r="I10185" t="s">
        <v>1004</v>
      </c>
      <c r="J10185" t="s">
        <v>1064</v>
      </c>
      <c r="K10185" t="s">
        <v>1014</v>
      </c>
      <c r="L10185" t="s">
        <v>875</v>
      </c>
      <c r="M10185" t="s">
        <v>1065</v>
      </c>
      <c r="N10185" t="s">
        <v>954</v>
      </c>
      <c r="O10185" t="s">
        <v>1004</v>
      </c>
      <c r="P10185" t="s">
        <v>191</v>
      </c>
      <c r="Q10185" t="s">
        <v>1063</v>
      </c>
      <c r="R10185" t="s">
        <v>140</v>
      </c>
      <c r="S10185" t="s">
        <v>140</v>
      </c>
    </row>
    <row r="10186" spans="1:19" x14ac:dyDescent="0.35">
      <c r="A10186" t="s">
        <v>24</v>
      </c>
      <c r="B10186" t="s">
        <v>1425</v>
      </c>
      <c r="C10186">
        <v>35</v>
      </c>
      <c r="D10186" t="s">
        <v>824</v>
      </c>
      <c r="E10186" t="s">
        <v>1060</v>
      </c>
      <c r="F10186" t="s">
        <v>1060</v>
      </c>
      <c r="G10186" t="s">
        <v>1060</v>
      </c>
      <c r="H10186" t="s">
        <v>940</v>
      </c>
      <c r="I10186" t="s">
        <v>109</v>
      </c>
      <c r="J10186" t="s">
        <v>1068</v>
      </c>
      <c r="K10186" t="s">
        <v>919</v>
      </c>
      <c r="L10186" t="s">
        <v>140</v>
      </c>
      <c r="M10186" t="s">
        <v>1017</v>
      </c>
      <c r="N10186" t="s">
        <v>1068</v>
      </c>
      <c r="O10186" t="s">
        <v>140</v>
      </c>
      <c r="P10186" t="s">
        <v>572</v>
      </c>
      <c r="Q10186" t="s">
        <v>1054</v>
      </c>
      <c r="R10186" t="s">
        <v>1068</v>
      </c>
      <c r="S10186" t="s">
        <v>140</v>
      </c>
    </row>
    <row r="10187" spans="1:19" x14ac:dyDescent="0.35">
      <c r="A10187" t="s">
        <v>25</v>
      </c>
      <c r="B10187" t="s">
        <v>1423</v>
      </c>
      <c r="C10187">
        <v>132</v>
      </c>
      <c r="D10187" t="s">
        <v>1048</v>
      </c>
      <c r="E10187" t="s">
        <v>919</v>
      </c>
      <c r="F10187" t="s">
        <v>1064</v>
      </c>
      <c r="G10187" t="s">
        <v>949</v>
      </c>
      <c r="H10187" t="s">
        <v>458</v>
      </c>
      <c r="I10187" t="s">
        <v>1062</v>
      </c>
      <c r="J10187" t="s">
        <v>1062</v>
      </c>
      <c r="K10187" t="s">
        <v>903</v>
      </c>
      <c r="L10187" t="s">
        <v>1052</v>
      </c>
      <c r="M10187" t="s">
        <v>1072</v>
      </c>
      <c r="N10187" t="s">
        <v>1052</v>
      </c>
      <c r="O10187" t="s">
        <v>919</v>
      </c>
      <c r="P10187" t="s">
        <v>419</v>
      </c>
      <c r="Q10187" t="s">
        <v>458</v>
      </c>
      <c r="R10187" t="s">
        <v>1012</v>
      </c>
      <c r="S10187" t="s">
        <v>140</v>
      </c>
    </row>
    <row r="10188" spans="1:19" x14ac:dyDescent="0.35">
      <c r="A10188" t="s">
        <v>25</v>
      </c>
      <c r="B10188" t="s">
        <v>1424</v>
      </c>
      <c r="C10188">
        <v>36</v>
      </c>
      <c r="D10188" t="s">
        <v>869</v>
      </c>
      <c r="E10188" t="s">
        <v>869</v>
      </c>
      <c r="F10188" t="s">
        <v>458</v>
      </c>
      <c r="G10188" t="s">
        <v>1013</v>
      </c>
      <c r="H10188" t="s">
        <v>939</v>
      </c>
      <c r="I10188" t="s">
        <v>1013</v>
      </c>
      <c r="J10188" t="s">
        <v>1013</v>
      </c>
      <c r="K10188" t="s">
        <v>1013</v>
      </c>
      <c r="L10188" t="s">
        <v>1070</v>
      </c>
      <c r="M10188" t="s">
        <v>1003</v>
      </c>
      <c r="N10188" t="s">
        <v>996</v>
      </c>
      <c r="O10188" t="s">
        <v>1007</v>
      </c>
      <c r="P10188" t="s">
        <v>450</v>
      </c>
      <c r="Q10188" t="s">
        <v>949</v>
      </c>
      <c r="R10188" t="s">
        <v>140</v>
      </c>
      <c r="S10188" t="s">
        <v>140</v>
      </c>
    </row>
    <row r="10189" spans="1:19" x14ac:dyDescent="0.35">
      <c r="A10189" t="s">
        <v>25</v>
      </c>
      <c r="B10189" t="s">
        <v>1425</v>
      </c>
      <c r="C10189">
        <v>35</v>
      </c>
      <c r="D10189" t="s">
        <v>733</v>
      </c>
      <c r="E10189" t="s">
        <v>1056</v>
      </c>
      <c r="F10189" t="s">
        <v>1048</v>
      </c>
      <c r="G10189" t="s">
        <v>1048</v>
      </c>
      <c r="H10189" t="s">
        <v>140</v>
      </c>
      <c r="I10189" t="s">
        <v>140</v>
      </c>
      <c r="J10189" t="s">
        <v>140</v>
      </c>
      <c r="K10189" t="s">
        <v>1009</v>
      </c>
      <c r="L10189" t="s">
        <v>140</v>
      </c>
      <c r="M10189" t="s">
        <v>595</v>
      </c>
      <c r="N10189" t="s">
        <v>140</v>
      </c>
      <c r="O10189" t="s">
        <v>140</v>
      </c>
      <c r="P10189" t="s">
        <v>868</v>
      </c>
      <c r="Q10189" t="s">
        <v>140</v>
      </c>
      <c r="R10189" t="s">
        <v>140</v>
      </c>
      <c r="S10189" t="s">
        <v>140</v>
      </c>
    </row>
    <row r="10190" spans="1:19" x14ac:dyDescent="0.35">
      <c r="A10190" t="s">
        <v>26</v>
      </c>
      <c r="B10190" t="s">
        <v>1423</v>
      </c>
      <c r="C10190">
        <v>122</v>
      </c>
      <c r="D10190" t="s">
        <v>838</v>
      </c>
      <c r="E10190" t="s">
        <v>733</v>
      </c>
      <c r="F10190" t="s">
        <v>988</v>
      </c>
      <c r="G10190" t="s">
        <v>950</v>
      </c>
      <c r="H10190" t="s">
        <v>1057</v>
      </c>
      <c r="I10190" t="s">
        <v>574</v>
      </c>
      <c r="J10190" t="s">
        <v>967</v>
      </c>
      <c r="K10190" t="s">
        <v>942</v>
      </c>
      <c r="L10190" t="s">
        <v>954</v>
      </c>
      <c r="M10190" t="s">
        <v>646</v>
      </c>
      <c r="N10190" t="s">
        <v>1072</v>
      </c>
      <c r="O10190" t="s">
        <v>1062</v>
      </c>
      <c r="P10190" t="s">
        <v>770</v>
      </c>
      <c r="Q10190" t="s">
        <v>1052</v>
      </c>
      <c r="R10190" t="s">
        <v>140</v>
      </c>
      <c r="S10190" t="s">
        <v>140</v>
      </c>
    </row>
    <row r="10191" spans="1:19" x14ac:dyDescent="0.35">
      <c r="A10191" t="s">
        <v>26</v>
      </c>
      <c r="B10191" t="s">
        <v>1424</v>
      </c>
      <c r="C10191">
        <v>41</v>
      </c>
      <c r="D10191" t="s">
        <v>140</v>
      </c>
      <c r="E10191" t="s">
        <v>1053</v>
      </c>
      <c r="F10191" t="s">
        <v>949</v>
      </c>
      <c r="G10191" t="s">
        <v>1050</v>
      </c>
      <c r="H10191" t="s">
        <v>1051</v>
      </c>
      <c r="I10191" t="s">
        <v>269</v>
      </c>
      <c r="J10191" t="s">
        <v>1102</v>
      </c>
      <c r="K10191" t="s">
        <v>548</v>
      </c>
      <c r="L10191" t="s">
        <v>1050</v>
      </c>
      <c r="M10191" t="s">
        <v>1100</v>
      </c>
      <c r="N10191" t="s">
        <v>1056</v>
      </c>
      <c r="O10191" t="s">
        <v>973</v>
      </c>
      <c r="P10191" t="s">
        <v>1246</v>
      </c>
      <c r="Q10191" t="s">
        <v>769</v>
      </c>
      <c r="R10191" t="s">
        <v>140</v>
      </c>
      <c r="S10191" t="s">
        <v>140</v>
      </c>
    </row>
    <row r="10192" spans="1:19" x14ac:dyDescent="0.35">
      <c r="A10192" t="s">
        <v>26</v>
      </c>
      <c r="B10192" t="s">
        <v>1425</v>
      </c>
      <c r="C10192">
        <v>38</v>
      </c>
      <c r="D10192" t="s">
        <v>140</v>
      </c>
      <c r="E10192" t="s">
        <v>140</v>
      </c>
      <c r="F10192" t="s">
        <v>140</v>
      </c>
      <c r="G10192" t="s">
        <v>140</v>
      </c>
      <c r="H10192" t="s">
        <v>140</v>
      </c>
      <c r="I10192" t="s">
        <v>140</v>
      </c>
      <c r="J10192" t="s">
        <v>140</v>
      </c>
      <c r="K10192" t="s">
        <v>140</v>
      </c>
      <c r="L10192" t="s">
        <v>971</v>
      </c>
      <c r="M10192" t="s">
        <v>970</v>
      </c>
      <c r="N10192" t="s">
        <v>140</v>
      </c>
      <c r="O10192" t="s">
        <v>99</v>
      </c>
      <c r="P10192" t="s">
        <v>587</v>
      </c>
      <c r="Q10192" t="s">
        <v>140</v>
      </c>
      <c r="R10192" t="s">
        <v>140</v>
      </c>
      <c r="S10192" t="s">
        <v>140</v>
      </c>
    </row>
    <row r="10193" spans="1:19" x14ac:dyDescent="0.35">
      <c r="A10193" t="s">
        <v>27</v>
      </c>
      <c r="B10193" t="s">
        <v>1423</v>
      </c>
      <c r="C10193">
        <v>117</v>
      </c>
      <c r="D10193" t="s">
        <v>919</v>
      </c>
      <c r="E10193" t="s">
        <v>1060</v>
      </c>
      <c r="F10193" t="s">
        <v>1020</v>
      </c>
      <c r="G10193" t="s">
        <v>1055</v>
      </c>
      <c r="H10193" t="s">
        <v>1063</v>
      </c>
      <c r="I10193" t="s">
        <v>1046</v>
      </c>
      <c r="J10193" t="s">
        <v>1046</v>
      </c>
      <c r="K10193" t="s">
        <v>1055</v>
      </c>
      <c r="L10193" t="s">
        <v>1017</v>
      </c>
      <c r="M10193" t="s">
        <v>121</v>
      </c>
      <c r="N10193" t="s">
        <v>1063</v>
      </c>
      <c r="O10193" t="s">
        <v>1098</v>
      </c>
      <c r="P10193" t="s">
        <v>120</v>
      </c>
      <c r="Q10193" t="s">
        <v>140</v>
      </c>
      <c r="R10193" t="s">
        <v>1010</v>
      </c>
      <c r="S10193" t="s">
        <v>140</v>
      </c>
    </row>
    <row r="10194" spans="1:19" x14ac:dyDescent="0.35">
      <c r="A10194" t="s">
        <v>27</v>
      </c>
      <c r="B10194" t="s">
        <v>1424</v>
      </c>
      <c r="C10194">
        <v>57</v>
      </c>
      <c r="D10194" t="s">
        <v>1055</v>
      </c>
      <c r="E10194" t="s">
        <v>1055</v>
      </c>
      <c r="F10194" t="s">
        <v>869</v>
      </c>
      <c r="G10194" t="s">
        <v>1055</v>
      </c>
      <c r="H10194" t="s">
        <v>1070</v>
      </c>
      <c r="I10194" t="s">
        <v>869</v>
      </c>
      <c r="J10194" t="s">
        <v>950</v>
      </c>
      <c r="K10194" t="s">
        <v>140</v>
      </c>
      <c r="L10194" t="s">
        <v>1055</v>
      </c>
      <c r="M10194" t="s">
        <v>113</v>
      </c>
      <c r="N10194" t="s">
        <v>939</v>
      </c>
      <c r="O10194" t="s">
        <v>988</v>
      </c>
      <c r="P10194" t="s">
        <v>512</v>
      </c>
      <c r="Q10194" t="s">
        <v>1018</v>
      </c>
      <c r="R10194" t="s">
        <v>140</v>
      </c>
      <c r="S10194" t="s">
        <v>140</v>
      </c>
    </row>
    <row r="10195" spans="1:19" x14ac:dyDescent="0.35">
      <c r="A10195" t="s">
        <v>27</v>
      </c>
      <c r="B10195" t="s">
        <v>1425</v>
      </c>
      <c r="C10195">
        <v>30</v>
      </c>
      <c r="D10195" t="s">
        <v>140</v>
      </c>
      <c r="E10195" t="s">
        <v>140</v>
      </c>
      <c r="F10195" t="s">
        <v>949</v>
      </c>
      <c r="G10195" t="s">
        <v>140</v>
      </c>
      <c r="H10195" t="s">
        <v>140</v>
      </c>
      <c r="I10195" t="s">
        <v>940</v>
      </c>
      <c r="J10195" t="s">
        <v>983</v>
      </c>
      <c r="K10195" t="s">
        <v>940</v>
      </c>
      <c r="L10195" t="s">
        <v>140</v>
      </c>
      <c r="M10195" t="s">
        <v>1047</v>
      </c>
      <c r="N10195" t="s">
        <v>140</v>
      </c>
      <c r="O10195" t="s">
        <v>140</v>
      </c>
      <c r="P10195" t="s">
        <v>552</v>
      </c>
      <c r="Q10195" t="s">
        <v>140</v>
      </c>
      <c r="R10195" t="s">
        <v>919</v>
      </c>
      <c r="S10195" t="s">
        <v>140</v>
      </c>
    </row>
    <row r="10196" spans="1:19" x14ac:dyDescent="0.35">
      <c r="A10196" t="s">
        <v>28</v>
      </c>
      <c r="B10196" t="s">
        <v>1423</v>
      </c>
      <c r="C10196">
        <v>135</v>
      </c>
      <c r="D10196" t="s">
        <v>1020</v>
      </c>
      <c r="E10196" t="s">
        <v>345</v>
      </c>
      <c r="F10196" t="s">
        <v>660</v>
      </c>
      <c r="G10196" t="s">
        <v>939</v>
      </c>
      <c r="H10196" t="s">
        <v>1023</v>
      </c>
      <c r="I10196" t="s">
        <v>515</v>
      </c>
      <c r="J10196" t="s">
        <v>1018</v>
      </c>
      <c r="K10196" t="s">
        <v>515</v>
      </c>
      <c r="L10196" t="s">
        <v>1019</v>
      </c>
      <c r="M10196" t="s">
        <v>131</v>
      </c>
      <c r="N10196" t="s">
        <v>1045</v>
      </c>
      <c r="O10196" t="s">
        <v>1043</v>
      </c>
      <c r="P10196" t="s">
        <v>828</v>
      </c>
      <c r="Q10196" t="s">
        <v>1068</v>
      </c>
      <c r="R10196" t="s">
        <v>1013</v>
      </c>
      <c r="S10196" t="s">
        <v>140</v>
      </c>
    </row>
    <row r="10197" spans="1:19" x14ac:dyDescent="0.35">
      <c r="A10197" t="s">
        <v>28</v>
      </c>
      <c r="B10197" t="s">
        <v>1424</v>
      </c>
      <c r="C10197">
        <v>20</v>
      </c>
      <c r="D10197" t="s">
        <v>818</v>
      </c>
      <c r="E10197" t="s">
        <v>746</v>
      </c>
      <c r="F10197" t="s">
        <v>115</v>
      </c>
      <c r="G10197" t="s">
        <v>87</v>
      </c>
      <c r="H10197" t="s">
        <v>668</v>
      </c>
      <c r="I10197" t="s">
        <v>874</v>
      </c>
      <c r="J10197" t="s">
        <v>87</v>
      </c>
      <c r="K10197" t="s">
        <v>874</v>
      </c>
      <c r="L10197" t="s">
        <v>140</v>
      </c>
      <c r="M10197" t="s">
        <v>521</v>
      </c>
      <c r="N10197" t="s">
        <v>115</v>
      </c>
      <c r="O10197" t="s">
        <v>668</v>
      </c>
      <c r="P10197" t="s">
        <v>747</v>
      </c>
      <c r="Q10197" t="s">
        <v>643</v>
      </c>
      <c r="R10197" t="s">
        <v>140</v>
      </c>
      <c r="S10197" t="s">
        <v>140</v>
      </c>
    </row>
    <row r="10198" spans="1:19" x14ac:dyDescent="0.35">
      <c r="A10198" t="s">
        <v>28</v>
      </c>
      <c r="B10198" t="s">
        <v>1425</v>
      </c>
      <c r="C10198">
        <v>52</v>
      </c>
      <c r="D10198" t="s">
        <v>967</v>
      </c>
      <c r="E10198" t="s">
        <v>1018</v>
      </c>
      <c r="F10198" t="s">
        <v>458</v>
      </c>
      <c r="G10198" t="s">
        <v>1021</v>
      </c>
      <c r="H10198" t="s">
        <v>643</v>
      </c>
      <c r="I10198" t="s">
        <v>729</v>
      </c>
      <c r="J10198" t="s">
        <v>919</v>
      </c>
      <c r="K10198" t="s">
        <v>756</v>
      </c>
      <c r="L10198" t="s">
        <v>140</v>
      </c>
      <c r="M10198" t="s">
        <v>733</v>
      </c>
      <c r="N10198" t="s">
        <v>903</v>
      </c>
      <c r="O10198" t="s">
        <v>1021</v>
      </c>
      <c r="P10198" t="s">
        <v>52</v>
      </c>
      <c r="Q10198" t="s">
        <v>903</v>
      </c>
      <c r="R10198" t="s">
        <v>1054</v>
      </c>
      <c r="S10198" t="s">
        <v>1017</v>
      </c>
    </row>
    <row r="10199" spans="1:19" x14ac:dyDescent="0.35">
      <c r="A10199" t="s">
        <v>29</v>
      </c>
      <c r="B10199" t="s">
        <v>1423</v>
      </c>
      <c r="C10199">
        <v>132</v>
      </c>
      <c r="D10199" t="s">
        <v>1007</v>
      </c>
      <c r="E10199" t="s">
        <v>869</v>
      </c>
      <c r="F10199" t="s">
        <v>1062</v>
      </c>
      <c r="G10199" t="s">
        <v>1058</v>
      </c>
      <c r="H10199" t="s">
        <v>1019</v>
      </c>
      <c r="I10199" t="s">
        <v>501</v>
      </c>
      <c r="J10199" t="s">
        <v>919</v>
      </c>
      <c r="K10199" t="s">
        <v>929</v>
      </c>
      <c r="L10199" t="s">
        <v>1050</v>
      </c>
      <c r="M10199" t="s">
        <v>1065</v>
      </c>
      <c r="N10199" t="s">
        <v>1054</v>
      </c>
      <c r="O10199" t="s">
        <v>939</v>
      </c>
      <c r="P10199" t="s">
        <v>809</v>
      </c>
      <c r="Q10199" t="s">
        <v>869</v>
      </c>
      <c r="R10199" t="s">
        <v>140</v>
      </c>
      <c r="S10199" t="s">
        <v>140</v>
      </c>
    </row>
    <row r="10200" spans="1:19" x14ac:dyDescent="0.35">
      <c r="A10200" t="s">
        <v>29</v>
      </c>
      <c r="B10200" t="s">
        <v>1424</v>
      </c>
      <c r="C10200">
        <v>37</v>
      </c>
      <c r="D10200" t="s">
        <v>1011</v>
      </c>
      <c r="E10200" t="s">
        <v>1070</v>
      </c>
      <c r="F10200" t="s">
        <v>1060</v>
      </c>
      <c r="G10200" t="s">
        <v>140</v>
      </c>
      <c r="H10200" t="s">
        <v>140</v>
      </c>
      <c r="I10200" t="s">
        <v>1070</v>
      </c>
      <c r="J10200" t="s">
        <v>140</v>
      </c>
      <c r="K10200" t="s">
        <v>140</v>
      </c>
      <c r="L10200" t="s">
        <v>775</v>
      </c>
      <c r="M10200" t="s">
        <v>980</v>
      </c>
      <c r="N10200" t="s">
        <v>1070</v>
      </c>
      <c r="O10200" t="s">
        <v>847</v>
      </c>
      <c r="P10200" t="s">
        <v>255</v>
      </c>
      <c r="Q10200" t="s">
        <v>140</v>
      </c>
      <c r="R10200" t="s">
        <v>140</v>
      </c>
      <c r="S10200" t="s">
        <v>140</v>
      </c>
    </row>
    <row r="10201" spans="1:19" x14ac:dyDescent="0.35">
      <c r="A10201" t="s">
        <v>29</v>
      </c>
      <c r="B10201" t="s">
        <v>1425</v>
      </c>
      <c r="C10201">
        <v>34</v>
      </c>
      <c r="D10201" t="s">
        <v>91</v>
      </c>
      <c r="E10201" t="s">
        <v>125</v>
      </c>
      <c r="F10201" t="s">
        <v>660</v>
      </c>
      <c r="G10201" t="s">
        <v>1062</v>
      </c>
      <c r="H10201" t="s">
        <v>91</v>
      </c>
      <c r="I10201" t="s">
        <v>660</v>
      </c>
      <c r="J10201" t="s">
        <v>996</v>
      </c>
      <c r="K10201" t="s">
        <v>1061</v>
      </c>
      <c r="L10201" t="s">
        <v>140</v>
      </c>
      <c r="M10201" t="s">
        <v>269</v>
      </c>
      <c r="N10201" t="s">
        <v>988</v>
      </c>
      <c r="O10201" t="s">
        <v>939</v>
      </c>
      <c r="P10201" t="s">
        <v>750</v>
      </c>
      <c r="Q10201" t="s">
        <v>140</v>
      </c>
      <c r="R10201" t="s">
        <v>140</v>
      </c>
      <c r="S10201" t="s">
        <v>140</v>
      </c>
    </row>
    <row r="10202" spans="1:19" x14ac:dyDescent="0.35">
      <c r="A10202" t="s">
        <v>30</v>
      </c>
      <c r="B10202" t="s">
        <v>1423</v>
      </c>
      <c r="C10202">
        <v>127</v>
      </c>
      <c r="D10202" t="s">
        <v>1009</v>
      </c>
      <c r="E10202" t="s">
        <v>1009</v>
      </c>
      <c r="F10202" t="s">
        <v>949</v>
      </c>
      <c r="G10202" t="s">
        <v>140</v>
      </c>
      <c r="H10202" t="s">
        <v>515</v>
      </c>
      <c r="I10202" t="s">
        <v>1048</v>
      </c>
      <c r="J10202" t="s">
        <v>1043</v>
      </c>
      <c r="K10202" t="s">
        <v>1011</v>
      </c>
      <c r="L10202" t="s">
        <v>1017</v>
      </c>
      <c r="M10202" t="s">
        <v>1003</v>
      </c>
      <c r="N10202" t="s">
        <v>1018</v>
      </c>
      <c r="O10202" t="s">
        <v>1051</v>
      </c>
      <c r="P10202" t="s">
        <v>859</v>
      </c>
      <c r="Q10202" t="s">
        <v>1055</v>
      </c>
      <c r="R10202" t="s">
        <v>140</v>
      </c>
      <c r="S10202" t="s">
        <v>140</v>
      </c>
    </row>
    <row r="10203" spans="1:19" x14ac:dyDescent="0.35">
      <c r="A10203" t="s">
        <v>30</v>
      </c>
      <c r="B10203" t="s">
        <v>1424</v>
      </c>
      <c r="C10203">
        <v>49</v>
      </c>
      <c r="D10203" t="s">
        <v>1003</v>
      </c>
      <c r="E10203" t="s">
        <v>967</v>
      </c>
      <c r="F10203" t="s">
        <v>394</v>
      </c>
      <c r="G10203" t="s">
        <v>1003</v>
      </c>
      <c r="H10203" t="s">
        <v>140</v>
      </c>
      <c r="I10203" t="s">
        <v>954</v>
      </c>
      <c r="J10203" t="s">
        <v>954</v>
      </c>
      <c r="K10203" t="s">
        <v>1098</v>
      </c>
      <c r="L10203" t="s">
        <v>1012</v>
      </c>
      <c r="M10203" t="s">
        <v>751</v>
      </c>
      <c r="N10203" t="s">
        <v>1014</v>
      </c>
      <c r="O10203" t="s">
        <v>1062</v>
      </c>
      <c r="P10203" t="s">
        <v>68</v>
      </c>
      <c r="Q10203" t="s">
        <v>971</v>
      </c>
      <c r="R10203" t="s">
        <v>1009</v>
      </c>
      <c r="S10203" t="s">
        <v>140</v>
      </c>
    </row>
    <row r="10204" spans="1:19" x14ac:dyDescent="0.35">
      <c r="A10204" t="s">
        <v>30</v>
      </c>
      <c r="B10204" t="s">
        <v>1425</v>
      </c>
      <c r="C10204">
        <v>26</v>
      </c>
      <c r="D10204" t="s">
        <v>140</v>
      </c>
      <c r="E10204" t="s">
        <v>532</v>
      </c>
      <c r="F10204" t="s">
        <v>140</v>
      </c>
      <c r="G10204" t="s">
        <v>140</v>
      </c>
      <c r="H10204" t="s">
        <v>1021</v>
      </c>
      <c r="I10204" t="s">
        <v>749</v>
      </c>
      <c r="J10204" t="s">
        <v>1021</v>
      </c>
      <c r="K10204" t="s">
        <v>660</v>
      </c>
      <c r="L10204" t="s">
        <v>127</v>
      </c>
      <c r="M10204" t="s">
        <v>286</v>
      </c>
      <c r="N10204" t="s">
        <v>140</v>
      </c>
      <c r="O10204" t="s">
        <v>140</v>
      </c>
      <c r="P10204" t="s">
        <v>587</v>
      </c>
      <c r="Q10204" t="s">
        <v>140</v>
      </c>
      <c r="R10204" t="s">
        <v>140</v>
      </c>
      <c r="S10204" t="s">
        <v>140</v>
      </c>
    </row>
    <row r="10205" spans="1:19" x14ac:dyDescent="0.35">
      <c r="A10205" t="s">
        <v>31</v>
      </c>
      <c r="B10205" t="s">
        <v>1423</v>
      </c>
      <c r="C10205">
        <v>149</v>
      </c>
      <c r="D10205" t="s">
        <v>107</v>
      </c>
      <c r="E10205" t="s">
        <v>286</v>
      </c>
      <c r="F10205" t="s">
        <v>101</v>
      </c>
      <c r="G10205" t="s">
        <v>147</v>
      </c>
      <c r="H10205" t="s">
        <v>111</v>
      </c>
      <c r="I10205" t="s">
        <v>113</v>
      </c>
      <c r="J10205" t="s">
        <v>99</v>
      </c>
      <c r="K10205" t="s">
        <v>1059</v>
      </c>
      <c r="L10205" t="s">
        <v>87</v>
      </c>
      <c r="M10205" t="s">
        <v>433</v>
      </c>
      <c r="N10205" t="s">
        <v>1057</v>
      </c>
      <c r="O10205" t="s">
        <v>199</v>
      </c>
      <c r="P10205" t="s">
        <v>890</v>
      </c>
      <c r="Q10205" t="s">
        <v>501</v>
      </c>
      <c r="R10205" t="s">
        <v>775</v>
      </c>
      <c r="S10205" t="s">
        <v>140</v>
      </c>
    </row>
    <row r="10206" spans="1:19" x14ac:dyDescent="0.35">
      <c r="A10206" t="s">
        <v>31</v>
      </c>
      <c r="B10206" t="s">
        <v>1424</v>
      </c>
      <c r="C10206">
        <v>20</v>
      </c>
      <c r="D10206" t="s">
        <v>942</v>
      </c>
      <c r="E10206" t="s">
        <v>1053</v>
      </c>
      <c r="F10206" t="s">
        <v>140</v>
      </c>
      <c r="G10206" t="s">
        <v>1053</v>
      </c>
      <c r="H10206" t="s">
        <v>671</v>
      </c>
      <c r="I10206" t="s">
        <v>481</v>
      </c>
      <c r="J10206" t="s">
        <v>999</v>
      </c>
      <c r="K10206" t="s">
        <v>697</v>
      </c>
      <c r="L10206" t="s">
        <v>749</v>
      </c>
      <c r="M10206" t="s">
        <v>109</v>
      </c>
      <c r="N10206" t="s">
        <v>399</v>
      </c>
      <c r="O10206" t="s">
        <v>433</v>
      </c>
      <c r="P10206" t="s">
        <v>538</v>
      </c>
      <c r="Q10206" t="s">
        <v>1058</v>
      </c>
      <c r="R10206" t="s">
        <v>140</v>
      </c>
      <c r="S10206" t="s">
        <v>140</v>
      </c>
    </row>
    <row r="10207" spans="1:19" x14ac:dyDescent="0.35">
      <c r="A10207" t="s">
        <v>31</v>
      </c>
      <c r="B10207" t="s">
        <v>1425</v>
      </c>
      <c r="C10207">
        <v>38</v>
      </c>
      <c r="D10207" t="s">
        <v>917</v>
      </c>
      <c r="E10207" t="s">
        <v>522</v>
      </c>
      <c r="F10207" t="s">
        <v>131</v>
      </c>
      <c r="G10207" t="s">
        <v>942</v>
      </c>
      <c r="H10207" t="s">
        <v>875</v>
      </c>
      <c r="I10207" t="s">
        <v>117</v>
      </c>
      <c r="J10207" t="s">
        <v>131</v>
      </c>
      <c r="K10207" t="s">
        <v>769</v>
      </c>
      <c r="L10207" t="s">
        <v>1064</v>
      </c>
      <c r="M10207" t="s">
        <v>521</v>
      </c>
      <c r="N10207" t="s">
        <v>1013</v>
      </c>
      <c r="O10207" t="s">
        <v>521</v>
      </c>
      <c r="P10207" t="s">
        <v>790</v>
      </c>
      <c r="Q10207" t="s">
        <v>1057</v>
      </c>
      <c r="R10207" t="s">
        <v>140</v>
      </c>
      <c r="S10207" t="s">
        <v>140</v>
      </c>
    </row>
    <row r="10208" spans="1:19" x14ac:dyDescent="0.35">
      <c r="A10208" t="s">
        <v>32</v>
      </c>
      <c r="B10208" t="s">
        <v>1423</v>
      </c>
      <c r="C10208">
        <v>3270</v>
      </c>
      <c r="D10208" t="s">
        <v>875</v>
      </c>
      <c r="E10208" t="s">
        <v>838</v>
      </c>
      <c r="F10208" t="s">
        <v>1057</v>
      </c>
      <c r="G10208" t="s">
        <v>1018</v>
      </c>
      <c r="H10208" t="s">
        <v>1047</v>
      </c>
      <c r="I10208" t="s">
        <v>824</v>
      </c>
      <c r="J10208" t="s">
        <v>515</v>
      </c>
      <c r="K10208" t="s">
        <v>838</v>
      </c>
      <c r="L10208" t="s">
        <v>954</v>
      </c>
      <c r="M10208" t="s">
        <v>107</v>
      </c>
      <c r="N10208" t="s">
        <v>996</v>
      </c>
      <c r="O10208" t="s">
        <v>929</v>
      </c>
      <c r="P10208" t="s">
        <v>779</v>
      </c>
      <c r="Q10208" t="s">
        <v>515</v>
      </c>
      <c r="R10208" t="s">
        <v>1014</v>
      </c>
      <c r="S10208" t="s">
        <v>1022</v>
      </c>
    </row>
    <row r="10209" spans="1:19" x14ac:dyDescent="0.35">
      <c r="A10209" t="s">
        <v>32</v>
      </c>
      <c r="B10209" t="s">
        <v>1424</v>
      </c>
      <c r="C10209">
        <v>664</v>
      </c>
      <c r="D10209" t="s">
        <v>983</v>
      </c>
      <c r="E10209" t="s">
        <v>121</v>
      </c>
      <c r="F10209" t="s">
        <v>1072</v>
      </c>
      <c r="G10209" t="s">
        <v>915</v>
      </c>
      <c r="H10209" t="s">
        <v>1067</v>
      </c>
      <c r="I10209" t="s">
        <v>131</v>
      </c>
      <c r="J10209" t="s">
        <v>1003</v>
      </c>
      <c r="K10209" t="s">
        <v>991</v>
      </c>
      <c r="L10209" t="s">
        <v>515</v>
      </c>
      <c r="M10209" t="s">
        <v>746</v>
      </c>
      <c r="N10209" t="s">
        <v>1061</v>
      </c>
      <c r="O10209" t="s">
        <v>95</v>
      </c>
      <c r="P10209" t="s">
        <v>616</v>
      </c>
      <c r="Q10209" t="s">
        <v>515</v>
      </c>
      <c r="R10209" t="s">
        <v>1013</v>
      </c>
      <c r="S10209" t="s">
        <v>140</v>
      </c>
    </row>
    <row r="10210" spans="1:19" x14ac:dyDescent="0.35">
      <c r="A10210" t="s">
        <v>32</v>
      </c>
      <c r="B10210" t="s">
        <v>1425</v>
      </c>
      <c r="C10210">
        <v>987</v>
      </c>
      <c r="D10210" t="s">
        <v>664</v>
      </c>
      <c r="E10210" t="s">
        <v>501</v>
      </c>
      <c r="F10210" t="s">
        <v>515</v>
      </c>
      <c r="G10210" t="s">
        <v>939</v>
      </c>
      <c r="H10210" t="s">
        <v>660</v>
      </c>
      <c r="I10210" t="s">
        <v>1067</v>
      </c>
      <c r="J10210" t="s">
        <v>1018</v>
      </c>
      <c r="K10210" t="s">
        <v>1003</v>
      </c>
      <c r="L10210" t="s">
        <v>1017</v>
      </c>
      <c r="M10210" t="s">
        <v>107</v>
      </c>
      <c r="N10210" t="s">
        <v>1064</v>
      </c>
      <c r="O10210" t="s">
        <v>875</v>
      </c>
      <c r="P10210" t="s">
        <v>831</v>
      </c>
      <c r="Q10210" t="s">
        <v>950</v>
      </c>
      <c r="R10210" t="s">
        <v>1009</v>
      </c>
      <c r="S10210" t="s">
        <v>1009</v>
      </c>
    </row>
    <row r="10212" spans="1:19" x14ac:dyDescent="0.35">
      <c r="A10212" t="s">
        <v>1426</v>
      </c>
    </row>
    <row r="10213" spans="1:19" x14ac:dyDescent="0.35">
      <c r="A10213" t="s">
        <v>2</v>
      </c>
      <c r="B10213" t="s">
        <v>1427</v>
      </c>
      <c r="C10213" t="s">
        <v>3</v>
      </c>
      <c r="D10213" t="s">
        <v>1404</v>
      </c>
      <c r="E10213" t="s">
        <v>1405</v>
      </c>
      <c r="F10213" t="s">
        <v>1406</v>
      </c>
      <c r="G10213" t="s">
        <v>1407</v>
      </c>
      <c r="H10213" t="s">
        <v>1408</v>
      </c>
      <c r="I10213" t="s">
        <v>1409</v>
      </c>
      <c r="J10213" t="s">
        <v>1410</v>
      </c>
      <c r="K10213" t="s">
        <v>1411</v>
      </c>
      <c r="L10213" t="s">
        <v>1412</v>
      </c>
      <c r="M10213" t="s">
        <v>1413</v>
      </c>
      <c r="N10213" t="s">
        <v>1414</v>
      </c>
      <c r="O10213" t="s">
        <v>1415</v>
      </c>
      <c r="P10213" t="s">
        <v>1416</v>
      </c>
      <c r="Q10213" t="s">
        <v>1032</v>
      </c>
      <c r="R10213" t="s">
        <v>1042</v>
      </c>
      <c r="S10213" t="s">
        <v>136</v>
      </c>
    </row>
    <row r="10214" spans="1:19" x14ac:dyDescent="0.35">
      <c r="A10214" t="s">
        <v>8</v>
      </c>
      <c r="B10214" t="s">
        <v>1428</v>
      </c>
      <c r="C10214">
        <v>16</v>
      </c>
      <c r="D10214" t="s">
        <v>654</v>
      </c>
      <c r="E10214" t="s">
        <v>654</v>
      </c>
      <c r="F10214" t="s">
        <v>654</v>
      </c>
      <c r="G10214" t="s">
        <v>654</v>
      </c>
      <c r="H10214" t="s">
        <v>1070</v>
      </c>
      <c r="I10214" t="s">
        <v>1095</v>
      </c>
      <c r="J10214" t="s">
        <v>140</v>
      </c>
      <c r="K10214" t="s">
        <v>654</v>
      </c>
      <c r="L10214" t="s">
        <v>140</v>
      </c>
      <c r="M10214" t="s">
        <v>83</v>
      </c>
      <c r="N10214" t="s">
        <v>140</v>
      </c>
      <c r="O10214" t="s">
        <v>140</v>
      </c>
      <c r="P10214" t="s">
        <v>406</v>
      </c>
      <c r="Q10214" t="s">
        <v>140</v>
      </c>
      <c r="R10214" t="s">
        <v>140</v>
      </c>
      <c r="S10214" t="s">
        <v>140</v>
      </c>
    </row>
    <row r="10215" spans="1:19" x14ac:dyDescent="0.35">
      <c r="A10215" t="s">
        <v>8</v>
      </c>
      <c r="B10215" t="s">
        <v>1429</v>
      </c>
      <c r="C10215">
        <v>188</v>
      </c>
      <c r="D10215" t="s">
        <v>1061</v>
      </c>
      <c r="E10215" t="s">
        <v>125</v>
      </c>
      <c r="F10215" t="s">
        <v>915</v>
      </c>
      <c r="G10215" t="s">
        <v>1060</v>
      </c>
      <c r="H10215" t="s">
        <v>394</v>
      </c>
      <c r="I10215" t="s">
        <v>121</v>
      </c>
      <c r="J10215" t="s">
        <v>929</v>
      </c>
      <c r="K10215" t="s">
        <v>716</v>
      </c>
      <c r="L10215" t="s">
        <v>1018</v>
      </c>
      <c r="M10215" t="s">
        <v>877</v>
      </c>
      <c r="N10215" t="s">
        <v>1056</v>
      </c>
      <c r="O10215" t="s">
        <v>394</v>
      </c>
      <c r="P10215" t="s">
        <v>372</v>
      </c>
      <c r="Q10215" t="s">
        <v>875</v>
      </c>
      <c r="R10215" t="s">
        <v>140</v>
      </c>
      <c r="S10215" t="s">
        <v>1012</v>
      </c>
    </row>
    <row r="10216" spans="1:19" x14ac:dyDescent="0.35">
      <c r="A10216" t="s">
        <v>9</v>
      </c>
      <c r="B10216" t="s">
        <v>1428</v>
      </c>
      <c r="C10216">
        <v>37</v>
      </c>
      <c r="D10216" t="s">
        <v>1043</v>
      </c>
      <c r="E10216" t="s">
        <v>515</v>
      </c>
      <c r="F10216" t="s">
        <v>937</v>
      </c>
      <c r="G10216" t="s">
        <v>1043</v>
      </c>
      <c r="H10216" t="s">
        <v>93</v>
      </c>
      <c r="I10216" t="s">
        <v>371</v>
      </c>
      <c r="J10216" t="s">
        <v>501</v>
      </c>
      <c r="K10216" t="s">
        <v>812</v>
      </c>
      <c r="L10216" t="s">
        <v>1043</v>
      </c>
      <c r="M10216" t="s">
        <v>1106</v>
      </c>
      <c r="N10216" t="s">
        <v>1049</v>
      </c>
      <c r="O10216" t="s">
        <v>515</v>
      </c>
      <c r="P10216" t="s">
        <v>472</v>
      </c>
      <c r="Q10216" t="s">
        <v>140</v>
      </c>
      <c r="R10216" t="s">
        <v>140</v>
      </c>
      <c r="S10216" t="s">
        <v>140</v>
      </c>
    </row>
    <row r="10217" spans="1:19" x14ac:dyDescent="0.35">
      <c r="A10217" t="s">
        <v>9</v>
      </c>
      <c r="B10217" t="s">
        <v>1429</v>
      </c>
      <c r="C10217">
        <v>164</v>
      </c>
      <c r="D10217" t="s">
        <v>1018</v>
      </c>
      <c r="E10217" t="s">
        <v>1003</v>
      </c>
      <c r="F10217" t="s">
        <v>954</v>
      </c>
      <c r="G10217" t="s">
        <v>1060</v>
      </c>
      <c r="H10217" t="s">
        <v>996</v>
      </c>
      <c r="I10217" t="s">
        <v>875</v>
      </c>
      <c r="J10217" t="s">
        <v>660</v>
      </c>
      <c r="K10217" t="s">
        <v>1062</v>
      </c>
      <c r="L10217" t="s">
        <v>1023</v>
      </c>
      <c r="M10217" t="s">
        <v>91</v>
      </c>
      <c r="N10217" t="s">
        <v>996</v>
      </c>
      <c r="O10217" t="s">
        <v>1007</v>
      </c>
      <c r="P10217" t="s">
        <v>1084</v>
      </c>
      <c r="Q10217" t="s">
        <v>1050</v>
      </c>
      <c r="R10217" t="s">
        <v>140</v>
      </c>
      <c r="S10217" t="s">
        <v>140</v>
      </c>
    </row>
    <row r="10218" spans="1:19" x14ac:dyDescent="0.35">
      <c r="A10218" t="s">
        <v>10</v>
      </c>
      <c r="B10218" t="s">
        <v>1428</v>
      </c>
      <c r="C10218">
        <v>10</v>
      </c>
      <c r="D10218" t="s">
        <v>286</v>
      </c>
      <c r="E10218" t="s">
        <v>497</v>
      </c>
      <c r="F10218" t="s">
        <v>625</v>
      </c>
      <c r="G10218" t="s">
        <v>497</v>
      </c>
      <c r="H10218" t="s">
        <v>140</v>
      </c>
      <c r="I10218" t="s">
        <v>681</v>
      </c>
      <c r="J10218" t="s">
        <v>140</v>
      </c>
      <c r="K10218" t="s">
        <v>952</v>
      </c>
      <c r="L10218" t="s">
        <v>140</v>
      </c>
      <c r="M10218" t="s">
        <v>693</v>
      </c>
      <c r="N10218" t="s">
        <v>952</v>
      </c>
      <c r="O10218" t="s">
        <v>140</v>
      </c>
      <c r="P10218" t="s">
        <v>608</v>
      </c>
      <c r="Q10218" t="s">
        <v>140</v>
      </c>
      <c r="R10218" t="s">
        <v>140</v>
      </c>
      <c r="S10218" t="s">
        <v>140</v>
      </c>
    </row>
    <row r="10219" spans="1:19" x14ac:dyDescent="0.35">
      <c r="A10219" t="s">
        <v>10</v>
      </c>
      <c r="B10219" t="s">
        <v>1429</v>
      </c>
      <c r="C10219">
        <v>198</v>
      </c>
      <c r="D10219" t="s">
        <v>1051</v>
      </c>
      <c r="E10219" t="s">
        <v>919</v>
      </c>
      <c r="F10219" t="s">
        <v>1046</v>
      </c>
      <c r="G10219" t="s">
        <v>1014</v>
      </c>
      <c r="H10219" t="s">
        <v>1050</v>
      </c>
      <c r="I10219" t="s">
        <v>903</v>
      </c>
      <c r="J10219" t="s">
        <v>1066</v>
      </c>
      <c r="K10219" t="s">
        <v>1045</v>
      </c>
      <c r="L10219" t="s">
        <v>1051</v>
      </c>
      <c r="M10219" t="s">
        <v>901</v>
      </c>
      <c r="N10219" t="s">
        <v>940</v>
      </c>
      <c r="O10219" t="s">
        <v>1056</v>
      </c>
      <c r="P10219" t="s">
        <v>58</v>
      </c>
      <c r="Q10219" t="s">
        <v>1009</v>
      </c>
      <c r="R10219" t="s">
        <v>1066</v>
      </c>
      <c r="S10219" t="s">
        <v>140</v>
      </c>
    </row>
    <row r="10220" spans="1:19" x14ac:dyDescent="0.35">
      <c r="A10220" t="s">
        <v>11</v>
      </c>
      <c r="B10220" t="s">
        <v>1428</v>
      </c>
      <c r="C10220">
        <v>30</v>
      </c>
      <c r="D10220" t="s">
        <v>125</v>
      </c>
      <c r="E10220" t="s">
        <v>125</v>
      </c>
      <c r="F10220" t="s">
        <v>903</v>
      </c>
      <c r="G10220" t="s">
        <v>140</v>
      </c>
      <c r="H10220" t="s">
        <v>140</v>
      </c>
      <c r="I10220" t="s">
        <v>140</v>
      </c>
      <c r="J10220" t="s">
        <v>1066</v>
      </c>
      <c r="K10220" t="s">
        <v>140</v>
      </c>
      <c r="L10220" t="s">
        <v>140</v>
      </c>
      <c r="M10220" t="s">
        <v>119</v>
      </c>
      <c r="N10220" t="s">
        <v>140</v>
      </c>
      <c r="O10220" t="s">
        <v>1045</v>
      </c>
      <c r="P10220" t="s">
        <v>388</v>
      </c>
      <c r="Q10220" t="s">
        <v>950</v>
      </c>
      <c r="R10220" t="s">
        <v>140</v>
      </c>
      <c r="S10220" t="s">
        <v>140</v>
      </c>
    </row>
    <row r="10221" spans="1:19" x14ac:dyDescent="0.35">
      <c r="A10221" t="s">
        <v>11</v>
      </c>
      <c r="B10221" t="s">
        <v>1429</v>
      </c>
      <c r="C10221">
        <v>176</v>
      </c>
      <c r="D10221" t="s">
        <v>869</v>
      </c>
      <c r="E10221" t="s">
        <v>973</v>
      </c>
      <c r="F10221" t="s">
        <v>869</v>
      </c>
      <c r="G10221" t="s">
        <v>1098</v>
      </c>
      <c r="H10221" t="s">
        <v>125</v>
      </c>
      <c r="I10221" t="s">
        <v>515</v>
      </c>
      <c r="J10221" t="s">
        <v>1046</v>
      </c>
      <c r="K10221" t="s">
        <v>89</v>
      </c>
      <c r="L10221" t="s">
        <v>1014</v>
      </c>
      <c r="M10221" t="s">
        <v>952</v>
      </c>
      <c r="N10221" t="s">
        <v>949</v>
      </c>
      <c r="O10221" t="s">
        <v>1045</v>
      </c>
      <c r="P10221" t="s">
        <v>817</v>
      </c>
      <c r="Q10221" t="s">
        <v>1073</v>
      </c>
      <c r="R10221" t="s">
        <v>1009</v>
      </c>
      <c r="S10221" t="s">
        <v>140</v>
      </c>
    </row>
    <row r="10222" spans="1:19" x14ac:dyDescent="0.35">
      <c r="A10222" t="s">
        <v>12</v>
      </c>
      <c r="B10222" t="s">
        <v>1428</v>
      </c>
      <c r="C10222">
        <v>16</v>
      </c>
      <c r="D10222" t="s">
        <v>421</v>
      </c>
      <c r="E10222" t="s">
        <v>421</v>
      </c>
      <c r="F10222" t="s">
        <v>421</v>
      </c>
      <c r="G10222" t="s">
        <v>646</v>
      </c>
      <c r="H10222" t="s">
        <v>149</v>
      </c>
      <c r="I10222" t="s">
        <v>499</v>
      </c>
      <c r="J10222" t="s">
        <v>149</v>
      </c>
      <c r="K10222" t="s">
        <v>836</v>
      </c>
      <c r="L10222" t="s">
        <v>646</v>
      </c>
      <c r="M10222" t="s">
        <v>501</v>
      </c>
      <c r="N10222" t="s">
        <v>501</v>
      </c>
      <c r="O10222" t="s">
        <v>646</v>
      </c>
      <c r="P10222" t="s">
        <v>437</v>
      </c>
      <c r="Q10222" t="s">
        <v>501</v>
      </c>
      <c r="R10222" t="s">
        <v>140</v>
      </c>
      <c r="S10222" t="s">
        <v>140</v>
      </c>
    </row>
    <row r="10223" spans="1:19" x14ac:dyDescent="0.35">
      <c r="A10223" t="s">
        <v>12</v>
      </c>
      <c r="B10223" t="s">
        <v>1429</v>
      </c>
      <c r="C10223">
        <v>193</v>
      </c>
      <c r="D10223" t="s">
        <v>838</v>
      </c>
      <c r="E10223" t="s">
        <v>574</v>
      </c>
      <c r="F10223" t="s">
        <v>991</v>
      </c>
      <c r="G10223" t="s">
        <v>458</v>
      </c>
      <c r="H10223" t="s">
        <v>394</v>
      </c>
      <c r="I10223" t="s">
        <v>115</v>
      </c>
      <c r="J10223" t="s">
        <v>942</v>
      </c>
      <c r="K10223" t="s">
        <v>371</v>
      </c>
      <c r="L10223" t="s">
        <v>1062</v>
      </c>
      <c r="M10223" t="s">
        <v>115</v>
      </c>
      <c r="N10223" t="s">
        <v>1049</v>
      </c>
      <c r="O10223" t="s">
        <v>123</v>
      </c>
      <c r="P10223" t="s">
        <v>693</v>
      </c>
      <c r="Q10223" t="s">
        <v>1044</v>
      </c>
      <c r="R10223" t="s">
        <v>140</v>
      </c>
      <c r="S10223" t="s">
        <v>140</v>
      </c>
    </row>
    <row r="10224" spans="1:19" x14ac:dyDescent="0.35">
      <c r="A10224" t="s">
        <v>13</v>
      </c>
      <c r="B10224" t="s">
        <v>1428</v>
      </c>
      <c r="C10224">
        <v>8</v>
      </c>
      <c r="D10224" t="s">
        <v>551</v>
      </c>
      <c r="E10224" t="s">
        <v>662</v>
      </c>
      <c r="F10224" t="s">
        <v>827</v>
      </c>
      <c r="G10224" t="s">
        <v>551</v>
      </c>
      <c r="H10224" t="s">
        <v>140</v>
      </c>
      <c r="I10224" t="s">
        <v>900</v>
      </c>
      <c r="J10224" t="s">
        <v>1068</v>
      </c>
      <c r="K10224" t="s">
        <v>628</v>
      </c>
      <c r="L10224" t="s">
        <v>827</v>
      </c>
      <c r="M10224" t="s">
        <v>835</v>
      </c>
      <c r="N10224" t="s">
        <v>140</v>
      </c>
      <c r="O10224" t="s">
        <v>505</v>
      </c>
      <c r="P10224" t="s">
        <v>140</v>
      </c>
      <c r="Q10224" t="s">
        <v>1059</v>
      </c>
      <c r="R10224" t="s">
        <v>140</v>
      </c>
      <c r="S10224" t="s">
        <v>140</v>
      </c>
    </row>
    <row r="10225" spans="1:19" x14ac:dyDescent="0.35">
      <c r="A10225" t="s">
        <v>13</v>
      </c>
      <c r="B10225" t="s">
        <v>1429</v>
      </c>
      <c r="C10225">
        <v>197</v>
      </c>
      <c r="D10225" t="s">
        <v>977</v>
      </c>
      <c r="E10225" t="s">
        <v>915</v>
      </c>
      <c r="F10225" t="s">
        <v>501</v>
      </c>
      <c r="G10225" t="s">
        <v>996</v>
      </c>
      <c r="H10225" t="s">
        <v>527</v>
      </c>
      <c r="I10225" t="s">
        <v>917</v>
      </c>
      <c r="J10225" t="s">
        <v>1064</v>
      </c>
      <c r="K10225" t="s">
        <v>812</v>
      </c>
      <c r="L10225" t="s">
        <v>1070</v>
      </c>
      <c r="M10225" t="s">
        <v>1000</v>
      </c>
      <c r="N10225" t="s">
        <v>1070</v>
      </c>
      <c r="O10225" t="s">
        <v>513</v>
      </c>
      <c r="P10225" t="s">
        <v>863</v>
      </c>
      <c r="Q10225" t="s">
        <v>660</v>
      </c>
      <c r="R10225" t="s">
        <v>1010</v>
      </c>
      <c r="S10225" t="s">
        <v>140</v>
      </c>
    </row>
    <row r="10226" spans="1:19" x14ac:dyDescent="0.35">
      <c r="A10226" t="s">
        <v>14</v>
      </c>
      <c r="B10226" t="s">
        <v>1428</v>
      </c>
      <c r="C10226">
        <v>26</v>
      </c>
      <c r="D10226" t="s">
        <v>674</v>
      </c>
      <c r="E10226" t="s">
        <v>674</v>
      </c>
      <c r="F10226" t="s">
        <v>674</v>
      </c>
      <c r="G10226" t="s">
        <v>412</v>
      </c>
      <c r="H10226" t="s">
        <v>289</v>
      </c>
      <c r="I10226" t="s">
        <v>712</v>
      </c>
      <c r="J10226" t="s">
        <v>422</v>
      </c>
      <c r="K10226" t="s">
        <v>712</v>
      </c>
      <c r="L10226" t="s">
        <v>827</v>
      </c>
      <c r="M10226" t="s">
        <v>961</v>
      </c>
      <c r="N10226" t="s">
        <v>422</v>
      </c>
      <c r="O10226" t="s">
        <v>412</v>
      </c>
      <c r="P10226" t="s">
        <v>829</v>
      </c>
      <c r="Q10226" t="s">
        <v>93</v>
      </c>
      <c r="R10226" t="s">
        <v>140</v>
      </c>
      <c r="S10226" t="s">
        <v>140</v>
      </c>
    </row>
    <row r="10227" spans="1:19" x14ac:dyDescent="0.35">
      <c r="A10227" t="s">
        <v>14</v>
      </c>
      <c r="B10227" t="s">
        <v>1429</v>
      </c>
      <c r="C10227">
        <v>176</v>
      </c>
      <c r="D10227" t="s">
        <v>574</v>
      </c>
      <c r="E10227" t="s">
        <v>115</v>
      </c>
      <c r="F10227" t="s">
        <v>394</v>
      </c>
      <c r="G10227" t="s">
        <v>915</v>
      </c>
      <c r="H10227" t="s">
        <v>996</v>
      </c>
      <c r="I10227" t="s">
        <v>1065</v>
      </c>
      <c r="J10227" t="s">
        <v>919</v>
      </c>
      <c r="K10227" t="s">
        <v>548</v>
      </c>
      <c r="L10227" t="s">
        <v>1055</v>
      </c>
      <c r="M10227" t="s">
        <v>953</v>
      </c>
      <c r="N10227" t="s">
        <v>394</v>
      </c>
      <c r="O10227" t="s">
        <v>131</v>
      </c>
      <c r="P10227" t="s">
        <v>272</v>
      </c>
      <c r="Q10227" t="s">
        <v>915</v>
      </c>
      <c r="R10227" t="s">
        <v>1010</v>
      </c>
      <c r="S10227" t="s">
        <v>140</v>
      </c>
    </row>
    <row r="10228" spans="1:19" x14ac:dyDescent="0.35">
      <c r="A10228" t="s">
        <v>15</v>
      </c>
      <c r="B10228" t="s">
        <v>1428</v>
      </c>
      <c r="C10228">
        <v>25</v>
      </c>
      <c r="D10228" t="s">
        <v>317</v>
      </c>
      <c r="E10228" t="s">
        <v>1154</v>
      </c>
      <c r="F10228" t="s">
        <v>443</v>
      </c>
      <c r="G10228" t="s">
        <v>317</v>
      </c>
      <c r="H10228" t="s">
        <v>988</v>
      </c>
      <c r="I10228" t="s">
        <v>991</v>
      </c>
      <c r="J10228" t="s">
        <v>317</v>
      </c>
      <c r="K10228" t="s">
        <v>991</v>
      </c>
      <c r="L10228" t="s">
        <v>1068</v>
      </c>
      <c r="M10228" t="s">
        <v>117</v>
      </c>
      <c r="N10228" t="s">
        <v>991</v>
      </c>
      <c r="O10228" t="s">
        <v>317</v>
      </c>
      <c r="P10228" t="s">
        <v>581</v>
      </c>
      <c r="Q10228" t="s">
        <v>1064</v>
      </c>
      <c r="R10228" t="s">
        <v>140</v>
      </c>
      <c r="S10228" t="s">
        <v>140</v>
      </c>
    </row>
    <row r="10229" spans="1:19" x14ac:dyDescent="0.35">
      <c r="A10229" t="s">
        <v>15</v>
      </c>
      <c r="B10229" t="s">
        <v>1429</v>
      </c>
      <c r="C10229">
        <v>181</v>
      </c>
      <c r="D10229" t="s">
        <v>89</v>
      </c>
      <c r="E10229" t="s">
        <v>942</v>
      </c>
      <c r="F10229" t="s">
        <v>1059</v>
      </c>
      <c r="G10229" t="s">
        <v>527</v>
      </c>
      <c r="H10229" t="s">
        <v>129</v>
      </c>
      <c r="I10229" t="s">
        <v>113</v>
      </c>
      <c r="J10229" t="s">
        <v>733</v>
      </c>
      <c r="K10229" t="s">
        <v>317</v>
      </c>
      <c r="L10229" t="s">
        <v>1046</v>
      </c>
      <c r="M10229" t="s">
        <v>187</v>
      </c>
      <c r="N10229" t="s">
        <v>988</v>
      </c>
      <c r="O10229" t="s">
        <v>967</v>
      </c>
      <c r="P10229" t="s">
        <v>807</v>
      </c>
      <c r="Q10229" t="s">
        <v>875</v>
      </c>
      <c r="R10229" t="s">
        <v>1009</v>
      </c>
      <c r="S10229" t="s">
        <v>140</v>
      </c>
    </row>
    <row r="10230" spans="1:19" x14ac:dyDescent="0.35">
      <c r="A10230" t="s">
        <v>16</v>
      </c>
      <c r="B10230" t="s">
        <v>1428</v>
      </c>
      <c r="C10230">
        <v>26</v>
      </c>
      <c r="D10230" t="s">
        <v>140</v>
      </c>
      <c r="E10230" t="s">
        <v>140</v>
      </c>
      <c r="F10230" t="s">
        <v>140</v>
      </c>
      <c r="G10230" t="s">
        <v>140</v>
      </c>
      <c r="H10230" t="s">
        <v>140</v>
      </c>
      <c r="I10230" t="s">
        <v>140</v>
      </c>
      <c r="J10230" t="s">
        <v>140</v>
      </c>
      <c r="K10230" t="s">
        <v>140</v>
      </c>
      <c r="L10230" t="s">
        <v>1060</v>
      </c>
      <c r="M10230" t="s">
        <v>147</v>
      </c>
      <c r="N10230" t="s">
        <v>1060</v>
      </c>
      <c r="O10230" t="s">
        <v>140</v>
      </c>
      <c r="P10230" t="s">
        <v>745</v>
      </c>
      <c r="Q10230" t="s">
        <v>838</v>
      </c>
      <c r="R10230" t="s">
        <v>140</v>
      </c>
      <c r="S10230" t="s">
        <v>140</v>
      </c>
    </row>
    <row r="10231" spans="1:19" x14ac:dyDescent="0.35">
      <c r="A10231" t="s">
        <v>16</v>
      </c>
      <c r="B10231" t="s">
        <v>1429</v>
      </c>
      <c r="C10231">
        <v>180</v>
      </c>
      <c r="D10231" t="s">
        <v>1068</v>
      </c>
      <c r="E10231" t="s">
        <v>903</v>
      </c>
      <c r="F10231" t="s">
        <v>1023</v>
      </c>
      <c r="G10231" t="s">
        <v>1063</v>
      </c>
      <c r="H10231" t="s">
        <v>1048</v>
      </c>
      <c r="I10231" t="s">
        <v>1050</v>
      </c>
      <c r="J10231" t="s">
        <v>1017</v>
      </c>
      <c r="K10231" t="s">
        <v>949</v>
      </c>
      <c r="L10231" t="s">
        <v>1043</v>
      </c>
      <c r="M10231" t="s">
        <v>968</v>
      </c>
      <c r="N10231" t="s">
        <v>939</v>
      </c>
      <c r="O10231" t="s">
        <v>903</v>
      </c>
      <c r="P10231" t="s">
        <v>622</v>
      </c>
      <c r="Q10231" t="s">
        <v>1063</v>
      </c>
      <c r="R10231" t="s">
        <v>1010</v>
      </c>
      <c r="S10231" t="s">
        <v>140</v>
      </c>
    </row>
    <row r="10232" spans="1:19" x14ac:dyDescent="0.35">
      <c r="A10232" t="s">
        <v>17</v>
      </c>
      <c r="B10232" t="s">
        <v>1428</v>
      </c>
      <c r="C10232">
        <v>24</v>
      </c>
      <c r="D10232" t="s">
        <v>940</v>
      </c>
      <c r="E10232" t="s">
        <v>1053</v>
      </c>
      <c r="F10232" t="s">
        <v>532</v>
      </c>
      <c r="G10232" t="s">
        <v>1053</v>
      </c>
      <c r="H10232" t="s">
        <v>501</v>
      </c>
      <c r="I10232" t="s">
        <v>117</v>
      </c>
      <c r="J10232" t="s">
        <v>1053</v>
      </c>
      <c r="K10232" t="s">
        <v>269</v>
      </c>
      <c r="L10232" t="s">
        <v>140</v>
      </c>
      <c r="M10232" t="s">
        <v>595</v>
      </c>
      <c r="N10232" t="s">
        <v>785</v>
      </c>
      <c r="O10232" t="s">
        <v>1053</v>
      </c>
      <c r="P10232" t="s">
        <v>636</v>
      </c>
      <c r="Q10232" t="s">
        <v>1139</v>
      </c>
      <c r="R10232" t="s">
        <v>140</v>
      </c>
      <c r="S10232" t="s">
        <v>140</v>
      </c>
    </row>
    <row r="10233" spans="1:19" x14ac:dyDescent="0.35">
      <c r="A10233" t="s">
        <v>17</v>
      </c>
      <c r="B10233" t="s">
        <v>1429</v>
      </c>
      <c r="C10233">
        <v>178</v>
      </c>
      <c r="D10233" t="s">
        <v>1045</v>
      </c>
      <c r="E10233" t="s">
        <v>515</v>
      </c>
      <c r="F10233" t="s">
        <v>1060</v>
      </c>
      <c r="G10233" t="s">
        <v>1020</v>
      </c>
      <c r="H10233" t="s">
        <v>1062</v>
      </c>
      <c r="I10233" t="s">
        <v>769</v>
      </c>
      <c r="J10233" t="s">
        <v>527</v>
      </c>
      <c r="K10233" t="s">
        <v>769</v>
      </c>
      <c r="L10233" t="s">
        <v>1043</v>
      </c>
      <c r="M10233" t="s">
        <v>564</v>
      </c>
      <c r="N10233" t="s">
        <v>919</v>
      </c>
      <c r="O10233" t="s">
        <v>838</v>
      </c>
      <c r="P10233" t="s">
        <v>690</v>
      </c>
      <c r="Q10233" t="s">
        <v>660</v>
      </c>
      <c r="R10233" t="s">
        <v>1019</v>
      </c>
      <c r="S10233" t="s">
        <v>140</v>
      </c>
    </row>
    <row r="10234" spans="1:19" x14ac:dyDescent="0.35">
      <c r="A10234" t="s">
        <v>18</v>
      </c>
      <c r="B10234" t="s">
        <v>1428</v>
      </c>
      <c r="C10234">
        <v>8</v>
      </c>
      <c r="D10234" t="s">
        <v>140</v>
      </c>
      <c r="E10234" t="s">
        <v>932</v>
      </c>
      <c r="F10234" t="s">
        <v>1023</v>
      </c>
      <c r="G10234" t="s">
        <v>140</v>
      </c>
      <c r="H10234" t="s">
        <v>140</v>
      </c>
      <c r="I10234" t="s">
        <v>107</v>
      </c>
      <c r="J10234" t="s">
        <v>107</v>
      </c>
      <c r="K10234" t="s">
        <v>1023</v>
      </c>
      <c r="L10234" t="s">
        <v>140</v>
      </c>
      <c r="M10234" t="s">
        <v>538</v>
      </c>
      <c r="N10234" t="s">
        <v>140</v>
      </c>
      <c r="O10234" t="s">
        <v>1023</v>
      </c>
      <c r="P10234" t="s">
        <v>836</v>
      </c>
      <c r="Q10234" t="s">
        <v>140</v>
      </c>
      <c r="R10234" t="s">
        <v>140</v>
      </c>
      <c r="S10234" t="s">
        <v>140</v>
      </c>
    </row>
    <row r="10235" spans="1:19" x14ac:dyDescent="0.35">
      <c r="A10235" t="s">
        <v>18</v>
      </c>
      <c r="B10235" t="s">
        <v>1429</v>
      </c>
      <c r="C10235">
        <v>197</v>
      </c>
      <c r="D10235" t="s">
        <v>988</v>
      </c>
      <c r="E10235" t="s">
        <v>1045</v>
      </c>
      <c r="F10235" t="s">
        <v>1062</v>
      </c>
      <c r="G10235" t="s">
        <v>940</v>
      </c>
      <c r="H10235" t="s">
        <v>527</v>
      </c>
      <c r="I10235" t="s">
        <v>996</v>
      </c>
      <c r="J10235" t="s">
        <v>515</v>
      </c>
      <c r="K10235" t="s">
        <v>1062</v>
      </c>
      <c r="L10235" t="s">
        <v>950</v>
      </c>
      <c r="M10235" t="s">
        <v>777</v>
      </c>
      <c r="N10235" t="s">
        <v>950</v>
      </c>
      <c r="O10235" t="s">
        <v>967</v>
      </c>
      <c r="P10235" t="s">
        <v>829</v>
      </c>
      <c r="Q10235" t="s">
        <v>1068</v>
      </c>
      <c r="R10235" t="s">
        <v>775</v>
      </c>
      <c r="S10235" t="s">
        <v>140</v>
      </c>
    </row>
    <row r="10236" spans="1:19" x14ac:dyDescent="0.35">
      <c r="A10236" t="s">
        <v>19</v>
      </c>
      <c r="B10236" t="s">
        <v>1428</v>
      </c>
      <c r="C10236">
        <v>19</v>
      </c>
      <c r="D10236" t="s">
        <v>1048</v>
      </c>
      <c r="E10236" t="s">
        <v>140</v>
      </c>
      <c r="F10236" t="s">
        <v>140</v>
      </c>
      <c r="G10236" t="s">
        <v>140</v>
      </c>
      <c r="H10236" t="s">
        <v>89</v>
      </c>
      <c r="I10236" t="s">
        <v>1048</v>
      </c>
      <c r="J10236" t="s">
        <v>1048</v>
      </c>
      <c r="K10236" t="s">
        <v>111</v>
      </c>
      <c r="L10236" t="s">
        <v>919</v>
      </c>
      <c r="M10236" t="s">
        <v>1100</v>
      </c>
      <c r="N10236" t="s">
        <v>1048</v>
      </c>
      <c r="O10236" t="s">
        <v>323</v>
      </c>
      <c r="P10236" t="s">
        <v>619</v>
      </c>
      <c r="Q10236" t="s">
        <v>140</v>
      </c>
      <c r="R10236" t="s">
        <v>1047</v>
      </c>
      <c r="S10236" t="s">
        <v>140</v>
      </c>
    </row>
    <row r="10237" spans="1:19" x14ac:dyDescent="0.35">
      <c r="A10237" t="s">
        <v>19</v>
      </c>
      <c r="B10237" t="s">
        <v>1429</v>
      </c>
      <c r="C10237">
        <v>187</v>
      </c>
      <c r="D10237" t="s">
        <v>977</v>
      </c>
      <c r="E10237" t="s">
        <v>919</v>
      </c>
      <c r="F10237" t="s">
        <v>919</v>
      </c>
      <c r="G10237" t="s">
        <v>1055</v>
      </c>
      <c r="H10237" t="s">
        <v>1056</v>
      </c>
      <c r="I10237" t="s">
        <v>458</v>
      </c>
      <c r="J10237" t="s">
        <v>1010</v>
      </c>
      <c r="K10237" t="s">
        <v>950</v>
      </c>
      <c r="L10237" t="s">
        <v>1055</v>
      </c>
      <c r="M10237" t="s">
        <v>269</v>
      </c>
      <c r="N10237" t="s">
        <v>345</v>
      </c>
      <c r="O10237" t="s">
        <v>1053</v>
      </c>
      <c r="P10237" t="s">
        <v>464</v>
      </c>
      <c r="Q10237" t="s">
        <v>1047</v>
      </c>
      <c r="R10237" t="s">
        <v>1058</v>
      </c>
      <c r="S10237" t="s">
        <v>140</v>
      </c>
    </row>
    <row r="10238" spans="1:19" x14ac:dyDescent="0.35">
      <c r="A10238" t="s">
        <v>20</v>
      </c>
      <c r="B10238" t="s">
        <v>1428</v>
      </c>
      <c r="C10238">
        <v>17</v>
      </c>
      <c r="D10238" t="s">
        <v>950</v>
      </c>
      <c r="E10238" t="s">
        <v>950</v>
      </c>
      <c r="F10238" t="s">
        <v>950</v>
      </c>
      <c r="G10238" t="s">
        <v>950</v>
      </c>
      <c r="H10238" t="s">
        <v>140</v>
      </c>
      <c r="I10238" t="s">
        <v>751</v>
      </c>
      <c r="J10238" t="s">
        <v>756</v>
      </c>
      <c r="K10238" t="s">
        <v>751</v>
      </c>
      <c r="L10238" t="s">
        <v>140</v>
      </c>
      <c r="M10238" t="s">
        <v>140</v>
      </c>
      <c r="N10238" t="s">
        <v>140</v>
      </c>
      <c r="O10238" t="s">
        <v>971</v>
      </c>
      <c r="P10238" t="s">
        <v>429</v>
      </c>
      <c r="Q10238" t="s">
        <v>492</v>
      </c>
      <c r="R10238" t="s">
        <v>140</v>
      </c>
      <c r="S10238" t="s">
        <v>140</v>
      </c>
    </row>
    <row r="10239" spans="1:19" x14ac:dyDescent="0.35">
      <c r="A10239" t="s">
        <v>20</v>
      </c>
      <c r="B10239" t="s">
        <v>1429</v>
      </c>
      <c r="C10239">
        <v>188</v>
      </c>
      <c r="D10239" t="s">
        <v>1048</v>
      </c>
      <c r="E10239" t="s">
        <v>501</v>
      </c>
      <c r="F10239" t="s">
        <v>1062</v>
      </c>
      <c r="G10239" t="s">
        <v>1052</v>
      </c>
      <c r="H10239" t="s">
        <v>515</v>
      </c>
      <c r="I10239" t="s">
        <v>1044</v>
      </c>
      <c r="J10239" t="s">
        <v>1052</v>
      </c>
      <c r="K10239" t="s">
        <v>971</v>
      </c>
      <c r="L10239" t="s">
        <v>1046</v>
      </c>
      <c r="M10239" t="s">
        <v>716</v>
      </c>
      <c r="N10239" t="s">
        <v>1047</v>
      </c>
      <c r="O10239" t="s">
        <v>1064</v>
      </c>
      <c r="P10239" t="s">
        <v>617</v>
      </c>
      <c r="Q10239" t="s">
        <v>1068</v>
      </c>
      <c r="R10239" t="s">
        <v>1022</v>
      </c>
      <c r="S10239" t="s">
        <v>1011</v>
      </c>
    </row>
    <row r="10240" spans="1:19" x14ac:dyDescent="0.35">
      <c r="A10240" t="s">
        <v>21</v>
      </c>
      <c r="B10240" t="s">
        <v>1428</v>
      </c>
      <c r="C10240">
        <v>17</v>
      </c>
      <c r="D10240" t="s">
        <v>140</v>
      </c>
      <c r="E10240" t="s">
        <v>115</v>
      </c>
      <c r="F10240" t="s">
        <v>527</v>
      </c>
      <c r="G10240" t="s">
        <v>140</v>
      </c>
      <c r="H10240" t="s">
        <v>140</v>
      </c>
      <c r="I10240" t="s">
        <v>527</v>
      </c>
      <c r="J10240" t="s">
        <v>527</v>
      </c>
      <c r="K10240" t="s">
        <v>527</v>
      </c>
      <c r="L10240" t="s">
        <v>140</v>
      </c>
      <c r="M10240" t="s">
        <v>527</v>
      </c>
      <c r="N10240" t="s">
        <v>115</v>
      </c>
      <c r="O10240" t="s">
        <v>527</v>
      </c>
      <c r="P10240" t="s">
        <v>976</v>
      </c>
      <c r="Q10240" t="s">
        <v>527</v>
      </c>
      <c r="R10240" t="s">
        <v>140</v>
      </c>
      <c r="S10240" t="s">
        <v>140</v>
      </c>
    </row>
    <row r="10241" spans="1:19" x14ac:dyDescent="0.35">
      <c r="A10241" t="s">
        <v>21</v>
      </c>
      <c r="B10241" t="s">
        <v>1429</v>
      </c>
      <c r="C10241">
        <v>192</v>
      </c>
      <c r="D10241" t="s">
        <v>1003</v>
      </c>
      <c r="E10241" t="s">
        <v>1061</v>
      </c>
      <c r="F10241" t="s">
        <v>973</v>
      </c>
      <c r="G10241" t="s">
        <v>1062</v>
      </c>
      <c r="H10241" t="s">
        <v>1020</v>
      </c>
      <c r="I10241" t="s">
        <v>1062</v>
      </c>
      <c r="J10241" t="s">
        <v>1062</v>
      </c>
      <c r="K10241" t="s">
        <v>1062</v>
      </c>
      <c r="L10241" t="s">
        <v>949</v>
      </c>
      <c r="M10241" t="s">
        <v>140</v>
      </c>
      <c r="N10241" t="s">
        <v>1020</v>
      </c>
      <c r="O10241" t="s">
        <v>1003</v>
      </c>
      <c r="P10241" t="s">
        <v>410</v>
      </c>
      <c r="Q10241" t="s">
        <v>1068</v>
      </c>
      <c r="R10241" t="s">
        <v>1013</v>
      </c>
      <c r="S10241" t="s">
        <v>140</v>
      </c>
    </row>
    <row r="10242" spans="1:19" x14ac:dyDescent="0.35">
      <c r="A10242" t="s">
        <v>22</v>
      </c>
      <c r="B10242" t="s">
        <v>1428</v>
      </c>
      <c r="C10242">
        <v>25</v>
      </c>
      <c r="D10242" t="s">
        <v>954</v>
      </c>
      <c r="E10242" t="s">
        <v>954</v>
      </c>
      <c r="F10242" t="s">
        <v>954</v>
      </c>
      <c r="G10242" t="s">
        <v>140</v>
      </c>
      <c r="H10242" t="s">
        <v>1023</v>
      </c>
      <c r="I10242" t="s">
        <v>1104</v>
      </c>
      <c r="J10242" t="s">
        <v>140</v>
      </c>
      <c r="K10242" t="s">
        <v>1104</v>
      </c>
      <c r="L10242" t="s">
        <v>140</v>
      </c>
      <c r="M10242" t="s">
        <v>399</v>
      </c>
      <c r="N10242" t="s">
        <v>664</v>
      </c>
      <c r="O10242" t="s">
        <v>1102</v>
      </c>
      <c r="P10242" t="s">
        <v>475</v>
      </c>
      <c r="Q10242" t="s">
        <v>1019</v>
      </c>
      <c r="R10242" t="s">
        <v>1004</v>
      </c>
      <c r="S10242" t="s">
        <v>140</v>
      </c>
    </row>
    <row r="10243" spans="1:19" x14ac:dyDescent="0.35">
      <c r="A10243" t="s">
        <v>22</v>
      </c>
      <c r="B10243" t="s">
        <v>1429</v>
      </c>
      <c r="C10243">
        <v>184</v>
      </c>
      <c r="D10243" t="s">
        <v>939</v>
      </c>
      <c r="E10243" t="s">
        <v>1004</v>
      </c>
      <c r="F10243" t="s">
        <v>919</v>
      </c>
      <c r="G10243" t="s">
        <v>1011</v>
      </c>
      <c r="H10243" t="s">
        <v>1068</v>
      </c>
      <c r="I10243" t="s">
        <v>1007</v>
      </c>
      <c r="J10243" t="s">
        <v>1019</v>
      </c>
      <c r="K10243" t="s">
        <v>1007</v>
      </c>
      <c r="L10243" t="s">
        <v>939</v>
      </c>
      <c r="M10243" t="s">
        <v>121</v>
      </c>
      <c r="N10243" t="s">
        <v>1050</v>
      </c>
      <c r="O10243" t="s">
        <v>1018</v>
      </c>
      <c r="P10243" t="s">
        <v>866</v>
      </c>
      <c r="Q10243" t="s">
        <v>1068</v>
      </c>
      <c r="R10243" t="s">
        <v>1010</v>
      </c>
      <c r="S10243" t="s">
        <v>140</v>
      </c>
    </row>
    <row r="10244" spans="1:19" x14ac:dyDescent="0.35">
      <c r="A10244" t="s">
        <v>23</v>
      </c>
      <c r="B10244" t="s">
        <v>1428</v>
      </c>
      <c r="C10244">
        <v>7</v>
      </c>
      <c r="D10244" t="s">
        <v>950</v>
      </c>
      <c r="E10244" t="s">
        <v>950</v>
      </c>
      <c r="F10244" t="s">
        <v>140</v>
      </c>
      <c r="G10244" t="s">
        <v>140</v>
      </c>
      <c r="H10244" t="s">
        <v>140</v>
      </c>
      <c r="I10244" t="s">
        <v>140</v>
      </c>
      <c r="J10244" t="s">
        <v>140</v>
      </c>
      <c r="K10244" t="s">
        <v>140</v>
      </c>
      <c r="L10244" t="s">
        <v>140</v>
      </c>
      <c r="M10244" t="s">
        <v>103</v>
      </c>
      <c r="N10244" t="s">
        <v>140</v>
      </c>
      <c r="O10244" t="s">
        <v>140</v>
      </c>
      <c r="P10244" t="s">
        <v>188</v>
      </c>
      <c r="Q10244" t="s">
        <v>140</v>
      </c>
      <c r="R10244" t="s">
        <v>140</v>
      </c>
      <c r="S10244" t="s">
        <v>140</v>
      </c>
    </row>
    <row r="10245" spans="1:19" x14ac:dyDescent="0.35">
      <c r="A10245" t="s">
        <v>23</v>
      </c>
      <c r="B10245" t="s">
        <v>1429</v>
      </c>
      <c r="C10245">
        <v>197</v>
      </c>
      <c r="D10245" t="s">
        <v>812</v>
      </c>
      <c r="E10245" t="s">
        <v>961</v>
      </c>
      <c r="F10245" t="s">
        <v>985</v>
      </c>
      <c r="G10245" t="s">
        <v>950</v>
      </c>
      <c r="H10245" t="s">
        <v>769</v>
      </c>
      <c r="I10245" t="s">
        <v>999</v>
      </c>
      <c r="J10245" t="s">
        <v>1056</v>
      </c>
      <c r="K10245" t="s">
        <v>1065</v>
      </c>
      <c r="L10245" t="s">
        <v>1066</v>
      </c>
      <c r="M10245" t="s">
        <v>953</v>
      </c>
      <c r="N10245" t="s">
        <v>801</v>
      </c>
      <c r="O10245" t="s">
        <v>317</v>
      </c>
      <c r="P10245" t="s">
        <v>1015</v>
      </c>
      <c r="Q10245" t="s">
        <v>1061</v>
      </c>
      <c r="R10245" t="s">
        <v>1066</v>
      </c>
      <c r="S10245" t="s">
        <v>140</v>
      </c>
    </row>
    <row r="10246" spans="1:19" x14ac:dyDescent="0.35">
      <c r="A10246" t="s">
        <v>24</v>
      </c>
      <c r="B10246" t="s">
        <v>1428</v>
      </c>
      <c r="C10246">
        <v>35</v>
      </c>
      <c r="D10246" t="s">
        <v>1063</v>
      </c>
      <c r="E10246" t="s">
        <v>1063</v>
      </c>
      <c r="F10246" t="s">
        <v>1063</v>
      </c>
      <c r="G10246" t="s">
        <v>1063</v>
      </c>
      <c r="H10246" t="s">
        <v>1043</v>
      </c>
      <c r="I10246" t="s">
        <v>1064</v>
      </c>
      <c r="J10246" t="s">
        <v>838</v>
      </c>
      <c r="K10246" t="s">
        <v>1063</v>
      </c>
      <c r="L10246" t="s">
        <v>140</v>
      </c>
      <c r="M10246" t="s">
        <v>996</v>
      </c>
      <c r="N10246" t="s">
        <v>140</v>
      </c>
      <c r="O10246" t="s">
        <v>1065</v>
      </c>
      <c r="P10246" t="s">
        <v>128</v>
      </c>
      <c r="Q10246" t="s">
        <v>1021</v>
      </c>
      <c r="R10246" t="s">
        <v>140</v>
      </c>
      <c r="S10246" t="s">
        <v>140</v>
      </c>
    </row>
    <row r="10247" spans="1:19" x14ac:dyDescent="0.35">
      <c r="A10247" t="s">
        <v>24</v>
      </c>
      <c r="B10247" t="s">
        <v>1429</v>
      </c>
      <c r="C10247">
        <v>172</v>
      </c>
      <c r="D10247" t="s">
        <v>875</v>
      </c>
      <c r="E10247" t="s">
        <v>1051</v>
      </c>
      <c r="F10247" t="s">
        <v>950</v>
      </c>
      <c r="G10247" t="s">
        <v>1055</v>
      </c>
      <c r="H10247" t="s">
        <v>1007</v>
      </c>
      <c r="I10247" t="s">
        <v>1065</v>
      </c>
      <c r="J10247" t="s">
        <v>1070</v>
      </c>
      <c r="K10247" t="s">
        <v>875</v>
      </c>
      <c r="L10247" t="s">
        <v>1051</v>
      </c>
      <c r="M10247" t="s">
        <v>903</v>
      </c>
      <c r="N10247" t="s">
        <v>950</v>
      </c>
      <c r="O10247" t="s">
        <v>971</v>
      </c>
      <c r="P10247" t="s">
        <v>655</v>
      </c>
      <c r="Q10247" t="s">
        <v>1070</v>
      </c>
      <c r="R10247" t="s">
        <v>1058</v>
      </c>
      <c r="S10247" t="s">
        <v>1014</v>
      </c>
    </row>
    <row r="10248" spans="1:19" x14ac:dyDescent="0.35">
      <c r="A10248" t="s">
        <v>25</v>
      </c>
      <c r="B10248" t="s">
        <v>1428</v>
      </c>
      <c r="C10248">
        <v>27</v>
      </c>
      <c r="D10248" t="s">
        <v>977</v>
      </c>
      <c r="E10248" t="s">
        <v>977</v>
      </c>
      <c r="F10248" t="s">
        <v>977</v>
      </c>
      <c r="G10248" t="s">
        <v>1012</v>
      </c>
      <c r="H10248" t="s">
        <v>1012</v>
      </c>
      <c r="I10248" t="s">
        <v>1012</v>
      </c>
      <c r="J10248" t="s">
        <v>1012</v>
      </c>
      <c r="K10248" t="s">
        <v>1012</v>
      </c>
      <c r="L10248" t="s">
        <v>977</v>
      </c>
      <c r="M10248" t="s">
        <v>140</v>
      </c>
      <c r="N10248" t="s">
        <v>140</v>
      </c>
      <c r="O10248" t="s">
        <v>345</v>
      </c>
      <c r="P10248" t="s">
        <v>370</v>
      </c>
      <c r="Q10248" t="s">
        <v>954</v>
      </c>
      <c r="R10248" t="s">
        <v>140</v>
      </c>
      <c r="S10248" t="s">
        <v>140</v>
      </c>
    </row>
    <row r="10249" spans="1:19" x14ac:dyDescent="0.35">
      <c r="A10249" t="s">
        <v>25</v>
      </c>
      <c r="B10249" t="s">
        <v>1429</v>
      </c>
      <c r="C10249">
        <v>176</v>
      </c>
      <c r="D10249" t="s">
        <v>1051</v>
      </c>
      <c r="E10249" t="s">
        <v>1023</v>
      </c>
      <c r="F10249" t="s">
        <v>950</v>
      </c>
      <c r="G10249" t="s">
        <v>1098</v>
      </c>
      <c r="H10249" t="s">
        <v>1064</v>
      </c>
      <c r="I10249" t="s">
        <v>1007</v>
      </c>
      <c r="J10249" t="s">
        <v>1007</v>
      </c>
      <c r="K10249" t="s">
        <v>1052</v>
      </c>
      <c r="L10249" t="s">
        <v>954</v>
      </c>
      <c r="M10249" t="s">
        <v>729</v>
      </c>
      <c r="N10249" t="s">
        <v>1068</v>
      </c>
      <c r="O10249" t="s">
        <v>1020</v>
      </c>
      <c r="P10249" t="s">
        <v>143</v>
      </c>
      <c r="Q10249" t="s">
        <v>1023</v>
      </c>
      <c r="R10249" t="s">
        <v>1009</v>
      </c>
      <c r="S10249" t="s">
        <v>140</v>
      </c>
    </row>
    <row r="10250" spans="1:19" x14ac:dyDescent="0.35">
      <c r="A10250" t="s">
        <v>26</v>
      </c>
      <c r="B10250" t="s">
        <v>1428</v>
      </c>
      <c r="C10250">
        <v>25</v>
      </c>
      <c r="D10250" t="s">
        <v>1073</v>
      </c>
      <c r="E10250" t="s">
        <v>95</v>
      </c>
      <c r="F10250" t="s">
        <v>458</v>
      </c>
      <c r="G10250" t="s">
        <v>1073</v>
      </c>
      <c r="H10250" t="s">
        <v>1052</v>
      </c>
      <c r="I10250" t="s">
        <v>105</v>
      </c>
      <c r="J10250" t="s">
        <v>317</v>
      </c>
      <c r="K10250" t="s">
        <v>777</v>
      </c>
      <c r="L10250" t="s">
        <v>140</v>
      </c>
      <c r="M10250" t="s">
        <v>662</v>
      </c>
      <c r="N10250" t="s">
        <v>1057</v>
      </c>
      <c r="O10250" t="s">
        <v>125</v>
      </c>
      <c r="P10250" t="s">
        <v>328</v>
      </c>
      <c r="Q10250" t="s">
        <v>129</v>
      </c>
      <c r="R10250" t="s">
        <v>140</v>
      </c>
      <c r="S10250" t="s">
        <v>140</v>
      </c>
    </row>
    <row r="10251" spans="1:19" x14ac:dyDescent="0.35">
      <c r="A10251" t="s">
        <v>26</v>
      </c>
      <c r="B10251" t="s">
        <v>1429</v>
      </c>
      <c r="C10251">
        <v>176</v>
      </c>
      <c r="D10251" t="s">
        <v>1068</v>
      </c>
      <c r="E10251" t="s">
        <v>1052</v>
      </c>
      <c r="F10251" t="s">
        <v>950</v>
      </c>
      <c r="G10251" t="s">
        <v>1060</v>
      </c>
      <c r="H10251" t="s">
        <v>869</v>
      </c>
      <c r="I10251" t="s">
        <v>824</v>
      </c>
      <c r="J10251" t="s">
        <v>1067</v>
      </c>
      <c r="K10251" t="s">
        <v>1056</v>
      </c>
      <c r="L10251" t="s">
        <v>1051</v>
      </c>
      <c r="M10251" t="s">
        <v>749</v>
      </c>
      <c r="N10251" t="s">
        <v>769</v>
      </c>
      <c r="O10251" t="s">
        <v>1057</v>
      </c>
      <c r="P10251" t="s">
        <v>64</v>
      </c>
      <c r="Q10251" t="s">
        <v>1048</v>
      </c>
      <c r="R10251" t="s">
        <v>140</v>
      </c>
      <c r="S10251" t="s">
        <v>140</v>
      </c>
    </row>
    <row r="10252" spans="1:19" x14ac:dyDescent="0.35">
      <c r="A10252" t="s">
        <v>27</v>
      </c>
      <c r="B10252" t="s">
        <v>1428</v>
      </c>
      <c r="C10252">
        <v>20</v>
      </c>
      <c r="D10252" t="s">
        <v>345</v>
      </c>
      <c r="E10252" t="s">
        <v>345</v>
      </c>
      <c r="F10252" t="s">
        <v>345</v>
      </c>
      <c r="G10252" t="s">
        <v>345</v>
      </c>
      <c r="H10252" t="s">
        <v>140</v>
      </c>
      <c r="I10252" t="s">
        <v>345</v>
      </c>
      <c r="J10252" t="s">
        <v>345</v>
      </c>
      <c r="K10252" t="s">
        <v>140</v>
      </c>
      <c r="L10252" t="s">
        <v>345</v>
      </c>
      <c r="M10252" t="s">
        <v>641</v>
      </c>
      <c r="N10252" t="s">
        <v>140</v>
      </c>
      <c r="O10252" t="s">
        <v>345</v>
      </c>
      <c r="P10252" t="s">
        <v>905</v>
      </c>
      <c r="Q10252" t="s">
        <v>140</v>
      </c>
      <c r="R10252" t="s">
        <v>140</v>
      </c>
      <c r="S10252" t="s">
        <v>140</v>
      </c>
    </row>
    <row r="10253" spans="1:19" x14ac:dyDescent="0.35">
      <c r="A10253" t="s">
        <v>27</v>
      </c>
      <c r="B10253" t="s">
        <v>1429</v>
      </c>
      <c r="C10253">
        <v>184</v>
      </c>
      <c r="D10253" t="s">
        <v>1046</v>
      </c>
      <c r="E10253" t="s">
        <v>1058</v>
      </c>
      <c r="F10253" t="s">
        <v>1020</v>
      </c>
      <c r="G10253" t="s">
        <v>1021</v>
      </c>
      <c r="H10253" t="s">
        <v>1066</v>
      </c>
      <c r="I10253" t="s">
        <v>1020</v>
      </c>
      <c r="J10253" t="s">
        <v>1068</v>
      </c>
      <c r="K10253" t="s">
        <v>949</v>
      </c>
      <c r="L10253" t="s">
        <v>1063</v>
      </c>
      <c r="M10253" t="s">
        <v>716</v>
      </c>
      <c r="N10253" t="s">
        <v>1021</v>
      </c>
      <c r="O10253" t="s">
        <v>940</v>
      </c>
      <c r="P10253" t="s">
        <v>868</v>
      </c>
      <c r="Q10253" t="s">
        <v>1063</v>
      </c>
      <c r="R10253" t="s">
        <v>1012</v>
      </c>
      <c r="S10253" t="s">
        <v>140</v>
      </c>
    </row>
    <row r="10254" spans="1:19" x14ac:dyDescent="0.35">
      <c r="A10254" t="s">
        <v>28</v>
      </c>
      <c r="B10254" t="s">
        <v>1428</v>
      </c>
      <c r="C10254">
        <v>17</v>
      </c>
      <c r="D10254" t="s">
        <v>57</v>
      </c>
      <c r="E10254" t="s">
        <v>57</v>
      </c>
      <c r="F10254" t="s">
        <v>532</v>
      </c>
      <c r="G10254" t="s">
        <v>674</v>
      </c>
      <c r="H10254" t="s">
        <v>532</v>
      </c>
      <c r="I10254" t="s">
        <v>532</v>
      </c>
      <c r="J10254" t="s">
        <v>674</v>
      </c>
      <c r="K10254" t="s">
        <v>532</v>
      </c>
      <c r="L10254" t="s">
        <v>1064</v>
      </c>
      <c r="M10254" t="s">
        <v>363</v>
      </c>
      <c r="N10254" t="s">
        <v>489</v>
      </c>
      <c r="O10254" t="s">
        <v>532</v>
      </c>
      <c r="P10254" t="s">
        <v>367</v>
      </c>
      <c r="Q10254" t="s">
        <v>103</v>
      </c>
      <c r="R10254" t="s">
        <v>140</v>
      </c>
      <c r="S10254" t="s">
        <v>140</v>
      </c>
    </row>
    <row r="10255" spans="1:19" x14ac:dyDescent="0.35">
      <c r="A10255" t="s">
        <v>28</v>
      </c>
      <c r="B10255" t="s">
        <v>1429</v>
      </c>
      <c r="C10255">
        <v>190</v>
      </c>
      <c r="D10255" t="s">
        <v>1047</v>
      </c>
      <c r="E10255" t="s">
        <v>515</v>
      </c>
      <c r="F10255" t="s">
        <v>1070</v>
      </c>
      <c r="G10255" t="s">
        <v>949</v>
      </c>
      <c r="H10255" t="s">
        <v>838</v>
      </c>
      <c r="I10255" t="s">
        <v>769</v>
      </c>
      <c r="J10255" t="s">
        <v>1048</v>
      </c>
      <c r="K10255" t="s">
        <v>574</v>
      </c>
      <c r="L10255" t="s">
        <v>1016</v>
      </c>
      <c r="M10255" t="s">
        <v>967</v>
      </c>
      <c r="N10255" t="s">
        <v>1064</v>
      </c>
      <c r="O10255" t="s">
        <v>1066</v>
      </c>
      <c r="P10255" t="s">
        <v>400</v>
      </c>
      <c r="Q10255" t="s">
        <v>950</v>
      </c>
      <c r="R10255" t="s">
        <v>1014</v>
      </c>
      <c r="S10255" t="s">
        <v>1016</v>
      </c>
    </row>
    <row r="10256" spans="1:19" x14ac:dyDescent="0.35">
      <c r="A10256" t="s">
        <v>29</v>
      </c>
      <c r="B10256" t="s">
        <v>1428</v>
      </c>
      <c r="C10256">
        <v>32</v>
      </c>
      <c r="D10256" t="s">
        <v>996</v>
      </c>
      <c r="E10256" t="s">
        <v>527</v>
      </c>
      <c r="F10256" t="s">
        <v>1023</v>
      </c>
      <c r="G10256" t="s">
        <v>140</v>
      </c>
      <c r="H10256" t="s">
        <v>140</v>
      </c>
      <c r="I10256" t="s">
        <v>527</v>
      </c>
      <c r="J10256" t="s">
        <v>140</v>
      </c>
      <c r="K10256" t="s">
        <v>1003</v>
      </c>
      <c r="L10256" t="s">
        <v>140</v>
      </c>
      <c r="M10256" t="s">
        <v>838</v>
      </c>
      <c r="N10256" t="s">
        <v>1058</v>
      </c>
      <c r="O10256" t="s">
        <v>109</v>
      </c>
      <c r="P10256" t="s">
        <v>767</v>
      </c>
      <c r="Q10256" t="s">
        <v>140</v>
      </c>
      <c r="R10256" t="s">
        <v>140</v>
      </c>
      <c r="S10256" t="s">
        <v>140</v>
      </c>
    </row>
    <row r="10257" spans="1:19" x14ac:dyDescent="0.35">
      <c r="A10257" t="s">
        <v>29</v>
      </c>
      <c r="B10257" t="s">
        <v>1429</v>
      </c>
      <c r="C10257">
        <v>171</v>
      </c>
      <c r="D10257" t="s">
        <v>1052</v>
      </c>
      <c r="E10257" t="s">
        <v>1047</v>
      </c>
      <c r="F10257" t="s">
        <v>1064</v>
      </c>
      <c r="G10257" t="s">
        <v>940</v>
      </c>
      <c r="H10257" t="s">
        <v>1046</v>
      </c>
      <c r="I10257" t="s">
        <v>1044</v>
      </c>
      <c r="J10257" t="s">
        <v>1068</v>
      </c>
      <c r="K10257" t="s">
        <v>1062</v>
      </c>
      <c r="L10257" t="s">
        <v>1055</v>
      </c>
      <c r="M10257" t="s">
        <v>674</v>
      </c>
      <c r="N10257" t="s">
        <v>1060</v>
      </c>
      <c r="O10257" t="s">
        <v>1056</v>
      </c>
      <c r="P10257" t="s">
        <v>753</v>
      </c>
      <c r="Q10257" t="s">
        <v>1048</v>
      </c>
      <c r="R10257" t="s">
        <v>140</v>
      </c>
      <c r="S10257" t="s">
        <v>140</v>
      </c>
    </row>
    <row r="10258" spans="1:19" x14ac:dyDescent="0.35">
      <c r="A10258" t="s">
        <v>30</v>
      </c>
      <c r="B10258" t="s">
        <v>1428</v>
      </c>
      <c r="C10258">
        <v>16</v>
      </c>
      <c r="D10258" t="s">
        <v>860</v>
      </c>
      <c r="E10258" t="s">
        <v>433</v>
      </c>
      <c r="F10258" t="s">
        <v>673</v>
      </c>
      <c r="G10258" t="s">
        <v>860</v>
      </c>
      <c r="H10258" t="s">
        <v>140</v>
      </c>
      <c r="I10258" t="s">
        <v>140</v>
      </c>
      <c r="J10258" t="s">
        <v>140</v>
      </c>
      <c r="K10258" t="s">
        <v>140</v>
      </c>
      <c r="L10258" t="s">
        <v>140</v>
      </c>
      <c r="M10258" t="s">
        <v>595</v>
      </c>
      <c r="N10258" t="s">
        <v>140</v>
      </c>
      <c r="O10258" t="s">
        <v>345</v>
      </c>
      <c r="P10258" t="s">
        <v>829</v>
      </c>
      <c r="Q10258" t="s">
        <v>140</v>
      </c>
      <c r="R10258" t="s">
        <v>140</v>
      </c>
      <c r="S10258" t="s">
        <v>140</v>
      </c>
    </row>
    <row r="10259" spans="1:19" x14ac:dyDescent="0.35">
      <c r="A10259" t="s">
        <v>30</v>
      </c>
      <c r="B10259" t="s">
        <v>1429</v>
      </c>
      <c r="C10259">
        <v>186</v>
      </c>
      <c r="D10259" t="s">
        <v>1016</v>
      </c>
      <c r="E10259" t="s">
        <v>1060</v>
      </c>
      <c r="F10259" t="s">
        <v>1019</v>
      </c>
      <c r="G10259" t="s">
        <v>140</v>
      </c>
      <c r="H10259" t="s">
        <v>1051</v>
      </c>
      <c r="I10259" t="s">
        <v>1062</v>
      </c>
      <c r="J10259" t="s">
        <v>940</v>
      </c>
      <c r="K10259" t="s">
        <v>1050</v>
      </c>
      <c r="L10259" t="s">
        <v>1004</v>
      </c>
      <c r="M10259" t="s">
        <v>643</v>
      </c>
      <c r="N10259" t="s">
        <v>939</v>
      </c>
      <c r="O10259" t="s">
        <v>1048</v>
      </c>
      <c r="P10259" t="s">
        <v>780</v>
      </c>
      <c r="Q10259" t="s">
        <v>1050</v>
      </c>
      <c r="R10259" t="s">
        <v>1008</v>
      </c>
      <c r="S10259" t="s">
        <v>140</v>
      </c>
    </row>
    <row r="10260" spans="1:19" x14ac:dyDescent="0.35">
      <c r="A10260" t="s">
        <v>31</v>
      </c>
      <c r="B10260" t="s">
        <v>1428</v>
      </c>
      <c r="C10260">
        <v>16</v>
      </c>
      <c r="D10260" t="s">
        <v>954</v>
      </c>
      <c r="E10260" t="s">
        <v>643</v>
      </c>
      <c r="F10260" t="s">
        <v>140</v>
      </c>
      <c r="G10260" t="s">
        <v>140</v>
      </c>
      <c r="H10260" t="s">
        <v>269</v>
      </c>
      <c r="I10260" t="s">
        <v>1083</v>
      </c>
      <c r="J10260" t="s">
        <v>643</v>
      </c>
      <c r="K10260" t="s">
        <v>848</v>
      </c>
      <c r="L10260" t="s">
        <v>140</v>
      </c>
      <c r="M10260" t="s">
        <v>145</v>
      </c>
      <c r="N10260" t="s">
        <v>140</v>
      </c>
      <c r="O10260" t="s">
        <v>345</v>
      </c>
      <c r="P10260" t="s">
        <v>562</v>
      </c>
      <c r="Q10260" t="s">
        <v>1048</v>
      </c>
      <c r="R10260" t="s">
        <v>643</v>
      </c>
      <c r="S10260" t="s">
        <v>140</v>
      </c>
    </row>
    <row r="10261" spans="1:19" x14ac:dyDescent="0.35">
      <c r="A10261" t="s">
        <v>31</v>
      </c>
      <c r="B10261" t="s">
        <v>1429</v>
      </c>
      <c r="C10261">
        <v>191</v>
      </c>
      <c r="D10261" t="s">
        <v>111</v>
      </c>
      <c r="E10261" t="s">
        <v>897</v>
      </c>
      <c r="F10261" t="s">
        <v>595</v>
      </c>
      <c r="G10261" t="s">
        <v>788</v>
      </c>
      <c r="H10261" t="s">
        <v>95</v>
      </c>
      <c r="I10261" t="s">
        <v>462</v>
      </c>
      <c r="J10261" t="s">
        <v>1059</v>
      </c>
      <c r="K10261" t="s">
        <v>999</v>
      </c>
      <c r="L10261" t="s">
        <v>125</v>
      </c>
      <c r="M10261" t="s">
        <v>913</v>
      </c>
      <c r="N10261" t="s">
        <v>977</v>
      </c>
      <c r="O10261" t="s">
        <v>862</v>
      </c>
      <c r="P10261" t="s">
        <v>175</v>
      </c>
      <c r="Q10261" t="s">
        <v>988</v>
      </c>
      <c r="R10261" t="s">
        <v>140</v>
      </c>
      <c r="S10261" t="s">
        <v>140</v>
      </c>
    </row>
    <row r="10262" spans="1:19" x14ac:dyDescent="0.35">
      <c r="A10262" t="s">
        <v>32</v>
      </c>
      <c r="B10262" t="s">
        <v>1428</v>
      </c>
      <c r="C10262">
        <v>499</v>
      </c>
      <c r="D10262" t="s">
        <v>1061</v>
      </c>
      <c r="E10262" t="s">
        <v>716</v>
      </c>
      <c r="F10262" t="s">
        <v>991</v>
      </c>
      <c r="G10262" t="s">
        <v>1067</v>
      </c>
      <c r="H10262" t="s">
        <v>1057</v>
      </c>
      <c r="I10262" t="s">
        <v>107</v>
      </c>
      <c r="J10262" t="s">
        <v>977</v>
      </c>
      <c r="K10262" t="s">
        <v>129</v>
      </c>
      <c r="L10262" t="s">
        <v>515</v>
      </c>
      <c r="M10262" t="s">
        <v>893</v>
      </c>
      <c r="N10262" t="s">
        <v>838</v>
      </c>
      <c r="O10262" t="s">
        <v>87</v>
      </c>
      <c r="P10262" t="s">
        <v>619</v>
      </c>
      <c r="Q10262" t="s">
        <v>1003</v>
      </c>
      <c r="R10262" t="s">
        <v>1010</v>
      </c>
      <c r="S10262" t="s">
        <v>140</v>
      </c>
    </row>
    <row r="10263" spans="1:19" x14ac:dyDescent="0.35">
      <c r="A10263" t="s">
        <v>32</v>
      </c>
      <c r="B10263" t="s">
        <v>1429</v>
      </c>
      <c r="C10263">
        <v>4422</v>
      </c>
      <c r="D10263" t="s">
        <v>733</v>
      </c>
      <c r="E10263" t="s">
        <v>1067</v>
      </c>
      <c r="F10263" t="s">
        <v>1045</v>
      </c>
      <c r="G10263" t="s">
        <v>1018</v>
      </c>
      <c r="H10263" t="s">
        <v>875</v>
      </c>
      <c r="I10263" t="s">
        <v>824</v>
      </c>
      <c r="J10263" t="s">
        <v>950</v>
      </c>
      <c r="K10263" t="s">
        <v>527</v>
      </c>
      <c r="L10263" t="s">
        <v>1046</v>
      </c>
      <c r="M10263" t="s">
        <v>405</v>
      </c>
      <c r="N10263" t="s">
        <v>1064</v>
      </c>
      <c r="O10263" t="s">
        <v>1003</v>
      </c>
      <c r="P10263" t="s">
        <v>60</v>
      </c>
      <c r="Q10263" t="s">
        <v>869</v>
      </c>
      <c r="R10263" t="s">
        <v>1014</v>
      </c>
      <c r="S10263" t="s">
        <v>1008</v>
      </c>
    </row>
    <row r="10265" spans="1:19" x14ac:dyDescent="0.35">
      <c r="A10265" t="s">
        <v>1430</v>
      </c>
    </row>
    <row r="10266" spans="1:19" x14ac:dyDescent="0.35">
      <c r="A10266" t="s">
        <v>2</v>
      </c>
      <c r="B10266" t="s">
        <v>1431</v>
      </c>
      <c r="C10266" t="s">
        <v>3</v>
      </c>
      <c r="D10266" t="s">
        <v>1404</v>
      </c>
      <c r="E10266" t="s">
        <v>1405</v>
      </c>
      <c r="F10266" t="s">
        <v>1406</v>
      </c>
      <c r="G10266" t="s">
        <v>1407</v>
      </c>
      <c r="H10266" t="s">
        <v>1408</v>
      </c>
      <c r="I10266" t="s">
        <v>1409</v>
      </c>
      <c r="J10266" t="s">
        <v>1410</v>
      </c>
      <c r="K10266" t="s">
        <v>1411</v>
      </c>
      <c r="L10266" t="s">
        <v>1412</v>
      </c>
      <c r="M10266" t="s">
        <v>1413</v>
      </c>
      <c r="N10266" t="s">
        <v>1414</v>
      </c>
      <c r="O10266" t="s">
        <v>1415</v>
      </c>
      <c r="P10266" t="s">
        <v>1416</v>
      </c>
      <c r="Q10266" t="s">
        <v>1032</v>
      </c>
      <c r="R10266" t="s">
        <v>1042</v>
      </c>
      <c r="S10266" t="s">
        <v>136</v>
      </c>
    </row>
    <row r="10267" spans="1:19" x14ac:dyDescent="0.35">
      <c r="A10267" t="s">
        <v>8</v>
      </c>
      <c r="B10267" t="s">
        <v>1432</v>
      </c>
      <c r="C10267">
        <v>13</v>
      </c>
      <c r="D10267" t="s">
        <v>994</v>
      </c>
      <c r="E10267" t="s">
        <v>994</v>
      </c>
      <c r="F10267" t="s">
        <v>849</v>
      </c>
      <c r="G10267" t="s">
        <v>849</v>
      </c>
      <c r="H10267" t="s">
        <v>199</v>
      </c>
      <c r="I10267" t="s">
        <v>145</v>
      </c>
      <c r="J10267" t="s">
        <v>199</v>
      </c>
      <c r="K10267" t="s">
        <v>83</v>
      </c>
      <c r="L10267" t="s">
        <v>1047</v>
      </c>
      <c r="M10267" t="s">
        <v>456</v>
      </c>
      <c r="N10267" t="s">
        <v>140</v>
      </c>
      <c r="O10267" t="s">
        <v>125</v>
      </c>
      <c r="P10267" t="s">
        <v>727</v>
      </c>
      <c r="Q10267" t="s">
        <v>140</v>
      </c>
      <c r="R10267" t="s">
        <v>140</v>
      </c>
      <c r="S10267" t="s">
        <v>140</v>
      </c>
    </row>
    <row r="10268" spans="1:19" x14ac:dyDescent="0.35">
      <c r="A10268" t="s">
        <v>8</v>
      </c>
      <c r="B10268" t="s">
        <v>1433</v>
      </c>
      <c r="C10268">
        <v>187</v>
      </c>
      <c r="D10268" t="s">
        <v>1053</v>
      </c>
      <c r="E10268" t="s">
        <v>317</v>
      </c>
      <c r="F10268" t="s">
        <v>1049</v>
      </c>
      <c r="G10268" t="s">
        <v>919</v>
      </c>
      <c r="H10268" t="s">
        <v>915</v>
      </c>
      <c r="I10268" t="s">
        <v>131</v>
      </c>
      <c r="J10268" t="s">
        <v>875</v>
      </c>
      <c r="K10268" t="s">
        <v>788</v>
      </c>
      <c r="L10268" t="s">
        <v>1060</v>
      </c>
      <c r="M10268" t="s">
        <v>921</v>
      </c>
      <c r="N10268" t="s">
        <v>1056</v>
      </c>
      <c r="O10268" t="s">
        <v>1065</v>
      </c>
      <c r="P10268" t="s">
        <v>226</v>
      </c>
      <c r="Q10268" t="s">
        <v>875</v>
      </c>
      <c r="R10268" t="s">
        <v>140</v>
      </c>
      <c r="S10268" t="s">
        <v>1012</v>
      </c>
    </row>
    <row r="10269" spans="1:19" x14ac:dyDescent="0.35">
      <c r="A10269" t="s">
        <v>8</v>
      </c>
      <c r="B10269" t="s">
        <v>339</v>
      </c>
      <c r="C10269">
        <v>4</v>
      </c>
      <c r="D10269" t="s">
        <v>140</v>
      </c>
      <c r="E10269" t="s">
        <v>140</v>
      </c>
      <c r="F10269" t="s">
        <v>140</v>
      </c>
      <c r="G10269" t="s">
        <v>140</v>
      </c>
      <c r="H10269" t="s">
        <v>140</v>
      </c>
      <c r="I10269" t="s">
        <v>140</v>
      </c>
      <c r="J10269" t="s">
        <v>140</v>
      </c>
      <c r="K10269" t="s">
        <v>140</v>
      </c>
      <c r="L10269" t="s">
        <v>140</v>
      </c>
      <c r="M10269" t="s">
        <v>140</v>
      </c>
      <c r="N10269" t="s">
        <v>140</v>
      </c>
      <c r="O10269" t="s">
        <v>140</v>
      </c>
      <c r="P10269" t="s">
        <v>177</v>
      </c>
      <c r="Q10269" t="s">
        <v>140</v>
      </c>
      <c r="R10269" t="s">
        <v>140</v>
      </c>
      <c r="S10269" t="s">
        <v>140</v>
      </c>
    </row>
    <row r="10270" spans="1:19" x14ac:dyDescent="0.35">
      <c r="A10270" t="s">
        <v>9</v>
      </c>
      <c r="B10270" t="s">
        <v>1432</v>
      </c>
      <c r="C10270">
        <v>15</v>
      </c>
      <c r="D10270" t="s">
        <v>140</v>
      </c>
      <c r="E10270" t="s">
        <v>660</v>
      </c>
      <c r="F10270" t="s">
        <v>660</v>
      </c>
      <c r="G10270" t="s">
        <v>140</v>
      </c>
      <c r="H10270" t="s">
        <v>1023</v>
      </c>
      <c r="I10270" t="s">
        <v>140</v>
      </c>
      <c r="J10270" t="s">
        <v>140</v>
      </c>
      <c r="K10270" t="s">
        <v>140</v>
      </c>
      <c r="L10270" t="s">
        <v>140</v>
      </c>
      <c r="M10270" t="s">
        <v>880</v>
      </c>
      <c r="N10270" t="s">
        <v>1023</v>
      </c>
      <c r="O10270" t="s">
        <v>660</v>
      </c>
      <c r="P10270" t="s">
        <v>233</v>
      </c>
      <c r="Q10270" t="s">
        <v>140</v>
      </c>
      <c r="R10270" t="s">
        <v>140</v>
      </c>
      <c r="S10270" t="s">
        <v>140</v>
      </c>
    </row>
    <row r="10271" spans="1:19" x14ac:dyDescent="0.35">
      <c r="A10271" t="s">
        <v>9</v>
      </c>
      <c r="B10271" t="s">
        <v>1433</v>
      </c>
      <c r="C10271">
        <v>185</v>
      </c>
      <c r="D10271" t="s">
        <v>1007</v>
      </c>
      <c r="E10271" t="s">
        <v>1044</v>
      </c>
      <c r="F10271" t="s">
        <v>950</v>
      </c>
      <c r="G10271" t="s">
        <v>1051</v>
      </c>
      <c r="H10271" t="s">
        <v>527</v>
      </c>
      <c r="I10271" t="s">
        <v>1061</v>
      </c>
      <c r="J10271" t="s">
        <v>1057</v>
      </c>
      <c r="K10271" t="s">
        <v>1003</v>
      </c>
      <c r="L10271" t="s">
        <v>869</v>
      </c>
      <c r="M10271" t="s">
        <v>109</v>
      </c>
      <c r="N10271" t="s">
        <v>875</v>
      </c>
      <c r="O10271" t="s">
        <v>1004</v>
      </c>
      <c r="P10271" t="s">
        <v>572</v>
      </c>
      <c r="Q10271" t="s">
        <v>1066</v>
      </c>
      <c r="R10271" t="s">
        <v>140</v>
      </c>
      <c r="S10271" t="s">
        <v>140</v>
      </c>
    </row>
    <row r="10272" spans="1:19" x14ac:dyDescent="0.35">
      <c r="A10272" t="s">
        <v>9</v>
      </c>
      <c r="B10272" t="s">
        <v>339</v>
      </c>
      <c r="C10272">
        <v>1</v>
      </c>
      <c r="D10272" t="s">
        <v>140</v>
      </c>
      <c r="E10272" t="s">
        <v>140</v>
      </c>
      <c r="F10272" t="s">
        <v>140</v>
      </c>
      <c r="G10272" t="s">
        <v>140</v>
      </c>
      <c r="H10272" t="s">
        <v>140</v>
      </c>
      <c r="I10272" t="s">
        <v>140</v>
      </c>
      <c r="J10272" t="s">
        <v>140</v>
      </c>
      <c r="K10272" t="s">
        <v>140</v>
      </c>
      <c r="L10272" t="s">
        <v>140</v>
      </c>
      <c r="M10272" t="s">
        <v>177</v>
      </c>
      <c r="N10272" t="s">
        <v>140</v>
      </c>
      <c r="O10272" t="s">
        <v>140</v>
      </c>
      <c r="P10272" t="s">
        <v>140</v>
      </c>
      <c r="Q10272" t="s">
        <v>140</v>
      </c>
      <c r="R10272" t="s">
        <v>140</v>
      </c>
      <c r="S10272" t="s">
        <v>140</v>
      </c>
    </row>
    <row r="10273" spans="1:19" x14ac:dyDescent="0.35">
      <c r="A10273" t="s">
        <v>10</v>
      </c>
      <c r="B10273" t="s">
        <v>1432</v>
      </c>
      <c r="C10273">
        <v>11</v>
      </c>
      <c r="D10273" t="s">
        <v>140</v>
      </c>
      <c r="E10273" t="s">
        <v>61</v>
      </c>
      <c r="F10273" t="s">
        <v>61</v>
      </c>
      <c r="G10273" t="s">
        <v>61</v>
      </c>
      <c r="H10273" t="s">
        <v>140</v>
      </c>
      <c r="I10273" t="s">
        <v>716</v>
      </c>
      <c r="J10273" t="s">
        <v>140</v>
      </c>
      <c r="K10273" t="s">
        <v>716</v>
      </c>
      <c r="L10273" t="s">
        <v>140</v>
      </c>
      <c r="M10273" t="s">
        <v>196</v>
      </c>
      <c r="N10273" t="s">
        <v>716</v>
      </c>
      <c r="O10273" t="s">
        <v>140</v>
      </c>
      <c r="P10273" t="s">
        <v>179</v>
      </c>
      <c r="Q10273" t="s">
        <v>140</v>
      </c>
      <c r="R10273" t="s">
        <v>838</v>
      </c>
      <c r="S10273" t="s">
        <v>140</v>
      </c>
    </row>
    <row r="10274" spans="1:19" x14ac:dyDescent="0.35">
      <c r="A10274" t="s">
        <v>10</v>
      </c>
      <c r="B10274" t="s">
        <v>1433</v>
      </c>
      <c r="C10274">
        <v>193</v>
      </c>
      <c r="D10274" t="s">
        <v>950</v>
      </c>
      <c r="E10274" t="s">
        <v>1023</v>
      </c>
      <c r="F10274" t="s">
        <v>971</v>
      </c>
      <c r="G10274" t="s">
        <v>1012</v>
      </c>
      <c r="H10274" t="s">
        <v>1043</v>
      </c>
      <c r="I10274" t="s">
        <v>1056</v>
      </c>
      <c r="J10274" t="s">
        <v>1058</v>
      </c>
      <c r="K10274" t="s">
        <v>838</v>
      </c>
      <c r="L10274" t="s">
        <v>1066</v>
      </c>
      <c r="M10274" t="s">
        <v>614</v>
      </c>
      <c r="N10274" t="s">
        <v>1046</v>
      </c>
      <c r="O10274" t="s">
        <v>929</v>
      </c>
      <c r="P10274" t="s">
        <v>696</v>
      </c>
      <c r="Q10274" t="s">
        <v>1009</v>
      </c>
      <c r="R10274" t="s">
        <v>1011</v>
      </c>
      <c r="S10274" t="s">
        <v>140</v>
      </c>
    </row>
    <row r="10275" spans="1:19" x14ac:dyDescent="0.35">
      <c r="A10275" t="s">
        <v>10</v>
      </c>
      <c r="B10275" t="s">
        <v>339</v>
      </c>
      <c r="C10275">
        <v>4</v>
      </c>
      <c r="D10275" t="s">
        <v>140</v>
      </c>
      <c r="E10275" t="s">
        <v>140</v>
      </c>
      <c r="F10275" t="s">
        <v>140</v>
      </c>
      <c r="G10275" t="s">
        <v>140</v>
      </c>
      <c r="H10275" t="s">
        <v>140</v>
      </c>
      <c r="I10275" t="s">
        <v>140</v>
      </c>
      <c r="J10275" t="s">
        <v>140</v>
      </c>
      <c r="K10275" t="s">
        <v>140</v>
      </c>
      <c r="L10275" t="s">
        <v>485</v>
      </c>
      <c r="M10275" t="s">
        <v>485</v>
      </c>
      <c r="N10275" t="s">
        <v>140</v>
      </c>
      <c r="O10275" t="s">
        <v>140</v>
      </c>
      <c r="P10275" t="s">
        <v>484</v>
      </c>
      <c r="Q10275" t="s">
        <v>140</v>
      </c>
      <c r="R10275" t="s">
        <v>140</v>
      </c>
      <c r="S10275" t="s">
        <v>140</v>
      </c>
    </row>
    <row r="10276" spans="1:19" x14ac:dyDescent="0.35">
      <c r="A10276" t="s">
        <v>11</v>
      </c>
      <c r="B10276" t="s">
        <v>1432</v>
      </c>
      <c r="C10276">
        <v>18</v>
      </c>
      <c r="D10276" t="s">
        <v>462</v>
      </c>
      <c r="E10276" t="s">
        <v>462</v>
      </c>
      <c r="F10276" t="s">
        <v>1073</v>
      </c>
      <c r="G10276" t="s">
        <v>140</v>
      </c>
      <c r="H10276" t="s">
        <v>1004</v>
      </c>
      <c r="I10276" t="s">
        <v>140</v>
      </c>
      <c r="J10276" t="s">
        <v>140</v>
      </c>
      <c r="K10276" t="s">
        <v>1004</v>
      </c>
      <c r="L10276" t="s">
        <v>140</v>
      </c>
      <c r="M10276" t="s">
        <v>656</v>
      </c>
      <c r="N10276" t="s">
        <v>140</v>
      </c>
      <c r="O10276" t="s">
        <v>1059</v>
      </c>
      <c r="P10276" t="s">
        <v>534</v>
      </c>
      <c r="Q10276" t="s">
        <v>140</v>
      </c>
      <c r="R10276" t="s">
        <v>140</v>
      </c>
      <c r="S10276" t="s">
        <v>140</v>
      </c>
    </row>
    <row r="10277" spans="1:19" x14ac:dyDescent="0.35">
      <c r="A10277" t="s">
        <v>11</v>
      </c>
      <c r="B10277" t="s">
        <v>1433</v>
      </c>
      <c r="C10277">
        <v>181</v>
      </c>
      <c r="D10277" t="s">
        <v>1023</v>
      </c>
      <c r="E10277" t="s">
        <v>91</v>
      </c>
      <c r="F10277" t="s">
        <v>1070</v>
      </c>
      <c r="G10277" t="s">
        <v>1098</v>
      </c>
      <c r="H10277" t="s">
        <v>147</v>
      </c>
      <c r="I10277" t="s">
        <v>996</v>
      </c>
      <c r="J10277" t="s">
        <v>1073</v>
      </c>
      <c r="K10277" t="s">
        <v>915</v>
      </c>
      <c r="L10277" t="s">
        <v>1014</v>
      </c>
      <c r="M10277" t="s">
        <v>107</v>
      </c>
      <c r="N10277" t="s">
        <v>949</v>
      </c>
      <c r="O10277" t="s">
        <v>1023</v>
      </c>
      <c r="P10277" t="s">
        <v>243</v>
      </c>
      <c r="Q10277" t="s">
        <v>1018</v>
      </c>
      <c r="R10277" t="s">
        <v>1009</v>
      </c>
      <c r="S10277" t="s">
        <v>140</v>
      </c>
    </row>
    <row r="10278" spans="1:19" x14ac:dyDescent="0.35">
      <c r="A10278" t="s">
        <v>11</v>
      </c>
      <c r="B10278" t="s">
        <v>339</v>
      </c>
      <c r="C10278">
        <v>7</v>
      </c>
      <c r="D10278" t="s">
        <v>140</v>
      </c>
      <c r="E10278" t="s">
        <v>140</v>
      </c>
      <c r="F10278" t="s">
        <v>140</v>
      </c>
      <c r="G10278" t="s">
        <v>140</v>
      </c>
      <c r="H10278" t="s">
        <v>140</v>
      </c>
      <c r="I10278" t="s">
        <v>140</v>
      </c>
      <c r="J10278" t="s">
        <v>140</v>
      </c>
      <c r="K10278" t="s">
        <v>140</v>
      </c>
      <c r="L10278" t="s">
        <v>140</v>
      </c>
      <c r="M10278" t="s">
        <v>346</v>
      </c>
      <c r="N10278" t="s">
        <v>140</v>
      </c>
      <c r="O10278" t="s">
        <v>346</v>
      </c>
      <c r="P10278" t="s">
        <v>547</v>
      </c>
      <c r="Q10278" t="s">
        <v>1056</v>
      </c>
      <c r="R10278" t="s">
        <v>140</v>
      </c>
      <c r="S10278" t="s">
        <v>140</v>
      </c>
    </row>
    <row r="10279" spans="1:19" x14ac:dyDescent="0.35">
      <c r="A10279" t="s">
        <v>12</v>
      </c>
      <c r="B10279" t="s">
        <v>1432</v>
      </c>
      <c r="C10279">
        <v>9</v>
      </c>
      <c r="D10279" t="s">
        <v>140</v>
      </c>
      <c r="E10279" t="s">
        <v>140</v>
      </c>
      <c r="F10279" t="s">
        <v>140</v>
      </c>
      <c r="G10279" t="s">
        <v>140</v>
      </c>
      <c r="H10279" t="s">
        <v>773</v>
      </c>
      <c r="I10279" t="s">
        <v>371</v>
      </c>
      <c r="J10279" t="s">
        <v>371</v>
      </c>
      <c r="K10279" t="s">
        <v>773</v>
      </c>
      <c r="L10279" t="s">
        <v>140</v>
      </c>
      <c r="M10279" t="s">
        <v>140</v>
      </c>
      <c r="N10279" t="s">
        <v>371</v>
      </c>
      <c r="O10279" t="s">
        <v>140</v>
      </c>
      <c r="P10279" t="s">
        <v>553</v>
      </c>
      <c r="Q10279" t="s">
        <v>773</v>
      </c>
      <c r="R10279" t="s">
        <v>140</v>
      </c>
      <c r="S10279" t="s">
        <v>140</v>
      </c>
    </row>
    <row r="10280" spans="1:19" x14ac:dyDescent="0.35">
      <c r="A10280" t="s">
        <v>12</v>
      </c>
      <c r="B10280" t="s">
        <v>1433</v>
      </c>
      <c r="C10280">
        <v>197</v>
      </c>
      <c r="D10280" t="s">
        <v>915</v>
      </c>
      <c r="E10280" t="s">
        <v>129</v>
      </c>
      <c r="F10280" t="s">
        <v>123</v>
      </c>
      <c r="G10280" t="s">
        <v>824</v>
      </c>
      <c r="H10280" t="s">
        <v>87</v>
      </c>
      <c r="I10280" t="s">
        <v>749</v>
      </c>
      <c r="J10280" t="s">
        <v>107</v>
      </c>
      <c r="K10280" t="s">
        <v>756</v>
      </c>
      <c r="L10280" t="s">
        <v>1056</v>
      </c>
      <c r="M10280" t="s">
        <v>1104</v>
      </c>
      <c r="N10280" t="s">
        <v>99</v>
      </c>
      <c r="O10280" t="s">
        <v>269</v>
      </c>
      <c r="P10280" t="s">
        <v>246</v>
      </c>
      <c r="Q10280" t="s">
        <v>1045</v>
      </c>
      <c r="R10280" t="s">
        <v>140</v>
      </c>
      <c r="S10280" t="s">
        <v>140</v>
      </c>
    </row>
    <row r="10281" spans="1:19" x14ac:dyDescent="0.35">
      <c r="A10281" t="s">
        <v>12</v>
      </c>
      <c r="B10281" t="s">
        <v>339</v>
      </c>
      <c r="C10281">
        <v>3</v>
      </c>
      <c r="D10281" t="s">
        <v>643</v>
      </c>
      <c r="E10281" t="s">
        <v>643</v>
      </c>
      <c r="F10281" t="s">
        <v>643</v>
      </c>
      <c r="G10281" t="s">
        <v>140</v>
      </c>
      <c r="H10281" t="s">
        <v>140</v>
      </c>
      <c r="I10281" t="s">
        <v>140</v>
      </c>
      <c r="J10281" t="s">
        <v>140</v>
      </c>
      <c r="K10281" t="s">
        <v>140</v>
      </c>
      <c r="L10281" t="s">
        <v>140</v>
      </c>
      <c r="M10281" t="s">
        <v>643</v>
      </c>
      <c r="N10281" t="s">
        <v>140</v>
      </c>
      <c r="O10281" t="s">
        <v>140</v>
      </c>
      <c r="P10281" t="s">
        <v>642</v>
      </c>
      <c r="Q10281" t="s">
        <v>140</v>
      </c>
      <c r="R10281" t="s">
        <v>140</v>
      </c>
      <c r="S10281" t="s">
        <v>140</v>
      </c>
    </row>
    <row r="10282" spans="1:19" x14ac:dyDescent="0.35">
      <c r="A10282" t="s">
        <v>13</v>
      </c>
      <c r="B10282" t="s">
        <v>1432</v>
      </c>
      <c r="C10282">
        <v>7</v>
      </c>
      <c r="D10282" t="s">
        <v>140</v>
      </c>
      <c r="E10282" t="s">
        <v>140</v>
      </c>
      <c r="F10282" t="s">
        <v>1052</v>
      </c>
      <c r="G10282" t="s">
        <v>140</v>
      </c>
      <c r="H10282" t="s">
        <v>140</v>
      </c>
      <c r="I10282" t="s">
        <v>615</v>
      </c>
      <c r="J10282" t="s">
        <v>1052</v>
      </c>
      <c r="K10282" t="s">
        <v>437</v>
      </c>
      <c r="L10282" t="s">
        <v>490</v>
      </c>
      <c r="M10282" t="s">
        <v>496</v>
      </c>
      <c r="N10282" t="s">
        <v>140</v>
      </c>
      <c r="O10282" t="s">
        <v>496</v>
      </c>
      <c r="P10282" t="s">
        <v>320</v>
      </c>
      <c r="Q10282" t="s">
        <v>140</v>
      </c>
      <c r="R10282" t="s">
        <v>140</v>
      </c>
      <c r="S10282" t="s">
        <v>140</v>
      </c>
    </row>
    <row r="10283" spans="1:19" x14ac:dyDescent="0.35">
      <c r="A10283" t="s">
        <v>13</v>
      </c>
      <c r="B10283" t="s">
        <v>1433</v>
      </c>
      <c r="C10283">
        <v>196</v>
      </c>
      <c r="D10283" t="s">
        <v>109</v>
      </c>
      <c r="E10283" t="s">
        <v>99</v>
      </c>
      <c r="F10283" t="s">
        <v>1049</v>
      </c>
      <c r="G10283" t="s">
        <v>664</v>
      </c>
      <c r="H10283" t="s">
        <v>929</v>
      </c>
      <c r="I10283" t="s">
        <v>462</v>
      </c>
      <c r="J10283" t="s">
        <v>950</v>
      </c>
      <c r="K10283" t="s">
        <v>405</v>
      </c>
      <c r="L10283" t="s">
        <v>875</v>
      </c>
      <c r="M10283" t="s">
        <v>673</v>
      </c>
      <c r="N10283" t="s">
        <v>950</v>
      </c>
      <c r="O10283" t="s">
        <v>911</v>
      </c>
      <c r="P10283" t="s">
        <v>431</v>
      </c>
      <c r="Q10283" t="s">
        <v>875</v>
      </c>
      <c r="R10283" t="s">
        <v>1010</v>
      </c>
      <c r="S10283" t="s">
        <v>140</v>
      </c>
    </row>
    <row r="10284" spans="1:19" x14ac:dyDescent="0.35">
      <c r="A10284" t="s">
        <v>13</v>
      </c>
      <c r="B10284" t="s">
        <v>339</v>
      </c>
      <c r="C10284">
        <v>2</v>
      </c>
      <c r="D10284" t="s">
        <v>140</v>
      </c>
      <c r="E10284" t="s">
        <v>140</v>
      </c>
      <c r="F10284" t="s">
        <v>140</v>
      </c>
      <c r="G10284" t="s">
        <v>140</v>
      </c>
      <c r="H10284" t="s">
        <v>140</v>
      </c>
      <c r="I10284" t="s">
        <v>448</v>
      </c>
      <c r="J10284" t="s">
        <v>448</v>
      </c>
      <c r="K10284" t="s">
        <v>140</v>
      </c>
      <c r="L10284" t="s">
        <v>140</v>
      </c>
      <c r="M10284" t="s">
        <v>140</v>
      </c>
      <c r="N10284" t="s">
        <v>448</v>
      </c>
      <c r="O10284" t="s">
        <v>448</v>
      </c>
      <c r="P10284" t="s">
        <v>449</v>
      </c>
      <c r="Q10284" t="s">
        <v>140</v>
      </c>
      <c r="R10284" t="s">
        <v>140</v>
      </c>
      <c r="S10284" t="s">
        <v>140</v>
      </c>
    </row>
    <row r="10285" spans="1:19" x14ac:dyDescent="0.35">
      <c r="A10285" t="s">
        <v>14</v>
      </c>
      <c r="B10285" t="s">
        <v>1432</v>
      </c>
      <c r="C10285">
        <v>10</v>
      </c>
      <c r="D10285" t="s">
        <v>749</v>
      </c>
      <c r="E10285" t="s">
        <v>773</v>
      </c>
      <c r="F10285" t="s">
        <v>749</v>
      </c>
      <c r="G10285" t="s">
        <v>749</v>
      </c>
      <c r="H10285" t="s">
        <v>749</v>
      </c>
      <c r="I10285" t="s">
        <v>749</v>
      </c>
      <c r="J10285" t="s">
        <v>749</v>
      </c>
      <c r="K10285" t="s">
        <v>749</v>
      </c>
      <c r="L10285" t="s">
        <v>685</v>
      </c>
      <c r="M10285" t="s">
        <v>1052</v>
      </c>
      <c r="N10285" t="s">
        <v>749</v>
      </c>
      <c r="O10285" t="s">
        <v>773</v>
      </c>
      <c r="P10285" t="s">
        <v>615</v>
      </c>
      <c r="Q10285" t="s">
        <v>718</v>
      </c>
      <c r="R10285" t="s">
        <v>1062</v>
      </c>
      <c r="S10285" t="s">
        <v>140</v>
      </c>
    </row>
    <row r="10286" spans="1:19" x14ac:dyDescent="0.35">
      <c r="A10286" t="s">
        <v>14</v>
      </c>
      <c r="B10286" t="s">
        <v>1433</v>
      </c>
      <c r="C10286">
        <v>188</v>
      </c>
      <c r="D10286" t="s">
        <v>788</v>
      </c>
      <c r="E10286" t="s">
        <v>269</v>
      </c>
      <c r="F10286" t="s">
        <v>574</v>
      </c>
      <c r="G10286" t="s">
        <v>973</v>
      </c>
      <c r="H10286" t="s">
        <v>1045</v>
      </c>
      <c r="I10286" t="s">
        <v>147</v>
      </c>
      <c r="J10286" t="s">
        <v>1070</v>
      </c>
      <c r="K10286" t="s">
        <v>991</v>
      </c>
      <c r="L10286" t="s">
        <v>1007</v>
      </c>
      <c r="M10286" t="s">
        <v>317</v>
      </c>
      <c r="N10286" t="s">
        <v>973</v>
      </c>
      <c r="O10286" t="s">
        <v>643</v>
      </c>
      <c r="P10286" t="s">
        <v>239</v>
      </c>
      <c r="Q10286" t="s">
        <v>89</v>
      </c>
      <c r="R10286" t="s">
        <v>140</v>
      </c>
      <c r="S10286" t="s">
        <v>140</v>
      </c>
    </row>
    <row r="10287" spans="1:19" x14ac:dyDescent="0.35">
      <c r="A10287" t="s">
        <v>14</v>
      </c>
      <c r="B10287" t="s">
        <v>339</v>
      </c>
      <c r="C10287">
        <v>4</v>
      </c>
      <c r="D10287" t="s">
        <v>140</v>
      </c>
      <c r="E10287" t="s">
        <v>140</v>
      </c>
      <c r="F10287" t="s">
        <v>140</v>
      </c>
      <c r="G10287" t="s">
        <v>140</v>
      </c>
      <c r="H10287" t="s">
        <v>140</v>
      </c>
      <c r="I10287" t="s">
        <v>107</v>
      </c>
      <c r="J10287" t="s">
        <v>140</v>
      </c>
      <c r="K10287" t="s">
        <v>107</v>
      </c>
      <c r="L10287" t="s">
        <v>140</v>
      </c>
      <c r="M10287" t="s">
        <v>827</v>
      </c>
      <c r="N10287" t="s">
        <v>140</v>
      </c>
      <c r="O10287" t="s">
        <v>140</v>
      </c>
      <c r="P10287" t="s">
        <v>828</v>
      </c>
      <c r="Q10287" t="s">
        <v>140</v>
      </c>
      <c r="R10287" t="s">
        <v>140</v>
      </c>
      <c r="S10287" t="s">
        <v>140</v>
      </c>
    </row>
    <row r="10288" spans="1:19" x14ac:dyDescent="0.35">
      <c r="A10288" t="s">
        <v>15</v>
      </c>
      <c r="B10288" t="s">
        <v>1432</v>
      </c>
      <c r="C10288">
        <v>11</v>
      </c>
      <c r="D10288" t="s">
        <v>737</v>
      </c>
      <c r="E10288" t="s">
        <v>737</v>
      </c>
      <c r="F10288" t="s">
        <v>455</v>
      </c>
      <c r="G10288" t="s">
        <v>737</v>
      </c>
      <c r="H10288" t="s">
        <v>639</v>
      </c>
      <c r="I10288" t="s">
        <v>659</v>
      </c>
      <c r="J10288" t="s">
        <v>462</v>
      </c>
      <c r="K10288" t="s">
        <v>639</v>
      </c>
      <c r="L10288" t="s">
        <v>140</v>
      </c>
      <c r="M10288" t="s">
        <v>662</v>
      </c>
      <c r="N10288" t="s">
        <v>639</v>
      </c>
      <c r="O10288" t="s">
        <v>639</v>
      </c>
      <c r="P10288" t="s">
        <v>454</v>
      </c>
      <c r="Q10288" t="s">
        <v>1049</v>
      </c>
      <c r="R10288" t="s">
        <v>140</v>
      </c>
      <c r="S10288" t="s">
        <v>140</v>
      </c>
    </row>
    <row r="10289" spans="1:19" x14ac:dyDescent="0.35">
      <c r="A10289" t="s">
        <v>15</v>
      </c>
      <c r="B10289" t="s">
        <v>1433</v>
      </c>
      <c r="C10289">
        <v>192</v>
      </c>
      <c r="D10289" t="s">
        <v>1044</v>
      </c>
      <c r="E10289" t="s">
        <v>1049</v>
      </c>
      <c r="F10289" t="s">
        <v>801</v>
      </c>
      <c r="G10289" t="s">
        <v>1070</v>
      </c>
      <c r="H10289" t="s">
        <v>788</v>
      </c>
      <c r="I10289" t="s">
        <v>95</v>
      </c>
      <c r="J10289" t="s">
        <v>903</v>
      </c>
      <c r="K10289" t="s">
        <v>953</v>
      </c>
      <c r="L10289" t="s">
        <v>1073</v>
      </c>
      <c r="M10289" t="s">
        <v>187</v>
      </c>
      <c r="N10289" t="s">
        <v>1044</v>
      </c>
      <c r="O10289" t="s">
        <v>915</v>
      </c>
      <c r="P10289" t="s">
        <v>62</v>
      </c>
      <c r="Q10289" t="s">
        <v>660</v>
      </c>
      <c r="R10289" t="s">
        <v>1009</v>
      </c>
      <c r="S10289" t="s">
        <v>140</v>
      </c>
    </row>
    <row r="10290" spans="1:19" x14ac:dyDescent="0.35">
      <c r="A10290" t="s">
        <v>15</v>
      </c>
      <c r="B10290" t="s">
        <v>339</v>
      </c>
      <c r="C10290">
        <v>3</v>
      </c>
      <c r="D10290" t="s">
        <v>908</v>
      </c>
      <c r="E10290" t="s">
        <v>908</v>
      </c>
      <c r="F10290" t="s">
        <v>908</v>
      </c>
      <c r="G10290" t="s">
        <v>908</v>
      </c>
      <c r="H10290" t="s">
        <v>140</v>
      </c>
      <c r="I10290" t="s">
        <v>140</v>
      </c>
      <c r="J10290" t="s">
        <v>140</v>
      </c>
      <c r="K10290" t="s">
        <v>140</v>
      </c>
      <c r="L10290" t="s">
        <v>140</v>
      </c>
      <c r="M10290" t="s">
        <v>140</v>
      </c>
      <c r="N10290" t="s">
        <v>140</v>
      </c>
      <c r="O10290" t="s">
        <v>140</v>
      </c>
      <c r="P10290" t="s">
        <v>907</v>
      </c>
      <c r="Q10290" t="s">
        <v>140</v>
      </c>
      <c r="R10290" t="s">
        <v>140</v>
      </c>
      <c r="S10290" t="s">
        <v>140</v>
      </c>
    </row>
    <row r="10291" spans="1:19" x14ac:dyDescent="0.35">
      <c r="A10291" t="s">
        <v>16</v>
      </c>
      <c r="B10291" t="s">
        <v>1432</v>
      </c>
      <c r="C10291">
        <v>12</v>
      </c>
      <c r="D10291" t="s">
        <v>140</v>
      </c>
      <c r="E10291" t="s">
        <v>140</v>
      </c>
      <c r="F10291" t="s">
        <v>140</v>
      </c>
      <c r="G10291" t="s">
        <v>140</v>
      </c>
      <c r="H10291" t="s">
        <v>140</v>
      </c>
      <c r="I10291" t="s">
        <v>140</v>
      </c>
      <c r="J10291" t="s">
        <v>140</v>
      </c>
      <c r="K10291" t="s">
        <v>664</v>
      </c>
      <c r="L10291" t="s">
        <v>109</v>
      </c>
      <c r="M10291" t="s">
        <v>777</v>
      </c>
      <c r="N10291" t="s">
        <v>109</v>
      </c>
      <c r="O10291" t="s">
        <v>140</v>
      </c>
      <c r="P10291" t="s">
        <v>62</v>
      </c>
      <c r="Q10291" t="s">
        <v>953</v>
      </c>
      <c r="R10291" t="s">
        <v>140</v>
      </c>
      <c r="S10291" t="s">
        <v>140</v>
      </c>
    </row>
    <row r="10292" spans="1:19" x14ac:dyDescent="0.35">
      <c r="A10292" t="s">
        <v>16</v>
      </c>
      <c r="B10292" t="s">
        <v>1433</v>
      </c>
      <c r="C10292">
        <v>187</v>
      </c>
      <c r="D10292" t="s">
        <v>1017</v>
      </c>
      <c r="E10292" t="s">
        <v>1043</v>
      </c>
      <c r="F10292" t="s">
        <v>775</v>
      </c>
      <c r="G10292" t="s">
        <v>1010</v>
      </c>
      <c r="H10292" t="s">
        <v>1043</v>
      </c>
      <c r="I10292" t="s">
        <v>1050</v>
      </c>
      <c r="J10292" t="s">
        <v>1054</v>
      </c>
      <c r="K10292" t="s">
        <v>1014</v>
      </c>
      <c r="L10292" t="s">
        <v>1050</v>
      </c>
      <c r="M10292" t="s">
        <v>1106</v>
      </c>
      <c r="N10292" t="s">
        <v>1043</v>
      </c>
      <c r="O10292" t="s">
        <v>875</v>
      </c>
      <c r="P10292" t="s">
        <v>468</v>
      </c>
      <c r="Q10292" t="s">
        <v>1021</v>
      </c>
      <c r="R10292" t="s">
        <v>1010</v>
      </c>
      <c r="S10292" t="s">
        <v>140</v>
      </c>
    </row>
    <row r="10293" spans="1:19" x14ac:dyDescent="0.35">
      <c r="A10293" t="s">
        <v>16</v>
      </c>
      <c r="B10293" t="s">
        <v>339</v>
      </c>
      <c r="C10293">
        <v>7</v>
      </c>
      <c r="D10293" t="s">
        <v>692</v>
      </c>
      <c r="E10293" t="s">
        <v>835</v>
      </c>
      <c r="F10293" t="s">
        <v>835</v>
      </c>
      <c r="G10293" t="s">
        <v>269</v>
      </c>
      <c r="H10293" t="s">
        <v>269</v>
      </c>
      <c r="I10293" t="s">
        <v>140</v>
      </c>
      <c r="J10293" t="s">
        <v>140</v>
      </c>
      <c r="K10293" t="s">
        <v>269</v>
      </c>
      <c r="L10293" t="s">
        <v>140</v>
      </c>
      <c r="M10293" t="s">
        <v>651</v>
      </c>
      <c r="N10293" t="s">
        <v>140</v>
      </c>
      <c r="O10293" t="s">
        <v>140</v>
      </c>
      <c r="P10293" t="s">
        <v>836</v>
      </c>
      <c r="Q10293" t="s">
        <v>140</v>
      </c>
      <c r="R10293" t="s">
        <v>140</v>
      </c>
      <c r="S10293" t="s">
        <v>140</v>
      </c>
    </row>
    <row r="10294" spans="1:19" x14ac:dyDescent="0.35">
      <c r="A10294" t="s">
        <v>17</v>
      </c>
      <c r="B10294" t="s">
        <v>1432</v>
      </c>
      <c r="C10294">
        <v>14</v>
      </c>
      <c r="D10294" t="s">
        <v>1023</v>
      </c>
      <c r="E10294" t="s">
        <v>1023</v>
      </c>
      <c r="F10294" t="s">
        <v>119</v>
      </c>
      <c r="G10294" t="s">
        <v>1023</v>
      </c>
      <c r="H10294" t="s">
        <v>1023</v>
      </c>
      <c r="I10294" t="s">
        <v>269</v>
      </c>
      <c r="J10294" t="s">
        <v>1023</v>
      </c>
      <c r="K10294" t="s">
        <v>269</v>
      </c>
      <c r="L10294" t="s">
        <v>140</v>
      </c>
      <c r="M10294" t="s">
        <v>639</v>
      </c>
      <c r="N10294" t="s">
        <v>1023</v>
      </c>
      <c r="O10294" t="s">
        <v>1023</v>
      </c>
      <c r="P10294" t="s">
        <v>907</v>
      </c>
      <c r="Q10294" t="s">
        <v>718</v>
      </c>
      <c r="R10294" t="s">
        <v>140</v>
      </c>
      <c r="S10294" t="s">
        <v>140</v>
      </c>
    </row>
    <row r="10295" spans="1:19" x14ac:dyDescent="0.35">
      <c r="A10295" t="s">
        <v>17</v>
      </c>
      <c r="B10295" t="s">
        <v>1433</v>
      </c>
      <c r="C10295">
        <v>184</v>
      </c>
      <c r="D10295" t="s">
        <v>733</v>
      </c>
      <c r="E10295" t="s">
        <v>1047</v>
      </c>
      <c r="F10295" t="s">
        <v>996</v>
      </c>
      <c r="G10295" t="s">
        <v>1051</v>
      </c>
      <c r="H10295" t="s">
        <v>733</v>
      </c>
      <c r="I10295" t="s">
        <v>99</v>
      </c>
      <c r="J10295" t="s">
        <v>988</v>
      </c>
      <c r="K10295" t="s">
        <v>99</v>
      </c>
      <c r="L10295" t="s">
        <v>1050</v>
      </c>
      <c r="M10295" t="s">
        <v>826</v>
      </c>
      <c r="N10295" t="s">
        <v>875</v>
      </c>
      <c r="O10295" t="s">
        <v>1003</v>
      </c>
      <c r="P10295" t="s">
        <v>807</v>
      </c>
      <c r="Q10295" t="s">
        <v>1044</v>
      </c>
      <c r="R10295" t="s">
        <v>775</v>
      </c>
      <c r="S10295" t="s">
        <v>140</v>
      </c>
    </row>
    <row r="10296" spans="1:19" x14ac:dyDescent="0.35">
      <c r="A10296" t="s">
        <v>17</v>
      </c>
      <c r="B10296" t="s">
        <v>339</v>
      </c>
      <c r="C10296">
        <v>4</v>
      </c>
      <c r="D10296" t="s">
        <v>140</v>
      </c>
      <c r="E10296" t="s">
        <v>140</v>
      </c>
      <c r="F10296" t="s">
        <v>140</v>
      </c>
      <c r="G10296" t="s">
        <v>140</v>
      </c>
      <c r="H10296" t="s">
        <v>140</v>
      </c>
      <c r="I10296" t="s">
        <v>140</v>
      </c>
      <c r="J10296" t="s">
        <v>140</v>
      </c>
      <c r="K10296" t="s">
        <v>140</v>
      </c>
      <c r="L10296" t="s">
        <v>140</v>
      </c>
      <c r="M10296" t="s">
        <v>582</v>
      </c>
      <c r="N10296" t="s">
        <v>140</v>
      </c>
      <c r="O10296" t="s">
        <v>140</v>
      </c>
      <c r="P10296" t="s">
        <v>581</v>
      </c>
      <c r="Q10296" t="s">
        <v>140</v>
      </c>
      <c r="R10296" t="s">
        <v>140</v>
      </c>
      <c r="S10296" t="s">
        <v>140</v>
      </c>
    </row>
    <row r="10297" spans="1:19" x14ac:dyDescent="0.35">
      <c r="A10297" t="s">
        <v>18</v>
      </c>
      <c r="B10297" t="s">
        <v>1432</v>
      </c>
      <c r="C10297">
        <v>5</v>
      </c>
      <c r="D10297" t="s">
        <v>140</v>
      </c>
      <c r="E10297" t="s">
        <v>140</v>
      </c>
      <c r="F10297" t="s">
        <v>1067</v>
      </c>
      <c r="G10297" t="s">
        <v>140</v>
      </c>
      <c r="H10297" t="s">
        <v>140</v>
      </c>
      <c r="I10297" t="s">
        <v>140</v>
      </c>
      <c r="J10297" t="s">
        <v>140</v>
      </c>
      <c r="K10297" t="s">
        <v>1067</v>
      </c>
      <c r="L10297" t="s">
        <v>140</v>
      </c>
      <c r="M10297" t="s">
        <v>140</v>
      </c>
      <c r="N10297" t="s">
        <v>140</v>
      </c>
      <c r="O10297" t="s">
        <v>1067</v>
      </c>
      <c r="P10297" t="s">
        <v>679</v>
      </c>
      <c r="Q10297" t="s">
        <v>140</v>
      </c>
      <c r="R10297" t="s">
        <v>737</v>
      </c>
      <c r="S10297" t="s">
        <v>140</v>
      </c>
    </row>
    <row r="10298" spans="1:19" x14ac:dyDescent="0.35">
      <c r="A10298" t="s">
        <v>18</v>
      </c>
      <c r="B10298" t="s">
        <v>1433</v>
      </c>
      <c r="C10298">
        <v>198</v>
      </c>
      <c r="D10298" t="s">
        <v>988</v>
      </c>
      <c r="E10298" t="s">
        <v>1044</v>
      </c>
      <c r="F10298" t="s">
        <v>1062</v>
      </c>
      <c r="G10298" t="s">
        <v>940</v>
      </c>
      <c r="H10298" t="s">
        <v>527</v>
      </c>
      <c r="I10298" t="s">
        <v>1070</v>
      </c>
      <c r="J10298" t="s">
        <v>1062</v>
      </c>
      <c r="K10298" t="s">
        <v>1070</v>
      </c>
      <c r="L10298" t="s">
        <v>950</v>
      </c>
      <c r="M10298" t="s">
        <v>867</v>
      </c>
      <c r="N10298" t="s">
        <v>950</v>
      </c>
      <c r="O10298" t="s">
        <v>967</v>
      </c>
      <c r="P10298" t="s">
        <v>377</v>
      </c>
      <c r="Q10298" t="s">
        <v>1068</v>
      </c>
      <c r="R10298" t="s">
        <v>140</v>
      </c>
      <c r="S10298" t="s">
        <v>140</v>
      </c>
    </row>
    <row r="10299" spans="1:19" x14ac:dyDescent="0.35">
      <c r="A10299" t="s">
        <v>18</v>
      </c>
      <c r="B10299" t="s">
        <v>339</v>
      </c>
      <c r="C10299">
        <v>2</v>
      </c>
      <c r="D10299" t="s">
        <v>140</v>
      </c>
      <c r="E10299" t="s">
        <v>140</v>
      </c>
      <c r="F10299" t="s">
        <v>140</v>
      </c>
      <c r="G10299" t="s">
        <v>140</v>
      </c>
      <c r="H10299" t="s">
        <v>140</v>
      </c>
      <c r="I10299" t="s">
        <v>140</v>
      </c>
      <c r="J10299" t="s">
        <v>140</v>
      </c>
      <c r="K10299" t="s">
        <v>145</v>
      </c>
      <c r="L10299" t="s">
        <v>140</v>
      </c>
      <c r="M10299" t="s">
        <v>140</v>
      </c>
      <c r="N10299" t="s">
        <v>140</v>
      </c>
      <c r="O10299" t="s">
        <v>140</v>
      </c>
      <c r="P10299" t="s">
        <v>140</v>
      </c>
      <c r="Q10299" t="s">
        <v>140</v>
      </c>
      <c r="R10299" t="s">
        <v>866</v>
      </c>
      <c r="S10299" t="s">
        <v>140</v>
      </c>
    </row>
    <row r="10300" spans="1:19" x14ac:dyDescent="0.35">
      <c r="A10300" t="s">
        <v>19</v>
      </c>
      <c r="B10300" t="s">
        <v>1432</v>
      </c>
      <c r="C10300">
        <v>12</v>
      </c>
      <c r="D10300" t="s">
        <v>140</v>
      </c>
      <c r="E10300" t="s">
        <v>140</v>
      </c>
      <c r="F10300" t="s">
        <v>140</v>
      </c>
      <c r="G10300" t="s">
        <v>140</v>
      </c>
      <c r="H10300" t="s">
        <v>140</v>
      </c>
      <c r="I10300" t="s">
        <v>140</v>
      </c>
      <c r="J10300" t="s">
        <v>140</v>
      </c>
      <c r="K10300" t="s">
        <v>140</v>
      </c>
      <c r="L10300" t="s">
        <v>140</v>
      </c>
      <c r="M10300" t="s">
        <v>973</v>
      </c>
      <c r="N10300" t="s">
        <v>140</v>
      </c>
      <c r="O10300" t="s">
        <v>99</v>
      </c>
      <c r="P10300" t="s">
        <v>844</v>
      </c>
      <c r="Q10300" t="s">
        <v>140</v>
      </c>
      <c r="R10300" t="s">
        <v>716</v>
      </c>
      <c r="S10300" t="s">
        <v>140</v>
      </c>
    </row>
    <row r="10301" spans="1:19" x14ac:dyDescent="0.35">
      <c r="A10301" t="s">
        <v>19</v>
      </c>
      <c r="B10301" t="s">
        <v>1433</v>
      </c>
      <c r="C10301">
        <v>190</v>
      </c>
      <c r="D10301" t="s">
        <v>824</v>
      </c>
      <c r="E10301" t="s">
        <v>1052</v>
      </c>
      <c r="F10301" t="s">
        <v>1052</v>
      </c>
      <c r="G10301" t="s">
        <v>1098</v>
      </c>
      <c r="H10301" t="s">
        <v>1067</v>
      </c>
      <c r="I10301" t="s">
        <v>838</v>
      </c>
      <c r="J10301" t="s">
        <v>1013</v>
      </c>
      <c r="K10301" t="s">
        <v>875</v>
      </c>
      <c r="L10301" t="s">
        <v>1058</v>
      </c>
      <c r="M10301" t="s">
        <v>113</v>
      </c>
      <c r="N10301" t="s">
        <v>1045</v>
      </c>
      <c r="O10301" t="s">
        <v>91</v>
      </c>
      <c r="P10301" t="s">
        <v>239</v>
      </c>
      <c r="Q10301" t="s">
        <v>1062</v>
      </c>
      <c r="R10301" t="s">
        <v>1058</v>
      </c>
      <c r="S10301" t="s">
        <v>140</v>
      </c>
    </row>
    <row r="10302" spans="1:19" x14ac:dyDescent="0.35">
      <c r="A10302" t="s">
        <v>19</v>
      </c>
      <c r="B10302" t="s">
        <v>339</v>
      </c>
      <c r="C10302">
        <v>4</v>
      </c>
      <c r="D10302" t="s">
        <v>140</v>
      </c>
      <c r="E10302" t="s">
        <v>140</v>
      </c>
      <c r="F10302" t="s">
        <v>140</v>
      </c>
      <c r="G10302" t="s">
        <v>140</v>
      </c>
      <c r="H10302" t="s">
        <v>140</v>
      </c>
      <c r="I10302" t="s">
        <v>140</v>
      </c>
      <c r="J10302" t="s">
        <v>140</v>
      </c>
      <c r="K10302" t="s">
        <v>140</v>
      </c>
      <c r="L10302" t="s">
        <v>140</v>
      </c>
      <c r="M10302" t="s">
        <v>140</v>
      </c>
      <c r="N10302" t="s">
        <v>140</v>
      </c>
      <c r="O10302" t="s">
        <v>140</v>
      </c>
      <c r="P10302" t="s">
        <v>177</v>
      </c>
      <c r="Q10302" t="s">
        <v>140</v>
      </c>
      <c r="R10302" t="s">
        <v>140</v>
      </c>
      <c r="S10302" t="s">
        <v>140</v>
      </c>
    </row>
    <row r="10303" spans="1:19" x14ac:dyDescent="0.35">
      <c r="A10303" t="s">
        <v>20</v>
      </c>
      <c r="B10303" t="s">
        <v>1432</v>
      </c>
      <c r="C10303">
        <v>7</v>
      </c>
      <c r="D10303" t="s">
        <v>140</v>
      </c>
      <c r="E10303" t="s">
        <v>140</v>
      </c>
      <c r="F10303" t="s">
        <v>140</v>
      </c>
      <c r="G10303" t="s">
        <v>140</v>
      </c>
      <c r="H10303" t="s">
        <v>140</v>
      </c>
      <c r="I10303" t="s">
        <v>140</v>
      </c>
      <c r="J10303" t="s">
        <v>140</v>
      </c>
      <c r="K10303" t="s">
        <v>140</v>
      </c>
      <c r="L10303" t="s">
        <v>140</v>
      </c>
      <c r="M10303" t="s">
        <v>405</v>
      </c>
      <c r="N10303" t="s">
        <v>140</v>
      </c>
      <c r="O10303" t="s">
        <v>91</v>
      </c>
      <c r="P10303" t="s">
        <v>505</v>
      </c>
      <c r="Q10303" t="s">
        <v>119</v>
      </c>
      <c r="R10303" t="s">
        <v>140</v>
      </c>
      <c r="S10303" t="s">
        <v>140</v>
      </c>
    </row>
    <row r="10304" spans="1:19" x14ac:dyDescent="0.35">
      <c r="A10304" t="s">
        <v>20</v>
      </c>
      <c r="B10304" t="s">
        <v>1433</v>
      </c>
      <c r="C10304">
        <v>196</v>
      </c>
      <c r="D10304" t="s">
        <v>1018</v>
      </c>
      <c r="E10304" t="s">
        <v>501</v>
      </c>
      <c r="F10304" t="s">
        <v>875</v>
      </c>
      <c r="G10304" t="s">
        <v>1023</v>
      </c>
      <c r="H10304" t="s">
        <v>950</v>
      </c>
      <c r="I10304" t="s">
        <v>99</v>
      </c>
      <c r="J10304" t="s">
        <v>664</v>
      </c>
      <c r="K10304" t="s">
        <v>733</v>
      </c>
      <c r="L10304" t="s">
        <v>940</v>
      </c>
      <c r="M10304" t="s">
        <v>147</v>
      </c>
      <c r="N10304" t="s">
        <v>1070</v>
      </c>
      <c r="O10304" t="s">
        <v>996</v>
      </c>
      <c r="P10304" t="s">
        <v>896</v>
      </c>
      <c r="Q10304" t="s">
        <v>733</v>
      </c>
      <c r="R10304" t="s">
        <v>1022</v>
      </c>
      <c r="S10304" t="s">
        <v>1017</v>
      </c>
    </row>
    <row r="10305" spans="1:19" x14ac:dyDescent="0.35">
      <c r="A10305" t="s">
        <v>20</v>
      </c>
      <c r="B10305" t="s">
        <v>339</v>
      </c>
      <c r="C10305">
        <v>2</v>
      </c>
      <c r="D10305" t="s">
        <v>140</v>
      </c>
      <c r="E10305" t="s">
        <v>140</v>
      </c>
      <c r="F10305" t="s">
        <v>140</v>
      </c>
      <c r="G10305" t="s">
        <v>140</v>
      </c>
      <c r="H10305" t="s">
        <v>140</v>
      </c>
      <c r="I10305" t="s">
        <v>140</v>
      </c>
      <c r="J10305" t="s">
        <v>140</v>
      </c>
      <c r="K10305" t="s">
        <v>140</v>
      </c>
      <c r="L10305" t="s">
        <v>140</v>
      </c>
      <c r="M10305" t="s">
        <v>140</v>
      </c>
      <c r="N10305" t="s">
        <v>140</v>
      </c>
      <c r="O10305" t="s">
        <v>140</v>
      </c>
      <c r="P10305" t="s">
        <v>177</v>
      </c>
      <c r="Q10305" t="s">
        <v>140</v>
      </c>
      <c r="R10305" t="s">
        <v>140</v>
      </c>
      <c r="S10305" t="s">
        <v>140</v>
      </c>
    </row>
    <row r="10306" spans="1:19" x14ac:dyDescent="0.35">
      <c r="A10306" t="s">
        <v>21</v>
      </c>
      <c r="B10306" t="s">
        <v>1432</v>
      </c>
      <c r="C10306">
        <v>11</v>
      </c>
      <c r="D10306" t="s">
        <v>140</v>
      </c>
      <c r="E10306" t="s">
        <v>788</v>
      </c>
      <c r="F10306" t="s">
        <v>140</v>
      </c>
      <c r="G10306" t="s">
        <v>140</v>
      </c>
      <c r="H10306" t="s">
        <v>140</v>
      </c>
      <c r="I10306" t="s">
        <v>140</v>
      </c>
      <c r="J10306" t="s">
        <v>140</v>
      </c>
      <c r="K10306" t="s">
        <v>140</v>
      </c>
      <c r="L10306" t="s">
        <v>140</v>
      </c>
      <c r="M10306" t="s">
        <v>140</v>
      </c>
      <c r="N10306" t="s">
        <v>532</v>
      </c>
      <c r="O10306" t="s">
        <v>140</v>
      </c>
      <c r="P10306" t="s">
        <v>239</v>
      </c>
      <c r="Q10306" t="s">
        <v>532</v>
      </c>
      <c r="R10306" t="s">
        <v>140</v>
      </c>
      <c r="S10306" t="s">
        <v>140</v>
      </c>
    </row>
    <row r="10307" spans="1:19" x14ac:dyDescent="0.35">
      <c r="A10307" t="s">
        <v>21</v>
      </c>
      <c r="B10307" t="s">
        <v>1433</v>
      </c>
      <c r="C10307">
        <v>192</v>
      </c>
      <c r="D10307" t="s">
        <v>1003</v>
      </c>
      <c r="E10307" t="s">
        <v>769</v>
      </c>
      <c r="F10307" t="s">
        <v>953</v>
      </c>
      <c r="G10307" t="s">
        <v>1062</v>
      </c>
      <c r="H10307" t="s">
        <v>1020</v>
      </c>
      <c r="I10307" t="s">
        <v>733</v>
      </c>
      <c r="J10307" t="s">
        <v>733</v>
      </c>
      <c r="K10307" t="s">
        <v>733</v>
      </c>
      <c r="L10307" t="s">
        <v>949</v>
      </c>
      <c r="M10307" t="s">
        <v>1013</v>
      </c>
      <c r="N10307" t="s">
        <v>1020</v>
      </c>
      <c r="O10307" t="s">
        <v>1061</v>
      </c>
      <c r="P10307" t="s">
        <v>410</v>
      </c>
      <c r="Q10307" t="s">
        <v>1051</v>
      </c>
      <c r="R10307" t="s">
        <v>1013</v>
      </c>
      <c r="S10307" t="s">
        <v>140</v>
      </c>
    </row>
    <row r="10308" spans="1:19" x14ac:dyDescent="0.35">
      <c r="A10308" t="s">
        <v>21</v>
      </c>
      <c r="B10308" t="s">
        <v>339</v>
      </c>
      <c r="C10308">
        <v>6</v>
      </c>
      <c r="D10308" t="s">
        <v>140</v>
      </c>
      <c r="E10308" t="s">
        <v>140</v>
      </c>
      <c r="F10308" t="s">
        <v>140</v>
      </c>
      <c r="G10308" t="s">
        <v>140</v>
      </c>
      <c r="H10308" t="s">
        <v>140</v>
      </c>
      <c r="I10308" t="s">
        <v>140</v>
      </c>
      <c r="J10308" t="s">
        <v>140</v>
      </c>
      <c r="K10308" t="s">
        <v>140</v>
      </c>
      <c r="L10308" t="s">
        <v>140</v>
      </c>
      <c r="M10308" t="s">
        <v>140</v>
      </c>
      <c r="N10308" t="s">
        <v>140</v>
      </c>
      <c r="O10308" t="s">
        <v>140</v>
      </c>
      <c r="P10308" t="s">
        <v>177</v>
      </c>
      <c r="Q10308" t="s">
        <v>140</v>
      </c>
      <c r="R10308" t="s">
        <v>140</v>
      </c>
      <c r="S10308" t="s">
        <v>140</v>
      </c>
    </row>
    <row r="10309" spans="1:19" x14ac:dyDescent="0.35">
      <c r="A10309" t="s">
        <v>22</v>
      </c>
      <c r="B10309" t="s">
        <v>1432</v>
      </c>
      <c r="C10309">
        <v>12</v>
      </c>
      <c r="D10309" t="s">
        <v>140</v>
      </c>
      <c r="E10309" t="s">
        <v>140</v>
      </c>
      <c r="F10309" t="s">
        <v>140</v>
      </c>
      <c r="G10309" t="s">
        <v>140</v>
      </c>
      <c r="H10309" t="s">
        <v>140</v>
      </c>
      <c r="I10309" t="s">
        <v>187</v>
      </c>
      <c r="J10309" t="s">
        <v>140</v>
      </c>
      <c r="K10309" t="s">
        <v>187</v>
      </c>
      <c r="L10309" t="s">
        <v>996</v>
      </c>
      <c r="M10309" t="s">
        <v>443</v>
      </c>
      <c r="N10309" t="s">
        <v>1044</v>
      </c>
      <c r="O10309" t="s">
        <v>718</v>
      </c>
      <c r="P10309" t="s">
        <v>332</v>
      </c>
      <c r="Q10309" t="s">
        <v>1060</v>
      </c>
      <c r="R10309" t="s">
        <v>140</v>
      </c>
      <c r="S10309" t="s">
        <v>140</v>
      </c>
    </row>
    <row r="10310" spans="1:19" x14ac:dyDescent="0.35">
      <c r="A10310" t="s">
        <v>22</v>
      </c>
      <c r="B10310" t="s">
        <v>1433</v>
      </c>
      <c r="C10310">
        <v>194</v>
      </c>
      <c r="D10310" t="s">
        <v>1046</v>
      </c>
      <c r="E10310" t="s">
        <v>1068</v>
      </c>
      <c r="F10310" t="s">
        <v>1023</v>
      </c>
      <c r="G10310" t="s">
        <v>1017</v>
      </c>
      <c r="H10310" t="s">
        <v>1023</v>
      </c>
      <c r="I10310" t="s">
        <v>869</v>
      </c>
      <c r="J10310" t="s">
        <v>1019</v>
      </c>
      <c r="K10310" t="s">
        <v>1023</v>
      </c>
      <c r="L10310" t="s">
        <v>1058</v>
      </c>
      <c r="M10310" t="s">
        <v>785</v>
      </c>
      <c r="N10310" t="s">
        <v>940</v>
      </c>
      <c r="O10310" t="s">
        <v>1068</v>
      </c>
      <c r="P10310" t="s">
        <v>736</v>
      </c>
      <c r="Q10310" t="s">
        <v>1007</v>
      </c>
      <c r="R10310" t="s">
        <v>1014</v>
      </c>
      <c r="S10310" t="s">
        <v>140</v>
      </c>
    </row>
    <row r="10311" spans="1:19" x14ac:dyDescent="0.35">
      <c r="A10311" t="s">
        <v>22</v>
      </c>
      <c r="B10311" t="s">
        <v>339</v>
      </c>
      <c r="C10311">
        <v>3</v>
      </c>
      <c r="D10311" t="s">
        <v>140</v>
      </c>
      <c r="E10311" t="s">
        <v>140</v>
      </c>
      <c r="F10311" t="s">
        <v>140</v>
      </c>
      <c r="G10311" t="s">
        <v>140</v>
      </c>
      <c r="H10311" t="s">
        <v>140</v>
      </c>
      <c r="I10311" t="s">
        <v>140</v>
      </c>
      <c r="J10311" t="s">
        <v>140</v>
      </c>
      <c r="K10311" t="s">
        <v>140</v>
      </c>
      <c r="L10311" t="s">
        <v>140</v>
      </c>
      <c r="M10311" t="s">
        <v>140</v>
      </c>
      <c r="N10311" t="s">
        <v>140</v>
      </c>
      <c r="O10311" t="s">
        <v>140</v>
      </c>
      <c r="P10311" t="s">
        <v>177</v>
      </c>
      <c r="Q10311" t="s">
        <v>140</v>
      </c>
      <c r="R10311" t="s">
        <v>140</v>
      </c>
      <c r="S10311" t="s">
        <v>140</v>
      </c>
    </row>
    <row r="10312" spans="1:19" x14ac:dyDescent="0.35">
      <c r="A10312" t="s">
        <v>23</v>
      </c>
      <c r="B10312" t="s">
        <v>1432</v>
      </c>
      <c r="C10312">
        <v>5</v>
      </c>
      <c r="D10312" t="s">
        <v>471</v>
      </c>
      <c r="E10312" t="s">
        <v>471</v>
      </c>
      <c r="F10312" t="s">
        <v>471</v>
      </c>
      <c r="G10312" t="s">
        <v>140</v>
      </c>
      <c r="H10312" t="s">
        <v>471</v>
      </c>
      <c r="I10312" t="s">
        <v>471</v>
      </c>
      <c r="J10312" t="s">
        <v>140</v>
      </c>
      <c r="K10312" t="s">
        <v>140</v>
      </c>
      <c r="L10312" t="s">
        <v>140</v>
      </c>
      <c r="M10312" t="s">
        <v>983</v>
      </c>
      <c r="N10312" t="s">
        <v>140</v>
      </c>
      <c r="O10312" t="s">
        <v>1139</v>
      </c>
      <c r="P10312" t="s">
        <v>1104</v>
      </c>
      <c r="Q10312" t="s">
        <v>471</v>
      </c>
      <c r="R10312" t="s">
        <v>140</v>
      </c>
      <c r="S10312" t="s">
        <v>140</v>
      </c>
    </row>
    <row r="10313" spans="1:19" x14ac:dyDescent="0.35">
      <c r="A10313" t="s">
        <v>23</v>
      </c>
      <c r="B10313" t="s">
        <v>1433</v>
      </c>
      <c r="C10313">
        <v>195</v>
      </c>
      <c r="D10313" t="s">
        <v>999</v>
      </c>
      <c r="E10313" t="s">
        <v>111</v>
      </c>
      <c r="F10313" t="s">
        <v>1059</v>
      </c>
      <c r="G10313" t="s">
        <v>1004</v>
      </c>
      <c r="H10313" t="s">
        <v>929</v>
      </c>
      <c r="I10313" t="s">
        <v>574</v>
      </c>
      <c r="J10313" t="s">
        <v>345</v>
      </c>
      <c r="K10313" t="s">
        <v>801</v>
      </c>
      <c r="L10313" t="s">
        <v>1021</v>
      </c>
      <c r="M10313" t="s">
        <v>983</v>
      </c>
      <c r="N10313" t="s">
        <v>1044</v>
      </c>
      <c r="O10313" t="s">
        <v>973</v>
      </c>
      <c r="P10313" t="s">
        <v>367</v>
      </c>
      <c r="Q10313" t="s">
        <v>1003</v>
      </c>
      <c r="R10313" t="s">
        <v>1066</v>
      </c>
      <c r="S10313" t="s">
        <v>140</v>
      </c>
    </row>
    <row r="10314" spans="1:19" x14ac:dyDescent="0.35">
      <c r="A10314" t="s">
        <v>23</v>
      </c>
      <c r="B10314" t="s">
        <v>339</v>
      </c>
      <c r="C10314">
        <v>4</v>
      </c>
      <c r="D10314" t="s">
        <v>470</v>
      </c>
      <c r="E10314" t="s">
        <v>470</v>
      </c>
      <c r="F10314" t="s">
        <v>533</v>
      </c>
      <c r="G10314" t="s">
        <v>470</v>
      </c>
      <c r="H10314" t="s">
        <v>470</v>
      </c>
      <c r="I10314" t="s">
        <v>470</v>
      </c>
      <c r="J10314" t="s">
        <v>470</v>
      </c>
      <c r="K10314" t="s">
        <v>470</v>
      </c>
      <c r="L10314" t="s">
        <v>470</v>
      </c>
      <c r="M10314" t="s">
        <v>470</v>
      </c>
      <c r="N10314" t="s">
        <v>470</v>
      </c>
      <c r="O10314" t="s">
        <v>470</v>
      </c>
      <c r="P10314" t="s">
        <v>291</v>
      </c>
      <c r="Q10314" t="s">
        <v>140</v>
      </c>
      <c r="R10314" t="s">
        <v>140</v>
      </c>
      <c r="S10314" t="s">
        <v>140</v>
      </c>
    </row>
    <row r="10315" spans="1:19" x14ac:dyDescent="0.35">
      <c r="A10315" t="s">
        <v>24</v>
      </c>
      <c r="B10315" t="s">
        <v>1432</v>
      </c>
      <c r="C10315">
        <v>13</v>
      </c>
      <c r="D10315" t="s">
        <v>140</v>
      </c>
      <c r="E10315" t="s">
        <v>140</v>
      </c>
      <c r="F10315" t="s">
        <v>140</v>
      </c>
      <c r="G10315" t="s">
        <v>140</v>
      </c>
      <c r="H10315" t="s">
        <v>1018</v>
      </c>
      <c r="I10315" t="s">
        <v>140</v>
      </c>
      <c r="J10315" t="s">
        <v>1018</v>
      </c>
      <c r="K10315" t="s">
        <v>140</v>
      </c>
      <c r="L10315" t="s">
        <v>140</v>
      </c>
      <c r="M10315" t="s">
        <v>1061</v>
      </c>
      <c r="N10315" t="s">
        <v>140</v>
      </c>
      <c r="O10315" t="s">
        <v>140</v>
      </c>
      <c r="P10315" t="s">
        <v>669</v>
      </c>
      <c r="Q10315" t="s">
        <v>140</v>
      </c>
      <c r="R10315" t="s">
        <v>953</v>
      </c>
      <c r="S10315" t="s">
        <v>140</v>
      </c>
    </row>
    <row r="10316" spans="1:19" x14ac:dyDescent="0.35">
      <c r="A10316" t="s">
        <v>24</v>
      </c>
      <c r="B10316" t="s">
        <v>1433</v>
      </c>
      <c r="C10316">
        <v>189</v>
      </c>
      <c r="D10316" t="s">
        <v>660</v>
      </c>
      <c r="E10316" t="s">
        <v>1060</v>
      </c>
      <c r="F10316" t="s">
        <v>869</v>
      </c>
      <c r="G10316" t="s">
        <v>1055</v>
      </c>
      <c r="H10316" t="s">
        <v>1018</v>
      </c>
      <c r="I10316" t="s">
        <v>109</v>
      </c>
      <c r="J10316" t="s">
        <v>875</v>
      </c>
      <c r="K10316" t="s">
        <v>1062</v>
      </c>
      <c r="L10316" t="s">
        <v>1048</v>
      </c>
      <c r="M10316" t="s">
        <v>664</v>
      </c>
      <c r="N10316" t="s">
        <v>919</v>
      </c>
      <c r="O10316" t="s">
        <v>1064</v>
      </c>
      <c r="P10316" t="s">
        <v>236</v>
      </c>
      <c r="Q10316" t="s">
        <v>515</v>
      </c>
      <c r="R10316" t="s">
        <v>1021</v>
      </c>
      <c r="S10316" t="s">
        <v>1009</v>
      </c>
    </row>
    <row r="10317" spans="1:19" x14ac:dyDescent="0.35">
      <c r="A10317" t="s">
        <v>24</v>
      </c>
      <c r="B10317" t="s">
        <v>339</v>
      </c>
      <c r="C10317">
        <v>5</v>
      </c>
      <c r="D10317" t="s">
        <v>140</v>
      </c>
      <c r="E10317" t="s">
        <v>140</v>
      </c>
      <c r="F10317" t="s">
        <v>140</v>
      </c>
      <c r="G10317" t="s">
        <v>140</v>
      </c>
      <c r="H10317" t="s">
        <v>140</v>
      </c>
      <c r="I10317" t="s">
        <v>140</v>
      </c>
      <c r="J10317" t="s">
        <v>140</v>
      </c>
      <c r="K10317" t="s">
        <v>140</v>
      </c>
      <c r="L10317" t="s">
        <v>140</v>
      </c>
      <c r="M10317" t="s">
        <v>140</v>
      </c>
      <c r="N10317" t="s">
        <v>140</v>
      </c>
      <c r="O10317" t="s">
        <v>140</v>
      </c>
      <c r="P10317" t="s">
        <v>177</v>
      </c>
      <c r="Q10317" t="s">
        <v>140</v>
      </c>
      <c r="R10317" t="s">
        <v>140</v>
      </c>
      <c r="S10317" t="s">
        <v>140</v>
      </c>
    </row>
    <row r="10318" spans="1:19" x14ac:dyDescent="0.35">
      <c r="A10318" t="s">
        <v>25</v>
      </c>
      <c r="B10318" t="s">
        <v>1432</v>
      </c>
      <c r="C10318">
        <v>21</v>
      </c>
      <c r="D10318" t="s">
        <v>1051</v>
      </c>
      <c r="E10318" t="s">
        <v>1051</v>
      </c>
      <c r="F10318" t="s">
        <v>1044</v>
      </c>
      <c r="G10318" t="s">
        <v>140</v>
      </c>
      <c r="H10318" t="s">
        <v>140</v>
      </c>
      <c r="I10318" t="s">
        <v>140</v>
      </c>
      <c r="J10318" t="s">
        <v>140</v>
      </c>
      <c r="K10318" t="s">
        <v>140</v>
      </c>
      <c r="L10318" t="s">
        <v>345</v>
      </c>
      <c r="M10318" t="s">
        <v>1065</v>
      </c>
      <c r="N10318" t="s">
        <v>140</v>
      </c>
      <c r="O10318" t="s">
        <v>1051</v>
      </c>
      <c r="P10318" t="s">
        <v>46</v>
      </c>
      <c r="Q10318" t="s">
        <v>405</v>
      </c>
      <c r="R10318" t="s">
        <v>140</v>
      </c>
      <c r="S10318" t="s">
        <v>140</v>
      </c>
    </row>
    <row r="10319" spans="1:19" x14ac:dyDescent="0.35">
      <c r="A10319" t="s">
        <v>25</v>
      </c>
      <c r="B10319" t="s">
        <v>1433</v>
      </c>
      <c r="C10319">
        <v>180</v>
      </c>
      <c r="D10319" t="s">
        <v>1068</v>
      </c>
      <c r="E10319" t="s">
        <v>1064</v>
      </c>
      <c r="F10319" t="s">
        <v>996</v>
      </c>
      <c r="G10319" t="s">
        <v>1055</v>
      </c>
      <c r="H10319" t="s">
        <v>1070</v>
      </c>
      <c r="I10319" t="s">
        <v>1004</v>
      </c>
      <c r="J10319" t="s">
        <v>1004</v>
      </c>
      <c r="K10319" t="s">
        <v>919</v>
      </c>
      <c r="L10319" t="s">
        <v>1060</v>
      </c>
      <c r="M10319" t="s">
        <v>129</v>
      </c>
      <c r="N10319" t="s">
        <v>1068</v>
      </c>
      <c r="O10319" t="s">
        <v>1060</v>
      </c>
      <c r="P10319" t="s">
        <v>324</v>
      </c>
      <c r="Q10319" t="s">
        <v>1048</v>
      </c>
      <c r="R10319" t="s">
        <v>1009</v>
      </c>
      <c r="S10319" t="s">
        <v>140</v>
      </c>
    </row>
    <row r="10320" spans="1:19" x14ac:dyDescent="0.35">
      <c r="A10320" t="s">
        <v>25</v>
      </c>
      <c r="B10320" t="s">
        <v>339</v>
      </c>
      <c r="C10320">
        <v>2</v>
      </c>
      <c r="D10320" t="s">
        <v>140</v>
      </c>
      <c r="E10320" t="s">
        <v>140</v>
      </c>
      <c r="F10320" t="s">
        <v>140</v>
      </c>
      <c r="G10320" t="s">
        <v>140</v>
      </c>
      <c r="H10320" t="s">
        <v>140</v>
      </c>
      <c r="I10320" t="s">
        <v>140</v>
      </c>
      <c r="J10320" t="s">
        <v>140</v>
      </c>
      <c r="K10320" t="s">
        <v>140</v>
      </c>
      <c r="L10320" t="s">
        <v>140</v>
      </c>
      <c r="M10320" t="s">
        <v>140</v>
      </c>
      <c r="N10320" t="s">
        <v>140</v>
      </c>
      <c r="O10320" t="s">
        <v>140</v>
      </c>
      <c r="P10320" t="s">
        <v>177</v>
      </c>
      <c r="Q10320" t="s">
        <v>140</v>
      </c>
      <c r="R10320" t="s">
        <v>140</v>
      </c>
      <c r="S10320" t="s">
        <v>140</v>
      </c>
    </row>
    <row r="10321" spans="1:19" x14ac:dyDescent="0.35">
      <c r="A10321" t="s">
        <v>26</v>
      </c>
      <c r="B10321" t="s">
        <v>1432</v>
      </c>
      <c r="C10321">
        <v>11</v>
      </c>
      <c r="D10321" t="s">
        <v>458</v>
      </c>
      <c r="E10321" t="s">
        <v>451</v>
      </c>
      <c r="F10321" t="s">
        <v>937</v>
      </c>
      <c r="G10321" t="s">
        <v>458</v>
      </c>
      <c r="H10321" t="s">
        <v>140</v>
      </c>
      <c r="I10321" t="s">
        <v>521</v>
      </c>
      <c r="J10321" t="s">
        <v>521</v>
      </c>
      <c r="K10321" t="s">
        <v>521</v>
      </c>
      <c r="L10321" t="s">
        <v>140</v>
      </c>
      <c r="M10321" t="s">
        <v>773</v>
      </c>
      <c r="N10321" t="s">
        <v>140</v>
      </c>
      <c r="O10321" t="s">
        <v>729</v>
      </c>
      <c r="P10321" t="s">
        <v>402</v>
      </c>
      <c r="Q10321" t="s">
        <v>140</v>
      </c>
      <c r="R10321" t="s">
        <v>140</v>
      </c>
      <c r="S10321" t="s">
        <v>140</v>
      </c>
    </row>
    <row r="10322" spans="1:19" x14ac:dyDescent="0.35">
      <c r="A10322" t="s">
        <v>26</v>
      </c>
      <c r="B10322" t="s">
        <v>1433</v>
      </c>
      <c r="C10322">
        <v>187</v>
      </c>
      <c r="D10322" t="s">
        <v>1004</v>
      </c>
      <c r="E10322" t="s">
        <v>971</v>
      </c>
      <c r="F10322" t="s">
        <v>1023</v>
      </c>
      <c r="G10322" t="s">
        <v>1073</v>
      </c>
      <c r="H10322" t="s">
        <v>515</v>
      </c>
      <c r="I10322" t="s">
        <v>501</v>
      </c>
      <c r="J10322" t="s">
        <v>929</v>
      </c>
      <c r="K10322" t="s">
        <v>988</v>
      </c>
      <c r="L10322" t="s">
        <v>1060</v>
      </c>
      <c r="M10322" t="s">
        <v>1182</v>
      </c>
      <c r="N10322" t="s">
        <v>99</v>
      </c>
      <c r="O10322" t="s">
        <v>1056</v>
      </c>
      <c r="P10322" t="s">
        <v>400</v>
      </c>
      <c r="Q10322" t="s">
        <v>950</v>
      </c>
      <c r="R10322" t="s">
        <v>140</v>
      </c>
      <c r="S10322" t="s">
        <v>140</v>
      </c>
    </row>
    <row r="10323" spans="1:19" x14ac:dyDescent="0.35">
      <c r="A10323" t="s">
        <v>26</v>
      </c>
      <c r="B10323" t="s">
        <v>339</v>
      </c>
      <c r="C10323">
        <v>3</v>
      </c>
      <c r="D10323" t="s">
        <v>140</v>
      </c>
      <c r="E10323" t="s">
        <v>140</v>
      </c>
      <c r="F10323" t="s">
        <v>140</v>
      </c>
      <c r="G10323" t="s">
        <v>140</v>
      </c>
      <c r="H10323" t="s">
        <v>140</v>
      </c>
      <c r="I10323" t="s">
        <v>140</v>
      </c>
      <c r="J10323" t="s">
        <v>140</v>
      </c>
      <c r="K10323" t="s">
        <v>140</v>
      </c>
      <c r="L10323" t="s">
        <v>140</v>
      </c>
      <c r="M10323" t="s">
        <v>140</v>
      </c>
      <c r="N10323" t="s">
        <v>140</v>
      </c>
      <c r="O10323" t="s">
        <v>140</v>
      </c>
      <c r="P10323" t="s">
        <v>177</v>
      </c>
      <c r="Q10323" t="s">
        <v>140</v>
      </c>
      <c r="R10323" t="s">
        <v>140</v>
      </c>
      <c r="S10323" t="s">
        <v>140</v>
      </c>
    </row>
    <row r="10324" spans="1:19" x14ac:dyDescent="0.35">
      <c r="A10324" t="s">
        <v>27</v>
      </c>
      <c r="B10324" t="s">
        <v>1432</v>
      </c>
      <c r="C10324">
        <v>10</v>
      </c>
      <c r="D10324" t="s">
        <v>140</v>
      </c>
      <c r="E10324" t="s">
        <v>140</v>
      </c>
      <c r="F10324" t="s">
        <v>140</v>
      </c>
      <c r="G10324" t="s">
        <v>140</v>
      </c>
      <c r="H10324" t="s">
        <v>140</v>
      </c>
      <c r="I10324" t="s">
        <v>140</v>
      </c>
      <c r="J10324" t="s">
        <v>140</v>
      </c>
      <c r="K10324" t="s">
        <v>140</v>
      </c>
      <c r="L10324" t="s">
        <v>140</v>
      </c>
      <c r="M10324" t="s">
        <v>592</v>
      </c>
      <c r="N10324" t="s">
        <v>140</v>
      </c>
      <c r="O10324" t="s">
        <v>140</v>
      </c>
      <c r="P10324" t="s">
        <v>1158</v>
      </c>
      <c r="Q10324" t="s">
        <v>140</v>
      </c>
      <c r="R10324" t="s">
        <v>140</v>
      </c>
      <c r="S10324" t="s">
        <v>140</v>
      </c>
    </row>
    <row r="10325" spans="1:19" x14ac:dyDescent="0.35">
      <c r="A10325" t="s">
        <v>27</v>
      </c>
      <c r="B10325" t="s">
        <v>1433</v>
      </c>
      <c r="C10325">
        <v>186</v>
      </c>
      <c r="D10325" t="s">
        <v>1060</v>
      </c>
      <c r="E10325" t="s">
        <v>1046</v>
      </c>
      <c r="F10325" t="s">
        <v>1073</v>
      </c>
      <c r="G10325" t="s">
        <v>1098</v>
      </c>
      <c r="H10325" t="s">
        <v>1055</v>
      </c>
      <c r="I10325" t="s">
        <v>1051</v>
      </c>
      <c r="J10325" t="s">
        <v>950</v>
      </c>
      <c r="K10325" t="s">
        <v>949</v>
      </c>
      <c r="L10325" t="s">
        <v>1017</v>
      </c>
      <c r="M10325" t="s">
        <v>1102</v>
      </c>
      <c r="N10325" t="s">
        <v>1021</v>
      </c>
      <c r="O10325" t="s">
        <v>1048</v>
      </c>
      <c r="P10325" t="s">
        <v>491</v>
      </c>
      <c r="Q10325" t="s">
        <v>1063</v>
      </c>
      <c r="R10325" t="s">
        <v>1012</v>
      </c>
      <c r="S10325" t="s">
        <v>140</v>
      </c>
    </row>
    <row r="10326" spans="1:19" x14ac:dyDescent="0.35">
      <c r="A10326" t="s">
        <v>27</v>
      </c>
      <c r="B10326" t="s">
        <v>339</v>
      </c>
      <c r="C10326">
        <v>8</v>
      </c>
      <c r="D10326" t="s">
        <v>140</v>
      </c>
      <c r="E10326" t="s">
        <v>140</v>
      </c>
      <c r="F10326" t="s">
        <v>89</v>
      </c>
      <c r="G10326" t="s">
        <v>140</v>
      </c>
      <c r="H10326" t="s">
        <v>140</v>
      </c>
      <c r="I10326" t="s">
        <v>140</v>
      </c>
      <c r="J10326" t="s">
        <v>140</v>
      </c>
      <c r="K10326" t="s">
        <v>140</v>
      </c>
      <c r="L10326" t="s">
        <v>140</v>
      </c>
      <c r="M10326" t="s">
        <v>1061</v>
      </c>
      <c r="N10326" t="s">
        <v>140</v>
      </c>
      <c r="O10326" t="s">
        <v>140</v>
      </c>
      <c r="P10326" t="s">
        <v>1079</v>
      </c>
      <c r="Q10326" t="s">
        <v>140</v>
      </c>
      <c r="R10326" t="s">
        <v>140</v>
      </c>
      <c r="S10326" t="s">
        <v>140</v>
      </c>
    </row>
    <row r="10327" spans="1:19" x14ac:dyDescent="0.35">
      <c r="A10327" t="s">
        <v>28</v>
      </c>
      <c r="B10327" t="s">
        <v>1432</v>
      </c>
      <c r="C10327">
        <v>9</v>
      </c>
      <c r="D10327" t="s">
        <v>1083</v>
      </c>
      <c r="E10327" t="s">
        <v>691</v>
      </c>
      <c r="F10327" t="s">
        <v>91</v>
      </c>
      <c r="G10327" t="s">
        <v>91</v>
      </c>
      <c r="H10327" t="s">
        <v>91</v>
      </c>
      <c r="I10327" t="s">
        <v>855</v>
      </c>
      <c r="J10327" t="s">
        <v>91</v>
      </c>
      <c r="K10327" t="s">
        <v>855</v>
      </c>
      <c r="L10327" t="s">
        <v>91</v>
      </c>
      <c r="M10327" t="s">
        <v>1083</v>
      </c>
      <c r="N10327" t="s">
        <v>91</v>
      </c>
      <c r="O10327" t="s">
        <v>91</v>
      </c>
      <c r="P10327" t="s">
        <v>690</v>
      </c>
      <c r="Q10327" t="s">
        <v>140</v>
      </c>
      <c r="R10327" t="s">
        <v>140</v>
      </c>
      <c r="S10327" t="s">
        <v>140</v>
      </c>
    </row>
    <row r="10328" spans="1:19" x14ac:dyDescent="0.35">
      <c r="A10328" t="s">
        <v>28</v>
      </c>
      <c r="B10328" t="s">
        <v>1433</v>
      </c>
      <c r="C10328">
        <v>193</v>
      </c>
      <c r="D10328" t="s">
        <v>664</v>
      </c>
      <c r="E10328" t="s">
        <v>919</v>
      </c>
      <c r="F10328" t="s">
        <v>1062</v>
      </c>
      <c r="G10328" t="s">
        <v>1011</v>
      </c>
      <c r="H10328" t="s">
        <v>527</v>
      </c>
      <c r="I10328" t="s">
        <v>1061</v>
      </c>
      <c r="J10328" t="s">
        <v>1048</v>
      </c>
      <c r="K10328" t="s">
        <v>548</v>
      </c>
      <c r="L10328" t="s">
        <v>1016</v>
      </c>
      <c r="M10328" t="s">
        <v>973</v>
      </c>
      <c r="N10328" t="s">
        <v>903</v>
      </c>
      <c r="O10328" t="s">
        <v>1043</v>
      </c>
      <c r="P10328" t="s">
        <v>702</v>
      </c>
      <c r="Q10328" t="s">
        <v>664</v>
      </c>
      <c r="R10328" t="s">
        <v>1014</v>
      </c>
      <c r="S10328" t="s">
        <v>1016</v>
      </c>
    </row>
    <row r="10329" spans="1:19" x14ac:dyDescent="0.35">
      <c r="A10329" t="s">
        <v>28</v>
      </c>
      <c r="B10329" t="s">
        <v>339</v>
      </c>
      <c r="C10329">
        <v>5</v>
      </c>
      <c r="D10329" t="s">
        <v>536</v>
      </c>
      <c r="E10329" t="s">
        <v>536</v>
      </c>
      <c r="F10329" t="s">
        <v>536</v>
      </c>
      <c r="G10329" t="s">
        <v>536</v>
      </c>
      <c r="H10329" t="s">
        <v>536</v>
      </c>
      <c r="I10329" t="s">
        <v>536</v>
      </c>
      <c r="J10329" t="s">
        <v>536</v>
      </c>
      <c r="K10329" t="s">
        <v>536</v>
      </c>
      <c r="L10329" t="s">
        <v>140</v>
      </c>
      <c r="M10329" t="s">
        <v>536</v>
      </c>
      <c r="N10329" t="s">
        <v>536</v>
      </c>
      <c r="O10329" t="s">
        <v>536</v>
      </c>
      <c r="P10329" t="s">
        <v>648</v>
      </c>
      <c r="Q10329" t="s">
        <v>140</v>
      </c>
      <c r="R10329" t="s">
        <v>140</v>
      </c>
      <c r="S10329" t="s">
        <v>140</v>
      </c>
    </row>
    <row r="10330" spans="1:19" x14ac:dyDescent="0.35">
      <c r="A10330" t="s">
        <v>29</v>
      </c>
      <c r="B10330" t="s">
        <v>1432</v>
      </c>
      <c r="C10330">
        <v>17</v>
      </c>
      <c r="D10330" t="s">
        <v>1007</v>
      </c>
      <c r="E10330" t="s">
        <v>1007</v>
      </c>
      <c r="F10330" t="s">
        <v>801</v>
      </c>
      <c r="G10330" t="s">
        <v>140</v>
      </c>
      <c r="H10330" t="s">
        <v>140</v>
      </c>
      <c r="I10330" t="s">
        <v>1102</v>
      </c>
      <c r="J10330" t="s">
        <v>801</v>
      </c>
      <c r="K10330" t="s">
        <v>1182</v>
      </c>
      <c r="L10330" t="s">
        <v>140</v>
      </c>
      <c r="M10330" t="s">
        <v>860</v>
      </c>
      <c r="N10330" t="s">
        <v>1007</v>
      </c>
      <c r="O10330" t="s">
        <v>897</v>
      </c>
      <c r="P10330" t="s">
        <v>622</v>
      </c>
      <c r="Q10330" t="s">
        <v>140</v>
      </c>
      <c r="R10330" t="s">
        <v>140</v>
      </c>
      <c r="S10330" t="s">
        <v>140</v>
      </c>
    </row>
    <row r="10331" spans="1:19" x14ac:dyDescent="0.35">
      <c r="A10331" t="s">
        <v>29</v>
      </c>
      <c r="B10331" t="s">
        <v>1433</v>
      </c>
      <c r="C10331">
        <v>184</v>
      </c>
      <c r="D10331" t="s">
        <v>919</v>
      </c>
      <c r="E10331" t="s">
        <v>733</v>
      </c>
      <c r="F10331" t="s">
        <v>950</v>
      </c>
      <c r="G10331" t="s">
        <v>939</v>
      </c>
      <c r="H10331" t="s">
        <v>939</v>
      </c>
      <c r="I10331" t="s">
        <v>838</v>
      </c>
      <c r="J10331" t="s">
        <v>954</v>
      </c>
      <c r="K10331" t="s">
        <v>950</v>
      </c>
      <c r="L10331" t="s">
        <v>1098</v>
      </c>
      <c r="M10331" t="s">
        <v>897</v>
      </c>
      <c r="N10331" t="s">
        <v>1073</v>
      </c>
      <c r="O10331" t="s">
        <v>1045</v>
      </c>
      <c r="P10331" t="s">
        <v>378</v>
      </c>
      <c r="Q10331" t="s">
        <v>1073</v>
      </c>
      <c r="R10331" t="s">
        <v>140</v>
      </c>
      <c r="S10331" t="s">
        <v>140</v>
      </c>
    </row>
    <row r="10332" spans="1:19" x14ac:dyDescent="0.35">
      <c r="A10332" t="s">
        <v>29</v>
      </c>
      <c r="B10332" t="s">
        <v>339</v>
      </c>
      <c r="C10332">
        <v>2</v>
      </c>
      <c r="D10332" t="s">
        <v>140</v>
      </c>
      <c r="E10332" t="s">
        <v>140</v>
      </c>
      <c r="F10332" t="s">
        <v>140</v>
      </c>
      <c r="G10332" t="s">
        <v>140</v>
      </c>
      <c r="H10332" t="s">
        <v>140</v>
      </c>
      <c r="I10332" t="s">
        <v>140</v>
      </c>
      <c r="J10332" t="s">
        <v>140</v>
      </c>
      <c r="K10332" t="s">
        <v>140</v>
      </c>
      <c r="L10332" t="s">
        <v>140</v>
      </c>
      <c r="M10332" t="s">
        <v>140</v>
      </c>
      <c r="N10332" t="s">
        <v>140</v>
      </c>
      <c r="O10332" t="s">
        <v>140</v>
      </c>
      <c r="P10332" t="s">
        <v>177</v>
      </c>
      <c r="Q10332" t="s">
        <v>140</v>
      </c>
      <c r="R10332" t="s">
        <v>140</v>
      </c>
      <c r="S10332" t="s">
        <v>140</v>
      </c>
    </row>
    <row r="10333" spans="1:19" x14ac:dyDescent="0.35">
      <c r="A10333" t="s">
        <v>30</v>
      </c>
      <c r="B10333" t="s">
        <v>1432</v>
      </c>
      <c r="C10333">
        <v>11</v>
      </c>
      <c r="D10333" t="s">
        <v>1000</v>
      </c>
      <c r="E10333" t="s">
        <v>703</v>
      </c>
      <c r="F10333" t="s">
        <v>1000</v>
      </c>
      <c r="G10333" t="s">
        <v>1000</v>
      </c>
      <c r="H10333" t="s">
        <v>140</v>
      </c>
      <c r="I10333" t="s">
        <v>1154</v>
      </c>
      <c r="J10333" t="s">
        <v>1154</v>
      </c>
      <c r="K10333" t="s">
        <v>824</v>
      </c>
      <c r="L10333" t="s">
        <v>140</v>
      </c>
      <c r="M10333" t="s">
        <v>785</v>
      </c>
      <c r="N10333" t="s">
        <v>1046</v>
      </c>
      <c r="O10333" t="s">
        <v>1154</v>
      </c>
      <c r="P10333" t="s">
        <v>557</v>
      </c>
      <c r="Q10333" t="s">
        <v>824</v>
      </c>
      <c r="R10333" t="s">
        <v>140</v>
      </c>
      <c r="S10333" t="s">
        <v>140</v>
      </c>
    </row>
    <row r="10334" spans="1:19" x14ac:dyDescent="0.35">
      <c r="A10334" t="s">
        <v>30</v>
      </c>
      <c r="B10334" t="s">
        <v>1433</v>
      </c>
      <c r="C10334">
        <v>188</v>
      </c>
      <c r="D10334" t="s">
        <v>1016</v>
      </c>
      <c r="E10334" t="s">
        <v>1060</v>
      </c>
      <c r="F10334" t="s">
        <v>1011</v>
      </c>
      <c r="G10334" t="s">
        <v>140</v>
      </c>
      <c r="H10334" t="s">
        <v>1051</v>
      </c>
      <c r="I10334" t="s">
        <v>1068</v>
      </c>
      <c r="J10334" t="s">
        <v>1054</v>
      </c>
      <c r="K10334" t="s">
        <v>949</v>
      </c>
      <c r="L10334" t="s">
        <v>1004</v>
      </c>
      <c r="M10334" t="s">
        <v>97</v>
      </c>
      <c r="N10334" t="s">
        <v>1050</v>
      </c>
      <c r="O10334" t="s">
        <v>939</v>
      </c>
      <c r="P10334" t="s">
        <v>809</v>
      </c>
      <c r="Q10334" t="s">
        <v>1098</v>
      </c>
      <c r="R10334" t="s">
        <v>1008</v>
      </c>
      <c r="S10334" t="s">
        <v>140</v>
      </c>
    </row>
    <row r="10335" spans="1:19" x14ac:dyDescent="0.35">
      <c r="A10335" t="s">
        <v>30</v>
      </c>
      <c r="B10335" t="s">
        <v>339</v>
      </c>
      <c r="C10335">
        <v>3</v>
      </c>
      <c r="D10335" t="s">
        <v>140</v>
      </c>
      <c r="E10335" t="s">
        <v>140</v>
      </c>
      <c r="F10335" t="s">
        <v>140</v>
      </c>
      <c r="G10335" t="s">
        <v>140</v>
      </c>
      <c r="H10335" t="s">
        <v>140</v>
      </c>
      <c r="I10335" t="s">
        <v>140</v>
      </c>
      <c r="J10335" t="s">
        <v>140</v>
      </c>
      <c r="K10335" t="s">
        <v>140</v>
      </c>
      <c r="L10335" t="s">
        <v>140</v>
      </c>
      <c r="M10335" t="s">
        <v>140</v>
      </c>
      <c r="N10335" t="s">
        <v>140</v>
      </c>
      <c r="O10335" t="s">
        <v>140</v>
      </c>
      <c r="P10335" t="s">
        <v>177</v>
      </c>
      <c r="Q10335" t="s">
        <v>140</v>
      </c>
      <c r="R10335" t="s">
        <v>140</v>
      </c>
      <c r="S10335" t="s">
        <v>140</v>
      </c>
    </row>
    <row r="10336" spans="1:19" x14ac:dyDescent="0.35">
      <c r="A10336" t="s">
        <v>31</v>
      </c>
      <c r="B10336" t="s">
        <v>1432</v>
      </c>
      <c r="C10336">
        <v>4</v>
      </c>
      <c r="D10336" t="s">
        <v>140</v>
      </c>
      <c r="E10336" t="s">
        <v>140</v>
      </c>
      <c r="F10336" t="s">
        <v>140</v>
      </c>
      <c r="G10336" t="s">
        <v>140</v>
      </c>
      <c r="H10336" t="s">
        <v>506</v>
      </c>
      <c r="I10336" t="s">
        <v>140</v>
      </c>
      <c r="J10336" t="s">
        <v>140</v>
      </c>
      <c r="K10336" t="s">
        <v>506</v>
      </c>
      <c r="L10336" t="s">
        <v>140</v>
      </c>
      <c r="M10336" t="s">
        <v>145</v>
      </c>
      <c r="N10336" t="s">
        <v>140</v>
      </c>
      <c r="O10336" t="s">
        <v>1085</v>
      </c>
      <c r="P10336" t="s">
        <v>1085</v>
      </c>
      <c r="Q10336" t="s">
        <v>140</v>
      </c>
      <c r="R10336" t="s">
        <v>140</v>
      </c>
      <c r="S10336" t="s">
        <v>140</v>
      </c>
    </row>
    <row r="10337" spans="1:19" x14ac:dyDescent="0.35">
      <c r="A10337" t="s">
        <v>31</v>
      </c>
      <c r="B10337" t="s">
        <v>1433</v>
      </c>
      <c r="C10337">
        <v>203</v>
      </c>
      <c r="D10337" t="s">
        <v>729</v>
      </c>
      <c r="E10337" t="s">
        <v>897</v>
      </c>
      <c r="F10337" t="s">
        <v>961</v>
      </c>
      <c r="G10337" t="s">
        <v>147</v>
      </c>
      <c r="H10337" t="s">
        <v>123</v>
      </c>
      <c r="I10337" t="s">
        <v>187</v>
      </c>
      <c r="J10337" t="s">
        <v>983</v>
      </c>
      <c r="K10337" t="s">
        <v>129</v>
      </c>
      <c r="L10337" t="s">
        <v>942</v>
      </c>
      <c r="M10337" t="s">
        <v>1139</v>
      </c>
      <c r="N10337" t="s">
        <v>1044</v>
      </c>
      <c r="O10337" t="s">
        <v>521</v>
      </c>
      <c r="P10337" t="s">
        <v>704</v>
      </c>
      <c r="Q10337" t="s">
        <v>1067</v>
      </c>
      <c r="R10337" t="s">
        <v>1012</v>
      </c>
      <c r="S10337" t="s">
        <v>140</v>
      </c>
    </row>
    <row r="10338" spans="1:19" x14ac:dyDescent="0.35">
      <c r="A10338" t="s">
        <v>32</v>
      </c>
      <c r="B10338" t="s">
        <v>1432</v>
      </c>
      <c r="C10338">
        <v>268</v>
      </c>
      <c r="D10338" t="s">
        <v>89</v>
      </c>
      <c r="E10338" t="s">
        <v>115</v>
      </c>
      <c r="F10338" t="s">
        <v>991</v>
      </c>
      <c r="G10338" t="s">
        <v>1003</v>
      </c>
      <c r="H10338" t="s">
        <v>664</v>
      </c>
      <c r="I10338" t="s">
        <v>1095</v>
      </c>
      <c r="J10338" t="s">
        <v>1045</v>
      </c>
      <c r="K10338" t="s">
        <v>87</v>
      </c>
      <c r="L10338" t="s">
        <v>1068</v>
      </c>
      <c r="M10338" t="s">
        <v>970</v>
      </c>
      <c r="N10338" t="s">
        <v>458</v>
      </c>
      <c r="O10338" t="s">
        <v>788</v>
      </c>
      <c r="P10338" t="s">
        <v>403</v>
      </c>
      <c r="Q10338" t="s">
        <v>501</v>
      </c>
      <c r="R10338" t="s">
        <v>1055</v>
      </c>
      <c r="S10338" t="s">
        <v>140</v>
      </c>
    </row>
    <row r="10339" spans="1:19" x14ac:dyDescent="0.35">
      <c r="A10339" t="s">
        <v>32</v>
      </c>
      <c r="B10339" t="s">
        <v>1433</v>
      </c>
      <c r="C10339">
        <v>4565</v>
      </c>
      <c r="D10339" t="s">
        <v>733</v>
      </c>
      <c r="E10339" t="s">
        <v>1003</v>
      </c>
      <c r="F10339" t="s">
        <v>1057</v>
      </c>
      <c r="G10339" t="s">
        <v>1007</v>
      </c>
      <c r="H10339" t="s">
        <v>875</v>
      </c>
      <c r="I10339" t="s">
        <v>1053</v>
      </c>
      <c r="J10339" t="s">
        <v>996</v>
      </c>
      <c r="K10339" t="s">
        <v>1003</v>
      </c>
      <c r="L10339" t="s">
        <v>1020</v>
      </c>
      <c r="M10339" t="s">
        <v>729</v>
      </c>
      <c r="N10339" t="s">
        <v>1070</v>
      </c>
      <c r="O10339" t="s">
        <v>1067</v>
      </c>
      <c r="P10339" t="s">
        <v>348</v>
      </c>
      <c r="Q10339" t="s">
        <v>996</v>
      </c>
      <c r="R10339" t="s">
        <v>1009</v>
      </c>
      <c r="S10339" t="s">
        <v>1008</v>
      </c>
    </row>
    <row r="10340" spans="1:19" x14ac:dyDescent="0.35">
      <c r="A10340" t="s">
        <v>32</v>
      </c>
      <c r="B10340" t="s">
        <v>339</v>
      </c>
      <c r="C10340">
        <v>88</v>
      </c>
      <c r="D10340" t="s">
        <v>953</v>
      </c>
      <c r="E10340" t="s">
        <v>129</v>
      </c>
      <c r="F10340" t="s">
        <v>1104</v>
      </c>
      <c r="G10340" t="s">
        <v>1067</v>
      </c>
      <c r="H10340" t="s">
        <v>1070</v>
      </c>
      <c r="I10340" t="s">
        <v>875</v>
      </c>
      <c r="J10340" t="s">
        <v>950</v>
      </c>
      <c r="K10340" t="s">
        <v>1057</v>
      </c>
      <c r="L10340" t="s">
        <v>1007</v>
      </c>
      <c r="M10340" t="s">
        <v>970</v>
      </c>
      <c r="N10340" t="s">
        <v>950</v>
      </c>
      <c r="O10340" t="s">
        <v>1003</v>
      </c>
      <c r="P10340" t="s">
        <v>713</v>
      </c>
      <c r="Q10340" t="s">
        <v>1016</v>
      </c>
      <c r="R10340" t="s">
        <v>1014</v>
      </c>
      <c r="S10340" t="s">
        <v>140</v>
      </c>
    </row>
    <row r="10342" spans="1:19" x14ac:dyDescent="0.35">
      <c r="A10342" t="s">
        <v>1434</v>
      </c>
    </row>
    <row r="10343" spans="1:19" x14ac:dyDescent="0.35">
      <c r="A10343" t="s">
        <v>2</v>
      </c>
      <c r="B10343" t="s">
        <v>3</v>
      </c>
      <c r="C10343" t="s">
        <v>1435</v>
      </c>
      <c r="D10343" t="s">
        <v>1436</v>
      </c>
      <c r="E10343" t="s">
        <v>1437</v>
      </c>
      <c r="F10343" t="s">
        <v>1032</v>
      </c>
      <c r="G10343" t="s">
        <v>1438</v>
      </c>
      <c r="H10343" t="s">
        <v>136</v>
      </c>
      <c r="I10343" t="s">
        <v>1439</v>
      </c>
      <c r="J10343" t="s">
        <v>1440</v>
      </c>
      <c r="K10343" t="s">
        <v>1441</v>
      </c>
      <c r="L10343" t="s">
        <v>1442</v>
      </c>
    </row>
    <row r="10344" spans="1:19" x14ac:dyDescent="0.35">
      <c r="A10344" t="s">
        <v>8</v>
      </c>
      <c r="B10344">
        <v>204</v>
      </c>
      <c r="C10344" t="s">
        <v>140</v>
      </c>
      <c r="D10344" t="s">
        <v>940</v>
      </c>
      <c r="E10344" t="s">
        <v>1045</v>
      </c>
      <c r="F10344" t="s">
        <v>1018</v>
      </c>
      <c r="G10344" t="s">
        <v>648</v>
      </c>
      <c r="H10344" t="s">
        <v>140</v>
      </c>
      <c r="I10344" t="s">
        <v>125</v>
      </c>
      <c r="J10344" t="s">
        <v>961</v>
      </c>
      <c r="K10344" t="s">
        <v>140</v>
      </c>
      <c r="L10344" t="s">
        <v>1008</v>
      </c>
    </row>
    <row r="10345" spans="1:19" x14ac:dyDescent="0.35">
      <c r="A10345" t="s">
        <v>9</v>
      </c>
      <c r="B10345">
        <v>201</v>
      </c>
      <c r="C10345" t="s">
        <v>1054</v>
      </c>
      <c r="D10345" t="s">
        <v>1063</v>
      </c>
      <c r="E10345" t="s">
        <v>1017</v>
      </c>
      <c r="F10345" t="s">
        <v>1011</v>
      </c>
      <c r="G10345" t="s">
        <v>1086</v>
      </c>
      <c r="H10345" t="s">
        <v>140</v>
      </c>
      <c r="I10345" t="s">
        <v>1066</v>
      </c>
      <c r="J10345" t="s">
        <v>769</v>
      </c>
      <c r="K10345" t="s">
        <v>140</v>
      </c>
      <c r="L10345" t="s">
        <v>140</v>
      </c>
    </row>
    <row r="10346" spans="1:19" x14ac:dyDescent="0.35">
      <c r="A10346" t="s">
        <v>10</v>
      </c>
      <c r="B10346">
        <v>208</v>
      </c>
      <c r="C10346" t="s">
        <v>949</v>
      </c>
      <c r="D10346" t="s">
        <v>1063</v>
      </c>
      <c r="E10346" t="s">
        <v>1051</v>
      </c>
      <c r="F10346" t="s">
        <v>1098</v>
      </c>
      <c r="G10346" t="s">
        <v>468</v>
      </c>
      <c r="H10346" t="s">
        <v>140</v>
      </c>
      <c r="I10346" t="s">
        <v>838</v>
      </c>
      <c r="J10346" t="s">
        <v>269</v>
      </c>
      <c r="K10346" t="s">
        <v>140</v>
      </c>
      <c r="L10346" t="s">
        <v>1016</v>
      </c>
    </row>
    <row r="10347" spans="1:19" x14ac:dyDescent="0.35">
      <c r="A10347" t="s">
        <v>11</v>
      </c>
      <c r="B10347">
        <v>206</v>
      </c>
      <c r="C10347" t="s">
        <v>1012</v>
      </c>
      <c r="D10347" t="s">
        <v>140</v>
      </c>
      <c r="E10347" t="s">
        <v>1052</v>
      </c>
      <c r="F10347" t="s">
        <v>1021</v>
      </c>
      <c r="G10347" t="s">
        <v>410</v>
      </c>
      <c r="H10347" t="s">
        <v>140</v>
      </c>
      <c r="I10347" t="s">
        <v>838</v>
      </c>
      <c r="J10347" t="s">
        <v>1059</v>
      </c>
      <c r="K10347" t="s">
        <v>1013</v>
      </c>
      <c r="L10347" t="s">
        <v>1014</v>
      </c>
    </row>
    <row r="10348" spans="1:19" x14ac:dyDescent="0.35">
      <c r="A10348" t="s">
        <v>12</v>
      </c>
      <c r="B10348">
        <v>209</v>
      </c>
      <c r="C10348" t="s">
        <v>1054</v>
      </c>
      <c r="D10348" t="s">
        <v>1098</v>
      </c>
      <c r="E10348" t="s">
        <v>875</v>
      </c>
      <c r="F10348" t="s">
        <v>1058</v>
      </c>
      <c r="G10348" t="s">
        <v>224</v>
      </c>
      <c r="H10348" t="s">
        <v>140</v>
      </c>
      <c r="I10348" t="s">
        <v>718</v>
      </c>
      <c r="J10348" t="s">
        <v>455</v>
      </c>
      <c r="K10348" t="s">
        <v>140</v>
      </c>
      <c r="L10348" t="s">
        <v>1022</v>
      </c>
    </row>
    <row r="10349" spans="1:19" x14ac:dyDescent="0.35">
      <c r="A10349" t="s">
        <v>13</v>
      </c>
      <c r="B10349">
        <v>206</v>
      </c>
      <c r="C10349" t="s">
        <v>1014</v>
      </c>
      <c r="D10349" t="s">
        <v>1010</v>
      </c>
      <c r="E10349" t="s">
        <v>1047</v>
      </c>
      <c r="F10349" t="s">
        <v>1045</v>
      </c>
      <c r="G10349" t="s">
        <v>753</v>
      </c>
      <c r="H10349" t="s">
        <v>140</v>
      </c>
      <c r="I10349" t="s">
        <v>1046</v>
      </c>
      <c r="J10349" t="s">
        <v>117</v>
      </c>
      <c r="K10349" t="s">
        <v>140</v>
      </c>
      <c r="L10349" t="s">
        <v>140</v>
      </c>
    </row>
    <row r="10350" spans="1:19" x14ac:dyDescent="0.35">
      <c r="A10350" t="s">
        <v>14</v>
      </c>
      <c r="B10350">
        <v>202</v>
      </c>
      <c r="C10350" t="s">
        <v>1008</v>
      </c>
      <c r="D10350" t="s">
        <v>1012</v>
      </c>
      <c r="E10350" t="s">
        <v>1054</v>
      </c>
      <c r="F10350" t="s">
        <v>1073</v>
      </c>
      <c r="G10350" t="s">
        <v>577</v>
      </c>
      <c r="H10350" t="s">
        <v>140</v>
      </c>
      <c r="I10350" t="s">
        <v>812</v>
      </c>
      <c r="J10350" t="s">
        <v>894</v>
      </c>
      <c r="K10350" t="s">
        <v>1019</v>
      </c>
      <c r="L10350" t="s">
        <v>140</v>
      </c>
    </row>
    <row r="10351" spans="1:19" x14ac:dyDescent="0.35">
      <c r="A10351" t="s">
        <v>15</v>
      </c>
      <c r="B10351">
        <v>205</v>
      </c>
      <c r="C10351" t="s">
        <v>1013</v>
      </c>
      <c r="D10351" t="s">
        <v>1054</v>
      </c>
      <c r="E10351" t="s">
        <v>1050</v>
      </c>
      <c r="F10351" t="s">
        <v>1043</v>
      </c>
      <c r="G10351" t="s">
        <v>701</v>
      </c>
      <c r="H10351" t="s">
        <v>140</v>
      </c>
      <c r="I10351" t="s">
        <v>893</v>
      </c>
      <c r="J10351" t="s">
        <v>113</v>
      </c>
      <c r="K10351" t="s">
        <v>140</v>
      </c>
      <c r="L10351" t="s">
        <v>140</v>
      </c>
    </row>
    <row r="10352" spans="1:19" x14ac:dyDescent="0.35">
      <c r="A10352" t="s">
        <v>16</v>
      </c>
      <c r="B10352">
        <v>206</v>
      </c>
      <c r="C10352" t="s">
        <v>1011</v>
      </c>
      <c r="D10352" t="s">
        <v>1063</v>
      </c>
      <c r="E10352" t="s">
        <v>869</v>
      </c>
      <c r="F10352" t="s">
        <v>1014</v>
      </c>
      <c r="G10352" t="s">
        <v>748</v>
      </c>
      <c r="H10352" t="s">
        <v>140</v>
      </c>
      <c r="I10352" t="s">
        <v>515</v>
      </c>
      <c r="J10352" t="s">
        <v>1050</v>
      </c>
      <c r="K10352" t="s">
        <v>140</v>
      </c>
      <c r="L10352" t="s">
        <v>1008</v>
      </c>
    </row>
    <row r="10353" spans="1:12" x14ac:dyDescent="0.35">
      <c r="A10353" t="s">
        <v>17</v>
      </c>
      <c r="B10353">
        <v>203</v>
      </c>
      <c r="C10353" t="s">
        <v>1021</v>
      </c>
      <c r="D10353" t="s">
        <v>1014</v>
      </c>
      <c r="E10353" t="s">
        <v>1062</v>
      </c>
      <c r="F10353" t="s">
        <v>1047</v>
      </c>
      <c r="G10353" t="s">
        <v>236</v>
      </c>
      <c r="H10353" t="s">
        <v>140</v>
      </c>
      <c r="I10353" t="s">
        <v>1070</v>
      </c>
      <c r="J10353" t="s">
        <v>107</v>
      </c>
      <c r="K10353" t="s">
        <v>140</v>
      </c>
      <c r="L10353" t="s">
        <v>140</v>
      </c>
    </row>
    <row r="10354" spans="1:12" x14ac:dyDescent="0.35">
      <c r="A10354" t="s">
        <v>18</v>
      </c>
      <c r="B10354">
        <v>205</v>
      </c>
      <c r="C10354" t="s">
        <v>140</v>
      </c>
      <c r="D10354" t="s">
        <v>1020</v>
      </c>
      <c r="E10354" t="s">
        <v>1060</v>
      </c>
      <c r="F10354" t="s">
        <v>939</v>
      </c>
      <c r="G10354" t="s">
        <v>542</v>
      </c>
      <c r="H10354" t="s">
        <v>140</v>
      </c>
      <c r="I10354" t="s">
        <v>939</v>
      </c>
      <c r="J10354" t="s">
        <v>1072</v>
      </c>
      <c r="K10354" t="s">
        <v>140</v>
      </c>
      <c r="L10354" t="s">
        <v>1013</v>
      </c>
    </row>
    <row r="10355" spans="1:12" x14ac:dyDescent="0.35">
      <c r="A10355" t="s">
        <v>19</v>
      </c>
      <c r="B10355">
        <v>206</v>
      </c>
      <c r="C10355" t="s">
        <v>1014</v>
      </c>
      <c r="D10355" t="s">
        <v>140</v>
      </c>
      <c r="E10355" t="s">
        <v>1063</v>
      </c>
      <c r="F10355" t="s">
        <v>1017</v>
      </c>
      <c r="G10355" t="s">
        <v>663</v>
      </c>
      <c r="H10355" t="s">
        <v>140</v>
      </c>
      <c r="I10355" t="s">
        <v>515</v>
      </c>
      <c r="J10355" t="s">
        <v>838</v>
      </c>
      <c r="K10355" t="s">
        <v>140</v>
      </c>
      <c r="L10355" t="s">
        <v>140</v>
      </c>
    </row>
    <row r="10356" spans="1:12" x14ac:dyDescent="0.35">
      <c r="A10356" t="s">
        <v>20</v>
      </c>
      <c r="B10356">
        <v>204</v>
      </c>
      <c r="C10356" t="s">
        <v>1008</v>
      </c>
      <c r="D10356" t="s">
        <v>1008</v>
      </c>
      <c r="E10356" t="s">
        <v>1019</v>
      </c>
      <c r="F10356" t="s">
        <v>660</v>
      </c>
      <c r="G10356" t="s">
        <v>50</v>
      </c>
      <c r="H10356" t="s">
        <v>1008</v>
      </c>
      <c r="I10356" t="s">
        <v>1100</v>
      </c>
      <c r="J10356" t="s">
        <v>1095</v>
      </c>
      <c r="K10356" t="s">
        <v>140</v>
      </c>
      <c r="L10356" t="s">
        <v>140</v>
      </c>
    </row>
    <row r="10357" spans="1:12" x14ac:dyDescent="0.35">
      <c r="A10357" t="s">
        <v>21</v>
      </c>
      <c r="B10357">
        <v>210</v>
      </c>
      <c r="C10357" t="s">
        <v>1013</v>
      </c>
      <c r="D10357" t="s">
        <v>1013</v>
      </c>
      <c r="E10357" t="s">
        <v>1048</v>
      </c>
      <c r="F10357" t="s">
        <v>1066</v>
      </c>
      <c r="G10357" t="s">
        <v>725</v>
      </c>
      <c r="H10357" t="s">
        <v>140</v>
      </c>
      <c r="I10357" t="s">
        <v>913</v>
      </c>
      <c r="J10357" t="s">
        <v>1104</v>
      </c>
      <c r="K10357" t="s">
        <v>1013</v>
      </c>
      <c r="L10357" t="s">
        <v>140</v>
      </c>
    </row>
    <row r="10358" spans="1:12" x14ac:dyDescent="0.35">
      <c r="A10358" t="s">
        <v>22</v>
      </c>
      <c r="B10358">
        <v>209</v>
      </c>
      <c r="C10358" t="s">
        <v>1014</v>
      </c>
      <c r="D10358" t="s">
        <v>1011</v>
      </c>
      <c r="E10358" t="s">
        <v>775</v>
      </c>
      <c r="F10358" t="s">
        <v>1055</v>
      </c>
      <c r="G10358" t="s">
        <v>872</v>
      </c>
      <c r="H10358" t="s">
        <v>1008</v>
      </c>
      <c r="I10358" t="s">
        <v>1053</v>
      </c>
      <c r="J10358" t="s">
        <v>1067</v>
      </c>
      <c r="K10358" t="s">
        <v>140</v>
      </c>
      <c r="L10358" t="s">
        <v>140</v>
      </c>
    </row>
    <row r="10359" spans="1:12" x14ac:dyDescent="0.35">
      <c r="A10359" t="s">
        <v>23</v>
      </c>
      <c r="B10359">
        <v>205</v>
      </c>
      <c r="C10359" t="s">
        <v>1016</v>
      </c>
      <c r="D10359" t="s">
        <v>775</v>
      </c>
      <c r="E10359" t="s">
        <v>458</v>
      </c>
      <c r="F10359" t="s">
        <v>1011</v>
      </c>
      <c r="G10359" t="s">
        <v>649</v>
      </c>
      <c r="H10359" t="s">
        <v>1014</v>
      </c>
      <c r="I10359" t="s">
        <v>1065</v>
      </c>
      <c r="J10359" t="s">
        <v>595</v>
      </c>
      <c r="K10359" t="s">
        <v>140</v>
      </c>
      <c r="L10359" t="s">
        <v>1016</v>
      </c>
    </row>
    <row r="10360" spans="1:12" x14ac:dyDescent="0.35">
      <c r="A10360" t="s">
        <v>24</v>
      </c>
      <c r="B10360">
        <v>207</v>
      </c>
      <c r="C10360" t="s">
        <v>1066</v>
      </c>
      <c r="D10360" t="s">
        <v>1011</v>
      </c>
      <c r="E10360" t="s">
        <v>1022</v>
      </c>
      <c r="F10360" t="s">
        <v>1050</v>
      </c>
      <c r="G10360" t="s">
        <v>201</v>
      </c>
      <c r="H10360" t="s">
        <v>1013</v>
      </c>
      <c r="I10360" t="s">
        <v>103</v>
      </c>
      <c r="J10360" t="s">
        <v>107</v>
      </c>
      <c r="K10360" t="s">
        <v>1013</v>
      </c>
      <c r="L10360" t="s">
        <v>140</v>
      </c>
    </row>
    <row r="10361" spans="1:12" x14ac:dyDescent="0.35">
      <c r="A10361" t="s">
        <v>25</v>
      </c>
      <c r="B10361">
        <v>204</v>
      </c>
      <c r="C10361" t="s">
        <v>775</v>
      </c>
      <c r="D10361" t="s">
        <v>1066</v>
      </c>
      <c r="E10361" t="s">
        <v>1060</v>
      </c>
      <c r="F10361" t="s">
        <v>1012</v>
      </c>
      <c r="G10361" t="s">
        <v>745</v>
      </c>
      <c r="H10361" t="s">
        <v>140</v>
      </c>
      <c r="I10361" t="s">
        <v>1052</v>
      </c>
      <c r="J10361" t="s">
        <v>824</v>
      </c>
      <c r="K10361" t="s">
        <v>1010</v>
      </c>
      <c r="L10361" t="s">
        <v>140</v>
      </c>
    </row>
    <row r="10362" spans="1:12" x14ac:dyDescent="0.35">
      <c r="A10362" t="s">
        <v>26</v>
      </c>
      <c r="B10362">
        <v>202</v>
      </c>
      <c r="C10362" t="s">
        <v>949</v>
      </c>
      <c r="D10362" t="s">
        <v>1014</v>
      </c>
      <c r="E10362" t="s">
        <v>1011</v>
      </c>
      <c r="F10362" t="s">
        <v>1009</v>
      </c>
      <c r="G10362" t="s">
        <v>969</v>
      </c>
      <c r="H10362" t="s">
        <v>140</v>
      </c>
      <c r="I10362" t="s">
        <v>1064</v>
      </c>
      <c r="J10362" t="s">
        <v>147</v>
      </c>
      <c r="K10362" t="s">
        <v>140</v>
      </c>
      <c r="L10362" t="s">
        <v>140</v>
      </c>
    </row>
    <row r="10363" spans="1:12" x14ac:dyDescent="0.35">
      <c r="A10363" t="s">
        <v>27</v>
      </c>
      <c r="B10363">
        <v>204</v>
      </c>
      <c r="C10363" t="s">
        <v>1010</v>
      </c>
      <c r="D10363" t="s">
        <v>1008</v>
      </c>
      <c r="E10363" t="s">
        <v>1020</v>
      </c>
      <c r="F10363" t="s">
        <v>1048</v>
      </c>
      <c r="G10363" t="s">
        <v>1099</v>
      </c>
      <c r="H10363" t="s">
        <v>140</v>
      </c>
      <c r="I10363" t="s">
        <v>1020</v>
      </c>
      <c r="J10363" t="s">
        <v>1068</v>
      </c>
      <c r="K10363" t="s">
        <v>140</v>
      </c>
      <c r="L10363" t="s">
        <v>140</v>
      </c>
    </row>
    <row r="10364" spans="1:12" x14ac:dyDescent="0.35">
      <c r="A10364" t="s">
        <v>28</v>
      </c>
      <c r="B10364">
        <v>206</v>
      </c>
      <c r="C10364" t="s">
        <v>1014</v>
      </c>
      <c r="D10364" t="s">
        <v>1063</v>
      </c>
      <c r="E10364" t="s">
        <v>950</v>
      </c>
      <c r="F10364" t="s">
        <v>1073</v>
      </c>
      <c r="G10364" t="s">
        <v>46</v>
      </c>
      <c r="H10364" t="s">
        <v>1014</v>
      </c>
      <c r="I10364" t="s">
        <v>950</v>
      </c>
      <c r="J10364" t="s">
        <v>662</v>
      </c>
      <c r="K10364" t="s">
        <v>140</v>
      </c>
      <c r="L10364" t="s">
        <v>1016</v>
      </c>
    </row>
    <row r="10365" spans="1:12" x14ac:dyDescent="0.35">
      <c r="A10365" t="s">
        <v>29</v>
      </c>
      <c r="B10365">
        <v>204</v>
      </c>
      <c r="C10365" t="s">
        <v>1014</v>
      </c>
      <c r="D10365" t="s">
        <v>1011</v>
      </c>
      <c r="E10365" t="s">
        <v>919</v>
      </c>
      <c r="F10365" t="s">
        <v>1058</v>
      </c>
      <c r="G10365" t="s">
        <v>923</v>
      </c>
      <c r="H10365" t="s">
        <v>140</v>
      </c>
      <c r="I10365" t="s">
        <v>940</v>
      </c>
      <c r="J10365" t="s">
        <v>903</v>
      </c>
      <c r="K10365" t="s">
        <v>140</v>
      </c>
      <c r="L10365" t="s">
        <v>140</v>
      </c>
    </row>
    <row r="10366" spans="1:12" x14ac:dyDescent="0.35">
      <c r="A10366" t="s">
        <v>30</v>
      </c>
      <c r="B10366">
        <v>202</v>
      </c>
      <c r="C10366" t="s">
        <v>1010</v>
      </c>
      <c r="D10366" t="s">
        <v>1010</v>
      </c>
      <c r="E10366" t="s">
        <v>515</v>
      </c>
      <c r="F10366" t="s">
        <v>1011</v>
      </c>
      <c r="G10366" t="s">
        <v>898</v>
      </c>
      <c r="H10366" t="s">
        <v>140</v>
      </c>
      <c r="I10366" t="s">
        <v>1098</v>
      </c>
      <c r="J10366" t="s">
        <v>515</v>
      </c>
      <c r="K10366" t="s">
        <v>140</v>
      </c>
      <c r="L10366" t="s">
        <v>1010</v>
      </c>
    </row>
    <row r="10367" spans="1:12" x14ac:dyDescent="0.35">
      <c r="A10367" t="s">
        <v>31</v>
      </c>
      <c r="B10367">
        <v>206</v>
      </c>
      <c r="C10367" t="s">
        <v>140</v>
      </c>
      <c r="D10367" t="s">
        <v>1021</v>
      </c>
      <c r="E10367" t="s">
        <v>1057</v>
      </c>
      <c r="F10367" t="s">
        <v>1048</v>
      </c>
      <c r="G10367" t="s">
        <v>672</v>
      </c>
      <c r="H10367" t="s">
        <v>140</v>
      </c>
      <c r="I10367" t="s">
        <v>1011</v>
      </c>
      <c r="J10367" t="s">
        <v>893</v>
      </c>
      <c r="K10367" t="s">
        <v>140</v>
      </c>
      <c r="L10367" t="s">
        <v>140</v>
      </c>
    </row>
    <row r="10368" spans="1:12" x14ac:dyDescent="0.35">
      <c r="A10368" t="s">
        <v>32</v>
      </c>
      <c r="B10368">
        <v>4924</v>
      </c>
      <c r="C10368" t="s">
        <v>1012</v>
      </c>
      <c r="D10368" t="s">
        <v>1063</v>
      </c>
      <c r="E10368" t="s">
        <v>954</v>
      </c>
      <c r="F10368" t="s">
        <v>939</v>
      </c>
      <c r="G10368" t="s">
        <v>419</v>
      </c>
      <c r="H10368" t="s">
        <v>1022</v>
      </c>
      <c r="I10368" t="s">
        <v>99</v>
      </c>
      <c r="J10368" t="s">
        <v>123</v>
      </c>
      <c r="K10368" t="s">
        <v>1008</v>
      </c>
      <c r="L10368" t="s">
        <v>1022</v>
      </c>
    </row>
    <row r="10370" spans="1:13" x14ac:dyDescent="0.35">
      <c r="A10370" t="s">
        <v>1443</v>
      </c>
    </row>
    <row r="10371" spans="1:13" x14ac:dyDescent="0.35">
      <c r="A10371" t="s">
        <v>2</v>
      </c>
      <c r="B10371" t="s">
        <v>1136</v>
      </c>
      <c r="C10371" t="s">
        <v>3</v>
      </c>
      <c r="D10371" t="s">
        <v>1435</v>
      </c>
      <c r="E10371" t="s">
        <v>1436</v>
      </c>
      <c r="F10371" t="s">
        <v>1437</v>
      </c>
      <c r="G10371" t="s">
        <v>1032</v>
      </c>
      <c r="H10371" t="s">
        <v>1438</v>
      </c>
      <c r="I10371" t="s">
        <v>1439</v>
      </c>
      <c r="J10371" t="s">
        <v>1440</v>
      </c>
      <c r="K10371" t="s">
        <v>136</v>
      </c>
      <c r="L10371" t="s">
        <v>1441</v>
      </c>
      <c r="M10371" t="s">
        <v>1442</v>
      </c>
    </row>
    <row r="10372" spans="1:13" x14ac:dyDescent="0.35">
      <c r="A10372" t="s">
        <v>8</v>
      </c>
      <c r="B10372" t="s">
        <v>1126</v>
      </c>
      <c r="C10372">
        <v>92</v>
      </c>
      <c r="D10372" t="s">
        <v>140</v>
      </c>
      <c r="E10372" t="s">
        <v>1052</v>
      </c>
      <c r="F10372" t="s">
        <v>1045</v>
      </c>
      <c r="G10372" t="s">
        <v>1073</v>
      </c>
      <c r="H10372" t="s">
        <v>236</v>
      </c>
      <c r="I10372" t="s">
        <v>1098</v>
      </c>
      <c r="J10372" t="s">
        <v>1104</v>
      </c>
      <c r="K10372" t="s">
        <v>140</v>
      </c>
      <c r="L10372" t="s">
        <v>140</v>
      </c>
      <c r="M10372" t="s">
        <v>1013</v>
      </c>
    </row>
    <row r="10373" spans="1:13" x14ac:dyDescent="0.35">
      <c r="A10373" t="s">
        <v>8</v>
      </c>
      <c r="B10373" t="s">
        <v>1127</v>
      </c>
      <c r="C10373">
        <v>111</v>
      </c>
      <c r="D10373" t="s">
        <v>140</v>
      </c>
      <c r="E10373" t="s">
        <v>1054</v>
      </c>
      <c r="F10373" t="s">
        <v>1045</v>
      </c>
      <c r="G10373" t="s">
        <v>971</v>
      </c>
      <c r="H10373" t="s">
        <v>415</v>
      </c>
      <c r="I10373" t="s">
        <v>756</v>
      </c>
      <c r="J10373" t="s">
        <v>897</v>
      </c>
      <c r="K10373" t="s">
        <v>140</v>
      </c>
      <c r="L10373" t="s">
        <v>140</v>
      </c>
      <c r="M10373" t="s">
        <v>140</v>
      </c>
    </row>
    <row r="10374" spans="1:13" x14ac:dyDescent="0.35">
      <c r="A10374" t="s">
        <v>8</v>
      </c>
      <c r="B10374" t="s">
        <v>339</v>
      </c>
      <c r="C10374">
        <v>1</v>
      </c>
      <c r="D10374" t="s">
        <v>140</v>
      </c>
      <c r="E10374" t="s">
        <v>140</v>
      </c>
      <c r="F10374" t="s">
        <v>140</v>
      </c>
      <c r="G10374" t="s">
        <v>140</v>
      </c>
      <c r="H10374" t="s">
        <v>177</v>
      </c>
      <c r="I10374" t="s">
        <v>140</v>
      </c>
      <c r="J10374" t="s">
        <v>140</v>
      </c>
      <c r="K10374" t="s">
        <v>140</v>
      </c>
      <c r="L10374" t="s">
        <v>140</v>
      </c>
      <c r="M10374" t="s">
        <v>140</v>
      </c>
    </row>
    <row r="10375" spans="1:13" x14ac:dyDescent="0.35">
      <c r="A10375" t="s">
        <v>9</v>
      </c>
      <c r="B10375" t="s">
        <v>1126</v>
      </c>
      <c r="C10375">
        <v>77</v>
      </c>
      <c r="D10375" t="s">
        <v>1046</v>
      </c>
      <c r="E10375" t="s">
        <v>939</v>
      </c>
      <c r="F10375" t="s">
        <v>1073</v>
      </c>
      <c r="G10375" t="s">
        <v>1054</v>
      </c>
      <c r="H10375" t="s">
        <v>992</v>
      </c>
      <c r="I10375" t="s">
        <v>1060</v>
      </c>
      <c r="J10375" t="s">
        <v>660</v>
      </c>
      <c r="K10375" t="s">
        <v>140</v>
      </c>
      <c r="L10375" t="s">
        <v>140</v>
      </c>
      <c r="M10375" t="s">
        <v>140</v>
      </c>
    </row>
    <row r="10376" spans="1:13" x14ac:dyDescent="0.35">
      <c r="A10376" t="s">
        <v>9</v>
      </c>
      <c r="B10376" t="s">
        <v>1127</v>
      </c>
      <c r="C10376">
        <v>118</v>
      </c>
      <c r="D10376" t="s">
        <v>1009</v>
      </c>
      <c r="E10376" t="s">
        <v>140</v>
      </c>
      <c r="F10376" t="s">
        <v>140</v>
      </c>
      <c r="G10376" t="s">
        <v>949</v>
      </c>
      <c r="H10376" t="s">
        <v>951</v>
      </c>
      <c r="I10376" t="s">
        <v>1021</v>
      </c>
      <c r="J10376" t="s">
        <v>87</v>
      </c>
      <c r="K10376" t="s">
        <v>140</v>
      </c>
      <c r="L10376" t="s">
        <v>140</v>
      </c>
      <c r="M10376" t="s">
        <v>140</v>
      </c>
    </row>
    <row r="10377" spans="1:13" x14ac:dyDescent="0.35">
      <c r="A10377" t="s">
        <v>9</v>
      </c>
      <c r="B10377" t="s">
        <v>339</v>
      </c>
      <c r="C10377">
        <v>6</v>
      </c>
      <c r="D10377" t="s">
        <v>140</v>
      </c>
      <c r="E10377" t="s">
        <v>140</v>
      </c>
      <c r="F10377" t="s">
        <v>961</v>
      </c>
      <c r="G10377" t="s">
        <v>140</v>
      </c>
      <c r="H10377" t="s">
        <v>770</v>
      </c>
      <c r="I10377" t="s">
        <v>140</v>
      </c>
      <c r="J10377" t="s">
        <v>674</v>
      </c>
      <c r="K10377" t="s">
        <v>140</v>
      </c>
      <c r="L10377" t="s">
        <v>140</v>
      </c>
      <c r="M10377" t="s">
        <v>140</v>
      </c>
    </row>
    <row r="10378" spans="1:13" x14ac:dyDescent="0.35">
      <c r="A10378" t="s">
        <v>10</v>
      </c>
      <c r="B10378" t="s">
        <v>1126</v>
      </c>
      <c r="C10378">
        <v>93</v>
      </c>
      <c r="D10378" t="s">
        <v>919</v>
      </c>
      <c r="E10378" t="s">
        <v>1050</v>
      </c>
      <c r="F10378" t="s">
        <v>1050</v>
      </c>
      <c r="G10378" t="s">
        <v>939</v>
      </c>
      <c r="H10378" t="s">
        <v>400</v>
      </c>
      <c r="I10378" t="s">
        <v>903</v>
      </c>
      <c r="J10378" t="s">
        <v>893</v>
      </c>
      <c r="K10378" t="s">
        <v>140</v>
      </c>
      <c r="L10378" t="s">
        <v>140</v>
      </c>
      <c r="M10378" t="s">
        <v>140</v>
      </c>
    </row>
    <row r="10379" spans="1:13" x14ac:dyDescent="0.35">
      <c r="A10379" t="s">
        <v>10</v>
      </c>
      <c r="B10379" t="s">
        <v>1127</v>
      </c>
      <c r="C10379">
        <v>105</v>
      </c>
      <c r="D10379" t="s">
        <v>140</v>
      </c>
      <c r="E10379" t="s">
        <v>140</v>
      </c>
      <c r="F10379" t="s">
        <v>996</v>
      </c>
      <c r="G10379" t="s">
        <v>1054</v>
      </c>
      <c r="H10379" t="s">
        <v>793</v>
      </c>
      <c r="I10379" t="s">
        <v>801</v>
      </c>
      <c r="J10379" t="s">
        <v>893</v>
      </c>
      <c r="K10379" t="s">
        <v>140</v>
      </c>
      <c r="L10379" t="s">
        <v>140</v>
      </c>
      <c r="M10379" t="s">
        <v>1012</v>
      </c>
    </row>
    <row r="10380" spans="1:13" x14ac:dyDescent="0.35">
      <c r="A10380" t="s">
        <v>10</v>
      </c>
      <c r="B10380" t="s">
        <v>339</v>
      </c>
      <c r="C10380">
        <v>10</v>
      </c>
      <c r="D10380" t="s">
        <v>140</v>
      </c>
      <c r="E10380" t="s">
        <v>140</v>
      </c>
      <c r="F10380" t="s">
        <v>140</v>
      </c>
      <c r="G10380" t="s">
        <v>140</v>
      </c>
      <c r="H10380" t="s">
        <v>177</v>
      </c>
      <c r="I10380" t="s">
        <v>140</v>
      </c>
      <c r="J10380" t="s">
        <v>140</v>
      </c>
      <c r="K10380" t="s">
        <v>140</v>
      </c>
      <c r="L10380" t="s">
        <v>140</v>
      </c>
      <c r="M10380" t="s">
        <v>140</v>
      </c>
    </row>
    <row r="10381" spans="1:13" x14ac:dyDescent="0.35">
      <c r="A10381" t="s">
        <v>11</v>
      </c>
      <c r="B10381" t="s">
        <v>1126</v>
      </c>
      <c r="C10381">
        <v>90</v>
      </c>
      <c r="D10381" t="s">
        <v>140</v>
      </c>
      <c r="E10381" t="s">
        <v>140</v>
      </c>
      <c r="F10381" t="s">
        <v>1062</v>
      </c>
      <c r="G10381" t="s">
        <v>1021</v>
      </c>
      <c r="H10381" t="s">
        <v>905</v>
      </c>
      <c r="I10381" t="s">
        <v>1007</v>
      </c>
      <c r="J10381" t="s">
        <v>121</v>
      </c>
      <c r="K10381" t="s">
        <v>140</v>
      </c>
      <c r="L10381" t="s">
        <v>140</v>
      </c>
      <c r="M10381" t="s">
        <v>1063</v>
      </c>
    </row>
    <row r="10382" spans="1:13" x14ac:dyDescent="0.35">
      <c r="A10382" t="s">
        <v>11</v>
      </c>
      <c r="B10382" t="s">
        <v>1127</v>
      </c>
      <c r="C10382">
        <v>111</v>
      </c>
      <c r="D10382" t="s">
        <v>1011</v>
      </c>
      <c r="E10382" t="s">
        <v>140</v>
      </c>
      <c r="F10382" t="s">
        <v>1066</v>
      </c>
      <c r="G10382" t="s">
        <v>1054</v>
      </c>
      <c r="H10382" t="s">
        <v>156</v>
      </c>
      <c r="I10382" t="s">
        <v>548</v>
      </c>
      <c r="J10382" t="s">
        <v>824</v>
      </c>
      <c r="K10382" t="s">
        <v>140</v>
      </c>
      <c r="L10382" t="s">
        <v>775</v>
      </c>
      <c r="M10382" t="s">
        <v>1013</v>
      </c>
    </row>
    <row r="10383" spans="1:13" x14ac:dyDescent="0.35">
      <c r="A10383" t="s">
        <v>11</v>
      </c>
      <c r="B10383" t="s">
        <v>339</v>
      </c>
      <c r="C10383">
        <v>5</v>
      </c>
      <c r="D10383" t="s">
        <v>140</v>
      </c>
      <c r="E10383" t="s">
        <v>140</v>
      </c>
      <c r="F10383" t="s">
        <v>947</v>
      </c>
      <c r="G10383" t="s">
        <v>140</v>
      </c>
      <c r="H10383" t="s">
        <v>946</v>
      </c>
      <c r="I10383" t="s">
        <v>140</v>
      </c>
      <c r="J10383" t="s">
        <v>140</v>
      </c>
      <c r="K10383" t="s">
        <v>140</v>
      </c>
      <c r="L10383" t="s">
        <v>140</v>
      </c>
      <c r="M10383" t="s">
        <v>140</v>
      </c>
    </row>
    <row r="10384" spans="1:13" x14ac:dyDescent="0.35">
      <c r="A10384" t="s">
        <v>12</v>
      </c>
      <c r="B10384" t="s">
        <v>1126</v>
      </c>
      <c r="C10384">
        <v>96</v>
      </c>
      <c r="D10384" t="s">
        <v>140</v>
      </c>
      <c r="E10384" t="s">
        <v>940</v>
      </c>
      <c r="F10384" t="s">
        <v>824</v>
      </c>
      <c r="G10384" t="s">
        <v>1052</v>
      </c>
      <c r="H10384" t="s">
        <v>397</v>
      </c>
      <c r="I10384" t="s">
        <v>405</v>
      </c>
      <c r="J10384" t="s">
        <v>471</v>
      </c>
      <c r="K10384" t="s">
        <v>140</v>
      </c>
      <c r="L10384" t="s">
        <v>140</v>
      </c>
      <c r="M10384" t="s">
        <v>140</v>
      </c>
    </row>
    <row r="10385" spans="1:13" x14ac:dyDescent="0.35">
      <c r="A10385" t="s">
        <v>12</v>
      </c>
      <c r="B10385" t="s">
        <v>1127</v>
      </c>
      <c r="C10385">
        <v>100</v>
      </c>
      <c r="D10385" t="s">
        <v>1020</v>
      </c>
      <c r="E10385" t="s">
        <v>140</v>
      </c>
      <c r="F10385" t="s">
        <v>1046</v>
      </c>
      <c r="G10385" t="s">
        <v>1009</v>
      </c>
      <c r="H10385" t="s">
        <v>486</v>
      </c>
      <c r="I10385" t="s">
        <v>1076</v>
      </c>
      <c r="J10385" t="s">
        <v>797</v>
      </c>
      <c r="K10385" t="s">
        <v>140</v>
      </c>
      <c r="L10385" t="s">
        <v>140</v>
      </c>
      <c r="M10385" t="s">
        <v>1008</v>
      </c>
    </row>
    <row r="10386" spans="1:13" x14ac:dyDescent="0.35">
      <c r="A10386" t="s">
        <v>12</v>
      </c>
      <c r="B10386" t="s">
        <v>339</v>
      </c>
      <c r="C10386">
        <v>13</v>
      </c>
      <c r="D10386" t="s">
        <v>140</v>
      </c>
      <c r="E10386" t="s">
        <v>942</v>
      </c>
      <c r="F10386" t="s">
        <v>405</v>
      </c>
      <c r="G10386" t="s">
        <v>140</v>
      </c>
      <c r="H10386" t="s">
        <v>303</v>
      </c>
      <c r="I10386" t="s">
        <v>746</v>
      </c>
      <c r="J10386" t="s">
        <v>942</v>
      </c>
      <c r="K10386" t="s">
        <v>140</v>
      </c>
      <c r="L10386" t="s">
        <v>140</v>
      </c>
      <c r="M10386" t="s">
        <v>140</v>
      </c>
    </row>
    <row r="10387" spans="1:13" x14ac:dyDescent="0.35">
      <c r="A10387" t="s">
        <v>13</v>
      </c>
      <c r="B10387" t="s">
        <v>1126</v>
      </c>
      <c r="C10387">
        <v>85</v>
      </c>
      <c r="D10387" t="s">
        <v>140</v>
      </c>
      <c r="E10387" t="s">
        <v>1014</v>
      </c>
      <c r="F10387" t="s">
        <v>1023</v>
      </c>
      <c r="G10387" t="s">
        <v>716</v>
      </c>
      <c r="H10387" t="s">
        <v>468</v>
      </c>
      <c r="I10387" t="s">
        <v>869</v>
      </c>
      <c r="J10387" t="s">
        <v>501</v>
      </c>
      <c r="K10387" t="s">
        <v>140</v>
      </c>
      <c r="L10387" t="s">
        <v>140</v>
      </c>
      <c r="M10387" t="s">
        <v>140</v>
      </c>
    </row>
    <row r="10388" spans="1:13" x14ac:dyDescent="0.35">
      <c r="A10388" t="s">
        <v>13</v>
      </c>
      <c r="B10388" t="s">
        <v>1127</v>
      </c>
      <c r="C10388">
        <v>112</v>
      </c>
      <c r="D10388" t="s">
        <v>1054</v>
      </c>
      <c r="E10388" t="s">
        <v>140</v>
      </c>
      <c r="F10388" t="s">
        <v>838</v>
      </c>
      <c r="G10388" t="s">
        <v>954</v>
      </c>
      <c r="H10388" t="s">
        <v>772</v>
      </c>
      <c r="I10388" t="s">
        <v>949</v>
      </c>
      <c r="J10388" t="s">
        <v>101</v>
      </c>
      <c r="K10388" t="s">
        <v>140</v>
      </c>
      <c r="L10388" t="s">
        <v>140</v>
      </c>
      <c r="M10388" t="s">
        <v>140</v>
      </c>
    </row>
    <row r="10389" spans="1:13" x14ac:dyDescent="0.35">
      <c r="A10389" t="s">
        <v>13</v>
      </c>
      <c r="B10389" t="s">
        <v>339</v>
      </c>
      <c r="C10389">
        <v>9</v>
      </c>
      <c r="D10389" t="s">
        <v>140</v>
      </c>
      <c r="E10389" t="s">
        <v>140</v>
      </c>
      <c r="F10389" t="s">
        <v>140</v>
      </c>
      <c r="G10389" t="s">
        <v>140</v>
      </c>
      <c r="H10389" t="s">
        <v>972</v>
      </c>
      <c r="I10389" t="s">
        <v>140</v>
      </c>
      <c r="J10389" t="s">
        <v>894</v>
      </c>
      <c r="K10389" t="s">
        <v>140</v>
      </c>
      <c r="L10389" t="s">
        <v>140</v>
      </c>
      <c r="M10389" t="s">
        <v>140</v>
      </c>
    </row>
    <row r="10390" spans="1:13" x14ac:dyDescent="0.35">
      <c r="A10390" t="s">
        <v>14</v>
      </c>
      <c r="B10390" t="s">
        <v>1126</v>
      </c>
      <c r="C10390">
        <v>77</v>
      </c>
      <c r="D10390" t="s">
        <v>140</v>
      </c>
      <c r="E10390" t="s">
        <v>949</v>
      </c>
      <c r="F10390" t="s">
        <v>1019</v>
      </c>
      <c r="G10390" t="s">
        <v>1044</v>
      </c>
      <c r="H10390" t="s">
        <v>182</v>
      </c>
      <c r="I10390" t="s">
        <v>999</v>
      </c>
      <c r="J10390" t="s">
        <v>959</v>
      </c>
      <c r="K10390" t="s">
        <v>140</v>
      </c>
      <c r="L10390" t="s">
        <v>949</v>
      </c>
      <c r="M10390" t="s">
        <v>140</v>
      </c>
    </row>
    <row r="10391" spans="1:13" x14ac:dyDescent="0.35">
      <c r="A10391" t="s">
        <v>14</v>
      </c>
      <c r="B10391" t="s">
        <v>1127</v>
      </c>
      <c r="C10391">
        <v>119</v>
      </c>
      <c r="D10391" t="s">
        <v>1016</v>
      </c>
      <c r="E10391" t="s">
        <v>1016</v>
      </c>
      <c r="F10391" t="s">
        <v>1011</v>
      </c>
      <c r="G10391" t="s">
        <v>775</v>
      </c>
      <c r="H10391" t="s">
        <v>166</v>
      </c>
      <c r="I10391" t="s">
        <v>1104</v>
      </c>
      <c r="J10391" t="s">
        <v>433</v>
      </c>
      <c r="K10391" t="s">
        <v>140</v>
      </c>
      <c r="L10391" t="s">
        <v>1012</v>
      </c>
      <c r="M10391" t="s">
        <v>140</v>
      </c>
    </row>
    <row r="10392" spans="1:13" x14ac:dyDescent="0.35">
      <c r="A10392" t="s">
        <v>14</v>
      </c>
      <c r="B10392" t="s">
        <v>339</v>
      </c>
      <c r="C10392">
        <v>6</v>
      </c>
      <c r="D10392" t="s">
        <v>140</v>
      </c>
      <c r="E10392" t="s">
        <v>140</v>
      </c>
      <c r="F10392" t="s">
        <v>140</v>
      </c>
      <c r="G10392" t="s">
        <v>140</v>
      </c>
      <c r="H10392" t="s">
        <v>177</v>
      </c>
      <c r="I10392" t="s">
        <v>140</v>
      </c>
      <c r="J10392" t="s">
        <v>140</v>
      </c>
      <c r="K10392" t="s">
        <v>140</v>
      </c>
      <c r="L10392" t="s">
        <v>140</v>
      </c>
      <c r="M10392" t="s">
        <v>140</v>
      </c>
    </row>
    <row r="10393" spans="1:13" x14ac:dyDescent="0.35">
      <c r="A10393" t="s">
        <v>15</v>
      </c>
      <c r="B10393" t="s">
        <v>1126</v>
      </c>
      <c r="C10393">
        <v>92</v>
      </c>
      <c r="D10393" t="s">
        <v>140</v>
      </c>
      <c r="E10393" t="s">
        <v>939</v>
      </c>
      <c r="F10393" t="s">
        <v>140</v>
      </c>
      <c r="G10393" t="s">
        <v>1004</v>
      </c>
      <c r="H10393" t="s">
        <v>626</v>
      </c>
      <c r="I10393" t="s">
        <v>643</v>
      </c>
      <c r="J10393" t="s">
        <v>1104</v>
      </c>
      <c r="K10393" t="s">
        <v>140</v>
      </c>
      <c r="L10393" t="s">
        <v>140</v>
      </c>
      <c r="M10393" t="s">
        <v>140</v>
      </c>
    </row>
    <row r="10394" spans="1:13" x14ac:dyDescent="0.35">
      <c r="A10394" t="s">
        <v>15</v>
      </c>
      <c r="B10394" t="s">
        <v>1127</v>
      </c>
      <c r="C10394">
        <v>107</v>
      </c>
      <c r="D10394" t="s">
        <v>1019</v>
      </c>
      <c r="E10394" t="s">
        <v>1016</v>
      </c>
      <c r="F10394" t="s">
        <v>1020</v>
      </c>
      <c r="G10394" t="s">
        <v>1054</v>
      </c>
      <c r="H10394" t="s">
        <v>569</v>
      </c>
      <c r="I10394" t="s">
        <v>1154</v>
      </c>
      <c r="J10394" t="s">
        <v>1182</v>
      </c>
      <c r="K10394" t="s">
        <v>140</v>
      </c>
      <c r="L10394" t="s">
        <v>140</v>
      </c>
      <c r="M10394" t="s">
        <v>140</v>
      </c>
    </row>
    <row r="10395" spans="1:13" x14ac:dyDescent="0.35">
      <c r="A10395" t="s">
        <v>15</v>
      </c>
      <c r="B10395" t="s">
        <v>339</v>
      </c>
      <c r="C10395">
        <v>6</v>
      </c>
      <c r="D10395" t="s">
        <v>140</v>
      </c>
      <c r="E10395" t="s">
        <v>140</v>
      </c>
      <c r="F10395" t="s">
        <v>532</v>
      </c>
      <c r="G10395" t="s">
        <v>140</v>
      </c>
      <c r="H10395" t="s">
        <v>531</v>
      </c>
      <c r="I10395" t="s">
        <v>140</v>
      </c>
      <c r="J10395" t="s">
        <v>140</v>
      </c>
      <c r="K10395" t="s">
        <v>140</v>
      </c>
      <c r="L10395" t="s">
        <v>140</v>
      </c>
      <c r="M10395" t="s">
        <v>140</v>
      </c>
    </row>
    <row r="10396" spans="1:13" x14ac:dyDescent="0.35">
      <c r="A10396" t="s">
        <v>16</v>
      </c>
      <c r="B10396" t="s">
        <v>1126</v>
      </c>
      <c r="C10396">
        <v>83</v>
      </c>
      <c r="D10396" t="s">
        <v>1046</v>
      </c>
      <c r="E10396" t="s">
        <v>940</v>
      </c>
      <c r="F10396" t="s">
        <v>515</v>
      </c>
      <c r="G10396" t="s">
        <v>1055</v>
      </c>
      <c r="H10396" t="s">
        <v>675</v>
      </c>
      <c r="I10396" t="s">
        <v>1046</v>
      </c>
      <c r="J10396" t="s">
        <v>1054</v>
      </c>
      <c r="K10396" t="s">
        <v>140</v>
      </c>
      <c r="L10396" t="s">
        <v>140</v>
      </c>
      <c r="M10396" t="s">
        <v>140</v>
      </c>
    </row>
    <row r="10397" spans="1:13" x14ac:dyDescent="0.35">
      <c r="A10397" t="s">
        <v>16</v>
      </c>
      <c r="B10397" t="s">
        <v>1127</v>
      </c>
      <c r="C10397">
        <v>107</v>
      </c>
      <c r="D10397" t="s">
        <v>775</v>
      </c>
      <c r="E10397" t="s">
        <v>140</v>
      </c>
      <c r="F10397" t="s">
        <v>660</v>
      </c>
      <c r="G10397" t="s">
        <v>140</v>
      </c>
      <c r="H10397" t="s">
        <v>120</v>
      </c>
      <c r="I10397" t="s">
        <v>824</v>
      </c>
      <c r="J10397" t="s">
        <v>1050</v>
      </c>
      <c r="K10397" t="s">
        <v>140</v>
      </c>
      <c r="L10397" t="s">
        <v>140</v>
      </c>
      <c r="M10397" t="s">
        <v>1013</v>
      </c>
    </row>
    <row r="10398" spans="1:13" x14ac:dyDescent="0.35">
      <c r="A10398" t="s">
        <v>16</v>
      </c>
      <c r="B10398" t="s">
        <v>339</v>
      </c>
      <c r="C10398">
        <v>16</v>
      </c>
      <c r="D10398" t="s">
        <v>140</v>
      </c>
      <c r="E10398" t="s">
        <v>140</v>
      </c>
      <c r="F10398" t="s">
        <v>140</v>
      </c>
      <c r="G10398" t="s">
        <v>140</v>
      </c>
      <c r="H10398" t="s">
        <v>1109</v>
      </c>
      <c r="I10398" t="s">
        <v>140</v>
      </c>
      <c r="J10398" t="s">
        <v>1062</v>
      </c>
      <c r="K10398" t="s">
        <v>140</v>
      </c>
      <c r="L10398" t="s">
        <v>140</v>
      </c>
      <c r="M10398" t="s">
        <v>140</v>
      </c>
    </row>
    <row r="10399" spans="1:13" x14ac:dyDescent="0.35">
      <c r="A10399" t="s">
        <v>17</v>
      </c>
      <c r="B10399" t="s">
        <v>1126</v>
      </c>
      <c r="C10399">
        <v>92</v>
      </c>
      <c r="D10399" t="s">
        <v>1054</v>
      </c>
      <c r="E10399" t="s">
        <v>1016</v>
      </c>
      <c r="F10399" t="s">
        <v>1046</v>
      </c>
      <c r="G10399" t="s">
        <v>1047</v>
      </c>
      <c r="H10399" t="s">
        <v>859</v>
      </c>
      <c r="I10399" t="s">
        <v>1021</v>
      </c>
      <c r="J10399" t="s">
        <v>983</v>
      </c>
      <c r="K10399" t="s">
        <v>140</v>
      </c>
      <c r="L10399" t="s">
        <v>140</v>
      </c>
      <c r="M10399" t="s">
        <v>140</v>
      </c>
    </row>
    <row r="10400" spans="1:13" x14ac:dyDescent="0.35">
      <c r="A10400" t="s">
        <v>17</v>
      </c>
      <c r="B10400" t="s">
        <v>1127</v>
      </c>
      <c r="C10400">
        <v>100</v>
      </c>
      <c r="D10400" t="s">
        <v>1021</v>
      </c>
      <c r="E10400" t="s">
        <v>140</v>
      </c>
      <c r="F10400" t="s">
        <v>967</v>
      </c>
      <c r="G10400" t="s">
        <v>345</v>
      </c>
      <c r="H10400" t="s">
        <v>42</v>
      </c>
      <c r="I10400" t="s">
        <v>91</v>
      </c>
      <c r="J10400" t="s">
        <v>999</v>
      </c>
      <c r="K10400" t="s">
        <v>140</v>
      </c>
      <c r="L10400" t="s">
        <v>140</v>
      </c>
      <c r="M10400" t="s">
        <v>140</v>
      </c>
    </row>
    <row r="10401" spans="1:13" x14ac:dyDescent="0.35">
      <c r="A10401" t="s">
        <v>17</v>
      </c>
      <c r="B10401" t="s">
        <v>339</v>
      </c>
      <c r="C10401">
        <v>11</v>
      </c>
      <c r="D10401" t="s">
        <v>140</v>
      </c>
      <c r="E10401" t="s">
        <v>1102</v>
      </c>
      <c r="F10401" t="s">
        <v>140</v>
      </c>
      <c r="G10401" t="s">
        <v>140</v>
      </c>
      <c r="H10401" t="s">
        <v>566</v>
      </c>
      <c r="I10401" t="s">
        <v>140</v>
      </c>
      <c r="J10401" t="s">
        <v>360</v>
      </c>
      <c r="K10401" t="s">
        <v>140</v>
      </c>
      <c r="L10401" t="s">
        <v>140</v>
      </c>
      <c r="M10401" t="s">
        <v>140</v>
      </c>
    </row>
    <row r="10402" spans="1:13" x14ac:dyDescent="0.35">
      <c r="A10402" t="s">
        <v>18</v>
      </c>
      <c r="B10402" t="s">
        <v>1126</v>
      </c>
      <c r="C10402">
        <v>94</v>
      </c>
      <c r="D10402" t="s">
        <v>140</v>
      </c>
      <c r="E10402" t="s">
        <v>1011</v>
      </c>
      <c r="F10402" t="s">
        <v>1012</v>
      </c>
      <c r="G10402" t="s">
        <v>1048</v>
      </c>
      <c r="H10402" t="s">
        <v>941</v>
      </c>
      <c r="I10402" t="s">
        <v>1055</v>
      </c>
      <c r="J10402" t="s">
        <v>801</v>
      </c>
      <c r="K10402" t="s">
        <v>140</v>
      </c>
      <c r="L10402" t="s">
        <v>140</v>
      </c>
      <c r="M10402" t="s">
        <v>140</v>
      </c>
    </row>
    <row r="10403" spans="1:13" x14ac:dyDescent="0.35">
      <c r="A10403" t="s">
        <v>18</v>
      </c>
      <c r="B10403" t="s">
        <v>1127</v>
      </c>
      <c r="C10403">
        <v>103</v>
      </c>
      <c r="D10403" t="s">
        <v>140</v>
      </c>
      <c r="E10403" t="s">
        <v>1023</v>
      </c>
      <c r="F10403" t="s">
        <v>1064</v>
      </c>
      <c r="G10403" t="s">
        <v>1066</v>
      </c>
      <c r="H10403" t="s">
        <v>355</v>
      </c>
      <c r="I10403" t="s">
        <v>1060</v>
      </c>
      <c r="J10403" t="s">
        <v>1104</v>
      </c>
      <c r="K10403" t="s">
        <v>140</v>
      </c>
      <c r="L10403" t="s">
        <v>140</v>
      </c>
      <c r="M10403" t="s">
        <v>1019</v>
      </c>
    </row>
    <row r="10404" spans="1:13" x14ac:dyDescent="0.35">
      <c r="A10404" t="s">
        <v>18</v>
      </c>
      <c r="B10404" t="s">
        <v>339</v>
      </c>
      <c r="C10404">
        <v>8</v>
      </c>
      <c r="D10404" t="s">
        <v>140</v>
      </c>
      <c r="E10404" t="s">
        <v>140</v>
      </c>
      <c r="F10404" t="s">
        <v>716</v>
      </c>
      <c r="G10404" t="s">
        <v>140</v>
      </c>
      <c r="H10404" t="s">
        <v>1001</v>
      </c>
      <c r="I10404" t="s">
        <v>140</v>
      </c>
      <c r="J10404" t="s">
        <v>749</v>
      </c>
      <c r="K10404" t="s">
        <v>140</v>
      </c>
      <c r="L10404" t="s">
        <v>140</v>
      </c>
      <c r="M10404" t="s">
        <v>140</v>
      </c>
    </row>
    <row r="10405" spans="1:13" x14ac:dyDescent="0.35">
      <c r="A10405" t="s">
        <v>19</v>
      </c>
      <c r="B10405" t="s">
        <v>1126</v>
      </c>
      <c r="C10405">
        <v>96</v>
      </c>
      <c r="D10405" t="s">
        <v>1011</v>
      </c>
      <c r="E10405" t="s">
        <v>140</v>
      </c>
      <c r="F10405" t="s">
        <v>1013</v>
      </c>
      <c r="G10405" t="s">
        <v>140</v>
      </c>
      <c r="H10405" t="s">
        <v>787</v>
      </c>
      <c r="I10405" t="s">
        <v>1068</v>
      </c>
      <c r="J10405" t="s">
        <v>971</v>
      </c>
      <c r="K10405" t="s">
        <v>140</v>
      </c>
      <c r="L10405" t="s">
        <v>140</v>
      </c>
      <c r="M10405" t="s">
        <v>140</v>
      </c>
    </row>
    <row r="10406" spans="1:13" x14ac:dyDescent="0.35">
      <c r="A10406" t="s">
        <v>19</v>
      </c>
      <c r="B10406" t="s">
        <v>1127</v>
      </c>
      <c r="C10406">
        <v>99</v>
      </c>
      <c r="D10406" t="s">
        <v>140</v>
      </c>
      <c r="E10406" t="s">
        <v>140</v>
      </c>
      <c r="F10406" t="s">
        <v>1017</v>
      </c>
      <c r="G10406" t="s">
        <v>939</v>
      </c>
      <c r="H10406" t="s">
        <v>473</v>
      </c>
      <c r="I10406" t="s">
        <v>1057</v>
      </c>
      <c r="J10406" t="s">
        <v>574</v>
      </c>
      <c r="K10406" t="s">
        <v>140</v>
      </c>
      <c r="L10406" t="s">
        <v>140</v>
      </c>
      <c r="M10406" t="s">
        <v>140</v>
      </c>
    </row>
    <row r="10407" spans="1:13" x14ac:dyDescent="0.35">
      <c r="A10407" t="s">
        <v>19</v>
      </c>
      <c r="B10407" t="s">
        <v>339</v>
      </c>
      <c r="C10407">
        <v>11</v>
      </c>
      <c r="D10407" t="s">
        <v>140</v>
      </c>
      <c r="E10407" t="s">
        <v>140</v>
      </c>
      <c r="F10407" t="s">
        <v>140</v>
      </c>
      <c r="G10407" t="s">
        <v>1070</v>
      </c>
      <c r="H10407" t="s">
        <v>1143</v>
      </c>
      <c r="I10407" t="s">
        <v>140</v>
      </c>
      <c r="J10407" t="s">
        <v>140</v>
      </c>
      <c r="K10407" t="s">
        <v>140</v>
      </c>
      <c r="L10407" t="s">
        <v>140</v>
      </c>
      <c r="M10407" t="s">
        <v>140</v>
      </c>
    </row>
    <row r="10408" spans="1:13" x14ac:dyDescent="0.35">
      <c r="A10408" t="s">
        <v>20</v>
      </c>
      <c r="B10408" t="s">
        <v>1126</v>
      </c>
      <c r="C10408">
        <v>86</v>
      </c>
      <c r="D10408" t="s">
        <v>140</v>
      </c>
      <c r="E10408" t="s">
        <v>140</v>
      </c>
      <c r="F10408" t="s">
        <v>939</v>
      </c>
      <c r="G10408" t="s">
        <v>869</v>
      </c>
      <c r="H10408" t="s">
        <v>891</v>
      </c>
      <c r="I10408" t="s">
        <v>592</v>
      </c>
      <c r="J10408" t="s">
        <v>517</v>
      </c>
      <c r="K10408" t="s">
        <v>140</v>
      </c>
      <c r="L10408" t="s">
        <v>140</v>
      </c>
      <c r="M10408" t="s">
        <v>140</v>
      </c>
    </row>
    <row r="10409" spans="1:13" x14ac:dyDescent="0.35">
      <c r="A10409" t="s">
        <v>20</v>
      </c>
      <c r="B10409" t="s">
        <v>1127</v>
      </c>
      <c r="C10409">
        <v>114</v>
      </c>
      <c r="D10409" t="s">
        <v>1010</v>
      </c>
      <c r="E10409" t="s">
        <v>1010</v>
      </c>
      <c r="F10409" t="s">
        <v>1022</v>
      </c>
      <c r="G10409" t="s">
        <v>733</v>
      </c>
      <c r="H10409" t="s">
        <v>419</v>
      </c>
      <c r="I10409" t="s">
        <v>1100</v>
      </c>
      <c r="J10409" t="s">
        <v>109</v>
      </c>
      <c r="K10409" t="s">
        <v>1010</v>
      </c>
      <c r="L10409" t="s">
        <v>140</v>
      </c>
      <c r="M10409" t="s">
        <v>140</v>
      </c>
    </row>
    <row r="10410" spans="1:13" x14ac:dyDescent="0.35">
      <c r="A10410" t="s">
        <v>20</v>
      </c>
      <c r="B10410" t="s">
        <v>339</v>
      </c>
      <c r="C10410">
        <v>4</v>
      </c>
      <c r="D10410" t="s">
        <v>140</v>
      </c>
      <c r="E10410" t="s">
        <v>140</v>
      </c>
      <c r="F10410" t="s">
        <v>140</v>
      </c>
      <c r="G10410" t="s">
        <v>140</v>
      </c>
      <c r="H10410" t="s">
        <v>177</v>
      </c>
      <c r="I10410" t="s">
        <v>140</v>
      </c>
      <c r="J10410" t="s">
        <v>140</v>
      </c>
      <c r="K10410" t="s">
        <v>140</v>
      </c>
      <c r="L10410" t="s">
        <v>140</v>
      </c>
      <c r="M10410" t="s">
        <v>140</v>
      </c>
    </row>
    <row r="10411" spans="1:13" x14ac:dyDescent="0.35">
      <c r="A10411" t="s">
        <v>21</v>
      </c>
      <c r="B10411" t="s">
        <v>1126</v>
      </c>
      <c r="C10411">
        <v>58</v>
      </c>
      <c r="D10411" t="s">
        <v>140</v>
      </c>
      <c r="E10411" t="s">
        <v>1098</v>
      </c>
      <c r="F10411" t="s">
        <v>733</v>
      </c>
      <c r="G10411" t="s">
        <v>1098</v>
      </c>
      <c r="H10411" t="s">
        <v>38</v>
      </c>
      <c r="I10411" t="s">
        <v>643</v>
      </c>
      <c r="J10411" t="s">
        <v>749</v>
      </c>
      <c r="K10411" t="s">
        <v>140</v>
      </c>
      <c r="L10411" t="s">
        <v>1098</v>
      </c>
      <c r="M10411" t="s">
        <v>140</v>
      </c>
    </row>
    <row r="10412" spans="1:13" x14ac:dyDescent="0.35">
      <c r="A10412" t="s">
        <v>21</v>
      </c>
      <c r="B10412" t="s">
        <v>1127</v>
      </c>
      <c r="C10412">
        <v>144</v>
      </c>
      <c r="D10412" t="s">
        <v>1014</v>
      </c>
      <c r="E10412" t="s">
        <v>140</v>
      </c>
      <c r="F10412" t="s">
        <v>1050</v>
      </c>
      <c r="G10412" t="s">
        <v>1050</v>
      </c>
      <c r="H10412" t="s">
        <v>842</v>
      </c>
      <c r="I10412" t="s">
        <v>528</v>
      </c>
      <c r="J10412" t="s">
        <v>95</v>
      </c>
      <c r="K10412" t="s">
        <v>140</v>
      </c>
      <c r="L10412" t="s">
        <v>140</v>
      </c>
      <c r="M10412" t="s">
        <v>140</v>
      </c>
    </row>
    <row r="10413" spans="1:13" x14ac:dyDescent="0.35">
      <c r="A10413" t="s">
        <v>21</v>
      </c>
      <c r="B10413" t="s">
        <v>339</v>
      </c>
      <c r="C10413">
        <v>8</v>
      </c>
      <c r="D10413" t="s">
        <v>140</v>
      </c>
      <c r="E10413" t="s">
        <v>140</v>
      </c>
      <c r="F10413" t="s">
        <v>140</v>
      </c>
      <c r="G10413" t="s">
        <v>140</v>
      </c>
      <c r="H10413" t="s">
        <v>610</v>
      </c>
      <c r="I10413" t="s">
        <v>376</v>
      </c>
      <c r="J10413" t="s">
        <v>592</v>
      </c>
      <c r="K10413" t="s">
        <v>140</v>
      </c>
      <c r="L10413" t="s">
        <v>140</v>
      </c>
      <c r="M10413" t="s">
        <v>140</v>
      </c>
    </row>
    <row r="10414" spans="1:13" x14ac:dyDescent="0.35">
      <c r="A10414" t="s">
        <v>22</v>
      </c>
      <c r="B10414" t="s">
        <v>1126</v>
      </c>
      <c r="C10414">
        <v>87</v>
      </c>
      <c r="D10414" t="s">
        <v>1055</v>
      </c>
      <c r="E10414" t="s">
        <v>940</v>
      </c>
      <c r="F10414" t="s">
        <v>1011</v>
      </c>
      <c r="G10414" t="s">
        <v>1054</v>
      </c>
      <c r="H10414" t="s">
        <v>198</v>
      </c>
      <c r="I10414" t="s">
        <v>838</v>
      </c>
      <c r="J10414" t="s">
        <v>345</v>
      </c>
      <c r="K10414" t="s">
        <v>140</v>
      </c>
      <c r="L10414" t="s">
        <v>140</v>
      </c>
      <c r="M10414" t="s">
        <v>140</v>
      </c>
    </row>
    <row r="10415" spans="1:13" x14ac:dyDescent="0.35">
      <c r="A10415" t="s">
        <v>22</v>
      </c>
      <c r="B10415" t="s">
        <v>1127</v>
      </c>
      <c r="C10415">
        <v>111</v>
      </c>
      <c r="D10415" t="s">
        <v>140</v>
      </c>
      <c r="E10415" t="s">
        <v>1063</v>
      </c>
      <c r="F10415" t="s">
        <v>1014</v>
      </c>
      <c r="G10415" t="s">
        <v>940</v>
      </c>
      <c r="H10415" t="s">
        <v>680</v>
      </c>
      <c r="I10415" t="s">
        <v>983</v>
      </c>
      <c r="J10415" t="s">
        <v>1061</v>
      </c>
      <c r="K10415" t="s">
        <v>1016</v>
      </c>
      <c r="L10415" t="s">
        <v>140</v>
      </c>
      <c r="M10415" t="s">
        <v>140</v>
      </c>
    </row>
    <row r="10416" spans="1:13" x14ac:dyDescent="0.35">
      <c r="A10416" t="s">
        <v>22</v>
      </c>
      <c r="B10416" t="s">
        <v>339</v>
      </c>
      <c r="C10416">
        <v>11</v>
      </c>
      <c r="D10416" t="s">
        <v>140</v>
      </c>
      <c r="E10416" t="s">
        <v>140</v>
      </c>
      <c r="F10416" t="s">
        <v>140</v>
      </c>
      <c r="G10416" t="s">
        <v>140</v>
      </c>
      <c r="H10416" t="s">
        <v>930</v>
      </c>
      <c r="I10416" t="s">
        <v>140</v>
      </c>
      <c r="J10416" t="s">
        <v>147</v>
      </c>
      <c r="K10416" t="s">
        <v>140</v>
      </c>
      <c r="L10416" t="s">
        <v>140</v>
      </c>
      <c r="M10416" t="s">
        <v>140</v>
      </c>
    </row>
    <row r="10417" spans="1:13" x14ac:dyDescent="0.35">
      <c r="A10417" t="s">
        <v>23</v>
      </c>
      <c r="B10417" t="s">
        <v>1126</v>
      </c>
      <c r="C10417">
        <v>99</v>
      </c>
      <c r="D10417" t="s">
        <v>1009</v>
      </c>
      <c r="E10417" t="s">
        <v>1043</v>
      </c>
      <c r="F10417" t="s">
        <v>89</v>
      </c>
      <c r="G10417" t="s">
        <v>1043</v>
      </c>
      <c r="H10417" t="s">
        <v>267</v>
      </c>
      <c r="I10417" t="s">
        <v>345</v>
      </c>
      <c r="J10417" t="s">
        <v>286</v>
      </c>
      <c r="K10417" t="s">
        <v>140</v>
      </c>
      <c r="L10417" t="s">
        <v>140</v>
      </c>
      <c r="M10417" t="s">
        <v>1012</v>
      </c>
    </row>
    <row r="10418" spans="1:13" x14ac:dyDescent="0.35">
      <c r="A10418" t="s">
        <v>23</v>
      </c>
      <c r="B10418" t="s">
        <v>1127</v>
      </c>
      <c r="C10418">
        <v>94</v>
      </c>
      <c r="D10418" t="s">
        <v>1010</v>
      </c>
      <c r="E10418" t="s">
        <v>140</v>
      </c>
      <c r="F10418" t="s">
        <v>1066</v>
      </c>
      <c r="G10418" t="s">
        <v>1063</v>
      </c>
      <c r="H10418" t="s">
        <v>468</v>
      </c>
      <c r="I10418" t="s">
        <v>1053</v>
      </c>
      <c r="J10418" t="s">
        <v>443</v>
      </c>
      <c r="K10418" t="s">
        <v>1011</v>
      </c>
      <c r="L10418" t="s">
        <v>140</v>
      </c>
      <c r="M10418" t="s">
        <v>140</v>
      </c>
    </row>
    <row r="10419" spans="1:13" x14ac:dyDescent="0.35">
      <c r="A10419" t="s">
        <v>23</v>
      </c>
      <c r="B10419" t="s">
        <v>339</v>
      </c>
      <c r="C10419">
        <v>12</v>
      </c>
      <c r="D10419" t="s">
        <v>140</v>
      </c>
      <c r="E10419" t="s">
        <v>140</v>
      </c>
      <c r="F10419" t="s">
        <v>671</v>
      </c>
      <c r="G10419" t="s">
        <v>140</v>
      </c>
      <c r="H10419" t="s">
        <v>922</v>
      </c>
      <c r="I10419" t="s">
        <v>518</v>
      </c>
      <c r="J10419" t="s">
        <v>127</v>
      </c>
      <c r="K10419" t="s">
        <v>140</v>
      </c>
      <c r="L10419" t="s">
        <v>140</v>
      </c>
      <c r="M10419" t="s">
        <v>140</v>
      </c>
    </row>
    <row r="10420" spans="1:13" x14ac:dyDescent="0.35">
      <c r="A10420" t="s">
        <v>24</v>
      </c>
      <c r="B10420" t="s">
        <v>1126</v>
      </c>
      <c r="C10420">
        <v>86</v>
      </c>
      <c r="D10420" t="s">
        <v>971</v>
      </c>
      <c r="E10420" t="s">
        <v>1052</v>
      </c>
      <c r="F10420" t="s">
        <v>140</v>
      </c>
      <c r="G10420" t="s">
        <v>875</v>
      </c>
      <c r="H10420" t="s">
        <v>348</v>
      </c>
      <c r="I10420" t="s">
        <v>788</v>
      </c>
      <c r="J10420" t="s">
        <v>973</v>
      </c>
      <c r="K10420" t="s">
        <v>1017</v>
      </c>
      <c r="L10420" t="s">
        <v>140</v>
      </c>
      <c r="M10420" t="s">
        <v>140</v>
      </c>
    </row>
    <row r="10421" spans="1:13" x14ac:dyDescent="0.35">
      <c r="A10421" t="s">
        <v>24</v>
      </c>
      <c r="B10421" t="s">
        <v>1127</v>
      </c>
      <c r="C10421">
        <v>117</v>
      </c>
      <c r="D10421" t="s">
        <v>1063</v>
      </c>
      <c r="E10421" t="s">
        <v>140</v>
      </c>
      <c r="F10421" t="s">
        <v>1008</v>
      </c>
      <c r="G10421" t="s">
        <v>1010</v>
      </c>
      <c r="H10421" t="s">
        <v>736</v>
      </c>
      <c r="I10421" t="s">
        <v>97</v>
      </c>
      <c r="J10421" t="s">
        <v>115</v>
      </c>
      <c r="K10421" t="s">
        <v>140</v>
      </c>
      <c r="L10421" t="s">
        <v>1063</v>
      </c>
      <c r="M10421" t="s">
        <v>140</v>
      </c>
    </row>
    <row r="10422" spans="1:13" x14ac:dyDescent="0.35">
      <c r="A10422" t="s">
        <v>24</v>
      </c>
      <c r="B10422" t="s">
        <v>339</v>
      </c>
      <c r="C10422">
        <v>4</v>
      </c>
      <c r="D10422" t="s">
        <v>140</v>
      </c>
      <c r="E10422" t="s">
        <v>140</v>
      </c>
      <c r="F10422" t="s">
        <v>140</v>
      </c>
      <c r="G10422" t="s">
        <v>140</v>
      </c>
      <c r="H10422" t="s">
        <v>384</v>
      </c>
      <c r="I10422" t="s">
        <v>385</v>
      </c>
      <c r="J10422" t="s">
        <v>140</v>
      </c>
      <c r="K10422" t="s">
        <v>140</v>
      </c>
      <c r="L10422" t="s">
        <v>140</v>
      </c>
      <c r="M10422" t="s">
        <v>140</v>
      </c>
    </row>
    <row r="10423" spans="1:13" x14ac:dyDescent="0.35">
      <c r="A10423" t="s">
        <v>25</v>
      </c>
      <c r="B10423" t="s">
        <v>1126</v>
      </c>
      <c r="C10423">
        <v>85</v>
      </c>
      <c r="D10423" t="s">
        <v>1019</v>
      </c>
      <c r="E10423" t="s">
        <v>939</v>
      </c>
      <c r="F10423" t="s">
        <v>950</v>
      </c>
      <c r="G10423" t="s">
        <v>1012</v>
      </c>
      <c r="H10423" t="s">
        <v>969</v>
      </c>
      <c r="I10423" t="s">
        <v>1051</v>
      </c>
      <c r="J10423" t="s">
        <v>527</v>
      </c>
      <c r="K10423" t="s">
        <v>140</v>
      </c>
      <c r="L10423" t="s">
        <v>140</v>
      </c>
      <c r="M10423" t="s">
        <v>140</v>
      </c>
    </row>
    <row r="10424" spans="1:13" x14ac:dyDescent="0.35">
      <c r="A10424" t="s">
        <v>25</v>
      </c>
      <c r="B10424" t="s">
        <v>1127</v>
      </c>
      <c r="C10424">
        <v>111</v>
      </c>
      <c r="D10424" t="s">
        <v>1063</v>
      </c>
      <c r="E10424" t="s">
        <v>1098</v>
      </c>
      <c r="F10424" t="s">
        <v>940</v>
      </c>
      <c r="G10424" t="s">
        <v>1012</v>
      </c>
      <c r="H10424" t="s">
        <v>872</v>
      </c>
      <c r="I10424" t="s">
        <v>1064</v>
      </c>
      <c r="J10424" t="s">
        <v>89</v>
      </c>
      <c r="K10424" t="s">
        <v>140</v>
      </c>
      <c r="L10424" t="s">
        <v>1014</v>
      </c>
      <c r="M10424" t="s">
        <v>140</v>
      </c>
    </row>
    <row r="10425" spans="1:13" x14ac:dyDescent="0.35">
      <c r="A10425" t="s">
        <v>25</v>
      </c>
      <c r="B10425" t="s">
        <v>339</v>
      </c>
      <c r="C10425">
        <v>8</v>
      </c>
      <c r="D10425" t="s">
        <v>140</v>
      </c>
      <c r="E10425" t="s">
        <v>140</v>
      </c>
      <c r="F10425" t="s">
        <v>140</v>
      </c>
      <c r="G10425" t="s">
        <v>140</v>
      </c>
      <c r="H10425" t="s">
        <v>177</v>
      </c>
      <c r="I10425" t="s">
        <v>140</v>
      </c>
      <c r="J10425" t="s">
        <v>140</v>
      </c>
      <c r="K10425" t="s">
        <v>140</v>
      </c>
      <c r="L10425" t="s">
        <v>140</v>
      </c>
      <c r="M10425" t="s">
        <v>140</v>
      </c>
    </row>
    <row r="10426" spans="1:13" x14ac:dyDescent="0.35">
      <c r="A10426" t="s">
        <v>26</v>
      </c>
      <c r="B10426" t="s">
        <v>1126</v>
      </c>
      <c r="C10426">
        <v>92</v>
      </c>
      <c r="D10426" t="s">
        <v>140</v>
      </c>
      <c r="E10426" t="s">
        <v>1017</v>
      </c>
      <c r="F10426" t="s">
        <v>939</v>
      </c>
      <c r="G10426" t="s">
        <v>1014</v>
      </c>
      <c r="H10426" t="s">
        <v>1155</v>
      </c>
      <c r="I10426" t="s">
        <v>919</v>
      </c>
      <c r="J10426" t="s">
        <v>501</v>
      </c>
      <c r="K10426" t="s">
        <v>140</v>
      </c>
      <c r="L10426" t="s">
        <v>140</v>
      </c>
      <c r="M10426" t="s">
        <v>140</v>
      </c>
    </row>
    <row r="10427" spans="1:13" x14ac:dyDescent="0.35">
      <c r="A10427" t="s">
        <v>26</v>
      </c>
      <c r="B10427" t="s">
        <v>1127</v>
      </c>
      <c r="C10427">
        <v>100</v>
      </c>
      <c r="D10427" t="s">
        <v>1007</v>
      </c>
      <c r="E10427" t="s">
        <v>140</v>
      </c>
      <c r="F10427" t="s">
        <v>1063</v>
      </c>
      <c r="G10427" t="s">
        <v>1013</v>
      </c>
      <c r="H10427" t="s">
        <v>552</v>
      </c>
      <c r="I10427" t="s">
        <v>1045</v>
      </c>
      <c r="J10427" t="s">
        <v>405</v>
      </c>
      <c r="K10427" t="s">
        <v>140</v>
      </c>
      <c r="L10427" t="s">
        <v>140</v>
      </c>
      <c r="M10427" t="s">
        <v>140</v>
      </c>
    </row>
    <row r="10428" spans="1:13" x14ac:dyDescent="0.35">
      <c r="A10428" t="s">
        <v>26</v>
      </c>
      <c r="B10428" t="s">
        <v>339</v>
      </c>
      <c r="C10428">
        <v>10</v>
      </c>
      <c r="D10428" t="s">
        <v>140</v>
      </c>
      <c r="E10428" t="s">
        <v>140</v>
      </c>
      <c r="F10428" t="s">
        <v>140</v>
      </c>
      <c r="G10428" t="s">
        <v>140</v>
      </c>
      <c r="H10428" t="s">
        <v>177</v>
      </c>
      <c r="I10428" t="s">
        <v>140</v>
      </c>
      <c r="J10428" t="s">
        <v>140</v>
      </c>
      <c r="K10428" t="s">
        <v>140</v>
      </c>
      <c r="L10428" t="s">
        <v>140</v>
      </c>
      <c r="M10428" t="s">
        <v>140</v>
      </c>
    </row>
    <row r="10429" spans="1:13" x14ac:dyDescent="0.35">
      <c r="A10429" t="s">
        <v>27</v>
      </c>
      <c r="B10429" t="s">
        <v>1126</v>
      </c>
      <c r="C10429">
        <v>78</v>
      </c>
      <c r="D10429" t="s">
        <v>1014</v>
      </c>
      <c r="E10429" t="s">
        <v>140</v>
      </c>
      <c r="F10429" t="s">
        <v>775</v>
      </c>
      <c r="G10429" t="s">
        <v>458</v>
      </c>
      <c r="H10429" t="s">
        <v>108</v>
      </c>
      <c r="I10429" t="s">
        <v>1011</v>
      </c>
      <c r="J10429" t="s">
        <v>1017</v>
      </c>
      <c r="K10429" t="s">
        <v>140</v>
      </c>
      <c r="L10429" t="s">
        <v>140</v>
      </c>
      <c r="M10429" t="s">
        <v>140</v>
      </c>
    </row>
    <row r="10430" spans="1:13" x14ac:dyDescent="0.35">
      <c r="A10430" t="s">
        <v>27</v>
      </c>
      <c r="B10430" t="s">
        <v>1127</v>
      </c>
      <c r="C10430">
        <v>114</v>
      </c>
      <c r="D10430" t="s">
        <v>140</v>
      </c>
      <c r="E10430" t="s">
        <v>1016</v>
      </c>
      <c r="F10430" t="s">
        <v>1023</v>
      </c>
      <c r="G10430" t="s">
        <v>1054</v>
      </c>
      <c r="H10430" t="s">
        <v>94</v>
      </c>
      <c r="I10430" t="s">
        <v>1051</v>
      </c>
      <c r="J10430" t="s">
        <v>1064</v>
      </c>
      <c r="K10430" t="s">
        <v>140</v>
      </c>
      <c r="L10430" t="s">
        <v>140</v>
      </c>
      <c r="M10430" t="s">
        <v>140</v>
      </c>
    </row>
    <row r="10431" spans="1:13" x14ac:dyDescent="0.35">
      <c r="A10431" t="s">
        <v>27</v>
      </c>
      <c r="B10431" t="s">
        <v>339</v>
      </c>
      <c r="C10431">
        <v>12</v>
      </c>
      <c r="D10431" t="s">
        <v>140</v>
      </c>
      <c r="E10431" t="s">
        <v>140</v>
      </c>
      <c r="F10431" t="s">
        <v>140</v>
      </c>
      <c r="G10431" t="s">
        <v>140</v>
      </c>
      <c r="H10431" t="s">
        <v>923</v>
      </c>
      <c r="I10431" t="s">
        <v>1064</v>
      </c>
      <c r="J10431" t="s">
        <v>95</v>
      </c>
      <c r="K10431" t="s">
        <v>140</v>
      </c>
      <c r="L10431" t="s">
        <v>140</v>
      </c>
      <c r="M10431" t="s">
        <v>140</v>
      </c>
    </row>
    <row r="10432" spans="1:13" x14ac:dyDescent="0.35">
      <c r="A10432" t="s">
        <v>28</v>
      </c>
      <c r="B10432" t="s">
        <v>1126</v>
      </c>
      <c r="C10432">
        <v>72</v>
      </c>
      <c r="D10432" t="s">
        <v>140</v>
      </c>
      <c r="E10432" t="s">
        <v>775</v>
      </c>
      <c r="F10432" t="s">
        <v>733</v>
      </c>
      <c r="G10432" t="s">
        <v>1060</v>
      </c>
      <c r="H10432" t="s">
        <v>56</v>
      </c>
      <c r="I10432" t="s">
        <v>664</v>
      </c>
      <c r="J10432" t="s">
        <v>991</v>
      </c>
      <c r="K10432" t="s">
        <v>140</v>
      </c>
      <c r="L10432" t="s">
        <v>140</v>
      </c>
      <c r="M10432" t="s">
        <v>775</v>
      </c>
    </row>
    <row r="10433" spans="1:13" x14ac:dyDescent="0.35">
      <c r="A10433" t="s">
        <v>28</v>
      </c>
      <c r="B10433" t="s">
        <v>1127</v>
      </c>
      <c r="C10433">
        <v>125</v>
      </c>
      <c r="D10433" t="s">
        <v>1019</v>
      </c>
      <c r="E10433" t="s">
        <v>775</v>
      </c>
      <c r="F10433" t="s">
        <v>1018</v>
      </c>
      <c r="G10433" t="s">
        <v>1048</v>
      </c>
      <c r="H10433" t="s">
        <v>946</v>
      </c>
      <c r="I10433" t="s">
        <v>919</v>
      </c>
      <c r="J10433" t="s">
        <v>187</v>
      </c>
      <c r="K10433" t="s">
        <v>1019</v>
      </c>
      <c r="L10433" t="s">
        <v>140</v>
      </c>
      <c r="M10433" t="s">
        <v>140</v>
      </c>
    </row>
    <row r="10434" spans="1:13" x14ac:dyDescent="0.35">
      <c r="A10434" t="s">
        <v>28</v>
      </c>
      <c r="B10434" t="s">
        <v>339</v>
      </c>
      <c r="C10434">
        <v>9</v>
      </c>
      <c r="D10434" t="s">
        <v>140</v>
      </c>
      <c r="E10434" t="s">
        <v>140</v>
      </c>
      <c r="F10434" t="s">
        <v>87</v>
      </c>
      <c r="G10434" t="s">
        <v>140</v>
      </c>
      <c r="H10434" t="s">
        <v>770</v>
      </c>
      <c r="I10434" t="s">
        <v>140</v>
      </c>
      <c r="J10434" t="s">
        <v>495</v>
      </c>
      <c r="K10434" t="s">
        <v>140</v>
      </c>
      <c r="L10434" t="s">
        <v>140</v>
      </c>
      <c r="M10434" t="s">
        <v>140</v>
      </c>
    </row>
    <row r="10435" spans="1:13" x14ac:dyDescent="0.35">
      <c r="A10435" t="s">
        <v>29</v>
      </c>
      <c r="B10435" t="s">
        <v>1126</v>
      </c>
      <c r="C10435">
        <v>96</v>
      </c>
      <c r="D10435" t="s">
        <v>140</v>
      </c>
      <c r="E10435" t="s">
        <v>140</v>
      </c>
      <c r="F10435" t="s">
        <v>1020</v>
      </c>
      <c r="G10435" t="s">
        <v>949</v>
      </c>
      <c r="H10435" t="s">
        <v>442</v>
      </c>
      <c r="I10435" t="s">
        <v>1018</v>
      </c>
      <c r="J10435" t="s">
        <v>1044</v>
      </c>
      <c r="K10435" t="s">
        <v>140</v>
      </c>
      <c r="L10435" t="s">
        <v>140</v>
      </c>
      <c r="M10435" t="s">
        <v>140</v>
      </c>
    </row>
    <row r="10436" spans="1:13" x14ac:dyDescent="0.35">
      <c r="A10436" t="s">
        <v>29</v>
      </c>
      <c r="B10436" t="s">
        <v>1127</v>
      </c>
      <c r="C10436">
        <v>98</v>
      </c>
      <c r="D10436" t="s">
        <v>1011</v>
      </c>
      <c r="E10436" t="s">
        <v>1051</v>
      </c>
      <c r="F10436" t="s">
        <v>1066</v>
      </c>
      <c r="G10436" t="s">
        <v>1046</v>
      </c>
      <c r="H10436" t="s">
        <v>669</v>
      </c>
      <c r="I10436" t="s">
        <v>1066</v>
      </c>
      <c r="J10436" t="s">
        <v>1047</v>
      </c>
      <c r="K10436" t="s">
        <v>140</v>
      </c>
      <c r="L10436" t="s">
        <v>140</v>
      </c>
      <c r="M10436" t="s">
        <v>140</v>
      </c>
    </row>
    <row r="10437" spans="1:13" x14ac:dyDescent="0.35">
      <c r="A10437" t="s">
        <v>29</v>
      </c>
      <c r="B10437" t="s">
        <v>339</v>
      </c>
      <c r="C10437">
        <v>10</v>
      </c>
      <c r="D10437" t="s">
        <v>140</v>
      </c>
      <c r="E10437" t="s">
        <v>140</v>
      </c>
      <c r="F10437" t="s">
        <v>65</v>
      </c>
      <c r="G10437" t="s">
        <v>140</v>
      </c>
      <c r="H10437" t="s">
        <v>64</v>
      </c>
      <c r="I10437" t="s">
        <v>140</v>
      </c>
      <c r="J10437" t="s">
        <v>140</v>
      </c>
      <c r="K10437" t="s">
        <v>140</v>
      </c>
      <c r="L10437" t="s">
        <v>140</v>
      </c>
      <c r="M10437" t="s">
        <v>140</v>
      </c>
    </row>
    <row r="10438" spans="1:13" x14ac:dyDescent="0.35">
      <c r="A10438" t="s">
        <v>30</v>
      </c>
      <c r="B10438" t="s">
        <v>1126</v>
      </c>
      <c r="C10438">
        <v>76</v>
      </c>
      <c r="D10438" t="s">
        <v>1012</v>
      </c>
      <c r="E10438" t="s">
        <v>140</v>
      </c>
      <c r="F10438" t="s">
        <v>1047</v>
      </c>
      <c r="G10438" t="s">
        <v>939</v>
      </c>
      <c r="H10438" t="s">
        <v>118</v>
      </c>
      <c r="I10438" t="s">
        <v>1021</v>
      </c>
      <c r="J10438" t="s">
        <v>1020</v>
      </c>
      <c r="K10438" t="s">
        <v>140</v>
      </c>
      <c r="L10438" t="s">
        <v>140</v>
      </c>
      <c r="M10438" t="s">
        <v>140</v>
      </c>
    </row>
    <row r="10439" spans="1:13" x14ac:dyDescent="0.35">
      <c r="A10439" t="s">
        <v>30</v>
      </c>
      <c r="B10439" t="s">
        <v>1127</v>
      </c>
      <c r="C10439">
        <v>120</v>
      </c>
      <c r="D10439" t="s">
        <v>140</v>
      </c>
      <c r="E10439" t="s">
        <v>1009</v>
      </c>
      <c r="F10439" t="s">
        <v>950</v>
      </c>
      <c r="G10439" t="s">
        <v>775</v>
      </c>
      <c r="H10439" t="s">
        <v>941</v>
      </c>
      <c r="I10439" t="s">
        <v>1050</v>
      </c>
      <c r="J10439" t="s">
        <v>733</v>
      </c>
      <c r="K10439" t="s">
        <v>140</v>
      </c>
      <c r="L10439" t="s">
        <v>140</v>
      </c>
      <c r="M10439" t="s">
        <v>1009</v>
      </c>
    </row>
    <row r="10440" spans="1:13" x14ac:dyDescent="0.35">
      <c r="A10440" t="s">
        <v>30</v>
      </c>
      <c r="B10440" t="s">
        <v>339</v>
      </c>
      <c r="C10440">
        <v>6</v>
      </c>
      <c r="D10440" t="s">
        <v>140</v>
      </c>
      <c r="E10440" t="s">
        <v>140</v>
      </c>
      <c r="F10440" t="s">
        <v>140</v>
      </c>
      <c r="G10440" t="s">
        <v>140</v>
      </c>
      <c r="H10440" t="s">
        <v>102</v>
      </c>
      <c r="I10440" t="s">
        <v>140</v>
      </c>
      <c r="J10440" t="s">
        <v>101</v>
      </c>
      <c r="K10440" t="s">
        <v>140</v>
      </c>
      <c r="L10440" t="s">
        <v>140</v>
      </c>
      <c r="M10440" t="s">
        <v>140</v>
      </c>
    </row>
    <row r="10441" spans="1:13" x14ac:dyDescent="0.35">
      <c r="A10441" t="s">
        <v>31</v>
      </c>
      <c r="B10441" t="s">
        <v>1126</v>
      </c>
      <c r="C10441">
        <v>100</v>
      </c>
      <c r="D10441" t="s">
        <v>140</v>
      </c>
      <c r="E10441" t="s">
        <v>140</v>
      </c>
      <c r="F10441" t="s">
        <v>1045</v>
      </c>
      <c r="G10441" t="s">
        <v>1048</v>
      </c>
      <c r="H10441" t="s">
        <v>539</v>
      </c>
      <c r="I10441" t="s">
        <v>1011</v>
      </c>
      <c r="J10441" t="s">
        <v>147</v>
      </c>
      <c r="K10441" t="s">
        <v>140</v>
      </c>
      <c r="L10441" t="s">
        <v>140</v>
      </c>
      <c r="M10441" t="s">
        <v>140</v>
      </c>
    </row>
    <row r="10442" spans="1:13" x14ac:dyDescent="0.35">
      <c r="A10442" t="s">
        <v>31</v>
      </c>
      <c r="B10442" t="s">
        <v>1127</v>
      </c>
      <c r="C10442">
        <v>100</v>
      </c>
      <c r="D10442" t="s">
        <v>140</v>
      </c>
      <c r="E10442" t="s">
        <v>1020</v>
      </c>
      <c r="F10442" t="s">
        <v>1057</v>
      </c>
      <c r="G10442" t="s">
        <v>1051</v>
      </c>
      <c r="H10442" t="s">
        <v>72</v>
      </c>
      <c r="I10442" t="s">
        <v>1011</v>
      </c>
      <c r="J10442" t="s">
        <v>614</v>
      </c>
      <c r="K10442" t="s">
        <v>140</v>
      </c>
      <c r="L10442" t="s">
        <v>140</v>
      </c>
      <c r="M10442" t="s">
        <v>140</v>
      </c>
    </row>
    <row r="10443" spans="1:13" x14ac:dyDescent="0.35">
      <c r="A10443" t="s">
        <v>31</v>
      </c>
      <c r="B10443" t="s">
        <v>339</v>
      </c>
      <c r="C10443">
        <v>6</v>
      </c>
      <c r="D10443" t="s">
        <v>140</v>
      </c>
      <c r="E10443" t="s">
        <v>140</v>
      </c>
      <c r="F10443" t="s">
        <v>915</v>
      </c>
      <c r="G10443" t="s">
        <v>140</v>
      </c>
      <c r="H10443" t="s">
        <v>1101</v>
      </c>
      <c r="I10443" t="s">
        <v>140</v>
      </c>
      <c r="J10443" t="s">
        <v>140</v>
      </c>
      <c r="K10443" t="s">
        <v>140</v>
      </c>
      <c r="L10443" t="s">
        <v>140</v>
      </c>
      <c r="M10443" t="s">
        <v>140</v>
      </c>
    </row>
    <row r="10444" spans="1:13" x14ac:dyDescent="0.35">
      <c r="A10444" t="s">
        <v>32</v>
      </c>
      <c r="B10444" t="s">
        <v>1126</v>
      </c>
      <c r="C10444">
        <v>2082</v>
      </c>
      <c r="D10444" t="s">
        <v>1063</v>
      </c>
      <c r="E10444" t="s">
        <v>1011</v>
      </c>
      <c r="F10444" t="s">
        <v>1073</v>
      </c>
      <c r="G10444" t="s">
        <v>1018</v>
      </c>
      <c r="H10444" t="s">
        <v>828</v>
      </c>
      <c r="I10444" t="s">
        <v>1056</v>
      </c>
      <c r="J10444" t="s">
        <v>129</v>
      </c>
      <c r="K10444" t="s">
        <v>1022</v>
      </c>
      <c r="L10444" t="s">
        <v>1008</v>
      </c>
      <c r="M10444" t="s">
        <v>1022</v>
      </c>
    </row>
    <row r="10445" spans="1:13" x14ac:dyDescent="0.35">
      <c r="A10445" t="s">
        <v>32</v>
      </c>
      <c r="B10445" t="s">
        <v>1127</v>
      </c>
      <c r="C10445">
        <v>2640</v>
      </c>
      <c r="D10445" t="s">
        <v>1012</v>
      </c>
      <c r="E10445" t="s">
        <v>1013</v>
      </c>
      <c r="F10445" t="s">
        <v>940</v>
      </c>
      <c r="G10445" t="s">
        <v>1055</v>
      </c>
      <c r="H10445" t="s">
        <v>570</v>
      </c>
      <c r="I10445" t="s">
        <v>317</v>
      </c>
      <c r="J10445" t="s">
        <v>785</v>
      </c>
      <c r="K10445" t="s">
        <v>1022</v>
      </c>
      <c r="L10445" t="s">
        <v>1008</v>
      </c>
      <c r="M10445" t="s">
        <v>1022</v>
      </c>
    </row>
    <row r="10446" spans="1:13" x14ac:dyDescent="0.35">
      <c r="A10446" t="s">
        <v>32</v>
      </c>
      <c r="B10446" t="s">
        <v>339</v>
      </c>
      <c r="C10446">
        <v>202</v>
      </c>
      <c r="D10446" t="s">
        <v>140</v>
      </c>
      <c r="E10446" t="s">
        <v>775</v>
      </c>
      <c r="F10446" t="s">
        <v>527</v>
      </c>
      <c r="G10446" t="s">
        <v>1008</v>
      </c>
      <c r="H10446" t="s">
        <v>658</v>
      </c>
      <c r="I10446" t="s">
        <v>988</v>
      </c>
      <c r="J10446" t="s">
        <v>91</v>
      </c>
      <c r="K10446" t="s">
        <v>140</v>
      </c>
      <c r="L10446" t="s">
        <v>140</v>
      </c>
      <c r="M10446" t="s">
        <v>140</v>
      </c>
    </row>
    <row r="10448" spans="1:13" x14ac:dyDescent="0.35">
      <c r="A10448" t="s">
        <v>1444</v>
      </c>
    </row>
    <row r="10449" spans="1:13" x14ac:dyDescent="0.35">
      <c r="A10449" t="s">
        <v>2</v>
      </c>
      <c r="B10449" t="s">
        <v>1141</v>
      </c>
      <c r="C10449" t="s">
        <v>3</v>
      </c>
      <c r="D10449" t="s">
        <v>1435</v>
      </c>
      <c r="E10449" t="s">
        <v>1436</v>
      </c>
      <c r="F10449" t="s">
        <v>1437</v>
      </c>
      <c r="G10449" t="s">
        <v>1032</v>
      </c>
      <c r="H10449" t="s">
        <v>1438</v>
      </c>
      <c r="I10449" t="s">
        <v>1439</v>
      </c>
      <c r="J10449" t="s">
        <v>1440</v>
      </c>
      <c r="K10449" t="s">
        <v>136</v>
      </c>
      <c r="L10449" t="s">
        <v>1441</v>
      </c>
      <c r="M10449" t="s">
        <v>1442</v>
      </c>
    </row>
    <row r="10450" spans="1:13" x14ac:dyDescent="0.35">
      <c r="A10450" t="s">
        <v>8</v>
      </c>
      <c r="B10450" t="s">
        <v>1129</v>
      </c>
      <c r="C10450">
        <v>44</v>
      </c>
      <c r="D10450" t="s">
        <v>140</v>
      </c>
      <c r="E10450" t="s">
        <v>769</v>
      </c>
      <c r="F10450" t="s">
        <v>755</v>
      </c>
      <c r="G10450" t="s">
        <v>1004</v>
      </c>
      <c r="H10450" t="s">
        <v>95</v>
      </c>
      <c r="I10450" t="s">
        <v>1069</v>
      </c>
      <c r="J10450" t="s">
        <v>314</v>
      </c>
      <c r="K10450" t="s">
        <v>140</v>
      </c>
      <c r="L10450" t="s">
        <v>140</v>
      </c>
      <c r="M10450" t="s">
        <v>775</v>
      </c>
    </row>
    <row r="10451" spans="1:13" x14ac:dyDescent="0.35">
      <c r="A10451" t="s">
        <v>8</v>
      </c>
      <c r="B10451" t="s">
        <v>1130</v>
      </c>
      <c r="C10451">
        <v>116</v>
      </c>
      <c r="D10451" t="s">
        <v>140</v>
      </c>
      <c r="E10451" t="s">
        <v>1017</v>
      </c>
      <c r="F10451" t="s">
        <v>1004</v>
      </c>
      <c r="G10451" t="s">
        <v>950</v>
      </c>
      <c r="H10451" t="s">
        <v>776</v>
      </c>
      <c r="I10451" t="s">
        <v>1052</v>
      </c>
      <c r="J10451" t="s">
        <v>1007</v>
      </c>
      <c r="K10451" t="s">
        <v>140</v>
      </c>
      <c r="L10451" t="s">
        <v>140</v>
      </c>
      <c r="M10451" t="s">
        <v>140</v>
      </c>
    </row>
    <row r="10452" spans="1:13" x14ac:dyDescent="0.35">
      <c r="A10452" t="s">
        <v>8</v>
      </c>
      <c r="B10452" t="s">
        <v>1131</v>
      </c>
      <c r="C10452">
        <v>44</v>
      </c>
      <c r="D10452" t="s">
        <v>140</v>
      </c>
      <c r="E10452" t="s">
        <v>140</v>
      </c>
      <c r="F10452" t="s">
        <v>1043</v>
      </c>
      <c r="G10452" t="s">
        <v>1012</v>
      </c>
      <c r="H10452" t="s">
        <v>872</v>
      </c>
      <c r="I10452" t="s">
        <v>1003</v>
      </c>
      <c r="J10452" t="s">
        <v>317</v>
      </c>
      <c r="K10452" t="s">
        <v>140</v>
      </c>
      <c r="L10452" t="s">
        <v>140</v>
      </c>
      <c r="M10452" t="s">
        <v>140</v>
      </c>
    </row>
    <row r="10453" spans="1:13" x14ac:dyDescent="0.35">
      <c r="A10453" t="s">
        <v>9</v>
      </c>
      <c r="B10453" t="s">
        <v>1129</v>
      </c>
      <c r="C10453">
        <v>18</v>
      </c>
      <c r="D10453" t="s">
        <v>1064</v>
      </c>
      <c r="E10453" t="s">
        <v>317</v>
      </c>
      <c r="F10453" t="s">
        <v>548</v>
      </c>
      <c r="G10453" t="s">
        <v>1052</v>
      </c>
      <c r="H10453" t="s">
        <v>101</v>
      </c>
      <c r="I10453" t="s">
        <v>668</v>
      </c>
      <c r="J10453" t="s">
        <v>743</v>
      </c>
      <c r="K10453" t="s">
        <v>140</v>
      </c>
      <c r="L10453" t="s">
        <v>140</v>
      </c>
      <c r="M10453" t="s">
        <v>140</v>
      </c>
    </row>
    <row r="10454" spans="1:13" x14ac:dyDescent="0.35">
      <c r="A10454" t="s">
        <v>9</v>
      </c>
      <c r="B10454" t="s">
        <v>1130</v>
      </c>
      <c r="C10454">
        <v>163</v>
      </c>
      <c r="D10454" t="s">
        <v>1019</v>
      </c>
      <c r="E10454" t="s">
        <v>140</v>
      </c>
      <c r="F10454" t="s">
        <v>1012</v>
      </c>
      <c r="G10454" t="s">
        <v>1012</v>
      </c>
      <c r="H10454" t="s">
        <v>1115</v>
      </c>
      <c r="I10454" t="s">
        <v>1016</v>
      </c>
      <c r="J10454" t="s">
        <v>1046</v>
      </c>
      <c r="K10454" t="s">
        <v>140</v>
      </c>
      <c r="L10454" t="s">
        <v>140</v>
      </c>
      <c r="M10454" t="s">
        <v>140</v>
      </c>
    </row>
    <row r="10455" spans="1:13" x14ac:dyDescent="0.35">
      <c r="A10455" t="s">
        <v>9</v>
      </c>
      <c r="B10455" t="s">
        <v>1131</v>
      </c>
      <c r="C10455">
        <v>20</v>
      </c>
      <c r="D10455" t="s">
        <v>140</v>
      </c>
      <c r="E10455" t="s">
        <v>140</v>
      </c>
      <c r="F10455" t="s">
        <v>140</v>
      </c>
      <c r="G10455" t="s">
        <v>1045</v>
      </c>
      <c r="H10455" t="s">
        <v>745</v>
      </c>
      <c r="I10455" t="s">
        <v>140</v>
      </c>
      <c r="J10455" t="s">
        <v>113</v>
      </c>
      <c r="K10455" t="s">
        <v>140</v>
      </c>
      <c r="L10455" t="s">
        <v>140</v>
      </c>
      <c r="M10455" t="s">
        <v>140</v>
      </c>
    </row>
    <row r="10456" spans="1:13" x14ac:dyDescent="0.35">
      <c r="A10456" t="s">
        <v>10</v>
      </c>
      <c r="B10456" t="s">
        <v>1129</v>
      </c>
      <c r="C10456">
        <v>25</v>
      </c>
      <c r="D10456" t="s">
        <v>991</v>
      </c>
      <c r="E10456" t="s">
        <v>1046</v>
      </c>
      <c r="F10456" t="s">
        <v>733</v>
      </c>
      <c r="G10456" t="s">
        <v>660</v>
      </c>
      <c r="H10456" t="s">
        <v>140</v>
      </c>
      <c r="I10456" t="s">
        <v>614</v>
      </c>
      <c r="J10456" t="s">
        <v>160</v>
      </c>
      <c r="K10456" t="s">
        <v>140</v>
      </c>
      <c r="L10456" t="s">
        <v>140</v>
      </c>
      <c r="M10456" t="s">
        <v>1046</v>
      </c>
    </row>
    <row r="10457" spans="1:13" x14ac:dyDescent="0.35">
      <c r="A10457" t="s">
        <v>10</v>
      </c>
      <c r="B10457" t="s">
        <v>1130</v>
      </c>
      <c r="C10457">
        <v>169</v>
      </c>
      <c r="D10457" t="s">
        <v>140</v>
      </c>
      <c r="E10457" t="s">
        <v>140</v>
      </c>
      <c r="F10457" t="s">
        <v>1020</v>
      </c>
      <c r="G10457" t="s">
        <v>1019</v>
      </c>
      <c r="H10457" t="s">
        <v>1121</v>
      </c>
      <c r="I10457" t="s">
        <v>954</v>
      </c>
      <c r="J10457" t="s">
        <v>1054</v>
      </c>
      <c r="K10457" t="s">
        <v>140</v>
      </c>
      <c r="L10457" t="s">
        <v>140</v>
      </c>
      <c r="M10457" t="s">
        <v>140</v>
      </c>
    </row>
    <row r="10458" spans="1:13" x14ac:dyDescent="0.35">
      <c r="A10458" t="s">
        <v>10</v>
      </c>
      <c r="B10458" t="s">
        <v>1131</v>
      </c>
      <c r="C10458">
        <v>14</v>
      </c>
      <c r="D10458" t="s">
        <v>140</v>
      </c>
      <c r="E10458" t="s">
        <v>999</v>
      </c>
      <c r="F10458" t="s">
        <v>869</v>
      </c>
      <c r="G10458" t="s">
        <v>140</v>
      </c>
      <c r="H10458" t="s">
        <v>705</v>
      </c>
      <c r="I10458" t="s">
        <v>706</v>
      </c>
      <c r="J10458" t="s">
        <v>123</v>
      </c>
      <c r="K10458" t="s">
        <v>140</v>
      </c>
      <c r="L10458" t="s">
        <v>140</v>
      </c>
      <c r="M10458" t="s">
        <v>140</v>
      </c>
    </row>
    <row r="10459" spans="1:13" x14ac:dyDescent="0.35">
      <c r="A10459" t="s">
        <v>11</v>
      </c>
      <c r="B10459" t="s">
        <v>1129</v>
      </c>
      <c r="C10459">
        <v>22</v>
      </c>
      <c r="D10459" t="s">
        <v>140</v>
      </c>
      <c r="E10459" t="s">
        <v>140</v>
      </c>
      <c r="F10459" t="s">
        <v>924</v>
      </c>
      <c r="G10459" t="s">
        <v>140</v>
      </c>
      <c r="H10459" t="s">
        <v>775</v>
      </c>
      <c r="I10459" t="s">
        <v>812</v>
      </c>
      <c r="J10459" t="s">
        <v>652</v>
      </c>
      <c r="K10459" t="s">
        <v>140</v>
      </c>
      <c r="L10459" t="s">
        <v>1057</v>
      </c>
      <c r="M10459" t="s">
        <v>140</v>
      </c>
    </row>
    <row r="10460" spans="1:13" x14ac:dyDescent="0.35">
      <c r="A10460" t="s">
        <v>11</v>
      </c>
      <c r="B10460" t="s">
        <v>1130</v>
      </c>
      <c r="C10460">
        <v>160</v>
      </c>
      <c r="D10460" t="s">
        <v>775</v>
      </c>
      <c r="E10460" t="s">
        <v>140</v>
      </c>
      <c r="F10460" t="s">
        <v>954</v>
      </c>
      <c r="G10460" t="s">
        <v>949</v>
      </c>
      <c r="H10460" t="s">
        <v>423</v>
      </c>
      <c r="I10460" t="s">
        <v>345</v>
      </c>
      <c r="J10460" t="s">
        <v>1054</v>
      </c>
      <c r="K10460" t="s">
        <v>140</v>
      </c>
      <c r="L10460" t="s">
        <v>140</v>
      </c>
      <c r="M10460" t="s">
        <v>1012</v>
      </c>
    </row>
    <row r="10461" spans="1:13" x14ac:dyDescent="0.35">
      <c r="A10461" t="s">
        <v>11</v>
      </c>
      <c r="B10461" t="s">
        <v>1131</v>
      </c>
      <c r="C10461">
        <v>24</v>
      </c>
      <c r="D10461" t="s">
        <v>140</v>
      </c>
      <c r="E10461" t="s">
        <v>140</v>
      </c>
      <c r="F10461" t="s">
        <v>140</v>
      </c>
      <c r="G10461" t="s">
        <v>140</v>
      </c>
      <c r="H10461" t="s">
        <v>1122</v>
      </c>
      <c r="I10461" t="s">
        <v>1064</v>
      </c>
      <c r="J10461" t="s">
        <v>971</v>
      </c>
      <c r="K10461" t="s">
        <v>140</v>
      </c>
      <c r="L10461" t="s">
        <v>140</v>
      </c>
      <c r="M10461" t="s">
        <v>140</v>
      </c>
    </row>
    <row r="10462" spans="1:13" x14ac:dyDescent="0.35">
      <c r="A10462" t="s">
        <v>12</v>
      </c>
      <c r="B10462" t="s">
        <v>1129</v>
      </c>
      <c r="C10462">
        <v>77</v>
      </c>
      <c r="D10462" t="s">
        <v>1016</v>
      </c>
      <c r="E10462" t="s">
        <v>950</v>
      </c>
      <c r="F10462" t="s">
        <v>1095</v>
      </c>
      <c r="G10462" t="s">
        <v>954</v>
      </c>
      <c r="H10462" t="s">
        <v>394</v>
      </c>
      <c r="I10462" t="s">
        <v>792</v>
      </c>
      <c r="J10462" t="s">
        <v>434</v>
      </c>
      <c r="K10462" t="s">
        <v>140</v>
      </c>
      <c r="L10462" t="s">
        <v>140</v>
      </c>
      <c r="M10462" t="s">
        <v>140</v>
      </c>
    </row>
    <row r="10463" spans="1:13" x14ac:dyDescent="0.35">
      <c r="A10463" t="s">
        <v>12</v>
      </c>
      <c r="B10463" t="s">
        <v>1130</v>
      </c>
      <c r="C10463">
        <v>87</v>
      </c>
      <c r="D10463" t="s">
        <v>1017</v>
      </c>
      <c r="E10463" t="s">
        <v>140</v>
      </c>
      <c r="F10463" t="s">
        <v>140</v>
      </c>
      <c r="G10463" t="s">
        <v>1043</v>
      </c>
      <c r="H10463" t="s">
        <v>776</v>
      </c>
      <c r="I10463" t="s">
        <v>733</v>
      </c>
      <c r="J10463" t="s">
        <v>501</v>
      </c>
      <c r="K10463" t="s">
        <v>140</v>
      </c>
      <c r="L10463" t="s">
        <v>140</v>
      </c>
      <c r="M10463" t="s">
        <v>1008</v>
      </c>
    </row>
    <row r="10464" spans="1:13" x14ac:dyDescent="0.35">
      <c r="A10464" t="s">
        <v>12</v>
      </c>
      <c r="B10464" t="s">
        <v>1131</v>
      </c>
      <c r="C10464">
        <v>45</v>
      </c>
      <c r="D10464" t="s">
        <v>1073</v>
      </c>
      <c r="E10464" t="s">
        <v>140</v>
      </c>
      <c r="F10464" t="s">
        <v>988</v>
      </c>
      <c r="G10464" t="s">
        <v>140</v>
      </c>
      <c r="H10464" t="s">
        <v>625</v>
      </c>
      <c r="I10464" t="s">
        <v>937</v>
      </c>
      <c r="J10464" t="s">
        <v>571</v>
      </c>
      <c r="K10464" t="s">
        <v>140</v>
      </c>
      <c r="L10464" t="s">
        <v>140</v>
      </c>
      <c r="M10464" t="s">
        <v>140</v>
      </c>
    </row>
    <row r="10465" spans="1:13" x14ac:dyDescent="0.35">
      <c r="A10465" t="s">
        <v>13</v>
      </c>
      <c r="B10465" t="s">
        <v>1129</v>
      </c>
      <c r="C10465">
        <v>31</v>
      </c>
      <c r="D10465" t="s">
        <v>140</v>
      </c>
      <c r="E10465" t="s">
        <v>140</v>
      </c>
      <c r="F10465" t="s">
        <v>103</v>
      </c>
      <c r="G10465" t="s">
        <v>942</v>
      </c>
      <c r="H10465" t="s">
        <v>968</v>
      </c>
      <c r="I10465" t="s">
        <v>1065</v>
      </c>
      <c r="J10465" t="s">
        <v>683</v>
      </c>
      <c r="K10465" t="s">
        <v>140</v>
      </c>
      <c r="L10465" t="s">
        <v>140</v>
      </c>
      <c r="M10465" t="s">
        <v>140</v>
      </c>
    </row>
    <row r="10466" spans="1:13" x14ac:dyDescent="0.35">
      <c r="A10466" t="s">
        <v>13</v>
      </c>
      <c r="B10466" t="s">
        <v>1130</v>
      </c>
      <c r="C10466">
        <v>99</v>
      </c>
      <c r="D10466" t="s">
        <v>1011</v>
      </c>
      <c r="E10466" t="s">
        <v>140</v>
      </c>
      <c r="F10466" t="s">
        <v>660</v>
      </c>
      <c r="G10466" t="s">
        <v>1067</v>
      </c>
      <c r="H10466" t="s">
        <v>876</v>
      </c>
      <c r="I10466" t="s">
        <v>1073</v>
      </c>
      <c r="J10466" t="s">
        <v>1014</v>
      </c>
      <c r="K10466" t="s">
        <v>140</v>
      </c>
      <c r="L10466" t="s">
        <v>140</v>
      </c>
      <c r="M10466" t="s">
        <v>140</v>
      </c>
    </row>
    <row r="10467" spans="1:13" x14ac:dyDescent="0.35">
      <c r="A10467" t="s">
        <v>13</v>
      </c>
      <c r="B10467" t="s">
        <v>1131</v>
      </c>
      <c r="C10467">
        <v>76</v>
      </c>
      <c r="D10467" t="s">
        <v>140</v>
      </c>
      <c r="E10467" t="s">
        <v>1012</v>
      </c>
      <c r="F10467" t="s">
        <v>940</v>
      </c>
      <c r="G10467" t="s">
        <v>1073</v>
      </c>
      <c r="H10467" t="s">
        <v>112</v>
      </c>
      <c r="I10467" t="s">
        <v>140</v>
      </c>
      <c r="J10467" t="s">
        <v>1045</v>
      </c>
      <c r="K10467" t="s">
        <v>140</v>
      </c>
      <c r="L10467" t="s">
        <v>140</v>
      </c>
      <c r="M10467" t="s">
        <v>140</v>
      </c>
    </row>
    <row r="10468" spans="1:13" x14ac:dyDescent="0.35">
      <c r="A10468" t="s">
        <v>14</v>
      </c>
      <c r="B10468" t="s">
        <v>1129</v>
      </c>
      <c r="C10468">
        <v>49</v>
      </c>
      <c r="D10468" t="s">
        <v>140</v>
      </c>
      <c r="E10468" t="s">
        <v>1043</v>
      </c>
      <c r="F10468" t="s">
        <v>1011</v>
      </c>
      <c r="G10468" t="s">
        <v>1061</v>
      </c>
      <c r="H10468" t="s">
        <v>574</v>
      </c>
      <c r="I10468" t="s">
        <v>433</v>
      </c>
      <c r="J10468" t="s">
        <v>580</v>
      </c>
      <c r="K10468" t="s">
        <v>140</v>
      </c>
      <c r="L10468" t="s">
        <v>869</v>
      </c>
      <c r="M10468" t="s">
        <v>140</v>
      </c>
    </row>
    <row r="10469" spans="1:13" x14ac:dyDescent="0.35">
      <c r="A10469" t="s">
        <v>14</v>
      </c>
      <c r="B10469" t="s">
        <v>1130</v>
      </c>
      <c r="C10469">
        <v>120</v>
      </c>
      <c r="D10469" t="s">
        <v>1016</v>
      </c>
      <c r="E10469" t="s">
        <v>1016</v>
      </c>
      <c r="F10469" t="s">
        <v>140</v>
      </c>
      <c r="G10469" t="s">
        <v>1014</v>
      </c>
      <c r="H10469" t="s">
        <v>912</v>
      </c>
      <c r="I10469" t="s">
        <v>664</v>
      </c>
      <c r="J10469" t="s">
        <v>662</v>
      </c>
      <c r="K10469" t="s">
        <v>140</v>
      </c>
      <c r="L10469" t="s">
        <v>140</v>
      </c>
      <c r="M10469" t="s">
        <v>140</v>
      </c>
    </row>
    <row r="10470" spans="1:13" x14ac:dyDescent="0.35">
      <c r="A10470" t="s">
        <v>14</v>
      </c>
      <c r="B10470" t="s">
        <v>1131</v>
      </c>
      <c r="C10470">
        <v>33</v>
      </c>
      <c r="D10470" t="s">
        <v>140</v>
      </c>
      <c r="E10470" t="s">
        <v>140</v>
      </c>
      <c r="F10470" t="s">
        <v>838</v>
      </c>
      <c r="G10470" t="s">
        <v>1052</v>
      </c>
      <c r="H10470" t="s">
        <v>1084</v>
      </c>
      <c r="I10470" t="s">
        <v>95</v>
      </c>
      <c r="J10470" t="s">
        <v>140</v>
      </c>
      <c r="K10470" t="s">
        <v>140</v>
      </c>
      <c r="L10470" t="s">
        <v>140</v>
      </c>
      <c r="M10470" t="s">
        <v>140</v>
      </c>
    </row>
    <row r="10471" spans="1:13" x14ac:dyDescent="0.35">
      <c r="A10471" t="s">
        <v>15</v>
      </c>
      <c r="B10471" t="s">
        <v>1129</v>
      </c>
      <c r="C10471">
        <v>44</v>
      </c>
      <c r="D10471" t="s">
        <v>1046</v>
      </c>
      <c r="E10471" t="s">
        <v>1056</v>
      </c>
      <c r="F10471" t="s">
        <v>950</v>
      </c>
      <c r="G10471" t="s">
        <v>949</v>
      </c>
      <c r="H10471" t="s">
        <v>660</v>
      </c>
      <c r="I10471" t="s">
        <v>152</v>
      </c>
      <c r="J10471" t="s">
        <v>402</v>
      </c>
      <c r="K10471" t="s">
        <v>140</v>
      </c>
      <c r="L10471" t="s">
        <v>140</v>
      </c>
      <c r="M10471" t="s">
        <v>140</v>
      </c>
    </row>
    <row r="10472" spans="1:13" x14ac:dyDescent="0.35">
      <c r="A10472" t="s">
        <v>15</v>
      </c>
      <c r="B10472" t="s">
        <v>1130</v>
      </c>
      <c r="C10472">
        <v>129</v>
      </c>
      <c r="D10472" t="s">
        <v>140</v>
      </c>
      <c r="E10472" t="s">
        <v>140</v>
      </c>
      <c r="F10472" t="s">
        <v>1058</v>
      </c>
      <c r="G10472" t="s">
        <v>1060</v>
      </c>
      <c r="H10472" t="s">
        <v>1099</v>
      </c>
      <c r="I10472" t="s">
        <v>971</v>
      </c>
      <c r="J10472" t="s">
        <v>1068</v>
      </c>
      <c r="K10472" t="s">
        <v>140</v>
      </c>
      <c r="L10472" t="s">
        <v>140</v>
      </c>
      <c r="M10472" t="s">
        <v>140</v>
      </c>
    </row>
    <row r="10473" spans="1:13" x14ac:dyDescent="0.35">
      <c r="A10473" t="s">
        <v>15</v>
      </c>
      <c r="B10473" t="s">
        <v>1131</v>
      </c>
      <c r="C10473">
        <v>32</v>
      </c>
      <c r="D10473" t="s">
        <v>140</v>
      </c>
      <c r="E10473" t="s">
        <v>140</v>
      </c>
      <c r="F10473" t="s">
        <v>140</v>
      </c>
      <c r="G10473" t="s">
        <v>140</v>
      </c>
      <c r="H10473" t="s">
        <v>719</v>
      </c>
      <c r="I10473" t="s">
        <v>664</v>
      </c>
      <c r="J10473" t="s">
        <v>942</v>
      </c>
      <c r="K10473" t="s">
        <v>140</v>
      </c>
      <c r="L10473" t="s">
        <v>140</v>
      </c>
      <c r="M10473" t="s">
        <v>140</v>
      </c>
    </row>
    <row r="10474" spans="1:13" x14ac:dyDescent="0.35">
      <c r="A10474" t="s">
        <v>16</v>
      </c>
      <c r="B10474" t="s">
        <v>1129</v>
      </c>
      <c r="C10474">
        <v>13</v>
      </c>
      <c r="D10474" t="s">
        <v>340</v>
      </c>
      <c r="E10474" t="s">
        <v>838</v>
      </c>
      <c r="F10474" t="s">
        <v>346</v>
      </c>
      <c r="G10474" t="s">
        <v>140</v>
      </c>
      <c r="H10474" t="s">
        <v>996</v>
      </c>
      <c r="I10474" t="s">
        <v>645</v>
      </c>
      <c r="J10474" t="s">
        <v>140</v>
      </c>
      <c r="K10474" t="s">
        <v>140</v>
      </c>
      <c r="L10474" t="s">
        <v>140</v>
      </c>
      <c r="M10474" t="s">
        <v>140</v>
      </c>
    </row>
    <row r="10475" spans="1:13" x14ac:dyDescent="0.35">
      <c r="A10475" t="s">
        <v>16</v>
      </c>
      <c r="B10475" t="s">
        <v>1130</v>
      </c>
      <c r="C10475">
        <v>166</v>
      </c>
      <c r="D10475" t="s">
        <v>140</v>
      </c>
      <c r="E10475" t="s">
        <v>1014</v>
      </c>
      <c r="F10475" t="s">
        <v>1055</v>
      </c>
      <c r="G10475" t="s">
        <v>1063</v>
      </c>
      <c r="H10475" t="s">
        <v>1153</v>
      </c>
      <c r="I10475" t="s">
        <v>1046</v>
      </c>
      <c r="J10475" t="s">
        <v>1058</v>
      </c>
      <c r="K10475" t="s">
        <v>140</v>
      </c>
      <c r="L10475" t="s">
        <v>140</v>
      </c>
      <c r="M10475" t="s">
        <v>1010</v>
      </c>
    </row>
    <row r="10476" spans="1:13" x14ac:dyDescent="0.35">
      <c r="A10476" t="s">
        <v>16</v>
      </c>
      <c r="B10476" t="s">
        <v>1131</v>
      </c>
      <c r="C10476">
        <v>27</v>
      </c>
      <c r="D10476" t="s">
        <v>140</v>
      </c>
      <c r="E10476" t="s">
        <v>140</v>
      </c>
      <c r="F10476" t="s">
        <v>971</v>
      </c>
      <c r="G10476" t="s">
        <v>140</v>
      </c>
      <c r="H10476" t="s">
        <v>500</v>
      </c>
      <c r="I10476" t="s">
        <v>140</v>
      </c>
      <c r="J10476" t="s">
        <v>971</v>
      </c>
      <c r="K10476" t="s">
        <v>140</v>
      </c>
      <c r="L10476" t="s">
        <v>140</v>
      </c>
      <c r="M10476" t="s">
        <v>140</v>
      </c>
    </row>
    <row r="10477" spans="1:13" x14ac:dyDescent="0.35">
      <c r="A10477" t="s">
        <v>17</v>
      </c>
      <c r="B10477" t="s">
        <v>1129</v>
      </c>
      <c r="C10477">
        <v>27</v>
      </c>
      <c r="D10477" t="s">
        <v>716</v>
      </c>
      <c r="E10477" t="s">
        <v>1017</v>
      </c>
      <c r="F10477" t="s">
        <v>903</v>
      </c>
      <c r="G10477" t="s">
        <v>1044</v>
      </c>
      <c r="H10477" t="s">
        <v>1076</v>
      </c>
      <c r="I10477" t="s">
        <v>614</v>
      </c>
      <c r="J10477" t="s">
        <v>508</v>
      </c>
      <c r="K10477" t="s">
        <v>140</v>
      </c>
      <c r="L10477" t="s">
        <v>140</v>
      </c>
      <c r="M10477" t="s">
        <v>140</v>
      </c>
    </row>
    <row r="10478" spans="1:13" x14ac:dyDescent="0.35">
      <c r="A10478" t="s">
        <v>17</v>
      </c>
      <c r="B10478" t="s">
        <v>1130</v>
      </c>
      <c r="C10478">
        <v>162</v>
      </c>
      <c r="D10478" t="s">
        <v>140</v>
      </c>
      <c r="E10478" t="s">
        <v>1014</v>
      </c>
      <c r="F10478" t="s">
        <v>996</v>
      </c>
      <c r="G10478" t="s">
        <v>1004</v>
      </c>
      <c r="H10478" t="s">
        <v>776</v>
      </c>
      <c r="I10478" t="s">
        <v>1020</v>
      </c>
      <c r="J10478" t="s">
        <v>903</v>
      </c>
      <c r="K10478" t="s">
        <v>140</v>
      </c>
      <c r="L10478" t="s">
        <v>140</v>
      </c>
      <c r="M10478" t="s">
        <v>140</v>
      </c>
    </row>
    <row r="10479" spans="1:13" x14ac:dyDescent="0.35">
      <c r="A10479" t="s">
        <v>17</v>
      </c>
      <c r="B10479" t="s">
        <v>1131</v>
      </c>
      <c r="C10479">
        <v>14</v>
      </c>
      <c r="D10479" t="s">
        <v>140</v>
      </c>
      <c r="E10479" t="s">
        <v>140</v>
      </c>
      <c r="F10479" t="s">
        <v>643</v>
      </c>
      <c r="G10479" t="s">
        <v>871</v>
      </c>
      <c r="H10479" t="s">
        <v>153</v>
      </c>
      <c r="I10479" t="s">
        <v>838</v>
      </c>
      <c r="J10479" t="s">
        <v>91</v>
      </c>
      <c r="K10479" t="s">
        <v>140</v>
      </c>
      <c r="L10479" t="s">
        <v>140</v>
      </c>
      <c r="M10479" t="s">
        <v>140</v>
      </c>
    </row>
    <row r="10480" spans="1:13" x14ac:dyDescent="0.35">
      <c r="A10480" t="s">
        <v>18</v>
      </c>
      <c r="B10480" t="s">
        <v>1129</v>
      </c>
      <c r="C10480">
        <v>23</v>
      </c>
      <c r="D10480" t="s">
        <v>140</v>
      </c>
      <c r="E10480" t="s">
        <v>756</v>
      </c>
      <c r="F10480" t="s">
        <v>837</v>
      </c>
      <c r="G10480" t="s">
        <v>140</v>
      </c>
      <c r="H10480" t="s">
        <v>286</v>
      </c>
      <c r="I10480" t="s">
        <v>1018</v>
      </c>
      <c r="J10480" t="s">
        <v>559</v>
      </c>
      <c r="K10480" t="s">
        <v>140</v>
      </c>
      <c r="L10480" t="s">
        <v>140</v>
      </c>
      <c r="M10480" t="s">
        <v>140</v>
      </c>
    </row>
    <row r="10481" spans="1:13" x14ac:dyDescent="0.35">
      <c r="A10481" t="s">
        <v>18</v>
      </c>
      <c r="B10481" t="s">
        <v>1130</v>
      </c>
      <c r="C10481">
        <v>139</v>
      </c>
      <c r="D10481" t="s">
        <v>140</v>
      </c>
      <c r="E10481" t="s">
        <v>1021</v>
      </c>
      <c r="F10481" t="s">
        <v>1050</v>
      </c>
      <c r="G10481" t="s">
        <v>1058</v>
      </c>
      <c r="H10481" t="s">
        <v>642</v>
      </c>
      <c r="I10481" t="s">
        <v>1019</v>
      </c>
      <c r="J10481" t="s">
        <v>1060</v>
      </c>
      <c r="K10481" t="s">
        <v>140</v>
      </c>
      <c r="L10481" t="s">
        <v>140</v>
      </c>
      <c r="M10481" t="s">
        <v>1012</v>
      </c>
    </row>
    <row r="10482" spans="1:13" x14ac:dyDescent="0.35">
      <c r="A10482" t="s">
        <v>18</v>
      </c>
      <c r="B10482" t="s">
        <v>1131</v>
      </c>
      <c r="C10482">
        <v>43</v>
      </c>
      <c r="D10482" t="s">
        <v>140</v>
      </c>
      <c r="E10482" t="s">
        <v>1009</v>
      </c>
      <c r="F10482" t="s">
        <v>140</v>
      </c>
      <c r="G10482" t="s">
        <v>996</v>
      </c>
      <c r="H10482" t="s">
        <v>613</v>
      </c>
      <c r="I10482" t="s">
        <v>345</v>
      </c>
      <c r="J10482" t="s">
        <v>824</v>
      </c>
      <c r="K10482" t="s">
        <v>140</v>
      </c>
      <c r="L10482" t="s">
        <v>140</v>
      </c>
      <c r="M10482" t="s">
        <v>140</v>
      </c>
    </row>
    <row r="10483" spans="1:13" x14ac:dyDescent="0.35">
      <c r="A10483" t="s">
        <v>19</v>
      </c>
      <c r="B10483" t="s">
        <v>1129</v>
      </c>
      <c r="C10483">
        <v>11</v>
      </c>
      <c r="D10483" t="s">
        <v>598</v>
      </c>
      <c r="E10483" t="s">
        <v>140</v>
      </c>
      <c r="F10483" t="s">
        <v>1061</v>
      </c>
      <c r="G10483" t="s">
        <v>1061</v>
      </c>
      <c r="H10483" t="s">
        <v>1061</v>
      </c>
      <c r="I10483" t="s">
        <v>97</v>
      </c>
      <c r="J10483" t="s">
        <v>407</v>
      </c>
      <c r="K10483" t="s">
        <v>140</v>
      </c>
      <c r="L10483" t="s">
        <v>140</v>
      </c>
      <c r="M10483" t="s">
        <v>140</v>
      </c>
    </row>
    <row r="10484" spans="1:13" x14ac:dyDescent="0.35">
      <c r="A10484" t="s">
        <v>19</v>
      </c>
      <c r="B10484" t="s">
        <v>1130</v>
      </c>
      <c r="C10484">
        <v>154</v>
      </c>
      <c r="D10484" t="s">
        <v>140</v>
      </c>
      <c r="E10484" t="s">
        <v>140</v>
      </c>
      <c r="F10484" t="s">
        <v>1063</v>
      </c>
      <c r="G10484" t="s">
        <v>1011</v>
      </c>
      <c r="H10484" t="s">
        <v>787</v>
      </c>
      <c r="I10484" t="s">
        <v>1060</v>
      </c>
      <c r="J10484" t="s">
        <v>1068</v>
      </c>
      <c r="K10484" t="s">
        <v>140</v>
      </c>
      <c r="L10484" t="s">
        <v>140</v>
      </c>
      <c r="M10484" t="s">
        <v>140</v>
      </c>
    </row>
    <row r="10485" spans="1:13" x14ac:dyDescent="0.35">
      <c r="A10485" t="s">
        <v>19</v>
      </c>
      <c r="B10485" t="s">
        <v>1131</v>
      </c>
      <c r="C10485">
        <v>41</v>
      </c>
      <c r="D10485" t="s">
        <v>140</v>
      </c>
      <c r="E10485" t="s">
        <v>140</v>
      </c>
      <c r="F10485" t="s">
        <v>140</v>
      </c>
      <c r="G10485" t="s">
        <v>140</v>
      </c>
      <c r="H10485" t="s">
        <v>757</v>
      </c>
      <c r="I10485" t="s">
        <v>548</v>
      </c>
      <c r="J10485" t="s">
        <v>501</v>
      </c>
      <c r="K10485" t="s">
        <v>140</v>
      </c>
      <c r="L10485" t="s">
        <v>140</v>
      </c>
      <c r="M10485" t="s">
        <v>140</v>
      </c>
    </row>
    <row r="10486" spans="1:13" x14ac:dyDescent="0.35">
      <c r="A10486" t="s">
        <v>20</v>
      </c>
      <c r="B10486" t="s">
        <v>1129</v>
      </c>
      <c r="C10486">
        <v>32</v>
      </c>
      <c r="D10486" t="s">
        <v>1012</v>
      </c>
      <c r="E10486" t="s">
        <v>1012</v>
      </c>
      <c r="F10486" t="s">
        <v>1048</v>
      </c>
      <c r="G10486" t="s">
        <v>140</v>
      </c>
      <c r="H10486" t="s">
        <v>956</v>
      </c>
      <c r="I10486" t="s">
        <v>852</v>
      </c>
      <c r="J10486" t="s">
        <v>681</v>
      </c>
      <c r="K10486" t="s">
        <v>140</v>
      </c>
      <c r="L10486" t="s">
        <v>140</v>
      </c>
      <c r="M10486" t="s">
        <v>140</v>
      </c>
    </row>
    <row r="10487" spans="1:13" x14ac:dyDescent="0.35">
      <c r="A10487" t="s">
        <v>20</v>
      </c>
      <c r="B10487" t="s">
        <v>1130</v>
      </c>
      <c r="C10487">
        <v>89</v>
      </c>
      <c r="D10487" t="s">
        <v>140</v>
      </c>
      <c r="E10487" t="s">
        <v>140</v>
      </c>
      <c r="F10487" t="s">
        <v>140</v>
      </c>
      <c r="G10487" t="s">
        <v>1067</v>
      </c>
      <c r="H10487" t="s">
        <v>112</v>
      </c>
      <c r="I10487" t="s">
        <v>954</v>
      </c>
      <c r="J10487" t="s">
        <v>939</v>
      </c>
      <c r="K10487" t="s">
        <v>140</v>
      </c>
      <c r="L10487" t="s">
        <v>140</v>
      </c>
      <c r="M10487" t="s">
        <v>140</v>
      </c>
    </row>
    <row r="10488" spans="1:13" x14ac:dyDescent="0.35">
      <c r="A10488" t="s">
        <v>20</v>
      </c>
      <c r="B10488" t="s">
        <v>1131</v>
      </c>
      <c r="C10488">
        <v>83</v>
      </c>
      <c r="D10488" t="s">
        <v>140</v>
      </c>
      <c r="E10488" t="s">
        <v>140</v>
      </c>
      <c r="F10488" t="s">
        <v>1017</v>
      </c>
      <c r="G10488" t="s">
        <v>664</v>
      </c>
      <c r="H10488" t="s">
        <v>1162</v>
      </c>
      <c r="I10488" t="s">
        <v>1017</v>
      </c>
      <c r="J10488" t="s">
        <v>115</v>
      </c>
      <c r="K10488" t="s">
        <v>1013</v>
      </c>
      <c r="L10488" t="s">
        <v>140</v>
      </c>
      <c r="M10488" t="s">
        <v>140</v>
      </c>
    </row>
    <row r="10489" spans="1:13" x14ac:dyDescent="0.35">
      <c r="A10489" t="s">
        <v>21</v>
      </c>
      <c r="B10489" t="s">
        <v>1129</v>
      </c>
      <c r="C10489">
        <v>43</v>
      </c>
      <c r="D10489" t="s">
        <v>140</v>
      </c>
      <c r="E10489" t="s">
        <v>939</v>
      </c>
      <c r="F10489" t="s">
        <v>501</v>
      </c>
      <c r="G10489" t="s">
        <v>317</v>
      </c>
      <c r="H10489" t="s">
        <v>317</v>
      </c>
      <c r="I10489" t="s">
        <v>630</v>
      </c>
      <c r="J10489" t="s">
        <v>59</v>
      </c>
      <c r="K10489" t="s">
        <v>140</v>
      </c>
      <c r="L10489" t="s">
        <v>939</v>
      </c>
      <c r="M10489" t="s">
        <v>140</v>
      </c>
    </row>
    <row r="10490" spans="1:13" x14ac:dyDescent="0.35">
      <c r="A10490" t="s">
        <v>21</v>
      </c>
      <c r="B10490" t="s">
        <v>1130</v>
      </c>
      <c r="C10490">
        <v>75</v>
      </c>
      <c r="D10490" t="s">
        <v>1054</v>
      </c>
      <c r="E10490" t="s">
        <v>140</v>
      </c>
      <c r="F10490" t="s">
        <v>869</v>
      </c>
      <c r="G10490" t="s">
        <v>140</v>
      </c>
      <c r="H10490" t="s">
        <v>655</v>
      </c>
      <c r="I10490" t="s">
        <v>877</v>
      </c>
      <c r="J10490" t="s">
        <v>345</v>
      </c>
      <c r="K10490" t="s">
        <v>140</v>
      </c>
      <c r="L10490" t="s">
        <v>140</v>
      </c>
      <c r="M10490" t="s">
        <v>140</v>
      </c>
    </row>
    <row r="10491" spans="1:13" x14ac:dyDescent="0.35">
      <c r="A10491" t="s">
        <v>21</v>
      </c>
      <c r="B10491" t="s">
        <v>1131</v>
      </c>
      <c r="C10491">
        <v>92</v>
      </c>
      <c r="D10491" t="s">
        <v>140</v>
      </c>
      <c r="E10491" t="s">
        <v>140</v>
      </c>
      <c r="F10491" t="s">
        <v>140</v>
      </c>
      <c r="G10491" t="s">
        <v>140</v>
      </c>
      <c r="H10491" t="s">
        <v>319</v>
      </c>
      <c r="I10491" t="s">
        <v>646</v>
      </c>
      <c r="J10491" t="s">
        <v>942</v>
      </c>
      <c r="K10491" t="s">
        <v>140</v>
      </c>
      <c r="L10491" t="s">
        <v>140</v>
      </c>
      <c r="M10491" t="s">
        <v>140</v>
      </c>
    </row>
    <row r="10492" spans="1:13" x14ac:dyDescent="0.35">
      <c r="A10492" t="s">
        <v>22</v>
      </c>
      <c r="B10492" t="s">
        <v>1129</v>
      </c>
      <c r="C10492">
        <v>23</v>
      </c>
      <c r="D10492" t="s">
        <v>838</v>
      </c>
      <c r="E10492" t="s">
        <v>919</v>
      </c>
      <c r="F10492" t="s">
        <v>394</v>
      </c>
      <c r="G10492" t="s">
        <v>1046</v>
      </c>
      <c r="H10492" t="s">
        <v>317</v>
      </c>
      <c r="I10492" t="s">
        <v>224</v>
      </c>
      <c r="J10492" t="s">
        <v>762</v>
      </c>
      <c r="K10492" t="s">
        <v>140</v>
      </c>
      <c r="L10492" t="s">
        <v>140</v>
      </c>
      <c r="M10492" t="s">
        <v>140</v>
      </c>
    </row>
    <row r="10493" spans="1:13" x14ac:dyDescent="0.35">
      <c r="A10493" t="s">
        <v>22</v>
      </c>
      <c r="B10493" t="s">
        <v>1130</v>
      </c>
      <c r="C10493">
        <v>170</v>
      </c>
      <c r="D10493" t="s">
        <v>140</v>
      </c>
      <c r="E10493" t="s">
        <v>1021</v>
      </c>
      <c r="F10493" t="s">
        <v>140</v>
      </c>
      <c r="G10493" t="s">
        <v>949</v>
      </c>
      <c r="H10493" t="s">
        <v>90</v>
      </c>
      <c r="I10493" t="s">
        <v>775</v>
      </c>
      <c r="J10493" t="s">
        <v>1068</v>
      </c>
      <c r="K10493" t="s">
        <v>1008</v>
      </c>
      <c r="L10493" t="s">
        <v>140</v>
      </c>
      <c r="M10493" t="s">
        <v>140</v>
      </c>
    </row>
    <row r="10494" spans="1:13" x14ac:dyDescent="0.35">
      <c r="A10494" t="s">
        <v>22</v>
      </c>
      <c r="B10494" t="s">
        <v>1131</v>
      </c>
      <c r="C10494">
        <v>16</v>
      </c>
      <c r="D10494" t="s">
        <v>140</v>
      </c>
      <c r="E10494" t="s">
        <v>140</v>
      </c>
      <c r="F10494" t="s">
        <v>140</v>
      </c>
      <c r="G10494" t="s">
        <v>1004</v>
      </c>
      <c r="H10494" t="s">
        <v>1112</v>
      </c>
      <c r="I10494" t="s">
        <v>140</v>
      </c>
      <c r="J10494" t="s">
        <v>1004</v>
      </c>
      <c r="K10494" t="s">
        <v>140</v>
      </c>
      <c r="L10494" t="s">
        <v>140</v>
      </c>
      <c r="M10494" t="s">
        <v>140</v>
      </c>
    </row>
    <row r="10495" spans="1:13" x14ac:dyDescent="0.35">
      <c r="A10495" t="s">
        <v>23</v>
      </c>
      <c r="B10495" t="s">
        <v>1129</v>
      </c>
      <c r="C10495">
        <v>41</v>
      </c>
      <c r="D10495" t="s">
        <v>1021</v>
      </c>
      <c r="E10495" t="s">
        <v>996</v>
      </c>
      <c r="F10495" t="s">
        <v>639</v>
      </c>
      <c r="G10495" t="s">
        <v>1003</v>
      </c>
      <c r="H10495" t="s">
        <v>443</v>
      </c>
      <c r="I10495" t="s">
        <v>1085</v>
      </c>
      <c r="J10495" t="s">
        <v>392</v>
      </c>
      <c r="K10495" t="s">
        <v>140</v>
      </c>
      <c r="L10495" t="s">
        <v>140</v>
      </c>
      <c r="M10495" t="s">
        <v>949</v>
      </c>
    </row>
    <row r="10496" spans="1:13" x14ac:dyDescent="0.35">
      <c r="A10496" t="s">
        <v>23</v>
      </c>
      <c r="B10496" t="s">
        <v>1130</v>
      </c>
      <c r="C10496">
        <v>105</v>
      </c>
      <c r="D10496" t="s">
        <v>1010</v>
      </c>
      <c r="E10496" t="s">
        <v>140</v>
      </c>
      <c r="F10496" t="s">
        <v>140</v>
      </c>
      <c r="G10496" t="s">
        <v>140</v>
      </c>
      <c r="H10496" t="s">
        <v>906</v>
      </c>
      <c r="I10496" t="s">
        <v>733</v>
      </c>
      <c r="J10496" t="s">
        <v>1045</v>
      </c>
      <c r="K10496" t="s">
        <v>140</v>
      </c>
      <c r="L10496" t="s">
        <v>140</v>
      </c>
      <c r="M10496" t="s">
        <v>140</v>
      </c>
    </row>
    <row r="10497" spans="1:13" x14ac:dyDescent="0.35">
      <c r="A10497" t="s">
        <v>23</v>
      </c>
      <c r="B10497" t="s">
        <v>1131</v>
      </c>
      <c r="C10497">
        <v>59</v>
      </c>
      <c r="D10497" t="s">
        <v>140</v>
      </c>
      <c r="E10497" t="s">
        <v>140</v>
      </c>
      <c r="F10497" t="s">
        <v>1045</v>
      </c>
      <c r="G10497" t="s">
        <v>140</v>
      </c>
      <c r="H10497" t="s">
        <v>923</v>
      </c>
      <c r="I10497" t="s">
        <v>1047</v>
      </c>
      <c r="J10497" t="s">
        <v>1048</v>
      </c>
      <c r="K10497" t="s">
        <v>940</v>
      </c>
      <c r="L10497" t="s">
        <v>140</v>
      </c>
      <c r="M10497" t="s">
        <v>140</v>
      </c>
    </row>
    <row r="10498" spans="1:13" x14ac:dyDescent="0.35">
      <c r="A10498" t="s">
        <v>24</v>
      </c>
      <c r="B10498" t="s">
        <v>1129</v>
      </c>
      <c r="C10498">
        <v>34</v>
      </c>
      <c r="D10498" t="s">
        <v>113</v>
      </c>
      <c r="E10498" t="s">
        <v>140</v>
      </c>
      <c r="F10498" t="s">
        <v>140</v>
      </c>
      <c r="G10498" t="s">
        <v>140</v>
      </c>
      <c r="H10498" t="s">
        <v>1061</v>
      </c>
      <c r="I10498" t="s">
        <v>786</v>
      </c>
      <c r="J10498" t="s">
        <v>594</v>
      </c>
      <c r="K10498" t="s">
        <v>140</v>
      </c>
      <c r="L10498" t="s">
        <v>140</v>
      </c>
      <c r="M10498" t="s">
        <v>140</v>
      </c>
    </row>
    <row r="10499" spans="1:13" x14ac:dyDescent="0.35">
      <c r="A10499" t="s">
        <v>24</v>
      </c>
      <c r="B10499" t="s">
        <v>1130</v>
      </c>
      <c r="C10499">
        <v>147</v>
      </c>
      <c r="D10499" t="s">
        <v>140</v>
      </c>
      <c r="E10499" t="s">
        <v>1050</v>
      </c>
      <c r="F10499" t="s">
        <v>1022</v>
      </c>
      <c r="G10499" t="s">
        <v>1060</v>
      </c>
      <c r="H10499" t="s">
        <v>1261</v>
      </c>
      <c r="I10499" t="s">
        <v>664</v>
      </c>
      <c r="J10499" t="s">
        <v>1043</v>
      </c>
      <c r="K10499" t="s">
        <v>1012</v>
      </c>
      <c r="L10499" t="s">
        <v>1012</v>
      </c>
      <c r="M10499" t="s">
        <v>140</v>
      </c>
    </row>
    <row r="10500" spans="1:13" x14ac:dyDescent="0.35">
      <c r="A10500" t="s">
        <v>24</v>
      </c>
      <c r="B10500" t="s">
        <v>1131</v>
      </c>
      <c r="C10500">
        <v>26</v>
      </c>
      <c r="D10500" t="s">
        <v>140</v>
      </c>
      <c r="E10500" t="s">
        <v>140</v>
      </c>
      <c r="F10500" t="s">
        <v>140</v>
      </c>
      <c r="G10500" t="s">
        <v>140</v>
      </c>
      <c r="H10500" t="s">
        <v>473</v>
      </c>
      <c r="I10500" t="s">
        <v>996</v>
      </c>
      <c r="J10500" t="s">
        <v>443</v>
      </c>
      <c r="K10500" t="s">
        <v>140</v>
      </c>
      <c r="L10500" t="s">
        <v>140</v>
      </c>
      <c r="M10500" t="s">
        <v>140</v>
      </c>
    </row>
    <row r="10501" spans="1:13" x14ac:dyDescent="0.35">
      <c r="A10501" t="s">
        <v>25</v>
      </c>
      <c r="B10501" t="s">
        <v>1129</v>
      </c>
      <c r="C10501">
        <v>23</v>
      </c>
      <c r="D10501" t="s">
        <v>97</v>
      </c>
      <c r="E10501" t="s">
        <v>105</v>
      </c>
      <c r="F10501" t="s">
        <v>950</v>
      </c>
      <c r="G10501" t="s">
        <v>1059</v>
      </c>
      <c r="H10501" t="s">
        <v>973</v>
      </c>
      <c r="I10501" t="s">
        <v>142</v>
      </c>
      <c r="J10501" t="s">
        <v>752</v>
      </c>
      <c r="K10501" t="s">
        <v>140</v>
      </c>
      <c r="L10501" t="s">
        <v>1052</v>
      </c>
      <c r="M10501" t="s">
        <v>140</v>
      </c>
    </row>
    <row r="10502" spans="1:13" x14ac:dyDescent="0.35">
      <c r="A10502" t="s">
        <v>25</v>
      </c>
      <c r="B10502" t="s">
        <v>1130</v>
      </c>
      <c r="C10502">
        <v>162</v>
      </c>
      <c r="D10502" t="s">
        <v>140</v>
      </c>
      <c r="E10502" t="s">
        <v>1009</v>
      </c>
      <c r="F10502" t="s">
        <v>1004</v>
      </c>
      <c r="G10502" t="s">
        <v>140</v>
      </c>
      <c r="H10502" t="s">
        <v>316</v>
      </c>
      <c r="I10502" t="s">
        <v>1098</v>
      </c>
      <c r="J10502" t="s">
        <v>1068</v>
      </c>
      <c r="K10502" t="s">
        <v>140</v>
      </c>
      <c r="L10502" t="s">
        <v>140</v>
      </c>
      <c r="M10502" t="s">
        <v>140</v>
      </c>
    </row>
    <row r="10503" spans="1:13" x14ac:dyDescent="0.35">
      <c r="A10503" t="s">
        <v>25</v>
      </c>
      <c r="B10503" t="s">
        <v>1131</v>
      </c>
      <c r="C10503">
        <v>19</v>
      </c>
      <c r="D10503" t="s">
        <v>140</v>
      </c>
      <c r="E10503" t="s">
        <v>140</v>
      </c>
      <c r="F10503" t="s">
        <v>140</v>
      </c>
      <c r="G10503" t="s">
        <v>140</v>
      </c>
      <c r="H10503" t="s">
        <v>1167</v>
      </c>
      <c r="I10503" t="s">
        <v>140</v>
      </c>
      <c r="J10503" t="s">
        <v>1104</v>
      </c>
      <c r="K10503" t="s">
        <v>140</v>
      </c>
      <c r="L10503" t="s">
        <v>140</v>
      </c>
      <c r="M10503" t="s">
        <v>140</v>
      </c>
    </row>
    <row r="10504" spans="1:13" x14ac:dyDescent="0.35">
      <c r="A10504" t="s">
        <v>26</v>
      </c>
      <c r="B10504" t="s">
        <v>1129</v>
      </c>
      <c r="C10504">
        <v>20</v>
      </c>
      <c r="D10504" t="s">
        <v>123</v>
      </c>
      <c r="E10504" t="s">
        <v>527</v>
      </c>
      <c r="F10504" t="s">
        <v>140</v>
      </c>
      <c r="G10504" t="s">
        <v>140</v>
      </c>
      <c r="H10504" t="s">
        <v>826</v>
      </c>
      <c r="I10504" t="s">
        <v>818</v>
      </c>
      <c r="J10504" t="s">
        <v>797</v>
      </c>
      <c r="K10504" t="s">
        <v>140</v>
      </c>
      <c r="L10504" t="s">
        <v>140</v>
      </c>
      <c r="M10504" t="s">
        <v>140</v>
      </c>
    </row>
    <row r="10505" spans="1:13" x14ac:dyDescent="0.35">
      <c r="A10505" t="s">
        <v>26</v>
      </c>
      <c r="B10505" t="s">
        <v>1130</v>
      </c>
      <c r="C10505">
        <v>137</v>
      </c>
      <c r="D10505" t="s">
        <v>1014</v>
      </c>
      <c r="E10505" t="s">
        <v>140</v>
      </c>
      <c r="F10505" t="s">
        <v>949</v>
      </c>
      <c r="G10505" t="s">
        <v>1016</v>
      </c>
      <c r="H10505" t="s">
        <v>1157</v>
      </c>
      <c r="I10505" t="s">
        <v>1014</v>
      </c>
      <c r="J10505" t="s">
        <v>660</v>
      </c>
      <c r="K10505" t="s">
        <v>140</v>
      </c>
      <c r="L10505" t="s">
        <v>140</v>
      </c>
      <c r="M10505" t="s">
        <v>140</v>
      </c>
    </row>
    <row r="10506" spans="1:13" x14ac:dyDescent="0.35">
      <c r="A10506" t="s">
        <v>26</v>
      </c>
      <c r="B10506" t="s">
        <v>1131</v>
      </c>
      <c r="C10506">
        <v>45</v>
      </c>
      <c r="D10506" t="s">
        <v>140</v>
      </c>
      <c r="E10506" t="s">
        <v>140</v>
      </c>
      <c r="F10506" t="s">
        <v>1098</v>
      </c>
      <c r="G10506" t="s">
        <v>1017</v>
      </c>
      <c r="H10506" t="s">
        <v>1261</v>
      </c>
      <c r="I10506" t="s">
        <v>1020</v>
      </c>
      <c r="J10506" t="s">
        <v>973</v>
      </c>
      <c r="K10506" t="s">
        <v>140</v>
      </c>
      <c r="L10506" t="s">
        <v>140</v>
      </c>
      <c r="M10506" t="s">
        <v>140</v>
      </c>
    </row>
    <row r="10507" spans="1:13" x14ac:dyDescent="0.35">
      <c r="A10507" t="s">
        <v>27</v>
      </c>
      <c r="B10507" t="s">
        <v>1129</v>
      </c>
      <c r="C10507">
        <v>7</v>
      </c>
      <c r="D10507" t="s">
        <v>140</v>
      </c>
      <c r="E10507" t="s">
        <v>967</v>
      </c>
      <c r="F10507" t="s">
        <v>47</v>
      </c>
      <c r="G10507" t="s">
        <v>140</v>
      </c>
      <c r="H10507" t="s">
        <v>654</v>
      </c>
      <c r="I10507" t="s">
        <v>724</v>
      </c>
      <c r="J10507" t="s">
        <v>87</v>
      </c>
      <c r="K10507" t="s">
        <v>140</v>
      </c>
      <c r="L10507" t="s">
        <v>140</v>
      </c>
      <c r="M10507" t="s">
        <v>140</v>
      </c>
    </row>
    <row r="10508" spans="1:13" x14ac:dyDescent="0.35">
      <c r="A10508" t="s">
        <v>27</v>
      </c>
      <c r="B10508" t="s">
        <v>1130</v>
      </c>
      <c r="C10508">
        <v>171</v>
      </c>
      <c r="D10508" t="s">
        <v>1010</v>
      </c>
      <c r="E10508" t="s">
        <v>140</v>
      </c>
      <c r="F10508" t="s">
        <v>1017</v>
      </c>
      <c r="G10508" t="s">
        <v>1051</v>
      </c>
      <c r="H10508" t="s">
        <v>1134</v>
      </c>
      <c r="I10508" t="s">
        <v>949</v>
      </c>
      <c r="J10508" t="s">
        <v>1020</v>
      </c>
      <c r="K10508" t="s">
        <v>140</v>
      </c>
      <c r="L10508" t="s">
        <v>140</v>
      </c>
      <c r="M10508" t="s">
        <v>140</v>
      </c>
    </row>
    <row r="10509" spans="1:13" x14ac:dyDescent="0.35">
      <c r="A10509" t="s">
        <v>27</v>
      </c>
      <c r="B10509" t="s">
        <v>1131</v>
      </c>
      <c r="C10509">
        <v>26</v>
      </c>
      <c r="D10509" t="s">
        <v>140</v>
      </c>
      <c r="E10509" t="s">
        <v>140</v>
      </c>
      <c r="F10509" t="s">
        <v>1047</v>
      </c>
      <c r="G10509" t="s">
        <v>1043</v>
      </c>
      <c r="H10509" t="s">
        <v>902</v>
      </c>
      <c r="I10509" t="s">
        <v>140</v>
      </c>
      <c r="J10509" t="s">
        <v>317</v>
      </c>
      <c r="K10509" t="s">
        <v>140</v>
      </c>
      <c r="L10509" t="s">
        <v>140</v>
      </c>
      <c r="M10509" t="s">
        <v>140</v>
      </c>
    </row>
    <row r="10510" spans="1:13" x14ac:dyDescent="0.35">
      <c r="A10510" t="s">
        <v>28</v>
      </c>
      <c r="B10510" t="s">
        <v>1129</v>
      </c>
      <c r="C10510">
        <v>33</v>
      </c>
      <c r="D10510" t="s">
        <v>140</v>
      </c>
      <c r="E10510" t="s">
        <v>140</v>
      </c>
      <c r="F10510" t="s">
        <v>93</v>
      </c>
      <c r="G10510" t="s">
        <v>824</v>
      </c>
      <c r="H10510" t="s">
        <v>1061</v>
      </c>
      <c r="I10510" t="s">
        <v>777</v>
      </c>
      <c r="J10510" t="s">
        <v>593</v>
      </c>
      <c r="K10510" t="s">
        <v>140</v>
      </c>
      <c r="L10510" t="s">
        <v>140</v>
      </c>
      <c r="M10510" t="s">
        <v>140</v>
      </c>
    </row>
    <row r="10511" spans="1:13" x14ac:dyDescent="0.35">
      <c r="A10511" t="s">
        <v>28</v>
      </c>
      <c r="B10511" t="s">
        <v>1130</v>
      </c>
      <c r="C10511">
        <v>147</v>
      </c>
      <c r="D10511" t="s">
        <v>140</v>
      </c>
      <c r="E10511" t="s">
        <v>1012</v>
      </c>
      <c r="F10511" t="s">
        <v>1066</v>
      </c>
      <c r="G10511" t="s">
        <v>1046</v>
      </c>
      <c r="H10511" t="s">
        <v>936</v>
      </c>
      <c r="I10511" t="s">
        <v>1055</v>
      </c>
      <c r="J10511" t="s">
        <v>1052</v>
      </c>
      <c r="K10511" t="s">
        <v>140</v>
      </c>
      <c r="L10511" t="s">
        <v>140</v>
      </c>
      <c r="M10511" t="s">
        <v>1013</v>
      </c>
    </row>
    <row r="10512" spans="1:13" x14ac:dyDescent="0.35">
      <c r="A10512" t="s">
        <v>28</v>
      </c>
      <c r="B10512" t="s">
        <v>1131</v>
      </c>
      <c r="C10512">
        <v>26</v>
      </c>
      <c r="D10512" t="s">
        <v>903</v>
      </c>
      <c r="E10512" t="s">
        <v>954</v>
      </c>
      <c r="F10512" t="s">
        <v>733</v>
      </c>
      <c r="G10512" t="s">
        <v>140</v>
      </c>
      <c r="H10512" t="s">
        <v>696</v>
      </c>
      <c r="I10512" t="s">
        <v>954</v>
      </c>
      <c r="J10512" t="s">
        <v>131</v>
      </c>
      <c r="K10512" t="s">
        <v>903</v>
      </c>
      <c r="L10512" t="s">
        <v>140</v>
      </c>
      <c r="M10512" t="s">
        <v>140</v>
      </c>
    </row>
    <row r="10513" spans="1:13" x14ac:dyDescent="0.35">
      <c r="A10513" t="s">
        <v>29</v>
      </c>
      <c r="B10513" t="s">
        <v>1129</v>
      </c>
      <c r="C10513">
        <v>12</v>
      </c>
      <c r="D10513" t="s">
        <v>129</v>
      </c>
      <c r="E10513" t="s">
        <v>893</v>
      </c>
      <c r="F10513" t="s">
        <v>574</v>
      </c>
      <c r="G10513" t="s">
        <v>131</v>
      </c>
      <c r="H10513" t="s">
        <v>574</v>
      </c>
      <c r="I10513" t="s">
        <v>574</v>
      </c>
      <c r="J10513" t="s">
        <v>890</v>
      </c>
      <c r="K10513" t="s">
        <v>140</v>
      </c>
      <c r="L10513" t="s">
        <v>140</v>
      </c>
      <c r="M10513" t="s">
        <v>140</v>
      </c>
    </row>
    <row r="10514" spans="1:13" x14ac:dyDescent="0.35">
      <c r="A10514" t="s">
        <v>29</v>
      </c>
      <c r="B10514" t="s">
        <v>1130</v>
      </c>
      <c r="C10514">
        <v>172</v>
      </c>
      <c r="D10514" t="s">
        <v>140</v>
      </c>
      <c r="E10514" t="s">
        <v>140</v>
      </c>
      <c r="F10514" t="s">
        <v>1055</v>
      </c>
      <c r="G10514" t="s">
        <v>1011</v>
      </c>
      <c r="H10514" t="s">
        <v>1190</v>
      </c>
      <c r="I10514" t="s">
        <v>1043</v>
      </c>
      <c r="J10514" t="s">
        <v>949</v>
      </c>
      <c r="K10514" t="s">
        <v>140</v>
      </c>
      <c r="L10514" t="s">
        <v>140</v>
      </c>
      <c r="M10514" t="s">
        <v>140</v>
      </c>
    </row>
    <row r="10515" spans="1:13" x14ac:dyDescent="0.35">
      <c r="A10515" t="s">
        <v>29</v>
      </c>
      <c r="B10515" t="s">
        <v>1131</v>
      </c>
      <c r="C10515">
        <v>20</v>
      </c>
      <c r="D10515" t="s">
        <v>140</v>
      </c>
      <c r="E10515" t="s">
        <v>1057</v>
      </c>
      <c r="F10515" t="s">
        <v>127</v>
      </c>
      <c r="G10515" t="s">
        <v>140</v>
      </c>
      <c r="H10515" t="s">
        <v>567</v>
      </c>
      <c r="I10515" t="s">
        <v>140</v>
      </c>
      <c r="J10515" t="s">
        <v>1057</v>
      </c>
      <c r="K10515" t="s">
        <v>140</v>
      </c>
      <c r="L10515" t="s">
        <v>140</v>
      </c>
      <c r="M10515" t="s">
        <v>140</v>
      </c>
    </row>
    <row r="10516" spans="1:13" x14ac:dyDescent="0.35">
      <c r="A10516" t="s">
        <v>30</v>
      </c>
      <c r="B10516" t="s">
        <v>1129</v>
      </c>
      <c r="C10516">
        <v>13</v>
      </c>
      <c r="D10516" t="s">
        <v>915</v>
      </c>
      <c r="E10516" t="s">
        <v>988</v>
      </c>
      <c r="F10516" t="s">
        <v>358</v>
      </c>
      <c r="G10516" t="s">
        <v>140</v>
      </c>
      <c r="H10516" t="s">
        <v>915</v>
      </c>
      <c r="I10516" t="s">
        <v>103</v>
      </c>
      <c r="J10516" t="s">
        <v>242</v>
      </c>
      <c r="K10516" t="s">
        <v>140</v>
      </c>
      <c r="L10516" t="s">
        <v>140</v>
      </c>
      <c r="M10516" t="s">
        <v>140</v>
      </c>
    </row>
    <row r="10517" spans="1:13" x14ac:dyDescent="0.35">
      <c r="A10517" t="s">
        <v>30</v>
      </c>
      <c r="B10517" t="s">
        <v>1130</v>
      </c>
      <c r="C10517">
        <v>167</v>
      </c>
      <c r="D10517" t="s">
        <v>140</v>
      </c>
      <c r="E10517" t="s">
        <v>140</v>
      </c>
      <c r="F10517" t="s">
        <v>1098</v>
      </c>
      <c r="G10517" t="s">
        <v>1066</v>
      </c>
      <c r="H10517" t="s">
        <v>1121</v>
      </c>
      <c r="I10517" t="s">
        <v>1017</v>
      </c>
      <c r="J10517" t="s">
        <v>1073</v>
      </c>
      <c r="K10517" t="s">
        <v>140</v>
      </c>
      <c r="L10517" t="s">
        <v>140</v>
      </c>
      <c r="M10517" t="s">
        <v>140</v>
      </c>
    </row>
    <row r="10518" spans="1:13" x14ac:dyDescent="0.35">
      <c r="A10518" t="s">
        <v>30</v>
      </c>
      <c r="B10518" t="s">
        <v>1131</v>
      </c>
      <c r="C10518">
        <v>22</v>
      </c>
      <c r="D10518" t="s">
        <v>140</v>
      </c>
      <c r="E10518" t="s">
        <v>140</v>
      </c>
      <c r="F10518" t="s">
        <v>1065</v>
      </c>
      <c r="G10518" t="s">
        <v>140</v>
      </c>
      <c r="H10518" t="s">
        <v>106</v>
      </c>
      <c r="I10518" t="s">
        <v>140</v>
      </c>
      <c r="J10518" t="s">
        <v>1062</v>
      </c>
      <c r="K10518" t="s">
        <v>140</v>
      </c>
      <c r="L10518" t="s">
        <v>140</v>
      </c>
      <c r="M10518" t="s">
        <v>1048</v>
      </c>
    </row>
    <row r="10519" spans="1:13" x14ac:dyDescent="0.35">
      <c r="A10519" t="s">
        <v>31</v>
      </c>
      <c r="B10519" t="s">
        <v>1129</v>
      </c>
      <c r="C10519">
        <v>27</v>
      </c>
      <c r="D10519" t="s">
        <v>140</v>
      </c>
      <c r="E10519" t="s">
        <v>988</v>
      </c>
      <c r="F10519" t="s">
        <v>671</v>
      </c>
      <c r="G10519" t="s">
        <v>903</v>
      </c>
      <c r="H10519" t="s">
        <v>867</v>
      </c>
      <c r="I10519" t="s">
        <v>903</v>
      </c>
      <c r="J10519" t="s">
        <v>637</v>
      </c>
      <c r="K10519" t="s">
        <v>140</v>
      </c>
      <c r="L10519" t="s">
        <v>140</v>
      </c>
      <c r="M10519" t="s">
        <v>140</v>
      </c>
    </row>
    <row r="10520" spans="1:13" x14ac:dyDescent="0.35">
      <c r="A10520" t="s">
        <v>31</v>
      </c>
      <c r="B10520" t="s">
        <v>1130</v>
      </c>
      <c r="C10520">
        <v>101</v>
      </c>
      <c r="D10520" t="s">
        <v>140</v>
      </c>
      <c r="E10520" t="s">
        <v>1013</v>
      </c>
      <c r="F10520" t="s">
        <v>1066</v>
      </c>
      <c r="G10520" t="s">
        <v>1098</v>
      </c>
      <c r="H10520" t="s">
        <v>126</v>
      </c>
      <c r="I10520" t="s">
        <v>140</v>
      </c>
      <c r="J10520" t="s">
        <v>664</v>
      </c>
      <c r="K10520" t="s">
        <v>140</v>
      </c>
      <c r="L10520" t="s">
        <v>140</v>
      </c>
      <c r="M10520" t="s">
        <v>140</v>
      </c>
    </row>
    <row r="10521" spans="1:13" x14ac:dyDescent="0.35">
      <c r="A10521" t="s">
        <v>31</v>
      </c>
      <c r="B10521" t="s">
        <v>1131</v>
      </c>
      <c r="C10521">
        <v>78</v>
      </c>
      <c r="D10521" t="s">
        <v>140</v>
      </c>
      <c r="E10521" t="s">
        <v>140</v>
      </c>
      <c r="F10521" t="s">
        <v>664</v>
      </c>
      <c r="G10521" t="s">
        <v>950</v>
      </c>
      <c r="H10521" t="s">
        <v>670</v>
      </c>
      <c r="I10521" t="s">
        <v>1046</v>
      </c>
      <c r="J10521" t="s">
        <v>983</v>
      </c>
      <c r="K10521" t="s">
        <v>140</v>
      </c>
      <c r="L10521" t="s">
        <v>140</v>
      </c>
      <c r="M10521" t="s">
        <v>140</v>
      </c>
    </row>
    <row r="10522" spans="1:13" x14ac:dyDescent="0.35">
      <c r="A10522" t="s">
        <v>32</v>
      </c>
      <c r="B10522" t="s">
        <v>1129</v>
      </c>
      <c r="C10522">
        <v>692</v>
      </c>
      <c r="D10522" t="s">
        <v>1004</v>
      </c>
      <c r="E10522" t="s">
        <v>1068</v>
      </c>
      <c r="F10522" t="s">
        <v>109</v>
      </c>
      <c r="G10522" t="s">
        <v>515</v>
      </c>
      <c r="H10522" t="s">
        <v>107</v>
      </c>
      <c r="I10522" t="s">
        <v>874</v>
      </c>
      <c r="J10522" t="s">
        <v>277</v>
      </c>
      <c r="K10522" t="s">
        <v>140</v>
      </c>
      <c r="L10522" t="s">
        <v>1019</v>
      </c>
      <c r="M10522" t="s">
        <v>1008</v>
      </c>
    </row>
    <row r="10523" spans="1:13" x14ac:dyDescent="0.35">
      <c r="A10523" t="s">
        <v>32</v>
      </c>
      <c r="B10523" t="s">
        <v>1130</v>
      </c>
      <c r="C10523">
        <v>3307</v>
      </c>
      <c r="D10523" t="s">
        <v>1010</v>
      </c>
      <c r="E10523" t="s">
        <v>1013</v>
      </c>
      <c r="F10523" t="s">
        <v>1098</v>
      </c>
      <c r="G10523" t="s">
        <v>1058</v>
      </c>
      <c r="H10523" t="s">
        <v>114</v>
      </c>
      <c r="I10523" t="s">
        <v>1004</v>
      </c>
      <c r="J10523" t="s">
        <v>1023</v>
      </c>
      <c r="K10523" t="s">
        <v>1022</v>
      </c>
      <c r="L10523" t="s">
        <v>1022</v>
      </c>
      <c r="M10523" t="s">
        <v>1022</v>
      </c>
    </row>
    <row r="10524" spans="1:13" x14ac:dyDescent="0.35">
      <c r="A10524" t="s">
        <v>32</v>
      </c>
      <c r="B10524" t="s">
        <v>1131</v>
      </c>
      <c r="C10524">
        <v>925</v>
      </c>
      <c r="D10524" t="s">
        <v>1008</v>
      </c>
      <c r="E10524" t="s">
        <v>1010</v>
      </c>
      <c r="F10524" t="s">
        <v>940</v>
      </c>
      <c r="G10524" t="s">
        <v>1098</v>
      </c>
      <c r="H10524" t="s">
        <v>653</v>
      </c>
      <c r="I10524" t="s">
        <v>527</v>
      </c>
      <c r="J10524" t="s">
        <v>1059</v>
      </c>
      <c r="K10524" t="s">
        <v>1016</v>
      </c>
      <c r="L10524" t="s">
        <v>140</v>
      </c>
      <c r="M10524" t="s">
        <v>1022</v>
      </c>
    </row>
    <row r="10526" spans="1:13" x14ac:dyDescent="0.35">
      <c r="A10526" t="s">
        <v>1445</v>
      </c>
    </row>
    <row r="10527" spans="1:13" x14ac:dyDescent="0.35">
      <c r="A10527" t="s">
        <v>2</v>
      </c>
      <c r="B10527" t="s">
        <v>1150</v>
      </c>
      <c r="C10527" t="s">
        <v>3</v>
      </c>
      <c r="D10527" t="s">
        <v>1436</v>
      </c>
      <c r="E10527" t="s">
        <v>1437</v>
      </c>
      <c r="F10527" t="s">
        <v>1032</v>
      </c>
      <c r="G10527" t="s">
        <v>1438</v>
      </c>
      <c r="H10527" t="s">
        <v>1439</v>
      </c>
      <c r="I10527" t="s">
        <v>1440</v>
      </c>
      <c r="J10527" t="s">
        <v>136</v>
      </c>
      <c r="K10527" t="s">
        <v>1435</v>
      </c>
      <c r="L10527" t="s">
        <v>1441</v>
      </c>
      <c r="M10527" t="s">
        <v>1442</v>
      </c>
    </row>
    <row r="10528" spans="1:13" x14ac:dyDescent="0.35">
      <c r="A10528" t="s">
        <v>8</v>
      </c>
      <c r="B10528" t="s">
        <v>1151</v>
      </c>
      <c r="C10528">
        <v>133</v>
      </c>
      <c r="D10528" t="s">
        <v>971</v>
      </c>
      <c r="E10528" t="s">
        <v>1061</v>
      </c>
      <c r="F10528" t="s">
        <v>1007</v>
      </c>
      <c r="G10528" t="s">
        <v>267</v>
      </c>
      <c r="H10528" t="s">
        <v>983</v>
      </c>
      <c r="I10528" t="s">
        <v>317</v>
      </c>
      <c r="J10528" t="s">
        <v>140</v>
      </c>
      <c r="K10528" t="s">
        <v>140</v>
      </c>
      <c r="L10528" t="s">
        <v>140</v>
      </c>
      <c r="M10528" t="s">
        <v>140</v>
      </c>
    </row>
    <row r="10529" spans="1:13" x14ac:dyDescent="0.35">
      <c r="A10529" t="s">
        <v>8</v>
      </c>
      <c r="B10529" t="s">
        <v>1152</v>
      </c>
      <c r="C10529">
        <v>56</v>
      </c>
      <c r="D10529" t="s">
        <v>140</v>
      </c>
      <c r="E10529" t="s">
        <v>1098</v>
      </c>
      <c r="F10529" t="s">
        <v>1068</v>
      </c>
      <c r="G10529" t="s">
        <v>377</v>
      </c>
      <c r="H10529" t="s">
        <v>103</v>
      </c>
      <c r="I10529" t="s">
        <v>551</v>
      </c>
      <c r="J10529" t="s">
        <v>140</v>
      </c>
      <c r="K10529" t="s">
        <v>140</v>
      </c>
      <c r="L10529" t="s">
        <v>140</v>
      </c>
      <c r="M10529" t="s">
        <v>1012</v>
      </c>
    </row>
    <row r="10530" spans="1:13" x14ac:dyDescent="0.35">
      <c r="A10530" t="s">
        <v>8</v>
      </c>
      <c r="B10530" t="s">
        <v>339</v>
      </c>
      <c r="C10530">
        <v>15</v>
      </c>
      <c r="D10530" t="s">
        <v>1066</v>
      </c>
      <c r="E10530" t="s">
        <v>99</v>
      </c>
      <c r="F10530" t="s">
        <v>140</v>
      </c>
      <c r="G10530" t="s">
        <v>793</v>
      </c>
      <c r="H10530" t="s">
        <v>517</v>
      </c>
      <c r="I10530" t="s">
        <v>1064</v>
      </c>
      <c r="J10530" t="s">
        <v>140</v>
      </c>
      <c r="K10530" t="s">
        <v>140</v>
      </c>
      <c r="L10530" t="s">
        <v>140</v>
      </c>
      <c r="M10530" t="s">
        <v>140</v>
      </c>
    </row>
    <row r="10531" spans="1:13" x14ac:dyDescent="0.35">
      <c r="A10531" t="s">
        <v>9</v>
      </c>
      <c r="B10531" t="s">
        <v>1151</v>
      </c>
      <c r="C10531">
        <v>122</v>
      </c>
      <c r="D10531" t="s">
        <v>1011</v>
      </c>
      <c r="E10531" t="s">
        <v>140</v>
      </c>
      <c r="F10531" t="s">
        <v>1098</v>
      </c>
      <c r="G10531" t="s">
        <v>1155</v>
      </c>
      <c r="H10531" t="s">
        <v>1046</v>
      </c>
      <c r="I10531" t="s">
        <v>574</v>
      </c>
      <c r="J10531" t="s">
        <v>140</v>
      </c>
      <c r="K10531" t="s">
        <v>1063</v>
      </c>
      <c r="L10531" t="s">
        <v>140</v>
      </c>
      <c r="M10531" t="s">
        <v>140</v>
      </c>
    </row>
    <row r="10532" spans="1:13" x14ac:dyDescent="0.35">
      <c r="A10532" t="s">
        <v>9</v>
      </c>
      <c r="B10532" t="s">
        <v>1152</v>
      </c>
      <c r="C10532">
        <v>67</v>
      </c>
      <c r="D10532" t="s">
        <v>140</v>
      </c>
      <c r="E10532" t="s">
        <v>1012</v>
      </c>
      <c r="F10532" t="s">
        <v>1017</v>
      </c>
      <c r="G10532" t="s">
        <v>404</v>
      </c>
      <c r="H10532" t="s">
        <v>775</v>
      </c>
      <c r="I10532" t="s">
        <v>458</v>
      </c>
      <c r="J10532" t="s">
        <v>140</v>
      </c>
      <c r="K10532" t="s">
        <v>1043</v>
      </c>
      <c r="L10532" t="s">
        <v>140</v>
      </c>
      <c r="M10532" t="s">
        <v>140</v>
      </c>
    </row>
    <row r="10533" spans="1:13" x14ac:dyDescent="0.35">
      <c r="A10533" t="s">
        <v>9</v>
      </c>
      <c r="B10533" t="s">
        <v>339</v>
      </c>
      <c r="C10533">
        <v>12</v>
      </c>
      <c r="D10533" t="s">
        <v>140</v>
      </c>
      <c r="E10533" t="s">
        <v>847</v>
      </c>
      <c r="F10533" t="s">
        <v>140</v>
      </c>
      <c r="G10533" t="s">
        <v>201</v>
      </c>
      <c r="H10533" t="s">
        <v>140</v>
      </c>
      <c r="I10533" t="s">
        <v>801</v>
      </c>
      <c r="J10533" t="s">
        <v>140</v>
      </c>
      <c r="K10533" t="s">
        <v>140</v>
      </c>
      <c r="L10533" t="s">
        <v>140</v>
      </c>
      <c r="M10533" t="s">
        <v>140</v>
      </c>
    </row>
    <row r="10534" spans="1:13" x14ac:dyDescent="0.35">
      <c r="A10534" t="s">
        <v>10</v>
      </c>
      <c r="B10534" t="s">
        <v>1151</v>
      </c>
      <c r="C10534">
        <v>130</v>
      </c>
      <c r="D10534" t="s">
        <v>1014</v>
      </c>
      <c r="E10534" t="s">
        <v>1070</v>
      </c>
      <c r="F10534" t="s">
        <v>1011</v>
      </c>
      <c r="G10534" t="s">
        <v>364</v>
      </c>
      <c r="H10534" t="s">
        <v>1045</v>
      </c>
      <c r="I10534" t="s">
        <v>837</v>
      </c>
      <c r="J10534" t="s">
        <v>140</v>
      </c>
      <c r="K10534" t="s">
        <v>940</v>
      </c>
      <c r="L10534" t="s">
        <v>140</v>
      </c>
      <c r="M10534" t="s">
        <v>140</v>
      </c>
    </row>
    <row r="10535" spans="1:13" x14ac:dyDescent="0.35">
      <c r="A10535" t="s">
        <v>10</v>
      </c>
      <c r="B10535" t="s">
        <v>1152</v>
      </c>
      <c r="C10535">
        <v>67</v>
      </c>
      <c r="D10535" t="s">
        <v>140</v>
      </c>
      <c r="E10535" t="s">
        <v>1009</v>
      </c>
      <c r="F10535" t="s">
        <v>1046</v>
      </c>
      <c r="G10535" t="s">
        <v>461</v>
      </c>
      <c r="H10535" t="s">
        <v>109</v>
      </c>
      <c r="I10535" t="s">
        <v>971</v>
      </c>
      <c r="J10535" t="s">
        <v>140</v>
      </c>
      <c r="K10535" t="s">
        <v>140</v>
      </c>
      <c r="L10535" t="s">
        <v>140</v>
      </c>
      <c r="M10535" t="s">
        <v>140</v>
      </c>
    </row>
    <row r="10536" spans="1:13" x14ac:dyDescent="0.35">
      <c r="A10536" t="s">
        <v>10</v>
      </c>
      <c r="B10536" t="s">
        <v>339</v>
      </c>
      <c r="C10536">
        <v>11</v>
      </c>
      <c r="D10536" t="s">
        <v>1049</v>
      </c>
      <c r="E10536" t="s">
        <v>140</v>
      </c>
      <c r="F10536" t="s">
        <v>140</v>
      </c>
      <c r="G10536" t="s">
        <v>393</v>
      </c>
      <c r="H10536" t="s">
        <v>140</v>
      </c>
      <c r="I10536" t="s">
        <v>354</v>
      </c>
      <c r="J10536" t="s">
        <v>140</v>
      </c>
      <c r="K10536" t="s">
        <v>140</v>
      </c>
      <c r="L10536" t="s">
        <v>140</v>
      </c>
      <c r="M10536" t="s">
        <v>1049</v>
      </c>
    </row>
    <row r="10537" spans="1:13" x14ac:dyDescent="0.35">
      <c r="A10537" t="s">
        <v>11</v>
      </c>
      <c r="B10537" t="s">
        <v>1151</v>
      </c>
      <c r="C10537">
        <v>134</v>
      </c>
      <c r="D10537" t="s">
        <v>140</v>
      </c>
      <c r="E10537" t="s">
        <v>875</v>
      </c>
      <c r="F10537" t="s">
        <v>1066</v>
      </c>
      <c r="G10537" t="s">
        <v>857</v>
      </c>
      <c r="H10537" t="s">
        <v>824</v>
      </c>
      <c r="I10537" t="s">
        <v>95</v>
      </c>
      <c r="J10537" t="s">
        <v>140</v>
      </c>
      <c r="K10537" t="s">
        <v>1063</v>
      </c>
      <c r="L10537" t="s">
        <v>1063</v>
      </c>
      <c r="M10537" t="s">
        <v>1014</v>
      </c>
    </row>
    <row r="10538" spans="1:13" x14ac:dyDescent="0.35">
      <c r="A10538" t="s">
        <v>11</v>
      </c>
      <c r="B10538" t="s">
        <v>1152</v>
      </c>
      <c r="C10538">
        <v>57</v>
      </c>
      <c r="D10538" t="s">
        <v>140</v>
      </c>
      <c r="E10538" t="s">
        <v>1066</v>
      </c>
      <c r="F10538" t="s">
        <v>140</v>
      </c>
      <c r="G10538" t="s">
        <v>1158</v>
      </c>
      <c r="H10538" t="s">
        <v>345</v>
      </c>
      <c r="I10538" t="s">
        <v>1068</v>
      </c>
      <c r="J10538" t="s">
        <v>140</v>
      </c>
      <c r="K10538" t="s">
        <v>1012</v>
      </c>
      <c r="L10538" t="s">
        <v>140</v>
      </c>
      <c r="M10538" t="s">
        <v>1012</v>
      </c>
    </row>
    <row r="10539" spans="1:13" x14ac:dyDescent="0.35">
      <c r="A10539" t="s">
        <v>11</v>
      </c>
      <c r="B10539" t="s">
        <v>339</v>
      </c>
      <c r="C10539">
        <v>15</v>
      </c>
      <c r="D10539" t="s">
        <v>140</v>
      </c>
      <c r="E10539" t="s">
        <v>140</v>
      </c>
      <c r="F10539" t="s">
        <v>140</v>
      </c>
      <c r="G10539" t="s">
        <v>177</v>
      </c>
      <c r="H10539" t="s">
        <v>140</v>
      </c>
      <c r="I10539" t="s">
        <v>140</v>
      </c>
      <c r="J10539" t="s">
        <v>140</v>
      </c>
      <c r="K10539" t="s">
        <v>140</v>
      </c>
      <c r="L10539" t="s">
        <v>140</v>
      </c>
      <c r="M10539" t="s">
        <v>140</v>
      </c>
    </row>
    <row r="10540" spans="1:13" x14ac:dyDescent="0.35">
      <c r="A10540" t="s">
        <v>12</v>
      </c>
      <c r="B10540" t="s">
        <v>1151</v>
      </c>
      <c r="C10540">
        <v>129</v>
      </c>
      <c r="D10540" t="s">
        <v>1098</v>
      </c>
      <c r="E10540" t="s">
        <v>929</v>
      </c>
      <c r="F10540" t="s">
        <v>1043</v>
      </c>
      <c r="G10540" t="s">
        <v>486</v>
      </c>
      <c r="H10540" t="s">
        <v>187</v>
      </c>
      <c r="I10540" t="s">
        <v>623</v>
      </c>
      <c r="J10540" t="s">
        <v>140</v>
      </c>
      <c r="K10540" t="s">
        <v>1063</v>
      </c>
      <c r="L10540" t="s">
        <v>140</v>
      </c>
      <c r="M10540" t="s">
        <v>1022</v>
      </c>
    </row>
    <row r="10541" spans="1:13" x14ac:dyDescent="0.35">
      <c r="A10541" t="s">
        <v>12</v>
      </c>
      <c r="B10541" t="s">
        <v>1152</v>
      </c>
      <c r="C10541">
        <v>57</v>
      </c>
      <c r="D10541" t="s">
        <v>1050</v>
      </c>
      <c r="E10541" t="s">
        <v>996</v>
      </c>
      <c r="F10541" t="s">
        <v>1050</v>
      </c>
      <c r="G10541" t="s">
        <v>397</v>
      </c>
      <c r="H10541" t="s">
        <v>674</v>
      </c>
      <c r="I10541" t="s">
        <v>365</v>
      </c>
      <c r="J10541" t="s">
        <v>140</v>
      </c>
      <c r="K10541" t="s">
        <v>1050</v>
      </c>
      <c r="L10541" t="s">
        <v>140</v>
      </c>
      <c r="M10541" t="s">
        <v>140</v>
      </c>
    </row>
    <row r="10542" spans="1:13" x14ac:dyDescent="0.35">
      <c r="A10542" t="s">
        <v>12</v>
      </c>
      <c r="B10542" t="s">
        <v>339</v>
      </c>
      <c r="C10542">
        <v>23</v>
      </c>
      <c r="D10542" t="s">
        <v>140</v>
      </c>
      <c r="E10542" t="s">
        <v>140</v>
      </c>
      <c r="F10542" t="s">
        <v>140</v>
      </c>
      <c r="G10542" t="s">
        <v>555</v>
      </c>
      <c r="H10542" t="s">
        <v>838</v>
      </c>
      <c r="I10542" t="s">
        <v>159</v>
      </c>
      <c r="J10542" t="s">
        <v>140</v>
      </c>
      <c r="K10542" t="s">
        <v>1011</v>
      </c>
      <c r="L10542" t="s">
        <v>140</v>
      </c>
      <c r="M10542" t="s">
        <v>140</v>
      </c>
    </row>
    <row r="10543" spans="1:13" x14ac:dyDescent="0.35">
      <c r="A10543" t="s">
        <v>13</v>
      </c>
      <c r="B10543" t="s">
        <v>1151</v>
      </c>
      <c r="C10543">
        <v>138</v>
      </c>
      <c r="D10543" t="s">
        <v>1016</v>
      </c>
      <c r="E10543" t="s">
        <v>838</v>
      </c>
      <c r="F10543" t="s">
        <v>458</v>
      </c>
      <c r="G10543" t="s">
        <v>50</v>
      </c>
      <c r="H10543" t="s">
        <v>1048</v>
      </c>
      <c r="I10543" t="s">
        <v>785</v>
      </c>
      <c r="J10543" t="s">
        <v>140</v>
      </c>
      <c r="K10543" t="s">
        <v>1019</v>
      </c>
      <c r="L10543" t="s">
        <v>140</v>
      </c>
      <c r="M10543" t="s">
        <v>140</v>
      </c>
    </row>
    <row r="10544" spans="1:13" x14ac:dyDescent="0.35">
      <c r="A10544" t="s">
        <v>13</v>
      </c>
      <c r="B10544" t="s">
        <v>1152</v>
      </c>
      <c r="C10544">
        <v>53</v>
      </c>
      <c r="D10544" t="s">
        <v>140</v>
      </c>
      <c r="E10544" t="s">
        <v>1004</v>
      </c>
      <c r="F10544" t="s">
        <v>1067</v>
      </c>
      <c r="G10544" t="s">
        <v>542</v>
      </c>
      <c r="H10544" t="s">
        <v>1043</v>
      </c>
      <c r="I10544" t="s">
        <v>973</v>
      </c>
      <c r="J10544" t="s">
        <v>140</v>
      </c>
      <c r="K10544" t="s">
        <v>140</v>
      </c>
      <c r="L10544" t="s">
        <v>140</v>
      </c>
      <c r="M10544" t="s">
        <v>140</v>
      </c>
    </row>
    <row r="10545" spans="1:13" x14ac:dyDescent="0.35">
      <c r="A10545" t="s">
        <v>13</v>
      </c>
      <c r="B10545" t="s">
        <v>339</v>
      </c>
      <c r="C10545">
        <v>15</v>
      </c>
      <c r="D10545" t="s">
        <v>140</v>
      </c>
      <c r="E10545" t="s">
        <v>140</v>
      </c>
      <c r="F10545" t="s">
        <v>140</v>
      </c>
      <c r="G10545" t="s">
        <v>857</v>
      </c>
      <c r="H10545" t="s">
        <v>140</v>
      </c>
      <c r="I10545" t="s">
        <v>856</v>
      </c>
      <c r="J10545" t="s">
        <v>140</v>
      </c>
      <c r="K10545" t="s">
        <v>140</v>
      </c>
      <c r="L10545" t="s">
        <v>140</v>
      </c>
      <c r="M10545" t="s">
        <v>140</v>
      </c>
    </row>
    <row r="10546" spans="1:13" x14ac:dyDescent="0.35">
      <c r="A10546" t="s">
        <v>14</v>
      </c>
      <c r="B10546" t="s">
        <v>1151</v>
      </c>
      <c r="C10546">
        <v>123</v>
      </c>
      <c r="D10546" t="s">
        <v>140</v>
      </c>
      <c r="E10546" t="s">
        <v>1043</v>
      </c>
      <c r="F10546" t="s">
        <v>1051</v>
      </c>
      <c r="G10546" t="s">
        <v>328</v>
      </c>
      <c r="H10546" t="s">
        <v>317</v>
      </c>
      <c r="I10546" t="s">
        <v>365</v>
      </c>
      <c r="J10546" t="s">
        <v>140</v>
      </c>
      <c r="K10546" t="s">
        <v>1016</v>
      </c>
      <c r="L10546" t="s">
        <v>1012</v>
      </c>
      <c r="M10546" t="s">
        <v>140</v>
      </c>
    </row>
    <row r="10547" spans="1:13" x14ac:dyDescent="0.35">
      <c r="A10547" t="s">
        <v>14</v>
      </c>
      <c r="B10547" t="s">
        <v>1152</v>
      </c>
      <c r="C10547">
        <v>66</v>
      </c>
      <c r="D10547" t="s">
        <v>940</v>
      </c>
      <c r="E10547" t="s">
        <v>140</v>
      </c>
      <c r="F10547" t="s">
        <v>1048</v>
      </c>
      <c r="G10547" t="s">
        <v>220</v>
      </c>
      <c r="H10547" t="s">
        <v>961</v>
      </c>
      <c r="I10547" t="s">
        <v>893</v>
      </c>
      <c r="J10547" t="s">
        <v>140</v>
      </c>
      <c r="K10547" t="s">
        <v>140</v>
      </c>
      <c r="L10547" t="s">
        <v>1098</v>
      </c>
      <c r="M10547" t="s">
        <v>140</v>
      </c>
    </row>
    <row r="10548" spans="1:13" x14ac:dyDescent="0.35">
      <c r="A10548" t="s">
        <v>14</v>
      </c>
      <c r="B10548" t="s">
        <v>339</v>
      </c>
      <c r="C10548">
        <v>13</v>
      </c>
      <c r="D10548" t="s">
        <v>140</v>
      </c>
      <c r="E10548" t="s">
        <v>140</v>
      </c>
      <c r="F10548" t="s">
        <v>140</v>
      </c>
      <c r="G10548" t="s">
        <v>498</v>
      </c>
      <c r="H10548" t="s">
        <v>1106</v>
      </c>
      <c r="I10548" t="s">
        <v>681</v>
      </c>
      <c r="J10548" t="s">
        <v>140</v>
      </c>
      <c r="K10548" t="s">
        <v>140</v>
      </c>
      <c r="L10548" t="s">
        <v>140</v>
      </c>
      <c r="M10548" t="s">
        <v>140</v>
      </c>
    </row>
    <row r="10549" spans="1:13" x14ac:dyDescent="0.35">
      <c r="A10549" t="s">
        <v>15</v>
      </c>
      <c r="B10549" t="s">
        <v>1151</v>
      </c>
      <c r="C10549">
        <v>136</v>
      </c>
      <c r="D10549" t="s">
        <v>949</v>
      </c>
      <c r="E10549" t="s">
        <v>1055</v>
      </c>
      <c r="F10549" t="s">
        <v>1098</v>
      </c>
      <c r="G10549" t="s">
        <v>42</v>
      </c>
      <c r="H10549" t="s">
        <v>592</v>
      </c>
      <c r="I10549" t="s">
        <v>849</v>
      </c>
      <c r="J10549" t="s">
        <v>140</v>
      </c>
      <c r="K10549" t="s">
        <v>1012</v>
      </c>
      <c r="L10549" t="s">
        <v>140</v>
      </c>
      <c r="M10549" t="s">
        <v>140</v>
      </c>
    </row>
    <row r="10550" spans="1:13" x14ac:dyDescent="0.35">
      <c r="A10550" t="s">
        <v>15</v>
      </c>
      <c r="B10550" t="s">
        <v>1152</v>
      </c>
      <c r="C10550">
        <v>59</v>
      </c>
      <c r="D10550" t="s">
        <v>1009</v>
      </c>
      <c r="E10550" t="s">
        <v>1018</v>
      </c>
      <c r="F10550" t="s">
        <v>140</v>
      </c>
      <c r="G10550" t="s">
        <v>655</v>
      </c>
      <c r="H10550" t="s">
        <v>115</v>
      </c>
      <c r="I10550" t="s">
        <v>405</v>
      </c>
      <c r="J10550" t="s">
        <v>140</v>
      </c>
      <c r="K10550" t="s">
        <v>140</v>
      </c>
      <c r="L10550" t="s">
        <v>140</v>
      </c>
      <c r="M10550" t="s">
        <v>140</v>
      </c>
    </row>
    <row r="10551" spans="1:13" x14ac:dyDescent="0.35">
      <c r="A10551" t="s">
        <v>15</v>
      </c>
      <c r="B10551" t="s">
        <v>339</v>
      </c>
      <c r="C10551">
        <v>10</v>
      </c>
      <c r="D10551" t="s">
        <v>140</v>
      </c>
      <c r="E10551" t="s">
        <v>140</v>
      </c>
      <c r="F10551" t="s">
        <v>261</v>
      </c>
      <c r="G10551" t="s">
        <v>40</v>
      </c>
      <c r="H10551" t="s">
        <v>1102</v>
      </c>
      <c r="I10551" t="s">
        <v>140</v>
      </c>
      <c r="J10551" t="s">
        <v>140</v>
      </c>
      <c r="K10551" t="s">
        <v>140</v>
      </c>
      <c r="L10551" t="s">
        <v>140</v>
      </c>
      <c r="M10551" t="s">
        <v>140</v>
      </c>
    </row>
    <row r="10552" spans="1:13" x14ac:dyDescent="0.35">
      <c r="A10552" t="s">
        <v>16</v>
      </c>
      <c r="B10552" t="s">
        <v>1151</v>
      </c>
      <c r="C10552">
        <v>122</v>
      </c>
      <c r="D10552" t="s">
        <v>1014</v>
      </c>
      <c r="E10552" t="s">
        <v>1056</v>
      </c>
      <c r="F10552" t="s">
        <v>1021</v>
      </c>
      <c r="G10552" t="s">
        <v>128</v>
      </c>
      <c r="H10552" t="s">
        <v>1064</v>
      </c>
      <c r="I10552" t="s">
        <v>1017</v>
      </c>
      <c r="J10552" t="s">
        <v>140</v>
      </c>
      <c r="K10552" t="s">
        <v>1098</v>
      </c>
      <c r="L10552" t="s">
        <v>140</v>
      </c>
      <c r="M10552" t="s">
        <v>140</v>
      </c>
    </row>
    <row r="10553" spans="1:13" x14ac:dyDescent="0.35">
      <c r="A10553" t="s">
        <v>16</v>
      </c>
      <c r="B10553" t="s">
        <v>1152</v>
      </c>
      <c r="C10553">
        <v>66</v>
      </c>
      <c r="D10553" t="s">
        <v>1098</v>
      </c>
      <c r="E10553" t="s">
        <v>939</v>
      </c>
      <c r="F10553" t="s">
        <v>140</v>
      </c>
      <c r="G10553" t="s">
        <v>188</v>
      </c>
      <c r="H10553" t="s">
        <v>1056</v>
      </c>
      <c r="I10553" t="s">
        <v>940</v>
      </c>
      <c r="J10553" t="s">
        <v>140</v>
      </c>
      <c r="K10553" t="s">
        <v>1011</v>
      </c>
      <c r="L10553" t="s">
        <v>140</v>
      </c>
      <c r="M10553" t="s">
        <v>1012</v>
      </c>
    </row>
    <row r="10554" spans="1:13" x14ac:dyDescent="0.35">
      <c r="A10554" t="s">
        <v>16</v>
      </c>
      <c r="B10554" t="s">
        <v>339</v>
      </c>
      <c r="C10554">
        <v>18</v>
      </c>
      <c r="D10554" t="s">
        <v>140</v>
      </c>
      <c r="E10554" t="s">
        <v>140</v>
      </c>
      <c r="F10554" t="s">
        <v>140</v>
      </c>
      <c r="G10554" t="s">
        <v>514</v>
      </c>
      <c r="H10554" t="s">
        <v>140</v>
      </c>
      <c r="I10554" t="s">
        <v>515</v>
      </c>
      <c r="J10554" t="s">
        <v>140</v>
      </c>
      <c r="K10554" t="s">
        <v>140</v>
      </c>
      <c r="L10554" t="s">
        <v>140</v>
      </c>
      <c r="M10554" t="s">
        <v>140</v>
      </c>
    </row>
    <row r="10555" spans="1:13" x14ac:dyDescent="0.35">
      <c r="A10555" t="s">
        <v>17</v>
      </c>
      <c r="B10555" t="s">
        <v>1151</v>
      </c>
      <c r="C10555">
        <v>128</v>
      </c>
      <c r="D10555" t="s">
        <v>1019</v>
      </c>
      <c r="E10555" t="s">
        <v>1062</v>
      </c>
      <c r="F10555" t="s">
        <v>950</v>
      </c>
      <c r="G10555" t="s">
        <v>736</v>
      </c>
      <c r="H10555" t="s">
        <v>869</v>
      </c>
      <c r="I10555" t="s">
        <v>1095</v>
      </c>
      <c r="J10555" t="s">
        <v>140</v>
      </c>
      <c r="K10555" t="s">
        <v>1055</v>
      </c>
      <c r="L10555" t="s">
        <v>140</v>
      </c>
      <c r="M10555" t="s">
        <v>140</v>
      </c>
    </row>
    <row r="10556" spans="1:13" x14ac:dyDescent="0.35">
      <c r="A10556" t="s">
        <v>17</v>
      </c>
      <c r="B10556" t="s">
        <v>1152</v>
      </c>
      <c r="C10556">
        <v>62</v>
      </c>
      <c r="D10556" t="s">
        <v>140</v>
      </c>
      <c r="E10556" t="s">
        <v>515</v>
      </c>
      <c r="F10556" t="s">
        <v>824</v>
      </c>
      <c r="G10556" t="s">
        <v>619</v>
      </c>
      <c r="H10556" t="s">
        <v>824</v>
      </c>
      <c r="I10556" t="s">
        <v>1182</v>
      </c>
      <c r="J10556" t="s">
        <v>140</v>
      </c>
      <c r="K10556" t="s">
        <v>140</v>
      </c>
      <c r="L10556" t="s">
        <v>140</v>
      </c>
      <c r="M10556" t="s">
        <v>140</v>
      </c>
    </row>
    <row r="10557" spans="1:13" x14ac:dyDescent="0.35">
      <c r="A10557" t="s">
        <v>17</v>
      </c>
      <c r="B10557" t="s">
        <v>339</v>
      </c>
      <c r="C10557">
        <v>13</v>
      </c>
      <c r="D10557" t="s">
        <v>140</v>
      </c>
      <c r="E10557" t="s">
        <v>988</v>
      </c>
      <c r="F10557" t="s">
        <v>1018</v>
      </c>
      <c r="G10557" t="s">
        <v>447</v>
      </c>
      <c r="H10557" t="s">
        <v>140</v>
      </c>
      <c r="I10557" t="s">
        <v>125</v>
      </c>
      <c r="J10557" t="s">
        <v>140</v>
      </c>
      <c r="K10557" t="s">
        <v>140</v>
      </c>
      <c r="L10557" t="s">
        <v>140</v>
      </c>
      <c r="M10557" t="s">
        <v>140</v>
      </c>
    </row>
    <row r="10558" spans="1:13" x14ac:dyDescent="0.35">
      <c r="A10558" t="s">
        <v>18</v>
      </c>
      <c r="B10558" t="s">
        <v>1151</v>
      </c>
      <c r="C10558">
        <v>141</v>
      </c>
      <c r="D10558" t="s">
        <v>1060</v>
      </c>
      <c r="E10558" t="s">
        <v>1098</v>
      </c>
      <c r="F10558" t="s">
        <v>1048</v>
      </c>
      <c r="G10558" t="s">
        <v>825</v>
      </c>
      <c r="H10558" t="s">
        <v>1007</v>
      </c>
      <c r="I10558" t="s">
        <v>999</v>
      </c>
      <c r="J10558" t="s">
        <v>140</v>
      </c>
      <c r="K10558" t="s">
        <v>140</v>
      </c>
      <c r="L10558" t="s">
        <v>140</v>
      </c>
      <c r="M10558" t="s">
        <v>1012</v>
      </c>
    </row>
    <row r="10559" spans="1:13" x14ac:dyDescent="0.35">
      <c r="A10559" t="s">
        <v>18</v>
      </c>
      <c r="B10559" t="s">
        <v>1152</v>
      </c>
      <c r="C10559">
        <v>51</v>
      </c>
      <c r="D10559" t="s">
        <v>140</v>
      </c>
      <c r="E10559" t="s">
        <v>1049</v>
      </c>
      <c r="F10559" t="s">
        <v>1019</v>
      </c>
      <c r="G10559" t="s">
        <v>494</v>
      </c>
      <c r="H10559" t="s">
        <v>140</v>
      </c>
      <c r="I10559" t="s">
        <v>317</v>
      </c>
      <c r="J10559" t="s">
        <v>140</v>
      </c>
      <c r="K10559" t="s">
        <v>140</v>
      </c>
      <c r="L10559" t="s">
        <v>140</v>
      </c>
      <c r="M10559" t="s">
        <v>140</v>
      </c>
    </row>
    <row r="10560" spans="1:13" x14ac:dyDescent="0.35">
      <c r="A10560" t="s">
        <v>18</v>
      </c>
      <c r="B10560" t="s">
        <v>339</v>
      </c>
      <c r="C10560">
        <v>13</v>
      </c>
      <c r="D10560" t="s">
        <v>915</v>
      </c>
      <c r="E10560" t="s">
        <v>140</v>
      </c>
      <c r="F10560" t="s">
        <v>140</v>
      </c>
      <c r="G10560" t="s">
        <v>163</v>
      </c>
      <c r="H10560" t="s">
        <v>140</v>
      </c>
      <c r="I10560" t="s">
        <v>1102</v>
      </c>
      <c r="J10560" t="s">
        <v>140</v>
      </c>
      <c r="K10560" t="s">
        <v>140</v>
      </c>
      <c r="L10560" t="s">
        <v>140</v>
      </c>
      <c r="M10560" t="s">
        <v>140</v>
      </c>
    </row>
    <row r="10561" spans="1:13" x14ac:dyDescent="0.35">
      <c r="A10561" t="s">
        <v>19</v>
      </c>
      <c r="B10561" t="s">
        <v>1151</v>
      </c>
      <c r="C10561">
        <v>138</v>
      </c>
      <c r="D10561" t="s">
        <v>140</v>
      </c>
      <c r="E10561" t="s">
        <v>775</v>
      </c>
      <c r="F10561" t="s">
        <v>1050</v>
      </c>
      <c r="G10561" t="s">
        <v>898</v>
      </c>
      <c r="H10561" t="s">
        <v>1070</v>
      </c>
      <c r="I10561" t="s">
        <v>903</v>
      </c>
      <c r="J10561" t="s">
        <v>140</v>
      </c>
      <c r="K10561" t="s">
        <v>140</v>
      </c>
      <c r="L10561" t="s">
        <v>140</v>
      </c>
      <c r="M10561" t="s">
        <v>140</v>
      </c>
    </row>
    <row r="10562" spans="1:13" x14ac:dyDescent="0.35">
      <c r="A10562" t="s">
        <v>19</v>
      </c>
      <c r="B10562" t="s">
        <v>1152</v>
      </c>
      <c r="C10562">
        <v>56</v>
      </c>
      <c r="D10562" t="s">
        <v>140</v>
      </c>
      <c r="E10562" t="s">
        <v>140</v>
      </c>
      <c r="F10562" t="s">
        <v>140</v>
      </c>
      <c r="G10562" t="s">
        <v>776</v>
      </c>
      <c r="H10562" t="s">
        <v>664</v>
      </c>
      <c r="I10562" t="s">
        <v>574</v>
      </c>
      <c r="J10562" t="s">
        <v>140</v>
      </c>
      <c r="K10562" t="s">
        <v>1046</v>
      </c>
      <c r="L10562" t="s">
        <v>140</v>
      </c>
      <c r="M10562" t="s">
        <v>140</v>
      </c>
    </row>
    <row r="10563" spans="1:13" x14ac:dyDescent="0.35">
      <c r="A10563" t="s">
        <v>19</v>
      </c>
      <c r="B10563" t="s">
        <v>339</v>
      </c>
      <c r="C10563">
        <v>12</v>
      </c>
      <c r="D10563" t="s">
        <v>140</v>
      </c>
      <c r="E10563" t="s">
        <v>1048</v>
      </c>
      <c r="F10563" t="s">
        <v>140</v>
      </c>
      <c r="G10563" t="s">
        <v>1160</v>
      </c>
      <c r="H10563" t="s">
        <v>140</v>
      </c>
      <c r="I10563" t="s">
        <v>140</v>
      </c>
      <c r="J10563" t="s">
        <v>140</v>
      </c>
      <c r="K10563" t="s">
        <v>140</v>
      </c>
      <c r="L10563" t="s">
        <v>140</v>
      </c>
      <c r="M10563" t="s">
        <v>140</v>
      </c>
    </row>
    <row r="10564" spans="1:13" x14ac:dyDescent="0.35">
      <c r="A10564" t="s">
        <v>20</v>
      </c>
      <c r="B10564" t="s">
        <v>1151</v>
      </c>
      <c r="C10564">
        <v>121</v>
      </c>
      <c r="D10564" t="s">
        <v>1010</v>
      </c>
      <c r="E10564" t="s">
        <v>775</v>
      </c>
      <c r="F10564" t="s">
        <v>996</v>
      </c>
      <c r="G10564" t="s">
        <v>925</v>
      </c>
      <c r="H10564" t="s">
        <v>162</v>
      </c>
      <c r="I10564" t="s">
        <v>107</v>
      </c>
      <c r="J10564" t="s">
        <v>140</v>
      </c>
      <c r="K10564" t="s">
        <v>1010</v>
      </c>
      <c r="L10564" t="s">
        <v>140</v>
      </c>
      <c r="M10564" t="s">
        <v>140</v>
      </c>
    </row>
    <row r="10565" spans="1:13" x14ac:dyDescent="0.35">
      <c r="A10565" t="s">
        <v>20</v>
      </c>
      <c r="B10565" t="s">
        <v>1152</v>
      </c>
      <c r="C10565">
        <v>65</v>
      </c>
      <c r="D10565" t="s">
        <v>140</v>
      </c>
      <c r="E10565" t="s">
        <v>1054</v>
      </c>
      <c r="F10565" t="s">
        <v>903</v>
      </c>
      <c r="G10565" t="s">
        <v>969</v>
      </c>
      <c r="H10565" t="s">
        <v>1020</v>
      </c>
      <c r="I10565" t="s">
        <v>99</v>
      </c>
      <c r="J10565" t="s">
        <v>1013</v>
      </c>
      <c r="K10565" t="s">
        <v>140</v>
      </c>
      <c r="L10565" t="s">
        <v>140</v>
      </c>
      <c r="M10565" t="s">
        <v>140</v>
      </c>
    </row>
    <row r="10566" spans="1:13" x14ac:dyDescent="0.35">
      <c r="A10566" t="s">
        <v>20</v>
      </c>
      <c r="B10566" t="s">
        <v>339</v>
      </c>
      <c r="C10566">
        <v>18</v>
      </c>
      <c r="D10566" t="s">
        <v>140</v>
      </c>
      <c r="E10566" t="s">
        <v>140</v>
      </c>
      <c r="F10566" t="s">
        <v>929</v>
      </c>
      <c r="G10566" t="s">
        <v>260</v>
      </c>
      <c r="H10566" t="s">
        <v>131</v>
      </c>
      <c r="I10566" t="s">
        <v>1051</v>
      </c>
      <c r="J10566" t="s">
        <v>140</v>
      </c>
      <c r="K10566" t="s">
        <v>140</v>
      </c>
      <c r="L10566" t="s">
        <v>140</v>
      </c>
      <c r="M10566" t="s">
        <v>140</v>
      </c>
    </row>
    <row r="10567" spans="1:13" x14ac:dyDescent="0.35">
      <c r="A10567" t="s">
        <v>21</v>
      </c>
      <c r="B10567" t="s">
        <v>1151</v>
      </c>
      <c r="C10567">
        <v>120</v>
      </c>
      <c r="D10567" t="s">
        <v>1012</v>
      </c>
      <c r="E10567" t="s">
        <v>1098</v>
      </c>
      <c r="F10567" t="s">
        <v>1098</v>
      </c>
      <c r="G10567" t="s">
        <v>547</v>
      </c>
      <c r="H10567" t="s">
        <v>913</v>
      </c>
      <c r="I10567" t="s">
        <v>592</v>
      </c>
      <c r="J10567" t="s">
        <v>140</v>
      </c>
      <c r="K10567" t="s">
        <v>1012</v>
      </c>
      <c r="L10567" t="s">
        <v>1012</v>
      </c>
      <c r="M10567" t="s">
        <v>140</v>
      </c>
    </row>
    <row r="10568" spans="1:13" x14ac:dyDescent="0.35">
      <c r="A10568" t="s">
        <v>21</v>
      </c>
      <c r="B10568" t="s">
        <v>1152</v>
      </c>
      <c r="C10568">
        <v>72</v>
      </c>
      <c r="D10568" t="s">
        <v>140</v>
      </c>
      <c r="E10568" t="s">
        <v>996</v>
      </c>
      <c r="F10568" t="s">
        <v>1073</v>
      </c>
      <c r="G10568" t="s">
        <v>384</v>
      </c>
      <c r="H10568" t="s">
        <v>911</v>
      </c>
      <c r="I10568" t="s">
        <v>973</v>
      </c>
      <c r="J10568" t="s">
        <v>140</v>
      </c>
      <c r="K10568" t="s">
        <v>140</v>
      </c>
      <c r="L10568" t="s">
        <v>140</v>
      </c>
      <c r="M10568" t="s">
        <v>140</v>
      </c>
    </row>
    <row r="10569" spans="1:13" x14ac:dyDescent="0.35">
      <c r="A10569" t="s">
        <v>21</v>
      </c>
      <c r="B10569" t="s">
        <v>339</v>
      </c>
      <c r="C10569">
        <v>18</v>
      </c>
      <c r="D10569" t="s">
        <v>140</v>
      </c>
      <c r="E10569" t="s">
        <v>458</v>
      </c>
      <c r="F10569" t="s">
        <v>140</v>
      </c>
      <c r="G10569" t="s">
        <v>610</v>
      </c>
      <c r="H10569" t="s">
        <v>564</v>
      </c>
      <c r="I10569" t="s">
        <v>564</v>
      </c>
      <c r="J10569" t="s">
        <v>140</v>
      </c>
      <c r="K10569" t="s">
        <v>140</v>
      </c>
      <c r="L10569" t="s">
        <v>140</v>
      </c>
      <c r="M10569" t="s">
        <v>140</v>
      </c>
    </row>
    <row r="10570" spans="1:13" x14ac:dyDescent="0.35">
      <c r="A10570" t="s">
        <v>22</v>
      </c>
      <c r="B10570" t="s">
        <v>1151</v>
      </c>
      <c r="C10570">
        <v>139</v>
      </c>
      <c r="D10570" t="s">
        <v>1011</v>
      </c>
      <c r="E10570" t="s">
        <v>1017</v>
      </c>
      <c r="F10570" t="s">
        <v>1048</v>
      </c>
      <c r="G10570" t="s">
        <v>537</v>
      </c>
      <c r="H10570" t="s">
        <v>643</v>
      </c>
      <c r="I10570" t="s">
        <v>824</v>
      </c>
      <c r="J10570" t="s">
        <v>140</v>
      </c>
      <c r="K10570" t="s">
        <v>140</v>
      </c>
      <c r="L10570" t="s">
        <v>140</v>
      </c>
      <c r="M10570" t="s">
        <v>140</v>
      </c>
    </row>
    <row r="10571" spans="1:13" x14ac:dyDescent="0.35">
      <c r="A10571" t="s">
        <v>22</v>
      </c>
      <c r="B10571" t="s">
        <v>1152</v>
      </c>
      <c r="C10571">
        <v>54</v>
      </c>
      <c r="D10571" t="s">
        <v>140</v>
      </c>
      <c r="E10571" t="s">
        <v>140</v>
      </c>
      <c r="F10571" t="s">
        <v>140</v>
      </c>
      <c r="G10571" t="s">
        <v>1075</v>
      </c>
      <c r="H10571" t="s">
        <v>775</v>
      </c>
      <c r="I10571" t="s">
        <v>99</v>
      </c>
      <c r="J10571" t="s">
        <v>1012</v>
      </c>
      <c r="K10571" t="s">
        <v>140</v>
      </c>
      <c r="L10571" t="s">
        <v>140</v>
      </c>
      <c r="M10571" t="s">
        <v>140</v>
      </c>
    </row>
    <row r="10572" spans="1:13" x14ac:dyDescent="0.35">
      <c r="A10572" t="s">
        <v>22</v>
      </c>
      <c r="B10572" t="s">
        <v>339</v>
      </c>
      <c r="C10572">
        <v>16</v>
      </c>
      <c r="D10572" t="s">
        <v>458</v>
      </c>
      <c r="E10572" t="s">
        <v>949</v>
      </c>
      <c r="F10572" t="s">
        <v>140</v>
      </c>
      <c r="G10572" t="s">
        <v>1077</v>
      </c>
      <c r="H10572" t="s">
        <v>140</v>
      </c>
      <c r="I10572" t="s">
        <v>140</v>
      </c>
      <c r="J10572" t="s">
        <v>140</v>
      </c>
      <c r="K10572" t="s">
        <v>983</v>
      </c>
      <c r="L10572" t="s">
        <v>140</v>
      </c>
      <c r="M10572" t="s">
        <v>140</v>
      </c>
    </row>
    <row r="10573" spans="1:13" x14ac:dyDescent="0.35">
      <c r="A10573" t="s">
        <v>23</v>
      </c>
      <c r="B10573" t="s">
        <v>1151</v>
      </c>
      <c r="C10573">
        <v>125</v>
      </c>
      <c r="D10573" t="s">
        <v>949</v>
      </c>
      <c r="E10573" t="s">
        <v>967</v>
      </c>
      <c r="F10573" t="s">
        <v>1014</v>
      </c>
      <c r="G10573" t="s">
        <v>48</v>
      </c>
      <c r="H10573" t="s">
        <v>1061</v>
      </c>
      <c r="I10573" t="s">
        <v>1087</v>
      </c>
      <c r="J10573" t="s">
        <v>1021</v>
      </c>
      <c r="K10573" t="s">
        <v>1013</v>
      </c>
      <c r="L10573" t="s">
        <v>140</v>
      </c>
      <c r="M10573" t="s">
        <v>1009</v>
      </c>
    </row>
    <row r="10574" spans="1:13" x14ac:dyDescent="0.35">
      <c r="A10574" t="s">
        <v>23</v>
      </c>
      <c r="B10574" t="s">
        <v>1152</v>
      </c>
      <c r="C10574">
        <v>61</v>
      </c>
      <c r="D10574" t="s">
        <v>140</v>
      </c>
      <c r="E10574" t="s">
        <v>140</v>
      </c>
      <c r="F10574" t="s">
        <v>1043</v>
      </c>
      <c r="G10574" t="s">
        <v>413</v>
      </c>
      <c r="H10574" t="s">
        <v>131</v>
      </c>
      <c r="I10574" t="s">
        <v>988</v>
      </c>
      <c r="J10574" t="s">
        <v>140</v>
      </c>
      <c r="K10574" t="s">
        <v>1016</v>
      </c>
      <c r="L10574" t="s">
        <v>140</v>
      </c>
      <c r="M10574" t="s">
        <v>140</v>
      </c>
    </row>
    <row r="10575" spans="1:13" x14ac:dyDescent="0.35">
      <c r="A10575" t="s">
        <v>23</v>
      </c>
      <c r="B10575" t="s">
        <v>339</v>
      </c>
      <c r="C10575">
        <v>19</v>
      </c>
      <c r="D10575" t="s">
        <v>140</v>
      </c>
      <c r="E10575" t="s">
        <v>849</v>
      </c>
      <c r="F10575" t="s">
        <v>971</v>
      </c>
      <c r="G10575" t="s">
        <v>419</v>
      </c>
      <c r="H10575" t="s">
        <v>140</v>
      </c>
      <c r="I10575" t="s">
        <v>87</v>
      </c>
      <c r="J10575" t="s">
        <v>140</v>
      </c>
      <c r="K10575" t="s">
        <v>140</v>
      </c>
      <c r="L10575" t="s">
        <v>140</v>
      </c>
      <c r="M10575" t="s">
        <v>140</v>
      </c>
    </row>
    <row r="10576" spans="1:13" x14ac:dyDescent="0.35">
      <c r="A10576" t="s">
        <v>24</v>
      </c>
      <c r="B10576" t="s">
        <v>1151</v>
      </c>
      <c r="C10576">
        <v>123</v>
      </c>
      <c r="D10576" t="s">
        <v>1046</v>
      </c>
      <c r="E10576" t="s">
        <v>1008</v>
      </c>
      <c r="F10576" t="s">
        <v>1068</v>
      </c>
      <c r="G10576" t="s">
        <v>347</v>
      </c>
      <c r="H10576" t="s">
        <v>371</v>
      </c>
      <c r="I10576" t="s">
        <v>97</v>
      </c>
      <c r="J10576" t="s">
        <v>140</v>
      </c>
      <c r="K10576" t="s">
        <v>949</v>
      </c>
      <c r="L10576" t="s">
        <v>1063</v>
      </c>
      <c r="M10576" t="s">
        <v>140</v>
      </c>
    </row>
    <row r="10577" spans="1:13" x14ac:dyDescent="0.35">
      <c r="A10577" t="s">
        <v>24</v>
      </c>
      <c r="B10577" t="s">
        <v>1152</v>
      </c>
      <c r="C10577">
        <v>71</v>
      </c>
      <c r="D10577" t="s">
        <v>140</v>
      </c>
      <c r="E10577" t="s">
        <v>140</v>
      </c>
      <c r="F10577" t="s">
        <v>140</v>
      </c>
      <c r="G10577" t="s">
        <v>672</v>
      </c>
      <c r="H10577" t="s">
        <v>801</v>
      </c>
      <c r="I10577" t="s">
        <v>113</v>
      </c>
      <c r="J10577" t="s">
        <v>1098</v>
      </c>
      <c r="K10577" t="s">
        <v>1051</v>
      </c>
      <c r="L10577" t="s">
        <v>140</v>
      </c>
      <c r="M10577" t="s">
        <v>140</v>
      </c>
    </row>
    <row r="10578" spans="1:13" x14ac:dyDescent="0.35">
      <c r="A10578" t="s">
        <v>24</v>
      </c>
      <c r="B10578" t="s">
        <v>339</v>
      </c>
      <c r="C10578">
        <v>13</v>
      </c>
      <c r="D10578" t="s">
        <v>140</v>
      </c>
      <c r="E10578" t="s">
        <v>140</v>
      </c>
      <c r="F10578" t="s">
        <v>140</v>
      </c>
      <c r="G10578" t="s">
        <v>1112</v>
      </c>
      <c r="H10578" t="s">
        <v>1061</v>
      </c>
      <c r="I10578" t="s">
        <v>140</v>
      </c>
      <c r="J10578" t="s">
        <v>140</v>
      </c>
      <c r="K10578" t="s">
        <v>140</v>
      </c>
      <c r="L10578" t="s">
        <v>140</v>
      </c>
      <c r="M10578" t="s">
        <v>140</v>
      </c>
    </row>
    <row r="10579" spans="1:13" x14ac:dyDescent="0.35">
      <c r="A10579" t="s">
        <v>25</v>
      </c>
      <c r="B10579" t="s">
        <v>1151</v>
      </c>
      <c r="C10579">
        <v>123</v>
      </c>
      <c r="D10579" t="s">
        <v>1007</v>
      </c>
      <c r="E10579" t="s">
        <v>919</v>
      </c>
      <c r="F10579" t="s">
        <v>1054</v>
      </c>
      <c r="G10579" t="s">
        <v>866</v>
      </c>
      <c r="H10579" t="s">
        <v>950</v>
      </c>
      <c r="I10579" t="s">
        <v>953</v>
      </c>
      <c r="J10579" t="s">
        <v>140</v>
      </c>
      <c r="K10579" t="s">
        <v>1055</v>
      </c>
      <c r="L10579" t="s">
        <v>1009</v>
      </c>
      <c r="M10579" t="s">
        <v>140</v>
      </c>
    </row>
    <row r="10580" spans="1:13" x14ac:dyDescent="0.35">
      <c r="A10580" t="s">
        <v>25</v>
      </c>
      <c r="B10580" t="s">
        <v>1152</v>
      </c>
      <c r="C10580">
        <v>68</v>
      </c>
      <c r="D10580" t="s">
        <v>140</v>
      </c>
      <c r="E10580" t="s">
        <v>140</v>
      </c>
      <c r="F10580" t="s">
        <v>140</v>
      </c>
      <c r="G10580" t="s">
        <v>1161</v>
      </c>
      <c r="H10580" t="s">
        <v>1064</v>
      </c>
      <c r="I10580" t="s">
        <v>903</v>
      </c>
      <c r="J10580" t="s">
        <v>140</v>
      </c>
      <c r="K10580" t="s">
        <v>140</v>
      </c>
      <c r="L10580" t="s">
        <v>140</v>
      </c>
      <c r="M10580" t="s">
        <v>140</v>
      </c>
    </row>
    <row r="10581" spans="1:13" x14ac:dyDescent="0.35">
      <c r="A10581" t="s">
        <v>25</v>
      </c>
      <c r="B10581" t="s">
        <v>339</v>
      </c>
      <c r="C10581">
        <v>13</v>
      </c>
      <c r="D10581" t="s">
        <v>140</v>
      </c>
      <c r="E10581" t="s">
        <v>501</v>
      </c>
      <c r="F10581" t="s">
        <v>140</v>
      </c>
      <c r="G10581" t="s">
        <v>500</v>
      </c>
      <c r="H10581" t="s">
        <v>140</v>
      </c>
      <c r="I10581" t="s">
        <v>140</v>
      </c>
      <c r="J10581" t="s">
        <v>140</v>
      </c>
      <c r="K10581" t="s">
        <v>140</v>
      </c>
      <c r="L10581" t="s">
        <v>140</v>
      </c>
      <c r="M10581" t="s">
        <v>140</v>
      </c>
    </row>
    <row r="10582" spans="1:13" x14ac:dyDescent="0.35">
      <c r="A10582" t="s">
        <v>26</v>
      </c>
      <c r="B10582" t="s">
        <v>1151</v>
      </c>
      <c r="C10582">
        <v>130</v>
      </c>
      <c r="D10582" t="s">
        <v>775</v>
      </c>
      <c r="E10582" t="s">
        <v>949</v>
      </c>
      <c r="F10582" t="s">
        <v>1013</v>
      </c>
      <c r="G10582" t="s">
        <v>669</v>
      </c>
      <c r="H10582" t="s">
        <v>919</v>
      </c>
      <c r="I10582" t="s">
        <v>501</v>
      </c>
      <c r="J10582" t="s">
        <v>140</v>
      </c>
      <c r="K10582" t="s">
        <v>1055</v>
      </c>
      <c r="L10582" t="s">
        <v>140</v>
      </c>
      <c r="M10582" t="s">
        <v>140</v>
      </c>
    </row>
    <row r="10583" spans="1:13" x14ac:dyDescent="0.35">
      <c r="A10583" t="s">
        <v>26</v>
      </c>
      <c r="B10583" t="s">
        <v>1152</v>
      </c>
      <c r="C10583">
        <v>56</v>
      </c>
      <c r="D10583" t="s">
        <v>140</v>
      </c>
      <c r="E10583" t="s">
        <v>140</v>
      </c>
      <c r="F10583" t="s">
        <v>140</v>
      </c>
      <c r="G10583" t="s">
        <v>520</v>
      </c>
      <c r="H10583" t="s">
        <v>1053</v>
      </c>
      <c r="I10583" t="s">
        <v>643</v>
      </c>
      <c r="J10583" t="s">
        <v>140</v>
      </c>
      <c r="K10583" t="s">
        <v>1011</v>
      </c>
      <c r="L10583" t="s">
        <v>140</v>
      </c>
      <c r="M10583" t="s">
        <v>140</v>
      </c>
    </row>
    <row r="10584" spans="1:13" x14ac:dyDescent="0.35">
      <c r="A10584" t="s">
        <v>26</v>
      </c>
      <c r="B10584" t="s">
        <v>339</v>
      </c>
      <c r="C10584">
        <v>16</v>
      </c>
      <c r="D10584" t="s">
        <v>140</v>
      </c>
      <c r="E10584" t="s">
        <v>1044</v>
      </c>
      <c r="F10584" t="s">
        <v>1004</v>
      </c>
      <c r="G10584" t="s">
        <v>468</v>
      </c>
      <c r="H10584" t="s">
        <v>140</v>
      </c>
      <c r="I10584" t="s">
        <v>924</v>
      </c>
      <c r="J10584" t="s">
        <v>140</v>
      </c>
      <c r="K10584" t="s">
        <v>140</v>
      </c>
      <c r="L10584" t="s">
        <v>140</v>
      </c>
      <c r="M10584" t="s">
        <v>140</v>
      </c>
    </row>
    <row r="10585" spans="1:13" x14ac:dyDescent="0.35">
      <c r="A10585" t="s">
        <v>27</v>
      </c>
      <c r="B10585" t="s">
        <v>1151</v>
      </c>
      <c r="C10585">
        <v>119</v>
      </c>
      <c r="D10585" t="s">
        <v>1016</v>
      </c>
      <c r="E10585" t="s">
        <v>1051</v>
      </c>
      <c r="F10585" t="s">
        <v>950</v>
      </c>
      <c r="G10585" t="s">
        <v>94</v>
      </c>
      <c r="H10585" t="s">
        <v>1011</v>
      </c>
      <c r="I10585" t="s">
        <v>971</v>
      </c>
      <c r="J10585" t="s">
        <v>140</v>
      </c>
      <c r="K10585" t="s">
        <v>1013</v>
      </c>
      <c r="L10585" t="s">
        <v>140</v>
      </c>
      <c r="M10585" t="s">
        <v>140</v>
      </c>
    </row>
    <row r="10586" spans="1:13" x14ac:dyDescent="0.35">
      <c r="A10586" t="s">
        <v>27</v>
      </c>
      <c r="B10586" t="s">
        <v>1152</v>
      </c>
      <c r="C10586">
        <v>72</v>
      </c>
      <c r="D10586" t="s">
        <v>140</v>
      </c>
      <c r="E10586" t="s">
        <v>1043</v>
      </c>
      <c r="F10586" t="s">
        <v>140</v>
      </c>
      <c r="G10586" t="s">
        <v>784</v>
      </c>
      <c r="H10586" t="s">
        <v>1047</v>
      </c>
      <c r="I10586" t="s">
        <v>1064</v>
      </c>
      <c r="J10586" t="s">
        <v>140</v>
      </c>
      <c r="K10586" t="s">
        <v>140</v>
      </c>
      <c r="L10586" t="s">
        <v>140</v>
      </c>
      <c r="M10586" t="s">
        <v>140</v>
      </c>
    </row>
    <row r="10587" spans="1:13" x14ac:dyDescent="0.35">
      <c r="A10587" t="s">
        <v>27</v>
      </c>
      <c r="B10587" t="s">
        <v>339</v>
      </c>
      <c r="C10587">
        <v>13</v>
      </c>
      <c r="D10587" t="s">
        <v>140</v>
      </c>
      <c r="E10587" t="s">
        <v>140</v>
      </c>
      <c r="F10587" t="s">
        <v>99</v>
      </c>
      <c r="G10587" t="s">
        <v>100</v>
      </c>
      <c r="H10587" t="s">
        <v>140</v>
      </c>
      <c r="I10587" t="s">
        <v>140</v>
      </c>
      <c r="J10587" t="s">
        <v>140</v>
      </c>
      <c r="K10587" t="s">
        <v>140</v>
      </c>
      <c r="L10587" t="s">
        <v>140</v>
      </c>
      <c r="M10587" t="s">
        <v>140</v>
      </c>
    </row>
    <row r="10588" spans="1:13" x14ac:dyDescent="0.35">
      <c r="A10588" t="s">
        <v>28</v>
      </c>
      <c r="B10588" t="s">
        <v>1151</v>
      </c>
      <c r="C10588">
        <v>116</v>
      </c>
      <c r="D10588" t="s">
        <v>949</v>
      </c>
      <c r="E10588" t="s">
        <v>1050</v>
      </c>
      <c r="F10588" t="s">
        <v>940</v>
      </c>
      <c r="G10588" t="s">
        <v>736</v>
      </c>
      <c r="H10588" t="s">
        <v>1007</v>
      </c>
      <c r="I10588" t="s">
        <v>101</v>
      </c>
      <c r="J10588" t="s">
        <v>140</v>
      </c>
      <c r="K10588" t="s">
        <v>140</v>
      </c>
      <c r="L10588" t="s">
        <v>140</v>
      </c>
      <c r="M10588" t="s">
        <v>1009</v>
      </c>
    </row>
    <row r="10589" spans="1:13" x14ac:dyDescent="0.35">
      <c r="A10589" t="s">
        <v>28</v>
      </c>
      <c r="B10589" t="s">
        <v>1152</v>
      </c>
      <c r="C10589">
        <v>78</v>
      </c>
      <c r="D10589" t="s">
        <v>140</v>
      </c>
      <c r="E10589" t="s">
        <v>838</v>
      </c>
      <c r="F10589" t="s">
        <v>869</v>
      </c>
      <c r="G10589" t="s">
        <v>150</v>
      </c>
      <c r="H10589" t="s">
        <v>929</v>
      </c>
      <c r="I10589" t="s">
        <v>121</v>
      </c>
      <c r="J10589" t="s">
        <v>140</v>
      </c>
      <c r="K10589" t="s">
        <v>1066</v>
      </c>
      <c r="L10589" t="s">
        <v>140</v>
      </c>
      <c r="M10589" t="s">
        <v>140</v>
      </c>
    </row>
    <row r="10590" spans="1:13" x14ac:dyDescent="0.35">
      <c r="A10590" t="s">
        <v>28</v>
      </c>
      <c r="B10590" t="s">
        <v>339</v>
      </c>
      <c r="C10590">
        <v>12</v>
      </c>
      <c r="D10590" t="s">
        <v>140</v>
      </c>
      <c r="E10590" t="s">
        <v>718</v>
      </c>
      <c r="F10590" t="s">
        <v>140</v>
      </c>
      <c r="G10590" t="s">
        <v>666</v>
      </c>
      <c r="H10590" t="s">
        <v>140</v>
      </c>
      <c r="I10590" t="s">
        <v>999</v>
      </c>
      <c r="J10590" t="s">
        <v>785</v>
      </c>
      <c r="K10590" t="s">
        <v>140</v>
      </c>
      <c r="L10590" t="s">
        <v>140</v>
      </c>
      <c r="M10590" t="s">
        <v>140</v>
      </c>
    </row>
    <row r="10591" spans="1:13" x14ac:dyDescent="0.35">
      <c r="A10591" t="s">
        <v>29</v>
      </c>
      <c r="B10591" t="s">
        <v>1151</v>
      </c>
      <c r="C10591">
        <v>109</v>
      </c>
      <c r="D10591" t="s">
        <v>1021</v>
      </c>
      <c r="E10591" t="s">
        <v>1070</v>
      </c>
      <c r="F10591" t="s">
        <v>1021</v>
      </c>
      <c r="G10591" t="s">
        <v>387</v>
      </c>
      <c r="H10591" t="s">
        <v>1055</v>
      </c>
      <c r="I10591" t="s">
        <v>109</v>
      </c>
      <c r="J10591" t="s">
        <v>140</v>
      </c>
      <c r="K10591" t="s">
        <v>1009</v>
      </c>
      <c r="L10591" t="s">
        <v>140</v>
      </c>
      <c r="M10591" t="s">
        <v>140</v>
      </c>
    </row>
    <row r="10592" spans="1:13" x14ac:dyDescent="0.35">
      <c r="A10592" t="s">
        <v>29</v>
      </c>
      <c r="B10592" t="s">
        <v>1152</v>
      </c>
      <c r="C10592">
        <v>73</v>
      </c>
      <c r="D10592" t="s">
        <v>939</v>
      </c>
      <c r="E10592" t="s">
        <v>1046</v>
      </c>
      <c r="F10592" t="s">
        <v>971</v>
      </c>
      <c r="G10592" t="s">
        <v>120</v>
      </c>
      <c r="H10592" t="s">
        <v>1050</v>
      </c>
      <c r="I10592" t="s">
        <v>1007</v>
      </c>
      <c r="J10592" t="s">
        <v>140</v>
      </c>
      <c r="K10592" t="s">
        <v>775</v>
      </c>
      <c r="L10592" t="s">
        <v>140</v>
      </c>
      <c r="M10592" t="s">
        <v>140</v>
      </c>
    </row>
    <row r="10593" spans="1:13" x14ac:dyDescent="0.35">
      <c r="A10593" t="s">
        <v>29</v>
      </c>
      <c r="B10593" t="s">
        <v>339</v>
      </c>
      <c r="C10593">
        <v>22</v>
      </c>
      <c r="D10593" t="s">
        <v>140</v>
      </c>
      <c r="E10593" t="s">
        <v>903</v>
      </c>
      <c r="F10593" t="s">
        <v>140</v>
      </c>
      <c r="G10593" t="s">
        <v>404</v>
      </c>
      <c r="H10593" t="s">
        <v>527</v>
      </c>
      <c r="I10593" t="s">
        <v>140</v>
      </c>
      <c r="J10593" t="s">
        <v>140</v>
      </c>
      <c r="K10593" t="s">
        <v>140</v>
      </c>
      <c r="L10593" t="s">
        <v>140</v>
      </c>
      <c r="M10593" t="s">
        <v>140</v>
      </c>
    </row>
    <row r="10594" spans="1:13" x14ac:dyDescent="0.35">
      <c r="A10594" t="s">
        <v>30</v>
      </c>
      <c r="B10594" t="s">
        <v>1151</v>
      </c>
      <c r="C10594">
        <v>108</v>
      </c>
      <c r="D10594" t="s">
        <v>140</v>
      </c>
      <c r="E10594" t="s">
        <v>733</v>
      </c>
      <c r="F10594" t="s">
        <v>954</v>
      </c>
      <c r="G10594" t="s">
        <v>748</v>
      </c>
      <c r="H10594" t="s">
        <v>1011</v>
      </c>
      <c r="I10594" t="s">
        <v>1007</v>
      </c>
      <c r="J10594" t="s">
        <v>140</v>
      </c>
      <c r="K10594" t="s">
        <v>1009</v>
      </c>
      <c r="L10594" t="s">
        <v>140</v>
      </c>
      <c r="M10594" t="s">
        <v>1009</v>
      </c>
    </row>
    <row r="10595" spans="1:13" x14ac:dyDescent="0.35">
      <c r="A10595" t="s">
        <v>30</v>
      </c>
      <c r="B10595" t="s">
        <v>1152</v>
      </c>
      <c r="C10595">
        <v>78</v>
      </c>
      <c r="D10595" t="s">
        <v>1063</v>
      </c>
      <c r="E10595" t="s">
        <v>1046</v>
      </c>
      <c r="F10595" t="s">
        <v>140</v>
      </c>
      <c r="G10595" t="s">
        <v>1167</v>
      </c>
      <c r="H10595" t="s">
        <v>939</v>
      </c>
      <c r="I10595" t="s">
        <v>1044</v>
      </c>
      <c r="J10595" t="s">
        <v>140</v>
      </c>
      <c r="K10595" t="s">
        <v>140</v>
      </c>
      <c r="L10595" t="s">
        <v>140</v>
      </c>
      <c r="M10595" t="s">
        <v>140</v>
      </c>
    </row>
    <row r="10596" spans="1:13" x14ac:dyDescent="0.35">
      <c r="A10596" t="s">
        <v>30</v>
      </c>
      <c r="B10596" t="s">
        <v>339</v>
      </c>
      <c r="C10596">
        <v>16</v>
      </c>
      <c r="D10596" t="s">
        <v>140</v>
      </c>
      <c r="E10596" t="s">
        <v>345</v>
      </c>
      <c r="F10596" t="s">
        <v>140</v>
      </c>
      <c r="G10596" t="s">
        <v>717</v>
      </c>
      <c r="H10596" t="s">
        <v>140</v>
      </c>
      <c r="I10596" t="s">
        <v>950</v>
      </c>
      <c r="J10596" t="s">
        <v>140</v>
      </c>
      <c r="K10596" t="s">
        <v>140</v>
      </c>
      <c r="L10596" t="s">
        <v>140</v>
      </c>
      <c r="M10596" t="s">
        <v>140</v>
      </c>
    </row>
    <row r="10597" spans="1:13" x14ac:dyDescent="0.35">
      <c r="A10597" t="s">
        <v>31</v>
      </c>
      <c r="B10597" t="s">
        <v>1151</v>
      </c>
      <c r="C10597">
        <v>137</v>
      </c>
      <c r="D10597" t="s">
        <v>1013</v>
      </c>
      <c r="E10597" t="s">
        <v>501</v>
      </c>
      <c r="F10597" t="s">
        <v>515</v>
      </c>
      <c r="G10597" t="s">
        <v>857</v>
      </c>
      <c r="H10597" t="s">
        <v>1021</v>
      </c>
      <c r="I10597" t="s">
        <v>462</v>
      </c>
      <c r="J10597" t="s">
        <v>140</v>
      </c>
      <c r="K10597" t="s">
        <v>140</v>
      </c>
      <c r="L10597" t="s">
        <v>140</v>
      </c>
      <c r="M10597" t="s">
        <v>140</v>
      </c>
    </row>
    <row r="10598" spans="1:13" x14ac:dyDescent="0.35">
      <c r="A10598" t="s">
        <v>31</v>
      </c>
      <c r="B10598" t="s">
        <v>1152</v>
      </c>
      <c r="C10598">
        <v>58</v>
      </c>
      <c r="D10598" t="s">
        <v>1009</v>
      </c>
      <c r="E10598" t="s">
        <v>1004</v>
      </c>
      <c r="F10598" t="s">
        <v>1009</v>
      </c>
      <c r="G10598" t="s">
        <v>876</v>
      </c>
      <c r="H10598" t="s">
        <v>940</v>
      </c>
      <c r="I10598" t="s">
        <v>1095</v>
      </c>
      <c r="J10598" t="s">
        <v>140</v>
      </c>
      <c r="K10598" t="s">
        <v>140</v>
      </c>
      <c r="L10598" t="s">
        <v>140</v>
      </c>
      <c r="M10598" t="s">
        <v>140</v>
      </c>
    </row>
    <row r="10599" spans="1:13" x14ac:dyDescent="0.35">
      <c r="A10599" t="s">
        <v>31</v>
      </c>
      <c r="B10599" t="s">
        <v>339</v>
      </c>
      <c r="C10599">
        <v>11</v>
      </c>
      <c r="D10599" t="s">
        <v>897</v>
      </c>
      <c r="E10599" t="s">
        <v>140</v>
      </c>
      <c r="F10599" t="s">
        <v>140</v>
      </c>
      <c r="G10599" t="s">
        <v>866</v>
      </c>
      <c r="H10599" t="s">
        <v>140</v>
      </c>
      <c r="I10599" t="s">
        <v>95</v>
      </c>
      <c r="J10599" t="s">
        <v>140</v>
      </c>
      <c r="K10599" t="s">
        <v>140</v>
      </c>
      <c r="L10599" t="s">
        <v>140</v>
      </c>
      <c r="M10599" t="s">
        <v>140</v>
      </c>
    </row>
    <row r="10600" spans="1:13" x14ac:dyDescent="0.35">
      <c r="A10600" t="s">
        <v>32</v>
      </c>
      <c r="B10600" t="s">
        <v>1151</v>
      </c>
      <c r="C10600">
        <v>3044</v>
      </c>
      <c r="D10600" t="s">
        <v>1021</v>
      </c>
      <c r="E10600" t="s">
        <v>1060</v>
      </c>
      <c r="F10600" t="s">
        <v>1020</v>
      </c>
      <c r="G10600" t="s">
        <v>150</v>
      </c>
      <c r="H10600" t="s">
        <v>91</v>
      </c>
      <c r="I10600" t="s">
        <v>1104</v>
      </c>
      <c r="J10600" t="s">
        <v>1022</v>
      </c>
      <c r="K10600" t="s">
        <v>1012</v>
      </c>
      <c r="L10600" t="s">
        <v>1010</v>
      </c>
      <c r="M10600" t="s">
        <v>1022</v>
      </c>
    </row>
    <row r="10601" spans="1:13" x14ac:dyDescent="0.35">
      <c r="A10601" t="s">
        <v>32</v>
      </c>
      <c r="B10601" t="s">
        <v>1152</v>
      </c>
      <c r="C10601">
        <v>1523</v>
      </c>
      <c r="D10601" t="s">
        <v>1013</v>
      </c>
      <c r="E10601" t="s">
        <v>1058</v>
      </c>
      <c r="F10601" t="s">
        <v>1058</v>
      </c>
      <c r="G10601" t="s">
        <v>587</v>
      </c>
      <c r="H10601" t="s">
        <v>967</v>
      </c>
      <c r="I10601" t="s">
        <v>1095</v>
      </c>
      <c r="J10601" t="s">
        <v>1008</v>
      </c>
      <c r="K10601" t="s">
        <v>1014</v>
      </c>
      <c r="L10601" t="s">
        <v>1008</v>
      </c>
      <c r="M10601" t="s">
        <v>1022</v>
      </c>
    </row>
    <row r="10602" spans="1:13" x14ac:dyDescent="0.35">
      <c r="A10602" t="s">
        <v>32</v>
      </c>
      <c r="B10602" t="s">
        <v>339</v>
      </c>
      <c r="C10602">
        <v>357</v>
      </c>
      <c r="D10602" t="s">
        <v>1014</v>
      </c>
      <c r="E10602" t="s">
        <v>1023</v>
      </c>
      <c r="F10602" t="s">
        <v>1066</v>
      </c>
      <c r="G10602" t="s">
        <v>809</v>
      </c>
      <c r="H10602" t="s">
        <v>345</v>
      </c>
      <c r="I10602" t="s">
        <v>942</v>
      </c>
      <c r="J10602" t="s">
        <v>1016</v>
      </c>
      <c r="K10602" t="s">
        <v>1016</v>
      </c>
      <c r="L10602" t="s">
        <v>140</v>
      </c>
      <c r="M10602" t="s">
        <v>1008</v>
      </c>
    </row>
    <row r="10604" spans="1:13" x14ac:dyDescent="0.35">
      <c r="A10604" t="s">
        <v>1446</v>
      </c>
    </row>
    <row r="10605" spans="1:13" x14ac:dyDescent="0.35">
      <c r="A10605" t="s">
        <v>2</v>
      </c>
      <c r="B10605" t="s">
        <v>1164</v>
      </c>
      <c r="C10605" t="s">
        <v>3</v>
      </c>
      <c r="D10605" t="s">
        <v>1435</v>
      </c>
      <c r="E10605" t="s">
        <v>1436</v>
      </c>
      <c r="F10605" t="s">
        <v>1437</v>
      </c>
      <c r="G10605" t="s">
        <v>1032</v>
      </c>
      <c r="H10605" t="s">
        <v>1438</v>
      </c>
      <c r="I10605" t="s">
        <v>1439</v>
      </c>
      <c r="J10605" t="s">
        <v>1440</v>
      </c>
      <c r="K10605" t="s">
        <v>136</v>
      </c>
      <c r="L10605" t="s">
        <v>1441</v>
      </c>
      <c r="M10605" t="s">
        <v>1442</v>
      </c>
    </row>
    <row r="10606" spans="1:13" x14ac:dyDescent="0.35">
      <c r="A10606" t="s">
        <v>8</v>
      </c>
      <c r="B10606" t="s">
        <v>1165</v>
      </c>
      <c r="C10606">
        <v>69</v>
      </c>
      <c r="D10606" t="s">
        <v>140</v>
      </c>
      <c r="E10606" t="s">
        <v>140</v>
      </c>
      <c r="F10606" t="s">
        <v>147</v>
      </c>
      <c r="G10606" t="s">
        <v>954</v>
      </c>
      <c r="H10606" t="s">
        <v>680</v>
      </c>
      <c r="I10606" t="s">
        <v>140</v>
      </c>
      <c r="J10606" t="s">
        <v>983</v>
      </c>
      <c r="K10606" t="s">
        <v>140</v>
      </c>
      <c r="L10606" t="s">
        <v>140</v>
      </c>
      <c r="M10606" t="s">
        <v>140</v>
      </c>
    </row>
    <row r="10607" spans="1:13" x14ac:dyDescent="0.35">
      <c r="A10607" t="s">
        <v>8</v>
      </c>
      <c r="B10607" t="s">
        <v>1166</v>
      </c>
      <c r="C10607">
        <v>135</v>
      </c>
      <c r="D10607" t="s">
        <v>140</v>
      </c>
      <c r="E10607" t="s">
        <v>1004</v>
      </c>
      <c r="F10607" t="s">
        <v>869</v>
      </c>
      <c r="G10607" t="s">
        <v>1004</v>
      </c>
      <c r="H10607" t="s">
        <v>907</v>
      </c>
      <c r="I10607" t="s">
        <v>93</v>
      </c>
      <c r="J10607" t="s">
        <v>837</v>
      </c>
      <c r="K10607" t="s">
        <v>140</v>
      </c>
      <c r="L10607" t="s">
        <v>140</v>
      </c>
      <c r="M10607" t="s">
        <v>1010</v>
      </c>
    </row>
    <row r="10608" spans="1:13" x14ac:dyDescent="0.35">
      <c r="A10608" t="s">
        <v>9</v>
      </c>
      <c r="B10608" t="s">
        <v>1165</v>
      </c>
      <c r="C10608">
        <v>99</v>
      </c>
      <c r="D10608" t="s">
        <v>1098</v>
      </c>
      <c r="E10608" t="s">
        <v>1011</v>
      </c>
      <c r="F10608" t="s">
        <v>1013</v>
      </c>
      <c r="G10608" t="s">
        <v>1054</v>
      </c>
      <c r="H10608" t="s">
        <v>986</v>
      </c>
      <c r="I10608" t="s">
        <v>1058</v>
      </c>
      <c r="J10608" t="s">
        <v>1051</v>
      </c>
      <c r="K10608" t="s">
        <v>140</v>
      </c>
      <c r="L10608" t="s">
        <v>140</v>
      </c>
      <c r="M10608" t="s">
        <v>140</v>
      </c>
    </row>
    <row r="10609" spans="1:13" x14ac:dyDescent="0.35">
      <c r="A10609" t="s">
        <v>9</v>
      </c>
      <c r="B10609" t="s">
        <v>1166</v>
      </c>
      <c r="C10609">
        <v>102</v>
      </c>
      <c r="D10609" t="s">
        <v>1063</v>
      </c>
      <c r="E10609" t="s">
        <v>140</v>
      </c>
      <c r="F10609" t="s">
        <v>1020</v>
      </c>
      <c r="G10609" t="s">
        <v>1098</v>
      </c>
      <c r="H10609" t="s">
        <v>1162</v>
      </c>
      <c r="I10609" t="s">
        <v>1098</v>
      </c>
      <c r="J10609" t="s">
        <v>1182</v>
      </c>
      <c r="K10609" t="s">
        <v>140</v>
      </c>
      <c r="L10609" t="s">
        <v>140</v>
      </c>
      <c r="M10609" t="s">
        <v>140</v>
      </c>
    </row>
    <row r="10610" spans="1:13" x14ac:dyDescent="0.35">
      <c r="A10610" t="s">
        <v>10</v>
      </c>
      <c r="B10610" t="s">
        <v>1165</v>
      </c>
      <c r="C10610">
        <v>80</v>
      </c>
      <c r="D10610" t="s">
        <v>1068</v>
      </c>
      <c r="E10610" t="s">
        <v>1066</v>
      </c>
      <c r="F10610" t="s">
        <v>1051</v>
      </c>
      <c r="G10610" t="s">
        <v>140</v>
      </c>
      <c r="H10610" t="s">
        <v>64</v>
      </c>
      <c r="I10610" t="s">
        <v>140</v>
      </c>
      <c r="J10610" t="s">
        <v>746</v>
      </c>
      <c r="K10610" t="s">
        <v>140</v>
      </c>
      <c r="L10610" t="s">
        <v>140</v>
      </c>
      <c r="M10610" t="s">
        <v>775</v>
      </c>
    </row>
    <row r="10611" spans="1:13" x14ac:dyDescent="0.35">
      <c r="A10611" t="s">
        <v>10</v>
      </c>
      <c r="B10611" t="s">
        <v>1166</v>
      </c>
      <c r="C10611">
        <v>128</v>
      </c>
      <c r="D10611" t="s">
        <v>140</v>
      </c>
      <c r="E10611" t="s">
        <v>140</v>
      </c>
      <c r="F10611" t="s">
        <v>1018</v>
      </c>
      <c r="G10611" t="s">
        <v>1060</v>
      </c>
      <c r="H10611" t="s">
        <v>672</v>
      </c>
      <c r="I10611" t="s">
        <v>107</v>
      </c>
      <c r="J10611" t="s">
        <v>501</v>
      </c>
      <c r="K10611" t="s">
        <v>140</v>
      </c>
      <c r="L10611" t="s">
        <v>140</v>
      </c>
      <c r="M10611" t="s">
        <v>140</v>
      </c>
    </row>
    <row r="10612" spans="1:13" x14ac:dyDescent="0.35">
      <c r="A10612" t="s">
        <v>11</v>
      </c>
      <c r="B10612" t="s">
        <v>1165</v>
      </c>
      <c r="C10612">
        <v>87</v>
      </c>
      <c r="D10612" t="s">
        <v>140</v>
      </c>
      <c r="E10612" t="s">
        <v>140</v>
      </c>
      <c r="F10612" t="s">
        <v>515</v>
      </c>
      <c r="G10612" t="s">
        <v>1073</v>
      </c>
      <c r="H10612" t="s">
        <v>707</v>
      </c>
      <c r="I10612" t="s">
        <v>1021</v>
      </c>
      <c r="J10612" t="s">
        <v>501</v>
      </c>
      <c r="K10612" t="s">
        <v>140</v>
      </c>
      <c r="L10612" t="s">
        <v>140</v>
      </c>
      <c r="M10612" t="s">
        <v>775</v>
      </c>
    </row>
    <row r="10613" spans="1:13" x14ac:dyDescent="0.35">
      <c r="A10613" t="s">
        <v>11</v>
      </c>
      <c r="B10613" t="s">
        <v>1166</v>
      </c>
      <c r="C10613">
        <v>119</v>
      </c>
      <c r="D10613" t="s">
        <v>1017</v>
      </c>
      <c r="E10613" t="s">
        <v>140</v>
      </c>
      <c r="F10613" t="s">
        <v>1018</v>
      </c>
      <c r="G10613" t="s">
        <v>140</v>
      </c>
      <c r="H10613" t="s">
        <v>763</v>
      </c>
      <c r="I10613" t="s">
        <v>125</v>
      </c>
      <c r="J10613" t="s">
        <v>1095</v>
      </c>
      <c r="K10613" t="s">
        <v>140</v>
      </c>
      <c r="L10613" t="s">
        <v>775</v>
      </c>
      <c r="M10613" t="s">
        <v>1016</v>
      </c>
    </row>
    <row r="10614" spans="1:13" x14ac:dyDescent="0.35">
      <c r="A10614" t="s">
        <v>12</v>
      </c>
      <c r="B10614" t="s">
        <v>1165</v>
      </c>
      <c r="C10614">
        <v>12</v>
      </c>
      <c r="D10614" t="s">
        <v>140</v>
      </c>
      <c r="E10614" t="s">
        <v>140</v>
      </c>
      <c r="F10614" t="s">
        <v>919</v>
      </c>
      <c r="G10614" t="s">
        <v>140</v>
      </c>
      <c r="H10614" t="s">
        <v>918</v>
      </c>
      <c r="I10614" t="s">
        <v>140</v>
      </c>
      <c r="J10614" t="s">
        <v>140</v>
      </c>
      <c r="K10614" t="s">
        <v>140</v>
      </c>
      <c r="L10614" t="s">
        <v>140</v>
      </c>
      <c r="M10614" t="s">
        <v>140</v>
      </c>
    </row>
    <row r="10615" spans="1:13" x14ac:dyDescent="0.35">
      <c r="A10615" t="s">
        <v>12</v>
      </c>
      <c r="B10615" t="s">
        <v>1166</v>
      </c>
      <c r="C10615">
        <v>197</v>
      </c>
      <c r="D10615" t="s">
        <v>1054</v>
      </c>
      <c r="E10615" t="s">
        <v>1098</v>
      </c>
      <c r="F10615" t="s">
        <v>664</v>
      </c>
      <c r="G10615" t="s">
        <v>1058</v>
      </c>
      <c r="H10615" t="s">
        <v>761</v>
      </c>
      <c r="I10615" t="s">
        <v>917</v>
      </c>
      <c r="J10615" t="s">
        <v>562</v>
      </c>
      <c r="K10615" t="s">
        <v>140</v>
      </c>
      <c r="L10615" t="s">
        <v>140</v>
      </c>
      <c r="M10615" t="s">
        <v>1022</v>
      </c>
    </row>
    <row r="10616" spans="1:13" x14ac:dyDescent="0.35">
      <c r="A10616" t="s">
        <v>13</v>
      </c>
      <c r="B10616" t="s">
        <v>1165</v>
      </c>
      <c r="C10616">
        <v>7</v>
      </c>
      <c r="D10616" t="s">
        <v>140</v>
      </c>
      <c r="E10616" t="s">
        <v>140</v>
      </c>
      <c r="F10616" t="s">
        <v>140</v>
      </c>
      <c r="G10616" t="s">
        <v>1085</v>
      </c>
      <c r="H10616" t="s">
        <v>622</v>
      </c>
      <c r="I10616" t="s">
        <v>140</v>
      </c>
      <c r="J10616" t="s">
        <v>1085</v>
      </c>
      <c r="K10616" t="s">
        <v>140</v>
      </c>
      <c r="L10616" t="s">
        <v>140</v>
      </c>
      <c r="M10616" t="s">
        <v>140</v>
      </c>
    </row>
    <row r="10617" spans="1:13" x14ac:dyDescent="0.35">
      <c r="A10617" t="s">
        <v>13</v>
      </c>
      <c r="B10617" t="s">
        <v>1166</v>
      </c>
      <c r="C10617">
        <v>199</v>
      </c>
      <c r="D10617" t="s">
        <v>1012</v>
      </c>
      <c r="E10617" t="s">
        <v>1010</v>
      </c>
      <c r="F10617" t="s">
        <v>733</v>
      </c>
      <c r="G10617" t="s">
        <v>660</v>
      </c>
      <c r="H10617" t="s">
        <v>767</v>
      </c>
      <c r="I10617" t="s">
        <v>954</v>
      </c>
      <c r="J10617" t="s">
        <v>785</v>
      </c>
      <c r="K10617" t="s">
        <v>140</v>
      </c>
      <c r="L10617" t="s">
        <v>140</v>
      </c>
      <c r="M10617" t="s">
        <v>140</v>
      </c>
    </row>
    <row r="10618" spans="1:13" x14ac:dyDescent="0.35">
      <c r="A10618" t="s">
        <v>14</v>
      </c>
      <c r="B10618" t="s">
        <v>1165</v>
      </c>
      <c r="C10618">
        <v>52</v>
      </c>
      <c r="D10618" t="s">
        <v>140</v>
      </c>
      <c r="E10618" t="s">
        <v>140</v>
      </c>
      <c r="F10618" t="s">
        <v>1011</v>
      </c>
      <c r="G10618" t="s">
        <v>1046</v>
      </c>
      <c r="H10618" t="s">
        <v>450</v>
      </c>
      <c r="I10618" t="s">
        <v>140</v>
      </c>
      <c r="J10618" t="s">
        <v>293</v>
      </c>
      <c r="K10618" t="s">
        <v>140</v>
      </c>
      <c r="L10618" t="s">
        <v>140</v>
      </c>
      <c r="M10618" t="s">
        <v>140</v>
      </c>
    </row>
    <row r="10619" spans="1:13" x14ac:dyDescent="0.35">
      <c r="A10619" t="s">
        <v>14</v>
      </c>
      <c r="B10619" t="s">
        <v>1166</v>
      </c>
      <c r="C10619">
        <v>150</v>
      </c>
      <c r="D10619" t="s">
        <v>1010</v>
      </c>
      <c r="E10619" t="s">
        <v>775</v>
      </c>
      <c r="F10619" t="s">
        <v>1054</v>
      </c>
      <c r="G10619" t="s">
        <v>1048</v>
      </c>
      <c r="H10619" t="s">
        <v>396</v>
      </c>
      <c r="I10619" t="s">
        <v>897</v>
      </c>
      <c r="J10619" t="s">
        <v>792</v>
      </c>
      <c r="K10619" t="s">
        <v>140</v>
      </c>
      <c r="L10619" t="s">
        <v>1054</v>
      </c>
      <c r="M10619" t="s">
        <v>140</v>
      </c>
    </row>
    <row r="10620" spans="1:13" x14ac:dyDescent="0.35">
      <c r="A10620" t="s">
        <v>15</v>
      </c>
      <c r="B10620" t="s">
        <v>1165</v>
      </c>
      <c r="C10620">
        <v>90</v>
      </c>
      <c r="D10620" t="s">
        <v>140</v>
      </c>
      <c r="E10620" t="s">
        <v>140</v>
      </c>
      <c r="F10620" t="s">
        <v>919</v>
      </c>
      <c r="G10620" t="s">
        <v>1066</v>
      </c>
      <c r="H10620" t="s">
        <v>642</v>
      </c>
      <c r="I10620" t="s">
        <v>1055</v>
      </c>
      <c r="J10620" t="s">
        <v>954</v>
      </c>
      <c r="K10620" t="s">
        <v>140</v>
      </c>
      <c r="L10620" t="s">
        <v>140</v>
      </c>
      <c r="M10620" t="s">
        <v>140</v>
      </c>
    </row>
    <row r="10621" spans="1:13" x14ac:dyDescent="0.35">
      <c r="A10621" t="s">
        <v>15</v>
      </c>
      <c r="B10621" t="s">
        <v>1166</v>
      </c>
      <c r="C10621">
        <v>115</v>
      </c>
      <c r="D10621" t="s">
        <v>1063</v>
      </c>
      <c r="E10621" t="s">
        <v>1050</v>
      </c>
      <c r="F10621" t="s">
        <v>1063</v>
      </c>
      <c r="G10621" t="s">
        <v>940</v>
      </c>
      <c r="H10621" t="s">
        <v>635</v>
      </c>
      <c r="I10621" t="s">
        <v>911</v>
      </c>
      <c r="J10621" t="s">
        <v>871</v>
      </c>
      <c r="K10621" t="s">
        <v>140</v>
      </c>
      <c r="L10621" t="s">
        <v>140</v>
      </c>
      <c r="M10621" t="s">
        <v>140</v>
      </c>
    </row>
    <row r="10622" spans="1:13" x14ac:dyDescent="0.35">
      <c r="A10622" t="s">
        <v>16</v>
      </c>
      <c r="B10622" t="s">
        <v>1165</v>
      </c>
      <c r="C10622">
        <v>96</v>
      </c>
      <c r="D10622" t="s">
        <v>140</v>
      </c>
      <c r="E10622" t="s">
        <v>1055</v>
      </c>
      <c r="F10622" t="s">
        <v>950</v>
      </c>
      <c r="G10622" t="s">
        <v>1054</v>
      </c>
      <c r="H10622" t="s">
        <v>1161</v>
      </c>
      <c r="I10622" t="s">
        <v>1066</v>
      </c>
      <c r="J10622" t="s">
        <v>1013</v>
      </c>
      <c r="K10622" t="s">
        <v>140</v>
      </c>
      <c r="L10622" t="s">
        <v>140</v>
      </c>
      <c r="M10622" t="s">
        <v>140</v>
      </c>
    </row>
    <row r="10623" spans="1:13" x14ac:dyDescent="0.35">
      <c r="A10623" t="s">
        <v>16</v>
      </c>
      <c r="B10623" t="s">
        <v>1166</v>
      </c>
      <c r="C10623">
        <v>110</v>
      </c>
      <c r="D10623" t="s">
        <v>1060</v>
      </c>
      <c r="E10623" t="s">
        <v>140</v>
      </c>
      <c r="F10623" t="s">
        <v>869</v>
      </c>
      <c r="G10623" t="s">
        <v>140</v>
      </c>
      <c r="H10623" t="s">
        <v>494</v>
      </c>
      <c r="I10623" t="s">
        <v>501</v>
      </c>
      <c r="J10623" t="s">
        <v>1052</v>
      </c>
      <c r="K10623" t="s">
        <v>140</v>
      </c>
      <c r="L10623" t="s">
        <v>140</v>
      </c>
      <c r="M10623" t="s">
        <v>1013</v>
      </c>
    </row>
    <row r="10624" spans="1:13" x14ac:dyDescent="0.35">
      <c r="A10624" t="s">
        <v>17</v>
      </c>
      <c r="B10624" t="s">
        <v>1165</v>
      </c>
      <c r="C10624">
        <v>109</v>
      </c>
      <c r="D10624" t="s">
        <v>140</v>
      </c>
      <c r="E10624" t="s">
        <v>140</v>
      </c>
      <c r="F10624" t="s">
        <v>801</v>
      </c>
      <c r="G10624" t="s">
        <v>515</v>
      </c>
      <c r="H10624" t="s">
        <v>473</v>
      </c>
      <c r="I10624" t="s">
        <v>1054</v>
      </c>
      <c r="J10624" t="s">
        <v>1057</v>
      </c>
      <c r="K10624" t="s">
        <v>140</v>
      </c>
      <c r="L10624" t="s">
        <v>140</v>
      </c>
      <c r="M10624" t="s">
        <v>140</v>
      </c>
    </row>
    <row r="10625" spans="1:13" x14ac:dyDescent="0.35">
      <c r="A10625" t="s">
        <v>17</v>
      </c>
      <c r="B10625" t="s">
        <v>1166</v>
      </c>
      <c r="C10625">
        <v>94</v>
      </c>
      <c r="D10625" t="s">
        <v>1020</v>
      </c>
      <c r="E10625" t="s">
        <v>949</v>
      </c>
      <c r="F10625" t="s">
        <v>939</v>
      </c>
      <c r="G10625" t="s">
        <v>1045</v>
      </c>
      <c r="H10625" t="s">
        <v>306</v>
      </c>
      <c r="I10625" t="s">
        <v>983</v>
      </c>
      <c r="J10625" t="s">
        <v>877</v>
      </c>
      <c r="K10625" t="s">
        <v>140</v>
      </c>
      <c r="L10625" t="s">
        <v>140</v>
      </c>
      <c r="M10625" t="s">
        <v>140</v>
      </c>
    </row>
    <row r="10626" spans="1:13" x14ac:dyDescent="0.35">
      <c r="A10626" t="s">
        <v>18</v>
      </c>
      <c r="B10626" t="s">
        <v>1165</v>
      </c>
      <c r="C10626">
        <v>14</v>
      </c>
      <c r="D10626" t="s">
        <v>140</v>
      </c>
      <c r="E10626" t="s">
        <v>140</v>
      </c>
      <c r="F10626" t="s">
        <v>140</v>
      </c>
      <c r="G10626" t="s">
        <v>140</v>
      </c>
      <c r="H10626" t="s">
        <v>177</v>
      </c>
      <c r="I10626" t="s">
        <v>140</v>
      </c>
      <c r="J10626" t="s">
        <v>140</v>
      </c>
      <c r="K10626" t="s">
        <v>140</v>
      </c>
      <c r="L10626" t="s">
        <v>140</v>
      </c>
      <c r="M10626" t="s">
        <v>140</v>
      </c>
    </row>
    <row r="10627" spans="1:13" x14ac:dyDescent="0.35">
      <c r="A10627" t="s">
        <v>18</v>
      </c>
      <c r="B10627" t="s">
        <v>1166</v>
      </c>
      <c r="C10627">
        <v>191</v>
      </c>
      <c r="D10627" t="s">
        <v>140</v>
      </c>
      <c r="E10627" t="s">
        <v>1073</v>
      </c>
      <c r="F10627" t="s">
        <v>1018</v>
      </c>
      <c r="G10627" t="s">
        <v>940</v>
      </c>
      <c r="H10627" t="s">
        <v>658</v>
      </c>
      <c r="I10627" t="s">
        <v>1046</v>
      </c>
      <c r="J10627" t="s">
        <v>643</v>
      </c>
      <c r="K10627" t="s">
        <v>140</v>
      </c>
      <c r="L10627" t="s">
        <v>140</v>
      </c>
      <c r="M10627" t="s">
        <v>1009</v>
      </c>
    </row>
    <row r="10628" spans="1:13" x14ac:dyDescent="0.35">
      <c r="A10628" t="s">
        <v>19</v>
      </c>
      <c r="B10628" t="s">
        <v>1165</v>
      </c>
      <c r="C10628">
        <v>66</v>
      </c>
      <c r="D10628" t="s">
        <v>140</v>
      </c>
      <c r="E10628" t="s">
        <v>140</v>
      </c>
      <c r="F10628" t="s">
        <v>140</v>
      </c>
      <c r="G10628" t="s">
        <v>140</v>
      </c>
      <c r="H10628" t="s">
        <v>1101</v>
      </c>
      <c r="I10628" t="s">
        <v>1054</v>
      </c>
      <c r="J10628" t="s">
        <v>1056</v>
      </c>
      <c r="K10628" t="s">
        <v>140</v>
      </c>
      <c r="L10628" t="s">
        <v>140</v>
      </c>
      <c r="M10628" t="s">
        <v>140</v>
      </c>
    </row>
    <row r="10629" spans="1:13" x14ac:dyDescent="0.35">
      <c r="A10629" t="s">
        <v>19</v>
      </c>
      <c r="B10629" t="s">
        <v>1166</v>
      </c>
      <c r="C10629">
        <v>140</v>
      </c>
      <c r="D10629" t="s">
        <v>775</v>
      </c>
      <c r="E10629" t="s">
        <v>140</v>
      </c>
      <c r="F10629" t="s">
        <v>1017</v>
      </c>
      <c r="G10629" t="s">
        <v>1050</v>
      </c>
      <c r="H10629" t="s">
        <v>876</v>
      </c>
      <c r="I10629" t="s">
        <v>527</v>
      </c>
      <c r="J10629" t="s">
        <v>458</v>
      </c>
      <c r="K10629" t="s">
        <v>140</v>
      </c>
      <c r="L10629" t="s">
        <v>140</v>
      </c>
      <c r="M10629" t="s">
        <v>140</v>
      </c>
    </row>
    <row r="10630" spans="1:13" x14ac:dyDescent="0.35">
      <c r="A10630" t="s">
        <v>20</v>
      </c>
      <c r="B10630" t="s">
        <v>1165</v>
      </c>
      <c r="C10630">
        <v>116</v>
      </c>
      <c r="D10630" t="s">
        <v>140</v>
      </c>
      <c r="E10630" t="s">
        <v>140</v>
      </c>
      <c r="F10630" t="s">
        <v>775</v>
      </c>
      <c r="G10630" t="s">
        <v>664</v>
      </c>
      <c r="H10630" t="s">
        <v>912</v>
      </c>
      <c r="I10630" t="s">
        <v>1044</v>
      </c>
      <c r="J10630" t="s">
        <v>1065</v>
      </c>
      <c r="K10630" t="s">
        <v>140</v>
      </c>
      <c r="L10630" t="s">
        <v>140</v>
      </c>
      <c r="M10630" t="s">
        <v>140</v>
      </c>
    </row>
    <row r="10631" spans="1:13" x14ac:dyDescent="0.35">
      <c r="A10631" t="s">
        <v>20</v>
      </c>
      <c r="B10631" t="s">
        <v>1166</v>
      </c>
      <c r="C10631">
        <v>88</v>
      </c>
      <c r="D10631" t="s">
        <v>1016</v>
      </c>
      <c r="E10631" t="s">
        <v>1016</v>
      </c>
      <c r="F10631" t="s">
        <v>1019</v>
      </c>
      <c r="G10631" t="s">
        <v>950</v>
      </c>
      <c r="H10631" t="s">
        <v>272</v>
      </c>
      <c r="I10631" t="s">
        <v>671</v>
      </c>
      <c r="J10631" t="s">
        <v>517</v>
      </c>
      <c r="K10631" t="s">
        <v>1016</v>
      </c>
      <c r="L10631" t="s">
        <v>140</v>
      </c>
      <c r="M10631" t="s">
        <v>140</v>
      </c>
    </row>
    <row r="10632" spans="1:13" x14ac:dyDescent="0.35">
      <c r="A10632" t="s">
        <v>21</v>
      </c>
      <c r="B10632" t="s">
        <v>1166</v>
      </c>
      <c r="C10632">
        <v>210</v>
      </c>
      <c r="D10632" t="s">
        <v>1013</v>
      </c>
      <c r="E10632" t="s">
        <v>1013</v>
      </c>
      <c r="F10632" t="s">
        <v>1048</v>
      </c>
      <c r="G10632" t="s">
        <v>1066</v>
      </c>
      <c r="H10632" t="s">
        <v>725</v>
      </c>
      <c r="I10632" t="s">
        <v>913</v>
      </c>
      <c r="J10632" t="s">
        <v>1104</v>
      </c>
      <c r="K10632" t="s">
        <v>140</v>
      </c>
      <c r="L10632" t="s">
        <v>1013</v>
      </c>
      <c r="M10632" t="s">
        <v>140</v>
      </c>
    </row>
    <row r="10633" spans="1:13" x14ac:dyDescent="0.35">
      <c r="A10633" t="s">
        <v>22</v>
      </c>
      <c r="B10633" t="s">
        <v>1165</v>
      </c>
      <c r="C10633">
        <v>98</v>
      </c>
      <c r="D10633" t="s">
        <v>1098</v>
      </c>
      <c r="E10633" t="s">
        <v>1019</v>
      </c>
      <c r="F10633" t="s">
        <v>1021</v>
      </c>
      <c r="G10633" t="s">
        <v>1050</v>
      </c>
      <c r="H10633" t="s">
        <v>719</v>
      </c>
      <c r="I10633" t="s">
        <v>1017</v>
      </c>
      <c r="J10633" t="s">
        <v>1003</v>
      </c>
      <c r="K10633" t="s">
        <v>140</v>
      </c>
      <c r="L10633" t="s">
        <v>140</v>
      </c>
      <c r="M10633" t="s">
        <v>140</v>
      </c>
    </row>
    <row r="10634" spans="1:13" x14ac:dyDescent="0.35">
      <c r="A10634" t="s">
        <v>22</v>
      </c>
      <c r="B10634" t="s">
        <v>1166</v>
      </c>
      <c r="C10634">
        <v>111</v>
      </c>
      <c r="D10634" t="s">
        <v>140</v>
      </c>
      <c r="E10634" t="s">
        <v>1055</v>
      </c>
      <c r="F10634" t="s">
        <v>1063</v>
      </c>
      <c r="G10634" t="s">
        <v>949</v>
      </c>
      <c r="H10634" t="s">
        <v>432</v>
      </c>
      <c r="I10634" t="s">
        <v>111</v>
      </c>
      <c r="J10634" t="s">
        <v>988</v>
      </c>
      <c r="K10634" t="s">
        <v>1016</v>
      </c>
      <c r="L10634" t="s">
        <v>140</v>
      </c>
      <c r="M10634" t="s">
        <v>140</v>
      </c>
    </row>
    <row r="10635" spans="1:13" x14ac:dyDescent="0.35">
      <c r="A10635" t="s">
        <v>23</v>
      </c>
      <c r="B10635" t="s">
        <v>1165</v>
      </c>
      <c r="C10635">
        <v>86</v>
      </c>
      <c r="D10635" t="s">
        <v>1011</v>
      </c>
      <c r="E10635" t="s">
        <v>140</v>
      </c>
      <c r="F10635" t="s">
        <v>954</v>
      </c>
      <c r="G10635" t="s">
        <v>954</v>
      </c>
      <c r="H10635" t="s">
        <v>722</v>
      </c>
      <c r="I10635" t="s">
        <v>1012</v>
      </c>
      <c r="J10635" t="s">
        <v>877</v>
      </c>
      <c r="K10635" t="s">
        <v>140</v>
      </c>
      <c r="L10635" t="s">
        <v>140</v>
      </c>
      <c r="M10635" t="s">
        <v>140</v>
      </c>
    </row>
    <row r="10636" spans="1:13" x14ac:dyDescent="0.35">
      <c r="A10636" t="s">
        <v>23</v>
      </c>
      <c r="B10636" t="s">
        <v>1166</v>
      </c>
      <c r="C10636">
        <v>119</v>
      </c>
      <c r="D10636" t="s">
        <v>140</v>
      </c>
      <c r="E10636" t="s">
        <v>1054</v>
      </c>
      <c r="F10636" t="s">
        <v>824</v>
      </c>
      <c r="G10636" t="s">
        <v>775</v>
      </c>
      <c r="H10636" t="s">
        <v>708</v>
      </c>
      <c r="I10636" t="s">
        <v>1072</v>
      </c>
      <c r="J10636" t="s">
        <v>893</v>
      </c>
      <c r="K10636" t="s">
        <v>775</v>
      </c>
      <c r="L10636" t="s">
        <v>140</v>
      </c>
      <c r="M10636" t="s">
        <v>1013</v>
      </c>
    </row>
    <row r="10637" spans="1:13" x14ac:dyDescent="0.35">
      <c r="A10637" t="s">
        <v>24</v>
      </c>
      <c r="B10637" t="s">
        <v>1165</v>
      </c>
      <c r="C10637">
        <v>77</v>
      </c>
      <c r="D10637" t="s">
        <v>140</v>
      </c>
      <c r="E10637" t="s">
        <v>950</v>
      </c>
      <c r="F10637" t="s">
        <v>1010</v>
      </c>
      <c r="G10637" t="s">
        <v>939</v>
      </c>
      <c r="H10637" t="s">
        <v>927</v>
      </c>
      <c r="I10637" t="s">
        <v>1066</v>
      </c>
      <c r="J10637" t="s">
        <v>1047</v>
      </c>
      <c r="K10637" t="s">
        <v>140</v>
      </c>
      <c r="L10637" t="s">
        <v>140</v>
      </c>
      <c r="M10637" t="s">
        <v>140</v>
      </c>
    </row>
    <row r="10638" spans="1:13" x14ac:dyDescent="0.35">
      <c r="A10638" t="s">
        <v>24</v>
      </c>
      <c r="B10638" t="s">
        <v>1166</v>
      </c>
      <c r="C10638">
        <v>130</v>
      </c>
      <c r="D10638" t="s">
        <v>1051</v>
      </c>
      <c r="E10638" t="s">
        <v>140</v>
      </c>
      <c r="F10638" t="s">
        <v>140</v>
      </c>
      <c r="G10638" t="s">
        <v>1050</v>
      </c>
      <c r="H10638" t="s">
        <v>605</v>
      </c>
      <c r="I10638" t="s">
        <v>127</v>
      </c>
      <c r="J10638" t="s">
        <v>595</v>
      </c>
      <c r="K10638" t="s">
        <v>1063</v>
      </c>
      <c r="L10638" t="s">
        <v>1063</v>
      </c>
      <c r="M10638" t="s">
        <v>140</v>
      </c>
    </row>
    <row r="10639" spans="1:13" x14ac:dyDescent="0.35">
      <c r="A10639" t="s">
        <v>25</v>
      </c>
      <c r="B10639" t="s">
        <v>1165</v>
      </c>
      <c r="C10639">
        <v>88</v>
      </c>
      <c r="D10639" t="s">
        <v>140</v>
      </c>
      <c r="E10639" t="s">
        <v>140</v>
      </c>
      <c r="F10639" t="s">
        <v>1007</v>
      </c>
      <c r="G10639" t="s">
        <v>1063</v>
      </c>
      <c r="H10639" t="s">
        <v>1110</v>
      </c>
      <c r="I10639" t="s">
        <v>140</v>
      </c>
      <c r="J10639" t="s">
        <v>954</v>
      </c>
      <c r="K10639" t="s">
        <v>140</v>
      </c>
      <c r="L10639" t="s">
        <v>140</v>
      </c>
      <c r="M10639" t="s">
        <v>140</v>
      </c>
    </row>
    <row r="10640" spans="1:13" x14ac:dyDescent="0.35">
      <c r="A10640" t="s">
        <v>25</v>
      </c>
      <c r="B10640" t="s">
        <v>1166</v>
      </c>
      <c r="C10640">
        <v>116</v>
      </c>
      <c r="D10640" t="s">
        <v>1066</v>
      </c>
      <c r="E10640" t="s">
        <v>1068</v>
      </c>
      <c r="F10640" t="s">
        <v>1073</v>
      </c>
      <c r="G10640" t="s">
        <v>1014</v>
      </c>
      <c r="H10640" t="s">
        <v>655</v>
      </c>
      <c r="I10640" t="s">
        <v>501</v>
      </c>
      <c r="J10640" t="s">
        <v>985</v>
      </c>
      <c r="K10640" t="s">
        <v>140</v>
      </c>
      <c r="L10640" t="s">
        <v>1014</v>
      </c>
      <c r="M10640" t="s">
        <v>140</v>
      </c>
    </row>
    <row r="10641" spans="1:13" x14ac:dyDescent="0.35">
      <c r="A10641" t="s">
        <v>26</v>
      </c>
      <c r="B10641" t="s">
        <v>1165</v>
      </c>
      <c r="C10641">
        <v>96</v>
      </c>
      <c r="D10641" t="s">
        <v>1019</v>
      </c>
      <c r="E10641" t="s">
        <v>140</v>
      </c>
      <c r="F10641" t="s">
        <v>1013</v>
      </c>
      <c r="G10641" t="s">
        <v>1021</v>
      </c>
      <c r="H10641" t="s">
        <v>1121</v>
      </c>
      <c r="I10641" t="s">
        <v>775</v>
      </c>
      <c r="J10641" t="s">
        <v>869</v>
      </c>
      <c r="K10641" t="s">
        <v>140</v>
      </c>
      <c r="L10641" t="s">
        <v>140</v>
      </c>
      <c r="M10641" t="s">
        <v>140</v>
      </c>
    </row>
    <row r="10642" spans="1:13" x14ac:dyDescent="0.35">
      <c r="A10642" t="s">
        <v>26</v>
      </c>
      <c r="B10642" t="s">
        <v>1166</v>
      </c>
      <c r="C10642">
        <v>106</v>
      </c>
      <c r="D10642" t="s">
        <v>1050</v>
      </c>
      <c r="E10642" t="s">
        <v>1054</v>
      </c>
      <c r="F10642" t="s">
        <v>939</v>
      </c>
      <c r="G10642" t="s">
        <v>140</v>
      </c>
      <c r="H10642" t="s">
        <v>772</v>
      </c>
      <c r="I10642" t="s">
        <v>967</v>
      </c>
      <c r="J10642" t="s">
        <v>897</v>
      </c>
      <c r="K10642" t="s">
        <v>140</v>
      </c>
      <c r="L10642" t="s">
        <v>140</v>
      </c>
      <c r="M10642" t="s">
        <v>140</v>
      </c>
    </row>
    <row r="10643" spans="1:13" x14ac:dyDescent="0.35">
      <c r="A10643" t="s">
        <v>27</v>
      </c>
      <c r="B10643" t="s">
        <v>1165</v>
      </c>
      <c r="C10643">
        <v>100</v>
      </c>
      <c r="D10643" t="s">
        <v>1013</v>
      </c>
      <c r="E10643" t="s">
        <v>140</v>
      </c>
      <c r="F10643" t="s">
        <v>1012</v>
      </c>
      <c r="G10643" t="s">
        <v>1051</v>
      </c>
      <c r="H10643" t="s">
        <v>1024</v>
      </c>
      <c r="I10643" t="s">
        <v>140</v>
      </c>
      <c r="J10643" t="s">
        <v>1050</v>
      </c>
      <c r="K10643" t="s">
        <v>140</v>
      </c>
      <c r="L10643" t="s">
        <v>140</v>
      </c>
      <c r="M10643" t="s">
        <v>140</v>
      </c>
    </row>
    <row r="10644" spans="1:13" x14ac:dyDescent="0.35">
      <c r="A10644" t="s">
        <v>27</v>
      </c>
      <c r="B10644" t="s">
        <v>1166</v>
      </c>
      <c r="C10644">
        <v>104</v>
      </c>
      <c r="D10644" t="s">
        <v>140</v>
      </c>
      <c r="E10644" t="s">
        <v>1013</v>
      </c>
      <c r="F10644" t="s">
        <v>1070</v>
      </c>
      <c r="G10644" t="s">
        <v>954</v>
      </c>
      <c r="H10644" t="s">
        <v>531</v>
      </c>
      <c r="I10644" t="s">
        <v>1045</v>
      </c>
      <c r="J10644" t="s">
        <v>903</v>
      </c>
      <c r="K10644" t="s">
        <v>140</v>
      </c>
      <c r="L10644" t="s">
        <v>140</v>
      </c>
      <c r="M10644" t="s">
        <v>140</v>
      </c>
    </row>
    <row r="10645" spans="1:13" x14ac:dyDescent="0.35">
      <c r="A10645" t="s">
        <v>28</v>
      </c>
      <c r="B10645" t="s">
        <v>1165</v>
      </c>
      <c r="C10645">
        <v>84</v>
      </c>
      <c r="D10645" t="s">
        <v>140</v>
      </c>
      <c r="E10645" t="s">
        <v>1017</v>
      </c>
      <c r="F10645" t="s">
        <v>1051</v>
      </c>
      <c r="G10645" t="s">
        <v>1018</v>
      </c>
      <c r="H10645" t="s">
        <v>324</v>
      </c>
      <c r="I10645" t="s">
        <v>1013</v>
      </c>
      <c r="J10645" t="s">
        <v>646</v>
      </c>
      <c r="K10645" t="s">
        <v>140</v>
      </c>
      <c r="L10645" t="s">
        <v>140</v>
      </c>
      <c r="M10645" t="s">
        <v>1063</v>
      </c>
    </row>
    <row r="10646" spans="1:13" x14ac:dyDescent="0.35">
      <c r="A10646" t="s">
        <v>28</v>
      </c>
      <c r="B10646" t="s">
        <v>1166</v>
      </c>
      <c r="C10646">
        <v>122</v>
      </c>
      <c r="D10646" t="s">
        <v>1021</v>
      </c>
      <c r="E10646" t="s">
        <v>1009</v>
      </c>
      <c r="F10646" t="s">
        <v>1047</v>
      </c>
      <c r="G10646" t="s">
        <v>1046</v>
      </c>
      <c r="H10646" t="s">
        <v>40</v>
      </c>
      <c r="I10646" t="s">
        <v>1061</v>
      </c>
      <c r="J10646" t="s">
        <v>113</v>
      </c>
      <c r="K10646" t="s">
        <v>1021</v>
      </c>
      <c r="L10646" t="s">
        <v>140</v>
      </c>
      <c r="M10646" t="s">
        <v>140</v>
      </c>
    </row>
    <row r="10647" spans="1:13" x14ac:dyDescent="0.35">
      <c r="A10647" t="s">
        <v>29</v>
      </c>
      <c r="B10647" t="s">
        <v>1165</v>
      </c>
      <c r="C10647">
        <v>94</v>
      </c>
      <c r="D10647" t="s">
        <v>1014</v>
      </c>
      <c r="E10647" t="s">
        <v>1058</v>
      </c>
      <c r="F10647" t="s">
        <v>1004</v>
      </c>
      <c r="G10647" t="s">
        <v>1060</v>
      </c>
      <c r="H10647" t="s">
        <v>516</v>
      </c>
      <c r="I10647" t="s">
        <v>1021</v>
      </c>
      <c r="J10647" t="s">
        <v>775</v>
      </c>
      <c r="K10647" t="s">
        <v>140</v>
      </c>
      <c r="L10647" t="s">
        <v>140</v>
      </c>
      <c r="M10647" t="s">
        <v>140</v>
      </c>
    </row>
    <row r="10648" spans="1:13" x14ac:dyDescent="0.35">
      <c r="A10648" t="s">
        <v>29</v>
      </c>
      <c r="B10648" t="s">
        <v>1166</v>
      </c>
      <c r="C10648">
        <v>110</v>
      </c>
      <c r="D10648" t="s">
        <v>1014</v>
      </c>
      <c r="E10648" t="s">
        <v>1019</v>
      </c>
      <c r="F10648" t="s">
        <v>996</v>
      </c>
      <c r="G10648" t="s">
        <v>1019</v>
      </c>
      <c r="H10648" t="s">
        <v>447</v>
      </c>
      <c r="I10648" t="s">
        <v>1004</v>
      </c>
      <c r="J10648" t="s">
        <v>973</v>
      </c>
      <c r="K10648" t="s">
        <v>140</v>
      </c>
      <c r="L10648" t="s">
        <v>140</v>
      </c>
      <c r="M10648" t="s">
        <v>140</v>
      </c>
    </row>
    <row r="10649" spans="1:13" x14ac:dyDescent="0.35">
      <c r="A10649" t="s">
        <v>30</v>
      </c>
      <c r="B10649" t="s">
        <v>1165</v>
      </c>
      <c r="C10649">
        <v>91</v>
      </c>
      <c r="D10649" t="s">
        <v>140</v>
      </c>
      <c r="E10649" t="s">
        <v>140</v>
      </c>
      <c r="F10649" t="s">
        <v>1045</v>
      </c>
      <c r="G10649" t="s">
        <v>1019</v>
      </c>
      <c r="H10649" t="s">
        <v>285</v>
      </c>
      <c r="I10649" t="s">
        <v>140</v>
      </c>
      <c r="J10649" t="s">
        <v>1044</v>
      </c>
      <c r="K10649" t="s">
        <v>140</v>
      </c>
      <c r="L10649" t="s">
        <v>140</v>
      </c>
      <c r="M10649" t="s">
        <v>140</v>
      </c>
    </row>
    <row r="10650" spans="1:13" x14ac:dyDescent="0.35">
      <c r="A10650" t="s">
        <v>30</v>
      </c>
      <c r="B10650" t="s">
        <v>1166</v>
      </c>
      <c r="C10650">
        <v>111</v>
      </c>
      <c r="D10650" t="s">
        <v>1012</v>
      </c>
      <c r="E10650" t="s">
        <v>1014</v>
      </c>
      <c r="F10650" t="s">
        <v>1048</v>
      </c>
      <c r="G10650" t="s">
        <v>1050</v>
      </c>
      <c r="H10650" t="s">
        <v>94</v>
      </c>
      <c r="I10650" t="s">
        <v>919</v>
      </c>
      <c r="J10650" t="s">
        <v>1058</v>
      </c>
      <c r="K10650" t="s">
        <v>140</v>
      </c>
      <c r="L10650" t="s">
        <v>140</v>
      </c>
      <c r="M10650" t="s">
        <v>1012</v>
      </c>
    </row>
    <row r="10651" spans="1:13" x14ac:dyDescent="0.35">
      <c r="A10651" t="s">
        <v>31</v>
      </c>
      <c r="B10651" t="s">
        <v>1165</v>
      </c>
      <c r="C10651">
        <v>132</v>
      </c>
      <c r="D10651" t="s">
        <v>140</v>
      </c>
      <c r="E10651" t="s">
        <v>1019</v>
      </c>
      <c r="F10651" t="s">
        <v>458</v>
      </c>
      <c r="G10651" t="s">
        <v>1011</v>
      </c>
      <c r="H10651" t="s">
        <v>163</v>
      </c>
      <c r="I10651" t="s">
        <v>1098</v>
      </c>
      <c r="J10651" t="s">
        <v>769</v>
      </c>
      <c r="K10651" t="s">
        <v>140</v>
      </c>
      <c r="L10651" t="s">
        <v>140</v>
      </c>
      <c r="M10651" t="s">
        <v>140</v>
      </c>
    </row>
    <row r="10652" spans="1:13" x14ac:dyDescent="0.35">
      <c r="A10652" t="s">
        <v>31</v>
      </c>
      <c r="B10652" t="s">
        <v>1166</v>
      </c>
      <c r="C10652">
        <v>74</v>
      </c>
      <c r="D10652" t="s">
        <v>140</v>
      </c>
      <c r="E10652" t="s">
        <v>1017</v>
      </c>
      <c r="F10652" t="s">
        <v>1045</v>
      </c>
      <c r="G10652" t="s">
        <v>950</v>
      </c>
      <c r="H10652" t="s">
        <v>364</v>
      </c>
      <c r="I10652" t="s">
        <v>1017</v>
      </c>
      <c r="J10652" t="s">
        <v>1080</v>
      </c>
      <c r="K10652" t="s">
        <v>140</v>
      </c>
      <c r="L10652" t="s">
        <v>140</v>
      </c>
      <c r="M10652" t="s">
        <v>140</v>
      </c>
    </row>
    <row r="10653" spans="1:13" x14ac:dyDescent="0.35">
      <c r="A10653" t="s">
        <v>32</v>
      </c>
      <c r="B10653" t="s">
        <v>1165</v>
      </c>
      <c r="C10653">
        <v>1843</v>
      </c>
      <c r="D10653" t="s">
        <v>1013</v>
      </c>
      <c r="E10653" t="s">
        <v>1012</v>
      </c>
      <c r="F10653" t="s">
        <v>954</v>
      </c>
      <c r="G10653" t="s">
        <v>940</v>
      </c>
      <c r="H10653" t="s">
        <v>1086</v>
      </c>
      <c r="I10653" t="s">
        <v>1017</v>
      </c>
      <c r="J10653" t="s">
        <v>988</v>
      </c>
      <c r="K10653" t="s">
        <v>140</v>
      </c>
      <c r="L10653" t="s">
        <v>140</v>
      </c>
      <c r="M10653" t="s">
        <v>1022</v>
      </c>
    </row>
    <row r="10654" spans="1:13" x14ac:dyDescent="0.35">
      <c r="A10654" t="s">
        <v>32</v>
      </c>
      <c r="B10654" t="s">
        <v>1166</v>
      </c>
      <c r="C10654">
        <v>3081</v>
      </c>
      <c r="D10654" t="s">
        <v>1063</v>
      </c>
      <c r="E10654" t="s">
        <v>775</v>
      </c>
      <c r="F10654" t="s">
        <v>954</v>
      </c>
      <c r="G10654" t="s">
        <v>939</v>
      </c>
      <c r="H10654" t="s">
        <v>945</v>
      </c>
      <c r="I10654" t="s">
        <v>517</v>
      </c>
      <c r="J10654" t="s">
        <v>595</v>
      </c>
      <c r="K10654" t="s">
        <v>1008</v>
      </c>
      <c r="L10654" t="s">
        <v>1010</v>
      </c>
      <c r="M10654" t="s">
        <v>1022</v>
      </c>
    </row>
    <row r="10656" spans="1:13" x14ac:dyDescent="0.35">
      <c r="A10656" t="s">
        <v>1447</v>
      </c>
    </row>
    <row r="10657" spans="1:13" x14ac:dyDescent="0.35">
      <c r="A10657" t="s">
        <v>2</v>
      </c>
      <c r="B10657" t="s">
        <v>3</v>
      </c>
      <c r="C10657" t="s">
        <v>1448</v>
      </c>
      <c r="D10657" t="s">
        <v>1449</v>
      </c>
      <c r="E10657" t="s">
        <v>1441</v>
      </c>
      <c r="F10657" t="s">
        <v>1450</v>
      </c>
      <c r="G10657" t="s">
        <v>1451</v>
      </c>
      <c r="H10657" t="s">
        <v>1032</v>
      </c>
      <c r="I10657" t="s">
        <v>1452</v>
      </c>
      <c r="J10657" t="s">
        <v>1453</v>
      </c>
      <c r="K10657" t="s">
        <v>1454</v>
      </c>
      <c r="L10657" t="s">
        <v>1455</v>
      </c>
      <c r="M10657" t="s">
        <v>1456</v>
      </c>
    </row>
    <row r="10658" spans="1:13" x14ac:dyDescent="0.35">
      <c r="A10658" t="s">
        <v>8</v>
      </c>
      <c r="B10658">
        <v>204</v>
      </c>
      <c r="C10658" t="s">
        <v>656</v>
      </c>
      <c r="D10658" t="s">
        <v>762</v>
      </c>
      <c r="E10658" t="s">
        <v>140</v>
      </c>
      <c r="F10658" t="s">
        <v>1046</v>
      </c>
      <c r="G10658" t="s">
        <v>386</v>
      </c>
      <c r="H10658" t="s">
        <v>1063</v>
      </c>
      <c r="I10658" t="s">
        <v>571</v>
      </c>
      <c r="J10658" t="s">
        <v>775</v>
      </c>
      <c r="K10658" t="s">
        <v>140</v>
      </c>
      <c r="L10658" t="s">
        <v>1010</v>
      </c>
      <c r="M10658" t="s">
        <v>1014</v>
      </c>
    </row>
    <row r="10659" spans="1:13" x14ac:dyDescent="0.35">
      <c r="A10659" t="s">
        <v>9</v>
      </c>
      <c r="B10659">
        <v>201</v>
      </c>
      <c r="C10659" t="s">
        <v>293</v>
      </c>
      <c r="D10659" t="s">
        <v>237</v>
      </c>
      <c r="E10659" t="s">
        <v>140</v>
      </c>
      <c r="F10659" t="s">
        <v>1046</v>
      </c>
      <c r="G10659" t="s">
        <v>952</v>
      </c>
      <c r="H10659" t="s">
        <v>1043</v>
      </c>
      <c r="I10659" t="s">
        <v>165</v>
      </c>
      <c r="J10659" t="s">
        <v>140</v>
      </c>
      <c r="K10659" t="s">
        <v>140</v>
      </c>
      <c r="L10659" t="s">
        <v>140</v>
      </c>
      <c r="M10659" t="s">
        <v>140</v>
      </c>
    </row>
    <row r="10660" spans="1:13" x14ac:dyDescent="0.35">
      <c r="A10660" t="s">
        <v>10</v>
      </c>
      <c r="B10660">
        <v>208</v>
      </c>
      <c r="C10660" t="s">
        <v>729</v>
      </c>
      <c r="D10660" t="s">
        <v>766</v>
      </c>
      <c r="E10660" t="s">
        <v>1014</v>
      </c>
      <c r="F10660" t="s">
        <v>405</v>
      </c>
      <c r="G10660" t="s">
        <v>405</v>
      </c>
      <c r="H10660" t="s">
        <v>1014</v>
      </c>
      <c r="I10660" t="s">
        <v>342</v>
      </c>
      <c r="J10660" t="s">
        <v>1014</v>
      </c>
      <c r="K10660" t="s">
        <v>140</v>
      </c>
      <c r="L10660" t="s">
        <v>140</v>
      </c>
      <c r="M10660" t="s">
        <v>140</v>
      </c>
    </row>
    <row r="10661" spans="1:13" x14ac:dyDescent="0.35">
      <c r="A10661" t="s">
        <v>11</v>
      </c>
      <c r="B10661">
        <v>206</v>
      </c>
      <c r="C10661" t="s">
        <v>264</v>
      </c>
      <c r="D10661" t="s">
        <v>880</v>
      </c>
      <c r="E10661" t="s">
        <v>140</v>
      </c>
      <c r="F10661" t="s">
        <v>1008</v>
      </c>
      <c r="G10661" t="s">
        <v>462</v>
      </c>
      <c r="H10661" t="s">
        <v>775</v>
      </c>
      <c r="I10661" t="s">
        <v>935</v>
      </c>
      <c r="J10661" t="s">
        <v>140</v>
      </c>
      <c r="K10661" t="s">
        <v>1009</v>
      </c>
      <c r="L10661" t="s">
        <v>140</v>
      </c>
      <c r="M10661" t="s">
        <v>140</v>
      </c>
    </row>
    <row r="10662" spans="1:13" x14ac:dyDescent="0.35">
      <c r="A10662" t="s">
        <v>12</v>
      </c>
      <c r="B10662">
        <v>209</v>
      </c>
      <c r="C10662" t="s">
        <v>231</v>
      </c>
      <c r="D10662" t="s">
        <v>162</v>
      </c>
      <c r="E10662" t="s">
        <v>140</v>
      </c>
      <c r="F10662" t="s">
        <v>1043</v>
      </c>
      <c r="G10662" t="s">
        <v>129</v>
      </c>
      <c r="H10662" t="s">
        <v>140</v>
      </c>
      <c r="I10662" t="s">
        <v>113</v>
      </c>
      <c r="J10662" t="s">
        <v>140</v>
      </c>
      <c r="K10662" t="s">
        <v>1010</v>
      </c>
      <c r="L10662" t="s">
        <v>1020</v>
      </c>
      <c r="M10662" t="s">
        <v>140</v>
      </c>
    </row>
    <row r="10663" spans="1:13" x14ac:dyDescent="0.35">
      <c r="A10663" t="s">
        <v>13</v>
      </c>
      <c r="B10663">
        <v>205</v>
      </c>
      <c r="C10663" t="s">
        <v>1071</v>
      </c>
      <c r="D10663" t="s">
        <v>592</v>
      </c>
      <c r="E10663" t="s">
        <v>140</v>
      </c>
      <c r="F10663" t="s">
        <v>983</v>
      </c>
      <c r="G10663" t="s">
        <v>801</v>
      </c>
      <c r="H10663" t="s">
        <v>1014</v>
      </c>
      <c r="I10663" t="s">
        <v>645</v>
      </c>
      <c r="J10663" t="s">
        <v>749</v>
      </c>
      <c r="K10663" t="s">
        <v>1010</v>
      </c>
      <c r="L10663" t="s">
        <v>1010</v>
      </c>
      <c r="M10663" t="s">
        <v>1011</v>
      </c>
    </row>
    <row r="10664" spans="1:13" x14ac:dyDescent="0.35">
      <c r="A10664" t="s">
        <v>14</v>
      </c>
      <c r="B10664">
        <v>202</v>
      </c>
      <c r="C10664" t="s">
        <v>695</v>
      </c>
      <c r="D10664" t="s">
        <v>261</v>
      </c>
      <c r="E10664" t="s">
        <v>140</v>
      </c>
      <c r="F10664" t="s">
        <v>95</v>
      </c>
      <c r="G10664" t="s">
        <v>674</v>
      </c>
      <c r="H10664" t="s">
        <v>1012</v>
      </c>
      <c r="I10664" t="s">
        <v>716</v>
      </c>
      <c r="J10664" t="s">
        <v>1010</v>
      </c>
      <c r="K10664" t="s">
        <v>1022</v>
      </c>
      <c r="L10664" t="s">
        <v>1098</v>
      </c>
      <c r="M10664" t="s">
        <v>140</v>
      </c>
    </row>
    <row r="10665" spans="1:13" x14ac:dyDescent="0.35">
      <c r="A10665" t="s">
        <v>15</v>
      </c>
      <c r="B10665">
        <v>206</v>
      </c>
      <c r="C10665" t="s">
        <v>562</v>
      </c>
      <c r="D10665" t="s">
        <v>874</v>
      </c>
      <c r="E10665" t="s">
        <v>140</v>
      </c>
      <c r="F10665" t="s">
        <v>1057</v>
      </c>
      <c r="G10665" t="s">
        <v>517</v>
      </c>
      <c r="H10665" t="s">
        <v>1008</v>
      </c>
      <c r="I10665" t="s">
        <v>451</v>
      </c>
      <c r="J10665" t="s">
        <v>949</v>
      </c>
      <c r="K10665" t="s">
        <v>140</v>
      </c>
      <c r="L10665" t="s">
        <v>1009</v>
      </c>
      <c r="M10665" t="s">
        <v>140</v>
      </c>
    </row>
    <row r="10666" spans="1:13" x14ac:dyDescent="0.35">
      <c r="A10666" t="s">
        <v>16</v>
      </c>
      <c r="B10666">
        <v>206</v>
      </c>
      <c r="C10666" t="s">
        <v>113</v>
      </c>
      <c r="D10666" t="s">
        <v>965</v>
      </c>
      <c r="E10666" t="s">
        <v>140</v>
      </c>
      <c r="F10666" t="s">
        <v>1068</v>
      </c>
      <c r="G10666" t="s">
        <v>433</v>
      </c>
      <c r="H10666" t="s">
        <v>1019</v>
      </c>
      <c r="I10666" t="s">
        <v>418</v>
      </c>
      <c r="J10666" t="s">
        <v>140</v>
      </c>
      <c r="K10666" t="s">
        <v>140</v>
      </c>
      <c r="L10666" t="s">
        <v>140</v>
      </c>
      <c r="M10666" t="s">
        <v>140</v>
      </c>
    </row>
    <row r="10667" spans="1:13" x14ac:dyDescent="0.35">
      <c r="A10667" t="s">
        <v>17</v>
      </c>
      <c r="B10667">
        <v>203</v>
      </c>
      <c r="C10667" t="s">
        <v>901</v>
      </c>
      <c r="D10667" t="s">
        <v>320</v>
      </c>
      <c r="E10667" t="s">
        <v>140</v>
      </c>
      <c r="F10667" t="s">
        <v>1021</v>
      </c>
      <c r="G10667" t="s">
        <v>646</v>
      </c>
      <c r="H10667" t="s">
        <v>1020</v>
      </c>
      <c r="I10667" t="s">
        <v>836</v>
      </c>
      <c r="J10667" t="s">
        <v>140</v>
      </c>
      <c r="K10667" t="s">
        <v>140</v>
      </c>
      <c r="L10667" t="s">
        <v>140</v>
      </c>
      <c r="M10667" t="s">
        <v>1009</v>
      </c>
    </row>
    <row r="10668" spans="1:13" x14ac:dyDescent="0.35">
      <c r="A10668" t="s">
        <v>18</v>
      </c>
      <c r="B10668">
        <v>205</v>
      </c>
      <c r="C10668" t="s">
        <v>794</v>
      </c>
      <c r="D10668" t="s">
        <v>862</v>
      </c>
      <c r="E10668" t="s">
        <v>1016</v>
      </c>
      <c r="F10668" t="s">
        <v>140</v>
      </c>
      <c r="G10668" t="s">
        <v>968</v>
      </c>
      <c r="H10668" t="s">
        <v>140</v>
      </c>
      <c r="I10668" t="s">
        <v>795</v>
      </c>
      <c r="J10668" t="s">
        <v>140</v>
      </c>
      <c r="K10668" t="s">
        <v>140</v>
      </c>
      <c r="L10668" t="s">
        <v>140</v>
      </c>
      <c r="M10668" t="s">
        <v>1014</v>
      </c>
    </row>
    <row r="10669" spans="1:13" x14ac:dyDescent="0.35">
      <c r="A10669" t="s">
        <v>19</v>
      </c>
      <c r="B10669">
        <v>206</v>
      </c>
      <c r="C10669" t="s">
        <v>73</v>
      </c>
      <c r="D10669" t="s">
        <v>1069</v>
      </c>
      <c r="E10669" t="s">
        <v>140</v>
      </c>
      <c r="F10669" t="s">
        <v>1009</v>
      </c>
      <c r="G10669" t="s">
        <v>1100</v>
      </c>
      <c r="H10669" t="s">
        <v>1011</v>
      </c>
      <c r="I10669" t="s">
        <v>349</v>
      </c>
      <c r="J10669" t="s">
        <v>140</v>
      </c>
      <c r="K10669" t="s">
        <v>140</v>
      </c>
      <c r="L10669" t="s">
        <v>140</v>
      </c>
      <c r="M10669" t="s">
        <v>140</v>
      </c>
    </row>
    <row r="10670" spans="1:13" x14ac:dyDescent="0.35">
      <c r="A10670" t="s">
        <v>20</v>
      </c>
      <c r="B10670">
        <v>206</v>
      </c>
      <c r="C10670" t="s">
        <v>994</v>
      </c>
      <c r="D10670" t="s">
        <v>81</v>
      </c>
      <c r="E10670" t="s">
        <v>1014</v>
      </c>
      <c r="F10670" t="s">
        <v>527</v>
      </c>
      <c r="G10670" t="s">
        <v>532</v>
      </c>
      <c r="H10670" t="s">
        <v>1063</v>
      </c>
      <c r="I10670" t="s">
        <v>446</v>
      </c>
      <c r="J10670" t="s">
        <v>140</v>
      </c>
      <c r="K10670" t="s">
        <v>140</v>
      </c>
      <c r="L10670" t="s">
        <v>1008</v>
      </c>
      <c r="M10670" t="s">
        <v>1063</v>
      </c>
    </row>
    <row r="10671" spans="1:13" x14ac:dyDescent="0.35">
      <c r="A10671" t="s">
        <v>21</v>
      </c>
      <c r="B10671">
        <v>210</v>
      </c>
      <c r="C10671" t="s">
        <v>106</v>
      </c>
      <c r="D10671" t="s">
        <v>915</v>
      </c>
      <c r="E10671" t="s">
        <v>1013</v>
      </c>
      <c r="F10671" t="s">
        <v>919</v>
      </c>
      <c r="G10671" t="s">
        <v>1066</v>
      </c>
      <c r="H10671" t="s">
        <v>140</v>
      </c>
      <c r="I10671" t="s">
        <v>775</v>
      </c>
      <c r="J10671" t="s">
        <v>140</v>
      </c>
      <c r="K10671" t="s">
        <v>140</v>
      </c>
      <c r="L10671" t="s">
        <v>1013</v>
      </c>
      <c r="M10671" t="s">
        <v>140</v>
      </c>
    </row>
    <row r="10672" spans="1:13" x14ac:dyDescent="0.35">
      <c r="A10672" t="s">
        <v>22</v>
      </c>
      <c r="B10672">
        <v>209</v>
      </c>
      <c r="C10672" t="s">
        <v>932</v>
      </c>
      <c r="D10672" t="s">
        <v>57</v>
      </c>
      <c r="E10672" t="s">
        <v>1058</v>
      </c>
      <c r="F10672" t="s">
        <v>824</v>
      </c>
      <c r="G10672" t="s">
        <v>101</v>
      </c>
      <c r="H10672" t="s">
        <v>1010</v>
      </c>
      <c r="I10672" t="s">
        <v>349</v>
      </c>
      <c r="J10672" t="s">
        <v>140</v>
      </c>
      <c r="K10672" t="s">
        <v>140</v>
      </c>
      <c r="L10672" t="s">
        <v>140</v>
      </c>
      <c r="M10672" t="s">
        <v>140</v>
      </c>
    </row>
    <row r="10673" spans="1:14" x14ac:dyDescent="0.35">
      <c r="A10673" t="s">
        <v>23</v>
      </c>
      <c r="B10673">
        <v>205</v>
      </c>
      <c r="C10673" t="s">
        <v>482</v>
      </c>
      <c r="D10673" t="s">
        <v>411</v>
      </c>
      <c r="E10673" t="s">
        <v>140</v>
      </c>
      <c r="F10673" t="s">
        <v>1017</v>
      </c>
      <c r="G10673" t="s">
        <v>91</v>
      </c>
      <c r="H10673" t="s">
        <v>1016</v>
      </c>
      <c r="I10673" t="s">
        <v>968</v>
      </c>
      <c r="J10673" t="s">
        <v>140</v>
      </c>
      <c r="K10673" t="s">
        <v>140</v>
      </c>
      <c r="L10673" t="s">
        <v>1009</v>
      </c>
      <c r="M10673" t="s">
        <v>1014</v>
      </c>
    </row>
    <row r="10674" spans="1:14" x14ac:dyDescent="0.35">
      <c r="A10674" t="s">
        <v>24</v>
      </c>
      <c r="B10674">
        <v>207</v>
      </c>
      <c r="C10674" t="s">
        <v>882</v>
      </c>
      <c r="D10674" t="s">
        <v>145</v>
      </c>
      <c r="E10674" t="s">
        <v>140</v>
      </c>
      <c r="F10674" t="s">
        <v>458</v>
      </c>
      <c r="G10674" t="s">
        <v>451</v>
      </c>
      <c r="H10674" t="s">
        <v>140</v>
      </c>
      <c r="I10674" t="s">
        <v>871</v>
      </c>
      <c r="J10674" t="s">
        <v>140</v>
      </c>
      <c r="K10674" t="s">
        <v>140</v>
      </c>
      <c r="L10674" t="s">
        <v>140</v>
      </c>
      <c r="M10674" t="s">
        <v>1013</v>
      </c>
    </row>
    <row r="10675" spans="1:14" x14ac:dyDescent="0.35">
      <c r="A10675" t="s">
        <v>25</v>
      </c>
      <c r="B10675">
        <v>204</v>
      </c>
      <c r="C10675" t="s">
        <v>95</v>
      </c>
      <c r="D10675" t="s">
        <v>633</v>
      </c>
      <c r="E10675" t="s">
        <v>140</v>
      </c>
      <c r="F10675" t="s">
        <v>1018</v>
      </c>
      <c r="G10675" t="s">
        <v>681</v>
      </c>
      <c r="H10675" t="s">
        <v>1013</v>
      </c>
      <c r="I10675" t="s">
        <v>627</v>
      </c>
      <c r="J10675" t="s">
        <v>140</v>
      </c>
      <c r="K10675" t="s">
        <v>140</v>
      </c>
      <c r="L10675" t="s">
        <v>140</v>
      </c>
      <c r="M10675" t="s">
        <v>1010</v>
      </c>
    </row>
    <row r="10676" spans="1:14" x14ac:dyDescent="0.35">
      <c r="A10676" t="s">
        <v>26</v>
      </c>
      <c r="B10676">
        <v>202</v>
      </c>
      <c r="C10676" t="s">
        <v>639</v>
      </c>
      <c r="D10676" t="s">
        <v>460</v>
      </c>
      <c r="E10676" t="s">
        <v>1014</v>
      </c>
      <c r="F10676" t="s">
        <v>1055</v>
      </c>
      <c r="G10676" t="s">
        <v>646</v>
      </c>
      <c r="H10676" t="s">
        <v>1012</v>
      </c>
      <c r="I10676" t="s">
        <v>67</v>
      </c>
      <c r="J10676" t="s">
        <v>140</v>
      </c>
      <c r="K10676" t="s">
        <v>140</v>
      </c>
      <c r="L10676" t="s">
        <v>140</v>
      </c>
      <c r="M10676" t="s">
        <v>140</v>
      </c>
    </row>
    <row r="10677" spans="1:14" x14ac:dyDescent="0.35">
      <c r="A10677" t="s">
        <v>27</v>
      </c>
      <c r="B10677">
        <v>204</v>
      </c>
      <c r="C10677" t="s">
        <v>777</v>
      </c>
      <c r="D10677" t="s">
        <v>65</v>
      </c>
      <c r="E10677" t="s">
        <v>140</v>
      </c>
      <c r="F10677" t="s">
        <v>954</v>
      </c>
      <c r="G10677" t="s">
        <v>746</v>
      </c>
      <c r="H10677" t="s">
        <v>1012</v>
      </c>
      <c r="I10677" t="s">
        <v>307</v>
      </c>
      <c r="J10677" t="s">
        <v>140</v>
      </c>
      <c r="K10677" t="s">
        <v>140</v>
      </c>
      <c r="L10677" t="s">
        <v>140</v>
      </c>
      <c r="M10677" t="s">
        <v>140</v>
      </c>
    </row>
    <row r="10678" spans="1:14" x14ac:dyDescent="0.35">
      <c r="A10678" t="s">
        <v>28</v>
      </c>
      <c r="B10678">
        <v>206</v>
      </c>
      <c r="C10678" t="s">
        <v>880</v>
      </c>
      <c r="D10678" t="s">
        <v>242</v>
      </c>
      <c r="E10678" t="s">
        <v>140</v>
      </c>
      <c r="F10678" t="s">
        <v>1055</v>
      </c>
      <c r="G10678" t="s">
        <v>746</v>
      </c>
      <c r="H10678" t="s">
        <v>1010</v>
      </c>
      <c r="I10678" t="s">
        <v>723</v>
      </c>
      <c r="J10678" t="s">
        <v>140</v>
      </c>
      <c r="K10678" t="s">
        <v>140</v>
      </c>
      <c r="L10678" t="s">
        <v>140</v>
      </c>
      <c r="M10678" t="s">
        <v>140</v>
      </c>
    </row>
    <row r="10679" spans="1:14" x14ac:dyDescent="0.35">
      <c r="A10679" t="s">
        <v>29</v>
      </c>
      <c r="B10679">
        <v>204</v>
      </c>
      <c r="C10679" t="s">
        <v>513</v>
      </c>
      <c r="D10679" t="s">
        <v>855</v>
      </c>
      <c r="E10679" t="s">
        <v>140</v>
      </c>
      <c r="F10679" t="s">
        <v>1004</v>
      </c>
      <c r="G10679" t="s">
        <v>746</v>
      </c>
      <c r="H10679" t="s">
        <v>1058</v>
      </c>
      <c r="I10679" t="s">
        <v>196</v>
      </c>
      <c r="J10679" t="s">
        <v>1008</v>
      </c>
      <c r="K10679" t="s">
        <v>140</v>
      </c>
      <c r="L10679" t="s">
        <v>140</v>
      </c>
      <c r="M10679" t="s">
        <v>140</v>
      </c>
    </row>
    <row r="10680" spans="1:14" x14ac:dyDescent="0.35">
      <c r="A10680" t="s">
        <v>30</v>
      </c>
      <c r="B10680">
        <v>202</v>
      </c>
      <c r="C10680" t="s">
        <v>1047</v>
      </c>
      <c r="D10680" t="s">
        <v>895</v>
      </c>
      <c r="E10680" t="s">
        <v>140</v>
      </c>
      <c r="F10680" t="s">
        <v>548</v>
      </c>
      <c r="G10680" t="s">
        <v>1080</v>
      </c>
      <c r="H10680" t="s">
        <v>1016</v>
      </c>
      <c r="I10680" t="s">
        <v>686</v>
      </c>
      <c r="J10680" t="s">
        <v>140</v>
      </c>
      <c r="K10680" t="s">
        <v>140</v>
      </c>
      <c r="L10680" t="s">
        <v>140</v>
      </c>
      <c r="M10680" t="s">
        <v>140</v>
      </c>
    </row>
    <row r="10681" spans="1:14" x14ac:dyDescent="0.35">
      <c r="A10681" t="s">
        <v>31</v>
      </c>
      <c r="B10681">
        <v>206</v>
      </c>
      <c r="C10681" t="s">
        <v>237</v>
      </c>
      <c r="D10681" t="s">
        <v>792</v>
      </c>
      <c r="E10681" t="s">
        <v>140</v>
      </c>
      <c r="F10681" t="s">
        <v>574</v>
      </c>
      <c r="G10681" t="s">
        <v>517</v>
      </c>
      <c r="H10681" t="s">
        <v>1014</v>
      </c>
      <c r="I10681" t="s">
        <v>492</v>
      </c>
      <c r="J10681" t="s">
        <v>1016</v>
      </c>
      <c r="K10681" t="s">
        <v>1012</v>
      </c>
      <c r="L10681" t="s">
        <v>1098</v>
      </c>
      <c r="M10681" t="s">
        <v>1050</v>
      </c>
    </row>
    <row r="10682" spans="1:14" x14ac:dyDescent="0.35">
      <c r="A10682" t="s">
        <v>32</v>
      </c>
      <c r="B10682">
        <v>4926</v>
      </c>
      <c r="C10682" t="s">
        <v>59</v>
      </c>
      <c r="D10682" t="s">
        <v>956</v>
      </c>
      <c r="E10682" t="s">
        <v>1008</v>
      </c>
      <c r="F10682" t="s">
        <v>1070</v>
      </c>
      <c r="G10682" t="s">
        <v>917</v>
      </c>
      <c r="H10682" t="s">
        <v>1014</v>
      </c>
      <c r="I10682" t="s">
        <v>467</v>
      </c>
      <c r="J10682" t="s">
        <v>1009</v>
      </c>
      <c r="K10682" t="s">
        <v>1022</v>
      </c>
      <c r="L10682" t="s">
        <v>1010</v>
      </c>
      <c r="M10682" t="s">
        <v>1010</v>
      </c>
    </row>
    <row r="10684" spans="1:14" x14ac:dyDescent="0.35">
      <c r="A10684" t="s">
        <v>1457</v>
      </c>
    </row>
    <row r="10685" spans="1:14" x14ac:dyDescent="0.35">
      <c r="A10685" t="s">
        <v>2</v>
      </c>
      <c r="B10685" t="s">
        <v>1136</v>
      </c>
      <c r="C10685" t="s">
        <v>3</v>
      </c>
      <c r="D10685" t="s">
        <v>1448</v>
      </c>
      <c r="E10685" t="s">
        <v>1449</v>
      </c>
      <c r="F10685" t="s">
        <v>1450</v>
      </c>
      <c r="G10685" t="s">
        <v>1451</v>
      </c>
      <c r="H10685" t="s">
        <v>1452</v>
      </c>
      <c r="I10685" t="s">
        <v>1441</v>
      </c>
      <c r="J10685" t="s">
        <v>1032</v>
      </c>
      <c r="K10685" t="s">
        <v>1453</v>
      </c>
      <c r="L10685" t="s">
        <v>1454</v>
      </c>
      <c r="M10685" t="s">
        <v>1455</v>
      </c>
      <c r="N10685" t="s">
        <v>1456</v>
      </c>
    </row>
    <row r="10686" spans="1:14" x14ac:dyDescent="0.35">
      <c r="A10686" t="s">
        <v>8</v>
      </c>
      <c r="B10686" t="s">
        <v>1126</v>
      </c>
      <c r="C10686">
        <v>92</v>
      </c>
      <c r="D10686" t="s">
        <v>1000</v>
      </c>
      <c r="E10686" t="s">
        <v>65</v>
      </c>
      <c r="F10686" t="s">
        <v>140</v>
      </c>
      <c r="G10686" t="s">
        <v>489</v>
      </c>
      <c r="H10686" t="s">
        <v>323</v>
      </c>
      <c r="I10686" t="s">
        <v>140</v>
      </c>
      <c r="J10686" t="s">
        <v>1050</v>
      </c>
      <c r="K10686" t="s">
        <v>140</v>
      </c>
      <c r="L10686" t="s">
        <v>140</v>
      </c>
      <c r="M10686" t="s">
        <v>1014</v>
      </c>
      <c r="N10686" t="s">
        <v>775</v>
      </c>
    </row>
    <row r="10687" spans="1:14" x14ac:dyDescent="0.35">
      <c r="A10687" t="s">
        <v>8</v>
      </c>
      <c r="B10687" t="s">
        <v>1127</v>
      </c>
      <c r="C10687">
        <v>111</v>
      </c>
      <c r="D10687" t="s">
        <v>818</v>
      </c>
      <c r="E10687" t="s">
        <v>564</v>
      </c>
      <c r="F10687" t="s">
        <v>1064</v>
      </c>
      <c r="G10687" t="s">
        <v>961</v>
      </c>
      <c r="H10687" t="s">
        <v>41</v>
      </c>
      <c r="I10687" t="s">
        <v>140</v>
      </c>
      <c r="J10687" t="s">
        <v>140</v>
      </c>
      <c r="K10687" t="s">
        <v>1066</v>
      </c>
      <c r="L10687" t="s">
        <v>140</v>
      </c>
      <c r="M10687" t="s">
        <v>140</v>
      </c>
      <c r="N10687" t="s">
        <v>1013</v>
      </c>
    </row>
    <row r="10688" spans="1:14" x14ac:dyDescent="0.35">
      <c r="A10688" t="s">
        <v>8</v>
      </c>
      <c r="B10688" t="s">
        <v>339</v>
      </c>
      <c r="C10688">
        <v>1</v>
      </c>
      <c r="D10688" t="s">
        <v>140</v>
      </c>
      <c r="E10688" t="s">
        <v>140</v>
      </c>
      <c r="F10688" t="s">
        <v>140</v>
      </c>
      <c r="G10688" t="s">
        <v>140</v>
      </c>
      <c r="H10688" t="s">
        <v>177</v>
      </c>
      <c r="I10688" t="s">
        <v>140</v>
      </c>
      <c r="J10688" t="s">
        <v>140</v>
      </c>
      <c r="K10688" t="s">
        <v>140</v>
      </c>
      <c r="L10688" t="s">
        <v>140</v>
      </c>
      <c r="M10688" t="s">
        <v>140</v>
      </c>
      <c r="N10688" t="s">
        <v>140</v>
      </c>
    </row>
    <row r="10689" spans="1:14" x14ac:dyDescent="0.35">
      <c r="A10689" t="s">
        <v>9</v>
      </c>
      <c r="B10689" t="s">
        <v>1126</v>
      </c>
      <c r="C10689">
        <v>77</v>
      </c>
      <c r="D10689" t="s">
        <v>877</v>
      </c>
      <c r="E10689" t="s">
        <v>614</v>
      </c>
      <c r="F10689" t="s">
        <v>1098</v>
      </c>
      <c r="G10689" t="s">
        <v>97</v>
      </c>
      <c r="H10689" t="s">
        <v>223</v>
      </c>
      <c r="I10689" t="s">
        <v>140</v>
      </c>
      <c r="J10689" t="s">
        <v>949</v>
      </c>
      <c r="K10689" t="s">
        <v>140</v>
      </c>
      <c r="L10689" t="s">
        <v>140</v>
      </c>
      <c r="M10689" t="s">
        <v>140</v>
      </c>
      <c r="N10689" t="s">
        <v>140</v>
      </c>
    </row>
    <row r="10690" spans="1:14" x14ac:dyDescent="0.35">
      <c r="A10690" t="s">
        <v>9</v>
      </c>
      <c r="B10690" t="s">
        <v>1127</v>
      </c>
      <c r="C10690">
        <v>118</v>
      </c>
      <c r="D10690" t="s">
        <v>1071</v>
      </c>
      <c r="E10690" t="s">
        <v>381</v>
      </c>
      <c r="F10690" t="s">
        <v>1046</v>
      </c>
      <c r="G10690" t="s">
        <v>952</v>
      </c>
      <c r="H10690" t="s">
        <v>360</v>
      </c>
      <c r="I10690" t="s">
        <v>140</v>
      </c>
      <c r="J10690" t="s">
        <v>1020</v>
      </c>
      <c r="K10690" t="s">
        <v>140</v>
      </c>
      <c r="L10690" t="s">
        <v>140</v>
      </c>
      <c r="M10690" t="s">
        <v>140</v>
      </c>
      <c r="N10690" t="s">
        <v>140</v>
      </c>
    </row>
    <row r="10691" spans="1:14" x14ac:dyDescent="0.35">
      <c r="A10691" t="s">
        <v>9</v>
      </c>
      <c r="B10691" t="s">
        <v>339</v>
      </c>
      <c r="C10691">
        <v>6</v>
      </c>
      <c r="D10691" t="s">
        <v>674</v>
      </c>
      <c r="E10691" t="s">
        <v>140</v>
      </c>
      <c r="F10691" t="s">
        <v>674</v>
      </c>
      <c r="G10691" t="s">
        <v>900</v>
      </c>
      <c r="H10691" t="s">
        <v>728</v>
      </c>
      <c r="I10691" t="s">
        <v>140</v>
      </c>
      <c r="J10691" t="s">
        <v>140</v>
      </c>
      <c r="K10691" t="s">
        <v>140</v>
      </c>
      <c r="L10691" t="s">
        <v>140</v>
      </c>
      <c r="M10691" t="s">
        <v>140</v>
      </c>
      <c r="N10691" t="s">
        <v>140</v>
      </c>
    </row>
    <row r="10692" spans="1:14" x14ac:dyDescent="0.35">
      <c r="A10692" t="s">
        <v>10</v>
      </c>
      <c r="B10692" t="s">
        <v>1126</v>
      </c>
      <c r="C10692">
        <v>93</v>
      </c>
      <c r="D10692" t="s">
        <v>317</v>
      </c>
      <c r="E10692" t="s">
        <v>360</v>
      </c>
      <c r="F10692" t="s">
        <v>985</v>
      </c>
      <c r="G10692" t="s">
        <v>953</v>
      </c>
      <c r="H10692" t="s">
        <v>392</v>
      </c>
      <c r="I10692" t="s">
        <v>140</v>
      </c>
      <c r="J10692" t="s">
        <v>1014</v>
      </c>
      <c r="K10692" t="s">
        <v>140</v>
      </c>
      <c r="L10692" t="s">
        <v>140</v>
      </c>
      <c r="M10692" t="s">
        <v>140</v>
      </c>
      <c r="N10692" t="s">
        <v>140</v>
      </c>
    </row>
    <row r="10693" spans="1:14" x14ac:dyDescent="0.35">
      <c r="A10693" t="s">
        <v>10</v>
      </c>
      <c r="B10693" t="s">
        <v>1127</v>
      </c>
      <c r="C10693">
        <v>105</v>
      </c>
      <c r="D10693" t="s">
        <v>371</v>
      </c>
      <c r="E10693" t="s">
        <v>720</v>
      </c>
      <c r="F10693" t="s">
        <v>961</v>
      </c>
      <c r="G10693" t="s">
        <v>125</v>
      </c>
      <c r="H10693" t="s">
        <v>376</v>
      </c>
      <c r="I10693" t="s">
        <v>1054</v>
      </c>
      <c r="J10693" t="s">
        <v>1014</v>
      </c>
      <c r="K10693" t="s">
        <v>1017</v>
      </c>
      <c r="L10693" t="s">
        <v>140</v>
      </c>
      <c r="M10693" t="s">
        <v>140</v>
      </c>
      <c r="N10693" t="s">
        <v>140</v>
      </c>
    </row>
    <row r="10694" spans="1:14" x14ac:dyDescent="0.35">
      <c r="A10694" t="s">
        <v>10</v>
      </c>
      <c r="B10694" t="s">
        <v>339</v>
      </c>
      <c r="C10694">
        <v>10</v>
      </c>
      <c r="D10694" t="s">
        <v>1004</v>
      </c>
      <c r="E10694" t="s">
        <v>140</v>
      </c>
      <c r="F10694" t="s">
        <v>1004</v>
      </c>
      <c r="G10694" t="s">
        <v>397</v>
      </c>
      <c r="H10694" t="s">
        <v>863</v>
      </c>
      <c r="I10694" t="s">
        <v>140</v>
      </c>
      <c r="J10694" t="s">
        <v>140</v>
      </c>
      <c r="K10694" t="s">
        <v>140</v>
      </c>
      <c r="L10694" t="s">
        <v>140</v>
      </c>
      <c r="M10694" t="s">
        <v>140</v>
      </c>
      <c r="N10694" t="s">
        <v>140</v>
      </c>
    </row>
    <row r="10695" spans="1:14" x14ac:dyDescent="0.35">
      <c r="A10695" t="s">
        <v>11</v>
      </c>
      <c r="B10695" t="s">
        <v>1126</v>
      </c>
      <c r="C10695">
        <v>90</v>
      </c>
      <c r="D10695" t="s">
        <v>495</v>
      </c>
      <c r="E10695" t="s">
        <v>794</v>
      </c>
      <c r="F10695" t="s">
        <v>140</v>
      </c>
      <c r="G10695" t="s">
        <v>103</v>
      </c>
      <c r="H10695" t="s">
        <v>437</v>
      </c>
      <c r="I10695" t="s">
        <v>140</v>
      </c>
      <c r="J10695" t="s">
        <v>939</v>
      </c>
      <c r="K10695" t="s">
        <v>140</v>
      </c>
      <c r="L10695" t="s">
        <v>140</v>
      </c>
      <c r="M10695" t="s">
        <v>140</v>
      </c>
      <c r="N10695" t="s">
        <v>140</v>
      </c>
    </row>
    <row r="10696" spans="1:14" x14ac:dyDescent="0.35">
      <c r="A10696" t="s">
        <v>11</v>
      </c>
      <c r="B10696" t="s">
        <v>1127</v>
      </c>
      <c r="C10696">
        <v>111</v>
      </c>
      <c r="D10696" t="s">
        <v>379</v>
      </c>
      <c r="E10696" t="s">
        <v>678</v>
      </c>
      <c r="F10696" t="s">
        <v>1016</v>
      </c>
      <c r="G10696" t="s">
        <v>706</v>
      </c>
      <c r="H10696" t="s">
        <v>1069</v>
      </c>
      <c r="I10696" t="s">
        <v>140</v>
      </c>
      <c r="J10696" t="s">
        <v>140</v>
      </c>
      <c r="K10696" t="s">
        <v>140</v>
      </c>
      <c r="L10696" t="s">
        <v>775</v>
      </c>
      <c r="M10696" t="s">
        <v>140</v>
      </c>
      <c r="N10696" t="s">
        <v>140</v>
      </c>
    </row>
    <row r="10697" spans="1:14" x14ac:dyDescent="0.35">
      <c r="A10697" t="s">
        <v>11</v>
      </c>
      <c r="B10697" t="s">
        <v>339</v>
      </c>
      <c r="C10697">
        <v>5</v>
      </c>
      <c r="D10697" t="s">
        <v>140</v>
      </c>
      <c r="E10697" t="s">
        <v>628</v>
      </c>
      <c r="F10697" t="s">
        <v>140</v>
      </c>
      <c r="G10697" t="s">
        <v>418</v>
      </c>
      <c r="H10697" t="s">
        <v>947</v>
      </c>
      <c r="I10697" t="s">
        <v>140</v>
      </c>
      <c r="J10697" t="s">
        <v>140</v>
      </c>
      <c r="K10697" t="s">
        <v>140</v>
      </c>
      <c r="L10697" t="s">
        <v>140</v>
      </c>
      <c r="M10697" t="s">
        <v>140</v>
      </c>
      <c r="N10697" t="s">
        <v>140</v>
      </c>
    </row>
    <row r="10698" spans="1:14" x14ac:dyDescent="0.35">
      <c r="A10698" t="s">
        <v>12</v>
      </c>
      <c r="B10698" t="s">
        <v>1126</v>
      </c>
      <c r="C10698">
        <v>96</v>
      </c>
      <c r="D10698" t="s">
        <v>453</v>
      </c>
      <c r="E10698" t="s">
        <v>119</v>
      </c>
      <c r="F10698" t="s">
        <v>940</v>
      </c>
      <c r="G10698" t="s">
        <v>999</v>
      </c>
      <c r="H10698" t="s">
        <v>1154</v>
      </c>
      <c r="I10698" t="s">
        <v>140</v>
      </c>
      <c r="J10698" t="s">
        <v>140</v>
      </c>
      <c r="K10698" t="s">
        <v>140</v>
      </c>
      <c r="L10698" t="s">
        <v>1010</v>
      </c>
      <c r="M10698" t="s">
        <v>1070</v>
      </c>
      <c r="N10698" t="s">
        <v>140</v>
      </c>
    </row>
    <row r="10699" spans="1:14" x14ac:dyDescent="0.35">
      <c r="A10699" t="s">
        <v>12</v>
      </c>
      <c r="B10699" t="s">
        <v>1127</v>
      </c>
      <c r="C10699">
        <v>100</v>
      </c>
      <c r="D10699" t="s">
        <v>601</v>
      </c>
      <c r="E10699" t="s">
        <v>654</v>
      </c>
      <c r="F10699" t="s">
        <v>1043</v>
      </c>
      <c r="G10699" t="s">
        <v>977</v>
      </c>
      <c r="H10699" t="s">
        <v>103</v>
      </c>
      <c r="I10699" t="s">
        <v>140</v>
      </c>
      <c r="J10699" t="s">
        <v>140</v>
      </c>
      <c r="K10699" t="s">
        <v>140</v>
      </c>
      <c r="L10699" t="s">
        <v>1010</v>
      </c>
      <c r="M10699" t="s">
        <v>1021</v>
      </c>
      <c r="N10699" t="s">
        <v>140</v>
      </c>
    </row>
    <row r="10700" spans="1:14" x14ac:dyDescent="0.35">
      <c r="A10700" t="s">
        <v>12</v>
      </c>
      <c r="B10700" t="s">
        <v>339</v>
      </c>
      <c r="C10700">
        <v>13</v>
      </c>
      <c r="D10700" t="s">
        <v>478</v>
      </c>
      <c r="E10700" t="s">
        <v>746</v>
      </c>
      <c r="F10700" t="s">
        <v>140</v>
      </c>
      <c r="G10700" t="s">
        <v>63</v>
      </c>
      <c r="H10700" t="s">
        <v>1050</v>
      </c>
      <c r="I10700" t="s">
        <v>140</v>
      </c>
      <c r="J10700" t="s">
        <v>140</v>
      </c>
      <c r="K10700" t="s">
        <v>140</v>
      </c>
      <c r="L10700" t="s">
        <v>140</v>
      </c>
      <c r="M10700" t="s">
        <v>140</v>
      </c>
      <c r="N10700" t="s">
        <v>140</v>
      </c>
    </row>
    <row r="10701" spans="1:14" x14ac:dyDescent="0.35">
      <c r="A10701" t="s">
        <v>13</v>
      </c>
      <c r="B10701" t="s">
        <v>1126</v>
      </c>
      <c r="C10701">
        <v>85</v>
      </c>
      <c r="D10701" t="s">
        <v>877</v>
      </c>
      <c r="E10701" t="s">
        <v>924</v>
      </c>
      <c r="F10701" t="s">
        <v>919</v>
      </c>
      <c r="G10701" t="s">
        <v>1072</v>
      </c>
      <c r="H10701" t="s">
        <v>63</v>
      </c>
      <c r="I10701" t="s">
        <v>140</v>
      </c>
      <c r="J10701" t="s">
        <v>1098</v>
      </c>
      <c r="K10701" t="s">
        <v>897</v>
      </c>
      <c r="L10701" t="s">
        <v>1012</v>
      </c>
      <c r="M10701" t="s">
        <v>1009</v>
      </c>
      <c r="N10701" t="s">
        <v>1058</v>
      </c>
    </row>
    <row r="10702" spans="1:14" x14ac:dyDescent="0.35">
      <c r="A10702" t="s">
        <v>13</v>
      </c>
      <c r="B10702" t="s">
        <v>1127</v>
      </c>
      <c r="C10702">
        <v>111</v>
      </c>
      <c r="D10702" t="s">
        <v>792</v>
      </c>
      <c r="E10702" t="s">
        <v>123</v>
      </c>
      <c r="F10702" t="s">
        <v>117</v>
      </c>
      <c r="G10702" t="s">
        <v>1068</v>
      </c>
      <c r="H10702" t="s">
        <v>535</v>
      </c>
      <c r="I10702" t="s">
        <v>140</v>
      </c>
      <c r="J10702" t="s">
        <v>140</v>
      </c>
      <c r="K10702" t="s">
        <v>1106</v>
      </c>
      <c r="L10702" t="s">
        <v>140</v>
      </c>
      <c r="M10702" t="s">
        <v>140</v>
      </c>
      <c r="N10702" t="s">
        <v>1054</v>
      </c>
    </row>
    <row r="10703" spans="1:14" x14ac:dyDescent="0.35">
      <c r="A10703" t="s">
        <v>13</v>
      </c>
      <c r="B10703" t="s">
        <v>339</v>
      </c>
      <c r="C10703">
        <v>9</v>
      </c>
      <c r="D10703" t="s">
        <v>762</v>
      </c>
      <c r="E10703" t="s">
        <v>664</v>
      </c>
      <c r="F10703" t="s">
        <v>952</v>
      </c>
      <c r="G10703" t="s">
        <v>433</v>
      </c>
      <c r="H10703" t="s">
        <v>700</v>
      </c>
      <c r="I10703" t="s">
        <v>140</v>
      </c>
      <c r="J10703" t="s">
        <v>140</v>
      </c>
      <c r="K10703" t="s">
        <v>140</v>
      </c>
      <c r="L10703" t="s">
        <v>140</v>
      </c>
      <c r="M10703" t="s">
        <v>140</v>
      </c>
      <c r="N10703" t="s">
        <v>140</v>
      </c>
    </row>
    <row r="10704" spans="1:14" x14ac:dyDescent="0.35">
      <c r="A10704" t="s">
        <v>14</v>
      </c>
      <c r="B10704" t="s">
        <v>1126</v>
      </c>
      <c r="C10704">
        <v>76</v>
      </c>
      <c r="D10704" t="s">
        <v>342</v>
      </c>
      <c r="E10704" t="s">
        <v>654</v>
      </c>
      <c r="F10704" t="s">
        <v>646</v>
      </c>
      <c r="G10704" t="s">
        <v>985</v>
      </c>
      <c r="H10704" t="s">
        <v>662</v>
      </c>
      <c r="I10704" t="s">
        <v>140</v>
      </c>
      <c r="J10704" t="s">
        <v>1011</v>
      </c>
      <c r="K10704" t="s">
        <v>1014</v>
      </c>
      <c r="L10704" t="s">
        <v>1016</v>
      </c>
      <c r="M10704" t="s">
        <v>1017</v>
      </c>
      <c r="N10704" t="s">
        <v>140</v>
      </c>
    </row>
    <row r="10705" spans="1:14" x14ac:dyDescent="0.35">
      <c r="A10705" t="s">
        <v>14</v>
      </c>
      <c r="B10705" t="s">
        <v>1127</v>
      </c>
      <c r="C10705">
        <v>119</v>
      </c>
      <c r="D10705" t="s">
        <v>353</v>
      </c>
      <c r="E10705" t="s">
        <v>913</v>
      </c>
      <c r="F10705" t="s">
        <v>1095</v>
      </c>
      <c r="G10705" t="s">
        <v>490</v>
      </c>
      <c r="H10705" t="s">
        <v>501</v>
      </c>
      <c r="I10705" t="s">
        <v>140</v>
      </c>
      <c r="J10705" t="s">
        <v>1013</v>
      </c>
      <c r="K10705" t="s">
        <v>1022</v>
      </c>
      <c r="L10705" t="s">
        <v>140</v>
      </c>
      <c r="M10705" t="s">
        <v>1019</v>
      </c>
      <c r="N10705" t="s">
        <v>140</v>
      </c>
    </row>
    <row r="10706" spans="1:14" x14ac:dyDescent="0.35">
      <c r="A10706" t="s">
        <v>14</v>
      </c>
      <c r="B10706" t="s">
        <v>339</v>
      </c>
      <c r="C10706">
        <v>7</v>
      </c>
      <c r="D10706" t="s">
        <v>536</v>
      </c>
      <c r="E10706" t="s">
        <v>140</v>
      </c>
      <c r="F10706" t="s">
        <v>1106</v>
      </c>
      <c r="G10706" t="s">
        <v>862</v>
      </c>
      <c r="H10706" t="s">
        <v>399</v>
      </c>
      <c r="I10706" t="s">
        <v>140</v>
      </c>
      <c r="J10706" t="s">
        <v>140</v>
      </c>
      <c r="K10706" t="s">
        <v>140</v>
      </c>
      <c r="L10706" t="s">
        <v>140</v>
      </c>
      <c r="M10706" t="s">
        <v>187</v>
      </c>
      <c r="N10706" t="s">
        <v>140</v>
      </c>
    </row>
    <row r="10707" spans="1:14" x14ac:dyDescent="0.35">
      <c r="A10707" t="s">
        <v>15</v>
      </c>
      <c r="B10707" t="s">
        <v>1126</v>
      </c>
      <c r="C10707">
        <v>93</v>
      </c>
      <c r="D10707" t="s">
        <v>360</v>
      </c>
      <c r="E10707" t="s">
        <v>460</v>
      </c>
      <c r="F10707" t="s">
        <v>1065</v>
      </c>
      <c r="G10707" t="s">
        <v>1049</v>
      </c>
      <c r="H10707" t="s">
        <v>805</v>
      </c>
      <c r="I10707" t="s">
        <v>140</v>
      </c>
      <c r="J10707" t="s">
        <v>1010</v>
      </c>
      <c r="K10707" t="s">
        <v>140</v>
      </c>
      <c r="L10707" t="s">
        <v>140</v>
      </c>
      <c r="M10707" t="s">
        <v>1021</v>
      </c>
      <c r="N10707" t="s">
        <v>140</v>
      </c>
    </row>
    <row r="10708" spans="1:14" x14ac:dyDescent="0.35">
      <c r="A10708" t="s">
        <v>15</v>
      </c>
      <c r="B10708" t="s">
        <v>1127</v>
      </c>
      <c r="C10708">
        <v>107</v>
      </c>
      <c r="D10708" t="s">
        <v>926</v>
      </c>
      <c r="E10708" t="s">
        <v>627</v>
      </c>
      <c r="F10708" t="s">
        <v>1064</v>
      </c>
      <c r="G10708" t="s">
        <v>643</v>
      </c>
      <c r="H10708" t="s">
        <v>411</v>
      </c>
      <c r="I10708" t="s">
        <v>140</v>
      </c>
      <c r="J10708" t="s">
        <v>1022</v>
      </c>
      <c r="K10708" t="s">
        <v>1007</v>
      </c>
      <c r="L10708" t="s">
        <v>140</v>
      </c>
      <c r="M10708" t="s">
        <v>140</v>
      </c>
      <c r="N10708" t="s">
        <v>140</v>
      </c>
    </row>
    <row r="10709" spans="1:14" x14ac:dyDescent="0.35">
      <c r="A10709" t="s">
        <v>15</v>
      </c>
      <c r="B10709" t="s">
        <v>339</v>
      </c>
      <c r="C10709">
        <v>6</v>
      </c>
      <c r="D10709" t="s">
        <v>145</v>
      </c>
      <c r="E10709" t="s">
        <v>140</v>
      </c>
      <c r="F10709" t="s">
        <v>140</v>
      </c>
      <c r="G10709" t="s">
        <v>533</v>
      </c>
      <c r="H10709" t="s">
        <v>911</v>
      </c>
      <c r="I10709" t="s">
        <v>140</v>
      </c>
      <c r="J10709" t="s">
        <v>140</v>
      </c>
      <c r="K10709" t="s">
        <v>140</v>
      </c>
      <c r="L10709" t="s">
        <v>140</v>
      </c>
      <c r="M10709" t="s">
        <v>140</v>
      </c>
      <c r="N10709" t="s">
        <v>140</v>
      </c>
    </row>
    <row r="10710" spans="1:14" x14ac:dyDescent="0.35">
      <c r="A10710" t="s">
        <v>16</v>
      </c>
      <c r="B10710" t="s">
        <v>1126</v>
      </c>
      <c r="C10710">
        <v>83</v>
      </c>
      <c r="D10710" t="s">
        <v>967</v>
      </c>
      <c r="E10710" t="s">
        <v>843</v>
      </c>
      <c r="F10710" t="s">
        <v>1054</v>
      </c>
      <c r="G10710" t="s">
        <v>518</v>
      </c>
      <c r="H10710" t="s">
        <v>242</v>
      </c>
      <c r="I10710" t="s">
        <v>140</v>
      </c>
      <c r="J10710" t="s">
        <v>1054</v>
      </c>
      <c r="K10710" t="s">
        <v>140</v>
      </c>
      <c r="L10710" t="s">
        <v>140</v>
      </c>
      <c r="M10710" t="s">
        <v>140</v>
      </c>
      <c r="N10710" t="s">
        <v>140</v>
      </c>
    </row>
    <row r="10711" spans="1:14" x14ac:dyDescent="0.35">
      <c r="A10711" t="s">
        <v>16</v>
      </c>
      <c r="B10711" t="s">
        <v>1127</v>
      </c>
      <c r="C10711">
        <v>107</v>
      </c>
      <c r="D10711" t="s">
        <v>511</v>
      </c>
      <c r="E10711" t="s">
        <v>375</v>
      </c>
      <c r="F10711" t="s">
        <v>1064</v>
      </c>
      <c r="G10711" t="s">
        <v>847</v>
      </c>
      <c r="H10711" t="s">
        <v>681</v>
      </c>
      <c r="I10711" t="s">
        <v>140</v>
      </c>
      <c r="J10711" t="s">
        <v>1021</v>
      </c>
      <c r="K10711" t="s">
        <v>140</v>
      </c>
      <c r="L10711" t="s">
        <v>140</v>
      </c>
      <c r="M10711" t="s">
        <v>140</v>
      </c>
      <c r="N10711" t="s">
        <v>140</v>
      </c>
    </row>
    <row r="10712" spans="1:14" x14ac:dyDescent="0.35">
      <c r="A10712" t="s">
        <v>16</v>
      </c>
      <c r="B10712" t="s">
        <v>339</v>
      </c>
      <c r="C10712">
        <v>16</v>
      </c>
      <c r="D10712" t="s">
        <v>140</v>
      </c>
      <c r="E10712" t="s">
        <v>777</v>
      </c>
      <c r="F10712" t="s">
        <v>953</v>
      </c>
      <c r="G10712" t="s">
        <v>880</v>
      </c>
      <c r="H10712" t="s">
        <v>397</v>
      </c>
      <c r="I10712" t="s">
        <v>140</v>
      </c>
      <c r="J10712" t="s">
        <v>140</v>
      </c>
      <c r="K10712" t="s">
        <v>140</v>
      </c>
      <c r="L10712" t="s">
        <v>140</v>
      </c>
      <c r="M10712" t="s">
        <v>140</v>
      </c>
      <c r="N10712" t="s">
        <v>140</v>
      </c>
    </row>
    <row r="10713" spans="1:14" x14ac:dyDescent="0.35">
      <c r="A10713" t="s">
        <v>17</v>
      </c>
      <c r="B10713" t="s">
        <v>1126</v>
      </c>
      <c r="C10713">
        <v>92</v>
      </c>
      <c r="D10713" t="s">
        <v>532</v>
      </c>
      <c r="E10713" t="s">
        <v>932</v>
      </c>
      <c r="F10713" t="s">
        <v>1014</v>
      </c>
      <c r="G10713" t="s">
        <v>942</v>
      </c>
      <c r="H10713" t="s">
        <v>435</v>
      </c>
      <c r="I10713" t="s">
        <v>140</v>
      </c>
      <c r="J10713" t="s">
        <v>515</v>
      </c>
      <c r="K10713" t="s">
        <v>140</v>
      </c>
      <c r="L10713" t="s">
        <v>140</v>
      </c>
      <c r="M10713" t="s">
        <v>140</v>
      </c>
      <c r="N10713" t="s">
        <v>140</v>
      </c>
    </row>
    <row r="10714" spans="1:14" x14ac:dyDescent="0.35">
      <c r="A10714" t="s">
        <v>17</v>
      </c>
      <c r="B10714" t="s">
        <v>1127</v>
      </c>
      <c r="C10714">
        <v>100</v>
      </c>
      <c r="D10714" t="s">
        <v>614</v>
      </c>
      <c r="E10714" t="s">
        <v>492</v>
      </c>
      <c r="F10714" t="s">
        <v>1055</v>
      </c>
      <c r="G10714" t="s">
        <v>674</v>
      </c>
      <c r="H10714" t="s">
        <v>402</v>
      </c>
      <c r="I10714" t="s">
        <v>140</v>
      </c>
      <c r="J10714" t="s">
        <v>1054</v>
      </c>
      <c r="K10714" t="s">
        <v>140</v>
      </c>
      <c r="L10714" t="s">
        <v>140</v>
      </c>
      <c r="M10714" t="s">
        <v>140</v>
      </c>
      <c r="N10714" t="s">
        <v>1054</v>
      </c>
    </row>
    <row r="10715" spans="1:14" x14ac:dyDescent="0.35">
      <c r="A10715" t="s">
        <v>17</v>
      </c>
      <c r="B10715" t="s">
        <v>339</v>
      </c>
      <c r="C10715">
        <v>11</v>
      </c>
      <c r="D10715" t="s">
        <v>140</v>
      </c>
      <c r="E10715" t="s">
        <v>371</v>
      </c>
      <c r="F10715" t="s">
        <v>140</v>
      </c>
      <c r="G10715" t="s">
        <v>453</v>
      </c>
      <c r="H10715" t="s">
        <v>206</v>
      </c>
      <c r="I10715" t="s">
        <v>140</v>
      </c>
      <c r="J10715" t="s">
        <v>140</v>
      </c>
      <c r="K10715" t="s">
        <v>140</v>
      </c>
      <c r="L10715" t="s">
        <v>140</v>
      </c>
      <c r="M10715" t="s">
        <v>140</v>
      </c>
      <c r="N10715" t="s">
        <v>140</v>
      </c>
    </row>
    <row r="10716" spans="1:14" x14ac:dyDescent="0.35">
      <c r="A10716" t="s">
        <v>18</v>
      </c>
      <c r="B10716" t="s">
        <v>1126</v>
      </c>
      <c r="C10716">
        <v>94</v>
      </c>
      <c r="D10716" t="s">
        <v>127</v>
      </c>
      <c r="E10716" t="s">
        <v>871</v>
      </c>
      <c r="F10716" t="s">
        <v>140</v>
      </c>
      <c r="G10716" t="s">
        <v>924</v>
      </c>
      <c r="H10716" t="s">
        <v>610</v>
      </c>
      <c r="I10716" t="s">
        <v>1012</v>
      </c>
      <c r="J10716" t="s">
        <v>140</v>
      </c>
      <c r="K10716" t="s">
        <v>140</v>
      </c>
      <c r="L10716" t="s">
        <v>140</v>
      </c>
      <c r="M10716" t="s">
        <v>140</v>
      </c>
      <c r="N10716" t="s">
        <v>140</v>
      </c>
    </row>
    <row r="10717" spans="1:14" x14ac:dyDescent="0.35">
      <c r="A10717" t="s">
        <v>18</v>
      </c>
      <c r="B10717" t="s">
        <v>1127</v>
      </c>
      <c r="C10717">
        <v>103</v>
      </c>
      <c r="D10717" t="s">
        <v>935</v>
      </c>
      <c r="E10717" t="s">
        <v>451</v>
      </c>
      <c r="F10717" t="s">
        <v>140</v>
      </c>
      <c r="G10717" t="s">
        <v>877</v>
      </c>
      <c r="H10717" t="s">
        <v>568</v>
      </c>
      <c r="I10717" t="s">
        <v>140</v>
      </c>
      <c r="J10717" t="s">
        <v>140</v>
      </c>
      <c r="K10717" t="s">
        <v>140</v>
      </c>
      <c r="L10717" t="s">
        <v>140</v>
      </c>
      <c r="M10717" t="s">
        <v>140</v>
      </c>
      <c r="N10717" t="s">
        <v>1011</v>
      </c>
    </row>
    <row r="10718" spans="1:14" x14ac:dyDescent="0.35">
      <c r="A10718" t="s">
        <v>18</v>
      </c>
      <c r="B10718" t="s">
        <v>339</v>
      </c>
      <c r="C10718">
        <v>8</v>
      </c>
      <c r="D10718" t="s">
        <v>83</v>
      </c>
      <c r="E10718" t="s">
        <v>140</v>
      </c>
      <c r="F10718" t="s">
        <v>140</v>
      </c>
      <c r="G10718" t="s">
        <v>853</v>
      </c>
      <c r="H10718" t="s">
        <v>654</v>
      </c>
      <c r="I10718" t="s">
        <v>140</v>
      </c>
      <c r="J10718" t="s">
        <v>140</v>
      </c>
      <c r="K10718" t="s">
        <v>140</v>
      </c>
      <c r="L10718" t="s">
        <v>140</v>
      </c>
      <c r="M10718" t="s">
        <v>140</v>
      </c>
      <c r="N10718" t="s">
        <v>140</v>
      </c>
    </row>
    <row r="10719" spans="1:14" x14ac:dyDescent="0.35">
      <c r="A10719" t="s">
        <v>19</v>
      </c>
      <c r="B10719" t="s">
        <v>1126</v>
      </c>
      <c r="C10719">
        <v>96</v>
      </c>
      <c r="D10719" t="s">
        <v>421</v>
      </c>
      <c r="E10719" t="s">
        <v>385</v>
      </c>
      <c r="F10719" t="s">
        <v>1014</v>
      </c>
      <c r="G10719" t="s">
        <v>643</v>
      </c>
      <c r="H10719" t="s">
        <v>59</v>
      </c>
      <c r="I10719" t="s">
        <v>140</v>
      </c>
      <c r="J10719" t="s">
        <v>1048</v>
      </c>
      <c r="K10719" t="s">
        <v>140</v>
      </c>
      <c r="L10719" t="s">
        <v>140</v>
      </c>
      <c r="M10719" t="s">
        <v>140</v>
      </c>
      <c r="N10719" t="s">
        <v>140</v>
      </c>
    </row>
    <row r="10720" spans="1:14" x14ac:dyDescent="0.35">
      <c r="A10720" t="s">
        <v>19</v>
      </c>
      <c r="B10720" t="s">
        <v>1127</v>
      </c>
      <c r="C10720">
        <v>99</v>
      </c>
      <c r="D10720" t="s">
        <v>376</v>
      </c>
      <c r="E10720" t="s">
        <v>386</v>
      </c>
      <c r="F10720" t="s">
        <v>1016</v>
      </c>
      <c r="G10720" t="s">
        <v>517</v>
      </c>
      <c r="H10720" t="s">
        <v>576</v>
      </c>
      <c r="I10720" t="s">
        <v>140</v>
      </c>
      <c r="J10720" t="s">
        <v>1016</v>
      </c>
      <c r="K10720" t="s">
        <v>140</v>
      </c>
      <c r="L10720" t="s">
        <v>140</v>
      </c>
      <c r="M10720" t="s">
        <v>140</v>
      </c>
      <c r="N10720" t="s">
        <v>140</v>
      </c>
    </row>
    <row r="10721" spans="1:14" x14ac:dyDescent="0.35">
      <c r="A10721" t="s">
        <v>19</v>
      </c>
      <c r="B10721" t="s">
        <v>339</v>
      </c>
      <c r="C10721">
        <v>11</v>
      </c>
      <c r="D10721" t="s">
        <v>389</v>
      </c>
      <c r="E10721" t="s">
        <v>697</v>
      </c>
      <c r="F10721" t="s">
        <v>140</v>
      </c>
      <c r="G10721" t="s">
        <v>980</v>
      </c>
      <c r="H10721" t="s">
        <v>812</v>
      </c>
      <c r="I10721" t="s">
        <v>140</v>
      </c>
      <c r="J10721" t="s">
        <v>140</v>
      </c>
      <c r="K10721" t="s">
        <v>140</v>
      </c>
      <c r="L10721" t="s">
        <v>140</v>
      </c>
      <c r="M10721" t="s">
        <v>140</v>
      </c>
      <c r="N10721" t="s">
        <v>140</v>
      </c>
    </row>
    <row r="10722" spans="1:14" x14ac:dyDescent="0.35">
      <c r="A10722" t="s">
        <v>20</v>
      </c>
      <c r="B10722" t="s">
        <v>1126</v>
      </c>
      <c r="C10722">
        <v>87</v>
      </c>
      <c r="D10722" t="s">
        <v>956</v>
      </c>
      <c r="E10722" t="s">
        <v>526</v>
      </c>
      <c r="F10722" t="s">
        <v>838</v>
      </c>
      <c r="G10722" t="s">
        <v>841</v>
      </c>
      <c r="H10722" t="s">
        <v>848</v>
      </c>
      <c r="I10722" t="s">
        <v>1054</v>
      </c>
      <c r="J10722" t="s">
        <v>1021</v>
      </c>
      <c r="K10722" t="s">
        <v>140</v>
      </c>
      <c r="L10722" t="s">
        <v>140</v>
      </c>
      <c r="M10722" t="s">
        <v>140</v>
      </c>
      <c r="N10722" t="s">
        <v>775</v>
      </c>
    </row>
    <row r="10723" spans="1:14" x14ac:dyDescent="0.35">
      <c r="A10723" t="s">
        <v>20</v>
      </c>
      <c r="B10723" t="s">
        <v>1127</v>
      </c>
      <c r="C10723">
        <v>115</v>
      </c>
      <c r="D10723" t="s">
        <v>723</v>
      </c>
      <c r="E10723" t="s">
        <v>650</v>
      </c>
      <c r="F10723" t="s">
        <v>1003</v>
      </c>
      <c r="G10723" t="s">
        <v>848</v>
      </c>
      <c r="H10723" t="s">
        <v>412</v>
      </c>
      <c r="I10723" t="s">
        <v>1010</v>
      </c>
      <c r="J10723" t="s">
        <v>1014</v>
      </c>
      <c r="K10723" t="s">
        <v>140</v>
      </c>
      <c r="L10723" t="s">
        <v>140</v>
      </c>
      <c r="M10723" t="s">
        <v>1016</v>
      </c>
      <c r="N10723" t="s">
        <v>1012</v>
      </c>
    </row>
    <row r="10724" spans="1:14" x14ac:dyDescent="0.35">
      <c r="A10724" t="s">
        <v>20</v>
      </c>
      <c r="B10724" t="s">
        <v>339</v>
      </c>
      <c r="C10724">
        <v>4</v>
      </c>
      <c r="D10724" t="s">
        <v>594</v>
      </c>
      <c r="E10724" t="s">
        <v>593</v>
      </c>
      <c r="F10724" t="s">
        <v>140</v>
      </c>
      <c r="G10724" t="s">
        <v>140</v>
      </c>
      <c r="H10724" t="s">
        <v>140</v>
      </c>
      <c r="I10724" t="s">
        <v>140</v>
      </c>
      <c r="J10724" t="s">
        <v>140</v>
      </c>
      <c r="K10724" t="s">
        <v>140</v>
      </c>
      <c r="L10724" t="s">
        <v>140</v>
      </c>
      <c r="M10724" t="s">
        <v>140</v>
      </c>
      <c r="N10724" t="s">
        <v>140</v>
      </c>
    </row>
    <row r="10725" spans="1:14" x14ac:dyDescent="0.35">
      <c r="A10725" t="s">
        <v>21</v>
      </c>
      <c r="B10725" t="s">
        <v>1126</v>
      </c>
      <c r="C10725">
        <v>58</v>
      </c>
      <c r="D10725" t="s">
        <v>642</v>
      </c>
      <c r="E10725" t="s">
        <v>1004</v>
      </c>
      <c r="F10725" t="s">
        <v>1004</v>
      </c>
      <c r="G10725" t="s">
        <v>1004</v>
      </c>
      <c r="H10725" t="s">
        <v>140</v>
      </c>
      <c r="I10725" t="s">
        <v>140</v>
      </c>
      <c r="J10725" t="s">
        <v>140</v>
      </c>
      <c r="K10725" t="s">
        <v>140</v>
      </c>
      <c r="L10725" t="s">
        <v>140</v>
      </c>
      <c r="M10725" t="s">
        <v>140</v>
      </c>
      <c r="N10725" t="s">
        <v>140</v>
      </c>
    </row>
    <row r="10726" spans="1:14" x14ac:dyDescent="0.35">
      <c r="A10726" t="s">
        <v>21</v>
      </c>
      <c r="B10726" t="s">
        <v>1127</v>
      </c>
      <c r="C10726">
        <v>144</v>
      </c>
      <c r="D10726" t="s">
        <v>876</v>
      </c>
      <c r="E10726" t="s">
        <v>973</v>
      </c>
      <c r="F10726" t="s">
        <v>971</v>
      </c>
      <c r="G10726" t="s">
        <v>1017</v>
      </c>
      <c r="H10726" t="s">
        <v>1017</v>
      </c>
      <c r="I10726" t="s">
        <v>1014</v>
      </c>
      <c r="J10726" t="s">
        <v>140</v>
      </c>
      <c r="K10726" t="s">
        <v>140</v>
      </c>
      <c r="L10726" t="s">
        <v>140</v>
      </c>
      <c r="M10726" t="s">
        <v>1014</v>
      </c>
      <c r="N10726" t="s">
        <v>140</v>
      </c>
    </row>
    <row r="10727" spans="1:14" x14ac:dyDescent="0.35">
      <c r="A10727" t="s">
        <v>21</v>
      </c>
      <c r="B10727" t="s">
        <v>339</v>
      </c>
      <c r="C10727">
        <v>8</v>
      </c>
      <c r="D10727" t="s">
        <v>468</v>
      </c>
      <c r="E10727" t="s">
        <v>592</v>
      </c>
      <c r="F10727" t="s">
        <v>592</v>
      </c>
      <c r="G10727" t="s">
        <v>140</v>
      </c>
      <c r="H10727" t="s">
        <v>140</v>
      </c>
      <c r="I10727" t="s">
        <v>140</v>
      </c>
      <c r="J10727" t="s">
        <v>140</v>
      </c>
      <c r="K10727" t="s">
        <v>140</v>
      </c>
      <c r="L10727" t="s">
        <v>140</v>
      </c>
      <c r="M10727" t="s">
        <v>140</v>
      </c>
      <c r="N10727" t="s">
        <v>140</v>
      </c>
    </row>
    <row r="10728" spans="1:14" x14ac:dyDescent="0.35">
      <c r="A10728" t="s">
        <v>22</v>
      </c>
      <c r="B10728" t="s">
        <v>1126</v>
      </c>
      <c r="C10728">
        <v>87</v>
      </c>
      <c r="D10728" t="s">
        <v>641</v>
      </c>
      <c r="E10728" t="s">
        <v>354</v>
      </c>
      <c r="F10728" t="s">
        <v>915</v>
      </c>
      <c r="G10728" t="s">
        <v>399</v>
      </c>
      <c r="H10728" t="s">
        <v>576</v>
      </c>
      <c r="I10728" t="s">
        <v>140</v>
      </c>
      <c r="J10728" t="s">
        <v>140</v>
      </c>
      <c r="K10728" t="s">
        <v>140</v>
      </c>
      <c r="L10728" t="s">
        <v>140</v>
      </c>
      <c r="M10728" t="s">
        <v>140</v>
      </c>
      <c r="N10728" t="s">
        <v>140</v>
      </c>
    </row>
    <row r="10729" spans="1:14" x14ac:dyDescent="0.35">
      <c r="A10729" t="s">
        <v>22</v>
      </c>
      <c r="B10729" t="s">
        <v>1127</v>
      </c>
      <c r="C10729">
        <v>111</v>
      </c>
      <c r="D10729" t="s">
        <v>57</v>
      </c>
      <c r="E10729" t="s">
        <v>766</v>
      </c>
      <c r="F10729" t="s">
        <v>1067</v>
      </c>
      <c r="G10729" t="s">
        <v>95</v>
      </c>
      <c r="H10729" t="s">
        <v>623</v>
      </c>
      <c r="I10729" t="s">
        <v>1068</v>
      </c>
      <c r="J10729" t="s">
        <v>1013</v>
      </c>
      <c r="K10729" t="s">
        <v>140</v>
      </c>
      <c r="L10729" t="s">
        <v>140</v>
      </c>
      <c r="M10729" t="s">
        <v>140</v>
      </c>
      <c r="N10729" t="s">
        <v>140</v>
      </c>
    </row>
    <row r="10730" spans="1:14" x14ac:dyDescent="0.35">
      <c r="A10730" t="s">
        <v>22</v>
      </c>
      <c r="B10730" t="s">
        <v>339</v>
      </c>
      <c r="C10730">
        <v>11</v>
      </c>
      <c r="D10730" t="s">
        <v>536</v>
      </c>
      <c r="E10730" t="s">
        <v>1004</v>
      </c>
      <c r="F10730" t="s">
        <v>875</v>
      </c>
      <c r="G10730" t="s">
        <v>546</v>
      </c>
      <c r="H10730" t="s">
        <v>279</v>
      </c>
      <c r="I10730" t="s">
        <v>140</v>
      </c>
      <c r="J10730" t="s">
        <v>140</v>
      </c>
      <c r="K10730" t="s">
        <v>140</v>
      </c>
      <c r="L10730" t="s">
        <v>140</v>
      </c>
      <c r="M10730" t="s">
        <v>140</v>
      </c>
      <c r="N10730" t="s">
        <v>140</v>
      </c>
    </row>
    <row r="10731" spans="1:14" x14ac:dyDescent="0.35">
      <c r="A10731" t="s">
        <v>23</v>
      </c>
      <c r="B10731" t="s">
        <v>1126</v>
      </c>
      <c r="C10731">
        <v>99</v>
      </c>
      <c r="D10731" t="s">
        <v>256</v>
      </c>
      <c r="E10731" t="s">
        <v>703</v>
      </c>
      <c r="F10731" t="s">
        <v>1018</v>
      </c>
      <c r="G10731" t="s">
        <v>405</v>
      </c>
      <c r="H10731" t="s">
        <v>105</v>
      </c>
      <c r="I10731" t="s">
        <v>140</v>
      </c>
      <c r="J10731" t="s">
        <v>1012</v>
      </c>
      <c r="K10731" t="s">
        <v>140</v>
      </c>
      <c r="L10731" t="s">
        <v>140</v>
      </c>
      <c r="M10731" t="s">
        <v>140</v>
      </c>
      <c r="N10731" t="s">
        <v>140</v>
      </c>
    </row>
    <row r="10732" spans="1:14" x14ac:dyDescent="0.35">
      <c r="A10732" t="s">
        <v>23</v>
      </c>
      <c r="B10732" t="s">
        <v>1127</v>
      </c>
      <c r="C10732">
        <v>94</v>
      </c>
      <c r="D10732" t="s">
        <v>889</v>
      </c>
      <c r="E10732" t="s">
        <v>867</v>
      </c>
      <c r="F10732" t="s">
        <v>140</v>
      </c>
      <c r="G10732" t="s">
        <v>939</v>
      </c>
      <c r="H10732" t="s">
        <v>551</v>
      </c>
      <c r="I10732" t="s">
        <v>140</v>
      </c>
      <c r="J10732" t="s">
        <v>140</v>
      </c>
      <c r="K10732" t="s">
        <v>140</v>
      </c>
      <c r="L10732" t="s">
        <v>140</v>
      </c>
      <c r="M10732" t="s">
        <v>1054</v>
      </c>
      <c r="N10732" t="s">
        <v>1011</v>
      </c>
    </row>
    <row r="10733" spans="1:14" x14ac:dyDescent="0.35">
      <c r="A10733" t="s">
        <v>23</v>
      </c>
      <c r="B10733" t="s">
        <v>339</v>
      </c>
      <c r="C10733">
        <v>12</v>
      </c>
      <c r="D10733" t="s">
        <v>789</v>
      </c>
      <c r="E10733" t="s">
        <v>140</v>
      </c>
      <c r="F10733" t="s">
        <v>140</v>
      </c>
      <c r="G10733" t="s">
        <v>474</v>
      </c>
      <c r="H10733" t="s">
        <v>769</v>
      </c>
      <c r="I10733" t="s">
        <v>140</v>
      </c>
      <c r="J10733" t="s">
        <v>140</v>
      </c>
      <c r="K10733" t="s">
        <v>140</v>
      </c>
      <c r="L10733" t="s">
        <v>140</v>
      </c>
      <c r="M10733" t="s">
        <v>140</v>
      </c>
      <c r="N10733" t="s">
        <v>140</v>
      </c>
    </row>
    <row r="10734" spans="1:14" x14ac:dyDescent="0.35">
      <c r="A10734" t="s">
        <v>24</v>
      </c>
      <c r="B10734" t="s">
        <v>1126</v>
      </c>
      <c r="C10734">
        <v>86</v>
      </c>
      <c r="D10734" t="s">
        <v>805</v>
      </c>
      <c r="E10734" t="s">
        <v>1069</v>
      </c>
      <c r="F10734" t="s">
        <v>950</v>
      </c>
      <c r="G10734" t="s">
        <v>894</v>
      </c>
      <c r="H10734" t="s">
        <v>894</v>
      </c>
      <c r="I10734" t="s">
        <v>140</v>
      </c>
      <c r="J10734" t="s">
        <v>140</v>
      </c>
      <c r="K10734" t="s">
        <v>140</v>
      </c>
      <c r="L10734" t="s">
        <v>140</v>
      </c>
      <c r="M10734" t="s">
        <v>140</v>
      </c>
      <c r="N10734" t="s">
        <v>1021</v>
      </c>
    </row>
    <row r="10735" spans="1:14" x14ac:dyDescent="0.35">
      <c r="A10735" t="s">
        <v>24</v>
      </c>
      <c r="B10735" t="s">
        <v>1127</v>
      </c>
      <c r="C10735">
        <v>117</v>
      </c>
      <c r="D10735" t="s">
        <v>709</v>
      </c>
      <c r="E10735" t="s">
        <v>518</v>
      </c>
      <c r="F10735" t="s">
        <v>801</v>
      </c>
      <c r="G10735" t="s">
        <v>659</v>
      </c>
      <c r="H10735" t="s">
        <v>522</v>
      </c>
      <c r="I10735" t="s">
        <v>140</v>
      </c>
      <c r="J10735" t="s">
        <v>140</v>
      </c>
      <c r="K10735" t="s">
        <v>140</v>
      </c>
      <c r="L10735" t="s">
        <v>140</v>
      </c>
      <c r="M10735" t="s">
        <v>140</v>
      </c>
      <c r="N10735" t="s">
        <v>140</v>
      </c>
    </row>
    <row r="10736" spans="1:14" x14ac:dyDescent="0.35">
      <c r="A10736" t="s">
        <v>24</v>
      </c>
      <c r="B10736" t="s">
        <v>339</v>
      </c>
      <c r="C10736">
        <v>4</v>
      </c>
      <c r="D10736" t="s">
        <v>385</v>
      </c>
      <c r="E10736" t="s">
        <v>875</v>
      </c>
      <c r="F10736" t="s">
        <v>140</v>
      </c>
      <c r="G10736" t="s">
        <v>452</v>
      </c>
      <c r="H10736" t="s">
        <v>849</v>
      </c>
      <c r="I10736" t="s">
        <v>140</v>
      </c>
      <c r="J10736" t="s">
        <v>140</v>
      </c>
      <c r="K10736" t="s">
        <v>140</v>
      </c>
      <c r="L10736" t="s">
        <v>140</v>
      </c>
      <c r="M10736" t="s">
        <v>140</v>
      </c>
      <c r="N10736" t="s">
        <v>140</v>
      </c>
    </row>
    <row r="10737" spans="1:14" x14ac:dyDescent="0.35">
      <c r="A10737" t="s">
        <v>25</v>
      </c>
      <c r="B10737" t="s">
        <v>1126</v>
      </c>
      <c r="C10737">
        <v>85</v>
      </c>
      <c r="D10737" t="s">
        <v>592</v>
      </c>
      <c r="E10737" t="s">
        <v>773</v>
      </c>
      <c r="F10737" t="s">
        <v>971</v>
      </c>
      <c r="G10737" t="s">
        <v>1076</v>
      </c>
      <c r="H10737" t="s">
        <v>686</v>
      </c>
      <c r="I10737" t="s">
        <v>140</v>
      </c>
      <c r="J10737" t="s">
        <v>140</v>
      </c>
      <c r="K10737" t="s">
        <v>140</v>
      </c>
      <c r="L10737" t="s">
        <v>140</v>
      </c>
      <c r="M10737" t="s">
        <v>140</v>
      </c>
      <c r="N10737" t="s">
        <v>1012</v>
      </c>
    </row>
    <row r="10738" spans="1:14" x14ac:dyDescent="0.35">
      <c r="A10738" t="s">
        <v>25</v>
      </c>
      <c r="B10738" t="s">
        <v>1127</v>
      </c>
      <c r="C10738">
        <v>111</v>
      </c>
      <c r="D10738" t="s">
        <v>716</v>
      </c>
      <c r="E10738" t="s">
        <v>611</v>
      </c>
      <c r="F10738" t="s">
        <v>1048</v>
      </c>
      <c r="G10738" t="s">
        <v>340</v>
      </c>
      <c r="H10738" t="s">
        <v>495</v>
      </c>
      <c r="I10738" t="s">
        <v>140</v>
      </c>
      <c r="J10738" t="s">
        <v>1063</v>
      </c>
      <c r="K10738" t="s">
        <v>140</v>
      </c>
      <c r="L10738" t="s">
        <v>140</v>
      </c>
      <c r="M10738" t="s">
        <v>140</v>
      </c>
      <c r="N10738" t="s">
        <v>140</v>
      </c>
    </row>
    <row r="10739" spans="1:14" x14ac:dyDescent="0.35">
      <c r="A10739" t="s">
        <v>25</v>
      </c>
      <c r="B10739" t="s">
        <v>339</v>
      </c>
      <c r="C10739">
        <v>8</v>
      </c>
      <c r="D10739" t="s">
        <v>706</v>
      </c>
      <c r="E10739" t="s">
        <v>437</v>
      </c>
      <c r="F10739" t="s">
        <v>1004</v>
      </c>
      <c r="G10739" t="s">
        <v>49</v>
      </c>
      <c r="H10739" t="s">
        <v>140</v>
      </c>
      <c r="I10739" t="s">
        <v>140</v>
      </c>
      <c r="J10739" t="s">
        <v>140</v>
      </c>
      <c r="K10739" t="s">
        <v>140</v>
      </c>
      <c r="L10739" t="s">
        <v>140</v>
      </c>
      <c r="M10739" t="s">
        <v>140</v>
      </c>
      <c r="N10739" t="s">
        <v>140</v>
      </c>
    </row>
    <row r="10740" spans="1:14" x14ac:dyDescent="0.35">
      <c r="A10740" t="s">
        <v>26</v>
      </c>
      <c r="B10740" t="s">
        <v>1126</v>
      </c>
      <c r="C10740">
        <v>92</v>
      </c>
      <c r="D10740" t="s">
        <v>119</v>
      </c>
      <c r="E10740" t="s">
        <v>221</v>
      </c>
      <c r="F10740" t="s">
        <v>1054</v>
      </c>
      <c r="G10740" t="s">
        <v>1104</v>
      </c>
      <c r="H10740" t="s">
        <v>677</v>
      </c>
      <c r="I10740" t="s">
        <v>140</v>
      </c>
      <c r="J10740" t="s">
        <v>140</v>
      </c>
      <c r="K10740" t="s">
        <v>140</v>
      </c>
      <c r="L10740" t="s">
        <v>140</v>
      </c>
      <c r="M10740" t="s">
        <v>140</v>
      </c>
      <c r="N10740" t="s">
        <v>140</v>
      </c>
    </row>
    <row r="10741" spans="1:14" x14ac:dyDescent="0.35">
      <c r="A10741" t="s">
        <v>26</v>
      </c>
      <c r="B10741" t="s">
        <v>1127</v>
      </c>
      <c r="C10741">
        <v>100</v>
      </c>
      <c r="D10741" t="s">
        <v>860</v>
      </c>
      <c r="E10741" t="s">
        <v>834</v>
      </c>
      <c r="F10741" t="s">
        <v>940</v>
      </c>
      <c r="G10741" t="s">
        <v>476</v>
      </c>
      <c r="H10741" t="s">
        <v>935</v>
      </c>
      <c r="I10741" t="s">
        <v>1054</v>
      </c>
      <c r="J10741" t="s">
        <v>949</v>
      </c>
      <c r="K10741" t="s">
        <v>140</v>
      </c>
      <c r="L10741" t="s">
        <v>140</v>
      </c>
      <c r="M10741" t="s">
        <v>140</v>
      </c>
      <c r="N10741" t="s">
        <v>140</v>
      </c>
    </row>
    <row r="10742" spans="1:14" x14ac:dyDescent="0.35">
      <c r="A10742" t="s">
        <v>26</v>
      </c>
      <c r="B10742" t="s">
        <v>339</v>
      </c>
      <c r="C10742">
        <v>10</v>
      </c>
      <c r="D10742" t="s">
        <v>671</v>
      </c>
      <c r="E10742" t="s">
        <v>612</v>
      </c>
      <c r="F10742" t="s">
        <v>140</v>
      </c>
      <c r="G10742" t="s">
        <v>399</v>
      </c>
      <c r="H10742" t="s">
        <v>147</v>
      </c>
      <c r="I10742" t="s">
        <v>140</v>
      </c>
      <c r="J10742" t="s">
        <v>140</v>
      </c>
      <c r="K10742" t="s">
        <v>140</v>
      </c>
      <c r="L10742" t="s">
        <v>140</v>
      </c>
      <c r="M10742" t="s">
        <v>140</v>
      </c>
      <c r="N10742" t="s">
        <v>140</v>
      </c>
    </row>
    <row r="10743" spans="1:14" x14ac:dyDescent="0.35">
      <c r="A10743" t="s">
        <v>27</v>
      </c>
      <c r="B10743" t="s">
        <v>1126</v>
      </c>
      <c r="C10743">
        <v>78</v>
      </c>
      <c r="D10743" t="s">
        <v>961</v>
      </c>
      <c r="E10743" t="s">
        <v>703</v>
      </c>
      <c r="F10743" t="s">
        <v>1011</v>
      </c>
      <c r="G10743" t="s">
        <v>654</v>
      </c>
      <c r="H10743" t="s">
        <v>691</v>
      </c>
      <c r="I10743" t="s">
        <v>140</v>
      </c>
      <c r="J10743" t="s">
        <v>1058</v>
      </c>
      <c r="K10743" t="s">
        <v>140</v>
      </c>
      <c r="L10743" t="s">
        <v>140</v>
      </c>
      <c r="M10743" t="s">
        <v>140</v>
      </c>
      <c r="N10743" t="s">
        <v>140</v>
      </c>
    </row>
    <row r="10744" spans="1:14" x14ac:dyDescent="0.35">
      <c r="A10744" t="s">
        <v>27</v>
      </c>
      <c r="B10744" t="s">
        <v>1127</v>
      </c>
      <c r="C10744">
        <v>114</v>
      </c>
      <c r="D10744" t="s">
        <v>412</v>
      </c>
      <c r="E10744" t="s">
        <v>401</v>
      </c>
      <c r="F10744" t="s">
        <v>1052</v>
      </c>
      <c r="G10744" t="s">
        <v>961</v>
      </c>
      <c r="H10744" t="s">
        <v>234</v>
      </c>
      <c r="I10744" t="s">
        <v>140</v>
      </c>
      <c r="J10744" t="s">
        <v>140</v>
      </c>
      <c r="K10744" t="s">
        <v>140</v>
      </c>
      <c r="L10744" t="s">
        <v>140</v>
      </c>
      <c r="M10744" t="s">
        <v>140</v>
      </c>
      <c r="N10744" t="s">
        <v>140</v>
      </c>
    </row>
    <row r="10745" spans="1:14" x14ac:dyDescent="0.35">
      <c r="A10745" t="s">
        <v>27</v>
      </c>
      <c r="B10745" t="s">
        <v>339</v>
      </c>
      <c r="C10745">
        <v>12</v>
      </c>
      <c r="D10745" t="s">
        <v>942</v>
      </c>
      <c r="E10745" t="s">
        <v>107</v>
      </c>
      <c r="F10745" t="s">
        <v>140</v>
      </c>
      <c r="G10745" t="s">
        <v>396</v>
      </c>
      <c r="H10745" t="s">
        <v>959</v>
      </c>
      <c r="I10745" t="s">
        <v>140</v>
      </c>
      <c r="J10745" t="s">
        <v>140</v>
      </c>
      <c r="K10745" t="s">
        <v>140</v>
      </c>
      <c r="L10745" t="s">
        <v>140</v>
      </c>
      <c r="M10745" t="s">
        <v>140</v>
      </c>
      <c r="N10745" t="s">
        <v>140</v>
      </c>
    </row>
    <row r="10746" spans="1:14" x14ac:dyDescent="0.35">
      <c r="A10746" t="s">
        <v>28</v>
      </c>
      <c r="B10746" t="s">
        <v>1126</v>
      </c>
      <c r="C10746">
        <v>72</v>
      </c>
      <c r="D10746" t="s">
        <v>489</v>
      </c>
      <c r="E10746" t="s">
        <v>773</v>
      </c>
      <c r="F10746" t="s">
        <v>1066</v>
      </c>
      <c r="G10746" t="s">
        <v>894</v>
      </c>
      <c r="H10746" t="s">
        <v>771</v>
      </c>
      <c r="I10746" t="s">
        <v>140</v>
      </c>
      <c r="J10746" t="s">
        <v>140</v>
      </c>
      <c r="K10746" t="s">
        <v>140</v>
      </c>
      <c r="L10746" t="s">
        <v>140</v>
      </c>
      <c r="M10746" t="s">
        <v>140</v>
      </c>
      <c r="N10746" t="s">
        <v>140</v>
      </c>
    </row>
    <row r="10747" spans="1:14" x14ac:dyDescent="0.35">
      <c r="A10747" t="s">
        <v>28</v>
      </c>
      <c r="B10747" t="s">
        <v>1127</v>
      </c>
      <c r="C10747">
        <v>124</v>
      </c>
      <c r="D10747" t="s">
        <v>550</v>
      </c>
      <c r="E10747" t="s">
        <v>685</v>
      </c>
      <c r="F10747" t="s">
        <v>1066</v>
      </c>
      <c r="G10747" t="s">
        <v>443</v>
      </c>
      <c r="H10747" t="s">
        <v>1000</v>
      </c>
      <c r="I10747" t="s">
        <v>140</v>
      </c>
      <c r="J10747" t="s">
        <v>1009</v>
      </c>
      <c r="K10747" t="s">
        <v>140</v>
      </c>
      <c r="L10747" t="s">
        <v>140</v>
      </c>
      <c r="M10747" t="s">
        <v>140</v>
      </c>
      <c r="N10747" t="s">
        <v>140</v>
      </c>
    </row>
    <row r="10748" spans="1:14" x14ac:dyDescent="0.35">
      <c r="A10748" t="s">
        <v>28</v>
      </c>
      <c r="B10748" t="s">
        <v>339</v>
      </c>
      <c r="C10748">
        <v>10</v>
      </c>
      <c r="D10748" t="s">
        <v>968</v>
      </c>
      <c r="E10748" t="s">
        <v>799</v>
      </c>
      <c r="F10748" t="s">
        <v>140</v>
      </c>
      <c r="G10748" t="s">
        <v>83</v>
      </c>
      <c r="H10748" t="s">
        <v>140</v>
      </c>
      <c r="I10748" t="s">
        <v>140</v>
      </c>
      <c r="J10748" t="s">
        <v>140</v>
      </c>
      <c r="K10748" t="s">
        <v>140</v>
      </c>
      <c r="L10748" t="s">
        <v>140</v>
      </c>
      <c r="M10748" t="s">
        <v>140</v>
      </c>
      <c r="N10748" t="s">
        <v>140</v>
      </c>
    </row>
    <row r="10749" spans="1:14" x14ac:dyDescent="0.35">
      <c r="A10749" t="s">
        <v>29</v>
      </c>
      <c r="B10749" t="s">
        <v>1126</v>
      </c>
      <c r="C10749">
        <v>96</v>
      </c>
      <c r="D10749" t="s">
        <v>970</v>
      </c>
      <c r="E10749" t="s">
        <v>320</v>
      </c>
      <c r="F10749" t="s">
        <v>1052</v>
      </c>
      <c r="G10749" t="s">
        <v>187</v>
      </c>
      <c r="H10749" t="s">
        <v>277</v>
      </c>
      <c r="I10749" t="s">
        <v>140</v>
      </c>
      <c r="J10749" t="s">
        <v>1043</v>
      </c>
      <c r="K10749" t="s">
        <v>1013</v>
      </c>
      <c r="L10749" t="s">
        <v>140</v>
      </c>
      <c r="M10749" t="s">
        <v>140</v>
      </c>
      <c r="N10749" t="s">
        <v>140</v>
      </c>
    </row>
    <row r="10750" spans="1:14" x14ac:dyDescent="0.35">
      <c r="A10750" t="s">
        <v>29</v>
      </c>
      <c r="B10750" t="s">
        <v>1127</v>
      </c>
      <c r="C10750">
        <v>98</v>
      </c>
      <c r="D10750" t="s">
        <v>959</v>
      </c>
      <c r="E10750" t="s">
        <v>895</v>
      </c>
      <c r="F10750" t="s">
        <v>939</v>
      </c>
      <c r="G10750" t="s">
        <v>614</v>
      </c>
      <c r="H10750" t="s">
        <v>568</v>
      </c>
      <c r="I10750" t="s">
        <v>140</v>
      </c>
      <c r="J10750" t="s">
        <v>1050</v>
      </c>
      <c r="K10750" t="s">
        <v>140</v>
      </c>
      <c r="L10750" t="s">
        <v>140</v>
      </c>
      <c r="M10750" t="s">
        <v>140</v>
      </c>
      <c r="N10750" t="s">
        <v>140</v>
      </c>
    </row>
    <row r="10751" spans="1:14" x14ac:dyDescent="0.35">
      <c r="A10751" t="s">
        <v>29</v>
      </c>
      <c r="B10751" t="s">
        <v>339</v>
      </c>
      <c r="C10751">
        <v>10</v>
      </c>
      <c r="D10751" t="s">
        <v>862</v>
      </c>
      <c r="E10751" t="s">
        <v>140</v>
      </c>
      <c r="F10751" t="s">
        <v>131</v>
      </c>
      <c r="G10751" t="s">
        <v>594</v>
      </c>
      <c r="H10751" t="s">
        <v>149</v>
      </c>
      <c r="I10751" t="s">
        <v>140</v>
      </c>
      <c r="J10751" t="s">
        <v>140</v>
      </c>
      <c r="K10751" t="s">
        <v>140</v>
      </c>
      <c r="L10751" t="s">
        <v>140</v>
      </c>
      <c r="M10751" t="s">
        <v>140</v>
      </c>
      <c r="N10751" t="s">
        <v>140</v>
      </c>
    </row>
    <row r="10752" spans="1:14" x14ac:dyDescent="0.35">
      <c r="A10752" t="s">
        <v>30</v>
      </c>
      <c r="B10752" t="s">
        <v>1126</v>
      </c>
      <c r="C10752">
        <v>76</v>
      </c>
      <c r="D10752" t="s">
        <v>1004</v>
      </c>
      <c r="E10752" t="s">
        <v>162</v>
      </c>
      <c r="F10752" t="s">
        <v>1059</v>
      </c>
      <c r="G10752" t="s">
        <v>121</v>
      </c>
      <c r="H10752" t="s">
        <v>566</v>
      </c>
      <c r="I10752" t="s">
        <v>140</v>
      </c>
      <c r="J10752" t="s">
        <v>140</v>
      </c>
      <c r="K10752" t="s">
        <v>140</v>
      </c>
      <c r="L10752" t="s">
        <v>140</v>
      </c>
      <c r="M10752" t="s">
        <v>140</v>
      </c>
      <c r="N10752" t="s">
        <v>140</v>
      </c>
    </row>
    <row r="10753" spans="1:14" x14ac:dyDescent="0.35">
      <c r="A10753" t="s">
        <v>30</v>
      </c>
      <c r="B10753" t="s">
        <v>1127</v>
      </c>
      <c r="C10753">
        <v>120</v>
      </c>
      <c r="D10753" t="s">
        <v>1044</v>
      </c>
      <c r="E10753" t="s">
        <v>630</v>
      </c>
      <c r="F10753" t="s">
        <v>1057</v>
      </c>
      <c r="G10753" t="s">
        <v>1071</v>
      </c>
      <c r="H10753" t="s">
        <v>703</v>
      </c>
      <c r="I10753" t="s">
        <v>140</v>
      </c>
      <c r="J10753" t="s">
        <v>1014</v>
      </c>
      <c r="K10753" t="s">
        <v>140</v>
      </c>
      <c r="L10753" t="s">
        <v>140</v>
      </c>
      <c r="M10753" t="s">
        <v>140</v>
      </c>
      <c r="N10753" t="s">
        <v>140</v>
      </c>
    </row>
    <row r="10754" spans="1:14" x14ac:dyDescent="0.35">
      <c r="A10754" t="s">
        <v>30</v>
      </c>
      <c r="B10754" t="s">
        <v>339</v>
      </c>
      <c r="C10754">
        <v>6</v>
      </c>
      <c r="D10754" t="s">
        <v>140</v>
      </c>
      <c r="E10754" t="s">
        <v>140</v>
      </c>
      <c r="F10754" t="s">
        <v>306</v>
      </c>
      <c r="G10754" t="s">
        <v>882</v>
      </c>
      <c r="H10754" t="s">
        <v>1065</v>
      </c>
      <c r="I10754" t="s">
        <v>140</v>
      </c>
      <c r="J10754" t="s">
        <v>140</v>
      </c>
      <c r="K10754" t="s">
        <v>140</v>
      </c>
      <c r="L10754" t="s">
        <v>140</v>
      </c>
      <c r="M10754" t="s">
        <v>140</v>
      </c>
      <c r="N10754" t="s">
        <v>140</v>
      </c>
    </row>
    <row r="10755" spans="1:14" x14ac:dyDescent="0.35">
      <c r="A10755" t="s">
        <v>31</v>
      </c>
      <c r="B10755" t="s">
        <v>1126</v>
      </c>
      <c r="C10755">
        <v>101</v>
      </c>
      <c r="D10755" t="s">
        <v>623</v>
      </c>
      <c r="E10755" t="s">
        <v>446</v>
      </c>
      <c r="F10755" t="s">
        <v>91</v>
      </c>
      <c r="G10755" t="s">
        <v>97</v>
      </c>
      <c r="H10755" t="s">
        <v>365</v>
      </c>
      <c r="I10755" t="s">
        <v>140</v>
      </c>
      <c r="J10755" t="s">
        <v>1017</v>
      </c>
      <c r="K10755" t="s">
        <v>1012</v>
      </c>
      <c r="L10755" t="s">
        <v>1013</v>
      </c>
      <c r="M10755" t="s">
        <v>1021</v>
      </c>
      <c r="N10755" t="s">
        <v>1011</v>
      </c>
    </row>
    <row r="10756" spans="1:14" x14ac:dyDescent="0.35">
      <c r="A10756" t="s">
        <v>31</v>
      </c>
      <c r="B10756" t="s">
        <v>1127</v>
      </c>
      <c r="C10756">
        <v>99</v>
      </c>
      <c r="D10756" t="s">
        <v>467</v>
      </c>
      <c r="E10756" t="s">
        <v>279</v>
      </c>
      <c r="F10756" t="s">
        <v>317</v>
      </c>
      <c r="G10756" t="s">
        <v>893</v>
      </c>
      <c r="H10756" t="s">
        <v>871</v>
      </c>
      <c r="I10756" t="s">
        <v>140</v>
      </c>
      <c r="J10756" t="s">
        <v>140</v>
      </c>
      <c r="K10756" t="s">
        <v>140</v>
      </c>
      <c r="L10756" t="s">
        <v>1021</v>
      </c>
      <c r="M10756" t="s">
        <v>1043</v>
      </c>
      <c r="N10756" t="s">
        <v>1048</v>
      </c>
    </row>
    <row r="10757" spans="1:14" x14ac:dyDescent="0.35">
      <c r="A10757" t="s">
        <v>31</v>
      </c>
      <c r="B10757" t="s">
        <v>339</v>
      </c>
      <c r="C10757">
        <v>6</v>
      </c>
      <c r="D10757" t="s">
        <v>140</v>
      </c>
      <c r="E10757" t="s">
        <v>140</v>
      </c>
      <c r="F10757" t="s">
        <v>140</v>
      </c>
      <c r="G10757" t="s">
        <v>1061</v>
      </c>
      <c r="H10757" t="s">
        <v>1112</v>
      </c>
      <c r="I10757" t="s">
        <v>140</v>
      </c>
      <c r="J10757" t="s">
        <v>140</v>
      </c>
      <c r="K10757" t="s">
        <v>140</v>
      </c>
      <c r="L10757" t="s">
        <v>140</v>
      </c>
      <c r="M10757" t="s">
        <v>140</v>
      </c>
      <c r="N10757" t="s">
        <v>140</v>
      </c>
    </row>
    <row r="10758" spans="1:14" x14ac:dyDescent="0.35">
      <c r="A10758" t="s">
        <v>32</v>
      </c>
      <c r="B10758" t="s">
        <v>1126</v>
      </c>
      <c r="C10758">
        <v>2084</v>
      </c>
      <c r="D10758" t="s">
        <v>389</v>
      </c>
      <c r="E10758" t="s">
        <v>956</v>
      </c>
      <c r="F10758" t="s">
        <v>1064</v>
      </c>
      <c r="G10758" t="s">
        <v>849</v>
      </c>
      <c r="H10758" t="s">
        <v>81</v>
      </c>
      <c r="I10758" t="s">
        <v>1022</v>
      </c>
      <c r="J10758" t="s">
        <v>775</v>
      </c>
      <c r="K10758" t="s">
        <v>1016</v>
      </c>
      <c r="L10758" t="s">
        <v>1022</v>
      </c>
      <c r="M10758" t="s">
        <v>1016</v>
      </c>
      <c r="N10758" t="s">
        <v>1010</v>
      </c>
    </row>
    <row r="10759" spans="1:14" x14ac:dyDescent="0.35">
      <c r="A10759" t="s">
        <v>32</v>
      </c>
      <c r="B10759" t="s">
        <v>1127</v>
      </c>
      <c r="C10759">
        <v>2638</v>
      </c>
      <c r="D10759" t="s">
        <v>206</v>
      </c>
      <c r="E10759" t="s">
        <v>827</v>
      </c>
      <c r="F10759" t="s">
        <v>1070</v>
      </c>
      <c r="G10759" t="s">
        <v>849</v>
      </c>
      <c r="H10759" t="s">
        <v>826</v>
      </c>
      <c r="I10759" t="s">
        <v>1010</v>
      </c>
      <c r="J10759" t="s">
        <v>1013</v>
      </c>
      <c r="K10759" t="s">
        <v>1014</v>
      </c>
      <c r="L10759" t="s">
        <v>140</v>
      </c>
      <c r="M10759" t="s">
        <v>1010</v>
      </c>
      <c r="N10759" t="s">
        <v>1010</v>
      </c>
    </row>
    <row r="10760" spans="1:14" x14ac:dyDescent="0.35">
      <c r="A10760" t="s">
        <v>32</v>
      </c>
      <c r="B10760" t="s">
        <v>339</v>
      </c>
      <c r="C10760">
        <v>204</v>
      </c>
      <c r="D10760" t="s">
        <v>492</v>
      </c>
      <c r="E10760" t="s">
        <v>1085</v>
      </c>
      <c r="F10760" t="s">
        <v>527</v>
      </c>
      <c r="G10760" t="s">
        <v>341</v>
      </c>
      <c r="H10760" t="s">
        <v>862</v>
      </c>
      <c r="I10760" t="s">
        <v>140</v>
      </c>
      <c r="J10760" t="s">
        <v>140</v>
      </c>
      <c r="K10760" t="s">
        <v>140</v>
      </c>
      <c r="L10760" t="s">
        <v>140</v>
      </c>
      <c r="M10760" t="s">
        <v>1019</v>
      </c>
      <c r="N10760" t="s">
        <v>140</v>
      </c>
    </row>
    <row r="10762" spans="1:14" x14ac:dyDescent="0.35">
      <c r="A10762" t="s">
        <v>1458</v>
      </c>
    </row>
    <row r="10763" spans="1:14" x14ac:dyDescent="0.35">
      <c r="A10763" t="s">
        <v>2</v>
      </c>
      <c r="B10763" t="s">
        <v>1141</v>
      </c>
      <c r="C10763" t="s">
        <v>3</v>
      </c>
      <c r="D10763" t="s">
        <v>1448</v>
      </c>
      <c r="E10763" t="s">
        <v>1449</v>
      </c>
      <c r="F10763" t="s">
        <v>1441</v>
      </c>
      <c r="G10763" t="s">
        <v>1450</v>
      </c>
      <c r="H10763" t="s">
        <v>1451</v>
      </c>
      <c r="I10763" t="s">
        <v>1452</v>
      </c>
      <c r="J10763" t="s">
        <v>1032</v>
      </c>
      <c r="K10763" t="s">
        <v>1453</v>
      </c>
      <c r="L10763" t="s">
        <v>1454</v>
      </c>
      <c r="M10763" t="s">
        <v>1455</v>
      </c>
      <c r="N10763" t="s">
        <v>1456</v>
      </c>
    </row>
    <row r="10764" spans="1:14" x14ac:dyDescent="0.35">
      <c r="A10764" t="s">
        <v>8</v>
      </c>
      <c r="B10764" t="s">
        <v>1129</v>
      </c>
      <c r="C10764">
        <v>44</v>
      </c>
      <c r="D10764" t="s">
        <v>49</v>
      </c>
      <c r="E10764" t="s">
        <v>794</v>
      </c>
      <c r="F10764" t="s">
        <v>140</v>
      </c>
      <c r="G10764" t="s">
        <v>1019</v>
      </c>
      <c r="H10764" t="s">
        <v>668</v>
      </c>
      <c r="I10764" t="s">
        <v>654</v>
      </c>
      <c r="J10764" t="s">
        <v>1054</v>
      </c>
      <c r="K10764" t="s">
        <v>140</v>
      </c>
      <c r="L10764" t="s">
        <v>140</v>
      </c>
      <c r="M10764" t="s">
        <v>140</v>
      </c>
      <c r="N10764" t="s">
        <v>775</v>
      </c>
    </row>
    <row r="10765" spans="1:14" x14ac:dyDescent="0.35">
      <c r="A10765" t="s">
        <v>8</v>
      </c>
      <c r="B10765" t="s">
        <v>1130</v>
      </c>
      <c r="C10765">
        <v>116</v>
      </c>
      <c r="D10765" t="s">
        <v>911</v>
      </c>
      <c r="E10765" t="s">
        <v>848</v>
      </c>
      <c r="F10765" t="s">
        <v>140</v>
      </c>
      <c r="G10765" t="s">
        <v>1051</v>
      </c>
      <c r="H10765" t="s">
        <v>1083</v>
      </c>
      <c r="I10765" t="s">
        <v>69</v>
      </c>
      <c r="J10765" t="s">
        <v>1021</v>
      </c>
      <c r="K10765" t="s">
        <v>1009</v>
      </c>
      <c r="L10765" t="s">
        <v>140</v>
      </c>
      <c r="M10765" t="s">
        <v>1009</v>
      </c>
      <c r="N10765" t="s">
        <v>775</v>
      </c>
    </row>
    <row r="10766" spans="1:14" x14ac:dyDescent="0.35">
      <c r="A10766" t="s">
        <v>8</v>
      </c>
      <c r="B10766" t="s">
        <v>1131</v>
      </c>
      <c r="C10766">
        <v>44</v>
      </c>
      <c r="D10766" t="s">
        <v>206</v>
      </c>
      <c r="E10766" t="s">
        <v>39</v>
      </c>
      <c r="F10766" t="s">
        <v>140</v>
      </c>
      <c r="G10766" t="s">
        <v>940</v>
      </c>
      <c r="H10766" t="s">
        <v>999</v>
      </c>
      <c r="I10766" t="s">
        <v>706</v>
      </c>
      <c r="J10766" t="s">
        <v>140</v>
      </c>
      <c r="K10766" t="s">
        <v>1051</v>
      </c>
      <c r="L10766" t="s">
        <v>140</v>
      </c>
      <c r="M10766" t="s">
        <v>140</v>
      </c>
      <c r="N10766" t="s">
        <v>140</v>
      </c>
    </row>
    <row r="10767" spans="1:14" x14ac:dyDescent="0.35">
      <c r="A10767" t="s">
        <v>9</v>
      </c>
      <c r="B10767" t="s">
        <v>1129</v>
      </c>
      <c r="C10767">
        <v>18</v>
      </c>
      <c r="D10767" t="s">
        <v>723</v>
      </c>
      <c r="E10767" t="s">
        <v>73</v>
      </c>
      <c r="F10767" t="s">
        <v>140</v>
      </c>
      <c r="G10767" t="s">
        <v>140</v>
      </c>
      <c r="H10767" t="s">
        <v>386</v>
      </c>
      <c r="I10767" t="s">
        <v>59</v>
      </c>
      <c r="J10767" t="s">
        <v>140</v>
      </c>
      <c r="K10767" t="s">
        <v>140</v>
      </c>
      <c r="L10767" t="s">
        <v>140</v>
      </c>
      <c r="M10767" t="s">
        <v>140</v>
      </c>
      <c r="N10767" t="s">
        <v>140</v>
      </c>
    </row>
    <row r="10768" spans="1:14" x14ac:dyDescent="0.35">
      <c r="A10768" t="s">
        <v>9</v>
      </c>
      <c r="B10768" t="s">
        <v>1130</v>
      </c>
      <c r="C10768">
        <v>163</v>
      </c>
      <c r="D10768" t="s">
        <v>490</v>
      </c>
      <c r="E10768" t="s">
        <v>467</v>
      </c>
      <c r="F10768" t="s">
        <v>140</v>
      </c>
      <c r="G10768" t="s">
        <v>1055</v>
      </c>
      <c r="H10768" t="s">
        <v>95</v>
      </c>
      <c r="I10768" t="s">
        <v>836</v>
      </c>
      <c r="J10768" t="s">
        <v>954</v>
      </c>
      <c r="K10768" t="s">
        <v>140</v>
      </c>
      <c r="L10768" t="s">
        <v>140</v>
      </c>
      <c r="M10768" t="s">
        <v>140</v>
      </c>
      <c r="N10768" t="s">
        <v>140</v>
      </c>
    </row>
    <row r="10769" spans="1:14" x14ac:dyDescent="0.35">
      <c r="A10769" t="s">
        <v>9</v>
      </c>
      <c r="B10769" t="s">
        <v>1131</v>
      </c>
      <c r="C10769">
        <v>20</v>
      </c>
      <c r="D10769" t="s">
        <v>1000</v>
      </c>
      <c r="E10769" t="s">
        <v>83</v>
      </c>
      <c r="F10769" t="s">
        <v>140</v>
      </c>
      <c r="G10769" t="s">
        <v>115</v>
      </c>
      <c r="H10769" t="s">
        <v>199</v>
      </c>
      <c r="I10769" t="s">
        <v>917</v>
      </c>
      <c r="J10769" t="s">
        <v>140</v>
      </c>
      <c r="K10769" t="s">
        <v>140</v>
      </c>
      <c r="L10769" t="s">
        <v>140</v>
      </c>
      <c r="M10769" t="s">
        <v>140</v>
      </c>
      <c r="N10769" t="s">
        <v>140</v>
      </c>
    </row>
    <row r="10770" spans="1:14" x14ac:dyDescent="0.35">
      <c r="A10770" t="s">
        <v>10</v>
      </c>
      <c r="B10770" t="s">
        <v>1129</v>
      </c>
      <c r="C10770">
        <v>25</v>
      </c>
      <c r="D10770" t="s">
        <v>911</v>
      </c>
      <c r="E10770" t="s">
        <v>886</v>
      </c>
      <c r="F10770" t="s">
        <v>140</v>
      </c>
      <c r="G10770" t="s">
        <v>991</v>
      </c>
      <c r="H10770" t="s">
        <v>1067</v>
      </c>
      <c r="I10770" t="s">
        <v>296</v>
      </c>
      <c r="J10770" t="s">
        <v>140</v>
      </c>
      <c r="K10770" t="s">
        <v>140</v>
      </c>
      <c r="L10770" t="s">
        <v>140</v>
      </c>
      <c r="M10770" t="s">
        <v>140</v>
      </c>
      <c r="N10770" t="s">
        <v>140</v>
      </c>
    </row>
    <row r="10771" spans="1:14" x14ac:dyDescent="0.35">
      <c r="A10771" t="s">
        <v>10</v>
      </c>
      <c r="B10771" t="s">
        <v>1130</v>
      </c>
      <c r="C10771">
        <v>169</v>
      </c>
      <c r="D10771" t="s">
        <v>1095</v>
      </c>
      <c r="E10771" t="s">
        <v>855</v>
      </c>
      <c r="F10771" t="s">
        <v>140</v>
      </c>
      <c r="G10771" t="s">
        <v>115</v>
      </c>
      <c r="H10771" t="s">
        <v>115</v>
      </c>
      <c r="I10771" t="s">
        <v>425</v>
      </c>
      <c r="J10771" t="s">
        <v>1063</v>
      </c>
      <c r="K10771" t="s">
        <v>1063</v>
      </c>
      <c r="L10771" t="s">
        <v>140</v>
      </c>
      <c r="M10771" t="s">
        <v>140</v>
      </c>
      <c r="N10771" t="s">
        <v>140</v>
      </c>
    </row>
    <row r="10772" spans="1:14" x14ac:dyDescent="0.35">
      <c r="A10772" t="s">
        <v>10</v>
      </c>
      <c r="B10772" t="s">
        <v>1131</v>
      </c>
      <c r="C10772">
        <v>14</v>
      </c>
      <c r="D10772" t="s">
        <v>662</v>
      </c>
      <c r="E10772" t="s">
        <v>1139</v>
      </c>
      <c r="F10772" t="s">
        <v>706</v>
      </c>
      <c r="G10772" t="s">
        <v>869</v>
      </c>
      <c r="H10772" t="s">
        <v>674</v>
      </c>
      <c r="I10772" t="s">
        <v>728</v>
      </c>
      <c r="J10772" t="s">
        <v>140</v>
      </c>
      <c r="K10772" t="s">
        <v>140</v>
      </c>
      <c r="L10772" t="s">
        <v>140</v>
      </c>
      <c r="M10772" t="s">
        <v>140</v>
      </c>
      <c r="N10772" t="s">
        <v>140</v>
      </c>
    </row>
    <row r="10773" spans="1:14" x14ac:dyDescent="0.35">
      <c r="A10773" t="s">
        <v>11</v>
      </c>
      <c r="B10773" t="s">
        <v>1129</v>
      </c>
      <c r="C10773">
        <v>22</v>
      </c>
      <c r="D10773" t="s">
        <v>73</v>
      </c>
      <c r="E10773" t="s">
        <v>119</v>
      </c>
      <c r="F10773" t="s">
        <v>140</v>
      </c>
      <c r="G10773" t="s">
        <v>140</v>
      </c>
      <c r="H10773" t="s">
        <v>551</v>
      </c>
      <c r="I10773" t="s">
        <v>667</v>
      </c>
      <c r="J10773" t="s">
        <v>140</v>
      </c>
      <c r="K10773" t="s">
        <v>140</v>
      </c>
      <c r="L10773" t="s">
        <v>140</v>
      </c>
      <c r="M10773" t="s">
        <v>140</v>
      </c>
      <c r="N10773" t="s">
        <v>140</v>
      </c>
    </row>
    <row r="10774" spans="1:14" x14ac:dyDescent="0.35">
      <c r="A10774" t="s">
        <v>11</v>
      </c>
      <c r="B10774" t="s">
        <v>1130</v>
      </c>
      <c r="C10774">
        <v>160</v>
      </c>
      <c r="D10774" t="s">
        <v>532</v>
      </c>
      <c r="E10774" t="s">
        <v>895</v>
      </c>
      <c r="F10774" t="s">
        <v>140</v>
      </c>
      <c r="G10774" t="s">
        <v>1010</v>
      </c>
      <c r="H10774" t="s">
        <v>917</v>
      </c>
      <c r="I10774" t="s">
        <v>240</v>
      </c>
      <c r="J10774" t="s">
        <v>1054</v>
      </c>
      <c r="K10774" t="s">
        <v>140</v>
      </c>
      <c r="L10774" t="s">
        <v>1014</v>
      </c>
      <c r="M10774" t="s">
        <v>140</v>
      </c>
      <c r="N10774" t="s">
        <v>140</v>
      </c>
    </row>
    <row r="10775" spans="1:14" x14ac:dyDescent="0.35">
      <c r="A10775" t="s">
        <v>11</v>
      </c>
      <c r="B10775" t="s">
        <v>1131</v>
      </c>
      <c r="C10775">
        <v>24</v>
      </c>
      <c r="D10775" t="s">
        <v>808</v>
      </c>
      <c r="E10775" t="s">
        <v>440</v>
      </c>
      <c r="F10775" t="s">
        <v>140</v>
      </c>
      <c r="G10775" t="s">
        <v>140</v>
      </c>
      <c r="H10775" t="s">
        <v>929</v>
      </c>
      <c r="I10775" t="s">
        <v>756</v>
      </c>
      <c r="J10775" t="s">
        <v>140</v>
      </c>
      <c r="K10775" t="s">
        <v>140</v>
      </c>
      <c r="L10775" t="s">
        <v>140</v>
      </c>
      <c r="M10775" t="s">
        <v>140</v>
      </c>
      <c r="N10775" t="s">
        <v>140</v>
      </c>
    </row>
    <row r="10776" spans="1:14" x14ac:dyDescent="0.35">
      <c r="A10776" t="s">
        <v>12</v>
      </c>
      <c r="B10776" t="s">
        <v>1129</v>
      </c>
      <c r="C10776">
        <v>77</v>
      </c>
      <c r="D10776" t="s">
        <v>233</v>
      </c>
      <c r="E10776" t="s">
        <v>476</v>
      </c>
      <c r="F10776" t="s">
        <v>140</v>
      </c>
      <c r="G10776" t="s">
        <v>1023</v>
      </c>
      <c r="H10776" t="s">
        <v>147</v>
      </c>
      <c r="I10776" t="s">
        <v>1064</v>
      </c>
      <c r="J10776" t="s">
        <v>140</v>
      </c>
      <c r="K10776" t="s">
        <v>140</v>
      </c>
      <c r="L10776" t="s">
        <v>1016</v>
      </c>
      <c r="M10776" t="s">
        <v>515</v>
      </c>
      <c r="N10776" t="s">
        <v>140</v>
      </c>
    </row>
    <row r="10777" spans="1:14" x14ac:dyDescent="0.35">
      <c r="A10777" t="s">
        <v>12</v>
      </c>
      <c r="B10777" t="s">
        <v>1130</v>
      </c>
      <c r="C10777">
        <v>87</v>
      </c>
      <c r="D10777" t="s">
        <v>353</v>
      </c>
      <c r="E10777" t="s">
        <v>668</v>
      </c>
      <c r="F10777" t="s">
        <v>140</v>
      </c>
      <c r="G10777" t="s">
        <v>1017</v>
      </c>
      <c r="H10777" t="s">
        <v>837</v>
      </c>
      <c r="I10777" t="s">
        <v>712</v>
      </c>
      <c r="J10777" t="s">
        <v>140</v>
      </c>
      <c r="K10777" t="s">
        <v>140</v>
      </c>
      <c r="L10777" t="s">
        <v>1010</v>
      </c>
      <c r="M10777" t="s">
        <v>1011</v>
      </c>
      <c r="N10777" t="s">
        <v>140</v>
      </c>
    </row>
    <row r="10778" spans="1:14" x14ac:dyDescent="0.35">
      <c r="A10778" t="s">
        <v>12</v>
      </c>
      <c r="B10778" t="s">
        <v>1131</v>
      </c>
      <c r="C10778">
        <v>45</v>
      </c>
      <c r="D10778" t="s">
        <v>374</v>
      </c>
      <c r="E10778" t="s">
        <v>489</v>
      </c>
      <c r="F10778" t="s">
        <v>140</v>
      </c>
      <c r="G10778" t="s">
        <v>140</v>
      </c>
      <c r="H10778" t="s">
        <v>515</v>
      </c>
      <c r="I10778" t="s">
        <v>89</v>
      </c>
      <c r="J10778" t="s">
        <v>140</v>
      </c>
      <c r="K10778" t="s">
        <v>140</v>
      </c>
      <c r="L10778" t="s">
        <v>140</v>
      </c>
      <c r="M10778" t="s">
        <v>1011</v>
      </c>
      <c r="N10778" t="s">
        <v>140</v>
      </c>
    </row>
    <row r="10779" spans="1:14" x14ac:dyDescent="0.35">
      <c r="A10779" t="s">
        <v>13</v>
      </c>
      <c r="B10779" t="s">
        <v>1129</v>
      </c>
      <c r="C10779">
        <v>30</v>
      </c>
      <c r="D10779" t="s">
        <v>517</v>
      </c>
      <c r="E10779" t="s">
        <v>812</v>
      </c>
      <c r="F10779" t="s">
        <v>140</v>
      </c>
      <c r="G10779" t="s">
        <v>875</v>
      </c>
      <c r="H10779" t="s">
        <v>1098</v>
      </c>
      <c r="I10779" t="s">
        <v>424</v>
      </c>
      <c r="J10779" t="s">
        <v>775</v>
      </c>
      <c r="K10779" t="s">
        <v>117</v>
      </c>
      <c r="L10779" t="s">
        <v>140</v>
      </c>
      <c r="M10779" t="s">
        <v>140</v>
      </c>
      <c r="N10779" t="s">
        <v>140</v>
      </c>
    </row>
    <row r="10780" spans="1:14" x14ac:dyDescent="0.35">
      <c r="A10780" t="s">
        <v>13</v>
      </c>
      <c r="B10780" t="s">
        <v>1130</v>
      </c>
      <c r="C10780">
        <v>99</v>
      </c>
      <c r="D10780" t="s">
        <v>543</v>
      </c>
      <c r="E10780" t="s">
        <v>476</v>
      </c>
      <c r="F10780" t="s">
        <v>140</v>
      </c>
      <c r="G10780" t="s">
        <v>988</v>
      </c>
      <c r="H10780" t="s">
        <v>574</v>
      </c>
      <c r="I10780" t="s">
        <v>703</v>
      </c>
      <c r="J10780" t="s">
        <v>1009</v>
      </c>
      <c r="K10780" t="s">
        <v>706</v>
      </c>
      <c r="L10780" t="s">
        <v>1014</v>
      </c>
      <c r="M10780" t="s">
        <v>140</v>
      </c>
      <c r="N10780" t="s">
        <v>1018</v>
      </c>
    </row>
    <row r="10781" spans="1:14" x14ac:dyDescent="0.35">
      <c r="A10781" t="s">
        <v>13</v>
      </c>
      <c r="B10781" t="s">
        <v>1131</v>
      </c>
      <c r="C10781">
        <v>76</v>
      </c>
      <c r="D10781" t="s">
        <v>145</v>
      </c>
      <c r="E10781" t="s">
        <v>788</v>
      </c>
      <c r="F10781" t="s">
        <v>140</v>
      </c>
      <c r="G10781" t="s">
        <v>286</v>
      </c>
      <c r="H10781" t="s">
        <v>801</v>
      </c>
      <c r="I10781" t="s">
        <v>385</v>
      </c>
      <c r="J10781" t="s">
        <v>1014</v>
      </c>
      <c r="K10781" t="s">
        <v>269</v>
      </c>
      <c r="L10781" t="s">
        <v>140</v>
      </c>
      <c r="M10781" t="s">
        <v>1014</v>
      </c>
      <c r="N10781" t="s">
        <v>140</v>
      </c>
    </row>
    <row r="10782" spans="1:14" x14ac:dyDescent="0.35">
      <c r="A10782" t="s">
        <v>14</v>
      </c>
      <c r="B10782" t="s">
        <v>1129</v>
      </c>
      <c r="C10782">
        <v>49</v>
      </c>
      <c r="D10782" t="s">
        <v>525</v>
      </c>
      <c r="E10782" t="s">
        <v>1182</v>
      </c>
      <c r="F10782" t="s">
        <v>140</v>
      </c>
      <c r="G10782" t="s">
        <v>785</v>
      </c>
      <c r="H10782" t="s">
        <v>1049</v>
      </c>
      <c r="I10782" t="s">
        <v>1018</v>
      </c>
      <c r="J10782" t="s">
        <v>140</v>
      </c>
      <c r="K10782" t="s">
        <v>140</v>
      </c>
      <c r="L10782" t="s">
        <v>140</v>
      </c>
      <c r="M10782" t="s">
        <v>140</v>
      </c>
      <c r="N10782" t="s">
        <v>140</v>
      </c>
    </row>
    <row r="10783" spans="1:14" x14ac:dyDescent="0.35">
      <c r="A10783" t="s">
        <v>14</v>
      </c>
      <c r="B10783" t="s">
        <v>1130</v>
      </c>
      <c r="C10783">
        <v>120</v>
      </c>
      <c r="D10783" t="s">
        <v>910</v>
      </c>
      <c r="E10783" t="s">
        <v>871</v>
      </c>
      <c r="F10783" t="s">
        <v>140</v>
      </c>
      <c r="G10783" t="s">
        <v>115</v>
      </c>
      <c r="H10783" t="s">
        <v>911</v>
      </c>
      <c r="I10783" t="s">
        <v>125</v>
      </c>
      <c r="J10783" t="s">
        <v>1011</v>
      </c>
      <c r="K10783" t="s">
        <v>1008</v>
      </c>
      <c r="L10783" t="s">
        <v>1008</v>
      </c>
      <c r="M10783" t="s">
        <v>1060</v>
      </c>
      <c r="N10783" t="s">
        <v>140</v>
      </c>
    </row>
    <row r="10784" spans="1:14" x14ac:dyDescent="0.35">
      <c r="A10784" t="s">
        <v>14</v>
      </c>
      <c r="B10784" t="s">
        <v>1131</v>
      </c>
      <c r="C10784">
        <v>33</v>
      </c>
      <c r="D10784" t="s">
        <v>818</v>
      </c>
      <c r="E10784" t="s">
        <v>738</v>
      </c>
      <c r="F10784" t="s">
        <v>140</v>
      </c>
      <c r="G10784" t="s">
        <v>967</v>
      </c>
      <c r="H10784" t="s">
        <v>129</v>
      </c>
      <c r="I10784" t="s">
        <v>826</v>
      </c>
      <c r="J10784" t="s">
        <v>140</v>
      </c>
      <c r="K10784" t="s">
        <v>1054</v>
      </c>
      <c r="L10784" t="s">
        <v>140</v>
      </c>
      <c r="M10784" t="s">
        <v>140</v>
      </c>
      <c r="N10784" t="s">
        <v>140</v>
      </c>
    </row>
    <row r="10785" spans="1:14" x14ac:dyDescent="0.35">
      <c r="A10785" t="s">
        <v>15</v>
      </c>
      <c r="B10785" t="s">
        <v>1129</v>
      </c>
      <c r="C10785">
        <v>44</v>
      </c>
      <c r="D10785" t="s">
        <v>448</v>
      </c>
      <c r="E10785" t="s">
        <v>323</v>
      </c>
      <c r="F10785" t="s">
        <v>140</v>
      </c>
      <c r="G10785" t="s">
        <v>967</v>
      </c>
      <c r="H10785" t="s">
        <v>929</v>
      </c>
      <c r="I10785" t="s">
        <v>983</v>
      </c>
      <c r="J10785" t="s">
        <v>140</v>
      </c>
      <c r="K10785" t="s">
        <v>140</v>
      </c>
      <c r="L10785" t="s">
        <v>140</v>
      </c>
      <c r="M10785" t="s">
        <v>140</v>
      </c>
      <c r="N10785" t="s">
        <v>140</v>
      </c>
    </row>
    <row r="10786" spans="1:14" x14ac:dyDescent="0.35">
      <c r="A10786" t="s">
        <v>15</v>
      </c>
      <c r="B10786" t="s">
        <v>1130</v>
      </c>
      <c r="C10786">
        <v>130</v>
      </c>
      <c r="D10786" t="s">
        <v>412</v>
      </c>
      <c r="E10786" t="s">
        <v>651</v>
      </c>
      <c r="F10786" t="s">
        <v>140</v>
      </c>
      <c r="G10786" t="s">
        <v>903</v>
      </c>
      <c r="H10786" t="s">
        <v>812</v>
      </c>
      <c r="I10786" t="s">
        <v>623</v>
      </c>
      <c r="J10786" t="s">
        <v>1008</v>
      </c>
      <c r="K10786" t="s">
        <v>1020</v>
      </c>
      <c r="L10786" t="s">
        <v>140</v>
      </c>
      <c r="M10786" t="s">
        <v>1063</v>
      </c>
      <c r="N10786" t="s">
        <v>140</v>
      </c>
    </row>
    <row r="10787" spans="1:14" x14ac:dyDescent="0.35">
      <c r="A10787" t="s">
        <v>15</v>
      </c>
      <c r="B10787" t="s">
        <v>1131</v>
      </c>
      <c r="C10787">
        <v>32</v>
      </c>
      <c r="D10787" t="s">
        <v>682</v>
      </c>
      <c r="E10787" t="s">
        <v>641</v>
      </c>
      <c r="F10787" t="s">
        <v>140</v>
      </c>
      <c r="G10787" t="s">
        <v>1064</v>
      </c>
      <c r="H10787" t="s">
        <v>513</v>
      </c>
      <c r="I10787" t="s">
        <v>968</v>
      </c>
      <c r="J10787" t="s">
        <v>1008</v>
      </c>
      <c r="K10787" t="s">
        <v>140</v>
      </c>
      <c r="L10787" t="s">
        <v>140</v>
      </c>
      <c r="M10787" t="s">
        <v>140</v>
      </c>
      <c r="N10787" t="s">
        <v>140</v>
      </c>
    </row>
    <row r="10788" spans="1:14" x14ac:dyDescent="0.35">
      <c r="A10788" t="s">
        <v>16</v>
      </c>
      <c r="B10788" t="s">
        <v>1129</v>
      </c>
      <c r="C10788">
        <v>13</v>
      </c>
      <c r="D10788" t="s">
        <v>830</v>
      </c>
      <c r="E10788" t="s">
        <v>456</v>
      </c>
      <c r="F10788" t="s">
        <v>140</v>
      </c>
      <c r="G10788" t="s">
        <v>643</v>
      </c>
      <c r="H10788" t="s">
        <v>451</v>
      </c>
      <c r="I10788" t="s">
        <v>996</v>
      </c>
      <c r="J10788" t="s">
        <v>140</v>
      </c>
      <c r="K10788" t="s">
        <v>140</v>
      </c>
      <c r="L10788" t="s">
        <v>140</v>
      </c>
      <c r="M10788" t="s">
        <v>140</v>
      </c>
      <c r="N10788" t="s">
        <v>140</v>
      </c>
    </row>
    <row r="10789" spans="1:14" x14ac:dyDescent="0.35">
      <c r="A10789" t="s">
        <v>16</v>
      </c>
      <c r="B10789" t="s">
        <v>1130</v>
      </c>
      <c r="C10789">
        <v>166</v>
      </c>
      <c r="D10789" t="s">
        <v>983</v>
      </c>
      <c r="E10789" t="s">
        <v>908</v>
      </c>
      <c r="F10789" t="s">
        <v>140</v>
      </c>
      <c r="G10789" t="s">
        <v>1043</v>
      </c>
      <c r="H10789" t="s">
        <v>862</v>
      </c>
      <c r="I10789" t="s">
        <v>460</v>
      </c>
      <c r="J10789" t="s">
        <v>1017</v>
      </c>
      <c r="K10789" t="s">
        <v>140</v>
      </c>
      <c r="L10789" t="s">
        <v>140</v>
      </c>
      <c r="M10789" t="s">
        <v>140</v>
      </c>
      <c r="N10789" t="s">
        <v>140</v>
      </c>
    </row>
    <row r="10790" spans="1:14" x14ac:dyDescent="0.35">
      <c r="A10790" t="s">
        <v>16</v>
      </c>
      <c r="B10790" t="s">
        <v>1131</v>
      </c>
      <c r="C10790">
        <v>27</v>
      </c>
      <c r="D10790" t="s">
        <v>157</v>
      </c>
      <c r="E10790" t="s">
        <v>932</v>
      </c>
      <c r="F10790" t="s">
        <v>140</v>
      </c>
      <c r="G10790" t="s">
        <v>983</v>
      </c>
      <c r="H10790" t="s">
        <v>843</v>
      </c>
      <c r="I10790" t="s">
        <v>812</v>
      </c>
      <c r="J10790" t="s">
        <v>140</v>
      </c>
      <c r="K10790" t="s">
        <v>140</v>
      </c>
      <c r="L10790" t="s">
        <v>140</v>
      </c>
      <c r="M10790" t="s">
        <v>140</v>
      </c>
      <c r="N10790" t="s">
        <v>140</v>
      </c>
    </row>
    <row r="10791" spans="1:14" x14ac:dyDescent="0.35">
      <c r="A10791" t="s">
        <v>17</v>
      </c>
      <c r="B10791" t="s">
        <v>1129</v>
      </c>
      <c r="C10791">
        <v>27</v>
      </c>
      <c r="D10791" t="s">
        <v>794</v>
      </c>
      <c r="E10791" t="s">
        <v>762</v>
      </c>
      <c r="F10791" t="s">
        <v>140</v>
      </c>
      <c r="G10791" t="s">
        <v>140</v>
      </c>
      <c r="H10791" t="s">
        <v>671</v>
      </c>
      <c r="I10791" t="s">
        <v>1069</v>
      </c>
      <c r="J10791" t="s">
        <v>140</v>
      </c>
      <c r="K10791" t="s">
        <v>140</v>
      </c>
      <c r="L10791" t="s">
        <v>140</v>
      </c>
      <c r="M10791" t="s">
        <v>140</v>
      </c>
      <c r="N10791" t="s">
        <v>664</v>
      </c>
    </row>
    <row r="10792" spans="1:14" x14ac:dyDescent="0.35">
      <c r="A10792" t="s">
        <v>17</v>
      </c>
      <c r="B10792" t="s">
        <v>1130</v>
      </c>
      <c r="C10792">
        <v>162</v>
      </c>
      <c r="D10792" t="s">
        <v>993</v>
      </c>
      <c r="E10792" t="s">
        <v>894</v>
      </c>
      <c r="F10792" t="s">
        <v>140</v>
      </c>
      <c r="G10792" t="s">
        <v>1019</v>
      </c>
      <c r="H10792" t="s">
        <v>269</v>
      </c>
      <c r="I10792" t="s">
        <v>449</v>
      </c>
      <c r="J10792" t="s">
        <v>1007</v>
      </c>
      <c r="K10792" t="s">
        <v>140</v>
      </c>
      <c r="L10792" t="s">
        <v>140</v>
      </c>
      <c r="M10792" t="s">
        <v>140</v>
      </c>
      <c r="N10792" t="s">
        <v>140</v>
      </c>
    </row>
    <row r="10793" spans="1:14" x14ac:dyDescent="0.35">
      <c r="A10793" t="s">
        <v>17</v>
      </c>
      <c r="B10793" t="s">
        <v>1131</v>
      </c>
      <c r="C10793">
        <v>14</v>
      </c>
      <c r="D10793" t="s">
        <v>140</v>
      </c>
      <c r="E10793" t="s">
        <v>389</v>
      </c>
      <c r="F10793" t="s">
        <v>140</v>
      </c>
      <c r="G10793" t="s">
        <v>1047</v>
      </c>
      <c r="H10793" t="s">
        <v>699</v>
      </c>
      <c r="I10793" t="s">
        <v>691</v>
      </c>
      <c r="J10793" t="s">
        <v>140</v>
      </c>
      <c r="K10793" t="s">
        <v>140</v>
      </c>
      <c r="L10793" t="s">
        <v>140</v>
      </c>
      <c r="M10793" t="s">
        <v>140</v>
      </c>
      <c r="N10793" t="s">
        <v>140</v>
      </c>
    </row>
    <row r="10794" spans="1:14" x14ac:dyDescent="0.35">
      <c r="A10794" t="s">
        <v>18</v>
      </c>
      <c r="B10794" t="s">
        <v>1129</v>
      </c>
      <c r="C10794">
        <v>23</v>
      </c>
      <c r="D10794" t="s">
        <v>620</v>
      </c>
      <c r="E10794" t="s">
        <v>932</v>
      </c>
      <c r="F10794" t="s">
        <v>140</v>
      </c>
      <c r="G10794" t="s">
        <v>140</v>
      </c>
      <c r="H10794" t="s">
        <v>123</v>
      </c>
      <c r="I10794" t="s">
        <v>234</v>
      </c>
      <c r="J10794" t="s">
        <v>140</v>
      </c>
      <c r="K10794" t="s">
        <v>140</v>
      </c>
      <c r="L10794" t="s">
        <v>140</v>
      </c>
      <c r="M10794" t="s">
        <v>140</v>
      </c>
      <c r="N10794" t="s">
        <v>140</v>
      </c>
    </row>
    <row r="10795" spans="1:14" x14ac:dyDescent="0.35">
      <c r="A10795" t="s">
        <v>18</v>
      </c>
      <c r="B10795" t="s">
        <v>1130</v>
      </c>
      <c r="C10795">
        <v>139</v>
      </c>
      <c r="D10795" t="s">
        <v>513</v>
      </c>
      <c r="E10795" t="s">
        <v>421</v>
      </c>
      <c r="F10795" t="s">
        <v>1009</v>
      </c>
      <c r="G10795" t="s">
        <v>140</v>
      </c>
      <c r="H10795" t="s">
        <v>777</v>
      </c>
      <c r="I10795" t="s">
        <v>392</v>
      </c>
      <c r="J10795" t="s">
        <v>140</v>
      </c>
      <c r="K10795" t="s">
        <v>140</v>
      </c>
      <c r="L10795" t="s">
        <v>140</v>
      </c>
      <c r="M10795" t="s">
        <v>140</v>
      </c>
      <c r="N10795" t="s">
        <v>1019</v>
      </c>
    </row>
    <row r="10796" spans="1:14" x14ac:dyDescent="0.35">
      <c r="A10796" t="s">
        <v>18</v>
      </c>
      <c r="B10796" t="s">
        <v>1131</v>
      </c>
      <c r="C10796">
        <v>43</v>
      </c>
      <c r="D10796" t="s">
        <v>615</v>
      </c>
      <c r="E10796" t="s">
        <v>1085</v>
      </c>
      <c r="F10796" t="s">
        <v>140</v>
      </c>
      <c r="G10796" t="s">
        <v>140</v>
      </c>
      <c r="H10796" t="s">
        <v>720</v>
      </c>
      <c r="I10796" t="s">
        <v>932</v>
      </c>
      <c r="J10796" t="s">
        <v>140</v>
      </c>
      <c r="K10796" t="s">
        <v>140</v>
      </c>
      <c r="L10796" t="s">
        <v>140</v>
      </c>
      <c r="M10796" t="s">
        <v>140</v>
      </c>
      <c r="N10796" t="s">
        <v>140</v>
      </c>
    </row>
    <row r="10797" spans="1:14" x14ac:dyDescent="0.35">
      <c r="A10797" t="s">
        <v>19</v>
      </c>
      <c r="B10797" t="s">
        <v>1129</v>
      </c>
      <c r="C10797">
        <v>11</v>
      </c>
      <c r="D10797" t="s">
        <v>764</v>
      </c>
      <c r="E10797" t="s">
        <v>1061</v>
      </c>
      <c r="F10797" t="s">
        <v>140</v>
      </c>
      <c r="G10797" t="s">
        <v>140</v>
      </c>
      <c r="H10797" t="s">
        <v>1083</v>
      </c>
      <c r="I10797" t="s">
        <v>659</v>
      </c>
      <c r="J10797" t="s">
        <v>140</v>
      </c>
      <c r="K10797" t="s">
        <v>140</v>
      </c>
      <c r="L10797" t="s">
        <v>140</v>
      </c>
      <c r="M10797" t="s">
        <v>140</v>
      </c>
      <c r="N10797" t="s">
        <v>140</v>
      </c>
    </row>
    <row r="10798" spans="1:14" x14ac:dyDescent="0.35">
      <c r="A10798" t="s">
        <v>19</v>
      </c>
      <c r="B10798" t="s">
        <v>1130</v>
      </c>
      <c r="C10798">
        <v>154</v>
      </c>
      <c r="D10798" t="s">
        <v>751</v>
      </c>
      <c r="E10798" t="s">
        <v>279</v>
      </c>
      <c r="F10798" t="s">
        <v>140</v>
      </c>
      <c r="G10798" t="s">
        <v>1014</v>
      </c>
      <c r="H10798" t="s">
        <v>718</v>
      </c>
      <c r="I10798" t="s">
        <v>499</v>
      </c>
      <c r="J10798" t="s">
        <v>1058</v>
      </c>
      <c r="K10798" t="s">
        <v>140</v>
      </c>
      <c r="L10798" t="s">
        <v>140</v>
      </c>
      <c r="M10798" t="s">
        <v>140</v>
      </c>
      <c r="N10798" t="s">
        <v>140</v>
      </c>
    </row>
    <row r="10799" spans="1:14" x14ac:dyDescent="0.35">
      <c r="A10799" t="s">
        <v>19</v>
      </c>
      <c r="B10799" t="s">
        <v>1131</v>
      </c>
      <c r="C10799">
        <v>41</v>
      </c>
      <c r="D10799" t="s">
        <v>547</v>
      </c>
      <c r="E10799" t="s">
        <v>289</v>
      </c>
      <c r="F10799" t="s">
        <v>140</v>
      </c>
      <c r="G10799" t="s">
        <v>140</v>
      </c>
      <c r="H10799" t="s">
        <v>664</v>
      </c>
      <c r="I10799" t="s">
        <v>1076</v>
      </c>
      <c r="J10799" t="s">
        <v>140</v>
      </c>
      <c r="K10799" t="s">
        <v>140</v>
      </c>
      <c r="L10799" t="s">
        <v>140</v>
      </c>
      <c r="M10799" t="s">
        <v>140</v>
      </c>
      <c r="N10799" t="s">
        <v>140</v>
      </c>
    </row>
    <row r="10800" spans="1:14" x14ac:dyDescent="0.35">
      <c r="A10800" t="s">
        <v>20</v>
      </c>
      <c r="B10800" t="s">
        <v>1129</v>
      </c>
      <c r="C10800">
        <v>32</v>
      </c>
      <c r="D10800" t="s">
        <v>266</v>
      </c>
      <c r="E10800" t="s">
        <v>603</v>
      </c>
      <c r="F10800" t="s">
        <v>140</v>
      </c>
      <c r="G10800" t="s">
        <v>1052</v>
      </c>
      <c r="H10800" t="s">
        <v>991</v>
      </c>
      <c r="I10800" t="s">
        <v>659</v>
      </c>
      <c r="J10800" t="s">
        <v>140</v>
      </c>
      <c r="K10800" t="s">
        <v>140</v>
      </c>
      <c r="L10800" t="s">
        <v>140</v>
      </c>
      <c r="M10800" t="s">
        <v>140</v>
      </c>
      <c r="N10800" t="s">
        <v>1043</v>
      </c>
    </row>
    <row r="10801" spans="1:14" x14ac:dyDescent="0.35">
      <c r="A10801" t="s">
        <v>20</v>
      </c>
      <c r="B10801" t="s">
        <v>1130</v>
      </c>
      <c r="C10801">
        <v>90</v>
      </c>
      <c r="D10801" t="s">
        <v>489</v>
      </c>
      <c r="E10801" t="s">
        <v>895</v>
      </c>
      <c r="F10801" t="s">
        <v>1021</v>
      </c>
      <c r="G10801" t="s">
        <v>875</v>
      </c>
      <c r="H10801" t="s">
        <v>199</v>
      </c>
      <c r="I10801" t="s">
        <v>538</v>
      </c>
      <c r="J10801" t="s">
        <v>1012</v>
      </c>
      <c r="K10801" t="s">
        <v>140</v>
      </c>
      <c r="L10801" t="s">
        <v>140</v>
      </c>
      <c r="M10801" t="s">
        <v>140</v>
      </c>
      <c r="N10801" t="s">
        <v>1063</v>
      </c>
    </row>
    <row r="10802" spans="1:14" x14ac:dyDescent="0.35">
      <c r="A10802" t="s">
        <v>20</v>
      </c>
      <c r="B10802" t="s">
        <v>1131</v>
      </c>
      <c r="C10802">
        <v>84</v>
      </c>
      <c r="D10802" t="s">
        <v>264</v>
      </c>
      <c r="E10802" t="s">
        <v>363</v>
      </c>
      <c r="F10802" t="s">
        <v>1013</v>
      </c>
      <c r="G10802" t="s">
        <v>574</v>
      </c>
      <c r="H10802" t="s">
        <v>723</v>
      </c>
      <c r="I10802" t="s">
        <v>117</v>
      </c>
      <c r="J10802" t="s">
        <v>949</v>
      </c>
      <c r="K10802" t="s">
        <v>140</v>
      </c>
      <c r="L10802" t="s">
        <v>140</v>
      </c>
      <c r="M10802" t="s">
        <v>1014</v>
      </c>
      <c r="N10802" t="s">
        <v>140</v>
      </c>
    </row>
    <row r="10803" spans="1:14" x14ac:dyDescent="0.35">
      <c r="A10803" t="s">
        <v>21</v>
      </c>
      <c r="B10803" t="s">
        <v>1129</v>
      </c>
      <c r="C10803">
        <v>43</v>
      </c>
      <c r="D10803" t="s">
        <v>316</v>
      </c>
      <c r="E10803" t="s">
        <v>939</v>
      </c>
      <c r="F10803" t="s">
        <v>140</v>
      </c>
      <c r="G10803" t="s">
        <v>1062</v>
      </c>
      <c r="H10803" t="s">
        <v>140</v>
      </c>
      <c r="I10803" t="s">
        <v>939</v>
      </c>
      <c r="J10803" t="s">
        <v>140</v>
      </c>
      <c r="K10803" t="s">
        <v>140</v>
      </c>
      <c r="L10803" t="s">
        <v>140</v>
      </c>
      <c r="M10803" t="s">
        <v>140</v>
      </c>
      <c r="N10803" t="s">
        <v>140</v>
      </c>
    </row>
    <row r="10804" spans="1:14" x14ac:dyDescent="0.35">
      <c r="A10804" t="s">
        <v>21</v>
      </c>
      <c r="B10804" t="s">
        <v>1130</v>
      </c>
      <c r="C10804">
        <v>75</v>
      </c>
      <c r="D10804" t="s">
        <v>1188</v>
      </c>
      <c r="E10804" t="s">
        <v>954</v>
      </c>
      <c r="F10804" t="s">
        <v>1054</v>
      </c>
      <c r="G10804" t="s">
        <v>869</v>
      </c>
      <c r="H10804" t="s">
        <v>954</v>
      </c>
      <c r="I10804" t="s">
        <v>1054</v>
      </c>
      <c r="J10804" t="s">
        <v>140</v>
      </c>
      <c r="K10804" t="s">
        <v>140</v>
      </c>
      <c r="L10804" t="s">
        <v>140</v>
      </c>
      <c r="M10804" t="s">
        <v>1054</v>
      </c>
      <c r="N10804" t="s">
        <v>140</v>
      </c>
    </row>
    <row r="10805" spans="1:14" x14ac:dyDescent="0.35">
      <c r="A10805" t="s">
        <v>21</v>
      </c>
      <c r="B10805" t="s">
        <v>1131</v>
      </c>
      <c r="C10805">
        <v>92</v>
      </c>
      <c r="D10805" t="s">
        <v>872</v>
      </c>
      <c r="E10805" t="s">
        <v>371</v>
      </c>
      <c r="F10805" t="s">
        <v>140</v>
      </c>
      <c r="G10805" t="s">
        <v>1007</v>
      </c>
      <c r="H10805" t="s">
        <v>1043</v>
      </c>
      <c r="I10805" t="s">
        <v>140</v>
      </c>
      <c r="J10805" t="s">
        <v>140</v>
      </c>
      <c r="K10805" t="s">
        <v>140</v>
      </c>
      <c r="L10805" t="s">
        <v>140</v>
      </c>
      <c r="M10805" t="s">
        <v>140</v>
      </c>
      <c r="N10805" t="s">
        <v>140</v>
      </c>
    </row>
    <row r="10806" spans="1:14" x14ac:dyDescent="0.35">
      <c r="A10806" t="s">
        <v>22</v>
      </c>
      <c r="B10806" t="s">
        <v>1129</v>
      </c>
      <c r="C10806">
        <v>23</v>
      </c>
      <c r="D10806" t="s">
        <v>470</v>
      </c>
      <c r="E10806" t="s">
        <v>991</v>
      </c>
      <c r="F10806" t="s">
        <v>119</v>
      </c>
      <c r="G10806" t="s">
        <v>801</v>
      </c>
      <c r="H10806" t="s">
        <v>706</v>
      </c>
      <c r="I10806" t="s">
        <v>805</v>
      </c>
      <c r="J10806" t="s">
        <v>140</v>
      </c>
      <c r="K10806" t="s">
        <v>140</v>
      </c>
      <c r="L10806" t="s">
        <v>140</v>
      </c>
      <c r="M10806" t="s">
        <v>140</v>
      </c>
      <c r="N10806" t="s">
        <v>140</v>
      </c>
    </row>
    <row r="10807" spans="1:14" x14ac:dyDescent="0.35">
      <c r="A10807" t="s">
        <v>22</v>
      </c>
      <c r="B10807" t="s">
        <v>1130</v>
      </c>
      <c r="C10807">
        <v>170</v>
      </c>
      <c r="D10807" t="s">
        <v>293</v>
      </c>
      <c r="E10807" t="s">
        <v>834</v>
      </c>
      <c r="F10807" t="s">
        <v>140</v>
      </c>
      <c r="G10807" t="s">
        <v>915</v>
      </c>
      <c r="H10807" t="s">
        <v>462</v>
      </c>
      <c r="I10807" t="s">
        <v>428</v>
      </c>
      <c r="J10807" t="s">
        <v>1010</v>
      </c>
      <c r="K10807" t="s">
        <v>140</v>
      </c>
      <c r="L10807" t="s">
        <v>140</v>
      </c>
      <c r="M10807" t="s">
        <v>140</v>
      </c>
      <c r="N10807" t="s">
        <v>140</v>
      </c>
    </row>
    <row r="10808" spans="1:14" x14ac:dyDescent="0.35">
      <c r="A10808" t="s">
        <v>22</v>
      </c>
      <c r="B10808" t="s">
        <v>1131</v>
      </c>
      <c r="C10808">
        <v>16</v>
      </c>
      <c r="D10808" t="s">
        <v>743</v>
      </c>
      <c r="E10808" t="s">
        <v>67</v>
      </c>
      <c r="F10808" t="s">
        <v>140</v>
      </c>
      <c r="G10808" t="s">
        <v>140</v>
      </c>
      <c r="H10808" t="s">
        <v>913</v>
      </c>
      <c r="I10808" t="s">
        <v>140</v>
      </c>
      <c r="J10808" t="s">
        <v>140</v>
      </c>
      <c r="K10808" t="s">
        <v>140</v>
      </c>
      <c r="L10808" t="s">
        <v>140</v>
      </c>
      <c r="M10808" t="s">
        <v>140</v>
      </c>
      <c r="N10808" t="s">
        <v>140</v>
      </c>
    </row>
    <row r="10809" spans="1:14" x14ac:dyDescent="0.35">
      <c r="A10809" t="s">
        <v>23</v>
      </c>
      <c r="B10809" t="s">
        <v>1129</v>
      </c>
      <c r="C10809">
        <v>41</v>
      </c>
      <c r="D10809" t="s">
        <v>153</v>
      </c>
      <c r="E10809" t="s">
        <v>837</v>
      </c>
      <c r="F10809" t="s">
        <v>140</v>
      </c>
      <c r="G10809" t="s">
        <v>1051</v>
      </c>
      <c r="H10809" t="s">
        <v>93</v>
      </c>
      <c r="I10809" t="s">
        <v>405</v>
      </c>
      <c r="J10809" t="s">
        <v>949</v>
      </c>
      <c r="K10809" t="s">
        <v>140</v>
      </c>
      <c r="L10809" t="s">
        <v>140</v>
      </c>
      <c r="M10809" t="s">
        <v>140</v>
      </c>
      <c r="N10809" t="s">
        <v>140</v>
      </c>
    </row>
    <row r="10810" spans="1:14" x14ac:dyDescent="0.35">
      <c r="A10810" t="s">
        <v>23</v>
      </c>
      <c r="B10810" t="s">
        <v>1130</v>
      </c>
      <c r="C10810">
        <v>105</v>
      </c>
      <c r="D10810" t="s">
        <v>425</v>
      </c>
      <c r="E10810" t="s">
        <v>720</v>
      </c>
      <c r="F10810" t="s">
        <v>140</v>
      </c>
      <c r="G10810" t="s">
        <v>140</v>
      </c>
      <c r="H10810" t="s">
        <v>983</v>
      </c>
      <c r="I10810" t="s">
        <v>855</v>
      </c>
      <c r="J10810" t="s">
        <v>140</v>
      </c>
      <c r="K10810" t="s">
        <v>140</v>
      </c>
      <c r="L10810" t="s">
        <v>140</v>
      </c>
      <c r="M10810" t="s">
        <v>1054</v>
      </c>
      <c r="N10810" t="s">
        <v>140</v>
      </c>
    </row>
    <row r="10811" spans="1:14" x14ac:dyDescent="0.35">
      <c r="A10811" t="s">
        <v>23</v>
      </c>
      <c r="B10811" t="s">
        <v>1131</v>
      </c>
      <c r="C10811">
        <v>59</v>
      </c>
      <c r="D10811" t="s">
        <v>979</v>
      </c>
      <c r="E10811" t="s">
        <v>573</v>
      </c>
      <c r="F10811" t="s">
        <v>140</v>
      </c>
      <c r="G10811" t="s">
        <v>940</v>
      </c>
      <c r="H10811" t="s">
        <v>950</v>
      </c>
      <c r="I10811" t="s">
        <v>517</v>
      </c>
      <c r="J10811" t="s">
        <v>140</v>
      </c>
      <c r="K10811" t="s">
        <v>140</v>
      </c>
      <c r="L10811" t="s">
        <v>140</v>
      </c>
      <c r="M10811" t="s">
        <v>140</v>
      </c>
      <c r="N10811" t="s">
        <v>940</v>
      </c>
    </row>
    <row r="10812" spans="1:14" x14ac:dyDescent="0.35">
      <c r="A10812" t="s">
        <v>24</v>
      </c>
      <c r="B10812" t="s">
        <v>1129</v>
      </c>
      <c r="C10812">
        <v>34</v>
      </c>
      <c r="D10812" t="s">
        <v>634</v>
      </c>
      <c r="E10812" t="s">
        <v>411</v>
      </c>
      <c r="F10812" t="s">
        <v>140</v>
      </c>
      <c r="G10812" t="s">
        <v>103</v>
      </c>
      <c r="H10812" t="s">
        <v>805</v>
      </c>
      <c r="I10812" t="s">
        <v>1013</v>
      </c>
      <c r="J10812" t="s">
        <v>140</v>
      </c>
      <c r="K10812" t="s">
        <v>140</v>
      </c>
      <c r="L10812" t="s">
        <v>140</v>
      </c>
      <c r="M10812" t="s">
        <v>140</v>
      </c>
      <c r="N10812" t="s">
        <v>140</v>
      </c>
    </row>
    <row r="10813" spans="1:14" x14ac:dyDescent="0.35">
      <c r="A10813" t="s">
        <v>24</v>
      </c>
      <c r="B10813" t="s">
        <v>1130</v>
      </c>
      <c r="C10813">
        <v>147</v>
      </c>
      <c r="D10813" t="s">
        <v>855</v>
      </c>
      <c r="E10813" t="s">
        <v>1069</v>
      </c>
      <c r="F10813" t="s">
        <v>140</v>
      </c>
      <c r="G10813" t="s">
        <v>1047</v>
      </c>
      <c r="H10813" t="s">
        <v>681</v>
      </c>
      <c r="I10813" t="s">
        <v>827</v>
      </c>
      <c r="J10813" t="s">
        <v>140</v>
      </c>
      <c r="K10813" t="s">
        <v>140</v>
      </c>
      <c r="L10813" t="s">
        <v>140</v>
      </c>
      <c r="M10813" t="s">
        <v>140</v>
      </c>
      <c r="N10813" t="s">
        <v>1014</v>
      </c>
    </row>
    <row r="10814" spans="1:14" x14ac:dyDescent="0.35">
      <c r="A10814" t="s">
        <v>24</v>
      </c>
      <c r="B10814" t="s">
        <v>1131</v>
      </c>
      <c r="C10814">
        <v>26</v>
      </c>
      <c r="D10814" t="s">
        <v>49</v>
      </c>
      <c r="E10814" t="s">
        <v>746</v>
      </c>
      <c r="F10814" t="s">
        <v>140</v>
      </c>
      <c r="G10814" t="s">
        <v>971</v>
      </c>
      <c r="H10814" t="s">
        <v>481</v>
      </c>
      <c r="I10814" t="s">
        <v>91</v>
      </c>
      <c r="J10814" t="s">
        <v>140</v>
      </c>
      <c r="K10814" t="s">
        <v>140</v>
      </c>
      <c r="L10814" t="s">
        <v>140</v>
      </c>
      <c r="M10814" t="s">
        <v>140</v>
      </c>
      <c r="N10814" t="s">
        <v>140</v>
      </c>
    </row>
    <row r="10815" spans="1:14" x14ac:dyDescent="0.35">
      <c r="A10815" t="s">
        <v>25</v>
      </c>
      <c r="B10815" t="s">
        <v>1129</v>
      </c>
      <c r="C10815">
        <v>23</v>
      </c>
      <c r="D10815" t="s">
        <v>97</v>
      </c>
      <c r="E10815" t="s">
        <v>159</v>
      </c>
      <c r="F10815" t="s">
        <v>140</v>
      </c>
      <c r="G10815" t="s">
        <v>140</v>
      </c>
      <c r="H10815" t="s">
        <v>535</v>
      </c>
      <c r="I10815" t="s">
        <v>646</v>
      </c>
      <c r="J10815" t="s">
        <v>140</v>
      </c>
      <c r="K10815" t="s">
        <v>140</v>
      </c>
      <c r="L10815" t="s">
        <v>140</v>
      </c>
      <c r="M10815" t="s">
        <v>140</v>
      </c>
      <c r="N10815" t="s">
        <v>140</v>
      </c>
    </row>
    <row r="10816" spans="1:14" x14ac:dyDescent="0.35">
      <c r="A10816" t="s">
        <v>25</v>
      </c>
      <c r="B10816" t="s">
        <v>1130</v>
      </c>
      <c r="C10816">
        <v>162</v>
      </c>
      <c r="D10816" t="s">
        <v>1100</v>
      </c>
      <c r="E10816" t="s">
        <v>822</v>
      </c>
      <c r="F10816" t="s">
        <v>140</v>
      </c>
      <c r="G10816" t="s">
        <v>1004</v>
      </c>
      <c r="H10816" t="s">
        <v>513</v>
      </c>
      <c r="I10816" t="s">
        <v>886</v>
      </c>
      <c r="J10816" t="s">
        <v>1009</v>
      </c>
      <c r="K10816" t="s">
        <v>140</v>
      </c>
      <c r="L10816" t="s">
        <v>140</v>
      </c>
      <c r="M10816" t="s">
        <v>140</v>
      </c>
      <c r="N10816" t="s">
        <v>140</v>
      </c>
    </row>
    <row r="10817" spans="1:14" x14ac:dyDescent="0.35">
      <c r="A10817" t="s">
        <v>25</v>
      </c>
      <c r="B10817" t="s">
        <v>1131</v>
      </c>
      <c r="C10817">
        <v>19</v>
      </c>
      <c r="D10817" t="s">
        <v>515</v>
      </c>
      <c r="E10817" t="s">
        <v>416</v>
      </c>
      <c r="F10817" t="s">
        <v>140</v>
      </c>
      <c r="G10817" t="s">
        <v>515</v>
      </c>
      <c r="H10817" t="s">
        <v>1102</v>
      </c>
      <c r="I10817" t="s">
        <v>279</v>
      </c>
      <c r="J10817" t="s">
        <v>140</v>
      </c>
      <c r="K10817" t="s">
        <v>140</v>
      </c>
      <c r="L10817" t="s">
        <v>140</v>
      </c>
      <c r="M10817" t="s">
        <v>140</v>
      </c>
      <c r="N10817" t="s">
        <v>1060</v>
      </c>
    </row>
    <row r="10818" spans="1:14" x14ac:dyDescent="0.35">
      <c r="A10818" t="s">
        <v>26</v>
      </c>
      <c r="B10818" t="s">
        <v>1129</v>
      </c>
      <c r="C10818">
        <v>20</v>
      </c>
      <c r="D10818" t="s">
        <v>157</v>
      </c>
      <c r="E10818" t="s">
        <v>202</v>
      </c>
      <c r="F10818" t="s">
        <v>527</v>
      </c>
      <c r="G10818" t="s">
        <v>123</v>
      </c>
      <c r="H10818" t="s">
        <v>953</v>
      </c>
      <c r="I10818" t="s">
        <v>834</v>
      </c>
      <c r="J10818" t="s">
        <v>140</v>
      </c>
      <c r="K10818" t="s">
        <v>140</v>
      </c>
      <c r="L10818" t="s">
        <v>140</v>
      </c>
      <c r="M10818" t="s">
        <v>140</v>
      </c>
      <c r="N10818" t="s">
        <v>140</v>
      </c>
    </row>
    <row r="10819" spans="1:14" x14ac:dyDescent="0.35">
      <c r="A10819" t="s">
        <v>26</v>
      </c>
      <c r="B10819" t="s">
        <v>1130</v>
      </c>
      <c r="C10819">
        <v>137</v>
      </c>
      <c r="D10819" t="s">
        <v>1154</v>
      </c>
      <c r="E10819" t="s">
        <v>460</v>
      </c>
      <c r="F10819" t="s">
        <v>140</v>
      </c>
      <c r="G10819" t="s">
        <v>1016</v>
      </c>
      <c r="H10819" t="s">
        <v>119</v>
      </c>
      <c r="I10819" t="s">
        <v>292</v>
      </c>
      <c r="J10819" t="s">
        <v>1021</v>
      </c>
      <c r="K10819" t="s">
        <v>140</v>
      </c>
      <c r="L10819" t="s">
        <v>140</v>
      </c>
      <c r="M10819" t="s">
        <v>140</v>
      </c>
      <c r="N10819" t="s">
        <v>140</v>
      </c>
    </row>
    <row r="10820" spans="1:14" x14ac:dyDescent="0.35">
      <c r="A10820" t="s">
        <v>26</v>
      </c>
      <c r="B10820" t="s">
        <v>1131</v>
      </c>
      <c r="C10820">
        <v>45</v>
      </c>
      <c r="D10820" t="s">
        <v>913</v>
      </c>
      <c r="E10820" t="s">
        <v>266</v>
      </c>
      <c r="F10820" t="s">
        <v>140</v>
      </c>
      <c r="G10820" t="s">
        <v>1054</v>
      </c>
      <c r="H10820" t="s">
        <v>1085</v>
      </c>
      <c r="I10820" t="s">
        <v>926</v>
      </c>
      <c r="J10820" t="s">
        <v>140</v>
      </c>
      <c r="K10820" t="s">
        <v>140</v>
      </c>
      <c r="L10820" t="s">
        <v>140</v>
      </c>
      <c r="M10820" t="s">
        <v>140</v>
      </c>
      <c r="N10820" t="s">
        <v>140</v>
      </c>
    </row>
    <row r="10821" spans="1:14" x14ac:dyDescent="0.35">
      <c r="A10821" t="s">
        <v>27</v>
      </c>
      <c r="B10821" t="s">
        <v>1129</v>
      </c>
      <c r="C10821">
        <v>7</v>
      </c>
      <c r="D10821" t="s">
        <v>47</v>
      </c>
      <c r="E10821" t="s">
        <v>654</v>
      </c>
      <c r="F10821" t="s">
        <v>140</v>
      </c>
      <c r="G10821" t="s">
        <v>967</v>
      </c>
      <c r="H10821" t="s">
        <v>654</v>
      </c>
      <c r="I10821" t="s">
        <v>874</v>
      </c>
      <c r="J10821" t="s">
        <v>140</v>
      </c>
      <c r="K10821" t="s">
        <v>140</v>
      </c>
      <c r="L10821" t="s">
        <v>140</v>
      </c>
      <c r="M10821" t="s">
        <v>140</v>
      </c>
      <c r="N10821" t="s">
        <v>140</v>
      </c>
    </row>
    <row r="10822" spans="1:14" x14ac:dyDescent="0.35">
      <c r="A10822" t="s">
        <v>27</v>
      </c>
      <c r="B10822" t="s">
        <v>1130</v>
      </c>
      <c r="C10822">
        <v>171</v>
      </c>
      <c r="D10822" t="s">
        <v>462</v>
      </c>
      <c r="E10822" t="s">
        <v>571</v>
      </c>
      <c r="F10822" t="s">
        <v>140</v>
      </c>
      <c r="G10822" t="s">
        <v>1048</v>
      </c>
      <c r="H10822" t="s">
        <v>532</v>
      </c>
      <c r="I10822" t="s">
        <v>273</v>
      </c>
      <c r="J10822" t="s">
        <v>1063</v>
      </c>
      <c r="K10822" t="s">
        <v>140</v>
      </c>
      <c r="L10822" t="s">
        <v>140</v>
      </c>
      <c r="M10822" t="s">
        <v>140</v>
      </c>
      <c r="N10822" t="s">
        <v>140</v>
      </c>
    </row>
    <row r="10823" spans="1:14" x14ac:dyDescent="0.35">
      <c r="A10823" t="s">
        <v>27</v>
      </c>
      <c r="B10823" t="s">
        <v>1131</v>
      </c>
      <c r="C10823">
        <v>26</v>
      </c>
      <c r="D10823" t="s">
        <v>202</v>
      </c>
      <c r="E10823" t="s">
        <v>697</v>
      </c>
      <c r="F10823" t="s">
        <v>140</v>
      </c>
      <c r="G10823" t="s">
        <v>140</v>
      </c>
      <c r="H10823" t="s">
        <v>95</v>
      </c>
      <c r="I10823" t="s">
        <v>678</v>
      </c>
      <c r="J10823" t="s">
        <v>140</v>
      </c>
      <c r="K10823" t="s">
        <v>140</v>
      </c>
      <c r="L10823" t="s">
        <v>140</v>
      </c>
      <c r="M10823" t="s">
        <v>140</v>
      </c>
      <c r="N10823" t="s">
        <v>140</v>
      </c>
    </row>
    <row r="10824" spans="1:14" x14ac:dyDescent="0.35">
      <c r="A10824" t="s">
        <v>28</v>
      </c>
      <c r="B10824" t="s">
        <v>1129</v>
      </c>
      <c r="C10824">
        <v>34</v>
      </c>
      <c r="D10824" t="s">
        <v>342</v>
      </c>
      <c r="E10824" t="s">
        <v>741</v>
      </c>
      <c r="F10824" t="s">
        <v>140</v>
      </c>
      <c r="G10824" t="s">
        <v>140</v>
      </c>
      <c r="H10824" t="s">
        <v>959</v>
      </c>
      <c r="I10824" t="s">
        <v>860</v>
      </c>
      <c r="J10824" t="s">
        <v>140</v>
      </c>
      <c r="K10824" t="s">
        <v>140</v>
      </c>
      <c r="L10824" t="s">
        <v>140</v>
      </c>
      <c r="M10824" t="s">
        <v>140</v>
      </c>
      <c r="N10824" t="s">
        <v>140</v>
      </c>
    </row>
    <row r="10825" spans="1:14" x14ac:dyDescent="0.35">
      <c r="A10825" t="s">
        <v>28</v>
      </c>
      <c r="B10825" t="s">
        <v>1130</v>
      </c>
      <c r="C10825">
        <v>147</v>
      </c>
      <c r="D10825" t="s">
        <v>145</v>
      </c>
      <c r="E10825" t="s">
        <v>697</v>
      </c>
      <c r="F10825" t="s">
        <v>140</v>
      </c>
      <c r="G10825" t="s">
        <v>1020</v>
      </c>
      <c r="H10825" t="s">
        <v>614</v>
      </c>
      <c r="I10825" t="s">
        <v>1069</v>
      </c>
      <c r="J10825" t="s">
        <v>1013</v>
      </c>
      <c r="K10825" t="s">
        <v>140</v>
      </c>
      <c r="L10825" t="s">
        <v>140</v>
      </c>
      <c r="M10825" t="s">
        <v>140</v>
      </c>
      <c r="N10825" t="s">
        <v>140</v>
      </c>
    </row>
    <row r="10826" spans="1:14" x14ac:dyDescent="0.35">
      <c r="A10826" t="s">
        <v>28</v>
      </c>
      <c r="B10826" t="s">
        <v>1131</v>
      </c>
      <c r="C10826">
        <v>25</v>
      </c>
      <c r="D10826" t="s">
        <v>594</v>
      </c>
      <c r="E10826" t="s">
        <v>379</v>
      </c>
      <c r="F10826" t="s">
        <v>140</v>
      </c>
      <c r="G10826" t="s">
        <v>140</v>
      </c>
      <c r="H10826" t="s">
        <v>462</v>
      </c>
      <c r="I10826" t="s">
        <v>293</v>
      </c>
      <c r="J10826" t="s">
        <v>140</v>
      </c>
      <c r="K10826" t="s">
        <v>140</v>
      </c>
      <c r="L10826" t="s">
        <v>140</v>
      </c>
      <c r="M10826" t="s">
        <v>140</v>
      </c>
      <c r="N10826" t="s">
        <v>140</v>
      </c>
    </row>
    <row r="10827" spans="1:14" x14ac:dyDescent="0.35">
      <c r="A10827" t="s">
        <v>29</v>
      </c>
      <c r="B10827" t="s">
        <v>1129</v>
      </c>
      <c r="C10827">
        <v>12</v>
      </c>
      <c r="D10827" t="s">
        <v>890</v>
      </c>
      <c r="E10827" t="s">
        <v>574</v>
      </c>
      <c r="F10827" t="s">
        <v>140</v>
      </c>
      <c r="G10827" t="s">
        <v>140</v>
      </c>
      <c r="H10827" t="s">
        <v>140</v>
      </c>
      <c r="I10827" t="s">
        <v>172</v>
      </c>
      <c r="J10827" t="s">
        <v>140</v>
      </c>
      <c r="K10827" t="s">
        <v>140</v>
      </c>
      <c r="L10827" t="s">
        <v>140</v>
      </c>
      <c r="M10827" t="s">
        <v>140</v>
      </c>
      <c r="N10827" t="s">
        <v>140</v>
      </c>
    </row>
    <row r="10828" spans="1:14" x14ac:dyDescent="0.35">
      <c r="A10828" t="s">
        <v>29</v>
      </c>
      <c r="B10828" t="s">
        <v>1130</v>
      </c>
      <c r="C10828">
        <v>172</v>
      </c>
      <c r="D10828" t="s">
        <v>495</v>
      </c>
      <c r="E10828" t="s">
        <v>731</v>
      </c>
      <c r="F10828" t="s">
        <v>140</v>
      </c>
      <c r="G10828" t="s">
        <v>954</v>
      </c>
      <c r="H10828" t="s">
        <v>399</v>
      </c>
      <c r="I10828" t="s">
        <v>588</v>
      </c>
      <c r="J10828" t="s">
        <v>1046</v>
      </c>
      <c r="K10828" t="s">
        <v>140</v>
      </c>
      <c r="L10828" t="s">
        <v>140</v>
      </c>
      <c r="M10828" t="s">
        <v>140</v>
      </c>
      <c r="N10828" t="s">
        <v>140</v>
      </c>
    </row>
    <row r="10829" spans="1:14" x14ac:dyDescent="0.35">
      <c r="A10829" t="s">
        <v>29</v>
      </c>
      <c r="B10829" t="s">
        <v>1131</v>
      </c>
      <c r="C10829">
        <v>20</v>
      </c>
      <c r="D10829" t="s">
        <v>95</v>
      </c>
      <c r="E10829" t="s">
        <v>897</v>
      </c>
      <c r="F10829" t="s">
        <v>140</v>
      </c>
      <c r="G10829" t="s">
        <v>95</v>
      </c>
      <c r="H10829" t="s">
        <v>237</v>
      </c>
      <c r="I10829" t="s">
        <v>408</v>
      </c>
      <c r="J10829" t="s">
        <v>140</v>
      </c>
      <c r="K10829" t="s">
        <v>1058</v>
      </c>
      <c r="L10829" t="s">
        <v>140</v>
      </c>
      <c r="M10829" t="s">
        <v>140</v>
      </c>
      <c r="N10829" t="s">
        <v>140</v>
      </c>
    </row>
    <row r="10830" spans="1:14" x14ac:dyDescent="0.35">
      <c r="A10830" t="s">
        <v>30</v>
      </c>
      <c r="B10830" t="s">
        <v>1129</v>
      </c>
      <c r="C10830">
        <v>13</v>
      </c>
      <c r="D10830" t="s">
        <v>674</v>
      </c>
      <c r="E10830" t="s">
        <v>465</v>
      </c>
      <c r="F10830" t="s">
        <v>140</v>
      </c>
      <c r="G10830" t="s">
        <v>323</v>
      </c>
      <c r="H10830" t="s">
        <v>140</v>
      </c>
      <c r="I10830" t="s">
        <v>395</v>
      </c>
      <c r="J10830" t="s">
        <v>140</v>
      </c>
      <c r="K10830" t="s">
        <v>140</v>
      </c>
      <c r="L10830" t="s">
        <v>140</v>
      </c>
      <c r="M10830" t="s">
        <v>140</v>
      </c>
      <c r="N10830" t="s">
        <v>140</v>
      </c>
    </row>
    <row r="10831" spans="1:14" x14ac:dyDescent="0.35">
      <c r="A10831" t="s">
        <v>30</v>
      </c>
      <c r="B10831" t="s">
        <v>1130</v>
      </c>
      <c r="C10831">
        <v>167</v>
      </c>
      <c r="D10831" t="s">
        <v>1070</v>
      </c>
      <c r="E10831" t="s">
        <v>81</v>
      </c>
      <c r="F10831" t="s">
        <v>140</v>
      </c>
      <c r="G10831" t="s">
        <v>394</v>
      </c>
      <c r="H10831" t="s">
        <v>901</v>
      </c>
      <c r="I10831" t="s">
        <v>159</v>
      </c>
      <c r="J10831" t="s">
        <v>140</v>
      </c>
      <c r="K10831" t="s">
        <v>140</v>
      </c>
      <c r="L10831" t="s">
        <v>140</v>
      </c>
      <c r="M10831" t="s">
        <v>140</v>
      </c>
      <c r="N10831" t="s">
        <v>140</v>
      </c>
    </row>
    <row r="10832" spans="1:14" x14ac:dyDescent="0.35">
      <c r="A10832" t="s">
        <v>30</v>
      </c>
      <c r="B10832" t="s">
        <v>1131</v>
      </c>
      <c r="C10832">
        <v>22</v>
      </c>
      <c r="D10832" t="s">
        <v>1051</v>
      </c>
      <c r="E10832" t="s">
        <v>894</v>
      </c>
      <c r="F10832" t="s">
        <v>140</v>
      </c>
      <c r="G10832" t="s">
        <v>1048</v>
      </c>
      <c r="H10832" t="s">
        <v>826</v>
      </c>
      <c r="I10832" t="s">
        <v>252</v>
      </c>
      <c r="J10832" t="s">
        <v>1051</v>
      </c>
      <c r="K10832" t="s">
        <v>140</v>
      </c>
      <c r="L10832" t="s">
        <v>140</v>
      </c>
      <c r="M10832" t="s">
        <v>140</v>
      </c>
      <c r="N10832" t="s">
        <v>140</v>
      </c>
    </row>
    <row r="10833" spans="1:14" x14ac:dyDescent="0.35">
      <c r="A10833" t="s">
        <v>31</v>
      </c>
      <c r="B10833" t="s">
        <v>1129</v>
      </c>
      <c r="C10833">
        <v>28</v>
      </c>
      <c r="D10833" t="s">
        <v>853</v>
      </c>
      <c r="E10833" t="s">
        <v>162</v>
      </c>
      <c r="F10833" t="s">
        <v>140</v>
      </c>
      <c r="G10833" t="s">
        <v>187</v>
      </c>
      <c r="H10833" t="s">
        <v>317</v>
      </c>
      <c r="I10833" t="s">
        <v>977</v>
      </c>
      <c r="J10833" t="s">
        <v>140</v>
      </c>
      <c r="K10833" t="s">
        <v>140</v>
      </c>
      <c r="L10833" t="s">
        <v>140</v>
      </c>
      <c r="M10833" t="s">
        <v>996</v>
      </c>
      <c r="N10833" t="s">
        <v>140</v>
      </c>
    </row>
    <row r="10834" spans="1:14" x14ac:dyDescent="0.35">
      <c r="A10834" t="s">
        <v>31</v>
      </c>
      <c r="B10834" t="s">
        <v>1130</v>
      </c>
      <c r="C10834">
        <v>100</v>
      </c>
      <c r="D10834" t="s">
        <v>720</v>
      </c>
      <c r="E10834" t="s">
        <v>766</v>
      </c>
      <c r="F10834" t="s">
        <v>140</v>
      </c>
      <c r="G10834" t="s">
        <v>87</v>
      </c>
      <c r="H10834" t="s">
        <v>129</v>
      </c>
      <c r="I10834" t="s">
        <v>627</v>
      </c>
      <c r="J10834" t="s">
        <v>1010</v>
      </c>
      <c r="K10834" t="s">
        <v>1009</v>
      </c>
      <c r="L10834" t="s">
        <v>1011</v>
      </c>
      <c r="M10834" t="s">
        <v>140</v>
      </c>
      <c r="N10834" t="s">
        <v>1017</v>
      </c>
    </row>
    <row r="10835" spans="1:14" x14ac:dyDescent="0.35">
      <c r="A10835" t="s">
        <v>31</v>
      </c>
      <c r="B10835" t="s">
        <v>1131</v>
      </c>
      <c r="C10835">
        <v>78</v>
      </c>
      <c r="D10835" t="s">
        <v>399</v>
      </c>
      <c r="E10835" t="s">
        <v>340</v>
      </c>
      <c r="F10835" t="s">
        <v>140</v>
      </c>
      <c r="G10835" t="s">
        <v>664</v>
      </c>
      <c r="H10835" t="s">
        <v>101</v>
      </c>
      <c r="I10835" t="s">
        <v>697</v>
      </c>
      <c r="J10835" t="s">
        <v>1098</v>
      </c>
      <c r="K10835" t="s">
        <v>1010</v>
      </c>
      <c r="L10835" t="s">
        <v>140</v>
      </c>
      <c r="M10835" t="s">
        <v>1004</v>
      </c>
      <c r="N10835" t="s">
        <v>660</v>
      </c>
    </row>
    <row r="10836" spans="1:14" x14ac:dyDescent="0.35">
      <c r="A10836" t="s">
        <v>32</v>
      </c>
      <c r="B10836" t="s">
        <v>1129</v>
      </c>
      <c r="C10836">
        <v>693</v>
      </c>
      <c r="D10836" t="s">
        <v>369</v>
      </c>
      <c r="E10836" t="s">
        <v>495</v>
      </c>
      <c r="F10836" t="s">
        <v>1009</v>
      </c>
      <c r="G10836" t="s">
        <v>527</v>
      </c>
      <c r="H10836" t="s">
        <v>269</v>
      </c>
      <c r="I10836" t="s">
        <v>105</v>
      </c>
      <c r="J10836" t="s">
        <v>1008</v>
      </c>
      <c r="K10836" t="s">
        <v>1010</v>
      </c>
      <c r="L10836" t="s">
        <v>140</v>
      </c>
      <c r="M10836" t="s">
        <v>1010</v>
      </c>
      <c r="N10836" t="s">
        <v>1016</v>
      </c>
    </row>
    <row r="10837" spans="1:14" x14ac:dyDescent="0.35">
      <c r="A10837" t="s">
        <v>32</v>
      </c>
      <c r="B10837" t="s">
        <v>1130</v>
      </c>
      <c r="C10837">
        <v>3308</v>
      </c>
      <c r="D10837" t="s">
        <v>489</v>
      </c>
      <c r="E10837" t="s">
        <v>418</v>
      </c>
      <c r="F10837" t="s">
        <v>1022</v>
      </c>
      <c r="G10837" t="s">
        <v>996</v>
      </c>
      <c r="H10837" t="s">
        <v>756</v>
      </c>
      <c r="I10837" t="s">
        <v>650</v>
      </c>
      <c r="J10837" t="s">
        <v>775</v>
      </c>
      <c r="K10837" t="s">
        <v>1013</v>
      </c>
      <c r="L10837" t="s">
        <v>1022</v>
      </c>
      <c r="M10837" t="s">
        <v>1016</v>
      </c>
      <c r="N10837" t="s">
        <v>1008</v>
      </c>
    </row>
    <row r="10838" spans="1:14" x14ac:dyDescent="0.35">
      <c r="A10838" t="s">
        <v>32</v>
      </c>
      <c r="B10838" t="s">
        <v>1131</v>
      </c>
      <c r="C10838">
        <v>925</v>
      </c>
      <c r="D10838" t="s">
        <v>358</v>
      </c>
      <c r="E10838" t="s">
        <v>538</v>
      </c>
      <c r="F10838" t="s">
        <v>1008</v>
      </c>
      <c r="G10838" t="s">
        <v>1064</v>
      </c>
      <c r="H10838" t="s">
        <v>718</v>
      </c>
      <c r="I10838" t="s">
        <v>706</v>
      </c>
      <c r="J10838" t="s">
        <v>1010</v>
      </c>
      <c r="K10838" t="s">
        <v>1063</v>
      </c>
      <c r="L10838" t="s">
        <v>140</v>
      </c>
      <c r="M10838" t="s">
        <v>1008</v>
      </c>
      <c r="N10838" t="s">
        <v>1010</v>
      </c>
    </row>
    <row r="10840" spans="1:14" x14ac:dyDescent="0.35">
      <c r="A10840" t="s">
        <v>1459</v>
      </c>
    </row>
    <row r="10841" spans="1:14" x14ac:dyDescent="0.35">
      <c r="A10841" t="s">
        <v>2</v>
      </c>
      <c r="B10841" t="s">
        <v>1150</v>
      </c>
      <c r="C10841" t="s">
        <v>3</v>
      </c>
      <c r="D10841" t="s">
        <v>1448</v>
      </c>
      <c r="E10841" t="s">
        <v>1449</v>
      </c>
      <c r="F10841" t="s">
        <v>1441</v>
      </c>
      <c r="G10841" t="s">
        <v>1450</v>
      </c>
      <c r="H10841" t="s">
        <v>1451</v>
      </c>
      <c r="I10841" t="s">
        <v>1032</v>
      </c>
      <c r="J10841" t="s">
        <v>1452</v>
      </c>
      <c r="K10841" t="s">
        <v>1453</v>
      </c>
      <c r="L10841" t="s">
        <v>1454</v>
      </c>
      <c r="M10841" t="s">
        <v>1455</v>
      </c>
      <c r="N10841" t="s">
        <v>1456</v>
      </c>
    </row>
    <row r="10842" spans="1:14" x14ac:dyDescent="0.35">
      <c r="A10842" t="s">
        <v>8</v>
      </c>
      <c r="B10842" t="s">
        <v>1151</v>
      </c>
      <c r="C10842">
        <v>133</v>
      </c>
      <c r="D10842" t="s">
        <v>855</v>
      </c>
      <c r="E10842" t="s">
        <v>528</v>
      </c>
      <c r="F10842" t="s">
        <v>140</v>
      </c>
      <c r="G10842" t="s">
        <v>971</v>
      </c>
      <c r="H10842" t="s">
        <v>614</v>
      </c>
      <c r="I10842" t="s">
        <v>1017</v>
      </c>
      <c r="J10842" t="s">
        <v>55</v>
      </c>
      <c r="K10842" t="s">
        <v>1013</v>
      </c>
      <c r="L10842" t="s">
        <v>140</v>
      </c>
      <c r="M10842" t="s">
        <v>1013</v>
      </c>
      <c r="N10842" t="s">
        <v>1012</v>
      </c>
    </row>
    <row r="10843" spans="1:14" x14ac:dyDescent="0.35">
      <c r="A10843" t="s">
        <v>8</v>
      </c>
      <c r="B10843" t="s">
        <v>1152</v>
      </c>
      <c r="C10843">
        <v>56</v>
      </c>
      <c r="D10843" t="s">
        <v>728</v>
      </c>
      <c r="E10843" t="s">
        <v>773</v>
      </c>
      <c r="F10843" t="s">
        <v>140</v>
      </c>
      <c r="G10843" t="s">
        <v>1063</v>
      </c>
      <c r="H10843" t="s">
        <v>646</v>
      </c>
      <c r="I10843" t="s">
        <v>140</v>
      </c>
      <c r="J10843" t="s">
        <v>582</v>
      </c>
      <c r="K10843" t="s">
        <v>1020</v>
      </c>
      <c r="L10843" t="s">
        <v>140</v>
      </c>
      <c r="M10843" t="s">
        <v>140</v>
      </c>
      <c r="N10843" t="s">
        <v>1012</v>
      </c>
    </row>
    <row r="10844" spans="1:14" x14ac:dyDescent="0.35">
      <c r="A10844" t="s">
        <v>8</v>
      </c>
      <c r="B10844" t="s">
        <v>339</v>
      </c>
      <c r="C10844">
        <v>15</v>
      </c>
      <c r="D10844" t="s">
        <v>237</v>
      </c>
      <c r="E10844" t="s">
        <v>460</v>
      </c>
      <c r="F10844" t="s">
        <v>140</v>
      </c>
      <c r="G10844" t="s">
        <v>140</v>
      </c>
      <c r="H10844" t="s">
        <v>650</v>
      </c>
      <c r="I10844" t="s">
        <v>140</v>
      </c>
      <c r="J10844" t="s">
        <v>462</v>
      </c>
      <c r="K10844" t="s">
        <v>140</v>
      </c>
      <c r="L10844" t="s">
        <v>140</v>
      </c>
      <c r="M10844" t="s">
        <v>140</v>
      </c>
      <c r="N10844" t="s">
        <v>140</v>
      </c>
    </row>
    <row r="10845" spans="1:14" x14ac:dyDescent="0.35">
      <c r="A10845" t="s">
        <v>9</v>
      </c>
      <c r="B10845" t="s">
        <v>1151</v>
      </c>
      <c r="C10845">
        <v>122</v>
      </c>
      <c r="D10845" t="s">
        <v>1139</v>
      </c>
      <c r="E10845" t="s">
        <v>57</v>
      </c>
      <c r="F10845" t="s">
        <v>140</v>
      </c>
      <c r="G10845" t="s">
        <v>1060</v>
      </c>
      <c r="H10845" t="s">
        <v>662</v>
      </c>
      <c r="I10845" t="s">
        <v>1046</v>
      </c>
      <c r="J10845" t="s">
        <v>691</v>
      </c>
      <c r="K10845" t="s">
        <v>140</v>
      </c>
      <c r="L10845" t="s">
        <v>140</v>
      </c>
      <c r="M10845" t="s">
        <v>140</v>
      </c>
      <c r="N10845" t="s">
        <v>140</v>
      </c>
    </row>
    <row r="10846" spans="1:14" x14ac:dyDescent="0.35">
      <c r="A10846" t="s">
        <v>9</v>
      </c>
      <c r="B10846" t="s">
        <v>1152</v>
      </c>
      <c r="C10846">
        <v>67</v>
      </c>
      <c r="D10846" t="s">
        <v>522</v>
      </c>
      <c r="E10846" t="s">
        <v>81</v>
      </c>
      <c r="F10846" t="s">
        <v>140</v>
      </c>
      <c r="G10846" t="s">
        <v>1058</v>
      </c>
      <c r="H10846" t="s">
        <v>129</v>
      </c>
      <c r="I10846" t="s">
        <v>1058</v>
      </c>
      <c r="J10846" t="s">
        <v>630</v>
      </c>
      <c r="K10846" t="s">
        <v>140</v>
      </c>
      <c r="L10846" t="s">
        <v>140</v>
      </c>
      <c r="M10846" t="s">
        <v>140</v>
      </c>
      <c r="N10846" t="s">
        <v>140</v>
      </c>
    </row>
    <row r="10847" spans="1:14" x14ac:dyDescent="0.35">
      <c r="A10847" t="s">
        <v>9</v>
      </c>
      <c r="B10847" t="s">
        <v>339</v>
      </c>
      <c r="C10847">
        <v>12</v>
      </c>
      <c r="D10847" t="s">
        <v>443</v>
      </c>
      <c r="E10847" t="s">
        <v>897</v>
      </c>
      <c r="F10847" t="s">
        <v>140</v>
      </c>
      <c r="G10847" t="s">
        <v>140</v>
      </c>
      <c r="H10847" t="s">
        <v>826</v>
      </c>
      <c r="I10847" t="s">
        <v>140</v>
      </c>
      <c r="J10847" t="s">
        <v>507</v>
      </c>
      <c r="K10847" t="s">
        <v>140</v>
      </c>
      <c r="L10847" t="s">
        <v>140</v>
      </c>
      <c r="M10847" t="s">
        <v>140</v>
      </c>
      <c r="N10847" t="s">
        <v>140</v>
      </c>
    </row>
    <row r="10848" spans="1:14" x14ac:dyDescent="0.35">
      <c r="A10848" t="s">
        <v>10</v>
      </c>
      <c r="B10848" t="s">
        <v>1151</v>
      </c>
      <c r="C10848">
        <v>130</v>
      </c>
      <c r="D10848" t="s">
        <v>111</v>
      </c>
      <c r="E10848" t="s">
        <v>455</v>
      </c>
      <c r="F10848" t="s">
        <v>140</v>
      </c>
      <c r="G10848" t="s">
        <v>574</v>
      </c>
      <c r="H10848" t="s">
        <v>405</v>
      </c>
      <c r="I10848" t="s">
        <v>1009</v>
      </c>
      <c r="J10848" t="s">
        <v>879</v>
      </c>
      <c r="K10848" t="s">
        <v>1019</v>
      </c>
      <c r="L10848" t="s">
        <v>140</v>
      </c>
      <c r="M10848" t="s">
        <v>140</v>
      </c>
      <c r="N10848" t="s">
        <v>140</v>
      </c>
    </row>
    <row r="10849" spans="1:14" x14ac:dyDescent="0.35">
      <c r="A10849" t="s">
        <v>10</v>
      </c>
      <c r="B10849" t="s">
        <v>1152</v>
      </c>
      <c r="C10849">
        <v>67</v>
      </c>
      <c r="D10849" t="s">
        <v>87</v>
      </c>
      <c r="E10849" t="s">
        <v>921</v>
      </c>
      <c r="F10849" t="s">
        <v>1046</v>
      </c>
      <c r="G10849" t="s">
        <v>706</v>
      </c>
      <c r="H10849" t="s">
        <v>517</v>
      </c>
      <c r="I10849" t="s">
        <v>775</v>
      </c>
      <c r="J10849" t="s">
        <v>291</v>
      </c>
      <c r="K10849" t="s">
        <v>140</v>
      </c>
      <c r="L10849" t="s">
        <v>140</v>
      </c>
      <c r="M10849" t="s">
        <v>140</v>
      </c>
      <c r="N10849" t="s">
        <v>140</v>
      </c>
    </row>
    <row r="10850" spans="1:14" x14ac:dyDescent="0.35">
      <c r="A10850" t="s">
        <v>10</v>
      </c>
      <c r="B10850" t="s">
        <v>339</v>
      </c>
      <c r="C10850">
        <v>11</v>
      </c>
      <c r="D10850" t="s">
        <v>162</v>
      </c>
      <c r="E10850" t="s">
        <v>595</v>
      </c>
      <c r="F10850" t="s">
        <v>140</v>
      </c>
      <c r="G10850" t="s">
        <v>595</v>
      </c>
      <c r="H10850" t="s">
        <v>983</v>
      </c>
      <c r="I10850" t="s">
        <v>140</v>
      </c>
      <c r="J10850" t="s">
        <v>217</v>
      </c>
      <c r="K10850" t="s">
        <v>140</v>
      </c>
      <c r="L10850" t="s">
        <v>140</v>
      </c>
      <c r="M10850" t="s">
        <v>140</v>
      </c>
      <c r="N10850" t="s">
        <v>140</v>
      </c>
    </row>
    <row r="10851" spans="1:14" x14ac:dyDescent="0.35">
      <c r="A10851" t="s">
        <v>11</v>
      </c>
      <c r="B10851" t="s">
        <v>1151</v>
      </c>
      <c r="C10851">
        <v>134</v>
      </c>
      <c r="D10851" t="s">
        <v>551</v>
      </c>
      <c r="E10851" t="s">
        <v>678</v>
      </c>
      <c r="F10851" t="s">
        <v>140</v>
      </c>
      <c r="G10851" t="s">
        <v>140</v>
      </c>
      <c r="H10851" t="s">
        <v>103</v>
      </c>
      <c r="I10851" t="s">
        <v>1016</v>
      </c>
      <c r="J10851" t="s">
        <v>633</v>
      </c>
      <c r="K10851" t="s">
        <v>140</v>
      </c>
      <c r="L10851" t="s">
        <v>140</v>
      </c>
      <c r="M10851" t="s">
        <v>140</v>
      </c>
      <c r="N10851" t="s">
        <v>140</v>
      </c>
    </row>
    <row r="10852" spans="1:14" x14ac:dyDescent="0.35">
      <c r="A10852" t="s">
        <v>11</v>
      </c>
      <c r="B10852" t="s">
        <v>1152</v>
      </c>
      <c r="C10852">
        <v>57</v>
      </c>
      <c r="D10852" t="s">
        <v>489</v>
      </c>
      <c r="E10852" t="s">
        <v>568</v>
      </c>
      <c r="F10852" t="s">
        <v>140</v>
      </c>
      <c r="G10852" t="s">
        <v>140</v>
      </c>
      <c r="H10852" t="s">
        <v>654</v>
      </c>
      <c r="I10852" t="s">
        <v>140</v>
      </c>
      <c r="J10852" t="s">
        <v>526</v>
      </c>
      <c r="K10852" t="s">
        <v>140</v>
      </c>
      <c r="L10852" t="s">
        <v>1066</v>
      </c>
      <c r="M10852" t="s">
        <v>140</v>
      </c>
      <c r="N10852" t="s">
        <v>140</v>
      </c>
    </row>
    <row r="10853" spans="1:14" x14ac:dyDescent="0.35">
      <c r="A10853" t="s">
        <v>11</v>
      </c>
      <c r="B10853" t="s">
        <v>339</v>
      </c>
      <c r="C10853">
        <v>15</v>
      </c>
      <c r="D10853" t="s">
        <v>723</v>
      </c>
      <c r="E10853" t="s">
        <v>871</v>
      </c>
      <c r="F10853" t="s">
        <v>140</v>
      </c>
      <c r="G10853" t="s">
        <v>1007</v>
      </c>
      <c r="H10853" t="s">
        <v>855</v>
      </c>
      <c r="I10853" t="s">
        <v>785</v>
      </c>
      <c r="J10853" t="s">
        <v>521</v>
      </c>
      <c r="K10853" t="s">
        <v>140</v>
      </c>
      <c r="L10853" t="s">
        <v>140</v>
      </c>
      <c r="M10853" t="s">
        <v>140</v>
      </c>
      <c r="N10853" t="s">
        <v>140</v>
      </c>
    </row>
    <row r="10854" spans="1:14" x14ac:dyDescent="0.35">
      <c r="A10854" t="s">
        <v>12</v>
      </c>
      <c r="B10854" t="s">
        <v>1151</v>
      </c>
      <c r="C10854">
        <v>129</v>
      </c>
      <c r="D10854" t="s">
        <v>182</v>
      </c>
      <c r="E10854" t="s">
        <v>522</v>
      </c>
      <c r="F10854" t="s">
        <v>140</v>
      </c>
      <c r="G10854" t="s">
        <v>1004</v>
      </c>
      <c r="H10854" t="s">
        <v>87</v>
      </c>
      <c r="I10854" t="s">
        <v>140</v>
      </c>
      <c r="J10854" t="s">
        <v>115</v>
      </c>
      <c r="K10854" t="s">
        <v>140</v>
      </c>
      <c r="L10854" t="s">
        <v>1008</v>
      </c>
      <c r="M10854" t="s">
        <v>1007</v>
      </c>
      <c r="N10854" t="s">
        <v>140</v>
      </c>
    </row>
    <row r="10855" spans="1:14" x14ac:dyDescent="0.35">
      <c r="A10855" t="s">
        <v>12</v>
      </c>
      <c r="B10855" t="s">
        <v>1152</v>
      </c>
      <c r="C10855">
        <v>57</v>
      </c>
      <c r="D10855" t="s">
        <v>372</v>
      </c>
      <c r="E10855" t="s">
        <v>746</v>
      </c>
      <c r="F10855" t="s">
        <v>140</v>
      </c>
      <c r="G10855" t="s">
        <v>140</v>
      </c>
      <c r="H10855" t="s">
        <v>443</v>
      </c>
      <c r="I10855" t="s">
        <v>140</v>
      </c>
      <c r="J10855" t="s">
        <v>107</v>
      </c>
      <c r="K10855" t="s">
        <v>140</v>
      </c>
      <c r="L10855" t="s">
        <v>140</v>
      </c>
      <c r="M10855" t="s">
        <v>1066</v>
      </c>
      <c r="N10855" t="s">
        <v>140</v>
      </c>
    </row>
    <row r="10856" spans="1:14" x14ac:dyDescent="0.35">
      <c r="A10856" t="s">
        <v>12</v>
      </c>
      <c r="B10856" t="s">
        <v>339</v>
      </c>
      <c r="C10856">
        <v>23</v>
      </c>
      <c r="D10856" t="s">
        <v>764</v>
      </c>
      <c r="E10856" t="s">
        <v>451</v>
      </c>
      <c r="F10856" t="s">
        <v>140</v>
      </c>
      <c r="G10856" t="s">
        <v>140</v>
      </c>
      <c r="H10856" t="s">
        <v>501</v>
      </c>
      <c r="I10856" t="s">
        <v>140</v>
      </c>
      <c r="J10856" t="s">
        <v>532</v>
      </c>
      <c r="K10856" t="s">
        <v>140</v>
      </c>
      <c r="L10856" t="s">
        <v>1011</v>
      </c>
      <c r="M10856" t="s">
        <v>140</v>
      </c>
      <c r="N10856" t="s">
        <v>140</v>
      </c>
    </row>
    <row r="10857" spans="1:14" x14ac:dyDescent="0.35">
      <c r="A10857" t="s">
        <v>13</v>
      </c>
      <c r="B10857" t="s">
        <v>1151</v>
      </c>
      <c r="C10857">
        <v>137</v>
      </c>
      <c r="D10857" t="s">
        <v>956</v>
      </c>
      <c r="E10857" t="s">
        <v>897</v>
      </c>
      <c r="F10857" t="s">
        <v>140</v>
      </c>
      <c r="G10857" t="s">
        <v>973</v>
      </c>
      <c r="H10857" t="s">
        <v>1056</v>
      </c>
      <c r="I10857" t="s">
        <v>1016</v>
      </c>
      <c r="J10857" t="s">
        <v>499</v>
      </c>
      <c r="K10857" t="s">
        <v>111</v>
      </c>
      <c r="L10857" t="s">
        <v>140</v>
      </c>
      <c r="M10857" t="s">
        <v>140</v>
      </c>
      <c r="N10857" t="s">
        <v>1043</v>
      </c>
    </row>
    <row r="10858" spans="1:14" x14ac:dyDescent="0.35">
      <c r="A10858" t="s">
        <v>13</v>
      </c>
      <c r="B10858" t="s">
        <v>1152</v>
      </c>
      <c r="C10858">
        <v>53</v>
      </c>
      <c r="D10858" t="s">
        <v>517</v>
      </c>
      <c r="E10858" t="s">
        <v>985</v>
      </c>
      <c r="F10858" t="s">
        <v>140</v>
      </c>
      <c r="G10858" t="s">
        <v>405</v>
      </c>
      <c r="H10858" t="s">
        <v>125</v>
      </c>
      <c r="I10858" t="s">
        <v>1098</v>
      </c>
      <c r="J10858" t="s">
        <v>307</v>
      </c>
      <c r="K10858" t="s">
        <v>511</v>
      </c>
      <c r="L10858" t="s">
        <v>1054</v>
      </c>
      <c r="M10858" t="s">
        <v>775</v>
      </c>
      <c r="N10858" t="s">
        <v>140</v>
      </c>
    </row>
    <row r="10859" spans="1:14" x14ac:dyDescent="0.35">
      <c r="A10859" t="s">
        <v>13</v>
      </c>
      <c r="B10859" t="s">
        <v>339</v>
      </c>
      <c r="C10859">
        <v>15</v>
      </c>
      <c r="D10859" t="s">
        <v>1106</v>
      </c>
      <c r="E10859" t="s">
        <v>848</v>
      </c>
      <c r="F10859" t="s">
        <v>140</v>
      </c>
      <c r="G10859" t="s">
        <v>140</v>
      </c>
      <c r="H10859" t="s">
        <v>801</v>
      </c>
      <c r="I10859" t="s">
        <v>140</v>
      </c>
      <c r="J10859" t="s">
        <v>376</v>
      </c>
      <c r="K10859" t="s">
        <v>932</v>
      </c>
      <c r="L10859" t="s">
        <v>140</v>
      </c>
      <c r="M10859" t="s">
        <v>140</v>
      </c>
      <c r="N10859" t="s">
        <v>140</v>
      </c>
    </row>
    <row r="10860" spans="1:14" x14ac:dyDescent="0.35">
      <c r="A10860" t="s">
        <v>14</v>
      </c>
      <c r="B10860" t="s">
        <v>1151</v>
      </c>
      <c r="C10860">
        <v>123</v>
      </c>
      <c r="D10860" t="s">
        <v>790</v>
      </c>
      <c r="E10860" t="s">
        <v>654</v>
      </c>
      <c r="F10860" t="s">
        <v>140</v>
      </c>
      <c r="G10860" t="s">
        <v>937</v>
      </c>
      <c r="H10860" t="s">
        <v>970</v>
      </c>
      <c r="I10860" t="s">
        <v>1063</v>
      </c>
      <c r="J10860" t="s">
        <v>1104</v>
      </c>
      <c r="K10860" t="s">
        <v>1009</v>
      </c>
      <c r="L10860" t="s">
        <v>1008</v>
      </c>
      <c r="M10860" t="s">
        <v>140</v>
      </c>
      <c r="N10860" t="s">
        <v>140</v>
      </c>
    </row>
    <row r="10861" spans="1:14" x14ac:dyDescent="0.35">
      <c r="A10861" t="s">
        <v>14</v>
      </c>
      <c r="B10861" t="s">
        <v>1152</v>
      </c>
      <c r="C10861">
        <v>66</v>
      </c>
      <c r="D10861" t="s">
        <v>159</v>
      </c>
      <c r="E10861" t="s">
        <v>751</v>
      </c>
      <c r="F10861" t="s">
        <v>140</v>
      </c>
      <c r="G10861" t="s">
        <v>422</v>
      </c>
      <c r="H10861" t="s">
        <v>901</v>
      </c>
      <c r="I10861" t="s">
        <v>1063</v>
      </c>
      <c r="J10861" t="s">
        <v>977</v>
      </c>
      <c r="K10861" t="s">
        <v>140</v>
      </c>
      <c r="L10861" t="s">
        <v>140</v>
      </c>
      <c r="M10861" t="s">
        <v>1048</v>
      </c>
      <c r="N10861" t="s">
        <v>140</v>
      </c>
    </row>
    <row r="10862" spans="1:14" x14ac:dyDescent="0.35">
      <c r="A10862" t="s">
        <v>14</v>
      </c>
      <c r="B10862" t="s">
        <v>339</v>
      </c>
      <c r="C10862">
        <v>13</v>
      </c>
      <c r="D10862" t="s">
        <v>70</v>
      </c>
      <c r="E10862" t="s">
        <v>755</v>
      </c>
      <c r="F10862" t="s">
        <v>140</v>
      </c>
      <c r="G10862" t="s">
        <v>140</v>
      </c>
      <c r="H10862" t="s">
        <v>125</v>
      </c>
      <c r="I10862" t="s">
        <v>140</v>
      </c>
      <c r="J10862" t="s">
        <v>1073</v>
      </c>
      <c r="K10862" t="s">
        <v>140</v>
      </c>
      <c r="L10862" t="s">
        <v>140</v>
      </c>
      <c r="M10862" t="s">
        <v>121</v>
      </c>
      <c r="N10862" t="s">
        <v>140</v>
      </c>
    </row>
    <row r="10863" spans="1:14" x14ac:dyDescent="0.35">
      <c r="A10863" t="s">
        <v>15</v>
      </c>
      <c r="B10863" t="s">
        <v>1151</v>
      </c>
      <c r="C10863">
        <v>137</v>
      </c>
      <c r="D10863" t="s">
        <v>731</v>
      </c>
      <c r="E10863" t="s">
        <v>81</v>
      </c>
      <c r="F10863" t="s">
        <v>140</v>
      </c>
      <c r="G10863" t="s">
        <v>824</v>
      </c>
      <c r="H10863" t="s">
        <v>147</v>
      </c>
      <c r="I10863" t="s">
        <v>1010</v>
      </c>
      <c r="J10863" t="s">
        <v>57</v>
      </c>
      <c r="K10863" t="s">
        <v>1017</v>
      </c>
      <c r="L10863" t="s">
        <v>140</v>
      </c>
      <c r="M10863" t="s">
        <v>1012</v>
      </c>
      <c r="N10863" t="s">
        <v>140</v>
      </c>
    </row>
    <row r="10864" spans="1:14" x14ac:dyDescent="0.35">
      <c r="A10864" t="s">
        <v>15</v>
      </c>
      <c r="B10864" t="s">
        <v>1152</v>
      </c>
      <c r="C10864">
        <v>59</v>
      </c>
      <c r="D10864" t="s">
        <v>273</v>
      </c>
      <c r="E10864" t="s">
        <v>894</v>
      </c>
      <c r="F10864" t="s">
        <v>140</v>
      </c>
      <c r="G10864" t="s">
        <v>1023</v>
      </c>
      <c r="H10864" t="s">
        <v>746</v>
      </c>
      <c r="I10864" t="s">
        <v>140</v>
      </c>
      <c r="J10864" t="s">
        <v>261</v>
      </c>
      <c r="K10864" t="s">
        <v>140</v>
      </c>
      <c r="L10864" t="s">
        <v>140</v>
      </c>
      <c r="M10864" t="s">
        <v>140</v>
      </c>
      <c r="N10864" t="s">
        <v>140</v>
      </c>
    </row>
    <row r="10865" spans="1:14" x14ac:dyDescent="0.35">
      <c r="A10865" t="s">
        <v>15</v>
      </c>
      <c r="B10865" t="s">
        <v>339</v>
      </c>
      <c r="C10865">
        <v>10</v>
      </c>
      <c r="D10865" t="s">
        <v>802</v>
      </c>
      <c r="E10865" t="s">
        <v>489</v>
      </c>
      <c r="F10865" t="s">
        <v>140</v>
      </c>
      <c r="G10865" t="s">
        <v>140</v>
      </c>
      <c r="H10865" t="s">
        <v>443</v>
      </c>
      <c r="I10865" t="s">
        <v>140</v>
      </c>
      <c r="J10865" t="s">
        <v>405</v>
      </c>
      <c r="K10865" t="s">
        <v>592</v>
      </c>
      <c r="L10865" t="s">
        <v>140</v>
      </c>
      <c r="M10865" t="s">
        <v>140</v>
      </c>
      <c r="N10865" t="s">
        <v>140</v>
      </c>
    </row>
    <row r="10866" spans="1:14" x14ac:dyDescent="0.35">
      <c r="A10866" t="s">
        <v>16</v>
      </c>
      <c r="B10866" t="s">
        <v>1151</v>
      </c>
      <c r="C10866">
        <v>122</v>
      </c>
      <c r="D10866" t="s">
        <v>662</v>
      </c>
      <c r="E10866" t="s">
        <v>576</v>
      </c>
      <c r="F10866" t="s">
        <v>140</v>
      </c>
      <c r="G10866" t="s">
        <v>1070</v>
      </c>
      <c r="H10866" t="s">
        <v>911</v>
      </c>
      <c r="I10866" t="s">
        <v>1063</v>
      </c>
      <c r="J10866" t="s">
        <v>279</v>
      </c>
      <c r="K10866" t="s">
        <v>140</v>
      </c>
      <c r="L10866" t="s">
        <v>140</v>
      </c>
      <c r="M10866" t="s">
        <v>140</v>
      </c>
      <c r="N10866" t="s">
        <v>140</v>
      </c>
    </row>
    <row r="10867" spans="1:14" x14ac:dyDescent="0.35">
      <c r="A10867" t="s">
        <v>16</v>
      </c>
      <c r="B10867" t="s">
        <v>1152</v>
      </c>
      <c r="C10867">
        <v>66</v>
      </c>
      <c r="D10867" t="s">
        <v>595</v>
      </c>
      <c r="E10867" t="s">
        <v>677</v>
      </c>
      <c r="F10867" t="s">
        <v>140</v>
      </c>
      <c r="G10867" t="s">
        <v>140</v>
      </c>
      <c r="H10867" t="s">
        <v>1069</v>
      </c>
      <c r="I10867" t="s">
        <v>1066</v>
      </c>
      <c r="J10867" t="s">
        <v>871</v>
      </c>
      <c r="K10867" t="s">
        <v>140</v>
      </c>
      <c r="L10867" t="s">
        <v>140</v>
      </c>
      <c r="M10867" t="s">
        <v>140</v>
      </c>
      <c r="N10867" t="s">
        <v>140</v>
      </c>
    </row>
    <row r="10868" spans="1:14" x14ac:dyDescent="0.35">
      <c r="A10868" t="s">
        <v>16</v>
      </c>
      <c r="B10868" t="s">
        <v>339</v>
      </c>
      <c r="C10868">
        <v>18</v>
      </c>
      <c r="D10868" t="s">
        <v>515</v>
      </c>
      <c r="E10868" t="s">
        <v>354</v>
      </c>
      <c r="F10868" t="s">
        <v>140</v>
      </c>
      <c r="G10868" t="s">
        <v>999</v>
      </c>
      <c r="H10868" t="s">
        <v>703</v>
      </c>
      <c r="I10868" t="s">
        <v>140</v>
      </c>
      <c r="J10868" t="s">
        <v>221</v>
      </c>
      <c r="K10868" t="s">
        <v>140</v>
      </c>
      <c r="L10868" t="s">
        <v>140</v>
      </c>
      <c r="M10868" t="s">
        <v>140</v>
      </c>
      <c r="N10868" t="s">
        <v>140</v>
      </c>
    </row>
    <row r="10869" spans="1:14" x14ac:dyDescent="0.35">
      <c r="A10869" t="s">
        <v>17</v>
      </c>
      <c r="B10869" t="s">
        <v>1151</v>
      </c>
      <c r="C10869">
        <v>128</v>
      </c>
      <c r="D10869" t="s">
        <v>592</v>
      </c>
      <c r="E10869" t="s">
        <v>568</v>
      </c>
      <c r="F10869" t="s">
        <v>140</v>
      </c>
      <c r="G10869" t="s">
        <v>1016</v>
      </c>
      <c r="H10869" t="s">
        <v>95</v>
      </c>
      <c r="I10869" t="s">
        <v>971</v>
      </c>
      <c r="J10869" t="s">
        <v>449</v>
      </c>
      <c r="K10869" t="s">
        <v>140</v>
      </c>
      <c r="L10869" t="s">
        <v>140</v>
      </c>
      <c r="M10869" t="s">
        <v>140</v>
      </c>
      <c r="N10869" t="s">
        <v>1063</v>
      </c>
    </row>
    <row r="10870" spans="1:14" x14ac:dyDescent="0.35">
      <c r="A10870" t="s">
        <v>17</v>
      </c>
      <c r="B10870" t="s">
        <v>1152</v>
      </c>
      <c r="C10870">
        <v>62</v>
      </c>
      <c r="D10870" t="s">
        <v>792</v>
      </c>
      <c r="E10870" t="s">
        <v>399</v>
      </c>
      <c r="F10870" t="s">
        <v>140</v>
      </c>
      <c r="G10870" t="s">
        <v>1018</v>
      </c>
      <c r="H10870" t="s">
        <v>162</v>
      </c>
      <c r="I10870" t="s">
        <v>140</v>
      </c>
      <c r="J10870" t="s">
        <v>599</v>
      </c>
      <c r="K10870" t="s">
        <v>140</v>
      </c>
      <c r="L10870" t="s">
        <v>140</v>
      </c>
      <c r="M10870" t="s">
        <v>140</v>
      </c>
      <c r="N10870" t="s">
        <v>140</v>
      </c>
    </row>
    <row r="10871" spans="1:14" x14ac:dyDescent="0.35">
      <c r="A10871" t="s">
        <v>17</v>
      </c>
      <c r="B10871" t="s">
        <v>339</v>
      </c>
      <c r="C10871">
        <v>13</v>
      </c>
      <c r="D10871" t="s">
        <v>401</v>
      </c>
      <c r="E10871" t="s">
        <v>125</v>
      </c>
      <c r="F10871" t="s">
        <v>140</v>
      </c>
      <c r="G10871" t="s">
        <v>140</v>
      </c>
      <c r="H10871" t="s">
        <v>728</v>
      </c>
      <c r="I10871" t="s">
        <v>1045</v>
      </c>
      <c r="J10871" t="s">
        <v>1069</v>
      </c>
      <c r="K10871" t="s">
        <v>140</v>
      </c>
      <c r="L10871" t="s">
        <v>140</v>
      </c>
      <c r="M10871" t="s">
        <v>140</v>
      </c>
      <c r="N10871" t="s">
        <v>140</v>
      </c>
    </row>
    <row r="10872" spans="1:14" x14ac:dyDescent="0.35">
      <c r="A10872" t="s">
        <v>18</v>
      </c>
      <c r="B10872" t="s">
        <v>1151</v>
      </c>
      <c r="C10872">
        <v>141</v>
      </c>
      <c r="D10872" t="s">
        <v>731</v>
      </c>
      <c r="E10872" t="s">
        <v>564</v>
      </c>
      <c r="F10872" t="s">
        <v>140</v>
      </c>
      <c r="G10872" t="s">
        <v>140</v>
      </c>
      <c r="H10872" t="s">
        <v>1085</v>
      </c>
      <c r="I10872" t="s">
        <v>140</v>
      </c>
      <c r="J10872" t="s">
        <v>965</v>
      </c>
      <c r="K10872" t="s">
        <v>140</v>
      </c>
      <c r="L10872" t="s">
        <v>140</v>
      </c>
      <c r="M10872" t="s">
        <v>140</v>
      </c>
      <c r="N10872" t="s">
        <v>1019</v>
      </c>
    </row>
    <row r="10873" spans="1:14" x14ac:dyDescent="0.35">
      <c r="A10873" t="s">
        <v>18</v>
      </c>
      <c r="B10873" t="s">
        <v>1152</v>
      </c>
      <c r="C10873">
        <v>51</v>
      </c>
      <c r="D10873" t="s">
        <v>723</v>
      </c>
      <c r="E10873" t="s">
        <v>924</v>
      </c>
      <c r="F10873" t="s">
        <v>1098</v>
      </c>
      <c r="G10873" t="s">
        <v>140</v>
      </c>
      <c r="H10873" t="s">
        <v>723</v>
      </c>
      <c r="I10873" t="s">
        <v>140</v>
      </c>
      <c r="J10873" t="s">
        <v>816</v>
      </c>
      <c r="K10873" t="s">
        <v>140</v>
      </c>
      <c r="L10873" t="s">
        <v>140</v>
      </c>
      <c r="M10873" t="s">
        <v>140</v>
      </c>
      <c r="N10873" t="s">
        <v>140</v>
      </c>
    </row>
    <row r="10874" spans="1:14" x14ac:dyDescent="0.35">
      <c r="A10874" t="s">
        <v>18</v>
      </c>
      <c r="B10874" t="s">
        <v>339</v>
      </c>
      <c r="C10874">
        <v>13</v>
      </c>
      <c r="D10874" t="s">
        <v>1102</v>
      </c>
      <c r="E10874" t="s">
        <v>109</v>
      </c>
      <c r="F10874" t="s">
        <v>140</v>
      </c>
      <c r="G10874" t="s">
        <v>140</v>
      </c>
      <c r="H10874" t="s">
        <v>389</v>
      </c>
      <c r="I10874" t="s">
        <v>140</v>
      </c>
      <c r="J10874" t="s">
        <v>372</v>
      </c>
      <c r="K10874" t="s">
        <v>140</v>
      </c>
      <c r="L10874" t="s">
        <v>140</v>
      </c>
      <c r="M10874" t="s">
        <v>140</v>
      </c>
      <c r="N10874" t="s">
        <v>140</v>
      </c>
    </row>
    <row r="10875" spans="1:14" x14ac:dyDescent="0.35">
      <c r="A10875" t="s">
        <v>19</v>
      </c>
      <c r="B10875" t="s">
        <v>1151</v>
      </c>
      <c r="C10875">
        <v>138</v>
      </c>
      <c r="D10875" t="s">
        <v>856</v>
      </c>
      <c r="E10875" t="s">
        <v>354</v>
      </c>
      <c r="F10875" t="s">
        <v>140</v>
      </c>
      <c r="G10875" t="s">
        <v>1012</v>
      </c>
      <c r="H10875" t="s">
        <v>1104</v>
      </c>
      <c r="I10875" t="s">
        <v>949</v>
      </c>
      <c r="J10875" t="s">
        <v>83</v>
      </c>
      <c r="K10875" t="s">
        <v>140</v>
      </c>
      <c r="L10875" t="s">
        <v>140</v>
      </c>
      <c r="M10875" t="s">
        <v>140</v>
      </c>
      <c r="N10875" t="s">
        <v>140</v>
      </c>
    </row>
    <row r="10876" spans="1:14" x14ac:dyDescent="0.35">
      <c r="A10876" t="s">
        <v>19</v>
      </c>
      <c r="B10876" t="s">
        <v>1152</v>
      </c>
      <c r="C10876">
        <v>56</v>
      </c>
      <c r="D10876" t="s">
        <v>786</v>
      </c>
      <c r="E10876" t="s">
        <v>532</v>
      </c>
      <c r="F10876" t="s">
        <v>140</v>
      </c>
      <c r="G10876" t="s">
        <v>140</v>
      </c>
      <c r="H10876" t="s">
        <v>592</v>
      </c>
      <c r="I10876" t="s">
        <v>1012</v>
      </c>
      <c r="J10876" t="s">
        <v>471</v>
      </c>
      <c r="K10876" t="s">
        <v>140</v>
      </c>
      <c r="L10876" t="s">
        <v>140</v>
      </c>
      <c r="M10876" t="s">
        <v>140</v>
      </c>
      <c r="N10876" t="s">
        <v>140</v>
      </c>
    </row>
    <row r="10877" spans="1:14" x14ac:dyDescent="0.35">
      <c r="A10877" t="s">
        <v>19</v>
      </c>
      <c r="B10877" t="s">
        <v>339</v>
      </c>
      <c r="C10877">
        <v>12</v>
      </c>
      <c r="D10877" t="s">
        <v>924</v>
      </c>
      <c r="E10877" t="s">
        <v>215</v>
      </c>
      <c r="F10877" t="s">
        <v>140</v>
      </c>
      <c r="G10877" t="s">
        <v>140</v>
      </c>
      <c r="H10877" t="s">
        <v>1100</v>
      </c>
      <c r="I10877" t="s">
        <v>919</v>
      </c>
      <c r="J10877" t="s">
        <v>968</v>
      </c>
      <c r="K10877" t="s">
        <v>140</v>
      </c>
      <c r="L10877" t="s">
        <v>140</v>
      </c>
      <c r="M10877" t="s">
        <v>140</v>
      </c>
      <c r="N10877" t="s">
        <v>140</v>
      </c>
    </row>
    <row r="10878" spans="1:14" x14ac:dyDescent="0.35">
      <c r="A10878" t="s">
        <v>20</v>
      </c>
      <c r="B10878" t="s">
        <v>1151</v>
      </c>
      <c r="C10878">
        <v>123</v>
      </c>
      <c r="D10878" t="s">
        <v>1083</v>
      </c>
      <c r="E10878" t="s">
        <v>728</v>
      </c>
      <c r="F10878" t="s">
        <v>1063</v>
      </c>
      <c r="G10878" t="s">
        <v>1065</v>
      </c>
      <c r="H10878" t="s">
        <v>924</v>
      </c>
      <c r="I10878" t="s">
        <v>1012</v>
      </c>
      <c r="J10878" t="s">
        <v>932</v>
      </c>
      <c r="K10878" t="s">
        <v>140</v>
      </c>
      <c r="L10878" t="s">
        <v>140</v>
      </c>
      <c r="M10878" t="s">
        <v>1016</v>
      </c>
      <c r="N10878" t="s">
        <v>1017</v>
      </c>
    </row>
    <row r="10879" spans="1:14" x14ac:dyDescent="0.35">
      <c r="A10879" t="s">
        <v>20</v>
      </c>
      <c r="B10879" t="s">
        <v>1152</v>
      </c>
      <c r="C10879">
        <v>65</v>
      </c>
      <c r="D10879" t="s">
        <v>59</v>
      </c>
      <c r="E10879" t="s">
        <v>456</v>
      </c>
      <c r="F10879" t="s">
        <v>1013</v>
      </c>
      <c r="G10879" t="s">
        <v>1070</v>
      </c>
      <c r="H10879" t="s">
        <v>433</v>
      </c>
      <c r="I10879" t="s">
        <v>1021</v>
      </c>
      <c r="J10879" t="s">
        <v>756</v>
      </c>
      <c r="K10879" t="s">
        <v>140</v>
      </c>
      <c r="L10879" t="s">
        <v>140</v>
      </c>
      <c r="M10879" t="s">
        <v>140</v>
      </c>
      <c r="N10879" t="s">
        <v>140</v>
      </c>
    </row>
    <row r="10880" spans="1:14" x14ac:dyDescent="0.35">
      <c r="A10880" t="s">
        <v>20</v>
      </c>
      <c r="B10880" t="s">
        <v>339</v>
      </c>
      <c r="C10880">
        <v>18</v>
      </c>
      <c r="D10880" t="s">
        <v>365</v>
      </c>
      <c r="E10880" t="s">
        <v>667</v>
      </c>
      <c r="F10880" t="s">
        <v>140</v>
      </c>
      <c r="G10880" t="s">
        <v>140</v>
      </c>
      <c r="H10880" t="s">
        <v>1000</v>
      </c>
      <c r="I10880" t="s">
        <v>140</v>
      </c>
      <c r="J10880" t="s">
        <v>443</v>
      </c>
      <c r="K10880" t="s">
        <v>140</v>
      </c>
      <c r="L10880" t="s">
        <v>140</v>
      </c>
      <c r="M10880" t="s">
        <v>140</v>
      </c>
      <c r="N10880" t="s">
        <v>140</v>
      </c>
    </row>
    <row r="10881" spans="1:14" x14ac:dyDescent="0.35">
      <c r="A10881" t="s">
        <v>21</v>
      </c>
      <c r="B10881" t="s">
        <v>1151</v>
      </c>
      <c r="C10881">
        <v>120</v>
      </c>
      <c r="D10881" t="s">
        <v>757</v>
      </c>
      <c r="E10881" t="s">
        <v>801</v>
      </c>
      <c r="F10881" t="s">
        <v>1012</v>
      </c>
      <c r="G10881" t="s">
        <v>1007</v>
      </c>
      <c r="H10881" t="s">
        <v>1046</v>
      </c>
      <c r="I10881" t="s">
        <v>140</v>
      </c>
      <c r="J10881" t="s">
        <v>1098</v>
      </c>
      <c r="K10881" t="s">
        <v>140</v>
      </c>
      <c r="L10881" t="s">
        <v>140</v>
      </c>
      <c r="M10881" t="s">
        <v>140</v>
      </c>
      <c r="N10881" t="s">
        <v>140</v>
      </c>
    </row>
    <row r="10882" spans="1:14" x14ac:dyDescent="0.35">
      <c r="A10882" t="s">
        <v>21</v>
      </c>
      <c r="B10882" t="s">
        <v>1152</v>
      </c>
      <c r="C10882">
        <v>72</v>
      </c>
      <c r="D10882" t="s">
        <v>510</v>
      </c>
      <c r="E10882" t="s">
        <v>999</v>
      </c>
      <c r="F10882" t="s">
        <v>140</v>
      </c>
      <c r="G10882" t="s">
        <v>458</v>
      </c>
      <c r="H10882" t="s">
        <v>1017</v>
      </c>
      <c r="I10882" t="s">
        <v>140</v>
      </c>
      <c r="J10882" t="s">
        <v>140</v>
      </c>
      <c r="K10882" t="s">
        <v>140</v>
      </c>
      <c r="L10882" t="s">
        <v>140</v>
      </c>
      <c r="M10882" t="s">
        <v>1017</v>
      </c>
      <c r="N10882" t="s">
        <v>140</v>
      </c>
    </row>
    <row r="10883" spans="1:14" x14ac:dyDescent="0.35">
      <c r="A10883" t="s">
        <v>21</v>
      </c>
      <c r="B10883" t="s">
        <v>339</v>
      </c>
      <c r="C10883">
        <v>18</v>
      </c>
      <c r="D10883" t="s">
        <v>177</v>
      </c>
      <c r="E10883" t="s">
        <v>140</v>
      </c>
      <c r="F10883" t="s">
        <v>140</v>
      </c>
      <c r="G10883" t="s">
        <v>140</v>
      </c>
      <c r="H10883" t="s">
        <v>140</v>
      </c>
      <c r="I10883" t="s">
        <v>140</v>
      </c>
      <c r="J10883" t="s">
        <v>140</v>
      </c>
      <c r="K10883" t="s">
        <v>140</v>
      </c>
      <c r="L10883" t="s">
        <v>140</v>
      </c>
      <c r="M10883" t="s">
        <v>140</v>
      </c>
      <c r="N10883" t="s">
        <v>140</v>
      </c>
    </row>
    <row r="10884" spans="1:14" x14ac:dyDescent="0.35">
      <c r="A10884" t="s">
        <v>22</v>
      </c>
      <c r="B10884" t="s">
        <v>1151</v>
      </c>
      <c r="C10884">
        <v>139</v>
      </c>
      <c r="D10884" t="s">
        <v>762</v>
      </c>
      <c r="E10884" t="s">
        <v>513</v>
      </c>
      <c r="F10884" t="s">
        <v>1060</v>
      </c>
      <c r="G10884" t="s">
        <v>733</v>
      </c>
      <c r="H10884" t="s">
        <v>812</v>
      </c>
      <c r="I10884" t="s">
        <v>1016</v>
      </c>
      <c r="J10884" t="s">
        <v>63</v>
      </c>
      <c r="K10884" t="s">
        <v>140</v>
      </c>
      <c r="L10884" t="s">
        <v>140</v>
      </c>
      <c r="M10884" t="s">
        <v>140</v>
      </c>
      <c r="N10884" t="s">
        <v>140</v>
      </c>
    </row>
    <row r="10885" spans="1:14" x14ac:dyDescent="0.35">
      <c r="A10885" t="s">
        <v>22</v>
      </c>
      <c r="B10885" t="s">
        <v>1152</v>
      </c>
      <c r="C10885">
        <v>54</v>
      </c>
      <c r="D10885" t="s">
        <v>490</v>
      </c>
      <c r="E10885" t="s">
        <v>77</v>
      </c>
      <c r="F10885" t="s">
        <v>140</v>
      </c>
      <c r="G10885" t="s">
        <v>1048</v>
      </c>
      <c r="H10885" t="s">
        <v>792</v>
      </c>
      <c r="I10885" t="s">
        <v>140</v>
      </c>
      <c r="J10885" t="s">
        <v>543</v>
      </c>
      <c r="K10885" t="s">
        <v>140</v>
      </c>
      <c r="L10885" t="s">
        <v>140</v>
      </c>
      <c r="M10885" t="s">
        <v>140</v>
      </c>
      <c r="N10885" t="s">
        <v>140</v>
      </c>
    </row>
    <row r="10886" spans="1:14" x14ac:dyDescent="0.35">
      <c r="A10886" t="s">
        <v>22</v>
      </c>
      <c r="B10886" t="s">
        <v>339</v>
      </c>
      <c r="C10886">
        <v>16</v>
      </c>
      <c r="D10886" t="s">
        <v>405</v>
      </c>
      <c r="E10886" t="s">
        <v>880</v>
      </c>
      <c r="F10886" t="s">
        <v>140</v>
      </c>
      <c r="G10886" t="s">
        <v>703</v>
      </c>
      <c r="H10886" t="s">
        <v>746</v>
      </c>
      <c r="I10886" t="s">
        <v>140</v>
      </c>
      <c r="J10886" t="s">
        <v>674</v>
      </c>
      <c r="K10886" t="s">
        <v>140</v>
      </c>
      <c r="L10886" t="s">
        <v>140</v>
      </c>
      <c r="M10886" t="s">
        <v>140</v>
      </c>
      <c r="N10886" t="s">
        <v>140</v>
      </c>
    </row>
    <row r="10887" spans="1:14" x14ac:dyDescent="0.35">
      <c r="A10887" t="s">
        <v>23</v>
      </c>
      <c r="B10887" t="s">
        <v>1151</v>
      </c>
      <c r="C10887">
        <v>125</v>
      </c>
      <c r="D10887" t="s">
        <v>448</v>
      </c>
      <c r="E10887" t="s">
        <v>848</v>
      </c>
      <c r="F10887" t="s">
        <v>140</v>
      </c>
      <c r="G10887" t="s">
        <v>1021</v>
      </c>
      <c r="H10887" t="s">
        <v>1053</v>
      </c>
      <c r="I10887" t="s">
        <v>1009</v>
      </c>
      <c r="J10887" t="s">
        <v>1154</v>
      </c>
      <c r="K10887" t="s">
        <v>140</v>
      </c>
      <c r="L10887" t="s">
        <v>140</v>
      </c>
      <c r="M10887" t="s">
        <v>775</v>
      </c>
      <c r="N10887" t="s">
        <v>1021</v>
      </c>
    </row>
    <row r="10888" spans="1:14" x14ac:dyDescent="0.35">
      <c r="A10888" t="s">
        <v>23</v>
      </c>
      <c r="B10888" t="s">
        <v>1152</v>
      </c>
      <c r="C10888">
        <v>61</v>
      </c>
      <c r="D10888" t="s">
        <v>397</v>
      </c>
      <c r="E10888" t="s">
        <v>847</v>
      </c>
      <c r="F10888" t="s">
        <v>140</v>
      </c>
      <c r="G10888" t="s">
        <v>1043</v>
      </c>
      <c r="H10888" t="s">
        <v>983</v>
      </c>
      <c r="I10888" t="s">
        <v>140</v>
      </c>
      <c r="J10888" t="s">
        <v>564</v>
      </c>
      <c r="K10888" t="s">
        <v>140</v>
      </c>
      <c r="L10888" t="s">
        <v>140</v>
      </c>
      <c r="M10888" t="s">
        <v>140</v>
      </c>
      <c r="N10888" t="s">
        <v>140</v>
      </c>
    </row>
    <row r="10889" spans="1:14" x14ac:dyDescent="0.35">
      <c r="A10889" t="s">
        <v>23</v>
      </c>
      <c r="B10889" t="s">
        <v>339</v>
      </c>
      <c r="C10889">
        <v>19</v>
      </c>
      <c r="D10889" t="s">
        <v>604</v>
      </c>
      <c r="E10889" t="s">
        <v>576</v>
      </c>
      <c r="F10889" t="s">
        <v>140</v>
      </c>
      <c r="G10889" t="s">
        <v>140</v>
      </c>
      <c r="H10889" t="s">
        <v>386</v>
      </c>
      <c r="I10889" t="s">
        <v>140</v>
      </c>
      <c r="J10889" t="s">
        <v>1085</v>
      </c>
      <c r="K10889" t="s">
        <v>140</v>
      </c>
      <c r="L10889" t="s">
        <v>140</v>
      </c>
      <c r="M10889" t="s">
        <v>140</v>
      </c>
      <c r="N10889" t="s">
        <v>140</v>
      </c>
    </row>
    <row r="10890" spans="1:14" x14ac:dyDescent="0.35">
      <c r="A10890" t="s">
        <v>24</v>
      </c>
      <c r="B10890" t="s">
        <v>1151</v>
      </c>
      <c r="C10890">
        <v>123</v>
      </c>
      <c r="D10890" t="s">
        <v>467</v>
      </c>
      <c r="E10890" t="s">
        <v>959</v>
      </c>
      <c r="F10890" t="s">
        <v>140</v>
      </c>
      <c r="G10890" t="s">
        <v>345</v>
      </c>
      <c r="H10890" t="s">
        <v>673</v>
      </c>
      <c r="I10890" t="s">
        <v>140</v>
      </c>
      <c r="J10890" t="s">
        <v>781</v>
      </c>
      <c r="K10890" t="s">
        <v>140</v>
      </c>
      <c r="L10890" t="s">
        <v>140</v>
      </c>
      <c r="M10890" t="s">
        <v>140</v>
      </c>
      <c r="N10890" t="s">
        <v>1012</v>
      </c>
    </row>
    <row r="10891" spans="1:14" x14ac:dyDescent="0.35">
      <c r="A10891" t="s">
        <v>24</v>
      </c>
      <c r="B10891" t="s">
        <v>1152</v>
      </c>
      <c r="C10891">
        <v>71</v>
      </c>
      <c r="D10891" t="s">
        <v>843</v>
      </c>
      <c r="E10891" t="s">
        <v>564</v>
      </c>
      <c r="F10891" t="s">
        <v>140</v>
      </c>
      <c r="G10891" t="s">
        <v>769</v>
      </c>
      <c r="H10891" t="s">
        <v>614</v>
      </c>
      <c r="I10891" t="s">
        <v>140</v>
      </c>
      <c r="J10891" t="s">
        <v>119</v>
      </c>
      <c r="K10891" t="s">
        <v>140</v>
      </c>
      <c r="L10891" t="s">
        <v>140</v>
      </c>
      <c r="M10891" t="s">
        <v>140</v>
      </c>
      <c r="N10891" t="s">
        <v>140</v>
      </c>
    </row>
    <row r="10892" spans="1:14" x14ac:dyDescent="0.35">
      <c r="A10892" t="s">
        <v>24</v>
      </c>
      <c r="B10892" t="s">
        <v>339</v>
      </c>
      <c r="C10892">
        <v>13</v>
      </c>
      <c r="D10892" t="s">
        <v>681</v>
      </c>
      <c r="E10892" t="s">
        <v>926</v>
      </c>
      <c r="F10892" t="s">
        <v>140</v>
      </c>
      <c r="G10892" t="s">
        <v>140</v>
      </c>
      <c r="H10892" t="s">
        <v>414</v>
      </c>
      <c r="I10892" t="s">
        <v>140</v>
      </c>
      <c r="J10892" t="s">
        <v>125</v>
      </c>
      <c r="K10892" t="s">
        <v>140</v>
      </c>
      <c r="L10892" t="s">
        <v>140</v>
      </c>
      <c r="M10892" t="s">
        <v>140</v>
      </c>
      <c r="N10892" t="s">
        <v>140</v>
      </c>
    </row>
    <row r="10893" spans="1:14" x14ac:dyDescent="0.35">
      <c r="A10893" t="s">
        <v>25</v>
      </c>
      <c r="B10893" t="s">
        <v>1151</v>
      </c>
      <c r="C10893">
        <v>123</v>
      </c>
      <c r="D10893" t="s">
        <v>729</v>
      </c>
      <c r="E10893" t="s">
        <v>651</v>
      </c>
      <c r="F10893" t="s">
        <v>140</v>
      </c>
      <c r="G10893" t="s">
        <v>1064</v>
      </c>
      <c r="H10893" t="s">
        <v>411</v>
      </c>
      <c r="I10893" t="s">
        <v>1009</v>
      </c>
      <c r="J10893" t="s">
        <v>650</v>
      </c>
      <c r="K10893" t="s">
        <v>140</v>
      </c>
      <c r="L10893" t="s">
        <v>140</v>
      </c>
      <c r="M10893" t="s">
        <v>140</v>
      </c>
      <c r="N10893" t="s">
        <v>1009</v>
      </c>
    </row>
    <row r="10894" spans="1:14" x14ac:dyDescent="0.35">
      <c r="A10894" t="s">
        <v>25</v>
      </c>
      <c r="B10894" t="s">
        <v>1152</v>
      </c>
      <c r="C10894">
        <v>68</v>
      </c>
      <c r="D10894" t="s">
        <v>129</v>
      </c>
      <c r="E10894" t="s">
        <v>879</v>
      </c>
      <c r="F10894" t="s">
        <v>140</v>
      </c>
      <c r="G10894" t="s">
        <v>939</v>
      </c>
      <c r="H10894" t="s">
        <v>467</v>
      </c>
      <c r="I10894" t="s">
        <v>1013</v>
      </c>
      <c r="J10894" t="s">
        <v>57</v>
      </c>
      <c r="K10894" t="s">
        <v>140</v>
      </c>
      <c r="L10894" t="s">
        <v>140</v>
      </c>
      <c r="M10894" t="s">
        <v>140</v>
      </c>
      <c r="N10894" t="s">
        <v>140</v>
      </c>
    </row>
    <row r="10895" spans="1:14" x14ac:dyDescent="0.35">
      <c r="A10895" t="s">
        <v>25</v>
      </c>
      <c r="B10895" t="s">
        <v>339</v>
      </c>
      <c r="C10895">
        <v>13</v>
      </c>
      <c r="D10895" t="s">
        <v>187</v>
      </c>
      <c r="E10895" t="s">
        <v>357</v>
      </c>
      <c r="F10895" t="s">
        <v>140</v>
      </c>
      <c r="G10895" t="s">
        <v>140</v>
      </c>
      <c r="H10895" t="s">
        <v>1098</v>
      </c>
      <c r="I10895" t="s">
        <v>140</v>
      </c>
      <c r="J10895" t="s">
        <v>685</v>
      </c>
      <c r="K10895" t="s">
        <v>140</v>
      </c>
      <c r="L10895" t="s">
        <v>140</v>
      </c>
      <c r="M10895" t="s">
        <v>140</v>
      </c>
      <c r="N10895" t="s">
        <v>140</v>
      </c>
    </row>
    <row r="10896" spans="1:14" x14ac:dyDescent="0.35">
      <c r="A10896" t="s">
        <v>26</v>
      </c>
      <c r="B10896" t="s">
        <v>1151</v>
      </c>
      <c r="C10896">
        <v>130</v>
      </c>
      <c r="D10896" t="s">
        <v>668</v>
      </c>
      <c r="E10896" t="s">
        <v>202</v>
      </c>
      <c r="F10896" t="s">
        <v>775</v>
      </c>
      <c r="G10896" t="s">
        <v>939</v>
      </c>
      <c r="H10896" t="s">
        <v>101</v>
      </c>
      <c r="I10896" t="s">
        <v>1021</v>
      </c>
      <c r="J10896" t="s">
        <v>414</v>
      </c>
      <c r="K10896" t="s">
        <v>140</v>
      </c>
      <c r="L10896" t="s">
        <v>140</v>
      </c>
      <c r="M10896" t="s">
        <v>140</v>
      </c>
      <c r="N10896" t="s">
        <v>140</v>
      </c>
    </row>
    <row r="10897" spans="1:14" x14ac:dyDescent="0.35">
      <c r="A10897" t="s">
        <v>26</v>
      </c>
      <c r="B10897" t="s">
        <v>1152</v>
      </c>
      <c r="C10897">
        <v>56</v>
      </c>
      <c r="D10897" t="s">
        <v>511</v>
      </c>
      <c r="E10897" t="s">
        <v>206</v>
      </c>
      <c r="F10897" t="s">
        <v>140</v>
      </c>
      <c r="G10897" t="s">
        <v>140</v>
      </c>
      <c r="H10897" t="s">
        <v>993</v>
      </c>
      <c r="I10897" t="s">
        <v>140</v>
      </c>
      <c r="J10897" t="s">
        <v>588</v>
      </c>
      <c r="K10897" t="s">
        <v>140</v>
      </c>
      <c r="L10897" t="s">
        <v>140</v>
      </c>
      <c r="M10897" t="s">
        <v>140</v>
      </c>
      <c r="N10897" t="s">
        <v>140</v>
      </c>
    </row>
    <row r="10898" spans="1:14" x14ac:dyDescent="0.35">
      <c r="A10898" t="s">
        <v>26</v>
      </c>
      <c r="B10898" t="s">
        <v>339</v>
      </c>
      <c r="C10898">
        <v>16</v>
      </c>
      <c r="D10898" t="s">
        <v>1000</v>
      </c>
      <c r="E10898" t="s">
        <v>630</v>
      </c>
      <c r="F10898" t="s">
        <v>140</v>
      </c>
      <c r="G10898" t="s">
        <v>1064</v>
      </c>
      <c r="H10898" t="s">
        <v>140</v>
      </c>
      <c r="I10898" t="s">
        <v>140</v>
      </c>
      <c r="J10898" t="s">
        <v>651</v>
      </c>
      <c r="K10898" t="s">
        <v>140</v>
      </c>
      <c r="L10898" t="s">
        <v>140</v>
      </c>
      <c r="M10898" t="s">
        <v>140</v>
      </c>
      <c r="N10898" t="s">
        <v>140</v>
      </c>
    </row>
    <row r="10899" spans="1:14" x14ac:dyDescent="0.35">
      <c r="A10899" t="s">
        <v>27</v>
      </c>
      <c r="B10899" t="s">
        <v>1151</v>
      </c>
      <c r="C10899">
        <v>119</v>
      </c>
      <c r="D10899" t="s">
        <v>641</v>
      </c>
      <c r="E10899" t="s">
        <v>895</v>
      </c>
      <c r="F10899" t="s">
        <v>140</v>
      </c>
      <c r="G10899" t="s">
        <v>1018</v>
      </c>
      <c r="H10899" t="s">
        <v>614</v>
      </c>
      <c r="I10899" t="s">
        <v>140</v>
      </c>
      <c r="J10899" t="s">
        <v>700</v>
      </c>
      <c r="K10899" t="s">
        <v>140</v>
      </c>
      <c r="L10899" t="s">
        <v>140</v>
      </c>
      <c r="M10899" t="s">
        <v>140</v>
      </c>
      <c r="N10899" t="s">
        <v>140</v>
      </c>
    </row>
    <row r="10900" spans="1:14" x14ac:dyDescent="0.35">
      <c r="A10900" t="s">
        <v>27</v>
      </c>
      <c r="B10900" t="s">
        <v>1152</v>
      </c>
      <c r="C10900">
        <v>72</v>
      </c>
      <c r="D10900" t="s">
        <v>412</v>
      </c>
      <c r="E10900" t="s">
        <v>827</v>
      </c>
      <c r="F10900" t="s">
        <v>140</v>
      </c>
      <c r="G10900" t="s">
        <v>949</v>
      </c>
      <c r="H10900" t="s">
        <v>1087</v>
      </c>
      <c r="I10900" t="s">
        <v>1050</v>
      </c>
      <c r="J10900" t="s">
        <v>296</v>
      </c>
      <c r="K10900" t="s">
        <v>140</v>
      </c>
      <c r="L10900" t="s">
        <v>140</v>
      </c>
      <c r="M10900" t="s">
        <v>140</v>
      </c>
      <c r="N10900" t="s">
        <v>140</v>
      </c>
    </row>
    <row r="10901" spans="1:14" x14ac:dyDescent="0.35">
      <c r="A10901" t="s">
        <v>27</v>
      </c>
      <c r="B10901" t="s">
        <v>339</v>
      </c>
      <c r="C10901">
        <v>13</v>
      </c>
      <c r="D10901" t="s">
        <v>458</v>
      </c>
      <c r="E10901" t="s">
        <v>467</v>
      </c>
      <c r="F10901" t="s">
        <v>140</v>
      </c>
      <c r="G10901" t="s">
        <v>919</v>
      </c>
      <c r="H10901" t="s">
        <v>264</v>
      </c>
      <c r="I10901" t="s">
        <v>140</v>
      </c>
      <c r="J10901" t="s">
        <v>350</v>
      </c>
      <c r="K10901" t="s">
        <v>140</v>
      </c>
      <c r="L10901" t="s">
        <v>140</v>
      </c>
      <c r="M10901" t="s">
        <v>140</v>
      </c>
      <c r="N10901" t="s">
        <v>140</v>
      </c>
    </row>
    <row r="10902" spans="1:14" x14ac:dyDescent="0.35">
      <c r="A10902" t="s">
        <v>28</v>
      </c>
      <c r="B10902" t="s">
        <v>1151</v>
      </c>
      <c r="C10902">
        <v>117</v>
      </c>
      <c r="D10902" t="s">
        <v>65</v>
      </c>
      <c r="E10902" t="s">
        <v>296</v>
      </c>
      <c r="F10902" t="s">
        <v>140</v>
      </c>
      <c r="G10902" t="s">
        <v>1009</v>
      </c>
      <c r="H10902" t="s">
        <v>639</v>
      </c>
      <c r="I10902" t="s">
        <v>140</v>
      </c>
      <c r="J10902" t="s">
        <v>1139</v>
      </c>
      <c r="K10902" t="s">
        <v>140</v>
      </c>
      <c r="L10902" t="s">
        <v>140</v>
      </c>
      <c r="M10902" t="s">
        <v>140</v>
      </c>
      <c r="N10902" t="s">
        <v>140</v>
      </c>
    </row>
    <row r="10903" spans="1:14" x14ac:dyDescent="0.35">
      <c r="A10903" t="s">
        <v>28</v>
      </c>
      <c r="B10903" t="s">
        <v>1152</v>
      </c>
      <c r="C10903">
        <v>78</v>
      </c>
      <c r="D10903" t="s">
        <v>604</v>
      </c>
      <c r="E10903" t="s">
        <v>495</v>
      </c>
      <c r="F10903" t="s">
        <v>140</v>
      </c>
      <c r="G10903" t="s">
        <v>950</v>
      </c>
      <c r="H10903" t="s">
        <v>706</v>
      </c>
      <c r="I10903" t="s">
        <v>140</v>
      </c>
      <c r="J10903" t="s">
        <v>237</v>
      </c>
      <c r="K10903" t="s">
        <v>140</v>
      </c>
      <c r="L10903" t="s">
        <v>140</v>
      </c>
      <c r="M10903" t="s">
        <v>140</v>
      </c>
      <c r="N10903" t="s">
        <v>140</v>
      </c>
    </row>
    <row r="10904" spans="1:14" x14ac:dyDescent="0.35">
      <c r="A10904" t="s">
        <v>28</v>
      </c>
      <c r="B10904" t="s">
        <v>339</v>
      </c>
      <c r="C10904">
        <v>11</v>
      </c>
      <c r="D10904" t="s">
        <v>838</v>
      </c>
      <c r="E10904" t="s">
        <v>123</v>
      </c>
      <c r="F10904" t="s">
        <v>140</v>
      </c>
      <c r="G10904" t="s">
        <v>140</v>
      </c>
      <c r="H10904" t="s">
        <v>738</v>
      </c>
      <c r="I10904" t="s">
        <v>977</v>
      </c>
      <c r="J10904" t="s">
        <v>224</v>
      </c>
      <c r="K10904" t="s">
        <v>140</v>
      </c>
      <c r="L10904" t="s">
        <v>140</v>
      </c>
      <c r="M10904" t="s">
        <v>140</v>
      </c>
      <c r="N10904" t="s">
        <v>140</v>
      </c>
    </row>
    <row r="10905" spans="1:14" x14ac:dyDescent="0.35">
      <c r="A10905" t="s">
        <v>29</v>
      </c>
      <c r="B10905" t="s">
        <v>1151</v>
      </c>
      <c r="C10905">
        <v>109</v>
      </c>
      <c r="D10905" t="s">
        <v>412</v>
      </c>
      <c r="E10905" t="s">
        <v>492</v>
      </c>
      <c r="F10905" t="s">
        <v>140</v>
      </c>
      <c r="G10905" t="s">
        <v>1048</v>
      </c>
      <c r="H10905" t="s">
        <v>639</v>
      </c>
      <c r="I10905" t="s">
        <v>1098</v>
      </c>
      <c r="J10905" t="s">
        <v>504</v>
      </c>
      <c r="K10905" t="s">
        <v>140</v>
      </c>
      <c r="L10905" t="s">
        <v>140</v>
      </c>
      <c r="M10905" t="s">
        <v>140</v>
      </c>
      <c r="N10905" t="s">
        <v>140</v>
      </c>
    </row>
    <row r="10906" spans="1:14" x14ac:dyDescent="0.35">
      <c r="A10906" t="s">
        <v>29</v>
      </c>
      <c r="B10906" t="s">
        <v>1152</v>
      </c>
      <c r="C10906">
        <v>73</v>
      </c>
      <c r="D10906" t="s">
        <v>860</v>
      </c>
      <c r="E10906" t="s">
        <v>389</v>
      </c>
      <c r="F10906" t="s">
        <v>140</v>
      </c>
      <c r="G10906" t="s">
        <v>664</v>
      </c>
      <c r="H10906" t="s">
        <v>837</v>
      </c>
      <c r="I10906" t="s">
        <v>1060</v>
      </c>
      <c r="J10906" t="s">
        <v>428</v>
      </c>
      <c r="K10906" t="s">
        <v>140</v>
      </c>
      <c r="L10906" t="s">
        <v>140</v>
      </c>
      <c r="M10906" t="s">
        <v>140</v>
      </c>
      <c r="N10906" t="s">
        <v>140</v>
      </c>
    </row>
    <row r="10907" spans="1:14" x14ac:dyDescent="0.35">
      <c r="A10907" t="s">
        <v>29</v>
      </c>
      <c r="B10907" t="s">
        <v>339</v>
      </c>
      <c r="C10907">
        <v>22</v>
      </c>
      <c r="D10907" t="s">
        <v>959</v>
      </c>
      <c r="E10907" t="s">
        <v>1085</v>
      </c>
      <c r="F10907" t="s">
        <v>140</v>
      </c>
      <c r="G10907" t="s">
        <v>140</v>
      </c>
      <c r="H10907" t="s">
        <v>832</v>
      </c>
      <c r="I10907" t="s">
        <v>140</v>
      </c>
      <c r="J10907" t="s">
        <v>874</v>
      </c>
      <c r="K10907" t="s">
        <v>1043</v>
      </c>
      <c r="L10907" t="s">
        <v>140</v>
      </c>
      <c r="M10907" t="s">
        <v>140</v>
      </c>
      <c r="N10907" t="s">
        <v>140</v>
      </c>
    </row>
    <row r="10908" spans="1:14" x14ac:dyDescent="0.35">
      <c r="A10908" t="s">
        <v>30</v>
      </c>
      <c r="B10908" t="s">
        <v>1151</v>
      </c>
      <c r="C10908">
        <v>108</v>
      </c>
      <c r="D10908" t="s">
        <v>1064</v>
      </c>
      <c r="E10908" t="s">
        <v>731</v>
      </c>
      <c r="F10908" t="s">
        <v>140</v>
      </c>
      <c r="G10908" t="s">
        <v>129</v>
      </c>
      <c r="H10908" t="s">
        <v>371</v>
      </c>
      <c r="I10908" t="s">
        <v>140</v>
      </c>
      <c r="J10908" t="s">
        <v>245</v>
      </c>
      <c r="K10908" t="s">
        <v>140</v>
      </c>
      <c r="L10908" t="s">
        <v>140</v>
      </c>
      <c r="M10908" t="s">
        <v>140</v>
      </c>
      <c r="N10908" t="s">
        <v>140</v>
      </c>
    </row>
    <row r="10909" spans="1:14" x14ac:dyDescent="0.35">
      <c r="A10909" t="s">
        <v>30</v>
      </c>
      <c r="B10909" t="s">
        <v>1152</v>
      </c>
      <c r="C10909">
        <v>78</v>
      </c>
      <c r="D10909" t="s">
        <v>801</v>
      </c>
      <c r="E10909" t="s">
        <v>752</v>
      </c>
      <c r="F10909" t="s">
        <v>140</v>
      </c>
      <c r="G10909" t="s">
        <v>1056</v>
      </c>
      <c r="H10909" t="s">
        <v>901</v>
      </c>
      <c r="I10909" t="s">
        <v>1019</v>
      </c>
      <c r="J10909" t="s">
        <v>383</v>
      </c>
      <c r="K10909" t="s">
        <v>140</v>
      </c>
      <c r="L10909" t="s">
        <v>140</v>
      </c>
      <c r="M10909" t="s">
        <v>140</v>
      </c>
      <c r="N10909" t="s">
        <v>140</v>
      </c>
    </row>
    <row r="10910" spans="1:14" x14ac:dyDescent="0.35">
      <c r="A10910" t="s">
        <v>30</v>
      </c>
      <c r="B10910" t="s">
        <v>339</v>
      </c>
      <c r="C10910">
        <v>16</v>
      </c>
      <c r="D10910" t="s">
        <v>140</v>
      </c>
      <c r="E10910" t="s">
        <v>884</v>
      </c>
      <c r="F10910" t="s">
        <v>140</v>
      </c>
      <c r="G10910" t="s">
        <v>950</v>
      </c>
      <c r="H10910" t="s">
        <v>408</v>
      </c>
      <c r="I10910" t="s">
        <v>140</v>
      </c>
      <c r="J10910" t="s">
        <v>345</v>
      </c>
      <c r="K10910" t="s">
        <v>140</v>
      </c>
      <c r="L10910" t="s">
        <v>140</v>
      </c>
      <c r="M10910" t="s">
        <v>140</v>
      </c>
      <c r="N10910" t="s">
        <v>140</v>
      </c>
    </row>
    <row r="10911" spans="1:14" x14ac:dyDescent="0.35">
      <c r="A10911" t="s">
        <v>31</v>
      </c>
      <c r="B10911" t="s">
        <v>1151</v>
      </c>
      <c r="C10911">
        <v>138</v>
      </c>
      <c r="D10911" t="s">
        <v>720</v>
      </c>
      <c r="E10911" t="s">
        <v>320</v>
      </c>
      <c r="F10911" t="s">
        <v>140</v>
      </c>
      <c r="G10911" t="s">
        <v>405</v>
      </c>
      <c r="H10911" t="s">
        <v>716</v>
      </c>
      <c r="I10911" t="s">
        <v>1012</v>
      </c>
      <c r="J10911" t="s">
        <v>1069</v>
      </c>
      <c r="K10911" t="s">
        <v>1009</v>
      </c>
      <c r="L10911" t="s">
        <v>1054</v>
      </c>
      <c r="M10911" t="s">
        <v>1046</v>
      </c>
      <c r="N10911" t="s">
        <v>1021</v>
      </c>
    </row>
    <row r="10912" spans="1:14" x14ac:dyDescent="0.35">
      <c r="A10912" t="s">
        <v>31</v>
      </c>
      <c r="B10912" t="s">
        <v>1152</v>
      </c>
      <c r="C10912">
        <v>57</v>
      </c>
      <c r="D10912" t="s">
        <v>481</v>
      </c>
      <c r="E10912" t="s">
        <v>792</v>
      </c>
      <c r="F10912" t="s">
        <v>140</v>
      </c>
      <c r="G10912" t="s">
        <v>875</v>
      </c>
      <c r="H10912" t="s">
        <v>129</v>
      </c>
      <c r="I10912" t="s">
        <v>140</v>
      </c>
      <c r="J10912" t="s">
        <v>518</v>
      </c>
      <c r="K10912" t="s">
        <v>140</v>
      </c>
      <c r="L10912" t="s">
        <v>140</v>
      </c>
      <c r="M10912" t="s">
        <v>1010</v>
      </c>
      <c r="N10912" t="s">
        <v>1070</v>
      </c>
    </row>
    <row r="10913" spans="1:14" x14ac:dyDescent="0.35">
      <c r="A10913" t="s">
        <v>31</v>
      </c>
      <c r="B10913" t="s">
        <v>339</v>
      </c>
      <c r="C10913">
        <v>11</v>
      </c>
      <c r="D10913" t="s">
        <v>140</v>
      </c>
      <c r="E10913" t="s">
        <v>492</v>
      </c>
      <c r="F10913" t="s">
        <v>140</v>
      </c>
      <c r="G10913" t="s">
        <v>140</v>
      </c>
      <c r="H10913" t="s">
        <v>77</v>
      </c>
      <c r="I10913" t="s">
        <v>1018</v>
      </c>
      <c r="J10913" t="s">
        <v>385</v>
      </c>
      <c r="K10913" t="s">
        <v>140</v>
      </c>
      <c r="L10913" t="s">
        <v>140</v>
      </c>
      <c r="M10913" t="s">
        <v>140</v>
      </c>
      <c r="N10913" t="s">
        <v>140</v>
      </c>
    </row>
    <row r="10914" spans="1:14" x14ac:dyDescent="0.35">
      <c r="A10914" t="s">
        <v>32</v>
      </c>
      <c r="B10914" t="s">
        <v>1151</v>
      </c>
      <c r="C10914">
        <v>3048</v>
      </c>
      <c r="D10914" t="s">
        <v>41</v>
      </c>
      <c r="E10914" t="s">
        <v>805</v>
      </c>
      <c r="F10914" t="s">
        <v>1010</v>
      </c>
      <c r="G10914" t="s">
        <v>660</v>
      </c>
      <c r="H10914" t="s">
        <v>93</v>
      </c>
      <c r="I10914" t="s">
        <v>1014</v>
      </c>
      <c r="J10914" t="s">
        <v>47</v>
      </c>
      <c r="K10914" t="s">
        <v>1009</v>
      </c>
      <c r="L10914" t="s">
        <v>140</v>
      </c>
      <c r="M10914" t="s">
        <v>1008</v>
      </c>
      <c r="N10914" t="s">
        <v>1016</v>
      </c>
    </row>
    <row r="10915" spans="1:14" x14ac:dyDescent="0.35">
      <c r="A10915" t="s">
        <v>32</v>
      </c>
      <c r="B10915" t="s">
        <v>1152</v>
      </c>
      <c r="C10915">
        <v>1522</v>
      </c>
      <c r="D10915" t="s">
        <v>709</v>
      </c>
      <c r="E10915" t="s">
        <v>528</v>
      </c>
      <c r="F10915" t="s">
        <v>1022</v>
      </c>
      <c r="G10915" t="s">
        <v>1062</v>
      </c>
      <c r="H10915" t="s">
        <v>1106</v>
      </c>
      <c r="I10915" t="s">
        <v>1014</v>
      </c>
      <c r="J10915" t="s">
        <v>489</v>
      </c>
      <c r="K10915" t="s">
        <v>1013</v>
      </c>
      <c r="L10915" t="s">
        <v>1022</v>
      </c>
      <c r="M10915" t="s">
        <v>1013</v>
      </c>
      <c r="N10915" t="s">
        <v>140</v>
      </c>
    </row>
    <row r="10916" spans="1:14" x14ac:dyDescent="0.35">
      <c r="A10916" t="s">
        <v>32</v>
      </c>
      <c r="B10916" t="s">
        <v>339</v>
      </c>
      <c r="C10916">
        <v>356</v>
      </c>
      <c r="D10916" t="s">
        <v>526</v>
      </c>
      <c r="E10916" t="s">
        <v>492</v>
      </c>
      <c r="F10916" t="s">
        <v>140</v>
      </c>
      <c r="G10916" t="s">
        <v>1046</v>
      </c>
      <c r="H10916" t="s">
        <v>871</v>
      </c>
      <c r="I10916" t="s">
        <v>1063</v>
      </c>
      <c r="J10916" t="s">
        <v>847</v>
      </c>
      <c r="K10916" t="s">
        <v>1021</v>
      </c>
      <c r="L10916" t="s">
        <v>140</v>
      </c>
      <c r="M10916" t="s">
        <v>1012</v>
      </c>
      <c r="N10916" t="s">
        <v>140</v>
      </c>
    </row>
    <row r="10918" spans="1:14" x14ac:dyDescent="0.35">
      <c r="A10918" t="s">
        <v>1460</v>
      </c>
    </row>
    <row r="10919" spans="1:14" x14ac:dyDescent="0.35">
      <c r="A10919" t="s">
        <v>2</v>
      </c>
      <c r="B10919" t="s">
        <v>1164</v>
      </c>
      <c r="C10919" t="s">
        <v>3</v>
      </c>
      <c r="D10919" t="s">
        <v>1448</v>
      </c>
      <c r="E10919" t="s">
        <v>1449</v>
      </c>
      <c r="F10919" t="s">
        <v>1450</v>
      </c>
      <c r="G10919" t="s">
        <v>1451</v>
      </c>
      <c r="H10919" t="s">
        <v>1452</v>
      </c>
      <c r="I10919" t="s">
        <v>1441</v>
      </c>
      <c r="J10919" t="s">
        <v>1032</v>
      </c>
      <c r="K10919" t="s">
        <v>1453</v>
      </c>
      <c r="L10919" t="s">
        <v>1454</v>
      </c>
      <c r="M10919" t="s">
        <v>1455</v>
      </c>
      <c r="N10919" t="s">
        <v>1456</v>
      </c>
    </row>
    <row r="10920" spans="1:14" x14ac:dyDescent="0.35">
      <c r="A10920" t="s">
        <v>8</v>
      </c>
      <c r="B10920" t="s">
        <v>1165</v>
      </c>
      <c r="C10920">
        <v>69</v>
      </c>
      <c r="D10920" t="s">
        <v>1017</v>
      </c>
      <c r="E10920" t="s">
        <v>882</v>
      </c>
      <c r="F10920" t="s">
        <v>1011</v>
      </c>
      <c r="G10920" t="s">
        <v>371</v>
      </c>
      <c r="H10920" t="s">
        <v>545</v>
      </c>
      <c r="I10920" t="s">
        <v>140</v>
      </c>
      <c r="J10920" t="s">
        <v>1017</v>
      </c>
      <c r="K10920" t="s">
        <v>775</v>
      </c>
      <c r="L10920" t="s">
        <v>140</v>
      </c>
      <c r="M10920" t="s">
        <v>775</v>
      </c>
      <c r="N10920" t="s">
        <v>775</v>
      </c>
    </row>
    <row r="10921" spans="1:14" x14ac:dyDescent="0.35">
      <c r="A10921" t="s">
        <v>8</v>
      </c>
      <c r="B10921" t="s">
        <v>1166</v>
      </c>
      <c r="C10921">
        <v>135</v>
      </c>
      <c r="D10921" t="s">
        <v>376</v>
      </c>
      <c r="E10921" t="s">
        <v>340</v>
      </c>
      <c r="F10921" t="s">
        <v>1048</v>
      </c>
      <c r="G10921" t="s">
        <v>871</v>
      </c>
      <c r="H10921" t="s">
        <v>867</v>
      </c>
      <c r="I10921" t="s">
        <v>140</v>
      </c>
      <c r="J10921" t="s">
        <v>1014</v>
      </c>
      <c r="K10921" t="s">
        <v>1019</v>
      </c>
      <c r="L10921" t="s">
        <v>140</v>
      </c>
      <c r="M10921" t="s">
        <v>140</v>
      </c>
      <c r="N10921" t="s">
        <v>1009</v>
      </c>
    </row>
    <row r="10922" spans="1:14" x14ac:dyDescent="0.35">
      <c r="A10922" t="s">
        <v>9</v>
      </c>
      <c r="B10922" t="s">
        <v>1165</v>
      </c>
      <c r="C10922">
        <v>99</v>
      </c>
      <c r="D10922" t="s">
        <v>1058</v>
      </c>
      <c r="E10922" t="s">
        <v>456</v>
      </c>
      <c r="F10922" t="s">
        <v>140</v>
      </c>
      <c r="G10922" t="s">
        <v>121</v>
      </c>
      <c r="H10922" t="s">
        <v>789</v>
      </c>
      <c r="I10922" t="s">
        <v>140</v>
      </c>
      <c r="J10922" t="s">
        <v>1051</v>
      </c>
      <c r="K10922" t="s">
        <v>140</v>
      </c>
      <c r="L10922" t="s">
        <v>140</v>
      </c>
      <c r="M10922" t="s">
        <v>140</v>
      </c>
      <c r="N10922" t="s">
        <v>140</v>
      </c>
    </row>
    <row r="10923" spans="1:14" x14ac:dyDescent="0.35">
      <c r="A10923" t="s">
        <v>9</v>
      </c>
      <c r="B10923" t="s">
        <v>1166</v>
      </c>
      <c r="C10923">
        <v>102</v>
      </c>
      <c r="D10923" t="s">
        <v>584</v>
      </c>
      <c r="E10923" t="s">
        <v>568</v>
      </c>
      <c r="F10923" t="s">
        <v>929</v>
      </c>
      <c r="G10923" t="s">
        <v>105</v>
      </c>
      <c r="H10923" t="s">
        <v>97</v>
      </c>
      <c r="I10923" t="s">
        <v>140</v>
      </c>
      <c r="J10923" t="s">
        <v>1063</v>
      </c>
      <c r="K10923" t="s">
        <v>140</v>
      </c>
      <c r="L10923" t="s">
        <v>140</v>
      </c>
      <c r="M10923" t="s">
        <v>140</v>
      </c>
      <c r="N10923" t="s">
        <v>140</v>
      </c>
    </row>
    <row r="10924" spans="1:14" x14ac:dyDescent="0.35">
      <c r="A10924" t="s">
        <v>10</v>
      </c>
      <c r="B10924" t="s">
        <v>1165</v>
      </c>
      <c r="C10924">
        <v>80</v>
      </c>
      <c r="D10924" t="s">
        <v>1013</v>
      </c>
      <c r="E10924" t="s">
        <v>1071</v>
      </c>
      <c r="F10924" t="s">
        <v>1018</v>
      </c>
      <c r="G10924" t="s">
        <v>107</v>
      </c>
      <c r="H10924" t="s">
        <v>205</v>
      </c>
      <c r="I10924" t="s">
        <v>140</v>
      </c>
      <c r="J10924" t="s">
        <v>140</v>
      </c>
      <c r="K10924" t="s">
        <v>140</v>
      </c>
      <c r="L10924" t="s">
        <v>140</v>
      </c>
      <c r="M10924" t="s">
        <v>140</v>
      </c>
      <c r="N10924" t="s">
        <v>140</v>
      </c>
    </row>
    <row r="10925" spans="1:14" x14ac:dyDescent="0.35">
      <c r="A10925" t="s">
        <v>10</v>
      </c>
      <c r="B10925" t="s">
        <v>1166</v>
      </c>
      <c r="C10925">
        <v>128</v>
      </c>
      <c r="D10925" t="s">
        <v>848</v>
      </c>
      <c r="E10925" t="s">
        <v>360</v>
      </c>
      <c r="F10925" t="s">
        <v>162</v>
      </c>
      <c r="G10925" t="s">
        <v>785</v>
      </c>
      <c r="H10925" t="s">
        <v>513</v>
      </c>
      <c r="I10925" t="s">
        <v>1054</v>
      </c>
      <c r="J10925" t="s">
        <v>1021</v>
      </c>
      <c r="K10925" t="s">
        <v>1054</v>
      </c>
      <c r="L10925" t="s">
        <v>140</v>
      </c>
      <c r="M10925" t="s">
        <v>140</v>
      </c>
      <c r="N10925" t="s">
        <v>140</v>
      </c>
    </row>
    <row r="10926" spans="1:14" x14ac:dyDescent="0.35">
      <c r="A10926" t="s">
        <v>11</v>
      </c>
      <c r="B10926" t="s">
        <v>1165</v>
      </c>
      <c r="C10926">
        <v>87</v>
      </c>
      <c r="D10926" t="s">
        <v>1046</v>
      </c>
      <c r="E10926" t="s">
        <v>703</v>
      </c>
      <c r="F10926" t="s">
        <v>140</v>
      </c>
      <c r="G10926" t="s">
        <v>838</v>
      </c>
      <c r="H10926" t="s">
        <v>239</v>
      </c>
      <c r="I10926" t="s">
        <v>140</v>
      </c>
      <c r="J10926" t="s">
        <v>140</v>
      </c>
      <c r="K10926" t="s">
        <v>140</v>
      </c>
      <c r="L10926" t="s">
        <v>140</v>
      </c>
      <c r="M10926" t="s">
        <v>140</v>
      </c>
      <c r="N10926" t="s">
        <v>140</v>
      </c>
    </row>
    <row r="10927" spans="1:14" x14ac:dyDescent="0.35">
      <c r="A10927" t="s">
        <v>11</v>
      </c>
      <c r="B10927" t="s">
        <v>1166</v>
      </c>
      <c r="C10927">
        <v>119</v>
      </c>
      <c r="D10927" t="s">
        <v>240</v>
      </c>
      <c r="E10927" t="s">
        <v>73</v>
      </c>
      <c r="F10927" t="s">
        <v>1016</v>
      </c>
      <c r="G10927" t="s">
        <v>543</v>
      </c>
      <c r="H10927" t="s">
        <v>729</v>
      </c>
      <c r="I10927" t="s">
        <v>140</v>
      </c>
      <c r="J10927" t="s">
        <v>1055</v>
      </c>
      <c r="K10927" t="s">
        <v>140</v>
      </c>
      <c r="L10927" t="s">
        <v>775</v>
      </c>
      <c r="M10927" t="s">
        <v>140</v>
      </c>
      <c r="N10927" t="s">
        <v>140</v>
      </c>
    </row>
    <row r="10928" spans="1:14" x14ac:dyDescent="0.35">
      <c r="A10928" t="s">
        <v>12</v>
      </c>
      <c r="B10928" t="s">
        <v>1165</v>
      </c>
      <c r="C10928">
        <v>12</v>
      </c>
      <c r="D10928" t="s">
        <v>919</v>
      </c>
      <c r="E10928" t="s">
        <v>140</v>
      </c>
      <c r="F10928" t="s">
        <v>140</v>
      </c>
      <c r="G10928" t="s">
        <v>140</v>
      </c>
      <c r="H10928" t="s">
        <v>442</v>
      </c>
      <c r="I10928" t="s">
        <v>140</v>
      </c>
      <c r="J10928" t="s">
        <v>140</v>
      </c>
      <c r="K10928" t="s">
        <v>140</v>
      </c>
      <c r="L10928" t="s">
        <v>919</v>
      </c>
      <c r="M10928" t="s">
        <v>929</v>
      </c>
      <c r="N10928" t="s">
        <v>140</v>
      </c>
    </row>
    <row r="10929" spans="1:14" x14ac:dyDescent="0.35">
      <c r="A10929" t="s">
        <v>12</v>
      </c>
      <c r="B10929" t="s">
        <v>1166</v>
      </c>
      <c r="C10929">
        <v>197</v>
      </c>
      <c r="D10929" t="s">
        <v>255</v>
      </c>
      <c r="E10929" t="s">
        <v>399</v>
      </c>
      <c r="F10929" t="s">
        <v>1043</v>
      </c>
      <c r="G10929" t="s">
        <v>107</v>
      </c>
      <c r="H10929" t="s">
        <v>125</v>
      </c>
      <c r="I10929" t="s">
        <v>140</v>
      </c>
      <c r="J10929" t="s">
        <v>140</v>
      </c>
      <c r="K10929" t="s">
        <v>140</v>
      </c>
      <c r="L10929" t="s">
        <v>1008</v>
      </c>
      <c r="M10929" t="s">
        <v>1046</v>
      </c>
      <c r="N10929" t="s">
        <v>140</v>
      </c>
    </row>
    <row r="10930" spans="1:14" x14ac:dyDescent="0.35">
      <c r="A10930" t="s">
        <v>13</v>
      </c>
      <c r="B10930" t="s">
        <v>1165</v>
      </c>
      <c r="C10930">
        <v>7</v>
      </c>
      <c r="D10930" t="s">
        <v>140</v>
      </c>
      <c r="E10930" t="s">
        <v>140</v>
      </c>
      <c r="F10930" t="s">
        <v>140</v>
      </c>
      <c r="G10930" t="s">
        <v>140</v>
      </c>
      <c r="H10930" t="s">
        <v>622</v>
      </c>
      <c r="I10930" t="s">
        <v>140</v>
      </c>
      <c r="J10930" t="s">
        <v>140</v>
      </c>
      <c r="K10930" t="s">
        <v>623</v>
      </c>
      <c r="L10930" t="s">
        <v>140</v>
      </c>
      <c r="M10930" t="s">
        <v>140</v>
      </c>
      <c r="N10930" t="s">
        <v>140</v>
      </c>
    </row>
    <row r="10931" spans="1:14" x14ac:dyDescent="0.35">
      <c r="A10931" t="s">
        <v>13</v>
      </c>
      <c r="B10931" t="s">
        <v>1166</v>
      </c>
      <c r="C10931">
        <v>198</v>
      </c>
      <c r="D10931" t="s">
        <v>781</v>
      </c>
      <c r="E10931" t="s">
        <v>755</v>
      </c>
      <c r="F10931" t="s">
        <v>125</v>
      </c>
      <c r="G10931" t="s">
        <v>769</v>
      </c>
      <c r="H10931" t="s">
        <v>346</v>
      </c>
      <c r="I10931" t="s">
        <v>140</v>
      </c>
      <c r="J10931" t="s">
        <v>1012</v>
      </c>
      <c r="K10931" t="s">
        <v>592</v>
      </c>
      <c r="L10931" t="s">
        <v>1016</v>
      </c>
      <c r="M10931" t="s">
        <v>1010</v>
      </c>
      <c r="N10931" t="s">
        <v>949</v>
      </c>
    </row>
    <row r="10932" spans="1:14" x14ac:dyDescent="0.35">
      <c r="A10932" t="s">
        <v>14</v>
      </c>
      <c r="B10932" t="s">
        <v>1165</v>
      </c>
      <c r="C10932">
        <v>51</v>
      </c>
      <c r="D10932" t="s">
        <v>869</v>
      </c>
      <c r="E10932" t="s">
        <v>433</v>
      </c>
      <c r="F10932" t="s">
        <v>674</v>
      </c>
      <c r="G10932" t="s">
        <v>810</v>
      </c>
      <c r="H10932" t="s">
        <v>832</v>
      </c>
      <c r="I10932" t="s">
        <v>140</v>
      </c>
      <c r="J10932" t="s">
        <v>1050</v>
      </c>
      <c r="K10932" t="s">
        <v>1043</v>
      </c>
      <c r="L10932" t="s">
        <v>1063</v>
      </c>
      <c r="M10932" t="s">
        <v>140</v>
      </c>
      <c r="N10932" t="s">
        <v>140</v>
      </c>
    </row>
    <row r="10933" spans="1:14" x14ac:dyDescent="0.35">
      <c r="A10933" t="s">
        <v>14</v>
      </c>
      <c r="B10933" t="s">
        <v>1166</v>
      </c>
      <c r="C10933">
        <v>151</v>
      </c>
      <c r="D10933" t="s">
        <v>483</v>
      </c>
      <c r="E10933" t="s">
        <v>293</v>
      </c>
      <c r="F10933" t="s">
        <v>103</v>
      </c>
      <c r="G10933" t="s">
        <v>443</v>
      </c>
      <c r="H10933" t="s">
        <v>1057</v>
      </c>
      <c r="I10933" t="s">
        <v>140</v>
      </c>
      <c r="J10933" t="s">
        <v>1009</v>
      </c>
      <c r="K10933" t="s">
        <v>140</v>
      </c>
      <c r="L10933" t="s">
        <v>140</v>
      </c>
      <c r="M10933" t="s">
        <v>1058</v>
      </c>
      <c r="N10933" t="s">
        <v>140</v>
      </c>
    </row>
    <row r="10934" spans="1:14" x14ac:dyDescent="0.35">
      <c r="A10934" t="s">
        <v>15</v>
      </c>
      <c r="B10934" t="s">
        <v>1165</v>
      </c>
      <c r="C10934">
        <v>90</v>
      </c>
      <c r="D10934" t="s">
        <v>1008</v>
      </c>
      <c r="E10934" t="s">
        <v>874</v>
      </c>
      <c r="F10934" t="s">
        <v>1022</v>
      </c>
      <c r="G10934" t="s">
        <v>101</v>
      </c>
      <c r="H10934" t="s">
        <v>714</v>
      </c>
      <c r="I10934" t="s">
        <v>140</v>
      </c>
      <c r="J10934" t="s">
        <v>1016</v>
      </c>
      <c r="K10934" t="s">
        <v>869</v>
      </c>
      <c r="L10934" t="s">
        <v>140</v>
      </c>
      <c r="M10934" t="s">
        <v>1017</v>
      </c>
      <c r="N10934" t="s">
        <v>140</v>
      </c>
    </row>
    <row r="10935" spans="1:14" x14ac:dyDescent="0.35">
      <c r="A10935" t="s">
        <v>15</v>
      </c>
      <c r="B10935" t="s">
        <v>1166</v>
      </c>
      <c r="C10935">
        <v>116</v>
      </c>
      <c r="D10935" t="s">
        <v>852</v>
      </c>
      <c r="E10935" t="s">
        <v>401</v>
      </c>
      <c r="F10935" t="s">
        <v>125</v>
      </c>
      <c r="G10935" t="s">
        <v>1095</v>
      </c>
      <c r="H10935" t="s">
        <v>940</v>
      </c>
      <c r="I10935" t="s">
        <v>140</v>
      </c>
      <c r="J10935" t="s">
        <v>140</v>
      </c>
      <c r="K10935" t="s">
        <v>140</v>
      </c>
      <c r="L10935" t="s">
        <v>140</v>
      </c>
      <c r="M10935" t="s">
        <v>140</v>
      </c>
      <c r="N10935" t="s">
        <v>140</v>
      </c>
    </row>
    <row r="10936" spans="1:14" x14ac:dyDescent="0.35">
      <c r="A10936" t="s">
        <v>16</v>
      </c>
      <c r="B10936" t="s">
        <v>1165</v>
      </c>
      <c r="C10936">
        <v>96</v>
      </c>
      <c r="D10936" t="s">
        <v>1054</v>
      </c>
      <c r="E10936" t="s">
        <v>735</v>
      </c>
      <c r="F10936" t="s">
        <v>1004</v>
      </c>
      <c r="G10936" t="s">
        <v>970</v>
      </c>
      <c r="H10936" t="s">
        <v>910</v>
      </c>
      <c r="I10936" t="s">
        <v>140</v>
      </c>
      <c r="J10936" t="s">
        <v>949</v>
      </c>
      <c r="K10936" t="s">
        <v>140</v>
      </c>
      <c r="L10936" t="s">
        <v>140</v>
      </c>
      <c r="M10936" t="s">
        <v>140</v>
      </c>
      <c r="N10936" t="s">
        <v>140</v>
      </c>
    </row>
    <row r="10937" spans="1:14" x14ac:dyDescent="0.35">
      <c r="A10937" t="s">
        <v>16</v>
      </c>
      <c r="B10937" t="s">
        <v>1166</v>
      </c>
      <c r="C10937">
        <v>110</v>
      </c>
      <c r="D10937" t="s">
        <v>723</v>
      </c>
      <c r="E10937" t="s">
        <v>568</v>
      </c>
      <c r="F10937" t="s">
        <v>1023</v>
      </c>
      <c r="G10937" t="s">
        <v>37</v>
      </c>
      <c r="H10937" t="s">
        <v>970</v>
      </c>
      <c r="I10937" t="s">
        <v>140</v>
      </c>
      <c r="J10937" t="s">
        <v>1013</v>
      </c>
      <c r="K10937" t="s">
        <v>140</v>
      </c>
      <c r="L10937" t="s">
        <v>140</v>
      </c>
      <c r="M10937" t="s">
        <v>140</v>
      </c>
      <c r="N10937" t="s">
        <v>140</v>
      </c>
    </row>
    <row r="10938" spans="1:14" x14ac:dyDescent="0.35">
      <c r="A10938" t="s">
        <v>17</v>
      </c>
      <c r="B10938" t="s">
        <v>1165</v>
      </c>
      <c r="C10938">
        <v>109</v>
      </c>
      <c r="D10938" t="s">
        <v>954</v>
      </c>
      <c r="E10938" t="s">
        <v>1083</v>
      </c>
      <c r="F10938" t="s">
        <v>1019</v>
      </c>
      <c r="G10938" t="s">
        <v>97</v>
      </c>
      <c r="H10938" t="s">
        <v>907</v>
      </c>
      <c r="I10938" t="s">
        <v>140</v>
      </c>
      <c r="J10938" t="s">
        <v>1007</v>
      </c>
      <c r="K10938" t="s">
        <v>140</v>
      </c>
      <c r="L10938" t="s">
        <v>140</v>
      </c>
      <c r="M10938" t="s">
        <v>140</v>
      </c>
      <c r="N10938" t="s">
        <v>140</v>
      </c>
    </row>
    <row r="10939" spans="1:14" x14ac:dyDescent="0.35">
      <c r="A10939" t="s">
        <v>17</v>
      </c>
      <c r="B10939" t="s">
        <v>1166</v>
      </c>
      <c r="C10939">
        <v>94</v>
      </c>
      <c r="D10939" t="s">
        <v>699</v>
      </c>
      <c r="E10939" t="s">
        <v>492</v>
      </c>
      <c r="F10939" t="s">
        <v>1054</v>
      </c>
      <c r="G10939" t="s">
        <v>293</v>
      </c>
      <c r="H10939" t="s">
        <v>860</v>
      </c>
      <c r="I10939" t="s">
        <v>140</v>
      </c>
      <c r="J10939" t="s">
        <v>1066</v>
      </c>
      <c r="K10939" t="s">
        <v>140</v>
      </c>
      <c r="L10939" t="s">
        <v>140</v>
      </c>
      <c r="M10939" t="s">
        <v>140</v>
      </c>
      <c r="N10939" t="s">
        <v>1054</v>
      </c>
    </row>
    <row r="10940" spans="1:14" x14ac:dyDescent="0.35">
      <c r="A10940" t="s">
        <v>18</v>
      </c>
      <c r="B10940" t="s">
        <v>1165</v>
      </c>
      <c r="C10940">
        <v>14</v>
      </c>
      <c r="D10940" t="s">
        <v>140</v>
      </c>
      <c r="E10940" t="s">
        <v>837</v>
      </c>
      <c r="F10940" t="s">
        <v>140</v>
      </c>
      <c r="G10940" t="s">
        <v>837</v>
      </c>
      <c r="H10940" t="s">
        <v>626</v>
      </c>
      <c r="I10940" t="s">
        <v>140</v>
      </c>
      <c r="J10940" t="s">
        <v>140</v>
      </c>
      <c r="K10940" t="s">
        <v>140</v>
      </c>
      <c r="L10940" t="s">
        <v>140</v>
      </c>
      <c r="M10940" t="s">
        <v>140</v>
      </c>
      <c r="N10940" t="s">
        <v>140</v>
      </c>
    </row>
    <row r="10941" spans="1:14" x14ac:dyDescent="0.35">
      <c r="A10941" t="s">
        <v>18</v>
      </c>
      <c r="B10941" t="s">
        <v>1166</v>
      </c>
      <c r="C10941">
        <v>191</v>
      </c>
      <c r="D10941" t="s">
        <v>771</v>
      </c>
      <c r="E10941" t="s">
        <v>913</v>
      </c>
      <c r="F10941" t="s">
        <v>140</v>
      </c>
      <c r="G10941" t="s">
        <v>1087</v>
      </c>
      <c r="H10941" t="s">
        <v>474</v>
      </c>
      <c r="I10941" t="s">
        <v>1016</v>
      </c>
      <c r="J10941" t="s">
        <v>140</v>
      </c>
      <c r="K10941" t="s">
        <v>140</v>
      </c>
      <c r="L10941" t="s">
        <v>140</v>
      </c>
      <c r="M10941" t="s">
        <v>140</v>
      </c>
      <c r="N10941" t="s">
        <v>1012</v>
      </c>
    </row>
    <row r="10942" spans="1:14" x14ac:dyDescent="0.35">
      <c r="A10942" t="s">
        <v>19</v>
      </c>
      <c r="B10942" t="s">
        <v>1165</v>
      </c>
      <c r="C10942">
        <v>66</v>
      </c>
      <c r="D10942" t="s">
        <v>1061</v>
      </c>
      <c r="E10942" t="s">
        <v>168</v>
      </c>
      <c r="F10942" t="s">
        <v>775</v>
      </c>
      <c r="G10942" t="s">
        <v>999</v>
      </c>
      <c r="H10942" t="s">
        <v>735</v>
      </c>
      <c r="I10942" t="s">
        <v>140</v>
      </c>
      <c r="J10942" t="s">
        <v>1098</v>
      </c>
      <c r="K10942" t="s">
        <v>140</v>
      </c>
      <c r="L10942" t="s">
        <v>140</v>
      </c>
      <c r="M10942" t="s">
        <v>140</v>
      </c>
      <c r="N10942" t="s">
        <v>140</v>
      </c>
    </row>
    <row r="10943" spans="1:14" x14ac:dyDescent="0.35">
      <c r="A10943" t="s">
        <v>19</v>
      </c>
      <c r="B10943" t="s">
        <v>1166</v>
      </c>
      <c r="C10943">
        <v>140</v>
      </c>
      <c r="D10943" t="s">
        <v>159</v>
      </c>
      <c r="E10943" t="s">
        <v>862</v>
      </c>
      <c r="F10943" t="s">
        <v>1010</v>
      </c>
      <c r="G10943" t="s">
        <v>849</v>
      </c>
      <c r="H10943" t="s">
        <v>805</v>
      </c>
      <c r="I10943" t="s">
        <v>140</v>
      </c>
      <c r="J10943" t="s">
        <v>1017</v>
      </c>
      <c r="K10943" t="s">
        <v>140</v>
      </c>
      <c r="L10943" t="s">
        <v>140</v>
      </c>
      <c r="M10943" t="s">
        <v>140</v>
      </c>
      <c r="N10943" t="s">
        <v>140</v>
      </c>
    </row>
    <row r="10944" spans="1:14" x14ac:dyDescent="0.35">
      <c r="A10944" t="s">
        <v>20</v>
      </c>
      <c r="B10944" t="s">
        <v>1165</v>
      </c>
      <c r="C10944">
        <v>118</v>
      </c>
      <c r="D10944" t="s">
        <v>1049</v>
      </c>
      <c r="E10944" t="s">
        <v>381</v>
      </c>
      <c r="F10944" t="s">
        <v>345</v>
      </c>
      <c r="G10944" t="s">
        <v>323</v>
      </c>
      <c r="H10944" t="s">
        <v>685</v>
      </c>
      <c r="I10944" t="s">
        <v>140</v>
      </c>
      <c r="J10944" t="s">
        <v>949</v>
      </c>
      <c r="K10944" t="s">
        <v>140</v>
      </c>
      <c r="L10944" t="s">
        <v>140</v>
      </c>
      <c r="M10944" t="s">
        <v>1016</v>
      </c>
      <c r="N10944" t="s">
        <v>1012</v>
      </c>
    </row>
    <row r="10945" spans="1:14" x14ac:dyDescent="0.35">
      <c r="A10945" t="s">
        <v>20</v>
      </c>
      <c r="B10945" t="s">
        <v>1166</v>
      </c>
      <c r="C10945">
        <v>88</v>
      </c>
      <c r="D10945" t="s">
        <v>245</v>
      </c>
      <c r="E10945" t="s">
        <v>568</v>
      </c>
      <c r="F10945" t="s">
        <v>801</v>
      </c>
      <c r="G10945" t="s">
        <v>117</v>
      </c>
      <c r="H10945" t="s">
        <v>1065</v>
      </c>
      <c r="I10945" t="s">
        <v>1098</v>
      </c>
      <c r="J10945" t="s">
        <v>140</v>
      </c>
      <c r="K10945" t="s">
        <v>140</v>
      </c>
      <c r="L10945" t="s">
        <v>140</v>
      </c>
      <c r="M10945" t="s">
        <v>140</v>
      </c>
      <c r="N10945" t="s">
        <v>775</v>
      </c>
    </row>
    <row r="10946" spans="1:14" x14ac:dyDescent="0.35">
      <c r="A10946" t="s">
        <v>21</v>
      </c>
      <c r="B10946" t="s">
        <v>1166</v>
      </c>
      <c r="C10946">
        <v>210</v>
      </c>
      <c r="D10946" t="s">
        <v>106</v>
      </c>
      <c r="E10946" t="s">
        <v>915</v>
      </c>
      <c r="F10946" t="s">
        <v>919</v>
      </c>
      <c r="G10946" t="s">
        <v>1066</v>
      </c>
      <c r="H10946" t="s">
        <v>775</v>
      </c>
      <c r="I10946" t="s">
        <v>1013</v>
      </c>
      <c r="J10946" t="s">
        <v>140</v>
      </c>
      <c r="K10946" t="s">
        <v>140</v>
      </c>
      <c r="L10946" t="s">
        <v>140</v>
      </c>
      <c r="M10946" t="s">
        <v>1013</v>
      </c>
      <c r="N10946" t="s">
        <v>140</v>
      </c>
    </row>
    <row r="10947" spans="1:14" x14ac:dyDescent="0.35">
      <c r="A10947" t="s">
        <v>22</v>
      </c>
      <c r="B10947" t="s">
        <v>1165</v>
      </c>
      <c r="C10947">
        <v>98</v>
      </c>
      <c r="D10947" t="s">
        <v>1070</v>
      </c>
      <c r="E10947" t="s">
        <v>1069</v>
      </c>
      <c r="F10947" t="s">
        <v>1048</v>
      </c>
      <c r="G10947" t="s">
        <v>117</v>
      </c>
      <c r="H10947" t="s">
        <v>760</v>
      </c>
      <c r="I10947" t="s">
        <v>140</v>
      </c>
      <c r="J10947" t="s">
        <v>140</v>
      </c>
      <c r="K10947" t="s">
        <v>140</v>
      </c>
      <c r="L10947" t="s">
        <v>140</v>
      </c>
      <c r="M10947" t="s">
        <v>140</v>
      </c>
      <c r="N10947" t="s">
        <v>140</v>
      </c>
    </row>
    <row r="10948" spans="1:14" x14ac:dyDescent="0.35">
      <c r="A10948" t="s">
        <v>22</v>
      </c>
      <c r="B10948" t="s">
        <v>1166</v>
      </c>
      <c r="C10948">
        <v>111</v>
      </c>
      <c r="D10948" t="s">
        <v>385</v>
      </c>
      <c r="E10948" t="s">
        <v>723</v>
      </c>
      <c r="F10948" t="s">
        <v>1072</v>
      </c>
      <c r="G10948" t="s">
        <v>639</v>
      </c>
      <c r="H10948" t="s">
        <v>405</v>
      </c>
      <c r="I10948" t="s">
        <v>1068</v>
      </c>
      <c r="J10948" t="s">
        <v>1013</v>
      </c>
      <c r="K10948" t="s">
        <v>140</v>
      </c>
      <c r="L10948" t="s">
        <v>140</v>
      </c>
      <c r="M10948" t="s">
        <v>140</v>
      </c>
      <c r="N10948" t="s">
        <v>140</v>
      </c>
    </row>
    <row r="10949" spans="1:14" x14ac:dyDescent="0.35">
      <c r="A10949" t="s">
        <v>23</v>
      </c>
      <c r="B10949" t="s">
        <v>1165</v>
      </c>
      <c r="C10949">
        <v>86</v>
      </c>
      <c r="D10949" t="s">
        <v>785</v>
      </c>
      <c r="E10949" t="s">
        <v>882</v>
      </c>
      <c r="F10949" t="s">
        <v>140</v>
      </c>
      <c r="G10949" t="s">
        <v>111</v>
      </c>
      <c r="H10949" t="s">
        <v>431</v>
      </c>
      <c r="I10949" t="s">
        <v>140</v>
      </c>
      <c r="J10949" t="s">
        <v>140</v>
      </c>
      <c r="K10949" t="s">
        <v>140</v>
      </c>
      <c r="L10949" t="s">
        <v>140</v>
      </c>
      <c r="M10949" t="s">
        <v>939</v>
      </c>
      <c r="N10949" t="s">
        <v>140</v>
      </c>
    </row>
    <row r="10950" spans="1:14" x14ac:dyDescent="0.35">
      <c r="A10950" t="s">
        <v>23</v>
      </c>
      <c r="B10950" t="s">
        <v>1166</v>
      </c>
      <c r="C10950">
        <v>119</v>
      </c>
      <c r="D10950" t="s">
        <v>966</v>
      </c>
      <c r="E10950" t="s">
        <v>399</v>
      </c>
      <c r="F10950" t="s">
        <v>1058</v>
      </c>
      <c r="G10950" t="s">
        <v>501</v>
      </c>
      <c r="H10950" t="s">
        <v>1061</v>
      </c>
      <c r="I10950" t="s">
        <v>140</v>
      </c>
      <c r="J10950" t="s">
        <v>1013</v>
      </c>
      <c r="K10950" t="s">
        <v>140</v>
      </c>
      <c r="L10950" t="s">
        <v>140</v>
      </c>
      <c r="M10950" t="s">
        <v>140</v>
      </c>
      <c r="N10950" t="s">
        <v>775</v>
      </c>
    </row>
    <row r="10951" spans="1:14" x14ac:dyDescent="0.35">
      <c r="A10951" t="s">
        <v>24</v>
      </c>
      <c r="B10951" t="s">
        <v>1165</v>
      </c>
      <c r="C10951">
        <v>77</v>
      </c>
      <c r="D10951" t="s">
        <v>801</v>
      </c>
      <c r="E10951" t="s">
        <v>926</v>
      </c>
      <c r="F10951" t="s">
        <v>1073</v>
      </c>
      <c r="G10951" t="s">
        <v>848</v>
      </c>
      <c r="H10951" t="s">
        <v>908</v>
      </c>
      <c r="I10951" t="s">
        <v>140</v>
      </c>
      <c r="J10951" t="s">
        <v>140</v>
      </c>
      <c r="K10951" t="s">
        <v>140</v>
      </c>
      <c r="L10951" t="s">
        <v>140</v>
      </c>
      <c r="M10951" t="s">
        <v>140</v>
      </c>
      <c r="N10951" t="s">
        <v>140</v>
      </c>
    </row>
    <row r="10952" spans="1:14" x14ac:dyDescent="0.35">
      <c r="A10952" t="s">
        <v>24</v>
      </c>
      <c r="B10952" t="s">
        <v>1166</v>
      </c>
      <c r="C10952">
        <v>130</v>
      </c>
      <c r="D10952" t="s">
        <v>277</v>
      </c>
      <c r="E10952" t="s">
        <v>860</v>
      </c>
      <c r="F10952" t="s">
        <v>915</v>
      </c>
      <c r="G10952" t="s">
        <v>762</v>
      </c>
      <c r="H10952" t="s">
        <v>109</v>
      </c>
      <c r="I10952" t="s">
        <v>140</v>
      </c>
      <c r="J10952" t="s">
        <v>140</v>
      </c>
      <c r="K10952" t="s">
        <v>140</v>
      </c>
      <c r="L10952" t="s">
        <v>140</v>
      </c>
      <c r="M10952" t="s">
        <v>140</v>
      </c>
      <c r="N10952" t="s">
        <v>1014</v>
      </c>
    </row>
    <row r="10953" spans="1:14" x14ac:dyDescent="0.35">
      <c r="A10953" t="s">
        <v>25</v>
      </c>
      <c r="B10953" t="s">
        <v>1165</v>
      </c>
      <c r="C10953">
        <v>88</v>
      </c>
      <c r="D10953" t="s">
        <v>1064</v>
      </c>
      <c r="E10953" t="s">
        <v>37</v>
      </c>
      <c r="F10953" t="s">
        <v>1008</v>
      </c>
      <c r="G10953" t="s">
        <v>93</v>
      </c>
      <c r="H10953" t="s">
        <v>249</v>
      </c>
      <c r="I10953" t="s">
        <v>140</v>
      </c>
      <c r="J10953" t="s">
        <v>140</v>
      </c>
      <c r="K10953" t="s">
        <v>140</v>
      </c>
      <c r="L10953" t="s">
        <v>140</v>
      </c>
      <c r="M10953" t="s">
        <v>140</v>
      </c>
      <c r="N10953" t="s">
        <v>140</v>
      </c>
    </row>
    <row r="10954" spans="1:14" x14ac:dyDescent="0.35">
      <c r="A10954" t="s">
        <v>25</v>
      </c>
      <c r="B10954" t="s">
        <v>1166</v>
      </c>
      <c r="C10954">
        <v>116</v>
      </c>
      <c r="D10954" t="s">
        <v>639</v>
      </c>
      <c r="E10954" t="s">
        <v>890</v>
      </c>
      <c r="F10954" t="s">
        <v>1056</v>
      </c>
      <c r="G10954" t="s">
        <v>492</v>
      </c>
      <c r="H10954" t="s">
        <v>99</v>
      </c>
      <c r="I10954" t="s">
        <v>140</v>
      </c>
      <c r="J10954" t="s">
        <v>1063</v>
      </c>
      <c r="K10954" t="s">
        <v>140</v>
      </c>
      <c r="L10954" t="s">
        <v>140</v>
      </c>
      <c r="M10954" t="s">
        <v>140</v>
      </c>
      <c r="N10954" t="s">
        <v>1014</v>
      </c>
    </row>
    <row r="10955" spans="1:14" x14ac:dyDescent="0.35">
      <c r="A10955" t="s">
        <v>26</v>
      </c>
      <c r="B10955" t="s">
        <v>1165</v>
      </c>
      <c r="C10955">
        <v>96</v>
      </c>
      <c r="D10955" t="s">
        <v>869</v>
      </c>
      <c r="E10955" t="s">
        <v>471</v>
      </c>
      <c r="F10955" t="s">
        <v>1098</v>
      </c>
      <c r="G10955" t="s">
        <v>1065</v>
      </c>
      <c r="H10955" t="s">
        <v>533</v>
      </c>
      <c r="I10955" t="s">
        <v>140</v>
      </c>
      <c r="J10955" t="s">
        <v>1014</v>
      </c>
      <c r="K10955" t="s">
        <v>140</v>
      </c>
      <c r="L10955" t="s">
        <v>140</v>
      </c>
      <c r="M10955" t="s">
        <v>140</v>
      </c>
      <c r="N10955" t="s">
        <v>140</v>
      </c>
    </row>
    <row r="10956" spans="1:14" x14ac:dyDescent="0.35">
      <c r="A10956" t="s">
        <v>26</v>
      </c>
      <c r="B10956" t="s">
        <v>1166</v>
      </c>
      <c r="C10956">
        <v>106</v>
      </c>
      <c r="D10956" t="s">
        <v>895</v>
      </c>
      <c r="E10956" t="s">
        <v>81</v>
      </c>
      <c r="F10956" t="s">
        <v>1066</v>
      </c>
      <c r="G10956" t="s">
        <v>573</v>
      </c>
      <c r="H10956" t="s">
        <v>706</v>
      </c>
      <c r="I10956" t="s">
        <v>1054</v>
      </c>
      <c r="J10956" t="s">
        <v>1012</v>
      </c>
      <c r="K10956" t="s">
        <v>140</v>
      </c>
      <c r="L10956" t="s">
        <v>140</v>
      </c>
      <c r="M10956" t="s">
        <v>140</v>
      </c>
      <c r="N10956" t="s">
        <v>140</v>
      </c>
    </row>
    <row r="10957" spans="1:14" x14ac:dyDescent="0.35">
      <c r="A10957" t="s">
        <v>27</v>
      </c>
      <c r="B10957" t="s">
        <v>1165</v>
      </c>
      <c r="C10957">
        <v>100</v>
      </c>
      <c r="D10957" t="s">
        <v>1050</v>
      </c>
      <c r="E10957" t="s">
        <v>582</v>
      </c>
      <c r="F10957" t="s">
        <v>971</v>
      </c>
      <c r="G10957" t="s">
        <v>462</v>
      </c>
      <c r="H10957" t="s">
        <v>559</v>
      </c>
      <c r="I10957" t="s">
        <v>140</v>
      </c>
      <c r="J10957" t="s">
        <v>1011</v>
      </c>
      <c r="K10957" t="s">
        <v>140</v>
      </c>
      <c r="L10957" t="s">
        <v>140</v>
      </c>
      <c r="M10957" t="s">
        <v>140</v>
      </c>
      <c r="N10957" t="s">
        <v>140</v>
      </c>
    </row>
    <row r="10958" spans="1:14" x14ac:dyDescent="0.35">
      <c r="A10958" t="s">
        <v>27</v>
      </c>
      <c r="B10958" t="s">
        <v>1166</v>
      </c>
      <c r="C10958">
        <v>104</v>
      </c>
      <c r="D10958" t="s">
        <v>620</v>
      </c>
      <c r="E10958" t="s">
        <v>697</v>
      </c>
      <c r="F10958" t="s">
        <v>1098</v>
      </c>
      <c r="G10958" t="s">
        <v>421</v>
      </c>
      <c r="H10958" t="s">
        <v>668</v>
      </c>
      <c r="I10958" t="s">
        <v>140</v>
      </c>
      <c r="J10958" t="s">
        <v>140</v>
      </c>
      <c r="K10958" t="s">
        <v>140</v>
      </c>
      <c r="L10958" t="s">
        <v>140</v>
      </c>
      <c r="M10958" t="s">
        <v>140</v>
      </c>
      <c r="N10958" t="s">
        <v>140</v>
      </c>
    </row>
    <row r="10959" spans="1:14" x14ac:dyDescent="0.35">
      <c r="A10959" t="s">
        <v>28</v>
      </c>
      <c r="B10959" t="s">
        <v>1165</v>
      </c>
      <c r="C10959">
        <v>85</v>
      </c>
      <c r="D10959" t="s">
        <v>940</v>
      </c>
      <c r="E10959" t="s">
        <v>843</v>
      </c>
      <c r="F10959" t="s">
        <v>1020</v>
      </c>
      <c r="G10959" t="s">
        <v>860</v>
      </c>
      <c r="H10959" t="s">
        <v>273</v>
      </c>
      <c r="I10959" t="s">
        <v>140</v>
      </c>
      <c r="J10959" t="s">
        <v>140</v>
      </c>
      <c r="K10959" t="s">
        <v>140</v>
      </c>
      <c r="L10959" t="s">
        <v>140</v>
      </c>
      <c r="M10959" t="s">
        <v>140</v>
      </c>
      <c r="N10959" t="s">
        <v>140</v>
      </c>
    </row>
    <row r="10960" spans="1:14" x14ac:dyDescent="0.35">
      <c r="A10960" t="s">
        <v>28</v>
      </c>
      <c r="B10960" t="s">
        <v>1166</v>
      </c>
      <c r="C10960">
        <v>121</v>
      </c>
      <c r="D10960" t="s">
        <v>138</v>
      </c>
      <c r="E10960" t="s">
        <v>862</v>
      </c>
      <c r="F10960" t="s">
        <v>1021</v>
      </c>
      <c r="G10960" t="s">
        <v>993</v>
      </c>
      <c r="H10960" t="s">
        <v>1182</v>
      </c>
      <c r="I10960" t="s">
        <v>140</v>
      </c>
      <c r="J10960" t="s">
        <v>1009</v>
      </c>
      <c r="K10960" t="s">
        <v>140</v>
      </c>
      <c r="L10960" t="s">
        <v>140</v>
      </c>
      <c r="M10960" t="s">
        <v>140</v>
      </c>
      <c r="N10960" t="s">
        <v>140</v>
      </c>
    </row>
    <row r="10961" spans="1:14" x14ac:dyDescent="0.35">
      <c r="A10961" t="s">
        <v>29</v>
      </c>
      <c r="B10961" t="s">
        <v>1165</v>
      </c>
      <c r="C10961">
        <v>94</v>
      </c>
      <c r="D10961" t="s">
        <v>1073</v>
      </c>
      <c r="E10961" t="s">
        <v>848</v>
      </c>
      <c r="F10961" t="s">
        <v>1016</v>
      </c>
      <c r="G10961" t="s">
        <v>119</v>
      </c>
      <c r="H10961" t="s">
        <v>1015</v>
      </c>
      <c r="I10961" t="s">
        <v>140</v>
      </c>
      <c r="J10961" t="s">
        <v>1070</v>
      </c>
      <c r="K10961" t="s">
        <v>140</v>
      </c>
      <c r="L10961" t="s">
        <v>140</v>
      </c>
      <c r="M10961" t="s">
        <v>140</v>
      </c>
      <c r="N10961" t="s">
        <v>140</v>
      </c>
    </row>
    <row r="10962" spans="1:14" x14ac:dyDescent="0.35">
      <c r="A10962" t="s">
        <v>29</v>
      </c>
      <c r="B10962" t="s">
        <v>1166</v>
      </c>
      <c r="C10962">
        <v>110</v>
      </c>
      <c r="D10962" t="s">
        <v>797</v>
      </c>
      <c r="E10962" t="s">
        <v>618</v>
      </c>
      <c r="F10962" t="s">
        <v>1056</v>
      </c>
      <c r="G10962" t="s">
        <v>911</v>
      </c>
      <c r="H10962" t="s">
        <v>849</v>
      </c>
      <c r="I10962" t="s">
        <v>140</v>
      </c>
      <c r="J10962" t="s">
        <v>140</v>
      </c>
      <c r="K10962" t="s">
        <v>1016</v>
      </c>
      <c r="L10962" t="s">
        <v>140</v>
      </c>
      <c r="M10962" t="s">
        <v>140</v>
      </c>
      <c r="N10962" t="s">
        <v>140</v>
      </c>
    </row>
    <row r="10963" spans="1:14" x14ac:dyDescent="0.35">
      <c r="A10963" t="s">
        <v>30</v>
      </c>
      <c r="B10963" t="s">
        <v>1165</v>
      </c>
      <c r="C10963">
        <v>91</v>
      </c>
      <c r="D10963" t="s">
        <v>1058</v>
      </c>
      <c r="E10963" t="s">
        <v>289</v>
      </c>
      <c r="F10963" t="s">
        <v>1055</v>
      </c>
      <c r="G10963" t="s">
        <v>119</v>
      </c>
      <c r="H10963" t="s">
        <v>48</v>
      </c>
      <c r="I10963" t="s">
        <v>140</v>
      </c>
      <c r="J10963" t="s">
        <v>140</v>
      </c>
      <c r="K10963" t="s">
        <v>140</v>
      </c>
      <c r="L10963" t="s">
        <v>140</v>
      </c>
      <c r="M10963" t="s">
        <v>140</v>
      </c>
      <c r="N10963" t="s">
        <v>140</v>
      </c>
    </row>
    <row r="10964" spans="1:14" x14ac:dyDescent="0.35">
      <c r="A10964" t="s">
        <v>30</v>
      </c>
      <c r="B10964" t="s">
        <v>1166</v>
      </c>
      <c r="C10964">
        <v>111</v>
      </c>
      <c r="D10964" t="s">
        <v>983</v>
      </c>
      <c r="E10964" t="s">
        <v>373</v>
      </c>
      <c r="F10964" t="s">
        <v>476</v>
      </c>
      <c r="G10964" t="s">
        <v>289</v>
      </c>
      <c r="H10964" t="s">
        <v>646</v>
      </c>
      <c r="I10964" t="s">
        <v>140</v>
      </c>
      <c r="J10964" t="s">
        <v>1063</v>
      </c>
      <c r="K10964" t="s">
        <v>140</v>
      </c>
      <c r="L10964" t="s">
        <v>140</v>
      </c>
      <c r="M10964" t="s">
        <v>140</v>
      </c>
      <c r="N10964" t="s">
        <v>140</v>
      </c>
    </row>
    <row r="10965" spans="1:14" x14ac:dyDescent="0.35">
      <c r="A10965" t="s">
        <v>31</v>
      </c>
      <c r="B10965" t="s">
        <v>1165</v>
      </c>
      <c r="C10965">
        <v>131</v>
      </c>
      <c r="D10965" t="s">
        <v>1066</v>
      </c>
      <c r="E10965" t="s">
        <v>673</v>
      </c>
      <c r="F10965" t="s">
        <v>950</v>
      </c>
      <c r="G10965" t="s">
        <v>641</v>
      </c>
      <c r="H10965" t="s">
        <v>304</v>
      </c>
      <c r="I10965" t="s">
        <v>140</v>
      </c>
      <c r="J10965" t="s">
        <v>949</v>
      </c>
      <c r="K10965" t="s">
        <v>1063</v>
      </c>
      <c r="L10965" t="s">
        <v>1055</v>
      </c>
      <c r="M10965" t="s">
        <v>919</v>
      </c>
      <c r="N10965" t="s">
        <v>1011</v>
      </c>
    </row>
    <row r="10966" spans="1:14" x14ac:dyDescent="0.35">
      <c r="A10966" t="s">
        <v>31</v>
      </c>
      <c r="B10966" t="s">
        <v>1166</v>
      </c>
      <c r="C10966">
        <v>75</v>
      </c>
      <c r="D10966" t="s">
        <v>579</v>
      </c>
      <c r="E10966" t="s">
        <v>489</v>
      </c>
      <c r="F10966" t="s">
        <v>113</v>
      </c>
      <c r="G10966" t="s">
        <v>548</v>
      </c>
      <c r="H10966" t="s">
        <v>317</v>
      </c>
      <c r="I10966" t="s">
        <v>140</v>
      </c>
      <c r="J10966" t="s">
        <v>140</v>
      </c>
      <c r="K10966" t="s">
        <v>140</v>
      </c>
      <c r="L10966" t="s">
        <v>140</v>
      </c>
      <c r="M10966" t="s">
        <v>140</v>
      </c>
      <c r="N10966" t="s">
        <v>954</v>
      </c>
    </row>
    <row r="10967" spans="1:14" x14ac:dyDescent="0.35">
      <c r="A10967" t="s">
        <v>32</v>
      </c>
      <c r="B10967" t="s">
        <v>1165</v>
      </c>
      <c r="C10967">
        <v>1844</v>
      </c>
      <c r="D10967" t="s">
        <v>1052</v>
      </c>
      <c r="E10967" t="s">
        <v>627</v>
      </c>
      <c r="F10967" t="s">
        <v>940</v>
      </c>
      <c r="G10967" t="s">
        <v>917</v>
      </c>
      <c r="H10967" t="s">
        <v>485</v>
      </c>
      <c r="I10967" t="s">
        <v>140</v>
      </c>
      <c r="J10967" t="s">
        <v>1019</v>
      </c>
      <c r="K10967" t="s">
        <v>1009</v>
      </c>
      <c r="L10967" t="s">
        <v>1022</v>
      </c>
      <c r="M10967" t="s">
        <v>1010</v>
      </c>
      <c r="N10967" t="s">
        <v>1022</v>
      </c>
    </row>
    <row r="10968" spans="1:14" x14ac:dyDescent="0.35">
      <c r="A10968" t="s">
        <v>32</v>
      </c>
      <c r="B10968" t="s">
        <v>1166</v>
      </c>
      <c r="C10968">
        <v>3082</v>
      </c>
      <c r="D10968" t="s">
        <v>560</v>
      </c>
      <c r="E10968" t="s">
        <v>264</v>
      </c>
      <c r="F10968" t="s">
        <v>838</v>
      </c>
      <c r="G10968" t="s">
        <v>1085</v>
      </c>
      <c r="H10968" t="s">
        <v>937</v>
      </c>
      <c r="I10968" t="s">
        <v>1010</v>
      </c>
      <c r="J10968" t="s">
        <v>1013</v>
      </c>
      <c r="K10968" t="s">
        <v>1009</v>
      </c>
      <c r="L10968" t="s">
        <v>140</v>
      </c>
      <c r="M10968" t="s">
        <v>1016</v>
      </c>
      <c r="N10968" t="s">
        <v>1010</v>
      </c>
    </row>
    <row r="10970" spans="1:14" x14ac:dyDescent="0.35">
      <c r="A10970" t="s">
        <v>1461</v>
      </c>
    </row>
    <row r="10971" spans="1:14" x14ac:dyDescent="0.35">
      <c r="A10971" t="s">
        <v>2</v>
      </c>
      <c r="B10971" t="s">
        <v>1170</v>
      </c>
      <c r="C10971" t="s">
        <v>3</v>
      </c>
      <c r="D10971" t="s">
        <v>1448</v>
      </c>
      <c r="E10971" t="s">
        <v>1449</v>
      </c>
      <c r="F10971" t="s">
        <v>1441</v>
      </c>
      <c r="G10971" t="s">
        <v>1450</v>
      </c>
      <c r="H10971" t="s">
        <v>1451</v>
      </c>
      <c r="I10971" t="s">
        <v>1032</v>
      </c>
      <c r="J10971" t="s">
        <v>1452</v>
      </c>
      <c r="K10971" t="s">
        <v>1453</v>
      </c>
      <c r="L10971" t="s">
        <v>1455</v>
      </c>
      <c r="M10971" t="s">
        <v>1454</v>
      </c>
      <c r="N10971" t="s">
        <v>1456</v>
      </c>
    </row>
    <row r="10972" spans="1:14" x14ac:dyDescent="0.35">
      <c r="A10972" t="s">
        <v>8</v>
      </c>
      <c r="B10972" t="s">
        <v>1171</v>
      </c>
      <c r="C10972">
        <v>204</v>
      </c>
      <c r="D10972" t="s">
        <v>656</v>
      </c>
      <c r="E10972" t="s">
        <v>762</v>
      </c>
      <c r="F10972" t="s">
        <v>140</v>
      </c>
      <c r="G10972" t="s">
        <v>1046</v>
      </c>
      <c r="H10972" t="s">
        <v>386</v>
      </c>
      <c r="I10972" t="s">
        <v>1063</v>
      </c>
      <c r="J10972" t="s">
        <v>571</v>
      </c>
      <c r="K10972" t="s">
        <v>775</v>
      </c>
      <c r="L10972" t="s">
        <v>1010</v>
      </c>
      <c r="M10972" t="s">
        <v>140</v>
      </c>
      <c r="N10972" t="s">
        <v>1014</v>
      </c>
    </row>
    <row r="10973" spans="1:14" x14ac:dyDescent="0.35">
      <c r="A10973" t="s">
        <v>9</v>
      </c>
      <c r="B10973" t="s">
        <v>1171</v>
      </c>
      <c r="C10973">
        <v>201</v>
      </c>
      <c r="D10973" t="s">
        <v>293</v>
      </c>
      <c r="E10973" t="s">
        <v>237</v>
      </c>
      <c r="F10973" t="s">
        <v>140</v>
      </c>
      <c r="G10973" t="s">
        <v>1046</v>
      </c>
      <c r="H10973" t="s">
        <v>952</v>
      </c>
      <c r="I10973" t="s">
        <v>1043</v>
      </c>
      <c r="J10973" t="s">
        <v>165</v>
      </c>
      <c r="K10973" t="s">
        <v>140</v>
      </c>
      <c r="L10973" t="s">
        <v>140</v>
      </c>
      <c r="M10973" t="s">
        <v>140</v>
      </c>
      <c r="N10973" t="s">
        <v>140</v>
      </c>
    </row>
    <row r="10974" spans="1:14" x14ac:dyDescent="0.35">
      <c r="A10974" t="s">
        <v>10</v>
      </c>
      <c r="B10974" t="s">
        <v>1171</v>
      </c>
      <c r="C10974">
        <v>208</v>
      </c>
      <c r="D10974" t="s">
        <v>729</v>
      </c>
      <c r="E10974" t="s">
        <v>766</v>
      </c>
      <c r="F10974" t="s">
        <v>1014</v>
      </c>
      <c r="G10974" t="s">
        <v>405</v>
      </c>
      <c r="H10974" t="s">
        <v>405</v>
      </c>
      <c r="I10974" t="s">
        <v>1014</v>
      </c>
      <c r="J10974" t="s">
        <v>342</v>
      </c>
      <c r="K10974" t="s">
        <v>1014</v>
      </c>
      <c r="L10974" t="s">
        <v>140</v>
      </c>
      <c r="M10974" t="s">
        <v>140</v>
      </c>
      <c r="N10974" t="s">
        <v>140</v>
      </c>
    </row>
    <row r="10975" spans="1:14" x14ac:dyDescent="0.35">
      <c r="A10975" t="s">
        <v>11</v>
      </c>
      <c r="B10975" t="s">
        <v>1171</v>
      </c>
      <c r="C10975">
        <v>206</v>
      </c>
      <c r="D10975" t="s">
        <v>264</v>
      </c>
      <c r="E10975" t="s">
        <v>880</v>
      </c>
      <c r="F10975" t="s">
        <v>140</v>
      </c>
      <c r="G10975" t="s">
        <v>1008</v>
      </c>
      <c r="H10975" t="s">
        <v>462</v>
      </c>
      <c r="I10975" t="s">
        <v>775</v>
      </c>
      <c r="J10975" t="s">
        <v>935</v>
      </c>
      <c r="K10975" t="s">
        <v>140</v>
      </c>
      <c r="L10975" t="s">
        <v>140</v>
      </c>
      <c r="M10975" t="s">
        <v>1009</v>
      </c>
      <c r="N10975" t="s">
        <v>140</v>
      </c>
    </row>
    <row r="10976" spans="1:14" x14ac:dyDescent="0.35">
      <c r="A10976" t="s">
        <v>12</v>
      </c>
      <c r="B10976" t="s">
        <v>1171</v>
      </c>
      <c r="C10976">
        <v>15</v>
      </c>
      <c r="D10976" t="s">
        <v>970</v>
      </c>
      <c r="E10976" t="s">
        <v>113</v>
      </c>
      <c r="F10976" t="s">
        <v>140</v>
      </c>
      <c r="G10976" t="s">
        <v>140</v>
      </c>
      <c r="H10976" t="s">
        <v>113</v>
      </c>
      <c r="I10976" t="s">
        <v>140</v>
      </c>
      <c r="J10976" t="s">
        <v>208</v>
      </c>
      <c r="K10976" t="s">
        <v>140</v>
      </c>
      <c r="L10976" t="s">
        <v>919</v>
      </c>
      <c r="M10976" t="s">
        <v>940</v>
      </c>
      <c r="N10976" t="s">
        <v>140</v>
      </c>
    </row>
    <row r="10977" spans="1:14" x14ac:dyDescent="0.35">
      <c r="A10977" t="s">
        <v>12</v>
      </c>
      <c r="B10977" t="s">
        <v>1172</v>
      </c>
      <c r="C10977">
        <v>194</v>
      </c>
      <c r="D10977" t="s">
        <v>503</v>
      </c>
      <c r="E10977" t="s">
        <v>746</v>
      </c>
      <c r="F10977" t="s">
        <v>140</v>
      </c>
      <c r="G10977" t="s">
        <v>939</v>
      </c>
      <c r="H10977" t="s">
        <v>999</v>
      </c>
      <c r="I10977" t="s">
        <v>140</v>
      </c>
      <c r="J10977" t="s">
        <v>991</v>
      </c>
      <c r="K10977" t="s">
        <v>140</v>
      </c>
      <c r="L10977" t="s">
        <v>1020</v>
      </c>
      <c r="M10977" t="s">
        <v>1008</v>
      </c>
      <c r="N10977" t="s">
        <v>140</v>
      </c>
    </row>
    <row r="10978" spans="1:14" x14ac:dyDescent="0.35">
      <c r="A10978" t="s">
        <v>13</v>
      </c>
      <c r="B10978" t="s">
        <v>1171</v>
      </c>
      <c r="C10978">
        <v>7</v>
      </c>
      <c r="D10978" t="s">
        <v>140</v>
      </c>
      <c r="E10978" t="s">
        <v>140</v>
      </c>
      <c r="F10978" t="s">
        <v>140</v>
      </c>
      <c r="G10978" t="s">
        <v>140</v>
      </c>
      <c r="H10978" t="s">
        <v>140</v>
      </c>
      <c r="I10978" t="s">
        <v>140</v>
      </c>
      <c r="J10978" t="s">
        <v>622</v>
      </c>
      <c r="K10978" t="s">
        <v>623</v>
      </c>
      <c r="L10978" t="s">
        <v>140</v>
      </c>
      <c r="M10978" t="s">
        <v>140</v>
      </c>
      <c r="N10978" t="s">
        <v>140</v>
      </c>
    </row>
    <row r="10979" spans="1:14" x14ac:dyDescent="0.35">
      <c r="A10979" t="s">
        <v>13</v>
      </c>
      <c r="B10979" t="s">
        <v>1172</v>
      </c>
      <c r="C10979">
        <v>198</v>
      </c>
      <c r="D10979" t="s">
        <v>781</v>
      </c>
      <c r="E10979" t="s">
        <v>755</v>
      </c>
      <c r="F10979" t="s">
        <v>140</v>
      </c>
      <c r="G10979" t="s">
        <v>125</v>
      </c>
      <c r="H10979" t="s">
        <v>769</v>
      </c>
      <c r="I10979" t="s">
        <v>1012</v>
      </c>
      <c r="J10979" t="s">
        <v>346</v>
      </c>
      <c r="K10979" t="s">
        <v>592</v>
      </c>
      <c r="L10979" t="s">
        <v>1010</v>
      </c>
      <c r="M10979" t="s">
        <v>1016</v>
      </c>
      <c r="N10979" t="s">
        <v>949</v>
      </c>
    </row>
    <row r="10980" spans="1:14" x14ac:dyDescent="0.35">
      <c r="A10980" t="s">
        <v>14</v>
      </c>
      <c r="B10980" t="s">
        <v>1171</v>
      </c>
      <c r="C10980">
        <v>125</v>
      </c>
      <c r="D10980" t="s">
        <v>814</v>
      </c>
      <c r="E10980" t="s">
        <v>199</v>
      </c>
      <c r="F10980" t="s">
        <v>140</v>
      </c>
      <c r="G10980" t="s">
        <v>595</v>
      </c>
      <c r="H10980" t="s">
        <v>741</v>
      </c>
      <c r="I10980" t="s">
        <v>1054</v>
      </c>
      <c r="J10980" t="s">
        <v>548</v>
      </c>
      <c r="K10980" t="s">
        <v>140</v>
      </c>
      <c r="L10980" t="s">
        <v>1012</v>
      </c>
      <c r="M10980" t="s">
        <v>140</v>
      </c>
      <c r="N10980" t="s">
        <v>140</v>
      </c>
    </row>
    <row r="10981" spans="1:14" x14ac:dyDescent="0.35">
      <c r="A10981" t="s">
        <v>14</v>
      </c>
      <c r="B10981" t="s">
        <v>1172</v>
      </c>
      <c r="C10981">
        <v>77</v>
      </c>
      <c r="D10981" t="s">
        <v>397</v>
      </c>
      <c r="E10981" t="s">
        <v>411</v>
      </c>
      <c r="F10981" t="s">
        <v>140</v>
      </c>
      <c r="G10981" t="s">
        <v>1053</v>
      </c>
      <c r="H10981" t="s">
        <v>942</v>
      </c>
      <c r="I10981" t="s">
        <v>140</v>
      </c>
      <c r="J10981" t="s">
        <v>952</v>
      </c>
      <c r="K10981" t="s">
        <v>775</v>
      </c>
      <c r="L10981" t="s">
        <v>1004</v>
      </c>
      <c r="M10981" t="s">
        <v>1016</v>
      </c>
      <c r="N10981" t="s">
        <v>140</v>
      </c>
    </row>
    <row r="10982" spans="1:14" x14ac:dyDescent="0.35">
      <c r="A10982" t="s">
        <v>15</v>
      </c>
      <c r="B10982" t="s">
        <v>1171</v>
      </c>
      <c r="C10982">
        <v>206</v>
      </c>
      <c r="D10982" t="s">
        <v>562</v>
      </c>
      <c r="E10982" t="s">
        <v>874</v>
      </c>
      <c r="F10982" t="s">
        <v>140</v>
      </c>
      <c r="G10982" t="s">
        <v>1057</v>
      </c>
      <c r="H10982" t="s">
        <v>517</v>
      </c>
      <c r="I10982" t="s">
        <v>1008</v>
      </c>
      <c r="J10982" t="s">
        <v>451</v>
      </c>
      <c r="K10982" t="s">
        <v>949</v>
      </c>
      <c r="L10982" t="s">
        <v>1009</v>
      </c>
      <c r="M10982" t="s">
        <v>140</v>
      </c>
      <c r="N10982" t="s">
        <v>140</v>
      </c>
    </row>
    <row r="10983" spans="1:14" x14ac:dyDescent="0.35">
      <c r="A10983" t="s">
        <v>16</v>
      </c>
      <c r="B10983" t="s">
        <v>1171</v>
      </c>
      <c r="C10983">
        <v>206</v>
      </c>
      <c r="D10983" t="s">
        <v>113</v>
      </c>
      <c r="E10983" t="s">
        <v>965</v>
      </c>
      <c r="F10983" t="s">
        <v>140</v>
      </c>
      <c r="G10983" t="s">
        <v>1068</v>
      </c>
      <c r="H10983" t="s">
        <v>433</v>
      </c>
      <c r="I10983" t="s">
        <v>1019</v>
      </c>
      <c r="J10983" t="s">
        <v>418</v>
      </c>
      <c r="K10983" t="s">
        <v>140</v>
      </c>
      <c r="L10983" t="s">
        <v>140</v>
      </c>
      <c r="M10983" t="s">
        <v>140</v>
      </c>
      <c r="N10983" t="s">
        <v>140</v>
      </c>
    </row>
    <row r="10984" spans="1:14" x14ac:dyDescent="0.35">
      <c r="A10984" t="s">
        <v>17</v>
      </c>
      <c r="B10984" t="s">
        <v>1171</v>
      </c>
      <c r="C10984">
        <v>203</v>
      </c>
      <c r="D10984" t="s">
        <v>901</v>
      </c>
      <c r="E10984" t="s">
        <v>320</v>
      </c>
      <c r="F10984" t="s">
        <v>140</v>
      </c>
      <c r="G10984" t="s">
        <v>1021</v>
      </c>
      <c r="H10984" t="s">
        <v>646</v>
      </c>
      <c r="I10984" t="s">
        <v>1020</v>
      </c>
      <c r="J10984" t="s">
        <v>836</v>
      </c>
      <c r="K10984" t="s">
        <v>140</v>
      </c>
      <c r="L10984" t="s">
        <v>140</v>
      </c>
      <c r="M10984" t="s">
        <v>140</v>
      </c>
      <c r="N10984" t="s">
        <v>1009</v>
      </c>
    </row>
    <row r="10985" spans="1:14" x14ac:dyDescent="0.35">
      <c r="A10985" t="s">
        <v>18</v>
      </c>
      <c r="B10985" t="s">
        <v>1171</v>
      </c>
      <c r="C10985">
        <v>24</v>
      </c>
      <c r="D10985" t="s">
        <v>501</v>
      </c>
      <c r="E10985" t="s">
        <v>792</v>
      </c>
      <c r="F10985" t="s">
        <v>140</v>
      </c>
      <c r="G10985" t="s">
        <v>140</v>
      </c>
      <c r="H10985" t="s">
        <v>286</v>
      </c>
      <c r="I10985" t="s">
        <v>140</v>
      </c>
      <c r="J10985" t="s">
        <v>889</v>
      </c>
      <c r="K10985" t="s">
        <v>140</v>
      </c>
      <c r="L10985" t="s">
        <v>140</v>
      </c>
      <c r="M10985" t="s">
        <v>140</v>
      </c>
      <c r="N10985" t="s">
        <v>140</v>
      </c>
    </row>
    <row r="10986" spans="1:14" x14ac:dyDescent="0.35">
      <c r="A10986" t="s">
        <v>18</v>
      </c>
      <c r="B10986" t="s">
        <v>1172</v>
      </c>
      <c r="C10986">
        <v>181</v>
      </c>
      <c r="D10986" t="s">
        <v>731</v>
      </c>
      <c r="E10986" t="s">
        <v>848</v>
      </c>
      <c r="F10986" t="s">
        <v>1016</v>
      </c>
      <c r="G10986" t="s">
        <v>140</v>
      </c>
      <c r="H10986" t="s">
        <v>289</v>
      </c>
      <c r="I10986" t="s">
        <v>140</v>
      </c>
      <c r="J10986" t="s">
        <v>535</v>
      </c>
      <c r="K10986" t="s">
        <v>140</v>
      </c>
      <c r="L10986" t="s">
        <v>140</v>
      </c>
      <c r="M10986" t="s">
        <v>140</v>
      </c>
      <c r="N10986" t="s">
        <v>1012</v>
      </c>
    </row>
    <row r="10987" spans="1:14" x14ac:dyDescent="0.35">
      <c r="A10987" t="s">
        <v>19</v>
      </c>
      <c r="B10987" t="s">
        <v>1171</v>
      </c>
      <c r="C10987">
        <v>168</v>
      </c>
      <c r="D10987" t="s">
        <v>463</v>
      </c>
      <c r="E10987" t="s">
        <v>792</v>
      </c>
      <c r="F10987" t="s">
        <v>140</v>
      </c>
      <c r="G10987" t="s">
        <v>1010</v>
      </c>
      <c r="H10987" t="s">
        <v>111</v>
      </c>
      <c r="I10987" t="s">
        <v>1021</v>
      </c>
      <c r="J10987" t="s">
        <v>279</v>
      </c>
      <c r="K10987" t="s">
        <v>140</v>
      </c>
      <c r="L10987" t="s">
        <v>140</v>
      </c>
      <c r="M10987" t="s">
        <v>140</v>
      </c>
      <c r="N10987" t="s">
        <v>140</v>
      </c>
    </row>
    <row r="10988" spans="1:14" x14ac:dyDescent="0.35">
      <c r="A10988" t="s">
        <v>19</v>
      </c>
      <c r="B10988" t="s">
        <v>1172</v>
      </c>
      <c r="C10988">
        <v>38</v>
      </c>
      <c r="D10988" t="s">
        <v>1021</v>
      </c>
      <c r="E10988" t="s">
        <v>808</v>
      </c>
      <c r="F10988" t="s">
        <v>140</v>
      </c>
      <c r="G10988" t="s">
        <v>1066</v>
      </c>
      <c r="H10988" t="s">
        <v>924</v>
      </c>
      <c r="I10988" t="s">
        <v>1018</v>
      </c>
      <c r="J10988" t="s">
        <v>342</v>
      </c>
      <c r="K10988" t="s">
        <v>140</v>
      </c>
      <c r="L10988" t="s">
        <v>140</v>
      </c>
      <c r="M10988" t="s">
        <v>140</v>
      </c>
      <c r="N10988" t="s">
        <v>140</v>
      </c>
    </row>
    <row r="10989" spans="1:14" x14ac:dyDescent="0.35">
      <c r="A10989" t="s">
        <v>20</v>
      </c>
      <c r="B10989" t="s">
        <v>1171</v>
      </c>
      <c r="C10989">
        <v>206</v>
      </c>
      <c r="D10989" t="s">
        <v>994</v>
      </c>
      <c r="E10989" t="s">
        <v>81</v>
      </c>
      <c r="F10989" t="s">
        <v>1014</v>
      </c>
      <c r="G10989" t="s">
        <v>527</v>
      </c>
      <c r="H10989" t="s">
        <v>532</v>
      </c>
      <c r="I10989" t="s">
        <v>1063</v>
      </c>
      <c r="J10989" t="s">
        <v>446</v>
      </c>
      <c r="K10989" t="s">
        <v>140</v>
      </c>
      <c r="L10989" t="s">
        <v>1008</v>
      </c>
      <c r="M10989" t="s">
        <v>140</v>
      </c>
      <c r="N10989" t="s">
        <v>1063</v>
      </c>
    </row>
    <row r="10990" spans="1:14" x14ac:dyDescent="0.35">
      <c r="A10990" t="s">
        <v>21</v>
      </c>
      <c r="B10990" t="s">
        <v>1171</v>
      </c>
      <c r="C10990">
        <v>210</v>
      </c>
      <c r="D10990" t="s">
        <v>106</v>
      </c>
      <c r="E10990" t="s">
        <v>915</v>
      </c>
      <c r="F10990" t="s">
        <v>1013</v>
      </c>
      <c r="G10990" t="s">
        <v>919</v>
      </c>
      <c r="H10990" t="s">
        <v>1066</v>
      </c>
      <c r="I10990" t="s">
        <v>140</v>
      </c>
      <c r="J10990" t="s">
        <v>775</v>
      </c>
      <c r="K10990" t="s">
        <v>140</v>
      </c>
      <c r="L10990" t="s">
        <v>1013</v>
      </c>
      <c r="M10990" t="s">
        <v>140</v>
      </c>
      <c r="N10990" t="s">
        <v>140</v>
      </c>
    </row>
    <row r="10991" spans="1:14" x14ac:dyDescent="0.35">
      <c r="A10991" t="s">
        <v>22</v>
      </c>
      <c r="B10991" t="s">
        <v>1171</v>
      </c>
      <c r="C10991">
        <v>209</v>
      </c>
      <c r="D10991" t="s">
        <v>932</v>
      </c>
      <c r="E10991" t="s">
        <v>57</v>
      </c>
      <c r="F10991" t="s">
        <v>1058</v>
      </c>
      <c r="G10991" t="s">
        <v>824</v>
      </c>
      <c r="H10991" t="s">
        <v>101</v>
      </c>
      <c r="I10991" t="s">
        <v>1010</v>
      </c>
      <c r="J10991" t="s">
        <v>349</v>
      </c>
      <c r="K10991" t="s">
        <v>140</v>
      </c>
      <c r="L10991" t="s">
        <v>140</v>
      </c>
      <c r="M10991" t="s">
        <v>140</v>
      </c>
      <c r="N10991" t="s">
        <v>140</v>
      </c>
    </row>
    <row r="10992" spans="1:14" x14ac:dyDescent="0.35">
      <c r="A10992" t="s">
        <v>23</v>
      </c>
      <c r="B10992" t="s">
        <v>1171</v>
      </c>
      <c r="C10992">
        <v>25</v>
      </c>
      <c r="D10992" t="s">
        <v>771</v>
      </c>
      <c r="E10992" t="s">
        <v>623</v>
      </c>
      <c r="F10992" t="s">
        <v>140</v>
      </c>
      <c r="G10992" t="s">
        <v>140</v>
      </c>
      <c r="H10992" t="s">
        <v>1046</v>
      </c>
      <c r="I10992" t="s">
        <v>140</v>
      </c>
      <c r="J10992" t="s">
        <v>277</v>
      </c>
      <c r="K10992" t="s">
        <v>140</v>
      </c>
      <c r="L10992" t="s">
        <v>140</v>
      </c>
      <c r="M10992" t="s">
        <v>140</v>
      </c>
      <c r="N10992" t="s">
        <v>140</v>
      </c>
    </row>
    <row r="10993" spans="1:14" x14ac:dyDescent="0.35">
      <c r="A10993" t="s">
        <v>23</v>
      </c>
      <c r="B10993" t="s">
        <v>1172</v>
      </c>
      <c r="C10993">
        <v>180</v>
      </c>
      <c r="D10993" t="s">
        <v>223</v>
      </c>
      <c r="E10993" t="s">
        <v>671</v>
      </c>
      <c r="F10993" t="s">
        <v>140</v>
      </c>
      <c r="G10993" t="s">
        <v>949</v>
      </c>
      <c r="H10993" t="s">
        <v>953</v>
      </c>
      <c r="I10993" t="s">
        <v>1016</v>
      </c>
      <c r="J10993" t="s">
        <v>1085</v>
      </c>
      <c r="K10993" t="s">
        <v>140</v>
      </c>
      <c r="L10993" t="s">
        <v>1014</v>
      </c>
      <c r="M10993" t="s">
        <v>140</v>
      </c>
      <c r="N10993" t="s">
        <v>1012</v>
      </c>
    </row>
    <row r="10994" spans="1:14" x14ac:dyDescent="0.35">
      <c r="A10994" t="s">
        <v>24</v>
      </c>
      <c r="B10994" t="s">
        <v>1171</v>
      </c>
      <c r="C10994">
        <v>207</v>
      </c>
      <c r="D10994" t="s">
        <v>882</v>
      </c>
      <c r="E10994" t="s">
        <v>145</v>
      </c>
      <c r="F10994" t="s">
        <v>140</v>
      </c>
      <c r="G10994" t="s">
        <v>458</v>
      </c>
      <c r="H10994" t="s">
        <v>451</v>
      </c>
      <c r="I10994" t="s">
        <v>140</v>
      </c>
      <c r="J10994" t="s">
        <v>871</v>
      </c>
      <c r="K10994" t="s">
        <v>140</v>
      </c>
      <c r="L10994" t="s">
        <v>140</v>
      </c>
      <c r="M10994" t="s">
        <v>140</v>
      </c>
      <c r="N10994" t="s">
        <v>1013</v>
      </c>
    </row>
    <row r="10995" spans="1:14" x14ac:dyDescent="0.35">
      <c r="A10995" t="s">
        <v>25</v>
      </c>
      <c r="B10995" t="s">
        <v>1171</v>
      </c>
      <c r="C10995">
        <v>204</v>
      </c>
      <c r="D10995" t="s">
        <v>95</v>
      </c>
      <c r="E10995" t="s">
        <v>633</v>
      </c>
      <c r="F10995" t="s">
        <v>140</v>
      </c>
      <c r="G10995" t="s">
        <v>1018</v>
      </c>
      <c r="H10995" t="s">
        <v>681</v>
      </c>
      <c r="I10995" t="s">
        <v>1013</v>
      </c>
      <c r="J10995" t="s">
        <v>627</v>
      </c>
      <c r="K10995" t="s">
        <v>140</v>
      </c>
      <c r="L10995" t="s">
        <v>140</v>
      </c>
      <c r="M10995" t="s">
        <v>140</v>
      </c>
      <c r="N10995" t="s">
        <v>1010</v>
      </c>
    </row>
    <row r="10996" spans="1:14" x14ac:dyDescent="0.35">
      <c r="A10996" t="s">
        <v>26</v>
      </c>
      <c r="B10996" t="s">
        <v>1171</v>
      </c>
      <c r="C10996">
        <v>202</v>
      </c>
      <c r="D10996" t="s">
        <v>639</v>
      </c>
      <c r="E10996" t="s">
        <v>460</v>
      </c>
      <c r="F10996" t="s">
        <v>1014</v>
      </c>
      <c r="G10996" t="s">
        <v>1055</v>
      </c>
      <c r="H10996" t="s">
        <v>646</v>
      </c>
      <c r="I10996" t="s">
        <v>1012</v>
      </c>
      <c r="J10996" t="s">
        <v>67</v>
      </c>
      <c r="K10996" t="s">
        <v>140</v>
      </c>
      <c r="L10996" t="s">
        <v>140</v>
      </c>
      <c r="M10996" t="s">
        <v>140</v>
      </c>
      <c r="N10996" t="s">
        <v>140</v>
      </c>
    </row>
    <row r="10997" spans="1:14" x14ac:dyDescent="0.35">
      <c r="A10997" t="s">
        <v>27</v>
      </c>
      <c r="B10997" t="s">
        <v>1171</v>
      </c>
      <c r="C10997">
        <v>204</v>
      </c>
      <c r="D10997" t="s">
        <v>777</v>
      </c>
      <c r="E10997" t="s">
        <v>65</v>
      </c>
      <c r="F10997" t="s">
        <v>140</v>
      </c>
      <c r="G10997" t="s">
        <v>954</v>
      </c>
      <c r="H10997" t="s">
        <v>746</v>
      </c>
      <c r="I10997" t="s">
        <v>1012</v>
      </c>
      <c r="J10997" t="s">
        <v>307</v>
      </c>
      <c r="K10997" t="s">
        <v>140</v>
      </c>
      <c r="L10997" t="s">
        <v>140</v>
      </c>
      <c r="M10997" t="s">
        <v>140</v>
      </c>
      <c r="N10997" t="s">
        <v>140</v>
      </c>
    </row>
    <row r="10998" spans="1:14" x14ac:dyDescent="0.35">
      <c r="A10998" t="s">
        <v>28</v>
      </c>
      <c r="B10998" t="s">
        <v>1171</v>
      </c>
      <c r="C10998">
        <v>206</v>
      </c>
      <c r="D10998" t="s">
        <v>880</v>
      </c>
      <c r="E10998" t="s">
        <v>242</v>
      </c>
      <c r="F10998" t="s">
        <v>140</v>
      </c>
      <c r="G10998" t="s">
        <v>1055</v>
      </c>
      <c r="H10998" t="s">
        <v>746</v>
      </c>
      <c r="I10998" t="s">
        <v>1010</v>
      </c>
      <c r="J10998" t="s">
        <v>723</v>
      </c>
      <c r="K10998" t="s">
        <v>140</v>
      </c>
      <c r="L10998" t="s">
        <v>140</v>
      </c>
      <c r="M10998" t="s">
        <v>140</v>
      </c>
      <c r="N10998" t="s">
        <v>140</v>
      </c>
    </row>
    <row r="10999" spans="1:14" x14ac:dyDescent="0.35">
      <c r="A10999" t="s">
        <v>29</v>
      </c>
      <c r="B10999" t="s">
        <v>1171</v>
      </c>
      <c r="C10999">
        <v>204</v>
      </c>
      <c r="D10999" t="s">
        <v>513</v>
      </c>
      <c r="E10999" t="s">
        <v>855</v>
      </c>
      <c r="F10999" t="s">
        <v>140</v>
      </c>
      <c r="G10999" t="s">
        <v>1004</v>
      </c>
      <c r="H10999" t="s">
        <v>746</v>
      </c>
      <c r="I10999" t="s">
        <v>1058</v>
      </c>
      <c r="J10999" t="s">
        <v>196</v>
      </c>
      <c r="K10999" t="s">
        <v>1008</v>
      </c>
      <c r="L10999" t="s">
        <v>140</v>
      </c>
      <c r="M10999" t="s">
        <v>140</v>
      </c>
      <c r="N10999" t="s">
        <v>140</v>
      </c>
    </row>
    <row r="11000" spans="1:14" x14ac:dyDescent="0.35">
      <c r="A11000" t="s">
        <v>30</v>
      </c>
      <c r="B11000" t="s">
        <v>1171</v>
      </c>
      <c r="C11000">
        <v>202</v>
      </c>
      <c r="D11000" t="s">
        <v>1047</v>
      </c>
      <c r="E11000" t="s">
        <v>895</v>
      </c>
      <c r="F11000" t="s">
        <v>140</v>
      </c>
      <c r="G11000" t="s">
        <v>548</v>
      </c>
      <c r="H11000" t="s">
        <v>1080</v>
      </c>
      <c r="I11000" t="s">
        <v>1016</v>
      </c>
      <c r="J11000" t="s">
        <v>686</v>
      </c>
      <c r="K11000" t="s">
        <v>140</v>
      </c>
      <c r="L11000" t="s">
        <v>140</v>
      </c>
      <c r="M11000" t="s">
        <v>140</v>
      </c>
      <c r="N11000" t="s">
        <v>140</v>
      </c>
    </row>
    <row r="11001" spans="1:14" x14ac:dyDescent="0.35">
      <c r="A11001" t="s">
        <v>31</v>
      </c>
      <c r="B11001" t="s">
        <v>1171</v>
      </c>
      <c r="C11001">
        <v>129</v>
      </c>
      <c r="D11001" t="s">
        <v>709</v>
      </c>
      <c r="E11001" t="s">
        <v>766</v>
      </c>
      <c r="F11001" t="s">
        <v>140</v>
      </c>
      <c r="G11001" t="s">
        <v>97</v>
      </c>
      <c r="H11001" t="s">
        <v>269</v>
      </c>
      <c r="I11001" t="s">
        <v>1008</v>
      </c>
      <c r="J11001" t="s">
        <v>490</v>
      </c>
      <c r="K11001" t="s">
        <v>1016</v>
      </c>
      <c r="L11001" t="s">
        <v>140</v>
      </c>
      <c r="M11001" t="s">
        <v>1014</v>
      </c>
      <c r="N11001" t="s">
        <v>1055</v>
      </c>
    </row>
    <row r="11002" spans="1:14" x14ac:dyDescent="0.35">
      <c r="A11002" t="s">
        <v>31</v>
      </c>
      <c r="B11002" t="s">
        <v>1172</v>
      </c>
      <c r="C11002">
        <v>77</v>
      </c>
      <c r="D11002" t="s">
        <v>1013</v>
      </c>
      <c r="E11002" t="s">
        <v>646</v>
      </c>
      <c r="F11002" t="s">
        <v>140</v>
      </c>
      <c r="G11002" t="s">
        <v>140</v>
      </c>
      <c r="H11002" t="s">
        <v>1072</v>
      </c>
      <c r="I11002" t="s">
        <v>954</v>
      </c>
      <c r="J11002" t="s">
        <v>979</v>
      </c>
      <c r="K11002" t="s">
        <v>1013</v>
      </c>
      <c r="L11002" t="s">
        <v>574</v>
      </c>
      <c r="M11002" t="s">
        <v>1054</v>
      </c>
      <c r="N11002" t="s">
        <v>1007</v>
      </c>
    </row>
    <row r="11003" spans="1:14" x14ac:dyDescent="0.35">
      <c r="A11003" t="s">
        <v>32</v>
      </c>
      <c r="B11003" t="s">
        <v>1171</v>
      </c>
      <c r="C11003">
        <v>3981</v>
      </c>
      <c r="D11003" t="s">
        <v>365</v>
      </c>
      <c r="E11003" t="s">
        <v>737</v>
      </c>
      <c r="F11003" t="s">
        <v>1008</v>
      </c>
      <c r="G11003" t="s">
        <v>660</v>
      </c>
      <c r="H11003" t="s">
        <v>119</v>
      </c>
      <c r="I11003" t="s">
        <v>1012</v>
      </c>
      <c r="J11003" t="s">
        <v>389</v>
      </c>
      <c r="K11003" t="s">
        <v>1010</v>
      </c>
      <c r="L11003" t="s">
        <v>1008</v>
      </c>
      <c r="M11003" t="s">
        <v>140</v>
      </c>
      <c r="N11003" t="s">
        <v>1008</v>
      </c>
    </row>
    <row r="11004" spans="1:14" x14ac:dyDescent="0.35">
      <c r="A11004" t="s">
        <v>32</v>
      </c>
      <c r="B11004" t="s">
        <v>1172</v>
      </c>
      <c r="C11004">
        <v>945</v>
      </c>
      <c r="D11004" t="s">
        <v>851</v>
      </c>
      <c r="E11004" t="s">
        <v>654</v>
      </c>
      <c r="F11004" t="s">
        <v>1022</v>
      </c>
      <c r="G11004" t="s">
        <v>919</v>
      </c>
      <c r="H11004" t="s">
        <v>97</v>
      </c>
      <c r="I11004" t="s">
        <v>1016</v>
      </c>
      <c r="J11004" t="s">
        <v>932</v>
      </c>
      <c r="K11004" t="s">
        <v>939</v>
      </c>
      <c r="L11004" t="s">
        <v>1054</v>
      </c>
      <c r="M11004" t="s">
        <v>1008</v>
      </c>
      <c r="N11004" t="s">
        <v>1014</v>
      </c>
    </row>
    <row r="11006" spans="1:14" x14ac:dyDescent="0.35">
      <c r="A11006" t="s">
        <v>1462</v>
      </c>
    </row>
    <row r="11007" spans="1:14" x14ac:dyDescent="0.35">
      <c r="A11007" t="s">
        <v>2</v>
      </c>
      <c r="B11007" t="s">
        <v>1463</v>
      </c>
      <c r="C11007" t="s">
        <v>3</v>
      </c>
      <c r="D11007" t="s">
        <v>1449</v>
      </c>
      <c r="E11007" t="s">
        <v>1451</v>
      </c>
      <c r="F11007" t="s">
        <v>1452</v>
      </c>
      <c r="G11007" t="s">
        <v>1448</v>
      </c>
      <c r="H11007" t="s">
        <v>1441</v>
      </c>
      <c r="I11007" t="s">
        <v>1450</v>
      </c>
      <c r="J11007" t="s">
        <v>1032</v>
      </c>
      <c r="K11007" t="s">
        <v>1453</v>
      </c>
      <c r="L11007" t="s">
        <v>1454</v>
      </c>
      <c r="M11007" t="s">
        <v>1455</v>
      </c>
      <c r="N11007" t="s">
        <v>1456</v>
      </c>
    </row>
    <row r="11008" spans="1:14" x14ac:dyDescent="0.35">
      <c r="A11008" t="s">
        <v>8</v>
      </c>
      <c r="B11008" t="s">
        <v>1464</v>
      </c>
      <c r="C11008">
        <v>53</v>
      </c>
      <c r="D11008" t="s">
        <v>495</v>
      </c>
      <c r="E11008" t="s">
        <v>614</v>
      </c>
      <c r="F11008" t="s">
        <v>886</v>
      </c>
      <c r="G11008" t="s">
        <v>202</v>
      </c>
      <c r="H11008" t="s">
        <v>140</v>
      </c>
      <c r="I11008" t="s">
        <v>971</v>
      </c>
      <c r="J11008" t="s">
        <v>1054</v>
      </c>
      <c r="K11008" t="s">
        <v>1054</v>
      </c>
      <c r="L11008" t="s">
        <v>140</v>
      </c>
      <c r="M11008" t="s">
        <v>140</v>
      </c>
      <c r="N11008" t="s">
        <v>1058</v>
      </c>
    </row>
    <row r="11009" spans="1:14" x14ac:dyDescent="0.35">
      <c r="A11009" t="s">
        <v>8</v>
      </c>
      <c r="B11009" t="s">
        <v>1465</v>
      </c>
      <c r="C11009">
        <v>151</v>
      </c>
      <c r="D11009" t="s">
        <v>773</v>
      </c>
      <c r="E11009" t="s">
        <v>639</v>
      </c>
      <c r="F11009" t="s">
        <v>456</v>
      </c>
      <c r="G11009" t="s">
        <v>45</v>
      </c>
      <c r="H11009" t="s">
        <v>140</v>
      </c>
      <c r="I11009" t="s">
        <v>1043</v>
      </c>
      <c r="J11009" t="s">
        <v>1012</v>
      </c>
      <c r="K11009" t="s">
        <v>775</v>
      </c>
      <c r="L11009" t="s">
        <v>140</v>
      </c>
      <c r="M11009" t="s">
        <v>1016</v>
      </c>
      <c r="N11009" t="s">
        <v>1016</v>
      </c>
    </row>
    <row r="11010" spans="1:14" x14ac:dyDescent="0.35">
      <c r="A11010" t="s">
        <v>9</v>
      </c>
      <c r="B11010" t="s">
        <v>1464</v>
      </c>
      <c r="C11010">
        <v>8</v>
      </c>
      <c r="D11010" t="s">
        <v>369</v>
      </c>
      <c r="E11010" t="s">
        <v>1065</v>
      </c>
      <c r="F11010" t="s">
        <v>724</v>
      </c>
      <c r="G11010" t="s">
        <v>1065</v>
      </c>
      <c r="H11010" t="s">
        <v>140</v>
      </c>
      <c r="I11010" t="s">
        <v>140</v>
      </c>
      <c r="J11010" t="s">
        <v>140</v>
      </c>
      <c r="K11010" t="s">
        <v>140</v>
      </c>
      <c r="L11010" t="s">
        <v>140</v>
      </c>
      <c r="M11010" t="s">
        <v>140</v>
      </c>
      <c r="N11010" t="s">
        <v>140</v>
      </c>
    </row>
    <row r="11011" spans="1:14" x14ac:dyDescent="0.35">
      <c r="A11011" t="s">
        <v>9</v>
      </c>
      <c r="B11011" t="s">
        <v>1465</v>
      </c>
      <c r="C11011">
        <v>192</v>
      </c>
      <c r="D11011" t="s">
        <v>766</v>
      </c>
      <c r="E11011" t="s">
        <v>961</v>
      </c>
      <c r="F11011" t="s">
        <v>900</v>
      </c>
      <c r="G11011" t="s">
        <v>261</v>
      </c>
      <c r="H11011" t="s">
        <v>140</v>
      </c>
      <c r="I11011" t="s">
        <v>1020</v>
      </c>
      <c r="J11011" t="s">
        <v>939</v>
      </c>
      <c r="K11011" t="s">
        <v>140</v>
      </c>
      <c r="L11011" t="s">
        <v>140</v>
      </c>
      <c r="M11011" t="s">
        <v>140</v>
      </c>
      <c r="N11011" t="s">
        <v>140</v>
      </c>
    </row>
    <row r="11012" spans="1:14" x14ac:dyDescent="0.35">
      <c r="A11012" t="s">
        <v>9</v>
      </c>
      <c r="B11012" t="s">
        <v>339</v>
      </c>
      <c r="C11012">
        <v>1</v>
      </c>
      <c r="D11012" t="s">
        <v>140</v>
      </c>
      <c r="E11012" t="s">
        <v>177</v>
      </c>
      <c r="F11012" t="s">
        <v>140</v>
      </c>
      <c r="G11012" t="s">
        <v>140</v>
      </c>
      <c r="H11012" t="s">
        <v>140</v>
      </c>
      <c r="I11012" t="s">
        <v>140</v>
      </c>
      <c r="J11012" t="s">
        <v>140</v>
      </c>
      <c r="K11012" t="s">
        <v>140</v>
      </c>
      <c r="L11012" t="s">
        <v>140</v>
      </c>
      <c r="M11012" t="s">
        <v>140</v>
      </c>
      <c r="N11012" t="s">
        <v>140</v>
      </c>
    </row>
    <row r="11013" spans="1:14" x14ac:dyDescent="0.35">
      <c r="A11013" t="s">
        <v>10</v>
      </c>
      <c r="B11013" t="s">
        <v>1464</v>
      </c>
      <c r="C11013">
        <v>10</v>
      </c>
      <c r="D11013" t="s">
        <v>893</v>
      </c>
      <c r="E11013" t="s">
        <v>394</v>
      </c>
      <c r="F11013" t="s">
        <v>214</v>
      </c>
      <c r="G11013" t="s">
        <v>261</v>
      </c>
      <c r="H11013" t="s">
        <v>140</v>
      </c>
      <c r="I11013" t="s">
        <v>893</v>
      </c>
      <c r="J11013" t="s">
        <v>140</v>
      </c>
      <c r="K11013" t="s">
        <v>140</v>
      </c>
      <c r="L11013" t="s">
        <v>140</v>
      </c>
      <c r="M11013" t="s">
        <v>140</v>
      </c>
      <c r="N11013" t="s">
        <v>140</v>
      </c>
    </row>
    <row r="11014" spans="1:14" x14ac:dyDescent="0.35">
      <c r="A11014" t="s">
        <v>10</v>
      </c>
      <c r="B11014" t="s">
        <v>1465</v>
      </c>
      <c r="C11014">
        <v>198</v>
      </c>
      <c r="D11014" t="s">
        <v>773</v>
      </c>
      <c r="E11014" t="s">
        <v>95</v>
      </c>
      <c r="F11014" t="s">
        <v>578</v>
      </c>
      <c r="G11014" t="s">
        <v>103</v>
      </c>
      <c r="H11014" t="s">
        <v>1012</v>
      </c>
      <c r="I11014" t="s">
        <v>729</v>
      </c>
      <c r="J11014" t="s">
        <v>1014</v>
      </c>
      <c r="K11014" t="s">
        <v>1012</v>
      </c>
      <c r="L11014" t="s">
        <v>140</v>
      </c>
      <c r="M11014" t="s">
        <v>140</v>
      </c>
      <c r="N11014" t="s">
        <v>140</v>
      </c>
    </row>
    <row r="11015" spans="1:14" x14ac:dyDescent="0.35">
      <c r="A11015" t="s">
        <v>11</v>
      </c>
      <c r="B11015" t="s">
        <v>1464</v>
      </c>
      <c r="C11015">
        <v>16</v>
      </c>
      <c r="D11015" t="s">
        <v>550</v>
      </c>
      <c r="E11015" t="s">
        <v>465</v>
      </c>
      <c r="F11015" t="s">
        <v>39</v>
      </c>
      <c r="G11015" t="s">
        <v>897</v>
      </c>
      <c r="H11015" t="s">
        <v>140</v>
      </c>
      <c r="I11015" t="s">
        <v>140</v>
      </c>
      <c r="J11015" t="s">
        <v>140</v>
      </c>
      <c r="K11015" t="s">
        <v>140</v>
      </c>
      <c r="L11015" t="s">
        <v>140</v>
      </c>
      <c r="M11015" t="s">
        <v>140</v>
      </c>
      <c r="N11015" t="s">
        <v>140</v>
      </c>
    </row>
    <row r="11016" spans="1:14" x14ac:dyDescent="0.35">
      <c r="A11016" t="s">
        <v>11</v>
      </c>
      <c r="B11016" t="s">
        <v>1465</v>
      </c>
      <c r="C11016">
        <v>189</v>
      </c>
      <c r="D11016" t="s">
        <v>618</v>
      </c>
      <c r="E11016" t="s">
        <v>849</v>
      </c>
      <c r="F11016" t="s">
        <v>935</v>
      </c>
      <c r="G11016" t="s">
        <v>894</v>
      </c>
      <c r="H11016" t="s">
        <v>140</v>
      </c>
      <c r="I11016" t="s">
        <v>1008</v>
      </c>
      <c r="J11016" t="s">
        <v>1019</v>
      </c>
      <c r="K11016" t="s">
        <v>140</v>
      </c>
      <c r="L11016" t="s">
        <v>1009</v>
      </c>
      <c r="M11016" t="s">
        <v>140</v>
      </c>
      <c r="N11016" t="s">
        <v>140</v>
      </c>
    </row>
    <row r="11017" spans="1:14" x14ac:dyDescent="0.35">
      <c r="A11017" t="s">
        <v>11</v>
      </c>
      <c r="B11017" t="s">
        <v>339</v>
      </c>
      <c r="C11017">
        <v>1</v>
      </c>
      <c r="D11017" t="s">
        <v>140</v>
      </c>
      <c r="E11017" t="s">
        <v>140</v>
      </c>
      <c r="F11017" t="s">
        <v>140</v>
      </c>
      <c r="G11017" t="s">
        <v>177</v>
      </c>
      <c r="H11017" t="s">
        <v>140</v>
      </c>
      <c r="I11017" t="s">
        <v>140</v>
      </c>
      <c r="J11017" t="s">
        <v>140</v>
      </c>
      <c r="K11017" t="s">
        <v>140</v>
      </c>
      <c r="L11017" t="s">
        <v>140</v>
      </c>
      <c r="M11017" t="s">
        <v>140</v>
      </c>
      <c r="N11017" t="s">
        <v>140</v>
      </c>
    </row>
    <row r="11018" spans="1:14" x14ac:dyDescent="0.35">
      <c r="A11018" t="s">
        <v>12</v>
      </c>
      <c r="B11018" t="s">
        <v>1464</v>
      </c>
      <c r="C11018">
        <v>43</v>
      </c>
      <c r="D11018" t="s">
        <v>121</v>
      </c>
      <c r="E11018" t="s">
        <v>785</v>
      </c>
      <c r="F11018" t="s">
        <v>411</v>
      </c>
      <c r="G11018" t="s">
        <v>328</v>
      </c>
      <c r="H11018" t="s">
        <v>140</v>
      </c>
      <c r="I11018" t="s">
        <v>140</v>
      </c>
      <c r="J11018" t="s">
        <v>140</v>
      </c>
      <c r="K11018" t="s">
        <v>140</v>
      </c>
      <c r="L11018" t="s">
        <v>1017</v>
      </c>
      <c r="M11018" t="s">
        <v>140</v>
      </c>
      <c r="N11018" t="s">
        <v>140</v>
      </c>
    </row>
    <row r="11019" spans="1:14" x14ac:dyDescent="0.35">
      <c r="A11019" t="s">
        <v>12</v>
      </c>
      <c r="B11019" t="s">
        <v>1465</v>
      </c>
      <c r="C11019">
        <v>160</v>
      </c>
      <c r="D11019" t="s">
        <v>681</v>
      </c>
      <c r="E11019" t="s">
        <v>788</v>
      </c>
      <c r="F11019" t="s">
        <v>985</v>
      </c>
      <c r="G11019" t="s">
        <v>448</v>
      </c>
      <c r="H11019" t="s">
        <v>140</v>
      </c>
      <c r="I11019" t="s">
        <v>1073</v>
      </c>
      <c r="J11019" t="s">
        <v>140</v>
      </c>
      <c r="K11019" t="s">
        <v>140</v>
      </c>
      <c r="L11019" t="s">
        <v>140</v>
      </c>
      <c r="M11019" t="s">
        <v>971</v>
      </c>
      <c r="N11019" t="s">
        <v>140</v>
      </c>
    </row>
    <row r="11020" spans="1:14" x14ac:dyDescent="0.35">
      <c r="A11020" t="s">
        <v>12</v>
      </c>
      <c r="B11020" t="s">
        <v>339</v>
      </c>
      <c r="C11020">
        <v>6</v>
      </c>
      <c r="D11020" t="s">
        <v>140</v>
      </c>
      <c r="E11020" t="s">
        <v>614</v>
      </c>
      <c r="F11020" t="s">
        <v>140</v>
      </c>
      <c r="G11020" t="s">
        <v>613</v>
      </c>
      <c r="H11020" t="s">
        <v>140</v>
      </c>
      <c r="I11020" t="s">
        <v>140</v>
      </c>
      <c r="J11020" t="s">
        <v>140</v>
      </c>
      <c r="K11020" t="s">
        <v>140</v>
      </c>
      <c r="L11020" t="s">
        <v>140</v>
      </c>
      <c r="M11020" t="s">
        <v>140</v>
      </c>
      <c r="N11020" t="s">
        <v>140</v>
      </c>
    </row>
    <row r="11021" spans="1:14" x14ac:dyDescent="0.35">
      <c r="A11021" t="s">
        <v>13</v>
      </c>
      <c r="B11021" t="s">
        <v>1464</v>
      </c>
      <c r="C11021">
        <v>66</v>
      </c>
      <c r="D11021" t="s">
        <v>924</v>
      </c>
      <c r="E11021" t="s">
        <v>929</v>
      </c>
      <c r="F11021" t="s">
        <v>667</v>
      </c>
      <c r="G11021" t="s">
        <v>127</v>
      </c>
      <c r="H11021" t="s">
        <v>140</v>
      </c>
      <c r="I11021" t="s">
        <v>983</v>
      </c>
      <c r="J11021" t="s">
        <v>1013</v>
      </c>
      <c r="K11021" t="s">
        <v>399</v>
      </c>
      <c r="L11021" t="s">
        <v>140</v>
      </c>
      <c r="M11021" t="s">
        <v>1012</v>
      </c>
      <c r="N11021" t="s">
        <v>1021</v>
      </c>
    </row>
    <row r="11022" spans="1:14" x14ac:dyDescent="0.35">
      <c r="A11022" t="s">
        <v>13</v>
      </c>
      <c r="B11022" t="s">
        <v>1465</v>
      </c>
      <c r="C11022">
        <v>138</v>
      </c>
      <c r="D11022" t="s">
        <v>729</v>
      </c>
      <c r="E11022" t="s">
        <v>915</v>
      </c>
      <c r="F11022" t="s">
        <v>910</v>
      </c>
      <c r="G11022" t="s">
        <v>528</v>
      </c>
      <c r="H11022" t="s">
        <v>140</v>
      </c>
      <c r="I11022" t="s">
        <v>574</v>
      </c>
      <c r="J11022" t="s">
        <v>1012</v>
      </c>
      <c r="K11022" t="s">
        <v>115</v>
      </c>
      <c r="L11022" t="s">
        <v>1013</v>
      </c>
      <c r="M11022" t="s">
        <v>140</v>
      </c>
      <c r="N11022" t="s">
        <v>1019</v>
      </c>
    </row>
    <row r="11023" spans="1:14" x14ac:dyDescent="0.35">
      <c r="A11023" t="s">
        <v>13</v>
      </c>
      <c r="B11023" t="s">
        <v>339</v>
      </c>
      <c r="C11023">
        <v>1</v>
      </c>
      <c r="D11023" t="s">
        <v>140</v>
      </c>
      <c r="E11023" t="s">
        <v>140</v>
      </c>
      <c r="F11023" t="s">
        <v>140</v>
      </c>
      <c r="G11023" t="s">
        <v>140</v>
      </c>
      <c r="H11023" t="s">
        <v>140</v>
      </c>
      <c r="I11023" t="s">
        <v>140</v>
      </c>
      <c r="J11023" t="s">
        <v>140</v>
      </c>
      <c r="K11023" t="s">
        <v>140</v>
      </c>
      <c r="L11023" t="s">
        <v>140</v>
      </c>
      <c r="M11023" t="s">
        <v>140</v>
      </c>
      <c r="N11023" t="s">
        <v>177</v>
      </c>
    </row>
    <row r="11024" spans="1:14" x14ac:dyDescent="0.35">
      <c r="A11024" t="s">
        <v>14</v>
      </c>
      <c r="B11024" t="s">
        <v>1464</v>
      </c>
      <c r="C11024">
        <v>24</v>
      </c>
      <c r="D11024" t="s">
        <v>860</v>
      </c>
      <c r="E11024" t="s">
        <v>1054</v>
      </c>
      <c r="F11024" t="s">
        <v>147</v>
      </c>
      <c r="G11024" t="s">
        <v>878</v>
      </c>
      <c r="H11024" t="s">
        <v>140</v>
      </c>
      <c r="I11024" t="s">
        <v>788</v>
      </c>
      <c r="J11024" t="s">
        <v>140</v>
      </c>
      <c r="K11024" t="s">
        <v>140</v>
      </c>
      <c r="L11024" t="s">
        <v>140</v>
      </c>
      <c r="M11024" t="s">
        <v>140</v>
      </c>
      <c r="N11024" t="s">
        <v>140</v>
      </c>
    </row>
    <row r="11025" spans="1:14" x14ac:dyDescent="0.35">
      <c r="A11025" t="s">
        <v>14</v>
      </c>
      <c r="B11025" t="s">
        <v>1465</v>
      </c>
      <c r="C11025">
        <v>173</v>
      </c>
      <c r="D11025" t="s">
        <v>848</v>
      </c>
      <c r="E11025" t="s">
        <v>490</v>
      </c>
      <c r="F11025" t="s">
        <v>999</v>
      </c>
      <c r="G11025" t="s">
        <v>565</v>
      </c>
      <c r="H11025" t="s">
        <v>140</v>
      </c>
      <c r="I11025" t="s">
        <v>937</v>
      </c>
      <c r="J11025" t="s">
        <v>775</v>
      </c>
      <c r="K11025" t="s">
        <v>1016</v>
      </c>
      <c r="L11025" t="s">
        <v>1008</v>
      </c>
      <c r="M11025" t="s">
        <v>1058</v>
      </c>
      <c r="N11025" t="s">
        <v>140</v>
      </c>
    </row>
    <row r="11026" spans="1:14" x14ac:dyDescent="0.35">
      <c r="A11026" t="s">
        <v>14</v>
      </c>
      <c r="B11026" t="s">
        <v>339</v>
      </c>
      <c r="C11026">
        <v>5</v>
      </c>
      <c r="D11026" t="s">
        <v>1100</v>
      </c>
      <c r="E11026" t="s">
        <v>140</v>
      </c>
      <c r="F11026" t="s">
        <v>99</v>
      </c>
      <c r="G11026" t="s">
        <v>38</v>
      </c>
      <c r="H11026" t="s">
        <v>140</v>
      </c>
      <c r="I11026" t="s">
        <v>105</v>
      </c>
      <c r="J11026" t="s">
        <v>140</v>
      </c>
      <c r="K11026" t="s">
        <v>140</v>
      </c>
      <c r="L11026" t="s">
        <v>140</v>
      </c>
      <c r="M11026" t="s">
        <v>140</v>
      </c>
      <c r="N11026" t="s">
        <v>140</v>
      </c>
    </row>
    <row r="11027" spans="1:14" x14ac:dyDescent="0.35">
      <c r="A11027" t="s">
        <v>15</v>
      </c>
      <c r="B11027" t="s">
        <v>1464</v>
      </c>
      <c r="C11027">
        <v>14</v>
      </c>
      <c r="D11027" t="s">
        <v>700</v>
      </c>
      <c r="E11027" t="s">
        <v>1050</v>
      </c>
      <c r="F11027" t="s">
        <v>741</v>
      </c>
      <c r="G11027" t="s">
        <v>327</v>
      </c>
      <c r="H11027" t="s">
        <v>140</v>
      </c>
      <c r="I11027" t="s">
        <v>140</v>
      </c>
      <c r="J11027" t="s">
        <v>140</v>
      </c>
      <c r="K11027" t="s">
        <v>140</v>
      </c>
      <c r="L11027" t="s">
        <v>140</v>
      </c>
      <c r="M11027" t="s">
        <v>140</v>
      </c>
      <c r="N11027" t="s">
        <v>140</v>
      </c>
    </row>
    <row r="11028" spans="1:14" x14ac:dyDescent="0.35">
      <c r="A11028" t="s">
        <v>15</v>
      </c>
      <c r="B11028" t="s">
        <v>1465</v>
      </c>
      <c r="C11028">
        <v>191</v>
      </c>
      <c r="D11028" t="s">
        <v>202</v>
      </c>
      <c r="E11028" t="s">
        <v>113</v>
      </c>
      <c r="F11028" t="s">
        <v>320</v>
      </c>
      <c r="G11028" t="s">
        <v>55</v>
      </c>
      <c r="H11028" t="s">
        <v>140</v>
      </c>
      <c r="I11028" t="s">
        <v>527</v>
      </c>
      <c r="J11028" t="s">
        <v>1008</v>
      </c>
      <c r="K11028" t="s">
        <v>1098</v>
      </c>
      <c r="L11028" t="s">
        <v>140</v>
      </c>
      <c r="M11028" t="s">
        <v>1009</v>
      </c>
      <c r="N11028" t="s">
        <v>140</v>
      </c>
    </row>
    <row r="11029" spans="1:14" x14ac:dyDescent="0.35">
      <c r="A11029" t="s">
        <v>15</v>
      </c>
      <c r="B11029" t="s">
        <v>339</v>
      </c>
      <c r="C11029">
        <v>1</v>
      </c>
      <c r="D11029" t="s">
        <v>140</v>
      </c>
      <c r="E11029" t="s">
        <v>140</v>
      </c>
      <c r="F11029" t="s">
        <v>140</v>
      </c>
      <c r="G11029" t="s">
        <v>177</v>
      </c>
      <c r="H11029" t="s">
        <v>140</v>
      </c>
      <c r="I11029" t="s">
        <v>140</v>
      </c>
      <c r="J11029" t="s">
        <v>140</v>
      </c>
      <c r="K11029" t="s">
        <v>140</v>
      </c>
      <c r="L11029" t="s">
        <v>140</v>
      </c>
      <c r="M11029" t="s">
        <v>140</v>
      </c>
      <c r="N11029" t="s">
        <v>140</v>
      </c>
    </row>
    <row r="11030" spans="1:14" x14ac:dyDescent="0.35">
      <c r="A11030" t="s">
        <v>16</v>
      </c>
      <c r="B11030" t="s">
        <v>1464</v>
      </c>
      <c r="C11030">
        <v>5</v>
      </c>
      <c r="D11030" t="s">
        <v>277</v>
      </c>
      <c r="E11030" t="s">
        <v>560</v>
      </c>
      <c r="F11030" t="s">
        <v>1182</v>
      </c>
      <c r="G11030" t="s">
        <v>140</v>
      </c>
      <c r="H11030" t="s">
        <v>140</v>
      </c>
      <c r="I11030" t="s">
        <v>140</v>
      </c>
      <c r="J11030" t="s">
        <v>140</v>
      </c>
      <c r="K11030" t="s">
        <v>140</v>
      </c>
      <c r="L11030" t="s">
        <v>140</v>
      </c>
      <c r="M11030" t="s">
        <v>140</v>
      </c>
      <c r="N11030" t="s">
        <v>140</v>
      </c>
    </row>
    <row r="11031" spans="1:14" x14ac:dyDescent="0.35">
      <c r="A11031" t="s">
        <v>16</v>
      </c>
      <c r="B11031" t="s">
        <v>1465</v>
      </c>
      <c r="C11031">
        <v>201</v>
      </c>
      <c r="D11031" t="s">
        <v>822</v>
      </c>
      <c r="E11031" t="s">
        <v>712</v>
      </c>
      <c r="F11031" t="s">
        <v>456</v>
      </c>
      <c r="G11031" t="s">
        <v>952</v>
      </c>
      <c r="H11031" t="s">
        <v>140</v>
      </c>
      <c r="I11031" t="s">
        <v>1052</v>
      </c>
      <c r="J11031" t="s">
        <v>1019</v>
      </c>
      <c r="K11031" t="s">
        <v>140</v>
      </c>
      <c r="L11031" t="s">
        <v>140</v>
      </c>
      <c r="M11031" t="s">
        <v>140</v>
      </c>
      <c r="N11031" t="s">
        <v>140</v>
      </c>
    </row>
    <row r="11032" spans="1:14" x14ac:dyDescent="0.35">
      <c r="A11032" t="s">
        <v>17</v>
      </c>
      <c r="B11032" t="s">
        <v>1464</v>
      </c>
      <c r="C11032">
        <v>8</v>
      </c>
      <c r="D11032" t="s">
        <v>837</v>
      </c>
      <c r="E11032" t="s">
        <v>93</v>
      </c>
      <c r="F11032" t="s">
        <v>820</v>
      </c>
      <c r="G11032" t="s">
        <v>877</v>
      </c>
      <c r="H11032" t="s">
        <v>140</v>
      </c>
      <c r="I11032" t="s">
        <v>140</v>
      </c>
      <c r="J11032" t="s">
        <v>121</v>
      </c>
      <c r="K11032" t="s">
        <v>140</v>
      </c>
      <c r="L11032" t="s">
        <v>140</v>
      </c>
      <c r="M11032" t="s">
        <v>140</v>
      </c>
      <c r="N11032" t="s">
        <v>140</v>
      </c>
    </row>
    <row r="11033" spans="1:14" x14ac:dyDescent="0.35">
      <c r="A11033" t="s">
        <v>17</v>
      </c>
      <c r="B11033" t="s">
        <v>1465</v>
      </c>
      <c r="C11033">
        <v>194</v>
      </c>
      <c r="D11033" t="s">
        <v>323</v>
      </c>
      <c r="E11033" t="s">
        <v>917</v>
      </c>
      <c r="F11033" t="s">
        <v>277</v>
      </c>
      <c r="G11033" t="s">
        <v>993</v>
      </c>
      <c r="H11033" t="s">
        <v>140</v>
      </c>
      <c r="I11033" t="s">
        <v>1021</v>
      </c>
      <c r="J11033" t="s">
        <v>939</v>
      </c>
      <c r="K11033" t="s">
        <v>140</v>
      </c>
      <c r="L11033" t="s">
        <v>140</v>
      </c>
      <c r="M11033" t="s">
        <v>140</v>
      </c>
      <c r="N11033" t="s">
        <v>1009</v>
      </c>
    </row>
    <row r="11034" spans="1:14" x14ac:dyDescent="0.35">
      <c r="A11034" t="s">
        <v>17</v>
      </c>
      <c r="B11034" t="s">
        <v>339</v>
      </c>
      <c r="C11034">
        <v>1</v>
      </c>
      <c r="D11034" t="s">
        <v>140</v>
      </c>
      <c r="E11034" t="s">
        <v>140</v>
      </c>
      <c r="F11034" t="s">
        <v>177</v>
      </c>
      <c r="G11034" t="s">
        <v>140</v>
      </c>
      <c r="H11034" t="s">
        <v>140</v>
      </c>
      <c r="I11034" t="s">
        <v>140</v>
      </c>
      <c r="J11034" t="s">
        <v>140</v>
      </c>
      <c r="K11034" t="s">
        <v>140</v>
      </c>
      <c r="L11034" t="s">
        <v>140</v>
      </c>
      <c r="M11034" t="s">
        <v>140</v>
      </c>
      <c r="N11034" t="s">
        <v>140</v>
      </c>
    </row>
    <row r="11035" spans="1:14" x14ac:dyDescent="0.35">
      <c r="A11035" t="s">
        <v>18</v>
      </c>
      <c r="B11035" t="s">
        <v>1464</v>
      </c>
      <c r="C11035">
        <v>26</v>
      </c>
      <c r="D11035" t="s">
        <v>1083</v>
      </c>
      <c r="E11035" t="s">
        <v>993</v>
      </c>
      <c r="F11035" t="s">
        <v>526</v>
      </c>
      <c r="G11035" t="s">
        <v>980</v>
      </c>
      <c r="H11035" t="s">
        <v>140</v>
      </c>
      <c r="I11035" t="s">
        <v>140</v>
      </c>
      <c r="J11035" t="s">
        <v>140</v>
      </c>
      <c r="K11035" t="s">
        <v>140</v>
      </c>
      <c r="L11035" t="s">
        <v>140</v>
      </c>
      <c r="M11035" t="s">
        <v>140</v>
      </c>
      <c r="N11035" t="s">
        <v>140</v>
      </c>
    </row>
    <row r="11036" spans="1:14" x14ac:dyDescent="0.35">
      <c r="A11036" t="s">
        <v>18</v>
      </c>
      <c r="B11036" t="s">
        <v>1465</v>
      </c>
      <c r="C11036">
        <v>177</v>
      </c>
      <c r="D11036" t="s">
        <v>862</v>
      </c>
      <c r="E11036" t="s">
        <v>386</v>
      </c>
      <c r="F11036" t="s">
        <v>879</v>
      </c>
      <c r="G11036" t="s">
        <v>57</v>
      </c>
      <c r="H11036" t="s">
        <v>1016</v>
      </c>
      <c r="I11036" t="s">
        <v>140</v>
      </c>
      <c r="J11036" t="s">
        <v>140</v>
      </c>
      <c r="K11036" t="s">
        <v>140</v>
      </c>
      <c r="L11036" t="s">
        <v>140</v>
      </c>
      <c r="M11036" t="s">
        <v>140</v>
      </c>
      <c r="N11036" t="s">
        <v>1012</v>
      </c>
    </row>
    <row r="11037" spans="1:14" x14ac:dyDescent="0.35">
      <c r="A11037" t="s">
        <v>18</v>
      </c>
      <c r="B11037" t="s">
        <v>339</v>
      </c>
      <c r="C11037">
        <v>2</v>
      </c>
      <c r="D11037" t="s">
        <v>140</v>
      </c>
      <c r="E11037" t="s">
        <v>680</v>
      </c>
      <c r="F11037" t="s">
        <v>681</v>
      </c>
      <c r="G11037" t="s">
        <v>140</v>
      </c>
      <c r="H11037" t="s">
        <v>140</v>
      </c>
      <c r="I11037" t="s">
        <v>140</v>
      </c>
      <c r="J11037" t="s">
        <v>140</v>
      </c>
      <c r="K11037" t="s">
        <v>140</v>
      </c>
      <c r="L11037" t="s">
        <v>140</v>
      </c>
      <c r="M11037" t="s">
        <v>140</v>
      </c>
      <c r="N11037" t="s">
        <v>140</v>
      </c>
    </row>
    <row r="11038" spans="1:14" x14ac:dyDescent="0.35">
      <c r="A11038" t="s">
        <v>19</v>
      </c>
      <c r="B11038" t="s">
        <v>1464</v>
      </c>
      <c r="C11038">
        <v>38</v>
      </c>
      <c r="D11038" t="s">
        <v>389</v>
      </c>
      <c r="E11038" t="s">
        <v>788</v>
      </c>
      <c r="F11038" t="s">
        <v>994</v>
      </c>
      <c r="G11038" t="s">
        <v>358</v>
      </c>
      <c r="H11038" t="s">
        <v>140</v>
      </c>
      <c r="I11038" t="s">
        <v>140</v>
      </c>
      <c r="J11038" t="s">
        <v>140</v>
      </c>
      <c r="K11038" t="s">
        <v>140</v>
      </c>
      <c r="L11038" t="s">
        <v>140</v>
      </c>
      <c r="M11038" t="s">
        <v>140</v>
      </c>
      <c r="N11038" t="s">
        <v>140</v>
      </c>
    </row>
    <row r="11039" spans="1:14" x14ac:dyDescent="0.35">
      <c r="A11039" t="s">
        <v>19</v>
      </c>
      <c r="B11039" t="s">
        <v>1465</v>
      </c>
      <c r="C11039">
        <v>168</v>
      </c>
      <c r="D11039" t="s">
        <v>773</v>
      </c>
      <c r="E11039" t="s">
        <v>897</v>
      </c>
      <c r="F11039" t="s">
        <v>608</v>
      </c>
      <c r="G11039" t="s">
        <v>656</v>
      </c>
      <c r="H11039" t="s">
        <v>140</v>
      </c>
      <c r="I11039" t="s">
        <v>1014</v>
      </c>
      <c r="J11039" t="s">
        <v>1066</v>
      </c>
      <c r="K11039" t="s">
        <v>140</v>
      </c>
      <c r="L11039" t="s">
        <v>140</v>
      </c>
      <c r="M11039" t="s">
        <v>140</v>
      </c>
      <c r="N11039" t="s">
        <v>140</v>
      </c>
    </row>
    <row r="11040" spans="1:14" x14ac:dyDescent="0.35">
      <c r="A11040" t="s">
        <v>20</v>
      </c>
      <c r="B11040" t="s">
        <v>1464</v>
      </c>
      <c r="C11040">
        <v>39</v>
      </c>
      <c r="D11040" t="s">
        <v>77</v>
      </c>
      <c r="E11040" t="s">
        <v>157</v>
      </c>
      <c r="F11040" t="s">
        <v>521</v>
      </c>
      <c r="G11040" t="s">
        <v>953</v>
      </c>
      <c r="H11040" t="s">
        <v>140</v>
      </c>
      <c r="I11040" t="s">
        <v>985</v>
      </c>
      <c r="J11040" t="s">
        <v>140</v>
      </c>
      <c r="K11040" t="s">
        <v>140</v>
      </c>
      <c r="L11040" t="s">
        <v>140</v>
      </c>
      <c r="M11040" t="s">
        <v>140</v>
      </c>
      <c r="N11040" t="s">
        <v>903</v>
      </c>
    </row>
    <row r="11041" spans="1:14" x14ac:dyDescent="0.35">
      <c r="A11041" t="s">
        <v>20</v>
      </c>
      <c r="B11041" t="s">
        <v>1465</v>
      </c>
      <c r="C11041">
        <v>162</v>
      </c>
      <c r="D11041" t="s">
        <v>73</v>
      </c>
      <c r="E11041" t="s">
        <v>199</v>
      </c>
      <c r="F11041" t="s">
        <v>654</v>
      </c>
      <c r="G11041" t="s">
        <v>45</v>
      </c>
      <c r="H11041" t="s">
        <v>1014</v>
      </c>
      <c r="I11041" t="s">
        <v>903</v>
      </c>
      <c r="J11041" t="s">
        <v>1019</v>
      </c>
      <c r="K11041" t="s">
        <v>140</v>
      </c>
      <c r="L11041" t="s">
        <v>140</v>
      </c>
      <c r="M11041" t="s">
        <v>1010</v>
      </c>
      <c r="N11041" t="s">
        <v>140</v>
      </c>
    </row>
    <row r="11042" spans="1:14" x14ac:dyDescent="0.35">
      <c r="A11042" t="s">
        <v>20</v>
      </c>
      <c r="B11042" t="s">
        <v>339</v>
      </c>
      <c r="C11042">
        <v>5</v>
      </c>
      <c r="D11042" t="s">
        <v>662</v>
      </c>
      <c r="E11042" t="s">
        <v>140</v>
      </c>
      <c r="F11042" t="s">
        <v>140</v>
      </c>
      <c r="G11042" t="s">
        <v>1156</v>
      </c>
      <c r="H11042" t="s">
        <v>371</v>
      </c>
      <c r="I11042" t="s">
        <v>140</v>
      </c>
      <c r="J11042" t="s">
        <v>140</v>
      </c>
      <c r="K11042" t="s">
        <v>140</v>
      </c>
      <c r="L11042" t="s">
        <v>140</v>
      </c>
      <c r="M11042" t="s">
        <v>140</v>
      </c>
      <c r="N11042" t="s">
        <v>140</v>
      </c>
    </row>
    <row r="11043" spans="1:14" x14ac:dyDescent="0.35">
      <c r="A11043" t="s">
        <v>21</v>
      </c>
      <c r="B11043" t="s">
        <v>1464</v>
      </c>
      <c r="C11043">
        <v>21</v>
      </c>
      <c r="D11043" t="s">
        <v>1047</v>
      </c>
      <c r="E11043" t="s">
        <v>140</v>
      </c>
      <c r="F11043" t="s">
        <v>140</v>
      </c>
      <c r="G11043" t="s">
        <v>1086</v>
      </c>
      <c r="H11043" t="s">
        <v>1047</v>
      </c>
      <c r="I11043" t="s">
        <v>1047</v>
      </c>
      <c r="J11043" t="s">
        <v>140</v>
      </c>
      <c r="K11043" t="s">
        <v>140</v>
      </c>
      <c r="L11043" t="s">
        <v>140</v>
      </c>
      <c r="M11043" t="s">
        <v>140</v>
      </c>
      <c r="N11043" t="s">
        <v>140</v>
      </c>
    </row>
    <row r="11044" spans="1:14" x14ac:dyDescent="0.35">
      <c r="A11044" t="s">
        <v>21</v>
      </c>
      <c r="B11044" t="s">
        <v>1465</v>
      </c>
      <c r="C11044">
        <v>187</v>
      </c>
      <c r="D11044" t="s">
        <v>988</v>
      </c>
      <c r="E11044" t="s">
        <v>1050</v>
      </c>
      <c r="F11044" t="s">
        <v>1019</v>
      </c>
      <c r="G11044" t="s">
        <v>461</v>
      </c>
      <c r="H11044" t="s">
        <v>140</v>
      </c>
      <c r="I11044" t="s">
        <v>1052</v>
      </c>
      <c r="J11044" t="s">
        <v>140</v>
      </c>
      <c r="K11044" t="s">
        <v>140</v>
      </c>
      <c r="L11044" t="s">
        <v>140</v>
      </c>
      <c r="M11044" t="s">
        <v>1013</v>
      </c>
      <c r="N11044" t="s">
        <v>140</v>
      </c>
    </row>
    <row r="11045" spans="1:14" x14ac:dyDescent="0.35">
      <c r="A11045" t="s">
        <v>21</v>
      </c>
      <c r="B11045" t="s">
        <v>339</v>
      </c>
      <c r="C11045">
        <v>2</v>
      </c>
      <c r="D11045" t="s">
        <v>177</v>
      </c>
      <c r="E11045" t="s">
        <v>140</v>
      </c>
      <c r="F11045" t="s">
        <v>140</v>
      </c>
      <c r="G11045" t="s">
        <v>140</v>
      </c>
      <c r="H11045" t="s">
        <v>140</v>
      </c>
      <c r="I11045" t="s">
        <v>140</v>
      </c>
      <c r="J11045" t="s">
        <v>140</v>
      </c>
      <c r="K11045" t="s">
        <v>140</v>
      </c>
      <c r="L11045" t="s">
        <v>140</v>
      </c>
      <c r="M11045" t="s">
        <v>140</v>
      </c>
      <c r="N11045" t="s">
        <v>140</v>
      </c>
    </row>
    <row r="11046" spans="1:14" x14ac:dyDescent="0.35">
      <c r="A11046" t="s">
        <v>22</v>
      </c>
      <c r="B11046" t="s">
        <v>1464</v>
      </c>
      <c r="C11046">
        <v>5</v>
      </c>
      <c r="D11046" t="s">
        <v>199</v>
      </c>
      <c r="E11046" t="s">
        <v>722</v>
      </c>
      <c r="F11046" t="s">
        <v>838</v>
      </c>
      <c r="G11046" t="s">
        <v>140</v>
      </c>
      <c r="H11046" t="s">
        <v>140</v>
      </c>
      <c r="I11046" t="s">
        <v>140</v>
      </c>
      <c r="J11046" t="s">
        <v>140</v>
      </c>
      <c r="K11046" t="s">
        <v>140</v>
      </c>
      <c r="L11046" t="s">
        <v>140</v>
      </c>
      <c r="M11046" t="s">
        <v>140</v>
      </c>
      <c r="N11046" t="s">
        <v>140</v>
      </c>
    </row>
    <row r="11047" spans="1:14" x14ac:dyDescent="0.35">
      <c r="A11047" t="s">
        <v>22</v>
      </c>
      <c r="B11047" t="s">
        <v>1465</v>
      </c>
      <c r="C11047">
        <v>204</v>
      </c>
      <c r="D11047" t="s">
        <v>737</v>
      </c>
      <c r="E11047" t="s">
        <v>371</v>
      </c>
      <c r="F11047" t="s">
        <v>588</v>
      </c>
      <c r="G11047" t="s">
        <v>264</v>
      </c>
      <c r="H11047" t="s">
        <v>1058</v>
      </c>
      <c r="I11047" t="s">
        <v>1061</v>
      </c>
      <c r="J11047" t="s">
        <v>1010</v>
      </c>
      <c r="K11047" t="s">
        <v>140</v>
      </c>
      <c r="L11047" t="s">
        <v>140</v>
      </c>
      <c r="M11047" t="s">
        <v>140</v>
      </c>
      <c r="N11047" t="s">
        <v>140</v>
      </c>
    </row>
    <row r="11048" spans="1:14" x14ac:dyDescent="0.35">
      <c r="A11048" t="s">
        <v>23</v>
      </c>
      <c r="B11048" t="s">
        <v>1464</v>
      </c>
      <c r="C11048">
        <v>65</v>
      </c>
      <c r="D11048" t="s">
        <v>127</v>
      </c>
      <c r="E11048" t="s">
        <v>999</v>
      </c>
      <c r="F11048" t="s">
        <v>756</v>
      </c>
      <c r="G11048" t="s">
        <v>208</v>
      </c>
      <c r="H11048" t="s">
        <v>140</v>
      </c>
      <c r="I11048" t="s">
        <v>140</v>
      </c>
      <c r="J11048" t="s">
        <v>140</v>
      </c>
      <c r="K11048" t="s">
        <v>140</v>
      </c>
      <c r="L11048" t="s">
        <v>140</v>
      </c>
      <c r="M11048" t="s">
        <v>1043</v>
      </c>
      <c r="N11048" t="s">
        <v>1046</v>
      </c>
    </row>
    <row r="11049" spans="1:14" x14ac:dyDescent="0.35">
      <c r="A11049" t="s">
        <v>23</v>
      </c>
      <c r="B11049" t="s">
        <v>1465</v>
      </c>
      <c r="C11049">
        <v>140</v>
      </c>
      <c r="D11049" t="s">
        <v>792</v>
      </c>
      <c r="E11049" t="s">
        <v>89</v>
      </c>
      <c r="F11049" t="s">
        <v>532</v>
      </c>
      <c r="G11049" t="s">
        <v>180</v>
      </c>
      <c r="H11049" t="s">
        <v>140</v>
      </c>
      <c r="I11049" t="s">
        <v>1058</v>
      </c>
      <c r="J11049" t="s">
        <v>1013</v>
      </c>
      <c r="K11049" t="s">
        <v>140</v>
      </c>
      <c r="L11049" t="s">
        <v>140</v>
      </c>
      <c r="M11049" t="s">
        <v>140</v>
      </c>
      <c r="N11049" t="s">
        <v>140</v>
      </c>
    </row>
    <row r="11050" spans="1:14" x14ac:dyDescent="0.35">
      <c r="A11050" t="s">
        <v>24</v>
      </c>
      <c r="B11050" t="s">
        <v>1464</v>
      </c>
      <c r="C11050">
        <v>5</v>
      </c>
      <c r="D11050" t="s">
        <v>140</v>
      </c>
      <c r="E11050" t="s">
        <v>360</v>
      </c>
      <c r="F11050" t="s">
        <v>140</v>
      </c>
      <c r="G11050" t="s">
        <v>979</v>
      </c>
      <c r="H11050" t="s">
        <v>140</v>
      </c>
      <c r="I11050" t="s">
        <v>111</v>
      </c>
      <c r="J11050" t="s">
        <v>140</v>
      </c>
      <c r="K11050" t="s">
        <v>140</v>
      </c>
      <c r="L11050" t="s">
        <v>140</v>
      </c>
      <c r="M11050" t="s">
        <v>140</v>
      </c>
      <c r="N11050" t="s">
        <v>140</v>
      </c>
    </row>
    <row r="11051" spans="1:14" x14ac:dyDescent="0.35">
      <c r="A11051" t="s">
        <v>24</v>
      </c>
      <c r="B11051" t="s">
        <v>1465</v>
      </c>
      <c r="C11051">
        <v>201</v>
      </c>
      <c r="D11051" t="s">
        <v>57</v>
      </c>
      <c r="E11051" t="s">
        <v>894</v>
      </c>
      <c r="F11051" t="s">
        <v>848</v>
      </c>
      <c r="G11051" t="s">
        <v>242</v>
      </c>
      <c r="H11051" t="s">
        <v>140</v>
      </c>
      <c r="I11051" t="s">
        <v>1045</v>
      </c>
      <c r="J11051" t="s">
        <v>140</v>
      </c>
      <c r="K11051" t="s">
        <v>140</v>
      </c>
      <c r="L11051" t="s">
        <v>140</v>
      </c>
      <c r="M11051" t="s">
        <v>140</v>
      </c>
      <c r="N11051" t="s">
        <v>1013</v>
      </c>
    </row>
    <row r="11052" spans="1:14" x14ac:dyDescent="0.35">
      <c r="A11052" t="s">
        <v>24</v>
      </c>
      <c r="B11052" t="s">
        <v>339</v>
      </c>
      <c r="C11052">
        <v>1</v>
      </c>
      <c r="D11052" t="s">
        <v>140</v>
      </c>
      <c r="E11052" t="s">
        <v>140</v>
      </c>
      <c r="F11052" t="s">
        <v>140</v>
      </c>
      <c r="G11052" t="s">
        <v>177</v>
      </c>
      <c r="H11052" t="s">
        <v>140</v>
      </c>
      <c r="I11052" t="s">
        <v>140</v>
      </c>
      <c r="J11052" t="s">
        <v>140</v>
      </c>
      <c r="K11052" t="s">
        <v>140</v>
      </c>
      <c r="L11052" t="s">
        <v>140</v>
      </c>
      <c r="M11052" t="s">
        <v>140</v>
      </c>
      <c r="N11052" t="s">
        <v>140</v>
      </c>
    </row>
    <row r="11053" spans="1:14" x14ac:dyDescent="0.35">
      <c r="A11053" t="s">
        <v>25</v>
      </c>
      <c r="B11053" t="s">
        <v>1464</v>
      </c>
      <c r="C11053">
        <v>7</v>
      </c>
      <c r="D11053" t="s">
        <v>521</v>
      </c>
      <c r="E11053" t="s">
        <v>723</v>
      </c>
      <c r="F11053" t="s">
        <v>1046</v>
      </c>
      <c r="G11053" t="s">
        <v>559</v>
      </c>
      <c r="H11053" t="s">
        <v>140</v>
      </c>
      <c r="I11053" t="s">
        <v>140</v>
      </c>
      <c r="J11053" t="s">
        <v>140</v>
      </c>
      <c r="K11053" t="s">
        <v>140</v>
      </c>
      <c r="L11053" t="s">
        <v>140</v>
      </c>
      <c r="M11053" t="s">
        <v>140</v>
      </c>
      <c r="N11053" t="s">
        <v>140</v>
      </c>
    </row>
    <row r="11054" spans="1:14" x14ac:dyDescent="0.35">
      <c r="A11054" t="s">
        <v>25</v>
      </c>
      <c r="B11054" t="s">
        <v>1465</v>
      </c>
      <c r="C11054">
        <v>194</v>
      </c>
      <c r="D11054" t="s">
        <v>808</v>
      </c>
      <c r="E11054" t="s">
        <v>261</v>
      </c>
      <c r="F11054" t="s">
        <v>882</v>
      </c>
      <c r="G11054" t="s">
        <v>125</v>
      </c>
      <c r="H11054" t="s">
        <v>140</v>
      </c>
      <c r="I11054" t="s">
        <v>1004</v>
      </c>
      <c r="J11054" t="s">
        <v>1013</v>
      </c>
      <c r="K11054" t="s">
        <v>140</v>
      </c>
      <c r="L11054" t="s">
        <v>140</v>
      </c>
      <c r="M11054" t="s">
        <v>140</v>
      </c>
      <c r="N11054" t="s">
        <v>1016</v>
      </c>
    </row>
    <row r="11055" spans="1:14" x14ac:dyDescent="0.35">
      <c r="A11055" t="s">
        <v>25</v>
      </c>
      <c r="B11055" t="s">
        <v>339</v>
      </c>
      <c r="C11055">
        <v>3</v>
      </c>
      <c r="D11055" t="s">
        <v>140</v>
      </c>
      <c r="E11055" t="s">
        <v>753</v>
      </c>
      <c r="F11055" t="s">
        <v>752</v>
      </c>
      <c r="G11055" t="s">
        <v>140</v>
      </c>
      <c r="H11055" t="s">
        <v>140</v>
      </c>
      <c r="I11055" t="s">
        <v>140</v>
      </c>
      <c r="J11055" t="s">
        <v>140</v>
      </c>
      <c r="K11055" t="s">
        <v>140</v>
      </c>
      <c r="L11055" t="s">
        <v>140</v>
      </c>
      <c r="M11055" t="s">
        <v>140</v>
      </c>
      <c r="N11055" t="s">
        <v>140</v>
      </c>
    </row>
    <row r="11056" spans="1:14" x14ac:dyDescent="0.35">
      <c r="A11056" t="s">
        <v>26</v>
      </c>
      <c r="B11056" t="s">
        <v>1464</v>
      </c>
      <c r="C11056">
        <v>15</v>
      </c>
      <c r="D11056" t="s">
        <v>209</v>
      </c>
      <c r="E11056" t="s">
        <v>1080</v>
      </c>
      <c r="F11056" t="s">
        <v>455</v>
      </c>
      <c r="G11056" t="s">
        <v>716</v>
      </c>
      <c r="H11056" t="s">
        <v>140</v>
      </c>
      <c r="I11056" t="s">
        <v>140</v>
      </c>
      <c r="J11056" t="s">
        <v>140</v>
      </c>
      <c r="K11056" t="s">
        <v>140</v>
      </c>
      <c r="L11056" t="s">
        <v>140</v>
      </c>
      <c r="M11056" t="s">
        <v>140</v>
      </c>
      <c r="N11056" t="s">
        <v>140</v>
      </c>
    </row>
    <row r="11057" spans="1:14" x14ac:dyDescent="0.35">
      <c r="A11057" t="s">
        <v>26</v>
      </c>
      <c r="B11057" t="s">
        <v>1465</v>
      </c>
      <c r="C11057">
        <v>184</v>
      </c>
      <c r="D11057" t="s">
        <v>895</v>
      </c>
      <c r="E11057" t="s">
        <v>917</v>
      </c>
      <c r="F11057" t="s">
        <v>408</v>
      </c>
      <c r="G11057" t="s">
        <v>162</v>
      </c>
      <c r="H11057" t="s">
        <v>140</v>
      </c>
      <c r="I11057" t="s">
        <v>1066</v>
      </c>
      <c r="J11057" t="s">
        <v>1012</v>
      </c>
      <c r="K11057" t="s">
        <v>140</v>
      </c>
      <c r="L11057" t="s">
        <v>140</v>
      </c>
      <c r="M11057" t="s">
        <v>140</v>
      </c>
      <c r="N11057" t="s">
        <v>140</v>
      </c>
    </row>
    <row r="11058" spans="1:14" x14ac:dyDescent="0.35">
      <c r="A11058" t="s">
        <v>26</v>
      </c>
      <c r="B11058" t="s">
        <v>339</v>
      </c>
      <c r="C11058">
        <v>3</v>
      </c>
      <c r="D11058" t="s">
        <v>196</v>
      </c>
      <c r="E11058" t="s">
        <v>140</v>
      </c>
      <c r="F11058" t="s">
        <v>140</v>
      </c>
      <c r="G11058" t="s">
        <v>196</v>
      </c>
      <c r="H11058" t="s">
        <v>196</v>
      </c>
      <c r="I11058" t="s">
        <v>140</v>
      </c>
      <c r="J11058" t="s">
        <v>140</v>
      </c>
      <c r="K11058" t="s">
        <v>140</v>
      </c>
      <c r="L11058" t="s">
        <v>140</v>
      </c>
      <c r="M11058" t="s">
        <v>140</v>
      </c>
      <c r="N11058" t="s">
        <v>140</v>
      </c>
    </row>
    <row r="11059" spans="1:14" x14ac:dyDescent="0.35">
      <c r="A11059" t="s">
        <v>27</v>
      </c>
      <c r="B11059" t="s">
        <v>1464</v>
      </c>
      <c r="C11059">
        <v>2</v>
      </c>
      <c r="D11059" t="s">
        <v>140</v>
      </c>
      <c r="E11059" t="s">
        <v>209</v>
      </c>
      <c r="F11059" t="s">
        <v>208</v>
      </c>
      <c r="G11059" t="s">
        <v>140</v>
      </c>
      <c r="H11059" t="s">
        <v>140</v>
      </c>
      <c r="I11059" t="s">
        <v>140</v>
      </c>
      <c r="J11059" t="s">
        <v>140</v>
      </c>
      <c r="K11059" t="s">
        <v>140</v>
      </c>
      <c r="L11059" t="s">
        <v>140</v>
      </c>
      <c r="M11059" t="s">
        <v>140</v>
      </c>
      <c r="N11059" t="s">
        <v>140</v>
      </c>
    </row>
    <row r="11060" spans="1:14" x14ac:dyDescent="0.35">
      <c r="A11060" t="s">
        <v>27</v>
      </c>
      <c r="B11060" t="s">
        <v>1465</v>
      </c>
      <c r="C11060">
        <v>201</v>
      </c>
      <c r="D11060" t="s">
        <v>685</v>
      </c>
      <c r="E11060" t="s">
        <v>867</v>
      </c>
      <c r="F11060" t="s">
        <v>240</v>
      </c>
      <c r="G11060" t="s">
        <v>522</v>
      </c>
      <c r="H11060" t="s">
        <v>140</v>
      </c>
      <c r="I11060" t="s">
        <v>954</v>
      </c>
      <c r="J11060" t="s">
        <v>1012</v>
      </c>
      <c r="K11060" t="s">
        <v>140</v>
      </c>
      <c r="L11060" t="s">
        <v>140</v>
      </c>
      <c r="M11060" t="s">
        <v>140</v>
      </c>
      <c r="N11060" t="s">
        <v>140</v>
      </c>
    </row>
    <row r="11061" spans="1:14" x14ac:dyDescent="0.35">
      <c r="A11061" t="s">
        <v>27</v>
      </c>
      <c r="B11061" t="s">
        <v>339</v>
      </c>
      <c r="C11061">
        <v>1</v>
      </c>
      <c r="D11061" t="s">
        <v>140</v>
      </c>
      <c r="E11061" t="s">
        <v>177</v>
      </c>
      <c r="F11061" t="s">
        <v>140</v>
      </c>
      <c r="G11061" t="s">
        <v>140</v>
      </c>
      <c r="H11061" t="s">
        <v>140</v>
      </c>
      <c r="I11061" t="s">
        <v>140</v>
      </c>
      <c r="J11061" t="s">
        <v>140</v>
      </c>
      <c r="K11061" t="s">
        <v>140</v>
      </c>
      <c r="L11061" t="s">
        <v>140</v>
      </c>
      <c r="M11061" t="s">
        <v>140</v>
      </c>
      <c r="N11061" t="s">
        <v>140</v>
      </c>
    </row>
    <row r="11062" spans="1:14" x14ac:dyDescent="0.35">
      <c r="A11062" t="s">
        <v>28</v>
      </c>
      <c r="B11062" t="s">
        <v>1464</v>
      </c>
      <c r="C11062">
        <v>6</v>
      </c>
      <c r="D11062" t="s">
        <v>1182</v>
      </c>
      <c r="E11062" t="s">
        <v>43</v>
      </c>
      <c r="F11062" t="s">
        <v>673</v>
      </c>
      <c r="G11062" t="s">
        <v>588</v>
      </c>
      <c r="H11062" t="s">
        <v>140</v>
      </c>
      <c r="I11062" t="s">
        <v>140</v>
      </c>
      <c r="J11062" t="s">
        <v>140</v>
      </c>
      <c r="K11062" t="s">
        <v>140</v>
      </c>
      <c r="L11062" t="s">
        <v>140</v>
      </c>
      <c r="M11062" t="s">
        <v>140</v>
      </c>
      <c r="N11062" t="s">
        <v>140</v>
      </c>
    </row>
    <row r="11063" spans="1:14" x14ac:dyDescent="0.35">
      <c r="A11063" t="s">
        <v>28</v>
      </c>
      <c r="B11063" t="s">
        <v>1465</v>
      </c>
      <c r="C11063">
        <v>199</v>
      </c>
      <c r="D11063" t="s">
        <v>470</v>
      </c>
      <c r="E11063" t="s">
        <v>639</v>
      </c>
      <c r="F11063" t="s">
        <v>582</v>
      </c>
      <c r="G11063" t="s">
        <v>880</v>
      </c>
      <c r="H11063" t="s">
        <v>140</v>
      </c>
      <c r="I11063" t="s">
        <v>1066</v>
      </c>
      <c r="J11063" t="s">
        <v>1016</v>
      </c>
      <c r="K11063" t="s">
        <v>140</v>
      </c>
      <c r="L11063" t="s">
        <v>140</v>
      </c>
      <c r="M11063" t="s">
        <v>140</v>
      </c>
      <c r="N11063" t="s">
        <v>140</v>
      </c>
    </row>
    <row r="11064" spans="1:14" x14ac:dyDescent="0.35">
      <c r="A11064" t="s">
        <v>28</v>
      </c>
      <c r="B11064" t="s">
        <v>339</v>
      </c>
      <c r="C11064">
        <v>1</v>
      </c>
      <c r="D11064" t="s">
        <v>140</v>
      </c>
      <c r="E11064" t="s">
        <v>177</v>
      </c>
      <c r="F11064" t="s">
        <v>140</v>
      </c>
      <c r="G11064" t="s">
        <v>140</v>
      </c>
      <c r="H11064" t="s">
        <v>140</v>
      </c>
      <c r="I11064" t="s">
        <v>140</v>
      </c>
      <c r="J11064" t="s">
        <v>140</v>
      </c>
      <c r="K11064" t="s">
        <v>140</v>
      </c>
      <c r="L11064" t="s">
        <v>140</v>
      </c>
      <c r="M11064" t="s">
        <v>140</v>
      </c>
      <c r="N11064" t="s">
        <v>140</v>
      </c>
    </row>
    <row r="11065" spans="1:14" x14ac:dyDescent="0.35">
      <c r="A11065" t="s">
        <v>29</v>
      </c>
      <c r="B11065" t="s">
        <v>1464</v>
      </c>
      <c r="C11065">
        <v>3</v>
      </c>
      <c r="D11065" t="s">
        <v>397</v>
      </c>
      <c r="E11065" t="s">
        <v>140</v>
      </c>
      <c r="F11065" t="s">
        <v>656</v>
      </c>
      <c r="G11065" t="s">
        <v>656</v>
      </c>
      <c r="H11065" t="s">
        <v>140</v>
      </c>
      <c r="I11065" t="s">
        <v>140</v>
      </c>
      <c r="J11065" t="s">
        <v>140</v>
      </c>
      <c r="K11065" t="s">
        <v>140</v>
      </c>
      <c r="L11065" t="s">
        <v>140</v>
      </c>
      <c r="M11065" t="s">
        <v>140</v>
      </c>
      <c r="N11065" t="s">
        <v>140</v>
      </c>
    </row>
    <row r="11066" spans="1:14" x14ac:dyDescent="0.35">
      <c r="A11066" t="s">
        <v>29</v>
      </c>
      <c r="B11066" t="s">
        <v>1465</v>
      </c>
      <c r="C11066">
        <v>201</v>
      </c>
      <c r="D11066" t="s">
        <v>145</v>
      </c>
      <c r="E11066" t="s">
        <v>289</v>
      </c>
      <c r="F11066" t="s">
        <v>427</v>
      </c>
      <c r="G11066" t="s">
        <v>654</v>
      </c>
      <c r="H11066" t="s">
        <v>140</v>
      </c>
      <c r="I11066" t="s">
        <v>971</v>
      </c>
      <c r="J11066" t="s">
        <v>1050</v>
      </c>
      <c r="K11066" t="s">
        <v>1008</v>
      </c>
      <c r="L11066" t="s">
        <v>140</v>
      </c>
      <c r="M11066" t="s">
        <v>140</v>
      </c>
      <c r="N11066" t="s">
        <v>140</v>
      </c>
    </row>
    <row r="11067" spans="1:14" x14ac:dyDescent="0.35">
      <c r="A11067" t="s">
        <v>30</v>
      </c>
      <c r="B11067" t="s">
        <v>1464</v>
      </c>
      <c r="C11067">
        <v>2</v>
      </c>
      <c r="D11067" t="s">
        <v>637</v>
      </c>
      <c r="E11067" t="s">
        <v>140</v>
      </c>
      <c r="F11067" t="s">
        <v>140</v>
      </c>
      <c r="G11067" t="s">
        <v>140</v>
      </c>
      <c r="H11067" t="s">
        <v>140</v>
      </c>
      <c r="I11067" t="s">
        <v>636</v>
      </c>
      <c r="J11067" t="s">
        <v>140</v>
      </c>
      <c r="K11067" t="s">
        <v>140</v>
      </c>
      <c r="L11067" t="s">
        <v>140</v>
      </c>
      <c r="M11067" t="s">
        <v>140</v>
      </c>
      <c r="N11067" t="s">
        <v>140</v>
      </c>
    </row>
    <row r="11068" spans="1:14" x14ac:dyDescent="0.35">
      <c r="A11068" t="s">
        <v>30</v>
      </c>
      <c r="B11068" t="s">
        <v>1465</v>
      </c>
      <c r="C11068">
        <v>200</v>
      </c>
      <c r="D11068" t="s">
        <v>880</v>
      </c>
      <c r="E11068" t="s">
        <v>706</v>
      </c>
      <c r="F11068" t="s">
        <v>392</v>
      </c>
      <c r="G11068" t="s">
        <v>875</v>
      </c>
      <c r="H11068" t="s">
        <v>140</v>
      </c>
      <c r="I11068" t="s">
        <v>99</v>
      </c>
      <c r="J11068" t="s">
        <v>1016</v>
      </c>
      <c r="K11068" t="s">
        <v>140</v>
      </c>
      <c r="L11068" t="s">
        <v>140</v>
      </c>
      <c r="M11068" t="s">
        <v>140</v>
      </c>
      <c r="N11068" t="s">
        <v>140</v>
      </c>
    </row>
    <row r="11069" spans="1:14" x14ac:dyDescent="0.35">
      <c r="A11069" t="s">
        <v>31</v>
      </c>
      <c r="B11069" t="s">
        <v>1464</v>
      </c>
      <c r="C11069">
        <v>129</v>
      </c>
      <c r="D11069" t="s">
        <v>551</v>
      </c>
      <c r="E11069" t="s">
        <v>125</v>
      </c>
      <c r="F11069" t="s">
        <v>61</v>
      </c>
      <c r="G11069" t="s">
        <v>492</v>
      </c>
      <c r="H11069" t="s">
        <v>140</v>
      </c>
      <c r="I11069" t="s">
        <v>91</v>
      </c>
      <c r="J11069" t="s">
        <v>1021</v>
      </c>
      <c r="K11069" t="s">
        <v>1008</v>
      </c>
      <c r="L11069" t="s">
        <v>1016</v>
      </c>
      <c r="M11069" t="s">
        <v>1043</v>
      </c>
      <c r="N11069" t="s">
        <v>1019</v>
      </c>
    </row>
    <row r="11070" spans="1:14" x14ac:dyDescent="0.35">
      <c r="A11070" t="s">
        <v>31</v>
      </c>
      <c r="B11070" t="s">
        <v>1465</v>
      </c>
      <c r="C11070">
        <v>77</v>
      </c>
      <c r="D11070" t="s">
        <v>1069</v>
      </c>
      <c r="E11070" t="s">
        <v>646</v>
      </c>
      <c r="F11070" t="s">
        <v>1087</v>
      </c>
      <c r="G11070" t="s">
        <v>65</v>
      </c>
      <c r="H11070" t="s">
        <v>140</v>
      </c>
      <c r="I11070" t="s">
        <v>1095</v>
      </c>
      <c r="J11070" t="s">
        <v>140</v>
      </c>
      <c r="K11070" t="s">
        <v>1014</v>
      </c>
      <c r="L11070" t="s">
        <v>1054</v>
      </c>
      <c r="M11070" t="s">
        <v>1063</v>
      </c>
      <c r="N11070" t="s">
        <v>1068</v>
      </c>
    </row>
    <row r="11071" spans="1:14" x14ac:dyDescent="0.35">
      <c r="A11071" t="s">
        <v>32</v>
      </c>
      <c r="B11071" t="s">
        <v>1464</v>
      </c>
      <c r="C11071">
        <v>610</v>
      </c>
      <c r="D11071" t="s">
        <v>157</v>
      </c>
      <c r="E11071" t="s">
        <v>517</v>
      </c>
      <c r="F11071" t="s">
        <v>543</v>
      </c>
      <c r="G11071" t="s">
        <v>565</v>
      </c>
      <c r="H11071" t="s">
        <v>1016</v>
      </c>
      <c r="I11071" t="s">
        <v>1070</v>
      </c>
      <c r="J11071" t="s">
        <v>1016</v>
      </c>
      <c r="K11071" t="s">
        <v>1066</v>
      </c>
      <c r="L11071" t="s">
        <v>1022</v>
      </c>
      <c r="M11071" t="s">
        <v>1016</v>
      </c>
      <c r="N11071" t="s">
        <v>1019</v>
      </c>
    </row>
    <row r="11072" spans="1:14" x14ac:dyDescent="0.35">
      <c r="A11072" t="s">
        <v>32</v>
      </c>
      <c r="B11072" t="s">
        <v>1465</v>
      </c>
      <c r="C11072">
        <v>4282</v>
      </c>
      <c r="D11072" t="s">
        <v>805</v>
      </c>
      <c r="E11072" t="s">
        <v>101</v>
      </c>
      <c r="F11072" t="s">
        <v>389</v>
      </c>
      <c r="G11072" t="s">
        <v>41</v>
      </c>
      <c r="H11072" t="s">
        <v>1008</v>
      </c>
      <c r="I11072" t="s">
        <v>1070</v>
      </c>
      <c r="J11072" t="s">
        <v>1012</v>
      </c>
      <c r="K11072" t="s">
        <v>1016</v>
      </c>
      <c r="L11072" t="s">
        <v>140</v>
      </c>
      <c r="M11072" t="s">
        <v>1010</v>
      </c>
      <c r="N11072" t="s">
        <v>1008</v>
      </c>
    </row>
    <row r="11073" spans="1:14" x14ac:dyDescent="0.35">
      <c r="A11073" t="s">
        <v>32</v>
      </c>
      <c r="B11073" t="s">
        <v>339</v>
      </c>
      <c r="C11073">
        <v>34</v>
      </c>
      <c r="D11073" t="s">
        <v>513</v>
      </c>
      <c r="E11073" t="s">
        <v>105</v>
      </c>
      <c r="F11073" t="s">
        <v>527</v>
      </c>
      <c r="G11073" t="s">
        <v>798</v>
      </c>
      <c r="H11073" t="s">
        <v>875</v>
      </c>
      <c r="I11073" t="s">
        <v>1068</v>
      </c>
      <c r="J11073" t="s">
        <v>140</v>
      </c>
      <c r="K11073" t="s">
        <v>140</v>
      </c>
      <c r="L11073" t="s">
        <v>140</v>
      </c>
      <c r="M11073" t="s">
        <v>140</v>
      </c>
      <c r="N11073" t="s">
        <v>1011</v>
      </c>
    </row>
    <row r="11075" spans="1:14" x14ac:dyDescent="0.35">
      <c r="A11075" t="s">
        <v>1466</v>
      </c>
    </row>
    <row r="11076" spans="1:14" x14ac:dyDescent="0.35">
      <c r="A11076" t="s">
        <v>2</v>
      </c>
      <c r="B11076" t="s">
        <v>3</v>
      </c>
      <c r="C11076" t="s">
        <v>1467</v>
      </c>
      <c r="D11076" t="s">
        <v>1448</v>
      </c>
      <c r="E11076" t="s">
        <v>1468</v>
      </c>
      <c r="F11076" t="s">
        <v>1469</v>
      </c>
      <c r="G11076" t="s">
        <v>1470</v>
      </c>
      <c r="H11076" t="s">
        <v>1471</v>
      </c>
      <c r="I11076" t="s">
        <v>1472</v>
      </c>
      <c r="J11076" t="s">
        <v>1473</v>
      </c>
      <c r="K11076" t="s">
        <v>1042</v>
      </c>
      <c r="L11076" t="s">
        <v>136</v>
      </c>
    </row>
    <row r="11077" spans="1:14" x14ac:dyDescent="0.35">
      <c r="A11077" t="s">
        <v>8</v>
      </c>
      <c r="B11077">
        <v>204</v>
      </c>
      <c r="C11077" t="s">
        <v>295</v>
      </c>
      <c r="D11077" t="s">
        <v>1051</v>
      </c>
      <c r="E11077" t="s">
        <v>515</v>
      </c>
      <c r="F11077" t="s">
        <v>996</v>
      </c>
      <c r="G11077" t="s">
        <v>785</v>
      </c>
      <c r="H11077" t="s">
        <v>340</v>
      </c>
      <c r="I11077" t="s">
        <v>140</v>
      </c>
      <c r="J11077" t="s">
        <v>1053</v>
      </c>
      <c r="K11077" t="s">
        <v>1008</v>
      </c>
      <c r="L11077" t="s">
        <v>140</v>
      </c>
    </row>
    <row r="11078" spans="1:14" x14ac:dyDescent="0.35">
      <c r="A11078" t="s">
        <v>9</v>
      </c>
      <c r="B11078">
        <v>201</v>
      </c>
      <c r="C11078" t="s">
        <v>1167</v>
      </c>
      <c r="D11078" t="s">
        <v>1050</v>
      </c>
      <c r="E11078" t="s">
        <v>1016</v>
      </c>
      <c r="F11078" t="s">
        <v>1019</v>
      </c>
      <c r="G11078" t="s">
        <v>1050</v>
      </c>
      <c r="H11078" t="s">
        <v>1044</v>
      </c>
      <c r="I11078" t="s">
        <v>140</v>
      </c>
      <c r="J11078" t="s">
        <v>1066</v>
      </c>
      <c r="K11078" t="s">
        <v>1055</v>
      </c>
      <c r="L11078" t="s">
        <v>140</v>
      </c>
    </row>
    <row r="11079" spans="1:14" x14ac:dyDescent="0.35">
      <c r="A11079" t="s">
        <v>10</v>
      </c>
      <c r="B11079">
        <v>208</v>
      </c>
      <c r="C11079" t="s">
        <v>995</v>
      </c>
      <c r="D11079" t="s">
        <v>1012</v>
      </c>
      <c r="E11079" t="s">
        <v>1054</v>
      </c>
      <c r="F11079" t="s">
        <v>1055</v>
      </c>
      <c r="G11079" t="s">
        <v>99</v>
      </c>
      <c r="H11079" t="s">
        <v>662</v>
      </c>
      <c r="I11079" t="s">
        <v>1013</v>
      </c>
      <c r="J11079" t="s">
        <v>915</v>
      </c>
      <c r="K11079" t="s">
        <v>1012</v>
      </c>
      <c r="L11079" t="s">
        <v>140</v>
      </c>
    </row>
    <row r="11080" spans="1:14" x14ac:dyDescent="0.35">
      <c r="A11080" t="s">
        <v>11</v>
      </c>
      <c r="B11080">
        <v>206</v>
      </c>
      <c r="C11080" t="s">
        <v>520</v>
      </c>
      <c r="D11080" t="s">
        <v>1010</v>
      </c>
      <c r="E11080" t="s">
        <v>1066</v>
      </c>
      <c r="F11080" t="s">
        <v>775</v>
      </c>
      <c r="G11080" t="s">
        <v>1046</v>
      </c>
      <c r="H11080" t="s">
        <v>662</v>
      </c>
      <c r="I11080" t="s">
        <v>1013</v>
      </c>
      <c r="J11080" t="s">
        <v>1073</v>
      </c>
      <c r="K11080" t="s">
        <v>1022</v>
      </c>
      <c r="L11080" t="s">
        <v>140</v>
      </c>
    </row>
    <row r="11081" spans="1:14" x14ac:dyDescent="0.35">
      <c r="A11081" t="s">
        <v>12</v>
      </c>
      <c r="B11081">
        <v>209</v>
      </c>
      <c r="C11081" t="s">
        <v>380</v>
      </c>
      <c r="D11081" t="s">
        <v>973</v>
      </c>
      <c r="E11081" t="s">
        <v>140</v>
      </c>
      <c r="F11081" t="s">
        <v>1043</v>
      </c>
      <c r="G11081" t="s">
        <v>838</v>
      </c>
      <c r="H11081" t="s">
        <v>264</v>
      </c>
      <c r="I11081" t="s">
        <v>1054</v>
      </c>
      <c r="J11081" t="s">
        <v>1056</v>
      </c>
      <c r="K11081" t="s">
        <v>1013</v>
      </c>
      <c r="L11081" t="s">
        <v>140</v>
      </c>
    </row>
    <row r="11082" spans="1:14" x14ac:dyDescent="0.35">
      <c r="A11082" t="s">
        <v>13</v>
      </c>
      <c r="B11082">
        <v>206</v>
      </c>
      <c r="C11082" t="s">
        <v>695</v>
      </c>
      <c r="D11082" t="s">
        <v>458</v>
      </c>
      <c r="E11082" t="s">
        <v>109</v>
      </c>
      <c r="F11082" t="s">
        <v>967</v>
      </c>
      <c r="G11082" t="s">
        <v>521</v>
      </c>
      <c r="H11082" t="s">
        <v>978</v>
      </c>
      <c r="I11082" t="s">
        <v>1057</v>
      </c>
      <c r="J11082" t="s">
        <v>983</v>
      </c>
      <c r="K11082" t="s">
        <v>1010</v>
      </c>
      <c r="L11082" t="s">
        <v>140</v>
      </c>
    </row>
    <row r="11083" spans="1:14" x14ac:dyDescent="0.35">
      <c r="A11083" t="s">
        <v>14</v>
      </c>
      <c r="B11083">
        <v>203</v>
      </c>
      <c r="C11083" t="s">
        <v>925</v>
      </c>
      <c r="D11083" t="s">
        <v>1065</v>
      </c>
      <c r="E11083" t="s">
        <v>1055</v>
      </c>
      <c r="F11083" t="s">
        <v>1060</v>
      </c>
      <c r="G11083" t="s">
        <v>1102</v>
      </c>
      <c r="H11083" t="s">
        <v>781</v>
      </c>
      <c r="I11083" t="s">
        <v>1054</v>
      </c>
      <c r="J11083" t="s">
        <v>89</v>
      </c>
      <c r="K11083" t="s">
        <v>1019</v>
      </c>
      <c r="L11083" t="s">
        <v>1008</v>
      </c>
    </row>
    <row r="11084" spans="1:14" x14ac:dyDescent="0.35">
      <c r="A11084" t="s">
        <v>15</v>
      </c>
      <c r="B11084">
        <v>206</v>
      </c>
      <c r="C11084" t="s">
        <v>454</v>
      </c>
      <c r="D11084" t="s">
        <v>1023</v>
      </c>
      <c r="E11084" t="s">
        <v>1017</v>
      </c>
      <c r="F11084" t="s">
        <v>949</v>
      </c>
      <c r="G11084" t="s">
        <v>1100</v>
      </c>
      <c r="H11084" t="s">
        <v>1106</v>
      </c>
      <c r="I11084" t="s">
        <v>1013</v>
      </c>
      <c r="J11084" t="s">
        <v>515</v>
      </c>
      <c r="K11084" t="s">
        <v>1021</v>
      </c>
      <c r="L11084" t="s">
        <v>140</v>
      </c>
    </row>
    <row r="11085" spans="1:14" x14ac:dyDescent="0.35">
      <c r="A11085" t="s">
        <v>16</v>
      </c>
      <c r="B11085">
        <v>206</v>
      </c>
      <c r="C11085" t="s">
        <v>663</v>
      </c>
      <c r="D11085" t="s">
        <v>1013</v>
      </c>
      <c r="E11085" t="s">
        <v>1010</v>
      </c>
      <c r="F11085" t="s">
        <v>1014</v>
      </c>
      <c r="G11085" t="s">
        <v>1060</v>
      </c>
      <c r="H11085" t="s">
        <v>574</v>
      </c>
      <c r="I11085" t="s">
        <v>1019</v>
      </c>
      <c r="J11085" t="s">
        <v>1060</v>
      </c>
      <c r="K11085" t="s">
        <v>140</v>
      </c>
      <c r="L11085" t="s">
        <v>140</v>
      </c>
    </row>
    <row r="11086" spans="1:14" x14ac:dyDescent="0.35">
      <c r="A11086" t="s">
        <v>17</v>
      </c>
      <c r="B11086">
        <v>203</v>
      </c>
      <c r="C11086" t="s">
        <v>447</v>
      </c>
      <c r="D11086" t="s">
        <v>1021</v>
      </c>
      <c r="E11086" t="s">
        <v>1043</v>
      </c>
      <c r="F11086" t="s">
        <v>1021</v>
      </c>
      <c r="G11086" t="s">
        <v>954</v>
      </c>
      <c r="H11086" t="s">
        <v>785</v>
      </c>
      <c r="I11086" t="s">
        <v>1010</v>
      </c>
      <c r="J11086" t="s">
        <v>1044</v>
      </c>
      <c r="K11086" t="s">
        <v>1009</v>
      </c>
      <c r="L11086" t="s">
        <v>140</v>
      </c>
    </row>
    <row r="11087" spans="1:14" x14ac:dyDescent="0.35">
      <c r="A11087" t="s">
        <v>18</v>
      </c>
      <c r="B11087">
        <v>205</v>
      </c>
      <c r="C11087" t="s">
        <v>957</v>
      </c>
      <c r="D11087" t="s">
        <v>949</v>
      </c>
      <c r="E11087" t="s">
        <v>1063</v>
      </c>
      <c r="F11087" t="s">
        <v>996</v>
      </c>
      <c r="G11087" t="s">
        <v>1102</v>
      </c>
      <c r="H11087" t="s">
        <v>877</v>
      </c>
      <c r="I11087" t="s">
        <v>140</v>
      </c>
      <c r="J11087" t="s">
        <v>1073</v>
      </c>
      <c r="K11087" t="s">
        <v>140</v>
      </c>
      <c r="L11087" t="s">
        <v>140</v>
      </c>
    </row>
    <row r="11088" spans="1:14" x14ac:dyDescent="0.35">
      <c r="A11088" t="s">
        <v>19</v>
      </c>
      <c r="B11088">
        <v>206</v>
      </c>
      <c r="C11088" t="s">
        <v>887</v>
      </c>
      <c r="D11088" t="s">
        <v>1009</v>
      </c>
      <c r="E11088" t="s">
        <v>1009</v>
      </c>
      <c r="F11088" t="s">
        <v>1020</v>
      </c>
      <c r="G11088" t="s">
        <v>1068</v>
      </c>
      <c r="H11088" t="s">
        <v>924</v>
      </c>
      <c r="I11088" t="s">
        <v>1019</v>
      </c>
      <c r="J11088" t="s">
        <v>919</v>
      </c>
      <c r="K11088" t="s">
        <v>140</v>
      </c>
      <c r="L11088" t="s">
        <v>1008</v>
      </c>
    </row>
    <row r="11089" spans="1:13" x14ac:dyDescent="0.35">
      <c r="A11089" t="s">
        <v>20</v>
      </c>
      <c r="B11089">
        <v>206</v>
      </c>
      <c r="C11089" t="s">
        <v>94</v>
      </c>
      <c r="D11089" t="s">
        <v>140</v>
      </c>
      <c r="E11089" t="s">
        <v>1016</v>
      </c>
      <c r="F11089" t="s">
        <v>775</v>
      </c>
      <c r="G11089" t="s">
        <v>1051</v>
      </c>
      <c r="H11089" t="s">
        <v>716</v>
      </c>
      <c r="I11089" t="s">
        <v>1016</v>
      </c>
      <c r="J11089" t="s">
        <v>1017</v>
      </c>
      <c r="K11089" t="s">
        <v>140</v>
      </c>
      <c r="L11089" t="s">
        <v>1008</v>
      </c>
    </row>
    <row r="11090" spans="1:13" x14ac:dyDescent="0.35">
      <c r="A11090" t="s">
        <v>21</v>
      </c>
      <c r="B11090">
        <v>210</v>
      </c>
      <c r="C11090" t="s">
        <v>655</v>
      </c>
      <c r="D11090" t="s">
        <v>1102</v>
      </c>
      <c r="E11090" t="s">
        <v>1013</v>
      </c>
      <c r="F11090" t="s">
        <v>662</v>
      </c>
      <c r="G11090" t="s">
        <v>716</v>
      </c>
      <c r="H11090" t="s">
        <v>121</v>
      </c>
      <c r="I11090" t="s">
        <v>1013</v>
      </c>
      <c r="J11090" t="s">
        <v>838</v>
      </c>
      <c r="K11090" t="s">
        <v>1013</v>
      </c>
      <c r="L11090" t="s">
        <v>140</v>
      </c>
    </row>
    <row r="11091" spans="1:13" x14ac:dyDescent="0.35">
      <c r="A11091" t="s">
        <v>22</v>
      </c>
      <c r="B11091">
        <v>209</v>
      </c>
      <c r="C11091" t="s">
        <v>806</v>
      </c>
      <c r="D11091" t="s">
        <v>140</v>
      </c>
      <c r="E11091" t="s">
        <v>1021</v>
      </c>
      <c r="F11091" t="s">
        <v>1010</v>
      </c>
      <c r="G11091" t="s">
        <v>1013</v>
      </c>
      <c r="H11091" t="s">
        <v>1061</v>
      </c>
      <c r="I11091" t="s">
        <v>140</v>
      </c>
      <c r="J11091" t="s">
        <v>1050</v>
      </c>
      <c r="K11091" t="s">
        <v>140</v>
      </c>
      <c r="L11091" t="s">
        <v>140</v>
      </c>
    </row>
    <row r="11092" spans="1:13" x14ac:dyDescent="0.35">
      <c r="A11092" t="s">
        <v>23</v>
      </c>
      <c r="B11092">
        <v>205</v>
      </c>
      <c r="C11092" t="s">
        <v>589</v>
      </c>
      <c r="D11092" t="s">
        <v>394</v>
      </c>
      <c r="E11092" t="s">
        <v>1021</v>
      </c>
      <c r="F11092" t="s">
        <v>1062</v>
      </c>
      <c r="G11092" t="s">
        <v>515</v>
      </c>
      <c r="H11092" t="s">
        <v>261</v>
      </c>
      <c r="I11092" t="s">
        <v>954</v>
      </c>
      <c r="J11092" t="s">
        <v>838</v>
      </c>
      <c r="K11092" t="s">
        <v>140</v>
      </c>
      <c r="L11092" t="s">
        <v>140</v>
      </c>
    </row>
    <row r="11093" spans="1:13" x14ac:dyDescent="0.35">
      <c r="A11093" t="s">
        <v>24</v>
      </c>
      <c r="B11093">
        <v>207</v>
      </c>
      <c r="C11093" t="s">
        <v>378</v>
      </c>
      <c r="D11093" t="s">
        <v>1055</v>
      </c>
      <c r="E11093" t="s">
        <v>1009</v>
      </c>
      <c r="F11093" t="s">
        <v>940</v>
      </c>
      <c r="G11093" t="s">
        <v>1056</v>
      </c>
      <c r="H11093" t="s">
        <v>1106</v>
      </c>
      <c r="I11093" t="s">
        <v>1013</v>
      </c>
      <c r="J11093" t="s">
        <v>919</v>
      </c>
      <c r="K11093" t="s">
        <v>140</v>
      </c>
      <c r="L11093" t="s">
        <v>140</v>
      </c>
    </row>
    <row r="11094" spans="1:13" x14ac:dyDescent="0.35">
      <c r="A11094" t="s">
        <v>25</v>
      </c>
      <c r="B11094">
        <v>204</v>
      </c>
      <c r="C11094" t="s">
        <v>1077</v>
      </c>
      <c r="D11094" t="s">
        <v>140</v>
      </c>
      <c r="E11094" t="s">
        <v>1014</v>
      </c>
      <c r="F11094" t="s">
        <v>1010</v>
      </c>
      <c r="G11094" t="s">
        <v>1012</v>
      </c>
      <c r="H11094" t="s">
        <v>286</v>
      </c>
      <c r="I11094" t="s">
        <v>1017</v>
      </c>
      <c r="J11094" t="s">
        <v>1019</v>
      </c>
      <c r="K11094" t="s">
        <v>140</v>
      </c>
      <c r="L11094" t="s">
        <v>140</v>
      </c>
    </row>
    <row r="11095" spans="1:13" x14ac:dyDescent="0.35">
      <c r="A11095" t="s">
        <v>26</v>
      </c>
      <c r="B11095">
        <v>202</v>
      </c>
      <c r="C11095" t="s">
        <v>198</v>
      </c>
      <c r="D11095" t="s">
        <v>1012</v>
      </c>
      <c r="E11095" t="s">
        <v>1013</v>
      </c>
      <c r="F11095" t="s">
        <v>1014</v>
      </c>
      <c r="G11095" t="s">
        <v>1046</v>
      </c>
      <c r="H11095" t="s">
        <v>849</v>
      </c>
      <c r="I11095" t="s">
        <v>140</v>
      </c>
      <c r="J11095" t="s">
        <v>515</v>
      </c>
      <c r="K11095" t="s">
        <v>140</v>
      </c>
      <c r="L11095" t="s">
        <v>140</v>
      </c>
    </row>
    <row r="11096" spans="1:13" x14ac:dyDescent="0.35">
      <c r="A11096" t="s">
        <v>27</v>
      </c>
      <c r="B11096">
        <v>204</v>
      </c>
      <c r="C11096" t="s">
        <v>491</v>
      </c>
      <c r="D11096" t="s">
        <v>1010</v>
      </c>
      <c r="E11096" t="s">
        <v>140</v>
      </c>
      <c r="F11096" t="s">
        <v>140</v>
      </c>
      <c r="G11096" t="s">
        <v>996</v>
      </c>
      <c r="H11096" t="s">
        <v>286</v>
      </c>
      <c r="I11096" t="s">
        <v>775</v>
      </c>
      <c r="J11096" t="s">
        <v>971</v>
      </c>
      <c r="K11096" t="s">
        <v>140</v>
      </c>
      <c r="L11096" t="s">
        <v>140</v>
      </c>
    </row>
    <row r="11097" spans="1:13" x14ac:dyDescent="0.35">
      <c r="A11097" t="s">
        <v>28</v>
      </c>
      <c r="B11097">
        <v>207</v>
      </c>
      <c r="C11097" t="s">
        <v>1088</v>
      </c>
      <c r="D11097" t="s">
        <v>940</v>
      </c>
      <c r="E11097" t="s">
        <v>971</v>
      </c>
      <c r="F11097" t="s">
        <v>1054</v>
      </c>
      <c r="G11097" t="s">
        <v>515</v>
      </c>
      <c r="H11097" t="s">
        <v>123</v>
      </c>
      <c r="I11097" t="s">
        <v>1010</v>
      </c>
      <c r="J11097" t="s">
        <v>939</v>
      </c>
      <c r="K11097" t="s">
        <v>1016</v>
      </c>
      <c r="L11097" t="s">
        <v>140</v>
      </c>
    </row>
    <row r="11098" spans="1:13" x14ac:dyDescent="0.35">
      <c r="A11098" t="s">
        <v>29</v>
      </c>
      <c r="B11098">
        <v>204</v>
      </c>
      <c r="C11098" t="s">
        <v>1155</v>
      </c>
      <c r="D11098" t="s">
        <v>140</v>
      </c>
      <c r="E11098" t="s">
        <v>140</v>
      </c>
      <c r="F11098" t="s">
        <v>1009</v>
      </c>
      <c r="G11098" t="s">
        <v>919</v>
      </c>
      <c r="H11098" t="s">
        <v>117</v>
      </c>
      <c r="I11098" t="s">
        <v>1012</v>
      </c>
      <c r="J11098" t="s">
        <v>1019</v>
      </c>
      <c r="K11098" t="s">
        <v>140</v>
      </c>
      <c r="L11098" t="s">
        <v>140</v>
      </c>
    </row>
    <row r="11099" spans="1:13" x14ac:dyDescent="0.35">
      <c r="A11099" t="s">
        <v>30</v>
      </c>
      <c r="B11099">
        <v>202</v>
      </c>
      <c r="C11099" t="s">
        <v>1162</v>
      </c>
      <c r="D11099" t="s">
        <v>1016</v>
      </c>
      <c r="E11099" t="s">
        <v>1012</v>
      </c>
      <c r="F11099" t="s">
        <v>1021</v>
      </c>
      <c r="G11099" t="s">
        <v>903</v>
      </c>
      <c r="H11099" t="s">
        <v>837</v>
      </c>
      <c r="I11099" t="s">
        <v>1021</v>
      </c>
      <c r="J11099" t="s">
        <v>919</v>
      </c>
      <c r="K11099" t="s">
        <v>140</v>
      </c>
      <c r="L11099" t="s">
        <v>140</v>
      </c>
    </row>
    <row r="11100" spans="1:13" x14ac:dyDescent="0.35">
      <c r="A11100" t="s">
        <v>31</v>
      </c>
      <c r="B11100">
        <v>207</v>
      </c>
      <c r="C11100" t="s">
        <v>980</v>
      </c>
      <c r="D11100" t="s">
        <v>1104</v>
      </c>
      <c r="E11100" t="s">
        <v>903</v>
      </c>
      <c r="F11100" t="s">
        <v>838</v>
      </c>
      <c r="G11100" t="s">
        <v>627</v>
      </c>
      <c r="H11100" t="s">
        <v>583</v>
      </c>
      <c r="I11100" t="s">
        <v>394</v>
      </c>
      <c r="J11100" t="s">
        <v>741</v>
      </c>
      <c r="K11100" t="s">
        <v>140</v>
      </c>
      <c r="L11100" t="s">
        <v>140</v>
      </c>
    </row>
    <row r="11101" spans="1:13" x14ac:dyDescent="0.35">
      <c r="A11101" t="s">
        <v>32</v>
      </c>
      <c r="B11101">
        <v>4930</v>
      </c>
      <c r="C11101" t="s">
        <v>976</v>
      </c>
      <c r="D11101" t="s">
        <v>1051</v>
      </c>
      <c r="E11101" t="s">
        <v>1054</v>
      </c>
      <c r="F11101" t="s">
        <v>1073</v>
      </c>
      <c r="G11101" t="s">
        <v>1003</v>
      </c>
      <c r="H11101" t="s">
        <v>105</v>
      </c>
      <c r="I11101" t="s">
        <v>1063</v>
      </c>
      <c r="J11101" t="s">
        <v>515</v>
      </c>
      <c r="K11101" t="s">
        <v>1016</v>
      </c>
      <c r="L11101" t="s">
        <v>140</v>
      </c>
    </row>
    <row r="11103" spans="1:13" x14ac:dyDescent="0.35">
      <c r="A11103" t="s">
        <v>1474</v>
      </c>
    </row>
    <row r="11104" spans="1:13" x14ac:dyDescent="0.35">
      <c r="A11104" t="s">
        <v>2</v>
      </c>
      <c r="B11104" t="s">
        <v>1136</v>
      </c>
      <c r="C11104" t="s">
        <v>3</v>
      </c>
      <c r="D11104" t="s">
        <v>1467</v>
      </c>
      <c r="E11104" t="s">
        <v>1448</v>
      </c>
      <c r="F11104" t="s">
        <v>1468</v>
      </c>
      <c r="G11104" t="s">
        <v>1469</v>
      </c>
      <c r="H11104" t="s">
        <v>1470</v>
      </c>
      <c r="I11104" t="s">
        <v>1471</v>
      </c>
      <c r="J11104" t="s">
        <v>1472</v>
      </c>
      <c r="K11104" t="s">
        <v>1473</v>
      </c>
      <c r="L11104" t="s">
        <v>1042</v>
      </c>
      <c r="M11104" t="s">
        <v>136</v>
      </c>
    </row>
    <row r="11105" spans="1:13" x14ac:dyDescent="0.35">
      <c r="A11105" t="s">
        <v>8</v>
      </c>
      <c r="B11105" t="s">
        <v>1126</v>
      </c>
      <c r="C11105">
        <v>92</v>
      </c>
      <c r="D11105" t="s">
        <v>878</v>
      </c>
      <c r="E11105" t="s">
        <v>1058</v>
      </c>
      <c r="F11105" t="s">
        <v>129</v>
      </c>
      <c r="G11105" t="s">
        <v>1053</v>
      </c>
      <c r="H11105" t="s">
        <v>1154</v>
      </c>
      <c r="I11105" t="s">
        <v>145</v>
      </c>
      <c r="J11105" t="s">
        <v>140</v>
      </c>
      <c r="K11105" t="s">
        <v>729</v>
      </c>
      <c r="L11105" t="s">
        <v>1013</v>
      </c>
      <c r="M11105" t="s">
        <v>140</v>
      </c>
    </row>
    <row r="11106" spans="1:13" x14ac:dyDescent="0.35">
      <c r="A11106" t="s">
        <v>8</v>
      </c>
      <c r="B11106" t="s">
        <v>1127</v>
      </c>
      <c r="C11106">
        <v>111</v>
      </c>
      <c r="D11106" t="s">
        <v>575</v>
      </c>
      <c r="E11106" t="s">
        <v>869</v>
      </c>
      <c r="F11106" t="s">
        <v>140</v>
      </c>
      <c r="G11106" t="s">
        <v>1043</v>
      </c>
      <c r="H11106" t="s">
        <v>87</v>
      </c>
      <c r="I11106" t="s">
        <v>411</v>
      </c>
      <c r="J11106" t="s">
        <v>140</v>
      </c>
      <c r="K11106" t="s">
        <v>1023</v>
      </c>
      <c r="L11106" t="s">
        <v>140</v>
      </c>
      <c r="M11106" t="s">
        <v>140</v>
      </c>
    </row>
    <row r="11107" spans="1:13" x14ac:dyDescent="0.35">
      <c r="A11107" t="s">
        <v>8</v>
      </c>
      <c r="B11107" t="s">
        <v>339</v>
      </c>
      <c r="C11107">
        <v>1</v>
      </c>
      <c r="D11107" t="s">
        <v>177</v>
      </c>
      <c r="E11107" t="s">
        <v>140</v>
      </c>
      <c r="F11107" t="s">
        <v>140</v>
      </c>
      <c r="G11107" t="s">
        <v>140</v>
      </c>
      <c r="H11107" t="s">
        <v>140</v>
      </c>
      <c r="I11107" t="s">
        <v>140</v>
      </c>
      <c r="J11107" t="s">
        <v>140</v>
      </c>
      <c r="K11107" t="s">
        <v>140</v>
      </c>
      <c r="L11107" t="s">
        <v>140</v>
      </c>
      <c r="M11107" t="s">
        <v>140</v>
      </c>
    </row>
    <row r="11108" spans="1:13" x14ac:dyDescent="0.35">
      <c r="A11108" t="s">
        <v>9</v>
      </c>
      <c r="B11108" t="s">
        <v>1126</v>
      </c>
      <c r="C11108">
        <v>77</v>
      </c>
      <c r="D11108" t="s">
        <v>270</v>
      </c>
      <c r="E11108" t="s">
        <v>971</v>
      </c>
      <c r="F11108" t="s">
        <v>140</v>
      </c>
      <c r="G11108" t="s">
        <v>1063</v>
      </c>
      <c r="H11108" t="s">
        <v>1020</v>
      </c>
      <c r="I11108" t="s">
        <v>1023</v>
      </c>
      <c r="J11108" t="s">
        <v>140</v>
      </c>
      <c r="K11108" t="s">
        <v>1021</v>
      </c>
      <c r="L11108" t="s">
        <v>1051</v>
      </c>
      <c r="M11108" t="s">
        <v>140</v>
      </c>
    </row>
    <row r="11109" spans="1:13" x14ac:dyDescent="0.35">
      <c r="A11109" t="s">
        <v>9</v>
      </c>
      <c r="B11109" t="s">
        <v>1127</v>
      </c>
      <c r="C11109">
        <v>118</v>
      </c>
      <c r="D11109" t="s">
        <v>1158</v>
      </c>
      <c r="E11109" t="s">
        <v>1021</v>
      </c>
      <c r="F11109" t="s">
        <v>1009</v>
      </c>
      <c r="G11109" t="s">
        <v>1021</v>
      </c>
      <c r="H11109" t="s">
        <v>1055</v>
      </c>
      <c r="I11109" t="s">
        <v>394</v>
      </c>
      <c r="J11109" t="s">
        <v>140</v>
      </c>
      <c r="K11109" t="s">
        <v>940</v>
      </c>
      <c r="L11109" t="s">
        <v>1019</v>
      </c>
      <c r="M11109" t="s">
        <v>140</v>
      </c>
    </row>
    <row r="11110" spans="1:13" x14ac:dyDescent="0.35">
      <c r="A11110" t="s">
        <v>9</v>
      </c>
      <c r="B11110" t="s">
        <v>339</v>
      </c>
      <c r="C11110">
        <v>6</v>
      </c>
      <c r="D11110" t="s">
        <v>177</v>
      </c>
      <c r="E11110" t="s">
        <v>140</v>
      </c>
      <c r="F11110" t="s">
        <v>140</v>
      </c>
      <c r="G11110" t="s">
        <v>140</v>
      </c>
      <c r="H11110" t="s">
        <v>140</v>
      </c>
      <c r="I11110" t="s">
        <v>140</v>
      </c>
      <c r="J11110" t="s">
        <v>140</v>
      </c>
      <c r="K11110" t="s">
        <v>140</v>
      </c>
      <c r="L11110" t="s">
        <v>140</v>
      </c>
      <c r="M11110" t="s">
        <v>140</v>
      </c>
    </row>
    <row r="11111" spans="1:13" x14ac:dyDescent="0.35">
      <c r="A11111" t="s">
        <v>10</v>
      </c>
      <c r="B11111" t="s">
        <v>1126</v>
      </c>
      <c r="C11111">
        <v>93</v>
      </c>
      <c r="D11111" t="s">
        <v>793</v>
      </c>
      <c r="E11111" t="s">
        <v>1013</v>
      </c>
      <c r="F11111" t="s">
        <v>1054</v>
      </c>
      <c r="G11111" t="s">
        <v>939</v>
      </c>
      <c r="H11111" t="s">
        <v>838</v>
      </c>
      <c r="I11111" t="s">
        <v>101</v>
      </c>
      <c r="J11111" t="s">
        <v>140</v>
      </c>
      <c r="K11111" t="s">
        <v>929</v>
      </c>
      <c r="L11111" t="s">
        <v>1058</v>
      </c>
      <c r="M11111" t="s">
        <v>140</v>
      </c>
    </row>
    <row r="11112" spans="1:13" x14ac:dyDescent="0.35">
      <c r="A11112" t="s">
        <v>10</v>
      </c>
      <c r="B11112" t="s">
        <v>1127</v>
      </c>
      <c r="C11112">
        <v>105</v>
      </c>
      <c r="D11112" t="s">
        <v>191</v>
      </c>
      <c r="E11112" t="s">
        <v>1019</v>
      </c>
      <c r="F11112" t="s">
        <v>1017</v>
      </c>
      <c r="G11112" t="s">
        <v>1098</v>
      </c>
      <c r="H11112" t="s">
        <v>501</v>
      </c>
      <c r="I11112" t="s">
        <v>897</v>
      </c>
      <c r="J11112" t="s">
        <v>1063</v>
      </c>
      <c r="K11112" t="s">
        <v>1053</v>
      </c>
      <c r="L11112" t="s">
        <v>140</v>
      </c>
      <c r="M11112" t="s">
        <v>140</v>
      </c>
    </row>
    <row r="11113" spans="1:13" x14ac:dyDescent="0.35">
      <c r="A11113" t="s">
        <v>10</v>
      </c>
      <c r="B11113" t="s">
        <v>339</v>
      </c>
      <c r="C11113">
        <v>10</v>
      </c>
      <c r="D11113" t="s">
        <v>299</v>
      </c>
      <c r="E11113" t="s">
        <v>140</v>
      </c>
      <c r="F11113" t="s">
        <v>140</v>
      </c>
      <c r="G11113" t="s">
        <v>140</v>
      </c>
      <c r="H11113" t="s">
        <v>697</v>
      </c>
      <c r="I11113" t="s">
        <v>140</v>
      </c>
      <c r="J11113" t="s">
        <v>140</v>
      </c>
      <c r="K11113" t="s">
        <v>860</v>
      </c>
      <c r="L11113" t="s">
        <v>140</v>
      </c>
      <c r="M11113" t="s">
        <v>140</v>
      </c>
    </row>
    <row r="11114" spans="1:13" x14ac:dyDescent="0.35">
      <c r="A11114" t="s">
        <v>11</v>
      </c>
      <c r="B11114" t="s">
        <v>1126</v>
      </c>
      <c r="C11114">
        <v>90</v>
      </c>
      <c r="D11114" t="s">
        <v>1001</v>
      </c>
      <c r="E11114" t="s">
        <v>1009</v>
      </c>
      <c r="F11114" t="s">
        <v>515</v>
      </c>
      <c r="G11114" t="s">
        <v>1055</v>
      </c>
      <c r="H11114" t="s">
        <v>1021</v>
      </c>
      <c r="I11114" t="s">
        <v>639</v>
      </c>
      <c r="J11114" t="s">
        <v>140</v>
      </c>
      <c r="K11114" t="s">
        <v>1098</v>
      </c>
      <c r="L11114" t="s">
        <v>1008</v>
      </c>
      <c r="M11114" t="s">
        <v>140</v>
      </c>
    </row>
    <row r="11115" spans="1:13" x14ac:dyDescent="0.35">
      <c r="A11115" t="s">
        <v>11</v>
      </c>
      <c r="B11115" t="s">
        <v>1127</v>
      </c>
      <c r="C11115">
        <v>111</v>
      </c>
      <c r="D11115" t="s">
        <v>748</v>
      </c>
      <c r="E11115" t="s">
        <v>140</v>
      </c>
      <c r="F11115" t="s">
        <v>140</v>
      </c>
      <c r="G11115" t="s">
        <v>1013</v>
      </c>
      <c r="H11115" t="s">
        <v>1046</v>
      </c>
      <c r="I11115" t="s">
        <v>716</v>
      </c>
      <c r="J11115" t="s">
        <v>775</v>
      </c>
      <c r="K11115" t="s">
        <v>919</v>
      </c>
      <c r="L11115" t="s">
        <v>140</v>
      </c>
      <c r="M11115" t="s">
        <v>140</v>
      </c>
    </row>
    <row r="11116" spans="1:13" x14ac:dyDescent="0.35">
      <c r="A11116" t="s">
        <v>11</v>
      </c>
      <c r="B11116" t="s">
        <v>339</v>
      </c>
      <c r="C11116">
        <v>5</v>
      </c>
      <c r="D11116" t="s">
        <v>559</v>
      </c>
      <c r="E11116" t="s">
        <v>140</v>
      </c>
      <c r="F11116" t="s">
        <v>140</v>
      </c>
      <c r="G11116" t="s">
        <v>140</v>
      </c>
      <c r="H11116" t="s">
        <v>947</v>
      </c>
      <c r="I11116" t="s">
        <v>968</v>
      </c>
      <c r="J11116" t="s">
        <v>140</v>
      </c>
      <c r="K11116" t="s">
        <v>140</v>
      </c>
      <c r="L11116" t="s">
        <v>140</v>
      </c>
      <c r="M11116" t="s">
        <v>140</v>
      </c>
    </row>
    <row r="11117" spans="1:13" x14ac:dyDescent="0.35">
      <c r="A11117" t="s">
        <v>12</v>
      </c>
      <c r="B11117" t="s">
        <v>1126</v>
      </c>
      <c r="C11117">
        <v>96</v>
      </c>
      <c r="D11117" t="s">
        <v>589</v>
      </c>
      <c r="E11117" t="s">
        <v>940</v>
      </c>
      <c r="F11117" t="s">
        <v>140</v>
      </c>
      <c r="G11117" t="s">
        <v>1052</v>
      </c>
      <c r="H11117" t="s">
        <v>1049</v>
      </c>
      <c r="I11117" t="s">
        <v>264</v>
      </c>
      <c r="J11117" t="s">
        <v>140</v>
      </c>
      <c r="K11117" t="s">
        <v>1073</v>
      </c>
      <c r="L11117" t="s">
        <v>140</v>
      </c>
      <c r="M11117" t="s">
        <v>140</v>
      </c>
    </row>
    <row r="11118" spans="1:13" x14ac:dyDescent="0.35">
      <c r="A11118" t="s">
        <v>12</v>
      </c>
      <c r="B11118" t="s">
        <v>1127</v>
      </c>
      <c r="C11118">
        <v>100</v>
      </c>
      <c r="D11118" t="s">
        <v>380</v>
      </c>
      <c r="E11118" t="s">
        <v>286</v>
      </c>
      <c r="F11118" t="s">
        <v>140</v>
      </c>
      <c r="G11118" t="s">
        <v>1019</v>
      </c>
      <c r="H11118" t="s">
        <v>1064</v>
      </c>
      <c r="I11118" t="s">
        <v>264</v>
      </c>
      <c r="J11118" t="s">
        <v>1019</v>
      </c>
      <c r="K11118" t="s">
        <v>1047</v>
      </c>
      <c r="L11118" t="s">
        <v>775</v>
      </c>
      <c r="M11118" t="s">
        <v>140</v>
      </c>
    </row>
    <row r="11119" spans="1:13" x14ac:dyDescent="0.35">
      <c r="A11119" t="s">
        <v>12</v>
      </c>
      <c r="B11119" t="s">
        <v>339</v>
      </c>
      <c r="C11119">
        <v>13</v>
      </c>
      <c r="D11119" t="s">
        <v>747</v>
      </c>
      <c r="E11119" t="s">
        <v>746</v>
      </c>
      <c r="F11119" t="s">
        <v>140</v>
      </c>
      <c r="G11119" t="s">
        <v>140</v>
      </c>
      <c r="H11119" t="s">
        <v>140</v>
      </c>
      <c r="I11119" t="s">
        <v>781</v>
      </c>
      <c r="J11119" t="s">
        <v>405</v>
      </c>
      <c r="K11119" t="s">
        <v>385</v>
      </c>
      <c r="L11119" t="s">
        <v>140</v>
      </c>
      <c r="M11119" t="s">
        <v>140</v>
      </c>
    </row>
    <row r="11120" spans="1:13" x14ac:dyDescent="0.35">
      <c r="A11120" t="s">
        <v>13</v>
      </c>
      <c r="B11120" t="s">
        <v>1126</v>
      </c>
      <c r="C11120">
        <v>85</v>
      </c>
      <c r="D11120" t="s">
        <v>172</v>
      </c>
      <c r="E11120" t="s">
        <v>89</v>
      </c>
      <c r="F11120" t="s">
        <v>97</v>
      </c>
      <c r="G11120" t="s">
        <v>422</v>
      </c>
      <c r="H11120" t="s">
        <v>399</v>
      </c>
      <c r="I11120" t="s">
        <v>471</v>
      </c>
      <c r="J11120" t="s">
        <v>1102</v>
      </c>
      <c r="K11120" t="s">
        <v>1095</v>
      </c>
      <c r="L11120" t="s">
        <v>140</v>
      </c>
      <c r="M11120" t="s">
        <v>140</v>
      </c>
    </row>
    <row r="11121" spans="1:13" x14ac:dyDescent="0.35">
      <c r="A11121" t="s">
        <v>13</v>
      </c>
      <c r="B11121" t="s">
        <v>1127</v>
      </c>
      <c r="C11121">
        <v>112</v>
      </c>
      <c r="D11121" t="s">
        <v>704</v>
      </c>
      <c r="E11121" t="s">
        <v>919</v>
      </c>
      <c r="F11121" t="s">
        <v>1062</v>
      </c>
      <c r="G11121" t="s">
        <v>971</v>
      </c>
      <c r="H11121" t="s">
        <v>412</v>
      </c>
      <c r="I11121" t="s">
        <v>310</v>
      </c>
      <c r="J11121" t="s">
        <v>1098</v>
      </c>
      <c r="K11121" t="s">
        <v>1049</v>
      </c>
      <c r="L11121" t="s">
        <v>1013</v>
      </c>
      <c r="M11121" t="s">
        <v>140</v>
      </c>
    </row>
    <row r="11122" spans="1:13" x14ac:dyDescent="0.35">
      <c r="A11122" t="s">
        <v>13</v>
      </c>
      <c r="B11122" t="s">
        <v>339</v>
      </c>
      <c r="C11122">
        <v>9</v>
      </c>
      <c r="D11122" t="s">
        <v>664</v>
      </c>
      <c r="E11122" t="s">
        <v>1102</v>
      </c>
      <c r="F11122" t="s">
        <v>952</v>
      </c>
      <c r="G11122" t="s">
        <v>1102</v>
      </c>
      <c r="H11122" t="s">
        <v>65</v>
      </c>
      <c r="I11122" t="s">
        <v>665</v>
      </c>
      <c r="J11122" t="s">
        <v>1085</v>
      </c>
      <c r="K11122" t="s">
        <v>1102</v>
      </c>
      <c r="L11122" t="s">
        <v>140</v>
      </c>
      <c r="M11122" t="s">
        <v>140</v>
      </c>
    </row>
    <row r="11123" spans="1:13" x14ac:dyDescent="0.35">
      <c r="A11123" t="s">
        <v>14</v>
      </c>
      <c r="B11123" t="s">
        <v>1126</v>
      </c>
      <c r="C11123">
        <v>77</v>
      </c>
      <c r="D11123" t="s">
        <v>549</v>
      </c>
      <c r="E11123" t="s">
        <v>140</v>
      </c>
      <c r="F11123" t="s">
        <v>1007</v>
      </c>
      <c r="G11123" t="s">
        <v>1022</v>
      </c>
      <c r="H11123" t="s">
        <v>405</v>
      </c>
      <c r="I11123" t="s">
        <v>913</v>
      </c>
      <c r="J11123" t="s">
        <v>1055</v>
      </c>
      <c r="K11123" t="s">
        <v>664</v>
      </c>
      <c r="L11123" t="s">
        <v>1048</v>
      </c>
      <c r="M11123" t="s">
        <v>1009</v>
      </c>
    </row>
    <row r="11124" spans="1:13" x14ac:dyDescent="0.35">
      <c r="A11124" t="s">
        <v>14</v>
      </c>
      <c r="B11124" t="s">
        <v>1127</v>
      </c>
      <c r="C11124">
        <v>119</v>
      </c>
      <c r="D11124" t="s">
        <v>945</v>
      </c>
      <c r="E11124" t="s">
        <v>1100</v>
      </c>
      <c r="F11124" t="s">
        <v>775</v>
      </c>
      <c r="G11124" t="s">
        <v>875</v>
      </c>
      <c r="H11124" t="s">
        <v>129</v>
      </c>
      <c r="I11124" t="s">
        <v>810</v>
      </c>
      <c r="J11124" t="s">
        <v>1019</v>
      </c>
      <c r="K11124" t="s">
        <v>1072</v>
      </c>
      <c r="L11124" t="s">
        <v>140</v>
      </c>
      <c r="M11124" t="s">
        <v>140</v>
      </c>
    </row>
    <row r="11125" spans="1:13" x14ac:dyDescent="0.35">
      <c r="A11125" t="s">
        <v>14</v>
      </c>
      <c r="B11125" t="s">
        <v>339</v>
      </c>
      <c r="C11125">
        <v>7</v>
      </c>
      <c r="D11125" t="s">
        <v>484</v>
      </c>
      <c r="E11125" t="s">
        <v>140</v>
      </c>
      <c r="F11125" t="s">
        <v>140</v>
      </c>
      <c r="G11125" t="s">
        <v>140</v>
      </c>
      <c r="H11125" t="s">
        <v>140</v>
      </c>
      <c r="I11125" t="s">
        <v>485</v>
      </c>
      <c r="J11125" t="s">
        <v>140</v>
      </c>
      <c r="K11125" t="s">
        <v>140</v>
      </c>
      <c r="L11125" t="s">
        <v>140</v>
      </c>
      <c r="M11125" t="s">
        <v>140</v>
      </c>
    </row>
    <row r="11126" spans="1:13" x14ac:dyDescent="0.35">
      <c r="A11126" t="s">
        <v>15</v>
      </c>
      <c r="B11126" t="s">
        <v>1126</v>
      </c>
      <c r="C11126">
        <v>93</v>
      </c>
      <c r="D11126" t="s">
        <v>295</v>
      </c>
      <c r="E11126" t="s">
        <v>345</v>
      </c>
      <c r="F11126" t="s">
        <v>954</v>
      </c>
      <c r="G11126" t="s">
        <v>939</v>
      </c>
      <c r="H11126" t="s">
        <v>286</v>
      </c>
      <c r="I11126" t="s">
        <v>532</v>
      </c>
      <c r="J11126" t="s">
        <v>1021</v>
      </c>
      <c r="K11126" t="s">
        <v>1044</v>
      </c>
      <c r="L11126" t="s">
        <v>1021</v>
      </c>
      <c r="M11126" t="s">
        <v>140</v>
      </c>
    </row>
    <row r="11127" spans="1:13" x14ac:dyDescent="0.35">
      <c r="A11127" t="s">
        <v>15</v>
      </c>
      <c r="B11127" t="s">
        <v>1127</v>
      </c>
      <c r="C11127">
        <v>107</v>
      </c>
      <c r="D11127" t="s">
        <v>419</v>
      </c>
      <c r="E11127" t="s">
        <v>1073</v>
      </c>
      <c r="F11127" t="s">
        <v>1016</v>
      </c>
      <c r="G11127" t="s">
        <v>1019</v>
      </c>
      <c r="H11127" t="s">
        <v>111</v>
      </c>
      <c r="I11127" t="s">
        <v>646</v>
      </c>
      <c r="J11127" t="s">
        <v>140</v>
      </c>
      <c r="K11127" t="s">
        <v>1048</v>
      </c>
      <c r="L11127" t="s">
        <v>1017</v>
      </c>
      <c r="M11127" t="s">
        <v>140</v>
      </c>
    </row>
    <row r="11128" spans="1:13" x14ac:dyDescent="0.35">
      <c r="A11128" t="s">
        <v>15</v>
      </c>
      <c r="B11128" t="s">
        <v>339</v>
      </c>
      <c r="C11128">
        <v>6</v>
      </c>
      <c r="D11128" t="s">
        <v>120</v>
      </c>
      <c r="E11128" t="s">
        <v>140</v>
      </c>
      <c r="F11128" t="s">
        <v>140</v>
      </c>
      <c r="G11128" t="s">
        <v>140</v>
      </c>
      <c r="H11128" t="s">
        <v>119</v>
      </c>
      <c r="I11128" t="s">
        <v>140</v>
      </c>
      <c r="J11128" t="s">
        <v>140</v>
      </c>
      <c r="K11128" t="s">
        <v>140</v>
      </c>
      <c r="L11128" t="s">
        <v>140</v>
      </c>
      <c r="M11128" t="s">
        <v>140</v>
      </c>
    </row>
    <row r="11129" spans="1:13" x14ac:dyDescent="0.35">
      <c r="A11129" t="s">
        <v>16</v>
      </c>
      <c r="B11129" t="s">
        <v>1126</v>
      </c>
      <c r="C11129">
        <v>83</v>
      </c>
      <c r="D11129" t="s">
        <v>784</v>
      </c>
      <c r="E11129" t="s">
        <v>1054</v>
      </c>
      <c r="F11129" t="s">
        <v>140</v>
      </c>
      <c r="G11129" t="s">
        <v>1054</v>
      </c>
      <c r="H11129" t="s">
        <v>929</v>
      </c>
      <c r="I11129" t="s">
        <v>915</v>
      </c>
      <c r="J11129" t="s">
        <v>1017</v>
      </c>
      <c r="K11129" t="s">
        <v>939</v>
      </c>
      <c r="L11129" t="s">
        <v>140</v>
      </c>
      <c r="M11129" t="s">
        <v>140</v>
      </c>
    </row>
    <row r="11130" spans="1:13" x14ac:dyDescent="0.35">
      <c r="A11130" t="s">
        <v>16</v>
      </c>
      <c r="B11130" t="s">
        <v>1127</v>
      </c>
      <c r="C11130">
        <v>107</v>
      </c>
      <c r="D11130" t="s">
        <v>936</v>
      </c>
      <c r="E11130" t="s">
        <v>140</v>
      </c>
      <c r="F11130" t="s">
        <v>1013</v>
      </c>
      <c r="G11130" t="s">
        <v>1013</v>
      </c>
      <c r="H11130" t="s">
        <v>1017</v>
      </c>
      <c r="I11130" t="s">
        <v>1044</v>
      </c>
      <c r="J11130" t="s">
        <v>775</v>
      </c>
      <c r="K11130" t="s">
        <v>1068</v>
      </c>
      <c r="L11130" t="s">
        <v>140</v>
      </c>
      <c r="M11130" t="s">
        <v>140</v>
      </c>
    </row>
    <row r="11131" spans="1:13" x14ac:dyDescent="0.35">
      <c r="A11131" t="s">
        <v>16</v>
      </c>
      <c r="B11131" t="s">
        <v>339</v>
      </c>
      <c r="C11131">
        <v>16</v>
      </c>
      <c r="D11131" t="s">
        <v>419</v>
      </c>
      <c r="E11131" t="s">
        <v>140</v>
      </c>
      <c r="F11131" t="s">
        <v>140</v>
      </c>
      <c r="G11131" t="s">
        <v>140</v>
      </c>
      <c r="H11131" t="s">
        <v>140</v>
      </c>
      <c r="I11131" t="s">
        <v>418</v>
      </c>
      <c r="J11131" t="s">
        <v>140</v>
      </c>
      <c r="K11131" t="s">
        <v>954</v>
      </c>
      <c r="L11131" t="s">
        <v>140</v>
      </c>
      <c r="M11131" t="s">
        <v>140</v>
      </c>
    </row>
    <row r="11132" spans="1:13" x14ac:dyDescent="0.35">
      <c r="A11132" t="s">
        <v>17</v>
      </c>
      <c r="B11132" t="s">
        <v>1126</v>
      </c>
      <c r="C11132">
        <v>92</v>
      </c>
      <c r="D11132" t="s">
        <v>163</v>
      </c>
      <c r="E11132" t="s">
        <v>1021</v>
      </c>
      <c r="F11132" t="s">
        <v>1021</v>
      </c>
      <c r="G11132" t="s">
        <v>140</v>
      </c>
      <c r="H11132" t="s">
        <v>140</v>
      </c>
      <c r="I11132" t="s">
        <v>973</v>
      </c>
      <c r="J11132" t="s">
        <v>140</v>
      </c>
      <c r="K11132" t="s">
        <v>89</v>
      </c>
      <c r="L11132" t="s">
        <v>140</v>
      </c>
      <c r="M11132" t="s">
        <v>140</v>
      </c>
    </row>
    <row r="11133" spans="1:13" x14ac:dyDescent="0.35">
      <c r="A11133" t="s">
        <v>17</v>
      </c>
      <c r="B11133" t="s">
        <v>1127</v>
      </c>
      <c r="C11133">
        <v>100</v>
      </c>
      <c r="D11133" t="s">
        <v>670</v>
      </c>
      <c r="E11133" t="s">
        <v>1021</v>
      </c>
      <c r="F11133" t="s">
        <v>1055</v>
      </c>
      <c r="G11133" t="s">
        <v>1021</v>
      </c>
      <c r="H11133" t="s">
        <v>1070</v>
      </c>
      <c r="I11133" t="s">
        <v>119</v>
      </c>
      <c r="J11133" t="s">
        <v>1009</v>
      </c>
      <c r="K11133" t="s">
        <v>1045</v>
      </c>
      <c r="L11133" t="s">
        <v>1021</v>
      </c>
      <c r="M11133" t="s">
        <v>140</v>
      </c>
    </row>
    <row r="11134" spans="1:13" x14ac:dyDescent="0.35">
      <c r="A11134" t="s">
        <v>17</v>
      </c>
      <c r="B11134" t="s">
        <v>339</v>
      </c>
      <c r="C11134">
        <v>11</v>
      </c>
      <c r="D11134" t="s">
        <v>844</v>
      </c>
      <c r="E11134" t="s">
        <v>140</v>
      </c>
      <c r="F11134" t="s">
        <v>897</v>
      </c>
      <c r="G11134" t="s">
        <v>1102</v>
      </c>
      <c r="H11134" t="s">
        <v>1102</v>
      </c>
      <c r="I11134" t="s">
        <v>1102</v>
      </c>
      <c r="J11134" t="s">
        <v>140</v>
      </c>
      <c r="K11134" t="s">
        <v>140</v>
      </c>
      <c r="L11134" t="s">
        <v>140</v>
      </c>
      <c r="M11134" t="s">
        <v>140</v>
      </c>
    </row>
    <row r="11135" spans="1:13" x14ac:dyDescent="0.35">
      <c r="A11135" t="s">
        <v>18</v>
      </c>
      <c r="B11135" t="s">
        <v>1126</v>
      </c>
      <c r="C11135">
        <v>94</v>
      </c>
      <c r="D11135" t="s">
        <v>493</v>
      </c>
      <c r="E11135" t="s">
        <v>1014</v>
      </c>
      <c r="F11135" t="s">
        <v>1014</v>
      </c>
      <c r="G11135" t="s">
        <v>1023</v>
      </c>
      <c r="H11135" t="s">
        <v>1104</v>
      </c>
      <c r="I11135" t="s">
        <v>1083</v>
      </c>
      <c r="J11135" t="s">
        <v>140</v>
      </c>
      <c r="K11135" t="s">
        <v>775</v>
      </c>
      <c r="L11135" t="s">
        <v>140</v>
      </c>
      <c r="M11135" t="s">
        <v>140</v>
      </c>
    </row>
    <row r="11136" spans="1:13" x14ac:dyDescent="0.35">
      <c r="A11136" t="s">
        <v>18</v>
      </c>
      <c r="B11136" t="s">
        <v>1127</v>
      </c>
      <c r="C11136">
        <v>103</v>
      </c>
      <c r="D11136" t="s">
        <v>143</v>
      </c>
      <c r="E11136" t="s">
        <v>1020</v>
      </c>
      <c r="F11136" t="s">
        <v>1019</v>
      </c>
      <c r="G11136" t="s">
        <v>1047</v>
      </c>
      <c r="H11136" t="s">
        <v>788</v>
      </c>
      <c r="I11136" t="s">
        <v>1182</v>
      </c>
      <c r="J11136" t="s">
        <v>140</v>
      </c>
      <c r="K11136" t="s">
        <v>660</v>
      </c>
      <c r="L11136" t="s">
        <v>140</v>
      </c>
      <c r="M11136" t="s">
        <v>140</v>
      </c>
    </row>
    <row r="11137" spans="1:13" x14ac:dyDescent="0.35">
      <c r="A11137" t="s">
        <v>18</v>
      </c>
      <c r="B11137" t="s">
        <v>339</v>
      </c>
      <c r="C11137">
        <v>8</v>
      </c>
      <c r="D11137" t="s">
        <v>177</v>
      </c>
      <c r="E11137" t="s">
        <v>140</v>
      </c>
      <c r="F11137" t="s">
        <v>140</v>
      </c>
      <c r="G11137" t="s">
        <v>140</v>
      </c>
      <c r="H11137" t="s">
        <v>140</v>
      </c>
      <c r="I11137" t="s">
        <v>140</v>
      </c>
      <c r="J11137" t="s">
        <v>140</v>
      </c>
      <c r="K11137" t="s">
        <v>140</v>
      </c>
      <c r="L11137" t="s">
        <v>140</v>
      </c>
      <c r="M11137" t="s">
        <v>140</v>
      </c>
    </row>
    <row r="11138" spans="1:13" x14ac:dyDescent="0.35">
      <c r="A11138" t="s">
        <v>19</v>
      </c>
      <c r="B11138" t="s">
        <v>1126</v>
      </c>
      <c r="C11138">
        <v>96</v>
      </c>
      <c r="D11138" t="s">
        <v>587</v>
      </c>
      <c r="E11138" t="s">
        <v>1013</v>
      </c>
      <c r="F11138" t="s">
        <v>140</v>
      </c>
      <c r="G11138" t="s">
        <v>954</v>
      </c>
      <c r="H11138" t="s">
        <v>1055</v>
      </c>
      <c r="I11138" t="s">
        <v>867</v>
      </c>
      <c r="J11138" t="s">
        <v>775</v>
      </c>
      <c r="K11138" t="s">
        <v>660</v>
      </c>
      <c r="L11138" t="s">
        <v>140</v>
      </c>
      <c r="M11138" t="s">
        <v>1013</v>
      </c>
    </row>
    <row r="11139" spans="1:13" x14ac:dyDescent="0.35">
      <c r="A11139" t="s">
        <v>19</v>
      </c>
      <c r="B11139" t="s">
        <v>1127</v>
      </c>
      <c r="C11139">
        <v>99</v>
      </c>
      <c r="D11139" t="s">
        <v>912</v>
      </c>
      <c r="E11139" t="s">
        <v>1063</v>
      </c>
      <c r="F11139" t="s">
        <v>1021</v>
      </c>
      <c r="G11139" t="s">
        <v>1017</v>
      </c>
      <c r="H11139" t="s">
        <v>1048</v>
      </c>
      <c r="I11139" t="s">
        <v>749</v>
      </c>
      <c r="J11139" t="s">
        <v>1017</v>
      </c>
      <c r="K11139" t="s">
        <v>1068</v>
      </c>
      <c r="L11139" t="s">
        <v>140</v>
      </c>
      <c r="M11139" t="s">
        <v>140</v>
      </c>
    </row>
    <row r="11140" spans="1:13" x14ac:dyDescent="0.35">
      <c r="A11140" t="s">
        <v>19</v>
      </c>
      <c r="B11140" t="s">
        <v>339</v>
      </c>
      <c r="C11140">
        <v>11</v>
      </c>
      <c r="D11140" t="s">
        <v>981</v>
      </c>
      <c r="E11140" t="s">
        <v>140</v>
      </c>
      <c r="F11140" t="s">
        <v>140</v>
      </c>
      <c r="G11140" t="s">
        <v>95</v>
      </c>
      <c r="H11140" t="s">
        <v>340</v>
      </c>
      <c r="I11140" t="s">
        <v>781</v>
      </c>
      <c r="J11140" t="s">
        <v>140</v>
      </c>
      <c r="K11140" t="s">
        <v>140</v>
      </c>
      <c r="L11140" t="s">
        <v>140</v>
      </c>
      <c r="M11140" t="s">
        <v>140</v>
      </c>
    </row>
    <row r="11141" spans="1:13" x14ac:dyDescent="0.35">
      <c r="A11141" t="s">
        <v>20</v>
      </c>
      <c r="B11141" t="s">
        <v>1126</v>
      </c>
      <c r="C11141">
        <v>87</v>
      </c>
      <c r="D11141" t="s">
        <v>748</v>
      </c>
      <c r="E11141" t="s">
        <v>140</v>
      </c>
      <c r="F11141" t="s">
        <v>775</v>
      </c>
      <c r="G11141" t="s">
        <v>140</v>
      </c>
      <c r="H11141" t="s">
        <v>1046</v>
      </c>
      <c r="I11141" t="s">
        <v>785</v>
      </c>
      <c r="J11141" t="s">
        <v>1063</v>
      </c>
      <c r="K11141" t="s">
        <v>1055</v>
      </c>
      <c r="L11141" t="s">
        <v>140</v>
      </c>
      <c r="M11141" t="s">
        <v>140</v>
      </c>
    </row>
    <row r="11142" spans="1:13" x14ac:dyDescent="0.35">
      <c r="A11142" t="s">
        <v>20</v>
      </c>
      <c r="B11142" t="s">
        <v>1127</v>
      </c>
      <c r="C11142">
        <v>115</v>
      </c>
      <c r="D11142" t="s">
        <v>116</v>
      </c>
      <c r="E11142" t="s">
        <v>140</v>
      </c>
      <c r="F11142" t="s">
        <v>140</v>
      </c>
      <c r="G11142" t="s">
        <v>1066</v>
      </c>
      <c r="H11142" t="s">
        <v>1046</v>
      </c>
      <c r="I11142" t="s">
        <v>1059</v>
      </c>
      <c r="J11142" t="s">
        <v>140</v>
      </c>
      <c r="K11142" t="s">
        <v>1021</v>
      </c>
      <c r="L11142" t="s">
        <v>140</v>
      </c>
      <c r="M11142" t="s">
        <v>1010</v>
      </c>
    </row>
    <row r="11143" spans="1:13" x14ac:dyDescent="0.35">
      <c r="A11143" t="s">
        <v>20</v>
      </c>
      <c r="B11143" t="s">
        <v>339</v>
      </c>
      <c r="C11143">
        <v>4</v>
      </c>
      <c r="D11143" t="s">
        <v>593</v>
      </c>
      <c r="E11143" t="s">
        <v>140</v>
      </c>
      <c r="F11143" t="s">
        <v>140</v>
      </c>
      <c r="G11143" t="s">
        <v>140</v>
      </c>
      <c r="H11143" t="s">
        <v>594</v>
      </c>
      <c r="I11143" t="s">
        <v>140</v>
      </c>
      <c r="J11143" t="s">
        <v>140</v>
      </c>
      <c r="K11143" t="s">
        <v>140</v>
      </c>
      <c r="L11143" t="s">
        <v>140</v>
      </c>
      <c r="M11143" t="s">
        <v>140</v>
      </c>
    </row>
    <row r="11144" spans="1:13" x14ac:dyDescent="0.35">
      <c r="A11144" t="s">
        <v>21</v>
      </c>
      <c r="B11144" t="s">
        <v>1126</v>
      </c>
      <c r="C11144">
        <v>58</v>
      </c>
      <c r="D11144" t="s">
        <v>72</v>
      </c>
      <c r="E11144" t="s">
        <v>1100</v>
      </c>
      <c r="F11144" t="s">
        <v>140</v>
      </c>
      <c r="G11144" t="s">
        <v>490</v>
      </c>
      <c r="H11144" t="s">
        <v>749</v>
      </c>
      <c r="I11144" t="s">
        <v>749</v>
      </c>
      <c r="J11144" t="s">
        <v>140</v>
      </c>
      <c r="K11144" t="s">
        <v>147</v>
      </c>
      <c r="L11144" t="s">
        <v>140</v>
      </c>
      <c r="M11144" t="s">
        <v>140</v>
      </c>
    </row>
    <row r="11145" spans="1:13" x14ac:dyDescent="0.35">
      <c r="A11145" t="s">
        <v>21</v>
      </c>
      <c r="B11145" t="s">
        <v>1127</v>
      </c>
      <c r="C11145">
        <v>144</v>
      </c>
      <c r="D11145" t="s">
        <v>468</v>
      </c>
      <c r="E11145" t="s">
        <v>973</v>
      </c>
      <c r="F11145" t="s">
        <v>1014</v>
      </c>
      <c r="G11145" t="s">
        <v>115</v>
      </c>
      <c r="H11145" t="s">
        <v>89</v>
      </c>
      <c r="I11145" t="s">
        <v>1095</v>
      </c>
      <c r="J11145" t="s">
        <v>1014</v>
      </c>
      <c r="K11145" t="s">
        <v>996</v>
      </c>
      <c r="L11145" t="s">
        <v>1014</v>
      </c>
      <c r="M11145" t="s">
        <v>140</v>
      </c>
    </row>
    <row r="11146" spans="1:13" x14ac:dyDescent="0.35">
      <c r="A11146" t="s">
        <v>21</v>
      </c>
      <c r="B11146" t="s">
        <v>339</v>
      </c>
      <c r="C11146">
        <v>8</v>
      </c>
      <c r="D11146" t="s">
        <v>377</v>
      </c>
      <c r="E11146" t="s">
        <v>467</v>
      </c>
      <c r="F11146" t="s">
        <v>140</v>
      </c>
      <c r="G11146" t="s">
        <v>140</v>
      </c>
      <c r="H11146" t="s">
        <v>592</v>
      </c>
      <c r="I11146" t="s">
        <v>592</v>
      </c>
      <c r="J11146" t="s">
        <v>140</v>
      </c>
      <c r="K11146" t="s">
        <v>592</v>
      </c>
      <c r="L11146" t="s">
        <v>140</v>
      </c>
      <c r="M11146" t="s">
        <v>140</v>
      </c>
    </row>
    <row r="11147" spans="1:13" x14ac:dyDescent="0.35">
      <c r="A11147" t="s">
        <v>22</v>
      </c>
      <c r="B11147" t="s">
        <v>1126</v>
      </c>
      <c r="C11147">
        <v>87</v>
      </c>
      <c r="D11147" t="s">
        <v>285</v>
      </c>
      <c r="E11147" t="s">
        <v>140</v>
      </c>
      <c r="F11147" t="s">
        <v>1073</v>
      </c>
      <c r="G11147" t="s">
        <v>1014</v>
      </c>
      <c r="H11147" t="s">
        <v>1054</v>
      </c>
      <c r="I11147" t="s">
        <v>716</v>
      </c>
      <c r="J11147" t="s">
        <v>140</v>
      </c>
      <c r="K11147" t="s">
        <v>919</v>
      </c>
      <c r="L11147" t="s">
        <v>140</v>
      </c>
      <c r="M11147" t="s">
        <v>140</v>
      </c>
    </row>
    <row r="11148" spans="1:13" x14ac:dyDescent="0.35">
      <c r="A11148" t="s">
        <v>22</v>
      </c>
      <c r="B11148" t="s">
        <v>1127</v>
      </c>
      <c r="C11148">
        <v>111</v>
      </c>
      <c r="D11148" t="s">
        <v>732</v>
      </c>
      <c r="E11148" t="s">
        <v>140</v>
      </c>
      <c r="F11148" t="s">
        <v>140</v>
      </c>
      <c r="G11148" t="s">
        <v>140</v>
      </c>
      <c r="H11148" t="s">
        <v>140</v>
      </c>
      <c r="I11148" t="s">
        <v>733</v>
      </c>
      <c r="J11148" t="s">
        <v>140</v>
      </c>
      <c r="K11148" t="s">
        <v>140</v>
      </c>
      <c r="L11148" t="s">
        <v>140</v>
      </c>
      <c r="M11148" t="s">
        <v>140</v>
      </c>
    </row>
    <row r="11149" spans="1:13" x14ac:dyDescent="0.35">
      <c r="A11149" t="s">
        <v>22</v>
      </c>
      <c r="B11149" t="s">
        <v>339</v>
      </c>
      <c r="C11149">
        <v>11</v>
      </c>
      <c r="D11149" t="s">
        <v>1167</v>
      </c>
      <c r="E11149" t="s">
        <v>140</v>
      </c>
      <c r="F11149" t="s">
        <v>140</v>
      </c>
      <c r="G11149" t="s">
        <v>140</v>
      </c>
      <c r="H11149" t="s">
        <v>140</v>
      </c>
      <c r="I11149" t="s">
        <v>140</v>
      </c>
      <c r="J11149" t="s">
        <v>140</v>
      </c>
      <c r="K11149" t="s">
        <v>1104</v>
      </c>
      <c r="L11149" t="s">
        <v>140</v>
      </c>
      <c r="M11149" t="s">
        <v>140</v>
      </c>
    </row>
    <row r="11150" spans="1:13" x14ac:dyDescent="0.35">
      <c r="A11150" t="s">
        <v>23</v>
      </c>
      <c r="B11150" t="s">
        <v>1126</v>
      </c>
      <c r="C11150">
        <v>99</v>
      </c>
      <c r="D11150" t="s">
        <v>76</v>
      </c>
      <c r="E11150" t="s">
        <v>394</v>
      </c>
      <c r="F11150" t="s">
        <v>1016</v>
      </c>
      <c r="G11150" t="s">
        <v>977</v>
      </c>
      <c r="H11150" t="s">
        <v>1067</v>
      </c>
      <c r="I11150" t="s">
        <v>959</v>
      </c>
      <c r="J11150" t="s">
        <v>1019</v>
      </c>
      <c r="K11150" t="s">
        <v>1065</v>
      </c>
      <c r="L11150" t="s">
        <v>140</v>
      </c>
      <c r="M11150" t="s">
        <v>140</v>
      </c>
    </row>
    <row r="11151" spans="1:13" x14ac:dyDescent="0.35">
      <c r="A11151" t="s">
        <v>23</v>
      </c>
      <c r="B11151" t="s">
        <v>1127</v>
      </c>
      <c r="C11151">
        <v>94</v>
      </c>
      <c r="D11151" t="s">
        <v>468</v>
      </c>
      <c r="E11151" t="s">
        <v>87</v>
      </c>
      <c r="F11151" t="s">
        <v>1043</v>
      </c>
      <c r="G11151" t="s">
        <v>1068</v>
      </c>
      <c r="H11151" t="s">
        <v>1060</v>
      </c>
      <c r="I11151" t="s">
        <v>93</v>
      </c>
      <c r="J11151" t="s">
        <v>660</v>
      </c>
      <c r="K11151" t="s">
        <v>1004</v>
      </c>
      <c r="L11151" t="s">
        <v>140</v>
      </c>
      <c r="M11151" t="s">
        <v>140</v>
      </c>
    </row>
    <row r="11152" spans="1:13" x14ac:dyDescent="0.35">
      <c r="A11152" t="s">
        <v>23</v>
      </c>
      <c r="B11152" t="s">
        <v>339</v>
      </c>
      <c r="C11152">
        <v>12</v>
      </c>
      <c r="D11152" t="s">
        <v>332</v>
      </c>
      <c r="E11152" t="s">
        <v>140</v>
      </c>
      <c r="F11152" t="s">
        <v>140</v>
      </c>
      <c r="G11152" t="s">
        <v>140</v>
      </c>
      <c r="H11152" t="s">
        <v>140</v>
      </c>
      <c r="I11152" t="s">
        <v>588</v>
      </c>
      <c r="J11152" t="s">
        <v>140</v>
      </c>
      <c r="K11152" t="s">
        <v>785</v>
      </c>
      <c r="L11152" t="s">
        <v>140</v>
      </c>
      <c r="M11152" t="s">
        <v>140</v>
      </c>
    </row>
    <row r="11153" spans="1:13" x14ac:dyDescent="0.35">
      <c r="A11153" t="s">
        <v>24</v>
      </c>
      <c r="B11153" t="s">
        <v>1126</v>
      </c>
      <c r="C11153">
        <v>86</v>
      </c>
      <c r="D11153" t="s">
        <v>44</v>
      </c>
      <c r="E11153" t="s">
        <v>940</v>
      </c>
      <c r="F11153" t="s">
        <v>1011</v>
      </c>
      <c r="G11153" t="s">
        <v>1058</v>
      </c>
      <c r="H11153" t="s">
        <v>1051</v>
      </c>
      <c r="I11153" t="s">
        <v>755</v>
      </c>
      <c r="J11153" t="s">
        <v>140</v>
      </c>
      <c r="K11153" t="s">
        <v>838</v>
      </c>
      <c r="L11153" t="s">
        <v>140</v>
      </c>
      <c r="M11153" t="s">
        <v>140</v>
      </c>
    </row>
    <row r="11154" spans="1:13" x14ac:dyDescent="0.35">
      <c r="A11154" t="s">
        <v>24</v>
      </c>
      <c r="B11154" t="s">
        <v>1127</v>
      </c>
      <c r="C11154">
        <v>117</v>
      </c>
      <c r="D11154" t="s">
        <v>763</v>
      </c>
      <c r="E11154" t="s">
        <v>1011</v>
      </c>
      <c r="F11154" t="s">
        <v>140</v>
      </c>
      <c r="G11154" t="s">
        <v>954</v>
      </c>
      <c r="H11154" t="s">
        <v>1053</v>
      </c>
      <c r="I11154" t="s">
        <v>522</v>
      </c>
      <c r="J11154" t="s">
        <v>140</v>
      </c>
      <c r="K11154" t="s">
        <v>1046</v>
      </c>
      <c r="L11154" t="s">
        <v>140</v>
      </c>
      <c r="M11154" t="s">
        <v>140</v>
      </c>
    </row>
    <row r="11155" spans="1:13" x14ac:dyDescent="0.35">
      <c r="A11155" t="s">
        <v>24</v>
      </c>
      <c r="B11155" t="s">
        <v>339</v>
      </c>
      <c r="C11155">
        <v>4</v>
      </c>
      <c r="D11155" t="s">
        <v>384</v>
      </c>
      <c r="E11155" t="s">
        <v>140</v>
      </c>
      <c r="F11155" t="s">
        <v>140</v>
      </c>
      <c r="G11155" t="s">
        <v>140</v>
      </c>
      <c r="H11155" t="s">
        <v>385</v>
      </c>
      <c r="I11155" t="s">
        <v>385</v>
      </c>
      <c r="J11155" t="s">
        <v>385</v>
      </c>
      <c r="K11155" t="s">
        <v>140</v>
      </c>
      <c r="L11155" t="s">
        <v>140</v>
      </c>
      <c r="M11155" t="s">
        <v>140</v>
      </c>
    </row>
    <row r="11156" spans="1:13" x14ac:dyDescent="0.35">
      <c r="A11156" t="s">
        <v>25</v>
      </c>
      <c r="B11156" t="s">
        <v>1126</v>
      </c>
      <c r="C11156">
        <v>85</v>
      </c>
      <c r="D11156" t="s">
        <v>387</v>
      </c>
      <c r="E11156" t="s">
        <v>140</v>
      </c>
      <c r="F11156" t="s">
        <v>140</v>
      </c>
      <c r="G11156" t="s">
        <v>1012</v>
      </c>
      <c r="H11156" t="s">
        <v>1012</v>
      </c>
      <c r="I11156" t="s">
        <v>877</v>
      </c>
      <c r="J11156" t="s">
        <v>1012</v>
      </c>
      <c r="K11156" t="s">
        <v>140</v>
      </c>
      <c r="L11156" t="s">
        <v>140</v>
      </c>
      <c r="M11156" t="s">
        <v>140</v>
      </c>
    </row>
    <row r="11157" spans="1:13" x14ac:dyDescent="0.35">
      <c r="A11157" t="s">
        <v>25</v>
      </c>
      <c r="B11157" t="s">
        <v>1127</v>
      </c>
      <c r="C11157">
        <v>111</v>
      </c>
      <c r="D11157" t="s">
        <v>188</v>
      </c>
      <c r="E11157" t="s">
        <v>140</v>
      </c>
      <c r="F11157" t="s">
        <v>1054</v>
      </c>
      <c r="G11157" t="s">
        <v>140</v>
      </c>
      <c r="H11157" t="s">
        <v>140</v>
      </c>
      <c r="I11157" t="s">
        <v>103</v>
      </c>
      <c r="J11157" t="s">
        <v>1058</v>
      </c>
      <c r="K11157" t="s">
        <v>1050</v>
      </c>
      <c r="L11157" t="s">
        <v>140</v>
      </c>
      <c r="M11157" t="s">
        <v>140</v>
      </c>
    </row>
    <row r="11158" spans="1:13" x14ac:dyDescent="0.35">
      <c r="A11158" t="s">
        <v>25</v>
      </c>
      <c r="B11158" t="s">
        <v>339</v>
      </c>
      <c r="C11158">
        <v>8</v>
      </c>
      <c r="D11158" t="s">
        <v>707</v>
      </c>
      <c r="E11158" t="s">
        <v>140</v>
      </c>
      <c r="F11158" t="s">
        <v>140</v>
      </c>
      <c r="G11158" t="s">
        <v>140</v>
      </c>
      <c r="H11158" t="s">
        <v>706</v>
      </c>
      <c r="I11158" t="s">
        <v>140</v>
      </c>
      <c r="J11158" t="s">
        <v>140</v>
      </c>
      <c r="K11158" t="s">
        <v>140</v>
      </c>
      <c r="L11158" t="s">
        <v>140</v>
      </c>
      <c r="M11158" t="s">
        <v>140</v>
      </c>
    </row>
    <row r="11159" spans="1:13" x14ac:dyDescent="0.35">
      <c r="A11159" t="s">
        <v>26</v>
      </c>
      <c r="B11159" t="s">
        <v>1126</v>
      </c>
      <c r="C11159">
        <v>92</v>
      </c>
      <c r="D11159" t="s">
        <v>539</v>
      </c>
      <c r="E11159" t="s">
        <v>1014</v>
      </c>
      <c r="F11159" t="s">
        <v>140</v>
      </c>
      <c r="G11159" t="s">
        <v>1014</v>
      </c>
      <c r="H11159" t="s">
        <v>1017</v>
      </c>
      <c r="I11159" t="s">
        <v>187</v>
      </c>
      <c r="J11159" t="s">
        <v>140</v>
      </c>
      <c r="K11159" t="s">
        <v>954</v>
      </c>
      <c r="L11159" t="s">
        <v>140</v>
      </c>
      <c r="M11159" t="s">
        <v>140</v>
      </c>
    </row>
    <row r="11160" spans="1:13" x14ac:dyDescent="0.35">
      <c r="A11160" t="s">
        <v>26</v>
      </c>
      <c r="B11160" t="s">
        <v>1127</v>
      </c>
      <c r="C11160">
        <v>100</v>
      </c>
      <c r="D11160" t="s">
        <v>494</v>
      </c>
      <c r="E11160" t="s">
        <v>1019</v>
      </c>
      <c r="F11160" t="s">
        <v>1019</v>
      </c>
      <c r="G11160" t="s">
        <v>1014</v>
      </c>
      <c r="H11160" t="s">
        <v>1051</v>
      </c>
      <c r="I11160" t="s">
        <v>595</v>
      </c>
      <c r="J11160" t="s">
        <v>140</v>
      </c>
      <c r="K11160" t="s">
        <v>1067</v>
      </c>
      <c r="L11160" t="s">
        <v>140</v>
      </c>
      <c r="M11160" t="s">
        <v>140</v>
      </c>
    </row>
    <row r="11161" spans="1:13" x14ac:dyDescent="0.35">
      <c r="A11161" t="s">
        <v>26</v>
      </c>
      <c r="B11161" t="s">
        <v>339</v>
      </c>
      <c r="C11161">
        <v>10</v>
      </c>
      <c r="D11161" t="s">
        <v>516</v>
      </c>
      <c r="E11161" t="s">
        <v>140</v>
      </c>
      <c r="F11161" t="s">
        <v>140</v>
      </c>
      <c r="G11161" t="s">
        <v>140</v>
      </c>
      <c r="H11161" t="s">
        <v>801</v>
      </c>
      <c r="I11161" t="s">
        <v>1070</v>
      </c>
      <c r="J11161" t="s">
        <v>140</v>
      </c>
      <c r="K11161" t="s">
        <v>140</v>
      </c>
      <c r="L11161" t="s">
        <v>140</v>
      </c>
      <c r="M11161" t="s">
        <v>140</v>
      </c>
    </row>
    <row r="11162" spans="1:13" x14ac:dyDescent="0.35">
      <c r="A11162" t="s">
        <v>27</v>
      </c>
      <c r="B11162" t="s">
        <v>1126</v>
      </c>
      <c r="C11162">
        <v>78</v>
      </c>
      <c r="D11162" t="s">
        <v>572</v>
      </c>
      <c r="E11162" t="s">
        <v>1012</v>
      </c>
      <c r="F11162" t="s">
        <v>140</v>
      </c>
      <c r="G11162" t="s">
        <v>140</v>
      </c>
      <c r="H11162" t="s">
        <v>1053</v>
      </c>
      <c r="I11162" t="s">
        <v>812</v>
      </c>
      <c r="J11162" t="s">
        <v>140</v>
      </c>
      <c r="K11162" t="s">
        <v>869</v>
      </c>
      <c r="L11162" t="s">
        <v>140</v>
      </c>
      <c r="M11162" t="s">
        <v>140</v>
      </c>
    </row>
    <row r="11163" spans="1:13" x14ac:dyDescent="0.35">
      <c r="A11163" t="s">
        <v>27</v>
      </c>
      <c r="B11163" t="s">
        <v>1127</v>
      </c>
      <c r="C11163">
        <v>114</v>
      </c>
      <c r="D11163" t="s">
        <v>892</v>
      </c>
      <c r="E11163" t="s">
        <v>140</v>
      </c>
      <c r="F11163" t="s">
        <v>140</v>
      </c>
      <c r="G11163" t="s">
        <v>140</v>
      </c>
      <c r="H11163" t="s">
        <v>1043</v>
      </c>
      <c r="I11163" t="s">
        <v>729</v>
      </c>
      <c r="J11163" t="s">
        <v>1055</v>
      </c>
      <c r="K11163" t="s">
        <v>1051</v>
      </c>
      <c r="L11163" t="s">
        <v>140</v>
      </c>
      <c r="M11163" t="s">
        <v>140</v>
      </c>
    </row>
    <row r="11164" spans="1:13" x14ac:dyDescent="0.35">
      <c r="A11164" t="s">
        <v>27</v>
      </c>
      <c r="B11164" t="s">
        <v>339</v>
      </c>
      <c r="C11164">
        <v>12</v>
      </c>
      <c r="D11164" t="s">
        <v>636</v>
      </c>
      <c r="E11164" t="s">
        <v>140</v>
      </c>
      <c r="F11164" t="s">
        <v>140</v>
      </c>
      <c r="G11164" t="s">
        <v>140</v>
      </c>
      <c r="H11164" t="s">
        <v>1064</v>
      </c>
      <c r="I11164" t="s">
        <v>227</v>
      </c>
      <c r="J11164" t="s">
        <v>140</v>
      </c>
      <c r="K11164" t="s">
        <v>1023</v>
      </c>
      <c r="L11164" t="s">
        <v>140</v>
      </c>
      <c r="M11164" t="s">
        <v>140</v>
      </c>
    </row>
    <row r="11165" spans="1:13" x14ac:dyDescent="0.35">
      <c r="A11165" t="s">
        <v>28</v>
      </c>
      <c r="B11165" t="s">
        <v>1126</v>
      </c>
      <c r="C11165">
        <v>72</v>
      </c>
      <c r="D11165" t="s">
        <v>477</v>
      </c>
      <c r="E11165" t="s">
        <v>1066</v>
      </c>
      <c r="F11165" t="s">
        <v>1064</v>
      </c>
      <c r="G11165" t="s">
        <v>1063</v>
      </c>
      <c r="H11165" t="s">
        <v>1063</v>
      </c>
      <c r="I11165" t="s">
        <v>462</v>
      </c>
      <c r="J11165" t="s">
        <v>1063</v>
      </c>
      <c r="K11165" t="s">
        <v>775</v>
      </c>
      <c r="L11165" t="s">
        <v>140</v>
      </c>
      <c r="M11165" t="s">
        <v>140</v>
      </c>
    </row>
    <row r="11166" spans="1:13" x14ac:dyDescent="0.35">
      <c r="A11166" t="s">
        <v>28</v>
      </c>
      <c r="B11166" t="s">
        <v>1127</v>
      </c>
      <c r="C11166">
        <v>125</v>
      </c>
      <c r="D11166" t="s">
        <v>494</v>
      </c>
      <c r="E11166" t="s">
        <v>1048</v>
      </c>
      <c r="F11166" t="s">
        <v>954</v>
      </c>
      <c r="G11166" t="s">
        <v>949</v>
      </c>
      <c r="H11166" t="s">
        <v>977</v>
      </c>
      <c r="I11166" t="s">
        <v>91</v>
      </c>
      <c r="J11166" t="s">
        <v>140</v>
      </c>
      <c r="K11166" t="s">
        <v>1007</v>
      </c>
      <c r="L11166" t="s">
        <v>1009</v>
      </c>
      <c r="M11166" t="s">
        <v>140</v>
      </c>
    </row>
    <row r="11167" spans="1:13" x14ac:dyDescent="0.35">
      <c r="A11167" t="s">
        <v>28</v>
      </c>
      <c r="B11167" t="s">
        <v>339</v>
      </c>
      <c r="C11167">
        <v>10</v>
      </c>
      <c r="D11167" t="s">
        <v>413</v>
      </c>
      <c r="E11167" t="s">
        <v>140</v>
      </c>
      <c r="F11167" t="s">
        <v>973</v>
      </c>
      <c r="G11167" t="s">
        <v>140</v>
      </c>
      <c r="H11167" t="s">
        <v>140</v>
      </c>
      <c r="I11167" t="s">
        <v>412</v>
      </c>
      <c r="J11167" t="s">
        <v>140</v>
      </c>
      <c r="K11167" t="s">
        <v>140</v>
      </c>
      <c r="L11167" t="s">
        <v>140</v>
      </c>
      <c r="M11167" t="s">
        <v>140</v>
      </c>
    </row>
    <row r="11168" spans="1:13" x14ac:dyDescent="0.35">
      <c r="A11168" t="s">
        <v>29</v>
      </c>
      <c r="B11168" t="s">
        <v>1126</v>
      </c>
      <c r="C11168">
        <v>96</v>
      </c>
      <c r="D11168" t="s">
        <v>1088</v>
      </c>
      <c r="E11168" t="s">
        <v>140</v>
      </c>
      <c r="F11168" t="s">
        <v>140</v>
      </c>
      <c r="G11168" t="s">
        <v>1017</v>
      </c>
      <c r="H11168" t="s">
        <v>1064</v>
      </c>
      <c r="I11168" t="s">
        <v>674</v>
      </c>
      <c r="J11168" t="s">
        <v>1016</v>
      </c>
      <c r="K11168" t="s">
        <v>1016</v>
      </c>
      <c r="L11168" t="s">
        <v>140</v>
      </c>
      <c r="M11168" t="s">
        <v>140</v>
      </c>
    </row>
    <row r="11169" spans="1:13" x14ac:dyDescent="0.35">
      <c r="A11169" t="s">
        <v>29</v>
      </c>
      <c r="B11169" t="s">
        <v>1127</v>
      </c>
      <c r="C11169">
        <v>98</v>
      </c>
      <c r="D11169" t="s">
        <v>116</v>
      </c>
      <c r="E11169" t="s">
        <v>140</v>
      </c>
      <c r="F11169" t="s">
        <v>140</v>
      </c>
      <c r="G11169" t="s">
        <v>140</v>
      </c>
      <c r="H11169" t="s">
        <v>919</v>
      </c>
      <c r="I11169" t="s">
        <v>109</v>
      </c>
      <c r="J11169" t="s">
        <v>140</v>
      </c>
      <c r="K11169" t="s">
        <v>1009</v>
      </c>
      <c r="L11169" t="s">
        <v>140</v>
      </c>
      <c r="M11169" t="s">
        <v>140</v>
      </c>
    </row>
    <row r="11170" spans="1:13" x14ac:dyDescent="0.35">
      <c r="A11170" t="s">
        <v>29</v>
      </c>
      <c r="B11170" t="s">
        <v>339</v>
      </c>
      <c r="C11170">
        <v>10</v>
      </c>
      <c r="D11170" t="s">
        <v>828</v>
      </c>
      <c r="E11170" t="s">
        <v>140</v>
      </c>
      <c r="F11170" t="s">
        <v>140</v>
      </c>
      <c r="G11170" t="s">
        <v>140</v>
      </c>
      <c r="H11170" t="s">
        <v>140</v>
      </c>
      <c r="I11170" t="s">
        <v>827</v>
      </c>
      <c r="J11170" t="s">
        <v>131</v>
      </c>
      <c r="K11170" t="s">
        <v>131</v>
      </c>
      <c r="L11170" t="s">
        <v>140</v>
      </c>
      <c r="M11170" t="s">
        <v>140</v>
      </c>
    </row>
    <row r="11171" spans="1:13" x14ac:dyDescent="0.35">
      <c r="A11171" t="s">
        <v>30</v>
      </c>
      <c r="B11171" t="s">
        <v>1126</v>
      </c>
      <c r="C11171">
        <v>76</v>
      </c>
      <c r="D11171" t="s">
        <v>510</v>
      </c>
      <c r="E11171" t="s">
        <v>140</v>
      </c>
      <c r="F11171" t="s">
        <v>140</v>
      </c>
      <c r="G11171" t="s">
        <v>775</v>
      </c>
      <c r="H11171" t="s">
        <v>1062</v>
      </c>
      <c r="I11171" t="s">
        <v>785</v>
      </c>
      <c r="J11171" t="s">
        <v>1058</v>
      </c>
      <c r="K11171" t="s">
        <v>1007</v>
      </c>
      <c r="L11171" t="s">
        <v>140</v>
      </c>
      <c r="M11171" t="s">
        <v>140</v>
      </c>
    </row>
    <row r="11172" spans="1:13" x14ac:dyDescent="0.35">
      <c r="A11172" t="s">
        <v>30</v>
      </c>
      <c r="B11172" t="s">
        <v>1127</v>
      </c>
      <c r="C11172">
        <v>120</v>
      </c>
      <c r="D11172" t="s">
        <v>653</v>
      </c>
      <c r="E11172" t="s">
        <v>1012</v>
      </c>
      <c r="F11172" t="s">
        <v>1011</v>
      </c>
      <c r="G11172" t="s">
        <v>1012</v>
      </c>
      <c r="H11172" t="s">
        <v>664</v>
      </c>
      <c r="I11172" t="s">
        <v>646</v>
      </c>
      <c r="J11172" t="s">
        <v>140</v>
      </c>
      <c r="K11172" t="s">
        <v>1060</v>
      </c>
      <c r="L11172" t="s">
        <v>140</v>
      </c>
      <c r="M11172" t="s">
        <v>140</v>
      </c>
    </row>
    <row r="11173" spans="1:13" x14ac:dyDescent="0.35">
      <c r="A11173" t="s">
        <v>30</v>
      </c>
      <c r="B11173" t="s">
        <v>339</v>
      </c>
      <c r="C11173">
        <v>6</v>
      </c>
      <c r="D11173" t="s">
        <v>101</v>
      </c>
      <c r="E11173" t="s">
        <v>140</v>
      </c>
      <c r="F11173" t="s">
        <v>140</v>
      </c>
      <c r="G11173" t="s">
        <v>101</v>
      </c>
      <c r="H11173" t="s">
        <v>101</v>
      </c>
      <c r="I11173" t="s">
        <v>436</v>
      </c>
      <c r="J11173" t="s">
        <v>101</v>
      </c>
      <c r="K11173" t="s">
        <v>882</v>
      </c>
      <c r="L11173" t="s">
        <v>140</v>
      </c>
      <c r="M11173" t="s">
        <v>140</v>
      </c>
    </row>
    <row r="11174" spans="1:13" x14ac:dyDescent="0.35">
      <c r="A11174" t="s">
        <v>31</v>
      </c>
      <c r="B11174" t="s">
        <v>1126</v>
      </c>
      <c r="C11174">
        <v>101</v>
      </c>
      <c r="D11174" t="s">
        <v>576</v>
      </c>
      <c r="E11174" t="s">
        <v>755</v>
      </c>
      <c r="F11174" t="s">
        <v>345</v>
      </c>
      <c r="G11174" t="s">
        <v>1045</v>
      </c>
      <c r="H11174" t="s">
        <v>418</v>
      </c>
      <c r="I11174" t="s">
        <v>276</v>
      </c>
      <c r="J11174" t="s">
        <v>1072</v>
      </c>
      <c r="K11174" t="s">
        <v>412</v>
      </c>
      <c r="L11174" t="s">
        <v>140</v>
      </c>
      <c r="M11174" t="s">
        <v>140</v>
      </c>
    </row>
    <row r="11175" spans="1:13" x14ac:dyDescent="0.35">
      <c r="A11175" t="s">
        <v>31</v>
      </c>
      <c r="B11175" t="s">
        <v>1127</v>
      </c>
      <c r="C11175">
        <v>100</v>
      </c>
      <c r="D11175" t="s">
        <v>562</v>
      </c>
      <c r="E11175" t="s">
        <v>812</v>
      </c>
      <c r="F11175" t="s">
        <v>733</v>
      </c>
      <c r="G11175" t="s">
        <v>1067</v>
      </c>
      <c r="H11175" t="s">
        <v>728</v>
      </c>
      <c r="I11175" t="s">
        <v>496</v>
      </c>
      <c r="J11175" t="s">
        <v>988</v>
      </c>
      <c r="K11175" t="s">
        <v>901</v>
      </c>
      <c r="L11175" t="s">
        <v>140</v>
      </c>
      <c r="M11175" t="s">
        <v>140</v>
      </c>
    </row>
    <row r="11176" spans="1:13" x14ac:dyDescent="0.35">
      <c r="A11176" t="s">
        <v>31</v>
      </c>
      <c r="B11176" t="s">
        <v>339</v>
      </c>
      <c r="C11176">
        <v>6</v>
      </c>
      <c r="D11176" t="s">
        <v>813</v>
      </c>
      <c r="E11176" t="s">
        <v>140</v>
      </c>
      <c r="F11176" t="s">
        <v>140</v>
      </c>
      <c r="G11176" t="s">
        <v>140</v>
      </c>
      <c r="H11176" t="s">
        <v>140</v>
      </c>
      <c r="I11176" t="s">
        <v>814</v>
      </c>
      <c r="J11176" t="s">
        <v>140</v>
      </c>
      <c r="K11176" t="s">
        <v>856</v>
      </c>
      <c r="L11176" t="s">
        <v>140</v>
      </c>
      <c r="M11176" t="s">
        <v>140</v>
      </c>
    </row>
    <row r="11177" spans="1:13" x14ac:dyDescent="0.35">
      <c r="A11177" t="s">
        <v>32</v>
      </c>
      <c r="B11177" t="s">
        <v>1126</v>
      </c>
      <c r="C11177">
        <v>2085</v>
      </c>
      <c r="D11177" t="s">
        <v>828</v>
      </c>
      <c r="E11177" t="s">
        <v>940</v>
      </c>
      <c r="F11177" t="s">
        <v>1055</v>
      </c>
      <c r="G11177" t="s">
        <v>1048</v>
      </c>
      <c r="H11177" t="s">
        <v>1003</v>
      </c>
      <c r="I11177" t="s">
        <v>1076</v>
      </c>
      <c r="J11177" t="s">
        <v>1063</v>
      </c>
      <c r="K11177" t="s">
        <v>1070</v>
      </c>
      <c r="L11177" t="s">
        <v>1013</v>
      </c>
      <c r="M11177" t="s">
        <v>1022</v>
      </c>
    </row>
    <row r="11178" spans="1:13" x14ac:dyDescent="0.35">
      <c r="A11178" t="s">
        <v>32</v>
      </c>
      <c r="B11178" t="s">
        <v>1127</v>
      </c>
      <c r="C11178">
        <v>2641</v>
      </c>
      <c r="D11178" t="s">
        <v>713</v>
      </c>
      <c r="E11178" t="s">
        <v>1068</v>
      </c>
      <c r="F11178" t="s">
        <v>1063</v>
      </c>
      <c r="G11178" t="s">
        <v>1048</v>
      </c>
      <c r="H11178" t="s">
        <v>527</v>
      </c>
      <c r="I11178" t="s">
        <v>749</v>
      </c>
      <c r="J11178" t="s">
        <v>1012</v>
      </c>
      <c r="K11178" t="s">
        <v>950</v>
      </c>
      <c r="L11178" t="s">
        <v>1010</v>
      </c>
      <c r="M11178" t="s">
        <v>140</v>
      </c>
    </row>
    <row r="11179" spans="1:13" x14ac:dyDescent="0.35">
      <c r="A11179" t="s">
        <v>32</v>
      </c>
      <c r="B11179" t="s">
        <v>339</v>
      </c>
      <c r="C11179">
        <v>204</v>
      </c>
      <c r="D11179" t="s">
        <v>708</v>
      </c>
      <c r="E11179" t="s">
        <v>1073</v>
      </c>
      <c r="F11179" t="s">
        <v>949</v>
      </c>
      <c r="G11179" t="s">
        <v>1055</v>
      </c>
      <c r="H11179" t="s">
        <v>125</v>
      </c>
      <c r="I11179" t="s">
        <v>551</v>
      </c>
      <c r="J11179" t="s">
        <v>1020</v>
      </c>
      <c r="K11179" t="s">
        <v>929</v>
      </c>
      <c r="L11179" t="s">
        <v>140</v>
      </c>
      <c r="M11179" t="s">
        <v>140</v>
      </c>
    </row>
    <row r="11181" spans="1:13" x14ac:dyDescent="0.35">
      <c r="A11181" t="s">
        <v>1475</v>
      </c>
    </row>
    <row r="11182" spans="1:13" x14ac:dyDescent="0.35">
      <c r="A11182" t="s">
        <v>2</v>
      </c>
      <c r="B11182" t="s">
        <v>1141</v>
      </c>
      <c r="C11182" t="s">
        <v>3</v>
      </c>
      <c r="D11182" t="s">
        <v>1467</v>
      </c>
      <c r="E11182" t="s">
        <v>1448</v>
      </c>
      <c r="F11182" t="s">
        <v>1468</v>
      </c>
      <c r="G11182" t="s">
        <v>1469</v>
      </c>
      <c r="H11182" t="s">
        <v>1470</v>
      </c>
      <c r="I11182" t="s">
        <v>1471</v>
      </c>
      <c r="J11182" t="s">
        <v>1472</v>
      </c>
      <c r="K11182" t="s">
        <v>1473</v>
      </c>
      <c r="L11182" t="s">
        <v>1042</v>
      </c>
      <c r="M11182" t="s">
        <v>136</v>
      </c>
    </row>
    <row r="11183" spans="1:13" x14ac:dyDescent="0.35">
      <c r="A11183" t="s">
        <v>8</v>
      </c>
      <c r="B11183" t="s">
        <v>1129</v>
      </c>
      <c r="C11183">
        <v>44</v>
      </c>
      <c r="D11183" t="s">
        <v>600</v>
      </c>
      <c r="E11183" t="s">
        <v>97</v>
      </c>
      <c r="F11183" t="s">
        <v>1054</v>
      </c>
      <c r="G11183" t="s">
        <v>458</v>
      </c>
      <c r="H11183" t="s">
        <v>952</v>
      </c>
      <c r="I11183" t="s">
        <v>573</v>
      </c>
      <c r="J11183" t="s">
        <v>140</v>
      </c>
      <c r="K11183" t="s">
        <v>1054</v>
      </c>
      <c r="L11183" t="s">
        <v>775</v>
      </c>
      <c r="M11183" t="s">
        <v>140</v>
      </c>
    </row>
    <row r="11184" spans="1:13" x14ac:dyDescent="0.35">
      <c r="A11184" t="s">
        <v>8</v>
      </c>
      <c r="B11184" t="s">
        <v>1130</v>
      </c>
      <c r="C11184">
        <v>116</v>
      </c>
      <c r="D11184" t="s">
        <v>739</v>
      </c>
      <c r="E11184" t="s">
        <v>1017</v>
      </c>
      <c r="F11184" t="s">
        <v>1004</v>
      </c>
      <c r="G11184" t="s">
        <v>1017</v>
      </c>
      <c r="H11184" t="s">
        <v>1065</v>
      </c>
      <c r="I11184" t="s">
        <v>810</v>
      </c>
      <c r="J11184" t="s">
        <v>140</v>
      </c>
      <c r="K11184" t="s">
        <v>1068</v>
      </c>
      <c r="L11184" t="s">
        <v>140</v>
      </c>
      <c r="M11184" t="s">
        <v>140</v>
      </c>
    </row>
    <row r="11185" spans="1:13" x14ac:dyDescent="0.35">
      <c r="A11185" t="s">
        <v>8</v>
      </c>
      <c r="B11185" t="s">
        <v>1131</v>
      </c>
      <c r="C11185">
        <v>44</v>
      </c>
      <c r="D11185" t="s">
        <v>889</v>
      </c>
      <c r="E11185" t="s">
        <v>140</v>
      </c>
      <c r="F11185" t="s">
        <v>788</v>
      </c>
      <c r="G11185" t="s">
        <v>991</v>
      </c>
      <c r="H11185" t="s">
        <v>1083</v>
      </c>
      <c r="I11185" t="s">
        <v>794</v>
      </c>
      <c r="J11185" t="s">
        <v>140</v>
      </c>
      <c r="K11185" t="s">
        <v>862</v>
      </c>
      <c r="L11185" t="s">
        <v>140</v>
      </c>
      <c r="M11185" t="s">
        <v>140</v>
      </c>
    </row>
    <row r="11186" spans="1:13" x14ac:dyDescent="0.35">
      <c r="A11186" t="s">
        <v>9</v>
      </c>
      <c r="B11186" t="s">
        <v>1129</v>
      </c>
      <c r="C11186">
        <v>18</v>
      </c>
      <c r="D11186" t="s">
        <v>98</v>
      </c>
      <c r="E11186" t="s">
        <v>1052</v>
      </c>
      <c r="F11186" t="s">
        <v>140</v>
      </c>
      <c r="G11186" t="s">
        <v>140</v>
      </c>
      <c r="H11186" t="s">
        <v>140</v>
      </c>
      <c r="I11186" t="s">
        <v>1053</v>
      </c>
      <c r="J11186" t="s">
        <v>140</v>
      </c>
      <c r="K11186" t="s">
        <v>140</v>
      </c>
      <c r="L11186" t="s">
        <v>140</v>
      </c>
      <c r="M11186" t="s">
        <v>140</v>
      </c>
    </row>
    <row r="11187" spans="1:13" x14ac:dyDescent="0.35">
      <c r="A11187" t="s">
        <v>9</v>
      </c>
      <c r="B11187" t="s">
        <v>1130</v>
      </c>
      <c r="C11187">
        <v>163</v>
      </c>
      <c r="D11187" t="s">
        <v>986</v>
      </c>
      <c r="E11187" t="s">
        <v>1054</v>
      </c>
      <c r="F11187" t="s">
        <v>140</v>
      </c>
      <c r="G11187" t="s">
        <v>1054</v>
      </c>
      <c r="H11187" t="s">
        <v>1050</v>
      </c>
      <c r="I11187" t="s">
        <v>1057</v>
      </c>
      <c r="J11187" t="s">
        <v>140</v>
      </c>
      <c r="K11187" t="s">
        <v>1066</v>
      </c>
      <c r="L11187" t="s">
        <v>1011</v>
      </c>
      <c r="M11187" t="s">
        <v>140</v>
      </c>
    </row>
    <row r="11188" spans="1:13" x14ac:dyDescent="0.35">
      <c r="A11188" t="s">
        <v>9</v>
      </c>
      <c r="B11188" t="s">
        <v>1131</v>
      </c>
      <c r="C11188">
        <v>20</v>
      </c>
      <c r="D11188" t="s">
        <v>881</v>
      </c>
      <c r="E11188" t="s">
        <v>769</v>
      </c>
      <c r="F11188" t="s">
        <v>869</v>
      </c>
      <c r="G11188" t="s">
        <v>140</v>
      </c>
      <c r="H11188" t="s">
        <v>869</v>
      </c>
      <c r="I11188" t="s">
        <v>123</v>
      </c>
      <c r="J11188" t="s">
        <v>140</v>
      </c>
      <c r="K11188" t="s">
        <v>869</v>
      </c>
      <c r="L11188" t="s">
        <v>1065</v>
      </c>
      <c r="M11188" t="s">
        <v>140</v>
      </c>
    </row>
    <row r="11189" spans="1:13" x14ac:dyDescent="0.35">
      <c r="A11189" t="s">
        <v>10</v>
      </c>
      <c r="B11189" t="s">
        <v>1129</v>
      </c>
      <c r="C11189">
        <v>25</v>
      </c>
      <c r="D11189" t="s">
        <v>981</v>
      </c>
      <c r="E11189" t="s">
        <v>140</v>
      </c>
      <c r="F11189" t="s">
        <v>515</v>
      </c>
      <c r="G11189" t="s">
        <v>131</v>
      </c>
      <c r="H11189" t="s">
        <v>93</v>
      </c>
      <c r="I11189" t="s">
        <v>792</v>
      </c>
      <c r="J11189" t="s">
        <v>140</v>
      </c>
      <c r="K11189" t="s">
        <v>903</v>
      </c>
      <c r="L11189" t="s">
        <v>1047</v>
      </c>
      <c r="M11189" t="s">
        <v>140</v>
      </c>
    </row>
    <row r="11190" spans="1:13" x14ac:dyDescent="0.35">
      <c r="A11190" t="s">
        <v>10</v>
      </c>
      <c r="B11190" t="s">
        <v>1130</v>
      </c>
      <c r="C11190">
        <v>169</v>
      </c>
      <c r="D11190" t="s">
        <v>780</v>
      </c>
      <c r="E11190" t="s">
        <v>1013</v>
      </c>
      <c r="F11190" t="s">
        <v>1014</v>
      </c>
      <c r="G11190" t="s">
        <v>1008</v>
      </c>
      <c r="H11190" t="s">
        <v>1053</v>
      </c>
      <c r="I11190" t="s">
        <v>517</v>
      </c>
      <c r="J11190" t="s">
        <v>1009</v>
      </c>
      <c r="K11190" t="s">
        <v>1065</v>
      </c>
      <c r="L11190" t="s">
        <v>140</v>
      </c>
      <c r="M11190" t="s">
        <v>140</v>
      </c>
    </row>
    <row r="11191" spans="1:13" x14ac:dyDescent="0.35">
      <c r="A11191" t="s">
        <v>10</v>
      </c>
      <c r="B11191" t="s">
        <v>1131</v>
      </c>
      <c r="C11191">
        <v>14</v>
      </c>
      <c r="D11191" t="s">
        <v>702</v>
      </c>
      <c r="E11191" t="s">
        <v>953</v>
      </c>
      <c r="F11191" t="s">
        <v>140</v>
      </c>
      <c r="G11191" t="s">
        <v>140</v>
      </c>
      <c r="H11191" t="s">
        <v>140</v>
      </c>
      <c r="I11191" t="s">
        <v>458</v>
      </c>
      <c r="J11191" t="s">
        <v>140</v>
      </c>
      <c r="K11191" t="s">
        <v>718</v>
      </c>
      <c r="L11191" t="s">
        <v>140</v>
      </c>
      <c r="M11191" t="s">
        <v>140</v>
      </c>
    </row>
    <row r="11192" spans="1:13" x14ac:dyDescent="0.35">
      <c r="A11192" t="s">
        <v>11</v>
      </c>
      <c r="B11192" t="s">
        <v>1129</v>
      </c>
      <c r="C11192">
        <v>22</v>
      </c>
      <c r="D11192" t="s">
        <v>423</v>
      </c>
      <c r="E11192" t="s">
        <v>140</v>
      </c>
      <c r="F11192" t="s">
        <v>140</v>
      </c>
      <c r="G11192" t="s">
        <v>1046</v>
      </c>
      <c r="H11192" t="s">
        <v>1046</v>
      </c>
      <c r="I11192" t="s">
        <v>107</v>
      </c>
      <c r="J11192" t="s">
        <v>140</v>
      </c>
      <c r="K11192" t="s">
        <v>1070</v>
      </c>
      <c r="L11192" t="s">
        <v>140</v>
      </c>
      <c r="M11192" t="s">
        <v>140</v>
      </c>
    </row>
    <row r="11193" spans="1:13" x14ac:dyDescent="0.35">
      <c r="A11193" t="s">
        <v>11</v>
      </c>
      <c r="B11193" t="s">
        <v>1130</v>
      </c>
      <c r="C11193">
        <v>160</v>
      </c>
      <c r="D11193" t="s">
        <v>912</v>
      </c>
      <c r="E11193" t="s">
        <v>1010</v>
      </c>
      <c r="F11193" t="s">
        <v>940</v>
      </c>
      <c r="G11193" t="s">
        <v>1010</v>
      </c>
      <c r="H11193" t="s">
        <v>1043</v>
      </c>
      <c r="I11193" t="s">
        <v>1182</v>
      </c>
      <c r="J11193" t="s">
        <v>1014</v>
      </c>
      <c r="K11193" t="s">
        <v>954</v>
      </c>
      <c r="L11193" t="s">
        <v>1022</v>
      </c>
      <c r="M11193" t="s">
        <v>140</v>
      </c>
    </row>
    <row r="11194" spans="1:13" x14ac:dyDescent="0.35">
      <c r="A11194" t="s">
        <v>11</v>
      </c>
      <c r="B11194" t="s">
        <v>1131</v>
      </c>
      <c r="C11194">
        <v>24</v>
      </c>
      <c r="D11194" t="s">
        <v>989</v>
      </c>
      <c r="E11194" t="s">
        <v>140</v>
      </c>
      <c r="F11194" t="s">
        <v>140</v>
      </c>
      <c r="G11194" t="s">
        <v>1047</v>
      </c>
      <c r="H11194" t="s">
        <v>1047</v>
      </c>
      <c r="I11194" t="s">
        <v>286</v>
      </c>
      <c r="J11194" t="s">
        <v>140</v>
      </c>
      <c r="K11194" t="s">
        <v>1066</v>
      </c>
      <c r="L11194" t="s">
        <v>140</v>
      </c>
      <c r="M11194" t="s">
        <v>140</v>
      </c>
    </row>
    <row r="11195" spans="1:13" x14ac:dyDescent="0.35">
      <c r="A11195" t="s">
        <v>12</v>
      </c>
      <c r="B11195" t="s">
        <v>1129</v>
      </c>
      <c r="C11195">
        <v>77</v>
      </c>
      <c r="D11195" t="s">
        <v>702</v>
      </c>
      <c r="E11195" t="s">
        <v>1045</v>
      </c>
      <c r="F11195" t="s">
        <v>140</v>
      </c>
      <c r="G11195" t="s">
        <v>1017</v>
      </c>
      <c r="H11195" t="s">
        <v>801</v>
      </c>
      <c r="I11195" t="s">
        <v>522</v>
      </c>
      <c r="J11195" t="s">
        <v>954</v>
      </c>
      <c r="K11195" t="s">
        <v>501</v>
      </c>
      <c r="L11195" t="s">
        <v>140</v>
      </c>
      <c r="M11195" t="s">
        <v>140</v>
      </c>
    </row>
    <row r="11196" spans="1:13" x14ac:dyDescent="0.35">
      <c r="A11196" t="s">
        <v>12</v>
      </c>
      <c r="B11196" t="s">
        <v>1130</v>
      </c>
      <c r="C11196">
        <v>87</v>
      </c>
      <c r="D11196" t="s">
        <v>475</v>
      </c>
      <c r="E11196" t="s">
        <v>501</v>
      </c>
      <c r="F11196" t="s">
        <v>140</v>
      </c>
      <c r="G11196" t="s">
        <v>996</v>
      </c>
      <c r="H11196" t="s">
        <v>929</v>
      </c>
      <c r="I11196" t="s">
        <v>773</v>
      </c>
      <c r="J11196" t="s">
        <v>140</v>
      </c>
      <c r="K11196" t="s">
        <v>950</v>
      </c>
      <c r="L11196" t="s">
        <v>1021</v>
      </c>
      <c r="M11196" t="s">
        <v>140</v>
      </c>
    </row>
    <row r="11197" spans="1:13" x14ac:dyDescent="0.35">
      <c r="A11197" t="s">
        <v>12</v>
      </c>
      <c r="B11197" t="s">
        <v>1131</v>
      </c>
      <c r="C11197">
        <v>45</v>
      </c>
      <c r="D11197" t="s">
        <v>694</v>
      </c>
      <c r="E11197" t="s">
        <v>921</v>
      </c>
      <c r="F11197" t="s">
        <v>140</v>
      </c>
      <c r="G11197" t="s">
        <v>140</v>
      </c>
      <c r="H11197" t="s">
        <v>1060</v>
      </c>
      <c r="I11197" t="s">
        <v>142</v>
      </c>
      <c r="J11197" t="s">
        <v>1012</v>
      </c>
      <c r="K11197" t="s">
        <v>824</v>
      </c>
      <c r="L11197" t="s">
        <v>140</v>
      </c>
      <c r="M11197" t="s">
        <v>140</v>
      </c>
    </row>
    <row r="11198" spans="1:13" x14ac:dyDescent="0.35">
      <c r="A11198" t="s">
        <v>13</v>
      </c>
      <c r="B11198" t="s">
        <v>1129</v>
      </c>
      <c r="C11198">
        <v>31</v>
      </c>
      <c r="D11198" t="s">
        <v>731</v>
      </c>
      <c r="E11198" t="s">
        <v>706</v>
      </c>
      <c r="F11198" t="s">
        <v>716</v>
      </c>
      <c r="G11198" t="s">
        <v>551</v>
      </c>
      <c r="H11198" t="s">
        <v>376</v>
      </c>
      <c r="I11198" t="s">
        <v>233</v>
      </c>
      <c r="J11198" t="s">
        <v>614</v>
      </c>
      <c r="K11198" t="s">
        <v>592</v>
      </c>
      <c r="L11198" t="s">
        <v>140</v>
      </c>
      <c r="M11198" t="s">
        <v>140</v>
      </c>
    </row>
    <row r="11199" spans="1:13" x14ac:dyDescent="0.35">
      <c r="A11199" t="s">
        <v>13</v>
      </c>
      <c r="B11199" t="s">
        <v>1130</v>
      </c>
      <c r="C11199">
        <v>99</v>
      </c>
      <c r="D11199" t="s">
        <v>553</v>
      </c>
      <c r="E11199" t="s">
        <v>950</v>
      </c>
      <c r="F11199" t="s">
        <v>129</v>
      </c>
      <c r="G11199" t="s">
        <v>919</v>
      </c>
      <c r="H11199" t="s">
        <v>123</v>
      </c>
      <c r="I11199" t="s">
        <v>816</v>
      </c>
      <c r="J11199" t="s">
        <v>996</v>
      </c>
      <c r="K11199" t="s">
        <v>1073</v>
      </c>
      <c r="L11199" t="s">
        <v>1009</v>
      </c>
      <c r="M11199" t="s">
        <v>140</v>
      </c>
    </row>
    <row r="11200" spans="1:13" x14ac:dyDescent="0.35">
      <c r="A11200" t="s">
        <v>13</v>
      </c>
      <c r="B11200" t="s">
        <v>1131</v>
      </c>
      <c r="C11200">
        <v>76</v>
      </c>
      <c r="D11200" t="s">
        <v>735</v>
      </c>
      <c r="E11200" t="s">
        <v>1020</v>
      </c>
      <c r="F11200" t="s">
        <v>1051</v>
      </c>
      <c r="G11200" t="s">
        <v>1044</v>
      </c>
      <c r="H11200" t="s">
        <v>543</v>
      </c>
      <c r="I11200" t="s">
        <v>691</v>
      </c>
      <c r="J11200" t="s">
        <v>1050</v>
      </c>
      <c r="K11200" t="s">
        <v>749</v>
      </c>
      <c r="L11200" t="s">
        <v>140</v>
      </c>
      <c r="M11200" t="s">
        <v>140</v>
      </c>
    </row>
    <row r="11201" spans="1:13" x14ac:dyDescent="0.35">
      <c r="A11201" t="s">
        <v>14</v>
      </c>
      <c r="B11201" t="s">
        <v>1129</v>
      </c>
      <c r="C11201">
        <v>49</v>
      </c>
      <c r="D11201" t="s">
        <v>263</v>
      </c>
      <c r="E11201" t="s">
        <v>875</v>
      </c>
      <c r="F11201" t="s">
        <v>1070</v>
      </c>
      <c r="G11201" t="s">
        <v>515</v>
      </c>
      <c r="H11201" t="s">
        <v>1061</v>
      </c>
      <c r="I11201" t="s">
        <v>399</v>
      </c>
      <c r="J11201" t="s">
        <v>875</v>
      </c>
      <c r="K11201" t="s">
        <v>999</v>
      </c>
      <c r="L11201" t="s">
        <v>140</v>
      </c>
      <c r="M11201" t="s">
        <v>140</v>
      </c>
    </row>
    <row r="11202" spans="1:13" x14ac:dyDescent="0.35">
      <c r="A11202" t="s">
        <v>14</v>
      </c>
      <c r="B11202" t="s">
        <v>1130</v>
      </c>
      <c r="C11202">
        <v>121</v>
      </c>
      <c r="D11202" t="s">
        <v>547</v>
      </c>
      <c r="E11202" t="s">
        <v>643</v>
      </c>
      <c r="F11202" t="s">
        <v>775</v>
      </c>
      <c r="G11202" t="s">
        <v>1050</v>
      </c>
      <c r="H11202" t="s">
        <v>893</v>
      </c>
      <c r="I11202" t="s">
        <v>320</v>
      </c>
      <c r="J11202" t="s">
        <v>140</v>
      </c>
      <c r="K11202" t="s">
        <v>769</v>
      </c>
      <c r="L11202" t="s">
        <v>1066</v>
      </c>
      <c r="M11202" t="s">
        <v>1016</v>
      </c>
    </row>
    <row r="11203" spans="1:13" x14ac:dyDescent="0.35">
      <c r="A11203" t="s">
        <v>14</v>
      </c>
      <c r="B11203" t="s">
        <v>1131</v>
      </c>
      <c r="C11203">
        <v>33</v>
      </c>
      <c r="D11203" t="s">
        <v>569</v>
      </c>
      <c r="E11203" t="s">
        <v>140</v>
      </c>
      <c r="F11203" t="s">
        <v>140</v>
      </c>
      <c r="G11203" t="s">
        <v>1052</v>
      </c>
      <c r="H11203" t="s">
        <v>769</v>
      </c>
      <c r="I11203" t="s">
        <v>418</v>
      </c>
      <c r="J11203" t="s">
        <v>140</v>
      </c>
      <c r="K11203" t="s">
        <v>1047</v>
      </c>
      <c r="L11203" t="s">
        <v>140</v>
      </c>
      <c r="M11203" t="s">
        <v>140</v>
      </c>
    </row>
    <row r="11204" spans="1:13" x14ac:dyDescent="0.35">
      <c r="A11204" t="s">
        <v>15</v>
      </c>
      <c r="B11204" t="s">
        <v>1129</v>
      </c>
      <c r="C11204">
        <v>44</v>
      </c>
      <c r="D11204" t="s">
        <v>680</v>
      </c>
      <c r="E11204" t="s">
        <v>950</v>
      </c>
      <c r="F11204" t="s">
        <v>140</v>
      </c>
      <c r="G11204" t="s">
        <v>140</v>
      </c>
      <c r="H11204" t="s">
        <v>967</v>
      </c>
      <c r="I11204" t="s">
        <v>93</v>
      </c>
      <c r="J11204" t="s">
        <v>140</v>
      </c>
      <c r="K11204" t="s">
        <v>1046</v>
      </c>
      <c r="L11204" t="s">
        <v>1046</v>
      </c>
      <c r="M11204" t="s">
        <v>140</v>
      </c>
    </row>
    <row r="11205" spans="1:13" x14ac:dyDescent="0.35">
      <c r="A11205" t="s">
        <v>15</v>
      </c>
      <c r="B11205" t="s">
        <v>1130</v>
      </c>
      <c r="C11205">
        <v>130</v>
      </c>
      <c r="D11205" t="s">
        <v>82</v>
      </c>
      <c r="E11205" t="s">
        <v>1020</v>
      </c>
      <c r="F11205" t="s">
        <v>939</v>
      </c>
      <c r="G11205" t="s">
        <v>1098</v>
      </c>
      <c r="H11205" t="s">
        <v>662</v>
      </c>
      <c r="I11205" t="s">
        <v>1106</v>
      </c>
      <c r="J11205" t="s">
        <v>1063</v>
      </c>
      <c r="K11205" t="s">
        <v>733</v>
      </c>
      <c r="L11205" t="s">
        <v>1019</v>
      </c>
      <c r="M11205" t="s">
        <v>140</v>
      </c>
    </row>
    <row r="11206" spans="1:13" x14ac:dyDescent="0.35">
      <c r="A11206" t="s">
        <v>15</v>
      </c>
      <c r="B11206" t="s">
        <v>1131</v>
      </c>
      <c r="C11206">
        <v>32</v>
      </c>
      <c r="D11206" t="s">
        <v>589</v>
      </c>
      <c r="E11206" t="s">
        <v>91</v>
      </c>
      <c r="F11206" t="s">
        <v>140</v>
      </c>
      <c r="G11206" t="s">
        <v>1051</v>
      </c>
      <c r="H11206" t="s">
        <v>105</v>
      </c>
      <c r="I11206" t="s">
        <v>495</v>
      </c>
      <c r="J11206" t="s">
        <v>140</v>
      </c>
      <c r="K11206" t="s">
        <v>1051</v>
      </c>
      <c r="L11206" t="s">
        <v>140</v>
      </c>
      <c r="M11206" t="s">
        <v>140</v>
      </c>
    </row>
    <row r="11207" spans="1:13" x14ac:dyDescent="0.35">
      <c r="A11207" t="s">
        <v>16</v>
      </c>
      <c r="B11207" t="s">
        <v>1129</v>
      </c>
      <c r="C11207">
        <v>13</v>
      </c>
      <c r="D11207" t="s">
        <v>745</v>
      </c>
      <c r="E11207" t="s">
        <v>967</v>
      </c>
      <c r="F11207" t="s">
        <v>140</v>
      </c>
      <c r="G11207" t="s">
        <v>140</v>
      </c>
      <c r="H11207" t="s">
        <v>838</v>
      </c>
      <c r="I11207" t="s">
        <v>746</v>
      </c>
      <c r="J11207" t="s">
        <v>140</v>
      </c>
      <c r="K11207" t="s">
        <v>129</v>
      </c>
      <c r="L11207" t="s">
        <v>140</v>
      </c>
      <c r="M11207" t="s">
        <v>140</v>
      </c>
    </row>
    <row r="11208" spans="1:13" x14ac:dyDescent="0.35">
      <c r="A11208" t="s">
        <v>16</v>
      </c>
      <c r="B11208" t="s">
        <v>1130</v>
      </c>
      <c r="C11208">
        <v>166</v>
      </c>
      <c r="D11208" t="s">
        <v>1114</v>
      </c>
      <c r="E11208" t="s">
        <v>140</v>
      </c>
      <c r="F11208" t="s">
        <v>1010</v>
      </c>
      <c r="G11208" t="s">
        <v>1010</v>
      </c>
      <c r="H11208" t="s">
        <v>954</v>
      </c>
      <c r="I11208" t="s">
        <v>971</v>
      </c>
      <c r="J11208" t="s">
        <v>1054</v>
      </c>
      <c r="K11208" t="s">
        <v>1050</v>
      </c>
      <c r="L11208" t="s">
        <v>140</v>
      </c>
      <c r="M11208" t="s">
        <v>140</v>
      </c>
    </row>
    <row r="11209" spans="1:13" x14ac:dyDescent="0.35">
      <c r="A11209" t="s">
        <v>16</v>
      </c>
      <c r="B11209" t="s">
        <v>1131</v>
      </c>
      <c r="C11209">
        <v>27</v>
      </c>
      <c r="D11209" t="s">
        <v>925</v>
      </c>
      <c r="E11209" t="s">
        <v>140</v>
      </c>
      <c r="F11209" t="s">
        <v>140</v>
      </c>
      <c r="G11209" t="s">
        <v>971</v>
      </c>
      <c r="H11209" t="s">
        <v>971</v>
      </c>
      <c r="I11209" t="s">
        <v>926</v>
      </c>
      <c r="J11209" t="s">
        <v>140</v>
      </c>
      <c r="K11209" t="s">
        <v>1047</v>
      </c>
      <c r="L11209" t="s">
        <v>140</v>
      </c>
      <c r="M11209" t="s">
        <v>140</v>
      </c>
    </row>
    <row r="11210" spans="1:13" x14ac:dyDescent="0.35">
      <c r="A11210" t="s">
        <v>17</v>
      </c>
      <c r="B11210" t="s">
        <v>1129</v>
      </c>
      <c r="C11210">
        <v>27</v>
      </c>
      <c r="D11210" t="s">
        <v>388</v>
      </c>
      <c r="E11210" t="s">
        <v>1047</v>
      </c>
      <c r="F11210" t="s">
        <v>371</v>
      </c>
      <c r="G11210" t="s">
        <v>140</v>
      </c>
      <c r="H11210" t="s">
        <v>1047</v>
      </c>
      <c r="I11210" t="s">
        <v>1049</v>
      </c>
      <c r="J11210" t="s">
        <v>140</v>
      </c>
      <c r="K11210" t="s">
        <v>1062</v>
      </c>
      <c r="L11210" t="s">
        <v>1047</v>
      </c>
      <c r="M11210" t="s">
        <v>140</v>
      </c>
    </row>
    <row r="11211" spans="1:13" x14ac:dyDescent="0.35">
      <c r="A11211" t="s">
        <v>17</v>
      </c>
      <c r="B11211" t="s">
        <v>1130</v>
      </c>
      <c r="C11211">
        <v>162</v>
      </c>
      <c r="D11211" t="s">
        <v>510</v>
      </c>
      <c r="E11211" t="s">
        <v>1014</v>
      </c>
      <c r="F11211" t="s">
        <v>1014</v>
      </c>
      <c r="G11211" t="s">
        <v>1017</v>
      </c>
      <c r="H11211" t="s">
        <v>1020</v>
      </c>
      <c r="I11211" t="s">
        <v>1104</v>
      </c>
      <c r="J11211" t="s">
        <v>1010</v>
      </c>
      <c r="K11211" t="s">
        <v>1061</v>
      </c>
      <c r="L11211" t="s">
        <v>140</v>
      </c>
      <c r="M11211" t="s">
        <v>140</v>
      </c>
    </row>
    <row r="11212" spans="1:13" x14ac:dyDescent="0.35">
      <c r="A11212" t="s">
        <v>17</v>
      </c>
      <c r="B11212" t="s">
        <v>1131</v>
      </c>
      <c r="C11212">
        <v>14</v>
      </c>
      <c r="D11212" t="s">
        <v>461</v>
      </c>
      <c r="E11212" t="s">
        <v>140</v>
      </c>
      <c r="F11212" t="s">
        <v>140</v>
      </c>
      <c r="G11212" t="s">
        <v>140</v>
      </c>
      <c r="H11212" t="s">
        <v>140</v>
      </c>
      <c r="I11212" t="s">
        <v>462</v>
      </c>
      <c r="J11212" t="s">
        <v>140</v>
      </c>
      <c r="K11212" t="s">
        <v>140</v>
      </c>
      <c r="L11212" t="s">
        <v>140</v>
      </c>
      <c r="M11212" t="s">
        <v>140</v>
      </c>
    </row>
    <row r="11213" spans="1:13" x14ac:dyDescent="0.35">
      <c r="A11213" t="s">
        <v>18</v>
      </c>
      <c r="B11213" t="s">
        <v>1129</v>
      </c>
      <c r="C11213">
        <v>23</v>
      </c>
      <c r="D11213" t="s">
        <v>419</v>
      </c>
      <c r="E11213" t="s">
        <v>140</v>
      </c>
      <c r="F11213" t="s">
        <v>140</v>
      </c>
      <c r="G11213" t="s">
        <v>140</v>
      </c>
      <c r="H11213" t="s">
        <v>801</v>
      </c>
      <c r="I11213" t="s">
        <v>418</v>
      </c>
      <c r="J11213" t="s">
        <v>140</v>
      </c>
      <c r="K11213" t="s">
        <v>801</v>
      </c>
      <c r="L11213" t="s">
        <v>140</v>
      </c>
      <c r="M11213" t="s">
        <v>140</v>
      </c>
    </row>
    <row r="11214" spans="1:13" x14ac:dyDescent="0.35">
      <c r="A11214" t="s">
        <v>18</v>
      </c>
      <c r="B11214" t="s">
        <v>1130</v>
      </c>
      <c r="C11214">
        <v>139</v>
      </c>
      <c r="D11214" t="s">
        <v>432</v>
      </c>
      <c r="E11214" t="s">
        <v>1013</v>
      </c>
      <c r="F11214" t="s">
        <v>1013</v>
      </c>
      <c r="G11214" t="s">
        <v>733</v>
      </c>
      <c r="H11214" t="s">
        <v>517</v>
      </c>
      <c r="I11214" t="s">
        <v>668</v>
      </c>
      <c r="J11214" t="s">
        <v>140</v>
      </c>
      <c r="K11214" t="s">
        <v>1046</v>
      </c>
      <c r="L11214" t="s">
        <v>140</v>
      </c>
      <c r="M11214" t="s">
        <v>140</v>
      </c>
    </row>
    <row r="11215" spans="1:13" x14ac:dyDescent="0.35">
      <c r="A11215" t="s">
        <v>18</v>
      </c>
      <c r="B11215" t="s">
        <v>1131</v>
      </c>
      <c r="C11215">
        <v>43</v>
      </c>
      <c r="D11215" t="s">
        <v>400</v>
      </c>
      <c r="E11215" t="s">
        <v>838</v>
      </c>
      <c r="F11215" t="s">
        <v>1046</v>
      </c>
      <c r="G11215" t="s">
        <v>1007</v>
      </c>
      <c r="H11215" t="s">
        <v>548</v>
      </c>
      <c r="I11215" t="s">
        <v>113</v>
      </c>
      <c r="J11215" t="s">
        <v>140</v>
      </c>
      <c r="K11215" t="s">
        <v>1017</v>
      </c>
      <c r="L11215" t="s">
        <v>140</v>
      </c>
      <c r="M11215" t="s">
        <v>140</v>
      </c>
    </row>
    <row r="11216" spans="1:13" x14ac:dyDescent="0.35">
      <c r="A11216" t="s">
        <v>19</v>
      </c>
      <c r="B11216" t="s">
        <v>1129</v>
      </c>
      <c r="C11216">
        <v>11</v>
      </c>
      <c r="D11216" t="s">
        <v>60</v>
      </c>
      <c r="E11216" t="s">
        <v>443</v>
      </c>
      <c r="F11216" t="s">
        <v>97</v>
      </c>
      <c r="G11216" t="s">
        <v>140</v>
      </c>
      <c r="H11216" t="s">
        <v>140</v>
      </c>
      <c r="I11216" t="s">
        <v>1087</v>
      </c>
      <c r="J11216" t="s">
        <v>140</v>
      </c>
      <c r="K11216" t="s">
        <v>97</v>
      </c>
      <c r="L11216" t="s">
        <v>140</v>
      </c>
      <c r="M11216" t="s">
        <v>140</v>
      </c>
    </row>
    <row r="11217" spans="1:13" x14ac:dyDescent="0.35">
      <c r="A11217" t="s">
        <v>19</v>
      </c>
      <c r="B11217" t="s">
        <v>1130</v>
      </c>
      <c r="C11217">
        <v>154</v>
      </c>
      <c r="D11217" t="s">
        <v>263</v>
      </c>
      <c r="E11217" t="s">
        <v>1010</v>
      </c>
      <c r="F11217" t="s">
        <v>1016</v>
      </c>
      <c r="G11217" t="s">
        <v>1014</v>
      </c>
      <c r="H11217" t="s">
        <v>919</v>
      </c>
      <c r="I11217" t="s">
        <v>490</v>
      </c>
      <c r="J11217" t="s">
        <v>1011</v>
      </c>
      <c r="K11217" t="s">
        <v>660</v>
      </c>
      <c r="L11217" t="s">
        <v>140</v>
      </c>
      <c r="M11217" t="s">
        <v>1010</v>
      </c>
    </row>
    <row r="11218" spans="1:13" x14ac:dyDescent="0.35">
      <c r="A11218" t="s">
        <v>19</v>
      </c>
      <c r="B11218" t="s">
        <v>1131</v>
      </c>
      <c r="C11218">
        <v>41</v>
      </c>
      <c r="D11218" t="s">
        <v>653</v>
      </c>
      <c r="E11218" t="s">
        <v>140</v>
      </c>
      <c r="F11218" t="s">
        <v>140</v>
      </c>
      <c r="G11218" t="s">
        <v>1102</v>
      </c>
      <c r="H11218" t="s">
        <v>1007</v>
      </c>
      <c r="I11218" t="s">
        <v>788</v>
      </c>
      <c r="J11218" t="s">
        <v>140</v>
      </c>
      <c r="K11218" t="s">
        <v>140</v>
      </c>
      <c r="L11218" t="s">
        <v>140</v>
      </c>
      <c r="M11218" t="s">
        <v>140</v>
      </c>
    </row>
    <row r="11219" spans="1:13" x14ac:dyDescent="0.35">
      <c r="A11219" t="s">
        <v>20</v>
      </c>
      <c r="B11219" t="s">
        <v>1129</v>
      </c>
      <c r="C11219">
        <v>32</v>
      </c>
      <c r="D11219" t="s">
        <v>1002</v>
      </c>
      <c r="E11219" t="s">
        <v>140</v>
      </c>
      <c r="F11219" t="s">
        <v>140</v>
      </c>
      <c r="G11219" t="s">
        <v>140</v>
      </c>
      <c r="H11219" t="s">
        <v>940</v>
      </c>
      <c r="I11219" t="s">
        <v>1003</v>
      </c>
      <c r="J11219" t="s">
        <v>140</v>
      </c>
      <c r="K11219" t="s">
        <v>140</v>
      </c>
      <c r="L11219" t="s">
        <v>140</v>
      </c>
      <c r="M11219" t="s">
        <v>140</v>
      </c>
    </row>
    <row r="11220" spans="1:13" x14ac:dyDescent="0.35">
      <c r="A11220" t="s">
        <v>20</v>
      </c>
      <c r="B11220" t="s">
        <v>1130</v>
      </c>
      <c r="C11220">
        <v>90</v>
      </c>
      <c r="D11220" t="s">
        <v>1086</v>
      </c>
      <c r="E11220" t="s">
        <v>140</v>
      </c>
      <c r="F11220" t="s">
        <v>1063</v>
      </c>
      <c r="G11220" t="s">
        <v>140</v>
      </c>
      <c r="H11220" t="s">
        <v>1020</v>
      </c>
      <c r="I11220" t="s">
        <v>111</v>
      </c>
      <c r="J11220" t="s">
        <v>140</v>
      </c>
      <c r="K11220" t="s">
        <v>1013</v>
      </c>
      <c r="L11220" t="s">
        <v>140</v>
      </c>
      <c r="M11220" t="s">
        <v>140</v>
      </c>
    </row>
    <row r="11221" spans="1:13" x14ac:dyDescent="0.35">
      <c r="A11221" t="s">
        <v>20</v>
      </c>
      <c r="B11221" t="s">
        <v>1131</v>
      </c>
      <c r="C11221">
        <v>84</v>
      </c>
      <c r="D11221" t="s">
        <v>1138</v>
      </c>
      <c r="E11221" t="s">
        <v>140</v>
      </c>
      <c r="F11221" t="s">
        <v>140</v>
      </c>
      <c r="G11221" t="s">
        <v>1051</v>
      </c>
      <c r="H11221" t="s">
        <v>515</v>
      </c>
      <c r="I11221" t="s">
        <v>87</v>
      </c>
      <c r="J11221" t="s">
        <v>1021</v>
      </c>
      <c r="K11221" t="s">
        <v>1068</v>
      </c>
      <c r="L11221" t="s">
        <v>140</v>
      </c>
      <c r="M11221" t="s">
        <v>1013</v>
      </c>
    </row>
    <row r="11222" spans="1:13" x14ac:dyDescent="0.35">
      <c r="A11222" t="s">
        <v>21</v>
      </c>
      <c r="B11222" t="s">
        <v>1129</v>
      </c>
      <c r="C11222">
        <v>43</v>
      </c>
      <c r="D11222" t="s">
        <v>58</v>
      </c>
      <c r="E11222" t="s">
        <v>706</v>
      </c>
      <c r="F11222" t="s">
        <v>939</v>
      </c>
      <c r="G11222" t="s">
        <v>269</v>
      </c>
      <c r="H11222" t="s">
        <v>501</v>
      </c>
      <c r="I11222" t="s">
        <v>317</v>
      </c>
      <c r="J11222" t="s">
        <v>140</v>
      </c>
      <c r="K11222" t="s">
        <v>837</v>
      </c>
      <c r="L11222" t="s">
        <v>140</v>
      </c>
      <c r="M11222" t="s">
        <v>140</v>
      </c>
    </row>
    <row r="11223" spans="1:13" x14ac:dyDescent="0.35">
      <c r="A11223" t="s">
        <v>21</v>
      </c>
      <c r="B11223" t="s">
        <v>1130</v>
      </c>
      <c r="C11223">
        <v>75</v>
      </c>
      <c r="D11223" t="s">
        <v>195</v>
      </c>
      <c r="E11223" t="s">
        <v>123</v>
      </c>
      <c r="F11223" t="s">
        <v>140</v>
      </c>
      <c r="G11223" t="s">
        <v>674</v>
      </c>
      <c r="H11223" t="s">
        <v>317</v>
      </c>
      <c r="I11223" t="s">
        <v>1182</v>
      </c>
      <c r="J11223" t="s">
        <v>1054</v>
      </c>
      <c r="K11223" t="s">
        <v>869</v>
      </c>
      <c r="L11223" t="s">
        <v>1054</v>
      </c>
      <c r="M11223" t="s">
        <v>140</v>
      </c>
    </row>
    <row r="11224" spans="1:13" x14ac:dyDescent="0.35">
      <c r="A11224" t="s">
        <v>21</v>
      </c>
      <c r="B11224" t="s">
        <v>1131</v>
      </c>
      <c r="C11224">
        <v>92</v>
      </c>
      <c r="D11224" t="s">
        <v>861</v>
      </c>
      <c r="E11224" t="s">
        <v>977</v>
      </c>
      <c r="F11224" t="s">
        <v>140</v>
      </c>
      <c r="G11224" t="s">
        <v>113</v>
      </c>
      <c r="H11224" t="s">
        <v>729</v>
      </c>
      <c r="I11224" t="s">
        <v>942</v>
      </c>
      <c r="J11224" t="s">
        <v>140</v>
      </c>
      <c r="K11224" t="s">
        <v>1007</v>
      </c>
      <c r="L11224" t="s">
        <v>140</v>
      </c>
      <c r="M11224" t="s">
        <v>140</v>
      </c>
    </row>
    <row r="11225" spans="1:13" x14ac:dyDescent="0.35">
      <c r="A11225" t="s">
        <v>22</v>
      </c>
      <c r="B11225" t="s">
        <v>1129</v>
      </c>
      <c r="C11225">
        <v>23</v>
      </c>
      <c r="D11225" t="s">
        <v>640</v>
      </c>
      <c r="E11225" t="s">
        <v>140</v>
      </c>
      <c r="F11225" t="s">
        <v>801</v>
      </c>
      <c r="G11225" t="s">
        <v>140</v>
      </c>
      <c r="H11225" t="s">
        <v>950</v>
      </c>
      <c r="I11225" t="s">
        <v>517</v>
      </c>
      <c r="J11225" t="s">
        <v>140</v>
      </c>
      <c r="K11225" t="s">
        <v>140</v>
      </c>
      <c r="L11225" t="s">
        <v>140</v>
      </c>
      <c r="M11225" t="s">
        <v>140</v>
      </c>
    </row>
    <row r="11226" spans="1:13" x14ac:dyDescent="0.35">
      <c r="A11226" t="s">
        <v>22</v>
      </c>
      <c r="B11226" t="s">
        <v>1130</v>
      </c>
      <c r="C11226">
        <v>170</v>
      </c>
      <c r="D11226" t="s">
        <v>90</v>
      </c>
      <c r="E11226" t="s">
        <v>140</v>
      </c>
      <c r="F11226" t="s">
        <v>1016</v>
      </c>
      <c r="G11226" t="s">
        <v>1016</v>
      </c>
      <c r="H11226" t="s">
        <v>140</v>
      </c>
      <c r="I11226" t="s">
        <v>929</v>
      </c>
      <c r="J11226" t="s">
        <v>140</v>
      </c>
      <c r="K11226" t="s">
        <v>1020</v>
      </c>
      <c r="L11226" t="s">
        <v>140</v>
      </c>
      <c r="M11226" t="s">
        <v>140</v>
      </c>
    </row>
    <row r="11227" spans="1:13" x14ac:dyDescent="0.35">
      <c r="A11227" t="s">
        <v>22</v>
      </c>
      <c r="B11227" t="s">
        <v>1131</v>
      </c>
      <c r="C11227">
        <v>16</v>
      </c>
      <c r="D11227" t="s">
        <v>1112</v>
      </c>
      <c r="E11227" t="s">
        <v>140</v>
      </c>
      <c r="F11227" t="s">
        <v>140</v>
      </c>
      <c r="G11227" t="s">
        <v>140</v>
      </c>
      <c r="H11227" t="s">
        <v>140</v>
      </c>
      <c r="I11227" t="s">
        <v>1061</v>
      </c>
      <c r="J11227" t="s">
        <v>140</v>
      </c>
      <c r="K11227" t="s">
        <v>140</v>
      </c>
      <c r="L11227" t="s">
        <v>140</v>
      </c>
      <c r="M11227" t="s">
        <v>140</v>
      </c>
    </row>
    <row r="11228" spans="1:13" x14ac:dyDescent="0.35">
      <c r="A11228" t="s">
        <v>23</v>
      </c>
      <c r="B11228" t="s">
        <v>1129</v>
      </c>
      <c r="C11228">
        <v>41</v>
      </c>
      <c r="D11228" t="s">
        <v>666</v>
      </c>
      <c r="E11228" t="s">
        <v>1095</v>
      </c>
      <c r="F11228" t="s">
        <v>140</v>
      </c>
      <c r="G11228" t="s">
        <v>1051</v>
      </c>
      <c r="H11228" t="s">
        <v>140</v>
      </c>
      <c r="I11228" t="s">
        <v>451</v>
      </c>
      <c r="J11228" t="s">
        <v>140</v>
      </c>
      <c r="K11228" t="s">
        <v>317</v>
      </c>
      <c r="L11228" t="s">
        <v>140</v>
      </c>
      <c r="M11228" t="s">
        <v>140</v>
      </c>
    </row>
    <row r="11229" spans="1:13" x14ac:dyDescent="0.35">
      <c r="A11229" t="s">
        <v>23</v>
      </c>
      <c r="B11229" t="s">
        <v>1130</v>
      </c>
      <c r="C11229">
        <v>105</v>
      </c>
      <c r="D11229" t="s">
        <v>753</v>
      </c>
      <c r="E11229" t="s">
        <v>919</v>
      </c>
      <c r="F11229" t="s">
        <v>1020</v>
      </c>
      <c r="G11229" t="s">
        <v>1023</v>
      </c>
      <c r="H11229" t="s">
        <v>940</v>
      </c>
      <c r="I11229" t="s">
        <v>911</v>
      </c>
      <c r="J11229" t="s">
        <v>1007</v>
      </c>
      <c r="K11229" t="s">
        <v>1060</v>
      </c>
      <c r="L11229" t="s">
        <v>140</v>
      </c>
      <c r="M11229" t="s">
        <v>140</v>
      </c>
    </row>
    <row r="11230" spans="1:13" x14ac:dyDescent="0.35">
      <c r="A11230" t="s">
        <v>23</v>
      </c>
      <c r="B11230" t="s">
        <v>1131</v>
      </c>
      <c r="C11230">
        <v>59</v>
      </c>
      <c r="D11230" t="s">
        <v>78</v>
      </c>
      <c r="E11230" t="s">
        <v>93</v>
      </c>
      <c r="F11230" t="s">
        <v>140</v>
      </c>
      <c r="G11230" t="s">
        <v>1065</v>
      </c>
      <c r="H11230" t="s">
        <v>97</v>
      </c>
      <c r="I11230" t="s">
        <v>476</v>
      </c>
      <c r="J11230" t="s">
        <v>869</v>
      </c>
      <c r="K11230" t="s">
        <v>501</v>
      </c>
      <c r="L11230" t="s">
        <v>140</v>
      </c>
      <c r="M11230" t="s">
        <v>140</v>
      </c>
    </row>
    <row r="11231" spans="1:13" x14ac:dyDescent="0.35">
      <c r="A11231" t="s">
        <v>24</v>
      </c>
      <c r="B11231" t="s">
        <v>1129</v>
      </c>
      <c r="C11231">
        <v>34</v>
      </c>
      <c r="D11231" t="s">
        <v>644</v>
      </c>
      <c r="E11231" t="s">
        <v>1058</v>
      </c>
      <c r="F11231" t="s">
        <v>140</v>
      </c>
      <c r="G11231" t="s">
        <v>664</v>
      </c>
      <c r="H11231" t="s">
        <v>107</v>
      </c>
      <c r="I11231" t="s">
        <v>202</v>
      </c>
      <c r="J11231" t="s">
        <v>1004</v>
      </c>
      <c r="K11231" t="s">
        <v>140</v>
      </c>
      <c r="L11231" t="s">
        <v>140</v>
      </c>
      <c r="M11231" t="s">
        <v>140</v>
      </c>
    </row>
    <row r="11232" spans="1:13" x14ac:dyDescent="0.35">
      <c r="A11232" t="s">
        <v>24</v>
      </c>
      <c r="B11232" t="s">
        <v>1130</v>
      </c>
      <c r="C11232">
        <v>147</v>
      </c>
      <c r="D11232" t="s">
        <v>432</v>
      </c>
      <c r="E11232" t="s">
        <v>1012</v>
      </c>
      <c r="F11232" t="s">
        <v>1012</v>
      </c>
      <c r="G11232" t="s">
        <v>1043</v>
      </c>
      <c r="H11232" t="s">
        <v>996</v>
      </c>
      <c r="I11232" t="s">
        <v>286</v>
      </c>
      <c r="J11232" t="s">
        <v>140</v>
      </c>
      <c r="K11232" t="s">
        <v>345</v>
      </c>
      <c r="L11232" t="s">
        <v>140</v>
      </c>
      <c r="M11232" t="s">
        <v>140</v>
      </c>
    </row>
    <row r="11233" spans="1:13" x14ac:dyDescent="0.35">
      <c r="A11233" t="s">
        <v>24</v>
      </c>
      <c r="B11233" t="s">
        <v>1131</v>
      </c>
      <c r="C11233">
        <v>26</v>
      </c>
      <c r="D11233" t="s">
        <v>400</v>
      </c>
      <c r="E11233" t="s">
        <v>109</v>
      </c>
      <c r="F11233" t="s">
        <v>140</v>
      </c>
      <c r="G11233" t="s">
        <v>140</v>
      </c>
      <c r="H11233" t="s">
        <v>1095</v>
      </c>
      <c r="I11233" t="s">
        <v>522</v>
      </c>
      <c r="J11233" t="s">
        <v>140</v>
      </c>
      <c r="K11233" t="s">
        <v>140</v>
      </c>
      <c r="L11233" t="s">
        <v>140</v>
      </c>
      <c r="M11233" t="s">
        <v>140</v>
      </c>
    </row>
    <row r="11234" spans="1:13" x14ac:dyDescent="0.35">
      <c r="A11234" t="s">
        <v>25</v>
      </c>
      <c r="B11234" t="s">
        <v>1129</v>
      </c>
      <c r="C11234">
        <v>23</v>
      </c>
      <c r="D11234" t="s">
        <v>1077</v>
      </c>
      <c r="E11234" t="s">
        <v>140</v>
      </c>
      <c r="F11234" t="s">
        <v>140</v>
      </c>
      <c r="G11234" t="s">
        <v>140</v>
      </c>
      <c r="H11234" t="s">
        <v>140</v>
      </c>
      <c r="I11234" t="s">
        <v>1076</v>
      </c>
      <c r="J11234" t="s">
        <v>140</v>
      </c>
      <c r="K11234" t="s">
        <v>140</v>
      </c>
      <c r="L11234" t="s">
        <v>140</v>
      </c>
      <c r="M11234" t="s">
        <v>140</v>
      </c>
    </row>
    <row r="11235" spans="1:13" x14ac:dyDescent="0.35">
      <c r="A11235" t="s">
        <v>25</v>
      </c>
      <c r="B11235" t="s">
        <v>1130</v>
      </c>
      <c r="C11235">
        <v>162</v>
      </c>
      <c r="D11235" t="s">
        <v>757</v>
      </c>
      <c r="E11235" t="s">
        <v>140</v>
      </c>
      <c r="F11235" t="s">
        <v>1063</v>
      </c>
      <c r="G11235" t="s">
        <v>1016</v>
      </c>
      <c r="H11235" t="s">
        <v>1016</v>
      </c>
      <c r="I11235" t="s">
        <v>115</v>
      </c>
      <c r="J11235" t="s">
        <v>1055</v>
      </c>
      <c r="K11235" t="s">
        <v>1017</v>
      </c>
      <c r="L11235" t="s">
        <v>140</v>
      </c>
      <c r="M11235" t="s">
        <v>140</v>
      </c>
    </row>
    <row r="11236" spans="1:13" x14ac:dyDescent="0.35">
      <c r="A11236" t="s">
        <v>25</v>
      </c>
      <c r="B11236" t="s">
        <v>1131</v>
      </c>
      <c r="C11236">
        <v>19</v>
      </c>
      <c r="D11236" t="s">
        <v>989</v>
      </c>
      <c r="E11236" t="s">
        <v>140</v>
      </c>
      <c r="F11236" t="s">
        <v>140</v>
      </c>
      <c r="G11236" t="s">
        <v>140</v>
      </c>
      <c r="H11236" t="s">
        <v>515</v>
      </c>
      <c r="I11236" t="s">
        <v>119</v>
      </c>
      <c r="J11236" t="s">
        <v>140</v>
      </c>
      <c r="K11236" t="s">
        <v>140</v>
      </c>
      <c r="L11236" t="s">
        <v>140</v>
      </c>
      <c r="M11236" t="s">
        <v>140</v>
      </c>
    </row>
    <row r="11237" spans="1:13" x14ac:dyDescent="0.35">
      <c r="A11237" t="s">
        <v>26</v>
      </c>
      <c r="B11237" t="s">
        <v>1129</v>
      </c>
      <c r="C11237">
        <v>20</v>
      </c>
      <c r="D11237" t="s">
        <v>1002</v>
      </c>
      <c r="E11237" t="s">
        <v>140</v>
      </c>
      <c r="F11237" t="s">
        <v>140</v>
      </c>
      <c r="G11237" t="s">
        <v>140</v>
      </c>
      <c r="H11237" t="s">
        <v>140</v>
      </c>
      <c r="I11237" t="s">
        <v>1003</v>
      </c>
      <c r="J11237" t="s">
        <v>140</v>
      </c>
      <c r="K11237" t="s">
        <v>140</v>
      </c>
      <c r="L11237" t="s">
        <v>140</v>
      </c>
      <c r="M11237" t="s">
        <v>140</v>
      </c>
    </row>
    <row r="11238" spans="1:13" x14ac:dyDescent="0.35">
      <c r="A11238" t="s">
        <v>26</v>
      </c>
      <c r="B11238" t="s">
        <v>1130</v>
      </c>
      <c r="C11238">
        <v>137</v>
      </c>
      <c r="D11238" t="s">
        <v>840</v>
      </c>
      <c r="E11238" t="s">
        <v>1013</v>
      </c>
      <c r="F11238" t="s">
        <v>140</v>
      </c>
      <c r="G11238" t="s">
        <v>775</v>
      </c>
      <c r="H11238" t="s">
        <v>1023</v>
      </c>
      <c r="I11238" t="s">
        <v>729</v>
      </c>
      <c r="J11238" t="s">
        <v>140</v>
      </c>
      <c r="K11238" t="s">
        <v>1047</v>
      </c>
      <c r="L11238" t="s">
        <v>140</v>
      </c>
      <c r="M11238" t="s">
        <v>140</v>
      </c>
    </row>
    <row r="11239" spans="1:13" x14ac:dyDescent="0.35">
      <c r="A11239" t="s">
        <v>26</v>
      </c>
      <c r="B11239" t="s">
        <v>1131</v>
      </c>
      <c r="C11239">
        <v>45</v>
      </c>
      <c r="D11239" t="s">
        <v>763</v>
      </c>
      <c r="E11239" t="s">
        <v>1050</v>
      </c>
      <c r="F11239" t="s">
        <v>1050</v>
      </c>
      <c r="G11239" t="s">
        <v>140</v>
      </c>
      <c r="H11239" t="s">
        <v>140</v>
      </c>
      <c r="I11239" t="s">
        <v>528</v>
      </c>
      <c r="J11239" t="s">
        <v>140</v>
      </c>
      <c r="K11239" t="s">
        <v>875</v>
      </c>
      <c r="L11239" t="s">
        <v>140</v>
      </c>
      <c r="M11239" t="s">
        <v>140</v>
      </c>
    </row>
    <row r="11240" spans="1:13" x14ac:dyDescent="0.35">
      <c r="A11240" t="s">
        <v>27</v>
      </c>
      <c r="B11240" t="s">
        <v>1129</v>
      </c>
      <c r="C11240">
        <v>7</v>
      </c>
      <c r="D11240" t="s">
        <v>653</v>
      </c>
      <c r="E11240" t="s">
        <v>140</v>
      </c>
      <c r="F11240" t="s">
        <v>140</v>
      </c>
      <c r="G11240" t="s">
        <v>140</v>
      </c>
      <c r="H11240" t="s">
        <v>140</v>
      </c>
      <c r="I11240" t="s">
        <v>654</v>
      </c>
      <c r="J11240" t="s">
        <v>140</v>
      </c>
      <c r="K11240" t="s">
        <v>140</v>
      </c>
      <c r="L11240" t="s">
        <v>140</v>
      </c>
      <c r="M11240" t="s">
        <v>140</v>
      </c>
    </row>
    <row r="11241" spans="1:13" x14ac:dyDescent="0.35">
      <c r="A11241" t="s">
        <v>27</v>
      </c>
      <c r="B11241" t="s">
        <v>1130</v>
      </c>
      <c r="C11241">
        <v>171</v>
      </c>
      <c r="D11241" t="s">
        <v>531</v>
      </c>
      <c r="E11241" t="s">
        <v>1016</v>
      </c>
      <c r="F11241" t="s">
        <v>140</v>
      </c>
      <c r="G11241" t="s">
        <v>140</v>
      </c>
      <c r="H11241" t="s">
        <v>875</v>
      </c>
      <c r="I11241" t="s">
        <v>897</v>
      </c>
      <c r="J11241" t="s">
        <v>1021</v>
      </c>
      <c r="K11241" t="s">
        <v>950</v>
      </c>
      <c r="L11241" t="s">
        <v>140</v>
      </c>
      <c r="M11241" t="s">
        <v>140</v>
      </c>
    </row>
    <row r="11242" spans="1:13" x14ac:dyDescent="0.35">
      <c r="A11242" t="s">
        <v>27</v>
      </c>
      <c r="B11242" t="s">
        <v>1131</v>
      </c>
      <c r="C11242">
        <v>26</v>
      </c>
      <c r="D11242" t="s">
        <v>316</v>
      </c>
      <c r="E11242" t="s">
        <v>140</v>
      </c>
      <c r="F11242" t="s">
        <v>140</v>
      </c>
      <c r="G11242" t="s">
        <v>140</v>
      </c>
      <c r="H11242" t="s">
        <v>140</v>
      </c>
      <c r="I11242" t="s">
        <v>317</v>
      </c>
      <c r="J11242" t="s">
        <v>140</v>
      </c>
      <c r="K11242" t="s">
        <v>140</v>
      </c>
      <c r="L11242" t="s">
        <v>140</v>
      </c>
      <c r="M11242" t="s">
        <v>140</v>
      </c>
    </row>
    <row r="11243" spans="1:13" x14ac:dyDescent="0.35">
      <c r="A11243" t="s">
        <v>28</v>
      </c>
      <c r="B11243" t="s">
        <v>1129</v>
      </c>
      <c r="C11243">
        <v>34</v>
      </c>
      <c r="D11243" t="s">
        <v>132</v>
      </c>
      <c r="E11243" t="s">
        <v>996</v>
      </c>
      <c r="F11243" t="s">
        <v>140</v>
      </c>
      <c r="G11243" t="s">
        <v>1058</v>
      </c>
      <c r="H11243" t="s">
        <v>950</v>
      </c>
      <c r="I11243" t="s">
        <v>971</v>
      </c>
      <c r="J11243" t="s">
        <v>1058</v>
      </c>
      <c r="K11243" t="s">
        <v>939</v>
      </c>
      <c r="L11243" t="s">
        <v>140</v>
      </c>
      <c r="M11243" t="s">
        <v>140</v>
      </c>
    </row>
    <row r="11244" spans="1:13" x14ac:dyDescent="0.35">
      <c r="A11244" t="s">
        <v>28</v>
      </c>
      <c r="B11244" t="s">
        <v>1130</v>
      </c>
      <c r="C11244">
        <v>147</v>
      </c>
      <c r="D11244" t="s">
        <v>613</v>
      </c>
      <c r="E11244" t="s">
        <v>1058</v>
      </c>
      <c r="F11244" t="s">
        <v>1073</v>
      </c>
      <c r="G11244" t="s">
        <v>1063</v>
      </c>
      <c r="H11244" t="s">
        <v>1051</v>
      </c>
      <c r="I11244" t="s">
        <v>103</v>
      </c>
      <c r="J11244" t="s">
        <v>140</v>
      </c>
      <c r="K11244" t="s">
        <v>1073</v>
      </c>
      <c r="L11244" t="s">
        <v>1013</v>
      </c>
      <c r="M11244" t="s">
        <v>140</v>
      </c>
    </row>
    <row r="11245" spans="1:13" x14ac:dyDescent="0.35">
      <c r="A11245" t="s">
        <v>28</v>
      </c>
      <c r="B11245" t="s">
        <v>1131</v>
      </c>
      <c r="C11245">
        <v>26</v>
      </c>
      <c r="D11245" t="s">
        <v>739</v>
      </c>
      <c r="E11245" t="s">
        <v>1046</v>
      </c>
      <c r="F11245" t="s">
        <v>785</v>
      </c>
      <c r="G11245" t="s">
        <v>1046</v>
      </c>
      <c r="H11245" t="s">
        <v>643</v>
      </c>
      <c r="I11245" t="s">
        <v>1139</v>
      </c>
      <c r="J11245" t="s">
        <v>140</v>
      </c>
      <c r="K11245" t="s">
        <v>140</v>
      </c>
      <c r="L11245" t="s">
        <v>140</v>
      </c>
      <c r="M11245" t="s">
        <v>140</v>
      </c>
    </row>
    <row r="11246" spans="1:13" x14ac:dyDescent="0.35">
      <c r="A11246" t="s">
        <v>29</v>
      </c>
      <c r="B11246" t="s">
        <v>1129</v>
      </c>
      <c r="C11246">
        <v>12</v>
      </c>
      <c r="D11246" t="s">
        <v>351</v>
      </c>
      <c r="E11246" t="s">
        <v>140</v>
      </c>
      <c r="F11246" t="s">
        <v>140</v>
      </c>
      <c r="G11246" t="s">
        <v>574</v>
      </c>
      <c r="H11246" t="s">
        <v>921</v>
      </c>
      <c r="I11246" t="s">
        <v>816</v>
      </c>
      <c r="J11246" t="s">
        <v>140</v>
      </c>
      <c r="K11246" t="s">
        <v>140</v>
      </c>
      <c r="L11246" t="s">
        <v>140</v>
      </c>
      <c r="M11246" t="s">
        <v>140</v>
      </c>
    </row>
    <row r="11247" spans="1:13" x14ac:dyDescent="0.35">
      <c r="A11247" t="s">
        <v>29</v>
      </c>
      <c r="B11247" t="s">
        <v>1130</v>
      </c>
      <c r="C11247">
        <v>172</v>
      </c>
      <c r="D11247" t="s">
        <v>1158</v>
      </c>
      <c r="E11247" t="s">
        <v>140</v>
      </c>
      <c r="F11247" t="s">
        <v>140</v>
      </c>
      <c r="G11247" t="s">
        <v>140</v>
      </c>
      <c r="H11247" t="s">
        <v>1018</v>
      </c>
      <c r="I11247" t="s">
        <v>788</v>
      </c>
      <c r="J11247" t="s">
        <v>1008</v>
      </c>
      <c r="K11247" t="s">
        <v>1009</v>
      </c>
      <c r="L11247" t="s">
        <v>140</v>
      </c>
      <c r="M11247" t="s">
        <v>140</v>
      </c>
    </row>
    <row r="11248" spans="1:13" x14ac:dyDescent="0.35">
      <c r="A11248" t="s">
        <v>29</v>
      </c>
      <c r="B11248" t="s">
        <v>1131</v>
      </c>
      <c r="C11248">
        <v>20</v>
      </c>
      <c r="D11248" t="s">
        <v>640</v>
      </c>
      <c r="E11248" t="s">
        <v>140</v>
      </c>
      <c r="F11248" t="s">
        <v>140</v>
      </c>
      <c r="G11248" t="s">
        <v>140</v>
      </c>
      <c r="H11248" t="s">
        <v>140</v>
      </c>
      <c r="I11248" t="s">
        <v>641</v>
      </c>
      <c r="J11248" t="s">
        <v>1057</v>
      </c>
      <c r="K11248" t="s">
        <v>1057</v>
      </c>
      <c r="L11248" t="s">
        <v>140</v>
      </c>
      <c r="M11248" t="s">
        <v>140</v>
      </c>
    </row>
    <row r="11249" spans="1:13" x14ac:dyDescent="0.35">
      <c r="A11249" t="s">
        <v>30</v>
      </c>
      <c r="B11249" t="s">
        <v>1129</v>
      </c>
      <c r="C11249">
        <v>13</v>
      </c>
      <c r="D11249" t="s">
        <v>485</v>
      </c>
      <c r="E11249" t="s">
        <v>140</v>
      </c>
      <c r="F11249" t="s">
        <v>140</v>
      </c>
      <c r="G11249" t="s">
        <v>983</v>
      </c>
      <c r="H11249" t="s">
        <v>360</v>
      </c>
      <c r="I11249" t="s">
        <v>582</v>
      </c>
      <c r="J11249" t="s">
        <v>140</v>
      </c>
      <c r="K11249" t="s">
        <v>1044</v>
      </c>
      <c r="L11249" t="s">
        <v>140</v>
      </c>
      <c r="M11249" t="s">
        <v>140</v>
      </c>
    </row>
    <row r="11250" spans="1:13" x14ac:dyDescent="0.35">
      <c r="A11250" t="s">
        <v>30</v>
      </c>
      <c r="B11250" t="s">
        <v>1130</v>
      </c>
      <c r="C11250">
        <v>167</v>
      </c>
      <c r="D11250" t="s">
        <v>868</v>
      </c>
      <c r="E11250" t="s">
        <v>1013</v>
      </c>
      <c r="F11250" t="s">
        <v>775</v>
      </c>
      <c r="G11250" t="s">
        <v>775</v>
      </c>
      <c r="H11250" t="s">
        <v>1070</v>
      </c>
      <c r="I11250" t="s">
        <v>117</v>
      </c>
      <c r="J11250" t="s">
        <v>1016</v>
      </c>
      <c r="K11250" t="s">
        <v>996</v>
      </c>
      <c r="L11250" t="s">
        <v>140</v>
      </c>
      <c r="M11250" t="s">
        <v>140</v>
      </c>
    </row>
    <row r="11251" spans="1:13" x14ac:dyDescent="0.35">
      <c r="A11251" t="s">
        <v>30</v>
      </c>
      <c r="B11251" t="s">
        <v>1131</v>
      </c>
      <c r="C11251">
        <v>22</v>
      </c>
      <c r="D11251" t="s">
        <v>652</v>
      </c>
      <c r="E11251" t="s">
        <v>140</v>
      </c>
      <c r="F11251" t="s">
        <v>140</v>
      </c>
      <c r="G11251" t="s">
        <v>140</v>
      </c>
      <c r="H11251" t="s">
        <v>140</v>
      </c>
      <c r="I11251" t="s">
        <v>418</v>
      </c>
      <c r="J11251" t="s">
        <v>1065</v>
      </c>
      <c r="K11251" t="s">
        <v>140</v>
      </c>
      <c r="L11251" t="s">
        <v>140</v>
      </c>
      <c r="M11251" t="s">
        <v>140</v>
      </c>
    </row>
    <row r="11252" spans="1:13" x14ac:dyDescent="0.35">
      <c r="A11252" t="s">
        <v>31</v>
      </c>
      <c r="B11252" t="s">
        <v>1129</v>
      </c>
      <c r="C11252">
        <v>28</v>
      </c>
      <c r="D11252" t="s">
        <v>855</v>
      </c>
      <c r="E11252" t="s">
        <v>187</v>
      </c>
      <c r="F11252" t="s">
        <v>999</v>
      </c>
      <c r="G11252" t="s">
        <v>1047</v>
      </c>
      <c r="H11252" t="s">
        <v>568</v>
      </c>
      <c r="I11252" t="s">
        <v>267</v>
      </c>
      <c r="J11252" t="s">
        <v>187</v>
      </c>
      <c r="K11252" t="s">
        <v>365</v>
      </c>
      <c r="L11252" t="s">
        <v>140</v>
      </c>
      <c r="M11252" t="s">
        <v>140</v>
      </c>
    </row>
    <row r="11253" spans="1:13" x14ac:dyDescent="0.35">
      <c r="A11253" t="s">
        <v>31</v>
      </c>
      <c r="B11253" t="s">
        <v>1130</v>
      </c>
      <c r="C11253">
        <v>101</v>
      </c>
      <c r="D11253" t="s">
        <v>381</v>
      </c>
      <c r="E11253" t="s">
        <v>893</v>
      </c>
      <c r="F11253" t="s">
        <v>950</v>
      </c>
      <c r="G11253" t="s">
        <v>824</v>
      </c>
      <c r="H11253" t="s">
        <v>771</v>
      </c>
      <c r="I11253" t="s">
        <v>842</v>
      </c>
      <c r="J11253" t="s">
        <v>1023</v>
      </c>
      <c r="K11253" t="s">
        <v>371</v>
      </c>
      <c r="L11253" t="s">
        <v>140</v>
      </c>
      <c r="M11253" t="s">
        <v>140</v>
      </c>
    </row>
    <row r="11254" spans="1:13" x14ac:dyDescent="0.35">
      <c r="A11254" t="s">
        <v>31</v>
      </c>
      <c r="B11254" t="s">
        <v>1131</v>
      </c>
      <c r="C11254">
        <v>78</v>
      </c>
      <c r="D11254" t="s">
        <v>691</v>
      </c>
      <c r="E11254" t="s">
        <v>129</v>
      </c>
      <c r="F11254" t="s">
        <v>660</v>
      </c>
      <c r="G11254" t="s">
        <v>1064</v>
      </c>
      <c r="H11254" t="s">
        <v>697</v>
      </c>
      <c r="I11254" t="s">
        <v>138</v>
      </c>
      <c r="J11254" t="s">
        <v>111</v>
      </c>
      <c r="K11254" t="s">
        <v>598</v>
      </c>
      <c r="L11254" t="s">
        <v>140</v>
      </c>
      <c r="M11254" t="s">
        <v>140</v>
      </c>
    </row>
    <row r="11255" spans="1:13" x14ac:dyDescent="0.35">
      <c r="A11255" t="s">
        <v>32</v>
      </c>
      <c r="B11255" t="s">
        <v>1129</v>
      </c>
      <c r="C11255">
        <v>694</v>
      </c>
      <c r="D11255" t="s">
        <v>388</v>
      </c>
      <c r="E11255" t="s">
        <v>1045</v>
      </c>
      <c r="F11255" t="s">
        <v>1043</v>
      </c>
      <c r="G11255" t="s">
        <v>869</v>
      </c>
      <c r="H11255" t="s">
        <v>1065</v>
      </c>
      <c r="I11255" t="s">
        <v>921</v>
      </c>
      <c r="J11255" t="s">
        <v>1066</v>
      </c>
      <c r="K11255" t="s">
        <v>838</v>
      </c>
      <c r="L11255" t="s">
        <v>1009</v>
      </c>
      <c r="M11255" t="s">
        <v>140</v>
      </c>
    </row>
    <row r="11256" spans="1:13" x14ac:dyDescent="0.35">
      <c r="A11256" t="s">
        <v>32</v>
      </c>
      <c r="B11256" t="s">
        <v>1130</v>
      </c>
      <c r="C11256">
        <v>3310</v>
      </c>
      <c r="D11256" t="s">
        <v>658</v>
      </c>
      <c r="E11256" t="s">
        <v>1043</v>
      </c>
      <c r="F11256" t="s">
        <v>1021</v>
      </c>
      <c r="G11256" t="s">
        <v>1058</v>
      </c>
      <c r="H11256" t="s">
        <v>345</v>
      </c>
      <c r="I11256" t="s">
        <v>718</v>
      </c>
      <c r="J11256" t="s">
        <v>1014</v>
      </c>
      <c r="K11256" t="s">
        <v>869</v>
      </c>
      <c r="L11256" t="s">
        <v>1016</v>
      </c>
      <c r="M11256" t="s">
        <v>140</v>
      </c>
    </row>
    <row r="11257" spans="1:13" x14ac:dyDescent="0.35">
      <c r="A11257" t="s">
        <v>32</v>
      </c>
      <c r="B11257" t="s">
        <v>1131</v>
      </c>
      <c r="C11257">
        <v>926</v>
      </c>
      <c r="D11257" t="s">
        <v>946</v>
      </c>
      <c r="E11257" t="s">
        <v>996</v>
      </c>
      <c r="F11257" t="s">
        <v>1019</v>
      </c>
      <c r="G11257" t="s">
        <v>875</v>
      </c>
      <c r="H11257" t="s">
        <v>973</v>
      </c>
      <c r="I11257" t="s">
        <v>639</v>
      </c>
      <c r="J11257" t="s">
        <v>1063</v>
      </c>
      <c r="K11257" t="s">
        <v>1070</v>
      </c>
      <c r="L11257" t="s">
        <v>1022</v>
      </c>
      <c r="M11257" t="s">
        <v>140</v>
      </c>
    </row>
    <row r="11259" spans="1:13" x14ac:dyDescent="0.35">
      <c r="A11259" t="s">
        <v>1476</v>
      </c>
    </row>
    <row r="11260" spans="1:13" x14ac:dyDescent="0.35">
      <c r="A11260" t="s">
        <v>2</v>
      </c>
      <c r="B11260" t="s">
        <v>1150</v>
      </c>
      <c r="C11260" t="s">
        <v>3</v>
      </c>
      <c r="D11260" t="s">
        <v>1467</v>
      </c>
      <c r="E11260" t="s">
        <v>1448</v>
      </c>
      <c r="F11260" t="s">
        <v>1468</v>
      </c>
      <c r="G11260" t="s">
        <v>1469</v>
      </c>
      <c r="H11260" t="s">
        <v>1470</v>
      </c>
      <c r="I11260" t="s">
        <v>1471</v>
      </c>
      <c r="J11260" t="s">
        <v>1472</v>
      </c>
      <c r="K11260" t="s">
        <v>1473</v>
      </c>
      <c r="L11260" t="s">
        <v>1042</v>
      </c>
      <c r="M11260" t="s">
        <v>136</v>
      </c>
    </row>
    <row r="11261" spans="1:13" x14ac:dyDescent="0.35">
      <c r="A11261" t="s">
        <v>8</v>
      </c>
      <c r="B11261" t="s">
        <v>1151</v>
      </c>
      <c r="C11261">
        <v>133</v>
      </c>
      <c r="D11261" t="s">
        <v>831</v>
      </c>
      <c r="E11261" t="s">
        <v>1068</v>
      </c>
      <c r="F11261" t="s">
        <v>1064</v>
      </c>
      <c r="G11261" t="s">
        <v>996</v>
      </c>
      <c r="H11261" t="s">
        <v>812</v>
      </c>
      <c r="I11261" t="s">
        <v>521</v>
      </c>
      <c r="J11261" t="s">
        <v>140</v>
      </c>
      <c r="K11261" t="s">
        <v>129</v>
      </c>
      <c r="L11261" t="s">
        <v>140</v>
      </c>
      <c r="M11261" t="s">
        <v>140</v>
      </c>
    </row>
    <row r="11262" spans="1:13" x14ac:dyDescent="0.35">
      <c r="A11262" t="s">
        <v>8</v>
      </c>
      <c r="B11262" t="s">
        <v>1152</v>
      </c>
      <c r="C11262">
        <v>56</v>
      </c>
      <c r="D11262" t="s">
        <v>357</v>
      </c>
      <c r="E11262" t="s">
        <v>1020</v>
      </c>
      <c r="F11262" t="s">
        <v>1020</v>
      </c>
      <c r="G11262" t="s">
        <v>733</v>
      </c>
      <c r="H11262" t="s">
        <v>837</v>
      </c>
      <c r="I11262" t="s">
        <v>603</v>
      </c>
      <c r="J11262" t="s">
        <v>140</v>
      </c>
      <c r="K11262" t="s">
        <v>1063</v>
      </c>
      <c r="L11262" t="s">
        <v>1012</v>
      </c>
      <c r="M11262" t="s">
        <v>140</v>
      </c>
    </row>
    <row r="11263" spans="1:13" x14ac:dyDescent="0.35">
      <c r="A11263" t="s">
        <v>8</v>
      </c>
      <c r="B11263" t="s">
        <v>339</v>
      </c>
      <c r="C11263">
        <v>15</v>
      </c>
      <c r="D11263" t="s">
        <v>881</v>
      </c>
      <c r="E11263" t="s">
        <v>140</v>
      </c>
      <c r="F11263" t="s">
        <v>517</v>
      </c>
      <c r="G11263" t="s">
        <v>140</v>
      </c>
      <c r="H11263" t="s">
        <v>769</v>
      </c>
      <c r="I11263" t="s">
        <v>755</v>
      </c>
      <c r="J11263" t="s">
        <v>140</v>
      </c>
      <c r="K11263" t="s">
        <v>1064</v>
      </c>
      <c r="L11263" t="s">
        <v>140</v>
      </c>
      <c r="M11263" t="s">
        <v>140</v>
      </c>
    </row>
    <row r="11264" spans="1:13" x14ac:dyDescent="0.35">
      <c r="A11264" t="s">
        <v>9</v>
      </c>
      <c r="B11264" t="s">
        <v>1151</v>
      </c>
      <c r="C11264">
        <v>122</v>
      </c>
      <c r="D11264" t="s">
        <v>126</v>
      </c>
      <c r="E11264" t="s">
        <v>1098</v>
      </c>
      <c r="F11264" t="s">
        <v>140</v>
      </c>
      <c r="G11264" t="s">
        <v>1055</v>
      </c>
      <c r="H11264" t="s">
        <v>1098</v>
      </c>
      <c r="I11264" t="s">
        <v>869</v>
      </c>
      <c r="J11264" t="s">
        <v>140</v>
      </c>
      <c r="K11264" t="s">
        <v>1020</v>
      </c>
      <c r="L11264" t="s">
        <v>1063</v>
      </c>
      <c r="M11264" t="s">
        <v>140</v>
      </c>
    </row>
    <row r="11265" spans="1:13" x14ac:dyDescent="0.35">
      <c r="A11265" t="s">
        <v>9</v>
      </c>
      <c r="B11265" t="s">
        <v>1152</v>
      </c>
      <c r="C11265">
        <v>67</v>
      </c>
      <c r="D11265" t="s">
        <v>523</v>
      </c>
      <c r="E11265" t="s">
        <v>1060</v>
      </c>
      <c r="F11265" t="s">
        <v>775</v>
      </c>
      <c r="G11265" t="s">
        <v>140</v>
      </c>
      <c r="H11265" t="s">
        <v>1060</v>
      </c>
      <c r="I11265" t="s">
        <v>716</v>
      </c>
      <c r="J11265" t="s">
        <v>140</v>
      </c>
      <c r="K11265" t="s">
        <v>140</v>
      </c>
      <c r="L11265" t="s">
        <v>1068</v>
      </c>
      <c r="M11265" t="s">
        <v>140</v>
      </c>
    </row>
    <row r="11266" spans="1:13" x14ac:dyDescent="0.35">
      <c r="A11266" t="s">
        <v>9</v>
      </c>
      <c r="B11266" t="s">
        <v>339</v>
      </c>
      <c r="C11266">
        <v>12</v>
      </c>
      <c r="D11266" t="s">
        <v>442</v>
      </c>
      <c r="E11266" t="s">
        <v>140</v>
      </c>
      <c r="F11266" t="s">
        <v>140</v>
      </c>
      <c r="G11266" t="s">
        <v>140</v>
      </c>
      <c r="H11266" t="s">
        <v>140</v>
      </c>
      <c r="I11266" t="s">
        <v>801</v>
      </c>
      <c r="J11266" t="s">
        <v>140</v>
      </c>
      <c r="K11266" t="s">
        <v>801</v>
      </c>
      <c r="L11266" t="s">
        <v>140</v>
      </c>
      <c r="M11266" t="s">
        <v>140</v>
      </c>
    </row>
    <row r="11267" spans="1:13" x14ac:dyDescent="0.35">
      <c r="A11267" t="s">
        <v>10</v>
      </c>
      <c r="B11267" t="s">
        <v>1151</v>
      </c>
      <c r="C11267">
        <v>130</v>
      </c>
      <c r="D11267" t="s">
        <v>378</v>
      </c>
      <c r="E11267" t="s">
        <v>1021</v>
      </c>
      <c r="F11267" t="s">
        <v>1098</v>
      </c>
      <c r="G11267" t="s">
        <v>1046</v>
      </c>
      <c r="H11267" t="s">
        <v>1095</v>
      </c>
      <c r="I11267" t="s">
        <v>443</v>
      </c>
      <c r="J11267" t="s">
        <v>1014</v>
      </c>
      <c r="K11267" t="s">
        <v>1059</v>
      </c>
      <c r="L11267" t="s">
        <v>1021</v>
      </c>
      <c r="M11267" t="s">
        <v>140</v>
      </c>
    </row>
    <row r="11268" spans="1:13" x14ac:dyDescent="0.35">
      <c r="A11268" t="s">
        <v>10</v>
      </c>
      <c r="B11268" t="s">
        <v>1152</v>
      </c>
      <c r="C11268">
        <v>67</v>
      </c>
      <c r="D11268" t="s">
        <v>905</v>
      </c>
      <c r="E11268" t="s">
        <v>140</v>
      </c>
      <c r="F11268" t="s">
        <v>1009</v>
      </c>
      <c r="G11268" t="s">
        <v>1009</v>
      </c>
      <c r="H11268" t="s">
        <v>1044</v>
      </c>
      <c r="I11268" t="s">
        <v>87</v>
      </c>
      <c r="J11268" t="s">
        <v>140</v>
      </c>
      <c r="K11268" t="s">
        <v>1067</v>
      </c>
      <c r="L11268" t="s">
        <v>140</v>
      </c>
      <c r="M11268" t="s">
        <v>140</v>
      </c>
    </row>
    <row r="11269" spans="1:13" x14ac:dyDescent="0.35">
      <c r="A11269" t="s">
        <v>10</v>
      </c>
      <c r="B11269" t="s">
        <v>339</v>
      </c>
      <c r="C11269">
        <v>11</v>
      </c>
      <c r="D11269" t="s">
        <v>622</v>
      </c>
      <c r="E11269" t="s">
        <v>140</v>
      </c>
      <c r="F11269" t="s">
        <v>140</v>
      </c>
      <c r="G11269" t="s">
        <v>140</v>
      </c>
      <c r="H11269" t="s">
        <v>140</v>
      </c>
      <c r="I11269" t="s">
        <v>623</v>
      </c>
      <c r="J11269" t="s">
        <v>140</v>
      </c>
      <c r="K11269" t="s">
        <v>140</v>
      </c>
      <c r="L11269" t="s">
        <v>140</v>
      </c>
      <c r="M11269" t="s">
        <v>140</v>
      </c>
    </row>
    <row r="11270" spans="1:13" x14ac:dyDescent="0.35">
      <c r="A11270" t="s">
        <v>11</v>
      </c>
      <c r="B11270" t="s">
        <v>1151</v>
      </c>
      <c r="C11270">
        <v>134</v>
      </c>
      <c r="D11270" t="s">
        <v>1001</v>
      </c>
      <c r="E11270" t="s">
        <v>1016</v>
      </c>
      <c r="F11270" t="s">
        <v>1060</v>
      </c>
      <c r="G11270" t="s">
        <v>1012</v>
      </c>
      <c r="H11270" t="s">
        <v>1051</v>
      </c>
      <c r="I11270" t="s">
        <v>127</v>
      </c>
      <c r="J11270" t="s">
        <v>1063</v>
      </c>
      <c r="K11270" t="s">
        <v>515</v>
      </c>
      <c r="L11270" t="s">
        <v>1008</v>
      </c>
      <c r="M11270" t="s">
        <v>140</v>
      </c>
    </row>
    <row r="11271" spans="1:13" x14ac:dyDescent="0.35">
      <c r="A11271" t="s">
        <v>11</v>
      </c>
      <c r="B11271" t="s">
        <v>1152</v>
      </c>
      <c r="C11271">
        <v>57</v>
      </c>
      <c r="D11271" t="s">
        <v>270</v>
      </c>
      <c r="E11271" t="s">
        <v>140</v>
      </c>
      <c r="F11271" t="s">
        <v>140</v>
      </c>
      <c r="G11271" t="s">
        <v>1055</v>
      </c>
      <c r="H11271" t="s">
        <v>1055</v>
      </c>
      <c r="I11271" t="s">
        <v>131</v>
      </c>
      <c r="J11271" t="s">
        <v>140</v>
      </c>
      <c r="K11271" t="s">
        <v>140</v>
      </c>
      <c r="L11271" t="s">
        <v>140</v>
      </c>
      <c r="M11271" t="s">
        <v>140</v>
      </c>
    </row>
    <row r="11272" spans="1:13" x14ac:dyDescent="0.35">
      <c r="A11272" t="s">
        <v>11</v>
      </c>
      <c r="B11272" t="s">
        <v>339</v>
      </c>
      <c r="C11272">
        <v>15</v>
      </c>
      <c r="D11272" t="s">
        <v>1124</v>
      </c>
      <c r="E11272" t="s">
        <v>140</v>
      </c>
      <c r="F11272" t="s">
        <v>140</v>
      </c>
      <c r="G11272" t="s">
        <v>140</v>
      </c>
      <c r="H11272" t="s">
        <v>140</v>
      </c>
      <c r="I11272" t="s">
        <v>1056</v>
      </c>
      <c r="J11272" t="s">
        <v>140</v>
      </c>
      <c r="K11272" t="s">
        <v>140</v>
      </c>
      <c r="L11272" t="s">
        <v>140</v>
      </c>
      <c r="M11272" t="s">
        <v>140</v>
      </c>
    </row>
    <row r="11273" spans="1:13" x14ac:dyDescent="0.35">
      <c r="A11273" t="s">
        <v>12</v>
      </c>
      <c r="B11273" t="s">
        <v>1151</v>
      </c>
      <c r="C11273">
        <v>129</v>
      </c>
      <c r="D11273" t="s">
        <v>195</v>
      </c>
      <c r="E11273" t="s">
        <v>942</v>
      </c>
      <c r="F11273" t="s">
        <v>140</v>
      </c>
      <c r="G11273" t="s">
        <v>1020</v>
      </c>
      <c r="H11273" t="s">
        <v>458</v>
      </c>
      <c r="I11273" t="s">
        <v>264</v>
      </c>
      <c r="J11273" t="s">
        <v>1058</v>
      </c>
      <c r="K11273" t="s">
        <v>1003</v>
      </c>
      <c r="L11273" t="s">
        <v>140</v>
      </c>
      <c r="M11273" t="s">
        <v>140</v>
      </c>
    </row>
    <row r="11274" spans="1:13" x14ac:dyDescent="0.35">
      <c r="A11274" t="s">
        <v>12</v>
      </c>
      <c r="B11274" t="s">
        <v>1152</v>
      </c>
      <c r="C11274">
        <v>57</v>
      </c>
      <c r="D11274" t="s">
        <v>569</v>
      </c>
      <c r="E11274" t="s">
        <v>1067</v>
      </c>
      <c r="F11274" t="s">
        <v>140</v>
      </c>
      <c r="G11274" t="s">
        <v>1050</v>
      </c>
      <c r="H11274" t="s">
        <v>1003</v>
      </c>
      <c r="I11274" t="s">
        <v>1000</v>
      </c>
      <c r="J11274" t="s">
        <v>140</v>
      </c>
      <c r="K11274" t="s">
        <v>501</v>
      </c>
      <c r="L11274" t="s">
        <v>1066</v>
      </c>
      <c r="M11274" t="s">
        <v>140</v>
      </c>
    </row>
    <row r="11275" spans="1:13" x14ac:dyDescent="0.35">
      <c r="A11275" t="s">
        <v>12</v>
      </c>
      <c r="B11275" t="s">
        <v>339</v>
      </c>
      <c r="C11275">
        <v>23</v>
      </c>
      <c r="D11275" t="s">
        <v>380</v>
      </c>
      <c r="E11275" t="s">
        <v>937</v>
      </c>
      <c r="F11275" t="s">
        <v>140</v>
      </c>
      <c r="G11275" t="s">
        <v>140</v>
      </c>
      <c r="H11275" t="s">
        <v>875</v>
      </c>
      <c r="I11275" t="s">
        <v>490</v>
      </c>
      <c r="J11275" t="s">
        <v>140</v>
      </c>
      <c r="K11275" t="s">
        <v>140</v>
      </c>
      <c r="L11275" t="s">
        <v>140</v>
      </c>
      <c r="M11275" t="s">
        <v>140</v>
      </c>
    </row>
    <row r="11276" spans="1:13" x14ac:dyDescent="0.35">
      <c r="A11276" t="s">
        <v>13</v>
      </c>
      <c r="B11276" t="s">
        <v>1151</v>
      </c>
      <c r="C11276">
        <v>138</v>
      </c>
      <c r="D11276" t="s">
        <v>227</v>
      </c>
      <c r="E11276" t="s">
        <v>501</v>
      </c>
      <c r="F11276" t="s">
        <v>942</v>
      </c>
      <c r="G11276" t="s">
        <v>89</v>
      </c>
      <c r="H11276" t="s">
        <v>777</v>
      </c>
      <c r="I11276" t="s">
        <v>851</v>
      </c>
      <c r="J11276" t="s">
        <v>1023</v>
      </c>
      <c r="K11276" t="s">
        <v>1049</v>
      </c>
      <c r="L11276" t="s">
        <v>1016</v>
      </c>
      <c r="M11276" t="s">
        <v>140</v>
      </c>
    </row>
    <row r="11277" spans="1:13" x14ac:dyDescent="0.35">
      <c r="A11277" t="s">
        <v>13</v>
      </c>
      <c r="B11277" t="s">
        <v>1152</v>
      </c>
      <c r="C11277">
        <v>53</v>
      </c>
      <c r="D11277" t="s">
        <v>350</v>
      </c>
      <c r="E11277" t="s">
        <v>1004</v>
      </c>
      <c r="F11277" t="s">
        <v>838</v>
      </c>
      <c r="G11277" t="s">
        <v>660</v>
      </c>
      <c r="H11277" t="s">
        <v>1083</v>
      </c>
      <c r="I11277" t="s">
        <v>830</v>
      </c>
      <c r="J11277" t="s">
        <v>1061</v>
      </c>
      <c r="K11277" t="s">
        <v>111</v>
      </c>
      <c r="L11277" t="s">
        <v>140</v>
      </c>
      <c r="M11277" t="s">
        <v>140</v>
      </c>
    </row>
    <row r="11278" spans="1:13" x14ac:dyDescent="0.35">
      <c r="A11278" t="s">
        <v>13</v>
      </c>
      <c r="B11278" t="s">
        <v>339</v>
      </c>
      <c r="C11278">
        <v>15</v>
      </c>
      <c r="D11278" t="s">
        <v>700</v>
      </c>
      <c r="E11278" t="s">
        <v>140</v>
      </c>
      <c r="F11278" t="s">
        <v>140</v>
      </c>
      <c r="G11278" t="s">
        <v>399</v>
      </c>
      <c r="H11278" t="s">
        <v>978</v>
      </c>
      <c r="I11278" t="s">
        <v>760</v>
      </c>
      <c r="J11278" t="s">
        <v>399</v>
      </c>
      <c r="K11278" t="s">
        <v>1046</v>
      </c>
      <c r="L11278" t="s">
        <v>140</v>
      </c>
      <c r="M11278" t="s">
        <v>140</v>
      </c>
    </row>
    <row r="11279" spans="1:13" x14ac:dyDescent="0.35">
      <c r="A11279" t="s">
        <v>14</v>
      </c>
      <c r="B11279" t="s">
        <v>1151</v>
      </c>
      <c r="C11279">
        <v>124</v>
      </c>
      <c r="D11279" t="s">
        <v>220</v>
      </c>
      <c r="E11279" t="s">
        <v>89</v>
      </c>
      <c r="F11279" t="s">
        <v>1058</v>
      </c>
      <c r="G11279" t="s">
        <v>950</v>
      </c>
      <c r="H11279" t="s">
        <v>129</v>
      </c>
      <c r="I11279" t="s">
        <v>598</v>
      </c>
      <c r="J11279" t="s">
        <v>1043</v>
      </c>
      <c r="K11279" t="s">
        <v>838</v>
      </c>
      <c r="L11279" t="s">
        <v>140</v>
      </c>
      <c r="M11279" t="s">
        <v>1016</v>
      </c>
    </row>
    <row r="11280" spans="1:13" x14ac:dyDescent="0.35">
      <c r="A11280" t="s">
        <v>14</v>
      </c>
      <c r="B11280" t="s">
        <v>1152</v>
      </c>
      <c r="C11280">
        <v>66</v>
      </c>
      <c r="D11280" t="s">
        <v>631</v>
      </c>
      <c r="E11280" t="s">
        <v>1049</v>
      </c>
      <c r="F11280" t="s">
        <v>1098</v>
      </c>
      <c r="G11280" t="s">
        <v>1011</v>
      </c>
      <c r="H11280" t="s">
        <v>113</v>
      </c>
      <c r="I11280" t="s">
        <v>956</v>
      </c>
      <c r="J11280" t="s">
        <v>140</v>
      </c>
      <c r="K11280" t="s">
        <v>131</v>
      </c>
      <c r="L11280" t="s">
        <v>1018</v>
      </c>
      <c r="M11280" t="s">
        <v>140</v>
      </c>
    </row>
    <row r="11281" spans="1:13" x14ac:dyDescent="0.35">
      <c r="A11281" t="s">
        <v>14</v>
      </c>
      <c r="B11281" t="s">
        <v>339</v>
      </c>
      <c r="C11281">
        <v>13</v>
      </c>
      <c r="D11281" t="s">
        <v>1188</v>
      </c>
      <c r="E11281" t="s">
        <v>140</v>
      </c>
      <c r="F11281" t="s">
        <v>140</v>
      </c>
      <c r="G11281" t="s">
        <v>140</v>
      </c>
      <c r="H11281" t="s">
        <v>140</v>
      </c>
      <c r="I11281" t="s">
        <v>1182</v>
      </c>
      <c r="J11281" t="s">
        <v>140</v>
      </c>
      <c r="K11281" t="s">
        <v>1182</v>
      </c>
      <c r="L11281" t="s">
        <v>140</v>
      </c>
      <c r="M11281" t="s">
        <v>140</v>
      </c>
    </row>
    <row r="11282" spans="1:13" x14ac:dyDescent="0.35">
      <c r="A11282" t="s">
        <v>15</v>
      </c>
      <c r="B11282" t="s">
        <v>1151</v>
      </c>
      <c r="C11282">
        <v>137</v>
      </c>
      <c r="D11282" t="s">
        <v>779</v>
      </c>
      <c r="E11282" t="s">
        <v>1020</v>
      </c>
      <c r="F11282" t="s">
        <v>1013</v>
      </c>
      <c r="G11282" t="s">
        <v>949</v>
      </c>
      <c r="H11282" t="s">
        <v>462</v>
      </c>
      <c r="I11282" t="s">
        <v>777</v>
      </c>
      <c r="J11282" t="s">
        <v>140</v>
      </c>
      <c r="K11282" t="s">
        <v>1051</v>
      </c>
      <c r="L11282" t="s">
        <v>140</v>
      </c>
      <c r="M11282" t="s">
        <v>140</v>
      </c>
    </row>
    <row r="11283" spans="1:13" x14ac:dyDescent="0.35">
      <c r="A11283" t="s">
        <v>15</v>
      </c>
      <c r="B11283" t="s">
        <v>1152</v>
      </c>
      <c r="C11283">
        <v>59</v>
      </c>
      <c r="D11283" t="s">
        <v>575</v>
      </c>
      <c r="E11283" t="s">
        <v>527</v>
      </c>
      <c r="F11283" t="s">
        <v>996</v>
      </c>
      <c r="G11283" t="s">
        <v>1058</v>
      </c>
      <c r="H11283" t="s">
        <v>1049</v>
      </c>
      <c r="I11283" t="s">
        <v>490</v>
      </c>
      <c r="J11283" t="s">
        <v>1058</v>
      </c>
      <c r="K11283" t="s">
        <v>1049</v>
      </c>
      <c r="L11283" t="s">
        <v>1070</v>
      </c>
      <c r="M11283" t="s">
        <v>140</v>
      </c>
    </row>
    <row r="11284" spans="1:13" x14ac:dyDescent="0.35">
      <c r="A11284" t="s">
        <v>15</v>
      </c>
      <c r="B11284" t="s">
        <v>339</v>
      </c>
      <c r="C11284">
        <v>10</v>
      </c>
      <c r="D11284" t="s">
        <v>1175</v>
      </c>
      <c r="E11284" t="s">
        <v>1102</v>
      </c>
      <c r="F11284" t="s">
        <v>140</v>
      </c>
      <c r="G11284" t="s">
        <v>140</v>
      </c>
      <c r="H11284" t="s">
        <v>1102</v>
      </c>
      <c r="I11284" t="s">
        <v>140</v>
      </c>
      <c r="J11284" t="s">
        <v>140</v>
      </c>
      <c r="K11284" t="s">
        <v>140</v>
      </c>
      <c r="L11284" t="s">
        <v>140</v>
      </c>
      <c r="M11284" t="s">
        <v>140</v>
      </c>
    </row>
    <row r="11285" spans="1:13" x14ac:dyDescent="0.35">
      <c r="A11285" t="s">
        <v>16</v>
      </c>
      <c r="B11285" t="s">
        <v>1151</v>
      </c>
      <c r="C11285">
        <v>122</v>
      </c>
      <c r="D11285" t="s">
        <v>1134</v>
      </c>
      <c r="E11285" t="s">
        <v>140</v>
      </c>
      <c r="F11285" t="s">
        <v>1013</v>
      </c>
      <c r="G11285" t="s">
        <v>1063</v>
      </c>
      <c r="H11285" t="s">
        <v>1004</v>
      </c>
      <c r="I11285" t="s">
        <v>996</v>
      </c>
      <c r="J11285" t="s">
        <v>140</v>
      </c>
      <c r="K11285" t="s">
        <v>345</v>
      </c>
      <c r="L11285" t="s">
        <v>140</v>
      </c>
      <c r="M11285" t="s">
        <v>140</v>
      </c>
    </row>
    <row r="11286" spans="1:13" x14ac:dyDescent="0.35">
      <c r="A11286" t="s">
        <v>16</v>
      </c>
      <c r="B11286" t="s">
        <v>1152</v>
      </c>
      <c r="C11286">
        <v>66</v>
      </c>
      <c r="D11286" t="s">
        <v>94</v>
      </c>
      <c r="E11286" t="s">
        <v>1011</v>
      </c>
      <c r="F11286" t="s">
        <v>140</v>
      </c>
      <c r="G11286" t="s">
        <v>1012</v>
      </c>
      <c r="H11286" t="s">
        <v>949</v>
      </c>
      <c r="I11286" t="s">
        <v>1102</v>
      </c>
      <c r="J11286" t="s">
        <v>1007</v>
      </c>
      <c r="K11286" t="s">
        <v>140</v>
      </c>
      <c r="L11286" t="s">
        <v>140</v>
      </c>
      <c r="M11286" t="s">
        <v>140</v>
      </c>
    </row>
    <row r="11287" spans="1:13" x14ac:dyDescent="0.35">
      <c r="A11287" t="s">
        <v>16</v>
      </c>
      <c r="B11287" t="s">
        <v>339</v>
      </c>
      <c r="C11287">
        <v>18</v>
      </c>
      <c r="D11287" t="s">
        <v>589</v>
      </c>
      <c r="E11287" t="s">
        <v>140</v>
      </c>
      <c r="F11287" t="s">
        <v>140</v>
      </c>
      <c r="G11287" t="s">
        <v>140</v>
      </c>
      <c r="H11287" t="s">
        <v>903</v>
      </c>
      <c r="I11287" t="s">
        <v>354</v>
      </c>
      <c r="J11287" t="s">
        <v>140</v>
      </c>
      <c r="K11287" t="s">
        <v>140</v>
      </c>
      <c r="L11287" t="s">
        <v>140</v>
      </c>
      <c r="M11287" t="s">
        <v>140</v>
      </c>
    </row>
    <row r="11288" spans="1:13" x14ac:dyDescent="0.35">
      <c r="A11288" t="s">
        <v>17</v>
      </c>
      <c r="B11288" t="s">
        <v>1151</v>
      </c>
      <c r="C11288">
        <v>128</v>
      </c>
      <c r="D11288" t="s">
        <v>868</v>
      </c>
      <c r="E11288" t="s">
        <v>1063</v>
      </c>
      <c r="F11288" t="s">
        <v>1007</v>
      </c>
      <c r="G11288" t="s">
        <v>1063</v>
      </c>
      <c r="H11288" t="s">
        <v>1043</v>
      </c>
      <c r="I11288" t="s">
        <v>1072</v>
      </c>
      <c r="J11288" t="s">
        <v>140</v>
      </c>
      <c r="K11288" t="s">
        <v>1065</v>
      </c>
      <c r="L11288" t="s">
        <v>140</v>
      </c>
      <c r="M11288" t="s">
        <v>140</v>
      </c>
    </row>
    <row r="11289" spans="1:13" x14ac:dyDescent="0.35">
      <c r="A11289" t="s">
        <v>17</v>
      </c>
      <c r="B11289" t="s">
        <v>1152</v>
      </c>
      <c r="C11289">
        <v>62</v>
      </c>
      <c r="D11289" t="s">
        <v>804</v>
      </c>
      <c r="E11289" t="s">
        <v>1058</v>
      </c>
      <c r="F11289" t="s">
        <v>140</v>
      </c>
      <c r="G11289" t="s">
        <v>1058</v>
      </c>
      <c r="H11289" t="s">
        <v>1070</v>
      </c>
      <c r="I11289" t="s">
        <v>119</v>
      </c>
      <c r="J11289" t="s">
        <v>1063</v>
      </c>
      <c r="K11289" t="s">
        <v>875</v>
      </c>
      <c r="L11289" t="s">
        <v>1050</v>
      </c>
      <c r="M11289" t="s">
        <v>140</v>
      </c>
    </row>
    <row r="11290" spans="1:13" x14ac:dyDescent="0.35">
      <c r="A11290" t="s">
        <v>17</v>
      </c>
      <c r="B11290" t="s">
        <v>339</v>
      </c>
      <c r="C11290">
        <v>13</v>
      </c>
      <c r="D11290" t="s">
        <v>523</v>
      </c>
      <c r="E11290" t="s">
        <v>140</v>
      </c>
      <c r="F11290" t="s">
        <v>140</v>
      </c>
      <c r="G11290" t="s">
        <v>140</v>
      </c>
      <c r="H11290" t="s">
        <v>140</v>
      </c>
      <c r="I11290" t="s">
        <v>522</v>
      </c>
      <c r="J11290" t="s">
        <v>140</v>
      </c>
      <c r="K11290" t="s">
        <v>140</v>
      </c>
      <c r="L11290" t="s">
        <v>140</v>
      </c>
      <c r="M11290" t="s">
        <v>140</v>
      </c>
    </row>
    <row r="11291" spans="1:13" x14ac:dyDescent="0.35">
      <c r="A11291" t="s">
        <v>18</v>
      </c>
      <c r="B11291" t="s">
        <v>1151</v>
      </c>
      <c r="C11291">
        <v>141</v>
      </c>
      <c r="D11291" t="s">
        <v>957</v>
      </c>
      <c r="E11291" t="s">
        <v>939</v>
      </c>
      <c r="F11291" t="s">
        <v>1013</v>
      </c>
      <c r="G11291" t="s">
        <v>1057</v>
      </c>
      <c r="H11291" t="s">
        <v>95</v>
      </c>
      <c r="I11291" t="s">
        <v>187</v>
      </c>
      <c r="J11291" t="s">
        <v>140</v>
      </c>
      <c r="K11291" t="s">
        <v>1023</v>
      </c>
      <c r="L11291" t="s">
        <v>140</v>
      </c>
      <c r="M11291" t="s">
        <v>140</v>
      </c>
    </row>
    <row r="11292" spans="1:13" x14ac:dyDescent="0.35">
      <c r="A11292" t="s">
        <v>18</v>
      </c>
      <c r="B11292" t="s">
        <v>1152</v>
      </c>
      <c r="C11292">
        <v>51</v>
      </c>
      <c r="D11292" t="s">
        <v>969</v>
      </c>
      <c r="E11292" t="s">
        <v>140</v>
      </c>
      <c r="F11292" t="s">
        <v>140</v>
      </c>
      <c r="G11292" t="s">
        <v>949</v>
      </c>
      <c r="H11292" t="s">
        <v>788</v>
      </c>
      <c r="I11292" t="s">
        <v>749</v>
      </c>
      <c r="J11292" t="s">
        <v>140</v>
      </c>
      <c r="K11292" t="s">
        <v>140</v>
      </c>
      <c r="L11292" t="s">
        <v>140</v>
      </c>
      <c r="M11292" t="s">
        <v>140</v>
      </c>
    </row>
    <row r="11293" spans="1:13" x14ac:dyDescent="0.35">
      <c r="A11293" t="s">
        <v>18</v>
      </c>
      <c r="B11293" t="s">
        <v>339</v>
      </c>
      <c r="C11293">
        <v>13</v>
      </c>
      <c r="D11293" t="s">
        <v>635</v>
      </c>
      <c r="E11293" t="s">
        <v>140</v>
      </c>
      <c r="F11293" t="s">
        <v>109</v>
      </c>
      <c r="G11293" t="s">
        <v>140</v>
      </c>
      <c r="H11293" t="s">
        <v>1055</v>
      </c>
      <c r="I11293" t="s">
        <v>77</v>
      </c>
      <c r="J11293" t="s">
        <v>140</v>
      </c>
      <c r="K11293" t="s">
        <v>140</v>
      </c>
      <c r="L11293" t="s">
        <v>140</v>
      </c>
      <c r="M11293" t="s">
        <v>140</v>
      </c>
    </row>
    <row r="11294" spans="1:13" x14ac:dyDescent="0.35">
      <c r="A11294" t="s">
        <v>19</v>
      </c>
      <c r="B11294" t="s">
        <v>1151</v>
      </c>
      <c r="C11294">
        <v>138</v>
      </c>
      <c r="D11294" t="s">
        <v>653</v>
      </c>
      <c r="E11294" t="s">
        <v>1014</v>
      </c>
      <c r="F11294" t="s">
        <v>1013</v>
      </c>
      <c r="G11294" t="s">
        <v>1066</v>
      </c>
      <c r="H11294" t="s">
        <v>1004</v>
      </c>
      <c r="I11294" t="s">
        <v>187</v>
      </c>
      <c r="J11294" t="s">
        <v>1014</v>
      </c>
      <c r="K11294" t="s">
        <v>919</v>
      </c>
      <c r="L11294" t="s">
        <v>140</v>
      </c>
      <c r="M11294" t="s">
        <v>1010</v>
      </c>
    </row>
    <row r="11295" spans="1:13" x14ac:dyDescent="0.35">
      <c r="A11295" t="s">
        <v>19</v>
      </c>
      <c r="B11295" t="s">
        <v>1152</v>
      </c>
      <c r="C11295">
        <v>56</v>
      </c>
      <c r="D11295" t="s">
        <v>1001</v>
      </c>
      <c r="E11295" t="s">
        <v>1012</v>
      </c>
      <c r="F11295" t="s">
        <v>775</v>
      </c>
      <c r="G11295" t="s">
        <v>664</v>
      </c>
      <c r="H11295" t="s">
        <v>1046</v>
      </c>
      <c r="I11295" t="s">
        <v>756</v>
      </c>
      <c r="J11295" t="s">
        <v>140</v>
      </c>
      <c r="K11295" t="s">
        <v>875</v>
      </c>
      <c r="L11295" t="s">
        <v>140</v>
      </c>
      <c r="M11295" t="s">
        <v>140</v>
      </c>
    </row>
    <row r="11296" spans="1:13" x14ac:dyDescent="0.35">
      <c r="A11296" t="s">
        <v>19</v>
      </c>
      <c r="B11296" t="s">
        <v>339</v>
      </c>
      <c r="C11296">
        <v>12</v>
      </c>
      <c r="D11296" t="s">
        <v>70</v>
      </c>
      <c r="E11296" t="s">
        <v>140</v>
      </c>
      <c r="F11296" t="s">
        <v>140</v>
      </c>
      <c r="G11296" t="s">
        <v>140</v>
      </c>
      <c r="H11296" t="s">
        <v>317</v>
      </c>
      <c r="I11296" t="s">
        <v>571</v>
      </c>
      <c r="J11296" t="s">
        <v>317</v>
      </c>
      <c r="K11296" t="s">
        <v>140</v>
      </c>
      <c r="L11296" t="s">
        <v>140</v>
      </c>
      <c r="M11296" t="s">
        <v>140</v>
      </c>
    </row>
    <row r="11297" spans="1:13" x14ac:dyDescent="0.35">
      <c r="A11297" t="s">
        <v>20</v>
      </c>
      <c r="B11297" t="s">
        <v>1151</v>
      </c>
      <c r="C11297">
        <v>123</v>
      </c>
      <c r="D11297" t="s">
        <v>986</v>
      </c>
      <c r="E11297" t="s">
        <v>140</v>
      </c>
      <c r="F11297" t="s">
        <v>1014</v>
      </c>
      <c r="G11297" t="s">
        <v>1012</v>
      </c>
      <c r="H11297" t="s">
        <v>1058</v>
      </c>
      <c r="I11297" t="s">
        <v>1056</v>
      </c>
      <c r="J11297" t="s">
        <v>140</v>
      </c>
      <c r="K11297" t="s">
        <v>1098</v>
      </c>
      <c r="L11297" t="s">
        <v>140</v>
      </c>
      <c r="M11297" t="s">
        <v>140</v>
      </c>
    </row>
    <row r="11298" spans="1:13" x14ac:dyDescent="0.35">
      <c r="A11298" t="s">
        <v>20</v>
      </c>
      <c r="B11298" t="s">
        <v>1152</v>
      </c>
      <c r="C11298">
        <v>65</v>
      </c>
      <c r="D11298" t="s">
        <v>868</v>
      </c>
      <c r="E11298" t="s">
        <v>140</v>
      </c>
      <c r="F11298" t="s">
        <v>140</v>
      </c>
      <c r="G11298" t="s">
        <v>1066</v>
      </c>
      <c r="H11298" t="s">
        <v>1044</v>
      </c>
      <c r="I11298" t="s">
        <v>718</v>
      </c>
      <c r="J11298" t="s">
        <v>1054</v>
      </c>
      <c r="K11298" t="s">
        <v>1054</v>
      </c>
      <c r="L11298" t="s">
        <v>140</v>
      </c>
      <c r="M11298" t="s">
        <v>1013</v>
      </c>
    </row>
    <row r="11299" spans="1:13" x14ac:dyDescent="0.35">
      <c r="A11299" t="s">
        <v>20</v>
      </c>
      <c r="B11299" t="s">
        <v>339</v>
      </c>
      <c r="C11299">
        <v>18</v>
      </c>
      <c r="D11299" t="s">
        <v>958</v>
      </c>
      <c r="E11299" t="s">
        <v>140</v>
      </c>
      <c r="F11299" t="s">
        <v>140</v>
      </c>
      <c r="G11299" t="s">
        <v>140</v>
      </c>
      <c r="H11299" t="s">
        <v>140</v>
      </c>
      <c r="I11299" t="s">
        <v>959</v>
      </c>
      <c r="J11299" t="s">
        <v>140</v>
      </c>
      <c r="K11299" t="s">
        <v>140</v>
      </c>
      <c r="L11299" t="s">
        <v>140</v>
      </c>
      <c r="M11299" t="s">
        <v>140</v>
      </c>
    </row>
    <row r="11300" spans="1:13" x14ac:dyDescent="0.35">
      <c r="A11300" t="s">
        <v>21</v>
      </c>
      <c r="B11300" t="s">
        <v>1151</v>
      </c>
      <c r="C11300">
        <v>120</v>
      </c>
      <c r="D11300" t="s">
        <v>763</v>
      </c>
      <c r="E11300" t="s">
        <v>1056</v>
      </c>
      <c r="F11300" t="s">
        <v>140</v>
      </c>
      <c r="G11300" t="s">
        <v>117</v>
      </c>
      <c r="H11300" t="s">
        <v>125</v>
      </c>
      <c r="I11300" t="s">
        <v>125</v>
      </c>
      <c r="J11300" t="s">
        <v>1012</v>
      </c>
      <c r="K11300" t="s">
        <v>664</v>
      </c>
      <c r="L11300" t="s">
        <v>1012</v>
      </c>
      <c r="M11300" t="s">
        <v>140</v>
      </c>
    </row>
    <row r="11301" spans="1:13" x14ac:dyDescent="0.35">
      <c r="A11301" t="s">
        <v>21</v>
      </c>
      <c r="B11301" t="s">
        <v>1152</v>
      </c>
      <c r="C11301">
        <v>72</v>
      </c>
      <c r="D11301" t="s">
        <v>42</v>
      </c>
      <c r="E11301" t="s">
        <v>614</v>
      </c>
      <c r="F11301" t="s">
        <v>140</v>
      </c>
      <c r="G11301" t="s">
        <v>614</v>
      </c>
      <c r="H11301" t="s">
        <v>95</v>
      </c>
      <c r="I11301" t="s">
        <v>95</v>
      </c>
      <c r="J11301" t="s">
        <v>140</v>
      </c>
      <c r="K11301" t="s">
        <v>1053</v>
      </c>
      <c r="L11301" t="s">
        <v>140</v>
      </c>
      <c r="M11301" t="s">
        <v>140</v>
      </c>
    </row>
    <row r="11302" spans="1:13" x14ac:dyDescent="0.35">
      <c r="A11302" t="s">
        <v>21</v>
      </c>
      <c r="B11302" t="s">
        <v>339</v>
      </c>
      <c r="C11302">
        <v>18</v>
      </c>
      <c r="D11302" t="s">
        <v>563</v>
      </c>
      <c r="E11302" t="s">
        <v>95</v>
      </c>
      <c r="F11302" t="s">
        <v>458</v>
      </c>
      <c r="G11302" t="s">
        <v>458</v>
      </c>
      <c r="H11302" t="s">
        <v>458</v>
      </c>
      <c r="I11302" t="s">
        <v>614</v>
      </c>
      <c r="J11302" t="s">
        <v>140</v>
      </c>
      <c r="K11302" t="s">
        <v>458</v>
      </c>
      <c r="L11302" t="s">
        <v>140</v>
      </c>
      <c r="M11302" t="s">
        <v>140</v>
      </c>
    </row>
    <row r="11303" spans="1:13" x14ac:dyDescent="0.35">
      <c r="A11303" t="s">
        <v>22</v>
      </c>
      <c r="B11303" t="s">
        <v>1151</v>
      </c>
      <c r="C11303">
        <v>139</v>
      </c>
      <c r="D11303" t="s">
        <v>98</v>
      </c>
      <c r="E11303" t="s">
        <v>140</v>
      </c>
      <c r="F11303" t="s">
        <v>1055</v>
      </c>
      <c r="G11303" t="s">
        <v>1016</v>
      </c>
      <c r="H11303" t="s">
        <v>1012</v>
      </c>
      <c r="I11303" t="s">
        <v>394</v>
      </c>
      <c r="J11303" t="s">
        <v>140</v>
      </c>
      <c r="K11303" t="s">
        <v>1018</v>
      </c>
      <c r="L11303" t="s">
        <v>140</v>
      </c>
      <c r="M11303" t="s">
        <v>140</v>
      </c>
    </row>
    <row r="11304" spans="1:13" x14ac:dyDescent="0.35">
      <c r="A11304" t="s">
        <v>22</v>
      </c>
      <c r="B11304" t="s">
        <v>1152</v>
      </c>
      <c r="C11304">
        <v>54</v>
      </c>
      <c r="D11304" t="s">
        <v>987</v>
      </c>
      <c r="E11304" t="s">
        <v>140</v>
      </c>
      <c r="F11304" t="s">
        <v>140</v>
      </c>
      <c r="G11304" t="s">
        <v>140</v>
      </c>
      <c r="H11304" t="s">
        <v>140</v>
      </c>
      <c r="I11304" t="s">
        <v>988</v>
      </c>
      <c r="J11304" t="s">
        <v>140</v>
      </c>
      <c r="K11304" t="s">
        <v>140</v>
      </c>
      <c r="L11304" t="s">
        <v>140</v>
      </c>
      <c r="M11304" t="s">
        <v>140</v>
      </c>
    </row>
    <row r="11305" spans="1:13" x14ac:dyDescent="0.35">
      <c r="A11305" t="s">
        <v>22</v>
      </c>
      <c r="B11305" t="s">
        <v>339</v>
      </c>
      <c r="C11305">
        <v>16</v>
      </c>
      <c r="D11305" t="s">
        <v>177</v>
      </c>
      <c r="E11305" t="s">
        <v>140</v>
      </c>
      <c r="F11305" t="s">
        <v>140</v>
      </c>
      <c r="G11305" t="s">
        <v>140</v>
      </c>
      <c r="H11305" t="s">
        <v>140</v>
      </c>
      <c r="I11305" t="s">
        <v>140</v>
      </c>
      <c r="J11305" t="s">
        <v>140</v>
      </c>
      <c r="K11305" t="s">
        <v>140</v>
      </c>
      <c r="L11305" t="s">
        <v>140</v>
      </c>
      <c r="M11305" t="s">
        <v>140</v>
      </c>
    </row>
    <row r="11306" spans="1:13" x14ac:dyDescent="0.35">
      <c r="A11306" t="s">
        <v>23</v>
      </c>
      <c r="B11306" t="s">
        <v>1151</v>
      </c>
      <c r="C11306">
        <v>125</v>
      </c>
      <c r="D11306" t="s">
        <v>684</v>
      </c>
      <c r="E11306" t="s">
        <v>915</v>
      </c>
      <c r="F11306" t="s">
        <v>1012</v>
      </c>
      <c r="G11306" t="s">
        <v>801</v>
      </c>
      <c r="H11306" t="s">
        <v>1073</v>
      </c>
      <c r="I11306" t="s">
        <v>446</v>
      </c>
      <c r="J11306" t="s">
        <v>1017</v>
      </c>
      <c r="K11306" t="s">
        <v>458</v>
      </c>
      <c r="L11306" t="s">
        <v>140</v>
      </c>
      <c r="M11306" t="s">
        <v>140</v>
      </c>
    </row>
    <row r="11307" spans="1:13" x14ac:dyDescent="0.35">
      <c r="A11307" t="s">
        <v>23</v>
      </c>
      <c r="B11307" t="s">
        <v>1152</v>
      </c>
      <c r="C11307">
        <v>61</v>
      </c>
      <c r="D11307" t="s">
        <v>726</v>
      </c>
      <c r="E11307" t="s">
        <v>977</v>
      </c>
      <c r="F11307" t="s">
        <v>1043</v>
      </c>
      <c r="G11307" t="s">
        <v>140</v>
      </c>
      <c r="H11307" t="s">
        <v>527</v>
      </c>
      <c r="I11307" t="s">
        <v>723</v>
      </c>
      <c r="J11307" t="s">
        <v>929</v>
      </c>
      <c r="K11307" t="s">
        <v>915</v>
      </c>
      <c r="L11307" t="s">
        <v>140</v>
      </c>
      <c r="M11307" t="s">
        <v>140</v>
      </c>
    </row>
    <row r="11308" spans="1:13" x14ac:dyDescent="0.35">
      <c r="A11308" t="s">
        <v>23</v>
      </c>
      <c r="B11308" t="s">
        <v>339</v>
      </c>
      <c r="C11308">
        <v>19</v>
      </c>
      <c r="D11308" t="s">
        <v>617</v>
      </c>
      <c r="E11308" t="s">
        <v>841</v>
      </c>
      <c r="F11308" t="s">
        <v>140</v>
      </c>
      <c r="G11308" t="s">
        <v>87</v>
      </c>
      <c r="H11308" t="s">
        <v>87</v>
      </c>
      <c r="I11308" t="s">
        <v>1043</v>
      </c>
      <c r="J11308" t="s">
        <v>140</v>
      </c>
      <c r="K11308" t="s">
        <v>140</v>
      </c>
      <c r="L11308" t="s">
        <v>140</v>
      </c>
      <c r="M11308" t="s">
        <v>140</v>
      </c>
    </row>
    <row r="11309" spans="1:13" x14ac:dyDescent="0.35">
      <c r="A11309" t="s">
        <v>24</v>
      </c>
      <c r="B11309" t="s">
        <v>1151</v>
      </c>
      <c r="C11309">
        <v>123</v>
      </c>
      <c r="D11309" t="s">
        <v>793</v>
      </c>
      <c r="E11309" t="s">
        <v>1020</v>
      </c>
      <c r="F11309" t="s">
        <v>775</v>
      </c>
      <c r="G11309" t="s">
        <v>1098</v>
      </c>
      <c r="H11309" t="s">
        <v>801</v>
      </c>
      <c r="I11309" t="s">
        <v>937</v>
      </c>
      <c r="J11309" t="s">
        <v>1063</v>
      </c>
      <c r="K11309" t="s">
        <v>1057</v>
      </c>
      <c r="L11309" t="s">
        <v>140</v>
      </c>
      <c r="M11309" t="s">
        <v>140</v>
      </c>
    </row>
    <row r="11310" spans="1:13" x14ac:dyDescent="0.35">
      <c r="A11310" t="s">
        <v>24</v>
      </c>
      <c r="B11310" t="s">
        <v>1152</v>
      </c>
      <c r="C11310">
        <v>71</v>
      </c>
      <c r="D11310" t="s">
        <v>64</v>
      </c>
      <c r="E11310" t="s">
        <v>775</v>
      </c>
      <c r="F11310" t="s">
        <v>140</v>
      </c>
      <c r="G11310" t="s">
        <v>996</v>
      </c>
      <c r="H11310" t="s">
        <v>458</v>
      </c>
      <c r="I11310" t="s">
        <v>264</v>
      </c>
      <c r="J11310" t="s">
        <v>140</v>
      </c>
      <c r="K11310" t="s">
        <v>1098</v>
      </c>
      <c r="L11310" t="s">
        <v>140</v>
      </c>
      <c r="M11310" t="s">
        <v>140</v>
      </c>
    </row>
    <row r="11311" spans="1:13" x14ac:dyDescent="0.35">
      <c r="A11311" t="s">
        <v>24</v>
      </c>
      <c r="B11311" t="s">
        <v>339</v>
      </c>
      <c r="C11311">
        <v>13</v>
      </c>
      <c r="D11311" t="s">
        <v>512</v>
      </c>
      <c r="E11311" t="s">
        <v>140</v>
      </c>
      <c r="F11311" t="s">
        <v>140</v>
      </c>
      <c r="G11311" t="s">
        <v>140</v>
      </c>
      <c r="H11311" t="s">
        <v>140</v>
      </c>
      <c r="I11311" t="s">
        <v>513</v>
      </c>
      <c r="J11311" t="s">
        <v>140</v>
      </c>
      <c r="K11311" t="s">
        <v>140</v>
      </c>
      <c r="L11311" t="s">
        <v>140</v>
      </c>
      <c r="M11311" t="s">
        <v>140</v>
      </c>
    </row>
    <row r="11312" spans="1:13" x14ac:dyDescent="0.35">
      <c r="A11312" t="s">
        <v>25</v>
      </c>
      <c r="B11312" t="s">
        <v>1151</v>
      </c>
      <c r="C11312">
        <v>123</v>
      </c>
      <c r="D11312" t="s">
        <v>531</v>
      </c>
      <c r="E11312" t="s">
        <v>140</v>
      </c>
      <c r="F11312" t="s">
        <v>1009</v>
      </c>
      <c r="G11312" t="s">
        <v>1009</v>
      </c>
      <c r="H11312" t="s">
        <v>1011</v>
      </c>
      <c r="I11312" t="s">
        <v>1106</v>
      </c>
      <c r="J11312" t="s">
        <v>1009</v>
      </c>
      <c r="K11312" t="s">
        <v>1066</v>
      </c>
      <c r="L11312" t="s">
        <v>140</v>
      </c>
      <c r="M11312" t="s">
        <v>140</v>
      </c>
    </row>
    <row r="11313" spans="1:13" x14ac:dyDescent="0.35">
      <c r="A11313" t="s">
        <v>25</v>
      </c>
      <c r="B11313" t="s">
        <v>1152</v>
      </c>
      <c r="C11313">
        <v>68</v>
      </c>
      <c r="D11313" t="s">
        <v>916</v>
      </c>
      <c r="E11313" t="s">
        <v>140</v>
      </c>
      <c r="F11313" t="s">
        <v>1019</v>
      </c>
      <c r="G11313" t="s">
        <v>140</v>
      </c>
      <c r="H11313" t="s">
        <v>140</v>
      </c>
      <c r="I11313" t="s">
        <v>961</v>
      </c>
      <c r="J11313" t="s">
        <v>1014</v>
      </c>
      <c r="K11313" t="s">
        <v>140</v>
      </c>
      <c r="L11313" t="s">
        <v>140</v>
      </c>
      <c r="M11313" t="s">
        <v>140</v>
      </c>
    </row>
    <row r="11314" spans="1:13" x14ac:dyDescent="0.35">
      <c r="A11314" t="s">
        <v>25</v>
      </c>
      <c r="B11314" t="s">
        <v>339</v>
      </c>
      <c r="C11314">
        <v>13</v>
      </c>
      <c r="D11314" t="s">
        <v>500</v>
      </c>
      <c r="E11314" t="s">
        <v>140</v>
      </c>
      <c r="F11314" t="s">
        <v>140</v>
      </c>
      <c r="G11314" t="s">
        <v>140</v>
      </c>
      <c r="H11314" t="s">
        <v>140</v>
      </c>
      <c r="I11314" t="s">
        <v>140</v>
      </c>
      <c r="J11314" t="s">
        <v>501</v>
      </c>
      <c r="K11314" t="s">
        <v>140</v>
      </c>
      <c r="L11314" t="s">
        <v>140</v>
      </c>
      <c r="M11314" t="s">
        <v>140</v>
      </c>
    </row>
    <row r="11315" spans="1:13" x14ac:dyDescent="0.35">
      <c r="A11315" t="s">
        <v>26</v>
      </c>
      <c r="B11315" t="s">
        <v>1151</v>
      </c>
      <c r="C11315">
        <v>130</v>
      </c>
      <c r="D11315" t="s">
        <v>102</v>
      </c>
      <c r="E11315" t="s">
        <v>140</v>
      </c>
      <c r="F11315" t="s">
        <v>140</v>
      </c>
      <c r="G11315" t="s">
        <v>1013</v>
      </c>
      <c r="H11315" t="s">
        <v>940</v>
      </c>
      <c r="I11315" t="s">
        <v>107</v>
      </c>
      <c r="J11315" t="s">
        <v>140</v>
      </c>
      <c r="K11315" t="s">
        <v>950</v>
      </c>
      <c r="L11315" t="s">
        <v>140</v>
      </c>
      <c r="M11315" t="s">
        <v>140</v>
      </c>
    </row>
    <row r="11316" spans="1:13" x14ac:dyDescent="0.35">
      <c r="A11316" t="s">
        <v>26</v>
      </c>
      <c r="B11316" t="s">
        <v>1152</v>
      </c>
      <c r="C11316">
        <v>56</v>
      </c>
      <c r="D11316" t="s">
        <v>791</v>
      </c>
      <c r="E11316" t="s">
        <v>1021</v>
      </c>
      <c r="F11316" t="s">
        <v>140</v>
      </c>
      <c r="G11316" t="s">
        <v>1021</v>
      </c>
      <c r="H11316" t="s">
        <v>939</v>
      </c>
      <c r="I11316" t="s">
        <v>511</v>
      </c>
      <c r="J11316" t="s">
        <v>140</v>
      </c>
      <c r="K11316" t="s">
        <v>527</v>
      </c>
      <c r="L11316" t="s">
        <v>140</v>
      </c>
      <c r="M11316" t="s">
        <v>140</v>
      </c>
    </row>
    <row r="11317" spans="1:13" x14ac:dyDescent="0.35">
      <c r="A11317" t="s">
        <v>26</v>
      </c>
      <c r="B11317" t="s">
        <v>339</v>
      </c>
      <c r="C11317">
        <v>16</v>
      </c>
      <c r="D11317" t="s">
        <v>243</v>
      </c>
      <c r="E11317" t="s">
        <v>1053</v>
      </c>
      <c r="F11317" t="s">
        <v>1053</v>
      </c>
      <c r="G11317" t="s">
        <v>140</v>
      </c>
      <c r="H11317" t="s">
        <v>1064</v>
      </c>
      <c r="I11317" t="s">
        <v>673</v>
      </c>
      <c r="J11317" t="s">
        <v>140</v>
      </c>
      <c r="K11317" t="s">
        <v>140</v>
      </c>
      <c r="L11317" t="s">
        <v>140</v>
      </c>
      <c r="M11317" t="s">
        <v>140</v>
      </c>
    </row>
    <row r="11318" spans="1:13" x14ac:dyDescent="0.35">
      <c r="A11318" t="s">
        <v>27</v>
      </c>
      <c r="B11318" t="s">
        <v>1151</v>
      </c>
      <c r="C11318">
        <v>119</v>
      </c>
      <c r="D11318" t="s">
        <v>931</v>
      </c>
      <c r="E11318" t="s">
        <v>1009</v>
      </c>
      <c r="F11318" t="s">
        <v>140</v>
      </c>
      <c r="G11318" t="s">
        <v>140</v>
      </c>
      <c r="H11318" t="s">
        <v>1045</v>
      </c>
      <c r="I11318" t="s">
        <v>837</v>
      </c>
      <c r="J11318" t="s">
        <v>1055</v>
      </c>
      <c r="K11318" t="s">
        <v>1003</v>
      </c>
      <c r="L11318" t="s">
        <v>140</v>
      </c>
      <c r="M11318" t="s">
        <v>140</v>
      </c>
    </row>
    <row r="11319" spans="1:13" x14ac:dyDescent="0.35">
      <c r="A11319" t="s">
        <v>27</v>
      </c>
      <c r="B11319" t="s">
        <v>1152</v>
      </c>
      <c r="C11319">
        <v>72</v>
      </c>
      <c r="D11319" t="s">
        <v>675</v>
      </c>
      <c r="E11319" t="s">
        <v>140</v>
      </c>
      <c r="F11319" t="s">
        <v>140</v>
      </c>
      <c r="G11319" t="s">
        <v>140</v>
      </c>
      <c r="H11319" t="s">
        <v>1051</v>
      </c>
      <c r="I11319" t="s">
        <v>93</v>
      </c>
      <c r="J11319" t="s">
        <v>140</v>
      </c>
      <c r="K11319" t="s">
        <v>140</v>
      </c>
      <c r="L11319" t="s">
        <v>140</v>
      </c>
      <c r="M11319" t="s">
        <v>140</v>
      </c>
    </row>
    <row r="11320" spans="1:13" x14ac:dyDescent="0.35">
      <c r="A11320" t="s">
        <v>27</v>
      </c>
      <c r="B11320" t="s">
        <v>339</v>
      </c>
      <c r="C11320">
        <v>13</v>
      </c>
      <c r="D11320" t="s">
        <v>177</v>
      </c>
      <c r="E11320" t="s">
        <v>140</v>
      </c>
      <c r="F11320" t="s">
        <v>140</v>
      </c>
      <c r="G11320" t="s">
        <v>140</v>
      </c>
      <c r="H11320" t="s">
        <v>140</v>
      </c>
      <c r="I11320" t="s">
        <v>140</v>
      </c>
      <c r="J11320" t="s">
        <v>140</v>
      </c>
      <c r="K11320" t="s">
        <v>140</v>
      </c>
      <c r="L11320" t="s">
        <v>140</v>
      </c>
      <c r="M11320" t="s">
        <v>140</v>
      </c>
    </row>
    <row r="11321" spans="1:13" x14ac:dyDescent="0.35">
      <c r="A11321" t="s">
        <v>28</v>
      </c>
      <c r="B11321" t="s">
        <v>1151</v>
      </c>
      <c r="C11321">
        <v>117</v>
      </c>
      <c r="D11321" t="s">
        <v>861</v>
      </c>
      <c r="E11321" t="s">
        <v>1021</v>
      </c>
      <c r="F11321" t="s">
        <v>996</v>
      </c>
      <c r="G11321" t="s">
        <v>140</v>
      </c>
      <c r="H11321" t="s">
        <v>1047</v>
      </c>
      <c r="I11321" t="s">
        <v>595</v>
      </c>
      <c r="J11321" t="s">
        <v>140</v>
      </c>
      <c r="K11321" t="s">
        <v>1060</v>
      </c>
      <c r="L11321" t="s">
        <v>140</v>
      </c>
      <c r="M11321" t="s">
        <v>140</v>
      </c>
    </row>
    <row r="11322" spans="1:13" x14ac:dyDescent="0.35">
      <c r="A11322" t="s">
        <v>28</v>
      </c>
      <c r="B11322" t="s">
        <v>1152</v>
      </c>
      <c r="C11322">
        <v>78</v>
      </c>
      <c r="D11322" t="s">
        <v>461</v>
      </c>
      <c r="E11322" t="s">
        <v>1023</v>
      </c>
      <c r="F11322" t="s">
        <v>1048</v>
      </c>
      <c r="G11322" t="s">
        <v>954</v>
      </c>
      <c r="H11322" t="s">
        <v>954</v>
      </c>
      <c r="I11322" t="s">
        <v>824</v>
      </c>
      <c r="J11322" t="s">
        <v>140</v>
      </c>
      <c r="K11322" t="s">
        <v>1098</v>
      </c>
      <c r="L11322" t="s">
        <v>775</v>
      </c>
      <c r="M11322" t="s">
        <v>140</v>
      </c>
    </row>
    <row r="11323" spans="1:13" x14ac:dyDescent="0.35">
      <c r="A11323" t="s">
        <v>28</v>
      </c>
      <c r="B11323" t="s">
        <v>339</v>
      </c>
      <c r="C11323">
        <v>12</v>
      </c>
      <c r="D11323" t="s">
        <v>740</v>
      </c>
      <c r="E11323" t="s">
        <v>345</v>
      </c>
      <c r="F11323" t="s">
        <v>140</v>
      </c>
      <c r="G11323" t="s">
        <v>345</v>
      </c>
      <c r="H11323" t="s">
        <v>147</v>
      </c>
      <c r="I11323" t="s">
        <v>317</v>
      </c>
      <c r="J11323" t="s">
        <v>345</v>
      </c>
      <c r="K11323" t="s">
        <v>140</v>
      </c>
      <c r="L11323" t="s">
        <v>140</v>
      </c>
      <c r="M11323" t="s">
        <v>140</v>
      </c>
    </row>
    <row r="11324" spans="1:13" x14ac:dyDescent="0.35">
      <c r="A11324" t="s">
        <v>29</v>
      </c>
      <c r="B11324" t="s">
        <v>1151</v>
      </c>
      <c r="C11324">
        <v>109</v>
      </c>
      <c r="D11324" t="s">
        <v>941</v>
      </c>
      <c r="E11324" t="s">
        <v>140</v>
      </c>
      <c r="F11324" t="s">
        <v>140</v>
      </c>
      <c r="G11324" t="s">
        <v>1021</v>
      </c>
      <c r="H11324" t="s">
        <v>1068</v>
      </c>
      <c r="I11324" t="s">
        <v>517</v>
      </c>
      <c r="J11324" t="s">
        <v>1016</v>
      </c>
      <c r="K11324" t="s">
        <v>140</v>
      </c>
      <c r="L11324" t="s">
        <v>140</v>
      </c>
      <c r="M11324" t="s">
        <v>140</v>
      </c>
    </row>
    <row r="11325" spans="1:13" x14ac:dyDescent="0.35">
      <c r="A11325" t="s">
        <v>29</v>
      </c>
      <c r="B11325" t="s">
        <v>1152</v>
      </c>
      <c r="C11325">
        <v>73</v>
      </c>
      <c r="D11325" t="s">
        <v>859</v>
      </c>
      <c r="E11325" t="s">
        <v>140</v>
      </c>
      <c r="F11325" t="s">
        <v>140</v>
      </c>
      <c r="G11325" t="s">
        <v>140</v>
      </c>
      <c r="H11325" t="s">
        <v>733</v>
      </c>
      <c r="I11325" t="s">
        <v>662</v>
      </c>
      <c r="J11325" t="s">
        <v>949</v>
      </c>
      <c r="K11325" t="s">
        <v>1048</v>
      </c>
      <c r="L11325" t="s">
        <v>140</v>
      </c>
      <c r="M11325" t="s">
        <v>140</v>
      </c>
    </row>
    <row r="11326" spans="1:13" x14ac:dyDescent="0.35">
      <c r="A11326" t="s">
        <v>29</v>
      </c>
      <c r="B11326" t="s">
        <v>339</v>
      </c>
      <c r="C11326">
        <v>22</v>
      </c>
      <c r="D11326" t="s">
        <v>1137</v>
      </c>
      <c r="E11326" t="s">
        <v>140</v>
      </c>
      <c r="F11326" t="s">
        <v>140</v>
      </c>
      <c r="G11326" t="s">
        <v>140</v>
      </c>
      <c r="H11326" t="s">
        <v>140</v>
      </c>
      <c r="I11326" t="s">
        <v>1102</v>
      </c>
      <c r="J11326" t="s">
        <v>140</v>
      </c>
      <c r="K11326" t="s">
        <v>140</v>
      </c>
      <c r="L11326" t="s">
        <v>140</v>
      </c>
      <c r="M11326" t="s">
        <v>140</v>
      </c>
    </row>
    <row r="11327" spans="1:13" x14ac:dyDescent="0.35">
      <c r="A11327" t="s">
        <v>30</v>
      </c>
      <c r="B11327" t="s">
        <v>1151</v>
      </c>
      <c r="C11327">
        <v>108</v>
      </c>
      <c r="D11327" t="s">
        <v>763</v>
      </c>
      <c r="E11327" t="s">
        <v>1012</v>
      </c>
      <c r="F11327" t="s">
        <v>1017</v>
      </c>
      <c r="G11327" t="s">
        <v>1017</v>
      </c>
      <c r="H11327" t="s">
        <v>1068</v>
      </c>
      <c r="I11327" t="s">
        <v>867</v>
      </c>
      <c r="J11327" t="s">
        <v>1050</v>
      </c>
      <c r="K11327" t="s">
        <v>950</v>
      </c>
      <c r="L11327" t="s">
        <v>140</v>
      </c>
      <c r="M11327" t="s">
        <v>140</v>
      </c>
    </row>
    <row r="11328" spans="1:13" x14ac:dyDescent="0.35">
      <c r="A11328" t="s">
        <v>30</v>
      </c>
      <c r="B11328" t="s">
        <v>1152</v>
      </c>
      <c r="C11328">
        <v>78</v>
      </c>
      <c r="D11328" t="s">
        <v>102</v>
      </c>
      <c r="E11328" t="s">
        <v>140</v>
      </c>
      <c r="F11328" t="s">
        <v>140</v>
      </c>
      <c r="G11328" t="s">
        <v>1021</v>
      </c>
      <c r="H11328" t="s">
        <v>548</v>
      </c>
      <c r="I11328" t="s">
        <v>643</v>
      </c>
      <c r="J11328" t="s">
        <v>140</v>
      </c>
      <c r="K11328" t="s">
        <v>1060</v>
      </c>
      <c r="L11328" t="s">
        <v>140</v>
      </c>
      <c r="M11328" t="s">
        <v>140</v>
      </c>
    </row>
    <row r="11329" spans="1:13" x14ac:dyDescent="0.35">
      <c r="A11329" t="s">
        <v>30</v>
      </c>
      <c r="B11329" t="s">
        <v>339</v>
      </c>
      <c r="C11329">
        <v>16</v>
      </c>
      <c r="D11329" t="s">
        <v>1155</v>
      </c>
      <c r="E11329" t="s">
        <v>140</v>
      </c>
      <c r="F11329" t="s">
        <v>140</v>
      </c>
      <c r="G11329" t="s">
        <v>140</v>
      </c>
      <c r="H11329" t="s">
        <v>950</v>
      </c>
      <c r="I11329" t="s">
        <v>405</v>
      </c>
      <c r="J11329" t="s">
        <v>140</v>
      </c>
      <c r="K11329" t="s">
        <v>950</v>
      </c>
      <c r="L11329" t="s">
        <v>140</v>
      </c>
      <c r="M11329" t="s">
        <v>140</v>
      </c>
    </row>
    <row r="11330" spans="1:13" x14ac:dyDescent="0.35">
      <c r="A11330" t="s">
        <v>31</v>
      </c>
      <c r="B11330" t="s">
        <v>1151</v>
      </c>
      <c r="C11330">
        <v>138</v>
      </c>
      <c r="D11330" t="s">
        <v>81</v>
      </c>
      <c r="E11330" t="s">
        <v>121</v>
      </c>
      <c r="F11330" t="s">
        <v>915</v>
      </c>
      <c r="G11330" t="s">
        <v>1023</v>
      </c>
      <c r="H11330" t="s">
        <v>703</v>
      </c>
      <c r="I11330" t="s">
        <v>907</v>
      </c>
      <c r="J11330" t="s">
        <v>1072</v>
      </c>
      <c r="K11330" t="s">
        <v>1083</v>
      </c>
      <c r="L11330" t="s">
        <v>140</v>
      </c>
      <c r="M11330" t="s">
        <v>140</v>
      </c>
    </row>
    <row r="11331" spans="1:13" x14ac:dyDescent="0.35">
      <c r="A11331" t="s">
        <v>31</v>
      </c>
      <c r="B11331" t="s">
        <v>1152</v>
      </c>
      <c r="C11331">
        <v>58</v>
      </c>
      <c r="D11331" t="s">
        <v>830</v>
      </c>
      <c r="E11331" t="s">
        <v>921</v>
      </c>
      <c r="F11331" t="s">
        <v>1050</v>
      </c>
      <c r="G11331" t="s">
        <v>643</v>
      </c>
      <c r="H11331" t="s">
        <v>47</v>
      </c>
      <c r="I11331" t="s">
        <v>398</v>
      </c>
      <c r="J11331" t="s">
        <v>1057</v>
      </c>
      <c r="K11331" t="s">
        <v>443</v>
      </c>
      <c r="L11331" t="s">
        <v>140</v>
      </c>
      <c r="M11331" t="s">
        <v>140</v>
      </c>
    </row>
    <row r="11332" spans="1:13" x14ac:dyDescent="0.35">
      <c r="A11332" t="s">
        <v>31</v>
      </c>
      <c r="B11332" t="s">
        <v>339</v>
      </c>
      <c r="C11332">
        <v>11</v>
      </c>
      <c r="D11332" t="s">
        <v>159</v>
      </c>
      <c r="E11332" t="s">
        <v>140</v>
      </c>
      <c r="F11332" t="s">
        <v>140</v>
      </c>
      <c r="G11332" t="s">
        <v>140</v>
      </c>
      <c r="H11332" t="s">
        <v>341</v>
      </c>
      <c r="I11332" t="s">
        <v>249</v>
      </c>
      <c r="J11332" t="s">
        <v>140</v>
      </c>
      <c r="K11332" t="s">
        <v>897</v>
      </c>
      <c r="L11332" t="s">
        <v>140</v>
      </c>
      <c r="M11332" t="s">
        <v>140</v>
      </c>
    </row>
    <row r="11333" spans="1:13" x14ac:dyDescent="0.35">
      <c r="A11333" t="s">
        <v>32</v>
      </c>
      <c r="B11333" t="s">
        <v>1151</v>
      </c>
      <c r="C11333">
        <v>3050</v>
      </c>
      <c r="D11333" t="s">
        <v>519</v>
      </c>
      <c r="E11333" t="s">
        <v>954</v>
      </c>
      <c r="F11333" t="s">
        <v>1011</v>
      </c>
      <c r="G11333" t="s">
        <v>1048</v>
      </c>
      <c r="H11333" t="s">
        <v>1067</v>
      </c>
      <c r="I11333" t="s">
        <v>917</v>
      </c>
      <c r="J11333" t="s">
        <v>1063</v>
      </c>
      <c r="K11333" t="s">
        <v>1047</v>
      </c>
      <c r="L11333" t="s">
        <v>1022</v>
      </c>
      <c r="M11333" t="s">
        <v>140</v>
      </c>
    </row>
    <row r="11334" spans="1:13" x14ac:dyDescent="0.35">
      <c r="A11334" t="s">
        <v>32</v>
      </c>
      <c r="B11334" t="s">
        <v>1152</v>
      </c>
      <c r="C11334">
        <v>1523</v>
      </c>
      <c r="D11334" t="s">
        <v>767</v>
      </c>
      <c r="E11334" t="s">
        <v>919</v>
      </c>
      <c r="F11334" t="s">
        <v>775</v>
      </c>
      <c r="G11334" t="s">
        <v>1051</v>
      </c>
      <c r="H11334" t="s">
        <v>977</v>
      </c>
      <c r="I11334" t="s">
        <v>877</v>
      </c>
      <c r="J11334" t="s">
        <v>1063</v>
      </c>
      <c r="K11334" t="s">
        <v>950</v>
      </c>
      <c r="L11334" t="s">
        <v>1063</v>
      </c>
      <c r="M11334" t="s">
        <v>140</v>
      </c>
    </row>
    <row r="11335" spans="1:13" x14ac:dyDescent="0.35">
      <c r="A11335" t="s">
        <v>32</v>
      </c>
      <c r="B11335" t="s">
        <v>339</v>
      </c>
      <c r="C11335">
        <v>357</v>
      </c>
      <c r="D11335" t="s">
        <v>572</v>
      </c>
      <c r="E11335" t="s">
        <v>1060</v>
      </c>
      <c r="F11335" t="s">
        <v>1021</v>
      </c>
      <c r="G11335" t="s">
        <v>1011</v>
      </c>
      <c r="H11335" t="s">
        <v>869</v>
      </c>
      <c r="I11335" t="s">
        <v>101</v>
      </c>
      <c r="J11335" t="s">
        <v>1017</v>
      </c>
      <c r="K11335" t="s">
        <v>1050</v>
      </c>
      <c r="L11335" t="s">
        <v>140</v>
      </c>
      <c r="M11335" t="s">
        <v>140</v>
      </c>
    </row>
    <row r="11337" spans="1:13" x14ac:dyDescent="0.35">
      <c r="A11337" t="s">
        <v>1477</v>
      </c>
    </row>
    <row r="11338" spans="1:13" x14ac:dyDescent="0.35">
      <c r="A11338" t="s">
        <v>2</v>
      </c>
      <c r="B11338" t="s">
        <v>1164</v>
      </c>
      <c r="C11338" t="s">
        <v>3</v>
      </c>
      <c r="D11338" t="s">
        <v>1467</v>
      </c>
      <c r="E11338" t="s">
        <v>1448</v>
      </c>
      <c r="F11338" t="s">
        <v>1468</v>
      </c>
      <c r="G11338" t="s">
        <v>1469</v>
      </c>
      <c r="H11338" t="s">
        <v>1470</v>
      </c>
      <c r="I11338" t="s">
        <v>1471</v>
      </c>
      <c r="J11338" t="s">
        <v>1472</v>
      </c>
      <c r="K11338" t="s">
        <v>1473</v>
      </c>
      <c r="L11338" t="s">
        <v>1042</v>
      </c>
      <c r="M11338" t="s">
        <v>136</v>
      </c>
    </row>
    <row r="11339" spans="1:13" x14ac:dyDescent="0.35">
      <c r="A11339" t="s">
        <v>8</v>
      </c>
      <c r="B11339" t="s">
        <v>1165</v>
      </c>
      <c r="C11339">
        <v>69</v>
      </c>
      <c r="D11339" t="s">
        <v>690</v>
      </c>
      <c r="E11339" t="s">
        <v>140</v>
      </c>
      <c r="F11339" t="s">
        <v>1056</v>
      </c>
      <c r="G11339" t="s">
        <v>140</v>
      </c>
      <c r="H11339" t="s">
        <v>1058</v>
      </c>
      <c r="I11339" t="s">
        <v>75</v>
      </c>
      <c r="J11339" t="s">
        <v>140</v>
      </c>
      <c r="K11339" t="s">
        <v>99</v>
      </c>
      <c r="L11339" t="s">
        <v>140</v>
      </c>
      <c r="M11339" t="s">
        <v>140</v>
      </c>
    </row>
    <row r="11340" spans="1:13" x14ac:dyDescent="0.35">
      <c r="A11340" t="s">
        <v>8</v>
      </c>
      <c r="B11340" t="s">
        <v>1166</v>
      </c>
      <c r="C11340">
        <v>135</v>
      </c>
      <c r="D11340" t="s">
        <v>68</v>
      </c>
      <c r="E11340" t="s">
        <v>1064</v>
      </c>
      <c r="F11340" t="s">
        <v>1052</v>
      </c>
      <c r="G11340" t="s">
        <v>929</v>
      </c>
      <c r="H11340" t="s">
        <v>1076</v>
      </c>
      <c r="I11340" t="s">
        <v>1080</v>
      </c>
      <c r="J11340" t="s">
        <v>140</v>
      </c>
      <c r="K11340" t="s">
        <v>824</v>
      </c>
      <c r="L11340" t="s">
        <v>1010</v>
      </c>
      <c r="M11340" t="s">
        <v>140</v>
      </c>
    </row>
    <row r="11341" spans="1:13" x14ac:dyDescent="0.35">
      <c r="A11341" t="s">
        <v>9</v>
      </c>
      <c r="B11341" t="s">
        <v>1165</v>
      </c>
      <c r="C11341">
        <v>99</v>
      </c>
      <c r="D11341" t="s">
        <v>122</v>
      </c>
      <c r="E11341" t="s">
        <v>140</v>
      </c>
      <c r="F11341" t="s">
        <v>1009</v>
      </c>
      <c r="G11341" t="s">
        <v>140</v>
      </c>
      <c r="H11341" t="s">
        <v>1009</v>
      </c>
      <c r="I11341" t="s">
        <v>109</v>
      </c>
      <c r="J11341" t="s">
        <v>140</v>
      </c>
      <c r="K11341" t="s">
        <v>1017</v>
      </c>
      <c r="L11341" t="s">
        <v>1019</v>
      </c>
      <c r="M11341" t="s">
        <v>140</v>
      </c>
    </row>
    <row r="11342" spans="1:13" x14ac:dyDescent="0.35">
      <c r="A11342" t="s">
        <v>9</v>
      </c>
      <c r="B11342" t="s">
        <v>1166</v>
      </c>
      <c r="C11342">
        <v>102</v>
      </c>
      <c r="D11342" t="s">
        <v>748</v>
      </c>
      <c r="E11342" t="s">
        <v>664</v>
      </c>
      <c r="F11342" t="s">
        <v>140</v>
      </c>
      <c r="G11342" t="s">
        <v>1020</v>
      </c>
      <c r="H11342" t="s">
        <v>996</v>
      </c>
      <c r="I11342" t="s">
        <v>996</v>
      </c>
      <c r="J11342" t="s">
        <v>140</v>
      </c>
      <c r="K11342" t="s">
        <v>1020</v>
      </c>
      <c r="L11342" t="s">
        <v>1048</v>
      </c>
      <c r="M11342" t="s">
        <v>140</v>
      </c>
    </row>
    <row r="11343" spans="1:13" x14ac:dyDescent="0.35">
      <c r="A11343" t="s">
        <v>10</v>
      </c>
      <c r="B11343" t="s">
        <v>1165</v>
      </c>
      <c r="C11343">
        <v>80</v>
      </c>
      <c r="D11343" t="s">
        <v>632</v>
      </c>
      <c r="E11343" t="s">
        <v>1013</v>
      </c>
      <c r="F11343" t="s">
        <v>1054</v>
      </c>
      <c r="G11343" t="s">
        <v>1055</v>
      </c>
      <c r="H11343" t="s">
        <v>394</v>
      </c>
      <c r="I11343" t="s">
        <v>781</v>
      </c>
      <c r="J11343" t="s">
        <v>775</v>
      </c>
      <c r="K11343" t="s">
        <v>662</v>
      </c>
      <c r="L11343" t="s">
        <v>1066</v>
      </c>
      <c r="M11343" t="s">
        <v>140</v>
      </c>
    </row>
    <row r="11344" spans="1:13" x14ac:dyDescent="0.35">
      <c r="A11344" t="s">
        <v>10</v>
      </c>
      <c r="B11344" t="s">
        <v>1166</v>
      </c>
      <c r="C11344">
        <v>128</v>
      </c>
      <c r="D11344" t="s">
        <v>748</v>
      </c>
      <c r="E11344" t="s">
        <v>775</v>
      </c>
      <c r="F11344" t="s">
        <v>1054</v>
      </c>
      <c r="G11344" t="s">
        <v>1066</v>
      </c>
      <c r="H11344" t="s">
        <v>89</v>
      </c>
      <c r="I11344" t="s">
        <v>527</v>
      </c>
      <c r="J11344" t="s">
        <v>140</v>
      </c>
      <c r="K11344" t="s">
        <v>1020</v>
      </c>
      <c r="L11344" t="s">
        <v>140</v>
      </c>
      <c r="M11344" t="s">
        <v>140</v>
      </c>
    </row>
    <row r="11345" spans="1:13" x14ac:dyDescent="0.35">
      <c r="A11345" t="s">
        <v>11</v>
      </c>
      <c r="B11345" t="s">
        <v>1165</v>
      </c>
      <c r="C11345">
        <v>87</v>
      </c>
      <c r="D11345" t="s">
        <v>1084</v>
      </c>
      <c r="E11345" t="s">
        <v>140</v>
      </c>
      <c r="F11345" t="s">
        <v>1064</v>
      </c>
      <c r="G11345" t="s">
        <v>140</v>
      </c>
      <c r="H11345" t="s">
        <v>1017</v>
      </c>
      <c r="I11345" t="s">
        <v>970</v>
      </c>
      <c r="J11345" t="s">
        <v>1054</v>
      </c>
      <c r="K11345" t="s">
        <v>1014</v>
      </c>
      <c r="L11345" t="s">
        <v>1008</v>
      </c>
      <c r="M11345" t="s">
        <v>140</v>
      </c>
    </row>
    <row r="11346" spans="1:13" x14ac:dyDescent="0.35">
      <c r="A11346" t="s">
        <v>11</v>
      </c>
      <c r="B11346" t="s">
        <v>1166</v>
      </c>
      <c r="C11346">
        <v>119</v>
      </c>
      <c r="D11346" t="s">
        <v>969</v>
      </c>
      <c r="E11346" t="s">
        <v>1016</v>
      </c>
      <c r="F11346" t="s">
        <v>140</v>
      </c>
      <c r="G11346" t="s">
        <v>1066</v>
      </c>
      <c r="H11346" t="s">
        <v>1004</v>
      </c>
      <c r="I11346" t="s">
        <v>115</v>
      </c>
      <c r="J11346" t="s">
        <v>140</v>
      </c>
      <c r="K11346" t="s">
        <v>1064</v>
      </c>
      <c r="L11346" t="s">
        <v>140</v>
      </c>
      <c r="M11346" t="s">
        <v>140</v>
      </c>
    </row>
    <row r="11347" spans="1:13" x14ac:dyDescent="0.35">
      <c r="A11347" t="s">
        <v>12</v>
      </c>
      <c r="B11347" t="s">
        <v>1165</v>
      </c>
      <c r="C11347">
        <v>12</v>
      </c>
      <c r="D11347" t="s">
        <v>107</v>
      </c>
      <c r="E11347" t="s">
        <v>140</v>
      </c>
      <c r="F11347" t="s">
        <v>140</v>
      </c>
      <c r="G11347" t="s">
        <v>140</v>
      </c>
      <c r="H11347" t="s">
        <v>929</v>
      </c>
      <c r="I11347" t="s">
        <v>108</v>
      </c>
      <c r="J11347" t="s">
        <v>140</v>
      </c>
      <c r="K11347" t="s">
        <v>733</v>
      </c>
      <c r="L11347" t="s">
        <v>140</v>
      </c>
      <c r="M11347" t="s">
        <v>140</v>
      </c>
    </row>
    <row r="11348" spans="1:13" x14ac:dyDescent="0.35">
      <c r="A11348" t="s">
        <v>12</v>
      </c>
      <c r="B11348" t="s">
        <v>1166</v>
      </c>
      <c r="C11348">
        <v>197</v>
      </c>
      <c r="D11348" t="s">
        <v>267</v>
      </c>
      <c r="E11348" t="s">
        <v>147</v>
      </c>
      <c r="F11348" t="s">
        <v>140</v>
      </c>
      <c r="G11348" t="s">
        <v>939</v>
      </c>
      <c r="H11348" t="s">
        <v>838</v>
      </c>
      <c r="I11348" t="s">
        <v>848</v>
      </c>
      <c r="J11348" t="s">
        <v>1054</v>
      </c>
      <c r="K11348" t="s">
        <v>1056</v>
      </c>
      <c r="L11348" t="s">
        <v>1013</v>
      </c>
      <c r="M11348" t="s">
        <v>140</v>
      </c>
    </row>
    <row r="11349" spans="1:13" x14ac:dyDescent="0.35">
      <c r="A11349" t="s">
        <v>13</v>
      </c>
      <c r="B11349" t="s">
        <v>1165</v>
      </c>
      <c r="C11349">
        <v>7</v>
      </c>
      <c r="D11349" t="s">
        <v>140</v>
      </c>
      <c r="E11349" t="s">
        <v>1085</v>
      </c>
      <c r="F11349" t="s">
        <v>623</v>
      </c>
      <c r="G11349" t="s">
        <v>623</v>
      </c>
      <c r="H11349" t="s">
        <v>623</v>
      </c>
      <c r="I11349" t="s">
        <v>622</v>
      </c>
      <c r="J11349" t="s">
        <v>331</v>
      </c>
      <c r="K11349" t="s">
        <v>140</v>
      </c>
      <c r="L11349" t="s">
        <v>140</v>
      </c>
      <c r="M11349" t="s">
        <v>140</v>
      </c>
    </row>
    <row r="11350" spans="1:13" x14ac:dyDescent="0.35">
      <c r="A11350" t="s">
        <v>13</v>
      </c>
      <c r="B11350" t="s">
        <v>1166</v>
      </c>
      <c r="C11350">
        <v>199</v>
      </c>
      <c r="D11350" t="s">
        <v>224</v>
      </c>
      <c r="E11350" t="s">
        <v>1047</v>
      </c>
      <c r="F11350" t="s">
        <v>1057</v>
      </c>
      <c r="G11350" t="s">
        <v>458</v>
      </c>
      <c r="H11350" t="s">
        <v>289</v>
      </c>
      <c r="I11350" t="s">
        <v>879</v>
      </c>
      <c r="J11350" t="s">
        <v>1043</v>
      </c>
      <c r="K11350" t="s">
        <v>125</v>
      </c>
      <c r="L11350" t="s">
        <v>1010</v>
      </c>
      <c r="M11350" t="s">
        <v>140</v>
      </c>
    </row>
    <row r="11351" spans="1:13" x14ac:dyDescent="0.35">
      <c r="A11351" t="s">
        <v>14</v>
      </c>
      <c r="B11351" t="s">
        <v>1165</v>
      </c>
      <c r="C11351">
        <v>52</v>
      </c>
      <c r="D11351" t="s">
        <v>833</v>
      </c>
      <c r="E11351" t="s">
        <v>140</v>
      </c>
      <c r="F11351" t="s">
        <v>869</v>
      </c>
      <c r="G11351" t="s">
        <v>1010</v>
      </c>
      <c r="H11351" t="s">
        <v>1044</v>
      </c>
      <c r="I11351" t="s">
        <v>192</v>
      </c>
      <c r="J11351" t="s">
        <v>140</v>
      </c>
      <c r="K11351" t="s">
        <v>1020</v>
      </c>
      <c r="L11351" t="s">
        <v>140</v>
      </c>
      <c r="M11351" t="s">
        <v>1054</v>
      </c>
    </row>
    <row r="11352" spans="1:13" x14ac:dyDescent="0.35">
      <c r="A11352" t="s">
        <v>14</v>
      </c>
      <c r="B11352" t="s">
        <v>1166</v>
      </c>
      <c r="C11352">
        <v>151</v>
      </c>
      <c r="D11352" t="s">
        <v>480</v>
      </c>
      <c r="E11352" t="s">
        <v>147</v>
      </c>
      <c r="F11352" t="s">
        <v>1017</v>
      </c>
      <c r="G11352" t="s">
        <v>1004</v>
      </c>
      <c r="H11352" t="s">
        <v>123</v>
      </c>
      <c r="I11352" t="s">
        <v>712</v>
      </c>
      <c r="J11352" t="s">
        <v>949</v>
      </c>
      <c r="K11352" t="s">
        <v>574</v>
      </c>
      <c r="L11352" t="s">
        <v>1054</v>
      </c>
      <c r="M11352" t="s">
        <v>140</v>
      </c>
    </row>
    <row r="11353" spans="1:13" x14ac:dyDescent="0.35">
      <c r="A11353" t="s">
        <v>15</v>
      </c>
      <c r="B11353" t="s">
        <v>1165</v>
      </c>
      <c r="C11353">
        <v>90</v>
      </c>
      <c r="D11353" t="s">
        <v>72</v>
      </c>
      <c r="E11353" t="s">
        <v>140</v>
      </c>
      <c r="F11353" t="s">
        <v>1066</v>
      </c>
      <c r="G11353" t="s">
        <v>140</v>
      </c>
      <c r="H11353" t="s">
        <v>125</v>
      </c>
      <c r="I11353" t="s">
        <v>386</v>
      </c>
      <c r="J11353" t="s">
        <v>140</v>
      </c>
      <c r="K11353" t="s">
        <v>1023</v>
      </c>
      <c r="L11353" t="s">
        <v>140</v>
      </c>
      <c r="M11353" t="s">
        <v>140</v>
      </c>
    </row>
    <row r="11354" spans="1:13" x14ac:dyDescent="0.35">
      <c r="A11354" t="s">
        <v>15</v>
      </c>
      <c r="B11354" t="s">
        <v>1166</v>
      </c>
      <c r="C11354">
        <v>116</v>
      </c>
      <c r="D11354" t="s">
        <v>649</v>
      </c>
      <c r="E11354" t="s">
        <v>977</v>
      </c>
      <c r="F11354" t="s">
        <v>1019</v>
      </c>
      <c r="G11354" t="s">
        <v>954</v>
      </c>
      <c r="H11354" t="s">
        <v>837</v>
      </c>
      <c r="I11354" t="s">
        <v>187</v>
      </c>
      <c r="J11354" t="s">
        <v>1063</v>
      </c>
      <c r="K11354" t="s">
        <v>1070</v>
      </c>
      <c r="L11354" t="s">
        <v>1058</v>
      </c>
      <c r="M11354" t="s">
        <v>140</v>
      </c>
    </row>
    <row r="11355" spans="1:13" x14ac:dyDescent="0.35">
      <c r="A11355" t="s">
        <v>16</v>
      </c>
      <c r="B11355" t="s">
        <v>1165</v>
      </c>
      <c r="C11355">
        <v>96</v>
      </c>
      <c r="D11355" t="s">
        <v>128</v>
      </c>
      <c r="E11355" t="s">
        <v>140</v>
      </c>
      <c r="F11355" t="s">
        <v>140</v>
      </c>
      <c r="G11355" t="s">
        <v>1013</v>
      </c>
      <c r="H11355" t="s">
        <v>1051</v>
      </c>
      <c r="I11355" t="s">
        <v>785</v>
      </c>
      <c r="J11355" t="s">
        <v>1019</v>
      </c>
      <c r="K11355" t="s">
        <v>919</v>
      </c>
      <c r="L11355" t="s">
        <v>140</v>
      </c>
      <c r="M11355" t="s">
        <v>140</v>
      </c>
    </row>
    <row r="11356" spans="1:13" x14ac:dyDescent="0.35">
      <c r="A11356" t="s">
        <v>16</v>
      </c>
      <c r="B11356" t="s">
        <v>1166</v>
      </c>
      <c r="C11356">
        <v>110</v>
      </c>
      <c r="D11356" t="s">
        <v>104</v>
      </c>
      <c r="E11356" t="s">
        <v>775</v>
      </c>
      <c r="F11356" t="s">
        <v>1013</v>
      </c>
      <c r="G11356" t="s">
        <v>775</v>
      </c>
      <c r="H11356" t="s">
        <v>1060</v>
      </c>
      <c r="I11356" t="s">
        <v>345</v>
      </c>
      <c r="J11356" t="s">
        <v>775</v>
      </c>
      <c r="K11356" t="s">
        <v>1050</v>
      </c>
      <c r="L11356" t="s">
        <v>140</v>
      </c>
      <c r="M11356" t="s">
        <v>140</v>
      </c>
    </row>
    <row r="11357" spans="1:13" x14ac:dyDescent="0.35">
      <c r="A11357" t="s">
        <v>17</v>
      </c>
      <c r="B11357" t="s">
        <v>1165</v>
      </c>
      <c r="C11357">
        <v>109</v>
      </c>
      <c r="D11357" t="s">
        <v>260</v>
      </c>
      <c r="E11357" t="s">
        <v>140</v>
      </c>
      <c r="F11357" t="s">
        <v>1048</v>
      </c>
      <c r="G11357" t="s">
        <v>140</v>
      </c>
      <c r="H11357" t="s">
        <v>1055</v>
      </c>
      <c r="I11357" t="s">
        <v>1095</v>
      </c>
      <c r="J11357" t="s">
        <v>1013</v>
      </c>
      <c r="K11357" t="s">
        <v>147</v>
      </c>
      <c r="L11357" t="s">
        <v>140</v>
      </c>
      <c r="M11357" t="s">
        <v>140</v>
      </c>
    </row>
    <row r="11358" spans="1:13" x14ac:dyDescent="0.35">
      <c r="A11358" t="s">
        <v>17</v>
      </c>
      <c r="B11358" t="s">
        <v>1166</v>
      </c>
      <c r="C11358">
        <v>94</v>
      </c>
      <c r="D11358" t="s">
        <v>539</v>
      </c>
      <c r="E11358" t="s">
        <v>1020</v>
      </c>
      <c r="F11358" t="s">
        <v>1054</v>
      </c>
      <c r="G11358" t="s">
        <v>1020</v>
      </c>
      <c r="H11358" t="s">
        <v>919</v>
      </c>
      <c r="I11358" t="s">
        <v>101</v>
      </c>
      <c r="J11358" t="s">
        <v>140</v>
      </c>
      <c r="K11358" t="s">
        <v>1051</v>
      </c>
      <c r="L11358" t="s">
        <v>1054</v>
      </c>
      <c r="M11358" t="s">
        <v>140</v>
      </c>
    </row>
    <row r="11359" spans="1:13" x14ac:dyDescent="0.35">
      <c r="A11359" t="s">
        <v>18</v>
      </c>
      <c r="B11359" t="s">
        <v>1165</v>
      </c>
      <c r="C11359">
        <v>14</v>
      </c>
      <c r="D11359" t="s">
        <v>966</v>
      </c>
      <c r="E11359" t="s">
        <v>140</v>
      </c>
      <c r="F11359" t="s">
        <v>140</v>
      </c>
      <c r="G11359" t="s">
        <v>140</v>
      </c>
      <c r="H11359" t="s">
        <v>140</v>
      </c>
      <c r="I11359" t="s">
        <v>965</v>
      </c>
      <c r="J11359" t="s">
        <v>140</v>
      </c>
      <c r="K11359" t="s">
        <v>140</v>
      </c>
      <c r="L11359" t="s">
        <v>140</v>
      </c>
      <c r="M11359" t="s">
        <v>140</v>
      </c>
    </row>
    <row r="11360" spans="1:13" x14ac:dyDescent="0.35">
      <c r="A11360" t="s">
        <v>18</v>
      </c>
      <c r="B11360" t="s">
        <v>1166</v>
      </c>
      <c r="C11360">
        <v>191</v>
      </c>
      <c r="D11360" t="s">
        <v>324</v>
      </c>
      <c r="E11360" t="s">
        <v>1098</v>
      </c>
      <c r="F11360" t="s">
        <v>1063</v>
      </c>
      <c r="G11360" t="s">
        <v>1070</v>
      </c>
      <c r="H11360" t="s">
        <v>123</v>
      </c>
      <c r="I11360" t="s">
        <v>101</v>
      </c>
      <c r="J11360" t="s">
        <v>140</v>
      </c>
      <c r="K11360" t="s">
        <v>1060</v>
      </c>
      <c r="L11360" t="s">
        <v>140</v>
      </c>
      <c r="M11360" t="s">
        <v>140</v>
      </c>
    </row>
    <row r="11361" spans="1:13" x14ac:dyDescent="0.35">
      <c r="A11361" t="s">
        <v>19</v>
      </c>
      <c r="B11361" t="s">
        <v>1165</v>
      </c>
      <c r="C11361">
        <v>66</v>
      </c>
      <c r="D11361" t="s">
        <v>468</v>
      </c>
      <c r="E11361" t="s">
        <v>140</v>
      </c>
      <c r="F11361" t="s">
        <v>1055</v>
      </c>
      <c r="G11361" t="s">
        <v>140</v>
      </c>
      <c r="H11361" t="s">
        <v>140</v>
      </c>
      <c r="I11361" t="s">
        <v>723</v>
      </c>
      <c r="J11361" t="s">
        <v>1017</v>
      </c>
      <c r="K11361" t="s">
        <v>501</v>
      </c>
      <c r="L11361" t="s">
        <v>140</v>
      </c>
      <c r="M11361" t="s">
        <v>140</v>
      </c>
    </row>
    <row r="11362" spans="1:13" x14ac:dyDescent="0.35">
      <c r="A11362" t="s">
        <v>19</v>
      </c>
      <c r="B11362" t="s">
        <v>1166</v>
      </c>
      <c r="C11362">
        <v>140</v>
      </c>
      <c r="D11362" t="s">
        <v>861</v>
      </c>
      <c r="E11362" t="s">
        <v>775</v>
      </c>
      <c r="F11362" t="s">
        <v>140</v>
      </c>
      <c r="G11362" t="s">
        <v>1023</v>
      </c>
      <c r="H11362" t="s">
        <v>1057</v>
      </c>
      <c r="I11362" t="s">
        <v>937</v>
      </c>
      <c r="J11362" t="s">
        <v>775</v>
      </c>
      <c r="K11362" t="s">
        <v>1043</v>
      </c>
      <c r="L11362" t="s">
        <v>140</v>
      </c>
      <c r="M11362" t="s">
        <v>1010</v>
      </c>
    </row>
    <row r="11363" spans="1:13" x14ac:dyDescent="0.35">
      <c r="A11363" t="s">
        <v>20</v>
      </c>
      <c r="B11363" t="s">
        <v>1165</v>
      </c>
      <c r="C11363">
        <v>118</v>
      </c>
      <c r="D11363" t="s">
        <v>669</v>
      </c>
      <c r="E11363" t="s">
        <v>140</v>
      </c>
      <c r="F11363" t="s">
        <v>1012</v>
      </c>
      <c r="G11363" t="s">
        <v>140</v>
      </c>
      <c r="H11363" t="s">
        <v>1054</v>
      </c>
      <c r="I11363" t="s">
        <v>917</v>
      </c>
      <c r="J11363" t="s">
        <v>1014</v>
      </c>
      <c r="K11363" t="s">
        <v>1055</v>
      </c>
      <c r="L11363" t="s">
        <v>140</v>
      </c>
      <c r="M11363" t="s">
        <v>140</v>
      </c>
    </row>
    <row r="11364" spans="1:13" x14ac:dyDescent="0.35">
      <c r="A11364" t="s">
        <v>20</v>
      </c>
      <c r="B11364" t="s">
        <v>1166</v>
      </c>
      <c r="C11364">
        <v>88</v>
      </c>
      <c r="D11364" t="s">
        <v>1161</v>
      </c>
      <c r="E11364" t="s">
        <v>140</v>
      </c>
      <c r="F11364" t="s">
        <v>140</v>
      </c>
      <c r="G11364" t="s">
        <v>940</v>
      </c>
      <c r="H11364" t="s">
        <v>1057</v>
      </c>
      <c r="I11364" t="s">
        <v>1018</v>
      </c>
      <c r="J11364" t="s">
        <v>140</v>
      </c>
      <c r="K11364" t="s">
        <v>1063</v>
      </c>
      <c r="L11364" t="s">
        <v>140</v>
      </c>
      <c r="M11364" t="s">
        <v>1016</v>
      </c>
    </row>
    <row r="11365" spans="1:13" x14ac:dyDescent="0.35">
      <c r="A11365" t="s">
        <v>21</v>
      </c>
      <c r="B11365" t="s">
        <v>1166</v>
      </c>
      <c r="C11365">
        <v>210</v>
      </c>
      <c r="D11365" t="s">
        <v>655</v>
      </c>
      <c r="E11365" t="s">
        <v>1102</v>
      </c>
      <c r="F11365" t="s">
        <v>1013</v>
      </c>
      <c r="G11365" t="s">
        <v>662</v>
      </c>
      <c r="H11365" t="s">
        <v>716</v>
      </c>
      <c r="I11365" t="s">
        <v>121</v>
      </c>
      <c r="J11365" t="s">
        <v>1013</v>
      </c>
      <c r="K11365" t="s">
        <v>838</v>
      </c>
      <c r="L11365" t="s">
        <v>1013</v>
      </c>
      <c r="M11365" t="s">
        <v>140</v>
      </c>
    </row>
    <row r="11366" spans="1:13" x14ac:dyDescent="0.35">
      <c r="A11366" t="s">
        <v>22</v>
      </c>
      <c r="B11366" t="s">
        <v>1165</v>
      </c>
      <c r="C11366">
        <v>98</v>
      </c>
      <c r="D11366" t="s">
        <v>120</v>
      </c>
      <c r="E11366" t="s">
        <v>140</v>
      </c>
      <c r="F11366" t="s">
        <v>1009</v>
      </c>
      <c r="G11366" t="s">
        <v>1009</v>
      </c>
      <c r="H11366" t="s">
        <v>1021</v>
      </c>
      <c r="I11366" t="s">
        <v>729</v>
      </c>
      <c r="J11366" t="s">
        <v>140</v>
      </c>
      <c r="K11366" t="s">
        <v>660</v>
      </c>
      <c r="L11366" t="s">
        <v>140</v>
      </c>
      <c r="M11366" t="s">
        <v>140</v>
      </c>
    </row>
    <row r="11367" spans="1:13" x14ac:dyDescent="0.35">
      <c r="A11367" t="s">
        <v>22</v>
      </c>
      <c r="B11367" t="s">
        <v>1166</v>
      </c>
      <c r="C11367">
        <v>111</v>
      </c>
      <c r="D11367" t="s">
        <v>1230</v>
      </c>
      <c r="E11367" t="s">
        <v>140</v>
      </c>
      <c r="F11367" t="s">
        <v>949</v>
      </c>
      <c r="G11367" t="s">
        <v>140</v>
      </c>
      <c r="H11367" t="s">
        <v>140</v>
      </c>
      <c r="I11367" t="s">
        <v>1004</v>
      </c>
      <c r="J11367" t="s">
        <v>140</v>
      </c>
      <c r="K11367" t="s">
        <v>140</v>
      </c>
      <c r="L11367" t="s">
        <v>140</v>
      </c>
      <c r="M11367" t="s">
        <v>140</v>
      </c>
    </row>
    <row r="11368" spans="1:13" x14ac:dyDescent="0.35">
      <c r="A11368" t="s">
        <v>23</v>
      </c>
      <c r="B11368" t="s">
        <v>1165</v>
      </c>
      <c r="C11368">
        <v>86</v>
      </c>
      <c r="D11368" t="s">
        <v>480</v>
      </c>
      <c r="E11368" t="s">
        <v>1068</v>
      </c>
      <c r="F11368" t="s">
        <v>1066</v>
      </c>
      <c r="G11368" t="s">
        <v>869</v>
      </c>
      <c r="H11368" t="s">
        <v>1062</v>
      </c>
      <c r="I11368" t="s">
        <v>546</v>
      </c>
      <c r="J11368" t="s">
        <v>1060</v>
      </c>
      <c r="K11368" t="s">
        <v>1060</v>
      </c>
      <c r="L11368" t="s">
        <v>140</v>
      </c>
      <c r="M11368" t="s">
        <v>140</v>
      </c>
    </row>
    <row r="11369" spans="1:13" x14ac:dyDescent="0.35">
      <c r="A11369" t="s">
        <v>23</v>
      </c>
      <c r="B11369" t="s">
        <v>1166</v>
      </c>
      <c r="C11369">
        <v>119</v>
      </c>
      <c r="D11369" t="s">
        <v>701</v>
      </c>
      <c r="E11369" t="s">
        <v>317</v>
      </c>
      <c r="F11369" t="s">
        <v>775</v>
      </c>
      <c r="G11369" t="s">
        <v>875</v>
      </c>
      <c r="H11369" t="s">
        <v>996</v>
      </c>
      <c r="I11369" t="s">
        <v>105</v>
      </c>
      <c r="J11369" t="s">
        <v>1020</v>
      </c>
      <c r="K11369" t="s">
        <v>824</v>
      </c>
      <c r="L11369" t="s">
        <v>140</v>
      </c>
      <c r="M11369" t="s">
        <v>140</v>
      </c>
    </row>
    <row r="11370" spans="1:13" x14ac:dyDescent="0.35">
      <c r="A11370" t="s">
        <v>24</v>
      </c>
      <c r="B11370" t="s">
        <v>1165</v>
      </c>
      <c r="C11370">
        <v>77</v>
      </c>
      <c r="D11370" t="s">
        <v>567</v>
      </c>
      <c r="E11370" t="s">
        <v>140</v>
      </c>
      <c r="F11370" t="s">
        <v>140</v>
      </c>
      <c r="G11370" t="s">
        <v>939</v>
      </c>
      <c r="H11370" t="s">
        <v>1019</v>
      </c>
      <c r="I11370" t="s">
        <v>495</v>
      </c>
      <c r="J11370" t="s">
        <v>140</v>
      </c>
      <c r="K11370" t="s">
        <v>109</v>
      </c>
      <c r="L11370" t="s">
        <v>140</v>
      </c>
      <c r="M11370" t="s">
        <v>140</v>
      </c>
    </row>
    <row r="11371" spans="1:13" x14ac:dyDescent="0.35">
      <c r="A11371" t="s">
        <v>24</v>
      </c>
      <c r="B11371" t="s">
        <v>1166</v>
      </c>
      <c r="C11371">
        <v>130</v>
      </c>
      <c r="D11371" t="s">
        <v>56</v>
      </c>
      <c r="E11371" t="s">
        <v>1048</v>
      </c>
      <c r="F11371" t="s">
        <v>1063</v>
      </c>
      <c r="G11371" t="s">
        <v>940</v>
      </c>
      <c r="H11371" t="s">
        <v>574</v>
      </c>
      <c r="I11371" t="s">
        <v>718</v>
      </c>
      <c r="J11371" t="s">
        <v>1063</v>
      </c>
      <c r="K11371" t="s">
        <v>1098</v>
      </c>
      <c r="L11371" t="s">
        <v>140</v>
      </c>
      <c r="M11371" t="s">
        <v>140</v>
      </c>
    </row>
    <row r="11372" spans="1:13" x14ac:dyDescent="0.35">
      <c r="A11372" t="s">
        <v>25</v>
      </c>
      <c r="B11372" t="s">
        <v>1165</v>
      </c>
      <c r="C11372">
        <v>88</v>
      </c>
      <c r="D11372" t="s">
        <v>902</v>
      </c>
      <c r="E11372" t="s">
        <v>140</v>
      </c>
      <c r="F11372" t="s">
        <v>140</v>
      </c>
      <c r="G11372" t="s">
        <v>140</v>
      </c>
      <c r="H11372" t="s">
        <v>140</v>
      </c>
      <c r="I11372" t="s">
        <v>970</v>
      </c>
      <c r="J11372" t="s">
        <v>1021</v>
      </c>
      <c r="K11372" t="s">
        <v>1011</v>
      </c>
      <c r="L11372" t="s">
        <v>140</v>
      </c>
      <c r="M11372" t="s">
        <v>140</v>
      </c>
    </row>
    <row r="11373" spans="1:13" x14ac:dyDescent="0.35">
      <c r="A11373" t="s">
        <v>25</v>
      </c>
      <c r="B11373" t="s">
        <v>1166</v>
      </c>
      <c r="C11373">
        <v>116</v>
      </c>
      <c r="D11373" t="s">
        <v>120</v>
      </c>
      <c r="E11373" t="s">
        <v>140</v>
      </c>
      <c r="F11373" t="s">
        <v>1054</v>
      </c>
      <c r="G11373" t="s">
        <v>1014</v>
      </c>
      <c r="H11373" t="s">
        <v>949</v>
      </c>
      <c r="I11373" t="s">
        <v>729</v>
      </c>
      <c r="J11373" t="s">
        <v>1098</v>
      </c>
      <c r="K11373" t="s">
        <v>1014</v>
      </c>
      <c r="L11373" t="s">
        <v>140</v>
      </c>
      <c r="M11373" t="s">
        <v>140</v>
      </c>
    </row>
    <row r="11374" spans="1:13" x14ac:dyDescent="0.35">
      <c r="A11374" t="s">
        <v>26</v>
      </c>
      <c r="B11374" t="s">
        <v>1165</v>
      </c>
      <c r="C11374">
        <v>96</v>
      </c>
      <c r="D11374" t="s">
        <v>413</v>
      </c>
      <c r="E11374" t="s">
        <v>1019</v>
      </c>
      <c r="F11374" t="s">
        <v>1019</v>
      </c>
      <c r="G11374" t="s">
        <v>140</v>
      </c>
      <c r="H11374" t="s">
        <v>140</v>
      </c>
      <c r="I11374" t="s">
        <v>1076</v>
      </c>
      <c r="J11374" t="s">
        <v>140</v>
      </c>
      <c r="K11374" t="s">
        <v>996</v>
      </c>
      <c r="L11374" t="s">
        <v>140</v>
      </c>
      <c r="M11374" t="s">
        <v>140</v>
      </c>
    </row>
    <row r="11375" spans="1:13" x14ac:dyDescent="0.35">
      <c r="A11375" t="s">
        <v>26</v>
      </c>
      <c r="B11375" t="s">
        <v>1166</v>
      </c>
      <c r="C11375">
        <v>106</v>
      </c>
      <c r="D11375" t="s">
        <v>491</v>
      </c>
      <c r="E11375" t="s">
        <v>1009</v>
      </c>
      <c r="F11375" t="s">
        <v>140</v>
      </c>
      <c r="G11375" t="s">
        <v>1054</v>
      </c>
      <c r="H11375" t="s">
        <v>1047</v>
      </c>
      <c r="I11375" t="s">
        <v>937</v>
      </c>
      <c r="J11375" t="s">
        <v>140</v>
      </c>
      <c r="K11375" t="s">
        <v>1064</v>
      </c>
      <c r="L11375" t="s">
        <v>140</v>
      </c>
      <c r="M11375" t="s">
        <v>140</v>
      </c>
    </row>
    <row r="11376" spans="1:13" x14ac:dyDescent="0.35">
      <c r="A11376" t="s">
        <v>27</v>
      </c>
      <c r="B11376" t="s">
        <v>1165</v>
      </c>
      <c r="C11376">
        <v>100</v>
      </c>
      <c r="D11376" t="s">
        <v>872</v>
      </c>
      <c r="E11376" t="s">
        <v>1009</v>
      </c>
      <c r="F11376" t="s">
        <v>140</v>
      </c>
      <c r="G11376" t="s">
        <v>140</v>
      </c>
      <c r="H11376" t="s">
        <v>919</v>
      </c>
      <c r="I11376" t="s">
        <v>952</v>
      </c>
      <c r="J11376" t="s">
        <v>1066</v>
      </c>
      <c r="K11376" t="s">
        <v>1057</v>
      </c>
      <c r="L11376" t="s">
        <v>140</v>
      </c>
      <c r="M11376" t="s">
        <v>140</v>
      </c>
    </row>
    <row r="11377" spans="1:13" x14ac:dyDescent="0.35">
      <c r="A11377" t="s">
        <v>27</v>
      </c>
      <c r="B11377" t="s">
        <v>1166</v>
      </c>
      <c r="C11377">
        <v>104</v>
      </c>
      <c r="D11377" t="s">
        <v>669</v>
      </c>
      <c r="E11377" t="s">
        <v>140</v>
      </c>
      <c r="F11377" t="s">
        <v>140</v>
      </c>
      <c r="G11377" t="s">
        <v>140</v>
      </c>
      <c r="H11377" t="s">
        <v>1070</v>
      </c>
      <c r="I11377" t="s">
        <v>897</v>
      </c>
      <c r="J11377" t="s">
        <v>140</v>
      </c>
      <c r="K11377" t="s">
        <v>1021</v>
      </c>
      <c r="L11377" t="s">
        <v>140</v>
      </c>
      <c r="M11377" t="s">
        <v>140</v>
      </c>
    </row>
    <row r="11378" spans="1:13" x14ac:dyDescent="0.35">
      <c r="A11378" t="s">
        <v>28</v>
      </c>
      <c r="B11378" t="s">
        <v>1165</v>
      </c>
      <c r="C11378">
        <v>85</v>
      </c>
      <c r="D11378" t="s">
        <v>969</v>
      </c>
      <c r="E11378" t="s">
        <v>1014</v>
      </c>
      <c r="F11378" t="s">
        <v>664</v>
      </c>
      <c r="G11378" t="s">
        <v>1014</v>
      </c>
      <c r="H11378" t="s">
        <v>1021</v>
      </c>
      <c r="I11378" t="s">
        <v>917</v>
      </c>
      <c r="J11378" t="s">
        <v>1014</v>
      </c>
      <c r="K11378" t="s">
        <v>660</v>
      </c>
      <c r="L11378" t="s">
        <v>140</v>
      </c>
      <c r="M11378" t="s">
        <v>140</v>
      </c>
    </row>
    <row r="11379" spans="1:13" x14ac:dyDescent="0.35">
      <c r="A11379" t="s">
        <v>28</v>
      </c>
      <c r="B11379" t="s">
        <v>1166</v>
      </c>
      <c r="C11379">
        <v>122</v>
      </c>
      <c r="D11379" t="s">
        <v>840</v>
      </c>
      <c r="E11379" t="s">
        <v>1068</v>
      </c>
      <c r="F11379" t="s">
        <v>940</v>
      </c>
      <c r="G11379" t="s">
        <v>1098</v>
      </c>
      <c r="H11379" t="s">
        <v>977</v>
      </c>
      <c r="I11379" t="s">
        <v>548</v>
      </c>
      <c r="J11379" t="s">
        <v>140</v>
      </c>
      <c r="K11379" t="s">
        <v>1009</v>
      </c>
      <c r="L11379" t="s">
        <v>1009</v>
      </c>
      <c r="M11379" t="s">
        <v>140</v>
      </c>
    </row>
    <row r="11380" spans="1:13" x14ac:dyDescent="0.35">
      <c r="A11380" t="s">
        <v>29</v>
      </c>
      <c r="B11380" t="s">
        <v>1165</v>
      </c>
      <c r="C11380">
        <v>94</v>
      </c>
      <c r="D11380" t="s">
        <v>1138</v>
      </c>
      <c r="E11380" t="s">
        <v>140</v>
      </c>
      <c r="F11380" t="s">
        <v>140</v>
      </c>
      <c r="G11380" t="s">
        <v>140</v>
      </c>
      <c r="H11380" t="s">
        <v>1008</v>
      </c>
      <c r="I11380" t="s">
        <v>674</v>
      </c>
      <c r="J11380" t="s">
        <v>1016</v>
      </c>
      <c r="K11380" t="s">
        <v>1019</v>
      </c>
      <c r="L11380" t="s">
        <v>140</v>
      </c>
      <c r="M11380" t="s">
        <v>140</v>
      </c>
    </row>
    <row r="11381" spans="1:13" x14ac:dyDescent="0.35">
      <c r="A11381" t="s">
        <v>29</v>
      </c>
      <c r="B11381" t="s">
        <v>1166</v>
      </c>
      <c r="C11381">
        <v>110</v>
      </c>
      <c r="D11381" t="s">
        <v>120</v>
      </c>
      <c r="E11381" t="s">
        <v>140</v>
      </c>
      <c r="F11381" t="s">
        <v>140</v>
      </c>
      <c r="G11381" t="s">
        <v>1019</v>
      </c>
      <c r="H11381" t="s">
        <v>801</v>
      </c>
      <c r="I11381" t="s">
        <v>317</v>
      </c>
      <c r="J11381" t="s">
        <v>1019</v>
      </c>
      <c r="K11381" t="s">
        <v>1019</v>
      </c>
      <c r="L11381" t="s">
        <v>140</v>
      </c>
      <c r="M11381" t="s">
        <v>140</v>
      </c>
    </row>
    <row r="11382" spans="1:13" x14ac:dyDescent="0.35">
      <c r="A11382" t="s">
        <v>30</v>
      </c>
      <c r="B11382" t="s">
        <v>1165</v>
      </c>
      <c r="C11382">
        <v>91</v>
      </c>
      <c r="D11382" t="s">
        <v>740</v>
      </c>
      <c r="E11382" t="s">
        <v>140</v>
      </c>
      <c r="F11382" t="s">
        <v>140</v>
      </c>
      <c r="G11382" t="s">
        <v>1014</v>
      </c>
      <c r="H11382" t="s">
        <v>1014</v>
      </c>
      <c r="I11382" t="s">
        <v>187</v>
      </c>
      <c r="J11382" t="s">
        <v>949</v>
      </c>
      <c r="K11382" t="s">
        <v>1004</v>
      </c>
      <c r="L11382" t="s">
        <v>140</v>
      </c>
      <c r="M11382" t="s">
        <v>140</v>
      </c>
    </row>
    <row r="11383" spans="1:13" x14ac:dyDescent="0.35">
      <c r="A11383" t="s">
        <v>30</v>
      </c>
      <c r="B11383" t="s">
        <v>1166</v>
      </c>
      <c r="C11383">
        <v>111</v>
      </c>
      <c r="D11383" t="s">
        <v>519</v>
      </c>
      <c r="E11383" t="s">
        <v>775</v>
      </c>
      <c r="F11383" t="s">
        <v>1066</v>
      </c>
      <c r="G11383" t="s">
        <v>1055</v>
      </c>
      <c r="H11383" t="s">
        <v>123</v>
      </c>
      <c r="I11383" t="s">
        <v>1182</v>
      </c>
      <c r="J11383" t="s">
        <v>1012</v>
      </c>
      <c r="K11383" t="s">
        <v>996</v>
      </c>
      <c r="L11383" t="s">
        <v>140</v>
      </c>
      <c r="M11383" t="s">
        <v>140</v>
      </c>
    </row>
    <row r="11384" spans="1:13" x14ac:dyDescent="0.35">
      <c r="A11384" t="s">
        <v>31</v>
      </c>
      <c r="B11384" t="s">
        <v>1165</v>
      </c>
      <c r="C11384">
        <v>132</v>
      </c>
      <c r="D11384" t="s">
        <v>578</v>
      </c>
      <c r="E11384" t="s">
        <v>140</v>
      </c>
      <c r="F11384" t="s">
        <v>875</v>
      </c>
      <c r="G11384" t="s">
        <v>954</v>
      </c>
      <c r="H11384" t="s">
        <v>57</v>
      </c>
      <c r="I11384" t="s">
        <v>398</v>
      </c>
      <c r="J11384" t="s">
        <v>527</v>
      </c>
      <c r="K11384" t="s">
        <v>543</v>
      </c>
      <c r="L11384" t="s">
        <v>140</v>
      </c>
      <c r="M11384" t="s">
        <v>140</v>
      </c>
    </row>
    <row r="11385" spans="1:13" x14ac:dyDescent="0.35">
      <c r="A11385" t="s">
        <v>31</v>
      </c>
      <c r="B11385" t="s">
        <v>1166</v>
      </c>
      <c r="C11385">
        <v>75</v>
      </c>
      <c r="D11385" t="s">
        <v>627</v>
      </c>
      <c r="E11385" t="s">
        <v>826</v>
      </c>
      <c r="F11385" t="s">
        <v>345</v>
      </c>
      <c r="G11385" t="s">
        <v>548</v>
      </c>
      <c r="H11385" t="s">
        <v>349</v>
      </c>
      <c r="I11385" t="s">
        <v>233</v>
      </c>
      <c r="J11385" t="s">
        <v>317</v>
      </c>
      <c r="K11385" t="s">
        <v>877</v>
      </c>
      <c r="L11385" t="s">
        <v>140</v>
      </c>
      <c r="M11385" t="s">
        <v>140</v>
      </c>
    </row>
    <row r="11386" spans="1:13" x14ac:dyDescent="0.35">
      <c r="A11386" t="s">
        <v>32</v>
      </c>
      <c r="B11386" t="s">
        <v>1165</v>
      </c>
      <c r="C11386">
        <v>1846</v>
      </c>
      <c r="D11386" t="s">
        <v>658</v>
      </c>
      <c r="E11386" t="s">
        <v>1016</v>
      </c>
      <c r="F11386" t="s">
        <v>1098</v>
      </c>
      <c r="G11386" t="s">
        <v>1014</v>
      </c>
      <c r="H11386" t="s">
        <v>954</v>
      </c>
      <c r="I11386" t="s">
        <v>901</v>
      </c>
      <c r="J11386" t="s">
        <v>775</v>
      </c>
      <c r="K11386" t="s">
        <v>1064</v>
      </c>
      <c r="L11386" t="s">
        <v>1022</v>
      </c>
      <c r="M11386" t="s">
        <v>1022</v>
      </c>
    </row>
    <row r="11387" spans="1:13" x14ac:dyDescent="0.35">
      <c r="A11387" t="s">
        <v>32</v>
      </c>
      <c r="B11387" t="s">
        <v>1166</v>
      </c>
      <c r="C11387">
        <v>3084</v>
      </c>
      <c r="D11387" t="s">
        <v>854</v>
      </c>
      <c r="E11387" t="s">
        <v>660</v>
      </c>
      <c r="F11387" t="s">
        <v>1019</v>
      </c>
      <c r="G11387" t="s">
        <v>869</v>
      </c>
      <c r="H11387" t="s">
        <v>1059</v>
      </c>
      <c r="I11387" t="s">
        <v>462</v>
      </c>
      <c r="J11387" t="s">
        <v>1012</v>
      </c>
      <c r="K11387" t="s">
        <v>515</v>
      </c>
      <c r="L11387" t="s">
        <v>1013</v>
      </c>
      <c r="M11387" t="s">
        <v>140</v>
      </c>
    </row>
    <row r="11389" spans="1:13" x14ac:dyDescent="0.35">
      <c r="A11389" t="s">
        <v>1478</v>
      </c>
    </row>
    <row r="11390" spans="1:13" x14ac:dyDescent="0.35">
      <c r="A11390" t="s">
        <v>2</v>
      </c>
      <c r="B11390" t="s">
        <v>1170</v>
      </c>
      <c r="C11390" t="s">
        <v>3</v>
      </c>
      <c r="D11390" t="s">
        <v>1467</v>
      </c>
      <c r="E11390" t="s">
        <v>1448</v>
      </c>
      <c r="F11390" t="s">
        <v>1468</v>
      </c>
      <c r="G11390" t="s">
        <v>1469</v>
      </c>
      <c r="H11390" t="s">
        <v>1470</v>
      </c>
      <c r="I11390" t="s">
        <v>1471</v>
      </c>
      <c r="J11390" t="s">
        <v>1472</v>
      </c>
      <c r="K11390" t="s">
        <v>1473</v>
      </c>
      <c r="L11390" t="s">
        <v>1042</v>
      </c>
      <c r="M11390" t="s">
        <v>136</v>
      </c>
    </row>
    <row r="11391" spans="1:13" x14ac:dyDescent="0.35">
      <c r="A11391" t="s">
        <v>8</v>
      </c>
      <c r="B11391" t="s">
        <v>1171</v>
      </c>
      <c r="C11391">
        <v>204</v>
      </c>
      <c r="D11391" t="s">
        <v>295</v>
      </c>
      <c r="E11391" t="s">
        <v>1051</v>
      </c>
      <c r="F11391" t="s">
        <v>515</v>
      </c>
      <c r="G11391" t="s">
        <v>996</v>
      </c>
      <c r="H11391" t="s">
        <v>785</v>
      </c>
      <c r="I11391" t="s">
        <v>340</v>
      </c>
      <c r="J11391" t="s">
        <v>140</v>
      </c>
      <c r="K11391" t="s">
        <v>1053</v>
      </c>
      <c r="L11391" t="s">
        <v>1008</v>
      </c>
      <c r="M11391" t="s">
        <v>140</v>
      </c>
    </row>
    <row r="11392" spans="1:13" x14ac:dyDescent="0.35">
      <c r="A11392" t="s">
        <v>9</v>
      </c>
      <c r="B11392" t="s">
        <v>1171</v>
      </c>
      <c r="C11392">
        <v>201</v>
      </c>
      <c r="D11392" t="s">
        <v>1167</v>
      </c>
      <c r="E11392" t="s">
        <v>1050</v>
      </c>
      <c r="F11392" t="s">
        <v>1016</v>
      </c>
      <c r="G11392" t="s">
        <v>1019</v>
      </c>
      <c r="H11392" t="s">
        <v>1050</v>
      </c>
      <c r="I11392" t="s">
        <v>1044</v>
      </c>
      <c r="J11392" t="s">
        <v>140</v>
      </c>
      <c r="K11392" t="s">
        <v>1066</v>
      </c>
      <c r="L11392" t="s">
        <v>1055</v>
      </c>
      <c r="M11392" t="s">
        <v>140</v>
      </c>
    </row>
    <row r="11393" spans="1:13" x14ac:dyDescent="0.35">
      <c r="A11393" t="s">
        <v>10</v>
      </c>
      <c r="B11393" t="s">
        <v>1171</v>
      </c>
      <c r="C11393">
        <v>208</v>
      </c>
      <c r="D11393" t="s">
        <v>995</v>
      </c>
      <c r="E11393" t="s">
        <v>1012</v>
      </c>
      <c r="F11393" t="s">
        <v>1054</v>
      </c>
      <c r="G11393" t="s">
        <v>1055</v>
      </c>
      <c r="H11393" t="s">
        <v>99</v>
      </c>
      <c r="I11393" t="s">
        <v>662</v>
      </c>
      <c r="J11393" t="s">
        <v>1013</v>
      </c>
      <c r="K11393" t="s">
        <v>915</v>
      </c>
      <c r="L11393" t="s">
        <v>1012</v>
      </c>
      <c r="M11393" t="s">
        <v>140</v>
      </c>
    </row>
    <row r="11394" spans="1:13" x14ac:dyDescent="0.35">
      <c r="A11394" t="s">
        <v>11</v>
      </c>
      <c r="B11394" t="s">
        <v>1171</v>
      </c>
      <c r="C11394">
        <v>206</v>
      </c>
      <c r="D11394" t="s">
        <v>520</v>
      </c>
      <c r="E11394" t="s">
        <v>1010</v>
      </c>
      <c r="F11394" t="s">
        <v>1066</v>
      </c>
      <c r="G11394" t="s">
        <v>775</v>
      </c>
      <c r="H11394" t="s">
        <v>1046</v>
      </c>
      <c r="I11394" t="s">
        <v>662</v>
      </c>
      <c r="J11394" t="s">
        <v>1013</v>
      </c>
      <c r="K11394" t="s">
        <v>1073</v>
      </c>
      <c r="L11394" t="s">
        <v>1022</v>
      </c>
      <c r="M11394" t="s">
        <v>140</v>
      </c>
    </row>
    <row r="11395" spans="1:13" x14ac:dyDescent="0.35">
      <c r="A11395" t="s">
        <v>12</v>
      </c>
      <c r="B11395" t="s">
        <v>1171</v>
      </c>
      <c r="C11395">
        <v>15</v>
      </c>
      <c r="D11395" t="s">
        <v>594</v>
      </c>
      <c r="E11395" t="s">
        <v>140</v>
      </c>
      <c r="F11395" t="s">
        <v>140</v>
      </c>
      <c r="G11395" t="s">
        <v>140</v>
      </c>
      <c r="H11395" t="s">
        <v>919</v>
      </c>
      <c r="I11395" t="s">
        <v>593</v>
      </c>
      <c r="J11395" t="s">
        <v>140</v>
      </c>
      <c r="K11395" t="s">
        <v>1007</v>
      </c>
      <c r="L11395" t="s">
        <v>140</v>
      </c>
      <c r="M11395" t="s">
        <v>140</v>
      </c>
    </row>
    <row r="11396" spans="1:13" x14ac:dyDescent="0.35">
      <c r="A11396" t="s">
        <v>12</v>
      </c>
      <c r="B11396" t="s">
        <v>1172</v>
      </c>
      <c r="C11396">
        <v>194</v>
      </c>
      <c r="D11396" t="s">
        <v>945</v>
      </c>
      <c r="E11396" t="s">
        <v>87</v>
      </c>
      <c r="F11396" t="s">
        <v>140</v>
      </c>
      <c r="G11396" t="s">
        <v>939</v>
      </c>
      <c r="H11396" t="s">
        <v>1056</v>
      </c>
      <c r="I11396" t="s">
        <v>862</v>
      </c>
      <c r="J11396" t="s">
        <v>1054</v>
      </c>
      <c r="K11396" t="s">
        <v>527</v>
      </c>
      <c r="L11396" t="s">
        <v>1013</v>
      </c>
      <c r="M11396" t="s">
        <v>140</v>
      </c>
    </row>
    <row r="11397" spans="1:13" x14ac:dyDescent="0.35">
      <c r="A11397" t="s">
        <v>13</v>
      </c>
      <c r="B11397" t="s">
        <v>1171</v>
      </c>
      <c r="C11397">
        <v>7</v>
      </c>
      <c r="D11397" t="s">
        <v>140</v>
      </c>
      <c r="E11397" t="s">
        <v>1085</v>
      </c>
      <c r="F11397" t="s">
        <v>623</v>
      </c>
      <c r="G11397" t="s">
        <v>623</v>
      </c>
      <c r="H11397" t="s">
        <v>623</v>
      </c>
      <c r="I11397" t="s">
        <v>622</v>
      </c>
      <c r="J11397" t="s">
        <v>331</v>
      </c>
      <c r="K11397" t="s">
        <v>140</v>
      </c>
      <c r="L11397" t="s">
        <v>140</v>
      </c>
      <c r="M11397" t="s">
        <v>140</v>
      </c>
    </row>
    <row r="11398" spans="1:13" x14ac:dyDescent="0.35">
      <c r="A11398" t="s">
        <v>13</v>
      </c>
      <c r="B11398" t="s">
        <v>1172</v>
      </c>
      <c r="C11398">
        <v>199</v>
      </c>
      <c r="D11398" t="s">
        <v>224</v>
      </c>
      <c r="E11398" t="s">
        <v>1047</v>
      </c>
      <c r="F11398" t="s">
        <v>1057</v>
      </c>
      <c r="G11398" t="s">
        <v>458</v>
      </c>
      <c r="H11398" t="s">
        <v>289</v>
      </c>
      <c r="I11398" t="s">
        <v>879</v>
      </c>
      <c r="J11398" t="s">
        <v>1043</v>
      </c>
      <c r="K11398" t="s">
        <v>125</v>
      </c>
      <c r="L11398" t="s">
        <v>1010</v>
      </c>
      <c r="M11398" t="s">
        <v>140</v>
      </c>
    </row>
    <row r="11399" spans="1:13" x14ac:dyDescent="0.35">
      <c r="A11399" t="s">
        <v>14</v>
      </c>
      <c r="B11399" t="s">
        <v>1171</v>
      </c>
      <c r="C11399">
        <v>126</v>
      </c>
      <c r="D11399" t="s">
        <v>450</v>
      </c>
      <c r="E11399" t="s">
        <v>1055</v>
      </c>
      <c r="F11399" t="s">
        <v>954</v>
      </c>
      <c r="G11399" t="s">
        <v>1020</v>
      </c>
      <c r="H11399" t="s">
        <v>733</v>
      </c>
      <c r="I11399" t="s">
        <v>993</v>
      </c>
      <c r="J11399" t="s">
        <v>140</v>
      </c>
      <c r="K11399" t="s">
        <v>1062</v>
      </c>
      <c r="L11399" t="s">
        <v>1063</v>
      </c>
      <c r="M11399" t="s">
        <v>140</v>
      </c>
    </row>
    <row r="11400" spans="1:13" x14ac:dyDescent="0.35">
      <c r="A11400" t="s">
        <v>14</v>
      </c>
      <c r="B11400" t="s">
        <v>1172</v>
      </c>
      <c r="C11400">
        <v>77</v>
      </c>
      <c r="D11400" t="s">
        <v>883</v>
      </c>
      <c r="E11400" t="s">
        <v>399</v>
      </c>
      <c r="F11400" t="s">
        <v>140</v>
      </c>
      <c r="G11400" t="s">
        <v>1068</v>
      </c>
      <c r="H11400" t="s">
        <v>654</v>
      </c>
      <c r="I11400" t="s">
        <v>832</v>
      </c>
      <c r="J11400" t="s">
        <v>1023</v>
      </c>
      <c r="K11400" t="s">
        <v>93</v>
      </c>
      <c r="L11400" t="s">
        <v>1017</v>
      </c>
      <c r="M11400" t="s">
        <v>1009</v>
      </c>
    </row>
    <row r="11401" spans="1:13" x14ac:dyDescent="0.35">
      <c r="A11401" t="s">
        <v>15</v>
      </c>
      <c r="B11401" t="s">
        <v>1171</v>
      </c>
      <c r="C11401">
        <v>206</v>
      </c>
      <c r="D11401" t="s">
        <v>454</v>
      </c>
      <c r="E11401" t="s">
        <v>1023</v>
      </c>
      <c r="F11401" t="s">
        <v>1017</v>
      </c>
      <c r="G11401" t="s">
        <v>949</v>
      </c>
      <c r="H11401" t="s">
        <v>1100</v>
      </c>
      <c r="I11401" t="s">
        <v>1106</v>
      </c>
      <c r="J11401" t="s">
        <v>1013</v>
      </c>
      <c r="K11401" t="s">
        <v>515</v>
      </c>
      <c r="L11401" t="s">
        <v>1021</v>
      </c>
      <c r="M11401" t="s">
        <v>140</v>
      </c>
    </row>
    <row r="11402" spans="1:13" x14ac:dyDescent="0.35">
      <c r="A11402" t="s">
        <v>16</v>
      </c>
      <c r="B11402" t="s">
        <v>1171</v>
      </c>
      <c r="C11402">
        <v>206</v>
      </c>
      <c r="D11402" t="s">
        <v>663</v>
      </c>
      <c r="E11402" t="s">
        <v>1013</v>
      </c>
      <c r="F11402" t="s">
        <v>1010</v>
      </c>
      <c r="G11402" t="s">
        <v>1014</v>
      </c>
      <c r="H11402" t="s">
        <v>1060</v>
      </c>
      <c r="I11402" t="s">
        <v>574</v>
      </c>
      <c r="J11402" t="s">
        <v>1019</v>
      </c>
      <c r="K11402" t="s">
        <v>1060</v>
      </c>
      <c r="L11402" t="s">
        <v>140</v>
      </c>
      <c r="M11402" t="s">
        <v>140</v>
      </c>
    </row>
    <row r="11403" spans="1:13" x14ac:dyDescent="0.35">
      <c r="A11403" t="s">
        <v>17</v>
      </c>
      <c r="B11403" t="s">
        <v>1171</v>
      </c>
      <c r="C11403">
        <v>203</v>
      </c>
      <c r="D11403" t="s">
        <v>447</v>
      </c>
      <c r="E11403" t="s">
        <v>1021</v>
      </c>
      <c r="F11403" t="s">
        <v>1043</v>
      </c>
      <c r="G11403" t="s">
        <v>1021</v>
      </c>
      <c r="H11403" t="s">
        <v>954</v>
      </c>
      <c r="I11403" t="s">
        <v>785</v>
      </c>
      <c r="J11403" t="s">
        <v>1010</v>
      </c>
      <c r="K11403" t="s">
        <v>1044</v>
      </c>
      <c r="L11403" t="s">
        <v>1009</v>
      </c>
      <c r="M11403" t="s">
        <v>140</v>
      </c>
    </row>
    <row r="11404" spans="1:13" x14ac:dyDescent="0.35">
      <c r="A11404" t="s">
        <v>18</v>
      </c>
      <c r="B11404" t="s">
        <v>1171</v>
      </c>
      <c r="C11404">
        <v>24</v>
      </c>
      <c r="D11404" t="s">
        <v>195</v>
      </c>
      <c r="E11404" t="s">
        <v>140</v>
      </c>
      <c r="F11404" t="s">
        <v>140</v>
      </c>
      <c r="G11404" t="s">
        <v>971</v>
      </c>
      <c r="H11404" t="s">
        <v>501</v>
      </c>
      <c r="I11404" t="s">
        <v>471</v>
      </c>
      <c r="J11404" t="s">
        <v>140</v>
      </c>
      <c r="K11404" t="s">
        <v>140</v>
      </c>
      <c r="L11404" t="s">
        <v>140</v>
      </c>
      <c r="M11404" t="s">
        <v>140</v>
      </c>
    </row>
    <row r="11405" spans="1:13" x14ac:dyDescent="0.35">
      <c r="A11405" t="s">
        <v>18</v>
      </c>
      <c r="B11405" t="s">
        <v>1172</v>
      </c>
      <c r="C11405">
        <v>181</v>
      </c>
      <c r="D11405" t="s">
        <v>791</v>
      </c>
      <c r="E11405" t="s">
        <v>1055</v>
      </c>
      <c r="F11405" t="s">
        <v>775</v>
      </c>
      <c r="G11405" t="s">
        <v>515</v>
      </c>
      <c r="H11405" t="s">
        <v>643</v>
      </c>
      <c r="I11405" t="s">
        <v>970</v>
      </c>
      <c r="J11405" t="s">
        <v>140</v>
      </c>
      <c r="K11405" t="s">
        <v>1051</v>
      </c>
      <c r="L11405" t="s">
        <v>140</v>
      </c>
      <c r="M11405" t="s">
        <v>140</v>
      </c>
    </row>
    <row r="11406" spans="1:13" x14ac:dyDescent="0.35">
      <c r="A11406" t="s">
        <v>19</v>
      </c>
      <c r="B11406" t="s">
        <v>1171</v>
      </c>
      <c r="C11406">
        <v>168</v>
      </c>
      <c r="D11406" t="s">
        <v>552</v>
      </c>
      <c r="E11406" t="s">
        <v>1012</v>
      </c>
      <c r="F11406" t="s">
        <v>1010</v>
      </c>
      <c r="G11406" t="s">
        <v>1018</v>
      </c>
      <c r="H11406" t="s">
        <v>1064</v>
      </c>
      <c r="I11406" t="s">
        <v>970</v>
      </c>
      <c r="J11406" t="s">
        <v>1012</v>
      </c>
      <c r="K11406" t="s">
        <v>939</v>
      </c>
      <c r="L11406" t="s">
        <v>140</v>
      </c>
      <c r="M11406" t="s">
        <v>1010</v>
      </c>
    </row>
    <row r="11407" spans="1:13" x14ac:dyDescent="0.35">
      <c r="A11407" t="s">
        <v>19</v>
      </c>
      <c r="B11407" t="s">
        <v>1172</v>
      </c>
      <c r="C11407">
        <v>38</v>
      </c>
      <c r="D11407" t="s">
        <v>672</v>
      </c>
      <c r="E11407" t="s">
        <v>140</v>
      </c>
      <c r="F11407" t="s">
        <v>1066</v>
      </c>
      <c r="G11407" t="s">
        <v>140</v>
      </c>
      <c r="H11407" t="s">
        <v>140</v>
      </c>
      <c r="I11407" t="s">
        <v>551</v>
      </c>
      <c r="J11407" t="s">
        <v>1020</v>
      </c>
      <c r="K11407" t="s">
        <v>97</v>
      </c>
      <c r="L11407" t="s">
        <v>140</v>
      </c>
      <c r="M11407" t="s">
        <v>140</v>
      </c>
    </row>
    <row r="11408" spans="1:13" x14ac:dyDescent="0.35">
      <c r="A11408" t="s">
        <v>20</v>
      </c>
      <c r="B11408" t="s">
        <v>1171</v>
      </c>
      <c r="C11408">
        <v>206</v>
      </c>
      <c r="D11408" t="s">
        <v>94</v>
      </c>
      <c r="E11408" t="s">
        <v>140</v>
      </c>
      <c r="F11408" t="s">
        <v>1016</v>
      </c>
      <c r="G11408" t="s">
        <v>775</v>
      </c>
      <c r="H11408" t="s">
        <v>1051</v>
      </c>
      <c r="I11408" t="s">
        <v>716</v>
      </c>
      <c r="J11408" t="s">
        <v>1016</v>
      </c>
      <c r="K11408" t="s">
        <v>1017</v>
      </c>
      <c r="L11408" t="s">
        <v>140</v>
      </c>
      <c r="M11408" t="s">
        <v>1008</v>
      </c>
    </row>
    <row r="11409" spans="1:13" x14ac:dyDescent="0.35">
      <c r="A11409" t="s">
        <v>21</v>
      </c>
      <c r="B11409" t="s">
        <v>1171</v>
      </c>
      <c r="C11409">
        <v>210</v>
      </c>
      <c r="D11409" t="s">
        <v>655</v>
      </c>
      <c r="E11409" t="s">
        <v>1102</v>
      </c>
      <c r="F11409" t="s">
        <v>1013</v>
      </c>
      <c r="G11409" t="s">
        <v>662</v>
      </c>
      <c r="H11409" t="s">
        <v>716</v>
      </c>
      <c r="I11409" t="s">
        <v>121</v>
      </c>
      <c r="J11409" t="s">
        <v>1013</v>
      </c>
      <c r="K11409" t="s">
        <v>838</v>
      </c>
      <c r="L11409" t="s">
        <v>1013</v>
      </c>
      <c r="M11409" t="s">
        <v>140</v>
      </c>
    </row>
    <row r="11410" spans="1:13" x14ac:dyDescent="0.35">
      <c r="A11410" t="s">
        <v>22</v>
      </c>
      <c r="B11410" t="s">
        <v>1171</v>
      </c>
      <c r="C11410">
        <v>209</v>
      </c>
      <c r="D11410" t="s">
        <v>806</v>
      </c>
      <c r="E11410" t="s">
        <v>140</v>
      </c>
      <c r="F11410" t="s">
        <v>1021</v>
      </c>
      <c r="G11410" t="s">
        <v>1010</v>
      </c>
      <c r="H11410" t="s">
        <v>1013</v>
      </c>
      <c r="I11410" t="s">
        <v>1061</v>
      </c>
      <c r="J11410" t="s">
        <v>140</v>
      </c>
      <c r="K11410" t="s">
        <v>1050</v>
      </c>
      <c r="L11410" t="s">
        <v>140</v>
      </c>
      <c r="M11410" t="s">
        <v>140</v>
      </c>
    </row>
    <row r="11411" spans="1:13" x14ac:dyDescent="0.35">
      <c r="A11411" t="s">
        <v>23</v>
      </c>
      <c r="B11411" t="s">
        <v>1171</v>
      </c>
      <c r="C11411">
        <v>25</v>
      </c>
      <c r="D11411" t="s">
        <v>118</v>
      </c>
      <c r="E11411" t="s">
        <v>929</v>
      </c>
      <c r="F11411" t="s">
        <v>1060</v>
      </c>
      <c r="G11411" t="s">
        <v>1060</v>
      </c>
      <c r="H11411" t="s">
        <v>1060</v>
      </c>
      <c r="I11411" t="s">
        <v>117</v>
      </c>
      <c r="J11411" t="s">
        <v>1060</v>
      </c>
      <c r="K11411" t="s">
        <v>929</v>
      </c>
      <c r="L11411" t="s">
        <v>140</v>
      </c>
      <c r="M11411" t="s">
        <v>140</v>
      </c>
    </row>
    <row r="11412" spans="1:13" x14ac:dyDescent="0.35">
      <c r="A11412" t="s">
        <v>23</v>
      </c>
      <c r="B11412" t="s">
        <v>1172</v>
      </c>
      <c r="C11412">
        <v>180</v>
      </c>
      <c r="D11412" t="s">
        <v>575</v>
      </c>
      <c r="E11412" t="s">
        <v>548</v>
      </c>
      <c r="F11412" t="s">
        <v>775</v>
      </c>
      <c r="G11412" t="s">
        <v>875</v>
      </c>
      <c r="H11412" t="s">
        <v>1070</v>
      </c>
      <c r="I11412" t="s">
        <v>671</v>
      </c>
      <c r="J11412" t="s">
        <v>954</v>
      </c>
      <c r="K11412" t="s">
        <v>458</v>
      </c>
      <c r="L11412" t="s">
        <v>140</v>
      </c>
      <c r="M11412" t="s">
        <v>140</v>
      </c>
    </row>
    <row r="11413" spans="1:13" x14ac:dyDescent="0.35">
      <c r="A11413" t="s">
        <v>24</v>
      </c>
      <c r="B11413" t="s">
        <v>1171</v>
      </c>
      <c r="C11413">
        <v>207</v>
      </c>
      <c r="D11413" t="s">
        <v>378</v>
      </c>
      <c r="E11413" t="s">
        <v>1055</v>
      </c>
      <c r="F11413" t="s">
        <v>1009</v>
      </c>
      <c r="G11413" t="s">
        <v>940</v>
      </c>
      <c r="H11413" t="s">
        <v>1056</v>
      </c>
      <c r="I11413" t="s">
        <v>1106</v>
      </c>
      <c r="J11413" t="s">
        <v>1013</v>
      </c>
      <c r="K11413" t="s">
        <v>919</v>
      </c>
      <c r="L11413" t="s">
        <v>140</v>
      </c>
      <c r="M11413" t="s">
        <v>140</v>
      </c>
    </row>
    <row r="11414" spans="1:13" x14ac:dyDescent="0.35">
      <c r="A11414" t="s">
        <v>25</v>
      </c>
      <c r="B11414" t="s">
        <v>1171</v>
      </c>
      <c r="C11414">
        <v>204</v>
      </c>
      <c r="D11414" t="s">
        <v>1077</v>
      </c>
      <c r="E11414" t="s">
        <v>140</v>
      </c>
      <c r="F11414" t="s">
        <v>1014</v>
      </c>
      <c r="G11414" t="s">
        <v>1010</v>
      </c>
      <c r="H11414" t="s">
        <v>1012</v>
      </c>
      <c r="I11414" t="s">
        <v>286</v>
      </c>
      <c r="J11414" t="s">
        <v>1017</v>
      </c>
      <c r="K11414" t="s">
        <v>1019</v>
      </c>
      <c r="L11414" t="s">
        <v>140</v>
      </c>
      <c r="M11414" t="s">
        <v>140</v>
      </c>
    </row>
    <row r="11415" spans="1:13" x14ac:dyDescent="0.35">
      <c r="A11415" t="s">
        <v>26</v>
      </c>
      <c r="B11415" t="s">
        <v>1171</v>
      </c>
      <c r="C11415">
        <v>202</v>
      </c>
      <c r="D11415" t="s">
        <v>198</v>
      </c>
      <c r="E11415" t="s">
        <v>1012</v>
      </c>
      <c r="F11415" t="s">
        <v>1013</v>
      </c>
      <c r="G11415" t="s">
        <v>1014</v>
      </c>
      <c r="H11415" t="s">
        <v>1046</v>
      </c>
      <c r="I11415" t="s">
        <v>849</v>
      </c>
      <c r="J11415" t="s">
        <v>140</v>
      </c>
      <c r="K11415" t="s">
        <v>515</v>
      </c>
      <c r="L11415" t="s">
        <v>140</v>
      </c>
      <c r="M11415" t="s">
        <v>140</v>
      </c>
    </row>
    <row r="11416" spans="1:13" x14ac:dyDescent="0.35">
      <c r="A11416" t="s">
        <v>27</v>
      </c>
      <c r="B11416" t="s">
        <v>1171</v>
      </c>
      <c r="C11416">
        <v>204</v>
      </c>
      <c r="D11416" t="s">
        <v>491</v>
      </c>
      <c r="E11416" t="s">
        <v>1010</v>
      </c>
      <c r="F11416" t="s">
        <v>140</v>
      </c>
      <c r="G11416" t="s">
        <v>140</v>
      </c>
      <c r="H11416" t="s">
        <v>996</v>
      </c>
      <c r="I11416" t="s">
        <v>286</v>
      </c>
      <c r="J11416" t="s">
        <v>775</v>
      </c>
      <c r="K11416" t="s">
        <v>971</v>
      </c>
      <c r="L11416" t="s">
        <v>140</v>
      </c>
      <c r="M11416" t="s">
        <v>140</v>
      </c>
    </row>
    <row r="11417" spans="1:13" x14ac:dyDescent="0.35">
      <c r="A11417" t="s">
        <v>28</v>
      </c>
      <c r="B11417" t="s">
        <v>1171</v>
      </c>
      <c r="C11417">
        <v>207</v>
      </c>
      <c r="D11417" t="s">
        <v>1088</v>
      </c>
      <c r="E11417" t="s">
        <v>940</v>
      </c>
      <c r="F11417" t="s">
        <v>971</v>
      </c>
      <c r="G11417" t="s">
        <v>1054</v>
      </c>
      <c r="H11417" t="s">
        <v>515</v>
      </c>
      <c r="I11417" t="s">
        <v>123</v>
      </c>
      <c r="J11417" t="s">
        <v>1010</v>
      </c>
      <c r="K11417" t="s">
        <v>939</v>
      </c>
      <c r="L11417" t="s">
        <v>1016</v>
      </c>
      <c r="M11417" t="s">
        <v>140</v>
      </c>
    </row>
    <row r="11418" spans="1:13" x14ac:dyDescent="0.35">
      <c r="A11418" t="s">
        <v>29</v>
      </c>
      <c r="B11418" t="s">
        <v>1171</v>
      </c>
      <c r="C11418">
        <v>204</v>
      </c>
      <c r="D11418" t="s">
        <v>1155</v>
      </c>
      <c r="E11418" t="s">
        <v>140</v>
      </c>
      <c r="F11418" t="s">
        <v>140</v>
      </c>
      <c r="G11418" t="s">
        <v>1009</v>
      </c>
      <c r="H11418" t="s">
        <v>919</v>
      </c>
      <c r="I11418" t="s">
        <v>117</v>
      </c>
      <c r="J11418" t="s">
        <v>1012</v>
      </c>
      <c r="K11418" t="s">
        <v>1019</v>
      </c>
      <c r="L11418" t="s">
        <v>140</v>
      </c>
      <c r="M11418" t="s">
        <v>140</v>
      </c>
    </row>
    <row r="11419" spans="1:13" x14ac:dyDescent="0.35">
      <c r="A11419" t="s">
        <v>30</v>
      </c>
      <c r="B11419" t="s">
        <v>1171</v>
      </c>
      <c r="C11419">
        <v>202</v>
      </c>
      <c r="D11419" t="s">
        <v>1162</v>
      </c>
      <c r="E11419" t="s">
        <v>1016</v>
      </c>
      <c r="F11419" t="s">
        <v>1012</v>
      </c>
      <c r="G11419" t="s">
        <v>1021</v>
      </c>
      <c r="H11419" t="s">
        <v>903</v>
      </c>
      <c r="I11419" t="s">
        <v>837</v>
      </c>
      <c r="J11419" t="s">
        <v>1021</v>
      </c>
      <c r="K11419" t="s">
        <v>919</v>
      </c>
      <c r="L11419" t="s">
        <v>140</v>
      </c>
      <c r="M11419" t="s">
        <v>140</v>
      </c>
    </row>
    <row r="11420" spans="1:13" x14ac:dyDescent="0.35">
      <c r="A11420" t="s">
        <v>31</v>
      </c>
      <c r="B11420" t="s">
        <v>1171</v>
      </c>
      <c r="C11420">
        <v>129</v>
      </c>
      <c r="D11420" t="s">
        <v>354</v>
      </c>
      <c r="E11420" t="s">
        <v>105</v>
      </c>
      <c r="F11420" t="s">
        <v>733</v>
      </c>
      <c r="G11420" t="s">
        <v>1056</v>
      </c>
      <c r="H11420" t="s">
        <v>55</v>
      </c>
      <c r="I11420" t="s">
        <v>925</v>
      </c>
      <c r="J11420" t="s">
        <v>953</v>
      </c>
      <c r="K11420" t="s">
        <v>913</v>
      </c>
      <c r="L11420" t="s">
        <v>140</v>
      </c>
      <c r="M11420" t="s">
        <v>140</v>
      </c>
    </row>
    <row r="11421" spans="1:13" x14ac:dyDescent="0.35">
      <c r="A11421" t="s">
        <v>31</v>
      </c>
      <c r="B11421" t="s">
        <v>1172</v>
      </c>
      <c r="C11421">
        <v>78</v>
      </c>
      <c r="D11421" t="s">
        <v>600</v>
      </c>
      <c r="E11421" t="s">
        <v>140</v>
      </c>
      <c r="F11421" t="s">
        <v>1047</v>
      </c>
      <c r="G11421" t="s">
        <v>733</v>
      </c>
      <c r="H11421" t="s">
        <v>564</v>
      </c>
      <c r="I11421" t="s">
        <v>827</v>
      </c>
      <c r="J11421" t="s">
        <v>1007</v>
      </c>
      <c r="K11421" t="s">
        <v>317</v>
      </c>
      <c r="L11421" t="s">
        <v>140</v>
      </c>
      <c r="M11421" t="s">
        <v>140</v>
      </c>
    </row>
    <row r="11422" spans="1:13" x14ac:dyDescent="0.35">
      <c r="A11422" t="s">
        <v>32</v>
      </c>
      <c r="B11422" t="s">
        <v>1171</v>
      </c>
      <c r="C11422">
        <v>3983</v>
      </c>
      <c r="D11422" t="s">
        <v>410</v>
      </c>
      <c r="E11422" t="s">
        <v>1043</v>
      </c>
      <c r="F11422" t="s">
        <v>1054</v>
      </c>
      <c r="G11422" t="s">
        <v>1020</v>
      </c>
      <c r="H11422" t="s">
        <v>345</v>
      </c>
      <c r="I11422" t="s">
        <v>93</v>
      </c>
      <c r="J11422" t="s">
        <v>1014</v>
      </c>
      <c r="K11422" t="s">
        <v>919</v>
      </c>
      <c r="L11422" t="s">
        <v>1016</v>
      </c>
      <c r="M11422" t="s">
        <v>140</v>
      </c>
    </row>
    <row r="11423" spans="1:13" x14ac:dyDescent="0.35">
      <c r="A11423" t="s">
        <v>32</v>
      </c>
      <c r="B11423" t="s">
        <v>1172</v>
      </c>
      <c r="C11423">
        <v>947</v>
      </c>
      <c r="D11423" t="s">
        <v>166</v>
      </c>
      <c r="E11423" t="s">
        <v>548</v>
      </c>
      <c r="F11423" t="s">
        <v>1011</v>
      </c>
      <c r="G11423" t="s">
        <v>950</v>
      </c>
      <c r="H11423" t="s">
        <v>729</v>
      </c>
      <c r="I11423" t="s">
        <v>855</v>
      </c>
      <c r="J11423" t="s">
        <v>1043</v>
      </c>
      <c r="K11423" t="s">
        <v>967</v>
      </c>
      <c r="L11423" t="s">
        <v>1016</v>
      </c>
      <c r="M11423" t="s">
        <v>1022</v>
      </c>
    </row>
    <row r="11425" spans="1:15" x14ac:dyDescent="0.35">
      <c r="A11425" t="s">
        <v>1479</v>
      </c>
    </row>
    <row r="11426" spans="1:15" x14ac:dyDescent="0.35">
      <c r="A11426" t="s">
        <v>2</v>
      </c>
      <c r="B11426" t="s">
        <v>3</v>
      </c>
      <c r="C11426" t="s">
        <v>1480</v>
      </c>
      <c r="D11426" t="s">
        <v>1481</v>
      </c>
      <c r="E11426" t="s">
        <v>1482</v>
      </c>
      <c r="F11426" t="s">
        <v>1483</v>
      </c>
      <c r="G11426" t="s">
        <v>1484</v>
      </c>
      <c r="H11426" t="s">
        <v>1485</v>
      </c>
      <c r="I11426" t="s">
        <v>1486</v>
      </c>
      <c r="J11426" t="s">
        <v>1487</v>
      </c>
      <c r="K11426" t="s">
        <v>1488</v>
      </c>
      <c r="L11426" t="s">
        <v>1489</v>
      </c>
      <c r="M11426" t="s">
        <v>1490</v>
      </c>
      <c r="N11426" t="s">
        <v>1376</v>
      </c>
      <c r="O11426" t="s">
        <v>1441</v>
      </c>
    </row>
    <row r="11427" spans="1:15" x14ac:dyDescent="0.35">
      <c r="A11427" t="s">
        <v>8</v>
      </c>
      <c r="B11427">
        <v>203</v>
      </c>
      <c r="C11427" t="s">
        <v>408</v>
      </c>
      <c r="D11427" t="s">
        <v>1060</v>
      </c>
      <c r="E11427" t="s">
        <v>1085</v>
      </c>
      <c r="F11427" t="s">
        <v>970</v>
      </c>
      <c r="G11427" t="s">
        <v>1098</v>
      </c>
      <c r="H11427" t="s">
        <v>991</v>
      </c>
      <c r="I11427" t="s">
        <v>99</v>
      </c>
      <c r="J11427" t="s">
        <v>716</v>
      </c>
      <c r="K11427" t="s">
        <v>451</v>
      </c>
      <c r="L11427" t="s">
        <v>140</v>
      </c>
      <c r="M11427" t="s">
        <v>140</v>
      </c>
      <c r="N11427" t="s">
        <v>1050</v>
      </c>
      <c r="O11427" t="s">
        <v>140</v>
      </c>
    </row>
    <row r="11428" spans="1:15" x14ac:dyDescent="0.35">
      <c r="A11428" t="s">
        <v>9</v>
      </c>
      <c r="B11428">
        <v>201</v>
      </c>
      <c r="C11428" t="s">
        <v>385</v>
      </c>
      <c r="D11428" t="s">
        <v>140</v>
      </c>
      <c r="E11428" t="s">
        <v>629</v>
      </c>
      <c r="F11428" t="s">
        <v>919</v>
      </c>
      <c r="G11428" t="s">
        <v>1098</v>
      </c>
      <c r="H11428" t="s">
        <v>1010</v>
      </c>
      <c r="I11428" t="s">
        <v>1010</v>
      </c>
      <c r="J11428" t="s">
        <v>1048</v>
      </c>
      <c r="K11428" t="s">
        <v>131</v>
      </c>
      <c r="L11428" t="s">
        <v>140</v>
      </c>
      <c r="M11428" t="s">
        <v>140</v>
      </c>
      <c r="N11428" t="s">
        <v>1012</v>
      </c>
      <c r="O11428" t="s">
        <v>140</v>
      </c>
    </row>
    <row r="11429" spans="1:15" x14ac:dyDescent="0.35">
      <c r="A11429" t="s">
        <v>10</v>
      </c>
      <c r="B11429">
        <v>207</v>
      </c>
      <c r="C11429" t="s">
        <v>682</v>
      </c>
      <c r="D11429" t="s">
        <v>1043</v>
      </c>
      <c r="E11429" t="s">
        <v>620</v>
      </c>
      <c r="F11429" t="s">
        <v>967</v>
      </c>
      <c r="G11429" t="s">
        <v>1017</v>
      </c>
      <c r="H11429" t="s">
        <v>1008</v>
      </c>
      <c r="I11429" t="s">
        <v>940</v>
      </c>
      <c r="J11429" t="s">
        <v>729</v>
      </c>
      <c r="K11429" t="s">
        <v>706</v>
      </c>
      <c r="L11429" t="s">
        <v>1013</v>
      </c>
      <c r="M11429" t="s">
        <v>140</v>
      </c>
      <c r="N11429" t="s">
        <v>140</v>
      </c>
      <c r="O11429" t="s">
        <v>140</v>
      </c>
    </row>
    <row r="11430" spans="1:15" x14ac:dyDescent="0.35">
      <c r="A11430" t="s">
        <v>11</v>
      </c>
      <c r="B11430">
        <v>206</v>
      </c>
      <c r="C11430" t="s">
        <v>760</v>
      </c>
      <c r="D11430" t="s">
        <v>939</v>
      </c>
      <c r="E11430" t="s">
        <v>882</v>
      </c>
      <c r="F11430" t="s">
        <v>1050</v>
      </c>
      <c r="G11430" t="s">
        <v>1073</v>
      </c>
      <c r="H11430" t="s">
        <v>140</v>
      </c>
      <c r="I11430" t="s">
        <v>1008</v>
      </c>
      <c r="J11430" t="s">
        <v>1061</v>
      </c>
      <c r="K11430" t="s">
        <v>532</v>
      </c>
      <c r="L11430" t="s">
        <v>140</v>
      </c>
      <c r="M11430" t="s">
        <v>140</v>
      </c>
      <c r="N11430" t="s">
        <v>1012</v>
      </c>
      <c r="O11430" t="s">
        <v>140</v>
      </c>
    </row>
    <row r="11431" spans="1:15" x14ac:dyDescent="0.35">
      <c r="A11431" t="s">
        <v>12</v>
      </c>
      <c r="B11431">
        <v>208</v>
      </c>
      <c r="C11431" t="s">
        <v>534</v>
      </c>
      <c r="D11431" t="s">
        <v>1022</v>
      </c>
      <c r="E11431" t="s">
        <v>1043</v>
      </c>
      <c r="F11431" t="s">
        <v>1013</v>
      </c>
      <c r="G11431" t="s">
        <v>1016</v>
      </c>
      <c r="H11431" t="s">
        <v>1022</v>
      </c>
      <c r="I11431" t="s">
        <v>869</v>
      </c>
      <c r="J11431" t="s">
        <v>371</v>
      </c>
      <c r="K11431" t="s">
        <v>296</v>
      </c>
      <c r="L11431" t="s">
        <v>1058</v>
      </c>
      <c r="M11431" t="s">
        <v>140</v>
      </c>
      <c r="N11431" t="s">
        <v>1019</v>
      </c>
      <c r="O11431" t="s">
        <v>140</v>
      </c>
    </row>
    <row r="11432" spans="1:15" x14ac:dyDescent="0.35">
      <c r="A11432" t="s">
        <v>13</v>
      </c>
      <c r="B11432">
        <v>206</v>
      </c>
      <c r="C11432" t="s">
        <v>460</v>
      </c>
      <c r="D11432" t="s">
        <v>1055</v>
      </c>
      <c r="E11432" t="s">
        <v>47</v>
      </c>
      <c r="F11432" t="s">
        <v>286</v>
      </c>
      <c r="G11432" t="s">
        <v>1009</v>
      </c>
      <c r="H11432" t="s">
        <v>103</v>
      </c>
      <c r="I11432" t="s">
        <v>394</v>
      </c>
      <c r="J11432" t="s">
        <v>399</v>
      </c>
      <c r="K11432" t="s">
        <v>895</v>
      </c>
      <c r="L11432" t="s">
        <v>1010</v>
      </c>
      <c r="M11432" t="s">
        <v>140</v>
      </c>
      <c r="N11432" t="s">
        <v>1009</v>
      </c>
      <c r="O11432" t="s">
        <v>140</v>
      </c>
    </row>
    <row r="11433" spans="1:15" x14ac:dyDescent="0.35">
      <c r="A11433" t="s">
        <v>14</v>
      </c>
      <c r="B11433">
        <v>203</v>
      </c>
      <c r="C11433" t="s">
        <v>863</v>
      </c>
      <c r="D11433" t="s">
        <v>1046</v>
      </c>
      <c r="E11433" t="s">
        <v>422</v>
      </c>
      <c r="F11433" t="s">
        <v>1048</v>
      </c>
      <c r="G11433" t="s">
        <v>939</v>
      </c>
      <c r="H11433" t="s">
        <v>1051</v>
      </c>
      <c r="I11433" t="s">
        <v>875</v>
      </c>
      <c r="J11433" t="s">
        <v>718</v>
      </c>
      <c r="K11433" t="s">
        <v>392</v>
      </c>
      <c r="L11433" t="s">
        <v>1008</v>
      </c>
      <c r="M11433" t="s">
        <v>1010</v>
      </c>
      <c r="N11433" t="s">
        <v>1012</v>
      </c>
      <c r="O11433" t="s">
        <v>140</v>
      </c>
    </row>
    <row r="11434" spans="1:15" x14ac:dyDescent="0.35">
      <c r="A11434" t="s">
        <v>15</v>
      </c>
      <c r="B11434">
        <v>206</v>
      </c>
      <c r="C11434" t="s">
        <v>679</v>
      </c>
      <c r="D11434" t="s">
        <v>1051</v>
      </c>
      <c r="E11434" t="s">
        <v>97</v>
      </c>
      <c r="F11434" t="s">
        <v>1059</v>
      </c>
      <c r="G11434" t="s">
        <v>949</v>
      </c>
      <c r="H11434" t="s">
        <v>1020</v>
      </c>
      <c r="I11434" t="s">
        <v>1051</v>
      </c>
      <c r="J11434" t="s">
        <v>801</v>
      </c>
      <c r="K11434" t="s">
        <v>749</v>
      </c>
      <c r="L11434" t="s">
        <v>140</v>
      </c>
      <c r="M11434" t="s">
        <v>140</v>
      </c>
      <c r="N11434" t="s">
        <v>1008</v>
      </c>
      <c r="O11434" t="s">
        <v>140</v>
      </c>
    </row>
    <row r="11435" spans="1:15" x14ac:dyDescent="0.35">
      <c r="A11435" t="s">
        <v>16</v>
      </c>
      <c r="B11435">
        <v>206</v>
      </c>
      <c r="C11435" t="s">
        <v>506</v>
      </c>
      <c r="D11435" t="s">
        <v>1055</v>
      </c>
      <c r="E11435" t="s">
        <v>69</v>
      </c>
      <c r="F11435" t="s">
        <v>548</v>
      </c>
      <c r="G11435" t="s">
        <v>664</v>
      </c>
      <c r="H11435" t="s">
        <v>140</v>
      </c>
      <c r="I11435" t="s">
        <v>1013</v>
      </c>
      <c r="J11435" t="s">
        <v>660</v>
      </c>
      <c r="K11435" t="s">
        <v>729</v>
      </c>
      <c r="L11435" t="s">
        <v>140</v>
      </c>
      <c r="M11435" t="s">
        <v>1013</v>
      </c>
      <c r="N11435" t="s">
        <v>1012</v>
      </c>
      <c r="O11435" t="s">
        <v>140</v>
      </c>
    </row>
    <row r="11436" spans="1:15" x14ac:dyDescent="0.35">
      <c r="A11436" t="s">
        <v>17</v>
      </c>
      <c r="B11436">
        <v>203</v>
      </c>
      <c r="C11436" t="s">
        <v>168</v>
      </c>
      <c r="D11436" t="s">
        <v>1048</v>
      </c>
      <c r="E11436" t="s">
        <v>699</v>
      </c>
      <c r="F11436" t="s">
        <v>1072</v>
      </c>
      <c r="G11436" t="s">
        <v>950</v>
      </c>
      <c r="H11436" t="s">
        <v>140</v>
      </c>
      <c r="I11436" t="s">
        <v>949</v>
      </c>
      <c r="J11436" t="s">
        <v>1059</v>
      </c>
      <c r="K11436" t="s">
        <v>495</v>
      </c>
      <c r="L11436" t="s">
        <v>140</v>
      </c>
      <c r="M11436" t="s">
        <v>1014</v>
      </c>
      <c r="N11436" t="s">
        <v>140</v>
      </c>
      <c r="O11436" t="s">
        <v>140</v>
      </c>
    </row>
    <row r="11437" spans="1:15" x14ac:dyDescent="0.35">
      <c r="A11437" t="s">
        <v>18</v>
      </c>
      <c r="B11437">
        <v>205</v>
      </c>
      <c r="C11437" t="s">
        <v>393</v>
      </c>
      <c r="D11437" t="s">
        <v>775</v>
      </c>
      <c r="E11437" t="s">
        <v>627</v>
      </c>
      <c r="F11437" t="s">
        <v>929</v>
      </c>
      <c r="G11437" t="s">
        <v>1020</v>
      </c>
      <c r="H11437" t="s">
        <v>140</v>
      </c>
      <c r="I11437" t="s">
        <v>140</v>
      </c>
      <c r="J11437" t="s">
        <v>971</v>
      </c>
      <c r="K11437" t="s">
        <v>991</v>
      </c>
      <c r="L11437" t="s">
        <v>140</v>
      </c>
      <c r="M11437" t="s">
        <v>140</v>
      </c>
      <c r="N11437" t="s">
        <v>1009</v>
      </c>
      <c r="O11437" t="s">
        <v>140</v>
      </c>
    </row>
    <row r="11438" spans="1:15" x14ac:dyDescent="0.35">
      <c r="A11438" t="s">
        <v>19</v>
      </c>
      <c r="B11438">
        <v>206</v>
      </c>
      <c r="C11438" t="s">
        <v>823</v>
      </c>
      <c r="D11438" t="s">
        <v>939</v>
      </c>
      <c r="E11438" t="s">
        <v>489</v>
      </c>
      <c r="F11438" t="s">
        <v>1052</v>
      </c>
      <c r="G11438" t="s">
        <v>1018</v>
      </c>
      <c r="H11438" t="s">
        <v>140</v>
      </c>
      <c r="I11438" t="s">
        <v>1017</v>
      </c>
      <c r="J11438" t="s">
        <v>954</v>
      </c>
      <c r="K11438" t="s">
        <v>755</v>
      </c>
      <c r="L11438" t="s">
        <v>140</v>
      </c>
      <c r="M11438" t="s">
        <v>140</v>
      </c>
      <c r="N11438" t="s">
        <v>140</v>
      </c>
      <c r="O11438" t="s">
        <v>140</v>
      </c>
    </row>
    <row r="11439" spans="1:15" x14ac:dyDescent="0.35">
      <c r="A11439" t="s">
        <v>20</v>
      </c>
      <c r="B11439">
        <v>206</v>
      </c>
      <c r="C11439" t="s">
        <v>822</v>
      </c>
      <c r="D11439" t="s">
        <v>1063</v>
      </c>
      <c r="E11439" t="s">
        <v>782</v>
      </c>
      <c r="F11439" t="s">
        <v>129</v>
      </c>
      <c r="G11439" t="s">
        <v>1058</v>
      </c>
      <c r="H11439" t="s">
        <v>140</v>
      </c>
      <c r="I11439" t="s">
        <v>1009</v>
      </c>
      <c r="J11439" t="s">
        <v>111</v>
      </c>
      <c r="K11439" t="s">
        <v>293</v>
      </c>
      <c r="L11439" t="s">
        <v>140</v>
      </c>
      <c r="M11439" t="s">
        <v>140</v>
      </c>
      <c r="N11439" t="s">
        <v>1019</v>
      </c>
      <c r="O11439" t="s">
        <v>140</v>
      </c>
    </row>
    <row r="11440" spans="1:15" x14ac:dyDescent="0.35">
      <c r="A11440" t="s">
        <v>21</v>
      </c>
      <c r="B11440">
        <v>210</v>
      </c>
      <c r="C11440" t="s">
        <v>610</v>
      </c>
      <c r="D11440" t="s">
        <v>1007</v>
      </c>
      <c r="E11440" t="s">
        <v>940</v>
      </c>
      <c r="F11440" t="s">
        <v>716</v>
      </c>
      <c r="G11440" t="s">
        <v>1013</v>
      </c>
      <c r="H11440" t="s">
        <v>140</v>
      </c>
      <c r="I11440" t="s">
        <v>940</v>
      </c>
      <c r="J11440" t="s">
        <v>551</v>
      </c>
      <c r="K11440" t="s">
        <v>560</v>
      </c>
      <c r="L11440" t="s">
        <v>140</v>
      </c>
      <c r="M11440" t="s">
        <v>140</v>
      </c>
      <c r="N11440" t="s">
        <v>775</v>
      </c>
      <c r="O11440" t="s">
        <v>140</v>
      </c>
    </row>
    <row r="11441" spans="1:16" x14ac:dyDescent="0.35">
      <c r="A11441" t="s">
        <v>22</v>
      </c>
      <c r="B11441">
        <v>209</v>
      </c>
      <c r="C11441" t="s">
        <v>790</v>
      </c>
      <c r="D11441" t="s">
        <v>775</v>
      </c>
      <c r="E11441" t="s">
        <v>645</v>
      </c>
      <c r="F11441" t="s">
        <v>1062</v>
      </c>
      <c r="G11441" t="s">
        <v>515</v>
      </c>
      <c r="H11441" t="s">
        <v>775</v>
      </c>
      <c r="I11441" t="s">
        <v>1023</v>
      </c>
      <c r="J11441" t="s">
        <v>660</v>
      </c>
      <c r="K11441" t="s">
        <v>386</v>
      </c>
      <c r="L11441" t="s">
        <v>140</v>
      </c>
      <c r="M11441" t="s">
        <v>140</v>
      </c>
      <c r="N11441" t="s">
        <v>1019</v>
      </c>
      <c r="O11441" t="s">
        <v>140</v>
      </c>
    </row>
    <row r="11442" spans="1:16" x14ac:dyDescent="0.35">
      <c r="A11442" t="s">
        <v>23</v>
      </c>
      <c r="B11442">
        <v>204</v>
      </c>
      <c r="C11442" t="s">
        <v>922</v>
      </c>
      <c r="D11442" t="s">
        <v>1073</v>
      </c>
      <c r="E11442" t="s">
        <v>465</v>
      </c>
      <c r="F11442" t="s">
        <v>515</v>
      </c>
      <c r="G11442" t="s">
        <v>1021</v>
      </c>
      <c r="H11442" t="s">
        <v>1010</v>
      </c>
      <c r="I11442" t="s">
        <v>1023</v>
      </c>
      <c r="J11442" t="s">
        <v>521</v>
      </c>
      <c r="K11442" t="s">
        <v>766</v>
      </c>
      <c r="L11442" t="s">
        <v>140</v>
      </c>
      <c r="M11442" t="s">
        <v>1098</v>
      </c>
      <c r="N11442" t="s">
        <v>903</v>
      </c>
      <c r="O11442" t="s">
        <v>140</v>
      </c>
    </row>
    <row r="11443" spans="1:16" x14ac:dyDescent="0.35">
      <c r="A11443" t="s">
        <v>24</v>
      </c>
      <c r="B11443">
        <v>207</v>
      </c>
      <c r="C11443" t="s">
        <v>397</v>
      </c>
      <c r="D11443" t="s">
        <v>1066</v>
      </c>
      <c r="E11443" t="s">
        <v>571</v>
      </c>
      <c r="F11443" t="s">
        <v>996</v>
      </c>
      <c r="G11443" t="s">
        <v>996</v>
      </c>
      <c r="H11443" t="s">
        <v>140</v>
      </c>
      <c r="I11443" t="s">
        <v>1017</v>
      </c>
      <c r="J11443" t="s">
        <v>119</v>
      </c>
      <c r="K11443" t="s">
        <v>421</v>
      </c>
      <c r="L11443" t="s">
        <v>140</v>
      </c>
      <c r="M11443" t="s">
        <v>140</v>
      </c>
      <c r="N11443" t="s">
        <v>1068</v>
      </c>
      <c r="O11443" t="s">
        <v>140</v>
      </c>
    </row>
    <row r="11444" spans="1:16" x14ac:dyDescent="0.35">
      <c r="A11444" t="s">
        <v>25</v>
      </c>
      <c r="B11444">
        <v>204</v>
      </c>
      <c r="C11444" t="s">
        <v>1000</v>
      </c>
      <c r="D11444" t="s">
        <v>775</v>
      </c>
      <c r="E11444" t="s">
        <v>761</v>
      </c>
      <c r="F11444" t="s">
        <v>1057</v>
      </c>
      <c r="G11444" t="s">
        <v>961</v>
      </c>
      <c r="H11444" t="s">
        <v>1013</v>
      </c>
      <c r="I11444" t="s">
        <v>1013</v>
      </c>
      <c r="J11444" t="s">
        <v>1098</v>
      </c>
      <c r="K11444" t="s">
        <v>777</v>
      </c>
      <c r="L11444" t="s">
        <v>140</v>
      </c>
      <c r="M11444" t="s">
        <v>140</v>
      </c>
      <c r="N11444" t="s">
        <v>1060</v>
      </c>
      <c r="O11444" t="s">
        <v>140</v>
      </c>
    </row>
    <row r="11445" spans="1:16" x14ac:dyDescent="0.35">
      <c r="A11445" t="s">
        <v>26</v>
      </c>
      <c r="B11445">
        <v>201</v>
      </c>
      <c r="C11445" t="s">
        <v>738</v>
      </c>
      <c r="D11445" t="s">
        <v>1014</v>
      </c>
      <c r="E11445" t="s">
        <v>790</v>
      </c>
      <c r="F11445" t="s">
        <v>103</v>
      </c>
      <c r="G11445" t="s">
        <v>394</v>
      </c>
      <c r="H11445" t="s">
        <v>140</v>
      </c>
      <c r="I11445" t="s">
        <v>140</v>
      </c>
      <c r="J11445" t="s">
        <v>967</v>
      </c>
      <c r="K11445" t="s">
        <v>777</v>
      </c>
      <c r="L11445" t="s">
        <v>140</v>
      </c>
      <c r="M11445" t="s">
        <v>1063</v>
      </c>
      <c r="N11445" t="s">
        <v>515</v>
      </c>
      <c r="O11445" t="s">
        <v>140</v>
      </c>
    </row>
    <row r="11446" spans="1:16" x14ac:dyDescent="0.35">
      <c r="A11446" t="s">
        <v>27</v>
      </c>
      <c r="B11446">
        <v>204</v>
      </c>
      <c r="C11446" t="s">
        <v>594</v>
      </c>
      <c r="D11446" t="s">
        <v>1054</v>
      </c>
      <c r="E11446" t="s">
        <v>502</v>
      </c>
      <c r="F11446" t="s">
        <v>1044</v>
      </c>
      <c r="G11446" t="s">
        <v>1073</v>
      </c>
      <c r="H11446" t="s">
        <v>140</v>
      </c>
      <c r="I11446" t="s">
        <v>1009</v>
      </c>
      <c r="J11446" t="s">
        <v>1007</v>
      </c>
      <c r="K11446" t="s">
        <v>129</v>
      </c>
      <c r="L11446" t="s">
        <v>140</v>
      </c>
      <c r="M11446" t="s">
        <v>140</v>
      </c>
      <c r="N11446" t="s">
        <v>1046</v>
      </c>
      <c r="O11446" t="s">
        <v>140</v>
      </c>
    </row>
    <row r="11447" spans="1:16" x14ac:dyDescent="0.35">
      <c r="A11447" t="s">
        <v>28</v>
      </c>
      <c r="B11447">
        <v>205</v>
      </c>
      <c r="C11447" t="s">
        <v>864</v>
      </c>
      <c r="D11447" t="s">
        <v>1004</v>
      </c>
      <c r="E11447" t="s">
        <v>1083</v>
      </c>
      <c r="F11447" t="s">
        <v>1064</v>
      </c>
      <c r="G11447" t="s">
        <v>1050</v>
      </c>
      <c r="H11447" t="s">
        <v>1017</v>
      </c>
      <c r="I11447" t="s">
        <v>1043</v>
      </c>
      <c r="J11447" t="s">
        <v>458</v>
      </c>
      <c r="K11447" t="s">
        <v>862</v>
      </c>
      <c r="L11447" t="s">
        <v>140</v>
      </c>
      <c r="M11447" t="s">
        <v>140</v>
      </c>
      <c r="N11447" t="s">
        <v>1013</v>
      </c>
      <c r="O11447" t="s">
        <v>140</v>
      </c>
    </row>
    <row r="11448" spans="1:16" x14ac:dyDescent="0.35">
      <c r="A11448" t="s">
        <v>29</v>
      </c>
      <c r="B11448">
        <v>203</v>
      </c>
      <c r="C11448" t="s">
        <v>975</v>
      </c>
      <c r="D11448" t="s">
        <v>140</v>
      </c>
      <c r="E11448" t="s">
        <v>747</v>
      </c>
      <c r="F11448" t="s">
        <v>929</v>
      </c>
      <c r="G11448" t="s">
        <v>1003</v>
      </c>
      <c r="H11448" t="s">
        <v>140</v>
      </c>
      <c r="I11448" t="s">
        <v>1063</v>
      </c>
      <c r="J11448" t="s">
        <v>117</v>
      </c>
      <c r="K11448" t="s">
        <v>551</v>
      </c>
      <c r="L11448" t="s">
        <v>949</v>
      </c>
      <c r="M11448" t="s">
        <v>140</v>
      </c>
      <c r="N11448" t="s">
        <v>1054</v>
      </c>
      <c r="O11448" t="s">
        <v>140</v>
      </c>
    </row>
    <row r="11449" spans="1:16" x14ac:dyDescent="0.35">
      <c r="A11449" t="s">
        <v>30</v>
      </c>
      <c r="B11449">
        <v>202</v>
      </c>
      <c r="C11449" t="s">
        <v>425</v>
      </c>
      <c r="D11449" t="s">
        <v>1021</v>
      </c>
      <c r="E11449" t="s">
        <v>624</v>
      </c>
      <c r="F11449" t="s">
        <v>1004</v>
      </c>
      <c r="G11449" t="s">
        <v>1020</v>
      </c>
      <c r="H11449" t="s">
        <v>140</v>
      </c>
      <c r="I11449" t="s">
        <v>1010</v>
      </c>
      <c r="J11449" t="s">
        <v>1017</v>
      </c>
      <c r="K11449" t="s">
        <v>897</v>
      </c>
      <c r="L11449" t="s">
        <v>140</v>
      </c>
      <c r="M11449" t="s">
        <v>1008</v>
      </c>
      <c r="N11449" t="s">
        <v>1019</v>
      </c>
      <c r="O11449" t="s">
        <v>140</v>
      </c>
    </row>
    <row r="11450" spans="1:16" x14ac:dyDescent="0.35">
      <c r="A11450" t="s">
        <v>31</v>
      </c>
      <c r="B11450">
        <v>207</v>
      </c>
      <c r="C11450" t="s">
        <v>211</v>
      </c>
      <c r="D11450" t="s">
        <v>1019</v>
      </c>
      <c r="E11450" t="s">
        <v>977</v>
      </c>
      <c r="F11450" t="s">
        <v>89</v>
      </c>
      <c r="G11450" t="s">
        <v>1010</v>
      </c>
      <c r="H11450" t="s">
        <v>113</v>
      </c>
      <c r="I11450" t="s">
        <v>869</v>
      </c>
      <c r="J11450" t="s">
        <v>769</v>
      </c>
      <c r="K11450" t="s">
        <v>697</v>
      </c>
      <c r="L11450" t="s">
        <v>140</v>
      </c>
      <c r="M11450" t="s">
        <v>1008</v>
      </c>
      <c r="N11450" t="s">
        <v>1048</v>
      </c>
      <c r="O11450" t="s">
        <v>140</v>
      </c>
    </row>
    <row r="11451" spans="1:16" x14ac:dyDescent="0.35">
      <c r="A11451" t="s">
        <v>32</v>
      </c>
      <c r="B11451">
        <v>4922</v>
      </c>
      <c r="C11451" t="s">
        <v>761</v>
      </c>
      <c r="D11451" t="s">
        <v>1066</v>
      </c>
      <c r="E11451" t="s">
        <v>856</v>
      </c>
      <c r="F11451" t="s">
        <v>988</v>
      </c>
      <c r="G11451" t="s">
        <v>1051</v>
      </c>
      <c r="H11451" t="s">
        <v>1021</v>
      </c>
      <c r="I11451" t="s">
        <v>1043</v>
      </c>
      <c r="J11451" t="s">
        <v>999</v>
      </c>
      <c r="K11451" t="s">
        <v>712</v>
      </c>
      <c r="L11451" t="s">
        <v>1022</v>
      </c>
      <c r="M11451" t="s">
        <v>1008</v>
      </c>
      <c r="N11451" t="s">
        <v>1017</v>
      </c>
      <c r="O11451" t="s">
        <v>140</v>
      </c>
    </row>
    <row r="11453" spans="1:16" x14ac:dyDescent="0.35">
      <c r="A11453" t="s">
        <v>1491</v>
      </c>
    </row>
    <row r="11454" spans="1:16" x14ac:dyDescent="0.35">
      <c r="A11454" t="s">
        <v>2</v>
      </c>
      <c r="B11454" t="s">
        <v>1164</v>
      </c>
      <c r="C11454" t="s">
        <v>3</v>
      </c>
      <c r="D11454" t="s">
        <v>1480</v>
      </c>
      <c r="E11454" t="s">
        <v>1481</v>
      </c>
      <c r="F11454" t="s">
        <v>1482</v>
      </c>
      <c r="G11454" t="s">
        <v>1483</v>
      </c>
      <c r="H11454" t="s">
        <v>1484</v>
      </c>
      <c r="I11454" t="s">
        <v>1485</v>
      </c>
      <c r="J11454" t="s">
        <v>1486</v>
      </c>
      <c r="K11454" t="s">
        <v>1487</v>
      </c>
      <c r="L11454" t="s">
        <v>1488</v>
      </c>
      <c r="M11454" t="s">
        <v>1489</v>
      </c>
      <c r="N11454" t="s">
        <v>1490</v>
      </c>
      <c r="O11454" t="s">
        <v>1376</v>
      </c>
      <c r="P11454" t="s">
        <v>1441</v>
      </c>
    </row>
    <row r="11455" spans="1:16" x14ac:dyDescent="0.35">
      <c r="A11455" t="s">
        <v>8</v>
      </c>
      <c r="B11455" t="s">
        <v>1165</v>
      </c>
      <c r="C11455">
        <v>69</v>
      </c>
      <c r="D11455" t="s">
        <v>449</v>
      </c>
      <c r="E11455" t="s">
        <v>1063</v>
      </c>
      <c r="F11455" t="s">
        <v>237</v>
      </c>
      <c r="G11455" t="s">
        <v>838</v>
      </c>
      <c r="H11455" t="s">
        <v>1004</v>
      </c>
      <c r="I11455" t="s">
        <v>1020</v>
      </c>
      <c r="J11455" t="s">
        <v>1053</v>
      </c>
      <c r="K11455" t="s">
        <v>1064</v>
      </c>
      <c r="L11455" t="s">
        <v>1000</v>
      </c>
      <c r="M11455" t="s">
        <v>140</v>
      </c>
      <c r="N11455" t="s">
        <v>140</v>
      </c>
      <c r="O11455" t="s">
        <v>1066</v>
      </c>
      <c r="P11455" t="s">
        <v>140</v>
      </c>
    </row>
    <row r="11456" spans="1:16" x14ac:dyDescent="0.35">
      <c r="A11456" t="s">
        <v>8</v>
      </c>
      <c r="B11456" t="s">
        <v>1166</v>
      </c>
      <c r="C11456">
        <v>134</v>
      </c>
      <c r="D11456" t="s">
        <v>196</v>
      </c>
      <c r="E11456" t="s">
        <v>1023</v>
      </c>
      <c r="F11456" t="s">
        <v>317</v>
      </c>
      <c r="G11456" t="s">
        <v>511</v>
      </c>
      <c r="H11456" t="s">
        <v>775</v>
      </c>
      <c r="I11456" t="s">
        <v>952</v>
      </c>
      <c r="J11456" t="s">
        <v>1059</v>
      </c>
      <c r="K11456" t="s">
        <v>117</v>
      </c>
      <c r="L11456" t="s">
        <v>712</v>
      </c>
      <c r="M11456" t="s">
        <v>140</v>
      </c>
      <c r="N11456" t="s">
        <v>140</v>
      </c>
      <c r="O11456" t="s">
        <v>1043</v>
      </c>
      <c r="P11456" t="s">
        <v>140</v>
      </c>
    </row>
    <row r="11457" spans="1:16" x14ac:dyDescent="0.35">
      <c r="A11457" t="s">
        <v>9</v>
      </c>
      <c r="B11457" t="s">
        <v>1165</v>
      </c>
      <c r="C11457">
        <v>99</v>
      </c>
      <c r="D11457" t="s">
        <v>993</v>
      </c>
      <c r="E11457" t="s">
        <v>140</v>
      </c>
      <c r="F11457" t="s">
        <v>658</v>
      </c>
      <c r="G11457" t="s">
        <v>919</v>
      </c>
      <c r="H11457" t="s">
        <v>1017</v>
      </c>
      <c r="I11457" t="s">
        <v>140</v>
      </c>
      <c r="J11457" t="s">
        <v>140</v>
      </c>
      <c r="K11457" t="s">
        <v>140</v>
      </c>
      <c r="L11457" t="s">
        <v>919</v>
      </c>
      <c r="M11457" t="s">
        <v>140</v>
      </c>
      <c r="N11457" t="s">
        <v>140</v>
      </c>
      <c r="O11457" t="s">
        <v>140</v>
      </c>
      <c r="P11457" t="s">
        <v>140</v>
      </c>
    </row>
    <row r="11458" spans="1:16" x14ac:dyDescent="0.35">
      <c r="A11458" t="s">
        <v>9</v>
      </c>
      <c r="B11458" t="s">
        <v>1166</v>
      </c>
      <c r="C11458">
        <v>102</v>
      </c>
      <c r="D11458" t="s">
        <v>601</v>
      </c>
      <c r="E11458" t="s">
        <v>140</v>
      </c>
      <c r="F11458" t="s">
        <v>199</v>
      </c>
      <c r="G11458" t="s">
        <v>1023</v>
      </c>
      <c r="H11458" t="s">
        <v>1043</v>
      </c>
      <c r="I11458" t="s">
        <v>1014</v>
      </c>
      <c r="J11458" t="s">
        <v>1014</v>
      </c>
      <c r="K11458" t="s">
        <v>915</v>
      </c>
      <c r="L11458" t="s">
        <v>495</v>
      </c>
      <c r="M11458" t="s">
        <v>140</v>
      </c>
      <c r="N11458" t="s">
        <v>140</v>
      </c>
      <c r="O11458" t="s">
        <v>1066</v>
      </c>
      <c r="P11458" t="s">
        <v>140</v>
      </c>
    </row>
    <row r="11459" spans="1:16" x14ac:dyDescent="0.35">
      <c r="A11459" t="s">
        <v>10</v>
      </c>
      <c r="B11459" t="s">
        <v>1165</v>
      </c>
      <c r="C11459">
        <v>79</v>
      </c>
      <c r="D11459" t="s">
        <v>975</v>
      </c>
      <c r="E11459" t="s">
        <v>775</v>
      </c>
      <c r="F11459" t="s">
        <v>760</v>
      </c>
      <c r="G11459" t="s">
        <v>849</v>
      </c>
      <c r="H11459" t="s">
        <v>954</v>
      </c>
      <c r="I11459" t="s">
        <v>140</v>
      </c>
      <c r="J11459" t="s">
        <v>775</v>
      </c>
      <c r="K11459" t="s">
        <v>1017</v>
      </c>
      <c r="L11459" t="s">
        <v>405</v>
      </c>
      <c r="M11459" t="s">
        <v>140</v>
      </c>
      <c r="N11459" t="s">
        <v>140</v>
      </c>
      <c r="O11459" t="s">
        <v>140</v>
      </c>
      <c r="P11459" t="s">
        <v>140</v>
      </c>
    </row>
    <row r="11460" spans="1:16" x14ac:dyDescent="0.35">
      <c r="A11460" t="s">
        <v>10</v>
      </c>
      <c r="B11460" t="s">
        <v>1166</v>
      </c>
      <c r="C11460">
        <v>128</v>
      </c>
      <c r="D11460" t="s">
        <v>1246</v>
      </c>
      <c r="E11460" t="s">
        <v>1051</v>
      </c>
      <c r="F11460" t="s">
        <v>1104</v>
      </c>
      <c r="G11460" t="s">
        <v>1048</v>
      </c>
      <c r="H11460" t="s">
        <v>1010</v>
      </c>
      <c r="I11460" t="s">
        <v>1016</v>
      </c>
      <c r="J11460" t="s">
        <v>1004</v>
      </c>
      <c r="K11460" t="s">
        <v>495</v>
      </c>
      <c r="L11460" t="s">
        <v>1083</v>
      </c>
      <c r="M11460" t="s">
        <v>1012</v>
      </c>
      <c r="N11460" t="s">
        <v>140</v>
      </c>
      <c r="O11460" t="s">
        <v>140</v>
      </c>
      <c r="P11460" t="s">
        <v>140</v>
      </c>
    </row>
    <row r="11461" spans="1:16" x14ac:dyDescent="0.35">
      <c r="A11461" t="s">
        <v>11</v>
      </c>
      <c r="B11461" t="s">
        <v>1165</v>
      </c>
      <c r="C11461">
        <v>87</v>
      </c>
      <c r="D11461" t="s">
        <v>761</v>
      </c>
      <c r="E11461" t="s">
        <v>950</v>
      </c>
      <c r="F11461" t="s">
        <v>482</v>
      </c>
      <c r="G11461" t="s">
        <v>1013</v>
      </c>
      <c r="H11461" t="s">
        <v>869</v>
      </c>
      <c r="I11461" t="s">
        <v>140</v>
      </c>
      <c r="J11461" t="s">
        <v>1013</v>
      </c>
      <c r="K11461" t="s">
        <v>1051</v>
      </c>
      <c r="L11461" t="s">
        <v>664</v>
      </c>
      <c r="M11461" t="s">
        <v>140</v>
      </c>
      <c r="N11461" t="s">
        <v>140</v>
      </c>
      <c r="O11461" t="s">
        <v>140</v>
      </c>
      <c r="P11461" t="s">
        <v>140</v>
      </c>
    </row>
    <row r="11462" spans="1:16" x14ac:dyDescent="0.35">
      <c r="A11462" t="s">
        <v>11</v>
      </c>
      <c r="B11462" t="s">
        <v>1166</v>
      </c>
      <c r="C11462">
        <v>119</v>
      </c>
      <c r="D11462" t="s">
        <v>62</v>
      </c>
      <c r="E11462" t="s">
        <v>775</v>
      </c>
      <c r="F11462" t="s">
        <v>422</v>
      </c>
      <c r="G11462" t="s">
        <v>1007</v>
      </c>
      <c r="H11462" t="s">
        <v>1066</v>
      </c>
      <c r="I11462" t="s">
        <v>140</v>
      </c>
      <c r="J11462" t="s">
        <v>140</v>
      </c>
      <c r="K11462" t="s">
        <v>1072</v>
      </c>
      <c r="L11462" t="s">
        <v>365</v>
      </c>
      <c r="M11462" t="s">
        <v>140</v>
      </c>
      <c r="N11462" t="s">
        <v>140</v>
      </c>
      <c r="O11462" t="s">
        <v>1017</v>
      </c>
      <c r="P11462" t="s">
        <v>140</v>
      </c>
    </row>
    <row r="11463" spans="1:16" x14ac:dyDescent="0.35">
      <c r="A11463" t="s">
        <v>12</v>
      </c>
      <c r="B11463" t="s">
        <v>1165</v>
      </c>
      <c r="C11463">
        <v>12</v>
      </c>
      <c r="D11463" t="s">
        <v>988</v>
      </c>
      <c r="E11463" t="s">
        <v>140</v>
      </c>
      <c r="F11463" t="s">
        <v>443</v>
      </c>
      <c r="G11463" t="s">
        <v>1020</v>
      </c>
      <c r="H11463" t="s">
        <v>929</v>
      </c>
      <c r="I11463" t="s">
        <v>919</v>
      </c>
      <c r="J11463" t="s">
        <v>107</v>
      </c>
      <c r="K11463" t="s">
        <v>919</v>
      </c>
      <c r="L11463" t="s">
        <v>187</v>
      </c>
      <c r="M11463" t="s">
        <v>962</v>
      </c>
      <c r="N11463" t="s">
        <v>140</v>
      </c>
      <c r="O11463" t="s">
        <v>140</v>
      </c>
      <c r="P11463" t="s">
        <v>140</v>
      </c>
    </row>
    <row r="11464" spans="1:16" x14ac:dyDescent="0.35">
      <c r="A11464" t="s">
        <v>12</v>
      </c>
      <c r="B11464" t="s">
        <v>1166</v>
      </c>
      <c r="C11464">
        <v>196</v>
      </c>
      <c r="D11464" t="s">
        <v>831</v>
      </c>
      <c r="E11464" t="s">
        <v>1022</v>
      </c>
      <c r="F11464" t="s">
        <v>1055</v>
      </c>
      <c r="G11464" t="s">
        <v>1016</v>
      </c>
      <c r="H11464" t="s">
        <v>1008</v>
      </c>
      <c r="I11464" t="s">
        <v>140</v>
      </c>
      <c r="J11464" t="s">
        <v>919</v>
      </c>
      <c r="K11464" t="s">
        <v>849</v>
      </c>
      <c r="L11464" t="s">
        <v>71</v>
      </c>
      <c r="M11464" t="s">
        <v>140</v>
      </c>
      <c r="N11464" t="s">
        <v>140</v>
      </c>
      <c r="O11464" t="s">
        <v>1021</v>
      </c>
      <c r="P11464" t="s">
        <v>140</v>
      </c>
    </row>
    <row r="11465" spans="1:16" x14ac:dyDescent="0.35">
      <c r="A11465" t="s">
        <v>13</v>
      </c>
      <c r="B11465" t="s">
        <v>1165</v>
      </c>
      <c r="C11465">
        <v>7</v>
      </c>
      <c r="D11465" t="s">
        <v>140</v>
      </c>
      <c r="E11465" t="s">
        <v>140</v>
      </c>
      <c r="F11465" t="s">
        <v>695</v>
      </c>
      <c r="G11465" t="s">
        <v>331</v>
      </c>
      <c r="H11465" t="s">
        <v>140</v>
      </c>
      <c r="I11465" t="s">
        <v>1085</v>
      </c>
      <c r="J11465" t="s">
        <v>618</v>
      </c>
      <c r="K11465" t="s">
        <v>1085</v>
      </c>
      <c r="L11465" t="s">
        <v>1085</v>
      </c>
      <c r="M11465" t="s">
        <v>140</v>
      </c>
      <c r="N11465" t="s">
        <v>140</v>
      </c>
      <c r="O11465" t="s">
        <v>140</v>
      </c>
      <c r="P11465" t="s">
        <v>140</v>
      </c>
    </row>
    <row r="11466" spans="1:16" x14ac:dyDescent="0.35">
      <c r="A11466" t="s">
        <v>13</v>
      </c>
      <c r="B11466" t="s">
        <v>1166</v>
      </c>
      <c r="C11466">
        <v>199</v>
      </c>
      <c r="D11466" t="s">
        <v>651</v>
      </c>
      <c r="E11466" t="s">
        <v>1058</v>
      </c>
      <c r="F11466" t="s">
        <v>794</v>
      </c>
      <c r="G11466" t="s">
        <v>129</v>
      </c>
      <c r="H11466" t="s">
        <v>1009</v>
      </c>
      <c r="I11466" t="s">
        <v>1102</v>
      </c>
      <c r="J11466" t="s">
        <v>527</v>
      </c>
      <c r="K11466" t="s">
        <v>199</v>
      </c>
      <c r="L11466" t="s">
        <v>59</v>
      </c>
      <c r="M11466" t="s">
        <v>1016</v>
      </c>
      <c r="N11466" t="s">
        <v>140</v>
      </c>
      <c r="O11466" t="s">
        <v>1009</v>
      </c>
      <c r="P11466" t="s">
        <v>140</v>
      </c>
    </row>
    <row r="11467" spans="1:16" x14ac:dyDescent="0.35">
      <c r="A11467" t="s">
        <v>14</v>
      </c>
      <c r="B11467" t="s">
        <v>1165</v>
      </c>
      <c r="C11467">
        <v>52</v>
      </c>
      <c r="D11467" t="s">
        <v>562</v>
      </c>
      <c r="E11467" t="s">
        <v>1014</v>
      </c>
      <c r="F11467" t="s">
        <v>910</v>
      </c>
      <c r="G11467" t="s">
        <v>1049</v>
      </c>
      <c r="H11467" t="s">
        <v>915</v>
      </c>
      <c r="I11467" t="s">
        <v>140</v>
      </c>
      <c r="J11467" t="s">
        <v>111</v>
      </c>
      <c r="K11467" t="s">
        <v>954</v>
      </c>
      <c r="L11467" t="s">
        <v>816</v>
      </c>
      <c r="M11467" t="s">
        <v>1019</v>
      </c>
      <c r="N11467" t="s">
        <v>1098</v>
      </c>
      <c r="O11467" t="s">
        <v>140</v>
      </c>
      <c r="P11467" t="s">
        <v>140</v>
      </c>
    </row>
    <row r="11468" spans="1:16" x14ac:dyDescent="0.35">
      <c r="A11468" t="s">
        <v>14</v>
      </c>
      <c r="B11468" t="s">
        <v>1166</v>
      </c>
      <c r="C11468">
        <v>151</v>
      </c>
      <c r="D11468" t="s">
        <v>485</v>
      </c>
      <c r="E11468" t="s">
        <v>1048</v>
      </c>
      <c r="F11468" t="s">
        <v>973</v>
      </c>
      <c r="G11468" t="s">
        <v>1058</v>
      </c>
      <c r="H11468" t="s">
        <v>1017</v>
      </c>
      <c r="I11468" t="s">
        <v>1052</v>
      </c>
      <c r="J11468" t="s">
        <v>1052</v>
      </c>
      <c r="K11468" t="s">
        <v>668</v>
      </c>
      <c r="L11468" t="s">
        <v>227</v>
      </c>
      <c r="M11468" t="s">
        <v>140</v>
      </c>
      <c r="N11468" t="s">
        <v>140</v>
      </c>
      <c r="O11468" t="s">
        <v>1063</v>
      </c>
      <c r="P11468" t="s">
        <v>140</v>
      </c>
    </row>
    <row r="11469" spans="1:16" x14ac:dyDescent="0.35">
      <c r="A11469" t="s">
        <v>15</v>
      </c>
      <c r="B11469" t="s">
        <v>1165</v>
      </c>
      <c r="C11469">
        <v>90</v>
      </c>
      <c r="D11469" t="s">
        <v>744</v>
      </c>
      <c r="E11469" t="s">
        <v>1017</v>
      </c>
      <c r="F11469" t="s">
        <v>1069</v>
      </c>
      <c r="G11469" t="s">
        <v>996</v>
      </c>
      <c r="H11469" t="s">
        <v>869</v>
      </c>
      <c r="I11469" t="s">
        <v>903</v>
      </c>
      <c r="J11469" t="s">
        <v>875</v>
      </c>
      <c r="K11469" t="s">
        <v>394</v>
      </c>
      <c r="L11469" t="s">
        <v>837</v>
      </c>
      <c r="M11469" t="s">
        <v>140</v>
      </c>
      <c r="N11469" t="s">
        <v>140</v>
      </c>
      <c r="O11469" t="s">
        <v>140</v>
      </c>
      <c r="P11469" t="s">
        <v>140</v>
      </c>
    </row>
    <row r="11470" spans="1:16" x14ac:dyDescent="0.35">
      <c r="A11470" t="s">
        <v>15</v>
      </c>
      <c r="B11470" t="s">
        <v>1166</v>
      </c>
      <c r="C11470">
        <v>116</v>
      </c>
      <c r="D11470" t="s">
        <v>587</v>
      </c>
      <c r="E11470" t="s">
        <v>996</v>
      </c>
      <c r="F11470" t="s">
        <v>1010</v>
      </c>
      <c r="G11470" t="s">
        <v>812</v>
      </c>
      <c r="H11470" t="s">
        <v>140</v>
      </c>
      <c r="I11470" t="s">
        <v>1063</v>
      </c>
      <c r="J11470" t="s">
        <v>1055</v>
      </c>
      <c r="K11470" t="s">
        <v>929</v>
      </c>
      <c r="L11470" t="s">
        <v>755</v>
      </c>
      <c r="M11470" t="s">
        <v>140</v>
      </c>
      <c r="N11470" t="s">
        <v>140</v>
      </c>
      <c r="O11470" t="s">
        <v>1010</v>
      </c>
      <c r="P11470" t="s">
        <v>140</v>
      </c>
    </row>
    <row r="11471" spans="1:16" x14ac:dyDescent="0.35">
      <c r="A11471" t="s">
        <v>16</v>
      </c>
      <c r="B11471" t="s">
        <v>1165</v>
      </c>
      <c r="C11471">
        <v>96</v>
      </c>
      <c r="D11471" t="s">
        <v>709</v>
      </c>
      <c r="E11471" t="s">
        <v>1066</v>
      </c>
      <c r="F11471" t="s">
        <v>299</v>
      </c>
      <c r="G11471" t="s">
        <v>125</v>
      </c>
      <c r="H11471" t="s">
        <v>716</v>
      </c>
      <c r="I11471" t="s">
        <v>140</v>
      </c>
      <c r="J11471" t="s">
        <v>140</v>
      </c>
      <c r="K11471" t="s">
        <v>140</v>
      </c>
      <c r="L11471" t="s">
        <v>919</v>
      </c>
      <c r="M11471" t="s">
        <v>140</v>
      </c>
      <c r="N11471" t="s">
        <v>140</v>
      </c>
      <c r="O11471" t="s">
        <v>140</v>
      </c>
      <c r="P11471" t="s">
        <v>140</v>
      </c>
    </row>
    <row r="11472" spans="1:16" x14ac:dyDescent="0.35">
      <c r="A11472" t="s">
        <v>16</v>
      </c>
      <c r="B11472" t="s">
        <v>1166</v>
      </c>
      <c r="C11472">
        <v>110</v>
      </c>
      <c r="D11472" t="s">
        <v>374</v>
      </c>
      <c r="E11472" t="s">
        <v>1055</v>
      </c>
      <c r="F11472" t="s">
        <v>162</v>
      </c>
      <c r="G11472" t="s">
        <v>801</v>
      </c>
      <c r="H11472" t="s">
        <v>140</v>
      </c>
      <c r="I11472" t="s">
        <v>140</v>
      </c>
      <c r="J11472" t="s">
        <v>775</v>
      </c>
      <c r="K11472" t="s">
        <v>1072</v>
      </c>
      <c r="L11472" t="s">
        <v>860</v>
      </c>
      <c r="M11472" t="s">
        <v>140</v>
      </c>
      <c r="N11472" t="s">
        <v>775</v>
      </c>
      <c r="O11472" t="s">
        <v>949</v>
      </c>
      <c r="P11472" t="s">
        <v>140</v>
      </c>
    </row>
    <row r="11473" spans="1:16" x14ac:dyDescent="0.35">
      <c r="A11473" t="s">
        <v>17</v>
      </c>
      <c r="B11473" t="s">
        <v>1165</v>
      </c>
      <c r="C11473">
        <v>109</v>
      </c>
      <c r="D11473" t="s">
        <v>341</v>
      </c>
      <c r="E11473" t="s">
        <v>996</v>
      </c>
      <c r="F11473" t="s">
        <v>637</v>
      </c>
      <c r="G11473" t="s">
        <v>131</v>
      </c>
      <c r="H11473" t="s">
        <v>1047</v>
      </c>
      <c r="I11473" t="s">
        <v>140</v>
      </c>
      <c r="J11473" t="s">
        <v>1063</v>
      </c>
      <c r="K11473" t="s">
        <v>1013</v>
      </c>
      <c r="L11473" t="s">
        <v>1053</v>
      </c>
      <c r="M11473" t="s">
        <v>140</v>
      </c>
      <c r="N11473" t="s">
        <v>140</v>
      </c>
      <c r="O11473" t="s">
        <v>140</v>
      </c>
      <c r="P11473" t="s">
        <v>140</v>
      </c>
    </row>
    <row r="11474" spans="1:16" x14ac:dyDescent="0.35">
      <c r="A11474" t="s">
        <v>17</v>
      </c>
      <c r="B11474" t="s">
        <v>1166</v>
      </c>
      <c r="C11474">
        <v>94</v>
      </c>
      <c r="D11474" t="s">
        <v>695</v>
      </c>
      <c r="E11474" t="s">
        <v>1017</v>
      </c>
      <c r="F11474" t="s">
        <v>777</v>
      </c>
      <c r="G11474" t="s">
        <v>991</v>
      </c>
      <c r="H11474" t="s">
        <v>1018</v>
      </c>
      <c r="I11474" t="s">
        <v>140</v>
      </c>
      <c r="J11474" t="s">
        <v>1020</v>
      </c>
      <c r="K11474" t="s">
        <v>746</v>
      </c>
      <c r="L11474" t="s">
        <v>728</v>
      </c>
      <c r="M11474" t="s">
        <v>140</v>
      </c>
      <c r="N11474" t="s">
        <v>949</v>
      </c>
      <c r="O11474" t="s">
        <v>140</v>
      </c>
      <c r="P11474" t="s">
        <v>140</v>
      </c>
    </row>
    <row r="11475" spans="1:16" x14ac:dyDescent="0.35">
      <c r="A11475" t="s">
        <v>18</v>
      </c>
      <c r="B11475" t="s">
        <v>1165</v>
      </c>
      <c r="C11475">
        <v>14</v>
      </c>
      <c r="D11475" t="s">
        <v>489</v>
      </c>
      <c r="E11475" t="s">
        <v>140</v>
      </c>
      <c r="F11475" t="s">
        <v>332</v>
      </c>
      <c r="G11475" t="s">
        <v>140</v>
      </c>
      <c r="H11475" t="s">
        <v>1139</v>
      </c>
      <c r="I11475" t="s">
        <v>140</v>
      </c>
      <c r="J11475" t="s">
        <v>140</v>
      </c>
      <c r="K11475" t="s">
        <v>140</v>
      </c>
      <c r="L11475" t="s">
        <v>140</v>
      </c>
      <c r="M11475" t="s">
        <v>140</v>
      </c>
      <c r="N11475" t="s">
        <v>140</v>
      </c>
      <c r="O11475" t="s">
        <v>140</v>
      </c>
      <c r="P11475" t="s">
        <v>140</v>
      </c>
    </row>
    <row r="11476" spans="1:16" x14ac:dyDescent="0.35">
      <c r="A11476" t="s">
        <v>18</v>
      </c>
      <c r="B11476" t="s">
        <v>1166</v>
      </c>
      <c r="C11476">
        <v>191</v>
      </c>
      <c r="D11476" t="s">
        <v>726</v>
      </c>
      <c r="E11476" t="s">
        <v>1019</v>
      </c>
      <c r="F11476" t="s">
        <v>773</v>
      </c>
      <c r="G11476" t="s">
        <v>988</v>
      </c>
      <c r="H11476" t="s">
        <v>1054</v>
      </c>
      <c r="I11476" t="s">
        <v>140</v>
      </c>
      <c r="J11476" t="s">
        <v>140</v>
      </c>
      <c r="K11476" t="s">
        <v>1052</v>
      </c>
      <c r="L11476" t="s">
        <v>985</v>
      </c>
      <c r="M11476" t="s">
        <v>140</v>
      </c>
      <c r="N11476" t="s">
        <v>140</v>
      </c>
      <c r="O11476" t="s">
        <v>1014</v>
      </c>
      <c r="P11476" t="s">
        <v>140</v>
      </c>
    </row>
    <row r="11477" spans="1:16" x14ac:dyDescent="0.35">
      <c r="A11477" t="s">
        <v>19</v>
      </c>
      <c r="B11477" t="s">
        <v>1165</v>
      </c>
      <c r="C11477">
        <v>66</v>
      </c>
      <c r="D11477" t="s">
        <v>310</v>
      </c>
      <c r="E11477" t="s">
        <v>1050</v>
      </c>
      <c r="F11477" t="s">
        <v>594</v>
      </c>
      <c r="G11477" t="s">
        <v>1053</v>
      </c>
      <c r="H11477" t="s">
        <v>660</v>
      </c>
      <c r="I11477" t="s">
        <v>140</v>
      </c>
      <c r="J11477" t="s">
        <v>140</v>
      </c>
      <c r="K11477" t="s">
        <v>140</v>
      </c>
      <c r="L11477" t="s">
        <v>101</v>
      </c>
      <c r="M11477" t="s">
        <v>140</v>
      </c>
      <c r="N11477" t="s">
        <v>140</v>
      </c>
      <c r="O11477" t="s">
        <v>140</v>
      </c>
      <c r="P11477" t="s">
        <v>140</v>
      </c>
    </row>
    <row r="11478" spans="1:16" x14ac:dyDescent="0.35">
      <c r="A11478" t="s">
        <v>19</v>
      </c>
      <c r="B11478" t="s">
        <v>1166</v>
      </c>
      <c r="C11478">
        <v>140</v>
      </c>
      <c r="D11478" t="s">
        <v>739</v>
      </c>
      <c r="E11478" t="s">
        <v>1046</v>
      </c>
      <c r="F11478" t="s">
        <v>286</v>
      </c>
      <c r="G11478" t="s">
        <v>1058</v>
      </c>
      <c r="H11478" t="s">
        <v>1046</v>
      </c>
      <c r="I11478" t="s">
        <v>140</v>
      </c>
      <c r="J11478" t="s">
        <v>1050</v>
      </c>
      <c r="K11478" t="s">
        <v>950</v>
      </c>
      <c r="L11478" t="s">
        <v>93</v>
      </c>
      <c r="M11478" t="s">
        <v>140</v>
      </c>
      <c r="N11478" t="s">
        <v>140</v>
      </c>
      <c r="O11478" t="s">
        <v>140</v>
      </c>
      <c r="P11478" t="s">
        <v>140</v>
      </c>
    </row>
    <row r="11479" spans="1:16" x14ac:dyDescent="0.35">
      <c r="A11479" t="s">
        <v>20</v>
      </c>
      <c r="B11479" t="s">
        <v>1165</v>
      </c>
      <c r="C11479">
        <v>118</v>
      </c>
      <c r="D11479" t="s">
        <v>627</v>
      </c>
      <c r="E11479" t="s">
        <v>140</v>
      </c>
      <c r="F11479" t="s">
        <v>962</v>
      </c>
      <c r="G11479" t="s">
        <v>1044</v>
      </c>
      <c r="H11479" t="s">
        <v>1004</v>
      </c>
      <c r="I11479" t="s">
        <v>140</v>
      </c>
      <c r="J11479" t="s">
        <v>1012</v>
      </c>
      <c r="K11479" t="s">
        <v>1047</v>
      </c>
      <c r="L11479" t="s">
        <v>113</v>
      </c>
      <c r="M11479" t="s">
        <v>140</v>
      </c>
      <c r="N11479" t="s">
        <v>140</v>
      </c>
      <c r="O11479" t="s">
        <v>1066</v>
      </c>
      <c r="P11479" t="s">
        <v>140</v>
      </c>
    </row>
    <row r="11480" spans="1:16" x14ac:dyDescent="0.35">
      <c r="A11480" t="s">
        <v>20</v>
      </c>
      <c r="B11480" t="s">
        <v>1166</v>
      </c>
      <c r="C11480">
        <v>88</v>
      </c>
      <c r="D11480" t="s">
        <v>634</v>
      </c>
      <c r="E11480" t="s">
        <v>1050</v>
      </c>
      <c r="F11480" t="s">
        <v>741</v>
      </c>
      <c r="G11480" t="s">
        <v>105</v>
      </c>
      <c r="H11480" t="s">
        <v>140</v>
      </c>
      <c r="I11480" t="s">
        <v>140</v>
      </c>
      <c r="J11480" t="s">
        <v>1016</v>
      </c>
      <c r="K11480" t="s">
        <v>1139</v>
      </c>
      <c r="L11480" t="s">
        <v>656</v>
      </c>
      <c r="M11480" t="s">
        <v>140</v>
      </c>
      <c r="N11480" t="s">
        <v>140</v>
      </c>
      <c r="O11480" t="s">
        <v>140</v>
      </c>
      <c r="P11480" t="s">
        <v>140</v>
      </c>
    </row>
    <row r="11481" spans="1:16" x14ac:dyDescent="0.35">
      <c r="A11481" t="s">
        <v>21</v>
      </c>
      <c r="B11481" t="s">
        <v>1166</v>
      </c>
      <c r="C11481">
        <v>210</v>
      </c>
      <c r="D11481" t="s">
        <v>610</v>
      </c>
      <c r="E11481" t="s">
        <v>1007</v>
      </c>
      <c r="F11481" t="s">
        <v>940</v>
      </c>
      <c r="G11481" t="s">
        <v>716</v>
      </c>
      <c r="H11481" t="s">
        <v>1013</v>
      </c>
      <c r="I11481" t="s">
        <v>140</v>
      </c>
      <c r="J11481" t="s">
        <v>940</v>
      </c>
      <c r="K11481" t="s">
        <v>551</v>
      </c>
      <c r="L11481" t="s">
        <v>560</v>
      </c>
      <c r="M11481" t="s">
        <v>140</v>
      </c>
      <c r="N11481" t="s">
        <v>140</v>
      </c>
      <c r="O11481" t="s">
        <v>775</v>
      </c>
      <c r="P11481" t="s">
        <v>140</v>
      </c>
    </row>
    <row r="11482" spans="1:16" x14ac:dyDescent="0.35">
      <c r="A11482" t="s">
        <v>22</v>
      </c>
      <c r="B11482" t="s">
        <v>1165</v>
      </c>
      <c r="C11482">
        <v>98</v>
      </c>
      <c r="D11482" t="s">
        <v>53</v>
      </c>
      <c r="E11482" t="s">
        <v>140</v>
      </c>
      <c r="F11482" t="s">
        <v>179</v>
      </c>
      <c r="G11482" t="s">
        <v>973</v>
      </c>
      <c r="H11482" t="s">
        <v>973</v>
      </c>
      <c r="I11482" t="s">
        <v>140</v>
      </c>
      <c r="J11482" t="s">
        <v>140</v>
      </c>
      <c r="K11482" t="s">
        <v>1016</v>
      </c>
      <c r="L11482" t="s">
        <v>345</v>
      </c>
      <c r="M11482" t="s">
        <v>140</v>
      </c>
      <c r="N11482" t="s">
        <v>140</v>
      </c>
      <c r="O11482" t="s">
        <v>140</v>
      </c>
      <c r="P11482" t="s">
        <v>140</v>
      </c>
    </row>
    <row r="11483" spans="1:16" x14ac:dyDescent="0.35">
      <c r="A11483" t="s">
        <v>22</v>
      </c>
      <c r="B11483" t="s">
        <v>1166</v>
      </c>
      <c r="C11483">
        <v>111</v>
      </c>
      <c r="D11483" t="s">
        <v>483</v>
      </c>
      <c r="E11483" t="s">
        <v>1066</v>
      </c>
      <c r="F11483" t="s">
        <v>320</v>
      </c>
      <c r="G11483" t="s">
        <v>1055</v>
      </c>
      <c r="H11483" t="s">
        <v>1019</v>
      </c>
      <c r="I11483" t="s">
        <v>1055</v>
      </c>
      <c r="J11483" t="s">
        <v>915</v>
      </c>
      <c r="K11483" t="s">
        <v>548</v>
      </c>
      <c r="L11483" t="s">
        <v>237</v>
      </c>
      <c r="M11483" t="s">
        <v>140</v>
      </c>
      <c r="N11483" t="s">
        <v>140</v>
      </c>
      <c r="O11483" t="s">
        <v>1058</v>
      </c>
      <c r="P11483" t="s">
        <v>140</v>
      </c>
    </row>
    <row r="11484" spans="1:16" x14ac:dyDescent="0.35">
      <c r="A11484" t="s">
        <v>23</v>
      </c>
      <c r="B11484" t="s">
        <v>1165</v>
      </c>
      <c r="C11484">
        <v>85</v>
      </c>
      <c r="D11484" t="s">
        <v>53</v>
      </c>
      <c r="E11484" t="s">
        <v>733</v>
      </c>
      <c r="F11484" t="s">
        <v>224</v>
      </c>
      <c r="G11484" t="s">
        <v>942</v>
      </c>
      <c r="H11484" t="s">
        <v>1020</v>
      </c>
      <c r="I11484" t="s">
        <v>1021</v>
      </c>
      <c r="J11484" t="s">
        <v>1063</v>
      </c>
      <c r="K11484" t="s">
        <v>515</v>
      </c>
      <c r="L11484" t="s">
        <v>93</v>
      </c>
      <c r="M11484" t="s">
        <v>140</v>
      </c>
      <c r="N11484" t="s">
        <v>140</v>
      </c>
      <c r="O11484" t="s">
        <v>1054</v>
      </c>
      <c r="P11484" t="s">
        <v>140</v>
      </c>
    </row>
    <row r="11485" spans="1:16" x14ac:dyDescent="0.35">
      <c r="A11485" t="s">
        <v>23</v>
      </c>
      <c r="B11485" t="s">
        <v>1166</v>
      </c>
      <c r="C11485">
        <v>119</v>
      </c>
      <c r="D11485" t="s">
        <v>245</v>
      </c>
      <c r="E11485" t="s">
        <v>1066</v>
      </c>
      <c r="F11485" t="s">
        <v>1072</v>
      </c>
      <c r="G11485" t="s">
        <v>954</v>
      </c>
      <c r="H11485" t="s">
        <v>1014</v>
      </c>
      <c r="I11485" t="s">
        <v>140</v>
      </c>
      <c r="J11485" t="s">
        <v>664</v>
      </c>
      <c r="K11485" t="s">
        <v>956</v>
      </c>
      <c r="L11485" t="s">
        <v>818</v>
      </c>
      <c r="M11485" t="s">
        <v>140</v>
      </c>
      <c r="N11485" t="s">
        <v>939</v>
      </c>
      <c r="O11485" t="s">
        <v>988</v>
      </c>
      <c r="P11485" t="s">
        <v>140</v>
      </c>
    </row>
    <row r="11486" spans="1:16" x14ac:dyDescent="0.35">
      <c r="A11486" t="s">
        <v>24</v>
      </c>
      <c r="B11486" t="s">
        <v>1165</v>
      </c>
      <c r="C11486">
        <v>77</v>
      </c>
      <c r="D11486" t="s">
        <v>737</v>
      </c>
      <c r="E11486" t="s">
        <v>140</v>
      </c>
      <c r="F11486" t="s">
        <v>631</v>
      </c>
      <c r="G11486" t="s">
        <v>1061</v>
      </c>
      <c r="H11486" t="s">
        <v>1102</v>
      </c>
      <c r="I11486" t="s">
        <v>140</v>
      </c>
      <c r="J11486" t="s">
        <v>140</v>
      </c>
      <c r="K11486" t="s">
        <v>1068</v>
      </c>
      <c r="L11486" t="s">
        <v>985</v>
      </c>
      <c r="M11486" t="s">
        <v>140</v>
      </c>
      <c r="N11486" t="s">
        <v>140</v>
      </c>
      <c r="O11486" t="s">
        <v>501</v>
      </c>
      <c r="P11486" t="s">
        <v>140</v>
      </c>
    </row>
    <row r="11487" spans="1:16" x14ac:dyDescent="0.35">
      <c r="A11487" t="s">
        <v>24</v>
      </c>
      <c r="B11487" t="s">
        <v>1166</v>
      </c>
      <c r="C11487">
        <v>130</v>
      </c>
      <c r="D11487" t="s">
        <v>359</v>
      </c>
      <c r="E11487" t="s">
        <v>1060</v>
      </c>
      <c r="F11487" t="s">
        <v>99</v>
      </c>
      <c r="G11487" t="s">
        <v>1020</v>
      </c>
      <c r="H11487" t="s">
        <v>1063</v>
      </c>
      <c r="I11487" t="s">
        <v>140</v>
      </c>
      <c r="J11487" t="s">
        <v>1050</v>
      </c>
      <c r="K11487" t="s">
        <v>826</v>
      </c>
      <c r="L11487" t="s">
        <v>202</v>
      </c>
      <c r="M11487" t="s">
        <v>140</v>
      </c>
      <c r="N11487" t="s">
        <v>140</v>
      </c>
      <c r="O11487" t="s">
        <v>1098</v>
      </c>
      <c r="P11487" t="s">
        <v>140</v>
      </c>
    </row>
    <row r="11488" spans="1:16" x14ac:dyDescent="0.35">
      <c r="A11488" t="s">
        <v>25</v>
      </c>
      <c r="B11488" t="s">
        <v>1165</v>
      </c>
      <c r="C11488">
        <v>88</v>
      </c>
      <c r="D11488" t="s">
        <v>345</v>
      </c>
      <c r="E11488" t="s">
        <v>1008</v>
      </c>
      <c r="F11488" t="s">
        <v>480</v>
      </c>
      <c r="G11488" t="s">
        <v>1062</v>
      </c>
      <c r="H11488" t="s">
        <v>489</v>
      </c>
      <c r="I11488" t="s">
        <v>140</v>
      </c>
      <c r="J11488" t="s">
        <v>140</v>
      </c>
      <c r="K11488" t="s">
        <v>140</v>
      </c>
      <c r="L11488" t="s">
        <v>548</v>
      </c>
      <c r="M11488" t="s">
        <v>140</v>
      </c>
      <c r="N11488" t="s">
        <v>140</v>
      </c>
      <c r="O11488" t="s">
        <v>140</v>
      </c>
      <c r="P11488" t="s">
        <v>140</v>
      </c>
    </row>
    <row r="11489" spans="1:16" x14ac:dyDescent="0.35">
      <c r="A11489" t="s">
        <v>25</v>
      </c>
      <c r="B11489" t="s">
        <v>1166</v>
      </c>
      <c r="C11489">
        <v>116</v>
      </c>
      <c r="D11489" t="s">
        <v>565</v>
      </c>
      <c r="E11489" t="s">
        <v>949</v>
      </c>
      <c r="F11489" t="s">
        <v>45</v>
      </c>
      <c r="G11489" t="s">
        <v>1003</v>
      </c>
      <c r="H11489" t="s">
        <v>1007</v>
      </c>
      <c r="I11489" t="s">
        <v>1063</v>
      </c>
      <c r="J11489" t="s">
        <v>1063</v>
      </c>
      <c r="K11489" t="s">
        <v>1018</v>
      </c>
      <c r="L11489" t="s">
        <v>528</v>
      </c>
      <c r="M11489" t="s">
        <v>140</v>
      </c>
      <c r="N11489" t="s">
        <v>140</v>
      </c>
      <c r="O11489" t="s">
        <v>458</v>
      </c>
      <c r="P11489" t="s">
        <v>140</v>
      </c>
    </row>
    <row r="11490" spans="1:16" x14ac:dyDescent="0.35">
      <c r="A11490" t="s">
        <v>26</v>
      </c>
      <c r="B11490" t="s">
        <v>1165</v>
      </c>
      <c r="C11490">
        <v>95</v>
      </c>
      <c r="D11490" t="s">
        <v>681</v>
      </c>
      <c r="E11490" t="s">
        <v>1012</v>
      </c>
      <c r="F11490" t="s">
        <v>803</v>
      </c>
      <c r="G11490" t="s">
        <v>1095</v>
      </c>
      <c r="H11490" t="s">
        <v>718</v>
      </c>
      <c r="I11490" t="s">
        <v>140</v>
      </c>
      <c r="J11490" t="s">
        <v>140</v>
      </c>
      <c r="K11490" t="s">
        <v>1018</v>
      </c>
      <c r="L11490" t="s">
        <v>988</v>
      </c>
      <c r="M11490" t="s">
        <v>140</v>
      </c>
      <c r="N11490" t="s">
        <v>140</v>
      </c>
      <c r="O11490" t="s">
        <v>1063</v>
      </c>
      <c r="P11490" t="s">
        <v>140</v>
      </c>
    </row>
    <row r="11491" spans="1:16" x14ac:dyDescent="0.35">
      <c r="A11491" t="s">
        <v>26</v>
      </c>
      <c r="B11491" t="s">
        <v>1166</v>
      </c>
      <c r="C11491">
        <v>106</v>
      </c>
      <c r="D11491" t="s">
        <v>851</v>
      </c>
      <c r="E11491" t="s">
        <v>1009</v>
      </c>
      <c r="F11491" t="s">
        <v>379</v>
      </c>
      <c r="G11491" t="s">
        <v>269</v>
      </c>
      <c r="H11491" t="s">
        <v>1046</v>
      </c>
      <c r="I11491" t="s">
        <v>140</v>
      </c>
      <c r="J11491" t="s">
        <v>140</v>
      </c>
      <c r="K11491" t="s">
        <v>937</v>
      </c>
      <c r="L11491" t="s">
        <v>720</v>
      </c>
      <c r="M11491" t="s">
        <v>140</v>
      </c>
      <c r="N11491" t="s">
        <v>1098</v>
      </c>
      <c r="O11491" t="s">
        <v>967</v>
      </c>
      <c r="P11491" t="s">
        <v>140</v>
      </c>
    </row>
    <row r="11492" spans="1:16" x14ac:dyDescent="0.35">
      <c r="A11492" t="s">
        <v>27</v>
      </c>
      <c r="B11492" t="s">
        <v>1165</v>
      </c>
      <c r="C11492">
        <v>100</v>
      </c>
      <c r="D11492" t="s">
        <v>242</v>
      </c>
      <c r="E11492" t="s">
        <v>140</v>
      </c>
      <c r="F11492" t="s">
        <v>899</v>
      </c>
      <c r="G11492" t="s">
        <v>1044</v>
      </c>
      <c r="H11492" t="s">
        <v>875</v>
      </c>
      <c r="I11492" t="s">
        <v>140</v>
      </c>
      <c r="J11492" t="s">
        <v>140</v>
      </c>
      <c r="K11492" t="s">
        <v>140</v>
      </c>
      <c r="L11492" t="s">
        <v>954</v>
      </c>
      <c r="M11492" t="s">
        <v>140</v>
      </c>
      <c r="N11492" t="s">
        <v>140</v>
      </c>
      <c r="O11492" t="s">
        <v>954</v>
      </c>
      <c r="P11492" t="s">
        <v>140</v>
      </c>
    </row>
    <row r="11493" spans="1:16" x14ac:dyDescent="0.35">
      <c r="A11493" t="s">
        <v>27</v>
      </c>
      <c r="B11493" t="s">
        <v>1166</v>
      </c>
      <c r="C11493">
        <v>104</v>
      </c>
      <c r="D11493" t="s">
        <v>687</v>
      </c>
      <c r="E11493" t="s">
        <v>954</v>
      </c>
      <c r="F11493" t="s">
        <v>681</v>
      </c>
      <c r="G11493" t="s">
        <v>1044</v>
      </c>
      <c r="H11493" t="s">
        <v>1013</v>
      </c>
      <c r="I11493" t="s">
        <v>140</v>
      </c>
      <c r="J11493" t="s">
        <v>1021</v>
      </c>
      <c r="K11493" t="s">
        <v>1053</v>
      </c>
      <c r="L11493" t="s">
        <v>289</v>
      </c>
      <c r="M11493" t="s">
        <v>140</v>
      </c>
      <c r="N11493" t="s">
        <v>140</v>
      </c>
      <c r="O11493" t="s">
        <v>1043</v>
      </c>
      <c r="P11493" t="s">
        <v>140</v>
      </c>
    </row>
    <row r="11494" spans="1:16" x14ac:dyDescent="0.35">
      <c r="A11494" t="s">
        <v>28</v>
      </c>
      <c r="B11494" t="s">
        <v>1165</v>
      </c>
      <c r="C11494">
        <v>84</v>
      </c>
      <c r="D11494" t="s">
        <v>291</v>
      </c>
      <c r="E11494" t="s">
        <v>1052</v>
      </c>
      <c r="F11494" t="s">
        <v>697</v>
      </c>
      <c r="G11494" t="s">
        <v>1067</v>
      </c>
      <c r="H11494" t="s">
        <v>875</v>
      </c>
      <c r="I11494" t="s">
        <v>1007</v>
      </c>
      <c r="J11494" t="s">
        <v>1058</v>
      </c>
      <c r="K11494" t="s">
        <v>949</v>
      </c>
      <c r="L11494" t="s">
        <v>867</v>
      </c>
      <c r="M11494" t="s">
        <v>140</v>
      </c>
      <c r="N11494" t="s">
        <v>140</v>
      </c>
      <c r="O11494" t="s">
        <v>1019</v>
      </c>
      <c r="P11494" t="s">
        <v>140</v>
      </c>
    </row>
    <row r="11495" spans="1:16" x14ac:dyDescent="0.35">
      <c r="A11495" t="s">
        <v>28</v>
      </c>
      <c r="B11495" t="s">
        <v>1166</v>
      </c>
      <c r="C11495">
        <v>121</v>
      </c>
      <c r="D11495" t="s">
        <v>783</v>
      </c>
      <c r="E11495" t="s">
        <v>1007</v>
      </c>
      <c r="F11495" t="s">
        <v>371</v>
      </c>
      <c r="G11495" t="s">
        <v>1060</v>
      </c>
      <c r="H11495" t="s">
        <v>140</v>
      </c>
      <c r="I11495" t="s">
        <v>140</v>
      </c>
      <c r="J11495" t="s">
        <v>940</v>
      </c>
      <c r="K11495" t="s">
        <v>147</v>
      </c>
      <c r="L11495" t="s">
        <v>781</v>
      </c>
      <c r="M11495" t="s">
        <v>140</v>
      </c>
      <c r="N11495" t="s">
        <v>140</v>
      </c>
      <c r="O11495" t="s">
        <v>140</v>
      </c>
      <c r="P11495" t="s">
        <v>140</v>
      </c>
    </row>
    <row r="11496" spans="1:16" x14ac:dyDescent="0.35">
      <c r="A11496" t="s">
        <v>29</v>
      </c>
      <c r="B11496" t="s">
        <v>1165</v>
      </c>
      <c r="C11496">
        <v>93</v>
      </c>
      <c r="D11496" t="s">
        <v>1020</v>
      </c>
      <c r="E11496" t="s">
        <v>140</v>
      </c>
      <c r="F11496" t="s">
        <v>840</v>
      </c>
      <c r="G11496" t="s">
        <v>1003</v>
      </c>
      <c r="H11496" t="s">
        <v>517</v>
      </c>
      <c r="I11496" t="s">
        <v>140</v>
      </c>
      <c r="J11496" t="s">
        <v>140</v>
      </c>
      <c r="K11496" t="s">
        <v>140</v>
      </c>
      <c r="L11496" t="s">
        <v>490</v>
      </c>
      <c r="M11496" t="s">
        <v>1068</v>
      </c>
      <c r="N11496" t="s">
        <v>140</v>
      </c>
      <c r="O11496" t="s">
        <v>1017</v>
      </c>
      <c r="P11496" t="s">
        <v>140</v>
      </c>
    </row>
    <row r="11497" spans="1:16" x14ac:dyDescent="0.35">
      <c r="A11497" t="s">
        <v>29</v>
      </c>
      <c r="B11497" t="s">
        <v>1166</v>
      </c>
      <c r="C11497">
        <v>110</v>
      </c>
      <c r="D11497" t="s">
        <v>615</v>
      </c>
      <c r="E11497" t="s">
        <v>140</v>
      </c>
      <c r="F11497" t="s">
        <v>470</v>
      </c>
      <c r="G11497" t="s">
        <v>929</v>
      </c>
      <c r="H11497" t="s">
        <v>939</v>
      </c>
      <c r="I11497" t="s">
        <v>140</v>
      </c>
      <c r="J11497" t="s">
        <v>1011</v>
      </c>
      <c r="K11497" t="s">
        <v>192</v>
      </c>
      <c r="L11497" t="s">
        <v>956</v>
      </c>
      <c r="M11497" t="s">
        <v>140</v>
      </c>
      <c r="N11497" t="s">
        <v>140</v>
      </c>
      <c r="O11497" t="s">
        <v>1054</v>
      </c>
      <c r="P11497" t="s">
        <v>140</v>
      </c>
    </row>
    <row r="11498" spans="1:16" x14ac:dyDescent="0.35">
      <c r="A11498" t="s">
        <v>30</v>
      </c>
      <c r="B11498" t="s">
        <v>1165</v>
      </c>
      <c r="C11498">
        <v>91</v>
      </c>
      <c r="D11498" t="s">
        <v>771</v>
      </c>
      <c r="E11498" t="s">
        <v>1011</v>
      </c>
      <c r="F11498" t="s">
        <v>295</v>
      </c>
      <c r="G11498" t="s">
        <v>1073</v>
      </c>
      <c r="H11498" t="s">
        <v>919</v>
      </c>
      <c r="I11498" t="s">
        <v>140</v>
      </c>
      <c r="J11498" t="s">
        <v>140</v>
      </c>
      <c r="K11498" t="s">
        <v>140</v>
      </c>
      <c r="L11498" t="s">
        <v>394</v>
      </c>
      <c r="M11498" t="s">
        <v>140</v>
      </c>
      <c r="N11498" t="s">
        <v>1010</v>
      </c>
      <c r="O11498" t="s">
        <v>1010</v>
      </c>
      <c r="P11498" t="s">
        <v>140</v>
      </c>
    </row>
    <row r="11499" spans="1:16" x14ac:dyDescent="0.35">
      <c r="A11499" t="s">
        <v>30</v>
      </c>
      <c r="B11499" t="s">
        <v>1166</v>
      </c>
      <c r="C11499">
        <v>111</v>
      </c>
      <c r="D11499" t="s">
        <v>705</v>
      </c>
      <c r="E11499" t="s">
        <v>1012</v>
      </c>
      <c r="F11499" t="s">
        <v>379</v>
      </c>
      <c r="G11499" t="s">
        <v>515</v>
      </c>
      <c r="H11499" t="s">
        <v>775</v>
      </c>
      <c r="I11499" t="s">
        <v>140</v>
      </c>
      <c r="J11499" t="s">
        <v>1012</v>
      </c>
      <c r="K11499" t="s">
        <v>1007</v>
      </c>
      <c r="L11499" t="s">
        <v>654</v>
      </c>
      <c r="M11499" t="s">
        <v>140</v>
      </c>
      <c r="N11499" t="s">
        <v>140</v>
      </c>
      <c r="O11499" t="s">
        <v>1058</v>
      </c>
      <c r="P11499" t="s">
        <v>140</v>
      </c>
    </row>
    <row r="11500" spans="1:16" x14ac:dyDescent="0.35">
      <c r="A11500" t="s">
        <v>31</v>
      </c>
      <c r="B11500" t="s">
        <v>1165</v>
      </c>
      <c r="C11500">
        <v>132</v>
      </c>
      <c r="D11500" t="s">
        <v>798</v>
      </c>
      <c r="E11500" t="s">
        <v>1012</v>
      </c>
      <c r="F11500" t="s">
        <v>517</v>
      </c>
      <c r="G11500" t="s">
        <v>87</v>
      </c>
      <c r="H11500" t="s">
        <v>1014</v>
      </c>
      <c r="I11500" t="s">
        <v>755</v>
      </c>
      <c r="J11500" t="s">
        <v>869</v>
      </c>
      <c r="K11500" t="s">
        <v>1051</v>
      </c>
      <c r="L11500" t="s">
        <v>738</v>
      </c>
      <c r="M11500" t="s">
        <v>140</v>
      </c>
      <c r="N11500" t="s">
        <v>1016</v>
      </c>
      <c r="O11500" t="s">
        <v>1007</v>
      </c>
      <c r="P11500" t="s">
        <v>140</v>
      </c>
    </row>
    <row r="11501" spans="1:16" x14ac:dyDescent="0.35">
      <c r="A11501" t="s">
        <v>31</v>
      </c>
      <c r="B11501" t="s">
        <v>1166</v>
      </c>
      <c r="C11501">
        <v>75</v>
      </c>
      <c r="D11501" t="s">
        <v>374</v>
      </c>
      <c r="E11501" t="s">
        <v>1054</v>
      </c>
      <c r="F11501" t="s">
        <v>954</v>
      </c>
      <c r="G11501" t="s">
        <v>801</v>
      </c>
      <c r="H11501" t="s">
        <v>140</v>
      </c>
      <c r="I11501" t="s">
        <v>123</v>
      </c>
      <c r="J11501" t="s">
        <v>869</v>
      </c>
      <c r="K11501" t="s">
        <v>123</v>
      </c>
      <c r="L11501" t="s">
        <v>349</v>
      </c>
      <c r="M11501" t="s">
        <v>140</v>
      </c>
      <c r="N11501" t="s">
        <v>140</v>
      </c>
      <c r="O11501" t="s">
        <v>954</v>
      </c>
      <c r="P11501" t="s">
        <v>140</v>
      </c>
    </row>
    <row r="11502" spans="1:16" x14ac:dyDescent="0.35">
      <c r="A11502" t="s">
        <v>32</v>
      </c>
      <c r="B11502" t="s">
        <v>1165</v>
      </c>
      <c r="C11502">
        <v>1841</v>
      </c>
      <c r="D11502" t="s">
        <v>886</v>
      </c>
      <c r="E11502" t="s">
        <v>1054</v>
      </c>
      <c r="F11502" t="s">
        <v>507</v>
      </c>
      <c r="G11502" t="s">
        <v>801</v>
      </c>
      <c r="H11502" t="s">
        <v>801</v>
      </c>
      <c r="I11502" t="s">
        <v>1012</v>
      </c>
      <c r="J11502" t="s">
        <v>1011</v>
      </c>
      <c r="K11502" t="s">
        <v>1043</v>
      </c>
      <c r="L11502" t="s">
        <v>123</v>
      </c>
      <c r="M11502" t="s">
        <v>1010</v>
      </c>
      <c r="N11502" t="s">
        <v>1022</v>
      </c>
      <c r="O11502" t="s">
        <v>1019</v>
      </c>
      <c r="P11502" t="s">
        <v>140</v>
      </c>
    </row>
    <row r="11503" spans="1:16" x14ac:dyDescent="0.35">
      <c r="A11503" t="s">
        <v>32</v>
      </c>
      <c r="B11503" t="s">
        <v>1166</v>
      </c>
      <c r="C11503">
        <v>3081</v>
      </c>
      <c r="D11503" t="s">
        <v>223</v>
      </c>
      <c r="E11503" t="s">
        <v>939</v>
      </c>
      <c r="F11503" t="s">
        <v>897</v>
      </c>
      <c r="G11503" t="s">
        <v>1003</v>
      </c>
      <c r="H11503" t="s">
        <v>1019</v>
      </c>
      <c r="I11503" t="s">
        <v>1017</v>
      </c>
      <c r="J11503" t="s">
        <v>1020</v>
      </c>
      <c r="K11503" t="s">
        <v>749</v>
      </c>
      <c r="L11503" t="s">
        <v>703</v>
      </c>
      <c r="M11503" t="s">
        <v>140</v>
      </c>
      <c r="N11503" t="s">
        <v>1008</v>
      </c>
      <c r="O11503" t="s">
        <v>949</v>
      </c>
      <c r="P11503" t="s">
        <v>140</v>
      </c>
    </row>
    <row r="11505" spans="1:16" x14ac:dyDescent="0.35">
      <c r="A11505" t="s">
        <v>1492</v>
      </c>
    </row>
    <row r="11506" spans="1:16" x14ac:dyDescent="0.35">
      <c r="A11506" t="s">
        <v>2</v>
      </c>
      <c r="B11506" t="s">
        <v>1136</v>
      </c>
      <c r="C11506" t="s">
        <v>3</v>
      </c>
      <c r="D11506" t="s">
        <v>1480</v>
      </c>
      <c r="E11506" t="s">
        <v>1481</v>
      </c>
      <c r="F11506" t="s">
        <v>1482</v>
      </c>
      <c r="G11506" t="s">
        <v>1483</v>
      </c>
      <c r="H11506" t="s">
        <v>1484</v>
      </c>
      <c r="I11506" t="s">
        <v>1485</v>
      </c>
      <c r="J11506" t="s">
        <v>1486</v>
      </c>
      <c r="K11506" t="s">
        <v>1487</v>
      </c>
      <c r="L11506" t="s">
        <v>1488</v>
      </c>
      <c r="M11506" t="s">
        <v>1489</v>
      </c>
      <c r="N11506" t="s">
        <v>1490</v>
      </c>
      <c r="O11506" t="s">
        <v>1376</v>
      </c>
      <c r="P11506" t="s">
        <v>1441</v>
      </c>
    </row>
    <row r="11507" spans="1:16" x14ac:dyDescent="0.35">
      <c r="A11507" t="s">
        <v>8</v>
      </c>
      <c r="B11507" t="s">
        <v>1126</v>
      </c>
      <c r="C11507">
        <v>91</v>
      </c>
      <c r="D11507" t="s">
        <v>414</v>
      </c>
      <c r="E11507" t="s">
        <v>950</v>
      </c>
      <c r="F11507" t="s">
        <v>756</v>
      </c>
      <c r="G11507" t="s">
        <v>614</v>
      </c>
      <c r="H11507" t="s">
        <v>1098</v>
      </c>
      <c r="I11507" t="s">
        <v>801</v>
      </c>
      <c r="J11507" t="s">
        <v>147</v>
      </c>
      <c r="K11507" t="s">
        <v>788</v>
      </c>
      <c r="L11507" t="s">
        <v>598</v>
      </c>
      <c r="M11507" t="s">
        <v>140</v>
      </c>
      <c r="N11507" t="s">
        <v>140</v>
      </c>
      <c r="O11507" t="s">
        <v>1047</v>
      </c>
      <c r="P11507" t="s">
        <v>140</v>
      </c>
    </row>
    <row r="11508" spans="1:16" x14ac:dyDescent="0.35">
      <c r="A11508" t="s">
        <v>8</v>
      </c>
      <c r="B11508" t="s">
        <v>1127</v>
      </c>
      <c r="C11508">
        <v>111</v>
      </c>
      <c r="D11508" t="s">
        <v>67</v>
      </c>
      <c r="E11508" t="s">
        <v>1050</v>
      </c>
      <c r="F11508" t="s">
        <v>462</v>
      </c>
      <c r="G11508" t="s">
        <v>422</v>
      </c>
      <c r="H11508" t="s">
        <v>949</v>
      </c>
      <c r="I11508" t="s">
        <v>785</v>
      </c>
      <c r="J11508" t="s">
        <v>915</v>
      </c>
      <c r="K11508" t="s">
        <v>131</v>
      </c>
      <c r="L11508" t="s">
        <v>433</v>
      </c>
      <c r="M11508" t="s">
        <v>140</v>
      </c>
      <c r="N11508" t="s">
        <v>140</v>
      </c>
      <c r="O11508" t="s">
        <v>140</v>
      </c>
      <c r="P11508" t="s">
        <v>140</v>
      </c>
    </row>
    <row r="11509" spans="1:16" x14ac:dyDescent="0.35">
      <c r="A11509" t="s">
        <v>8</v>
      </c>
      <c r="B11509" t="s">
        <v>339</v>
      </c>
      <c r="C11509">
        <v>1</v>
      </c>
      <c r="D11509" t="s">
        <v>177</v>
      </c>
      <c r="E11509" t="s">
        <v>140</v>
      </c>
      <c r="F11509" t="s">
        <v>140</v>
      </c>
      <c r="G11509" t="s">
        <v>140</v>
      </c>
      <c r="H11509" t="s">
        <v>140</v>
      </c>
      <c r="I11509" t="s">
        <v>140</v>
      </c>
      <c r="J11509" t="s">
        <v>140</v>
      </c>
      <c r="K11509" t="s">
        <v>140</v>
      </c>
      <c r="L11509" t="s">
        <v>177</v>
      </c>
      <c r="M11509" t="s">
        <v>140</v>
      </c>
      <c r="N11509" t="s">
        <v>140</v>
      </c>
      <c r="O11509" t="s">
        <v>140</v>
      </c>
      <c r="P11509" t="s">
        <v>140</v>
      </c>
    </row>
    <row r="11510" spans="1:16" x14ac:dyDescent="0.35">
      <c r="A11510" t="s">
        <v>9</v>
      </c>
      <c r="B11510" t="s">
        <v>1126</v>
      </c>
      <c r="C11510">
        <v>77</v>
      </c>
      <c r="D11510" t="s">
        <v>455</v>
      </c>
      <c r="E11510" t="s">
        <v>140</v>
      </c>
      <c r="F11510" t="s">
        <v>631</v>
      </c>
      <c r="G11510" t="s">
        <v>919</v>
      </c>
      <c r="H11510" t="s">
        <v>1020</v>
      </c>
      <c r="I11510" t="s">
        <v>1012</v>
      </c>
      <c r="J11510" t="s">
        <v>1012</v>
      </c>
      <c r="K11510" t="s">
        <v>1063</v>
      </c>
      <c r="L11510" t="s">
        <v>983</v>
      </c>
      <c r="M11510" t="s">
        <v>140</v>
      </c>
      <c r="N11510" t="s">
        <v>140</v>
      </c>
      <c r="O11510" t="s">
        <v>140</v>
      </c>
      <c r="P11510" t="s">
        <v>140</v>
      </c>
    </row>
    <row r="11511" spans="1:16" x14ac:dyDescent="0.35">
      <c r="A11511" t="s">
        <v>9</v>
      </c>
      <c r="B11511" t="s">
        <v>1127</v>
      </c>
      <c r="C11511">
        <v>118</v>
      </c>
      <c r="D11511" t="s">
        <v>79</v>
      </c>
      <c r="E11511" t="s">
        <v>140</v>
      </c>
      <c r="F11511" t="s">
        <v>529</v>
      </c>
      <c r="G11511" t="s">
        <v>869</v>
      </c>
      <c r="H11511" t="s">
        <v>1021</v>
      </c>
      <c r="I11511" t="s">
        <v>140</v>
      </c>
      <c r="J11511" t="s">
        <v>140</v>
      </c>
      <c r="K11511" t="s">
        <v>1064</v>
      </c>
      <c r="L11511" t="s">
        <v>97</v>
      </c>
      <c r="M11511" t="s">
        <v>140</v>
      </c>
      <c r="N11511" t="s">
        <v>140</v>
      </c>
      <c r="O11511" t="s">
        <v>1054</v>
      </c>
      <c r="P11511" t="s">
        <v>140</v>
      </c>
    </row>
    <row r="11512" spans="1:16" x14ac:dyDescent="0.35">
      <c r="A11512" t="s">
        <v>9</v>
      </c>
      <c r="B11512" t="s">
        <v>339</v>
      </c>
      <c r="C11512">
        <v>6</v>
      </c>
      <c r="D11512" t="s">
        <v>900</v>
      </c>
      <c r="E11512" t="s">
        <v>140</v>
      </c>
      <c r="F11512" t="s">
        <v>224</v>
      </c>
      <c r="G11512" t="s">
        <v>140</v>
      </c>
      <c r="H11512" t="s">
        <v>140</v>
      </c>
      <c r="I11512" t="s">
        <v>140</v>
      </c>
      <c r="J11512" t="s">
        <v>140</v>
      </c>
      <c r="K11512" t="s">
        <v>140</v>
      </c>
      <c r="L11512" t="s">
        <v>674</v>
      </c>
      <c r="M11512" t="s">
        <v>140</v>
      </c>
      <c r="N11512" t="s">
        <v>140</v>
      </c>
      <c r="O11512" t="s">
        <v>140</v>
      </c>
      <c r="P11512" t="s">
        <v>140</v>
      </c>
    </row>
    <row r="11513" spans="1:16" x14ac:dyDescent="0.35">
      <c r="A11513" t="s">
        <v>10</v>
      </c>
      <c r="B11513" t="s">
        <v>1126</v>
      </c>
      <c r="C11513">
        <v>92</v>
      </c>
      <c r="D11513" t="s">
        <v>608</v>
      </c>
      <c r="E11513" t="s">
        <v>775</v>
      </c>
      <c r="F11513" t="s">
        <v>350</v>
      </c>
      <c r="G11513" t="s">
        <v>91</v>
      </c>
      <c r="H11513" t="s">
        <v>949</v>
      </c>
      <c r="I11513" t="s">
        <v>1013</v>
      </c>
      <c r="J11513" t="s">
        <v>140</v>
      </c>
      <c r="K11513" t="s">
        <v>824</v>
      </c>
      <c r="L11513" t="s">
        <v>751</v>
      </c>
      <c r="M11513" t="s">
        <v>1019</v>
      </c>
      <c r="N11513" t="s">
        <v>140</v>
      </c>
      <c r="O11513" t="s">
        <v>140</v>
      </c>
      <c r="P11513" t="s">
        <v>140</v>
      </c>
    </row>
    <row r="11514" spans="1:16" x14ac:dyDescent="0.35">
      <c r="A11514" t="s">
        <v>10</v>
      </c>
      <c r="B11514" t="s">
        <v>1127</v>
      </c>
      <c r="C11514">
        <v>105</v>
      </c>
      <c r="D11514" t="s">
        <v>798</v>
      </c>
      <c r="E11514" t="s">
        <v>1007</v>
      </c>
      <c r="F11514" t="s">
        <v>888</v>
      </c>
      <c r="G11514" t="s">
        <v>99</v>
      </c>
      <c r="H11514" t="s">
        <v>1054</v>
      </c>
      <c r="I11514" t="s">
        <v>140</v>
      </c>
      <c r="J11514" t="s">
        <v>971</v>
      </c>
      <c r="K11514" t="s">
        <v>641</v>
      </c>
      <c r="L11514" t="s">
        <v>1154</v>
      </c>
      <c r="M11514" t="s">
        <v>140</v>
      </c>
      <c r="N11514" t="s">
        <v>140</v>
      </c>
      <c r="O11514" t="s">
        <v>140</v>
      </c>
      <c r="P11514" t="s">
        <v>140</v>
      </c>
    </row>
    <row r="11515" spans="1:16" x14ac:dyDescent="0.35">
      <c r="A11515" t="s">
        <v>10</v>
      </c>
      <c r="B11515" t="s">
        <v>339</v>
      </c>
      <c r="C11515">
        <v>10</v>
      </c>
      <c r="D11515" t="s">
        <v>945</v>
      </c>
      <c r="E11515" t="s">
        <v>140</v>
      </c>
      <c r="F11515" t="s">
        <v>792</v>
      </c>
      <c r="G11515" t="s">
        <v>140</v>
      </c>
      <c r="H11515" t="s">
        <v>140</v>
      </c>
      <c r="I11515" t="s">
        <v>140</v>
      </c>
      <c r="J11515" t="s">
        <v>1095</v>
      </c>
      <c r="K11515" t="s">
        <v>140</v>
      </c>
      <c r="L11515" t="s">
        <v>140</v>
      </c>
      <c r="M11515" t="s">
        <v>140</v>
      </c>
      <c r="N11515" t="s">
        <v>140</v>
      </c>
      <c r="O11515" t="s">
        <v>140</v>
      </c>
      <c r="P11515" t="s">
        <v>140</v>
      </c>
    </row>
    <row r="11516" spans="1:16" x14ac:dyDescent="0.35">
      <c r="A11516" t="s">
        <v>11</v>
      </c>
      <c r="B11516" t="s">
        <v>1126</v>
      </c>
      <c r="C11516">
        <v>90</v>
      </c>
      <c r="D11516" t="s">
        <v>635</v>
      </c>
      <c r="E11516" t="s">
        <v>1020</v>
      </c>
      <c r="F11516" t="s">
        <v>206</v>
      </c>
      <c r="G11516" t="s">
        <v>1058</v>
      </c>
      <c r="H11516" t="s">
        <v>1054</v>
      </c>
      <c r="I11516" t="s">
        <v>140</v>
      </c>
      <c r="J11516" t="s">
        <v>140</v>
      </c>
      <c r="K11516" t="s">
        <v>664</v>
      </c>
      <c r="L11516" t="s">
        <v>129</v>
      </c>
      <c r="M11516" t="s">
        <v>140</v>
      </c>
      <c r="N11516" t="s">
        <v>140</v>
      </c>
      <c r="O11516" t="s">
        <v>1055</v>
      </c>
      <c r="P11516" t="s">
        <v>140</v>
      </c>
    </row>
    <row r="11517" spans="1:16" x14ac:dyDescent="0.35">
      <c r="A11517" t="s">
        <v>11</v>
      </c>
      <c r="B11517" t="s">
        <v>1127</v>
      </c>
      <c r="C11517">
        <v>111</v>
      </c>
      <c r="D11517" t="s">
        <v>309</v>
      </c>
      <c r="E11517" t="s">
        <v>1043</v>
      </c>
      <c r="F11517" t="s">
        <v>766</v>
      </c>
      <c r="G11517" t="s">
        <v>939</v>
      </c>
      <c r="H11517" t="s">
        <v>971</v>
      </c>
      <c r="I11517" t="s">
        <v>140</v>
      </c>
      <c r="J11517" t="s">
        <v>1016</v>
      </c>
      <c r="K11517" t="s">
        <v>574</v>
      </c>
      <c r="L11517" t="s">
        <v>752</v>
      </c>
      <c r="M11517" t="s">
        <v>140</v>
      </c>
      <c r="N11517" t="s">
        <v>140</v>
      </c>
      <c r="O11517" t="s">
        <v>140</v>
      </c>
      <c r="P11517" t="s">
        <v>140</v>
      </c>
    </row>
    <row r="11518" spans="1:16" x14ac:dyDescent="0.35">
      <c r="A11518" t="s">
        <v>11</v>
      </c>
      <c r="B11518" t="s">
        <v>339</v>
      </c>
      <c r="C11518">
        <v>5</v>
      </c>
      <c r="D11518" t="s">
        <v>836</v>
      </c>
      <c r="E11518" t="s">
        <v>140</v>
      </c>
      <c r="F11518" t="s">
        <v>818</v>
      </c>
      <c r="G11518" t="s">
        <v>140</v>
      </c>
      <c r="H11518" t="s">
        <v>968</v>
      </c>
      <c r="I11518" t="s">
        <v>140</v>
      </c>
      <c r="J11518" t="s">
        <v>140</v>
      </c>
      <c r="K11518" t="s">
        <v>140</v>
      </c>
      <c r="L11518" t="s">
        <v>405</v>
      </c>
      <c r="M11518" t="s">
        <v>140</v>
      </c>
      <c r="N11518" t="s">
        <v>140</v>
      </c>
      <c r="O11518" t="s">
        <v>140</v>
      </c>
      <c r="P11518" t="s">
        <v>140</v>
      </c>
    </row>
    <row r="11519" spans="1:16" x14ac:dyDescent="0.35">
      <c r="A11519" t="s">
        <v>12</v>
      </c>
      <c r="B11519" t="s">
        <v>1126</v>
      </c>
      <c r="C11519">
        <v>95</v>
      </c>
      <c r="D11519" t="s">
        <v>38</v>
      </c>
      <c r="E11519" t="s">
        <v>1008</v>
      </c>
      <c r="F11519" t="s">
        <v>1062</v>
      </c>
      <c r="G11519" t="s">
        <v>1008</v>
      </c>
      <c r="H11519" t="s">
        <v>1063</v>
      </c>
      <c r="I11519" t="s">
        <v>140</v>
      </c>
      <c r="J11519" t="s">
        <v>515</v>
      </c>
      <c r="K11519" t="s">
        <v>953</v>
      </c>
      <c r="L11519" t="s">
        <v>603</v>
      </c>
      <c r="M11519" t="s">
        <v>1064</v>
      </c>
      <c r="N11519" t="s">
        <v>140</v>
      </c>
      <c r="O11519" t="s">
        <v>1046</v>
      </c>
      <c r="P11519" t="s">
        <v>140</v>
      </c>
    </row>
    <row r="11520" spans="1:16" x14ac:dyDescent="0.35">
      <c r="A11520" t="s">
        <v>12</v>
      </c>
      <c r="B11520" t="s">
        <v>1127</v>
      </c>
      <c r="C11520">
        <v>100</v>
      </c>
      <c r="D11520" t="s">
        <v>899</v>
      </c>
      <c r="E11520" t="s">
        <v>140</v>
      </c>
      <c r="F11520" t="s">
        <v>1010</v>
      </c>
      <c r="G11520" t="s">
        <v>1063</v>
      </c>
      <c r="H11520" t="s">
        <v>140</v>
      </c>
      <c r="I11520" t="s">
        <v>140</v>
      </c>
      <c r="J11520" t="s">
        <v>515</v>
      </c>
      <c r="K11520" t="s">
        <v>746</v>
      </c>
      <c r="L11520" t="s">
        <v>836</v>
      </c>
      <c r="M11520" t="s">
        <v>140</v>
      </c>
      <c r="N11520" t="s">
        <v>140</v>
      </c>
      <c r="O11520" t="s">
        <v>140</v>
      </c>
      <c r="P11520" t="s">
        <v>140</v>
      </c>
    </row>
    <row r="11521" spans="1:16" x14ac:dyDescent="0.35">
      <c r="A11521" t="s">
        <v>12</v>
      </c>
      <c r="B11521" t="s">
        <v>339</v>
      </c>
      <c r="C11521">
        <v>13</v>
      </c>
      <c r="D11521" t="s">
        <v>1147</v>
      </c>
      <c r="E11521" t="s">
        <v>140</v>
      </c>
      <c r="F11521" t="s">
        <v>140</v>
      </c>
      <c r="G11521" t="s">
        <v>140</v>
      </c>
      <c r="H11521" t="s">
        <v>140</v>
      </c>
      <c r="I11521" t="s">
        <v>1050</v>
      </c>
      <c r="J11521" t="s">
        <v>140</v>
      </c>
      <c r="K11521" t="s">
        <v>942</v>
      </c>
      <c r="L11521" t="s">
        <v>942</v>
      </c>
      <c r="M11521" t="s">
        <v>140</v>
      </c>
      <c r="N11521" t="s">
        <v>140</v>
      </c>
      <c r="O11521" t="s">
        <v>140</v>
      </c>
      <c r="P11521" t="s">
        <v>140</v>
      </c>
    </row>
    <row r="11522" spans="1:16" x14ac:dyDescent="0.35">
      <c r="A11522" t="s">
        <v>13</v>
      </c>
      <c r="B11522" t="s">
        <v>1126</v>
      </c>
      <c r="C11522">
        <v>85</v>
      </c>
      <c r="D11522" t="s">
        <v>43</v>
      </c>
      <c r="E11522" t="s">
        <v>1098</v>
      </c>
      <c r="F11522" t="s">
        <v>470</v>
      </c>
      <c r="G11522" t="s">
        <v>462</v>
      </c>
      <c r="H11522" t="s">
        <v>1017</v>
      </c>
      <c r="I11522" t="s">
        <v>121</v>
      </c>
      <c r="J11522" t="s">
        <v>1003</v>
      </c>
      <c r="K11522" t="s">
        <v>961</v>
      </c>
      <c r="L11522" t="s">
        <v>511</v>
      </c>
      <c r="M11522" t="s">
        <v>140</v>
      </c>
      <c r="N11522" t="s">
        <v>140</v>
      </c>
      <c r="O11522" t="s">
        <v>140</v>
      </c>
      <c r="P11522" t="s">
        <v>140</v>
      </c>
    </row>
    <row r="11523" spans="1:16" x14ac:dyDescent="0.35">
      <c r="A11523" t="s">
        <v>13</v>
      </c>
      <c r="B11523" t="s">
        <v>1127</v>
      </c>
      <c r="C11523">
        <v>112</v>
      </c>
      <c r="D11523" t="s">
        <v>401</v>
      </c>
      <c r="E11523" t="s">
        <v>1058</v>
      </c>
      <c r="F11523" t="s">
        <v>827</v>
      </c>
      <c r="G11523" t="s">
        <v>961</v>
      </c>
      <c r="H11523" t="s">
        <v>140</v>
      </c>
      <c r="I11523" t="s">
        <v>729</v>
      </c>
      <c r="J11523" t="s">
        <v>147</v>
      </c>
      <c r="K11523" t="s">
        <v>826</v>
      </c>
      <c r="L11523" t="s">
        <v>234</v>
      </c>
      <c r="M11523" t="s">
        <v>1009</v>
      </c>
      <c r="N11523" t="s">
        <v>140</v>
      </c>
      <c r="O11523" t="s">
        <v>1019</v>
      </c>
      <c r="P11523" t="s">
        <v>140</v>
      </c>
    </row>
    <row r="11524" spans="1:16" x14ac:dyDescent="0.35">
      <c r="A11524" t="s">
        <v>13</v>
      </c>
      <c r="B11524" t="s">
        <v>339</v>
      </c>
      <c r="C11524">
        <v>9</v>
      </c>
      <c r="D11524" t="s">
        <v>369</v>
      </c>
      <c r="E11524" t="s">
        <v>140</v>
      </c>
      <c r="F11524" t="s">
        <v>724</v>
      </c>
      <c r="G11524" t="s">
        <v>140</v>
      </c>
      <c r="H11524" t="s">
        <v>140</v>
      </c>
      <c r="I11524" t="s">
        <v>140</v>
      </c>
      <c r="J11524" t="s">
        <v>952</v>
      </c>
      <c r="K11524" t="s">
        <v>762</v>
      </c>
      <c r="L11524" t="s">
        <v>323</v>
      </c>
      <c r="M11524" t="s">
        <v>140</v>
      </c>
      <c r="N11524" t="s">
        <v>140</v>
      </c>
      <c r="O11524" t="s">
        <v>140</v>
      </c>
      <c r="P11524" t="s">
        <v>140</v>
      </c>
    </row>
    <row r="11525" spans="1:16" x14ac:dyDescent="0.35">
      <c r="A11525" t="s">
        <v>14</v>
      </c>
      <c r="B11525" t="s">
        <v>1126</v>
      </c>
      <c r="C11525">
        <v>77</v>
      </c>
      <c r="D11525" t="s">
        <v>224</v>
      </c>
      <c r="E11525" t="s">
        <v>1073</v>
      </c>
      <c r="F11525" t="s">
        <v>522</v>
      </c>
      <c r="G11525" t="s">
        <v>838</v>
      </c>
      <c r="H11525" t="s">
        <v>1064</v>
      </c>
      <c r="I11525" t="s">
        <v>458</v>
      </c>
      <c r="J11525" t="s">
        <v>1020</v>
      </c>
      <c r="K11525" t="s">
        <v>443</v>
      </c>
      <c r="L11525" t="s">
        <v>296</v>
      </c>
      <c r="M11525" t="s">
        <v>140</v>
      </c>
      <c r="N11525" t="s">
        <v>140</v>
      </c>
      <c r="O11525" t="s">
        <v>1019</v>
      </c>
      <c r="P11525" t="s">
        <v>140</v>
      </c>
    </row>
    <row r="11526" spans="1:16" x14ac:dyDescent="0.35">
      <c r="A11526" t="s">
        <v>14</v>
      </c>
      <c r="B11526" t="s">
        <v>1127</v>
      </c>
      <c r="C11526">
        <v>119</v>
      </c>
      <c r="D11526" t="s">
        <v>397</v>
      </c>
      <c r="E11526" t="s">
        <v>1046</v>
      </c>
      <c r="F11526" t="s">
        <v>716</v>
      </c>
      <c r="G11526" t="s">
        <v>1017</v>
      </c>
      <c r="H11526" t="s">
        <v>1019</v>
      </c>
      <c r="I11526" t="s">
        <v>1055</v>
      </c>
      <c r="J11526" t="s">
        <v>824</v>
      </c>
      <c r="K11526" t="s">
        <v>755</v>
      </c>
      <c r="L11526" t="s">
        <v>863</v>
      </c>
      <c r="M11526" t="s">
        <v>1010</v>
      </c>
      <c r="N11526" t="s">
        <v>1016</v>
      </c>
      <c r="O11526" t="s">
        <v>1014</v>
      </c>
      <c r="P11526" t="s">
        <v>140</v>
      </c>
    </row>
    <row r="11527" spans="1:16" x14ac:dyDescent="0.35">
      <c r="A11527" t="s">
        <v>14</v>
      </c>
      <c r="B11527" t="s">
        <v>339</v>
      </c>
      <c r="C11527">
        <v>7</v>
      </c>
      <c r="D11527" t="s">
        <v>252</v>
      </c>
      <c r="E11527" t="s">
        <v>140</v>
      </c>
      <c r="F11527" t="s">
        <v>550</v>
      </c>
      <c r="G11527" t="s">
        <v>140</v>
      </c>
      <c r="H11527" t="s">
        <v>140</v>
      </c>
      <c r="I11527" t="s">
        <v>140</v>
      </c>
      <c r="J11527" t="s">
        <v>140</v>
      </c>
      <c r="K11527" t="s">
        <v>968</v>
      </c>
      <c r="L11527" t="s">
        <v>965</v>
      </c>
      <c r="M11527" t="s">
        <v>140</v>
      </c>
      <c r="N11527" t="s">
        <v>140</v>
      </c>
      <c r="O11527" t="s">
        <v>140</v>
      </c>
      <c r="P11527" t="s">
        <v>140</v>
      </c>
    </row>
    <row r="11528" spans="1:16" x14ac:dyDescent="0.35">
      <c r="A11528" t="s">
        <v>15</v>
      </c>
      <c r="B11528" t="s">
        <v>1126</v>
      </c>
      <c r="C11528">
        <v>93</v>
      </c>
      <c r="D11528" t="s">
        <v>82</v>
      </c>
      <c r="E11528" t="s">
        <v>1023</v>
      </c>
      <c r="F11528" t="s">
        <v>639</v>
      </c>
      <c r="G11528" t="s">
        <v>1061</v>
      </c>
      <c r="H11528" t="s">
        <v>1014</v>
      </c>
      <c r="I11528" t="s">
        <v>140</v>
      </c>
      <c r="J11528" t="s">
        <v>1021</v>
      </c>
      <c r="K11528" t="s">
        <v>1047</v>
      </c>
      <c r="L11528" t="s">
        <v>706</v>
      </c>
      <c r="M11528" t="s">
        <v>140</v>
      </c>
      <c r="N11528" t="s">
        <v>140</v>
      </c>
      <c r="O11528" t="s">
        <v>140</v>
      </c>
      <c r="P11528" t="s">
        <v>140</v>
      </c>
    </row>
    <row r="11529" spans="1:16" x14ac:dyDescent="0.35">
      <c r="A11529" t="s">
        <v>15</v>
      </c>
      <c r="B11529" t="s">
        <v>1127</v>
      </c>
      <c r="C11529">
        <v>107</v>
      </c>
      <c r="D11529" t="s">
        <v>50</v>
      </c>
      <c r="E11529" t="s">
        <v>1020</v>
      </c>
      <c r="F11529" t="s">
        <v>838</v>
      </c>
      <c r="G11529" t="s">
        <v>985</v>
      </c>
      <c r="H11529" t="s">
        <v>1020</v>
      </c>
      <c r="I11529" t="s">
        <v>345</v>
      </c>
      <c r="J11529" t="s">
        <v>1004</v>
      </c>
      <c r="K11529" t="s">
        <v>838</v>
      </c>
      <c r="L11529" t="s">
        <v>286</v>
      </c>
      <c r="M11529" t="s">
        <v>140</v>
      </c>
      <c r="N11529" t="s">
        <v>140</v>
      </c>
      <c r="O11529" t="s">
        <v>1016</v>
      </c>
      <c r="P11529" t="s">
        <v>140</v>
      </c>
    </row>
    <row r="11530" spans="1:16" x14ac:dyDescent="0.35">
      <c r="A11530" t="s">
        <v>15</v>
      </c>
      <c r="B11530" t="s">
        <v>339</v>
      </c>
      <c r="C11530">
        <v>6</v>
      </c>
      <c r="D11530" t="s">
        <v>256</v>
      </c>
      <c r="E11530" t="s">
        <v>140</v>
      </c>
      <c r="F11530" t="s">
        <v>140</v>
      </c>
      <c r="G11530" t="s">
        <v>140</v>
      </c>
      <c r="H11530" t="s">
        <v>140</v>
      </c>
      <c r="I11530" t="s">
        <v>140</v>
      </c>
      <c r="J11530" t="s">
        <v>911</v>
      </c>
      <c r="K11530" t="s">
        <v>165</v>
      </c>
      <c r="L11530" t="s">
        <v>140</v>
      </c>
      <c r="M11530" t="s">
        <v>140</v>
      </c>
      <c r="N11530" t="s">
        <v>140</v>
      </c>
      <c r="O11530" t="s">
        <v>140</v>
      </c>
      <c r="P11530" t="s">
        <v>140</v>
      </c>
    </row>
    <row r="11531" spans="1:16" x14ac:dyDescent="0.35">
      <c r="A11531" t="s">
        <v>16</v>
      </c>
      <c r="B11531" t="s">
        <v>1126</v>
      </c>
      <c r="C11531">
        <v>83</v>
      </c>
      <c r="D11531" t="s">
        <v>557</v>
      </c>
      <c r="E11531" t="s">
        <v>1055</v>
      </c>
      <c r="F11531" t="s">
        <v>797</v>
      </c>
      <c r="G11531" t="s">
        <v>942</v>
      </c>
      <c r="H11531" t="s">
        <v>109</v>
      </c>
      <c r="I11531" t="s">
        <v>140</v>
      </c>
      <c r="J11531" t="s">
        <v>140</v>
      </c>
      <c r="K11531" t="s">
        <v>1046</v>
      </c>
      <c r="L11531" t="s">
        <v>937</v>
      </c>
      <c r="M11531" t="s">
        <v>140</v>
      </c>
      <c r="N11531" t="s">
        <v>140</v>
      </c>
      <c r="O11531" t="s">
        <v>1058</v>
      </c>
      <c r="P11531" t="s">
        <v>140</v>
      </c>
    </row>
    <row r="11532" spans="1:16" x14ac:dyDescent="0.35">
      <c r="A11532" t="s">
        <v>16</v>
      </c>
      <c r="B11532" t="s">
        <v>1127</v>
      </c>
      <c r="C11532">
        <v>107</v>
      </c>
      <c r="D11532" t="s">
        <v>487</v>
      </c>
      <c r="E11532" t="s">
        <v>1054</v>
      </c>
      <c r="F11532" t="s">
        <v>73</v>
      </c>
      <c r="G11532" t="s">
        <v>147</v>
      </c>
      <c r="H11532" t="s">
        <v>1054</v>
      </c>
      <c r="I11532" t="s">
        <v>140</v>
      </c>
      <c r="J11532" t="s">
        <v>775</v>
      </c>
      <c r="K11532" t="s">
        <v>1065</v>
      </c>
      <c r="L11532" t="s">
        <v>662</v>
      </c>
      <c r="M11532" t="s">
        <v>140</v>
      </c>
      <c r="N11532" t="s">
        <v>775</v>
      </c>
      <c r="O11532" t="s">
        <v>140</v>
      </c>
      <c r="P11532" t="s">
        <v>140</v>
      </c>
    </row>
    <row r="11533" spans="1:16" x14ac:dyDescent="0.35">
      <c r="A11533" t="s">
        <v>16</v>
      </c>
      <c r="B11533" t="s">
        <v>339</v>
      </c>
      <c r="C11533">
        <v>16</v>
      </c>
      <c r="D11533" t="s">
        <v>668</v>
      </c>
      <c r="E11533" t="s">
        <v>1064</v>
      </c>
      <c r="F11533" t="s">
        <v>362</v>
      </c>
      <c r="G11533" t="s">
        <v>954</v>
      </c>
      <c r="H11533" t="s">
        <v>1182</v>
      </c>
      <c r="I11533" t="s">
        <v>140</v>
      </c>
      <c r="J11533" t="s">
        <v>140</v>
      </c>
      <c r="K11533" t="s">
        <v>140</v>
      </c>
      <c r="L11533" t="s">
        <v>140</v>
      </c>
      <c r="M11533" t="s">
        <v>140</v>
      </c>
      <c r="N11533" t="s">
        <v>140</v>
      </c>
      <c r="O11533" t="s">
        <v>140</v>
      </c>
      <c r="P11533" t="s">
        <v>140</v>
      </c>
    </row>
    <row r="11534" spans="1:16" x14ac:dyDescent="0.35">
      <c r="A11534" t="s">
        <v>17</v>
      </c>
      <c r="B11534" t="s">
        <v>1126</v>
      </c>
      <c r="C11534">
        <v>92</v>
      </c>
      <c r="D11534" t="s">
        <v>851</v>
      </c>
      <c r="E11534" t="s">
        <v>1045</v>
      </c>
      <c r="F11534" t="s">
        <v>481</v>
      </c>
      <c r="G11534" t="s">
        <v>422</v>
      </c>
      <c r="H11534" t="s">
        <v>869</v>
      </c>
      <c r="I11534" t="s">
        <v>140</v>
      </c>
      <c r="J11534" t="s">
        <v>939</v>
      </c>
      <c r="K11534" t="s">
        <v>664</v>
      </c>
      <c r="L11534" t="s">
        <v>97</v>
      </c>
      <c r="M11534" t="s">
        <v>140</v>
      </c>
      <c r="N11534" t="s">
        <v>1011</v>
      </c>
      <c r="O11534" t="s">
        <v>140</v>
      </c>
      <c r="P11534" t="s">
        <v>140</v>
      </c>
    </row>
    <row r="11535" spans="1:16" x14ac:dyDescent="0.35">
      <c r="A11535" t="s">
        <v>17</v>
      </c>
      <c r="B11535" t="s">
        <v>1127</v>
      </c>
      <c r="C11535">
        <v>100</v>
      </c>
      <c r="D11535" t="s">
        <v>69</v>
      </c>
      <c r="E11535" t="s">
        <v>140</v>
      </c>
      <c r="F11535" t="s">
        <v>341</v>
      </c>
      <c r="G11535" t="s">
        <v>869</v>
      </c>
      <c r="H11535" t="s">
        <v>1062</v>
      </c>
      <c r="I11535" t="s">
        <v>140</v>
      </c>
      <c r="J11535" t="s">
        <v>140</v>
      </c>
      <c r="K11535" t="s">
        <v>893</v>
      </c>
      <c r="L11535" t="s">
        <v>720</v>
      </c>
      <c r="M11535" t="s">
        <v>140</v>
      </c>
      <c r="N11535" t="s">
        <v>140</v>
      </c>
      <c r="O11535" t="s">
        <v>140</v>
      </c>
      <c r="P11535" t="s">
        <v>140</v>
      </c>
    </row>
    <row r="11536" spans="1:16" x14ac:dyDescent="0.35">
      <c r="A11536" t="s">
        <v>17</v>
      </c>
      <c r="B11536" t="s">
        <v>339</v>
      </c>
      <c r="C11536">
        <v>11</v>
      </c>
      <c r="D11536" t="s">
        <v>478</v>
      </c>
      <c r="E11536" t="s">
        <v>967</v>
      </c>
      <c r="F11536" t="s">
        <v>1080</v>
      </c>
      <c r="G11536" t="s">
        <v>460</v>
      </c>
      <c r="H11536" t="s">
        <v>140</v>
      </c>
      <c r="I11536" t="s">
        <v>140</v>
      </c>
      <c r="J11536" t="s">
        <v>1102</v>
      </c>
      <c r="K11536" t="s">
        <v>140</v>
      </c>
      <c r="L11536" t="s">
        <v>360</v>
      </c>
      <c r="M11536" t="s">
        <v>140</v>
      </c>
      <c r="N11536" t="s">
        <v>140</v>
      </c>
      <c r="O11536" t="s">
        <v>140</v>
      </c>
      <c r="P11536" t="s">
        <v>140</v>
      </c>
    </row>
    <row r="11537" spans="1:16" x14ac:dyDescent="0.35">
      <c r="A11537" t="s">
        <v>18</v>
      </c>
      <c r="B11537" t="s">
        <v>1126</v>
      </c>
      <c r="C11537">
        <v>94</v>
      </c>
      <c r="D11537" t="s">
        <v>884</v>
      </c>
      <c r="E11537" t="s">
        <v>1021</v>
      </c>
      <c r="F11537" t="s">
        <v>273</v>
      </c>
      <c r="G11537" t="s">
        <v>1065</v>
      </c>
      <c r="H11537" t="s">
        <v>1060</v>
      </c>
      <c r="I11537" t="s">
        <v>140</v>
      </c>
      <c r="J11537" t="s">
        <v>140</v>
      </c>
      <c r="K11537" t="s">
        <v>1010</v>
      </c>
      <c r="L11537" t="s">
        <v>1064</v>
      </c>
      <c r="M11537" t="s">
        <v>140</v>
      </c>
      <c r="N11537" t="s">
        <v>140</v>
      </c>
      <c r="O11537" t="s">
        <v>140</v>
      </c>
      <c r="P11537" t="s">
        <v>140</v>
      </c>
    </row>
    <row r="11538" spans="1:16" x14ac:dyDescent="0.35">
      <c r="A11538" t="s">
        <v>18</v>
      </c>
      <c r="B11538" t="s">
        <v>1127</v>
      </c>
      <c r="C11538">
        <v>103</v>
      </c>
      <c r="D11538" t="s">
        <v>496</v>
      </c>
      <c r="E11538" t="s">
        <v>775</v>
      </c>
      <c r="F11538" t="s">
        <v>1071</v>
      </c>
      <c r="G11538" t="s">
        <v>1057</v>
      </c>
      <c r="H11538" t="s">
        <v>940</v>
      </c>
      <c r="I11538" t="s">
        <v>140</v>
      </c>
      <c r="J11538" t="s">
        <v>140</v>
      </c>
      <c r="K11538" t="s">
        <v>801</v>
      </c>
      <c r="L11538" t="s">
        <v>119</v>
      </c>
      <c r="M11538" t="s">
        <v>140</v>
      </c>
      <c r="N11538" t="s">
        <v>140</v>
      </c>
      <c r="O11538" t="s">
        <v>1054</v>
      </c>
      <c r="P11538" t="s">
        <v>140</v>
      </c>
    </row>
    <row r="11539" spans="1:16" x14ac:dyDescent="0.35">
      <c r="A11539" t="s">
        <v>18</v>
      </c>
      <c r="B11539" t="s">
        <v>339</v>
      </c>
      <c r="C11539">
        <v>8</v>
      </c>
      <c r="D11539" t="s">
        <v>931</v>
      </c>
      <c r="E11539" t="s">
        <v>140</v>
      </c>
      <c r="F11539" t="s">
        <v>932</v>
      </c>
      <c r="G11539" t="s">
        <v>140</v>
      </c>
      <c r="H11539" t="s">
        <v>140</v>
      </c>
      <c r="I11539" t="s">
        <v>140</v>
      </c>
      <c r="J11539" t="s">
        <v>140</v>
      </c>
      <c r="K11539" t="s">
        <v>140</v>
      </c>
      <c r="L11539" t="s">
        <v>140</v>
      </c>
      <c r="M11539" t="s">
        <v>140</v>
      </c>
      <c r="N11539" t="s">
        <v>140</v>
      </c>
      <c r="O11539" t="s">
        <v>140</v>
      </c>
      <c r="P11539" t="s">
        <v>140</v>
      </c>
    </row>
    <row r="11540" spans="1:16" x14ac:dyDescent="0.35">
      <c r="A11540" t="s">
        <v>19</v>
      </c>
      <c r="B11540" t="s">
        <v>1126</v>
      </c>
      <c r="C11540">
        <v>96</v>
      </c>
      <c r="D11540" t="s">
        <v>160</v>
      </c>
      <c r="E11540" t="s">
        <v>1012</v>
      </c>
      <c r="F11540" t="s">
        <v>546</v>
      </c>
      <c r="G11540" t="s">
        <v>775</v>
      </c>
      <c r="H11540" t="s">
        <v>824</v>
      </c>
      <c r="I11540" t="s">
        <v>140</v>
      </c>
      <c r="J11540" t="s">
        <v>140</v>
      </c>
      <c r="K11540" t="s">
        <v>1066</v>
      </c>
      <c r="L11540" t="s">
        <v>1049</v>
      </c>
      <c r="M11540" t="s">
        <v>140</v>
      </c>
      <c r="N11540" t="s">
        <v>140</v>
      </c>
      <c r="O11540" t="s">
        <v>140</v>
      </c>
      <c r="P11540" t="s">
        <v>140</v>
      </c>
    </row>
    <row r="11541" spans="1:16" x14ac:dyDescent="0.35">
      <c r="A11541" t="s">
        <v>19</v>
      </c>
      <c r="B11541" t="s">
        <v>1127</v>
      </c>
      <c r="C11541">
        <v>99</v>
      </c>
      <c r="D11541" t="s">
        <v>343</v>
      </c>
      <c r="E11541" t="s">
        <v>971</v>
      </c>
      <c r="F11541" t="s">
        <v>162</v>
      </c>
      <c r="G11541" t="s">
        <v>824</v>
      </c>
      <c r="H11541" t="s">
        <v>1016</v>
      </c>
      <c r="I11541" t="s">
        <v>140</v>
      </c>
      <c r="J11541" t="s">
        <v>1073</v>
      </c>
      <c r="K11541" t="s">
        <v>940</v>
      </c>
      <c r="L11541" t="s">
        <v>511</v>
      </c>
      <c r="M11541" t="s">
        <v>140</v>
      </c>
      <c r="N11541" t="s">
        <v>140</v>
      </c>
      <c r="O11541" t="s">
        <v>140</v>
      </c>
      <c r="P11541" t="s">
        <v>140</v>
      </c>
    </row>
    <row r="11542" spans="1:16" x14ac:dyDescent="0.35">
      <c r="A11542" t="s">
        <v>19</v>
      </c>
      <c r="B11542" t="s">
        <v>339</v>
      </c>
      <c r="C11542">
        <v>11</v>
      </c>
      <c r="D11542" t="s">
        <v>640</v>
      </c>
      <c r="E11542" t="s">
        <v>1070</v>
      </c>
      <c r="F11542" t="s">
        <v>812</v>
      </c>
      <c r="G11542" t="s">
        <v>140</v>
      </c>
      <c r="H11542" t="s">
        <v>140</v>
      </c>
      <c r="I11542" t="s">
        <v>140</v>
      </c>
      <c r="J11542" t="s">
        <v>140</v>
      </c>
      <c r="K11542" t="s">
        <v>729</v>
      </c>
      <c r="L11542" t="s">
        <v>598</v>
      </c>
      <c r="M11542" t="s">
        <v>140</v>
      </c>
      <c r="N11542" t="s">
        <v>140</v>
      </c>
      <c r="O11542" t="s">
        <v>140</v>
      </c>
      <c r="P11542" t="s">
        <v>140</v>
      </c>
    </row>
    <row r="11543" spans="1:16" x14ac:dyDescent="0.35">
      <c r="A11543" t="s">
        <v>20</v>
      </c>
      <c r="B11543" t="s">
        <v>1126</v>
      </c>
      <c r="C11543">
        <v>87</v>
      </c>
      <c r="D11543" t="s">
        <v>142</v>
      </c>
      <c r="E11543" t="s">
        <v>1050</v>
      </c>
      <c r="F11543" t="s">
        <v>327</v>
      </c>
      <c r="G11543" t="s">
        <v>917</v>
      </c>
      <c r="H11543" t="s">
        <v>1019</v>
      </c>
      <c r="I11543" t="s">
        <v>140</v>
      </c>
      <c r="J11543" t="s">
        <v>1016</v>
      </c>
      <c r="K11543" t="s">
        <v>1182</v>
      </c>
      <c r="L11543" t="s">
        <v>674</v>
      </c>
      <c r="M11543" t="s">
        <v>140</v>
      </c>
      <c r="N11543" t="s">
        <v>140</v>
      </c>
      <c r="O11543" t="s">
        <v>140</v>
      </c>
      <c r="P11543" t="s">
        <v>140</v>
      </c>
    </row>
    <row r="11544" spans="1:16" x14ac:dyDescent="0.35">
      <c r="A11544" t="s">
        <v>20</v>
      </c>
      <c r="B11544" t="s">
        <v>1127</v>
      </c>
      <c r="C11544">
        <v>115</v>
      </c>
      <c r="D11544" t="s">
        <v>594</v>
      </c>
      <c r="E11544" t="s">
        <v>140</v>
      </c>
      <c r="F11544" t="s">
        <v>965</v>
      </c>
      <c r="G11544" t="s">
        <v>801</v>
      </c>
      <c r="H11544" t="s">
        <v>954</v>
      </c>
      <c r="I11544" t="s">
        <v>140</v>
      </c>
      <c r="J11544" t="s">
        <v>1012</v>
      </c>
      <c r="K11544" t="s">
        <v>129</v>
      </c>
      <c r="L11544" t="s">
        <v>264</v>
      </c>
      <c r="M11544" t="s">
        <v>140</v>
      </c>
      <c r="N11544" t="s">
        <v>140</v>
      </c>
      <c r="O11544" t="s">
        <v>1066</v>
      </c>
      <c r="P11544" t="s">
        <v>140</v>
      </c>
    </row>
    <row r="11545" spans="1:16" x14ac:dyDescent="0.35">
      <c r="A11545" t="s">
        <v>20</v>
      </c>
      <c r="B11545" t="s">
        <v>339</v>
      </c>
      <c r="C11545">
        <v>4</v>
      </c>
      <c r="D11545" t="s">
        <v>711</v>
      </c>
      <c r="E11545" t="s">
        <v>140</v>
      </c>
      <c r="F11545" t="s">
        <v>710</v>
      </c>
      <c r="G11545" t="s">
        <v>140</v>
      </c>
      <c r="H11545" t="s">
        <v>140</v>
      </c>
      <c r="I11545" t="s">
        <v>140</v>
      </c>
      <c r="J11545" t="s">
        <v>140</v>
      </c>
      <c r="K11545" t="s">
        <v>117</v>
      </c>
      <c r="L11545" t="s">
        <v>140</v>
      </c>
      <c r="M11545" t="s">
        <v>140</v>
      </c>
      <c r="N11545" t="s">
        <v>140</v>
      </c>
      <c r="O11545" t="s">
        <v>140</v>
      </c>
      <c r="P11545" t="s">
        <v>140</v>
      </c>
    </row>
    <row r="11546" spans="1:16" x14ac:dyDescent="0.35">
      <c r="A11546" t="s">
        <v>21</v>
      </c>
      <c r="B11546" t="s">
        <v>1126</v>
      </c>
      <c r="C11546">
        <v>58</v>
      </c>
      <c r="D11546" t="s">
        <v>559</v>
      </c>
      <c r="E11546" t="s">
        <v>733</v>
      </c>
      <c r="F11546" t="s">
        <v>1004</v>
      </c>
      <c r="G11546" t="s">
        <v>490</v>
      </c>
      <c r="H11546" t="s">
        <v>140</v>
      </c>
      <c r="I11546" t="s">
        <v>140</v>
      </c>
      <c r="J11546" t="s">
        <v>140</v>
      </c>
      <c r="K11546" t="s">
        <v>261</v>
      </c>
      <c r="L11546" t="s">
        <v>366</v>
      </c>
      <c r="M11546" t="s">
        <v>140</v>
      </c>
      <c r="N11546" t="s">
        <v>140</v>
      </c>
      <c r="O11546" t="s">
        <v>1098</v>
      </c>
      <c r="P11546" t="s">
        <v>140</v>
      </c>
    </row>
    <row r="11547" spans="1:16" x14ac:dyDescent="0.35">
      <c r="A11547" t="s">
        <v>21</v>
      </c>
      <c r="B11547" t="s">
        <v>1127</v>
      </c>
      <c r="C11547">
        <v>144</v>
      </c>
      <c r="D11547" t="s">
        <v>382</v>
      </c>
      <c r="E11547" t="s">
        <v>1073</v>
      </c>
      <c r="F11547" t="s">
        <v>1050</v>
      </c>
      <c r="G11547" t="s">
        <v>1053</v>
      </c>
      <c r="H11547" t="s">
        <v>1014</v>
      </c>
      <c r="I11547" t="s">
        <v>140</v>
      </c>
      <c r="J11547" t="s">
        <v>971</v>
      </c>
      <c r="K11547" t="s">
        <v>888</v>
      </c>
      <c r="L11547" t="s">
        <v>304</v>
      </c>
      <c r="M11547" t="s">
        <v>140</v>
      </c>
      <c r="N11547" t="s">
        <v>140</v>
      </c>
      <c r="O11547" t="s">
        <v>1014</v>
      </c>
      <c r="P11547" t="s">
        <v>140</v>
      </c>
    </row>
    <row r="11548" spans="1:16" x14ac:dyDescent="0.35">
      <c r="A11548" t="s">
        <v>21</v>
      </c>
      <c r="B11548" t="s">
        <v>339</v>
      </c>
      <c r="C11548">
        <v>8</v>
      </c>
      <c r="D11548" t="s">
        <v>610</v>
      </c>
      <c r="E11548" t="s">
        <v>140</v>
      </c>
      <c r="F11548" t="s">
        <v>140</v>
      </c>
      <c r="G11548" t="s">
        <v>140</v>
      </c>
      <c r="H11548" t="s">
        <v>140</v>
      </c>
      <c r="I11548" t="s">
        <v>140</v>
      </c>
      <c r="J11548" t="s">
        <v>140</v>
      </c>
      <c r="K11548" t="s">
        <v>467</v>
      </c>
      <c r="L11548" t="s">
        <v>377</v>
      </c>
      <c r="M11548" t="s">
        <v>140</v>
      </c>
      <c r="N11548" t="s">
        <v>140</v>
      </c>
      <c r="O11548" t="s">
        <v>140</v>
      </c>
      <c r="P11548" t="s">
        <v>140</v>
      </c>
    </row>
    <row r="11549" spans="1:16" x14ac:dyDescent="0.35">
      <c r="A11549" t="s">
        <v>22</v>
      </c>
      <c r="B11549" t="s">
        <v>1126</v>
      </c>
      <c r="C11549">
        <v>87</v>
      </c>
      <c r="D11549" t="s">
        <v>183</v>
      </c>
      <c r="E11549" t="s">
        <v>140</v>
      </c>
      <c r="F11549" t="s">
        <v>67</v>
      </c>
      <c r="G11549" t="s">
        <v>1051</v>
      </c>
      <c r="H11549" t="s">
        <v>1047</v>
      </c>
      <c r="I11549" t="s">
        <v>940</v>
      </c>
      <c r="J11549" t="s">
        <v>940</v>
      </c>
      <c r="K11549" t="s">
        <v>903</v>
      </c>
      <c r="L11549" t="s">
        <v>187</v>
      </c>
      <c r="M11549" t="s">
        <v>140</v>
      </c>
      <c r="N11549" t="s">
        <v>140</v>
      </c>
      <c r="O11549" t="s">
        <v>1020</v>
      </c>
      <c r="P11549" t="s">
        <v>140</v>
      </c>
    </row>
    <row r="11550" spans="1:16" x14ac:dyDescent="0.35">
      <c r="A11550" t="s">
        <v>22</v>
      </c>
      <c r="B11550" t="s">
        <v>1127</v>
      </c>
      <c r="C11550">
        <v>111</v>
      </c>
      <c r="D11550" t="s">
        <v>366</v>
      </c>
      <c r="E11550" t="s">
        <v>1066</v>
      </c>
      <c r="F11550" t="s">
        <v>39</v>
      </c>
      <c r="G11550" t="s">
        <v>1067</v>
      </c>
      <c r="H11550" t="s">
        <v>515</v>
      </c>
      <c r="I11550" t="s">
        <v>140</v>
      </c>
      <c r="J11550" t="s">
        <v>1045</v>
      </c>
      <c r="K11550" t="s">
        <v>515</v>
      </c>
      <c r="L11550" t="s">
        <v>199</v>
      </c>
      <c r="M11550" t="s">
        <v>140</v>
      </c>
      <c r="N11550" t="s">
        <v>140</v>
      </c>
      <c r="O11550" t="s">
        <v>140</v>
      </c>
      <c r="P11550" t="s">
        <v>140</v>
      </c>
    </row>
    <row r="11551" spans="1:16" x14ac:dyDescent="0.35">
      <c r="A11551" t="s">
        <v>22</v>
      </c>
      <c r="B11551" t="s">
        <v>339</v>
      </c>
      <c r="C11551">
        <v>11</v>
      </c>
      <c r="D11551" t="s">
        <v>611</v>
      </c>
      <c r="E11551" t="s">
        <v>140</v>
      </c>
      <c r="F11551" t="s">
        <v>765</v>
      </c>
      <c r="G11551" t="s">
        <v>140</v>
      </c>
      <c r="H11551" t="s">
        <v>140</v>
      </c>
      <c r="I11551" t="s">
        <v>140</v>
      </c>
      <c r="J11551" t="s">
        <v>140</v>
      </c>
      <c r="K11551" t="s">
        <v>1047</v>
      </c>
      <c r="L11551" t="s">
        <v>956</v>
      </c>
      <c r="M11551" t="s">
        <v>140</v>
      </c>
      <c r="N11551" t="s">
        <v>140</v>
      </c>
      <c r="O11551" t="s">
        <v>140</v>
      </c>
      <c r="P11551" t="s">
        <v>140</v>
      </c>
    </row>
    <row r="11552" spans="1:16" x14ac:dyDescent="0.35">
      <c r="A11552" t="s">
        <v>23</v>
      </c>
      <c r="B11552" t="s">
        <v>1126</v>
      </c>
      <c r="C11552">
        <v>99</v>
      </c>
      <c r="D11552" t="s">
        <v>277</v>
      </c>
      <c r="E11552" t="s">
        <v>1004</v>
      </c>
      <c r="F11552" t="s">
        <v>1139</v>
      </c>
      <c r="G11552" t="s">
        <v>1053</v>
      </c>
      <c r="H11552" t="s">
        <v>1054</v>
      </c>
      <c r="I11552" t="s">
        <v>1013</v>
      </c>
      <c r="J11552" t="s">
        <v>949</v>
      </c>
      <c r="K11552" t="s">
        <v>1085</v>
      </c>
      <c r="L11552" t="s">
        <v>781</v>
      </c>
      <c r="M11552" t="s">
        <v>140</v>
      </c>
      <c r="N11552" t="s">
        <v>949</v>
      </c>
      <c r="O11552" t="s">
        <v>1016</v>
      </c>
      <c r="P11552" t="s">
        <v>140</v>
      </c>
    </row>
    <row r="11553" spans="1:16" x14ac:dyDescent="0.35">
      <c r="A11553" t="s">
        <v>23</v>
      </c>
      <c r="B11553" t="s">
        <v>1127</v>
      </c>
      <c r="C11553">
        <v>93</v>
      </c>
      <c r="D11553" t="s">
        <v>183</v>
      </c>
      <c r="E11553" t="s">
        <v>1046</v>
      </c>
      <c r="F11553" t="s">
        <v>199</v>
      </c>
      <c r="G11553" t="s">
        <v>1046</v>
      </c>
      <c r="H11553" t="s">
        <v>1054</v>
      </c>
      <c r="I11553" t="s">
        <v>1008</v>
      </c>
      <c r="J11553" t="s">
        <v>664</v>
      </c>
      <c r="K11553" t="s">
        <v>723</v>
      </c>
      <c r="L11553" t="s">
        <v>650</v>
      </c>
      <c r="M11553" t="s">
        <v>140</v>
      </c>
      <c r="N11553" t="s">
        <v>1058</v>
      </c>
      <c r="O11553" t="s">
        <v>147</v>
      </c>
      <c r="P11553" t="s">
        <v>140</v>
      </c>
    </row>
    <row r="11554" spans="1:16" x14ac:dyDescent="0.35">
      <c r="A11554" t="s">
        <v>23</v>
      </c>
      <c r="B11554" t="s">
        <v>339</v>
      </c>
      <c r="C11554">
        <v>12</v>
      </c>
      <c r="D11554" t="s">
        <v>571</v>
      </c>
      <c r="E11554" t="s">
        <v>140</v>
      </c>
      <c r="F11554" t="s">
        <v>568</v>
      </c>
      <c r="G11554" t="s">
        <v>140</v>
      </c>
      <c r="H11554" t="s">
        <v>140</v>
      </c>
      <c r="I11554" t="s">
        <v>140</v>
      </c>
      <c r="J11554" t="s">
        <v>952</v>
      </c>
      <c r="K11554" t="s">
        <v>785</v>
      </c>
      <c r="L11554" t="s">
        <v>785</v>
      </c>
      <c r="M11554" t="s">
        <v>140</v>
      </c>
      <c r="N11554" t="s">
        <v>140</v>
      </c>
      <c r="O11554" t="s">
        <v>785</v>
      </c>
      <c r="P11554" t="s">
        <v>140</v>
      </c>
    </row>
    <row r="11555" spans="1:16" x14ac:dyDescent="0.35">
      <c r="A11555" t="s">
        <v>24</v>
      </c>
      <c r="B11555" t="s">
        <v>1126</v>
      </c>
      <c r="C11555">
        <v>86</v>
      </c>
      <c r="D11555" t="s">
        <v>79</v>
      </c>
      <c r="E11555" t="s">
        <v>1068</v>
      </c>
      <c r="F11555" t="s">
        <v>965</v>
      </c>
      <c r="G11555" t="s">
        <v>967</v>
      </c>
      <c r="H11555" t="s">
        <v>869</v>
      </c>
      <c r="I11555" t="s">
        <v>140</v>
      </c>
      <c r="J11555" t="s">
        <v>1009</v>
      </c>
      <c r="K11555" t="s">
        <v>785</v>
      </c>
      <c r="L11555" t="s">
        <v>595</v>
      </c>
      <c r="M11555" t="s">
        <v>140</v>
      </c>
      <c r="N11555" t="s">
        <v>140</v>
      </c>
      <c r="O11555" t="s">
        <v>919</v>
      </c>
      <c r="P11555" t="s">
        <v>140</v>
      </c>
    </row>
    <row r="11556" spans="1:16" x14ac:dyDescent="0.35">
      <c r="A11556" t="s">
        <v>24</v>
      </c>
      <c r="B11556" t="s">
        <v>1127</v>
      </c>
      <c r="C11556">
        <v>117</v>
      </c>
      <c r="D11556" t="s">
        <v>625</v>
      </c>
      <c r="E11556" t="s">
        <v>1012</v>
      </c>
      <c r="F11556" t="s">
        <v>1071</v>
      </c>
      <c r="G11556" t="s">
        <v>1058</v>
      </c>
      <c r="H11556" t="s">
        <v>1064</v>
      </c>
      <c r="I11556" t="s">
        <v>140</v>
      </c>
      <c r="J11556" t="s">
        <v>1066</v>
      </c>
      <c r="K11556" t="s">
        <v>841</v>
      </c>
      <c r="L11556" t="s">
        <v>771</v>
      </c>
      <c r="M11556" t="s">
        <v>140</v>
      </c>
      <c r="N11556" t="s">
        <v>140</v>
      </c>
      <c r="O11556" t="s">
        <v>1068</v>
      </c>
      <c r="P11556" t="s">
        <v>140</v>
      </c>
    </row>
    <row r="11557" spans="1:16" x14ac:dyDescent="0.35">
      <c r="A11557" t="s">
        <v>24</v>
      </c>
      <c r="B11557" t="s">
        <v>339</v>
      </c>
      <c r="C11557">
        <v>4</v>
      </c>
      <c r="D11557" t="s">
        <v>385</v>
      </c>
      <c r="E11557" t="s">
        <v>140</v>
      </c>
      <c r="F11557" t="s">
        <v>384</v>
      </c>
      <c r="G11557" t="s">
        <v>140</v>
      </c>
      <c r="H11557" t="s">
        <v>140</v>
      </c>
      <c r="I11557" t="s">
        <v>140</v>
      </c>
      <c r="J11557" t="s">
        <v>140</v>
      </c>
      <c r="K11557" t="s">
        <v>140</v>
      </c>
      <c r="L11557" t="s">
        <v>140</v>
      </c>
      <c r="M11557" t="s">
        <v>140</v>
      </c>
      <c r="N11557" t="s">
        <v>140</v>
      </c>
      <c r="O11557" t="s">
        <v>140</v>
      </c>
      <c r="P11557" t="s">
        <v>140</v>
      </c>
    </row>
    <row r="11558" spans="1:16" x14ac:dyDescent="0.35">
      <c r="A11558" t="s">
        <v>25</v>
      </c>
      <c r="B11558" t="s">
        <v>1126</v>
      </c>
      <c r="C11558">
        <v>85</v>
      </c>
      <c r="D11558" t="s">
        <v>921</v>
      </c>
      <c r="E11558" t="s">
        <v>1012</v>
      </c>
      <c r="F11558" t="s">
        <v>436</v>
      </c>
      <c r="G11558" t="s">
        <v>89</v>
      </c>
      <c r="H11558" t="s">
        <v>729</v>
      </c>
      <c r="I11558" t="s">
        <v>140</v>
      </c>
      <c r="J11558" t="s">
        <v>1019</v>
      </c>
      <c r="K11558" t="s">
        <v>140</v>
      </c>
      <c r="L11558" t="s">
        <v>1085</v>
      </c>
      <c r="M11558" t="s">
        <v>140</v>
      </c>
      <c r="N11558" t="s">
        <v>140</v>
      </c>
      <c r="O11558" t="s">
        <v>1066</v>
      </c>
      <c r="P11558" t="s">
        <v>140</v>
      </c>
    </row>
    <row r="11559" spans="1:16" x14ac:dyDescent="0.35">
      <c r="A11559" t="s">
        <v>25</v>
      </c>
      <c r="B11559" t="s">
        <v>1127</v>
      </c>
      <c r="C11559">
        <v>111</v>
      </c>
      <c r="D11559" t="s">
        <v>685</v>
      </c>
      <c r="E11559" t="s">
        <v>1019</v>
      </c>
      <c r="F11559" t="s">
        <v>463</v>
      </c>
      <c r="G11559" t="s">
        <v>950</v>
      </c>
      <c r="H11559" t="s">
        <v>1085</v>
      </c>
      <c r="I11559" t="s">
        <v>1063</v>
      </c>
      <c r="J11559" t="s">
        <v>140</v>
      </c>
      <c r="K11559" t="s">
        <v>1018</v>
      </c>
      <c r="L11559" t="s">
        <v>490</v>
      </c>
      <c r="M11559" t="s">
        <v>140</v>
      </c>
      <c r="N11559" t="s">
        <v>140</v>
      </c>
      <c r="O11559" t="s">
        <v>869</v>
      </c>
      <c r="P11559" t="s">
        <v>140</v>
      </c>
    </row>
    <row r="11560" spans="1:16" x14ac:dyDescent="0.35">
      <c r="A11560" t="s">
        <v>25</v>
      </c>
      <c r="B11560" t="s">
        <v>339</v>
      </c>
      <c r="C11560">
        <v>8</v>
      </c>
      <c r="D11560" t="s">
        <v>759</v>
      </c>
      <c r="E11560" t="s">
        <v>140</v>
      </c>
      <c r="F11560" t="s">
        <v>183</v>
      </c>
      <c r="G11560" t="s">
        <v>140</v>
      </c>
      <c r="H11560" t="s">
        <v>140</v>
      </c>
      <c r="I11560" t="s">
        <v>140</v>
      </c>
      <c r="J11560" t="s">
        <v>140</v>
      </c>
      <c r="K11560" t="s">
        <v>140</v>
      </c>
      <c r="L11560" t="s">
        <v>706</v>
      </c>
      <c r="M11560" t="s">
        <v>140</v>
      </c>
      <c r="N11560" t="s">
        <v>140</v>
      </c>
      <c r="O11560" t="s">
        <v>140</v>
      </c>
      <c r="P11560" t="s">
        <v>140</v>
      </c>
    </row>
    <row r="11561" spans="1:16" x14ac:dyDescent="0.35">
      <c r="A11561" t="s">
        <v>26</v>
      </c>
      <c r="B11561" t="s">
        <v>1126</v>
      </c>
      <c r="C11561">
        <v>91</v>
      </c>
      <c r="D11561" t="s">
        <v>895</v>
      </c>
      <c r="E11561" t="s">
        <v>1010</v>
      </c>
      <c r="F11561" t="s">
        <v>692</v>
      </c>
      <c r="G11561" t="s">
        <v>187</v>
      </c>
      <c r="H11561" t="s">
        <v>801</v>
      </c>
      <c r="I11561" t="s">
        <v>140</v>
      </c>
      <c r="J11561" t="s">
        <v>140</v>
      </c>
      <c r="K11561" t="s">
        <v>977</v>
      </c>
      <c r="L11561" t="s">
        <v>917</v>
      </c>
      <c r="M11561" t="s">
        <v>140</v>
      </c>
      <c r="N11561" t="s">
        <v>140</v>
      </c>
      <c r="O11561" t="s">
        <v>1023</v>
      </c>
      <c r="P11561" t="s">
        <v>140</v>
      </c>
    </row>
    <row r="11562" spans="1:16" x14ac:dyDescent="0.35">
      <c r="A11562" t="s">
        <v>26</v>
      </c>
      <c r="B11562" t="s">
        <v>1127</v>
      </c>
      <c r="C11562">
        <v>100</v>
      </c>
      <c r="D11562" t="s">
        <v>266</v>
      </c>
      <c r="E11562" t="s">
        <v>1021</v>
      </c>
      <c r="F11562" t="s">
        <v>602</v>
      </c>
      <c r="G11562" t="s">
        <v>1003</v>
      </c>
      <c r="H11562" t="s">
        <v>999</v>
      </c>
      <c r="I11562" t="s">
        <v>140</v>
      </c>
      <c r="J11562" t="s">
        <v>140</v>
      </c>
      <c r="K11562" t="s">
        <v>125</v>
      </c>
      <c r="L11562" t="s">
        <v>1087</v>
      </c>
      <c r="M11562" t="s">
        <v>140</v>
      </c>
      <c r="N11562" t="s">
        <v>1055</v>
      </c>
      <c r="O11562" t="s">
        <v>919</v>
      </c>
      <c r="P11562" t="s">
        <v>140</v>
      </c>
    </row>
    <row r="11563" spans="1:16" x14ac:dyDescent="0.35">
      <c r="A11563" t="s">
        <v>26</v>
      </c>
      <c r="B11563" t="s">
        <v>339</v>
      </c>
      <c r="C11563">
        <v>10</v>
      </c>
      <c r="D11563" t="s">
        <v>879</v>
      </c>
      <c r="E11563" t="s">
        <v>140</v>
      </c>
      <c r="F11563" t="s">
        <v>375</v>
      </c>
      <c r="G11563" t="s">
        <v>1182</v>
      </c>
      <c r="H11563" t="s">
        <v>140</v>
      </c>
      <c r="I11563" t="s">
        <v>140</v>
      </c>
      <c r="J11563" t="s">
        <v>140</v>
      </c>
      <c r="K11563" t="s">
        <v>140</v>
      </c>
      <c r="L11563" t="s">
        <v>668</v>
      </c>
      <c r="M11563" t="s">
        <v>140</v>
      </c>
      <c r="N11563" t="s">
        <v>140</v>
      </c>
      <c r="O11563" t="s">
        <v>595</v>
      </c>
      <c r="P11563" t="s">
        <v>140</v>
      </c>
    </row>
    <row r="11564" spans="1:16" x14ac:dyDescent="0.35">
      <c r="A11564" t="s">
        <v>27</v>
      </c>
      <c r="B11564" t="s">
        <v>1126</v>
      </c>
      <c r="C11564">
        <v>78</v>
      </c>
      <c r="D11564" t="s">
        <v>743</v>
      </c>
      <c r="E11564" t="s">
        <v>1011</v>
      </c>
      <c r="F11564" t="s">
        <v>900</v>
      </c>
      <c r="G11564" t="s">
        <v>91</v>
      </c>
      <c r="H11564" t="s">
        <v>971</v>
      </c>
      <c r="I11564" t="s">
        <v>140</v>
      </c>
      <c r="J11564" t="s">
        <v>140</v>
      </c>
      <c r="K11564" t="s">
        <v>1046</v>
      </c>
      <c r="L11564" t="s">
        <v>458</v>
      </c>
      <c r="M11564" t="s">
        <v>140</v>
      </c>
      <c r="N11564" t="s">
        <v>140</v>
      </c>
      <c r="O11564" t="s">
        <v>1051</v>
      </c>
      <c r="P11564" t="s">
        <v>140</v>
      </c>
    </row>
    <row r="11565" spans="1:16" x14ac:dyDescent="0.35">
      <c r="A11565" t="s">
        <v>27</v>
      </c>
      <c r="B11565" t="s">
        <v>1127</v>
      </c>
      <c r="C11565">
        <v>114</v>
      </c>
      <c r="D11565" t="s">
        <v>686</v>
      </c>
      <c r="E11565" t="s">
        <v>1021</v>
      </c>
      <c r="F11565" t="s">
        <v>212</v>
      </c>
      <c r="G11565" t="s">
        <v>1070</v>
      </c>
      <c r="H11565" t="s">
        <v>1043</v>
      </c>
      <c r="I11565" t="s">
        <v>140</v>
      </c>
      <c r="J11565" t="s">
        <v>775</v>
      </c>
      <c r="K11565" t="s">
        <v>996</v>
      </c>
      <c r="L11565" t="s">
        <v>749</v>
      </c>
      <c r="M11565" t="s">
        <v>140</v>
      </c>
      <c r="N11565" t="s">
        <v>140</v>
      </c>
      <c r="O11565" t="s">
        <v>1043</v>
      </c>
      <c r="P11565" t="s">
        <v>140</v>
      </c>
    </row>
    <row r="11566" spans="1:16" x14ac:dyDescent="0.35">
      <c r="A11566" t="s">
        <v>27</v>
      </c>
      <c r="B11566" t="s">
        <v>339</v>
      </c>
      <c r="C11566">
        <v>12</v>
      </c>
      <c r="D11566" t="s">
        <v>691</v>
      </c>
      <c r="E11566" t="s">
        <v>140</v>
      </c>
      <c r="F11566" t="s">
        <v>309</v>
      </c>
      <c r="G11566" t="s">
        <v>973</v>
      </c>
      <c r="H11566" t="s">
        <v>1023</v>
      </c>
      <c r="I11566" t="s">
        <v>140</v>
      </c>
      <c r="J11566" t="s">
        <v>140</v>
      </c>
      <c r="K11566" t="s">
        <v>140</v>
      </c>
      <c r="L11566" t="s">
        <v>140</v>
      </c>
      <c r="M11566" t="s">
        <v>140</v>
      </c>
      <c r="N11566" t="s">
        <v>140</v>
      </c>
      <c r="O11566" t="s">
        <v>140</v>
      </c>
      <c r="P11566" t="s">
        <v>140</v>
      </c>
    </row>
    <row r="11567" spans="1:16" x14ac:dyDescent="0.35">
      <c r="A11567" t="s">
        <v>28</v>
      </c>
      <c r="B11567" t="s">
        <v>1126</v>
      </c>
      <c r="C11567">
        <v>70</v>
      </c>
      <c r="D11567" t="s">
        <v>303</v>
      </c>
      <c r="E11567" t="s">
        <v>1018</v>
      </c>
      <c r="F11567" t="s">
        <v>751</v>
      </c>
      <c r="G11567" t="s">
        <v>664</v>
      </c>
      <c r="H11567" t="s">
        <v>875</v>
      </c>
      <c r="I11567" t="s">
        <v>1018</v>
      </c>
      <c r="J11567" t="s">
        <v>1058</v>
      </c>
      <c r="K11567" t="s">
        <v>929</v>
      </c>
      <c r="L11567" t="s">
        <v>592</v>
      </c>
      <c r="M11567" t="s">
        <v>140</v>
      </c>
      <c r="N11567" t="s">
        <v>140</v>
      </c>
      <c r="O11567" t="s">
        <v>140</v>
      </c>
      <c r="P11567" t="s">
        <v>140</v>
      </c>
    </row>
    <row r="11568" spans="1:16" x14ac:dyDescent="0.35">
      <c r="A11568" t="s">
        <v>28</v>
      </c>
      <c r="B11568" t="s">
        <v>1127</v>
      </c>
      <c r="C11568">
        <v>125</v>
      </c>
      <c r="D11568" t="s">
        <v>612</v>
      </c>
      <c r="E11568" t="s">
        <v>919</v>
      </c>
      <c r="F11568" t="s">
        <v>671</v>
      </c>
      <c r="G11568" t="s">
        <v>515</v>
      </c>
      <c r="H11568" t="s">
        <v>140</v>
      </c>
      <c r="I11568" t="s">
        <v>1013</v>
      </c>
      <c r="J11568" t="s">
        <v>1046</v>
      </c>
      <c r="K11568" t="s">
        <v>903</v>
      </c>
      <c r="L11568" t="s">
        <v>720</v>
      </c>
      <c r="M11568" t="s">
        <v>140</v>
      </c>
      <c r="N11568" t="s">
        <v>140</v>
      </c>
      <c r="O11568" t="s">
        <v>1012</v>
      </c>
      <c r="P11568" t="s">
        <v>140</v>
      </c>
    </row>
    <row r="11569" spans="1:16" x14ac:dyDescent="0.35">
      <c r="A11569" t="s">
        <v>28</v>
      </c>
      <c r="B11569" t="s">
        <v>339</v>
      </c>
      <c r="C11569">
        <v>10</v>
      </c>
      <c r="D11569" t="s">
        <v>851</v>
      </c>
      <c r="E11569" t="s">
        <v>140</v>
      </c>
      <c r="F11569" t="s">
        <v>481</v>
      </c>
      <c r="G11569" t="s">
        <v>140</v>
      </c>
      <c r="H11569" t="s">
        <v>942</v>
      </c>
      <c r="I11569" t="s">
        <v>140</v>
      </c>
      <c r="J11569" t="s">
        <v>140</v>
      </c>
      <c r="K11569" t="s">
        <v>942</v>
      </c>
      <c r="L11569" t="s">
        <v>548</v>
      </c>
      <c r="M11569" t="s">
        <v>140</v>
      </c>
      <c r="N11569" t="s">
        <v>140</v>
      </c>
      <c r="O11569" t="s">
        <v>140</v>
      </c>
      <c r="P11569" t="s">
        <v>140</v>
      </c>
    </row>
    <row r="11570" spans="1:16" x14ac:dyDescent="0.35">
      <c r="A11570" t="s">
        <v>29</v>
      </c>
      <c r="B11570" t="s">
        <v>1126</v>
      </c>
      <c r="C11570">
        <v>95</v>
      </c>
      <c r="D11570" t="s">
        <v>888</v>
      </c>
      <c r="E11570" t="s">
        <v>140</v>
      </c>
      <c r="F11570" t="s">
        <v>635</v>
      </c>
      <c r="G11570" t="s">
        <v>87</v>
      </c>
      <c r="H11570" t="s">
        <v>1023</v>
      </c>
      <c r="I11570" t="s">
        <v>140</v>
      </c>
      <c r="J11570" t="s">
        <v>1013</v>
      </c>
      <c r="K11570" t="s">
        <v>121</v>
      </c>
      <c r="L11570" t="s">
        <v>685</v>
      </c>
      <c r="M11570" t="s">
        <v>1068</v>
      </c>
      <c r="N11570" t="s">
        <v>140</v>
      </c>
      <c r="O11570" t="s">
        <v>1020</v>
      </c>
      <c r="P11570" t="s">
        <v>140</v>
      </c>
    </row>
    <row r="11571" spans="1:16" x14ac:dyDescent="0.35">
      <c r="A11571" t="s">
        <v>29</v>
      </c>
      <c r="B11571" t="s">
        <v>1127</v>
      </c>
      <c r="C11571">
        <v>98</v>
      </c>
      <c r="D11571" t="s">
        <v>720</v>
      </c>
      <c r="E11571" t="s">
        <v>140</v>
      </c>
      <c r="F11571" t="s">
        <v>853</v>
      </c>
      <c r="G11571" t="s">
        <v>1064</v>
      </c>
      <c r="H11571" t="s">
        <v>1065</v>
      </c>
      <c r="I11571" t="s">
        <v>140</v>
      </c>
      <c r="J11571" t="s">
        <v>1054</v>
      </c>
      <c r="K11571" t="s">
        <v>917</v>
      </c>
      <c r="L11571" t="s">
        <v>741</v>
      </c>
      <c r="M11571" t="s">
        <v>140</v>
      </c>
      <c r="N11571" t="s">
        <v>140</v>
      </c>
      <c r="O11571" t="s">
        <v>1016</v>
      </c>
      <c r="P11571" t="s">
        <v>140</v>
      </c>
    </row>
    <row r="11572" spans="1:16" x14ac:dyDescent="0.35">
      <c r="A11572" t="s">
        <v>29</v>
      </c>
      <c r="B11572" t="s">
        <v>339</v>
      </c>
      <c r="C11572">
        <v>10</v>
      </c>
      <c r="D11572" t="s">
        <v>818</v>
      </c>
      <c r="E11572" t="s">
        <v>140</v>
      </c>
      <c r="F11572" t="s">
        <v>744</v>
      </c>
      <c r="G11572" t="s">
        <v>140</v>
      </c>
      <c r="H11572" t="s">
        <v>105</v>
      </c>
      <c r="I11572" t="s">
        <v>140</v>
      </c>
      <c r="J11572" t="s">
        <v>140</v>
      </c>
      <c r="K11572" t="s">
        <v>140</v>
      </c>
      <c r="L11572" t="s">
        <v>140</v>
      </c>
      <c r="M11572" t="s">
        <v>140</v>
      </c>
      <c r="N11572" t="s">
        <v>140</v>
      </c>
      <c r="O11572" t="s">
        <v>140</v>
      </c>
      <c r="P11572" t="s">
        <v>140</v>
      </c>
    </row>
    <row r="11573" spans="1:16" x14ac:dyDescent="0.35">
      <c r="A11573" t="s">
        <v>30</v>
      </c>
      <c r="B11573" t="s">
        <v>1126</v>
      </c>
      <c r="C11573">
        <v>76</v>
      </c>
      <c r="D11573" t="s">
        <v>603</v>
      </c>
      <c r="E11573" t="s">
        <v>1012</v>
      </c>
      <c r="F11573" t="s">
        <v>783</v>
      </c>
      <c r="G11573" t="s">
        <v>1068</v>
      </c>
      <c r="H11573" t="s">
        <v>1052</v>
      </c>
      <c r="I11573" t="s">
        <v>140</v>
      </c>
      <c r="J11573" t="s">
        <v>140</v>
      </c>
      <c r="K11573" t="s">
        <v>140</v>
      </c>
      <c r="L11573" t="s">
        <v>643</v>
      </c>
      <c r="M11573" t="s">
        <v>140</v>
      </c>
      <c r="N11573" t="s">
        <v>140</v>
      </c>
      <c r="O11573" t="s">
        <v>1017</v>
      </c>
      <c r="P11573" t="s">
        <v>140</v>
      </c>
    </row>
    <row r="11574" spans="1:16" x14ac:dyDescent="0.35">
      <c r="A11574" t="s">
        <v>30</v>
      </c>
      <c r="B11574" t="s">
        <v>1127</v>
      </c>
      <c r="C11574">
        <v>120</v>
      </c>
      <c r="D11574" t="s">
        <v>863</v>
      </c>
      <c r="E11574" t="s">
        <v>949</v>
      </c>
      <c r="F11574" t="s">
        <v>900</v>
      </c>
      <c r="G11574" t="s">
        <v>971</v>
      </c>
      <c r="H11574" t="s">
        <v>1066</v>
      </c>
      <c r="I11574" t="s">
        <v>140</v>
      </c>
      <c r="J11574" t="s">
        <v>1009</v>
      </c>
      <c r="K11574" t="s">
        <v>1020</v>
      </c>
      <c r="L11574" t="s">
        <v>837</v>
      </c>
      <c r="M11574" t="s">
        <v>140</v>
      </c>
      <c r="N11574" t="s">
        <v>1010</v>
      </c>
      <c r="O11574" t="s">
        <v>1012</v>
      </c>
      <c r="P11574" t="s">
        <v>140</v>
      </c>
    </row>
    <row r="11575" spans="1:16" x14ac:dyDescent="0.35">
      <c r="A11575" t="s">
        <v>30</v>
      </c>
      <c r="B11575" t="s">
        <v>339</v>
      </c>
      <c r="C11575">
        <v>6</v>
      </c>
      <c r="D11575" t="s">
        <v>1190</v>
      </c>
      <c r="E11575" t="s">
        <v>140</v>
      </c>
      <c r="F11575" t="s">
        <v>1065</v>
      </c>
      <c r="G11575" t="s">
        <v>140</v>
      </c>
      <c r="H11575" t="s">
        <v>140</v>
      </c>
      <c r="I11575" t="s">
        <v>140</v>
      </c>
      <c r="J11575" t="s">
        <v>140</v>
      </c>
      <c r="K11575" t="s">
        <v>140</v>
      </c>
      <c r="L11575" t="s">
        <v>882</v>
      </c>
      <c r="M11575" t="s">
        <v>140</v>
      </c>
      <c r="N11575" t="s">
        <v>140</v>
      </c>
      <c r="O11575" t="s">
        <v>140</v>
      </c>
      <c r="P11575" t="s">
        <v>140</v>
      </c>
    </row>
    <row r="11576" spans="1:16" x14ac:dyDescent="0.35">
      <c r="A11576" t="s">
        <v>31</v>
      </c>
      <c r="B11576" t="s">
        <v>1126</v>
      </c>
      <c r="C11576">
        <v>101</v>
      </c>
      <c r="D11576" t="s">
        <v>580</v>
      </c>
      <c r="E11576" t="s">
        <v>1066</v>
      </c>
      <c r="F11576" t="s">
        <v>801</v>
      </c>
      <c r="G11576" t="s">
        <v>937</v>
      </c>
      <c r="H11576" t="s">
        <v>1014</v>
      </c>
      <c r="I11576" t="s">
        <v>107</v>
      </c>
      <c r="J11576" t="s">
        <v>1064</v>
      </c>
      <c r="K11576" t="s">
        <v>950</v>
      </c>
      <c r="L11576" t="s">
        <v>568</v>
      </c>
      <c r="M11576" t="s">
        <v>140</v>
      </c>
      <c r="N11576" t="s">
        <v>1016</v>
      </c>
      <c r="O11576" t="s">
        <v>875</v>
      </c>
      <c r="P11576" t="s">
        <v>140</v>
      </c>
    </row>
    <row r="11577" spans="1:16" x14ac:dyDescent="0.35">
      <c r="A11577" t="s">
        <v>31</v>
      </c>
      <c r="B11577" t="s">
        <v>1127</v>
      </c>
      <c r="C11577">
        <v>100</v>
      </c>
      <c r="D11577" t="s">
        <v>783</v>
      </c>
      <c r="E11577" t="s">
        <v>1016</v>
      </c>
      <c r="F11577" t="s">
        <v>660</v>
      </c>
      <c r="G11577" t="s">
        <v>515</v>
      </c>
      <c r="H11577" t="s">
        <v>140</v>
      </c>
      <c r="I11577" t="s">
        <v>970</v>
      </c>
      <c r="J11577" t="s">
        <v>919</v>
      </c>
      <c r="K11577" t="s">
        <v>405</v>
      </c>
      <c r="L11577" t="s">
        <v>240</v>
      </c>
      <c r="M11577" t="s">
        <v>140</v>
      </c>
      <c r="N11577" t="s">
        <v>140</v>
      </c>
      <c r="O11577" t="s">
        <v>1019</v>
      </c>
      <c r="P11577" t="s">
        <v>140</v>
      </c>
    </row>
    <row r="11578" spans="1:16" x14ac:dyDescent="0.35">
      <c r="A11578" t="s">
        <v>31</v>
      </c>
      <c r="B11578" t="s">
        <v>339</v>
      </c>
      <c r="C11578">
        <v>6</v>
      </c>
      <c r="D11578" t="s">
        <v>359</v>
      </c>
      <c r="E11578" t="s">
        <v>140</v>
      </c>
      <c r="F11578" t="s">
        <v>504</v>
      </c>
      <c r="G11578" t="s">
        <v>140</v>
      </c>
      <c r="H11578" t="s">
        <v>140</v>
      </c>
      <c r="I11578" t="s">
        <v>140</v>
      </c>
      <c r="J11578" t="s">
        <v>140</v>
      </c>
      <c r="K11578" t="s">
        <v>140</v>
      </c>
      <c r="L11578" t="s">
        <v>915</v>
      </c>
      <c r="M11578" t="s">
        <v>140</v>
      </c>
      <c r="N11578" t="s">
        <v>140</v>
      </c>
      <c r="O11578" t="s">
        <v>140</v>
      </c>
      <c r="P11578" t="s">
        <v>140</v>
      </c>
    </row>
    <row r="11579" spans="1:16" x14ac:dyDescent="0.35">
      <c r="A11579" t="s">
        <v>32</v>
      </c>
      <c r="B11579" t="s">
        <v>1126</v>
      </c>
      <c r="C11579">
        <v>2078</v>
      </c>
      <c r="D11579" t="s">
        <v>890</v>
      </c>
      <c r="E11579" t="s">
        <v>939</v>
      </c>
      <c r="F11579" t="s">
        <v>608</v>
      </c>
      <c r="G11579" t="s">
        <v>91</v>
      </c>
      <c r="H11579" t="s">
        <v>1004</v>
      </c>
      <c r="I11579" t="s">
        <v>1054</v>
      </c>
      <c r="J11579" t="s">
        <v>1017</v>
      </c>
      <c r="K11579" t="s">
        <v>89</v>
      </c>
      <c r="L11579" t="s">
        <v>746</v>
      </c>
      <c r="M11579" t="s">
        <v>1010</v>
      </c>
      <c r="N11579" t="s">
        <v>1008</v>
      </c>
      <c r="O11579" t="s">
        <v>1017</v>
      </c>
      <c r="P11579" t="s">
        <v>140</v>
      </c>
    </row>
    <row r="11580" spans="1:16" x14ac:dyDescent="0.35">
      <c r="A11580" t="s">
        <v>32</v>
      </c>
      <c r="B11580" t="s">
        <v>1127</v>
      </c>
      <c r="C11580">
        <v>2640</v>
      </c>
      <c r="D11580" t="s">
        <v>397</v>
      </c>
      <c r="E11580" t="s">
        <v>1098</v>
      </c>
      <c r="F11580" t="s">
        <v>320</v>
      </c>
      <c r="G11580" t="s">
        <v>733</v>
      </c>
      <c r="H11580" t="s">
        <v>1073</v>
      </c>
      <c r="I11580" t="s">
        <v>1054</v>
      </c>
      <c r="J11580" t="s">
        <v>1073</v>
      </c>
      <c r="K11580" t="s">
        <v>937</v>
      </c>
      <c r="L11580" t="s">
        <v>1069</v>
      </c>
      <c r="M11580" t="s">
        <v>140</v>
      </c>
      <c r="N11580" t="s">
        <v>1008</v>
      </c>
      <c r="O11580" t="s">
        <v>1011</v>
      </c>
      <c r="P11580" t="s">
        <v>140</v>
      </c>
    </row>
    <row r="11581" spans="1:16" x14ac:dyDescent="0.35">
      <c r="A11581" t="s">
        <v>32</v>
      </c>
      <c r="B11581" t="s">
        <v>339</v>
      </c>
      <c r="C11581">
        <v>204</v>
      </c>
      <c r="D11581" t="s">
        <v>397</v>
      </c>
      <c r="E11581" t="s">
        <v>1019</v>
      </c>
      <c r="F11581" t="s">
        <v>349</v>
      </c>
      <c r="G11581" t="s">
        <v>1007</v>
      </c>
      <c r="H11581" t="s">
        <v>954</v>
      </c>
      <c r="I11581" t="s">
        <v>1022</v>
      </c>
      <c r="J11581" t="s">
        <v>971</v>
      </c>
      <c r="K11581" t="s">
        <v>1095</v>
      </c>
      <c r="L11581" t="s">
        <v>522</v>
      </c>
      <c r="M11581" t="s">
        <v>140</v>
      </c>
      <c r="N11581" t="s">
        <v>140</v>
      </c>
      <c r="O11581" t="s">
        <v>1017</v>
      </c>
      <c r="P11581" t="s">
        <v>140</v>
      </c>
    </row>
    <row r="11583" spans="1:16" x14ac:dyDescent="0.35">
      <c r="A11583" t="s">
        <v>1493</v>
      </c>
    </row>
    <row r="11584" spans="1:16" x14ac:dyDescent="0.35">
      <c r="A11584" t="s">
        <v>2</v>
      </c>
      <c r="B11584" t="s">
        <v>1141</v>
      </c>
      <c r="C11584" t="s">
        <v>3</v>
      </c>
      <c r="D11584" t="s">
        <v>1480</v>
      </c>
      <c r="E11584" t="s">
        <v>1481</v>
      </c>
      <c r="F11584" t="s">
        <v>1482</v>
      </c>
      <c r="G11584" t="s">
        <v>1483</v>
      </c>
      <c r="H11584" t="s">
        <v>1484</v>
      </c>
      <c r="I11584" t="s">
        <v>1485</v>
      </c>
      <c r="J11584" t="s">
        <v>1486</v>
      </c>
      <c r="K11584" t="s">
        <v>1487</v>
      </c>
      <c r="L11584" t="s">
        <v>1488</v>
      </c>
      <c r="M11584" t="s">
        <v>1489</v>
      </c>
      <c r="N11584" t="s">
        <v>1490</v>
      </c>
      <c r="O11584" t="s">
        <v>1376</v>
      </c>
      <c r="P11584" t="s">
        <v>1441</v>
      </c>
    </row>
    <row r="11585" spans="1:16" x14ac:dyDescent="0.35">
      <c r="A11585" t="s">
        <v>8</v>
      </c>
      <c r="B11585" t="s">
        <v>1129</v>
      </c>
      <c r="C11585">
        <v>44</v>
      </c>
      <c r="D11585" t="s">
        <v>797</v>
      </c>
      <c r="E11585" t="s">
        <v>1043</v>
      </c>
      <c r="F11585" t="s">
        <v>162</v>
      </c>
      <c r="G11585" t="s">
        <v>371</v>
      </c>
      <c r="H11585" t="s">
        <v>1021</v>
      </c>
      <c r="I11585" t="s">
        <v>511</v>
      </c>
      <c r="J11585" t="s">
        <v>1021</v>
      </c>
      <c r="K11585" t="s">
        <v>162</v>
      </c>
      <c r="L11585" t="s">
        <v>455</v>
      </c>
      <c r="M11585" t="s">
        <v>140</v>
      </c>
      <c r="N11585" t="s">
        <v>140</v>
      </c>
      <c r="O11585" t="s">
        <v>1017</v>
      </c>
      <c r="P11585" t="s">
        <v>140</v>
      </c>
    </row>
    <row r="11586" spans="1:16" x14ac:dyDescent="0.35">
      <c r="A11586" t="s">
        <v>8</v>
      </c>
      <c r="B11586" t="s">
        <v>1130</v>
      </c>
      <c r="C11586">
        <v>115</v>
      </c>
      <c r="D11586" t="s">
        <v>695</v>
      </c>
      <c r="E11586" t="s">
        <v>1018</v>
      </c>
      <c r="F11586" t="s">
        <v>476</v>
      </c>
      <c r="G11586" t="s">
        <v>999</v>
      </c>
      <c r="H11586" t="s">
        <v>1020</v>
      </c>
      <c r="I11586" t="s">
        <v>1065</v>
      </c>
      <c r="J11586" t="s">
        <v>991</v>
      </c>
      <c r="K11586" t="s">
        <v>929</v>
      </c>
      <c r="L11586" t="s">
        <v>476</v>
      </c>
      <c r="M11586" t="s">
        <v>140</v>
      </c>
      <c r="N11586" t="s">
        <v>140</v>
      </c>
      <c r="O11586" t="s">
        <v>1017</v>
      </c>
      <c r="P11586" t="s">
        <v>140</v>
      </c>
    </row>
    <row r="11587" spans="1:16" x14ac:dyDescent="0.35">
      <c r="A11587" t="s">
        <v>8</v>
      </c>
      <c r="B11587" t="s">
        <v>1131</v>
      </c>
      <c r="C11587">
        <v>44</v>
      </c>
      <c r="D11587" t="s">
        <v>874</v>
      </c>
      <c r="E11587" t="s">
        <v>1051</v>
      </c>
      <c r="F11587" t="s">
        <v>147</v>
      </c>
      <c r="G11587" t="s">
        <v>354</v>
      </c>
      <c r="H11587" t="s">
        <v>140</v>
      </c>
      <c r="I11587" t="s">
        <v>1003</v>
      </c>
      <c r="J11587" t="s">
        <v>129</v>
      </c>
      <c r="K11587" t="s">
        <v>643</v>
      </c>
      <c r="L11587" t="s">
        <v>460</v>
      </c>
      <c r="M11587" t="s">
        <v>140</v>
      </c>
      <c r="N11587" t="s">
        <v>140</v>
      </c>
      <c r="O11587" t="s">
        <v>996</v>
      </c>
      <c r="P11587" t="s">
        <v>140</v>
      </c>
    </row>
    <row r="11588" spans="1:16" x14ac:dyDescent="0.35">
      <c r="A11588" t="s">
        <v>9</v>
      </c>
      <c r="B11588" t="s">
        <v>1129</v>
      </c>
      <c r="C11588">
        <v>18</v>
      </c>
      <c r="D11588" t="s">
        <v>755</v>
      </c>
      <c r="E11588" t="s">
        <v>140</v>
      </c>
      <c r="F11588" t="s">
        <v>310</v>
      </c>
      <c r="G11588" t="s">
        <v>733</v>
      </c>
      <c r="H11588" t="s">
        <v>140</v>
      </c>
      <c r="I11588" t="s">
        <v>140</v>
      </c>
      <c r="J11588" t="s">
        <v>140</v>
      </c>
      <c r="K11588" t="s">
        <v>1049</v>
      </c>
      <c r="L11588" t="s">
        <v>703</v>
      </c>
      <c r="M11588" t="s">
        <v>140</v>
      </c>
      <c r="N11588" t="s">
        <v>140</v>
      </c>
      <c r="O11588" t="s">
        <v>548</v>
      </c>
      <c r="P11588" t="s">
        <v>140</v>
      </c>
    </row>
    <row r="11589" spans="1:16" x14ac:dyDescent="0.35">
      <c r="A11589" t="s">
        <v>9</v>
      </c>
      <c r="B11589" t="s">
        <v>1130</v>
      </c>
      <c r="C11589">
        <v>163</v>
      </c>
      <c r="D11589" t="s">
        <v>604</v>
      </c>
      <c r="E11589" t="s">
        <v>140</v>
      </c>
      <c r="F11589" t="s">
        <v>351</v>
      </c>
      <c r="G11589" t="s">
        <v>950</v>
      </c>
      <c r="H11589" t="s">
        <v>1050</v>
      </c>
      <c r="I11589" t="s">
        <v>1016</v>
      </c>
      <c r="J11589" t="s">
        <v>140</v>
      </c>
      <c r="K11589" t="s">
        <v>954</v>
      </c>
      <c r="L11589" t="s">
        <v>824</v>
      </c>
      <c r="M11589" t="s">
        <v>140</v>
      </c>
      <c r="N11589" t="s">
        <v>140</v>
      </c>
      <c r="O11589" t="s">
        <v>140</v>
      </c>
      <c r="P11589" t="s">
        <v>140</v>
      </c>
    </row>
    <row r="11590" spans="1:16" x14ac:dyDescent="0.35">
      <c r="A11590" t="s">
        <v>9</v>
      </c>
      <c r="B11590" t="s">
        <v>1131</v>
      </c>
      <c r="C11590">
        <v>20</v>
      </c>
      <c r="D11590" t="s">
        <v>864</v>
      </c>
      <c r="E11590" t="s">
        <v>140</v>
      </c>
      <c r="F11590" t="s">
        <v>296</v>
      </c>
      <c r="G11590" t="s">
        <v>140</v>
      </c>
      <c r="H11590" t="s">
        <v>140</v>
      </c>
      <c r="I11590" t="s">
        <v>140</v>
      </c>
      <c r="J11590" t="s">
        <v>1007</v>
      </c>
      <c r="K11590" t="s">
        <v>140</v>
      </c>
      <c r="L11590" t="s">
        <v>848</v>
      </c>
      <c r="M11590" t="s">
        <v>140</v>
      </c>
      <c r="N11590" t="s">
        <v>140</v>
      </c>
      <c r="O11590" t="s">
        <v>140</v>
      </c>
      <c r="P11590" t="s">
        <v>140</v>
      </c>
    </row>
    <row r="11591" spans="1:16" x14ac:dyDescent="0.35">
      <c r="A11591" t="s">
        <v>10</v>
      </c>
      <c r="B11591" t="s">
        <v>1129</v>
      </c>
      <c r="C11591">
        <v>24</v>
      </c>
      <c r="D11591" t="s">
        <v>421</v>
      </c>
      <c r="E11591" t="s">
        <v>1020</v>
      </c>
      <c r="F11591" t="s">
        <v>562</v>
      </c>
      <c r="G11591" t="s">
        <v>749</v>
      </c>
      <c r="H11591" t="s">
        <v>1011</v>
      </c>
      <c r="I11591" t="s">
        <v>140</v>
      </c>
      <c r="J11591" t="s">
        <v>140</v>
      </c>
      <c r="K11591" t="s">
        <v>773</v>
      </c>
      <c r="L11591" t="s">
        <v>471</v>
      </c>
      <c r="M11591" t="s">
        <v>140</v>
      </c>
      <c r="N11591" t="s">
        <v>140</v>
      </c>
      <c r="O11591" t="s">
        <v>140</v>
      </c>
      <c r="P11591" t="s">
        <v>140</v>
      </c>
    </row>
    <row r="11592" spans="1:16" x14ac:dyDescent="0.35">
      <c r="A11592" t="s">
        <v>10</v>
      </c>
      <c r="B11592" t="s">
        <v>1130</v>
      </c>
      <c r="C11592">
        <v>169</v>
      </c>
      <c r="D11592" t="s">
        <v>484</v>
      </c>
      <c r="E11592" t="s">
        <v>1043</v>
      </c>
      <c r="F11592" t="s">
        <v>81</v>
      </c>
      <c r="G11592" t="s">
        <v>838</v>
      </c>
      <c r="H11592" t="s">
        <v>1017</v>
      </c>
      <c r="I11592" t="s">
        <v>1010</v>
      </c>
      <c r="J11592" t="s">
        <v>1050</v>
      </c>
      <c r="K11592" t="s">
        <v>801</v>
      </c>
      <c r="L11592" t="s">
        <v>897</v>
      </c>
      <c r="M11592" t="s">
        <v>1009</v>
      </c>
      <c r="N11592" t="s">
        <v>140</v>
      </c>
      <c r="O11592" t="s">
        <v>140</v>
      </c>
      <c r="P11592" t="s">
        <v>140</v>
      </c>
    </row>
    <row r="11593" spans="1:16" x14ac:dyDescent="0.35">
      <c r="A11593" t="s">
        <v>10</v>
      </c>
      <c r="B11593" t="s">
        <v>1131</v>
      </c>
      <c r="C11593">
        <v>14</v>
      </c>
      <c r="D11593" t="s">
        <v>869</v>
      </c>
      <c r="E11593" t="s">
        <v>140</v>
      </c>
      <c r="F11593" t="s">
        <v>165</v>
      </c>
      <c r="G11593" t="s">
        <v>641</v>
      </c>
      <c r="H11593" t="s">
        <v>140</v>
      </c>
      <c r="I11593" t="s">
        <v>140</v>
      </c>
      <c r="J11593" t="s">
        <v>706</v>
      </c>
      <c r="K11593" t="s">
        <v>882</v>
      </c>
      <c r="L11593" t="s">
        <v>149</v>
      </c>
      <c r="M11593" t="s">
        <v>140</v>
      </c>
      <c r="N11593" t="s">
        <v>140</v>
      </c>
      <c r="O11593" t="s">
        <v>140</v>
      </c>
      <c r="P11593" t="s">
        <v>140</v>
      </c>
    </row>
    <row r="11594" spans="1:16" x14ac:dyDescent="0.35">
      <c r="A11594" t="s">
        <v>11</v>
      </c>
      <c r="B11594" t="s">
        <v>1129</v>
      </c>
      <c r="C11594">
        <v>22</v>
      </c>
      <c r="D11594" t="s">
        <v>327</v>
      </c>
      <c r="E11594" t="s">
        <v>140</v>
      </c>
      <c r="F11594" t="s">
        <v>221</v>
      </c>
      <c r="G11594" t="s">
        <v>140</v>
      </c>
      <c r="H11594" t="s">
        <v>140</v>
      </c>
      <c r="I11594" t="s">
        <v>140</v>
      </c>
      <c r="J11594" t="s">
        <v>140</v>
      </c>
      <c r="K11594" t="s">
        <v>571</v>
      </c>
      <c r="L11594" t="s">
        <v>221</v>
      </c>
      <c r="M11594" t="s">
        <v>140</v>
      </c>
      <c r="N11594" t="s">
        <v>140</v>
      </c>
      <c r="O11594" t="s">
        <v>140</v>
      </c>
      <c r="P11594" t="s">
        <v>140</v>
      </c>
    </row>
    <row r="11595" spans="1:16" x14ac:dyDescent="0.35">
      <c r="A11595" t="s">
        <v>11</v>
      </c>
      <c r="B11595" t="s">
        <v>1130</v>
      </c>
      <c r="C11595">
        <v>160</v>
      </c>
      <c r="D11595" t="s">
        <v>332</v>
      </c>
      <c r="E11595" t="s">
        <v>1043</v>
      </c>
      <c r="F11595" t="s">
        <v>526</v>
      </c>
      <c r="G11595" t="s">
        <v>954</v>
      </c>
      <c r="H11595" t="s">
        <v>1068</v>
      </c>
      <c r="I11595" t="s">
        <v>140</v>
      </c>
      <c r="J11595" t="s">
        <v>1010</v>
      </c>
      <c r="K11595" t="s">
        <v>869</v>
      </c>
      <c r="L11595" t="s">
        <v>749</v>
      </c>
      <c r="M11595" t="s">
        <v>140</v>
      </c>
      <c r="N11595" t="s">
        <v>140</v>
      </c>
      <c r="O11595" t="s">
        <v>775</v>
      </c>
      <c r="P11595" t="s">
        <v>140</v>
      </c>
    </row>
    <row r="11596" spans="1:16" x14ac:dyDescent="0.35">
      <c r="A11596" t="s">
        <v>11</v>
      </c>
      <c r="B11596" t="s">
        <v>1131</v>
      </c>
      <c r="C11596">
        <v>24</v>
      </c>
      <c r="D11596" t="s">
        <v>215</v>
      </c>
      <c r="E11596" t="s">
        <v>1045</v>
      </c>
      <c r="F11596" t="s">
        <v>932</v>
      </c>
      <c r="G11596" t="s">
        <v>140</v>
      </c>
      <c r="H11596" t="s">
        <v>140</v>
      </c>
      <c r="I11596" t="s">
        <v>140</v>
      </c>
      <c r="J11596" t="s">
        <v>140</v>
      </c>
      <c r="K11596" t="s">
        <v>973</v>
      </c>
      <c r="L11596" t="s">
        <v>830</v>
      </c>
      <c r="M11596" t="s">
        <v>140</v>
      </c>
      <c r="N11596" t="s">
        <v>140</v>
      </c>
      <c r="O11596" t="s">
        <v>140</v>
      </c>
      <c r="P11596" t="s">
        <v>140</v>
      </c>
    </row>
    <row r="11597" spans="1:16" x14ac:dyDescent="0.35">
      <c r="A11597" t="s">
        <v>12</v>
      </c>
      <c r="B11597" t="s">
        <v>1129</v>
      </c>
      <c r="C11597">
        <v>77</v>
      </c>
      <c r="D11597" t="s">
        <v>694</v>
      </c>
      <c r="E11597" t="s">
        <v>140</v>
      </c>
      <c r="F11597" t="s">
        <v>515</v>
      </c>
      <c r="G11597" t="s">
        <v>1008</v>
      </c>
      <c r="H11597" t="s">
        <v>140</v>
      </c>
      <c r="I11597" t="s">
        <v>140</v>
      </c>
      <c r="J11597" t="s">
        <v>1011</v>
      </c>
      <c r="K11597" t="s">
        <v>192</v>
      </c>
      <c r="L11597" t="s">
        <v>978</v>
      </c>
      <c r="M11597" t="s">
        <v>140</v>
      </c>
      <c r="N11597" t="s">
        <v>140</v>
      </c>
      <c r="O11597" t="s">
        <v>140</v>
      </c>
      <c r="P11597" t="s">
        <v>140</v>
      </c>
    </row>
    <row r="11598" spans="1:16" x14ac:dyDescent="0.35">
      <c r="A11598" t="s">
        <v>12</v>
      </c>
      <c r="B11598" t="s">
        <v>1130</v>
      </c>
      <c r="C11598">
        <v>86</v>
      </c>
      <c r="D11598" t="s">
        <v>767</v>
      </c>
      <c r="E11598" t="s">
        <v>1008</v>
      </c>
      <c r="F11598" t="s">
        <v>1014</v>
      </c>
      <c r="G11598" t="s">
        <v>1019</v>
      </c>
      <c r="H11598" t="s">
        <v>1013</v>
      </c>
      <c r="I11598" t="s">
        <v>1010</v>
      </c>
      <c r="J11598" t="s">
        <v>977</v>
      </c>
      <c r="K11598" t="s">
        <v>983</v>
      </c>
      <c r="L11598" t="s">
        <v>1000</v>
      </c>
      <c r="M11598" t="s">
        <v>664</v>
      </c>
      <c r="N11598" t="s">
        <v>140</v>
      </c>
      <c r="O11598" t="s">
        <v>1073</v>
      </c>
      <c r="P11598" t="s">
        <v>140</v>
      </c>
    </row>
    <row r="11599" spans="1:16" x14ac:dyDescent="0.35">
      <c r="A11599" t="s">
        <v>12</v>
      </c>
      <c r="B11599" t="s">
        <v>1131</v>
      </c>
      <c r="C11599">
        <v>45</v>
      </c>
      <c r="D11599" t="s">
        <v>74</v>
      </c>
      <c r="E11599" t="s">
        <v>140</v>
      </c>
      <c r="F11599" t="s">
        <v>1019</v>
      </c>
      <c r="G11599" t="s">
        <v>140</v>
      </c>
      <c r="H11599" t="s">
        <v>1019</v>
      </c>
      <c r="I11599" t="s">
        <v>140</v>
      </c>
      <c r="J11599" t="s">
        <v>996</v>
      </c>
      <c r="K11599" t="s">
        <v>838</v>
      </c>
      <c r="L11599" t="s">
        <v>214</v>
      </c>
      <c r="M11599" t="s">
        <v>140</v>
      </c>
      <c r="N11599" t="s">
        <v>140</v>
      </c>
      <c r="O11599" t="s">
        <v>140</v>
      </c>
      <c r="P11599" t="s">
        <v>140</v>
      </c>
    </row>
    <row r="11600" spans="1:16" x14ac:dyDescent="0.35">
      <c r="A11600" t="s">
        <v>13</v>
      </c>
      <c r="B11600" t="s">
        <v>1129</v>
      </c>
      <c r="C11600">
        <v>31</v>
      </c>
      <c r="D11600" t="s">
        <v>320</v>
      </c>
      <c r="E11600" t="s">
        <v>775</v>
      </c>
      <c r="F11600" t="s">
        <v>598</v>
      </c>
      <c r="G11600" t="s">
        <v>511</v>
      </c>
      <c r="H11600" t="s">
        <v>775</v>
      </c>
      <c r="I11600" t="s">
        <v>919</v>
      </c>
      <c r="J11600" t="s">
        <v>915</v>
      </c>
      <c r="K11600" t="s">
        <v>1071</v>
      </c>
      <c r="L11600" t="s">
        <v>956</v>
      </c>
      <c r="M11600" t="s">
        <v>140</v>
      </c>
      <c r="N11600" t="s">
        <v>140</v>
      </c>
      <c r="O11600" t="s">
        <v>1046</v>
      </c>
      <c r="P11600" t="s">
        <v>140</v>
      </c>
    </row>
    <row r="11601" spans="1:16" x14ac:dyDescent="0.35">
      <c r="A11601" t="s">
        <v>13</v>
      </c>
      <c r="B11601" t="s">
        <v>1130</v>
      </c>
      <c r="C11601">
        <v>99</v>
      </c>
      <c r="D11601" t="s">
        <v>699</v>
      </c>
      <c r="E11601" t="s">
        <v>1055</v>
      </c>
      <c r="F11601" t="s">
        <v>751</v>
      </c>
      <c r="G11601" t="s">
        <v>812</v>
      </c>
      <c r="H11601" t="s">
        <v>1009</v>
      </c>
      <c r="I11601" t="s">
        <v>718</v>
      </c>
      <c r="J11601" t="s">
        <v>977</v>
      </c>
      <c r="K11601" t="s">
        <v>888</v>
      </c>
      <c r="L11601" t="s">
        <v>818</v>
      </c>
      <c r="M11601" t="s">
        <v>1014</v>
      </c>
      <c r="N11601" t="s">
        <v>140</v>
      </c>
      <c r="O11601" t="s">
        <v>1016</v>
      </c>
      <c r="P11601" t="s">
        <v>140</v>
      </c>
    </row>
    <row r="11602" spans="1:16" x14ac:dyDescent="0.35">
      <c r="A11602" t="s">
        <v>13</v>
      </c>
      <c r="B11602" t="s">
        <v>1131</v>
      </c>
      <c r="C11602">
        <v>76</v>
      </c>
      <c r="D11602" t="s">
        <v>471</v>
      </c>
      <c r="E11602" t="s">
        <v>1050</v>
      </c>
      <c r="F11602" t="s">
        <v>879</v>
      </c>
      <c r="G11602" t="s">
        <v>592</v>
      </c>
      <c r="H11602" t="s">
        <v>1016</v>
      </c>
      <c r="I11602" t="s">
        <v>788</v>
      </c>
      <c r="J11602" t="s">
        <v>999</v>
      </c>
      <c r="K11602" t="s">
        <v>115</v>
      </c>
      <c r="L11602" t="s">
        <v>546</v>
      </c>
      <c r="M11602" t="s">
        <v>140</v>
      </c>
      <c r="N11602" t="s">
        <v>140</v>
      </c>
      <c r="O11602" t="s">
        <v>140</v>
      </c>
      <c r="P11602" t="s">
        <v>140</v>
      </c>
    </row>
    <row r="11603" spans="1:16" x14ac:dyDescent="0.35">
      <c r="A11603" t="s">
        <v>14</v>
      </c>
      <c r="B11603" t="s">
        <v>1129</v>
      </c>
      <c r="C11603">
        <v>49</v>
      </c>
      <c r="D11603" t="s">
        <v>310</v>
      </c>
      <c r="E11603" t="s">
        <v>1066</v>
      </c>
      <c r="F11603" t="s">
        <v>501</v>
      </c>
      <c r="G11603" t="s">
        <v>1056</v>
      </c>
      <c r="H11603" t="s">
        <v>140</v>
      </c>
      <c r="I11603" t="s">
        <v>1043</v>
      </c>
      <c r="J11603" t="s">
        <v>1065</v>
      </c>
      <c r="K11603" t="s">
        <v>893</v>
      </c>
      <c r="L11603" t="s">
        <v>152</v>
      </c>
      <c r="M11603" t="s">
        <v>140</v>
      </c>
      <c r="N11603" t="s">
        <v>775</v>
      </c>
      <c r="O11603" t="s">
        <v>140</v>
      </c>
      <c r="P11603" t="s">
        <v>140</v>
      </c>
    </row>
    <row r="11604" spans="1:16" x14ac:dyDescent="0.35">
      <c r="A11604" t="s">
        <v>14</v>
      </c>
      <c r="B11604" t="s">
        <v>1130</v>
      </c>
      <c r="C11604">
        <v>121</v>
      </c>
      <c r="D11604" t="s">
        <v>209</v>
      </c>
      <c r="E11604" t="s">
        <v>1068</v>
      </c>
      <c r="F11604" t="s">
        <v>668</v>
      </c>
      <c r="G11604" t="s">
        <v>940</v>
      </c>
      <c r="H11604" t="s">
        <v>1051</v>
      </c>
      <c r="I11604" t="s">
        <v>1070</v>
      </c>
      <c r="J11604" t="s">
        <v>1070</v>
      </c>
      <c r="K11604" t="s">
        <v>897</v>
      </c>
      <c r="L11604" t="s">
        <v>890</v>
      </c>
      <c r="M11604" t="s">
        <v>140</v>
      </c>
      <c r="N11604" t="s">
        <v>140</v>
      </c>
      <c r="O11604" t="s">
        <v>1017</v>
      </c>
      <c r="P11604" t="s">
        <v>140</v>
      </c>
    </row>
    <row r="11605" spans="1:16" x14ac:dyDescent="0.35">
      <c r="A11605" t="s">
        <v>14</v>
      </c>
      <c r="B11605" t="s">
        <v>1131</v>
      </c>
      <c r="C11605">
        <v>33</v>
      </c>
      <c r="D11605" t="s">
        <v>683</v>
      </c>
      <c r="E11605" t="s">
        <v>140</v>
      </c>
      <c r="F11605" t="s">
        <v>115</v>
      </c>
      <c r="G11605" t="s">
        <v>140</v>
      </c>
      <c r="H11605" t="s">
        <v>1051</v>
      </c>
      <c r="I11605" t="s">
        <v>140</v>
      </c>
      <c r="J11605" t="s">
        <v>1043</v>
      </c>
      <c r="K11605" t="s">
        <v>862</v>
      </c>
      <c r="L11605" t="s">
        <v>900</v>
      </c>
      <c r="M11605" t="s">
        <v>1019</v>
      </c>
      <c r="N11605" t="s">
        <v>140</v>
      </c>
      <c r="O11605" t="s">
        <v>140</v>
      </c>
      <c r="P11605" t="s">
        <v>140</v>
      </c>
    </row>
    <row r="11606" spans="1:16" x14ac:dyDescent="0.35">
      <c r="A11606" t="s">
        <v>15</v>
      </c>
      <c r="B11606" t="s">
        <v>1129</v>
      </c>
      <c r="C11606">
        <v>44</v>
      </c>
      <c r="D11606" t="s">
        <v>601</v>
      </c>
      <c r="E11606" t="s">
        <v>1046</v>
      </c>
      <c r="F11606" t="s">
        <v>1013</v>
      </c>
      <c r="G11606" t="s">
        <v>1071</v>
      </c>
      <c r="H11606" t="s">
        <v>949</v>
      </c>
      <c r="I11606" t="s">
        <v>1046</v>
      </c>
      <c r="J11606" t="s">
        <v>1046</v>
      </c>
      <c r="K11606" t="s">
        <v>788</v>
      </c>
      <c r="L11606" t="s">
        <v>142</v>
      </c>
      <c r="M11606" t="s">
        <v>140</v>
      </c>
      <c r="N11606" t="s">
        <v>140</v>
      </c>
      <c r="O11606" t="s">
        <v>140</v>
      </c>
      <c r="P11606" t="s">
        <v>140</v>
      </c>
    </row>
    <row r="11607" spans="1:16" x14ac:dyDescent="0.35">
      <c r="A11607" t="s">
        <v>15</v>
      </c>
      <c r="B11607" t="s">
        <v>1130</v>
      </c>
      <c r="C11607">
        <v>130</v>
      </c>
      <c r="D11607" t="s">
        <v>80</v>
      </c>
      <c r="E11607" t="s">
        <v>1048</v>
      </c>
      <c r="F11607" t="s">
        <v>522</v>
      </c>
      <c r="G11607" t="s">
        <v>1062</v>
      </c>
      <c r="H11607" t="s">
        <v>1050</v>
      </c>
      <c r="I11607" t="s">
        <v>1004</v>
      </c>
      <c r="J11607" t="s">
        <v>950</v>
      </c>
      <c r="K11607" t="s">
        <v>950</v>
      </c>
      <c r="L11607" t="s">
        <v>937</v>
      </c>
      <c r="M11607" t="s">
        <v>140</v>
      </c>
      <c r="N11607" t="s">
        <v>140</v>
      </c>
      <c r="O11607" t="s">
        <v>1010</v>
      </c>
      <c r="P11607" t="s">
        <v>140</v>
      </c>
    </row>
    <row r="11608" spans="1:16" x14ac:dyDescent="0.35">
      <c r="A11608" t="s">
        <v>15</v>
      </c>
      <c r="B11608" t="s">
        <v>1131</v>
      </c>
      <c r="C11608">
        <v>32</v>
      </c>
      <c r="D11608" t="s">
        <v>791</v>
      </c>
      <c r="E11608" t="s">
        <v>1064</v>
      </c>
      <c r="F11608" t="s">
        <v>971</v>
      </c>
      <c r="G11608" t="s">
        <v>1057</v>
      </c>
      <c r="H11608" t="s">
        <v>140</v>
      </c>
      <c r="I11608" t="s">
        <v>140</v>
      </c>
      <c r="J11608" t="s">
        <v>140</v>
      </c>
      <c r="K11608" t="s">
        <v>849</v>
      </c>
      <c r="L11608" t="s">
        <v>942</v>
      </c>
      <c r="M11608" t="s">
        <v>140</v>
      </c>
      <c r="N11608" t="s">
        <v>140</v>
      </c>
      <c r="O11608" t="s">
        <v>140</v>
      </c>
      <c r="P11608" t="s">
        <v>140</v>
      </c>
    </row>
    <row r="11609" spans="1:16" x14ac:dyDescent="0.35">
      <c r="A11609" t="s">
        <v>16</v>
      </c>
      <c r="B11609" t="s">
        <v>1129</v>
      </c>
      <c r="C11609">
        <v>13</v>
      </c>
      <c r="D11609" t="s">
        <v>556</v>
      </c>
      <c r="E11609" t="s">
        <v>140</v>
      </c>
      <c r="F11609" t="s">
        <v>446</v>
      </c>
      <c r="G11609" t="s">
        <v>140</v>
      </c>
      <c r="H11609" t="s">
        <v>140</v>
      </c>
      <c r="I11609" t="s">
        <v>140</v>
      </c>
      <c r="J11609" t="s">
        <v>140</v>
      </c>
      <c r="K11609" t="s">
        <v>379</v>
      </c>
      <c r="L11609" t="s">
        <v>157</v>
      </c>
      <c r="M11609" t="s">
        <v>140</v>
      </c>
      <c r="N11609" t="s">
        <v>140</v>
      </c>
      <c r="O11609" t="s">
        <v>140</v>
      </c>
      <c r="P11609" t="s">
        <v>140</v>
      </c>
    </row>
    <row r="11610" spans="1:16" x14ac:dyDescent="0.35">
      <c r="A11610" t="s">
        <v>16</v>
      </c>
      <c r="B11610" t="s">
        <v>1130</v>
      </c>
      <c r="C11610">
        <v>166</v>
      </c>
      <c r="D11610" t="s">
        <v>853</v>
      </c>
      <c r="E11610" t="s">
        <v>1054</v>
      </c>
      <c r="F11610" t="s">
        <v>481</v>
      </c>
      <c r="G11610" t="s">
        <v>574</v>
      </c>
      <c r="H11610" t="s">
        <v>1045</v>
      </c>
      <c r="I11610" t="s">
        <v>140</v>
      </c>
      <c r="J11610" t="s">
        <v>1009</v>
      </c>
      <c r="K11610" t="s">
        <v>1051</v>
      </c>
      <c r="L11610" t="s">
        <v>97</v>
      </c>
      <c r="M11610" t="s">
        <v>140</v>
      </c>
      <c r="N11610" t="s">
        <v>1009</v>
      </c>
      <c r="O11610" t="s">
        <v>775</v>
      </c>
      <c r="P11610" t="s">
        <v>140</v>
      </c>
    </row>
    <row r="11611" spans="1:16" x14ac:dyDescent="0.35">
      <c r="A11611" t="s">
        <v>16</v>
      </c>
      <c r="B11611" t="s">
        <v>1131</v>
      </c>
      <c r="C11611">
        <v>27</v>
      </c>
      <c r="D11611" t="s">
        <v>152</v>
      </c>
      <c r="E11611" t="s">
        <v>345</v>
      </c>
      <c r="F11611" t="s">
        <v>183</v>
      </c>
      <c r="G11611" t="s">
        <v>87</v>
      </c>
      <c r="H11611" t="s">
        <v>1047</v>
      </c>
      <c r="I11611" t="s">
        <v>140</v>
      </c>
      <c r="J11611" t="s">
        <v>140</v>
      </c>
      <c r="K11611" t="s">
        <v>971</v>
      </c>
      <c r="L11611" t="s">
        <v>983</v>
      </c>
      <c r="M11611" t="s">
        <v>140</v>
      </c>
      <c r="N11611" t="s">
        <v>140</v>
      </c>
      <c r="O11611" t="s">
        <v>140</v>
      </c>
      <c r="P11611" t="s">
        <v>140</v>
      </c>
    </row>
    <row r="11612" spans="1:16" x14ac:dyDescent="0.35">
      <c r="A11612" t="s">
        <v>17</v>
      </c>
      <c r="B11612" t="s">
        <v>1129</v>
      </c>
      <c r="C11612">
        <v>27</v>
      </c>
      <c r="D11612" t="s">
        <v>37</v>
      </c>
      <c r="E11612" t="s">
        <v>140</v>
      </c>
      <c r="F11612" t="s">
        <v>513</v>
      </c>
      <c r="G11612" t="s">
        <v>548</v>
      </c>
      <c r="H11612" t="s">
        <v>788</v>
      </c>
      <c r="I11612" t="s">
        <v>140</v>
      </c>
      <c r="J11612" t="s">
        <v>140</v>
      </c>
      <c r="K11612" t="s">
        <v>1085</v>
      </c>
      <c r="L11612" t="s">
        <v>425</v>
      </c>
      <c r="M11612" t="s">
        <v>140</v>
      </c>
      <c r="N11612" t="s">
        <v>140</v>
      </c>
      <c r="O11612" t="s">
        <v>140</v>
      </c>
      <c r="P11612" t="s">
        <v>140</v>
      </c>
    </row>
    <row r="11613" spans="1:16" x14ac:dyDescent="0.35">
      <c r="A11613" t="s">
        <v>17</v>
      </c>
      <c r="B11613" t="s">
        <v>1130</v>
      </c>
      <c r="C11613">
        <v>162</v>
      </c>
      <c r="D11613" t="s">
        <v>292</v>
      </c>
      <c r="E11613" t="s">
        <v>1068</v>
      </c>
      <c r="F11613" t="s">
        <v>49</v>
      </c>
      <c r="G11613" t="s">
        <v>1049</v>
      </c>
      <c r="H11613" t="s">
        <v>1052</v>
      </c>
      <c r="I11613" t="s">
        <v>140</v>
      </c>
      <c r="J11613" t="s">
        <v>1054</v>
      </c>
      <c r="K11613" t="s">
        <v>1065</v>
      </c>
      <c r="L11613" t="s">
        <v>119</v>
      </c>
      <c r="M11613" t="s">
        <v>140</v>
      </c>
      <c r="N11613" t="s">
        <v>1063</v>
      </c>
      <c r="O11613" t="s">
        <v>140</v>
      </c>
      <c r="P11613" t="s">
        <v>140</v>
      </c>
    </row>
    <row r="11614" spans="1:16" x14ac:dyDescent="0.35">
      <c r="A11614" t="s">
        <v>17</v>
      </c>
      <c r="B11614" t="s">
        <v>1131</v>
      </c>
      <c r="C11614">
        <v>14</v>
      </c>
      <c r="D11614" t="s">
        <v>478</v>
      </c>
      <c r="E11614" t="s">
        <v>140</v>
      </c>
      <c r="F11614" t="s">
        <v>777</v>
      </c>
      <c r="G11614" t="s">
        <v>346</v>
      </c>
      <c r="H11614" t="s">
        <v>140</v>
      </c>
      <c r="I11614" t="s">
        <v>140</v>
      </c>
      <c r="J11614" t="s">
        <v>91</v>
      </c>
      <c r="K11614" t="s">
        <v>91</v>
      </c>
      <c r="L11614" t="s">
        <v>993</v>
      </c>
      <c r="M11614" t="s">
        <v>140</v>
      </c>
      <c r="N11614" t="s">
        <v>140</v>
      </c>
      <c r="O11614" t="s">
        <v>140</v>
      </c>
      <c r="P11614" t="s">
        <v>140</v>
      </c>
    </row>
    <row r="11615" spans="1:16" x14ac:dyDescent="0.35">
      <c r="A11615" t="s">
        <v>18</v>
      </c>
      <c r="B11615" t="s">
        <v>1129</v>
      </c>
      <c r="C11615">
        <v>23</v>
      </c>
      <c r="D11615" t="s">
        <v>246</v>
      </c>
      <c r="E11615" t="s">
        <v>140</v>
      </c>
      <c r="F11615" t="s">
        <v>511</v>
      </c>
      <c r="G11615" t="s">
        <v>746</v>
      </c>
      <c r="H11615" t="s">
        <v>140</v>
      </c>
      <c r="I11615" t="s">
        <v>140</v>
      </c>
      <c r="J11615" t="s">
        <v>140</v>
      </c>
      <c r="K11615" t="s">
        <v>614</v>
      </c>
      <c r="L11615" t="s">
        <v>443</v>
      </c>
      <c r="M11615" t="s">
        <v>140</v>
      </c>
      <c r="N11615" t="s">
        <v>140</v>
      </c>
      <c r="O11615" t="s">
        <v>140</v>
      </c>
      <c r="P11615" t="s">
        <v>140</v>
      </c>
    </row>
    <row r="11616" spans="1:16" x14ac:dyDescent="0.35">
      <c r="A11616" t="s">
        <v>18</v>
      </c>
      <c r="B11616" t="s">
        <v>1130</v>
      </c>
      <c r="C11616">
        <v>139</v>
      </c>
      <c r="D11616" t="s">
        <v>612</v>
      </c>
      <c r="E11616" t="s">
        <v>1054</v>
      </c>
      <c r="F11616" t="s">
        <v>463</v>
      </c>
      <c r="G11616" t="s">
        <v>1070</v>
      </c>
      <c r="H11616" t="s">
        <v>1004</v>
      </c>
      <c r="I11616" t="s">
        <v>140</v>
      </c>
      <c r="J11616" t="s">
        <v>140</v>
      </c>
      <c r="K11616" t="s">
        <v>939</v>
      </c>
      <c r="L11616" t="s">
        <v>1053</v>
      </c>
      <c r="M11616" t="s">
        <v>140</v>
      </c>
      <c r="N11616" t="s">
        <v>140</v>
      </c>
      <c r="O11616" t="s">
        <v>1063</v>
      </c>
      <c r="P11616" t="s">
        <v>140</v>
      </c>
    </row>
    <row r="11617" spans="1:16" x14ac:dyDescent="0.35">
      <c r="A11617" t="s">
        <v>18</v>
      </c>
      <c r="B11617" t="s">
        <v>1131</v>
      </c>
      <c r="C11617">
        <v>43</v>
      </c>
      <c r="D11617" t="s">
        <v>626</v>
      </c>
      <c r="E11617" t="s">
        <v>1014</v>
      </c>
      <c r="F11617" t="s">
        <v>405</v>
      </c>
      <c r="G11617" t="s">
        <v>1047</v>
      </c>
      <c r="H11617" t="s">
        <v>1011</v>
      </c>
      <c r="I11617" t="s">
        <v>140</v>
      </c>
      <c r="J11617" t="s">
        <v>140</v>
      </c>
      <c r="K11617" t="s">
        <v>1009</v>
      </c>
      <c r="L11617" t="s">
        <v>105</v>
      </c>
      <c r="M11617" t="s">
        <v>140</v>
      </c>
      <c r="N11617" t="s">
        <v>140</v>
      </c>
      <c r="O11617" t="s">
        <v>140</v>
      </c>
      <c r="P11617" t="s">
        <v>140</v>
      </c>
    </row>
    <row r="11618" spans="1:16" x14ac:dyDescent="0.35">
      <c r="A11618" t="s">
        <v>19</v>
      </c>
      <c r="B11618" t="s">
        <v>1129</v>
      </c>
      <c r="C11618">
        <v>11</v>
      </c>
      <c r="D11618" t="s">
        <v>719</v>
      </c>
      <c r="E11618" t="s">
        <v>140</v>
      </c>
      <c r="F11618" t="s">
        <v>140</v>
      </c>
      <c r="G11618" t="s">
        <v>140</v>
      </c>
      <c r="H11618" t="s">
        <v>140</v>
      </c>
      <c r="I11618" t="s">
        <v>140</v>
      </c>
      <c r="J11618" t="s">
        <v>140</v>
      </c>
      <c r="K11618" t="s">
        <v>1061</v>
      </c>
      <c r="L11618" t="s">
        <v>1083</v>
      </c>
      <c r="M11618" t="s">
        <v>140</v>
      </c>
      <c r="N11618" t="s">
        <v>140</v>
      </c>
      <c r="O11618" t="s">
        <v>140</v>
      </c>
      <c r="P11618" t="s">
        <v>140</v>
      </c>
    </row>
    <row r="11619" spans="1:16" x14ac:dyDescent="0.35">
      <c r="A11619" t="s">
        <v>19</v>
      </c>
      <c r="B11619" t="s">
        <v>1130</v>
      </c>
      <c r="C11619">
        <v>154</v>
      </c>
      <c r="D11619" t="s">
        <v>211</v>
      </c>
      <c r="E11619" t="s">
        <v>1051</v>
      </c>
      <c r="F11619" t="s">
        <v>456</v>
      </c>
      <c r="G11619" t="s">
        <v>1047</v>
      </c>
      <c r="H11619" t="s">
        <v>1068</v>
      </c>
      <c r="I11619" t="s">
        <v>140</v>
      </c>
      <c r="J11619" t="s">
        <v>1063</v>
      </c>
      <c r="K11619" t="s">
        <v>1020</v>
      </c>
      <c r="L11619" t="s">
        <v>592</v>
      </c>
      <c r="M11619" t="s">
        <v>140</v>
      </c>
      <c r="N11619" t="s">
        <v>140</v>
      </c>
      <c r="O11619" t="s">
        <v>140</v>
      </c>
      <c r="P11619" t="s">
        <v>140</v>
      </c>
    </row>
    <row r="11620" spans="1:16" x14ac:dyDescent="0.35">
      <c r="A11620" t="s">
        <v>19</v>
      </c>
      <c r="B11620" t="s">
        <v>1131</v>
      </c>
      <c r="C11620">
        <v>41</v>
      </c>
      <c r="D11620" t="s">
        <v>817</v>
      </c>
      <c r="E11620" t="s">
        <v>140</v>
      </c>
      <c r="F11620" t="s">
        <v>749</v>
      </c>
      <c r="G11620" t="s">
        <v>140</v>
      </c>
      <c r="H11620" t="s">
        <v>939</v>
      </c>
      <c r="I11620" t="s">
        <v>140</v>
      </c>
      <c r="J11620" t="s">
        <v>1007</v>
      </c>
      <c r="K11620" t="s">
        <v>939</v>
      </c>
      <c r="L11620" t="s">
        <v>921</v>
      </c>
      <c r="M11620" t="s">
        <v>140</v>
      </c>
      <c r="N11620" t="s">
        <v>140</v>
      </c>
      <c r="O11620" t="s">
        <v>140</v>
      </c>
      <c r="P11620" t="s">
        <v>140</v>
      </c>
    </row>
    <row r="11621" spans="1:16" x14ac:dyDescent="0.35">
      <c r="A11621" t="s">
        <v>20</v>
      </c>
      <c r="B11621" t="s">
        <v>1129</v>
      </c>
      <c r="C11621">
        <v>32</v>
      </c>
      <c r="D11621" t="s">
        <v>816</v>
      </c>
      <c r="E11621" t="s">
        <v>140</v>
      </c>
      <c r="F11621" t="s">
        <v>47</v>
      </c>
      <c r="G11621" t="s">
        <v>668</v>
      </c>
      <c r="H11621" t="s">
        <v>1055</v>
      </c>
      <c r="I11621" t="s">
        <v>140</v>
      </c>
      <c r="J11621" t="s">
        <v>1043</v>
      </c>
      <c r="K11621" t="s">
        <v>794</v>
      </c>
      <c r="L11621" t="s">
        <v>856</v>
      </c>
      <c r="M11621" t="s">
        <v>140</v>
      </c>
      <c r="N11621" t="s">
        <v>140</v>
      </c>
      <c r="O11621" t="s">
        <v>140</v>
      </c>
      <c r="P11621" t="s">
        <v>140</v>
      </c>
    </row>
    <row r="11622" spans="1:16" x14ac:dyDescent="0.35">
      <c r="A11622" t="s">
        <v>20</v>
      </c>
      <c r="B11622" t="s">
        <v>1130</v>
      </c>
      <c r="C11622">
        <v>90</v>
      </c>
      <c r="D11622" t="s">
        <v>526</v>
      </c>
      <c r="E11622" t="s">
        <v>775</v>
      </c>
      <c r="F11622" t="s">
        <v>172</v>
      </c>
      <c r="G11622" t="s">
        <v>405</v>
      </c>
      <c r="H11622" t="s">
        <v>1060</v>
      </c>
      <c r="I11622" t="s">
        <v>140</v>
      </c>
      <c r="J11622" t="s">
        <v>140</v>
      </c>
      <c r="K11622" t="s">
        <v>716</v>
      </c>
      <c r="L11622" t="s">
        <v>1057</v>
      </c>
      <c r="M11622" t="s">
        <v>140</v>
      </c>
      <c r="N11622" t="s">
        <v>140</v>
      </c>
      <c r="O11622" t="s">
        <v>939</v>
      </c>
      <c r="P11622" t="s">
        <v>140</v>
      </c>
    </row>
    <row r="11623" spans="1:16" x14ac:dyDescent="0.35">
      <c r="A11623" t="s">
        <v>20</v>
      </c>
      <c r="B11623" t="s">
        <v>1131</v>
      </c>
      <c r="C11623">
        <v>84</v>
      </c>
      <c r="D11623" t="s">
        <v>790</v>
      </c>
      <c r="E11623" t="s">
        <v>1054</v>
      </c>
      <c r="F11623" t="s">
        <v>980</v>
      </c>
      <c r="G11623" t="s">
        <v>1047</v>
      </c>
      <c r="H11623" t="s">
        <v>1013</v>
      </c>
      <c r="I11623" t="s">
        <v>140</v>
      </c>
      <c r="J11623" t="s">
        <v>1013</v>
      </c>
      <c r="K11623" t="s">
        <v>527</v>
      </c>
      <c r="L11623" t="s">
        <v>266</v>
      </c>
      <c r="M11623" t="s">
        <v>140</v>
      </c>
      <c r="N11623" t="s">
        <v>140</v>
      </c>
      <c r="O11623" t="s">
        <v>140</v>
      </c>
      <c r="P11623" t="s">
        <v>140</v>
      </c>
    </row>
    <row r="11624" spans="1:16" x14ac:dyDescent="0.35">
      <c r="A11624" t="s">
        <v>21</v>
      </c>
      <c r="B11624" t="s">
        <v>1129</v>
      </c>
      <c r="C11624">
        <v>43</v>
      </c>
      <c r="D11624" t="s">
        <v>242</v>
      </c>
      <c r="E11624" t="s">
        <v>1062</v>
      </c>
      <c r="F11624" t="s">
        <v>140</v>
      </c>
      <c r="G11624" t="s">
        <v>317</v>
      </c>
      <c r="H11624" t="s">
        <v>939</v>
      </c>
      <c r="I11624" t="s">
        <v>140</v>
      </c>
      <c r="J11624" t="s">
        <v>939</v>
      </c>
      <c r="K11624" t="s">
        <v>630</v>
      </c>
      <c r="L11624" t="s">
        <v>630</v>
      </c>
      <c r="M11624" t="s">
        <v>140</v>
      </c>
      <c r="N11624" t="s">
        <v>140</v>
      </c>
      <c r="O11624" t="s">
        <v>140</v>
      </c>
      <c r="P11624" t="s">
        <v>140</v>
      </c>
    </row>
    <row r="11625" spans="1:16" x14ac:dyDescent="0.35">
      <c r="A11625" t="s">
        <v>21</v>
      </c>
      <c r="B11625" t="s">
        <v>1130</v>
      </c>
      <c r="C11625">
        <v>75</v>
      </c>
      <c r="D11625" t="s">
        <v>403</v>
      </c>
      <c r="E11625" t="s">
        <v>345</v>
      </c>
      <c r="F11625" t="s">
        <v>869</v>
      </c>
      <c r="G11625" t="s">
        <v>123</v>
      </c>
      <c r="H11625" t="s">
        <v>140</v>
      </c>
      <c r="I11625" t="s">
        <v>140</v>
      </c>
      <c r="J11625" t="s">
        <v>140</v>
      </c>
      <c r="K11625" t="s">
        <v>113</v>
      </c>
      <c r="L11625" t="s">
        <v>402</v>
      </c>
      <c r="M11625" t="s">
        <v>140</v>
      </c>
      <c r="N11625" t="s">
        <v>140</v>
      </c>
      <c r="O11625" t="s">
        <v>1054</v>
      </c>
      <c r="P11625" t="s">
        <v>140</v>
      </c>
    </row>
    <row r="11626" spans="1:16" x14ac:dyDescent="0.35">
      <c r="A11626" t="s">
        <v>21</v>
      </c>
      <c r="B11626" t="s">
        <v>1131</v>
      </c>
      <c r="C11626">
        <v>92</v>
      </c>
      <c r="D11626" t="s">
        <v>171</v>
      </c>
      <c r="E11626" t="s">
        <v>1019</v>
      </c>
      <c r="F11626" t="s">
        <v>1043</v>
      </c>
      <c r="G11626" t="s">
        <v>942</v>
      </c>
      <c r="H11626" t="s">
        <v>140</v>
      </c>
      <c r="I11626" t="s">
        <v>140</v>
      </c>
      <c r="J11626" t="s">
        <v>515</v>
      </c>
      <c r="K11626" t="s">
        <v>862</v>
      </c>
      <c r="L11626" t="s">
        <v>391</v>
      </c>
      <c r="M11626" t="s">
        <v>140</v>
      </c>
      <c r="N11626" t="s">
        <v>140</v>
      </c>
      <c r="O11626" t="s">
        <v>1019</v>
      </c>
      <c r="P11626" t="s">
        <v>140</v>
      </c>
    </row>
    <row r="11627" spans="1:16" x14ac:dyDescent="0.35">
      <c r="A11627" t="s">
        <v>22</v>
      </c>
      <c r="B11627" t="s">
        <v>1129</v>
      </c>
      <c r="C11627">
        <v>23</v>
      </c>
      <c r="D11627" t="s">
        <v>77</v>
      </c>
      <c r="E11627" t="s">
        <v>1018</v>
      </c>
      <c r="F11627" t="s">
        <v>812</v>
      </c>
      <c r="G11627" t="s">
        <v>1072</v>
      </c>
      <c r="H11627" t="s">
        <v>140</v>
      </c>
      <c r="I11627" t="s">
        <v>967</v>
      </c>
      <c r="J11627" t="s">
        <v>140</v>
      </c>
      <c r="K11627" t="s">
        <v>140</v>
      </c>
      <c r="L11627" t="s">
        <v>545</v>
      </c>
      <c r="M11627" t="s">
        <v>140</v>
      </c>
      <c r="N11627" t="s">
        <v>140</v>
      </c>
      <c r="O11627" t="s">
        <v>801</v>
      </c>
      <c r="P11627" t="s">
        <v>140</v>
      </c>
    </row>
    <row r="11628" spans="1:16" x14ac:dyDescent="0.35">
      <c r="A11628" t="s">
        <v>22</v>
      </c>
      <c r="B11628" t="s">
        <v>1130</v>
      </c>
      <c r="C11628">
        <v>170</v>
      </c>
      <c r="D11628" t="s">
        <v>686</v>
      </c>
      <c r="E11628" t="s">
        <v>1014</v>
      </c>
      <c r="F11628" t="s">
        <v>425</v>
      </c>
      <c r="G11628" t="s">
        <v>869</v>
      </c>
      <c r="H11628" t="s">
        <v>515</v>
      </c>
      <c r="I11628" t="s">
        <v>140</v>
      </c>
      <c r="J11628" t="s">
        <v>1047</v>
      </c>
      <c r="K11628" t="s">
        <v>1068</v>
      </c>
      <c r="L11628" t="s">
        <v>107</v>
      </c>
      <c r="M11628" t="s">
        <v>140</v>
      </c>
      <c r="N11628" t="s">
        <v>140</v>
      </c>
      <c r="O11628" t="s">
        <v>1008</v>
      </c>
      <c r="P11628" t="s">
        <v>140</v>
      </c>
    </row>
    <row r="11629" spans="1:16" x14ac:dyDescent="0.35">
      <c r="A11629" t="s">
        <v>22</v>
      </c>
      <c r="B11629" t="s">
        <v>1131</v>
      </c>
      <c r="C11629">
        <v>16</v>
      </c>
      <c r="D11629" t="s">
        <v>545</v>
      </c>
      <c r="E11629" t="s">
        <v>140</v>
      </c>
      <c r="F11629" t="s">
        <v>893</v>
      </c>
      <c r="G11629" t="s">
        <v>1004</v>
      </c>
      <c r="H11629" t="s">
        <v>756</v>
      </c>
      <c r="I11629" t="s">
        <v>140</v>
      </c>
      <c r="J11629" t="s">
        <v>140</v>
      </c>
      <c r="K11629" t="s">
        <v>650</v>
      </c>
      <c r="L11629" t="s">
        <v>83</v>
      </c>
      <c r="M11629" t="s">
        <v>140</v>
      </c>
      <c r="N11629" t="s">
        <v>140</v>
      </c>
      <c r="O11629" t="s">
        <v>140</v>
      </c>
      <c r="P11629" t="s">
        <v>140</v>
      </c>
    </row>
    <row r="11630" spans="1:16" x14ac:dyDescent="0.35">
      <c r="A11630" t="s">
        <v>23</v>
      </c>
      <c r="B11630" t="s">
        <v>1129</v>
      </c>
      <c r="C11630">
        <v>41</v>
      </c>
      <c r="D11630" t="s">
        <v>693</v>
      </c>
      <c r="E11630" t="s">
        <v>140</v>
      </c>
      <c r="F11630" t="s">
        <v>961</v>
      </c>
      <c r="G11630" t="s">
        <v>1073</v>
      </c>
      <c r="H11630" t="s">
        <v>949</v>
      </c>
      <c r="I11630" t="s">
        <v>140</v>
      </c>
      <c r="J11630" t="s">
        <v>140</v>
      </c>
      <c r="K11630" t="s">
        <v>289</v>
      </c>
      <c r="L11630" t="s">
        <v>427</v>
      </c>
      <c r="M11630" t="s">
        <v>140</v>
      </c>
      <c r="N11630" t="s">
        <v>140</v>
      </c>
      <c r="O11630" t="s">
        <v>949</v>
      </c>
      <c r="P11630" t="s">
        <v>140</v>
      </c>
    </row>
    <row r="11631" spans="1:16" x14ac:dyDescent="0.35">
      <c r="A11631" t="s">
        <v>23</v>
      </c>
      <c r="B11631" t="s">
        <v>1130</v>
      </c>
      <c r="C11631">
        <v>104</v>
      </c>
      <c r="D11631" t="s">
        <v>814</v>
      </c>
      <c r="E11631" t="s">
        <v>1007</v>
      </c>
      <c r="F11631" t="s">
        <v>365</v>
      </c>
      <c r="G11631" t="s">
        <v>1067</v>
      </c>
      <c r="H11631" t="s">
        <v>1019</v>
      </c>
      <c r="I11631" t="s">
        <v>1008</v>
      </c>
      <c r="J11631" t="s">
        <v>1013</v>
      </c>
      <c r="K11631" t="s">
        <v>718</v>
      </c>
      <c r="L11631" t="s">
        <v>913</v>
      </c>
      <c r="M11631" t="s">
        <v>140</v>
      </c>
      <c r="N11631" t="s">
        <v>949</v>
      </c>
      <c r="O11631" t="s">
        <v>1051</v>
      </c>
      <c r="P11631" t="s">
        <v>140</v>
      </c>
    </row>
    <row r="11632" spans="1:16" x14ac:dyDescent="0.35">
      <c r="A11632" t="s">
        <v>23</v>
      </c>
      <c r="B11632" t="s">
        <v>1131</v>
      </c>
      <c r="C11632">
        <v>59</v>
      </c>
      <c r="D11632" t="s">
        <v>797</v>
      </c>
      <c r="E11632" t="s">
        <v>869</v>
      </c>
      <c r="F11632" t="s">
        <v>111</v>
      </c>
      <c r="G11632" t="s">
        <v>1046</v>
      </c>
      <c r="H11632" t="s">
        <v>1019</v>
      </c>
      <c r="I11632" t="s">
        <v>1012</v>
      </c>
      <c r="J11632" t="s">
        <v>893</v>
      </c>
      <c r="K11632" t="s">
        <v>771</v>
      </c>
      <c r="L11632" t="s">
        <v>834</v>
      </c>
      <c r="M11632" t="s">
        <v>140</v>
      </c>
      <c r="N11632" t="s">
        <v>1007</v>
      </c>
      <c r="O11632" t="s">
        <v>812</v>
      </c>
      <c r="P11632" t="s">
        <v>140</v>
      </c>
    </row>
    <row r="11633" spans="1:16" x14ac:dyDescent="0.35">
      <c r="A11633" t="s">
        <v>24</v>
      </c>
      <c r="B11633" t="s">
        <v>1129</v>
      </c>
      <c r="C11633">
        <v>34</v>
      </c>
      <c r="D11633" t="s">
        <v>248</v>
      </c>
      <c r="E11633" t="s">
        <v>1058</v>
      </c>
      <c r="F11633" t="s">
        <v>1023</v>
      </c>
      <c r="G11633" t="s">
        <v>919</v>
      </c>
      <c r="H11633" t="s">
        <v>140</v>
      </c>
      <c r="I11633" t="s">
        <v>140</v>
      </c>
      <c r="J11633" t="s">
        <v>140</v>
      </c>
      <c r="K11633" t="s">
        <v>594</v>
      </c>
      <c r="L11633" t="s">
        <v>588</v>
      </c>
      <c r="M11633" t="s">
        <v>140</v>
      </c>
      <c r="N11633" t="s">
        <v>140</v>
      </c>
      <c r="O11633" t="s">
        <v>140</v>
      </c>
      <c r="P11633" t="s">
        <v>140</v>
      </c>
    </row>
    <row r="11634" spans="1:16" x14ac:dyDescent="0.35">
      <c r="A11634" t="s">
        <v>24</v>
      </c>
      <c r="B11634" t="s">
        <v>1130</v>
      </c>
      <c r="C11634">
        <v>147</v>
      </c>
      <c r="D11634" t="s">
        <v>390</v>
      </c>
      <c r="E11634" t="s">
        <v>1063</v>
      </c>
      <c r="F11634" t="s">
        <v>822</v>
      </c>
      <c r="G11634" t="s">
        <v>660</v>
      </c>
      <c r="H11634" t="s">
        <v>458</v>
      </c>
      <c r="I11634" t="s">
        <v>140</v>
      </c>
      <c r="J11634" t="s">
        <v>1019</v>
      </c>
      <c r="K11634" t="s">
        <v>131</v>
      </c>
      <c r="L11634" t="s">
        <v>1154</v>
      </c>
      <c r="M11634" t="s">
        <v>140</v>
      </c>
      <c r="N11634" t="s">
        <v>140</v>
      </c>
      <c r="O11634" t="s">
        <v>903</v>
      </c>
      <c r="P11634" t="s">
        <v>140</v>
      </c>
    </row>
    <row r="11635" spans="1:16" x14ac:dyDescent="0.35">
      <c r="A11635" t="s">
        <v>24</v>
      </c>
      <c r="B11635" t="s">
        <v>1131</v>
      </c>
      <c r="C11635">
        <v>26</v>
      </c>
      <c r="D11635" t="s">
        <v>71</v>
      </c>
      <c r="E11635" t="s">
        <v>109</v>
      </c>
      <c r="F11635" t="s">
        <v>111</v>
      </c>
      <c r="G11635" t="s">
        <v>940</v>
      </c>
      <c r="H11635" t="s">
        <v>949</v>
      </c>
      <c r="I11635" t="s">
        <v>140</v>
      </c>
      <c r="J11635" t="s">
        <v>996</v>
      </c>
      <c r="K11635" t="s">
        <v>983</v>
      </c>
      <c r="L11635" t="s">
        <v>851</v>
      </c>
      <c r="M11635" t="s">
        <v>140</v>
      </c>
      <c r="N11635" t="s">
        <v>140</v>
      </c>
      <c r="O11635" t="s">
        <v>140</v>
      </c>
      <c r="P11635" t="s">
        <v>140</v>
      </c>
    </row>
    <row r="11636" spans="1:16" x14ac:dyDescent="0.35">
      <c r="A11636" t="s">
        <v>25</v>
      </c>
      <c r="B11636" t="s">
        <v>1129</v>
      </c>
      <c r="C11636">
        <v>23</v>
      </c>
      <c r="D11636" t="s">
        <v>777</v>
      </c>
      <c r="E11636" t="s">
        <v>1052</v>
      </c>
      <c r="F11636" t="s">
        <v>261</v>
      </c>
      <c r="G11636" t="s">
        <v>105</v>
      </c>
      <c r="H11636" t="s">
        <v>140</v>
      </c>
      <c r="I11636" t="s">
        <v>140</v>
      </c>
      <c r="J11636" t="s">
        <v>140</v>
      </c>
      <c r="K11636" t="s">
        <v>109</v>
      </c>
      <c r="L11636" t="s">
        <v>808</v>
      </c>
      <c r="M11636" t="s">
        <v>140</v>
      </c>
      <c r="N11636" t="s">
        <v>140</v>
      </c>
      <c r="O11636" t="s">
        <v>1053</v>
      </c>
      <c r="P11636" t="s">
        <v>140</v>
      </c>
    </row>
    <row r="11637" spans="1:16" x14ac:dyDescent="0.35">
      <c r="A11637" t="s">
        <v>25</v>
      </c>
      <c r="B11637" t="s">
        <v>1130</v>
      </c>
      <c r="C11637">
        <v>162</v>
      </c>
      <c r="D11637" t="s">
        <v>433</v>
      </c>
      <c r="E11637" t="s">
        <v>1012</v>
      </c>
      <c r="F11637" t="s">
        <v>556</v>
      </c>
      <c r="G11637" t="s">
        <v>733</v>
      </c>
      <c r="H11637" t="s">
        <v>1085</v>
      </c>
      <c r="I11637" t="s">
        <v>1009</v>
      </c>
      <c r="J11637" t="s">
        <v>1009</v>
      </c>
      <c r="K11637" t="s">
        <v>1009</v>
      </c>
      <c r="L11637" t="s">
        <v>111</v>
      </c>
      <c r="M11637" t="s">
        <v>140</v>
      </c>
      <c r="N11637" t="s">
        <v>140</v>
      </c>
      <c r="O11637" t="s">
        <v>1048</v>
      </c>
      <c r="P11637" t="s">
        <v>140</v>
      </c>
    </row>
    <row r="11638" spans="1:16" x14ac:dyDescent="0.35">
      <c r="A11638" t="s">
        <v>25</v>
      </c>
      <c r="B11638" t="s">
        <v>1131</v>
      </c>
      <c r="C11638">
        <v>19</v>
      </c>
      <c r="D11638" t="s">
        <v>206</v>
      </c>
      <c r="E11638" t="s">
        <v>140</v>
      </c>
      <c r="F11638" t="s">
        <v>356</v>
      </c>
      <c r="G11638" t="s">
        <v>140</v>
      </c>
      <c r="H11638" t="s">
        <v>716</v>
      </c>
      <c r="I11638" t="s">
        <v>140</v>
      </c>
      <c r="J11638" t="s">
        <v>140</v>
      </c>
      <c r="K11638" t="s">
        <v>515</v>
      </c>
      <c r="L11638" t="s">
        <v>627</v>
      </c>
      <c r="M11638" t="s">
        <v>140</v>
      </c>
      <c r="N11638" t="s">
        <v>140</v>
      </c>
      <c r="O11638" t="s">
        <v>140</v>
      </c>
      <c r="P11638" t="s">
        <v>140</v>
      </c>
    </row>
    <row r="11639" spans="1:16" x14ac:dyDescent="0.35">
      <c r="A11639" t="s">
        <v>26</v>
      </c>
      <c r="B11639" t="s">
        <v>1129</v>
      </c>
      <c r="C11639">
        <v>20</v>
      </c>
      <c r="D11639" t="s">
        <v>73</v>
      </c>
      <c r="E11639" t="s">
        <v>140</v>
      </c>
      <c r="F11639" t="s">
        <v>37</v>
      </c>
      <c r="G11639" t="s">
        <v>950</v>
      </c>
      <c r="H11639" t="s">
        <v>140</v>
      </c>
      <c r="I11639" t="s">
        <v>140</v>
      </c>
      <c r="J11639" t="s">
        <v>140</v>
      </c>
      <c r="K11639" t="s">
        <v>389</v>
      </c>
      <c r="L11639" t="s">
        <v>59</v>
      </c>
      <c r="M11639" t="s">
        <v>140</v>
      </c>
      <c r="N11639" t="s">
        <v>140</v>
      </c>
      <c r="O11639" t="s">
        <v>950</v>
      </c>
      <c r="P11639" t="s">
        <v>140</v>
      </c>
    </row>
    <row r="11640" spans="1:16" x14ac:dyDescent="0.35">
      <c r="A11640" t="s">
        <v>26</v>
      </c>
      <c r="B11640" t="s">
        <v>1130</v>
      </c>
      <c r="C11640">
        <v>136</v>
      </c>
      <c r="D11640" t="s">
        <v>481</v>
      </c>
      <c r="E11640" t="s">
        <v>1008</v>
      </c>
      <c r="F11640" t="s">
        <v>634</v>
      </c>
      <c r="G11640" t="s">
        <v>103</v>
      </c>
      <c r="H11640" t="s">
        <v>643</v>
      </c>
      <c r="I11640" t="s">
        <v>140</v>
      </c>
      <c r="J11640" t="s">
        <v>140</v>
      </c>
      <c r="K11640" t="s">
        <v>733</v>
      </c>
      <c r="L11640" t="s">
        <v>93</v>
      </c>
      <c r="M11640" t="s">
        <v>140</v>
      </c>
      <c r="N11640" t="s">
        <v>1014</v>
      </c>
      <c r="O11640" t="s">
        <v>919</v>
      </c>
      <c r="P11640" t="s">
        <v>140</v>
      </c>
    </row>
    <row r="11641" spans="1:16" x14ac:dyDescent="0.35">
      <c r="A11641" t="s">
        <v>26</v>
      </c>
      <c r="B11641" t="s">
        <v>1131</v>
      </c>
      <c r="C11641">
        <v>45</v>
      </c>
      <c r="D11641" t="s">
        <v>598</v>
      </c>
      <c r="E11641" t="s">
        <v>939</v>
      </c>
      <c r="F11641" t="s">
        <v>497</v>
      </c>
      <c r="G11641" t="s">
        <v>662</v>
      </c>
      <c r="H11641" t="s">
        <v>664</v>
      </c>
      <c r="I11641" t="s">
        <v>140</v>
      </c>
      <c r="J11641" t="s">
        <v>140</v>
      </c>
      <c r="K11641" t="s">
        <v>733</v>
      </c>
      <c r="L11641" t="s">
        <v>867</v>
      </c>
      <c r="M11641" t="s">
        <v>140</v>
      </c>
      <c r="N11641" t="s">
        <v>1055</v>
      </c>
      <c r="O11641" t="s">
        <v>838</v>
      </c>
      <c r="P11641" t="s">
        <v>140</v>
      </c>
    </row>
    <row r="11642" spans="1:16" x14ac:dyDescent="0.35">
      <c r="A11642" t="s">
        <v>27</v>
      </c>
      <c r="B11642" t="s">
        <v>1129</v>
      </c>
      <c r="C11642">
        <v>7</v>
      </c>
      <c r="D11642" t="s">
        <v>695</v>
      </c>
      <c r="E11642" t="s">
        <v>140</v>
      </c>
      <c r="F11642" t="s">
        <v>654</v>
      </c>
      <c r="G11642" t="s">
        <v>140</v>
      </c>
      <c r="H11642" t="s">
        <v>140</v>
      </c>
      <c r="I11642" t="s">
        <v>140</v>
      </c>
      <c r="J11642" t="s">
        <v>140</v>
      </c>
      <c r="K11642" t="s">
        <v>724</v>
      </c>
      <c r="L11642" t="s">
        <v>654</v>
      </c>
      <c r="M11642" t="s">
        <v>140</v>
      </c>
      <c r="N11642" t="s">
        <v>140</v>
      </c>
      <c r="O11642" t="s">
        <v>140</v>
      </c>
      <c r="P11642" t="s">
        <v>140</v>
      </c>
    </row>
    <row r="11643" spans="1:16" x14ac:dyDescent="0.35">
      <c r="A11643" t="s">
        <v>27</v>
      </c>
      <c r="B11643" t="s">
        <v>1130</v>
      </c>
      <c r="C11643">
        <v>171</v>
      </c>
      <c r="D11643" t="s">
        <v>478</v>
      </c>
      <c r="E11643" t="s">
        <v>1011</v>
      </c>
      <c r="F11643" t="s">
        <v>212</v>
      </c>
      <c r="G11643" t="s">
        <v>1003</v>
      </c>
      <c r="H11643" t="s">
        <v>1007</v>
      </c>
      <c r="I11643" t="s">
        <v>140</v>
      </c>
      <c r="J11643" t="s">
        <v>1014</v>
      </c>
      <c r="K11643" t="s">
        <v>1017</v>
      </c>
      <c r="L11643" t="s">
        <v>317</v>
      </c>
      <c r="M11643" t="s">
        <v>140</v>
      </c>
      <c r="N11643" t="s">
        <v>140</v>
      </c>
      <c r="O11643" t="s">
        <v>1043</v>
      </c>
      <c r="P11643" t="s">
        <v>140</v>
      </c>
    </row>
    <row r="11644" spans="1:16" x14ac:dyDescent="0.35">
      <c r="A11644" t="s">
        <v>27</v>
      </c>
      <c r="B11644" t="s">
        <v>1131</v>
      </c>
      <c r="C11644">
        <v>26</v>
      </c>
      <c r="D11644" t="s">
        <v>816</v>
      </c>
      <c r="E11644" t="s">
        <v>140</v>
      </c>
      <c r="F11644" t="s">
        <v>425</v>
      </c>
      <c r="G11644" t="s">
        <v>1061</v>
      </c>
      <c r="H11644" t="s">
        <v>140</v>
      </c>
      <c r="I11644" t="s">
        <v>140</v>
      </c>
      <c r="J11644" t="s">
        <v>140</v>
      </c>
      <c r="K11644" t="s">
        <v>1059</v>
      </c>
      <c r="L11644" t="s">
        <v>117</v>
      </c>
      <c r="M11644" t="s">
        <v>140</v>
      </c>
      <c r="N11644" t="s">
        <v>140</v>
      </c>
      <c r="O11644" t="s">
        <v>875</v>
      </c>
      <c r="P11644" t="s">
        <v>140</v>
      </c>
    </row>
    <row r="11645" spans="1:16" x14ac:dyDescent="0.35">
      <c r="A11645" t="s">
        <v>28</v>
      </c>
      <c r="B11645" t="s">
        <v>1129</v>
      </c>
      <c r="C11645">
        <v>33</v>
      </c>
      <c r="D11645" t="s">
        <v>256</v>
      </c>
      <c r="E11645" t="s">
        <v>769</v>
      </c>
      <c r="F11645" t="s">
        <v>977</v>
      </c>
      <c r="G11645" t="s">
        <v>131</v>
      </c>
      <c r="H11645" t="s">
        <v>939</v>
      </c>
      <c r="I11645" t="s">
        <v>140</v>
      </c>
      <c r="J11645" t="s">
        <v>140</v>
      </c>
      <c r="K11645" t="s">
        <v>95</v>
      </c>
      <c r="L11645" t="s">
        <v>152</v>
      </c>
      <c r="M11645" t="s">
        <v>140</v>
      </c>
      <c r="N11645" t="s">
        <v>140</v>
      </c>
      <c r="O11645" t="s">
        <v>140</v>
      </c>
      <c r="P11645" t="s">
        <v>140</v>
      </c>
    </row>
    <row r="11646" spans="1:16" x14ac:dyDescent="0.35">
      <c r="A11646" t="s">
        <v>28</v>
      </c>
      <c r="B11646" t="s">
        <v>1130</v>
      </c>
      <c r="C11646">
        <v>146</v>
      </c>
      <c r="D11646" t="s">
        <v>398</v>
      </c>
      <c r="E11646" t="s">
        <v>1050</v>
      </c>
      <c r="F11646" t="s">
        <v>47</v>
      </c>
      <c r="G11646" t="s">
        <v>869</v>
      </c>
      <c r="H11646" t="s">
        <v>940</v>
      </c>
      <c r="I11646" t="s">
        <v>1058</v>
      </c>
      <c r="J11646" t="s">
        <v>954</v>
      </c>
      <c r="K11646" t="s">
        <v>1064</v>
      </c>
      <c r="L11646" t="s">
        <v>718</v>
      </c>
      <c r="M11646" t="s">
        <v>140</v>
      </c>
      <c r="N11646" t="s">
        <v>140</v>
      </c>
      <c r="O11646" t="s">
        <v>1014</v>
      </c>
      <c r="P11646" t="s">
        <v>140</v>
      </c>
    </row>
    <row r="11647" spans="1:16" x14ac:dyDescent="0.35">
      <c r="A11647" t="s">
        <v>28</v>
      </c>
      <c r="B11647" t="s">
        <v>1131</v>
      </c>
      <c r="C11647">
        <v>26</v>
      </c>
      <c r="D11647" t="s">
        <v>68</v>
      </c>
      <c r="E11647" t="s">
        <v>929</v>
      </c>
      <c r="F11647" t="s">
        <v>1062</v>
      </c>
      <c r="G11647" t="s">
        <v>140</v>
      </c>
      <c r="H11647" t="s">
        <v>140</v>
      </c>
      <c r="I11647" t="s">
        <v>140</v>
      </c>
      <c r="J11647" t="s">
        <v>1043</v>
      </c>
      <c r="K11647" t="s">
        <v>733</v>
      </c>
      <c r="L11647" t="s">
        <v>956</v>
      </c>
      <c r="M11647" t="s">
        <v>140</v>
      </c>
      <c r="N11647" t="s">
        <v>140</v>
      </c>
      <c r="O11647" t="s">
        <v>140</v>
      </c>
      <c r="P11647" t="s">
        <v>140</v>
      </c>
    </row>
    <row r="11648" spans="1:16" x14ac:dyDescent="0.35">
      <c r="A11648" t="s">
        <v>29</v>
      </c>
      <c r="B11648" t="s">
        <v>1129</v>
      </c>
      <c r="C11648">
        <v>11</v>
      </c>
      <c r="D11648" t="s">
        <v>695</v>
      </c>
      <c r="E11648" t="s">
        <v>140</v>
      </c>
      <c r="F11648" t="s">
        <v>443</v>
      </c>
      <c r="G11648" t="s">
        <v>140</v>
      </c>
      <c r="H11648" t="s">
        <v>991</v>
      </c>
      <c r="I11648" t="s">
        <v>140</v>
      </c>
      <c r="J11648" t="s">
        <v>140</v>
      </c>
      <c r="K11648" t="s">
        <v>470</v>
      </c>
      <c r="L11648" t="s">
        <v>474</v>
      </c>
      <c r="M11648" t="s">
        <v>140</v>
      </c>
      <c r="N11648" t="s">
        <v>140</v>
      </c>
      <c r="O11648" t="s">
        <v>140</v>
      </c>
      <c r="P11648" t="s">
        <v>140</v>
      </c>
    </row>
    <row r="11649" spans="1:16" x14ac:dyDescent="0.35">
      <c r="A11649" t="s">
        <v>29</v>
      </c>
      <c r="B11649" t="s">
        <v>1130</v>
      </c>
      <c r="C11649">
        <v>172</v>
      </c>
      <c r="D11649" t="s">
        <v>451</v>
      </c>
      <c r="E11649" t="s">
        <v>140</v>
      </c>
      <c r="F11649" t="s">
        <v>580</v>
      </c>
      <c r="G11649" t="s">
        <v>109</v>
      </c>
      <c r="H11649" t="s">
        <v>1057</v>
      </c>
      <c r="I11649" t="s">
        <v>140</v>
      </c>
      <c r="J11649" t="s">
        <v>775</v>
      </c>
      <c r="K11649" t="s">
        <v>103</v>
      </c>
      <c r="L11649" t="s">
        <v>860</v>
      </c>
      <c r="M11649" t="s">
        <v>1066</v>
      </c>
      <c r="N11649" t="s">
        <v>140</v>
      </c>
      <c r="O11649" t="s">
        <v>949</v>
      </c>
      <c r="P11649" t="s">
        <v>140</v>
      </c>
    </row>
    <row r="11650" spans="1:16" x14ac:dyDescent="0.35">
      <c r="A11650" t="s">
        <v>29</v>
      </c>
      <c r="B11650" t="s">
        <v>1131</v>
      </c>
      <c r="C11650">
        <v>20</v>
      </c>
      <c r="D11650" t="s">
        <v>543</v>
      </c>
      <c r="E11650" t="s">
        <v>140</v>
      </c>
      <c r="F11650" t="s">
        <v>231</v>
      </c>
      <c r="G11650" t="s">
        <v>140</v>
      </c>
      <c r="H11650" t="s">
        <v>1072</v>
      </c>
      <c r="I11650" t="s">
        <v>140</v>
      </c>
      <c r="J11650" t="s">
        <v>140</v>
      </c>
      <c r="K11650" t="s">
        <v>95</v>
      </c>
      <c r="L11650" t="s">
        <v>562</v>
      </c>
      <c r="M11650" t="s">
        <v>140</v>
      </c>
      <c r="N11650" t="s">
        <v>140</v>
      </c>
      <c r="O11650" t="s">
        <v>140</v>
      </c>
      <c r="P11650" t="s">
        <v>140</v>
      </c>
    </row>
    <row r="11651" spans="1:16" x14ac:dyDescent="0.35">
      <c r="A11651" t="s">
        <v>30</v>
      </c>
      <c r="B11651" t="s">
        <v>1129</v>
      </c>
      <c r="C11651">
        <v>13</v>
      </c>
      <c r="D11651" t="s">
        <v>743</v>
      </c>
      <c r="E11651" t="s">
        <v>140</v>
      </c>
      <c r="F11651" t="s">
        <v>810</v>
      </c>
      <c r="G11651" t="s">
        <v>1067</v>
      </c>
      <c r="H11651" t="s">
        <v>140</v>
      </c>
      <c r="I11651" t="s">
        <v>140</v>
      </c>
      <c r="J11651" t="s">
        <v>140</v>
      </c>
      <c r="K11651" t="s">
        <v>140</v>
      </c>
      <c r="L11651" t="s">
        <v>965</v>
      </c>
      <c r="M11651" t="s">
        <v>140</v>
      </c>
      <c r="N11651" t="s">
        <v>140</v>
      </c>
      <c r="O11651" t="s">
        <v>140</v>
      </c>
      <c r="P11651" t="s">
        <v>140</v>
      </c>
    </row>
    <row r="11652" spans="1:16" x14ac:dyDescent="0.35">
      <c r="A11652" t="s">
        <v>30</v>
      </c>
      <c r="B11652" t="s">
        <v>1130</v>
      </c>
      <c r="C11652">
        <v>167</v>
      </c>
      <c r="D11652" t="s">
        <v>695</v>
      </c>
      <c r="E11652" t="s">
        <v>1011</v>
      </c>
      <c r="F11652" t="s">
        <v>224</v>
      </c>
      <c r="G11652" t="s">
        <v>919</v>
      </c>
      <c r="H11652" t="s">
        <v>1051</v>
      </c>
      <c r="I11652" t="s">
        <v>140</v>
      </c>
      <c r="J11652" t="s">
        <v>1016</v>
      </c>
      <c r="K11652" t="s">
        <v>1098</v>
      </c>
      <c r="L11652" t="s">
        <v>95</v>
      </c>
      <c r="M11652" t="s">
        <v>140</v>
      </c>
      <c r="N11652" t="s">
        <v>1008</v>
      </c>
      <c r="O11652" t="s">
        <v>1054</v>
      </c>
      <c r="P11652" t="s">
        <v>140</v>
      </c>
    </row>
    <row r="11653" spans="1:16" x14ac:dyDescent="0.35">
      <c r="A11653" t="s">
        <v>30</v>
      </c>
      <c r="B11653" t="s">
        <v>1131</v>
      </c>
      <c r="C11653">
        <v>22</v>
      </c>
      <c r="D11653" t="s">
        <v>471</v>
      </c>
      <c r="E11653" t="s">
        <v>140</v>
      </c>
      <c r="F11653" t="s">
        <v>878</v>
      </c>
      <c r="G11653" t="s">
        <v>140</v>
      </c>
      <c r="H11653" t="s">
        <v>140</v>
      </c>
      <c r="I11653" t="s">
        <v>140</v>
      </c>
      <c r="J11653" t="s">
        <v>140</v>
      </c>
      <c r="K11653" t="s">
        <v>140</v>
      </c>
      <c r="L11653" t="s">
        <v>924</v>
      </c>
      <c r="M11653" t="s">
        <v>140</v>
      </c>
      <c r="N11653" t="s">
        <v>140</v>
      </c>
      <c r="O11653" t="s">
        <v>140</v>
      </c>
      <c r="P11653" t="s">
        <v>140</v>
      </c>
    </row>
    <row r="11654" spans="1:16" x14ac:dyDescent="0.35">
      <c r="A11654" t="s">
        <v>31</v>
      </c>
      <c r="B11654" t="s">
        <v>1129</v>
      </c>
      <c r="C11654">
        <v>28</v>
      </c>
      <c r="D11654" t="s">
        <v>803</v>
      </c>
      <c r="E11654" t="s">
        <v>1009</v>
      </c>
      <c r="F11654" t="s">
        <v>977</v>
      </c>
      <c r="G11654" t="s">
        <v>1047</v>
      </c>
      <c r="H11654" t="s">
        <v>140</v>
      </c>
      <c r="I11654" t="s">
        <v>993</v>
      </c>
      <c r="J11654" t="s">
        <v>140</v>
      </c>
      <c r="K11654" t="s">
        <v>777</v>
      </c>
      <c r="L11654" t="s">
        <v>504</v>
      </c>
      <c r="M11654" t="s">
        <v>140</v>
      </c>
      <c r="N11654" t="s">
        <v>140</v>
      </c>
      <c r="O11654" t="s">
        <v>1047</v>
      </c>
      <c r="P11654" t="s">
        <v>140</v>
      </c>
    </row>
    <row r="11655" spans="1:16" x14ac:dyDescent="0.35">
      <c r="A11655" t="s">
        <v>31</v>
      </c>
      <c r="B11655" t="s">
        <v>1130</v>
      </c>
      <c r="C11655">
        <v>101</v>
      </c>
      <c r="D11655" t="s">
        <v>372</v>
      </c>
      <c r="E11655" t="s">
        <v>1098</v>
      </c>
      <c r="F11655" t="s">
        <v>1003</v>
      </c>
      <c r="G11655" t="s">
        <v>125</v>
      </c>
      <c r="H11655" t="s">
        <v>1009</v>
      </c>
      <c r="I11655" t="s">
        <v>1182</v>
      </c>
      <c r="J11655" t="s">
        <v>1004</v>
      </c>
      <c r="K11655" t="s">
        <v>954</v>
      </c>
      <c r="L11655" t="s">
        <v>947</v>
      </c>
      <c r="M11655" t="s">
        <v>140</v>
      </c>
      <c r="N11655" t="s">
        <v>1010</v>
      </c>
      <c r="O11655" t="s">
        <v>1043</v>
      </c>
      <c r="P11655" t="s">
        <v>140</v>
      </c>
    </row>
    <row r="11656" spans="1:16" x14ac:dyDescent="0.35">
      <c r="A11656" t="s">
        <v>31</v>
      </c>
      <c r="B11656" t="s">
        <v>1131</v>
      </c>
      <c r="C11656">
        <v>78</v>
      </c>
      <c r="D11656" t="s">
        <v>393</v>
      </c>
      <c r="E11656" t="s">
        <v>1010</v>
      </c>
      <c r="F11656" t="s">
        <v>1053</v>
      </c>
      <c r="G11656" t="s">
        <v>1003</v>
      </c>
      <c r="H11656" t="s">
        <v>140</v>
      </c>
      <c r="I11656" t="s">
        <v>1065</v>
      </c>
      <c r="J11656" t="s">
        <v>915</v>
      </c>
      <c r="K11656" t="s">
        <v>937</v>
      </c>
      <c r="L11656" t="s">
        <v>474</v>
      </c>
      <c r="M11656" t="s">
        <v>140</v>
      </c>
      <c r="N11656" t="s">
        <v>140</v>
      </c>
      <c r="O11656" t="s">
        <v>1004</v>
      </c>
      <c r="P11656" t="s">
        <v>140</v>
      </c>
    </row>
    <row r="11657" spans="1:16" x14ac:dyDescent="0.35">
      <c r="A11657" t="s">
        <v>32</v>
      </c>
      <c r="B11657" t="s">
        <v>1129</v>
      </c>
      <c r="C11657">
        <v>691</v>
      </c>
      <c r="D11657" t="s">
        <v>790</v>
      </c>
      <c r="E11657" t="s">
        <v>1066</v>
      </c>
      <c r="F11657" t="s">
        <v>1100</v>
      </c>
      <c r="G11657" t="s">
        <v>942</v>
      </c>
      <c r="H11657" t="s">
        <v>1054</v>
      </c>
      <c r="I11657" t="s">
        <v>1098</v>
      </c>
      <c r="J11657" t="s">
        <v>1050</v>
      </c>
      <c r="K11657" t="s">
        <v>543</v>
      </c>
      <c r="L11657" t="s">
        <v>535</v>
      </c>
      <c r="M11657" t="s">
        <v>140</v>
      </c>
      <c r="N11657" t="s">
        <v>1008</v>
      </c>
      <c r="O11657" t="s">
        <v>1063</v>
      </c>
      <c r="P11657" t="s">
        <v>140</v>
      </c>
    </row>
    <row r="11658" spans="1:16" x14ac:dyDescent="0.35">
      <c r="A11658" t="s">
        <v>32</v>
      </c>
      <c r="B11658" t="s">
        <v>1130</v>
      </c>
      <c r="C11658">
        <v>3305</v>
      </c>
      <c r="D11658" t="s">
        <v>579</v>
      </c>
      <c r="E11658" t="s">
        <v>1066</v>
      </c>
      <c r="F11658" t="s">
        <v>699</v>
      </c>
      <c r="G11658" t="s">
        <v>1056</v>
      </c>
      <c r="H11658" t="s">
        <v>869</v>
      </c>
      <c r="I11658" t="s">
        <v>1021</v>
      </c>
      <c r="J11658" t="s">
        <v>1066</v>
      </c>
      <c r="K11658" t="s">
        <v>977</v>
      </c>
      <c r="L11658" t="s">
        <v>901</v>
      </c>
      <c r="M11658" t="s">
        <v>1008</v>
      </c>
      <c r="N11658" t="s">
        <v>1008</v>
      </c>
      <c r="O11658" t="s">
        <v>949</v>
      </c>
      <c r="P11658" t="s">
        <v>140</v>
      </c>
    </row>
    <row r="11659" spans="1:16" x14ac:dyDescent="0.35">
      <c r="A11659" t="s">
        <v>32</v>
      </c>
      <c r="B11659" t="s">
        <v>1131</v>
      </c>
      <c r="C11659">
        <v>926</v>
      </c>
      <c r="D11659" t="s">
        <v>820</v>
      </c>
      <c r="E11659" t="s">
        <v>1050</v>
      </c>
      <c r="F11659" t="s">
        <v>412</v>
      </c>
      <c r="G11659" t="s">
        <v>1003</v>
      </c>
      <c r="H11659" t="s">
        <v>949</v>
      </c>
      <c r="I11659" t="s">
        <v>1012</v>
      </c>
      <c r="J11659" t="s">
        <v>1068</v>
      </c>
      <c r="K11659" t="s">
        <v>1104</v>
      </c>
      <c r="L11659" t="s">
        <v>61</v>
      </c>
      <c r="M11659" t="s">
        <v>1022</v>
      </c>
      <c r="N11659" t="s">
        <v>1010</v>
      </c>
      <c r="O11659" t="s">
        <v>1011</v>
      </c>
      <c r="P11659" t="s">
        <v>140</v>
      </c>
    </row>
    <row r="11661" spans="1:16" x14ac:dyDescent="0.35">
      <c r="A11661" t="s">
        <v>1494</v>
      </c>
    </row>
    <row r="11662" spans="1:16" x14ac:dyDescent="0.35">
      <c r="A11662" t="s">
        <v>2</v>
      </c>
      <c r="B11662" t="s">
        <v>1233</v>
      </c>
      <c r="C11662" t="s">
        <v>3</v>
      </c>
      <c r="D11662" t="s">
        <v>1480</v>
      </c>
      <c r="E11662" t="s">
        <v>1481</v>
      </c>
      <c r="F11662" t="s">
        <v>1482</v>
      </c>
      <c r="G11662" t="s">
        <v>1483</v>
      </c>
      <c r="H11662" t="s">
        <v>1484</v>
      </c>
      <c r="I11662" t="s">
        <v>1485</v>
      </c>
      <c r="J11662" t="s">
        <v>1486</v>
      </c>
      <c r="K11662" t="s">
        <v>1487</v>
      </c>
      <c r="L11662" t="s">
        <v>1488</v>
      </c>
      <c r="M11662" t="s">
        <v>1489</v>
      </c>
      <c r="N11662" t="s">
        <v>1490</v>
      </c>
      <c r="O11662" t="s">
        <v>1376</v>
      </c>
      <c r="P11662" t="s">
        <v>1441</v>
      </c>
    </row>
    <row r="11663" spans="1:16" x14ac:dyDescent="0.35">
      <c r="A11663" t="s">
        <v>8</v>
      </c>
      <c r="B11663" t="s">
        <v>1236</v>
      </c>
      <c r="C11663">
        <v>32</v>
      </c>
      <c r="D11663" t="s">
        <v>234</v>
      </c>
      <c r="E11663" t="s">
        <v>140</v>
      </c>
      <c r="F11663" t="s">
        <v>422</v>
      </c>
      <c r="G11663" t="s">
        <v>421</v>
      </c>
      <c r="H11663" t="s">
        <v>812</v>
      </c>
      <c r="I11663" t="s">
        <v>1072</v>
      </c>
      <c r="J11663" t="s">
        <v>977</v>
      </c>
      <c r="K11663" t="s">
        <v>785</v>
      </c>
      <c r="L11663" t="s">
        <v>1049</v>
      </c>
      <c r="M11663" t="s">
        <v>140</v>
      </c>
      <c r="N11663" t="s">
        <v>140</v>
      </c>
      <c r="O11663" t="s">
        <v>140</v>
      </c>
      <c r="P11663" t="s">
        <v>140</v>
      </c>
    </row>
    <row r="11664" spans="1:16" x14ac:dyDescent="0.35">
      <c r="A11664" t="s">
        <v>8</v>
      </c>
      <c r="B11664" t="s">
        <v>1234</v>
      </c>
      <c r="C11664">
        <v>81</v>
      </c>
      <c r="D11664" t="s">
        <v>910</v>
      </c>
      <c r="E11664" t="s">
        <v>1048</v>
      </c>
      <c r="F11664" t="s">
        <v>289</v>
      </c>
      <c r="G11664" t="s">
        <v>1102</v>
      </c>
      <c r="H11664" t="s">
        <v>140</v>
      </c>
      <c r="I11664" t="s">
        <v>801</v>
      </c>
      <c r="J11664" t="s">
        <v>706</v>
      </c>
      <c r="K11664" t="s">
        <v>147</v>
      </c>
      <c r="L11664" t="s">
        <v>320</v>
      </c>
      <c r="M11664" t="s">
        <v>140</v>
      </c>
      <c r="N11664" t="s">
        <v>140</v>
      </c>
      <c r="O11664" t="s">
        <v>1014</v>
      </c>
      <c r="P11664" t="s">
        <v>140</v>
      </c>
    </row>
    <row r="11665" spans="1:16" x14ac:dyDescent="0.35">
      <c r="A11665" t="s">
        <v>8</v>
      </c>
      <c r="B11665" t="s">
        <v>1235</v>
      </c>
      <c r="C11665">
        <v>90</v>
      </c>
      <c r="D11665" t="s">
        <v>273</v>
      </c>
      <c r="E11665" t="s">
        <v>950</v>
      </c>
      <c r="F11665" t="s">
        <v>269</v>
      </c>
      <c r="G11665" t="s">
        <v>522</v>
      </c>
      <c r="H11665" t="s">
        <v>140</v>
      </c>
      <c r="I11665" t="s">
        <v>115</v>
      </c>
      <c r="J11665" t="s">
        <v>140</v>
      </c>
      <c r="K11665" t="s">
        <v>716</v>
      </c>
      <c r="L11665" t="s">
        <v>771</v>
      </c>
      <c r="M11665" t="s">
        <v>140</v>
      </c>
      <c r="N11665" t="s">
        <v>140</v>
      </c>
      <c r="O11665" t="s">
        <v>950</v>
      </c>
      <c r="P11665" t="s">
        <v>140</v>
      </c>
    </row>
    <row r="11666" spans="1:16" x14ac:dyDescent="0.35">
      <c r="A11666" t="s">
        <v>9</v>
      </c>
      <c r="B11666" t="s">
        <v>1236</v>
      </c>
      <c r="C11666">
        <v>30</v>
      </c>
      <c r="D11666" t="s">
        <v>230</v>
      </c>
      <c r="E11666" t="s">
        <v>140</v>
      </c>
      <c r="F11666" t="s">
        <v>816</v>
      </c>
      <c r="G11666" t="s">
        <v>1046</v>
      </c>
      <c r="H11666" t="s">
        <v>140</v>
      </c>
      <c r="I11666" t="s">
        <v>140</v>
      </c>
      <c r="J11666" t="s">
        <v>140</v>
      </c>
      <c r="K11666" t="s">
        <v>89</v>
      </c>
      <c r="L11666" t="s">
        <v>1076</v>
      </c>
      <c r="M11666" t="s">
        <v>140</v>
      </c>
      <c r="N11666" t="s">
        <v>140</v>
      </c>
      <c r="O11666" t="s">
        <v>140</v>
      </c>
      <c r="P11666" t="s">
        <v>140</v>
      </c>
    </row>
    <row r="11667" spans="1:16" x14ac:dyDescent="0.35">
      <c r="A11667" t="s">
        <v>9</v>
      </c>
      <c r="B11667" t="s">
        <v>1234</v>
      </c>
      <c r="C11667">
        <v>59</v>
      </c>
      <c r="D11667" t="s">
        <v>279</v>
      </c>
      <c r="E11667" t="s">
        <v>140</v>
      </c>
      <c r="F11667" t="s">
        <v>58</v>
      </c>
      <c r="G11667" t="s">
        <v>949</v>
      </c>
      <c r="H11667" t="s">
        <v>1098</v>
      </c>
      <c r="I11667" t="s">
        <v>140</v>
      </c>
      <c r="J11667" t="s">
        <v>140</v>
      </c>
      <c r="K11667" t="s">
        <v>1019</v>
      </c>
      <c r="L11667" t="s">
        <v>1064</v>
      </c>
      <c r="M11667" t="s">
        <v>140</v>
      </c>
      <c r="N11667" t="s">
        <v>140</v>
      </c>
      <c r="O11667" t="s">
        <v>140</v>
      </c>
      <c r="P11667" t="s">
        <v>140</v>
      </c>
    </row>
    <row r="11668" spans="1:16" x14ac:dyDescent="0.35">
      <c r="A11668" t="s">
        <v>9</v>
      </c>
      <c r="B11668" t="s">
        <v>1235</v>
      </c>
      <c r="C11668">
        <v>112</v>
      </c>
      <c r="D11668" t="s">
        <v>375</v>
      </c>
      <c r="E11668" t="s">
        <v>140</v>
      </c>
      <c r="F11668" t="s">
        <v>382</v>
      </c>
      <c r="G11668" t="s">
        <v>458</v>
      </c>
      <c r="H11668" t="s">
        <v>1043</v>
      </c>
      <c r="I11668" t="s">
        <v>1009</v>
      </c>
      <c r="J11668" t="s">
        <v>1009</v>
      </c>
      <c r="K11668" t="s">
        <v>1073</v>
      </c>
      <c r="L11668" t="s">
        <v>269</v>
      </c>
      <c r="M11668" t="s">
        <v>140</v>
      </c>
      <c r="N11668" t="s">
        <v>140</v>
      </c>
      <c r="O11668" t="s">
        <v>1017</v>
      </c>
      <c r="P11668" t="s">
        <v>140</v>
      </c>
    </row>
    <row r="11669" spans="1:16" x14ac:dyDescent="0.35">
      <c r="A11669" t="s">
        <v>10</v>
      </c>
      <c r="B11669" t="s">
        <v>1236</v>
      </c>
      <c r="C11669">
        <v>37</v>
      </c>
      <c r="D11669" t="s">
        <v>803</v>
      </c>
      <c r="E11669" t="s">
        <v>1068</v>
      </c>
      <c r="F11669" t="s">
        <v>532</v>
      </c>
      <c r="G11669" t="s">
        <v>89</v>
      </c>
      <c r="H11669" t="s">
        <v>140</v>
      </c>
      <c r="I11669" t="s">
        <v>140</v>
      </c>
      <c r="J11669" t="s">
        <v>140</v>
      </c>
      <c r="K11669" t="s">
        <v>917</v>
      </c>
      <c r="L11669" t="s">
        <v>924</v>
      </c>
      <c r="M11669" t="s">
        <v>140</v>
      </c>
      <c r="N11669" t="s">
        <v>140</v>
      </c>
      <c r="O11669" t="s">
        <v>140</v>
      </c>
      <c r="P11669" t="s">
        <v>140</v>
      </c>
    </row>
    <row r="11670" spans="1:16" x14ac:dyDescent="0.35">
      <c r="A11670" t="s">
        <v>10</v>
      </c>
      <c r="B11670" t="s">
        <v>1234</v>
      </c>
      <c r="C11670">
        <v>80</v>
      </c>
      <c r="D11670" t="s">
        <v>667</v>
      </c>
      <c r="E11670" t="s">
        <v>869</v>
      </c>
      <c r="F11670" t="s">
        <v>935</v>
      </c>
      <c r="G11670" t="s">
        <v>269</v>
      </c>
      <c r="H11670" t="s">
        <v>1048</v>
      </c>
      <c r="I11670" t="s">
        <v>1013</v>
      </c>
      <c r="J11670" t="s">
        <v>140</v>
      </c>
      <c r="K11670" t="s">
        <v>953</v>
      </c>
      <c r="L11670" t="s">
        <v>127</v>
      </c>
      <c r="M11670" t="s">
        <v>1021</v>
      </c>
      <c r="N11670" t="s">
        <v>140</v>
      </c>
      <c r="O11670" t="s">
        <v>140</v>
      </c>
      <c r="P11670" t="s">
        <v>140</v>
      </c>
    </row>
    <row r="11671" spans="1:16" x14ac:dyDescent="0.35">
      <c r="A11671" t="s">
        <v>10</v>
      </c>
      <c r="B11671" t="s">
        <v>1235</v>
      </c>
      <c r="C11671">
        <v>90</v>
      </c>
      <c r="D11671" t="s">
        <v>560</v>
      </c>
      <c r="E11671" t="s">
        <v>140</v>
      </c>
      <c r="F11671" t="s">
        <v>550</v>
      </c>
      <c r="G11671" t="s">
        <v>1023</v>
      </c>
      <c r="H11671" t="s">
        <v>1009</v>
      </c>
      <c r="I11671" t="s">
        <v>140</v>
      </c>
      <c r="J11671" t="s">
        <v>1045</v>
      </c>
      <c r="K11671" t="s">
        <v>111</v>
      </c>
      <c r="L11671" t="s">
        <v>399</v>
      </c>
      <c r="M11671" t="s">
        <v>140</v>
      </c>
      <c r="N11671" t="s">
        <v>140</v>
      </c>
      <c r="O11671" t="s">
        <v>140</v>
      </c>
      <c r="P11671" t="s">
        <v>140</v>
      </c>
    </row>
    <row r="11672" spans="1:16" x14ac:dyDescent="0.35">
      <c r="A11672" t="s">
        <v>11</v>
      </c>
      <c r="B11672" t="s">
        <v>1236</v>
      </c>
      <c r="C11672">
        <v>27</v>
      </c>
      <c r="D11672" t="s">
        <v>682</v>
      </c>
      <c r="E11672" t="s">
        <v>875</v>
      </c>
      <c r="F11672" t="s">
        <v>41</v>
      </c>
      <c r="G11672" t="s">
        <v>1064</v>
      </c>
      <c r="H11672" t="s">
        <v>140</v>
      </c>
      <c r="I11672" t="s">
        <v>140</v>
      </c>
      <c r="J11672" t="s">
        <v>140</v>
      </c>
      <c r="K11672" t="s">
        <v>113</v>
      </c>
      <c r="L11672" t="s">
        <v>45</v>
      </c>
      <c r="M11672" t="s">
        <v>140</v>
      </c>
      <c r="N11672" t="s">
        <v>140</v>
      </c>
      <c r="O11672" t="s">
        <v>140</v>
      </c>
      <c r="P11672" t="s">
        <v>140</v>
      </c>
    </row>
    <row r="11673" spans="1:16" x14ac:dyDescent="0.35">
      <c r="A11673" t="s">
        <v>11</v>
      </c>
      <c r="B11673" t="s">
        <v>1234</v>
      </c>
      <c r="C11673">
        <v>75</v>
      </c>
      <c r="D11673" t="s">
        <v>211</v>
      </c>
      <c r="E11673" t="s">
        <v>949</v>
      </c>
      <c r="F11673" t="s">
        <v>620</v>
      </c>
      <c r="G11673" t="s">
        <v>1010</v>
      </c>
      <c r="H11673" t="s">
        <v>1023</v>
      </c>
      <c r="I11673" t="s">
        <v>140</v>
      </c>
      <c r="J11673" t="s">
        <v>140</v>
      </c>
      <c r="K11673" t="s">
        <v>1070</v>
      </c>
      <c r="L11673" t="s">
        <v>123</v>
      </c>
      <c r="M11673" t="s">
        <v>140</v>
      </c>
      <c r="N11673" t="s">
        <v>140</v>
      </c>
      <c r="O11673" t="s">
        <v>949</v>
      </c>
      <c r="P11673" t="s">
        <v>140</v>
      </c>
    </row>
    <row r="11674" spans="1:16" x14ac:dyDescent="0.35">
      <c r="A11674" t="s">
        <v>11</v>
      </c>
      <c r="B11674" t="s">
        <v>1235</v>
      </c>
      <c r="C11674">
        <v>104</v>
      </c>
      <c r="D11674" t="s">
        <v>436</v>
      </c>
      <c r="E11674" t="s">
        <v>1043</v>
      </c>
      <c r="F11674" t="s">
        <v>627</v>
      </c>
      <c r="G11674" t="s">
        <v>1073</v>
      </c>
      <c r="H11674" t="s">
        <v>1048</v>
      </c>
      <c r="I11674" t="s">
        <v>140</v>
      </c>
      <c r="J11674" t="s">
        <v>1016</v>
      </c>
      <c r="K11674" t="s">
        <v>501</v>
      </c>
      <c r="L11674" t="s">
        <v>826</v>
      </c>
      <c r="M11674" t="s">
        <v>140</v>
      </c>
      <c r="N11674" t="s">
        <v>140</v>
      </c>
      <c r="O11674" t="s">
        <v>1013</v>
      </c>
      <c r="P11674" t="s">
        <v>140</v>
      </c>
    </row>
    <row r="11675" spans="1:16" x14ac:dyDescent="0.35">
      <c r="A11675" t="s">
        <v>12</v>
      </c>
      <c r="B11675" t="s">
        <v>1236</v>
      </c>
      <c r="C11675">
        <v>30</v>
      </c>
      <c r="D11675" t="s">
        <v>400</v>
      </c>
      <c r="E11675" t="s">
        <v>140</v>
      </c>
      <c r="F11675" t="s">
        <v>140</v>
      </c>
      <c r="G11675" t="s">
        <v>140</v>
      </c>
      <c r="H11675" t="s">
        <v>140</v>
      </c>
      <c r="I11675" t="s">
        <v>140</v>
      </c>
      <c r="J11675" t="s">
        <v>1003</v>
      </c>
      <c r="K11675" t="s">
        <v>749</v>
      </c>
      <c r="L11675" t="s">
        <v>43</v>
      </c>
      <c r="M11675" t="s">
        <v>140</v>
      </c>
      <c r="N11675" t="s">
        <v>140</v>
      </c>
      <c r="O11675" t="s">
        <v>140</v>
      </c>
      <c r="P11675" t="s">
        <v>140</v>
      </c>
    </row>
    <row r="11676" spans="1:16" x14ac:dyDescent="0.35">
      <c r="A11676" t="s">
        <v>12</v>
      </c>
      <c r="B11676" t="s">
        <v>1234</v>
      </c>
      <c r="C11676">
        <v>74</v>
      </c>
      <c r="D11676" t="s">
        <v>945</v>
      </c>
      <c r="E11676" t="s">
        <v>1008</v>
      </c>
      <c r="F11676" t="s">
        <v>1012</v>
      </c>
      <c r="G11676" t="s">
        <v>1054</v>
      </c>
      <c r="H11676" t="s">
        <v>1009</v>
      </c>
      <c r="I11676" t="s">
        <v>140</v>
      </c>
      <c r="J11676" t="s">
        <v>1061</v>
      </c>
      <c r="K11676" t="s">
        <v>1100</v>
      </c>
      <c r="L11676" t="s">
        <v>562</v>
      </c>
      <c r="M11676" t="s">
        <v>140</v>
      </c>
      <c r="N11676" t="s">
        <v>140</v>
      </c>
      <c r="O11676" t="s">
        <v>1098</v>
      </c>
      <c r="P11676" t="s">
        <v>140</v>
      </c>
    </row>
    <row r="11677" spans="1:16" x14ac:dyDescent="0.35">
      <c r="A11677" t="s">
        <v>12</v>
      </c>
      <c r="B11677" t="s">
        <v>1235</v>
      </c>
      <c r="C11677">
        <v>104</v>
      </c>
      <c r="D11677" t="s">
        <v>907</v>
      </c>
      <c r="E11677" t="s">
        <v>140</v>
      </c>
      <c r="F11677" t="s">
        <v>1023</v>
      </c>
      <c r="G11677" t="s">
        <v>1008</v>
      </c>
      <c r="H11677" t="s">
        <v>1016</v>
      </c>
      <c r="I11677" t="s">
        <v>1010</v>
      </c>
      <c r="J11677" t="s">
        <v>1011</v>
      </c>
      <c r="K11677" t="s">
        <v>1182</v>
      </c>
      <c r="L11677" t="s">
        <v>578</v>
      </c>
      <c r="M11677" t="s">
        <v>1023</v>
      </c>
      <c r="N11677" t="s">
        <v>140</v>
      </c>
      <c r="O11677" t="s">
        <v>1019</v>
      </c>
      <c r="P11677" t="s">
        <v>140</v>
      </c>
    </row>
    <row r="11678" spans="1:16" x14ac:dyDescent="0.35">
      <c r="A11678" t="s">
        <v>13</v>
      </c>
      <c r="B11678" t="s">
        <v>1236</v>
      </c>
      <c r="C11678">
        <v>32</v>
      </c>
      <c r="D11678" t="s">
        <v>69</v>
      </c>
      <c r="E11678" t="s">
        <v>1058</v>
      </c>
      <c r="F11678" t="s">
        <v>323</v>
      </c>
      <c r="G11678" t="s">
        <v>939</v>
      </c>
      <c r="H11678" t="s">
        <v>140</v>
      </c>
      <c r="I11678" t="s">
        <v>140</v>
      </c>
      <c r="J11678" t="s">
        <v>785</v>
      </c>
      <c r="K11678" t="s">
        <v>451</v>
      </c>
      <c r="L11678" t="s">
        <v>586</v>
      </c>
      <c r="M11678" t="s">
        <v>140</v>
      </c>
      <c r="N11678" t="s">
        <v>140</v>
      </c>
      <c r="O11678" t="s">
        <v>140</v>
      </c>
      <c r="P11678" t="s">
        <v>140</v>
      </c>
    </row>
    <row r="11679" spans="1:16" x14ac:dyDescent="0.35">
      <c r="A11679" t="s">
        <v>13</v>
      </c>
      <c r="B11679" t="s">
        <v>1234</v>
      </c>
      <c r="C11679">
        <v>101</v>
      </c>
      <c r="D11679" t="s">
        <v>341</v>
      </c>
      <c r="E11679" t="s">
        <v>1017</v>
      </c>
      <c r="F11679" t="s">
        <v>620</v>
      </c>
      <c r="G11679" t="s">
        <v>286</v>
      </c>
      <c r="H11679" t="s">
        <v>1063</v>
      </c>
      <c r="I11679" t="s">
        <v>860</v>
      </c>
      <c r="J11679" t="s">
        <v>1051</v>
      </c>
      <c r="K11679" t="s">
        <v>718</v>
      </c>
      <c r="L11679" t="s">
        <v>1000</v>
      </c>
      <c r="M11679" t="s">
        <v>1014</v>
      </c>
      <c r="N11679" t="s">
        <v>140</v>
      </c>
      <c r="O11679" t="s">
        <v>1016</v>
      </c>
      <c r="P11679" t="s">
        <v>140</v>
      </c>
    </row>
    <row r="11680" spans="1:16" x14ac:dyDescent="0.35">
      <c r="A11680" t="s">
        <v>13</v>
      </c>
      <c r="B11680" t="s">
        <v>1235</v>
      </c>
      <c r="C11680">
        <v>73</v>
      </c>
      <c r="D11680" t="s">
        <v>975</v>
      </c>
      <c r="E11680" t="s">
        <v>939</v>
      </c>
      <c r="F11680" t="s">
        <v>564</v>
      </c>
      <c r="G11680" t="s">
        <v>921</v>
      </c>
      <c r="H11680" t="s">
        <v>1016</v>
      </c>
      <c r="I11680" t="s">
        <v>1004</v>
      </c>
      <c r="J11680" t="s">
        <v>286</v>
      </c>
      <c r="K11680" t="s">
        <v>932</v>
      </c>
      <c r="L11680" t="s">
        <v>242</v>
      </c>
      <c r="M11680" t="s">
        <v>140</v>
      </c>
      <c r="N11680" t="s">
        <v>140</v>
      </c>
      <c r="O11680" t="s">
        <v>1021</v>
      </c>
      <c r="P11680" t="s">
        <v>140</v>
      </c>
    </row>
    <row r="11681" spans="1:16" x14ac:dyDescent="0.35">
      <c r="A11681" t="s">
        <v>14</v>
      </c>
      <c r="B11681" t="s">
        <v>1236</v>
      </c>
      <c r="C11681">
        <v>34</v>
      </c>
      <c r="D11681" t="s">
        <v>407</v>
      </c>
      <c r="E11681" t="s">
        <v>919</v>
      </c>
      <c r="F11681" t="s">
        <v>111</v>
      </c>
      <c r="G11681" t="s">
        <v>919</v>
      </c>
      <c r="H11681" t="s">
        <v>140</v>
      </c>
      <c r="I11681" t="s">
        <v>140</v>
      </c>
      <c r="J11681" t="s">
        <v>140</v>
      </c>
      <c r="K11681" t="s">
        <v>394</v>
      </c>
      <c r="L11681" t="s">
        <v>761</v>
      </c>
      <c r="M11681" t="s">
        <v>1019</v>
      </c>
      <c r="N11681" t="s">
        <v>140</v>
      </c>
      <c r="O11681" t="s">
        <v>140</v>
      </c>
      <c r="P11681" t="s">
        <v>140</v>
      </c>
    </row>
    <row r="11682" spans="1:16" x14ac:dyDescent="0.35">
      <c r="A11682" t="s">
        <v>14</v>
      </c>
      <c r="B11682" t="s">
        <v>1234</v>
      </c>
      <c r="C11682">
        <v>64</v>
      </c>
      <c r="D11682" t="s">
        <v>449</v>
      </c>
      <c r="E11682" t="s">
        <v>1068</v>
      </c>
      <c r="F11682" t="s">
        <v>924</v>
      </c>
      <c r="G11682" t="s">
        <v>1047</v>
      </c>
      <c r="H11682" t="s">
        <v>1044</v>
      </c>
      <c r="I11682" t="s">
        <v>983</v>
      </c>
      <c r="J11682" t="s">
        <v>1044</v>
      </c>
      <c r="K11682" t="s">
        <v>405</v>
      </c>
      <c r="L11682" t="s">
        <v>237</v>
      </c>
      <c r="M11682" t="s">
        <v>140</v>
      </c>
      <c r="N11682" t="s">
        <v>1063</v>
      </c>
      <c r="O11682" t="s">
        <v>954</v>
      </c>
      <c r="P11682" t="s">
        <v>140</v>
      </c>
    </row>
    <row r="11683" spans="1:16" x14ac:dyDescent="0.35">
      <c r="A11683" t="s">
        <v>14</v>
      </c>
      <c r="B11683" t="s">
        <v>1235</v>
      </c>
      <c r="C11683">
        <v>105</v>
      </c>
      <c r="D11683" t="s">
        <v>407</v>
      </c>
      <c r="E11683" t="s">
        <v>1098</v>
      </c>
      <c r="F11683" t="s">
        <v>269</v>
      </c>
      <c r="G11683" t="s">
        <v>1098</v>
      </c>
      <c r="H11683" t="s">
        <v>1063</v>
      </c>
      <c r="I11683" t="s">
        <v>1021</v>
      </c>
      <c r="J11683" t="s">
        <v>458</v>
      </c>
      <c r="K11683" t="s">
        <v>386</v>
      </c>
      <c r="L11683" t="s">
        <v>586</v>
      </c>
      <c r="M11683" t="s">
        <v>140</v>
      </c>
      <c r="N11683" t="s">
        <v>140</v>
      </c>
      <c r="O11683" t="s">
        <v>140</v>
      </c>
      <c r="P11683" t="s">
        <v>140</v>
      </c>
    </row>
    <row r="11684" spans="1:16" x14ac:dyDescent="0.35">
      <c r="A11684" t="s">
        <v>15</v>
      </c>
      <c r="B11684" t="s">
        <v>1236</v>
      </c>
      <c r="C11684">
        <v>32</v>
      </c>
      <c r="D11684" t="s">
        <v>669</v>
      </c>
      <c r="E11684" t="s">
        <v>1047</v>
      </c>
      <c r="F11684" t="s">
        <v>996</v>
      </c>
      <c r="G11684" t="s">
        <v>1004</v>
      </c>
      <c r="H11684" t="s">
        <v>140</v>
      </c>
      <c r="I11684" t="s">
        <v>140</v>
      </c>
      <c r="J11684" t="s">
        <v>140</v>
      </c>
      <c r="K11684" t="s">
        <v>1068</v>
      </c>
      <c r="L11684" t="s">
        <v>162</v>
      </c>
      <c r="M11684" t="s">
        <v>140</v>
      </c>
      <c r="N11684" t="s">
        <v>140</v>
      </c>
      <c r="O11684" t="s">
        <v>140</v>
      </c>
      <c r="P11684" t="s">
        <v>140</v>
      </c>
    </row>
    <row r="11685" spans="1:16" x14ac:dyDescent="0.35">
      <c r="A11685" t="s">
        <v>15</v>
      </c>
      <c r="B11685" t="s">
        <v>1234</v>
      </c>
      <c r="C11685">
        <v>65</v>
      </c>
      <c r="D11685" t="s">
        <v>644</v>
      </c>
      <c r="E11685" t="s">
        <v>1098</v>
      </c>
      <c r="F11685" t="s">
        <v>1087</v>
      </c>
      <c r="G11685" t="s">
        <v>574</v>
      </c>
      <c r="H11685" t="s">
        <v>1018</v>
      </c>
      <c r="I11685" t="s">
        <v>1060</v>
      </c>
      <c r="J11685" t="s">
        <v>1098</v>
      </c>
      <c r="K11685" t="s">
        <v>515</v>
      </c>
      <c r="L11685" t="s">
        <v>952</v>
      </c>
      <c r="M11685" t="s">
        <v>140</v>
      </c>
      <c r="N11685" t="s">
        <v>140</v>
      </c>
      <c r="O11685" t="s">
        <v>140</v>
      </c>
      <c r="P11685" t="s">
        <v>140</v>
      </c>
    </row>
    <row r="11686" spans="1:16" x14ac:dyDescent="0.35">
      <c r="A11686" t="s">
        <v>15</v>
      </c>
      <c r="B11686" t="s">
        <v>1235</v>
      </c>
      <c r="C11686">
        <v>109</v>
      </c>
      <c r="D11686" t="s">
        <v>981</v>
      </c>
      <c r="E11686" t="s">
        <v>1004</v>
      </c>
      <c r="F11686" t="s">
        <v>574</v>
      </c>
      <c r="G11686" t="s">
        <v>317</v>
      </c>
      <c r="H11686" t="s">
        <v>1019</v>
      </c>
      <c r="I11686" t="s">
        <v>1018</v>
      </c>
      <c r="J11686" t="s">
        <v>1047</v>
      </c>
      <c r="K11686" t="s">
        <v>788</v>
      </c>
      <c r="L11686" t="s">
        <v>718</v>
      </c>
      <c r="M11686" t="s">
        <v>140</v>
      </c>
      <c r="N11686" t="s">
        <v>140</v>
      </c>
      <c r="O11686" t="s">
        <v>1010</v>
      </c>
      <c r="P11686" t="s">
        <v>140</v>
      </c>
    </row>
    <row r="11687" spans="1:16" x14ac:dyDescent="0.35">
      <c r="A11687" t="s">
        <v>16</v>
      </c>
      <c r="B11687" t="s">
        <v>1236</v>
      </c>
      <c r="C11687">
        <v>18</v>
      </c>
      <c r="D11687" t="s">
        <v>431</v>
      </c>
      <c r="E11687" t="s">
        <v>1050</v>
      </c>
      <c r="F11687" t="s">
        <v>671</v>
      </c>
      <c r="G11687" t="s">
        <v>660</v>
      </c>
      <c r="H11687" t="s">
        <v>140</v>
      </c>
      <c r="I11687" t="s">
        <v>140</v>
      </c>
      <c r="J11687" t="s">
        <v>1057</v>
      </c>
      <c r="K11687" t="s">
        <v>1057</v>
      </c>
      <c r="L11687" t="s">
        <v>340</v>
      </c>
      <c r="M11687" t="s">
        <v>140</v>
      </c>
      <c r="N11687" t="s">
        <v>140</v>
      </c>
      <c r="O11687" t="s">
        <v>140</v>
      </c>
      <c r="P11687" t="s">
        <v>140</v>
      </c>
    </row>
    <row r="11688" spans="1:16" x14ac:dyDescent="0.35">
      <c r="A11688" t="s">
        <v>16</v>
      </c>
      <c r="B11688" t="s">
        <v>1234</v>
      </c>
      <c r="C11688">
        <v>56</v>
      </c>
      <c r="D11688" t="s">
        <v>383</v>
      </c>
      <c r="E11688" t="s">
        <v>733</v>
      </c>
      <c r="F11688" t="s">
        <v>481</v>
      </c>
      <c r="G11688" t="s">
        <v>824</v>
      </c>
      <c r="H11688" t="s">
        <v>462</v>
      </c>
      <c r="I11688" t="s">
        <v>140</v>
      </c>
      <c r="J11688" t="s">
        <v>140</v>
      </c>
      <c r="K11688" t="s">
        <v>1020</v>
      </c>
      <c r="L11688" t="s">
        <v>1060</v>
      </c>
      <c r="M11688" t="s">
        <v>140</v>
      </c>
      <c r="N11688" t="s">
        <v>140</v>
      </c>
      <c r="O11688" t="s">
        <v>140</v>
      </c>
      <c r="P11688" t="s">
        <v>140</v>
      </c>
    </row>
    <row r="11689" spans="1:16" x14ac:dyDescent="0.35">
      <c r="A11689" t="s">
        <v>16</v>
      </c>
      <c r="B11689" t="s">
        <v>1235</v>
      </c>
      <c r="C11689">
        <v>132</v>
      </c>
      <c r="D11689" t="s">
        <v>172</v>
      </c>
      <c r="E11689" t="s">
        <v>1016</v>
      </c>
      <c r="F11689" t="s">
        <v>691</v>
      </c>
      <c r="G11689" t="s">
        <v>788</v>
      </c>
      <c r="H11689" t="s">
        <v>1058</v>
      </c>
      <c r="I11689" t="s">
        <v>140</v>
      </c>
      <c r="J11689" t="s">
        <v>140</v>
      </c>
      <c r="K11689" t="s">
        <v>345</v>
      </c>
      <c r="L11689" t="s">
        <v>286</v>
      </c>
      <c r="M11689" t="s">
        <v>140</v>
      </c>
      <c r="N11689" t="s">
        <v>1012</v>
      </c>
      <c r="O11689" t="s">
        <v>1021</v>
      </c>
      <c r="P11689" t="s">
        <v>140</v>
      </c>
    </row>
    <row r="11690" spans="1:16" x14ac:dyDescent="0.35">
      <c r="A11690" t="s">
        <v>17</v>
      </c>
      <c r="B11690" t="s">
        <v>1236</v>
      </c>
      <c r="C11690">
        <v>28</v>
      </c>
      <c r="D11690" t="s">
        <v>686</v>
      </c>
      <c r="E11690" t="s">
        <v>140</v>
      </c>
      <c r="F11690" t="s">
        <v>261</v>
      </c>
      <c r="G11690" t="s">
        <v>643</v>
      </c>
      <c r="H11690" t="s">
        <v>1046</v>
      </c>
      <c r="I11690" t="s">
        <v>140</v>
      </c>
      <c r="J11690" t="s">
        <v>140</v>
      </c>
      <c r="K11690" t="s">
        <v>712</v>
      </c>
      <c r="L11690" t="s">
        <v>932</v>
      </c>
      <c r="M11690" t="s">
        <v>140</v>
      </c>
      <c r="N11690" t="s">
        <v>140</v>
      </c>
      <c r="O11690" t="s">
        <v>140</v>
      </c>
      <c r="P11690" t="s">
        <v>140</v>
      </c>
    </row>
    <row r="11691" spans="1:16" x14ac:dyDescent="0.35">
      <c r="A11691" t="s">
        <v>17</v>
      </c>
      <c r="B11691" t="s">
        <v>1234</v>
      </c>
      <c r="C11691">
        <v>85</v>
      </c>
      <c r="D11691" t="s">
        <v>628</v>
      </c>
      <c r="E11691" t="s">
        <v>140</v>
      </c>
      <c r="F11691" t="s">
        <v>474</v>
      </c>
      <c r="G11691" t="s">
        <v>1182</v>
      </c>
      <c r="H11691" t="s">
        <v>1064</v>
      </c>
      <c r="I11691" t="s">
        <v>140</v>
      </c>
      <c r="J11691" t="s">
        <v>140</v>
      </c>
      <c r="K11691" t="s">
        <v>971</v>
      </c>
      <c r="L11691" t="s">
        <v>970</v>
      </c>
      <c r="M11691" t="s">
        <v>140</v>
      </c>
      <c r="N11691" t="s">
        <v>1098</v>
      </c>
      <c r="O11691" t="s">
        <v>140</v>
      </c>
      <c r="P11691" t="s">
        <v>140</v>
      </c>
    </row>
    <row r="11692" spans="1:16" x14ac:dyDescent="0.35">
      <c r="A11692" t="s">
        <v>17</v>
      </c>
      <c r="B11692" t="s">
        <v>1235</v>
      </c>
      <c r="C11692">
        <v>90</v>
      </c>
      <c r="D11692" t="s">
        <v>618</v>
      </c>
      <c r="E11692" t="s">
        <v>988</v>
      </c>
      <c r="F11692" t="s">
        <v>296</v>
      </c>
      <c r="G11692" t="s">
        <v>929</v>
      </c>
      <c r="H11692" t="s">
        <v>996</v>
      </c>
      <c r="I11692" t="s">
        <v>140</v>
      </c>
      <c r="J11692" t="s">
        <v>1068</v>
      </c>
      <c r="K11692" t="s">
        <v>87</v>
      </c>
      <c r="L11692" t="s">
        <v>421</v>
      </c>
      <c r="M11692" t="s">
        <v>140</v>
      </c>
      <c r="N11692" t="s">
        <v>140</v>
      </c>
      <c r="O11692" t="s">
        <v>140</v>
      </c>
      <c r="P11692" t="s">
        <v>140</v>
      </c>
    </row>
    <row r="11693" spans="1:16" x14ac:dyDescent="0.35">
      <c r="A11693" t="s">
        <v>18</v>
      </c>
      <c r="B11693" t="s">
        <v>1236</v>
      </c>
      <c r="C11693">
        <v>18</v>
      </c>
      <c r="D11693" t="s">
        <v>226</v>
      </c>
      <c r="E11693" t="s">
        <v>140</v>
      </c>
      <c r="F11693" t="s">
        <v>323</v>
      </c>
      <c r="G11693" t="s">
        <v>140</v>
      </c>
      <c r="H11693" t="s">
        <v>140</v>
      </c>
      <c r="I11693" t="s">
        <v>140</v>
      </c>
      <c r="J11693" t="s">
        <v>140</v>
      </c>
      <c r="K11693" t="s">
        <v>1059</v>
      </c>
      <c r="L11693" t="s">
        <v>113</v>
      </c>
      <c r="M11693" t="s">
        <v>140</v>
      </c>
      <c r="N11693" t="s">
        <v>140</v>
      </c>
      <c r="O11693" t="s">
        <v>140</v>
      </c>
      <c r="P11693" t="s">
        <v>140</v>
      </c>
    </row>
    <row r="11694" spans="1:16" x14ac:dyDescent="0.35">
      <c r="A11694" t="s">
        <v>18</v>
      </c>
      <c r="B11694" t="s">
        <v>1234</v>
      </c>
      <c r="C11694">
        <v>92</v>
      </c>
      <c r="D11694" t="s">
        <v>530</v>
      </c>
      <c r="E11694" t="s">
        <v>940</v>
      </c>
      <c r="F11694" t="s">
        <v>731</v>
      </c>
      <c r="G11694" t="s">
        <v>129</v>
      </c>
      <c r="H11694" t="s">
        <v>869</v>
      </c>
      <c r="I11694" t="s">
        <v>140</v>
      </c>
      <c r="J11694" t="s">
        <v>140</v>
      </c>
      <c r="K11694" t="s">
        <v>1098</v>
      </c>
      <c r="L11694" t="s">
        <v>527</v>
      </c>
      <c r="M11694" t="s">
        <v>140</v>
      </c>
      <c r="N11694" t="s">
        <v>140</v>
      </c>
      <c r="O11694" t="s">
        <v>1017</v>
      </c>
      <c r="P11694" t="s">
        <v>140</v>
      </c>
    </row>
    <row r="11695" spans="1:16" x14ac:dyDescent="0.35">
      <c r="A11695" t="s">
        <v>18</v>
      </c>
      <c r="B11695" t="s">
        <v>1235</v>
      </c>
      <c r="C11695">
        <v>95</v>
      </c>
      <c r="D11695" t="s">
        <v>815</v>
      </c>
      <c r="E11695" t="s">
        <v>140</v>
      </c>
      <c r="F11695" t="s">
        <v>886</v>
      </c>
      <c r="G11695" t="s">
        <v>971</v>
      </c>
      <c r="H11695" t="s">
        <v>1055</v>
      </c>
      <c r="I11695" t="s">
        <v>140</v>
      </c>
      <c r="J11695" t="s">
        <v>140</v>
      </c>
      <c r="K11695" t="s">
        <v>515</v>
      </c>
      <c r="L11695" t="s">
        <v>952</v>
      </c>
      <c r="M11695" t="s">
        <v>140</v>
      </c>
      <c r="N11695" t="s">
        <v>140</v>
      </c>
      <c r="O11695" t="s">
        <v>140</v>
      </c>
      <c r="P11695" t="s">
        <v>140</v>
      </c>
    </row>
    <row r="11696" spans="1:16" x14ac:dyDescent="0.35">
      <c r="A11696" t="s">
        <v>19</v>
      </c>
      <c r="B11696" t="s">
        <v>1236</v>
      </c>
      <c r="C11696">
        <v>26</v>
      </c>
      <c r="D11696" t="s">
        <v>239</v>
      </c>
      <c r="E11696" t="s">
        <v>140</v>
      </c>
      <c r="F11696" t="s">
        <v>903</v>
      </c>
      <c r="G11696" t="s">
        <v>953</v>
      </c>
      <c r="H11696" t="s">
        <v>996</v>
      </c>
      <c r="I11696" t="s">
        <v>140</v>
      </c>
      <c r="J11696" t="s">
        <v>733</v>
      </c>
      <c r="K11696" t="s">
        <v>971</v>
      </c>
      <c r="L11696" t="s">
        <v>192</v>
      </c>
      <c r="M11696" t="s">
        <v>140</v>
      </c>
      <c r="N11696" t="s">
        <v>140</v>
      </c>
      <c r="O11696" t="s">
        <v>140</v>
      </c>
      <c r="P11696" t="s">
        <v>140</v>
      </c>
    </row>
    <row r="11697" spans="1:16" x14ac:dyDescent="0.35">
      <c r="A11697" t="s">
        <v>19</v>
      </c>
      <c r="B11697" t="s">
        <v>1234</v>
      </c>
      <c r="C11697">
        <v>72</v>
      </c>
      <c r="D11697" t="s">
        <v>231</v>
      </c>
      <c r="E11697" t="s">
        <v>458</v>
      </c>
      <c r="F11697" t="s">
        <v>47</v>
      </c>
      <c r="G11697" t="s">
        <v>919</v>
      </c>
      <c r="H11697" t="s">
        <v>1023</v>
      </c>
      <c r="I11697" t="s">
        <v>140</v>
      </c>
      <c r="J11697" t="s">
        <v>140</v>
      </c>
      <c r="K11697" t="s">
        <v>1052</v>
      </c>
      <c r="L11697" t="s">
        <v>91</v>
      </c>
      <c r="M11697" t="s">
        <v>140</v>
      </c>
      <c r="N11697" t="s">
        <v>140</v>
      </c>
      <c r="O11697" t="s">
        <v>140</v>
      </c>
      <c r="P11697" t="s">
        <v>140</v>
      </c>
    </row>
    <row r="11698" spans="1:16" x14ac:dyDescent="0.35">
      <c r="A11698" t="s">
        <v>19</v>
      </c>
      <c r="B11698" t="s">
        <v>1235</v>
      </c>
      <c r="C11698">
        <v>108</v>
      </c>
      <c r="D11698" t="s">
        <v>644</v>
      </c>
      <c r="E11698" t="s">
        <v>1009</v>
      </c>
      <c r="F11698" t="s">
        <v>720</v>
      </c>
      <c r="G11698" t="s">
        <v>1050</v>
      </c>
      <c r="H11698" t="s">
        <v>1046</v>
      </c>
      <c r="I11698" t="s">
        <v>140</v>
      </c>
      <c r="J11698" t="s">
        <v>1017</v>
      </c>
      <c r="K11698" t="s">
        <v>1055</v>
      </c>
      <c r="L11698" t="s">
        <v>476</v>
      </c>
      <c r="M11698" t="s">
        <v>140</v>
      </c>
      <c r="N11698" t="s">
        <v>140</v>
      </c>
      <c r="O11698" t="s">
        <v>140</v>
      </c>
      <c r="P11698" t="s">
        <v>140</v>
      </c>
    </row>
    <row r="11699" spans="1:16" x14ac:dyDescent="0.35">
      <c r="A11699" t="s">
        <v>20</v>
      </c>
      <c r="B11699" t="s">
        <v>1236</v>
      </c>
      <c r="C11699">
        <v>32</v>
      </c>
      <c r="D11699" t="s">
        <v>175</v>
      </c>
      <c r="E11699" t="s">
        <v>140</v>
      </c>
      <c r="F11699" t="s">
        <v>855</v>
      </c>
      <c r="G11699" t="s">
        <v>117</v>
      </c>
      <c r="H11699" t="s">
        <v>140</v>
      </c>
      <c r="I11699" t="s">
        <v>140</v>
      </c>
      <c r="J11699" t="s">
        <v>140</v>
      </c>
      <c r="K11699" t="s">
        <v>942</v>
      </c>
      <c r="L11699" t="s">
        <v>608</v>
      </c>
      <c r="M11699" t="s">
        <v>140</v>
      </c>
      <c r="N11699" t="s">
        <v>140</v>
      </c>
      <c r="O11699" t="s">
        <v>99</v>
      </c>
      <c r="P11699" t="s">
        <v>140</v>
      </c>
    </row>
    <row r="11700" spans="1:16" x14ac:dyDescent="0.35">
      <c r="A11700" t="s">
        <v>20</v>
      </c>
      <c r="B11700" t="s">
        <v>1234</v>
      </c>
      <c r="C11700">
        <v>66</v>
      </c>
      <c r="D11700" t="s">
        <v>83</v>
      </c>
      <c r="E11700" t="s">
        <v>1054</v>
      </c>
      <c r="F11700" t="s">
        <v>508</v>
      </c>
      <c r="G11700" t="s">
        <v>893</v>
      </c>
      <c r="H11700" t="s">
        <v>1060</v>
      </c>
      <c r="I11700" t="s">
        <v>140</v>
      </c>
      <c r="J11700" t="s">
        <v>140</v>
      </c>
      <c r="K11700" t="s">
        <v>849</v>
      </c>
      <c r="L11700" t="s">
        <v>113</v>
      </c>
      <c r="M11700" t="s">
        <v>140</v>
      </c>
      <c r="N11700" t="s">
        <v>140</v>
      </c>
      <c r="O11700" t="s">
        <v>140</v>
      </c>
      <c r="P11700" t="s">
        <v>140</v>
      </c>
    </row>
    <row r="11701" spans="1:16" x14ac:dyDescent="0.35">
      <c r="A11701" t="s">
        <v>20</v>
      </c>
      <c r="B11701" t="s">
        <v>1235</v>
      </c>
      <c r="C11701">
        <v>108</v>
      </c>
      <c r="D11701" t="s">
        <v>822</v>
      </c>
      <c r="E11701" t="s">
        <v>1063</v>
      </c>
      <c r="F11701" t="s">
        <v>402</v>
      </c>
      <c r="G11701" t="s">
        <v>99</v>
      </c>
      <c r="H11701" t="s">
        <v>1098</v>
      </c>
      <c r="I11701" t="s">
        <v>140</v>
      </c>
      <c r="J11701" t="s">
        <v>1021</v>
      </c>
      <c r="K11701" t="s">
        <v>812</v>
      </c>
      <c r="L11701" t="s">
        <v>654</v>
      </c>
      <c r="M11701" t="s">
        <v>140</v>
      </c>
      <c r="N11701" t="s">
        <v>140</v>
      </c>
      <c r="O11701" t="s">
        <v>140</v>
      </c>
      <c r="P11701" t="s">
        <v>140</v>
      </c>
    </row>
    <row r="11702" spans="1:16" x14ac:dyDescent="0.35">
      <c r="A11702" t="s">
        <v>21</v>
      </c>
      <c r="B11702" t="s">
        <v>1236</v>
      </c>
      <c r="C11702">
        <v>53</v>
      </c>
      <c r="D11702" t="s">
        <v>765</v>
      </c>
      <c r="E11702" t="s">
        <v>838</v>
      </c>
      <c r="F11702" t="s">
        <v>140</v>
      </c>
      <c r="G11702" t="s">
        <v>991</v>
      </c>
      <c r="H11702" t="s">
        <v>140</v>
      </c>
      <c r="I11702" t="s">
        <v>140</v>
      </c>
      <c r="J11702" t="s">
        <v>919</v>
      </c>
      <c r="K11702" t="s">
        <v>991</v>
      </c>
      <c r="L11702" t="s">
        <v>406</v>
      </c>
      <c r="M11702" t="s">
        <v>140</v>
      </c>
      <c r="N11702" t="s">
        <v>140</v>
      </c>
      <c r="O11702" t="s">
        <v>140</v>
      </c>
      <c r="P11702" t="s">
        <v>140</v>
      </c>
    </row>
    <row r="11703" spans="1:16" x14ac:dyDescent="0.35">
      <c r="A11703" t="s">
        <v>21</v>
      </c>
      <c r="B11703" t="s">
        <v>1234</v>
      </c>
      <c r="C11703">
        <v>44</v>
      </c>
      <c r="D11703" t="s">
        <v>505</v>
      </c>
      <c r="E11703" t="s">
        <v>1070</v>
      </c>
      <c r="F11703" t="s">
        <v>1070</v>
      </c>
      <c r="G11703" t="s">
        <v>788</v>
      </c>
      <c r="H11703" t="s">
        <v>140</v>
      </c>
      <c r="I11703" t="s">
        <v>140</v>
      </c>
      <c r="J11703" t="s">
        <v>140</v>
      </c>
      <c r="K11703" t="s">
        <v>1083</v>
      </c>
      <c r="L11703" t="s">
        <v>504</v>
      </c>
      <c r="M11703" t="s">
        <v>140</v>
      </c>
      <c r="N11703" t="s">
        <v>140</v>
      </c>
      <c r="O11703" t="s">
        <v>939</v>
      </c>
      <c r="P11703" t="s">
        <v>140</v>
      </c>
    </row>
    <row r="11704" spans="1:16" x14ac:dyDescent="0.35">
      <c r="A11704" t="s">
        <v>21</v>
      </c>
      <c r="B11704" t="s">
        <v>1235</v>
      </c>
      <c r="C11704">
        <v>113</v>
      </c>
      <c r="D11704" t="s">
        <v>327</v>
      </c>
      <c r="E11704" t="s">
        <v>1055</v>
      </c>
      <c r="F11704" t="s">
        <v>954</v>
      </c>
      <c r="G11704" t="s">
        <v>999</v>
      </c>
      <c r="H11704" t="s">
        <v>1063</v>
      </c>
      <c r="I11704" t="s">
        <v>140</v>
      </c>
      <c r="J11704" t="s">
        <v>954</v>
      </c>
      <c r="K11704" t="s">
        <v>45</v>
      </c>
      <c r="L11704" t="s">
        <v>353</v>
      </c>
      <c r="M11704" t="s">
        <v>140</v>
      </c>
      <c r="N11704" t="s">
        <v>140</v>
      </c>
      <c r="O11704" t="s">
        <v>1063</v>
      </c>
      <c r="P11704" t="s">
        <v>140</v>
      </c>
    </row>
    <row r="11705" spans="1:16" x14ac:dyDescent="0.35">
      <c r="A11705" t="s">
        <v>22</v>
      </c>
      <c r="B11705" t="s">
        <v>1236</v>
      </c>
      <c r="C11705">
        <v>35</v>
      </c>
      <c r="D11705" t="s">
        <v>879</v>
      </c>
      <c r="E11705" t="s">
        <v>140</v>
      </c>
      <c r="F11705" t="s">
        <v>508</v>
      </c>
      <c r="G11705" t="s">
        <v>187</v>
      </c>
      <c r="H11705" t="s">
        <v>140</v>
      </c>
      <c r="I11705" t="s">
        <v>140</v>
      </c>
      <c r="J11705" t="s">
        <v>140</v>
      </c>
      <c r="K11705" t="s">
        <v>1023</v>
      </c>
      <c r="L11705" t="s">
        <v>140</v>
      </c>
      <c r="M11705" t="s">
        <v>140</v>
      </c>
      <c r="N11705" t="s">
        <v>140</v>
      </c>
      <c r="O11705" t="s">
        <v>1067</v>
      </c>
      <c r="P11705" t="s">
        <v>140</v>
      </c>
    </row>
    <row r="11706" spans="1:16" x14ac:dyDescent="0.35">
      <c r="A11706" t="s">
        <v>22</v>
      </c>
      <c r="B11706" t="s">
        <v>1234</v>
      </c>
      <c r="C11706">
        <v>80</v>
      </c>
      <c r="D11706" t="s">
        <v>556</v>
      </c>
      <c r="E11706" t="s">
        <v>1063</v>
      </c>
      <c r="F11706" t="s">
        <v>895</v>
      </c>
      <c r="G11706" t="s">
        <v>1064</v>
      </c>
      <c r="H11706" t="s">
        <v>985</v>
      </c>
      <c r="I11706" t="s">
        <v>1073</v>
      </c>
      <c r="J11706" t="s">
        <v>140</v>
      </c>
      <c r="K11706" t="s">
        <v>1098</v>
      </c>
      <c r="L11706" t="s">
        <v>785</v>
      </c>
      <c r="M11706" t="s">
        <v>140</v>
      </c>
      <c r="N11706" t="s">
        <v>140</v>
      </c>
      <c r="O11706" t="s">
        <v>140</v>
      </c>
      <c r="P11706" t="s">
        <v>140</v>
      </c>
    </row>
    <row r="11707" spans="1:16" x14ac:dyDescent="0.35">
      <c r="A11707" t="s">
        <v>22</v>
      </c>
      <c r="B11707" t="s">
        <v>1235</v>
      </c>
      <c r="C11707">
        <v>94</v>
      </c>
      <c r="D11707" t="s">
        <v>724</v>
      </c>
      <c r="E11707" t="s">
        <v>1017</v>
      </c>
      <c r="F11707" t="s">
        <v>376</v>
      </c>
      <c r="G11707" t="s">
        <v>1043</v>
      </c>
      <c r="H11707" t="s">
        <v>1011</v>
      </c>
      <c r="I11707" t="s">
        <v>140</v>
      </c>
      <c r="J11707" t="s">
        <v>394</v>
      </c>
      <c r="K11707" t="s">
        <v>1053</v>
      </c>
      <c r="L11707" t="s">
        <v>766</v>
      </c>
      <c r="M11707" t="s">
        <v>140</v>
      </c>
      <c r="N11707" t="s">
        <v>140</v>
      </c>
      <c r="O11707" t="s">
        <v>1016</v>
      </c>
      <c r="P11707" t="s">
        <v>140</v>
      </c>
    </row>
    <row r="11708" spans="1:16" x14ac:dyDescent="0.35">
      <c r="A11708" t="s">
        <v>23</v>
      </c>
      <c r="B11708" t="s">
        <v>1236</v>
      </c>
      <c r="C11708">
        <v>38</v>
      </c>
      <c r="D11708" t="s">
        <v>227</v>
      </c>
      <c r="E11708" t="s">
        <v>140</v>
      </c>
      <c r="F11708" t="s">
        <v>769</v>
      </c>
      <c r="G11708" t="s">
        <v>1048</v>
      </c>
      <c r="H11708" t="s">
        <v>140</v>
      </c>
      <c r="I11708" t="s">
        <v>140</v>
      </c>
      <c r="J11708" t="s">
        <v>501</v>
      </c>
      <c r="K11708" t="s">
        <v>538</v>
      </c>
      <c r="L11708" t="s">
        <v>560</v>
      </c>
      <c r="M11708" t="s">
        <v>140</v>
      </c>
      <c r="N11708" t="s">
        <v>971</v>
      </c>
      <c r="O11708" t="s">
        <v>121</v>
      </c>
      <c r="P11708" t="s">
        <v>140</v>
      </c>
    </row>
    <row r="11709" spans="1:16" x14ac:dyDescent="0.35">
      <c r="A11709" t="s">
        <v>23</v>
      </c>
      <c r="B11709" t="s">
        <v>1234</v>
      </c>
      <c r="C11709">
        <v>86</v>
      </c>
      <c r="D11709" t="s">
        <v>214</v>
      </c>
      <c r="E11709" t="s">
        <v>977</v>
      </c>
      <c r="F11709" t="s">
        <v>340</v>
      </c>
      <c r="G11709" t="s">
        <v>949</v>
      </c>
      <c r="H11709" t="s">
        <v>1013</v>
      </c>
      <c r="I11709" t="s">
        <v>1014</v>
      </c>
      <c r="J11709" t="s">
        <v>940</v>
      </c>
      <c r="K11709" t="s">
        <v>659</v>
      </c>
      <c r="L11709" t="s">
        <v>877</v>
      </c>
      <c r="M11709" t="s">
        <v>140</v>
      </c>
      <c r="N11709" t="s">
        <v>1009</v>
      </c>
      <c r="O11709" t="s">
        <v>1060</v>
      </c>
      <c r="P11709" t="s">
        <v>140</v>
      </c>
    </row>
    <row r="11710" spans="1:16" x14ac:dyDescent="0.35">
      <c r="A11710" t="s">
        <v>23</v>
      </c>
      <c r="B11710" t="s">
        <v>1235</v>
      </c>
      <c r="C11710">
        <v>80</v>
      </c>
      <c r="D11710" t="s">
        <v>550</v>
      </c>
      <c r="E11710" t="s">
        <v>140</v>
      </c>
      <c r="F11710" t="s">
        <v>975</v>
      </c>
      <c r="G11710" t="s">
        <v>91</v>
      </c>
      <c r="H11710" t="s">
        <v>954</v>
      </c>
      <c r="I11710" t="s">
        <v>140</v>
      </c>
      <c r="J11710" t="s">
        <v>1023</v>
      </c>
      <c r="K11710" t="s">
        <v>93</v>
      </c>
      <c r="L11710" t="s">
        <v>855</v>
      </c>
      <c r="M11710" t="s">
        <v>140</v>
      </c>
      <c r="N11710" t="s">
        <v>1066</v>
      </c>
      <c r="O11710" t="s">
        <v>515</v>
      </c>
      <c r="P11710" t="s">
        <v>140</v>
      </c>
    </row>
    <row r="11711" spans="1:16" x14ac:dyDescent="0.35">
      <c r="A11711" t="s">
        <v>24</v>
      </c>
      <c r="B11711" t="s">
        <v>1236</v>
      </c>
      <c r="C11711">
        <v>29</v>
      </c>
      <c r="D11711" t="s">
        <v>556</v>
      </c>
      <c r="E11711" t="s">
        <v>140</v>
      </c>
      <c r="F11711" t="s">
        <v>860</v>
      </c>
      <c r="G11711" t="s">
        <v>140</v>
      </c>
      <c r="H11711" t="s">
        <v>1007</v>
      </c>
      <c r="I11711" t="s">
        <v>140</v>
      </c>
      <c r="J11711" t="s">
        <v>99</v>
      </c>
      <c r="K11711" t="s">
        <v>755</v>
      </c>
      <c r="L11711" t="s">
        <v>168</v>
      </c>
      <c r="M11711" t="s">
        <v>140</v>
      </c>
      <c r="N11711" t="s">
        <v>140</v>
      </c>
      <c r="O11711" t="s">
        <v>140</v>
      </c>
      <c r="P11711" t="s">
        <v>140</v>
      </c>
    </row>
    <row r="11712" spans="1:16" x14ac:dyDescent="0.35">
      <c r="A11712" t="s">
        <v>24</v>
      </c>
      <c r="B11712" t="s">
        <v>1234</v>
      </c>
      <c r="C11712">
        <v>62</v>
      </c>
      <c r="D11712" t="s">
        <v>715</v>
      </c>
      <c r="E11712" t="s">
        <v>1021</v>
      </c>
      <c r="F11712" t="s">
        <v>656</v>
      </c>
      <c r="G11712" t="s">
        <v>988</v>
      </c>
      <c r="H11712" t="s">
        <v>775</v>
      </c>
      <c r="I11712" t="s">
        <v>140</v>
      </c>
      <c r="J11712" t="s">
        <v>140</v>
      </c>
      <c r="K11712" t="s">
        <v>641</v>
      </c>
      <c r="L11712" t="s">
        <v>755</v>
      </c>
      <c r="M11712" t="s">
        <v>140</v>
      </c>
      <c r="N11712" t="s">
        <v>140</v>
      </c>
      <c r="O11712" t="s">
        <v>1068</v>
      </c>
      <c r="P11712" t="s">
        <v>140</v>
      </c>
    </row>
    <row r="11713" spans="1:16" x14ac:dyDescent="0.35">
      <c r="A11713" t="s">
        <v>24</v>
      </c>
      <c r="B11713" t="s">
        <v>1235</v>
      </c>
      <c r="C11713">
        <v>116</v>
      </c>
      <c r="D11713" t="s">
        <v>449</v>
      </c>
      <c r="E11713" t="s">
        <v>1073</v>
      </c>
      <c r="F11713" t="s">
        <v>880</v>
      </c>
      <c r="G11713" t="s">
        <v>996</v>
      </c>
      <c r="H11713" t="s">
        <v>527</v>
      </c>
      <c r="I11713" t="s">
        <v>140</v>
      </c>
      <c r="J11713" t="s">
        <v>1016</v>
      </c>
      <c r="K11713" t="s">
        <v>756</v>
      </c>
      <c r="L11713" t="s">
        <v>1083</v>
      </c>
      <c r="M11713" t="s">
        <v>140</v>
      </c>
      <c r="N11713" t="s">
        <v>140</v>
      </c>
      <c r="O11713" t="s">
        <v>1070</v>
      </c>
      <c r="P11713" t="s">
        <v>140</v>
      </c>
    </row>
    <row r="11714" spans="1:16" x14ac:dyDescent="0.35">
      <c r="A11714" t="s">
        <v>25</v>
      </c>
      <c r="B11714" t="s">
        <v>1236</v>
      </c>
      <c r="C11714">
        <v>26</v>
      </c>
      <c r="D11714" t="s">
        <v>822</v>
      </c>
      <c r="E11714" t="s">
        <v>140</v>
      </c>
      <c r="F11714" t="s">
        <v>354</v>
      </c>
      <c r="G11714" t="s">
        <v>99</v>
      </c>
      <c r="H11714" t="s">
        <v>532</v>
      </c>
      <c r="I11714" t="s">
        <v>140</v>
      </c>
      <c r="J11714" t="s">
        <v>140</v>
      </c>
      <c r="K11714" t="s">
        <v>515</v>
      </c>
      <c r="L11714" t="s">
        <v>985</v>
      </c>
      <c r="M11714" t="s">
        <v>140</v>
      </c>
      <c r="N11714" t="s">
        <v>140</v>
      </c>
      <c r="O11714" t="s">
        <v>1054</v>
      </c>
      <c r="P11714" t="s">
        <v>140</v>
      </c>
    </row>
    <row r="11715" spans="1:16" x14ac:dyDescent="0.35">
      <c r="A11715" t="s">
        <v>25</v>
      </c>
      <c r="B11715" t="s">
        <v>1234</v>
      </c>
      <c r="C11715">
        <v>72</v>
      </c>
      <c r="D11715" t="s">
        <v>451</v>
      </c>
      <c r="E11715" t="s">
        <v>1055</v>
      </c>
      <c r="F11715" t="s">
        <v>802</v>
      </c>
      <c r="G11715" t="s">
        <v>87</v>
      </c>
      <c r="H11715" t="s">
        <v>511</v>
      </c>
      <c r="I11715" t="s">
        <v>140</v>
      </c>
      <c r="J11715" t="s">
        <v>140</v>
      </c>
      <c r="K11715" t="s">
        <v>140</v>
      </c>
      <c r="L11715" t="s">
        <v>1076</v>
      </c>
      <c r="M11715" t="s">
        <v>140</v>
      </c>
      <c r="N11715" t="s">
        <v>140</v>
      </c>
      <c r="O11715" t="s">
        <v>1011</v>
      </c>
      <c r="P11715" t="s">
        <v>140</v>
      </c>
    </row>
    <row r="11716" spans="1:16" x14ac:dyDescent="0.35">
      <c r="A11716" t="s">
        <v>25</v>
      </c>
      <c r="B11716" t="s">
        <v>1235</v>
      </c>
      <c r="C11716">
        <v>106</v>
      </c>
      <c r="D11716" t="s">
        <v>826</v>
      </c>
      <c r="E11716" t="s">
        <v>1009</v>
      </c>
      <c r="F11716" t="s">
        <v>554</v>
      </c>
      <c r="G11716" t="s">
        <v>1048</v>
      </c>
      <c r="H11716" t="s">
        <v>967</v>
      </c>
      <c r="I11716" t="s">
        <v>1063</v>
      </c>
      <c r="J11716" t="s">
        <v>1063</v>
      </c>
      <c r="K11716" t="s">
        <v>1043</v>
      </c>
      <c r="L11716" t="s">
        <v>746</v>
      </c>
      <c r="M11716" t="s">
        <v>140</v>
      </c>
      <c r="N11716" t="s">
        <v>140</v>
      </c>
      <c r="O11716" t="s">
        <v>515</v>
      </c>
      <c r="P11716" t="s">
        <v>140</v>
      </c>
    </row>
    <row r="11717" spans="1:16" x14ac:dyDescent="0.35">
      <c r="A11717" t="s">
        <v>26</v>
      </c>
      <c r="B11717" t="s">
        <v>1236</v>
      </c>
      <c r="C11717">
        <v>23</v>
      </c>
      <c r="D11717" t="s">
        <v>994</v>
      </c>
      <c r="E11717" t="s">
        <v>140</v>
      </c>
      <c r="F11717" t="s">
        <v>560</v>
      </c>
      <c r="G11717" t="s">
        <v>919</v>
      </c>
      <c r="H11717" t="s">
        <v>140</v>
      </c>
      <c r="I11717" t="s">
        <v>140</v>
      </c>
      <c r="J11717" t="s">
        <v>140</v>
      </c>
      <c r="K11717" t="s">
        <v>187</v>
      </c>
      <c r="L11717" t="s">
        <v>785</v>
      </c>
      <c r="M11717" t="s">
        <v>140</v>
      </c>
      <c r="N11717" t="s">
        <v>140</v>
      </c>
      <c r="O11717" t="s">
        <v>903</v>
      </c>
      <c r="P11717" t="s">
        <v>140</v>
      </c>
    </row>
    <row r="11718" spans="1:16" x14ac:dyDescent="0.35">
      <c r="A11718" t="s">
        <v>26</v>
      </c>
      <c r="B11718" t="s">
        <v>1234</v>
      </c>
      <c r="C11718">
        <v>79</v>
      </c>
      <c r="D11718" t="s">
        <v>53</v>
      </c>
      <c r="E11718" t="s">
        <v>1009</v>
      </c>
      <c r="F11718" t="s">
        <v>407</v>
      </c>
      <c r="G11718" t="s">
        <v>115</v>
      </c>
      <c r="H11718" t="s">
        <v>1154</v>
      </c>
      <c r="I11718" t="s">
        <v>140</v>
      </c>
      <c r="J11718" t="s">
        <v>140</v>
      </c>
      <c r="K11718" t="s">
        <v>954</v>
      </c>
      <c r="L11718" t="s">
        <v>574</v>
      </c>
      <c r="M11718" t="s">
        <v>140</v>
      </c>
      <c r="N11718" t="s">
        <v>140</v>
      </c>
      <c r="O11718" t="s">
        <v>940</v>
      </c>
      <c r="P11718" t="s">
        <v>140</v>
      </c>
    </row>
    <row r="11719" spans="1:16" x14ac:dyDescent="0.35">
      <c r="A11719" t="s">
        <v>26</v>
      </c>
      <c r="B11719" t="s">
        <v>1235</v>
      </c>
      <c r="C11719">
        <v>99</v>
      </c>
      <c r="D11719" t="s">
        <v>620</v>
      </c>
      <c r="E11719" t="s">
        <v>775</v>
      </c>
      <c r="F11719" t="s">
        <v>71</v>
      </c>
      <c r="G11719" t="s">
        <v>123</v>
      </c>
      <c r="H11719" t="s">
        <v>1004</v>
      </c>
      <c r="I11719" t="s">
        <v>140</v>
      </c>
      <c r="J11719" t="s">
        <v>140</v>
      </c>
      <c r="K11719" t="s">
        <v>1102</v>
      </c>
      <c r="L11719" t="s">
        <v>673</v>
      </c>
      <c r="M11719" t="s">
        <v>140</v>
      </c>
      <c r="N11719" t="s">
        <v>1066</v>
      </c>
      <c r="O11719" t="s">
        <v>1056</v>
      </c>
      <c r="P11719" t="s">
        <v>140</v>
      </c>
    </row>
    <row r="11720" spans="1:16" x14ac:dyDescent="0.35">
      <c r="A11720" t="s">
        <v>27</v>
      </c>
      <c r="B11720" t="s">
        <v>1236</v>
      </c>
      <c r="C11720">
        <v>25</v>
      </c>
      <c r="D11720" t="s">
        <v>153</v>
      </c>
      <c r="E11720" t="s">
        <v>140</v>
      </c>
      <c r="F11720" t="s">
        <v>489</v>
      </c>
      <c r="G11720" t="s">
        <v>140</v>
      </c>
      <c r="H11720" t="s">
        <v>1055</v>
      </c>
      <c r="I11720" t="s">
        <v>140</v>
      </c>
      <c r="J11720" t="s">
        <v>140</v>
      </c>
      <c r="K11720" t="s">
        <v>1070</v>
      </c>
      <c r="L11720" t="s">
        <v>443</v>
      </c>
      <c r="M11720" t="s">
        <v>140</v>
      </c>
      <c r="N11720" t="s">
        <v>140</v>
      </c>
      <c r="O11720" t="s">
        <v>1062</v>
      </c>
      <c r="P11720" t="s">
        <v>140</v>
      </c>
    </row>
    <row r="11721" spans="1:16" x14ac:dyDescent="0.35">
      <c r="A11721" t="s">
        <v>27</v>
      </c>
      <c r="B11721" t="s">
        <v>1234</v>
      </c>
      <c r="C11721">
        <v>53</v>
      </c>
      <c r="D11721" t="s">
        <v>786</v>
      </c>
      <c r="E11721" t="s">
        <v>1063</v>
      </c>
      <c r="F11721" t="s">
        <v>611</v>
      </c>
      <c r="G11721" t="s">
        <v>942</v>
      </c>
      <c r="H11721" t="s">
        <v>89</v>
      </c>
      <c r="I11721" t="s">
        <v>140</v>
      </c>
      <c r="J11721" t="s">
        <v>140</v>
      </c>
      <c r="K11721" t="s">
        <v>1043</v>
      </c>
      <c r="L11721" t="s">
        <v>988</v>
      </c>
      <c r="M11721" t="s">
        <v>140</v>
      </c>
      <c r="N11721" t="s">
        <v>140</v>
      </c>
      <c r="O11721" t="s">
        <v>1060</v>
      </c>
      <c r="P11721" t="s">
        <v>140</v>
      </c>
    </row>
    <row r="11722" spans="1:16" x14ac:dyDescent="0.35">
      <c r="A11722" t="s">
        <v>27</v>
      </c>
      <c r="B11722" t="s">
        <v>1235</v>
      </c>
      <c r="C11722">
        <v>126</v>
      </c>
      <c r="D11722" t="s">
        <v>159</v>
      </c>
      <c r="E11722" t="s">
        <v>1098</v>
      </c>
      <c r="F11722" t="s">
        <v>478</v>
      </c>
      <c r="G11722" t="s">
        <v>1067</v>
      </c>
      <c r="H11722" t="s">
        <v>1063</v>
      </c>
      <c r="I11722" t="s">
        <v>140</v>
      </c>
      <c r="J11722" t="s">
        <v>775</v>
      </c>
      <c r="K11722" t="s">
        <v>971</v>
      </c>
      <c r="L11722" t="s">
        <v>123</v>
      </c>
      <c r="M11722" t="s">
        <v>140</v>
      </c>
      <c r="N11722" t="s">
        <v>140</v>
      </c>
      <c r="O11722" t="s">
        <v>1098</v>
      </c>
      <c r="P11722" t="s">
        <v>140</v>
      </c>
    </row>
    <row r="11723" spans="1:16" x14ac:dyDescent="0.35">
      <c r="A11723" t="s">
        <v>28</v>
      </c>
      <c r="B11723" t="s">
        <v>1236</v>
      </c>
      <c r="C11723">
        <v>39</v>
      </c>
      <c r="D11723" t="s">
        <v>255</v>
      </c>
      <c r="E11723" t="s">
        <v>1065</v>
      </c>
      <c r="F11723" t="s">
        <v>95</v>
      </c>
      <c r="G11723" t="s">
        <v>954</v>
      </c>
      <c r="H11723" t="s">
        <v>140</v>
      </c>
      <c r="I11723" t="s">
        <v>140</v>
      </c>
      <c r="J11723" t="s">
        <v>1098</v>
      </c>
      <c r="K11723" t="s">
        <v>824</v>
      </c>
      <c r="L11723" t="s">
        <v>513</v>
      </c>
      <c r="M11723" t="s">
        <v>140</v>
      </c>
      <c r="N11723" t="s">
        <v>140</v>
      </c>
      <c r="O11723" t="s">
        <v>140</v>
      </c>
      <c r="P11723" t="s">
        <v>140</v>
      </c>
    </row>
    <row r="11724" spans="1:16" x14ac:dyDescent="0.35">
      <c r="A11724" t="s">
        <v>28</v>
      </c>
      <c r="B11724" t="s">
        <v>1234</v>
      </c>
      <c r="C11724">
        <v>68</v>
      </c>
      <c r="D11724" t="s">
        <v>890</v>
      </c>
      <c r="E11724" t="s">
        <v>140</v>
      </c>
      <c r="F11724" t="s">
        <v>45</v>
      </c>
      <c r="G11724" t="s">
        <v>1072</v>
      </c>
      <c r="H11724" t="s">
        <v>1057</v>
      </c>
      <c r="I11724" t="s">
        <v>971</v>
      </c>
      <c r="J11724" t="s">
        <v>140</v>
      </c>
      <c r="K11724" t="s">
        <v>1064</v>
      </c>
      <c r="L11724" t="s">
        <v>826</v>
      </c>
      <c r="M11724" t="s">
        <v>140</v>
      </c>
      <c r="N11724" t="s">
        <v>140</v>
      </c>
      <c r="O11724" t="s">
        <v>140</v>
      </c>
      <c r="P11724" t="s">
        <v>140</v>
      </c>
    </row>
    <row r="11725" spans="1:16" x14ac:dyDescent="0.35">
      <c r="A11725" t="s">
        <v>28</v>
      </c>
      <c r="B11725" t="s">
        <v>1235</v>
      </c>
      <c r="C11725">
        <v>98</v>
      </c>
      <c r="D11725" t="s">
        <v>583</v>
      </c>
      <c r="E11725" t="s">
        <v>869</v>
      </c>
      <c r="F11725" t="s">
        <v>411</v>
      </c>
      <c r="G11725" t="s">
        <v>949</v>
      </c>
      <c r="H11725" t="s">
        <v>1014</v>
      </c>
      <c r="I11725" t="s">
        <v>1014</v>
      </c>
      <c r="J11725" t="s">
        <v>869</v>
      </c>
      <c r="K11725" t="s">
        <v>527</v>
      </c>
      <c r="L11725" t="s">
        <v>860</v>
      </c>
      <c r="M11725" t="s">
        <v>140</v>
      </c>
      <c r="N11725" t="s">
        <v>140</v>
      </c>
      <c r="O11725" t="s">
        <v>775</v>
      </c>
      <c r="P11725" t="s">
        <v>140</v>
      </c>
    </row>
    <row r="11726" spans="1:16" x14ac:dyDescent="0.35">
      <c r="A11726" t="s">
        <v>29</v>
      </c>
      <c r="B11726" t="s">
        <v>1236</v>
      </c>
      <c r="C11726">
        <v>28</v>
      </c>
      <c r="D11726" t="s">
        <v>762</v>
      </c>
      <c r="E11726" t="s">
        <v>140</v>
      </c>
      <c r="F11726" t="s">
        <v>802</v>
      </c>
      <c r="G11726" t="s">
        <v>140</v>
      </c>
      <c r="H11726" t="s">
        <v>345</v>
      </c>
      <c r="I11726" t="s">
        <v>140</v>
      </c>
      <c r="J11726" t="s">
        <v>140</v>
      </c>
      <c r="K11726" t="s">
        <v>792</v>
      </c>
      <c r="L11726" t="s">
        <v>855</v>
      </c>
      <c r="M11726" t="s">
        <v>109</v>
      </c>
      <c r="N11726" t="s">
        <v>140</v>
      </c>
      <c r="O11726" t="s">
        <v>140</v>
      </c>
      <c r="P11726" t="s">
        <v>140</v>
      </c>
    </row>
    <row r="11727" spans="1:16" x14ac:dyDescent="0.35">
      <c r="A11727" t="s">
        <v>29</v>
      </c>
      <c r="B11727" t="s">
        <v>1234</v>
      </c>
      <c r="C11727">
        <v>63</v>
      </c>
      <c r="D11727" t="s">
        <v>968</v>
      </c>
      <c r="E11727" t="s">
        <v>140</v>
      </c>
      <c r="F11727" t="s">
        <v>629</v>
      </c>
      <c r="G11727" t="s">
        <v>89</v>
      </c>
      <c r="H11727" t="s">
        <v>729</v>
      </c>
      <c r="I11727" t="s">
        <v>140</v>
      </c>
      <c r="J11727" t="s">
        <v>1060</v>
      </c>
      <c r="K11727" t="s">
        <v>87</v>
      </c>
      <c r="L11727" t="s">
        <v>681</v>
      </c>
      <c r="M11727" t="s">
        <v>1011</v>
      </c>
      <c r="N11727" t="s">
        <v>140</v>
      </c>
      <c r="O11727" t="s">
        <v>954</v>
      </c>
      <c r="P11727" t="s">
        <v>140</v>
      </c>
    </row>
    <row r="11728" spans="1:16" x14ac:dyDescent="0.35">
      <c r="A11728" t="s">
        <v>29</v>
      </c>
      <c r="B11728" t="s">
        <v>1235</v>
      </c>
      <c r="C11728">
        <v>112</v>
      </c>
      <c r="D11728" t="s">
        <v>45</v>
      </c>
      <c r="E11728" t="s">
        <v>140</v>
      </c>
      <c r="F11728" t="s">
        <v>448</v>
      </c>
      <c r="G11728" t="s">
        <v>1053</v>
      </c>
      <c r="H11728" t="s">
        <v>950</v>
      </c>
      <c r="I11728" t="s">
        <v>140</v>
      </c>
      <c r="J11728" t="s">
        <v>140</v>
      </c>
      <c r="K11728" t="s">
        <v>1102</v>
      </c>
      <c r="L11728" t="s">
        <v>157</v>
      </c>
      <c r="M11728" t="s">
        <v>140</v>
      </c>
      <c r="N11728" t="s">
        <v>140</v>
      </c>
      <c r="O11728" t="s">
        <v>775</v>
      </c>
      <c r="P11728" t="s">
        <v>140</v>
      </c>
    </row>
    <row r="11729" spans="1:16" x14ac:dyDescent="0.35">
      <c r="A11729" t="s">
        <v>30</v>
      </c>
      <c r="B11729" t="s">
        <v>1236</v>
      </c>
      <c r="C11729">
        <v>26</v>
      </c>
      <c r="D11729" t="s">
        <v>865</v>
      </c>
      <c r="E11729" t="s">
        <v>140</v>
      </c>
      <c r="F11729" t="s">
        <v>795</v>
      </c>
      <c r="G11729" t="s">
        <v>1060</v>
      </c>
      <c r="H11729" t="s">
        <v>140</v>
      </c>
      <c r="I11729" t="s">
        <v>140</v>
      </c>
      <c r="J11729" t="s">
        <v>140</v>
      </c>
      <c r="K11729" t="s">
        <v>527</v>
      </c>
      <c r="L11729" t="s">
        <v>882</v>
      </c>
      <c r="M11729" t="s">
        <v>140</v>
      </c>
      <c r="N11729" t="s">
        <v>140</v>
      </c>
      <c r="O11729" t="s">
        <v>1068</v>
      </c>
      <c r="P11729" t="s">
        <v>140</v>
      </c>
    </row>
    <row r="11730" spans="1:16" x14ac:dyDescent="0.35">
      <c r="A11730" t="s">
        <v>30</v>
      </c>
      <c r="B11730" t="s">
        <v>1234</v>
      </c>
      <c r="C11730">
        <v>57</v>
      </c>
      <c r="D11730" t="s">
        <v>202</v>
      </c>
      <c r="E11730" t="s">
        <v>1021</v>
      </c>
      <c r="F11730" t="s">
        <v>850</v>
      </c>
      <c r="G11730" t="s">
        <v>939</v>
      </c>
      <c r="H11730" t="s">
        <v>345</v>
      </c>
      <c r="I11730" t="s">
        <v>140</v>
      </c>
      <c r="J11730" t="s">
        <v>140</v>
      </c>
      <c r="K11730" t="s">
        <v>1021</v>
      </c>
      <c r="L11730" t="s">
        <v>1102</v>
      </c>
      <c r="M11730" t="s">
        <v>140</v>
      </c>
      <c r="N11730" t="s">
        <v>140</v>
      </c>
      <c r="O11730" t="s">
        <v>1009</v>
      </c>
      <c r="P11730" t="s">
        <v>140</v>
      </c>
    </row>
    <row r="11731" spans="1:16" x14ac:dyDescent="0.35">
      <c r="A11731" t="s">
        <v>30</v>
      </c>
      <c r="B11731" t="s">
        <v>1235</v>
      </c>
      <c r="C11731">
        <v>119</v>
      </c>
      <c r="D11731" t="s">
        <v>529</v>
      </c>
      <c r="E11731" t="s">
        <v>1011</v>
      </c>
      <c r="F11731" t="s">
        <v>291</v>
      </c>
      <c r="G11731" t="s">
        <v>950</v>
      </c>
      <c r="H11731" t="s">
        <v>1055</v>
      </c>
      <c r="I11731" t="s">
        <v>140</v>
      </c>
      <c r="J11731" t="s">
        <v>1009</v>
      </c>
      <c r="K11731" t="s">
        <v>1009</v>
      </c>
      <c r="L11731" t="s">
        <v>123</v>
      </c>
      <c r="M11731" t="s">
        <v>140</v>
      </c>
      <c r="N11731" t="s">
        <v>1010</v>
      </c>
      <c r="O11731" t="s">
        <v>1012</v>
      </c>
      <c r="P11731" t="s">
        <v>140</v>
      </c>
    </row>
    <row r="11732" spans="1:16" x14ac:dyDescent="0.35">
      <c r="A11732" t="s">
        <v>31</v>
      </c>
      <c r="B11732" t="s">
        <v>1236</v>
      </c>
      <c r="C11732">
        <v>24</v>
      </c>
      <c r="D11732" t="s">
        <v>702</v>
      </c>
      <c r="E11732" t="s">
        <v>140</v>
      </c>
      <c r="F11732" t="s">
        <v>140</v>
      </c>
      <c r="G11732" t="s">
        <v>140</v>
      </c>
      <c r="H11732" t="s">
        <v>140</v>
      </c>
      <c r="I11732" t="s">
        <v>592</v>
      </c>
      <c r="J11732" t="s">
        <v>1067</v>
      </c>
      <c r="K11732" t="s">
        <v>592</v>
      </c>
      <c r="L11732" t="s">
        <v>296</v>
      </c>
      <c r="M11732" t="s">
        <v>140</v>
      </c>
      <c r="N11732" t="s">
        <v>140</v>
      </c>
      <c r="O11732" t="s">
        <v>501</v>
      </c>
      <c r="P11732" t="s">
        <v>140</v>
      </c>
    </row>
    <row r="11733" spans="1:16" x14ac:dyDescent="0.35">
      <c r="A11733" t="s">
        <v>31</v>
      </c>
      <c r="B11733" t="s">
        <v>1234</v>
      </c>
      <c r="C11733">
        <v>105</v>
      </c>
      <c r="D11733" t="s">
        <v>506</v>
      </c>
      <c r="E11733" t="s">
        <v>1013</v>
      </c>
      <c r="F11733" t="s">
        <v>1064</v>
      </c>
      <c r="G11733" t="s">
        <v>592</v>
      </c>
      <c r="H11733" t="s">
        <v>140</v>
      </c>
      <c r="I11733" t="s">
        <v>522</v>
      </c>
      <c r="J11733" t="s">
        <v>1003</v>
      </c>
      <c r="K11733" t="s">
        <v>109</v>
      </c>
      <c r="L11733" t="s">
        <v>518</v>
      </c>
      <c r="M11733" t="s">
        <v>140</v>
      </c>
      <c r="N11733" t="s">
        <v>1016</v>
      </c>
      <c r="O11733" t="s">
        <v>954</v>
      </c>
      <c r="P11733" t="s">
        <v>140</v>
      </c>
    </row>
    <row r="11734" spans="1:16" x14ac:dyDescent="0.35">
      <c r="A11734" t="s">
        <v>31</v>
      </c>
      <c r="B11734" t="s">
        <v>1235</v>
      </c>
      <c r="C11734">
        <v>78</v>
      </c>
      <c r="D11734" t="s">
        <v>347</v>
      </c>
      <c r="E11734" t="s">
        <v>939</v>
      </c>
      <c r="F11734" t="s">
        <v>111</v>
      </c>
      <c r="G11734" t="s">
        <v>1018</v>
      </c>
      <c r="H11734" t="s">
        <v>1063</v>
      </c>
      <c r="I11734" t="s">
        <v>527</v>
      </c>
      <c r="J11734" t="s">
        <v>1008</v>
      </c>
      <c r="K11734" t="s">
        <v>1057</v>
      </c>
      <c r="L11734" t="s">
        <v>366</v>
      </c>
      <c r="M11734" t="s">
        <v>140</v>
      </c>
      <c r="N11734" t="s">
        <v>140</v>
      </c>
      <c r="O11734" t="s">
        <v>1058</v>
      </c>
      <c r="P11734" t="s">
        <v>140</v>
      </c>
    </row>
    <row r="11735" spans="1:16" x14ac:dyDescent="0.35">
      <c r="A11735" t="s">
        <v>32</v>
      </c>
      <c r="B11735" t="s">
        <v>1236</v>
      </c>
      <c r="C11735">
        <v>722</v>
      </c>
      <c r="D11735" t="s">
        <v>138</v>
      </c>
      <c r="E11735" t="s">
        <v>1043</v>
      </c>
      <c r="F11735" t="s">
        <v>639</v>
      </c>
      <c r="G11735" t="s">
        <v>1057</v>
      </c>
      <c r="H11735" t="s">
        <v>1011</v>
      </c>
      <c r="I11735" t="s">
        <v>1010</v>
      </c>
      <c r="J11735" t="s">
        <v>1046</v>
      </c>
      <c r="K11735" t="s">
        <v>97</v>
      </c>
      <c r="L11735" t="s">
        <v>818</v>
      </c>
      <c r="M11735" t="s">
        <v>1010</v>
      </c>
      <c r="N11735" t="s">
        <v>1008</v>
      </c>
      <c r="O11735" t="s">
        <v>1098</v>
      </c>
      <c r="P11735" t="s">
        <v>140</v>
      </c>
    </row>
    <row r="11736" spans="1:16" x14ac:dyDescent="0.35">
      <c r="A11736" t="s">
        <v>32</v>
      </c>
      <c r="B11736" t="s">
        <v>1234</v>
      </c>
      <c r="C11736">
        <v>1739</v>
      </c>
      <c r="D11736" t="s">
        <v>350</v>
      </c>
      <c r="E11736" t="s">
        <v>1050</v>
      </c>
      <c r="F11736" t="s">
        <v>697</v>
      </c>
      <c r="G11736" t="s">
        <v>89</v>
      </c>
      <c r="H11736" t="s">
        <v>664</v>
      </c>
      <c r="I11736" t="s">
        <v>939</v>
      </c>
      <c r="J11736" t="s">
        <v>1098</v>
      </c>
      <c r="K11736" t="s">
        <v>548</v>
      </c>
      <c r="L11736" t="s">
        <v>1076</v>
      </c>
      <c r="M11736" t="s">
        <v>1022</v>
      </c>
      <c r="N11736" t="s">
        <v>1008</v>
      </c>
      <c r="O11736" t="s">
        <v>1054</v>
      </c>
      <c r="P11736" t="s">
        <v>140</v>
      </c>
    </row>
    <row r="11737" spans="1:16" x14ac:dyDescent="0.35">
      <c r="A11737" t="s">
        <v>32</v>
      </c>
      <c r="B11737" t="s">
        <v>1235</v>
      </c>
      <c r="C11737">
        <v>2461</v>
      </c>
      <c r="D11737" t="s">
        <v>743</v>
      </c>
      <c r="E11737" t="s">
        <v>1055</v>
      </c>
      <c r="F11737" t="s">
        <v>685</v>
      </c>
      <c r="G11737" t="s">
        <v>1056</v>
      </c>
      <c r="H11737" t="s">
        <v>939</v>
      </c>
      <c r="I11737" t="s">
        <v>1012</v>
      </c>
      <c r="J11737" t="s">
        <v>1046</v>
      </c>
      <c r="K11737" t="s">
        <v>121</v>
      </c>
      <c r="L11737" t="s">
        <v>145</v>
      </c>
      <c r="M11737" t="s">
        <v>1022</v>
      </c>
      <c r="N11737" t="s">
        <v>1008</v>
      </c>
      <c r="O11737" t="s">
        <v>1011</v>
      </c>
      <c r="P11737" t="s">
        <v>140</v>
      </c>
    </row>
    <row r="11739" spans="1:16" x14ac:dyDescent="0.35">
      <c r="A11739" t="s">
        <v>1495</v>
      </c>
    </row>
    <row r="11740" spans="1:16" x14ac:dyDescent="0.35">
      <c r="A11740" t="s">
        <v>2</v>
      </c>
      <c r="B11740" t="s">
        <v>1150</v>
      </c>
      <c r="C11740" t="s">
        <v>3</v>
      </c>
      <c r="D11740" t="s">
        <v>1480</v>
      </c>
      <c r="E11740" t="s">
        <v>1481</v>
      </c>
      <c r="F11740" t="s">
        <v>1482</v>
      </c>
      <c r="G11740" t="s">
        <v>1483</v>
      </c>
      <c r="H11740" t="s">
        <v>1484</v>
      </c>
      <c r="I11740" t="s">
        <v>1485</v>
      </c>
      <c r="J11740" t="s">
        <v>1486</v>
      </c>
      <c r="K11740" t="s">
        <v>1487</v>
      </c>
      <c r="L11740" t="s">
        <v>1488</v>
      </c>
      <c r="M11740" t="s">
        <v>1489</v>
      </c>
      <c r="N11740" t="s">
        <v>1490</v>
      </c>
      <c r="O11740" t="s">
        <v>1376</v>
      </c>
      <c r="P11740" t="s">
        <v>1441</v>
      </c>
    </row>
    <row r="11741" spans="1:16" x14ac:dyDescent="0.35">
      <c r="A11741" t="s">
        <v>8</v>
      </c>
      <c r="B11741" t="s">
        <v>1151</v>
      </c>
      <c r="C11741">
        <v>133</v>
      </c>
      <c r="D11741" t="s">
        <v>615</v>
      </c>
      <c r="E11741" t="s">
        <v>939</v>
      </c>
      <c r="F11741" t="s">
        <v>1076</v>
      </c>
      <c r="G11741" t="s">
        <v>422</v>
      </c>
      <c r="H11741" t="s">
        <v>1020</v>
      </c>
      <c r="I11741" t="s">
        <v>147</v>
      </c>
      <c r="J11741" t="s">
        <v>147</v>
      </c>
      <c r="K11741" t="s">
        <v>942</v>
      </c>
      <c r="L11741" t="s">
        <v>994</v>
      </c>
      <c r="M11741" t="s">
        <v>140</v>
      </c>
      <c r="N11741" t="s">
        <v>140</v>
      </c>
      <c r="O11741" t="s">
        <v>1063</v>
      </c>
      <c r="P11741" t="s">
        <v>140</v>
      </c>
    </row>
    <row r="11742" spans="1:16" x14ac:dyDescent="0.35">
      <c r="A11742" t="s">
        <v>8</v>
      </c>
      <c r="B11742" t="s">
        <v>1152</v>
      </c>
      <c r="C11742">
        <v>55</v>
      </c>
      <c r="D11742" t="s">
        <v>623</v>
      </c>
      <c r="E11742" t="s">
        <v>954</v>
      </c>
      <c r="F11742" t="s">
        <v>97</v>
      </c>
      <c r="G11742" t="s">
        <v>706</v>
      </c>
      <c r="H11742" t="s">
        <v>140</v>
      </c>
      <c r="I11742" t="s">
        <v>123</v>
      </c>
      <c r="J11742" t="s">
        <v>109</v>
      </c>
      <c r="K11742" t="s">
        <v>117</v>
      </c>
      <c r="L11742" t="s">
        <v>192</v>
      </c>
      <c r="M11742" t="s">
        <v>140</v>
      </c>
      <c r="N11742" t="s">
        <v>140</v>
      </c>
      <c r="O11742" t="s">
        <v>345</v>
      </c>
      <c r="P11742" t="s">
        <v>140</v>
      </c>
    </row>
    <row r="11743" spans="1:16" x14ac:dyDescent="0.35">
      <c r="A11743" t="s">
        <v>8</v>
      </c>
      <c r="B11743" t="s">
        <v>339</v>
      </c>
      <c r="C11743">
        <v>15</v>
      </c>
      <c r="D11743" t="s">
        <v>865</v>
      </c>
      <c r="E11743" t="s">
        <v>517</v>
      </c>
      <c r="F11743" t="s">
        <v>289</v>
      </c>
      <c r="G11743" t="s">
        <v>894</v>
      </c>
      <c r="H11743" t="s">
        <v>140</v>
      </c>
      <c r="I11743" t="s">
        <v>517</v>
      </c>
      <c r="J11743" t="s">
        <v>140</v>
      </c>
      <c r="K11743" t="s">
        <v>99</v>
      </c>
      <c r="L11743" t="s">
        <v>785</v>
      </c>
      <c r="M11743" t="s">
        <v>140</v>
      </c>
      <c r="N11743" t="s">
        <v>140</v>
      </c>
      <c r="O11743" t="s">
        <v>140</v>
      </c>
      <c r="P11743" t="s">
        <v>140</v>
      </c>
    </row>
    <row r="11744" spans="1:16" x14ac:dyDescent="0.35">
      <c r="A11744" t="s">
        <v>9</v>
      </c>
      <c r="B11744" t="s">
        <v>1151</v>
      </c>
      <c r="C11744">
        <v>122</v>
      </c>
      <c r="D11744" t="s">
        <v>463</v>
      </c>
      <c r="E11744" t="s">
        <v>140</v>
      </c>
      <c r="F11744" t="s">
        <v>179</v>
      </c>
      <c r="G11744" t="s">
        <v>515</v>
      </c>
      <c r="H11744" t="s">
        <v>939</v>
      </c>
      <c r="I11744" t="s">
        <v>1013</v>
      </c>
      <c r="J11744" t="s">
        <v>1013</v>
      </c>
      <c r="K11744" t="s">
        <v>1046</v>
      </c>
      <c r="L11744" t="s">
        <v>107</v>
      </c>
      <c r="M11744" t="s">
        <v>140</v>
      </c>
      <c r="N11744" t="s">
        <v>140</v>
      </c>
      <c r="O11744" t="s">
        <v>1054</v>
      </c>
      <c r="P11744" t="s">
        <v>140</v>
      </c>
    </row>
    <row r="11745" spans="1:16" x14ac:dyDescent="0.35">
      <c r="A11745" t="s">
        <v>9</v>
      </c>
      <c r="B11745" t="s">
        <v>1152</v>
      </c>
      <c r="C11745">
        <v>67</v>
      </c>
      <c r="D11745" t="s">
        <v>75</v>
      </c>
      <c r="E11745" t="s">
        <v>140</v>
      </c>
      <c r="F11745" t="s">
        <v>629</v>
      </c>
      <c r="G11745" t="s">
        <v>1068</v>
      </c>
      <c r="H11745" t="s">
        <v>775</v>
      </c>
      <c r="I11745" t="s">
        <v>140</v>
      </c>
      <c r="J11745" t="s">
        <v>140</v>
      </c>
      <c r="K11745" t="s">
        <v>996</v>
      </c>
      <c r="L11745" t="s">
        <v>87</v>
      </c>
      <c r="M11745" t="s">
        <v>140</v>
      </c>
      <c r="N11745" t="s">
        <v>140</v>
      </c>
      <c r="O11745" t="s">
        <v>140</v>
      </c>
      <c r="P11745" t="s">
        <v>140</v>
      </c>
    </row>
    <row r="11746" spans="1:16" x14ac:dyDescent="0.35">
      <c r="A11746" t="s">
        <v>9</v>
      </c>
      <c r="B11746" t="s">
        <v>339</v>
      </c>
      <c r="C11746">
        <v>12</v>
      </c>
      <c r="D11746" t="s">
        <v>521</v>
      </c>
      <c r="E11746" t="s">
        <v>140</v>
      </c>
      <c r="F11746" t="s">
        <v>857</v>
      </c>
      <c r="G11746" t="s">
        <v>140</v>
      </c>
      <c r="H11746" t="s">
        <v>140</v>
      </c>
      <c r="I11746" t="s">
        <v>140</v>
      </c>
      <c r="J11746" t="s">
        <v>140</v>
      </c>
      <c r="K11746" t="s">
        <v>140</v>
      </c>
      <c r="L11746" t="s">
        <v>443</v>
      </c>
      <c r="M11746" t="s">
        <v>140</v>
      </c>
      <c r="N11746" t="s">
        <v>140</v>
      </c>
      <c r="O11746" t="s">
        <v>140</v>
      </c>
      <c r="P11746" t="s">
        <v>140</v>
      </c>
    </row>
    <row r="11747" spans="1:16" x14ac:dyDescent="0.35">
      <c r="A11747" t="s">
        <v>10</v>
      </c>
      <c r="B11747" t="s">
        <v>1151</v>
      </c>
      <c r="C11747">
        <v>129</v>
      </c>
      <c r="D11747" t="s">
        <v>277</v>
      </c>
      <c r="E11747" t="s">
        <v>1098</v>
      </c>
      <c r="F11747" t="s">
        <v>365</v>
      </c>
      <c r="G11747" t="s">
        <v>574</v>
      </c>
      <c r="H11747" t="s">
        <v>1098</v>
      </c>
      <c r="I11747" t="s">
        <v>1010</v>
      </c>
      <c r="J11747" t="s">
        <v>1048</v>
      </c>
      <c r="K11747" t="s">
        <v>812</v>
      </c>
      <c r="L11747" t="s">
        <v>513</v>
      </c>
      <c r="M11747" t="s">
        <v>1014</v>
      </c>
      <c r="N11747" t="s">
        <v>140</v>
      </c>
      <c r="O11747" t="s">
        <v>140</v>
      </c>
      <c r="P11747" t="s">
        <v>140</v>
      </c>
    </row>
    <row r="11748" spans="1:16" x14ac:dyDescent="0.35">
      <c r="A11748" t="s">
        <v>10</v>
      </c>
      <c r="B11748" t="s">
        <v>1152</v>
      </c>
      <c r="C11748">
        <v>67</v>
      </c>
      <c r="D11748" t="s">
        <v>249</v>
      </c>
      <c r="E11748" t="s">
        <v>1050</v>
      </c>
      <c r="F11748" t="s">
        <v>576</v>
      </c>
      <c r="G11748" t="s">
        <v>903</v>
      </c>
      <c r="H11748" t="s">
        <v>1012</v>
      </c>
      <c r="I11748" t="s">
        <v>140</v>
      </c>
      <c r="J11748" t="s">
        <v>140</v>
      </c>
      <c r="K11748" t="s">
        <v>97</v>
      </c>
      <c r="L11748" t="s">
        <v>548</v>
      </c>
      <c r="M11748" t="s">
        <v>140</v>
      </c>
      <c r="N11748" t="s">
        <v>140</v>
      </c>
      <c r="O11748" t="s">
        <v>140</v>
      </c>
      <c r="P11748" t="s">
        <v>140</v>
      </c>
    </row>
    <row r="11749" spans="1:16" x14ac:dyDescent="0.35">
      <c r="A11749" t="s">
        <v>10</v>
      </c>
      <c r="B11749" t="s">
        <v>339</v>
      </c>
      <c r="C11749">
        <v>11</v>
      </c>
      <c r="D11749" t="s">
        <v>932</v>
      </c>
      <c r="E11749" t="s">
        <v>1049</v>
      </c>
      <c r="F11749" t="s">
        <v>449</v>
      </c>
      <c r="G11749" t="s">
        <v>1059</v>
      </c>
      <c r="H11749" t="s">
        <v>140</v>
      </c>
      <c r="I11749" t="s">
        <v>140</v>
      </c>
      <c r="J11749" t="s">
        <v>983</v>
      </c>
      <c r="K11749" t="s">
        <v>595</v>
      </c>
      <c r="L11749" t="s">
        <v>467</v>
      </c>
      <c r="M11749" t="s">
        <v>140</v>
      </c>
      <c r="N11749" t="s">
        <v>140</v>
      </c>
      <c r="O11749" t="s">
        <v>140</v>
      </c>
      <c r="P11749" t="s">
        <v>140</v>
      </c>
    </row>
    <row r="11750" spans="1:16" x14ac:dyDescent="0.35">
      <c r="A11750" t="s">
        <v>11</v>
      </c>
      <c r="B11750" t="s">
        <v>1151</v>
      </c>
      <c r="C11750">
        <v>134</v>
      </c>
      <c r="D11750" t="s">
        <v>884</v>
      </c>
      <c r="E11750" t="s">
        <v>1052</v>
      </c>
      <c r="F11750" t="s">
        <v>47</v>
      </c>
      <c r="G11750" t="s">
        <v>939</v>
      </c>
      <c r="H11750" t="s">
        <v>1060</v>
      </c>
      <c r="I11750" t="s">
        <v>140</v>
      </c>
      <c r="J11750" t="s">
        <v>140</v>
      </c>
      <c r="K11750" t="s">
        <v>1044</v>
      </c>
      <c r="L11750" t="s">
        <v>521</v>
      </c>
      <c r="M11750" t="s">
        <v>140</v>
      </c>
      <c r="N11750" t="s">
        <v>140</v>
      </c>
      <c r="O11750" t="s">
        <v>1063</v>
      </c>
      <c r="P11750" t="s">
        <v>140</v>
      </c>
    </row>
    <row r="11751" spans="1:16" x14ac:dyDescent="0.35">
      <c r="A11751" t="s">
        <v>11</v>
      </c>
      <c r="B11751" t="s">
        <v>1152</v>
      </c>
      <c r="C11751">
        <v>57</v>
      </c>
      <c r="D11751" t="s">
        <v>328</v>
      </c>
      <c r="E11751" t="s">
        <v>140</v>
      </c>
      <c r="F11751" t="s">
        <v>381</v>
      </c>
      <c r="G11751" t="s">
        <v>1066</v>
      </c>
      <c r="H11751" t="s">
        <v>1055</v>
      </c>
      <c r="I11751" t="s">
        <v>140</v>
      </c>
      <c r="J11751" t="s">
        <v>1014</v>
      </c>
      <c r="K11751" t="s">
        <v>548</v>
      </c>
      <c r="L11751" t="s">
        <v>639</v>
      </c>
      <c r="M11751" t="s">
        <v>140</v>
      </c>
      <c r="N11751" t="s">
        <v>140</v>
      </c>
      <c r="O11751" t="s">
        <v>140</v>
      </c>
      <c r="P11751" t="s">
        <v>140</v>
      </c>
    </row>
    <row r="11752" spans="1:16" x14ac:dyDescent="0.35">
      <c r="A11752" t="s">
        <v>11</v>
      </c>
      <c r="B11752" t="s">
        <v>339</v>
      </c>
      <c r="C11752">
        <v>15</v>
      </c>
      <c r="D11752" t="s">
        <v>498</v>
      </c>
      <c r="E11752" t="s">
        <v>140</v>
      </c>
      <c r="F11752" t="s">
        <v>69</v>
      </c>
      <c r="G11752" t="s">
        <v>1011</v>
      </c>
      <c r="H11752" t="s">
        <v>1056</v>
      </c>
      <c r="I11752" t="s">
        <v>140</v>
      </c>
      <c r="J11752" t="s">
        <v>140</v>
      </c>
      <c r="K11752" t="s">
        <v>1059</v>
      </c>
      <c r="L11752" t="s">
        <v>913</v>
      </c>
      <c r="M11752" t="s">
        <v>140</v>
      </c>
      <c r="N11752" t="s">
        <v>140</v>
      </c>
      <c r="O11752" t="s">
        <v>1052</v>
      </c>
      <c r="P11752" t="s">
        <v>140</v>
      </c>
    </row>
    <row r="11753" spans="1:16" x14ac:dyDescent="0.35">
      <c r="A11753" t="s">
        <v>12</v>
      </c>
      <c r="B11753" t="s">
        <v>1151</v>
      </c>
      <c r="C11753">
        <v>129</v>
      </c>
      <c r="D11753" t="s">
        <v>62</v>
      </c>
      <c r="E11753" t="s">
        <v>140</v>
      </c>
      <c r="F11753" t="s">
        <v>1007</v>
      </c>
      <c r="G11753" t="s">
        <v>1014</v>
      </c>
      <c r="H11753" t="s">
        <v>1009</v>
      </c>
      <c r="I11753" t="s">
        <v>1008</v>
      </c>
      <c r="J11753" t="s">
        <v>515</v>
      </c>
      <c r="K11753" t="s">
        <v>592</v>
      </c>
      <c r="L11753" t="s">
        <v>667</v>
      </c>
      <c r="M11753" t="s">
        <v>1051</v>
      </c>
      <c r="N11753" t="s">
        <v>140</v>
      </c>
      <c r="O11753" t="s">
        <v>1063</v>
      </c>
      <c r="P11753" t="s">
        <v>140</v>
      </c>
    </row>
    <row r="11754" spans="1:16" x14ac:dyDescent="0.35">
      <c r="A11754" t="s">
        <v>12</v>
      </c>
      <c r="B11754" t="s">
        <v>1152</v>
      </c>
      <c r="C11754">
        <v>57</v>
      </c>
      <c r="D11754" t="s">
        <v>702</v>
      </c>
      <c r="E11754" t="s">
        <v>1010</v>
      </c>
      <c r="F11754" t="s">
        <v>140</v>
      </c>
      <c r="G11754" t="s">
        <v>1016</v>
      </c>
      <c r="H11754" t="s">
        <v>140</v>
      </c>
      <c r="I11754" t="s">
        <v>140</v>
      </c>
      <c r="J11754" t="s">
        <v>1052</v>
      </c>
      <c r="K11754" t="s">
        <v>286</v>
      </c>
      <c r="L11754" t="s">
        <v>691</v>
      </c>
      <c r="M11754" t="s">
        <v>140</v>
      </c>
      <c r="N11754" t="s">
        <v>140</v>
      </c>
      <c r="O11754" t="s">
        <v>140</v>
      </c>
      <c r="P11754" t="s">
        <v>140</v>
      </c>
    </row>
    <row r="11755" spans="1:16" x14ac:dyDescent="0.35">
      <c r="A11755" t="s">
        <v>12</v>
      </c>
      <c r="B11755" t="s">
        <v>339</v>
      </c>
      <c r="C11755">
        <v>22</v>
      </c>
      <c r="D11755" t="s">
        <v>934</v>
      </c>
      <c r="E11755" t="s">
        <v>140</v>
      </c>
      <c r="F11755" t="s">
        <v>1017</v>
      </c>
      <c r="G11755" t="s">
        <v>140</v>
      </c>
      <c r="H11755" t="s">
        <v>140</v>
      </c>
      <c r="I11755" t="s">
        <v>140</v>
      </c>
      <c r="J11755" t="s">
        <v>1018</v>
      </c>
      <c r="K11755" t="s">
        <v>1087</v>
      </c>
      <c r="L11755" t="s">
        <v>499</v>
      </c>
      <c r="M11755" t="s">
        <v>140</v>
      </c>
      <c r="N11755" t="s">
        <v>140</v>
      </c>
      <c r="O11755" t="s">
        <v>1056</v>
      </c>
      <c r="P11755" t="s">
        <v>140</v>
      </c>
    </row>
    <row r="11756" spans="1:16" x14ac:dyDescent="0.35">
      <c r="A11756" t="s">
        <v>13</v>
      </c>
      <c r="B11756" t="s">
        <v>1151</v>
      </c>
      <c r="C11756">
        <v>138</v>
      </c>
      <c r="D11756" t="s">
        <v>83</v>
      </c>
      <c r="E11756" t="s">
        <v>1066</v>
      </c>
      <c r="F11756" t="s">
        <v>703</v>
      </c>
      <c r="G11756" t="s">
        <v>103</v>
      </c>
      <c r="H11756" t="s">
        <v>1009</v>
      </c>
      <c r="I11756" t="s">
        <v>111</v>
      </c>
      <c r="J11756" t="s">
        <v>1057</v>
      </c>
      <c r="K11756" t="s">
        <v>293</v>
      </c>
      <c r="L11756" t="s">
        <v>51</v>
      </c>
      <c r="M11756" t="s">
        <v>1013</v>
      </c>
      <c r="N11756" t="s">
        <v>140</v>
      </c>
      <c r="O11756" t="s">
        <v>1009</v>
      </c>
      <c r="P11756" t="s">
        <v>140</v>
      </c>
    </row>
    <row r="11757" spans="1:16" x14ac:dyDescent="0.35">
      <c r="A11757" t="s">
        <v>13</v>
      </c>
      <c r="B11757" t="s">
        <v>1152</v>
      </c>
      <c r="C11757">
        <v>53</v>
      </c>
      <c r="D11757" t="s">
        <v>279</v>
      </c>
      <c r="E11757" t="s">
        <v>1058</v>
      </c>
      <c r="F11757" t="s">
        <v>762</v>
      </c>
      <c r="G11757" t="s">
        <v>849</v>
      </c>
      <c r="H11757" t="s">
        <v>1014</v>
      </c>
      <c r="I11757" t="s">
        <v>103</v>
      </c>
      <c r="J11757" t="s">
        <v>662</v>
      </c>
      <c r="K11757" t="s">
        <v>1106</v>
      </c>
      <c r="L11757" t="s">
        <v>37</v>
      </c>
      <c r="M11757" t="s">
        <v>140</v>
      </c>
      <c r="N11757" t="s">
        <v>140</v>
      </c>
      <c r="O11757" t="s">
        <v>1014</v>
      </c>
      <c r="P11757" t="s">
        <v>140</v>
      </c>
    </row>
    <row r="11758" spans="1:16" x14ac:dyDescent="0.35">
      <c r="A11758" t="s">
        <v>13</v>
      </c>
      <c r="B11758" t="s">
        <v>339</v>
      </c>
      <c r="C11758">
        <v>15</v>
      </c>
      <c r="D11758" t="s">
        <v>1072</v>
      </c>
      <c r="E11758" t="s">
        <v>140</v>
      </c>
      <c r="F11758" t="s">
        <v>465</v>
      </c>
      <c r="G11758" t="s">
        <v>536</v>
      </c>
      <c r="H11758" t="s">
        <v>140</v>
      </c>
      <c r="I11758" t="s">
        <v>140</v>
      </c>
      <c r="J11758" t="s">
        <v>812</v>
      </c>
      <c r="K11758" t="s">
        <v>513</v>
      </c>
      <c r="L11758" t="s">
        <v>830</v>
      </c>
      <c r="M11758" t="s">
        <v>140</v>
      </c>
      <c r="N11758" t="s">
        <v>140</v>
      </c>
      <c r="O11758" t="s">
        <v>140</v>
      </c>
      <c r="P11758" t="s">
        <v>140</v>
      </c>
    </row>
    <row r="11759" spans="1:16" x14ac:dyDescent="0.35">
      <c r="A11759" t="s">
        <v>14</v>
      </c>
      <c r="B11759" t="s">
        <v>1151</v>
      </c>
      <c r="C11759">
        <v>124</v>
      </c>
      <c r="D11759" t="s">
        <v>544</v>
      </c>
      <c r="E11759" t="s">
        <v>950</v>
      </c>
      <c r="F11759" t="s">
        <v>595</v>
      </c>
      <c r="G11759" t="s">
        <v>954</v>
      </c>
      <c r="H11759" t="s">
        <v>1066</v>
      </c>
      <c r="I11759" t="s">
        <v>919</v>
      </c>
      <c r="J11759" t="s">
        <v>977</v>
      </c>
      <c r="K11759" t="s">
        <v>729</v>
      </c>
      <c r="L11759" t="s">
        <v>291</v>
      </c>
      <c r="M11759" t="s">
        <v>1010</v>
      </c>
      <c r="N11759" t="s">
        <v>1016</v>
      </c>
      <c r="O11759" t="s">
        <v>140</v>
      </c>
      <c r="P11759" t="s">
        <v>140</v>
      </c>
    </row>
    <row r="11760" spans="1:16" x14ac:dyDescent="0.35">
      <c r="A11760" t="s">
        <v>14</v>
      </c>
      <c r="B11760" t="s">
        <v>1152</v>
      </c>
      <c r="C11760">
        <v>66</v>
      </c>
      <c r="D11760" t="s">
        <v>761</v>
      </c>
      <c r="E11760" t="s">
        <v>1010</v>
      </c>
      <c r="F11760" t="s">
        <v>107</v>
      </c>
      <c r="G11760" t="s">
        <v>939</v>
      </c>
      <c r="H11760" t="s">
        <v>1011</v>
      </c>
      <c r="I11760" t="s">
        <v>1011</v>
      </c>
      <c r="J11760" t="s">
        <v>1016</v>
      </c>
      <c r="K11760" t="s">
        <v>476</v>
      </c>
      <c r="L11760" t="s">
        <v>686</v>
      </c>
      <c r="M11760" t="s">
        <v>140</v>
      </c>
      <c r="N11760" t="s">
        <v>140</v>
      </c>
      <c r="O11760" t="s">
        <v>1021</v>
      </c>
      <c r="P11760" t="s">
        <v>140</v>
      </c>
    </row>
    <row r="11761" spans="1:16" x14ac:dyDescent="0.35">
      <c r="A11761" t="s">
        <v>14</v>
      </c>
      <c r="B11761" t="s">
        <v>339</v>
      </c>
      <c r="C11761">
        <v>13</v>
      </c>
      <c r="D11761" t="s">
        <v>818</v>
      </c>
      <c r="E11761" t="s">
        <v>140</v>
      </c>
      <c r="F11761" t="s">
        <v>340</v>
      </c>
      <c r="G11761" t="s">
        <v>125</v>
      </c>
      <c r="H11761" t="s">
        <v>121</v>
      </c>
      <c r="I11761" t="s">
        <v>1003</v>
      </c>
      <c r="J11761" t="s">
        <v>1182</v>
      </c>
      <c r="K11761" t="s">
        <v>880</v>
      </c>
      <c r="L11761" t="s">
        <v>620</v>
      </c>
      <c r="M11761" t="s">
        <v>140</v>
      </c>
      <c r="N11761" t="s">
        <v>140</v>
      </c>
      <c r="O11761" t="s">
        <v>1003</v>
      </c>
      <c r="P11761" t="s">
        <v>140</v>
      </c>
    </row>
    <row r="11762" spans="1:16" x14ac:dyDescent="0.35">
      <c r="A11762" t="s">
        <v>15</v>
      </c>
      <c r="B11762" t="s">
        <v>1151</v>
      </c>
      <c r="C11762">
        <v>137</v>
      </c>
      <c r="D11762" t="s">
        <v>267</v>
      </c>
      <c r="E11762" t="s">
        <v>1052</v>
      </c>
      <c r="F11762" t="s">
        <v>125</v>
      </c>
      <c r="G11762" t="s">
        <v>89</v>
      </c>
      <c r="H11762" t="s">
        <v>1066</v>
      </c>
      <c r="I11762" t="s">
        <v>1023</v>
      </c>
      <c r="J11762" t="s">
        <v>919</v>
      </c>
      <c r="K11762" t="s">
        <v>501</v>
      </c>
      <c r="L11762" t="s">
        <v>1085</v>
      </c>
      <c r="M11762" t="s">
        <v>140</v>
      </c>
      <c r="N11762" t="s">
        <v>140</v>
      </c>
      <c r="O11762" t="s">
        <v>1010</v>
      </c>
      <c r="P11762" t="s">
        <v>140</v>
      </c>
    </row>
    <row r="11763" spans="1:16" x14ac:dyDescent="0.35">
      <c r="A11763" t="s">
        <v>15</v>
      </c>
      <c r="B11763" t="s">
        <v>1152</v>
      </c>
      <c r="C11763">
        <v>59</v>
      </c>
      <c r="D11763" t="s">
        <v>619</v>
      </c>
      <c r="E11763" t="s">
        <v>1058</v>
      </c>
      <c r="F11763" t="s">
        <v>749</v>
      </c>
      <c r="G11763" t="s">
        <v>788</v>
      </c>
      <c r="H11763" t="s">
        <v>140</v>
      </c>
      <c r="I11763" t="s">
        <v>140</v>
      </c>
      <c r="J11763" t="s">
        <v>1058</v>
      </c>
      <c r="K11763" t="s">
        <v>109</v>
      </c>
      <c r="L11763" t="s">
        <v>111</v>
      </c>
      <c r="M11763" t="s">
        <v>140</v>
      </c>
      <c r="N11763" t="s">
        <v>140</v>
      </c>
      <c r="O11763" t="s">
        <v>140</v>
      </c>
      <c r="P11763" t="s">
        <v>140</v>
      </c>
    </row>
    <row r="11764" spans="1:16" x14ac:dyDescent="0.35">
      <c r="A11764" t="s">
        <v>15</v>
      </c>
      <c r="B11764" t="s">
        <v>339</v>
      </c>
      <c r="C11764">
        <v>10</v>
      </c>
      <c r="D11764" t="s">
        <v>896</v>
      </c>
      <c r="E11764" t="s">
        <v>140</v>
      </c>
      <c r="F11764" t="s">
        <v>592</v>
      </c>
      <c r="G11764" t="s">
        <v>1102</v>
      </c>
      <c r="H11764" t="s">
        <v>1067</v>
      </c>
      <c r="I11764" t="s">
        <v>140</v>
      </c>
      <c r="J11764" t="s">
        <v>140</v>
      </c>
      <c r="K11764" t="s">
        <v>140</v>
      </c>
      <c r="L11764" t="s">
        <v>446</v>
      </c>
      <c r="M11764" t="s">
        <v>140</v>
      </c>
      <c r="N11764" t="s">
        <v>140</v>
      </c>
      <c r="O11764" t="s">
        <v>140</v>
      </c>
      <c r="P11764" t="s">
        <v>140</v>
      </c>
    </row>
    <row r="11765" spans="1:16" x14ac:dyDescent="0.35">
      <c r="A11765" t="s">
        <v>16</v>
      </c>
      <c r="B11765" t="s">
        <v>1151</v>
      </c>
      <c r="C11765">
        <v>122</v>
      </c>
      <c r="D11765" t="s">
        <v>416</v>
      </c>
      <c r="E11765" t="s">
        <v>1018</v>
      </c>
      <c r="F11765" t="s">
        <v>455</v>
      </c>
      <c r="G11765" t="s">
        <v>769</v>
      </c>
      <c r="H11765" t="s">
        <v>1065</v>
      </c>
      <c r="I11765" t="s">
        <v>140</v>
      </c>
      <c r="J11765" t="s">
        <v>140</v>
      </c>
      <c r="K11765" t="s">
        <v>458</v>
      </c>
      <c r="L11765" t="s">
        <v>1095</v>
      </c>
      <c r="M11765" t="s">
        <v>140</v>
      </c>
      <c r="N11765" t="s">
        <v>140</v>
      </c>
      <c r="O11765" t="s">
        <v>140</v>
      </c>
      <c r="P11765" t="s">
        <v>140</v>
      </c>
    </row>
    <row r="11766" spans="1:16" x14ac:dyDescent="0.35">
      <c r="A11766" t="s">
        <v>16</v>
      </c>
      <c r="B11766" t="s">
        <v>1152</v>
      </c>
      <c r="C11766">
        <v>66</v>
      </c>
      <c r="D11766" t="s">
        <v>624</v>
      </c>
      <c r="E11766" t="s">
        <v>140</v>
      </c>
      <c r="F11766" t="s">
        <v>645</v>
      </c>
      <c r="G11766" t="s">
        <v>893</v>
      </c>
      <c r="H11766" t="s">
        <v>140</v>
      </c>
      <c r="I11766" t="s">
        <v>140</v>
      </c>
      <c r="J11766" t="s">
        <v>1011</v>
      </c>
      <c r="K11766" t="s">
        <v>660</v>
      </c>
      <c r="L11766" t="s">
        <v>901</v>
      </c>
      <c r="M11766" t="s">
        <v>140</v>
      </c>
      <c r="N11766" t="s">
        <v>1011</v>
      </c>
      <c r="O11766" t="s">
        <v>940</v>
      </c>
      <c r="P11766" t="s">
        <v>140</v>
      </c>
    </row>
    <row r="11767" spans="1:16" x14ac:dyDescent="0.35">
      <c r="A11767" t="s">
        <v>16</v>
      </c>
      <c r="B11767" t="s">
        <v>339</v>
      </c>
      <c r="C11767">
        <v>18</v>
      </c>
      <c r="D11767" t="s">
        <v>71</v>
      </c>
      <c r="E11767" t="s">
        <v>140</v>
      </c>
      <c r="F11767" t="s">
        <v>351</v>
      </c>
      <c r="G11767" t="s">
        <v>140</v>
      </c>
      <c r="H11767" t="s">
        <v>1049</v>
      </c>
      <c r="I11767" t="s">
        <v>140</v>
      </c>
      <c r="J11767" t="s">
        <v>140</v>
      </c>
      <c r="K11767" t="s">
        <v>140</v>
      </c>
      <c r="L11767" t="s">
        <v>664</v>
      </c>
      <c r="M11767" t="s">
        <v>140</v>
      </c>
      <c r="N11767" t="s">
        <v>140</v>
      </c>
      <c r="O11767" t="s">
        <v>140</v>
      </c>
      <c r="P11767" t="s">
        <v>140</v>
      </c>
    </row>
    <row r="11768" spans="1:16" x14ac:dyDescent="0.35">
      <c r="A11768" t="s">
        <v>17</v>
      </c>
      <c r="B11768" t="s">
        <v>1151</v>
      </c>
      <c r="C11768">
        <v>128</v>
      </c>
      <c r="D11768" t="s">
        <v>578</v>
      </c>
      <c r="E11768" t="s">
        <v>971</v>
      </c>
      <c r="F11768" t="s">
        <v>39</v>
      </c>
      <c r="G11768" t="s">
        <v>716</v>
      </c>
      <c r="H11768" t="s">
        <v>1051</v>
      </c>
      <c r="I11768" t="s">
        <v>140</v>
      </c>
      <c r="J11768" t="s">
        <v>1063</v>
      </c>
      <c r="K11768" t="s">
        <v>664</v>
      </c>
      <c r="L11768" t="s">
        <v>970</v>
      </c>
      <c r="M11768" t="s">
        <v>140</v>
      </c>
      <c r="N11768" t="s">
        <v>1019</v>
      </c>
      <c r="O11768" t="s">
        <v>140</v>
      </c>
      <c r="P11768" t="s">
        <v>140</v>
      </c>
    </row>
    <row r="11769" spans="1:16" x14ac:dyDescent="0.35">
      <c r="A11769" t="s">
        <v>17</v>
      </c>
      <c r="B11769" t="s">
        <v>1152</v>
      </c>
      <c r="C11769">
        <v>62</v>
      </c>
      <c r="D11769" t="s">
        <v>43</v>
      </c>
      <c r="E11769" t="s">
        <v>1043</v>
      </c>
      <c r="F11769" t="s">
        <v>699</v>
      </c>
      <c r="G11769" t="s">
        <v>1102</v>
      </c>
      <c r="H11769" t="s">
        <v>1044</v>
      </c>
      <c r="I11769" t="s">
        <v>140</v>
      </c>
      <c r="J11769" t="s">
        <v>1098</v>
      </c>
      <c r="K11769" t="s">
        <v>893</v>
      </c>
      <c r="L11769" t="s">
        <v>237</v>
      </c>
      <c r="M11769" t="s">
        <v>140</v>
      </c>
      <c r="N11769" t="s">
        <v>140</v>
      </c>
      <c r="O11769" t="s">
        <v>140</v>
      </c>
      <c r="P11769" t="s">
        <v>140</v>
      </c>
    </row>
    <row r="11770" spans="1:16" x14ac:dyDescent="0.35">
      <c r="A11770" t="s">
        <v>17</v>
      </c>
      <c r="B11770" t="s">
        <v>339</v>
      </c>
      <c r="C11770">
        <v>13</v>
      </c>
      <c r="D11770" t="s">
        <v>553</v>
      </c>
      <c r="E11770" t="s">
        <v>140</v>
      </c>
      <c r="F11770" t="s">
        <v>993</v>
      </c>
      <c r="G11770" t="s">
        <v>125</v>
      </c>
      <c r="H11770" t="s">
        <v>1045</v>
      </c>
      <c r="I11770" t="s">
        <v>140</v>
      </c>
      <c r="J11770" t="s">
        <v>125</v>
      </c>
      <c r="K11770" t="s">
        <v>489</v>
      </c>
      <c r="L11770" t="s">
        <v>489</v>
      </c>
      <c r="M11770" t="s">
        <v>140</v>
      </c>
      <c r="N11770" t="s">
        <v>140</v>
      </c>
      <c r="O11770" t="s">
        <v>140</v>
      </c>
      <c r="P11770" t="s">
        <v>140</v>
      </c>
    </row>
    <row r="11771" spans="1:16" x14ac:dyDescent="0.35">
      <c r="A11771" t="s">
        <v>18</v>
      </c>
      <c r="B11771" t="s">
        <v>1151</v>
      </c>
      <c r="C11771">
        <v>141</v>
      </c>
      <c r="D11771" t="s">
        <v>332</v>
      </c>
      <c r="E11771" t="s">
        <v>1011</v>
      </c>
      <c r="F11771" t="s">
        <v>834</v>
      </c>
      <c r="G11771" t="s">
        <v>838</v>
      </c>
      <c r="H11771" t="s">
        <v>1048</v>
      </c>
      <c r="I11771" t="s">
        <v>140</v>
      </c>
      <c r="J11771" t="s">
        <v>140</v>
      </c>
      <c r="K11771" t="s">
        <v>1070</v>
      </c>
      <c r="L11771" t="s">
        <v>812</v>
      </c>
      <c r="M11771" t="s">
        <v>140</v>
      </c>
      <c r="N11771" t="s">
        <v>140</v>
      </c>
      <c r="O11771" t="s">
        <v>1063</v>
      </c>
      <c r="P11771" t="s">
        <v>140</v>
      </c>
    </row>
    <row r="11772" spans="1:16" x14ac:dyDescent="0.35">
      <c r="A11772" t="s">
        <v>18</v>
      </c>
      <c r="B11772" t="s">
        <v>1152</v>
      </c>
      <c r="C11772">
        <v>51</v>
      </c>
      <c r="D11772" t="s">
        <v>525</v>
      </c>
      <c r="E11772" t="s">
        <v>140</v>
      </c>
      <c r="F11772" t="s">
        <v>874</v>
      </c>
      <c r="G11772" t="s">
        <v>919</v>
      </c>
      <c r="H11772" t="s">
        <v>939</v>
      </c>
      <c r="I11772" t="s">
        <v>140</v>
      </c>
      <c r="J11772" t="s">
        <v>140</v>
      </c>
      <c r="K11772" t="s">
        <v>949</v>
      </c>
      <c r="L11772" t="s">
        <v>1047</v>
      </c>
      <c r="M11772" t="s">
        <v>140</v>
      </c>
      <c r="N11772" t="s">
        <v>140</v>
      </c>
      <c r="O11772" t="s">
        <v>140</v>
      </c>
      <c r="P11772" t="s">
        <v>140</v>
      </c>
    </row>
    <row r="11773" spans="1:16" x14ac:dyDescent="0.35">
      <c r="A11773" t="s">
        <v>18</v>
      </c>
      <c r="B11773" t="s">
        <v>339</v>
      </c>
      <c r="C11773">
        <v>13</v>
      </c>
      <c r="D11773" t="s">
        <v>180</v>
      </c>
      <c r="E11773" t="s">
        <v>140</v>
      </c>
      <c r="F11773" t="s">
        <v>350</v>
      </c>
      <c r="G11773" t="s">
        <v>476</v>
      </c>
      <c r="H11773" t="s">
        <v>140</v>
      </c>
      <c r="I11773" t="s">
        <v>140</v>
      </c>
      <c r="J11773" t="s">
        <v>140</v>
      </c>
      <c r="K11773" t="s">
        <v>140</v>
      </c>
      <c r="L11773" t="s">
        <v>1102</v>
      </c>
      <c r="M11773" t="s">
        <v>140</v>
      </c>
      <c r="N11773" t="s">
        <v>140</v>
      </c>
      <c r="O11773" t="s">
        <v>140</v>
      </c>
      <c r="P11773" t="s">
        <v>140</v>
      </c>
    </row>
    <row r="11774" spans="1:16" x14ac:dyDescent="0.35">
      <c r="A11774" t="s">
        <v>19</v>
      </c>
      <c r="B11774" t="s">
        <v>1151</v>
      </c>
      <c r="C11774">
        <v>138</v>
      </c>
      <c r="D11774" t="s">
        <v>783</v>
      </c>
      <c r="E11774" t="s">
        <v>1068</v>
      </c>
      <c r="F11774" t="s">
        <v>994</v>
      </c>
      <c r="G11774" t="s">
        <v>949</v>
      </c>
      <c r="H11774" t="s">
        <v>875</v>
      </c>
      <c r="I11774" t="s">
        <v>140</v>
      </c>
      <c r="J11774" t="s">
        <v>1050</v>
      </c>
      <c r="K11774" t="s">
        <v>919</v>
      </c>
      <c r="L11774" t="s">
        <v>991</v>
      </c>
      <c r="M11774" t="s">
        <v>140</v>
      </c>
      <c r="N11774" t="s">
        <v>140</v>
      </c>
      <c r="O11774" t="s">
        <v>140</v>
      </c>
      <c r="P11774" t="s">
        <v>140</v>
      </c>
    </row>
    <row r="11775" spans="1:16" x14ac:dyDescent="0.35">
      <c r="A11775" t="s">
        <v>19</v>
      </c>
      <c r="B11775" t="s">
        <v>1152</v>
      </c>
      <c r="C11775">
        <v>56</v>
      </c>
      <c r="D11775" t="s">
        <v>78</v>
      </c>
      <c r="E11775" t="s">
        <v>140</v>
      </c>
      <c r="F11775" t="s">
        <v>968</v>
      </c>
      <c r="G11775" t="s">
        <v>973</v>
      </c>
      <c r="H11775" t="s">
        <v>140</v>
      </c>
      <c r="I11775" t="s">
        <v>140</v>
      </c>
      <c r="J11775" t="s">
        <v>140</v>
      </c>
      <c r="K11775" t="s">
        <v>140</v>
      </c>
      <c r="L11775" t="s">
        <v>834</v>
      </c>
      <c r="M11775" t="s">
        <v>140</v>
      </c>
      <c r="N11775" t="s">
        <v>140</v>
      </c>
      <c r="O11775" t="s">
        <v>140</v>
      </c>
      <c r="P11775" t="s">
        <v>140</v>
      </c>
    </row>
    <row r="11776" spans="1:16" x14ac:dyDescent="0.35">
      <c r="A11776" t="s">
        <v>19</v>
      </c>
      <c r="B11776" t="s">
        <v>339</v>
      </c>
      <c r="C11776">
        <v>12</v>
      </c>
      <c r="D11776" t="s">
        <v>899</v>
      </c>
      <c r="E11776" t="s">
        <v>140</v>
      </c>
      <c r="F11776" t="s">
        <v>620</v>
      </c>
      <c r="G11776" t="s">
        <v>1047</v>
      </c>
      <c r="H11776" t="s">
        <v>140</v>
      </c>
      <c r="I11776" t="s">
        <v>140</v>
      </c>
      <c r="J11776" t="s">
        <v>140</v>
      </c>
      <c r="K11776" t="s">
        <v>1048</v>
      </c>
      <c r="L11776" t="s">
        <v>1048</v>
      </c>
      <c r="M11776" t="s">
        <v>140</v>
      </c>
      <c r="N11776" t="s">
        <v>140</v>
      </c>
      <c r="O11776" t="s">
        <v>140</v>
      </c>
      <c r="P11776" t="s">
        <v>140</v>
      </c>
    </row>
    <row r="11777" spans="1:16" x14ac:dyDescent="0.35">
      <c r="A11777" t="s">
        <v>20</v>
      </c>
      <c r="B11777" t="s">
        <v>1151</v>
      </c>
      <c r="C11777">
        <v>123</v>
      </c>
      <c r="D11777" t="s">
        <v>408</v>
      </c>
      <c r="E11777" t="s">
        <v>1011</v>
      </c>
      <c r="F11777" t="s">
        <v>910</v>
      </c>
      <c r="G11777" t="s">
        <v>592</v>
      </c>
      <c r="H11777" t="s">
        <v>1058</v>
      </c>
      <c r="I11777" t="s">
        <v>140</v>
      </c>
      <c r="J11777" t="s">
        <v>1014</v>
      </c>
      <c r="K11777" t="s">
        <v>953</v>
      </c>
      <c r="L11777" t="s">
        <v>543</v>
      </c>
      <c r="M11777" t="s">
        <v>140</v>
      </c>
      <c r="N11777" t="s">
        <v>140</v>
      </c>
      <c r="O11777" t="s">
        <v>140</v>
      </c>
      <c r="P11777" t="s">
        <v>140</v>
      </c>
    </row>
    <row r="11778" spans="1:16" x14ac:dyDescent="0.35">
      <c r="A11778" t="s">
        <v>20</v>
      </c>
      <c r="B11778" t="s">
        <v>1152</v>
      </c>
      <c r="C11778">
        <v>65</v>
      </c>
      <c r="D11778" t="s">
        <v>149</v>
      </c>
      <c r="E11778" t="s">
        <v>140</v>
      </c>
      <c r="F11778" t="s">
        <v>692</v>
      </c>
      <c r="G11778" t="s">
        <v>345</v>
      </c>
      <c r="H11778" t="s">
        <v>939</v>
      </c>
      <c r="I11778" t="s">
        <v>140</v>
      </c>
      <c r="J11778" t="s">
        <v>1013</v>
      </c>
      <c r="K11778" t="s">
        <v>592</v>
      </c>
      <c r="L11778" t="s">
        <v>841</v>
      </c>
      <c r="M11778" t="s">
        <v>140</v>
      </c>
      <c r="N11778" t="s">
        <v>140</v>
      </c>
      <c r="O11778" t="s">
        <v>971</v>
      </c>
      <c r="P11778" t="s">
        <v>140</v>
      </c>
    </row>
    <row r="11779" spans="1:16" x14ac:dyDescent="0.35">
      <c r="A11779" t="s">
        <v>20</v>
      </c>
      <c r="B11779" t="s">
        <v>339</v>
      </c>
      <c r="C11779">
        <v>18</v>
      </c>
      <c r="D11779" t="s">
        <v>407</v>
      </c>
      <c r="E11779" t="s">
        <v>140</v>
      </c>
      <c r="F11779" t="s">
        <v>212</v>
      </c>
      <c r="G11779" t="s">
        <v>824</v>
      </c>
      <c r="H11779" t="s">
        <v>140</v>
      </c>
      <c r="I11779" t="s">
        <v>140</v>
      </c>
      <c r="J11779" t="s">
        <v>140</v>
      </c>
      <c r="K11779" t="s">
        <v>41</v>
      </c>
      <c r="L11779" t="s">
        <v>1070</v>
      </c>
      <c r="M11779" t="s">
        <v>140</v>
      </c>
      <c r="N11779" t="s">
        <v>140</v>
      </c>
      <c r="O11779" t="s">
        <v>140</v>
      </c>
      <c r="P11779" t="s">
        <v>140</v>
      </c>
    </row>
    <row r="11780" spans="1:16" x14ac:dyDescent="0.35">
      <c r="A11780" t="s">
        <v>21</v>
      </c>
      <c r="B11780" t="s">
        <v>1151</v>
      </c>
      <c r="C11780">
        <v>120</v>
      </c>
      <c r="D11780" t="s">
        <v>299</v>
      </c>
      <c r="E11780" t="s">
        <v>1046</v>
      </c>
      <c r="F11780" t="s">
        <v>1046</v>
      </c>
      <c r="G11780" t="s">
        <v>967</v>
      </c>
      <c r="H11780" t="s">
        <v>140</v>
      </c>
      <c r="I11780" t="s">
        <v>140</v>
      </c>
      <c r="J11780" t="s">
        <v>1098</v>
      </c>
      <c r="K11780" t="s">
        <v>762</v>
      </c>
      <c r="L11780" t="s">
        <v>224</v>
      </c>
      <c r="M11780" t="s">
        <v>140</v>
      </c>
      <c r="N11780" t="s">
        <v>140</v>
      </c>
      <c r="O11780" t="s">
        <v>1098</v>
      </c>
      <c r="P11780" t="s">
        <v>140</v>
      </c>
    </row>
    <row r="11781" spans="1:16" x14ac:dyDescent="0.35">
      <c r="A11781" t="s">
        <v>21</v>
      </c>
      <c r="B11781" t="s">
        <v>1152</v>
      </c>
      <c r="C11781">
        <v>72</v>
      </c>
      <c r="D11781" t="s">
        <v>610</v>
      </c>
      <c r="E11781" t="s">
        <v>458</v>
      </c>
      <c r="F11781" t="s">
        <v>1073</v>
      </c>
      <c r="G11781" t="s">
        <v>462</v>
      </c>
      <c r="H11781" t="s">
        <v>1017</v>
      </c>
      <c r="I11781" t="s">
        <v>140</v>
      </c>
      <c r="J11781" t="s">
        <v>996</v>
      </c>
      <c r="K11781" t="s">
        <v>614</v>
      </c>
      <c r="L11781" t="s">
        <v>385</v>
      </c>
      <c r="M11781" t="s">
        <v>140</v>
      </c>
      <c r="N11781" t="s">
        <v>140</v>
      </c>
      <c r="O11781" t="s">
        <v>140</v>
      </c>
      <c r="P11781" t="s">
        <v>140</v>
      </c>
    </row>
    <row r="11782" spans="1:16" x14ac:dyDescent="0.35">
      <c r="A11782" t="s">
        <v>21</v>
      </c>
      <c r="B11782" t="s">
        <v>339</v>
      </c>
      <c r="C11782">
        <v>18</v>
      </c>
      <c r="D11782" t="s">
        <v>692</v>
      </c>
      <c r="E11782" t="s">
        <v>140</v>
      </c>
      <c r="F11782" t="s">
        <v>140</v>
      </c>
      <c r="G11782" t="s">
        <v>458</v>
      </c>
      <c r="H11782" t="s">
        <v>140</v>
      </c>
      <c r="I11782" t="s">
        <v>140</v>
      </c>
      <c r="J11782" t="s">
        <v>140</v>
      </c>
      <c r="K11782" t="s">
        <v>614</v>
      </c>
      <c r="L11782" t="s">
        <v>873</v>
      </c>
      <c r="M11782" t="s">
        <v>140</v>
      </c>
      <c r="N11782" t="s">
        <v>140</v>
      </c>
      <c r="O11782" t="s">
        <v>140</v>
      </c>
      <c r="P11782" t="s">
        <v>140</v>
      </c>
    </row>
    <row r="11783" spans="1:16" x14ac:dyDescent="0.35">
      <c r="A11783" t="s">
        <v>22</v>
      </c>
      <c r="B11783" t="s">
        <v>1151</v>
      </c>
      <c r="C11783">
        <v>139</v>
      </c>
      <c r="D11783" t="s">
        <v>802</v>
      </c>
      <c r="E11783" t="s">
        <v>1021</v>
      </c>
      <c r="F11783" t="s">
        <v>535</v>
      </c>
      <c r="G11783" t="s">
        <v>501</v>
      </c>
      <c r="H11783" t="s">
        <v>1056</v>
      </c>
      <c r="I11783" t="s">
        <v>1011</v>
      </c>
      <c r="J11783" t="s">
        <v>1011</v>
      </c>
      <c r="K11783" t="s">
        <v>1047</v>
      </c>
      <c r="L11783" t="s">
        <v>862</v>
      </c>
      <c r="M11783" t="s">
        <v>140</v>
      </c>
      <c r="N11783" t="s">
        <v>140</v>
      </c>
      <c r="O11783" t="s">
        <v>1098</v>
      </c>
      <c r="P11783" t="s">
        <v>140</v>
      </c>
    </row>
    <row r="11784" spans="1:16" x14ac:dyDescent="0.35">
      <c r="A11784" t="s">
        <v>22</v>
      </c>
      <c r="B11784" t="s">
        <v>1152</v>
      </c>
      <c r="C11784">
        <v>54</v>
      </c>
      <c r="D11784" t="s">
        <v>304</v>
      </c>
      <c r="E11784" t="s">
        <v>140</v>
      </c>
      <c r="F11784" t="s">
        <v>234</v>
      </c>
      <c r="G11784" t="s">
        <v>1014</v>
      </c>
      <c r="H11784" t="s">
        <v>949</v>
      </c>
      <c r="I11784" t="s">
        <v>140</v>
      </c>
      <c r="J11784" t="s">
        <v>967</v>
      </c>
      <c r="K11784" t="s">
        <v>919</v>
      </c>
      <c r="L11784" t="s">
        <v>999</v>
      </c>
      <c r="M11784" t="s">
        <v>140</v>
      </c>
      <c r="N11784" t="s">
        <v>140</v>
      </c>
      <c r="O11784" t="s">
        <v>140</v>
      </c>
      <c r="P11784" t="s">
        <v>140</v>
      </c>
    </row>
    <row r="11785" spans="1:16" x14ac:dyDescent="0.35">
      <c r="A11785" t="s">
        <v>22</v>
      </c>
      <c r="B11785" t="s">
        <v>339</v>
      </c>
      <c r="C11785">
        <v>16</v>
      </c>
      <c r="D11785" t="s">
        <v>599</v>
      </c>
      <c r="E11785" t="s">
        <v>1060</v>
      </c>
      <c r="F11785" t="s">
        <v>727</v>
      </c>
      <c r="G11785" t="s">
        <v>140</v>
      </c>
      <c r="H11785" t="s">
        <v>949</v>
      </c>
      <c r="I11785" t="s">
        <v>140</v>
      </c>
      <c r="J11785" t="s">
        <v>405</v>
      </c>
      <c r="K11785" t="s">
        <v>929</v>
      </c>
      <c r="L11785" t="s">
        <v>921</v>
      </c>
      <c r="M11785" t="s">
        <v>140</v>
      </c>
      <c r="N11785" t="s">
        <v>140</v>
      </c>
      <c r="O11785" t="s">
        <v>140</v>
      </c>
      <c r="P11785" t="s">
        <v>140</v>
      </c>
    </row>
    <row r="11786" spans="1:16" x14ac:dyDescent="0.35">
      <c r="A11786" t="s">
        <v>23</v>
      </c>
      <c r="B11786" t="s">
        <v>1151</v>
      </c>
      <c r="C11786">
        <v>124</v>
      </c>
      <c r="D11786" t="s">
        <v>485</v>
      </c>
      <c r="E11786" t="s">
        <v>1017</v>
      </c>
      <c r="F11786" t="s">
        <v>1071</v>
      </c>
      <c r="G11786" t="s">
        <v>1011</v>
      </c>
      <c r="H11786" t="s">
        <v>1021</v>
      </c>
      <c r="I11786" t="s">
        <v>1022</v>
      </c>
      <c r="J11786" t="s">
        <v>1073</v>
      </c>
      <c r="K11786" t="s">
        <v>1083</v>
      </c>
      <c r="L11786" t="s">
        <v>145</v>
      </c>
      <c r="M11786" t="s">
        <v>140</v>
      </c>
      <c r="N11786" t="s">
        <v>1021</v>
      </c>
      <c r="O11786" t="s">
        <v>1011</v>
      </c>
      <c r="P11786" t="s">
        <v>140</v>
      </c>
    </row>
    <row r="11787" spans="1:16" x14ac:dyDescent="0.35">
      <c r="A11787" t="s">
        <v>23</v>
      </c>
      <c r="B11787" t="s">
        <v>1152</v>
      </c>
      <c r="C11787">
        <v>61</v>
      </c>
      <c r="D11787" t="s">
        <v>620</v>
      </c>
      <c r="E11787" t="s">
        <v>929</v>
      </c>
      <c r="F11787" t="s">
        <v>495</v>
      </c>
      <c r="G11787" t="s">
        <v>574</v>
      </c>
      <c r="H11787" t="s">
        <v>1011</v>
      </c>
      <c r="I11787" t="s">
        <v>1014</v>
      </c>
      <c r="J11787" t="s">
        <v>1053</v>
      </c>
      <c r="K11787" t="s">
        <v>755</v>
      </c>
      <c r="L11787" t="s">
        <v>221</v>
      </c>
      <c r="M11787" t="s">
        <v>140</v>
      </c>
      <c r="N11787" t="s">
        <v>1051</v>
      </c>
      <c r="O11787" t="s">
        <v>123</v>
      </c>
      <c r="P11787" t="s">
        <v>140</v>
      </c>
    </row>
    <row r="11788" spans="1:16" x14ac:dyDescent="0.35">
      <c r="A11788" t="s">
        <v>23</v>
      </c>
      <c r="B11788" t="s">
        <v>339</v>
      </c>
      <c r="C11788">
        <v>19</v>
      </c>
      <c r="D11788" t="s">
        <v>874</v>
      </c>
      <c r="E11788" t="s">
        <v>140</v>
      </c>
      <c r="F11788" t="s">
        <v>847</v>
      </c>
      <c r="G11788" t="s">
        <v>1095</v>
      </c>
      <c r="H11788" t="s">
        <v>140</v>
      </c>
      <c r="I11788" t="s">
        <v>140</v>
      </c>
      <c r="J11788" t="s">
        <v>140</v>
      </c>
      <c r="K11788" t="s">
        <v>467</v>
      </c>
      <c r="L11788" t="s">
        <v>87</v>
      </c>
      <c r="M11788" t="s">
        <v>140</v>
      </c>
      <c r="N11788" t="s">
        <v>140</v>
      </c>
      <c r="O11788" t="s">
        <v>87</v>
      </c>
      <c r="P11788" t="s">
        <v>140</v>
      </c>
    </row>
    <row r="11789" spans="1:16" x14ac:dyDescent="0.35">
      <c r="A11789" t="s">
        <v>24</v>
      </c>
      <c r="B11789" t="s">
        <v>1151</v>
      </c>
      <c r="C11789">
        <v>123</v>
      </c>
      <c r="D11789" t="s">
        <v>836</v>
      </c>
      <c r="E11789" t="s">
        <v>954</v>
      </c>
      <c r="F11789" t="s">
        <v>349</v>
      </c>
      <c r="G11789" t="s">
        <v>1068</v>
      </c>
      <c r="H11789" t="s">
        <v>996</v>
      </c>
      <c r="I11789" t="s">
        <v>140</v>
      </c>
      <c r="J11789" t="s">
        <v>939</v>
      </c>
      <c r="K11789" t="s">
        <v>101</v>
      </c>
      <c r="L11789" t="s">
        <v>532</v>
      </c>
      <c r="M11789" t="s">
        <v>140</v>
      </c>
      <c r="N11789" t="s">
        <v>140</v>
      </c>
      <c r="O11789" t="s">
        <v>1063</v>
      </c>
      <c r="P11789" t="s">
        <v>140</v>
      </c>
    </row>
    <row r="11790" spans="1:16" x14ac:dyDescent="0.35">
      <c r="A11790" t="s">
        <v>24</v>
      </c>
      <c r="B11790" t="s">
        <v>1152</v>
      </c>
      <c r="C11790">
        <v>71</v>
      </c>
      <c r="D11790" t="s">
        <v>760</v>
      </c>
      <c r="E11790" t="s">
        <v>775</v>
      </c>
      <c r="F11790" t="s">
        <v>614</v>
      </c>
      <c r="G11790" t="s">
        <v>1003</v>
      </c>
      <c r="H11790" t="s">
        <v>664</v>
      </c>
      <c r="I11790" t="s">
        <v>140</v>
      </c>
      <c r="J11790" t="s">
        <v>140</v>
      </c>
      <c r="K11790" t="s">
        <v>968</v>
      </c>
      <c r="L11790" t="s">
        <v>492</v>
      </c>
      <c r="M11790" t="s">
        <v>140</v>
      </c>
      <c r="N11790" t="s">
        <v>140</v>
      </c>
      <c r="O11790" t="s">
        <v>660</v>
      </c>
      <c r="P11790" t="s">
        <v>140</v>
      </c>
    </row>
    <row r="11791" spans="1:16" x14ac:dyDescent="0.35">
      <c r="A11791" t="s">
        <v>24</v>
      </c>
      <c r="B11791" t="s">
        <v>339</v>
      </c>
      <c r="C11791">
        <v>13</v>
      </c>
      <c r="D11791" t="s">
        <v>212</v>
      </c>
      <c r="E11791" t="s">
        <v>140</v>
      </c>
      <c r="F11791" t="s">
        <v>366</v>
      </c>
      <c r="G11791" t="s">
        <v>140</v>
      </c>
      <c r="H11791" t="s">
        <v>1014</v>
      </c>
      <c r="I11791" t="s">
        <v>140</v>
      </c>
      <c r="J11791" t="s">
        <v>140</v>
      </c>
      <c r="K11791" t="s">
        <v>1061</v>
      </c>
      <c r="L11791" t="s">
        <v>762</v>
      </c>
      <c r="M11791" t="s">
        <v>140</v>
      </c>
      <c r="N11791" t="s">
        <v>140</v>
      </c>
      <c r="O11791" t="s">
        <v>513</v>
      </c>
      <c r="P11791" t="s">
        <v>140</v>
      </c>
    </row>
    <row r="11792" spans="1:16" x14ac:dyDescent="0.35">
      <c r="A11792" t="s">
        <v>25</v>
      </c>
      <c r="B11792" t="s">
        <v>1151</v>
      </c>
      <c r="C11792">
        <v>123</v>
      </c>
      <c r="D11792" t="s">
        <v>57</v>
      </c>
      <c r="E11792" t="s">
        <v>1098</v>
      </c>
      <c r="F11792" t="s">
        <v>307</v>
      </c>
      <c r="G11792" t="s">
        <v>87</v>
      </c>
      <c r="H11792" t="s">
        <v>105</v>
      </c>
      <c r="I11792" t="s">
        <v>140</v>
      </c>
      <c r="J11792" t="s">
        <v>140</v>
      </c>
      <c r="K11792" t="s">
        <v>1060</v>
      </c>
      <c r="L11792" t="s">
        <v>462</v>
      </c>
      <c r="M11792" t="s">
        <v>140</v>
      </c>
      <c r="N11792" t="s">
        <v>140</v>
      </c>
      <c r="O11792" t="s">
        <v>1051</v>
      </c>
      <c r="P11792" t="s">
        <v>140</v>
      </c>
    </row>
    <row r="11793" spans="1:16" x14ac:dyDescent="0.35">
      <c r="A11793" t="s">
        <v>25</v>
      </c>
      <c r="B11793" t="s">
        <v>1152</v>
      </c>
      <c r="C11793">
        <v>68</v>
      </c>
      <c r="D11793" t="s">
        <v>546</v>
      </c>
      <c r="E11793" t="s">
        <v>140</v>
      </c>
      <c r="F11793" t="s">
        <v>452</v>
      </c>
      <c r="G11793" t="s">
        <v>949</v>
      </c>
      <c r="H11793" t="s">
        <v>869</v>
      </c>
      <c r="I11793" t="s">
        <v>949</v>
      </c>
      <c r="J11793" t="s">
        <v>949</v>
      </c>
      <c r="K11793" t="s">
        <v>140</v>
      </c>
      <c r="L11793" t="s">
        <v>1083</v>
      </c>
      <c r="M11793" t="s">
        <v>140</v>
      </c>
      <c r="N11793" t="s">
        <v>140</v>
      </c>
      <c r="O11793" t="s">
        <v>1023</v>
      </c>
      <c r="P11793" t="s">
        <v>140</v>
      </c>
    </row>
    <row r="11794" spans="1:16" x14ac:dyDescent="0.35">
      <c r="A11794" t="s">
        <v>25</v>
      </c>
      <c r="B11794" t="s">
        <v>339</v>
      </c>
      <c r="C11794">
        <v>13</v>
      </c>
      <c r="D11794" t="s">
        <v>140</v>
      </c>
      <c r="E11794" t="s">
        <v>140</v>
      </c>
      <c r="F11794" t="s">
        <v>597</v>
      </c>
      <c r="G11794" t="s">
        <v>140</v>
      </c>
      <c r="H11794" t="s">
        <v>598</v>
      </c>
      <c r="I11794" t="s">
        <v>140</v>
      </c>
      <c r="J11794" t="s">
        <v>140</v>
      </c>
      <c r="K11794" t="s">
        <v>140</v>
      </c>
      <c r="L11794" t="s">
        <v>646</v>
      </c>
      <c r="M11794" t="s">
        <v>140</v>
      </c>
      <c r="N11794" t="s">
        <v>140</v>
      </c>
      <c r="O11794" t="s">
        <v>140</v>
      </c>
      <c r="P11794" t="s">
        <v>140</v>
      </c>
    </row>
    <row r="11795" spans="1:16" x14ac:dyDescent="0.35">
      <c r="A11795" t="s">
        <v>26</v>
      </c>
      <c r="B11795" t="s">
        <v>1151</v>
      </c>
      <c r="C11795">
        <v>130</v>
      </c>
      <c r="D11795" t="s">
        <v>882</v>
      </c>
      <c r="E11795" t="s">
        <v>1019</v>
      </c>
      <c r="F11795" t="s">
        <v>291</v>
      </c>
      <c r="G11795" t="s">
        <v>103</v>
      </c>
      <c r="H11795" t="s">
        <v>317</v>
      </c>
      <c r="I11795" t="s">
        <v>140</v>
      </c>
      <c r="J11795" t="s">
        <v>140</v>
      </c>
      <c r="K11795" t="s">
        <v>1044</v>
      </c>
      <c r="L11795" t="s">
        <v>127</v>
      </c>
      <c r="M11795" t="s">
        <v>140</v>
      </c>
      <c r="N11795" t="s">
        <v>1017</v>
      </c>
      <c r="O11795" t="s">
        <v>1046</v>
      </c>
      <c r="P11795" t="s">
        <v>140</v>
      </c>
    </row>
    <row r="11796" spans="1:16" x14ac:dyDescent="0.35">
      <c r="A11796" t="s">
        <v>26</v>
      </c>
      <c r="B11796" t="s">
        <v>1152</v>
      </c>
      <c r="C11796">
        <v>56</v>
      </c>
      <c r="D11796" t="s">
        <v>69</v>
      </c>
      <c r="E11796" t="s">
        <v>140</v>
      </c>
      <c r="F11796" t="s">
        <v>578</v>
      </c>
      <c r="G11796" t="s">
        <v>716</v>
      </c>
      <c r="H11796" t="s">
        <v>1057</v>
      </c>
      <c r="I11796" t="s">
        <v>140</v>
      </c>
      <c r="J11796" t="s">
        <v>140</v>
      </c>
      <c r="K11796" t="s">
        <v>99</v>
      </c>
      <c r="L11796" t="s">
        <v>641</v>
      </c>
      <c r="M11796" t="s">
        <v>140</v>
      </c>
      <c r="N11796" t="s">
        <v>140</v>
      </c>
      <c r="O11796" t="s">
        <v>548</v>
      </c>
      <c r="P11796" t="s">
        <v>140</v>
      </c>
    </row>
    <row r="11797" spans="1:16" x14ac:dyDescent="0.35">
      <c r="A11797" t="s">
        <v>26</v>
      </c>
      <c r="B11797" t="s">
        <v>339</v>
      </c>
      <c r="C11797">
        <v>15</v>
      </c>
      <c r="D11797" t="s">
        <v>492</v>
      </c>
      <c r="E11797" t="s">
        <v>140</v>
      </c>
      <c r="F11797" t="s">
        <v>816</v>
      </c>
      <c r="G11797" t="s">
        <v>462</v>
      </c>
      <c r="H11797" t="s">
        <v>1023</v>
      </c>
      <c r="I11797" t="s">
        <v>140</v>
      </c>
      <c r="J11797" t="s">
        <v>140</v>
      </c>
      <c r="K11797" t="s">
        <v>1139</v>
      </c>
      <c r="L11797" t="s">
        <v>794</v>
      </c>
      <c r="M11797" t="s">
        <v>140</v>
      </c>
      <c r="N11797" t="s">
        <v>140</v>
      </c>
      <c r="O11797" t="s">
        <v>824</v>
      </c>
      <c r="P11797" t="s">
        <v>140</v>
      </c>
    </row>
    <row r="11798" spans="1:16" x14ac:dyDescent="0.35">
      <c r="A11798" t="s">
        <v>27</v>
      </c>
      <c r="B11798" t="s">
        <v>1151</v>
      </c>
      <c r="C11798">
        <v>119</v>
      </c>
      <c r="D11798" t="s">
        <v>209</v>
      </c>
      <c r="E11798" t="s">
        <v>1021</v>
      </c>
      <c r="F11798" t="s">
        <v>165</v>
      </c>
      <c r="G11798" t="s">
        <v>1053</v>
      </c>
      <c r="H11798" t="s">
        <v>1068</v>
      </c>
      <c r="I11798" t="s">
        <v>140</v>
      </c>
      <c r="J11798" t="s">
        <v>775</v>
      </c>
      <c r="K11798" t="s">
        <v>1051</v>
      </c>
      <c r="L11798" t="s">
        <v>111</v>
      </c>
      <c r="M11798" t="s">
        <v>140</v>
      </c>
      <c r="N11798" t="s">
        <v>140</v>
      </c>
      <c r="O11798" t="s">
        <v>1019</v>
      </c>
      <c r="P11798" t="s">
        <v>140</v>
      </c>
    </row>
    <row r="11799" spans="1:16" x14ac:dyDescent="0.35">
      <c r="A11799" t="s">
        <v>27</v>
      </c>
      <c r="B11799" t="s">
        <v>1152</v>
      </c>
      <c r="C11799">
        <v>72</v>
      </c>
      <c r="D11799" t="s">
        <v>159</v>
      </c>
      <c r="E11799" t="s">
        <v>949</v>
      </c>
      <c r="F11799" t="s">
        <v>865</v>
      </c>
      <c r="G11799" t="s">
        <v>1062</v>
      </c>
      <c r="H11799" t="s">
        <v>1043</v>
      </c>
      <c r="I11799" t="s">
        <v>140</v>
      </c>
      <c r="J11799" t="s">
        <v>140</v>
      </c>
      <c r="K11799" t="s">
        <v>515</v>
      </c>
      <c r="L11799" t="s">
        <v>91</v>
      </c>
      <c r="M11799" t="s">
        <v>140</v>
      </c>
      <c r="N11799" t="s">
        <v>140</v>
      </c>
      <c r="O11799" t="s">
        <v>903</v>
      </c>
      <c r="P11799" t="s">
        <v>140</v>
      </c>
    </row>
    <row r="11800" spans="1:16" x14ac:dyDescent="0.35">
      <c r="A11800" t="s">
        <v>27</v>
      </c>
      <c r="B11800" t="s">
        <v>339</v>
      </c>
      <c r="C11800">
        <v>13</v>
      </c>
      <c r="D11800" t="s">
        <v>206</v>
      </c>
      <c r="E11800" t="s">
        <v>140</v>
      </c>
      <c r="F11800" t="s">
        <v>666</v>
      </c>
      <c r="G11800" t="s">
        <v>1061</v>
      </c>
      <c r="H11800" t="s">
        <v>140</v>
      </c>
      <c r="I11800" t="s">
        <v>140</v>
      </c>
      <c r="J11800" t="s">
        <v>140</v>
      </c>
      <c r="K11800" t="s">
        <v>140</v>
      </c>
      <c r="L11800" t="s">
        <v>1061</v>
      </c>
      <c r="M11800" t="s">
        <v>140</v>
      </c>
      <c r="N11800" t="s">
        <v>140</v>
      </c>
      <c r="O11800" t="s">
        <v>140</v>
      </c>
      <c r="P11800" t="s">
        <v>140</v>
      </c>
    </row>
    <row r="11801" spans="1:16" x14ac:dyDescent="0.35">
      <c r="A11801" t="s">
        <v>28</v>
      </c>
      <c r="B11801" t="s">
        <v>1151</v>
      </c>
      <c r="C11801">
        <v>116</v>
      </c>
      <c r="D11801" t="s">
        <v>180</v>
      </c>
      <c r="E11801" t="s">
        <v>954</v>
      </c>
      <c r="F11801" t="s">
        <v>564</v>
      </c>
      <c r="G11801" t="s">
        <v>1023</v>
      </c>
      <c r="H11801" t="s">
        <v>1068</v>
      </c>
      <c r="I11801" t="s">
        <v>940</v>
      </c>
      <c r="J11801" t="s">
        <v>1058</v>
      </c>
      <c r="K11801" t="s">
        <v>1047</v>
      </c>
      <c r="L11801" t="s">
        <v>855</v>
      </c>
      <c r="M11801" t="s">
        <v>140</v>
      </c>
      <c r="N11801" t="s">
        <v>140</v>
      </c>
      <c r="O11801" t="s">
        <v>140</v>
      </c>
      <c r="P11801" t="s">
        <v>140</v>
      </c>
    </row>
    <row r="11802" spans="1:16" x14ac:dyDescent="0.35">
      <c r="A11802" t="s">
        <v>28</v>
      </c>
      <c r="B11802" t="s">
        <v>1152</v>
      </c>
      <c r="C11802">
        <v>78</v>
      </c>
      <c r="D11802" t="s">
        <v>635</v>
      </c>
      <c r="E11802" t="s">
        <v>733</v>
      </c>
      <c r="F11802" t="s">
        <v>521</v>
      </c>
      <c r="G11802" t="s">
        <v>527</v>
      </c>
      <c r="H11802" t="s">
        <v>140</v>
      </c>
      <c r="I11802" t="s">
        <v>140</v>
      </c>
      <c r="J11802" t="s">
        <v>1060</v>
      </c>
      <c r="K11802" t="s">
        <v>394</v>
      </c>
      <c r="L11802" t="s">
        <v>119</v>
      </c>
      <c r="M11802" t="s">
        <v>140</v>
      </c>
      <c r="N11802" t="s">
        <v>140</v>
      </c>
      <c r="O11802" t="s">
        <v>1054</v>
      </c>
      <c r="P11802" t="s">
        <v>140</v>
      </c>
    </row>
    <row r="11803" spans="1:16" x14ac:dyDescent="0.35">
      <c r="A11803" t="s">
        <v>28</v>
      </c>
      <c r="B11803" t="s">
        <v>339</v>
      </c>
      <c r="C11803">
        <v>11</v>
      </c>
      <c r="D11803" t="s">
        <v>188</v>
      </c>
      <c r="E11803" t="s">
        <v>140</v>
      </c>
      <c r="F11803" t="s">
        <v>187</v>
      </c>
      <c r="G11803" t="s">
        <v>140</v>
      </c>
      <c r="H11803" t="s">
        <v>140</v>
      </c>
      <c r="I11803" t="s">
        <v>140</v>
      </c>
      <c r="J11803" t="s">
        <v>140</v>
      </c>
      <c r="K11803" t="s">
        <v>140</v>
      </c>
      <c r="L11803" t="s">
        <v>140</v>
      </c>
      <c r="M11803" t="s">
        <v>140</v>
      </c>
      <c r="N11803" t="s">
        <v>140</v>
      </c>
      <c r="O11803" t="s">
        <v>140</v>
      </c>
      <c r="P11803" t="s">
        <v>140</v>
      </c>
    </row>
    <row r="11804" spans="1:16" x14ac:dyDescent="0.35">
      <c r="A11804" t="s">
        <v>29</v>
      </c>
      <c r="B11804" t="s">
        <v>1151</v>
      </c>
      <c r="C11804">
        <v>109</v>
      </c>
      <c r="D11804" t="s">
        <v>145</v>
      </c>
      <c r="E11804" t="s">
        <v>140</v>
      </c>
      <c r="F11804" t="s">
        <v>406</v>
      </c>
      <c r="G11804" t="s">
        <v>971</v>
      </c>
      <c r="H11804" t="s">
        <v>801</v>
      </c>
      <c r="I11804" t="s">
        <v>140</v>
      </c>
      <c r="J11804" t="s">
        <v>1016</v>
      </c>
      <c r="K11804" t="s">
        <v>125</v>
      </c>
      <c r="L11804" t="s">
        <v>389</v>
      </c>
      <c r="M11804" t="s">
        <v>140</v>
      </c>
      <c r="N11804" t="s">
        <v>140</v>
      </c>
      <c r="O11804" t="s">
        <v>775</v>
      </c>
      <c r="P11804" t="s">
        <v>140</v>
      </c>
    </row>
    <row r="11805" spans="1:16" x14ac:dyDescent="0.35">
      <c r="A11805" t="s">
        <v>29</v>
      </c>
      <c r="B11805" t="s">
        <v>1152</v>
      </c>
      <c r="C11805">
        <v>72</v>
      </c>
      <c r="D11805" t="s">
        <v>340</v>
      </c>
      <c r="E11805" t="s">
        <v>140</v>
      </c>
      <c r="F11805" t="s">
        <v>636</v>
      </c>
      <c r="G11805" t="s">
        <v>942</v>
      </c>
      <c r="H11805" t="s">
        <v>458</v>
      </c>
      <c r="I11805" t="s">
        <v>140</v>
      </c>
      <c r="J11805" t="s">
        <v>1098</v>
      </c>
      <c r="K11805" t="s">
        <v>1154</v>
      </c>
      <c r="L11805" t="s">
        <v>970</v>
      </c>
      <c r="M11805" t="s">
        <v>1060</v>
      </c>
      <c r="N11805" t="s">
        <v>140</v>
      </c>
      <c r="O11805" t="s">
        <v>140</v>
      </c>
      <c r="P11805" t="s">
        <v>140</v>
      </c>
    </row>
    <row r="11806" spans="1:16" x14ac:dyDescent="0.35">
      <c r="A11806" t="s">
        <v>29</v>
      </c>
      <c r="B11806" t="s">
        <v>339</v>
      </c>
      <c r="C11806">
        <v>22</v>
      </c>
      <c r="D11806" t="s">
        <v>571</v>
      </c>
      <c r="E11806" t="s">
        <v>140</v>
      </c>
      <c r="F11806" t="s">
        <v>304</v>
      </c>
      <c r="G11806" t="s">
        <v>1072</v>
      </c>
      <c r="H11806" t="s">
        <v>1044</v>
      </c>
      <c r="I11806" t="s">
        <v>140</v>
      </c>
      <c r="J11806" t="s">
        <v>140</v>
      </c>
      <c r="K11806" t="s">
        <v>115</v>
      </c>
      <c r="L11806" t="s">
        <v>659</v>
      </c>
      <c r="M11806" t="s">
        <v>950</v>
      </c>
      <c r="N11806" t="s">
        <v>140</v>
      </c>
      <c r="O11806" t="s">
        <v>394</v>
      </c>
      <c r="P11806" t="s">
        <v>140</v>
      </c>
    </row>
    <row r="11807" spans="1:16" x14ac:dyDescent="0.35">
      <c r="A11807" t="s">
        <v>30</v>
      </c>
      <c r="B11807" t="s">
        <v>1151</v>
      </c>
      <c r="C11807">
        <v>108</v>
      </c>
      <c r="D11807" t="s">
        <v>836</v>
      </c>
      <c r="E11807" t="s">
        <v>1009</v>
      </c>
      <c r="F11807" t="s">
        <v>764</v>
      </c>
      <c r="G11807" t="s">
        <v>1050</v>
      </c>
      <c r="H11807" t="s">
        <v>954</v>
      </c>
      <c r="I11807" t="s">
        <v>140</v>
      </c>
      <c r="J11807" t="s">
        <v>140</v>
      </c>
      <c r="K11807" t="s">
        <v>1054</v>
      </c>
      <c r="L11807" t="s">
        <v>121</v>
      </c>
      <c r="M11807" t="s">
        <v>140</v>
      </c>
      <c r="N11807" t="s">
        <v>140</v>
      </c>
      <c r="O11807" t="s">
        <v>1019</v>
      </c>
      <c r="P11807" t="s">
        <v>140</v>
      </c>
    </row>
    <row r="11808" spans="1:16" x14ac:dyDescent="0.35">
      <c r="A11808" t="s">
        <v>30</v>
      </c>
      <c r="B11808" t="s">
        <v>1152</v>
      </c>
      <c r="C11808">
        <v>78</v>
      </c>
      <c r="D11808" t="s">
        <v>77</v>
      </c>
      <c r="E11808" t="s">
        <v>1046</v>
      </c>
      <c r="F11808" t="s">
        <v>437</v>
      </c>
      <c r="G11808" t="s">
        <v>977</v>
      </c>
      <c r="H11808" t="s">
        <v>1060</v>
      </c>
      <c r="I11808" t="s">
        <v>140</v>
      </c>
      <c r="J11808" t="s">
        <v>140</v>
      </c>
      <c r="K11808" t="s">
        <v>1058</v>
      </c>
      <c r="L11808" t="s">
        <v>101</v>
      </c>
      <c r="M11808" t="s">
        <v>140</v>
      </c>
      <c r="N11808" t="s">
        <v>1013</v>
      </c>
      <c r="O11808" t="s">
        <v>1054</v>
      </c>
      <c r="P11808" t="s">
        <v>140</v>
      </c>
    </row>
    <row r="11809" spans="1:16" x14ac:dyDescent="0.35">
      <c r="A11809" t="s">
        <v>30</v>
      </c>
      <c r="B11809" t="s">
        <v>339</v>
      </c>
      <c r="C11809">
        <v>16</v>
      </c>
      <c r="D11809" t="s">
        <v>884</v>
      </c>
      <c r="E11809" t="s">
        <v>140</v>
      </c>
      <c r="F11809" t="s">
        <v>879</v>
      </c>
      <c r="G11809" t="s">
        <v>140</v>
      </c>
      <c r="H11809" t="s">
        <v>140</v>
      </c>
      <c r="I11809" t="s">
        <v>140</v>
      </c>
      <c r="J11809" t="s">
        <v>950</v>
      </c>
      <c r="K11809" t="s">
        <v>140</v>
      </c>
      <c r="L11809" t="s">
        <v>847</v>
      </c>
      <c r="M11809" t="s">
        <v>140</v>
      </c>
      <c r="N11809" t="s">
        <v>140</v>
      </c>
      <c r="O11809" t="s">
        <v>140</v>
      </c>
      <c r="P11809" t="s">
        <v>140</v>
      </c>
    </row>
    <row r="11810" spans="1:16" x14ac:dyDescent="0.35">
      <c r="A11810" t="s">
        <v>31</v>
      </c>
      <c r="B11810" t="s">
        <v>1151</v>
      </c>
      <c r="C11810">
        <v>138</v>
      </c>
      <c r="D11810" t="s">
        <v>714</v>
      </c>
      <c r="E11810" t="s">
        <v>1098</v>
      </c>
      <c r="F11810" t="s">
        <v>996</v>
      </c>
      <c r="G11810" t="s">
        <v>1047</v>
      </c>
      <c r="H11810" t="s">
        <v>140</v>
      </c>
      <c r="I11810" t="s">
        <v>746</v>
      </c>
      <c r="J11810" t="s">
        <v>345</v>
      </c>
      <c r="K11810" t="s">
        <v>967</v>
      </c>
      <c r="L11810" t="s">
        <v>667</v>
      </c>
      <c r="M11810" t="s">
        <v>140</v>
      </c>
      <c r="N11810" t="s">
        <v>1010</v>
      </c>
      <c r="O11810" t="s">
        <v>869</v>
      </c>
      <c r="P11810" t="s">
        <v>140</v>
      </c>
    </row>
    <row r="11811" spans="1:16" x14ac:dyDescent="0.35">
      <c r="A11811" t="s">
        <v>31</v>
      </c>
      <c r="B11811" t="s">
        <v>1152</v>
      </c>
      <c r="C11811">
        <v>58</v>
      </c>
      <c r="D11811" t="s">
        <v>38</v>
      </c>
      <c r="E11811" t="s">
        <v>140</v>
      </c>
      <c r="F11811" t="s">
        <v>952</v>
      </c>
      <c r="G11811" t="s">
        <v>105</v>
      </c>
      <c r="H11811" t="s">
        <v>1019</v>
      </c>
      <c r="I11811" t="s">
        <v>940</v>
      </c>
      <c r="J11811" t="s">
        <v>140</v>
      </c>
      <c r="K11811" t="s">
        <v>527</v>
      </c>
      <c r="L11811" t="s">
        <v>467</v>
      </c>
      <c r="M11811" t="s">
        <v>140</v>
      </c>
      <c r="N11811" t="s">
        <v>140</v>
      </c>
      <c r="O11811" t="s">
        <v>1009</v>
      </c>
      <c r="P11811" t="s">
        <v>140</v>
      </c>
    </row>
    <row r="11812" spans="1:16" x14ac:dyDescent="0.35">
      <c r="A11812" t="s">
        <v>31</v>
      </c>
      <c r="B11812" t="s">
        <v>339</v>
      </c>
      <c r="C11812">
        <v>11</v>
      </c>
      <c r="D11812" t="s">
        <v>776</v>
      </c>
      <c r="E11812" t="s">
        <v>140</v>
      </c>
      <c r="F11812" t="s">
        <v>140</v>
      </c>
      <c r="G11812" t="s">
        <v>140</v>
      </c>
      <c r="H11812" t="s">
        <v>140</v>
      </c>
      <c r="I11812" t="s">
        <v>1018</v>
      </c>
      <c r="J11812" t="s">
        <v>95</v>
      </c>
      <c r="K11812" t="s">
        <v>897</v>
      </c>
      <c r="L11812" t="s">
        <v>1085</v>
      </c>
      <c r="M11812" t="s">
        <v>140</v>
      </c>
      <c r="N11812" t="s">
        <v>140</v>
      </c>
      <c r="O11812" t="s">
        <v>996</v>
      </c>
      <c r="P11812" t="s">
        <v>140</v>
      </c>
    </row>
    <row r="11813" spans="1:16" x14ac:dyDescent="0.35">
      <c r="A11813" t="s">
        <v>32</v>
      </c>
      <c r="B11813" t="s">
        <v>1151</v>
      </c>
      <c r="C11813">
        <v>3047</v>
      </c>
      <c r="D11813" t="s">
        <v>508</v>
      </c>
      <c r="E11813" t="s">
        <v>939</v>
      </c>
      <c r="F11813" t="s">
        <v>834</v>
      </c>
      <c r="G11813" t="s">
        <v>1044</v>
      </c>
      <c r="H11813" t="s">
        <v>971</v>
      </c>
      <c r="I11813" t="s">
        <v>1011</v>
      </c>
      <c r="J11813" t="s">
        <v>939</v>
      </c>
      <c r="K11813" t="s">
        <v>317</v>
      </c>
      <c r="L11813" t="s">
        <v>712</v>
      </c>
      <c r="M11813" t="s">
        <v>1022</v>
      </c>
      <c r="N11813" t="s">
        <v>1008</v>
      </c>
      <c r="O11813" t="s">
        <v>1063</v>
      </c>
      <c r="P11813" t="s">
        <v>140</v>
      </c>
    </row>
    <row r="11814" spans="1:16" x14ac:dyDescent="0.35">
      <c r="A11814" t="s">
        <v>32</v>
      </c>
      <c r="B11814" t="s">
        <v>1152</v>
      </c>
      <c r="C11814">
        <v>1521</v>
      </c>
      <c r="D11814" t="s">
        <v>963</v>
      </c>
      <c r="E11814" t="s">
        <v>1098</v>
      </c>
      <c r="F11814" t="s">
        <v>354</v>
      </c>
      <c r="G11814" t="s">
        <v>1053</v>
      </c>
      <c r="H11814" t="s">
        <v>1050</v>
      </c>
      <c r="I11814" t="s">
        <v>1012</v>
      </c>
      <c r="J11814" t="s">
        <v>1050</v>
      </c>
      <c r="K11814" t="s">
        <v>985</v>
      </c>
      <c r="L11814" t="s">
        <v>781</v>
      </c>
      <c r="M11814" t="s">
        <v>1022</v>
      </c>
      <c r="N11814" t="s">
        <v>1008</v>
      </c>
      <c r="O11814" t="s">
        <v>1043</v>
      </c>
      <c r="P11814" t="s">
        <v>140</v>
      </c>
    </row>
    <row r="11815" spans="1:16" x14ac:dyDescent="0.35">
      <c r="A11815" t="s">
        <v>32</v>
      </c>
      <c r="B11815" t="s">
        <v>339</v>
      </c>
      <c r="C11815">
        <v>354</v>
      </c>
      <c r="D11815" t="s">
        <v>802</v>
      </c>
      <c r="E11815" t="s">
        <v>1009</v>
      </c>
      <c r="F11815" t="s">
        <v>428</v>
      </c>
      <c r="G11815" t="s">
        <v>929</v>
      </c>
      <c r="H11815" t="s">
        <v>1023</v>
      </c>
      <c r="I11815" t="s">
        <v>1012</v>
      </c>
      <c r="J11815" t="s">
        <v>1020</v>
      </c>
      <c r="K11815" t="s">
        <v>405</v>
      </c>
      <c r="L11815" t="s">
        <v>340</v>
      </c>
      <c r="M11815" t="s">
        <v>1008</v>
      </c>
      <c r="N11815" t="s">
        <v>140</v>
      </c>
      <c r="O11815" t="s">
        <v>1007</v>
      </c>
      <c r="P11815" t="s">
        <v>140</v>
      </c>
    </row>
    <row r="11817" spans="1:16" x14ac:dyDescent="0.35">
      <c r="A11817" t="s">
        <v>1496</v>
      </c>
    </row>
    <row r="11818" spans="1:16" x14ac:dyDescent="0.35">
      <c r="A11818" t="s">
        <v>2</v>
      </c>
      <c r="B11818" t="s">
        <v>3</v>
      </c>
      <c r="C11818" t="s">
        <v>1497</v>
      </c>
      <c r="D11818" t="s">
        <v>1498</v>
      </c>
      <c r="E11818" t="s">
        <v>1499</v>
      </c>
      <c r="F11818" t="s">
        <v>1500</v>
      </c>
      <c r="G11818" t="s">
        <v>1441</v>
      </c>
    </row>
    <row r="11819" spans="1:16" x14ac:dyDescent="0.35">
      <c r="A11819" t="s">
        <v>8</v>
      </c>
      <c r="B11819">
        <v>108</v>
      </c>
      <c r="C11819" t="s">
        <v>803</v>
      </c>
      <c r="D11819" t="s">
        <v>749</v>
      </c>
      <c r="E11819" t="s">
        <v>967</v>
      </c>
      <c r="F11819" t="s">
        <v>162</v>
      </c>
      <c r="G11819" t="s">
        <v>1055</v>
      </c>
    </row>
    <row r="11820" spans="1:16" x14ac:dyDescent="0.35">
      <c r="A11820" t="s">
        <v>9</v>
      </c>
      <c r="B11820">
        <v>109</v>
      </c>
      <c r="C11820" t="s">
        <v>759</v>
      </c>
      <c r="D11820" t="s">
        <v>430</v>
      </c>
      <c r="E11820" t="s">
        <v>939</v>
      </c>
      <c r="F11820" t="s">
        <v>954</v>
      </c>
      <c r="G11820" t="s">
        <v>1013</v>
      </c>
    </row>
    <row r="11821" spans="1:16" x14ac:dyDescent="0.35">
      <c r="A11821" t="s">
        <v>10</v>
      </c>
      <c r="B11821">
        <v>113</v>
      </c>
      <c r="C11821" t="s">
        <v>889</v>
      </c>
      <c r="D11821" t="s">
        <v>620</v>
      </c>
      <c r="E11821" t="s">
        <v>1073</v>
      </c>
      <c r="F11821" t="s">
        <v>89</v>
      </c>
      <c r="G11821" t="s">
        <v>1054</v>
      </c>
    </row>
    <row r="11822" spans="1:16" x14ac:dyDescent="0.35">
      <c r="A11822" t="s">
        <v>11</v>
      </c>
      <c r="B11822">
        <v>92</v>
      </c>
      <c r="C11822" t="s">
        <v>153</v>
      </c>
      <c r="D11822" t="s">
        <v>481</v>
      </c>
      <c r="E11822" t="s">
        <v>140</v>
      </c>
      <c r="F11822" t="s">
        <v>1065</v>
      </c>
      <c r="G11822" t="s">
        <v>1021</v>
      </c>
    </row>
    <row r="11823" spans="1:16" x14ac:dyDescent="0.35">
      <c r="A11823" t="s">
        <v>12</v>
      </c>
      <c r="B11823">
        <v>74</v>
      </c>
      <c r="C11823" t="s">
        <v>220</v>
      </c>
      <c r="D11823" t="s">
        <v>841</v>
      </c>
      <c r="E11823" t="s">
        <v>664</v>
      </c>
      <c r="F11823" t="s">
        <v>109</v>
      </c>
      <c r="G11823" t="s">
        <v>949</v>
      </c>
    </row>
    <row r="11824" spans="1:16" x14ac:dyDescent="0.35">
      <c r="A11824" t="s">
        <v>13</v>
      </c>
      <c r="B11824">
        <v>138</v>
      </c>
      <c r="C11824" t="s">
        <v>239</v>
      </c>
      <c r="D11824" t="s">
        <v>93</v>
      </c>
      <c r="E11824" t="s">
        <v>801</v>
      </c>
      <c r="F11824" t="s">
        <v>119</v>
      </c>
      <c r="G11824" t="s">
        <v>1098</v>
      </c>
    </row>
    <row r="11825" spans="1:7" x14ac:dyDescent="0.35">
      <c r="A11825" t="s">
        <v>14</v>
      </c>
      <c r="B11825">
        <v>115</v>
      </c>
      <c r="C11825" t="s">
        <v>76</v>
      </c>
      <c r="D11825" t="s">
        <v>706</v>
      </c>
      <c r="E11825" t="s">
        <v>919</v>
      </c>
      <c r="F11825" t="s">
        <v>422</v>
      </c>
      <c r="G11825" t="s">
        <v>1052</v>
      </c>
    </row>
    <row r="11826" spans="1:7" x14ac:dyDescent="0.35">
      <c r="A11826" t="s">
        <v>15</v>
      </c>
      <c r="B11826">
        <v>61</v>
      </c>
      <c r="C11826" t="s">
        <v>850</v>
      </c>
      <c r="D11826" t="s">
        <v>582</v>
      </c>
      <c r="E11826" t="s">
        <v>950</v>
      </c>
      <c r="F11826" t="s">
        <v>961</v>
      </c>
      <c r="G11826" t="s">
        <v>140</v>
      </c>
    </row>
    <row r="11827" spans="1:7" x14ac:dyDescent="0.35">
      <c r="A11827" t="s">
        <v>16</v>
      </c>
      <c r="B11827">
        <v>104</v>
      </c>
      <c r="C11827" t="s">
        <v>782</v>
      </c>
      <c r="D11827" t="s">
        <v>1246</v>
      </c>
      <c r="E11827" t="s">
        <v>140</v>
      </c>
      <c r="F11827" t="s">
        <v>1063</v>
      </c>
      <c r="G11827" t="s">
        <v>1063</v>
      </c>
    </row>
    <row r="11828" spans="1:7" x14ac:dyDescent="0.35">
      <c r="A11828" t="s">
        <v>17</v>
      </c>
      <c r="B11828">
        <v>124</v>
      </c>
      <c r="C11828" t="s">
        <v>632</v>
      </c>
      <c r="D11828" t="s">
        <v>346</v>
      </c>
      <c r="E11828" t="s">
        <v>1068</v>
      </c>
      <c r="F11828" t="s">
        <v>1021</v>
      </c>
      <c r="G11828" t="s">
        <v>140</v>
      </c>
    </row>
    <row r="11829" spans="1:7" x14ac:dyDescent="0.35">
      <c r="A11829" t="s">
        <v>18</v>
      </c>
      <c r="B11829">
        <v>90</v>
      </c>
      <c r="C11829" t="s">
        <v>351</v>
      </c>
      <c r="D11829" t="s">
        <v>49</v>
      </c>
      <c r="E11829" t="s">
        <v>1020</v>
      </c>
      <c r="F11829" t="s">
        <v>1047</v>
      </c>
      <c r="G11829" t="s">
        <v>140</v>
      </c>
    </row>
    <row r="11830" spans="1:7" x14ac:dyDescent="0.35">
      <c r="A11830" t="s">
        <v>19</v>
      </c>
      <c r="B11830">
        <v>82</v>
      </c>
      <c r="C11830" t="s">
        <v>803</v>
      </c>
      <c r="D11830" t="s">
        <v>935</v>
      </c>
      <c r="E11830" t="s">
        <v>1098</v>
      </c>
      <c r="F11830" t="s">
        <v>1043</v>
      </c>
      <c r="G11830" t="s">
        <v>1046</v>
      </c>
    </row>
    <row r="11831" spans="1:7" x14ac:dyDescent="0.35">
      <c r="A11831" t="s">
        <v>20</v>
      </c>
      <c r="B11831">
        <v>120</v>
      </c>
      <c r="C11831" t="s">
        <v>606</v>
      </c>
      <c r="D11831" t="s">
        <v>689</v>
      </c>
      <c r="E11831" t="s">
        <v>1016</v>
      </c>
      <c r="F11831" t="s">
        <v>1048</v>
      </c>
      <c r="G11831" t="s">
        <v>140</v>
      </c>
    </row>
    <row r="11832" spans="1:7" x14ac:dyDescent="0.35">
      <c r="A11832" t="s">
        <v>21</v>
      </c>
      <c r="B11832">
        <v>105</v>
      </c>
      <c r="C11832" t="s">
        <v>419</v>
      </c>
      <c r="D11832" t="s">
        <v>961</v>
      </c>
      <c r="E11832" t="s">
        <v>919</v>
      </c>
      <c r="F11832" t="s">
        <v>801</v>
      </c>
      <c r="G11832" t="s">
        <v>1048</v>
      </c>
    </row>
    <row r="11833" spans="1:7" x14ac:dyDescent="0.35">
      <c r="A11833" t="s">
        <v>22</v>
      </c>
      <c r="B11833">
        <v>122</v>
      </c>
      <c r="C11833" t="s">
        <v>553</v>
      </c>
      <c r="D11833" t="s">
        <v>606</v>
      </c>
      <c r="E11833" t="s">
        <v>1007</v>
      </c>
      <c r="F11833" t="s">
        <v>1046</v>
      </c>
      <c r="G11833" t="s">
        <v>140</v>
      </c>
    </row>
    <row r="11834" spans="1:7" x14ac:dyDescent="0.35">
      <c r="A11834" t="s">
        <v>23</v>
      </c>
      <c r="B11834">
        <v>122</v>
      </c>
      <c r="C11834" t="s">
        <v>629</v>
      </c>
      <c r="D11834" t="s">
        <v>623</v>
      </c>
      <c r="E11834" t="s">
        <v>733</v>
      </c>
      <c r="F11834" t="s">
        <v>662</v>
      </c>
      <c r="G11834" t="s">
        <v>140</v>
      </c>
    </row>
    <row r="11835" spans="1:7" x14ac:dyDescent="0.35">
      <c r="A11835" t="s">
        <v>24</v>
      </c>
      <c r="B11835">
        <v>116</v>
      </c>
      <c r="C11835" t="s">
        <v>62</v>
      </c>
      <c r="D11835" t="s">
        <v>266</v>
      </c>
      <c r="E11835" t="s">
        <v>1020</v>
      </c>
      <c r="F11835" t="s">
        <v>1021</v>
      </c>
      <c r="G11835" t="s">
        <v>1050</v>
      </c>
    </row>
    <row r="11836" spans="1:7" x14ac:dyDescent="0.35">
      <c r="A11836" t="s">
        <v>25</v>
      </c>
      <c r="B11836">
        <v>149</v>
      </c>
      <c r="C11836" t="s">
        <v>890</v>
      </c>
      <c r="D11836" t="s">
        <v>172</v>
      </c>
      <c r="E11836" t="s">
        <v>664</v>
      </c>
      <c r="F11836" t="s">
        <v>1058</v>
      </c>
      <c r="G11836" t="s">
        <v>1011</v>
      </c>
    </row>
    <row r="11837" spans="1:7" x14ac:dyDescent="0.35">
      <c r="A11837" t="s">
        <v>26</v>
      </c>
      <c r="B11837">
        <v>140</v>
      </c>
      <c r="C11837" t="s">
        <v>803</v>
      </c>
      <c r="D11837" t="s">
        <v>145</v>
      </c>
      <c r="E11837" t="s">
        <v>967</v>
      </c>
      <c r="F11837" t="s">
        <v>1049</v>
      </c>
      <c r="G11837" t="s">
        <v>775</v>
      </c>
    </row>
    <row r="11838" spans="1:7" x14ac:dyDescent="0.35">
      <c r="A11838" t="s">
        <v>27</v>
      </c>
      <c r="B11838">
        <v>112</v>
      </c>
      <c r="C11838" t="s">
        <v>49</v>
      </c>
      <c r="D11838" t="s">
        <v>359</v>
      </c>
      <c r="E11838" t="s">
        <v>140</v>
      </c>
      <c r="F11838" t="s">
        <v>1052</v>
      </c>
      <c r="G11838" t="s">
        <v>775</v>
      </c>
    </row>
    <row r="11839" spans="1:7" x14ac:dyDescent="0.35">
      <c r="A11839" t="s">
        <v>28</v>
      </c>
      <c r="B11839">
        <v>100</v>
      </c>
      <c r="C11839" t="s">
        <v>452</v>
      </c>
      <c r="D11839" t="s">
        <v>910</v>
      </c>
      <c r="E11839" t="s">
        <v>1018</v>
      </c>
      <c r="F11839" t="s">
        <v>953</v>
      </c>
      <c r="G11839" t="s">
        <v>660</v>
      </c>
    </row>
    <row r="11840" spans="1:7" x14ac:dyDescent="0.35">
      <c r="A11840" t="s">
        <v>29</v>
      </c>
      <c r="B11840">
        <v>151</v>
      </c>
      <c r="C11840" t="s">
        <v>585</v>
      </c>
      <c r="D11840" t="s">
        <v>395</v>
      </c>
      <c r="E11840" t="s">
        <v>950</v>
      </c>
      <c r="F11840" t="s">
        <v>1051</v>
      </c>
      <c r="G11840" t="s">
        <v>140</v>
      </c>
    </row>
    <row r="11841" spans="1:8" x14ac:dyDescent="0.35">
      <c r="A11841" t="s">
        <v>30</v>
      </c>
      <c r="B11841">
        <v>112</v>
      </c>
      <c r="C11841" t="s">
        <v>797</v>
      </c>
      <c r="D11841" t="s">
        <v>577</v>
      </c>
      <c r="E11841" t="s">
        <v>1020</v>
      </c>
      <c r="F11841" t="s">
        <v>950</v>
      </c>
      <c r="G11841" t="s">
        <v>140</v>
      </c>
    </row>
    <row r="11842" spans="1:8" x14ac:dyDescent="0.35">
      <c r="A11842" t="s">
        <v>31</v>
      </c>
      <c r="B11842">
        <v>98</v>
      </c>
      <c r="C11842" t="s">
        <v>182</v>
      </c>
      <c r="D11842" t="s">
        <v>123</v>
      </c>
      <c r="E11842" t="s">
        <v>769</v>
      </c>
      <c r="F11842" t="s">
        <v>323</v>
      </c>
      <c r="G11842" t="s">
        <v>940</v>
      </c>
    </row>
    <row r="11843" spans="1:8" x14ac:dyDescent="0.35">
      <c r="A11843" t="s">
        <v>32</v>
      </c>
      <c r="B11843">
        <v>2657</v>
      </c>
      <c r="C11843" t="s">
        <v>540</v>
      </c>
      <c r="D11843" t="s">
        <v>535</v>
      </c>
      <c r="E11843" t="s">
        <v>1004</v>
      </c>
      <c r="F11843" t="s">
        <v>1067</v>
      </c>
      <c r="G11843" t="s">
        <v>1017</v>
      </c>
    </row>
    <row r="11845" spans="1:8" x14ac:dyDescent="0.35">
      <c r="A11845" t="s">
        <v>1501</v>
      </c>
    </row>
    <row r="11846" spans="1:8" x14ac:dyDescent="0.35">
      <c r="A11846" t="s">
        <v>2</v>
      </c>
      <c r="B11846" t="s">
        <v>1164</v>
      </c>
      <c r="C11846" t="s">
        <v>3</v>
      </c>
      <c r="D11846" t="s">
        <v>1497</v>
      </c>
      <c r="E11846" t="s">
        <v>1498</v>
      </c>
      <c r="F11846" t="s">
        <v>1499</v>
      </c>
      <c r="G11846" t="s">
        <v>1500</v>
      </c>
      <c r="H11846" t="s">
        <v>1441</v>
      </c>
    </row>
    <row r="11847" spans="1:8" x14ac:dyDescent="0.35">
      <c r="A11847" t="s">
        <v>8</v>
      </c>
      <c r="B11847" t="s">
        <v>1165</v>
      </c>
      <c r="C11847">
        <v>35</v>
      </c>
      <c r="D11847" t="s">
        <v>449</v>
      </c>
      <c r="E11847" t="s">
        <v>65</v>
      </c>
      <c r="F11847" t="s">
        <v>187</v>
      </c>
      <c r="G11847" t="s">
        <v>269</v>
      </c>
      <c r="H11847" t="s">
        <v>1055</v>
      </c>
    </row>
    <row r="11848" spans="1:8" x14ac:dyDescent="0.35">
      <c r="A11848" t="s">
        <v>8</v>
      </c>
      <c r="B11848" t="s">
        <v>1166</v>
      </c>
      <c r="C11848">
        <v>73</v>
      </c>
      <c r="D11848" t="s">
        <v>966</v>
      </c>
      <c r="E11848" t="s">
        <v>125</v>
      </c>
      <c r="F11848" t="s">
        <v>664</v>
      </c>
      <c r="G11848" t="s">
        <v>261</v>
      </c>
      <c r="H11848" t="s">
        <v>1066</v>
      </c>
    </row>
    <row r="11849" spans="1:8" x14ac:dyDescent="0.35">
      <c r="A11849" t="s">
        <v>9</v>
      </c>
      <c r="B11849" t="s">
        <v>1165</v>
      </c>
      <c r="C11849">
        <v>71</v>
      </c>
      <c r="D11849" t="s">
        <v>196</v>
      </c>
      <c r="E11849" t="s">
        <v>66</v>
      </c>
      <c r="F11849" t="s">
        <v>940</v>
      </c>
      <c r="G11849" t="s">
        <v>140</v>
      </c>
      <c r="H11849" t="s">
        <v>140</v>
      </c>
    </row>
    <row r="11850" spans="1:8" x14ac:dyDescent="0.35">
      <c r="A11850" t="s">
        <v>9</v>
      </c>
      <c r="B11850" t="s">
        <v>1166</v>
      </c>
      <c r="C11850">
        <v>38</v>
      </c>
      <c r="D11850" t="s">
        <v>496</v>
      </c>
      <c r="E11850" t="s">
        <v>737</v>
      </c>
      <c r="F11850" t="s">
        <v>1043</v>
      </c>
      <c r="G11850" t="s">
        <v>123</v>
      </c>
      <c r="H11850" t="s">
        <v>1043</v>
      </c>
    </row>
    <row r="11851" spans="1:8" x14ac:dyDescent="0.35">
      <c r="A11851" t="s">
        <v>10</v>
      </c>
      <c r="B11851" t="s">
        <v>1165</v>
      </c>
      <c r="C11851">
        <v>61</v>
      </c>
      <c r="D11851" t="s">
        <v>252</v>
      </c>
      <c r="E11851" t="s">
        <v>602</v>
      </c>
      <c r="F11851" t="s">
        <v>140</v>
      </c>
      <c r="G11851" t="s">
        <v>115</v>
      </c>
      <c r="H11851" t="s">
        <v>1054</v>
      </c>
    </row>
    <row r="11852" spans="1:8" x14ac:dyDescent="0.35">
      <c r="A11852" t="s">
        <v>10</v>
      </c>
      <c r="B11852" t="s">
        <v>1166</v>
      </c>
      <c r="C11852">
        <v>52</v>
      </c>
      <c r="D11852" t="s">
        <v>400</v>
      </c>
      <c r="E11852" t="s">
        <v>511</v>
      </c>
      <c r="F11852" t="s">
        <v>1061</v>
      </c>
      <c r="G11852" t="s">
        <v>1011</v>
      </c>
      <c r="H11852" t="s">
        <v>1054</v>
      </c>
    </row>
    <row r="11853" spans="1:8" x14ac:dyDescent="0.35">
      <c r="A11853" t="s">
        <v>11</v>
      </c>
      <c r="B11853" t="s">
        <v>1165</v>
      </c>
      <c r="C11853">
        <v>50</v>
      </c>
      <c r="D11853" t="s">
        <v>214</v>
      </c>
      <c r="E11853" t="s">
        <v>431</v>
      </c>
      <c r="F11853" t="s">
        <v>140</v>
      </c>
      <c r="G11853" t="s">
        <v>458</v>
      </c>
      <c r="H11853" t="s">
        <v>140</v>
      </c>
    </row>
    <row r="11854" spans="1:8" x14ac:dyDescent="0.35">
      <c r="A11854" t="s">
        <v>11</v>
      </c>
      <c r="B11854" t="s">
        <v>1166</v>
      </c>
      <c r="C11854">
        <v>42</v>
      </c>
      <c r="D11854" t="s">
        <v>652</v>
      </c>
      <c r="E11854" t="s">
        <v>932</v>
      </c>
      <c r="F11854" t="s">
        <v>140</v>
      </c>
      <c r="G11854" t="s">
        <v>1095</v>
      </c>
      <c r="H11854" t="s">
        <v>1020</v>
      </c>
    </row>
    <row r="11855" spans="1:8" x14ac:dyDescent="0.35">
      <c r="A11855" t="s">
        <v>12</v>
      </c>
      <c r="B11855" t="s">
        <v>1165</v>
      </c>
      <c r="C11855">
        <v>10</v>
      </c>
      <c r="D11855" t="s">
        <v>519</v>
      </c>
      <c r="E11855" t="s">
        <v>518</v>
      </c>
      <c r="F11855" t="s">
        <v>140</v>
      </c>
      <c r="G11855" t="s">
        <v>140</v>
      </c>
      <c r="H11855" t="s">
        <v>140</v>
      </c>
    </row>
    <row r="11856" spans="1:8" x14ac:dyDescent="0.35">
      <c r="A11856" t="s">
        <v>12</v>
      </c>
      <c r="B11856" t="s">
        <v>1166</v>
      </c>
      <c r="C11856">
        <v>64</v>
      </c>
      <c r="D11856" t="s">
        <v>347</v>
      </c>
      <c r="E11856" t="s">
        <v>921</v>
      </c>
      <c r="F11856" t="s">
        <v>1057</v>
      </c>
      <c r="G11856" t="s">
        <v>91</v>
      </c>
      <c r="H11856" t="s">
        <v>1055</v>
      </c>
    </row>
    <row r="11857" spans="1:8" x14ac:dyDescent="0.35">
      <c r="A11857" t="s">
        <v>13</v>
      </c>
      <c r="B11857" t="s">
        <v>1165</v>
      </c>
      <c r="C11857">
        <v>7</v>
      </c>
      <c r="D11857" t="s">
        <v>1085</v>
      </c>
      <c r="E11857" t="s">
        <v>618</v>
      </c>
      <c r="F11857" t="s">
        <v>140</v>
      </c>
      <c r="G11857" t="s">
        <v>331</v>
      </c>
      <c r="H11857" t="s">
        <v>1085</v>
      </c>
    </row>
    <row r="11858" spans="1:8" x14ac:dyDescent="0.35">
      <c r="A11858" t="s">
        <v>13</v>
      </c>
      <c r="B11858" t="s">
        <v>1166</v>
      </c>
      <c r="C11858">
        <v>131</v>
      </c>
      <c r="D11858" t="s">
        <v>649</v>
      </c>
      <c r="E11858" t="s">
        <v>95</v>
      </c>
      <c r="F11858" t="s">
        <v>89</v>
      </c>
      <c r="G11858" t="s">
        <v>517</v>
      </c>
      <c r="H11858" t="s">
        <v>140</v>
      </c>
    </row>
    <row r="11859" spans="1:8" x14ac:dyDescent="0.35">
      <c r="A11859" t="s">
        <v>14</v>
      </c>
      <c r="B11859" t="s">
        <v>1165</v>
      </c>
      <c r="C11859">
        <v>39</v>
      </c>
      <c r="D11859" t="s">
        <v>474</v>
      </c>
      <c r="E11859" t="s">
        <v>83</v>
      </c>
      <c r="F11859" t="s">
        <v>527</v>
      </c>
      <c r="G11859" t="s">
        <v>422</v>
      </c>
      <c r="H11859" t="s">
        <v>674</v>
      </c>
    </row>
    <row r="11860" spans="1:8" x14ac:dyDescent="0.35">
      <c r="A11860" t="s">
        <v>14</v>
      </c>
      <c r="B11860" t="s">
        <v>1166</v>
      </c>
      <c r="C11860">
        <v>76</v>
      </c>
      <c r="D11860" t="s">
        <v>40</v>
      </c>
      <c r="E11860" t="s">
        <v>1100</v>
      </c>
      <c r="F11860" t="s">
        <v>1007</v>
      </c>
      <c r="G11860" t="s">
        <v>422</v>
      </c>
      <c r="H11860" t="s">
        <v>1063</v>
      </c>
    </row>
    <row r="11861" spans="1:8" x14ac:dyDescent="0.35">
      <c r="A11861" t="s">
        <v>15</v>
      </c>
      <c r="B11861" t="s">
        <v>1165</v>
      </c>
      <c r="C11861">
        <v>36</v>
      </c>
      <c r="D11861" t="s">
        <v>583</v>
      </c>
      <c r="E11861" t="s">
        <v>802</v>
      </c>
      <c r="F11861" t="s">
        <v>1019</v>
      </c>
      <c r="G11861" t="s">
        <v>1022</v>
      </c>
      <c r="H11861" t="s">
        <v>140</v>
      </c>
    </row>
    <row r="11862" spans="1:8" x14ac:dyDescent="0.35">
      <c r="A11862" t="s">
        <v>15</v>
      </c>
      <c r="B11862" t="s">
        <v>1166</v>
      </c>
      <c r="C11862">
        <v>25</v>
      </c>
      <c r="D11862" t="s">
        <v>403</v>
      </c>
      <c r="E11862" t="s">
        <v>1054</v>
      </c>
      <c r="F11862" t="s">
        <v>91</v>
      </c>
      <c r="G11862" t="s">
        <v>882</v>
      </c>
      <c r="H11862" t="s">
        <v>140</v>
      </c>
    </row>
    <row r="11863" spans="1:8" x14ac:dyDescent="0.35">
      <c r="A11863" t="s">
        <v>16</v>
      </c>
      <c r="B11863" t="s">
        <v>1165</v>
      </c>
      <c r="C11863">
        <v>66</v>
      </c>
      <c r="D11863" t="s">
        <v>221</v>
      </c>
      <c r="E11863" t="s">
        <v>648</v>
      </c>
      <c r="F11863" t="s">
        <v>140</v>
      </c>
      <c r="G11863" t="s">
        <v>140</v>
      </c>
      <c r="H11863" t="s">
        <v>1054</v>
      </c>
    </row>
    <row r="11864" spans="1:8" x14ac:dyDescent="0.35">
      <c r="A11864" t="s">
        <v>16</v>
      </c>
      <c r="B11864" t="s">
        <v>1166</v>
      </c>
      <c r="C11864">
        <v>38</v>
      </c>
      <c r="D11864" t="s">
        <v>352</v>
      </c>
      <c r="E11864" t="s">
        <v>836</v>
      </c>
      <c r="F11864" t="s">
        <v>140</v>
      </c>
      <c r="G11864" t="s">
        <v>1048</v>
      </c>
      <c r="H11864" t="s">
        <v>140</v>
      </c>
    </row>
    <row r="11865" spans="1:8" x14ac:dyDescent="0.35">
      <c r="A11865" t="s">
        <v>17</v>
      </c>
      <c r="B11865" t="s">
        <v>1165</v>
      </c>
      <c r="C11865">
        <v>74</v>
      </c>
      <c r="D11865" t="s">
        <v>372</v>
      </c>
      <c r="E11865" t="s">
        <v>75</v>
      </c>
      <c r="F11865" t="s">
        <v>733</v>
      </c>
      <c r="G11865" t="s">
        <v>1058</v>
      </c>
      <c r="H11865" t="s">
        <v>140</v>
      </c>
    </row>
    <row r="11866" spans="1:8" x14ac:dyDescent="0.35">
      <c r="A11866" t="s">
        <v>17</v>
      </c>
      <c r="B11866" t="s">
        <v>1166</v>
      </c>
      <c r="C11866">
        <v>50</v>
      </c>
      <c r="D11866" t="s">
        <v>361</v>
      </c>
      <c r="E11866" t="s">
        <v>874</v>
      </c>
      <c r="F11866" t="s">
        <v>1054</v>
      </c>
      <c r="G11866" t="s">
        <v>140</v>
      </c>
      <c r="H11866" t="s">
        <v>140</v>
      </c>
    </row>
    <row r="11867" spans="1:8" x14ac:dyDescent="0.35">
      <c r="A11867" t="s">
        <v>18</v>
      </c>
      <c r="B11867" t="s">
        <v>1165</v>
      </c>
      <c r="C11867">
        <v>11</v>
      </c>
      <c r="D11867" t="s">
        <v>413</v>
      </c>
      <c r="E11867" t="s">
        <v>412</v>
      </c>
      <c r="F11867" t="s">
        <v>140</v>
      </c>
      <c r="G11867" t="s">
        <v>140</v>
      </c>
      <c r="H11867" t="s">
        <v>140</v>
      </c>
    </row>
    <row r="11868" spans="1:8" x14ac:dyDescent="0.35">
      <c r="A11868" t="s">
        <v>18</v>
      </c>
      <c r="B11868" t="s">
        <v>1166</v>
      </c>
      <c r="C11868">
        <v>79</v>
      </c>
      <c r="D11868" t="s">
        <v>507</v>
      </c>
      <c r="E11868" t="s">
        <v>843</v>
      </c>
      <c r="F11868" t="s">
        <v>1060</v>
      </c>
      <c r="G11868" t="s">
        <v>1057</v>
      </c>
      <c r="H11868" t="s">
        <v>140</v>
      </c>
    </row>
    <row r="11869" spans="1:8" x14ac:dyDescent="0.35">
      <c r="A11869" t="s">
        <v>19</v>
      </c>
      <c r="B11869" t="s">
        <v>1165</v>
      </c>
      <c r="C11869">
        <v>37</v>
      </c>
      <c r="D11869" t="s">
        <v>429</v>
      </c>
      <c r="E11869" t="s">
        <v>880</v>
      </c>
      <c r="F11869" t="s">
        <v>140</v>
      </c>
      <c r="G11869" t="s">
        <v>140</v>
      </c>
      <c r="H11869" t="s">
        <v>903</v>
      </c>
    </row>
    <row r="11870" spans="1:8" x14ac:dyDescent="0.35">
      <c r="A11870" t="s">
        <v>19</v>
      </c>
      <c r="B11870" t="s">
        <v>1166</v>
      </c>
      <c r="C11870">
        <v>45</v>
      </c>
      <c r="D11870" t="s">
        <v>487</v>
      </c>
      <c r="E11870" t="s">
        <v>808</v>
      </c>
      <c r="F11870" t="s">
        <v>1007</v>
      </c>
      <c r="G11870" t="s">
        <v>515</v>
      </c>
      <c r="H11870" t="s">
        <v>140</v>
      </c>
    </row>
    <row r="11871" spans="1:8" x14ac:dyDescent="0.35">
      <c r="A11871" t="s">
        <v>20</v>
      </c>
      <c r="B11871" t="s">
        <v>1165</v>
      </c>
      <c r="C11871">
        <v>77</v>
      </c>
      <c r="D11871" t="s">
        <v>535</v>
      </c>
      <c r="E11871" t="s">
        <v>48</v>
      </c>
      <c r="F11871" t="s">
        <v>1009</v>
      </c>
      <c r="G11871" t="s">
        <v>949</v>
      </c>
      <c r="H11871" t="s">
        <v>140</v>
      </c>
    </row>
    <row r="11872" spans="1:8" x14ac:dyDescent="0.35">
      <c r="A11872" t="s">
        <v>20</v>
      </c>
      <c r="B11872" t="s">
        <v>1166</v>
      </c>
      <c r="C11872">
        <v>43</v>
      </c>
      <c r="D11872" t="s">
        <v>205</v>
      </c>
      <c r="E11872" t="s">
        <v>895</v>
      </c>
      <c r="F11872" t="s">
        <v>140</v>
      </c>
      <c r="G11872" t="s">
        <v>664</v>
      </c>
      <c r="H11872" t="s">
        <v>140</v>
      </c>
    </row>
    <row r="11873" spans="1:8" x14ac:dyDescent="0.35">
      <c r="A11873" t="s">
        <v>21</v>
      </c>
      <c r="B11873" t="s">
        <v>1166</v>
      </c>
      <c r="C11873">
        <v>105</v>
      </c>
      <c r="D11873" t="s">
        <v>419</v>
      </c>
      <c r="E11873" t="s">
        <v>961</v>
      </c>
      <c r="F11873" t="s">
        <v>919</v>
      </c>
      <c r="G11873" t="s">
        <v>801</v>
      </c>
      <c r="H11873" t="s">
        <v>1048</v>
      </c>
    </row>
    <row r="11874" spans="1:8" x14ac:dyDescent="0.35">
      <c r="A11874" t="s">
        <v>22</v>
      </c>
      <c r="B11874" t="s">
        <v>1165</v>
      </c>
      <c r="C11874">
        <v>71</v>
      </c>
      <c r="D11874" t="s">
        <v>634</v>
      </c>
      <c r="E11874" t="s">
        <v>507</v>
      </c>
      <c r="F11874" t="s">
        <v>1017</v>
      </c>
      <c r="G11874" t="s">
        <v>1058</v>
      </c>
      <c r="H11874" t="s">
        <v>140</v>
      </c>
    </row>
    <row r="11875" spans="1:8" x14ac:dyDescent="0.35">
      <c r="A11875" t="s">
        <v>22</v>
      </c>
      <c r="B11875" t="s">
        <v>1166</v>
      </c>
      <c r="C11875">
        <v>51</v>
      </c>
      <c r="D11875" t="s">
        <v>625</v>
      </c>
      <c r="E11875" t="s">
        <v>599</v>
      </c>
      <c r="F11875" t="s">
        <v>1045</v>
      </c>
      <c r="G11875" t="s">
        <v>1048</v>
      </c>
      <c r="H11875" t="s">
        <v>140</v>
      </c>
    </row>
    <row r="11876" spans="1:8" x14ac:dyDescent="0.35">
      <c r="A11876" t="s">
        <v>23</v>
      </c>
      <c r="B11876" t="s">
        <v>1165</v>
      </c>
      <c r="C11876">
        <v>57</v>
      </c>
      <c r="D11876" t="s">
        <v>714</v>
      </c>
      <c r="E11876" t="s">
        <v>75</v>
      </c>
      <c r="F11876" t="s">
        <v>775</v>
      </c>
      <c r="G11876" t="s">
        <v>269</v>
      </c>
      <c r="H11876" t="s">
        <v>140</v>
      </c>
    </row>
    <row r="11877" spans="1:8" x14ac:dyDescent="0.35">
      <c r="A11877" t="s">
        <v>23</v>
      </c>
      <c r="B11877" t="s">
        <v>1166</v>
      </c>
      <c r="C11877">
        <v>65</v>
      </c>
      <c r="D11877" t="s">
        <v>487</v>
      </c>
      <c r="E11877" t="s">
        <v>379</v>
      </c>
      <c r="F11877" t="s">
        <v>1065</v>
      </c>
      <c r="G11877" t="s">
        <v>443</v>
      </c>
      <c r="H11877" t="s">
        <v>140</v>
      </c>
    </row>
    <row r="11878" spans="1:8" x14ac:dyDescent="0.35">
      <c r="A11878" t="s">
        <v>24</v>
      </c>
      <c r="B11878" t="s">
        <v>1165</v>
      </c>
      <c r="C11878">
        <v>61</v>
      </c>
      <c r="D11878" t="s">
        <v>529</v>
      </c>
      <c r="E11878" t="s">
        <v>715</v>
      </c>
      <c r="F11878" t="s">
        <v>1051</v>
      </c>
      <c r="G11878" t="s">
        <v>140</v>
      </c>
      <c r="H11878" t="s">
        <v>140</v>
      </c>
    </row>
    <row r="11879" spans="1:8" x14ac:dyDescent="0.35">
      <c r="A11879" t="s">
        <v>24</v>
      </c>
      <c r="B11879" t="s">
        <v>1166</v>
      </c>
      <c r="C11879">
        <v>55</v>
      </c>
      <c r="D11879" t="s">
        <v>972</v>
      </c>
      <c r="E11879" t="s">
        <v>443</v>
      </c>
      <c r="F11879" t="s">
        <v>1050</v>
      </c>
      <c r="G11879" t="s">
        <v>940</v>
      </c>
      <c r="H11879" t="s">
        <v>515</v>
      </c>
    </row>
    <row r="11880" spans="1:8" x14ac:dyDescent="0.35">
      <c r="A11880" t="s">
        <v>25</v>
      </c>
      <c r="B11880" t="s">
        <v>1165</v>
      </c>
      <c r="C11880">
        <v>80</v>
      </c>
      <c r="D11880" t="s">
        <v>735</v>
      </c>
      <c r="E11880" t="s">
        <v>734</v>
      </c>
      <c r="F11880" t="s">
        <v>140</v>
      </c>
      <c r="G11880" t="s">
        <v>140</v>
      </c>
      <c r="H11880" t="s">
        <v>140</v>
      </c>
    </row>
    <row r="11881" spans="1:8" x14ac:dyDescent="0.35">
      <c r="A11881" t="s">
        <v>25</v>
      </c>
      <c r="B11881" t="s">
        <v>1166</v>
      </c>
      <c r="C11881">
        <v>69</v>
      </c>
      <c r="D11881" t="s">
        <v>277</v>
      </c>
      <c r="E11881" t="s">
        <v>79</v>
      </c>
      <c r="F11881" t="s">
        <v>115</v>
      </c>
      <c r="G11881" t="s">
        <v>1047</v>
      </c>
      <c r="H11881" t="s">
        <v>971</v>
      </c>
    </row>
    <row r="11882" spans="1:8" x14ac:dyDescent="0.35">
      <c r="A11882" t="s">
        <v>26</v>
      </c>
      <c r="B11882" t="s">
        <v>1165</v>
      </c>
      <c r="C11882">
        <v>78</v>
      </c>
      <c r="D11882" t="s">
        <v>831</v>
      </c>
      <c r="E11882" t="s">
        <v>656</v>
      </c>
      <c r="F11882" t="s">
        <v>1048</v>
      </c>
      <c r="G11882" t="s">
        <v>1046</v>
      </c>
      <c r="H11882" t="s">
        <v>140</v>
      </c>
    </row>
    <row r="11883" spans="1:8" x14ac:dyDescent="0.35">
      <c r="A11883" t="s">
        <v>26</v>
      </c>
      <c r="B11883" t="s">
        <v>1166</v>
      </c>
      <c r="C11883">
        <v>62</v>
      </c>
      <c r="D11883" t="s">
        <v>416</v>
      </c>
      <c r="E11883" t="s">
        <v>573</v>
      </c>
      <c r="F11883" t="s">
        <v>93</v>
      </c>
      <c r="G11883" t="s">
        <v>187</v>
      </c>
      <c r="H11883" t="s">
        <v>1050</v>
      </c>
    </row>
    <row r="11884" spans="1:8" x14ac:dyDescent="0.35">
      <c r="A11884" t="s">
        <v>27</v>
      </c>
      <c r="B11884" t="s">
        <v>1165</v>
      </c>
      <c r="C11884">
        <v>71</v>
      </c>
      <c r="D11884" t="s">
        <v>471</v>
      </c>
      <c r="E11884" t="s">
        <v>220</v>
      </c>
      <c r="F11884" t="s">
        <v>140</v>
      </c>
      <c r="G11884" t="s">
        <v>949</v>
      </c>
      <c r="H11884" t="s">
        <v>140</v>
      </c>
    </row>
    <row r="11885" spans="1:8" x14ac:dyDescent="0.35">
      <c r="A11885" t="s">
        <v>27</v>
      </c>
      <c r="B11885" t="s">
        <v>1166</v>
      </c>
      <c r="C11885">
        <v>41</v>
      </c>
      <c r="D11885" t="s">
        <v>248</v>
      </c>
      <c r="E11885" t="s">
        <v>677</v>
      </c>
      <c r="F11885" t="s">
        <v>140</v>
      </c>
      <c r="G11885" t="s">
        <v>99</v>
      </c>
      <c r="H11885" t="s">
        <v>1048</v>
      </c>
    </row>
    <row r="11886" spans="1:8" x14ac:dyDescent="0.35">
      <c r="A11886" t="s">
        <v>28</v>
      </c>
      <c r="B11886" t="s">
        <v>1165</v>
      </c>
      <c r="C11886">
        <v>51</v>
      </c>
      <c r="D11886" t="s">
        <v>227</v>
      </c>
      <c r="E11886" t="s">
        <v>565</v>
      </c>
      <c r="F11886" t="s">
        <v>1003</v>
      </c>
      <c r="G11886" t="s">
        <v>111</v>
      </c>
      <c r="H11886" t="s">
        <v>140</v>
      </c>
    </row>
    <row r="11887" spans="1:8" x14ac:dyDescent="0.35">
      <c r="A11887" t="s">
        <v>28</v>
      </c>
      <c r="B11887" t="s">
        <v>1166</v>
      </c>
      <c r="C11887">
        <v>49</v>
      </c>
      <c r="D11887" t="s">
        <v>139</v>
      </c>
      <c r="E11887" t="s">
        <v>926</v>
      </c>
      <c r="F11887" t="s">
        <v>140</v>
      </c>
      <c r="G11887" t="s">
        <v>1044</v>
      </c>
      <c r="H11887" t="s">
        <v>999</v>
      </c>
    </row>
    <row r="11888" spans="1:8" x14ac:dyDescent="0.35">
      <c r="A11888" t="s">
        <v>29</v>
      </c>
      <c r="B11888" t="s">
        <v>1165</v>
      </c>
      <c r="C11888">
        <v>90</v>
      </c>
      <c r="D11888" t="s">
        <v>585</v>
      </c>
      <c r="E11888" t="s">
        <v>851</v>
      </c>
      <c r="F11888" t="s">
        <v>1023</v>
      </c>
      <c r="G11888" t="s">
        <v>1057</v>
      </c>
      <c r="H11888" t="s">
        <v>140</v>
      </c>
    </row>
    <row r="11889" spans="1:8" x14ac:dyDescent="0.35">
      <c r="A11889" t="s">
        <v>29</v>
      </c>
      <c r="B11889" t="s">
        <v>1166</v>
      </c>
      <c r="C11889">
        <v>61</v>
      </c>
      <c r="D11889" t="s">
        <v>417</v>
      </c>
      <c r="E11889" t="s">
        <v>245</v>
      </c>
      <c r="F11889" t="s">
        <v>1064</v>
      </c>
      <c r="G11889" t="s">
        <v>140</v>
      </c>
      <c r="H11889" t="s">
        <v>140</v>
      </c>
    </row>
    <row r="11890" spans="1:8" x14ac:dyDescent="0.35">
      <c r="A11890" t="s">
        <v>30</v>
      </c>
      <c r="B11890" t="s">
        <v>1165</v>
      </c>
      <c r="C11890">
        <v>68</v>
      </c>
      <c r="D11890" t="s">
        <v>385</v>
      </c>
      <c r="E11890" t="s">
        <v>70</v>
      </c>
      <c r="F11890" t="s">
        <v>140</v>
      </c>
      <c r="G11890" t="s">
        <v>1017</v>
      </c>
      <c r="H11890" t="s">
        <v>140</v>
      </c>
    </row>
    <row r="11891" spans="1:8" x14ac:dyDescent="0.35">
      <c r="A11891" t="s">
        <v>30</v>
      </c>
      <c r="B11891" t="s">
        <v>1166</v>
      </c>
      <c r="C11891">
        <v>44</v>
      </c>
      <c r="D11891" t="s">
        <v>947</v>
      </c>
      <c r="E11891" t="s">
        <v>398</v>
      </c>
      <c r="F11891" t="s">
        <v>574</v>
      </c>
      <c r="G11891" t="s">
        <v>103</v>
      </c>
      <c r="H11891" t="s">
        <v>140</v>
      </c>
    </row>
    <row r="11892" spans="1:8" x14ac:dyDescent="0.35">
      <c r="A11892" t="s">
        <v>31</v>
      </c>
      <c r="B11892" t="s">
        <v>1165</v>
      </c>
      <c r="C11892">
        <v>71</v>
      </c>
      <c r="D11892" t="s">
        <v>612</v>
      </c>
      <c r="E11892" t="s">
        <v>755</v>
      </c>
      <c r="F11892" t="s">
        <v>919</v>
      </c>
      <c r="G11892" t="s">
        <v>685</v>
      </c>
      <c r="H11892" t="s">
        <v>1021</v>
      </c>
    </row>
    <row r="11893" spans="1:8" x14ac:dyDescent="0.35">
      <c r="A11893" t="s">
        <v>31</v>
      </c>
      <c r="B11893" t="s">
        <v>1166</v>
      </c>
      <c r="C11893">
        <v>27</v>
      </c>
      <c r="D11893" t="s">
        <v>705</v>
      </c>
      <c r="E11893" t="s">
        <v>109</v>
      </c>
      <c r="F11893" t="s">
        <v>95</v>
      </c>
      <c r="G11893" t="s">
        <v>871</v>
      </c>
      <c r="H11893" t="s">
        <v>1052</v>
      </c>
    </row>
    <row r="11894" spans="1:8" x14ac:dyDescent="0.35">
      <c r="A11894" t="s">
        <v>32</v>
      </c>
      <c r="B11894" t="s">
        <v>1165</v>
      </c>
      <c r="C11894">
        <v>1272</v>
      </c>
      <c r="D11894" t="s">
        <v>209</v>
      </c>
      <c r="E11894" t="s">
        <v>180</v>
      </c>
      <c r="F11894" t="s">
        <v>1050</v>
      </c>
      <c r="G11894" t="s">
        <v>1052</v>
      </c>
      <c r="H11894" t="s">
        <v>775</v>
      </c>
    </row>
    <row r="11895" spans="1:8" x14ac:dyDescent="0.35">
      <c r="A11895" t="s">
        <v>32</v>
      </c>
      <c r="B11895" t="s">
        <v>1166</v>
      </c>
      <c r="C11895">
        <v>1385</v>
      </c>
      <c r="D11895" t="s">
        <v>233</v>
      </c>
      <c r="E11895" t="s">
        <v>538</v>
      </c>
      <c r="F11895" t="s">
        <v>1070</v>
      </c>
      <c r="G11895" t="s">
        <v>574</v>
      </c>
      <c r="H11895" t="s">
        <v>1098</v>
      </c>
    </row>
    <row r="11897" spans="1:8" x14ac:dyDescent="0.35">
      <c r="A11897" t="s">
        <v>1502</v>
      </c>
    </row>
    <row r="11898" spans="1:8" x14ac:dyDescent="0.35">
      <c r="A11898" t="s">
        <v>2</v>
      </c>
      <c r="B11898" t="s">
        <v>1136</v>
      </c>
      <c r="C11898" t="s">
        <v>3</v>
      </c>
      <c r="D11898" t="s">
        <v>1497</v>
      </c>
      <c r="E11898" t="s">
        <v>1498</v>
      </c>
      <c r="F11898" t="s">
        <v>1499</v>
      </c>
      <c r="G11898" t="s">
        <v>1500</v>
      </c>
      <c r="H11898" t="s">
        <v>1441</v>
      </c>
    </row>
    <row r="11899" spans="1:8" x14ac:dyDescent="0.35">
      <c r="A11899" t="s">
        <v>8</v>
      </c>
      <c r="B11899" t="s">
        <v>1126</v>
      </c>
      <c r="C11899">
        <v>49</v>
      </c>
      <c r="D11899" t="s">
        <v>636</v>
      </c>
      <c r="E11899" t="s">
        <v>511</v>
      </c>
      <c r="F11899" t="s">
        <v>996</v>
      </c>
      <c r="G11899" t="s">
        <v>573</v>
      </c>
      <c r="H11899" t="s">
        <v>515</v>
      </c>
    </row>
    <row r="11900" spans="1:8" x14ac:dyDescent="0.35">
      <c r="A11900" t="s">
        <v>8</v>
      </c>
      <c r="B11900" t="s">
        <v>1127</v>
      </c>
      <c r="C11900">
        <v>59</v>
      </c>
      <c r="D11900" t="s">
        <v>966</v>
      </c>
      <c r="E11900" t="s">
        <v>121</v>
      </c>
      <c r="F11900" t="s">
        <v>129</v>
      </c>
      <c r="G11900" t="s">
        <v>101</v>
      </c>
      <c r="H11900" t="s">
        <v>140</v>
      </c>
    </row>
    <row r="11901" spans="1:8" x14ac:dyDescent="0.35">
      <c r="A11901" t="s">
        <v>9</v>
      </c>
      <c r="B11901" t="s">
        <v>1126</v>
      </c>
      <c r="C11901">
        <v>46</v>
      </c>
      <c r="D11901" t="s">
        <v>761</v>
      </c>
      <c r="E11901" t="s">
        <v>368</v>
      </c>
      <c r="F11901" t="s">
        <v>140</v>
      </c>
      <c r="G11901" t="s">
        <v>1011</v>
      </c>
      <c r="H11901" t="s">
        <v>1054</v>
      </c>
    </row>
    <row r="11902" spans="1:8" x14ac:dyDescent="0.35">
      <c r="A11902" t="s">
        <v>9</v>
      </c>
      <c r="B11902" t="s">
        <v>1127</v>
      </c>
      <c r="C11902">
        <v>60</v>
      </c>
      <c r="D11902" t="s">
        <v>633</v>
      </c>
      <c r="E11902" t="s">
        <v>309</v>
      </c>
      <c r="F11902" t="s">
        <v>950</v>
      </c>
      <c r="G11902" t="s">
        <v>1052</v>
      </c>
      <c r="H11902" t="s">
        <v>140</v>
      </c>
    </row>
    <row r="11903" spans="1:8" x14ac:dyDescent="0.35">
      <c r="A11903" t="s">
        <v>9</v>
      </c>
      <c r="B11903" t="s">
        <v>339</v>
      </c>
      <c r="C11903">
        <v>3</v>
      </c>
      <c r="D11903" t="s">
        <v>956</v>
      </c>
      <c r="E11903" t="s">
        <v>957</v>
      </c>
      <c r="F11903" t="s">
        <v>140</v>
      </c>
      <c r="G11903" t="s">
        <v>140</v>
      </c>
      <c r="H11903" t="s">
        <v>140</v>
      </c>
    </row>
    <row r="11904" spans="1:8" x14ac:dyDescent="0.35">
      <c r="A11904" t="s">
        <v>10</v>
      </c>
      <c r="B11904" t="s">
        <v>1126</v>
      </c>
      <c r="C11904">
        <v>61</v>
      </c>
      <c r="D11904" t="s">
        <v>223</v>
      </c>
      <c r="E11904" t="s">
        <v>292</v>
      </c>
      <c r="F11904" t="s">
        <v>1054</v>
      </c>
      <c r="G11904" t="s">
        <v>501</v>
      </c>
      <c r="H11904" t="s">
        <v>140</v>
      </c>
    </row>
    <row r="11905" spans="1:8" x14ac:dyDescent="0.35">
      <c r="A11905" t="s">
        <v>10</v>
      </c>
      <c r="B11905" t="s">
        <v>1127</v>
      </c>
      <c r="C11905">
        <v>48</v>
      </c>
      <c r="D11905" t="s">
        <v>409</v>
      </c>
      <c r="E11905" t="s">
        <v>489</v>
      </c>
      <c r="F11905" t="s">
        <v>1064</v>
      </c>
      <c r="G11905" t="s">
        <v>942</v>
      </c>
      <c r="H11905" t="s">
        <v>1019</v>
      </c>
    </row>
    <row r="11906" spans="1:8" x14ac:dyDescent="0.35">
      <c r="A11906" t="s">
        <v>10</v>
      </c>
      <c r="B11906" t="s">
        <v>339</v>
      </c>
      <c r="C11906">
        <v>4</v>
      </c>
      <c r="D11906" t="s">
        <v>667</v>
      </c>
      <c r="E11906" t="s">
        <v>633</v>
      </c>
      <c r="F11906" t="s">
        <v>140</v>
      </c>
      <c r="G11906" t="s">
        <v>140</v>
      </c>
      <c r="H11906" t="s">
        <v>149</v>
      </c>
    </row>
    <row r="11907" spans="1:8" x14ac:dyDescent="0.35">
      <c r="A11907" t="s">
        <v>11</v>
      </c>
      <c r="B11907" t="s">
        <v>1126</v>
      </c>
      <c r="C11907">
        <v>40</v>
      </c>
      <c r="D11907" t="s">
        <v>637</v>
      </c>
      <c r="E11907" t="s">
        <v>743</v>
      </c>
      <c r="F11907" t="s">
        <v>140</v>
      </c>
      <c r="G11907" t="s">
        <v>838</v>
      </c>
      <c r="H11907" t="s">
        <v>1073</v>
      </c>
    </row>
    <row r="11908" spans="1:8" x14ac:dyDescent="0.35">
      <c r="A11908" t="s">
        <v>11</v>
      </c>
      <c r="B11908" t="s">
        <v>1127</v>
      </c>
      <c r="C11908">
        <v>49</v>
      </c>
      <c r="D11908" t="s">
        <v>708</v>
      </c>
      <c r="E11908" t="s">
        <v>975</v>
      </c>
      <c r="F11908" t="s">
        <v>140</v>
      </c>
      <c r="G11908" t="s">
        <v>87</v>
      </c>
      <c r="H11908" t="s">
        <v>140</v>
      </c>
    </row>
    <row r="11909" spans="1:8" x14ac:dyDescent="0.35">
      <c r="A11909" t="s">
        <v>11</v>
      </c>
      <c r="B11909" t="s">
        <v>339</v>
      </c>
      <c r="C11909">
        <v>3</v>
      </c>
      <c r="D11909" t="s">
        <v>654</v>
      </c>
      <c r="E11909" t="s">
        <v>653</v>
      </c>
      <c r="F11909" t="s">
        <v>140</v>
      </c>
      <c r="G11909" t="s">
        <v>140</v>
      </c>
      <c r="H11909" t="s">
        <v>140</v>
      </c>
    </row>
    <row r="11910" spans="1:8" x14ac:dyDescent="0.35">
      <c r="A11910" t="s">
        <v>12</v>
      </c>
      <c r="B11910" t="s">
        <v>1126</v>
      </c>
      <c r="C11910">
        <v>34</v>
      </c>
      <c r="D11910" t="s">
        <v>679</v>
      </c>
      <c r="E11910" t="s">
        <v>968</v>
      </c>
      <c r="F11910" t="s">
        <v>953</v>
      </c>
      <c r="G11910" t="s">
        <v>1047</v>
      </c>
      <c r="H11910" t="s">
        <v>140</v>
      </c>
    </row>
    <row r="11911" spans="1:8" x14ac:dyDescent="0.35">
      <c r="A11911" t="s">
        <v>12</v>
      </c>
      <c r="B11911" t="s">
        <v>1127</v>
      </c>
      <c r="C11911">
        <v>39</v>
      </c>
      <c r="D11911" t="s">
        <v>609</v>
      </c>
      <c r="E11911" t="s">
        <v>741</v>
      </c>
      <c r="F11911" t="s">
        <v>949</v>
      </c>
      <c r="G11911" t="s">
        <v>1072</v>
      </c>
      <c r="H11911" t="s">
        <v>1060</v>
      </c>
    </row>
    <row r="11912" spans="1:8" x14ac:dyDescent="0.35">
      <c r="A11912" t="s">
        <v>12</v>
      </c>
      <c r="B11912" t="s">
        <v>339</v>
      </c>
      <c r="C11912">
        <v>1</v>
      </c>
      <c r="D11912" t="s">
        <v>177</v>
      </c>
      <c r="E11912" t="s">
        <v>140</v>
      </c>
      <c r="F11912" t="s">
        <v>140</v>
      </c>
      <c r="G11912" t="s">
        <v>140</v>
      </c>
      <c r="H11912" t="s">
        <v>140</v>
      </c>
    </row>
    <row r="11913" spans="1:8" x14ac:dyDescent="0.35">
      <c r="A11913" t="s">
        <v>13</v>
      </c>
      <c r="B11913" t="s">
        <v>1126</v>
      </c>
      <c r="C11913">
        <v>56</v>
      </c>
      <c r="D11913" t="s">
        <v>593</v>
      </c>
      <c r="E11913" t="s">
        <v>517</v>
      </c>
      <c r="F11913" t="s">
        <v>1065</v>
      </c>
      <c r="G11913" t="s">
        <v>751</v>
      </c>
      <c r="H11913" t="s">
        <v>996</v>
      </c>
    </row>
    <row r="11914" spans="1:8" x14ac:dyDescent="0.35">
      <c r="A11914" t="s">
        <v>13</v>
      </c>
      <c r="B11914" t="s">
        <v>1127</v>
      </c>
      <c r="C11914">
        <v>77</v>
      </c>
      <c r="D11914" t="s">
        <v>52</v>
      </c>
      <c r="E11914" t="s">
        <v>371</v>
      </c>
      <c r="F11914" t="s">
        <v>824</v>
      </c>
      <c r="G11914" t="s">
        <v>1100</v>
      </c>
      <c r="H11914" t="s">
        <v>140</v>
      </c>
    </row>
    <row r="11915" spans="1:8" x14ac:dyDescent="0.35">
      <c r="A11915" t="s">
        <v>13</v>
      </c>
      <c r="B11915" t="s">
        <v>339</v>
      </c>
      <c r="C11915">
        <v>5</v>
      </c>
      <c r="D11915" t="s">
        <v>612</v>
      </c>
      <c r="E11915" t="s">
        <v>611</v>
      </c>
      <c r="F11915" t="s">
        <v>140</v>
      </c>
      <c r="G11915" t="s">
        <v>140</v>
      </c>
      <c r="H11915" t="s">
        <v>140</v>
      </c>
    </row>
    <row r="11916" spans="1:8" x14ac:dyDescent="0.35">
      <c r="A11916" t="s">
        <v>14</v>
      </c>
      <c r="B11916" t="s">
        <v>1126</v>
      </c>
      <c r="C11916">
        <v>44</v>
      </c>
      <c r="D11916" t="s">
        <v>744</v>
      </c>
      <c r="E11916" t="s">
        <v>1154</v>
      </c>
      <c r="F11916" t="s">
        <v>967</v>
      </c>
      <c r="G11916" t="s">
        <v>837</v>
      </c>
      <c r="H11916" t="s">
        <v>99</v>
      </c>
    </row>
    <row r="11917" spans="1:8" x14ac:dyDescent="0.35">
      <c r="A11917" t="s">
        <v>14</v>
      </c>
      <c r="B11917" t="s">
        <v>1127</v>
      </c>
      <c r="C11917">
        <v>67</v>
      </c>
      <c r="D11917" t="s">
        <v>945</v>
      </c>
      <c r="E11917" t="s">
        <v>522</v>
      </c>
      <c r="F11917" t="s">
        <v>1055</v>
      </c>
      <c r="G11917" t="s">
        <v>286</v>
      </c>
      <c r="H11917" t="s">
        <v>1011</v>
      </c>
    </row>
    <row r="11918" spans="1:8" x14ac:dyDescent="0.35">
      <c r="A11918" t="s">
        <v>14</v>
      </c>
      <c r="B11918" t="s">
        <v>339</v>
      </c>
      <c r="C11918">
        <v>4</v>
      </c>
      <c r="D11918" t="s">
        <v>569</v>
      </c>
      <c r="E11918" t="s">
        <v>341</v>
      </c>
      <c r="F11918" t="s">
        <v>140</v>
      </c>
      <c r="G11918" t="s">
        <v>140</v>
      </c>
      <c r="H11918" t="s">
        <v>140</v>
      </c>
    </row>
    <row r="11919" spans="1:8" x14ac:dyDescent="0.35">
      <c r="A11919" t="s">
        <v>15</v>
      </c>
      <c r="B11919" t="s">
        <v>1126</v>
      </c>
      <c r="C11919">
        <v>30</v>
      </c>
      <c r="D11919" t="s">
        <v>74</v>
      </c>
      <c r="E11919" t="s">
        <v>671</v>
      </c>
      <c r="F11919" t="s">
        <v>1047</v>
      </c>
      <c r="G11919" t="s">
        <v>95</v>
      </c>
      <c r="H11919" t="s">
        <v>140</v>
      </c>
    </row>
    <row r="11920" spans="1:8" x14ac:dyDescent="0.35">
      <c r="A11920" t="s">
        <v>15</v>
      </c>
      <c r="B11920" t="s">
        <v>1127</v>
      </c>
      <c r="C11920">
        <v>29</v>
      </c>
      <c r="D11920" t="s">
        <v>223</v>
      </c>
      <c r="E11920" t="s">
        <v>834</v>
      </c>
      <c r="F11920" t="s">
        <v>869</v>
      </c>
      <c r="G11920" t="s">
        <v>706</v>
      </c>
      <c r="H11920" t="s">
        <v>140</v>
      </c>
    </row>
    <row r="11921" spans="1:8" x14ac:dyDescent="0.35">
      <c r="A11921" t="s">
        <v>15</v>
      </c>
      <c r="B11921" t="s">
        <v>339</v>
      </c>
      <c r="C11921">
        <v>2</v>
      </c>
      <c r="D11921" t="s">
        <v>426</v>
      </c>
      <c r="E11921" t="s">
        <v>427</v>
      </c>
      <c r="F11921" t="s">
        <v>140</v>
      </c>
      <c r="G11921" t="s">
        <v>140</v>
      </c>
      <c r="H11921" t="s">
        <v>140</v>
      </c>
    </row>
    <row r="11922" spans="1:8" x14ac:dyDescent="0.35">
      <c r="A11922" t="s">
        <v>16</v>
      </c>
      <c r="B11922" t="s">
        <v>1126</v>
      </c>
      <c r="C11922">
        <v>42</v>
      </c>
      <c r="D11922" t="s">
        <v>700</v>
      </c>
      <c r="E11922" t="s">
        <v>725</v>
      </c>
      <c r="F11922" t="s">
        <v>140</v>
      </c>
      <c r="G11922" t="s">
        <v>140</v>
      </c>
      <c r="H11922" t="s">
        <v>1043</v>
      </c>
    </row>
    <row r="11923" spans="1:8" x14ac:dyDescent="0.35">
      <c r="A11923" t="s">
        <v>16</v>
      </c>
      <c r="B11923" t="s">
        <v>1127</v>
      </c>
      <c r="C11923">
        <v>50</v>
      </c>
      <c r="D11923" t="s">
        <v>853</v>
      </c>
      <c r="E11923" t="s">
        <v>483</v>
      </c>
      <c r="F11923" t="s">
        <v>140</v>
      </c>
      <c r="G11923" t="s">
        <v>1050</v>
      </c>
      <c r="H11923" t="s">
        <v>140</v>
      </c>
    </row>
    <row r="11924" spans="1:8" x14ac:dyDescent="0.35">
      <c r="A11924" t="s">
        <v>16</v>
      </c>
      <c r="B11924" t="s">
        <v>339</v>
      </c>
      <c r="C11924">
        <v>12</v>
      </c>
      <c r="D11924" t="s">
        <v>489</v>
      </c>
      <c r="E11924" t="s">
        <v>488</v>
      </c>
      <c r="F11924" t="s">
        <v>140</v>
      </c>
      <c r="G11924" t="s">
        <v>140</v>
      </c>
      <c r="H11924" t="s">
        <v>140</v>
      </c>
    </row>
    <row r="11925" spans="1:8" x14ac:dyDescent="0.35">
      <c r="A11925" t="s">
        <v>17</v>
      </c>
      <c r="B11925" t="s">
        <v>1126</v>
      </c>
      <c r="C11925">
        <v>54</v>
      </c>
      <c r="D11925" t="s">
        <v>367</v>
      </c>
      <c r="E11925" t="s">
        <v>61</v>
      </c>
      <c r="F11925" t="s">
        <v>1061</v>
      </c>
      <c r="G11925" t="s">
        <v>1066</v>
      </c>
      <c r="H11925" t="s">
        <v>140</v>
      </c>
    </row>
    <row r="11926" spans="1:8" x14ac:dyDescent="0.35">
      <c r="A11926" t="s">
        <v>17</v>
      </c>
      <c r="B11926" t="s">
        <v>1127</v>
      </c>
      <c r="C11926">
        <v>64</v>
      </c>
      <c r="D11926" t="s">
        <v>82</v>
      </c>
      <c r="E11926" t="s">
        <v>620</v>
      </c>
      <c r="F11926" t="s">
        <v>1019</v>
      </c>
      <c r="G11926" t="s">
        <v>1009</v>
      </c>
      <c r="H11926" t="s">
        <v>140</v>
      </c>
    </row>
    <row r="11927" spans="1:8" x14ac:dyDescent="0.35">
      <c r="A11927" t="s">
        <v>17</v>
      </c>
      <c r="B11927" t="s">
        <v>339</v>
      </c>
      <c r="C11927">
        <v>6</v>
      </c>
      <c r="D11927" t="s">
        <v>677</v>
      </c>
      <c r="E11927" t="s">
        <v>676</v>
      </c>
      <c r="F11927" t="s">
        <v>140</v>
      </c>
      <c r="G11927" t="s">
        <v>140</v>
      </c>
      <c r="H11927" t="s">
        <v>140</v>
      </c>
    </row>
    <row r="11928" spans="1:8" x14ac:dyDescent="0.35">
      <c r="A11928" t="s">
        <v>18</v>
      </c>
      <c r="B11928" t="s">
        <v>1126</v>
      </c>
      <c r="C11928">
        <v>44</v>
      </c>
      <c r="D11928" t="s">
        <v>332</v>
      </c>
      <c r="E11928" t="s">
        <v>314</v>
      </c>
      <c r="F11928" t="s">
        <v>1098</v>
      </c>
      <c r="G11928" t="s">
        <v>971</v>
      </c>
      <c r="H11928" t="s">
        <v>140</v>
      </c>
    </row>
    <row r="11929" spans="1:8" x14ac:dyDescent="0.35">
      <c r="A11929" t="s">
        <v>18</v>
      </c>
      <c r="B11929" t="s">
        <v>1127</v>
      </c>
      <c r="C11929">
        <v>44</v>
      </c>
      <c r="D11929" t="s">
        <v>372</v>
      </c>
      <c r="E11929" t="s">
        <v>536</v>
      </c>
      <c r="F11929" t="s">
        <v>919</v>
      </c>
      <c r="G11929" t="s">
        <v>977</v>
      </c>
      <c r="H11929" t="s">
        <v>140</v>
      </c>
    </row>
    <row r="11930" spans="1:8" x14ac:dyDescent="0.35">
      <c r="A11930" t="s">
        <v>18</v>
      </c>
      <c r="B11930" t="s">
        <v>339</v>
      </c>
      <c r="C11930">
        <v>2</v>
      </c>
      <c r="D11930" t="s">
        <v>749</v>
      </c>
      <c r="E11930" t="s">
        <v>748</v>
      </c>
      <c r="F11930" t="s">
        <v>140</v>
      </c>
      <c r="G11930" t="s">
        <v>140</v>
      </c>
      <c r="H11930" t="s">
        <v>140</v>
      </c>
    </row>
    <row r="11931" spans="1:8" x14ac:dyDescent="0.35">
      <c r="A11931" t="s">
        <v>19</v>
      </c>
      <c r="B11931" t="s">
        <v>1126</v>
      </c>
      <c r="C11931">
        <v>38</v>
      </c>
      <c r="D11931" t="s">
        <v>479</v>
      </c>
      <c r="E11931" t="s">
        <v>381</v>
      </c>
      <c r="F11931" t="s">
        <v>1021</v>
      </c>
      <c r="G11931" t="s">
        <v>1068</v>
      </c>
      <c r="H11931" t="s">
        <v>733</v>
      </c>
    </row>
    <row r="11932" spans="1:8" x14ac:dyDescent="0.35">
      <c r="A11932" t="s">
        <v>19</v>
      </c>
      <c r="B11932" t="s">
        <v>1127</v>
      </c>
      <c r="C11932">
        <v>41</v>
      </c>
      <c r="D11932" t="s">
        <v>313</v>
      </c>
      <c r="E11932" t="s">
        <v>481</v>
      </c>
      <c r="F11932" t="s">
        <v>939</v>
      </c>
      <c r="G11932" t="s">
        <v>775</v>
      </c>
      <c r="H11932" t="s">
        <v>140</v>
      </c>
    </row>
    <row r="11933" spans="1:8" x14ac:dyDescent="0.35">
      <c r="A11933" t="s">
        <v>19</v>
      </c>
      <c r="B11933" t="s">
        <v>339</v>
      </c>
      <c r="C11933">
        <v>3</v>
      </c>
      <c r="D11933" t="s">
        <v>54</v>
      </c>
      <c r="E11933" t="s">
        <v>55</v>
      </c>
      <c r="F11933" t="s">
        <v>140</v>
      </c>
      <c r="G11933" t="s">
        <v>140</v>
      </c>
      <c r="H11933" t="s">
        <v>140</v>
      </c>
    </row>
    <row r="11934" spans="1:8" x14ac:dyDescent="0.35">
      <c r="A11934" t="s">
        <v>20</v>
      </c>
      <c r="B11934" t="s">
        <v>1126</v>
      </c>
      <c r="C11934">
        <v>58</v>
      </c>
      <c r="D11934" t="s">
        <v>434</v>
      </c>
      <c r="E11934" t="s">
        <v>735</v>
      </c>
      <c r="F11934" t="s">
        <v>140</v>
      </c>
      <c r="G11934" t="s">
        <v>919</v>
      </c>
      <c r="H11934" t="s">
        <v>140</v>
      </c>
    </row>
    <row r="11935" spans="1:8" x14ac:dyDescent="0.35">
      <c r="A11935" t="s">
        <v>20</v>
      </c>
      <c r="B11935" t="s">
        <v>1127</v>
      </c>
      <c r="C11935">
        <v>60</v>
      </c>
      <c r="D11935" t="s">
        <v>342</v>
      </c>
      <c r="E11935" t="s">
        <v>396</v>
      </c>
      <c r="F11935" t="s">
        <v>1014</v>
      </c>
      <c r="G11935" t="s">
        <v>1058</v>
      </c>
      <c r="H11935" t="s">
        <v>140</v>
      </c>
    </row>
    <row r="11936" spans="1:8" x14ac:dyDescent="0.35">
      <c r="A11936" t="s">
        <v>20</v>
      </c>
      <c r="B11936" t="s">
        <v>339</v>
      </c>
      <c r="C11936">
        <v>2</v>
      </c>
      <c r="D11936" t="s">
        <v>140</v>
      </c>
      <c r="E11936" t="s">
        <v>177</v>
      </c>
      <c r="F11936" t="s">
        <v>140</v>
      </c>
      <c r="G11936" t="s">
        <v>140</v>
      </c>
      <c r="H11936" t="s">
        <v>140</v>
      </c>
    </row>
    <row r="11937" spans="1:8" x14ac:dyDescent="0.35">
      <c r="A11937" t="s">
        <v>21</v>
      </c>
      <c r="B11937" t="s">
        <v>1126</v>
      </c>
      <c r="C11937">
        <v>26</v>
      </c>
      <c r="D11937" t="s">
        <v>68</v>
      </c>
      <c r="E11937" t="s">
        <v>1106</v>
      </c>
      <c r="F11937" t="s">
        <v>919</v>
      </c>
      <c r="G11937" t="s">
        <v>99</v>
      </c>
      <c r="H11937" t="s">
        <v>99</v>
      </c>
    </row>
    <row r="11938" spans="1:8" x14ac:dyDescent="0.35">
      <c r="A11938" t="s">
        <v>21</v>
      </c>
      <c r="B11938" t="s">
        <v>1127</v>
      </c>
      <c r="C11938">
        <v>75</v>
      </c>
      <c r="D11938" t="s">
        <v>488</v>
      </c>
      <c r="E11938" t="s">
        <v>113</v>
      </c>
      <c r="F11938" t="s">
        <v>869</v>
      </c>
      <c r="G11938" t="s">
        <v>801</v>
      </c>
      <c r="H11938" t="s">
        <v>140</v>
      </c>
    </row>
    <row r="11939" spans="1:8" x14ac:dyDescent="0.35">
      <c r="A11939" t="s">
        <v>21</v>
      </c>
      <c r="B11939" t="s">
        <v>339</v>
      </c>
      <c r="C11939">
        <v>4</v>
      </c>
      <c r="D11939" t="s">
        <v>468</v>
      </c>
      <c r="E11939" t="s">
        <v>140</v>
      </c>
      <c r="F11939" t="s">
        <v>140</v>
      </c>
      <c r="G11939" t="s">
        <v>140</v>
      </c>
      <c r="H11939" t="s">
        <v>467</v>
      </c>
    </row>
    <row r="11940" spans="1:8" x14ac:dyDescent="0.35">
      <c r="A11940" t="s">
        <v>22</v>
      </c>
      <c r="B11940" t="s">
        <v>1126</v>
      </c>
      <c r="C11940">
        <v>50</v>
      </c>
      <c r="D11940" t="s">
        <v>448</v>
      </c>
      <c r="E11940" t="s">
        <v>786</v>
      </c>
      <c r="F11940" t="s">
        <v>988</v>
      </c>
      <c r="G11940" t="s">
        <v>140</v>
      </c>
      <c r="H11940" t="s">
        <v>140</v>
      </c>
    </row>
    <row r="11941" spans="1:8" x14ac:dyDescent="0.35">
      <c r="A11941" t="s">
        <v>22</v>
      </c>
      <c r="B11941" t="s">
        <v>1127</v>
      </c>
      <c r="C11941">
        <v>65</v>
      </c>
      <c r="D11941" t="s">
        <v>478</v>
      </c>
      <c r="E11941" t="s">
        <v>249</v>
      </c>
      <c r="F11941" t="s">
        <v>1054</v>
      </c>
      <c r="G11941" t="s">
        <v>1064</v>
      </c>
      <c r="H11941" t="s">
        <v>140</v>
      </c>
    </row>
    <row r="11942" spans="1:8" x14ac:dyDescent="0.35">
      <c r="A11942" t="s">
        <v>22</v>
      </c>
      <c r="B11942" t="s">
        <v>339</v>
      </c>
      <c r="C11942">
        <v>7</v>
      </c>
      <c r="D11942" t="s">
        <v>798</v>
      </c>
      <c r="E11942" t="s">
        <v>799</v>
      </c>
      <c r="F11942" t="s">
        <v>140</v>
      </c>
      <c r="G11942" t="s">
        <v>140</v>
      </c>
      <c r="H11942" t="s">
        <v>140</v>
      </c>
    </row>
    <row r="11943" spans="1:8" x14ac:dyDescent="0.35">
      <c r="A11943" t="s">
        <v>23</v>
      </c>
      <c r="B11943" t="s">
        <v>1126</v>
      </c>
      <c r="C11943">
        <v>60</v>
      </c>
      <c r="D11943" t="s">
        <v>487</v>
      </c>
      <c r="E11943" t="s">
        <v>53</v>
      </c>
      <c r="F11943" t="s">
        <v>1004</v>
      </c>
      <c r="G11943" t="s">
        <v>812</v>
      </c>
      <c r="H11943" t="s">
        <v>140</v>
      </c>
    </row>
    <row r="11944" spans="1:8" x14ac:dyDescent="0.35">
      <c r="A11944" t="s">
        <v>23</v>
      </c>
      <c r="B11944" t="s">
        <v>1127</v>
      </c>
      <c r="C11944">
        <v>53</v>
      </c>
      <c r="D11944" t="s">
        <v>217</v>
      </c>
      <c r="E11944" t="s">
        <v>455</v>
      </c>
      <c r="F11944" t="s">
        <v>345</v>
      </c>
      <c r="G11944" t="s">
        <v>921</v>
      </c>
      <c r="H11944" t="s">
        <v>140</v>
      </c>
    </row>
    <row r="11945" spans="1:8" x14ac:dyDescent="0.35">
      <c r="A11945" t="s">
        <v>23</v>
      </c>
      <c r="B11945" t="s">
        <v>339</v>
      </c>
      <c r="C11945">
        <v>9</v>
      </c>
      <c r="D11945" t="s">
        <v>680</v>
      </c>
      <c r="E11945" t="s">
        <v>1023</v>
      </c>
      <c r="F11945" t="s">
        <v>476</v>
      </c>
      <c r="G11945" t="s">
        <v>140</v>
      </c>
      <c r="H11945" t="s">
        <v>140</v>
      </c>
    </row>
    <row r="11946" spans="1:8" x14ac:dyDescent="0.35">
      <c r="A11946" t="s">
        <v>24</v>
      </c>
      <c r="B11946" t="s">
        <v>1126</v>
      </c>
      <c r="C11946">
        <v>55</v>
      </c>
      <c r="D11946" t="s">
        <v>533</v>
      </c>
      <c r="E11946" t="s">
        <v>910</v>
      </c>
      <c r="F11946" t="s">
        <v>140</v>
      </c>
      <c r="G11946" t="s">
        <v>1046</v>
      </c>
      <c r="H11946" t="s">
        <v>660</v>
      </c>
    </row>
    <row r="11947" spans="1:8" x14ac:dyDescent="0.35">
      <c r="A11947" t="s">
        <v>24</v>
      </c>
      <c r="B11947" t="s">
        <v>1127</v>
      </c>
      <c r="C11947">
        <v>58</v>
      </c>
      <c r="D11947" t="s">
        <v>708</v>
      </c>
      <c r="E11947" t="s">
        <v>202</v>
      </c>
      <c r="F11947" t="s">
        <v>664</v>
      </c>
      <c r="G11947" t="s">
        <v>140</v>
      </c>
      <c r="H11947" t="s">
        <v>140</v>
      </c>
    </row>
    <row r="11948" spans="1:8" x14ac:dyDescent="0.35">
      <c r="A11948" t="s">
        <v>24</v>
      </c>
      <c r="B11948" t="s">
        <v>339</v>
      </c>
      <c r="C11948">
        <v>3</v>
      </c>
      <c r="D11948" t="s">
        <v>905</v>
      </c>
      <c r="E11948" t="s">
        <v>847</v>
      </c>
      <c r="F11948" t="s">
        <v>140</v>
      </c>
      <c r="G11948" t="s">
        <v>140</v>
      </c>
      <c r="H11948" t="s">
        <v>140</v>
      </c>
    </row>
    <row r="11949" spans="1:8" x14ac:dyDescent="0.35">
      <c r="A11949" t="s">
        <v>25</v>
      </c>
      <c r="B11949" t="s">
        <v>1126</v>
      </c>
      <c r="C11949">
        <v>65</v>
      </c>
      <c r="D11949" t="s">
        <v>545</v>
      </c>
      <c r="E11949" t="s">
        <v>165</v>
      </c>
      <c r="F11949" t="s">
        <v>345</v>
      </c>
      <c r="G11949" t="s">
        <v>996</v>
      </c>
      <c r="H11949" t="s">
        <v>1017</v>
      </c>
    </row>
    <row r="11950" spans="1:8" x14ac:dyDescent="0.35">
      <c r="A11950" t="s">
        <v>25</v>
      </c>
      <c r="B11950" t="s">
        <v>1127</v>
      </c>
      <c r="C11950">
        <v>79</v>
      </c>
      <c r="D11950" t="s">
        <v>830</v>
      </c>
      <c r="E11950" t="s">
        <v>182</v>
      </c>
      <c r="F11950" t="s">
        <v>875</v>
      </c>
      <c r="G11950" t="s">
        <v>140</v>
      </c>
      <c r="H11950" t="s">
        <v>1098</v>
      </c>
    </row>
    <row r="11951" spans="1:8" x14ac:dyDescent="0.35">
      <c r="A11951" t="s">
        <v>25</v>
      </c>
      <c r="B11951" t="s">
        <v>339</v>
      </c>
      <c r="C11951">
        <v>5</v>
      </c>
      <c r="D11951" t="s">
        <v>140</v>
      </c>
      <c r="E11951" t="s">
        <v>177</v>
      </c>
      <c r="F11951" t="s">
        <v>140</v>
      </c>
      <c r="G11951" t="s">
        <v>140</v>
      </c>
      <c r="H11951" t="s">
        <v>140</v>
      </c>
    </row>
    <row r="11952" spans="1:8" x14ac:dyDescent="0.35">
      <c r="A11952" t="s">
        <v>26</v>
      </c>
      <c r="B11952" t="s">
        <v>1126</v>
      </c>
      <c r="C11952">
        <v>65</v>
      </c>
      <c r="D11952" t="s">
        <v>979</v>
      </c>
      <c r="E11952" t="s">
        <v>340</v>
      </c>
      <c r="F11952" t="s">
        <v>123</v>
      </c>
      <c r="G11952" t="s">
        <v>458</v>
      </c>
      <c r="H11952" t="s">
        <v>1058</v>
      </c>
    </row>
    <row r="11953" spans="1:8" x14ac:dyDescent="0.35">
      <c r="A11953" t="s">
        <v>26</v>
      </c>
      <c r="B11953" t="s">
        <v>1127</v>
      </c>
      <c r="C11953">
        <v>69</v>
      </c>
      <c r="D11953" t="s">
        <v>66</v>
      </c>
      <c r="E11953" t="s">
        <v>781</v>
      </c>
      <c r="F11953" t="s">
        <v>875</v>
      </c>
      <c r="G11953" t="s">
        <v>953</v>
      </c>
      <c r="H11953" t="s">
        <v>140</v>
      </c>
    </row>
    <row r="11954" spans="1:8" x14ac:dyDescent="0.35">
      <c r="A11954" t="s">
        <v>26</v>
      </c>
      <c r="B11954" t="s">
        <v>339</v>
      </c>
      <c r="C11954">
        <v>6</v>
      </c>
      <c r="D11954" t="s">
        <v>749</v>
      </c>
      <c r="E11954" t="s">
        <v>821</v>
      </c>
      <c r="F11954" t="s">
        <v>140</v>
      </c>
      <c r="G11954" t="s">
        <v>421</v>
      </c>
      <c r="H11954" t="s">
        <v>140</v>
      </c>
    </row>
    <row r="11955" spans="1:8" x14ac:dyDescent="0.35">
      <c r="A11955" t="s">
        <v>27</v>
      </c>
      <c r="B11955" t="s">
        <v>1126</v>
      </c>
      <c r="C11955">
        <v>44</v>
      </c>
      <c r="D11955" t="s">
        <v>314</v>
      </c>
      <c r="E11955" t="s">
        <v>299</v>
      </c>
      <c r="F11955" t="s">
        <v>140</v>
      </c>
      <c r="G11955" t="s">
        <v>87</v>
      </c>
      <c r="H11955" t="s">
        <v>1020</v>
      </c>
    </row>
    <row r="11956" spans="1:8" x14ac:dyDescent="0.35">
      <c r="A11956" t="s">
        <v>27</v>
      </c>
      <c r="B11956" t="s">
        <v>1127</v>
      </c>
      <c r="C11956">
        <v>60</v>
      </c>
      <c r="D11956" t="s">
        <v>273</v>
      </c>
      <c r="E11956" t="s">
        <v>272</v>
      </c>
      <c r="F11956" t="s">
        <v>140</v>
      </c>
      <c r="G11956" t="s">
        <v>140</v>
      </c>
      <c r="H11956" t="s">
        <v>140</v>
      </c>
    </row>
    <row r="11957" spans="1:8" x14ac:dyDescent="0.35">
      <c r="A11957" t="s">
        <v>27</v>
      </c>
      <c r="B11957" t="s">
        <v>339</v>
      </c>
      <c r="C11957">
        <v>8</v>
      </c>
      <c r="D11957" t="s">
        <v>412</v>
      </c>
      <c r="E11957" t="s">
        <v>1156</v>
      </c>
      <c r="F11957" t="s">
        <v>140</v>
      </c>
      <c r="G11957" t="s">
        <v>1053</v>
      </c>
      <c r="H11957" t="s">
        <v>140</v>
      </c>
    </row>
    <row r="11958" spans="1:8" x14ac:dyDescent="0.35">
      <c r="A11958" t="s">
        <v>28</v>
      </c>
      <c r="B11958" t="s">
        <v>1126</v>
      </c>
      <c r="C11958">
        <v>32</v>
      </c>
      <c r="D11958" t="s">
        <v>630</v>
      </c>
      <c r="E11958" t="s">
        <v>761</v>
      </c>
      <c r="F11958" t="s">
        <v>125</v>
      </c>
      <c r="G11958" t="s">
        <v>996</v>
      </c>
      <c r="H11958" t="s">
        <v>1043</v>
      </c>
    </row>
    <row r="11959" spans="1:8" x14ac:dyDescent="0.35">
      <c r="A11959" t="s">
        <v>28</v>
      </c>
      <c r="B11959" t="s">
        <v>1127</v>
      </c>
      <c r="C11959">
        <v>63</v>
      </c>
      <c r="D11959" t="s">
        <v>586</v>
      </c>
      <c r="E11959" t="s">
        <v>588</v>
      </c>
      <c r="F11959" t="s">
        <v>140</v>
      </c>
      <c r="G11959" t="s">
        <v>961</v>
      </c>
      <c r="H11959" t="s">
        <v>977</v>
      </c>
    </row>
    <row r="11960" spans="1:8" x14ac:dyDescent="0.35">
      <c r="A11960" t="s">
        <v>28</v>
      </c>
      <c r="B11960" t="s">
        <v>339</v>
      </c>
      <c r="C11960">
        <v>5</v>
      </c>
      <c r="D11960" t="s">
        <v>549</v>
      </c>
      <c r="E11960" t="s">
        <v>550</v>
      </c>
      <c r="F11960" t="s">
        <v>140</v>
      </c>
      <c r="G11960" t="s">
        <v>140</v>
      </c>
      <c r="H11960" t="s">
        <v>140</v>
      </c>
    </row>
    <row r="11961" spans="1:8" x14ac:dyDescent="0.35">
      <c r="A11961" t="s">
        <v>29</v>
      </c>
      <c r="B11961" t="s">
        <v>1126</v>
      </c>
      <c r="C11961">
        <v>74</v>
      </c>
      <c r="D11961" t="s">
        <v>153</v>
      </c>
      <c r="E11961" t="s">
        <v>53</v>
      </c>
      <c r="F11961" t="s">
        <v>109</v>
      </c>
      <c r="G11961" t="s">
        <v>971</v>
      </c>
      <c r="H11961" t="s">
        <v>140</v>
      </c>
    </row>
    <row r="11962" spans="1:8" x14ac:dyDescent="0.35">
      <c r="A11962" t="s">
        <v>29</v>
      </c>
      <c r="B11962" t="s">
        <v>1127</v>
      </c>
      <c r="C11962">
        <v>70</v>
      </c>
      <c r="D11962" t="s">
        <v>541</v>
      </c>
      <c r="E11962" t="s">
        <v>798</v>
      </c>
      <c r="F11962" t="s">
        <v>1011</v>
      </c>
      <c r="G11962" t="s">
        <v>1051</v>
      </c>
      <c r="H11962" t="s">
        <v>140</v>
      </c>
    </row>
    <row r="11963" spans="1:8" x14ac:dyDescent="0.35">
      <c r="A11963" t="s">
        <v>29</v>
      </c>
      <c r="B11963" t="s">
        <v>339</v>
      </c>
      <c r="C11963">
        <v>7</v>
      </c>
      <c r="D11963" t="s">
        <v>296</v>
      </c>
      <c r="E11963" t="s">
        <v>295</v>
      </c>
      <c r="F11963" t="s">
        <v>140</v>
      </c>
      <c r="G11963" t="s">
        <v>140</v>
      </c>
      <c r="H11963" t="s">
        <v>140</v>
      </c>
    </row>
    <row r="11964" spans="1:8" x14ac:dyDescent="0.35">
      <c r="A11964" t="s">
        <v>30</v>
      </c>
      <c r="B11964" t="s">
        <v>1126</v>
      </c>
      <c r="C11964">
        <v>47</v>
      </c>
      <c r="D11964" t="s">
        <v>699</v>
      </c>
      <c r="E11964" t="s">
        <v>534</v>
      </c>
      <c r="F11964" t="s">
        <v>140</v>
      </c>
      <c r="G11964" t="s">
        <v>1011</v>
      </c>
      <c r="H11964" t="s">
        <v>140</v>
      </c>
    </row>
    <row r="11965" spans="1:8" x14ac:dyDescent="0.35">
      <c r="A11965" t="s">
        <v>30</v>
      </c>
      <c r="B11965" t="s">
        <v>1127</v>
      </c>
      <c r="C11965">
        <v>64</v>
      </c>
      <c r="D11965" t="s">
        <v>346</v>
      </c>
      <c r="E11965" t="s">
        <v>693</v>
      </c>
      <c r="F11965" t="s">
        <v>733</v>
      </c>
      <c r="G11965" t="s">
        <v>1061</v>
      </c>
      <c r="H11965" t="s">
        <v>140</v>
      </c>
    </row>
    <row r="11966" spans="1:8" x14ac:dyDescent="0.35">
      <c r="A11966" t="s">
        <v>30</v>
      </c>
      <c r="B11966" t="s">
        <v>339</v>
      </c>
      <c r="C11966">
        <v>1</v>
      </c>
      <c r="D11966" t="s">
        <v>140</v>
      </c>
      <c r="E11966" t="s">
        <v>177</v>
      </c>
      <c r="F11966" t="s">
        <v>140</v>
      </c>
      <c r="G11966" t="s">
        <v>140</v>
      </c>
      <c r="H11966" t="s">
        <v>140</v>
      </c>
    </row>
    <row r="11967" spans="1:8" x14ac:dyDescent="0.35">
      <c r="A11967" t="s">
        <v>31</v>
      </c>
      <c r="B11967" t="s">
        <v>1126</v>
      </c>
      <c r="C11967">
        <v>50</v>
      </c>
      <c r="D11967" t="s">
        <v>430</v>
      </c>
      <c r="E11967" t="s">
        <v>87</v>
      </c>
      <c r="F11967" t="s">
        <v>125</v>
      </c>
      <c r="G11967" t="s">
        <v>323</v>
      </c>
      <c r="H11967" t="s">
        <v>660</v>
      </c>
    </row>
    <row r="11968" spans="1:8" x14ac:dyDescent="0.35">
      <c r="A11968" t="s">
        <v>31</v>
      </c>
      <c r="B11968" t="s">
        <v>1127</v>
      </c>
      <c r="C11968">
        <v>45</v>
      </c>
      <c r="D11968" t="s">
        <v>403</v>
      </c>
      <c r="E11968" t="s">
        <v>574</v>
      </c>
      <c r="F11968" t="s">
        <v>1045</v>
      </c>
      <c r="G11968" t="s">
        <v>57</v>
      </c>
      <c r="H11968" t="s">
        <v>140</v>
      </c>
    </row>
    <row r="11969" spans="1:8" x14ac:dyDescent="0.35">
      <c r="A11969" t="s">
        <v>31</v>
      </c>
      <c r="B11969" t="s">
        <v>339</v>
      </c>
      <c r="C11969">
        <v>3</v>
      </c>
      <c r="D11969" t="s">
        <v>162</v>
      </c>
      <c r="E11969" t="s">
        <v>163</v>
      </c>
      <c r="F11969" t="s">
        <v>140</v>
      </c>
      <c r="G11969" t="s">
        <v>140</v>
      </c>
      <c r="H11969" t="s">
        <v>140</v>
      </c>
    </row>
    <row r="11970" spans="1:8" x14ac:dyDescent="0.35">
      <c r="A11970" t="s">
        <v>32</v>
      </c>
      <c r="B11970" t="s">
        <v>1126</v>
      </c>
      <c r="C11970">
        <v>1164</v>
      </c>
      <c r="D11970" t="s">
        <v>434</v>
      </c>
      <c r="E11970" t="s">
        <v>39</v>
      </c>
      <c r="F11970" t="s">
        <v>1023</v>
      </c>
      <c r="G11970" t="s">
        <v>1067</v>
      </c>
      <c r="H11970" t="s">
        <v>1043</v>
      </c>
    </row>
    <row r="11971" spans="1:8" x14ac:dyDescent="0.35">
      <c r="A11971" t="s">
        <v>32</v>
      </c>
      <c r="B11971" t="s">
        <v>1127</v>
      </c>
      <c r="C11971">
        <v>1388</v>
      </c>
      <c r="D11971" t="s">
        <v>357</v>
      </c>
      <c r="E11971" t="s">
        <v>550</v>
      </c>
      <c r="F11971" t="s">
        <v>1018</v>
      </c>
      <c r="G11971" t="s">
        <v>801</v>
      </c>
      <c r="H11971" t="s">
        <v>1009</v>
      </c>
    </row>
    <row r="11972" spans="1:8" x14ac:dyDescent="0.35">
      <c r="A11972" t="s">
        <v>32</v>
      </c>
      <c r="B11972" t="s">
        <v>339</v>
      </c>
      <c r="C11972">
        <v>105</v>
      </c>
      <c r="D11972" t="s">
        <v>508</v>
      </c>
      <c r="E11972" t="s">
        <v>765</v>
      </c>
      <c r="F11972" t="s">
        <v>1011</v>
      </c>
      <c r="G11972" t="s">
        <v>1011</v>
      </c>
      <c r="H11972" t="s">
        <v>939</v>
      </c>
    </row>
    <row r="11974" spans="1:8" x14ac:dyDescent="0.35">
      <c r="A11974" t="s">
        <v>1503</v>
      </c>
    </row>
    <row r="11975" spans="1:8" x14ac:dyDescent="0.35">
      <c r="A11975" t="s">
        <v>2</v>
      </c>
      <c r="B11975" t="s">
        <v>1141</v>
      </c>
      <c r="C11975" t="s">
        <v>3</v>
      </c>
      <c r="D11975" t="s">
        <v>1497</v>
      </c>
      <c r="E11975" t="s">
        <v>1498</v>
      </c>
      <c r="F11975" t="s">
        <v>1499</v>
      </c>
      <c r="G11975" t="s">
        <v>1500</v>
      </c>
      <c r="H11975" t="s">
        <v>1441</v>
      </c>
    </row>
    <row r="11976" spans="1:8" x14ac:dyDescent="0.35">
      <c r="A11976" t="s">
        <v>8</v>
      </c>
      <c r="B11976" t="s">
        <v>1129</v>
      </c>
      <c r="C11976">
        <v>28</v>
      </c>
      <c r="D11976" t="s">
        <v>426</v>
      </c>
      <c r="E11976" t="s">
        <v>1070</v>
      </c>
      <c r="F11976" t="s">
        <v>490</v>
      </c>
      <c r="G11976" t="s">
        <v>115</v>
      </c>
      <c r="H11976" t="s">
        <v>140</v>
      </c>
    </row>
    <row r="11977" spans="1:8" x14ac:dyDescent="0.35">
      <c r="A11977" t="s">
        <v>8</v>
      </c>
      <c r="B11977" t="s">
        <v>1130</v>
      </c>
      <c r="C11977">
        <v>53</v>
      </c>
      <c r="D11977" t="s">
        <v>226</v>
      </c>
      <c r="E11977" t="s">
        <v>888</v>
      </c>
      <c r="F11977" t="s">
        <v>1053</v>
      </c>
      <c r="G11977" t="s">
        <v>462</v>
      </c>
      <c r="H11977" t="s">
        <v>1063</v>
      </c>
    </row>
    <row r="11978" spans="1:8" x14ac:dyDescent="0.35">
      <c r="A11978" t="s">
        <v>8</v>
      </c>
      <c r="B11978" t="s">
        <v>1131</v>
      </c>
      <c r="C11978">
        <v>27</v>
      </c>
      <c r="D11978" t="s">
        <v>979</v>
      </c>
      <c r="E11978" t="s">
        <v>394</v>
      </c>
      <c r="F11978" t="s">
        <v>140</v>
      </c>
      <c r="G11978" t="s">
        <v>685</v>
      </c>
      <c r="H11978" t="s">
        <v>903</v>
      </c>
    </row>
    <row r="11979" spans="1:8" x14ac:dyDescent="0.35">
      <c r="A11979" t="s">
        <v>9</v>
      </c>
      <c r="B11979" t="s">
        <v>1129</v>
      </c>
      <c r="C11979">
        <v>14</v>
      </c>
      <c r="D11979" t="s">
        <v>1156</v>
      </c>
      <c r="E11979" t="s">
        <v>751</v>
      </c>
      <c r="F11979" t="s">
        <v>140</v>
      </c>
      <c r="G11979" t="s">
        <v>929</v>
      </c>
      <c r="H11979" t="s">
        <v>140</v>
      </c>
    </row>
    <row r="11980" spans="1:8" x14ac:dyDescent="0.35">
      <c r="A11980" t="s">
        <v>9</v>
      </c>
      <c r="B11980" t="s">
        <v>1130</v>
      </c>
      <c r="C11980">
        <v>87</v>
      </c>
      <c r="D11980" t="s">
        <v>633</v>
      </c>
      <c r="E11980" t="s">
        <v>734</v>
      </c>
      <c r="F11980" t="s">
        <v>1048</v>
      </c>
      <c r="G11980" t="s">
        <v>940</v>
      </c>
      <c r="H11980" t="s">
        <v>1014</v>
      </c>
    </row>
    <row r="11981" spans="1:8" x14ac:dyDescent="0.35">
      <c r="A11981" t="s">
        <v>9</v>
      </c>
      <c r="B11981" t="s">
        <v>1131</v>
      </c>
      <c r="C11981">
        <v>8</v>
      </c>
      <c r="D11981" t="s">
        <v>147</v>
      </c>
      <c r="E11981" t="s">
        <v>930</v>
      </c>
      <c r="F11981" t="s">
        <v>140</v>
      </c>
      <c r="G11981" t="s">
        <v>140</v>
      </c>
      <c r="H11981" t="s">
        <v>140</v>
      </c>
    </row>
    <row r="11982" spans="1:8" x14ac:dyDescent="0.35">
      <c r="A11982" t="s">
        <v>10</v>
      </c>
      <c r="B11982" t="s">
        <v>1129</v>
      </c>
      <c r="C11982">
        <v>18</v>
      </c>
      <c r="D11982" t="s">
        <v>390</v>
      </c>
      <c r="E11982" t="s">
        <v>956</v>
      </c>
      <c r="F11982" t="s">
        <v>345</v>
      </c>
      <c r="G11982" t="s">
        <v>528</v>
      </c>
      <c r="H11982" t="s">
        <v>140</v>
      </c>
    </row>
    <row r="11983" spans="1:8" x14ac:dyDescent="0.35">
      <c r="A11983" t="s">
        <v>10</v>
      </c>
      <c r="B11983" t="s">
        <v>1130</v>
      </c>
      <c r="C11983">
        <v>82</v>
      </c>
      <c r="D11983" t="s">
        <v>907</v>
      </c>
      <c r="E11983" t="s">
        <v>832</v>
      </c>
      <c r="F11983" t="s">
        <v>1043</v>
      </c>
      <c r="G11983" t="s">
        <v>954</v>
      </c>
      <c r="H11983" t="s">
        <v>1021</v>
      </c>
    </row>
    <row r="11984" spans="1:8" x14ac:dyDescent="0.35">
      <c r="A11984" t="s">
        <v>10</v>
      </c>
      <c r="B11984" t="s">
        <v>1131</v>
      </c>
      <c r="C11984">
        <v>13</v>
      </c>
      <c r="D11984" t="s">
        <v>506</v>
      </c>
      <c r="E11984" t="s">
        <v>584</v>
      </c>
      <c r="F11984" t="s">
        <v>140</v>
      </c>
      <c r="G11984" t="s">
        <v>950</v>
      </c>
      <c r="H11984" t="s">
        <v>501</v>
      </c>
    </row>
    <row r="11985" spans="1:8" x14ac:dyDescent="0.35">
      <c r="A11985" t="s">
        <v>11</v>
      </c>
      <c r="B11985" t="s">
        <v>1129</v>
      </c>
      <c r="C11985">
        <v>12</v>
      </c>
      <c r="D11985" t="s">
        <v>435</v>
      </c>
      <c r="E11985" t="s">
        <v>911</v>
      </c>
      <c r="F11985" t="s">
        <v>140</v>
      </c>
      <c r="G11985" t="s">
        <v>935</v>
      </c>
      <c r="H11985" t="s">
        <v>140</v>
      </c>
    </row>
    <row r="11986" spans="1:8" x14ac:dyDescent="0.35">
      <c r="A11986" t="s">
        <v>11</v>
      </c>
      <c r="B11986" t="s">
        <v>1130</v>
      </c>
      <c r="C11986">
        <v>70</v>
      </c>
      <c r="D11986" t="s">
        <v>734</v>
      </c>
      <c r="E11986" t="s">
        <v>724</v>
      </c>
      <c r="F11986" t="s">
        <v>140</v>
      </c>
      <c r="G11986" t="s">
        <v>1007</v>
      </c>
      <c r="H11986" t="s">
        <v>949</v>
      </c>
    </row>
    <row r="11987" spans="1:8" x14ac:dyDescent="0.35">
      <c r="A11987" t="s">
        <v>11</v>
      </c>
      <c r="B11987" t="s">
        <v>1131</v>
      </c>
      <c r="C11987">
        <v>10</v>
      </c>
      <c r="D11987" t="s">
        <v>472</v>
      </c>
      <c r="E11987" t="s">
        <v>773</v>
      </c>
      <c r="F11987" t="s">
        <v>140</v>
      </c>
      <c r="G11987" t="s">
        <v>1023</v>
      </c>
      <c r="H11987" t="s">
        <v>140</v>
      </c>
    </row>
    <row r="11988" spans="1:8" x14ac:dyDescent="0.35">
      <c r="A11988" t="s">
        <v>12</v>
      </c>
      <c r="B11988" t="s">
        <v>1129</v>
      </c>
      <c r="C11988">
        <v>31</v>
      </c>
      <c r="D11988" t="s">
        <v>355</v>
      </c>
      <c r="E11988" t="s">
        <v>443</v>
      </c>
      <c r="F11988" t="s">
        <v>1018</v>
      </c>
      <c r="G11988" t="s">
        <v>716</v>
      </c>
      <c r="H11988" t="s">
        <v>140</v>
      </c>
    </row>
    <row r="11989" spans="1:8" x14ac:dyDescent="0.35">
      <c r="A11989" t="s">
        <v>12</v>
      </c>
      <c r="B11989" t="s">
        <v>1130</v>
      </c>
      <c r="C11989">
        <v>26</v>
      </c>
      <c r="D11989" t="s">
        <v>480</v>
      </c>
      <c r="E11989" t="s">
        <v>837</v>
      </c>
      <c r="F11989" t="s">
        <v>785</v>
      </c>
      <c r="G11989" t="s">
        <v>1004</v>
      </c>
      <c r="H11989" t="s">
        <v>1045</v>
      </c>
    </row>
    <row r="11990" spans="1:8" x14ac:dyDescent="0.35">
      <c r="A11990" t="s">
        <v>12</v>
      </c>
      <c r="B11990" t="s">
        <v>1131</v>
      </c>
      <c r="C11990">
        <v>17</v>
      </c>
      <c r="D11990" t="s">
        <v>160</v>
      </c>
      <c r="E11990" t="s">
        <v>699</v>
      </c>
      <c r="F11990" t="s">
        <v>140</v>
      </c>
      <c r="G11990" t="s">
        <v>1049</v>
      </c>
      <c r="H11990" t="s">
        <v>140</v>
      </c>
    </row>
    <row r="11991" spans="1:8" x14ac:dyDescent="0.35">
      <c r="A11991" t="s">
        <v>13</v>
      </c>
      <c r="B11991" t="s">
        <v>1129</v>
      </c>
      <c r="C11991">
        <v>21</v>
      </c>
      <c r="D11991" t="s">
        <v>424</v>
      </c>
      <c r="E11991" t="s">
        <v>140</v>
      </c>
      <c r="F11991" t="s">
        <v>777</v>
      </c>
      <c r="G11991" t="s">
        <v>752</v>
      </c>
      <c r="H11991" t="s">
        <v>140</v>
      </c>
    </row>
    <row r="11992" spans="1:8" x14ac:dyDescent="0.35">
      <c r="A11992" t="s">
        <v>13</v>
      </c>
      <c r="B11992" t="s">
        <v>1130</v>
      </c>
      <c r="C11992">
        <v>64</v>
      </c>
      <c r="D11992" t="s">
        <v>60</v>
      </c>
      <c r="E11992" t="s">
        <v>919</v>
      </c>
      <c r="F11992" t="s">
        <v>929</v>
      </c>
      <c r="G11992" t="s">
        <v>746</v>
      </c>
      <c r="H11992" t="s">
        <v>1052</v>
      </c>
    </row>
    <row r="11993" spans="1:8" x14ac:dyDescent="0.35">
      <c r="A11993" t="s">
        <v>13</v>
      </c>
      <c r="B11993" t="s">
        <v>1131</v>
      </c>
      <c r="C11993">
        <v>53</v>
      </c>
      <c r="D11993" t="s">
        <v>439</v>
      </c>
      <c r="E11993" t="s">
        <v>678</v>
      </c>
      <c r="F11993" t="s">
        <v>1048</v>
      </c>
      <c r="G11993" t="s">
        <v>824</v>
      </c>
      <c r="H11993" t="s">
        <v>140</v>
      </c>
    </row>
    <row r="11994" spans="1:8" x14ac:dyDescent="0.35">
      <c r="A11994" t="s">
        <v>14</v>
      </c>
      <c r="B11994" t="s">
        <v>1129</v>
      </c>
      <c r="C11994">
        <v>28</v>
      </c>
      <c r="D11994" t="s">
        <v>957</v>
      </c>
      <c r="E11994" t="s">
        <v>1048</v>
      </c>
      <c r="F11994" t="s">
        <v>1023</v>
      </c>
      <c r="G11994" t="s">
        <v>490</v>
      </c>
      <c r="H11994" t="s">
        <v>140</v>
      </c>
    </row>
    <row r="11995" spans="1:8" x14ac:dyDescent="0.35">
      <c r="A11995" t="s">
        <v>14</v>
      </c>
      <c r="B11995" t="s">
        <v>1130</v>
      </c>
      <c r="C11995">
        <v>72</v>
      </c>
      <c r="D11995" t="s">
        <v>398</v>
      </c>
      <c r="E11995" t="s">
        <v>723</v>
      </c>
      <c r="F11995" t="s">
        <v>1051</v>
      </c>
      <c r="G11995" t="s">
        <v>1182</v>
      </c>
      <c r="H11995" t="s">
        <v>1067</v>
      </c>
    </row>
    <row r="11996" spans="1:8" x14ac:dyDescent="0.35">
      <c r="A11996" t="s">
        <v>14</v>
      </c>
      <c r="B11996" t="s">
        <v>1131</v>
      </c>
      <c r="C11996">
        <v>15</v>
      </c>
      <c r="D11996" t="s">
        <v>520</v>
      </c>
      <c r="E11996" t="s">
        <v>269</v>
      </c>
      <c r="F11996" t="s">
        <v>1065</v>
      </c>
      <c r="G11996" t="s">
        <v>140</v>
      </c>
      <c r="H11996" t="s">
        <v>140</v>
      </c>
    </row>
    <row r="11997" spans="1:8" x14ac:dyDescent="0.35">
      <c r="A11997" t="s">
        <v>15</v>
      </c>
      <c r="B11997" t="s">
        <v>1129</v>
      </c>
      <c r="C11997">
        <v>17</v>
      </c>
      <c r="D11997" t="s">
        <v>946</v>
      </c>
      <c r="E11997" t="s">
        <v>1054</v>
      </c>
      <c r="F11997" t="s">
        <v>140</v>
      </c>
      <c r="G11997" t="s">
        <v>354</v>
      </c>
      <c r="H11997" t="s">
        <v>140</v>
      </c>
    </row>
    <row r="11998" spans="1:8" x14ac:dyDescent="0.35">
      <c r="A11998" t="s">
        <v>15</v>
      </c>
      <c r="B11998" t="s">
        <v>1130</v>
      </c>
      <c r="C11998">
        <v>39</v>
      </c>
      <c r="D11998" t="s">
        <v>864</v>
      </c>
      <c r="E11998" t="s">
        <v>795</v>
      </c>
      <c r="F11998" t="s">
        <v>1023</v>
      </c>
      <c r="G11998" t="s">
        <v>527</v>
      </c>
      <c r="H11998" t="s">
        <v>140</v>
      </c>
    </row>
    <row r="11999" spans="1:8" x14ac:dyDescent="0.35">
      <c r="A11999" t="s">
        <v>15</v>
      </c>
      <c r="B11999" t="s">
        <v>1131</v>
      </c>
      <c r="C11999">
        <v>5</v>
      </c>
      <c r="D11999" t="s">
        <v>377</v>
      </c>
      <c r="E11999" t="s">
        <v>107</v>
      </c>
      <c r="F11999" t="s">
        <v>755</v>
      </c>
      <c r="G11999" t="s">
        <v>755</v>
      </c>
      <c r="H11999" t="s">
        <v>140</v>
      </c>
    </row>
    <row r="12000" spans="1:8" x14ac:dyDescent="0.35">
      <c r="A12000" t="s">
        <v>16</v>
      </c>
      <c r="B12000" t="s">
        <v>1129</v>
      </c>
      <c r="C12000">
        <v>7</v>
      </c>
      <c r="D12000" t="s">
        <v>409</v>
      </c>
      <c r="E12000" t="s">
        <v>408</v>
      </c>
      <c r="F12000" t="s">
        <v>140</v>
      </c>
      <c r="G12000" t="s">
        <v>140</v>
      </c>
      <c r="H12000" t="s">
        <v>140</v>
      </c>
    </row>
    <row r="12001" spans="1:8" x14ac:dyDescent="0.35">
      <c r="A12001" t="s">
        <v>16</v>
      </c>
      <c r="B12001" t="s">
        <v>1130</v>
      </c>
      <c r="C12001">
        <v>84</v>
      </c>
      <c r="D12001" t="s">
        <v>727</v>
      </c>
      <c r="E12001" t="s">
        <v>687</v>
      </c>
      <c r="F12001" t="s">
        <v>140</v>
      </c>
      <c r="G12001" t="s">
        <v>1021</v>
      </c>
      <c r="H12001" t="s">
        <v>1019</v>
      </c>
    </row>
    <row r="12002" spans="1:8" x14ac:dyDescent="0.35">
      <c r="A12002" t="s">
        <v>16</v>
      </c>
      <c r="B12002" t="s">
        <v>1131</v>
      </c>
      <c r="C12002">
        <v>13</v>
      </c>
      <c r="D12002" t="s">
        <v>874</v>
      </c>
      <c r="E12002" t="s">
        <v>873</v>
      </c>
      <c r="F12002" t="s">
        <v>140</v>
      </c>
      <c r="G12002" t="s">
        <v>140</v>
      </c>
      <c r="H12002" t="s">
        <v>140</v>
      </c>
    </row>
    <row r="12003" spans="1:8" x14ac:dyDescent="0.35">
      <c r="A12003" t="s">
        <v>17</v>
      </c>
      <c r="B12003" t="s">
        <v>1129</v>
      </c>
      <c r="C12003">
        <v>18</v>
      </c>
      <c r="D12003" t="s">
        <v>828</v>
      </c>
      <c r="E12003" t="s">
        <v>810</v>
      </c>
      <c r="F12003" t="s">
        <v>140</v>
      </c>
      <c r="G12003" t="s">
        <v>1018</v>
      </c>
      <c r="H12003" t="s">
        <v>140</v>
      </c>
    </row>
    <row r="12004" spans="1:8" x14ac:dyDescent="0.35">
      <c r="A12004" t="s">
        <v>17</v>
      </c>
      <c r="B12004" t="s">
        <v>1130</v>
      </c>
      <c r="C12004">
        <v>98</v>
      </c>
      <c r="D12004" t="s">
        <v>899</v>
      </c>
      <c r="E12004" t="s">
        <v>196</v>
      </c>
      <c r="F12004" t="s">
        <v>1064</v>
      </c>
      <c r="G12004" t="s">
        <v>1063</v>
      </c>
      <c r="H12004" t="s">
        <v>140</v>
      </c>
    </row>
    <row r="12005" spans="1:8" x14ac:dyDescent="0.35">
      <c r="A12005" t="s">
        <v>17</v>
      </c>
      <c r="B12005" t="s">
        <v>1131</v>
      </c>
      <c r="C12005">
        <v>8</v>
      </c>
      <c r="D12005" t="s">
        <v>448</v>
      </c>
      <c r="E12005" t="s">
        <v>449</v>
      </c>
      <c r="F12005" t="s">
        <v>140</v>
      </c>
      <c r="G12005" t="s">
        <v>140</v>
      </c>
      <c r="H12005" t="s">
        <v>140</v>
      </c>
    </row>
    <row r="12006" spans="1:8" x14ac:dyDescent="0.35">
      <c r="A12006" t="s">
        <v>18</v>
      </c>
      <c r="B12006" t="s">
        <v>1129</v>
      </c>
      <c r="C12006">
        <v>12</v>
      </c>
      <c r="D12006" t="s">
        <v>649</v>
      </c>
      <c r="E12006" t="s">
        <v>650</v>
      </c>
      <c r="F12006" t="s">
        <v>140</v>
      </c>
      <c r="G12006" t="s">
        <v>140</v>
      </c>
      <c r="H12006" t="s">
        <v>140</v>
      </c>
    </row>
    <row r="12007" spans="1:8" x14ac:dyDescent="0.35">
      <c r="A12007" t="s">
        <v>18</v>
      </c>
      <c r="B12007" t="s">
        <v>1130</v>
      </c>
      <c r="C12007">
        <v>62</v>
      </c>
      <c r="D12007" t="s">
        <v>436</v>
      </c>
      <c r="E12007" t="s">
        <v>633</v>
      </c>
      <c r="F12007" t="s">
        <v>940</v>
      </c>
      <c r="G12007" t="s">
        <v>996</v>
      </c>
      <c r="H12007" t="s">
        <v>140</v>
      </c>
    </row>
    <row r="12008" spans="1:8" x14ac:dyDescent="0.35">
      <c r="A12008" t="s">
        <v>18</v>
      </c>
      <c r="B12008" t="s">
        <v>1131</v>
      </c>
      <c r="C12008">
        <v>16</v>
      </c>
      <c r="D12008" t="s">
        <v>692</v>
      </c>
      <c r="E12008" t="s">
        <v>908</v>
      </c>
      <c r="F12008" t="s">
        <v>838</v>
      </c>
      <c r="G12008" t="s">
        <v>115</v>
      </c>
      <c r="H12008" t="s">
        <v>140</v>
      </c>
    </row>
    <row r="12009" spans="1:8" x14ac:dyDescent="0.35">
      <c r="A12009" t="s">
        <v>19</v>
      </c>
      <c r="B12009" t="s">
        <v>1129</v>
      </c>
      <c r="C12009">
        <v>2</v>
      </c>
      <c r="D12009" t="s">
        <v>177</v>
      </c>
      <c r="E12009" t="s">
        <v>140</v>
      </c>
      <c r="F12009" t="s">
        <v>140</v>
      </c>
      <c r="G12009" t="s">
        <v>140</v>
      </c>
      <c r="H12009" t="s">
        <v>140</v>
      </c>
    </row>
    <row r="12010" spans="1:8" x14ac:dyDescent="0.35">
      <c r="A12010" t="s">
        <v>19</v>
      </c>
      <c r="B12010" t="s">
        <v>1130</v>
      </c>
      <c r="C12010">
        <v>67</v>
      </c>
      <c r="D12010" t="s">
        <v>842</v>
      </c>
      <c r="E12010" t="s">
        <v>37</v>
      </c>
      <c r="F12010" t="s">
        <v>1050</v>
      </c>
      <c r="G12010" t="s">
        <v>954</v>
      </c>
      <c r="H12010" t="s">
        <v>1060</v>
      </c>
    </row>
    <row r="12011" spans="1:8" x14ac:dyDescent="0.35">
      <c r="A12011" t="s">
        <v>19</v>
      </c>
      <c r="B12011" t="s">
        <v>1131</v>
      </c>
      <c r="C12011">
        <v>13</v>
      </c>
      <c r="D12011" t="s">
        <v>586</v>
      </c>
      <c r="E12011" t="s">
        <v>585</v>
      </c>
      <c r="F12011" t="s">
        <v>140</v>
      </c>
      <c r="G12011" t="s">
        <v>140</v>
      </c>
      <c r="H12011" t="s">
        <v>140</v>
      </c>
    </row>
    <row r="12012" spans="1:8" x14ac:dyDescent="0.35">
      <c r="A12012" t="s">
        <v>20</v>
      </c>
      <c r="B12012" t="s">
        <v>1129</v>
      </c>
      <c r="C12012">
        <v>18</v>
      </c>
      <c r="D12012" t="s">
        <v>899</v>
      </c>
      <c r="E12012" t="s">
        <v>408</v>
      </c>
      <c r="F12012" t="s">
        <v>140</v>
      </c>
      <c r="G12012" t="s">
        <v>1098</v>
      </c>
      <c r="H12012" t="s">
        <v>140</v>
      </c>
    </row>
    <row r="12013" spans="1:8" x14ac:dyDescent="0.35">
      <c r="A12013" t="s">
        <v>20</v>
      </c>
      <c r="B12013" t="s">
        <v>1130</v>
      </c>
      <c r="C12013">
        <v>56</v>
      </c>
      <c r="D12013" t="s">
        <v>630</v>
      </c>
      <c r="E12013" t="s">
        <v>276</v>
      </c>
      <c r="F12013" t="s">
        <v>140</v>
      </c>
      <c r="G12013" t="s">
        <v>940</v>
      </c>
      <c r="H12013" t="s">
        <v>140</v>
      </c>
    </row>
    <row r="12014" spans="1:8" x14ac:dyDescent="0.35">
      <c r="A12014" t="s">
        <v>20</v>
      </c>
      <c r="B12014" t="s">
        <v>1131</v>
      </c>
      <c r="C12014">
        <v>46</v>
      </c>
      <c r="D12014" t="s">
        <v>407</v>
      </c>
      <c r="E12014" t="s">
        <v>252</v>
      </c>
      <c r="F12014" t="s">
        <v>1021</v>
      </c>
      <c r="G12014" t="s">
        <v>515</v>
      </c>
      <c r="H12014" t="s">
        <v>140</v>
      </c>
    </row>
    <row r="12015" spans="1:8" x14ac:dyDescent="0.35">
      <c r="A12015" t="s">
        <v>21</v>
      </c>
      <c r="B12015" t="s">
        <v>1129</v>
      </c>
      <c r="C12015">
        <v>31</v>
      </c>
      <c r="D12015" t="s">
        <v>361</v>
      </c>
      <c r="E12015" t="s">
        <v>999</v>
      </c>
      <c r="F12015" t="s">
        <v>1018</v>
      </c>
      <c r="G12015" t="s">
        <v>999</v>
      </c>
      <c r="H12015" t="s">
        <v>977</v>
      </c>
    </row>
    <row r="12016" spans="1:8" x14ac:dyDescent="0.35">
      <c r="A12016" t="s">
        <v>21</v>
      </c>
      <c r="B12016" t="s">
        <v>1130</v>
      </c>
      <c r="C12016">
        <v>29</v>
      </c>
      <c r="D12016" t="s">
        <v>60</v>
      </c>
      <c r="E12016" t="s">
        <v>490</v>
      </c>
      <c r="F12016" t="s">
        <v>1004</v>
      </c>
      <c r="G12016" t="s">
        <v>643</v>
      </c>
      <c r="H12016" t="s">
        <v>140</v>
      </c>
    </row>
    <row r="12017" spans="1:8" x14ac:dyDescent="0.35">
      <c r="A12017" t="s">
        <v>21</v>
      </c>
      <c r="B12017" t="s">
        <v>1131</v>
      </c>
      <c r="C12017">
        <v>45</v>
      </c>
      <c r="D12017" t="s">
        <v>914</v>
      </c>
      <c r="E12017" t="s">
        <v>95</v>
      </c>
      <c r="F12017" t="s">
        <v>1064</v>
      </c>
      <c r="G12017" t="s">
        <v>1043</v>
      </c>
      <c r="H12017" t="s">
        <v>1043</v>
      </c>
    </row>
    <row r="12018" spans="1:8" x14ac:dyDescent="0.35">
      <c r="A12018" t="s">
        <v>22</v>
      </c>
      <c r="B12018" t="s">
        <v>1129</v>
      </c>
      <c r="C12018">
        <v>15</v>
      </c>
      <c r="D12018" t="s">
        <v>377</v>
      </c>
      <c r="E12018" t="s">
        <v>187</v>
      </c>
      <c r="F12018" t="s">
        <v>157</v>
      </c>
      <c r="G12018" t="s">
        <v>939</v>
      </c>
      <c r="H12018" t="s">
        <v>140</v>
      </c>
    </row>
    <row r="12019" spans="1:8" x14ac:dyDescent="0.35">
      <c r="A12019" t="s">
        <v>22</v>
      </c>
      <c r="B12019" t="s">
        <v>1130</v>
      </c>
      <c r="C12019">
        <v>99</v>
      </c>
      <c r="D12019" t="s">
        <v>431</v>
      </c>
      <c r="E12019" t="s">
        <v>218</v>
      </c>
      <c r="F12019" t="s">
        <v>1016</v>
      </c>
      <c r="G12019" t="s">
        <v>1066</v>
      </c>
      <c r="H12019" t="s">
        <v>140</v>
      </c>
    </row>
    <row r="12020" spans="1:8" x14ac:dyDescent="0.35">
      <c r="A12020" t="s">
        <v>22</v>
      </c>
      <c r="B12020" t="s">
        <v>1131</v>
      </c>
      <c r="C12020">
        <v>8</v>
      </c>
      <c r="D12020" t="s">
        <v>252</v>
      </c>
      <c r="E12020" t="s">
        <v>802</v>
      </c>
      <c r="F12020" t="s">
        <v>140</v>
      </c>
      <c r="G12020" t="s">
        <v>592</v>
      </c>
      <c r="H12020" t="s">
        <v>140</v>
      </c>
    </row>
    <row r="12021" spans="1:8" x14ac:dyDescent="0.35">
      <c r="A12021" t="s">
        <v>23</v>
      </c>
      <c r="B12021" t="s">
        <v>1129</v>
      </c>
      <c r="C12021">
        <v>20</v>
      </c>
      <c r="D12021" t="s">
        <v>873</v>
      </c>
      <c r="E12021" t="s">
        <v>924</v>
      </c>
      <c r="F12021" t="s">
        <v>140</v>
      </c>
      <c r="G12021" t="s">
        <v>952</v>
      </c>
      <c r="H12021" t="s">
        <v>140</v>
      </c>
    </row>
    <row r="12022" spans="1:8" x14ac:dyDescent="0.35">
      <c r="A12022" t="s">
        <v>23</v>
      </c>
      <c r="B12022" t="s">
        <v>1130</v>
      </c>
      <c r="C12022">
        <v>64</v>
      </c>
      <c r="D12022" t="s">
        <v>636</v>
      </c>
      <c r="E12022" t="s">
        <v>620</v>
      </c>
      <c r="F12022" t="s">
        <v>394</v>
      </c>
      <c r="G12022" t="s">
        <v>973</v>
      </c>
      <c r="H12022" t="s">
        <v>140</v>
      </c>
    </row>
    <row r="12023" spans="1:8" x14ac:dyDescent="0.35">
      <c r="A12023" t="s">
        <v>23</v>
      </c>
      <c r="B12023" t="s">
        <v>1131</v>
      </c>
      <c r="C12023">
        <v>38</v>
      </c>
      <c r="D12023" t="s">
        <v>350</v>
      </c>
      <c r="E12023" t="s">
        <v>832</v>
      </c>
      <c r="F12023" t="s">
        <v>1064</v>
      </c>
      <c r="G12023" t="s">
        <v>911</v>
      </c>
      <c r="H12023" t="s">
        <v>140</v>
      </c>
    </row>
    <row r="12024" spans="1:8" x14ac:dyDescent="0.35">
      <c r="A12024" t="s">
        <v>24</v>
      </c>
      <c r="B12024" t="s">
        <v>1129</v>
      </c>
      <c r="C12024">
        <v>19</v>
      </c>
      <c r="D12024" t="s">
        <v>658</v>
      </c>
      <c r="E12024" t="s">
        <v>917</v>
      </c>
      <c r="F12024" t="s">
        <v>140</v>
      </c>
      <c r="G12024" t="s">
        <v>967</v>
      </c>
      <c r="H12024" t="s">
        <v>140</v>
      </c>
    </row>
    <row r="12025" spans="1:8" x14ac:dyDescent="0.35">
      <c r="A12025" t="s">
        <v>24</v>
      </c>
      <c r="B12025" t="s">
        <v>1130</v>
      </c>
      <c r="C12025">
        <v>78</v>
      </c>
      <c r="D12025" t="s">
        <v>343</v>
      </c>
      <c r="E12025" t="s">
        <v>535</v>
      </c>
      <c r="F12025" t="s">
        <v>1052</v>
      </c>
      <c r="G12025" t="s">
        <v>140</v>
      </c>
      <c r="H12025" t="s">
        <v>949</v>
      </c>
    </row>
    <row r="12026" spans="1:8" x14ac:dyDescent="0.35">
      <c r="A12026" t="s">
        <v>24</v>
      </c>
      <c r="B12026" t="s">
        <v>1131</v>
      </c>
      <c r="C12026">
        <v>19</v>
      </c>
      <c r="D12026" t="s">
        <v>439</v>
      </c>
      <c r="E12026" t="s">
        <v>504</v>
      </c>
      <c r="F12026" t="s">
        <v>140</v>
      </c>
      <c r="G12026" t="s">
        <v>140</v>
      </c>
      <c r="H12026" t="s">
        <v>977</v>
      </c>
    </row>
    <row r="12027" spans="1:8" x14ac:dyDescent="0.35">
      <c r="A12027" t="s">
        <v>25</v>
      </c>
      <c r="B12027" t="s">
        <v>1129</v>
      </c>
      <c r="C12027">
        <v>20</v>
      </c>
      <c r="D12027" t="s">
        <v>214</v>
      </c>
      <c r="E12027" t="s">
        <v>103</v>
      </c>
      <c r="F12027" t="s">
        <v>1069</v>
      </c>
      <c r="G12027" t="s">
        <v>1154</v>
      </c>
      <c r="H12027" t="s">
        <v>140</v>
      </c>
    </row>
    <row r="12028" spans="1:8" x14ac:dyDescent="0.35">
      <c r="A12028" t="s">
        <v>25</v>
      </c>
      <c r="B12028" t="s">
        <v>1130</v>
      </c>
      <c r="C12028">
        <v>118</v>
      </c>
      <c r="D12028" t="s">
        <v>449</v>
      </c>
      <c r="E12028" t="s">
        <v>544</v>
      </c>
      <c r="F12028" t="s">
        <v>1048</v>
      </c>
      <c r="G12028" t="s">
        <v>1009</v>
      </c>
      <c r="H12028" t="s">
        <v>1066</v>
      </c>
    </row>
    <row r="12029" spans="1:8" x14ac:dyDescent="0.35">
      <c r="A12029" t="s">
        <v>25</v>
      </c>
      <c r="B12029" t="s">
        <v>1131</v>
      </c>
      <c r="C12029">
        <v>11</v>
      </c>
      <c r="D12029" t="s">
        <v>127</v>
      </c>
      <c r="E12029" t="s">
        <v>128</v>
      </c>
      <c r="F12029" t="s">
        <v>140</v>
      </c>
      <c r="G12029" t="s">
        <v>140</v>
      </c>
      <c r="H12029" t="s">
        <v>140</v>
      </c>
    </row>
    <row r="12030" spans="1:8" x14ac:dyDescent="0.35">
      <c r="A12030" t="s">
        <v>26</v>
      </c>
      <c r="B12030" t="s">
        <v>1129</v>
      </c>
      <c r="C12030">
        <v>14</v>
      </c>
      <c r="D12030" t="s">
        <v>925</v>
      </c>
      <c r="E12030" t="s">
        <v>199</v>
      </c>
      <c r="F12030" t="s">
        <v>127</v>
      </c>
      <c r="G12030" t="s">
        <v>140</v>
      </c>
      <c r="H12030" t="s">
        <v>140</v>
      </c>
    </row>
    <row r="12031" spans="1:8" x14ac:dyDescent="0.35">
      <c r="A12031" t="s">
        <v>26</v>
      </c>
      <c r="B12031" t="s">
        <v>1130</v>
      </c>
      <c r="C12031">
        <v>91</v>
      </c>
      <c r="D12031" t="s">
        <v>803</v>
      </c>
      <c r="E12031" t="s">
        <v>41</v>
      </c>
      <c r="F12031" t="s">
        <v>988</v>
      </c>
      <c r="G12031" t="s">
        <v>1023</v>
      </c>
      <c r="H12031" t="s">
        <v>1012</v>
      </c>
    </row>
    <row r="12032" spans="1:8" x14ac:dyDescent="0.35">
      <c r="A12032" t="s">
        <v>26</v>
      </c>
      <c r="B12032" t="s">
        <v>1131</v>
      </c>
      <c r="C12032">
        <v>35</v>
      </c>
      <c r="D12032" t="s">
        <v>372</v>
      </c>
      <c r="E12032" t="s">
        <v>756</v>
      </c>
      <c r="F12032" t="s">
        <v>801</v>
      </c>
      <c r="G12032" t="s">
        <v>862</v>
      </c>
      <c r="H12032" t="s">
        <v>1098</v>
      </c>
    </row>
    <row r="12033" spans="1:8" x14ac:dyDescent="0.35">
      <c r="A12033" t="s">
        <v>27</v>
      </c>
      <c r="B12033" t="s">
        <v>1129</v>
      </c>
      <c r="C12033">
        <v>3</v>
      </c>
      <c r="D12033" t="s">
        <v>195</v>
      </c>
      <c r="E12033" t="s">
        <v>196</v>
      </c>
      <c r="F12033" t="s">
        <v>140</v>
      </c>
      <c r="G12033" t="s">
        <v>140</v>
      </c>
      <c r="H12033" t="s">
        <v>140</v>
      </c>
    </row>
    <row r="12034" spans="1:8" x14ac:dyDescent="0.35">
      <c r="A12034" t="s">
        <v>27</v>
      </c>
      <c r="B12034" t="s">
        <v>1130</v>
      </c>
      <c r="C12034">
        <v>94</v>
      </c>
      <c r="D12034" t="s">
        <v>980</v>
      </c>
      <c r="E12034" t="s">
        <v>907</v>
      </c>
      <c r="F12034" t="s">
        <v>140</v>
      </c>
      <c r="G12034" t="s">
        <v>869</v>
      </c>
      <c r="H12034" t="s">
        <v>1021</v>
      </c>
    </row>
    <row r="12035" spans="1:8" x14ac:dyDescent="0.35">
      <c r="A12035" t="s">
        <v>27</v>
      </c>
      <c r="B12035" t="s">
        <v>1131</v>
      </c>
      <c r="C12035">
        <v>15</v>
      </c>
      <c r="D12035" t="s">
        <v>764</v>
      </c>
      <c r="E12035" t="s">
        <v>611</v>
      </c>
      <c r="F12035" t="s">
        <v>140</v>
      </c>
      <c r="G12035" t="s">
        <v>1060</v>
      </c>
      <c r="H12035" t="s">
        <v>140</v>
      </c>
    </row>
    <row r="12036" spans="1:8" x14ac:dyDescent="0.35">
      <c r="A12036" t="s">
        <v>28</v>
      </c>
      <c r="B12036" t="s">
        <v>1129</v>
      </c>
      <c r="C12036">
        <v>19</v>
      </c>
      <c r="D12036" t="s">
        <v>78</v>
      </c>
      <c r="E12036" t="s">
        <v>105</v>
      </c>
      <c r="F12036" t="s">
        <v>140</v>
      </c>
      <c r="G12036" t="s">
        <v>518</v>
      </c>
      <c r="H12036" t="s">
        <v>140</v>
      </c>
    </row>
    <row r="12037" spans="1:8" x14ac:dyDescent="0.35">
      <c r="A12037" t="s">
        <v>28</v>
      </c>
      <c r="B12037" t="s">
        <v>1130</v>
      </c>
      <c r="C12037">
        <v>72</v>
      </c>
      <c r="D12037" t="s">
        <v>814</v>
      </c>
      <c r="E12037" t="s">
        <v>245</v>
      </c>
      <c r="F12037" t="s">
        <v>775</v>
      </c>
      <c r="G12037" t="s">
        <v>1044</v>
      </c>
      <c r="H12037" t="s">
        <v>824</v>
      </c>
    </row>
    <row r="12038" spans="1:8" x14ac:dyDescent="0.35">
      <c r="A12038" t="s">
        <v>28</v>
      </c>
      <c r="B12038" t="s">
        <v>1131</v>
      </c>
      <c r="C12038">
        <v>9</v>
      </c>
      <c r="D12038" t="s">
        <v>823</v>
      </c>
      <c r="E12038" t="s">
        <v>849</v>
      </c>
      <c r="F12038" t="s">
        <v>752</v>
      </c>
      <c r="G12038" t="s">
        <v>140</v>
      </c>
      <c r="H12038" t="s">
        <v>140</v>
      </c>
    </row>
    <row r="12039" spans="1:8" x14ac:dyDescent="0.35">
      <c r="A12039" t="s">
        <v>29</v>
      </c>
      <c r="B12039" t="s">
        <v>1129</v>
      </c>
      <c r="C12039">
        <v>7</v>
      </c>
      <c r="D12039" t="s">
        <v>593</v>
      </c>
      <c r="E12039" t="s">
        <v>594</v>
      </c>
      <c r="F12039" t="s">
        <v>140</v>
      </c>
      <c r="G12039" t="s">
        <v>140</v>
      </c>
      <c r="H12039" t="s">
        <v>140</v>
      </c>
    </row>
    <row r="12040" spans="1:8" x14ac:dyDescent="0.35">
      <c r="A12040" t="s">
        <v>29</v>
      </c>
      <c r="B12040" t="s">
        <v>1130</v>
      </c>
      <c r="C12040">
        <v>129</v>
      </c>
      <c r="D12040" t="s">
        <v>382</v>
      </c>
      <c r="E12040" t="s">
        <v>291</v>
      </c>
      <c r="F12040" t="s">
        <v>664</v>
      </c>
      <c r="G12040" t="s">
        <v>1052</v>
      </c>
      <c r="H12040" t="s">
        <v>140</v>
      </c>
    </row>
    <row r="12041" spans="1:8" x14ac:dyDescent="0.35">
      <c r="A12041" t="s">
        <v>29</v>
      </c>
      <c r="B12041" t="s">
        <v>1131</v>
      </c>
      <c r="C12041">
        <v>15</v>
      </c>
      <c r="D12041" t="s">
        <v>796</v>
      </c>
      <c r="E12041" t="s">
        <v>795</v>
      </c>
      <c r="F12041" t="s">
        <v>140</v>
      </c>
      <c r="G12041" t="s">
        <v>140</v>
      </c>
      <c r="H12041" t="s">
        <v>140</v>
      </c>
    </row>
    <row r="12042" spans="1:8" x14ac:dyDescent="0.35">
      <c r="A12042" t="s">
        <v>30</v>
      </c>
      <c r="B12042" t="s">
        <v>1129</v>
      </c>
      <c r="C12042">
        <v>7</v>
      </c>
      <c r="D12042" t="s">
        <v>449</v>
      </c>
      <c r="E12042" t="s">
        <v>165</v>
      </c>
      <c r="F12042" t="s">
        <v>140</v>
      </c>
      <c r="G12042" t="s">
        <v>706</v>
      </c>
      <c r="H12042" t="s">
        <v>140</v>
      </c>
    </row>
    <row r="12043" spans="1:8" x14ac:dyDescent="0.35">
      <c r="A12043" t="s">
        <v>30</v>
      </c>
      <c r="B12043" t="s">
        <v>1130</v>
      </c>
      <c r="C12043">
        <v>92</v>
      </c>
      <c r="D12043" t="s">
        <v>728</v>
      </c>
      <c r="E12043" t="s">
        <v>907</v>
      </c>
      <c r="F12043" t="s">
        <v>1018</v>
      </c>
      <c r="G12043" t="s">
        <v>1060</v>
      </c>
      <c r="H12043" t="s">
        <v>140</v>
      </c>
    </row>
    <row r="12044" spans="1:8" x14ac:dyDescent="0.35">
      <c r="A12044" t="s">
        <v>30</v>
      </c>
      <c r="B12044" t="s">
        <v>1131</v>
      </c>
      <c r="C12044">
        <v>13</v>
      </c>
      <c r="D12044" t="s">
        <v>603</v>
      </c>
      <c r="E12044" t="s">
        <v>807</v>
      </c>
      <c r="F12044" t="s">
        <v>140</v>
      </c>
      <c r="G12044" t="s">
        <v>801</v>
      </c>
      <c r="H12044" t="s">
        <v>140</v>
      </c>
    </row>
    <row r="12045" spans="1:8" x14ac:dyDescent="0.35">
      <c r="A12045" t="s">
        <v>31</v>
      </c>
      <c r="B12045" t="s">
        <v>1129</v>
      </c>
      <c r="C12045">
        <v>13</v>
      </c>
      <c r="D12045" t="s">
        <v>555</v>
      </c>
      <c r="E12045" t="s">
        <v>140</v>
      </c>
      <c r="F12045" t="s">
        <v>443</v>
      </c>
      <c r="G12045" t="s">
        <v>69</v>
      </c>
      <c r="H12045" t="s">
        <v>140</v>
      </c>
    </row>
    <row r="12046" spans="1:8" x14ac:dyDescent="0.35">
      <c r="A12046" t="s">
        <v>31</v>
      </c>
      <c r="B12046" t="s">
        <v>1130</v>
      </c>
      <c r="C12046">
        <v>45</v>
      </c>
      <c r="D12046" t="s">
        <v>742</v>
      </c>
      <c r="E12046" t="s">
        <v>970</v>
      </c>
      <c r="F12046" t="s">
        <v>801</v>
      </c>
      <c r="G12046" t="s">
        <v>465</v>
      </c>
      <c r="H12046" t="s">
        <v>869</v>
      </c>
    </row>
    <row r="12047" spans="1:8" x14ac:dyDescent="0.35">
      <c r="A12047" t="s">
        <v>31</v>
      </c>
      <c r="B12047" t="s">
        <v>1131</v>
      </c>
      <c r="C12047">
        <v>40</v>
      </c>
      <c r="D12047" t="s">
        <v>367</v>
      </c>
      <c r="E12047" t="s">
        <v>953</v>
      </c>
      <c r="F12047" t="s">
        <v>345</v>
      </c>
      <c r="G12047" t="s">
        <v>57</v>
      </c>
      <c r="H12047" t="s">
        <v>1014</v>
      </c>
    </row>
    <row r="12048" spans="1:8" x14ac:dyDescent="0.35">
      <c r="A12048" t="s">
        <v>32</v>
      </c>
      <c r="B12048" t="s">
        <v>1129</v>
      </c>
      <c r="C12048">
        <v>394</v>
      </c>
      <c r="D12048" t="s">
        <v>708</v>
      </c>
      <c r="E12048" t="s">
        <v>1085</v>
      </c>
      <c r="F12048" t="s">
        <v>1047</v>
      </c>
      <c r="G12048" t="s">
        <v>952</v>
      </c>
      <c r="H12048" t="s">
        <v>1012</v>
      </c>
    </row>
    <row r="12049" spans="1:8" x14ac:dyDescent="0.35">
      <c r="A12049" t="s">
        <v>32</v>
      </c>
      <c r="B12049" t="s">
        <v>1130</v>
      </c>
      <c r="C12049">
        <v>1771</v>
      </c>
      <c r="D12049" t="s">
        <v>484</v>
      </c>
      <c r="E12049" t="s">
        <v>978</v>
      </c>
      <c r="F12049" t="s">
        <v>1051</v>
      </c>
      <c r="G12049" t="s">
        <v>1070</v>
      </c>
      <c r="H12049" t="s">
        <v>1011</v>
      </c>
    </row>
    <row r="12050" spans="1:8" x14ac:dyDescent="0.35">
      <c r="A12050" t="s">
        <v>32</v>
      </c>
      <c r="B12050" t="s">
        <v>1131</v>
      </c>
      <c r="C12050">
        <v>492</v>
      </c>
      <c r="D12050" t="s">
        <v>226</v>
      </c>
      <c r="E12050" t="s">
        <v>221</v>
      </c>
      <c r="F12050" t="s">
        <v>1004</v>
      </c>
      <c r="G12050" t="s">
        <v>915</v>
      </c>
      <c r="H12050" t="s">
        <v>1021</v>
      </c>
    </row>
    <row r="12052" spans="1:8" x14ac:dyDescent="0.35">
      <c r="A12052" t="s">
        <v>1504</v>
      </c>
    </row>
    <row r="12053" spans="1:8" x14ac:dyDescent="0.35">
      <c r="A12053" t="s">
        <v>2</v>
      </c>
      <c r="B12053" t="s">
        <v>1233</v>
      </c>
      <c r="C12053" t="s">
        <v>3</v>
      </c>
      <c r="D12053" t="s">
        <v>1497</v>
      </c>
      <c r="E12053" t="s">
        <v>1498</v>
      </c>
      <c r="F12053" t="s">
        <v>1499</v>
      </c>
      <c r="G12053" t="s">
        <v>1500</v>
      </c>
      <c r="H12053" t="s">
        <v>1441</v>
      </c>
    </row>
    <row r="12054" spans="1:8" x14ac:dyDescent="0.35">
      <c r="A12054" t="s">
        <v>8</v>
      </c>
      <c r="B12054" t="s">
        <v>1236</v>
      </c>
      <c r="C12054">
        <v>17</v>
      </c>
      <c r="D12054" t="s">
        <v>509</v>
      </c>
      <c r="E12054" t="s">
        <v>592</v>
      </c>
      <c r="F12054" t="s">
        <v>915</v>
      </c>
      <c r="G12054" t="s">
        <v>456</v>
      </c>
      <c r="H12054" t="s">
        <v>140</v>
      </c>
    </row>
    <row r="12055" spans="1:8" x14ac:dyDescent="0.35">
      <c r="A12055" t="s">
        <v>8</v>
      </c>
      <c r="B12055" t="s">
        <v>1234</v>
      </c>
      <c r="C12055">
        <v>45</v>
      </c>
      <c r="D12055" t="s">
        <v>545</v>
      </c>
      <c r="E12055" t="s">
        <v>913</v>
      </c>
      <c r="F12055" t="s">
        <v>1064</v>
      </c>
      <c r="G12055" t="s">
        <v>1083</v>
      </c>
      <c r="H12055" t="s">
        <v>1070</v>
      </c>
    </row>
    <row r="12056" spans="1:8" x14ac:dyDescent="0.35">
      <c r="A12056" t="s">
        <v>8</v>
      </c>
      <c r="B12056" t="s">
        <v>1235</v>
      </c>
      <c r="C12056">
        <v>46</v>
      </c>
      <c r="D12056" t="s">
        <v>40</v>
      </c>
      <c r="E12056" t="s">
        <v>91</v>
      </c>
      <c r="F12056" t="s">
        <v>121</v>
      </c>
      <c r="G12056" t="s">
        <v>103</v>
      </c>
      <c r="H12056" t="s">
        <v>140</v>
      </c>
    </row>
    <row r="12057" spans="1:8" x14ac:dyDescent="0.35">
      <c r="A12057" t="s">
        <v>9</v>
      </c>
      <c r="B12057" t="s">
        <v>1236</v>
      </c>
      <c r="C12057">
        <v>16</v>
      </c>
      <c r="D12057" t="s">
        <v>248</v>
      </c>
      <c r="E12057" t="s">
        <v>249</v>
      </c>
      <c r="F12057" t="s">
        <v>140</v>
      </c>
      <c r="G12057" t="s">
        <v>140</v>
      </c>
      <c r="H12057" t="s">
        <v>140</v>
      </c>
    </row>
    <row r="12058" spans="1:8" x14ac:dyDescent="0.35">
      <c r="A12058" t="s">
        <v>9</v>
      </c>
      <c r="B12058" t="s">
        <v>1234</v>
      </c>
      <c r="C12058">
        <v>36</v>
      </c>
      <c r="D12058" t="s">
        <v>252</v>
      </c>
      <c r="E12058" t="s">
        <v>482</v>
      </c>
      <c r="F12058" t="s">
        <v>140</v>
      </c>
      <c r="G12058" t="s">
        <v>1043</v>
      </c>
      <c r="H12058" t="s">
        <v>140</v>
      </c>
    </row>
    <row r="12059" spans="1:8" x14ac:dyDescent="0.35">
      <c r="A12059" t="s">
        <v>9</v>
      </c>
      <c r="B12059" t="s">
        <v>1235</v>
      </c>
      <c r="C12059">
        <v>57</v>
      </c>
      <c r="D12059" t="s">
        <v>550</v>
      </c>
      <c r="E12059" t="s">
        <v>211</v>
      </c>
      <c r="F12059" t="s">
        <v>1064</v>
      </c>
      <c r="G12059" t="s">
        <v>1052</v>
      </c>
      <c r="H12059" t="s">
        <v>775</v>
      </c>
    </row>
    <row r="12060" spans="1:8" x14ac:dyDescent="0.35">
      <c r="A12060" t="s">
        <v>10</v>
      </c>
      <c r="B12060" t="s">
        <v>1236</v>
      </c>
      <c r="C12060">
        <v>13</v>
      </c>
      <c r="D12060" t="s">
        <v>255</v>
      </c>
      <c r="E12060" t="s">
        <v>256</v>
      </c>
      <c r="F12060" t="s">
        <v>140</v>
      </c>
      <c r="G12060" t="s">
        <v>140</v>
      </c>
      <c r="H12060" t="s">
        <v>140</v>
      </c>
    </row>
    <row r="12061" spans="1:8" x14ac:dyDescent="0.35">
      <c r="A12061" t="s">
        <v>10</v>
      </c>
      <c r="B12061" t="s">
        <v>1234</v>
      </c>
      <c r="C12061">
        <v>47</v>
      </c>
      <c r="D12061" t="s">
        <v>507</v>
      </c>
      <c r="E12061" t="s">
        <v>65</v>
      </c>
      <c r="F12061" t="s">
        <v>1044</v>
      </c>
      <c r="G12061" t="s">
        <v>970</v>
      </c>
      <c r="H12061" t="s">
        <v>140</v>
      </c>
    </row>
    <row r="12062" spans="1:8" x14ac:dyDescent="0.35">
      <c r="A12062" t="s">
        <v>10</v>
      </c>
      <c r="B12062" t="s">
        <v>1235</v>
      </c>
      <c r="C12062">
        <v>53</v>
      </c>
      <c r="D12062" t="s">
        <v>377</v>
      </c>
      <c r="E12062" t="s">
        <v>43</v>
      </c>
      <c r="F12062" t="s">
        <v>140</v>
      </c>
      <c r="G12062" t="s">
        <v>1046</v>
      </c>
      <c r="H12062" t="s">
        <v>1051</v>
      </c>
    </row>
    <row r="12063" spans="1:8" x14ac:dyDescent="0.35">
      <c r="A12063" t="s">
        <v>11</v>
      </c>
      <c r="B12063" t="s">
        <v>1236</v>
      </c>
      <c r="C12063">
        <v>14</v>
      </c>
      <c r="D12063" t="s">
        <v>469</v>
      </c>
      <c r="E12063" t="s">
        <v>543</v>
      </c>
      <c r="F12063" t="s">
        <v>140</v>
      </c>
      <c r="G12063" t="s">
        <v>548</v>
      </c>
      <c r="H12063" t="s">
        <v>140</v>
      </c>
    </row>
    <row r="12064" spans="1:8" x14ac:dyDescent="0.35">
      <c r="A12064" t="s">
        <v>11</v>
      </c>
      <c r="B12064" t="s">
        <v>1234</v>
      </c>
      <c r="C12064">
        <v>33</v>
      </c>
      <c r="D12064" t="s">
        <v>208</v>
      </c>
      <c r="E12064" t="s">
        <v>427</v>
      </c>
      <c r="F12064" t="s">
        <v>140</v>
      </c>
      <c r="G12064" t="s">
        <v>109</v>
      </c>
      <c r="H12064" t="s">
        <v>1052</v>
      </c>
    </row>
    <row r="12065" spans="1:8" x14ac:dyDescent="0.35">
      <c r="A12065" t="s">
        <v>11</v>
      </c>
      <c r="B12065" t="s">
        <v>1235</v>
      </c>
      <c r="C12065">
        <v>45</v>
      </c>
      <c r="D12065" t="s">
        <v>711</v>
      </c>
      <c r="E12065" t="s">
        <v>565</v>
      </c>
      <c r="F12065" t="s">
        <v>140</v>
      </c>
      <c r="G12065" t="s">
        <v>1061</v>
      </c>
      <c r="H12065" t="s">
        <v>140</v>
      </c>
    </row>
    <row r="12066" spans="1:8" x14ac:dyDescent="0.35">
      <c r="A12066" t="s">
        <v>12</v>
      </c>
      <c r="B12066" t="s">
        <v>1236</v>
      </c>
      <c r="C12066">
        <v>9</v>
      </c>
      <c r="D12066" t="s">
        <v>873</v>
      </c>
      <c r="E12066" t="s">
        <v>140</v>
      </c>
      <c r="F12066" t="s">
        <v>592</v>
      </c>
      <c r="G12066" t="s">
        <v>1048</v>
      </c>
      <c r="H12066" t="s">
        <v>592</v>
      </c>
    </row>
    <row r="12067" spans="1:8" x14ac:dyDescent="0.35">
      <c r="A12067" t="s">
        <v>12</v>
      </c>
      <c r="B12067" t="s">
        <v>1234</v>
      </c>
      <c r="C12067">
        <v>29</v>
      </c>
      <c r="D12067" t="s">
        <v>622</v>
      </c>
      <c r="E12067" t="s">
        <v>662</v>
      </c>
      <c r="F12067" t="s">
        <v>123</v>
      </c>
      <c r="G12067" t="s">
        <v>903</v>
      </c>
      <c r="H12067" t="s">
        <v>140</v>
      </c>
    </row>
    <row r="12068" spans="1:8" x14ac:dyDescent="0.35">
      <c r="A12068" t="s">
        <v>12</v>
      </c>
      <c r="B12068" t="s">
        <v>1235</v>
      </c>
      <c r="C12068">
        <v>36</v>
      </c>
      <c r="D12068" t="s">
        <v>205</v>
      </c>
      <c r="E12068" t="s">
        <v>805</v>
      </c>
      <c r="F12068" t="s">
        <v>140</v>
      </c>
      <c r="G12068" t="s">
        <v>999</v>
      </c>
      <c r="H12068" t="s">
        <v>140</v>
      </c>
    </row>
    <row r="12069" spans="1:8" x14ac:dyDescent="0.35">
      <c r="A12069" t="s">
        <v>13</v>
      </c>
      <c r="B12069" t="s">
        <v>1236</v>
      </c>
      <c r="C12069">
        <v>20</v>
      </c>
      <c r="D12069" t="s">
        <v>943</v>
      </c>
      <c r="E12069" t="s">
        <v>140</v>
      </c>
      <c r="F12069" t="s">
        <v>458</v>
      </c>
      <c r="G12069" t="s">
        <v>1051</v>
      </c>
      <c r="H12069" t="s">
        <v>140</v>
      </c>
    </row>
    <row r="12070" spans="1:8" x14ac:dyDescent="0.35">
      <c r="A12070" t="s">
        <v>13</v>
      </c>
      <c r="B12070" t="s">
        <v>1234</v>
      </c>
      <c r="C12070">
        <v>64</v>
      </c>
      <c r="D12070" t="s">
        <v>36</v>
      </c>
      <c r="E12070" t="s">
        <v>113</v>
      </c>
      <c r="F12070" t="s">
        <v>971</v>
      </c>
      <c r="G12070" t="s">
        <v>668</v>
      </c>
      <c r="H12070" t="s">
        <v>140</v>
      </c>
    </row>
    <row r="12071" spans="1:8" x14ac:dyDescent="0.35">
      <c r="A12071" t="s">
        <v>13</v>
      </c>
      <c r="B12071" t="s">
        <v>1235</v>
      </c>
      <c r="C12071">
        <v>54</v>
      </c>
      <c r="D12071" t="s">
        <v>390</v>
      </c>
      <c r="E12071" t="s">
        <v>261</v>
      </c>
      <c r="F12071" t="s">
        <v>729</v>
      </c>
      <c r="G12071" t="s">
        <v>511</v>
      </c>
      <c r="H12071" t="s">
        <v>996</v>
      </c>
    </row>
    <row r="12072" spans="1:8" x14ac:dyDescent="0.35">
      <c r="A12072" t="s">
        <v>14</v>
      </c>
      <c r="B12072" t="s">
        <v>1236</v>
      </c>
      <c r="C12072">
        <v>18</v>
      </c>
      <c r="D12072" t="s">
        <v>653</v>
      </c>
      <c r="E12072" t="s">
        <v>371</v>
      </c>
      <c r="F12072" t="s">
        <v>1060</v>
      </c>
      <c r="G12072" t="s">
        <v>1060</v>
      </c>
      <c r="H12072" t="s">
        <v>140</v>
      </c>
    </row>
    <row r="12073" spans="1:8" x14ac:dyDescent="0.35">
      <c r="A12073" t="s">
        <v>14</v>
      </c>
      <c r="B12073" t="s">
        <v>1234</v>
      </c>
      <c r="C12073">
        <v>38</v>
      </c>
      <c r="D12073" t="s">
        <v>479</v>
      </c>
      <c r="E12073" t="s">
        <v>462</v>
      </c>
      <c r="F12073" t="s">
        <v>1057</v>
      </c>
      <c r="G12073" t="s">
        <v>101</v>
      </c>
      <c r="H12073" t="s">
        <v>991</v>
      </c>
    </row>
    <row r="12074" spans="1:8" x14ac:dyDescent="0.35">
      <c r="A12074" t="s">
        <v>14</v>
      </c>
      <c r="B12074" t="s">
        <v>1235</v>
      </c>
      <c r="C12074">
        <v>59</v>
      </c>
      <c r="D12074" t="s">
        <v>169</v>
      </c>
      <c r="E12074" t="s">
        <v>860</v>
      </c>
      <c r="F12074" t="s">
        <v>1051</v>
      </c>
      <c r="G12074" t="s">
        <v>970</v>
      </c>
      <c r="H12074" t="s">
        <v>1098</v>
      </c>
    </row>
    <row r="12075" spans="1:8" x14ac:dyDescent="0.35">
      <c r="A12075" t="s">
        <v>15</v>
      </c>
      <c r="B12075" t="s">
        <v>1236</v>
      </c>
      <c r="C12075">
        <v>4</v>
      </c>
      <c r="D12075" t="s">
        <v>215</v>
      </c>
      <c r="E12075" t="s">
        <v>65</v>
      </c>
      <c r="F12075" t="s">
        <v>140</v>
      </c>
      <c r="G12075" t="s">
        <v>264</v>
      </c>
      <c r="H12075" t="s">
        <v>140</v>
      </c>
    </row>
    <row r="12076" spans="1:8" x14ac:dyDescent="0.35">
      <c r="A12076" t="s">
        <v>15</v>
      </c>
      <c r="B12076" t="s">
        <v>1234</v>
      </c>
      <c r="C12076">
        <v>23</v>
      </c>
      <c r="D12076" t="s">
        <v>70</v>
      </c>
      <c r="E12076" t="s">
        <v>678</v>
      </c>
      <c r="F12076" t="s">
        <v>1047</v>
      </c>
      <c r="G12076" t="s">
        <v>1008</v>
      </c>
      <c r="H12076" t="s">
        <v>140</v>
      </c>
    </row>
    <row r="12077" spans="1:8" x14ac:dyDescent="0.35">
      <c r="A12077" t="s">
        <v>15</v>
      </c>
      <c r="B12077" t="s">
        <v>1235</v>
      </c>
      <c r="C12077">
        <v>34</v>
      </c>
      <c r="D12077" t="s">
        <v>1015</v>
      </c>
      <c r="E12077" t="s">
        <v>521</v>
      </c>
      <c r="F12077" t="s">
        <v>996</v>
      </c>
      <c r="G12077" t="s">
        <v>412</v>
      </c>
      <c r="H12077" t="s">
        <v>140</v>
      </c>
    </row>
    <row r="12078" spans="1:8" x14ac:dyDescent="0.35">
      <c r="A12078" t="s">
        <v>16</v>
      </c>
      <c r="B12078" t="s">
        <v>1236</v>
      </c>
      <c r="C12078">
        <v>11</v>
      </c>
      <c r="D12078" t="s">
        <v>580</v>
      </c>
      <c r="E12078" t="s">
        <v>579</v>
      </c>
      <c r="F12078" t="s">
        <v>140</v>
      </c>
      <c r="G12078" t="s">
        <v>140</v>
      </c>
      <c r="H12078" t="s">
        <v>140</v>
      </c>
    </row>
    <row r="12079" spans="1:8" x14ac:dyDescent="0.35">
      <c r="A12079" t="s">
        <v>16</v>
      </c>
      <c r="B12079" t="s">
        <v>1234</v>
      </c>
      <c r="C12079">
        <v>30</v>
      </c>
      <c r="D12079" t="s">
        <v>240</v>
      </c>
      <c r="E12079" t="s">
        <v>239</v>
      </c>
      <c r="F12079" t="s">
        <v>140</v>
      </c>
      <c r="G12079" t="s">
        <v>140</v>
      </c>
      <c r="H12079" t="s">
        <v>140</v>
      </c>
    </row>
    <row r="12080" spans="1:8" x14ac:dyDescent="0.35">
      <c r="A12080" t="s">
        <v>16</v>
      </c>
      <c r="B12080" t="s">
        <v>1235</v>
      </c>
      <c r="C12080">
        <v>63</v>
      </c>
      <c r="D12080" t="s">
        <v>908</v>
      </c>
      <c r="E12080" t="s">
        <v>1246</v>
      </c>
      <c r="F12080" t="s">
        <v>140</v>
      </c>
      <c r="G12080" t="s">
        <v>1011</v>
      </c>
      <c r="H12080" t="s">
        <v>1054</v>
      </c>
    </row>
    <row r="12081" spans="1:8" x14ac:dyDescent="0.35">
      <c r="A12081" t="s">
        <v>17</v>
      </c>
      <c r="B12081" t="s">
        <v>1236</v>
      </c>
      <c r="C12081">
        <v>17</v>
      </c>
      <c r="D12081" t="s">
        <v>600</v>
      </c>
      <c r="E12081" t="s">
        <v>474</v>
      </c>
      <c r="F12081" t="s">
        <v>1047</v>
      </c>
      <c r="G12081" t="s">
        <v>140</v>
      </c>
      <c r="H12081" t="s">
        <v>140</v>
      </c>
    </row>
    <row r="12082" spans="1:8" x14ac:dyDescent="0.35">
      <c r="A12082" t="s">
        <v>17</v>
      </c>
      <c r="B12082" t="s">
        <v>1234</v>
      </c>
      <c r="C12082">
        <v>45</v>
      </c>
      <c r="D12082" t="s">
        <v>58</v>
      </c>
      <c r="E12082" t="s">
        <v>856</v>
      </c>
      <c r="F12082" t="s">
        <v>140</v>
      </c>
      <c r="G12082" t="s">
        <v>1018</v>
      </c>
      <c r="H12082" t="s">
        <v>140</v>
      </c>
    </row>
    <row r="12083" spans="1:8" x14ac:dyDescent="0.35">
      <c r="A12083" t="s">
        <v>17</v>
      </c>
      <c r="B12083" t="s">
        <v>1235</v>
      </c>
      <c r="C12083">
        <v>62</v>
      </c>
      <c r="D12083" t="s">
        <v>789</v>
      </c>
      <c r="E12083" t="s">
        <v>75</v>
      </c>
      <c r="F12083" t="s">
        <v>838</v>
      </c>
      <c r="G12083" t="s">
        <v>140</v>
      </c>
      <c r="H12083" t="s">
        <v>140</v>
      </c>
    </row>
    <row r="12084" spans="1:8" x14ac:dyDescent="0.35">
      <c r="A12084" t="s">
        <v>18</v>
      </c>
      <c r="B12084" t="s">
        <v>1236</v>
      </c>
      <c r="C12084">
        <v>8</v>
      </c>
      <c r="D12084" t="s">
        <v>951</v>
      </c>
      <c r="E12084" t="s">
        <v>952</v>
      </c>
      <c r="F12084" t="s">
        <v>140</v>
      </c>
      <c r="G12084" t="s">
        <v>140</v>
      </c>
      <c r="H12084" t="s">
        <v>140</v>
      </c>
    </row>
    <row r="12085" spans="1:8" x14ac:dyDescent="0.35">
      <c r="A12085" t="s">
        <v>18</v>
      </c>
      <c r="B12085" t="s">
        <v>1234</v>
      </c>
      <c r="C12085">
        <v>48</v>
      </c>
      <c r="D12085" t="s">
        <v>803</v>
      </c>
      <c r="E12085" t="s">
        <v>691</v>
      </c>
      <c r="F12085" t="s">
        <v>971</v>
      </c>
      <c r="G12085" t="s">
        <v>140</v>
      </c>
      <c r="H12085" t="s">
        <v>140</v>
      </c>
    </row>
    <row r="12086" spans="1:8" x14ac:dyDescent="0.35">
      <c r="A12086" t="s">
        <v>18</v>
      </c>
      <c r="B12086" t="s">
        <v>1235</v>
      </c>
      <c r="C12086">
        <v>34</v>
      </c>
      <c r="D12086" t="s">
        <v>478</v>
      </c>
      <c r="E12086" t="s">
        <v>392</v>
      </c>
      <c r="F12086" t="s">
        <v>1043</v>
      </c>
      <c r="G12086" t="s">
        <v>961</v>
      </c>
      <c r="H12086" t="s">
        <v>140</v>
      </c>
    </row>
    <row r="12087" spans="1:8" x14ac:dyDescent="0.35">
      <c r="A12087" t="s">
        <v>19</v>
      </c>
      <c r="B12087" t="s">
        <v>1236</v>
      </c>
      <c r="C12087">
        <v>9</v>
      </c>
      <c r="D12087" t="s">
        <v>1143</v>
      </c>
      <c r="E12087" t="s">
        <v>140</v>
      </c>
      <c r="F12087" t="s">
        <v>1070</v>
      </c>
      <c r="G12087" t="s">
        <v>140</v>
      </c>
      <c r="H12087" t="s">
        <v>140</v>
      </c>
    </row>
    <row r="12088" spans="1:8" x14ac:dyDescent="0.35">
      <c r="A12088" t="s">
        <v>19</v>
      </c>
      <c r="B12088" t="s">
        <v>1234</v>
      </c>
      <c r="C12088">
        <v>32</v>
      </c>
      <c r="D12088" t="s">
        <v>760</v>
      </c>
      <c r="E12088" t="s">
        <v>576</v>
      </c>
      <c r="F12088" t="s">
        <v>140</v>
      </c>
      <c r="G12088" t="s">
        <v>345</v>
      </c>
      <c r="H12088" t="s">
        <v>527</v>
      </c>
    </row>
    <row r="12089" spans="1:8" x14ac:dyDescent="0.35">
      <c r="A12089" t="s">
        <v>19</v>
      </c>
      <c r="B12089" t="s">
        <v>1235</v>
      </c>
      <c r="C12089">
        <v>41</v>
      </c>
      <c r="D12089" t="s">
        <v>540</v>
      </c>
      <c r="E12089" t="s">
        <v>331</v>
      </c>
      <c r="F12089" t="s">
        <v>1046</v>
      </c>
      <c r="G12089" t="s">
        <v>140</v>
      </c>
      <c r="H12089" t="s">
        <v>140</v>
      </c>
    </row>
    <row r="12090" spans="1:8" x14ac:dyDescent="0.35">
      <c r="A12090" t="s">
        <v>20</v>
      </c>
      <c r="B12090" t="s">
        <v>1236</v>
      </c>
      <c r="C12090">
        <v>18</v>
      </c>
      <c r="D12090" t="s">
        <v>487</v>
      </c>
      <c r="E12090" t="s">
        <v>291</v>
      </c>
      <c r="F12090" t="s">
        <v>1073</v>
      </c>
      <c r="G12090" t="s">
        <v>140</v>
      </c>
      <c r="H12090" t="s">
        <v>140</v>
      </c>
    </row>
    <row r="12091" spans="1:8" x14ac:dyDescent="0.35">
      <c r="A12091" t="s">
        <v>20</v>
      </c>
      <c r="B12091" t="s">
        <v>1234</v>
      </c>
      <c r="C12091">
        <v>40</v>
      </c>
      <c r="D12091" t="s">
        <v>963</v>
      </c>
      <c r="E12091" t="s">
        <v>249</v>
      </c>
      <c r="F12091" t="s">
        <v>140</v>
      </c>
      <c r="G12091" t="s">
        <v>996</v>
      </c>
      <c r="H12091" t="s">
        <v>140</v>
      </c>
    </row>
    <row r="12092" spans="1:8" x14ac:dyDescent="0.35">
      <c r="A12092" t="s">
        <v>20</v>
      </c>
      <c r="B12092" t="s">
        <v>1235</v>
      </c>
      <c r="C12092">
        <v>62</v>
      </c>
      <c r="D12092" t="s">
        <v>449</v>
      </c>
      <c r="E12092" t="s">
        <v>558</v>
      </c>
      <c r="F12092" t="s">
        <v>140</v>
      </c>
      <c r="G12092" t="s">
        <v>1020</v>
      </c>
      <c r="H12092" t="s">
        <v>140</v>
      </c>
    </row>
    <row r="12093" spans="1:8" x14ac:dyDescent="0.35">
      <c r="A12093" t="s">
        <v>21</v>
      </c>
      <c r="B12093" t="s">
        <v>1236</v>
      </c>
      <c r="C12093">
        <v>27</v>
      </c>
      <c r="D12093" t="s">
        <v>106</v>
      </c>
      <c r="E12093" t="s">
        <v>1052</v>
      </c>
      <c r="F12093" t="s">
        <v>1052</v>
      </c>
      <c r="G12093" t="s">
        <v>1052</v>
      </c>
      <c r="H12093" t="s">
        <v>1052</v>
      </c>
    </row>
    <row r="12094" spans="1:8" x14ac:dyDescent="0.35">
      <c r="A12094" t="s">
        <v>21</v>
      </c>
      <c r="B12094" t="s">
        <v>1234</v>
      </c>
      <c r="C12094">
        <v>15</v>
      </c>
      <c r="D12094" t="s">
        <v>655</v>
      </c>
      <c r="E12094" t="s">
        <v>913</v>
      </c>
      <c r="F12094" t="s">
        <v>140</v>
      </c>
      <c r="G12094" t="s">
        <v>140</v>
      </c>
      <c r="H12094" t="s">
        <v>801</v>
      </c>
    </row>
    <row r="12095" spans="1:8" x14ac:dyDescent="0.35">
      <c r="A12095" t="s">
        <v>21</v>
      </c>
      <c r="B12095" t="s">
        <v>1235</v>
      </c>
      <c r="C12095">
        <v>63</v>
      </c>
      <c r="D12095" t="s">
        <v>58</v>
      </c>
      <c r="E12095" t="s">
        <v>1085</v>
      </c>
      <c r="F12095" t="s">
        <v>1047</v>
      </c>
      <c r="G12095" t="s">
        <v>716</v>
      </c>
      <c r="H12095" t="s">
        <v>949</v>
      </c>
    </row>
    <row r="12096" spans="1:8" x14ac:dyDescent="0.35">
      <c r="A12096" t="s">
        <v>22</v>
      </c>
      <c r="B12096" t="s">
        <v>1236</v>
      </c>
      <c r="C12096">
        <v>18</v>
      </c>
      <c r="D12096" t="s">
        <v>401</v>
      </c>
      <c r="E12096" t="s">
        <v>309</v>
      </c>
      <c r="F12096" t="s">
        <v>985</v>
      </c>
      <c r="G12096" t="s">
        <v>915</v>
      </c>
      <c r="H12096" t="s">
        <v>140</v>
      </c>
    </row>
    <row r="12097" spans="1:8" x14ac:dyDescent="0.35">
      <c r="A12097" t="s">
        <v>22</v>
      </c>
      <c r="B12097" t="s">
        <v>1234</v>
      </c>
      <c r="C12097">
        <v>45</v>
      </c>
      <c r="D12097" t="s">
        <v>601</v>
      </c>
      <c r="E12097" t="s">
        <v>700</v>
      </c>
      <c r="F12097" t="s">
        <v>939</v>
      </c>
      <c r="G12097" t="s">
        <v>1011</v>
      </c>
      <c r="H12097" t="s">
        <v>140</v>
      </c>
    </row>
    <row r="12098" spans="1:8" x14ac:dyDescent="0.35">
      <c r="A12098" t="s">
        <v>22</v>
      </c>
      <c r="B12098" t="s">
        <v>1235</v>
      </c>
      <c r="C12098">
        <v>59</v>
      </c>
      <c r="D12098" t="s">
        <v>224</v>
      </c>
      <c r="E12098" t="s">
        <v>483</v>
      </c>
      <c r="F12098" t="s">
        <v>1058</v>
      </c>
      <c r="G12098" t="s">
        <v>1098</v>
      </c>
      <c r="H12098" t="s">
        <v>140</v>
      </c>
    </row>
    <row r="12099" spans="1:8" x14ac:dyDescent="0.35">
      <c r="A12099" t="s">
        <v>23</v>
      </c>
      <c r="B12099" t="s">
        <v>1236</v>
      </c>
      <c r="C12099">
        <v>21</v>
      </c>
      <c r="D12099" t="s">
        <v>963</v>
      </c>
      <c r="E12099" t="s">
        <v>826</v>
      </c>
      <c r="F12099" t="s">
        <v>1044</v>
      </c>
      <c r="G12099" t="s">
        <v>242</v>
      </c>
      <c r="H12099" t="s">
        <v>140</v>
      </c>
    </row>
    <row r="12100" spans="1:8" x14ac:dyDescent="0.35">
      <c r="A12100" t="s">
        <v>23</v>
      </c>
      <c r="B12100" t="s">
        <v>1234</v>
      </c>
      <c r="C12100">
        <v>48</v>
      </c>
      <c r="D12100" t="s">
        <v>328</v>
      </c>
      <c r="E12100" t="s">
        <v>656</v>
      </c>
      <c r="F12100" t="s">
        <v>967</v>
      </c>
      <c r="G12100" t="s">
        <v>129</v>
      </c>
      <c r="H12100" t="s">
        <v>140</v>
      </c>
    </row>
    <row r="12101" spans="1:8" x14ac:dyDescent="0.35">
      <c r="A12101" t="s">
        <v>23</v>
      </c>
      <c r="B12101" t="s">
        <v>1235</v>
      </c>
      <c r="C12101">
        <v>53</v>
      </c>
      <c r="D12101" t="s">
        <v>309</v>
      </c>
      <c r="E12101" t="s">
        <v>935</v>
      </c>
      <c r="F12101" t="s">
        <v>1048</v>
      </c>
      <c r="G12101" t="s">
        <v>973</v>
      </c>
      <c r="H12101" t="s">
        <v>140</v>
      </c>
    </row>
    <row r="12102" spans="1:8" x14ac:dyDescent="0.35">
      <c r="A12102" t="s">
        <v>24</v>
      </c>
      <c r="B12102" t="s">
        <v>1236</v>
      </c>
      <c r="C12102">
        <v>16</v>
      </c>
      <c r="D12102" t="s">
        <v>725</v>
      </c>
      <c r="E12102" t="s">
        <v>446</v>
      </c>
      <c r="F12102" t="s">
        <v>937</v>
      </c>
      <c r="G12102" t="s">
        <v>140</v>
      </c>
      <c r="H12102" t="s">
        <v>548</v>
      </c>
    </row>
    <row r="12103" spans="1:8" x14ac:dyDescent="0.35">
      <c r="A12103" t="s">
        <v>24</v>
      </c>
      <c r="B12103" t="s">
        <v>1234</v>
      </c>
      <c r="C12103">
        <v>36</v>
      </c>
      <c r="D12103" t="s">
        <v>722</v>
      </c>
      <c r="E12103" t="s">
        <v>513</v>
      </c>
      <c r="F12103" t="s">
        <v>140</v>
      </c>
      <c r="G12103" t="s">
        <v>1070</v>
      </c>
      <c r="H12103" t="s">
        <v>140</v>
      </c>
    </row>
    <row r="12104" spans="1:8" x14ac:dyDescent="0.35">
      <c r="A12104" t="s">
        <v>24</v>
      </c>
      <c r="B12104" t="s">
        <v>1235</v>
      </c>
      <c r="C12104">
        <v>64</v>
      </c>
      <c r="D12104" t="s">
        <v>153</v>
      </c>
      <c r="E12104" t="s">
        <v>578</v>
      </c>
      <c r="F12104" t="s">
        <v>1098</v>
      </c>
      <c r="G12104" t="s">
        <v>140</v>
      </c>
      <c r="H12104" t="s">
        <v>1098</v>
      </c>
    </row>
    <row r="12105" spans="1:8" x14ac:dyDescent="0.35">
      <c r="A12105" t="s">
        <v>25</v>
      </c>
      <c r="B12105" t="s">
        <v>1236</v>
      </c>
      <c r="C12105">
        <v>17</v>
      </c>
      <c r="D12105" t="s">
        <v>39</v>
      </c>
      <c r="E12105" t="s">
        <v>430</v>
      </c>
      <c r="F12105" t="s">
        <v>824</v>
      </c>
      <c r="G12105" t="s">
        <v>660</v>
      </c>
      <c r="H12105" t="s">
        <v>140</v>
      </c>
    </row>
    <row r="12106" spans="1:8" x14ac:dyDescent="0.35">
      <c r="A12106" t="s">
        <v>25</v>
      </c>
      <c r="B12106" t="s">
        <v>1234</v>
      </c>
      <c r="C12106">
        <v>53</v>
      </c>
      <c r="D12106" t="s">
        <v>424</v>
      </c>
      <c r="E12106" t="s">
        <v>83</v>
      </c>
      <c r="F12106" t="s">
        <v>1068</v>
      </c>
      <c r="G12106" t="s">
        <v>1018</v>
      </c>
      <c r="H12106" t="s">
        <v>1066</v>
      </c>
    </row>
    <row r="12107" spans="1:8" x14ac:dyDescent="0.35">
      <c r="A12107" t="s">
        <v>25</v>
      </c>
      <c r="B12107" t="s">
        <v>1235</v>
      </c>
      <c r="C12107">
        <v>79</v>
      </c>
      <c r="D12107" t="s">
        <v>428</v>
      </c>
      <c r="E12107" t="s">
        <v>1015</v>
      </c>
      <c r="F12107" t="s">
        <v>1057</v>
      </c>
      <c r="G12107" t="s">
        <v>1012</v>
      </c>
      <c r="H12107" t="s">
        <v>1011</v>
      </c>
    </row>
    <row r="12108" spans="1:8" x14ac:dyDescent="0.35">
      <c r="A12108" t="s">
        <v>26</v>
      </c>
      <c r="B12108" t="s">
        <v>1236</v>
      </c>
      <c r="C12108">
        <v>17</v>
      </c>
      <c r="D12108" t="s">
        <v>694</v>
      </c>
      <c r="E12108" t="s">
        <v>162</v>
      </c>
      <c r="F12108" t="s">
        <v>1085</v>
      </c>
      <c r="G12108" t="s">
        <v>785</v>
      </c>
      <c r="H12108" t="s">
        <v>140</v>
      </c>
    </row>
    <row r="12109" spans="1:8" x14ac:dyDescent="0.35">
      <c r="A12109" t="s">
        <v>26</v>
      </c>
      <c r="B12109" t="s">
        <v>1234</v>
      </c>
      <c r="C12109">
        <v>54</v>
      </c>
      <c r="D12109" t="s">
        <v>384</v>
      </c>
      <c r="E12109" t="s">
        <v>470</v>
      </c>
      <c r="F12109" t="s">
        <v>1020</v>
      </c>
      <c r="G12109" t="s">
        <v>1011</v>
      </c>
      <c r="H12109" t="s">
        <v>939</v>
      </c>
    </row>
    <row r="12110" spans="1:8" x14ac:dyDescent="0.35">
      <c r="A12110" t="s">
        <v>26</v>
      </c>
      <c r="B12110" t="s">
        <v>1235</v>
      </c>
      <c r="C12110">
        <v>69</v>
      </c>
      <c r="D12110" t="s">
        <v>693</v>
      </c>
      <c r="E12110" t="s">
        <v>659</v>
      </c>
      <c r="F12110" t="s">
        <v>1102</v>
      </c>
      <c r="G12110" t="s">
        <v>286</v>
      </c>
      <c r="H12110" t="s">
        <v>140</v>
      </c>
    </row>
    <row r="12111" spans="1:8" x14ac:dyDescent="0.35">
      <c r="A12111" t="s">
        <v>27</v>
      </c>
      <c r="B12111" t="s">
        <v>1236</v>
      </c>
      <c r="C12111">
        <v>11</v>
      </c>
      <c r="D12111" t="s">
        <v>743</v>
      </c>
      <c r="E12111" t="s">
        <v>209</v>
      </c>
      <c r="F12111" t="s">
        <v>140</v>
      </c>
      <c r="G12111" t="s">
        <v>95</v>
      </c>
      <c r="H12111" t="s">
        <v>140</v>
      </c>
    </row>
    <row r="12112" spans="1:8" x14ac:dyDescent="0.35">
      <c r="A12112" t="s">
        <v>27</v>
      </c>
      <c r="B12112" t="s">
        <v>1234</v>
      </c>
      <c r="C12112">
        <v>29</v>
      </c>
      <c r="D12112" t="s">
        <v>571</v>
      </c>
      <c r="E12112" t="s">
        <v>380</v>
      </c>
      <c r="F12112" t="s">
        <v>140</v>
      </c>
      <c r="G12112" t="s">
        <v>824</v>
      </c>
      <c r="H12112" t="s">
        <v>140</v>
      </c>
    </row>
    <row r="12113" spans="1:8" x14ac:dyDescent="0.35">
      <c r="A12113" t="s">
        <v>27</v>
      </c>
      <c r="B12113" t="s">
        <v>1235</v>
      </c>
      <c r="C12113">
        <v>72</v>
      </c>
      <c r="D12113" t="s">
        <v>602</v>
      </c>
      <c r="E12113" t="s">
        <v>593</v>
      </c>
      <c r="F12113" t="s">
        <v>140</v>
      </c>
      <c r="G12113" t="s">
        <v>1054</v>
      </c>
      <c r="H12113" t="s">
        <v>949</v>
      </c>
    </row>
    <row r="12114" spans="1:8" x14ac:dyDescent="0.35">
      <c r="A12114" t="s">
        <v>28</v>
      </c>
      <c r="B12114" t="s">
        <v>1236</v>
      </c>
      <c r="C12114">
        <v>18</v>
      </c>
      <c r="D12114" t="s">
        <v>747</v>
      </c>
      <c r="E12114" t="s">
        <v>446</v>
      </c>
      <c r="F12114" t="s">
        <v>662</v>
      </c>
      <c r="G12114" t="s">
        <v>140</v>
      </c>
      <c r="H12114" t="s">
        <v>706</v>
      </c>
    </row>
    <row r="12115" spans="1:8" x14ac:dyDescent="0.35">
      <c r="A12115" t="s">
        <v>28</v>
      </c>
      <c r="B12115" t="s">
        <v>1234</v>
      </c>
      <c r="C12115">
        <v>37</v>
      </c>
      <c r="D12115" t="s">
        <v>395</v>
      </c>
      <c r="E12115" t="s">
        <v>727</v>
      </c>
      <c r="F12115" t="s">
        <v>140</v>
      </c>
      <c r="G12115" t="s">
        <v>511</v>
      </c>
      <c r="H12115" t="s">
        <v>140</v>
      </c>
    </row>
    <row r="12116" spans="1:8" x14ac:dyDescent="0.35">
      <c r="A12116" t="s">
        <v>28</v>
      </c>
      <c r="B12116" t="s">
        <v>1235</v>
      </c>
      <c r="C12116">
        <v>45</v>
      </c>
      <c r="D12116" t="s">
        <v>138</v>
      </c>
      <c r="E12116" t="s">
        <v>584</v>
      </c>
      <c r="F12116" t="s">
        <v>1098</v>
      </c>
      <c r="G12116" t="s">
        <v>1070</v>
      </c>
      <c r="H12116" t="s">
        <v>971</v>
      </c>
    </row>
    <row r="12117" spans="1:8" x14ac:dyDescent="0.35">
      <c r="A12117" t="s">
        <v>29</v>
      </c>
      <c r="B12117" t="s">
        <v>1236</v>
      </c>
      <c r="C12117">
        <v>22</v>
      </c>
      <c r="D12117" t="s">
        <v>183</v>
      </c>
      <c r="E12117" t="s">
        <v>407</v>
      </c>
      <c r="F12117" t="s">
        <v>140</v>
      </c>
      <c r="G12117" t="s">
        <v>125</v>
      </c>
      <c r="H12117" t="s">
        <v>140</v>
      </c>
    </row>
    <row r="12118" spans="1:8" x14ac:dyDescent="0.35">
      <c r="A12118" t="s">
        <v>29</v>
      </c>
      <c r="B12118" t="s">
        <v>1234</v>
      </c>
      <c r="C12118">
        <v>49</v>
      </c>
      <c r="D12118" t="s">
        <v>295</v>
      </c>
      <c r="E12118" t="s">
        <v>354</v>
      </c>
      <c r="F12118" t="s">
        <v>977</v>
      </c>
      <c r="G12118" t="s">
        <v>954</v>
      </c>
      <c r="H12118" t="s">
        <v>140</v>
      </c>
    </row>
    <row r="12119" spans="1:8" x14ac:dyDescent="0.35">
      <c r="A12119" t="s">
        <v>29</v>
      </c>
      <c r="B12119" t="s">
        <v>1235</v>
      </c>
      <c r="C12119">
        <v>80</v>
      </c>
      <c r="D12119" t="s">
        <v>230</v>
      </c>
      <c r="E12119" t="s">
        <v>484</v>
      </c>
      <c r="F12119" t="s">
        <v>869</v>
      </c>
      <c r="G12119" t="s">
        <v>1011</v>
      </c>
      <c r="H12119" t="s">
        <v>140</v>
      </c>
    </row>
    <row r="12120" spans="1:8" x14ac:dyDescent="0.35">
      <c r="A12120" t="s">
        <v>30</v>
      </c>
      <c r="B12120" t="s">
        <v>1236</v>
      </c>
      <c r="C12120">
        <v>15</v>
      </c>
      <c r="D12120" t="s">
        <v>251</v>
      </c>
      <c r="E12120" t="s">
        <v>256</v>
      </c>
      <c r="F12120" t="s">
        <v>140</v>
      </c>
      <c r="G12120" t="s">
        <v>733</v>
      </c>
      <c r="H12120" t="s">
        <v>140</v>
      </c>
    </row>
    <row r="12121" spans="1:8" x14ac:dyDescent="0.35">
      <c r="A12121" t="s">
        <v>30</v>
      </c>
      <c r="B12121" t="s">
        <v>1234</v>
      </c>
      <c r="C12121">
        <v>37</v>
      </c>
      <c r="D12121" t="s">
        <v>389</v>
      </c>
      <c r="E12121" t="s">
        <v>891</v>
      </c>
      <c r="F12121" t="s">
        <v>1098</v>
      </c>
      <c r="G12121" t="s">
        <v>954</v>
      </c>
      <c r="H12121" t="s">
        <v>140</v>
      </c>
    </row>
    <row r="12122" spans="1:8" x14ac:dyDescent="0.35">
      <c r="A12122" t="s">
        <v>30</v>
      </c>
      <c r="B12122" t="s">
        <v>1235</v>
      </c>
      <c r="C12122">
        <v>60</v>
      </c>
      <c r="D12122" t="s">
        <v>536</v>
      </c>
      <c r="E12122" t="s">
        <v>503</v>
      </c>
      <c r="F12122" t="s">
        <v>919</v>
      </c>
      <c r="G12122" t="s">
        <v>664</v>
      </c>
      <c r="H12122" t="s">
        <v>140</v>
      </c>
    </row>
    <row r="12123" spans="1:8" x14ac:dyDescent="0.35">
      <c r="A12123" t="s">
        <v>31</v>
      </c>
      <c r="B12123" t="s">
        <v>1236</v>
      </c>
      <c r="C12123">
        <v>7</v>
      </c>
      <c r="D12123" t="s">
        <v>946</v>
      </c>
      <c r="E12123" t="s">
        <v>954</v>
      </c>
      <c r="F12123" t="s">
        <v>564</v>
      </c>
      <c r="G12123" t="s">
        <v>954</v>
      </c>
      <c r="H12123" t="s">
        <v>140</v>
      </c>
    </row>
    <row r="12124" spans="1:8" x14ac:dyDescent="0.35">
      <c r="A12124" t="s">
        <v>31</v>
      </c>
      <c r="B12124" t="s">
        <v>1234</v>
      </c>
      <c r="C12124">
        <v>57</v>
      </c>
      <c r="D12124" t="s">
        <v>979</v>
      </c>
      <c r="E12124" t="s">
        <v>954</v>
      </c>
      <c r="F12124" t="s">
        <v>1065</v>
      </c>
      <c r="G12124" t="s">
        <v>202</v>
      </c>
      <c r="H12124" t="s">
        <v>1051</v>
      </c>
    </row>
    <row r="12125" spans="1:8" x14ac:dyDescent="0.35">
      <c r="A12125" t="s">
        <v>31</v>
      </c>
      <c r="B12125" t="s">
        <v>1235</v>
      </c>
      <c r="C12125">
        <v>34</v>
      </c>
      <c r="D12125" t="s">
        <v>209</v>
      </c>
      <c r="E12125" t="s">
        <v>620</v>
      </c>
      <c r="F12125" t="s">
        <v>1018</v>
      </c>
      <c r="G12125" t="s">
        <v>751</v>
      </c>
      <c r="H12125" t="s">
        <v>949</v>
      </c>
    </row>
    <row r="12126" spans="1:8" x14ac:dyDescent="0.35">
      <c r="A12126" t="s">
        <v>32</v>
      </c>
      <c r="B12126" t="s">
        <v>1236</v>
      </c>
      <c r="C12126">
        <v>363</v>
      </c>
      <c r="D12126" t="s">
        <v>807</v>
      </c>
      <c r="E12126" t="s">
        <v>766</v>
      </c>
      <c r="F12126" t="s">
        <v>664</v>
      </c>
      <c r="G12126" t="s">
        <v>1003</v>
      </c>
      <c r="H12126" t="s">
        <v>1050</v>
      </c>
    </row>
    <row r="12127" spans="1:8" x14ac:dyDescent="0.35">
      <c r="A12127" t="s">
        <v>32</v>
      </c>
      <c r="B12127" t="s">
        <v>1234</v>
      </c>
      <c r="C12127">
        <v>970</v>
      </c>
      <c r="D12127" t="s">
        <v>231</v>
      </c>
      <c r="E12127" t="s">
        <v>980</v>
      </c>
      <c r="F12127" t="s">
        <v>1020</v>
      </c>
      <c r="G12127" t="s">
        <v>1061</v>
      </c>
      <c r="H12127" t="s">
        <v>949</v>
      </c>
    </row>
    <row r="12128" spans="1:8" x14ac:dyDescent="0.35">
      <c r="A12128" t="s">
        <v>32</v>
      </c>
      <c r="B12128" t="s">
        <v>1235</v>
      </c>
      <c r="C12128">
        <v>1324</v>
      </c>
      <c r="D12128" t="s">
        <v>714</v>
      </c>
      <c r="E12128" t="s">
        <v>414</v>
      </c>
      <c r="F12128" t="s">
        <v>971</v>
      </c>
      <c r="G12128" t="s">
        <v>1044</v>
      </c>
      <c r="H12128" t="s">
        <v>775</v>
      </c>
    </row>
    <row r="12130" spans="1:8" x14ac:dyDescent="0.35">
      <c r="A12130" t="s">
        <v>1505</v>
      </c>
    </row>
    <row r="12131" spans="1:8" x14ac:dyDescent="0.35">
      <c r="A12131" t="s">
        <v>2</v>
      </c>
      <c r="B12131" t="s">
        <v>1150</v>
      </c>
      <c r="C12131" t="s">
        <v>3</v>
      </c>
      <c r="D12131" t="s">
        <v>1497</v>
      </c>
      <c r="E12131" t="s">
        <v>1498</v>
      </c>
      <c r="F12131" t="s">
        <v>1499</v>
      </c>
      <c r="G12131" t="s">
        <v>1500</v>
      </c>
      <c r="H12131" t="s">
        <v>1441</v>
      </c>
    </row>
    <row r="12132" spans="1:8" x14ac:dyDescent="0.35">
      <c r="A12132" t="s">
        <v>8</v>
      </c>
      <c r="B12132" t="s">
        <v>1151</v>
      </c>
      <c r="C12132">
        <v>68</v>
      </c>
      <c r="D12132" t="s">
        <v>153</v>
      </c>
      <c r="E12132" t="s">
        <v>476</v>
      </c>
      <c r="F12132" t="s">
        <v>915</v>
      </c>
      <c r="G12132" t="s">
        <v>1087</v>
      </c>
      <c r="H12132" t="s">
        <v>939</v>
      </c>
    </row>
    <row r="12133" spans="1:8" x14ac:dyDescent="0.35">
      <c r="A12133" t="s">
        <v>8</v>
      </c>
      <c r="B12133" t="s">
        <v>1152</v>
      </c>
      <c r="C12133">
        <v>32</v>
      </c>
      <c r="D12133" t="s">
        <v>409</v>
      </c>
      <c r="E12133" t="s">
        <v>953</v>
      </c>
      <c r="F12133" t="s">
        <v>716</v>
      </c>
      <c r="G12133" t="s">
        <v>162</v>
      </c>
      <c r="H12133" t="s">
        <v>1017</v>
      </c>
    </row>
    <row r="12134" spans="1:8" x14ac:dyDescent="0.35">
      <c r="A12134" t="s">
        <v>8</v>
      </c>
      <c r="B12134" t="s">
        <v>339</v>
      </c>
      <c r="C12134">
        <v>8</v>
      </c>
      <c r="D12134" t="s">
        <v>82</v>
      </c>
      <c r="E12134" t="s">
        <v>465</v>
      </c>
      <c r="F12134" t="s">
        <v>140</v>
      </c>
      <c r="G12134" t="s">
        <v>93</v>
      </c>
      <c r="H12134" t="s">
        <v>140</v>
      </c>
    </row>
    <row r="12135" spans="1:8" x14ac:dyDescent="0.35">
      <c r="A12135" t="s">
        <v>9</v>
      </c>
      <c r="B12135" t="s">
        <v>1151</v>
      </c>
      <c r="C12135">
        <v>66</v>
      </c>
      <c r="D12135" t="s">
        <v>425</v>
      </c>
      <c r="E12135" t="s">
        <v>139</v>
      </c>
      <c r="F12135" t="s">
        <v>869</v>
      </c>
      <c r="G12135" t="s">
        <v>1068</v>
      </c>
      <c r="H12135" t="s">
        <v>140</v>
      </c>
    </row>
    <row r="12136" spans="1:8" x14ac:dyDescent="0.35">
      <c r="A12136" t="s">
        <v>9</v>
      </c>
      <c r="B12136" t="s">
        <v>1152</v>
      </c>
      <c r="C12136">
        <v>34</v>
      </c>
      <c r="D12136" t="s">
        <v>822</v>
      </c>
      <c r="E12136" t="s">
        <v>907</v>
      </c>
      <c r="F12136" t="s">
        <v>140</v>
      </c>
      <c r="G12136" t="s">
        <v>1055</v>
      </c>
      <c r="H12136" t="s">
        <v>949</v>
      </c>
    </row>
    <row r="12137" spans="1:8" x14ac:dyDescent="0.35">
      <c r="A12137" t="s">
        <v>9</v>
      </c>
      <c r="B12137" t="s">
        <v>339</v>
      </c>
      <c r="C12137">
        <v>9</v>
      </c>
      <c r="D12137" t="s">
        <v>734</v>
      </c>
      <c r="E12137" t="s">
        <v>735</v>
      </c>
      <c r="F12137" t="s">
        <v>140</v>
      </c>
      <c r="G12137" t="s">
        <v>140</v>
      </c>
      <c r="H12137" t="s">
        <v>140</v>
      </c>
    </row>
    <row r="12138" spans="1:8" x14ac:dyDescent="0.35">
      <c r="A12138" t="s">
        <v>10</v>
      </c>
      <c r="B12138" t="s">
        <v>1151</v>
      </c>
      <c r="C12138">
        <v>75</v>
      </c>
      <c r="D12138" t="s">
        <v>343</v>
      </c>
      <c r="E12138" t="s">
        <v>45</v>
      </c>
      <c r="F12138" t="s">
        <v>971</v>
      </c>
      <c r="G12138" t="s">
        <v>1095</v>
      </c>
      <c r="H12138" t="s">
        <v>1012</v>
      </c>
    </row>
    <row r="12139" spans="1:8" x14ac:dyDescent="0.35">
      <c r="A12139" t="s">
        <v>10</v>
      </c>
      <c r="B12139" t="s">
        <v>1152</v>
      </c>
      <c r="C12139">
        <v>29</v>
      </c>
      <c r="D12139" t="s">
        <v>628</v>
      </c>
      <c r="E12139" t="s">
        <v>214</v>
      </c>
      <c r="F12139" t="s">
        <v>1011</v>
      </c>
      <c r="G12139" t="s">
        <v>1051</v>
      </c>
      <c r="H12139" t="s">
        <v>140</v>
      </c>
    </row>
    <row r="12140" spans="1:8" x14ac:dyDescent="0.35">
      <c r="A12140" t="s">
        <v>10</v>
      </c>
      <c r="B12140" t="s">
        <v>339</v>
      </c>
      <c r="C12140">
        <v>9</v>
      </c>
      <c r="D12140" t="s">
        <v>945</v>
      </c>
      <c r="E12140" t="s">
        <v>95</v>
      </c>
      <c r="F12140" t="s">
        <v>140</v>
      </c>
      <c r="G12140" t="s">
        <v>643</v>
      </c>
      <c r="H12140" t="s">
        <v>123</v>
      </c>
    </row>
    <row r="12141" spans="1:8" x14ac:dyDescent="0.35">
      <c r="A12141" t="s">
        <v>11</v>
      </c>
      <c r="B12141" t="s">
        <v>1151</v>
      </c>
      <c r="C12141">
        <v>64</v>
      </c>
      <c r="D12141" t="s">
        <v>160</v>
      </c>
      <c r="E12141" t="s">
        <v>526</v>
      </c>
      <c r="F12141" t="s">
        <v>140</v>
      </c>
      <c r="G12141" t="s">
        <v>1095</v>
      </c>
      <c r="H12141" t="s">
        <v>1066</v>
      </c>
    </row>
    <row r="12142" spans="1:8" x14ac:dyDescent="0.35">
      <c r="A12142" t="s">
        <v>11</v>
      </c>
      <c r="B12142" t="s">
        <v>1152</v>
      </c>
      <c r="C12142">
        <v>23</v>
      </c>
      <c r="D12142" t="s">
        <v>246</v>
      </c>
      <c r="E12142" t="s">
        <v>865</v>
      </c>
      <c r="F12142" t="s">
        <v>140</v>
      </c>
      <c r="G12142" t="s">
        <v>1064</v>
      </c>
      <c r="H12142" t="s">
        <v>140</v>
      </c>
    </row>
    <row r="12143" spans="1:8" x14ac:dyDescent="0.35">
      <c r="A12143" t="s">
        <v>11</v>
      </c>
      <c r="B12143" t="s">
        <v>339</v>
      </c>
      <c r="C12143">
        <v>5</v>
      </c>
      <c r="D12143" t="s">
        <v>689</v>
      </c>
      <c r="E12143" t="s">
        <v>688</v>
      </c>
      <c r="F12143" t="s">
        <v>140</v>
      </c>
      <c r="G12143" t="s">
        <v>140</v>
      </c>
      <c r="H12143" t="s">
        <v>140</v>
      </c>
    </row>
    <row r="12144" spans="1:8" x14ac:dyDescent="0.35">
      <c r="A12144" t="s">
        <v>12</v>
      </c>
      <c r="B12144" t="s">
        <v>1151</v>
      </c>
      <c r="C12144">
        <v>49</v>
      </c>
      <c r="D12144" t="s">
        <v>644</v>
      </c>
      <c r="E12144" t="s">
        <v>673</v>
      </c>
      <c r="F12144" t="s">
        <v>939</v>
      </c>
      <c r="G12144" t="s">
        <v>967</v>
      </c>
      <c r="H12144" t="s">
        <v>939</v>
      </c>
    </row>
    <row r="12145" spans="1:8" x14ac:dyDescent="0.35">
      <c r="A12145" t="s">
        <v>12</v>
      </c>
      <c r="B12145" t="s">
        <v>1152</v>
      </c>
      <c r="C12145">
        <v>17</v>
      </c>
      <c r="D12145" t="s">
        <v>767</v>
      </c>
      <c r="E12145" t="s">
        <v>109</v>
      </c>
      <c r="F12145" t="s">
        <v>109</v>
      </c>
      <c r="G12145" t="s">
        <v>643</v>
      </c>
      <c r="H12145" t="s">
        <v>140</v>
      </c>
    </row>
    <row r="12146" spans="1:8" x14ac:dyDescent="0.35">
      <c r="A12146" t="s">
        <v>12</v>
      </c>
      <c r="B12146" t="s">
        <v>339</v>
      </c>
      <c r="C12146">
        <v>8</v>
      </c>
      <c r="D12146" t="s">
        <v>745</v>
      </c>
      <c r="E12146" t="s">
        <v>140</v>
      </c>
      <c r="F12146" t="s">
        <v>746</v>
      </c>
      <c r="G12146" t="s">
        <v>140</v>
      </c>
      <c r="H12146" t="s">
        <v>140</v>
      </c>
    </row>
    <row r="12147" spans="1:8" x14ac:dyDescent="0.35">
      <c r="A12147" t="s">
        <v>13</v>
      </c>
      <c r="B12147" t="s">
        <v>1151</v>
      </c>
      <c r="C12147">
        <v>90</v>
      </c>
      <c r="D12147" t="s">
        <v>505</v>
      </c>
      <c r="E12147" t="s">
        <v>1100</v>
      </c>
      <c r="F12147" t="s">
        <v>1065</v>
      </c>
      <c r="G12147" t="s">
        <v>105</v>
      </c>
      <c r="H12147" t="s">
        <v>140</v>
      </c>
    </row>
    <row r="12148" spans="1:8" x14ac:dyDescent="0.35">
      <c r="A12148" t="s">
        <v>13</v>
      </c>
      <c r="B12148" t="s">
        <v>1152</v>
      </c>
      <c r="C12148">
        <v>35</v>
      </c>
      <c r="D12148" t="s">
        <v>725</v>
      </c>
      <c r="E12148" t="s">
        <v>127</v>
      </c>
      <c r="F12148" t="s">
        <v>89</v>
      </c>
      <c r="G12148" t="s">
        <v>953</v>
      </c>
      <c r="H12148" t="s">
        <v>988</v>
      </c>
    </row>
    <row r="12149" spans="1:8" x14ac:dyDescent="0.35">
      <c r="A12149" t="s">
        <v>13</v>
      </c>
      <c r="B12149" t="s">
        <v>339</v>
      </c>
      <c r="C12149">
        <v>13</v>
      </c>
      <c r="D12149" t="s">
        <v>249</v>
      </c>
      <c r="E12149" t="s">
        <v>105</v>
      </c>
      <c r="F12149" t="s">
        <v>140</v>
      </c>
      <c r="G12149" t="s">
        <v>474</v>
      </c>
      <c r="H12149" t="s">
        <v>140</v>
      </c>
    </row>
    <row r="12150" spans="1:8" x14ac:dyDescent="0.35">
      <c r="A12150" t="s">
        <v>14</v>
      </c>
      <c r="B12150" t="s">
        <v>1151</v>
      </c>
      <c r="C12150">
        <v>68</v>
      </c>
      <c r="D12150" t="s">
        <v>1246</v>
      </c>
      <c r="E12150" t="s">
        <v>386</v>
      </c>
      <c r="F12150" t="s">
        <v>1073</v>
      </c>
      <c r="G12150" t="s">
        <v>1080</v>
      </c>
      <c r="H12150" t="s">
        <v>345</v>
      </c>
    </row>
    <row r="12151" spans="1:8" x14ac:dyDescent="0.35">
      <c r="A12151" t="s">
        <v>14</v>
      </c>
      <c r="B12151" t="s">
        <v>1152</v>
      </c>
      <c r="C12151">
        <v>38</v>
      </c>
      <c r="D12151" t="s">
        <v>46</v>
      </c>
      <c r="E12151" t="s">
        <v>1102</v>
      </c>
      <c r="F12151" t="s">
        <v>977</v>
      </c>
      <c r="G12151" t="s">
        <v>985</v>
      </c>
      <c r="H12151" t="s">
        <v>140</v>
      </c>
    </row>
    <row r="12152" spans="1:8" x14ac:dyDescent="0.35">
      <c r="A12152" t="s">
        <v>14</v>
      </c>
      <c r="B12152" t="s">
        <v>339</v>
      </c>
      <c r="C12152">
        <v>9</v>
      </c>
      <c r="D12152" t="s">
        <v>714</v>
      </c>
      <c r="E12152" t="s">
        <v>602</v>
      </c>
      <c r="F12152" t="s">
        <v>140</v>
      </c>
      <c r="G12152" t="s">
        <v>140</v>
      </c>
      <c r="H12152" t="s">
        <v>87</v>
      </c>
    </row>
    <row r="12153" spans="1:8" x14ac:dyDescent="0.35">
      <c r="A12153" t="s">
        <v>15</v>
      </c>
      <c r="B12153" t="s">
        <v>1151</v>
      </c>
      <c r="C12153">
        <v>41</v>
      </c>
      <c r="D12153" t="s">
        <v>690</v>
      </c>
      <c r="E12153" t="s">
        <v>959</v>
      </c>
      <c r="F12153" t="s">
        <v>903</v>
      </c>
      <c r="G12153" t="s">
        <v>1059</v>
      </c>
      <c r="H12153" t="s">
        <v>140</v>
      </c>
    </row>
    <row r="12154" spans="1:8" x14ac:dyDescent="0.35">
      <c r="A12154" t="s">
        <v>15</v>
      </c>
      <c r="B12154" t="s">
        <v>1152</v>
      </c>
      <c r="C12154">
        <v>17</v>
      </c>
      <c r="D12154" t="s">
        <v>211</v>
      </c>
      <c r="E12154" t="s">
        <v>192</v>
      </c>
      <c r="F12154" t="s">
        <v>939</v>
      </c>
      <c r="G12154" t="s">
        <v>654</v>
      </c>
      <c r="H12154" t="s">
        <v>140</v>
      </c>
    </row>
    <row r="12155" spans="1:8" x14ac:dyDescent="0.35">
      <c r="A12155" t="s">
        <v>15</v>
      </c>
      <c r="B12155" t="s">
        <v>339</v>
      </c>
      <c r="C12155">
        <v>3</v>
      </c>
      <c r="D12155" t="s">
        <v>781</v>
      </c>
      <c r="E12155" t="s">
        <v>291</v>
      </c>
      <c r="F12155" t="s">
        <v>140</v>
      </c>
      <c r="G12155" t="s">
        <v>667</v>
      </c>
      <c r="H12155" t="s">
        <v>140</v>
      </c>
    </row>
    <row r="12156" spans="1:8" x14ac:dyDescent="0.35">
      <c r="A12156" t="s">
        <v>16</v>
      </c>
      <c r="B12156" t="s">
        <v>1151</v>
      </c>
      <c r="C12156">
        <v>62</v>
      </c>
      <c r="D12156" t="s">
        <v>358</v>
      </c>
      <c r="E12156" t="s">
        <v>359</v>
      </c>
      <c r="F12156" t="s">
        <v>140</v>
      </c>
      <c r="G12156" t="s">
        <v>140</v>
      </c>
      <c r="H12156" t="s">
        <v>140</v>
      </c>
    </row>
    <row r="12157" spans="1:8" x14ac:dyDescent="0.35">
      <c r="A12157" t="s">
        <v>16</v>
      </c>
      <c r="B12157" t="s">
        <v>1152</v>
      </c>
      <c r="C12157">
        <v>32</v>
      </c>
      <c r="D12157" t="s">
        <v>212</v>
      </c>
      <c r="E12157" t="s">
        <v>747</v>
      </c>
      <c r="F12157" t="s">
        <v>140</v>
      </c>
      <c r="G12157" t="s">
        <v>1048</v>
      </c>
      <c r="H12157" t="s">
        <v>1020</v>
      </c>
    </row>
    <row r="12158" spans="1:8" x14ac:dyDescent="0.35">
      <c r="A12158" t="s">
        <v>16</v>
      </c>
      <c r="B12158" t="s">
        <v>339</v>
      </c>
      <c r="C12158">
        <v>10</v>
      </c>
      <c r="D12158" t="s">
        <v>956</v>
      </c>
      <c r="E12158" t="s">
        <v>957</v>
      </c>
      <c r="F12158" t="s">
        <v>140</v>
      </c>
      <c r="G12158" t="s">
        <v>140</v>
      </c>
      <c r="H12158" t="s">
        <v>140</v>
      </c>
    </row>
    <row r="12159" spans="1:8" x14ac:dyDescent="0.35">
      <c r="A12159" t="s">
        <v>17</v>
      </c>
      <c r="B12159" t="s">
        <v>1151</v>
      </c>
      <c r="C12159">
        <v>76</v>
      </c>
      <c r="D12159" t="s">
        <v>475</v>
      </c>
      <c r="E12159" t="s">
        <v>55</v>
      </c>
      <c r="F12159" t="s">
        <v>1047</v>
      </c>
      <c r="G12159" t="s">
        <v>140</v>
      </c>
      <c r="H12159" t="s">
        <v>140</v>
      </c>
    </row>
    <row r="12160" spans="1:8" x14ac:dyDescent="0.35">
      <c r="A12160" t="s">
        <v>17</v>
      </c>
      <c r="B12160" t="s">
        <v>1152</v>
      </c>
      <c r="C12160">
        <v>41</v>
      </c>
      <c r="D12160" t="s">
        <v>403</v>
      </c>
      <c r="E12160" t="s">
        <v>474</v>
      </c>
      <c r="F12160" t="s">
        <v>1098</v>
      </c>
      <c r="G12160" t="s">
        <v>954</v>
      </c>
      <c r="H12160" t="s">
        <v>140</v>
      </c>
    </row>
    <row r="12161" spans="1:8" x14ac:dyDescent="0.35">
      <c r="A12161" t="s">
        <v>17</v>
      </c>
      <c r="B12161" t="s">
        <v>339</v>
      </c>
      <c r="C12161">
        <v>7</v>
      </c>
      <c r="D12161" t="s">
        <v>645</v>
      </c>
      <c r="E12161" t="s">
        <v>687</v>
      </c>
      <c r="F12161" t="s">
        <v>140</v>
      </c>
      <c r="G12161" t="s">
        <v>1044</v>
      </c>
      <c r="H12161" t="s">
        <v>140</v>
      </c>
    </row>
    <row r="12162" spans="1:8" x14ac:dyDescent="0.35">
      <c r="A12162" t="s">
        <v>18</v>
      </c>
      <c r="B12162" t="s">
        <v>1151</v>
      </c>
      <c r="C12162">
        <v>60</v>
      </c>
      <c r="D12162" t="s">
        <v>693</v>
      </c>
      <c r="E12162" t="s">
        <v>604</v>
      </c>
      <c r="F12162" t="s">
        <v>1046</v>
      </c>
      <c r="G12162" t="s">
        <v>1061</v>
      </c>
      <c r="H12162" t="s">
        <v>140</v>
      </c>
    </row>
    <row r="12163" spans="1:8" x14ac:dyDescent="0.35">
      <c r="A12163" t="s">
        <v>18</v>
      </c>
      <c r="B12163" t="s">
        <v>1152</v>
      </c>
      <c r="C12163">
        <v>24</v>
      </c>
      <c r="D12163" t="s">
        <v>429</v>
      </c>
      <c r="E12163" t="s">
        <v>818</v>
      </c>
      <c r="F12163" t="s">
        <v>1070</v>
      </c>
      <c r="G12163" t="s">
        <v>140</v>
      </c>
      <c r="H12163" t="s">
        <v>140</v>
      </c>
    </row>
    <row r="12164" spans="1:8" x14ac:dyDescent="0.35">
      <c r="A12164" t="s">
        <v>18</v>
      </c>
      <c r="B12164" t="s">
        <v>339</v>
      </c>
      <c r="C12164">
        <v>6</v>
      </c>
      <c r="D12164" t="s">
        <v>565</v>
      </c>
      <c r="E12164" t="s">
        <v>566</v>
      </c>
      <c r="F12164" t="s">
        <v>140</v>
      </c>
      <c r="G12164" t="s">
        <v>140</v>
      </c>
      <c r="H12164" t="s">
        <v>140</v>
      </c>
    </row>
    <row r="12165" spans="1:8" x14ac:dyDescent="0.35">
      <c r="A12165" t="s">
        <v>19</v>
      </c>
      <c r="B12165" t="s">
        <v>1151</v>
      </c>
      <c r="C12165">
        <v>56</v>
      </c>
      <c r="D12165" t="s">
        <v>558</v>
      </c>
      <c r="E12165" t="s">
        <v>786</v>
      </c>
      <c r="F12165" t="s">
        <v>1055</v>
      </c>
      <c r="G12165" t="s">
        <v>1004</v>
      </c>
      <c r="H12165" t="s">
        <v>919</v>
      </c>
    </row>
    <row r="12166" spans="1:8" x14ac:dyDescent="0.35">
      <c r="A12166" t="s">
        <v>19</v>
      </c>
      <c r="B12166" t="s">
        <v>1152</v>
      </c>
      <c r="C12166">
        <v>21</v>
      </c>
      <c r="D12166" t="s">
        <v>655</v>
      </c>
      <c r="E12166" t="s">
        <v>827</v>
      </c>
      <c r="F12166" t="s">
        <v>1050</v>
      </c>
      <c r="G12166" t="s">
        <v>140</v>
      </c>
      <c r="H12166" t="s">
        <v>140</v>
      </c>
    </row>
    <row r="12167" spans="1:8" x14ac:dyDescent="0.35">
      <c r="A12167" t="s">
        <v>19</v>
      </c>
      <c r="B12167" t="s">
        <v>339</v>
      </c>
      <c r="C12167">
        <v>5</v>
      </c>
      <c r="D12167" t="s">
        <v>537</v>
      </c>
      <c r="E12167" t="s">
        <v>538</v>
      </c>
      <c r="F12167" t="s">
        <v>140</v>
      </c>
      <c r="G12167" t="s">
        <v>140</v>
      </c>
      <c r="H12167" t="s">
        <v>140</v>
      </c>
    </row>
    <row r="12168" spans="1:8" x14ac:dyDescent="0.35">
      <c r="A12168" t="s">
        <v>20</v>
      </c>
      <c r="B12168" t="s">
        <v>1151</v>
      </c>
      <c r="C12168">
        <v>73</v>
      </c>
      <c r="D12168" t="s">
        <v>545</v>
      </c>
      <c r="E12168" t="s">
        <v>508</v>
      </c>
      <c r="F12168" t="s">
        <v>1009</v>
      </c>
      <c r="G12168" t="s">
        <v>1018</v>
      </c>
      <c r="H12168" t="s">
        <v>140</v>
      </c>
    </row>
    <row r="12169" spans="1:8" x14ac:dyDescent="0.35">
      <c r="A12169" t="s">
        <v>20</v>
      </c>
      <c r="B12169" t="s">
        <v>1152</v>
      </c>
      <c r="C12169">
        <v>38</v>
      </c>
      <c r="D12169" t="s">
        <v>695</v>
      </c>
      <c r="E12169" t="s">
        <v>742</v>
      </c>
      <c r="F12169" t="s">
        <v>140</v>
      </c>
      <c r="G12169" t="s">
        <v>1098</v>
      </c>
      <c r="H12169" t="s">
        <v>140</v>
      </c>
    </row>
    <row r="12170" spans="1:8" x14ac:dyDescent="0.35">
      <c r="A12170" t="s">
        <v>20</v>
      </c>
      <c r="B12170" t="s">
        <v>339</v>
      </c>
      <c r="C12170">
        <v>9</v>
      </c>
      <c r="D12170" t="s">
        <v>532</v>
      </c>
      <c r="E12170" t="s">
        <v>995</v>
      </c>
      <c r="F12170" t="s">
        <v>140</v>
      </c>
      <c r="G12170" t="s">
        <v>527</v>
      </c>
      <c r="H12170" t="s">
        <v>140</v>
      </c>
    </row>
    <row r="12171" spans="1:8" x14ac:dyDescent="0.35">
      <c r="A12171" t="s">
        <v>21</v>
      </c>
      <c r="B12171" t="s">
        <v>1151</v>
      </c>
      <c r="C12171">
        <v>59</v>
      </c>
      <c r="D12171" t="s">
        <v>739</v>
      </c>
      <c r="E12171" t="s">
        <v>639</v>
      </c>
      <c r="F12171" t="s">
        <v>140</v>
      </c>
      <c r="G12171" t="s">
        <v>1104</v>
      </c>
      <c r="H12171" t="s">
        <v>1098</v>
      </c>
    </row>
    <row r="12172" spans="1:8" x14ac:dyDescent="0.35">
      <c r="A12172" t="s">
        <v>21</v>
      </c>
      <c r="B12172" t="s">
        <v>1152</v>
      </c>
      <c r="C12172">
        <v>36</v>
      </c>
      <c r="D12172" t="s">
        <v>613</v>
      </c>
      <c r="E12172" t="s">
        <v>973</v>
      </c>
      <c r="F12172" t="s">
        <v>458</v>
      </c>
      <c r="G12172" t="s">
        <v>140</v>
      </c>
      <c r="H12172" t="s">
        <v>1073</v>
      </c>
    </row>
    <row r="12173" spans="1:8" x14ac:dyDescent="0.35">
      <c r="A12173" t="s">
        <v>21</v>
      </c>
      <c r="B12173" t="s">
        <v>339</v>
      </c>
      <c r="C12173">
        <v>10</v>
      </c>
      <c r="D12173" t="s">
        <v>891</v>
      </c>
      <c r="E12173" t="s">
        <v>140</v>
      </c>
      <c r="F12173" t="s">
        <v>913</v>
      </c>
      <c r="G12173" t="s">
        <v>140</v>
      </c>
      <c r="H12173" t="s">
        <v>1102</v>
      </c>
    </row>
    <row r="12174" spans="1:8" x14ac:dyDescent="0.35">
      <c r="A12174" t="s">
        <v>22</v>
      </c>
      <c r="B12174" t="s">
        <v>1151</v>
      </c>
      <c r="C12174">
        <v>81</v>
      </c>
      <c r="D12174" t="s">
        <v>249</v>
      </c>
      <c r="E12174" t="s">
        <v>814</v>
      </c>
      <c r="F12174" t="s">
        <v>664</v>
      </c>
      <c r="G12174" t="s">
        <v>1018</v>
      </c>
      <c r="H12174" t="s">
        <v>140</v>
      </c>
    </row>
    <row r="12175" spans="1:8" x14ac:dyDescent="0.35">
      <c r="A12175" t="s">
        <v>22</v>
      </c>
      <c r="B12175" t="s">
        <v>1152</v>
      </c>
      <c r="C12175">
        <v>31</v>
      </c>
      <c r="D12175" t="s">
        <v>645</v>
      </c>
      <c r="E12175" t="s">
        <v>829</v>
      </c>
      <c r="F12175" t="s">
        <v>140</v>
      </c>
      <c r="G12175" t="s">
        <v>1017</v>
      </c>
      <c r="H12175" t="s">
        <v>140</v>
      </c>
    </row>
    <row r="12176" spans="1:8" x14ac:dyDescent="0.35">
      <c r="A12176" t="s">
        <v>22</v>
      </c>
      <c r="B12176" t="s">
        <v>339</v>
      </c>
      <c r="C12176">
        <v>10</v>
      </c>
      <c r="D12176" t="s">
        <v>577</v>
      </c>
      <c r="E12176" t="s">
        <v>578</v>
      </c>
      <c r="F12176" t="s">
        <v>140</v>
      </c>
      <c r="G12176" t="s">
        <v>140</v>
      </c>
      <c r="H12176" t="s">
        <v>140</v>
      </c>
    </row>
    <row r="12177" spans="1:8" x14ac:dyDescent="0.35">
      <c r="A12177" t="s">
        <v>23</v>
      </c>
      <c r="B12177" t="s">
        <v>1151</v>
      </c>
      <c r="C12177">
        <v>65</v>
      </c>
      <c r="D12177" t="s">
        <v>239</v>
      </c>
      <c r="E12177" t="s">
        <v>834</v>
      </c>
      <c r="F12177" t="s">
        <v>1009</v>
      </c>
      <c r="G12177" t="s">
        <v>991</v>
      </c>
      <c r="H12177" t="s">
        <v>140</v>
      </c>
    </row>
    <row r="12178" spans="1:8" x14ac:dyDescent="0.35">
      <c r="A12178" t="s">
        <v>23</v>
      </c>
      <c r="B12178" t="s">
        <v>1152</v>
      </c>
      <c r="C12178">
        <v>42</v>
      </c>
      <c r="D12178" t="s">
        <v>502</v>
      </c>
      <c r="E12178" t="s">
        <v>41</v>
      </c>
      <c r="F12178" t="s">
        <v>371</v>
      </c>
      <c r="G12178" t="s">
        <v>706</v>
      </c>
      <c r="H12178" t="s">
        <v>140</v>
      </c>
    </row>
    <row r="12179" spans="1:8" x14ac:dyDescent="0.35">
      <c r="A12179" t="s">
        <v>23</v>
      </c>
      <c r="B12179" t="s">
        <v>339</v>
      </c>
      <c r="C12179">
        <v>15</v>
      </c>
      <c r="D12179" t="s">
        <v>230</v>
      </c>
      <c r="E12179" t="s">
        <v>292</v>
      </c>
      <c r="F12179" t="s">
        <v>140</v>
      </c>
      <c r="G12179" t="s">
        <v>841</v>
      </c>
      <c r="H12179" t="s">
        <v>140</v>
      </c>
    </row>
    <row r="12180" spans="1:8" x14ac:dyDescent="0.35">
      <c r="A12180" t="s">
        <v>24</v>
      </c>
      <c r="B12180" t="s">
        <v>1151</v>
      </c>
      <c r="C12180">
        <v>74</v>
      </c>
      <c r="D12180" t="s">
        <v>255</v>
      </c>
      <c r="E12180" t="s">
        <v>830</v>
      </c>
      <c r="F12180" t="s">
        <v>140</v>
      </c>
      <c r="G12180" t="s">
        <v>1055</v>
      </c>
      <c r="H12180" t="s">
        <v>1004</v>
      </c>
    </row>
    <row r="12181" spans="1:8" x14ac:dyDescent="0.35">
      <c r="A12181" t="s">
        <v>24</v>
      </c>
      <c r="B12181" t="s">
        <v>1152</v>
      </c>
      <c r="C12181">
        <v>33</v>
      </c>
      <c r="D12181" t="s">
        <v>567</v>
      </c>
      <c r="E12181" t="s">
        <v>639</v>
      </c>
      <c r="F12181" t="s">
        <v>317</v>
      </c>
      <c r="G12181" t="s">
        <v>140</v>
      </c>
      <c r="H12181" t="s">
        <v>140</v>
      </c>
    </row>
    <row r="12182" spans="1:8" x14ac:dyDescent="0.35">
      <c r="A12182" t="s">
        <v>24</v>
      </c>
      <c r="B12182" t="s">
        <v>339</v>
      </c>
      <c r="C12182">
        <v>9</v>
      </c>
      <c r="D12182" t="s">
        <v>295</v>
      </c>
      <c r="E12182" t="s">
        <v>296</v>
      </c>
      <c r="F12182" t="s">
        <v>140</v>
      </c>
      <c r="G12182" t="s">
        <v>140</v>
      </c>
      <c r="H12182" t="s">
        <v>140</v>
      </c>
    </row>
    <row r="12183" spans="1:8" x14ac:dyDescent="0.35">
      <c r="A12183" t="s">
        <v>25</v>
      </c>
      <c r="B12183" t="s">
        <v>1151</v>
      </c>
      <c r="C12183">
        <v>91</v>
      </c>
      <c r="D12183" t="s">
        <v>606</v>
      </c>
      <c r="E12183" t="s">
        <v>836</v>
      </c>
      <c r="F12183" t="s">
        <v>1053</v>
      </c>
      <c r="G12183" t="s">
        <v>1068</v>
      </c>
      <c r="H12183" t="s">
        <v>1021</v>
      </c>
    </row>
    <row r="12184" spans="1:8" x14ac:dyDescent="0.35">
      <c r="A12184" t="s">
        <v>25</v>
      </c>
      <c r="B12184" t="s">
        <v>1152</v>
      </c>
      <c r="C12184">
        <v>45</v>
      </c>
      <c r="D12184" t="s">
        <v>61</v>
      </c>
      <c r="E12184" t="s">
        <v>725</v>
      </c>
      <c r="F12184" t="s">
        <v>869</v>
      </c>
      <c r="G12184" t="s">
        <v>140</v>
      </c>
      <c r="H12184" t="s">
        <v>1051</v>
      </c>
    </row>
    <row r="12185" spans="1:8" x14ac:dyDescent="0.35">
      <c r="A12185" t="s">
        <v>25</v>
      </c>
      <c r="B12185" t="s">
        <v>339</v>
      </c>
      <c r="C12185">
        <v>13</v>
      </c>
      <c r="D12185" t="s">
        <v>798</v>
      </c>
      <c r="E12185" t="s">
        <v>799</v>
      </c>
      <c r="F12185" t="s">
        <v>140</v>
      </c>
      <c r="G12185" t="s">
        <v>140</v>
      </c>
      <c r="H12185" t="s">
        <v>140</v>
      </c>
    </row>
    <row r="12186" spans="1:8" x14ac:dyDescent="0.35">
      <c r="A12186" t="s">
        <v>26</v>
      </c>
      <c r="B12186" t="s">
        <v>1151</v>
      </c>
      <c r="C12186">
        <v>90</v>
      </c>
      <c r="D12186" t="s">
        <v>429</v>
      </c>
      <c r="E12186" t="s">
        <v>323</v>
      </c>
      <c r="F12186" t="s">
        <v>954</v>
      </c>
      <c r="G12186" t="s">
        <v>548</v>
      </c>
      <c r="H12186" t="s">
        <v>140</v>
      </c>
    </row>
    <row r="12187" spans="1:8" x14ac:dyDescent="0.35">
      <c r="A12187" t="s">
        <v>26</v>
      </c>
      <c r="B12187" t="s">
        <v>1152</v>
      </c>
      <c r="C12187">
        <v>38</v>
      </c>
      <c r="D12187" t="s">
        <v>695</v>
      </c>
      <c r="E12187" t="s">
        <v>418</v>
      </c>
      <c r="F12187" t="s">
        <v>810</v>
      </c>
      <c r="G12187" t="s">
        <v>973</v>
      </c>
      <c r="H12187" t="s">
        <v>1055</v>
      </c>
    </row>
    <row r="12188" spans="1:8" x14ac:dyDescent="0.35">
      <c r="A12188" t="s">
        <v>26</v>
      </c>
      <c r="B12188" t="s">
        <v>339</v>
      </c>
      <c r="C12188">
        <v>12</v>
      </c>
      <c r="D12188" t="s">
        <v>815</v>
      </c>
      <c r="E12188" t="s">
        <v>956</v>
      </c>
      <c r="F12188" t="s">
        <v>140</v>
      </c>
      <c r="G12188" t="s">
        <v>838</v>
      </c>
      <c r="H12188" t="s">
        <v>838</v>
      </c>
    </row>
    <row r="12189" spans="1:8" x14ac:dyDescent="0.35">
      <c r="A12189" t="s">
        <v>27</v>
      </c>
      <c r="B12189" t="s">
        <v>1151</v>
      </c>
      <c r="C12189">
        <v>62</v>
      </c>
      <c r="D12189" t="s">
        <v>728</v>
      </c>
      <c r="E12189" t="s">
        <v>380</v>
      </c>
      <c r="F12189" t="s">
        <v>140</v>
      </c>
      <c r="G12189" t="s">
        <v>1011</v>
      </c>
      <c r="H12189" t="s">
        <v>140</v>
      </c>
    </row>
    <row r="12190" spans="1:8" x14ac:dyDescent="0.35">
      <c r="A12190" t="s">
        <v>27</v>
      </c>
      <c r="B12190" t="s">
        <v>1152</v>
      </c>
      <c r="C12190">
        <v>42</v>
      </c>
      <c r="D12190" t="s">
        <v>296</v>
      </c>
      <c r="E12190" t="s">
        <v>533</v>
      </c>
      <c r="F12190" t="s">
        <v>140</v>
      </c>
      <c r="G12190" t="s">
        <v>1045</v>
      </c>
      <c r="H12190" t="s">
        <v>954</v>
      </c>
    </row>
    <row r="12191" spans="1:8" x14ac:dyDescent="0.35">
      <c r="A12191" t="s">
        <v>27</v>
      </c>
      <c r="B12191" t="s">
        <v>339</v>
      </c>
      <c r="C12191">
        <v>8</v>
      </c>
      <c r="D12191" t="s">
        <v>362</v>
      </c>
      <c r="E12191" t="s">
        <v>826</v>
      </c>
      <c r="F12191" t="s">
        <v>140</v>
      </c>
      <c r="G12191" t="s">
        <v>103</v>
      </c>
      <c r="H12191" t="s">
        <v>140</v>
      </c>
    </row>
    <row r="12192" spans="1:8" x14ac:dyDescent="0.35">
      <c r="A12192" t="s">
        <v>28</v>
      </c>
      <c r="B12192" t="s">
        <v>1151</v>
      </c>
      <c r="C12192">
        <v>61</v>
      </c>
      <c r="D12192" t="s">
        <v>449</v>
      </c>
      <c r="E12192" t="s">
        <v>63</v>
      </c>
      <c r="F12192" t="s">
        <v>664</v>
      </c>
      <c r="G12192" t="s">
        <v>824</v>
      </c>
      <c r="H12192" t="s">
        <v>929</v>
      </c>
    </row>
    <row r="12193" spans="1:8" x14ac:dyDescent="0.35">
      <c r="A12193" t="s">
        <v>28</v>
      </c>
      <c r="B12193" t="s">
        <v>1152</v>
      </c>
      <c r="C12193">
        <v>36</v>
      </c>
      <c r="D12193" t="s">
        <v>555</v>
      </c>
      <c r="E12193" t="s">
        <v>728</v>
      </c>
      <c r="F12193" t="s">
        <v>140</v>
      </c>
      <c r="G12193" t="s">
        <v>749</v>
      </c>
      <c r="H12193" t="s">
        <v>939</v>
      </c>
    </row>
    <row r="12194" spans="1:8" x14ac:dyDescent="0.35">
      <c r="A12194" t="s">
        <v>28</v>
      </c>
      <c r="B12194" t="s">
        <v>339</v>
      </c>
      <c r="C12194">
        <v>3</v>
      </c>
      <c r="D12194" t="s">
        <v>401</v>
      </c>
      <c r="E12194" t="s">
        <v>400</v>
      </c>
      <c r="F12194" t="s">
        <v>140</v>
      </c>
      <c r="G12194" t="s">
        <v>140</v>
      </c>
      <c r="H12194" t="s">
        <v>140</v>
      </c>
    </row>
    <row r="12195" spans="1:8" x14ac:dyDescent="0.35">
      <c r="A12195" t="s">
        <v>29</v>
      </c>
      <c r="B12195" t="s">
        <v>1151</v>
      </c>
      <c r="C12195">
        <v>79</v>
      </c>
      <c r="D12195" t="s">
        <v>635</v>
      </c>
      <c r="E12195" t="s">
        <v>497</v>
      </c>
      <c r="F12195" t="s">
        <v>996</v>
      </c>
      <c r="G12195" t="s">
        <v>140</v>
      </c>
      <c r="H12195" t="s">
        <v>140</v>
      </c>
    </row>
    <row r="12196" spans="1:8" x14ac:dyDescent="0.35">
      <c r="A12196" t="s">
        <v>29</v>
      </c>
      <c r="B12196" t="s">
        <v>1152</v>
      </c>
      <c r="C12196">
        <v>56</v>
      </c>
      <c r="D12196" t="s">
        <v>843</v>
      </c>
      <c r="E12196" t="s">
        <v>483</v>
      </c>
      <c r="F12196" t="s">
        <v>1052</v>
      </c>
      <c r="G12196" t="s">
        <v>548</v>
      </c>
      <c r="H12196" t="s">
        <v>140</v>
      </c>
    </row>
    <row r="12197" spans="1:8" x14ac:dyDescent="0.35">
      <c r="A12197" t="s">
        <v>29</v>
      </c>
      <c r="B12197" t="s">
        <v>339</v>
      </c>
      <c r="C12197">
        <v>16</v>
      </c>
      <c r="D12197" t="s">
        <v>821</v>
      </c>
      <c r="E12197" t="s">
        <v>73</v>
      </c>
      <c r="F12197" t="s">
        <v>458</v>
      </c>
      <c r="G12197" t="s">
        <v>140</v>
      </c>
      <c r="H12197" t="s">
        <v>140</v>
      </c>
    </row>
    <row r="12198" spans="1:8" x14ac:dyDescent="0.35">
      <c r="A12198" t="s">
        <v>30</v>
      </c>
      <c r="B12198" t="s">
        <v>1151</v>
      </c>
      <c r="C12198">
        <v>60</v>
      </c>
      <c r="D12198" t="s">
        <v>375</v>
      </c>
      <c r="E12198" t="s">
        <v>758</v>
      </c>
      <c r="F12198" t="s">
        <v>775</v>
      </c>
      <c r="G12198" t="s">
        <v>1051</v>
      </c>
      <c r="H12198" t="s">
        <v>140</v>
      </c>
    </row>
    <row r="12199" spans="1:8" x14ac:dyDescent="0.35">
      <c r="A12199" t="s">
        <v>30</v>
      </c>
      <c r="B12199" t="s">
        <v>1152</v>
      </c>
      <c r="C12199">
        <v>45</v>
      </c>
      <c r="D12199" t="s">
        <v>588</v>
      </c>
      <c r="E12199" t="s">
        <v>1015</v>
      </c>
      <c r="F12199" t="s">
        <v>919</v>
      </c>
      <c r="G12199" t="s">
        <v>824</v>
      </c>
      <c r="H12199" t="s">
        <v>140</v>
      </c>
    </row>
    <row r="12200" spans="1:8" x14ac:dyDescent="0.35">
      <c r="A12200" t="s">
        <v>30</v>
      </c>
      <c r="B12200" t="s">
        <v>339</v>
      </c>
      <c r="C12200">
        <v>7</v>
      </c>
      <c r="D12200" t="s">
        <v>999</v>
      </c>
      <c r="E12200" t="s">
        <v>520</v>
      </c>
      <c r="F12200" t="s">
        <v>1095</v>
      </c>
      <c r="G12200" t="s">
        <v>140</v>
      </c>
      <c r="H12200" t="s">
        <v>140</v>
      </c>
    </row>
    <row r="12201" spans="1:8" x14ac:dyDescent="0.35">
      <c r="A12201" t="s">
        <v>31</v>
      </c>
      <c r="B12201" t="s">
        <v>1151</v>
      </c>
      <c r="C12201">
        <v>73</v>
      </c>
      <c r="D12201" t="s">
        <v>705</v>
      </c>
      <c r="E12201" t="s">
        <v>996</v>
      </c>
      <c r="F12201" t="s">
        <v>996</v>
      </c>
      <c r="G12201" t="s">
        <v>818</v>
      </c>
      <c r="H12201" t="s">
        <v>954</v>
      </c>
    </row>
    <row r="12202" spans="1:8" x14ac:dyDescent="0.35">
      <c r="A12202" t="s">
        <v>31</v>
      </c>
      <c r="B12202" t="s">
        <v>1152</v>
      </c>
      <c r="C12202">
        <v>22</v>
      </c>
      <c r="D12202" t="s">
        <v>710</v>
      </c>
      <c r="E12202" t="s">
        <v>546</v>
      </c>
      <c r="F12202" t="s">
        <v>386</v>
      </c>
      <c r="G12202" t="s">
        <v>501</v>
      </c>
      <c r="H12202" t="s">
        <v>140</v>
      </c>
    </row>
    <row r="12203" spans="1:8" x14ac:dyDescent="0.35">
      <c r="A12203" t="s">
        <v>31</v>
      </c>
      <c r="B12203" t="s">
        <v>339</v>
      </c>
      <c r="C12203">
        <v>3</v>
      </c>
      <c r="D12203" t="s">
        <v>1162</v>
      </c>
      <c r="E12203" t="s">
        <v>140</v>
      </c>
      <c r="F12203" t="s">
        <v>140</v>
      </c>
      <c r="G12203" t="s">
        <v>140</v>
      </c>
      <c r="H12203" t="s">
        <v>1139</v>
      </c>
    </row>
    <row r="12204" spans="1:8" x14ac:dyDescent="0.35">
      <c r="A12204" t="s">
        <v>32</v>
      </c>
      <c r="B12204" t="s">
        <v>1151</v>
      </c>
      <c r="C12204">
        <v>1643</v>
      </c>
      <c r="D12204" t="s">
        <v>742</v>
      </c>
      <c r="E12204" t="s">
        <v>341</v>
      </c>
      <c r="F12204" t="s">
        <v>1073</v>
      </c>
      <c r="G12204" t="s">
        <v>801</v>
      </c>
      <c r="H12204" t="s">
        <v>1017</v>
      </c>
    </row>
    <row r="12205" spans="1:8" x14ac:dyDescent="0.35">
      <c r="A12205" t="s">
        <v>32</v>
      </c>
      <c r="B12205" t="s">
        <v>1152</v>
      </c>
      <c r="C12205">
        <v>807</v>
      </c>
      <c r="D12205" t="s">
        <v>864</v>
      </c>
      <c r="E12205" t="s">
        <v>667</v>
      </c>
      <c r="F12205" t="s">
        <v>1047</v>
      </c>
      <c r="G12205" t="s">
        <v>929</v>
      </c>
      <c r="H12205" t="s">
        <v>1019</v>
      </c>
    </row>
    <row r="12206" spans="1:8" x14ac:dyDescent="0.35">
      <c r="A12206" t="s">
        <v>32</v>
      </c>
      <c r="B12206" t="s">
        <v>339</v>
      </c>
      <c r="C12206">
        <v>207</v>
      </c>
      <c r="D12206" t="s">
        <v>714</v>
      </c>
      <c r="E12206" t="s">
        <v>599</v>
      </c>
      <c r="F12206" t="s">
        <v>1046</v>
      </c>
      <c r="G12206" t="s">
        <v>1062</v>
      </c>
      <c r="H12206" t="s">
        <v>1043</v>
      </c>
    </row>
    <row r="12208" spans="1:8" x14ac:dyDescent="0.35">
      <c r="A12208" t="s">
        <v>1506</v>
      </c>
    </row>
    <row r="12209" spans="1:6" x14ac:dyDescent="0.35">
      <c r="A12209" t="s">
        <v>2</v>
      </c>
      <c r="B12209" t="s">
        <v>3</v>
      </c>
      <c r="C12209" t="s">
        <v>1507</v>
      </c>
      <c r="D12209" t="s">
        <v>1508</v>
      </c>
      <c r="E12209" t="s">
        <v>1509</v>
      </c>
      <c r="F12209" t="s">
        <v>1510</v>
      </c>
    </row>
    <row r="12210" spans="1:6" x14ac:dyDescent="0.35">
      <c r="A12210" t="s">
        <v>8</v>
      </c>
      <c r="B12210">
        <v>204</v>
      </c>
      <c r="C12210" t="s">
        <v>536</v>
      </c>
      <c r="D12210" t="s">
        <v>182</v>
      </c>
      <c r="E12210" t="s">
        <v>973</v>
      </c>
      <c r="F12210" t="s">
        <v>1046</v>
      </c>
    </row>
    <row r="12211" spans="1:6" x14ac:dyDescent="0.35">
      <c r="A12211" t="s">
        <v>9</v>
      </c>
      <c r="B12211">
        <v>201</v>
      </c>
      <c r="C12211" t="s">
        <v>973</v>
      </c>
      <c r="D12211" t="s">
        <v>572</v>
      </c>
      <c r="E12211" t="s">
        <v>716</v>
      </c>
      <c r="F12211" t="s">
        <v>1020</v>
      </c>
    </row>
    <row r="12212" spans="1:6" x14ac:dyDescent="0.35">
      <c r="A12212" t="s">
        <v>10</v>
      </c>
      <c r="B12212">
        <v>208</v>
      </c>
      <c r="C12212" t="s">
        <v>543</v>
      </c>
      <c r="D12212" t="s">
        <v>605</v>
      </c>
      <c r="E12212" t="s">
        <v>961</v>
      </c>
      <c r="F12212" t="s">
        <v>1046</v>
      </c>
    </row>
    <row r="12213" spans="1:6" x14ac:dyDescent="0.35">
      <c r="A12213" t="s">
        <v>11</v>
      </c>
      <c r="B12213">
        <v>206</v>
      </c>
      <c r="C12213" t="s">
        <v>674</v>
      </c>
      <c r="D12213" t="s">
        <v>46</v>
      </c>
      <c r="E12213" t="s">
        <v>87</v>
      </c>
      <c r="F12213" t="s">
        <v>1060</v>
      </c>
    </row>
    <row r="12214" spans="1:6" x14ac:dyDescent="0.35">
      <c r="A12214" t="s">
        <v>12</v>
      </c>
      <c r="B12214">
        <v>209</v>
      </c>
      <c r="C12214" t="s">
        <v>427</v>
      </c>
      <c r="D12214" t="s">
        <v>585</v>
      </c>
      <c r="E12214" t="s">
        <v>812</v>
      </c>
      <c r="F12214" t="s">
        <v>345</v>
      </c>
    </row>
    <row r="12215" spans="1:6" x14ac:dyDescent="0.35">
      <c r="A12215" t="s">
        <v>13</v>
      </c>
      <c r="B12215">
        <v>206</v>
      </c>
      <c r="C12215" t="s">
        <v>354</v>
      </c>
      <c r="D12215" t="s">
        <v>525</v>
      </c>
      <c r="E12215" t="s">
        <v>147</v>
      </c>
      <c r="F12215" t="s">
        <v>775</v>
      </c>
    </row>
    <row r="12216" spans="1:6" x14ac:dyDescent="0.35">
      <c r="A12216" t="s">
        <v>14</v>
      </c>
      <c r="B12216">
        <v>203</v>
      </c>
      <c r="C12216" t="s">
        <v>408</v>
      </c>
      <c r="D12216" t="s">
        <v>309</v>
      </c>
      <c r="E12216" t="s">
        <v>875</v>
      </c>
      <c r="F12216" t="s">
        <v>1051</v>
      </c>
    </row>
    <row r="12217" spans="1:6" x14ac:dyDescent="0.35">
      <c r="A12217" t="s">
        <v>15</v>
      </c>
      <c r="B12217">
        <v>206</v>
      </c>
      <c r="C12217" t="s">
        <v>41</v>
      </c>
      <c r="D12217" t="s">
        <v>694</v>
      </c>
      <c r="E12217" t="s">
        <v>123</v>
      </c>
      <c r="F12217" t="s">
        <v>1051</v>
      </c>
    </row>
    <row r="12218" spans="1:6" x14ac:dyDescent="0.35">
      <c r="A12218" t="s">
        <v>16</v>
      </c>
      <c r="B12218">
        <v>206</v>
      </c>
      <c r="C12218" t="s">
        <v>777</v>
      </c>
      <c r="D12218" t="s">
        <v>1156</v>
      </c>
      <c r="E12218" t="s">
        <v>942</v>
      </c>
      <c r="F12218" t="s">
        <v>1021</v>
      </c>
    </row>
    <row r="12219" spans="1:6" x14ac:dyDescent="0.35">
      <c r="A12219" t="s">
        <v>17</v>
      </c>
      <c r="B12219">
        <v>203</v>
      </c>
      <c r="C12219" t="s">
        <v>446</v>
      </c>
      <c r="D12219" t="s">
        <v>619</v>
      </c>
      <c r="E12219" t="s">
        <v>953</v>
      </c>
      <c r="F12219" t="s">
        <v>1007</v>
      </c>
    </row>
    <row r="12220" spans="1:6" x14ac:dyDescent="0.35">
      <c r="A12220" t="s">
        <v>18</v>
      </c>
      <c r="B12220">
        <v>205</v>
      </c>
      <c r="C12220" t="s">
        <v>888</v>
      </c>
      <c r="D12220" t="s">
        <v>696</v>
      </c>
      <c r="E12220" t="s">
        <v>89</v>
      </c>
      <c r="F12220" t="s">
        <v>1011</v>
      </c>
    </row>
    <row r="12221" spans="1:6" x14ac:dyDescent="0.35">
      <c r="A12221" t="s">
        <v>19</v>
      </c>
      <c r="B12221">
        <v>206</v>
      </c>
      <c r="C12221" t="s">
        <v>513</v>
      </c>
      <c r="D12221" t="s">
        <v>770</v>
      </c>
      <c r="E12221" t="s">
        <v>1053</v>
      </c>
      <c r="F12221" t="s">
        <v>1063</v>
      </c>
    </row>
    <row r="12222" spans="1:6" x14ac:dyDescent="0.35">
      <c r="A12222" t="s">
        <v>20</v>
      </c>
      <c r="B12222">
        <v>206</v>
      </c>
      <c r="C12222" t="s">
        <v>323</v>
      </c>
      <c r="D12222" t="s">
        <v>454</v>
      </c>
      <c r="E12222" t="s">
        <v>1018</v>
      </c>
      <c r="F12222" t="s">
        <v>1007</v>
      </c>
    </row>
    <row r="12223" spans="1:6" x14ac:dyDescent="0.35">
      <c r="A12223" t="s">
        <v>21</v>
      </c>
      <c r="B12223">
        <v>210</v>
      </c>
      <c r="C12223" t="s">
        <v>61</v>
      </c>
      <c r="D12223" t="s">
        <v>332</v>
      </c>
      <c r="E12223" t="s">
        <v>1059</v>
      </c>
      <c r="F12223" t="s">
        <v>919</v>
      </c>
    </row>
    <row r="12224" spans="1:6" x14ac:dyDescent="0.35">
      <c r="A12224" t="s">
        <v>22</v>
      </c>
      <c r="B12224">
        <v>209</v>
      </c>
      <c r="C12224" t="s">
        <v>564</v>
      </c>
      <c r="D12224" t="s">
        <v>945</v>
      </c>
      <c r="E12224" t="s">
        <v>1053</v>
      </c>
      <c r="F12224" t="s">
        <v>1060</v>
      </c>
    </row>
    <row r="12225" spans="1:7" x14ac:dyDescent="0.35">
      <c r="A12225" t="s">
        <v>23</v>
      </c>
      <c r="B12225">
        <v>205</v>
      </c>
      <c r="C12225" t="s">
        <v>266</v>
      </c>
      <c r="D12225" t="s">
        <v>813</v>
      </c>
      <c r="E12225" t="s">
        <v>1049</v>
      </c>
      <c r="F12225" t="s">
        <v>949</v>
      </c>
    </row>
    <row r="12226" spans="1:7" x14ac:dyDescent="0.35">
      <c r="A12226" t="s">
        <v>24</v>
      </c>
      <c r="B12226">
        <v>207</v>
      </c>
      <c r="C12226" t="s">
        <v>826</v>
      </c>
      <c r="D12226" t="s">
        <v>150</v>
      </c>
      <c r="E12226" t="s">
        <v>950</v>
      </c>
      <c r="F12226" t="s">
        <v>954</v>
      </c>
    </row>
    <row r="12227" spans="1:7" x14ac:dyDescent="0.35">
      <c r="A12227" t="s">
        <v>25</v>
      </c>
      <c r="B12227">
        <v>204</v>
      </c>
      <c r="C12227" t="s">
        <v>1065</v>
      </c>
      <c r="D12227" t="s">
        <v>163</v>
      </c>
      <c r="E12227" t="s">
        <v>89</v>
      </c>
      <c r="F12227" t="s">
        <v>1043</v>
      </c>
    </row>
    <row r="12228" spans="1:7" x14ac:dyDescent="0.35">
      <c r="A12228" t="s">
        <v>26</v>
      </c>
      <c r="B12228">
        <v>202</v>
      </c>
      <c r="C12228" t="s">
        <v>913</v>
      </c>
      <c r="D12228" t="s">
        <v>609</v>
      </c>
      <c r="E12228" t="s">
        <v>517</v>
      </c>
      <c r="F12228" t="s">
        <v>1063</v>
      </c>
    </row>
    <row r="12229" spans="1:7" x14ac:dyDescent="0.35">
      <c r="A12229" t="s">
        <v>27</v>
      </c>
      <c r="B12229">
        <v>204</v>
      </c>
      <c r="C12229" t="s">
        <v>405</v>
      </c>
      <c r="D12229" t="s">
        <v>972</v>
      </c>
      <c r="E12229" t="s">
        <v>1059</v>
      </c>
      <c r="F12229" t="s">
        <v>1018</v>
      </c>
    </row>
    <row r="12230" spans="1:7" x14ac:dyDescent="0.35">
      <c r="A12230" t="s">
        <v>28</v>
      </c>
      <c r="B12230">
        <v>207</v>
      </c>
      <c r="C12230" t="s">
        <v>399</v>
      </c>
      <c r="D12230" t="s">
        <v>561</v>
      </c>
      <c r="E12230" t="s">
        <v>1102</v>
      </c>
      <c r="F12230" t="s">
        <v>1018</v>
      </c>
    </row>
    <row r="12231" spans="1:7" x14ac:dyDescent="0.35">
      <c r="A12231" t="s">
        <v>29</v>
      </c>
      <c r="B12231">
        <v>204</v>
      </c>
      <c r="C12231" t="s">
        <v>932</v>
      </c>
      <c r="D12231" t="s">
        <v>475</v>
      </c>
      <c r="E12231" t="s">
        <v>716</v>
      </c>
      <c r="F12231" t="s">
        <v>971</v>
      </c>
    </row>
    <row r="12232" spans="1:7" x14ac:dyDescent="0.35">
      <c r="A12232" t="s">
        <v>30</v>
      </c>
      <c r="B12232">
        <v>202</v>
      </c>
      <c r="C12232" t="s">
        <v>893</v>
      </c>
      <c r="D12232" t="s">
        <v>1156</v>
      </c>
      <c r="E12232" t="s">
        <v>123</v>
      </c>
      <c r="F12232" t="s">
        <v>1073</v>
      </c>
    </row>
    <row r="12233" spans="1:7" x14ac:dyDescent="0.35">
      <c r="A12233" t="s">
        <v>31</v>
      </c>
      <c r="B12233">
        <v>207</v>
      </c>
      <c r="C12233" t="s">
        <v>882</v>
      </c>
      <c r="D12233" t="s">
        <v>705</v>
      </c>
      <c r="E12233" t="s">
        <v>1102</v>
      </c>
      <c r="F12233" t="s">
        <v>1011</v>
      </c>
    </row>
    <row r="12234" spans="1:7" x14ac:dyDescent="0.35">
      <c r="A12234" t="s">
        <v>32</v>
      </c>
      <c r="B12234">
        <v>4930</v>
      </c>
      <c r="C12234" t="s">
        <v>489</v>
      </c>
      <c r="D12234" t="s">
        <v>380</v>
      </c>
      <c r="E12234" t="s">
        <v>1049</v>
      </c>
      <c r="F12234" t="s">
        <v>954</v>
      </c>
    </row>
    <row r="12236" spans="1:7" x14ac:dyDescent="0.35">
      <c r="A12236" t="s">
        <v>1511</v>
      </c>
    </row>
    <row r="12237" spans="1:7" x14ac:dyDescent="0.35">
      <c r="A12237" t="s">
        <v>2</v>
      </c>
      <c r="B12237" t="s">
        <v>1164</v>
      </c>
      <c r="C12237" t="s">
        <v>3</v>
      </c>
      <c r="D12237" t="s">
        <v>1507</v>
      </c>
      <c r="E12237" t="s">
        <v>1508</v>
      </c>
      <c r="F12237" t="s">
        <v>1509</v>
      </c>
      <c r="G12237" t="s">
        <v>1510</v>
      </c>
    </row>
    <row r="12238" spans="1:7" x14ac:dyDescent="0.35">
      <c r="A12238" t="s">
        <v>8</v>
      </c>
      <c r="B12238" t="s">
        <v>1165</v>
      </c>
      <c r="C12238">
        <v>69</v>
      </c>
      <c r="D12238" t="s">
        <v>342</v>
      </c>
      <c r="E12238" t="s">
        <v>436</v>
      </c>
      <c r="F12238" t="s">
        <v>1014</v>
      </c>
      <c r="G12238" t="s">
        <v>1007</v>
      </c>
    </row>
    <row r="12239" spans="1:7" x14ac:dyDescent="0.35">
      <c r="A12239" t="s">
        <v>8</v>
      </c>
      <c r="B12239" t="s">
        <v>1166</v>
      </c>
      <c r="C12239">
        <v>135</v>
      </c>
      <c r="D12239" t="s">
        <v>455</v>
      </c>
      <c r="E12239" t="s">
        <v>683</v>
      </c>
      <c r="F12239" t="s">
        <v>269</v>
      </c>
      <c r="G12239" t="s">
        <v>1043</v>
      </c>
    </row>
    <row r="12240" spans="1:7" x14ac:dyDescent="0.35">
      <c r="A12240" t="s">
        <v>9</v>
      </c>
      <c r="B12240" t="s">
        <v>1165</v>
      </c>
      <c r="C12240">
        <v>99</v>
      </c>
      <c r="D12240" t="s">
        <v>458</v>
      </c>
      <c r="E12240" t="s">
        <v>188</v>
      </c>
      <c r="F12240" t="s">
        <v>801</v>
      </c>
      <c r="G12240" t="s">
        <v>1043</v>
      </c>
    </row>
    <row r="12241" spans="1:7" x14ac:dyDescent="0.35">
      <c r="A12241" t="s">
        <v>9</v>
      </c>
      <c r="B12241" t="s">
        <v>1166</v>
      </c>
      <c r="C12241">
        <v>102</v>
      </c>
      <c r="D12241" t="s">
        <v>1100</v>
      </c>
      <c r="E12241" t="s">
        <v>280</v>
      </c>
      <c r="F12241" t="s">
        <v>1182</v>
      </c>
      <c r="G12241" t="s">
        <v>1007</v>
      </c>
    </row>
    <row r="12242" spans="1:7" x14ac:dyDescent="0.35">
      <c r="A12242" t="s">
        <v>10</v>
      </c>
      <c r="B12242" t="s">
        <v>1165</v>
      </c>
      <c r="C12242">
        <v>80</v>
      </c>
      <c r="D12242" t="s">
        <v>643</v>
      </c>
      <c r="E12242" t="s">
        <v>730</v>
      </c>
      <c r="F12242" t="s">
        <v>462</v>
      </c>
      <c r="G12242" t="s">
        <v>1018</v>
      </c>
    </row>
    <row r="12243" spans="1:7" x14ac:dyDescent="0.35">
      <c r="A12243" t="s">
        <v>10</v>
      </c>
      <c r="B12243" t="s">
        <v>1166</v>
      </c>
      <c r="C12243">
        <v>128</v>
      </c>
      <c r="D12243" t="s">
        <v>703</v>
      </c>
      <c r="E12243" t="s">
        <v>583</v>
      </c>
      <c r="F12243" t="s">
        <v>517</v>
      </c>
      <c r="G12243" t="s">
        <v>1058</v>
      </c>
    </row>
    <row r="12244" spans="1:7" x14ac:dyDescent="0.35">
      <c r="A12244" t="s">
        <v>11</v>
      </c>
      <c r="B12244" t="s">
        <v>1165</v>
      </c>
      <c r="C12244">
        <v>87</v>
      </c>
      <c r="D12244" t="s">
        <v>99</v>
      </c>
      <c r="E12244" t="s">
        <v>163</v>
      </c>
      <c r="F12244" t="s">
        <v>769</v>
      </c>
      <c r="G12244" t="s">
        <v>1050</v>
      </c>
    </row>
    <row r="12245" spans="1:7" x14ac:dyDescent="0.35">
      <c r="A12245" t="s">
        <v>11</v>
      </c>
      <c r="B12245" t="s">
        <v>1166</v>
      </c>
      <c r="C12245">
        <v>119</v>
      </c>
      <c r="D12245" t="s">
        <v>1071</v>
      </c>
      <c r="E12245" t="s">
        <v>429</v>
      </c>
      <c r="F12245" t="s">
        <v>1102</v>
      </c>
      <c r="G12245" t="s">
        <v>1052</v>
      </c>
    </row>
    <row r="12246" spans="1:7" x14ac:dyDescent="0.35">
      <c r="A12246" t="s">
        <v>12</v>
      </c>
      <c r="B12246" t="s">
        <v>1165</v>
      </c>
      <c r="C12246">
        <v>12</v>
      </c>
      <c r="D12246" t="s">
        <v>726</v>
      </c>
      <c r="E12246" t="s">
        <v>421</v>
      </c>
      <c r="F12246" t="s">
        <v>668</v>
      </c>
      <c r="G12246" t="s">
        <v>1020</v>
      </c>
    </row>
    <row r="12247" spans="1:7" x14ac:dyDescent="0.35">
      <c r="A12247" t="s">
        <v>12</v>
      </c>
      <c r="B12247" t="s">
        <v>1166</v>
      </c>
      <c r="C12247">
        <v>197</v>
      </c>
      <c r="D12247" t="s">
        <v>797</v>
      </c>
      <c r="E12247" t="s">
        <v>179</v>
      </c>
      <c r="F12247" t="s">
        <v>97</v>
      </c>
      <c r="G12247" t="s">
        <v>1045</v>
      </c>
    </row>
    <row r="12248" spans="1:7" x14ac:dyDescent="0.35">
      <c r="A12248" t="s">
        <v>13</v>
      </c>
      <c r="B12248" t="s">
        <v>1165</v>
      </c>
      <c r="C12248">
        <v>7</v>
      </c>
      <c r="D12248" t="s">
        <v>618</v>
      </c>
      <c r="E12248" t="s">
        <v>617</v>
      </c>
      <c r="F12248" t="s">
        <v>140</v>
      </c>
      <c r="G12248" t="s">
        <v>140</v>
      </c>
    </row>
    <row r="12249" spans="1:7" x14ac:dyDescent="0.35">
      <c r="A12249" t="s">
        <v>13</v>
      </c>
      <c r="B12249" t="s">
        <v>1166</v>
      </c>
      <c r="C12249">
        <v>199</v>
      </c>
      <c r="D12249" t="s">
        <v>456</v>
      </c>
      <c r="E12249" t="s">
        <v>48</v>
      </c>
      <c r="F12249" t="s">
        <v>991</v>
      </c>
      <c r="G12249" t="s">
        <v>1019</v>
      </c>
    </row>
    <row r="12250" spans="1:7" x14ac:dyDescent="0.35">
      <c r="A12250" t="s">
        <v>14</v>
      </c>
      <c r="B12250" t="s">
        <v>1165</v>
      </c>
      <c r="C12250">
        <v>52</v>
      </c>
      <c r="D12250" t="s">
        <v>659</v>
      </c>
      <c r="E12250" t="s">
        <v>793</v>
      </c>
      <c r="F12250" t="s">
        <v>1063</v>
      </c>
      <c r="G12250" t="s">
        <v>1046</v>
      </c>
    </row>
    <row r="12251" spans="1:7" x14ac:dyDescent="0.35">
      <c r="A12251" t="s">
        <v>14</v>
      </c>
      <c r="B12251" t="s">
        <v>1166</v>
      </c>
      <c r="C12251">
        <v>151</v>
      </c>
      <c r="D12251" t="s">
        <v>342</v>
      </c>
      <c r="E12251" t="s">
        <v>215</v>
      </c>
      <c r="F12251" t="s">
        <v>838</v>
      </c>
      <c r="G12251" t="s">
        <v>1018</v>
      </c>
    </row>
    <row r="12252" spans="1:7" x14ac:dyDescent="0.35">
      <c r="A12252" t="s">
        <v>15</v>
      </c>
      <c r="B12252" t="s">
        <v>1165</v>
      </c>
      <c r="C12252">
        <v>90</v>
      </c>
      <c r="D12252" t="s">
        <v>849</v>
      </c>
      <c r="E12252" t="s">
        <v>1156</v>
      </c>
      <c r="F12252" t="s">
        <v>999</v>
      </c>
      <c r="G12252" t="s">
        <v>1073</v>
      </c>
    </row>
    <row r="12253" spans="1:7" x14ac:dyDescent="0.35">
      <c r="A12253" t="s">
        <v>15</v>
      </c>
      <c r="B12253" t="s">
        <v>1166</v>
      </c>
      <c r="C12253">
        <v>116</v>
      </c>
      <c r="D12253" t="s">
        <v>342</v>
      </c>
      <c r="E12253" t="s">
        <v>541</v>
      </c>
      <c r="F12253" t="s">
        <v>111</v>
      </c>
      <c r="G12253" t="s">
        <v>1007</v>
      </c>
    </row>
    <row r="12254" spans="1:7" x14ac:dyDescent="0.35">
      <c r="A12254" t="s">
        <v>16</v>
      </c>
      <c r="B12254" t="s">
        <v>1165</v>
      </c>
      <c r="C12254">
        <v>96</v>
      </c>
      <c r="D12254" t="s">
        <v>1049</v>
      </c>
      <c r="E12254" t="s">
        <v>288</v>
      </c>
      <c r="F12254" t="s">
        <v>129</v>
      </c>
      <c r="G12254" t="s">
        <v>140</v>
      </c>
    </row>
    <row r="12255" spans="1:7" x14ac:dyDescent="0.35">
      <c r="A12255" t="s">
        <v>16</v>
      </c>
      <c r="B12255" t="s">
        <v>1166</v>
      </c>
      <c r="C12255">
        <v>110</v>
      </c>
      <c r="D12255" t="s">
        <v>827</v>
      </c>
      <c r="E12255" t="s">
        <v>38</v>
      </c>
      <c r="F12255" t="s">
        <v>109</v>
      </c>
      <c r="G12255" t="s">
        <v>940</v>
      </c>
    </row>
    <row r="12256" spans="1:7" x14ac:dyDescent="0.35">
      <c r="A12256" t="s">
        <v>17</v>
      </c>
      <c r="B12256" t="s">
        <v>1165</v>
      </c>
      <c r="C12256">
        <v>109</v>
      </c>
      <c r="D12256" t="s">
        <v>1100</v>
      </c>
      <c r="E12256" t="s">
        <v>572</v>
      </c>
      <c r="F12256" t="s">
        <v>929</v>
      </c>
      <c r="G12256" t="s">
        <v>1043</v>
      </c>
    </row>
    <row r="12257" spans="1:7" x14ac:dyDescent="0.35">
      <c r="A12257" t="s">
        <v>17</v>
      </c>
      <c r="B12257" t="s">
        <v>1166</v>
      </c>
      <c r="C12257">
        <v>94</v>
      </c>
      <c r="D12257" t="s">
        <v>656</v>
      </c>
      <c r="E12257" t="s">
        <v>182</v>
      </c>
      <c r="F12257" t="s">
        <v>893</v>
      </c>
      <c r="G12257" t="s">
        <v>660</v>
      </c>
    </row>
    <row r="12258" spans="1:7" x14ac:dyDescent="0.35">
      <c r="A12258" t="s">
        <v>18</v>
      </c>
      <c r="B12258" t="s">
        <v>1165</v>
      </c>
      <c r="C12258">
        <v>14</v>
      </c>
      <c r="D12258" t="s">
        <v>942</v>
      </c>
      <c r="E12258" t="s">
        <v>1261</v>
      </c>
      <c r="F12258" t="s">
        <v>345</v>
      </c>
      <c r="G12258" t="s">
        <v>140</v>
      </c>
    </row>
    <row r="12259" spans="1:7" x14ac:dyDescent="0.35">
      <c r="A12259" t="s">
        <v>18</v>
      </c>
      <c r="B12259" t="s">
        <v>1166</v>
      </c>
      <c r="C12259">
        <v>191</v>
      </c>
      <c r="D12259" t="s">
        <v>433</v>
      </c>
      <c r="E12259" t="s">
        <v>52</v>
      </c>
      <c r="F12259" t="s">
        <v>394</v>
      </c>
      <c r="G12259" t="s">
        <v>949</v>
      </c>
    </row>
    <row r="12260" spans="1:7" x14ac:dyDescent="0.35">
      <c r="A12260" t="s">
        <v>19</v>
      </c>
      <c r="B12260" t="s">
        <v>1165</v>
      </c>
      <c r="C12260">
        <v>66</v>
      </c>
      <c r="D12260" t="s">
        <v>95</v>
      </c>
      <c r="E12260" t="s">
        <v>638</v>
      </c>
      <c r="F12260" t="s">
        <v>527</v>
      </c>
      <c r="G12260" t="s">
        <v>140</v>
      </c>
    </row>
    <row r="12261" spans="1:7" x14ac:dyDescent="0.35">
      <c r="A12261" t="s">
        <v>19</v>
      </c>
      <c r="B12261" t="s">
        <v>1166</v>
      </c>
      <c r="C12261">
        <v>140</v>
      </c>
      <c r="D12261" t="s">
        <v>975</v>
      </c>
      <c r="E12261" t="s">
        <v>708</v>
      </c>
      <c r="F12261" t="s">
        <v>109</v>
      </c>
      <c r="G12261" t="s">
        <v>1017</v>
      </c>
    </row>
    <row r="12262" spans="1:7" x14ac:dyDescent="0.35">
      <c r="A12262" t="s">
        <v>20</v>
      </c>
      <c r="B12262" t="s">
        <v>1165</v>
      </c>
      <c r="C12262">
        <v>118</v>
      </c>
      <c r="D12262" t="s">
        <v>841</v>
      </c>
      <c r="E12262" t="s">
        <v>772</v>
      </c>
      <c r="F12262" t="s">
        <v>1052</v>
      </c>
      <c r="G12262" t="s">
        <v>660</v>
      </c>
    </row>
    <row r="12263" spans="1:7" x14ac:dyDescent="0.35">
      <c r="A12263" t="s">
        <v>20</v>
      </c>
      <c r="B12263" t="s">
        <v>1166</v>
      </c>
      <c r="C12263">
        <v>88</v>
      </c>
      <c r="D12263" t="s">
        <v>697</v>
      </c>
      <c r="E12263" t="s">
        <v>666</v>
      </c>
      <c r="F12263" t="s">
        <v>940</v>
      </c>
      <c r="G12263" t="s">
        <v>1098</v>
      </c>
    </row>
    <row r="12264" spans="1:7" x14ac:dyDescent="0.35">
      <c r="A12264" t="s">
        <v>21</v>
      </c>
      <c r="B12264" t="s">
        <v>1166</v>
      </c>
      <c r="C12264">
        <v>210</v>
      </c>
      <c r="D12264" t="s">
        <v>61</v>
      </c>
      <c r="E12264" t="s">
        <v>332</v>
      </c>
      <c r="F12264" t="s">
        <v>1059</v>
      </c>
      <c r="G12264" t="s">
        <v>919</v>
      </c>
    </row>
    <row r="12265" spans="1:7" x14ac:dyDescent="0.35">
      <c r="A12265" t="s">
        <v>22</v>
      </c>
      <c r="B12265" t="s">
        <v>1165</v>
      </c>
      <c r="C12265">
        <v>98</v>
      </c>
      <c r="D12265" t="s">
        <v>913</v>
      </c>
      <c r="E12265" t="s">
        <v>891</v>
      </c>
      <c r="F12265" t="s">
        <v>501</v>
      </c>
      <c r="G12265" t="s">
        <v>1060</v>
      </c>
    </row>
    <row r="12266" spans="1:7" x14ac:dyDescent="0.35">
      <c r="A12266" t="s">
        <v>22</v>
      </c>
      <c r="B12266" t="s">
        <v>1166</v>
      </c>
      <c r="C12266">
        <v>111</v>
      </c>
      <c r="D12266" t="s">
        <v>956</v>
      </c>
      <c r="E12266" t="s">
        <v>575</v>
      </c>
      <c r="F12266" t="s">
        <v>1061</v>
      </c>
      <c r="G12266" t="s">
        <v>1048</v>
      </c>
    </row>
    <row r="12267" spans="1:7" x14ac:dyDescent="0.35">
      <c r="A12267" t="s">
        <v>23</v>
      </c>
      <c r="B12267" t="s">
        <v>1165</v>
      </c>
      <c r="C12267">
        <v>86</v>
      </c>
      <c r="D12267" t="s">
        <v>261</v>
      </c>
      <c r="E12267" t="s">
        <v>569</v>
      </c>
      <c r="F12267" t="s">
        <v>937</v>
      </c>
      <c r="G12267" t="s">
        <v>1007</v>
      </c>
    </row>
    <row r="12268" spans="1:7" x14ac:dyDescent="0.35">
      <c r="A12268" t="s">
        <v>23</v>
      </c>
      <c r="B12268" t="s">
        <v>1166</v>
      </c>
      <c r="C12268">
        <v>119</v>
      </c>
      <c r="D12268" t="s">
        <v>75</v>
      </c>
      <c r="E12268" t="s">
        <v>683</v>
      </c>
      <c r="F12268" t="s">
        <v>801</v>
      </c>
      <c r="G12268" t="s">
        <v>775</v>
      </c>
    </row>
    <row r="12269" spans="1:7" x14ac:dyDescent="0.35">
      <c r="A12269" t="s">
        <v>24</v>
      </c>
      <c r="B12269" t="s">
        <v>1165</v>
      </c>
      <c r="C12269">
        <v>77</v>
      </c>
      <c r="D12269" t="s">
        <v>867</v>
      </c>
      <c r="E12269" t="s">
        <v>750</v>
      </c>
      <c r="F12269" t="s">
        <v>1007</v>
      </c>
      <c r="G12269" t="s">
        <v>140</v>
      </c>
    </row>
    <row r="12270" spans="1:7" x14ac:dyDescent="0.35">
      <c r="A12270" t="s">
        <v>24</v>
      </c>
      <c r="B12270" t="s">
        <v>1166</v>
      </c>
      <c r="C12270">
        <v>130</v>
      </c>
      <c r="D12270" t="s">
        <v>994</v>
      </c>
      <c r="E12270" t="s">
        <v>698</v>
      </c>
      <c r="F12270" t="s">
        <v>660</v>
      </c>
      <c r="G12270" t="s">
        <v>515</v>
      </c>
    </row>
    <row r="12271" spans="1:7" x14ac:dyDescent="0.35">
      <c r="A12271" t="s">
        <v>25</v>
      </c>
      <c r="B12271" t="s">
        <v>1165</v>
      </c>
      <c r="C12271">
        <v>88</v>
      </c>
      <c r="D12271" t="s">
        <v>1043</v>
      </c>
      <c r="E12271" t="s">
        <v>130</v>
      </c>
      <c r="F12271" t="s">
        <v>89</v>
      </c>
      <c r="G12271" t="s">
        <v>140</v>
      </c>
    </row>
    <row r="12272" spans="1:7" x14ac:dyDescent="0.35">
      <c r="A12272" t="s">
        <v>25</v>
      </c>
      <c r="B12272" t="s">
        <v>1166</v>
      </c>
      <c r="C12272">
        <v>116</v>
      </c>
      <c r="D12272" t="s">
        <v>269</v>
      </c>
      <c r="E12272" t="s">
        <v>976</v>
      </c>
      <c r="F12272" t="s">
        <v>99</v>
      </c>
      <c r="G12272" t="s">
        <v>996</v>
      </c>
    </row>
    <row r="12273" spans="1:7" x14ac:dyDescent="0.35">
      <c r="A12273" t="s">
        <v>26</v>
      </c>
      <c r="B12273" t="s">
        <v>1165</v>
      </c>
      <c r="C12273">
        <v>96</v>
      </c>
      <c r="D12273" t="s">
        <v>119</v>
      </c>
      <c r="E12273" t="s">
        <v>713</v>
      </c>
      <c r="F12273" t="s">
        <v>1053</v>
      </c>
      <c r="G12273" t="s">
        <v>1010</v>
      </c>
    </row>
    <row r="12274" spans="1:7" x14ac:dyDescent="0.35">
      <c r="A12274" t="s">
        <v>26</v>
      </c>
      <c r="B12274" t="s">
        <v>1166</v>
      </c>
      <c r="C12274">
        <v>106</v>
      </c>
      <c r="D12274" t="s">
        <v>57</v>
      </c>
      <c r="E12274" t="s">
        <v>583</v>
      </c>
      <c r="F12274" t="s">
        <v>127</v>
      </c>
      <c r="G12274" t="s">
        <v>1011</v>
      </c>
    </row>
    <row r="12275" spans="1:7" x14ac:dyDescent="0.35">
      <c r="A12275" t="s">
        <v>27</v>
      </c>
      <c r="B12275" t="s">
        <v>1165</v>
      </c>
      <c r="C12275">
        <v>100</v>
      </c>
      <c r="D12275" t="s">
        <v>824</v>
      </c>
      <c r="E12275" t="s">
        <v>914</v>
      </c>
      <c r="F12275" t="s">
        <v>517</v>
      </c>
      <c r="G12275" t="s">
        <v>1043</v>
      </c>
    </row>
    <row r="12276" spans="1:7" x14ac:dyDescent="0.35">
      <c r="A12276" t="s">
        <v>27</v>
      </c>
      <c r="B12276" t="s">
        <v>1166</v>
      </c>
      <c r="C12276">
        <v>104</v>
      </c>
      <c r="D12276" t="s">
        <v>476</v>
      </c>
      <c r="E12276" t="s">
        <v>143</v>
      </c>
      <c r="F12276" t="s">
        <v>660</v>
      </c>
      <c r="G12276" t="s">
        <v>1064</v>
      </c>
    </row>
    <row r="12277" spans="1:7" x14ac:dyDescent="0.35">
      <c r="A12277" t="s">
        <v>28</v>
      </c>
      <c r="B12277" t="s">
        <v>1165</v>
      </c>
      <c r="C12277">
        <v>85</v>
      </c>
      <c r="D12277" t="s">
        <v>1154</v>
      </c>
      <c r="E12277" t="s">
        <v>143</v>
      </c>
      <c r="F12277" t="s">
        <v>838</v>
      </c>
      <c r="G12277" t="s">
        <v>996</v>
      </c>
    </row>
    <row r="12278" spans="1:7" x14ac:dyDescent="0.35">
      <c r="A12278" t="s">
        <v>28</v>
      </c>
      <c r="B12278" t="s">
        <v>1166</v>
      </c>
      <c r="C12278">
        <v>122</v>
      </c>
      <c r="D12278" t="s">
        <v>862</v>
      </c>
      <c r="E12278" t="s">
        <v>295</v>
      </c>
      <c r="F12278" t="s">
        <v>595</v>
      </c>
      <c r="G12278" t="s">
        <v>1046</v>
      </c>
    </row>
    <row r="12279" spans="1:7" x14ac:dyDescent="0.35">
      <c r="A12279" t="s">
        <v>29</v>
      </c>
      <c r="B12279" t="s">
        <v>1165</v>
      </c>
      <c r="C12279">
        <v>94</v>
      </c>
      <c r="D12279" t="s">
        <v>269</v>
      </c>
      <c r="E12279" t="s">
        <v>561</v>
      </c>
      <c r="F12279" t="s">
        <v>1182</v>
      </c>
      <c r="G12279" t="s">
        <v>527</v>
      </c>
    </row>
    <row r="12280" spans="1:7" x14ac:dyDescent="0.35">
      <c r="A12280" t="s">
        <v>29</v>
      </c>
      <c r="B12280" t="s">
        <v>1166</v>
      </c>
      <c r="C12280">
        <v>110</v>
      </c>
      <c r="D12280" t="s">
        <v>360</v>
      </c>
      <c r="E12280" t="s">
        <v>829</v>
      </c>
      <c r="F12280" t="s">
        <v>988</v>
      </c>
      <c r="G12280" t="s">
        <v>949</v>
      </c>
    </row>
    <row r="12281" spans="1:7" x14ac:dyDescent="0.35">
      <c r="A12281" t="s">
        <v>30</v>
      </c>
      <c r="B12281" t="s">
        <v>1165</v>
      </c>
      <c r="C12281">
        <v>91</v>
      </c>
      <c r="D12281" t="s">
        <v>99</v>
      </c>
      <c r="E12281" t="s">
        <v>191</v>
      </c>
      <c r="F12281" t="s">
        <v>999</v>
      </c>
      <c r="G12281" t="s">
        <v>971</v>
      </c>
    </row>
    <row r="12282" spans="1:7" x14ac:dyDescent="0.35">
      <c r="A12282" t="s">
        <v>30</v>
      </c>
      <c r="B12282" t="s">
        <v>1166</v>
      </c>
      <c r="C12282">
        <v>111</v>
      </c>
      <c r="D12282" t="s">
        <v>199</v>
      </c>
      <c r="E12282" t="s">
        <v>42</v>
      </c>
      <c r="F12282" t="s">
        <v>1104</v>
      </c>
      <c r="G12282" t="s">
        <v>1058</v>
      </c>
    </row>
    <row r="12283" spans="1:7" x14ac:dyDescent="0.35">
      <c r="A12283" t="s">
        <v>31</v>
      </c>
      <c r="B12283" t="s">
        <v>1165</v>
      </c>
      <c r="C12283">
        <v>132</v>
      </c>
      <c r="D12283" t="s">
        <v>562</v>
      </c>
      <c r="E12283" t="s">
        <v>907</v>
      </c>
      <c r="F12283" t="s">
        <v>109</v>
      </c>
      <c r="G12283" t="s">
        <v>140</v>
      </c>
    </row>
    <row r="12284" spans="1:7" x14ac:dyDescent="0.35">
      <c r="A12284" t="s">
        <v>31</v>
      </c>
      <c r="B12284" t="s">
        <v>1166</v>
      </c>
      <c r="C12284">
        <v>75</v>
      </c>
      <c r="D12284" t="s">
        <v>627</v>
      </c>
      <c r="E12284" t="s">
        <v>153</v>
      </c>
      <c r="F12284" t="s">
        <v>113</v>
      </c>
      <c r="G12284" t="s">
        <v>954</v>
      </c>
    </row>
    <row r="12285" spans="1:7" x14ac:dyDescent="0.35">
      <c r="A12285" t="s">
        <v>32</v>
      </c>
      <c r="B12285" t="s">
        <v>1165</v>
      </c>
      <c r="C12285">
        <v>1846</v>
      </c>
      <c r="D12285" t="s">
        <v>1182</v>
      </c>
      <c r="E12285" t="s">
        <v>319</v>
      </c>
      <c r="F12285" t="s">
        <v>1065</v>
      </c>
      <c r="G12285" t="s">
        <v>939</v>
      </c>
    </row>
    <row r="12286" spans="1:7" x14ac:dyDescent="0.35">
      <c r="A12286" t="s">
        <v>32</v>
      </c>
      <c r="B12286" t="s">
        <v>1166</v>
      </c>
      <c r="C12286">
        <v>3084</v>
      </c>
      <c r="D12286" t="s">
        <v>242</v>
      </c>
      <c r="E12286" t="s">
        <v>577</v>
      </c>
      <c r="F12286" t="s">
        <v>983</v>
      </c>
      <c r="G12286" t="s">
        <v>1060</v>
      </c>
    </row>
    <row r="12288" spans="1:7" x14ac:dyDescent="0.35">
      <c r="A12288" t="s">
        <v>1512</v>
      </c>
    </row>
    <row r="12289" spans="1:7" x14ac:dyDescent="0.35">
      <c r="A12289" t="s">
        <v>2</v>
      </c>
      <c r="B12289" t="s">
        <v>1136</v>
      </c>
      <c r="C12289" t="s">
        <v>3</v>
      </c>
      <c r="D12289" t="s">
        <v>1507</v>
      </c>
      <c r="E12289" t="s">
        <v>1508</v>
      </c>
      <c r="F12289" t="s">
        <v>1509</v>
      </c>
      <c r="G12289" t="s">
        <v>1510</v>
      </c>
    </row>
    <row r="12290" spans="1:7" x14ac:dyDescent="0.35">
      <c r="A12290" t="s">
        <v>8</v>
      </c>
      <c r="B12290" t="s">
        <v>1126</v>
      </c>
      <c r="C12290">
        <v>92</v>
      </c>
      <c r="D12290" t="s">
        <v>463</v>
      </c>
      <c r="E12290" t="s">
        <v>559</v>
      </c>
      <c r="F12290" t="s">
        <v>1053</v>
      </c>
      <c r="G12290" t="s">
        <v>940</v>
      </c>
    </row>
    <row r="12291" spans="1:7" x14ac:dyDescent="0.35">
      <c r="A12291" t="s">
        <v>8</v>
      </c>
      <c r="B12291" t="s">
        <v>1127</v>
      </c>
      <c r="C12291">
        <v>111</v>
      </c>
      <c r="D12291" t="s">
        <v>59</v>
      </c>
      <c r="E12291" t="s">
        <v>211</v>
      </c>
      <c r="F12291" t="s">
        <v>716</v>
      </c>
      <c r="G12291" t="s">
        <v>1020</v>
      </c>
    </row>
    <row r="12292" spans="1:7" x14ac:dyDescent="0.35">
      <c r="A12292" t="s">
        <v>8</v>
      </c>
      <c r="B12292" t="s">
        <v>339</v>
      </c>
      <c r="C12292">
        <v>1</v>
      </c>
      <c r="D12292" t="s">
        <v>177</v>
      </c>
      <c r="E12292" t="s">
        <v>140</v>
      </c>
      <c r="F12292" t="s">
        <v>140</v>
      </c>
      <c r="G12292" t="s">
        <v>140</v>
      </c>
    </row>
    <row r="12293" spans="1:7" x14ac:dyDescent="0.35">
      <c r="A12293" t="s">
        <v>9</v>
      </c>
      <c r="B12293" t="s">
        <v>1126</v>
      </c>
      <c r="C12293">
        <v>77</v>
      </c>
      <c r="D12293" t="s">
        <v>129</v>
      </c>
      <c r="E12293" t="s">
        <v>581</v>
      </c>
      <c r="F12293" t="s">
        <v>87</v>
      </c>
      <c r="G12293" t="s">
        <v>903</v>
      </c>
    </row>
    <row r="12294" spans="1:7" x14ac:dyDescent="0.35">
      <c r="A12294" t="s">
        <v>9</v>
      </c>
      <c r="B12294" t="s">
        <v>1127</v>
      </c>
      <c r="C12294">
        <v>118</v>
      </c>
      <c r="D12294" t="s">
        <v>915</v>
      </c>
      <c r="E12294" t="s">
        <v>872</v>
      </c>
      <c r="F12294" t="s">
        <v>643</v>
      </c>
      <c r="G12294" t="s">
        <v>1019</v>
      </c>
    </row>
    <row r="12295" spans="1:7" x14ac:dyDescent="0.35">
      <c r="A12295" t="s">
        <v>9</v>
      </c>
      <c r="B12295" t="s">
        <v>339</v>
      </c>
      <c r="C12295">
        <v>6</v>
      </c>
      <c r="D12295" t="s">
        <v>961</v>
      </c>
      <c r="E12295" t="s">
        <v>960</v>
      </c>
      <c r="F12295" t="s">
        <v>140</v>
      </c>
      <c r="G12295" t="s">
        <v>140</v>
      </c>
    </row>
    <row r="12296" spans="1:7" x14ac:dyDescent="0.35">
      <c r="A12296" t="s">
        <v>10</v>
      </c>
      <c r="B12296" t="s">
        <v>1126</v>
      </c>
      <c r="C12296">
        <v>93</v>
      </c>
      <c r="D12296" t="s">
        <v>1071</v>
      </c>
      <c r="E12296" t="s">
        <v>42</v>
      </c>
      <c r="F12296" t="s">
        <v>107</v>
      </c>
      <c r="G12296" t="s">
        <v>1011</v>
      </c>
    </row>
    <row r="12297" spans="1:7" x14ac:dyDescent="0.35">
      <c r="A12297" t="s">
        <v>10</v>
      </c>
      <c r="B12297" t="s">
        <v>1127</v>
      </c>
      <c r="C12297">
        <v>105</v>
      </c>
      <c r="D12297" t="s">
        <v>293</v>
      </c>
      <c r="E12297" t="s">
        <v>632</v>
      </c>
      <c r="F12297" t="s">
        <v>641</v>
      </c>
      <c r="G12297" t="s">
        <v>971</v>
      </c>
    </row>
    <row r="12298" spans="1:7" x14ac:dyDescent="0.35">
      <c r="A12298" t="s">
        <v>10</v>
      </c>
      <c r="B12298" t="s">
        <v>339</v>
      </c>
      <c r="C12298">
        <v>10</v>
      </c>
      <c r="D12298" t="s">
        <v>594</v>
      </c>
      <c r="E12298" t="s">
        <v>593</v>
      </c>
      <c r="F12298" t="s">
        <v>140</v>
      </c>
      <c r="G12298" t="s">
        <v>140</v>
      </c>
    </row>
    <row r="12299" spans="1:7" x14ac:dyDescent="0.35">
      <c r="A12299" t="s">
        <v>11</v>
      </c>
      <c r="B12299" t="s">
        <v>1126</v>
      </c>
      <c r="C12299">
        <v>90</v>
      </c>
      <c r="D12299" t="s">
        <v>101</v>
      </c>
      <c r="E12299" t="s">
        <v>621</v>
      </c>
      <c r="F12299" t="s">
        <v>1102</v>
      </c>
      <c r="G12299" t="s">
        <v>1054</v>
      </c>
    </row>
    <row r="12300" spans="1:7" x14ac:dyDescent="0.35">
      <c r="A12300" t="s">
        <v>11</v>
      </c>
      <c r="B12300" t="s">
        <v>1127</v>
      </c>
      <c r="C12300">
        <v>111</v>
      </c>
      <c r="D12300" t="s">
        <v>1085</v>
      </c>
      <c r="E12300" t="s">
        <v>833</v>
      </c>
      <c r="F12300" t="s">
        <v>91</v>
      </c>
      <c r="G12300" t="s">
        <v>1023</v>
      </c>
    </row>
    <row r="12301" spans="1:7" x14ac:dyDescent="0.35">
      <c r="A12301" t="s">
        <v>11</v>
      </c>
      <c r="B12301" t="s">
        <v>339</v>
      </c>
      <c r="C12301">
        <v>5</v>
      </c>
      <c r="D12301" t="s">
        <v>947</v>
      </c>
      <c r="E12301" t="s">
        <v>835</v>
      </c>
      <c r="F12301" t="s">
        <v>140</v>
      </c>
      <c r="G12301" t="s">
        <v>674</v>
      </c>
    </row>
    <row r="12302" spans="1:7" x14ac:dyDescent="0.35">
      <c r="A12302" t="s">
        <v>12</v>
      </c>
      <c r="B12302" t="s">
        <v>1126</v>
      </c>
      <c r="C12302">
        <v>96</v>
      </c>
      <c r="D12302" t="s">
        <v>822</v>
      </c>
      <c r="E12302" t="s">
        <v>853</v>
      </c>
      <c r="F12302" t="s">
        <v>517</v>
      </c>
      <c r="G12302" t="s">
        <v>458</v>
      </c>
    </row>
    <row r="12303" spans="1:7" x14ac:dyDescent="0.35">
      <c r="A12303" t="s">
        <v>12</v>
      </c>
      <c r="B12303" t="s">
        <v>1127</v>
      </c>
      <c r="C12303">
        <v>100</v>
      </c>
      <c r="D12303" t="s">
        <v>947</v>
      </c>
      <c r="E12303" t="s">
        <v>332</v>
      </c>
      <c r="F12303" t="s">
        <v>123</v>
      </c>
      <c r="G12303" t="s">
        <v>660</v>
      </c>
    </row>
    <row r="12304" spans="1:7" x14ac:dyDescent="0.35">
      <c r="A12304" t="s">
        <v>12</v>
      </c>
      <c r="B12304" t="s">
        <v>339</v>
      </c>
      <c r="C12304">
        <v>13</v>
      </c>
      <c r="D12304" t="s">
        <v>739</v>
      </c>
      <c r="E12304" t="s">
        <v>595</v>
      </c>
      <c r="F12304" t="s">
        <v>942</v>
      </c>
      <c r="G12304" t="s">
        <v>942</v>
      </c>
    </row>
    <row r="12305" spans="1:7" x14ac:dyDescent="0.35">
      <c r="A12305" t="s">
        <v>13</v>
      </c>
      <c r="B12305" t="s">
        <v>1126</v>
      </c>
      <c r="C12305">
        <v>85</v>
      </c>
      <c r="D12305" t="s">
        <v>202</v>
      </c>
      <c r="E12305" t="s">
        <v>367</v>
      </c>
      <c r="F12305" t="s">
        <v>123</v>
      </c>
      <c r="G12305" t="s">
        <v>1098</v>
      </c>
    </row>
    <row r="12306" spans="1:7" x14ac:dyDescent="0.35">
      <c r="A12306" t="s">
        <v>13</v>
      </c>
      <c r="B12306" t="s">
        <v>1127</v>
      </c>
      <c r="C12306">
        <v>112</v>
      </c>
      <c r="D12306" t="s">
        <v>528</v>
      </c>
      <c r="E12306" t="s">
        <v>58</v>
      </c>
      <c r="F12306" t="s">
        <v>801</v>
      </c>
      <c r="G12306" t="s">
        <v>1009</v>
      </c>
    </row>
    <row r="12307" spans="1:7" x14ac:dyDescent="0.35">
      <c r="A12307" t="s">
        <v>13</v>
      </c>
      <c r="B12307" t="s">
        <v>339</v>
      </c>
      <c r="C12307">
        <v>9</v>
      </c>
      <c r="D12307" t="s">
        <v>426</v>
      </c>
      <c r="E12307" t="s">
        <v>513</v>
      </c>
      <c r="F12307" t="s">
        <v>1085</v>
      </c>
      <c r="G12307" t="s">
        <v>140</v>
      </c>
    </row>
    <row r="12308" spans="1:7" x14ac:dyDescent="0.35">
      <c r="A12308" t="s">
        <v>14</v>
      </c>
      <c r="B12308" t="s">
        <v>1126</v>
      </c>
      <c r="C12308">
        <v>77</v>
      </c>
      <c r="D12308" t="s">
        <v>851</v>
      </c>
      <c r="E12308" t="s">
        <v>434</v>
      </c>
      <c r="F12308" t="s">
        <v>1073</v>
      </c>
      <c r="G12308" t="s">
        <v>919</v>
      </c>
    </row>
    <row r="12309" spans="1:7" x14ac:dyDescent="0.35">
      <c r="A12309" t="s">
        <v>14</v>
      </c>
      <c r="B12309" t="s">
        <v>1127</v>
      </c>
      <c r="C12309">
        <v>119</v>
      </c>
      <c r="D12309" t="s">
        <v>499</v>
      </c>
      <c r="E12309" t="s">
        <v>357</v>
      </c>
      <c r="F12309" t="s">
        <v>977</v>
      </c>
      <c r="G12309" t="s">
        <v>1050</v>
      </c>
    </row>
    <row r="12310" spans="1:7" x14ac:dyDescent="0.35">
      <c r="A12310" t="s">
        <v>14</v>
      </c>
      <c r="B12310" t="s">
        <v>339</v>
      </c>
      <c r="C12310">
        <v>7</v>
      </c>
      <c r="D12310" t="s">
        <v>536</v>
      </c>
      <c r="E12310" t="s">
        <v>251</v>
      </c>
      <c r="F12310" t="s">
        <v>140</v>
      </c>
      <c r="G12310" t="s">
        <v>187</v>
      </c>
    </row>
    <row r="12311" spans="1:7" x14ac:dyDescent="0.35">
      <c r="A12311" t="s">
        <v>15</v>
      </c>
      <c r="B12311" t="s">
        <v>1126</v>
      </c>
      <c r="C12311">
        <v>93</v>
      </c>
      <c r="D12311" t="s">
        <v>886</v>
      </c>
      <c r="E12311" t="s">
        <v>547</v>
      </c>
      <c r="F12311" t="s">
        <v>345</v>
      </c>
      <c r="G12311" t="s">
        <v>1004</v>
      </c>
    </row>
    <row r="12312" spans="1:7" x14ac:dyDescent="0.35">
      <c r="A12312" t="s">
        <v>15</v>
      </c>
      <c r="B12312" t="s">
        <v>1127</v>
      </c>
      <c r="C12312">
        <v>107</v>
      </c>
      <c r="D12312" t="s">
        <v>360</v>
      </c>
      <c r="E12312" t="s">
        <v>139</v>
      </c>
      <c r="F12312" t="s">
        <v>386</v>
      </c>
      <c r="G12312" t="s">
        <v>1060</v>
      </c>
    </row>
    <row r="12313" spans="1:7" x14ac:dyDescent="0.35">
      <c r="A12313" t="s">
        <v>15</v>
      </c>
      <c r="B12313" t="s">
        <v>339</v>
      </c>
      <c r="C12313">
        <v>6</v>
      </c>
      <c r="D12313" t="s">
        <v>145</v>
      </c>
      <c r="E12313" t="s">
        <v>866</v>
      </c>
      <c r="F12313" t="s">
        <v>140</v>
      </c>
      <c r="G12313" t="s">
        <v>140</v>
      </c>
    </row>
    <row r="12314" spans="1:7" x14ac:dyDescent="0.35">
      <c r="A12314" t="s">
        <v>16</v>
      </c>
      <c r="B12314" t="s">
        <v>1126</v>
      </c>
      <c r="C12314">
        <v>83</v>
      </c>
      <c r="D12314" t="s">
        <v>462</v>
      </c>
      <c r="E12314" t="s">
        <v>361</v>
      </c>
      <c r="F12314" t="s">
        <v>849</v>
      </c>
      <c r="G12314" t="s">
        <v>1098</v>
      </c>
    </row>
    <row r="12315" spans="1:7" x14ac:dyDescent="0.35">
      <c r="A12315" t="s">
        <v>16</v>
      </c>
      <c r="B12315" t="s">
        <v>1127</v>
      </c>
      <c r="C12315">
        <v>107</v>
      </c>
      <c r="D12315" t="s">
        <v>513</v>
      </c>
      <c r="E12315" t="s">
        <v>46</v>
      </c>
      <c r="F12315" t="s">
        <v>988</v>
      </c>
      <c r="G12315" t="s">
        <v>775</v>
      </c>
    </row>
    <row r="12316" spans="1:7" x14ac:dyDescent="0.35">
      <c r="A12316" t="s">
        <v>16</v>
      </c>
      <c r="B12316" t="s">
        <v>339</v>
      </c>
      <c r="C12316">
        <v>16</v>
      </c>
      <c r="D12316" t="s">
        <v>915</v>
      </c>
      <c r="E12316" t="s">
        <v>132</v>
      </c>
      <c r="F12316" t="s">
        <v>1020</v>
      </c>
      <c r="G12316" t="s">
        <v>140</v>
      </c>
    </row>
    <row r="12317" spans="1:7" x14ac:dyDescent="0.35">
      <c r="A12317" t="s">
        <v>17</v>
      </c>
      <c r="B12317" t="s">
        <v>1126</v>
      </c>
      <c r="C12317">
        <v>92</v>
      </c>
      <c r="D12317" t="s">
        <v>465</v>
      </c>
      <c r="E12317" t="s">
        <v>821</v>
      </c>
      <c r="F12317" t="s">
        <v>117</v>
      </c>
      <c r="G12317" t="s">
        <v>1052</v>
      </c>
    </row>
    <row r="12318" spans="1:7" x14ac:dyDescent="0.35">
      <c r="A12318" t="s">
        <v>17</v>
      </c>
      <c r="B12318" t="s">
        <v>1127</v>
      </c>
      <c r="C12318">
        <v>100</v>
      </c>
      <c r="D12318" t="s">
        <v>293</v>
      </c>
      <c r="E12318" t="s">
        <v>567</v>
      </c>
      <c r="F12318" t="s">
        <v>1062</v>
      </c>
      <c r="G12318" t="s">
        <v>1007</v>
      </c>
    </row>
    <row r="12319" spans="1:7" x14ac:dyDescent="0.35">
      <c r="A12319" t="s">
        <v>17</v>
      </c>
      <c r="B12319" t="s">
        <v>339</v>
      </c>
      <c r="C12319">
        <v>11</v>
      </c>
      <c r="D12319" t="s">
        <v>1080</v>
      </c>
      <c r="E12319" t="s">
        <v>306</v>
      </c>
      <c r="F12319" t="s">
        <v>1071</v>
      </c>
      <c r="G12319" t="s">
        <v>140</v>
      </c>
    </row>
    <row r="12320" spans="1:7" x14ac:dyDescent="0.35">
      <c r="A12320" t="s">
        <v>18</v>
      </c>
      <c r="B12320" t="s">
        <v>1126</v>
      </c>
      <c r="C12320">
        <v>94</v>
      </c>
      <c r="D12320" t="s">
        <v>202</v>
      </c>
      <c r="E12320" t="s">
        <v>280</v>
      </c>
      <c r="F12320" t="s">
        <v>1017</v>
      </c>
      <c r="G12320" t="s">
        <v>140</v>
      </c>
    </row>
    <row r="12321" spans="1:7" x14ac:dyDescent="0.35">
      <c r="A12321" t="s">
        <v>18</v>
      </c>
      <c r="B12321" t="s">
        <v>1127</v>
      </c>
      <c r="C12321">
        <v>103</v>
      </c>
      <c r="D12321" t="s">
        <v>127</v>
      </c>
      <c r="E12321" t="s">
        <v>561</v>
      </c>
      <c r="F12321" t="s">
        <v>592</v>
      </c>
      <c r="G12321" t="s">
        <v>1060</v>
      </c>
    </row>
    <row r="12322" spans="1:7" x14ac:dyDescent="0.35">
      <c r="A12322" t="s">
        <v>18</v>
      </c>
      <c r="B12322" t="s">
        <v>339</v>
      </c>
      <c r="C12322">
        <v>8</v>
      </c>
      <c r="D12322" t="s">
        <v>83</v>
      </c>
      <c r="E12322" t="s">
        <v>171</v>
      </c>
      <c r="F12322" t="s">
        <v>706</v>
      </c>
      <c r="G12322" t="s">
        <v>140</v>
      </c>
    </row>
    <row r="12323" spans="1:7" x14ac:dyDescent="0.35">
      <c r="A12323" t="s">
        <v>19</v>
      </c>
      <c r="B12323" t="s">
        <v>1126</v>
      </c>
      <c r="C12323">
        <v>96</v>
      </c>
      <c r="D12323" t="s">
        <v>712</v>
      </c>
      <c r="E12323" t="s">
        <v>46</v>
      </c>
      <c r="F12323" t="s">
        <v>950</v>
      </c>
      <c r="G12323" t="s">
        <v>1013</v>
      </c>
    </row>
    <row r="12324" spans="1:7" x14ac:dyDescent="0.35">
      <c r="A12324" t="s">
        <v>19</v>
      </c>
      <c r="B12324" t="s">
        <v>1127</v>
      </c>
      <c r="C12324">
        <v>99</v>
      </c>
      <c r="D12324" t="s">
        <v>706</v>
      </c>
      <c r="E12324" t="s">
        <v>150</v>
      </c>
      <c r="F12324" t="s">
        <v>103</v>
      </c>
      <c r="G12324" t="s">
        <v>1017</v>
      </c>
    </row>
    <row r="12325" spans="1:7" x14ac:dyDescent="0.35">
      <c r="A12325" t="s">
        <v>19</v>
      </c>
      <c r="B12325" t="s">
        <v>339</v>
      </c>
      <c r="C12325">
        <v>11</v>
      </c>
      <c r="D12325" t="s">
        <v>781</v>
      </c>
      <c r="E12325" t="s">
        <v>780</v>
      </c>
      <c r="F12325" t="s">
        <v>140</v>
      </c>
      <c r="G12325" t="s">
        <v>140</v>
      </c>
    </row>
    <row r="12326" spans="1:7" x14ac:dyDescent="0.35">
      <c r="A12326" t="s">
        <v>20</v>
      </c>
      <c r="B12326" t="s">
        <v>1126</v>
      </c>
      <c r="C12326">
        <v>87</v>
      </c>
      <c r="D12326" t="s">
        <v>862</v>
      </c>
      <c r="E12326" t="s">
        <v>468</v>
      </c>
      <c r="F12326" t="s">
        <v>996</v>
      </c>
      <c r="G12326" t="s">
        <v>1021</v>
      </c>
    </row>
    <row r="12327" spans="1:7" x14ac:dyDescent="0.35">
      <c r="A12327" t="s">
        <v>20</v>
      </c>
      <c r="B12327" t="s">
        <v>1127</v>
      </c>
      <c r="C12327">
        <v>115</v>
      </c>
      <c r="D12327" t="s">
        <v>379</v>
      </c>
      <c r="E12327" t="s">
        <v>652</v>
      </c>
      <c r="F12327" t="s">
        <v>940</v>
      </c>
      <c r="G12327" t="s">
        <v>903</v>
      </c>
    </row>
    <row r="12328" spans="1:7" x14ac:dyDescent="0.35">
      <c r="A12328" t="s">
        <v>20</v>
      </c>
      <c r="B12328" t="s">
        <v>339</v>
      </c>
      <c r="C12328">
        <v>4</v>
      </c>
      <c r="D12328" t="s">
        <v>711</v>
      </c>
      <c r="E12328" t="s">
        <v>710</v>
      </c>
      <c r="F12328" t="s">
        <v>140</v>
      </c>
      <c r="G12328" t="s">
        <v>140</v>
      </c>
    </row>
    <row r="12329" spans="1:7" x14ac:dyDescent="0.35">
      <c r="A12329" t="s">
        <v>21</v>
      </c>
      <c r="B12329" t="s">
        <v>1126</v>
      </c>
      <c r="C12329">
        <v>58</v>
      </c>
      <c r="D12329" t="s">
        <v>39</v>
      </c>
      <c r="E12329" t="s">
        <v>863</v>
      </c>
      <c r="F12329" t="s">
        <v>749</v>
      </c>
      <c r="G12329" t="s">
        <v>733</v>
      </c>
    </row>
    <row r="12330" spans="1:7" x14ac:dyDescent="0.35">
      <c r="A12330" t="s">
        <v>21</v>
      </c>
      <c r="B12330" t="s">
        <v>1127</v>
      </c>
      <c r="C12330">
        <v>144</v>
      </c>
      <c r="D12330" t="s">
        <v>882</v>
      </c>
      <c r="E12330" t="s">
        <v>842</v>
      </c>
      <c r="F12330" t="s">
        <v>1067</v>
      </c>
      <c r="G12330" t="s">
        <v>971</v>
      </c>
    </row>
    <row r="12331" spans="1:7" x14ac:dyDescent="0.35">
      <c r="A12331" t="s">
        <v>21</v>
      </c>
      <c r="B12331" t="s">
        <v>339</v>
      </c>
      <c r="C12331">
        <v>8</v>
      </c>
      <c r="D12331" t="s">
        <v>376</v>
      </c>
      <c r="E12331" t="s">
        <v>377</v>
      </c>
      <c r="F12331" t="s">
        <v>140</v>
      </c>
      <c r="G12331" t="s">
        <v>140</v>
      </c>
    </row>
    <row r="12332" spans="1:7" x14ac:dyDescent="0.35">
      <c r="A12332" t="s">
        <v>22</v>
      </c>
      <c r="B12332" t="s">
        <v>1126</v>
      </c>
      <c r="C12332">
        <v>87</v>
      </c>
      <c r="D12332" t="s">
        <v>703</v>
      </c>
      <c r="E12332" t="s">
        <v>807</v>
      </c>
      <c r="F12332" t="s">
        <v>501</v>
      </c>
      <c r="G12332" t="s">
        <v>1018</v>
      </c>
    </row>
    <row r="12333" spans="1:7" x14ac:dyDescent="0.35">
      <c r="A12333" t="s">
        <v>22</v>
      </c>
      <c r="B12333" t="s">
        <v>1127</v>
      </c>
      <c r="C12333">
        <v>111</v>
      </c>
      <c r="D12333" t="s">
        <v>706</v>
      </c>
      <c r="E12333" t="s">
        <v>1156</v>
      </c>
      <c r="F12333" t="s">
        <v>977</v>
      </c>
      <c r="G12333" t="s">
        <v>1060</v>
      </c>
    </row>
    <row r="12334" spans="1:7" x14ac:dyDescent="0.35">
      <c r="A12334" t="s">
        <v>22</v>
      </c>
      <c r="B12334" t="s">
        <v>339</v>
      </c>
      <c r="C12334">
        <v>11</v>
      </c>
      <c r="D12334" t="s">
        <v>865</v>
      </c>
      <c r="E12334" t="s">
        <v>172</v>
      </c>
      <c r="F12334" t="s">
        <v>107</v>
      </c>
      <c r="G12334" t="s">
        <v>140</v>
      </c>
    </row>
    <row r="12335" spans="1:7" x14ac:dyDescent="0.35">
      <c r="A12335" t="s">
        <v>23</v>
      </c>
      <c r="B12335" t="s">
        <v>1126</v>
      </c>
      <c r="C12335">
        <v>99</v>
      </c>
      <c r="D12335" t="s">
        <v>678</v>
      </c>
      <c r="E12335" t="s">
        <v>357</v>
      </c>
      <c r="F12335" t="s">
        <v>999</v>
      </c>
      <c r="G12335" t="s">
        <v>1048</v>
      </c>
    </row>
    <row r="12336" spans="1:7" x14ac:dyDescent="0.35">
      <c r="A12336" t="s">
        <v>23</v>
      </c>
      <c r="B12336" t="s">
        <v>1127</v>
      </c>
      <c r="C12336">
        <v>94</v>
      </c>
      <c r="D12336" t="s">
        <v>455</v>
      </c>
      <c r="E12336" t="s">
        <v>48</v>
      </c>
      <c r="F12336" t="s">
        <v>1003</v>
      </c>
      <c r="G12336" t="s">
        <v>1009</v>
      </c>
    </row>
    <row r="12337" spans="1:7" x14ac:dyDescent="0.35">
      <c r="A12337" t="s">
        <v>23</v>
      </c>
      <c r="B12337" t="s">
        <v>339</v>
      </c>
      <c r="C12337">
        <v>12</v>
      </c>
      <c r="D12337" t="s">
        <v>560</v>
      </c>
      <c r="E12337" t="s">
        <v>628</v>
      </c>
      <c r="F12337" t="s">
        <v>973</v>
      </c>
      <c r="G12337" t="s">
        <v>140</v>
      </c>
    </row>
    <row r="12338" spans="1:7" x14ac:dyDescent="0.35">
      <c r="A12338" t="s">
        <v>24</v>
      </c>
      <c r="B12338" t="s">
        <v>1126</v>
      </c>
      <c r="C12338">
        <v>86</v>
      </c>
      <c r="D12338" t="s">
        <v>1106</v>
      </c>
      <c r="E12338" t="s">
        <v>793</v>
      </c>
      <c r="F12338" t="s">
        <v>527</v>
      </c>
      <c r="G12338" t="s">
        <v>869</v>
      </c>
    </row>
    <row r="12339" spans="1:7" x14ac:dyDescent="0.35">
      <c r="A12339" t="s">
        <v>24</v>
      </c>
      <c r="B12339" t="s">
        <v>1127</v>
      </c>
      <c r="C12339">
        <v>117</v>
      </c>
      <c r="D12339" t="s">
        <v>766</v>
      </c>
      <c r="E12339" t="s">
        <v>891</v>
      </c>
      <c r="F12339" t="s">
        <v>1060</v>
      </c>
      <c r="G12339" t="s">
        <v>1066</v>
      </c>
    </row>
    <row r="12340" spans="1:7" x14ac:dyDescent="0.35">
      <c r="A12340" t="s">
        <v>24</v>
      </c>
      <c r="B12340" t="s">
        <v>339</v>
      </c>
      <c r="C12340">
        <v>4</v>
      </c>
      <c r="D12340" t="s">
        <v>385</v>
      </c>
      <c r="E12340" t="s">
        <v>384</v>
      </c>
      <c r="F12340" t="s">
        <v>140</v>
      </c>
      <c r="G12340" t="s">
        <v>140</v>
      </c>
    </row>
    <row r="12341" spans="1:7" x14ac:dyDescent="0.35">
      <c r="A12341" t="s">
        <v>25</v>
      </c>
      <c r="B12341" t="s">
        <v>1126</v>
      </c>
      <c r="C12341">
        <v>85</v>
      </c>
      <c r="D12341" t="s">
        <v>515</v>
      </c>
      <c r="E12341" t="s">
        <v>898</v>
      </c>
      <c r="F12341" t="s">
        <v>99</v>
      </c>
      <c r="G12341" t="s">
        <v>1012</v>
      </c>
    </row>
    <row r="12342" spans="1:7" x14ac:dyDescent="0.35">
      <c r="A12342" t="s">
        <v>25</v>
      </c>
      <c r="B12342" t="s">
        <v>1127</v>
      </c>
      <c r="C12342">
        <v>111</v>
      </c>
      <c r="D12342" t="s">
        <v>1072</v>
      </c>
      <c r="E12342" t="s">
        <v>1162</v>
      </c>
      <c r="F12342" t="s">
        <v>915</v>
      </c>
      <c r="G12342" t="s">
        <v>1068</v>
      </c>
    </row>
    <row r="12343" spans="1:7" x14ac:dyDescent="0.35">
      <c r="A12343" t="s">
        <v>25</v>
      </c>
      <c r="B12343" t="s">
        <v>339</v>
      </c>
      <c r="C12343">
        <v>8</v>
      </c>
      <c r="D12343" t="s">
        <v>99</v>
      </c>
      <c r="E12343" t="s">
        <v>866</v>
      </c>
      <c r="F12343" t="s">
        <v>706</v>
      </c>
      <c r="G12343" t="s">
        <v>140</v>
      </c>
    </row>
    <row r="12344" spans="1:7" x14ac:dyDescent="0.35">
      <c r="A12344" t="s">
        <v>26</v>
      </c>
      <c r="B12344" t="s">
        <v>1126</v>
      </c>
      <c r="C12344">
        <v>92</v>
      </c>
      <c r="D12344" t="s">
        <v>1071</v>
      </c>
      <c r="E12344" t="s">
        <v>779</v>
      </c>
      <c r="F12344" t="s">
        <v>983</v>
      </c>
      <c r="G12344" t="s">
        <v>1010</v>
      </c>
    </row>
    <row r="12345" spans="1:7" x14ac:dyDescent="0.35">
      <c r="A12345" t="s">
        <v>26</v>
      </c>
      <c r="B12345" t="s">
        <v>1127</v>
      </c>
      <c r="C12345">
        <v>100</v>
      </c>
      <c r="D12345" t="s">
        <v>681</v>
      </c>
      <c r="E12345" t="s">
        <v>384</v>
      </c>
      <c r="F12345" t="s">
        <v>849</v>
      </c>
      <c r="G12345" t="s">
        <v>949</v>
      </c>
    </row>
    <row r="12346" spans="1:7" x14ac:dyDescent="0.35">
      <c r="A12346" t="s">
        <v>26</v>
      </c>
      <c r="B12346" t="s">
        <v>339</v>
      </c>
      <c r="C12346">
        <v>10</v>
      </c>
      <c r="D12346" t="s">
        <v>781</v>
      </c>
      <c r="E12346" t="s">
        <v>878</v>
      </c>
      <c r="F12346" t="s">
        <v>668</v>
      </c>
      <c r="G12346" t="s">
        <v>140</v>
      </c>
    </row>
    <row r="12347" spans="1:7" x14ac:dyDescent="0.35">
      <c r="A12347" t="s">
        <v>27</v>
      </c>
      <c r="B12347" t="s">
        <v>1126</v>
      </c>
      <c r="C12347">
        <v>78</v>
      </c>
      <c r="D12347" t="s">
        <v>422</v>
      </c>
      <c r="E12347" t="s">
        <v>567</v>
      </c>
      <c r="F12347" t="s">
        <v>953</v>
      </c>
      <c r="G12347" t="s">
        <v>1062</v>
      </c>
    </row>
    <row r="12348" spans="1:7" x14ac:dyDescent="0.35">
      <c r="A12348" t="s">
        <v>27</v>
      </c>
      <c r="B12348" t="s">
        <v>1127</v>
      </c>
      <c r="C12348">
        <v>114</v>
      </c>
      <c r="D12348" t="s">
        <v>967</v>
      </c>
      <c r="E12348" t="s">
        <v>920</v>
      </c>
      <c r="F12348" t="s">
        <v>1053</v>
      </c>
      <c r="G12348" t="s">
        <v>1046</v>
      </c>
    </row>
    <row r="12349" spans="1:7" x14ac:dyDescent="0.35">
      <c r="A12349" t="s">
        <v>27</v>
      </c>
      <c r="B12349" t="s">
        <v>339</v>
      </c>
      <c r="C12349">
        <v>12</v>
      </c>
      <c r="D12349" t="s">
        <v>463</v>
      </c>
      <c r="E12349" t="s">
        <v>610</v>
      </c>
      <c r="F12349" t="s">
        <v>187</v>
      </c>
      <c r="G12349" t="s">
        <v>140</v>
      </c>
    </row>
    <row r="12350" spans="1:7" x14ac:dyDescent="0.35">
      <c r="A12350" t="s">
        <v>28</v>
      </c>
      <c r="B12350" t="s">
        <v>1126</v>
      </c>
      <c r="C12350">
        <v>72</v>
      </c>
      <c r="D12350" t="s">
        <v>521</v>
      </c>
      <c r="E12350" t="s">
        <v>58</v>
      </c>
      <c r="F12350" t="s">
        <v>983</v>
      </c>
      <c r="G12350" t="s">
        <v>1018</v>
      </c>
    </row>
    <row r="12351" spans="1:7" x14ac:dyDescent="0.35">
      <c r="A12351" t="s">
        <v>28</v>
      </c>
      <c r="B12351" t="s">
        <v>1127</v>
      </c>
      <c r="C12351">
        <v>125</v>
      </c>
      <c r="D12351" t="s">
        <v>476</v>
      </c>
      <c r="E12351" t="s">
        <v>58</v>
      </c>
      <c r="F12351" t="s">
        <v>405</v>
      </c>
      <c r="G12351" t="s">
        <v>1004</v>
      </c>
    </row>
    <row r="12352" spans="1:7" x14ac:dyDescent="0.35">
      <c r="A12352" t="s">
        <v>28</v>
      </c>
      <c r="B12352" t="s">
        <v>339</v>
      </c>
      <c r="C12352">
        <v>10</v>
      </c>
      <c r="D12352" t="s">
        <v>49</v>
      </c>
      <c r="E12352" t="s">
        <v>559</v>
      </c>
      <c r="F12352" t="s">
        <v>973</v>
      </c>
      <c r="G12352" t="s">
        <v>140</v>
      </c>
    </row>
    <row r="12353" spans="1:7" x14ac:dyDescent="0.35">
      <c r="A12353" t="s">
        <v>29</v>
      </c>
      <c r="B12353" t="s">
        <v>1126</v>
      </c>
      <c r="C12353">
        <v>96</v>
      </c>
      <c r="D12353" t="s">
        <v>237</v>
      </c>
      <c r="E12353" t="s">
        <v>979</v>
      </c>
      <c r="F12353" t="s">
        <v>1072</v>
      </c>
      <c r="G12353" t="s">
        <v>1047</v>
      </c>
    </row>
    <row r="12354" spans="1:7" x14ac:dyDescent="0.35">
      <c r="A12354" t="s">
        <v>29</v>
      </c>
      <c r="B12354" t="s">
        <v>1127</v>
      </c>
      <c r="C12354">
        <v>98</v>
      </c>
      <c r="D12354" t="s">
        <v>476</v>
      </c>
      <c r="E12354" t="s">
        <v>881</v>
      </c>
      <c r="F12354" t="s">
        <v>97</v>
      </c>
      <c r="G12354" t="s">
        <v>1073</v>
      </c>
    </row>
    <row r="12355" spans="1:7" x14ac:dyDescent="0.35">
      <c r="A12355" t="s">
        <v>29</v>
      </c>
      <c r="B12355" t="s">
        <v>339</v>
      </c>
      <c r="C12355">
        <v>10</v>
      </c>
      <c r="D12355" t="s">
        <v>818</v>
      </c>
      <c r="E12355" t="s">
        <v>817</v>
      </c>
      <c r="F12355" t="s">
        <v>140</v>
      </c>
      <c r="G12355" t="s">
        <v>140</v>
      </c>
    </row>
    <row r="12356" spans="1:7" x14ac:dyDescent="0.35">
      <c r="A12356" t="s">
        <v>30</v>
      </c>
      <c r="B12356" t="s">
        <v>1126</v>
      </c>
      <c r="C12356">
        <v>76</v>
      </c>
      <c r="D12356" t="s">
        <v>1102</v>
      </c>
      <c r="E12356" t="s">
        <v>1175</v>
      </c>
      <c r="F12356" t="s">
        <v>1053</v>
      </c>
      <c r="G12356" t="s">
        <v>1018</v>
      </c>
    </row>
    <row r="12357" spans="1:7" x14ac:dyDescent="0.35">
      <c r="A12357" t="s">
        <v>30</v>
      </c>
      <c r="B12357" t="s">
        <v>1127</v>
      </c>
      <c r="C12357">
        <v>120</v>
      </c>
      <c r="D12357" t="s">
        <v>286</v>
      </c>
      <c r="E12357" t="s">
        <v>779</v>
      </c>
      <c r="F12357" t="s">
        <v>443</v>
      </c>
      <c r="G12357" t="s">
        <v>954</v>
      </c>
    </row>
    <row r="12358" spans="1:7" x14ac:dyDescent="0.35">
      <c r="A12358" t="s">
        <v>30</v>
      </c>
      <c r="B12358" t="s">
        <v>339</v>
      </c>
      <c r="C12358">
        <v>6</v>
      </c>
      <c r="D12358" t="s">
        <v>437</v>
      </c>
      <c r="E12358" t="s">
        <v>790</v>
      </c>
      <c r="F12358" t="s">
        <v>101</v>
      </c>
      <c r="G12358" t="s">
        <v>140</v>
      </c>
    </row>
    <row r="12359" spans="1:7" x14ac:dyDescent="0.35">
      <c r="A12359" t="s">
        <v>31</v>
      </c>
      <c r="B12359" t="s">
        <v>1126</v>
      </c>
      <c r="C12359">
        <v>101</v>
      </c>
      <c r="D12359" t="s">
        <v>700</v>
      </c>
      <c r="E12359" t="s">
        <v>540</v>
      </c>
      <c r="F12359" t="s">
        <v>1059</v>
      </c>
      <c r="G12359" t="s">
        <v>1011</v>
      </c>
    </row>
    <row r="12360" spans="1:7" x14ac:dyDescent="0.35">
      <c r="A12360" t="s">
        <v>31</v>
      </c>
      <c r="B12360" t="s">
        <v>1127</v>
      </c>
      <c r="C12360">
        <v>100</v>
      </c>
      <c r="D12360" t="s">
        <v>433</v>
      </c>
      <c r="E12360" t="s">
        <v>76</v>
      </c>
      <c r="F12360" t="s">
        <v>592</v>
      </c>
      <c r="G12360" t="s">
        <v>1011</v>
      </c>
    </row>
    <row r="12361" spans="1:7" x14ac:dyDescent="0.35">
      <c r="A12361" t="s">
        <v>31</v>
      </c>
      <c r="B12361" t="s">
        <v>339</v>
      </c>
      <c r="C12361">
        <v>6</v>
      </c>
      <c r="D12361" t="s">
        <v>856</v>
      </c>
      <c r="E12361" t="s">
        <v>857</v>
      </c>
      <c r="F12361" t="s">
        <v>140</v>
      </c>
      <c r="G12361" t="s">
        <v>140</v>
      </c>
    </row>
    <row r="12362" spans="1:7" x14ac:dyDescent="0.35">
      <c r="A12362" t="s">
        <v>32</v>
      </c>
      <c r="B12362" t="s">
        <v>1126</v>
      </c>
      <c r="C12362">
        <v>2085</v>
      </c>
      <c r="D12362" t="s">
        <v>518</v>
      </c>
      <c r="E12362" t="s">
        <v>569</v>
      </c>
      <c r="F12362" t="s">
        <v>99</v>
      </c>
      <c r="G12362" t="s">
        <v>1048</v>
      </c>
    </row>
    <row r="12363" spans="1:7" x14ac:dyDescent="0.35">
      <c r="A12363" t="s">
        <v>32</v>
      </c>
      <c r="B12363" t="s">
        <v>1127</v>
      </c>
      <c r="C12363">
        <v>2641</v>
      </c>
      <c r="D12363" t="s">
        <v>781</v>
      </c>
      <c r="E12363" t="s">
        <v>652</v>
      </c>
      <c r="F12363" t="s">
        <v>91</v>
      </c>
      <c r="G12363" t="s">
        <v>954</v>
      </c>
    </row>
    <row r="12364" spans="1:7" x14ac:dyDescent="0.35">
      <c r="A12364" t="s">
        <v>32</v>
      </c>
      <c r="B12364" t="s">
        <v>339</v>
      </c>
      <c r="C12364">
        <v>204</v>
      </c>
      <c r="D12364" t="s">
        <v>588</v>
      </c>
      <c r="E12364" t="s">
        <v>601</v>
      </c>
      <c r="F12364" t="s">
        <v>977</v>
      </c>
      <c r="G12364" t="s">
        <v>1098</v>
      </c>
    </row>
    <row r="12366" spans="1:7" x14ac:dyDescent="0.35">
      <c r="A12366" t="s">
        <v>1513</v>
      </c>
    </row>
    <row r="12367" spans="1:7" x14ac:dyDescent="0.35">
      <c r="A12367" t="s">
        <v>2</v>
      </c>
      <c r="B12367" t="s">
        <v>1141</v>
      </c>
      <c r="C12367" t="s">
        <v>3</v>
      </c>
      <c r="D12367" t="s">
        <v>1507</v>
      </c>
      <c r="E12367" t="s">
        <v>1508</v>
      </c>
      <c r="F12367" t="s">
        <v>1510</v>
      </c>
      <c r="G12367" t="s">
        <v>1509</v>
      </c>
    </row>
    <row r="12368" spans="1:7" x14ac:dyDescent="0.35">
      <c r="A12368" t="s">
        <v>8</v>
      </c>
      <c r="B12368" t="s">
        <v>1129</v>
      </c>
      <c r="C12368">
        <v>44</v>
      </c>
      <c r="D12368" t="s">
        <v>145</v>
      </c>
      <c r="E12368" t="s">
        <v>605</v>
      </c>
      <c r="F12368" t="s">
        <v>140</v>
      </c>
      <c r="G12368" t="s">
        <v>937</v>
      </c>
    </row>
    <row r="12369" spans="1:7" x14ac:dyDescent="0.35">
      <c r="A12369" t="s">
        <v>8</v>
      </c>
      <c r="B12369" t="s">
        <v>1130</v>
      </c>
      <c r="C12369">
        <v>116</v>
      </c>
      <c r="D12369" t="s">
        <v>83</v>
      </c>
      <c r="E12369" t="s">
        <v>742</v>
      </c>
      <c r="F12369" t="s">
        <v>996</v>
      </c>
      <c r="G12369" t="s">
        <v>89</v>
      </c>
    </row>
    <row r="12370" spans="1:7" x14ac:dyDescent="0.35">
      <c r="A12370" t="s">
        <v>8</v>
      </c>
      <c r="B12370" t="s">
        <v>1131</v>
      </c>
      <c r="C12370">
        <v>44</v>
      </c>
      <c r="D12370" t="s">
        <v>865</v>
      </c>
      <c r="E12370" t="s">
        <v>545</v>
      </c>
      <c r="F12370" t="s">
        <v>775</v>
      </c>
      <c r="G12370" t="s">
        <v>769</v>
      </c>
    </row>
    <row r="12371" spans="1:7" x14ac:dyDescent="0.35">
      <c r="A12371" t="s">
        <v>9</v>
      </c>
      <c r="B12371" t="s">
        <v>1129</v>
      </c>
      <c r="C12371">
        <v>18</v>
      </c>
      <c r="D12371" t="s">
        <v>728</v>
      </c>
      <c r="E12371" t="s">
        <v>48</v>
      </c>
      <c r="F12371" t="s">
        <v>140</v>
      </c>
      <c r="G12371" t="s">
        <v>1064</v>
      </c>
    </row>
    <row r="12372" spans="1:7" x14ac:dyDescent="0.35">
      <c r="A12372" t="s">
        <v>9</v>
      </c>
      <c r="B12372" t="s">
        <v>1130</v>
      </c>
      <c r="C12372">
        <v>163</v>
      </c>
      <c r="D12372" t="s">
        <v>1057</v>
      </c>
      <c r="E12372" t="s">
        <v>992</v>
      </c>
      <c r="F12372" t="s">
        <v>1011</v>
      </c>
      <c r="G12372" t="s">
        <v>991</v>
      </c>
    </row>
    <row r="12373" spans="1:7" x14ac:dyDescent="0.35">
      <c r="A12373" t="s">
        <v>9</v>
      </c>
      <c r="B12373" t="s">
        <v>1131</v>
      </c>
      <c r="C12373">
        <v>20</v>
      </c>
      <c r="D12373" t="s">
        <v>548</v>
      </c>
      <c r="E12373" t="s">
        <v>566</v>
      </c>
      <c r="F12373" t="s">
        <v>877</v>
      </c>
      <c r="G12373" t="s">
        <v>127</v>
      </c>
    </row>
    <row r="12374" spans="1:7" x14ac:dyDescent="0.35">
      <c r="A12374" t="s">
        <v>10</v>
      </c>
      <c r="B12374" t="s">
        <v>1129</v>
      </c>
      <c r="C12374">
        <v>25</v>
      </c>
      <c r="D12374" t="s">
        <v>595</v>
      </c>
      <c r="E12374" t="s">
        <v>966</v>
      </c>
      <c r="F12374" t="s">
        <v>140</v>
      </c>
      <c r="G12374" t="s">
        <v>781</v>
      </c>
    </row>
    <row r="12375" spans="1:7" x14ac:dyDescent="0.35">
      <c r="A12375" t="s">
        <v>10</v>
      </c>
      <c r="B12375" t="s">
        <v>1130</v>
      </c>
      <c r="C12375">
        <v>169</v>
      </c>
      <c r="D12375" t="s">
        <v>340</v>
      </c>
      <c r="E12375" t="s">
        <v>374</v>
      </c>
      <c r="F12375" t="s">
        <v>1048</v>
      </c>
      <c r="G12375" t="s">
        <v>405</v>
      </c>
    </row>
    <row r="12376" spans="1:7" x14ac:dyDescent="0.35">
      <c r="A12376" t="s">
        <v>10</v>
      </c>
      <c r="B12376" t="s">
        <v>1131</v>
      </c>
      <c r="C12376">
        <v>14</v>
      </c>
      <c r="D12376" t="s">
        <v>777</v>
      </c>
      <c r="E12376" t="s">
        <v>809</v>
      </c>
      <c r="F12376" t="s">
        <v>458</v>
      </c>
      <c r="G12376" t="s">
        <v>140</v>
      </c>
    </row>
    <row r="12377" spans="1:7" x14ac:dyDescent="0.35">
      <c r="A12377" t="s">
        <v>11</v>
      </c>
      <c r="B12377" t="s">
        <v>1129</v>
      </c>
      <c r="C12377">
        <v>22</v>
      </c>
      <c r="D12377" t="s">
        <v>121</v>
      </c>
      <c r="E12377" t="s">
        <v>1081</v>
      </c>
      <c r="F12377" t="s">
        <v>838</v>
      </c>
      <c r="G12377" t="s">
        <v>140</v>
      </c>
    </row>
    <row r="12378" spans="1:7" x14ac:dyDescent="0.35">
      <c r="A12378" t="s">
        <v>11</v>
      </c>
      <c r="B12378" t="s">
        <v>1130</v>
      </c>
      <c r="C12378">
        <v>160</v>
      </c>
      <c r="D12378" t="s">
        <v>917</v>
      </c>
      <c r="E12378" t="s">
        <v>684</v>
      </c>
      <c r="F12378" t="s">
        <v>1051</v>
      </c>
      <c r="G12378" t="s">
        <v>107</v>
      </c>
    </row>
    <row r="12379" spans="1:7" x14ac:dyDescent="0.35">
      <c r="A12379" t="s">
        <v>11</v>
      </c>
      <c r="B12379" t="s">
        <v>1131</v>
      </c>
      <c r="C12379">
        <v>24</v>
      </c>
      <c r="D12379" t="s">
        <v>564</v>
      </c>
      <c r="E12379" t="s">
        <v>40</v>
      </c>
      <c r="F12379" t="s">
        <v>140</v>
      </c>
      <c r="G12379" t="s">
        <v>501</v>
      </c>
    </row>
    <row r="12380" spans="1:7" x14ac:dyDescent="0.35">
      <c r="A12380" t="s">
        <v>12</v>
      </c>
      <c r="B12380" t="s">
        <v>1129</v>
      </c>
      <c r="C12380">
        <v>77</v>
      </c>
      <c r="D12380" t="s">
        <v>65</v>
      </c>
      <c r="E12380" t="s">
        <v>332</v>
      </c>
      <c r="F12380" t="s">
        <v>1061</v>
      </c>
      <c r="G12380" t="s">
        <v>788</v>
      </c>
    </row>
    <row r="12381" spans="1:7" x14ac:dyDescent="0.35">
      <c r="A12381" t="s">
        <v>12</v>
      </c>
      <c r="B12381" t="s">
        <v>1130</v>
      </c>
      <c r="C12381">
        <v>87</v>
      </c>
      <c r="D12381" t="s">
        <v>234</v>
      </c>
      <c r="E12381" t="s">
        <v>383</v>
      </c>
      <c r="F12381" t="s">
        <v>1045</v>
      </c>
      <c r="G12381" t="s">
        <v>897</v>
      </c>
    </row>
    <row r="12382" spans="1:7" x14ac:dyDescent="0.35">
      <c r="A12382" t="s">
        <v>12</v>
      </c>
      <c r="B12382" t="s">
        <v>1131</v>
      </c>
      <c r="C12382">
        <v>45</v>
      </c>
      <c r="D12382" t="s">
        <v>602</v>
      </c>
      <c r="E12382" t="s">
        <v>382</v>
      </c>
      <c r="F12382" t="s">
        <v>1058</v>
      </c>
      <c r="G12382" t="s">
        <v>103</v>
      </c>
    </row>
    <row r="12383" spans="1:7" x14ac:dyDescent="0.35">
      <c r="A12383" t="s">
        <v>13</v>
      </c>
      <c r="B12383" t="s">
        <v>1129</v>
      </c>
      <c r="C12383">
        <v>31</v>
      </c>
      <c r="D12383" t="s">
        <v>641</v>
      </c>
      <c r="E12383" t="s">
        <v>520</v>
      </c>
      <c r="F12383" t="s">
        <v>140</v>
      </c>
      <c r="G12383" t="s">
        <v>971</v>
      </c>
    </row>
    <row r="12384" spans="1:7" x14ac:dyDescent="0.35">
      <c r="A12384" t="s">
        <v>13</v>
      </c>
      <c r="B12384" t="s">
        <v>1130</v>
      </c>
      <c r="C12384">
        <v>99</v>
      </c>
      <c r="D12384" t="s">
        <v>762</v>
      </c>
      <c r="E12384" t="s">
        <v>415</v>
      </c>
      <c r="F12384" t="s">
        <v>1043</v>
      </c>
      <c r="G12384" t="s">
        <v>111</v>
      </c>
    </row>
    <row r="12385" spans="1:7" x14ac:dyDescent="0.35">
      <c r="A12385" t="s">
        <v>13</v>
      </c>
      <c r="B12385" t="s">
        <v>1131</v>
      </c>
      <c r="C12385">
        <v>76</v>
      </c>
      <c r="D12385" t="s">
        <v>576</v>
      </c>
      <c r="E12385" t="s">
        <v>1246</v>
      </c>
      <c r="F12385" t="s">
        <v>140</v>
      </c>
      <c r="G12385" t="s">
        <v>109</v>
      </c>
    </row>
    <row r="12386" spans="1:7" x14ac:dyDescent="0.35">
      <c r="A12386" t="s">
        <v>14</v>
      </c>
      <c r="B12386" t="s">
        <v>1129</v>
      </c>
      <c r="C12386">
        <v>49</v>
      </c>
      <c r="D12386" t="s">
        <v>843</v>
      </c>
      <c r="E12386" t="s">
        <v>246</v>
      </c>
      <c r="F12386" t="s">
        <v>1043</v>
      </c>
      <c r="G12386" t="s">
        <v>515</v>
      </c>
    </row>
    <row r="12387" spans="1:7" x14ac:dyDescent="0.35">
      <c r="A12387" t="s">
        <v>14</v>
      </c>
      <c r="B12387" t="s">
        <v>1130</v>
      </c>
      <c r="C12387">
        <v>121</v>
      </c>
      <c r="D12387" t="s">
        <v>965</v>
      </c>
      <c r="E12387" t="s">
        <v>328</v>
      </c>
      <c r="F12387" t="s">
        <v>1020</v>
      </c>
      <c r="G12387" t="s">
        <v>824</v>
      </c>
    </row>
    <row r="12388" spans="1:7" x14ac:dyDescent="0.35">
      <c r="A12388" t="s">
        <v>14</v>
      </c>
      <c r="B12388" t="s">
        <v>1131</v>
      </c>
      <c r="C12388">
        <v>33</v>
      </c>
      <c r="D12388" t="s">
        <v>978</v>
      </c>
      <c r="E12388" t="s">
        <v>406</v>
      </c>
      <c r="F12388" t="s">
        <v>1061</v>
      </c>
      <c r="G12388" t="s">
        <v>140</v>
      </c>
    </row>
    <row r="12389" spans="1:7" x14ac:dyDescent="0.35">
      <c r="A12389" t="s">
        <v>15</v>
      </c>
      <c r="B12389" t="s">
        <v>1129</v>
      </c>
      <c r="C12389">
        <v>44</v>
      </c>
      <c r="D12389" t="s">
        <v>851</v>
      </c>
      <c r="E12389" t="s">
        <v>629</v>
      </c>
      <c r="F12389" t="s">
        <v>1011</v>
      </c>
      <c r="G12389" t="s">
        <v>664</v>
      </c>
    </row>
    <row r="12390" spans="1:7" x14ac:dyDescent="0.35">
      <c r="A12390" t="s">
        <v>15</v>
      </c>
      <c r="B12390" t="s">
        <v>1130</v>
      </c>
      <c r="C12390">
        <v>130</v>
      </c>
      <c r="D12390" t="s">
        <v>794</v>
      </c>
      <c r="E12390" t="s">
        <v>343</v>
      </c>
      <c r="F12390" t="s">
        <v>954</v>
      </c>
      <c r="G12390" t="s">
        <v>115</v>
      </c>
    </row>
    <row r="12391" spans="1:7" x14ac:dyDescent="0.35">
      <c r="A12391" t="s">
        <v>15</v>
      </c>
      <c r="B12391" t="s">
        <v>1131</v>
      </c>
      <c r="C12391">
        <v>32</v>
      </c>
      <c r="D12391" t="s">
        <v>895</v>
      </c>
      <c r="E12391" t="s">
        <v>139</v>
      </c>
      <c r="F12391" t="s">
        <v>1067</v>
      </c>
      <c r="G12391" t="s">
        <v>755</v>
      </c>
    </row>
    <row r="12392" spans="1:7" x14ac:dyDescent="0.35">
      <c r="A12392" t="s">
        <v>16</v>
      </c>
      <c r="B12392" t="s">
        <v>1129</v>
      </c>
      <c r="C12392">
        <v>13</v>
      </c>
      <c r="D12392" t="s">
        <v>140</v>
      </c>
      <c r="E12392" t="s">
        <v>156</v>
      </c>
      <c r="F12392" t="s">
        <v>967</v>
      </c>
      <c r="G12392" t="s">
        <v>595</v>
      </c>
    </row>
    <row r="12393" spans="1:7" x14ac:dyDescent="0.35">
      <c r="A12393" t="s">
        <v>16</v>
      </c>
      <c r="B12393" t="s">
        <v>1130</v>
      </c>
      <c r="C12393">
        <v>166</v>
      </c>
      <c r="D12393" t="s">
        <v>127</v>
      </c>
      <c r="E12393" t="s">
        <v>767</v>
      </c>
      <c r="F12393" t="s">
        <v>1063</v>
      </c>
      <c r="G12393" t="s">
        <v>1095</v>
      </c>
    </row>
    <row r="12394" spans="1:7" x14ac:dyDescent="0.35">
      <c r="A12394" t="s">
        <v>16</v>
      </c>
      <c r="B12394" t="s">
        <v>1131</v>
      </c>
      <c r="C12394">
        <v>27</v>
      </c>
      <c r="D12394" t="s">
        <v>731</v>
      </c>
      <c r="E12394" t="s">
        <v>708</v>
      </c>
      <c r="F12394" t="s">
        <v>140</v>
      </c>
      <c r="G12394" t="s">
        <v>875</v>
      </c>
    </row>
    <row r="12395" spans="1:7" x14ac:dyDescent="0.35">
      <c r="A12395" t="s">
        <v>17</v>
      </c>
      <c r="B12395" t="s">
        <v>1129</v>
      </c>
      <c r="C12395">
        <v>27</v>
      </c>
      <c r="D12395" t="s">
        <v>956</v>
      </c>
      <c r="E12395" t="s">
        <v>195</v>
      </c>
      <c r="F12395" t="s">
        <v>1062</v>
      </c>
      <c r="G12395" t="s">
        <v>1070</v>
      </c>
    </row>
    <row r="12396" spans="1:7" x14ac:dyDescent="0.35">
      <c r="A12396" t="s">
        <v>17</v>
      </c>
      <c r="B12396" t="s">
        <v>1130</v>
      </c>
      <c r="C12396">
        <v>162</v>
      </c>
      <c r="D12396" t="s">
        <v>490</v>
      </c>
      <c r="E12396" t="s">
        <v>881</v>
      </c>
      <c r="F12396" t="s">
        <v>940</v>
      </c>
      <c r="G12396" t="s">
        <v>1072</v>
      </c>
    </row>
    <row r="12397" spans="1:7" x14ac:dyDescent="0.35">
      <c r="A12397" t="s">
        <v>17</v>
      </c>
      <c r="B12397" t="s">
        <v>1131</v>
      </c>
      <c r="C12397">
        <v>14</v>
      </c>
      <c r="D12397" t="s">
        <v>947</v>
      </c>
      <c r="E12397" t="s">
        <v>884</v>
      </c>
      <c r="F12397" t="s">
        <v>121</v>
      </c>
      <c r="G12397" t="s">
        <v>91</v>
      </c>
    </row>
    <row r="12398" spans="1:7" x14ac:dyDescent="0.35">
      <c r="A12398" t="s">
        <v>18</v>
      </c>
      <c r="B12398" t="s">
        <v>1129</v>
      </c>
      <c r="C12398">
        <v>23</v>
      </c>
      <c r="D12398" t="s">
        <v>671</v>
      </c>
      <c r="E12398" t="s">
        <v>887</v>
      </c>
      <c r="F12398" t="s">
        <v>140</v>
      </c>
      <c r="G12398" t="s">
        <v>1011</v>
      </c>
    </row>
    <row r="12399" spans="1:7" x14ac:dyDescent="0.35">
      <c r="A12399" t="s">
        <v>18</v>
      </c>
      <c r="B12399" t="s">
        <v>1130</v>
      </c>
      <c r="C12399">
        <v>139</v>
      </c>
      <c r="D12399" t="s">
        <v>913</v>
      </c>
      <c r="E12399" t="s">
        <v>400</v>
      </c>
      <c r="F12399" t="s">
        <v>140</v>
      </c>
      <c r="G12399" t="s">
        <v>99</v>
      </c>
    </row>
    <row r="12400" spans="1:7" x14ac:dyDescent="0.35">
      <c r="A12400" t="s">
        <v>18</v>
      </c>
      <c r="B12400" t="s">
        <v>1131</v>
      </c>
      <c r="C12400">
        <v>43</v>
      </c>
      <c r="D12400" t="s">
        <v>656</v>
      </c>
      <c r="E12400" t="s">
        <v>436</v>
      </c>
      <c r="F12400" t="s">
        <v>824</v>
      </c>
      <c r="G12400" t="s">
        <v>121</v>
      </c>
    </row>
    <row r="12401" spans="1:7" x14ac:dyDescent="0.35">
      <c r="A12401" t="s">
        <v>19</v>
      </c>
      <c r="B12401" t="s">
        <v>1129</v>
      </c>
      <c r="C12401">
        <v>11</v>
      </c>
      <c r="D12401" t="s">
        <v>199</v>
      </c>
      <c r="E12401" t="s">
        <v>736</v>
      </c>
      <c r="F12401" t="s">
        <v>140</v>
      </c>
      <c r="G12401" t="s">
        <v>1061</v>
      </c>
    </row>
    <row r="12402" spans="1:7" x14ac:dyDescent="0.35">
      <c r="A12402" t="s">
        <v>19</v>
      </c>
      <c r="B12402" t="s">
        <v>1130</v>
      </c>
      <c r="C12402">
        <v>154</v>
      </c>
      <c r="D12402" t="s">
        <v>848</v>
      </c>
      <c r="E12402" t="s">
        <v>355</v>
      </c>
      <c r="F12402" t="s">
        <v>1010</v>
      </c>
      <c r="G12402" t="s">
        <v>801</v>
      </c>
    </row>
    <row r="12403" spans="1:7" x14ac:dyDescent="0.35">
      <c r="A12403" t="s">
        <v>19</v>
      </c>
      <c r="B12403" t="s">
        <v>1131</v>
      </c>
      <c r="C12403">
        <v>41</v>
      </c>
      <c r="D12403" t="s">
        <v>681</v>
      </c>
      <c r="E12403" t="s">
        <v>696</v>
      </c>
      <c r="F12403" t="s">
        <v>1007</v>
      </c>
      <c r="G12403" t="s">
        <v>967</v>
      </c>
    </row>
    <row r="12404" spans="1:7" x14ac:dyDescent="0.35">
      <c r="A12404" t="s">
        <v>20</v>
      </c>
      <c r="B12404" t="s">
        <v>1129</v>
      </c>
      <c r="C12404">
        <v>32</v>
      </c>
      <c r="D12404" t="s">
        <v>354</v>
      </c>
      <c r="E12404" t="s">
        <v>708</v>
      </c>
      <c r="F12404" t="s">
        <v>1044</v>
      </c>
      <c r="G12404" t="s">
        <v>140</v>
      </c>
    </row>
    <row r="12405" spans="1:7" x14ac:dyDescent="0.35">
      <c r="A12405" t="s">
        <v>20</v>
      </c>
      <c r="B12405" t="s">
        <v>1130</v>
      </c>
      <c r="C12405">
        <v>90</v>
      </c>
      <c r="D12405" t="s">
        <v>411</v>
      </c>
      <c r="E12405" t="s">
        <v>44</v>
      </c>
      <c r="F12405" t="s">
        <v>939</v>
      </c>
      <c r="G12405" t="s">
        <v>1004</v>
      </c>
    </row>
    <row r="12406" spans="1:7" x14ac:dyDescent="0.35">
      <c r="A12406" t="s">
        <v>20</v>
      </c>
      <c r="B12406" t="s">
        <v>1131</v>
      </c>
      <c r="C12406">
        <v>84</v>
      </c>
      <c r="D12406" t="s">
        <v>57</v>
      </c>
      <c r="E12406" t="s">
        <v>82</v>
      </c>
      <c r="F12406" t="s">
        <v>1018</v>
      </c>
      <c r="G12406" t="s">
        <v>1062</v>
      </c>
    </row>
    <row r="12407" spans="1:7" x14ac:dyDescent="0.35">
      <c r="A12407" t="s">
        <v>21</v>
      </c>
      <c r="B12407" t="s">
        <v>1129</v>
      </c>
      <c r="C12407">
        <v>43</v>
      </c>
      <c r="D12407" t="s">
        <v>242</v>
      </c>
      <c r="E12407" t="s">
        <v>632</v>
      </c>
      <c r="F12407" t="s">
        <v>939</v>
      </c>
      <c r="G12407" t="s">
        <v>501</v>
      </c>
    </row>
    <row r="12408" spans="1:7" x14ac:dyDescent="0.35">
      <c r="A12408" t="s">
        <v>21</v>
      </c>
      <c r="B12408" t="s">
        <v>1130</v>
      </c>
      <c r="C12408">
        <v>75</v>
      </c>
      <c r="D12408" t="s">
        <v>385</v>
      </c>
      <c r="E12408" t="s">
        <v>217</v>
      </c>
      <c r="F12408" t="s">
        <v>345</v>
      </c>
      <c r="G12408" t="s">
        <v>113</v>
      </c>
    </row>
    <row r="12409" spans="1:7" x14ac:dyDescent="0.35">
      <c r="A12409" t="s">
        <v>21</v>
      </c>
      <c r="B12409" t="s">
        <v>1131</v>
      </c>
      <c r="C12409">
        <v>92</v>
      </c>
      <c r="D12409" t="s">
        <v>73</v>
      </c>
      <c r="E12409" t="s">
        <v>78</v>
      </c>
      <c r="F12409" t="s">
        <v>1007</v>
      </c>
      <c r="G12409" t="s">
        <v>1045</v>
      </c>
    </row>
    <row r="12410" spans="1:7" x14ac:dyDescent="0.35">
      <c r="A12410" t="s">
        <v>22</v>
      </c>
      <c r="B12410" t="s">
        <v>1129</v>
      </c>
      <c r="C12410">
        <v>23</v>
      </c>
      <c r="D12410" t="s">
        <v>261</v>
      </c>
      <c r="E12410" t="s">
        <v>361</v>
      </c>
      <c r="F12410" t="s">
        <v>1102</v>
      </c>
      <c r="G12410" t="s">
        <v>140</v>
      </c>
    </row>
    <row r="12411" spans="1:7" x14ac:dyDescent="0.35">
      <c r="A12411" t="s">
        <v>22</v>
      </c>
      <c r="B12411" t="s">
        <v>1130</v>
      </c>
      <c r="C12411">
        <v>170</v>
      </c>
      <c r="D12411" t="s">
        <v>528</v>
      </c>
      <c r="E12411" t="s">
        <v>82</v>
      </c>
      <c r="F12411" t="s">
        <v>1098</v>
      </c>
      <c r="G12411" t="s">
        <v>548</v>
      </c>
    </row>
    <row r="12412" spans="1:7" x14ac:dyDescent="0.35">
      <c r="A12412" t="s">
        <v>22</v>
      </c>
      <c r="B12412" t="s">
        <v>1131</v>
      </c>
      <c r="C12412">
        <v>16</v>
      </c>
      <c r="D12412" t="s">
        <v>465</v>
      </c>
      <c r="E12412" t="s">
        <v>60</v>
      </c>
      <c r="F12412" t="s">
        <v>1062</v>
      </c>
      <c r="G12412" t="s">
        <v>1061</v>
      </c>
    </row>
    <row r="12413" spans="1:7" x14ac:dyDescent="0.35">
      <c r="A12413" t="s">
        <v>23</v>
      </c>
      <c r="B12413" t="s">
        <v>1129</v>
      </c>
      <c r="C12413">
        <v>41</v>
      </c>
      <c r="D12413" t="s">
        <v>585</v>
      </c>
      <c r="E12413" t="s">
        <v>240</v>
      </c>
      <c r="F12413" t="s">
        <v>1020</v>
      </c>
      <c r="G12413" t="s">
        <v>812</v>
      </c>
    </row>
    <row r="12414" spans="1:7" x14ac:dyDescent="0.35">
      <c r="A12414" t="s">
        <v>23</v>
      </c>
      <c r="B12414" t="s">
        <v>1130</v>
      </c>
      <c r="C12414">
        <v>105</v>
      </c>
      <c r="D12414" t="s">
        <v>45</v>
      </c>
      <c r="E12414" t="s">
        <v>475</v>
      </c>
      <c r="F12414" t="s">
        <v>1043</v>
      </c>
      <c r="G12414" t="s">
        <v>1045</v>
      </c>
    </row>
    <row r="12415" spans="1:7" x14ac:dyDescent="0.35">
      <c r="A12415" t="s">
        <v>23</v>
      </c>
      <c r="B12415" t="s">
        <v>1131</v>
      </c>
      <c r="C12415">
        <v>59</v>
      </c>
      <c r="D12415" t="s">
        <v>582</v>
      </c>
      <c r="E12415" t="s">
        <v>380</v>
      </c>
      <c r="F12415" t="s">
        <v>140</v>
      </c>
      <c r="G12415" t="s">
        <v>1072</v>
      </c>
    </row>
    <row r="12416" spans="1:7" x14ac:dyDescent="0.35">
      <c r="A12416" t="s">
        <v>24</v>
      </c>
      <c r="B12416" t="s">
        <v>1129</v>
      </c>
      <c r="C12416">
        <v>34</v>
      </c>
      <c r="D12416" t="s">
        <v>41</v>
      </c>
      <c r="E12416" t="s">
        <v>146</v>
      </c>
      <c r="F12416" t="s">
        <v>1004</v>
      </c>
      <c r="G12416" t="s">
        <v>140</v>
      </c>
    </row>
    <row r="12417" spans="1:7" x14ac:dyDescent="0.35">
      <c r="A12417" t="s">
        <v>24</v>
      </c>
      <c r="B12417" t="s">
        <v>1130</v>
      </c>
      <c r="C12417">
        <v>147</v>
      </c>
      <c r="D12417" t="s">
        <v>848</v>
      </c>
      <c r="E12417" t="s">
        <v>570</v>
      </c>
      <c r="F12417" t="s">
        <v>1051</v>
      </c>
      <c r="G12417" t="s">
        <v>1070</v>
      </c>
    </row>
    <row r="12418" spans="1:7" x14ac:dyDescent="0.35">
      <c r="A12418" t="s">
        <v>24</v>
      </c>
      <c r="B12418" t="s">
        <v>1131</v>
      </c>
      <c r="C12418">
        <v>26</v>
      </c>
      <c r="D12418" t="s">
        <v>323</v>
      </c>
      <c r="E12418" t="s">
        <v>891</v>
      </c>
      <c r="F12418" t="s">
        <v>140</v>
      </c>
      <c r="G12418" t="s">
        <v>801</v>
      </c>
    </row>
    <row r="12419" spans="1:7" x14ac:dyDescent="0.35">
      <c r="A12419" t="s">
        <v>25</v>
      </c>
      <c r="B12419" t="s">
        <v>1129</v>
      </c>
      <c r="C12419">
        <v>23</v>
      </c>
      <c r="D12419" t="s">
        <v>45</v>
      </c>
      <c r="E12419" t="s">
        <v>981</v>
      </c>
      <c r="F12419" t="s">
        <v>140</v>
      </c>
      <c r="G12419" t="s">
        <v>977</v>
      </c>
    </row>
    <row r="12420" spans="1:7" x14ac:dyDescent="0.35">
      <c r="A12420" t="s">
        <v>25</v>
      </c>
      <c r="B12420" t="s">
        <v>1130</v>
      </c>
      <c r="C12420">
        <v>162</v>
      </c>
      <c r="D12420" t="s">
        <v>875</v>
      </c>
      <c r="E12420" t="s">
        <v>1086</v>
      </c>
      <c r="F12420" t="s">
        <v>1098</v>
      </c>
      <c r="G12420" t="s">
        <v>89</v>
      </c>
    </row>
    <row r="12421" spans="1:7" x14ac:dyDescent="0.35">
      <c r="A12421" t="s">
        <v>25</v>
      </c>
      <c r="B12421" t="s">
        <v>1131</v>
      </c>
      <c r="C12421">
        <v>19</v>
      </c>
      <c r="D12421" t="s">
        <v>1065</v>
      </c>
      <c r="E12421" t="s">
        <v>672</v>
      </c>
      <c r="F12421" t="s">
        <v>99</v>
      </c>
      <c r="G12421" t="s">
        <v>574</v>
      </c>
    </row>
    <row r="12422" spans="1:7" x14ac:dyDescent="0.35">
      <c r="A12422" t="s">
        <v>26</v>
      </c>
      <c r="B12422" t="s">
        <v>1129</v>
      </c>
      <c r="C12422">
        <v>20</v>
      </c>
      <c r="D12422" t="s">
        <v>794</v>
      </c>
      <c r="E12422" t="s">
        <v>585</v>
      </c>
      <c r="F12422" t="s">
        <v>140</v>
      </c>
      <c r="G12422" t="s">
        <v>720</v>
      </c>
    </row>
    <row r="12423" spans="1:7" x14ac:dyDescent="0.35">
      <c r="A12423" t="s">
        <v>26</v>
      </c>
      <c r="B12423" t="s">
        <v>1130</v>
      </c>
      <c r="C12423">
        <v>137</v>
      </c>
      <c r="D12423" t="s">
        <v>462</v>
      </c>
      <c r="E12423" t="s">
        <v>753</v>
      </c>
      <c r="F12423" t="s">
        <v>1017</v>
      </c>
      <c r="G12423" t="s">
        <v>107</v>
      </c>
    </row>
    <row r="12424" spans="1:7" x14ac:dyDescent="0.35">
      <c r="A12424" t="s">
        <v>26</v>
      </c>
      <c r="B12424" t="s">
        <v>1131</v>
      </c>
      <c r="C12424">
        <v>45</v>
      </c>
      <c r="D12424" t="s">
        <v>196</v>
      </c>
      <c r="E12424" t="s">
        <v>583</v>
      </c>
      <c r="F12424" t="s">
        <v>140</v>
      </c>
      <c r="G12424" t="s">
        <v>1059</v>
      </c>
    </row>
    <row r="12425" spans="1:7" x14ac:dyDescent="0.35">
      <c r="A12425" t="s">
        <v>27</v>
      </c>
      <c r="B12425" t="s">
        <v>1129</v>
      </c>
      <c r="C12425">
        <v>7</v>
      </c>
      <c r="D12425" t="s">
        <v>47</v>
      </c>
      <c r="E12425" t="s">
        <v>46</v>
      </c>
      <c r="F12425" t="s">
        <v>140</v>
      </c>
      <c r="G12425" t="s">
        <v>140</v>
      </c>
    </row>
    <row r="12426" spans="1:7" x14ac:dyDescent="0.35">
      <c r="A12426" t="s">
        <v>27</v>
      </c>
      <c r="B12426" t="s">
        <v>1130</v>
      </c>
      <c r="C12426">
        <v>171</v>
      </c>
      <c r="D12426" t="s">
        <v>117</v>
      </c>
      <c r="E12426" t="s">
        <v>972</v>
      </c>
      <c r="F12426" t="s">
        <v>1020</v>
      </c>
      <c r="G12426" t="s">
        <v>1059</v>
      </c>
    </row>
    <row r="12427" spans="1:7" x14ac:dyDescent="0.35">
      <c r="A12427" t="s">
        <v>27</v>
      </c>
      <c r="B12427" t="s">
        <v>1131</v>
      </c>
      <c r="C12427">
        <v>26</v>
      </c>
      <c r="D12427" t="s">
        <v>1043</v>
      </c>
      <c r="E12427" t="s">
        <v>420</v>
      </c>
      <c r="F12427" t="s">
        <v>87</v>
      </c>
      <c r="G12427" t="s">
        <v>985</v>
      </c>
    </row>
    <row r="12428" spans="1:7" x14ac:dyDescent="0.35">
      <c r="A12428" t="s">
        <v>28</v>
      </c>
      <c r="B12428" t="s">
        <v>1129</v>
      </c>
      <c r="C12428">
        <v>34</v>
      </c>
      <c r="D12428" t="s">
        <v>341</v>
      </c>
      <c r="E12428" t="s">
        <v>309</v>
      </c>
      <c r="F12428" t="s">
        <v>915</v>
      </c>
      <c r="G12428" t="s">
        <v>515</v>
      </c>
    </row>
    <row r="12429" spans="1:7" x14ac:dyDescent="0.35">
      <c r="A12429" t="s">
        <v>28</v>
      </c>
      <c r="B12429" t="s">
        <v>1130</v>
      </c>
      <c r="C12429">
        <v>147</v>
      </c>
      <c r="D12429" t="s">
        <v>668</v>
      </c>
      <c r="E12429" t="s">
        <v>54</v>
      </c>
      <c r="F12429" t="s">
        <v>940</v>
      </c>
      <c r="G12429" t="s">
        <v>111</v>
      </c>
    </row>
    <row r="12430" spans="1:7" x14ac:dyDescent="0.35">
      <c r="A12430" t="s">
        <v>28</v>
      </c>
      <c r="B12430" t="s">
        <v>1131</v>
      </c>
      <c r="C12430">
        <v>26</v>
      </c>
      <c r="D12430" t="s">
        <v>716</v>
      </c>
      <c r="E12430" t="s">
        <v>597</v>
      </c>
      <c r="F12430" t="s">
        <v>954</v>
      </c>
      <c r="G12430" t="s">
        <v>991</v>
      </c>
    </row>
    <row r="12431" spans="1:7" x14ac:dyDescent="0.35">
      <c r="A12431" t="s">
        <v>29</v>
      </c>
      <c r="B12431" t="s">
        <v>1129</v>
      </c>
      <c r="C12431">
        <v>12</v>
      </c>
      <c r="D12431" t="s">
        <v>890</v>
      </c>
      <c r="E12431" t="s">
        <v>369</v>
      </c>
      <c r="F12431" t="s">
        <v>140</v>
      </c>
      <c r="G12431" t="s">
        <v>131</v>
      </c>
    </row>
    <row r="12432" spans="1:7" x14ac:dyDescent="0.35">
      <c r="A12432" t="s">
        <v>29</v>
      </c>
      <c r="B12432" t="s">
        <v>1130</v>
      </c>
      <c r="C12432">
        <v>172</v>
      </c>
      <c r="D12432" t="s">
        <v>490</v>
      </c>
      <c r="E12432" t="s">
        <v>945</v>
      </c>
      <c r="F12432" t="s">
        <v>515</v>
      </c>
      <c r="G12432" t="s">
        <v>97</v>
      </c>
    </row>
    <row r="12433" spans="1:7" x14ac:dyDescent="0.35">
      <c r="A12433" t="s">
        <v>29</v>
      </c>
      <c r="B12433" t="s">
        <v>1131</v>
      </c>
      <c r="C12433">
        <v>20</v>
      </c>
      <c r="D12433" t="s">
        <v>691</v>
      </c>
      <c r="E12433" t="s">
        <v>807</v>
      </c>
      <c r="F12433" t="s">
        <v>140</v>
      </c>
      <c r="G12433" t="s">
        <v>949</v>
      </c>
    </row>
    <row r="12434" spans="1:7" x14ac:dyDescent="0.35">
      <c r="A12434" t="s">
        <v>30</v>
      </c>
      <c r="B12434" t="s">
        <v>1129</v>
      </c>
      <c r="C12434">
        <v>13</v>
      </c>
      <c r="D12434" t="s">
        <v>433</v>
      </c>
      <c r="E12434" t="s">
        <v>644</v>
      </c>
      <c r="F12434" t="s">
        <v>140</v>
      </c>
      <c r="G12434" t="s">
        <v>595</v>
      </c>
    </row>
    <row r="12435" spans="1:7" x14ac:dyDescent="0.35">
      <c r="A12435" t="s">
        <v>30</v>
      </c>
      <c r="B12435" t="s">
        <v>1130</v>
      </c>
      <c r="C12435">
        <v>167</v>
      </c>
      <c r="D12435" t="s">
        <v>1072</v>
      </c>
      <c r="E12435" t="s">
        <v>972</v>
      </c>
      <c r="F12435" t="s">
        <v>1004</v>
      </c>
      <c r="G12435" t="s">
        <v>125</v>
      </c>
    </row>
    <row r="12436" spans="1:7" x14ac:dyDescent="0.35">
      <c r="A12436" t="s">
        <v>30</v>
      </c>
      <c r="B12436" t="s">
        <v>1131</v>
      </c>
      <c r="C12436">
        <v>22</v>
      </c>
      <c r="D12436" t="s">
        <v>354</v>
      </c>
      <c r="E12436" t="s">
        <v>430</v>
      </c>
      <c r="F12436" t="s">
        <v>140</v>
      </c>
      <c r="G12436" t="s">
        <v>862</v>
      </c>
    </row>
    <row r="12437" spans="1:7" x14ac:dyDescent="0.35">
      <c r="A12437" t="s">
        <v>31</v>
      </c>
      <c r="B12437" t="s">
        <v>1129</v>
      </c>
      <c r="C12437">
        <v>28</v>
      </c>
      <c r="D12437" t="s">
        <v>1087</v>
      </c>
      <c r="E12437" t="s">
        <v>400</v>
      </c>
      <c r="F12437" t="s">
        <v>140</v>
      </c>
      <c r="G12437" t="s">
        <v>643</v>
      </c>
    </row>
    <row r="12438" spans="1:7" x14ac:dyDescent="0.35">
      <c r="A12438" t="s">
        <v>31</v>
      </c>
      <c r="B12438" t="s">
        <v>1130</v>
      </c>
      <c r="C12438">
        <v>101</v>
      </c>
      <c r="D12438" t="s">
        <v>882</v>
      </c>
      <c r="E12438" t="s">
        <v>705</v>
      </c>
      <c r="F12438" t="s">
        <v>954</v>
      </c>
      <c r="G12438" t="s">
        <v>87</v>
      </c>
    </row>
    <row r="12439" spans="1:7" x14ac:dyDescent="0.35">
      <c r="A12439" t="s">
        <v>31</v>
      </c>
      <c r="B12439" t="s">
        <v>1131</v>
      </c>
      <c r="C12439">
        <v>78</v>
      </c>
      <c r="D12439" t="s">
        <v>296</v>
      </c>
      <c r="E12439" t="s">
        <v>625</v>
      </c>
      <c r="F12439" t="s">
        <v>140</v>
      </c>
      <c r="G12439" t="s">
        <v>1100</v>
      </c>
    </row>
    <row r="12440" spans="1:7" x14ac:dyDescent="0.35">
      <c r="A12440" t="s">
        <v>32</v>
      </c>
      <c r="B12440" t="s">
        <v>1129</v>
      </c>
      <c r="C12440">
        <v>694</v>
      </c>
      <c r="D12440" t="s">
        <v>526</v>
      </c>
      <c r="E12440" t="s">
        <v>600</v>
      </c>
      <c r="F12440" t="s">
        <v>1060</v>
      </c>
      <c r="G12440" t="s">
        <v>929</v>
      </c>
    </row>
    <row r="12441" spans="1:7" x14ac:dyDescent="0.35">
      <c r="A12441" t="s">
        <v>32</v>
      </c>
      <c r="B12441" t="s">
        <v>1130</v>
      </c>
      <c r="C12441">
        <v>3310</v>
      </c>
      <c r="D12441" t="s">
        <v>681</v>
      </c>
      <c r="E12441" t="s">
        <v>561</v>
      </c>
      <c r="F12441" t="s">
        <v>1046</v>
      </c>
      <c r="G12441" t="s">
        <v>147</v>
      </c>
    </row>
    <row r="12442" spans="1:7" x14ac:dyDescent="0.35">
      <c r="A12442" t="s">
        <v>32</v>
      </c>
      <c r="B12442" t="s">
        <v>1131</v>
      </c>
      <c r="C12442">
        <v>926</v>
      </c>
      <c r="D12442" t="s">
        <v>771</v>
      </c>
      <c r="E12442" t="s">
        <v>313</v>
      </c>
      <c r="F12442" t="s">
        <v>1007</v>
      </c>
      <c r="G12442" t="s">
        <v>769</v>
      </c>
    </row>
    <row r="12444" spans="1:7" x14ac:dyDescent="0.35">
      <c r="A12444" t="s">
        <v>1514</v>
      </c>
    </row>
    <row r="12445" spans="1:7" x14ac:dyDescent="0.35">
      <c r="A12445" t="s">
        <v>2</v>
      </c>
      <c r="B12445" t="s">
        <v>1233</v>
      </c>
      <c r="C12445" t="s">
        <v>3</v>
      </c>
      <c r="D12445" t="s">
        <v>1507</v>
      </c>
      <c r="E12445" t="s">
        <v>1508</v>
      </c>
      <c r="F12445" t="s">
        <v>1509</v>
      </c>
      <c r="G12445" t="s">
        <v>1510</v>
      </c>
    </row>
    <row r="12446" spans="1:7" x14ac:dyDescent="0.35">
      <c r="A12446" t="s">
        <v>8</v>
      </c>
      <c r="B12446" t="s">
        <v>1236</v>
      </c>
      <c r="C12446">
        <v>33</v>
      </c>
      <c r="D12446" t="s">
        <v>545</v>
      </c>
      <c r="E12446" t="s">
        <v>277</v>
      </c>
      <c r="F12446" t="s">
        <v>1060</v>
      </c>
      <c r="G12446" t="s">
        <v>1070</v>
      </c>
    </row>
    <row r="12447" spans="1:7" x14ac:dyDescent="0.35">
      <c r="A12447" t="s">
        <v>8</v>
      </c>
      <c r="B12447" t="s">
        <v>1234</v>
      </c>
      <c r="C12447">
        <v>81</v>
      </c>
      <c r="D12447" t="s">
        <v>627</v>
      </c>
      <c r="E12447" t="s">
        <v>566</v>
      </c>
      <c r="F12447" t="s">
        <v>1102</v>
      </c>
      <c r="G12447" t="s">
        <v>1021</v>
      </c>
    </row>
    <row r="12448" spans="1:7" x14ac:dyDescent="0.35">
      <c r="A12448" t="s">
        <v>8</v>
      </c>
      <c r="B12448" t="s">
        <v>1235</v>
      </c>
      <c r="C12448">
        <v>90</v>
      </c>
      <c r="D12448" t="s">
        <v>81</v>
      </c>
      <c r="E12448" t="s">
        <v>593</v>
      </c>
      <c r="F12448" t="s">
        <v>87</v>
      </c>
      <c r="G12448" t="s">
        <v>1051</v>
      </c>
    </row>
    <row r="12449" spans="1:7" x14ac:dyDescent="0.35">
      <c r="A12449" t="s">
        <v>9</v>
      </c>
      <c r="B12449" t="s">
        <v>1236</v>
      </c>
      <c r="C12449">
        <v>30</v>
      </c>
      <c r="D12449" t="s">
        <v>1102</v>
      </c>
      <c r="E12449" t="s">
        <v>923</v>
      </c>
      <c r="F12449" t="s">
        <v>1057</v>
      </c>
      <c r="G12449" t="s">
        <v>140</v>
      </c>
    </row>
    <row r="12450" spans="1:7" x14ac:dyDescent="0.35">
      <c r="A12450" t="s">
        <v>9</v>
      </c>
      <c r="B12450" t="s">
        <v>1234</v>
      </c>
      <c r="C12450">
        <v>59</v>
      </c>
      <c r="D12450" t="s">
        <v>1049</v>
      </c>
      <c r="E12450" t="s">
        <v>542</v>
      </c>
      <c r="F12450" t="s">
        <v>967</v>
      </c>
      <c r="G12450" t="s">
        <v>875</v>
      </c>
    </row>
    <row r="12451" spans="1:7" x14ac:dyDescent="0.35">
      <c r="A12451" t="s">
        <v>9</v>
      </c>
      <c r="B12451" t="s">
        <v>1235</v>
      </c>
      <c r="C12451">
        <v>112</v>
      </c>
      <c r="D12451" t="s">
        <v>1059</v>
      </c>
      <c r="E12451" t="s">
        <v>658</v>
      </c>
      <c r="F12451" t="s">
        <v>117</v>
      </c>
      <c r="G12451" t="s">
        <v>1058</v>
      </c>
    </row>
    <row r="12452" spans="1:7" x14ac:dyDescent="0.35">
      <c r="A12452" t="s">
        <v>10</v>
      </c>
      <c r="B12452" t="s">
        <v>1236</v>
      </c>
      <c r="C12452">
        <v>37</v>
      </c>
      <c r="D12452" t="s">
        <v>826</v>
      </c>
      <c r="E12452" t="s">
        <v>243</v>
      </c>
      <c r="F12452" t="s">
        <v>458</v>
      </c>
      <c r="G12452" t="s">
        <v>775</v>
      </c>
    </row>
    <row r="12453" spans="1:7" x14ac:dyDescent="0.35">
      <c r="A12453" t="s">
        <v>10</v>
      </c>
      <c r="B12453" t="s">
        <v>1234</v>
      </c>
      <c r="C12453">
        <v>81</v>
      </c>
      <c r="D12453" t="s">
        <v>522</v>
      </c>
      <c r="E12453" t="s">
        <v>78</v>
      </c>
      <c r="F12453" t="s">
        <v>162</v>
      </c>
      <c r="G12453" t="s">
        <v>1047</v>
      </c>
    </row>
    <row r="12454" spans="1:7" x14ac:dyDescent="0.35">
      <c r="A12454" t="s">
        <v>10</v>
      </c>
      <c r="B12454" t="s">
        <v>1235</v>
      </c>
      <c r="C12454">
        <v>90</v>
      </c>
      <c r="D12454" t="s">
        <v>582</v>
      </c>
      <c r="E12454" t="s">
        <v>644</v>
      </c>
      <c r="F12454" t="s">
        <v>812</v>
      </c>
      <c r="G12454" t="s">
        <v>775</v>
      </c>
    </row>
    <row r="12455" spans="1:7" x14ac:dyDescent="0.35">
      <c r="A12455" t="s">
        <v>11</v>
      </c>
      <c r="B12455" t="s">
        <v>1236</v>
      </c>
      <c r="C12455">
        <v>27</v>
      </c>
      <c r="D12455" t="s">
        <v>515</v>
      </c>
      <c r="E12455" t="s">
        <v>776</v>
      </c>
      <c r="F12455" t="s">
        <v>915</v>
      </c>
      <c r="G12455" t="s">
        <v>1070</v>
      </c>
    </row>
    <row r="12456" spans="1:7" x14ac:dyDescent="0.35">
      <c r="A12456" t="s">
        <v>11</v>
      </c>
      <c r="B12456" t="s">
        <v>1234</v>
      </c>
      <c r="C12456">
        <v>75</v>
      </c>
      <c r="D12456" t="s">
        <v>749</v>
      </c>
      <c r="E12456" t="s">
        <v>804</v>
      </c>
      <c r="F12456" t="s">
        <v>109</v>
      </c>
      <c r="G12456" t="s">
        <v>1051</v>
      </c>
    </row>
    <row r="12457" spans="1:7" x14ac:dyDescent="0.35">
      <c r="A12457" t="s">
        <v>11</v>
      </c>
      <c r="B12457" t="s">
        <v>1235</v>
      </c>
      <c r="C12457">
        <v>104</v>
      </c>
      <c r="D12457" t="s">
        <v>741</v>
      </c>
      <c r="E12457" t="s">
        <v>348</v>
      </c>
      <c r="F12457" t="s">
        <v>107</v>
      </c>
      <c r="G12457" t="s">
        <v>1020</v>
      </c>
    </row>
    <row r="12458" spans="1:7" x14ac:dyDescent="0.35">
      <c r="A12458" t="s">
        <v>12</v>
      </c>
      <c r="B12458" t="s">
        <v>1236</v>
      </c>
      <c r="C12458">
        <v>30</v>
      </c>
      <c r="D12458" t="s">
        <v>73</v>
      </c>
      <c r="E12458" t="s">
        <v>310</v>
      </c>
      <c r="F12458" t="s">
        <v>641</v>
      </c>
      <c r="G12458" t="s">
        <v>103</v>
      </c>
    </row>
    <row r="12459" spans="1:7" x14ac:dyDescent="0.35">
      <c r="A12459" t="s">
        <v>12</v>
      </c>
      <c r="B12459" t="s">
        <v>1234</v>
      </c>
      <c r="C12459">
        <v>75</v>
      </c>
      <c r="D12459" t="s">
        <v>428</v>
      </c>
      <c r="E12459" t="s">
        <v>558</v>
      </c>
      <c r="F12459" t="s">
        <v>405</v>
      </c>
      <c r="G12459" t="s">
        <v>1073</v>
      </c>
    </row>
    <row r="12460" spans="1:7" x14ac:dyDescent="0.35">
      <c r="A12460" t="s">
        <v>12</v>
      </c>
      <c r="B12460" t="s">
        <v>1235</v>
      </c>
      <c r="C12460">
        <v>104</v>
      </c>
      <c r="D12460" t="s">
        <v>69</v>
      </c>
      <c r="E12460" t="s">
        <v>689</v>
      </c>
      <c r="F12460" t="s">
        <v>317</v>
      </c>
      <c r="G12460" t="s">
        <v>345</v>
      </c>
    </row>
    <row r="12461" spans="1:7" x14ac:dyDescent="0.35">
      <c r="A12461" t="s">
        <v>13</v>
      </c>
      <c r="B12461" t="s">
        <v>1236</v>
      </c>
      <c r="C12461">
        <v>32</v>
      </c>
      <c r="D12461" t="s">
        <v>528</v>
      </c>
      <c r="E12461" t="s">
        <v>698</v>
      </c>
      <c r="F12461" t="s">
        <v>985</v>
      </c>
      <c r="G12461" t="s">
        <v>140</v>
      </c>
    </row>
    <row r="12462" spans="1:7" x14ac:dyDescent="0.35">
      <c r="A12462" t="s">
        <v>13</v>
      </c>
      <c r="B12462" t="s">
        <v>1234</v>
      </c>
      <c r="C12462">
        <v>101</v>
      </c>
      <c r="D12462" t="s">
        <v>81</v>
      </c>
      <c r="E12462" t="s">
        <v>272</v>
      </c>
      <c r="F12462" t="s">
        <v>1045</v>
      </c>
      <c r="G12462" t="s">
        <v>949</v>
      </c>
    </row>
    <row r="12463" spans="1:7" x14ac:dyDescent="0.35">
      <c r="A12463" t="s">
        <v>13</v>
      </c>
      <c r="B12463" t="s">
        <v>1235</v>
      </c>
      <c r="C12463">
        <v>73</v>
      </c>
      <c r="D12463" t="s">
        <v>264</v>
      </c>
      <c r="E12463" t="s">
        <v>966</v>
      </c>
      <c r="F12463" t="s">
        <v>592</v>
      </c>
      <c r="G12463" t="s">
        <v>1012</v>
      </c>
    </row>
    <row r="12464" spans="1:7" x14ac:dyDescent="0.35">
      <c r="A12464" t="s">
        <v>14</v>
      </c>
      <c r="B12464" t="s">
        <v>1236</v>
      </c>
      <c r="C12464">
        <v>34</v>
      </c>
      <c r="D12464" t="s">
        <v>221</v>
      </c>
      <c r="E12464" t="s">
        <v>601</v>
      </c>
      <c r="F12464" t="s">
        <v>1059</v>
      </c>
      <c r="G12464" t="s">
        <v>140</v>
      </c>
    </row>
    <row r="12465" spans="1:7" x14ac:dyDescent="0.35">
      <c r="A12465" t="s">
        <v>14</v>
      </c>
      <c r="B12465" t="s">
        <v>1234</v>
      </c>
      <c r="C12465">
        <v>64</v>
      </c>
      <c r="D12465" t="s">
        <v>562</v>
      </c>
      <c r="E12465" t="s">
        <v>616</v>
      </c>
      <c r="F12465" t="s">
        <v>1047</v>
      </c>
      <c r="G12465" t="s">
        <v>1064</v>
      </c>
    </row>
    <row r="12466" spans="1:7" x14ac:dyDescent="0.35">
      <c r="A12466" t="s">
        <v>14</v>
      </c>
      <c r="B12466" t="s">
        <v>1235</v>
      </c>
      <c r="C12466">
        <v>105</v>
      </c>
      <c r="D12466" t="s">
        <v>922</v>
      </c>
      <c r="E12466" t="s">
        <v>299</v>
      </c>
      <c r="F12466" t="s">
        <v>950</v>
      </c>
      <c r="G12466" t="s">
        <v>1007</v>
      </c>
    </row>
    <row r="12467" spans="1:7" x14ac:dyDescent="0.35">
      <c r="A12467" t="s">
        <v>15</v>
      </c>
      <c r="B12467" t="s">
        <v>1236</v>
      </c>
      <c r="C12467">
        <v>32</v>
      </c>
      <c r="D12467" t="s">
        <v>886</v>
      </c>
      <c r="E12467" t="s">
        <v>889</v>
      </c>
      <c r="F12467" t="s">
        <v>371</v>
      </c>
      <c r="G12467" t="s">
        <v>140</v>
      </c>
    </row>
    <row r="12468" spans="1:7" x14ac:dyDescent="0.35">
      <c r="A12468" t="s">
        <v>15</v>
      </c>
      <c r="B12468" t="s">
        <v>1234</v>
      </c>
      <c r="C12468">
        <v>65</v>
      </c>
      <c r="D12468" t="s">
        <v>792</v>
      </c>
      <c r="E12468" t="s">
        <v>174</v>
      </c>
      <c r="F12468" t="s">
        <v>961</v>
      </c>
      <c r="G12468" t="s">
        <v>838</v>
      </c>
    </row>
    <row r="12469" spans="1:7" x14ac:dyDescent="0.35">
      <c r="A12469" t="s">
        <v>15</v>
      </c>
      <c r="B12469" t="s">
        <v>1235</v>
      </c>
      <c r="C12469">
        <v>109</v>
      </c>
      <c r="D12469" t="s">
        <v>83</v>
      </c>
      <c r="E12469" t="s">
        <v>351</v>
      </c>
      <c r="F12469" t="s">
        <v>953</v>
      </c>
      <c r="G12469" t="s">
        <v>940</v>
      </c>
    </row>
    <row r="12470" spans="1:7" x14ac:dyDescent="0.35">
      <c r="A12470" t="s">
        <v>16</v>
      </c>
      <c r="B12470" t="s">
        <v>1236</v>
      </c>
      <c r="C12470">
        <v>18</v>
      </c>
      <c r="D12470" t="s">
        <v>462</v>
      </c>
      <c r="E12470" t="s">
        <v>770</v>
      </c>
      <c r="F12470" t="s">
        <v>595</v>
      </c>
      <c r="G12470" t="s">
        <v>140</v>
      </c>
    </row>
    <row r="12471" spans="1:7" x14ac:dyDescent="0.35">
      <c r="A12471" t="s">
        <v>16</v>
      </c>
      <c r="B12471" t="s">
        <v>1234</v>
      </c>
      <c r="C12471">
        <v>56</v>
      </c>
      <c r="D12471" t="s">
        <v>1182</v>
      </c>
      <c r="E12471" t="s">
        <v>972</v>
      </c>
      <c r="F12471" t="s">
        <v>1067</v>
      </c>
      <c r="G12471" t="s">
        <v>1020</v>
      </c>
    </row>
    <row r="12472" spans="1:7" x14ac:dyDescent="0.35">
      <c r="A12472" t="s">
        <v>16</v>
      </c>
      <c r="B12472" t="s">
        <v>1235</v>
      </c>
      <c r="C12472">
        <v>132</v>
      </c>
      <c r="D12472" t="s">
        <v>490</v>
      </c>
      <c r="E12472" t="s">
        <v>770</v>
      </c>
      <c r="F12472" t="s">
        <v>788</v>
      </c>
      <c r="G12472" t="s">
        <v>1012</v>
      </c>
    </row>
    <row r="12473" spans="1:7" x14ac:dyDescent="0.35">
      <c r="A12473" t="s">
        <v>17</v>
      </c>
      <c r="B12473" t="s">
        <v>1236</v>
      </c>
      <c r="C12473">
        <v>28</v>
      </c>
      <c r="D12473" t="s">
        <v>959</v>
      </c>
      <c r="E12473" t="s">
        <v>815</v>
      </c>
      <c r="F12473" t="s">
        <v>115</v>
      </c>
      <c r="G12473" t="s">
        <v>140</v>
      </c>
    </row>
    <row r="12474" spans="1:7" x14ac:dyDescent="0.35">
      <c r="A12474" t="s">
        <v>17</v>
      </c>
      <c r="B12474" t="s">
        <v>1234</v>
      </c>
      <c r="C12474">
        <v>85</v>
      </c>
      <c r="D12474" t="s">
        <v>264</v>
      </c>
      <c r="E12474" t="s">
        <v>549</v>
      </c>
      <c r="F12474" t="s">
        <v>548</v>
      </c>
      <c r="G12474" t="s">
        <v>971</v>
      </c>
    </row>
    <row r="12475" spans="1:7" x14ac:dyDescent="0.35">
      <c r="A12475" t="s">
        <v>17</v>
      </c>
      <c r="B12475" t="s">
        <v>1235</v>
      </c>
      <c r="C12475">
        <v>90</v>
      </c>
      <c r="D12475" t="s">
        <v>105</v>
      </c>
      <c r="E12475" t="s">
        <v>400</v>
      </c>
      <c r="F12475" t="s">
        <v>953</v>
      </c>
      <c r="G12475" t="s">
        <v>1023</v>
      </c>
    </row>
    <row r="12476" spans="1:7" x14ac:dyDescent="0.35">
      <c r="A12476" t="s">
        <v>18</v>
      </c>
      <c r="B12476" t="s">
        <v>1236</v>
      </c>
      <c r="C12476">
        <v>18</v>
      </c>
      <c r="D12476" t="s">
        <v>620</v>
      </c>
      <c r="E12476" t="s">
        <v>303</v>
      </c>
      <c r="F12476" t="s">
        <v>1061</v>
      </c>
      <c r="G12476" t="s">
        <v>1059</v>
      </c>
    </row>
    <row r="12477" spans="1:7" x14ac:dyDescent="0.35">
      <c r="A12477" t="s">
        <v>18</v>
      </c>
      <c r="B12477" t="s">
        <v>1234</v>
      </c>
      <c r="C12477">
        <v>92</v>
      </c>
      <c r="D12477" t="s">
        <v>994</v>
      </c>
      <c r="E12477" t="s">
        <v>885</v>
      </c>
      <c r="F12477" t="s">
        <v>458</v>
      </c>
      <c r="G12477" t="s">
        <v>140</v>
      </c>
    </row>
    <row r="12478" spans="1:7" x14ac:dyDescent="0.35">
      <c r="A12478" t="s">
        <v>18</v>
      </c>
      <c r="B12478" t="s">
        <v>1235</v>
      </c>
      <c r="C12478">
        <v>95</v>
      </c>
      <c r="D12478" t="s">
        <v>490</v>
      </c>
      <c r="E12478" t="s">
        <v>622</v>
      </c>
      <c r="F12478" t="s">
        <v>131</v>
      </c>
      <c r="G12478" t="s">
        <v>949</v>
      </c>
    </row>
    <row r="12479" spans="1:7" x14ac:dyDescent="0.35">
      <c r="A12479" t="s">
        <v>19</v>
      </c>
      <c r="B12479" t="s">
        <v>1236</v>
      </c>
      <c r="C12479">
        <v>26</v>
      </c>
      <c r="D12479" t="s">
        <v>733</v>
      </c>
      <c r="E12479" t="s">
        <v>512</v>
      </c>
      <c r="F12479" t="s">
        <v>953</v>
      </c>
      <c r="G12479" t="s">
        <v>733</v>
      </c>
    </row>
    <row r="12480" spans="1:7" x14ac:dyDescent="0.35">
      <c r="A12480" t="s">
        <v>19</v>
      </c>
      <c r="B12480" t="s">
        <v>1234</v>
      </c>
      <c r="C12480">
        <v>72</v>
      </c>
      <c r="D12480" t="s">
        <v>264</v>
      </c>
      <c r="E12480" t="s">
        <v>702</v>
      </c>
      <c r="F12480" t="s">
        <v>929</v>
      </c>
      <c r="G12480" t="s">
        <v>1009</v>
      </c>
    </row>
    <row r="12481" spans="1:7" x14ac:dyDescent="0.35">
      <c r="A12481" t="s">
        <v>19</v>
      </c>
      <c r="B12481" t="s">
        <v>1235</v>
      </c>
      <c r="C12481">
        <v>108</v>
      </c>
      <c r="D12481" t="s">
        <v>932</v>
      </c>
      <c r="E12481" t="s">
        <v>469</v>
      </c>
      <c r="F12481" t="s">
        <v>915</v>
      </c>
      <c r="G12481" t="s">
        <v>140</v>
      </c>
    </row>
    <row r="12482" spans="1:7" x14ac:dyDescent="0.35">
      <c r="A12482" t="s">
        <v>20</v>
      </c>
      <c r="B12482" t="s">
        <v>1236</v>
      </c>
      <c r="C12482">
        <v>32</v>
      </c>
      <c r="D12482" t="s">
        <v>418</v>
      </c>
      <c r="E12482" t="s">
        <v>267</v>
      </c>
      <c r="F12482" t="s">
        <v>1018</v>
      </c>
      <c r="G12482" t="s">
        <v>940</v>
      </c>
    </row>
    <row r="12483" spans="1:7" x14ac:dyDescent="0.35">
      <c r="A12483" t="s">
        <v>20</v>
      </c>
      <c r="B12483" t="s">
        <v>1234</v>
      </c>
      <c r="C12483">
        <v>66</v>
      </c>
      <c r="D12483" t="s">
        <v>882</v>
      </c>
      <c r="E12483" t="s">
        <v>347</v>
      </c>
      <c r="F12483" t="s">
        <v>1051</v>
      </c>
      <c r="G12483" t="s">
        <v>140</v>
      </c>
    </row>
    <row r="12484" spans="1:7" x14ac:dyDescent="0.35">
      <c r="A12484" t="s">
        <v>20</v>
      </c>
      <c r="B12484" t="s">
        <v>1235</v>
      </c>
      <c r="C12484">
        <v>108</v>
      </c>
      <c r="D12484" t="s">
        <v>532</v>
      </c>
      <c r="E12484" t="s">
        <v>201</v>
      </c>
      <c r="F12484" t="s">
        <v>1018</v>
      </c>
      <c r="G12484" t="s">
        <v>929</v>
      </c>
    </row>
    <row r="12485" spans="1:7" x14ac:dyDescent="0.35">
      <c r="A12485" t="s">
        <v>21</v>
      </c>
      <c r="B12485" t="s">
        <v>1236</v>
      </c>
      <c r="C12485">
        <v>53</v>
      </c>
      <c r="D12485" t="s">
        <v>608</v>
      </c>
      <c r="E12485" t="s">
        <v>601</v>
      </c>
      <c r="F12485" t="s">
        <v>919</v>
      </c>
      <c r="G12485" t="s">
        <v>919</v>
      </c>
    </row>
    <row r="12486" spans="1:7" x14ac:dyDescent="0.35">
      <c r="A12486" t="s">
        <v>21</v>
      </c>
      <c r="B12486" t="s">
        <v>1234</v>
      </c>
      <c r="C12486">
        <v>44</v>
      </c>
      <c r="D12486" t="s">
        <v>159</v>
      </c>
      <c r="E12486" t="s">
        <v>557</v>
      </c>
      <c r="F12486" t="s">
        <v>788</v>
      </c>
      <c r="G12486" t="s">
        <v>939</v>
      </c>
    </row>
    <row r="12487" spans="1:7" x14ac:dyDescent="0.35">
      <c r="A12487" t="s">
        <v>21</v>
      </c>
      <c r="B12487" t="s">
        <v>1235</v>
      </c>
      <c r="C12487">
        <v>113</v>
      </c>
      <c r="D12487" t="s">
        <v>45</v>
      </c>
      <c r="E12487" t="s">
        <v>705</v>
      </c>
      <c r="F12487" t="s">
        <v>999</v>
      </c>
      <c r="G12487" t="s">
        <v>1064</v>
      </c>
    </row>
    <row r="12488" spans="1:7" x14ac:dyDescent="0.35">
      <c r="A12488" t="s">
        <v>22</v>
      </c>
      <c r="B12488" t="s">
        <v>1236</v>
      </c>
      <c r="C12488">
        <v>35</v>
      </c>
      <c r="D12488" t="s">
        <v>681</v>
      </c>
      <c r="E12488" t="s">
        <v>347</v>
      </c>
      <c r="F12488" t="s">
        <v>1056</v>
      </c>
      <c r="G12488" t="s">
        <v>1061</v>
      </c>
    </row>
    <row r="12489" spans="1:7" x14ac:dyDescent="0.35">
      <c r="A12489" t="s">
        <v>22</v>
      </c>
      <c r="B12489" t="s">
        <v>1234</v>
      </c>
      <c r="C12489">
        <v>80</v>
      </c>
      <c r="D12489" t="s">
        <v>389</v>
      </c>
      <c r="E12489" t="s">
        <v>981</v>
      </c>
      <c r="F12489" t="s">
        <v>1057</v>
      </c>
      <c r="G12489" t="s">
        <v>1066</v>
      </c>
    </row>
    <row r="12490" spans="1:7" x14ac:dyDescent="0.35">
      <c r="A12490" t="s">
        <v>22</v>
      </c>
      <c r="B12490" t="s">
        <v>1235</v>
      </c>
      <c r="C12490">
        <v>94</v>
      </c>
      <c r="D12490" t="s">
        <v>847</v>
      </c>
      <c r="E12490" t="s">
        <v>267</v>
      </c>
      <c r="F12490" t="s">
        <v>1059</v>
      </c>
      <c r="G12490" t="s">
        <v>1020</v>
      </c>
    </row>
    <row r="12491" spans="1:7" x14ac:dyDescent="0.35">
      <c r="A12491" t="s">
        <v>23</v>
      </c>
      <c r="B12491" t="s">
        <v>1236</v>
      </c>
      <c r="C12491">
        <v>39</v>
      </c>
      <c r="D12491" t="s">
        <v>375</v>
      </c>
      <c r="E12491" t="s">
        <v>612</v>
      </c>
      <c r="F12491" t="s">
        <v>107</v>
      </c>
      <c r="G12491" t="s">
        <v>140</v>
      </c>
    </row>
    <row r="12492" spans="1:7" x14ac:dyDescent="0.35">
      <c r="A12492" t="s">
        <v>23</v>
      </c>
      <c r="B12492" t="s">
        <v>1234</v>
      </c>
      <c r="C12492">
        <v>86</v>
      </c>
      <c r="D12492" t="s">
        <v>879</v>
      </c>
      <c r="E12492" t="s">
        <v>852</v>
      </c>
      <c r="F12492" t="s">
        <v>574</v>
      </c>
      <c r="G12492" t="s">
        <v>1043</v>
      </c>
    </row>
    <row r="12493" spans="1:7" x14ac:dyDescent="0.35">
      <c r="A12493" t="s">
        <v>23</v>
      </c>
      <c r="B12493" t="s">
        <v>1235</v>
      </c>
      <c r="C12493">
        <v>80</v>
      </c>
      <c r="D12493" t="s">
        <v>888</v>
      </c>
      <c r="E12493" t="s">
        <v>54</v>
      </c>
      <c r="F12493" t="s">
        <v>929</v>
      </c>
      <c r="G12493" t="s">
        <v>1066</v>
      </c>
    </row>
    <row r="12494" spans="1:7" x14ac:dyDescent="0.35">
      <c r="A12494" t="s">
        <v>24</v>
      </c>
      <c r="B12494" t="s">
        <v>1236</v>
      </c>
      <c r="C12494">
        <v>29</v>
      </c>
      <c r="D12494" t="s">
        <v>911</v>
      </c>
      <c r="E12494" t="s">
        <v>753</v>
      </c>
      <c r="F12494" t="s">
        <v>929</v>
      </c>
      <c r="G12494" t="s">
        <v>140</v>
      </c>
    </row>
    <row r="12495" spans="1:7" x14ac:dyDescent="0.35">
      <c r="A12495" t="s">
        <v>24</v>
      </c>
      <c r="B12495" t="s">
        <v>1234</v>
      </c>
      <c r="C12495">
        <v>62</v>
      </c>
      <c r="D12495" t="s">
        <v>495</v>
      </c>
      <c r="E12495" t="s">
        <v>50</v>
      </c>
      <c r="F12495" t="s">
        <v>1060</v>
      </c>
      <c r="G12495" t="s">
        <v>929</v>
      </c>
    </row>
    <row r="12496" spans="1:7" x14ac:dyDescent="0.35">
      <c r="A12496" t="s">
        <v>24</v>
      </c>
      <c r="B12496" t="s">
        <v>1235</v>
      </c>
      <c r="C12496">
        <v>116</v>
      </c>
      <c r="D12496" t="s">
        <v>323</v>
      </c>
      <c r="E12496" t="s">
        <v>881</v>
      </c>
      <c r="F12496" t="s">
        <v>950</v>
      </c>
      <c r="G12496" t="s">
        <v>1066</v>
      </c>
    </row>
    <row r="12497" spans="1:7" x14ac:dyDescent="0.35">
      <c r="A12497" t="s">
        <v>25</v>
      </c>
      <c r="B12497" t="s">
        <v>1236</v>
      </c>
      <c r="C12497">
        <v>26</v>
      </c>
      <c r="D12497" t="s">
        <v>1056</v>
      </c>
      <c r="E12497" t="s">
        <v>72</v>
      </c>
      <c r="F12497" t="s">
        <v>119</v>
      </c>
      <c r="G12497" t="s">
        <v>147</v>
      </c>
    </row>
    <row r="12498" spans="1:7" x14ac:dyDescent="0.35">
      <c r="A12498" t="s">
        <v>25</v>
      </c>
      <c r="B12498" t="s">
        <v>1234</v>
      </c>
      <c r="C12498">
        <v>72</v>
      </c>
      <c r="D12498" t="s">
        <v>1057</v>
      </c>
      <c r="E12498" t="s">
        <v>740</v>
      </c>
      <c r="F12498" t="s">
        <v>87</v>
      </c>
      <c r="G12498" t="s">
        <v>1068</v>
      </c>
    </row>
    <row r="12499" spans="1:7" x14ac:dyDescent="0.35">
      <c r="A12499" t="s">
        <v>25</v>
      </c>
      <c r="B12499" t="s">
        <v>1235</v>
      </c>
      <c r="C12499">
        <v>106</v>
      </c>
      <c r="D12499" t="s">
        <v>147</v>
      </c>
      <c r="E12499" t="s">
        <v>1261</v>
      </c>
      <c r="F12499" t="s">
        <v>1045</v>
      </c>
      <c r="G12499" t="s">
        <v>140</v>
      </c>
    </row>
    <row r="12500" spans="1:7" x14ac:dyDescent="0.35">
      <c r="A12500" t="s">
        <v>26</v>
      </c>
      <c r="B12500" t="s">
        <v>1236</v>
      </c>
      <c r="C12500">
        <v>23</v>
      </c>
      <c r="D12500" t="s">
        <v>269</v>
      </c>
      <c r="E12500" t="s">
        <v>1138</v>
      </c>
      <c r="F12500" t="s">
        <v>919</v>
      </c>
      <c r="G12500" t="s">
        <v>140</v>
      </c>
    </row>
    <row r="12501" spans="1:7" x14ac:dyDescent="0.35">
      <c r="A12501" t="s">
        <v>26</v>
      </c>
      <c r="B12501" t="s">
        <v>1234</v>
      </c>
      <c r="C12501">
        <v>80</v>
      </c>
      <c r="D12501" t="s">
        <v>495</v>
      </c>
      <c r="E12501" t="s">
        <v>348</v>
      </c>
      <c r="F12501" t="s">
        <v>937</v>
      </c>
      <c r="G12501" t="s">
        <v>1019</v>
      </c>
    </row>
    <row r="12502" spans="1:7" x14ac:dyDescent="0.35">
      <c r="A12502" t="s">
        <v>26</v>
      </c>
      <c r="B12502" t="s">
        <v>1235</v>
      </c>
      <c r="C12502">
        <v>99</v>
      </c>
      <c r="D12502" t="s">
        <v>975</v>
      </c>
      <c r="E12502" t="s">
        <v>272</v>
      </c>
      <c r="F12502" t="s">
        <v>371</v>
      </c>
      <c r="G12502" t="s">
        <v>1063</v>
      </c>
    </row>
    <row r="12503" spans="1:7" x14ac:dyDescent="0.35">
      <c r="A12503" t="s">
        <v>27</v>
      </c>
      <c r="B12503" t="s">
        <v>1236</v>
      </c>
      <c r="C12503">
        <v>25</v>
      </c>
      <c r="D12503" t="s">
        <v>897</v>
      </c>
      <c r="E12503" t="s">
        <v>898</v>
      </c>
      <c r="F12503" t="s">
        <v>140</v>
      </c>
      <c r="G12503" t="s">
        <v>140</v>
      </c>
    </row>
    <row r="12504" spans="1:7" x14ac:dyDescent="0.35">
      <c r="A12504" t="s">
        <v>27</v>
      </c>
      <c r="B12504" t="s">
        <v>1234</v>
      </c>
      <c r="C12504">
        <v>53</v>
      </c>
      <c r="D12504" t="s">
        <v>131</v>
      </c>
      <c r="E12504" t="s">
        <v>378</v>
      </c>
      <c r="F12504" t="s">
        <v>269</v>
      </c>
      <c r="G12504" t="s">
        <v>869</v>
      </c>
    </row>
    <row r="12505" spans="1:7" x14ac:dyDescent="0.35">
      <c r="A12505" t="s">
        <v>27</v>
      </c>
      <c r="B12505" t="s">
        <v>1235</v>
      </c>
      <c r="C12505">
        <v>126</v>
      </c>
      <c r="D12505" t="s">
        <v>95</v>
      </c>
      <c r="E12505" t="s">
        <v>791</v>
      </c>
      <c r="F12505" t="s">
        <v>973</v>
      </c>
      <c r="G12505" t="s">
        <v>1068</v>
      </c>
    </row>
    <row r="12506" spans="1:7" x14ac:dyDescent="0.35">
      <c r="A12506" t="s">
        <v>28</v>
      </c>
      <c r="B12506" t="s">
        <v>1236</v>
      </c>
      <c r="C12506">
        <v>39</v>
      </c>
      <c r="D12506" t="s">
        <v>91</v>
      </c>
      <c r="E12506" t="s">
        <v>188</v>
      </c>
      <c r="F12506" t="s">
        <v>1007</v>
      </c>
      <c r="G12506" t="s">
        <v>1060</v>
      </c>
    </row>
    <row r="12507" spans="1:7" x14ac:dyDescent="0.35">
      <c r="A12507" t="s">
        <v>28</v>
      </c>
      <c r="B12507" t="s">
        <v>1234</v>
      </c>
      <c r="C12507">
        <v>68</v>
      </c>
      <c r="D12507" t="s">
        <v>264</v>
      </c>
      <c r="E12507" t="s">
        <v>589</v>
      </c>
      <c r="F12507" t="s">
        <v>999</v>
      </c>
      <c r="G12507" t="s">
        <v>140</v>
      </c>
    </row>
    <row r="12508" spans="1:7" x14ac:dyDescent="0.35">
      <c r="A12508" t="s">
        <v>28</v>
      </c>
      <c r="B12508" t="s">
        <v>1235</v>
      </c>
      <c r="C12508">
        <v>100</v>
      </c>
      <c r="D12508" t="s">
        <v>513</v>
      </c>
      <c r="E12508" t="s">
        <v>725</v>
      </c>
      <c r="F12508" t="s">
        <v>1182</v>
      </c>
      <c r="G12508" t="s">
        <v>1045</v>
      </c>
    </row>
    <row r="12509" spans="1:7" x14ac:dyDescent="0.35">
      <c r="A12509" t="s">
        <v>29</v>
      </c>
      <c r="B12509" t="s">
        <v>1236</v>
      </c>
      <c r="C12509">
        <v>29</v>
      </c>
      <c r="D12509" t="s">
        <v>117</v>
      </c>
      <c r="E12509" t="s">
        <v>767</v>
      </c>
      <c r="F12509" t="s">
        <v>875</v>
      </c>
      <c r="G12509" t="s">
        <v>574</v>
      </c>
    </row>
    <row r="12510" spans="1:7" x14ac:dyDescent="0.35">
      <c r="A12510" t="s">
        <v>29</v>
      </c>
      <c r="B12510" t="s">
        <v>1234</v>
      </c>
      <c r="C12510">
        <v>63</v>
      </c>
      <c r="D12510" t="s">
        <v>199</v>
      </c>
      <c r="E12510" t="s">
        <v>934</v>
      </c>
      <c r="F12510" t="s">
        <v>443</v>
      </c>
      <c r="G12510" t="s">
        <v>1043</v>
      </c>
    </row>
    <row r="12511" spans="1:7" x14ac:dyDescent="0.35">
      <c r="A12511" t="s">
        <v>29</v>
      </c>
      <c r="B12511" t="s">
        <v>1235</v>
      </c>
      <c r="C12511">
        <v>112</v>
      </c>
      <c r="D12511" t="s">
        <v>389</v>
      </c>
      <c r="E12511" t="s">
        <v>829</v>
      </c>
      <c r="F12511" t="s">
        <v>87</v>
      </c>
      <c r="G12511" t="s">
        <v>954</v>
      </c>
    </row>
    <row r="12512" spans="1:7" x14ac:dyDescent="0.35">
      <c r="A12512" t="s">
        <v>30</v>
      </c>
      <c r="B12512" t="s">
        <v>1236</v>
      </c>
      <c r="C12512">
        <v>26</v>
      </c>
      <c r="D12512" t="s">
        <v>1087</v>
      </c>
      <c r="E12512" t="s">
        <v>1001</v>
      </c>
      <c r="F12512" t="s">
        <v>527</v>
      </c>
      <c r="G12512" t="s">
        <v>140</v>
      </c>
    </row>
    <row r="12513" spans="1:7" x14ac:dyDescent="0.35">
      <c r="A12513" t="s">
        <v>30</v>
      </c>
      <c r="B12513" t="s">
        <v>1234</v>
      </c>
      <c r="C12513">
        <v>57</v>
      </c>
      <c r="D12513" t="s">
        <v>87</v>
      </c>
      <c r="E12513" t="s">
        <v>570</v>
      </c>
      <c r="F12513" t="s">
        <v>1100</v>
      </c>
      <c r="G12513" t="s">
        <v>527</v>
      </c>
    </row>
    <row r="12514" spans="1:7" x14ac:dyDescent="0.35">
      <c r="A12514" t="s">
        <v>30</v>
      </c>
      <c r="B12514" t="s">
        <v>1235</v>
      </c>
      <c r="C12514">
        <v>119</v>
      </c>
      <c r="D12514" t="s">
        <v>662</v>
      </c>
      <c r="E12514" t="s">
        <v>419</v>
      </c>
      <c r="F12514" t="s">
        <v>405</v>
      </c>
      <c r="G12514" t="s">
        <v>1066</v>
      </c>
    </row>
    <row r="12515" spans="1:7" x14ac:dyDescent="0.35">
      <c r="A12515" t="s">
        <v>31</v>
      </c>
      <c r="B12515" t="s">
        <v>1236</v>
      </c>
      <c r="C12515">
        <v>24</v>
      </c>
      <c r="D12515" t="s">
        <v>865</v>
      </c>
      <c r="E12515" t="s">
        <v>310</v>
      </c>
      <c r="F12515" t="s">
        <v>462</v>
      </c>
      <c r="G12515" t="s">
        <v>140</v>
      </c>
    </row>
    <row r="12516" spans="1:7" x14ac:dyDescent="0.35">
      <c r="A12516" t="s">
        <v>31</v>
      </c>
      <c r="B12516" t="s">
        <v>1234</v>
      </c>
      <c r="C12516">
        <v>105</v>
      </c>
      <c r="D12516" t="s">
        <v>460</v>
      </c>
      <c r="E12516" t="s">
        <v>705</v>
      </c>
      <c r="F12516" t="s">
        <v>125</v>
      </c>
      <c r="G12516" t="s">
        <v>1017</v>
      </c>
    </row>
    <row r="12517" spans="1:7" x14ac:dyDescent="0.35">
      <c r="A12517" t="s">
        <v>31</v>
      </c>
      <c r="B12517" t="s">
        <v>1235</v>
      </c>
      <c r="C12517">
        <v>78</v>
      </c>
      <c r="D12517" t="s">
        <v>762</v>
      </c>
      <c r="E12517" t="s">
        <v>70</v>
      </c>
      <c r="F12517" t="s">
        <v>129</v>
      </c>
      <c r="G12517" t="s">
        <v>1058</v>
      </c>
    </row>
    <row r="12518" spans="1:7" x14ac:dyDescent="0.35">
      <c r="A12518" t="s">
        <v>32</v>
      </c>
      <c r="B12518" t="s">
        <v>1236</v>
      </c>
      <c r="C12518">
        <v>725</v>
      </c>
      <c r="D12518" t="s">
        <v>528</v>
      </c>
      <c r="E12518" t="s">
        <v>708</v>
      </c>
      <c r="F12518" t="s">
        <v>501</v>
      </c>
      <c r="G12518" t="s">
        <v>940</v>
      </c>
    </row>
    <row r="12519" spans="1:7" x14ac:dyDescent="0.35">
      <c r="A12519" t="s">
        <v>32</v>
      </c>
      <c r="B12519" t="s">
        <v>1234</v>
      </c>
      <c r="C12519">
        <v>1742</v>
      </c>
      <c r="D12519" t="s">
        <v>528</v>
      </c>
      <c r="E12519" t="s">
        <v>934</v>
      </c>
      <c r="F12519" t="s">
        <v>1059</v>
      </c>
      <c r="G12519" t="s">
        <v>1048</v>
      </c>
    </row>
    <row r="12520" spans="1:7" x14ac:dyDescent="0.35">
      <c r="A12520" t="s">
        <v>32</v>
      </c>
      <c r="B12520" t="s">
        <v>1235</v>
      </c>
      <c r="C12520">
        <v>2463</v>
      </c>
      <c r="D12520" t="s">
        <v>538</v>
      </c>
      <c r="E12520" t="s">
        <v>380</v>
      </c>
      <c r="F12520" t="s">
        <v>1059</v>
      </c>
      <c r="G12520" t="s">
        <v>954</v>
      </c>
    </row>
    <row r="12522" spans="1:7" x14ac:dyDescent="0.35">
      <c r="A12522" t="s">
        <v>1515</v>
      </c>
    </row>
    <row r="12523" spans="1:7" x14ac:dyDescent="0.35">
      <c r="A12523" t="s">
        <v>2</v>
      </c>
      <c r="B12523" t="s">
        <v>1150</v>
      </c>
      <c r="C12523" t="s">
        <v>3</v>
      </c>
      <c r="D12523" t="s">
        <v>1507</v>
      </c>
      <c r="E12523" t="s">
        <v>1508</v>
      </c>
      <c r="F12523" t="s">
        <v>1509</v>
      </c>
      <c r="G12523" t="s">
        <v>1510</v>
      </c>
    </row>
    <row r="12524" spans="1:7" x14ac:dyDescent="0.35">
      <c r="A12524" t="s">
        <v>8</v>
      </c>
      <c r="B12524" t="s">
        <v>1151</v>
      </c>
      <c r="C12524">
        <v>133</v>
      </c>
      <c r="D12524" t="s">
        <v>504</v>
      </c>
      <c r="E12524" t="s">
        <v>625</v>
      </c>
      <c r="F12524" t="s">
        <v>131</v>
      </c>
      <c r="G12524" t="s">
        <v>971</v>
      </c>
    </row>
    <row r="12525" spans="1:7" x14ac:dyDescent="0.35">
      <c r="A12525" t="s">
        <v>8</v>
      </c>
      <c r="B12525" t="s">
        <v>1152</v>
      </c>
      <c r="C12525">
        <v>56</v>
      </c>
      <c r="D12525" t="s">
        <v>703</v>
      </c>
      <c r="E12525" t="s">
        <v>821</v>
      </c>
      <c r="F12525" t="s">
        <v>527</v>
      </c>
      <c r="G12525" t="s">
        <v>1063</v>
      </c>
    </row>
    <row r="12526" spans="1:7" x14ac:dyDescent="0.35">
      <c r="A12526" t="s">
        <v>8</v>
      </c>
      <c r="B12526" t="s">
        <v>339</v>
      </c>
      <c r="C12526">
        <v>15</v>
      </c>
      <c r="D12526" t="s">
        <v>402</v>
      </c>
      <c r="E12526" t="s">
        <v>357</v>
      </c>
      <c r="F12526" t="s">
        <v>664</v>
      </c>
      <c r="G12526" t="s">
        <v>140</v>
      </c>
    </row>
    <row r="12527" spans="1:7" x14ac:dyDescent="0.35">
      <c r="A12527" t="s">
        <v>9</v>
      </c>
      <c r="B12527" t="s">
        <v>1151</v>
      </c>
      <c r="C12527">
        <v>122</v>
      </c>
      <c r="D12527" t="s">
        <v>967</v>
      </c>
      <c r="E12527" t="s">
        <v>905</v>
      </c>
      <c r="F12527" t="s">
        <v>121</v>
      </c>
      <c r="G12527" t="s">
        <v>1020</v>
      </c>
    </row>
    <row r="12528" spans="1:7" x14ac:dyDescent="0.35">
      <c r="A12528" t="s">
        <v>9</v>
      </c>
      <c r="B12528" t="s">
        <v>1152</v>
      </c>
      <c r="C12528">
        <v>67</v>
      </c>
      <c r="D12528" t="s">
        <v>99</v>
      </c>
      <c r="E12528" t="s">
        <v>670</v>
      </c>
      <c r="F12528" t="s">
        <v>788</v>
      </c>
      <c r="G12528" t="s">
        <v>1018</v>
      </c>
    </row>
    <row r="12529" spans="1:7" x14ac:dyDescent="0.35">
      <c r="A12529" t="s">
        <v>9</v>
      </c>
      <c r="B12529" t="s">
        <v>339</v>
      </c>
      <c r="C12529">
        <v>12</v>
      </c>
      <c r="D12529" t="s">
        <v>826</v>
      </c>
      <c r="E12529" t="s">
        <v>825</v>
      </c>
      <c r="F12529" t="s">
        <v>140</v>
      </c>
      <c r="G12529" t="s">
        <v>140</v>
      </c>
    </row>
    <row r="12530" spans="1:7" x14ac:dyDescent="0.35">
      <c r="A12530" t="s">
        <v>10</v>
      </c>
      <c r="B12530" t="s">
        <v>1151</v>
      </c>
      <c r="C12530">
        <v>130</v>
      </c>
      <c r="D12530" t="s">
        <v>521</v>
      </c>
      <c r="E12530" t="s">
        <v>306</v>
      </c>
      <c r="F12530" t="s">
        <v>674</v>
      </c>
      <c r="G12530" t="s">
        <v>1073</v>
      </c>
    </row>
    <row r="12531" spans="1:7" x14ac:dyDescent="0.35">
      <c r="A12531" t="s">
        <v>10</v>
      </c>
      <c r="B12531" t="s">
        <v>1152</v>
      </c>
      <c r="C12531">
        <v>67</v>
      </c>
      <c r="D12531" t="s">
        <v>582</v>
      </c>
      <c r="E12531" t="s">
        <v>925</v>
      </c>
      <c r="F12531" t="s">
        <v>501</v>
      </c>
      <c r="G12531" t="s">
        <v>939</v>
      </c>
    </row>
    <row r="12532" spans="1:7" x14ac:dyDescent="0.35">
      <c r="A12532" t="s">
        <v>10</v>
      </c>
      <c r="B12532" t="s">
        <v>339</v>
      </c>
      <c r="C12532">
        <v>11</v>
      </c>
      <c r="D12532" t="s">
        <v>932</v>
      </c>
      <c r="E12532" t="s">
        <v>505</v>
      </c>
      <c r="F12532" t="s">
        <v>662</v>
      </c>
      <c r="G12532" t="s">
        <v>140</v>
      </c>
    </row>
    <row r="12533" spans="1:7" x14ac:dyDescent="0.35">
      <c r="A12533" t="s">
        <v>11</v>
      </c>
      <c r="B12533" t="s">
        <v>1151</v>
      </c>
      <c r="C12533">
        <v>134</v>
      </c>
      <c r="D12533" t="s">
        <v>970</v>
      </c>
      <c r="E12533" t="s">
        <v>488</v>
      </c>
      <c r="F12533" t="s">
        <v>109</v>
      </c>
      <c r="G12533" t="s">
        <v>1063</v>
      </c>
    </row>
    <row r="12534" spans="1:7" x14ac:dyDescent="0.35">
      <c r="A12534" t="s">
        <v>11</v>
      </c>
      <c r="B12534" t="s">
        <v>1152</v>
      </c>
      <c r="C12534">
        <v>57</v>
      </c>
      <c r="D12534" t="s">
        <v>522</v>
      </c>
      <c r="E12534" t="s">
        <v>831</v>
      </c>
      <c r="F12534" t="s">
        <v>643</v>
      </c>
      <c r="G12534" t="s">
        <v>1056</v>
      </c>
    </row>
    <row r="12535" spans="1:7" x14ac:dyDescent="0.35">
      <c r="A12535" t="s">
        <v>11</v>
      </c>
      <c r="B12535" t="s">
        <v>339</v>
      </c>
      <c r="C12535">
        <v>15</v>
      </c>
      <c r="D12535" t="s">
        <v>115</v>
      </c>
      <c r="E12535" t="s">
        <v>807</v>
      </c>
      <c r="F12535" t="s">
        <v>127</v>
      </c>
      <c r="G12535" t="s">
        <v>111</v>
      </c>
    </row>
    <row r="12536" spans="1:7" x14ac:dyDescent="0.35">
      <c r="A12536" t="s">
        <v>12</v>
      </c>
      <c r="B12536" t="s">
        <v>1151</v>
      </c>
      <c r="C12536">
        <v>129</v>
      </c>
      <c r="D12536" t="s">
        <v>816</v>
      </c>
      <c r="E12536" t="s">
        <v>606</v>
      </c>
      <c r="F12536" t="s">
        <v>422</v>
      </c>
      <c r="G12536" t="s">
        <v>1056</v>
      </c>
    </row>
    <row r="12537" spans="1:7" x14ac:dyDescent="0.35">
      <c r="A12537" t="s">
        <v>12</v>
      </c>
      <c r="B12537" t="s">
        <v>1152</v>
      </c>
      <c r="C12537">
        <v>57</v>
      </c>
      <c r="D12537" t="s">
        <v>360</v>
      </c>
      <c r="E12537" t="s">
        <v>1015</v>
      </c>
      <c r="F12537" t="s">
        <v>1061</v>
      </c>
      <c r="G12537" t="s">
        <v>929</v>
      </c>
    </row>
    <row r="12538" spans="1:7" x14ac:dyDescent="0.35">
      <c r="A12538" t="s">
        <v>12</v>
      </c>
      <c r="B12538" t="s">
        <v>339</v>
      </c>
      <c r="C12538">
        <v>23</v>
      </c>
      <c r="D12538" t="s">
        <v>576</v>
      </c>
      <c r="E12538" t="s">
        <v>734</v>
      </c>
      <c r="F12538" t="s">
        <v>991</v>
      </c>
      <c r="G12538" t="s">
        <v>140</v>
      </c>
    </row>
    <row r="12539" spans="1:7" x14ac:dyDescent="0.35">
      <c r="A12539" t="s">
        <v>13</v>
      </c>
      <c r="B12539" t="s">
        <v>1151</v>
      </c>
      <c r="C12539">
        <v>138</v>
      </c>
      <c r="D12539" t="s">
        <v>65</v>
      </c>
      <c r="E12539" t="s">
        <v>605</v>
      </c>
      <c r="F12539" t="s">
        <v>501</v>
      </c>
      <c r="G12539" t="s">
        <v>1054</v>
      </c>
    </row>
    <row r="12540" spans="1:7" x14ac:dyDescent="0.35">
      <c r="A12540" t="s">
        <v>13</v>
      </c>
      <c r="B12540" t="s">
        <v>1152</v>
      </c>
      <c r="C12540">
        <v>53</v>
      </c>
      <c r="D12540" t="s">
        <v>354</v>
      </c>
      <c r="E12540" t="s">
        <v>255</v>
      </c>
      <c r="F12540" t="s">
        <v>127</v>
      </c>
      <c r="G12540" t="s">
        <v>1014</v>
      </c>
    </row>
    <row r="12541" spans="1:7" x14ac:dyDescent="0.35">
      <c r="A12541" t="s">
        <v>13</v>
      </c>
      <c r="B12541" t="s">
        <v>339</v>
      </c>
      <c r="C12541">
        <v>15</v>
      </c>
      <c r="D12541" t="s">
        <v>495</v>
      </c>
      <c r="E12541" t="s">
        <v>494</v>
      </c>
      <c r="F12541" t="s">
        <v>140</v>
      </c>
      <c r="G12541" t="s">
        <v>140</v>
      </c>
    </row>
    <row r="12542" spans="1:7" x14ac:dyDescent="0.35">
      <c r="A12542" t="s">
        <v>14</v>
      </c>
      <c r="B12542" t="s">
        <v>1151</v>
      </c>
      <c r="C12542">
        <v>124</v>
      </c>
      <c r="D12542" t="s">
        <v>843</v>
      </c>
      <c r="E12542" t="s">
        <v>434</v>
      </c>
      <c r="F12542" t="s">
        <v>1067</v>
      </c>
      <c r="G12542" t="s">
        <v>1098</v>
      </c>
    </row>
    <row r="12543" spans="1:7" x14ac:dyDescent="0.35">
      <c r="A12543" t="s">
        <v>14</v>
      </c>
      <c r="B12543" t="s">
        <v>1152</v>
      </c>
      <c r="C12543">
        <v>66</v>
      </c>
      <c r="D12543" t="s">
        <v>77</v>
      </c>
      <c r="E12543" t="s">
        <v>962</v>
      </c>
      <c r="F12543" t="s">
        <v>971</v>
      </c>
      <c r="G12543" t="s">
        <v>660</v>
      </c>
    </row>
    <row r="12544" spans="1:7" x14ac:dyDescent="0.35">
      <c r="A12544" t="s">
        <v>14</v>
      </c>
      <c r="B12544" t="s">
        <v>339</v>
      </c>
      <c r="C12544">
        <v>13</v>
      </c>
      <c r="D12544" t="s">
        <v>573</v>
      </c>
      <c r="E12544" t="s">
        <v>817</v>
      </c>
      <c r="F12544" t="s">
        <v>140</v>
      </c>
      <c r="G12544" t="s">
        <v>125</v>
      </c>
    </row>
    <row r="12545" spans="1:7" x14ac:dyDescent="0.35">
      <c r="A12545" t="s">
        <v>15</v>
      </c>
      <c r="B12545" t="s">
        <v>1151</v>
      </c>
      <c r="C12545">
        <v>137</v>
      </c>
      <c r="D12545" t="s">
        <v>678</v>
      </c>
      <c r="E12545" t="s">
        <v>276</v>
      </c>
      <c r="F12545" t="s">
        <v>394</v>
      </c>
      <c r="G12545" t="s">
        <v>1060</v>
      </c>
    </row>
    <row r="12546" spans="1:7" x14ac:dyDescent="0.35">
      <c r="A12546" t="s">
        <v>15</v>
      </c>
      <c r="B12546" t="s">
        <v>1152</v>
      </c>
      <c r="C12546">
        <v>59</v>
      </c>
      <c r="D12546" t="s">
        <v>157</v>
      </c>
      <c r="E12546" t="s">
        <v>616</v>
      </c>
      <c r="F12546" t="s">
        <v>1106</v>
      </c>
      <c r="G12546" t="s">
        <v>1023</v>
      </c>
    </row>
    <row r="12547" spans="1:7" x14ac:dyDescent="0.35">
      <c r="A12547" t="s">
        <v>15</v>
      </c>
      <c r="B12547" t="s">
        <v>339</v>
      </c>
      <c r="C12547">
        <v>10</v>
      </c>
      <c r="D12547" t="s">
        <v>606</v>
      </c>
      <c r="E12547" t="s">
        <v>678</v>
      </c>
      <c r="F12547" t="s">
        <v>489</v>
      </c>
      <c r="G12547" t="s">
        <v>140</v>
      </c>
    </row>
    <row r="12548" spans="1:7" x14ac:dyDescent="0.35">
      <c r="A12548" t="s">
        <v>16</v>
      </c>
      <c r="B12548" t="s">
        <v>1151</v>
      </c>
      <c r="C12548">
        <v>122</v>
      </c>
      <c r="D12548" t="s">
        <v>111</v>
      </c>
      <c r="E12548" t="s">
        <v>621</v>
      </c>
      <c r="F12548" t="s">
        <v>592</v>
      </c>
      <c r="G12548" t="s">
        <v>1050</v>
      </c>
    </row>
    <row r="12549" spans="1:7" x14ac:dyDescent="0.35">
      <c r="A12549" t="s">
        <v>16</v>
      </c>
      <c r="B12549" t="s">
        <v>1152</v>
      </c>
      <c r="C12549">
        <v>66</v>
      </c>
      <c r="D12549" t="s">
        <v>847</v>
      </c>
      <c r="E12549" t="s">
        <v>804</v>
      </c>
      <c r="F12549" t="s">
        <v>1068</v>
      </c>
      <c r="G12549" t="s">
        <v>140</v>
      </c>
    </row>
    <row r="12550" spans="1:7" x14ac:dyDescent="0.35">
      <c r="A12550" t="s">
        <v>16</v>
      </c>
      <c r="B12550" t="s">
        <v>339</v>
      </c>
      <c r="C12550">
        <v>18</v>
      </c>
      <c r="D12550" t="s">
        <v>467</v>
      </c>
      <c r="E12550" t="s">
        <v>72</v>
      </c>
      <c r="F12550" t="s">
        <v>515</v>
      </c>
      <c r="G12550" t="s">
        <v>140</v>
      </c>
    </row>
    <row r="12551" spans="1:7" x14ac:dyDescent="0.35">
      <c r="A12551" t="s">
        <v>17</v>
      </c>
      <c r="B12551" t="s">
        <v>1151</v>
      </c>
      <c r="C12551">
        <v>128</v>
      </c>
      <c r="D12551" t="s">
        <v>614</v>
      </c>
      <c r="E12551" t="s">
        <v>58</v>
      </c>
      <c r="F12551" t="s">
        <v>999</v>
      </c>
      <c r="G12551" t="s">
        <v>1052</v>
      </c>
    </row>
    <row r="12552" spans="1:7" x14ac:dyDescent="0.35">
      <c r="A12552" t="s">
        <v>17</v>
      </c>
      <c r="B12552" t="s">
        <v>1152</v>
      </c>
      <c r="C12552">
        <v>62</v>
      </c>
      <c r="D12552" t="s">
        <v>659</v>
      </c>
      <c r="E12552" t="s">
        <v>220</v>
      </c>
      <c r="F12552" t="s">
        <v>801</v>
      </c>
      <c r="G12552" t="s">
        <v>1060</v>
      </c>
    </row>
    <row r="12553" spans="1:7" x14ac:dyDescent="0.35">
      <c r="A12553" t="s">
        <v>17</v>
      </c>
      <c r="B12553" t="s">
        <v>339</v>
      </c>
      <c r="C12553">
        <v>13</v>
      </c>
      <c r="D12553" t="s">
        <v>773</v>
      </c>
      <c r="E12553" t="s">
        <v>498</v>
      </c>
      <c r="F12553" t="s">
        <v>125</v>
      </c>
      <c r="G12553" t="s">
        <v>140</v>
      </c>
    </row>
    <row r="12554" spans="1:7" x14ac:dyDescent="0.35">
      <c r="A12554" t="s">
        <v>18</v>
      </c>
      <c r="B12554" t="s">
        <v>1151</v>
      </c>
      <c r="C12554">
        <v>141</v>
      </c>
      <c r="D12554" t="s">
        <v>451</v>
      </c>
      <c r="E12554" t="s">
        <v>885</v>
      </c>
      <c r="F12554" t="s">
        <v>1044</v>
      </c>
      <c r="G12554" t="s">
        <v>1019</v>
      </c>
    </row>
    <row r="12555" spans="1:7" x14ac:dyDescent="0.35">
      <c r="A12555" t="s">
        <v>18</v>
      </c>
      <c r="B12555" t="s">
        <v>1152</v>
      </c>
      <c r="C12555">
        <v>51</v>
      </c>
      <c r="D12555" t="s">
        <v>860</v>
      </c>
      <c r="E12555" t="s">
        <v>267</v>
      </c>
      <c r="F12555" t="s">
        <v>422</v>
      </c>
      <c r="G12555" t="s">
        <v>140</v>
      </c>
    </row>
    <row r="12556" spans="1:7" x14ac:dyDescent="0.35">
      <c r="A12556" t="s">
        <v>18</v>
      </c>
      <c r="B12556" t="s">
        <v>339</v>
      </c>
      <c r="C12556">
        <v>13</v>
      </c>
      <c r="D12556" t="s">
        <v>340</v>
      </c>
      <c r="E12556" t="s">
        <v>403</v>
      </c>
      <c r="F12556" t="s">
        <v>824</v>
      </c>
      <c r="G12556" t="s">
        <v>1102</v>
      </c>
    </row>
    <row r="12557" spans="1:7" x14ac:dyDescent="0.35">
      <c r="A12557" t="s">
        <v>19</v>
      </c>
      <c r="B12557" t="s">
        <v>1151</v>
      </c>
      <c r="C12557">
        <v>138</v>
      </c>
      <c r="D12557" t="s">
        <v>543</v>
      </c>
      <c r="E12557" t="s">
        <v>56</v>
      </c>
      <c r="F12557" t="s">
        <v>1064</v>
      </c>
      <c r="G12557" t="s">
        <v>140</v>
      </c>
    </row>
    <row r="12558" spans="1:7" x14ac:dyDescent="0.35">
      <c r="A12558" t="s">
        <v>19</v>
      </c>
      <c r="B12558" t="s">
        <v>1152</v>
      </c>
      <c r="C12558">
        <v>56</v>
      </c>
      <c r="D12558" t="s">
        <v>937</v>
      </c>
      <c r="E12558" t="s">
        <v>64</v>
      </c>
      <c r="F12558" t="s">
        <v>961</v>
      </c>
      <c r="G12558" t="s">
        <v>1007</v>
      </c>
    </row>
    <row r="12559" spans="1:7" x14ac:dyDescent="0.35">
      <c r="A12559" t="s">
        <v>19</v>
      </c>
      <c r="B12559" t="s">
        <v>339</v>
      </c>
      <c r="C12559">
        <v>12</v>
      </c>
      <c r="D12559" t="s">
        <v>578</v>
      </c>
      <c r="E12559" t="s">
        <v>555</v>
      </c>
      <c r="F12559" t="s">
        <v>87</v>
      </c>
      <c r="G12559" t="s">
        <v>140</v>
      </c>
    </row>
    <row r="12560" spans="1:7" x14ac:dyDescent="0.35">
      <c r="A12560" t="s">
        <v>20</v>
      </c>
      <c r="B12560" t="s">
        <v>1151</v>
      </c>
      <c r="C12560">
        <v>123</v>
      </c>
      <c r="D12560" t="s">
        <v>737</v>
      </c>
      <c r="E12560" t="s">
        <v>362</v>
      </c>
      <c r="F12560" t="s">
        <v>1070</v>
      </c>
      <c r="G12560" t="s">
        <v>1046</v>
      </c>
    </row>
    <row r="12561" spans="1:7" x14ac:dyDescent="0.35">
      <c r="A12561" t="s">
        <v>20</v>
      </c>
      <c r="B12561" t="s">
        <v>1152</v>
      </c>
      <c r="C12561">
        <v>65</v>
      </c>
      <c r="D12561" t="s">
        <v>421</v>
      </c>
      <c r="E12561" t="s">
        <v>873</v>
      </c>
      <c r="F12561" t="s">
        <v>1014</v>
      </c>
      <c r="G12561" t="s">
        <v>527</v>
      </c>
    </row>
    <row r="12562" spans="1:7" x14ac:dyDescent="0.35">
      <c r="A12562" t="s">
        <v>20</v>
      </c>
      <c r="B12562" t="s">
        <v>339</v>
      </c>
      <c r="C12562">
        <v>18</v>
      </c>
      <c r="D12562" t="s">
        <v>511</v>
      </c>
      <c r="E12562" t="s">
        <v>572</v>
      </c>
      <c r="F12562" t="s">
        <v>939</v>
      </c>
      <c r="G12562" t="s">
        <v>140</v>
      </c>
    </row>
    <row r="12563" spans="1:7" x14ac:dyDescent="0.35">
      <c r="A12563" t="s">
        <v>21</v>
      </c>
      <c r="B12563" t="s">
        <v>1151</v>
      </c>
      <c r="C12563">
        <v>120</v>
      </c>
      <c r="D12563" t="s">
        <v>376</v>
      </c>
      <c r="E12563" t="s">
        <v>303</v>
      </c>
      <c r="F12563" t="s">
        <v>967</v>
      </c>
      <c r="G12563" t="s">
        <v>1012</v>
      </c>
    </row>
    <row r="12564" spans="1:7" x14ac:dyDescent="0.35">
      <c r="A12564" t="s">
        <v>21</v>
      </c>
      <c r="B12564" t="s">
        <v>1152</v>
      </c>
      <c r="C12564">
        <v>72</v>
      </c>
      <c r="D12564" t="s">
        <v>511</v>
      </c>
      <c r="E12564" t="s">
        <v>195</v>
      </c>
      <c r="F12564" t="s">
        <v>973</v>
      </c>
      <c r="G12564" t="s">
        <v>1053</v>
      </c>
    </row>
    <row r="12565" spans="1:7" x14ac:dyDescent="0.35">
      <c r="A12565" t="s">
        <v>21</v>
      </c>
      <c r="B12565" t="s">
        <v>339</v>
      </c>
      <c r="C12565">
        <v>18</v>
      </c>
      <c r="D12565" t="s">
        <v>843</v>
      </c>
      <c r="E12565" t="s">
        <v>843</v>
      </c>
      <c r="F12565" t="s">
        <v>95</v>
      </c>
      <c r="G12565" t="s">
        <v>95</v>
      </c>
    </row>
    <row r="12566" spans="1:7" x14ac:dyDescent="0.35">
      <c r="A12566" t="s">
        <v>22</v>
      </c>
      <c r="B12566" t="s">
        <v>1151</v>
      </c>
      <c r="C12566">
        <v>139</v>
      </c>
      <c r="D12566" t="s">
        <v>752</v>
      </c>
      <c r="E12566" t="s">
        <v>76</v>
      </c>
      <c r="F12566" t="s">
        <v>915</v>
      </c>
      <c r="G12566" t="s">
        <v>950</v>
      </c>
    </row>
    <row r="12567" spans="1:7" x14ac:dyDescent="0.35">
      <c r="A12567" t="s">
        <v>22</v>
      </c>
      <c r="B12567" t="s">
        <v>1152</v>
      </c>
      <c r="C12567">
        <v>54</v>
      </c>
      <c r="D12567" t="s">
        <v>443</v>
      </c>
      <c r="E12567" t="s">
        <v>519</v>
      </c>
      <c r="F12567" t="s">
        <v>147</v>
      </c>
      <c r="G12567" t="s">
        <v>775</v>
      </c>
    </row>
    <row r="12568" spans="1:7" x14ac:dyDescent="0.35">
      <c r="A12568" t="s">
        <v>22</v>
      </c>
      <c r="B12568" t="s">
        <v>339</v>
      </c>
      <c r="C12568">
        <v>16</v>
      </c>
      <c r="D12568" t="s">
        <v>737</v>
      </c>
      <c r="E12568" t="s">
        <v>736</v>
      </c>
      <c r="F12568" t="s">
        <v>140</v>
      </c>
      <c r="G12568" t="s">
        <v>140</v>
      </c>
    </row>
    <row r="12569" spans="1:7" x14ac:dyDescent="0.35">
      <c r="A12569" t="s">
        <v>23</v>
      </c>
      <c r="B12569" t="s">
        <v>1151</v>
      </c>
      <c r="C12569">
        <v>125</v>
      </c>
      <c r="D12569" t="s">
        <v>79</v>
      </c>
      <c r="E12569" t="s">
        <v>711</v>
      </c>
      <c r="F12569" t="s">
        <v>838</v>
      </c>
      <c r="G12569" t="s">
        <v>1043</v>
      </c>
    </row>
    <row r="12570" spans="1:7" x14ac:dyDescent="0.35">
      <c r="A12570" t="s">
        <v>23</v>
      </c>
      <c r="B12570" t="s">
        <v>1152</v>
      </c>
      <c r="C12570">
        <v>61</v>
      </c>
      <c r="D12570" t="s">
        <v>145</v>
      </c>
      <c r="E12570" t="s">
        <v>815</v>
      </c>
      <c r="F12570" t="s">
        <v>269</v>
      </c>
      <c r="G12570" t="s">
        <v>140</v>
      </c>
    </row>
    <row r="12571" spans="1:7" x14ac:dyDescent="0.35">
      <c r="A12571" t="s">
        <v>23</v>
      </c>
      <c r="B12571" t="s">
        <v>339</v>
      </c>
      <c r="C12571">
        <v>19</v>
      </c>
      <c r="D12571" t="s">
        <v>405</v>
      </c>
      <c r="E12571" t="s">
        <v>854</v>
      </c>
      <c r="F12571" t="s">
        <v>1102</v>
      </c>
      <c r="G12571" t="s">
        <v>971</v>
      </c>
    </row>
    <row r="12572" spans="1:7" x14ac:dyDescent="0.35">
      <c r="A12572" t="s">
        <v>24</v>
      </c>
      <c r="B12572" t="s">
        <v>1151</v>
      </c>
      <c r="C12572">
        <v>123</v>
      </c>
      <c r="D12572" t="s">
        <v>1139</v>
      </c>
      <c r="E12572" t="s">
        <v>44</v>
      </c>
      <c r="F12572" t="s">
        <v>1068</v>
      </c>
      <c r="G12572" t="s">
        <v>954</v>
      </c>
    </row>
    <row r="12573" spans="1:7" x14ac:dyDescent="0.35">
      <c r="A12573" t="s">
        <v>24</v>
      </c>
      <c r="B12573" t="s">
        <v>1152</v>
      </c>
      <c r="C12573">
        <v>71</v>
      </c>
      <c r="D12573" t="s">
        <v>1083</v>
      </c>
      <c r="E12573" t="s">
        <v>472</v>
      </c>
      <c r="F12573" t="s">
        <v>929</v>
      </c>
      <c r="G12573" t="s">
        <v>1007</v>
      </c>
    </row>
    <row r="12574" spans="1:7" x14ac:dyDescent="0.35">
      <c r="A12574" t="s">
        <v>24</v>
      </c>
      <c r="B12574" t="s">
        <v>339</v>
      </c>
      <c r="C12574">
        <v>13</v>
      </c>
      <c r="D12574" t="s">
        <v>550</v>
      </c>
      <c r="E12574" t="s">
        <v>549</v>
      </c>
      <c r="F12574" t="s">
        <v>140</v>
      </c>
      <c r="G12574" t="s">
        <v>140</v>
      </c>
    </row>
    <row r="12575" spans="1:7" x14ac:dyDescent="0.35">
      <c r="A12575" t="s">
        <v>25</v>
      </c>
      <c r="B12575" t="s">
        <v>1151</v>
      </c>
      <c r="C12575">
        <v>123</v>
      </c>
      <c r="D12575" t="s">
        <v>129</v>
      </c>
      <c r="E12575" t="s">
        <v>572</v>
      </c>
      <c r="F12575" t="s">
        <v>967</v>
      </c>
      <c r="G12575" t="s">
        <v>1051</v>
      </c>
    </row>
    <row r="12576" spans="1:7" x14ac:dyDescent="0.35">
      <c r="A12576" t="s">
        <v>25</v>
      </c>
      <c r="B12576" t="s">
        <v>1152</v>
      </c>
      <c r="C12576">
        <v>68</v>
      </c>
      <c r="D12576" t="s">
        <v>345</v>
      </c>
      <c r="E12576" t="s">
        <v>198</v>
      </c>
      <c r="F12576" t="s">
        <v>95</v>
      </c>
      <c r="G12576" t="s">
        <v>949</v>
      </c>
    </row>
    <row r="12577" spans="1:7" x14ac:dyDescent="0.35">
      <c r="A12577" t="s">
        <v>25</v>
      </c>
      <c r="B12577" t="s">
        <v>339</v>
      </c>
      <c r="C12577">
        <v>13</v>
      </c>
      <c r="D12577" t="s">
        <v>140</v>
      </c>
      <c r="E12577" t="s">
        <v>177</v>
      </c>
      <c r="F12577" t="s">
        <v>140</v>
      </c>
      <c r="G12577" t="s">
        <v>140</v>
      </c>
    </row>
    <row r="12578" spans="1:7" x14ac:dyDescent="0.35">
      <c r="A12578" t="s">
        <v>26</v>
      </c>
      <c r="B12578" t="s">
        <v>1151</v>
      </c>
      <c r="C12578">
        <v>130</v>
      </c>
      <c r="D12578" t="s">
        <v>261</v>
      </c>
      <c r="E12578" t="s">
        <v>472</v>
      </c>
      <c r="F12578" t="s">
        <v>985</v>
      </c>
      <c r="G12578" t="s">
        <v>1014</v>
      </c>
    </row>
    <row r="12579" spans="1:7" x14ac:dyDescent="0.35">
      <c r="A12579" t="s">
        <v>26</v>
      </c>
      <c r="B12579" t="s">
        <v>1152</v>
      </c>
      <c r="C12579">
        <v>56</v>
      </c>
      <c r="D12579" t="s">
        <v>511</v>
      </c>
      <c r="E12579" t="s">
        <v>708</v>
      </c>
      <c r="F12579" t="s">
        <v>286</v>
      </c>
      <c r="G12579" t="s">
        <v>949</v>
      </c>
    </row>
    <row r="12580" spans="1:7" x14ac:dyDescent="0.35">
      <c r="A12580" t="s">
        <v>26</v>
      </c>
      <c r="B12580" t="s">
        <v>339</v>
      </c>
      <c r="C12580">
        <v>16</v>
      </c>
      <c r="D12580" t="s">
        <v>816</v>
      </c>
      <c r="E12580" t="s">
        <v>765</v>
      </c>
      <c r="F12580" t="s">
        <v>924</v>
      </c>
      <c r="G12580" t="s">
        <v>140</v>
      </c>
    </row>
    <row r="12581" spans="1:7" x14ac:dyDescent="0.35">
      <c r="A12581" t="s">
        <v>27</v>
      </c>
      <c r="B12581" t="s">
        <v>1151</v>
      </c>
      <c r="C12581">
        <v>119</v>
      </c>
      <c r="D12581" t="s">
        <v>668</v>
      </c>
      <c r="E12581" t="s">
        <v>854</v>
      </c>
      <c r="F12581" t="s">
        <v>660</v>
      </c>
      <c r="G12581" t="s">
        <v>950</v>
      </c>
    </row>
    <row r="12582" spans="1:7" x14ac:dyDescent="0.35">
      <c r="A12582" t="s">
        <v>27</v>
      </c>
      <c r="B12582" t="s">
        <v>1152</v>
      </c>
      <c r="C12582">
        <v>72</v>
      </c>
      <c r="D12582" t="s">
        <v>929</v>
      </c>
      <c r="E12582" t="s">
        <v>670</v>
      </c>
      <c r="F12582" t="s">
        <v>937</v>
      </c>
      <c r="G12582" t="s">
        <v>1020</v>
      </c>
    </row>
    <row r="12583" spans="1:7" x14ac:dyDescent="0.35">
      <c r="A12583" t="s">
        <v>27</v>
      </c>
      <c r="B12583" t="s">
        <v>339</v>
      </c>
      <c r="C12583">
        <v>13</v>
      </c>
      <c r="D12583" t="s">
        <v>140</v>
      </c>
      <c r="E12583" t="s">
        <v>539</v>
      </c>
      <c r="F12583" t="s">
        <v>293</v>
      </c>
      <c r="G12583" t="s">
        <v>140</v>
      </c>
    </row>
    <row r="12584" spans="1:7" x14ac:dyDescent="0.35">
      <c r="A12584" t="s">
        <v>28</v>
      </c>
      <c r="B12584" t="s">
        <v>1151</v>
      </c>
      <c r="C12584">
        <v>117</v>
      </c>
      <c r="D12584" t="s">
        <v>901</v>
      </c>
      <c r="E12584" t="s">
        <v>44</v>
      </c>
      <c r="F12584" t="s">
        <v>99</v>
      </c>
      <c r="G12584" t="s">
        <v>940</v>
      </c>
    </row>
    <row r="12585" spans="1:7" x14ac:dyDescent="0.35">
      <c r="A12585" t="s">
        <v>28</v>
      </c>
      <c r="B12585" t="s">
        <v>1152</v>
      </c>
      <c r="C12585">
        <v>78</v>
      </c>
      <c r="D12585" t="s">
        <v>921</v>
      </c>
      <c r="E12585" t="s">
        <v>815</v>
      </c>
      <c r="F12585" t="s">
        <v>595</v>
      </c>
      <c r="G12585" t="s">
        <v>903</v>
      </c>
    </row>
    <row r="12586" spans="1:7" x14ac:dyDescent="0.35">
      <c r="A12586" t="s">
        <v>28</v>
      </c>
      <c r="B12586" t="s">
        <v>339</v>
      </c>
      <c r="C12586">
        <v>12</v>
      </c>
      <c r="D12586" t="s">
        <v>935</v>
      </c>
      <c r="E12586" t="s">
        <v>864</v>
      </c>
      <c r="F12586" t="s">
        <v>897</v>
      </c>
      <c r="G12586" t="s">
        <v>140</v>
      </c>
    </row>
    <row r="12587" spans="1:7" x14ac:dyDescent="0.35">
      <c r="A12587" t="s">
        <v>29</v>
      </c>
      <c r="B12587" t="s">
        <v>1151</v>
      </c>
      <c r="C12587">
        <v>109</v>
      </c>
      <c r="D12587" t="s">
        <v>712</v>
      </c>
      <c r="E12587" t="s">
        <v>429</v>
      </c>
      <c r="F12587" t="s">
        <v>129</v>
      </c>
      <c r="G12587" t="s">
        <v>1058</v>
      </c>
    </row>
    <row r="12588" spans="1:7" x14ac:dyDescent="0.35">
      <c r="A12588" t="s">
        <v>29</v>
      </c>
      <c r="B12588" t="s">
        <v>1152</v>
      </c>
      <c r="C12588">
        <v>73</v>
      </c>
      <c r="D12588" t="s">
        <v>1071</v>
      </c>
      <c r="E12588" t="s">
        <v>934</v>
      </c>
      <c r="F12588" t="s">
        <v>1065</v>
      </c>
      <c r="G12588" t="s">
        <v>977</v>
      </c>
    </row>
    <row r="12589" spans="1:7" x14ac:dyDescent="0.35">
      <c r="A12589" t="s">
        <v>29</v>
      </c>
      <c r="B12589" t="s">
        <v>339</v>
      </c>
      <c r="C12589">
        <v>22</v>
      </c>
      <c r="D12589" t="s">
        <v>826</v>
      </c>
      <c r="E12589" t="s">
        <v>632</v>
      </c>
      <c r="F12589" t="s">
        <v>777</v>
      </c>
      <c r="G12589" t="s">
        <v>140</v>
      </c>
    </row>
    <row r="12590" spans="1:7" x14ac:dyDescent="0.35">
      <c r="A12590" t="s">
        <v>30</v>
      </c>
      <c r="B12590" t="s">
        <v>1151</v>
      </c>
      <c r="C12590">
        <v>108</v>
      </c>
      <c r="D12590" t="s">
        <v>93</v>
      </c>
      <c r="E12590" t="s">
        <v>655</v>
      </c>
      <c r="F12590" t="s">
        <v>97</v>
      </c>
      <c r="G12590" t="s">
        <v>1060</v>
      </c>
    </row>
    <row r="12591" spans="1:7" x14ac:dyDescent="0.35">
      <c r="A12591" t="s">
        <v>30</v>
      </c>
      <c r="B12591" t="s">
        <v>1152</v>
      </c>
      <c r="C12591">
        <v>78</v>
      </c>
      <c r="D12591" t="s">
        <v>129</v>
      </c>
      <c r="E12591" t="s">
        <v>432</v>
      </c>
      <c r="F12591" t="s">
        <v>991</v>
      </c>
      <c r="G12591" t="s">
        <v>1018</v>
      </c>
    </row>
    <row r="12592" spans="1:7" x14ac:dyDescent="0.35">
      <c r="A12592" t="s">
        <v>30</v>
      </c>
      <c r="B12592" t="s">
        <v>339</v>
      </c>
      <c r="C12592">
        <v>16</v>
      </c>
      <c r="D12592" t="s">
        <v>522</v>
      </c>
      <c r="E12592" t="s">
        <v>831</v>
      </c>
      <c r="F12592" t="s">
        <v>522</v>
      </c>
      <c r="G12592" t="s">
        <v>140</v>
      </c>
    </row>
    <row r="12593" spans="1:13" x14ac:dyDescent="0.35">
      <c r="A12593" t="s">
        <v>31</v>
      </c>
      <c r="B12593" t="s">
        <v>1151</v>
      </c>
      <c r="C12593">
        <v>138</v>
      </c>
      <c r="D12593" t="s">
        <v>588</v>
      </c>
      <c r="E12593" t="s">
        <v>403</v>
      </c>
      <c r="F12593" t="s">
        <v>109</v>
      </c>
      <c r="G12593" t="s">
        <v>140</v>
      </c>
    </row>
    <row r="12594" spans="1:13" x14ac:dyDescent="0.35">
      <c r="A12594" t="s">
        <v>31</v>
      </c>
      <c r="B12594" t="s">
        <v>1152</v>
      </c>
      <c r="C12594">
        <v>58</v>
      </c>
      <c r="D12594" t="s">
        <v>340</v>
      </c>
      <c r="E12594" t="s">
        <v>1015</v>
      </c>
      <c r="F12594" t="s">
        <v>105</v>
      </c>
      <c r="G12594" t="s">
        <v>1047</v>
      </c>
    </row>
    <row r="12595" spans="1:13" x14ac:dyDescent="0.35">
      <c r="A12595" t="s">
        <v>31</v>
      </c>
      <c r="B12595" t="s">
        <v>339</v>
      </c>
      <c r="C12595">
        <v>11</v>
      </c>
      <c r="D12595" t="s">
        <v>227</v>
      </c>
      <c r="E12595" t="s">
        <v>634</v>
      </c>
      <c r="F12595" t="s">
        <v>897</v>
      </c>
      <c r="G12595" t="s">
        <v>140</v>
      </c>
    </row>
    <row r="12596" spans="1:13" x14ac:dyDescent="0.35">
      <c r="A12596" t="s">
        <v>32</v>
      </c>
      <c r="B12596" t="s">
        <v>1151</v>
      </c>
      <c r="C12596">
        <v>3050</v>
      </c>
      <c r="D12596" t="s">
        <v>994</v>
      </c>
      <c r="E12596" t="s">
        <v>505</v>
      </c>
      <c r="F12596" t="s">
        <v>89</v>
      </c>
      <c r="G12596" t="s">
        <v>939</v>
      </c>
    </row>
    <row r="12597" spans="1:13" x14ac:dyDescent="0.35">
      <c r="A12597" t="s">
        <v>32</v>
      </c>
      <c r="B12597" t="s">
        <v>1152</v>
      </c>
      <c r="C12597">
        <v>1523</v>
      </c>
      <c r="D12597" t="s">
        <v>862</v>
      </c>
      <c r="E12597" t="s">
        <v>362</v>
      </c>
      <c r="F12597" t="s">
        <v>147</v>
      </c>
      <c r="G12597" t="s">
        <v>971</v>
      </c>
    </row>
    <row r="12598" spans="1:13" x14ac:dyDescent="0.35">
      <c r="A12598" t="s">
        <v>32</v>
      </c>
      <c r="B12598" t="s">
        <v>339</v>
      </c>
      <c r="C12598">
        <v>357</v>
      </c>
      <c r="D12598" t="s">
        <v>805</v>
      </c>
      <c r="E12598" t="s">
        <v>38</v>
      </c>
      <c r="F12598" t="s">
        <v>394</v>
      </c>
      <c r="G12598" t="s">
        <v>1046</v>
      </c>
    </row>
    <row r="12600" spans="1:13" x14ac:dyDescent="0.35">
      <c r="A12600" t="s">
        <v>1516</v>
      </c>
    </row>
    <row r="12601" spans="1:13" x14ac:dyDescent="0.35">
      <c r="A12601" t="s">
        <v>2</v>
      </c>
      <c r="B12601" t="s">
        <v>3</v>
      </c>
      <c r="C12601" t="s">
        <v>1517</v>
      </c>
      <c r="D12601" t="s">
        <v>1518</v>
      </c>
      <c r="E12601" t="s">
        <v>1519</v>
      </c>
      <c r="F12601" t="s">
        <v>1520</v>
      </c>
      <c r="G12601" t="s">
        <v>1521</v>
      </c>
      <c r="H12601" t="s">
        <v>1522</v>
      </c>
      <c r="I12601" t="s">
        <v>1523</v>
      </c>
      <c r="J12601" t="s">
        <v>1524</v>
      </c>
      <c r="K12601" t="s">
        <v>1525</v>
      </c>
      <c r="L12601" t="s">
        <v>136</v>
      </c>
      <c r="M12601" t="s">
        <v>1526</v>
      </c>
    </row>
    <row r="12602" spans="1:13" x14ac:dyDescent="0.35">
      <c r="A12602" t="s">
        <v>8</v>
      </c>
      <c r="B12602">
        <v>86</v>
      </c>
      <c r="C12602" t="s">
        <v>777</v>
      </c>
      <c r="D12602" t="s">
        <v>117</v>
      </c>
      <c r="E12602" t="s">
        <v>788</v>
      </c>
      <c r="F12602" t="s">
        <v>255</v>
      </c>
      <c r="G12602" t="s">
        <v>1021</v>
      </c>
      <c r="H12602" t="s">
        <v>1106</v>
      </c>
      <c r="I12602" t="s">
        <v>140</v>
      </c>
      <c r="J12602" t="s">
        <v>1046</v>
      </c>
      <c r="K12602" t="s">
        <v>1044</v>
      </c>
      <c r="L12602" t="s">
        <v>140</v>
      </c>
      <c r="M12602" t="s">
        <v>775</v>
      </c>
    </row>
    <row r="12603" spans="1:13" x14ac:dyDescent="0.35">
      <c r="A12603" t="s">
        <v>9</v>
      </c>
      <c r="B12603">
        <v>43</v>
      </c>
      <c r="C12603" t="s">
        <v>79</v>
      </c>
      <c r="D12603" t="s">
        <v>107</v>
      </c>
      <c r="E12603" t="s">
        <v>462</v>
      </c>
      <c r="F12603" t="s">
        <v>346</v>
      </c>
      <c r="G12603" t="s">
        <v>140</v>
      </c>
      <c r="H12603" t="s">
        <v>105</v>
      </c>
      <c r="I12603" t="s">
        <v>140</v>
      </c>
      <c r="J12603" t="s">
        <v>1056</v>
      </c>
      <c r="K12603" t="s">
        <v>140</v>
      </c>
      <c r="L12603" t="s">
        <v>140</v>
      </c>
      <c r="M12603" t="s">
        <v>140</v>
      </c>
    </row>
    <row r="12604" spans="1:13" x14ac:dyDescent="0.35">
      <c r="A12604" t="s">
        <v>10</v>
      </c>
      <c r="B12604">
        <v>78</v>
      </c>
      <c r="C12604" t="s">
        <v>855</v>
      </c>
      <c r="D12604" t="s">
        <v>119</v>
      </c>
      <c r="E12604" t="s">
        <v>105</v>
      </c>
      <c r="F12604" t="s">
        <v>357</v>
      </c>
      <c r="G12604" t="s">
        <v>1050</v>
      </c>
      <c r="H12604" t="s">
        <v>1059</v>
      </c>
      <c r="I12604" t="s">
        <v>140</v>
      </c>
      <c r="J12604" t="s">
        <v>775</v>
      </c>
      <c r="K12604" t="s">
        <v>1009</v>
      </c>
      <c r="L12604" t="s">
        <v>140</v>
      </c>
      <c r="M12604" t="s">
        <v>140</v>
      </c>
    </row>
    <row r="12605" spans="1:13" x14ac:dyDescent="0.35">
      <c r="A12605" t="s">
        <v>11</v>
      </c>
      <c r="B12605">
        <v>51</v>
      </c>
      <c r="C12605" t="s">
        <v>832</v>
      </c>
      <c r="D12605" t="s">
        <v>422</v>
      </c>
      <c r="E12605" t="s">
        <v>961</v>
      </c>
      <c r="F12605" t="s">
        <v>761</v>
      </c>
      <c r="G12605" t="s">
        <v>140</v>
      </c>
      <c r="H12605" t="s">
        <v>1059</v>
      </c>
      <c r="I12605" t="s">
        <v>140</v>
      </c>
      <c r="J12605" t="s">
        <v>1066</v>
      </c>
      <c r="K12605" t="s">
        <v>1060</v>
      </c>
      <c r="L12605" t="s">
        <v>140</v>
      </c>
      <c r="M12605" t="s">
        <v>140</v>
      </c>
    </row>
    <row r="12606" spans="1:13" x14ac:dyDescent="0.35">
      <c r="A12606" t="s">
        <v>12</v>
      </c>
      <c r="B12606">
        <v>103</v>
      </c>
      <c r="C12606" t="s">
        <v>712</v>
      </c>
      <c r="D12606" t="s">
        <v>582</v>
      </c>
      <c r="E12606" t="s">
        <v>91</v>
      </c>
      <c r="F12606" t="s">
        <v>245</v>
      </c>
      <c r="G12606" t="s">
        <v>1043</v>
      </c>
      <c r="H12606" t="s">
        <v>1062</v>
      </c>
      <c r="I12606" t="s">
        <v>140</v>
      </c>
      <c r="J12606" t="s">
        <v>1065</v>
      </c>
      <c r="K12606" t="s">
        <v>140</v>
      </c>
      <c r="L12606" t="s">
        <v>140</v>
      </c>
      <c r="M12606" t="s">
        <v>140</v>
      </c>
    </row>
    <row r="12607" spans="1:13" x14ac:dyDescent="0.35">
      <c r="A12607" t="s">
        <v>13</v>
      </c>
      <c r="B12607">
        <v>73</v>
      </c>
      <c r="C12607" t="s">
        <v>317</v>
      </c>
      <c r="D12607" t="s">
        <v>147</v>
      </c>
      <c r="E12607" t="s">
        <v>924</v>
      </c>
      <c r="F12607" t="s">
        <v>82</v>
      </c>
      <c r="G12607" t="s">
        <v>140</v>
      </c>
      <c r="H12607" t="s">
        <v>1104</v>
      </c>
      <c r="I12607" t="s">
        <v>140</v>
      </c>
      <c r="J12607" t="s">
        <v>1048</v>
      </c>
      <c r="K12607" t="s">
        <v>1048</v>
      </c>
      <c r="L12607" t="s">
        <v>775</v>
      </c>
      <c r="M12607" t="s">
        <v>1066</v>
      </c>
    </row>
    <row r="12608" spans="1:13" x14ac:dyDescent="0.35">
      <c r="A12608" t="s">
        <v>14</v>
      </c>
      <c r="B12608">
        <v>83</v>
      </c>
      <c r="C12608" t="s">
        <v>1069</v>
      </c>
      <c r="D12608" t="s">
        <v>942</v>
      </c>
      <c r="E12608" t="s">
        <v>91</v>
      </c>
      <c r="F12608" t="s">
        <v>629</v>
      </c>
      <c r="G12608" t="s">
        <v>1019</v>
      </c>
      <c r="H12608" t="s">
        <v>129</v>
      </c>
      <c r="I12608" t="s">
        <v>140</v>
      </c>
      <c r="J12608" t="s">
        <v>1063</v>
      </c>
      <c r="K12608" t="s">
        <v>1020</v>
      </c>
      <c r="L12608" t="s">
        <v>1013</v>
      </c>
      <c r="M12608" t="s">
        <v>1054</v>
      </c>
    </row>
    <row r="12609" spans="1:13" x14ac:dyDescent="0.35">
      <c r="A12609" t="s">
        <v>15</v>
      </c>
      <c r="B12609">
        <v>96</v>
      </c>
      <c r="C12609" t="s">
        <v>771</v>
      </c>
      <c r="D12609" t="s">
        <v>518</v>
      </c>
      <c r="E12609" t="s">
        <v>893</v>
      </c>
      <c r="F12609" t="s">
        <v>353</v>
      </c>
      <c r="G12609" t="s">
        <v>1054</v>
      </c>
      <c r="H12609" t="s">
        <v>1013</v>
      </c>
      <c r="I12609" t="s">
        <v>949</v>
      </c>
      <c r="J12609" t="s">
        <v>1021</v>
      </c>
      <c r="K12609" t="s">
        <v>949</v>
      </c>
      <c r="L12609" t="s">
        <v>140</v>
      </c>
      <c r="M12609" t="s">
        <v>140</v>
      </c>
    </row>
    <row r="12610" spans="1:13" x14ac:dyDescent="0.35">
      <c r="A12610" t="s">
        <v>16</v>
      </c>
      <c r="B12610">
        <v>56</v>
      </c>
      <c r="C12610" t="s">
        <v>633</v>
      </c>
      <c r="D12610" t="s">
        <v>983</v>
      </c>
      <c r="E12610" t="s">
        <v>949</v>
      </c>
      <c r="F12610" t="s">
        <v>249</v>
      </c>
      <c r="G12610" t="s">
        <v>140</v>
      </c>
      <c r="H12610" t="s">
        <v>788</v>
      </c>
      <c r="I12610" t="s">
        <v>140</v>
      </c>
      <c r="J12610" t="s">
        <v>769</v>
      </c>
      <c r="K12610" t="s">
        <v>1066</v>
      </c>
      <c r="L12610" t="s">
        <v>140</v>
      </c>
      <c r="M12610" t="s">
        <v>140</v>
      </c>
    </row>
    <row r="12611" spans="1:13" x14ac:dyDescent="0.35">
      <c r="A12611" t="s">
        <v>17</v>
      </c>
      <c r="B12611">
        <v>65</v>
      </c>
      <c r="C12611" t="s">
        <v>1000</v>
      </c>
      <c r="D12611" t="s">
        <v>769</v>
      </c>
      <c r="E12611" t="s">
        <v>1067</v>
      </c>
      <c r="F12611" t="s">
        <v>889</v>
      </c>
      <c r="G12611" t="s">
        <v>1098</v>
      </c>
      <c r="H12611" t="s">
        <v>113</v>
      </c>
      <c r="I12611" t="s">
        <v>949</v>
      </c>
      <c r="J12611" t="s">
        <v>1046</v>
      </c>
      <c r="K12611" t="s">
        <v>1019</v>
      </c>
      <c r="L12611" t="s">
        <v>140</v>
      </c>
      <c r="M12611" t="s">
        <v>1021</v>
      </c>
    </row>
    <row r="12612" spans="1:13" x14ac:dyDescent="0.35">
      <c r="A12612" t="s">
        <v>18</v>
      </c>
      <c r="B12612">
        <v>56</v>
      </c>
      <c r="C12612" t="s">
        <v>650</v>
      </c>
      <c r="D12612" t="s">
        <v>673</v>
      </c>
      <c r="E12612" t="s">
        <v>729</v>
      </c>
      <c r="F12612" t="s">
        <v>298</v>
      </c>
      <c r="G12612" t="s">
        <v>140</v>
      </c>
      <c r="H12612" t="s">
        <v>733</v>
      </c>
      <c r="I12612" t="s">
        <v>140</v>
      </c>
      <c r="J12612" t="s">
        <v>1058</v>
      </c>
      <c r="K12612" t="s">
        <v>1064</v>
      </c>
      <c r="L12612" t="s">
        <v>140</v>
      </c>
      <c r="M12612" t="s">
        <v>140</v>
      </c>
    </row>
    <row r="12613" spans="1:13" x14ac:dyDescent="0.35">
      <c r="A12613" t="s">
        <v>19</v>
      </c>
      <c r="B12613">
        <v>58</v>
      </c>
      <c r="C12613" t="s">
        <v>354</v>
      </c>
      <c r="D12613" t="s">
        <v>543</v>
      </c>
      <c r="E12613" t="s">
        <v>125</v>
      </c>
      <c r="F12613" t="s">
        <v>690</v>
      </c>
      <c r="G12613" t="s">
        <v>140</v>
      </c>
      <c r="H12613" t="s">
        <v>1007</v>
      </c>
      <c r="I12613" t="s">
        <v>140</v>
      </c>
      <c r="J12613" t="s">
        <v>1068</v>
      </c>
      <c r="K12613" t="s">
        <v>140</v>
      </c>
      <c r="L12613" t="s">
        <v>140</v>
      </c>
      <c r="M12613" t="s">
        <v>140</v>
      </c>
    </row>
    <row r="12614" spans="1:13" x14ac:dyDescent="0.35">
      <c r="A12614" t="s">
        <v>20</v>
      </c>
      <c r="B12614">
        <v>68</v>
      </c>
      <c r="C12614" t="s">
        <v>502</v>
      </c>
      <c r="D12614" t="s">
        <v>641</v>
      </c>
      <c r="E12614" t="s">
        <v>849</v>
      </c>
      <c r="F12614" t="s">
        <v>168</v>
      </c>
      <c r="G12614" t="s">
        <v>140</v>
      </c>
      <c r="H12614" t="s">
        <v>996</v>
      </c>
      <c r="I12614" t="s">
        <v>140</v>
      </c>
      <c r="J12614" t="s">
        <v>929</v>
      </c>
      <c r="K12614" t="s">
        <v>140</v>
      </c>
      <c r="L12614" t="s">
        <v>140</v>
      </c>
      <c r="M12614" t="s">
        <v>140</v>
      </c>
    </row>
    <row r="12615" spans="1:13" x14ac:dyDescent="0.35">
      <c r="A12615" t="s">
        <v>21</v>
      </c>
      <c r="B12615">
        <v>87</v>
      </c>
      <c r="C12615" t="s">
        <v>61</v>
      </c>
      <c r="D12615" t="s">
        <v>286</v>
      </c>
      <c r="E12615" t="s">
        <v>660</v>
      </c>
      <c r="F12615" t="s">
        <v>486</v>
      </c>
      <c r="G12615" t="s">
        <v>140</v>
      </c>
      <c r="H12615" t="s">
        <v>643</v>
      </c>
      <c r="I12615" t="s">
        <v>140</v>
      </c>
      <c r="J12615" t="s">
        <v>1019</v>
      </c>
      <c r="K12615" t="s">
        <v>939</v>
      </c>
      <c r="L12615" t="s">
        <v>1019</v>
      </c>
      <c r="M12615" t="s">
        <v>1004</v>
      </c>
    </row>
    <row r="12616" spans="1:13" x14ac:dyDescent="0.35">
      <c r="A12616" t="s">
        <v>22</v>
      </c>
      <c r="B12616">
        <v>69</v>
      </c>
      <c r="C12616" t="s">
        <v>451</v>
      </c>
      <c r="D12616" t="s">
        <v>751</v>
      </c>
      <c r="E12616" t="s">
        <v>1182</v>
      </c>
      <c r="F12616" t="s">
        <v>607</v>
      </c>
      <c r="G12616" t="s">
        <v>140</v>
      </c>
      <c r="H12616" t="s">
        <v>716</v>
      </c>
      <c r="I12616" t="s">
        <v>140</v>
      </c>
      <c r="J12616" t="s">
        <v>869</v>
      </c>
      <c r="K12616" t="s">
        <v>140</v>
      </c>
      <c r="L12616" t="s">
        <v>140</v>
      </c>
      <c r="M12616" t="s">
        <v>1021</v>
      </c>
    </row>
    <row r="12617" spans="1:13" x14ac:dyDescent="0.35">
      <c r="A12617" t="s">
        <v>23</v>
      </c>
      <c r="B12617">
        <v>77</v>
      </c>
      <c r="C12617" t="s">
        <v>1076</v>
      </c>
      <c r="D12617" t="s">
        <v>769</v>
      </c>
      <c r="E12617" t="s">
        <v>1102</v>
      </c>
      <c r="F12617" t="s">
        <v>403</v>
      </c>
      <c r="G12617" t="s">
        <v>140</v>
      </c>
      <c r="H12617" t="s">
        <v>1068</v>
      </c>
      <c r="I12617" t="s">
        <v>140</v>
      </c>
      <c r="J12617" t="s">
        <v>977</v>
      </c>
      <c r="K12617" t="s">
        <v>1054</v>
      </c>
      <c r="L12617" t="s">
        <v>140</v>
      </c>
      <c r="M12617" t="s">
        <v>1068</v>
      </c>
    </row>
    <row r="12618" spans="1:13" x14ac:dyDescent="0.35">
      <c r="A12618" t="s">
        <v>24</v>
      </c>
      <c r="B12618">
        <v>51</v>
      </c>
      <c r="C12618" t="s">
        <v>192</v>
      </c>
      <c r="D12618" t="s">
        <v>1048</v>
      </c>
      <c r="E12618" t="s">
        <v>716</v>
      </c>
      <c r="F12618" t="s">
        <v>783</v>
      </c>
      <c r="G12618" t="s">
        <v>140</v>
      </c>
      <c r="H12618" t="s">
        <v>1100</v>
      </c>
      <c r="I12618" t="s">
        <v>140</v>
      </c>
      <c r="J12618" t="s">
        <v>869</v>
      </c>
      <c r="K12618" t="s">
        <v>1063</v>
      </c>
      <c r="L12618" t="s">
        <v>140</v>
      </c>
      <c r="M12618" t="s">
        <v>1048</v>
      </c>
    </row>
    <row r="12619" spans="1:13" x14ac:dyDescent="0.35">
      <c r="A12619" t="s">
        <v>25</v>
      </c>
      <c r="B12619">
        <v>36</v>
      </c>
      <c r="C12619" t="s">
        <v>199</v>
      </c>
      <c r="D12619" t="s">
        <v>646</v>
      </c>
      <c r="E12619" t="s">
        <v>515</v>
      </c>
      <c r="F12619" t="s">
        <v>708</v>
      </c>
      <c r="G12619" t="s">
        <v>1058</v>
      </c>
      <c r="H12619" t="s">
        <v>1016</v>
      </c>
      <c r="I12619" t="s">
        <v>140</v>
      </c>
      <c r="J12619" t="s">
        <v>527</v>
      </c>
      <c r="K12619" t="s">
        <v>140</v>
      </c>
      <c r="L12619" t="s">
        <v>140</v>
      </c>
      <c r="M12619" t="s">
        <v>140</v>
      </c>
    </row>
    <row r="12620" spans="1:13" x14ac:dyDescent="0.35">
      <c r="A12620" t="s">
        <v>26</v>
      </c>
      <c r="B12620">
        <v>65</v>
      </c>
      <c r="C12620" t="s">
        <v>771</v>
      </c>
      <c r="D12620" t="s">
        <v>517</v>
      </c>
      <c r="E12620" t="s">
        <v>286</v>
      </c>
      <c r="F12620" t="s">
        <v>625</v>
      </c>
      <c r="G12620" t="s">
        <v>140</v>
      </c>
      <c r="H12620" t="s">
        <v>129</v>
      </c>
      <c r="I12620" t="s">
        <v>140</v>
      </c>
      <c r="J12620" t="s">
        <v>1062</v>
      </c>
      <c r="K12620" t="s">
        <v>950</v>
      </c>
      <c r="L12620" t="s">
        <v>140</v>
      </c>
      <c r="M12620" t="s">
        <v>950</v>
      </c>
    </row>
    <row r="12621" spans="1:13" x14ac:dyDescent="0.35">
      <c r="A12621" t="s">
        <v>27</v>
      </c>
      <c r="B12621">
        <v>42</v>
      </c>
      <c r="C12621" t="s">
        <v>51</v>
      </c>
      <c r="D12621" t="s">
        <v>1059</v>
      </c>
      <c r="E12621" t="s">
        <v>412</v>
      </c>
      <c r="F12621" t="s">
        <v>291</v>
      </c>
      <c r="G12621" t="s">
        <v>1043</v>
      </c>
      <c r="H12621" t="s">
        <v>769</v>
      </c>
      <c r="I12621" t="s">
        <v>140</v>
      </c>
      <c r="J12621" t="s">
        <v>140</v>
      </c>
      <c r="K12621" t="s">
        <v>140</v>
      </c>
      <c r="L12621" t="s">
        <v>140</v>
      </c>
      <c r="M12621" t="s">
        <v>769</v>
      </c>
    </row>
    <row r="12622" spans="1:13" x14ac:dyDescent="0.35">
      <c r="A12622" t="s">
        <v>28</v>
      </c>
      <c r="B12622">
        <v>68</v>
      </c>
      <c r="C12622" t="s">
        <v>970</v>
      </c>
      <c r="D12622" t="s">
        <v>729</v>
      </c>
      <c r="E12622" t="s">
        <v>664</v>
      </c>
      <c r="F12622" t="s">
        <v>452</v>
      </c>
      <c r="G12622" t="s">
        <v>140</v>
      </c>
      <c r="H12622" t="s">
        <v>801</v>
      </c>
      <c r="I12622" t="s">
        <v>140</v>
      </c>
      <c r="J12622" t="s">
        <v>157</v>
      </c>
      <c r="K12622" t="s">
        <v>140</v>
      </c>
      <c r="L12622" t="s">
        <v>1043</v>
      </c>
      <c r="M12622" t="s">
        <v>1009</v>
      </c>
    </row>
    <row r="12623" spans="1:13" x14ac:dyDescent="0.35">
      <c r="A12623" t="s">
        <v>29</v>
      </c>
      <c r="B12623">
        <v>61</v>
      </c>
      <c r="C12623" t="s">
        <v>365</v>
      </c>
      <c r="D12623" t="s">
        <v>117</v>
      </c>
      <c r="E12623" t="s">
        <v>903</v>
      </c>
      <c r="F12623" t="s">
        <v>636</v>
      </c>
      <c r="G12623" t="s">
        <v>109</v>
      </c>
      <c r="H12623" t="s">
        <v>501</v>
      </c>
      <c r="I12623" t="s">
        <v>1050</v>
      </c>
      <c r="J12623" t="s">
        <v>1043</v>
      </c>
      <c r="K12623" t="s">
        <v>1058</v>
      </c>
      <c r="L12623" t="s">
        <v>140</v>
      </c>
      <c r="M12623" t="s">
        <v>733</v>
      </c>
    </row>
    <row r="12624" spans="1:13" x14ac:dyDescent="0.35">
      <c r="A12624" t="s">
        <v>30</v>
      </c>
      <c r="B12624">
        <v>57</v>
      </c>
      <c r="C12624" t="s">
        <v>588</v>
      </c>
      <c r="D12624" t="s">
        <v>952</v>
      </c>
      <c r="E12624" t="s">
        <v>996</v>
      </c>
      <c r="F12624" t="s">
        <v>373</v>
      </c>
      <c r="G12624" t="s">
        <v>1007</v>
      </c>
      <c r="H12624" t="s">
        <v>875</v>
      </c>
      <c r="I12624" t="s">
        <v>140</v>
      </c>
      <c r="J12624" t="s">
        <v>1068</v>
      </c>
      <c r="K12624" t="s">
        <v>1063</v>
      </c>
      <c r="L12624" t="s">
        <v>1017</v>
      </c>
      <c r="M12624" t="s">
        <v>1102</v>
      </c>
    </row>
    <row r="12625" spans="1:14" x14ac:dyDescent="0.35">
      <c r="A12625" t="s">
        <v>31</v>
      </c>
      <c r="B12625">
        <v>85</v>
      </c>
      <c r="C12625" t="s">
        <v>826</v>
      </c>
      <c r="D12625" t="s">
        <v>147</v>
      </c>
      <c r="E12625" t="s">
        <v>91</v>
      </c>
      <c r="F12625" t="s">
        <v>909</v>
      </c>
      <c r="G12625" t="s">
        <v>1054</v>
      </c>
      <c r="H12625" t="s">
        <v>99</v>
      </c>
      <c r="I12625" t="s">
        <v>140</v>
      </c>
      <c r="J12625" t="s">
        <v>1021</v>
      </c>
      <c r="K12625" t="s">
        <v>1013</v>
      </c>
      <c r="L12625" t="s">
        <v>140</v>
      </c>
      <c r="M12625" t="s">
        <v>140</v>
      </c>
    </row>
    <row r="12626" spans="1:14" x14ac:dyDescent="0.35">
      <c r="A12626" t="s">
        <v>32</v>
      </c>
      <c r="B12626">
        <v>1614</v>
      </c>
      <c r="C12626" t="s">
        <v>418</v>
      </c>
      <c r="D12626" t="s">
        <v>286</v>
      </c>
      <c r="E12626" t="s">
        <v>317</v>
      </c>
      <c r="F12626" t="s">
        <v>530</v>
      </c>
      <c r="G12626" t="s">
        <v>1063</v>
      </c>
      <c r="H12626" t="s">
        <v>1049</v>
      </c>
      <c r="I12626" t="s">
        <v>1010</v>
      </c>
      <c r="J12626" t="s">
        <v>919</v>
      </c>
      <c r="K12626" t="s">
        <v>1098</v>
      </c>
      <c r="L12626" t="s">
        <v>1010</v>
      </c>
      <c r="M12626" t="s">
        <v>1066</v>
      </c>
    </row>
    <row r="12628" spans="1:14" x14ac:dyDescent="0.35">
      <c r="A12628" t="s">
        <v>1527</v>
      </c>
    </row>
    <row r="12629" spans="1:14" x14ac:dyDescent="0.35">
      <c r="A12629" t="s">
        <v>2</v>
      </c>
      <c r="B12629" t="s">
        <v>1164</v>
      </c>
      <c r="C12629" t="s">
        <v>3</v>
      </c>
      <c r="D12629" t="s">
        <v>1517</v>
      </c>
      <c r="E12629" t="s">
        <v>1518</v>
      </c>
      <c r="F12629" t="s">
        <v>1519</v>
      </c>
      <c r="G12629" t="s">
        <v>1520</v>
      </c>
      <c r="H12629" t="s">
        <v>1521</v>
      </c>
      <c r="I12629" t="s">
        <v>1522</v>
      </c>
      <c r="J12629" t="s">
        <v>1523</v>
      </c>
      <c r="K12629" t="s">
        <v>1524</v>
      </c>
      <c r="L12629" t="s">
        <v>1525</v>
      </c>
      <c r="M12629" t="s">
        <v>136</v>
      </c>
      <c r="N12629" t="s">
        <v>1526</v>
      </c>
    </row>
    <row r="12630" spans="1:14" x14ac:dyDescent="0.35">
      <c r="A12630" t="s">
        <v>8</v>
      </c>
      <c r="B12630" t="s">
        <v>1165</v>
      </c>
      <c r="C12630">
        <v>29</v>
      </c>
      <c r="D12630" t="s">
        <v>199</v>
      </c>
      <c r="E12630" t="s">
        <v>121</v>
      </c>
      <c r="F12630" t="s">
        <v>1061</v>
      </c>
      <c r="G12630" t="s">
        <v>607</v>
      </c>
      <c r="H12630" t="s">
        <v>1023</v>
      </c>
      <c r="I12630" t="s">
        <v>1182</v>
      </c>
      <c r="J12630" t="s">
        <v>140</v>
      </c>
      <c r="K12630" t="s">
        <v>1047</v>
      </c>
      <c r="L12630" t="s">
        <v>939</v>
      </c>
      <c r="M12630" t="s">
        <v>140</v>
      </c>
      <c r="N12630" t="s">
        <v>1007</v>
      </c>
    </row>
    <row r="12631" spans="1:14" x14ac:dyDescent="0.35">
      <c r="A12631" t="s">
        <v>8</v>
      </c>
      <c r="B12631" t="s">
        <v>1166</v>
      </c>
      <c r="C12631">
        <v>57</v>
      </c>
      <c r="D12631" t="s">
        <v>756</v>
      </c>
      <c r="E12631" t="s">
        <v>893</v>
      </c>
      <c r="F12631" t="s">
        <v>985</v>
      </c>
      <c r="G12631" t="s">
        <v>803</v>
      </c>
      <c r="H12631" t="s">
        <v>140</v>
      </c>
      <c r="I12631" t="s">
        <v>901</v>
      </c>
      <c r="J12631" t="s">
        <v>140</v>
      </c>
      <c r="K12631" t="s">
        <v>1017</v>
      </c>
      <c r="L12631" t="s">
        <v>394</v>
      </c>
      <c r="M12631" t="s">
        <v>140</v>
      </c>
      <c r="N12631" t="s">
        <v>140</v>
      </c>
    </row>
    <row r="12632" spans="1:14" x14ac:dyDescent="0.35">
      <c r="A12632" t="s">
        <v>9</v>
      </c>
      <c r="B12632" t="s">
        <v>1165</v>
      </c>
      <c r="C12632">
        <v>12</v>
      </c>
      <c r="D12632" t="s">
        <v>529</v>
      </c>
      <c r="E12632" t="s">
        <v>140</v>
      </c>
      <c r="F12632" t="s">
        <v>140</v>
      </c>
      <c r="G12632" t="s">
        <v>121</v>
      </c>
      <c r="H12632" t="s">
        <v>140</v>
      </c>
      <c r="I12632" t="s">
        <v>645</v>
      </c>
      <c r="J12632" t="s">
        <v>140</v>
      </c>
      <c r="K12632" t="s">
        <v>1057</v>
      </c>
      <c r="L12632" t="s">
        <v>140</v>
      </c>
      <c r="M12632" t="s">
        <v>140</v>
      </c>
      <c r="N12632" t="s">
        <v>140</v>
      </c>
    </row>
    <row r="12633" spans="1:14" x14ac:dyDescent="0.35">
      <c r="A12633" t="s">
        <v>9</v>
      </c>
      <c r="B12633" t="s">
        <v>1166</v>
      </c>
      <c r="C12633">
        <v>31</v>
      </c>
      <c r="D12633" t="s">
        <v>738</v>
      </c>
      <c r="E12633" t="s">
        <v>1087</v>
      </c>
      <c r="F12633" t="s">
        <v>582</v>
      </c>
      <c r="G12633" t="s">
        <v>556</v>
      </c>
      <c r="H12633" t="s">
        <v>140</v>
      </c>
      <c r="I12633" t="s">
        <v>140</v>
      </c>
      <c r="J12633" t="s">
        <v>140</v>
      </c>
      <c r="K12633" t="s">
        <v>929</v>
      </c>
      <c r="L12633" t="s">
        <v>140</v>
      </c>
      <c r="M12633" t="s">
        <v>140</v>
      </c>
      <c r="N12633" t="s">
        <v>140</v>
      </c>
    </row>
    <row r="12634" spans="1:14" x14ac:dyDescent="0.35">
      <c r="A12634" t="s">
        <v>10</v>
      </c>
      <c r="B12634" t="s">
        <v>1165</v>
      </c>
      <c r="C12634">
        <v>21</v>
      </c>
      <c r="D12634" t="s">
        <v>841</v>
      </c>
      <c r="E12634" t="s">
        <v>458</v>
      </c>
      <c r="F12634" t="s">
        <v>1087</v>
      </c>
      <c r="G12634" t="s">
        <v>70</v>
      </c>
      <c r="H12634" t="s">
        <v>140</v>
      </c>
      <c r="I12634" t="s">
        <v>1045</v>
      </c>
      <c r="J12634" t="s">
        <v>140</v>
      </c>
      <c r="K12634" t="s">
        <v>140</v>
      </c>
      <c r="L12634" t="s">
        <v>1055</v>
      </c>
      <c r="M12634" t="s">
        <v>140</v>
      </c>
      <c r="N12634" t="s">
        <v>140</v>
      </c>
    </row>
    <row r="12635" spans="1:14" x14ac:dyDescent="0.35">
      <c r="A12635" t="s">
        <v>10</v>
      </c>
      <c r="B12635" t="s">
        <v>1166</v>
      </c>
      <c r="C12635">
        <v>57</v>
      </c>
      <c r="D12635" t="s">
        <v>874</v>
      </c>
      <c r="E12635" t="s">
        <v>862</v>
      </c>
      <c r="F12635" t="s">
        <v>443</v>
      </c>
      <c r="G12635" t="s">
        <v>507</v>
      </c>
      <c r="H12635" t="s">
        <v>1051</v>
      </c>
      <c r="I12635" t="s">
        <v>716</v>
      </c>
      <c r="J12635" t="s">
        <v>140</v>
      </c>
      <c r="K12635" t="s">
        <v>1011</v>
      </c>
      <c r="L12635" t="s">
        <v>140</v>
      </c>
      <c r="M12635" t="s">
        <v>140</v>
      </c>
      <c r="N12635" t="s">
        <v>140</v>
      </c>
    </row>
    <row r="12636" spans="1:14" x14ac:dyDescent="0.35">
      <c r="A12636" t="s">
        <v>11</v>
      </c>
      <c r="B12636" t="s">
        <v>1165</v>
      </c>
      <c r="C12636">
        <v>13</v>
      </c>
      <c r="D12636" t="s">
        <v>573</v>
      </c>
      <c r="E12636" t="s">
        <v>673</v>
      </c>
      <c r="F12636" t="s">
        <v>1062</v>
      </c>
      <c r="G12636" t="s">
        <v>556</v>
      </c>
      <c r="H12636" t="s">
        <v>140</v>
      </c>
      <c r="I12636" t="s">
        <v>1059</v>
      </c>
      <c r="J12636" t="s">
        <v>140</v>
      </c>
      <c r="K12636" t="s">
        <v>501</v>
      </c>
      <c r="L12636" t="s">
        <v>140</v>
      </c>
      <c r="M12636" t="s">
        <v>140</v>
      </c>
      <c r="N12636" t="s">
        <v>140</v>
      </c>
    </row>
    <row r="12637" spans="1:14" x14ac:dyDescent="0.35">
      <c r="A12637" t="s">
        <v>11</v>
      </c>
      <c r="B12637" t="s">
        <v>1166</v>
      </c>
      <c r="C12637">
        <v>38</v>
      </c>
      <c r="D12637" t="s">
        <v>77</v>
      </c>
      <c r="E12637" t="s">
        <v>87</v>
      </c>
      <c r="F12637" t="s">
        <v>641</v>
      </c>
      <c r="G12637" t="s">
        <v>437</v>
      </c>
      <c r="H12637" t="s">
        <v>140</v>
      </c>
      <c r="I12637" t="s">
        <v>1059</v>
      </c>
      <c r="J12637" t="s">
        <v>140</v>
      </c>
      <c r="K12637" t="s">
        <v>140</v>
      </c>
      <c r="L12637" t="s">
        <v>996</v>
      </c>
      <c r="M12637" t="s">
        <v>140</v>
      </c>
      <c r="N12637" t="s">
        <v>140</v>
      </c>
    </row>
    <row r="12638" spans="1:14" x14ac:dyDescent="0.35">
      <c r="A12638" t="s">
        <v>12</v>
      </c>
      <c r="B12638" t="s">
        <v>1165</v>
      </c>
      <c r="C12638">
        <v>6</v>
      </c>
      <c r="D12638" t="s">
        <v>664</v>
      </c>
      <c r="E12638" t="s">
        <v>140</v>
      </c>
      <c r="F12638" t="s">
        <v>140</v>
      </c>
      <c r="G12638" t="s">
        <v>665</v>
      </c>
      <c r="H12638" t="s">
        <v>140</v>
      </c>
      <c r="I12638" t="s">
        <v>140</v>
      </c>
      <c r="J12638" t="s">
        <v>140</v>
      </c>
      <c r="K12638" t="s">
        <v>140</v>
      </c>
      <c r="L12638" t="s">
        <v>140</v>
      </c>
      <c r="M12638" t="s">
        <v>140</v>
      </c>
      <c r="N12638" t="s">
        <v>140</v>
      </c>
    </row>
    <row r="12639" spans="1:14" x14ac:dyDescent="0.35">
      <c r="A12639" t="s">
        <v>12</v>
      </c>
      <c r="B12639" t="s">
        <v>1166</v>
      </c>
      <c r="C12639">
        <v>97</v>
      </c>
      <c r="D12639" t="s">
        <v>792</v>
      </c>
      <c r="E12639" t="s">
        <v>794</v>
      </c>
      <c r="F12639" t="s">
        <v>942</v>
      </c>
      <c r="G12639" t="s">
        <v>395</v>
      </c>
      <c r="H12639" t="s">
        <v>939</v>
      </c>
      <c r="I12639" t="s">
        <v>664</v>
      </c>
      <c r="J12639" t="s">
        <v>140</v>
      </c>
      <c r="K12639" t="s">
        <v>89</v>
      </c>
      <c r="L12639" t="s">
        <v>140</v>
      </c>
      <c r="M12639" t="s">
        <v>140</v>
      </c>
      <c r="N12639" t="s">
        <v>140</v>
      </c>
    </row>
    <row r="12640" spans="1:14" x14ac:dyDescent="0.35">
      <c r="A12640" t="s">
        <v>13</v>
      </c>
      <c r="B12640" t="s">
        <v>1165</v>
      </c>
      <c r="C12640">
        <v>2</v>
      </c>
      <c r="D12640" t="s">
        <v>610</v>
      </c>
      <c r="E12640" t="s">
        <v>140</v>
      </c>
      <c r="F12640" t="s">
        <v>140</v>
      </c>
      <c r="G12640" t="s">
        <v>177</v>
      </c>
      <c r="H12640" t="s">
        <v>140</v>
      </c>
      <c r="I12640" t="s">
        <v>140</v>
      </c>
      <c r="J12640" t="s">
        <v>140</v>
      </c>
      <c r="K12640" t="s">
        <v>140</v>
      </c>
      <c r="L12640" t="s">
        <v>140</v>
      </c>
      <c r="M12640" t="s">
        <v>140</v>
      </c>
      <c r="N12640" t="s">
        <v>140</v>
      </c>
    </row>
    <row r="12641" spans="1:14" x14ac:dyDescent="0.35">
      <c r="A12641" t="s">
        <v>13</v>
      </c>
      <c r="B12641" t="s">
        <v>1166</v>
      </c>
      <c r="C12641">
        <v>71</v>
      </c>
      <c r="D12641" t="s">
        <v>1044</v>
      </c>
      <c r="E12641" t="s">
        <v>125</v>
      </c>
      <c r="F12641" t="s">
        <v>614</v>
      </c>
      <c r="G12641" t="s">
        <v>498</v>
      </c>
      <c r="H12641" t="s">
        <v>140</v>
      </c>
      <c r="I12641" t="s">
        <v>897</v>
      </c>
      <c r="J12641" t="s">
        <v>140</v>
      </c>
      <c r="K12641" t="s">
        <v>1051</v>
      </c>
      <c r="L12641" t="s">
        <v>1051</v>
      </c>
      <c r="M12641" t="s">
        <v>1019</v>
      </c>
      <c r="N12641" t="s">
        <v>1050</v>
      </c>
    </row>
    <row r="12642" spans="1:14" x14ac:dyDescent="0.35">
      <c r="A12642" t="s">
        <v>14</v>
      </c>
      <c r="B12642" t="s">
        <v>1165</v>
      </c>
      <c r="C12642">
        <v>10</v>
      </c>
      <c r="D12642" t="s">
        <v>1070</v>
      </c>
      <c r="E12642" t="s">
        <v>1070</v>
      </c>
      <c r="F12642" t="s">
        <v>140</v>
      </c>
      <c r="G12642" t="s">
        <v>442</v>
      </c>
      <c r="H12642" t="s">
        <v>140</v>
      </c>
      <c r="I12642" t="s">
        <v>140</v>
      </c>
      <c r="J12642" t="s">
        <v>140</v>
      </c>
      <c r="K12642" t="s">
        <v>1018</v>
      </c>
      <c r="L12642" t="s">
        <v>140</v>
      </c>
      <c r="M12642" t="s">
        <v>1056</v>
      </c>
      <c r="N12642" t="s">
        <v>140</v>
      </c>
    </row>
    <row r="12643" spans="1:14" x14ac:dyDescent="0.35">
      <c r="A12643" t="s">
        <v>14</v>
      </c>
      <c r="B12643" t="s">
        <v>1166</v>
      </c>
      <c r="C12643">
        <v>73</v>
      </c>
      <c r="D12643" t="s">
        <v>242</v>
      </c>
      <c r="E12643" t="s">
        <v>788</v>
      </c>
      <c r="F12643" t="s">
        <v>1095</v>
      </c>
      <c r="G12643" t="s">
        <v>798</v>
      </c>
      <c r="H12643" t="s">
        <v>1021</v>
      </c>
      <c r="I12643" t="s">
        <v>729</v>
      </c>
      <c r="J12643" t="s">
        <v>140</v>
      </c>
      <c r="K12643" t="s">
        <v>1009</v>
      </c>
      <c r="L12643" t="s">
        <v>1048</v>
      </c>
      <c r="M12643" t="s">
        <v>140</v>
      </c>
      <c r="N12643" t="s">
        <v>1011</v>
      </c>
    </row>
    <row r="12644" spans="1:14" x14ac:dyDescent="0.35">
      <c r="A12644" t="s">
        <v>15</v>
      </c>
      <c r="B12644" t="s">
        <v>1165</v>
      </c>
      <c r="C12644">
        <v>31</v>
      </c>
      <c r="D12644" t="s">
        <v>573</v>
      </c>
      <c r="E12644" t="s">
        <v>101</v>
      </c>
      <c r="F12644" t="s">
        <v>121</v>
      </c>
      <c r="G12644" t="s">
        <v>553</v>
      </c>
      <c r="H12644" t="s">
        <v>140</v>
      </c>
      <c r="I12644" t="s">
        <v>1043</v>
      </c>
      <c r="J12644" t="s">
        <v>140</v>
      </c>
      <c r="K12644" t="s">
        <v>1018</v>
      </c>
      <c r="L12644" t="s">
        <v>977</v>
      </c>
      <c r="M12644" t="s">
        <v>140</v>
      </c>
      <c r="N12644" t="s">
        <v>140</v>
      </c>
    </row>
    <row r="12645" spans="1:14" x14ac:dyDescent="0.35">
      <c r="A12645" t="s">
        <v>15</v>
      </c>
      <c r="B12645" t="s">
        <v>1166</v>
      </c>
      <c r="C12645">
        <v>65</v>
      </c>
      <c r="D12645" t="s">
        <v>882</v>
      </c>
      <c r="E12645" t="s">
        <v>773</v>
      </c>
      <c r="F12645" t="s">
        <v>422</v>
      </c>
      <c r="G12645" t="s">
        <v>634</v>
      </c>
      <c r="H12645" t="s">
        <v>1098</v>
      </c>
      <c r="I12645" t="s">
        <v>140</v>
      </c>
      <c r="J12645" t="s">
        <v>1050</v>
      </c>
      <c r="K12645" t="s">
        <v>1013</v>
      </c>
      <c r="L12645" t="s">
        <v>140</v>
      </c>
      <c r="M12645" t="s">
        <v>140</v>
      </c>
      <c r="N12645" t="s">
        <v>140</v>
      </c>
    </row>
    <row r="12646" spans="1:14" x14ac:dyDescent="0.35">
      <c r="A12646" t="s">
        <v>16</v>
      </c>
      <c r="B12646" t="s">
        <v>1165</v>
      </c>
      <c r="C12646">
        <v>20</v>
      </c>
      <c r="D12646" t="s">
        <v>39</v>
      </c>
      <c r="E12646" t="s">
        <v>140</v>
      </c>
      <c r="F12646" t="s">
        <v>140</v>
      </c>
      <c r="G12646" t="s">
        <v>309</v>
      </c>
      <c r="H12646" t="s">
        <v>140</v>
      </c>
      <c r="I12646" t="s">
        <v>1071</v>
      </c>
      <c r="J12646" t="s">
        <v>140</v>
      </c>
      <c r="K12646" t="s">
        <v>131</v>
      </c>
      <c r="L12646" t="s">
        <v>140</v>
      </c>
      <c r="M12646" t="s">
        <v>140</v>
      </c>
      <c r="N12646" t="s">
        <v>140</v>
      </c>
    </row>
    <row r="12647" spans="1:14" x14ac:dyDescent="0.35">
      <c r="A12647" t="s">
        <v>16</v>
      </c>
      <c r="B12647" t="s">
        <v>1166</v>
      </c>
      <c r="C12647">
        <v>36</v>
      </c>
      <c r="D12647" t="s">
        <v>402</v>
      </c>
      <c r="E12647" t="s">
        <v>93</v>
      </c>
      <c r="F12647" t="s">
        <v>1046</v>
      </c>
      <c r="G12647" t="s">
        <v>138</v>
      </c>
      <c r="H12647" t="s">
        <v>140</v>
      </c>
      <c r="I12647" t="s">
        <v>1060</v>
      </c>
      <c r="J12647" t="s">
        <v>140</v>
      </c>
      <c r="K12647" t="s">
        <v>929</v>
      </c>
      <c r="L12647" t="s">
        <v>1060</v>
      </c>
      <c r="M12647" t="s">
        <v>140</v>
      </c>
      <c r="N12647" t="s">
        <v>140</v>
      </c>
    </row>
    <row r="12648" spans="1:14" x14ac:dyDescent="0.35">
      <c r="A12648" t="s">
        <v>17</v>
      </c>
      <c r="B12648" t="s">
        <v>1165</v>
      </c>
      <c r="C12648">
        <v>23</v>
      </c>
      <c r="D12648" t="s">
        <v>115</v>
      </c>
      <c r="E12648" t="s">
        <v>954</v>
      </c>
      <c r="F12648" t="s">
        <v>1095</v>
      </c>
      <c r="G12648" t="s">
        <v>453</v>
      </c>
      <c r="H12648" t="s">
        <v>660</v>
      </c>
      <c r="I12648" t="s">
        <v>476</v>
      </c>
      <c r="J12648" t="s">
        <v>515</v>
      </c>
      <c r="K12648" t="s">
        <v>140</v>
      </c>
      <c r="L12648" t="s">
        <v>140</v>
      </c>
      <c r="M12648" t="s">
        <v>140</v>
      </c>
      <c r="N12648" t="s">
        <v>1018</v>
      </c>
    </row>
    <row r="12649" spans="1:14" x14ac:dyDescent="0.35">
      <c r="A12649" t="s">
        <v>17</v>
      </c>
      <c r="B12649" t="s">
        <v>1166</v>
      </c>
      <c r="C12649">
        <v>42</v>
      </c>
      <c r="D12649" t="s">
        <v>526</v>
      </c>
      <c r="E12649" t="s">
        <v>1102</v>
      </c>
      <c r="F12649" t="s">
        <v>1047</v>
      </c>
      <c r="G12649" t="s">
        <v>616</v>
      </c>
      <c r="H12649" t="s">
        <v>140</v>
      </c>
      <c r="I12649" t="s">
        <v>131</v>
      </c>
      <c r="J12649" t="s">
        <v>140</v>
      </c>
      <c r="K12649" t="s">
        <v>1023</v>
      </c>
      <c r="L12649" t="s">
        <v>1098</v>
      </c>
      <c r="M12649" t="s">
        <v>140</v>
      </c>
      <c r="N12649" t="s">
        <v>140</v>
      </c>
    </row>
    <row r="12650" spans="1:14" x14ac:dyDescent="0.35">
      <c r="A12650" t="s">
        <v>18</v>
      </c>
      <c r="B12650" t="s">
        <v>1165</v>
      </c>
      <c r="C12650">
        <v>2</v>
      </c>
      <c r="D12650" t="s">
        <v>140</v>
      </c>
      <c r="E12650" t="s">
        <v>140</v>
      </c>
      <c r="F12650" t="s">
        <v>140</v>
      </c>
      <c r="G12650" t="s">
        <v>177</v>
      </c>
      <c r="H12650" t="s">
        <v>140</v>
      </c>
      <c r="I12650" t="s">
        <v>140</v>
      </c>
      <c r="J12650" t="s">
        <v>140</v>
      </c>
      <c r="K12650" t="s">
        <v>140</v>
      </c>
      <c r="L12650" t="s">
        <v>140</v>
      </c>
      <c r="M12650" t="s">
        <v>140</v>
      </c>
      <c r="N12650" t="s">
        <v>140</v>
      </c>
    </row>
    <row r="12651" spans="1:14" x14ac:dyDescent="0.35">
      <c r="A12651" t="s">
        <v>18</v>
      </c>
      <c r="B12651" t="s">
        <v>1166</v>
      </c>
      <c r="C12651">
        <v>54</v>
      </c>
      <c r="D12651" t="s">
        <v>562</v>
      </c>
      <c r="E12651" t="s">
        <v>762</v>
      </c>
      <c r="F12651" t="s">
        <v>517</v>
      </c>
      <c r="G12651" t="s">
        <v>369</v>
      </c>
      <c r="H12651" t="s">
        <v>140</v>
      </c>
      <c r="I12651" t="s">
        <v>1045</v>
      </c>
      <c r="J12651" t="s">
        <v>140</v>
      </c>
      <c r="K12651" t="s">
        <v>1050</v>
      </c>
      <c r="L12651" t="s">
        <v>1070</v>
      </c>
      <c r="M12651" t="s">
        <v>140</v>
      </c>
      <c r="N12651" t="s">
        <v>140</v>
      </c>
    </row>
    <row r="12652" spans="1:14" x14ac:dyDescent="0.35">
      <c r="A12652" t="s">
        <v>19</v>
      </c>
      <c r="B12652" t="s">
        <v>1165</v>
      </c>
      <c r="C12652">
        <v>8</v>
      </c>
      <c r="D12652" t="s">
        <v>629</v>
      </c>
      <c r="E12652" t="s">
        <v>296</v>
      </c>
      <c r="F12652" t="s">
        <v>1059</v>
      </c>
      <c r="G12652" t="s">
        <v>332</v>
      </c>
      <c r="H12652" t="s">
        <v>140</v>
      </c>
      <c r="I12652" t="s">
        <v>140</v>
      </c>
      <c r="J12652" t="s">
        <v>140</v>
      </c>
      <c r="K12652" t="s">
        <v>140</v>
      </c>
      <c r="L12652" t="s">
        <v>140</v>
      </c>
      <c r="M12652" t="s">
        <v>140</v>
      </c>
      <c r="N12652" t="s">
        <v>140</v>
      </c>
    </row>
    <row r="12653" spans="1:14" x14ac:dyDescent="0.35">
      <c r="A12653" t="s">
        <v>19</v>
      </c>
      <c r="B12653" t="s">
        <v>1166</v>
      </c>
      <c r="C12653">
        <v>50</v>
      </c>
      <c r="D12653" t="s">
        <v>261</v>
      </c>
      <c r="E12653" t="s">
        <v>706</v>
      </c>
      <c r="F12653" t="s">
        <v>1072</v>
      </c>
      <c r="G12653" t="s">
        <v>966</v>
      </c>
      <c r="H12653" t="s">
        <v>140</v>
      </c>
      <c r="I12653" t="s">
        <v>996</v>
      </c>
      <c r="J12653" t="s">
        <v>140</v>
      </c>
      <c r="K12653" t="s">
        <v>1070</v>
      </c>
      <c r="L12653" t="s">
        <v>140</v>
      </c>
      <c r="M12653" t="s">
        <v>140</v>
      </c>
      <c r="N12653" t="s">
        <v>140</v>
      </c>
    </row>
    <row r="12654" spans="1:14" x14ac:dyDescent="0.35">
      <c r="A12654" t="s">
        <v>20</v>
      </c>
      <c r="B12654" t="s">
        <v>1165</v>
      </c>
      <c r="C12654">
        <v>32</v>
      </c>
      <c r="D12654" t="s">
        <v>585</v>
      </c>
      <c r="E12654" t="s">
        <v>712</v>
      </c>
      <c r="F12654" t="s">
        <v>105</v>
      </c>
      <c r="G12654" t="s">
        <v>206</v>
      </c>
      <c r="H12654" t="s">
        <v>140</v>
      </c>
      <c r="I12654" t="s">
        <v>1018</v>
      </c>
      <c r="J12654" t="s">
        <v>140</v>
      </c>
      <c r="K12654" t="s">
        <v>140</v>
      </c>
      <c r="L12654" t="s">
        <v>140</v>
      </c>
      <c r="M12654" t="s">
        <v>140</v>
      </c>
      <c r="N12654" t="s">
        <v>140</v>
      </c>
    </row>
    <row r="12655" spans="1:14" x14ac:dyDescent="0.35">
      <c r="A12655" t="s">
        <v>20</v>
      </c>
      <c r="B12655" t="s">
        <v>1166</v>
      </c>
      <c r="C12655">
        <v>36</v>
      </c>
      <c r="D12655" t="s">
        <v>427</v>
      </c>
      <c r="E12655" t="s">
        <v>125</v>
      </c>
      <c r="F12655" t="s">
        <v>1100</v>
      </c>
      <c r="G12655" t="s">
        <v>425</v>
      </c>
      <c r="H12655" t="s">
        <v>140</v>
      </c>
      <c r="I12655" t="s">
        <v>733</v>
      </c>
      <c r="J12655" t="s">
        <v>140</v>
      </c>
      <c r="K12655" t="s">
        <v>111</v>
      </c>
      <c r="L12655" t="s">
        <v>140</v>
      </c>
      <c r="M12655" t="s">
        <v>140</v>
      </c>
      <c r="N12655" t="s">
        <v>140</v>
      </c>
    </row>
    <row r="12656" spans="1:14" x14ac:dyDescent="0.35">
      <c r="A12656" t="s">
        <v>21</v>
      </c>
      <c r="B12656" t="s">
        <v>1166</v>
      </c>
      <c r="C12656">
        <v>87</v>
      </c>
      <c r="D12656" t="s">
        <v>61</v>
      </c>
      <c r="E12656" t="s">
        <v>286</v>
      </c>
      <c r="F12656" t="s">
        <v>660</v>
      </c>
      <c r="G12656" t="s">
        <v>486</v>
      </c>
      <c r="H12656" t="s">
        <v>140</v>
      </c>
      <c r="I12656" t="s">
        <v>643</v>
      </c>
      <c r="J12656" t="s">
        <v>140</v>
      </c>
      <c r="K12656" t="s">
        <v>1019</v>
      </c>
      <c r="L12656" t="s">
        <v>939</v>
      </c>
      <c r="M12656" t="s">
        <v>1019</v>
      </c>
      <c r="N12656" t="s">
        <v>1004</v>
      </c>
    </row>
    <row r="12657" spans="1:14" x14ac:dyDescent="0.35">
      <c r="A12657" t="s">
        <v>22</v>
      </c>
      <c r="B12657" t="s">
        <v>1165</v>
      </c>
      <c r="C12657">
        <v>29</v>
      </c>
      <c r="D12657" t="s">
        <v>856</v>
      </c>
      <c r="E12657" t="s">
        <v>755</v>
      </c>
      <c r="F12657" t="s">
        <v>1023</v>
      </c>
      <c r="G12657" t="s">
        <v>218</v>
      </c>
      <c r="H12657" t="s">
        <v>140</v>
      </c>
      <c r="I12657" t="s">
        <v>105</v>
      </c>
      <c r="J12657" t="s">
        <v>140</v>
      </c>
      <c r="K12657" t="s">
        <v>1049</v>
      </c>
      <c r="L12657" t="s">
        <v>140</v>
      </c>
      <c r="M12657" t="s">
        <v>140</v>
      </c>
      <c r="N12657" t="s">
        <v>954</v>
      </c>
    </row>
    <row r="12658" spans="1:14" x14ac:dyDescent="0.35">
      <c r="A12658" t="s">
        <v>22</v>
      </c>
      <c r="B12658" t="s">
        <v>1166</v>
      </c>
      <c r="C12658">
        <v>40</v>
      </c>
      <c r="D12658" t="s">
        <v>261</v>
      </c>
      <c r="E12658" t="s">
        <v>855</v>
      </c>
      <c r="F12658" t="s">
        <v>543</v>
      </c>
      <c r="G12658" t="s">
        <v>208</v>
      </c>
      <c r="H12658" t="s">
        <v>140</v>
      </c>
      <c r="I12658" t="s">
        <v>458</v>
      </c>
      <c r="J12658" t="s">
        <v>140</v>
      </c>
      <c r="K12658" t="s">
        <v>1019</v>
      </c>
      <c r="L12658" t="s">
        <v>140</v>
      </c>
      <c r="M12658" t="s">
        <v>140</v>
      </c>
      <c r="N12658" t="s">
        <v>140</v>
      </c>
    </row>
    <row r="12659" spans="1:14" x14ac:dyDescent="0.35">
      <c r="A12659" t="s">
        <v>23</v>
      </c>
      <c r="B12659" t="s">
        <v>1165</v>
      </c>
      <c r="C12659">
        <v>29</v>
      </c>
      <c r="D12659" t="s">
        <v>1059</v>
      </c>
      <c r="E12659" t="s">
        <v>1058</v>
      </c>
      <c r="F12659" t="s">
        <v>103</v>
      </c>
      <c r="G12659" t="s">
        <v>378</v>
      </c>
      <c r="H12659" t="s">
        <v>140</v>
      </c>
      <c r="I12659" t="s">
        <v>140</v>
      </c>
      <c r="J12659" t="s">
        <v>140</v>
      </c>
      <c r="K12659" t="s">
        <v>875</v>
      </c>
      <c r="L12659" t="s">
        <v>140</v>
      </c>
      <c r="M12659" t="s">
        <v>140</v>
      </c>
      <c r="N12659" t="s">
        <v>140</v>
      </c>
    </row>
    <row r="12660" spans="1:14" x14ac:dyDescent="0.35">
      <c r="A12660" t="s">
        <v>23</v>
      </c>
      <c r="B12660" t="s">
        <v>1166</v>
      </c>
      <c r="C12660">
        <v>48</v>
      </c>
      <c r="D12660" t="s">
        <v>289</v>
      </c>
      <c r="E12660" t="s">
        <v>87</v>
      </c>
      <c r="F12660" t="s">
        <v>129</v>
      </c>
      <c r="G12660" t="s">
        <v>889</v>
      </c>
      <c r="H12660" t="s">
        <v>140</v>
      </c>
      <c r="I12660" t="s">
        <v>660</v>
      </c>
      <c r="J12660" t="s">
        <v>140</v>
      </c>
      <c r="K12660" t="s">
        <v>1053</v>
      </c>
      <c r="L12660" t="s">
        <v>1098</v>
      </c>
      <c r="M12660" t="s">
        <v>140</v>
      </c>
      <c r="N12660" t="s">
        <v>660</v>
      </c>
    </row>
    <row r="12661" spans="1:14" x14ac:dyDescent="0.35">
      <c r="A12661" t="s">
        <v>24</v>
      </c>
      <c r="B12661" t="s">
        <v>1165</v>
      </c>
      <c r="C12661">
        <v>11</v>
      </c>
      <c r="D12661" t="s">
        <v>55</v>
      </c>
      <c r="E12661" t="s">
        <v>140</v>
      </c>
      <c r="F12661" t="s">
        <v>1066</v>
      </c>
      <c r="G12661" t="s">
        <v>873</v>
      </c>
      <c r="H12661" t="s">
        <v>140</v>
      </c>
      <c r="I12661" t="s">
        <v>147</v>
      </c>
      <c r="J12661" t="s">
        <v>140</v>
      </c>
      <c r="K12661" t="s">
        <v>140</v>
      </c>
      <c r="L12661" t="s">
        <v>1068</v>
      </c>
      <c r="M12661" t="s">
        <v>140</v>
      </c>
      <c r="N12661" t="s">
        <v>140</v>
      </c>
    </row>
    <row r="12662" spans="1:14" x14ac:dyDescent="0.35">
      <c r="A12662" t="s">
        <v>24</v>
      </c>
      <c r="B12662" t="s">
        <v>1166</v>
      </c>
      <c r="C12662">
        <v>40</v>
      </c>
      <c r="D12662" t="s">
        <v>741</v>
      </c>
      <c r="E12662" t="s">
        <v>869</v>
      </c>
      <c r="F12662" t="s">
        <v>893</v>
      </c>
      <c r="G12662" t="s">
        <v>226</v>
      </c>
      <c r="H12662" t="s">
        <v>140</v>
      </c>
      <c r="I12662" t="s">
        <v>1182</v>
      </c>
      <c r="J12662" t="s">
        <v>140</v>
      </c>
      <c r="K12662" t="s">
        <v>1045</v>
      </c>
      <c r="L12662" t="s">
        <v>140</v>
      </c>
      <c r="M12662" t="s">
        <v>140</v>
      </c>
      <c r="N12662" t="s">
        <v>869</v>
      </c>
    </row>
    <row r="12663" spans="1:14" x14ac:dyDescent="0.35">
      <c r="A12663" t="s">
        <v>25</v>
      </c>
      <c r="B12663" t="s">
        <v>1165</v>
      </c>
      <c r="C12663">
        <v>11</v>
      </c>
      <c r="D12663" t="s">
        <v>867</v>
      </c>
      <c r="E12663" t="s">
        <v>140</v>
      </c>
      <c r="F12663" t="s">
        <v>140</v>
      </c>
      <c r="G12663" t="s">
        <v>391</v>
      </c>
      <c r="H12663" t="s">
        <v>967</v>
      </c>
      <c r="I12663" t="s">
        <v>1098</v>
      </c>
      <c r="J12663" t="s">
        <v>140</v>
      </c>
      <c r="K12663" t="s">
        <v>712</v>
      </c>
      <c r="L12663" t="s">
        <v>140</v>
      </c>
      <c r="M12663" t="s">
        <v>140</v>
      </c>
      <c r="N12663" t="s">
        <v>140</v>
      </c>
    </row>
    <row r="12664" spans="1:14" x14ac:dyDescent="0.35">
      <c r="A12664" t="s">
        <v>25</v>
      </c>
      <c r="B12664" t="s">
        <v>1166</v>
      </c>
      <c r="C12664">
        <v>25</v>
      </c>
      <c r="D12664" t="s">
        <v>860</v>
      </c>
      <c r="E12664" t="s">
        <v>513</v>
      </c>
      <c r="F12664" t="s">
        <v>527</v>
      </c>
      <c r="G12664" t="s">
        <v>46</v>
      </c>
      <c r="H12664" t="s">
        <v>140</v>
      </c>
      <c r="I12664" t="s">
        <v>140</v>
      </c>
      <c r="J12664" t="s">
        <v>140</v>
      </c>
      <c r="K12664" t="s">
        <v>140</v>
      </c>
      <c r="L12664" t="s">
        <v>140</v>
      </c>
      <c r="M12664" t="s">
        <v>140</v>
      </c>
      <c r="N12664" t="s">
        <v>140</v>
      </c>
    </row>
    <row r="12665" spans="1:14" x14ac:dyDescent="0.35">
      <c r="A12665" t="s">
        <v>26</v>
      </c>
      <c r="B12665" t="s">
        <v>1165</v>
      </c>
      <c r="C12665">
        <v>20</v>
      </c>
      <c r="D12665" t="s">
        <v>460</v>
      </c>
      <c r="E12665" t="s">
        <v>723</v>
      </c>
      <c r="F12665" t="s">
        <v>733</v>
      </c>
      <c r="G12665" t="s">
        <v>909</v>
      </c>
      <c r="H12665" t="s">
        <v>140</v>
      </c>
      <c r="I12665" t="s">
        <v>140</v>
      </c>
      <c r="J12665" t="s">
        <v>140</v>
      </c>
      <c r="K12665" t="s">
        <v>1050</v>
      </c>
      <c r="L12665" t="s">
        <v>140</v>
      </c>
      <c r="M12665" t="s">
        <v>140</v>
      </c>
      <c r="N12665" t="s">
        <v>140</v>
      </c>
    </row>
    <row r="12666" spans="1:14" x14ac:dyDescent="0.35">
      <c r="A12666" t="s">
        <v>26</v>
      </c>
      <c r="B12666" t="s">
        <v>1166</v>
      </c>
      <c r="C12666">
        <v>45</v>
      </c>
      <c r="D12666" t="s">
        <v>389</v>
      </c>
      <c r="E12666" t="s">
        <v>903</v>
      </c>
      <c r="F12666" t="s">
        <v>706</v>
      </c>
      <c r="G12666" t="s">
        <v>452</v>
      </c>
      <c r="H12666" t="s">
        <v>140</v>
      </c>
      <c r="I12666" t="s">
        <v>105</v>
      </c>
      <c r="J12666" t="s">
        <v>140</v>
      </c>
      <c r="K12666" t="s">
        <v>929</v>
      </c>
      <c r="L12666" t="s">
        <v>1044</v>
      </c>
      <c r="M12666" t="s">
        <v>140</v>
      </c>
      <c r="N12666" t="s">
        <v>929</v>
      </c>
    </row>
    <row r="12667" spans="1:14" x14ac:dyDescent="0.35">
      <c r="A12667" t="s">
        <v>27</v>
      </c>
      <c r="B12667" t="s">
        <v>1165</v>
      </c>
      <c r="C12667">
        <v>17</v>
      </c>
      <c r="D12667" t="s">
        <v>880</v>
      </c>
      <c r="E12667" t="s">
        <v>97</v>
      </c>
      <c r="F12667" t="s">
        <v>700</v>
      </c>
      <c r="G12667" t="s">
        <v>497</v>
      </c>
      <c r="H12667" t="s">
        <v>660</v>
      </c>
      <c r="I12667" t="s">
        <v>1003</v>
      </c>
      <c r="J12667" t="s">
        <v>140</v>
      </c>
      <c r="K12667" t="s">
        <v>140</v>
      </c>
      <c r="L12667" t="s">
        <v>140</v>
      </c>
      <c r="M12667" t="s">
        <v>140</v>
      </c>
      <c r="N12667" t="s">
        <v>140</v>
      </c>
    </row>
    <row r="12668" spans="1:14" x14ac:dyDescent="0.35">
      <c r="A12668" t="s">
        <v>27</v>
      </c>
      <c r="B12668" t="s">
        <v>1166</v>
      </c>
      <c r="C12668">
        <v>25</v>
      </c>
      <c r="D12668" t="s">
        <v>773</v>
      </c>
      <c r="E12668" t="s">
        <v>527</v>
      </c>
      <c r="F12668" t="s">
        <v>869</v>
      </c>
      <c r="G12668" t="s">
        <v>883</v>
      </c>
      <c r="H12668" t="s">
        <v>140</v>
      </c>
      <c r="I12668" t="s">
        <v>91</v>
      </c>
      <c r="J12668" t="s">
        <v>140</v>
      </c>
      <c r="K12668" t="s">
        <v>140</v>
      </c>
      <c r="L12668" t="s">
        <v>140</v>
      </c>
      <c r="M12668" t="s">
        <v>140</v>
      </c>
      <c r="N12668" t="s">
        <v>749</v>
      </c>
    </row>
    <row r="12669" spans="1:14" x14ac:dyDescent="0.35">
      <c r="A12669" t="s">
        <v>28</v>
      </c>
      <c r="B12669" t="s">
        <v>1165</v>
      </c>
      <c r="C12669">
        <v>23</v>
      </c>
      <c r="D12669" t="s">
        <v>838</v>
      </c>
      <c r="E12669" t="s">
        <v>515</v>
      </c>
      <c r="F12669" t="s">
        <v>812</v>
      </c>
      <c r="G12669" t="s">
        <v>453</v>
      </c>
      <c r="H12669" t="s">
        <v>140</v>
      </c>
      <c r="I12669" t="s">
        <v>1073</v>
      </c>
      <c r="J12669" t="s">
        <v>140</v>
      </c>
      <c r="K12669" t="s">
        <v>1000</v>
      </c>
      <c r="L12669" t="s">
        <v>140</v>
      </c>
      <c r="M12669" t="s">
        <v>1003</v>
      </c>
      <c r="N12669" t="s">
        <v>1055</v>
      </c>
    </row>
    <row r="12670" spans="1:14" x14ac:dyDescent="0.35">
      <c r="A12670" t="s">
        <v>28</v>
      </c>
      <c r="B12670" t="s">
        <v>1166</v>
      </c>
      <c r="C12670">
        <v>45</v>
      </c>
      <c r="D12670" t="s">
        <v>654</v>
      </c>
      <c r="E12670" t="s">
        <v>970</v>
      </c>
      <c r="F12670" t="s">
        <v>1055</v>
      </c>
      <c r="G12670" t="s">
        <v>437</v>
      </c>
      <c r="H12670" t="s">
        <v>140</v>
      </c>
      <c r="I12670" t="s">
        <v>87</v>
      </c>
      <c r="J12670" t="s">
        <v>140</v>
      </c>
      <c r="K12670" t="s">
        <v>513</v>
      </c>
      <c r="L12670" t="s">
        <v>140</v>
      </c>
      <c r="M12670" t="s">
        <v>140</v>
      </c>
      <c r="N12670" t="s">
        <v>140</v>
      </c>
    </row>
    <row r="12671" spans="1:14" x14ac:dyDescent="0.35">
      <c r="A12671" t="s">
        <v>29</v>
      </c>
      <c r="B12671" t="s">
        <v>1165</v>
      </c>
      <c r="C12671">
        <v>22</v>
      </c>
      <c r="D12671" t="s">
        <v>1154</v>
      </c>
      <c r="E12671" t="s">
        <v>812</v>
      </c>
      <c r="F12671" t="s">
        <v>1059</v>
      </c>
      <c r="G12671" t="s">
        <v>616</v>
      </c>
      <c r="H12671" t="s">
        <v>532</v>
      </c>
      <c r="I12671" t="s">
        <v>1059</v>
      </c>
      <c r="J12671" t="s">
        <v>733</v>
      </c>
      <c r="K12671" t="s">
        <v>869</v>
      </c>
      <c r="L12671" t="s">
        <v>1018</v>
      </c>
      <c r="M12671" t="s">
        <v>140</v>
      </c>
      <c r="N12671" t="s">
        <v>91</v>
      </c>
    </row>
    <row r="12672" spans="1:14" x14ac:dyDescent="0.35">
      <c r="A12672" t="s">
        <v>29</v>
      </c>
      <c r="B12672" t="s">
        <v>1166</v>
      </c>
      <c r="C12672">
        <v>39</v>
      </c>
      <c r="D12672" t="s">
        <v>273</v>
      </c>
      <c r="E12672" t="s">
        <v>961</v>
      </c>
      <c r="F12672" t="s">
        <v>1051</v>
      </c>
      <c r="G12672" t="s">
        <v>556</v>
      </c>
      <c r="H12672" t="s">
        <v>140</v>
      </c>
      <c r="I12672" t="s">
        <v>1003</v>
      </c>
      <c r="J12672" t="s">
        <v>140</v>
      </c>
      <c r="K12672" t="s">
        <v>775</v>
      </c>
      <c r="L12672" t="s">
        <v>1019</v>
      </c>
      <c r="M12672" t="s">
        <v>140</v>
      </c>
      <c r="N12672" t="s">
        <v>1051</v>
      </c>
    </row>
    <row r="12673" spans="1:14" x14ac:dyDescent="0.35">
      <c r="A12673" t="s">
        <v>30</v>
      </c>
      <c r="B12673" t="s">
        <v>1165</v>
      </c>
      <c r="C12673">
        <v>22</v>
      </c>
      <c r="D12673" t="s">
        <v>43</v>
      </c>
      <c r="E12673" t="s">
        <v>140</v>
      </c>
      <c r="F12673" t="s">
        <v>1020</v>
      </c>
      <c r="G12673" t="s">
        <v>425</v>
      </c>
      <c r="H12673" t="s">
        <v>915</v>
      </c>
      <c r="I12673" t="s">
        <v>97</v>
      </c>
      <c r="J12673" t="s">
        <v>140</v>
      </c>
      <c r="K12673" t="s">
        <v>950</v>
      </c>
      <c r="L12673" t="s">
        <v>1058</v>
      </c>
      <c r="M12673" t="s">
        <v>140</v>
      </c>
      <c r="N12673" t="s">
        <v>595</v>
      </c>
    </row>
    <row r="12674" spans="1:14" x14ac:dyDescent="0.35">
      <c r="A12674" t="s">
        <v>30</v>
      </c>
      <c r="B12674" t="s">
        <v>1166</v>
      </c>
      <c r="C12674">
        <v>35</v>
      </c>
      <c r="D12674" t="s">
        <v>61</v>
      </c>
      <c r="E12674" t="s">
        <v>320</v>
      </c>
      <c r="F12674" t="s">
        <v>1057</v>
      </c>
      <c r="G12674" t="s">
        <v>692</v>
      </c>
      <c r="H12674" t="s">
        <v>140</v>
      </c>
      <c r="I12674" t="s">
        <v>140</v>
      </c>
      <c r="J12674" t="s">
        <v>140</v>
      </c>
      <c r="K12674" t="s">
        <v>1007</v>
      </c>
      <c r="L12674" t="s">
        <v>140</v>
      </c>
      <c r="M12674" t="s">
        <v>1046</v>
      </c>
      <c r="N12674" t="s">
        <v>769</v>
      </c>
    </row>
    <row r="12675" spans="1:14" x14ac:dyDescent="0.35">
      <c r="A12675" t="s">
        <v>31</v>
      </c>
      <c r="B12675" t="s">
        <v>1165</v>
      </c>
      <c r="C12675">
        <v>54</v>
      </c>
      <c r="D12675" t="s">
        <v>956</v>
      </c>
      <c r="E12675" t="s">
        <v>915</v>
      </c>
      <c r="F12675" t="s">
        <v>121</v>
      </c>
      <c r="G12675" t="s">
        <v>586</v>
      </c>
      <c r="H12675" t="s">
        <v>1051</v>
      </c>
      <c r="I12675" t="s">
        <v>317</v>
      </c>
      <c r="J12675" t="s">
        <v>140</v>
      </c>
      <c r="K12675" t="s">
        <v>1048</v>
      </c>
      <c r="L12675" t="s">
        <v>1019</v>
      </c>
      <c r="M12675" t="s">
        <v>140</v>
      </c>
      <c r="N12675" t="s">
        <v>140</v>
      </c>
    </row>
    <row r="12676" spans="1:14" x14ac:dyDescent="0.35">
      <c r="A12676" t="s">
        <v>31</v>
      </c>
      <c r="B12676" t="s">
        <v>1166</v>
      </c>
      <c r="C12676">
        <v>31</v>
      </c>
      <c r="D12676" t="s">
        <v>911</v>
      </c>
      <c r="E12676" t="s">
        <v>999</v>
      </c>
      <c r="F12676" t="s">
        <v>977</v>
      </c>
      <c r="G12676" t="s">
        <v>1156</v>
      </c>
      <c r="H12676" t="s">
        <v>140</v>
      </c>
      <c r="I12676" t="s">
        <v>977</v>
      </c>
      <c r="J12676" t="s">
        <v>140</v>
      </c>
      <c r="K12676" t="s">
        <v>140</v>
      </c>
      <c r="L12676" t="s">
        <v>140</v>
      </c>
      <c r="M12676" t="s">
        <v>140</v>
      </c>
      <c r="N12676" t="s">
        <v>140</v>
      </c>
    </row>
    <row r="12677" spans="1:14" x14ac:dyDescent="0.35">
      <c r="A12677" t="s">
        <v>32</v>
      </c>
      <c r="B12677" t="s">
        <v>1165</v>
      </c>
      <c r="C12677">
        <v>447</v>
      </c>
      <c r="D12677" t="s">
        <v>142</v>
      </c>
      <c r="E12677" t="s">
        <v>125</v>
      </c>
      <c r="F12677" t="s">
        <v>973</v>
      </c>
      <c r="G12677" t="s">
        <v>607</v>
      </c>
      <c r="H12677" t="s">
        <v>1043</v>
      </c>
      <c r="I12677" t="s">
        <v>1049</v>
      </c>
      <c r="J12677" t="s">
        <v>1013</v>
      </c>
      <c r="K12677" t="s">
        <v>660</v>
      </c>
      <c r="L12677" t="s">
        <v>1054</v>
      </c>
      <c r="M12677" t="s">
        <v>1009</v>
      </c>
      <c r="N12677" t="s">
        <v>1055</v>
      </c>
    </row>
    <row r="12678" spans="1:14" x14ac:dyDescent="0.35">
      <c r="A12678" t="s">
        <v>32</v>
      </c>
      <c r="B12678" t="s">
        <v>1166</v>
      </c>
      <c r="C12678">
        <v>1167</v>
      </c>
      <c r="D12678" t="s">
        <v>773</v>
      </c>
      <c r="E12678" t="s">
        <v>718</v>
      </c>
      <c r="F12678" t="s">
        <v>1072</v>
      </c>
      <c r="G12678" t="s">
        <v>689</v>
      </c>
      <c r="H12678" t="s">
        <v>1013</v>
      </c>
      <c r="I12678" t="s">
        <v>1049</v>
      </c>
      <c r="J12678" t="s">
        <v>1008</v>
      </c>
      <c r="K12678" t="s">
        <v>971</v>
      </c>
      <c r="L12678" t="s">
        <v>1055</v>
      </c>
      <c r="M12678" t="s">
        <v>1008</v>
      </c>
      <c r="N12678" t="s">
        <v>1066</v>
      </c>
    </row>
    <row r="12680" spans="1:14" x14ac:dyDescent="0.35">
      <c r="A12680" t="s">
        <v>1528</v>
      </c>
    </row>
    <row r="12681" spans="1:14" x14ac:dyDescent="0.35">
      <c r="A12681" t="s">
        <v>2</v>
      </c>
      <c r="B12681" t="s">
        <v>1136</v>
      </c>
      <c r="C12681" t="s">
        <v>3</v>
      </c>
      <c r="D12681" t="s">
        <v>1517</v>
      </c>
      <c r="E12681" t="s">
        <v>1518</v>
      </c>
      <c r="F12681" t="s">
        <v>1519</v>
      </c>
      <c r="G12681" t="s">
        <v>1520</v>
      </c>
      <c r="H12681" t="s">
        <v>1521</v>
      </c>
      <c r="I12681" t="s">
        <v>1522</v>
      </c>
      <c r="J12681" t="s">
        <v>1523</v>
      </c>
      <c r="K12681" t="s">
        <v>1524</v>
      </c>
      <c r="L12681" t="s">
        <v>1525</v>
      </c>
      <c r="M12681" t="s">
        <v>136</v>
      </c>
      <c r="N12681" t="s">
        <v>1526</v>
      </c>
    </row>
    <row r="12682" spans="1:14" x14ac:dyDescent="0.35">
      <c r="A12682" t="s">
        <v>8</v>
      </c>
      <c r="B12682" t="s">
        <v>1126</v>
      </c>
      <c r="C12682">
        <v>39</v>
      </c>
      <c r="D12682" t="s">
        <v>1080</v>
      </c>
      <c r="E12682" t="s">
        <v>269</v>
      </c>
      <c r="F12682" t="s">
        <v>1065</v>
      </c>
      <c r="G12682" t="s">
        <v>303</v>
      </c>
      <c r="H12682" t="s">
        <v>140</v>
      </c>
      <c r="I12682" t="s">
        <v>490</v>
      </c>
      <c r="J12682" t="s">
        <v>140</v>
      </c>
      <c r="K12682" t="s">
        <v>869</v>
      </c>
      <c r="L12682" t="s">
        <v>1049</v>
      </c>
      <c r="M12682" t="s">
        <v>140</v>
      </c>
      <c r="N12682" t="s">
        <v>939</v>
      </c>
    </row>
    <row r="12683" spans="1:14" x14ac:dyDescent="0.35">
      <c r="A12683" t="s">
        <v>8</v>
      </c>
      <c r="B12683" t="s">
        <v>1127</v>
      </c>
      <c r="C12683">
        <v>46</v>
      </c>
      <c r="D12683" t="s">
        <v>187</v>
      </c>
      <c r="E12683" t="s">
        <v>1104</v>
      </c>
      <c r="F12683" t="s">
        <v>812</v>
      </c>
      <c r="G12683" t="s">
        <v>601</v>
      </c>
      <c r="H12683" t="s">
        <v>939</v>
      </c>
      <c r="I12683" t="s">
        <v>917</v>
      </c>
      <c r="J12683" t="s">
        <v>140</v>
      </c>
      <c r="K12683" t="s">
        <v>1054</v>
      </c>
      <c r="L12683" t="s">
        <v>660</v>
      </c>
      <c r="M12683" t="s">
        <v>140</v>
      </c>
      <c r="N12683" t="s">
        <v>140</v>
      </c>
    </row>
    <row r="12684" spans="1:14" x14ac:dyDescent="0.35">
      <c r="A12684" t="s">
        <v>8</v>
      </c>
      <c r="B12684" t="s">
        <v>339</v>
      </c>
      <c r="C12684">
        <v>1</v>
      </c>
      <c r="D12684" t="s">
        <v>177</v>
      </c>
      <c r="E12684" t="s">
        <v>140</v>
      </c>
      <c r="F12684" t="s">
        <v>140</v>
      </c>
      <c r="G12684" t="s">
        <v>177</v>
      </c>
      <c r="H12684" t="s">
        <v>140</v>
      </c>
      <c r="I12684" t="s">
        <v>140</v>
      </c>
      <c r="J12684" t="s">
        <v>140</v>
      </c>
      <c r="K12684" t="s">
        <v>140</v>
      </c>
      <c r="L12684" t="s">
        <v>140</v>
      </c>
      <c r="M12684" t="s">
        <v>140</v>
      </c>
      <c r="N12684" t="s">
        <v>140</v>
      </c>
    </row>
    <row r="12685" spans="1:14" x14ac:dyDescent="0.35">
      <c r="A12685" t="s">
        <v>9</v>
      </c>
      <c r="B12685" t="s">
        <v>1126</v>
      </c>
      <c r="C12685">
        <v>20</v>
      </c>
      <c r="D12685" t="s">
        <v>455</v>
      </c>
      <c r="E12685" t="s">
        <v>269</v>
      </c>
      <c r="F12685" t="s">
        <v>792</v>
      </c>
      <c r="G12685" t="s">
        <v>963</v>
      </c>
      <c r="H12685" t="s">
        <v>140</v>
      </c>
      <c r="I12685" t="s">
        <v>660</v>
      </c>
      <c r="J12685" t="s">
        <v>140</v>
      </c>
      <c r="K12685" t="s">
        <v>664</v>
      </c>
      <c r="L12685" t="s">
        <v>140</v>
      </c>
      <c r="M12685" t="s">
        <v>140</v>
      </c>
      <c r="N12685" t="s">
        <v>140</v>
      </c>
    </row>
    <row r="12686" spans="1:14" x14ac:dyDescent="0.35">
      <c r="A12686" t="s">
        <v>9</v>
      </c>
      <c r="B12686" t="s">
        <v>1127</v>
      </c>
      <c r="C12686">
        <v>22</v>
      </c>
      <c r="D12686" t="s">
        <v>606</v>
      </c>
      <c r="E12686" t="s">
        <v>317</v>
      </c>
      <c r="F12686" t="s">
        <v>824</v>
      </c>
      <c r="G12686" t="s">
        <v>1139</v>
      </c>
      <c r="H12686" t="s">
        <v>140</v>
      </c>
      <c r="I12686" t="s">
        <v>145</v>
      </c>
      <c r="J12686" t="s">
        <v>140</v>
      </c>
      <c r="K12686" t="s">
        <v>824</v>
      </c>
      <c r="L12686" t="s">
        <v>140</v>
      </c>
      <c r="M12686" t="s">
        <v>140</v>
      </c>
      <c r="N12686" t="s">
        <v>140</v>
      </c>
    </row>
    <row r="12687" spans="1:14" x14ac:dyDescent="0.35">
      <c r="A12687" t="s">
        <v>9</v>
      </c>
      <c r="B12687" t="s">
        <v>339</v>
      </c>
      <c r="C12687">
        <v>1</v>
      </c>
      <c r="D12687" t="s">
        <v>140</v>
      </c>
      <c r="E12687" t="s">
        <v>140</v>
      </c>
      <c r="F12687" t="s">
        <v>140</v>
      </c>
      <c r="G12687" t="s">
        <v>177</v>
      </c>
      <c r="H12687" t="s">
        <v>140</v>
      </c>
      <c r="I12687" t="s">
        <v>140</v>
      </c>
      <c r="J12687" t="s">
        <v>140</v>
      </c>
      <c r="K12687" t="s">
        <v>140</v>
      </c>
      <c r="L12687" t="s">
        <v>140</v>
      </c>
      <c r="M12687" t="s">
        <v>140</v>
      </c>
      <c r="N12687" t="s">
        <v>140</v>
      </c>
    </row>
    <row r="12688" spans="1:14" x14ac:dyDescent="0.35">
      <c r="A12688" t="s">
        <v>10</v>
      </c>
      <c r="B12688" t="s">
        <v>1126</v>
      </c>
      <c r="C12688">
        <v>31</v>
      </c>
      <c r="D12688" t="s">
        <v>495</v>
      </c>
      <c r="E12688" t="s">
        <v>862</v>
      </c>
      <c r="F12688" t="s">
        <v>646</v>
      </c>
      <c r="G12688" t="s">
        <v>314</v>
      </c>
      <c r="H12688" t="s">
        <v>140</v>
      </c>
      <c r="I12688" t="s">
        <v>917</v>
      </c>
      <c r="J12688" t="s">
        <v>140</v>
      </c>
      <c r="K12688" t="s">
        <v>1017</v>
      </c>
      <c r="L12688" t="s">
        <v>949</v>
      </c>
      <c r="M12688" t="s">
        <v>140</v>
      </c>
      <c r="N12688" t="s">
        <v>140</v>
      </c>
    </row>
    <row r="12689" spans="1:14" x14ac:dyDescent="0.35">
      <c r="A12689" t="s">
        <v>10</v>
      </c>
      <c r="B12689" t="s">
        <v>1127</v>
      </c>
      <c r="C12689">
        <v>42</v>
      </c>
      <c r="D12689" t="s">
        <v>61</v>
      </c>
      <c r="E12689" t="s">
        <v>443</v>
      </c>
      <c r="F12689" t="s">
        <v>639</v>
      </c>
      <c r="G12689" t="s">
        <v>644</v>
      </c>
      <c r="H12689" t="s">
        <v>1068</v>
      </c>
      <c r="I12689" t="s">
        <v>664</v>
      </c>
      <c r="J12689" t="s">
        <v>140</v>
      </c>
      <c r="K12689" t="s">
        <v>140</v>
      </c>
      <c r="L12689" t="s">
        <v>140</v>
      </c>
      <c r="M12689" t="s">
        <v>140</v>
      </c>
      <c r="N12689" t="s">
        <v>140</v>
      </c>
    </row>
    <row r="12690" spans="1:14" x14ac:dyDescent="0.35">
      <c r="A12690" t="s">
        <v>10</v>
      </c>
      <c r="B12690" t="s">
        <v>339</v>
      </c>
      <c r="C12690">
        <v>5</v>
      </c>
      <c r="D12690" t="s">
        <v>140</v>
      </c>
      <c r="E12690" t="s">
        <v>140</v>
      </c>
      <c r="F12690" t="s">
        <v>140</v>
      </c>
      <c r="G12690" t="s">
        <v>1153</v>
      </c>
      <c r="H12690" t="s">
        <v>140</v>
      </c>
      <c r="I12690" t="s">
        <v>140</v>
      </c>
      <c r="J12690" t="s">
        <v>140</v>
      </c>
      <c r="K12690" t="s">
        <v>1059</v>
      </c>
      <c r="L12690" t="s">
        <v>140</v>
      </c>
      <c r="M12690" t="s">
        <v>140</v>
      </c>
      <c r="N12690" t="s">
        <v>140</v>
      </c>
    </row>
    <row r="12691" spans="1:14" x14ac:dyDescent="0.35">
      <c r="A12691" t="s">
        <v>11</v>
      </c>
      <c r="B12691" t="s">
        <v>1126</v>
      </c>
      <c r="C12691">
        <v>21</v>
      </c>
      <c r="D12691" t="s">
        <v>546</v>
      </c>
      <c r="E12691" t="s">
        <v>340</v>
      </c>
      <c r="F12691" t="s">
        <v>95</v>
      </c>
      <c r="G12691" t="s">
        <v>863</v>
      </c>
      <c r="H12691" t="s">
        <v>140</v>
      </c>
      <c r="I12691" t="s">
        <v>664</v>
      </c>
      <c r="J12691" t="s">
        <v>140</v>
      </c>
      <c r="K12691" t="s">
        <v>1064</v>
      </c>
      <c r="L12691" t="s">
        <v>1043</v>
      </c>
      <c r="M12691" t="s">
        <v>140</v>
      </c>
      <c r="N12691" t="s">
        <v>140</v>
      </c>
    </row>
    <row r="12692" spans="1:14" x14ac:dyDescent="0.35">
      <c r="A12692" t="s">
        <v>11</v>
      </c>
      <c r="B12692" t="s">
        <v>1127</v>
      </c>
      <c r="C12692">
        <v>28</v>
      </c>
      <c r="D12692" t="s">
        <v>375</v>
      </c>
      <c r="E12692" t="s">
        <v>527</v>
      </c>
      <c r="F12692" t="s">
        <v>113</v>
      </c>
      <c r="G12692" t="s">
        <v>366</v>
      </c>
      <c r="H12692" t="s">
        <v>140</v>
      </c>
      <c r="I12692" t="s">
        <v>517</v>
      </c>
      <c r="J12692" t="s">
        <v>140</v>
      </c>
      <c r="K12692" t="s">
        <v>140</v>
      </c>
      <c r="L12692" t="s">
        <v>869</v>
      </c>
      <c r="M12692" t="s">
        <v>140</v>
      </c>
      <c r="N12692" t="s">
        <v>140</v>
      </c>
    </row>
    <row r="12693" spans="1:14" x14ac:dyDescent="0.35">
      <c r="A12693" t="s">
        <v>11</v>
      </c>
      <c r="B12693" t="s">
        <v>339</v>
      </c>
      <c r="C12693">
        <v>2</v>
      </c>
      <c r="D12693" t="s">
        <v>140</v>
      </c>
      <c r="E12693" t="s">
        <v>140</v>
      </c>
      <c r="F12693" t="s">
        <v>385</v>
      </c>
      <c r="G12693" t="s">
        <v>177</v>
      </c>
      <c r="H12693" t="s">
        <v>140</v>
      </c>
      <c r="I12693" t="s">
        <v>140</v>
      </c>
      <c r="J12693" t="s">
        <v>140</v>
      </c>
      <c r="K12693" t="s">
        <v>140</v>
      </c>
      <c r="L12693" t="s">
        <v>140</v>
      </c>
      <c r="M12693" t="s">
        <v>140</v>
      </c>
      <c r="N12693" t="s">
        <v>140</v>
      </c>
    </row>
    <row r="12694" spans="1:14" x14ac:dyDescent="0.35">
      <c r="A12694" t="s">
        <v>12</v>
      </c>
      <c r="B12694" t="s">
        <v>1126</v>
      </c>
      <c r="C12694">
        <v>52</v>
      </c>
      <c r="D12694" t="s">
        <v>492</v>
      </c>
      <c r="E12694" t="s">
        <v>293</v>
      </c>
      <c r="F12694" t="s">
        <v>824</v>
      </c>
      <c r="G12694" t="s">
        <v>799</v>
      </c>
      <c r="H12694" t="s">
        <v>1070</v>
      </c>
      <c r="I12694" t="s">
        <v>954</v>
      </c>
      <c r="J12694" t="s">
        <v>140</v>
      </c>
      <c r="K12694" t="s">
        <v>903</v>
      </c>
      <c r="L12694" t="s">
        <v>140</v>
      </c>
      <c r="M12694" t="s">
        <v>140</v>
      </c>
      <c r="N12694" t="s">
        <v>140</v>
      </c>
    </row>
    <row r="12695" spans="1:14" x14ac:dyDescent="0.35">
      <c r="A12695" t="s">
        <v>12</v>
      </c>
      <c r="B12695" t="s">
        <v>1127</v>
      </c>
      <c r="C12695">
        <v>42</v>
      </c>
      <c r="D12695" t="s">
        <v>289</v>
      </c>
      <c r="E12695" t="s">
        <v>81</v>
      </c>
      <c r="F12695" t="s">
        <v>991</v>
      </c>
      <c r="G12695" t="s">
        <v>851</v>
      </c>
      <c r="H12695" t="s">
        <v>140</v>
      </c>
      <c r="I12695" t="s">
        <v>91</v>
      </c>
      <c r="J12695" t="s">
        <v>140</v>
      </c>
      <c r="K12695" t="s">
        <v>942</v>
      </c>
      <c r="L12695" t="s">
        <v>140</v>
      </c>
      <c r="M12695" t="s">
        <v>140</v>
      </c>
      <c r="N12695" t="s">
        <v>140</v>
      </c>
    </row>
    <row r="12696" spans="1:14" x14ac:dyDescent="0.35">
      <c r="A12696" t="s">
        <v>12</v>
      </c>
      <c r="B12696" t="s">
        <v>339</v>
      </c>
      <c r="C12696">
        <v>9</v>
      </c>
      <c r="D12696" t="s">
        <v>564</v>
      </c>
      <c r="E12696" t="s">
        <v>564</v>
      </c>
      <c r="F12696" t="s">
        <v>95</v>
      </c>
      <c r="G12696" t="s">
        <v>692</v>
      </c>
      <c r="H12696" t="s">
        <v>140</v>
      </c>
      <c r="I12696" t="s">
        <v>140</v>
      </c>
      <c r="J12696" t="s">
        <v>140</v>
      </c>
      <c r="K12696" t="s">
        <v>95</v>
      </c>
      <c r="L12696" t="s">
        <v>140</v>
      </c>
      <c r="M12696" t="s">
        <v>140</v>
      </c>
      <c r="N12696" t="s">
        <v>140</v>
      </c>
    </row>
    <row r="12697" spans="1:14" x14ac:dyDescent="0.35">
      <c r="A12697" t="s">
        <v>13</v>
      </c>
      <c r="B12697" t="s">
        <v>1126</v>
      </c>
      <c r="C12697">
        <v>32</v>
      </c>
      <c r="D12697" t="s">
        <v>869</v>
      </c>
      <c r="E12697" t="s">
        <v>967</v>
      </c>
      <c r="F12697" t="s">
        <v>777</v>
      </c>
      <c r="G12697" t="s">
        <v>750</v>
      </c>
      <c r="H12697" t="s">
        <v>140</v>
      </c>
      <c r="I12697" t="s">
        <v>1057</v>
      </c>
      <c r="J12697" t="s">
        <v>140</v>
      </c>
      <c r="K12697" t="s">
        <v>1043</v>
      </c>
      <c r="L12697" t="s">
        <v>1064</v>
      </c>
      <c r="M12697" t="s">
        <v>140</v>
      </c>
      <c r="N12697" t="s">
        <v>140</v>
      </c>
    </row>
    <row r="12698" spans="1:14" x14ac:dyDescent="0.35">
      <c r="A12698" t="s">
        <v>13</v>
      </c>
      <c r="B12698" t="s">
        <v>1127</v>
      </c>
      <c r="C12698">
        <v>35</v>
      </c>
      <c r="D12698" t="s">
        <v>837</v>
      </c>
      <c r="E12698" t="s">
        <v>394</v>
      </c>
      <c r="F12698" t="s">
        <v>718</v>
      </c>
      <c r="G12698" t="s">
        <v>398</v>
      </c>
      <c r="H12698" t="s">
        <v>140</v>
      </c>
      <c r="I12698" t="s">
        <v>199</v>
      </c>
      <c r="J12698" t="s">
        <v>140</v>
      </c>
      <c r="K12698" t="s">
        <v>869</v>
      </c>
      <c r="L12698" t="s">
        <v>1066</v>
      </c>
      <c r="M12698" t="s">
        <v>939</v>
      </c>
      <c r="N12698" t="s">
        <v>996</v>
      </c>
    </row>
    <row r="12699" spans="1:14" x14ac:dyDescent="0.35">
      <c r="A12699" t="s">
        <v>13</v>
      </c>
      <c r="B12699" t="s">
        <v>339</v>
      </c>
      <c r="C12699">
        <v>6</v>
      </c>
      <c r="D12699" t="s">
        <v>462</v>
      </c>
      <c r="E12699" t="s">
        <v>671</v>
      </c>
      <c r="F12699" t="s">
        <v>582</v>
      </c>
      <c r="G12699" t="s">
        <v>400</v>
      </c>
      <c r="H12699" t="s">
        <v>140</v>
      </c>
      <c r="I12699" t="s">
        <v>462</v>
      </c>
      <c r="J12699" t="s">
        <v>140</v>
      </c>
      <c r="K12699" t="s">
        <v>140</v>
      </c>
      <c r="L12699" t="s">
        <v>140</v>
      </c>
      <c r="M12699" t="s">
        <v>140</v>
      </c>
      <c r="N12699" t="s">
        <v>140</v>
      </c>
    </row>
    <row r="12700" spans="1:14" x14ac:dyDescent="0.35">
      <c r="A12700" t="s">
        <v>14</v>
      </c>
      <c r="B12700" t="s">
        <v>1126</v>
      </c>
      <c r="C12700">
        <v>33</v>
      </c>
      <c r="D12700" t="s">
        <v>187</v>
      </c>
      <c r="E12700" t="s">
        <v>140</v>
      </c>
      <c r="F12700" t="s">
        <v>812</v>
      </c>
      <c r="G12700" t="s">
        <v>367</v>
      </c>
      <c r="H12700" t="s">
        <v>1048</v>
      </c>
      <c r="I12700" t="s">
        <v>641</v>
      </c>
      <c r="J12700" t="s">
        <v>140</v>
      </c>
      <c r="K12700" t="s">
        <v>1014</v>
      </c>
      <c r="L12700" t="s">
        <v>1048</v>
      </c>
      <c r="M12700" t="s">
        <v>140</v>
      </c>
      <c r="N12700" t="s">
        <v>1004</v>
      </c>
    </row>
    <row r="12701" spans="1:14" x14ac:dyDescent="0.35">
      <c r="A12701" t="s">
        <v>14</v>
      </c>
      <c r="B12701" t="s">
        <v>1127</v>
      </c>
      <c r="C12701">
        <v>47</v>
      </c>
      <c r="D12701" t="s">
        <v>37</v>
      </c>
      <c r="E12701" t="s">
        <v>371</v>
      </c>
      <c r="F12701" t="s">
        <v>501</v>
      </c>
      <c r="G12701" t="s">
        <v>852</v>
      </c>
      <c r="H12701" t="s">
        <v>140</v>
      </c>
      <c r="I12701" t="s">
        <v>660</v>
      </c>
      <c r="J12701" t="s">
        <v>140</v>
      </c>
      <c r="K12701" t="s">
        <v>775</v>
      </c>
      <c r="L12701" t="s">
        <v>1020</v>
      </c>
      <c r="M12701" t="s">
        <v>1063</v>
      </c>
      <c r="N12701" t="s">
        <v>140</v>
      </c>
    </row>
    <row r="12702" spans="1:14" x14ac:dyDescent="0.35">
      <c r="A12702" t="s">
        <v>14</v>
      </c>
      <c r="B12702" t="s">
        <v>339</v>
      </c>
      <c r="C12702">
        <v>3</v>
      </c>
      <c r="D12702" t="s">
        <v>76</v>
      </c>
      <c r="E12702" t="s">
        <v>83</v>
      </c>
      <c r="F12702" t="s">
        <v>140</v>
      </c>
      <c r="G12702" t="s">
        <v>140</v>
      </c>
      <c r="H12702" t="s">
        <v>140</v>
      </c>
      <c r="I12702" t="s">
        <v>77</v>
      </c>
      <c r="J12702" t="s">
        <v>140</v>
      </c>
      <c r="K12702" t="s">
        <v>140</v>
      </c>
      <c r="L12702" t="s">
        <v>140</v>
      </c>
      <c r="M12702" t="s">
        <v>140</v>
      </c>
      <c r="N12702" t="s">
        <v>140</v>
      </c>
    </row>
    <row r="12703" spans="1:14" x14ac:dyDescent="0.35">
      <c r="A12703" t="s">
        <v>15</v>
      </c>
      <c r="B12703" t="s">
        <v>1126</v>
      </c>
      <c r="C12703">
        <v>42</v>
      </c>
      <c r="D12703" t="s">
        <v>893</v>
      </c>
      <c r="E12703" t="s">
        <v>51</v>
      </c>
      <c r="F12703" t="s">
        <v>860</v>
      </c>
      <c r="G12703" t="s">
        <v>482</v>
      </c>
      <c r="H12703" t="s">
        <v>140</v>
      </c>
      <c r="I12703" t="s">
        <v>140</v>
      </c>
      <c r="J12703" t="s">
        <v>140</v>
      </c>
      <c r="K12703" t="s">
        <v>1066</v>
      </c>
      <c r="L12703" t="s">
        <v>919</v>
      </c>
      <c r="M12703" t="s">
        <v>140</v>
      </c>
      <c r="N12703" t="s">
        <v>140</v>
      </c>
    </row>
    <row r="12704" spans="1:14" x14ac:dyDescent="0.35">
      <c r="A12704" t="s">
        <v>15</v>
      </c>
      <c r="B12704" t="s">
        <v>1127</v>
      </c>
      <c r="C12704">
        <v>52</v>
      </c>
      <c r="D12704" t="s">
        <v>822</v>
      </c>
      <c r="E12704" t="s">
        <v>932</v>
      </c>
      <c r="F12704" t="s">
        <v>548</v>
      </c>
      <c r="G12704" t="s">
        <v>227</v>
      </c>
      <c r="H12704" t="s">
        <v>1043</v>
      </c>
      <c r="I12704" t="s">
        <v>775</v>
      </c>
      <c r="J12704" t="s">
        <v>1073</v>
      </c>
      <c r="K12704" t="s">
        <v>1014</v>
      </c>
      <c r="L12704" t="s">
        <v>140</v>
      </c>
      <c r="M12704" t="s">
        <v>140</v>
      </c>
      <c r="N12704" t="s">
        <v>140</v>
      </c>
    </row>
    <row r="12705" spans="1:14" x14ac:dyDescent="0.35">
      <c r="A12705" t="s">
        <v>15</v>
      </c>
      <c r="B12705" t="s">
        <v>339</v>
      </c>
      <c r="C12705">
        <v>2</v>
      </c>
      <c r="D12705" t="s">
        <v>177</v>
      </c>
      <c r="E12705" t="s">
        <v>140</v>
      </c>
      <c r="F12705" t="s">
        <v>140</v>
      </c>
      <c r="G12705" t="s">
        <v>140</v>
      </c>
      <c r="H12705" t="s">
        <v>140</v>
      </c>
      <c r="I12705" t="s">
        <v>140</v>
      </c>
      <c r="J12705" t="s">
        <v>140</v>
      </c>
      <c r="K12705" t="s">
        <v>140</v>
      </c>
      <c r="L12705" t="s">
        <v>140</v>
      </c>
      <c r="M12705" t="s">
        <v>140</v>
      </c>
      <c r="N12705" t="s">
        <v>140</v>
      </c>
    </row>
    <row r="12706" spans="1:14" x14ac:dyDescent="0.35">
      <c r="A12706" t="s">
        <v>16</v>
      </c>
      <c r="B12706" t="s">
        <v>1126</v>
      </c>
      <c r="C12706">
        <v>24</v>
      </c>
      <c r="D12706" t="s">
        <v>588</v>
      </c>
      <c r="E12706" t="s">
        <v>733</v>
      </c>
      <c r="F12706" t="s">
        <v>140</v>
      </c>
      <c r="G12706" t="s">
        <v>655</v>
      </c>
      <c r="H12706" t="s">
        <v>140</v>
      </c>
      <c r="I12706" t="s">
        <v>140</v>
      </c>
      <c r="J12706" t="s">
        <v>140</v>
      </c>
      <c r="K12706" t="s">
        <v>942</v>
      </c>
      <c r="L12706" t="s">
        <v>515</v>
      </c>
      <c r="M12706" t="s">
        <v>140</v>
      </c>
      <c r="N12706" t="s">
        <v>140</v>
      </c>
    </row>
    <row r="12707" spans="1:14" x14ac:dyDescent="0.35">
      <c r="A12707" t="s">
        <v>16</v>
      </c>
      <c r="B12707" t="s">
        <v>1127</v>
      </c>
      <c r="C12707">
        <v>29</v>
      </c>
      <c r="D12707" t="s">
        <v>159</v>
      </c>
      <c r="E12707" t="s">
        <v>115</v>
      </c>
      <c r="F12707" t="s">
        <v>1060</v>
      </c>
      <c r="G12707" t="s">
        <v>81</v>
      </c>
      <c r="H12707" t="s">
        <v>140</v>
      </c>
      <c r="I12707" t="s">
        <v>841</v>
      </c>
      <c r="J12707" t="s">
        <v>140</v>
      </c>
      <c r="K12707" t="s">
        <v>1061</v>
      </c>
      <c r="L12707" t="s">
        <v>140</v>
      </c>
      <c r="M12707" t="s">
        <v>140</v>
      </c>
      <c r="N12707" t="s">
        <v>140</v>
      </c>
    </row>
    <row r="12708" spans="1:14" x14ac:dyDescent="0.35">
      <c r="A12708" t="s">
        <v>16</v>
      </c>
      <c r="B12708" t="s">
        <v>339</v>
      </c>
      <c r="C12708">
        <v>3</v>
      </c>
      <c r="D12708" t="s">
        <v>530</v>
      </c>
      <c r="E12708" t="s">
        <v>140</v>
      </c>
      <c r="F12708" t="s">
        <v>140</v>
      </c>
      <c r="G12708" t="s">
        <v>828</v>
      </c>
      <c r="H12708" t="s">
        <v>140</v>
      </c>
      <c r="I12708" t="s">
        <v>140</v>
      </c>
      <c r="J12708" t="s">
        <v>140</v>
      </c>
      <c r="K12708" t="s">
        <v>140</v>
      </c>
      <c r="L12708" t="s">
        <v>140</v>
      </c>
      <c r="M12708" t="s">
        <v>140</v>
      </c>
      <c r="N12708" t="s">
        <v>140</v>
      </c>
    </row>
    <row r="12709" spans="1:14" x14ac:dyDescent="0.35">
      <c r="A12709" t="s">
        <v>17</v>
      </c>
      <c r="B12709" t="s">
        <v>1126</v>
      </c>
      <c r="C12709">
        <v>32</v>
      </c>
      <c r="D12709" t="s">
        <v>465</v>
      </c>
      <c r="E12709" t="s">
        <v>903</v>
      </c>
      <c r="F12709" t="s">
        <v>1018</v>
      </c>
      <c r="G12709" t="s">
        <v>593</v>
      </c>
      <c r="H12709" t="s">
        <v>1007</v>
      </c>
      <c r="I12709" t="s">
        <v>646</v>
      </c>
      <c r="J12709" t="s">
        <v>1060</v>
      </c>
      <c r="K12709" t="s">
        <v>1019</v>
      </c>
      <c r="L12709" t="s">
        <v>140</v>
      </c>
      <c r="M12709" t="s">
        <v>140</v>
      </c>
      <c r="N12709" t="s">
        <v>140</v>
      </c>
    </row>
    <row r="12710" spans="1:14" x14ac:dyDescent="0.35">
      <c r="A12710" t="s">
        <v>17</v>
      </c>
      <c r="B12710" t="s">
        <v>1127</v>
      </c>
      <c r="C12710">
        <v>29</v>
      </c>
      <c r="D12710" t="s">
        <v>320</v>
      </c>
      <c r="E12710" t="s">
        <v>801</v>
      </c>
      <c r="F12710" t="s">
        <v>801</v>
      </c>
      <c r="G12710" t="s">
        <v>169</v>
      </c>
      <c r="H12710" t="s">
        <v>140</v>
      </c>
      <c r="I12710" t="s">
        <v>785</v>
      </c>
      <c r="J12710" t="s">
        <v>140</v>
      </c>
      <c r="K12710" t="s">
        <v>140</v>
      </c>
      <c r="L12710" t="s">
        <v>1020</v>
      </c>
      <c r="M12710" t="s">
        <v>140</v>
      </c>
      <c r="N12710" t="s">
        <v>140</v>
      </c>
    </row>
    <row r="12711" spans="1:14" x14ac:dyDescent="0.35">
      <c r="A12711" t="s">
        <v>17</v>
      </c>
      <c r="B12711" t="s">
        <v>339</v>
      </c>
      <c r="C12711">
        <v>4</v>
      </c>
      <c r="D12711" t="s">
        <v>208</v>
      </c>
      <c r="E12711" t="s">
        <v>401</v>
      </c>
      <c r="F12711" t="s">
        <v>401</v>
      </c>
      <c r="G12711" t="s">
        <v>401</v>
      </c>
      <c r="H12711" t="s">
        <v>140</v>
      </c>
      <c r="I12711" t="s">
        <v>140</v>
      </c>
      <c r="J12711" t="s">
        <v>140</v>
      </c>
      <c r="K12711" t="s">
        <v>401</v>
      </c>
      <c r="L12711" t="s">
        <v>140</v>
      </c>
      <c r="M12711" t="s">
        <v>140</v>
      </c>
      <c r="N12711" t="s">
        <v>639</v>
      </c>
    </row>
    <row r="12712" spans="1:14" x14ac:dyDescent="0.35">
      <c r="A12712" t="s">
        <v>18</v>
      </c>
      <c r="B12712" t="s">
        <v>1126</v>
      </c>
      <c r="C12712">
        <v>25</v>
      </c>
      <c r="D12712" t="s">
        <v>886</v>
      </c>
      <c r="E12712" t="s">
        <v>551</v>
      </c>
      <c r="F12712" t="s">
        <v>1049</v>
      </c>
      <c r="G12712" t="s">
        <v>711</v>
      </c>
      <c r="H12712" t="s">
        <v>140</v>
      </c>
      <c r="I12712" t="s">
        <v>838</v>
      </c>
      <c r="J12712" t="s">
        <v>140</v>
      </c>
      <c r="K12712" t="s">
        <v>1047</v>
      </c>
      <c r="L12712" t="s">
        <v>775</v>
      </c>
      <c r="M12712" t="s">
        <v>140</v>
      </c>
      <c r="N12712" t="s">
        <v>140</v>
      </c>
    </row>
    <row r="12713" spans="1:14" x14ac:dyDescent="0.35">
      <c r="A12713" t="s">
        <v>18</v>
      </c>
      <c r="B12713" t="s">
        <v>1127</v>
      </c>
      <c r="C12713">
        <v>28</v>
      </c>
      <c r="D12713" t="s">
        <v>886</v>
      </c>
      <c r="E12713" t="s">
        <v>956</v>
      </c>
      <c r="F12713" t="s">
        <v>756</v>
      </c>
      <c r="G12713" t="s">
        <v>558</v>
      </c>
      <c r="H12713" t="s">
        <v>140</v>
      </c>
      <c r="I12713" t="s">
        <v>1057</v>
      </c>
      <c r="J12713" t="s">
        <v>140</v>
      </c>
      <c r="K12713" t="s">
        <v>140</v>
      </c>
      <c r="L12713" t="s">
        <v>1060</v>
      </c>
      <c r="M12713" t="s">
        <v>140</v>
      </c>
      <c r="N12713" t="s">
        <v>140</v>
      </c>
    </row>
    <row r="12714" spans="1:14" x14ac:dyDescent="0.35">
      <c r="A12714" t="s">
        <v>18</v>
      </c>
      <c r="B12714" t="s">
        <v>339</v>
      </c>
      <c r="C12714">
        <v>3</v>
      </c>
      <c r="D12714" t="s">
        <v>196</v>
      </c>
      <c r="E12714" t="s">
        <v>196</v>
      </c>
      <c r="F12714" t="s">
        <v>140</v>
      </c>
      <c r="G12714" t="s">
        <v>140</v>
      </c>
      <c r="H12714" t="s">
        <v>140</v>
      </c>
      <c r="I12714" t="s">
        <v>140</v>
      </c>
      <c r="J12714" t="s">
        <v>140</v>
      </c>
      <c r="K12714" t="s">
        <v>140</v>
      </c>
      <c r="L12714" t="s">
        <v>196</v>
      </c>
      <c r="M12714" t="s">
        <v>140</v>
      </c>
      <c r="N12714" t="s">
        <v>140</v>
      </c>
    </row>
    <row r="12715" spans="1:14" x14ac:dyDescent="0.35">
      <c r="A12715" t="s">
        <v>19</v>
      </c>
      <c r="B12715" t="s">
        <v>1126</v>
      </c>
      <c r="C12715">
        <v>27</v>
      </c>
      <c r="D12715" t="s">
        <v>578</v>
      </c>
      <c r="E12715" t="s">
        <v>543</v>
      </c>
      <c r="F12715" t="s">
        <v>131</v>
      </c>
      <c r="G12715" t="s">
        <v>313</v>
      </c>
      <c r="H12715" t="s">
        <v>140</v>
      </c>
      <c r="I12715" t="s">
        <v>458</v>
      </c>
      <c r="J12715" t="s">
        <v>140</v>
      </c>
      <c r="K12715" t="s">
        <v>939</v>
      </c>
      <c r="L12715" t="s">
        <v>140</v>
      </c>
      <c r="M12715" t="s">
        <v>140</v>
      </c>
      <c r="N12715" t="s">
        <v>140</v>
      </c>
    </row>
    <row r="12716" spans="1:14" x14ac:dyDescent="0.35">
      <c r="A12716" t="s">
        <v>19</v>
      </c>
      <c r="B12716" t="s">
        <v>1127</v>
      </c>
      <c r="C12716">
        <v>29</v>
      </c>
      <c r="D12716" t="s">
        <v>968</v>
      </c>
      <c r="E12716" t="s">
        <v>894</v>
      </c>
      <c r="F12716" t="s">
        <v>1047</v>
      </c>
      <c r="G12716" t="s">
        <v>726</v>
      </c>
      <c r="H12716" t="s">
        <v>140</v>
      </c>
      <c r="I12716" t="s">
        <v>949</v>
      </c>
      <c r="J12716" t="s">
        <v>140</v>
      </c>
      <c r="K12716" t="s">
        <v>664</v>
      </c>
      <c r="L12716" t="s">
        <v>140</v>
      </c>
      <c r="M12716" t="s">
        <v>140</v>
      </c>
      <c r="N12716" t="s">
        <v>140</v>
      </c>
    </row>
    <row r="12717" spans="1:14" x14ac:dyDescent="0.35">
      <c r="A12717" t="s">
        <v>19</v>
      </c>
      <c r="B12717" t="s">
        <v>339</v>
      </c>
      <c r="C12717">
        <v>2</v>
      </c>
      <c r="D12717" t="s">
        <v>140</v>
      </c>
      <c r="E12717" t="s">
        <v>140</v>
      </c>
      <c r="F12717" t="s">
        <v>483</v>
      </c>
      <c r="G12717" t="s">
        <v>177</v>
      </c>
      <c r="H12717" t="s">
        <v>140</v>
      </c>
      <c r="I12717" t="s">
        <v>140</v>
      </c>
      <c r="J12717" t="s">
        <v>140</v>
      </c>
      <c r="K12717" t="s">
        <v>140</v>
      </c>
      <c r="L12717" t="s">
        <v>140</v>
      </c>
      <c r="M12717" t="s">
        <v>140</v>
      </c>
      <c r="N12717" t="s">
        <v>140</v>
      </c>
    </row>
    <row r="12718" spans="1:14" x14ac:dyDescent="0.35">
      <c r="A12718" t="s">
        <v>20</v>
      </c>
      <c r="B12718" t="s">
        <v>1126</v>
      </c>
      <c r="C12718">
        <v>26</v>
      </c>
      <c r="D12718" t="s">
        <v>627</v>
      </c>
      <c r="E12718" t="s">
        <v>458</v>
      </c>
      <c r="F12718" t="s">
        <v>489</v>
      </c>
      <c r="G12718" t="s">
        <v>251</v>
      </c>
      <c r="H12718" t="s">
        <v>140</v>
      </c>
      <c r="I12718" t="s">
        <v>140</v>
      </c>
      <c r="J12718" t="s">
        <v>140</v>
      </c>
      <c r="K12718" t="s">
        <v>971</v>
      </c>
      <c r="L12718" t="s">
        <v>140</v>
      </c>
      <c r="M12718" t="s">
        <v>140</v>
      </c>
      <c r="N12718" t="s">
        <v>140</v>
      </c>
    </row>
    <row r="12719" spans="1:14" x14ac:dyDescent="0.35">
      <c r="A12719" t="s">
        <v>20</v>
      </c>
      <c r="B12719" t="s">
        <v>1127</v>
      </c>
      <c r="C12719">
        <v>41</v>
      </c>
      <c r="D12719" t="s">
        <v>852</v>
      </c>
      <c r="E12719" t="s">
        <v>521</v>
      </c>
      <c r="F12719" t="s">
        <v>99</v>
      </c>
      <c r="G12719" t="s">
        <v>818</v>
      </c>
      <c r="H12719" t="s">
        <v>140</v>
      </c>
      <c r="I12719" t="s">
        <v>915</v>
      </c>
      <c r="J12719" t="s">
        <v>140</v>
      </c>
      <c r="K12719" t="s">
        <v>1049</v>
      </c>
      <c r="L12719" t="s">
        <v>140</v>
      </c>
      <c r="M12719" t="s">
        <v>140</v>
      </c>
      <c r="N12719" t="s">
        <v>140</v>
      </c>
    </row>
    <row r="12720" spans="1:14" x14ac:dyDescent="0.35">
      <c r="A12720" t="s">
        <v>20</v>
      </c>
      <c r="B12720" t="s">
        <v>339</v>
      </c>
      <c r="C12720">
        <v>1</v>
      </c>
      <c r="D12720" t="s">
        <v>140</v>
      </c>
      <c r="E12720" t="s">
        <v>177</v>
      </c>
      <c r="F12720" t="s">
        <v>140</v>
      </c>
      <c r="G12720" t="s">
        <v>140</v>
      </c>
      <c r="H12720" t="s">
        <v>140</v>
      </c>
      <c r="I12720" t="s">
        <v>140</v>
      </c>
      <c r="J12720" t="s">
        <v>140</v>
      </c>
      <c r="K12720" t="s">
        <v>140</v>
      </c>
      <c r="L12720" t="s">
        <v>140</v>
      </c>
      <c r="M12720" t="s">
        <v>140</v>
      </c>
      <c r="N12720" t="s">
        <v>140</v>
      </c>
    </row>
    <row r="12721" spans="1:14" x14ac:dyDescent="0.35">
      <c r="A12721" t="s">
        <v>21</v>
      </c>
      <c r="B12721" t="s">
        <v>1126</v>
      </c>
      <c r="C12721">
        <v>30</v>
      </c>
      <c r="D12721" t="s">
        <v>656</v>
      </c>
      <c r="E12721" t="s">
        <v>1102</v>
      </c>
      <c r="F12721" t="s">
        <v>1182</v>
      </c>
      <c r="G12721" t="s">
        <v>223</v>
      </c>
      <c r="H12721" t="s">
        <v>140</v>
      </c>
      <c r="I12721" t="s">
        <v>801</v>
      </c>
      <c r="J12721" t="s">
        <v>140</v>
      </c>
      <c r="K12721" t="s">
        <v>140</v>
      </c>
      <c r="L12721" t="s">
        <v>140</v>
      </c>
      <c r="M12721" t="s">
        <v>140</v>
      </c>
      <c r="N12721" t="s">
        <v>1007</v>
      </c>
    </row>
    <row r="12722" spans="1:14" x14ac:dyDescent="0.35">
      <c r="A12722" t="s">
        <v>21</v>
      </c>
      <c r="B12722" t="s">
        <v>1127</v>
      </c>
      <c r="C12722">
        <v>54</v>
      </c>
      <c r="D12722" t="s">
        <v>196</v>
      </c>
      <c r="E12722" t="s">
        <v>105</v>
      </c>
      <c r="F12722" t="s">
        <v>140</v>
      </c>
      <c r="G12722" t="s">
        <v>692</v>
      </c>
      <c r="H12722" t="s">
        <v>140</v>
      </c>
      <c r="I12722" t="s">
        <v>371</v>
      </c>
      <c r="J12722" t="s">
        <v>140</v>
      </c>
      <c r="K12722" t="s">
        <v>1066</v>
      </c>
      <c r="L12722" t="s">
        <v>1052</v>
      </c>
      <c r="M12722" t="s">
        <v>140</v>
      </c>
      <c r="N12722" t="s">
        <v>1066</v>
      </c>
    </row>
    <row r="12723" spans="1:14" x14ac:dyDescent="0.35">
      <c r="A12723" t="s">
        <v>21</v>
      </c>
      <c r="B12723" t="s">
        <v>339</v>
      </c>
      <c r="C12723">
        <v>3</v>
      </c>
      <c r="D12723" t="s">
        <v>196</v>
      </c>
      <c r="E12723" t="s">
        <v>140</v>
      </c>
      <c r="F12723" t="s">
        <v>140</v>
      </c>
      <c r="G12723" t="s">
        <v>140</v>
      </c>
      <c r="H12723" t="s">
        <v>140</v>
      </c>
      <c r="I12723" t="s">
        <v>140</v>
      </c>
      <c r="J12723" t="s">
        <v>140</v>
      </c>
      <c r="K12723" t="s">
        <v>140</v>
      </c>
      <c r="L12723" t="s">
        <v>140</v>
      </c>
      <c r="M12723" t="s">
        <v>196</v>
      </c>
      <c r="N12723" t="s">
        <v>196</v>
      </c>
    </row>
    <row r="12724" spans="1:14" x14ac:dyDescent="0.35">
      <c r="A12724" t="s">
        <v>22</v>
      </c>
      <c r="B12724" t="s">
        <v>1126</v>
      </c>
      <c r="C12724">
        <v>31</v>
      </c>
      <c r="D12724" t="s">
        <v>588</v>
      </c>
      <c r="E12724" t="s">
        <v>296</v>
      </c>
      <c r="F12724" t="s">
        <v>1080</v>
      </c>
      <c r="G12724" t="s">
        <v>299</v>
      </c>
      <c r="H12724" t="s">
        <v>140</v>
      </c>
      <c r="I12724" t="s">
        <v>769</v>
      </c>
      <c r="J12724" t="s">
        <v>140</v>
      </c>
      <c r="K12724" t="s">
        <v>1054</v>
      </c>
      <c r="L12724" t="s">
        <v>140</v>
      </c>
      <c r="M12724" t="s">
        <v>140</v>
      </c>
      <c r="N12724" t="s">
        <v>940</v>
      </c>
    </row>
    <row r="12725" spans="1:14" x14ac:dyDescent="0.35">
      <c r="A12725" t="s">
        <v>22</v>
      </c>
      <c r="B12725" t="s">
        <v>1127</v>
      </c>
      <c r="C12725">
        <v>33</v>
      </c>
      <c r="D12725" t="s">
        <v>970</v>
      </c>
      <c r="E12725" t="s">
        <v>1056</v>
      </c>
      <c r="F12725" t="s">
        <v>893</v>
      </c>
      <c r="G12725" t="s">
        <v>555</v>
      </c>
      <c r="H12725" t="s">
        <v>140</v>
      </c>
      <c r="I12725" t="s">
        <v>849</v>
      </c>
      <c r="J12725" t="s">
        <v>140</v>
      </c>
      <c r="K12725" t="s">
        <v>89</v>
      </c>
      <c r="L12725" t="s">
        <v>140</v>
      </c>
      <c r="M12725" t="s">
        <v>140</v>
      </c>
      <c r="N12725" t="s">
        <v>140</v>
      </c>
    </row>
    <row r="12726" spans="1:14" x14ac:dyDescent="0.35">
      <c r="A12726" t="s">
        <v>22</v>
      </c>
      <c r="B12726" t="s">
        <v>339</v>
      </c>
      <c r="C12726">
        <v>5</v>
      </c>
      <c r="D12726" t="s">
        <v>716</v>
      </c>
      <c r="E12726" t="s">
        <v>140</v>
      </c>
      <c r="F12726" t="s">
        <v>140</v>
      </c>
      <c r="G12726" t="s">
        <v>717</v>
      </c>
      <c r="H12726" t="s">
        <v>140</v>
      </c>
      <c r="I12726" t="s">
        <v>140</v>
      </c>
      <c r="J12726" t="s">
        <v>140</v>
      </c>
      <c r="K12726" t="s">
        <v>140</v>
      </c>
      <c r="L12726" t="s">
        <v>140</v>
      </c>
      <c r="M12726" t="s">
        <v>140</v>
      </c>
      <c r="N12726" t="s">
        <v>140</v>
      </c>
    </row>
    <row r="12727" spans="1:14" x14ac:dyDescent="0.35">
      <c r="A12727" t="s">
        <v>23</v>
      </c>
      <c r="B12727" t="s">
        <v>1126</v>
      </c>
      <c r="C12727">
        <v>40</v>
      </c>
      <c r="D12727" t="s">
        <v>812</v>
      </c>
      <c r="E12727" t="s">
        <v>1061</v>
      </c>
      <c r="F12727" t="s">
        <v>729</v>
      </c>
      <c r="G12727" t="s">
        <v>378</v>
      </c>
      <c r="H12727" t="s">
        <v>140</v>
      </c>
      <c r="I12727" t="s">
        <v>140</v>
      </c>
      <c r="J12727" t="s">
        <v>140</v>
      </c>
      <c r="K12727" t="s">
        <v>983</v>
      </c>
      <c r="L12727" t="s">
        <v>140</v>
      </c>
      <c r="M12727" t="s">
        <v>140</v>
      </c>
      <c r="N12727" t="s">
        <v>140</v>
      </c>
    </row>
    <row r="12728" spans="1:14" x14ac:dyDescent="0.35">
      <c r="A12728" t="s">
        <v>23</v>
      </c>
      <c r="B12728" t="s">
        <v>1127</v>
      </c>
      <c r="C12728">
        <v>30</v>
      </c>
      <c r="D12728" t="s">
        <v>582</v>
      </c>
      <c r="E12728" t="s">
        <v>950</v>
      </c>
      <c r="F12728" t="s">
        <v>729</v>
      </c>
      <c r="G12728" t="s">
        <v>506</v>
      </c>
      <c r="H12728" t="s">
        <v>140</v>
      </c>
      <c r="I12728" t="s">
        <v>91</v>
      </c>
      <c r="J12728" t="s">
        <v>140</v>
      </c>
      <c r="K12728" t="s">
        <v>458</v>
      </c>
      <c r="L12728" t="s">
        <v>140</v>
      </c>
      <c r="M12728" t="s">
        <v>140</v>
      </c>
      <c r="N12728" t="s">
        <v>91</v>
      </c>
    </row>
    <row r="12729" spans="1:14" x14ac:dyDescent="0.35">
      <c r="A12729" t="s">
        <v>23</v>
      </c>
      <c r="B12729" t="s">
        <v>339</v>
      </c>
      <c r="C12729">
        <v>7</v>
      </c>
      <c r="D12729" t="s">
        <v>140</v>
      </c>
      <c r="E12729" t="s">
        <v>771</v>
      </c>
      <c r="F12729" t="s">
        <v>140</v>
      </c>
      <c r="G12729" t="s">
        <v>153</v>
      </c>
      <c r="H12729" t="s">
        <v>140</v>
      </c>
      <c r="I12729" t="s">
        <v>140</v>
      </c>
      <c r="J12729" t="s">
        <v>140</v>
      </c>
      <c r="K12729" t="s">
        <v>140</v>
      </c>
      <c r="L12729" t="s">
        <v>668</v>
      </c>
      <c r="M12729" t="s">
        <v>140</v>
      </c>
      <c r="N12729" t="s">
        <v>140</v>
      </c>
    </row>
    <row r="12730" spans="1:14" x14ac:dyDescent="0.35">
      <c r="A12730" t="s">
        <v>24</v>
      </c>
      <c r="B12730" t="s">
        <v>1126</v>
      </c>
      <c r="C12730">
        <v>18</v>
      </c>
      <c r="D12730" t="s">
        <v>119</v>
      </c>
      <c r="E12730" t="s">
        <v>140</v>
      </c>
      <c r="F12730" t="s">
        <v>518</v>
      </c>
      <c r="G12730" t="s">
        <v>552</v>
      </c>
      <c r="H12730" t="s">
        <v>140</v>
      </c>
      <c r="I12730" t="s">
        <v>121</v>
      </c>
      <c r="J12730" t="s">
        <v>140</v>
      </c>
      <c r="K12730" t="s">
        <v>140</v>
      </c>
      <c r="L12730" t="s">
        <v>140</v>
      </c>
      <c r="M12730" t="s">
        <v>140</v>
      </c>
      <c r="N12730" t="s">
        <v>1020</v>
      </c>
    </row>
    <row r="12731" spans="1:14" x14ac:dyDescent="0.35">
      <c r="A12731" t="s">
        <v>24</v>
      </c>
      <c r="B12731" t="s">
        <v>1127</v>
      </c>
      <c r="C12731">
        <v>32</v>
      </c>
      <c r="D12731" t="s">
        <v>794</v>
      </c>
      <c r="E12731" t="s">
        <v>1047</v>
      </c>
      <c r="F12731" t="s">
        <v>1055</v>
      </c>
      <c r="G12731" t="s">
        <v>555</v>
      </c>
      <c r="H12731" t="s">
        <v>140</v>
      </c>
      <c r="I12731" t="s">
        <v>849</v>
      </c>
      <c r="J12731" t="s">
        <v>140</v>
      </c>
      <c r="K12731" t="s">
        <v>977</v>
      </c>
      <c r="L12731" t="s">
        <v>1011</v>
      </c>
      <c r="M12731" t="s">
        <v>140</v>
      </c>
      <c r="N12731" t="s">
        <v>140</v>
      </c>
    </row>
    <row r="12732" spans="1:14" x14ac:dyDescent="0.35">
      <c r="A12732" t="s">
        <v>24</v>
      </c>
      <c r="B12732" t="s">
        <v>339</v>
      </c>
      <c r="C12732">
        <v>1</v>
      </c>
      <c r="D12732" t="s">
        <v>140</v>
      </c>
      <c r="E12732" t="s">
        <v>140</v>
      </c>
      <c r="F12732" t="s">
        <v>140</v>
      </c>
      <c r="G12732" t="s">
        <v>140</v>
      </c>
      <c r="H12732" t="s">
        <v>140</v>
      </c>
      <c r="I12732" t="s">
        <v>140</v>
      </c>
      <c r="J12732" t="s">
        <v>140</v>
      </c>
      <c r="K12732" t="s">
        <v>140</v>
      </c>
      <c r="L12732" t="s">
        <v>140</v>
      </c>
      <c r="M12732" t="s">
        <v>140</v>
      </c>
      <c r="N12732" t="s">
        <v>177</v>
      </c>
    </row>
    <row r="12733" spans="1:14" x14ac:dyDescent="0.35">
      <c r="A12733" t="s">
        <v>25</v>
      </c>
      <c r="B12733" t="s">
        <v>1126</v>
      </c>
      <c r="C12733">
        <v>10</v>
      </c>
      <c r="D12733" t="s">
        <v>140</v>
      </c>
      <c r="E12733" t="s">
        <v>1068</v>
      </c>
      <c r="F12733" t="s">
        <v>1003</v>
      </c>
      <c r="G12733" t="s">
        <v>1002</v>
      </c>
      <c r="H12733" t="s">
        <v>1003</v>
      </c>
      <c r="I12733" t="s">
        <v>140</v>
      </c>
      <c r="J12733" t="s">
        <v>140</v>
      </c>
      <c r="K12733" t="s">
        <v>140</v>
      </c>
      <c r="L12733" t="s">
        <v>140</v>
      </c>
      <c r="M12733" t="s">
        <v>140</v>
      </c>
      <c r="N12733" t="s">
        <v>140</v>
      </c>
    </row>
    <row r="12734" spans="1:14" x14ac:dyDescent="0.35">
      <c r="A12734" t="s">
        <v>25</v>
      </c>
      <c r="B12734" t="s">
        <v>1127</v>
      </c>
      <c r="C12734">
        <v>24</v>
      </c>
      <c r="D12734" t="s">
        <v>279</v>
      </c>
      <c r="E12734" t="s">
        <v>777</v>
      </c>
      <c r="F12734" t="s">
        <v>1068</v>
      </c>
      <c r="G12734" t="s">
        <v>182</v>
      </c>
      <c r="H12734" t="s">
        <v>140</v>
      </c>
      <c r="I12734" t="s">
        <v>1014</v>
      </c>
      <c r="J12734" t="s">
        <v>140</v>
      </c>
      <c r="K12734" t="s">
        <v>716</v>
      </c>
      <c r="L12734" t="s">
        <v>140</v>
      </c>
      <c r="M12734" t="s">
        <v>140</v>
      </c>
      <c r="N12734" t="s">
        <v>140</v>
      </c>
    </row>
    <row r="12735" spans="1:14" x14ac:dyDescent="0.35">
      <c r="A12735" t="s">
        <v>25</v>
      </c>
      <c r="B12735" t="s">
        <v>339</v>
      </c>
      <c r="C12735">
        <v>2</v>
      </c>
      <c r="D12735" t="s">
        <v>140</v>
      </c>
      <c r="E12735" t="s">
        <v>609</v>
      </c>
      <c r="F12735" t="s">
        <v>140</v>
      </c>
      <c r="G12735" t="s">
        <v>608</v>
      </c>
      <c r="H12735" t="s">
        <v>140</v>
      </c>
      <c r="I12735" t="s">
        <v>140</v>
      </c>
      <c r="J12735" t="s">
        <v>140</v>
      </c>
      <c r="K12735" t="s">
        <v>140</v>
      </c>
      <c r="L12735" t="s">
        <v>140</v>
      </c>
      <c r="M12735" t="s">
        <v>140</v>
      </c>
      <c r="N12735" t="s">
        <v>140</v>
      </c>
    </row>
    <row r="12736" spans="1:14" x14ac:dyDescent="0.35">
      <c r="A12736" t="s">
        <v>26</v>
      </c>
      <c r="B12736" t="s">
        <v>1126</v>
      </c>
      <c r="C12736">
        <v>28</v>
      </c>
      <c r="D12736" t="s">
        <v>720</v>
      </c>
      <c r="E12736" t="s">
        <v>1083</v>
      </c>
      <c r="F12736" t="s">
        <v>961</v>
      </c>
      <c r="G12736" t="s">
        <v>1015</v>
      </c>
      <c r="H12736" t="s">
        <v>140</v>
      </c>
      <c r="I12736" t="s">
        <v>123</v>
      </c>
      <c r="J12736" t="s">
        <v>140</v>
      </c>
      <c r="K12736" t="s">
        <v>949</v>
      </c>
      <c r="L12736" t="s">
        <v>664</v>
      </c>
      <c r="M12736" t="s">
        <v>140</v>
      </c>
      <c r="N12736" t="s">
        <v>140</v>
      </c>
    </row>
    <row r="12737" spans="1:14" x14ac:dyDescent="0.35">
      <c r="A12737" t="s">
        <v>26</v>
      </c>
      <c r="B12737" t="s">
        <v>1127</v>
      </c>
      <c r="C12737">
        <v>33</v>
      </c>
      <c r="D12737" t="s">
        <v>856</v>
      </c>
      <c r="E12737" t="s">
        <v>903</v>
      </c>
      <c r="F12737" t="s">
        <v>917</v>
      </c>
      <c r="G12737" t="s">
        <v>612</v>
      </c>
      <c r="H12737" t="s">
        <v>140</v>
      </c>
      <c r="I12737" t="s">
        <v>574</v>
      </c>
      <c r="J12737" t="s">
        <v>140</v>
      </c>
      <c r="K12737" t="s">
        <v>99</v>
      </c>
      <c r="L12737" t="s">
        <v>140</v>
      </c>
      <c r="M12737" t="s">
        <v>140</v>
      </c>
      <c r="N12737" t="s">
        <v>99</v>
      </c>
    </row>
    <row r="12738" spans="1:14" x14ac:dyDescent="0.35">
      <c r="A12738" t="s">
        <v>26</v>
      </c>
      <c r="B12738" t="s">
        <v>339</v>
      </c>
      <c r="C12738">
        <v>4</v>
      </c>
      <c r="D12738" t="s">
        <v>637</v>
      </c>
      <c r="E12738" t="s">
        <v>140</v>
      </c>
      <c r="F12738" t="s">
        <v>140</v>
      </c>
      <c r="G12738" t="s">
        <v>140</v>
      </c>
      <c r="H12738" t="s">
        <v>140</v>
      </c>
      <c r="I12738" t="s">
        <v>741</v>
      </c>
      <c r="J12738" t="s">
        <v>140</v>
      </c>
      <c r="K12738" t="s">
        <v>140</v>
      </c>
      <c r="L12738" t="s">
        <v>965</v>
      </c>
      <c r="M12738" t="s">
        <v>140</v>
      </c>
      <c r="N12738" t="s">
        <v>140</v>
      </c>
    </row>
    <row r="12739" spans="1:14" x14ac:dyDescent="0.35">
      <c r="A12739" t="s">
        <v>27</v>
      </c>
      <c r="B12739" t="s">
        <v>1126</v>
      </c>
      <c r="C12739">
        <v>18</v>
      </c>
      <c r="D12739" t="s">
        <v>234</v>
      </c>
      <c r="E12739" t="s">
        <v>924</v>
      </c>
      <c r="F12739" t="s">
        <v>639</v>
      </c>
      <c r="G12739" t="s">
        <v>874</v>
      </c>
      <c r="H12739" t="s">
        <v>140</v>
      </c>
      <c r="I12739" t="s">
        <v>107</v>
      </c>
      <c r="J12739" t="s">
        <v>140</v>
      </c>
      <c r="K12739" t="s">
        <v>140</v>
      </c>
      <c r="L12739" t="s">
        <v>140</v>
      </c>
      <c r="M12739" t="s">
        <v>140</v>
      </c>
      <c r="N12739" t="s">
        <v>643</v>
      </c>
    </row>
    <row r="12740" spans="1:14" x14ac:dyDescent="0.35">
      <c r="A12740" t="s">
        <v>27</v>
      </c>
      <c r="B12740" t="s">
        <v>1127</v>
      </c>
      <c r="C12740">
        <v>18</v>
      </c>
      <c r="D12740" t="s">
        <v>654</v>
      </c>
      <c r="E12740" t="s">
        <v>140</v>
      </c>
      <c r="F12740" t="s">
        <v>568</v>
      </c>
      <c r="G12740" t="s">
        <v>863</v>
      </c>
      <c r="H12740" t="s">
        <v>903</v>
      </c>
      <c r="I12740" t="s">
        <v>1044</v>
      </c>
      <c r="J12740" t="s">
        <v>140</v>
      </c>
      <c r="K12740" t="s">
        <v>140</v>
      </c>
      <c r="L12740" t="s">
        <v>140</v>
      </c>
      <c r="M12740" t="s">
        <v>140</v>
      </c>
      <c r="N12740" t="s">
        <v>1044</v>
      </c>
    </row>
    <row r="12741" spans="1:14" x14ac:dyDescent="0.35">
      <c r="A12741" t="s">
        <v>27</v>
      </c>
      <c r="B12741" t="s">
        <v>339</v>
      </c>
      <c r="C12741">
        <v>6</v>
      </c>
      <c r="D12741" t="s">
        <v>741</v>
      </c>
      <c r="E12741" t="s">
        <v>942</v>
      </c>
      <c r="F12741" t="s">
        <v>140</v>
      </c>
      <c r="G12741" t="s">
        <v>943</v>
      </c>
      <c r="H12741" t="s">
        <v>140</v>
      </c>
      <c r="I12741" t="s">
        <v>140</v>
      </c>
      <c r="J12741" t="s">
        <v>140</v>
      </c>
      <c r="K12741" t="s">
        <v>140</v>
      </c>
      <c r="L12741" t="s">
        <v>140</v>
      </c>
      <c r="M12741" t="s">
        <v>140</v>
      </c>
      <c r="N12741" t="s">
        <v>140</v>
      </c>
    </row>
    <row r="12742" spans="1:14" x14ac:dyDescent="0.35">
      <c r="A12742" t="s">
        <v>28</v>
      </c>
      <c r="B12742" t="s">
        <v>1126</v>
      </c>
      <c r="C12742">
        <v>23</v>
      </c>
      <c r="D12742" t="s">
        <v>1100</v>
      </c>
      <c r="E12742" t="s">
        <v>125</v>
      </c>
      <c r="F12742" t="s">
        <v>967</v>
      </c>
      <c r="G12742" t="s">
        <v>843</v>
      </c>
      <c r="H12742" t="s">
        <v>140</v>
      </c>
      <c r="I12742" t="s">
        <v>140</v>
      </c>
      <c r="J12742" t="s">
        <v>140</v>
      </c>
      <c r="K12742" t="s">
        <v>408</v>
      </c>
      <c r="L12742" t="s">
        <v>140</v>
      </c>
      <c r="M12742" t="s">
        <v>140</v>
      </c>
      <c r="N12742" t="s">
        <v>140</v>
      </c>
    </row>
    <row r="12743" spans="1:14" x14ac:dyDescent="0.35">
      <c r="A12743" t="s">
        <v>28</v>
      </c>
      <c r="B12743" t="s">
        <v>1127</v>
      </c>
      <c r="C12743">
        <v>41</v>
      </c>
      <c r="D12743" t="s">
        <v>443</v>
      </c>
      <c r="E12743" t="s">
        <v>95</v>
      </c>
      <c r="F12743" t="s">
        <v>1023</v>
      </c>
      <c r="G12743" t="s">
        <v>799</v>
      </c>
      <c r="H12743" t="s">
        <v>140</v>
      </c>
      <c r="I12743" t="s">
        <v>111</v>
      </c>
      <c r="J12743" t="s">
        <v>140</v>
      </c>
      <c r="K12743" t="s">
        <v>595</v>
      </c>
      <c r="L12743" t="s">
        <v>140</v>
      </c>
      <c r="M12743" t="s">
        <v>1052</v>
      </c>
      <c r="N12743" t="s">
        <v>1019</v>
      </c>
    </row>
    <row r="12744" spans="1:14" x14ac:dyDescent="0.35">
      <c r="A12744" t="s">
        <v>28</v>
      </c>
      <c r="B12744" t="s">
        <v>339</v>
      </c>
      <c r="C12744">
        <v>4</v>
      </c>
      <c r="D12744" t="s">
        <v>240</v>
      </c>
      <c r="E12744" t="s">
        <v>871</v>
      </c>
      <c r="F12744" t="s">
        <v>140</v>
      </c>
      <c r="G12744" t="s">
        <v>239</v>
      </c>
      <c r="H12744" t="s">
        <v>140</v>
      </c>
      <c r="I12744" t="s">
        <v>140</v>
      </c>
      <c r="J12744" t="s">
        <v>140</v>
      </c>
      <c r="K12744" t="s">
        <v>140</v>
      </c>
      <c r="L12744" t="s">
        <v>140</v>
      </c>
      <c r="M12744" t="s">
        <v>140</v>
      </c>
      <c r="N12744" t="s">
        <v>140</v>
      </c>
    </row>
    <row r="12745" spans="1:14" x14ac:dyDescent="0.35">
      <c r="A12745" t="s">
        <v>29</v>
      </c>
      <c r="B12745" t="s">
        <v>1126</v>
      </c>
      <c r="C12745">
        <v>31</v>
      </c>
      <c r="D12745" t="s">
        <v>755</v>
      </c>
      <c r="E12745" t="s">
        <v>877</v>
      </c>
      <c r="F12745" t="s">
        <v>1061</v>
      </c>
      <c r="G12745" t="s">
        <v>534</v>
      </c>
      <c r="H12745" t="s">
        <v>595</v>
      </c>
      <c r="I12745" t="s">
        <v>140</v>
      </c>
      <c r="J12745" t="s">
        <v>950</v>
      </c>
      <c r="K12745" t="s">
        <v>1021</v>
      </c>
      <c r="L12745" t="s">
        <v>1046</v>
      </c>
      <c r="M12745" t="s">
        <v>140</v>
      </c>
      <c r="N12745" t="s">
        <v>1102</v>
      </c>
    </row>
    <row r="12746" spans="1:14" x14ac:dyDescent="0.35">
      <c r="A12746" t="s">
        <v>29</v>
      </c>
      <c r="B12746" t="s">
        <v>1127</v>
      </c>
      <c r="C12746">
        <v>27</v>
      </c>
      <c r="D12746" t="s">
        <v>431</v>
      </c>
      <c r="E12746" t="s">
        <v>919</v>
      </c>
      <c r="F12746" t="s">
        <v>919</v>
      </c>
      <c r="G12746" t="s">
        <v>615</v>
      </c>
      <c r="H12746" t="s">
        <v>1054</v>
      </c>
      <c r="I12746" t="s">
        <v>706</v>
      </c>
      <c r="J12746" t="s">
        <v>140</v>
      </c>
      <c r="K12746" t="s">
        <v>919</v>
      </c>
      <c r="L12746" t="s">
        <v>949</v>
      </c>
      <c r="M12746" t="s">
        <v>140</v>
      </c>
      <c r="N12746" t="s">
        <v>140</v>
      </c>
    </row>
    <row r="12747" spans="1:14" x14ac:dyDescent="0.35">
      <c r="A12747" t="s">
        <v>29</v>
      </c>
      <c r="B12747" t="s">
        <v>339</v>
      </c>
      <c r="C12747">
        <v>3</v>
      </c>
      <c r="D12747" t="s">
        <v>196</v>
      </c>
      <c r="E12747" t="s">
        <v>196</v>
      </c>
      <c r="F12747" t="s">
        <v>140</v>
      </c>
      <c r="G12747" t="s">
        <v>196</v>
      </c>
      <c r="H12747" t="s">
        <v>140</v>
      </c>
      <c r="I12747" t="s">
        <v>140</v>
      </c>
      <c r="J12747" t="s">
        <v>140</v>
      </c>
      <c r="K12747" t="s">
        <v>140</v>
      </c>
      <c r="L12747" t="s">
        <v>140</v>
      </c>
      <c r="M12747" t="s">
        <v>140</v>
      </c>
      <c r="N12747" t="s">
        <v>140</v>
      </c>
    </row>
    <row r="12748" spans="1:14" x14ac:dyDescent="0.35">
      <c r="A12748" t="s">
        <v>30</v>
      </c>
      <c r="B12748" t="s">
        <v>1126</v>
      </c>
      <c r="C12748">
        <v>19</v>
      </c>
      <c r="D12748" t="s">
        <v>145</v>
      </c>
      <c r="E12748" t="s">
        <v>942</v>
      </c>
      <c r="F12748" t="s">
        <v>140</v>
      </c>
      <c r="G12748" t="s">
        <v>292</v>
      </c>
      <c r="H12748" t="s">
        <v>769</v>
      </c>
      <c r="I12748" t="s">
        <v>967</v>
      </c>
      <c r="J12748" t="s">
        <v>140</v>
      </c>
      <c r="K12748" t="s">
        <v>123</v>
      </c>
      <c r="L12748" t="s">
        <v>954</v>
      </c>
      <c r="M12748" t="s">
        <v>140</v>
      </c>
      <c r="N12748" t="s">
        <v>733</v>
      </c>
    </row>
    <row r="12749" spans="1:14" x14ac:dyDescent="0.35">
      <c r="A12749" t="s">
        <v>30</v>
      </c>
      <c r="B12749" t="s">
        <v>1127</v>
      </c>
      <c r="C12749">
        <v>35</v>
      </c>
      <c r="D12749" t="s">
        <v>296</v>
      </c>
      <c r="E12749" t="s">
        <v>756</v>
      </c>
      <c r="F12749" t="s">
        <v>801</v>
      </c>
      <c r="G12749" t="s">
        <v>883</v>
      </c>
      <c r="H12749" t="s">
        <v>1054</v>
      </c>
      <c r="I12749" t="s">
        <v>919</v>
      </c>
      <c r="J12749" t="s">
        <v>140</v>
      </c>
      <c r="K12749" t="s">
        <v>140</v>
      </c>
      <c r="L12749" t="s">
        <v>140</v>
      </c>
      <c r="M12749" t="s">
        <v>140</v>
      </c>
      <c r="N12749" t="s">
        <v>1182</v>
      </c>
    </row>
    <row r="12750" spans="1:14" x14ac:dyDescent="0.35">
      <c r="A12750" t="s">
        <v>30</v>
      </c>
      <c r="B12750" t="s">
        <v>339</v>
      </c>
      <c r="C12750">
        <v>3</v>
      </c>
      <c r="D12750" t="s">
        <v>196</v>
      </c>
      <c r="E12750" t="s">
        <v>140</v>
      </c>
      <c r="F12750" t="s">
        <v>140</v>
      </c>
      <c r="G12750" t="s">
        <v>196</v>
      </c>
      <c r="H12750" t="s">
        <v>140</v>
      </c>
      <c r="I12750" t="s">
        <v>140</v>
      </c>
      <c r="J12750" t="s">
        <v>140</v>
      </c>
      <c r="K12750" t="s">
        <v>140</v>
      </c>
      <c r="L12750" t="s">
        <v>140</v>
      </c>
      <c r="M12750" t="s">
        <v>196</v>
      </c>
      <c r="N12750" t="s">
        <v>140</v>
      </c>
    </row>
    <row r="12751" spans="1:14" x14ac:dyDescent="0.35">
      <c r="A12751" t="s">
        <v>31</v>
      </c>
      <c r="B12751" t="s">
        <v>1126</v>
      </c>
      <c r="C12751">
        <v>45</v>
      </c>
      <c r="D12751" t="s">
        <v>895</v>
      </c>
      <c r="E12751" t="s">
        <v>660</v>
      </c>
      <c r="F12751" t="s">
        <v>1045</v>
      </c>
      <c r="G12751" t="s">
        <v>783</v>
      </c>
      <c r="H12751" t="s">
        <v>1054</v>
      </c>
      <c r="I12751" t="s">
        <v>345</v>
      </c>
      <c r="J12751" t="s">
        <v>140</v>
      </c>
      <c r="K12751" t="s">
        <v>1017</v>
      </c>
      <c r="L12751" t="s">
        <v>140</v>
      </c>
      <c r="M12751" t="s">
        <v>140</v>
      </c>
      <c r="N12751" t="s">
        <v>140</v>
      </c>
    </row>
    <row r="12752" spans="1:14" x14ac:dyDescent="0.35">
      <c r="A12752" t="s">
        <v>31</v>
      </c>
      <c r="B12752" t="s">
        <v>1127</v>
      </c>
      <c r="C12752">
        <v>38</v>
      </c>
      <c r="D12752" t="s">
        <v>897</v>
      </c>
      <c r="E12752" t="s">
        <v>462</v>
      </c>
      <c r="F12752" t="s">
        <v>1104</v>
      </c>
      <c r="G12752" t="s">
        <v>698</v>
      </c>
      <c r="H12752" t="s">
        <v>1017</v>
      </c>
      <c r="I12752" t="s">
        <v>812</v>
      </c>
      <c r="J12752" t="s">
        <v>140</v>
      </c>
      <c r="K12752" t="s">
        <v>1019</v>
      </c>
      <c r="L12752" t="s">
        <v>140</v>
      </c>
      <c r="M12752" t="s">
        <v>140</v>
      </c>
      <c r="N12752" t="s">
        <v>140</v>
      </c>
    </row>
    <row r="12753" spans="1:14" x14ac:dyDescent="0.35">
      <c r="A12753" t="s">
        <v>31</v>
      </c>
      <c r="B12753" t="s">
        <v>339</v>
      </c>
      <c r="C12753">
        <v>2</v>
      </c>
      <c r="D12753" t="s">
        <v>140</v>
      </c>
      <c r="E12753" t="s">
        <v>140</v>
      </c>
      <c r="F12753" t="s">
        <v>140</v>
      </c>
      <c r="G12753" t="s">
        <v>793</v>
      </c>
      <c r="H12753" t="s">
        <v>140</v>
      </c>
      <c r="I12753" t="s">
        <v>140</v>
      </c>
      <c r="J12753" t="s">
        <v>140</v>
      </c>
      <c r="K12753" t="s">
        <v>140</v>
      </c>
      <c r="L12753" t="s">
        <v>794</v>
      </c>
      <c r="M12753" t="s">
        <v>140</v>
      </c>
      <c r="N12753" t="s">
        <v>140</v>
      </c>
    </row>
    <row r="12754" spans="1:14" x14ac:dyDescent="0.35">
      <c r="A12754" t="s">
        <v>32</v>
      </c>
      <c r="B12754" t="s">
        <v>1126</v>
      </c>
      <c r="C12754">
        <v>697</v>
      </c>
      <c r="D12754" t="s">
        <v>573</v>
      </c>
      <c r="E12754" t="s">
        <v>113</v>
      </c>
      <c r="F12754" t="s">
        <v>1100</v>
      </c>
      <c r="G12754" t="s">
        <v>889</v>
      </c>
      <c r="H12754" t="s">
        <v>1011</v>
      </c>
      <c r="I12754" t="s">
        <v>1061</v>
      </c>
      <c r="J12754" t="s">
        <v>1010</v>
      </c>
      <c r="K12754" t="s">
        <v>919</v>
      </c>
      <c r="L12754" t="s">
        <v>1098</v>
      </c>
      <c r="M12754" t="s">
        <v>140</v>
      </c>
      <c r="N12754" t="s">
        <v>1055</v>
      </c>
    </row>
    <row r="12755" spans="1:14" x14ac:dyDescent="0.35">
      <c r="A12755" t="s">
        <v>32</v>
      </c>
      <c r="B12755" t="s">
        <v>1127</v>
      </c>
      <c r="C12755">
        <v>835</v>
      </c>
      <c r="D12755" t="s">
        <v>55</v>
      </c>
      <c r="E12755" t="s">
        <v>286</v>
      </c>
      <c r="F12755" t="s">
        <v>109</v>
      </c>
      <c r="G12755" t="s">
        <v>382</v>
      </c>
      <c r="H12755" t="s">
        <v>1009</v>
      </c>
      <c r="I12755" t="s">
        <v>1095</v>
      </c>
      <c r="J12755" t="s">
        <v>1008</v>
      </c>
      <c r="K12755" t="s">
        <v>919</v>
      </c>
      <c r="L12755" t="s">
        <v>1017</v>
      </c>
      <c r="M12755" t="s">
        <v>1010</v>
      </c>
      <c r="N12755" t="s">
        <v>949</v>
      </c>
    </row>
    <row r="12756" spans="1:14" x14ac:dyDescent="0.35">
      <c r="A12756" t="s">
        <v>32</v>
      </c>
      <c r="B12756" t="s">
        <v>339</v>
      </c>
      <c r="C12756">
        <v>82</v>
      </c>
      <c r="D12756" t="s">
        <v>455</v>
      </c>
      <c r="E12756" t="s">
        <v>399</v>
      </c>
      <c r="F12756" t="s">
        <v>838</v>
      </c>
      <c r="G12756" t="s">
        <v>584</v>
      </c>
      <c r="H12756" t="s">
        <v>140</v>
      </c>
      <c r="I12756" t="s">
        <v>1047</v>
      </c>
      <c r="J12756" t="s">
        <v>140</v>
      </c>
      <c r="K12756" t="s">
        <v>1060</v>
      </c>
      <c r="L12756" t="s">
        <v>660</v>
      </c>
      <c r="M12756" t="s">
        <v>1004</v>
      </c>
      <c r="N12756" t="s">
        <v>988</v>
      </c>
    </row>
    <row r="12758" spans="1:14" x14ac:dyDescent="0.35">
      <c r="A12758" t="s">
        <v>1529</v>
      </c>
    </row>
    <row r="12759" spans="1:14" x14ac:dyDescent="0.35">
      <c r="A12759" t="s">
        <v>2</v>
      </c>
      <c r="B12759" t="s">
        <v>1141</v>
      </c>
      <c r="C12759" t="s">
        <v>3</v>
      </c>
      <c r="D12759" t="s">
        <v>1517</v>
      </c>
      <c r="E12759" t="s">
        <v>1518</v>
      </c>
      <c r="F12759" t="s">
        <v>1519</v>
      </c>
      <c r="G12759" t="s">
        <v>1520</v>
      </c>
      <c r="H12759" t="s">
        <v>1521</v>
      </c>
      <c r="I12759" t="s">
        <v>1522</v>
      </c>
      <c r="J12759" t="s">
        <v>1523</v>
      </c>
      <c r="K12759" t="s">
        <v>1524</v>
      </c>
      <c r="L12759" t="s">
        <v>1525</v>
      </c>
      <c r="M12759" t="s">
        <v>136</v>
      </c>
      <c r="N12759" t="s">
        <v>1526</v>
      </c>
    </row>
    <row r="12760" spans="1:14" x14ac:dyDescent="0.35">
      <c r="A12760" t="s">
        <v>8</v>
      </c>
      <c r="B12760" t="s">
        <v>1129</v>
      </c>
      <c r="C12760">
        <v>15</v>
      </c>
      <c r="D12760" t="s">
        <v>1068</v>
      </c>
      <c r="E12760" t="s">
        <v>548</v>
      </c>
      <c r="F12760" t="s">
        <v>971</v>
      </c>
      <c r="G12760" t="s">
        <v>782</v>
      </c>
      <c r="H12760" t="s">
        <v>140</v>
      </c>
      <c r="I12760" t="s">
        <v>149</v>
      </c>
      <c r="J12760" t="s">
        <v>140</v>
      </c>
      <c r="K12760" t="s">
        <v>121</v>
      </c>
      <c r="L12760" t="s">
        <v>97</v>
      </c>
      <c r="M12760" t="s">
        <v>140</v>
      </c>
      <c r="N12760" t="s">
        <v>140</v>
      </c>
    </row>
    <row r="12761" spans="1:14" x14ac:dyDescent="0.35">
      <c r="A12761" t="s">
        <v>8</v>
      </c>
      <c r="B12761" t="s">
        <v>1130</v>
      </c>
      <c r="C12761">
        <v>49</v>
      </c>
      <c r="D12761" t="s">
        <v>827</v>
      </c>
      <c r="E12761" t="s">
        <v>1095</v>
      </c>
      <c r="F12761" t="s">
        <v>131</v>
      </c>
      <c r="G12761" t="s">
        <v>72</v>
      </c>
      <c r="H12761" t="s">
        <v>939</v>
      </c>
      <c r="I12761" t="s">
        <v>775</v>
      </c>
      <c r="J12761" t="s">
        <v>140</v>
      </c>
      <c r="K12761" t="s">
        <v>1054</v>
      </c>
      <c r="L12761" t="s">
        <v>977</v>
      </c>
      <c r="M12761" t="s">
        <v>140</v>
      </c>
      <c r="N12761" t="s">
        <v>1066</v>
      </c>
    </row>
    <row r="12762" spans="1:14" x14ac:dyDescent="0.35">
      <c r="A12762" t="s">
        <v>8</v>
      </c>
      <c r="B12762" t="s">
        <v>1131</v>
      </c>
      <c r="C12762">
        <v>22</v>
      </c>
      <c r="D12762" t="s">
        <v>977</v>
      </c>
      <c r="E12762" t="s">
        <v>261</v>
      </c>
      <c r="F12762" t="s">
        <v>95</v>
      </c>
      <c r="G12762" t="s">
        <v>743</v>
      </c>
      <c r="H12762" t="s">
        <v>140</v>
      </c>
      <c r="I12762" t="s">
        <v>75</v>
      </c>
      <c r="J12762" t="s">
        <v>140</v>
      </c>
      <c r="K12762" t="s">
        <v>140</v>
      </c>
      <c r="L12762" t="s">
        <v>1046</v>
      </c>
      <c r="M12762" t="s">
        <v>140</v>
      </c>
      <c r="N12762" t="s">
        <v>140</v>
      </c>
    </row>
    <row r="12763" spans="1:14" x14ac:dyDescent="0.35">
      <c r="A12763" t="s">
        <v>9</v>
      </c>
      <c r="B12763" t="s">
        <v>1129</v>
      </c>
      <c r="C12763">
        <v>6</v>
      </c>
      <c r="D12763" t="s">
        <v>412</v>
      </c>
      <c r="E12763" t="s">
        <v>140</v>
      </c>
      <c r="F12763" t="s">
        <v>712</v>
      </c>
      <c r="G12763" t="s">
        <v>637</v>
      </c>
      <c r="H12763" t="s">
        <v>140</v>
      </c>
      <c r="I12763" t="s">
        <v>1100</v>
      </c>
      <c r="J12763" t="s">
        <v>140</v>
      </c>
      <c r="K12763" t="s">
        <v>140</v>
      </c>
      <c r="L12763" t="s">
        <v>140</v>
      </c>
      <c r="M12763" t="s">
        <v>140</v>
      </c>
      <c r="N12763" t="s">
        <v>140</v>
      </c>
    </row>
    <row r="12764" spans="1:14" x14ac:dyDescent="0.35">
      <c r="A12764" t="s">
        <v>9</v>
      </c>
      <c r="B12764" t="s">
        <v>1130</v>
      </c>
      <c r="C12764">
        <v>29</v>
      </c>
      <c r="D12764" t="s">
        <v>830</v>
      </c>
      <c r="E12764" t="s">
        <v>1182</v>
      </c>
      <c r="F12764" t="s">
        <v>97</v>
      </c>
      <c r="G12764" t="s">
        <v>65</v>
      </c>
      <c r="H12764" t="s">
        <v>140</v>
      </c>
      <c r="I12764" t="s">
        <v>513</v>
      </c>
      <c r="J12764" t="s">
        <v>140</v>
      </c>
      <c r="K12764" t="s">
        <v>1044</v>
      </c>
      <c r="L12764" t="s">
        <v>140</v>
      </c>
      <c r="M12764" t="s">
        <v>140</v>
      </c>
      <c r="N12764" t="s">
        <v>140</v>
      </c>
    </row>
    <row r="12765" spans="1:14" x14ac:dyDescent="0.35">
      <c r="A12765" t="s">
        <v>9</v>
      </c>
      <c r="B12765" t="s">
        <v>1131</v>
      </c>
      <c r="C12765">
        <v>8</v>
      </c>
      <c r="D12765" t="s">
        <v>823</v>
      </c>
      <c r="E12765" t="s">
        <v>147</v>
      </c>
      <c r="F12765" t="s">
        <v>871</v>
      </c>
      <c r="G12765" t="s">
        <v>786</v>
      </c>
      <c r="H12765" t="s">
        <v>140</v>
      </c>
      <c r="I12765" t="s">
        <v>140</v>
      </c>
      <c r="J12765" t="s">
        <v>140</v>
      </c>
      <c r="K12765" t="s">
        <v>107</v>
      </c>
      <c r="L12765" t="s">
        <v>140</v>
      </c>
      <c r="M12765" t="s">
        <v>140</v>
      </c>
      <c r="N12765" t="s">
        <v>140</v>
      </c>
    </row>
    <row r="12766" spans="1:14" x14ac:dyDescent="0.35">
      <c r="A12766" t="s">
        <v>10</v>
      </c>
      <c r="B12766" t="s">
        <v>1129</v>
      </c>
      <c r="C12766">
        <v>7</v>
      </c>
      <c r="D12766" t="s">
        <v>1104</v>
      </c>
      <c r="E12766" t="s">
        <v>140</v>
      </c>
      <c r="F12766" t="s">
        <v>117</v>
      </c>
      <c r="G12766" t="s">
        <v>255</v>
      </c>
      <c r="H12766" t="s">
        <v>140</v>
      </c>
      <c r="I12766" t="s">
        <v>871</v>
      </c>
      <c r="J12766" t="s">
        <v>140</v>
      </c>
      <c r="K12766" t="s">
        <v>140</v>
      </c>
      <c r="L12766" t="s">
        <v>140</v>
      </c>
      <c r="M12766" t="s">
        <v>140</v>
      </c>
      <c r="N12766" t="s">
        <v>140</v>
      </c>
    </row>
    <row r="12767" spans="1:14" x14ac:dyDescent="0.35">
      <c r="A12767" t="s">
        <v>10</v>
      </c>
      <c r="B12767" t="s">
        <v>1130</v>
      </c>
      <c r="C12767">
        <v>66</v>
      </c>
      <c r="D12767" t="s">
        <v>771</v>
      </c>
      <c r="E12767" t="s">
        <v>860</v>
      </c>
      <c r="F12767" t="s">
        <v>877</v>
      </c>
      <c r="G12767" t="s">
        <v>479</v>
      </c>
      <c r="H12767" t="s">
        <v>1020</v>
      </c>
      <c r="I12767" t="s">
        <v>1057</v>
      </c>
      <c r="J12767" t="s">
        <v>140</v>
      </c>
      <c r="K12767" t="s">
        <v>1009</v>
      </c>
      <c r="L12767" t="s">
        <v>1014</v>
      </c>
      <c r="M12767" t="s">
        <v>140</v>
      </c>
      <c r="N12767" t="s">
        <v>140</v>
      </c>
    </row>
    <row r="12768" spans="1:14" x14ac:dyDescent="0.35">
      <c r="A12768" t="s">
        <v>10</v>
      </c>
      <c r="B12768" t="s">
        <v>1131</v>
      </c>
      <c r="C12768">
        <v>5</v>
      </c>
      <c r="D12768" t="s">
        <v>773</v>
      </c>
      <c r="E12768" t="s">
        <v>140</v>
      </c>
      <c r="F12768" t="s">
        <v>140</v>
      </c>
      <c r="G12768" t="s">
        <v>830</v>
      </c>
      <c r="H12768" t="s">
        <v>140</v>
      </c>
      <c r="I12768" t="s">
        <v>871</v>
      </c>
      <c r="J12768" t="s">
        <v>140</v>
      </c>
      <c r="K12768" t="s">
        <v>871</v>
      </c>
      <c r="L12768" t="s">
        <v>140</v>
      </c>
      <c r="M12768" t="s">
        <v>140</v>
      </c>
      <c r="N12768" t="s">
        <v>140</v>
      </c>
    </row>
    <row r="12769" spans="1:14" x14ac:dyDescent="0.35">
      <c r="A12769" t="s">
        <v>11</v>
      </c>
      <c r="B12769" t="s">
        <v>1129</v>
      </c>
      <c r="C12769">
        <v>4</v>
      </c>
      <c r="D12769" t="s">
        <v>140</v>
      </c>
      <c r="E12769" t="s">
        <v>140</v>
      </c>
      <c r="F12769" t="s">
        <v>140</v>
      </c>
      <c r="G12769" t="s">
        <v>295</v>
      </c>
      <c r="H12769" t="s">
        <v>140</v>
      </c>
      <c r="I12769" t="s">
        <v>296</v>
      </c>
      <c r="J12769" t="s">
        <v>140</v>
      </c>
      <c r="K12769" t="s">
        <v>140</v>
      </c>
      <c r="L12769" t="s">
        <v>140</v>
      </c>
      <c r="M12769" t="s">
        <v>140</v>
      </c>
      <c r="N12769" t="s">
        <v>140</v>
      </c>
    </row>
    <row r="12770" spans="1:14" x14ac:dyDescent="0.35">
      <c r="A12770" t="s">
        <v>11</v>
      </c>
      <c r="B12770" t="s">
        <v>1130</v>
      </c>
      <c r="C12770">
        <v>41</v>
      </c>
      <c r="D12770" t="s">
        <v>818</v>
      </c>
      <c r="E12770" t="s">
        <v>785</v>
      </c>
      <c r="F12770" t="s">
        <v>641</v>
      </c>
      <c r="G12770" t="s">
        <v>611</v>
      </c>
      <c r="H12770" t="s">
        <v>140</v>
      </c>
      <c r="I12770" t="s">
        <v>769</v>
      </c>
      <c r="J12770" t="s">
        <v>140</v>
      </c>
      <c r="K12770" t="s">
        <v>939</v>
      </c>
      <c r="L12770" t="s">
        <v>1020</v>
      </c>
      <c r="M12770" t="s">
        <v>140</v>
      </c>
      <c r="N12770" t="s">
        <v>140</v>
      </c>
    </row>
    <row r="12771" spans="1:14" x14ac:dyDescent="0.35">
      <c r="A12771" t="s">
        <v>11</v>
      </c>
      <c r="B12771" t="s">
        <v>1131</v>
      </c>
      <c r="C12771">
        <v>6</v>
      </c>
      <c r="D12771" t="s">
        <v>68</v>
      </c>
      <c r="E12771" t="s">
        <v>771</v>
      </c>
      <c r="F12771" t="s">
        <v>140</v>
      </c>
      <c r="G12771" t="s">
        <v>771</v>
      </c>
      <c r="H12771" t="s">
        <v>140</v>
      </c>
      <c r="I12771" t="s">
        <v>140</v>
      </c>
      <c r="J12771" t="s">
        <v>140</v>
      </c>
      <c r="K12771" t="s">
        <v>140</v>
      </c>
      <c r="L12771" t="s">
        <v>967</v>
      </c>
      <c r="M12771" t="s">
        <v>140</v>
      </c>
      <c r="N12771" t="s">
        <v>140</v>
      </c>
    </row>
    <row r="12772" spans="1:14" x14ac:dyDescent="0.35">
      <c r="A12772" t="s">
        <v>12</v>
      </c>
      <c r="B12772" t="s">
        <v>1129</v>
      </c>
      <c r="C12772">
        <v>35</v>
      </c>
      <c r="D12772" t="s">
        <v>97</v>
      </c>
      <c r="E12772" t="s">
        <v>571</v>
      </c>
      <c r="F12772" t="s">
        <v>140</v>
      </c>
      <c r="G12772" t="s">
        <v>1015</v>
      </c>
      <c r="H12772" t="s">
        <v>1048</v>
      </c>
      <c r="I12772" t="s">
        <v>131</v>
      </c>
      <c r="J12772" t="s">
        <v>140</v>
      </c>
      <c r="K12772" t="s">
        <v>939</v>
      </c>
      <c r="L12772" t="s">
        <v>140</v>
      </c>
      <c r="M12772" t="s">
        <v>140</v>
      </c>
      <c r="N12772" t="s">
        <v>140</v>
      </c>
    </row>
    <row r="12773" spans="1:14" x14ac:dyDescent="0.35">
      <c r="A12773" t="s">
        <v>12</v>
      </c>
      <c r="B12773" t="s">
        <v>1130</v>
      </c>
      <c r="C12773">
        <v>44</v>
      </c>
      <c r="D12773" t="s">
        <v>65</v>
      </c>
      <c r="E12773" t="s">
        <v>1083</v>
      </c>
      <c r="F12773" t="s">
        <v>961</v>
      </c>
      <c r="G12773" t="s">
        <v>175</v>
      </c>
      <c r="H12773" t="s">
        <v>1046</v>
      </c>
      <c r="I12773" t="s">
        <v>1046</v>
      </c>
      <c r="J12773" t="s">
        <v>140</v>
      </c>
      <c r="K12773" t="s">
        <v>115</v>
      </c>
      <c r="L12773" t="s">
        <v>140</v>
      </c>
      <c r="M12773" t="s">
        <v>140</v>
      </c>
      <c r="N12773" t="s">
        <v>140</v>
      </c>
    </row>
    <row r="12774" spans="1:14" x14ac:dyDescent="0.35">
      <c r="A12774" t="s">
        <v>12</v>
      </c>
      <c r="B12774" t="s">
        <v>1131</v>
      </c>
      <c r="C12774">
        <v>24</v>
      </c>
      <c r="D12774" t="s">
        <v>620</v>
      </c>
      <c r="E12774" t="s">
        <v>456</v>
      </c>
      <c r="F12774" t="s">
        <v>595</v>
      </c>
      <c r="G12774" t="s">
        <v>83</v>
      </c>
      <c r="H12774" t="s">
        <v>140</v>
      </c>
      <c r="I12774" t="s">
        <v>1063</v>
      </c>
      <c r="J12774" t="s">
        <v>140</v>
      </c>
      <c r="K12774" t="s">
        <v>733</v>
      </c>
      <c r="L12774" t="s">
        <v>140</v>
      </c>
      <c r="M12774" t="s">
        <v>140</v>
      </c>
      <c r="N12774" t="s">
        <v>140</v>
      </c>
    </row>
    <row r="12775" spans="1:14" x14ac:dyDescent="0.35">
      <c r="A12775" t="s">
        <v>13</v>
      </c>
      <c r="B12775" t="s">
        <v>1129</v>
      </c>
      <c r="C12775">
        <v>7</v>
      </c>
      <c r="D12775" t="s">
        <v>140</v>
      </c>
      <c r="E12775" t="s">
        <v>317</v>
      </c>
      <c r="F12775" t="s">
        <v>129</v>
      </c>
      <c r="G12775" t="s">
        <v>658</v>
      </c>
      <c r="H12775" t="s">
        <v>140</v>
      </c>
      <c r="I12775" t="s">
        <v>659</v>
      </c>
      <c r="J12775" t="s">
        <v>140</v>
      </c>
      <c r="K12775" t="s">
        <v>140</v>
      </c>
      <c r="L12775" t="s">
        <v>140</v>
      </c>
      <c r="M12775" t="s">
        <v>140</v>
      </c>
      <c r="N12775" t="s">
        <v>140</v>
      </c>
    </row>
    <row r="12776" spans="1:14" x14ac:dyDescent="0.35">
      <c r="A12776" t="s">
        <v>13</v>
      </c>
      <c r="B12776" t="s">
        <v>1130</v>
      </c>
      <c r="C12776">
        <v>37</v>
      </c>
      <c r="D12776" t="s">
        <v>1052</v>
      </c>
      <c r="E12776" t="s">
        <v>1065</v>
      </c>
      <c r="F12776" t="s">
        <v>418</v>
      </c>
      <c r="G12776" t="s">
        <v>995</v>
      </c>
      <c r="H12776" t="s">
        <v>140</v>
      </c>
      <c r="I12776" t="s">
        <v>971</v>
      </c>
      <c r="J12776" t="s">
        <v>140</v>
      </c>
      <c r="K12776" t="s">
        <v>1058</v>
      </c>
      <c r="L12776" t="s">
        <v>1052</v>
      </c>
      <c r="M12776" t="s">
        <v>1058</v>
      </c>
      <c r="N12776" t="s">
        <v>140</v>
      </c>
    </row>
    <row r="12777" spans="1:14" x14ac:dyDescent="0.35">
      <c r="A12777" t="s">
        <v>13</v>
      </c>
      <c r="B12777" t="s">
        <v>1131</v>
      </c>
      <c r="C12777">
        <v>29</v>
      </c>
      <c r="D12777" t="s">
        <v>511</v>
      </c>
      <c r="E12777" t="s">
        <v>1102</v>
      </c>
      <c r="F12777" t="s">
        <v>996</v>
      </c>
      <c r="G12777" t="s">
        <v>580</v>
      </c>
      <c r="H12777" t="s">
        <v>140</v>
      </c>
      <c r="I12777" t="s">
        <v>1071</v>
      </c>
      <c r="J12777" t="s">
        <v>140</v>
      </c>
      <c r="K12777" t="s">
        <v>1070</v>
      </c>
      <c r="L12777" t="s">
        <v>1046</v>
      </c>
      <c r="M12777" t="s">
        <v>140</v>
      </c>
      <c r="N12777" t="s">
        <v>1062</v>
      </c>
    </row>
    <row r="12778" spans="1:14" x14ac:dyDescent="0.35">
      <c r="A12778" t="s">
        <v>14</v>
      </c>
      <c r="B12778" t="s">
        <v>1129</v>
      </c>
      <c r="C12778">
        <v>21</v>
      </c>
      <c r="D12778" t="s">
        <v>917</v>
      </c>
      <c r="E12778" t="s">
        <v>1062</v>
      </c>
      <c r="F12778" t="s">
        <v>1045</v>
      </c>
      <c r="G12778" t="s">
        <v>429</v>
      </c>
      <c r="H12778" t="s">
        <v>140</v>
      </c>
      <c r="I12778" t="s">
        <v>716</v>
      </c>
      <c r="J12778" t="s">
        <v>140</v>
      </c>
      <c r="K12778" t="s">
        <v>140</v>
      </c>
      <c r="L12778" t="s">
        <v>140</v>
      </c>
      <c r="M12778" t="s">
        <v>140</v>
      </c>
      <c r="N12778" t="s">
        <v>1062</v>
      </c>
    </row>
    <row r="12779" spans="1:14" x14ac:dyDescent="0.35">
      <c r="A12779" t="s">
        <v>14</v>
      </c>
      <c r="B12779" t="s">
        <v>1130</v>
      </c>
      <c r="C12779">
        <v>47</v>
      </c>
      <c r="D12779" t="s">
        <v>81</v>
      </c>
      <c r="E12779" t="s">
        <v>1072</v>
      </c>
      <c r="F12779" t="s">
        <v>1095</v>
      </c>
      <c r="G12779" t="s">
        <v>224</v>
      </c>
      <c r="H12779" t="s">
        <v>1058</v>
      </c>
      <c r="I12779" t="s">
        <v>953</v>
      </c>
      <c r="J12779" t="s">
        <v>140</v>
      </c>
      <c r="K12779" t="s">
        <v>1011</v>
      </c>
      <c r="L12779" t="s">
        <v>954</v>
      </c>
      <c r="M12779" t="s">
        <v>1063</v>
      </c>
      <c r="N12779" t="s">
        <v>140</v>
      </c>
    </row>
    <row r="12780" spans="1:14" x14ac:dyDescent="0.35">
      <c r="A12780" t="s">
        <v>14</v>
      </c>
      <c r="B12780" t="s">
        <v>1131</v>
      </c>
      <c r="C12780">
        <v>15</v>
      </c>
      <c r="D12780" t="s">
        <v>460</v>
      </c>
      <c r="E12780" t="s">
        <v>893</v>
      </c>
      <c r="F12780" t="s">
        <v>103</v>
      </c>
      <c r="G12780" t="s">
        <v>398</v>
      </c>
      <c r="H12780" t="s">
        <v>140</v>
      </c>
      <c r="I12780" t="s">
        <v>187</v>
      </c>
      <c r="J12780" t="s">
        <v>140</v>
      </c>
      <c r="K12780" t="s">
        <v>140</v>
      </c>
      <c r="L12780" t="s">
        <v>769</v>
      </c>
      <c r="M12780" t="s">
        <v>140</v>
      </c>
      <c r="N12780" t="s">
        <v>140</v>
      </c>
    </row>
    <row r="12781" spans="1:14" x14ac:dyDescent="0.35">
      <c r="A12781" t="s">
        <v>15</v>
      </c>
      <c r="B12781" t="s">
        <v>1129</v>
      </c>
      <c r="C12781">
        <v>21</v>
      </c>
      <c r="D12781" t="s">
        <v>888</v>
      </c>
      <c r="E12781" t="s">
        <v>888</v>
      </c>
      <c r="F12781" t="s">
        <v>140</v>
      </c>
      <c r="G12781" t="s">
        <v>831</v>
      </c>
      <c r="H12781" t="s">
        <v>140</v>
      </c>
      <c r="I12781" t="s">
        <v>140</v>
      </c>
      <c r="J12781" t="s">
        <v>140</v>
      </c>
      <c r="K12781" t="s">
        <v>140</v>
      </c>
      <c r="L12781" t="s">
        <v>140</v>
      </c>
      <c r="M12781" t="s">
        <v>140</v>
      </c>
      <c r="N12781" t="s">
        <v>140</v>
      </c>
    </row>
    <row r="12782" spans="1:14" x14ac:dyDescent="0.35">
      <c r="A12782" t="s">
        <v>15</v>
      </c>
      <c r="B12782" t="s">
        <v>1130</v>
      </c>
      <c r="C12782">
        <v>57</v>
      </c>
      <c r="D12782" t="s">
        <v>320</v>
      </c>
      <c r="E12782" t="s">
        <v>766</v>
      </c>
      <c r="F12782" t="s">
        <v>293</v>
      </c>
      <c r="G12782" t="s">
        <v>175</v>
      </c>
      <c r="H12782" t="s">
        <v>140</v>
      </c>
      <c r="I12782" t="s">
        <v>1063</v>
      </c>
      <c r="J12782" t="s">
        <v>1073</v>
      </c>
      <c r="K12782" t="s">
        <v>1050</v>
      </c>
      <c r="L12782" t="s">
        <v>1073</v>
      </c>
      <c r="M12782" t="s">
        <v>140</v>
      </c>
      <c r="N12782" t="s">
        <v>140</v>
      </c>
    </row>
    <row r="12783" spans="1:14" x14ac:dyDescent="0.35">
      <c r="A12783" t="s">
        <v>15</v>
      </c>
      <c r="B12783" t="s">
        <v>1131</v>
      </c>
      <c r="C12783">
        <v>18</v>
      </c>
      <c r="D12783" t="s">
        <v>883</v>
      </c>
      <c r="E12783" t="s">
        <v>513</v>
      </c>
      <c r="F12783" t="s">
        <v>942</v>
      </c>
      <c r="G12783" t="s">
        <v>886</v>
      </c>
      <c r="H12783" t="s">
        <v>988</v>
      </c>
      <c r="I12783" t="s">
        <v>140</v>
      </c>
      <c r="J12783" t="s">
        <v>140</v>
      </c>
      <c r="K12783" t="s">
        <v>140</v>
      </c>
      <c r="L12783" t="s">
        <v>140</v>
      </c>
      <c r="M12783" t="s">
        <v>140</v>
      </c>
      <c r="N12783" t="s">
        <v>140</v>
      </c>
    </row>
    <row r="12784" spans="1:14" x14ac:dyDescent="0.35">
      <c r="A12784" t="s">
        <v>16</v>
      </c>
      <c r="B12784" t="s">
        <v>1129</v>
      </c>
      <c r="C12784">
        <v>3</v>
      </c>
      <c r="D12784" t="s">
        <v>140</v>
      </c>
      <c r="E12784" t="s">
        <v>140</v>
      </c>
      <c r="F12784" t="s">
        <v>140</v>
      </c>
      <c r="G12784" t="s">
        <v>401</v>
      </c>
      <c r="H12784" t="s">
        <v>140</v>
      </c>
      <c r="I12784" t="s">
        <v>140</v>
      </c>
      <c r="J12784" t="s">
        <v>140</v>
      </c>
      <c r="K12784" t="s">
        <v>400</v>
      </c>
      <c r="L12784" t="s">
        <v>140</v>
      </c>
      <c r="M12784" t="s">
        <v>140</v>
      </c>
      <c r="N12784" t="s">
        <v>140</v>
      </c>
    </row>
    <row r="12785" spans="1:14" x14ac:dyDescent="0.35">
      <c r="A12785" t="s">
        <v>16</v>
      </c>
      <c r="B12785" t="s">
        <v>1130</v>
      </c>
      <c r="C12785">
        <v>43</v>
      </c>
      <c r="D12785" t="s">
        <v>75</v>
      </c>
      <c r="E12785" t="s">
        <v>988</v>
      </c>
      <c r="F12785" t="s">
        <v>1058</v>
      </c>
      <c r="G12785" t="s">
        <v>580</v>
      </c>
      <c r="H12785" t="s">
        <v>140</v>
      </c>
      <c r="I12785" t="s">
        <v>991</v>
      </c>
      <c r="J12785" t="s">
        <v>140</v>
      </c>
      <c r="K12785" t="s">
        <v>1070</v>
      </c>
      <c r="L12785" t="s">
        <v>1046</v>
      </c>
      <c r="M12785" t="s">
        <v>140</v>
      </c>
      <c r="N12785" t="s">
        <v>140</v>
      </c>
    </row>
    <row r="12786" spans="1:14" x14ac:dyDescent="0.35">
      <c r="A12786" t="s">
        <v>16</v>
      </c>
      <c r="B12786" t="s">
        <v>1131</v>
      </c>
      <c r="C12786">
        <v>10</v>
      </c>
      <c r="D12786" t="s">
        <v>711</v>
      </c>
      <c r="E12786" t="s">
        <v>671</v>
      </c>
      <c r="F12786" t="s">
        <v>140</v>
      </c>
      <c r="G12786" t="s">
        <v>922</v>
      </c>
      <c r="H12786" t="s">
        <v>140</v>
      </c>
      <c r="I12786" t="s">
        <v>729</v>
      </c>
      <c r="J12786" t="s">
        <v>140</v>
      </c>
      <c r="K12786" t="s">
        <v>140</v>
      </c>
      <c r="L12786" t="s">
        <v>140</v>
      </c>
      <c r="M12786" t="s">
        <v>140</v>
      </c>
      <c r="N12786" t="s">
        <v>140</v>
      </c>
    </row>
    <row r="12787" spans="1:14" x14ac:dyDescent="0.35">
      <c r="A12787" t="s">
        <v>17</v>
      </c>
      <c r="B12787" t="s">
        <v>1129</v>
      </c>
      <c r="C12787">
        <v>9</v>
      </c>
      <c r="D12787" t="s">
        <v>140</v>
      </c>
      <c r="E12787" t="s">
        <v>101</v>
      </c>
      <c r="F12787" t="s">
        <v>140</v>
      </c>
      <c r="G12787" t="s">
        <v>854</v>
      </c>
      <c r="H12787" t="s">
        <v>140</v>
      </c>
      <c r="I12787" t="s">
        <v>140</v>
      </c>
      <c r="J12787" t="s">
        <v>140</v>
      </c>
      <c r="K12787" t="s">
        <v>1047</v>
      </c>
      <c r="L12787" t="s">
        <v>991</v>
      </c>
      <c r="M12787" t="s">
        <v>140</v>
      </c>
      <c r="N12787" t="s">
        <v>107</v>
      </c>
    </row>
    <row r="12788" spans="1:14" x14ac:dyDescent="0.35">
      <c r="A12788" t="s">
        <v>17</v>
      </c>
      <c r="B12788" t="s">
        <v>1130</v>
      </c>
      <c r="C12788">
        <v>49</v>
      </c>
      <c r="D12788" t="s">
        <v>659</v>
      </c>
      <c r="E12788" t="s">
        <v>769</v>
      </c>
      <c r="F12788" t="s">
        <v>91</v>
      </c>
      <c r="G12788" t="s">
        <v>694</v>
      </c>
      <c r="H12788" t="s">
        <v>1043</v>
      </c>
      <c r="I12788" t="s">
        <v>970</v>
      </c>
      <c r="J12788" t="s">
        <v>140</v>
      </c>
      <c r="K12788" t="s">
        <v>1046</v>
      </c>
      <c r="L12788" t="s">
        <v>140</v>
      </c>
      <c r="M12788" t="s">
        <v>140</v>
      </c>
      <c r="N12788" t="s">
        <v>140</v>
      </c>
    </row>
    <row r="12789" spans="1:14" x14ac:dyDescent="0.35">
      <c r="A12789" t="s">
        <v>17</v>
      </c>
      <c r="B12789" t="s">
        <v>1131</v>
      </c>
      <c r="C12789">
        <v>7</v>
      </c>
      <c r="D12789" t="s">
        <v>979</v>
      </c>
      <c r="E12789" t="s">
        <v>140</v>
      </c>
      <c r="F12789" t="s">
        <v>140</v>
      </c>
      <c r="G12789" t="s">
        <v>497</v>
      </c>
      <c r="H12789" t="s">
        <v>140</v>
      </c>
      <c r="I12789" t="s">
        <v>548</v>
      </c>
      <c r="J12789" t="s">
        <v>101</v>
      </c>
      <c r="K12789" t="s">
        <v>140</v>
      </c>
      <c r="L12789" t="s">
        <v>140</v>
      </c>
      <c r="M12789" t="s">
        <v>140</v>
      </c>
      <c r="N12789" t="s">
        <v>140</v>
      </c>
    </row>
    <row r="12790" spans="1:14" x14ac:dyDescent="0.35">
      <c r="A12790" t="s">
        <v>18</v>
      </c>
      <c r="B12790" t="s">
        <v>1129</v>
      </c>
      <c r="C12790">
        <v>5</v>
      </c>
      <c r="D12790" t="s">
        <v>1154</v>
      </c>
      <c r="E12790" t="s">
        <v>820</v>
      </c>
      <c r="F12790" t="s">
        <v>140</v>
      </c>
      <c r="G12790" t="s">
        <v>819</v>
      </c>
      <c r="H12790" t="s">
        <v>140</v>
      </c>
      <c r="I12790" t="s">
        <v>140</v>
      </c>
      <c r="J12790" t="s">
        <v>140</v>
      </c>
      <c r="K12790" t="s">
        <v>140</v>
      </c>
      <c r="L12790" t="s">
        <v>140</v>
      </c>
      <c r="M12790" t="s">
        <v>140</v>
      </c>
      <c r="N12790" t="s">
        <v>140</v>
      </c>
    </row>
    <row r="12791" spans="1:14" x14ac:dyDescent="0.35">
      <c r="A12791" t="s">
        <v>18</v>
      </c>
      <c r="B12791" t="s">
        <v>1130</v>
      </c>
      <c r="C12791">
        <v>37</v>
      </c>
      <c r="D12791" t="s">
        <v>47</v>
      </c>
      <c r="E12791" t="s">
        <v>999</v>
      </c>
      <c r="F12791" t="s">
        <v>867</v>
      </c>
      <c r="G12791" t="s">
        <v>453</v>
      </c>
      <c r="H12791" t="s">
        <v>140</v>
      </c>
      <c r="I12791" t="s">
        <v>942</v>
      </c>
      <c r="J12791" t="s">
        <v>140</v>
      </c>
      <c r="K12791" t="s">
        <v>1004</v>
      </c>
      <c r="L12791" t="s">
        <v>1046</v>
      </c>
      <c r="M12791" t="s">
        <v>140</v>
      </c>
      <c r="N12791" t="s">
        <v>140</v>
      </c>
    </row>
    <row r="12792" spans="1:14" x14ac:dyDescent="0.35">
      <c r="A12792" t="s">
        <v>18</v>
      </c>
      <c r="B12792" t="s">
        <v>1131</v>
      </c>
      <c r="C12792">
        <v>14</v>
      </c>
      <c r="D12792" t="s">
        <v>630</v>
      </c>
      <c r="E12792" t="s">
        <v>291</v>
      </c>
      <c r="F12792" t="s">
        <v>1073</v>
      </c>
      <c r="G12792" t="s">
        <v>358</v>
      </c>
      <c r="H12792" t="s">
        <v>140</v>
      </c>
      <c r="I12792" t="s">
        <v>140</v>
      </c>
      <c r="J12792" t="s">
        <v>140</v>
      </c>
      <c r="K12792" t="s">
        <v>140</v>
      </c>
      <c r="L12792" t="s">
        <v>953</v>
      </c>
      <c r="M12792" t="s">
        <v>140</v>
      </c>
      <c r="N12792" t="s">
        <v>140</v>
      </c>
    </row>
    <row r="12793" spans="1:14" x14ac:dyDescent="0.35">
      <c r="A12793" t="s">
        <v>19</v>
      </c>
      <c r="B12793" t="s">
        <v>1129</v>
      </c>
      <c r="C12793">
        <v>3</v>
      </c>
      <c r="D12793" t="s">
        <v>140</v>
      </c>
      <c r="E12793" t="s">
        <v>946</v>
      </c>
      <c r="F12793" t="s">
        <v>140</v>
      </c>
      <c r="G12793" t="s">
        <v>760</v>
      </c>
      <c r="H12793" t="s">
        <v>140</v>
      </c>
      <c r="I12793" t="s">
        <v>140</v>
      </c>
      <c r="J12793" t="s">
        <v>140</v>
      </c>
      <c r="K12793" t="s">
        <v>140</v>
      </c>
      <c r="L12793" t="s">
        <v>140</v>
      </c>
      <c r="M12793" t="s">
        <v>140</v>
      </c>
      <c r="N12793" t="s">
        <v>140</v>
      </c>
    </row>
    <row r="12794" spans="1:14" x14ac:dyDescent="0.35">
      <c r="A12794" t="s">
        <v>19</v>
      </c>
      <c r="B12794" t="s">
        <v>1130</v>
      </c>
      <c r="C12794">
        <v>42</v>
      </c>
      <c r="D12794" t="s">
        <v>834</v>
      </c>
      <c r="E12794" t="s">
        <v>521</v>
      </c>
      <c r="F12794" t="s">
        <v>95</v>
      </c>
      <c r="G12794" t="s">
        <v>429</v>
      </c>
      <c r="H12794" t="s">
        <v>140</v>
      </c>
      <c r="I12794" t="s">
        <v>1070</v>
      </c>
      <c r="J12794" t="s">
        <v>140</v>
      </c>
      <c r="K12794" t="s">
        <v>140</v>
      </c>
      <c r="L12794" t="s">
        <v>140</v>
      </c>
      <c r="M12794" t="s">
        <v>140</v>
      </c>
      <c r="N12794" t="s">
        <v>140</v>
      </c>
    </row>
    <row r="12795" spans="1:14" x14ac:dyDescent="0.35">
      <c r="A12795" t="s">
        <v>19</v>
      </c>
      <c r="B12795" t="s">
        <v>1131</v>
      </c>
      <c r="C12795">
        <v>13</v>
      </c>
      <c r="D12795" t="s">
        <v>41</v>
      </c>
      <c r="E12795" t="s">
        <v>412</v>
      </c>
      <c r="F12795" t="s">
        <v>1070</v>
      </c>
      <c r="G12795" t="s">
        <v>208</v>
      </c>
      <c r="H12795" t="s">
        <v>140</v>
      </c>
      <c r="I12795" t="s">
        <v>140</v>
      </c>
      <c r="J12795" t="s">
        <v>140</v>
      </c>
      <c r="K12795" t="s">
        <v>924</v>
      </c>
      <c r="L12795" t="s">
        <v>140</v>
      </c>
      <c r="M12795" t="s">
        <v>140</v>
      </c>
      <c r="N12795" t="s">
        <v>140</v>
      </c>
    </row>
    <row r="12796" spans="1:14" x14ac:dyDescent="0.35">
      <c r="A12796" t="s">
        <v>20</v>
      </c>
      <c r="B12796" t="s">
        <v>1129</v>
      </c>
      <c r="C12796">
        <v>11</v>
      </c>
      <c r="D12796" t="s">
        <v>369</v>
      </c>
      <c r="E12796" t="s">
        <v>645</v>
      </c>
      <c r="F12796" t="s">
        <v>140</v>
      </c>
      <c r="G12796" t="s">
        <v>1071</v>
      </c>
      <c r="H12796" t="s">
        <v>140</v>
      </c>
      <c r="I12796" t="s">
        <v>574</v>
      </c>
      <c r="J12796" t="s">
        <v>140</v>
      </c>
      <c r="K12796" t="s">
        <v>140</v>
      </c>
      <c r="L12796" t="s">
        <v>140</v>
      </c>
      <c r="M12796" t="s">
        <v>140</v>
      </c>
      <c r="N12796" t="s">
        <v>140</v>
      </c>
    </row>
    <row r="12797" spans="1:14" x14ac:dyDescent="0.35">
      <c r="A12797" t="s">
        <v>20</v>
      </c>
      <c r="B12797" t="s">
        <v>1130</v>
      </c>
      <c r="C12797">
        <v>26</v>
      </c>
      <c r="D12797" t="s">
        <v>882</v>
      </c>
      <c r="E12797" t="s">
        <v>788</v>
      </c>
      <c r="F12797" t="s">
        <v>528</v>
      </c>
      <c r="G12797" t="s">
        <v>688</v>
      </c>
      <c r="H12797" t="s">
        <v>140</v>
      </c>
      <c r="I12797" t="s">
        <v>1003</v>
      </c>
      <c r="J12797" t="s">
        <v>140</v>
      </c>
      <c r="K12797" t="s">
        <v>140</v>
      </c>
      <c r="L12797" t="s">
        <v>140</v>
      </c>
      <c r="M12797" t="s">
        <v>140</v>
      </c>
      <c r="N12797" t="s">
        <v>140</v>
      </c>
    </row>
    <row r="12798" spans="1:14" x14ac:dyDescent="0.35">
      <c r="A12798" t="s">
        <v>20</v>
      </c>
      <c r="B12798" t="s">
        <v>1131</v>
      </c>
      <c r="C12798">
        <v>31</v>
      </c>
      <c r="D12798" t="s">
        <v>406</v>
      </c>
      <c r="E12798" t="s">
        <v>897</v>
      </c>
      <c r="F12798" t="s">
        <v>942</v>
      </c>
      <c r="G12798" t="s">
        <v>699</v>
      </c>
      <c r="H12798" t="s">
        <v>140</v>
      </c>
      <c r="I12798" t="s">
        <v>140</v>
      </c>
      <c r="J12798" t="s">
        <v>140</v>
      </c>
      <c r="K12798" t="s">
        <v>476</v>
      </c>
      <c r="L12798" t="s">
        <v>140</v>
      </c>
      <c r="M12798" t="s">
        <v>140</v>
      </c>
      <c r="N12798" t="s">
        <v>140</v>
      </c>
    </row>
    <row r="12799" spans="1:14" x14ac:dyDescent="0.35">
      <c r="A12799" t="s">
        <v>21</v>
      </c>
      <c r="B12799" t="s">
        <v>1129</v>
      </c>
      <c r="C12799">
        <v>15</v>
      </c>
      <c r="D12799" t="s">
        <v>913</v>
      </c>
      <c r="E12799" t="s">
        <v>140</v>
      </c>
      <c r="F12799" t="s">
        <v>1182</v>
      </c>
      <c r="G12799" t="s">
        <v>195</v>
      </c>
      <c r="H12799" t="s">
        <v>140</v>
      </c>
      <c r="I12799" t="s">
        <v>801</v>
      </c>
      <c r="J12799" t="s">
        <v>140</v>
      </c>
      <c r="K12799" t="s">
        <v>140</v>
      </c>
      <c r="L12799" t="s">
        <v>140</v>
      </c>
      <c r="M12799" t="s">
        <v>140</v>
      </c>
      <c r="N12799" t="s">
        <v>140</v>
      </c>
    </row>
    <row r="12800" spans="1:14" x14ac:dyDescent="0.35">
      <c r="A12800" t="s">
        <v>21</v>
      </c>
      <c r="B12800" t="s">
        <v>1130</v>
      </c>
      <c r="C12800">
        <v>38</v>
      </c>
      <c r="D12800" t="s">
        <v>474</v>
      </c>
      <c r="E12800" t="s">
        <v>476</v>
      </c>
      <c r="F12800" t="s">
        <v>345</v>
      </c>
      <c r="G12800" t="s">
        <v>610</v>
      </c>
      <c r="H12800" t="s">
        <v>140</v>
      </c>
      <c r="I12800" t="s">
        <v>345</v>
      </c>
      <c r="J12800" t="s">
        <v>140</v>
      </c>
      <c r="K12800" t="s">
        <v>140</v>
      </c>
      <c r="L12800" t="s">
        <v>345</v>
      </c>
      <c r="M12800" t="s">
        <v>140</v>
      </c>
      <c r="N12800" t="s">
        <v>1020</v>
      </c>
    </row>
    <row r="12801" spans="1:14" x14ac:dyDescent="0.35">
      <c r="A12801" t="s">
        <v>21</v>
      </c>
      <c r="B12801" t="s">
        <v>1131</v>
      </c>
      <c r="C12801">
        <v>34</v>
      </c>
      <c r="D12801" t="s">
        <v>346</v>
      </c>
      <c r="E12801" t="s">
        <v>674</v>
      </c>
      <c r="F12801" t="s">
        <v>140</v>
      </c>
      <c r="G12801" t="s">
        <v>346</v>
      </c>
      <c r="H12801" t="s">
        <v>140</v>
      </c>
      <c r="I12801" t="s">
        <v>841</v>
      </c>
      <c r="J12801" t="s">
        <v>140</v>
      </c>
      <c r="K12801" t="s">
        <v>1048</v>
      </c>
      <c r="L12801" t="s">
        <v>140</v>
      </c>
      <c r="M12801" t="s">
        <v>1048</v>
      </c>
      <c r="N12801" t="s">
        <v>527</v>
      </c>
    </row>
    <row r="12802" spans="1:14" x14ac:dyDescent="0.35">
      <c r="A12802" t="s">
        <v>22</v>
      </c>
      <c r="B12802" t="s">
        <v>1129</v>
      </c>
      <c r="C12802">
        <v>6</v>
      </c>
      <c r="D12802" t="s">
        <v>942</v>
      </c>
      <c r="E12802" t="s">
        <v>418</v>
      </c>
      <c r="F12802" t="s">
        <v>602</v>
      </c>
      <c r="G12802" t="s">
        <v>887</v>
      </c>
      <c r="H12802" t="s">
        <v>140</v>
      </c>
      <c r="I12802" t="s">
        <v>897</v>
      </c>
      <c r="J12802" t="s">
        <v>140</v>
      </c>
      <c r="K12802" t="s">
        <v>140</v>
      </c>
      <c r="L12802" t="s">
        <v>140</v>
      </c>
      <c r="M12802" t="s">
        <v>140</v>
      </c>
      <c r="N12802" t="s">
        <v>140</v>
      </c>
    </row>
    <row r="12803" spans="1:14" x14ac:dyDescent="0.35">
      <c r="A12803" t="s">
        <v>22</v>
      </c>
      <c r="B12803" t="s">
        <v>1130</v>
      </c>
      <c r="C12803">
        <v>56</v>
      </c>
      <c r="D12803" t="s">
        <v>773</v>
      </c>
      <c r="E12803" t="s">
        <v>465</v>
      </c>
      <c r="F12803" t="s">
        <v>1072</v>
      </c>
      <c r="G12803" t="s">
        <v>689</v>
      </c>
      <c r="H12803" t="s">
        <v>140</v>
      </c>
      <c r="I12803" t="s">
        <v>89</v>
      </c>
      <c r="J12803" t="s">
        <v>140</v>
      </c>
      <c r="K12803" t="s">
        <v>1047</v>
      </c>
      <c r="L12803" t="s">
        <v>140</v>
      </c>
      <c r="M12803" t="s">
        <v>140</v>
      </c>
      <c r="N12803" t="s">
        <v>1017</v>
      </c>
    </row>
    <row r="12804" spans="1:14" x14ac:dyDescent="0.35">
      <c r="A12804" t="s">
        <v>22</v>
      </c>
      <c r="B12804" t="s">
        <v>1131</v>
      </c>
      <c r="C12804">
        <v>7</v>
      </c>
      <c r="D12804" t="s">
        <v>140</v>
      </c>
      <c r="E12804" t="s">
        <v>729</v>
      </c>
      <c r="F12804" t="s">
        <v>729</v>
      </c>
      <c r="G12804" t="s">
        <v>556</v>
      </c>
      <c r="H12804" t="s">
        <v>140</v>
      </c>
      <c r="I12804" t="s">
        <v>526</v>
      </c>
      <c r="J12804" t="s">
        <v>140</v>
      </c>
      <c r="K12804" t="s">
        <v>140</v>
      </c>
      <c r="L12804" t="s">
        <v>140</v>
      </c>
      <c r="M12804" t="s">
        <v>140</v>
      </c>
      <c r="N12804" t="s">
        <v>140</v>
      </c>
    </row>
    <row r="12805" spans="1:14" x14ac:dyDescent="0.35">
      <c r="A12805" t="s">
        <v>23</v>
      </c>
      <c r="B12805" t="s">
        <v>1129</v>
      </c>
      <c r="C12805">
        <v>25</v>
      </c>
      <c r="D12805" t="s">
        <v>785</v>
      </c>
      <c r="E12805" t="s">
        <v>999</v>
      </c>
      <c r="F12805" t="s">
        <v>875</v>
      </c>
      <c r="G12805" t="s">
        <v>635</v>
      </c>
      <c r="H12805" t="s">
        <v>140</v>
      </c>
      <c r="I12805" t="s">
        <v>875</v>
      </c>
      <c r="J12805" t="s">
        <v>140</v>
      </c>
      <c r="K12805" t="s">
        <v>999</v>
      </c>
      <c r="L12805" t="s">
        <v>971</v>
      </c>
      <c r="M12805" t="s">
        <v>140</v>
      </c>
      <c r="N12805" t="s">
        <v>875</v>
      </c>
    </row>
    <row r="12806" spans="1:14" x14ac:dyDescent="0.35">
      <c r="A12806" t="s">
        <v>23</v>
      </c>
      <c r="B12806" t="s">
        <v>1130</v>
      </c>
      <c r="C12806">
        <v>34</v>
      </c>
      <c r="D12806" t="s">
        <v>412</v>
      </c>
      <c r="E12806" t="s">
        <v>1023</v>
      </c>
      <c r="F12806" t="s">
        <v>641</v>
      </c>
      <c r="G12806" t="s">
        <v>60</v>
      </c>
      <c r="H12806" t="s">
        <v>140</v>
      </c>
      <c r="I12806" t="s">
        <v>1062</v>
      </c>
      <c r="J12806" t="s">
        <v>140</v>
      </c>
      <c r="K12806" t="s">
        <v>967</v>
      </c>
      <c r="L12806" t="s">
        <v>140</v>
      </c>
      <c r="M12806" t="s">
        <v>140</v>
      </c>
      <c r="N12806" t="s">
        <v>140</v>
      </c>
    </row>
    <row r="12807" spans="1:14" x14ac:dyDescent="0.35">
      <c r="A12807" t="s">
        <v>23</v>
      </c>
      <c r="B12807" t="s">
        <v>1131</v>
      </c>
      <c r="C12807">
        <v>18</v>
      </c>
      <c r="D12807" t="s">
        <v>386</v>
      </c>
      <c r="E12807" t="s">
        <v>1095</v>
      </c>
      <c r="F12807" t="s">
        <v>716</v>
      </c>
      <c r="G12807" t="s">
        <v>396</v>
      </c>
      <c r="H12807" t="s">
        <v>140</v>
      </c>
      <c r="I12807" t="s">
        <v>140</v>
      </c>
      <c r="J12807" t="s">
        <v>140</v>
      </c>
      <c r="K12807" t="s">
        <v>140</v>
      </c>
      <c r="L12807" t="s">
        <v>140</v>
      </c>
      <c r="M12807" t="s">
        <v>140</v>
      </c>
      <c r="N12807" t="s">
        <v>1065</v>
      </c>
    </row>
    <row r="12808" spans="1:14" x14ac:dyDescent="0.35">
      <c r="A12808" t="s">
        <v>24</v>
      </c>
      <c r="B12808" t="s">
        <v>1129</v>
      </c>
      <c r="C12808">
        <v>8</v>
      </c>
      <c r="D12808" t="s">
        <v>269</v>
      </c>
      <c r="E12808" t="s">
        <v>140</v>
      </c>
      <c r="F12808" t="s">
        <v>269</v>
      </c>
      <c r="G12808" t="s">
        <v>851</v>
      </c>
      <c r="H12808" t="s">
        <v>140</v>
      </c>
      <c r="I12808" t="s">
        <v>737</v>
      </c>
      <c r="J12808" t="s">
        <v>140</v>
      </c>
      <c r="K12808" t="s">
        <v>269</v>
      </c>
      <c r="L12808" t="s">
        <v>140</v>
      </c>
      <c r="M12808" t="s">
        <v>140</v>
      </c>
      <c r="N12808" t="s">
        <v>269</v>
      </c>
    </row>
    <row r="12809" spans="1:14" x14ac:dyDescent="0.35">
      <c r="A12809" t="s">
        <v>24</v>
      </c>
      <c r="B12809" t="s">
        <v>1130</v>
      </c>
      <c r="C12809">
        <v>37</v>
      </c>
      <c r="D12809" t="s">
        <v>323</v>
      </c>
      <c r="E12809" t="s">
        <v>515</v>
      </c>
      <c r="F12809" t="s">
        <v>405</v>
      </c>
      <c r="G12809" t="s">
        <v>569</v>
      </c>
      <c r="H12809" t="s">
        <v>140</v>
      </c>
      <c r="I12809" t="s">
        <v>574</v>
      </c>
      <c r="J12809" t="s">
        <v>140</v>
      </c>
      <c r="K12809" t="s">
        <v>1048</v>
      </c>
      <c r="L12809" t="s">
        <v>140</v>
      </c>
      <c r="M12809" t="s">
        <v>140</v>
      </c>
      <c r="N12809" t="s">
        <v>1017</v>
      </c>
    </row>
    <row r="12810" spans="1:14" x14ac:dyDescent="0.35">
      <c r="A12810" t="s">
        <v>24</v>
      </c>
      <c r="B12810" t="s">
        <v>1131</v>
      </c>
      <c r="C12810">
        <v>6</v>
      </c>
      <c r="D12810" t="s">
        <v>192</v>
      </c>
      <c r="E12810" t="s">
        <v>140</v>
      </c>
      <c r="F12810" t="s">
        <v>140</v>
      </c>
      <c r="G12810" t="s">
        <v>583</v>
      </c>
      <c r="H12810" t="s">
        <v>140</v>
      </c>
      <c r="I12810" t="s">
        <v>462</v>
      </c>
      <c r="J12810" t="s">
        <v>140</v>
      </c>
      <c r="K12810" t="s">
        <v>140</v>
      </c>
      <c r="L12810" t="s">
        <v>824</v>
      </c>
      <c r="M12810" t="s">
        <v>140</v>
      </c>
      <c r="N12810" t="s">
        <v>140</v>
      </c>
    </row>
    <row r="12811" spans="1:14" x14ac:dyDescent="0.35">
      <c r="A12811" t="s">
        <v>25</v>
      </c>
      <c r="B12811" t="s">
        <v>1129</v>
      </c>
      <c r="C12811">
        <v>7</v>
      </c>
      <c r="D12811" t="s">
        <v>140</v>
      </c>
      <c r="E12811" t="s">
        <v>522</v>
      </c>
      <c r="F12811" t="s">
        <v>140</v>
      </c>
      <c r="G12811" t="s">
        <v>859</v>
      </c>
      <c r="H12811" t="s">
        <v>140</v>
      </c>
      <c r="I12811" t="s">
        <v>1046</v>
      </c>
      <c r="J12811" t="s">
        <v>140</v>
      </c>
      <c r="K12811" t="s">
        <v>140</v>
      </c>
      <c r="L12811" t="s">
        <v>140</v>
      </c>
      <c r="M12811" t="s">
        <v>140</v>
      </c>
      <c r="N12811" t="s">
        <v>140</v>
      </c>
    </row>
    <row r="12812" spans="1:14" x14ac:dyDescent="0.35">
      <c r="A12812" t="s">
        <v>25</v>
      </c>
      <c r="B12812" t="s">
        <v>1130</v>
      </c>
      <c r="C12812">
        <v>24</v>
      </c>
      <c r="D12812" t="s">
        <v>871</v>
      </c>
      <c r="E12812" t="s">
        <v>592</v>
      </c>
      <c r="F12812" t="s">
        <v>977</v>
      </c>
      <c r="G12812" t="s">
        <v>631</v>
      </c>
      <c r="H12812" t="s">
        <v>1051</v>
      </c>
      <c r="I12812" t="s">
        <v>140</v>
      </c>
      <c r="J12812" t="s">
        <v>140</v>
      </c>
      <c r="K12812" t="s">
        <v>1095</v>
      </c>
      <c r="L12812" t="s">
        <v>140</v>
      </c>
      <c r="M12812" t="s">
        <v>140</v>
      </c>
      <c r="N12812" t="s">
        <v>140</v>
      </c>
    </row>
    <row r="12813" spans="1:14" x14ac:dyDescent="0.35">
      <c r="A12813" t="s">
        <v>25</v>
      </c>
      <c r="B12813" t="s">
        <v>1131</v>
      </c>
      <c r="C12813">
        <v>5</v>
      </c>
      <c r="D12813" t="s">
        <v>49</v>
      </c>
      <c r="E12813" t="s">
        <v>532</v>
      </c>
      <c r="F12813" t="s">
        <v>140</v>
      </c>
      <c r="G12813" t="s">
        <v>531</v>
      </c>
      <c r="H12813" t="s">
        <v>140</v>
      </c>
      <c r="I12813" t="s">
        <v>140</v>
      </c>
      <c r="J12813" t="s">
        <v>140</v>
      </c>
      <c r="K12813" t="s">
        <v>140</v>
      </c>
      <c r="L12813" t="s">
        <v>140</v>
      </c>
      <c r="M12813" t="s">
        <v>140</v>
      </c>
      <c r="N12813" t="s">
        <v>140</v>
      </c>
    </row>
    <row r="12814" spans="1:14" x14ac:dyDescent="0.35">
      <c r="A12814" t="s">
        <v>26</v>
      </c>
      <c r="B12814" t="s">
        <v>1129</v>
      </c>
      <c r="C12814">
        <v>10</v>
      </c>
      <c r="D12814" t="s">
        <v>89</v>
      </c>
      <c r="E12814" t="s">
        <v>595</v>
      </c>
      <c r="F12814" t="s">
        <v>568</v>
      </c>
      <c r="G12814" t="s">
        <v>388</v>
      </c>
      <c r="H12814" t="s">
        <v>140</v>
      </c>
      <c r="I12814" t="s">
        <v>1044</v>
      </c>
      <c r="J12814" t="s">
        <v>140</v>
      </c>
      <c r="K12814" t="s">
        <v>140</v>
      </c>
      <c r="L12814" t="s">
        <v>140</v>
      </c>
      <c r="M12814" t="s">
        <v>140</v>
      </c>
      <c r="N12814" t="s">
        <v>140</v>
      </c>
    </row>
    <row r="12815" spans="1:14" x14ac:dyDescent="0.35">
      <c r="A12815" t="s">
        <v>26</v>
      </c>
      <c r="B12815" t="s">
        <v>1130</v>
      </c>
      <c r="C12815">
        <v>39</v>
      </c>
      <c r="D12815" t="s">
        <v>455</v>
      </c>
      <c r="E12815" t="s">
        <v>769</v>
      </c>
      <c r="F12815" t="s">
        <v>1045</v>
      </c>
      <c r="G12815" t="s">
        <v>908</v>
      </c>
      <c r="H12815" t="s">
        <v>140</v>
      </c>
      <c r="I12815" t="s">
        <v>924</v>
      </c>
      <c r="J12815" t="s">
        <v>140</v>
      </c>
      <c r="K12815" t="s">
        <v>317</v>
      </c>
      <c r="L12815" t="s">
        <v>1058</v>
      </c>
      <c r="M12815" t="s">
        <v>140</v>
      </c>
      <c r="N12815" t="s">
        <v>548</v>
      </c>
    </row>
    <row r="12816" spans="1:14" x14ac:dyDescent="0.35">
      <c r="A12816" t="s">
        <v>26</v>
      </c>
      <c r="B12816" t="s">
        <v>1131</v>
      </c>
      <c r="C12816">
        <v>16</v>
      </c>
      <c r="D12816" t="s">
        <v>550</v>
      </c>
      <c r="E12816" t="s">
        <v>706</v>
      </c>
      <c r="F12816" t="s">
        <v>614</v>
      </c>
      <c r="G12816" t="s">
        <v>239</v>
      </c>
      <c r="H12816" t="s">
        <v>140</v>
      </c>
      <c r="I12816" t="s">
        <v>1018</v>
      </c>
      <c r="J12816" t="s">
        <v>140</v>
      </c>
      <c r="K12816" t="s">
        <v>140</v>
      </c>
      <c r="L12816" t="s">
        <v>716</v>
      </c>
      <c r="M12816" t="s">
        <v>140</v>
      </c>
      <c r="N12816" t="s">
        <v>140</v>
      </c>
    </row>
    <row r="12817" spans="1:14" x14ac:dyDescent="0.35">
      <c r="A12817" t="s">
        <v>27</v>
      </c>
      <c r="B12817" t="s">
        <v>1129</v>
      </c>
      <c r="C12817">
        <v>2</v>
      </c>
      <c r="D12817" t="s">
        <v>140</v>
      </c>
      <c r="E12817" t="s">
        <v>140</v>
      </c>
      <c r="F12817" t="s">
        <v>140</v>
      </c>
      <c r="G12817" t="s">
        <v>703</v>
      </c>
      <c r="H12817" t="s">
        <v>140</v>
      </c>
      <c r="I12817" t="s">
        <v>702</v>
      </c>
      <c r="J12817" t="s">
        <v>140</v>
      </c>
      <c r="K12817" t="s">
        <v>140</v>
      </c>
      <c r="L12817" t="s">
        <v>140</v>
      </c>
      <c r="M12817" t="s">
        <v>140</v>
      </c>
      <c r="N12817" t="s">
        <v>140</v>
      </c>
    </row>
    <row r="12818" spans="1:14" x14ac:dyDescent="0.35">
      <c r="A12818" t="s">
        <v>27</v>
      </c>
      <c r="B12818" t="s">
        <v>1130</v>
      </c>
      <c r="C12818">
        <v>34</v>
      </c>
      <c r="D12818" t="s">
        <v>685</v>
      </c>
      <c r="E12818" t="s">
        <v>501</v>
      </c>
      <c r="F12818" t="s">
        <v>564</v>
      </c>
      <c r="G12818" t="s">
        <v>529</v>
      </c>
      <c r="H12818" t="s">
        <v>1046</v>
      </c>
      <c r="I12818" t="s">
        <v>1004</v>
      </c>
      <c r="J12818" t="s">
        <v>140</v>
      </c>
      <c r="K12818" t="s">
        <v>140</v>
      </c>
      <c r="L12818" t="s">
        <v>140</v>
      </c>
      <c r="M12818" t="s">
        <v>140</v>
      </c>
      <c r="N12818" t="s">
        <v>1057</v>
      </c>
    </row>
    <row r="12819" spans="1:14" x14ac:dyDescent="0.35">
      <c r="A12819" t="s">
        <v>27</v>
      </c>
      <c r="B12819" t="s">
        <v>1131</v>
      </c>
      <c r="C12819">
        <v>6</v>
      </c>
      <c r="D12819" t="s">
        <v>935</v>
      </c>
      <c r="E12819" t="s">
        <v>521</v>
      </c>
      <c r="F12819" t="s">
        <v>140</v>
      </c>
      <c r="G12819" t="s">
        <v>788</v>
      </c>
      <c r="H12819" t="s">
        <v>140</v>
      </c>
      <c r="I12819" t="s">
        <v>1106</v>
      </c>
      <c r="J12819" t="s">
        <v>140</v>
      </c>
      <c r="K12819" t="s">
        <v>140</v>
      </c>
      <c r="L12819" t="s">
        <v>140</v>
      </c>
      <c r="M12819" t="s">
        <v>140</v>
      </c>
      <c r="N12819" t="s">
        <v>792</v>
      </c>
    </row>
    <row r="12820" spans="1:14" x14ac:dyDescent="0.35">
      <c r="A12820" t="s">
        <v>28</v>
      </c>
      <c r="B12820" t="s">
        <v>1129</v>
      </c>
      <c r="C12820">
        <v>12</v>
      </c>
      <c r="D12820" t="s">
        <v>903</v>
      </c>
      <c r="E12820" t="s">
        <v>1045</v>
      </c>
      <c r="F12820" t="s">
        <v>140</v>
      </c>
      <c r="G12820" t="s">
        <v>368</v>
      </c>
      <c r="H12820" t="s">
        <v>140</v>
      </c>
      <c r="I12820" t="s">
        <v>107</v>
      </c>
      <c r="J12820" t="s">
        <v>140</v>
      </c>
      <c r="K12820" t="s">
        <v>65</v>
      </c>
      <c r="L12820" t="s">
        <v>140</v>
      </c>
      <c r="M12820" t="s">
        <v>140</v>
      </c>
      <c r="N12820" t="s">
        <v>140</v>
      </c>
    </row>
    <row r="12821" spans="1:14" x14ac:dyDescent="0.35">
      <c r="A12821" t="s">
        <v>28</v>
      </c>
      <c r="B12821" t="s">
        <v>1130</v>
      </c>
      <c r="C12821">
        <v>47</v>
      </c>
      <c r="D12821" t="s">
        <v>443</v>
      </c>
      <c r="E12821" t="s">
        <v>961</v>
      </c>
      <c r="F12821" t="s">
        <v>1065</v>
      </c>
      <c r="G12821" t="s">
        <v>245</v>
      </c>
      <c r="H12821" t="s">
        <v>140</v>
      </c>
      <c r="I12821" t="s">
        <v>824</v>
      </c>
      <c r="J12821" t="s">
        <v>140</v>
      </c>
      <c r="K12821" t="s">
        <v>913</v>
      </c>
      <c r="L12821" t="s">
        <v>140</v>
      </c>
      <c r="M12821" t="s">
        <v>1051</v>
      </c>
      <c r="N12821" t="s">
        <v>1063</v>
      </c>
    </row>
    <row r="12822" spans="1:14" x14ac:dyDescent="0.35">
      <c r="A12822" t="s">
        <v>28</v>
      </c>
      <c r="B12822" t="s">
        <v>1131</v>
      </c>
      <c r="C12822">
        <v>9</v>
      </c>
      <c r="D12822" t="s">
        <v>152</v>
      </c>
      <c r="E12822" t="s">
        <v>592</v>
      </c>
      <c r="F12822" t="s">
        <v>140</v>
      </c>
      <c r="G12822" t="s">
        <v>431</v>
      </c>
      <c r="H12822" t="s">
        <v>140</v>
      </c>
      <c r="I12822" t="s">
        <v>140</v>
      </c>
      <c r="J12822" t="s">
        <v>140</v>
      </c>
      <c r="K12822" t="s">
        <v>269</v>
      </c>
      <c r="L12822" t="s">
        <v>140</v>
      </c>
      <c r="M12822" t="s">
        <v>140</v>
      </c>
      <c r="N12822" t="s">
        <v>140</v>
      </c>
    </row>
    <row r="12823" spans="1:14" x14ac:dyDescent="0.35">
      <c r="A12823" t="s">
        <v>29</v>
      </c>
      <c r="B12823" t="s">
        <v>1129</v>
      </c>
      <c r="C12823">
        <v>6</v>
      </c>
      <c r="D12823" t="s">
        <v>140</v>
      </c>
      <c r="E12823" t="s">
        <v>706</v>
      </c>
      <c r="F12823" t="s">
        <v>140</v>
      </c>
      <c r="G12823" t="s">
        <v>138</v>
      </c>
      <c r="H12823" t="s">
        <v>140</v>
      </c>
      <c r="I12823" t="s">
        <v>706</v>
      </c>
      <c r="J12823" t="s">
        <v>521</v>
      </c>
      <c r="K12823" t="s">
        <v>140</v>
      </c>
      <c r="L12823" t="s">
        <v>140</v>
      </c>
      <c r="M12823" t="s">
        <v>140</v>
      </c>
      <c r="N12823" t="s">
        <v>706</v>
      </c>
    </row>
    <row r="12824" spans="1:14" x14ac:dyDescent="0.35">
      <c r="A12824" t="s">
        <v>29</v>
      </c>
      <c r="B12824" t="s">
        <v>1130</v>
      </c>
      <c r="C12824">
        <v>49</v>
      </c>
      <c r="D12824" t="s">
        <v>53</v>
      </c>
      <c r="E12824" t="s">
        <v>952</v>
      </c>
      <c r="F12824" t="s">
        <v>1061</v>
      </c>
      <c r="G12824" t="s">
        <v>544</v>
      </c>
      <c r="H12824" t="s">
        <v>140</v>
      </c>
      <c r="I12824" t="s">
        <v>801</v>
      </c>
      <c r="J12824" t="s">
        <v>140</v>
      </c>
      <c r="K12824" t="s">
        <v>1048</v>
      </c>
      <c r="L12824" t="s">
        <v>1020</v>
      </c>
      <c r="M12824" t="s">
        <v>140</v>
      </c>
      <c r="N12824" t="s">
        <v>1064</v>
      </c>
    </row>
    <row r="12825" spans="1:14" x14ac:dyDescent="0.35">
      <c r="A12825" t="s">
        <v>29</v>
      </c>
      <c r="B12825" t="s">
        <v>1131</v>
      </c>
      <c r="C12825">
        <v>6</v>
      </c>
      <c r="D12825" t="s">
        <v>926</v>
      </c>
      <c r="E12825" t="s">
        <v>996</v>
      </c>
      <c r="F12825" t="s">
        <v>140</v>
      </c>
      <c r="G12825" t="s">
        <v>844</v>
      </c>
      <c r="H12825" t="s">
        <v>255</v>
      </c>
      <c r="I12825" t="s">
        <v>140</v>
      </c>
      <c r="J12825" t="s">
        <v>140</v>
      </c>
      <c r="K12825" t="s">
        <v>140</v>
      </c>
      <c r="L12825" t="s">
        <v>140</v>
      </c>
      <c r="M12825" t="s">
        <v>140</v>
      </c>
      <c r="N12825" t="s">
        <v>140</v>
      </c>
    </row>
    <row r="12826" spans="1:14" x14ac:dyDescent="0.35">
      <c r="A12826" t="s">
        <v>30</v>
      </c>
      <c r="B12826" t="s">
        <v>1129</v>
      </c>
      <c r="C12826">
        <v>5</v>
      </c>
      <c r="D12826" t="s">
        <v>671</v>
      </c>
      <c r="E12826" t="s">
        <v>140</v>
      </c>
      <c r="F12826" t="s">
        <v>140</v>
      </c>
      <c r="G12826" t="s">
        <v>162</v>
      </c>
      <c r="H12826" t="s">
        <v>140</v>
      </c>
      <c r="I12826" t="s">
        <v>140</v>
      </c>
      <c r="J12826" t="s">
        <v>140</v>
      </c>
      <c r="K12826" t="s">
        <v>227</v>
      </c>
      <c r="L12826" t="s">
        <v>140</v>
      </c>
      <c r="M12826" t="s">
        <v>671</v>
      </c>
      <c r="N12826" t="s">
        <v>140</v>
      </c>
    </row>
    <row r="12827" spans="1:14" x14ac:dyDescent="0.35">
      <c r="A12827" t="s">
        <v>30</v>
      </c>
      <c r="B12827" t="s">
        <v>1130</v>
      </c>
      <c r="C12827">
        <v>43</v>
      </c>
      <c r="D12827" t="s">
        <v>588</v>
      </c>
      <c r="E12827" t="s">
        <v>1154</v>
      </c>
      <c r="F12827" t="s">
        <v>527</v>
      </c>
      <c r="G12827" t="s">
        <v>484</v>
      </c>
      <c r="H12827" t="s">
        <v>660</v>
      </c>
      <c r="I12827" t="s">
        <v>1053</v>
      </c>
      <c r="J12827" t="s">
        <v>140</v>
      </c>
      <c r="K12827" t="s">
        <v>1063</v>
      </c>
      <c r="L12827" t="s">
        <v>1054</v>
      </c>
      <c r="M12827" t="s">
        <v>140</v>
      </c>
      <c r="N12827" t="s">
        <v>1046</v>
      </c>
    </row>
    <row r="12828" spans="1:14" x14ac:dyDescent="0.35">
      <c r="A12828" t="s">
        <v>30</v>
      </c>
      <c r="B12828" t="s">
        <v>1131</v>
      </c>
      <c r="C12828">
        <v>9</v>
      </c>
      <c r="D12828" t="s">
        <v>965</v>
      </c>
      <c r="E12828" t="s">
        <v>1061</v>
      </c>
      <c r="F12828" t="s">
        <v>140</v>
      </c>
      <c r="G12828" t="s">
        <v>771</v>
      </c>
      <c r="H12828" t="s">
        <v>140</v>
      </c>
      <c r="I12828" t="s">
        <v>140</v>
      </c>
      <c r="J12828" t="s">
        <v>140</v>
      </c>
      <c r="K12828" t="s">
        <v>140</v>
      </c>
      <c r="L12828" t="s">
        <v>140</v>
      </c>
      <c r="M12828" t="s">
        <v>140</v>
      </c>
      <c r="N12828" t="s">
        <v>414</v>
      </c>
    </row>
    <row r="12829" spans="1:14" x14ac:dyDescent="0.35">
      <c r="A12829" t="s">
        <v>31</v>
      </c>
      <c r="B12829" t="s">
        <v>1129</v>
      </c>
      <c r="C12829">
        <v>10</v>
      </c>
      <c r="D12829" t="s">
        <v>915</v>
      </c>
      <c r="E12829" t="s">
        <v>89</v>
      </c>
      <c r="F12829" t="s">
        <v>660</v>
      </c>
      <c r="G12829" t="s">
        <v>468</v>
      </c>
      <c r="H12829" t="s">
        <v>140</v>
      </c>
      <c r="I12829" t="s">
        <v>746</v>
      </c>
      <c r="J12829" t="s">
        <v>140</v>
      </c>
      <c r="K12829" t="s">
        <v>140</v>
      </c>
      <c r="L12829" t="s">
        <v>140</v>
      </c>
      <c r="M12829" t="s">
        <v>140</v>
      </c>
      <c r="N12829" t="s">
        <v>140</v>
      </c>
    </row>
    <row r="12830" spans="1:14" x14ac:dyDescent="0.35">
      <c r="A12830" t="s">
        <v>31</v>
      </c>
      <c r="B12830" t="s">
        <v>1130</v>
      </c>
      <c r="C12830">
        <v>41</v>
      </c>
      <c r="D12830" t="s">
        <v>428</v>
      </c>
      <c r="E12830" t="s">
        <v>1095</v>
      </c>
      <c r="F12830" t="s">
        <v>971</v>
      </c>
      <c r="G12830" t="s">
        <v>815</v>
      </c>
      <c r="H12830" t="s">
        <v>1063</v>
      </c>
      <c r="I12830" t="s">
        <v>1011</v>
      </c>
      <c r="J12830" t="s">
        <v>140</v>
      </c>
      <c r="K12830" t="s">
        <v>1017</v>
      </c>
      <c r="L12830" t="s">
        <v>1063</v>
      </c>
      <c r="M12830" t="s">
        <v>140</v>
      </c>
      <c r="N12830" t="s">
        <v>140</v>
      </c>
    </row>
    <row r="12831" spans="1:14" x14ac:dyDescent="0.35">
      <c r="A12831" t="s">
        <v>31</v>
      </c>
      <c r="B12831" t="s">
        <v>1131</v>
      </c>
      <c r="C12831">
        <v>34</v>
      </c>
      <c r="D12831" t="s">
        <v>977</v>
      </c>
      <c r="E12831" t="s">
        <v>91</v>
      </c>
      <c r="F12831" t="s">
        <v>706</v>
      </c>
      <c r="G12831" t="s">
        <v>705</v>
      </c>
      <c r="H12831" t="s">
        <v>940</v>
      </c>
      <c r="I12831" t="s">
        <v>837</v>
      </c>
      <c r="J12831" t="s">
        <v>140</v>
      </c>
      <c r="K12831" t="s">
        <v>1017</v>
      </c>
      <c r="L12831" t="s">
        <v>140</v>
      </c>
      <c r="M12831" t="s">
        <v>140</v>
      </c>
      <c r="N12831" t="s">
        <v>140</v>
      </c>
    </row>
    <row r="12832" spans="1:14" x14ac:dyDescent="0.35">
      <c r="A12832" t="s">
        <v>32</v>
      </c>
      <c r="B12832" t="s">
        <v>1129</v>
      </c>
      <c r="C12832">
        <v>253</v>
      </c>
      <c r="D12832" t="s">
        <v>462</v>
      </c>
      <c r="E12832" t="s">
        <v>111</v>
      </c>
      <c r="F12832" t="s">
        <v>988</v>
      </c>
      <c r="G12832" t="s">
        <v>503</v>
      </c>
      <c r="H12832" t="s">
        <v>1008</v>
      </c>
      <c r="I12832" t="s">
        <v>1072</v>
      </c>
      <c r="J12832" t="s">
        <v>1010</v>
      </c>
      <c r="K12832" t="s">
        <v>1047</v>
      </c>
      <c r="L12832" t="s">
        <v>775</v>
      </c>
      <c r="M12832" t="s">
        <v>1008</v>
      </c>
      <c r="N12832" t="s">
        <v>954</v>
      </c>
    </row>
    <row r="12833" spans="1:14" x14ac:dyDescent="0.35">
      <c r="A12833" t="s">
        <v>32</v>
      </c>
      <c r="B12833" t="s">
        <v>1130</v>
      </c>
      <c r="C12833">
        <v>1009</v>
      </c>
      <c r="D12833" t="s">
        <v>834</v>
      </c>
      <c r="E12833" t="s">
        <v>893</v>
      </c>
      <c r="F12833" t="s">
        <v>111</v>
      </c>
      <c r="G12833" t="s">
        <v>391</v>
      </c>
      <c r="H12833" t="s">
        <v>1063</v>
      </c>
      <c r="I12833" t="s">
        <v>1053</v>
      </c>
      <c r="J12833" t="s">
        <v>1008</v>
      </c>
      <c r="K12833" t="s">
        <v>1052</v>
      </c>
      <c r="L12833" t="s">
        <v>1098</v>
      </c>
      <c r="M12833" t="s">
        <v>1010</v>
      </c>
      <c r="N12833" t="s">
        <v>1019</v>
      </c>
    </row>
    <row r="12834" spans="1:14" x14ac:dyDescent="0.35">
      <c r="A12834" t="s">
        <v>32</v>
      </c>
      <c r="B12834" t="s">
        <v>1131</v>
      </c>
      <c r="C12834">
        <v>352</v>
      </c>
      <c r="D12834" t="s">
        <v>576</v>
      </c>
      <c r="E12834" t="s">
        <v>105</v>
      </c>
      <c r="F12834" t="s">
        <v>1056</v>
      </c>
      <c r="G12834" t="s">
        <v>682</v>
      </c>
      <c r="H12834" t="s">
        <v>1011</v>
      </c>
      <c r="I12834" t="s">
        <v>125</v>
      </c>
      <c r="J12834" t="s">
        <v>1010</v>
      </c>
      <c r="K12834" t="s">
        <v>1018</v>
      </c>
      <c r="L12834" t="s">
        <v>1043</v>
      </c>
      <c r="M12834" t="s">
        <v>1013</v>
      </c>
      <c r="N12834" t="s">
        <v>1007</v>
      </c>
    </row>
    <row r="12836" spans="1:14" x14ac:dyDescent="0.35">
      <c r="A12836" t="s">
        <v>1530</v>
      </c>
    </row>
    <row r="12837" spans="1:14" x14ac:dyDescent="0.35">
      <c r="A12837" t="s">
        <v>2</v>
      </c>
      <c r="B12837" t="s">
        <v>1233</v>
      </c>
      <c r="C12837" t="s">
        <v>3</v>
      </c>
      <c r="D12837" t="s">
        <v>1517</v>
      </c>
      <c r="E12837" t="s">
        <v>1518</v>
      </c>
      <c r="F12837" t="s">
        <v>1519</v>
      </c>
      <c r="G12837" t="s">
        <v>1520</v>
      </c>
      <c r="H12837" t="s">
        <v>1521</v>
      </c>
      <c r="I12837" t="s">
        <v>1522</v>
      </c>
      <c r="J12837" t="s">
        <v>1523</v>
      </c>
      <c r="K12837" t="s">
        <v>1524</v>
      </c>
      <c r="L12837" t="s">
        <v>1525</v>
      </c>
      <c r="M12837" t="s">
        <v>136</v>
      </c>
      <c r="N12837" t="s">
        <v>1526</v>
      </c>
    </row>
    <row r="12838" spans="1:14" x14ac:dyDescent="0.35">
      <c r="A12838" t="s">
        <v>8</v>
      </c>
      <c r="B12838" t="s">
        <v>1236</v>
      </c>
      <c r="C12838">
        <v>18</v>
      </c>
      <c r="D12838" t="s">
        <v>317</v>
      </c>
      <c r="E12838" t="s">
        <v>573</v>
      </c>
      <c r="F12838" t="s">
        <v>1045</v>
      </c>
      <c r="G12838" t="s">
        <v>146</v>
      </c>
      <c r="H12838" t="s">
        <v>140</v>
      </c>
      <c r="I12838" t="s">
        <v>973</v>
      </c>
      <c r="J12838" t="s">
        <v>140</v>
      </c>
      <c r="K12838" t="s">
        <v>140</v>
      </c>
      <c r="L12838" t="s">
        <v>1007</v>
      </c>
      <c r="M12838" t="s">
        <v>140</v>
      </c>
      <c r="N12838" t="s">
        <v>140</v>
      </c>
    </row>
    <row r="12839" spans="1:14" x14ac:dyDescent="0.35">
      <c r="A12839" t="s">
        <v>8</v>
      </c>
      <c r="B12839" t="s">
        <v>1234</v>
      </c>
      <c r="C12839">
        <v>32</v>
      </c>
      <c r="D12839" t="s">
        <v>968</v>
      </c>
      <c r="E12839" t="s">
        <v>801</v>
      </c>
      <c r="F12839" t="s">
        <v>718</v>
      </c>
      <c r="G12839" t="s">
        <v>644</v>
      </c>
      <c r="H12839" t="s">
        <v>140</v>
      </c>
      <c r="I12839" t="s">
        <v>917</v>
      </c>
      <c r="J12839" t="s">
        <v>140</v>
      </c>
      <c r="K12839" t="s">
        <v>1020</v>
      </c>
      <c r="L12839" t="s">
        <v>961</v>
      </c>
      <c r="M12839" t="s">
        <v>140</v>
      </c>
      <c r="N12839" t="s">
        <v>140</v>
      </c>
    </row>
    <row r="12840" spans="1:14" x14ac:dyDescent="0.35">
      <c r="A12840" t="s">
        <v>8</v>
      </c>
      <c r="B12840" t="s">
        <v>1235</v>
      </c>
      <c r="C12840">
        <v>36</v>
      </c>
      <c r="D12840" t="s">
        <v>511</v>
      </c>
      <c r="E12840" t="s">
        <v>115</v>
      </c>
      <c r="F12840" t="s">
        <v>801</v>
      </c>
      <c r="G12840" t="s">
        <v>397</v>
      </c>
      <c r="H12840" t="s">
        <v>1051</v>
      </c>
      <c r="I12840" t="s">
        <v>1083</v>
      </c>
      <c r="J12840" t="s">
        <v>140</v>
      </c>
      <c r="K12840" t="s">
        <v>919</v>
      </c>
      <c r="L12840" t="s">
        <v>1011</v>
      </c>
      <c r="M12840" t="s">
        <v>140</v>
      </c>
      <c r="N12840" t="s">
        <v>1020</v>
      </c>
    </row>
    <row r="12841" spans="1:14" x14ac:dyDescent="0.35">
      <c r="A12841" t="s">
        <v>9</v>
      </c>
      <c r="B12841" t="s">
        <v>1236</v>
      </c>
      <c r="C12841">
        <v>4</v>
      </c>
      <c r="D12841" t="s">
        <v>956</v>
      </c>
      <c r="E12841" t="s">
        <v>1080</v>
      </c>
      <c r="F12841" t="s">
        <v>140</v>
      </c>
      <c r="G12841" t="s">
        <v>677</v>
      </c>
      <c r="H12841" t="s">
        <v>140</v>
      </c>
      <c r="I12841" t="s">
        <v>513</v>
      </c>
      <c r="J12841" t="s">
        <v>140</v>
      </c>
      <c r="K12841" t="s">
        <v>140</v>
      </c>
      <c r="L12841" t="s">
        <v>140</v>
      </c>
      <c r="M12841" t="s">
        <v>140</v>
      </c>
      <c r="N12841" t="s">
        <v>140</v>
      </c>
    </row>
    <row r="12842" spans="1:14" x14ac:dyDescent="0.35">
      <c r="A12842" t="s">
        <v>9</v>
      </c>
      <c r="B12842" t="s">
        <v>1234</v>
      </c>
      <c r="C12842">
        <v>13</v>
      </c>
      <c r="D12842" t="s">
        <v>760</v>
      </c>
      <c r="E12842" t="s">
        <v>1102</v>
      </c>
      <c r="F12842" t="s">
        <v>264</v>
      </c>
      <c r="G12842" t="s">
        <v>550</v>
      </c>
      <c r="H12842" t="s">
        <v>140</v>
      </c>
      <c r="I12842" t="s">
        <v>140</v>
      </c>
      <c r="J12842" t="s">
        <v>140</v>
      </c>
      <c r="K12842" t="s">
        <v>140</v>
      </c>
      <c r="L12842" t="s">
        <v>140</v>
      </c>
      <c r="M12842" t="s">
        <v>140</v>
      </c>
      <c r="N12842" t="s">
        <v>140</v>
      </c>
    </row>
    <row r="12843" spans="1:14" x14ac:dyDescent="0.35">
      <c r="A12843" t="s">
        <v>9</v>
      </c>
      <c r="B12843" t="s">
        <v>1235</v>
      </c>
      <c r="C12843">
        <v>26</v>
      </c>
      <c r="D12843" t="s">
        <v>678</v>
      </c>
      <c r="E12843" t="s">
        <v>125</v>
      </c>
      <c r="F12843" t="s">
        <v>893</v>
      </c>
      <c r="G12843" t="s">
        <v>738</v>
      </c>
      <c r="H12843" t="s">
        <v>140</v>
      </c>
      <c r="I12843" t="s">
        <v>564</v>
      </c>
      <c r="J12843" t="s">
        <v>140</v>
      </c>
      <c r="K12843" t="s">
        <v>985</v>
      </c>
      <c r="L12843" t="s">
        <v>140</v>
      </c>
      <c r="M12843" t="s">
        <v>140</v>
      </c>
      <c r="N12843" t="s">
        <v>140</v>
      </c>
    </row>
    <row r="12844" spans="1:14" x14ac:dyDescent="0.35">
      <c r="A12844" t="s">
        <v>10</v>
      </c>
      <c r="B12844" t="s">
        <v>1236</v>
      </c>
      <c r="C12844">
        <v>13</v>
      </c>
      <c r="D12844" t="s">
        <v>119</v>
      </c>
      <c r="E12844" t="s">
        <v>131</v>
      </c>
      <c r="F12844" t="s">
        <v>140</v>
      </c>
      <c r="G12844" t="s">
        <v>629</v>
      </c>
      <c r="H12844" t="s">
        <v>140</v>
      </c>
      <c r="I12844" t="s">
        <v>871</v>
      </c>
      <c r="J12844" t="s">
        <v>140</v>
      </c>
      <c r="K12844" t="s">
        <v>1068</v>
      </c>
      <c r="L12844" t="s">
        <v>140</v>
      </c>
      <c r="M12844" t="s">
        <v>140</v>
      </c>
      <c r="N12844" t="s">
        <v>140</v>
      </c>
    </row>
    <row r="12845" spans="1:14" x14ac:dyDescent="0.35">
      <c r="A12845" t="s">
        <v>10</v>
      </c>
      <c r="B12845" t="s">
        <v>1234</v>
      </c>
      <c r="C12845">
        <v>31</v>
      </c>
      <c r="D12845" t="s">
        <v>1154</v>
      </c>
      <c r="E12845" t="s">
        <v>1182</v>
      </c>
      <c r="F12845" t="s">
        <v>323</v>
      </c>
      <c r="G12845" t="s">
        <v>436</v>
      </c>
      <c r="H12845" t="s">
        <v>1047</v>
      </c>
      <c r="I12845" t="s">
        <v>140</v>
      </c>
      <c r="J12845" t="s">
        <v>140</v>
      </c>
      <c r="K12845" t="s">
        <v>1021</v>
      </c>
      <c r="L12845" t="s">
        <v>1017</v>
      </c>
      <c r="M12845" t="s">
        <v>140</v>
      </c>
      <c r="N12845" t="s">
        <v>140</v>
      </c>
    </row>
    <row r="12846" spans="1:14" x14ac:dyDescent="0.35">
      <c r="A12846" t="s">
        <v>10</v>
      </c>
      <c r="B12846" t="s">
        <v>1235</v>
      </c>
      <c r="C12846">
        <v>34</v>
      </c>
      <c r="D12846" t="s">
        <v>691</v>
      </c>
      <c r="E12846" t="s">
        <v>532</v>
      </c>
      <c r="F12846" t="s">
        <v>937</v>
      </c>
      <c r="G12846" t="s">
        <v>889</v>
      </c>
      <c r="H12846" t="s">
        <v>140</v>
      </c>
      <c r="I12846" t="s">
        <v>897</v>
      </c>
      <c r="J12846" t="s">
        <v>140</v>
      </c>
      <c r="K12846" t="s">
        <v>140</v>
      </c>
      <c r="L12846" t="s">
        <v>140</v>
      </c>
      <c r="M12846" t="s">
        <v>140</v>
      </c>
      <c r="N12846" t="s">
        <v>140</v>
      </c>
    </row>
    <row r="12847" spans="1:14" x14ac:dyDescent="0.35">
      <c r="A12847" t="s">
        <v>11</v>
      </c>
      <c r="B12847" t="s">
        <v>1236</v>
      </c>
      <c r="C12847">
        <v>5</v>
      </c>
      <c r="D12847" t="s">
        <v>863</v>
      </c>
      <c r="E12847" t="s">
        <v>961</v>
      </c>
      <c r="F12847" t="s">
        <v>961</v>
      </c>
      <c r="G12847" t="s">
        <v>140</v>
      </c>
      <c r="H12847" t="s">
        <v>140</v>
      </c>
      <c r="I12847" t="s">
        <v>618</v>
      </c>
      <c r="J12847" t="s">
        <v>140</v>
      </c>
      <c r="K12847" t="s">
        <v>140</v>
      </c>
      <c r="L12847" t="s">
        <v>140</v>
      </c>
      <c r="M12847" t="s">
        <v>140</v>
      </c>
      <c r="N12847" t="s">
        <v>140</v>
      </c>
    </row>
    <row r="12848" spans="1:14" x14ac:dyDescent="0.35">
      <c r="A12848" t="s">
        <v>11</v>
      </c>
      <c r="B12848" t="s">
        <v>1234</v>
      </c>
      <c r="C12848">
        <v>17</v>
      </c>
      <c r="D12848" t="s">
        <v>237</v>
      </c>
      <c r="E12848" t="s">
        <v>1044</v>
      </c>
      <c r="F12848" t="s">
        <v>921</v>
      </c>
      <c r="G12848" t="s">
        <v>251</v>
      </c>
      <c r="H12848" t="s">
        <v>140</v>
      </c>
      <c r="I12848" t="s">
        <v>824</v>
      </c>
      <c r="J12848" t="s">
        <v>140</v>
      </c>
      <c r="K12848" t="s">
        <v>1044</v>
      </c>
      <c r="L12848" t="s">
        <v>1060</v>
      </c>
      <c r="M12848" t="s">
        <v>140</v>
      </c>
      <c r="N12848" t="s">
        <v>140</v>
      </c>
    </row>
    <row r="12849" spans="1:14" x14ac:dyDescent="0.35">
      <c r="A12849" t="s">
        <v>11</v>
      </c>
      <c r="B12849" t="s">
        <v>1235</v>
      </c>
      <c r="C12849">
        <v>29</v>
      </c>
      <c r="D12849" t="s">
        <v>341</v>
      </c>
      <c r="E12849" t="s">
        <v>1080</v>
      </c>
      <c r="F12849" t="s">
        <v>1102</v>
      </c>
      <c r="G12849" t="s">
        <v>863</v>
      </c>
      <c r="H12849" t="s">
        <v>140</v>
      </c>
      <c r="I12849" t="s">
        <v>1067</v>
      </c>
      <c r="J12849" t="s">
        <v>140</v>
      </c>
      <c r="K12849" t="s">
        <v>140</v>
      </c>
      <c r="L12849" t="s">
        <v>1004</v>
      </c>
      <c r="M12849" t="s">
        <v>140</v>
      </c>
      <c r="N12849" t="s">
        <v>140</v>
      </c>
    </row>
    <row r="12850" spans="1:14" x14ac:dyDescent="0.35">
      <c r="A12850" t="s">
        <v>12</v>
      </c>
      <c r="B12850" t="s">
        <v>1236</v>
      </c>
      <c r="C12850">
        <v>16</v>
      </c>
      <c r="D12850" t="s">
        <v>794</v>
      </c>
      <c r="E12850" t="s">
        <v>837</v>
      </c>
      <c r="F12850" t="s">
        <v>1067</v>
      </c>
      <c r="G12850" t="s">
        <v>71</v>
      </c>
      <c r="H12850" t="s">
        <v>140</v>
      </c>
      <c r="I12850" t="s">
        <v>140</v>
      </c>
      <c r="J12850" t="s">
        <v>140</v>
      </c>
      <c r="K12850" t="s">
        <v>671</v>
      </c>
      <c r="L12850" t="s">
        <v>140</v>
      </c>
      <c r="M12850" t="s">
        <v>140</v>
      </c>
      <c r="N12850" t="s">
        <v>140</v>
      </c>
    </row>
    <row r="12851" spans="1:14" x14ac:dyDescent="0.35">
      <c r="A12851" t="s">
        <v>12</v>
      </c>
      <c r="B12851" t="s">
        <v>1234</v>
      </c>
      <c r="C12851">
        <v>35</v>
      </c>
      <c r="D12851" t="s">
        <v>433</v>
      </c>
      <c r="E12851" t="s">
        <v>320</v>
      </c>
      <c r="F12851" t="s">
        <v>394</v>
      </c>
      <c r="G12851" t="s">
        <v>245</v>
      </c>
      <c r="H12851" t="s">
        <v>824</v>
      </c>
      <c r="I12851" t="s">
        <v>869</v>
      </c>
      <c r="J12851" t="s">
        <v>140</v>
      </c>
      <c r="K12851" t="s">
        <v>788</v>
      </c>
      <c r="L12851" t="s">
        <v>140</v>
      </c>
      <c r="M12851" t="s">
        <v>140</v>
      </c>
      <c r="N12851" t="s">
        <v>140</v>
      </c>
    </row>
    <row r="12852" spans="1:14" x14ac:dyDescent="0.35">
      <c r="A12852" t="s">
        <v>12</v>
      </c>
      <c r="B12852" t="s">
        <v>1235</v>
      </c>
      <c r="C12852">
        <v>52</v>
      </c>
      <c r="D12852" t="s">
        <v>1083</v>
      </c>
      <c r="E12852" t="s">
        <v>627</v>
      </c>
      <c r="F12852" t="s">
        <v>125</v>
      </c>
      <c r="G12852" t="s">
        <v>172</v>
      </c>
      <c r="H12852" t="s">
        <v>140</v>
      </c>
      <c r="I12852" t="s">
        <v>501</v>
      </c>
      <c r="J12852" t="s">
        <v>140</v>
      </c>
      <c r="K12852" t="s">
        <v>1054</v>
      </c>
      <c r="L12852" t="s">
        <v>140</v>
      </c>
      <c r="M12852" t="s">
        <v>140</v>
      </c>
      <c r="N12852" t="s">
        <v>140</v>
      </c>
    </row>
    <row r="12853" spans="1:14" x14ac:dyDescent="0.35">
      <c r="A12853" t="s">
        <v>13</v>
      </c>
      <c r="B12853" t="s">
        <v>1236</v>
      </c>
      <c r="C12853">
        <v>10</v>
      </c>
      <c r="D12853" t="s">
        <v>917</v>
      </c>
      <c r="E12853" t="s">
        <v>140</v>
      </c>
      <c r="F12853" t="s">
        <v>456</v>
      </c>
      <c r="G12853" t="s">
        <v>555</v>
      </c>
      <c r="H12853" t="s">
        <v>140</v>
      </c>
      <c r="I12853" t="s">
        <v>1061</v>
      </c>
      <c r="J12853" t="s">
        <v>140</v>
      </c>
      <c r="K12853" t="s">
        <v>1061</v>
      </c>
      <c r="L12853" t="s">
        <v>140</v>
      </c>
      <c r="M12853" t="s">
        <v>140</v>
      </c>
      <c r="N12853" t="s">
        <v>917</v>
      </c>
    </row>
    <row r="12854" spans="1:14" x14ac:dyDescent="0.35">
      <c r="A12854" t="s">
        <v>13</v>
      </c>
      <c r="B12854" t="s">
        <v>1234</v>
      </c>
      <c r="C12854">
        <v>40</v>
      </c>
      <c r="D12854" t="s">
        <v>919</v>
      </c>
      <c r="E12854" t="s">
        <v>115</v>
      </c>
      <c r="F12854" t="s">
        <v>521</v>
      </c>
      <c r="G12854" t="s">
        <v>631</v>
      </c>
      <c r="H12854" t="s">
        <v>140</v>
      </c>
      <c r="I12854" t="s">
        <v>521</v>
      </c>
      <c r="J12854" t="s">
        <v>140</v>
      </c>
      <c r="K12854" t="s">
        <v>869</v>
      </c>
      <c r="L12854" t="s">
        <v>919</v>
      </c>
      <c r="M12854" t="s">
        <v>1050</v>
      </c>
      <c r="N12854" t="s">
        <v>140</v>
      </c>
    </row>
    <row r="12855" spans="1:14" x14ac:dyDescent="0.35">
      <c r="A12855" t="s">
        <v>13</v>
      </c>
      <c r="B12855" t="s">
        <v>1235</v>
      </c>
      <c r="C12855">
        <v>23</v>
      </c>
      <c r="D12855" t="s">
        <v>674</v>
      </c>
      <c r="E12855" t="s">
        <v>109</v>
      </c>
      <c r="F12855" t="s">
        <v>967</v>
      </c>
      <c r="G12855" t="s">
        <v>288</v>
      </c>
      <c r="H12855" t="s">
        <v>140</v>
      </c>
      <c r="I12855" t="s">
        <v>1047</v>
      </c>
      <c r="J12855" t="s">
        <v>140</v>
      </c>
      <c r="K12855" t="s">
        <v>140</v>
      </c>
      <c r="L12855" t="s">
        <v>1073</v>
      </c>
      <c r="M12855" t="s">
        <v>140</v>
      </c>
      <c r="N12855" t="s">
        <v>140</v>
      </c>
    </row>
    <row r="12856" spans="1:14" x14ac:dyDescent="0.35">
      <c r="A12856" t="s">
        <v>14</v>
      </c>
      <c r="B12856" t="s">
        <v>1236</v>
      </c>
      <c r="C12856">
        <v>13</v>
      </c>
      <c r="D12856" t="s">
        <v>395</v>
      </c>
      <c r="E12856" t="s">
        <v>111</v>
      </c>
      <c r="F12856" t="s">
        <v>548</v>
      </c>
      <c r="G12856" t="s">
        <v>242</v>
      </c>
      <c r="H12856" t="s">
        <v>548</v>
      </c>
      <c r="I12856" t="s">
        <v>1087</v>
      </c>
      <c r="J12856" t="s">
        <v>140</v>
      </c>
      <c r="K12856" t="s">
        <v>869</v>
      </c>
      <c r="L12856" t="s">
        <v>140</v>
      </c>
      <c r="M12856" t="s">
        <v>140</v>
      </c>
      <c r="N12856" t="s">
        <v>140</v>
      </c>
    </row>
    <row r="12857" spans="1:14" x14ac:dyDescent="0.35">
      <c r="A12857" t="s">
        <v>14</v>
      </c>
      <c r="B12857" t="s">
        <v>1234</v>
      </c>
      <c r="C12857">
        <v>23</v>
      </c>
      <c r="D12857" t="s">
        <v>386</v>
      </c>
      <c r="E12857" t="s">
        <v>917</v>
      </c>
      <c r="F12857" t="s">
        <v>1080</v>
      </c>
      <c r="G12857" t="s">
        <v>298</v>
      </c>
      <c r="H12857" t="s">
        <v>140</v>
      </c>
      <c r="I12857" t="s">
        <v>849</v>
      </c>
      <c r="J12857" t="s">
        <v>140</v>
      </c>
      <c r="K12857" t="s">
        <v>140</v>
      </c>
      <c r="L12857" t="s">
        <v>838</v>
      </c>
      <c r="M12857" t="s">
        <v>140</v>
      </c>
      <c r="N12857" t="s">
        <v>140</v>
      </c>
    </row>
    <row r="12858" spans="1:14" x14ac:dyDescent="0.35">
      <c r="A12858" t="s">
        <v>14</v>
      </c>
      <c r="B12858" t="s">
        <v>1235</v>
      </c>
      <c r="C12858">
        <v>47</v>
      </c>
      <c r="D12858" t="s">
        <v>456</v>
      </c>
      <c r="E12858" t="s">
        <v>458</v>
      </c>
      <c r="F12858" t="s">
        <v>1047</v>
      </c>
      <c r="G12858" t="s">
        <v>783</v>
      </c>
      <c r="H12858" t="s">
        <v>140</v>
      </c>
      <c r="I12858" t="s">
        <v>824</v>
      </c>
      <c r="J12858" t="s">
        <v>140</v>
      </c>
      <c r="K12858" t="s">
        <v>1013</v>
      </c>
      <c r="L12858" t="s">
        <v>1066</v>
      </c>
      <c r="M12858" t="s">
        <v>1063</v>
      </c>
      <c r="N12858" t="s">
        <v>1043</v>
      </c>
    </row>
    <row r="12859" spans="1:14" x14ac:dyDescent="0.35">
      <c r="A12859" t="s">
        <v>15</v>
      </c>
      <c r="B12859" t="s">
        <v>1236</v>
      </c>
      <c r="C12859">
        <v>16</v>
      </c>
      <c r="D12859" t="s">
        <v>428</v>
      </c>
      <c r="E12859" t="s">
        <v>792</v>
      </c>
      <c r="F12859" t="s">
        <v>548</v>
      </c>
      <c r="G12859" t="s">
        <v>171</v>
      </c>
      <c r="H12859" t="s">
        <v>140</v>
      </c>
      <c r="I12859" t="s">
        <v>140</v>
      </c>
      <c r="J12859" t="s">
        <v>140</v>
      </c>
      <c r="K12859" t="s">
        <v>140</v>
      </c>
      <c r="L12859" t="s">
        <v>140</v>
      </c>
      <c r="M12859" t="s">
        <v>140</v>
      </c>
      <c r="N12859" t="s">
        <v>140</v>
      </c>
    </row>
    <row r="12860" spans="1:14" x14ac:dyDescent="0.35">
      <c r="A12860" t="s">
        <v>15</v>
      </c>
      <c r="B12860" t="s">
        <v>1234</v>
      </c>
      <c r="C12860">
        <v>30</v>
      </c>
      <c r="D12860" t="s">
        <v>1067</v>
      </c>
      <c r="E12860" t="s">
        <v>805</v>
      </c>
      <c r="F12860" t="s">
        <v>462</v>
      </c>
      <c r="G12860" t="s">
        <v>534</v>
      </c>
      <c r="H12860" t="s">
        <v>140</v>
      </c>
      <c r="I12860" t="s">
        <v>140</v>
      </c>
      <c r="J12860" t="s">
        <v>733</v>
      </c>
      <c r="K12860" t="s">
        <v>140</v>
      </c>
      <c r="L12860" t="s">
        <v>140</v>
      </c>
      <c r="M12860" t="s">
        <v>140</v>
      </c>
      <c r="N12860" t="s">
        <v>140</v>
      </c>
    </row>
    <row r="12861" spans="1:14" x14ac:dyDescent="0.35">
      <c r="A12861" t="s">
        <v>15</v>
      </c>
      <c r="B12861" t="s">
        <v>1235</v>
      </c>
      <c r="C12861">
        <v>50</v>
      </c>
      <c r="D12861" t="s">
        <v>691</v>
      </c>
      <c r="E12861" t="s">
        <v>433</v>
      </c>
      <c r="F12861" t="s">
        <v>592</v>
      </c>
      <c r="G12861" t="s">
        <v>43</v>
      </c>
      <c r="H12861" t="s">
        <v>939</v>
      </c>
      <c r="I12861" t="s">
        <v>775</v>
      </c>
      <c r="J12861" t="s">
        <v>140</v>
      </c>
      <c r="K12861" t="s">
        <v>1043</v>
      </c>
      <c r="L12861" t="s">
        <v>1048</v>
      </c>
      <c r="M12861" t="s">
        <v>140</v>
      </c>
      <c r="N12861" t="s">
        <v>140</v>
      </c>
    </row>
    <row r="12862" spans="1:14" x14ac:dyDescent="0.35">
      <c r="A12862" t="s">
        <v>16</v>
      </c>
      <c r="B12862" t="s">
        <v>1236</v>
      </c>
      <c r="C12862">
        <v>6</v>
      </c>
      <c r="D12862" t="s">
        <v>179</v>
      </c>
      <c r="E12862" t="s">
        <v>99</v>
      </c>
      <c r="F12862" t="s">
        <v>140</v>
      </c>
      <c r="G12862" t="s">
        <v>703</v>
      </c>
      <c r="H12862" t="s">
        <v>140</v>
      </c>
      <c r="I12862" t="s">
        <v>140</v>
      </c>
      <c r="J12862" t="s">
        <v>140</v>
      </c>
      <c r="K12862" t="s">
        <v>573</v>
      </c>
      <c r="L12862" t="s">
        <v>140</v>
      </c>
      <c r="M12862" t="s">
        <v>140</v>
      </c>
      <c r="N12862" t="s">
        <v>140</v>
      </c>
    </row>
    <row r="12863" spans="1:14" x14ac:dyDescent="0.35">
      <c r="A12863" t="s">
        <v>16</v>
      </c>
      <c r="B12863" t="s">
        <v>1234</v>
      </c>
      <c r="C12863">
        <v>13</v>
      </c>
      <c r="D12863" t="s">
        <v>841</v>
      </c>
      <c r="E12863" t="s">
        <v>860</v>
      </c>
      <c r="F12863" t="s">
        <v>140</v>
      </c>
      <c r="G12863" t="s">
        <v>523</v>
      </c>
      <c r="H12863" t="s">
        <v>140</v>
      </c>
      <c r="I12863" t="s">
        <v>140</v>
      </c>
      <c r="J12863" t="s">
        <v>140</v>
      </c>
      <c r="K12863" t="s">
        <v>140</v>
      </c>
      <c r="L12863" t="s">
        <v>140</v>
      </c>
      <c r="M12863" t="s">
        <v>140</v>
      </c>
      <c r="N12863" t="s">
        <v>140</v>
      </c>
    </row>
    <row r="12864" spans="1:14" x14ac:dyDescent="0.35">
      <c r="A12864" t="s">
        <v>16</v>
      </c>
      <c r="B12864" t="s">
        <v>1235</v>
      </c>
      <c r="C12864">
        <v>37</v>
      </c>
      <c r="D12864" t="s">
        <v>686</v>
      </c>
      <c r="E12864" t="s">
        <v>903</v>
      </c>
      <c r="F12864" t="s">
        <v>939</v>
      </c>
      <c r="G12864" t="s">
        <v>291</v>
      </c>
      <c r="H12864" t="s">
        <v>140</v>
      </c>
      <c r="I12864" t="s">
        <v>849</v>
      </c>
      <c r="J12864" t="s">
        <v>140</v>
      </c>
      <c r="K12864" t="s">
        <v>548</v>
      </c>
      <c r="L12864" t="s">
        <v>1073</v>
      </c>
      <c r="M12864" t="s">
        <v>140</v>
      </c>
      <c r="N12864" t="s">
        <v>140</v>
      </c>
    </row>
    <row r="12865" spans="1:14" x14ac:dyDescent="0.35">
      <c r="A12865" t="s">
        <v>17</v>
      </c>
      <c r="B12865" t="s">
        <v>1236</v>
      </c>
      <c r="C12865">
        <v>10</v>
      </c>
      <c r="D12865" t="s">
        <v>700</v>
      </c>
      <c r="E12865" t="s">
        <v>551</v>
      </c>
      <c r="F12865" t="s">
        <v>893</v>
      </c>
      <c r="G12865" t="s">
        <v>121</v>
      </c>
      <c r="H12865" t="s">
        <v>140</v>
      </c>
      <c r="I12865" t="s">
        <v>1083</v>
      </c>
      <c r="J12865" t="s">
        <v>140</v>
      </c>
      <c r="K12865" t="s">
        <v>140</v>
      </c>
      <c r="L12865" t="s">
        <v>140</v>
      </c>
      <c r="M12865" t="s">
        <v>140</v>
      </c>
      <c r="N12865" t="s">
        <v>140</v>
      </c>
    </row>
    <row r="12866" spans="1:14" x14ac:dyDescent="0.35">
      <c r="A12866" t="s">
        <v>17</v>
      </c>
      <c r="B12866" t="s">
        <v>1234</v>
      </c>
      <c r="C12866">
        <v>30</v>
      </c>
      <c r="D12866" t="s">
        <v>991</v>
      </c>
      <c r="E12866" t="s">
        <v>1057</v>
      </c>
      <c r="F12866" t="s">
        <v>929</v>
      </c>
      <c r="G12866" t="s">
        <v>675</v>
      </c>
      <c r="H12866" t="s">
        <v>140</v>
      </c>
      <c r="I12866" t="s">
        <v>140</v>
      </c>
      <c r="J12866" t="s">
        <v>1004</v>
      </c>
      <c r="K12866" t="s">
        <v>950</v>
      </c>
      <c r="L12866" t="s">
        <v>140</v>
      </c>
      <c r="M12866" t="s">
        <v>140</v>
      </c>
      <c r="N12866" t="s">
        <v>140</v>
      </c>
    </row>
    <row r="12867" spans="1:14" x14ac:dyDescent="0.35">
      <c r="A12867" t="s">
        <v>17</v>
      </c>
      <c r="B12867" t="s">
        <v>1235</v>
      </c>
      <c r="C12867">
        <v>25</v>
      </c>
      <c r="D12867" t="s">
        <v>499</v>
      </c>
      <c r="E12867" t="s">
        <v>1047</v>
      </c>
      <c r="F12867" t="s">
        <v>1047</v>
      </c>
      <c r="G12867" t="s">
        <v>425</v>
      </c>
      <c r="H12867" t="s">
        <v>515</v>
      </c>
      <c r="I12867" t="s">
        <v>518</v>
      </c>
      <c r="J12867" t="s">
        <v>140</v>
      </c>
      <c r="K12867" t="s">
        <v>1017</v>
      </c>
      <c r="L12867" t="s">
        <v>954</v>
      </c>
      <c r="M12867" t="s">
        <v>140</v>
      </c>
      <c r="N12867" t="s">
        <v>1048</v>
      </c>
    </row>
    <row r="12868" spans="1:14" x14ac:dyDescent="0.35">
      <c r="A12868" t="s">
        <v>18</v>
      </c>
      <c r="B12868" t="s">
        <v>1236</v>
      </c>
      <c r="C12868">
        <v>7</v>
      </c>
      <c r="D12868" t="s">
        <v>226</v>
      </c>
      <c r="E12868" t="s">
        <v>237</v>
      </c>
      <c r="F12868" t="s">
        <v>140</v>
      </c>
      <c r="G12868" t="s">
        <v>967</v>
      </c>
      <c r="H12868" t="s">
        <v>140</v>
      </c>
      <c r="I12868" t="s">
        <v>119</v>
      </c>
      <c r="J12868" t="s">
        <v>140</v>
      </c>
      <c r="K12868" t="s">
        <v>140</v>
      </c>
      <c r="L12868" t="s">
        <v>1018</v>
      </c>
      <c r="M12868" t="s">
        <v>140</v>
      </c>
      <c r="N12868" t="s">
        <v>140</v>
      </c>
    </row>
    <row r="12869" spans="1:14" x14ac:dyDescent="0.35">
      <c r="A12869" t="s">
        <v>18</v>
      </c>
      <c r="B12869" t="s">
        <v>1234</v>
      </c>
      <c r="C12869">
        <v>27</v>
      </c>
      <c r="D12869" t="s">
        <v>532</v>
      </c>
      <c r="E12869" t="s">
        <v>465</v>
      </c>
      <c r="F12869" t="s">
        <v>433</v>
      </c>
      <c r="G12869" t="s">
        <v>758</v>
      </c>
      <c r="H12869" t="s">
        <v>140</v>
      </c>
      <c r="I12869" t="s">
        <v>769</v>
      </c>
      <c r="J12869" t="s">
        <v>140</v>
      </c>
      <c r="K12869" t="s">
        <v>1062</v>
      </c>
      <c r="L12869" t="s">
        <v>971</v>
      </c>
      <c r="M12869" t="s">
        <v>140</v>
      </c>
      <c r="N12869" t="s">
        <v>140</v>
      </c>
    </row>
    <row r="12870" spans="1:14" x14ac:dyDescent="0.35">
      <c r="A12870" t="s">
        <v>18</v>
      </c>
      <c r="B12870" t="s">
        <v>1235</v>
      </c>
      <c r="C12870">
        <v>22</v>
      </c>
      <c r="D12870" t="s">
        <v>651</v>
      </c>
      <c r="E12870" t="s">
        <v>45</v>
      </c>
      <c r="F12870" t="s">
        <v>1073</v>
      </c>
      <c r="G12870" t="s">
        <v>218</v>
      </c>
      <c r="H12870" t="s">
        <v>140</v>
      </c>
      <c r="I12870" t="s">
        <v>140</v>
      </c>
      <c r="J12870" t="s">
        <v>140</v>
      </c>
      <c r="K12870" t="s">
        <v>140</v>
      </c>
      <c r="L12870" t="s">
        <v>838</v>
      </c>
      <c r="M12870" t="s">
        <v>140</v>
      </c>
      <c r="N12870" t="s">
        <v>140</v>
      </c>
    </row>
    <row r="12871" spans="1:14" x14ac:dyDescent="0.35">
      <c r="A12871" t="s">
        <v>19</v>
      </c>
      <c r="B12871" t="s">
        <v>1236</v>
      </c>
      <c r="C12871">
        <v>3</v>
      </c>
      <c r="D12871" t="s">
        <v>856</v>
      </c>
      <c r="E12871" t="s">
        <v>140</v>
      </c>
      <c r="F12871" t="s">
        <v>140</v>
      </c>
      <c r="G12871" t="s">
        <v>857</v>
      </c>
      <c r="H12871" t="s">
        <v>140</v>
      </c>
      <c r="I12871" t="s">
        <v>140</v>
      </c>
      <c r="J12871" t="s">
        <v>140</v>
      </c>
      <c r="K12871" t="s">
        <v>140</v>
      </c>
      <c r="L12871" t="s">
        <v>140</v>
      </c>
      <c r="M12871" t="s">
        <v>140</v>
      </c>
      <c r="N12871" t="s">
        <v>140</v>
      </c>
    </row>
    <row r="12872" spans="1:14" x14ac:dyDescent="0.35">
      <c r="A12872" t="s">
        <v>19</v>
      </c>
      <c r="B12872" t="s">
        <v>1234</v>
      </c>
      <c r="C12872">
        <v>22</v>
      </c>
      <c r="D12872" t="s">
        <v>528</v>
      </c>
      <c r="E12872" t="s">
        <v>111</v>
      </c>
      <c r="F12872" t="s">
        <v>93</v>
      </c>
      <c r="G12872" t="s">
        <v>473</v>
      </c>
      <c r="H12872" t="s">
        <v>140</v>
      </c>
      <c r="I12872" t="s">
        <v>140</v>
      </c>
      <c r="J12872" t="s">
        <v>140</v>
      </c>
      <c r="K12872" t="s">
        <v>954</v>
      </c>
      <c r="L12872" t="s">
        <v>140</v>
      </c>
      <c r="M12872" t="s">
        <v>140</v>
      </c>
      <c r="N12872" t="s">
        <v>140</v>
      </c>
    </row>
    <row r="12873" spans="1:14" x14ac:dyDescent="0.35">
      <c r="A12873" t="s">
        <v>19</v>
      </c>
      <c r="B12873" t="s">
        <v>1235</v>
      </c>
      <c r="C12873">
        <v>33</v>
      </c>
      <c r="D12873" t="s">
        <v>623</v>
      </c>
      <c r="E12873" t="s">
        <v>738</v>
      </c>
      <c r="F12873" t="s">
        <v>1059</v>
      </c>
      <c r="G12873" t="s">
        <v>557</v>
      </c>
      <c r="H12873" t="s">
        <v>140</v>
      </c>
      <c r="I12873" t="s">
        <v>1067</v>
      </c>
      <c r="J12873" t="s">
        <v>140</v>
      </c>
      <c r="K12873" t="s">
        <v>1047</v>
      </c>
      <c r="L12873" t="s">
        <v>140</v>
      </c>
      <c r="M12873" t="s">
        <v>140</v>
      </c>
      <c r="N12873" t="s">
        <v>140</v>
      </c>
    </row>
    <row r="12874" spans="1:14" x14ac:dyDescent="0.35">
      <c r="A12874" t="s">
        <v>20</v>
      </c>
      <c r="B12874" t="s">
        <v>1236</v>
      </c>
      <c r="C12874">
        <v>9</v>
      </c>
      <c r="D12874" t="s">
        <v>183</v>
      </c>
      <c r="E12874" t="s">
        <v>371</v>
      </c>
      <c r="F12874" t="s">
        <v>855</v>
      </c>
      <c r="G12874" t="s">
        <v>698</v>
      </c>
      <c r="H12874" t="s">
        <v>140</v>
      </c>
      <c r="I12874" t="s">
        <v>140</v>
      </c>
      <c r="J12874" t="s">
        <v>140</v>
      </c>
      <c r="K12874" t="s">
        <v>140</v>
      </c>
      <c r="L12874" t="s">
        <v>140</v>
      </c>
      <c r="M12874" t="s">
        <v>140</v>
      </c>
      <c r="N12874" t="s">
        <v>140</v>
      </c>
    </row>
    <row r="12875" spans="1:14" x14ac:dyDescent="0.35">
      <c r="A12875" t="s">
        <v>20</v>
      </c>
      <c r="B12875" t="s">
        <v>1234</v>
      </c>
      <c r="C12875">
        <v>21</v>
      </c>
      <c r="D12875" t="s">
        <v>365</v>
      </c>
      <c r="E12875" t="s">
        <v>1056</v>
      </c>
      <c r="F12875" t="s">
        <v>659</v>
      </c>
      <c r="G12875" t="s">
        <v>759</v>
      </c>
      <c r="H12875" t="s">
        <v>140</v>
      </c>
      <c r="I12875" t="s">
        <v>1052</v>
      </c>
      <c r="J12875" t="s">
        <v>140</v>
      </c>
      <c r="K12875" t="s">
        <v>867</v>
      </c>
      <c r="L12875" t="s">
        <v>140</v>
      </c>
      <c r="M12875" t="s">
        <v>140</v>
      </c>
      <c r="N12875" t="s">
        <v>140</v>
      </c>
    </row>
    <row r="12876" spans="1:14" x14ac:dyDescent="0.35">
      <c r="A12876" t="s">
        <v>20</v>
      </c>
      <c r="B12876" t="s">
        <v>1235</v>
      </c>
      <c r="C12876">
        <v>38</v>
      </c>
      <c r="D12876" t="s">
        <v>689</v>
      </c>
      <c r="E12876" t="s">
        <v>323</v>
      </c>
      <c r="F12876" t="s">
        <v>1004</v>
      </c>
      <c r="G12876" t="s">
        <v>656</v>
      </c>
      <c r="H12876" t="s">
        <v>140</v>
      </c>
      <c r="I12876" t="s">
        <v>929</v>
      </c>
      <c r="J12876" t="s">
        <v>140</v>
      </c>
      <c r="K12876" t="s">
        <v>140</v>
      </c>
      <c r="L12876" t="s">
        <v>140</v>
      </c>
      <c r="M12876" t="s">
        <v>140</v>
      </c>
      <c r="N12876" t="s">
        <v>140</v>
      </c>
    </row>
    <row r="12877" spans="1:14" x14ac:dyDescent="0.35">
      <c r="A12877" t="s">
        <v>21</v>
      </c>
      <c r="B12877" t="s">
        <v>1236</v>
      </c>
      <c r="C12877">
        <v>20</v>
      </c>
      <c r="D12877" t="s">
        <v>965</v>
      </c>
      <c r="E12877" t="s">
        <v>756</v>
      </c>
      <c r="F12877" t="s">
        <v>140</v>
      </c>
      <c r="G12877" t="s">
        <v>310</v>
      </c>
      <c r="H12877" t="s">
        <v>140</v>
      </c>
      <c r="I12877" t="s">
        <v>1102</v>
      </c>
      <c r="J12877" t="s">
        <v>140</v>
      </c>
      <c r="K12877" t="s">
        <v>140</v>
      </c>
      <c r="L12877" t="s">
        <v>140</v>
      </c>
      <c r="M12877" t="s">
        <v>140</v>
      </c>
      <c r="N12877" t="s">
        <v>664</v>
      </c>
    </row>
    <row r="12878" spans="1:14" x14ac:dyDescent="0.35">
      <c r="A12878" t="s">
        <v>21</v>
      </c>
      <c r="B12878" t="s">
        <v>1234</v>
      </c>
      <c r="C12878">
        <v>22</v>
      </c>
      <c r="D12878" t="s">
        <v>788</v>
      </c>
      <c r="E12878" t="s">
        <v>755</v>
      </c>
      <c r="F12878" t="s">
        <v>1070</v>
      </c>
      <c r="G12878" t="s">
        <v>610</v>
      </c>
      <c r="H12878" t="s">
        <v>140</v>
      </c>
      <c r="I12878" t="s">
        <v>755</v>
      </c>
      <c r="J12878" t="s">
        <v>140</v>
      </c>
      <c r="K12878" t="s">
        <v>140</v>
      </c>
      <c r="L12878" t="s">
        <v>788</v>
      </c>
      <c r="M12878" t="s">
        <v>140</v>
      </c>
      <c r="N12878" t="s">
        <v>1070</v>
      </c>
    </row>
    <row r="12879" spans="1:14" x14ac:dyDescent="0.35">
      <c r="A12879" t="s">
        <v>21</v>
      </c>
      <c r="B12879" t="s">
        <v>1235</v>
      </c>
      <c r="C12879">
        <v>45</v>
      </c>
      <c r="D12879" t="s">
        <v>615</v>
      </c>
      <c r="E12879" t="s">
        <v>95</v>
      </c>
      <c r="F12879" t="s">
        <v>801</v>
      </c>
      <c r="G12879" t="s">
        <v>692</v>
      </c>
      <c r="H12879" t="s">
        <v>140</v>
      </c>
      <c r="I12879" t="s">
        <v>953</v>
      </c>
      <c r="J12879" t="s">
        <v>140</v>
      </c>
      <c r="K12879" t="s">
        <v>1043</v>
      </c>
      <c r="L12879" t="s">
        <v>140</v>
      </c>
      <c r="M12879" t="s">
        <v>1043</v>
      </c>
      <c r="N12879" t="s">
        <v>1043</v>
      </c>
    </row>
    <row r="12880" spans="1:14" x14ac:dyDescent="0.35">
      <c r="A12880" t="s">
        <v>22</v>
      </c>
      <c r="B12880" t="s">
        <v>1236</v>
      </c>
      <c r="C12880">
        <v>12</v>
      </c>
      <c r="D12880" t="s">
        <v>993</v>
      </c>
      <c r="E12880" t="s">
        <v>592</v>
      </c>
      <c r="F12880" t="s">
        <v>140</v>
      </c>
      <c r="G12880" t="s">
        <v>842</v>
      </c>
      <c r="H12880" t="s">
        <v>140</v>
      </c>
      <c r="I12880" t="s">
        <v>749</v>
      </c>
      <c r="J12880" t="s">
        <v>140</v>
      </c>
      <c r="K12880" t="s">
        <v>91</v>
      </c>
      <c r="L12880" t="s">
        <v>140</v>
      </c>
      <c r="M12880" t="s">
        <v>140</v>
      </c>
      <c r="N12880" t="s">
        <v>140</v>
      </c>
    </row>
    <row r="12881" spans="1:14" x14ac:dyDescent="0.35">
      <c r="A12881" t="s">
        <v>22</v>
      </c>
      <c r="B12881" t="s">
        <v>1234</v>
      </c>
      <c r="C12881">
        <v>25</v>
      </c>
      <c r="D12881" t="s">
        <v>411</v>
      </c>
      <c r="E12881" t="s">
        <v>988</v>
      </c>
      <c r="F12881" t="s">
        <v>1087</v>
      </c>
      <c r="G12881" t="s">
        <v>160</v>
      </c>
      <c r="H12881" t="s">
        <v>140</v>
      </c>
      <c r="I12881" t="s">
        <v>476</v>
      </c>
      <c r="J12881" t="s">
        <v>140</v>
      </c>
      <c r="K12881" t="s">
        <v>140</v>
      </c>
      <c r="L12881" t="s">
        <v>140</v>
      </c>
      <c r="M12881" t="s">
        <v>140</v>
      </c>
      <c r="N12881" t="s">
        <v>140</v>
      </c>
    </row>
    <row r="12882" spans="1:14" x14ac:dyDescent="0.35">
      <c r="A12882" t="s">
        <v>22</v>
      </c>
      <c r="B12882" t="s">
        <v>1235</v>
      </c>
      <c r="C12882">
        <v>32</v>
      </c>
      <c r="D12882" t="s">
        <v>379</v>
      </c>
      <c r="E12882" t="s">
        <v>608</v>
      </c>
      <c r="F12882" t="s">
        <v>646</v>
      </c>
      <c r="G12882" t="s">
        <v>382</v>
      </c>
      <c r="H12882" t="s">
        <v>140</v>
      </c>
      <c r="I12882" t="s">
        <v>971</v>
      </c>
      <c r="J12882" t="s">
        <v>140</v>
      </c>
      <c r="K12882" t="s">
        <v>1056</v>
      </c>
      <c r="L12882" t="s">
        <v>140</v>
      </c>
      <c r="M12882" t="s">
        <v>140</v>
      </c>
      <c r="N12882" t="s">
        <v>940</v>
      </c>
    </row>
    <row r="12883" spans="1:14" x14ac:dyDescent="0.35">
      <c r="A12883" t="s">
        <v>23</v>
      </c>
      <c r="B12883" t="s">
        <v>1236</v>
      </c>
      <c r="C12883">
        <v>17</v>
      </c>
      <c r="D12883" t="s">
        <v>932</v>
      </c>
      <c r="E12883" t="s">
        <v>756</v>
      </c>
      <c r="F12883" t="s">
        <v>756</v>
      </c>
      <c r="G12883" t="s">
        <v>935</v>
      </c>
      <c r="H12883" t="s">
        <v>140</v>
      </c>
      <c r="I12883" t="s">
        <v>140</v>
      </c>
      <c r="J12883" t="s">
        <v>140</v>
      </c>
      <c r="K12883" t="s">
        <v>967</v>
      </c>
      <c r="L12883" t="s">
        <v>140</v>
      </c>
      <c r="M12883" t="s">
        <v>140</v>
      </c>
      <c r="N12883" t="s">
        <v>967</v>
      </c>
    </row>
    <row r="12884" spans="1:14" x14ac:dyDescent="0.35">
      <c r="A12884" t="s">
        <v>23</v>
      </c>
      <c r="B12884" t="s">
        <v>1234</v>
      </c>
      <c r="C12884">
        <v>37</v>
      </c>
      <c r="D12884" t="s">
        <v>756</v>
      </c>
      <c r="E12884" t="s">
        <v>977</v>
      </c>
      <c r="F12884" t="s">
        <v>1059</v>
      </c>
      <c r="G12884" t="s">
        <v>966</v>
      </c>
      <c r="H12884" t="s">
        <v>140</v>
      </c>
      <c r="I12884" t="s">
        <v>915</v>
      </c>
      <c r="J12884" t="s">
        <v>140</v>
      </c>
      <c r="K12884" t="s">
        <v>317</v>
      </c>
      <c r="L12884" t="s">
        <v>140</v>
      </c>
      <c r="M12884" t="s">
        <v>140</v>
      </c>
      <c r="N12884" t="s">
        <v>1068</v>
      </c>
    </row>
    <row r="12885" spans="1:14" x14ac:dyDescent="0.35">
      <c r="A12885" t="s">
        <v>23</v>
      </c>
      <c r="B12885" t="s">
        <v>1235</v>
      </c>
      <c r="C12885">
        <v>23</v>
      </c>
      <c r="D12885" t="s">
        <v>117</v>
      </c>
      <c r="E12885" t="s">
        <v>1098</v>
      </c>
      <c r="F12885" t="s">
        <v>788</v>
      </c>
      <c r="G12885" t="s">
        <v>905</v>
      </c>
      <c r="H12885" t="s">
        <v>140</v>
      </c>
      <c r="I12885" t="s">
        <v>140</v>
      </c>
      <c r="J12885" t="s">
        <v>140</v>
      </c>
      <c r="K12885" t="s">
        <v>140</v>
      </c>
      <c r="L12885" t="s">
        <v>664</v>
      </c>
      <c r="M12885" t="s">
        <v>140</v>
      </c>
      <c r="N12885" t="s">
        <v>140</v>
      </c>
    </row>
    <row r="12886" spans="1:14" x14ac:dyDescent="0.35">
      <c r="A12886" t="s">
        <v>24</v>
      </c>
      <c r="B12886" t="s">
        <v>1236</v>
      </c>
      <c r="C12886">
        <v>7</v>
      </c>
      <c r="D12886" t="s">
        <v>697</v>
      </c>
      <c r="E12886" t="s">
        <v>140</v>
      </c>
      <c r="F12886" t="s">
        <v>959</v>
      </c>
      <c r="G12886" t="s">
        <v>696</v>
      </c>
      <c r="H12886" t="s">
        <v>140</v>
      </c>
      <c r="I12886" t="s">
        <v>140</v>
      </c>
      <c r="J12886" t="s">
        <v>140</v>
      </c>
      <c r="K12886" t="s">
        <v>140</v>
      </c>
      <c r="L12886" t="s">
        <v>140</v>
      </c>
      <c r="M12886" t="s">
        <v>140</v>
      </c>
      <c r="N12886" t="s">
        <v>140</v>
      </c>
    </row>
    <row r="12887" spans="1:14" x14ac:dyDescent="0.35">
      <c r="A12887" t="s">
        <v>24</v>
      </c>
      <c r="B12887" t="s">
        <v>1234</v>
      </c>
      <c r="C12887">
        <v>15</v>
      </c>
      <c r="D12887" t="s">
        <v>720</v>
      </c>
      <c r="E12887" t="s">
        <v>971</v>
      </c>
      <c r="F12887" t="s">
        <v>805</v>
      </c>
      <c r="G12887" t="s">
        <v>436</v>
      </c>
      <c r="H12887" t="s">
        <v>140</v>
      </c>
      <c r="I12887" t="s">
        <v>970</v>
      </c>
      <c r="J12887" t="s">
        <v>140</v>
      </c>
      <c r="K12887" t="s">
        <v>967</v>
      </c>
      <c r="L12887" t="s">
        <v>140</v>
      </c>
      <c r="M12887" t="s">
        <v>140</v>
      </c>
      <c r="N12887" t="s">
        <v>140</v>
      </c>
    </row>
    <row r="12888" spans="1:14" x14ac:dyDescent="0.35">
      <c r="A12888" t="s">
        <v>24</v>
      </c>
      <c r="B12888" t="s">
        <v>1235</v>
      </c>
      <c r="C12888">
        <v>29</v>
      </c>
      <c r="D12888" t="s">
        <v>968</v>
      </c>
      <c r="E12888" t="s">
        <v>1007</v>
      </c>
      <c r="F12888" t="s">
        <v>140</v>
      </c>
      <c r="G12888" t="s">
        <v>600</v>
      </c>
      <c r="H12888" t="s">
        <v>140</v>
      </c>
      <c r="I12888" t="s">
        <v>755</v>
      </c>
      <c r="J12888" t="s">
        <v>140</v>
      </c>
      <c r="K12888" t="s">
        <v>1007</v>
      </c>
      <c r="L12888" t="s">
        <v>949</v>
      </c>
      <c r="M12888" t="s">
        <v>140</v>
      </c>
      <c r="N12888" t="s">
        <v>875</v>
      </c>
    </row>
    <row r="12889" spans="1:14" x14ac:dyDescent="0.35">
      <c r="A12889" t="s">
        <v>25</v>
      </c>
      <c r="B12889" t="s">
        <v>1236</v>
      </c>
      <c r="C12889">
        <v>9</v>
      </c>
      <c r="D12889" t="s">
        <v>538</v>
      </c>
      <c r="E12889" t="s">
        <v>327</v>
      </c>
      <c r="F12889" t="s">
        <v>140</v>
      </c>
      <c r="G12889" t="s">
        <v>467</v>
      </c>
      <c r="H12889" t="s">
        <v>140</v>
      </c>
      <c r="I12889" t="s">
        <v>939</v>
      </c>
      <c r="J12889" t="s">
        <v>140</v>
      </c>
      <c r="K12889" t="s">
        <v>527</v>
      </c>
      <c r="L12889" t="s">
        <v>140</v>
      </c>
      <c r="M12889" t="s">
        <v>140</v>
      </c>
      <c r="N12889" t="s">
        <v>140</v>
      </c>
    </row>
    <row r="12890" spans="1:14" x14ac:dyDescent="0.35">
      <c r="A12890" t="s">
        <v>25</v>
      </c>
      <c r="B12890" t="s">
        <v>1234</v>
      </c>
      <c r="C12890">
        <v>11</v>
      </c>
      <c r="D12890" t="s">
        <v>749</v>
      </c>
      <c r="E12890" t="s">
        <v>1007</v>
      </c>
      <c r="F12890" t="s">
        <v>838</v>
      </c>
      <c r="G12890" t="s">
        <v>260</v>
      </c>
      <c r="H12890" t="s">
        <v>140</v>
      </c>
      <c r="I12890" t="s">
        <v>140</v>
      </c>
      <c r="J12890" t="s">
        <v>140</v>
      </c>
      <c r="K12890" t="s">
        <v>1182</v>
      </c>
      <c r="L12890" t="s">
        <v>140</v>
      </c>
      <c r="M12890" t="s">
        <v>140</v>
      </c>
      <c r="N12890" t="s">
        <v>140</v>
      </c>
    </row>
    <row r="12891" spans="1:14" x14ac:dyDescent="0.35">
      <c r="A12891" t="s">
        <v>25</v>
      </c>
      <c r="B12891" t="s">
        <v>1235</v>
      </c>
      <c r="C12891">
        <v>16</v>
      </c>
      <c r="D12891" t="s">
        <v>911</v>
      </c>
      <c r="E12891" t="s">
        <v>317</v>
      </c>
      <c r="F12891" t="s">
        <v>903</v>
      </c>
      <c r="G12891" t="s">
        <v>957</v>
      </c>
      <c r="H12891" t="s">
        <v>660</v>
      </c>
      <c r="I12891" t="s">
        <v>140</v>
      </c>
      <c r="J12891" t="s">
        <v>140</v>
      </c>
      <c r="K12891" t="s">
        <v>140</v>
      </c>
      <c r="L12891" t="s">
        <v>140</v>
      </c>
      <c r="M12891" t="s">
        <v>140</v>
      </c>
      <c r="N12891" t="s">
        <v>140</v>
      </c>
    </row>
    <row r="12892" spans="1:14" x14ac:dyDescent="0.35">
      <c r="A12892" t="s">
        <v>26</v>
      </c>
      <c r="B12892" t="s">
        <v>1236</v>
      </c>
      <c r="C12892">
        <v>4</v>
      </c>
      <c r="D12892" t="s">
        <v>234</v>
      </c>
      <c r="E12892" t="s">
        <v>140</v>
      </c>
      <c r="F12892" t="s">
        <v>827</v>
      </c>
      <c r="G12892" t="s">
        <v>653</v>
      </c>
      <c r="H12892" t="s">
        <v>140</v>
      </c>
      <c r="I12892" t="s">
        <v>140</v>
      </c>
      <c r="J12892" t="s">
        <v>140</v>
      </c>
      <c r="K12892" t="s">
        <v>140</v>
      </c>
      <c r="L12892" t="s">
        <v>654</v>
      </c>
      <c r="M12892" t="s">
        <v>140</v>
      </c>
      <c r="N12892" t="s">
        <v>140</v>
      </c>
    </row>
    <row r="12893" spans="1:14" x14ac:dyDescent="0.35">
      <c r="A12893" t="s">
        <v>26</v>
      </c>
      <c r="B12893" t="s">
        <v>1234</v>
      </c>
      <c r="C12893">
        <v>27</v>
      </c>
      <c r="D12893" t="s">
        <v>528</v>
      </c>
      <c r="E12893" t="s">
        <v>824</v>
      </c>
      <c r="F12893" t="s">
        <v>860</v>
      </c>
      <c r="G12893" t="s">
        <v>503</v>
      </c>
      <c r="H12893" t="s">
        <v>140</v>
      </c>
      <c r="I12893" t="s">
        <v>733</v>
      </c>
      <c r="J12893" t="s">
        <v>140</v>
      </c>
      <c r="K12893" t="s">
        <v>1061</v>
      </c>
      <c r="L12893" t="s">
        <v>1020</v>
      </c>
      <c r="M12893" t="s">
        <v>140</v>
      </c>
      <c r="N12893" t="s">
        <v>140</v>
      </c>
    </row>
    <row r="12894" spans="1:14" x14ac:dyDescent="0.35">
      <c r="A12894" t="s">
        <v>26</v>
      </c>
      <c r="B12894" t="s">
        <v>1235</v>
      </c>
      <c r="C12894">
        <v>34</v>
      </c>
      <c r="D12894" t="s">
        <v>41</v>
      </c>
      <c r="E12894" t="s">
        <v>668</v>
      </c>
      <c r="F12894" t="s">
        <v>501</v>
      </c>
      <c r="G12894" t="s">
        <v>245</v>
      </c>
      <c r="H12894" t="s">
        <v>140</v>
      </c>
      <c r="I12894" t="s">
        <v>970</v>
      </c>
      <c r="J12894" t="s">
        <v>140</v>
      </c>
      <c r="K12894" t="s">
        <v>1052</v>
      </c>
      <c r="L12894" t="s">
        <v>1052</v>
      </c>
      <c r="M12894" t="s">
        <v>140</v>
      </c>
      <c r="N12894" t="s">
        <v>109</v>
      </c>
    </row>
    <row r="12895" spans="1:14" x14ac:dyDescent="0.35">
      <c r="A12895" t="s">
        <v>27</v>
      </c>
      <c r="B12895" t="s">
        <v>1236</v>
      </c>
      <c r="C12895">
        <v>4</v>
      </c>
      <c r="D12895" t="s">
        <v>320</v>
      </c>
      <c r="E12895" t="s">
        <v>749</v>
      </c>
      <c r="F12895" t="s">
        <v>140</v>
      </c>
      <c r="G12895" t="s">
        <v>140</v>
      </c>
      <c r="H12895" t="s">
        <v>140</v>
      </c>
      <c r="I12895" t="s">
        <v>499</v>
      </c>
      <c r="J12895" t="s">
        <v>140</v>
      </c>
      <c r="K12895" t="s">
        <v>140</v>
      </c>
      <c r="L12895" t="s">
        <v>140</v>
      </c>
      <c r="M12895" t="s">
        <v>140</v>
      </c>
      <c r="N12895" t="s">
        <v>470</v>
      </c>
    </row>
    <row r="12896" spans="1:14" x14ac:dyDescent="0.35">
      <c r="A12896" t="s">
        <v>27</v>
      </c>
      <c r="B12896" t="s">
        <v>1234</v>
      </c>
      <c r="C12896">
        <v>11</v>
      </c>
      <c r="D12896" t="s">
        <v>314</v>
      </c>
      <c r="E12896" t="s">
        <v>993</v>
      </c>
      <c r="F12896" t="s">
        <v>1100</v>
      </c>
      <c r="G12896" t="s">
        <v>728</v>
      </c>
      <c r="H12896" t="s">
        <v>140</v>
      </c>
      <c r="I12896" t="s">
        <v>903</v>
      </c>
      <c r="J12896" t="s">
        <v>140</v>
      </c>
      <c r="K12896" t="s">
        <v>140</v>
      </c>
      <c r="L12896" t="s">
        <v>140</v>
      </c>
      <c r="M12896" t="s">
        <v>140</v>
      </c>
      <c r="N12896" t="s">
        <v>942</v>
      </c>
    </row>
    <row r="12897" spans="1:14" x14ac:dyDescent="0.35">
      <c r="A12897" t="s">
        <v>27</v>
      </c>
      <c r="B12897" t="s">
        <v>1235</v>
      </c>
      <c r="C12897">
        <v>27</v>
      </c>
      <c r="D12897" t="s">
        <v>320</v>
      </c>
      <c r="E12897" t="s">
        <v>1004</v>
      </c>
      <c r="F12897" t="s">
        <v>855</v>
      </c>
      <c r="G12897" t="s">
        <v>612</v>
      </c>
      <c r="H12897" t="s">
        <v>1004</v>
      </c>
      <c r="I12897" t="s">
        <v>664</v>
      </c>
      <c r="J12897" t="s">
        <v>140</v>
      </c>
      <c r="K12897" t="s">
        <v>140</v>
      </c>
      <c r="L12897" t="s">
        <v>140</v>
      </c>
      <c r="M12897" t="s">
        <v>140</v>
      </c>
      <c r="N12897" t="s">
        <v>996</v>
      </c>
    </row>
    <row r="12898" spans="1:14" x14ac:dyDescent="0.35">
      <c r="A12898" t="s">
        <v>28</v>
      </c>
      <c r="B12898" t="s">
        <v>1236</v>
      </c>
      <c r="C12898">
        <v>8</v>
      </c>
      <c r="D12898" t="s">
        <v>528</v>
      </c>
      <c r="E12898" t="s">
        <v>140</v>
      </c>
      <c r="F12898" t="s">
        <v>140</v>
      </c>
      <c r="G12898" t="s">
        <v>245</v>
      </c>
      <c r="H12898" t="s">
        <v>140</v>
      </c>
      <c r="I12898" t="s">
        <v>729</v>
      </c>
      <c r="J12898" t="s">
        <v>140</v>
      </c>
      <c r="K12898" t="s">
        <v>140</v>
      </c>
      <c r="L12898" t="s">
        <v>140</v>
      </c>
      <c r="M12898" t="s">
        <v>411</v>
      </c>
      <c r="N12898" t="s">
        <v>140</v>
      </c>
    </row>
    <row r="12899" spans="1:14" x14ac:dyDescent="0.35">
      <c r="A12899" t="s">
        <v>28</v>
      </c>
      <c r="B12899" t="s">
        <v>1234</v>
      </c>
      <c r="C12899">
        <v>23</v>
      </c>
      <c r="D12899" t="s">
        <v>706</v>
      </c>
      <c r="E12899" t="s">
        <v>639</v>
      </c>
      <c r="F12899" t="s">
        <v>1072</v>
      </c>
      <c r="G12899" t="s">
        <v>562</v>
      </c>
      <c r="H12899" t="s">
        <v>140</v>
      </c>
      <c r="I12899" t="s">
        <v>1053</v>
      </c>
      <c r="J12899" t="s">
        <v>140</v>
      </c>
      <c r="K12899" t="s">
        <v>604</v>
      </c>
      <c r="L12899" t="s">
        <v>140</v>
      </c>
      <c r="M12899" t="s">
        <v>140</v>
      </c>
      <c r="N12899" t="s">
        <v>140</v>
      </c>
    </row>
    <row r="12900" spans="1:14" x14ac:dyDescent="0.35">
      <c r="A12900" t="s">
        <v>28</v>
      </c>
      <c r="B12900" t="s">
        <v>1235</v>
      </c>
      <c r="C12900">
        <v>37</v>
      </c>
      <c r="D12900" t="s">
        <v>115</v>
      </c>
      <c r="E12900" t="s">
        <v>991</v>
      </c>
      <c r="F12900" t="s">
        <v>1018</v>
      </c>
      <c r="G12900" t="s">
        <v>683</v>
      </c>
      <c r="H12900" t="s">
        <v>140</v>
      </c>
      <c r="I12900" t="s">
        <v>527</v>
      </c>
      <c r="J12900" t="s">
        <v>140</v>
      </c>
      <c r="K12900" t="s">
        <v>1080</v>
      </c>
      <c r="L12900" t="s">
        <v>140</v>
      </c>
      <c r="M12900" t="s">
        <v>140</v>
      </c>
      <c r="N12900" t="s">
        <v>1019</v>
      </c>
    </row>
    <row r="12901" spans="1:14" x14ac:dyDescent="0.35">
      <c r="A12901" t="s">
        <v>29</v>
      </c>
      <c r="B12901" t="s">
        <v>1236</v>
      </c>
      <c r="C12901">
        <v>7</v>
      </c>
      <c r="D12901" t="s">
        <v>924</v>
      </c>
      <c r="E12901" t="s">
        <v>924</v>
      </c>
      <c r="F12901" t="s">
        <v>140</v>
      </c>
      <c r="G12901" t="s">
        <v>490</v>
      </c>
      <c r="H12901" t="s">
        <v>140</v>
      </c>
      <c r="I12901" t="s">
        <v>140</v>
      </c>
      <c r="J12901" t="s">
        <v>289</v>
      </c>
      <c r="K12901" t="s">
        <v>140</v>
      </c>
      <c r="L12901" t="s">
        <v>838</v>
      </c>
      <c r="M12901" t="s">
        <v>140</v>
      </c>
      <c r="N12901" t="s">
        <v>703</v>
      </c>
    </row>
    <row r="12902" spans="1:14" x14ac:dyDescent="0.35">
      <c r="A12902" t="s">
        <v>29</v>
      </c>
      <c r="B12902" t="s">
        <v>1234</v>
      </c>
      <c r="C12902">
        <v>20</v>
      </c>
      <c r="D12902" t="s">
        <v>109</v>
      </c>
      <c r="E12902" t="s">
        <v>716</v>
      </c>
      <c r="F12902" t="s">
        <v>893</v>
      </c>
      <c r="G12902" t="s">
        <v>40</v>
      </c>
      <c r="H12902" t="s">
        <v>140</v>
      </c>
      <c r="I12902" t="s">
        <v>977</v>
      </c>
      <c r="J12902" t="s">
        <v>140</v>
      </c>
      <c r="K12902" t="s">
        <v>1043</v>
      </c>
      <c r="L12902" t="s">
        <v>1070</v>
      </c>
      <c r="M12902" t="s">
        <v>140</v>
      </c>
      <c r="N12902" t="s">
        <v>140</v>
      </c>
    </row>
    <row r="12903" spans="1:14" x14ac:dyDescent="0.35">
      <c r="A12903" t="s">
        <v>29</v>
      </c>
      <c r="B12903" t="s">
        <v>1235</v>
      </c>
      <c r="C12903">
        <v>34</v>
      </c>
      <c r="D12903" t="s">
        <v>814</v>
      </c>
      <c r="E12903" t="s">
        <v>113</v>
      </c>
      <c r="F12903" t="s">
        <v>1073</v>
      </c>
      <c r="G12903" t="s">
        <v>179</v>
      </c>
      <c r="H12903" t="s">
        <v>952</v>
      </c>
      <c r="I12903" t="s">
        <v>147</v>
      </c>
      <c r="J12903" t="s">
        <v>140</v>
      </c>
      <c r="K12903" t="s">
        <v>954</v>
      </c>
      <c r="L12903" t="s">
        <v>140</v>
      </c>
      <c r="M12903" t="s">
        <v>140</v>
      </c>
      <c r="N12903" t="s">
        <v>1051</v>
      </c>
    </row>
    <row r="12904" spans="1:14" x14ac:dyDescent="0.35">
      <c r="A12904" t="s">
        <v>30</v>
      </c>
      <c r="B12904" t="s">
        <v>1236</v>
      </c>
      <c r="C12904">
        <v>6</v>
      </c>
      <c r="D12904" t="s">
        <v>371</v>
      </c>
      <c r="E12904" t="s">
        <v>140</v>
      </c>
      <c r="F12904" t="s">
        <v>140</v>
      </c>
      <c r="G12904" t="s">
        <v>692</v>
      </c>
      <c r="H12904" t="s">
        <v>781</v>
      </c>
      <c r="I12904" t="s">
        <v>157</v>
      </c>
      <c r="J12904" t="s">
        <v>140</v>
      </c>
      <c r="K12904" t="s">
        <v>140</v>
      </c>
      <c r="L12904" t="s">
        <v>140</v>
      </c>
      <c r="M12904" t="s">
        <v>140</v>
      </c>
      <c r="N12904" t="s">
        <v>140</v>
      </c>
    </row>
    <row r="12905" spans="1:14" x14ac:dyDescent="0.35">
      <c r="A12905" t="s">
        <v>30</v>
      </c>
      <c r="B12905" t="s">
        <v>1234</v>
      </c>
      <c r="C12905">
        <v>16</v>
      </c>
      <c r="D12905" t="s">
        <v>874</v>
      </c>
      <c r="E12905" t="s">
        <v>646</v>
      </c>
      <c r="F12905" t="s">
        <v>1062</v>
      </c>
      <c r="G12905" t="s">
        <v>677</v>
      </c>
      <c r="H12905" t="s">
        <v>140</v>
      </c>
      <c r="I12905" t="s">
        <v>1059</v>
      </c>
      <c r="J12905" t="s">
        <v>140</v>
      </c>
      <c r="K12905" t="s">
        <v>1023</v>
      </c>
      <c r="L12905" t="s">
        <v>140</v>
      </c>
      <c r="M12905" t="s">
        <v>140</v>
      </c>
      <c r="N12905" t="s">
        <v>458</v>
      </c>
    </row>
    <row r="12906" spans="1:14" x14ac:dyDescent="0.35">
      <c r="A12906" t="s">
        <v>30</v>
      </c>
      <c r="B12906" t="s">
        <v>1235</v>
      </c>
      <c r="C12906">
        <v>35</v>
      </c>
      <c r="D12906" t="s">
        <v>830</v>
      </c>
      <c r="E12906" t="s">
        <v>718</v>
      </c>
      <c r="F12906" t="s">
        <v>1062</v>
      </c>
      <c r="G12906" t="s">
        <v>634</v>
      </c>
      <c r="H12906" t="s">
        <v>1017</v>
      </c>
      <c r="I12906" t="s">
        <v>140</v>
      </c>
      <c r="J12906" t="s">
        <v>140</v>
      </c>
      <c r="K12906" t="s">
        <v>996</v>
      </c>
      <c r="L12906" t="s">
        <v>949</v>
      </c>
      <c r="M12906" t="s">
        <v>940</v>
      </c>
      <c r="N12906" t="s">
        <v>970</v>
      </c>
    </row>
    <row r="12907" spans="1:14" x14ac:dyDescent="0.35">
      <c r="A12907" t="s">
        <v>31</v>
      </c>
      <c r="B12907" t="s">
        <v>1236</v>
      </c>
      <c r="C12907">
        <v>13</v>
      </c>
      <c r="D12907" t="s">
        <v>389</v>
      </c>
      <c r="E12907" t="s">
        <v>140</v>
      </c>
      <c r="F12907" t="s">
        <v>140</v>
      </c>
      <c r="G12907" t="s">
        <v>1077</v>
      </c>
      <c r="H12907" t="s">
        <v>1017</v>
      </c>
      <c r="I12907" t="s">
        <v>140</v>
      </c>
      <c r="J12907" t="s">
        <v>140</v>
      </c>
      <c r="K12907" t="s">
        <v>140</v>
      </c>
      <c r="L12907" t="s">
        <v>140</v>
      </c>
      <c r="M12907" t="s">
        <v>140</v>
      </c>
      <c r="N12907" t="s">
        <v>140</v>
      </c>
    </row>
    <row r="12908" spans="1:14" x14ac:dyDescent="0.35">
      <c r="A12908" t="s">
        <v>31</v>
      </c>
      <c r="B12908" t="s">
        <v>1234</v>
      </c>
      <c r="C12908">
        <v>42</v>
      </c>
      <c r="D12908" t="s">
        <v>994</v>
      </c>
      <c r="E12908" t="s">
        <v>476</v>
      </c>
      <c r="F12908" t="s">
        <v>394</v>
      </c>
      <c r="G12908" t="s">
        <v>453</v>
      </c>
      <c r="H12908" t="s">
        <v>1063</v>
      </c>
      <c r="I12908" t="s">
        <v>1003</v>
      </c>
      <c r="J12908" t="s">
        <v>140</v>
      </c>
      <c r="K12908" t="s">
        <v>775</v>
      </c>
      <c r="L12908" t="s">
        <v>140</v>
      </c>
      <c r="M12908" t="s">
        <v>140</v>
      </c>
      <c r="N12908" t="s">
        <v>140</v>
      </c>
    </row>
    <row r="12909" spans="1:14" x14ac:dyDescent="0.35">
      <c r="A12909" t="s">
        <v>31</v>
      </c>
      <c r="B12909" t="s">
        <v>1235</v>
      </c>
      <c r="C12909">
        <v>30</v>
      </c>
      <c r="D12909" t="s">
        <v>756</v>
      </c>
      <c r="E12909" t="s">
        <v>1066</v>
      </c>
      <c r="F12909" t="s">
        <v>422</v>
      </c>
      <c r="G12909" t="s">
        <v>472</v>
      </c>
      <c r="H12909" t="s">
        <v>1066</v>
      </c>
      <c r="I12909" t="s">
        <v>718</v>
      </c>
      <c r="J12909" t="s">
        <v>140</v>
      </c>
      <c r="K12909" t="s">
        <v>939</v>
      </c>
      <c r="L12909" t="s">
        <v>1017</v>
      </c>
      <c r="M12909" t="s">
        <v>140</v>
      </c>
      <c r="N12909" t="s">
        <v>140</v>
      </c>
    </row>
    <row r="12910" spans="1:14" x14ac:dyDescent="0.35">
      <c r="A12910" t="s">
        <v>32</v>
      </c>
      <c r="B12910" t="s">
        <v>1236</v>
      </c>
      <c r="C12910">
        <v>237</v>
      </c>
      <c r="D12910" t="s">
        <v>59</v>
      </c>
      <c r="E12910" t="s">
        <v>462</v>
      </c>
      <c r="F12910" t="s">
        <v>99</v>
      </c>
      <c r="G12910" t="s">
        <v>695</v>
      </c>
      <c r="H12910" t="s">
        <v>1017</v>
      </c>
      <c r="I12910" t="s">
        <v>983</v>
      </c>
      <c r="J12910" t="s">
        <v>1016</v>
      </c>
      <c r="K12910" t="s">
        <v>1060</v>
      </c>
      <c r="L12910" t="s">
        <v>1009</v>
      </c>
      <c r="M12910" t="s">
        <v>1009</v>
      </c>
      <c r="N12910" t="s">
        <v>1073</v>
      </c>
    </row>
    <row r="12911" spans="1:14" x14ac:dyDescent="0.35">
      <c r="A12911" t="s">
        <v>32</v>
      </c>
      <c r="B12911" t="s">
        <v>1234</v>
      </c>
      <c r="C12911">
        <v>583</v>
      </c>
      <c r="D12911" t="s">
        <v>399</v>
      </c>
      <c r="E12911" t="s">
        <v>117</v>
      </c>
      <c r="F12911" t="s">
        <v>755</v>
      </c>
      <c r="G12911" t="s">
        <v>396</v>
      </c>
      <c r="H12911" t="s">
        <v>1016</v>
      </c>
      <c r="I12911" t="s">
        <v>109</v>
      </c>
      <c r="J12911" t="s">
        <v>1009</v>
      </c>
      <c r="K12911" t="s">
        <v>1045</v>
      </c>
      <c r="L12911" t="s">
        <v>940</v>
      </c>
      <c r="M12911" t="s">
        <v>1022</v>
      </c>
      <c r="N12911" t="s">
        <v>775</v>
      </c>
    </row>
    <row r="12912" spans="1:14" x14ac:dyDescent="0.35">
      <c r="A12912" t="s">
        <v>32</v>
      </c>
      <c r="B12912" t="s">
        <v>1235</v>
      </c>
      <c r="C12912">
        <v>794</v>
      </c>
      <c r="D12912" t="s">
        <v>886</v>
      </c>
      <c r="E12912" t="s">
        <v>662</v>
      </c>
      <c r="F12912" t="s">
        <v>1053</v>
      </c>
      <c r="G12912" t="s">
        <v>799</v>
      </c>
      <c r="H12912" t="s">
        <v>1019</v>
      </c>
      <c r="I12912" t="s">
        <v>1059</v>
      </c>
      <c r="J12912" t="s">
        <v>140</v>
      </c>
      <c r="K12912" t="s">
        <v>1048</v>
      </c>
      <c r="L12912" t="s">
        <v>1011</v>
      </c>
      <c r="M12912" t="s">
        <v>1016</v>
      </c>
      <c r="N12912" t="s">
        <v>1043</v>
      </c>
    </row>
    <row r="12914" spans="1:14" x14ac:dyDescent="0.35">
      <c r="A12914" t="s">
        <v>1531</v>
      </c>
    </row>
    <row r="12915" spans="1:14" x14ac:dyDescent="0.35">
      <c r="A12915" t="s">
        <v>2</v>
      </c>
      <c r="B12915" t="s">
        <v>1150</v>
      </c>
      <c r="C12915" t="s">
        <v>3</v>
      </c>
      <c r="D12915" t="s">
        <v>1517</v>
      </c>
      <c r="E12915" t="s">
        <v>1518</v>
      </c>
      <c r="F12915" t="s">
        <v>1519</v>
      </c>
      <c r="G12915" t="s">
        <v>1520</v>
      </c>
      <c r="H12915" t="s">
        <v>1521</v>
      </c>
      <c r="I12915" t="s">
        <v>1522</v>
      </c>
      <c r="J12915" t="s">
        <v>1523</v>
      </c>
      <c r="K12915" t="s">
        <v>1524</v>
      </c>
      <c r="L12915" t="s">
        <v>1525</v>
      </c>
      <c r="M12915" t="s">
        <v>136</v>
      </c>
      <c r="N12915" t="s">
        <v>1526</v>
      </c>
    </row>
    <row r="12916" spans="1:14" x14ac:dyDescent="0.35">
      <c r="A12916" t="s">
        <v>8</v>
      </c>
      <c r="B12916" t="s">
        <v>1151</v>
      </c>
      <c r="C12916">
        <v>62</v>
      </c>
      <c r="D12916" t="s">
        <v>718</v>
      </c>
      <c r="E12916" t="s">
        <v>662</v>
      </c>
      <c r="F12916" t="s">
        <v>125</v>
      </c>
      <c r="G12916" t="s">
        <v>211</v>
      </c>
      <c r="H12916" t="s">
        <v>1098</v>
      </c>
      <c r="I12916" t="s">
        <v>543</v>
      </c>
      <c r="J12916" t="s">
        <v>140</v>
      </c>
      <c r="K12916" t="s">
        <v>939</v>
      </c>
      <c r="L12916" t="s">
        <v>109</v>
      </c>
      <c r="M12916" t="s">
        <v>140</v>
      </c>
      <c r="N12916" t="s">
        <v>140</v>
      </c>
    </row>
    <row r="12917" spans="1:14" x14ac:dyDescent="0.35">
      <c r="A12917" t="s">
        <v>8</v>
      </c>
      <c r="B12917" t="s">
        <v>1152</v>
      </c>
      <c r="C12917">
        <v>18</v>
      </c>
      <c r="D12917" t="s">
        <v>490</v>
      </c>
      <c r="E12917" t="s">
        <v>643</v>
      </c>
      <c r="F12917" t="s">
        <v>123</v>
      </c>
      <c r="G12917" t="s">
        <v>76</v>
      </c>
      <c r="H12917" t="s">
        <v>140</v>
      </c>
      <c r="I12917" t="s">
        <v>1018</v>
      </c>
      <c r="J12917" t="s">
        <v>140</v>
      </c>
      <c r="K12917" t="s">
        <v>1068</v>
      </c>
      <c r="L12917" t="s">
        <v>1018</v>
      </c>
      <c r="M12917" t="s">
        <v>140</v>
      </c>
      <c r="N12917" t="s">
        <v>140</v>
      </c>
    </row>
    <row r="12918" spans="1:14" x14ac:dyDescent="0.35">
      <c r="A12918" t="s">
        <v>8</v>
      </c>
      <c r="B12918" t="s">
        <v>339</v>
      </c>
      <c r="C12918">
        <v>6</v>
      </c>
      <c r="D12918" t="s">
        <v>212</v>
      </c>
      <c r="E12918" t="s">
        <v>140</v>
      </c>
      <c r="F12918" t="s">
        <v>140</v>
      </c>
      <c r="G12918" t="s">
        <v>314</v>
      </c>
      <c r="H12918" t="s">
        <v>140</v>
      </c>
      <c r="I12918" t="s">
        <v>140</v>
      </c>
      <c r="J12918" t="s">
        <v>140</v>
      </c>
      <c r="K12918" t="s">
        <v>140</v>
      </c>
      <c r="L12918" t="s">
        <v>140</v>
      </c>
      <c r="M12918" t="s">
        <v>140</v>
      </c>
      <c r="N12918" t="s">
        <v>1071</v>
      </c>
    </row>
    <row r="12919" spans="1:14" x14ac:dyDescent="0.35">
      <c r="A12919" t="s">
        <v>9</v>
      </c>
      <c r="B12919" t="s">
        <v>1151</v>
      </c>
      <c r="C12919">
        <v>24</v>
      </c>
      <c r="D12919" t="s">
        <v>75</v>
      </c>
      <c r="E12919" t="s">
        <v>1045</v>
      </c>
      <c r="F12919" t="s">
        <v>95</v>
      </c>
      <c r="G12919" t="s">
        <v>373</v>
      </c>
      <c r="H12919" t="s">
        <v>140</v>
      </c>
      <c r="I12919" t="s">
        <v>932</v>
      </c>
      <c r="J12919" t="s">
        <v>140</v>
      </c>
      <c r="K12919" t="s">
        <v>140</v>
      </c>
      <c r="L12919" t="s">
        <v>140</v>
      </c>
      <c r="M12919" t="s">
        <v>140</v>
      </c>
      <c r="N12919" t="s">
        <v>140</v>
      </c>
    </row>
    <row r="12920" spans="1:14" x14ac:dyDescent="0.35">
      <c r="A12920" t="s">
        <v>9</v>
      </c>
      <c r="B12920" t="s">
        <v>1152</v>
      </c>
      <c r="C12920">
        <v>17</v>
      </c>
      <c r="D12920" t="s">
        <v>382</v>
      </c>
      <c r="E12920" t="s">
        <v>1139</v>
      </c>
      <c r="F12920" t="s">
        <v>664</v>
      </c>
      <c r="G12920" t="s">
        <v>1085</v>
      </c>
      <c r="H12920" t="s">
        <v>140</v>
      </c>
      <c r="I12920" t="s">
        <v>929</v>
      </c>
      <c r="J12920" t="s">
        <v>140</v>
      </c>
      <c r="K12920" t="s">
        <v>867</v>
      </c>
      <c r="L12920" t="s">
        <v>140</v>
      </c>
      <c r="M12920" t="s">
        <v>140</v>
      </c>
      <c r="N12920" t="s">
        <v>140</v>
      </c>
    </row>
    <row r="12921" spans="1:14" x14ac:dyDescent="0.35">
      <c r="A12921" t="s">
        <v>9</v>
      </c>
      <c r="B12921" t="s">
        <v>339</v>
      </c>
      <c r="C12921">
        <v>2</v>
      </c>
      <c r="D12921" t="s">
        <v>140</v>
      </c>
      <c r="E12921" t="s">
        <v>140</v>
      </c>
      <c r="F12921" t="s">
        <v>177</v>
      </c>
      <c r="G12921" t="s">
        <v>603</v>
      </c>
      <c r="H12921" t="s">
        <v>140</v>
      </c>
      <c r="I12921" t="s">
        <v>140</v>
      </c>
      <c r="J12921" t="s">
        <v>140</v>
      </c>
      <c r="K12921" t="s">
        <v>140</v>
      </c>
      <c r="L12921" t="s">
        <v>140</v>
      </c>
      <c r="M12921" t="s">
        <v>140</v>
      </c>
      <c r="N12921" t="s">
        <v>140</v>
      </c>
    </row>
    <row r="12922" spans="1:14" x14ac:dyDescent="0.35">
      <c r="A12922" t="s">
        <v>10</v>
      </c>
      <c r="B12922" t="s">
        <v>1151</v>
      </c>
      <c r="C12922">
        <v>48</v>
      </c>
      <c r="D12922" t="s">
        <v>320</v>
      </c>
      <c r="E12922" t="s">
        <v>113</v>
      </c>
      <c r="F12922" t="s">
        <v>970</v>
      </c>
      <c r="G12922" t="s">
        <v>479</v>
      </c>
      <c r="H12922" t="s">
        <v>1051</v>
      </c>
      <c r="I12922" t="s">
        <v>1095</v>
      </c>
      <c r="J12922" t="s">
        <v>140</v>
      </c>
      <c r="K12922" t="s">
        <v>140</v>
      </c>
      <c r="L12922" t="s">
        <v>1063</v>
      </c>
      <c r="M12922" t="s">
        <v>140</v>
      </c>
      <c r="N12922" t="s">
        <v>140</v>
      </c>
    </row>
    <row r="12923" spans="1:14" x14ac:dyDescent="0.35">
      <c r="A12923" t="s">
        <v>10</v>
      </c>
      <c r="B12923" t="s">
        <v>1152</v>
      </c>
      <c r="C12923">
        <v>27</v>
      </c>
      <c r="D12923" t="s">
        <v>389</v>
      </c>
      <c r="E12923" t="s">
        <v>142</v>
      </c>
      <c r="F12923" t="s">
        <v>111</v>
      </c>
      <c r="G12923" t="s">
        <v>78</v>
      </c>
      <c r="H12923" t="s">
        <v>140</v>
      </c>
      <c r="I12923" t="s">
        <v>967</v>
      </c>
      <c r="J12923" t="s">
        <v>140</v>
      </c>
      <c r="K12923" t="s">
        <v>1068</v>
      </c>
      <c r="L12923" t="s">
        <v>140</v>
      </c>
      <c r="M12923" t="s">
        <v>140</v>
      </c>
      <c r="N12923" t="s">
        <v>140</v>
      </c>
    </row>
    <row r="12924" spans="1:14" x14ac:dyDescent="0.35">
      <c r="A12924" t="s">
        <v>10</v>
      </c>
      <c r="B12924" t="s">
        <v>339</v>
      </c>
      <c r="C12924">
        <v>3</v>
      </c>
      <c r="D12924" t="s">
        <v>786</v>
      </c>
      <c r="E12924" t="s">
        <v>140</v>
      </c>
      <c r="F12924" t="s">
        <v>414</v>
      </c>
      <c r="G12924" t="s">
        <v>1000</v>
      </c>
      <c r="H12924" t="s">
        <v>140</v>
      </c>
      <c r="I12924" t="s">
        <v>140</v>
      </c>
      <c r="J12924" t="s">
        <v>140</v>
      </c>
      <c r="K12924" t="s">
        <v>140</v>
      </c>
      <c r="L12924" t="s">
        <v>140</v>
      </c>
      <c r="M12924" t="s">
        <v>140</v>
      </c>
      <c r="N12924" t="s">
        <v>140</v>
      </c>
    </row>
    <row r="12925" spans="1:14" x14ac:dyDescent="0.35">
      <c r="A12925" t="s">
        <v>11</v>
      </c>
      <c r="B12925" t="s">
        <v>1151</v>
      </c>
      <c r="C12925">
        <v>27</v>
      </c>
      <c r="D12925" t="s">
        <v>471</v>
      </c>
      <c r="E12925" t="s">
        <v>1102</v>
      </c>
      <c r="F12925" t="s">
        <v>1154</v>
      </c>
      <c r="G12925" t="s">
        <v>486</v>
      </c>
      <c r="H12925" t="s">
        <v>140</v>
      </c>
      <c r="I12925" t="s">
        <v>1023</v>
      </c>
      <c r="J12925" t="s">
        <v>140</v>
      </c>
      <c r="K12925" t="s">
        <v>971</v>
      </c>
      <c r="L12925" t="s">
        <v>140</v>
      </c>
      <c r="M12925" t="s">
        <v>140</v>
      </c>
      <c r="N12925" t="s">
        <v>140</v>
      </c>
    </row>
    <row r="12926" spans="1:14" x14ac:dyDescent="0.35">
      <c r="A12926" t="s">
        <v>11</v>
      </c>
      <c r="B12926" t="s">
        <v>1152</v>
      </c>
      <c r="C12926">
        <v>18</v>
      </c>
      <c r="D12926" t="s">
        <v>836</v>
      </c>
      <c r="E12926" t="s">
        <v>716</v>
      </c>
      <c r="F12926" t="s">
        <v>1044</v>
      </c>
      <c r="G12926" t="s">
        <v>407</v>
      </c>
      <c r="H12926" t="s">
        <v>140</v>
      </c>
      <c r="I12926" t="s">
        <v>993</v>
      </c>
      <c r="J12926" t="s">
        <v>140</v>
      </c>
      <c r="K12926" t="s">
        <v>140</v>
      </c>
      <c r="L12926" t="s">
        <v>140</v>
      </c>
      <c r="M12926" t="s">
        <v>140</v>
      </c>
      <c r="N12926" t="s">
        <v>140</v>
      </c>
    </row>
    <row r="12927" spans="1:14" x14ac:dyDescent="0.35">
      <c r="A12927" t="s">
        <v>11</v>
      </c>
      <c r="B12927" t="s">
        <v>339</v>
      </c>
      <c r="C12927">
        <v>6</v>
      </c>
      <c r="D12927" t="s">
        <v>574</v>
      </c>
      <c r="E12927" t="s">
        <v>630</v>
      </c>
      <c r="F12927" t="s">
        <v>932</v>
      </c>
      <c r="G12927" t="s">
        <v>620</v>
      </c>
      <c r="H12927" t="s">
        <v>140</v>
      </c>
      <c r="I12927" t="s">
        <v>140</v>
      </c>
      <c r="J12927" t="s">
        <v>140</v>
      </c>
      <c r="K12927" t="s">
        <v>140</v>
      </c>
      <c r="L12927" t="s">
        <v>620</v>
      </c>
      <c r="M12927" t="s">
        <v>140</v>
      </c>
      <c r="N12927" t="s">
        <v>140</v>
      </c>
    </row>
    <row r="12928" spans="1:14" x14ac:dyDescent="0.35">
      <c r="A12928" t="s">
        <v>12</v>
      </c>
      <c r="B12928" t="s">
        <v>1151</v>
      </c>
      <c r="C12928">
        <v>68</v>
      </c>
      <c r="D12928" t="s">
        <v>877</v>
      </c>
      <c r="E12928" t="s">
        <v>340</v>
      </c>
      <c r="F12928" t="s">
        <v>953</v>
      </c>
      <c r="G12928" t="s">
        <v>863</v>
      </c>
      <c r="H12928" t="s">
        <v>949</v>
      </c>
      <c r="I12928" t="s">
        <v>977</v>
      </c>
      <c r="J12928" t="s">
        <v>140</v>
      </c>
      <c r="K12928" t="s">
        <v>643</v>
      </c>
      <c r="L12928" t="s">
        <v>140</v>
      </c>
      <c r="M12928" t="s">
        <v>140</v>
      </c>
      <c r="N12928" t="s">
        <v>140</v>
      </c>
    </row>
    <row r="12929" spans="1:14" x14ac:dyDescent="0.35">
      <c r="A12929" t="s">
        <v>12</v>
      </c>
      <c r="B12929" t="s">
        <v>1152</v>
      </c>
      <c r="C12929">
        <v>24</v>
      </c>
      <c r="D12929" t="s">
        <v>159</v>
      </c>
      <c r="E12929" t="s">
        <v>264</v>
      </c>
      <c r="F12929" t="s">
        <v>91</v>
      </c>
      <c r="G12929" t="s">
        <v>541</v>
      </c>
      <c r="H12929" t="s">
        <v>1062</v>
      </c>
      <c r="I12929" t="s">
        <v>140</v>
      </c>
      <c r="J12929" t="s">
        <v>140</v>
      </c>
      <c r="K12929" t="s">
        <v>140</v>
      </c>
      <c r="L12929" t="s">
        <v>140</v>
      </c>
      <c r="M12929" t="s">
        <v>140</v>
      </c>
      <c r="N12929" t="s">
        <v>140</v>
      </c>
    </row>
    <row r="12930" spans="1:14" x14ac:dyDescent="0.35">
      <c r="A12930" t="s">
        <v>12</v>
      </c>
      <c r="B12930" t="s">
        <v>339</v>
      </c>
      <c r="C12930">
        <v>11</v>
      </c>
      <c r="D12930" t="s">
        <v>489</v>
      </c>
      <c r="E12930" t="s">
        <v>594</v>
      </c>
      <c r="F12930" t="s">
        <v>1060</v>
      </c>
      <c r="G12930" t="s">
        <v>700</v>
      </c>
      <c r="H12930" t="s">
        <v>140</v>
      </c>
      <c r="I12930" t="s">
        <v>1058</v>
      </c>
      <c r="J12930" t="s">
        <v>140</v>
      </c>
      <c r="K12930" t="s">
        <v>140</v>
      </c>
      <c r="L12930" t="s">
        <v>140</v>
      </c>
      <c r="M12930" t="s">
        <v>140</v>
      </c>
      <c r="N12930" t="s">
        <v>140</v>
      </c>
    </row>
    <row r="12931" spans="1:14" x14ac:dyDescent="0.35">
      <c r="A12931" t="s">
        <v>13</v>
      </c>
      <c r="B12931" t="s">
        <v>1151</v>
      </c>
      <c r="C12931">
        <v>50</v>
      </c>
      <c r="D12931" t="s">
        <v>269</v>
      </c>
      <c r="E12931" t="s">
        <v>991</v>
      </c>
      <c r="F12931" t="s">
        <v>411</v>
      </c>
      <c r="G12931" t="s">
        <v>400</v>
      </c>
      <c r="H12931" t="s">
        <v>140</v>
      </c>
      <c r="I12931" t="s">
        <v>1018</v>
      </c>
      <c r="J12931" t="s">
        <v>140</v>
      </c>
      <c r="K12931" t="s">
        <v>1048</v>
      </c>
      <c r="L12931" t="s">
        <v>1048</v>
      </c>
      <c r="M12931" t="s">
        <v>949</v>
      </c>
      <c r="N12931" t="s">
        <v>140</v>
      </c>
    </row>
    <row r="12932" spans="1:14" x14ac:dyDescent="0.35">
      <c r="A12932" t="s">
        <v>13</v>
      </c>
      <c r="B12932" t="s">
        <v>1152</v>
      </c>
      <c r="C12932">
        <v>19</v>
      </c>
      <c r="D12932" t="s">
        <v>527</v>
      </c>
      <c r="E12932" t="s">
        <v>394</v>
      </c>
      <c r="F12932" t="s">
        <v>1061</v>
      </c>
      <c r="G12932" t="s">
        <v>534</v>
      </c>
      <c r="H12932" t="s">
        <v>140</v>
      </c>
      <c r="I12932" t="s">
        <v>446</v>
      </c>
      <c r="J12932" t="s">
        <v>140</v>
      </c>
      <c r="K12932" t="s">
        <v>1018</v>
      </c>
      <c r="L12932" t="s">
        <v>1018</v>
      </c>
      <c r="M12932" t="s">
        <v>140</v>
      </c>
      <c r="N12932" t="s">
        <v>929</v>
      </c>
    </row>
    <row r="12933" spans="1:14" x14ac:dyDescent="0.35">
      <c r="A12933" t="s">
        <v>13</v>
      </c>
      <c r="B12933" t="s">
        <v>339</v>
      </c>
      <c r="C12933">
        <v>4</v>
      </c>
      <c r="D12933" t="s">
        <v>140</v>
      </c>
      <c r="E12933" t="s">
        <v>140</v>
      </c>
      <c r="F12933" t="s">
        <v>140</v>
      </c>
      <c r="G12933" t="s">
        <v>140</v>
      </c>
      <c r="H12933" t="s">
        <v>140</v>
      </c>
      <c r="I12933" t="s">
        <v>177</v>
      </c>
      <c r="J12933" t="s">
        <v>140</v>
      </c>
      <c r="K12933" t="s">
        <v>140</v>
      </c>
      <c r="L12933" t="s">
        <v>140</v>
      </c>
      <c r="M12933" t="s">
        <v>140</v>
      </c>
      <c r="N12933" t="s">
        <v>140</v>
      </c>
    </row>
    <row r="12934" spans="1:14" x14ac:dyDescent="0.35">
      <c r="A12934" t="s">
        <v>14</v>
      </c>
      <c r="B12934" t="s">
        <v>1151</v>
      </c>
      <c r="C12934">
        <v>52</v>
      </c>
      <c r="D12934" t="s">
        <v>706</v>
      </c>
      <c r="E12934" t="s">
        <v>394</v>
      </c>
      <c r="F12934" t="s">
        <v>937</v>
      </c>
      <c r="G12934" t="s">
        <v>693</v>
      </c>
      <c r="H12934" t="s">
        <v>140</v>
      </c>
      <c r="I12934" t="s">
        <v>837</v>
      </c>
      <c r="J12934" t="s">
        <v>140</v>
      </c>
      <c r="K12934" t="s">
        <v>1063</v>
      </c>
      <c r="L12934" t="s">
        <v>940</v>
      </c>
      <c r="M12934" t="s">
        <v>1012</v>
      </c>
      <c r="N12934" t="s">
        <v>1050</v>
      </c>
    </row>
    <row r="12935" spans="1:14" x14ac:dyDescent="0.35">
      <c r="A12935" t="s">
        <v>14</v>
      </c>
      <c r="B12935" t="s">
        <v>1152</v>
      </c>
      <c r="C12935">
        <v>27</v>
      </c>
      <c r="D12935" t="s">
        <v>356</v>
      </c>
      <c r="E12935" t="s">
        <v>785</v>
      </c>
      <c r="F12935" t="s">
        <v>1004</v>
      </c>
      <c r="G12935" t="s">
        <v>820</v>
      </c>
      <c r="H12935" t="s">
        <v>1004</v>
      </c>
      <c r="I12935" t="s">
        <v>1004</v>
      </c>
      <c r="J12935" t="s">
        <v>140</v>
      </c>
      <c r="K12935" t="s">
        <v>1063</v>
      </c>
      <c r="L12935" t="s">
        <v>1004</v>
      </c>
      <c r="M12935" t="s">
        <v>140</v>
      </c>
      <c r="N12935" t="s">
        <v>140</v>
      </c>
    </row>
    <row r="12936" spans="1:14" x14ac:dyDescent="0.35">
      <c r="A12936" t="s">
        <v>14</v>
      </c>
      <c r="B12936" t="s">
        <v>339</v>
      </c>
      <c r="C12936">
        <v>4</v>
      </c>
      <c r="D12936" t="s">
        <v>678</v>
      </c>
      <c r="E12936" t="s">
        <v>140</v>
      </c>
      <c r="F12936" t="s">
        <v>140</v>
      </c>
      <c r="G12936" t="s">
        <v>679</v>
      </c>
      <c r="H12936" t="s">
        <v>140</v>
      </c>
      <c r="I12936" t="s">
        <v>140</v>
      </c>
      <c r="J12936" t="s">
        <v>140</v>
      </c>
      <c r="K12936" t="s">
        <v>140</v>
      </c>
      <c r="L12936" t="s">
        <v>140</v>
      </c>
      <c r="M12936" t="s">
        <v>140</v>
      </c>
      <c r="N12936" t="s">
        <v>140</v>
      </c>
    </row>
    <row r="12937" spans="1:14" x14ac:dyDescent="0.35">
      <c r="A12937" t="s">
        <v>15</v>
      </c>
      <c r="B12937" t="s">
        <v>1151</v>
      </c>
      <c r="C12937">
        <v>66</v>
      </c>
      <c r="D12937" t="s">
        <v>826</v>
      </c>
      <c r="E12937" t="s">
        <v>421</v>
      </c>
      <c r="F12937" t="s">
        <v>1095</v>
      </c>
      <c r="G12937" t="s">
        <v>396</v>
      </c>
      <c r="H12937" t="s">
        <v>140</v>
      </c>
      <c r="I12937" t="s">
        <v>1012</v>
      </c>
      <c r="J12937" t="s">
        <v>140</v>
      </c>
      <c r="K12937" t="s">
        <v>1055</v>
      </c>
      <c r="L12937" t="s">
        <v>940</v>
      </c>
      <c r="M12937" t="s">
        <v>140</v>
      </c>
      <c r="N12937" t="s">
        <v>140</v>
      </c>
    </row>
    <row r="12938" spans="1:14" x14ac:dyDescent="0.35">
      <c r="A12938" t="s">
        <v>15</v>
      </c>
      <c r="B12938" t="s">
        <v>1152</v>
      </c>
      <c r="C12938">
        <v>24</v>
      </c>
      <c r="D12938" t="s">
        <v>759</v>
      </c>
      <c r="E12938" t="s">
        <v>737</v>
      </c>
      <c r="F12938" t="s">
        <v>755</v>
      </c>
      <c r="G12938" t="s">
        <v>703</v>
      </c>
      <c r="H12938" t="s">
        <v>875</v>
      </c>
      <c r="I12938" t="s">
        <v>140</v>
      </c>
      <c r="J12938" t="s">
        <v>1003</v>
      </c>
      <c r="K12938" t="s">
        <v>140</v>
      </c>
      <c r="L12938" t="s">
        <v>140</v>
      </c>
      <c r="M12938" t="s">
        <v>140</v>
      </c>
      <c r="N12938" t="s">
        <v>140</v>
      </c>
    </row>
    <row r="12939" spans="1:14" x14ac:dyDescent="0.35">
      <c r="A12939" t="s">
        <v>15</v>
      </c>
      <c r="B12939" t="s">
        <v>339</v>
      </c>
      <c r="C12939">
        <v>6</v>
      </c>
      <c r="D12939" t="s">
        <v>536</v>
      </c>
      <c r="E12939" t="s">
        <v>474</v>
      </c>
      <c r="F12939" t="s">
        <v>980</v>
      </c>
      <c r="G12939" t="s">
        <v>140</v>
      </c>
      <c r="H12939" t="s">
        <v>140</v>
      </c>
      <c r="I12939" t="s">
        <v>140</v>
      </c>
      <c r="J12939" t="s">
        <v>140</v>
      </c>
      <c r="K12939" t="s">
        <v>140</v>
      </c>
      <c r="L12939" t="s">
        <v>140</v>
      </c>
      <c r="M12939" t="s">
        <v>140</v>
      </c>
      <c r="N12939" t="s">
        <v>140</v>
      </c>
    </row>
    <row r="12940" spans="1:14" x14ac:dyDescent="0.35">
      <c r="A12940" t="s">
        <v>16</v>
      </c>
      <c r="B12940" t="s">
        <v>1151</v>
      </c>
      <c r="C12940">
        <v>31</v>
      </c>
      <c r="D12940" t="s">
        <v>671</v>
      </c>
      <c r="E12940" t="s">
        <v>950</v>
      </c>
      <c r="F12940" t="s">
        <v>140</v>
      </c>
      <c r="G12940" t="s">
        <v>368</v>
      </c>
      <c r="H12940" t="s">
        <v>140</v>
      </c>
      <c r="I12940" t="s">
        <v>877</v>
      </c>
      <c r="J12940" t="s">
        <v>140</v>
      </c>
      <c r="K12940" t="s">
        <v>662</v>
      </c>
      <c r="L12940" t="s">
        <v>140</v>
      </c>
      <c r="M12940" t="s">
        <v>140</v>
      </c>
      <c r="N12940" t="s">
        <v>140</v>
      </c>
    </row>
    <row r="12941" spans="1:14" x14ac:dyDescent="0.35">
      <c r="A12941" t="s">
        <v>16</v>
      </c>
      <c r="B12941" t="s">
        <v>1152</v>
      </c>
      <c r="C12941">
        <v>18</v>
      </c>
      <c r="D12941" t="s">
        <v>479</v>
      </c>
      <c r="E12941" t="s">
        <v>1139</v>
      </c>
      <c r="F12941" t="s">
        <v>733</v>
      </c>
      <c r="G12941" t="s">
        <v>417</v>
      </c>
      <c r="H12941" t="s">
        <v>140</v>
      </c>
      <c r="I12941" t="s">
        <v>140</v>
      </c>
      <c r="J12941" t="s">
        <v>140</v>
      </c>
      <c r="K12941" t="s">
        <v>140</v>
      </c>
      <c r="L12941" t="s">
        <v>1067</v>
      </c>
      <c r="M12941" t="s">
        <v>140</v>
      </c>
      <c r="N12941" t="s">
        <v>140</v>
      </c>
    </row>
    <row r="12942" spans="1:14" x14ac:dyDescent="0.35">
      <c r="A12942" t="s">
        <v>16</v>
      </c>
      <c r="B12942" t="s">
        <v>339</v>
      </c>
      <c r="C12942">
        <v>7</v>
      </c>
      <c r="D12942" t="s">
        <v>347</v>
      </c>
      <c r="E12942" t="s">
        <v>140</v>
      </c>
      <c r="F12942" t="s">
        <v>140</v>
      </c>
      <c r="G12942" t="s">
        <v>407</v>
      </c>
      <c r="H12942" t="s">
        <v>140</v>
      </c>
      <c r="I12942" t="s">
        <v>140</v>
      </c>
      <c r="J12942" t="s">
        <v>140</v>
      </c>
      <c r="K12942" t="s">
        <v>140</v>
      </c>
      <c r="L12942" t="s">
        <v>140</v>
      </c>
      <c r="M12942" t="s">
        <v>140</v>
      </c>
      <c r="N12942" t="s">
        <v>140</v>
      </c>
    </row>
    <row r="12943" spans="1:14" x14ac:dyDescent="0.35">
      <c r="A12943" t="s">
        <v>17</v>
      </c>
      <c r="B12943" t="s">
        <v>1151</v>
      </c>
      <c r="C12943">
        <v>40</v>
      </c>
      <c r="D12943" t="s">
        <v>662</v>
      </c>
      <c r="E12943" t="s">
        <v>89</v>
      </c>
      <c r="F12943" t="s">
        <v>109</v>
      </c>
      <c r="G12943" t="s">
        <v>842</v>
      </c>
      <c r="H12943" t="s">
        <v>954</v>
      </c>
      <c r="I12943" t="s">
        <v>125</v>
      </c>
      <c r="J12943" t="s">
        <v>1046</v>
      </c>
      <c r="K12943" t="s">
        <v>1023</v>
      </c>
      <c r="L12943" t="s">
        <v>1098</v>
      </c>
      <c r="M12943" t="s">
        <v>140</v>
      </c>
      <c r="N12943" t="s">
        <v>1055</v>
      </c>
    </row>
    <row r="12944" spans="1:14" x14ac:dyDescent="0.35">
      <c r="A12944" t="s">
        <v>17</v>
      </c>
      <c r="B12944" t="s">
        <v>1152</v>
      </c>
      <c r="C12944">
        <v>20</v>
      </c>
      <c r="D12944" t="s">
        <v>808</v>
      </c>
      <c r="E12944" t="s">
        <v>147</v>
      </c>
      <c r="F12944" t="s">
        <v>1007</v>
      </c>
      <c r="G12944" t="s">
        <v>760</v>
      </c>
      <c r="H12944" t="s">
        <v>140</v>
      </c>
      <c r="I12944" t="s">
        <v>511</v>
      </c>
      <c r="J12944" t="s">
        <v>140</v>
      </c>
      <c r="K12944" t="s">
        <v>140</v>
      </c>
      <c r="L12944" t="s">
        <v>140</v>
      </c>
      <c r="M12944" t="s">
        <v>140</v>
      </c>
      <c r="N12944" t="s">
        <v>140</v>
      </c>
    </row>
    <row r="12945" spans="1:14" x14ac:dyDescent="0.35">
      <c r="A12945" t="s">
        <v>17</v>
      </c>
      <c r="B12945" t="s">
        <v>339</v>
      </c>
      <c r="C12945">
        <v>5</v>
      </c>
      <c r="D12945" t="s">
        <v>507</v>
      </c>
      <c r="E12945" t="s">
        <v>140</v>
      </c>
      <c r="F12945" t="s">
        <v>1095</v>
      </c>
      <c r="G12945" t="s">
        <v>604</v>
      </c>
      <c r="H12945" t="s">
        <v>140</v>
      </c>
      <c r="I12945" t="s">
        <v>893</v>
      </c>
      <c r="J12945" t="s">
        <v>140</v>
      </c>
      <c r="K12945" t="s">
        <v>140</v>
      </c>
      <c r="L12945" t="s">
        <v>140</v>
      </c>
      <c r="M12945" t="s">
        <v>140</v>
      </c>
      <c r="N12945" t="s">
        <v>140</v>
      </c>
    </row>
    <row r="12946" spans="1:14" x14ac:dyDescent="0.35">
      <c r="A12946" t="s">
        <v>18</v>
      </c>
      <c r="B12946" t="s">
        <v>1151</v>
      </c>
      <c r="C12946">
        <v>35</v>
      </c>
      <c r="D12946" t="s">
        <v>428</v>
      </c>
      <c r="E12946" t="s">
        <v>289</v>
      </c>
      <c r="F12946" t="s">
        <v>674</v>
      </c>
      <c r="G12946" t="s">
        <v>629</v>
      </c>
      <c r="H12946" t="s">
        <v>140</v>
      </c>
      <c r="I12946" t="s">
        <v>1068</v>
      </c>
      <c r="J12946" t="s">
        <v>140</v>
      </c>
      <c r="K12946" t="s">
        <v>1011</v>
      </c>
      <c r="L12946" t="s">
        <v>1011</v>
      </c>
      <c r="M12946" t="s">
        <v>140</v>
      </c>
      <c r="N12946" t="s">
        <v>140</v>
      </c>
    </row>
    <row r="12947" spans="1:14" x14ac:dyDescent="0.35">
      <c r="A12947" t="s">
        <v>18</v>
      </c>
      <c r="B12947" t="s">
        <v>1152</v>
      </c>
      <c r="C12947">
        <v>15</v>
      </c>
      <c r="D12947" t="s">
        <v>826</v>
      </c>
      <c r="E12947" t="s">
        <v>599</v>
      </c>
      <c r="F12947" t="s">
        <v>140</v>
      </c>
      <c r="G12947" t="s">
        <v>836</v>
      </c>
      <c r="H12947" t="s">
        <v>140</v>
      </c>
      <c r="I12947" t="s">
        <v>113</v>
      </c>
      <c r="J12947" t="s">
        <v>140</v>
      </c>
      <c r="K12947" t="s">
        <v>1070</v>
      </c>
      <c r="L12947" t="s">
        <v>286</v>
      </c>
      <c r="M12947" t="s">
        <v>140</v>
      </c>
      <c r="N12947" t="s">
        <v>140</v>
      </c>
    </row>
    <row r="12948" spans="1:14" x14ac:dyDescent="0.35">
      <c r="A12948" t="s">
        <v>18</v>
      </c>
      <c r="B12948" t="s">
        <v>339</v>
      </c>
      <c r="C12948">
        <v>6</v>
      </c>
      <c r="D12948" t="s">
        <v>659</v>
      </c>
      <c r="E12948" t="s">
        <v>418</v>
      </c>
      <c r="F12948" t="s">
        <v>999</v>
      </c>
      <c r="G12948" t="s">
        <v>724</v>
      </c>
      <c r="H12948" t="s">
        <v>140</v>
      </c>
      <c r="I12948" t="s">
        <v>140</v>
      </c>
      <c r="J12948" t="s">
        <v>140</v>
      </c>
      <c r="K12948" t="s">
        <v>140</v>
      </c>
      <c r="L12948" t="s">
        <v>1062</v>
      </c>
      <c r="M12948" t="s">
        <v>140</v>
      </c>
      <c r="N12948" t="s">
        <v>140</v>
      </c>
    </row>
    <row r="12949" spans="1:14" x14ac:dyDescent="0.35">
      <c r="A12949" t="s">
        <v>19</v>
      </c>
      <c r="B12949" t="s">
        <v>1151</v>
      </c>
      <c r="C12949">
        <v>38</v>
      </c>
      <c r="D12949" t="s">
        <v>511</v>
      </c>
      <c r="E12949" t="s">
        <v>855</v>
      </c>
      <c r="F12949" t="s">
        <v>937</v>
      </c>
      <c r="G12949" t="s">
        <v>605</v>
      </c>
      <c r="H12949" t="s">
        <v>140</v>
      </c>
      <c r="I12949" t="s">
        <v>458</v>
      </c>
      <c r="J12949" t="s">
        <v>140</v>
      </c>
      <c r="K12949" t="s">
        <v>929</v>
      </c>
      <c r="L12949" t="s">
        <v>140</v>
      </c>
      <c r="M12949" t="s">
        <v>140</v>
      </c>
      <c r="N12949" t="s">
        <v>140</v>
      </c>
    </row>
    <row r="12950" spans="1:14" x14ac:dyDescent="0.35">
      <c r="A12950" t="s">
        <v>19</v>
      </c>
      <c r="B12950" t="s">
        <v>1152</v>
      </c>
      <c r="C12950">
        <v>15</v>
      </c>
      <c r="D12950" t="s">
        <v>771</v>
      </c>
      <c r="E12950" t="s">
        <v>1100</v>
      </c>
      <c r="F12950" t="s">
        <v>788</v>
      </c>
      <c r="G12950" t="s">
        <v>909</v>
      </c>
      <c r="H12950" t="s">
        <v>140</v>
      </c>
      <c r="I12950" t="s">
        <v>140</v>
      </c>
      <c r="J12950" t="s">
        <v>140</v>
      </c>
      <c r="K12950" t="s">
        <v>140</v>
      </c>
      <c r="L12950" t="s">
        <v>140</v>
      </c>
      <c r="M12950" t="s">
        <v>140</v>
      </c>
      <c r="N12950" t="s">
        <v>140</v>
      </c>
    </row>
    <row r="12951" spans="1:14" x14ac:dyDescent="0.35">
      <c r="A12951" t="s">
        <v>19</v>
      </c>
      <c r="B12951" t="s">
        <v>339</v>
      </c>
      <c r="C12951">
        <v>5</v>
      </c>
      <c r="D12951" t="s">
        <v>807</v>
      </c>
      <c r="E12951" t="s">
        <v>654</v>
      </c>
      <c r="F12951" t="s">
        <v>140</v>
      </c>
      <c r="G12951" t="s">
        <v>635</v>
      </c>
      <c r="H12951" t="s">
        <v>140</v>
      </c>
      <c r="I12951" t="s">
        <v>140</v>
      </c>
      <c r="J12951" t="s">
        <v>140</v>
      </c>
      <c r="K12951" t="s">
        <v>140</v>
      </c>
      <c r="L12951" t="s">
        <v>140</v>
      </c>
      <c r="M12951" t="s">
        <v>140</v>
      </c>
      <c r="N12951" t="s">
        <v>140</v>
      </c>
    </row>
    <row r="12952" spans="1:14" x14ac:dyDescent="0.35">
      <c r="A12952" t="s">
        <v>20</v>
      </c>
      <c r="B12952" t="s">
        <v>1151</v>
      </c>
      <c r="C12952">
        <v>42</v>
      </c>
      <c r="D12952" t="s">
        <v>408</v>
      </c>
      <c r="E12952" t="s">
        <v>113</v>
      </c>
      <c r="F12952" t="s">
        <v>716</v>
      </c>
      <c r="G12952" t="s">
        <v>790</v>
      </c>
      <c r="H12952" t="s">
        <v>140</v>
      </c>
      <c r="I12952" t="s">
        <v>733</v>
      </c>
      <c r="J12952" t="s">
        <v>140</v>
      </c>
      <c r="K12952" t="s">
        <v>1065</v>
      </c>
      <c r="L12952" t="s">
        <v>140</v>
      </c>
      <c r="M12952" t="s">
        <v>140</v>
      </c>
      <c r="N12952" t="s">
        <v>140</v>
      </c>
    </row>
    <row r="12953" spans="1:14" x14ac:dyDescent="0.35">
      <c r="A12953" t="s">
        <v>20</v>
      </c>
      <c r="B12953" t="s">
        <v>1152</v>
      </c>
      <c r="C12953">
        <v>21</v>
      </c>
      <c r="D12953" t="s">
        <v>226</v>
      </c>
      <c r="E12953" t="s">
        <v>199</v>
      </c>
      <c r="F12953" t="s">
        <v>994</v>
      </c>
      <c r="G12953" t="s">
        <v>1069</v>
      </c>
      <c r="H12953" t="s">
        <v>140</v>
      </c>
      <c r="I12953" t="s">
        <v>954</v>
      </c>
      <c r="J12953" t="s">
        <v>140</v>
      </c>
      <c r="K12953" t="s">
        <v>1070</v>
      </c>
      <c r="L12953" t="s">
        <v>140</v>
      </c>
      <c r="M12953" t="s">
        <v>140</v>
      </c>
      <c r="N12953" t="s">
        <v>140</v>
      </c>
    </row>
    <row r="12954" spans="1:14" x14ac:dyDescent="0.35">
      <c r="A12954" t="s">
        <v>20</v>
      </c>
      <c r="B12954" t="s">
        <v>339</v>
      </c>
      <c r="C12954">
        <v>5</v>
      </c>
      <c r="D12954" t="s">
        <v>95</v>
      </c>
      <c r="E12954" t="s">
        <v>704</v>
      </c>
      <c r="F12954" t="s">
        <v>140</v>
      </c>
      <c r="G12954" t="s">
        <v>705</v>
      </c>
      <c r="H12954" t="s">
        <v>140</v>
      </c>
      <c r="I12954" t="s">
        <v>140</v>
      </c>
      <c r="J12954" t="s">
        <v>140</v>
      </c>
      <c r="K12954" t="s">
        <v>140</v>
      </c>
      <c r="L12954" t="s">
        <v>140</v>
      </c>
      <c r="M12954" t="s">
        <v>140</v>
      </c>
      <c r="N12954" t="s">
        <v>140</v>
      </c>
    </row>
    <row r="12955" spans="1:14" x14ac:dyDescent="0.35">
      <c r="A12955" t="s">
        <v>21</v>
      </c>
      <c r="B12955" t="s">
        <v>1151</v>
      </c>
      <c r="C12955">
        <v>53</v>
      </c>
      <c r="D12955" t="s">
        <v>470</v>
      </c>
      <c r="E12955" t="s">
        <v>1154</v>
      </c>
      <c r="F12955" t="s">
        <v>919</v>
      </c>
      <c r="G12955" t="s">
        <v>407</v>
      </c>
      <c r="H12955" t="s">
        <v>140</v>
      </c>
      <c r="I12955" t="s">
        <v>991</v>
      </c>
      <c r="J12955" t="s">
        <v>140</v>
      </c>
      <c r="K12955" t="s">
        <v>140</v>
      </c>
      <c r="L12955" t="s">
        <v>919</v>
      </c>
      <c r="M12955" t="s">
        <v>140</v>
      </c>
      <c r="N12955" t="s">
        <v>919</v>
      </c>
    </row>
    <row r="12956" spans="1:14" x14ac:dyDescent="0.35">
      <c r="A12956" t="s">
        <v>21</v>
      </c>
      <c r="B12956" t="s">
        <v>1152</v>
      </c>
      <c r="C12956">
        <v>24</v>
      </c>
      <c r="D12956" t="s">
        <v>686</v>
      </c>
      <c r="E12956" t="s">
        <v>996</v>
      </c>
      <c r="F12956" t="s">
        <v>996</v>
      </c>
      <c r="G12956" t="s">
        <v>376</v>
      </c>
      <c r="H12956" t="s">
        <v>140</v>
      </c>
      <c r="I12956" t="s">
        <v>973</v>
      </c>
      <c r="J12956" t="s">
        <v>140</v>
      </c>
      <c r="K12956" t="s">
        <v>996</v>
      </c>
      <c r="L12956" t="s">
        <v>140</v>
      </c>
      <c r="M12956" t="s">
        <v>996</v>
      </c>
      <c r="N12956" t="s">
        <v>996</v>
      </c>
    </row>
    <row r="12957" spans="1:14" x14ac:dyDescent="0.35">
      <c r="A12957" t="s">
        <v>21</v>
      </c>
      <c r="B12957" t="s">
        <v>339</v>
      </c>
      <c r="C12957">
        <v>10</v>
      </c>
      <c r="D12957" t="s">
        <v>913</v>
      </c>
      <c r="E12957" t="s">
        <v>913</v>
      </c>
      <c r="F12957" t="s">
        <v>1102</v>
      </c>
      <c r="G12957" t="s">
        <v>616</v>
      </c>
      <c r="H12957" t="s">
        <v>140</v>
      </c>
      <c r="I12957" t="s">
        <v>913</v>
      </c>
      <c r="J12957" t="s">
        <v>140</v>
      </c>
      <c r="K12957" t="s">
        <v>140</v>
      </c>
      <c r="L12957" t="s">
        <v>140</v>
      </c>
      <c r="M12957" t="s">
        <v>140</v>
      </c>
      <c r="N12957" t="s">
        <v>140</v>
      </c>
    </row>
    <row r="12958" spans="1:14" x14ac:dyDescent="0.35">
      <c r="A12958" t="s">
        <v>22</v>
      </c>
      <c r="B12958" t="s">
        <v>1151</v>
      </c>
      <c r="C12958">
        <v>53</v>
      </c>
      <c r="D12958" t="s">
        <v>671</v>
      </c>
      <c r="E12958" t="s">
        <v>320</v>
      </c>
      <c r="F12958" t="s">
        <v>386</v>
      </c>
      <c r="G12958" t="s">
        <v>328</v>
      </c>
      <c r="H12958" t="s">
        <v>140</v>
      </c>
      <c r="I12958" t="s">
        <v>903</v>
      </c>
      <c r="J12958" t="s">
        <v>140</v>
      </c>
      <c r="K12958" t="s">
        <v>1052</v>
      </c>
      <c r="L12958" t="s">
        <v>140</v>
      </c>
      <c r="M12958" t="s">
        <v>140</v>
      </c>
      <c r="N12958" t="s">
        <v>1011</v>
      </c>
    </row>
    <row r="12959" spans="1:14" x14ac:dyDescent="0.35">
      <c r="A12959" t="s">
        <v>22</v>
      </c>
      <c r="B12959" t="s">
        <v>1152</v>
      </c>
      <c r="C12959">
        <v>12</v>
      </c>
      <c r="D12959" t="s">
        <v>808</v>
      </c>
      <c r="E12959" t="s">
        <v>756</v>
      </c>
      <c r="F12959" t="s">
        <v>1068</v>
      </c>
      <c r="G12959" t="s">
        <v>63</v>
      </c>
      <c r="H12959" t="s">
        <v>140</v>
      </c>
      <c r="I12959" t="s">
        <v>538</v>
      </c>
      <c r="J12959" t="s">
        <v>140</v>
      </c>
      <c r="K12959" t="s">
        <v>801</v>
      </c>
      <c r="L12959" t="s">
        <v>140</v>
      </c>
      <c r="M12959" t="s">
        <v>140</v>
      </c>
      <c r="N12959" t="s">
        <v>140</v>
      </c>
    </row>
    <row r="12960" spans="1:14" x14ac:dyDescent="0.35">
      <c r="A12960" t="s">
        <v>22</v>
      </c>
      <c r="B12960" t="s">
        <v>339</v>
      </c>
      <c r="C12960">
        <v>4</v>
      </c>
      <c r="D12960" t="s">
        <v>1095</v>
      </c>
      <c r="E12960" t="s">
        <v>140</v>
      </c>
      <c r="F12960" t="s">
        <v>140</v>
      </c>
      <c r="G12960" t="s">
        <v>957</v>
      </c>
      <c r="H12960" t="s">
        <v>140</v>
      </c>
      <c r="I12960" t="s">
        <v>956</v>
      </c>
      <c r="J12960" t="s">
        <v>140</v>
      </c>
      <c r="K12960" t="s">
        <v>140</v>
      </c>
      <c r="L12960" t="s">
        <v>140</v>
      </c>
      <c r="M12960" t="s">
        <v>140</v>
      </c>
      <c r="N12960" t="s">
        <v>140</v>
      </c>
    </row>
    <row r="12961" spans="1:14" x14ac:dyDescent="0.35">
      <c r="A12961" t="s">
        <v>23</v>
      </c>
      <c r="B12961" t="s">
        <v>1151</v>
      </c>
      <c r="C12961">
        <v>54</v>
      </c>
      <c r="D12961" t="s">
        <v>446</v>
      </c>
      <c r="E12961" t="s">
        <v>985</v>
      </c>
      <c r="F12961" t="s">
        <v>991</v>
      </c>
      <c r="G12961" t="s">
        <v>328</v>
      </c>
      <c r="H12961" t="s">
        <v>140</v>
      </c>
      <c r="I12961" t="s">
        <v>345</v>
      </c>
      <c r="J12961" t="s">
        <v>140</v>
      </c>
      <c r="K12961" t="s">
        <v>1053</v>
      </c>
      <c r="L12961" t="s">
        <v>1066</v>
      </c>
      <c r="M12961" t="s">
        <v>140</v>
      </c>
      <c r="N12961" t="s">
        <v>1020</v>
      </c>
    </row>
    <row r="12962" spans="1:14" x14ac:dyDescent="0.35">
      <c r="A12962" t="s">
        <v>23</v>
      </c>
      <c r="B12962" t="s">
        <v>1152</v>
      </c>
      <c r="C12962">
        <v>18</v>
      </c>
      <c r="D12962" t="s">
        <v>103</v>
      </c>
      <c r="E12962" t="s">
        <v>140</v>
      </c>
      <c r="F12962" t="s">
        <v>1182</v>
      </c>
      <c r="G12962" t="s">
        <v>722</v>
      </c>
      <c r="H12962" t="s">
        <v>140</v>
      </c>
      <c r="I12962" t="s">
        <v>140</v>
      </c>
      <c r="J12962" t="s">
        <v>140</v>
      </c>
      <c r="K12962" t="s">
        <v>824</v>
      </c>
      <c r="L12962" t="s">
        <v>140</v>
      </c>
      <c r="M12962" t="s">
        <v>140</v>
      </c>
      <c r="N12962" t="s">
        <v>140</v>
      </c>
    </row>
    <row r="12963" spans="1:14" x14ac:dyDescent="0.35">
      <c r="A12963" t="s">
        <v>23</v>
      </c>
      <c r="B12963" t="s">
        <v>339</v>
      </c>
      <c r="C12963">
        <v>5</v>
      </c>
      <c r="D12963" t="s">
        <v>140</v>
      </c>
      <c r="E12963" t="s">
        <v>953</v>
      </c>
      <c r="F12963" t="s">
        <v>140</v>
      </c>
      <c r="G12963" t="s">
        <v>559</v>
      </c>
      <c r="H12963" t="s">
        <v>140</v>
      </c>
      <c r="I12963" t="s">
        <v>140</v>
      </c>
      <c r="J12963" t="s">
        <v>140</v>
      </c>
      <c r="K12963" t="s">
        <v>140</v>
      </c>
      <c r="L12963" t="s">
        <v>140</v>
      </c>
      <c r="M12963" t="s">
        <v>140</v>
      </c>
      <c r="N12963" t="s">
        <v>375</v>
      </c>
    </row>
    <row r="12964" spans="1:14" x14ac:dyDescent="0.35">
      <c r="A12964" t="s">
        <v>24</v>
      </c>
      <c r="B12964" t="s">
        <v>1151</v>
      </c>
      <c r="C12964">
        <v>30</v>
      </c>
      <c r="D12964" t="s">
        <v>897</v>
      </c>
      <c r="E12964" t="s">
        <v>1045</v>
      </c>
      <c r="F12964" t="s">
        <v>749</v>
      </c>
      <c r="G12964" t="s">
        <v>351</v>
      </c>
      <c r="H12964" t="s">
        <v>140</v>
      </c>
      <c r="I12964" t="s">
        <v>871</v>
      </c>
      <c r="J12964" t="s">
        <v>140</v>
      </c>
      <c r="K12964" t="s">
        <v>1068</v>
      </c>
      <c r="L12964" t="s">
        <v>140</v>
      </c>
      <c r="M12964" t="s">
        <v>140</v>
      </c>
      <c r="N12964" t="s">
        <v>1045</v>
      </c>
    </row>
    <row r="12965" spans="1:14" x14ac:dyDescent="0.35">
      <c r="A12965" t="s">
        <v>24</v>
      </c>
      <c r="B12965" t="s">
        <v>1152</v>
      </c>
      <c r="C12965">
        <v>19</v>
      </c>
      <c r="D12965" t="s">
        <v>886</v>
      </c>
      <c r="E12965" t="s">
        <v>140</v>
      </c>
      <c r="F12965" t="s">
        <v>458</v>
      </c>
      <c r="G12965" t="s">
        <v>195</v>
      </c>
      <c r="H12965" t="s">
        <v>140</v>
      </c>
      <c r="I12965" t="s">
        <v>458</v>
      </c>
      <c r="J12965" t="s">
        <v>140</v>
      </c>
      <c r="K12965" t="s">
        <v>458</v>
      </c>
      <c r="L12965" t="s">
        <v>1020</v>
      </c>
      <c r="M12965" t="s">
        <v>140</v>
      </c>
      <c r="N12965" t="s">
        <v>140</v>
      </c>
    </row>
    <row r="12966" spans="1:14" x14ac:dyDescent="0.35">
      <c r="A12966" t="s">
        <v>24</v>
      </c>
      <c r="B12966" t="s">
        <v>339</v>
      </c>
      <c r="C12966">
        <v>2</v>
      </c>
      <c r="D12966" t="s">
        <v>39</v>
      </c>
      <c r="E12966" t="s">
        <v>140</v>
      </c>
      <c r="F12966" t="s">
        <v>140</v>
      </c>
      <c r="G12966" t="s">
        <v>38</v>
      </c>
      <c r="H12966" t="s">
        <v>140</v>
      </c>
      <c r="I12966" t="s">
        <v>140</v>
      </c>
      <c r="J12966" t="s">
        <v>140</v>
      </c>
      <c r="K12966" t="s">
        <v>140</v>
      </c>
      <c r="L12966" t="s">
        <v>140</v>
      </c>
      <c r="M12966" t="s">
        <v>140</v>
      </c>
      <c r="N12966" t="s">
        <v>140</v>
      </c>
    </row>
    <row r="12967" spans="1:14" x14ac:dyDescent="0.35">
      <c r="A12967" t="s">
        <v>25</v>
      </c>
      <c r="B12967" t="s">
        <v>1151</v>
      </c>
      <c r="C12967">
        <v>23</v>
      </c>
      <c r="D12967" t="s">
        <v>199</v>
      </c>
      <c r="E12967" t="s">
        <v>147</v>
      </c>
      <c r="F12967" t="s">
        <v>1067</v>
      </c>
      <c r="G12967" t="s">
        <v>597</v>
      </c>
      <c r="H12967" t="s">
        <v>1060</v>
      </c>
      <c r="I12967" t="s">
        <v>1014</v>
      </c>
      <c r="J12967" t="s">
        <v>140</v>
      </c>
      <c r="K12967" t="s">
        <v>140</v>
      </c>
      <c r="L12967" t="s">
        <v>140</v>
      </c>
      <c r="M12967" t="s">
        <v>140</v>
      </c>
      <c r="N12967" t="s">
        <v>140</v>
      </c>
    </row>
    <row r="12968" spans="1:14" x14ac:dyDescent="0.35">
      <c r="A12968" t="s">
        <v>25</v>
      </c>
      <c r="B12968" t="s">
        <v>1152</v>
      </c>
      <c r="C12968">
        <v>13</v>
      </c>
      <c r="D12968" t="s">
        <v>532</v>
      </c>
      <c r="E12968" t="s">
        <v>418</v>
      </c>
      <c r="F12968" t="s">
        <v>140</v>
      </c>
      <c r="G12968" t="s">
        <v>560</v>
      </c>
      <c r="H12968" t="s">
        <v>140</v>
      </c>
      <c r="I12968" t="s">
        <v>140</v>
      </c>
      <c r="J12968" t="s">
        <v>140</v>
      </c>
      <c r="K12968" t="s">
        <v>521</v>
      </c>
      <c r="L12968" t="s">
        <v>140</v>
      </c>
      <c r="M12968" t="s">
        <v>140</v>
      </c>
      <c r="N12968" t="s">
        <v>140</v>
      </c>
    </row>
    <row r="12969" spans="1:14" x14ac:dyDescent="0.35">
      <c r="A12969" t="s">
        <v>26</v>
      </c>
      <c r="B12969" t="s">
        <v>1151</v>
      </c>
      <c r="C12969">
        <v>39</v>
      </c>
      <c r="D12969" t="s">
        <v>956</v>
      </c>
      <c r="E12969" t="s">
        <v>1102</v>
      </c>
      <c r="F12969" t="s">
        <v>111</v>
      </c>
      <c r="G12969" t="s">
        <v>214</v>
      </c>
      <c r="H12969" t="s">
        <v>140</v>
      </c>
      <c r="I12969" t="s">
        <v>785</v>
      </c>
      <c r="J12969" t="s">
        <v>140</v>
      </c>
      <c r="K12969" t="s">
        <v>548</v>
      </c>
      <c r="L12969" t="s">
        <v>903</v>
      </c>
      <c r="M12969" t="s">
        <v>140</v>
      </c>
      <c r="N12969" t="s">
        <v>1004</v>
      </c>
    </row>
    <row r="12970" spans="1:14" x14ac:dyDescent="0.35">
      <c r="A12970" t="s">
        <v>26</v>
      </c>
      <c r="B12970" t="s">
        <v>1152</v>
      </c>
      <c r="C12970">
        <v>18</v>
      </c>
      <c r="D12970" t="s">
        <v>667</v>
      </c>
      <c r="E12970" t="s">
        <v>293</v>
      </c>
      <c r="F12970" t="s">
        <v>573</v>
      </c>
      <c r="G12970" t="s">
        <v>764</v>
      </c>
      <c r="H12970" t="s">
        <v>140</v>
      </c>
      <c r="I12970" t="s">
        <v>1065</v>
      </c>
      <c r="J12970" t="s">
        <v>140</v>
      </c>
      <c r="K12970" t="s">
        <v>140</v>
      </c>
      <c r="L12970" t="s">
        <v>140</v>
      </c>
      <c r="M12970" t="s">
        <v>140</v>
      </c>
      <c r="N12970" t="s">
        <v>915</v>
      </c>
    </row>
    <row r="12971" spans="1:14" x14ac:dyDescent="0.35">
      <c r="A12971" t="s">
        <v>26</v>
      </c>
      <c r="B12971" t="s">
        <v>339</v>
      </c>
      <c r="C12971">
        <v>8</v>
      </c>
      <c r="D12971" t="s">
        <v>723</v>
      </c>
      <c r="E12971" t="s">
        <v>140</v>
      </c>
      <c r="F12971" t="s">
        <v>140</v>
      </c>
      <c r="G12971" t="s">
        <v>995</v>
      </c>
      <c r="H12971" t="s">
        <v>140</v>
      </c>
      <c r="I12971" t="s">
        <v>942</v>
      </c>
      <c r="J12971" t="s">
        <v>140</v>
      </c>
      <c r="K12971" t="s">
        <v>140</v>
      </c>
      <c r="L12971" t="s">
        <v>942</v>
      </c>
      <c r="M12971" t="s">
        <v>140</v>
      </c>
      <c r="N12971" t="s">
        <v>140</v>
      </c>
    </row>
    <row r="12972" spans="1:14" x14ac:dyDescent="0.35">
      <c r="A12972" t="s">
        <v>27</v>
      </c>
      <c r="B12972" t="s">
        <v>1151</v>
      </c>
      <c r="C12972">
        <v>30</v>
      </c>
      <c r="D12972" t="s">
        <v>651</v>
      </c>
      <c r="E12972" t="s">
        <v>996</v>
      </c>
      <c r="F12972" t="s">
        <v>643</v>
      </c>
      <c r="G12972" t="s">
        <v>298</v>
      </c>
      <c r="H12972" t="s">
        <v>971</v>
      </c>
      <c r="I12972" t="s">
        <v>1095</v>
      </c>
      <c r="J12972" t="s">
        <v>140</v>
      </c>
      <c r="K12972" t="s">
        <v>140</v>
      </c>
      <c r="L12972" t="s">
        <v>140</v>
      </c>
      <c r="M12972" t="s">
        <v>140</v>
      </c>
      <c r="N12972" t="s">
        <v>99</v>
      </c>
    </row>
    <row r="12973" spans="1:14" x14ac:dyDescent="0.35">
      <c r="A12973" t="s">
        <v>27</v>
      </c>
      <c r="B12973" t="s">
        <v>1152</v>
      </c>
      <c r="C12973">
        <v>11</v>
      </c>
      <c r="D12973" t="s">
        <v>340</v>
      </c>
      <c r="E12973" t="s">
        <v>490</v>
      </c>
      <c r="F12973" t="s">
        <v>654</v>
      </c>
      <c r="G12973" t="s">
        <v>704</v>
      </c>
      <c r="H12973" t="s">
        <v>140</v>
      </c>
      <c r="I12973" t="s">
        <v>1045</v>
      </c>
      <c r="J12973" t="s">
        <v>140</v>
      </c>
      <c r="K12973" t="s">
        <v>140</v>
      </c>
      <c r="L12973" t="s">
        <v>140</v>
      </c>
      <c r="M12973" t="s">
        <v>140</v>
      </c>
      <c r="N12973" t="s">
        <v>1059</v>
      </c>
    </row>
    <row r="12974" spans="1:14" x14ac:dyDescent="0.35">
      <c r="A12974" t="s">
        <v>27</v>
      </c>
      <c r="B12974" t="s">
        <v>339</v>
      </c>
      <c r="C12974">
        <v>1</v>
      </c>
      <c r="D12974" t="s">
        <v>140</v>
      </c>
      <c r="E12974" t="s">
        <v>140</v>
      </c>
      <c r="F12974" t="s">
        <v>177</v>
      </c>
      <c r="G12974" t="s">
        <v>140</v>
      </c>
      <c r="H12974" t="s">
        <v>140</v>
      </c>
      <c r="I12974" t="s">
        <v>140</v>
      </c>
      <c r="J12974" t="s">
        <v>140</v>
      </c>
      <c r="K12974" t="s">
        <v>140</v>
      </c>
      <c r="L12974" t="s">
        <v>140</v>
      </c>
      <c r="M12974" t="s">
        <v>140</v>
      </c>
      <c r="N12974" t="s">
        <v>140</v>
      </c>
    </row>
    <row r="12975" spans="1:14" x14ac:dyDescent="0.35">
      <c r="A12975" t="s">
        <v>28</v>
      </c>
      <c r="B12975" t="s">
        <v>1151</v>
      </c>
      <c r="C12975">
        <v>35</v>
      </c>
      <c r="D12975" t="s">
        <v>991</v>
      </c>
      <c r="E12975" t="s">
        <v>517</v>
      </c>
      <c r="F12975" t="s">
        <v>1102</v>
      </c>
      <c r="G12975" t="s">
        <v>607</v>
      </c>
      <c r="H12975" t="s">
        <v>140</v>
      </c>
      <c r="I12975" t="s">
        <v>977</v>
      </c>
      <c r="J12975" t="s">
        <v>140</v>
      </c>
      <c r="K12975" t="s">
        <v>522</v>
      </c>
      <c r="L12975" t="s">
        <v>140</v>
      </c>
      <c r="M12975" t="s">
        <v>515</v>
      </c>
      <c r="N12975" t="s">
        <v>1054</v>
      </c>
    </row>
    <row r="12976" spans="1:14" x14ac:dyDescent="0.35">
      <c r="A12976" t="s">
        <v>28</v>
      </c>
      <c r="B12976" t="s">
        <v>1152</v>
      </c>
      <c r="C12976">
        <v>26</v>
      </c>
      <c r="D12976" t="s">
        <v>654</v>
      </c>
      <c r="E12976" t="s">
        <v>937</v>
      </c>
      <c r="F12976" t="s">
        <v>140</v>
      </c>
      <c r="G12976" t="s">
        <v>836</v>
      </c>
      <c r="H12976" t="s">
        <v>140</v>
      </c>
      <c r="I12976" t="s">
        <v>838</v>
      </c>
      <c r="J12976" t="s">
        <v>140</v>
      </c>
      <c r="K12976" t="s">
        <v>805</v>
      </c>
      <c r="L12976" t="s">
        <v>140</v>
      </c>
      <c r="M12976" t="s">
        <v>140</v>
      </c>
      <c r="N12976" t="s">
        <v>140</v>
      </c>
    </row>
    <row r="12977" spans="1:14" x14ac:dyDescent="0.35">
      <c r="A12977" t="s">
        <v>28</v>
      </c>
      <c r="B12977" t="s">
        <v>339</v>
      </c>
      <c r="C12977">
        <v>7</v>
      </c>
      <c r="D12977" t="s">
        <v>543</v>
      </c>
      <c r="E12977" t="s">
        <v>915</v>
      </c>
      <c r="F12977" t="s">
        <v>140</v>
      </c>
      <c r="G12977" t="s">
        <v>562</v>
      </c>
      <c r="H12977" t="s">
        <v>140</v>
      </c>
      <c r="I12977" t="s">
        <v>961</v>
      </c>
      <c r="J12977" t="s">
        <v>140</v>
      </c>
      <c r="K12977" t="s">
        <v>55</v>
      </c>
      <c r="L12977" t="s">
        <v>140</v>
      </c>
      <c r="M12977" t="s">
        <v>140</v>
      </c>
      <c r="N12977" t="s">
        <v>140</v>
      </c>
    </row>
    <row r="12978" spans="1:14" x14ac:dyDescent="0.35">
      <c r="A12978" t="s">
        <v>29</v>
      </c>
      <c r="B12978" t="s">
        <v>1151</v>
      </c>
      <c r="C12978">
        <v>31</v>
      </c>
      <c r="D12978" t="s">
        <v>379</v>
      </c>
      <c r="E12978" t="s">
        <v>111</v>
      </c>
      <c r="F12978" t="s">
        <v>1061</v>
      </c>
      <c r="G12978" t="s">
        <v>398</v>
      </c>
      <c r="H12978" t="s">
        <v>917</v>
      </c>
      <c r="I12978" t="s">
        <v>988</v>
      </c>
      <c r="J12978" t="s">
        <v>140</v>
      </c>
      <c r="K12978" t="s">
        <v>515</v>
      </c>
      <c r="L12978" t="s">
        <v>1054</v>
      </c>
      <c r="M12978" t="s">
        <v>140</v>
      </c>
      <c r="N12978" t="s">
        <v>1068</v>
      </c>
    </row>
    <row r="12979" spans="1:14" x14ac:dyDescent="0.35">
      <c r="A12979" t="s">
        <v>29</v>
      </c>
      <c r="B12979" t="s">
        <v>1152</v>
      </c>
      <c r="C12979">
        <v>24</v>
      </c>
      <c r="D12979" t="s">
        <v>349</v>
      </c>
      <c r="E12979" t="s">
        <v>1106</v>
      </c>
      <c r="F12979" t="s">
        <v>996</v>
      </c>
      <c r="G12979" t="s">
        <v>372</v>
      </c>
      <c r="H12979" t="s">
        <v>140</v>
      </c>
      <c r="I12979" t="s">
        <v>1047</v>
      </c>
      <c r="J12979" t="s">
        <v>458</v>
      </c>
      <c r="K12979" t="s">
        <v>140</v>
      </c>
      <c r="L12979" t="s">
        <v>140</v>
      </c>
      <c r="M12979" t="s">
        <v>140</v>
      </c>
      <c r="N12979" t="s">
        <v>87</v>
      </c>
    </row>
    <row r="12980" spans="1:14" x14ac:dyDescent="0.35">
      <c r="A12980" t="s">
        <v>29</v>
      </c>
      <c r="B12980" t="s">
        <v>339</v>
      </c>
      <c r="C12980">
        <v>6</v>
      </c>
      <c r="D12980" t="s">
        <v>499</v>
      </c>
      <c r="E12980" t="s">
        <v>140</v>
      </c>
      <c r="F12980" t="s">
        <v>140</v>
      </c>
      <c r="G12980" t="s">
        <v>499</v>
      </c>
      <c r="H12980" t="s">
        <v>140</v>
      </c>
      <c r="I12980" t="s">
        <v>841</v>
      </c>
      <c r="J12980" t="s">
        <v>140</v>
      </c>
      <c r="K12980" t="s">
        <v>140</v>
      </c>
      <c r="L12980" t="s">
        <v>893</v>
      </c>
      <c r="M12980" t="s">
        <v>140</v>
      </c>
      <c r="N12980" t="s">
        <v>140</v>
      </c>
    </row>
    <row r="12981" spans="1:14" x14ac:dyDescent="0.35">
      <c r="A12981" t="s">
        <v>30</v>
      </c>
      <c r="B12981" t="s">
        <v>1151</v>
      </c>
      <c r="C12981">
        <v>30</v>
      </c>
      <c r="D12981" t="s">
        <v>685</v>
      </c>
      <c r="E12981" t="s">
        <v>777</v>
      </c>
      <c r="F12981" t="s">
        <v>1070</v>
      </c>
      <c r="G12981" t="s">
        <v>890</v>
      </c>
      <c r="H12981" t="s">
        <v>140</v>
      </c>
      <c r="I12981" t="s">
        <v>515</v>
      </c>
      <c r="J12981" t="s">
        <v>140</v>
      </c>
      <c r="K12981" t="s">
        <v>950</v>
      </c>
      <c r="L12981" t="s">
        <v>949</v>
      </c>
      <c r="M12981" t="s">
        <v>140</v>
      </c>
      <c r="N12981" t="s">
        <v>595</v>
      </c>
    </row>
    <row r="12982" spans="1:14" x14ac:dyDescent="0.35">
      <c r="A12982" t="s">
        <v>30</v>
      </c>
      <c r="B12982" t="s">
        <v>1152</v>
      </c>
      <c r="C12982">
        <v>21</v>
      </c>
      <c r="D12982" t="s">
        <v>808</v>
      </c>
      <c r="E12982" t="s">
        <v>716</v>
      </c>
      <c r="F12982" t="s">
        <v>875</v>
      </c>
      <c r="G12982" t="s">
        <v>584</v>
      </c>
      <c r="H12982" t="s">
        <v>729</v>
      </c>
      <c r="I12982" t="s">
        <v>394</v>
      </c>
      <c r="J12982" t="s">
        <v>140</v>
      </c>
      <c r="K12982" t="s">
        <v>869</v>
      </c>
      <c r="L12982" t="s">
        <v>140</v>
      </c>
      <c r="M12982" t="s">
        <v>140</v>
      </c>
      <c r="N12982" t="s">
        <v>140</v>
      </c>
    </row>
    <row r="12983" spans="1:14" x14ac:dyDescent="0.35">
      <c r="A12983" t="s">
        <v>30</v>
      </c>
      <c r="B12983" t="s">
        <v>339</v>
      </c>
      <c r="C12983">
        <v>6</v>
      </c>
      <c r="D12983" t="s">
        <v>926</v>
      </c>
      <c r="E12983" t="s">
        <v>140</v>
      </c>
      <c r="F12983" t="s">
        <v>140</v>
      </c>
      <c r="G12983" t="s">
        <v>610</v>
      </c>
      <c r="H12983" t="s">
        <v>140</v>
      </c>
      <c r="I12983" t="s">
        <v>140</v>
      </c>
      <c r="J12983" t="s">
        <v>140</v>
      </c>
      <c r="K12983" t="s">
        <v>140</v>
      </c>
      <c r="L12983" t="s">
        <v>140</v>
      </c>
      <c r="M12983" t="s">
        <v>662</v>
      </c>
      <c r="N12983" t="s">
        <v>847</v>
      </c>
    </row>
    <row r="12984" spans="1:14" x14ac:dyDescent="0.35">
      <c r="A12984" t="s">
        <v>31</v>
      </c>
      <c r="B12984" t="s">
        <v>1151</v>
      </c>
      <c r="C12984">
        <v>55</v>
      </c>
      <c r="D12984" t="s">
        <v>582</v>
      </c>
      <c r="E12984" t="s">
        <v>660</v>
      </c>
      <c r="F12984" t="s">
        <v>109</v>
      </c>
      <c r="G12984" t="s">
        <v>796</v>
      </c>
      <c r="H12984" t="s">
        <v>1055</v>
      </c>
      <c r="I12984" t="s">
        <v>973</v>
      </c>
      <c r="J12984" t="s">
        <v>140</v>
      </c>
      <c r="K12984" t="s">
        <v>1050</v>
      </c>
      <c r="L12984" t="s">
        <v>140</v>
      </c>
      <c r="M12984" t="s">
        <v>140</v>
      </c>
      <c r="N12984" t="s">
        <v>140</v>
      </c>
    </row>
    <row r="12985" spans="1:14" x14ac:dyDescent="0.35">
      <c r="A12985" t="s">
        <v>31</v>
      </c>
      <c r="B12985" t="s">
        <v>1152</v>
      </c>
      <c r="C12985">
        <v>24</v>
      </c>
      <c r="D12985" t="s">
        <v>340</v>
      </c>
      <c r="E12985" t="s">
        <v>511</v>
      </c>
      <c r="F12985" t="s">
        <v>269</v>
      </c>
      <c r="G12985" t="s">
        <v>328</v>
      </c>
      <c r="H12985" t="s">
        <v>1014</v>
      </c>
      <c r="I12985" t="s">
        <v>973</v>
      </c>
      <c r="J12985" t="s">
        <v>140</v>
      </c>
      <c r="K12985" t="s">
        <v>140</v>
      </c>
      <c r="L12985" t="s">
        <v>1011</v>
      </c>
      <c r="M12985" t="s">
        <v>140</v>
      </c>
      <c r="N12985" t="s">
        <v>140</v>
      </c>
    </row>
    <row r="12986" spans="1:14" x14ac:dyDescent="0.35">
      <c r="A12986" t="s">
        <v>31</v>
      </c>
      <c r="B12986" t="s">
        <v>339</v>
      </c>
      <c r="C12986">
        <v>6</v>
      </c>
      <c r="D12986" t="s">
        <v>140</v>
      </c>
      <c r="E12986" t="s">
        <v>140</v>
      </c>
      <c r="F12986" t="s">
        <v>140</v>
      </c>
      <c r="G12986" t="s">
        <v>177</v>
      </c>
      <c r="H12986" t="s">
        <v>140</v>
      </c>
      <c r="I12986" t="s">
        <v>140</v>
      </c>
      <c r="J12986" t="s">
        <v>140</v>
      </c>
      <c r="K12986" t="s">
        <v>140</v>
      </c>
      <c r="L12986" t="s">
        <v>140</v>
      </c>
      <c r="M12986" t="s">
        <v>140</v>
      </c>
      <c r="N12986" t="s">
        <v>140</v>
      </c>
    </row>
    <row r="12987" spans="1:14" x14ac:dyDescent="0.35">
      <c r="A12987" t="s">
        <v>32</v>
      </c>
      <c r="B12987" t="s">
        <v>1151</v>
      </c>
      <c r="C12987">
        <v>1016</v>
      </c>
      <c r="D12987" t="s">
        <v>826</v>
      </c>
      <c r="E12987" t="s">
        <v>592</v>
      </c>
      <c r="F12987" t="s">
        <v>1102</v>
      </c>
      <c r="G12987" t="s">
        <v>711</v>
      </c>
      <c r="H12987" t="s">
        <v>1063</v>
      </c>
      <c r="I12987" t="s">
        <v>87</v>
      </c>
      <c r="J12987" t="s">
        <v>1022</v>
      </c>
      <c r="K12987" t="s">
        <v>919</v>
      </c>
      <c r="L12987" t="s">
        <v>1055</v>
      </c>
      <c r="M12987" t="s">
        <v>1010</v>
      </c>
      <c r="N12987" t="s">
        <v>1050</v>
      </c>
    </row>
    <row r="12988" spans="1:14" x14ac:dyDescent="0.35">
      <c r="A12988" t="s">
        <v>32</v>
      </c>
      <c r="B12988" t="s">
        <v>1152</v>
      </c>
      <c r="C12988">
        <v>473</v>
      </c>
      <c r="D12988" t="s">
        <v>474</v>
      </c>
      <c r="E12988" t="s">
        <v>662</v>
      </c>
      <c r="F12988" t="s">
        <v>89</v>
      </c>
      <c r="G12988" t="s">
        <v>506</v>
      </c>
      <c r="H12988" t="s">
        <v>1054</v>
      </c>
      <c r="I12988" t="s">
        <v>1044</v>
      </c>
      <c r="J12988" t="s">
        <v>1014</v>
      </c>
      <c r="K12988" t="s">
        <v>1064</v>
      </c>
      <c r="L12988" t="s">
        <v>1054</v>
      </c>
      <c r="M12988" t="s">
        <v>1016</v>
      </c>
      <c r="N12988" t="s">
        <v>1017</v>
      </c>
    </row>
    <row r="12989" spans="1:14" x14ac:dyDescent="0.35">
      <c r="A12989" t="s">
        <v>32</v>
      </c>
      <c r="B12989" t="s">
        <v>339</v>
      </c>
      <c r="C12989">
        <v>125</v>
      </c>
      <c r="D12989" t="s">
        <v>874</v>
      </c>
      <c r="E12989" t="s">
        <v>286</v>
      </c>
      <c r="F12989" t="s">
        <v>103</v>
      </c>
      <c r="G12989" t="s">
        <v>606</v>
      </c>
      <c r="H12989" t="s">
        <v>140</v>
      </c>
      <c r="I12989" t="s">
        <v>109</v>
      </c>
      <c r="J12989" t="s">
        <v>140</v>
      </c>
      <c r="K12989" t="s">
        <v>1017</v>
      </c>
      <c r="L12989" t="s">
        <v>1050</v>
      </c>
      <c r="M12989" t="s">
        <v>1013</v>
      </c>
      <c r="N12989" t="s">
        <v>1020</v>
      </c>
    </row>
    <row r="12991" spans="1:14" x14ac:dyDescent="0.35">
      <c r="A12991" t="s">
        <v>1532</v>
      </c>
    </row>
    <row r="12992" spans="1:14" x14ac:dyDescent="0.35">
      <c r="A12992" t="s">
        <v>2</v>
      </c>
      <c r="B12992" t="s">
        <v>3</v>
      </c>
      <c r="C12992" t="s">
        <v>1533</v>
      </c>
      <c r="D12992" t="s">
        <v>1534</v>
      </c>
      <c r="E12992" t="s">
        <v>1535</v>
      </c>
      <c r="F12992" t="s">
        <v>1536</v>
      </c>
      <c r="G12992" t="s">
        <v>1537</v>
      </c>
      <c r="H12992" t="s">
        <v>1441</v>
      </c>
    </row>
    <row r="12993" spans="1:8" x14ac:dyDescent="0.35">
      <c r="A12993" t="s">
        <v>8</v>
      </c>
      <c r="B12993">
        <v>204</v>
      </c>
      <c r="C12993" t="s">
        <v>1022</v>
      </c>
      <c r="D12993" t="s">
        <v>927</v>
      </c>
      <c r="E12993" t="s">
        <v>1014</v>
      </c>
      <c r="F12993" t="s">
        <v>1067</v>
      </c>
      <c r="G12993" t="s">
        <v>1057</v>
      </c>
      <c r="H12993" t="s">
        <v>1014</v>
      </c>
    </row>
    <row r="12994" spans="1:8" x14ac:dyDescent="0.35">
      <c r="A12994" t="s">
        <v>9</v>
      </c>
      <c r="B12994">
        <v>201</v>
      </c>
      <c r="C12994" t="s">
        <v>1008</v>
      </c>
      <c r="D12994" t="s">
        <v>839</v>
      </c>
      <c r="E12994" t="s">
        <v>140</v>
      </c>
      <c r="F12994" t="s">
        <v>950</v>
      </c>
      <c r="G12994" t="s">
        <v>1019</v>
      </c>
      <c r="H12994" t="s">
        <v>1016</v>
      </c>
    </row>
    <row r="12995" spans="1:8" x14ac:dyDescent="0.35">
      <c r="A12995" t="s">
        <v>10</v>
      </c>
      <c r="B12995">
        <v>208</v>
      </c>
      <c r="C12995" t="s">
        <v>140</v>
      </c>
      <c r="D12995" t="s">
        <v>1024</v>
      </c>
      <c r="E12995" t="s">
        <v>1014</v>
      </c>
      <c r="F12995" t="s">
        <v>1062</v>
      </c>
      <c r="G12995" t="s">
        <v>1019</v>
      </c>
      <c r="H12995" t="s">
        <v>140</v>
      </c>
    </row>
    <row r="12996" spans="1:8" x14ac:dyDescent="0.35">
      <c r="A12996" t="s">
        <v>11</v>
      </c>
      <c r="B12996">
        <v>206</v>
      </c>
      <c r="C12996" t="s">
        <v>140</v>
      </c>
      <c r="D12996" t="s">
        <v>1134</v>
      </c>
      <c r="E12996" t="s">
        <v>1010</v>
      </c>
      <c r="F12996" t="s">
        <v>1062</v>
      </c>
      <c r="G12996" t="s">
        <v>869</v>
      </c>
      <c r="H12996" t="s">
        <v>140</v>
      </c>
    </row>
    <row r="12997" spans="1:8" x14ac:dyDescent="0.35">
      <c r="A12997" t="s">
        <v>12</v>
      </c>
      <c r="B12997">
        <v>209</v>
      </c>
      <c r="C12997" t="s">
        <v>1022</v>
      </c>
      <c r="D12997" t="s">
        <v>943</v>
      </c>
      <c r="E12997" t="s">
        <v>1010</v>
      </c>
      <c r="F12997" t="s">
        <v>977</v>
      </c>
      <c r="G12997" t="s">
        <v>1055</v>
      </c>
      <c r="H12997" t="s">
        <v>140</v>
      </c>
    </row>
    <row r="12998" spans="1:8" x14ac:dyDescent="0.35">
      <c r="A12998" t="s">
        <v>13</v>
      </c>
      <c r="B12998">
        <v>206</v>
      </c>
      <c r="C12998" t="s">
        <v>1019</v>
      </c>
      <c r="D12998" t="s">
        <v>163</v>
      </c>
      <c r="E12998" t="s">
        <v>775</v>
      </c>
      <c r="F12998" t="s">
        <v>501</v>
      </c>
      <c r="G12998" t="s">
        <v>99</v>
      </c>
      <c r="H12998" t="s">
        <v>1010</v>
      </c>
    </row>
    <row r="12999" spans="1:8" x14ac:dyDescent="0.35">
      <c r="A12999" t="s">
        <v>14</v>
      </c>
      <c r="B12999">
        <v>203</v>
      </c>
      <c r="C12999" t="s">
        <v>140</v>
      </c>
      <c r="D12999" t="s">
        <v>1138</v>
      </c>
      <c r="E12999" t="s">
        <v>1046</v>
      </c>
      <c r="F12999" t="s">
        <v>125</v>
      </c>
      <c r="G12999" t="s">
        <v>1018</v>
      </c>
      <c r="H12999" t="s">
        <v>1013</v>
      </c>
    </row>
    <row r="13000" spans="1:8" x14ac:dyDescent="0.35">
      <c r="A13000" t="s">
        <v>15</v>
      </c>
      <c r="B13000">
        <v>206</v>
      </c>
      <c r="C13000" t="s">
        <v>140</v>
      </c>
      <c r="D13000" t="s">
        <v>943</v>
      </c>
      <c r="E13000" t="s">
        <v>140</v>
      </c>
      <c r="F13000" t="s">
        <v>824</v>
      </c>
      <c r="G13000" t="s">
        <v>1050</v>
      </c>
      <c r="H13000" t="s">
        <v>140</v>
      </c>
    </row>
    <row r="13001" spans="1:8" x14ac:dyDescent="0.35">
      <c r="A13001" t="s">
        <v>16</v>
      </c>
      <c r="B13001">
        <v>206</v>
      </c>
      <c r="C13001" t="s">
        <v>1063</v>
      </c>
      <c r="D13001" t="s">
        <v>1124</v>
      </c>
      <c r="E13001" t="s">
        <v>140</v>
      </c>
      <c r="F13001" t="s">
        <v>1004</v>
      </c>
      <c r="G13001" t="s">
        <v>949</v>
      </c>
      <c r="H13001" t="s">
        <v>140</v>
      </c>
    </row>
    <row r="13002" spans="1:8" x14ac:dyDescent="0.35">
      <c r="A13002" t="s">
        <v>17</v>
      </c>
      <c r="B13002">
        <v>203</v>
      </c>
      <c r="C13002" t="s">
        <v>1043</v>
      </c>
      <c r="D13002" t="s">
        <v>126</v>
      </c>
      <c r="E13002" t="s">
        <v>1016</v>
      </c>
      <c r="F13002" t="s">
        <v>869</v>
      </c>
      <c r="G13002" t="s">
        <v>954</v>
      </c>
      <c r="H13002" t="s">
        <v>140</v>
      </c>
    </row>
    <row r="13003" spans="1:8" x14ac:dyDescent="0.35">
      <c r="A13003" t="s">
        <v>18</v>
      </c>
      <c r="B13003">
        <v>205</v>
      </c>
      <c r="C13003" t="s">
        <v>1022</v>
      </c>
      <c r="D13003" t="s">
        <v>108</v>
      </c>
      <c r="E13003" t="s">
        <v>1013</v>
      </c>
      <c r="F13003" t="s">
        <v>89</v>
      </c>
      <c r="G13003" t="s">
        <v>1058</v>
      </c>
      <c r="H13003" t="s">
        <v>140</v>
      </c>
    </row>
    <row r="13004" spans="1:8" x14ac:dyDescent="0.35">
      <c r="A13004" t="s">
        <v>19</v>
      </c>
      <c r="B13004">
        <v>206</v>
      </c>
      <c r="C13004" t="s">
        <v>1063</v>
      </c>
      <c r="D13004" t="s">
        <v>100</v>
      </c>
      <c r="E13004" t="s">
        <v>1010</v>
      </c>
      <c r="F13004" t="s">
        <v>838</v>
      </c>
      <c r="G13004" t="s">
        <v>1014</v>
      </c>
      <c r="H13004" t="s">
        <v>140</v>
      </c>
    </row>
    <row r="13005" spans="1:8" x14ac:dyDescent="0.35">
      <c r="A13005" t="s">
        <v>20</v>
      </c>
      <c r="B13005">
        <v>206</v>
      </c>
      <c r="C13005" t="s">
        <v>140</v>
      </c>
      <c r="D13005" t="s">
        <v>982</v>
      </c>
      <c r="E13005" t="s">
        <v>1013</v>
      </c>
      <c r="F13005" t="s">
        <v>1061</v>
      </c>
      <c r="G13005" t="s">
        <v>1019</v>
      </c>
      <c r="H13005" t="s">
        <v>140</v>
      </c>
    </row>
    <row r="13006" spans="1:8" x14ac:dyDescent="0.35">
      <c r="A13006" t="s">
        <v>21</v>
      </c>
      <c r="B13006">
        <v>210</v>
      </c>
      <c r="C13006" t="s">
        <v>775</v>
      </c>
      <c r="D13006" t="s">
        <v>732</v>
      </c>
      <c r="E13006" t="s">
        <v>140</v>
      </c>
      <c r="F13006" t="s">
        <v>1066</v>
      </c>
      <c r="G13006" t="s">
        <v>940</v>
      </c>
      <c r="H13006" t="s">
        <v>140</v>
      </c>
    </row>
    <row r="13007" spans="1:8" x14ac:dyDescent="0.35">
      <c r="A13007" t="s">
        <v>22</v>
      </c>
      <c r="B13007">
        <v>209</v>
      </c>
      <c r="C13007" t="s">
        <v>1008</v>
      </c>
      <c r="D13007" t="s">
        <v>928</v>
      </c>
      <c r="E13007" t="s">
        <v>775</v>
      </c>
      <c r="F13007" t="s">
        <v>996</v>
      </c>
      <c r="G13007" t="s">
        <v>1014</v>
      </c>
      <c r="H13007" t="s">
        <v>140</v>
      </c>
    </row>
    <row r="13008" spans="1:8" x14ac:dyDescent="0.35">
      <c r="A13008" t="s">
        <v>23</v>
      </c>
      <c r="B13008">
        <v>205</v>
      </c>
      <c r="C13008" t="s">
        <v>140</v>
      </c>
      <c r="D13008" t="s">
        <v>116</v>
      </c>
      <c r="E13008" t="s">
        <v>1012</v>
      </c>
      <c r="F13008" t="s">
        <v>1059</v>
      </c>
      <c r="G13008" t="s">
        <v>1048</v>
      </c>
      <c r="H13008" t="s">
        <v>140</v>
      </c>
    </row>
    <row r="13009" spans="1:9" x14ac:dyDescent="0.35">
      <c r="A13009" t="s">
        <v>24</v>
      </c>
      <c r="B13009">
        <v>207</v>
      </c>
      <c r="C13009" t="s">
        <v>140</v>
      </c>
      <c r="D13009" t="s">
        <v>665</v>
      </c>
      <c r="E13009" t="s">
        <v>140</v>
      </c>
      <c r="F13009" t="s">
        <v>950</v>
      </c>
      <c r="G13009" t="s">
        <v>1010</v>
      </c>
      <c r="H13009" t="s">
        <v>1013</v>
      </c>
    </row>
    <row r="13010" spans="1:9" x14ac:dyDescent="0.35">
      <c r="A13010" t="s">
        <v>25</v>
      </c>
      <c r="B13010">
        <v>204</v>
      </c>
      <c r="C13010" t="s">
        <v>1008</v>
      </c>
      <c r="D13010" t="s">
        <v>1159</v>
      </c>
      <c r="E13010" t="s">
        <v>140</v>
      </c>
      <c r="F13010" t="s">
        <v>1016</v>
      </c>
      <c r="G13010" t="s">
        <v>1021</v>
      </c>
      <c r="H13010" t="s">
        <v>140</v>
      </c>
    </row>
    <row r="13011" spans="1:9" x14ac:dyDescent="0.35">
      <c r="A13011" t="s">
        <v>26</v>
      </c>
      <c r="B13011">
        <v>202</v>
      </c>
      <c r="C13011" t="s">
        <v>140</v>
      </c>
      <c r="D13011" t="s">
        <v>986</v>
      </c>
      <c r="E13011" t="s">
        <v>140</v>
      </c>
      <c r="F13011" t="s">
        <v>527</v>
      </c>
      <c r="G13011" t="s">
        <v>996</v>
      </c>
      <c r="H13011" t="s">
        <v>140</v>
      </c>
    </row>
    <row r="13012" spans="1:9" x14ac:dyDescent="0.35">
      <c r="A13012" t="s">
        <v>27</v>
      </c>
      <c r="B13012">
        <v>204</v>
      </c>
      <c r="C13012" t="s">
        <v>140</v>
      </c>
      <c r="D13012" t="s">
        <v>987</v>
      </c>
      <c r="E13012" t="s">
        <v>1013</v>
      </c>
      <c r="F13012" t="s">
        <v>1057</v>
      </c>
      <c r="G13012" t="s">
        <v>1013</v>
      </c>
      <c r="H13012" t="s">
        <v>140</v>
      </c>
    </row>
    <row r="13013" spans="1:9" x14ac:dyDescent="0.35">
      <c r="A13013" t="s">
        <v>28</v>
      </c>
      <c r="B13013">
        <v>207</v>
      </c>
      <c r="C13013" t="s">
        <v>140</v>
      </c>
      <c r="D13013" t="s">
        <v>1134</v>
      </c>
      <c r="E13013" t="s">
        <v>140</v>
      </c>
      <c r="F13013" t="s">
        <v>574</v>
      </c>
      <c r="G13013" t="s">
        <v>1013</v>
      </c>
      <c r="H13013" t="s">
        <v>140</v>
      </c>
    </row>
    <row r="13014" spans="1:9" x14ac:dyDescent="0.35">
      <c r="A13014" t="s">
        <v>29</v>
      </c>
      <c r="B13014">
        <v>204</v>
      </c>
      <c r="C13014" t="s">
        <v>140</v>
      </c>
      <c r="D13014" t="s">
        <v>1161</v>
      </c>
      <c r="E13014" t="s">
        <v>1009</v>
      </c>
      <c r="F13014" t="s">
        <v>903</v>
      </c>
      <c r="G13014" t="s">
        <v>1023</v>
      </c>
      <c r="H13014" t="s">
        <v>140</v>
      </c>
    </row>
    <row r="13015" spans="1:9" x14ac:dyDescent="0.35">
      <c r="A13015" t="s">
        <v>30</v>
      </c>
      <c r="B13015">
        <v>202</v>
      </c>
      <c r="C13015" t="s">
        <v>140</v>
      </c>
      <c r="D13015" t="s">
        <v>1118</v>
      </c>
      <c r="E13015" t="s">
        <v>1016</v>
      </c>
      <c r="F13015" t="s">
        <v>939</v>
      </c>
      <c r="G13015" t="s">
        <v>1010</v>
      </c>
      <c r="H13015" t="s">
        <v>140</v>
      </c>
    </row>
    <row r="13016" spans="1:9" x14ac:dyDescent="0.35">
      <c r="A13016" t="s">
        <v>31</v>
      </c>
      <c r="B13016">
        <v>207</v>
      </c>
      <c r="C13016" t="s">
        <v>1019</v>
      </c>
      <c r="D13016" t="s">
        <v>473</v>
      </c>
      <c r="E13016" t="s">
        <v>1058</v>
      </c>
      <c r="F13016" t="s">
        <v>985</v>
      </c>
      <c r="G13016" t="s">
        <v>1070</v>
      </c>
      <c r="H13016" t="s">
        <v>140</v>
      </c>
    </row>
    <row r="13017" spans="1:9" x14ac:dyDescent="0.35">
      <c r="A13017" t="s">
        <v>32</v>
      </c>
      <c r="B13017">
        <v>4930</v>
      </c>
      <c r="C13017" t="s">
        <v>1010</v>
      </c>
      <c r="D13017" t="s">
        <v>806</v>
      </c>
      <c r="E13017" t="s">
        <v>1013</v>
      </c>
      <c r="F13017" t="s">
        <v>1045</v>
      </c>
      <c r="G13017" t="s">
        <v>1050</v>
      </c>
      <c r="H13017" t="s">
        <v>1022</v>
      </c>
    </row>
    <row r="13019" spans="1:9" x14ac:dyDescent="0.35">
      <c r="A13019" t="s">
        <v>1538</v>
      </c>
    </row>
    <row r="13020" spans="1:9" x14ac:dyDescent="0.35">
      <c r="A13020" t="s">
        <v>2</v>
      </c>
      <c r="B13020" t="s">
        <v>1164</v>
      </c>
      <c r="C13020" t="s">
        <v>3</v>
      </c>
      <c r="D13020" t="s">
        <v>1534</v>
      </c>
      <c r="E13020" t="s">
        <v>1535</v>
      </c>
      <c r="F13020" t="s">
        <v>1536</v>
      </c>
      <c r="G13020" t="s">
        <v>1537</v>
      </c>
      <c r="H13020" t="s">
        <v>1533</v>
      </c>
      <c r="I13020" t="s">
        <v>1441</v>
      </c>
    </row>
    <row r="13021" spans="1:9" x14ac:dyDescent="0.35">
      <c r="A13021" t="s">
        <v>8</v>
      </c>
      <c r="B13021" t="s">
        <v>1165</v>
      </c>
      <c r="C13021">
        <v>69</v>
      </c>
      <c r="D13021" t="s">
        <v>757</v>
      </c>
      <c r="E13021" t="s">
        <v>140</v>
      </c>
      <c r="F13021" t="s">
        <v>991</v>
      </c>
      <c r="G13021" t="s">
        <v>458</v>
      </c>
      <c r="H13021" t="s">
        <v>140</v>
      </c>
      <c r="I13021" t="s">
        <v>140</v>
      </c>
    </row>
    <row r="13022" spans="1:9" x14ac:dyDescent="0.35">
      <c r="A13022" t="s">
        <v>8</v>
      </c>
      <c r="B13022" t="s">
        <v>1166</v>
      </c>
      <c r="C13022">
        <v>135</v>
      </c>
      <c r="D13022" t="s">
        <v>898</v>
      </c>
      <c r="E13022" t="s">
        <v>1019</v>
      </c>
      <c r="F13022" t="s">
        <v>664</v>
      </c>
      <c r="G13022" t="s">
        <v>1057</v>
      </c>
      <c r="H13022" t="s">
        <v>1008</v>
      </c>
      <c r="I13022" t="s">
        <v>1019</v>
      </c>
    </row>
    <row r="13023" spans="1:9" x14ac:dyDescent="0.35">
      <c r="A13023" t="s">
        <v>9</v>
      </c>
      <c r="B13023" t="s">
        <v>1165</v>
      </c>
      <c r="C13023">
        <v>99</v>
      </c>
      <c r="D13023" t="s">
        <v>1120</v>
      </c>
      <c r="E13023" t="s">
        <v>140</v>
      </c>
      <c r="F13023" t="s">
        <v>1046</v>
      </c>
      <c r="G13023" t="s">
        <v>1054</v>
      </c>
      <c r="H13023" t="s">
        <v>1010</v>
      </c>
      <c r="I13023" t="s">
        <v>140</v>
      </c>
    </row>
    <row r="13024" spans="1:9" x14ac:dyDescent="0.35">
      <c r="A13024" t="s">
        <v>9</v>
      </c>
      <c r="B13024" t="s">
        <v>1166</v>
      </c>
      <c r="C13024">
        <v>102</v>
      </c>
      <c r="D13024" t="s">
        <v>1157</v>
      </c>
      <c r="E13024" t="s">
        <v>140</v>
      </c>
      <c r="F13024" t="s">
        <v>1067</v>
      </c>
      <c r="G13024" t="s">
        <v>1063</v>
      </c>
      <c r="H13024" t="s">
        <v>140</v>
      </c>
      <c r="I13024" t="s">
        <v>1063</v>
      </c>
    </row>
    <row r="13025" spans="1:9" x14ac:dyDescent="0.35">
      <c r="A13025" t="s">
        <v>10</v>
      </c>
      <c r="B13025" t="s">
        <v>1165</v>
      </c>
      <c r="C13025">
        <v>80</v>
      </c>
      <c r="D13025" t="s">
        <v>88</v>
      </c>
      <c r="E13025" t="s">
        <v>1098</v>
      </c>
      <c r="F13025" t="s">
        <v>527</v>
      </c>
      <c r="G13025" t="s">
        <v>1021</v>
      </c>
      <c r="H13025" t="s">
        <v>140</v>
      </c>
      <c r="I13025" t="s">
        <v>140</v>
      </c>
    </row>
    <row r="13026" spans="1:9" x14ac:dyDescent="0.35">
      <c r="A13026" t="s">
        <v>10</v>
      </c>
      <c r="B13026" t="s">
        <v>1166</v>
      </c>
      <c r="C13026">
        <v>128</v>
      </c>
      <c r="D13026" t="s">
        <v>1109</v>
      </c>
      <c r="E13026" t="s">
        <v>140</v>
      </c>
      <c r="F13026" t="s">
        <v>1052</v>
      </c>
      <c r="G13026" t="s">
        <v>775</v>
      </c>
      <c r="H13026" t="s">
        <v>140</v>
      </c>
      <c r="I13026" t="s">
        <v>140</v>
      </c>
    </row>
    <row r="13027" spans="1:9" x14ac:dyDescent="0.35">
      <c r="A13027" t="s">
        <v>11</v>
      </c>
      <c r="B13027" t="s">
        <v>1165</v>
      </c>
      <c r="C13027">
        <v>87</v>
      </c>
      <c r="D13027" t="s">
        <v>88</v>
      </c>
      <c r="E13027" t="s">
        <v>140</v>
      </c>
      <c r="F13027" t="s">
        <v>1018</v>
      </c>
      <c r="G13027" t="s">
        <v>458</v>
      </c>
      <c r="H13027" t="s">
        <v>140</v>
      </c>
      <c r="I13027" t="s">
        <v>140</v>
      </c>
    </row>
    <row r="13028" spans="1:9" x14ac:dyDescent="0.35">
      <c r="A13028" t="s">
        <v>11</v>
      </c>
      <c r="B13028" t="s">
        <v>1166</v>
      </c>
      <c r="C13028">
        <v>119</v>
      </c>
      <c r="D13028" t="s">
        <v>787</v>
      </c>
      <c r="E13028" t="s">
        <v>1016</v>
      </c>
      <c r="F13028" t="s">
        <v>527</v>
      </c>
      <c r="G13028" t="s">
        <v>954</v>
      </c>
      <c r="H13028" t="s">
        <v>140</v>
      </c>
      <c r="I13028" t="s">
        <v>140</v>
      </c>
    </row>
    <row r="13029" spans="1:9" x14ac:dyDescent="0.35">
      <c r="A13029" t="s">
        <v>12</v>
      </c>
      <c r="B13029" t="s">
        <v>1165</v>
      </c>
      <c r="C13029">
        <v>12</v>
      </c>
      <c r="D13029" t="s">
        <v>392</v>
      </c>
      <c r="E13029" t="s">
        <v>140</v>
      </c>
      <c r="F13029" t="s">
        <v>962</v>
      </c>
      <c r="G13029" t="s">
        <v>140</v>
      </c>
      <c r="H13029" t="s">
        <v>1020</v>
      </c>
      <c r="I13029" t="s">
        <v>140</v>
      </c>
    </row>
    <row r="13030" spans="1:9" x14ac:dyDescent="0.35">
      <c r="A13030" t="s">
        <v>12</v>
      </c>
      <c r="B13030" t="s">
        <v>1166</v>
      </c>
      <c r="C13030">
        <v>197</v>
      </c>
      <c r="D13030" t="s">
        <v>1110</v>
      </c>
      <c r="E13030" t="s">
        <v>1010</v>
      </c>
      <c r="F13030" t="s">
        <v>1062</v>
      </c>
      <c r="G13030" t="s">
        <v>1066</v>
      </c>
      <c r="H13030" t="s">
        <v>140</v>
      </c>
      <c r="I13030" t="s">
        <v>140</v>
      </c>
    </row>
    <row r="13031" spans="1:9" x14ac:dyDescent="0.35">
      <c r="A13031" t="s">
        <v>13</v>
      </c>
      <c r="B13031" t="s">
        <v>1165</v>
      </c>
      <c r="C13031">
        <v>7</v>
      </c>
      <c r="D13031" t="s">
        <v>622</v>
      </c>
      <c r="E13031" t="s">
        <v>140</v>
      </c>
      <c r="F13031" t="s">
        <v>1085</v>
      </c>
      <c r="G13031" t="s">
        <v>1085</v>
      </c>
      <c r="H13031" t="s">
        <v>140</v>
      </c>
      <c r="I13031" t="s">
        <v>140</v>
      </c>
    </row>
    <row r="13032" spans="1:9" x14ac:dyDescent="0.35">
      <c r="A13032" t="s">
        <v>13</v>
      </c>
      <c r="B13032" t="s">
        <v>1166</v>
      </c>
      <c r="C13032">
        <v>199</v>
      </c>
      <c r="D13032" t="s">
        <v>523</v>
      </c>
      <c r="E13032" t="s">
        <v>1019</v>
      </c>
      <c r="F13032" t="s">
        <v>988</v>
      </c>
      <c r="G13032" t="s">
        <v>915</v>
      </c>
      <c r="H13032" t="s">
        <v>1021</v>
      </c>
      <c r="I13032" t="s">
        <v>1010</v>
      </c>
    </row>
    <row r="13033" spans="1:9" x14ac:dyDescent="0.35">
      <c r="A13033" t="s">
        <v>14</v>
      </c>
      <c r="B13033" t="s">
        <v>1165</v>
      </c>
      <c r="C13033">
        <v>52</v>
      </c>
      <c r="D13033" t="s">
        <v>806</v>
      </c>
      <c r="E13033" t="s">
        <v>869</v>
      </c>
      <c r="F13033" t="s">
        <v>1012</v>
      </c>
      <c r="G13033" t="s">
        <v>1052</v>
      </c>
      <c r="H13033" t="s">
        <v>140</v>
      </c>
      <c r="I13033" t="s">
        <v>140</v>
      </c>
    </row>
    <row r="13034" spans="1:9" x14ac:dyDescent="0.35">
      <c r="A13034" t="s">
        <v>14</v>
      </c>
      <c r="B13034" t="s">
        <v>1166</v>
      </c>
      <c r="C13034">
        <v>151</v>
      </c>
      <c r="D13034" t="s">
        <v>613</v>
      </c>
      <c r="E13034" t="s">
        <v>1043</v>
      </c>
      <c r="F13034" t="s">
        <v>812</v>
      </c>
      <c r="G13034" t="s">
        <v>1051</v>
      </c>
      <c r="H13034" t="s">
        <v>140</v>
      </c>
      <c r="I13034" t="s">
        <v>1009</v>
      </c>
    </row>
    <row r="13035" spans="1:9" x14ac:dyDescent="0.35">
      <c r="A13035" t="s">
        <v>15</v>
      </c>
      <c r="B13035" t="s">
        <v>1165</v>
      </c>
      <c r="C13035">
        <v>90</v>
      </c>
      <c r="D13035" t="s">
        <v>1114</v>
      </c>
      <c r="E13035" t="s">
        <v>140</v>
      </c>
      <c r="F13035" t="s">
        <v>801</v>
      </c>
      <c r="G13035" t="s">
        <v>1043</v>
      </c>
      <c r="H13035" t="s">
        <v>140</v>
      </c>
      <c r="I13035" t="s">
        <v>140</v>
      </c>
    </row>
    <row r="13036" spans="1:9" x14ac:dyDescent="0.35">
      <c r="A13036" t="s">
        <v>15</v>
      </c>
      <c r="B13036" t="s">
        <v>1166</v>
      </c>
      <c r="C13036">
        <v>116</v>
      </c>
      <c r="D13036" t="s">
        <v>930</v>
      </c>
      <c r="E13036" t="s">
        <v>140</v>
      </c>
      <c r="F13036" t="s">
        <v>977</v>
      </c>
      <c r="G13036" t="s">
        <v>1058</v>
      </c>
      <c r="H13036" t="s">
        <v>140</v>
      </c>
      <c r="I13036" t="s">
        <v>140</v>
      </c>
    </row>
    <row r="13037" spans="1:9" x14ac:dyDescent="0.35">
      <c r="A13037" t="s">
        <v>16</v>
      </c>
      <c r="B13037" t="s">
        <v>1165</v>
      </c>
      <c r="C13037">
        <v>96</v>
      </c>
      <c r="D13037" t="s">
        <v>1002</v>
      </c>
      <c r="E13037" t="s">
        <v>140</v>
      </c>
      <c r="F13037" t="s">
        <v>1023</v>
      </c>
      <c r="G13037" t="s">
        <v>1014</v>
      </c>
      <c r="H13037" t="s">
        <v>949</v>
      </c>
      <c r="I13037" t="s">
        <v>140</v>
      </c>
    </row>
    <row r="13038" spans="1:9" x14ac:dyDescent="0.35">
      <c r="A13038" t="s">
        <v>16</v>
      </c>
      <c r="B13038" t="s">
        <v>1166</v>
      </c>
      <c r="C13038">
        <v>110</v>
      </c>
      <c r="D13038" t="s">
        <v>344</v>
      </c>
      <c r="E13038" t="s">
        <v>140</v>
      </c>
      <c r="F13038" t="s">
        <v>1073</v>
      </c>
      <c r="G13038" t="s">
        <v>1046</v>
      </c>
      <c r="H13038" t="s">
        <v>140</v>
      </c>
      <c r="I13038" t="s">
        <v>140</v>
      </c>
    </row>
    <row r="13039" spans="1:9" x14ac:dyDescent="0.35">
      <c r="A13039" t="s">
        <v>17</v>
      </c>
      <c r="B13039" t="s">
        <v>1165</v>
      </c>
      <c r="C13039">
        <v>109</v>
      </c>
      <c r="D13039" t="s">
        <v>811</v>
      </c>
      <c r="E13039" t="s">
        <v>140</v>
      </c>
      <c r="F13039" t="s">
        <v>903</v>
      </c>
      <c r="G13039" t="s">
        <v>1060</v>
      </c>
      <c r="H13039" t="s">
        <v>954</v>
      </c>
      <c r="I13039" t="s">
        <v>140</v>
      </c>
    </row>
    <row r="13040" spans="1:9" x14ac:dyDescent="0.35">
      <c r="A13040" t="s">
        <v>17</v>
      </c>
      <c r="B13040" t="s">
        <v>1166</v>
      </c>
      <c r="C13040">
        <v>94</v>
      </c>
      <c r="D13040" t="s">
        <v>110</v>
      </c>
      <c r="E13040" t="s">
        <v>1012</v>
      </c>
      <c r="F13040" t="s">
        <v>1020</v>
      </c>
      <c r="G13040" t="s">
        <v>940</v>
      </c>
      <c r="H13040" t="s">
        <v>949</v>
      </c>
      <c r="I13040" t="s">
        <v>140</v>
      </c>
    </row>
    <row r="13041" spans="1:9" x14ac:dyDescent="0.35">
      <c r="A13041" t="s">
        <v>18</v>
      </c>
      <c r="B13041" t="s">
        <v>1165</v>
      </c>
      <c r="C13041">
        <v>14</v>
      </c>
      <c r="D13041" t="s">
        <v>344</v>
      </c>
      <c r="E13041" t="s">
        <v>140</v>
      </c>
      <c r="F13041" t="s">
        <v>345</v>
      </c>
      <c r="G13041" t="s">
        <v>140</v>
      </c>
      <c r="H13041" t="s">
        <v>140</v>
      </c>
      <c r="I13041" t="s">
        <v>140</v>
      </c>
    </row>
    <row r="13042" spans="1:9" x14ac:dyDescent="0.35">
      <c r="A13042" t="s">
        <v>18</v>
      </c>
      <c r="B13042" t="s">
        <v>1166</v>
      </c>
      <c r="C13042">
        <v>191</v>
      </c>
      <c r="D13042" t="s">
        <v>122</v>
      </c>
      <c r="E13042" t="s">
        <v>1013</v>
      </c>
      <c r="F13042" t="s">
        <v>394</v>
      </c>
      <c r="G13042" t="s">
        <v>1050</v>
      </c>
      <c r="H13042" t="s">
        <v>1022</v>
      </c>
      <c r="I13042" t="s">
        <v>140</v>
      </c>
    </row>
    <row r="13043" spans="1:9" x14ac:dyDescent="0.35">
      <c r="A13043" t="s">
        <v>19</v>
      </c>
      <c r="B13043" t="s">
        <v>1165</v>
      </c>
      <c r="C13043">
        <v>66</v>
      </c>
      <c r="D13043" t="s">
        <v>1124</v>
      </c>
      <c r="E13043" t="s">
        <v>775</v>
      </c>
      <c r="F13043" t="s">
        <v>1050</v>
      </c>
      <c r="G13043" t="s">
        <v>1017</v>
      </c>
      <c r="H13043" t="s">
        <v>1017</v>
      </c>
      <c r="I13043" t="s">
        <v>140</v>
      </c>
    </row>
    <row r="13044" spans="1:9" x14ac:dyDescent="0.35">
      <c r="A13044" t="s">
        <v>19</v>
      </c>
      <c r="B13044" t="s">
        <v>1166</v>
      </c>
      <c r="C13044">
        <v>140</v>
      </c>
      <c r="D13044" t="s">
        <v>943</v>
      </c>
      <c r="E13044" t="s">
        <v>140</v>
      </c>
      <c r="F13044" t="s">
        <v>89</v>
      </c>
      <c r="G13044" t="s">
        <v>1016</v>
      </c>
      <c r="H13044" t="s">
        <v>1014</v>
      </c>
      <c r="I13044" t="s">
        <v>140</v>
      </c>
    </row>
    <row r="13045" spans="1:9" x14ac:dyDescent="0.35">
      <c r="A13045" t="s">
        <v>20</v>
      </c>
      <c r="B13045" t="s">
        <v>1165</v>
      </c>
      <c r="C13045">
        <v>118</v>
      </c>
      <c r="D13045" t="s">
        <v>717</v>
      </c>
      <c r="E13045" t="s">
        <v>140</v>
      </c>
      <c r="F13045" t="s">
        <v>1049</v>
      </c>
      <c r="G13045" t="s">
        <v>949</v>
      </c>
      <c r="H13045" t="s">
        <v>140</v>
      </c>
      <c r="I13045" t="s">
        <v>140</v>
      </c>
    </row>
    <row r="13046" spans="1:9" x14ac:dyDescent="0.35">
      <c r="A13046" t="s">
        <v>20</v>
      </c>
      <c r="B13046" t="s">
        <v>1166</v>
      </c>
      <c r="C13046">
        <v>88</v>
      </c>
      <c r="D13046" t="s">
        <v>1110</v>
      </c>
      <c r="E13046" t="s">
        <v>1019</v>
      </c>
      <c r="F13046" t="s">
        <v>1045</v>
      </c>
      <c r="G13046" t="s">
        <v>1016</v>
      </c>
      <c r="H13046" t="s">
        <v>140</v>
      </c>
      <c r="I13046" t="s">
        <v>140</v>
      </c>
    </row>
    <row r="13047" spans="1:9" x14ac:dyDescent="0.35">
      <c r="A13047" t="s">
        <v>21</v>
      </c>
      <c r="B13047" t="s">
        <v>1166</v>
      </c>
      <c r="C13047">
        <v>210</v>
      </c>
      <c r="D13047" t="s">
        <v>732</v>
      </c>
      <c r="E13047" t="s">
        <v>140</v>
      </c>
      <c r="F13047" t="s">
        <v>1066</v>
      </c>
      <c r="G13047" t="s">
        <v>940</v>
      </c>
      <c r="H13047" t="s">
        <v>775</v>
      </c>
      <c r="I13047" t="s">
        <v>140</v>
      </c>
    </row>
    <row r="13048" spans="1:9" x14ac:dyDescent="0.35">
      <c r="A13048" t="s">
        <v>22</v>
      </c>
      <c r="B13048" t="s">
        <v>1165</v>
      </c>
      <c r="C13048">
        <v>98</v>
      </c>
      <c r="D13048" t="s">
        <v>110</v>
      </c>
      <c r="E13048" t="s">
        <v>1050</v>
      </c>
      <c r="F13048" t="s">
        <v>1052</v>
      </c>
      <c r="G13048" t="s">
        <v>1011</v>
      </c>
      <c r="H13048" t="s">
        <v>140</v>
      </c>
      <c r="I13048" t="s">
        <v>140</v>
      </c>
    </row>
    <row r="13049" spans="1:9" x14ac:dyDescent="0.35">
      <c r="A13049" t="s">
        <v>22</v>
      </c>
      <c r="B13049" t="s">
        <v>1166</v>
      </c>
      <c r="C13049">
        <v>111</v>
      </c>
      <c r="D13049" t="s">
        <v>1116</v>
      </c>
      <c r="E13049" t="s">
        <v>140</v>
      </c>
      <c r="F13049" t="s">
        <v>1070</v>
      </c>
      <c r="G13049" t="s">
        <v>140</v>
      </c>
      <c r="H13049" t="s">
        <v>1016</v>
      </c>
      <c r="I13049" t="s">
        <v>140</v>
      </c>
    </row>
    <row r="13050" spans="1:9" x14ac:dyDescent="0.35">
      <c r="A13050" t="s">
        <v>23</v>
      </c>
      <c r="B13050" t="s">
        <v>1165</v>
      </c>
      <c r="C13050">
        <v>86</v>
      </c>
      <c r="D13050" t="s">
        <v>675</v>
      </c>
      <c r="E13050" t="s">
        <v>1073</v>
      </c>
      <c r="F13050" t="s">
        <v>125</v>
      </c>
      <c r="G13050" t="s">
        <v>1020</v>
      </c>
      <c r="H13050" t="s">
        <v>140</v>
      </c>
      <c r="I13050" t="s">
        <v>140</v>
      </c>
    </row>
    <row r="13051" spans="1:9" x14ac:dyDescent="0.35">
      <c r="A13051" t="s">
        <v>23</v>
      </c>
      <c r="B13051" t="s">
        <v>1166</v>
      </c>
      <c r="C13051">
        <v>119</v>
      </c>
      <c r="D13051" t="s">
        <v>124</v>
      </c>
      <c r="E13051" t="s">
        <v>140</v>
      </c>
      <c r="F13051" t="s">
        <v>99</v>
      </c>
      <c r="G13051" t="s">
        <v>1060</v>
      </c>
      <c r="H13051" t="s">
        <v>140</v>
      </c>
      <c r="I13051" t="s">
        <v>140</v>
      </c>
    </row>
    <row r="13052" spans="1:9" x14ac:dyDescent="0.35">
      <c r="A13052" t="s">
        <v>24</v>
      </c>
      <c r="B13052" t="s">
        <v>1165</v>
      </c>
      <c r="C13052">
        <v>77</v>
      </c>
      <c r="D13052" t="s">
        <v>1112</v>
      </c>
      <c r="E13052" t="s">
        <v>140</v>
      </c>
      <c r="F13052" t="s">
        <v>1061</v>
      </c>
      <c r="G13052" t="s">
        <v>140</v>
      </c>
      <c r="H13052" t="s">
        <v>140</v>
      </c>
      <c r="I13052" t="s">
        <v>140</v>
      </c>
    </row>
    <row r="13053" spans="1:9" x14ac:dyDescent="0.35">
      <c r="A13053" t="s">
        <v>24</v>
      </c>
      <c r="B13053" t="s">
        <v>1166</v>
      </c>
      <c r="C13053">
        <v>130</v>
      </c>
      <c r="D13053" t="s">
        <v>1198</v>
      </c>
      <c r="E13053" t="s">
        <v>140</v>
      </c>
      <c r="F13053" t="s">
        <v>1020</v>
      </c>
      <c r="G13053" t="s">
        <v>1013</v>
      </c>
      <c r="H13053" t="s">
        <v>140</v>
      </c>
      <c r="I13053" t="s">
        <v>1063</v>
      </c>
    </row>
    <row r="13054" spans="1:9" x14ac:dyDescent="0.35">
      <c r="A13054" t="s">
        <v>25</v>
      </c>
      <c r="B13054" t="s">
        <v>1165</v>
      </c>
      <c r="C13054">
        <v>88</v>
      </c>
      <c r="D13054" t="s">
        <v>1200</v>
      </c>
      <c r="E13054" t="s">
        <v>140</v>
      </c>
      <c r="F13054" t="s">
        <v>1063</v>
      </c>
      <c r="G13054" t="s">
        <v>1055</v>
      </c>
      <c r="H13054" t="s">
        <v>140</v>
      </c>
      <c r="I13054" t="s">
        <v>140</v>
      </c>
    </row>
    <row r="13055" spans="1:9" x14ac:dyDescent="0.35">
      <c r="A13055" t="s">
        <v>25</v>
      </c>
      <c r="B13055" t="s">
        <v>1166</v>
      </c>
      <c r="C13055">
        <v>116</v>
      </c>
      <c r="D13055" t="s">
        <v>774</v>
      </c>
      <c r="E13055" t="s">
        <v>140</v>
      </c>
      <c r="F13055" t="s">
        <v>140</v>
      </c>
      <c r="G13055" t="s">
        <v>1014</v>
      </c>
      <c r="H13055" t="s">
        <v>1016</v>
      </c>
      <c r="I13055" t="s">
        <v>140</v>
      </c>
    </row>
    <row r="13056" spans="1:9" x14ac:dyDescent="0.35">
      <c r="A13056" t="s">
        <v>26</v>
      </c>
      <c r="B13056" t="s">
        <v>1165</v>
      </c>
      <c r="C13056">
        <v>96</v>
      </c>
      <c r="D13056" t="s">
        <v>1024</v>
      </c>
      <c r="E13056" t="s">
        <v>140</v>
      </c>
      <c r="F13056" t="s">
        <v>1010</v>
      </c>
      <c r="G13056" t="s">
        <v>1003</v>
      </c>
      <c r="H13056" t="s">
        <v>140</v>
      </c>
      <c r="I13056" t="s">
        <v>140</v>
      </c>
    </row>
    <row r="13057" spans="1:9" x14ac:dyDescent="0.35">
      <c r="A13057" t="s">
        <v>26</v>
      </c>
      <c r="B13057" t="s">
        <v>1166</v>
      </c>
      <c r="C13057">
        <v>106</v>
      </c>
      <c r="D13057" t="s">
        <v>442</v>
      </c>
      <c r="E13057" t="s">
        <v>140</v>
      </c>
      <c r="F13057" t="s">
        <v>517</v>
      </c>
      <c r="G13057" t="s">
        <v>939</v>
      </c>
      <c r="H13057" t="s">
        <v>140</v>
      </c>
      <c r="I13057" t="s">
        <v>140</v>
      </c>
    </row>
    <row r="13058" spans="1:9" x14ac:dyDescent="0.35">
      <c r="A13058" t="s">
        <v>27</v>
      </c>
      <c r="B13058" t="s">
        <v>1165</v>
      </c>
      <c r="C13058">
        <v>100</v>
      </c>
      <c r="D13058" t="s">
        <v>344</v>
      </c>
      <c r="E13058" t="s">
        <v>1063</v>
      </c>
      <c r="F13058" t="s">
        <v>1064</v>
      </c>
      <c r="G13058" t="s">
        <v>140</v>
      </c>
      <c r="H13058" t="s">
        <v>140</v>
      </c>
      <c r="I13058" t="s">
        <v>140</v>
      </c>
    </row>
    <row r="13059" spans="1:9" x14ac:dyDescent="0.35">
      <c r="A13059" t="s">
        <v>27</v>
      </c>
      <c r="B13059" t="s">
        <v>1166</v>
      </c>
      <c r="C13059">
        <v>104</v>
      </c>
      <c r="D13059" t="s">
        <v>90</v>
      </c>
      <c r="E13059" t="s">
        <v>140</v>
      </c>
      <c r="F13059" t="s">
        <v>801</v>
      </c>
      <c r="G13059" t="s">
        <v>775</v>
      </c>
      <c r="H13059" t="s">
        <v>140</v>
      </c>
      <c r="I13059" t="s">
        <v>140</v>
      </c>
    </row>
    <row r="13060" spans="1:9" x14ac:dyDescent="0.35">
      <c r="A13060" t="s">
        <v>28</v>
      </c>
      <c r="B13060" t="s">
        <v>1165</v>
      </c>
      <c r="C13060">
        <v>85</v>
      </c>
      <c r="D13060" t="s">
        <v>128</v>
      </c>
      <c r="E13060" t="s">
        <v>140</v>
      </c>
      <c r="F13060" t="s">
        <v>646</v>
      </c>
      <c r="G13060" t="s">
        <v>1019</v>
      </c>
      <c r="H13060" t="s">
        <v>140</v>
      </c>
      <c r="I13060" t="s">
        <v>140</v>
      </c>
    </row>
    <row r="13061" spans="1:9" x14ac:dyDescent="0.35">
      <c r="A13061" t="s">
        <v>28</v>
      </c>
      <c r="B13061" t="s">
        <v>1166</v>
      </c>
      <c r="C13061">
        <v>122</v>
      </c>
      <c r="D13061" t="s">
        <v>514</v>
      </c>
      <c r="E13061" t="s">
        <v>140</v>
      </c>
      <c r="F13061" t="s">
        <v>515</v>
      </c>
      <c r="G13061" t="s">
        <v>140</v>
      </c>
      <c r="H13061" t="s">
        <v>140</v>
      </c>
      <c r="I13061" t="s">
        <v>140</v>
      </c>
    </row>
    <row r="13062" spans="1:9" x14ac:dyDescent="0.35">
      <c r="A13062" t="s">
        <v>29</v>
      </c>
      <c r="B13062" t="s">
        <v>1165</v>
      </c>
      <c r="C13062">
        <v>94</v>
      </c>
      <c r="D13062" t="s">
        <v>998</v>
      </c>
      <c r="E13062" t="s">
        <v>1017</v>
      </c>
      <c r="F13062" t="s">
        <v>996</v>
      </c>
      <c r="G13062" t="s">
        <v>950</v>
      </c>
      <c r="H13062" t="s">
        <v>140</v>
      </c>
      <c r="I13062" t="s">
        <v>140</v>
      </c>
    </row>
    <row r="13063" spans="1:9" x14ac:dyDescent="0.35">
      <c r="A13063" t="s">
        <v>29</v>
      </c>
      <c r="B13063" t="s">
        <v>1166</v>
      </c>
      <c r="C13063">
        <v>110</v>
      </c>
      <c r="D13063" t="s">
        <v>717</v>
      </c>
      <c r="E13063" t="s">
        <v>140</v>
      </c>
      <c r="F13063" t="s">
        <v>838</v>
      </c>
      <c r="G13063" t="s">
        <v>919</v>
      </c>
      <c r="H13063" t="s">
        <v>140</v>
      </c>
      <c r="I13063" t="s">
        <v>140</v>
      </c>
    </row>
    <row r="13064" spans="1:9" x14ac:dyDescent="0.35">
      <c r="A13064" t="s">
        <v>30</v>
      </c>
      <c r="B13064" t="s">
        <v>1165</v>
      </c>
      <c r="C13064">
        <v>91</v>
      </c>
      <c r="D13064" t="s">
        <v>1254</v>
      </c>
      <c r="E13064" t="s">
        <v>140</v>
      </c>
      <c r="F13064" t="s">
        <v>1016</v>
      </c>
      <c r="G13064" t="s">
        <v>140</v>
      </c>
      <c r="H13064" t="s">
        <v>140</v>
      </c>
      <c r="I13064" t="s">
        <v>140</v>
      </c>
    </row>
    <row r="13065" spans="1:9" x14ac:dyDescent="0.35">
      <c r="A13065" t="s">
        <v>30</v>
      </c>
      <c r="B13065" t="s">
        <v>1166</v>
      </c>
      <c r="C13065">
        <v>111</v>
      </c>
      <c r="D13065" t="s">
        <v>987</v>
      </c>
      <c r="E13065" t="s">
        <v>775</v>
      </c>
      <c r="F13065" t="s">
        <v>660</v>
      </c>
      <c r="G13065" t="s">
        <v>1012</v>
      </c>
      <c r="H13065" t="s">
        <v>140</v>
      </c>
      <c r="I13065" t="s">
        <v>140</v>
      </c>
    </row>
    <row r="13066" spans="1:9" x14ac:dyDescent="0.35">
      <c r="A13066" t="s">
        <v>31</v>
      </c>
      <c r="B13066" t="s">
        <v>1165</v>
      </c>
      <c r="C13066">
        <v>132</v>
      </c>
      <c r="D13066" t="s">
        <v>494</v>
      </c>
      <c r="E13066" t="s">
        <v>1021</v>
      </c>
      <c r="F13066" t="s">
        <v>991</v>
      </c>
      <c r="G13066" t="s">
        <v>903</v>
      </c>
      <c r="H13066" t="s">
        <v>1020</v>
      </c>
      <c r="I13066" t="s">
        <v>140</v>
      </c>
    </row>
    <row r="13067" spans="1:9" x14ac:dyDescent="0.35">
      <c r="A13067" t="s">
        <v>31</v>
      </c>
      <c r="B13067" t="s">
        <v>1166</v>
      </c>
      <c r="C13067">
        <v>75</v>
      </c>
      <c r="D13067" t="s">
        <v>969</v>
      </c>
      <c r="E13067" t="s">
        <v>954</v>
      </c>
      <c r="F13067" t="s">
        <v>123</v>
      </c>
      <c r="G13067" t="s">
        <v>869</v>
      </c>
      <c r="H13067" t="s">
        <v>140</v>
      </c>
      <c r="I13067" t="s">
        <v>140</v>
      </c>
    </row>
    <row r="13068" spans="1:9" x14ac:dyDescent="0.35">
      <c r="A13068" t="s">
        <v>32</v>
      </c>
      <c r="B13068" t="s">
        <v>1165</v>
      </c>
      <c r="C13068">
        <v>1846</v>
      </c>
      <c r="D13068" t="s">
        <v>1153</v>
      </c>
      <c r="E13068" t="s">
        <v>1013</v>
      </c>
      <c r="F13068" t="s">
        <v>903</v>
      </c>
      <c r="G13068" t="s">
        <v>1050</v>
      </c>
      <c r="H13068" t="s">
        <v>1016</v>
      </c>
      <c r="I13068" t="s">
        <v>140</v>
      </c>
    </row>
    <row r="13069" spans="1:9" x14ac:dyDescent="0.35">
      <c r="A13069" t="s">
        <v>32</v>
      </c>
      <c r="B13069" t="s">
        <v>1166</v>
      </c>
      <c r="C13069">
        <v>3084</v>
      </c>
      <c r="D13069" t="s">
        <v>930</v>
      </c>
      <c r="E13069" t="s">
        <v>1013</v>
      </c>
      <c r="F13069" t="s">
        <v>1057</v>
      </c>
      <c r="G13069" t="s">
        <v>1050</v>
      </c>
      <c r="H13069" t="s">
        <v>1010</v>
      </c>
      <c r="I13069" t="s">
        <v>1008</v>
      </c>
    </row>
    <row r="13071" spans="1:9" x14ac:dyDescent="0.35">
      <c r="A13071" t="s">
        <v>1539</v>
      </c>
    </row>
    <row r="13072" spans="1:9" x14ac:dyDescent="0.35">
      <c r="A13072" t="s">
        <v>2</v>
      </c>
      <c r="B13072" t="s">
        <v>1136</v>
      </c>
      <c r="C13072" t="s">
        <v>3</v>
      </c>
      <c r="D13072" t="s">
        <v>1534</v>
      </c>
      <c r="E13072" t="s">
        <v>1535</v>
      </c>
      <c r="F13072" t="s">
        <v>1536</v>
      </c>
      <c r="G13072" t="s">
        <v>1537</v>
      </c>
      <c r="H13072" t="s">
        <v>1533</v>
      </c>
      <c r="I13072" t="s">
        <v>1441</v>
      </c>
    </row>
    <row r="13073" spans="1:9" x14ac:dyDescent="0.35">
      <c r="A13073" t="s">
        <v>8</v>
      </c>
      <c r="B13073" t="s">
        <v>1126</v>
      </c>
      <c r="C13073">
        <v>92</v>
      </c>
      <c r="D13073" t="s">
        <v>520</v>
      </c>
      <c r="E13073" t="s">
        <v>1098</v>
      </c>
      <c r="F13073" t="s">
        <v>1056</v>
      </c>
      <c r="G13073" t="s">
        <v>317</v>
      </c>
      <c r="H13073" t="s">
        <v>1010</v>
      </c>
      <c r="I13073" t="s">
        <v>1098</v>
      </c>
    </row>
    <row r="13074" spans="1:9" x14ac:dyDescent="0.35">
      <c r="A13074" t="s">
        <v>8</v>
      </c>
      <c r="B13074" t="s">
        <v>1127</v>
      </c>
      <c r="C13074">
        <v>111</v>
      </c>
      <c r="D13074" t="s">
        <v>1075</v>
      </c>
      <c r="E13074" t="s">
        <v>140</v>
      </c>
      <c r="F13074" t="s">
        <v>1061</v>
      </c>
      <c r="G13074" t="s">
        <v>954</v>
      </c>
      <c r="H13074" t="s">
        <v>140</v>
      </c>
      <c r="I13074" t="s">
        <v>140</v>
      </c>
    </row>
    <row r="13075" spans="1:9" x14ac:dyDescent="0.35">
      <c r="A13075" t="s">
        <v>8</v>
      </c>
      <c r="B13075" t="s">
        <v>339</v>
      </c>
      <c r="C13075">
        <v>1</v>
      </c>
      <c r="D13075" t="s">
        <v>177</v>
      </c>
      <c r="E13075" t="s">
        <v>140</v>
      </c>
      <c r="F13075" t="s">
        <v>140</v>
      </c>
      <c r="G13075" t="s">
        <v>140</v>
      </c>
      <c r="H13075" t="s">
        <v>140</v>
      </c>
      <c r="I13075" t="s">
        <v>140</v>
      </c>
    </row>
    <row r="13076" spans="1:9" x14ac:dyDescent="0.35">
      <c r="A13076" t="s">
        <v>9</v>
      </c>
      <c r="B13076" t="s">
        <v>1126</v>
      </c>
      <c r="C13076">
        <v>77</v>
      </c>
      <c r="D13076" t="s">
        <v>732</v>
      </c>
      <c r="E13076" t="s">
        <v>140</v>
      </c>
      <c r="F13076" t="s">
        <v>733</v>
      </c>
      <c r="G13076" t="s">
        <v>140</v>
      </c>
      <c r="H13076" t="s">
        <v>140</v>
      </c>
      <c r="I13076" t="s">
        <v>140</v>
      </c>
    </row>
    <row r="13077" spans="1:9" x14ac:dyDescent="0.35">
      <c r="A13077" t="s">
        <v>9</v>
      </c>
      <c r="B13077" t="s">
        <v>1127</v>
      </c>
      <c r="C13077">
        <v>118</v>
      </c>
      <c r="D13077" t="s">
        <v>1111</v>
      </c>
      <c r="E13077" t="s">
        <v>140</v>
      </c>
      <c r="F13077" t="s">
        <v>971</v>
      </c>
      <c r="G13077" t="s">
        <v>1066</v>
      </c>
      <c r="H13077" t="s">
        <v>1010</v>
      </c>
      <c r="I13077" t="s">
        <v>1009</v>
      </c>
    </row>
    <row r="13078" spans="1:9" x14ac:dyDescent="0.35">
      <c r="A13078" t="s">
        <v>9</v>
      </c>
      <c r="B13078" t="s">
        <v>339</v>
      </c>
      <c r="C13078">
        <v>6</v>
      </c>
      <c r="D13078" t="s">
        <v>177</v>
      </c>
      <c r="E13078" t="s">
        <v>140</v>
      </c>
      <c r="F13078" t="s">
        <v>140</v>
      </c>
      <c r="G13078" t="s">
        <v>140</v>
      </c>
      <c r="H13078" t="s">
        <v>140</v>
      </c>
      <c r="I13078" t="s">
        <v>140</v>
      </c>
    </row>
    <row r="13079" spans="1:9" x14ac:dyDescent="0.35">
      <c r="A13079" t="s">
        <v>10</v>
      </c>
      <c r="B13079" t="s">
        <v>1126</v>
      </c>
      <c r="C13079">
        <v>93</v>
      </c>
      <c r="D13079" t="s">
        <v>982</v>
      </c>
      <c r="E13079" t="s">
        <v>1055</v>
      </c>
      <c r="F13079" t="s">
        <v>869</v>
      </c>
      <c r="G13079" t="s">
        <v>954</v>
      </c>
      <c r="H13079" t="s">
        <v>140</v>
      </c>
      <c r="I13079" t="s">
        <v>140</v>
      </c>
    </row>
    <row r="13080" spans="1:9" x14ac:dyDescent="0.35">
      <c r="A13080" t="s">
        <v>10</v>
      </c>
      <c r="B13080" t="s">
        <v>1127</v>
      </c>
      <c r="C13080">
        <v>105</v>
      </c>
      <c r="D13080" t="s">
        <v>1119</v>
      </c>
      <c r="E13080" t="s">
        <v>140</v>
      </c>
      <c r="F13080" t="s">
        <v>1046</v>
      </c>
      <c r="G13080" t="s">
        <v>140</v>
      </c>
      <c r="H13080" t="s">
        <v>140</v>
      </c>
      <c r="I13080" t="s">
        <v>140</v>
      </c>
    </row>
    <row r="13081" spans="1:9" x14ac:dyDescent="0.35">
      <c r="A13081" t="s">
        <v>10</v>
      </c>
      <c r="B13081" t="s">
        <v>339</v>
      </c>
      <c r="C13081">
        <v>10</v>
      </c>
      <c r="D13081" t="s">
        <v>505</v>
      </c>
      <c r="E13081" t="s">
        <v>140</v>
      </c>
      <c r="F13081" t="s">
        <v>504</v>
      </c>
      <c r="G13081" t="s">
        <v>140</v>
      </c>
      <c r="H13081" t="s">
        <v>140</v>
      </c>
      <c r="I13081" t="s">
        <v>140</v>
      </c>
    </row>
    <row r="13082" spans="1:9" x14ac:dyDescent="0.35">
      <c r="A13082" t="s">
        <v>11</v>
      </c>
      <c r="B13082" t="s">
        <v>1126</v>
      </c>
      <c r="C13082">
        <v>90</v>
      </c>
      <c r="D13082" t="s">
        <v>898</v>
      </c>
      <c r="E13082" t="s">
        <v>1009</v>
      </c>
      <c r="F13082" t="s">
        <v>838</v>
      </c>
      <c r="G13082" t="s">
        <v>824</v>
      </c>
      <c r="H13082" t="s">
        <v>140</v>
      </c>
      <c r="I13082" t="s">
        <v>140</v>
      </c>
    </row>
    <row r="13083" spans="1:9" x14ac:dyDescent="0.35">
      <c r="A13083" t="s">
        <v>11</v>
      </c>
      <c r="B13083" t="s">
        <v>1127</v>
      </c>
      <c r="C13083">
        <v>111</v>
      </c>
      <c r="D13083" t="s">
        <v>1002</v>
      </c>
      <c r="E13083" t="s">
        <v>140</v>
      </c>
      <c r="F13083" t="s">
        <v>950</v>
      </c>
      <c r="G13083" t="s">
        <v>1058</v>
      </c>
      <c r="H13083" t="s">
        <v>140</v>
      </c>
      <c r="I13083" t="s">
        <v>140</v>
      </c>
    </row>
    <row r="13084" spans="1:9" x14ac:dyDescent="0.35">
      <c r="A13084" t="s">
        <v>11</v>
      </c>
      <c r="B13084" t="s">
        <v>339</v>
      </c>
      <c r="C13084">
        <v>5</v>
      </c>
      <c r="D13084" t="s">
        <v>177</v>
      </c>
      <c r="E13084" t="s">
        <v>140</v>
      </c>
      <c r="F13084" t="s">
        <v>140</v>
      </c>
      <c r="G13084" t="s">
        <v>140</v>
      </c>
      <c r="H13084" t="s">
        <v>140</v>
      </c>
      <c r="I13084" t="s">
        <v>140</v>
      </c>
    </row>
    <row r="13085" spans="1:9" x14ac:dyDescent="0.35">
      <c r="A13085" t="s">
        <v>12</v>
      </c>
      <c r="B13085" t="s">
        <v>1126</v>
      </c>
      <c r="C13085">
        <v>96</v>
      </c>
      <c r="D13085" t="s">
        <v>523</v>
      </c>
      <c r="E13085" t="s">
        <v>1014</v>
      </c>
      <c r="F13085" t="s">
        <v>517</v>
      </c>
      <c r="G13085" t="s">
        <v>869</v>
      </c>
      <c r="H13085" t="s">
        <v>1008</v>
      </c>
      <c r="I13085" t="s">
        <v>140</v>
      </c>
    </row>
    <row r="13086" spans="1:9" x14ac:dyDescent="0.35">
      <c r="A13086" t="s">
        <v>12</v>
      </c>
      <c r="B13086" t="s">
        <v>1127</v>
      </c>
      <c r="C13086">
        <v>100</v>
      </c>
      <c r="D13086" t="s">
        <v>1159</v>
      </c>
      <c r="E13086" t="s">
        <v>140</v>
      </c>
      <c r="F13086" t="s">
        <v>1055</v>
      </c>
      <c r="G13086" t="s">
        <v>140</v>
      </c>
      <c r="H13086" t="s">
        <v>140</v>
      </c>
      <c r="I13086" t="s">
        <v>140</v>
      </c>
    </row>
    <row r="13087" spans="1:9" x14ac:dyDescent="0.35">
      <c r="A13087" t="s">
        <v>12</v>
      </c>
      <c r="B13087" t="s">
        <v>339</v>
      </c>
      <c r="C13087">
        <v>13</v>
      </c>
      <c r="D13087" t="s">
        <v>943</v>
      </c>
      <c r="E13087" t="s">
        <v>140</v>
      </c>
      <c r="F13087" t="s">
        <v>942</v>
      </c>
      <c r="G13087" t="s">
        <v>140</v>
      </c>
      <c r="H13087" t="s">
        <v>140</v>
      </c>
      <c r="I13087" t="s">
        <v>140</v>
      </c>
    </row>
    <row r="13088" spans="1:9" x14ac:dyDescent="0.35">
      <c r="A13088" t="s">
        <v>13</v>
      </c>
      <c r="B13088" t="s">
        <v>1126</v>
      </c>
      <c r="C13088">
        <v>85</v>
      </c>
      <c r="D13088" t="s">
        <v>46</v>
      </c>
      <c r="E13088" t="s">
        <v>1011</v>
      </c>
      <c r="F13088" t="s">
        <v>785</v>
      </c>
      <c r="G13088" t="s">
        <v>729</v>
      </c>
      <c r="H13088" t="s">
        <v>954</v>
      </c>
      <c r="I13088" t="s">
        <v>140</v>
      </c>
    </row>
    <row r="13089" spans="1:9" x14ac:dyDescent="0.35">
      <c r="A13089" t="s">
        <v>13</v>
      </c>
      <c r="B13089" t="s">
        <v>1127</v>
      </c>
      <c r="C13089">
        <v>112</v>
      </c>
      <c r="D13089" t="s">
        <v>104</v>
      </c>
      <c r="E13089" t="s">
        <v>1009</v>
      </c>
      <c r="F13089" t="s">
        <v>996</v>
      </c>
      <c r="G13089" t="s">
        <v>903</v>
      </c>
      <c r="H13089" t="s">
        <v>140</v>
      </c>
      <c r="I13089" t="s">
        <v>1013</v>
      </c>
    </row>
    <row r="13090" spans="1:9" x14ac:dyDescent="0.35">
      <c r="A13090" t="s">
        <v>13</v>
      </c>
      <c r="B13090" t="s">
        <v>339</v>
      </c>
      <c r="C13090">
        <v>9</v>
      </c>
      <c r="D13090" t="s">
        <v>951</v>
      </c>
      <c r="E13090" t="s">
        <v>140</v>
      </c>
      <c r="F13090" t="s">
        <v>140</v>
      </c>
      <c r="G13090" t="s">
        <v>952</v>
      </c>
      <c r="H13090" t="s">
        <v>140</v>
      </c>
      <c r="I13090" t="s">
        <v>140</v>
      </c>
    </row>
    <row r="13091" spans="1:9" x14ac:dyDescent="0.35">
      <c r="A13091" t="s">
        <v>14</v>
      </c>
      <c r="B13091" t="s">
        <v>1126</v>
      </c>
      <c r="C13091">
        <v>77</v>
      </c>
      <c r="D13091" t="s">
        <v>1084</v>
      </c>
      <c r="E13091" t="s">
        <v>801</v>
      </c>
      <c r="F13091" t="s">
        <v>125</v>
      </c>
      <c r="G13091" t="s">
        <v>1018</v>
      </c>
      <c r="H13091" t="s">
        <v>140</v>
      </c>
      <c r="I13091" t="s">
        <v>1017</v>
      </c>
    </row>
    <row r="13092" spans="1:9" x14ac:dyDescent="0.35">
      <c r="A13092" t="s">
        <v>14</v>
      </c>
      <c r="B13092" t="s">
        <v>1127</v>
      </c>
      <c r="C13092">
        <v>119</v>
      </c>
      <c r="D13092" t="s">
        <v>94</v>
      </c>
      <c r="E13092" t="s">
        <v>140</v>
      </c>
      <c r="F13092" t="s">
        <v>999</v>
      </c>
      <c r="G13092" t="s">
        <v>1004</v>
      </c>
      <c r="H13092" t="s">
        <v>140</v>
      </c>
      <c r="I13092" t="s">
        <v>140</v>
      </c>
    </row>
    <row r="13093" spans="1:9" x14ac:dyDescent="0.35">
      <c r="A13093" t="s">
        <v>14</v>
      </c>
      <c r="B13093" t="s">
        <v>339</v>
      </c>
      <c r="C13093">
        <v>7</v>
      </c>
      <c r="D13093" t="s">
        <v>177</v>
      </c>
      <c r="E13093" t="s">
        <v>140</v>
      </c>
      <c r="F13093" t="s">
        <v>140</v>
      </c>
      <c r="G13093" t="s">
        <v>140</v>
      </c>
      <c r="H13093" t="s">
        <v>140</v>
      </c>
      <c r="I13093" t="s">
        <v>140</v>
      </c>
    </row>
    <row r="13094" spans="1:9" x14ac:dyDescent="0.35">
      <c r="A13094" t="s">
        <v>15</v>
      </c>
      <c r="B13094" t="s">
        <v>1126</v>
      </c>
      <c r="C13094">
        <v>93</v>
      </c>
      <c r="D13094" t="s">
        <v>1025</v>
      </c>
      <c r="E13094" t="s">
        <v>140</v>
      </c>
      <c r="F13094" t="s">
        <v>1052</v>
      </c>
      <c r="G13094" t="s">
        <v>1021</v>
      </c>
      <c r="H13094" t="s">
        <v>140</v>
      </c>
      <c r="I13094" t="s">
        <v>140</v>
      </c>
    </row>
    <row r="13095" spans="1:9" x14ac:dyDescent="0.35">
      <c r="A13095" t="s">
        <v>15</v>
      </c>
      <c r="B13095" t="s">
        <v>1127</v>
      </c>
      <c r="C13095">
        <v>107</v>
      </c>
      <c r="D13095" t="s">
        <v>116</v>
      </c>
      <c r="E13095" t="s">
        <v>140</v>
      </c>
      <c r="F13095" t="s">
        <v>147</v>
      </c>
      <c r="G13095" t="s">
        <v>1018</v>
      </c>
      <c r="H13095" t="s">
        <v>140</v>
      </c>
      <c r="I13095" t="s">
        <v>140</v>
      </c>
    </row>
    <row r="13096" spans="1:9" x14ac:dyDescent="0.35">
      <c r="A13096" t="s">
        <v>15</v>
      </c>
      <c r="B13096" t="s">
        <v>339</v>
      </c>
      <c r="C13096">
        <v>6</v>
      </c>
      <c r="D13096" t="s">
        <v>120</v>
      </c>
      <c r="E13096" t="s">
        <v>140</v>
      </c>
      <c r="F13096" t="s">
        <v>119</v>
      </c>
      <c r="G13096" t="s">
        <v>140</v>
      </c>
      <c r="H13096" t="s">
        <v>140</v>
      </c>
      <c r="I13096" t="s">
        <v>140</v>
      </c>
    </row>
    <row r="13097" spans="1:9" x14ac:dyDescent="0.35">
      <c r="A13097" t="s">
        <v>16</v>
      </c>
      <c r="B13097" t="s">
        <v>1126</v>
      </c>
      <c r="C13097">
        <v>83</v>
      </c>
      <c r="D13097" t="s">
        <v>1002</v>
      </c>
      <c r="E13097" t="s">
        <v>140</v>
      </c>
      <c r="F13097" t="s">
        <v>1043</v>
      </c>
      <c r="G13097" t="s">
        <v>1066</v>
      </c>
      <c r="H13097" t="s">
        <v>1043</v>
      </c>
      <c r="I13097" t="s">
        <v>140</v>
      </c>
    </row>
    <row r="13098" spans="1:9" x14ac:dyDescent="0.35">
      <c r="A13098" t="s">
        <v>16</v>
      </c>
      <c r="B13098" t="s">
        <v>1127</v>
      </c>
      <c r="C13098">
        <v>107</v>
      </c>
      <c r="D13098" t="s">
        <v>933</v>
      </c>
      <c r="E13098" t="s">
        <v>140</v>
      </c>
      <c r="F13098" t="s">
        <v>664</v>
      </c>
      <c r="G13098" t="s">
        <v>949</v>
      </c>
      <c r="H13098" t="s">
        <v>140</v>
      </c>
      <c r="I13098" t="s">
        <v>140</v>
      </c>
    </row>
    <row r="13099" spans="1:9" x14ac:dyDescent="0.35">
      <c r="A13099" t="s">
        <v>16</v>
      </c>
      <c r="B13099" t="s">
        <v>339</v>
      </c>
      <c r="C13099">
        <v>16</v>
      </c>
      <c r="D13099" t="s">
        <v>177</v>
      </c>
      <c r="E13099" t="s">
        <v>140</v>
      </c>
      <c r="F13099" t="s">
        <v>140</v>
      </c>
      <c r="G13099" t="s">
        <v>140</v>
      </c>
      <c r="H13099" t="s">
        <v>140</v>
      </c>
      <c r="I13099" t="s">
        <v>140</v>
      </c>
    </row>
    <row r="13100" spans="1:9" x14ac:dyDescent="0.35">
      <c r="A13100" t="s">
        <v>17</v>
      </c>
      <c r="B13100" t="s">
        <v>1126</v>
      </c>
      <c r="C13100">
        <v>92</v>
      </c>
      <c r="D13100" t="s">
        <v>128</v>
      </c>
      <c r="E13100" t="s">
        <v>1012</v>
      </c>
      <c r="F13100" t="s">
        <v>824</v>
      </c>
      <c r="G13100" t="s">
        <v>1051</v>
      </c>
      <c r="H13100" t="s">
        <v>1062</v>
      </c>
      <c r="I13100" t="s">
        <v>140</v>
      </c>
    </row>
    <row r="13101" spans="1:9" x14ac:dyDescent="0.35">
      <c r="A13101" t="s">
        <v>17</v>
      </c>
      <c r="B13101" t="s">
        <v>1127</v>
      </c>
      <c r="C13101">
        <v>100</v>
      </c>
      <c r="D13101" t="s">
        <v>1143</v>
      </c>
      <c r="E13101" t="s">
        <v>140</v>
      </c>
      <c r="F13101" t="s">
        <v>1066</v>
      </c>
      <c r="G13101" t="s">
        <v>1020</v>
      </c>
      <c r="H13101" t="s">
        <v>140</v>
      </c>
      <c r="I13101" t="s">
        <v>140</v>
      </c>
    </row>
    <row r="13102" spans="1:9" x14ac:dyDescent="0.35">
      <c r="A13102" t="s">
        <v>17</v>
      </c>
      <c r="B13102" t="s">
        <v>339</v>
      </c>
      <c r="C13102">
        <v>11</v>
      </c>
      <c r="D13102" t="s">
        <v>177</v>
      </c>
      <c r="E13102" t="s">
        <v>140</v>
      </c>
      <c r="F13102" t="s">
        <v>140</v>
      </c>
      <c r="G13102" t="s">
        <v>140</v>
      </c>
      <c r="H13102" t="s">
        <v>140</v>
      </c>
      <c r="I13102" t="s">
        <v>140</v>
      </c>
    </row>
    <row r="13103" spans="1:9" x14ac:dyDescent="0.35">
      <c r="A13103" t="s">
        <v>18</v>
      </c>
      <c r="B13103" t="s">
        <v>1126</v>
      </c>
      <c r="C13103">
        <v>94</v>
      </c>
      <c r="D13103" t="s">
        <v>270</v>
      </c>
      <c r="E13103" t="s">
        <v>1019</v>
      </c>
      <c r="F13103" t="s">
        <v>501</v>
      </c>
      <c r="G13103" t="s">
        <v>1051</v>
      </c>
      <c r="H13103" t="s">
        <v>1010</v>
      </c>
      <c r="I13103" t="s">
        <v>140</v>
      </c>
    </row>
    <row r="13104" spans="1:9" x14ac:dyDescent="0.35">
      <c r="A13104" t="s">
        <v>18</v>
      </c>
      <c r="B13104" t="s">
        <v>1127</v>
      </c>
      <c r="C13104">
        <v>103</v>
      </c>
      <c r="D13104" t="s">
        <v>130</v>
      </c>
      <c r="E13104" t="s">
        <v>140</v>
      </c>
      <c r="F13104" t="s">
        <v>87</v>
      </c>
      <c r="G13104" t="s">
        <v>1019</v>
      </c>
      <c r="H13104" t="s">
        <v>140</v>
      </c>
      <c r="I13104" t="s">
        <v>140</v>
      </c>
    </row>
    <row r="13105" spans="1:9" x14ac:dyDescent="0.35">
      <c r="A13105" t="s">
        <v>18</v>
      </c>
      <c r="B13105" t="s">
        <v>339</v>
      </c>
      <c r="C13105">
        <v>8</v>
      </c>
      <c r="D13105" t="s">
        <v>177</v>
      </c>
      <c r="E13105" t="s">
        <v>140</v>
      </c>
      <c r="F13105" t="s">
        <v>140</v>
      </c>
      <c r="G13105" t="s">
        <v>140</v>
      </c>
      <c r="H13105" t="s">
        <v>140</v>
      </c>
      <c r="I13105" t="s">
        <v>140</v>
      </c>
    </row>
    <row r="13106" spans="1:9" x14ac:dyDescent="0.35">
      <c r="A13106" t="s">
        <v>19</v>
      </c>
      <c r="B13106" t="s">
        <v>1126</v>
      </c>
      <c r="C13106">
        <v>96</v>
      </c>
      <c r="D13106" t="s">
        <v>665</v>
      </c>
      <c r="E13106" t="s">
        <v>140</v>
      </c>
      <c r="F13106" t="s">
        <v>869</v>
      </c>
      <c r="G13106" t="s">
        <v>140</v>
      </c>
      <c r="H13106" t="s">
        <v>775</v>
      </c>
      <c r="I13106" t="s">
        <v>140</v>
      </c>
    </row>
    <row r="13107" spans="1:9" x14ac:dyDescent="0.35">
      <c r="A13107" t="s">
        <v>19</v>
      </c>
      <c r="B13107" t="s">
        <v>1127</v>
      </c>
      <c r="C13107">
        <v>99</v>
      </c>
      <c r="D13107" t="s">
        <v>982</v>
      </c>
      <c r="E13107" t="s">
        <v>1014</v>
      </c>
      <c r="F13107" t="s">
        <v>733</v>
      </c>
      <c r="G13107" t="s">
        <v>1011</v>
      </c>
      <c r="H13107" t="s">
        <v>1063</v>
      </c>
      <c r="I13107" t="s">
        <v>140</v>
      </c>
    </row>
    <row r="13108" spans="1:9" x14ac:dyDescent="0.35">
      <c r="A13108" t="s">
        <v>19</v>
      </c>
      <c r="B13108" t="s">
        <v>339</v>
      </c>
      <c r="C13108">
        <v>11</v>
      </c>
      <c r="D13108" t="s">
        <v>780</v>
      </c>
      <c r="E13108" t="s">
        <v>140</v>
      </c>
      <c r="F13108" t="s">
        <v>781</v>
      </c>
      <c r="G13108" t="s">
        <v>140</v>
      </c>
      <c r="H13108" t="s">
        <v>140</v>
      </c>
      <c r="I13108" t="s">
        <v>140</v>
      </c>
    </row>
    <row r="13109" spans="1:9" x14ac:dyDescent="0.35">
      <c r="A13109" t="s">
        <v>20</v>
      </c>
      <c r="B13109" t="s">
        <v>1126</v>
      </c>
      <c r="C13109">
        <v>87</v>
      </c>
      <c r="D13109" t="s">
        <v>936</v>
      </c>
      <c r="E13109" t="s">
        <v>1019</v>
      </c>
      <c r="F13109" t="s">
        <v>1059</v>
      </c>
      <c r="G13109" t="s">
        <v>1050</v>
      </c>
      <c r="H13109" t="s">
        <v>140</v>
      </c>
      <c r="I13109" t="s">
        <v>140</v>
      </c>
    </row>
    <row r="13110" spans="1:9" x14ac:dyDescent="0.35">
      <c r="A13110" t="s">
        <v>20</v>
      </c>
      <c r="B13110" t="s">
        <v>1127</v>
      </c>
      <c r="C13110">
        <v>115</v>
      </c>
      <c r="D13110" t="s">
        <v>1111</v>
      </c>
      <c r="E13110" t="s">
        <v>140</v>
      </c>
      <c r="F13110" t="s">
        <v>929</v>
      </c>
      <c r="G13110" t="s">
        <v>1010</v>
      </c>
      <c r="H13110" t="s">
        <v>140</v>
      </c>
      <c r="I13110" t="s">
        <v>140</v>
      </c>
    </row>
    <row r="13111" spans="1:9" x14ac:dyDescent="0.35">
      <c r="A13111" t="s">
        <v>20</v>
      </c>
      <c r="B13111" t="s">
        <v>339</v>
      </c>
      <c r="C13111">
        <v>4</v>
      </c>
      <c r="D13111" t="s">
        <v>177</v>
      </c>
      <c r="E13111" t="s">
        <v>140</v>
      </c>
      <c r="F13111" t="s">
        <v>140</v>
      </c>
      <c r="G13111" t="s">
        <v>140</v>
      </c>
      <c r="H13111" t="s">
        <v>140</v>
      </c>
      <c r="I13111" t="s">
        <v>140</v>
      </c>
    </row>
    <row r="13112" spans="1:9" x14ac:dyDescent="0.35">
      <c r="A13112" t="s">
        <v>21</v>
      </c>
      <c r="B13112" t="s">
        <v>1126</v>
      </c>
      <c r="C13112">
        <v>58</v>
      </c>
      <c r="D13112" t="s">
        <v>1110</v>
      </c>
      <c r="E13112" t="s">
        <v>140</v>
      </c>
      <c r="F13112" t="s">
        <v>1098</v>
      </c>
      <c r="G13112" t="s">
        <v>733</v>
      </c>
      <c r="H13112" t="s">
        <v>140</v>
      </c>
      <c r="I13112" t="s">
        <v>140</v>
      </c>
    </row>
    <row r="13113" spans="1:9" x14ac:dyDescent="0.35">
      <c r="A13113" t="s">
        <v>21</v>
      </c>
      <c r="B13113" t="s">
        <v>1127</v>
      </c>
      <c r="C13113">
        <v>144</v>
      </c>
      <c r="D13113" t="s">
        <v>997</v>
      </c>
      <c r="E13113" t="s">
        <v>140</v>
      </c>
      <c r="F13113" t="s">
        <v>1017</v>
      </c>
      <c r="G13113" t="s">
        <v>1017</v>
      </c>
      <c r="H13113" t="s">
        <v>1017</v>
      </c>
      <c r="I13113" t="s">
        <v>140</v>
      </c>
    </row>
    <row r="13114" spans="1:9" x14ac:dyDescent="0.35">
      <c r="A13114" t="s">
        <v>21</v>
      </c>
      <c r="B13114" t="s">
        <v>339</v>
      </c>
      <c r="C13114">
        <v>8</v>
      </c>
      <c r="D13114" t="s">
        <v>1158</v>
      </c>
      <c r="E13114" t="s">
        <v>140</v>
      </c>
      <c r="F13114" t="s">
        <v>592</v>
      </c>
      <c r="G13114" t="s">
        <v>140</v>
      </c>
      <c r="H13114" t="s">
        <v>140</v>
      </c>
      <c r="I13114" t="s">
        <v>140</v>
      </c>
    </row>
    <row r="13115" spans="1:9" x14ac:dyDescent="0.35">
      <c r="A13115" t="s">
        <v>22</v>
      </c>
      <c r="B13115" t="s">
        <v>1126</v>
      </c>
      <c r="C13115">
        <v>87</v>
      </c>
      <c r="D13115" t="s">
        <v>998</v>
      </c>
      <c r="E13115" t="s">
        <v>1012</v>
      </c>
      <c r="F13115" t="s">
        <v>1065</v>
      </c>
      <c r="G13115" t="s">
        <v>1098</v>
      </c>
      <c r="H13115" t="s">
        <v>140</v>
      </c>
      <c r="I13115" t="s">
        <v>140</v>
      </c>
    </row>
    <row r="13116" spans="1:9" x14ac:dyDescent="0.35">
      <c r="A13116" t="s">
        <v>22</v>
      </c>
      <c r="B13116" t="s">
        <v>1127</v>
      </c>
      <c r="C13116">
        <v>111</v>
      </c>
      <c r="D13116" t="s">
        <v>1146</v>
      </c>
      <c r="E13116" t="s">
        <v>1019</v>
      </c>
      <c r="F13116" t="s">
        <v>1043</v>
      </c>
      <c r="G13116" t="s">
        <v>140</v>
      </c>
      <c r="H13116" t="s">
        <v>1016</v>
      </c>
      <c r="I13116" t="s">
        <v>140</v>
      </c>
    </row>
    <row r="13117" spans="1:9" x14ac:dyDescent="0.35">
      <c r="A13117" t="s">
        <v>22</v>
      </c>
      <c r="B13117" t="s">
        <v>339</v>
      </c>
      <c r="C13117">
        <v>11</v>
      </c>
      <c r="D13117" t="s">
        <v>177</v>
      </c>
      <c r="E13117" t="s">
        <v>140</v>
      </c>
      <c r="F13117" t="s">
        <v>140</v>
      </c>
      <c r="G13117" t="s">
        <v>140</v>
      </c>
      <c r="H13117" t="s">
        <v>140</v>
      </c>
      <c r="I13117" t="s">
        <v>140</v>
      </c>
    </row>
    <row r="13118" spans="1:9" x14ac:dyDescent="0.35">
      <c r="A13118" t="s">
        <v>23</v>
      </c>
      <c r="B13118" t="s">
        <v>1126</v>
      </c>
      <c r="C13118">
        <v>99</v>
      </c>
      <c r="D13118" t="s">
        <v>188</v>
      </c>
      <c r="E13118" t="s">
        <v>1098</v>
      </c>
      <c r="F13118" t="s">
        <v>129</v>
      </c>
      <c r="G13118" t="s">
        <v>1048</v>
      </c>
      <c r="H13118" t="s">
        <v>140</v>
      </c>
      <c r="I13118" t="s">
        <v>140</v>
      </c>
    </row>
    <row r="13119" spans="1:9" x14ac:dyDescent="0.35">
      <c r="A13119" t="s">
        <v>23</v>
      </c>
      <c r="B13119" t="s">
        <v>1127</v>
      </c>
      <c r="C13119">
        <v>94</v>
      </c>
      <c r="D13119" t="s">
        <v>1002</v>
      </c>
      <c r="E13119" t="s">
        <v>140</v>
      </c>
      <c r="F13119" t="s">
        <v>1070</v>
      </c>
      <c r="G13119" t="s">
        <v>1098</v>
      </c>
      <c r="H13119" t="s">
        <v>140</v>
      </c>
      <c r="I13119" t="s">
        <v>140</v>
      </c>
    </row>
    <row r="13120" spans="1:9" x14ac:dyDescent="0.35">
      <c r="A13120" t="s">
        <v>23</v>
      </c>
      <c r="B13120" t="s">
        <v>339</v>
      </c>
      <c r="C13120">
        <v>12</v>
      </c>
      <c r="D13120" t="s">
        <v>815</v>
      </c>
      <c r="E13120" t="s">
        <v>140</v>
      </c>
      <c r="F13120" t="s">
        <v>518</v>
      </c>
      <c r="G13120" t="s">
        <v>952</v>
      </c>
      <c r="H13120" t="s">
        <v>140</v>
      </c>
      <c r="I13120" t="s">
        <v>140</v>
      </c>
    </row>
    <row r="13121" spans="1:9" x14ac:dyDescent="0.35">
      <c r="A13121" t="s">
        <v>24</v>
      </c>
      <c r="B13121" t="s">
        <v>1126</v>
      </c>
      <c r="C13121">
        <v>86</v>
      </c>
      <c r="D13121" t="s">
        <v>938</v>
      </c>
      <c r="E13121" t="s">
        <v>140</v>
      </c>
      <c r="F13121" t="s">
        <v>1063</v>
      </c>
      <c r="G13121" t="s">
        <v>140</v>
      </c>
      <c r="H13121" t="s">
        <v>140</v>
      </c>
      <c r="I13121" t="s">
        <v>1017</v>
      </c>
    </row>
    <row r="13122" spans="1:9" x14ac:dyDescent="0.35">
      <c r="A13122" t="s">
        <v>24</v>
      </c>
      <c r="B13122" t="s">
        <v>1127</v>
      </c>
      <c r="C13122">
        <v>117</v>
      </c>
      <c r="D13122" t="s">
        <v>1110</v>
      </c>
      <c r="E13122" t="s">
        <v>140</v>
      </c>
      <c r="F13122" t="s">
        <v>988</v>
      </c>
      <c r="G13122" t="s">
        <v>1013</v>
      </c>
      <c r="H13122" t="s">
        <v>140</v>
      </c>
      <c r="I13122" t="s">
        <v>140</v>
      </c>
    </row>
    <row r="13123" spans="1:9" x14ac:dyDescent="0.35">
      <c r="A13123" t="s">
        <v>24</v>
      </c>
      <c r="B13123" t="s">
        <v>339</v>
      </c>
      <c r="C13123">
        <v>4</v>
      </c>
      <c r="D13123" t="s">
        <v>177</v>
      </c>
      <c r="E13123" t="s">
        <v>140</v>
      </c>
      <c r="F13123" t="s">
        <v>140</v>
      </c>
      <c r="G13123" t="s">
        <v>140</v>
      </c>
      <c r="H13123" t="s">
        <v>140</v>
      </c>
      <c r="I13123" t="s">
        <v>140</v>
      </c>
    </row>
    <row r="13124" spans="1:9" x14ac:dyDescent="0.35">
      <c r="A13124" t="s">
        <v>25</v>
      </c>
      <c r="B13124" t="s">
        <v>1126</v>
      </c>
      <c r="C13124">
        <v>85</v>
      </c>
      <c r="D13124" t="s">
        <v>177</v>
      </c>
      <c r="E13124" t="s">
        <v>140</v>
      </c>
      <c r="F13124" t="s">
        <v>140</v>
      </c>
      <c r="G13124" t="s">
        <v>140</v>
      </c>
      <c r="H13124" t="s">
        <v>140</v>
      </c>
      <c r="I13124" t="s">
        <v>140</v>
      </c>
    </row>
    <row r="13125" spans="1:9" x14ac:dyDescent="0.35">
      <c r="A13125" t="s">
        <v>25</v>
      </c>
      <c r="B13125" t="s">
        <v>1127</v>
      </c>
      <c r="C13125">
        <v>111</v>
      </c>
      <c r="D13125" t="s">
        <v>1230</v>
      </c>
      <c r="E13125" t="s">
        <v>140</v>
      </c>
      <c r="F13125" t="s">
        <v>1012</v>
      </c>
      <c r="G13125" t="s">
        <v>1043</v>
      </c>
      <c r="H13125" t="s">
        <v>1016</v>
      </c>
      <c r="I13125" t="s">
        <v>140</v>
      </c>
    </row>
    <row r="13126" spans="1:9" x14ac:dyDescent="0.35">
      <c r="A13126" t="s">
        <v>25</v>
      </c>
      <c r="B13126" t="s">
        <v>339</v>
      </c>
      <c r="C13126">
        <v>8</v>
      </c>
      <c r="D13126" t="s">
        <v>177</v>
      </c>
      <c r="E13126" t="s">
        <v>140</v>
      </c>
      <c r="F13126" t="s">
        <v>140</v>
      </c>
      <c r="G13126" t="s">
        <v>140</v>
      </c>
      <c r="H13126" t="s">
        <v>140</v>
      </c>
      <c r="I13126" t="s">
        <v>140</v>
      </c>
    </row>
    <row r="13127" spans="1:9" x14ac:dyDescent="0.35">
      <c r="A13127" t="s">
        <v>26</v>
      </c>
      <c r="B13127" t="s">
        <v>1126</v>
      </c>
      <c r="C13127">
        <v>92</v>
      </c>
      <c r="D13127" t="s">
        <v>1157</v>
      </c>
      <c r="E13127" t="s">
        <v>140</v>
      </c>
      <c r="F13127" t="s">
        <v>1073</v>
      </c>
      <c r="G13127" t="s">
        <v>733</v>
      </c>
      <c r="H13127" t="s">
        <v>140</v>
      </c>
      <c r="I13127" t="s">
        <v>140</v>
      </c>
    </row>
    <row r="13128" spans="1:9" x14ac:dyDescent="0.35">
      <c r="A13128" t="s">
        <v>26</v>
      </c>
      <c r="B13128" t="s">
        <v>1127</v>
      </c>
      <c r="C13128">
        <v>100</v>
      </c>
      <c r="D13128" t="s">
        <v>122</v>
      </c>
      <c r="E13128" t="s">
        <v>140</v>
      </c>
      <c r="F13128" t="s">
        <v>91</v>
      </c>
      <c r="G13128" t="s">
        <v>939</v>
      </c>
      <c r="H13128" t="s">
        <v>140</v>
      </c>
      <c r="I13128" t="s">
        <v>140</v>
      </c>
    </row>
    <row r="13129" spans="1:9" x14ac:dyDescent="0.35">
      <c r="A13129" t="s">
        <v>26</v>
      </c>
      <c r="B13129" t="s">
        <v>339</v>
      </c>
      <c r="C13129">
        <v>10</v>
      </c>
      <c r="D13129" t="s">
        <v>833</v>
      </c>
      <c r="E13129" t="s">
        <v>140</v>
      </c>
      <c r="F13129" t="s">
        <v>595</v>
      </c>
      <c r="G13129" t="s">
        <v>1182</v>
      </c>
      <c r="H13129" t="s">
        <v>140</v>
      </c>
      <c r="I13129" t="s">
        <v>140</v>
      </c>
    </row>
    <row r="13130" spans="1:9" x14ac:dyDescent="0.35">
      <c r="A13130" t="s">
        <v>27</v>
      </c>
      <c r="B13130" t="s">
        <v>1126</v>
      </c>
      <c r="C13130">
        <v>78</v>
      </c>
      <c r="D13130" t="s">
        <v>661</v>
      </c>
      <c r="E13130" t="s">
        <v>140</v>
      </c>
      <c r="F13130" t="s">
        <v>660</v>
      </c>
      <c r="G13130" t="s">
        <v>140</v>
      </c>
      <c r="H13130" t="s">
        <v>140</v>
      </c>
      <c r="I13130" t="s">
        <v>140</v>
      </c>
    </row>
    <row r="13131" spans="1:9" x14ac:dyDescent="0.35">
      <c r="A13131" t="s">
        <v>27</v>
      </c>
      <c r="B13131" t="s">
        <v>1127</v>
      </c>
      <c r="C13131">
        <v>114</v>
      </c>
      <c r="D13131" t="s">
        <v>1122</v>
      </c>
      <c r="E13131" t="s">
        <v>1063</v>
      </c>
      <c r="F13131" t="s">
        <v>1003</v>
      </c>
      <c r="G13131" t="s">
        <v>1012</v>
      </c>
      <c r="H13131" t="s">
        <v>140</v>
      </c>
      <c r="I13131" t="s">
        <v>140</v>
      </c>
    </row>
    <row r="13132" spans="1:9" x14ac:dyDescent="0.35">
      <c r="A13132" t="s">
        <v>27</v>
      </c>
      <c r="B13132" t="s">
        <v>339</v>
      </c>
      <c r="C13132">
        <v>12</v>
      </c>
      <c r="D13132" t="s">
        <v>1113</v>
      </c>
      <c r="E13132" t="s">
        <v>140</v>
      </c>
      <c r="F13132" t="s">
        <v>1064</v>
      </c>
      <c r="G13132" t="s">
        <v>140</v>
      </c>
      <c r="H13132" t="s">
        <v>140</v>
      </c>
      <c r="I13132" t="s">
        <v>140</v>
      </c>
    </row>
    <row r="13133" spans="1:9" x14ac:dyDescent="0.35">
      <c r="A13133" t="s">
        <v>28</v>
      </c>
      <c r="B13133" t="s">
        <v>1126</v>
      </c>
      <c r="C13133">
        <v>72</v>
      </c>
      <c r="D13133" t="s">
        <v>128</v>
      </c>
      <c r="E13133" t="s">
        <v>140</v>
      </c>
      <c r="F13133" t="s">
        <v>749</v>
      </c>
      <c r="G13133" t="s">
        <v>1054</v>
      </c>
      <c r="H13133" t="s">
        <v>140</v>
      </c>
      <c r="I13133" t="s">
        <v>140</v>
      </c>
    </row>
    <row r="13134" spans="1:9" x14ac:dyDescent="0.35">
      <c r="A13134" t="s">
        <v>28</v>
      </c>
      <c r="B13134" t="s">
        <v>1127</v>
      </c>
      <c r="C13134">
        <v>125</v>
      </c>
      <c r="D13134" t="s">
        <v>1123</v>
      </c>
      <c r="E13134" t="s">
        <v>140</v>
      </c>
      <c r="F13134" t="s">
        <v>1045</v>
      </c>
      <c r="G13134" t="s">
        <v>140</v>
      </c>
      <c r="H13134" t="s">
        <v>140</v>
      </c>
      <c r="I13134" t="s">
        <v>140</v>
      </c>
    </row>
    <row r="13135" spans="1:9" x14ac:dyDescent="0.35">
      <c r="A13135" t="s">
        <v>28</v>
      </c>
      <c r="B13135" t="s">
        <v>339</v>
      </c>
      <c r="C13135">
        <v>10</v>
      </c>
      <c r="D13135" t="s">
        <v>974</v>
      </c>
      <c r="E13135" t="s">
        <v>140</v>
      </c>
      <c r="F13135" t="s">
        <v>973</v>
      </c>
      <c r="G13135" t="s">
        <v>140</v>
      </c>
      <c r="H13135" t="s">
        <v>140</v>
      </c>
      <c r="I13135" t="s">
        <v>140</v>
      </c>
    </row>
    <row r="13136" spans="1:9" x14ac:dyDescent="0.35">
      <c r="A13136" t="s">
        <v>29</v>
      </c>
      <c r="B13136" t="s">
        <v>1126</v>
      </c>
      <c r="C13136">
        <v>96</v>
      </c>
      <c r="D13136" t="s">
        <v>370</v>
      </c>
      <c r="E13136" t="s">
        <v>775</v>
      </c>
      <c r="F13136" t="s">
        <v>929</v>
      </c>
      <c r="G13136" t="s">
        <v>929</v>
      </c>
      <c r="H13136" t="s">
        <v>140</v>
      </c>
      <c r="I13136" t="s">
        <v>140</v>
      </c>
    </row>
    <row r="13137" spans="1:9" x14ac:dyDescent="0.35">
      <c r="A13137" t="s">
        <v>29</v>
      </c>
      <c r="B13137" t="s">
        <v>1127</v>
      </c>
      <c r="C13137">
        <v>98</v>
      </c>
      <c r="D13137" t="s">
        <v>100</v>
      </c>
      <c r="E13137" t="s">
        <v>1016</v>
      </c>
      <c r="F13137" t="s">
        <v>1047</v>
      </c>
      <c r="G13137" t="s">
        <v>1046</v>
      </c>
      <c r="H13137" t="s">
        <v>140</v>
      </c>
      <c r="I13137" t="s">
        <v>140</v>
      </c>
    </row>
    <row r="13138" spans="1:9" x14ac:dyDescent="0.35">
      <c r="A13138" t="s">
        <v>29</v>
      </c>
      <c r="B13138" t="s">
        <v>339</v>
      </c>
      <c r="C13138">
        <v>10</v>
      </c>
      <c r="D13138" t="s">
        <v>177</v>
      </c>
      <c r="E13138" t="s">
        <v>140</v>
      </c>
      <c r="F13138" t="s">
        <v>140</v>
      </c>
      <c r="G13138" t="s">
        <v>140</v>
      </c>
      <c r="H13138" t="s">
        <v>140</v>
      </c>
      <c r="I13138" t="s">
        <v>140</v>
      </c>
    </row>
    <row r="13139" spans="1:9" x14ac:dyDescent="0.35">
      <c r="A13139" t="s">
        <v>30</v>
      </c>
      <c r="B13139" t="s">
        <v>1126</v>
      </c>
      <c r="C13139">
        <v>76</v>
      </c>
      <c r="D13139" t="s">
        <v>1200</v>
      </c>
      <c r="E13139" t="s">
        <v>140</v>
      </c>
      <c r="F13139" t="s">
        <v>1020</v>
      </c>
      <c r="G13139" t="s">
        <v>140</v>
      </c>
      <c r="H13139" t="s">
        <v>140</v>
      </c>
      <c r="I13139" t="s">
        <v>140</v>
      </c>
    </row>
    <row r="13140" spans="1:9" x14ac:dyDescent="0.35">
      <c r="A13140" t="s">
        <v>30</v>
      </c>
      <c r="B13140" t="s">
        <v>1127</v>
      </c>
      <c r="C13140">
        <v>120</v>
      </c>
      <c r="D13140" t="s">
        <v>1160</v>
      </c>
      <c r="E13140" t="s">
        <v>1012</v>
      </c>
      <c r="F13140" t="s">
        <v>1050</v>
      </c>
      <c r="G13140" t="s">
        <v>140</v>
      </c>
      <c r="H13140" t="s">
        <v>140</v>
      </c>
      <c r="I13140" t="s">
        <v>140</v>
      </c>
    </row>
    <row r="13141" spans="1:9" x14ac:dyDescent="0.35">
      <c r="A13141" t="s">
        <v>30</v>
      </c>
      <c r="B13141" t="s">
        <v>339</v>
      </c>
      <c r="C13141">
        <v>6</v>
      </c>
      <c r="D13141" t="s">
        <v>102</v>
      </c>
      <c r="E13141" t="s">
        <v>140</v>
      </c>
      <c r="F13141" t="s">
        <v>140</v>
      </c>
      <c r="G13141" t="s">
        <v>101</v>
      </c>
      <c r="H13141" t="s">
        <v>140</v>
      </c>
      <c r="I13141" t="s">
        <v>140</v>
      </c>
    </row>
    <row r="13142" spans="1:9" x14ac:dyDescent="0.35">
      <c r="A13142" t="s">
        <v>31</v>
      </c>
      <c r="B13142" t="s">
        <v>1126</v>
      </c>
      <c r="C13142">
        <v>101</v>
      </c>
      <c r="D13142" t="s">
        <v>859</v>
      </c>
      <c r="E13142" t="s">
        <v>1066</v>
      </c>
      <c r="F13142" t="s">
        <v>953</v>
      </c>
      <c r="G13142" t="s">
        <v>527</v>
      </c>
      <c r="H13142" t="s">
        <v>1066</v>
      </c>
      <c r="I13142" t="s">
        <v>140</v>
      </c>
    </row>
    <row r="13143" spans="1:9" x14ac:dyDescent="0.35">
      <c r="A13143" t="s">
        <v>31</v>
      </c>
      <c r="B13143" t="s">
        <v>1127</v>
      </c>
      <c r="C13143">
        <v>100</v>
      </c>
      <c r="D13143" t="s">
        <v>740</v>
      </c>
      <c r="E13143" t="s">
        <v>1043</v>
      </c>
      <c r="F13143" t="s">
        <v>1104</v>
      </c>
      <c r="G13143" t="s">
        <v>1007</v>
      </c>
      <c r="H13143" t="s">
        <v>1016</v>
      </c>
      <c r="I13143" t="s">
        <v>140</v>
      </c>
    </row>
    <row r="13144" spans="1:9" x14ac:dyDescent="0.35">
      <c r="A13144" t="s">
        <v>31</v>
      </c>
      <c r="B13144" t="s">
        <v>339</v>
      </c>
      <c r="C13144">
        <v>6</v>
      </c>
      <c r="D13144" t="s">
        <v>177</v>
      </c>
      <c r="E13144" t="s">
        <v>140</v>
      </c>
      <c r="F13144" t="s">
        <v>140</v>
      </c>
      <c r="G13144" t="s">
        <v>140</v>
      </c>
      <c r="H13144" t="s">
        <v>140</v>
      </c>
      <c r="I13144" t="s">
        <v>140</v>
      </c>
    </row>
    <row r="13145" spans="1:9" x14ac:dyDescent="0.35">
      <c r="A13145" t="s">
        <v>32</v>
      </c>
      <c r="B13145" t="s">
        <v>1126</v>
      </c>
      <c r="C13145">
        <v>2085</v>
      </c>
      <c r="D13145" t="s">
        <v>108</v>
      </c>
      <c r="E13145" t="s">
        <v>775</v>
      </c>
      <c r="F13145" t="s">
        <v>458</v>
      </c>
      <c r="G13145" t="s">
        <v>1073</v>
      </c>
      <c r="H13145" t="s">
        <v>1013</v>
      </c>
      <c r="I13145" t="s">
        <v>1010</v>
      </c>
    </row>
    <row r="13146" spans="1:9" x14ac:dyDescent="0.35">
      <c r="A13146" t="s">
        <v>32</v>
      </c>
      <c r="B13146" t="s">
        <v>1127</v>
      </c>
      <c r="C13146">
        <v>2641</v>
      </c>
      <c r="D13146" t="s">
        <v>1101</v>
      </c>
      <c r="E13146" t="s">
        <v>1008</v>
      </c>
      <c r="F13146" t="s">
        <v>903</v>
      </c>
      <c r="G13146" t="s">
        <v>949</v>
      </c>
      <c r="H13146" t="s">
        <v>1008</v>
      </c>
      <c r="I13146" t="s">
        <v>140</v>
      </c>
    </row>
    <row r="13147" spans="1:9" x14ac:dyDescent="0.35">
      <c r="A13147" t="s">
        <v>32</v>
      </c>
      <c r="B13147" t="s">
        <v>339</v>
      </c>
      <c r="C13147">
        <v>204</v>
      </c>
      <c r="D13147" t="s">
        <v>316</v>
      </c>
      <c r="E13147" t="s">
        <v>140</v>
      </c>
      <c r="F13147" t="s">
        <v>769</v>
      </c>
      <c r="G13147" t="s">
        <v>1050</v>
      </c>
      <c r="H13147" t="s">
        <v>140</v>
      </c>
      <c r="I13147" t="s">
        <v>140</v>
      </c>
    </row>
    <row r="13149" spans="1:9" x14ac:dyDescent="0.35">
      <c r="A13149" t="s">
        <v>1540</v>
      </c>
    </row>
    <row r="13150" spans="1:9" x14ac:dyDescent="0.35">
      <c r="A13150" t="s">
        <v>2</v>
      </c>
      <c r="B13150" t="s">
        <v>1141</v>
      </c>
      <c r="C13150" t="s">
        <v>3</v>
      </c>
      <c r="D13150" t="s">
        <v>1533</v>
      </c>
      <c r="E13150" t="s">
        <v>1534</v>
      </c>
      <c r="F13150" t="s">
        <v>1536</v>
      </c>
      <c r="G13150" t="s">
        <v>1535</v>
      </c>
      <c r="H13150" t="s">
        <v>1537</v>
      </c>
      <c r="I13150" t="s">
        <v>1441</v>
      </c>
    </row>
    <row r="13151" spans="1:9" x14ac:dyDescent="0.35">
      <c r="A13151" t="s">
        <v>8</v>
      </c>
      <c r="B13151" t="s">
        <v>1129</v>
      </c>
      <c r="C13151">
        <v>44</v>
      </c>
      <c r="D13151" t="s">
        <v>1013</v>
      </c>
      <c r="E13151" t="s">
        <v>581</v>
      </c>
      <c r="F13151" t="s">
        <v>1106</v>
      </c>
      <c r="G13151" t="s">
        <v>140</v>
      </c>
      <c r="H13151" t="s">
        <v>548</v>
      </c>
      <c r="I13151" t="s">
        <v>140</v>
      </c>
    </row>
    <row r="13152" spans="1:9" x14ac:dyDescent="0.35">
      <c r="A13152" t="s">
        <v>8</v>
      </c>
      <c r="B13152" t="s">
        <v>1130</v>
      </c>
      <c r="C13152">
        <v>116</v>
      </c>
      <c r="D13152" t="s">
        <v>140</v>
      </c>
      <c r="E13152" t="s">
        <v>1118</v>
      </c>
      <c r="F13152" t="s">
        <v>1017</v>
      </c>
      <c r="G13152" t="s">
        <v>140</v>
      </c>
      <c r="H13152" t="s">
        <v>1098</v>
      </c>
      <c r="I13152" t="s">
        <v>140</v>
      </c>
    </row>
    <row r="13153" spans="1:9" x14ac:dyDescent="0.35">
      <c r="A13153" t="s">
        <v>8</v>
      </c>
      <c r="B13153" t="s">
        <v>1131</v>
      </c>
      <c r="C13153">
        <v>44</v>
      </c>
      <c r="D13153" t="s">
        <v>140</v>
      </c>
      <c r="E13153" t="s">
        <v>50</v>
      </c>
      <c r="F13153" t="s">
        <v>788</v>
      </c>
      <c r="G13153" t="s">
        <v>1051</v>
      </c>
      <c r="H13153" t="s">
        <v>115</v>
      </c>
      <c r="I13153" t="s">
        <v>1051</v>
      </c>
    </row>
    <row r="13154" spans="1:9" x14ac:dyDescent="0.35">
      <c r="A13154" t="s">
        <v>9</v>
      </c>
      <c r="B13154" t="s">
        <v>1129</v>
      </c>
      <c r="C13154">
        <v>18</v>
      </c>
      <c r="D13154" t="s">
        <v>140</v>
      </c>
      <c r="E13154" t="s">
        <v>177</v>
      </c>
      <c r="F13154" t="s">
        <v>140</v>
      </c>
      <c r="G13154" t="s">
        <v>140</v>
      </c>
      <c r="H13154" t="s">
        <v>140</v>
      </c>
      <c r="I13154" t="s">
        <v>140</v>
      </c>
    </row>
    <row r="13155" spans="1:9" x14ac:dyDescent="0.35">
      <c r="A13155" t="s">
        <v>9</v>
      </c>
      <c r="B13155" t="s">
        <v>1130</v>
      </c>
      <c r="C13155">
        <v>163</v>
      </c>
      <c r="D13155" t="s">
        <v>1008</v>
      </c>
      <c r="E13155" t="s">
        <v>839</v>
      </c>
      <c r="F13155" t="s">
        <v>1052</v>
      </c>
      <c r="G13155" t="s">
        <v>140</v>
      </c>
      <c r="H13155" t="s">
        <v>1054</v>
      </c>
      <c r="I13155" t="s">
        <v>1016</v>
      </c>
    </row>
    <row r="13156" spans="1:9" x14ac:dyDescent="0.35">
      <c r="A13156" t="s">
        <v>9</v>
      </c>
      <c r="B13156" t="s">
        <v>1131</v>
      </c>
      <c r="C13156">
        <v>20</v>
      </c>
      <c r="D13156" t="s">
        <v>140</v>
      </c>
      <c r="E13156" t="s">
        <v>114</v>
      </c>
      <c r="F13156" t="s">
        <v>113</v>
      </c>
      <c r="G13156" t="s">
        <v>140</v>
      </c>
      <c r="H13156" t="s">
        <v>140</v>
      </c>
      <c r="I13156" t="s">
        <v>140</v>
      </c>
    </row>
    <row r="13157" spans="1:9" x14ac:dyDescent="0.35">
      <c r="A13157" t="s">
        <v>10</v>
      </c>
      <c r="B13157" t="s">
        <v>1129</v>
      </c>
      <c r="C13157">
        <v>25</v>
      </c>
      <c r="D13157" t="s">
        <v>140</v>
      </c>
      <c r="E13157" t="s">
        <v>1119</v>
      </c>
      <c r="F13157" t="s">
        <v>1046</v>
      </c>
      <c r="G13157" t="s">
        <v>140</v>
      </c>
      <c r="H13157" t="s">
        <v>140</v>
      </c>
      <c r="I13157" t="s">
        <v>140</v>
      </c>
    </row>
    <row r="13158" spans="1:9" x14ac:dyDescent="0.35">
      <c r="A13158" t="s">
        <v>10</v>
      </c>
      <c r="B13158" t="s">
        <v>1130</v>
      </c>
      <c r="C13158">
        <v>169</v>
      </c>
      <c r="D13158" t="s">
        <v>140</v>
      </c>
      <c r="E13158" t="s">
        <v>1005</v>
      </c>
      <c r="F13158" t="s">
        <v>1045</v>
      </c>
      <c r="G13158" t="s">
        <v>1063</v>
      </c>
      <c r="H13158" t="s">
        <v>1021</v>
      </c>
      <c r="I13158" t="s">
        <v>140</v>
      </c>
    </row>
    <row r="13159" spans="1:9" x14ac:dyDescent="0.35">
      <c r="A13159" t="s">
        <v>10</v>
      </c>
      <c r="B13159" t="s">
        <v>1131</v>
      </c>
      <c r="C13159">
        <v>14</v>
      </c>
      <c r="D13159" t="s">
        <v>140</v>
      </c>
      <c r="E13159" t="s">
        <v>870</v>
      </c>
      <c r="F13159" t="s">
        <v>140</v>
      </c>
      <c r="G13159" t="s">
        <v>140</v>
      </c>
      <c r="H13159" t="s">
        <v>869</v>
      </c>
      <c r="I13159" t="s">
        <v>140</v>
      </c>
    </row>
    <row r="13160" spans="1:9" x14ac:dyDescent="0.35">
      <c r="A13160" t="s">
        <v>11</v>
      </c>
      <c r="B13160" t="s">
        <v>1129</v>
      </c>
      <c r="C13160">
        <v>22</v>
      </c>
      <c r="D13160" t="s">
        <v>140</v>
      </c>
      <c r="E13160" t="s">
        <v>1137</v>
      </c>
      <c r="F13160" t="s">
        <v>140</v>
      </c>
      <c r="G13160" t="s">
        <v>140</v>
      </c>
      <c r="H13160" t="s">
        <v>1102</v>
      </c>
      <c r="I13160" t="s">
        <v>140</v>
      </c>
    </row>
    <row r="13161" spans="1:9" x14ac:dyDescent="0.35">
      <c r="A13161" t="s">
        <v>11</v>
      </c>
      <c r="B13161" t="s">
        <v>1130</v>
      </c>
      <c r="C13161">
        <v>160</v>
      </c>
      <c r="D13161" t="s">
        <v>140</v>
      </c>
      <c r="E13161" t="s">
        <v>717</v>
      </c>
      <c r="F13161" t="s">
        <v>345</v>
      </c>
      <c r="G13161" t="s">
        <v>1010</v>
      </c>
      <c r="H13161" t="s">
        <v>919</v>
      </c>
      <c r="I13161" t="s">
        <v>140</v>
      </c>
    </row>
    <row r="13162" spans="1:9" x14ac:dyDescent="0.35">
      <c r="A13162" t="s">
        <v>11</v>
      </c>
      <c r="B13162" t="s">
        <v>1131</v>
      </c>
      <c r="C13162">
        <v>24</v>
      </c>
      <c r="D13162" t="s">
        <v>140</v>
      </c>
      <c r="E13162" t="s">
        <v>1116</v>
      </c>
      <c r="F13162" t="s">
        <v>1047</v>
      </c>
      <c r="G13162" t="s">
        <v>140</v>
      </c>
      <c r="H13162" t="s">
        <v>140</v>
      </c>
      <c r="I13162" t="s">
        <v>140</v>
      </c>
    </row>
    <row r="13163" spans="1:9" x14ac:dyDescent="0.35">
      <c r="A13163" t="s">
        <v>12</v>
      </c>
      <c r="B13163" t="s">
        <v>1129</v>
      </c>
      <c r="C13163">
        <v>77</v>
      </c>
      <c r="D13163" t="s">
        <v>140</v>
      </c>
      <c r="E13163" t="s">
        <v>928</v>
      </c>
      <c r="F13163" t="s">
        <v>664</v>
      </c>
      <c r="G13163" t="s">
        <v>140</v>
      </c>
      <c r="H13163" t="s">
        <v>775</v>
      </c>
      <c r="I13163" t="s">
        <v>140</v>
      </c>
    </row>
    <row r="13164" spans="1:9" x14ac:dyDescent="0.35">
      <c r="A13164" t="s">
        <v>12</v>
      </c>
      <c r="B13164" t="s">
        <v>1130</v>
      </c>
      <c r="C13164">
        <v>87</v>
      </c>
      <c r="D13164" t="s">
        <v>140</v>
      </c>
      <c r="E13164" t="s">
        <v>647</v>
      </c>
      <c r="F13164" t="s">
        <v>131</v>
      </c>
      <c r="G13164" t="s">
        <v>1012</v>
      </c>
      <c r="H13164" t="s">
        <v>1068</v>
      </c>
      <c r="I13164" t="s">
        <v>140</v>
      </c>
    </row>
    <row r="13165" spans="1:9" x14ac:dyDescent="0.35">
      <c r="A13165" t="s">
        <v>12</v>
      </c>
      <c r="B13165" t="s">
        <v>1131</v>
      </c>
      <c r="C13165">
        <v>45</v>
      </c>
      <c r="D13165" t="s">
        <v>1013</v>
      </c>
      <c r="E13165" t="s">
        <v>1006</v>
      </c>
      <c r="F13165" t="s">
        <v>1073</v>
      </c>
      <c r="G13165" t="s">
        <v>140</v>
      </c>
      <c r="H13165" t="s">
        <v>140</v>
      </c>
      <c r="I13165" t="s">
        <v>140</v>
      </c>
    </row>
    <row r="13166" spans="1:9" x14ac:dyDescent="0.35">
      <c r="A13166" t="s">
        <v>13</v>
      </c>
      <c r="B13166" t="s">
        <v>1129</v>
      </c>
      <c r="C13166">
        <v>31</v>
      </c>
      <c r="D13166" t="s">
        <v>140</v>
      </c>
      <c r="E13166" t="s">
        <v>542</v>
      </c>
      <c r="F13166" t="s">
        <v>1044</v>
      </c>
      <c r="G13166" t="s">
        <v>140</v>
      </c>
      <c r="H13166" t="s">
        <v>917</v>
      </c>
      <c r="I13166" t="s">
        <v>140</v>
      </c>
    </row>
    <row r="13167" spans="1:9" x14ac:dyDescent="0.35">
      <c r="A13167" t="s">
        <v>13</v>
      </c>
      <c r="B13167" t="s">
        <v>1130</v>
      </c>
      <c r="C13167">
        <v>99</v>
      </c>
      <c r="D13167" t="s">
        <v>940</v>
      </c>
      <c r="E13167" t="s">
        <v>1088</v>
      </c>
      <c r="F13167" t="s">
        <v>716</v>
      </c>
      <c r="G13167" t="s">
        <v>1050</v>
      </c>
      <c r="H13167" t="s">
        <v>971</v>
      </c>
      <c r="I13167" t="s">
        <v>140</v>
      </c>
    </row>
    <row r="13168" spans="1:9" x14ac:dyDescent="0.35">
      <c r="A13168" t="s">
        <v>13</v>
      </c>
      <c r="B13168" t="s">
        <v>1131</v>
      </c>
      <c r="C13168">
        <v>76</v>
      </c>
      <c r="D13168" t="s">
        <v>140</v>
      </c>
      <c r="E13168" t="s">
        <v>128</v>
      </c>
      <c r="F13168" t="s">
        <v>515</v>
      </c>
      <c r="G13168" t="s">
        <v>140</v>
      </c>
      <c r="H13168" t="s">
        <v>107</v>
      </c>
      <c r="I13168" t="s">
        <v>1012</v>
      </c>
    </row>
    <row r="13169" spans="1:9" x14ac:dyDescent="0.35">
      <c r="A13169" t="s">
        <v>14</v>
      </c>
      <c r="B13169" t="s">
        <v>1129</v>
      </c>
      <c r="C13169">
        <v>49</v>
      </c>
      <c r="D13169" t="s">
        <v>140</v>
      </c>
      <c r="E13169" t="s">
        <v>447</v>
      </c>
      <c r="F13169" t="s">
        <v>999</v>
      </c>
      <c r="G13169" t="s">
        <v>1065</v>
      </c>
      <c r="H13169" t="s">
        <v>140</v>
      </c>
      <c r="I13169" t="s">
        <v>1066</v>
      </c>
    </row>
    <row r="13170" spans="1:9" x14ac:dyDescent="0.35">
      <c r="A13170" t="s">
        <v>14</v>
      </c>
      <c r="B13170" t="s">
        <v>1130</v>
      </c>
      <c r="C13170">
        <v>121</v>
      </c>
      <c r="D13170" t="s">
        <v>140</v>
      </c>
      <c r="E13170" t="s">
        <v>516</v>
      </c>
      <c r="F13170" t="s">
        <v>801</v>
      </c>
      <c r="G13170" t="s">
        <v>1063</v>
      </c>
      <c r="H13170" t="s">
        <v>1068</v>
      </c>
      <c r="I13170" t="s">
        <v>140</v>
      </c>
    </row>
    <row r="13171" spans="1:9" x14ac:dyDescent="0.35">
      <c r="A13171" t="s">
        <v>14</v>
      </c>
      <c r="B13171" t="s">
        <v>1131</v>
      </c>
      <c r="C13171">
        <v>33</v>
      </c>
      <c r="D13171" t="s">
        <v>140</v>
      </c>
      <c r="E13171" t="s">
        <v>828</v>
      </c>
      <c r="F13171" t="s">
        <v>968</v>
      </c>
      <c r="G13171" t="s">
        <v>140</v>
      </c>
      <c r="H13171" t="s">
        <v>769</v>
      </c>
      <c r="I13171" t="s">
        <v>140</v>
      </c>
    </row>
    <row r="13172" spans="1:9" x14ac:dyDescent="0.35">
      <c r="A13172" t="s">
        <v>15</v>
      </c>
      <c r="B13172" t="s">
        <v>1129</v>
      </c>
      <c r="C13172">
        <v>44</v>
      </c>
      <c r="D13172" t="s">
        <v>140</v>
      </c>
      <c r="E13172" t="s">
        <v>1153</v>
      </c>
      <c r="F13172" t="s">
        <v>1059</v>
      </c>
      <c r="G13172" t="s">
        <v>140</v>
      </c>
      <c r="H13172" t="s">
        <v>140</v>
      </c>
      <c r="I13172" t="s">
        <v>140</v>
      </c>
    </row>
    <row r="13173" spans="1:9" x14ac:dyDescent="0.35">
      <c r="A13173" t="s">
        <v>15</v>
      </c>
      <c r="B13173" t="s">
        <v>1130</v>
      </c>
      <c r="C13173">
        <v>130</v>
      </c>
      <c r="D13173" t="s">
        <v>140</v>
      </c>
      <c r="E13173" t="s">
        <v>642</v>
      </c>
      <c r="F13173" t="s">
        <v>1053</v>
      </c>
      <c r="G13173" t="s">
        <v>140</v>
      </c>
      <c r="H13173" t="s">
        <v>1004</v>
      </c>
      <c r="I13173" t="s">
        <v>140</v>
      </c>
    </row>
    <row r="13174" spans="1:9" x14ac:dyDescent="0.35">
      <c r="A13174" t="s">
        <v>15</v>
      </c>
      <c r="B13174" t="s">
        <v>1131</v>
      </c>
      <c r="C13174">
        <v>32</v>
      </c>
      <c r="D13174" t="s">
        <v>140</v>
      </c>
      <c r="E13174" t="s">
        <v>1146</v>
      </c>
      <c r="F13174" t="s">
        <v>1052</v>
      </c>
      <c r="G13174" t="s">
        <v>140</v>
      </c>
      <c r="H13174" t="s">
        <v>140</v>
      </c>
      <c r="I13174" t="s">
        <v>140</v>
      </c>
    </row>
    <row r="13175" spans="1:9" x14ac:dyDescent="0.35">
      <c r="A13175" t="s">
        <v>16</v>
      </c>
      <c r="B13175" t="s">
        <v>1129</v>
      </c>
      <c r="C13175">
        <v>13</v>
      </c>
      <c r="D13175" t="s">
        <v>140</v>
      </c>
      <c r="E13175" t="s">
        <v>596</v>
      </c>
      <c r="F13175" t="s">
        <v>140</v>
      </c>
      <c r="G13175" t="s">
        <v>140</v>
      </c>
      <c r="H13175" t="s">
        <v>595</v>
      </c>
      <c r="I13175" t="s">
        <v>140</v>
      </c>
    </row>
    <row r="13176" spans="1:9" x14ac:dyDescent="0.35">
      <c r="A13176" t="s">
        <v>16</v>
      </c>
      <c r="B13176" t="s">
        <v>1130</v>
      </c>
      <c r="C13176">
        <v>166</v>
      </c>
      <c r="D13176" t="s">
        <v>1019</v>
      </c>
      <c r="E13176" t="s">
        <v>1002</v>
      </c>
      <c r="F13176" t="s">
        <v>996</v>
      </c>
      <c r="G13176" t="s">
        <v>140</v>
      </c>
      <c r="H13176" t="s">
        <v>1063</v>
      </c>
      <c r="I13176" t="s">
        <v>140</v>
      </c>
    </row>
    <row r="13177" spans="1:9" x14ac:dyDescent="0.35">
      <c r="A13177" t="s">
        <v>16</v>
      </c>
      <c r="B13177" t="s">
        <v>1131</v>
      </c>
      <c r="C13177">
        <v>27</v>
      </c>
      <c r="D13177" t="s">
        <v>140</v>
      </c>
      <c r="E13177" t="s">
        <v>177</v>
      </c>
      <c r="F13177" t="s">
        <v>140</v>
      </c>
      <c r="G13177" t="s">
        <v>140</v>
      </c>
      <c r="H13177" t="s">
        <v>140</v>
      </c>
      <c r="I13177" t="s">
        <v>140</v>
      </c>
    </row>
    <row r="13178" spans="1:9" x14ac:dyDescent="0.35">
      <c r="A13178" t="s">
        <v>17</v>
      </c>
      <c r="B13178" t="s">
        <v>1129</v>
      </c>
      <c r="C13178">
        <v>27</v>
      </c>
      <c r="D13178" t="s">
        <v>1051</v>
      </c>
      <c r="E13178" t="s">
        <v>920</v>
      </c>
      <c r="F13178" t="s">
        <v>1062</v>
      </c>
      <c r="G13178" t="s">
        <v>140</v>
      </c>
      <c r="H13178" t="s">
        <v>788</v>
      </c>
      <c r="I13178" t="s">
        <v>140</v>
      </c>
    </row>
    <row r="13179" spans="1:9" x14ac:dyDescent="0.35">
      <c r="A13179" t="s">
        <v>17</v>
      </c>
      <c r="B13179" t="s">
        <v>1130</v>
      </c>
      <c r="C13179">
        <v>162</v>
      </c>
      <c r="D13179" t="s">
        <v>1043</v>
      </c>
      <c r="E13179" t="s">
        <v>974</v>
      </c>
      <c r="F13179" t="s">
        <v>1068</v>
      </c>
      <c r="G13179" t="s">
        <v>1013</v>
      </c>
      <c r="H13179" t="s">
        <v>1058</v>
      </c>
      <c r="I13179" t="s">
        <v>140</v>
      </c>
    </row>
    <row r="13180" spans="1:9" x14ac:dyDescent="0.35">
      <c r="A13180" t="s">
        <v>17</v>
      </c>
      <c r="B13180" t="s">
        <v>1131</v>
      </c>
      <c r="C13180">
        <v>14</v>
      </c>
      <c r="D13180" t="s">
        <v>140</v>
      </c>
      <c r="E13180" t="s">
        <v>1112</v>
      </c>
      <c r="F13180" t="s">
        <v>1061</v>
      </c>
      <c r="G13180" t="s">
        <v>140</v>
      </c>
      <c r="H13180" t="s">
        <v>140</v>
      </c>
      <c r="I13180" t="s">
        <v>140</v>
      </c>
    </row>
    <row r="13181" spans="1:9" x14ac:dyDescent="0.35">
      <c r="A13181" t="s">
        <v>18</v>
      </c>
      <c r="B13181" t="s">
        <v>1129</v>
      </c>
      <c r="C13181">
        <v>23</v>
      </c>
      <c r="D13181" t="s">
        <v>140</v>
      </c>
      <c r="E13181" t="s">
        <v>177</v>
      </c>
      <c r="F13181" t="s">
        <v>140</v>
      </c>
      <c r="G13181" t="s">
        <v>140</v>
      </c>
      <c r="H13181" t="s">
        <v>140</v>
      </c>
      <c r="I13181" t="s">
        <v>140</v>
      </c>
    </row>
    <row r="13182" spans="1:9" x14ac:dyDescent="0.35">
      <c r="A13182" t="s">
        <v>18</v>
      </c>
      <c r="B13182" t="s">
        <v>1130</v>
      </c>
      <c r="C13182">
        <v>139</v>
      </c>
      <c r="D13182" t="s">
        <v>1008</v>
      </c>
      <c r="E13182" t="s">
        <v>1158</v>
      </c>
      <c r="F13182" t="s">
        <v>716</v>
      </c>
      <c r="G13182" t="s">
        <v>140</v>
      </c>
      <c r="H13182" t="s">
        <v>1073</v>
      </c>
      <c r="I13182" t="s">
        <v>140</v>
      </c>
    </row>
    <row r="13183" spans="1:9" x14ac:dyDescent="0.35">
      <c r="A13183" t="s">
        <v>18</v>
      </c>
      <c r="B13183" t="s">
        <v>1131</v>
      </c>
      <c r="C13183">
        <v>43</v>
      </c>
      <c r="D13183" t="s">
        <v>140</v>
      </c>
      <c r="E13183" t="s">
        <v>930</v>
      </c>
      <c r="F13183" t="s">
        <v>1056</v>
      </c>
      <c r="G13183" t="s">
        <v>1043</v>
      </c>
      <c r="H13183" t="s">
        <v>1009</v>
      </c>
      <c r="I13183" t="s">
        <v>140</v>
      </c>
    </row>
    <row r="13184" spans="1:9" x14ac:dyDescent="0.35">
      <c r="A13184" t="s">
        <v>19</v>
      </c>
      <c r="B13184" t="s">
        <v>1129</v>
      </c>
      <c r="C13184">
        <v>11</v>
      </c>
      <c r="D13184" t="s">
        <v>140</v>
      </c>
      <c r="E13184" t="s">
        <v>912</v>
      </c>
      <c r="F13184" t="s">
        <v>87</v>
      </c>
      <c r="G13184" t="s">
        <v>97</v>
      </c>
      <c r="H13184" t="s">
        <v>140</v>
      </c>
      <c r="I13184" t="s">
        <v>140</v>
      </c>
    </row>
    <row r="13185" spans="1:9" x14ac:dyDescent="0.35">
      <c r="A13185" t="s">
        <v>19</v>
      </c>
      <c r="B13185" t="s">
        <v>1130</v>
      </c>
      <c r="C13185">
        <v>154</v>
      </c>
      <c r="D13185" t="s">
        <v>1021</v>
      </c>
      <c r="E13185" t="s">
        <v>1190</v>
      </c>
      <c r="F13185" t="s">
        <v>664</v>
      </c>
      <c r="G13185" t="s">
        <v>140</v>
      </c>
      <c r="H13185" t="s">
        <v>775</v>
      </c>
      <c r="I13185" t="s">
        <v>140</v>
      </c>
    </row>
    <row r="13186" spans="1:9" x14ac:dyDescent="0.35">
      <c r="A13186" t="s">
        <v>19</v>
      </c>
      <c r="B13186" t="s">
        <v>1131</v>
      </c>
      <c r="C13186">
        <v>41</v>
      </c>
      <c r="D13186" t="s">
        <v>140</v>
      </c>
      <c r="E13186" t="s">
        <v>100</v>
      </c>
      <c r="F13186" t="s">
        <v>99</v>
      </c>
      <c r="G13186" t="s">
        <v>140</v>
      </c>
      <c r="H13186" t="s">
        <v>140</v>
      </c>
      <c r="I13186" t="s">
        <v>140</v>
      </c>
    </row>
    <row r="13187" spans="1:9" x14ac:dyDescent="0.35">
      <c r="A13187" t="s">
        <v>20</v>
      </c>
      <c r="B13187" t="s">
        <v>1129</v>
      </c>
      <c r="C13187">
        <v>32</v>
      </c>
      <c r="D13187" t="s">
        <v>140</v>
      </c>
      <c r="E13187" t="s">
        <v>972</v>
      </c>
      <c r="F13187" t="s">
        <v>913</v>
      </c>
      <c r="G13187" t="s">
        <v>940</v>
      </c>
      <c r="H13187" t="s">
        <v>140</v>
      </c>
      <c r="I13187" t="s">
        <v>140</v>
      </c>
    </row>
    <row r="13188" spans="1:9" x14ac:dyDescent="0.35">
      <c r="A13188" t="s">
        <v>20</v>
      </c>
      <c r="B13188" t="s">
        <v>1130</v>
      </c>
      <c r="C13188">
        <v>90</v>
      </c>
      <c r="D13188" t="s">
        <v>140</v>
      </c>
      <c r="E13188" t="s">
        <v>858</v>
      </c>
      <c r="F13188" t="s">
        <v>1047</v>
      </c>
      <c r="G13188" t="s">
        <v>140</v>
      </c>
      <c r="H13188" t="s">
        <v>1019</v>
      </c>
      <c r="I13188" t="s">
        <v>140</v>
      </c>
    </row>
    <row r="13189" spans="1:9" x14ac:dyDescent="0.35">
      <c r="A13189" t="s">
        <v>20</v>
      </c>
      <c r="B13189" t="s">
        <v>1131</v>
      </c>
      <c r="C13189">
        <v>84</v>
      </c>
      <c r="D13189" t="s">
        <v>140</v>
      </c>
      <c r="E13189" t="s">
        <v>1108</v>
      </c>
      <c r="F13189" t="s">
        <v>1066</v>
      </c>
      <c r="G13189" t="s">
        <v>140</v>
      </c>
      <c r="H13189" t="s">
        <v>1098</v>
      </c>
      <c r="I13189" t="s">
        <v>140</v>
      </c>
    </row>
    <row r="13190" spans="1:9" x14ac:dyDescent="0.35">
      <c r="A13190" t="s">
        <v>21</v>
      </c>
      <c r="B13190" t="s">
        <v>1129</v>
      </c>
      <c r="C13190">
        <v>43</v>
      </c>
      <c r="D13190" t="s">
        <v>939</v>
      </c>
      <c r="E13190" t="s">
        <v>316</v>
      </c>
      <c r="F13190" t="s">
        <v>1062</v>
      </c>
      <c r="G13190" t="s">
        <v>140</v>
      </c>
      <c r="H13190" t="s">
        <v>939</v>
      </c>
      <c r="I13190" t="s">
        <v>140</v>
      </c>
    </row>
    <row r="13191" spans="1:9" x14ac:dyDescent="0.35">
      <c r="A13191" t="s">
        <v>21</v>
      </c>
      <c r="B13191" t="s">
        <v>1130</v>
      </c>
      <c r="C13191">
        <v>75</v>
      </c>
      <c r="D13191" t="s">
        <v>1054</v>
      </c>
      <c r="E13191" t="s">
        <v>344</v>
      </c>
      <c r="F13191" t="s">
        <v>1054</v>
      </c>
      <c r="G13191" t="s">
        <v>140</v>
      </c>
      <c r="H13191" t="s">
        <v>954</v>
      </c>
      <c r="I13191" t="s">
        <v>140</v>
      </c>
    </row>
    <row r="13192" spans="1:9" x14ac:dyDescent="0.35">
      <c r="A13192" t="s">
        <v>21</v>
      </c>
      <c r="B13192" t="s">
        <v>1131</v>
      </c>
      <c r="C13192">
        <v>92</v>
      </c>
      <c r="D13192" t="s">
        <v>140</v>
      </c>
      <c r="E13192" t="s">
        <v>1006</v>
      </c>
      <c r="F13192" t="s">
        <v>1019</v>
      </c>
      <c r="G13192" t="s">
        <v>140</v>
      </c>
      <c r="H13192" t="s">
        <v>1043</v>
      </c>
      <c r="I13192" t="s">
        <v>140</v>
      </c>
    </row>
    <row r="13193" spans="1:9" x14ac:dyDescent="0.35">
      <c r="A13193" t="s">
        <v>22</v>
      </c>
      <c r="B13193" t="s">
        <v>1129</v>
      </c>
      <c r="C13193">
        <v>23</v>
      </c>
      <c r="D13193" t="s">
        <v>1011</v>
      </c>
      <c r="E13193" t="s">
        <v>680</v>
      </c>
      <c r="F13193" t="s">
        <v>495</v>
      </c>
      <c r="G13193" t="s">
        <v>140</v>
      </c>
      <c r="H13193" t="s">
        <v>140</v>
      </c>
      <c r="I13193" t="s">
        <v>140</v>
      </c>
    </row>
    <row r="13194" spans="1:9" x14ac:dyDescent="0.35">
      <c r="A13194" t="s">
        <v>22</v>
      </c>
      <c r="B13194" t="s">
        <v>1130</v>
      </c>
      <c r="C13194">
        <v>170</v>
      </c>
      <c r="D13194" t="s">
        <v>140</v>
      </c>
      <c r="E13194" t="s">
        <v>997</v>
      </c>
      <c r="F13194" t="s">
        <v>1043</v>
      </c>
      <c r="G13194" t="s">
        <v>1021</v>
      </c>
      <c r="H13194" t="s">
        <v>1063</v>
      </c>
      <c r="I13194" t="s">
        <v>140</v>
      </c>
    </row>
    <row r="13195" spans="1:9" x14ac:dyDescent="0.35">
      <c r="A13195" t="s">
        <v>22</v>
      </c>
      <c r="B13195" t="s">
        <v>1131</v>
      </c>
      <c r="C13195">
        <v>16</v>
      </c>
      <c r="D13195" t="s">
        <v>140</v>
      </c>
      <c r="E13195" t="s">
        <v>177</v>
      </c>
      <c r="F13195" t="s">
        <v>140</v>
      </c>
      <c r="G13195" t="s">
        <v>140</v>
      </c>
      <c r="H13195" t="s">
        <v>140</v>
      </c>
      <c r="I13195" t="s">
        <v>140</v>
      </c>
    </row>
    <row r="13196" spans="1:9" x14ac:dyDescent="0.35">
      <c r="A13196" t="s">
        <v>23</v>
      </c>
      <c r="B13196" t="s">
        <v>1129</v>
      </c>
      <c r="C13196">
        <v>41</v>
      </c>
      <c r="D13196" t="s">
        <v>140</v>
      </c>
      <c r="E13196" t="s">
        <v>717</v>
      </c>
      <c r="F13196" t="s">
        <v>716</v>
      </c>
      <c r="G13196" t="s">
        <v>140</v>
      </c>
      <c r="H13196" t="s">
        <v>140</v>
      </c>
      <c r="I13196" t="s">
        <v>140</v>
      </c>
    </row>
    <row r="13197" spans="1:9" x14ac:dyDescent="0.35">
      <c r="A13197" t="s">
        <v>23</v>
      </c>
      <c r="B13197" t="s">
        <v>1130</v>
      </c>
      <c r="C13197">
        <v>105</v>
      </c>
      <c r="D13197" t="s">
        <v>140</v>
      </c>
      <c r="E13197" t="s">
        <v>784</v>
      </c>
      <c r="F13197" t="s">
        <v>87</v>
      </c>
      <c r="G13197" t="s">
        <v>949</v>
      </c>
      <c r="H13197" t="s">
        <v>775</v>
      </c>
      <c r="I13197" t="s">
        <v>140</v>
      </c>
    </row>
    <row r="13198" spans="1:9" x14ac:dyDescent="0.35">
      <c r="A13198" t="s">
        <v>23</v>
      </c>
      <c r="B13198" t="s">
        <v>1131</v>
      </c>
      <c r="C13198">
        <v>59</v>
      </c>
      <c r="D13198" t="s">
        <v>140</v>
      </c>
      <c r="E13198" t="s">
        <v>647</v>
      </c>
      <c r="F13198" t="s">
        <v>929</v>
      </c>
      <c r="G13198" t="s">
        <v>140</v>
      </c>
      <c r="H13198" t="s">
        <v>1059</v>
      </c>
      <c r="I13198" t="s">
        <v>140</v>
      </c>
    </row>
    <row r="13199" spans="1:9" x14ac:dyDescent="0.35">
      <c r="A13199" t="s">
        <v>24</v>
      </c>
      <c r="B13199" t="s">
        <v>1129</v>
      </c>
      <c r="C13199">
        <v>34</v>
      </c>
      <c r="D13199" t="s">
        <v>140</v>
      </c>
      <c r="E13199" t="s">
        <v>344</v>
      </c>
      <c r="F13199" t="s">
        <v>1004</v>
      </c>
      <c r="G13199" t="s">
        <v>140</v>
      </c>
      <c r="H13199" t="s">
        <v>1066</v>
      </c>
      <c r="I13199" t="s">
        <v>140</v>
      </c>
    </row>
    <row r="13200" spans="1:9" x14ac:dyDescent="0.35">
      <c r="A13200" t="s">
        <v>24</v>
      </c>
      <c r="B13200" t="s">
        <v>1130</v>
      </c>
      <c r="C13200">
        <v>147</v>
      </c>
      <c r="D13200" t="s">
        <v>140</v>
      </c>
      <c r="E13200" t="s">
        <v>1109</v>
      </c>
      <c r="F13200" t="s">
        <v>1062</v>
      </c>
      <c r="G13200" t="s">
        <v>140</v>
      </c>
      <c r="H13200" t="s">
        <v>140</v>
      </c>
      <c r="I13200" t="s">
        <v>140</v>
      </c>
    </row>
    <row r="13201" spans="1:9" x14ac:dyDescent="0.35">
      <c r="A13201" t="s">
        <v>24</v>
      </c>
      <c r="B13201" t="s">
        <v>1131</v>
      </c>
      <c r="C13201">
        <v>26</v>
      </c>
      <c r="D13201" t="s">
        <v>140</v>
      </c>
      <c r="E13201" t="s">
        <v>1097</v>
      </c>
      <c r="F13201" t="s">
        <v>1058</v>
      </c>
      <c r="G13201" t="s">
        <v>140</v>
      </c>
      <c r="H13201" t="s">
        <v>140</v>
      </c>
      <c r="I13201" t="s">
        <v>996</v>
      </c>
    </row>
    <row r="13202" spans="1:9" x14ac:dyDescent="0.35">
      <c r="A13202" t="s">
        <v>25</v>
      </c>
      <c r="B13202" t="s">
        <v>1129</v>
      </c>
      <c r="C13202">
        <v>23</v>
      </c>
      <c r="D13202" t="s">
        <v>140</v>
      </c>
      <c r="E13202" t="s">
        <v>1146</v>
      </c>
      <c r="F13202" t="s">
        <v>140</v>
      </c>
      <c r="G13202" t="s">
        <v>140</v>
      </c>
      <c r="H13202" t="s">
        <v>1052</v>
      </c>
      <c r="I13202" t="s">
        <v>140</v>
      </c>
    </row>
    <row r="13203" spans="1:9" x14ac:dyDescent="0.35">
      <c r="A13203" t="s">
        <v>25</v>
      </c>
      <c r="B13203" t="s">
        <v>1130</v>
      </c>
      <c r="C13203">
        <v>162</v>
      </c>
      <c r="D13203" t="s">
        <v>1010</v>
      </c>
      <c r="E13203" t="s">
        <v>1159</v>
      </c>
      <c r="F13203" t="s">
        <v>1013</v>
      </c>
      <c r="G13203" t="s">
        <v>140</v>
      </c>
      <c r="H13203" t="s">
        <v>775</v>
      </c>
      <c r="I13203" t="s">
        <v>140</v>
      </c>
    </row>
    <row r="13204" spans="1:9" x14ac:dyDescent="0.35">
      <c r="A13204" t="s">
        <v>25</v>
      </c>
      <c r="B13204" t="s">
        <v>1131</v>
      </c>
      <c r="C13204">
        <v>19</v>
      </c>
      <c r="D13204" t="s">
        <v>140</v>
      </c>
      <c r="E13204" t="s">
        <v>177</v>
      </c>
      <c r="F13204" t="s">
        <v>140</v>
      </c>
      <c r="G13204" t="s">
        <v>140</v>
      </c>
      <c r="H13204" t="s">
        <v>140</v>
      </c>
      <c r="I13204" t="s">
        <v>140</v>
      </c>
    </row>
    <row r="13205" spans="1:9" x14ac:dyDescent="0.35">
      <c r="A13205" t="s">
        <v>26</v>
      </c>
      <c r="B13205" t="s">
        <v>1129</v>
      </c>
      <c r="C13205">
        <v>20</v>
      </c>
      <c r="D13205" t="s">
        <v>140</v>
      </c>
      <c r="E13205" t="s">
        <v>858</v>
      </c>
      <c r="F13205" t="s">
        <v>527</v>
      </c>
      <c r="G13205" t="s">
        <v>140</v>
      </c>
      <c r="H13205" t="s">
        <v>140</v>
      </c>
      <c r="I13205" t="s">
        <v>140</v>
      </c>
    </row>
    <row r="13206" spans="1:9" x14ac:dyDescent="0.35">
      <c r="A13206" t="s">
        <v>26</v>
      </c>
      <c r="B13206" t="s">
        <v>1130</v>
      </c>
      <c r="C13206">
        <v>137</v>
      </c>
      <c r="D13206" t="s">
        <v>140</v>
      </c>
      <c r="E13206" t="s">
        <v>1137</v>
      </c>
      <c r="F13206" t="s">
        <v>1003</v>
      </c>
      <c r="G13206" t="s">
        <v>140</v>
      </c>
      <c r="H13206" t="s">
        <v>919</v>
      </c>
      <c r="I13206" t="s">
        <v>140</v>
      </c>
    </row>
    <row r="13207" spans="1:9" x14ac:dyDescent="0.35">
      <c r="A13207" t="s">
        <v>26</v>
      </c>
      <c r="B13207" t="s">
        <v>1131</v>
      </c>
      <c r="C13207">
        <v>45</v>
      </c>
      <c r="D13207" t="s">
        <v>140</v>
      </c>
      <c r="E13207" t="s">
        <v>951</v>
      </c>
      <c r="F13207" t="s">
        <v>733</v>
      </c>
      <c r="G13207" t="s">
        <v>140</v>
      </c>
      <c r="H13207" t="s">
        <v>915</v>
      </c>
      <c r="I13207" t="s">
        <v>140</v>
      </c>
    </row>
    <row r="13208" spans="1:9" x14ac:dyDescent="0.35">
      <c r="A13208" t="s">
        <v>27</v>
      </c>
      <c r="B13208" t="s">
        <v>1129</v>
      </c>
      <c r="C13208">
        <v>7</v>
      </c>
      <c r="D13208" t="s">
        <v>140</v>
      </c>
      <c r="E13208" t="s">
        <v>1081</v>
      </c>
      <c r="F13208" t="s">
        <v>1080</v>
      </c>
      <c r="G13208" t="s">
        <v>140</v>
      </c>
      <c r="H13208" t="s">
        <v>140</v>
      </c>
      <c r="I13208" t="s">
        <v>140</v>
      </c>
    </row>
    <row r="13209" spans="1:9" x14ac:dyDescent="0.35">
      <c r="A13209" t="s">
        <v>27</v>
      </c>
      <c r="B13209" t="s">
        <v>1130</v>
      </c>
      <c r="C13209">
        <v>171</v>
      </c>
      <c r="D13209" t="s">
        <v>140</v>
      </c>
      <c r="E13209" t="s">
        <v>1123</v>
      </c>
      <c r="F13209" t="s">
        <v>515</v>
      </c>
      <c r="G13209" t="s">
        <v>1009</v>
      </c>
      <c r="H13209" t="s">
        <v>1009</v>
      </c>
      <c r="I13209" t="s">
        <v>140</v>
      </c>
    </row>
    <row r="13210" spans="1:9" x14ac:dyDescent="0.35">
      <c r="A13210" t="s">
        <v>27</v>
      </c>
      <c r="B13210" t="s">
        <v>1131</v>
      </c>
      <c r="C13210">
        <v>26</v>
      </c>
      <c r="D13210" t="s">
        <v>140</v>
      </c>
      <c r="E13210" t="s">
        <v>96</v>
      </c>
      <c r="F13210" t="s">
        <v>95</v>
      </c>
      <c r="G13210" t="s">
        <v>140</v>
      </c>
      <c r="H13210" t="s">
        <v>140</v>
      </c>
      <c r="I13210" t="s">
        <v>140</v>
      </c>
    </row>
    <row r="13211" spans="1:9" x14ac:dyDescent="0.35">
      <c r="A13211" t="s">
        <v>28</v>
      </c>
      <c r="B13211" t="s">
        <v>1129</v>
      </c>
      <c r="C13211">
        <v>34</v>
      </c>
      <c r="D13211" t="s">
        <v>140</v>
      </c>
      <c r="E13211" t="s">
        <v>748</v>
      </c>
      <c r="F13211" t="s">
        <v>749</v>
      </c>
      <c r="G13211" t="s">
        <v>140</v>
      </c>
      <c r="H13211" t="s">
        <v>140</v>
      </c>
      <c r="I13211" t="s">
        <v>140</v>
      </c>
    </row>
    <row r="13212" spans="1:9" x14ac:dyDescent="0.35">
      <c r="A13212" t="s">
        <v>28</v>
      </c>
      <c r="B13212" t="s">
        <v>1130</v>
      </c>
      <c r="C13212">
        <v>147</v>
      </c>
      <c r="D13212" t="s">
        <v>140</v>
      </c>
      <c r="E13212" t="s">
        <v>110</v>
      </c>
      <c r="F13212" t="s">
        <v>801</v>
      </c>
      <c r="G13212" t="s">
        <v>140</v>
      </c>
      <c r="H13212" t="s">
        <v>1014</v>
      </c>
      <c r="I13212" t="s">
        <v>140</v>
      </c>
    </row>
    <row r="13213" spans="1:9" x14ac:dyDescent="0.35">
      <c r="A13213" t="s">
        <v>28</v>
      </c>
      <c r="B13213" t="s">
        <v>1131</v>
      </c>
      <c r="C13213">
        <v>26</v>
      </c>
      <c r="D13213" t="s">
        <v>140</v>
      </c>
      <c r="E13213" t="s">
        <v>784</v>
      </c>
      <c r="F13213" t="s">
        <v>785</v>
      </c>
      <c r="G13213" t="s">
        <v>140</v>
      </c>
      <c r="H13213" t="s">
        <v>140</v>
      </c>
      <c r="I13213" t="s">
        <v>140</v>
      </c>
    </row>
    <row r="13214" spans="1:9" x14ac:dyDescent="0.35">
      <c r="A13214" t="s">
        <v>29</v>
      </c>
      <c r="B13214" t="s">
        <v>1129</v>
      </c>
      <c r="C13214">
        <v>12</v>
      </c>
      <c r="D13214" t="s">
        <v>140</v>
      </c>
      <c r="E13214" t="s">
        <v>570</v>
      </c>
      <c r="F13214" t="s">
        <v>495</v>
      </c>
      <c r="G13214" t="s">
        <v>140</v>
      </c>
      <c r="H13214" t="s">
        <v>574</v>
      </c>
      <c r="I13214" t="s">
        <v>140</v>
      </c>
    </row>
    <row r="13215" spans="1:9" x14ac:dyDescent="0.35">
      <c r="A13215" t="s">
        <v>29</v>
      </c>
      <c r="B13215" t="s">
        <v>1130</v>
      </c>
      <c r="C13215">
        <v>172</v>
      </c>
      <c r="D13215" t="s">
        <v>140</v>
      </c>
      <c r="E13215" t="s">
        <v>1114</v>
      </c>
      <c r="F13215" t="s">
        <v>660</v>
      </c>
      <c r="G13215" t="s">
        <v>1013</v>
      </c>
      <c r="H13215" t="s">
        <v>919</v>
      </c>
      <c r="I13215" t="s">
        <v>140</v>
      </c>
    </row>
    <row r="13216" spans="1:9" x14ac:dyDescent="0.35">
      <c r="A13216" t="s">
        <v>29</v>
      </c>
      <c r="B13216" t="s">
        <v>1131</v>
      </c>
      <c r="C13216">
        <v>20</v>
      </c>
      <c r="D13216" t="s">
        <v>140</v>
      </c>
      <c r="E13216" t="s">
        <v>1207</v>
      </c>
      <c r="F13216" t="s">
        <v>140</v>
      </c>
      <c r="G13216" t="s">
        <v>949</v>
      </c>
      <c r="H13216" t="s">
        <v>1055</v>
      </c>
      <c r="I13216" t="s">
        <v>140</v>
      </c>
    </row>
    <row r="13217" spans="1:9" x14ac:dyDescent="0.35">
      <c r="A13217" t="s">
        <v>30</v>
      </c>
      <c r="B13217" t="s">
        <v>1129</v>
      </c>
      <c r="C13217">
        <v>13</v>
      </c>
      <c r="D13217" t="s">
        <v>140</v>
      </c>
      <c r="E13217" t="s">
        <v>523</v>
      </c>
      <c r="F13217" t="s">
        <v>522</v>
      </c>
      <c r="G13217" t="s">
        <v>140</v>
      </c>
      <c r="H13217" t="s">
        <v>140</v>
      </c>
      <c r="I13217" t="s">
        <v>140</v>
      </c>
    </row>
    <row r="13218" spans="1:9" x14ac:dyDescent="0.35">
      <c r="A13218" t="s">
        <v>30</v>
      </c>
      <c r="B13218" t="s">
        <v>1130</v>
      </c>
      <c r="C13218">
        <v>167</v>
      </c>
      <c r="D13218" t="s">
        <v>140</v>
      </c>
      <c r="E13218" t="s">
        <v>955</v>
      </c>
      <c r="F13218" t="s">
        <v>1055</v>
      </c>
      <c r="G13218" t="s">
        <v>1013</v>
      </c>
      <c r="H13218" t="s">
        <v>1016</v>
      </c>
      <c r="I13218" t="s">
        <v>140</v>
      </c>
    </row>
    <row r="13219" spans="1:9" x14ac:dyDescent="0.35">
      <c r="A13219" t="s">
        <v>30</v>
      </c>
      <c r="B13219" t="s">
        <v>1131</v>
      </c>
      <c r="C13219">
        <v>22</v>
      </c>
      <c r="D13219" t="s">
        <v>140</v>
      </c>
      <c r="E13219" t="s">
        <v>177</v>
      </c>
      <c r="F13219" t="s">
        <v>140</v>
      </c>
      <c r="G13219" t="s">
        <v>140</v>
      </c>
      <c r="H13219" t="s">
        <v>140</v>
      </c>
      <c r="I13219" t="s">
        <v>140</v>
      </c>
    </row>
    <row r="13220" spans="1:9" x14ac:dyDescent="0.35">
      <c r="A13220" t="s">
        <v>31</v>
      </c>
      <c r="B13220" t="s">
        <v>1129</v>
      </c>
      <c r="C13220">
        <v>28</v>
      </c>
      <c r="D13220" t="s">
        <v>1054</v>
      </c>
      <c r="E13220" t="s">
        <v>740</v>
      </c>
      <c r="F13220" t="s">
        <v>999</v>
      </c>
      <c r="G13220" t="s">
        <v>1053</v>
      </c>
      <c r="H13220" t="s">
        <v>140</v>
      </c>
      <c r="I13220" t="s">
        <v>140</v>
      </c>
    </row>
    <row r="13221" spans="1:9" x14ac:dyDescent="0.35">
      <c r="A13221" t="s">
        <v>31</v>
      </c>
      <c r="B13221" t="s">
        <v>1130</v>
      </c>
      <c r="C13221">
        <v>101</v>
      </c>
      <c r="D13221" t="s">
        <v>1017</v>
      </c>
      <c r="E13221" t="s">
        <v>713</v>
      </c>
      <c r="F13221" t="s">
        <v>443</v>
      </c>
      <c r="G13221" t="s">
        <v>1017</v>
      </c>
      <c r="H13221" t="s">
        <v>1056</v>
      </c>
      <c r="I13221" t="s">
        <v>140</v>
      </c>
    </row>
    <row r="13222" spans="1:9" x14ac:dyDescent="0.35">
      <c r="A13222" t="s">
        <v>31</v>
      </c>
      <c r="B13222" t="s">
        <v>1131</v>
      </c>
      <c r="C13222">
        <v>78</v>
      </c>
      <c r="D13222" t="s">
        <v>1014</v>
      </c>
      <c r="E13222" t="s">
        <v>130</v>
      </c>
      <c r="F13222" t="s">
        <v>996</v>
      </c>
      <c r="G13222" t="s">
        <v>1014</v>
      </c>
      <c r="H13222" t="s">
        <v>1064</v>
      </c>
      <c r="I13222" t="s">
        <v>140</v>
      </c>
    </row>
    <row r="13223" spans="1:9" x14ac:dyDescent="0.35">
      <c r="A13223" t="s">
        <v>32</v>
      </c>
      <c r="B13223" t="s">
        <v>1129</v>
      </c>
      <c r="C13223">
        <v>694</v>
      </c>
      <c r="D13223" t="s">
        <v>1016</v>
      </c>
      <c r="E13223" t="s">
        <v>1158</v>
      </c>
      <c r="F13223" t="s">
        <v>973</v>
      </c>
      <c r="G13223" t="s">
        <v>1017</v>
      </c>
      <c r="H13223" t="s">
        <v>1050</v>
      </c>
      <c r="I13223" t="s">
        <v>1010</v>
      </c>
    </row>
    <row r="13224" spans="1:9" x14ac:dyDescent="0.35">
      <c r="A13224" t="s">
        <v>32</v>
      </c>
      <c r="B13224" t="s">
        <v>1130</v>
      </c>
      <c r="C13224">
        <v>3310</v>
      </c>
      <c r="D13224" t="s">
        <v>1016</v>
      </c>
      <c r="E13224" t="s">
        <v>110</v>
      </c>
      <c r="F13224" t="s">
        <v>1047</v>
      </c>
      <c r="G13224" t="s">
        <v>1016</v>
      </c>
      <c r="H13224" t="s">
        <v>1055</v>
      </c>
      <c r="I13224" t="s">
        <v>140</v>
      </c>
    </row>
    <row r="13225" spans="1:9" x14ac:dyDescent="0.35">
      <c r="A13225" t="s">
        <v>32</v>
      </c>
      <c r="B13225" t="s">
        <v>1131</v>
      </c>
      <c r="C13225">
        <v>926</v>
      </c>
      <c r="D13225" t="s">
        <v>140</v>
      </c>
      <c r="E13225" t="s">
        <v>930</v>
      </c>
      <c r="F13225" t="s">
        <v>1047</v>
      </c>
      <c r="G13225" t="s">
        <v>1008</v>
      </c>
      <c r="H13225" t="s">
        <v>1051</v>
      </c>
      <c r="I13225" t="s">
        <v>1016</v>
      </c>
    </row>
    <row r="13227" spans="1:9" x14ac:dyDescent="0.35">
      <c r="A13227" t="s">
        <v>1541</v>
      </c>
    </row>
    <row r="13228" spans="1:9" x14ac:dyDescent="0.35">
      <c r="A13228" t="s">
        <v>2</v>
      </c>
      <c r="B13228" t="s">
        <v>1233</v>
      </c>
      <c r="C13228" t="s">
        <v>3</v>
      </c>
      <c r="D13228" t="s">
        <v>1534</v>
      </c>
      <c r="E13228" t="s">
        <v>1535</v>
      </c>
      <c r="F13228" t="s">
        <v>1536</v>
      </c>
      <c r="G13228" t="s">
        <v>1537</v>
      </c>
      <c r="H13228" t="s">
        <v>1533</v>
      </c>
      <c r="I13228" t="s">
        <v>1441</v>
      </c>
    </row>
    <row r="13229" spans="1:9" x14ac:dyDescent="0.35">
      <c r="A13229" t="s">
        <v>8</v>
      </c>
      <c r="B13229" t="s">
        <v>1236</v>
      </c>
      <c r="C13229">
        <v>33</v>
      </c>
      <c r="D13229" t="s">
        <v>892</v>
      </c>
      <c r="E13229" t="s">
        <v>140</v>
      </c>
      <c r="F13229" t="s">
        <v>660</v>
      </c>
      <c r="G13229" t="s">
        <v>89</v>
      </c>
      <c r="H13229" t="s">
        <v>140</v>
      </c>
      <c r="I13229" t="s">
        <v>140</v>
      </c>
    </row>
    <row r="13230" spans="1:9" x14ac:dyDescent="0.35">
      <c r="A13230" t="s">
        <v>8</v>
      </c>
      <c r="B13230" t="s">
        <v>1234</v>
      </c>
      <c r="C13230">
        <v>81</v>
      </c>
      <c r="D13230" t="s">
        <v>974</v>
      </c>
      <c r="E13230" t="s">
        <v>1055</v>
      </c>
      <c r="F13230" t="s">
        <v>1060</v>
      </c>
      <c r="G13230" t="s">
        <v>1018</v>
      </c>
      <c r="H13230" t="s">
        <v>1010</v>
      </c>
      <c r="I13230" t="s">
        <v>140</v>
      </c>
    </row>
    <row r="13231" spans="1:9" x14ac:dyDescent="0.35">
      <c r="A13231" t="s">
        <v>8</v>
      </c>
      <c r="B13231" t="s">
        <v>1235</v>
      </c>
      <c r="C13231">
        <v>90</v>
      </c>
      <c r="D13231" t="s">
        <v>447</v>
      </c>
      <c r="E13231" t="s">
        <v>140</v>
      </c>
      <c r="F13231" t="s">
        <v>107</v>
      </c>
      <c r="G13231" t="s">
        <v>1053</v>
      </c>
      <c r="H13231" t="s">
        <v>140</v>
      </c>
      <c r="I13231" t="s">
        <v>1098</v>
      </c>
    </row>
    <row r="13232" spans="1:9" x14ac:dyDescent="0.35">
      <c r="A13232" t="s">
        <v>9</v>
      </c>
      <c r="B13232" t="s">
        <v>1236</v>
      </c>
      <c r="C13232">
        <v>30</v>
      </c>
      <c r="D13232" t="s">
        <v>1119</v>
      </c>
      <c r="E13232" t="s">
        <v>140</v>
      </c>
      <c r="F13232" t="s">
        <v>1046</v>
      </c>
      <c r="G13232" t="s">
        <v>140</v>
      </c>
      <c r="H13232" t="s">
        <v>140</v>
      </c>
      <c r="I13232" t="s">
        <v>140</v>
      </c>
    </row>
    <row r="13233" spans="1:9" x14ac:dyDescent="0.35">
      <c r="A13233" t="s">
        <v>9</v>
      </c>
      <c r="B13233" t="s">
        <v>1234</v>
      </c>
      <c r="C13233">
        <v>59</v>
      </c>
      <c r="D13233" t="s">
        <v>1143</v>
      </c>
      <c r="E13233" t="s">
        <v>140</v>
      </c>
      <c r="F13233" t="s">
        <v>1098</v>
      </c>
      <c r="G13233" t="s">
        <v>1098</v>
      </c>
      <c r="H13233" t="s">
        <v>140</v>
      </c>
      <c r="I13233" t="s">
        <v>1019</v>
      </c>
    </row>
    <row r="13234" spans="1:9" x14ac:dyDescent="0.35">
      <c r="A13234" t="s">
        <v>9</v>
      </c>
      <c r="B13234" t="s">
        <v>1235</v>
      </c>
      <c r="C13234">
        <v>112</v>
      </c>
      <c r="D13234" t="s">
        <v>768</v>
      </c>
      <c r="E13234" t="s">
        <v>140</v>
      </c>
      <c r="F13234" t="s">
        <v>929</v>
      </c>
      <c r="G13234" t="s">
        <v>775</v>
      </c>
      <c r="H13234" t="s">
        <v>1016</v>
      </c>
      <c r="I13234" t="s">
        <v>140</v>
      </c>
    </row>
    <row r="13235" spans="1:9" x14ac:dyDescent="0.35">
      <c r="A13235" t="s">
        <v>10</v>
      </c>
      <c r="B13235" t="s">
        <v>1236</v>
      </c>
      <c r="C13235">
        <v>37</v>
      </c>
      <c r="D13235" t="s">
        <v>1186</v>
      </c>
      <c r="E13235" t="s">
        <v>140</v>
      </c>
      <c r="F13235" t="s">
        <v>1058</v>
      </c>
      <c r="G13235" t="s">
        <v>140</v>
      </c>
      <c r="H13235" t="s">
        <v>140</v>
      </c>
      <c r="I13235" t="s">
        <v>140</v>
      </c>
    </row>
    <row r="13236" spans="1:9" x14ac:dyDescent="0.35">
      <c r="A13236" t="s">
        <v>10</v>
      </c>
      <c r="B13236" t="s">
        <v>1234</v>
      </c>
      <c r="C13236">
        <v>81</v>
      </c>
      <c r="D13236" t="s">
        <v>661</v>
      </c>
      <c r="E13236" t="s">
        <v>140</v>
      </c>
      <c r="F13236" t="s">
        <v>1007</v>
      </c>
      <c r="G13236" t="s">
        <v>1017</v>
      </c>
      <c r="H13236" t="s">
        <v>140</v>
      </c>
      <c r="I13236" t="s">
        <v>140</v>
      </c>
    </row>
    <row r="13237" spans="1:9" x14ac:dyDescent="0.35">
      <c r="A13237" t="s">
        <v>10</v>
      </c>
      <c r="B13237" t="s">
        <v>1235</v>
      </c>
      <c r="C13237">
        <v>90</v>
      </c>
      <c r="D13237" t="s">
        <v>1137</v>
      </c>
      <c r="E13237" t="s">
        <v>1098</v>
      </c>
      <c r="F13237" t="s">
        <v>501</v>
      </c>
      <c r="G13237" t="s">
        <v>1054</v>
      </c>
      <c r="H13237" t="s">
        <v>140</v>
      </c>
      <c r="I13237" t="s">
        <v>140</v>
      </c>
    </row>
    <row r="13238" spans="1:9" x14ac:dyDescent="0.35">
      <c r="A13238" t="s">
        <v>11</v>
      </c>
      <c r="B13238" t="s">
        <v>1236</v>
      </c>
      <c r="C13238">
        <v>27</v>
      </c>
      <c r="D13238" t="s">
        <v>930</v>
      </c>
      <c r="E13238" t="s">
        <v>140</v>
      </c>
      <c r="F13238" t="s">
        <v>515</v>
      </c>
      <c r="G13238" t="s">
        <v>515</v>
      </c>
      <c r="H13238" t="s">
        <v>140</v>
      </c>
      <c r="I13238" t="s">
        <v>140</v>
      </c>
    </row>
    <row r="13239" spans="1:9" x14ac:dyDescent="0.35">
      <c r="A13239" t="s">
        <v>11</v>
      </c>
      <c r="B13239" t="s">
        <v>1234</v>
      </c>
      <c r="C13239">
        <v>75</v>
      </c>
      <c r="D13239" t="s">
        <v>442</v>
      </c>
      <c r="E13239" t="s">
        <v>140</v>
      </c>
      <c r="F13239" t="s">
        <v>733</v>
      </c>
      <c r="G13239" t="s">
        <v>91</v>
      </c>
      <c r="H13239" t="s">
        <v>140</v>
      </c>
      <c r="I13239" t="s">
        <v>140</v>
      </c>
    </row>
    <row r="13240" spans="1:9" x14ac:dyDescent="0.35">
      <c r="A13240" t="s">
        <v>11</v>
      </c>
      <c r="B13240" t="s">
        <v>1235</v>
      </c>
      <c r="C13240">
        <v>104</v>
      </c>
      <c r="D13240" t="s">
        <v>928</v>
      </c>
      <c r="E13240" t="s">
        <v>1013</v>
      </c>
      <c r="F13240" t="s">
        <v>1070</v>
      </c>
      <c r="G13240" t="s">
        <v>1019</v>
      </c>
      <c r="H13240" t="s">
        <v>140</v>
      </c>
      <c r="I13240" t="s">
        <v>140</v>
      </c>
    </row>
    <row r="13241" spans="1:9" x14ac:dyDescent="0.35">
      <c r="A13241" t="s">
        <v>12</v>
      </c>
      <c r="B13241" t="s">
        <v>1236</v>
      </c>
      <c r="C13241">
        <v>30</v>
      </c>
      <c r="D13241" t="s">
        <v>1207</v>
      </c>
      <c r="E13241" t="s">
        <v>140</v>
      </c>
      <c r="F13241" t="s">
        <v>140</v>
      </c>
      <c r="G13241" t="s">
        <v>971</v>
      </c>
      <c r="H13241" t="s">
        <v>140</v>
      </c>
      <c r="I13241" t="s">
        <v>140</v>
      </c>
    </row>
    <row r="13242" spans="1:9" x14ac:dyDescent="0.35">
      <c r="A13242" t="s">
        <v>12</v>
      </c>
      <c r="B13242" t="s">
        <v>1234</v>
      </c>
      <c r="C13242">
        <v>75</v>
      </c>
      <c r="D13242" t="s">
        <v>122</v>
      </c>
      <c r="E13242" t="s">
        <v>140</v>
      </c>
      <c r="F13242" t="s">
        <v>89</v>
      </c>
      <c r="G13242" t="s">
        <v>1020</v>
      </c>
      <c r="H13242" t="s">
        <v>1010</v>
      </c>
      <c r="I13242" t="s">
        <v>140</v>
      </c>
    </row>
    <row r="13243" spans="1:9" x14ac:dyDescent="0.35">
      <c r="A13243" t="s">
        <v>12</v>
      </c>
      <c r="B13243" t="s">
        <v>1235</v>
      </c>
      <c r="C13243">
        <v>104</v>
      </c>
      <c r="D13243" t="s">
        <v>126</v>
      </c>
      <c r="E13243" t="s">
        <v>1009</v>
      </c>
      <c r="F13243" t="s">
        <v>394</v>
      </c>
      <c r="G13243" t="s">
        <v>1012</v>
      </c>
      <c r="H13243" t="s">
        <v>140</v>
      </c>
      <c r="I13243" t="s">
        <v>140</v>
      </c>
    </row>
    <row r="13244" spans="1:9" x14ac:dyDescent="0.35">
      <c r="A13244" t="s">
        <v>13</v>
      </c>
      <c r="B13244" t="s">
        <v>1236</v>
      </c>
      <c r="C13244">
        <v>32</v>
      </c>
      <c r="D13244" t="s">
        <v>98</v>
      </c>
      <c r="E13244" t="s">
        <v>140</v>
      </c>
      <c r="F13244" t="s">
        <v>801</v>
      </c>
      <c r="G13244" t="s">
        <v>1023</v>
      </c>
      <c r="H13244" t="s">
        <v>140</v>
      </c>
      <c r="I13244" t="s">
        <v>140</v>
      </c>
    </row>
    <row r="13245" spans="1:9" x14ac:dyDescent="0.35">
      <c r="A13245" t="s">
        <v>13</v>
      </c>
      <c r="B13245" t="s">
        <v>1234</v>
      </c>
      <c r="C13245">
        <v>101</v>
      </c>
      <c r="D13245" t="s">
        <v>927</v>
      </c>
      <c r="E13245" t="s">
        <v>140</v>
      </c>
      <c r="F13245" t="s">
        <v>1098</v>
      </c>
      <c r="G13245" t="s">
        <v>87</v>
      </c>
      <c r="H13245" t="s">
        <v>939</v>
      </c>
      <c r="I13245" t="s">
        <v>1009</v>
      </c>
    </row>
    <row r="13246" spans="1:9" x14ac:dyDescent="0.35">
      <c r="A13246" t="s">
        <v>13</v>
      </c>
      <c r="B13246" t="s">
        <v>1235</v>
      </c>
      <c r="C13246">
        <v>73</v>
      </c>
      <c r="D13246" t="s">
        <v>143</v>
      </c>
      <c r="E13246" t="s">
        <v>954</v>
      </c>
      <c r="F13246" t="s">
        <v>187</v>
      </c>
      <c r="G13246" t="s">
        <v>394</v>
      </c>
      <c r="H13246" t="s">
        <v>140</v>
      </c>
      <c r="I13246" t="s">
        <v>140</v>
      </c>
    </row>
    <row r="13247" spans="1:9" x14ac:dyDescent="0.35">
      <c r="A13247" t="s">
        <v>14</v>
      </c>
      <c r="B13247" t="s">
        <v>1236</v>
      </c>
      <c r="C13247">
        <v>34</v>
      </c>
      <c r="D13247" t="s">
        <v>861</v>
      </c>
      <c r="E13247" t="s">
        <v>140</v>
      </c>
      <c r="F13247" t="s">
        <v>641</v>
      </c>
      <c r="G13247" t="s">
        <v>515</v>
      </c>
      <c r="H13247" t="s">
        <v>140</v>
      </c>
      <c r="I13247" t="s">
        <v>140</v>
      </c>
    </row>
    <row r="13248" spans="1:9" x14ac:dyDescent="0.35">
      <c r="A13248" t="s">
        <v>14</v>
      </c>
      <c r="B13248" t="s">
        <v>1234</v>
      </c>
      <c r="C13248">
        <v>64</v>
      </c>
      <c r="D13248" t="s">
        <v>1138</v>
      </c>
      <c r="E13248" t="s">
        <v>140</v>
      </c>
      <c r="F13248" t="s">
        <v>769</v>
      </c>
      <c r="G13248" t="s">
        <v>988</v>
      </c>
      <c r="H13248" t="s">
        <v>140</v>
      </c>
      <c r="I13248" t="s">
        <v>1055</v>
      </c>
    </row>
    <row r="13249" spans="1:9" x14ac:dyDescent="0.35">
      <c r="A13249" t="s">
        <v>14</v>
      </c>
      <c r="B13249" t="s">
        <v>1235</v>
      </c>
      <c r="C13249">
        <v>105</v>
      </c>
      <c r="D13249" t="s">
        <v>916</v>
      </c>
      <c r="E13249" t="s">
        <v>1070</v>
      </c>
      <c r="F13249" t="s">
        <v>574</v>
      </c>
      <c r="G13249" t="s">
        <v>1021</v>
      </c>
      <c r="H13249" t="s">
        <v>140</v>
      </c>
      <c r="I13249" t="s">
        <v>140</v>
      </c>
    </row>
    <row r="13250" spans="1:9" x14ac:dyDescent="0.35">
      <c r="A13250" t="s">
        <v>15</v>
      </c>
      <c r="B13250" t="s">
        <v>1236</v>
      </c>
      <c r="C13250">
        <v>32</v>
      </c>
      <c r="D13250" t="s">
        <v>163</v>
      </c>
      <c r="E13250" t="s">
        <v>140</v>
      </c>
      <c r="F13250" t="s">
        <v>162</v>
      </c>
      <c r="G13250" t="s">
        <v>140</v>
      </c>
      <c r="H13250" t="s">
        <v>140</v>
      </c>
      <c r="I13250" t="s">
        <v>140</v>
      </c>
    </row>
    <row r="13251" spans="1:9" x14ac:dyDescent="0.35">
      <c r="A13251" t="s">
        <v>15</v>
      </c>
      <c r="B13251" t="s">
        <v>1234</v>
      </c>
      <c r="C13251">
        <v>65</v>
      </c>
      <c r="D13251" t="s">
        <v>800</v>
      </c>
      <c r="E13251" t="s">
        <v>140</v>
      </c>
      <c r="F13251" t="s">
        <v>950</v>
      </c>
      <c r="G13251" t="s">
        <v>1020</v>
      </c>
      <c r="H13251" t="s">
        <v>140</v>
      </c>
      <c r="I13251" t="s">
        <v>140</v>
      </c>
    </row>
    <row r="13252" spans="1:9" x14ac:dyDescent="0.35">
      <c r="A13252" t="s">
        <v>15</v>
      </c>
      <c r="B13252" t="s">
        <v>1235</v>
      </c>
      <c r="C13252">
        <v>109</v>
      </c>
      <c r="D13252" t="s">
        <v>110</v>
      </c>
      <c r="E13252" t="s">
        <v>140</v>
      </c>
      <c r="F13252" t="s">
        <v>664</v>
      </c>
      <c r="G13252" t="s">
        <v>940</v>
      </c>
      <c r="H13252" t="s">
        <v>140</v>
      </c>
      <c r="I13252" t="s">
        <v>140</v>
      </c>
    </row>
    <row r="13253" spans="1:9" x14ac:dyDescent="0.35">
      <c r="A13253" t="s">
        <v>16</v>
      </c>
      <c r="B13253" t="s">
        <v>1236</v>
      </c>
      <c r="C13253">
        <v>18</v>
      </c>
      <c r="D13253" t="s">
        <v>90</v>
      </c>
      <c r="E13253" t="s">
        <v>140</v>
      </c>
      <c r="F13253" t="s">
        <v>140</v>
      </c>
      <c r="G13253" t="s">
        <v>89</v>
      </c>
      <c r="H13253" t="s">
        <v>140</v>
      </c>
      <c r="I13253" t="s">
        <v>140</v>
      </c>
    </row>
    <row r="13254" spans="1:9" x14ac:dyDescent="0.35">
      <c r="A13254" t="s">
        <v>16</v>
      </c>
      <c r="B13254" t="s">
        <v>1234</v>
      </c>
      <c r="C13254">
        <v>56</v>
      </c>
      <c r="D13254" t="s">
        <v>943</v>
      </c>
      <c r="E13254" t="s">
        <v>140</v>
      </c>
      <c r="F13254" t="s">
        <v>1057</v>
      </c>
      <c r="G13254" t="s">
        <v>140</v>
      </c>
      <c r="H13254" t="s">
        <v>1007</v>
      </c>
      <c r="I13254" t="s">
        <v>140</v>
      </c>
    </row>
    <row r="13255" spans="1:9" x14ac:dyDescent="0.35">
      <c r="A13255" t="s">
        <v>16</v>
      </c>
      <c r="B13255" t="s">
        <v>1235</v>
      </c>
      <c r="C13255">
        <v>132</v>
      </c>
      <c r="D13255" t="s">
        <v>514</v>
      </c>
      <c r="E13255" t="s">
        <v>140</v>
      </c>
      <c r="F13255" t="s">
        <v>1060</v>
      </c>
      <c r="G13255" t="s">
        <v>1017</v>
      </c>
      <c r="H13255" t="s">
        <v>140</v>
      </c>
      <c r="I13255" t="s">
        <v>140</v>
      </c>
    </row>
    <row r="13256" spans="1:9" x14ac:dyDescent="0.35">
      <c r="A13256" t="s">
        <v>17</v>
      </c>
      <c r="B13256" t="s">
        <v>1236</v>
      </c>
      <c r="C13256">
        <v>28</v>
      </c>
      <c r="D13256" t="s">
        <v>1160</v>
      </c>
      <c r="E13256" t="s">
        <v>140</v>
      </c>
      <c r="F13256" t="s">
        <v>1048</v>
      </c>
      <c r="G13256" t="s">
        <v>140</v>
      </c>
      <c r="H13256" t="s">
        <v>140</v>
      </c>
      <c r="I13256" t="s">
        <v>140</v>
      </c>
    </row>
    <row r="13257" spans="1:9" x14ac:dyDescent="0.35">
      <c r="A13257" t="s">
        <v>17</v>
      </c>
      <c r="B13257" t="s">
        <v>1234</v>
      </c>
      <c r="C13257">
        <v>85</v>
      </c>
      <c r="D13257" t="s">
        <v>647</v>
      </c>
      <c r="E13257" t="s">
        <v>1063</v>
      </c>
      <c r="F13257" t="s">
        <v>1070</v>
      </c>
      <c r="G13257" t="s">
        <v>1064</v>
      </c>
      <c r="H13257" t="s">
        <v>1064</v>
      </c>
      <c r="I13257" t="s">
        <v>140</v>
      </c>
    </row>
    <row r="13258" spans="1:9" x14ac:dyDescent="0.35">
      <c r="A13258" t="s">
        <v>17</v>
      </c>
      <c r="B13258" t="s">
        <v>1235</v>
      </c>
      <c r="C13258">
        <v>90</v>
      </c>
      <c r="D13258" t="s">
        <v>987</v>
      </c>
      <c r="E13258" t="s">
        <v>140</v>
      </c>
      <c r="F13258" t="s">
        <v>919</v>
      </c>
      <c r="G13258" t="s">
        <v>1055</v>
      </c>
      <c r="H13258" t="s">
        <v>1014</v>
      </c>
      <c r="I13258" t="s">
        <v>140</v>
      </c>
    </row>
    <row r="13259" spans="1:9" x14ac:dyDescent="0.35">
      <c r="A13259" t="s">
        <v>18</v>
      </c>
      <c r="B13259" t="s">
        <v>1236</v>
      </c>
      <c r="C13259">
        <v>18</v>
      </c>
      <c r="D13259" t="s">
        <v>1002</v>
      </c>
      <c r="E13259" t="s">
        <v>140</v>
      </c>
      <c r="F13259" t="s">
        <v>1062</v>
      </c>
      <c r="G13259" t="s">
        <v>140</v>
      </c>
      <c r="H13259" t="s">
        <v>1011</v>
      </c>
      <c r="I13259" t="s">
        <v>140</v>
      </c>
    </row>
    <row r="13260" spans="1:9" x14ac:dyDescent="0.35">
      <c r="A13260" t="s">
        <v>18</v>
      </c>
      <c r="B13260" t="s">
        <v>1234</v>
      </c>
      <c r="C13260">
        <v>92</v>
      </c>
      <c r="D13260" t="s">
        <v>858</v>
      </c>
      <c r="E13260" t="s">
        <v>1019</v>
      </c>
      <c r="F13260" t="s">
        <v>1050</v>
      </c>
      <c r="G13260" t="s">
        <v>1073</v>
      </c>
      <c r="H13260" t="s">
        <v>140</v>
      </c>
      <c r="I13260" t="s">
        <v>140</v>
      </c>
    </row>
    <row r="13261" spans="1:9" x14ac:dyDescent="0.35">
      <c r="A13261" t="s">
        <v>18</v>
      </c>
      <c r="B13261" t="s">
        <v>1235</v>
      </c>
      <c r="C13261">
        <v>95</v>
      </c>
      <c r="D13261" t="s">
        <v>1155</v>
      </c>
      <c r="E13261" t="s">
        <v>140</v>
      </c>
      <c r="F13261" t="s">
        <v>443</v>
      </c>
      <c r="G13261" t="s">
        <v>949</v>
      </c>
      <c r="H13261" t="s">
        <v>140</v>
      </c>
      <c r="I13261" t="s">
        <v>140</v>
      </c>
    </row>
    <row r="13262" spans="1:9" x14ac:dyDescent="0.35">
      <c r="A13262" t="s">
        <v>19</v>
      </c>
      <c r="B13262" t="s">
        <v>1236</v>
      </c>
      <c r="C13262">
        <v>26</v>
      </c>
      <c r="D13262" t="s">
        <v>473</v>
      </c>
      <c r="E13262" t="s">
        <v>140</v>
      </c>
      <c r="F13262" t="s">
        <v>1076</v>
      </c>
      <c r="G13262" t="s">
        <v>1050</v>
      </c>
      <c r="H13262" t="s">
        <v>140</v>
      </c>
      <c r="I13262" t="s">
        <v>140</v>
      </c>
    </row>
    <row r="13263" spans="1:9" x14ac:dyDescent="0.35">
      <c r="A13263" t="s">
        <v>19</v>
      </c>
      <c r="B13263" t="s">
        <v>1234</v>
      </c>
      <c r="C13263">
        <v>72</v>
      </c>
      <c r="D13263" t="s">
        <v>1148</v>
      </c>
      <c r="E13263" t="s">
        <v>140</v>
      </c>
      <c r="F13263" t="s">
        <v>1021</v>
      </c>
      <c r="G13263" t="s">
        <v>140</v>
      </c>
      <c r="H13263" t="s">
        <v>140</v>
      </c>
      <c r="I13263" t="s">
        <v>140</v>
      </c>
    </row>
    <row r="13264" spans="1:9" x14ac:dyDescent="0.35">
      <c r="A13264" t="s">
        <v>19</v>
      </c>
      <c r="B13264" t="s">
        <v>1235</v>
      </c>
      <c r="C13264">
        <v>108</v>
      </c>
      <c r="D13264" t="s">
        <v>132</v>
      </c>
      <c r="E13264" t="s">
        <v>1014</v>
      </c>
      <c r="F13264" t="s">
        <v>988</v>
      </c>
      <c r="G13264" t="s">
        <v>1063</v>
      </c>
      <c r="H13264" t="s">
        <v>1055</v>
      </c>
      <c r="I13264" t="s">
        <v>140</v>
      </c>
    </row>
    <row r="13265" spans="1:9" x14ac:dyDescent="0.35">
      <c r="A13265" t="s">
        <v>20</v>
      </c>
      <c r="B13265" t="s">
        <v>1236</v>
      </c>
      <c r="C13265">
        <v>32</v>
      </c>
      <c r="D13265" t="s">
        <v>1101</v>
      </c>
      <c r="E13265" t="s">
        <v>1007</v>
      </c>
      <c r="F13265" t="s">
        <v>140</v>
      </c>
      <c r="G13265" t="s">
        <v>1052</v>
      </c>
      <c r="H13265" t="s">
        <v>140</v>
      </c>
      <c r="I13265" t="s">
        <v>140</v>
      </c>
    </row>
    <row r="13266" spans="1:9" x14ac:dyDescent="0.35">
      <c r="A13266" t="s">
        <v>20</v>
      </c>
      <c r="B13266" t="s">
        <v>1234</v>
      </c>
      <c r="C13266">
        <v>66</v>
      </c>
      <c r="D13266" t="s">
        <v>1158</v>
      </c>
      <c r="E13266" t="s">
        <v>140</v>
      </c>
      <c r="F13266" t="s">
        <v>1100</v>
      </c>
      <c r="G13266" t="s">
        <v>1013</v>
      </c>
      <c r="H13266" t="s">
        <v>140</v>
      </c>
      <c r="I13266" t="s">
        <v>140</v>
      </c>
    </row>
    <row r="13267" spans="1:9" x14ac:dyDescent="0.35">
      <c r="A13267" t="s">
        <v>20</v>
      </c>
      <c r="B13267" t="s">
        <v>1235</v>
      </c>
      <c r="C13267">
        <v>108</v>
      </c>
      <c r="D13267" t="s">
        <v>1124</v>
      </c>
      <c r="E13267" t="s">
        <v>140</v>
      </c>
      <c r="F13267" t="s">
        <v>664</v>
      </c>
      <c r="G13267" t="s">
        <v>1012</v>
      </c>
      <c r="H13267" t="s">
        <v>140</v>
      </c>
      <c r="I13267" t="s">
        <v>140</v>
      </c>
    </row>
    <row r="13268" spans="1:9" x14ac:dyDescent="0.35">
      <c r="A13268" t="s">
        <v>21</v>
      </c>
      <c r="B13268" t="s">
        <v>1236</v>
      </c>
      <c r="C13268">
        <v>53</v>
      </c>
      <c r="D13268" t="s">
        <v>839</v>
      </c>
      <c r="E13268" t="s">
        <v>140</v>
      </c>
      <c r="F13268" t="s">
        <v>1066</v>
      </c>
      <c r="G13268" t="s">
        <v>1066</v>
      </c>
      <c r="H13268" t="s">
        <v>1066</v>
      </c>
      <c r="I13268" t="s">
        <v>140</v>
      </c>
    </row>
    <row r="13269" spans="1:9" x14ac:dyDescent="0.35">
      <c r="A13269" t="s">
        <v>21</v>
      </c>
      <c r="B13269" t="s">
        <v>1234</v>
      </c>
      <c r="C13269">
        <v>44</v>
      </c>
      <c r="D13269" t="s">
        <v>1143</v>
      </c>
      <c r="E13269" t="s">
        <v>140</v>
      </c>
      <c r="F13269" t="s">
        <v>939</v>
      </c>
      <c r="G13269" t="s">
        <v>939</v>
      </c>
      <c r="H13269" t="s">
        <v>140</v>
      </c>
      <c r="I13269" t="s">
        <v>140</v>
      </c>
    </row>
    <row r="13270" spans="1:9" x14ac:dyDescent="0.35">
      <c r="A13270" t="s">
        <v>21</v>
      </c>
      <c r="B13270" t="s">
        <v>1235</v>
      </c>
      <c r="C13270">
        <v>113</v>
      </c>
      <c r="D13270" t="s">
        <v>344</v>
      </c>
      <c r="E13270" t="s">
        <v>140</v>
      </c>
      <c r="F13270" t="s">
        <v>1055</v>
      </c>
      <c r="G13270" t="s">
        <v>954</v>
      </c>
      <c r="H13270" t="s">
        <v>1063</v>
      </c>
      <c r="I13270" t="s">
        <v>140</v>
      </c>
    </row>
    <row r="13271" spans="1:9" x14ac:dyDescent="0.35">
      <c r="A13271" t="s">
        <v>22</v>
      </c>
      <c r="B13271" t="s">
        <v>1236</v>
      </c>
      <c r="C13271">
        <v>35</v>
      </c>
      <c r="D13271" t="s">
        <v>442</v>
      </c>
      <c r="E13271" t="s">
        <v>1070</v>
      </c>
      <c r="F13271" t="s">
        <v>1095</v>
      </c>
      <c r="G13271" t="s">
        <v>140</v>
      </c>
      <c r="H13271" t="s">
        <v>140</v>
      </c>
      <c r="I13271" t="s">
        <v>140</v>
      </c>
    </row>
    <row r="13272" spans="1:9" x14ac:dyDescent="0.35">
      <c r="A13272" t="s">
        <v>22</v>
      </c>
      <c r="B13272" t="s">
        <v>1234</v>
      </c>
      <c r="C13272">
        <v>80</v>
      </c>
      <c r="D13272" t="s">
        <v>870</v>
      </c>
      <c r="E13272" t="s">
        <v>1063</v>
      </c>
      <c r="F13272" t="s">
        <v>1043</v>
      </c>
      <c r="G13272" t="s">
        <v>1063</v>
      </c>
      <c r="H13272" t="s">
        <v>140</v>
      </c>
      <c r="I13272" t="s">
        <v>140</v>
      </c>
    </row>
    <row r="13273" spans="1:9" x14ac:dyDescent="0.35">
      <c r="A13273" t="s">
        <v>22</v>
      </c>
      <c r="B13273" t="s">
        <v>1235</v>
      </c>
      <c r="C13273">
        <v>94</v>
      </c>
      <c r="D13273" t="s">
        <v>344</v>
      </c>
      <c r="E13273" t="s">
        <v>140</v>
      </c>
      <c r="F13273" t="s">
        <v>996</v>
      </c>
      <c r="G13273" t="s">
        <v>1014</v>
      </c>
      <c r="H13273" t="s">
        <v>1016</v>
      </c>
      <c r="I13273" t="s">
        <v>140</v>
      </c>
    </row>
    <row r="13274" spans="1:9" x14ac:dyDescent="0.35">
      <c r="A13274" t="s">
        <v>23</v>
      </c>
      <c r="B13274" t="s">
        <v>1236</v>
      </c>
      <c r="C13274">
        <v>39</v>
      </c>
      <c r="D13274" t="s">
        <v>1198</v>
      </c>
      <c r="E13274" t="s">
        <v>140</v>
      </c>
      <c r="F13274" t="s">
        <v>1023</v>
      </c>
      <c r="G13274" t="s">
        <v>140</v>
      </c>
      <c r="H13274" t="s">
        <v>140</v>
      </c>
      <c r="I13274" t="s">
        <v>140</v>
      </c>
    </row>
    <row r="13275" spans="1:9" x14ac:dyDescent="0.35">
      <c r="A13275" t="s">
        <v>23</v>
      </c>
      <c r="B13275" t="s">
        <v>1234</v>
      </c>
      <c r="C13275">
        <v>86</v>
      </c>
      <c r="D13275" t="s">
        <v>638</v>
      </c>
      <c r="E13275" t="s">
        <v>1055</v>
      </c>
      <c r="F13275" t="s">
        <v>121</v>
      </c>
      <c r="G13275" t="s">
        <v>660</v>
      </c>
      <c r="H13275" t="s">
        <v>140</v>
      </c>
      <c r="I13275" t="s">
        <v>140</v>
      </c>
    </row>
    <row r="13276" spans="1:9" x14ac:dyDescent="0.35">
      <c r="A13276" t="s">
        <v>23</v>
      </c>
      <c r="B13276" t="s">
        <v>1235</v>
      </c>
      <c r="C13276">
        <v>80</v>
      </c>
      <c r="D13276" t="s">
        <v>122</v>
      </c>
      <c r="E13276" t="s">
        <v>140</v>
      </c>
      <c r="F13276" t="s">
        <v>394</v>
      </c>
      <c r="G13276" t="s">
        <v>954</v>
      </c>
      <c r="H13276" t="s">
        <v>140</v>
      </c>
      <c r="I13276" t="s">
        <v>140</v>
      </c>
    </row>
    <row r="13277" spans="1:9" x14ac:dyDescent="0.35">
      <c r="A13277" t="s">
        <v>24</v>
      </c>
      <c r="B13277" t="s">
        <v>1236</v>
      </c>
      <c r="C13277">
        <v>29</v>
      </c>
      <c r="D13277" t="s">
        <v>177</v>
      </c>
      <c r="E13277" t="s">
        <v>140</v>
      </c>
      <c r="F13277" t="s">
        <v>140</v>
      </c>
      <c r="G13277" t="s">
        <v>140</v>
      </c>
      <c r="H13277" t="s">
        <v>140</v>
      </c>
      <c r="I13277" t="s">
        <v>140</v>
      </c>
    </row>
    <row r="13278" spans="1:9" x14ac:dyDescent="0.35">
      <c r="A13278" t="s">
        <v>24</v>
      </c>
      <c r="B13278" t="s">
        <v>1234</v>
      </c>
      <c r="C13278">
        <v>62</v>
      </c>
      <c r="D13278" t="s">
        <v>1208</v>
      </c>
      <c r="E13278" t="s">
        <v>140</v>
      </c>
      <c r="F13278" t="s">
        <v>1017</v>
      </c>
      <c r="G13278" t="s">
        <v>140</v>
      </c>
      <c r="H13278" t="s">
        <v>140</v>
      </c>
      <c r="I13278" t="s">
        <v>140</v>
      </c>
    </row>
    <row r="13279" spans="1:9" x14ac:dyDescent="0.35">
      <c r="A13279" t="s">
        <v>24</v>
      </c>
      <c r="B13279" t="s">
        <v>1235</v>
      </c>
      <c r="C13279">
        <v>116</v>
      </c>
      <c r="D13279" t="s">
        <v>1121</v>
      </c>
      <c r="E13279" t="s">
        <v>140</v>
      </c>
      <c r="F13279" t="s">
        <v>988</v>
      </c>
      <c r="G13279" t="s">
        <v>1013</v>
      </c>
      <c r="H13279" t="s">
        <v>140</v>
      </c>
      <c r="I13279" t="s">
        <v>1063</v>
      </c>
    </row>
    <row r="13280" spans="1:9" x14ac:dyDescent="0.35">
      <c r="A13280" t="s">
        <v>25</v>
      </c>
      <c r="B13280" t="s">
        <v>1236</v>
      </c>
      <c r="C13280">
        <v>26</v>
      </c>
      <c r="D13280" t="s">
        <v>177</v>
      </c>
      <c r="E13280" t="s">
        <v>140</v>
      </c>
      <c r="F13280" t="s">
        <v>140</v>
      </c>
      <c r="G13280" t="s">
        <v>140</v>
      </c>
      <c r="H13280" t="s">
        <v>140</v>
      </c>
      <c r="I13280" t="s">
        <v>140</v>
      </c>
    </row>
    <row r="13281" spans="1:9" x14ac:dyDescent="0.35">
      <c r="A13281" t="s">
        <v>25</v>
      </c>
      <c r="B13281" t="s">
        <v>1234</v>
      </c>
      <c r="C13281">
        <v>72</v>
      </c>
      <c r="D13281" t="s">
        <v>1159</v>
      </c>
      <c r="E13281" t="s">
        <v>140</v>
      </c>
      <c r="F13281" t="s">
        <v>1021</v>
      </c>
      <c r="G13281" t="s">
        <v>140</v>
      </c>
      <c r="H13281" t="s">
        <v>1009</v>
      </c>
      <c r="I13281" t="s">
        <v>140</v>
      </c>
    </row>
    <row r="13282" spans="1:9" x14ac:dyDescent="0.35">
      <c r="A13282" t="s">
        <v>25</v>
      </c>
      <c r="B13282" t="s">
        <v>1235</v>
      </c>
      <c r="C13282">
        <v>106</v>
      </c>
      <c r="D13282" t="s">
        <v>1183</v>
      </c>
      <c r="E13282" t="s">
        <v>140</v>
      </c>
      <c r="F13282" t="s">
        <v>140</v>
      </c>
      <c r="G13282" t="s">
        <v>1043</v>
      </c>
      <c r="H13282" t="s">
        <v>140</v>
      </c>
      <c r="I13282" t="s">
        <v>140</v>
      </c>
    </row>
    <row r="13283" spans="1:9" x14ac:dyDescent="0.35">
      <c r="A13283" t="s">
        <v>26</v>
      </c>
      <c r="B13283" t="s">
        <v>1236</v>
      </c>
      <c r="C13283">
        <v>23</v>
      </c>
      <c r="D13283" t="s">
        <v>732</v>
      </c>
      <c r="E13283" t="s">
        <v>140</v>
      </c>
      <c r="F13283" t="s">
        <v>1048</v>
      </c>
      <c r="G13283" t="s">
        <v>939</v>
      </c>
      <c r="H13283" t="s">
        <v>140</v>
      </c>
      <c r="I13283" t="s">
        <v>140</v>
      </c>
    </row>
    <row r="13284" spans="1:9" x14ac:dyDescent="0.35">
      <c r="A13284" t="s">
        <v>26</v>
      </c>
      <c r="B13284" t="s">
        <v>1234</v>
      </c>
      <c r="C13284">
        <v>80</v>
      </c>
      <c r="D13284" t="s">
        <v>663</v>
      </c>
      <c r="E13284" t="s">
        <v>140</v>
      </c>
      <c r="F13284" t="s">
        <v>527</v>
      </c>
      <c r="G13284" t="s">
        <v>501</v>
      </c>
      <c r="H13284" t="s">
        <v>140</v>
      </c>
      <c r="I13284" t="s">
        <v>140</v>
      </c>
    </row>
    <row r="13285" spans="1:9" x14ac:dyDescent="0.35">
      <c r="A13285" t="s">
        <v>26</v>
      </c>
      <c r="B13285" t="s">
        <v>1235</v>
      </c>
      <c r="C13285">
        <v>99</v>
      </c>
      <c r="D13285" t="s">
        <v>88</v>
      </c>
      <c r="E13285" t="s">
        <v>140</v>
      </c>
      <c r="F13285" t="s">
        <v>801</v>
      </c>
      <c r="G13285" t="s">
        <v>1050</v>
      </c>
      <c r="H13285" t="s">
        <v>140</v>
      </c>
      <c r="I13285" t="s">
        <v>140</v>
      </c>
    </row>
    <row r="13286" spans="1:9" x14ac:dyDescent="0.35">
      <c r="A13286" t="s">
        <v>27</v>
      </c>
      <c r="B13286" t="s">
        <v>1236</v>
      </c>
      <c r="C13286">
        <v>25</v>
      </c>
      <c r="D13286" t="s">
        <v>906</v>
      </c>
      <c r="E13286" t="s">
        <v>140</v>
      </c>
      <c r="F13286" t="s">
        <v>729</v>
      </c>
      <c r="G13286" t="s">
        <v>140</v>
      </c>
      <c r="H13286" t="s">
        <v>140</v>
      </c>
      <c r="I13286" t="s">
        <v>140</v>
      </c>
    </row>
    <row r="13287" spans="1:9" x14ac:dyDescent="0.35">
      <c r="A13287" t="s">
        <v>27</v>
      </c>
      <c r="B13287" t="s">
        <v>1234</v>
      </c>
      <c r="C13287">
        <v>53</v>
      </c>
      <c r="D13287" t="s">
        <v>1202</v>
      </c>
      <c r="E13287" t="s">
        <v>140</v>
      </c>
      <c r="F13287" t="s">
        <v>1066</v>
      </c>
      <c r="G13287" t="s">
        <v>140</v>
      </c>
      <c r="H13287" t="s">
        <v>140</v>
      </c>
      <c r="I13287" t="s">
        <v>140</v>
      </c>
    </row>
    <row r="13288" spans="1:9" x14ac:dyDescent="0.35">
      <c r="A13288" t="s">
        <v>27</v>
      </c>
      <c r="B13288" t="s">
        <v>1235</v>
      </c>
      <c r="C13288">
        <v>126</v>
      </c>
      <c r="D13288" t="s">
        <v>1005</v>
      </c>
      <c r="E13288" t="s">
        <v>1012</v>
      </c>
      <c r="F13288" t="s">
        <v>527</v>
      </c>
      <c r="G13288" t="s">
        <v>1012</v>
      </c>
      <c r="H13288" t="s">
        <v>140</v>
      </c>
      <c r="I13288" t="s">
        <v>140</v>
      </c>
    </row>
    <row r="13289" spans="1:9" x14ac:dyDescent="0.35">
      <c r="A13289" t="s">
        <v>28</v>
      </c>
      <c r="B13289" t="s">
        <v>1236</v>
      </c>
      <c r="C13289">
        <v>39</v>
      </c>
      <c r="D13289" t="s">
        <v>514</v>
      </c>
      <c r="E13289" t="s">
        <v>140</v>
      </c>
      <c r="F13289" t="s">
        <v>515</v>
      </c>
      <c r="G13289" t="s">
        <v>140</v>
      </c>
      <c r="H13289" t="s">
        <v>140</v>
      </c>
      <c r="I13289" t="s">
        <v>140</v>
      </c>
    </row>
    <row r="13290" spans="1:9" x14ac:dyDescent="0.35">
      <c r="A13290" t="s">
        <v>28</v>
      </c>
      <c r="B13290" t="s">
        <v>1234</v>
      </c>
      <c r="C13290">
        <v>68</v>
      </c>
      <c r="D13290" t="s">
        <v>1137</v>
      </c>
      <c r="E13290" t="s">
        <v>140</v>
      </c>
      <c r="F13290" t="s">
        <v>574</v>
      </c>
      <c r="G13290" t="s">
        <v>1011</v>
      </c>
      <c r="H13290" t="s">
        <v>140</v>
      </c>
      <c r="I13290" t="s">
        <v>140</v>
      </c>
    </row>
    <row r="13291" spans="1:9" x14ac:dyDescent="0.35">
      <c r="A13291" t="s">
        <v>28</v>
      </c>
      <c r="B13291" t="s">
        <v>1235</v>
      </c>
      <c r="C13291">
        <v>100</v>
      </c>
      <c r="D13291" t="s">
        <v>104</v>
      </c>
      <c r="E13291" t="s">
        <v>140</v>
      </c>
      <c r="F13291" t="s">
        <v>103</v>
      </c>
      <c r="G13291" t="s">
        <v>140</v>
      </c>
      <c r="H13291" t="s">
        <v>140</v>
      </c>
      <c r="I13291" t="s">
        <v>140</v>
      </c>
    </row>
    <row r="13292" spans="1:9" x14ac:dyDescent="0.35">
      <c r="A13292" t="s">
        <v>29</v>
      </c>
      <c r="B13292" t="s">
        <v>1236</v>
      </c>
      <c r="C13292">
        <v>29</v>
      </c>
      <c r="D13292" t="s">
        <v>1121</v>
      </c>
      <c r="E13292" t="s">
        <v>140</v>
      </c>
      <c r="F13292" t="s">
        <v>394</v>
      </c>
      <c r="G13292" t="s">
        <v>140</v>
      </c>
      <c r="H13292" t="s">
        <v>140</v>
      </c>
      <c r="I13292" t="s">
        <v>140</v>
      </c>
    </row>
    <row r="13293" spans="1:9" x14ac:dyDescent="0.35">
      <c r="A13293" t="s">
        <v>29</v>
      </c>
      <c r="B13293" t="s">
        <v>1234</v>
      </c>
      <c r="C13293">
        <v>63</v>
      </c>
      <c r="D13293" t="s">
        <v>987</v>
      </c>
      <c r="E13293" t="s">
        <v>1011</v>
      </c>
      <c r="F13293" t="s">
        <v>1018</v>
      </c>
      <c r="G13293" t="s">
        <v>1098</v>
      </c>
      <c r="H13293" t="s">
        <v>140</v>
      </c>
      <c r="I13293" t="s">
        <v>140</v>
      </c>
    </row>
    <row r="13294" spans="1:9" x14ac:dyDescent="0.35">
      <c r="A13294" t="s">
        <v>29</v>
      </c>
      <c r="B13294" t="s">
        <v>1235</v>
      </c>
      <c r="C13294">
        <v>112</v>
      </c>
      <c r="D13294" t="s">
        <v>118</v>
      </c>
      <c r="E13294" t="s">
        <v>1010</v>
      </c>
      <c r="F13294" t="s">
        <v>733</v>
      </c>
      <c r="G13294" t="s">
        <v>1003</v>
      </c>
      <c r="H13294" t="s">
        <v>140</v>
      </c>
      <c r="I13294" t="s">
        <v>140</v>
      </c>
    </row>
    <row r="13295" spans="1:9" x14ac:dyDescent="0.35">
      <c r="A13295" t="s">
        <v>30</v>
      </c>
      <c r="B13295" t="s">
        <v>1236</v>
      </c>
      <c r="C13295">
        <v>26</v>
      </c>
      <c r="D13295" t="s">
        <v>1213</v>
      </c>
      <c r="E13295" t="s">
        <v>140</v>
      </c>
      <c r="F13295" t="s">
        <v>1073</v>
      </c>
      <c r="G13295" t="s">
        <v>140</v>
      </c>
      <c r="H13295" t="s">
        <v>140</v>
      </c>
      <c r="I13295" t="s">
        <v>140</v>
      </c>
    </row>
    <row r="13296" spans="1:9" x14ac:dyDescent="0.35">
      <c r="A13296" t="s">
        <v>30</v>
      </c>
      <c r="B13296" t="s">
        <v>1234</v>
      </c>
      <c r="C13296">
        <v>57</v>
      </c>
      <c r="D13296" t="s">
        <v>1148</v>
      </c>
      <c r="E13296" t="s">
        <v>140</v>
      </c>
      <c r="F13296" t="s">
        <v>1021</v>
      </c>
      <c r="G13296" t="s">
        <v>140</v>
      </c>
      <c r="H13296" t="s">
        <v>140</v>
      </c>
      <c r="I13296" t="s">
        <v>140</v>
      </c>
    </row>
    <row r="13297" spans="1:16" x14ac:dyDescent="0.35">
      <c r="A13297" t="s">
        <v>30</v>
      </c>
      <c r="B13297" t="s">
        <v>1235</v>
      </c>
      <c r="C13297">
        <v>119</v>
      </c>
      <c r="D13297" t="s">
        <v>1120</v>
      </c>
      <c r="E13297" t="s">
        <v>1012</v>
      </c>
      <c r="F13297" t="s">
        <v>954</v>
      </c>
      <c r="G13297" t="s">
        <v>1009</v>
      </c>
      <c r="H13297" t="s">
        <v>140</v>
      </c>
      <c r="I13297" t="s">
        <v>140</v>
      </c>
    </row>
    <row r="13298" spans="1:16" x14ac:dyDescent="0.35">
      <c r="A13298" t="s">
        <v>31</v>
      </c>
      <c r="B13298" t="s">
        <v>1236</v>
      </c>
      <c r="C13298">
        <v>24</v>
      </c>
      <c r="D13298" t="s">
        <v>519</v>
      </c>
      <c r="E13298" t="s">
        <v>140</v>
      </c>
      <c r="F13298" t="s">
        <v>543</v>
      </c>
      <c r="G13298" t="s">
        <v>954</v>
      </c>
      <c r="H13298" t="s">
        <v>140</v>
      </c>
      <c r="I13298" t="s">
        <v>140</v>
      </c>
    </row>
    <row r="13299" spans="1:16" x14ac:dyDescent="0.35">
      <c r="A13299" t="s">
        <v>31</v>
      </c>
      <c r="B13299" t="s">
        <v>1234</v>
      </c>
      <c r="C13299">
        <v>105</v>
      </c>
      <c r="D13299" t="s">
        <v>520</v>
      </c>
      <c r="E13299" t="s">
        <v>1046</v>
      </c>
      <c r="F13299" t="s">
        <v>99</v>
      </c>
      <c r="G13299" t="s">
        <v>801</v>
      </c>
      <c r="H13299" t="s">
        <v>1055</v>
      </c>
      <c r="I13299" t="s">
        <v>140</v>
      </c>
    </row>
    <row r="13300" spans="1:16" x14ac:dyDescent="0.35">
      <c r="A13300" t="s">
        <v>31</v>
      </c>
      <c r="B13300" t="s">
        <v>1235</v>
      </c>
      <c r="C13300">
        <v>78</v>
      </c>
      <c r="D13300" t="s">
        <v>675</v>
      </c>
      <c r="E13300" t="s">
        <v>1058</v>
      </c>
      <c r="F13300" t="s">
        <v>107</v>
      </c>
      <c r="G13300" t="s">
        <v>1058</v>
      </c>
      <c r="H13300" t="s">
        <v>1013</v>
      </c>
      <c r="I13300" t="s">
        <v>140</v>
      </c>
    </row>
    <row r="13301" spans="1:16" x14ac:dyDescent="0.35">
      <c r="A13301" t="s">
        <v>32</v>
      </c>
      <c r="B13301" t="s">
        <v>1236</v>
      </c>
      <c r="C13301">
        <v>725</v>
      </c>
      <c r="D13301" t="s">
        <v>1121</v>
      </c>
      <c r="E13301" t="s">
        <v>1010</v>
      </c>
      <c r="F13301" t="s">
        <v>458</v>
      </c>
      <c r="G13301" t="s">
        <v>949</v>
      </c>
      <c r="H13301" t="s">
        <v>1010</v>
      </c>
      <c r="I13301" t="s">
        <v>140</v>
      </c>
    </row>
    <row r="13302" spans="1:16" x14ac:dyDescent="0.35">
      <c r="A13302" t="s">
        <v>32</v>
      </c>
      <c r="B13302" t="s">
        <v>1234</v>
      </c>
      <c r="C13302">
        <v>1742</v>
      </c>
      <c r="D13302" t="s">
        <v>806</v>
      </c>
      <c r="E13302" t="s">
        <v>1016</v>
      </c>
      <c r="F13302" t="s">
        <v>660</v>
      </c>
      <c r="G13302" t="s">
        <v>1048</v>
      </c>
      <c r="H13302" t="s">
        <v>1013</v>
      </c>
      <c r="I13302" t="s">
        <v>1008</v>
      </c>
    </row>
    <row r="13303" spans="1:16" x14ac:dyDescent="0.35">
      <c r="A13303" t="s">
        <v>32</v>
      </c>
      <c r="B13303" t="s">
        <v>1235</v>
      </c>
      <c r="C13303">
        <v>2463</v>
      </c>
      <c r="D13303" t="s">
        <v>930</v>
      </c>
      <c r="E13303" t="s">
        <v>1014</v>
      </c>
      <c r="F13303" t="s">
        <v>1056</v>
      </c>
      <c r="G13303" t="s">
        <v>1055</v>
      </c>
      <c r="H13303" t="s">
        <v>1008</v>
      </c>
      <c r="I13303" t="s">
        <v>1022</v>
      </c>
    </row>
    <row r="13305" spans="1:16" x14ac:dyDescent="0.35">
      <c r="A13305" t="s">
        <v>1542</v>
      </c>
    </row>
    <row r="13306" spans="1:16" x14ac:dyDescent="0.35">
      <c r="A13306" t="s">
        <v>2</v>
      </c>
      <c r="B13306" t="s">
        <v>3</v>
      </c>
      <c r="C13306" t="s">
        <v>1543</v>
      </c>
      <c r="D13306" t="s">
        <v>1544</v>
      </c>
      <c r="E13306" t="s">
        <v>1545</v>
      </c>
      <c r="F13306" t="s">
        <v>1546</v>
      </c>
      <c r="G13306" t="s">
        <v>1547</v>
      </c>
      <c r="H13306" t="s">
        <v>1548</v>
      </c>
      <c r="I13306" t="s">
        <v>1549</v>
      </c>
      <c r="J13306" t="s">
        <v>1550</v>
      </c>
      <c r="K13306" t="s">
        <v>1551</v>
      </c>
      <c r="L13306" t="s">
        <v>1552</v>
      </c>
      <c r="M13306" t="s">
        <v>1553</v>
      </c>
      <c r="N13306" t="s">
        <v>1554</v>
      </c>
      <c r="O13306" t="s">
        <v>1555</v>
      </c>
      <c r="P13306" t="s">
        <v>1032</v>
      </c>
    </row>
    <row r="13307" spans="1:16" x14ac:dyDescent="0.35">
      <c r="A13307" t="s">
        <v>8</v>
      </c>
      <c r="B13307">
        <v>204</v>
      </c>
      <c r="C13307" t="s">
        <v>963</v>
      </c>
      <c r="D13307" t="s">
        <v>1023</v>
      </c>
      <c r="E13307" t="s">
        <v>781</v>
      </c>
      <c r="F13307" t="s">
        <v>140</v>
      </c>
      <c r="G13307" t="s">
        <v>140</v>
      </c>
      <c r="H13307" t="s">
        <v>140</v>
      </c>
      <c r="I13307" t="s">
        <v>965</v>
      </c>
      <c r="J13307" t="s">
        <v>1063</v>
      </c>
      <c r="K13307" t="s">
        <v>1020</v>
      </c>
      <c r="L13307" t="s">
        <v>140</v>
      </c>
      <c r="M13307" t="s">
        <v>1012</v>
      </c>
      <c r="N13307" t="s">
        <v>140</v>
      </c>
      <c r="O13307" t="s">
        <v>1008</v>
      </c>
      <c r="P13307" t="s">
        <v>140</v>
      </c>
    </row>
    <row r="13308" spans="1:16" x14ac:dyDescent="0.35">
      <c r="A13308" t="s">
        <v>9</v>
      </c>
      <c r="B13308">
        <v>201</v>
      </c>
      <c r="C13308" t="s">
        <v>830</v>
      </c>
      <c r="D13308" t="s">
        <v>874</v>
      </c>
      <c r="E13308" t="s">
        <v>662</v>
      </c>
      <c r="F13308" t="s">
        <v>140</v>
      </c>
      <c r="G13308" t="s">
        <v>140</v>
      </c>
      <c r="H13308" t="s">
        <v>1063</v>
      </c>
      <c r="I13308" t="s">
        <v>427</v>
      </c>
      <c r="J13308" t="s">
        <v>1058</v>
      </c>
      <c r="K13308" t="s">
        <v>940</v>
      </c>
      <c r="L13308" t="s">
        <v>140</v>
      </c>
      <c r="M13308" t="s">
        <v>1011</v>
      </c>
      <c r="N13308" t="s">
        <v>140</v>
      </c>
      <c r="O13308" t="s">
        <v>140</v>
      </c>
      <c r="P13308" t="s">
        <v>140</v>
      </c>
    </row>
    <row r="13309" spans="1:16" x14ac:dyDescent="0.35">
      <c r="A13309" t="s">
        <v>10</v>
      </c>
      <c r="B13309">
        <v>208</v>
      </c>
      <c r="C13309" t="s">
        <v>463</v>
      </c>
      <c r="D13309" t="s">
        <v>919</v>
      </c>
      <c r="E13309" t="s">
        <v>874</v>
      </c>
      <c r="F13309" t="s">
        <v>140</v>
      </c>
      <c r="G13309" t="s">
        <v>140</v>
      </c>
      <c r="H13309" t="s">
        <v>140</v>
      </c>
      <c r="I13309" t="s">
        <v>402</v>
      </c>
      <c r="J13309" t="s">
        <v>1017</v>
      </c>
      <c r="K13309" t="s">
        <v>1051</v>
      </c>
      <c r="L13309" t="s">
        <v>140</v>
      </c>
      <c r="M13309" t="s">
        <v>1009</v>
      </c>
      <c r="N13309" t="s">
        <v>140</v>
      </c>
      <c r="O13309" t="s">
        <v>1014</v>
      </c>
      <c r="P13309" t="s">
        <v>140</v>
      </c>
    </row>
    <row r="13310" spans="1:16" x14ac:dyDescent="0.35">
      <c r="A13310" t="s">
        <v>11</v>
      </c>
      <c r="B13310">
        <v>206</v>
      </c>
      <c r="C13310" t="s">
        <v>743</v>
      </c>
      <c r="D13310" t="s">
        <v>766</v>
      </c>
      <c r="E13310" t="s">
        <v>977</v>
      </c>
      <c r="F13310" t="s">
        <v>140</v>
      </c>
      <c r="G13310" t="s">
        <v>140</v>
      </c>
      <c r="H13310" t="s">
        <v>140</v>
      </c>
      <c r="I13310" t="s">
        <v>149</v>
      </c>
      <c r="J13310" t="s">
        <v>954</v>
      </c>
      <c r="K13310" t="s">
        <v>1066</v>
      </c>
      <c r="L13310" t="s">
        <v>140</v>
      </c>
      <c r="M13310" t="s">
        <v>1019</v>
      </c>
      <c r="N13310" t="s">
        <v>140</v>
      </c>
      <c r="O13310" t="s">
        <v>140</v>
      </c>
      <c r="P13310" t="s">
        <v>140</v>
      </c>
    </row>
    <row r="13311" spans="1:16" x14ac:dyDescent="0.35">
      <c r="A13311" t="s">
        <v>12</v>
      </c>
      <c r="B13311">
        <v>209</v>
      </c>
      <c r="C13311" t="s">
        <v>945</v>
      </c>
      <c r="D13311" t="s">
        <v>949</v>
      </c>
      <c r="E13311" t="s">
        <v>1076</v>
      </c>
      <c r="F13311" t="s">
        <v>1009</v>
      </c>
      <c r="G13311" t="s">
        <v>140</v>
      </c>
      <c r="H13311" t="s">
        <v>1009</v>
      </c>
      <c r="I13311" t="s">
        <v>1080</v>
      </c>
      <c r="J13311" t="s">
        <v>1009</v>
      </c>
      <c r="K13311" t="s">
        <v>1010</v>
      </c>
      <c r="L13311" t="s">
        <v>140</v>
      </c>
      <c r="M13311" t="s">
        <v>1022</v>
      </c>
      <c r="N13311" t="s">
        <v>140</v>
      </c>
      <c r="O13311" t="s">
        <v>140</v>
      </c>
      <c r="P13311" t="s">
        <v>1014</v>
      </c>
    </row>
    <row r="13312" spans="1:16" x14ac:dyDescent="0.35">
      <c r="A13312" t="s">
        <v>13</v>
      </c>
      <c r="B13312">
        <v>206</v>
      </c>
      <c r="C13312" t="s">
        <v>307</v>
      </c>
      <c r="D13312" t="s">
        <v>775</v>
      </c>
      <c r="E13312" t="s">
        <v>471</v>
      </c>
      <c r="F13312" t="s">
        <v>1010</v>
      </c>
      <c r="G13312" t="s">
        <v>140</v>
      </c>
      <c r="H13312" t="s">
        <v>140</v>
      </c>
      <c r="I13312" t="s">
        <v>425</v>
      </c>
      <c r="J13312" t="s">
        <v>1068</v>
      </c>
      <c r="K13312" t="s">
        <v>660</v>
      </c>
      <c r="L13312" t="s">
        <v>140</v>
      </c>
      <c r="M13312" t="s">
        <v>1014</v>
      </c>
      <c r="N13312" t="s">
        <v>140</v>
      </c>
      <c r="O13312" t="s">
        <v>140</v>
      </c>
      <c r="P13312" t="s">
        <v>140</v>
      </c>
    </row>
    <row r="13313" spans="1:16" x14ac:dyDescent="0.35">
      <c r="A13313" t="s">
        <v>14</v>
      </c>
      <c r="B13313">
        <v>203</v>
      </c>
      <c r="C13313" t="s">
        <v>205</v>
      </c>
      <c r="D13313" t="s">
        <v>1056</v>
      </c>
      <c r="E13313" t="s">
        <v>101</v>
      </c>
      <c r="F13313" t="s">
        <v>1063</v>
      </c>
      <c r="G13313" t="s">
        <v>140</v>
      </c>
      <c r="H13313" t="s">
        <v>140</v>
      </c>
      <c r="I13313" t="s">
        <v>289</v>
      </c>
      <c r="J13313" t="s">
        <v>1021</v>
      </c>
      <c r="K13313" t="s">
        <v>1017</v>
      </c>
      <c r="L13313" t="s">
        <v>140</v>
      </c>
      <c r="M13313" t="s">
        <v>1008</v>
      </c>
      <c r="N13313" t="s">
        <v>140</v>
      </c>
      <c r="O13313" t="s">
        <v>140</v>
      </c>
      <c r="P13313" t="s">
        <v>140</v>
      </c>
    </row>
    <row r="13314" spans="1:16" x14ac:dyDescent="0.35">
      <c r="A13314" t="s">
        <v>15</v>
      </c>
      <c r="B13314">
        <v>206</v>
      </c>
      <c r="C13314" t="s">
        <v>687</v>
      </c>
      <c r="D13314" t="s">
        <v>1058</v>
      </c>
      <c r="E13314" t="s">
        <v>848</v>
      </c>
      <c r="F13314" t="s">
        <v>140</v>
      </c>
      <c r="G13314" t="s">
        <v>140</v>
      </c>
      <c r="H13314" t="s">
        <v>140</v>
      </c>
      <c r="I13314" t="s">
        <v>994</v>
      </c>
      <c r="J13314" t="s">
        <v>1073</v>
      </c>
      <c r="K13314" t="s">
        <v>1021</v>
      </c>
      <c r="L13314" t="s">
        <v>140</v>
      </c>
      <c r="M13314" t="s">
        <v>1022</v>
      </c>
      <c r="N13314" t="s">
        <v>140</v>
      </c>
      <c r="O13314" t="s">
        <v>140</v>
      </c>
      <c r="P13314" t="s">
        <v>140</v>
      </c>
    </row>
    <row r="13315" spans="1:16" x14ac:dyDescent="0.35">
      <c r="A13315" t="s">
        <v>16</v>
      </c>
      <c r="B13315">
        <v>206</v>
      </c>
      <c r="C13315" t="s">
        <v>611</v>
      </c>
      <c r="D13315" t="s">
        <v>456</v>
      </c>
      <c r="E13315" t="s">
        <v>286</v>
      </c>
      <c r="F13315" t="s">
        <v>140</v>
      </c>
      <c r="G13315" t="s">
        <v>140</v>
      </c>
      <c r="H13315" t="s">
        <v>140</v>
      </c>
      <c r="I13315" t="s">
        <v>685</v>
      </c>
      <c r="J13315" t="s">
        <v>1016</v>
      </c>
      <c r="K13315" t="s">
        <v>1055</v>
      </c>
      <c r="L13315" t="s">
        <v>140</v>
      </c>
      <c r="M13315" t="s">
        <v>1014</v>
      </c>
      <c r="N13315" t="s">
        <v>140</v>
      </c>
      <c r="O13315" t="s">
        <v>140</v>
      </c>
      <c r="P13315" t="s">
        <v>140</v>
      </c>
    </row>
    <row r="13316" spans="1:16" x14ac:dyDescent="0.35">
      <c r="A13316" t="s">
        <v>17</v>
      </c>
      <c r="B13316">
        <v>203</v>
      </c>
      <c r="C13316" t="s">
        <v>786</v>
      </c>
      <c r="D13316" t="s">
        <v>527</v>
      </c>
      <c r="E13316" t="s">
        <v>379</v>
      </c>
      <c r="F13316" t="s">
        <v>140</v>
      </c>
      <c r="G13316" t="s">
        <v>1010</v>
      </c>
      <c r="H13316" t="s">
        <v>140</v>
      </c>
      <c r="I13316" t="s">
        <v>667</v>
      </c>
      <c r="J13316" t="s">
        <v>1021</v>
      </c>
      <c r="K13316" t="s">
        <v>971</v>
      </c>
      <c r="L13316" t="s">
        <v>140</v>
      </c>
      <c r="M13316" t="s">
        <v>1019</v>
      </c>
      <c r="N13316" t="s">
        <v>140</v>
      </c>
      <c r="O13316" t="s">
        <v>140</v>
      </c>
      <c r="P13316" t="s">
        <v>140</v>
      </c>
    </row>
    <row r="13317" spans="1:16" x14ac:dyDescent="0.35">
      <c r="A13317" t="s">
        <v>18</v>
      </c>
      <c r="B13317">
        <v>205</v>
      </c>
      <c r="C13317" t="s">
        <v>356</v>
      </c>
      <c r="D13317" t="s">
        <v>515</v>
      </c>
      <c r="E13317" t="s">
        <v>465</v>
      </c>
      <c r="F13317" t="s">
        <v>140</v>
      </c>
      <c r="G13317" t="s">
        <v>140</v>
      </c>
      <c r="H13317" t="s">
        <v>1013</v>
      </c>
      <c r="I13317" t="s">
        <v>342</v>
      </c>
      <c r="J13317" t="s">
        <v>940</v>
      </c>
      <c r="K13317" t="s">
        <v>954</v>
      </c>
      <c r="L13317" t="s">
        <v>140</v>
      </c>
      <c r="M13317" t="s">
        <v>1014</v>
      </c>
      <c r="N13317" t="s">
        <v>140</v>
      </c>
      <c r="O13317" t="s">
        <v>140</v>
      </c>
      <c r="P13317" t="s">
        <v>140</v>
      </c>
    </row>
    <row r="13318" spans="1:16" x14ac:dyDescent="0.35">
      <c r="A13318" t="s">
        <v>19</v>
      </c>
      <c r="B13318">
        <v>206</v>
      </c>
      <c r="C13318" t="s">
        <v>298</v>
      </c>
      <c r="D13318" t="s">
        <v>1021</v>
      </c>
      <c r="E13318" t="s">
        <v>654</v>
      </c>
      <c r="F13318" t="s">
        <v>1063</v>
      </c>
      <c r="G13318" t="s">
        <v>140</v>
      </c>
      <c r="H13318" t="s">
        <v>140</v>
      </c>
      <c r="I13318" t="s">
        <v>795</v>
      </c>
      <c r="J13318" t="s">
        <v>1043</v>
      </c>
      <c r="K13318" t="s">
        <v>1047</v>
      </c>
      <c r="L13318" t="s">
        <v>140</v>
      </c>
      <c r="M13318" t="s">
        <v>1021</v>
      </c>
      <c r="N13318" t="s">
        <v>140</v>
      </c>
      <c r="O13318" t="s">
        <v>140</v>
      </c>
      <c r="P13318" t="s">
        <v>140</v>
      </c>
    </row>
    <row r="13319" spans="1:16" x14ac:dyDescent="0.35">
      <c r="A13319" t="s">
        <v>20</v>
      </c>
      <c r="B13319">
        <v>206</v>
      </c>
      <c r="C13319" t="s">
        <v>139</v>
      </c>
      <c r="D13319" t="s">
        <v>769</v>
      </c>
      <c r="E13319" t="s">
        <v>526</v>
      </c>
      <c r="F13319" t="s">
        <v>140</v>
      </c>
      <c r="G13319" t="s">
        <v>140</v>
      </c>
      <c r="H13319" t="s">
        <v>949</v>
      </c>
      <c r="I13319" t="s">
        <v>289</v>
      </c>
      <c r="J13319" t="s">
        <v>1055</v>
      </c>
      <c r="K13319" t="s">
        <v>1058</v>
      </c>
      <c r="L13319" t="s">
        <v>140</v>
      </c>
      <c r="M13319" t="s">
        <v>1021</v>
      </c>
      <c r="N13319" t="s">
        <v>140</v>
      </c>
      <c r="O13319" t="s">
        <v>140</v>
      </c>
      <c r="P13319" t="s">
        <v>140</v>
      </c>
    </row>
    <row r="13320" spans="1:16" x14ac:dyDescent="0.35">
      <c r="A13320" t="s">
        <v>21</v>
      </c>
      <c r="B13320">
        <v>210</v>
      </c>
      <c r="C13320" t="s">
        <v>1006</v>
      </c>
      <c r="D13320" t="s">
        <v>1066</v>
      </c>
      <c r="E13320" t="s">
        <v>775</v>
      </c>
      <c r="F13320" t="s">
        <v>140</v>
      </c>
      <c r="G13320" t="s">
        <v>140</v>
      </c>
      <c r="H13320" t="s">
        <v>140</v>
      </c>
      <c r="I13320" t="s">
        <v>775</v>
      </c>
      <c r="J13320" t="s">
        <v>140</v>
      </c>
      <c r="K13320" t="s">
        <v>140</v>
      </c>
      <c r="L13320" t="s">
        <v>140</v>
      </c>
      <c r="M13320" t="s">
        <v>140</v>
      </c>
      <c r="N13320" t="s">
        <v>140</v>
      </c>
      <c r="O13320" t="s">
        <v>140</v>
      </c>
      <c r="P13320" t="s">
        <v>140</v>
      </c>
    </row>
    <row r="13321" spans="1:16" x14ac:dyDescent="0.35">
      <c r="A13321" t="s">
        <v>22</v>
      </c>
      <c r="B13321">
        <v>209</v>
      </c>
      <c r="C13321" t="s">
        <v>843</v>
      </c>
      <c r="D13321" t="s">
        <v>824</v>
      </c>
      <c r="E13321" t="s">
        <v>1069</v>
      </c>
      <c r="F13321" t="s">
        <v>1012</v>
      </c>
      <c r="G13321" t="s">
        <v>140</v>
      </c>
      <c r="H13321" t="s">
        <v>1013</v>
      </c>
      <c r="I13321" t="s">
        <v>797</v>
      </c>
      <c r="J13321" t="s">
        <v>949</v>
      </c>
      <c r="K13321" t="s">
        <v>940</v>
      </c>
      <c r="L13321" t="s">
        <v>140</v>
      </c>
      <c r="M13321" t="s">
        <v>1014</v>
      </c>
      <c r="N13321" t="s">
        <v>140</v>
      </c>
      <c r="O13321" t="s">
        <v>140</v>
      </c>
      <c r="P13321" t="s">
        <v>140</v>
      </c>
    </row>
    <row r="13322" spans="1:16" x14ac:dyDescent="0.35">
      <c r="A13322" t="s">
        <v>23</v>
      </c>
      <c r="B13322">
        <v>205</v>
      </c>
      <c r="C13322" t="s">
        <v>367</v>
      </c>
      <c r="D13322" t="s">
        <v>939</v>
      </c>
      <c r="E13322" t="s">
        <v>495</v>
      </c>
      <c r="F13322" t="s">
        <v>140</v>
      </c>
      <c r="G13322" t="s">
        <v>140</v>
      </c>
      <c r="H13322" t="s">
        <v>140</v>
      </c>
      <c r="I13322" t="s">
        <v>810</v>
      </c>
      <c r="J13322" t="s">
        <v>939</v>
      </c>
      <c r="K13322" t="s">
        <v>954</v>
      </c>
      <c r="L13322" t="s">
        <v>140</v>
      </c>
      <c r="M13322" t="s">
        <v>1098</v>
      </c>
      <c r="N13322" t="s">
        <v>140</v>
      </c>
      <c r="O13322" t="s">
        <v>140</v>
      </c>
      <c r="P13322" t="s">
        <v>140</v>
      </c>
    </row>
    <row r="13323" spans="1:16" x14ac:dyDescent="0.35">
      <c r="A13323" t="s">
        <v>24</v>
      </c>
      <c r="B13323">
        <v>207</v>
      </c>
      <c r="C13323" t="s">
        <v>62</v>
      </c>
      <c r="D13323" t="s">
        <v>1070</v>
      </c>
      <c r="E13323" t="s">
        <v>127</v>
      </c>
      <c r="F13323" t="s">
        <v>1008</v>
      </c>
      <c r="G13323" t="s">
        <v>140</v>
      </c>
      <c r="H13323" t="s">
        <v>140</v>
      </c>
      <c r="I13323" t="s">
        <v>888</v>
      </c>
      <c r="J13323" t="s">
        <v>1019</v>
      </c>
      <c r="K13323" t="s">
        <v>1004</v>
      </c>
      <c r="L13323" t="s">
        <v>140</v>
      </c>
      <c r="M13323" t="s">
        <v>1014</v>
      </c>
      <c r="N13323" t="s">
        <v>140</v>
      </c>
      <c r="O13323" t="s">
        <v>140</v>
      </c>
      <c r="P13323" t="s">
        <v>140</v>
      </c>
    </row>
    <row r="13324" spans="1:16" x14ac:dyDescent="0.35">
      <c r="A13324" t="s">
        <v>25</v>
      </c>
      <c r="B13324">
        <v>204</v>
      </c>
      <c r="C13324" t="s">
        <v>425</v>
      </c>
      <c r="D13324" t="s">
        <v>718</v>
      </c>
      <c r="E13324" t="s">
        <v>269</v>
      </c>
      <c r="F13324" t="s">
        <v>1022</v>
      </c>
      <c r="G13324" t="s">
        <v>140</v>
      </c>
      <c r="H13324" t="s">
        <v>140</v>
      </c>
      <c r="I13324" t="s">
        <v>504</v>
      </c>
      <c r="J13324" t="s">
        <v>1021</v>
      </c>
      <c r="K13324" t="s">
        <v>99</v>
      </c>
      <c r="L13324" t="s">
        <v>140</v>
      </c>
      <c r="M13324" t="s">
        <v>1019</v>
      </c>
      <c r="N13324" t="s">
        <v>140</v>
      </c>
      <c r="O13324" t="s">
        <v>140</v>
      </c>
      <c r="P13324" t="s">
        <v>140</v>
      </c>
    </row>
    <row r="13325" spans="1:16" x14ac:dyDescent="0.35">
      <c r="A13325" t="s">
        <v>26</v>
      </c>
      <c r="B13325">
        <v>202</v>
      </c>
      <c r="C13325" t="s">
        <v>240</v>
      </c>
      <c r="D13325" t="s">
        <v>548</v>
      </c>
      <c r="E13325" t="s">
        <v>781</v>
      </c>
      <c r="F13325" t="s">
        <v>140</v>
      </c>
      <c r="G13325" t="s">
        <v>140</v>
      </c>
      <c r="H13325" t="s">
        <v>140</v>
      </c>
      <c r="I13325" t="s">
        <v>63</v>
      </c>
      <c r="J13325" t="s">
        <v>1019</v>
      </c>
      <c r="K13325" t="s">
        <v>1047</v>
      </c>
      <c r="L13325" t="s">
        <v>140</v>
      </c>
      <c r="M13325" t="s">
        <v>1017</v>
      </c>
      <c r="N13325" t="s">
        <v>1016</v>
      </c>
      <c r="O13325" t="s">
        <v>140</v>
      </c>
      <c r="P13325" t="s">
        <v>140</v>
      </c>
    </row>
    <row r="13326" spans="1:16" x14ac:dyDescent="0.35">
      <c r="A13326" t="s">
        <v>27</v>
      </c>
      <c r="B13326">
        <v>204</v>
      </c>
      <c r="C13326" t="s">
        <v>830</v>
      </c>
      <c r="D13326" t="s">
        <v>952</v>
      </c>
      <c r="E13326" t="s">
        <v>697</v>
      </c>
      <c r="F13326" t="s">
        <v>140</v>
      </c>
      <c r="G13326" t="s">
        <v>140</v>
      </c>
      <c r="H13326" t="s">
        <v>140</v>
      </c>
      <c r="I13326" t="s">
        <v>346</v>
      </c>
      <c r="J13326" t="s">
        <v>1066</v>
      </c>
      <c r="K13326" t="s">
        <v>1018</v>
      </c>
      <c r="L13326" t="s">
        <v>140</v>
      </c>
      <c r="M13326" t="s">
        <v>140</v>
      </c>
      <c r="N13326" t="s">
        <v>140</v>
      </c>
      <c r="O13326" t="s">
        <v>140</v>
      </c>
      <c r="P13326" t="s">
        <v>1010</v>
      </c>
    </row>
    <row r="13327" spans="1:16" x14ac:dyDescent="0.35">
      <c r="A13327" t="s">
        <v>28</v>
      </c>
      <c r="B13327">
        <v>207</v>
      </c>
      <c r="C13327" t="s">
        <v>425</v>
      </c>
      <c r="D13327" t="s">
        <v>940</v>
      </c>
      <c r="E13327" t="s">
        <v>895</v>
      </c>
      <c r="F13327" t="s">
        <v>1016</v>
      </c>
      <c r="G13327" t="s">
        <v>140</v>
      </c>
      <c r="H13327" t="s">
        <v>140</v>
      </c>
      <c r="I13327" t="s">
        <v>879</v>
      </c>
      <c r="J13327" t="s">
        <v>1043</v>
      </c>
      <c r="K13327" t="s">
        <v>1021</v>
      </c>
      <c r="L13327" t="s">
        <v>140</v>
      </c>
      <c r="M13327" t="s">
        <v>140</v>
      </c>
      <c r="N13327" t="s">
        <v>140</v>
      </c>
      <c r="O13327" t="s">
        <v>1016</v>
      </c>
      <c r="P13327" t="s">
        <v>1014</v>
      </c>
    </row>
    <row r="13328" spans="1:16" x14ac:dyDescent="0.35">
      <c r="A13328" t="s">
        <v>29</v>
      </c>
      <c r="B13328">
        <v>204</v>
      </c>
      <c r="C13328" t="s">
        <v>851</v>
      </c>
      <c r="D13328" t="s">
        <v>1045</v>
      </c>
      <c r="E13328" t="s">
        <v>51</v>
      </c>
      <c r="F13328" t="s">
        <v>140</v>
      </c>
      <c r="G13328" t="s">
        <v>140</v>
      </c>
      <c r="H13328" t="s">
        <v>1008</v>
      </c>
      <c r="I13328" t="s">
        <v>63</v>
      </c>
      <c r="J13328" t="s">
        <v>1013</v>
      </c>
      <c r="K13328" t="s">
        <v>1066</v>
      </c>
      <c r="L13328" t="s">
        <v>140</v>
      </c>
      <c r="M13328" t="s">
        <v>1016</v>
      </c>
      <c r="N13328" t="s">
        <v>140</v>
      </c>
      <c r="O13328" t="s">
        <v>140</v>
      </c>
      <c r="P13328" t="s">
        <v>140</v>
      </c>
    </row>
    <row r="13329" spans="1:17" x14ac:dyDescent="0.35">
      <c r="A13329" t="s">
        <v>30</v>
      </c>
      <c r="B13329">
        <v>202</v>
      </c>
      <c r="C13329" t="s">
        <v>215</v>
      </c>
      <c r="D13329" t="s">
        <v>101</v>
      </c>
      <c r="E13329" t="s">
        <v>1106</v>
      </c>
      <c r="F13329" t="s">
        <v>1014</v>
      </c>
      <c r="G13329" t="s">
        <v>1010</v>
      </c>
      <c r="H13329" t="s">
        <v>140</v>
      </c>
      <c r="I13329" t="s">
        <v>546</v>
      </c>
      <c r="J13329" t="s">
        <v>1010</v>
      </c>
      <c r="K13329" t="s">
        <v>1021</v>
      </c>
      <c r="L13329" t="s">
        <v>140</v>
      </c>
      <c r="M13329" t="s">
        <v>1009</v>
      </c>
      <c r="N13329" t="s">
        <v>140</v>
      </c>
      <c r="O13329" t="s">
        <v>140</v>
      </c>
      <c r="P13329" t="s">
        <v>140</v>
      </c>
    </row>
    <row r="13330" spans="1:17" x14ac:dyDescent="0.35">
      <c r="A13330" t="s">
        <v>31</v>
      </c>
      <c r="B13330">
        <v>206</v>
      </c>
      <c r="C13330" t="s">
        <v>180</v>
      </c>
      <c r="D13330" t="s">
        <v>869</v>
      </c>
      <c r="E13330" t="s">
        <v>456</v>
      </c>
      <c r="F13330" t="s">
        <v>140</v>
      </c>
      <c r="G13330" t="s">
        <v>140</v>
      </c>
      <c r="H13330" t="s">
        <v>140</v>
      </c>
      <c r="I13330" t="s">
        <v>703</v>
      </c>
      <c r="J13330" t="s">
        <v>1014</v>
      </c>
      <c r="K13330" t="s">
        <v>939</v>
      </c>
      <c r="L13330" t="s">
        <v>140</v>
      </c>
      <c r="M13330" t="s">
        <v>1008</v>
      </c>
      <c r="N13330" t="s">
        <v>140</v>
      </c>
      <c r="O13330" t="s">
        <v>140</v>
      </c>
      <c r="P13330" t="s">
        <v>140</v>
      </c>
    </row>
    <row r="13331" spans="1:17" x14ac:dyDescent="0.35">
      <c r="A13331" t="s">
        <v>32</v>
      </c>
      <c r="B13331">
        <v>4929</v>
      </c>
      <c r="C13331" t="s">
        <v>406</v>
      </c>
      <c r="D13331" t="s">
        <v>967</v>
      </c>
      <c r="E13331" t="s">
        <v>871</v>
      </c>
      <c r="F13331" t="s">
        <v>1008</v>
      </c>
      <c r="G13331" t="s">
        <v>140</v>
      </c>
      <c r="H13331" t="s">
        <v>1008</v>
      </c>
      <c r="I13331" t="s">
        <v>656</v>
      </c>
      <c r="J13331" t="s">
        <v>1011</v>
      </c>
      <c r="K13331" t="s">
        <v>1046</v>
      </c>
      <c r="L13331" t="s">
        <v>140</v>
      </c>
      <c r="M13331" t="s">
        <v>1014</v>
      </c>
      <c r="N13331" t="s">
        <v>140</v>
      </c>
      <c r="O13331" t="s">
        <v>140</v>
      </c>
      <c r="P13331" t="s">
        <v>1022</v>
      </c>
    </row>
    <row r="13333" spans="1:17" x14ac:dyDescent="0.35">
      <c r="A13333" t="s">
        <v>1556</v>
      </c>
    </row>
    <row r="13334" spans="1:17" x14ac:dyDescent="0.35">
      <c r="A13334" t="s">
        <v>2</v>
      </c>
      <c r="B13334" t="s">
        <v>1164</v>
      </c>
      <c r="C13334" t="s">
        <v>3</v>
      </c>
      <c r="D13334" t="s">
        <v>1543</v>
      </c>
      <c r="E13334" t="s">
        <v>1544</v>
      </c>
      <c r="F13334" t="s">
        <v>1545</v>
      </c>
      <c r="G13334" t="s">
        <v>1546</v>
      </c>
      <c r="H13334" t="s">
        <v>1547</v>
      </c>
      <c r="I13334" t="s">
        <v>1548</v>
      </c>
      <c r="J13334" t="s">
        <v>1549</v>
      </c>
      <c r="K13334" t="s">
        <v>1550</v>
      </c>
      <c r="L13334" t="s">
        <v>1551</v>
      </c>
      <c r="M13334" t="s">
        <v>1552</v>
      </c>
      <c r="N13334" t="s">
        <v>1553</v>
      </c>
      <c r="O13334" t="s">
        <v>1554</v>
      </c>
      <c r="P13334" t="s">
        <v>1555</v>
      </c>
      <c r="Q13334" t="s">
        <v>1032</v>
      </c>
    </row>
    <row r="13335" spans="1:17" x14ac:dyDescent="0.35">
      <c r="A13335" t="s">
        <v>8</v>
      </c>
      <c r="B13335" t="s">
        <v>1165</v>
      </c>
      <c r="C13335">
        <v>69</v>
      </c>
      <c r="D13335" t="s">
        <v>1059</v>
      </c>
      <c r="E13335" t="s">
        <v>131</v>
      </c>
      <c r="F13335" t="s">
        <v>728</v>
      </c>
      <c r="G13335" t="s">
        <v>140</v>
      </c>
      <c r="H13335" t="s">
        <v>140</v>
      </c>
      <c r="I13335" t="s">
        <v>140</v>
      </c>
      <c r="J13335" t="s">
        <v>525</v>
      </c>
      <c r="K13335" t="s">
        <v>1016</v>
      </c>
      <c r="L13335" t="s">
        <v>660</v>
      </c>
      <c r="M13335" t="s">
        <v>140</v>
      </c>
      <c r="N13335" t="s">
        <v>140</v>
      </c>
      <c r="O13335" t="s">
        <v>140</v>
      </c>
      <c r="P13335" t="s">
        <v>140</v>
      </c>
      <c r="Q13335" t="s">
        <v>140</v>
      </c>
    </row>
    <row r="13336" spans="1:17" x14ac:dyDescent="0.35">
      <c r="A13336" t="s">
        <v>8</v>
      </c>
      <c r="B13336" t="s">
        <v>1166</v>
      </c>
      <c r="C13336">
        <v>135</v>
      </c>
      <c r="D13336" t="s">
        <v>601</v>
      </c>
      <c r="E13336" t="s">
        <v>1017</v>
      </c>
      <c r="F13336" t="s">
        <v>1087</v>
      </c>
      <c r="G13336" t="s">
        <v>140</v>
      </c>
      <c r="H13336" t="s">
        <v>140</v>
      </c>
      <c r="I13336" t="s">
        <v>140</v>
      </c>
      <c r="J13336" t="s">
        <v>538</v>
      </c>
      <c r="K13336" t="s">
        <v>1019</v>
      </c>
      <c r="L13336" t="s">
        <v>1055</v>
      </c>
      <c r="M13336" t="s">
        <v>140</v>
      </c>
      <c r="N13336" t="s">
        <v>1019</v>
      </c>
      <c r="O13336" t="s">
        <v>140</v>
      </c>
      <c r="P13336" t="s">
        <v>1010</v>
      </c>
      <c r="Q13336" t="s">
        <v>140</v>
      </c>
    </row>
    <row r="13337" spans="1:17" x14ac:dyDescent="0.35">
      <c r="A13337" t="s">
        <v>9</v>
      </c>
      <c r="B13337" t="s">
        <v>1165</v>
      </c>
      <c r="C13337">
        <v>99</v>
      </c>
      <c r="D13337" t="s">
        <v>668</v>
      </c>
      <c r="E13337" t="s">
        <v>699</v>
      </c>
      <c r="F13337" t="s">
        <v>386</v>
      </c>
      <c r="G13337" t="s">
        <v>140</v>
      </c>
      <c r="H13337" t="s">
        <v>140</v>
      </c>
      <c r="I13337" t="s">
        <v>1011</v>
      </c>
      <c r="J13337" t="s">
        <v>624</v>
      </c>
      <c r="K13337" t="s">
        <v>1004</v>
      </c>
      <c r="L13337" t="s">
        <v>996</v>
      </c>
      <c r="M13337" t="s">
        <v>140</v>
      </c>
      <c r="N13337" t="s">
        <v>1046</v>
      </c>
      <c r="O13337" t="s">
        <v>140</v>
      </c>
      <c r="P13337" t="s">
        <v>140</v>
      </c>
      <c r="Q13337" t="s">
        <v>140</v>
      </c>
    </row>
    <row r="13338" spans="1:17" x14ac:dyDescent="0.35">
      <c r="A13338" t="s">
        <v>9</v>
      </c>
      <c r="B13338" t="s">
        <v>1166</v>
      </c>
      <c r="C13338">
        <v>102</v>
      </c>
      <c r="D13338" t="s">
        <v>549</v>
      </c>
      <c r="E13338" t="s">
        <v>157</v>
      </c>
      <c r="F13338" t="s">
        <v>769</v>
      </c>
      <c r="G13338" t="s">
        <v>140</v>
      </c>
      <c r="H13338" t="s">
        <v>140</v>
      </c>
      <c r="I13338" t="s">
        <v>140</v>
      </c>
      <c r="J13338" t="s">
        <v>646</v>
      </c>
      <c r="K13338" t="s">
        <v>140</v>
      </c>
      <c r="L13338" t="s">
        <v>140</v>
      </c>
      <c r="M13338" t="s">
        <v>140</v>
      </c>
      <c r="N13338" t="s">
        <v>140</v>
      </c>
      <c r="O13338" t="s">
        <v>140</v>
      </c>
      <c r="P13338" t="s">
        <v>140</v>
      </c>
      <c r="Q13338" t="s">
        <v>140</v>
      </c>
    </row>
    <row r="13339" spans="1:17" x14ac:dyDescent="0.35">
      <c r="A13339" t="s">
        <v>10</v>
      </c>
      <c r="B13339" t="s">
        <v>1165</v>
      </c>
      <c r="C13339">
        <v>80</v>
      </c>
      <c r="D13339" t="s">
        <v>716</v>
      </c>
      <c r="E13339" t="s">
        <v>1051</v>
      </c>
      <c r="F13339" t="s">
        <v>428</v>
      </c>
      <c r="G13339" t="s">
        <v>140</v>
      </c>
      <c r="H13339" t="s">
        <v>140</v>
      </c>
      <c r="I13339" t="s">
        <v>140</v>
      </c>
      <c r="J13339" t="s">
        <v>783</v>
      </c>
      <c r="K13339" t="s">
        <v>1011</v>
      </c>
      <c r="L13339" t="s">
        <v>1057</v>
      </c>
      <c r="M13339" t="s">
        <v>140</v>
      </c>
      <c r="N13339" t="s">
        <v>1017</v>
      </c>
      <c r="O13339" t="s">
        <v>140</v>
      </c>
      <c r="P13339" t="s">
        <v>140</v>
      </c>
      <c r="Q13339" t="s">
        <v>140</v>
      </c>
    </row>
    <row r="13340" spans="1:17" x14ac:dyDescent="0.35">
      <c r="A13340" t="s">
        <v>10</v>
      </c>
      <c r="B13340" t="s">
        <v>1166</v>
      </c>
      <c r="C13340">
        <v>128</v>
      </c>
      <c r="D13340" t="s">
        <v>635</v>
      </c>
      <c r="E13340" t="s">
        <v>1064</v>
      </c>
      <c r="F13340" t="s">
        <v>792</v>
      </c>
      <c r="G13340" t="s">
        <v>140</v>
      </c>
      <c r="H13340" t="s">
        <v>140</v>
      </c>
      <c r="I13340" t="s">
        <v>140</v>
      </c>
      <c r="J13340" t="s">
        <v>810</v>
      </c>
      <c r="K13340" t="s">
        <v>1054</v>
      </c>
      <c r="L13340" t="s">
        <v>1054</v>
      </c>
      <c r="M13340" t="s">
        <v>140</v>
      </c>
      <c r="N13340" t="s">
        <v>140</v>
      </c>
      <c r="O13340" t="s">
        <v>140</v>
      </c>
      <c r="P13340" t="s">
        <v>1021</v>
      </c>
      <c r="Q13340" t="s">
        <v>140</v>
      </c>
    </row>
    <row r="13341" spans="1:17" x14ac:dyDescent="0.35">
      <c r="A13341" t="s">
        <v>11</v>
      </c>
      <c r="B13341" t="s">
        <v>1165</v>
      </c>
      <c r="C13341">
        <v>87</v>
      </c>
      <c r="D13341" t="s">
        <v>103</v>
      </c>
      <c r="E13341" t="s">
        <v>375</v>
      </c>
      <c r="F13341" t="s">
        <v>548</v>
      </c>
      <c r="G13341" t="s">
        <v>140</v>
      </c>
      <c r="H13341" t="s">
        <v>140</v>
      </c>
      <c r="I13341" t="s">
        <v>140</v>
      </c>
      <c r="J13341" t="s">
        <v>585</v>
      </c>
      <c r="K13341" t="s">
        <v>1003</v>
      </c>
      <c r="L13341" t="s">
        <v>1023</v>
      </c>
      <c r="M13341" t="s">
        <v>140</v>
      </c>
      <c r="N13341" t="s">
        <v>1046</v>
      </c>
      <c r="O13341" t="s">
        <v>140</v>
      </c>
      <c r="P13341" t="s">
        <v>140</v>
      </c>
      <c r="Q13341" t="s">
        <v>140</v>
      </c>
    </row>
    <row r="13342" spans="1:17" x14ac:dyDescent="0.35">
      <c r="A13342" t="s">
        <v>11</v>
      </c>
      <c r="B13342" t="s">
        <v>1166</v>
      </c>
      <c r="C13342">
        <v>119</v>
      </c>
      <c r="D13342" t="s">
        <v>454</v>
      </c>
      <c r="E13342" t="s">
        <v>614</v>
      </c>
      <c r="F13342" t="s">
        <v>1045</v>
      </c>
      <c r="G13342" t="s">
        <v>140</v>
      </c>
      <c r="H13342" t="s">
        <v>140</v>
      </c>
      <c r="I13342" t="s">
        <v>140</v>
      </c>
      <c r="J13342" t="s">
        <v>95</v>
      </c>
      <c r="K13342" t="s">
        <v>140</v>
      </c>
      <c r="L13342" t="s">
        <v>1016</v>
      </c>
      <c r="M13342" t="s">
        <v>140</v>
      </c>
      <c r="N13342" t="s">
        <v>140</v>
      </c>
      <c r="O13342" t="s">
        <v>140</v>
      </c>
      <c r="P13342" t="s">
        <v>140</v>
      </c>
      <c r="Q13342" t="s">
        <v>140</v>
      </c>
    </row>
    <row r="13343" spans="1:17" x14ac:dyDescent="0.35">
      <c r="A13343" t="s">
        <v>12</v>
      </c>
      <c r="B13343" t="s">
        <v>1165</v>
      </c>
      <c r="C13343">
        <v>12</v>
      </c>
      <c r="D13343" t="s">
        <v>919</v>
      </c>
      <c r="E13343" t="s">
        <v>140</v>
      </c>
      <c r="F13343" t="s">
        <v>495</v>
      </c>
      <c r="G13343" t="s">
        <v>140</v>
      </c>
      <c r="H13343" t="s">
        <v>140</v>
      </c>
      <c r="I13343" t="s">
        <v>140</v>
      </c>
      <c r="J13343" t="s">
        <v>466</v>
      </c>
      <c r="K13343" t="s">
        <v>140</v>
      </c>
      <c r="L13343" t="s">
        <v>140</v>
      </c>
      <c r="M13343" t="s">
        <v>140</v>
      </c>
      <c r="N13343" t="s">
        <v>140</v>
      </c>
      <c r="O13343" t="s">
        <v>140</v>
      </c>
      <c r="P13343" t="s">
        <v>140</v>
      </c>
      <c r="Q13343" t="s">
        <v>140</v>
      </c>
    </row>
    <row r="13344" spans="1:17" x14ac:dyDescent="0.35">
      <c r="A13344" t="s">
        <v>12</v>
      </c>
      <c r="B13344" t="s">
        <v>1166</v>
      </c>
      <c r="C13344">
        <v>197</v>
      </c>
      <c r="D13344" t="s">
        <v>885</v>
      </c>
      <c r="E13344" t="s">
        <v>949</v>
      </c>
      <c r="F13344" t="s">
        <v>924</v>
      </c>
      <c r="G13344" t="s">
        <v>1009</v>
      </c>
      <c r="H13344" t="s">
        <v>140</v>
      </c>
      <c r="I13344" t="s">
        <v>1009</v>
      </c>
      <c r="J13344" t="s">
        <v>749</v>
      </c>
      <c r="K13344" t="s">
        <v>1009</v>
      </c>
      <c r="L13344" t="s">
        <v>1010</v>
      </c>
      <c r="M13344" t="s">
        <v>140</v>
      </c>
      <c r="N13344" t="s">
        <v>1022</v>
      </c>
      <c r="O13344" t="s">
        <v>140</v>
      </c>
      <c r="P13344" t="s">
        <v>140</v>
      </c>
      <c r="Q13344" t="s">
        <v>1014</v>
      </c>
    </row>
    <row r="13345" spans="1:17" x14ac:dyDescent="0.35">
      <c r="A13345" t="s">
        <v>13</v>
      </c>
      <c r="B13345" t="s">
        <v>1165</v>
      </c>
      <c r="C13345">
        <v>7</v>
      </c>
      <c r="D13345" t="s">
        <v>140</v>
      </c>
      <c r="E13345" t="s">
        <v>140</v>
      </c>
      <c r="F13345" t="s">
        <v>618</v>
      </c>
      <c r="G13345" t="s">
        <v>140</v>
      </c>
      <c r="H13345" t="s">
        <v>140</v>
      </c>
      <c r="I13345" t="s">
        <v>140</v>
      </c>
      <c r="J13345" t="s">
        <v>177</v>
      </c>
      <c r="K13345" t="s">
        <v>140</v>
      </c>
      <c r="L13345" t="s">
        <v>140</v>
      </c>
      <c r="M13345" t="s">
        <v>140</v>
      </c>
      <c r="N13345" t="s">
        <v>140</v>
      </c>
      <c r="O13345" t="s">
        <v>140</v>
      </c>
      <c r="P13345" t="s">
        <v>140</v>
      </c>
      <c r="Q13345" t="s">
        <v>140</v>
      </c>
    </row>
    <row r="13346" spans="1:17" x14ac:dyDescent="0.35">
      <c r="A13346" t="s">
        <v>13</v>
      </c>
      <c r="B13346" t="s">
        <v>1166</v>
      </c>
      <c r="C13346">
        <v>199</v>
      </c>
      <c r="D13346" t="s">
        <v>630</v>
      </c>
      <c r="E13346" t="s">
        <v>1019</v>
      </c>
      <c r="F13346" t="s">
        <v>650</v>
      </c>
      <c r="G13346" t="s">
        <v>1016</v>
      </c>
      <c r="H13346" t="s">
        <v>140</v>
      </c>
      <c r="I13346" t="s">
        <v>140</v>
      </c>
      <c r="J13346" t="s">
        <v>375</v>
      </c>
      <c r="K13346" t="s">
        <v>1023</v>
      </c>
      <c r="L13346" t="s">
        <v>664</v>
      </c>
      <c r="M13346" t="s">
        <v>140</v>
      </c>
      <c r="N13346" t="s">
        <v>1012</v>
      </c>
      <c r="O13346" t="s">
        <v>140</v>
      </c>
      <c r="P13346" t="s">
        <v>140</v>
      </c>
      <c r="Q13346" t="s">
        <v>140</v>
      </c>
    </row>
    <row r="13347" spans="1:17" x14ac:dyDescent="0.35">
      <c r="A13347" t="s">
        <v>14</v>
      </c>
      <c r="B13347" t="s">
        <v>1165</v>
      </c>
      <c r="C13347">
        <v>52</v>
      </c>
      <c r="D13347" t="s">
        <v>681</v>
      </c>
      <c r="E13347" t="s">
        <v>522</v>
      </c>
      <c r="F13347" t="s">
        <v>731</v>
      </c>
      <c r="G13347" t="s">
        <v>949</v>
      </c>
      <c r="H13347" t="s">
        <v>140</v>
      </c>
      <c r="I13347" t="s">
        <v>140</v>
      </c>
      <c r="J13347" t="s">
        <v>180</v>
      </c>
      <c r="K13347" t="s">
        <v>967</v>
      </c>
      <c r="L13347" t="s">
        <v>140</v>
      </c>
      <c r="M13347" t="s">
        <v>140</v>
      </c>
      <c r="N13347" t="s">
        <v>1019</v>
      </c>
      <c r="O13347" t="s">
        <v>140</v>
      </c>
      <c r="P13347" t="s">
        <v>140</v>
      </c>
      <c r="Q13347" t="s">
        <v>140</v>
      </c>
    </row>
    <row r="13348" spans="1:17" x14ac:dyDescent="0.35">
      <c r="A13348" t="s">
        <v>14</v>
      </c>
      <c r="B13348" t="s">
        <v>1166</v>
      </c>
      <c r="C13348">
        <v>151</v>
      </c>
      <c r="D13348" t="s">
        <v>753</v>
      </c>
      <c r="E13348" t="s">
        <v>919</v>
      </c>
      <c r="F13348" t="s">
        <v>893</v>
      </c>
      <c r="G13348" t="s">
        <v>1012</v>
      </c>
      <c r="H13348" t="s">
        <v>140</v>
      </c>
      <c r="I13348" t="s">
        <v>140</v>
      </c>
      <c r="J13348" t="s">
        <v>113</v>
      </c>
      <c r="K13348" t="s">
        <v>140</v>
      </c>
      <c r="L13348" t="s">
        <v>949</v>
      </c>
      <c r="M13348" t="s">
        <v>140</v>
      </c>
      <c r="N13348" t="s">
        <v>140</v>
      </c>
      <c r="O13348" t="s">
        <v>140</v>
      </c>
      <c r="P13348" t="s">
        <v>140</v>
      </c>
      <c r="Q13348" t="s">
        <v>140</v>
      </c>
    </row>
    <row r="13349" spans="1:17" x14ac:dyDescent="0.35">
      <c r="A13349" t="s">
        <v>15</v>
      </c>
      <c r="B13349" t="s">
        <v>1165</v>
      </c>
      <c r="C13349">
        <v>90</v>
      </c>
      <c r="D13349" t="s">
        <v>571</v>
      </c>
      <c r="E13349" t="s">
        <v>940</v>
      </c>
      <c r="F13349" t="s">
        <v>874</v>
      </c>
      <c r="G13349" t="s">
        <v>140</v>
      </c>
      <c r="H13349" t="s">
        <v>140</v>
      </c>
      <c r="I13349" t="s">
        <v>140</v>
      </c>
      <c r="J13349" t="s">
        <v>883</v>
      </c>
      <c r="K13349" t="s">
        <v>1070</v>
      </c>
      <c r="L13349" t="s">
        <v>954</v>
      </c>
      <c r="M13349" t="s">
        <v>140</v>
      </c>
      <c r="N13349" t="s">
        <v>1016</v>
      </c>
      <c r="O13349" t="s">
        <v>140</v>
      </c>
      <c r="P13349" t="s">
        <v>140</v>
      </c>
      <c r="Q13349" t="s">
        <v>140</v>
      </c>
    </row>
    <row r="13350" spans="1:17" x14ac:dyDescent="0.35">
      <c r="A13350" t="s">
        <v>15</v>
      </c>
      <c r="B13350" t="s">
        <v>1166</v>
      </c>
      <c r="C13350">
        <v>116</v>
      </c>
      <c r="D13350" t="s">
        <v>1162</v>
      </c>
      <c r="E13350" t="s">
        <v>1055</v>
      </c>
      <c r="F13350" t="s">
        <v>849</v>
      </c>
      <c r="G13350" t="s">
        <v>140</v>
      </c>
      <c r="H13350" t="s">
        <v>140</v>
      </c>
      <c r="I13350" t="s">
        <v>140</v>
      </c>
      <c r="J13350" t="s">
        <v>1095</v>
      </c>
      <c r="K13350" t="s">
        <v>949</v>
      </c>
      <c r="L13350" t="s">
        <v>1008</v>
      </c>
      <c r="M13350" t="s">
        <v>140</v>
      </c>
      <c r="N13350" t="s">
        <v>140</v>
      </c>
      <c r="O13350" t="s">
        <v>140</v>
      </c>
      <c r="P13350" t="s">
        <v>140</v>
      </c>
      <c r="Q13350" t="s">
        <v>140</v>
      </c>
    </row>
    <row r="13351" spans="1:17" x14ac:dyDescent="0.35">
      <c r="A13351" t="s">
        <v>16</v>
      </c>
      <c r="B13351" t="s">
        <v>1165</v>
      </c>
      <c r="C13351">
        <v>96</v>
      </c>
      <c r="D13351" t="s">
        <v>320</v>
      </c>
      <c r="E13351" t="s">
        <v>346</v>
      </c>
      <c r="F13351" t="s">
        <v>573</v>
      </c>
      <c r="G13351" t="s">
        <v>140</v>
      </c>
      <c r="H13351" t="s">
        <v>140</v>
      </c>
      <c r="I13351" t="s">
        <v>140</v>
      </c>
      <c r="J13351" t="s">
        <v>277</v>
      </c>
      <c r="K13351" t="s">
        <v>1014</v>
      </c>
      <c r="L13351" t="s">
        <v>1004</v>
      </c>
      <c r="M13351" t="s">
        <v>140</v>
      </c>
      <c r="N13351" t="s">
        <v>1017</v>
      </c>
      <c r="O13351" t="s">
        <v>140</v>
      </c>
      <c r="P13351" t="s">
        <v>140</v>
      </c>
      <c r="Q13351" t="s">
        <v>140</v>
      </c>
    </row>
    <row r="13352" spans="1:17" x14ac:dyDescent="0.35">
      <c r="A13352" t="s">
        <v>16</v>
      </c>
      <c r="B13352" t="s">
        <v>1166</v>
      </c>
      <c r="C13352">
        <v>110</v>
      </c>
      <c r="D13352" t="s">
        <v>364</v>
      </c>
      <c r="E13352" t="s">
        <v>261</v>
      </c>
      <c r="F13352" t="s">
        <v>996</v>
      </c>
      <c r="G13352" t="s">
        <v>140</v>
      </c>
      <c r="H13352" t="s">
        <v>140</v>
      </c>
      <c r="I13352" t="s">
        <v>140</v>
      </c>
      <c r="J13352" t="s">
        <v>1104</v>
      </c>
      <c r="K13352" t="s">
        <v>140</v>
      </c>
      <c r="L13352" t="s">
        <v>140</v>
      </c>
      <c r="M13352" t="s">
        <v>140</v>
      </c>
      <c r="N13352" t="s">
        <v>140</v>
      </c>
      <c r="O13352" t="s">
        <v>140</v>
      </c>
      <c r="P13352" t="s">
        <v>140</v>
      </c>
      <c r="Q13352" t="s">
        <v>140</v>
      </c>
    </row>
    <row r="13353" spans="1:17" x14ac:dyDescent="0.35">
      <c r="A13353" t="s">
        <v>17</v>
      </c>
      <c r="B13353" t="s">
        <v>1165</v>
      </c>
      <c r="C13353">
        <v>109</v>
      </c>
      <c r="D13353" t="s">
        <v>564</v>
      </c>
      <c r="E13353" t="s">
        <v>977</v>
      </c>
      <c r="F13353" t="s">
        <v>365</v>
      </c>
      <c r="G13353" t="s">
        <v>140</v>
      </c>
      <c r="H13353" t="s">
        <v>1009</v>
      </c>
      <c r="I13353" t="s">
        <v>140</v>
      </c>
      <c r="J13353" t="s">
        <v>688</v>
      </c>
      <c r="K13353" t="s">
        <v>1021</v>
      </c>
      <c r="L13353" t="s">
        <v>1062</v>
      </c>
      <c r="M13353" t="s">
        <v>140</v>
      </c>
      <c r="N13353" t="s">
        <v>1014</v>
      </c>
      <c r="O13353" t="s">
        <v>140</v>
      </c>
      <c r="P13353" t="s">
        <v>140</v>
      </c>
      <c r="Q13353" t="s">
        <v>140</v>
      </c>
    </row>
    <row r="13354" spans="1:17" x14ac:dyDescent="0.35">
      <c r="A13354" t="s">
        <v>17</v>
      </c>
      <c r="B13354" t="s">
        <v>1166</v>
      </c>
      <c r="C13354">
        <v>94</v>
      </c>
      <c r="D13354" t="s">
        <v>359</v>
      </c>
      <c r="E13354" t="s">
        <v>903</v>
      </c>
      <c r="F13354" t="s">
        <v>810</v>
      </c>
      <c r="G13354" t="s">
        <v>140</v>
      </c>
      <c r="H13354" t="s">
        <v>140</v>
      </c>
      <c r="I13354" t="s">
        <v>140</v>
      </c>
      <c r="J13354" t="s">
        <v>968</v>
      </c>
      <c r="K13354" t="s">
        <v>1019</v>
      </c>
      <c r="L13354" t="s">
        <v>1043</v>
      </c>
      <c r="M13354" t="s">
        <v>140</v>
      </c>
      <c r="N13354" t="s">
        <v>949</v>
      </c>
      <c r="O13354" t="s">
        <v>140</v>
      </c>
      <c r="P13354" t="s">
        <v>140</v>
      </c>
      <c r="Q13354" t="s">
        <v>140</v>
      </c>
    </row>
    <row r="13355" spans="1:17" x14ac:dyDescent="0.35">
      <c r="A13355" t="s">
        <v>18</v>
      </c>
      <c r="B13355" t="s">
        <v>1165</v>
      </c>
      <c r="C13355">
        <v>14</v>
      </c>
      <c r="D13355" t="s">
        <v>345</v>
      </c>
      <c r="E13355" t="s">
        <v>345</v>
      </c>
      <c r="F13355" t="s">
        <v>199</v>
      </c>
      <c r="G13355" t="s">
        <v>140</v>
      </c>
      <c r="H13355" t="s">
        <v>140</v>
      </c>
      <c r="I13355" t="s">
        <v>140</v>
      </c>
      <c r="J13355" t="s">
        <v>102</v>
      </c>
      <c r="K13355" t="s">
        <v>140</v>
      </c>
      <c r="L13355" t="s">
        <v>140</v>
      </c>
      <c r="M13355" t="s">
        <v>140</v>
      </c>
      <c r="N13355" t="s">
        <v>140</v>
      </c>
      <c r="O13355" t="s">
        <v>140</v>
      </c>
      <c r="P13355" t="s">
        <v>140</v>
      </c>
      <c r="Q13355" t="s">
        <v>140</v>
      </c>
    </row>
    <row r="13356" spans="1:17" x14ac:dyDescent="0.35">
      <c r="A13356" t="s">
        <v>18</v>
      </c>
      <c r="B13356" t="s">
        <v>1166</v>
      </c>
      <c r="C13356">
        <v>191</v>
      </c>
      <c r="D13356" t="s">
        <v>397</v>
      </c>
      <c r="E13356" t="s">
        <v>515</v>
      </c>
      <c r="F13356" t="s">
        <v>862</v>
      </c>
      <c r="G13356" t="s">
        <v>140</v>
      </c>
      <c r="H13356" t="s">
        <v>140</v>
      </c>
      <c r="I13356" t="s">
        <v>1009</v>
      </c>
      <c r="J13356" t="s">
        <v>77</v>
      </c>
      <c r="K13356" t="s">
        <v>1046</v>
      </c>
      <c r="L13356" t="s">
        <v>1048</v>
      </c>
      <c r="M13356" t="s">
        <v>140</v>
      </c>
      <c r="N13356" t="s">
        <v>1012</v>
      </c>
      <c r="O13356" t="s">
        <v>140</v>
      </c>
      <c r="P13356" t="s">
        <v>140</v>
      </c>
      <c r="Q13356" t="s">
        <v>140</v>
      </c>
    </row>
    <row r="13357" spans="1:17" x14ac:dyDescent="0.35">
      <c r="A13357" t="s">
        <v>19</v>
      </c>
      <c r="B13357" t="s">
        <v>1165</v>
      </c>
      <c r="C13357">
        <v>66</v>
      </c>
      <c r="D13357" t="s">
        <v>307</v>
      </c>
      <c r="E13357" t="s">
        <v>1054</v>
      </c>
      <c r="F13357" t="s">
        <v>901</v>
      </c>
      <c r="G13357" t="s">
        <v>1098</v>
      </c>
      <c r="H13357" t="s">
        <v>140</v>
      </c>
      <c r="I13357" t="s">
        <v>140</v>
      </c>
      <c r="J13357" t="s">
        <v>507</v>
      </c>
      <c r="K13357" t="s">
        <v>903</v>
      </c>
      <c r="L13357" t="s">
        <v>1051</v>
      </c>
      <c r="M13357" t="s">
        <v>140</v>
      </c>
      <c r="N13357" t="s">
        <v>1068</v>
      </c>
      <c r="O13357" t="s">
        <v>140</v>
      </c>
      <c r="P13357" t="s">
        <v>140</v>
      </c>
      <c r="Q13357" t="s">
        <v>140</v>
      </c>
    </row>
    <row r="13358" spans="1:17" x14ac:dyDescent="0.35">
      <c r="A13358" t="s">
        <v>19</v>
      </c>
      <c r="B13358" t="s">
        <v>1166</v>
      </c>
      <c r="C13358">
        <v>140</v>
      </c>
      <c r="D13358" t="s">
        <v>328</v>
      </c>
      <c r="E13358" t="s">
        <v>1021</v>
      </c>
      <c r="F13358" t="s">
        <v>1083</v>
      </c>
      <c r="G13358" t="s">
        <v>1016</v>
      </c>
      <c r="H13358" t="s">
        <v>140</v>
      </c>
      <c r="I13358" t="s">
        <v>140</v>
      </c>
      <c r="J13358" t="s">
        <v>279</v>
      </c>
      <c r="K13358" t="s">
        <v>1014</v>
      </c>
      <c r="L13358" t="s">
        <v>838</v>
      </c>
      <c r="M13358" t="s">
        <v>140</v>
      </c>
      <c r="N13358" t="s">
        <v>140</v>
      </c>
      <c r="O13358" t="s">
        <v>140</v>
      </c>
      <c r="P13358" t="s">
        <v>140</v>
      </c>
      <c r="Q13358" t="s">
        <v>140</v>
      </c>
    </row>
    <row r="13359" spans="1:17" x14ac:dyDescent="0.35">
      <c r="A13359" t="s">
        <v>20</v>
      </c>
      <c r="B13359" t="s">
        <v>1165</v>
      </c>
      <c r="C13359">
        <v>118</v>
      </c>
      <c r="D13359" t="s">
        <v>879</v>
      </c>
      <c r="E13359" t="s">
        <v>95</v>
      </c>
      <c r="F13359" t="s">
        <v>879</v>
      </c>
      <c r="G13359" t="s">
        <v>140</v>
      </c>
      <c r="H13359" t="s">
        <v>140</v>
      </c>
      <c r="I13359" t="s">
        <v>1010</v>
      </c>
      <c r="J13359" t="s">
        <v>856</v>
      </c>
      <c r="K13359" t="s">
        <v>1018</v>
      </c>
      <c r="L13359" t="s">
        <v>1068</v>
      </c>
      <c r="M13359" t="s">
        <v>140</v>
      </c>
      <c r="N13359" t="s">
        <v>1021</v>
      </c>
      <c r="O13359" t="s">
        <v>140</v>
      </c>
      <c r="P13359" t="s">
        <v>140</v>
      </c>
      <c r="Q13359" t="s">
        <v>140</v>
      </c>
    </row>
    <row r="13360" spans="1:17" x14ac:dyDescent="0.35">
      <c r="A13360" t="s">
        <v>20</v>
      </c>
      <c r="B13360" t="s">
        <v>1166</v>
      </c>
      <c r="C13360">
        <v>88</v>
      </c>
      <c r="D13360" t="s">
        <v>619</v>
      </c>
      <c r="E13360" t="s">
        <v>1043</v>
      </c>
      <c r="F13360" t="s">
        <v>913</v>
      </c>
      <c r="G13360" t="s">
        <v>140</v>
      </c>
      <c r="H13360" t="s">
        <v>140</v>
      </c>
      <c r="I13360" t="s">
        <v>1004</v>
      </c>
      <c r="J13360" t="s">
        <v>1056</v>
      </c>
      <c r="K13360" t="s">
        <v>140</v>
      </c>
      <c r="L13360" t="s">
        <v>140</v>
      </c>
      <c r="M13360" t="s">
        <v>140</v>
      </c>
      <c r="N13360" t="s">
        <v>1019</v>
      </c>
      <c r="O13360" t="s">
        <v>140</v>
      </c>
      <c r="P13360" t="s">
        <v>140</v>
      </c>
      <c r="Q13360" t="s">
        <v>140</v>
      </c>
    </row>
    <row r="13361" spans="1:17" x14ac:dyDescent="0.35">
      <c r="A13361" t="s">
        <v>21</v>
      </c>
      <c r="B13361" t="s">
        <v>1166</v>
      </c>
      <c r="C13361">
        <v>210</v>
      </c>
      <c r="D13361" t="s">
        <v>1006</v>
      </c>
      <c r="E13361" t="s">
        <v>1066</v>
      </c>
      <c r="F13361" t="s">
        <v>775</v>
      </c>
      <c r="G13361" t="s">
        <v>140</v>
      </c>
      <c r="H13361" t="s">
        <v>140</v>
      </c>
      <c r="I13361" t="s">
        <v>140</v>
      </c>
      <c r="J13361" t="s">
        <v>775</v>
      </c>
      <c r="K13361" t="s">
        <v>140</v>
      </c>
      <c r="L13361" t="s">
        <v>140</v>
      </c>
      <c r="M13361" t="s">
        <v>140</v>
      </c>
      <c r="N13361" t="s">
        <v>140</v>
      </c>
      <c r="O13361" t="s">
        <v>140</v>
      </c>
      <c r="P13361" t="s">
        <v>140</v>
      </c>
      <c r="Q13361" t="s">
        <v>140</v>
      </c>
    </row>
    <row r="13362" spans="1:17" x14ac:dyDescent="0.35">
      <c r="A13362" t="s">
        <v>22</v>
      </c>
      <c r="B13362" t="s">
        <v>1165</v>
      </c>
      <c r="C13362">
        <v>98</v>
      </c>
      <c r="D13362" t="s">
        <v>105</v>
      </c>
      <c r="E13362" t="s">
        <v>129</v>
      </c>
      <c r="F13362" t="s">
        <v>882</v>
      </c>
      <c r="G13362" t="s">
        <v>775</v>
      </c>
      <c r="H13362" t="s">
        <v>140</v>
      </c>
      <c r="I13362" t="s">
        <v>140</v>
      </c>
      <c r="J13362" t="s">
        <v>248</v>
      </c>
      <c r="K13362" t="s">
        <v>1098</v>
      </c>
      <c r="L13362" t="s">
        <v>664</v>
      </c>
      <c r="M13362" t="s">
        <v>140</v>
      </c>
      <c r="N13362" t="s">
        <v>1098</v>
      </c>
      <c r="O13362" t="s">
        <v>140</v>
      </c>
      <c r="P13362" t="s">
        <v>140</v>
      </c>
      <c r="Q13362" t="s">
        <v>140</v>
      </c>
    </row>
    <row r="13363" spans="1:17" x14ac:dyDescent="0.35">
      <c r="A13363" t="s">
        <v>22</v>
      </c>
      <c r="B13363" t="s">
        <v>1166</v>
      </c>
      <c r="C13363">
        <v>111</v>
      </c>
      <c r="D13363" t="s">
        <v>503</v>
      </c>
      <c r="E13363" t="s">
        <v>1023</v>
      </c>
      <c r="F13363" t="s">
        <v>792</v>
      </c>
      <c r="G13363" t="s">
        <v>1009</v>
      </c>
      <c r="H13363" t="s">
        <v>140</v>
      </c>
      <c r="I13363" t="s">
        <v>775</v>
      </c>
      <c r="J13363" t="s">
        <v>848</v>
      </c>
      <c r="K13363" t="s">
        <v>949</v>
      </c>
      <c r="L13363" t="s">
        <v>1016</v>
      </c>
      <c r="M13363" t="s">
        <v>140</v>
      </c>
      <c r="N13363" t="s">
        <v>140</v>
      </c>
      <c r="O13363" t="s">
        <v>140</v>
      </c>
      <c r="P13363" t="s">
        <v>140</v>
      </c>
      <c r="Q13363" t="s">
        <v>140</v>
      </c>
    </row>
    <row r="13364" spans="1:17" x14ac:dyDescent="0.35">
      <c r="A13364" t="s">
        <v>23</v>
      </c>
      <c r="B13364" t="s">
        <v>1165</v>
      </c>
      <c r="C13364">
        <v>86</v>
      </c>
      <c r="D13364" t="s">
        <v>462</v>
      </c>
      <c r="E13364" t="s">
        <v>1056</v>
      </c>
      <c r="F13364" t="s">
        <v>782</v>
      </c>
      <c r="G13364" t="s">
        <v>140</v>
      </c>
      <c r="H13364" t="s">
        <v>140</v>
      </c>
      <c r="I13364" t="s">
        <v>140</v>
      </c>
      <c r="J13364" t="s">
        <v>688</v>
      </c>
      <c r="K13364" t="s">
        <v>869</v>
      </c>
      <c r="L13364" t="s">
        <v>801</v>
      </c>
      <c r="M13364" t="s">
        <v>140</v>
      </c>
      <c r="N13364" t="s">
        <v>1019</v>
      </c>
      <c r="O13364" t="s">
        <v>140</v>
      </c>
      <c r="P13364" t="s">
        <v>140</v>
      </c>
      <c r="Q13364" t="s">
        <v>140</v>
      </c>
    </row>
    <row r="13365" spans="1:17" x14ac:dyDescent="0.35">
      <c r="A13365" t="s">
        <v>23</v>
      </c>
      <c r="B13365" t="s">
        <v>1166</v>
      </c>
      <c r="C13365">
        <v>119</v>
      </c>
      <c r="D13365" t="s">
        <v>432</v>
      </c>
      <c r="E13365" t="s">
        <v>775</v>
      </c>
      <c r="F13365" t="s">
        <v>97</v>
      </c>
      <c r="G13365" t="s">
        <v>140</v>
      </c>
      <c r="H13365" t="s">
        <v>140</v>
      </c>
      <c r="I13365" t="s">
        <v>140</v>
      </c>
      <c r="J13365" t="s">
        <v>405</v>
      </c>
      <c r="K13365" t="s">
        <v>1098</v>
      </c>
      <c r="L13365" t="s">
        <v>1021</v>
      </c>
      <c r="M13365" t="s">
        <v>140</v>
      </c>
      <c r="N13365" t="s">
        <v>1066</v>
      </c>
      <c r="O13365" t="s">
        <v>140</v>
      </c>
      <c r="P13365" t="s">
        <v>140</v>
      </c>
      <c r="Q13365" t="s">
        <v>140</v>
      </c>
    </row>
    <row r="13366" spans="1:17" x14ac:dyDescent="0.35">
      <c r="A13366" t="s">
        <v>24</v>
      </c>
      <c r="B13366" t="s">
        <v>1165</v>
      </c>
      <c r="C13366">
        <v>77</v>
      </c>
      <c r="D13366" t="s">
        <v>781</v>
      </c>
      <c r="E13366" t="s">
        <v>121</v>
      </c>
      <c r="F13366" t="s">
        <v>697</v>
      </c>
      <c r="G13366" t="s">
        <v>140</v>
      </c>
      <c r="H13366" t="s">
        <v>140</v>
      </c>
      <c r="I13366" t="s">
        <v>140</v>
      </c>
      <c r="J13366" t="s">
        <v>138</v>
      </c>
      <c r="K13366" t="s">
        <v>1060</v>
      </c>
      <c r="L13366" t="s">
        <v>1057</v>
      </c>
      <c r="M13366" t="s">
        <v>140</v>
      </c>
      <c r="N13366" t="s">
        <v>1013</v>
      </c>
      <c r="O13366" t="s">
        <v>140</v>
      </c>
      <c r="P13366" t="s">
        <v>140</v>
      </c>
      <c r="Q13366" t="s">
        <v>140</v>
      </c>
    </row>
    <row r="13367" spans="1:17" x14ac:dyDescent="0.35">
      <c r="A13367" t="s">
        <v>24</v>
      </c>
      <c r="B13367" t="s">
        <v>1166</v>
      </c>
      <c r="C13367">
        <v>130</v>
      </c>
      <c r="D13367" t="s">
        <v>719</v>
      </c>
      <c r="E13367" t="s">
        <v>1021</v>
      </c>
      <c r="F13367" t="s">
        <v>977</v>
      </c>
      <c r="G13367" t="s">
        <v>1010</v>
      </c>
      <c r="H13367" t="s">
        <v>140</v>
      </c>
      <c r="I13367" t="s">
        <v>140</v>
      </c>
      <c r="J13367" t="s">
        <v>527</v>
      </c>
      <c r="K13367" t="s">
        <v>140</v>
      </c>
      <c r="L13367" t="s">
        <v>1043</v>
      </c>
      <c r="M13367" t="s">
        <v>140</v>
      </c>
      <c r="N13367" t="s">
        <v>1014</v>
      </c>
      <c r="O13367" t="s">
        <v>140</v>
      </c>
      <c r="P13367" t="s">
        <v>140</v>
      </c>
      <c r="Q13367" t="s">
        <v>140</v>
      </c>
    </row>
    <row r="13368" spans="1:17" x14ac:dyDescent="0.35">
      <c r="A13368" t="s">
        <v>25</v>
      </c>
      <c r="B13368" t="s">
        <v>1165</v>
      </c>
      <c r="C13368">
        <v>88</v>
      </c>
      <c r="D13368" t="s">
        <v>1100</v>
      </c>
      <c r="E13368" t="s">
        <v>668</v>
      </c>
      <c r="F13368" t="s">
        <v>668</v>
      </c>
      <c r="G13368" t="s">
        <v>140</v>
      </c>
      <c r="H13368" t="s">
        <v>140</v>
      </c>
      <c r="I13368" t="s">
        <v>140</v>
      </c>
      <c r="J13368" t="s">
        <v>823</v>
      </c>
      <c r="K13368" t="s">
        <v>1013</v>
      </c>
      <c r="L13368" t="s">
        <v>269</v>
      </c>
      <c r="M13368" t="s">
        <v>140</v>
      </c>
      <c r="N13368" t="s">
        <v>939</v>
      </c>
      <c r="O13368" t="s">
        <v>140</v>
      </c>
      <c r="P13368" t="s">
        <v>140</v>
      </c>
      <c r="Q13368" t="s">
        <v>140</v>
      </c>
    </row>
    <row r="13369" spans="1:17" x14ac:dyDescent="0.35">
      <c r="A13369" t="s">
        <v>25</v>
      </c>
      <c r="B13369" t="s">
        <v>1166</v>
      </c>
      <c r="C13369">
        <v>116</v>
      </c>
      <c r="D13369" t="s">
        <v>698</v>
      </c>
      <c r="E13369" t="s">
        <v>113</v>
      </c>
      <c r="F13369" t="s">
        <v>1049</v>
      </c>
      <c r="G13369" t="s">
        <v>1010</v>
      </c>
      <c r="H13369" t="s">
        <v>140</v>
      </c>
      <c r="I13369" t="s">
        <v>140</v>
      </c>
      <c r="J13369" t="s">
        <v>985</v>
      </c>
      <c r="K13369" t="s">
        <v>1066</v>
      </c>
      <c r="L13369" t="s">
        <v>996</v>
      </c>
      <c r="M13369" t="s">
        <v>140</v>
      </c>
      <c r="N13369" t="s">
        <v>140</v>
      </c>
      <c r="O13369" t="s">
        <v>140</v>
      </c>
      <c r="P13369" t="s">
        <v>140</v>
      </c>
      <c r="Q13369" t="s">
        <v>140</v>
      </c>
    </row>
    <row r="13370" spans="1:17" x14ac:dyDescent="0.35">
      <c r="A13370" t="s">
        <v>26</v>
      </c>
      <c r="B13370" t="s">
        <v>1165</v>
      </c>
      <c r="C13370">
        <v>96</v>
      </c>
      <c r="D13370" t="s">
        <v>718</v>
      </c>
      <c r="E13370" t="s">
        <v>95</v>
      </c>
      <c r="F13370" t="s">
        <v>848</v>
      </c>
      <c r="G13370" t="s">
        <v>140</v>
      </c>
      <c r="H13370" t="s">
        <v>140</v>
      </c>
      <c r="I13370" t="s">
        <v>140</v>
      </c>
      <c r="J13370" t="s">
        <v>276</v>
      </c>
      <c r="K13370" t="s">
        <v>939</v>
      </c>
      <c r="L13370" t="s">
        <v>1061</v>
      </c>
      <c r="M13370" t="s">
        <v>140</v>
      </c>
      <c r="N13370" t="s">
        <v>1060</v>
      </c>
      <c r="O13370" t="s">
        <v>140</v>
      </c>
      <c r="P13370" t="s">
        <v>140</v>
      </c>
      <c r="Q13370" t="s">
        <v>140</v>
      </c>
    </row>
    <row r="13371" spans="1:17" x14ac:dyDescent="0.35">
      <c r="A13371" t="s">
        <v>26</v>
      </c>
      <c r="B13371" t="s">
        <v>1166</v>
      </c>
      <c r="C13371">
        <v>106</v>
      </c>
      <c r="D13371" t="s">
        <v>694</v>
      </c>
      <c r="E13371" t="s">
        <v>903</v>
      </c>
      <c r="F13371" t="s">
        <v>720</v>
      </c>
      <c r="G13371" t="s">
        <v>140</v>
      </c>
      <c r="H13371" t="s">
        <v>140</v>
      </c>
      <c r="I13371" t="s">
        <v>140</v>
      </c>
      <c r="J13371" t="s">
        <v>399</v>
      </c>
      <c r="K13371" t="s">
        <v>140</v>
      </c>
      <c r="L13371" t="s">
        <v>1060</v>
      </c>
      <c r="M13371" t="s">
        <v>140</v>
      </c>
      <c r="N13371" t="s">
        <v>140</v>
      </c>
      <c r="O13371" t="s">
        <v>1012</v>
      </c>
      <c r="P13371" t="s">
        <v>140</v>
      </c>
      <c r="Q13371" t="s">
        <v>140</v>
      </c>
    </row>
    <row r="13372" spans="1:17" x14ac:dyDescent="0.35">
      <c r="A13372" t="s">
        <v>27</v>
      </c>
      <c r="B13372" t="s">
        <v>1165</v>
      </c>
      <c r="C13372">
        <v>100</v>
      </c>
      <c r="D13372" t="s">
        <v>643</v>
      </c>
      <c r="E13372" t="s">
        <v>897</v>
      </c>
      <c r="F13372" t="s">
        <v>353</v>
      </c>
      <c r="G13372" t="s">
        <v>140</v>
      </c>
      <c r="H13372" t="s">
        <v>140</v>
      </c>
      <c r="I13372" t="s">
        <v>140</v>
      </c>
      <c r="J13372" t="s">
        <v>369</v>
      </c>
      <c r="K13372" t="s">
        <v>1068</v>
      </c>
      <c r="L13372" t="s">
        <v>1044</v>
      </c>
      <c r="M13372" t="s">
        <v>140</v>
      </c>
      <c r="N13372" t="s">
        <v>140</v>
      </c>
      <c r="O13372" t="s">
        <v>140</v>
      </c>
      <c r="P13372" t="s">
        <v>140</v>
      </c>
      <c r="Q13372" t="s">
        <v>1013</v>
      </c>
    </row>
    <row r="13373" spans="1:17" x14ac:dyDescent="0.35">
      <c r="A13373" t="s">
        <v>27</v>
      </c>
      <c r="B13373" t="s">
        <v>1166</v>
      </c>
      <c r="C13373">
        <v>104</v>
      </c>
      <c r="D13373" t="s">
        <v>575</v>
      </c>
      <c r="E13373" t="s">
        <v>1104</v>
      </c>
      <c r="F13373" t="s">
        <v>101</v>
      </c>
      <c r="G13373" t="s">
        <v>140</v>
      </c>
      <c r="H13373" t="s">
        <v>140</v>
      </c>
      <c r="I13373" t="s">
        <v>140</v>
      </c>
      <c r="J13373" t="s">
        <v>1076</v>
      </c>
      <c r="K13373" t="s">
        <v>140</v>
      </c>
      <c r="L13373" t="s">
        <v>140</v>
      </c>
      <c r="M13373" t="s">
        <v>140</v>
      </c>
      <c r="N13373" t="s">
        <v>140</v>
      </c>
      <c r="O13373" t="s">
        <v>140</v>
      </c>
      <c r="P13373" t="s">
        <v>140</v>
      </c>
      <c r="Q13373" t="s">
        <v>140</v>
      </c>
    </row>
    <row r="13374" spans="1:17" x14ac:dyDescent="0.35">
      <c r="A13374" t="s">
        <v>28</v>
      </c>
      <c r="B13374" t="s">
        <v>1165</v>
      </c>
      <c r="C13374">
        <v>85</v>
      </c>
      <c r="D13374" t="s">
        <v>718</v>
      </c>
      <c r="E13374" t="s">
        <v>919</v>
      </c>
      <c r="F13374" t="s">
        <v>292</v>
      </c>
      <c r="G13374" t="s">
        <v>775</v>
      </c>
      <c r="H13374" t="s">
        <v>140</v>
      </c>
      <c r="I13374" t="s">
        <v>140</v>
      </c>
      <c r="J13374" t="s">
        <v>226</v>
      </c>
      <c r="K13374" t="s">
        <v>971</v>
      </c>
      <c r="L13374" t="s">
        <v>1073</v>
      </c>
      <c r="M13374" t="s">
        <v>140</v>
      </c>
      <c r="N13374" t="s">
        <v>140</v>
      </c>
      <c r="O13374" t="s">
        <v>140</v>
      </c>
      <c r="P13374" t="s">
        <v>1063</v>
      </c>
      <c r="Q13374" t="s">
        <v>140</v>
      </c>
    </row>
    <row r="13375" spans="1:17" x14ac:dyDescent="0.35">
      <c r="A13375" t="s">
        <v>28</v>
      </c>
      <c r="B13375" t="s">
        <v>1166</v>
      </c>
      <c r="C13375">
        <v>122</v>
      </c>
      <c r="D13375" t="s">
        <v>725</v>
      </c>
      <c r="E13375" t="s">
        <v>1054</v>
      </c>
      <c r="F13375" t="s">
        <v>659</v>
      </c>
      <c r="G13375" t="s">
        <v>140</v>
      </c>
      <c r="H13375" t="s">
        <v>140</v>
      </c>
      <c r="I13375" t="s">
        <v>140</v>
      </c>
      <c r="J13375" t="s">
        <v>1000</v>
      </c>
      <c r="K13375" t="s">
        <v>1021</v>
      </c>
      <c r="L13375" t="s">
        <v>140</v>
      </c>
      <c r="M13375" t="s">
        <v>140</v>
      </c>
      <c r="N13375" t="s">
        <v>140</v>
      </c>
      <c r="O13375" t="s">
        <v>140</v>
      </c>
      <c r="P13375" t="s">
        <v>140</v>
      </c>
      <c r="Q13375" t="s">
        <v>1021</v>
      </c>
    </row>
    <row r="13376" spans="1:17" x14ac:dyDescent="0.35">
      <c r="A13376" t="s">
        <v>29</v>
      </c>
      <c r="B13376" t="s">
        <v>1165</v>
      </c>
      <c r="C13376">
        <v>94</v>
      </c>
      <c r="D13376" t="s">
        <v>501</v>
      </c>
      <c r="E13376" t="s">
        <v>1052</v>
      </c>
      <c r="F13376" t="s">
        <v>692</v>
      </c>
      <c r="G13376" t="s">
        <v>140</v>
      </c>
      <c r="H13376" t="s">
        <v>140</v>
      </c>
      <c r="I13376" t="s">
        <v>1016</v>
      </c>
      <c r="J13376" t="s">
        <v>498</v>
      </c>
      <c r="K13376" t="s">
        <v>1014</v>
      </c>
      <c r="L13376" t="s">
        <v>940</v>
      </c>
      <c r="M13376" t="s">
        <v>140</v>
      </c>
      <c r="N13376" t="s">
        <v>775</v>
      </c>
      <c r="O13376" t="s">
        <v>140</v>
      </c>
      <c r="P13376" t="s">
        <v>140</v>
      </c>
      <c r="Q13376" t="s">
        <v>140</v>
      </c>
    </row>
    <row r="13377" spans="1:17" x14ac:dyDescent="0.35">
      <c r="A13377" t="s">
        <v>29</v>
      </c>
      <c r="B13377" t="s">
        <v>1166</v>
      </c>
      <c r="C13377">
        <v>110</v>
      </c>
      <c r="D13377" t="s">
        <v>981</v>
      </c>
      <c r="E13377" t="s">
        <v>1061</v>
      </c>
      <c r="F13377" t="s">
        <v>849</v>
      </c>
      <c r="G13377" t="s">
        <v>140</v>
      </c>
      <c r="H13377" t="s">
        <v>140</v>
      </c>
      <c r="I13377" t="s">
        <v>140</v>
      </c>
      <c r="J13377" t="s">
        <v>119</v>
      </c>
      <c r="K13377" t="s">
        <v>1016</v>
      </c>
      <c r="L13377" t="s">
        <v>1011</v>
      </c>
      <c r="M13377" t="s">
        <v>140</v>
      </c>
      <c r="N13377" t="s">
        <v>140</v>
      </c>
      <c r="O13377" t="s">
        <v>140</v>
      </c>
      <c r="P13377" t="s">
        <v>140</v>
      </c>
      <c r="Q13377" t="s">
        <v>140</v>
      </c>
    </row>
    <row r="13378" spans="1:17" x14ac:dyDescent="0.35">
      <c r="A13378" t="s">
        <v>30</v>
      </c>
      <c r="B13378" t="s">
        <v>1165</v>
      </c>
      <c r="C13378">
        <v>91</v>
      </c>
      <c r="D13378" t="s">
        <v>206</v>
      </c>
      <c r="E13378" t="s">
        <v>1083</v>
      </c>
      <c r="F13378" t="s">
        <v>901</v>
      </c>
      <c r="G13378" t="s">
        <v>1021</v>
      </c>
      <c r="H13378" t="s">
        <v>1009</v>
      </c>
      <c r="I13378" t="s">
        <v>140</v>
      </c>
      <c r="J13378" t="s">
        <v>735</v>
      </c>
      <c r="K13378" t="s">
        <v>140</v>
      </c>
      <c r="L13378" t="s">
        <v>949</v>
      </c>
      <c r="M13378" t="s">
        <v>140</v>
      </c>
      <c r="N13378" t="s">
        <v>775</v>
      </c>
      <c r="O13378" t="s">
        <v>140</v>
      </c>
      <c r="P13378" t="s">
        <v>140</v>
      </c>
      <c r="Q13378" t="s">
        <v>140</v>
      </c>
    </row>
    <row r="13379" spans="1:17" x14ac:dyDescent="0.35">
      <c r="A13379" t="s">
        <v>30</v>
      </c>
      <c r="B13379" t="s">
        <v>1166</v>
      </c>
      <c r="C13379">
        <v>111</v>
      </c>
      <c r="D13379" t="s">
        <v>570</v>
      </c>
      <c r="E13379" t="s">
        <v>501</v>
      </c>
      <c r="F13379" t="s">
        <v>646</v>
      </c>
      <c r="G13379" t="s">
        <v>140</v>
      </c>
      <c r="H13379" t="s">
        <v>140</v>
      </c>
      <c r="I13379" t="s">
        <v>140</v>
      </c>
      <c r="J13379" t="s">
        <v>917</v>
      </c>
      <c r="K13379" t="s">
        <v>1012</v>
      </c>
      <c r="L13379" t="s">
        <v>1012</v>
      </c>
      <c r="M13379" t="s">
        <v>140</v>
      </c>
      <c r="N13379" t="s">
        <v>140</v>
      </c>
      <c r="O13379" t="s">
        <v>140</v>
      </c>
      <c r="P13379" t="s">
        <v>140</v>
      </c>
      <c r="Q13379" t="s">
        <v>140</v>
      </c>
    </row>
    <row r="13380" spans="1:17" x14ac:dyDescent="0.35">
      <c r="A13380" t="s">
        <v>31</v>
      </c>
      <c r="B13380" t="s">
        <v>1165</v>
      </c>
      <c r="C13380">
        <v>131</v>
      </c>
      <c r="D13380" t="s">
        <v>592</v>
      </c>
      <c r="E13380" t="s">
        <v>788</v>
      </c>
      <c r="F13380" t="s">
        <v>900</v>
      </c>
      <c r="G13380" t="s">
        <v>140</v>
      </c>
      <c r="H13380" t="s">
        <v>140</v>
      </c>
      <c r="I13380" t="s">
        <v>140</v>
      </c>
      <c r="J13380" t="s">
        <v>962</v>
      </c>
      <c r="K13380" t="s">
        <v>1011</v>
      </c>
      <c r="L13380" t="s">
        <v>971</v>
      </c>
      <c r="M13380" t="s">
        <v>140</v>
      </c>
      <c r="N13380" t="s">
        <v>1016</v>
      </c>
      <c r="O13380" t="s">
        <v>140</v>
      </c>
      <c r="P13380" t="s">
        <v>140</v>
      </c>
      <c r="Q13380" t="s">
        <v>140</v>
      </c>
    </row>
    <row r="13381" spans="1:17" x14ac:dyDescent="0.35">
      <c r="A13381" t="s">
        <v>31</v>
      </c>
      <c r="B13381" t="s">
        <v>1166</v>
      </c>
      <c r="C13381">
        <v>75</v>
      </c>
      <c r="D13381" t="s">
        <v>488</v>
      </c>
      <c r="E13381" t="s">
        <v>140</v>
      </c>
      <c r="F13381" t="s">
        <v>877</v>
      </c>
      <c r="G13381" t="s">
        <v>140</v>
      </c>
      <c r="H13381" t="s">
        <v>140</v>
      </c>
      <c r="I13381" t="s">
        <v>140</v>
      </c>
      <c r="J13381" t="s">
        <v>801</v>
      </c>
      <c r="K13381" t="s">
        <v>140</v>
      </c>
      <c r="L13381" t="s">
        <v>1054</v>
      </c>
      <c r="M13381" t="s">
        <v>140</v>
      </c>
      <c r="N13381" t="s">
        <v>140</v>
      </c>
      <c r="O13381" t="s">
        <v>140</v>
      </c>
      <c r="P13381" t="s">
        <v>140</v>
      </c>
      <c r="Q13381" t="s">
        <v>140</v>
      </c>
    </row>
    <row r="13382" spans="1:17" x14ac:dyDescent="0.35">
      <c r="A13382" t="s">
        <v>32</v>
      </c>
      <c r="B13382" t="s">
        <v>1165</v>
      </c>
      <c r="C13382">
        <v>1845</v>
      </c>
      <c r="D13382" t="s">
        <v>751</v>
      </c>
      <c r="E13382" t="s">
        <v>662</v>
      </c>
      <c r="F13382" t="s">
        <v>874</v>
      </c>
      <c r="G13382" t="s">
        <v>1010</v>
      </c>
      <c r="H13382" t="s">
        <v>1022</v>
      </c>
      <c r="I13382" t="s">
        <v>1022</v>
      </c>
      <c r="J13382" t="s">
        <v>485</v>
      </c>
      <c r="K13382" t="s">
        <v>954</v>
      </c>
      <c r="L13382" t="s">
        <v>1064</v>
      </c>
      <c r="M13382" t="s">
        <v>140</v>
      </c>
      <c r="N13382" t="s">
        <v>1021</v>
      </c>
      <c r="O13382" t="s">
        <v>140</v>
      </c>
      <c r="P13382" t="s">
        <v>140</v>
      </c>
      <c r="Q13382" t="s">
        <v>140</v>
      </c>
    </row>
    <row r="13383" spans="1:17" x14ac:dyDescent="0.35">
      <c r="A13383" t="s">
        <v>32</v>
      </c>
      <c r="B13383" t="s">
        <v>1166</v>
      </c>
      <c r="C13383">
        <v>3084</v>
      </c>
      <c r="D13383" t="s">
        <v>896</v>
      </c>
      <c r="E13383" t="s">
        <v>1070</v>
      </c>
      <c r="F13383" t="s">
        <v>849</v>
      </c>
      <c r="G13383" t="s">
        <v>1008</v>
      </c>
      <c r="H13383" t="s">
        <v>140</v>
      </c>
      <c r="I13383" t="s">
        <v>1008</v>
      </c>
      <c r="J13383" t="s">
        <v>646</v>
      </c>
      <c r="K13383" t="s">
        <v>1012</v>
      </c>
      <c r="L13383" t="s">
        <v>1017</v>
      </c>
      <c r="M13383" t="s">
        <v>140</v>
      </c>
      <c r="N13383" t="s">
        <v>1016</v>
      </c>
      <c r="O13383" t="s">
        <v>140</v>
      </c>
      <c r="P13383" t="s">
        <v>140</v>
      </c>
      <c r="Q13383" t="s">
        <v>1022</v>
      </c>
    </row>
    <row r="13385" spans="1:17" x14ac:dyDescent="0.35">
      <c r="A13385" t="s">
        <v>1557</v>
      </c>
    </row>
    <row r="13386" spans="1:17" x14ac:dyDescent="0.35">
      <c r="A13386" t="s">
        <v>2</v>
      </c>
      <c r="B13386" t="s">
        <v>1136</v>
      </c>
      <c r="C13386" t="s">
        <v>3</v>
      </c>
      <c r="D13386" t="s">
        <v>1543</v>
      </c>
      <c r="E13386" t="s">
        <v>1544</v>
      </c>
      <c r="F13386" t="s">
        <v>1545</v>
      </c>
      <c r="G13386" t="s">
        <v>1546</v>
      </c>
      <c r="H13386" t="s">
        <v>1547</v>
      </c>
      <c r="I13386" t="s">
        <v>1548</v>
      </c>
      <c r="J13386" t="s">
        <v>1549</v>
      </c>
      <c r="K13386" t="s">
        <v>1550</v>
      </c>
      <c r="L13386" t="s">
        <v>1551</v>
      </c>
      <c r="M13386" t="s">
        <v>1552</v>
      </c>
      <c r="N13386" t="s">
        <v>1553</v>
      </c>
      <c r="O13386" t="s">
        <v>1554</v>
      </c>
      <c r="P13386" t="s">
        <v>1555</v>
      </c>
      <c r="Q13386" t="s">
        <v>1032</v>
      </c>
    </row>
    <row r="13387" spans="1:17" x14ac:dyDescent="0.35">
      <c r="A13387" t="s">
        <v>8</v>
      </c>
      <c r="B13387" t="s">
        <v>1126</v>
      </c>
      <c r="C13387">
        <v>92</v>
      </c>
      <c r="D13387" t="s">
        <v>183</v>
      </c>
      <c r="E13387" t="s">
        <v>1046</v>
      </c>
      <c r="F13387" t="s">
        <v>411</v>
      </c>
      <c r="G13387" t="s">
        <v>140</v>
      </c>
      <c r="H13387" t="s">
        <v>140</v>
      </c>
      <c r="I13387" t="s">
        <v>140</v>
      </c>
      <c r="J13387" t="s">
        <v>474</v>
      </c>
      <c r="K13387" t="s">
        <v>1019</v>
      </c>
      <c r="L13387" t="s">
        <v>1070</v>
      </c>
      <c r="M13387" t="s">
        <v>140</v>
      </c>
      <c r="N13387" t="s">
        <v>775</v>
      </c>
      <c r="O13387" t="s">
        <v>140</v>
      </c>
      <c r="P13387" t="s">
        <v>1013</v>
      </c>
      <c r="Q13387" t="s">
        <v>140</v>
      </c>
    </row>
    <row r="13388" spans="1:17" x14ac:dyDescent="0.35">
      <c r="A13388" t="s">
        <v>8</v>
      </c>
      <c r="B13388" t="s">
        <v>1127</v>
      </c>
      <c r="C13388">
        <v>111</v>
      </c>
      <c r="D13388" t="s">
        <v>710</v>
      </c>
      <c r="E13388" t="s">
        <v>664</v>
      </c>
      <c r="F13388" t="s">
        <v>564</v>
      </c>
      <c r="G13388" t="s">
        <v>140</v>
      </c>
      <c r="H13388" t="s">
        <v>140</v>
      </c>
      <c r="I13388" t="s">
        <v>140</v>
      </c>
      <c r="J13388" t="s">
        <v>604</v>
      </c>
      <c r="K13388" t="s">
        <v>1014</v>
      </c>
      <c r="L13388" t="s">
        <v>1019</v>
      </c>
      <c r="M13388" t="s">
        <v>140</v>
      </c>
      <c r="N13388" t="s">
        <v>1014</v>
      </c>
      <c r="O13388" t="s">
        <v>140</v>
      </c>
      <c r="P13388" t="s">
        <v>140</v>
      </c>
      <c r="Q13388" t="s">
        <v>140</v>
      </c>
    </row>
    <row r="13389" spans="1:17" x14ac:dyDescent="0.35">
      <c r="A13389" t="s">
        <v>8</v>
      </c>
      <c r="B13389" t="s">
        <v>339</v>
      </c>
      <c r="C13389">
        <v>1</v>
      </c>
      <c r="D13389" t="s">
        <v>140</v>
      </c>
      <c r="E13389" t="s">
        <v>140</v>
      </c>
      <c r="F13389" t="s">
        <v>177</v>
      </c>
      <c r="G13389" t="s">
        <v>140</v>
      </c>
      <c r="H13389" t="s">
        <v>140</v>
      </c>
      <c r="I13389" t="s">
        <v>140</v>
      </c>
      <c r="J13389" t="s">
        <v>177</v>
      </c>
      <c r="K13389" t="s">
        <v>140</v>
      </c>
      <c r="L13389" t="s">
        <v>140</v>
      </c>
      <c r="M13389" t="s">
        <v>140</v>
      </c>
      <c r="N13389" t="s">
        <v>140</v>
      </c>
      <c r="O13389" t="s">
        <v>140</v>
      </c>
      <c r="P13389" t="s">
        <v>140</v>
      </c>
      <c r="Q13389" t="s">
        <v>140</v>
      </c>
    </row>
    <row r="13390" spans="1:17" x14ac:dyDescent="0.35">
      <c r="A13390" t="s">
        <v>9</v>
      </c>
      <c r="B13390" t="s">
        <v>1126</v>
      </c>
      <c r="C13390">
        <v>77</v>
      </c>
      <c r="D13390" t="s">
        <v>728</v>
      </c>
      <c r="E13390" t="s">
        <v>157</v>
      </c>
      <c r="F13390" t="s">
        <v>970</v>
      </c>
      <c r="G13390" t="s">
        <v>140</v>
      </c>
      <c r="H13390" t="s">
        <v>140</v>
      </c>
      <c r="I13390" t="s">
        <v>939</v>
      </c>
      <c r="J13390" t="s">
        <v>615</v>
      </c>
      <c r="K13390" t="s">
        <v>1019</v>
      </c>
      <c r="L13390" t="s">
        <v>1018</v>
      </c>
      <c r="M13390" t="s">
        <v>140</v>
      </c>
      <c r="N13390" t="s">
        <v>1012</v>
      </c>
      <c r="O13390" t="s">
        <v>140</v>
      </c>
      <c r="P13390" t="s">
        <v>140</v>
      </c>
      <c r="Q13390" t="s">
        <v>140</v>
      </c>
    </row>
    <row r="13391" spans="1:17" x14ac:dyDescent="0.35">
      <c r="A13391" t="s">
        <v>9</v>
      </c>
      <c r="B13391" t="s">
        <v>1127</v>
      </c>
      <c r="C13391">
        <v>118</v>
      </c>
      <c r="D13391" t="s">
        <v>759</v>
      </c>
      <c r="E13391" t="s">
        <v>576</v>
      </c>
      <c r="F13391" t="s">
        <v>103</v>
      </c>
      <c r="G13391" t="s">
        <v>140</v>
      </c>
      <c r="H13391" t="s">
        <v>140</v>
      </c>
      <c r="I13391" t="s">
        <v>140</v>
      </c>
      <c r="J13391" t="s">
        <v>880</v>
      </c>
      <c r="K13391" t="s">
        <v>954</v>
      </c>
      <c r="L13391" t="s">
        <v>1058</v>
      </c>
      <c r="M13391" t="s">
        <v>140</v>
      </c>
      <c r="N13391" t="s">
        <v>1058</v>
      </c>
      <c r="O13391" t="s">
        <v>140</v>
      </c>
      <c r="P13391" t="s">
        <v>140</v>
      </c>
      <c r="Q13391" t="s">
        <v>140</v>
      </c>
    </row>
    <row r="13392" spans="1:17" x14ac:dyDescent="0.35">
      <c r="A13392" t="s">
        <v>9</v>
      </c>
      <c r="B13392" t="s">
        <v>339</v>
      </c>
      <c r="C13392">
        <v>6</v>
      </c>
      <c r="D13392" t="s">
        <v>922</v>
      </c>
      <c r="E13392" t="s">
        <v>140</v>
      </c>
      <c r="F13392" t="s">
        <v>224</v>
      </c>
      <c r="G13392" t="s">
        <v>140</v>
      </c>
      <c r="H13392" t="s">
        <v>140</v>
      </c>
      <c r="I13392" t="s">
        <v>140</v>
      </c>
      <c r="J13392" t="s">
        <v>682</v>
      </c>
      <c r="K13392" t="s">
        <v>140</v>
      </c>
      <c r="L13392" t="s">
        <v>140</v>
      </c>
      <c r="M13392" t="s">
        <v>140</v>
      </c>
      <c r="N13392" t="s">
        <v>140</v>
      </c>
      <c r="O13392" t="s">
        <v>140</v>
      </c>
      <c r="P13392" t="s">
        <v>140</v>
      </c>
      <c r="Q13392" t="s">
        <v>140</v>
      </c>
    </row>
    <row r="13393" spans="1:17" x14ac:dyDescent="0.35">
      <c r="A13393" t="s">
        <v>10</v>
      </c>
      <c r="B13393" t="s">
        <v>1126</v>
      </c>
      <c r="C13393">
        <v>93</v>
      </c>
      <c r="D13393" t="s">
        <v>59</v>
      </c>
      <c r="E13393" t="s">
        <v>515</v>
      </c>
      <c r="F13393" t="s">
        <v>1000</v>
      </c>
      <c r="G13393" t="s">
        <v>140</v>
      </c>
      <c r="H13393" t="s">
        <v>140</v>
      </c>
      <c r="I13393" t="s">
        <v>140</v>
      </c>
      <c r="J13393" t="s">
        <v>214</v>
      </c>
      <c r="K13393" t="s">
        <v>1050</v>
      </c>
      <c r="L13393" t="s">
        <v>1047</v>
      </c>
      <c r="M13393" t="s">
        <v>140</v>
      </c>
      <c r="N13393" t="s">
        <v>1011</v>
      </c>
      <c r="O13393" t="s">
        <v>140</v>
      </c>
      <c r="P13393" t="s">
        <v>1098</v>
      </c>
      <c r="Q13393" t="s">
        <v>140</v>
      </c>
    </row>
    <row r="13394" spans="1:17" x14ac:dyDescent="0.35">
      <c r="A13394" t="s">
        <v>10</v>
      </c>
      <c r="B13394" t="s">
        <v>1127</v>
      </c>
      <c r="C13394">
        <v>105</v>
      </c>
      <c r="D13394" t="s">
        <v>392</v>
      </c>
      <c r="E13394" t="s">
        <v>919</v>
      </c>
      <c r="F13394" t="s">
        <v>703</v>
      </c>
      <c r="G13394" t="s">
        <v>140</v>
      </c>
      <c r="H13394" t="s">
        <v>140</v>
      </c>
      <c r="I13394" t="s">
        <v>140</v>
      </c>
      <c r="J13394" t="s">
        <v>59</v>
      </c>
      <c r="K13394" t="s">
        <v>1019</v>
      </c>
      <c r="L13394" t="s">
        <v>1043</v>
      </c>
      <c r="M13394" t="s">
        <v>140</v>
      </c>
      <c r="N13394" t="s">
        <v>140</v>
      </c>
      <c r="O13394" t="s">
        <v>140</v>
      </c>
      <c r="P13394" t="s">
        <v>140</v>
      </c>
      <c r="Q13394" t="s">
        <v>140</v>
      </c>
    </row>
    <row r="13395" spans="1:17" x14ac:dyDescent="0.35">
      <c r="A13395" t="s">
        <v>10</v>
      </c>
      <c r="B13395" t="s">
        <v>339</v>
      </c>
      <c r="C13395">
        <v>10</v>
      </c>
      <c r="D13395" t="s">
        <v>643</v>
      </c>
      <c r="E13395" t="s">
        <v>140</v>
      </c>
      <c r="F13395" t="s">
        <v>842</v>
      </c>
      <c r="G13395" t="s">
        <v>140</v>
      </c>
      <c r="H13395" t="s">
        <v>140</v>
      </c>
      <c r="I13395" t="s">
        <v>140</v>
      </c>
      <c r="J13395" t="s">
        <v>407</v>
      </c>
      <c r="K13395" t="s">
        <v>140</v>
      </c>
      <c r="L13395" t="s">
        <v>140</v>
      </c>
      <c r="M13395" t="s">
        <v>140</v>
      </c>
      <c r="N13395" t="s">
        <v>140</v>
      </c>
      <c r="O13395" t="s">
        <v>140</v>
      </c>
      <c r="P13395" t="s">
        <v>140</v>
      </c>
      <c r="Q13395" t="s">
        <v>140</v>
      </c>
    </row>
    <row r="13396" spans="1:17" x14ac:dyDescent="0.35">
      <c r="A13396" t="s">
        <v>11</v>
      </c>
      <c r="B13396" t="s">
        <v>1126</v>
      </c>
      <c r="C13396">
        <v>90</v>
      </c>
      <c r="D13396" t="s">
        <v>471</v>
      </c>
      <c r="E13396" t="s">
        <v>65</v>
      </c>
      <c r="F13396" t="s">
        <v>95</v>
      </c>
      <c r="G13396" t="s">
        <v>140</v>
      </c>
      <c r="H13396" t="s">
        <v>140</v>
      </c>
      <c r="I13396" t="s">
        <v>140</v>
      </c>
      <c r="J13396" t="s">
        <v>376</v>
      </c>
      <c r="K13396" t="s">
        <v>1044</v>
      </c>
      <c r="L13396" t="s">
        <v>140</v>
      </c>
      <c r="M13396" t="s">
        <v>140</v>
      </c>
      <c r="N13396" t="s">
        <v>1046</v>
      </c>
      <c r="O13396" t="s">
        <v>140</v>
      </c>
      <c r="P13396" t="s">
        <v>140</v>
      </c>
      <c r="Q13396" t="s">
        <v>140</v>
      </c>
    </row>
    <row r="13397" spans="1:17" x14ac:dyDescent="0.35">
      <c r="A13397" t="s">
        <v>11</v>
      </c>
      <c r="B13397" t="s">
        <v>1127</v>
      </c>
      <c r="C13397">
        <v>111</v>
      </c>
      <c r="D13397" t="s">
        <v>1015</v>
      </c>
      <c r="E13397" t="s">
        <v>528</v>
      </c>
      <c r="F13397" t="s">
        <v>1060</v>
      </c>
      <c r="G13397" t="s">
        <v>140</v>
      </c>
      <c r="H13397" t="s">
        <v>140</v>
      </c>
      <c r="I13397" t="s">
        <v>140</v>
      </c>
      <c r="J13397" t="s">
        <v>289</v>
      </c>
      <c r="K13397" t="s">
        <v>140</v>
      </c>
      <c r="L13397" t="s">
        <v>1068</v>
      </c>
      <c r="M13397" t="s">
        <v>140</v>
      </c>
      <c r="N13397" t="s">
        <v>140</v>
      </c>
      <c r="O13397" t="s">
        <v>140</v>
      </c>
      <c r="P13397" t="s">
        <v>140</v>
      </c>
      <c r="Q13397" t="s">
        <v>140</v>
      </c>
    </row>
    <row r="13398" spans="1:17" x14ac:dyDescent="0.35">
      <c r="A13398" t="s">
        <v>11</v>
      </c>
      <c r="B13398" t="s">
        <v>339</v>
      </c>
      <c r="C13398">
        <v>5</v>
      </c>
      <c r="D13398" t="s">
        <v>140</v>
      </c>
      <c r="E13398" t="s">
        <v>677</v>
      </c>
      <c r="F13398" t="s">
        <v>140</v>
      </c>
      <c r="G13398" t="s">
        <v>140</v>
      </c>
      <c r="H13398" t="s">
        <v>140</v>
      </c>
      <c r="I13398" t="s">
        <v>140</v>
      </c>
      <c r="J13398" t="s">
        <v>404</v>
      </c>
      <c r="K13398" t="s">
        <v>140</v>
      </c>
      <c r="L13398" t="s">
        <v>140</v>
      </c>
      <c r="M13398" t="s">
        <v>140</v>
      </c>
      <c r="N13398" t="s">
        <v>140</v>
      </c>
      <c r="O13398" t="s">
        <v>140</v>
      </c>
      <c r="P13398" t="s">
        <v>140</v>
      </c>
      <c r="Q13398" t="s">
        <v>140</v>
      </c>
    </row>
    <row r="13399" spans="1:17" x14ac:dyDescent="0.35">
      <c r="A13399" t="s">
        <v>12</v>
      </c>
      <c r="B13399" t="s">
        <v>1126</v>
      </c>
      <c r="C13399">
        <v>96</v>
      </c>
      <c r="D13399" t="s">
        <v>698</v>
      </c>
      <c r="E13399" t="s">
        <v>140</v>
      </c>
      <c r="F13399" t="s">
        <v>917</v>
      </c>
      <c r="G13399" t="s">
        <v>140</v>
      </c>
      <c r="H13399" t="s">
        <v>140</v>
      </c>
      <c r="I13399" t="s">
        <v>1021</v>
      </c>
      <c r="J13399" t="s">
        <v>681</v>
      </c>
      <c r="K13399" t="s">
        <v>1021</v>
      </c>
      <c r="L13399" t="s">
        <v>1010</v>
      </c>
      <c r="M13399" t="s">
        <v>140</v>
      </c>
      <c r="N13399" t="s">
        <v>1008</v>
      </c>
      <c r="O13399" t="s">
        <v>140</v>
      </c>
      <c r="P13399" t="s">
        <v>140</v>
      </c>
      <c r="Q13399" t="s">
        <v>140</v>
      </c>
    </row>
    <row r="13400" spans="1:17" x14ac:dyDescent="0.35">
      <c r="A13400" t="s">
        <v>12</v>
      </c>
      <c r="B13400" t="s">
        <v>1127</v>
      </c>
      <c r="C13400">
        <v>100</v>
      </c>
      <c r="D13400" t="s">
        <v>58</v>
      </c>
      <c r="E13400" t="s">
        <v>1018</v>
      </c>
      <c r="F13400" t="s">
        <v>917</v>
      </c>
      <c r="G13400" t="s">
        <v>1019</v>
      </c>
      <c r="H13400" t="s">
        <v>140</v>
      </c>
      <c r="I13400" t="s">
        <v>140</v>
      </c>
      <c r="J13400" t="s">
        <v>718</v>
      </c>
      <c r="K13400" t="s">
        <v>140</v>
      </c>
      <c r="L13400" t="s">
        <v>1010</v>
      </c>
      <c r="M13400" t="s">
        <v>140</v>
      </c>
      <c r="N13400" t="s">
        <v>140</v>
      </c>
      <c r="O13400" t="s">
        <v>140</v>
      </c>
      <c r="P13400" t="s">
        <v>140</v>
      </c>
      <c r="Q13400" t="s">
        <v>1017</v>
      </c>
    </row>
    <row r="13401" spans="1:17" x14ac:dyDescent="0.35">
      <c r="A13401" t="s">
        <v>12</v>
      </c>
      <c r="B13401" t="s">
        <v>339</v>
      </c>
      <c r="C13401">
        <v>13</v>
      </c>
      <c r="D13401" t="s">
        <v>783</v>
      </c>
      <c r="E13401" t="s">
        <v>140</v>
      </c>
      <c r="F13401" t="s">
        <v>63</v>
      </c>
      <c r="G13401" t="s">
        <v>140</v>
      </c>
      <c r="H13401" t="s">
        <v>140</v>
      </c>
      <c r="I13401" t="s">
        <v>140</v>
      </c>
      <c r="J13401" t="s">
        <v>812</v>
      </c>
      <c r="K13401" t="s">
        <v>140</v>
      </c>
      <c r="L13401" t="s">
        <v>140</v>
      </c>
      <c r="M13401" t="s">
        <v>140</v>
      </c>
      <c r="N13401" t="s">
        <v>140</v>
      </c>
      <c r="O13401" t="s">
        <v>140</v>
      </c>
      <c r="P13401" t="s">
        <v>140</v>
      </c>
      <c r="Q13401" t="s">
        <v>140</v>
      </c>
    </row>
    <row r="13402" spans="1:17" x14ac:dyDescent="0.35">
      <c r="A13402" t="s">
        <v>13</v>
      </c>
      <c r="B13402" t="s">
        <v>1126</v>
      </c>
      <c r="C13402">
        <v>85</v>
      </c>
      <c r="D13402" t="s">
        <v>627</v>
      </c>
      <c r="E13402" t="s">
        <v>1019</v>
      </c>
      <c r="F13402" t="s">
        <v>822</v>
      </c>
      <c r="G13402" t="s">
        <v>1012</v>
      </c>
      <c r="H13402" t="s">
        <v>140</v>
      </c>
      <c r="I13402" t="s">
        <v>140</v>
      </c>
      <c r="J13402" t="s">
        <v>798</v>
      </c>
      <c r="K13402" t="s">
        <v>1098</v>
      </c>
      <c r="L13402" t="s">
        <v>967</v>
      </c>
      <c r="M13402" t="s">
        <v>140</v>
      </c>
      <c r="N13402" t="s">
        <v>1098</v>
      </c>
      <c r="O13402" t="s">
        <v>140</v>
      </c>
      <c r="P13402" t="s">
        <v>140</v>
      </c>
      <c r="Q13402" t="s">
        <v>140</v>
      </c>
    </row>
    <row r="13403" spans="1:17" x14ac:dyDescent="0.35">
      <c r="A13403" t="s">
        <v>13</v>
      </c>
      <c r="B13403" t="s">
        <v>1127</v>
      </c>
      <c r="C13403">
        <v>112</v>
      </c>
      <c r="D13403" t="s">
        <v>890</v>
      </c>
      <c r="E13403" t="s">
        <v>775</v>
      </c>
      <c r="F13403" t="s">
        <v>834</v>
      </c>
      <c r="G13403" t="s">
        <v>140</v>
      </c>
      <c r="H13403" t="s">
        <v>140</v>
      </c>
      <c r="I13403" t="s">
        <v>140</v>
      </c>
      <c r="J13403" t="s">
        <v>535</v>
      </c>
      <c r="K13403" t="s">
        <v>875</v>
      </c>
      <c r="L13403" t="s">
        <v>954</v>
      </c>
      <c r="M13403" t="s">
        <v>140</v>
      </c>
      <c r="N13403" t="s">
        <v>140</v>
      </c>
      <c r="O13403" t="s">
        <v>140</v>
      </c>
      <c r="P13403" t="s">
        <v>140</v>
      </c>
      <c r="Q13403" t="s">
        <v>140</v>
      </c>
    </row>
    <row r="13404" spans="1:17" x14ac:dyDescent="0.35">
      <c r="A13404" t="s">
        <v>13</v>
      </c>
      <c r="B13404" t="s">
        <v>339</v>
      </c>
      <c r="C13404">
        <v>9</v>
      </c>
      <c r="D13404" t="s">
        <v>474</v>
      </c>
      <c r="E13404" t="s">
        <v>140</v>
      </c>
      <c r="F13404" t="s">
        <v>894</v>
      </c>
      <c r="G13404" t="s">
        <v>140</v>
      </c>
      <c r="H13404" t="s">
        <v>140</v>
      </c>
      <c r="I13404" t="s">
        <v>140</v>
      </c>
      <c r="J13404" t="s">
        <v>529</v>
      </c>
      <c r="K13404" t="s">
        <v>664</v>
      </c>
      <c r="L13404" t="s">
        <v>140</v>
      </c>
      <c r="M13404" t="s">
        <v>140</v>
      </c>
      <c r="N13404" t="s">
        <v>140</v>
      </c>
      <c r="O13404" t="s">
        <v>140</v>
      </c>
      <c r="P13404" t="s">
        <v>140</v>
      </c>
      <c r="Q13404" t="s">
        <v>140</v>
      </c>
    </row>
    <row r="13405" spans="1:17" x14ac:dyDescent="0.35">
      <c r="A13405" t="s">
        <v>14</v>
      </c>
      <c r="B13405" t="s">
        <v>1126</v>
      </c>
      <c r="C13405">
        <v>77</v>
      </c>
      <c r="D13405" t="s">
        <v>850</v>
      </c>
      <c r="E13405" t="s">
        <v>929</v>
      </c>
      <c r="F13405" t="s">
        <v>93</v>
      </c>
      <c r="G13405" t="s">
        <v>1055</v>
      </c>
      <c r="H13405" t="s">
        <v>140</v>
      </c>
      <c r="I13405" t="s">
        <v>140</v>
      </c>
      <c r="J13405" t="s">
        <v>762</v>
      </c>
      <c r="K13405" t="s">
        <v>1054</v>
      </c>
      <c r="L13405" t="s">
        <v>1017</v>
      </c>
      <c r="M13405" t="s">
        <v>140</v>
      </c>
      <c r="N13405" t="s">
        <v>1013</v>
      </c>
      <c r="O13405" t="s">
        <v>140</v>
      </c>
      <c r="P13405" t="s">
        <v>140</v>
      </c>
      <c r="Q13405" t="s">
        <v>140</v>
      </c>
    </row>
    <row r="13406" spans="1:17" x14ac:dyDescent="0.35">
      <c r="A13406" t="s">
        <v>14</v>
      </c>
      <c r="B13406" t="s">
        <v>1127</v>
      </c>
      <c r="C13406">
        <v>119</v>
      </c>
      <c r="D13406" t="s">
        <v>72</v>
      </c>
      <c r="E13406" t="s">
        <v>903</v>
      </c>
      <c r="F13406" t="s">
        <v>187</v>
      </c>
      <c r="G13406" t="s">
        <v>1016</v>
      </c>
      <c r="H13406" t="s">
        <v>140</v>
      </c>
      <c r="I13406" t="s">
        <v>140</v>
      </c>
      <c r="J13406" t="s">
        <v>119</v>
      </c>
      <c r="K13406" t="s">
        <v>1021</v>
      </c>
      <c r="L13406" t="s">
        <v>1017</v>
      </c>
      <c r="M13406" t="s">
        <v>140</v>
      </c>
      <c r="N13406" t="s">
        <v>140</v>
      </c>
      <c r="O13406" t="s">
        <v>140</v>
      </c>
      <c r="P13406" t="s">
        <v>140</v>
      </c>
      <c r="Q13406" t="s">
        <v>140</v>
      </c>
    </row>
    <row r="13407" spans="1:17" x14ac:dyDescent="0.35">
      <c r="A13407" t="s">
        <v>14</v>
      </c>
      <c r="B13407" t="s">
        <v>339</v>
      </c>
      <c r="C13407">
        <v>7</v>
      </c>
      <c r="D13407" t="s">
        <v>558</v>
      </c>
      <c r="E13407" t="s">
        <v>1106</v>
      </c>
      <c r="F13407" t="s">
        <v>709</v>
      </c>
      <c r="G13407" t="s">
        <v>140</v>
      </c>
      <c r="H13407" t="s">
        <v>140</v>
      </c>
      <c r="I13407" t="s">
        <v>140</v>
      </c>
      <c r="J13407" t="s">
        <v>140</v>
      </c>
      <c r="K13407" t="s">
        <v>140</v>
      </c>
      <c r="L13407" t="s">
        <v>140</v>
      </c>
      <c r="M13407" t="s">
        <v>140</v>
      </c>
      <c r="N13407" t="s">
        <v>140</v>
      </c>
      <c r="O13407" t="s">
        <v>140</v>
      </c>
      <c r="P13407" t="s">
        <v>140</v>
      </c>
      <c r="Q13407" t="s">
        <v>140</v>
      </c>
    </row>
    <row r="13408" spans="1:17" x14ac:dyDescent="0.35">
      <c r="A13408" t="s">
        <v>15</v>
      </c>
      <c r="B13408" t="s">
        <v>1126</v>
      </c>
      <c r="C13408">
        <v>93</v>
      </c>
      <c r="D13408" t="s">
        <v>852</v>
      </c>
      <c r="E13408" t="s">
        <v>1021</v>
      </c>
      <c r="F13408" t="s">
        <v>57</v>
      </c>
      <c r="G13408" t="s">
        <v>140</v>
      </c>
      <c r="H13408" t="s">
        <v>140</v>
      </c>
      <c r="I13408" t="s">
        <v>140</v>
      </c>
      <c r="J13408" t="s">
        <v>728</v>
      </c>
      <c r="K13408" t="s">
        <v>1007</v>
      </c>
      <c r="L13408" t="s">
        <v>1011</v>
      </c>
      <c r="M13408" t="s">
        <v>140</v>
      </c>
      <c r="N13408" t="s">
        <v>1010</v>
      </c>
      <c r="O13408" t="s">
        <v>140</v>
      </c>
      <c r="P13408" t="s">
        <v>140</v>
      </c>
      <c r="Q13408" t="s">
        <v>140</v>
      </c>
    </row>
    <row r="13409" spans="1:17" x14ac:dyDescent="0.35">
      <c r="A13409" t="s">
        <v>15</v>
      </c>
      <c r="B13409" t="s">
        <v>1127</v>
      </c>
      <c r="C13409">
        <v>107</v>
      </c>
      <c r="D13409" t="s">
        <v>577</v>
      </c>
      <c r="E13409" t="s">
        <v>1060</v>
      </c>
      <c r="F13409" t="s">
        <v>777</v>
      </c>
      <c r="G13409" t="s">
        <v>140</v>
      </c>
      <c r="H13409" t="s">
        <v>140</v>
      </c>
      <c r="I13409" t="s">
        <v>140</v>
      </c>
      <c r="J13409" t="s">
        <v>412</v>
      </c>
      <c r="K13409" t="s">
        <v>1046</v>
      </c>
      <c r="L13409" t="s">
        <v>1019</v>
      </c>
      <c r="M13409" t="s">
        <v>140</v>
      </c>
      <c r="N13409" t="s">
        <v>140</v>
      </c>
      <c r="O13409" t="s">
        <v>140</v>
      </c>
      <c r="P13409" t="s">
        <v>140</v>
      </c>
      <c r="Q13409" t="s">
        <v>140</v>
      </c>
    </row>
    <row r="13410" spans="1:17" x14ac:dyDescent="0.35">
      <c r="A13410" t="s">
        <v>15</v>
      </c>
      <c r="B13410" t="s">
        <v>339</v>
      </c>
      <c r="C13410">
        <v>6</v>
      </c>
      <c r="D13410" t="s">
        <v>177</v>
      </c>
      <c r="E13410" t="s">
        <v>140</v>
      </c>
      <c r="F13410" t="s">
        <v>140</v>
      </c>
      <c r="G13410" t="s">
        <v>140</v>
      </c>
      <c r="H13410" t="s">
        <v>140</v>
      </c>
      <c r="I13410" t="s">
        <v>140</v>
      </c>
      <c r="J13410" t="s">
        <v>140</v>
      </c>
      <c r="K13410" t="s">
        <v>140</v>
      </c>
      <c r="L13410" t="s">
        <v>140</v>
      </c>
      <c r="M13410" t="s">
        <v>140</v>
      </c>
      <c r="N13410" t="s">
        <v>140</v>
      </c>
      <c r="O13410" t="s">
        <v>140</v>
      </c>
      <c r="P13410" t="s">
        <v>140</v>
      </c>
      <c r="Q13410" t="s">
        <v>140</v>
      </c>
    </row>
    <row r="13411" spans="1:17" x14ac:dyDescent="0.35">
      <c r="A13411" t="s">
        <v>16</v>
      </c>
      <c r="B13411" t="s">
        <v>1126</v>
      </c>
      <c r="C13411">
        <v>83</v>
      </c>
      <c r="D13411" t="s">
        <v>851</v>
      </c>
      <c r="E13411" t="s">
        <v>354</v>
      </c>
      <c r="F13411" t="s">
        <v>924</v>
      </c>
      <c r="G13411" t="s">
        <v>140</v>
      </c>
      <c r="H13411" t="s">
        <v>140</v>
      </c>
      <c r="I13411" t="s">
        <v>140</v>
      </c>
      <c r="J13411" t="s">
        <v>314</v>
      </c>
      <c r="K13411" t="s">
        <v>140</v>
      </c>
      <c r="L13411" t="s">
        <v>140</v>
      </c>
      <c r="M13411" t="s">
        <v>140</v>
      </c>
      <c r="N13411" t="s">
        <v>1055</v>
      </c>
      <c r="O13411" t="s">
        <v>140</v>
      </c>
      <c r="P13411" t="s">
        <v>140</v>
      </c>
      <c r="Q13411" t="s">
        <v>140</v>
      </c>
    </row>
    <row r="13412" spans="1:17" x14ac:dyDescent="0.35">
      <c r="A13412" t="s">
        <v>16</v>
      </c>
      <c r="B13412" t="s">
        <v>1127</v>
      </c>
      <c r="C13412">
        <v>107</v>
      </c>
      <c r="D13412" t="s">
        <v>359</v>
      </c>
      <c r="E13412" t="s">
        <v>418</v>
      </c>
      <c r="F13412" t="s">
        <v>664</v>
      </c>
      <c r="G13412" t="s">
        <v>140</v>
      </c>
      <c r="H13412" t="s">
        <v>140</v>
      </c>
      <c r="I13412" t="s">
        <v>140</v>
      </c>
      <c r="J13412" t="s">
        <v>399</v>
      </c>
      <c r="K13412" t="s">
        <v>1012</v>
      </c>
      <c r="L13412" t="s">
        <v>1019</v>
      </c>
      <c r="M13412" t="s">
        <v>140</v>
      </c>
      <c r="N13412" t="s">
        <v>140</v>
      </c>
      <c r="O13412" t="s">
        <v>140</v>
      </c>
      <c r="P13412" t="s">
        <v>140</v>
      </c>
      <c r="Q13412" t="s">
        <v>140</v>
      </c>
    </row>
    <row r="13413" spans="1:17" x14ac:dyDescent="0.35">
      <c r="A13413" t="s">
        <v>16</v>
      </c>
      <c r="B13413" t="s">
        <v>339</v>
      </c>
      <c r="C13413">
        <v>16</v>
      </c>
      <c r="D13413" t="s">
        <v>109</v>
      </c>
      <c r="E13413" t="s">
        <v>45</v>
      </c>
      <c r="F13413" t="s">
        <v>292</v>
      </c>
      <c r="G13413" t="s">
        <v>140</v>
      </c>
      <c r="H13413" t="s">
        <v>140</v>
      </c>
      <c r="I13413" t="s">
        <v>140</v>
      </c>
      <c r="J13413" t="s">
        <v>700</v>
      </c>
      <c r="K13413" t="s">
        <v>140</v>
      </c>
      <c r="L13413" t="s">
        <v>1104</v>
      </c>
      <c r="M13413" t="s">
        <v>140</v>
      </c>
      <c r="N13413" t="s">
        <v>140</v>
      </c>
      <c r="O13413" t="s">
        <v>140</v>
      </c>
      <c r="P13413" t="s">
        <v>140</v>
      </c>
      <c r="Q13413" t="s">
        <v>140</v>
      </c>
    </row>
    <row r="13414" spans="1:17" x14ac:dyDescent="0.35">
      <c r="A13414" t="s">
        <v>17</v>
      </c>
      <c r="B13414" t="s">
        <v>1126</v>
      </c>
      <c r="C13414">
        <v>92</v>
      </c>
      <c r="D13414" t="s">
        <v>965</v>
      </c>
      <c r="E13414" t="s">
        <v>664</v>
      </c>
      <c r="F13414" t="s">
        <v>65</v>
      </c>
      <c r="G13414" t="s">
        <v>140</v>
      </c>
      <c r="H13414" t="s">
        <v>1014</v>
      </c>
      <c r="I13414" t="s">
        <v>140</v>
      </c>
      <c r="J13414" t="s">
        <v>314</v>
      </c>
      <c r="K13414" t="s">
        <v>1011</v>
      </c>
      <c r="L13414" t="s">
        <v>1023</v>
      </c>
      <c r="M13414" t="s">
        <v>140</v>
      </c>
      <c r="N13414" t="s">
        <v>940</v>
      </c>
      <c r="O13414" t="s">
        <v>140</v>
      </c>
      <c r="P13414" t="s">
        <v>140</v>
      </c>
      <c r="Q13414" t="s">
        <v>140</v>
      </c>
    </row>
    <row r="13415" spans="1:17" x14ac:dyDescent="0.35">
      <c r="A13415" t="s">
        <v>17</v>
      </c>
      <c r="B13415" t="s">
        <v>1127</v>
      </c>
      <c r="C13415">
        <v>100</v>
      </c>
      <c r="D13415" t="s">
        <v>578</v>
      </c>
      <c r="E13415" t="s">
        <v>109</v>
      </c>
      <c r="F13415" t="s">
        <v>1000</v>
      </c>
      <c r="G13415" t="s">
        <v>140</v>
      </c>
      <c r="H13415" t="s">
        <v>140</v>
      </c>
      <c r="I13415" t="s">
        <v>140</v>
      </c>
      <c r="J13415" t="s">
        <v>504</v>
      </c>
      <c r="K13415" t="s">
        <v>1019</v>
      </c>
      <c r="L13415" t="s">
        <v>1068</v>
      </c>
      <c r="M13415" t="s">
        <v>140</v>
      </c>
      <c r="N13415" t="s">
        <v>140</v>
      </c>
      <c r="O13415" t="s">
        <v>140</v>
      </c>
      <c r="P13415" t="s">
        <v>140</v>
      </c>
      <c r="Q13415" t="s">
        <v>140</v>
      </c>
    </row>
    <row r="13416" spans="1:17" x14ac:dyDescent="0.35">
      <c r="A13416" t="s">
        <v>17</v>
      </c>
      <c r="B13416" t="s">
        <v>339</v>
      </c>
      <c r="C13416">
        <v>11</v>
      </c>
      <c r="D13416" t="s">
        <v>205</v>
      </c>
      <c r="E13416" t="s">
        <v>140</v>
      </c>
      <c r="F13416" t="s">
        <v>242</v>
      </c>
      <c r="G13416" t="s">
        <v>140</v>
      </c>
      <c r="H13416" t="s">
        <v>140</v>
      </c>
      <c r="I13416" t="s">
        <v>140</v>
      </c>
      <c r="J13416" t="s">
        <v>993</v>
      </c>
      <c r="K13416" t="s">
        <v>140</v>
      </c>
      <c r="L13416" t="s">
        <v>140</v>
      </c>
      <c r="M13416" t="s">
        <v>140</v>
      </c>
      <c r="N13416" t="s">
        <v>140</v>
      </c>
      <c r="O13416" t="s">
        <v>140</v>
      </c>
      <c r="P13416" t="s">
        <v>140</v>
      </c>
      <c r="Q13416" t="s">
        <v>140</v>
      </c>
    </row>
    <row r="13417" spans="1:17" x14ac:dyDescent="0.35">
      <c r="A13417" t="s">
        <v>18</v>
      </c>
      <c r="B13417" t="s">
        <v>1126</v>
      </c>
      <c r="C13417">
        <v>94</v>
      </c>
      <c r="D13417" t="s">
        <v>296</v>
      </c>
      <c r="E13417" t="s">
        <v>1064</v>
      </c>
      <c r="F13417" t="s">
        <v>681</v>
      </c>
      <c r="G13417" t="s">
        <v>140</v>
      </c>
      <c r="H13417" t="s">
        <v>140</v>
      </c>
      <c r="I13417" t="s">
        <v>1021</v>
      </c>
      <c r="J13417" t="s">
        <v>406</v>
      </c>
      <c r="K13417" t="s">
        <v>140</v>
      </c>
      <c r="L13417" t="s">
        <v>971</v>
      </c>
      <c r="M13417" t="s">
        <v>140</v>
      </c>
      <c r="N13417" t="s">
        <v>949</v>
      </c>
      <c r="O13417" t="s">
        <v>140</v>
      </c>
      <c r="P13417" t="s">
        <v>140</v>
      </c>
      <c r="Q13417" t="s">
        <v>140</v>
      </c>
    </row>
    <row r="13418" spans="1:17" x14ac:dyDescent="0.35">
      <c r="A13418" t="s">
        <v>18</v>
      </c>
      <c r="B13418" t="s">
        <v>1127</v>
      </c>
      <c r="C13418">
        <v>103</v>
      </c>
      <c r="D13418" t="s">
        <v>688</v>
      </c>
      <c r="E13418" t="s">
        <v>1062</v>
      </c>
      <c r="F13418" t="s">
        <v>751</v>
      </c>
      <c r="G13418" t="s">
        <v>140</v>
      </c>
      <c r="H13418" t="s">
        <v>140</v>
      </c>
      <c r="I13418" t="s">
        <v>140</v>
      </c>
      <c r="J13418" t="s">
        <v>349</v>
      </c>
      <c r="K13418" t="s">
        <v>1023</v>
      </c>
      <c r="L13418" t="s">
        <v>1043</v>
      </c>
      <c r="M13418" t="s">
        <v>140</v>
      </c>
      <c r="N13418" t="s">
        <v>140</v>
      </c>
      <c r="O13418" t="s">
        <v>140</v>
      </c>
      <c r="P13418" t="s">
        <v>140</v>
      </c>
      <c r="Q13418" t="s">
        <v>140</v>
      </c>
    </row>
    <row r="13419" spans="1:17" x14ac:dyDescent="0.35">
      <c r="A13419" t="s">
        <v>18</v>
      </c>
      <c r="B13419" t="s">
        <v>339</v>
      </c>
      <c r="C13419">
        <v>8</v>
      </c>
      <c r="D13419" t="s">
        <v>698</v>
      </c>
      <c r="E13419" t="s">
        <v>140</v>
      </c>
      <c r="F13419" t="s">
        <v>749</v>
      </c>
      <c r="G13419" t="s">
        <v>140</v>
      </c>
      <c r="H13419" t="s">
        <v>140</v>
      </c>
      <c r="I13419" t="s">
        <v>140</v>
      </c>
      <c r="J13419" t="s">
        <v>716</v>
      </c>
      <c r="K13419" t="s">
        <v>1072</v>
      </c>
      <c r="L13419" t="s">
        <v>140</v>
      </c>
      <c r="M13419" t="s">
        <v>140</v>
      </c>
      <c r="N13419" t="s">
        <v>140</v>
      </c>
      <c r="O13419" t="s">
        <v>140</v>
      </c>
      <c r="P13419" t="s">
        <v>140</v>
      </c>
      <c r="Q13419" t="s">
        <v>140</v>
      </c>
    </row>
    <row r="13420" spans="1:17" x14ac:dyDescent="0.35">
      <c r="A13420" t="s">
        <v>19</v>
      </c>
      <c r="B13420" t="s">
        <v>1126</v>
      </c>
      <c r="C13420">
        <v>96</v>
      </c>
      <c r="D13420" t="s">
        <v>565</v>
      </c>
      <c r="E13420" t="s">
        <v>1098</v>
      </c>
      <c r="F13420" t="s">
        <v>320</v>
      </c>
      <c r="G13420" t="s">
        <v>140</v>
      </c>
      <c r="H13420" t="s">
        <v>140</v>
      </c>
      <c r="I13420" t="s">
        <v>140</v>
      </c>
      <c r="J13420" t="s">
        <v>373</v>
      </c>
      <c r="K13420" t="s">
        <v>1047</v>
      </c>
      <c r="L13420" t="s">
        <v>1044</v>
      </c>
      <c r="M13420" t="s">
        <v>140</v>
      </c>
      <c r="N13420" t="s">
        <v>954</v>
      </c>
      <c r="O13420" t="s">
        <v>140</v>
      </c>
      <c r="P13420" t="s">
        <v>140</v>
      </c>
      <c r="Q13420" t="s">
        <v>140</v>
      </c>
    </row>
    <row r="13421" spans="1:17" x14ac:dyDescent="0.35">
      <c r="A13421" t="s">
        <v>19</v>
      </c>
      <c r="B13421" t="s">
        <v>1127</v>
      </c>
      <c r="C13421">
        <v>99</v>
      </c>
      <c r="D13421" t="s">
        <v>693</v>
      </c>
      <c r="E13421" t="s">
        <v>1063</v>
      </c>
      <c r="F13421" t="s">
        <v>476</v>
      </c>
      <c r="G13421" t="s">
        <v>1055</v>
      </c>
      <c r="H13421" t="s">
        <v>140</v>
      </c>
      <c r="I13421" t="s">
        <v>140</v>
      </c>
      <c r="J13421" t="s">
        <v>536</v>
      </c>
      <c r="K13421" t="s">
        <v>140</v>
      </c>
      <c r="L13421" t="s">
        <v>996</v>
      </c>
      <c r="M13421" t="s">
        <v>140</v>
      </c>
      <c r="N13421" t="s">
        <v>140</v>
      </c>
      <c r="O13421" t="s">
        <v>140</v>
      </c>
      <c r="P13421" t="s">
        <v>140</v>
      </c>
      <c r="Q13421" t="s">
        <v>140</v>
      </c>
    </row>
    <row r="13422" spans="1:17" x14ac:dyDescent="0.35">
      <c r="A13422" t="s">
        <v>19</v>
      </c>
      <c r="B13422" t="s">
        <v>339</v>
      </c>
      <c r="C13422">
        <v>11</v>
      </c>
      <c r="D13422" t="s">
        <v>833</v>
      </c>
      <c r="E13422" t="s">
        <v>140</v>
      </c>
      <c r="F13422" t="s">
        <v>511</v>
      </c>
      <c r="G13422" t="s">
        <v>140</v>
      </c>
      <c r="H13422" t="s">
        <v>140</v>
      </c>
      <c r="I13422" t="s">
        <v>140</v>
      </c>
      <c r="J13422" t="s">
        <v>582</v>
      </c>
      <c r="K13422" t="s">
        <v>140</v>
      </c>
      <c r="L13422" t="s">
        <v>140</v>
      </c>
      <c r="M13422" t="s">
        <v>140</v>
      </c>
      <c r="N13422" t="s">
        <v>140</v>
      </c>
      <c r="O13422" t="s">
        <v>140</v>
      </c>
      <c r="P13422" t="s">
        <v>140</v>
      </c>
      <c r="Q13422" t="s">
        <v>140</v>
      </c>
    </row>
    <row r="13423" spans="1:17" x14ac:dyDescent="0.35">
      <c r="A13423" t="s">
        <v>20</v>
      </c>
      <c r="B13423" t="s">
        <v>1126</v>
      </c>
      <c r="C13423">
        <v>87</v>
      </c>
      <c r="D13423" t="s">
        <v>215</v>
      </c>
      <c r="E13423" t="s">
        <v>733</v>
      </c>
      <c r="F13423" t="s">
        <v>874</v>
      </c>
      <c r="G13423" t="s">
        <v>140</v>
      </c>
      <c r="H13423" t="s">
        <v>140</v>
      </c>
      <c r="I13423" t="s">
        <v>1004</v>
      </c>
      <c r="J13423" t="s">
        <v>848</v>
      </c>
      <c r="K13423" t="s">
        <v>1016</v>
      </c>
      <c r="L13423" t="s">
        <v>1062</v>
      </c>
      <c r="M13423" t="s">
        <v>140</v>
      </c>
      <c r="N13423" t="s">
        <v>954</v>
      </c>
      <c r="O13423" t="s">
        <v>140</v>
      </c>
      <c r="P13423" t="s">
        <v>140</v>
      </c>
      <c r="Q13423" t="s">
        <v>140</v>
      </c>
    </row>
    <row r="13424" spans="1:17" x14ac:dyDescent="0.35">
      <c r="A13424" t="s">
        <v>20</v>
      </c>
      <c r="B13424" t="s">
        <v>1127</v>
      </c>
      <c r="C13424">
        <v>115</v>
      </c>
      <c r="D13424" t="s">
        <v>689</v>
      </c>
      <c r="E13424" t="s">
        <v>788</v>
      </c>
      <c r="F13424" t="s">
        <v>797</v>
      </c>
      <c r="G13424" t="s">
        <v>140</v>
      </c>
      <c r="H13424" t="s">
        <v>140</v>
      </c>
      <c r="I13424" t="s">
        <v>1010</v>
      </c>
      <c r="J13424" t="s">
        <v>706</v>
      </c>
      <c r="K13424" t="s">
        <v>1060</v>
      </c>
      <c r="L13424" t="s">
        <v>140</v>
      </c>
      <c r="M13424" t="s">
        <v>140</v>
      </c>
      <c r="N13424" t="s">
        <v>140</v>
      </c>
      <c r="O13424" t="s">
        <v>140</v>
      </c>
      <c r="P13424" t="s">
        <v>140</v>
      </c>
      <c r="Q13424" t="s">
        <v>140</v>
      </c>
    </row>
    <row r="13425" spans="1:17" x14ac:dyDescent="0.35">
      <c r="A13425" t="s">
        <v>20</v>
      </c>
      <c r="B13425" t="s">
        <v>339</v>
      </c>
      <c r="C13425">
        <v>4</v>
      </c>
      <c r="D13425" t="s">
        <v>36</v>
      </c>
      <c r="E13425" t="s">
        <v>140</v>
      </c>
      <c r="F13425" t="s">
        <v>140</v>
      </c>
      <c r="G13425" t="s">
        <v>140</v>
      </c>
      <c r="H13425" t="s">
        <v>140</v>
      </c>
      <c r="I13425" t="s">
        <v>140</v>
      </c>
      <c r="J13425" t="s">
        <v>37</v>
      </c>
      <c r="K13425" t="s">
        <v>140</v>
      </c>
      <c r="L13425" t="s">
        <v>140</v>
      </c>
      <c r="M13425" t="s">
        <v>140</v>
      </c>
      <c r="N13425" t="s">
        <v>140</v>
      </c>
      <c r="O13425" t="s">
        <v>140</v>
      </c>
      <c r="P13425" t="s">
        <v>140</v>
      </c>
      <c r="Q13425" t="s">
        <v>140</v>
      </c>
    </row>
    <row r="13426" spans="1:17" x14ac:dyDescent="0.35">
      <c r="A13426" t="s">
        <v>21</v>
      </c>
      <c r="B13426" t="s">
        <v>1126</v>
      </c>
      <c r="C13426">
        <v>58</v>
      </c>
      <c r="D13426" t="s">
        <v>1230</v>
      </c>
      <c r="E13426" t="s">
        <v>1098</v>
      </c>
      <c r="F13426" t="s">
        <v>1098</v>
      </c>
      <c r="G13426" t="s">
        <v>140</v>
      </c>
      <c r="H13426" t="s">
        <v>140</v>
      </c>
      <c r="I13426" t="s">
        <v>140</v>
      </c>
      <c r="J13426" t="s">
        <v>140</v>
      </c>
      <c r="K13426" t="s">
        <v>140</v>
      </c>
      <c r="L13426" t="s">
        <v>140</v>
      </c>
      <c r="M13426" t="s">
        <v>140</v>
      </c>
      <c r="N13426" t="s">
        <v>140</v>
      </c>
      <c r="O13426" t="s">
        <v>140</v>
      </c>
      <c r="P13426" t="s">
        <v>140</v>
      </c>
      <c r="Q13426" t="s">
        <v>140</v>
      </c>
    </row>
    <row r="13427" spans="1:17" x14ac:dyDescent="0.35">
      <c r="A13427" t="s">
        <v>21</v>
      </c>
      <c r="B13427" t="s">
        <v>1127</v>
      </c>
      <c r="C13427">
        <v>144</v>
      </c>
      <c r="D13427" t="s">
        <v>1207</v>
      </c>
      <c r="E13427" t="s">
        <v>1050</v>
      </c>
      <c r="F13427" t="s">
        <v>1014</v>
      </c>
      <c r="G13427" t="s">
        <v>140</v>
      </c>
      <c r="H13427" t="s">
        <v>140</v>
      </c>
      <c r="I13427" t="s">
        <v>140</v>
      </c>
      <c r="J13427" t="s">
        <v>1017</v>
      </c>
      <c r="K13427" t="s">
        <v>140</v>
      </c>
      <c r="L13427" t="s">
        <v>140</v>
      </c>
      <c r="M13427" t="s">
        <v>140</v>
      </c>
      <c r="N13427" t="s">
        <v>140</v>
      </c>
      <c r="O13427" t="s">
        <v>140</v>
      </c>
      <c r="P13427" t="s">
        <v>140</v>
      </c>
      <c r="Q13427" t="s">
        <v>140</v>
      </c>
    </row>
    <row r="13428" spans="1:17" x14ac:dyDescent="0.35">
      <c r="A13428" t="s">
        <v>21</v>
      </c>
      <c r="B13428" t="s">
        <v>339</v>
      </c>
      <c r="C13428">
        <v>8</v>
      </c>
      <c r="D13428" t="s">
        <v>177</v>
      </c>
      <c r="E13428" t="s">
        <v>140</v>
      </c>
      <c r="F13428" t="s">
        <v>140</v>
      </c>
      <c r="G13428" t="s">
        <v>140</v>
      </c>
      <c r="H13428" t="s">
        <v>140</v>
      </c>
      <c r="I13428" t="s">
        <v>140</v>
      </c>
      <c r="J13428" t="s">
        <v>140</v>
      </c>
      <c r="K13428" t="s">
        <v>140</v>
      </c>
      <c r="L13428" t="s">
        <v>140</v>
      </c>
      <c r="M13428" t="s">
        <v>140</v>
      </c>
      <c r="N13428" t="s">
        <v>140</v>
      </c>
      <c r="O13428" t="s">
        <v>140</v>
      </c>
      <c r="P13428" t="s">
        <v>140</v>
      </c>
      <c r="Q13428" t="s">
        <v>140</v>
      </c>
    </row>
    <row r="13429" spans="1:17" x14ac:dyDescent="0.35">
      <c r="A13429" t="s">
        <v>22</v>
      </c>
      <c r="B13429" t="s">
        <v>1126</v>
      </c>
      <c r="C13429">
        <v>87</v>
      </c>
      <c r="D13429" t="s">
        <v>168</v>
      </c>
      <c r="E13429" t="s">
        <v>1007</v>
      </c>
      <c r="F13429" t="s">
        <v>781</v>
      </c>
      <c r="G13429" t="s">
        <v>1063</v>
      </c>
      <c r="H13429" t="s">
        <v>140</v>
      </c>
      <c r="I13429" t="s">
        <v>140</v>
      </c>
      <c r="J13429" t="s">
        <v>802</v>
      </c>
      <c r="K13429" t="s">
        <v>1023</v>
      </c>
      <c r="L13429" t="s">
        <v>1020</v>
      </c>
      <c r="M13429" t="s">
        <v>140</v>
      </c>
      <c r="N13429" t="s">
        <v>140</v>
      </c>
      <c r="O13429" t="s">
        <v>140</v>
      </c>
      <c r="P13429" t="s">
        <v>140</v>
      </c>
      <c r="Q13429" t="s">
        <v>140</v>
      </c>
    </row>
    <row r="13430" spans="1:17" x14ac:dyDescent="0.35">
      <c r="A13430" t="s">
        <v>22</v>
      </c>
      <c r="B13430" t="s">
        <v>1127</v>
      </c>
      <c r="C13430">
        <v>111</v>
      </c>
      <c r="D13430" t="s">
        <v>497</v>
      </c>
      <c r="E13430" t="s">
        <v>716</v>
      </c>
      <c r="F13430" t="s">
        <v>874</v>
      </c>
      <c r="G13430" t="s">
        <v>1012</v>
      </c>
      <c r="H13430" t="s">
        <v>140</v>
      </c>
      <c r="I13430" t="s">
        <v>775</v>
      </c>
      <c r="J13430" t="s">
        <v>202</v>
      </c>
      <c r="K13430" t="s">
        <v>140</v>
      </c>
      <c r="L13430" t="s">
        <v>1046</v>
      </c>
      <c r="M13430" t="s">
        <v>140</v>
      </c>
      <c r="N13430" t="s">
        <v>1017</v>
      </c>
      <c r="O13430" t="s">
        <v>140</v>
      </c>
      <c r="P13430" t="s">
        <v>140</v>
      </c>
      <c r="Q13430" t="s">
        <v>140</v>
      </c>
    </row>
    <row r="13431" spans="1:17" x14ac:dyDescent="0.35">
      <c r="A13431" t="s">
        <v>22</v>
      </c>
      <c r="B13431" t="s">
        <v>339</v>
      </c>
      <c r="C13431">
        <v>11</v>
      </c>
      <c r="D13431" t="s">
        <v>273</v>
      </c>
      <c r="E13431" t="s">
        <v>140</v>
      </c>
      <c r="F13431" t="s">
        <v>900</v>
      </c>
      <c r="G13431" t="s">
        <v>140</v>
      </c>
      <c r="H13431" t="s">
        <v>140</v>
      </c>
      <c r="I13431" t="s">
        <v>140</v>
      </c>
      <c r="J13431" t="s">
        <v>956</v>
      </c>
      <c r="K13431" t="s">
        <v>140</v>
      </c>
      <c r="L13431" t="s">
        <v>140</v>
      </c>
      <c r="M13431" t="s">
        <v>140</v>
      </c>
      <c r="N13431" t="s">
        <v>140</v>
      </c>
      <c r="O13431" t="s">
        <v>140</v>
      </c>
      <c r="P13431" t="s">
        <v>140</v>
      </c>
      <c r="Q13431" t="s">
        <v>140</v>
      </c>
    </row>
    <row r="13432" spans="1:17" x14ac:dyDescent="0.35">
      <c r="A13432" t="s">
        <v>23</v>
      </c>
      <c r="B13432" t="s">
        <v>1126</v>
      </c>
      <c r="C13432">
        <v>99</v>
      </c>
      <c r="D13432" t="s">
        <v>819</v>
      </c>
      <c r="E13432" t="s">
        <v>949</v>
      </c>
      <c r="F13432" t="s">
        <v>792</v>
      </c>
      <c r="G13432" t="s">
        <v>140</v>
      </c>
      <c r="H13432" t="s">
        <v>140</v>
      </c>
      <c r="I13432" t="s">
        <v>140</v>
      </c>
      <c r="J13432" t="s">
        <v>994</v>
      </c>
      <c r="K13432" t="s">
        <v>1066</v>
      </c>
      <c r="L13432" t="s">
        <v>1023</v>
      </c>
      <c r="M13432" t="s">
        <v>140</v>
      </c>
      <c r="N13432" t="s">
        <v>919</v>
      </c>
      <c r="O13432" t="s">
        <v>140</v>
      </c>
      <c r="P13432" t="s">
        <v>140</v>
      </c>
      <c r="Q13432" t="s">
        <v>140</v>
      </c>
    </row>
    <row r="13433" spans="1:17" x14ac:dyDescent="0.35">
      <c r="A13433" t="s">
        <v>23</v>
      </c>
      <c r="B13433" t="s">
        <v>1127</v>
      </c>
      <c r="C13433">
        <v>94</v>
      </c>
      <c r="D13433" t="s">
        <v>68</v>
      </c>
      <c r="E13433" t="s">
        <v>1018</v>
      </c>
      <c r="F13433" t="s">
        <v>924</v>
      </c>
      <c r="G13433" t="s">
        <v>140</v>
      </c>
      <c r="H13433" t="s">
        <v>140</v>
      </c>
      <c r="I13433" t="s">
        <v>140</v>
      </c>
      <c r="J13433" t="s">
        <v>1071</v>
      </c>
      <c r="K13433" t="s">
        <v>1011</v>
      </c>
      <c r="L13433" t="s">
        <v>1066</v>
      </c>
      <c r="M13433" t="s">
        <v>140</v>
      </c>
      <c r="N13433" t="s">
        <v>140</v>
      </c>
      <c r="O13433" t="s">
        <v>140</v>
      </c>
      <c r="P13433" t="s">
        <v>140</v>
      </c>
      <c r="Q13433" t="s">
        <v>140</v>
      </c>
    </row>
    <row r="13434" spans="1:17" x14ac:dyDescent="0.35">
      <c r="A13434" t="s">
        <v>23</v>
      </c>
      <c r="B13434" t="s">
        <v>339</v>
      </c>
      <c r="C13434">
        <v>12</v>
      </c>
      <c r="D13434" t="s">
        <v>891</v>
      </c>
      <c r="E13434" t="s">
        <v>140</v>
      </c>
      <c r="F13434" t="s">
        <v>977</v>
      </c>
      <c r="G13434" t="s">
        <v>140</v>
      </c>
      <c r="H13434" t="s">
        <v>140</v>
      </c>
      <c r="I13434" t="s">
        <v>140</v>
      </c>
      <c r="J13434" t="s">
        <v>785</v>
      </c>
      <c r="K13434" t="s">
        <v>113</v>
      </c>
      <c r="L13434" t="s">
        <v>140</v>
      </c>
      <c r="M13434" t="s">
        <v>140</v>
      </c>
      <c r="N13434" t="s">
        <v>140</v>
      </c>
      <c r="O13434" t="s">
        <v>140</v>
      </c>
      <c r="P13434" t="s">
        <v>140</v>
      </c>
      <c r="Q13434" t="s">
        <v>140</v>
      </c>
    </row>
    <row r="13435" spans="1:17" x14ac:dyDescent="0.35">
      <c r="A13435" t="s">
        <v>24</v>
      </c>
      <c r="B13435" t="s">
        <v>1126</v>
      </c>
      <c r="C13435">
        <v>86</v>
      </c>
      <c r="D13435" t="s">
        <v>223</v>
      </c>
      <c r="E13435" t="s">
        <v>996</v>
      </c>
      <c r="F13435" t="s">
        <v>101</v>
      </c>
      <c r="G13435" t="s">
        <v>1013</v>
      </c>
      <c r="H13435" t="s">
        <v>140</v>
      </c>
      <c r="I13435" t="s">
        <v>140</v>
      </c>
      <c r="J13435" t="s">
        <v>855</v>
      </c>
      <c r="K13435" t="s">
        <v>1009</v>
      </c>
      <c r="L13435" t="s">
        <v>801</v>
      </c>
      <c r="M13435" t="s">
        <v>140</v>
      </c>
      <c r="N13435" t="s">
        <v>949</v>
      </c>
      <c r="O13435" t="s">
        <v>140</v>
      </c>
      <c r="P13435" t="s">
        <v>140</v>
      </c>
      <c r="Q13435" t="s">
        <v>140</v>
      </c>
    </row>
    <row r="13436" spans="1:17" x14ac:dyDescent="0.35">
      <c r="A13436" t="s">
        <v>24</v>
      </c>
      <c r="B13436" t="s">
        <v>1127</v>
      </c>
      <c r="C13436">
        <v>117</v>
      </c>
      <c r="D13436" t="s">
        <v>454</v>
      </c>
      <c r="E13436" t="s">
        <v>875</v>
      </c>
      <c r="F13436" t="s">
        <v>1076</v>
      </c>
      <c r="G13436" t="s">
        <v>140</v>
      </c>
      <c r="H13436" t="s">
        <v>140</v>
      </c>
      <c r="I13436" t="s">
        <v>140</v>
      </c>
      <c r="J13436" t="s">
        <v>860</v>
      </c>
      <c r="K13436" t="s">
        <v>1017</v>
      </c>
      <c r="L13436" t="s">
        <v>1021</v>
      </c>
      <c r="M13436" t="s">
        <v>140</v>
      </c>
      <c r="N13436" t="s">
        <v>140</v>
      </c>
      <c r="O13436" t="s">
        <v>140</v>
      </c>
      <c r="P13436" t="s">
        <v>140</v>
      </c>
      <c r="Q13436" t="s">
        <v>140</v>
      </c>
    </row>
    <row r="13437" spans="1:17" x14ac:dyDescent="0.35">
      <c r="A13437" t="s">
        <v>24</v>
      </c>
      <c r="B13437" t="s">
        <v>339</v>
      </c>
      <c r="C13437">
        <v>4</v>
      </c>
      <c r="D13437" t="s">
        <v>385</v>
      </c>
      <c r="E13437" t="s">
        <v>140</v>
      </c>
      <c r="F13437" t="s">
        <v>495</v>
      </c>
      <c r="G13437" t="s">
        <v>140</v>
      </c>
      <c r="H13437" t="s">
        <v>140</v>
      </c>
      <c r="I13437" t="s">
        <v>140</v>
      </c>
      <c r="J13437" t="s">
        <v>554</v>
      </c>
      <c r="K13437" t="s">
        <v>140</v>
      </c>
      <c r="L13437" t="s">
        <v>140</v>
      </c>
      <c r="M13437" t="s">
        <v>140</v>
      </c>
      <c r="N13437" t="s">
        <v>140</v>
      </c>
      <c r="O13437" t="s">
        <v>140</v>
      </c>
      <c r="P13437" t="s">
        <v>140</v>
      </c>
      <c r="Q13437" t="s">
        <v>140</v>
      </c>
    </row>
    <row r="13438" spans="1:17" x14ac:dyDescent="0.35">
      <c r="A13438" t="s">
        <v>25</v>
      </c>
      <c r="B13438" t="s">
        <v>1126</v>
      </c>
      <c r="C13438">
        <v>85</v>
      </c>
      <c r="D13438" t="s">
        <v>240</v>
      </c>
      <c r="E13438" t="s">
        <v>812</v>
      </c>
      <c r="F13438" t="s">
        <v>1004</v>
      </c>
      <c r="G13438" t="s">
        <v>140</v>
      </c>
      <c r="H13438" t="s">
        <v>140</v>
      </c>
      <c r="I13438" t="s">
        <v>140</v>
      </c>
      <c r="J13438" t="s">
        <v>637</v>
      </c>
      <c r="K13438" t="s">
        <v>1016</v>
      </c>
      <c r="L13438" t="s">
        <v>394</v>
      </c>
      <c r="M13438" t="s">
        <v>140</v>
      </c>
      <c r="N13438" t="s">
        <v>1012</v>
      </c>
      <c r="O13438" t="s">
        <v>140</v>
      </c>
      <c r="P13438" t="s">
        <v>140</v>
      </c>
      <c r="Q13438" t="s">
        <v>140</v>
      </c>
    </row>
    <row r="13439" spans="1:17" x14ac:dyDescent="0.35">
      <c r="A13439" t="s">
        <v>25</v>
      </c>
      <c r="B13439" t="s">
        <v>1127</v>
      </c>
      <c r="C13439">
        <v>111</v>
      </c>
      <c r="D13439" t="s">
        <v>743</v>
      </c>
      <c r="E13439" t="s">
        <v>777</v>
      </c>
      <c r="F13439" t="s">
        <v>511</v>
      </c>
      <c r="G13439" t="s">
        <v>1010</v>
      </c>
      <c r="H13439" t="s">
        <v>140</v>
      </c>
      <c r="I13439" t="s">
        <v>140</v>
      </c>
      <c r="J13439" t="s">
        <v>737</v>
      </c>
      <c r="K13439" t="s">
        <v>1058</v>
      </c>
      <c r="L13439" t="s">
        <v>548</v>
      </c>
      <c r="M13439" t="s">
        <v>140</v>
      </c>
      <c r="N13439" t="s">
        <v>1054</v>
      </c>
      <c r="O13439" t="s">
        <v>140</v>
      </c>
      <c r="P13439" t="s">
        <v>140</v>
      </c>
      <c r="Q13439" t="s">
        <v>140</v>
      </c>
    </row>
    <row r="13440" spans="1:17" x14ac:dyDescent="0.35">
      <c r="A13440" t="s">
        <v>25</v>
      </c>
      <c r="B13440" t="s">
        <v>339</v>
      </c>
      <c r="C13440">
        <v>8</v>
      </c>
      <c r="D13440" t="s">
        <v>803</v>
      </c>
      <c r="E13440" t="s">
        <v>706</v>
      </c>
      <c r="F13440" t="s">
        <v>706</v>
      </c>
      <c r="G13440" t="s">
        <v>140</v>
      </c>
      <c r="H13440" t="s">
        <v>140</v>
      </c>
      <c r="I13440" t="s">
        <v>140</v>
      </c>
      <c r="J13440" t="s">
        <v>99</v>
      </c>
      <c r="K13440" t="s">
        <v>140</v>
      </c>
      <c r="L13440" t="s">
        <v>140</v>
      </c>
      <c r="M13440" t="s">
        <v>140</v>
      </c>
      <c r="N13440" t="s">
        <v>140</v>
      </c>
      <c r="O13440" t="s">
        <v>140</v>
      </c>
      <c r="P13440" t="s">
        <v>140</v>
      </c>
      <c r="Q13440" t="s">
        <v>140</v>
      </c>
    </row>
    <row r="13441" spans="1:17" x14ac:dyDescent="0.35">
      <c r="A13441" t="s">
        <v>26</v>
      </c>
      <c r="B13441" t="s">
        <v>1126</v>
      </c>
      <c r="C13441">
        <v>92</v>
      </c>
      <c r="D13441" t="s">
        <v>947</v>
      </c>
      <c r="E13441" t="s">
        <v>129</v>
      </c>
      <c r="F13441" t="s">
        <v>1139</v>
      </c>
      <c r="G13441" t="s">
        <v>140</v>
      </c>
      <c r="H13441" t="s">
        <v>140</v>
      </c>
      <c r="I13441" t="s">
        <v>140</v>
      </c>
      <c r="J13441" t="s">
        <v>245</v>
      </c>
      <c r="K13441" t="s">
        <v>775</v>
      </c>
      <c r="L13441" t="s">
        <v>1065</v>
      </c>
      <c r="M13441" t="s">
        <v>140</v>
      </c>
      <c r="N13441" t="s">
        <v>1020</v>
      </c>
      <c r="O13441" t="s">
        <v>140</v>
      </c>
      <c r="P13441" t="s">
        <v>140</v>
      </c>
      <c r="Q13441" t="s">
        <v>140</v>
      </c>
    </row>
    <row r="13442" spans="1:17" x14ac:dyDescent="0.35">
      <c r="A13442" t="s">
        <v>26</v>
      </c>
      <c r="B13442" t="s">
        <v>1127</v>
      </c>
      <c r="C13442">
        <v>100</v>
      </c>
      <c r="D13442" t="s">
        <v>695</v>
      </c>
      <c r="E13442" t="s">
        <v>1053</v>
      </c>
      <c r="F13442" t="s">
        <v>959</v>
      </c>
      <c r="G13442" t="s">
        <v>140</v>
      </c>
      <c r="H13442" t="s">
        <v>140</v>
      </c>
      <c r="I13442" t="s">
        <v>140</v>
      </c>
      <c r="J13442" t="s">
        <v>221</v>
      </c>
      <c r="K13442" t="s">
        <v>1063</v>
      </c>
      <c r="L13442" t="s">
        <v>1020</v>
      </c>
      <c r="M13442" t="s">
        <v>140</v>
      </c>
      <c r="N13442" t="s">
        <v>1016</v>
      </c>
      <c r="O13442" t="s">
        <v>1063</v>
      </c>
      <c r="P13442" t="s">
        <v>140</v>
      </c>
      <c r="Q13442" t="s">
        <v>140</v>
      </c>
    </row>
    <row r="13443" spans="1:17" x14ac:dyDescent="0.35">
      <c r="A13443" t="s">
        <v>26</v>
      </c>
      <c r="B13443" t="s">
        <v>339</v>
      </c>
      <c r="C13443">
        <v>10</v>
      </c>
      <c r="D13443" t="s">
        <v>309</v>
      </c>
      <c r="E13443" t="s">
        <v>140</v>
      </c>
      <c r="F13443" t="s">
        <v>340</v>
      </c>
      <c r="G13443" t="s">
        <v>140</v>
      </c>
      <c r="H13443" t="s">
        <v>140</v>
      </c>
      <c r="I13443" t="s">
        <v>140</v>
      </c>
      <c r="J13443" t="s">
        <v>917</v>
      </c>
      <c r="K13443" t="s">
        <v>950</v>
      </c>
      <c r="L13443" t="s">
        <v>1070</v>
      </c>
      <c r="M13443" t="s">
        <v>140</v>
      </c>
      <c r="N13443" t="s">
        <v>140</v>
      </c>
      <c r="O13443" t="s">
        <v>140</v>
      </c>
      <c r="P13443" t="s">
        <v>140</v>
      </c>
      <c r="Q13443" t="s">
        <v>140</v>
      </c>
    </row>
    <row r="13444" spans="1:17" x14ac:dyDescent="0.35">
      <c r="A13444" t="s">
        <v>27</v>
      </c>
      <c r="B13444" t="s">
        <v>1126</v>
      </c>
      <c r="C13444">
        <v>78</v>
      </c>
      <c r="D13444" t="s">
        <v>142</v>
      </c>
      <c r="E13444" t="s">
        <v>983</v>
      </c>
      <c r="F13444" t="s">
        <v>75</v>
      </c>
      <c r="G13444" t="s">
        <v>140</v>
      </c>
      <c r="H13444" t="s">
        <v>140</v>
      </c>
      <c r="I13444" t="s">
        <v>140</v>
      </c>
      <c r="J13444" t="s">
        <v>159</v>
      </c>
      <c r="K13444" t="s">
        <v>1058</v>
      </c>
      <c r="L13444" t="s">
        <v>1046</v>
      </c>
      <c r="M13444" t="s">
        <v>140</v>
      </c>
      <c r="N13444" t="s">
        <v>140</v>
      </c>
      <c r="O13444" t="s">
        <v>140</v>
      </c>
      <c r="P13444" t="s">
        <v>140</v>
      </c>
      <c r="Q13444" t="s">
        <v>140</v>
      </c>
    </row>
    <row r="13445" spans="1:17" x14ac:dyDescent="0.35">
      <c r="A13445" t="s">
        <v>27</v>
      </c>
      <c r="B13445" t="s">
        <v>1127</v>
      </c>
      <c r="C13445">
        <v>114</v>
      </c>
      <c r="D13445" t="s">
        <v>634</v>
      </c>
      <c r="E13445" t="s">
        <v>476</v>
      </c>
      <c r="F13445" t="s">
        <v>947</v>
      </c>
      <c r="G13445" t="s">
        <v>140</v>
      </c>
      <c r="H13445" t="s">
        <v>140</v>
      </c>
      <c r="I13445" t="s">
        <v>140</v>
      </c>
      <c r="J13445" t="s">
        <v>202</v>
      </c>
      <c r="K13445" t="s">
        <v>1054</v>
      </c>
      <c r="L13445" t="s">
        <v>869</v>
      </c>
      <c r="M13445" t="s">
        <v>140</v>
      </c>
      <c r="N13445" t="s">
        <v>140</v>
      </c>
      <c r="O13445" t="s">
        <v>140</v>
      </c>
      <c r="P13445" t="s">
        <v>140</v>
      </c>
      <c r="Q13445" t="s">
        <v>1013</v>
      </c>
    </row>
    <row r="13446" spans="1:17" x14ac:dyDescent="0.35">
      <c r="A13446" t="s">
        <v>27</v>
      </c>
      <c r="B13446" t="s">
        <v>339</v>
      </c>
      <c r="C13446">
        <v>12</v>
      </c>
      <c r="D13446" t="s">
        <v>215</v>
      </c>
      <c r="E13446" t="s">
        <v>903</v>
      </c>
      <c r="F13446" t="s">
        <v>956</v>
      </c>
      <c r="G13446" t="s">
        <v>140</v>
      </c>
      <c r="H13446" t="s">
        <v>140</v>
      </c>
      <c r="I13446" t="s">
        <v>140</v>
      </c>
      <c r="J13446" t="s">
        <v>959</v>
      </c>
      <c r="K13446" t="s">
        <v>99</v>
      </c>
      <c r="L13446" t="s">
        <v>140</v>
      </c>
      <c r="M13446" t="s">
        <v>140</v>
      </c>
      <c r="N13446" t="s">
        <v>140</v>
      </c>
      <c r="O13446" t="s">
        <v>140</v>
      </c>
      <c r="P13446" t="s">
        <v>140</v>
      </c>
      <c r="Q13446" t="s">
        <v>140</v>
      </c>
    </row>
    <row r="13447" spans="1:17" x14ac:dyDescent="0.35">
      <c r="A13447" t="s">
        <v>28</v>
      </c>
      <c r="B13447" t="s">
        <v>1126</v>
      </c>
      <c r="C13447">
        <v>72</v>
      </c>
      <c r="D13447" t="s">
        <v>376</v>
      </c>
      <c r="E13447" t="s">
        <v>140</v>
      </c>
      <c r="F13447" t="s">
        <v>75</v>
      </c>
      <c r="G13447" t="s">
        <v>1054</v>
      </c>
      <c r="H13447" t="s">
        <v>140</v>
      </c>
      <c r="I13447" t="s">
        <v>140</v>
      </c>
      <c r="J13447" t="s">
        <v>230</v>
      </c>
      <c r="K13447" t="s">
        <v>1045</v>
      </c>
      <c r="L13447" t="s">
        <v>1014</v>
      </c>
      <c r="M13447" t="s">
        <v>140</v>
      </c>
      <c r="N13447" t="s">
        <v>140</v>
      </c>
      <c r="O13447" t="s">
        <v>140</v>
      </c>
      <c r="P13447" t="s">
        <v>775</v>
      </c>
      <c r="Q13447" t="s">
        <v>140</v>
      </c>
    </row>
    <row r="13448" spans="1:17" x14ac:dyDescent="0.35">
      <c r="A13448" t="s">
        <v>28</v>
      </c>
      <c r="B13448" t="s">
        <v>1127</v>
      </c>
      <c r="C13448">
        <v>125</v>
      </c>
      <c r="D13448" t="s">
        <v>256</v>
      </c>
      <c r="E13448" t="s">
        <v>1023</v>
      </c>
      <c r="F13448" t="s">
        <v>456</v>
      </c>
      <c r="G13448" t="s">
        <v>140</v>
      </c>
      <c r="H13448" t="s">
        <v>140</v>
      </c>
      <c r="I13448" t="s">
        <v>140</v>
      </c>
      <c r="J13448" t="s">
        <v>550</v>
      </c>
      <c r="K13448" t="s">
        <v>1013</v>
      </c>
      <c r="L13448" t="s">
        <v>949</v>
      </c>
      <c r="M13448" t="s">
        <v>140</v>
      </c>
      <c r="N13448" t="s">
        <v>140</v>
      </c>
      <c r="O13448" t="s">
        <v>140</v>
      </c>
      <c r="P13448" t="s">
        <v>140</v>
      </c>
      <c r="Q13448" t="s">
        <v>1019</v>
      </c>
    </row>
    <row r="13449" spans="1:17" x14ac:dyDescent="0.35">
      <c r="A13449" t="s">
        <v>28</v>
      </c>
      <c r="B13449" t="s">
        <v>339</v>
      </c>
      <c r="C13449">
        <v>10</v>
      </c>
      <c r="D13449" t="s">
        <v>566</v>
      </c>
      <c r="E13449" t="s">
        <v>140</v>
      </c>
      <c r="F13449" t="s">
        <v>97</v>
      </c>
      <c r="G13449" t="s">
        <v>140</v>
      </c>
      <c r="H13449" t="s">
        <v>140</v>
      </c>
      <c r="I13449" t="s">
        <v>140</v>
      </c>
      <c r="J13449" t="s">
        <v>557</v>
      </c>
      <c r="K13449" t="s">
        <v>140</v>
      </c>
      <c r="L13449" t="s">
        <v>140</v>
      </c>
      <c r="M13449" t="s">
        <v>140</v>
      </c>
      <c r="N13449" t="s">
        <v>140</v>
      </c>
      <c r="O13449" t="s">
        <v>140</v>
      </c>
      <c r="P13449" t="s">
        <v>140</v>
      </c>
      <c r="Q13449" t="s">
        <v>140</v>
      </c>
    </row>
    <row r="13450" spans="1:17" x14ac:dyDescent="0.35">
      <c r="A13450" t="s">
        <v>29</v>
      </c>
      <c r="B13450" t="s">
        <v>1126</v>
      </c>
      <c r="C13450">
        <v>96</v>
      </c>
      <c r="D13450" t="s">
        <v>43</v>
      </c>
      <c r="E13450" t="s">
        <v>1054</v>
      </c>
      <c r="F13450" t="s">
        <v>379</v>
      </c>
      <c r="G13450" t="s">
        <v>140</v>
      </c>
      <c r="H13450" t="s">
        <v>140</v>
      </c>
      <c r="I13450" t="s">
        <v>1016</v>
      </c>
      <c r="J13450" t="s">
        <v>884</v>
      </c>
      <c r="K13450" t="s">
        <v>1013</v>
      </c>
      <c r="L13450" t="s">
        <v>1066</v>
      </c>
      <c r="M13450" t="s">
        <v>140</v>
      </c>
      <c r="N13450" t="s">
        <v>775</v>
      </c>
      <c r="O13450" t="s">
        <v>140</v>
      </c>
      <c r="P13450" t="s">
        <v>140</v>
      </c>
      <c r="Q13450" t="s">
        <v>140</v>
      </c>
    </row>
    <row r="13451" spans="1:17" x14ac:dyDescent="0.35">
      <c r="A13451" t="s">
        <v>29</v>
      </c>
      <c r="B13451" t="s">
        <v>1127</v>
      </c>
      <c r="C13451">
        <v>98</v>
      </c>
      <c r="D13451" t="s">
        <v>217</v>
      </c>
      <c r="E13451" t="s">
        <v>131</v>
      </c>
      <c r="F13451" t="s">
        <v>874</v>
      </c>
      <c r="G13451" t="s">
        <v>140</v>
      </c>
      <c r="H13451" t="s">
        <v>140</v>
      </c>
      <c r="I13451" t="s">
        <v>140</v>
      </c>
      <c r="J13451" t="s">
        <v>145</v>
      </c>
      <c r="K13451" t="s">
        <v>1014</v>
      </c>
      <c r="L13451" t="s">
        <v>1050</v>
      </c>
      <c r="M13451" t="s">
        <v>140</v>
      </c>
      <c r="N13451" t="s">
        <v>140</v>
      </c>
      <c r="O13451" t="s">
        <v>140</v>
      </c>
      <c r="P13451" t="s">
        <v>140</v>
      </c>
      <c r="Q13451" t="s">
        <v>140</v>
      </c>
    </row>
    <row r="13452" spans="1:17" x14ac:dyDescent="0.35">
      <c r="A13452" t="s">
        <v>29</v>
      </c>
      <c r="B13452" t="s">
        <v>339</v>
      </c>
      <c r="C13452">
        <v>10</v>
      </c>
      <c r="D13452" t="s">
        <v>578</v>
      </c>
      <c r="E13452" t="s">
        <v>140</v>
      </c>
      <c r="F13452" t="s">
        <v>75</v>
      </c>
      <c r="G13452" t="s">
        <v>140</v>
      </c>
      <c r="H13452" t="s">
        <v>140</v>
      </c>
      <c r="I13452" t="s">
        <v>140</v>
      </c>
      <c r="J13452" t="s">
        <v>142</v>
      </c>
      <c r="K13452" t="s">
        <v>140</v>
      </c>
      <c r="L13452" t="s">
        <v>140</v>
      </c>
      <c r="M13452" t="s">
        <v>140</v>
      </c>
      <c r="N13452" t="s">
        <v>140</v>
      </c>
      <c r="O13452" t="s">
        <v>140</v>
      </c>
      <c r="P13452" t="s">
        <v>140</v>
      </c>
      <c r="Q13452" t="s">
        <v>140</v>
      </c>
    </row>
    <row r="13453" spans="1:17" x14ac:dyDescent="0.35">
      <c r="A13453" t="s">
        <v>30</v>
      </c>
      <c r="B13453" t="s">
        <v>1126</v>
      </c>
      <c r="C13453">
        <v>76</v>
      </c>
      <c r="D13453" t="s">
        <v>743</v>
      </c>
      <c r="E13453" t="s">
        <v>345</v>
      </c>
      <c r="F13453" t="s">
        <v>187</v>
      </c>
      <c r="G13453" t="s">
        <v>949</v>
      </c>
      <c r="H13453" t="s">
        <v>1012</v>
      </c>
      <c r="I13453" t="s">
        <v>140</v>
      </c>
      <c r="J13453" t="s">
        <v>922</v>
      </c>
      <c r="K13453" t="s">
        <v>140</v>
      </c>
      <c r="L13453" t="s">
        <v>1012</v>
      </c>
      <c r="M13453" t="s">
        <v>140</v>
      </c>
      <c r="N13453" t="s">
        <v>1054</v>
      </c>
      <c r="O13453" t="s">
        <v>140</v>
      </c>
      <c r="P13453" t="s">
        <v>140</v>
      </c>
      <c r="Q13453" t="s">
        <v>140</v>
      </c>
    </row>
    <row r="13454" spans="1:17" x14ac:dyDescent="0.35">
      <c r="A13454" t="s">
        <v>30</v>
      </c>
      <c r="B13454" t="s">
        <v>1127</v>
      </c>
      <c r="C13454">
        <v>120</v>
      </c>
      <c r="D13454" t="s">
        <v>182</v>
      </c>
      <c r="E13454" t="s">
        <v>192</v>
      </c>
      <c r="F13454" t="s">
        <v>614</v>
      </c>
      <c r="G13454" t="s">
        <v>140</v>
      </c>
      <c r="H13454" t="s">
        <v>140</v>
      </c>
      <c r="I13454" t="s">
        <v>140</v>
      </c>
      <c r="J13454" t="s">
        <v>192</v>
      </c>
      <c r="K13454" t="s">
        <v>1009</v>
      </c>
      <c r="L13454" t="s">
        <v>949</v>
      </c>
      <c r="M13454" t="s">
        <v>140</v>
      </c>
      <c r="N13454" t="s">
        <v>140</v>
      </c>
      <c r="O13454" t="s">
        <v>140</v>
      </c>
      <c r="P13454" t="s">
        <v>140</v>
      </c>
      <c r="Q13454" t="s">
        <v>140</v>
      </c>
    </row>
    <row r="13455" spans="1:17" x14ac:dyDescent="0.35">
      <c r="A13455" t="s">
        <v>30</v>
      </c>
      <c r="B13455" t="s">
        <v>339</v>
      </c>
      <c r="C13455">
        <v>6</v>
      </c>
      <c r="D13455" t="s">
        <v>789</v>
      </c>
      <c r="E13455" t="s">
        <v>39</v>
      </c>
      <c r="F13455" t="s">
        <v>140</v>
      </c>
      <c r="G13455" t="s">
        <v>140</v>
      </c>
      <c r="H13455" t="s">
        <v>140</v>
      </c>
      <c r="I13455" t="s">
        <v>140</v>
      </c>
      <c r="J13455" t="s">
        <v>790</v>
      </c>
      <c r="K13455" t="s">
        <v>140</v>
      </c>
      <c r="L13455" t="s">
        <v>140</v>
      </c>
      <c r="M13455" t="s">
        <v>140</v>
      </c>
      <c r="N13455" t="s">
        <v>140</v>
      </c>
      <c r="O13455" t="s">
        <v>140</v>
      </c>
      <c r="P13455" t="s">
        <v>140</v>
      </c>
      <c r="Q13455" t="s">
        <v>140</v>
      </c>
    </row>
    <row r="13456" spans="1:17" x14ac:dyDescent="0.35">
      <c r="A13456" t="s">
        <v>31</v>
      </c>
      <c r="B13456" t="s">
        <v>1126</v>
      </c>
      <c r="C13456">
        <v>101</v>
      </c>
      <c r="D13456" t="s">
        <v>557</v>
      </c>
      <c r="E13456" t="s">
        <v>1061</v>
      </c>
      <c r="F13456" t="s">
        <v>489</v>
      </c>
      <c r="G13456" t="s">
        <v>140</v>
      </c>
      <c r="H13456" t="s">
        <v>140</v>
      </c>
      <c r="I13456" t="s">
        <v>140</v>
      </c>
      <c r="J13456" t="s">
        <v>65</v>
      </c>
      <c r="K13456" t="s">
        <v>775</v>
      </c>
      <c r="L13456" t="s">
        <v>939</v>
      </c>
      <c r="M13456" t="s">
        <v>140</v>
      </c>
      <c r="N13456" t="s">
        <v>1016</v>
      </c>
      <c r="O13456" t="s">
        <v>140</v>
      </c>
      <c r="P13456" t="s">
        <v>140</v>
      </c>
      <c r="Q13456" t="s">
        <v>140</v>
      </c>
    </row>
    <row r="13457" spans="1:17" x14ac:dyDescent="0.35">
      <c r="A13457" t="s">
        <v>31</v>
      </c>
      <c r="B13457" t="s">
        <v>1127</v>
      </c>
      <c r="C13457">
        <v>99</v>
      </c>
      <c r="D13457" t="s">
        <v>299</v>
      </c>
      <c r="E13457" t="s">
        <v>1011</v>
      </c>
      <c r="F13457" t="s">
        <v>470</v>
      </c>
      <c r="G13457" t="s">
        <v>140</v>
      </c>
      <c r="H13457" t="s">
        <v>140</v>
      </c>
      <c r="I13457" t="s">
        <v>140</v>
      </c>
      <c r="J13457" t="s">
        <v>880</v>
      </c>
      <c r="K13457" t="s">
        <v>1016</v>
      </c>
      <c r="L13457" t="s">
        <v>939</v>
      </c>
      <c r="M13457" t="s">
        <v>140</v>
      </c>
      <c r="N13457" t="s">
        <v>140</v>
      </c>
      <c r="O13457" t="s">
        <v>140</v>
      </c>
      <c r="P13457" t="s">
        <v>140</v>
      </c>
      <c r="Q13457" t="s">
        <v>140</v>
      </c>
    </row>
    <row r="13458" spans="1:17" x14ac:dyDescent="0.35">
      <c r="A13458" t="s">
        <v>31</v>
      </c>
      <c r="B13458" t="s">
        <v>339</v>
      </c>
      <c r="C13458">
        <v>6</v>
      </c>
      <c r="D13458" t="s">
        <v>731</v>
      </c>
      <c r="E13458" t="s">
        <v>140</v>
      </c>
      <c r="F13458" t="s">
        <v>541</v>
      </c>
      <c r="G13458" t="s">
        <v>140</v>
      </c>
      <c r="H13458" t="s">
        <v>140</v>
      </c>
      <c r="I13458" t="s">
        <v>140</v>
      </c>
      <c r="J13458" t="s">
        <v>843</v>
      </c>
      <c r="K13458" t="s">
        <v>140</v>
      </c>
      <c r="L13458" t="s">
        <v>140</v>
      </c>
      <c r="M13458" t="s">
        <v>140</v>
      </c>
      <c r="N13458" t="s">
        <v>140</v>
      </c>
      <c r="O13458" t="s">
        <v>140</v>
      </c>
      <c r="P13458" t="s">
        <v>140</v>
      </c>
      <c r="Q13458" t="s">
        <v>140</v>
      </c>
    </row>
    <row r="13459" spans="1:17" x14ac:dyDescent="0.35">
      <c r="A13459" t="s">
        <v>32</v>
      </c>
      <c r="B13459" t="s">
        <v>1126</v>
      </c>
      <c r="C13459">
        <v>2085</v>
      </c>
      <c r="D13459" t="s">
        <v>541</v>
      </c>
      <c r="E13459" t="s">
        <v>1003</v>
      </c>
      <c r="F13459" t="s">
        <v>862</v>
      </c>
      <c r="G13459" t="s">
        <v>1016</v>
      </c>
      <c r="H13459" t="s">
        <v>1022</v>
      </c>
      <c r="I13459" t="s">
        <v>1016</v>
      </c>
      <c r="J13459" t="s">
        <v>206</v>
      </c>
      <c r="K13459" t="s">
        <v>1098</v>
      </c>
      <c r="L13459" t="s">
        <v>1007</v>
      </c>
      <c r="M13459" t="s">
        <v>140</v>
      </c>
      <c r="N13459" t="s">
        <v>1054</v>
      </c>
      <c r="O13459" t="s">
        <v>140</v>
      </c>
      <c r="P13459" t="s">
        <v>1022</v>
      </c>
      <c r="Q13459" t="s">
        <v>140</v>
      </c>
    </row>
    <row r="13460" spans="1:17" x14ac:dyDescent="0.35">
      <c r="A13460" t="s">
        <v>32</v>
      </c>
      <c r="B13460" t="s">
        <v>1127</v>
      </c>
      <c r="C13460">
        <v>2640</v>
      </c>
      <c r="D13460" t="s">
        <v>276</v>
      </c>
      <c r="E13460" t="s">
        <v>147</v>
      </c>
      <c r="F13460" t="s">
        <v>1087</v>
      </c>
      <c r="G13460" t="s">
        <v>1008</v>
      </c>
      <c r="H13460" t="s">
        <v>140</v>
      </c>
      <c r="I13460" t="s">
        <v>1022</v>
      </c>
      <c r="J13460" t="s">
        <v>598</v>
      </c>
      <c r="K13460" t="s">
        <v>1054</v>
      </c>
      <c r="L13460" t="s">
        <v>1066</v>
      </c>
      <c r="M13460" t="s">
        <v>140</v>
      </c>
      <c r="N13460" t="s">
        <v>1008</v>
      </c>
      <c r="O13460" t="s">
        <v>140</v>
      </c>
      <c r="P13460" t="s">
        <v>140</v>
      </c>
      <c r="Q13460" t="s">
        <v>1022</v>
      </c>
    </row>
    <row r="13461" spans="1:17" x14ac:dyDescent="0.35">
      <c r="A13461" t="s">
        <v>32</v>
      </c>
      <c r="B13461" t="s">
        <v>339</v>
      </c>
      <c r="C13461">
        <v>204</v>
      </c>
      <c r="D13461" t="s">
        <v>693</v>
      </c>
      <c r="E13461" t="s">
        <v>1056</v>
      </c>
      <c r="F13461" t="s">
        <v>264</v>
      </c>
      <c r="G13461" t="s">
        <v>140</v>
      </c>
      <c r="H13461" t="s">
        <v>140</v>
      </c>
      <c r="I13461" t="s">
        <v>140</v>
      </c>
      <c r="J13461" t="s">
        <v>340</v>
      </c>
      <c r="K13461" t="s">
        <v>1055</v>
      </c>
      <c r="L13461" t="s">
        <v>1021</v>
      </c>
      <c r="M13461" t="s">
        <v>140</v>
      </c>
      <c r="N13461" t="s">
        <v>140</v>
      </c>
      <c r="O13461" t="s">
        <v>140</v>
      </c>
      <c r="P13461" t="s">
        <v>140</v>
      </c>
      <c r="Q13461" t="s">
        <v>140</v>
      </c>
    </row>
    <row r="13463" spans="1:17" x14ac:dyDescent="0.35">
      <c r="A13463" t="s">
        <v>1558</v>
      </c>
    </row>
    <row r="13464" spans="1:17" x14ac:dyDescent="0.35">
      <c r="A13464" t="s">
        <v>2</v>
      </c>
      <c r="B13464" t="s">
        <v>1141</v>
      </c>
      <c r="C13464" t="s">
        <v>3</v>
      </c>
      <c r="D13464" t="s">
        <v>1543</v>
      </c>
      <c r="E13464" t="s">
        <v>1544</v>
      </c>
      <c r="F13464" t="s">
        <v>1545</v>
      </c>
      <c r="G13464" t="s">
        <v>1546</v>
      </c>
      <c r="H13464" t="s">
        <v>1547</v>
      </c>
      <c r="I13464" t="s">
        <v>1548</v>
      </c>
      <c r="J13464" t="s">
        <v>1549</v>
      </c>
      <c r="K13464" t="s">
        <v>1550</v>
      </c>
      <c r="L13464" t="s">
        <v>1551</v>
      </c>
      <c r="M13464" t="s">
        <v>1552</v>
      </c>
      <c r="N13464" t="s">
        <v>1553</v>
      </c>
      <c r="O13464" t="s">
        <v>1554</v>
      </c>
      <c r="P13464" t="s">
        <v>1555</v>
      </c>
      <c r="Q13464" t="s">
        <v>1032</v>
      </c>
    </row>
    <row r="13465" spans="1:17" x14ac:dyDescent="0.35">
      <c r="A13465" t="s">
        <v>8</v>
      </c>
      <c r="B13465" t="s">
        <v>1129</v>
      </c>
      <c r="C13465">
        <v>44</v>
      </c>
      <c r="D13465" t="s">
        <v>306</v>
      </c>
      <c r="E13465" t="s">
        <v>140</v>
      </c>
      <c r="F13465" t="s">
        <v>639</v>
      </c>
      <c r="G13465" t="s">
        <v>140</v>
      </c>
      <c r="H13465" t="s">
        <v>140</v>
      </c>
      <c r="I13465" t="s">
        <v>140</v>
      </c>
      <c r="J13465" t="s">
        <v>1085</v>
      </c>
      <c r="K13465" t="s">
        <v>1073</v>
      </c>
      <c r="L13465" t="s">
        <v>1048</v>
      </c>
      <c r="M13465" t="s">
        <v>140</v>
      </c>
      <c r="N13465" t="s">
        <v>939</v>
      </c>
      <c r="O13465" t="s">
        <v>140</v>
      </c>
      <c r="P13465" t="s">
        <v>775</v>
      </c>
      <c r="Q13465" t="s">
        <v>140</v>
      </c>
    </row>
    <row r="13466" spans="1:17" x14ac:dyDescent="0.35">
      <c r="A13466" t="s">
        <v>8</v>
      </c>
      <c r="B13466" t="s">
        <v>1130</v>
      </c>
      <c r="C13466">
        <v>116</v>
      </c>
      <c r="D13466" t="s">
        <v>428</v>
      </c>
      <c r="E13466" t="s">
        <v>1003</v>
      </c>
      <c r="F13466" t="s">
        <v>794</v>
      </c>
      <c r="G13466" t="s">
        <v>140</v>
      </c>
      <c r="H13466" t="s">
        <v>140</v>
      </c>
      <c r="I13466" t="s">
        <v>140</v>
      </c>
      <c r="J13466" t="s">
        <v>383</v>
      </c>
      <c r="K13466" t="s">
        <v>1008</v>
      </c>
      <c r="L13466" t="s">
        <v>954</v>
      </c>
      <c r="M13466" t="s">
        <v>140</v>
      </c>
      <c r="N13466" t="s">
        <v>1013</v>
      </c>
      <c r="O13466" t="s">
        <v>140</v>
      </c>
      <c r="P13466" t="s">
        <v>140</v>
      </c>
      <c r="Q13466" t="s">
        <v>140</v>
      </c>
    </row>
    <row r="13467" spans="1:17" x14ac:dyDescent="0.35">
      <c r="A13467" t="s">
        <v>8</v>
      </c>
      <c r="B13467" t="s">
        <v>1131</v>
      </c>
      <c r="C13467">
        <v>44</v>
      </c>
      <c r="D13467" t="s">
        <v>852</v>
      </c>
      <c r="E13467" t="s">
        <v>940</v>
      </c>
      <c r="F13467" t="s">
        <v>261</v>
      </c>
      <c r="G13467" t="s">
        <v>140</v>
      </c>
      <c r="H13467" t="s">
        <v>140</v>
      </c>
      <c r="I13467" t="s">
        <v>140</v>
      </c>
      <c r="J13467" t="s">
        <v>83</v>
      </c>
      <c r="K13467" t="s">
        <v>1013</v>
      </c>
      <c r="L13467" t="s">
        <v>1043</v>
      </c>
      <c r="M13467" t="s">
        <v>140</v>
      </c>
      <c r="N13467" t="s">
        <v>140</v>
      </c>
      <c r="O13467" t="s">
        <v>140</v>
      </c>
      <c r="P13467" t="s">
        <v>140</v>
      </c>
      <c r="Q13467" t="s">
        <v>140</v>
      </c>
    </row>
    <row r="13468" spans="1:17" x14ac:dyDescent="0.35">
      <c r="A13468" t="s">
        <v>9</v>
      </c>
      <c r="B13468" t="s">
        <v>1129</v>
      </c>
      <c r="C13468">
        <v>18</v>
      </c>
      <c r="D13468" t="s">
        <v>69</v>
      </c>
      <c r="E13468" t="s">
        <v>119</v>
      </c>
      <c r="F13468" t="s">
        <v>140</v>
      </c>
      <c r="G13468" t="s">
        <v>140</v>
      </c>
      <c r="H13468" t="s">
        <v>140</v>
      </c>
      <c r="I13468" t="s">
        <v>317</v>
      </c>
      <c r="J13468" t="s">
        <v>935</v>
      </c>
      <c r="K13468" t="s">
        <v>1064</v>
      </c>
      <c r="L13468" t="s">
        <v>140</v>
      </c>
      <c r="M13468" t="s">
        <v>140</v>
      </c>
      <c r="N13468" t="s">
        <v>1051</v>
      </c>
      <c r="O13468" t="s">
        <v>140</v>
      </c>
      <c r="P13468" t="s">
        <v>140</v>
      </c>
      <c r="Q13468" t="s">
        <v>140</v>
      </c>
    </row>
    <row r="13469" spans="1:17" x14ac:dyDescent="0.35">
      <c r="A13469" t="s">
        <v>9</v>
      </c>
      <c r="B13469" t="s">
        <v>1130</v>
      </c>
      <c r="C13469">
        <v>163</v>
      </c>
      <c r="D13469" t="s">
        <v>816</v>
      </c>
      <c r="E13469" t="s">
        <v>618</v>
      </c>
      <c r="F13469" t="s">
        <v>970</v>
      </c>
      <c r="G13469" t="s">
        <v>140</v>
      </c>
      <c r="H13469" t="s">
        <v>140</v>
      </c>
      <c r="I13469" t="s">
        <v>140</v>
      </c>
      <c r="J13469" t="s">
        <v>375</v>
      </c>
      <c r="K13469" t="s">
        <v>1066</v>
      </c>
      <c r="L13469" t="s">
        <v>1060</v>
      </c>
      <c r="M13469" t="s">
        <v>140</v>
      </c>
      <c r="N13469" t="s">
        <v>1017</v>
      </c>
      <c r="O13469" t="s">
        <v>140</v>
      </c>
      <c r="P13469" t="s">
        <v>140</v>
      </c>
      <c r="Q13469" t="s">
        <v>140</v>
      </c>
    </row>
    <row r="13470" spans="1:17" x14ac:dyDescent="0.35">
      <c r="A13470" t="s">
        <v>9</v>
      </c>
      <c r="B13470" t="s">
        <v>1131</v>
      </c>
      <c r="C13470">
        <v>20</v>
      </c>
      <c r="D13470" t="s">
        <v>509</v>
      </c>
      <c r="E13470" t="s">
        <v>67</v>
      </c>
      <c r="F13470" t="s">
        <v>286</v>
      </c>
      <c r="G13470" t="s">
        <v>140</v>
      </c>
      <c r="H13470" t="s">
        <v>140</v>
      </c>
      <c r="I13470" t="s">
        <v>140</v>
      </c>
      <c r="J13470" t="s">
        <v>937</v>
      </c>
      <c r="K13470" t="s">
        <v>140</v>
      </c>
      <c r="L13470" t="s">
        <v>140</v>
      </c>
      <c r="M13470" t="s">
        <v>140</v>
      </c>
      <c r="N13470" t="s">
        <v>140</v>
      </c>
      <c r="O13470" t="s">
        <v>140</v>
      </c>
      <c r="P13470" t="s">
        <v>140</v>
      </c>
      <c r="Q13470" t="s">
        <v>140</v>
      </c>
    </row>
    <row r="13471" spans="1:17" x14ac:dyDescent="0.35">
      <c r="A13471" t="s">
        <v>10</v>
      </c>
      <c r="B13471" t="s">
        <v>1129</v>
      </c>
      <c r="C13471">
        <v>25</v>
      </c>
      <c r="D13471" t="s">
        <v>786</v>
      </c>
      <c r="E13471" t="s">
        <v>140</v>
      </c>
      <c r="F13471" t="s">
        <v>659</v>
      </c>
      <c r="G13471" t="s">
        <v>140</v>
      </c>
      <c r="H13471" t="s">
        <v>140</v>
      </c>
      <c r="I13471" t="s">
        <v>140</v>
      </c>
      <c r="J13471" t="s">
        <v>683</v>
      </c>
      <c r="K13471" t="s">
        <v>1017</v>
      </c>
      <c r="L13471" t="s">
        <v>140</v>
      </c>
      <c r="M13471" t="s">
        <v>140</v>
      </c>
      <c r="N13471" t="s">
        <v>1046</v>
      </c>
      <c r="O13471" t="s">
        <v>140</v>
      </c>
      <c r="P13471" t="s">
        <v>140</v>
      </c>
      <c r="Q13471" t="s">
        <v>140</v>
      </c>
    </row>
    <row r="13472" spans="1:17" x14ac:dyDescent="0.35">
      <c r="A13472" t="s">
        <v>10</v>
      </c>
      <c r="B13472" t="s">
        <v>1130</v>
      </c>
      <c r="C13472">
        <v>169</v>
      </c>
      <c r="D13472" t="s">
        <v>481</v>
      </c>
      <c r="E13472" t="s">
        <v>1004</v>
      </c>
      <c r="F13472" t="s">
        <v>546</v>
      </c>
      <c r="G13472" t="s">
        <v>140</v>
      </c>
      <c r="H13472" t="s">
        <v>140</v>
      </c>
      <c r="I13472" t="s">
        <v>140</v>
      </c>
      <c r="J13472" t="s">
        <v>296</v>
      </c>
      <c r="K13472" t="s">
        <v>1054</v>
      </c>
      <c r="L13472" t="s">
        <v>869</v>
      </c>
      <c r="M13472" t="s">
        <v>140</v>
      </c>
      <c r="N13472" t="s">
        <v>1010</v>
      </c>
      <c r="O13472" t="s">
        <v>140</v>
      </c>
      <c r="P13472" t="s">
        <v>1063</v>
      </c>
      <c r="Q13472" t="s">
        <v>140</v>
      </c>
    </row>
    <row r="13473" spans="1:17" x14ac:dyDescent="0.35">
      <c r="A13473" t="s">
        <v>10</v>
      </c>
      <c r="B13473" t="s">
        <v>1131</v>
      </c>
      <c r="C13473">
        <v>14</v>
      </c>
      <c r="D13473" t="s">
        <v>437</v>
      </c>
      <c r="E13473" t="s">
        <v>456</v>
      </c>
      <c r="F13473" t="s">
        <v>1049</v>
      </c>
      <c r="G13473" t="s">
        <v>140</v>
      </c>
      <c r="H13473" t="s">
        <v>140</v>
      </c>
      <c r="I13473" t="s">
        <v>140</v>
      </c>
      <c r="J13473" t="s">
        <v>728</v>
      </c>
      <c r="K13473" t="s">
        <v>869</v>
      </c>
      <c r="L13473" t="s">
        <v>140</v>
      </c>
      <c r="M13473" t="s">
        <v>140</v>
      </c>
      <c r="N13473" t="s">
        <v>140</v>
      </c>
      <c r="O13473" t="s">
        <v>140</v>
      </c>
      <c r="P13473" t="s">
        <v>140</v>
      </c>
      <c r="Q13473" t="s">
        <v>140</v>
      </c>
    </row>
    <row r="13474" spans="1:17" x14ac:dyDescent="0.35">
      <c r="A13474" t="s">
        <v>11</v>
      </c>
      <c r="B13474" t="s">
        <v>1129</v>
      </c>
      <c r="C13474">
        <v>22</v>
      </c>
      <c r="D13474" t="s">
        <v>449</v>
      </c>
      <c r="E13474" t="s">
        <v>345</v>
      </c>
      <c r="F13474" t="s">
        <v>654</v>
      </c>
      <c r="G13474" t="s">
        <v>140</v>
      </c>
      <c r="H13474" t="s">
        <v>140</v>
      </c>
      <c r="I13474" t="s">
        <v>140</v>
      </c>
      <c r="J13474" t="s">
        <v>408</v>
      </c>
      <c r="K13474" t="s">
        <v>140</v>
      </c>
      <c r="L13474" t="s">
        <v>140</v>
      </c>
      <c r="M13474" t="s">
        <v>140</v>
      </c>
      <c r="N13474" t="s">
        <v>140</v>
      </c>
      <c r="O13474" t="s">
        <v>140</v>
      </c>
      <c r="P13474" t="s">
        <v>140</v>
      </c>
      <c r="Q13474" t="s">
        <v>140</v>
      </c>
    </row>
    <row r="13475" spans="1:17" x14ac:dyDescent="0.35">
      <c r="A13475" t="s">
        <v>11</v>
      </c>
      <c r="B13475" t="s">
        <v>1130</v>
      </c>
      <c r="C13475">
        <v>160</v>
      </c>
      <c r="D13475" t="s">
        <v>584</v>
      </c>
      <c r="E13475" t="s">
        <v>401</v>
      </c>
      <c r="F13475" t="s">
        <v>1057</v>
      </c>
      <c r="G13475" t="s">
        <v>140</v>
      </c>
      <c r="H13475" t="s">
        <v>140</v>
      </c>
      <c r="I13475" t="s">
        <v>140</v>
      </c>
      <c r="J13475" t="s">
        <v>886</v>
      </c>
      <c r="K13475" t="s">
        <v>1004</v>
      </c>
      <c r="L13475" t="s">
        <v>1046</v>
      </c>
      <c r="M13475" t="s">
        <v>140</v>
      </c>
      <c r="N13475" t="s">
        <v>1012</v>
      </c>
      <c r="O13475" t="s">
        <v>140</v>
      </c>
      <c r="P13475" t="s">
        <v>140</v>
      </c>
      <c r="Q13475" t="s">
        <v>140</v>
      </c>
    </row>
    <row r="13476" spans="1:17" x14ac:dyDescent="0.35">
      <c r="A13476" t="s">
        <v>11</v>
      </c>
      <c r="B13476" t="s">
        <v>1131</v>
      </c>
      <c r="C13476">
        <v>24</v>
      </c>
      <c r="D13476" t="s">
        <v>796</v>
      </c>
      <c r="E13476" t="s">
        <v>827</v>
      </c>
      <c r="F13476" t="s">
        <v>1046</v>
      </c>
      <c r="G13476" t="s">
        <v>140</v>
      </c>
      <c r="H13476" t="s">
        <v>140</v>
      </c>
      <c r="I13476" t="s">
        <v>140</v>
      </c>
      <c r="J13476" t="s">
        <v>123</v>
      </c>
      <c r="K13476" t="s">
        <v>140</v>
      </c>
      <c r="L13476" t="s">
        <v>140</v>
      </c>
      <c r="M13476" t="s">
        <v>140</v>
      </c>
      <c r="N13476" t="s">
        <v>1064</v>
      </c>
      <c r="O13476" t="s">
        <v>140</v>
      </c>
      <c r="P13476" t="s">
        <v>140</v>
      </c>
      <c r="Q13476" t="s">
        <v>140</v>
      </c>
    </row>
    <row r="13477" spans="1:17" x14ac:dyDescent="0.35">
      <c r="A13477" t="s">
        <v>12</v>
      </c>
      <c r="B13477" t="s">
        <v>1129</v>
      </c>
      <c r="C13477">
        <v>77</v>
      </c>
      <c r="D13477" t="s">
        <v>872</v>
      </c>
      <c r="E13477" t="s">
        <v>1017</v>
      </c>
      <c r="F13477" t="s">
        <v>1064</v>
      </c>
      <c r="G13477" t="s">
        <v>1017</v>
      </c>
      <c r="H13477" t="s">
        <v>140</v>
      </c>
      <c r="I13477" t="s">
        <v>140</v>
      </c>
      <c r="J13477" t="s">
        <v>115</v>
      </c>
      <c r="K13477" t="s">
        <v>1017</v>
      </c>
      <c r="L13477" t="s">
        <v>1014</v>
      </c>
      <c r="M13477" t="s">
        <v>140</v>
      </c>
      <c r="N13477" t="s">
        <v>140</v>
      </c>
      <c r="O13477" t="s">
        <v>140</v>
      </c>
      <c r="P13477" t="s">
        <v>140</v>
      </c>
      <c r="Q13477" t="s">
        <v>949</v>
      </c>
    </row>
    <row r="13478" spans="1:17" x14ac:dyDescent="0.35">
      <c r="A13478" t="s">
        <v>12</v>
      </c>
      <c r="B13478" t="s">
        <v>1130</v>
      </c>
      <c r="C13478">
        <v>87</v>
      </c>
      <c r="D13478" t="s">
        <v>689</v>
      </c>
      <c r="E13478" t="s">
        <v>1046</v>
      </c>
      <c r="F13478" t="s">
        <v>771</v>
      </c>
      <c r="G13478" t="s">
        <v>140</v>
      </c>
      <c r="H13478" t="s">
        <v>140</v>
      </c>
      <c r="I13478" t="s">
        <v>140</v>
      </c>
      <c r="J13478" t="s">
        <v>752</v>
      </c>
      <c r="K13478" t="s">
        <v>140</v>
      </c>
      <c r="L13478" t="s">
        <v>140</v>
      </c>
      <c r="M13478" t="s">
        <v>140</v>
      </c>
      <c r="N13478" t="s">
        <v>1008</v>
      </c>
      <c r="O13478" t="s">
        <v>140</v>
      </c>
      <c r="P13478" t="s">
        <v>140</v>
      </c>
      <c r="Q13478" t="s">
        <v>140</v>
      </c>
    </row>
    <row r="13479" spans="1:17" x14ac:dyDescent="0.35">
      <c r="A13479" t="s">
        <v>12</v>
      </c>
      <c r="B13479" t="s">
        <v>1131</v>
      </c>
      <c r="C13479">
        <v>45</v>
      </c>
      <c r="D13479" t="s">
        <v>793</v>
      </c>
      <c r="E13479" t="s">
        <v>140</v>
      </c>
      <c r="F13479" t="s">
        <v>877</v>
      </c>
      <c r="G13479" t="s">
        <v>140</v>
      </c>
      <c r="H13479" t="s">
        <v>140</v>
      </c>
      <c r="I13479" t="s">
        <v>1073</v>
      </c>
      <c r="J13479" t="s">
        <v>1061</v>
      </c>
      <c r="K13479" t="s">
        <v>140</v>
      </c>
      <c r="L13479" t="s">
        <v>140</v>
      </c>
      <c r="M13479" t="s">
        <v>140</v>
      </c>
      <c r="N13479" t="s">
        <v>140</v>
      </c>
      <c r="O13479" t="s">
        <v>140</v>
      </c>
      <c r="P13479" t="s">
        <v>140</v>
      </c>
      <c r="Q13479" t="s">
        <v>140</v>
      </c>
    </row>
    <row r="13480" spans="1:17" x14ac:dyDescent="0.35">
      <c r="A13480" t="s">
        <v>13</v>
      </c>
      <c r="B13480" t="s">
        <v>1129</v>
      </c>
      <c r="C13480">
        <v>31</v>
      </c>
      <c r="D13480" t="s">
        <v>886</v>
      </c>
      <c r="E13480" t="s">
        <v>140</v>
      </c>
      <c r="F13480" t="s">
        <v>755</v>
      </c>
      <c r="G13480" t="s">
        <v>140</v>
      </c>
      <c r="H13480" t="s">
        <v>140</v>
      </c>
      <c r="I13480" t="s">
        <v>140</v>
      </c>
      <c r="J13480" t="s">
        <v>530</v>
      </c>
      <c r="K13480" t="s">
        <v>140</v>
      </c>
      <c r="L13480" t="s">
        <v>1065</v>
      </c>
      <c r="M13480" t="s">
        <v>140</v>
      </c>
      <c r="N13480" t="s">
        <v>140</v>
      </c>
      <c r="O13480" t="s">
        <v>140</v>
      </c>
      <c r="P13480" t="s">
        <v>140</v>
      </c>
      <c r="Q13480" t="s">
        <v>140</v>
      </c>
    </row>
    <row r="13481" spans="1:17" x14ac:dyDescent="0.35">
      <c r="A13481" t="s">
        <v>13</v>
      </c>
      <c r="B13481" t="s">
        <v>1130</v>
      </c>
      <c r="C13481">
        <v>99</v>
      </c>
      <c r="D13481" t="s">
        <v>71</v>
      </c>
      <c r="E13481" t="s">
        <v>949</v>
      </c>
      <c r="F13481" t="s">
        <v>697</v>
      </c>
      <c r="G13481" t="s">
        <v>140</v>
      </c>
      <c r="H13481" t="s">
        <v>140</v>
      </c>
      <c r="I13481" t="s">
        <v>140</v>
      </c>
      <c r="J13481" t="s">
        <v>686</v>
      </c>
      <c r="K13481" t="s">
        <v>733</v>
      </c>
      <c r="L13481" t="s">
        <v>1046</v>
      </c>
      <c r="M13481" t="s">
        <v>140</v>
      </c>
      <c r="N13481" t="s">
        <v>1063</v>
      </c>
      <c r="O13481" t="s">
        <v>140</v>
      </c>
      <c r="P13481" t="s">
        <v>140</v>
      </c>
      <c r="Q13481" t="s">
        <v>140</v>
      </c>
    </row>
    <row r="13482" spans="1:17" x14ac:dyDescent="0.35">
      <c r="A13482" t="s">
        <v>13</v>
      </c>
      <c r="B13482" t="s">
        <v>1131</v>
      </c>
      <c r="C13482">
        <v>76</v>
      </c>
      <c r="D13482" t="s">
        <v>630</v>
      </c>
      <c r="E13482" t="s">
        <v>1012</v>
      </c>
      <c r="F13482" t="s">
        <v>71</v>
      </c>
      <c r="G13482" t="s">
        <v>1063</v>
      </c>
      <c r="H13482" t="s">
        <v>140</v>
      </c>
      <c r="I13482" t="s">
        <v>140</v>
      </c>
      <c r="J13482" t="s">
        <v>375</v>
      </c>
      <c r="K13482" t="s">
        <v>1051</v>
      </c>
      <c r="L13482" t="s">
        <v>929</v>
      </c>
      <c r="M13482" t="s">
        <v>140</v>
      </c>
      <c r="N13482" t="s">
        <v>1014</v>
      </c>
      <c r="O13482" t="s">
        <v>140</v>
      </c>
      <c r="P13482" t="s">
        <v>140</v>
      </c>
      <c r="Q13482" t="s">
        <v>140</v>
      </c>
    </row>
    <row r="13483" spans="1:17" x14ac:dyDescent="0.35">
      <c r="A13483" t="s">
        <v>14</v>
      </c>
      <c r="B13483" t="s">
        <v>1129</v>
      </c>
      <c r="C13483">
        <v>49</v>
      </c>
      <c r="D13483" t="s">
        <v>750</v>
      </c>
      <c r="E13483" t="s">
        <v>1012</v>
      </c>
      <c r="F13483" t="s">
        <v>953</v>
      </c>
      <c r="G13483" t="s">
        <v>1046</v>
      </c>
      <c r="H13483" t="s">
        <v>140</v>
      </c>
      <c r="I13483" t="s">
        <v>140</v>
      </c>
      <c r="J13483" t="s">
        <v>592</v>
      </c>
      <c r="K13483" t="s">
        <v>1055</v>
      </c>
      <c r="L13483" t="s">
        <v>1063</v>
      </c>
      <c r="M13483" t="s">
        <v>140</v>
      </c>
      <c r="N13483" t="s">
        <v>140</v>
      </c>
      <c r="O13483" t="s">
        <v>140</v>
      </c>
      <c r="P13483" t="s">
        <v>140</v>
      </c>
      <c r="Q13483" t="s">
        <v>140</v>
      </c>
    </row>
    <row r="13484" spans="1:17" x14ac:dyDescent="0.35">
      <c r="A13484" t="s">
        <v>14</v>
      </c>
      <c r="B13484" t="s">
        <v>1130</v>
      </c>
      <c r="C13484">
        <v>121</v>
      </c>
      <c r="D13484" t="s">
        <v>823</v>
      </c>
      <c r="E13484" t="s">
        <v>1003</v>
      </c>
      <c r="F13484" t="s">
        <v>654</v>
      </c>
      <c r="G13484" t="s">
        <v>1016</v>
      </c>
      <c r="H13484" t="s">
        <v>140</v>
      </c>
      <c r="I13484" t="s">
        <v>140</v>
      </c>
      <c r="J13484" t="s">
        <v>746</v>
      </c>
      <c r="K13484" t="s">
        <v>1021</v>
      </c>
      <c r="L13484" t="s">
        <v>1058</v>
      </c>
      <c r="M13484" t="s">
        <v>140</v>
      </c>
      <c r="N13484" t="s">
        <v>1010</v>
      </c>
      <c r="O13484" t="s">
        <v>140</v>
      </c>
      <c r="P13484" t="s">
        <v>140</v>
      </c>
      <c r="Q13484" t="s">
        <v>140</v>
      </c>
    </row>
    <row r="13485" spans="1:17" x14ac:dyDescent="0.35">
      <c r="A13485" t="s">
        <v>14</v>
      </c>
      <c r="B13485" t="s">
        <v>1131</v>
      </c>
      <c r="C13485">
        <v>33</v>
      </c>
      <c r="D13485" t="s">
        <v>174</v>
      </c>
      <c r="E13485" t="s">
        <v>422</v>
      </c>
      <c r="F13485" t="s">
        <v>1059</v>
      </c>
      <c r="G13485" t="s">
        <v>140</v>
      </c>
      <c r="H13485" t="s">
        <v>140</v>
      </c>
      <c r="I13485" t="s">
        <v>140</v>
      </c>
      <c r="J13485" t="s">
        <v>365</v>
      </c>
      <c r="K13485" t="s">
        <v>140</v>
      </c>
      <c r="L13485" t="s">
        <v>140</v>
      </c>
      <c r="M13485" t="s">
        <v>140</v>
      </c>
      <c r="N13485" t="s">
        <v>140</v>
      </c>
      <c r="O13485" t="s">
        <v>140</v>
      </c>
      <c r="P13485" t="s">
        <v>140</v>
      </c>
      <c r="Q13485" t="s">
        <v>140</v>
      </c>
    </row>
    <row r="13486" spans="1:17" x14ac:dyDescent="0.35">
      <c r="A13486" t="s">
        <v>15</v>
      </c>
      <c r="B13486" t="s">
        <v>1129</v>
      </c>
      <c r="C13486">
        <v>44</v>
      </c>
      <c r="D13486" t="s">
        <v>958</v>
      </c>
      <c r="E13486" t="s">
        <v>664</v>
      </c>
      <c r="F13486" t="s">
        <v>991</v>
      </c>
      <c r="G13486" t="s">
        <v>140</v>
      </c>
      <c r="H13486" t="s">
        <v>140</v>
      </c>
      <c r="I13486" t="s">
        <v>140</v>
      </c>
      <c r="J13486" t="s">
        <v>942</v>
      </c>
      <c r="K13486" t="s">
        <v>1064</v>
      </c>
      <c r="L13486" t="s">
        <v>1009</v>
      </c>
      <c r="M13486" t="s">
        <v>140</v>
      </c>
      <c r="N13486" t="s">
        <v>140</v>
      </c>
      <c r="O13486" t="s">
        <v>140</v>
      </c>
      <c r="P13486" t="s">
        <v>140</v>
      </c>
      <c r="Q13486" t="s">
        <v>140</v>
      </c>
    </row>
    <row r="13487" spans="1:17" x14ac:dyDescent="0.35">
      <c r="A13487" t="s">
        <v>15</v>
      </c>
      <c r="B13487" t="s">
        <v>1130</v>
      </c>
      <c r="C13487">
        <v>130</v>
      </c>
      <c r="D13487" t="s">
        <v>556</v>
      </c>
      <c r="E13487" t="s">
        <v>949</v>
      </c>
      <c r="F13487" t="s">
        <v>723</v>
      </c>
      <c r="G13487" t="s">
        <v>140</v>
      </c>
      <c r="H13487" t="s">
        <v>140</v>
      </c>
      <c r="I13487" t="s">
        <v>140</v>
      </c>
      <c r="J13487" t="s">
        <v>43</v>
      </c>
      <c r="K13487" t="s">
        <v>1060</v>
      </c>
      <c r="L13487" t="s">
        <v>1055</v>
      </c>
      <c r="M13487" t="s">
        <v>140</v>
      </c>
      <c r="N13487" t="s">
        <v>1008</v>
      </c>
      <c r="O13487" t="s">
        <v>140</v>
      </c>
      <c r="P13487" t="s">
        <v>140</v>
      </c>
      <c r="Q13487" t="s">
        <v>140</v>
      </c>
    </row>
    <row r="13488" spans="1:17" x14ac:dyDescent="0.35">
      <c r="A13488" t="s">
        <v>15</v>
      </c>
      <c r="B13488" t="s">
        <v>1131</v>
      </c>
      <c r="C13488">
        <v>32</v>
      </c>
      <c r="D13488" t="s">
        <v>400</v>
      </c>
      <c r="E13488" t="s">
        <v>140</v>
      </c>
      <c r="F13488" t="s">
        <v>1076</v>
      </c>
      <c r="G13488" t="s">
        <v>140</v>
      </c>
      <c r="H13488" t="s">
        <v>140</v>
      </c>
      <c r="I13488" t="s">
        <v>140</v>
      </c>
      <c r="J13488" t="s">
        <v>1076</v>
      </c>
      <c r="K13488" t="s">
        <v>140</v>
      </c>
      <c r="L13488" t="s">
        <v>140</v>
      </c>
      <c r="M13488" t="s">
        <v>140</v>
      </c>
      <c r="N13488" t="s">
        <v>140</v>
      </c>
      <c r="O13488" t="s">
        <v>140</v>
      </c>
      <c r="P13488" t="s">
        <v>140</v>
      </c>
      <c r="Q13488" t="s">
        <v>140</v>
      </c>
    </row>
    <row r="13489" spans="1:17" x14ac:dyDescent="0.35">
      <c r="A13489" t="s">
        <v>16</v>
      </c>
      <c r="B13489" t="s">
        <v>1129</v>
      </c>
      <c r="C13489">
        <v>13</v>
      </c>
      <c r="D13489" t="s">
        <v>519</v>
      </c>
      <c r="E13489" t="s">
        <v>140</v>
      </c>
      <c r="F13489" t="s">
        <v>595</v>
      </c>
      <c r="G13489" t="s">
        <v>140</v>
      </c>
      <c r="H13489" t="s">
        <v>140</v>
      </c>
      <c r="I13489" t="s">
        <v>140</v>
      </c>
      <c r="J13489" t="s">
        <v>117</v>
      </c>
      <c r="K13489" t="s">
        <v>838</v>
      </c>
      <c r="L13489" t="s">
        <v>140</v>
      </c>
      <c r="M13489" t="s">
        <v>140</v>
      </c>
      <c r="N13489" t="s">
        <v>140</v>
      </c>
      <c r="O13489" t="s">
        <v>140</v>
      </c>
      <c r="P13489" t="s">
        <v>140</v>
      </c>
      <c r="Q13489" t="s">
        <v>140</v>
      </c>
    </row>
    <row r="13490" spans="1:17" x14ac:dyDescent="0.35">
      <c r="A13490" t="s">
        <v>16</v>
      </c>
      <c r="B13490" t="s">
        <v>1130</v>
      </c>
      <c r="C13490">
        <v>166</v>
      </c>
      <c r="D13490" t="s">
        <v>594</v>
      </c>
      <c r="E13490" t="s">
        <v>618</v>
      </c>
      <c r="F13490" t="s">
        <v>1100</v>
      </c>
      <c r="G13490" t="s">
        <v>140</v>
      </c>
      <c r="H13490" t="s">
        <v>140</v>
      </c>
      <c r="I13490" t="s">
        <v>140</v>
      </c>
      <c r="J13490" t="s">
        <v>603</v>
      </c>
      <c r="K13490" t="s">
        <v>140</v>
      </c>
      <c r="L13490" t="s">
        <v>1066</v>
      </c>
      <c r="M13490" t="s">
        <v>140</v>
      </c>
      <c r="N13490" t="s">
        <v>1063</v>
      </c>
      <c r="O13490" t="s">
        <v>140</v>
      </c>
      <c r="P13490" t="s">
        <v>140</v>
      </c>
      <c r="Q13490" t="s">
        <v>140</v>
      </c>
    </row>
    <row r="13491" spans="1:17" x14ac:dyDescent="0.35">
      <c r="A13491" t="s">
        <v>16</v>
      </c>
      <c r="B13491" t="s">
        <v>1131</v>
      </c>
      <c r="C13491">
        <v>27</v>
      </c>
      <c r="D13491" t="s">
        <v>223</v>
      </c>
      <c r="E13491" t="s">
        <v>762</v>
      </c>
      <c r="F13491" t="s">
        <v>127</v>
      </c>
      <c r="G13491" t="s">
        <v>140</v>
      </c>
      <c r="H13491" t="s">
        <v>140</v>
      </c>
      <c r="I13491" t="s">
        <v>140</v>
      </c>
      <c r="J13491" t="s">
        <v>111</v>
      </c>
      <c r="K13491" t="s">
        <v>140</v>
      </c>
      <c r="L13491" t="s">
        <v>1058</v>
      </c>
      <c r="M13491" t="s">
        <v>140</v>
      </c>
      <c r="N13491" t="s">
        <v>140</v>
      </c>
      <c r="O13491" t="s">
        <v>140</v>
      </c>
      <c r="P13491" t="s">
        <v>140</v>
      </c>
      <c r="Q13491" t="s">
        <v>140</v>
      </c>
    </row>
    <row r="13492" spans="1:17" x14ac:dyDescent="0.35">
      <c r="A13492" t="s">
        <v>17</v>
      </c>
      <c r="B13492" t="s">
        <v>1129</v>
      </c>
      <c r="C13492">
        <v>27</v>
      </c>
      <c r="D13492" t="s">
        <v>223</v>
      </c>
      <c r="E13492" t="s">
        <v>1044</v>
      </c>
      <c r="F13492" t="s">
        <v>848</v>
      </c>
      <c r="G13492" t="s">
        <v>140</v>
      </c>
      <c r="H13492" t="s">
        <v>140</v>
      </c>
      <c r="I13492" t="s">
        <v>140</v>
      </c>
      <c r="J13492" t="s">
        <v>264</v>
      </c>
      <c r="K13492" t="s">
        <v>996</v>
      </c>
      <c r="L13492" t="s">
        <v>140</v>
      </c>
      <c r="M13492" t="s">
        <v>140</v>
      </c>
      <c r="N13492" t="s">
        <v>1051</v>
      </c>
      <c r="O13492" t="s">
        <v>140</v>
      </c>
      <c r="P13492" t="s">
        <v>140</v>
      </c>
      <c r="Q13492" t="s">
        <v>140</v>
      </c>
    </row>
    <row r="13493" spans="1:17" x14ac:dyDescent="0.35">
      <c r="A13493" t="s">
        <v>17</v>
      </c>
      <c r="B13493" t="s">
        <v>1130</v>
      </c>
      <c r="C13493">
        <v>162</v>
      </c>
      <c r="D13493" t="s">
        <v>39</v>
      </c>
      <c r="E13493" t="s">
        <v>988</v>
      </c>
      <c r="F13493" t="s">
        <v>568</v>
      </c>
      <c r="G13493" t="s">
        <v>140</v>
      </c>
      <c r="H13493" t="s">
        <v>1016</v>
      </c>
      <c r="I13493" t="s">
        <v>140</v>
      </c>
      <c r="J13493" t="s">
        <v>234</v>
      </c>
      <c r="K13493" t="s">
        <v>1012</v>
      </c>
      <c r="L13493" t="s">
        <v>1064</v>
      </c>
      <c r="M13493" t="s">
        <v>140</v>
      </c>
      <c r="N13493" t="s">
        <v>1063</v>
      </c>
      <c r="O13493" t="s">
        <v>140</v>
      </c>
      <c r="P13493" t="s">
        <v>140</v>
      </c>
      <c r="Q13493" t="s">
        <v>140</v>
      </c>
    </row>
    <row r="13494" spans="1:17" x14ac:dyDescent="0.35">
      <c r="A13494" t="s">
        <v>17</v>
      </c>
      <c r="B13494" t="s">
        <v>1131</v>
      </c>
      <c r="C13494">
        <v>14</v>
      </c>
      <c r="D13494" t="s">
        <v>70</v>
      </c>
      <c r="E13494" t="s">
        <v>140</v>
      </c>
      <c r="F13494" t="s">
        <v>994</v>
      </c>
      <c r="G13494" t="s">
        <v>140</v>
      </c>
      <c r="H13494" t="s">
        <v>140</v>
      </c>
      <c r="I13494" t="s">
        <v>140</v>
      </c>
      <c r="J13494" t="s">
        <v>360</v>
      </c>
      <c r="K13494" t="s">
        <v>140</v>
      </c>
      <c r="L13494" t="s">
        <v>140</v>
      </c>
      <c r="M13494" t="s">
        <v>140</v>
      </c>
      <c r="N13494" t="s">
        <v>140</v>
      </c>
      <c r="O13494" t="s">
        <v>140</v>
      </c>
      <c r="P13494" t="s">
        <v>140</v>
      </c>
      <c r="Q13494" t="s">
        <v>140</v>
      </c>
    </row>
    <row r="13495" spans="1:17" x14ac:dyDescent="0.35">
      <c r="A13495" t="s">
        <v>18</v>
      </c>
      <c r="B13495" t="s">
        <v>1129</v>
      </c>
      <c r="C13495">
        <v>23</v>
      </c>
      <c r="D13495" t="s">
        <v>637</v>
      </c>
      <c r="E13495" t="s">
        <v>140</v>
      </c>
      <c r="F13495" t="s">
        <v>668</v>
      </c>
      <c r="G13495" t="s">
        <v>140</v>
      </c>
      <c r="H13495" t="s">
        <v>140</v>
      </c>
      <c r="I13495" t="s">
        <v>140</v>
      </c>
      <c r="J13495" t="s">
        <v>67</v>
      </c>
      <c r="K13495" t="s">
        <v>954</v>
      </c>
      <c r="L13495" t="s">
        <v>1061</v>
      </c>
      <c r="M13495" t="s">
        <v>140</v>
      </c>
      <c r="N13495" t="s">
        <v>140</v>
      </c>
      <c r="O13495" t="s">
        <v>140</v>
      </c>
      <c r="P13495" t="s">
        <v>140</v>
      </c>
      <c r="Q13495" t="s">
        <v>140</v>
      </c>
    </row>
    <row r="13496" spans="1:17" x14ac:dyDescent="0.35">
      <c r="A13496" t="s">
        <v>18</v>
      </c>
      <c r="B13496" t="s">
        <v>1130</v>
      </c>
      <c r="C13496">
        <v>139</v>
      </c>
      <c r="D13496" t="s">
        <v>536</v>
      </c>
      <c r="E13496" t="s">
        <v>929</v>
      </c>
      <c r="F13496" t="s">
        <v>826</v>
      </c>
      <c r="G13496" t="s">
        <v>140</v>
      </c>
      <c r="H13496" t="s">
        <v>140</v>
      </c>
      <c r="I13496" t="s">
        <v>1012</v>
      </c>
      <c r="J13496" t="s">
        <v>610</v>
      </c>
      <c r="K13496" t="s">
        <v>1051</v>
      </c>
      <c r="L13496" t="s">
        <v>1063</v>
      </c>
      <c r="M13496" t="s">
        <v>140</v>
      </c>
      <c r="N13496" t="s">
        <v>1019</v>
      </c>
      <c r="O13496" t="s">
        <v>140</v>
      </c>
      <c r="P13496" t="s">
        <v>140</v>
      </c>
      <c r="Q13496" t="s">
        <v>140</v>
      </c>
    </row>
    <row r="13497" spans="1:17" x14ac:dyDescent="0.35">
      <c r="A13497" t="s">
        <v>18</v>
      </c>
      <c r="B13497" t="s">
        <v>1131</v>
      </c>
      <c r="C13497">
        <v>43</v>
      </c>
      <c r="D13497" t="s">
        <v>419</v>
      </c>
      <c r="E13497" t="s">
        <v>949</v>
      </c>
      <c r="F13497" t="s">
        <v>877</v>
      </c>
      <c r="G13497" t="s">
        <v>140</v>
      </c>
      <c r="H13497" t="s">
        <v>140</v>
      </c>
      <c r="I13497" t="s">
        <v>140</v>
      </c>
      <c r="J13497" t="s">
        <v>1100</v>
      </c>
      <c r="K13497" t="s">
        <v>140</v>
      </c>
      <c r="L13497" t="s">
        <v>838</v>
      </c>
      <c r="M13497" t="s">
        <v>140</v>
      </c>
      <c r="N13497" t="s">
        <v>140</v>
      </c>
      <c r="O13497" t="s">
        <v>140</v>
      </c>
      <c r="P13497" t="s">
        <v>140</v>
      </c>
      <c r="Q13497" t="s">
        <v>140</v>
      </c>
    </row>
    <row r="13498" spans="1:17" x14ac:dyDescent="0.35">
      <c r="A13498" t="s">
        <v>19</v>
      </c>
      <c r="B13498" t="s">
        <v>1129</v>
      </c>
      <c r="C13498">
        <v>11</v>
      </c>
      <c r="D13498" t="s">
        <v>36</v>
      </c>
      <c r="E13498" t="s">
        <v>1061</v>
      </c>
      <c r="F13498" t="s">
        <v>718</v>
      </c>
      <c r="G13498" t="s">
        <v>140</v>
      </c>
      <c r="H13498" t="s">
        <v>140</v>
      </c>
      <c r="I13498" t="s">
        <v>140</v>
      </c>
      <c r="J13498" t="s">
        <v>97</v>
      </c>
      <c r="K13498" t="s">
        <v>140</v>
      </c>
      <c r="L13498" t="s">
        <v>140</v>
      </c>
      <c r="M13498" t="s">
        <v>140</v>
      </c>
      <c r="N13498" t="s">
        <v>140</v>
      </c>
      <c r="O13498" t="s">
        <v>140</v>
      </c>
      <c r="P13498" t="s">
        <v>140</v>
      </c>
      <c r="Q13498" t="s">
        <v>140</v>
      </c>
    </row>
    <row r="13499" spans="1:17" x14ac:dyDescent="0.35">
      <c r="A13499" t="s">
        <v>19</v>
      </c>
      <c r="B13499" t="s">
        <v>1130</v>
      </c>
      <c r="C13499">
        <v>154</v>
      </c>
      <c r="D13499" t="s">
        <v>890</v>
      </c>
      <c r="E13499" t="s">
        <v>1063</v>
      </c>
      <c r="F13499" t="s">
        <v>446</v>
      </c>
      <c r="G13499" t="s">
        <v>1012</v>
      </c>
      <c r="H13499" t="s">
        <v>140</v>
      </c>
      <c r="I13499" t="s">
        <v>140</v>
      </c>
      <c r="J13499" t="s">
        <v>449</v>
      </c>
      <c r="K13499" t="s">
        <v>1048</v>
      </c>
      <c r="L13499" t="s">
        <v>838</v>
      </c>
      <c r="M13499" t="s">
        <v>140</v>
      </c>
      <c r="N13499" t="s">
        <v>949</v>
      </c>
      <c r="O13499" t="s">
        <v>140</v>
      </c>
      <c r="P13499" t="s">
        <v>140</v>
      </c>
      <c r="Q13499" t="s">
        <v>140</v>
      </c>
    </row>
    <row r="13500" spans="1:17" x14ac:dyDescent="0.35">
      <c r="A13500" t="s">
        <v>19</v>
      </c>
      <c r="B13500" t="s">
        <v>1131</v>
      </c>
      <c r="C13500">
        <v>41</v>
      </c>
      <c r="D13500" t="s">
        <v>361</v>
      </c>
      <c r="E13500" t="s">
        <v>1017</v>
      </c>
      <c r="F13500" t="s">
        <v>421</v>
      </c>
      <c r="G13500" t="s">
        <v>1017</v>
      </c>
      <c r="H13500" t="s">
        <v>140</v>
      </c>
      <c r="I13500" t="s">
        <v>140</v>
      </c>
      <c r="J13500" t="s">
        <v>716</v>
      </c>
      <c r="K13500" t="s">
        <v>140</v>
      </c>
      <c r="L13500" t="s">
        <v>939</v>
      </c>
      <c r="M13500" t="s">
        <v>140</v>
      </c>
      <c r="N13500" t="s">
        <v>140</v>
      </c>
      <c r="O13500" t="s">
        <v>140</v>
      </c>
      <c r="P13500" t="s">
        <v>140</v>
      </c>
      <c r="Q13500" t="s">
        <v>140</v>
      </c>
    </row>
    <row r="13501" spans="1:17" x14ac:dyDescent="0.35">
      <c r="A13501" t="s">
        <v>20</v>
      </c>
      <c r="B13501" t="s">
        <v>1129</v>
      </c>
      <c r="C13501">
        <v>32</v>
      </c>
      <c r="D13501" t="s">
        <v>600</v>
      </c>
      <c r="E13501" t="s">
        <v>1061</v>
      </c>
      <c r="F13501" t="s">
        <v>399</v>
      </c>
      <c r="G13501" t="s">
        <v>140</v>
      </c>
      <c r="H13501" t="s">
        <v>140</v>
      </c>
      <c r="I13501" t="s">
        <v>967</v>
      </c>
      <c r="J13501" t="s">
        <v>924</v>
      </c>
      <c r="K13501" t="s">
        <v>1012</v>
      </c>
      <c r="L13501" t="s">
        <v>140</v>
      </c>
      <c r="M13501" t="s">
        <v>140</v>
      </c>
      <c r="N13501" t="s">
        <v>940</v>
      </c>
      <c r="O13501" t="s">
        <v>140</v>
      </c>
      <c r="P13501" t="s">
        <v>140</v>
      </c>
      <c r="Q13501" t="s">
        <v>140</v>
      </c>
    </row>
    <row r="13502" spans="1:17" x14ac:dyDescent="0.35">
      <c r="A13502" t="s">
        <v>20</v>
      </c>
      <c r="B13502" t="s">
        <v>1130</v>
      </c>
      <c r="C13502">
        <v>90</v>
      </c>
      <c r="D13502" t="s">
        <v>963</v>
      </c>
      <c r="E13502" t="s">
        <v>967</v>
      </c>
      <c r="F13502" t="s">
        <v>830</v>
      </c>
      <c r="G13502" t="s">
        <v>140</v>
      </c>
      <c r="H13502" t="s">
        <v>140</v>
      </c>
      <c r="I13502" t="s">
        <v>140</v>
      </c>
      <c r="J13502" t="s">
        <v>389</v>
      </c>
      <c r="K13502" t="s">
        <v>140</v>
      </c>
      <c r="L13502" t="s">
        <v>1018</v>
      </c>
      <c r="M13502" t="s">
        <v>140</v>
      </c>
      <c r="N13502" t="s">
        <v>1011</v>
      </c>
      <c r="O13502" t="s">
        <v>140</v>
      </c>
      <c r="P13502" t="s">
        <v>140</v>
      </c>
      <c r="Q13502" t="s">
        <v>140</v>
      </c>
    </row>
    <row r="13503" spans="1:17" x14ac:dyDescent="0.35">
      <c r="A13503" t="s">
        <v>20</v>
      </c>
      <c r="B13503" t="s">
        <v>1131</v>
      </c>
      <c r="C13503">
        <v>84</v>
      </c>
      <c r="D13503" t="s">
        <v>540</v>
      </c>
      <c r="E13503" t="s">
        <v>1065</v>
      </c>
      <c r="F13503" t="s">
        <v>685</v>
      </c>
      <c r="G13503" t="s">
        <v>140</v>
      </c>
      <c r="H13503" t="s">
        <v>140</v>
      </c>
      <c r="I13503" t="s">
        <v>1013</v>
      </c>
      <c r="J13503" t="s">
        <v>973</v>
      </c>
      <c r="K13503" t="s">
        <v>664</v>
      </c>
      <c r="L13503" t="s">
        <v>949</v>
      </c>
      <c r="M13503" t="s">
        <v>140</v>
      </c>
      <c r="N13503" t="s">
        <v>140</v>
      </c>
      <c r="O13503" t="s">
        <v>140</v>
      </c>
      <c r="P13503" t="s">
        <v>140</v>
      </c>
      <c r="Q13503" t="s">
        <v>140</v>
      </c>
    </row>
    <row r="13504" spans="1:17" x14ac:dyDescent="0.35">
      <c r="A13504" t="s">
        <v>21</v>
      </c>
      <c r="B13504" t="s">
        <v>1129</v>
      </c>
      <c r="C13504">
        <v>43</v>
      </c>
      <c r="D13504" t="s">
        <v>938</v>
      </c>
      <c r="E13504" t="s">
        <v>140</v>
      </c>
      <c r="F13504" t="s">
        <v>939</v>
      </c>
      <c r="G13504" t="s">
        <v>140</v>
      </c>
      <c r="H13504" t="s">
        <v>140</v>
      </c>
      <c r="I13504" t="s">
        <v>140</v>
      </c>
      <c r="J13504" t="s">
        <v>140</v>
      </c>
      <c r="K13504" t="s">
        <v>140</v>
      </c>
      <c r="L13504" t="s">
        <v>140</v>
      </c>
      <c r="M13504" t="s">
        <v>140</v>
      </c>
      <c r="N13504" t="s">
        <v>140</v>
      </c>
      <c r="O13504" t="s">
        <v>140</v>
      </c>
      <c r="P13504" t="s">
        <v>140</v>
      </c>
      <c r="Q13504" t="s">
        <v>140</v>
      </c>
    </row>
    <row r="13505" spans="1:17" x14ac:dyDescent="0.35">
      <c r="A13505" t="s">
        <v>21</v>
      </c>
      <c r="B13505" t="s">
        <v>1130</v>
      </c>
      <c r="C13505">
        <v>75</v>
      </c>
      <c r="D13505" t="s">
        <v>955</v>
      </c>
      <c r="E13505" t="s">
        <v>954</v>
      </c>
      <c r="F13505" t="s">
        <v>140</v>
      </c>
      <c r="G13505" t="s">
        <v>140</v>
      </c>
      <c r="H13505" t="s">
        <v>140</v>
      </c>
      <c r="I13505" t="s">
        <v>140</v>
      </c>
      <c r="J13505" t="s">
        <v>1054</v>
      </c>
      <c r="K13505" t="s">
        <v>140</v>
      </c>
      <c r="L13505" t="s">
        <v>140</v>
      </c>
      <c r="M13505" t="s">
        <v>140</v>
      </c>
      <c r="N13505" t="s">
        <v>140</v>
      </c>
      <c r="O13505" t="s">
        <v>140</v>
      </c>
      <c r="P13505" t="s">
        <v>140</v>
      </c>
      <c r="Q13505" t="s">
        <v>140</v>
      </c>
    </row>
    <row r="13506" spans="1:17" x14ac:dyDescent="0.35">
      <c r="A13506" t="s">
        <v>21</v>
      </c>
      <c r="B13506" t="s">
        <v>1131</v>
      </c>
      <c r="C13506">
        <v>92</v>
      </c>
      <c r="D13506" t="s">
        <v>514</v>
      </c>
      <c r="E13506" t="s">
        <v>1043</v>
      </c>
      <c r="F13506" t="s">
        <v>1019</v>
      </c>
      <c r="G13506" t="s">
        <v>140</v>
      </c>
      <c r="H13506" t="s">
        <v>140</v>
      </c>
      <c r="I13506" t="s">
        <v>140</v>
      </c>
      <c r="J13506" t="s">
        <v>1019</v>
      </c>
      <c r="K13506" t="s">
        <v>140</v>
      </c>
      <c r="L13506" t="s">
        <v>140</v>
      </c>
      <c r="M13506" t="s">
        <v>140</v>
      </c>
      <c r="N13506" t="s">
        <v>140</v>
      </c>
      <c r="O13506" t="s">
        <v>140</v>
      </c>
      <c r="P13506" t="s">
        <v>140</v>
      </c>
      <c r="Q13506" t="s">
        <v>140</v>
      </c>
    </row>
    <row r="13507" spans="1:17" x14ac:dyDescent="0.35">
      <c r="A13507" t="s">
        <v>22</v>
      </c>
      <c r="B13507" t="s">
        <v>1129</v>
      </c>
      <c r="C13507">
        <v>23</v>
      </c>
      <c r="D13507" t="s">
        <v>429</v>
      </c>
      <c r="E13507" t="s">
        <v>140</v>
      </c>
      <c r="F13507" t="s">
        <v>345</v>
      </c>
      <c r="G13507" t="s">
        <v>140</v>
      </c>
      <c r="H13507" t="s">
        <v>140</v>
      </c>
      <c r="I13507" t="s">
        <v>869</v>
      </c>
      <c r="J13507" t="s">
        <v>595</v>
      </c>
      <c r="K13507" t="s">
        <v>961</v>
      </c>
      <c r="L13507" t="s">
        <v>140</v>
      </c>
      <c r="M13507" t="s">
        <v>140</v>
      </c>
      <c r="N13507" t="s">
        <v>1058</v>
      </c>
      <c r="O13507" t="s">
        <v>140</v>
      </c>
      <c r="P13507" t="s">
        <v>140</v>
      </c>
      <c r="Q13507" t="s">
        <v>140</v>
      </c>
    </row>
    <row r="13508" spans="1:17" x14ac:dyDescent="0.35">
      <c r="A13508" t="s">
        <v>22</v>
      </c>
      <c r="B13508" t="s">
        <v>1130</v>
      </c>
      <c r="C13508">
        <v>170</v>
      </c>
      <c r="D13508" t="s">
        <v>797</v>
      </c>
      <c r="E13508" t="s">
        <v>1059</v>
      </c>
      <c r="F13508" t="s">
        <v>886</v>
      </c>
      <c r="G13508" t="s">
        <v>775</v>
      </c>
      <c r="H13508" t="s">
        <v>140</v>
      </c>
      <c r="I13508" t="s">
        <v>140</v>
      </c>
      <c r="J13508" t="s">
        <v>414</v>
      </c>
      <c r="K13508" t="s">
        <v>140</v>
      </c>
      <c r="L13508" t="s">
        <v>1050</v>
      </c>
      <c r="M13508" t="s">
        <v>140</v>
      </c>
      <c r="N13508" t="s">
        <v>1009</v>
      </c>
      <c r="O13508" t="s">
        <v>140</v>
      </c>
      <c r="P13508" t="s">
        <v>140</v>
      </c>
      <c r="Q13508" t="s">
        <v>140</v>
      </c>
    </row>
    <row r="13509" spans="1:17" x14ac:dyDescent="0.35">
      <c r="A13509" t="s">
        <v>22</v>
      </c>
      <c r="B13509" t="s">
        <v>1131</v>
      </c>
      <c r="C13509">
        <v>16</v>
      </c>
      <c r="D13509" t="s">
        <v>708</v>
      </c>
      <c r="E13509" t="s">
        <v>140</v>
      </c>
      <c r="F13509" t="s">
        <v>848</v>
      </c>
      <c r="G13509" t="s">
        <v>140</v>
      </c>
      <c r="H13509" t="s">
        <v>140</v>
      </c>
      <c r="I13509" t="s">
        <v>140</v>
      </c>
      <c r="J13509" t="s">
        <v>140</v>
      </c>
      <c r="K13509" t="s">
        <v>140</v>
      </c>
      <c r="L13509" t="s">
        <v>371</v>
      </c>
      <c r="M13509" t="s">
        <v>140</v>
      </c>
      <c r="N13509" t="s">
        <v>140</v>
      </c>
      <c r="O13509" t="s">
        <v>140</v>
      </c>
      <c r="P13509" t="s">
        <v>140</v>
      </c>
      <c r="Q13509" t="s">
        <v>140</v>
      </c>
    </row>
    <row r="13510" spans="1:17" x14ac:dyDescent="0.35">
      <c r="A13510" t="s">
        <v>23</v>
      </c>
      <c r="B13510" t="s">
        <v>1129</v>
      </c>
      <c r="C13510">
        <v>41</v>
      </c>
      <c r="D13510" t="s">
        <v>609</v>
      </c>
      <c r="E13510" t="s">
        <v>140</v>
      </c>
      <c r="F13510" t="s">
        <v>147</v>
      </c>
      <c r="G13510" t="s">
        <v>140</v>
      </c>
      <c r="H13510" t="s">
        <v>140</v>
      </c>
      <c r="I13510" t="s">
        <v>140</v>
      </c>
      <c r="J13510" t="s">
        <v>261</v>
      </c>
      <c r="K13510" t="s">
        <v>664</v>
      </c>
      <c r="L13510" t="s">
        <v>140</v>
      </c>
      <c r="M13510" t="s">
        <v>140</v>
      </c>
      <c r="N13510" t="s">
        <v>949</v>
      </c>
      <c r="O13510" t="s">
        <v>140</v>
      </c>
      <c r="P13510" t="s">
        <v>140</v>
      </c>
      <c r="Q13510" t="s">
        <v>140</v>
      </c>
    </row>
    <row r="13511" spans="1:17" x14ac:dyDescent="0.35">
      <c r="A13511" t="s">
        <v>23</v>
      </c>
      <c r="B13511" t="s">
        <v>1130</v>
      </c>
      <c r="C13511">
        <v>105</v>
      </c>
      <c r="D13511" t="s">
        <v>368</v>
      </c>
      <c r="E13511" t="s">
        <v>1048</v>
      </c>
      <c r="F13511" t="s">
        <v>888</v>
      </c>
      <c r="G13511" t="s">
        <v>140</v>
      </c>
      <c r="H13511" t="s">
        <v>140</v>
      </c>
      <c r="I13511" t="s">
        <v>140</v>
      </c>
      <c r="J13511" t="s">
        <v>880</v>
      </c>
      <c r="K13511" t="s">
        <v>1013</v>
      </c>
      <c r="L13511" t="s">
        <v>1073</v>
      </c>
      <c r="M13511" t="s">
        <v>140</v>
      </c>
      <c r="N13511" t="s">
        <v>1043</v>
      </c>
      <c r="O13511" t="s">
        <v>140</v>
      </c>
      <c r="P13511" t="s">
        <v>140</v>
      </c>
      <c r="Q13511" t="s">
        <v>140</v>
      </c>
    </row>
    <row r="13512" spans="1:17" x14ac:dyDescent="0.35">
      <c r="A13512" t="s">
        <v>23</v>
      </c>
      <c r="B13512" t="s">
        <v>1131</v>
      </c>
      <c r="C13512">
        <v>59</v>
      </c>
      <c r="D13512" t="s">
        <v>195</v>
      </c>
      <c r="E13512" t="s">
        <v>1018</v>
      </c>
      <c r="F13512" t="s">
        <v>551</v>
      </c>
      <c r="G13512" t="s">
        <v>140</v>
      </c>
      <c r="H13512" t="s">
        <v>140</v>
      </c>
      <c r="I13512" t="s">
        <v>140</v>
      </c>
      <c r="J13512" t="s">
        <v>117</v>
      </c>
      <c r="K13512" t="s">
        <v>1060</v>
      </c>
      <c r="L13512" t="s">
        <v>1070</v>
      </c>
      <c r="M13512" t="s">
        <v>140</v>
      </c>
      <c r="N13512" t="s">
        <v>1019</v>
      </c>
      <c r="O13512" t="s">
        <v>140</v>
      </c>
      <c r="P13512" t="s">
        <v>140</v>
      </c>
      <c r="Q13512" t="s">
        <v>140</v>
      </c>
    </row>
    <row r="13513" spans="1:17" x14ac:dyDescent="0.35">
      <c r="A13513" t="s">
        <v>24</v>
      </c>
      <c r="B13513" t="s">
        <v>1129</v>
      </c>
      <c r="C13513">
        <v>34</v>
      </c>
      <c r="D13513" t="s">
        <v>987</v>
      </c>
      <c r="E13513" t="s">
        <v>1013</v>
      </c>
      <c r="F13513" t="s">
        <v>527</v>
      </c>
      <c r="G13513" t="s">
        <v>140</v>
      </c>
      <c r="H13513" t="s">
        <v>140</v>
      </c>
      <c r="I13513" t="s">
        <v>140</v>
      </c>
      <c r="J13513" t="s">
        <v>140</v>
      </c>
      <c r="K13513" t="s">
        <v>140</v>
      </c>
      <c r="L13513" t="s">
        <v>140</v>
      </c>
      <c r="M13513" t="s">
        <v>140</v>
      </c>
      <c r="N13513" t="s">
        <v>140</v>
      </c>
      <c r="O13513" t="s">
        <v>140</v>
      </c>
      <c r="P13513" t="s">
        <v>140</v>
      </c>
      <c r="Q13513" t="s">
        <v>140</v>
      </c>
    </row>
    <row r="13514" spans="1:17" x14ac:dyDescent="0.35">
      <c r="A13514" t="s">
        <v>24</v>
      </c>
      <c r="B13514" t="s">
        <v>1130</v>
      </c>
      <c r="C13514">
        <v>147</v>
      </c>
      <c r="D13514" t="s">
        <v>179</v>
      </c>
      <c r="E13514" t="s">
        <v>458</v>
      </c>
      <c r="F13514" t="s">
        <v>654</v>
      </c>
      <c r="G13514" t="s">
        <v>140</v>
      </c>
      <c r="H13514" t="s">
        <v>140</v>
      </c>
      <c r="I13514" t="s">
        <v>140</v>
      </c>
      <c r="J13514" t="s">
        <v>882</v>
      </c>
      <c r="K13514" t="s">
        <v>1011</v>
      </c>
      <c r="L13514" t="s">
        <v>1047</v>
      </c>
      <c r="M13514" t="s">
        <v>140</v>
      </c>
      <c r="N13514" t="s">
        <v>1063</v>
      </c>
      <c r="O13514" t="s">
        <v>140</v>
      </c>
      <c r="P13514" t="s">
        <v>140</v>
      </c>
      <c r="Q13514" t="s">
        <v>140</v>
      </c>
    </row>
    <row r="13515" spans="1:17" x14ac:dyDescent="0.35">
      <c r="A13515" t="s">
        <v>24</v>
      </c>
      <c r="B13515" t="s">
        <v>1131</v>
      </c>
      <c r="C13515">
        <v>26</v>
      </c>
      <c r="D13515" t="s">
        <v>370</v>
      </c>
      <c r="E13515" t="s">
        <v>1052</v>
      </c>
      <c r="F13515" t="s">
        <v>458</v>
      </c>
      <c r="G13515" t="s">
        <v>1011</v>
      </c>
      <c r="H13515" t="s">
        <v>140</v>
      </c>
      <c r="I13515" t="s">
        <v>140</v>
      </c>
      <c r="J13515" t="s">
        <v>988</v>
      </c>
      <c r="K13515" t="s">
        <v>140</v>
      </c>
      <c r="L13515" t="s">
        <v>140</v>
      </c>
      <c r="M13515" t="s">
        <v>140</v>
      </c>
      <c r="N13515" t="s">
        <v>140</v>
      </c>
      <c r="O13515" t="s">
        <v>140</v>
      </c>
      <c r="P13515" t="s">
        <v>140</v>
      </c>
      <c r="Q13515" t="s">
        <v>140</v>
      </c>
    </row>
    <row r="13516" spans="1:17" x14ac:dyDescent="0.35">
      <c r="A13516" t="s">
        <v>25</v>
      </c>
      <c r="B13516" t="s">
        <v>1129</v>
      </c>
      <c r="C13516">
        <v>23</v>
      </c>
      <c r="D13516" t="s">
        <v>459</v>
      </c>
      <c r="E13516" t="s">
        <v>140</v>
      </c>
      <c r="F13516" t="s">
        <v>664</v>
      </c>
      <c r="G13516" t="s">
        <v>140</v>
      </c>
      <c r="H13516" t="s">
        <v>140</v>
      </c>
      <c r="I13516" t="s">
        <v>140</v>
      </c>
      <c r="J13516" t="s">
        <v>773</v>
      </c>
      <c r="K13516" t="s">
        <v>140</v>
      </c>
      <c r="L13516" t="s">
        <v>140</v>
      </c>
      <c r="M13516" t="s">
        <v>140</v>
      </c>
      <c r="N13516" t="s">
        <v>140</v>
      </c>
      <c r="O13516" t="s">
        <v>140</v>
      </c>
      <c r="P13516" t="s">
        <v>140</v>
      </c>
      <c r="Q13516" t="s">
        <v>140</v>
      </c>
    </row>
    <row r="13517" spans="1:17" x14ac:dyDescent="0.35">
      <c r="A13517" t="s">
        <v>25</v>
      </c>
      <c r="B13517" t="s">
        <v>1130</v>
      </c>
      <c r="C13517">
        <v>162</v>
      </c>
      <c r="D13517" t="s">
        <v>935</v>
      </c>
      <c r="E13517" t="s">
        <v>1154</v>
      </c>
      <c r="F13517" t="s">
        <v>849</v>
      </c>
      <c r="G13517" t="s">
        <v>1008</v>
      </c>
      <c r="H13517" t="s">
        <v>140</v>
      </c>
      <c r="I13517" t="s">
        <v>140</v>
      </c>
      <c r="J13517" t="s">
        <v>376</v>
      </c>
      <c r="K13517" t="s">
        <v>949</v>
      </c>
      <c r="L13517" t="s">
        <v>716</v>
      </c>
      <c r="M13517" t="s">
        <v>140</v>
      </c>
      <c r="N13517" t="s">
        <v>1054</v>
      </c>
      <c r="O13517" t="s">
        <v>140</v>
      </c>
      <c r="P13517" t="s">
        <v>140</v>
      </c>
      <c r="Q13517" t="s">
        <v>140</v>
      </c>
    </row>
    <row r="13518" spans="1:17" x14ac:dyDescent="0.35">
      <c r="A13518" t="s">
        <v>25</v>
      </c>
      <c r="B13518" t="s">
        <v>1131</v>
      </c>
      <c r="C13518">
        <v>19</v>
      </c>
      <c r="D13518" t="s">
        <v>60</v>
      </c>
      <c r="E13518" t="s">
        <v>127</v>
      </c>
      <c r="F13518" t="s">
        <v>515</v>
      </c>
      <c r="G13518" t="s">
        <v>140</v>
      </c>
      <c r="H13518" t="s">
        <v>140</v>
      </c>
      <c r="I13518" t="s">
        <v>140</v>
      </c>
      <c r="J13518" t="s">
        <v>841</v>
      </c>
      <c r="K13518" t="s">
        <v>140</v>
      </c>
      <c r="L13518" t="s">
        <v>1011</v>
      </c>
      <c r="M13518" t="s">
        <v>140</v>
      </c>
      <c r="N13518" t="s">
        <v>140</v>
      </c>
      <c r="O13518" t="s">
        <v>140</v>
      </c>
      <c r="P13518" t="s">
        <v>140</v>
      </c>
      <c r="Q13518" t="s">
        <v>140</v>
      </c>
    </row>
    <row r="13519" spans="1:17" x14ac:dyDescent="0.35">
      <c r="A13519" t="s">
        <v>26</v>
      </c>
      <c r="B13519" t="s">
        <v>1129</v>
      </c>
      <c r="C13519">
        <v>20</v>
      </c>
      <c r="D13519" t="s">
        <v>391</v>
      </c>
      <c r="E13519" t="s">
        <v>706</v>
      </c>
      <c r="F13519" t="s">
        <v>950</v>
      </c>
      <c r="G13519" t="s">
        <v>140</v>
      </c>
      <c r="H13519" t="s">
        <v>140</v>
      </c>
      <c r="I13519" t="s">
        <v>140</v>
      </c>
      <c r="J13519" t="s">
        <v>379</v>
      </c>
      <c r="K13519" t="s">
        <v>140</v>
      </c>
      <c r="L13519" t="s">
        <v>1058</v>
      </c>
      <c r="M13519" t="s">
        <v>140</v>
      </c>
      <c r="N13519" t="s">
        <v>140</v>
      </c>
      <c r="O13519" t="s">
        <v>140</v>
      </c>
      <c r="P13519" t="s">
        <v>140</v>
      </c>
      <c r="Q13519" t="s">
        <v>140</v>
      </c>
    </row>
    <row r="13520" spans="1:17" x14ac:dyDescent="0.35">
      <c r="A13520" t="s">
        <v>26</v>
      </c>
      <c r="B13520" t="s">
        <v>1130</v>
      </c>
      <c r="C13520">
        <v>137</v>
      </c>
      <c r="D13520" t="s">
        <v>43</v>
      </c>
      <c r="E13520" t="s">
        <v>1064</v>
      </c>
      <c r="F13520" t="s">
        <v>805</v>
      </c>
      <c r="G13520" t="s">
        <v>140</v>
      </c>
      <c r="H13520" t="s">
        <v>140</v>
      </c>
      <c r="I13520" t="s">
        <v>140</v>
      </c>
      <c r="J13520" t="s">
        <v>682</v>
      </c>
      <c r="K13520" t="s">
        <v>1098</v>
      </c>
      <c r="L13520" t="s">
        <v>1062</v>
      </c>
      <c r="M13520" t="s">
        <v>140</v>
      </c>
      <c r="N13520" t="s">
        <v>1010</v>
      </c>
      <c r="O13520" t="s">
        <v>1014</v>
      </c>
      <c r="P13520" t="s">
        <v>140</v>
      </c>
      <c r="Q13520" t="s">
        <v>140</v>
      </c>
    </row>
    <row r="13521" spans="1:17" x14ac:dyDescent="0.35">
      <c r="A13521" t="s">
        <v>26</v>
      </c>
      <c r="B13521" t="s">
        <v>1131</v>
      </c>
      <c r="C13521">
        <v>45</v>
      </c>
      <c r="D13521" t="s">
        <v>814</v>
      </c>
      <c r="E13521" t="s">
        <v>849</v>
      </c>
      <c r="F13521" t="s">
        <v>582</v>
      </c>
      <c r="G13521" t="s">
        <v>140</v>
      </c>
      <c r="H13521" t="s">
        <v>140</v>
      </c>
      <c r="I13521" t="s">
        <v>140</v>
      </c>
      <c r="J13521" t="s">
        <v>418</v>
      </c>
      <c r="K13521" t="s">
        <v>140</v>
      </c>
      <c r="L13521" t="s">
        <v>988</v>
      </c>
      <c r="M13521" t="s">
        <v>140</v>
      </c>
      <c r="N13521" t="s">
        <v>1047</v>
      </c>
      <c r="O13521" t="s">
        <v>140</v>
      </c>
      <c r="P13521" t="s">
        <v>140</v>
      </c>
      <c r="Q13521" t="s">
        <v>140</v>
      </c>
    </row>
    <row r="13522" spans="1:17" x14ac:dyDescent="0.35">
      <c r="A13522" t="s">
        <v>27</v>
      </c>
      <c r="B13522" t="s">
        <v>1129</v>
      </c>
      <c r="C13522">
        <v>7</v>
      </c>
      <c r="D13522" t="s">
        <v>509</v>
      </c>
      <c r="E13522" t="s">
        <v>724</v>
      </c>
      <c r="F13522" t="s">
        <v>967</v>
      </c>
      <c r="G13522" t="s">
        <v>140</v>
      </c>
      <c r="H13522" t="s">
        <v>140</v>
      </c>
      <c r="I13522" t="s">
        <v>140</v>
      </c>
      <c r="J13522" t="s">
        <v>140</v>
      </c>
      <c r="K13522" t="s">
        <v>140</v>
      </c>
      <c r="L13522" t="s">
        <v>140</v>
      </c>
      <c r="M13522" t="s">
        <v>140</v>
      </c>
      <c r="N13522" t="s">
        <v>140</v>
      </c>
      <c r="O13522" t="s">
        <v>140</v>
      </c>
      <c r="P13522" t="s">
        <v>140</v>
      </c>
      <c r="Q13522" t="s">
        <v>140</v>
      </c>
    </row>
    <row r="13523" spans="1:17" x14ac:dyDescent="0.35">
      <c r="A13523" t="s">
        <v>27</v>
      </c>
      <c r="B13523" t="s">
        <v>1130</v>
      </c>
      <c r="C13523">
        <v>171</v>
      </c>
      <c r="D13523" t="s">
        <v>504</v>
      </c>
      <c r="E13523" t="s">
        <v>111</v>
      </c>
      <c r="F13523" t="s">
        <v>699</v>
      </c>
      <c r="G13523" t="s">
        <v>140</v>
      </c>
      <c r="H13523" t="s">
        <v>140</v>
      </c>
      <c r="I13523" t="s">
        <v>140</v>
      </c>
      <c r="J13523" t="s">
        <v>385</v>
      </c>
      <c r="K13523" t="s">
        <v>1043</v>
      </c>
      <c r="L13523" t="s">
        <v>1052</v>
      </c>
      <c r="M13523" t="s">
        <v>140</v>
      </c>
      <c r="N13523" t="s">
        <v>140</v>
      </c>
      <c r="O13523" t="s">
        <v>140</v>
      </c>
      <c r="P13523" t="s">
        <v>140</v>
      </c>
      <c r="Q13523" t="s">
        <v>1010</v>
      </c>
    </row>
    <row r="13524" spans="1:17" x14ac:dyDescent="0.35">
      <c r="A13524" t="s">
        <v>27</v>
      </c>
      <c r="B13524" t="s">
        <v>1131</v>
      </c>
      <c r="C13524">
        <v>26</v>
      </c>
      <c r="D13524" t="s">
        <v>453</v>
      </c>
      <c r="E13524" t="s">
        <v>286</v>
      </c>
      <c r="F13524" t="s">
        <v>1139</v>
      </c>
      <c r="G13524" t="s">
        <v>140</v>
      </c>
      <c r="H13524" t="s">
        <v>140</v>
      </c>
      <c r="I13524" t="s">
        <v>140</v>
      </c>
      <c r="J13524" t="s">
        <v>145</v>
      </c>
      <c r="K13524" t="s">
        <v>140</v>
      </c>
      <c r="L13524" t="s">
        <v>140</v>
      </c>
      <c r="M13524" t="s">
        <v>140</v>
      </c>
      <c r="N13524" t="s">
        <v>140</v>
      </c>
      <c r="O13524" t="s">
        <v>140</v>
      </c>
      <c r="P13524" t="s">
        <v>140</v>
      </c>
      <c r="Q13524" t="s">
        <v>140</v>
      </c>
    </row>
    <row r="13525" spans="1:17" x14ac:dyDescent="0.35">
      <c r="A13525" t="s">
        <v>28</v>
      </c>
      <c r="B13525" t="s">
        <v>1129</v>
      </c>
      <c r="C13525">
        <v>34</v>
      </c>
      <c r="D13525" t="s">
        <v>585</v>
      </c>
      <c r="E13525" t="s">
        <v>140</v>
      </c>
      <c r="F13525" t="s">
        <v>51</v>
      </c>
      <c r="G13525" t="s">
        <v>140</v>
      </c>
      <c r="H13525" t="s">
        <v>140</v>
      </c>
      <c r="I13525" t="s">
        <v>140</v>
      </c>
      <c r="J13525" t="s">
        <v>573</v>
      </c>
      <c r="K13525" t="s">
        <v>1058</v>
      </c>
      <c r="L13525" t="s">
        <v>140</v>
      </c>
      <c r="M13525" t="s">
        <v>140</v>
      </c>
      <c r="N13525" t="s">
        <v>140</v>
      </c>
      <c r="O13525" t="s">
        <v>140</v>
      </c>
      <c r="P13525" t="s">
        <v>140</v>
      </c>
      <c r="Q13525" t="s">
        <v>515</v>
      </c>
    </row>
    <row r="13526" spans="1:17" x14ac:dyDescent="0.35">
      <c r="A13526" t="s">
        <v>28</v>
      </c>
      <c r="B13526" t="s">
        <v>1130</v>
      </c>
      <c r="C13526">
        <v>147</v>
      </c>
      <c r="D13526" t="s">
        <v>604</v>
      </c>
      <c r="E13526" t="s">
        <v>939</v>
      </c>
      <c r="F13526" t="s">
        <v>43</v>
      </c>
      <c r="G13526" t="s">
        <v>1009</v>
      </c>
      <c r="H13526" t="s">
        <v>140</v>
      </c>
      <c r="I13526" t="s">
        <v>140</v>
      </c>
      <c r="J13526" t="s">
        <v>560</v>
      </c>
      <c r="K13526" t="s">
        <v>775</v>
      </c>
      <c r="L13526" t="s">
        <v>1054</v>
      </c>
      <c r="M13526" t="s">
        <v>140</v>
      </c>
      <c r="N13526" t="s">
        <v>140</v>
      </c>
      <c r="O13526" t="s">
        <v>140</v>
      </c>
      <c r="P13526" t="s">
        <v>1013</v>
      </c>
      <c r="Q13526" t="s">
        <v>140</v>
      </c>
    </row>
    <row r="13527" spans="1:17" x14ac:dyDescent="0.35">
      <c r="A13527" t="s">
        <v>28</v>
      </c>
      <c r="B13527" t="s">
        <v>1131</v>
      </c>
      <c r="C13527">
        <v>26</v>
      </c>
      <c r="D13527" t="s">
        <v>409</v>
      </c>
      <c r="E13527" t="s">
        <v>1045</v>
      </c>
      <c r="F13527" t="s">
        <v>105</v>
      </c>
      <c r="G13527" t="s">
        <v>140</v>
      </c>
      <c r="H13527" t="s">
        <v>140</v>
      </c>
      <c r="I13527" t="s">
        <v>140</v>
      </c>
      <c r="J13527" t="s">
        <v>1139</v>
      </c>
      <c r="K13527" t="s">
        <v>87</v>
      </c>
      <c r="L13527" t="s">
        <v>1058</v>
      </c>
      <c r="M13527" t="s">
        <v>140</v>
      </c>
      <c r="N13527" t="s">
        <v>140</v>
      </c>
      <c r="O13527" t="s">
        <v>140</v>
      </c>
      <c r="P13527" t="s">
        <v>140</v>
      </c>
      <c r="Q13527" t="s">
        <v>140</v>
      </c>
    </row>
    <row r="13528" spans="1:17" x14ac:dyDescent="0.35">
      <c r="A13528" t="s">
        <v>29</v>
      </c>
      <c r="B13528" t="s">
        <v>1129</v>
      </c>
      <c r="C13528">
        <v>12</v>
      </c>
      <c r="D13528" t="s">
        <v>890</v>
      </c>
      <c r="E13528" t="s">
        <v>140</v>
      </c>
      <c r="F13528" t="s">
        <v>93</v>
      </c>
      <c r="G13528" t="s">
        <v>140</v>
      </c>
      <c r="H13528" t="s">
        <v>140</v>
      </c>
      <c r="I13528" t="s">
        <v>140</v>
      </c>
      <c r="J13528" t="s">
        <v>75</v>
      </c>
      <c r="K13528" t="s">
        <v>140</v>
      </c>
      <c r="L13528" t="s">
        <v>574</v>
      </c>
      <c r="M13528" t="s">
        <v>140</v>
      </c>
      <c r="N13528" t="s">
        <v>140</v>
      </c>
      <c r="O13528" t="s">
        <v>140</v>
      </c>
      <c r="P13528" t="s">
        <v>140</v>
      </c>
      <c r="Q13528" t="s">
        <v>140</v>
      </c>
    </row>
    <row r="13529" spans="1:17" x14ac:dyDescent="0.35">
      <c r="A13529" t="s">
        <v>29</v>
      </c>
      <c r="B13529" t="s">
        <v>1130</v>
      </c>
      <c r="C13529">
        <v>172</v>
      </c>
      <c r="D13529" t="s">
        <v>615</v>
      </c>
      <c r="E13529" t="s">
        <v>1047</v>
      </c>
      <c r="F13529" t="s">
        <v>571</v>
      </c>
      <c r="G13529" t="s">
        <v>140</v>
      </c>
      <c r="H13529" t="s">
        <v>140</v>
      </c>
      <c r="I13529" t="s">
        <v>1008</v>
      </c>
      <c r="J13529" t="s">
        <v>843</v>
      </c>
      <c r="K13529" t="s">
        <v>1014</v>
      </c>
      <c r="L13529" t="s">
        <v>1054</v>
      </c>
      <c r="M13529" t="s">
        <v>140</v>
      </c>
      <c r="N13529" t="s">
        <v>1013</v>
      </c>
      <c r="O13529" t="s">
        <v>140</v>
      </c>
      <c r="P13529" t="s">
        <v>140</v>
      </c>
      <c r="Q13529" t="s">
        <v>140</v>
      </c>
    </row>
    <row r="13530" spans="1:17" x14ac:dyDescent="0.35">
      <c r="A13530" t="s">
        <v>29</v>
      </c>
      <c r="B13530" t="s">
        <v>1131</v>
      </c>
      <c r="C13530">
        <v>20</v>
      </c>
      <c r="D13530" t="s">
        <v>814</v>
      </c>
      <c r="E13530" t="s">
        <v>755</v>
      </c>
      <c r="F13530" t="s">
        <v>578</v>
      </c>
      <c r="G13530" t="s">
        <v>140</v>
      </c>
      <c r="H13530" t="s">
        <v>140</v>
      </c>
      <c r="I13530" t="s">
        <v>140</v>
      </c>
      <c r="J13530" t="s">
        <v>766</v>
      </c>
      <c r="K13530" t="s">
        <v>140</v>
      </c>
      <c r="L13530" t="s">
        <v>1055</v>
      </c>
      <c r="M13530" t="s">
        <v>140</v>
      </c>
      <c r="N13530" t="s">
        <v>140</v>
      </c>
      <c r="O13530" t="s">
        <v>140</v>
      </c>
      <c r="P13530" t="s">
        <v>140</v>
      </c>
      <c r="Q13530" t="s">
        <v>140</v>
      </c>
    </row>
    <row r="13531" spans="1:17" x14ac:dyDescent="0.35">
      <c r="A13531" t="s">
        <v>30</v>
      </c>
      <c r="B13531" t="s">
        <v>1129</v>
      </c>
      <c r="C13531">
        <v>13</v>
      </c>
      <c r="D13531" t="s">
        <v>796</v>
      </c>
      <c r="E13531" t="s">
        <v>140</v>
      </c>
      <c r="F13531" t="s">
        <v>738</v>
      </c>
      <c r="G13531" t="s">
        <v>140</v>
      </c>
      <c r="H13531" t="s">
        <v>140</v>
      </c>
      <c r="I13531" t="s">
        <v>140</v>
      </c>
      <c r="J13531" t="s">
        <v>674</v>
      </c>
      <c r="K13531" t="s">
        <v>140</v>
      </c>
      <c r="L13531" t="s">
        <v>140</v>
      </c>
      <c r="M13531" t="s">
        <v>140</v>
      </c>
      <c r="N13531" t="s">
        <v>140</v>
      </c>
      <c r="O13531" t="s">
        <v>140</v>
      </c>
      <c r="P13531" t="s">
        <v>140</v>
      </c>
      <c r="Q13531" t="s">
        <v>140</v>
      </c>
    </row>
    <row r="13532" spans="1:17" x14ac:dyDescent="0.35">
      <c r="A13532" t="s">
        <v>30</v>
      </c>
      <c r="B13532" t="s">
        <v>1130</v>
      </c>
      <c r="C13532">
        <v>167</v>
      </c>
      <c r="D13532" t="s">
        <v>545</v>
      </c>
      <c r="E13532" t="s">
        <v>837</v>
      </c>
      <c r="F13532" t="s">
        <v>1106</v>
      </c>
      <c r="G13532" t="s">
        <v>1010</v>
      </c>
      <c r="H13532" t="s">
        <v>1016</v>
      </c>
      <c r="I13532" t="s">
        <v>140</v>
      </c>
      <c r="J13532" t="s">
        <v>603</v>
      </c>
      <c r="K13532" t="s">
        <v>1016</v>
      </c>
      <c r="L13532" t="s">
        <v>1011</v>
      </c>
      <c r="M13532" t="s">
        <v>140</v>
      </c>
      <c r="N13532" t="s">
        <v>1014</v>
      </c>
      <c r="O13532" t="s">
        <v>140</v>
      </c>
      <c r="P13532" t="s">
        <v>140</v>
      </c>
      <c r="Q13532" t="s">
        <v>140</v>
      </c>
    </row>
    <row r="13533" spans="1:17" x14ac:dyDescent="0.35">
      <c r="A13533" t="s">
        <v>30</v>
      </c>
      <c r="B13533" t="s">
        <v>1131</v>
      </c>
      <c r="C13533">
        <v>22</v>
      </c>
      <c r="D13533" t="s">
        <v>545</v>
      </c>
      <c r="E13533" t="s">
        <v>956</v>
      </c>
      <c r="F13533" t="s">
        <v>788</v>
      </c>
      <c r="G13533" t="s">
        <v>1052</v>
      </c>
      <c r="H13533" t="s">
        <v>140</v>
      </c>
      <c r="I13533" t="s">
        <v>140</v>
      </c>
      <c r="J13533" t="s">
        <v>470</v>
      </c>
      <c r="K13533" t="s">
        <v>140</v>
      </c>
      <c r="L13533" t="s">
        <v>140</v>
      </c>
      <c r="M13533" t="s">
        <v>140</v>
      </c>
      <c r="N13533" t="s">
        <v>140</v>
      </c>
      <c r="O13533" t="s">
        <v>140</v>
      </c>
      <c r="P13533" t="s">
        <v>140</v>
      </c>
      <c r="Q13533" t="s">
        <v>140</v>
      </c>
    </row>
    <row r="13534" spans="1:17" x14ac:dyDescent="0.35">
      <c r="A13534" t="s">
        <v>31</v>
      </c>
      <c r="B13534" t="s">
        <v>1129</v>
      </c>
      <c r="C13534">
        <v>28</v>
      </c>
      <c r="D13534" t="s">
        <v>461</v>
      </c>
      <c r="E13534" t="s">
        <v>140</v>
      </c>
      <c r="F13534" t="s">
        <v>1055</v>
      </c>
      <c r="G13534" t="s">
        <v>140</v>
      </c>
      <c r="H13534" t="s">
        <v>140</v>
      </c>
      <c r="I13534" t="s">
        <v>140</v>
      </c>
      <c r="J13534" t="s">
        <v>157</v>
      </c>
      <c r="K13534" t="s">
        <v>140</v>
      </c>
      <c r="L13534" t="s">
        <v>140</v>
      </c>
      <c r="M13534" t="s">
        <v>140</v>
      </c>
      <c r="N13534" t="s">
        <v>140</v>
      </c>
      <c r="O13534" t="s">
        <v>140</v>
      </c>
      <c r="P13534" t="s">
        <v>140</v>
      </c>
      <c r="Q13534" t="s">
        <v>140</v>
      </c>
    </row>
    <row r="13535" spans="1:17" x14ac:dyDescent="0.35">
      <c r="A13535" t="s">
        <v>31</v>
      </c>
      <c r="B13535" t="s">
        <v>1130</v>
      </c>
      <c r="C13535">
        <v>101</v>
      </c>
      <c r="D13535" t="s">
        <v>544</v>
      </c>
      <c r="E13535" t="s">
        <v>733</v>
      </c>
      <c r="F13535" t="s">
        <v>703</v>
      </c>
      <c r="G13535" t="s">
        <v>140</v>
      </c>
      <c r="H13535" t="s">
        <v>140</v>
      </c>
      <c r="I13535" t="s">
        <v>140</v>
      </c>
      <c r="J13535" t="s">
        <v>1069</v>
      </c>
      <c r="K13535" t="s">
        <v>1014</v>
      </c>
      <c r="L13535" t="s">
        <v>140</v>
      </c>
      <c r="M13535" t="s">
        <v>140</v>
      </c>
      <c r="N13535" t="s">
        <v>1010</v>
      </c>
      <c r="O13535" t="s">
        <v>140</v>
      </c>
      <c r="P13535" t="s">
        <v>140</v>
      </c>
      <c r="Q13535" t="s">
        <v>140</v>
      </c>
    </row>
    <row r="13536" spans="1:17" x14ac:dyDescent="0.35">
      <c r="A13536" t="s">
        <v>31</v>
      </c>
      <c r="B13536" t="s">
        <v>1131</v>
      </c>
      <c r="C13536">
        <v>77</v>
      </c>
      <c r="D13536" t="s">
        <v>149</v>
      </c>
      <c r="E13536" t="s">
        <v>950</v>
      </c>
      <c r="F13536" t="s">
        <v>39</v>
      </c>
      <c r="G13536" t="s">
        <v>140</v>
      </c>
      <c r="H13536" t="s">
        <v>140</v>
      </c>
      <c r="I13536" t="s">
        <v>140</v>
      </c>
      <c r="J13536" t="s">
        <v>240</v>
      </c>
      <c r="K13536" t="s">
        <v>775</v>
      </c>
      <c r="L13536" t="s">
        <v>89</v>
      </c>
      <c r="M13536" t="s">
        <v>140</v>
      </c>
      <c r="N13536" t="s">
        <v>140</v>
      </c>
      <c r="O13536" t="s">
        <v>140</v>
      </c>
      <c r="P13536" t="s">
        <v>140</v>
      </c>
      <c r="Q13536" t="s">
        <v>140</v>
      </c>
    </row>
    <row r="13537" spans="1:17" x14ac:dyDescent="0.35">
      <c r="A13537" t="s">
        <v>32</v>
      </c>
      <c r="B13537" t="s">
        <v>1129</v>
      </c>
      <c r="C13537">
        <v>694</v>
      </c>
      <c r="D13537" t="s">
        <v>472</v>
      </c>
      <c r="E13537" t="s">
        <v>1046</v>
      </c>
      <c r="F13537" t="s">
        <v>97</v>
      </c>
      <c r="G13537" t="s">
        <v>1013</v>
      </c>
      <c r="H13537" t="s">
        <v>140</v>
      </c>
      <c r="I13537" t="s">
        <v>1063</v>
      </c>
      <c r="J13537" t="s">
        <v>522</v>
      </c>
      <c r="K13537" t="s">
        <v>1050</v>
      </c>
      <c r="L13537" t="s">
        <v>1063</v>
      </c>
      <c r="M13537" t="s">
        <v>140</v>
      </c>
      <c r="N13537" t="s">
        <v>1014</v>
      </c>
      <c r="O13537" t="s">
        <v>140</v>
      </c>
      <c r="P13537" t="s">
        <v>140</v>
      </c>
      <c r="Q13537" t="s">
        <v>1010</v>
      </c>
    </row>
    <row r="13538" spans="1:17" x14ac:dyDescent="0.35">
      <c r="A13538" t="s">
        <v>32</v>
      </c>
      <c r="B13538" t="s">
        <v>1130</v>
      </c>
      <c r="C13538">
        <v>3310</v>
      </c>
      <c r="D13538" t="s">
        <v>209</v>
      </c>
      <c r="E13538" t="s">
        <v>953</v>
      </c>
      <c r="F13538" t="s">
        <v>810</v>
      </c>
      <c r="G13538" t="s">
        <v>1008</v>
      </c>
      <c r="H13538" t="s">
        <v>140</v>
      </c>
      <c r="I13538" t="s">
        <v>140</v>
      </c>
      <c r="J13538" t="s">
        <v>536</v>
      </c>
      <c r="K13538" t="s">
        <v>1017</v>
      </c>
      <c r="L13538" t="s">
        <v>1060</v>
      </c>
      <c r="M13538" t="s">
        <v>140</v>
      </c>
      <c r="N13538" t="s">
        <v>1014</v>
      </c>
      <c r="O13538" t="s">
        <v>140</v>
      </c>
      <c r="P13538" t="s">
        <v>1022</v>
      </c>
      <c r="Q13538" t="s">
        <v>140</v>
      </c>
    </row>
    <row r="13539" spans="1:17" x14ac:dyDescent="0.35">
      <c r="A13539" t="s">
        <v>32</v>
      </c>
      <c r="B13539" t="s">
        <v>1131</v>
      </c>
      <c r="C13539">
        <v>925</v>
      </c>
      <c r="D13539" t="s">
        <v>195</v>
      </c>
      <c r="E13539" t="s">
        <v>501</v>
      </c>
      <c r="F13539" t="s">
        <v>127</v>
      </c>
      <c r="G13539" t="s">
        <v>1010</v>
      </c>
      <c r="H13539" t="s">
        <v>140</v>
      </c>
      <c r="I13539" t="s">
        <v>1022</v>
      </c>
      <c r="J13539" t="s">
        <v>756</v>
      </c>
      <c r="K13539" t="s">
        <v>1021</v>
      </c>
      <c r="L13539" t="s">
        <v>1066</v>
      </c>
      <c r="M13539" t="s">
        <v>140</v>
      </c>
      <c r="N13539" t="s">
        <v>1016</v>
      </c>
      <c r="O13539" t="s">
        <v>140</v>
      </c>
      <c r="P13539" t="s">
        <v>140</v>
      </c>
      <c r="Q13539" t="s">
        <v>140</v>
      </c>
    </row>
    <row r="13541" spans="1:17" x14ac:dyDescent="0.35">
      <c r="A13541" t="s">
        <v>1559</v>
      </c>
    </row>
    <row r="13542" spans="1:17" x14ac:dyDescent="0.35">
      <c r="A13542" t="s">
        <v>2</v>
      </c>
      <c r="B13542" t="s">
        <v>1233</v>
      </c>
      <c r="C13542" t="s">
        <v>3</v>
      </c>
      <c r="D13542" t="s">
        <v>1543</v>
      </c>
      <c r="E13542" t="s">
        <v>1544</v>
      </c>
      <c r="F13542" t="s">
        <v>1545</v>
      </c>
      <c r="G13542" t="s">
        <v>1546</v>
      </c>
      <c r="H13542" t="s">
        <v>1547</v>
      </c>
      <c r="I13542" t="s">
        <v>1548</v>
      </c>
      <c r="J13542" t="s">
        <v>1549</v>
      </c>
      <c r="K13542" t="s">
        <v>1550</v>
      </c>
      <c r="L13542" t="s">
        <v>1551</v>
      </c>
      <c r="M13542" t="s">
        <v>1552</v>
      </c>
      <c r="N13542" t="s">
        <v>1553</v>
      </c>
      <c r="O13542" t="s">
        <v>1554</v>
      </c>
      <c r="P13542" t="s">
        <v>1555</v>
      </c>
      <c r="Q13542" t="s">
        <v>1032</v>
      </c>
    </row>
    <row r="13543" spans="1:17" x14ac:dyDescent="0.35">
      <c r="A13543" t="s">
        <v>8</v>
      </c>
      <c r="B13543" t="s">
        <v>1236</v>
      </c>
      <c r="C13543">
        <v>33</v>
      </c>
      <c r="D13543" t="s">
        <v>172</v>
      </c>
      <c r="E13543" t="s">
        <v>949</v>
      </c>
      <c r="F13543" t="s">
        <v>476</v>
      </c>
      <c r="G13543" t="s">
        <v>140</v>
      </c>
      <c r="H13543" t="s">
        <v>140</v>
      </c>
      <c r="I13543" t="s">
        <v>140</v>
      </c>
      <c r="J13543" t="s">
        <v>843</v>
      </c>
      <c r="K13543" t="s">
        <v>140</v>
      </c>
      <c r="L13543" t="s">
        <v>140</v>
      </c>
      <c r="M13543" t="s">
        <v>140</v>
      </c>
      <c r="N13543" t="s">
        <v>140</v>
      </c>
      <c r="O13543" t="s">
        <v>140</v>
      </c>
      <c r="P13543" t="s">
        <v>140</v>
      </c>
      <c r="Q13543" t="s">
        <v>140</v>
      </c>
    </row>
    <row r="13544" spans="1:17" x14ac:dyDescent="0.35">
      <c r="A13544" t="s">
        <v>8</v>
      </c>
      <c r="B13544" t="s">
        <v>1234</v>
      </c>
      <c r="C13544">
        <v>81</v>
      </c>
      <c r="D13544" t="s">
        <v>808</v>
      </c>
      <c r="E13544" t="s">
        <v>99</v>
      </c>
      <c r="F13544" t="s">
        <v>157</v>
      </c>
      <c r="G13544" t="s">
        <v>140</v>
      </c>
      <c r="H13544" t="s">
        <v>140</v>
      </c>
      <c r="I13544" t="s">
        <v>140</v>
      </c>
      <c r="J13544" t="s">
        <v>578</v>
      </c>
      <c r="K13544" t="s">
        <v>1055</v>
      </c>
      <c r="L13544" t="s">
        <v>939</v>
      </c>
      <c r="M13544" t="s">
        <v>140</v>
      </c>
      <c r="N13544" t="s">
        <v>1058</v>
      </c>
      <c r="O13544" t="s">
        <v>140</v>
      </c>
      <c r="P13544" t="s">
        <v>1009</v>
      </c>
      <c r="Q13544" t="s">
        <v>140</v>
      </c>
    </row>
    <row r="13545" spans="1:17" x14ac:dyDescent="0.35">
      <c r="A13545" t="s">
        <v>8</v>
      </c>
      <c r="B13545" t="s">
        <v>1235</v>
      </c>
      <c r="C13545">
        <v>90</v>
      </c>
      <c r="D13545" t="s">
        <v>298</v>
      </c>
      <c r="E13545" t="s">
        <v>1021</v>
      </c>
      <c r="F13545" t="s">
        <v>379</v>
      </c>
      <c r="G13545" t="s">
        <v>140</v>
      </c>
      <c r="H13545" t="s">
        <v>140</v>
      </c>
      <c r="I13545" t="s">
        <v>140</v>
      </c>
      <c r="J13545" t="s">
        <v>55</v>
      </c>
      <c r="K13545" t="s">
        <v>1010</v>
      </c>
      <c r="L13545" t="s">
        <v>1023</v>
      </c>
      <c r="M13545" t="s">
        <v>140</v>
      </c>
      <c r="N13545" t="s">
        <v>140</v>
      </c>
      <c r="O13545" t="s">
        <v>140</v>
      </c>
      <c r="P13545" t="s">
        <v>140</v>
      </c>
      <c r="Q13545" t="s">
        <v>140</v>
      </c>
    </row>
    <row r="13546" spans="1:17" x14ac:dyDescent="0.35">
      <c r="A13546" t="s">
        <v>9</v>
      </c>
      <c r="B13546" t="s">
        <v>1236</v>
      </c>
      <c r="C13546">
        <v>30</v>
      </c>
      <c r="D13546" t="s">
        <v>180</v>
      </c>
      <c r="E13546" t="s">
        <v>720</v>
      </c>
      <c r="F13546" t="s">
        <v>125</v>
      </c>
      <c r="G13546" t="s">
        <v>140</v>
      </c>
      <c r="H13546" t="s">
        <v>140</v>
      </c>
      <c r="I13546" t="s">
        <v>1067</v>
      </c>
      <c r="J13546" t="s">
        <v>841</v>
      </c>
      <c r="K13546" t="s">
        <v>1060</v>
      </c>
      <c r="L13546" t="s">
        <v>140</v>
      </c>
      <c r="M13546" t="s">
        <v>140</v>
      </c>
      <c r="N13546" t="s">
        <v>140</v>
      </c>
      <c r="O13546" t="s">
        <v>140</v>
      </c>
      <c r="P13546" t="s">
        <v>140</v>
      </c>
      <c r="Q13546" t="s">
        <v>140</v>
      </c>
    </row>
    <row r="13547" spans="1:17" x14ac:dyDescent="0.35">
      <c r="A13547" t="s">
        <v>9</v>
      </c>
      <c r="B13547" t="s">
        <v>1234</v>
      </c>
      <c r="C13547">
        <v>59</v>
      </c>
      <c r="D13547" t="s">
        <v>639</v>
      </c>
      <c r="E13547" t="s">
        <v>59</v>
      </c>
      <c r="F13547" t="s">
        <v>777</v>
      </c>
      <c r="G13547" t="s">
        <v>140</v>
      </c>
      <c r="H13547" t="s">
        <v>140</v>
      </c>
      <c r="I13547" t="s">
        <v>140</v>
      </c>
      <c r="J13547" t="s">
        <v>218</v>
      </c>
      <c r="K13547" t="s">
        <v>140</v>
      </c>
      <c r="L13547" t="s">
        <v>345</v>
      </c>
      <c r="M13547" t="s">
        <v>140</v>
      </c>
      <c r="N13547" t="s">
        <v>1063</v>
      </c>
      <c r="O13547" t="s">
        <v>140</v>
      </c>
      <c r="P13547" t="s">
        <v>140</v>
      </c>
      <c r="Q13547" t="s">
        <v>140</v>
      </c>
    </row>
    <row r="13548" spans="1:17" x14ac:dyDescent="0.35">
      <c r="A13548" t="s">
        <v>9</v>
      </c>
      <c r="B13548" t="s">
        <v>1235</v>
      </c>
      <c r="C13548">
        <v>112</v>
      </c>
      <c r="D13548" t="s">
        <v>486</v>
      </c>
      <c r="E13548" t="s">
        <v>202</v>
      </c>
      <c r="F13548" t="s">
        <v>113</v>
      </c>
      <c r="G13548" t="s">
        <v>140</v>
      </c>
      <c r="H13548" t="s">
        <v>140</v>
      </c>
      <c r="I13548" t="s">
        <v>140</v>
      </c>
      <c r="J13548" t="s">
        <v>656</v>
      </c>
      <c r="K13548" t="s">
        <v>1048</v>
      </c>
      <c r="L13548" t="s">
        <v>1017</v>
      </c>
      <c r="M13548" t="s">
        <v>140</v>
      </c>
      <c r="N13548" t="s">
        <v>1043</v>
      </c>
      <c r="O13548" t="s">
        <v>140</v>
      </c>
      <c r="P13548" t="s">
        <v>140</v>
      </c>
      <c r="Q13548" t="s">
        <v>140</v>
      </c>
    </row>
    <row r="13549" spans="1:17" x14ac:dyDescent="0.35">
      <c r="A13549" t="s">
        <v>10</v>
      </c>
      <c r="B13549" t="s">
        <v>1236</v>
      </c>
      <c r="C13549">
        <v>37</v>
      </c>
      <c r="D13549" t="s">
        <v>331</v>
      </c>
      <c r="E13549" t="s">
        <v>971</v>
      </c>
      <c r="F13549" t="s">
        <v>502</v>
      </c>
      <c r="G13549" t="s">
        <v>140</v>
      </c>
      <c r="H13549" t="s">
        <v>140</v>
      </c>
      <c r="I13549" t="s">
        <v>140</v>
      </c>
      <c r="J13549" t="s">
        <v>51</v>
      </c>
      <c r="K13549" t="s">
        <v>140</v>
      </c>
      <c r="L13549" t="s">
        <v>140</v>
      </c>
      <c r="M13549" t="s">
        <v>140</v>
      </c>
      <c r="N13549" t="s">
        <v>140</v>
      </c>
      <c r="O13549" t="s">
        <v>140</v>
      </c>
      <c r="P13549" t="s">
        <v>140</v>
      </c>
      <c r="Q13549" t="s">
        <v>140</v>
      </c>
    </row>
    <row r="13550" spans="1:17" x14ac:dyDescent="0.35">
      <c r="A13550" t="s">
        <v>10</v>
      </c>
      <c r="B13550" t="s">
        <v>1234</v>
      </c>
      <c r="C13550">
        <v>81</v>
      </c>
      <c r="D13550" t="s">
        <v>576</v>
      </c>
      <c r="E13550" t="s">
        <v>1068</v>
      </c>
      <c r="F13550" t="s">
        <v>639</v>
      </c>
      <c r="G13550" t="s">
        <v>140</v>
      </c>
      <c r="H13550" t="s">
        <v>140</v>
      </c>
      <c r="I13550" t="s">
        <v>140</v>
      </c>
      <c r="J13550" t="s">
        <v>529</v>
      </c>
      <c r="K13550" t="s">
        <v>1066</v>
      </c>
      <c r="L13550" t="s">
        <v>1052</v>
      </c>
      <c r="M13550" t="s">
        <v>140</v>
      </c>
      <c r="N13550" t="s">
        <v>1019</v>
      </c>
      <c r="O13550" t="s">
        <v>140</v>
      </c>
      <c r="P13550" t="s">
        <v>1055</v>
      </c>
      <c r="Q13550" t="s">
        <v>140</v>
      </c>
    </row>
    <row r="13551" spans="1:17" x14ac:dyDescent="0.35">
      <c r="A13551" t="s">
        <v>10</v>
      </c>
      <c r="B13551" t="s">
        <v>1235</v>
      </c>
      <c r="C13551">
        <v>90</v>
      </c>
      <c r="D13551" t="s">
        <v>504</v>
      </c>
      <c r="E13551" t="s">
        <v>996</v>
      </c>
      <c r="F13551" t="s">
        <v>832</v>
      </c>
      <c r="G13551" t="s">
        <v>140</v>
      </c>
      <c r="H13551" t="s">
        <v>140</v>
      </c>
      <c r="I13551" t="s">
        <v>140</v>
      </c>
      <c r="J13551" t="s">
        <v>535</v>
      </c>
      <c r="K13551" t="s">
        <v>949</v>
      </c>
      <c r="L13551" t="s">
        <v>1023</v>
      </c>
      <c r="M13551" t="s">
        <v>140</v>
      </c>
      <c r="N13551" t="s">
        <v>1013</v>
      </c>
      <c r="O13551" t="s">
        <v>140</v>
      </c>
      <c r="P13551" t="s">
        <v>140</v>
      </c>
      <c r="Q13551" t="s">
        <v>140</v>
      </c>
    </row>
    <row r="13552" spans="1:17" x14ac:dyDescent="0.35">
      <c r="A13552" t="s">
        <v>11</v>
      </c>
      <c r="B13552" t="s">
        <v>1236</v>
      </c>
      <c r="C13552">
        <v>27</v>
      </c>
      <c r="D13552" t="s">
        <v>231</v>
      </c>
      <c r="E13552" t="s">
        <v>121</v>
      </c>
      <c r="F13552" t="s">
        <v>1045</v>
      </c>
      <c r="G13552" t="s">
        <v>140</v>
      </c>
      <c r="H13552" t="s">
        <v>140</v>
      </c>
      <c r="I13552" t="s">
        <v>140</v>
      </c>
      <c r="J13552" t="s">
        <v>81</v>
      </c>
      <c r="K13552" t="s">
        <v>140</v>
      </c>
      <c r="L13552" t="s">
        <v>1052</v>
      </c>
      <c r="M13552" t="s">
        <v>140</v>
      </c>
      <c r="N13552" t="s">
        <v>140</v>
      </c>
      <c r="O13552" t="s">
        <v>140</v>
      </c>
      <c r="P13552" t="s">
        <v>140</v>
      </c>
      <c r="Q13552" t="s">
        <v>140</v>
      </c>
    </row>
    <row r="13553" spans="1:17" x14ac:dyDescent="0.35">
      <c r="A13553" t="s">
        <v>11</v>
      </c>
      <c r="B13553" t="s">
        <v>1234</v>
      </c>
      <c r="C13553">
        <v>75</v>
      </c>
      <c r="D13553" t="s">
        <v>865</v>
      </c>
      <c r="E13553" t="s">
        <v>959</v>
      </c>
      <c r="F13553" t="s">
        <v>501</v>
      </c>
      <c r="G13553" t="s">
        <v>140</v>
      </c>
      <c r="H13553" t="s">
        <v>140</v>
      </c>
      <c r="I13553" t="s">
        <v>140</v>
      </c>
      <c r="J13553" t="s">
        <v>526</v>
      </c>
      <c r="K13553" t="s">
        <v>99</v>
      </c>
      <c r="L13553" t="s">
        <v>1020</v>
      </c>
      <c r="M13553" t="s">
        <v>140</v>
      </c>
      <c r="N13553" t="s">
        <v>1073</v>
      </c>
      <c r="O13553" t="s">
        <v>140</v>
      </c>
      <c r="P13553" t="s">
        <v>140</v>
      </c>
      <c r="Q13553" t="s">
        <v>140</v>
      </c>
    </row>
    <row r="13554" spans="1:17" x14ac:dyDescent="0.35">
      <c r="A13554" t="s">
        <v>11</v>
      </c>
      <c r="B13554" t="s">
        <v>1235</v>
      </c>
      <c r="C13554">
        <v>104</v>
      </c>
      <c r="D13554" t="s">
        <v>356</v>
      </c>
      <c r="E13554" t="s">
        <v>886</v>
      </c>
      <c r="F13554" t="s">
        <v>988</v>
      </c>
      <c r="G13554" t="s">
        <v>140</v>
      </c>
      <c r="H13554" t="s">
        <v>140</v>
      </c>
      <c r="I13554" t="s">
        <v>140</v>
      </c>
      <c r="J13554" t="s">
        <v>568</v>
      </c>
      <c r="K13554" t="s">
        <v>140</v>
      </c>
      <c r="L13554" t="s">
        <v>1019</v>
      </c>
      <c r="M13554" t="s">
        <v>140</v>
      </c>
      <c r="N13554" t="s">
        <v>1008</v>
      </c>
      <c r="O13554" t="s">
        <v>140</v>
      </c>
      <c r="P13554" t="s">
        <v>140</v>
      </c>
      <c r="Q13554" t="s">
        <v>140</v>
      </c>
    </row>
    <row r="13555" spans="1:17" x14ac:dyDescent="0.35">
      <c r="A13555" t="s">
        <v>12</v>
      </c>
      <c r="B13555" t="s">
        <v>1236</v>
      </c>
      <c r="C13555">
        <v>30</v>
      </c>
      <c r="D13555" t="s">
        <v>426</v>
      </c>
      <c r="E13555" t="s">
        <v>140</v>
      </c>
      <c r="F13555" t="s">
        <v>1106</v>
      </c>
      <c r="G13555" t="s">
        <v>140</v>
      </c>
      <c r="H13555" t="s">
        <v>140</v>
      </c>
      <c r="I13555" t="s">
        <v>140</v>
      </c>
      <c r="J13555" t="s">
        <v>826</v>
      </c>
      <c r="K13555" t="s">
        <v>140</v>
      </c>
      <c r="L13555" t="s">
        <v>1063</v>
      </c>
      <c r="M13555" t="s">
        <v>140</v>
      </c>
      <c r="N13555" t="s">
        <v>140</v>
      </c>
      <c r="O13555" t="s">
        <v>140</v>
      </c>
      <c r="P13555" t="s">
        <v>140</v>
      </c>
      <c r="Q13555" t="s">
        <v>140</v>
      </c>
    </row>
    <row r="13556" spans="1:17" x14ac:dyDescent="0.35">
      <c r="A13556" t="s">
        <v>12</v>
      </c>
      <c r="B13556" t="s">
        <v>1234</v>
      </c>
      <c r="C13556">
        <v>75</v>
      </c>
      <c r="D13556" t="s">
        <v>561</v>
      </c>
      <c r="E13556" t="s">
        <v>1063</v>
      </c>
      <c r="F13556" t="s">
        <v>119</v>
      </c>
      <c r="G13556" t="s">
        <v>140</v>
      </c>
      <c r="H13556" t="s">
        <v>140</v>
      </c>
      <c r="I13556" t="s">
        <v>1098</v>
      </c>
      <c r="J13556" t="s">
        <v>674</v>
      </c>
      <c r="K13556" t="s">
        <v>140</v>
      </c>
      <c r="L13556" t="s">
        <v>1016</v>
      </c>
      <c r="M13556" t="s">
        <v>140</v>
      </c>
      <c r="N13556" t="s">
        <v>1008</v>
      </c>
      <c r="O13556" t="s">
        <v>140</v>
      </c>
      <c r="P13556" t="s">
        <v>140</v>
      </c>
      <c r="Q13556" t="s">
        <v>1058</v>
      </c>
    </row>
    <row r="13557" spans="1:17" x14ac:dyDescent="0.35">
      <c r="A13557" t="s">
        <v>12</v>
      </c>
      <c r="B13557" t="s">
        <v>1235</v>
      </c>
      <c r="C13557">
        <v>104</v>
      </c>
      <c r="D13557" t="s">
        <v>708</v>
      </c>
      <c r="E13557" t="s">
        <v>1046</v>
      </c>
      <c r="F13557" t="s">
        <v>1080</v>
      </c>
      <c r="G13557" t="s">
        <v>1019</v>
      </c>
      <c r="H13557" t="s">
        <v>140</v>
      </c>
      <c r="I13557" t="s">
        <v>140</v>
      </c>
      <c r="J13557" t="s">
        <v>1076</v>
      </c>
      <c r="K13557" t="s">
        <v>1019</v>
      </c>
      <c r="L13557" t="s">
        <v>140</v>
      </c>
      <c r="M13557" t="s">
        <v>140</v>
      </c>
      <c r="N13557" t="s">
        <v>140</v>
      </c>
      <c r="O13557" t="s">
        <v>140</v>
      </c>
      <c r="P13557" t="s">
        <v>140</v>
      </c>
      <c r="Q13557" t="s">
        <v>140</v>
      </c>
    </row>
    <row r="13558" spans="1:17" x14ac:dyDescent="0.35">
      <c r="A13558" t="s">
        <v>13</v>
      </c>
      <c r="B13558" t="s">
        <v>1236</v>
      </c>
      <c r="C13558">
        <v>32</v>
      </c>
      <c r="D13558" t="s">
        <v>727</v>
      </c>
      <c r="E13558" t="s">
        <v>140</v>
      </c>
      <c r="F13558" t="s">
        <v>737</v>
      </c>
      <c r="G13558" t="s">
        <v>140</v>
      </c>
      <c r="H13558" t="s">
        <v>140</v>
      </c>
      <c r="I13558" t="s">
        <v>140</v>
      </c>
      <c r="J13558" t="s">
        <v>234</v>
      </c>
      <c r="K13558" t="s">
        <v>517</v>
      </c>
      <c r="L13558" t="s">
        <v>1055</v>
      </c>
      <c r="M13558" t="s">
        <v>140</v>
      </c>
      <c r="N13558" t="s">
        <v>140</v>
      </c>
      <c r="O13558" t="s">
        <v>140</v>
      </c>
      <c r="P13558" t="s">
        <v>140</v>
      </c>
      <c r="Q13558" t="s">
        <v>140</v>
      </c>
    </row>
    <row r="13559" spans="1:17" x14ac:dyDescent="0.35">
      <c r="A13559" t="s">
        <v>13</v>
      </c>
      <c r="B13559" t="s">
        <v>1234</v>
      </c>
      <c r="C13559">
        <v>101</v>
      </c>
      <c r="D13559" t="s">
        <v>782</v>
      </c>
      <c r="E13559" t="s">
        <v>775</v>
      </c>
      <c r="F13559" t="s">
        <v>975</v>
      </c>
      <c r="G13559" t="s">
        <v>140</v>
      </c>
      <c r="H13559" t="s">
        <v>140</v>
      </c>
      <c r="I13559" t="s">
        <v>140</v>
      </c>
      <c r="J13559" t="s">
        <v>342</v>
      </c>
      <c r="K13559" t="s">
        <v>939</v>
      </c>
      <c r="L13559" t="s">
        <v>515</v>
      </c>
      <c r="M13559" t="s">
        <v>140</v>
      </c>
      <c r="N13559" t="s">
        <v>140</v>
      </c>
      <c r="O13559" t="s">
        <v>140</v>
      </c>
      <c r="P13559" t="s">
        <v>140</v>
      </c>
      <c r="Q13559" t="s">
        <v>140</v>
      </c>
    </row>
    <row r="13560" spans="1:17" x14ac:dyDescent="0.35">
      <c r="A13560" t="s">
        <v>13</v>
      </c>
      <c r="B13560" t="s">
        <v>1235</v>
      </c>
      <c r="C13560">
        <v>73</v>
      </c>
      <c r="D13560" t="s">
        <v>678</v>
      </c>
      <c r="E13560" t="s">
        <v>949</v>
      </c>
      <c r="F13560" t="s">
        <v>851</v>
      </c>
      <c r="G13560" t="s">
        <v>1063</v>
      </c>
      <c r="H13560" t="s">
        <v>140</v>
      </c>
      <c r="I13560" t="s">
        <v>140</v>
      </c>
      <c r="J13560" t="s">
        <v>761</v>
      </c>
      <c r="K13560" t="s">
        <v>1043</v>
      </c>
      <c r="L13560" t="s">
        <v>1044</v>
      </c>
      <c r="M13560" t="s">
        <v>140</v>
      </c>
      <c r="N13560" t="s">
        <v>1066</v>
      </c>
      <c r="O13560" t="s">
        <v>140</v>
      </c>
      <c r="P13560" t="s">
        <v>140</v>
      </c>
      <c r="Q13560" t="s">
        <v>140</v>
      </c>
    </row>
    <row r="13561" spans="1:17" x14ac:dyDescent="0.35">
      <c r="A13561" t="s">
        <v>14</v>
      </c>
      <c r="B13561" t="s">
        <v>1236</v>
      </c>
      <c r="C13561">
        <v>34</v>
      </c>
      <c r="D13561" t="s">
        <v>44</v>
      </c>
      <c r="E13561" t="s">
        <v>1004</v>
      </c>
      <c r="F13561" t="s">
        <v>451</v>
      </c>
      <c r="G13561" t="s">
        <v>949</v>
      </c>
      <c r="H13561" t="s">
        <v>140</v>
      </c>
      <c r="I13561" t="s">
        <v>140</v>
      </c>
      <c r="J13561" t="s">
        <v>103</v>
      </c>
      <c r="K13561" t="s">
        <v>140</v>
      </c>
      <c r="L13561" t="s">
        <v>140</v>
      </c>
      <c r="M13561" t="s">
        <v>140</v>
      </c>
      <c r="N13561" t="s">
        <v>140</v>
      </c>
      <c r="O13561" t="s">
        <v>140</v>
      </c>
      <c r="P13561" t="s">
        <v>140</v>
      </c>
      <c r="Q13561" t="s">
        <v>140</v>
      </c>
    </row>
    <row r="13562" spans="1:17" x14ac:dyDescent="0.35">
      <c r="A13562" t="s">
        <v>14</v>
      </c>
      <c r="B13562" t="s">
        <v>1234</v>
      </c>
      <c r="C13562">
        <v>64</v>
      </c>
      <c r="D13562" t="s">
        <v>223</v>
      </c>
      <c r="E13562" t="s">
        <v>875</v>
      </c>
      <c r="F13562" t="s">
        <v>476</v>
      </c>
      <c r="G13562" t="s">
        <v>939</v>
      </c>
      <c r="H13562" t="s">
        <v>140</v>
      </c>
      <c r="I13562" t="s">
        <v>140</v>
      </c>
      <c r="J13562" t="s">
        <v>947</v>
      </c>
      <c r="K13562" t="s">
        <v>869</v>
      </c>
      <c r="L13562" t="s">
        <v>1073</v>
      </c>
      <c r="M13562" t="s">
        <v>140</v>
      </c>
      <c r="N13562" t="s">
        <v>1009</v>
      </c>
      <c r="O13562" t="s">
        <v>140</v>
      </c>
      <c r="P13562" t="s">
        <v>140</v>
      </c>
      <c r="Q13562" t="s">
        <v>140</v>
      </c>
    </row>
    <row r="13563" spans="1:17" x14ac:dyDescent="0.35">
      <c r="A13563" t="s">
        <v>14</v>
      </c>
      <c r="B13563" t="s">
        <v>1235</v>
      </c>
      <c r="C13563">
        <v>105</v>
      </c>
      <c r="D13563" t="s">
        <v>54</v>
      </c>
      <c r="E13563" t="s">
        <v>1053</v>
      </c>
      <c r="F13563" t="s">
        <v>117</v>
      </c>
      <c r="G13563" t="s">
        <v>140</v>
      </c>
      <c r="H13563" t="s">
        <v>140</v>
      </c>
      <c r="I13563" t="s">
        <v>140</v>
      </c>
      <c r="J13563" t="s">
        <v>101</v>
      </c>
      <c r="K13563" t="s">
        <v>140</v>
      </c>
      <c r="L13563" t="s">
        <v>775</v>
      </c>
      <c r="M13563" t="s">
        <v>140</v>
      </c>
      <c r="N13563" t="s">
        <v>140</v>
      </c>
      <c r="O13563" t="s">
        <v>140</v>
      </c>
      <c r="P13563" t="s">
        <v>140</v>
      </c>
      <c r="Q13563" t="s">
        <v>140</v>
      </c>
    </row>
    <row r="13564" spans="1:17" x14ac:dyDescent="0.35">
      <c r="A13564" t="s">
        <v>15</v>
      </c>
      <c r="B13564" t="s">
        <v>1236</v>
      </c>
      <c r="C13564">
        <v>32</v>
      </c>
      <c r="D13564" t="s">
        <v>459</v>
      </c>
      <c r="E13564" t="s">
        <v>140</v>
      </c>
      <c r="F13564" t="s">
        <v>1072</v>
      </c>
      <c r="G13564" t="s">
        <v>140</v>
      </c>
      <c r="H13564" t="s">
        <v>140</v>
      </c>
      <c r="I13564" t="s">
        <v>140</v>
      </c>
      <c r="J13564" t="s">
        <v>443</v>
      </c>
      <c r="K13564" t="s">
        <v>140</v>
      </c>
      <c r="L13564" t="s">
        <v>501</v>
      </c>
      <c r="M13564" t="s">
        <v>140</v>
      </c>
      <c r="N13564" t="s">
        <v>140</v>
      </c>
      <c r="O13564" t="s">
        <v>140</v>
      </c>
      <c r="P13564" t="s">
        <v>140</v>
      </c>
      <c r="Q13564" t="s">
        <v>140</v>
      </c>
    </row>
    <row r="13565" spans="1:17" x14ac:dyDescent="0.35">
      <c r="A13565" t="s">
        <v>15</v>
      </c>
      <c r="B13565" t="s">
        <v>1234</v>
      </c>
      <c r="C13565">
        <v>65</v>
      </c>
      <c r="D13565" t="s">
        <v>606</v>
      </c>
      <c r="E13565" t="s">
        <v>140</v>
      </c>
      <c r="F13565" t="s">
        <v>451</v>
      </c>
      <c r="G13565" t="s">
        <v>140</v>
      </c>
      <c r="H13565" t="s">
        <v>140</v>
      </c>
      <c r="I13565" t="s">
        <v>140</v>
      </c>
      <c r="J13565" t="s">
        <v>234</v>
      </c>
      <c r="K13565" t="s">
        <v>140</v>
      </c>
      <c r="L13565" t="s">
        <v>1016</v>
      </c>
      <c r="M13565" t="s">
        <v>140</v>
      </c>
      <c r="N13565" t="s">
        <v>1013</v>
      </c>
      <c r="O13565" t="s">
        <v>140</v>
      </c>
      <c r="P13565" t="s">
        <v>140</v>
      </c>
      <c r="Q13565" t="s">
        <v>140</v>
      </c>
    </row>
    <row r="13566" spans="1:17" x14ac:dyDescent="0.35">
      <c r="A13566" t="s">
        <v>15</v>
      </c>
      <c r="B13566" t="s">
        <v>1235</v>
      </c>
      <c r="C13566">
        <v>109</v>
      </c>
      <c r="D13566" t="s">
        <v>415</v>
      </c>
      <c r="E13566" t="s">
        <v>1023</v>
      </c>
      <c r="F13566" t="s">
        <v>1139</v>
      </c>
      <c r="G13566" t="s">
        <v>140</v>
      </c>
      <c r="H13566" t="s">
        <v>140</v>
      </c>
      <c r="I13566" t="s">
        <v>140</v>
      </c>
      <c r="J13566" t="s">
        <v>911</v>
      </c>
      <c r="K13566" t="s">
        <v>345</v>
      </c>
      <c r="L13566" t="s">
        <v>140</v>
      </c>
      <c r="M13566" t="s">
        <v>140</v>
      </c>
      <c r="N13566" t="s">
        <v>140</v>
      </c>
      <c r="O13566" t="s">
        <v>140</v>
      </c>
      <c r="P13566" t="s">
        <v>140</v>
      </c>
      <c r="Q13566" t="s">
        <v>140</v>
      </c>
    </row>
    <row r="13567" spans="1:17" x14ac:dyDescent="0.35">
      <c r="A13567" t="s">
        <v>16</v>
      </c>
      <c r="B13567" t="s">
        <v>1236</v>
      </c>
      <c r="C13567">
        <v>18</v>
      </c>
      <c r="D13567" t="s">
        <v>555</v>
      </c>
      <c r="E13567" t="s">
        <v>751</v>
      </c>
      <c r="F13567" t="s">
        <v>810</v>
      </c>
      <c r="G13567" t="s">
        <v>140</v>
      </c>
      <c r="H13567" t="s">
        <v>140</v>
      </c>
      <c r="I13567" t="s">
        <v>140</v>
      </c>
      <c r="J13567" t="s">
        <v>712</v>
      </c>
      <c r="K13567" t="s">
        <v>140</v>
      </c>
      <c r="L13567" t="s">
        <v>140</v>
      </c>
      <c r="M13567" t="s">
        <v>140</v>
      </c>
      <c r="N13567" t="s">
        <v>140</v>
      </c>
      <c r="O13567" t="s">
        <v>140</v>
      </c>
      <c r="P13567" t="s">
        <v>140</v>
      </c>
      <c r="Q13567" t="s">
        <v>140</v>
      </c>
    </row>
    <row r="13568" spans="1:17" x14ac:dyDescent="0.35">
      <c r="A13568" t="s">
        <v>16</v>
      </c>
      <c r="B13568" t="s">
        <v>1234</v>
      </c>
      <c r="C13568">
        <v>56</v>
      </c>
      <c r="D13568" t="s">
        <v>727</v>
      </c>
      <c r="E13568" t="s">
        <v>1000</v>
      </c>
      <c r="F13568" t="s">
        <v>422</v>
      </c>
      <c r="G13568" t="s">
        <v>140</v>
      </c>
      <c r="H13568" t="s">
        <v>140</v>
      </c>
      <c r="I13568" t="s">
        <v>140</v>
      </c>
      <c r="J13568" t="s">
        <v>366</v>
      </c>
      <c r="K13568" t="s">
        <v>140</v>
      </c>
      <c r="L13568" t="s">
        <v>1050</v>
      </c>
      <c r="M13568" t="s">
        <v>140</v>
      </c>
      <c r="N13568" t="s">
        <v>140</v>
      </c>
      <c r="O13568" t="s">
        <v>140</v>
      </c>
      <c r="P13568" t="s">
        <v>140</v>
      </c>
      <c r="Q13568" t="s">
        <v>140</v>
      </c>
    </row>
    <row r="13569" spans="1:17" x14ac:dyDescent="0.35">
      <c r="A13569" t="s">
        <v>16</v>
      </c>
      <c r="B13569" t="s">
        <v>1235</v>
      </c>
      <c r="C13569">
        <v>132</v>
      </c>
      <c r="D13569" t="s">
        <v>556</v>
      </c>
      <c r="E13569" t="s">
        <v>242</v>
      </c>
      <c r="F13569" t="s">
        <v>111</v>
      </c>
      <c r="G13569" t="s">
        <v>140</v>
      </c>
      <c r="H13569" t="s">
        <v>140</v>
      </c>
      <c r="I13569" t="s">
        <v>140</v>
      </c>
      <c r="J13569" t="s">
        <v>1000</v>
      </c>
      <c r="K13569" t="s">
        <v>1009</v>
      </c>
      <c r="L13569" t="s">
        <v>1066</v>
      </c>
      <c r="M13569" t="s">
        <v>140</v>
      </c>
      <c r="N13569" t="s">
        <v>1019</v>
      </c>
      <c r="O13569" t="s">
        <v>140</v>
      </c>
      <c r="P13569" t="s">
        <v>140</v>
      </c>
      <c r="Q13569" t="s">
        <v>140</v>
      </c>
    </row>
    <row r="13570" spans="1:17" x14ac:dyDescent="0.35">
      <c r="A13570" t="s">
        <v>17</v>
      </c>
      <c r="B13570" t="s">
        <v>1236</v>
      </c>
      <c r="C13570">
        <v>28</v>
      </c>
      <c r="D13570" t="s">
        <v>396</v>
      </c>
      <c r="E13570" t="s">
        <v>1017</v>
      </c>
      <c r="F13570" t="s">
        <v>550</v>
      </c>
      <c r="G13570" t="s">
        <v>140</v>
      </c>
      <c r="H13570" t="s">
        <v>140</v>
      </c>
      <c r="I13570" t="s">
        <v>140</v>
      </c>
      <c r="J13570" t="s">
        <v>412</v>
      </c>
      <c r="K13570" t="s">
        <v>140</v>
      </c>
      <c r="L13570" t="s">
        <v>1073</v>
      </c>
      <c r="M13570" t="s">
        <v>140</v>
      </c>
      <c r="N13570" t="s">
        <v>1048</v>
      </c>
      <c r="O13570" t="s">
        <v>140</v>
      </c>
      <c r="P13570" t="s">
        <v>140</v>
      </c>
      <c r="Q13570" t="s">
        <v>140</v>
      </c>
    </row>
    <row r="13571" spans="1:17" x14ac:dyDescent="0.35">
      <c r="A13571" t="s">
        <v>17</v>
      </c>
      <c r="B13571" t="s">
        <v>1234</v>
      </c>
      <c r="C13571">
        <v>85</v>
      </c>
      <c r="D13571" t="s">
        <v>346</v>
      </c>
      <c r="E13571" t="s">
        <v>515</v>
      </c>
      <c r="F13571" t="s">
        <v>1083</v>
      </c>
      <c r="G13571" t="s">
        <v>140</v>
      </c>
      <c r="H13571" t="s">
        <v>140</v>
      </c>
      <c r="I13571" t="s">
        <v>140</v>
      </c>
      <c r="J13571" t="s">
        <v>688</v>
      </c>
      <c r="K13571" t="s">
        <v>140</v>
      </c>
      <c r="L13571" t="s">
        <v>1051</v>
      </c>
      <c r="M13571" t="s">
        <v>140</v>
      </c>
      <c r="N13571" t="s">
        <v>1063</v>
      </c>
      <c r="O13571" t="s">
        <v>140</v>
      </c>
      <c r="P13571" t="s">
        <v>140</v>
      </c>
      <c r="Q13571" t="s">
        <v>140</v>
      </c>
    </row>
    <row r="13572" spans="1:17" x14ac:dyDescent="0.35">
      <c r="A13572" t="s">
        <v>17</v>
      </c>
      <c r="B13572" t="s">
        <v>1235</v>
      </c>
      <c r="C13572">
        <v>90</v>
      </c>
      <c r="D13572" t="s">
        <v>497</v>
      </c>
      <c r="E13572" t="s">
        <v>574</v>
      </c>
      <c r="F13572" t="s">
        <v>947</v>
      </c>
      <c r="G13572" t="s">
        <v>140</v>
      </c>
      <c r="H13572" t="s">
        <v>1014</v>
      </c>
      <c r="I13572" t="s">
        <v>140</v>
      </c>
      <c r="J13572" t="s">
        <v>752</v>
      </c>
      <c r="K13572" t="s">
        <v>1020</v>
      </c>
      <c r="L13572" t="s">
        <v>950</v>
      </c>
      <c r="M13572" t="s">
        <v>140</v>
      </c>
      <c r="N13572" t="s">
        <v>1012</v>
      </c>
      <c r="O13572" t="s">
        <v>140</v>
      </c>
      <c r="P13572" t="s">
        <v>140</v>
      </c>
      <c r="Q13572" t="s">
        <v>140</v>
      </c>
    </row>
    <row r="13573" spans="1:17" x14ac:dyDescent="0.35">
      <c r="A13573" t="s">
        <v>18</v>
      </c>
      <c r="B13573" t="s">
        <v>1236</v>
      </c>
      <c r="C13573">
        <v>18</v>
      </c>
      <c r="D13573" t="s">
        <v>593</v>
      </c>
      <c r="E13573" t="s">
        <v>140</v>
      </c>
      <c r="F13573" t="s">
        <v>1003</v>
      </c>
      <c r="G13573" t="s">
        <v>140</v>
      </c>
      <c r="H13573" t="s">
        <v>140</v>
      </c>
      <c r="I13573" t="s">
        <v>140</v>
      </c>
      <c r="J13573" t="s">
        <v>55</v>
      </c>
      <c r="K13573" t="s">
        <v>1061</v>
      </c>
      <c r="L13573" t="s">
        <v>140</v>
      </c>
      <c r="M13573" t="s">
        <v>140</v>
      </c>
      <c r="N13573" t="s">
        <v>140</v>
      </c>
      <c r="O13573" t="s">
        <v>140</v>
      </c>
      <c r="P13573" t="s">
        <v>140</v>
      </c>
      <c r="Q13573" t="s">
        <v>140</v>
      </c>
    </row>
    <row r="13574" spans="1:17" x14ac:dyDescent="0.35">
      <c r="A13574" t="s">
        <v>18</v>
      </c>
      <c r="B13574" t="s">
        <v>1234</v>
      </c>
      <c r="C13574">
        <v>92</v>
      </c>
      <c r="D13574" t="s">
        <v>816</v>
      </c>
      <c r="E13574" t="s">
        <v>940</v>
      </c>
      <c r="F13574" t="s">
        <v>421</v>
      </c>
      <c r="G13574" t="s">
        <v>140</v>
      </c>
      <c r="H13574" t="s">
        <v>140</v>
      </c>
      <c r="I13574" t="s">
        <v>140</v>
      </c>
      <c r="J13574" t="s">
        <v>484</v>
      </c>
      <c r="K13574" t="s">
        <v>1055</v>
      </c>
      <c r="L13574" t="s">
        <v>1052</v>
      </c>
      <c r="M13574" t="s">
        <v>140</v>
      </c>
      <c r="N13574" t="s">
        <v>1098</v>
      </c>
      <c r="O13574" t="s">
        <v>140</v>
      </c>
      <c r="P13574" t="s">
        <v>140</v>
      </c>
      <c r="Q13574" t="s">
        <v>140</v>
      </c>
    </row>
    <row r="13575" spans="1:17" x14ac:dyDescent="0.35">
      <c r="A13575" t="s">
        <v>18</v>
      </c>
      <c r="B13575" t="s">
        <v>1235</v>
      </c>
      <c r="C13575">
        <v>95</v>
      </c>
      <c r="D13575" t="s">
        <v>248</v>
      </c>
      <c r="E13575" t="s">
        <v>915</v>
      </c>
      <c r="F13575" t="s">
        <v>847</v>
      </c>
      <c r="G13575" t="s">
        <v>140</v>
      </c>
      <c r="H13575" t="s">
        <v>140</v>
      </c>
      <c r="I13575" t="s">
        <v>1021</v>
      </c>
      <c r="J13575" t="s">
        <v>53</v>
      </c>
      <c r="K13575" t="s">
        <v>1050</v>
      </c>
      <c r="L13575" t="s">
        <v>1043</v>
      </c>
      <c r="M13575" t="s">
        <v>140</v>
      </c>
      <c r="N13575" t="s">
        <v>140</v>
      </c>
      <c r="O13575" t="s">
        <v>140</v>
      </c>
      <c r="P13575" t="s">
        <v>140</v>
      </c>
      <c r="Q13575" t="s">
        <v>140</v>
      </c>
    </row>
    <row r="13576" spans="1:17" x14ac:dyDescent="0.35">
      <c r="A13576" t="s">
        <v>19</v>
      </c>
      <c r="B13576" t="s">
        <v>1236</v>
      </c>
      <c r="C13576">
        <v>26</v>
      </c>
      <c r="D13576" t="s">
        <v>491</v>
      </c>
      <c r="E13576" t="s">
        <v>140</v>
      </c>
      <c r="F13576" t="s">
        <v>824</v>
      </c>
      <c r="G13576" t="s">
        <v>1050</v>
      </c>
      <c r="H13576" t="s">
        <v>140</v>
      </c>
      <c r="I13576" t="s">
        <v>140</v>
      </c>
      <c r="J13576" t="s">
        <v>107</v>
      </c>
      <c r="K13576" t="s">
        <v>140</v>
      </c>
      <c r="L13576" t="s">
        <v>140</v>
      </c>
      <c r="M13576" t="s">
        <v>140</v>
      </c>
      <c r="N13576" t="s">
        <v>140</v>
      </c>
      <c r="O13576" t="s">
        <v>140</v>
      </c>
      <c r="P13576" t="s">
        <v>140</v>
      </c>
      <c r="Q13576" t="s">
        <v>140</v>
      </c>
    </row>
    <row r="13577" spans="1:17" x14ac:dyDescent="0.35">
      <c r="A13577" t="s">
        <v>19</v>
      </c>
      <c r="B13577" t="s">
        <v>1234</v>
      </c>
      <c r="C13577">
        <v>72</v>
      </c>
      <c r="D13577" t="s">
        <v>175</v>
      </c>
      <c r="E13577" t="s">
        <v>1066</v>
      </c>
      <c r="F13577" t="s">
        <v>386</v>
      </c>
      <c r="G13577" t="s">
        <v>140</v>
      </c>
      <c r="H13577" t="s">
        <v>140</v>
      </c>
      <c r="I13577" t="s">
        <v>140</v>
      </c>
      <c r="J13577" t="s">
        <v>544</v>
      </c>
      <c r="K13577" t="s">
        <v>1045</v>
      </c>
      <c r="L13577" t="s">
        <v>915</v>
      </c>
      <c r="M13577" t="s">
        <v>140</v>
      </c>
      <c r="N13577" t="s">
        <v>140</v>
      </c>
      <c r="O13577" t="s">
        <v>140</v>
      </c>
      <c r="P13577" t="s">
        <v>140</v>
      </c>
      <c r="Q13577" t="s">
        <v>140</v>
      </c>
    </row>
    <row r="13578" spans="1:17" x14ac:dyDescent="0.35">
      <c r="A13578" t="s">
        <v>19</v>
      </c>
      <c r="B13578" t="s">
        <v>1235</v>
      </c>
      <c r="C13578">
        <v>108</v>
      </c>
      <c r="D13578" t="s">
        <v>883</v>
      </c>
      <c r="E13578" t="s">
        <v>775</v>
      </c>
      <c r="F13578" t="s">
        <v>994</v>
      </c>
      <c r="G13578" t="s">
        <v>1021</v>
      </c>
      <c r="H13578" t="s">
        <v>140</v>
      </c>
      <c r="I13578" t="s">
        <v>140</v>
      </c>
      <c r="J13578" t="s">
        <v>69</v>
      </c>
      <c r="K13578" t="s">
        <v>1016</v>
      </c>
      <c r="L13578" t="s">
        <v>1064</v>
      </c>
      <c r="M13578" t="s">
        <v>140</v>
      </c>
      <c r="N13578" t="s">
        <v>940</v>
      </c>
      <c r="O13578" t="s">
        <v>140</v>
      </c>
      <c r="P13578" t="s">
        <v>140</v>
      </c>
      <c r="Q13578" t="s">
        <v>140</v>
      </c>
    </row>
    <row r="13579" spans="1:17" x14ac:dyDescent="0.35">
      <c r="A13579" t="s">
        <v>20</v>
      </c>
      <c r="B13579" t="s">
        <v>1236</v>
      </c>
      <c r="C13579">
        <v>32</v>
      </c>
      <c r="D13579" t="s">
        <v>687</v>
      </c>
      <c r="E13579" t="s">
        <v>103</v>
      </c>
      <c r="F13579" t="s">
        <v>162</v>
      </c>
      <c r="G13579" t="s">
        <v>140</v>
      </c>
      <c r="H13579" t="s">
        <v>140</v>
      </c>
      <c r="I13579" t="s">
        <v>140</v>
      </c>
      <c r="J13579" t="s">
        <v>877</v>
      </c>
      <c r="K13579" t="s">
        <v>1053</v>
      </c>
      <c r="L13579" t="s">
        <v>140</v>
      </c>
      <c r="M13579" t="s">
        <v>140</v>
      </c>
      <c r="N13579" t="s">
        <v>1007</v>
      </c>
      <c r="O13579" t="s">
        <v>140</v>
      </c>
      <c r="P13579" t="s">
        <v>140</v>
      </c>
      <c r="Q13579" t="s">
        <v>140</v>
      </c>
    </row>
    <row r="13580" spans="1:17" x14ac:dyDescent="0.35">
      <c r="A13580" t="s">
        <v>20</v>
      </c>
      <c r="B13580" t="s">
        <v>1234</v>
      </c>
      <c r="C13580">
        <v>66</v>
      </c>
      <c r="D13580" t="s">
        <v>677</v>
      </c>
      <c r="E13580" t="s">
        <v>1011</v>
      </c>
      <c r="F13580" t="s">
        <v>634</v>
      </c>
      <c r="G13580" t="s">
        <v>140</v>
      </c>
      <c r="H13580" t="s">
        <v>140</v>
      </c>
      <c r="I13580" t="s">
        <v>140</v>
      </c>
      <c r="J13580" t="s">
        <v>771</v>
      </c>
      <c r="K13580" t="s">
        <v>1066</v>
      </c>
      <c r="L13580" t="s">
        <v>996</v>
      </c>
      <c r="M13580" t="s">
        <v>140</v>
      </c>
      <c r="N13580" t="s">
        <v>1066</v>
      </c>
      <c r="O13580" t="s">
        <v>140</v>
      </c>
      <c r="P13580" t="s">
        <v>140</v>
      </c>
      <c r="Q13580" t="s">
        <v>140</v>
      </c>
    </row>
    <row r="13581" spans="1:17" x14ac:dyDescent="0.35">
      <c r="A13581" t="s">
        <v>20</v>
      </c>
      <c r="B13581" t="s">
        <v>1235</v>
      </c>
      <c r="C13581">
        <v>108</v>
      </c>
      <c r="D13581" t="s">
        <v>734</v>
      </c>
      <c r="E13581" t="s">
        <v>97</v>
      </c>
      <c r="F13581" t="s">
        <v>959</v>
      </c>
      <c r="G13581" t="s">
        <v>140</v>
      </c>
      <c r="H13581" t="s">
        <v>140</v>
      </c>
      <c r="I13581" t="s">
        <v>1007</v>
      </c>
      <c r="J13581" t="s">
        <v>117</v>
      </c>
      <c r="K13581" t="s">
        <v>1010</v>
      </c>
      <c r="L13581" t="s">
        <v>775</v>
      </c>
      <c r="M13581" t="s">
        <v>140</v>
      </c>
      <c r="N13581" t="s">
        <v>140</v>
      </c>
      <c r="O13581" t="s">
        <v>140</v>
      </c>
      <c r="P13581" t="s">
        <v>140</v>
      </c>
      <c r="Q13581" t="s">
        <v>140</v>
      </c>
    </row>
    <row r="13582" spans="1:17" x14ac:dyDescent="0.35">
      <c r="A13582" t="s">
        <v>21</v>
      </c>
      <c r="B13582" t="s">
        <v>1236</v>
      </c>
      <c r="C13582">
        <v>53</v>
      </c>
      <c r="D13582" t="s">
        <v>1202</v>
      </c>
      <c r="E13582" t="s">
        <v>1066</v>
      </c>
      <c r="F13582" t="s">
        <v>140</v>
      </c>
      <c r="G13582" t="s">
        <v>140</v>
      </c>
      <c r="H13582" t="s">
        <v>140</v>
      </c>
      <c r="I13582" t="s">
        <v>140</v>
      </c>
      <c r="J13582" t="s">
        <v>140</v>
      </c>
      <c r="K13582" t="s">
        <v>140</v>
      </c>
      <c r="L13582" t="s">
        <v>140</v>
      </c>
      <c r="M13582" t="s">
        <v>140</v>
      </c>
      <c r="N13582" t="s">
        <v>140</v>
      </c>
      <c r="O13582" t="s">
        <v>140</v>
      </c>
      <c r="P13582" t="s">
        <v>140</v>
      </c>
      <c r="Q13582" t="s">
        <v>140</v>
      </c>
    </row>
    <row r="13583" spans="1:17" x14ac:dyDescent="0.35">
      <c r="A13583" t="s">
        <v>21</v>
      </c>
      <c r="B13583" t="s">
        <v>1234</v>
      </c>
      <c r="C13583">
        <v>44</v>
      </c>
      <c r="D13583" t="s">
        <v>938</v>
      </c>
      <c r="E13583" t="s">
        <v>140</v>
      </c>
      <c r="F13583" t="s">
        <v>140</v>
      </c>
      <c r="G13583" t="s">
        <v>140</v>
      </c>
      <c r="H13583" t="s">
        <v>140</v>
      </c>
      <c r="I13583" t="s">
        <v>140</v>
      </c>
      <c r="J13583" t="s">
        <v>939</v>
      </c>
      <c r="K13583" t="s">
        <v>140</v>
      </c>
      <c r="L13583" t="s">
        <v>140</v>
      </c>
      <c r="M13583" t="s">
        <v>140</v>
      </c>
      <c r="N13583" t="s">
        <v>140</v>
      </c>
      <c r="O13583" t="s">
        <v>140</v>
      </c>
      <c r="P13583" t="s">
        <v>140</v>
      </c>
      <c r="Q13583" t="s">
        <v>140</v>
      </c>
    </row>
    <row r="13584" spans="1:17" x14ac:dyDescent="0.35">
      <c r="A13584" t="s">
        <v>21</v>
      </c>
      <c r="B13584" t="s">
        <v>1235</v>
      </c>
      <c r="C13584">
        <v>113</v>
      </c>
      <c r="D13584" t="s">
        <v>1113</v>
      </c>
      <c r="E13584" t="s">
        <v>954</v>
      </c>
      <c r="F13584" t="s">
        <v>1055</v>
      </c>
      <c r="G13584" t="s">
        <v>140</v>
      </c>
      <c r="H13584" t="s">
        <v>140</v>
      </c>
      <c r="I13584" t="s">
        <v>140</v>
      </c>
      <c r="J13584" t="s">
        <v>1063</v>
      </c>
      <c r="K13584" t="s">
        <v>140</v>
      </c>
      <c r="L13584" t="s">
        <v>140</v>
      </c>
      <c r="M13584" t="s">
        <v>140</v>
      </c>
      <c r="N13584" t="s">
        <v>140</v>
      </c>
      <c r="O13584" t="s">
        <v>140</v>
      </c>
      <c r="P13584" t="s">
        <v>140</v>
      </c>
      <c r="Q13584" t="s">
        <v>140</v>
      </c>
    </row>
    <row r="13585" spans="1:17" x14ac:dyDescent="0.35">
      <c r="A13585" t="s">
        <v>22</v>
      </c>
      <c r="B13585" t="s">
        <v>1236</v>
      </c>
      <c r="C13585">
        <v>35</v>
      </c>
      <c r="D13585" t="s">
        <v>518</v>
      </c>
      <c r="E13585" t="s">
        <v>1060</v>
      </c>
      <c r="F13585" t="s">
        <v>678</v>
      </c>
      <c r="G13585" t="s">
        <v>140</v>
      </c>
      <c r="H13585" t="s">
        <v>140</v>
      </c>
      <c r="I13585" t="s">
        <v>140</v>
      </c>
      <c r="J13585" t="s">
        <v>37</v>
      </c>
      <c r="K13585" t="s">
        <v>1067</v>
      </c>
      <c r="L13585" t="s">
        <v>973</v>
      </c>
      <c r="M13585" t="s">
        <v>140</v>
      </c>
      <c r="N13585" t="s">
        <v>140</v>
      </c>
      <c r="O13585" t="s">
        <v>140</v>
      </c>
      <c r="P13585" t="s">
        <v>140</v>
      </c>
      <c r="Q13585" t="s">
        <v>140</v>
      </c>
    </row>
    <row r="13586" spans="1:17" x14ac:dyDescent="0.35">
      <c r="A13586" t="s">
        <v>22</v>
      </c>
      <c r="B13586" t="s">
        <v>1234</v>
      </c>
      <c r="C13586">
        <v>80</v>
      </c>
      <c r="D13586" t="s">
        <v>460</v>
      </c>
      <c r="E13586" t="s">
        <v>838</v>
      </c>
      <c r="F13586" t="s">
        <v>794</v>
      </c>
      <c r="G13586" t="s">
        <v>140</v>
      </c>
      <c r="H13586" t="s">
        <v>140</v>
      </c>
      <c r="I13586" t="s">
        <v>1011</v>
      </c>
      <c r="J13586" t="s">
        <v>506</v>
      </c>
      <c r="K13586" t="s">
        <v>1050</v>
      </c>
      <c r="L13586" t="s">
        <v>1011</v>
      </c>
      <c r="M13586" t="s">
        <v>140</v>
      </c>
      <c r="N13586" t="s">
        <v>1014</v>
      </c>
      <c r="O13586" t="s">
        <v>140</v>
      </c>
      <c r="P13586" t="s">
        <v>140</v>
      </c>
      <c r="Q13586" t="s">
        <v>140</v>
      </c>
    </row>
    <row r="13587" spans="1:17" x14ac:dyDescent="0.35">
      <c r="A13587" t="s">
        <v>22</v>
      </c>
      <c r="B13587" t="s">
        <v>1235</v>
      </c>
      <c r="C13587">
        <v>94</v>
      </c>
      <c r="D13587" t="s">
        <v>483</v>
      </c>
      <c r="E13587" t="s">
        <v>1059</v>
      </c>
      <c r="F13587" t="s">
        <v>57</v>
      </c>
      <c r="G13587" t="s">
        <v>949</v>
      </c>
      <c r="H13587" t="s">
        <v>140</v>
      </c>
      <c r="I13587" t="s">
        <v>140</v>
      </c>
      <c r="J13587" t="s">
        <v>451</v>
      </c>
      <c r="K13587" t="s">
        <v>140</v>
      </c>
      <c r="L13587" t="s">
        <v>1011</v>
      </c>
      <c r="M13587" t="s">
        <v>140</v>
      </c>
      <c r="N13587" t="s">
        <v>775</v>
      </c>
      <c r="O13587" t="s">
        <v>140</v>
      </c>
      <c r="P13587" t="s">
        <v>140</v>
      </c>
      <c r="Q13587" t="s">
        <v>140</v>
      </c>
    </row>
    <row r="13588" spans="1:17" x14ac:dyDescent="0.35">
      <c r="A13588" t="s">
        <v>23</v>
      </c>
      <c r="B13588" t="s">
        <v>1236</v>
      </c>
      <c r="C13588">
        <v>39</v>
      </c>
      <c r="D13588" t="s">
        <v>1175</v>
      </c>
      <c r="E13588" t="s">
        <v>1019</v>
      </c>
      <c r="F13588" t="s">
        <v>517</v>
      </c>
      <c r="G13588" t="s">
        <v>140</v>
      </c>
      <c r="H13588" t="s">
        <v>140</v>
      </c>
      <c r="I13588" t="s">
        <v>140</v>
      </c>
      <c r="J13588" t="s">
        <v>1045</v>
      </c>
      <c r="K13588" t="s">
        <v>1063</v>
      </c>
      <c r="L13588" t="s">
        <v>971</v>
      </c>
      <c r="M13588" t="s">
        <v>140</v>
      </c>
      <c r="N13588" t="s">
        <v>140</v>
      </c>
      <c r="O13588" t="s">
        <v>140</v>
      </c>
      <c r="P13588" t="s">
        <v>140</v>
      </c>
      <c r="Q13588" t="s">
        <v>140</v>
      </c>
    </row>
    <row r="13589" spans="1:17" x14ac:dyDescent="0.35">
      <c r="A13589" t="s">
        <v>23</v>
      </c>
      <c r="B13589" t="s">
        <v>1234</v>
      </c>
      <c r="C13589">
        <v>86</v>
      </c>
      <c r="D13589" t="s">
        <v>850</v>
      </c>
      <c r="E13589" t="s">
        <v>140</v>
      </c>
      <c r="F13589" t="s">
        <v>1087</v>
      </c>
      <c r="G13589" t="s">
        <v>140</v>
      </c>
      <c r="H13589" t="s">
        <v>140</v>
      </c>
      <c r="I13589" t="s">
        <v>140</v>
      </c>
      <c r="J13589" t="s">
        <v>685</v>
      </c>
      <c r="K13589" t="s">
        <v>1013</v>
      </c>
      <c r="L13589" t="s">
        <v>1018</v>
      </c>
      <c r="M13589" t="s">
        <v>140</v>
      </c>
      <c r="N13589" t="s">
        <v>1011</v>
      </c>
      <c r="O13589" t="s">
        <v>140</v>
      </c>
      <c r="P13589" t="s">
        <v>140</v>
      </c>
      <c r="Q13589" t="s">
        <v>140</v>
      </c>
    </row>
    <row r="13590" spans="1:17" x14ac:dyDescent="0.35">
      <c r="A13590" t="s">
        <v>23</v>
      </c>
      <c r="B13590" t="s">
        <v>1235</v>
      </c>
      <c r="C13590">
        <v>80</v>
      </c>
      <c r="D13590" t="s">
        <v>417</v>
      </c>
      <c r="E13590" t="s">
        <v>1057</v>
      </c>
      <c r="F13590" t="s">
        <v>323</v>
      </c>
      <c r="G13590" t="s">
        <v>140</v>
      </c>
      <c r="H13590" t="s">
        <v>140</v>
      </c>
      <c r="I13590" t="s">
        <v>140</v>
      </c>
      <c r="J13590" t="s">
        <v>673</v>
      </c>
      <c r="K13590" t="s">
        <v>903</v>
      </c>
      <c r="L13590" t="s">
        <v>949</v>
      </c>
      <c r="M13590" t="s">
        <v>140</v>
      </c>
      <c r="N13590" t="s">
        <v>1048</v>
      </c>
      <c r="O13590" t="s">
        <v>140</v>
      </c>
      <c r="P13590" t="s">
        <v>140</v>
      </c>
      <c r="Q13590" t="s">
        <v>140</v>
      </c>
    </row>
    <row r="13591" spans="1:17" x14ac:dyDescent="0.35">
      <c r="A13591" t="s">
        <v>24</v>
      </c>
      <c r="B13591" t="s">
        <v>1236</v>
      </c>
      <c r="C13591">
        <v>29</v>
      </c>
      <c r="D13591" t="s">
        <v>780</v>
      </c>
      <c r="E13591" t="s">
        <v>140</v>
      </c>
      <c r="F13591" t="s">
        <v>109</v>
      </c>
      <c r="G13591" t="s">
        <v>140</v>
      </c>
      <c r="H13591" t="s">
        <v>140</v>
      </c>
      <c r="I13591" t="s">
        <v>140</v>
      </c>
      <c r="J13591" t="s">
        <v>93</v>
      </c>
      <c r="K13591" t="s">
        <v>1070</v>
      </c>
      <c r="L13591" t="s">
        <v>515</v>
      </c>
      <c r="M13591" t="s">
        <v>140</v>
      </c>
      <c r="N13591" t="s">
        <v>140</v>
      </c>
      <c r="O13591" t="s">
        <v>140</v>
      </c>
      <c r="P13591" t="s">
        <v>140</v>
      </c>
      <c r="Q13591" t="s">
        <v>140</v>
      </c>
    </row>
    <row r="13592" spans="1:17" x14ac:dyDescent="0.35">
      <c r="A13592" t="s">
        <v>24</v>
      </c>
      <c r="B13592" t="s">
        <v>1234</v>
      </c>
      <c r="C13592">
        <v>62</v>
      </c>
      <c r="D13592" t="s">
        <v>577</v>
      </c>
      <c r="E13592" t="s">
        <v>1051</v>
      </c>
      <c r="F13592" t="s">
        <v>915</v>
      </c>
      <c r="G13592" t="s">
        <v>1014</v>
      </c>
      <c r="H13592" t="s">
        <v>140</v>
      </c>
      <c r="I13592" t="s">
        <v>140</v>
      </c>
      <c r="J13592" t="s">
        <v>538</v>
      </c>
      <c r="K13592" t="s">
        <v>1014</v>
      </c>
      <c r="L13592" t="s">
        <v>788</v>
      </c>
      <c r="M13592" t="s">
        <v>140</v>
      </c>
      <c r="N13592" t="s">
        <v>140</v>
      </c>
      <c r="O13592" t="s">
        <v>140</v>
      </c>
      <c r="P13592" t="s">
        <v>140</v>
      </c>
      <c r="Q13592" t="s">
        <v>140</v>
      </c>
    </row>
    <row r="13593" spans="1:17" x14ac:dyDescent="0.35">
      <c r="A13593" t="s">
        <v>24</v>
      </c>
      <c r="B13593" t="s">
        <v>1235</v>
      </c>
      <c r="C13593">
        <v>116</v>
      </c>
      <c r="D13593" t="s">
        <v>343</v>
      </c>
      <c r="E13593" t="s">
        <v>1067</v>
      </c>
      <c r="F13593" t="s">
        <v>192</v>
      </c>
      <c r="G13593" t="s">
        <v>140</v>
      </c>
      <c r="H13593" t="s">
        <v>140</v>
      </c>
      <c r="I13593" t="s">
        <v>140</v>
      </c>
      <c r="J13593" t="s">
        <v>792</v>
      </c>
      <c r="K13593" t="s">
        <v>1016</v>
      </c>
      <c r="L13593" t="s">
        <v>1013</v>
      </c>
      <c r="M13593" t="s">
        <v>140</v>
      </c>
      <c r="N13593" t="s">
        <v>1019</v>
      </c>
      <c r="O13593" t="s">
        <v>140</v>
      </c>
      <c r="P13593" t="s">
        <v>140</v>
      </c>
      <c r="Q13593" t="s">
        <v>140</v>
      </c>
    </row>
    <row r="13594" spans="1:17" x14ac:dyDescent="0.35">
      <c r="A13594" t="s">
        <v>25</v>
      </c>
      <c r="B13594" t="s">
        <v>1236</v>
      </c>
      <c r="C13594">
        <v>26</v>
      </c>
      <c r="D13594" t="s">
        <v>485</v>
      </c>
      <c r="E13594" t="s">
        <v>746</v>
      </c>
      <c r="F13594" t="s">
        <v>810</v>
      </c>
      <c r="G13594" t="s">
        <v>140</v>
      </c>
      <c r="H13594" t="s">
        <v>140</v>
      </c>
      <c r="I13594" t="s">
        <v>140</v>
      </c>
      <c r="J13594" t="s">
        <v>871</v>
      </c>
      <c r="K13594" t="s">
        <v>458</v>
      </c>
      <c r="L13594" t="s">
        <v>140</v>
      </c>
      <c r="M13594" t="s">
        <v>140</v>
      </c>
      <c r="N13594" t="s">
        <v>140</v>
      </c>
      <c r="O13594" t="s">
        <v>140</v>
      </c>
      <c r="P13594" t="s">
        <v>140</v>
      </c>
      <c r="Q13594" t="s">
        <v>140</v>
      </c>
    </row>
    <row r="13595" spans="1:17" x14ac:dyDescent="0.35">
      <c r="A13595" t="s">
        <v>25</v>
      </c>
      <c r="B13595" t="s">
        <v>1234</v>
      </c>
      <c r="C13595">
        <v>72</v>
      </c>
      <c r="D13595" t="s">
        <v>802</v>
      </c>
      <c r="E13595" t="s">
        <v>1051</v>
      </c>
      <c r="F13595" t="s">
        <v>788</v>
      </c>
      <c r="G13595" t="s">
        <v>140</v>
      </c>
      <c r="H13595" t="s">
        <v>140</v>
      </c>
      <c r="I13595" t="s">
        <v>140</v>
      </c>
      <c r="J13595" t="s">
        <v>214</v>
      </c>
      <c r="K13595" t="s">
        <v>1011</v>
      </c>
      <c r="L13595" t="s">
        <v>1070</v>
      </c>
      <c r="M13595" t="s">
        <v>140</v>
      </c>
      <c r="N13595" t="s">
        <v>1050</v>
      </c>
      <c r="O13595" t="s">
        <v>140</v>
      </c>
      <c r="P13595" t="s">
        <v>140</v>
      </c>
      <c r="Q13595" t="s">
        <v>140</v>
      </c>
    </row>
    <row r="13596" spans="1:17" x14ac:dyDescent="0.35">
      <c r="A13596" t="s">
        <v>25</v>
      </c>
      <c r="B13596" t="s">
        <v>1235</v>
      </c>
      <c r="C13596">
        <v>106</v>
      </c>
      <c r="D13596" t="s">
        <v>802</v>
      </c>
      <c r="E13596" t="s">
        <v>862</v>
      </c>
      <c r="F13596" t="s">
        <v>405</v>
      </c>
      <c r="G13596" t="s">
        <v>1010</v>
      </c>
      <c r="H13596" t="s">
        <v>140</v>
      </c>
      <c r="I13596" t="s">
        <v>140</v>
      </c>
      <c r="J13596" t="s">
        <v>149</v>
      </c>
      <c r="K13596" t="s">
        <v>1022</v>
      </c>
      <c r="L13596" t="s">
        <v>937</v>
      </c>
      <c r="M13596" t="s">
        <v>140</v>
      </c>
      <c r="N13596" t="s">
        <v>1009</v>
      </c>
      <c r="O13596" t="s">
        <v>140</v>
      </c>
      <c r="P13596" t="s">
        <v>140</v>
      </c>
      <c r="Q13596" t="s">
        <v>140</v>
      </c>
    </row>
    <row r="13597" spans="1:17" x14ac:dyDescent="0.35">
      <c r="A13597" t="s">
        <v>26</v>
      </c>
      <c r="B13597" t="s">
        <v>1236</v>
      </c>
      <c r="C13597">
        <v>23</v>
      </c>
      <c r="D13597" t="s">
        <v>714</v>
      </c>
      <c r="E13597" t="s">
        <v>394</v>
      </c>
      <c r="F13597" t="s">
        <v>286</v>
      </c>
      <c r="G13597" t="s">
        <v>140</v>
      </c>
      <c r="H13597" t="s">
        <v>140</v>
      </c>
      <c r="I13597" t="s">
        <v>140</v>
      </c>
      <c r="J13597" t="s">
        <v>894</v>
      </c>
      <c r="K13597" t="s">
        <v>1055</v>
      </c>
      <c r="L13597" t="s">
        <v>875</v>
      </c>
      <c r="M13597" t="s">
        <v>140</v>
      </c>
      <c r="N13597" t="s">
        <v>140</v>
      </c>
      <c r="O13597" t="s">
        <v>919</v>
      </c>
      <c r="P13597" t="s">
        <v>140</v>
      </c>
      <c r="Q13597" t="s">
        <v>140</v>
      </c>
    </row>
    <row r="13598" spans="1:17" x14ac:dyDescent="0.35">
      <c r="A13598" t="s">
        <v>26</v>
      </c>
      <c r="B13598" t="s">
        <v>1234</v>
      </c>
      <c r="C13598">
        <v>80</v>
      </c>
      <c r="D13598" t="s">
        <v>320</v>
      </c>
      <c r="E13598" t="s">
        <v>1007</v>
      </c>
      <c r="F13598" t="s">
        <v>737</v>
      </c>
      <c r="G13598" t="s">
        <v>140</v>
      </c>
      <c r="H13598" t="s">
        <v>140</v>
      </c>
      <c r="I13598" t="s">
        <v>140</v>
      </c>
      <c r="J13598" t="s">
        <v>610</v>
      </c>
      <c r="K13598" t="s">
        <v>1050</v>
      </c>
      <c r="L13598" t="s">
        <v>1072</v>
      </c>
      <c r="M13598" t="s">
        <v>140</v>
      </c>
      <c r="N13598" t="s">
        <v>1004</v>
      </c>
      <c r="O13598" t="s">
        <v>140</v>
      </c>
      <c r="P13598" t="s">
        <v>140</v>
      </c>
      <c r="Q13598" t="s">
        <v>140</v>
      </c>
    </row>
    <row r="13599" spans="1:17" x14ac:dyDescent="0.35">
      <c r="A13599" t="s">
        <v>26</v>
      </c>
      <c r="B13599" t="s">
        <v>1235</v>
      </c>
      <c r="C13599">
        <v>99</v>
      </c>
      <c r="D13599" t="s">
        <v>963</v>
      </c>
      <c r="E13599" t="s">
        <v>893</v>
      </c>
      <c r="F13599" t="s">
        <v>598</v>
      </c>
      <c r="G13599" t="s">
        <v>140</v>
      </c>
      <c r="H13599" t="s">
        <v>140</v>
      </c>
      <c r="I13599" t="s">
        <v>140</v>
      </c>
      <c r="J13599" t="s">
        <v>41</v>
      </c>
      <c r="K13599" t="s">
        <v>140</v>
      </c>
      <c r="L13599" t="s">
        <v>1013</v>
      </c>
      <c r="M13599" t="s">
        <v>140</v>
      </c>
      <c r="N13599" t="s">
        <v>140</v>
      </c>
      <c r="O13599" t="s">
        <v>140</v>
      </c>
      <c r="P13599" t="s">
        <v>140</v>
      </c>
      <c r="Q13599" t="s">
        <v>140</v>
      </c>
    </row>
    <row r="13600" spans="1:17" x14ac:dyDescent="0.35">
      <c r="A13600" t="s">
        <v>27</v>
      </c>
      <c r="B13600" t="s">
        <v>1236</v>
      </c>
      <c r="C13600">
        <v>25</v>
      </c>
      <c r="D13600" t="s">
        <v>508</v>
      </c>
      <c r="E13600" t="s">
        <v>627</v>
      </c>
      <c r="F13600" t="s">
        <v>564</v>
      </c>
      <c r="G13600" t="s">
        <v>140</v>
      </c>
      <c r="H13600" t="s">
        <v>140</v>
      </c>
      <c r="I13600" t="s">
        <v>140</v>
      </c>
      <c r="J13600" t="s">
        <v>777</v>
      </c>
      <c r="K13600" t="s">
        <v>1020</v>
      </c>
      <c r="L13600" t="s">
        <v>140</v>
      </c>
      <c r="M13600" t="s">
        <v>140</v>
      </c>
      <c r="N13600" t="s">
        <v>140</v>
      </c>
      <c r="O13600" t="s">
        <v>140</v>
      </c>
      <c r="P13600" t="s">
        <v>140</v>
      </c>
      <c r="Q13600" t="s">
        <v>140</v>
      </c>
    </row>
    <row r="13601" spans="1:17" x14ac:dyDescent="0.35">
      <c r="A13601" t="s">
        <v>27</v>
      </c>
      <c r="B13601" t="s">
        <v>1234</v>
      </c>
      <c r="C13601">
        <v>53</v>
      </c>
      <c r="D13601" t="s">
        <v>83</v>
      </c>
      <c r="E13601" t="s">
        <v>1055</v>
      </c>
      <c r="F13601" t="s">
        <v>73</v>
      </c>
      <c r="G13601" t="s">
        <v>140</v>
      </c>
      <c r="H13601" t="s">
        <v>140</v>
      </c>
      <c r="I13601" t="s">
        <v>140</v>
      </c>
      <c r="J13601" t="s">
        <v>214</v>
      </c>
      <c r="K13601" t="s">
        <v>515</v>
      </c>
      <c r="L13601" t="s">
        <v>1017</v>
      </c>
      <c r="M13601" t="s">
        <v>140</v>
      </c>
      <c r="N13601" t="s">
        <v>140</v>
      </c>
      <c r="O13601" t="s">
        <v>140</v>
      </c>
      <c r="P13601" t="s">
        <v>140</v>
      </c>
      <c r="Q13601" t="s">
        <v>775</v>
      </c>
    </row>
    <row r="13602" spans="1:17" x14ac:dyDescent="0.35">
      <c r="A13602" t="s">
        <v>27</v>
      </c>
      <c r="B13602" t="s">
        <v>1235</v>
      </c>
      <c r="C13602">
        <v>126</v>
      </c>
      <c r="D13602" t="s">
        <v>63</v>
      </c>
      <c r="E13602" t="s">
        <v>755</v>
      </c>
      <c r="F13602" t="s">
        <v>699</v>
      </c>
      <c r="G13602" t="s">
        <v>140</v>
      </c>
      <c r="H13602" t="s">
        <v>140</v>
      </c>
      <c r="I13602" t="s">
        <v>140</v>
      </c>
      <c r="J13602" t="s">
        <v>880</v>
      </c>
      <c r="K13602" t="s">
        <v>1014</v>
      </c>
      <c r="L13602" t="s">
        <v>660</v>
      </c>
      <c r="M13602" t="s">
        <v>140</v>
      </c>
      <c r="N13602" t="s">
        <v>140</v>
      </c>
      <c r="O13602" t="s">
        <v>140</v>
      </c>
      <c r="P13602" t="s">
        <v>140</v>
      </c>
      <c r="Q13602" t="s">
        <v>140</v>
      </c>
    </row>
    <row r="13603" spans="1:17" x14ac:dyDescent="0.35">
      <c r="A13603" t="s">
        <v>28</v>
      </c>
      <c r="B13603" t="s">
        <v>1236</v>
      </c>
      <c r="C13603">
        <v>39</v>
      </c>
      <c r="D13603" t="s">
        <v>440</v>
      </c>
      <c r="E13603" t="s">
        <v>140</v>
      </c>
      <c r="F13603" t="s">
        <v>659</v>
      </c>
      <c r="G13603" t="s">
        <v>140</v>
      </c>
      <c r="H13603" t="s">
        <v>140</v>
      </c>
      <c r="I13603" t="s">
        <v>140</v>
      </c>
      <c r="J13603" t="s">
        <v>704</v>
      </c>
      <c r="K13603" t="s">
        <v>1045</v>
      </c>
      <c r="L13603" t="s">
        <v>140</v>
      </c>
      <c r="M13603" t="s">
        <v>140</v>
      </c>
      <c r="N13603" t="s">
        <v>140</v>
      </c>
      <c r="O13603" t="s">
        <v>140</v>
      </c>
      <c r="P13603" t="s">
        <v>140</v>
      </c>
      <c r="Q13603" t="s">
        <v>140</v>
      </c>
    </row>
    <row r="13604" spans="1:17" x14ac:dyDescent="0.35">
      <c r="A13604" t="s">
        <v>28</v>
      </c>
      <c r="B13604" t="s">
        <v>1234</v>
      </c>
      <c r="C13604">
        <v>68</v>
      </c>
      <c r="D13604" t="s">
        <v>49</v>
      </c>
      <c r="E13604" t="s">
        <v>140</v>
      </c>
      <c r="F13604" t="s">
        <v>618</v>
      </c>
      <c r="G13604" t="s">
        <v>140</v>
      </c>
      <c r="H13604" t="s">
        <v>140</v>
      </c>
      <c r="I13604" t="s">
        <v>140</v>
      </c>
      <c r="J13604" t="s">
        <v>230</v>
      </c>
      <c r="K13604" t="s">
        <v>1050</v>
      </c>
      <c r="L13604" t="s">
        <v>1066</v>
      </c>
      <c r="M13604" t="s">
        <v>140</v>
      </c>
      <c r="N13604" t="s">
        <v>140</v>
      </c>
      <c r="O13604" t="s">
        <v>140</v>
      </c>
      <c r="P13604" t="s">
        <v>1021</v>
      </c>
      <c r="Q13604" t="s">
        <v>1043</v>
      </c>
    </row>
    <row r="13605" spans="1:17" x14ac:dyDescent="0.35">
      <c r="A13605" t="s">
        <v>28</v>
      </c>
      <c r="B13605" t="s">
        <v>1235</v>
      </c>
      <c r="C13605">
        <v>100</v>
      </c>
      <c r="D13605" t="s">
        <v>761</v>
      </c>
      <c r="E13605" t="s">
        <v>903</v>
      </c>
      <c r="F13605" t="s">
        <v>346</v>
      </c>
      <c r="G13605" t="s">
        <v>1063</v>
      </c>
      <c r="H13605" t="s">
        <v>140</v>
      </c>
      <c r="I13605" t="s">
        <v>140</v>
      </c>
      <c r="J13605" t="s">
        <v>43</v>
      </c>
      <c r="K13605" t="s">
        <v>1012</v>
      </c>
      <c r="L13605" t="s">
        <v>1054</v>
      </c>
      <c r="M13605" t="s">
        <v>140</v>
      </c>
      <c r="N13605" t="s">
        <v>140</v>
      </c>
      <c r="O13605" t="s">
        <v>140</v>
      </c>
      <c r="P13605" t="s">
        <v>140</v>
      </c>
      <c r="Q13605" t="s">
        <v>140</v>
      </c>
    </row>
    <row r="13606" spans="1:17" x14ac:dyDescent="0.35">
      <c r="A13606" t="s">
        <v>29</v>
      </c>
      <c r="B13606" t="s">
        <v>1236</v>
      </c>
      <c r="C13606">
        <v>29</v>
      </c>
      <c r="D13606" t="s">
        <v>560</v>
      </c>
      <c r="E13606" t="s">
        <v>756</v>
      </c>
      <c r="F13606" t="s">
        <v>157</v>
      </c>
      <c r="G13606" t="s">
        <v>140</v>
      </c>
      <c r="H13606" t="s">
        <v>140</v>
      </c>
      <c r="I13606" t="s">
        <v>140</v>
      </c>
      <c r="J13606" t="s">
        <v>627</v>
      </c>
      <c r="K13606" t="s">
        <v>140</v>
      </c>
      <c r="L13606" t="s">
        <v>140</v>
      </c>
      <c r="M13606" t="s">
        <v>140</v>
      </c>
      <c r="N13606" t="s">
        <v>140</v>
      </c>
      <c r="O13606" t="s">
        <v>140</v>
      </c>
      <c r="P13606" t="s">
        <v>140</v>
      </c>
      <c r="Q13606" t="s">
        <v>140</v>
      </c>
    </row>
    <row r="13607" spans="1:17" x14ac:dyDescent="0.35">
      <c r="A13607" t="s">
        <v>29</v>
      </c>
      <c r="B13607" t="s">
        <v>1234</v>
      </c>
      <c r="C13607">
        <v>63</v>
      </c>
      <c r="D13607" t="s">
        <v>360</v>
      </c>
      <c r="E13607" t="s">
        <v>1004</v>
      </c>
      <c r="F13607" t="s">
        <v>712</v>
      </c>
      <c r="G13607" t="s">
        <v>140</v>
      </c>
      <c r="H13607" t="s">
        <v>140</v>
      </c>
      <c r="I13607" t="s">
        <v>1009</v>
      </c>
      <c r="J13607" t="s">
        <v>299</v>
      </c>
      <c r="K13607" t="s">
        <v>140</v>
      </c>
      <c r="L13607" t="s">
        <v>1043</v>
      </c>
      <c r="M13607" t="s">
        <v>140</v>
      </c>
      <c r="N13607" t="s">
        <v>1011</v>
      </c>
      <c r="O13607" t="s">
        <v>140</v>
      </c>
      <c r="P13607" t="s">
        <v>140</v>
      </c>
      <c r="Q13607" t="s">
        <v>140</v>
      </c>
    </row>
    <row r="13608" spans="1:17" x14ac:dyDescent="0.35">
      <c r="A13608" t="s">
        <v>29</v>
      </c>
      <c r="B13608" t="s">
        <v>1235</v>
      </c>
      <c r="C13608">
        <v>112</v>
      </c>
      <c r="D13608" t="s">
        <v>963</v>
      </c>
      <c r="E13608" t="s">
        <v>1068</v>
      </c>
      <c r="F13608" t="s">
        <v>363</v>
      </c>
      <c r="G13608" t="s">
        <v>140</v>
      </c>
      <c r="H13608" t="s">
        <v>140</v>
      </c>
      <c r="I13608" t="s">
        <v>140</v>
      </c>
      <c r="J13608" t="s">
        <v>651</v>
      </c>
      <c r="K13608" t="s">
        <v>775</v>
      </c>
      <c r="L13608" t="s">
        <v>939</v>
      </c>
      <c r="M13608" t="s">
        <v>140</v>
      </c>
      <c r="N13608" t="s">
        <v>140</v>
      </c>
      <c r="O13608" t="s">
        <v>140</v>
      </c>
      <c r="P13608" t="s">
        <v>140</v>
      </c>
      <c r="Q13608" t="s">
        <v>140</v>
      </c>
    </row>
    <row r="13609" spans="1:17" x14ac:dyDescent="0.35">
      <c r="A13609" t="s">
        <v>30</v>
      </c>
      <c r="B13609" t="s">
        <v>1236</v>
      </c>
      <c r="C13609">
        <v>26</v>
      </c>
      <c r="D13609" t="s">
        <v>272</v>
      </c>
      <c r="E13609" t="s">
        <v>991</v>
      </c>
      <c r="F13609" t="s">
        <v>797</v>
      </c>
      <c r="G13609" t="s">
        <v>140</v>
      </c>
      <c r="H13609" t="s">
        <v>140</v>
      </c>
      <c r="I13609" t="s">
        <v>140</v>
      </c>
      <c r="J13609" t="s">
        <v>1087</v>
      </c>
      <c r="K13609" t="s">
        <v>140</v>
      </c>
      <c r="L13609" t="s">
        <v>140</v>
      </c>
      <c r="M13609" t="s">
        <v>140</v>
      </c>
      <c r="N13609" t="s">
        <v>140</v>
      </c>
      <c r="O13609" t="s">
        <v>140</v>
      </c>
      <c r="P13609" t="s">
        <v>140</v>
      </c>
      <c r="Q13609" t="s">
        <v>140</v>
      </c>
    </row>
    <row r="13610" spans="1:17" x14ac:dyDescent="0.35">
      <c r="A13610" t="s">
        <v>30</v>
      </c>
      <c r="B13610" t="s">
        <v>1234</v>
      </c>
      <c r="C13610">
        <v>57</v>
      </c>
      <c r="D13610" t="s">
        <v>440</v>
      </c>
      <c r="E13610" t="s">
        <v>115</v>
      </c>
      <c r="F13610" t="s">
        <v>476</v>
      </c>
      <c r="G13610" t="s">
        <v>1011</v>
      </c>
      <c r="H13610" t="s">
        <v>140</v>
      </c>
      <c r="I13610" t="s">
        <v>140</v>
      </c>
      <c r="J13610" t="s">
        <v>599</v>
      </c>
      <c r="K13610" t="s">
        <v>140</v>
      </c>
      <c r="L13610" t="s">
        <v>1007</v>
      </c>
      <c r="M13610" t="s">
        <v>140</v>
      </c>
      <c r="N13610" t="s">
        <v>140</v>
      </c>
      <c r="O13610" t="s">
        <v>140</v>
      </c>
      <c r="P13610" t="s">
        <v>140</v>
      </c>
      <c r="Q13610" t="s">
        <v>140</v>
      </c>
    </row>
    <row r="13611" spans="1:17" x14ac:dyDescent="0.35">
      <c r="A13611" t="s">
        <v>30</v>
      </c>
      <c r="B13611" t="s">
        <v>1235</v>
      </c>
      <c r="C13611">
        <v>119</v>
      </c>
      <c r="D13611" t="s">
        <v>430</v>
      </c>
      <c r="E13611" t="s">
        <v>921</v>
      </c>
      <c r="F13611" t="s">
        <v>785</v>
      </c>
      <c r="G13611" t="s">
        <v>1016</v>
      </c>
      <c r="H13611" t="s">
        <v>1009</v>
      </c>
      <c r="I13611" t="s">
        <v>140</v>
      </c>
      <c r="J13611" t="s">
        <v>623</v>
      </c>
      <c r="K13611" t="s">
        <v>1009</v>
      </c>
      <c r="L13611" t="s">
        <v>1016</v>
      </c>
      <c r="M13611" t="s">
        <v>140</v>
      </c>
      <c r="N13611" t="s">
        <v>775</v>
      </c>
      <c r="O13611" t="s">
        <v>140</v>
      </c>
      <c r="P13611" t="s">
        <v>140</v>
      </c>
      <c r="Q13611" t="s">
        <v>140</v>
      </c>
    </row>
    <row r="13612" spans="1:17" x14ac:dyDescent="0.35">
      <c r="A13612" t="s">
        <v>31</v>
      </c>
      <c r="B13612" t="s">
        <v>1236</v>
      </c>
      <c r="C13612">
        <v>24</v>
      </c>
      <c r="D13612" t="s">
        <v>209</v>
      </c>
      <c r="E13612" t="s">
        <v>949</v>
      </c>
      <c r="F13612" t="s">
        <v>83</v>
      </c>
      <c r="G13612" t="s">
        <v>140</v>
      </c>
      <c r="H13612" t="s">
        <v>140</v>
      </c>
      <c r="I13612" t="s">
        <v>140</v>
      </c>
      <c r="J13612" t="s">
        <v>959</v>
      </c>
      <c r="K13612" t="s">
        <v>140</v>
      </c>
      <c r="L13612" t="s">
        <v>140</v>
      </c>
      <c r="M13612" t="s">
        <v>140</v>
      </c>
      <c r="N13612" t="s">
        <v>140</v>
      </c>
      <c r="O13612" t="s">
        <v>140</v>
      </c>
      <c r="P13612" t="s">
        <v>140</v>
      </c>
      <c r="Q13612" t="s">
        <v>140</v>
      </c>
    </row>
    <row r="13613" spans="1:17" x14ac:dyDescent="0.35">
      <c r="A13613" t="s">
        <v>31</v>
      </c>
      <c r="B13613" t="s">
        <v>1234</v>
      </c>
      <c r="C13613">
        <v>104</v>
      </c>
      <c r="D13613" t="s">
        <v>863</v>
      </c>
      <c r="E13613" t="s">
        <v>1044</v>
      </c>
      <c r="F13613" t="s">
        <v>528</v>
      </c>
      <c r="G13613" t="s">
        <v>140</v>
      </c>
      <c r="H13613" t="s">
        <v>140</v>
      </c>
      <c r="I13613" t="s">
        <v>140</v>
      </c>
      <c r="J13613" t="s">
        <v>874</v>
      </c>
      <c r="K13613" t="s">
        <v>1063</v>
      </c>
      <c r="L13613" t="s">
        <v>515</v>
      </c>
      <c r="M13613" t="s">
        <v>140</v>
      </c>
      <c r="N13613" t="s">
        <v>1016</v>
      </c>
      <c r="O13613" t="s">
        <v>140</v>
      </c>
      <c r="P13613" t="s">
        <v>140</v>
      </c>
      <c r="Q13613" t="s">
        <v>140</v>
      </c>
    </row>
    <row r="13614" spans="1:17" x14ac:dyDescent="0.35">
      <c r="A13614" t="s">
        <v>31</v>
      </c>
      <c r="B13614" t="s">
        <v>1235</v>
      </c>
      <c r="C13614">
        <v>78</v>
      </c>
      <c r="D13614" t="s">
        <v>636</v>
      </c>
      <c r="E13614" t="s">
        <v>1066</v>
      </c>
      <c r="F13614" t="s">
        <v>703</v>
      </c>
      <c r="G13614" t="s">
        <v>140</v>
      </c>
      <c r="H13614" t="s">
        <v>140</v>
      </c>
      <c r="I13614" t="s">
        <v>140</v>
      </c>
      <c r="J13614" t="s">
        <v>59</v>
      </c>
      <c r="K13614" t="s">
        <v>1013</v>
      </c>
      <c r="L13614" t="s">
        <v>1008</v>
      </c>
      <c r="M13614" t="s">
        <v>140</v>
      </c>
      <c r="N13614" t="s">
        <v>140</v>
      </c>
      <c r="O13614" t="s">
        <v>140</v>
      </c>
      <c r="P13614" t="s">
        <v>140</v>
      </c>
      <c r="Q13614" t="s">
        <v>140</v>
      </c>
    </row>
    <row r="13615" spans="1:17" x14ac:dyDescent="0.35">
      <c r="A13615" t="s">
        <v>32</v>
      </c>
      <c r="B13615" t="s">
        <v>1236</v>
      </c>
      <c r="C13615">
        <v>725</v>
      </c>
      <c r="D13615" t="s">
        <v>374</v>
      </c>
      <c r="E13615" t="s">
        <v>345</v>
      </c>
      <c r="F13615" t="s">
        <v>777</v>
      </c>
      <c r="G13615" t="s">
        <v>1008</v>
      </c>
      <c r="H13615" t="s">
        <v>140</v>
      </c>
      <c r="I13615" t="s">
        <v>1008</v>
      </c>
      <c r="J13615" t="s">
        <v>399</v>
      </c>
      <c r="K13615" t="s">
        <v>1050</v>
      </c>
      <c r="L13615" t="s">
        <v>1098</v>
      </c>
      <c r="M13615" t="s">
        <v>140</v>
      </c>
      <c r="N13615" t="s">
        <v>1010</v>
      </c>
      <c r="O13615" t="s">
        <v>1022</v>
      </c>
      <c r="P13615" t="s">
        <v>140</v>
      </c>
      <c r="Q13615" t="s">
        <v>140</v>
      </c>
    </row>
    <row r="13616" spans="1:17" x14ac:dyDescent="0.35">
      <c r="A13616" t="s">
        <v>32</v>
      </c>
      <c r="B13616" t="s">
        <v>1234</v>
      </c>
      <c r="C13616">
        <v>1741</v>
      </c>
      <c r="D13616" t="s">
        <v>230</v>
      </c>
      <c r="E13616" t="s">
        <v>733</v>
      </c>
      <c r="F13616" t="s">
        <v>261</v>
      </c>
      <c r="G13616" t="s">
        <v>1010</v>
      </c>
      <c r="H13616" t="s">
        <v>140</v>
      </c>
      <c r="I13616" t="s">
        <v>1022</v>
      </c>
      <c r="J13616" t="s">
        <v>63</v>
      </c>
      <c r="K13616" t="s">
        <v>1098</v>
      </c>
      <c r="L13616" t="s">
        <v>1068</v>
      </c>
      <c r="M13616" t="s">
        <v>140</v>
      </c>
      <c r="N13616" t="s">
        <v>775</v>
      </c>
      <c r="O13616" t="s">
        <v>140</v>
      </c>
      <c r="P13616" t="s">
        <v>1022</v>
      </c>
      <c r="Q13616" t="s">
        <v>1008</v>
      </c>
    </row>
    <row r="13617" spans="1:17" x14ac:dyDescent="0.35">
      <c r="A13617" t="s">
        <v>32</v>
      </c>
      <c r="B13617" t="s">
        <v>1235</v>
      </c>
      <c r="C13617">
        <v>2463</v>
      </c>
      <c r="D13617" t="s">
        <v>559</v>
      </c>
      <c r="E13617" t="s">
        <v>999</v>
      </c>
      <c r="F13617" t="s">
        <v>261</v>
      </c>
      <c r="G13617" t="s">
        <v>1008</v>
      </c>
      <c r="H13617" t="s">
        <v>1022</v>
      </c>
      <c r="I13617" t="s">
        <v>1008</v>
      </c>
      <c r="J13617" t="s">
        <v>489</v>
      </c>
      <c r="K13617" t="s">
        <v>1019</v>
      </c>
      <c r="L13617" t="s">
        <v>1058</v>
      </c>
      <c r="M13617" t="s">
        <v>140</v>
      </c>
      <c r="N13617" t="s">
        <v>1009</v>
      </c>
      <c r="O13617" t="s">
        <v>140</v>
      </c>
      <c r="P13617" t="s">
        <v>140</v>
      </c>
      <c r="Q13617" t="s">
        <v>140</v>
      </c>
    </row>
    <row r="13619" spans="1:17" x14ac:dyDescent="0.35">
      <c r="A13619" t="s">
        <v>1560</v>
      </c>
    </row>
    <row r="13620" spans="1:17" x14ac:dyDescent="0.35">
      <c r="A13620" t="s">
        <v>2</v>
      </c>
      <c r="B13620" t="s">
        <v>1150</v>
      </c>
      <c r="C13620" t="s">
        <v>3</v>
      </c>
      <c r="D13620" t="s">
        <v>1543</v>
      </c>
      <c r="E13620" t="s">
        <v>1544</v>
      </c>
      <c r="F13620" t="s">
        <v>1545</v>
      </c>
      <c r="G13620" t="s">
        <v>1546</v>
      </c>
      <c r="H13620" t="s">
        <v>1547</v>
      </c>
      <c r="I13620" t="s">
        <v>1548</v>
      </c>
      <c r="J13620" t="s">
        <v>1549</v>
      </c>
      <c r="K13620" t="s">
        <v>1550</v>
      </c>
      <c r="L13620" t="s">
        <v>1551</v>
      </c>
      <c r="M13620" t="s">
        <v>1552</v>
      </c>
      <c r="N13620" t="s">
        <v>1553</v>
      </c>
      <c r="O13620" t="s">
        <v>1554</v>
      </c>
      <c r="P13620" t="s">
        <v>1555</v>
      </c>
      <c r="Q13620" t="s">
        <v>1032</v>
      </c>
    </row>
    <row r="13621" spans="1:17" x14ac:dyDescent="0.35">
      <c r="A13621" t="s">
        <v>8</v>
      </c>
      <c r="B13621" t="s">
        <v>1151</v>
      </c>
      <c r="C13621">
        <v>133</v>
      </c>
      <c r="D13621" t="s">
        <v>790</v>
      </c>
      <c r="E13621" t="s">
        <v>950</v>
      </c>
      <c r="F13621" t="s">
        <v>573</v>
      </c>
      <c r="G13621" t="s">
        <v>140</v>
      </c>
      <c r="H13621" t="s">
        <v>140</v>
      </c>
      <c r="I13621" t="s">
        <v>140</v>
      </c>
      <c r="J13621" t="s">
        <v>830</v>
      </c>
      <c r="K13621" t="s">
        <v>1012</v>
      </c>
      <c r="L13621" t="s">
        <v>1018</v>
      </c>
      <c r="M13621" t="s">
        <v>140</v>
      </c>
      <c r="N13621" t="s">
        <v>1009</v>
      </c>
      <c r="O13621" t="s">
        <v>140</v>
      </c>
      <c r="P13621" t="s">
        <v>140</v>
      </c>
      <c r="Q13621" t="s">
        <v>140</v>
      </c>
    </row>
    <row r="13622" spans="1:17" x14ac:dyDescent="0.35">
      <c r="A13622" t="s">
        <v>8</v>
      </c>
      <c r="B13622" t="s">
        <v>1152</v>
      </c>
      <c r="C13622">
        <v>56</v>
      </c>
      <c r="D13622" t="s">
        <v>416</v>
      </c>
      <c r="E13622" t="s">
        <v>1070</v>
      </c>
      <c r="F13622" t="s">
        <v>145</v>
      </c>
      <c r="G13622" t="s">
        <v>140</v>
      </c>
      <c r="H13622" t="s">
        <v>140</v>
      </c>
      <c r="I13622" t="s">
        <v>140</v>
      </c>
      <c r="J13622" t="s">
        <v>37</v>
      </c>
      <c r="K13622" t="s">
        <v>1054</v>
      </c>
      <c r="L13622" t="s">
        <v>140</v>
      </c>
      <c r="M13622" t="s">
        <v>140</v>
      </c>
      <c r="N13622" t="s">
        <v>775</v>
      </c>
      <c r="O13622" t="s">
        <v>140</v>
      </c>
      <c r="P13622" t="s">
        <v>1012</v>
      </c>
      <c r="Q13622" t="s">
        <v>140</v>
      </c>
    </row>
    <row r="13623" spans="1:17" x14ac:dyDescent="0.35">
      <c r="A13623" t="s">
        <v>8</v>
      </c>
      <c r="B13623" t="s">
        <v>339</v>
      </c>
      <c r="C13623">
        <v>15</v>
      </c>
      <c r="D13623" t="s">
        <v>612</v>
      </c>
      <c r="E13623" t="s">
        <v>140</v>
      </c>
      <c r="F13623" t="s">
        <v>401</v>
      </c>
      <c r="G13623" t="s">
        <v>140</v>
      </c>
      <c r="H13623" t="s">
        <v>140</v>
      </c>
      <c r="I13623" t="s">
        <v>140</v>
      </c>
      <c r="J13623" t="s">
        <v>709</v>
      </c>
      <c r="K13623" t="s">
        <v>140</v>
      </c>
      <c r="L13623" t="s">
        <v>99</v>
      </c>
      <c r="M13623" t="s">
        <v>140</v>
      </c>
      <c r="N13623" t="s">
        <v>1066</v>
      </c>
      <c r="O13623" t="s">
        <v>140</v>
      </c>
      <c r="P13623" t="s">
        <v>140</v>
      </c>
      <c r="Q13623" t="s">
        <v>140</v>
      </c>
    </row>
    <row r="13624" spans="1:17" x14ac:dyDescent="0.35">
      <c r="A13624" t="s">
        <v>9</v>
      </c>
      <c r="B13624" t="s">
        <v>1151</v>
      </c>
      <c r="C13624">
        <v>122</v>
      </c>
      <c r="D13624" t="s">
        <v>620</v>
      </c>
      <c r="E13624" t="s">
        <v>618</v>
      </c>
      <c r="F13624" t="s">
        <v>643</v>
      </c>
      <c r="G13624" t="s">
        <v>140</v>
      </c>
      <c r="H13624" t="s">
        <v>140</v>
      </c>
      <c r="I13624" t="s">
        <v>1011</v>
      </c>
      <c r="J13624" t="s">
        <v>836</v>
      </c>
      <c r="K13624" t="s">
        <v>1066</v>
      </c>
      <c r="L13624" t="s">
        <v>1007</v>
      </c>
      <c r="M13624" t="s">
        <v>140</v>
      </c>
      <c r="N13624" t="s">
        <v>1013</v>
      </c>
      <c r="O13624" t="s">
        <v>140</v>
      </c>
      <c r="P13624" t="s">
        <v>140</v>
      </c>
      <c r="Q13624" t="s">
        <v>140</v>
      </c>
    </row>
    <row r="13625" spans="1:17" x14ac:dyDescent="0.35">
      <c r="A13625" t="s">
        <v>9</v>
      </c>
      <c r="B13625" t="s">
        <v>1152</v>
      </c>
      <c r="C13625">
        <v>67</v>
      </c>
      <c r="D13625" t="s">
        <v>485</v>
      </c>
      <c r="E13625" t="s">
        <v>401</v>
      </c>
      <c r="F13625" t="s">
        <v>718</v>
      </c>
      <c r="G13625" t="s">
        <v>140</v>
      </c>
      <c r="H13625" t="s">
        <v>140</v>
      </c>
      <c r="I13625" t="s">
        <v>140</v>
      </c>
      <c r="J13625" t="s">
        <v>681</v>
      </c>
      <c r="K13625" t="s">
        <v>940</v>
      </c>
      <c r="L13625" t="s">
        <v>140</v>
      </c>
      <c r="M13625" t="s">
        <v>140</v>
      </c>
      <c r="N13625" t="s">
        <v>1018</v>
      </c>
      <c r="O13625" t="s">
        <v>140</v>
      </c>
      <c r="P13625" t="s">
        <v>140</v>
      </c>
      <c r="Q13625" t="s">
        <v>140</v>
      </c>
    </row>
    <row r="13626" spans="1:17" x14ac:dyDescent="0.35">
      <c r="A13626" t="s">
        <v>9</v>
      </c>
      <c r="B13626" t="s">
        <v>339</v>
      </c>
      <c r="C13626">
        <v>12</v>
      </c>
      <c r="D13626" t="s">
        <v>1139</v>
      </c>
      <c r="E13626" t="s">
        <v>157</v>
      </c>
      <c r="F13626" t="s">
        <v>499</v>
      </c>
      <c r="G13626" t="s">
        <v>140</v>
      </c>
      <c r="H13626" t="s">
        <v>140</v>
      </c>
      <c r="I13626" t="s">
        <v>140</v>
      </c>
      <c r="J13626" t="s">
        <v>73</v>
      </c>
      <c r="K13626" t="s">
        <v>140</v>
      </c>
      <c r="L13626" t="s">
        <v>716</v>
      </c>
      <c r="M13626" t="s">
        <v>140</v>
      </c>
      <c r="N13626" t="s">
        <v>140</v>
      </c>
      <c r="O13626" t="s">
        <v>140</v>
      </c>
      <c r="P13626" t="s">
        <v>140</v>
      </c>
      <c r="Q13626" t="s">
        <v>140</v>
      </c>
    </row>
    <row r="13627" spans="1:17" x14ac:dyDescent="0.35">
      <c r="A13627" t="s">
        <v>10</v>
      </c>
      <c r="B13627" t="s">
        <v>1151</v>
      </c>
      <c r="C13627">
        <v>130</v>
      </c>
      <c r="D13627" t="s">
        <v>75</v>
      </c>
      <c r="E13627" t="s">
        <v>1019</v>
      </c>
      <c r="F13627" t="s">
        <v>546</v>
      </c>
      <c r="G13627" t="s">
        <v>140</v>
      </c>
      <c r="H13627" t="s">
        <v>140</v>
      </c>
      <c r="I13627" t="s">
        <v>140</v>
      </c>
      <c r="J13627" t="s">
        <v>843</v>
      </c>
      <c r="K13627" t="s">
        <v>1021</v>
      </c>
      <c r="L13627" t="s">
        <v>1058</v>
      </c>
      <c r="M13627" t="s">
        <v>140</v>
      </c>
      <c r="N13627" t="s">
        <v>140</v>
      </c>
      <c r="O13627" t="s">
        <v>140</v>
      </c>
      <c r="P13627" t="s">
        <v>1019</v>
      </c>
      <c r="Q13627" t="s">
        <v>140</v>
      </c>
    </row>
    <row r="13628" spans="1:17" x14ac:dyDescent="0.35">
      <c r="A13628" t="s">
        <v>10</v>
      </c>
      <c r="B13628" t="s">
        <v>1152</v>
      </c>
      <c r="C13628">
        <v>67</v>
      </c>
      <c r="D13628" t="s">
        <v>724</v>
      </c>
      <c r="E13628" t="s">
        <v>729</v>
      </c>
      <c r="F13628" t="s">
        <v>142</v>
      </c>
      <c r="G13628" t="s">
        <v>140</v>
      </c>
      <c r="H13628" t="s">
        <v>140</v>
      </c>
      <c r="I13628" t="s">
        <v>140</v>
      </c>
      <c r="J13628" t="s">
        <v>83</v>
      </c>
      <c r="K13628" t="s">
        <v>1050</v>
      </c>
      <c r="L13628" t="s">
        <v>1003</v>
      </c>
      <c r="M13628" t="s">
        <v>140</v>
      </c>
      <c r="N13628" t="s">
        <v>1014</v>
      </c>
      <c r="O13628" t="s">
        <v>140</v>
      </c>
      <c r="P13628" t="s">
        <v>140</v>
      </c>
      <c r="Q13628" t="s">
        <v>140</v>
      </c>
    </row>
    <row r="13629" spans="1:17" x14ac:dyDescent="0.35">
      <c r="A13629" t="s">
        <v>10</v>
      </c>
      <c r="B13629" t="s">
        <v>339</v>
      </c>
      <c r="C13629">
        <v>11</v>
      </c>
      <c r="D13629" t="s">
        <v>162</v>
      </c>
      <c r="E13629" t="s">
        <v>140</v>
      </c>
      <c r="F13629" t="s">
        <v>595</v>
      </c>
      <c r="G13629" t="s">
        <v>140</v>
      </c>
      <c r="H13629" t="s">
        <v>140</v>
      </c>
      <c r="I13629" t="s">
        <v>140</v>
      </c>
      <c r="J13629" t="s">
        <v>701</v>
      </c>
      <c r="K13629" t="s">
        <v>140</v>
      </c>
      <c r="L13629" t="s">
        <v>140</v>
      </c>
      <c r="M13629" t="s">
        <v>140</v>
      </c>
      <c r="N13629" t="s">
        <v>1049</v>
      </c>
      <c r="O13629" t="s">
        <v>140</v>
      </c>
      <c r="P13629" t="s">
        <v>140</v>
      </c>
      <c r="Q13629" t="s">
        <v>140</v>
      </c>
    </row>
    <row r="13630" spans="1:17" x14ac:dyDescent="0.35">
      <c r="A13630" t="s">
        <v>11</v>
      </c>
      <c r="B13630" t="s">
        <v>1151</v>
      </c>
      <c r="C13630">
        <v>134</v>
      </c>
      <c r="D13630" t="s">
        <v>759</v>
      </c>
      <c r="E13630" t="s">
        <v>389</v>
      </c>
      <c r="F13630" t="s">
        <v>89</v>
      </c>
      <c r="G13630" t="s">
        <v>140</v>
      </c>
      <c r="H13630" t="s">
        <v>140</v>
      </c>
      <c r="I13630" t="s">
        <v>140</v>
      </c>
      <c r="J13630" t="s">
        <v>882</v>
      </c>
      <c r="K13630" t="s">
        <v>1060</v>
      </c>
      <c r="L13630" t="s">
        <v>1050</v>
      </c>
      <c r="M13630" t="s">
        <v>140</v>
      </c>
      <c r="N13630" t="s">
        <v>1012</v>
      </c>
      <c r="O13630" t="s">
        <v>140</v>
      </c>
      <c r="P13630" t="s">
        <v>140</v>
      </c>
      <c r="Q13630" t="s">
        <v>140</v>
      </c>
    </row>
    <row r="13631" spans="1:17" x14ac:dyDescent="0.35">
      <c r="A13631" t="s">
        <v>11</v>
      </c>
      <c r="B13631" t="s">
        <v>1152</v>
      </c>
      <c r="C13631">
        <v>57</v>
      </c>
      <c r="D13631" t="s">
        <v>554</v>
      </c>
      <c r="E13631" t="s">
        <v>471</v>
      </c>
      <c r="F13631" t="s">
        <v>1048</v>
      </c>
      <c r="G13631" t="s">
        <v>140</v>
      </c>
      <c r="H13631" t="s">
        <v>140</v>
      </c>
      <c r="I13631" t="s">
        <v>140</v>
      </c>
      <c r="J13631" t="s">
        <v>528</v>
      </c>
      <c r="K13631" t="s">
        <v>954</v>
      </c>
      <c r="L13631" t="s">
        <v>1014</v>
      </c>
      <c r="M13631" t="s">
        <v>140</v>
      </c>
      <c r="N13631" t="s">
        <v>1098</v>
      </c>
      <c r="O13631" t="s">
        <v>140</v>
      </c>
      <c r="P13631" t="s">
        <v>140</v>
      </c>
      <c r="Q13631" t="s">
        <v>140</v>
      </c>
    </row>
    <row r="13632" spans="1:17" x14ac:dyDescent="0.35">
      <c r="A13632" t="s">
        <v>11</v>
      </c>
      <c r="B13632" t="s">
        <v>339</v>
      </c>
      <c r="C13632">
        <v>15</v>
      </c>
      <c r="D13632" t="s">
        <v>215</v>
      </c>
      <c r="E13632" t="s">
        <v>140</v>
      </c>
      <c r="F13632" t="s">
        <v>785</v>
      </c>
      <c r="G13632" t="s">
        <v>140</v>
      </c>
      <c r="H13632" t="s">
        <v>140</v>
      </c>
      <c r="I13632" t="s">
        <v>140</v>
      </c>
      <c r="J13632" t="s">
        <v>175</v>
      </c>
      <c r="K13632" t="s">
        <v>140</v>
      </c>
      <c r="L13632" t="s">
        <v>929</v>
      </c>
      <c r="M13632" t="s">
        <v>140</v>
      </c>
      <c r="N13632" t="s">
        <v>1011</v>
      </c>
      <c r="O13632" t="s">
        <v>140</v>
      </c>
      <c r="P13632" t="s">
        <v>140</v>
      </c>
      <c r="Q13632" t="s">
        <v>140</v>
      </c>
    </row>
    <row r="13633" spans="1:17" x14ac:dyDescent="0.35">
      <c r="A13633" t="s">
        <v>12</v>
      </c>
      <c r="B13633" t="s">
        <v>1151</v>
      </c>
      <c r="C13633">
        <v>129</v>
      </c>
      <c r="D13633" t="s">
        <v>380</v>
      </c>
      <c r="E13633" t="s">
        <v>140</v>
      </c>
      <c r="F13633" t="s">
        <v>641</v>
      </c>
      <c r="G13633" t="s">
        <v>1063</v>
      </c>
      <c r="H13633" t="s">
        <v>140</v>
      </c>
      <c r="I13633" t="s">
        <v>1063</v>
      </c>
      <c r="J13633" t="s">
        <v>532</v>
      </c>
      <c r="K13633" t="s">
        <v>140</v>
      </c>
      <c r="L13633" t="s">
        <v>140</v>
      </c>
      <c r="M13633" t="s">
        <v>140</v>
      </c>
      <c r="N13633" t="s">
        <v>140</v>
      </c>
      <c r="O13633" t="s">
        <v>140</v>
      </c>
      <c r="P13633" t="s">
        <v>140</v>
      </c>
      <c r="Q13633" t="s">
        <v>140</v>
      </c>
    </row>
    <row r="13634" spans="1:17" x14ac:dyDescent="0.35">
      <c r="A13634" t="s">
        <v>12</v>
      </c>
      <c r="B13634" t="s">
        <v>1152</v>
      </c>
      <c r="C13634">
        <v>57</v>
      </c>
      <c r="D13634" t="s">
        <v>54</v>
      </c>
      <c r="E13634" t="s">
        <v>1018</v>
      </c>
      <c r="F13634" t="s">
        <v>993</v>
      </c>
      <c r="G13634" t="s">
        <v>140</v>
      </c>
      <c r="H13634" t="s">
        <v>140</v>
      </c>
      <c r="I13634" t="s">
        <v>140</v>
      </c>
      <c r="J13634" t="s">
        <v>97</v>
      </c>
      <c r="K13634" t="s">
        <v>1050</v>
      </c>
      <c r="L13634" t="s">
        <v>1013</v>
      </c>
      <c r="M13634" t="s">
        <v>140</v>
      </c>
      <c r="N13634" t="s">
        <v>1010</v>
      </c>
      <c r="O13634" t="s">
        <v>140</v>
      </c>
      <c r="P13634" t="s">
        <v>140</v>
      </c>
      <c r="Q13634" t="s">
        <v>1046</v>
      </c>
    </row>
    <row r="13635" spans="1:17" x14ac:dyDescent="0.35">
      <c r="A13635" t="s">
        <v>12</v>
      </c>
      <c r="B13635" t="s">
        <v>339</v>
      </c>
      <c r="C13635">
        <v>23</v>
      </c>
      <c r="D13635" t="s">
        <v>649</v>
      </c>
      <c r="E13635" t="s">
        <v>1065</v>
      </c>
      <c r="F13635" t="s">
        <v>476</v>
      </c>
      <c r="G13635" t="s">
        <v>140</v>
      </c>
      <c r="H13635" t="s">
        <v>140</v>
      </c>
      <c r="I13635" t="s">
        <v>140</v>
      </c>
      <c r="J13635" t="s">
        <v>532</v>
      </c>
      <c r="K13635" t="s">
        <v>140</v>
      </c>
      <c r="L13635" t="s">
        <v>1011</v>
      </c>
      <c r="M13635" t="s">
        <v>140</v>
      </c>
      <c r="N13635" t="s">
        <v>140</v>
      </c>
      <c r="O13635" t="s">
        <v>140</v>
      </c>
      <c r="P13635" t="s">
        <v>140</v>
      </c>
      <c r="Q13635" t="s">
        <v>140</v>
      </c>
    </row>
    <row r="13636" spans="1:17" x14ac:dyDescent="0.35">
      <c r="A13636" t="s">
        <v>13</v>
      </c>
      <c r="B13636" t="s">
        <v>1151</v>
      </c>
      <c r="C13636">
        <v>138</v>
      </c>
      <c r="D13636" t="s">
        <v>578</v>
      </c>
      <c r="E13636" t="s">
        <v>140</v>
      </c>
      <c r="F13636" t="s">
        <v>202</v>
      </c>
      <c r="G13636" t="s">
        <v>1013</v>
      </c>
      <c r="H13636" t="s">
        <v>140</v>
      </c>
      <c r="I13636" t="s">
        <v>140</v>
      </c>
      <c r="J13636" t="s">
        <v>395</v>
      </c>
      <c r="K13636" t="s">
        <v>940</v>
      </c>
      <c r="L13636" t="s">
        <v>971</v>
      </c>
      <c r="M13636" t="s">
        <v>140</v>
      </c>
      <c r="N13636" t="s">
        <v>140</v>
      </c>
      <c r="O13636" t="s">
        <v>140</v>
      </c>
      <c r="P13636" t="s">
        <v>140</v>
      </c>
      <c r="Q13636" t="s">
        <v>140</v>
      </c>
    </row>
    <row r="13637" spans="1:17" x14ac:dyDescent="0.35">
      <c r="A13637" t="s">
        <v>13</v>
      </c>
      <c r="B13637" t="s">
        <v>1152</v>
      </c>
      <c r="C13637">
        <v>53</v>
      </c>
      <c r="D13637" t="s">
        <v>45</v>
      </c>
      <c r="E13637" t="s">
        <v>1048</v>
      </c>
      <c r="F13637" t="s">
        <v>786</v>
      </c>
      <c r="G13637" t="s">
        <v>140</v>
      </c>
      <c r="H13637" t="s">
        <v>140</v>
      </c>
      <c r="I13637" t="s">
        <v>140</v>
      </c>
      <c r="J13637" t="s">
        <v>165</v>
      </c>
      <c r="K13637" t="s">
        <v>967</v>
      </c>
      <c r="L13637" t="s">
        <v>147</v>
      </c>
      <c r="M13637" t="s">
        <v>140</v>
      </c>
      <c r="N13637" t="s">
        <v>954</v>
      </c>
      <c r="O13637" t="s">
        <v>140</v>
      </c>
      <c r="P13637" t="s">
        <v>140</v>
      </c>
      <c r="Q13637" t="s">
        <v>140</v>
      </c>
    </row>
    <row r="13638" spans="1:17" x14ac:dyDescent="0.35">
      <c r="A13638" t="s">
        <v>13</v>
      </c>
      <c r="B13638" t="s">
        <v>339</v>
      </c>
      <c r="C13638">
        <v>15</v>
      </c>
      <c r="D13638" t="s">
        <v>478</v>
      </c>
      <c r="E13638" t="s">
        <v>1070</v>
      </c>
      <c r="F13638" t="s">
        <v>671</v>
      </c>
      <c r="G13638" t="s">
        <v>140</v>
      </c>
      <c r="H13638" t="s">
        <v>140</v>
      </c>
      <c r="I13638" t="s">
        <v>140</v>
      </c>
      <c r="J13638" t="s">
        <v>366</v>
      </c>
      <c r="K13638" t="s">
        <v>140</v>
      </c>
      <c r="L13638" t="s">
        <v>140</v>
      </c>
      <c r="M13638" t="s">
        <v>140</v>
      </c>
      <c r="N13638" t="s">
        <v>140</v>
      </c>
      <c r="O13638" t="s">
        <v>140</v>
      </c>
      <c r="P13638" t="s">
        <v>140</v>
      </c>
      <c r="Q13638" t="s">
        <v>140</v>
      </c>
    </row>
    <row r="13639" spans="1:17" x14ac:dyDescent="0.35">
      <c r="A13639" t="s">
        <v>14</v>
      </c>
      <c r="B13639" t="s">
        <v>1151</v>
      </c>
      <c r="C13639">
        <v>124</v>
      </c>
      <c r="D13639" t="s">
        <v>966</v>
      </c>
      <c r="E13639" t="s">
        <v>664</v>
      </c>
      <c r="F13639" t="s">
        <v>849</v>
      </c>
      <c r="G13639" t="s">
        <v>1011</v>
      </c>
      <c r="H13639" t="s">
        <v>140</v>
      </c>
      <c r="I13639" t="s">
        <v>140</v>
      </c>
      <c r="J13639" t="s">
        <v>1139</v>
      </c>
      <c r="K13639" t="s">
        <v>1058</v>
      </c>
      <c r="L13639" t="s">
        <v>1054</v>
      </c>
      <c r="M13639" t="s">
        <v>140</v>
      </c>
      <c r="N13639" t="s">
        <v>1010</v>
      </c>
      <c r="O13639" t="s">
        <v>140</v>
      </c>
      <c r="P13639" t="s">
        <v>140</v>
      </c>
      <c r="Q13639" t="s">
        <v>140</v>
      </c>
    </row>
    <row r="13640" spans="1:17" x14ac:dyDescent="0.35">
      <c r="A13640" t="s">
        <v>14</v>
      </c>
      <c r="B13640" t="s">
        <v>1152</v>
      </c>
      <c r="C13640">
        <v>66</v>
      </c>
      <c r="D13640" t="s">
        <v>36</v>
      </c>
      <c r="E13640" t="s">
        <v>801</v>
      </c>
      <c r="F13640" t="s">
        <v>646</v>
      </c>
      <c r="G13640" t="s">
        <v>140</v>
      </c>
      <c r="H13640" t="s">
        <v>140</v>
      </c>
      <c r="I13640" t="s">
        <v>140</v>
      </c>
      <c r="J13640" t="s">
        <v>105</v>
      </c>
      <c r="K13640" t="s">
        <v>140</v>
      </c>
      <c r="L13640" t="s">
        <v>1098</v>
      </c>
      <c r="M13640" t="s">
        <v>140</v>
      </c>
      <c r="N13640" t="s">
        <v>140</v>
      </c>
      <c r="O13640" t="s">
        <v>140</v>
      </c>
      <c r="P13640" t="s">
        <v>140</v>
      </c>
      <c r="Q13640" t="s">
        <v>140</v>
      </c>
    </row>
    <row r="13641" spans="1:17" x14ac:dyDescent="0.35">
      <c r="A13641" t="s">
        <v>14</v>
      </c>
      <c r="B13641" t="s">
        <v>339</v>
      </c>
      <c r="C13641">
        <v>13</v>
      </c>
      <c r="D13641" t="s">
        <v>631</v>
      </c>
      <c r="E13641" t="s">
        <v>91</v>
      </c>
      <c r="F13641" t="s">
        <v>242</v>
      </c>
      <c r="G13641" t="s">
        <v>140</v>
      </c>
      <c r="H13641" t="s">
        <v>140</v>
      </c>
      <c r="I13641" t="s">
        <v>140</v>
      </c>
      <c r="J13641" t="s">
        <v>269</v>
      </c>
      <c r="K13641" t="s">
        <v>140</v>
      </c>
      <c r="L13641" t="s">
        <v>140</v>
      </c>
      <c r="M13641" t="s">
        <v>140</v>
      </c>
      <c r="N13641" t="s">
        <v>140</v>
      </c>
      <c r="O13641" t="s">
        <v>140</v>
      </c>
      <c r="P13641" t="s">
        <v>140</v>
      </c>
      <c r="Q13641" t="s">
        <v>140</v>
      </c>
    </row>
    <row r="13642" spans="1:17" x14ac:dyDescent="0.35">
      <c r="A13642" t="s">
        <v>15</v>
      </c>
      <c r="B13642" t="s">
        <v>1151</v>
      </c>
      <c r="C13642">
        <v>137</v>
      </c>
      <c r="D13642" t="s">
        <v>884</v>
      </c>
      <c r="E13642" t="s">
        <v>949</v>
      </c>
      <c r="F13642" t="s">
        <v>411</v>
      </c>
      <c r="G13642" t="s">
        <v>140</v>
      </c>
      <c r="H13642" t="s">
        <v>140</v>
      </c>
      <c r="I13642" t="s">
        <v>140</v>
      </c>
      <c r="J13642" t="s">
        <v>703</v>
      </c>
      <c r="K13642" t="s">
        <v>1018</v>
      </c>
      <c r="L13642" t="s">
        <v>1055</v>
      </c>
      <c r="M13642" t="s">
        <v>140</v>
      </c>
      <c r="N13642" t="s">
        <v>1008</v>
      </c>
      <c r="O13642" t="s">
        <v>140</v>
      </c>
      <c r="P13642" t="s">
        <v>140</v>
      </c>
      <c r="Q13642" t="s">
        <v>140</v>
      </c>
    </row>
    <row r="13643" spans="1:17" x14ac:dyDescent="0.35">
      <c r="A13643" t="s">
        <v>15</v>
      </c>
      <c r="B13643" t="s">
        <v>1152</v>
      </c>
      <c r="C13643">
        <v>59</v>
      </c>
      <c r="D13643" t="s">
        <v>146</v>
      </c>
      <c r="E13643" t="s">
        <v>1068</v>
      </c>
      <c r="F13643" t="s">
        <v>654</v>
      </c>
      <c r="G13643" t="s">
        <v>140</v>
      </c>
      <c r="H13643" t="s">
        <v>140</v>
      </c>
      <c r="I13643" t="s">
        <v>140</v>
      </c>
      <c r="J13643" t="s">
        <v>117</v>
      </c>
      <c r="K13643" t="s">
        <v>1043</v>
      </c>
      <c r="L13643" t="s">
        <v>140</v>
      </c>
      <c r="M13643" t="s">
        <v>140</v>
      </c>
      <c r="N13643" t="s">
        <v>140</v>
      </c>
      <c r="O13643" t="s">
        <v>140</v>
      </c>
      <c r="P13643" t="s">
        <v>140</v>
      </c>
      <c r="Q13643" t="s">
        <v>140</v>
      </c>
    </row>
    <row r="13644" spans="1:17" x14ac:dyDescent="0.35">
      <c r="A13644" t="s">
        <v>15</v>
      </c>
      <c r="B13644" t="s">
        <v>339</v>
      </c>
      <c r="C13644">
        <v>10</v>
      </c>
      <c r="D13644" t="s">
        <v>220</v>
      </c>
      <c r="E13644" t="s">
        <v>140</v>
      </c>
      <c r="F13644" t="s">
        <v>140</v>
      </c>
      <c r="G13644" t="s">
        <v>140</v>
      </c>
      <c r="H13644" t="s">
        <v>140</v>
      </c>
      <c r="I13644" t="s">
        <v>140</v>
      </c>
      <c r="J13644" t="s">
        <v>910</v>
      </c>
      <c r="K13644" t="s">
        <v>140</v>
      </c>
      <c r="L13644" t="s">
        <v>140</v>
      </c>
      <c r="M13644" t="s">
        <v>140</v>
      </c>
      <c r="N13644" t="s">
        <v>140</v>
      </c>
      <c r="O13644" t="s">
        <v>140</v>
      </c>
      <c r="P13644" t="s">
        <v>140</v>
      </c>
      <c r="Q13644" t="s">
        <v>140</v>
      </c>
    </row>
    <row r="13645" spans="1:17" x14ac:dyDescent="0.35">
      <c r="A13645" t="s">
        <v>16</v>
      </c>
      <c r="B13645" t="s">
        <v>1151</v>
      </c>
      <c r="C13645">
        <v>122</v>
      </c>
      <c r="D13645" t="s">
        <v>541</v>
      </c>
      <c r="E13645" t="s">
        <v>492</v>
      </c>
      <c r="F13645" t="s">
        <v>1182</v>
      </c>
      <c r="G13645" t="s">
        <v>140</v>
      </c>
      <c r="H13645" t="s">
        <v>140</v>
      </c>
      <c r="I13645" t="s">
        <v>140</v>
      </c>
      <c r="J13645" t="s">
        <v>882</v>
      </c>
      <c r="K13645" t="s">
        <v>140</v>
      </c>
      <c r="L13645" t="s">
        <v>1011</v>
      </c>
      <c r="M13645" t="s">
        <v>140</v>
      </c>
      <c r="N13645" t="s">
        <v>140</v>
      </c>
      <c r="O13645" t="s">
        <v>140</v>
      </c>
      <c r="P13645" t="s">
        <v>140</v>
      </c>
      <c r="Q13645" t="s">
        <v>140</v>
      </c>
    </row>
    <row r="13646" spans="1:17" x14ac:dyDescent="0.35">
      <c r="A13646" t="s">
        <v>16</v>
      </c>
      <c r="B13646" t="s">
        <v>1152</v>
      </c>
      <c r="C13646">
        <v>66</v>
      </c>
      <c r="D13646" t="s">
        <v>610</v>
      </c>
      <c r="E13646" t="s">
        <v>279</v>
      </c>
      <c r="F13646" t="s">
        <v>501</v>
      </c>
      <c r="G13646" t="s">
        <v>140</v>
      </c>
      <c r="H13646" t="s">
        <v>140</v>
      </c>
      <c r="I13646" t="s">
        <v>140</v>
      </c>
      <c r="J13646" t="s">
        <v>1000</v>
      </c>
      <c r="K13646" t="s">
        <v>1021</v>
      </c>
      <c r="L13646" t="s">
        <v>1060</v>
      </c>
      <c r="M13646" t="s">
        <v>140</v>
      </c>
      <c r="N13646" t="s">
        <v>140</v>
      </c>
      <c r="O13646" t="s">
        <v>140</v>
      </c>
      <c r="P13646" t="s">
        <v>140</v>
      </c>
      <c r="Q13646" t="s">
        <v>140</v>
      </c>
    </row>
    <row r="13647" spans="1:17" x14ac:dyDescent="0.35">
      <c r="A13647" t="s">
        <v>16</v>
      </c>
      <c r="B13647" t="s">
        <v>339</v>
      </c>
      <c r="C13647">
        <v>18</v>
      </c>
      <c r="D13647" t="s">
        <v>843</v>
      </c>
      <c r="E13647" t="s">
        <v>411</v>
      </c>
      <c r="F13647" t="s">
        <v>766</v>
      </c>
      <c r="G13647" t="s">
        <v>140</v>
      </c>
      <c r="H13647" t="s">
        <v>140</v>
      </c>
      <c r="I13647" t="s">
        <v>140</v>
      </c>
      <c r="J13647" t="s">
        <v>697</v>
      </c>
      <c r="K13647" t="s">
        <v>140</v>
      </c>
      <c r="L13647" t="s">
        <v>140</v>
      </c>
      <c r="M13647" t="s">
        <v>140</v>
      </c>
      <c r="N13647" t="s">
        <v>1067</v>
      </c>
      <c r="O13647" t="s">
        <v>140</v>
      </c>
      <c r="P13647" t="s">
        <v>140</v>
      </c>
      <c r="Q13647" t="s">
        <v>140</v>
      </c>
    </row>
    <row r="13648" spans="1:17" x14ac:dyDescent="0.35">
      <c r="A13648" t="s">
        <v>17</v>
      </c>
      <c r="B13648" t="s">
        <v>1151</v>
      </c>
      <c r="C13648">
        <v>128</v>
      </c>
      <c r="D13648" t="s">
        <v>69</v>
      </c>
      <c r="E13648" t="s">
        <v>733</v>
      </c>
      <c r="F13648" t="s">
        <v>323</v>
      </c>
      <c r="G13648" t="s">
        <v>140</v>
      </c>
      <c r="H13648" t="s">
        <v>1013</v>
      </c>
      <c r="I13648" t="s">
        <v>140</v>
      </c>
      <c r="J13648" t="s">
        <v>695</v>
      </c>
      <c r="K13648" t="s">
        <v>775</v>
      </c>
      <c r="L13648" t="s">
        <v>515</v>
      </c>
      <c r="M13648" t="s">
        <v>140</v>
      </c>
      <c r="N13648" t="s">
        <v>1009</v>
      </c>
      <c r="O13648" t="s">
        <v>140</v>
      </c>
      <c r="P13648" t="s">
        <v>140</v>
      </c>
      <c r="Q13648" t="s">
        <v>140</v>
      </c>
    </row>
    <row r="13649" spans="1:17" x14ac:dyDescent="0.35">
      <c r="A13649" t="s">
        <v>17</v>
      </c>
      <c r="B13649" t="s">
        <v>1152</v>
      </c>
      <c r="C13649">
        <v>62</v>
      </c>
      <c r="D13649" t="s">
        <v>634</v>
      </c>
      <c r="E13649" t="s">
        <v>824</v>
      </c>
      <c r="F13649" t="s">
        <v>73</v>
      </c>
      <c r="G13649" t="s">
        <v>140</v>
      </c>
      <c r="H13649" t="s">
        <v>140</v>
      </c>
      <c r="I13649" t="s">
        <v>140</v>
      </c>
      <c r="J13649" t="s">
        <v>712</v>
      </c>
      <c r="K13649" t="s">
        <v>1055</v>
      </c>
      <c r="L13649" t="s">
        <v>1098</v>
      </c>
      <c r="M13649" t="s">
        <v>140</v>
      </c>
      <c r="N13649" t="s">
        <v>1046</v>
      </c>
      <c r="O13649" t="s">
        <v>140</v>
      </c>
      <c r="P13649" t="s">
        <v>140</v>
      </c>
      <c r="Q13649" t="s">
        <v>140</v>
      </c>
    </row>
    <row r="13650" spans="1:17" x14ac:dyDescent="0.35">
      <c r="A13650" t="s">
        <v>17</v>
      </c>
      <c r="B13650" t="s">
        <v>339</v>
      </c>
      <c r="C13650">
        <v>13</v>
      </c>
      <c r="D13650" t="s">
        <v>979</v>
      </c>
      <c r="E13650" t="s">
        <v>317</v>
      </c>
      <c r="F13650" t="s">
        <v>242</v>
      </c>
      <c r="G13650" t="s">
        <v>140</v>
      </c>
      <c r="H13650" t="s">
        <v>140</v>
      </c>
      <c r="I13650" t="s">
        <v>140</v>
      </c>
      <c r="J13650" t="s">
        <v>574</v>
      </c>
      <c r="K13650" t="s">
        <v>140</v>
      </c>
      <c r="L13650" t="s">
        <v>1018</v>
      </c>
      <c r="M13650" t="s">
        <v>140</v>
      </c>
      <c r="N13650" t="s">
        <v>140</v>
      </c>
      <c r="O13650" t="s">
        <v>140</v>
      </c>
      <c r="P13650" t="s">
        <v>140</v>
      </c>
      <c r="Q13650" t="s">
        <v>140</v>
      </c>
    </row>
    <row r="13651" spans="1:17" x14ac:dyDescent="0.35">
      <c r="A13651" t="s">
        <v>18</v>
      </c>
      <c r="B13651" t="s">
        <v>1151</v>
      </c>
      <c r="C13651">
        <v>141</v>
      </c>
      <c r="D13651" t="s">
        <v>541</v>
      </c>
      <c r="E13651" t="s">
        <v>1060</v>
      </c>
      <c r="F13651" t="s">
        <v>848</v>
      </c>
      <c r="G13651" t="s">
        <v>140</v>
      </c>
      <c r="H13651" t="s">
        <v>140</v>
      </c>
      <c r="I13651" t="s">
        <v>140</v>
      </c>
      <c r="J13651" t="s">
        <v>802</v>
      </c>
      <c r="K13651" t="s">
        <v>1017</v>
      </c>
      <c r="L13651" t="s">
        <v>1058</v>
      </c>
      <c r="M13651" t="s">
        <v>140</v>
      </c>
      <c r="N13651" t="s">
        <v>1019</v>
      </c>
      <c r="O13651" t="s">
        <v>140</v>
      </c>
      <c r="P13651" t="s">
        <v>140</v>
      </c>
      <c r="Q13651" t="s">
        <v>140</v>
      </c>
    </row>
    <row r="13652" spans="1:17" x14ac:dyDescent="0.35">
      <c r="A13652" t="s">
        <v>18</v>
      </c>
      <c r="B13652" t="s">
        <v>1152</v>
      </c>
      <c r="C13652">
        <v>51</v>
      </c>
      <c r="D13652" t="s">
        <v>814</v>
      </c>
      <c r="E13652" t="s">
        <v>1102</v>
      </c>
      <c r="F13652" t="s">
        <v>1071</v>
      </c>
      <c r="G13652" t="s">
        <v>140</v>
      </c>
      <c r="H13652" t="s">
        <v>140</v>
      </c>
      <c r="I13652" t="s">
        <v>140</v>
      </c>
      <c r="J13652" t="s">
        <v>53</v>
      </c>
      <c r="K13652" t="s">
        <v>988</v>
      </c>
      <c r="L13652" t="s">
        <v>1056</v>
      </c>
      <c r="M13652" t="s">
        <v>140</v>
      </c>
      <c r="N13652" t="s">
        <v>140</v>
      </c>
      <c r="O13652" t="s">
        <v>140</v>
      </c>
      <c r="P13652" t="s">
        <v>140</v>
      </c>
      <c r="Q13652" t="s">
        <v>140</v>
      </c>
    </row>
    <row r="13653" spans="1:17" x14ac:dyDescent="0.35">
      <c r="A13653" t="s">
        <v>18</v>
      </c>
      <c r="B13653" t="s">
        <v>339</v>
      </c>
      <c r="C13653">
        <v>13</v>
      </c>
      <c r="D13653" t="s">
        <v>645</v>
      </c>
      <c r="E13653" t="s">
        <v>140</v>
      </c>
      <c r="F13653" t="s">
        <v>847</v>
      </c>
      <c r="G13653" t="s">
        <v>140</v>
      </c>
      <c r="H13653" t="s">
        <v>140</v>
      </c>
      <c r="I13653" t="s">
        <v>915</v>
      </c>
      <c r="J13653" t="s">
        <v>631</v>
      </c>
      <c r="K13653" t="s">
        <v>140</v>
      </c>
      <c r="L13653" t="s">
        <v>140</v>
      </c>
      <c r="M13653" t="s">
        <v>140</v>
      </c>
      <c r="N13653" t="s">
        <v>140</v>
      </c>
      <c r="O13653" t="s">
        <v>140</v>
      </c>
      <c r="P13653" t="s">
        <v>140</v>
      </c>
      <c r="Q13653" t="s">
        <v>140</v>
      </c>
    </row>
    <row r="13654" spans="1:17" x14ac:dyDescent="0.35">
      <c r="A13654" t="s">
        <v>19</v>
      </c>
      <c r="B13654" t="s">
        <v>1151</v>
      </c>
      <c r="C13654">
        <v>138</v>
      </c>
      <c r="D13654" t="s">
        <v>761</v>
      </c>
      <c r="E13654" t="s">
        <v>1017</v>
      </c>
      <c r="F13654" t="s">
        <v>1139</v>
      </c>
      <c r="G13654" t="s">
        <v>140</v>
      </c>
      <c r="H13654" t="s">
        <v>140</v>
      </c>
      <c r="I13654" t="s">
        <v>140</v>
      </c>
      <c r="J13654" t="s">
        <v>602</v>
      </c>
      <c r="K13654" t="s">
        <v>1004</v>
      </c>
      <c r="L13654" t="s">
        <v>1051</v>
      </c>
      <c r="M13654" t="s">
        <v>140</v>
      </c>
      <c r="N13654" t="s">
        <v>1066</v>
      </c>
      <c r="O13654" t="s">
        <v>140</v>
      </c>
      <c r="P13654" t="s">
        <v>140</v>
      </c>
      <c r="Q13654" t="s">
        <v>140</v>
      </c>
    </row>
    <row r="13655" spans="1:17" x14ac:dyDescent="0.35">
      <c r="A13655" t="s">
        <v>19</v>
      </c>
      <c r="B13655" t="s">
        <v>1152</v>
      </c>
      <c r="C13655">
        <v>56</v>
      </c>
      <c r="D13655" t="s">
        <v>823</v>
      </c>
      <c r="E13655" t="s">
        <v>140</v>
      </c>
      <c r="F13655" t="s">
        <v>490</v>
      </c>
      <c r="G13655" t="s">
        <v>1018</v>
      </c>
      <c r="H13655" t="s">
        <v>140</v>
      </c>
      <c r="I13655" t="s">
        <v>140</v>
      </c>
      <c r="J13655" t="s">
        <v>340</v>
      </c>
      <c r="K13655" t="s">
        <v>140</v>
      </c>
      <c r="L13655" t="s">
        <v>548</v>
      </c>
      <c r="M13655" t="s">
        <v>140</v>
      </c>
      <c r="N13655" t="s">
        <v>140</v>
      </c>
      <c r="O13655" t="s">
        <v>140</v>
      </c>
      <c r="P13655" t="s">
        <v>140</v>
      </c>
      <c r="Q13655" t="s">
        <v>140</v>
      </c>
    </row>
    <row r="13656" spans="1:17" x14ac:dyDescent="0.35">
      <c r="A13656" t="s">
        <v>19</v>
      </c>
      <c r="B13656" t="s">
        <v>339</v>
      </c>
      <c r="C13656">
        <v>12</v>
      </c>
      <c r="D13656" t="s">
        <v>277</v>
      </c>
      <c r="E13656" t="s">
        <v>919</v>
      </c>
      <c r="F13656" t="s">
        <v>386</v>
      </c>
      <c r="G13656" t="s">
        <v>140</v>
      </c>
      <c r="H13656" t="s">
        <v>140</v>
      </c>
      <c r="I13656" t="s">
        <v>140</v>
      </c>
      <c r="J13656" t="s">
        <v>708</v>
      </c>
      <c r="K13656" t="s">
        <v>140</v>
      </c>
      <c r="L13656" t="s">
        <v>548</v>
      </c>
      <c r="M13656" t="s">
        <v>140</v>
      </c>
      <c r="N13656" t="s">
        <v>140</v>
      </c>
      <c r="O13656" t="s">
        <v>140</v>
      </c>
      <c r="P13656" t="s">
        <v>140</v>
      </c>
      <c r="Q13656" t="s">
        <v>140</v>
      </c>
    </row>
    <row r="13657" spans="1:17" x14ac:dyDescent="0.35">
      <c r="A13657" t="s">
        <v>20</v>
      </c>
      <c r="B13657" t="s">
        <v>1151</v>
      </c>
      <c r="C13657">
        <v>123</v>
      </c>
      <c r="D13657" t="s">
        <v>416</v>
      </c>
      <c r="E13657" t="s">
        <v>801</v>
      </c>
      <c r="F13657" t="s">
        <v>618</v>
      </c>
      <c r="G13657" t="s">
        <v>140</v>
      </c>
      <c r="H13657" t="s">
        <v>140</v>
      </c>
      <c r="I13657" t="s">
        <v>1020</v>
      </c>
      <c r="J13657" t="s">
        <v>847</v>
      </c>
      <c r="K13657" t="s">
        <v>954</v>
      </c>
      <c r="L13657" t="s">
        <v>1055</v>
      </c>
      <c r="M13657" t="s">
        <v>140</v>
      </c>
      <c r="N13657" t="s">
        <v>1019</v>
      </c>
      <c r="O13657" t="s">
        <v>140</v>
      </c>
      <c r="P13657" t="s">
        <v>140</v>
      </c>
      <c r="Q13657" t="s">
        <v>140</v>
      </c>
    </row>
    <row r="13658" spans="1:17" x14ac:dyDescent="0.35">
      <c r="A13658" t="s">
        <v>20</v>
      </c>
      <c r="B13658" t="s">
        <v>1152</v>
      </c>
      <c r="C13658">
        <v>65</v>
      </c>
      <c r="D13658" t="s">
        <v>398</v>
      </c>
      <c r="E13658" t="s">
        <v>107</v>
      </c>
      <c r="F13658" t="s">
        <v>43</v>
      </c>
      <c r="G13658" t="s">
        <v>140</v>
      </c>
      <c r="H13658" t="s">
        <v>140</v>
      </c>
      <c r="I13658" t="s">
        <v>140</v>
      </c>
      <c r="J13658" t="s">
        <v>129</v>
      </c>
      <c r="K13658" t="s">
        <v>1013</v>
      </c>
      <c r="L13658" t="s">
        <v>1060</v>
      </c>
      <c r="M13658" t="s">
        <v>140</v>
      </c>
      <c r="N13658" t="s">
        <v>1011</v>
      </c>
      <c r="O13658" t="s">
        <v>140</v>
      </c>
      <c r="P13658" t="s">
        <v>140</v>
      </c>
      <c r="Q13658" t="s">
        <v>140</v>
      </c>
    </row>
    <row r="13659" spans="1:17" x14ac:dyDescent="0.35">
      <c r="A13659" t="s">
        <v>20</v>
      </c>
      <c r="B13659" t="s">
        <v>339</v>
      </c>
      <c r="C13659">
        <v>18</v>
      </c>
      <c r="D13659" t="s">
        <v>711</v>
      </c>
      <c r="E13659" t="s">
        <v>140</v>
      </c>
      <c r="F13659" t="s">
        <v>645</v>
      </c>
      <c r="G13659" t="s">
        <v>140</v>
      </c>
      <c r="H13659" t="s">
        <v>140</v>
      </c>
      <c r="I13659" t="s">
        <v>140</v>
      </c>
      <c r="J13659" t="s">
        <v>874</v>
      </c>
      <c r="K13659" t="s">
        <v>140</v>
      </c>
      <c r="L13659" t="s">
        <v>140</v>
      </c>
      <c r="M13659" t="s">
        <v>140</v>
      </c>
      <c r="N13659" t="s">
        <v>140</v>
      </c>
      <c r="O13659" t="s">
        <v>140</v>
      </c>
      <c r="P13659" t="s">
        <v>140</v>
      </c>
      <c r="Q13659" t="s">
        <v>140</v>
      </c>
    </row>
    <row r="13660" spans="1:17" x14ac:dyDescent="0.35">
      <c r="A13660" t="s">
        <v>21</v>
      </c>
      <c r="B13660" t="s">
        <v>1151</v>
      </c>
      <c r="C13660">
        <v>120</v>
      </c>
      <c r="D13660" t="s">
        <v>1006</v>
      </c>
      <c r="E13660" t="s">
        <v>1098</v>
      </c>
      <c r="F13660" t="s">
        <v>1098</v>
      </c>
      <c r="G13660" t="s">
        <v>140</v>
      </c>
      <c r="H13660" t="s">
        <v>140</v>
      </c>
      <c r="I13660" t="s">
        <v>140</v>
      </c>
      <c r="J13660" t="s">
        <v>1012</v>
      </c>
      <c r="K13660" t="s">
        <v>140</v>
      </c>
      <c r="L13660" t="s">
        <v>140</v>
      </c>
      <c r="M13660" t="s">
        <v>140</v>
      </c>
      <c r="N13660" t="s">
        <v>140</v>
      </c>
      <c r="O13660" t="s">
        <v>140</v>
      </c>
      <c r="P13660" t="s">
        <v>140</v>
      </c>
      <c r="Q13660" t="s">
        <v>140</v>
      </c>
    </row>
    <row r="13661" spans="1:17" x14ac:dyDescent="0.35">
      <c r="A13661" t="s">
        <v>21</v>
      </c>
      <c r="B13661" t="s">
        <v>1152</v>
      </c>
      <c r="C13661">
        <v>72</v>
      </c>
      <c r="D13661" t="s">
        <v>997</v>
      </c>
      <c r="E13661" t="s">
        <v>1073</v>
      </c>
      <c r="F13661" t="s">
        <v>140</v>
      </c>
      <c r="G13661" t="s">
        <v>140</v>
      </c>
      <c r="H13661" t="s">
        <v>140</v>
      </c>
      <c r="I13661" t="s">
        <v>140</v>
      </c>
      <c r="J13661" t="s">
        <v>1017</v>
      </c>
      <c r="K13661" t="s">
        <v>140</v>
      </c>
      <c r="L13661" t="s">
        <v>140</v>
      </c>
      <c r="M13661" t="s">
        <v>140</v>
      </c>
      <c r="N13661" t="s">
        <v>140</v>
      </c>
      <c r="O13661" t="s">
        <v>140</v>
      </c>
      <c r="P13661" t="s">
        <v>140</v>
      </c>
      <c r="Q13661" t="s">
        <v>140</v>
      </c>
    </row>
    <row r="13662" spans="1:17" x14ac:dyDescent="0.35">
      <c r="A13662" t="s">
        <v>21</v>
      </c>
      <c r="B13662" t="s">
        <v>339</v>
      </c>
      <c r="C13662">
        <v>18</v>
      </c>
      <c r="D13662" t="s">
        <v>177</v>
      </c>
      <c r="E13662" t="s">
        <v>140</v>
      </c>
      <c r="F13662" t="s">
        <v>140</v>
      </c>
      <c r="G13662" t="s">
        <v>140</v>
      </c>
      <c r="H13662" t="s">
        <v>140</v>
      </c>
      <c r="I13662" t="s">
        <v>140</v>
      </c>
      <c r="J13662" t="s">
        <v>140</v>
      </c>
      <c r="K13662" t="s">
        <v>140</v>
      </c>
      <c r="L13662" t="s">
        <v>140</v>
      </c>
      <c r="M13662" t="s">
        <v>140</v>
      </c>
      <c r="N13662" t="s">
        <v>140</v>
      </c>
      <c r="O13662" t="s">
        <v>140</v>
      </c>
      <c r="P13662" t="s">
        <v>140</v>
      </c>
      <c r="Q13662" t="s">
        <v>140</v>
      </c>
    </row>
    <row r="13663" spans="1:17" x14ac:dyDescent="0.35">
      <c r="A13663" t="s">
        <v>22</v>
      </c>
      <c r="B13663" t="s">
        <v>1151</v>
      </c>
      <c r="C13663">
        <v>139</v>
      </c>
      <c r="D13663" t="s">
        <v>735</v>
      </c>
      <c r="E13663" t="s">
        <v>929</v>
      </c>
      <c r="F13663" t="s">
        <v>261</v>
      </c>
      <c r="G13663" t="s">
        <v>1014</v>
      </c>
      <c r="H13663" t="s">
        <v>140</v>
      </c>
      <c r="I13663" t="s">
        <v>1012</v>
      </c>
      <c r="J13663" t="s">
        <v>816</v>
      </c>
      <c r="K13663" t="s">
        <v>1017</v>
      </c>
      <c r="L13663" t="s">
        <v>1020</v>
      </c>
      <c r="M13663" t="s">
        <v>140</v>
      </c>
      <c r="N13663" t="s">
        <v>1012</v>
      </c>
      <c r="O13663" t="s">
        <v>140</v>
      </c>
      <c r="P13663" t="s">
        <v>140</v>
      </c>
      <c r="Q13663" t="s">
        <v>140</v>
      </c>
    </row>
    <row r="13664" spans="1:17" x14ac:dyDescent="0.35">
      <c r="A13664" t="s">
        <v>22</v>
      </c>
      <c r="B13664" t="s">
        <v>1152</v>
      </c>
      <c r="C13664">
        <v>54</v>
      </c>
      <c r="D13664" t="s">
        <v>455</v>
      </c>
      <c r="E13664" t="s">
        <v>977</v>
      </c>
      <c r="F13664" t="s">
        <v>373</v>
      </c>
      <c r="G13664" t="s">
        <v>1054</v>
      </c>
      <c r="H13664" t="s">
        <v>140</v>
      </c>
      <c r="I13664" t="s">
        <v>140</v>
      </c>
      <c r="J13664" t="s">
        <v>562</v>
      </c>
      <c r="K13664" t="s">
        <v>140</v>
      </c>
      <c r="L13664" t="s">
        <v>140</v>
      </c>
      <c r="M13664" t="s">
        <v>140</v>
      </c>
      <c r="N13664" t="s">
        <v>775</v>
      </c>
      <c r="O13664" t="s">
        <v>140</v>
      </c>
      <c r="P13664" t="s">
        <v>140</v>
      </c>
      <c r="Q13664" t="s">
        <v>140</v>
      </c>
    </row>
    <row r="13665" spans="1:17" x14ac:dyDescent="0.35">
      <c r="A13665" t="s">
        <v>22</v>
      </c>
      <c r="B13665" t="s">
        <v>339</v>
      </c>
      <c r="C13665">
        <v>16</v>
      </c>
      <c r="D13665" t="s">
        <v>67</v>
      </c>
      <c r="E13665" t="s">
        <v>405</v>
      </c>
      <c r="F13665" t="s">
        <v>142</v>
      </c>
      <c r="G13665" t="s">
        <v>140</v>
      </c>
      <c r="H13665" t="s">
        <v>140</v>
      </c>
      <c r="I13665" t="s">
        <v>140</v>
      </c>
      <c r="J13665" t="s">
        <v>706</v>
      </c>
      <c r="K13665" t="s">
        <v>983</v>
      </c>
      <c r="L13665" t="s">
        <v>983</v>
      </c>
      <c r="M13665" t="s">
        <v>140</v>
      </c>
      <c r="N13665" t="s">
        <v>140</v>
      </c>
      <c r="O13665" t="s">
        <v>140</v>
      </c>
      <c r="P13665" t="s">
        <v>140</v>
      </c>
      <c r="Q13665" t="s">
        <v>140</v>
      </c>
    </row>
    <row r="13666" spans="1:17" x14ac:dyDescent="0.35">
      <c r="A13666" t="s">
        <v>23</v>
      </c>
      <c r="B13666" t="s">
        <v>1151</v>
      </c>
      <c r="C13666">
        <v>125</v>
      </c>
      <c r="D13666" t="s">
        <v>909</v>
      </c>
      <c r="E13666" t="s">
        <v>1043</v>
      </c>
      <c r="F13666" t="s">
        <v>101</v>
      </c>
      <c r="G13666" t="s">
        <v>140</v>
      </c>
      <c r="H13666" t="s">
        <v>140</v>
      </c>
      <c r="I13666" t="s">
        <v>140</v>
      </c>
      <c r="J13666" t="s">
        <v>614</v>
      </c>
      <c r="K13666" t="s">
        <v>940</v>
      </c>
      <c r="L13666" t="s">
        <v>1020</v>
      </c>
      <c r="M13666" t="s">
        <v>140</v>
      </c>
      <c r="N13666" t="s">
        <v>940</v>
      </c>
      <c r="O13666" t="s">
        <v>140</v>
      </c>
      <c r="P13666" t="s">
        <v>140</v>
      </c>
      <c r="Q13666" t="s">
        <v>140</v>
      </c>
    </row>
    <row r="13667" spans="1:17" x14ac:dyDescent="0.35">
      <c r="A13667" t="s">
        <v>23</v>
      </c>
      <c r="B13667" t="s">
        <v>1152</v>
      </c>
      <c r="C13667">
        <v>61</v>
      </c>
      <c r="D13667" t="s">
        <v>744</v>
      </c>
      <c r="E13667" t="s">
        <v>1014</v>
      </c>
      <c r="F13667" t="s">
        <v>894</v>
      </c>
      <c r="G13667" t="s">
        <v>140</v>
      </c>
      <c r="H13667" t="s">
        <v>140</v>
      </c>
      <c r="I13667" t="s">
        <v>140</v>
      </c>
      <c r="J13667" t="s">
        <v>627</v>
      </c>
      <c r="K13667" t="s">
        <v>1073</v>
      </c>
      <c r="L13667" t="s">
        <v>971</v>
      </c>
      <c r="M13667" t="s">
        <v>140</v>
      </c>
      <c r="N13667" t="s">
        <v>140</v>
      </c>
      <c r="O13667" t="s">
        <v>140</v>
      </c>
      <c r="P13667" t="s">
        <v>140</v>
      </c>
      <c r="Q13667" t="s">
        <v>140</v>
      </c>
    </row>
    <row r="13668" spans="1:17" x14ac:dyDescent="0.35">
      <c r="A13668" t="s">
        <v>23</v>
      </c>
      <c r="B13668" t="s">
        <v>339</v>
      </c>
      <c r="C13668">
        <v>19</v>
      </c>
      <c r="D13668" t="s">
        <v>398</v>
      </c>
      <c r="E13668" t="s">
        <v>87</v>
      </c>
      <c r="F13668" t="s">
        <v>81</v>
      </c>
      <c r="G13668" t="s">
        <v>140</v>
      </c>
      <c r="H13668" t="s">
        <v>140</v>
      </c>
      <c r="I13668" t="s">
        <v>140</v>
      </c>
      <c r="J13668" t="s">
        <v>55</v>
      </c>
      <c r="K13668" t="s">
        <v>140</v>
      </c>
      <c r="L13668" t="s">
        <v>140</v>
      </c>
      <c r="M13668" t="s">
        <v>140</v>
      </c>
      <c r="N13668" t="s">
        <v>1023</v>
      </c>
      <c r="O13668" t="s">
        <v>140</v>
      </c>
      <c r="P13668" t="s">
        <v>140</v>
      </c>
      <c r="Q13668" t="s">
        <v>140</v>
      </c>
    </row>
    <row r="13669" spans="1:17" x14ac:dyDescent="0.35">
      <c r="A13669" t="s">
        <v>24</v>
      </c>
      <c r="B13669" t="s">
        <v>1151</v>
      </c>
      <c r="C13669">
        <v>123</v>
      </c>
      <c r="D13669" t="s">
        <v>676</v>
      </c>
      <c r="E13669" t="s">
        <v>733</v>
      </c>
      <c r="F13669" t="s">
        <v>641</v>
      </c>
      <c r="G13669" t="s">
        <v>1010</v>
      </c>
      <c r="H13669" t="s">
        <v>140</v>
      </c>
      <c r="I13669" t="s">
        <v>140</v>
      </c>
      <c r="J13669" t="s">
        <v>495</v>
      </c>
      <c r="K13669" t="s">
        <v>1016</v>
      </c>
      <c r="L13669" t="s">
        <v>903</v>
      </c>
      <c r="M13669" t="s">
        <v>140</v>
      </c>
      <c r="N13669" t="s">
        <v>1012</v>
      </c>
      <c r="O13669" t="s">
        <v>140</v>
      </c>
      <c r="P13669" t="s">
        <v>140</v>
      </c>
      <c r="Q13669" t="s">
        <v>140</v>
      </c>
    </row>
    <row r="13670" spans="1:17" x14ac:dyDescent="0.35">
      <c r="A13670" t="s">
        <v>24</v>
      </c>
      <c r="B13670" t="s">
        <v>1152</v>
      </c>
      <c r="C13670">
        <v>71</v>
      </c>
      <c r="D13670" t="s">
        <v>857</v>
      </c>
      <c r="E13670" t="s">
        <v>1098</v>
      </c>
      <c r="F13670" t="s">
        <v>595</v>
      </c>
      <c r="G13670" t="s">
        <v>140</v>
      </c>
      <c r="H13670" t="s">
        <v>140</v>
      </c>
      <c r="I13670" t="s">
        <v>140</v>
      </c>
      <c r="J13670" t="s">
        <v>862</v>
      </c>
      <c r="K13670" t="s">
        <v>1066</v>
      </c>
      <c r="L13670" t="s">
        <v>1019</v>
      </c>
      <c r="M13670" t="s">
        <v>140</v>
      </c>
      <c r="N13670" t="s">
        <v>1009</v>
      </c>
      <c r="O13670" t="s">
        <v>140</v>
      </c>
      <c r="P13670" t="s">
        <v>140</v>
      </c>
      <c r="Q13670" t="s">
        <v>140</v>
      </c>
    </row>
    <row r="13671" spans="1:17" x14ac:dyDescent="0.35">
      <c r="A13671" t="s">
        <v>24</v>
      </c>
      <c r="B13671" t="s">
        <v>339</v>
      </c>
      <c r="C13671">
        <v>13</v>
      </c>
      <c r="D13671" t="s">
        <v>710</v>
      </c>
      <c r="E13671" t="s">
        <v>785</v>
      </c>
      <c r="F13671" t="s">
        <v>518</v>
      </c>
      <c r="G13671" t="s">
        <v>140</v>
      </c>
      <c r="H13671" t="s">
        <v>140</v>
      </c>
      <c r="I13671" t="s">
        <v>140</v>
      </c>
      <c r="J13671" t="s">
        <v>554</v>
      </c>
      <c r="K13671" t="s">
        <v>939</v>
      </c>
      <c r="L13671" t="s">
        <v>140</v>
      </c>
      <c r="M13671" t="s">
        <v>140</v>
      </c>
      <c r="N13671" t="s">
        <v>140</v>
      </c>
      <c r="O13671" t="s">
        <v>140</v>
      </c>
      <c r="P13671" t="s">
        <v>140</v>
      </c>
      <c r="Q13671" t="s">
        <v>140</v>
      </c>
    </row>
    <row r="13672" spans="1:17" x14ac:dyDescent="0.35">
      <c r="A13672" t="s">
        <v>25</v>
      </c>
      <c r="B13672" t="s">
        <v>1151</v>
      </c>
      <c r="C13672">
        <v>123</v>
      </c>
      <c r="D13672" t="s">
        <v>634</v>
      </c>
      <c r="E13672" t="s">
        <v>1072</v>
      </c>
      <c r="F13672" t="s">
        <v>117</v>
      </c>
      <c r="G13672" t="s">
        <v>1010</v>
      </c>
      <c r="H13672" t="s">
        <v>140</v>
      </c>
      <c r="I13672" t="s">
        <v>140</v>
      </c>
      <c r="J13672" t="s">
        <v>599</v>
      </c>
      <c r="K13672" t="s">
        <v>1016</v>
      </c>
      <c r="L13672" t="s">
        <v>394</v>
      </c>
      <c r="M13672" t="s">
        <v>140</v>
      </c>
      <c r="N13672" t="s">
        <v>1066</v>
      </c>
      <c r="O13672" t="s">
        <v>140</v>
      </c>
      <c r="P13672" t="s">
        <v>140</v>
      </c>
      <c r="Q13672" t="s">
        <v>140</v>
      </c>
    </row>
    <row r="13673" spans="1:17" x14ac:dyDescent="0.35">
      <c r="A13673" t="s">
        <v>25</v>
      </c>
      <c r="B13673" t="s">
        <v>1152</v>
      </c>
      <c r="C13673">
        <v>68</v>
      </c>
      <c r="D13673" t="s">
        <v>223</v>
      </c>
      <c r="E13673" t="s">
        <v>614</v>
      </c>
      <c r="F13673" t="s">
        <v>522</v>
      </c>
      <c r="G13673" t="s">
        <v>140</v>
      </c>
      <c r="H13673" t="s">
        <v>140</v>
      </c>
      <c r="I13673" t="s">
        <v>140</v>
      </c>
      <c r="J13673" t="s">
        <v>741</v>
      </c>
      <c r="K13673" t="s">
        <v>1007</v>
      </c>
      <c r="L13673" t="s">
        <v>1009</v>
      </c>
      <c r="M13673" t="s">
        <v>140</v>
      </c>
      <c r="N13673" t="s">
        <v>140</v>
      </c>
      <c r="O13673" t="s">
        <v>140</v>
      </c>
      <c r="P13673" t="s">
        <v>140</v>
      </c>
      <c r="Q13673" t="s">
        <v>140</v>
      </c>
    </row>
    <row r="13674" spans="1:17" x14ac:dyDescent="0.35">
      <c r="A13674" t="s">
        <v>25</v>
      </c>
      <c r="B13674" t="s">
        <v>339</v>
      </c>
      <c r="C13674">
        <v>13</v>
      </c>
      <c r="D13674" t="s">
        <v>140</v>
      </c>
      <c r="E13674" t="s">
        <v>766</v>
      </c>
      <c r="F13674" t="s">
        <v>140</v>
      </c>
      <c r="G13674" t="s">
        <v>140</v>
      </c>
      <c r="H13674" t="s">
        <v>140</v>
      </c>
      <c r="I13674" t="s">
        <v>140</v>
      </c>
      <c r="J13674" t="s">
        <v>482</v>
      </c>
      <c r="K13674" t="s">
        <v>140</v>
      </c>
      <c r="L13674" t="s">
        <v>855</v>
      </c>
      <c r="M13674" t="s">
        <v>140</v>
      </c>
      <c r="N13674" t="s">
        <v>140</v>
      </c>
      <c r="O13674" t="s">
        <v>140</v>
      </c>
      <c r="P13674" t="s">
        <v>140</v>
      </c>
      <c r="Q13674" t="s">
        <v>140</v>
      </c>
    </row>
    <row r="13675" spans="1:17" x14ac:dyDescent="0.35">
      <c r="A13675" t="s">
        <v>26</v>
      </c>
      <c r="B13675" t="s">
        <v>1151</v>
      </c>
      <c r="C13675">
        <v>130</v>
      </c>
      <c r="D13675" t="s">
        <v>822</v>
      </c>
      <c r="E13675" t="s">
        <v>1003</v>
      </c>
      <c r="F13675" t="s">
        <v>261</v>
      </c>
      <c r="G13675" t="s">
        <v>140</v>
      </c>
      <c r="H13675" t="s">
        <v>140</v>
      </c>
      <c r="I13675" t="s">
        <v>140</v>
      </c>
      <c r="J13675" t="s">
        <v>440</v>
      </c>
      <c r="K13675" t="s">
        <v>1098</v>
      </c>
      <c r="L13675" t="s">
        <v>527</v>
      </c>
      <c r="M13675" t="s">
        <v>140</v>
      </c>
      <c r="N13675" t="s">
        <v>1043</v>
      </c>
      <c r="O13675" t="s">
        <v>140</v>
      </c>
      <c r="P13675" t="s">
        <v>140</v>
      </c>
      <c r="Q13675" t="s">
        <v>140</v>
      </c>
    </row>
    <row r="13676" spans="1:17" x14ac:dyDescent="0.35">
      <c r="A13676" t="s">
        <v>26</v>
      </c>
      <c r="B13676" t="s">
        <v>1152</v>
      </c>
      <c r="C13676">
        <v>56</v>
      </c>
      <c r="D13676" t="s">
        <v>234</v>
      </c>
      <c r="E13676" t="s">
        <v>405</v>
      </c>
      <c r="F13676" t="s">
        <v>266</v>
      </c>
      <c r="G13676" t="s">
        <v>140</v>
      </c>
      <c r="H13676" t="s">
        <v>140</v>
      </c>
      <c r="I13676" t="s">
        <v>140</v>
      </c>
      <c r="J13676" t="s">
        <v>149</v>
      </c>
      <c r="K13676" t="s">
        <v>140</v>
      </c>
      <c r="L13676" t="s">
        <v>1068</v>
      </c>
      <c r="M13676" t="s">
        <v>140</v>
      </c>
      <c r="N13676" t="s">
        <v>140</v>
      </c>
      <c r="O13676" t="s">
        <v>1011</v>
      </c>
      <c r="P13676" t="s">
        <v>140</v>
      </c>
      <c r="Q13676" t="s">
        <v>140</v>
      </c>
    </row>
    <row r="13677" spans="1:17" x14ac:dyDescent="0.35">
      <c r="A13677" t="s">
        <v>26</v>
      </c>
      <c r="B13677" t="s">
        <v>339</v>
      </c>
      <c r="C13677">
        <v>16</v>
      </c>
      <c r="D13677" t="s">
        <v>353</v>
      </c>
      <c r="E13677" t="s">
        <v>115</v>
      </c>
      <c r="F13677" t="s">
        <v>937</v>
      </c>
      <c r="G13677" t="s">
        <v>140</v>
      </c>
      <c r="H13677" t="s">
        <v>140</v>
      </c>
      <c r="I13677" t="s">
        <v>140</v>
      </c>
      <c r="J13677" t="s">
        <v>425</v>
      </c>
      <c r="K13677" t="s">
        <v>140</v>
      </c>
      <c r="L13677" t="s">
        <v>140</v>
      </c>
      <c r="M13677" t="s">
        <v>140</v>
      </c>
      <c r="N13677" t="s">
        <v>140</v>
      </c>
      <c r="O13677" t="s">
        <v>140</v>
      </c>
      <c r="P13677" t="s">
        <v>140</v>
      </c>
      <c r="Q13677" t="s">
        <v>140</v>
      </c>
    </row>
    <row r="13678" spans="1:17" x14ac:dyDescent="0.35">
      <c r="A13678" t="s">
        <v>27</v>
      </c>
      <c r="B13678" t="s">
        <v>1151</v>
      </c>
      <c r="C13678">
        <v>119</v>
      </c>
      <c r="D13678" t="s">
        <v>816</v>
      </c>
      <c r="E13678" t="s">
        <v>961</v>
      </c>
      <c r="F13678" t="s">
        <v>797</v>
      </c>
      <c r="G13678" t="s">
        <v>140</v>
      </c>
      <c r="H13678" t="s">
        <v>140</v>
      </c>
      <c r="I13678" t="s">
        <v>140</v>
      </c>
      <c r="J13678" t="s">
        <v>700</v>
      </c>
      <c r="K13678" t="s">
        <v>1058</v>
      </c>
      <c r="L13678" t="s">
        <v>940</v>
      </c>
      <c r="M13678" t="s">
        <v>140</v>
      </c>
      <c r="N13678" t="s">
        <v>140</v>
      </c>
      <c r="O13678" t="s">
        <v>140</v>
      </c>
      <c r="P13678" t="s">
        <v>140</v>
      </c>
      <c r="Q13678" t="s">
        <v>1013</v>
      </c>
    </row>
    <row r="13679" spans="1:17" x14ac:dyDescent="0.35">
      <c r="A13679" t="s">
        <v>27</v>
      </c>
      <c r="B13679" t="s">
        <v>1152</v>
      </c>
      <c r="C13679">
        <v>72</v>
      </c>
      <c r="D13679" t="s">
        <v>152</v>
      </c>
      <c r="E13679" t="s">
        <v>662</v>
      </c>
      <c r="F13679" t="s">
        <v>737</v>
      </c>
      <c r="G13679" t="s">
        <v>140</v>
      </c>
      <c r="H13679" t="s">
        <v>140</v>
      </c>
      <c r="I13679" t="s">
        <v>140</v>
      </c>
      <c r="J13679" t="s">
        <v>401</v>
      </c>
      <c r="K13679" t="s">
        <v>1050</v>
      </c>
      <c r="L13679" t="s">
        <v>1019</v>
      </c>
      <c r="M13679" t="s">
        <v>140</v>
      </c>
      <c r="N13679" t="s">
        <v>140</v>
      </c>
      <c r="O13679" t="s">
        <v>140</v>
      </c>
      <c r="P13679" t="s">
        <v>140</v>
      </c>
      <c r="Q13679" t="s">
        <v>140</v>
      </c>
    </row>
    <row r="13680" spans="1:17" x14ac:dyDescent="0.35">
      <c r="A13680" t="s">
        <v>27</v>
      </c>
      <c r="B13680" t="s">
        <v>339</v>
      </c>
      <c r="C13680">
        <v>13</v>
      </c>
      <c r="D13680" t="s">
        <v>564</v>
      </c>
      <c r="E13680" t="s">
        <v>131</v>
      </c>
      <c r="F13680" t="s">
        <v>478</v>
      </c>
      <c r="G13680" t="s">
        <v>140</v>
      </c>
      <c r="H13680" t="s">
        <v>140</v>
      </c>
      <c r="I13680" t="s">
        <v>140</v>
      </c>
      <c r="J13680" t="s">
        <v>470</v>
      </c>
      <c r="K13680" t="s">
        <v>140</v>
      </c>
      <c r="L13680" t="s">
        <v>293</v>
      </c>
      <c r="M13680" t="s">
        <v>140</v>
      </c>
      <c r="N13680" t="s">
        <v>140</v>
      </c>
      <c r="O13680" t="s">
        <v>140</v>
      </c>
      <c r="P13680" t="s">
        <v>140</v>
      </c>
      <c r="Q13680" t="s">
        <v>140</v>
      </c>
    </row>
    <row r="13681" spans="1:17" x14ac:dyDescent="0.35">
      <c r="A13681" t="s">
        <v>28</v>
      </c>
      <c r="B13681" t="s">
        <v>1151</v>
      </c>
      <c r="C13681">
        <v>117</v>
      </c>
      <c r="D13681" t="s">
        <v>633</v>
      </c>
      <c r="E13681" t="s">
        <v>1048</v>
      </c>
      <c r="F13681" t="s">
        <v>874</v>
      </c>
      <c r="G13681" t="s">
        <v>1012</v>
      </c>
      <c r="H13681" t="s">
        <v>140</v>
      </c>
      <c r="I13681" t="s">
        <v>140</v>
      </c>
      <c r="J13681" t="s">
        <v>273</v>
      </c>
      <c r="K13681" t="s">
        <v>919</v>
      </c>
      <c r="L13681" t="s">
        <v>1019</v>
      </c>
      <c r="M13681" t="s">
        <v>140</v>
      </c>
      <c r="N13681" t="s">
        <v>140</v>
      </c>
      <c r="O13681" t="s">
        <v>140</v>
      </c>
      <c r="P13681" t="s">
        <v>1009</v>
      </c>
      <c r="Q13681" t="s">
        <v>1021</v>
      </c>
    </row>
    <row r="13682" spans="1:17" x14ac:dyDescent="0.35">
      <c r="A13682" t="s">
        <v>28</v>
      </c>
      <c r="B13682" t="s">
        <v>1152</v>
      </c>
      <c r="C13682">
        <v>78</v>
      </c>
      <c r="D13682" t="s">
        <v>179</v>
      </c>
      <c r="E13682" t="s">
        <v>1066</v>
      </c>
      <c r="F13682" t="s">
        <v>874</v>
      </c>
      <c r="G13682" t="s">
        <v>140</v>
      </c>
      <c r="H13682" t="s">
        <v>140</v>
      </c>
      <c r="I13682" t="s">
        <v>140</v>
      </c>
      <c r="J13682" t="s">
        <v>667</v>
      </c>
      <c r="K13682" t="s">
        <v>140</v>
      </c>
      <c r="L13682" t="s">
        <v>1063</v>
      </c>
      <c r="M13682" t="s">
        <v>140</v>
      </c>
      <c r="N13682" t="s">
        <v>140</v>
      </c>
      <c r="O13682" t="s">
        <v>140</v>
      </c>
      <c r="P13682" t="s">
        <v>140</v>
      </c>
      <c r="Q13682" t="s">
        <v>140</v>
      </c>
    </row>
    <row r="13683" spans="1:17" x14ac:dyDescent="0.35">
      <c r="A13683" t="s">
        <v>28</v>
      </c>
      <c r="B13683" t="s">
        <v>339</v>
      </c>
      <c r="C13683">
        <v>12</v>
      </c>
      <c r="D13683" t="s">
        <v>598</v>
      </c>
      <c r="E13683" t="s">
        <v>140</v>
      </c>
      <c r="F13683" t="s">
        <v>304</v>
      </c>
      <c r="G13683" t="s">
        <v>140</v>
      </c>
      <c r="H13683" t="s">
        <v>140</v>
      </c>
      <c r="I13683" t="s">
        <v>140</v>
      </c>
      <c r="J13683" t="s">
        <v>226</v>
      </c>
      <c r="K13683" t="s">
        <v>140</v>
      </c>
      <c r="L13683" t="s">
        <v>1064</v>
      </c>
      <c r="M13683" t="s">
        <v>140</v>
      </c>
      <c r="N13683" t="s">
        <v>140</v>
      </c>
      <c r="O13683" t="s">
        <v>140</v>
      </c>
      <c r="P13683" t="s">
        <v>140</v>
      </c>
      <c r="Q13683" t="s">
        <v>140</v>
      </c>
    </row>
    <row r="13684" spans="1:17" x14ac:dyDescent="0.35">
      <c r="A13684" t="s">
        <v>29</v>
      </c>
      <c r="B13684" t="s">
        <v>1151</v>
      </c>
      <c r="C13684">
        <v>109</v>
      </c>
      <c r="D13684" t="s">
        <v>240</v>
      </c>
      <c r="E13684" t="s">
        <v>988</v>
      </c>
      <c r="F13684" t="s">
        <v>196</v>
      </c>
      <c r="G13684" t="s">
        <v>140</v>
      </c>
      <c r="H13684" t="s">
        <v>140</v>
      </c>
      <c r="I13684" t="s">
        <v>1016</v>
      </c>
      <c r="J13684" t="s">
        <v>69</v>
      </c>
      <c r="K13684" t="s">
        <v>140</v>
      </c>
      <c r="L13684" t="s">
        <v>949</v>
      </c>
      <c r="M13684" t="s">
        <v>140</v>
      </c>
      <c r="N13684" t="s">
        <v>140</v>
      </c>
      <c r="O13684" t="s">
        <v>140</v>
      </c>
      <c r="P13684" t="s">
        <v>140</v>
      </c>
      <c r="Q13684" t="s">
        <v>140</v>
      </c>
    </row>
    <row r="13685" spans="1:17" x14ac:dyDescent="0.35">
      <c r="A13685" t="s">
        <v>29</v>
      </c>
      <c r="B13685" t="s">
        <v>1152</v>
      </c>
      <c r="C13685">
        <v>73</v>
      </c>
      <c r="D13685" t="s">
        <v>395</v>
      </c>
      <c r="E13685" t="s">
        <v>458</v>
      </c>
      <c r="F13685" t="s">
        <v>671</v>
      </c>
      <c r="G13685" t="s">
        <v>140</v>
      </c>
      <c r="H13685" t="s">
        <v>140</v>
      </c>
      <c r="I13685" t="s">
        <v>140</v>
      </c>
      <c r="J13685" t="s">
        <v>273</v>
      </c>
      <c r="K13685" t="s">
        <v>1063</v>
      </c>
      <c r="L13685" t="s">
        <v>1073</v>
      </c>
      <c r="M13685" t="s">
        <v>140</v>
      </c>
      <c r="N13685" t="s">
        <v>140</v>
      </c>
      <c r="O13685" t="s">
        <v>140</v>
      </c>
      <c r="P13685" t="s">
        <v>140</v>
      </c>
      <c r="Q13685" t="s">
        <v>140</v>
      </c>
    </row>
    <row r="13686" spans="1:17" x14ac:dyDescent="0.35">
      <c r="A13686" t="s">
        <v>29</v>
      </c>
      <c r="B13686" t="s">
        <v>339</v>
      </c>
      <c r="C13686">
        <v>22</v>
      </c>
      <c r="D13686" t="s">
        <v>852</v>
      </c>
      <c r="E13686" t="s">
        <v>140</v>
      </c>
      <c r="F13686" t="s">
        <v>959</v>
      </c>
      <c r="G13686" t="s">
        <v>140</v>
      </c>
      <c r="H13686" t="s">
        <v>140</v>
      </c>
      <c r="I13686" t="s">
        <v>140</v>
      </c>
      <c r="J13686" t="s">
        <v>556</v>
      </c>
      <c r="K13686" t="s">
        <v>1058</v>
      </c>
      <c r="L13686" t="s">
        <v>140</v>
      </c>
      <c r="M13686" t="s">
        <v>140</v>
      </c>
      <c r="N13686" t="s">
        <v>950</v>
      </c>
      <c r="O13686" t="s">
        <v>140</v>
      </c>
      <c r="P13686" t="s">
        <v>140</v>
      </c>
      <c r="Q13686" t="s">
        <v>140</v>
      </c>
    </row>
    <row r="13687" spans="1:17" x14ac:dyDescent="0.35">
      <c r="A13687" t="s">
        <v>30</v>
      </c>
      <c r="B13687" t="s">
        <v>1151</v>
      </c>
      <c r="C13687">
        <v>108</v>
      </c>
      <c r="D13687" t="s">
        <v>180</v>
      </c>
      <c r="E13687" t="s">
        <v>961</v>
      </c>
      <c r="F13687" t="s">
        <v>871</v>
      </c>
      <c r="G13687" t="s">
        <v>1012</v>
      </c>
      <c r="H13687" t="s">
        <v>140</v>
      </c>
      <c r="I13687" t="s">
        <v>140</v>
      </c>
      <c r="J13687" t="s">
        <v>603</v>
      </c>
      <c r="K13687" t="s">
        <v>1009</v>
      </c>
      <c r="L13687" t="s">
        <v>1098</v>
      </c>
      <c r="M13687" t="s">
        <v>140</v>
      </c>
      <c r="N13687" t="s">
        <v>775</v>
      </c>
      <c r="O13687" t="s">
        <v>140</v>
      </c>
      <c r="P13687" t="s">
        <v>140</v>
      </c>
      <c r="Q13687" t="s">
        <v>140</v>
      </c>
    </row>
    <row r="13688" spans="1:17" x14ac:dyDescent="0.35">
      <c r="A13688" t="s">
        <v>30</v>
      </c>
      <c r="B13688" t="s">
        <v>1152</v>
      </c>
      <c r="C13688">
        <v>78</v>
      </c>
      <c r="D13688" t="s">
        <v>554</v>
      </c>
      <c r="E13688" t="s">
        <v>671</v>
      </c>
      <c r="F13688" t="s">
        <v>973</v>
      </c>
      <c r="G13688" t="s">
        <v>1014</v>
      </c>
      <c r="H13688" t="s">
        <v>775</v>
      </c>
      <c r="I13688" t="s">
        <v>140</v>
      </c>
      <c r="J13688" t="s">
        <v>818</v>
      </c>
      <c r="K13688" t="s">
        <v>140</v>
      </c>
      <c r="L13688" t="s">
        <v>140</v>
      </c>
      <c r="M13688" t="s">
        <v>140</v>
      </c>
      <c r="N13688" t="s">
        <v>140</v>
      </c>
      <c r="O13688" t="s">
        <v>140</v>
      </c>
      <c r="P13688" t="s">
        <v>140</v>
      </c>
      <c r="Q13688" t="s">
        <v>140</v>
      </c>
    </row>
    <row r="13689" spans="1:17" x14ac:dyDescent="0.35">
      <c r="A13689" t="s">
        <v>30</v>
      </c>
      <c r="B13689" t="s">
        <v>339</v>
      </c>
      <c r="C13689">
        <v>16</v>
      </c>
      <c r="D13689" t="s">
        <v>146</v>
      </c>
      <c r="E13689" t="s">
        <v>769</v>
      </c>
      <c r="F13689" t="s">
        <v>320</v>
      </c>
      <c r="G13689" t="s">
        <v>140</v>
      </c>
      <c r="H13689" t="s">
        <v>140</v>
      </c>
      <c r="I13689" t="s">
        <v>140</v>
      </c>
      <c r="J13689" t="s">
        <v>142</v>
      </c>
      <c r="K13689" t="s">
        <v>140</v>
      </c>
      <c r="L13689" t="s">
        <v>1073</v>
      </c>
      <c r="M13689" t="s">
        <v>140</v>
      </c>
      <c r="N13689" t="s">
        <v>140</v>
      </c>
      <c r="O13689" t="s">
        <v>140</v>
      </c>
      <c r="P13689" t="s">
        <v>140</v>
      </c>
      <c r="Q13689" t="s">
        <v>140</v>
      </c>
    </row>
    <row r="13690" spans="1:17" x14ac:dyDescent="0.35">
      <c r="A13690" t="s">
        <v>31</v>
      </c>
      <c r="B13690" t="s">
        <v>1151</v>
      </c>
      <c r="C13690">
        <v>137</v>
      </c>
      <c r="D13690" t="s">
        <v>310</v>
      </c>
      <c r="E13690" t="s">
        <v>1013</v>
      </c>
      <c r="F13690" t="s">
        <v>237</v>
      </c>
      <c r="G13690" t="s">
        <v>140</v>
      </c>
      <c r="H13690" t="s">
        <v>140</v>
      </c>
      <c r="I13690" t="s">
        <v>140</v>
      </c>
      <c r="J13690" t="s">
        <v>667</v>
      </c>
      <c r="K13690" t="s">
        <v>1016</v>
      </c>
      <c r="L13690" t="s">
        <v>1051</v>
      </c>
      <c r="M13690" t="s">
        <v>140</v>
      </c>
      <c r="N13690" t="s">
        <v>140</v>
      </c>
      <c r="O13690" t="s">
        <v>140</v>
      </c>
      <c r="P13690" t="s">
        <v>140</v>
      </c>
      <c r="Q13690" t="s">
        <v>140</v>
      </c>
    </row>
    <row r="13691" spans="1:17" x14ac:dyDescent="0.35">
      <c r="A13691" t="s">
        <v>31</v>
      </c>
      <c r="B13691" t="s">
        <v>1152</v>
      </c>
      <c r="C13691">
        <v>58</v>
      </c>
      <c r="D13691" t="s">
        <v>276</v>
      </c>
      <c r="E13691" t="s">
        <v>1100</v>
      </c>
      <c r="F13691" t="s">
        <v>737</v>
      </c>
      <c r="G13691" t="s">
        <v>140</v>
      </c>
      <c r="H13691" t="s">
        <v>140</v>
      </c>
      <c r="I13691" t="s">
        <v>140</v>
      </c>
      <c r="J13691" t="s">
        <v>1182</v>
      </c>
      <c r="K13691" t="s">
        <v>1021</v>
      </c>
      <c r="L13691" t="s">
        <v>1019</v>
      </c>
      <c r="M13691" t="s">
        <v>140</v>
      </c>
      <c r="N13691" t="s">
        <v>1009</v>
      </c>
      <c r="O13691" t="s">
        <v>140</v>
      </c>
      <c r="P13691" t="s">
        <v>140</v>
      </c>
      <c r="Q13691" t="s">
        <v>140</v>
      </c>
    </row>
    <row r="13692" spans="1:17" x14ac:dyDescent="0.35">
      <c r="A13692" t="s">
        <v>31</v>
      </c>
      <c r="B13692" t="s">
        <v>339</v>
      </c>
      <c r="C13692">
        <v>11</v>
      </c>
      <c r="D13692" t="s">
        <v>292</v>
      </c>
      <c r="E13692" t="s">
        <v>140</v>
      </c>
      <c r="F13692" t="s">
        <v>266</v>
      </c>
      <c r="G13692" t="s">
        <v>140</v>
      </c>
      <c r="H13692" t="s">
        <v>140</v>
      </c>
      <c r="I13692" t="s">
        <v>140</v>
      </c>
      <c r="J13692" t="s">
        <v>385</v>
      </c>
      <c r="K13692" t="s">
        <v>140</v>
      </c>
      <c r="L13692" t="s">
        <v>140</v>
      </c>
      <c r="M13692" t="s">
        <v>140</v>
      </c>
      <c r="N13692" t="s">
        <v>140</v>
      </c>
      <c r="O13692" t="s">
        <v>140</v>
      </c>
      <c r="P13692" t="s">
        <v>140</v>
      </c>
      <c r="Q13692" t="s">
        <v>140</v>
      </c>
    </row>
    <row r="13693" spans="1:17" x14ac:dyDescent="0.35">
      <c r="A13693" t="s">
        <v>32</v>
      </c>
      <c r="B13693" t="s">
        <v>1151</v>
      </c>
      <c r="C13693">
        <v>3049</v>
      </c>
      <c r="D13693" t="s">
        <v>249</v>
      </c>
      <c r="E13693" t="s">
        <v>1061</v>
      </c>
      <c r="F13693" t="s">
        <v>532</v>
      </c>
      <c r="G13693" t="s">
        <v>1010</v>
      </c>
      <c r="H13693" t="s">
        <v>140</v>
      </c>
      <c r="I13693" t="s">
        <v>1010</v>
      </c>
      <c r="J13693" t="s">
        <v>880</v>
      </c>
      <c r="K13693" t="s">
        <v>949</v>
      </c>
      <c r="L13693" t="s">
        <v>1020</v>
      </c>
      <c r="M13693" t="s">
        <v>140</v>
      </c>
      <c r="N13693" t="s">
        <v>1014</v>
      </c>
      <c r="O13693" t="s">
        <v>140</v>
      </c>
      <c r="P13693" t="s">
        <v>1022</v>
      </c>
      <c r="Q13693" t="s">
        <v>1022</v>
      </c>
    </row>
    <row r="13694" spans="1:17" x14ac:dyDescent="0.35">
      <c r="A13694" t="s">
        <v>32</v>
      </c>
      <c r="B13694" t="s">
        <v>1152</v>
      </c>
      <c r="C13694">
        <v>1523</v>
      </c>
      <c r="D13694" t="s">
        <v>153</v>
      </c>
      <c r="E13694" t="s">
        <v>1095</v>
      </c>
      <c r="F13694" t="s">
        <v>871</v>
      </c>
      <c r="G13694" t="s">
        <v>1008</v>
      </c>
      <c r="H13694" t="s">
        <v>140</v>
      </c>
      <c r="I13694" t="s">
        <v>140</v>
      </c>
      <c r="J13694" t="s">
        <v>932</v>
      </c>
      <c r="K13694" t="s">
        <v>1017</v>
      </c>
      <c r="L13694" t="s">
        <v>1055</v>
      </c>
      <c r="M13694" t="s">
        <v>140</v>
      </c>
      <c r="N13694" t="s">
        <v>1009</v>
      </c>
      <c r="O13694" t="s">
        <v>140</v>
      </c>
      <c r="P13694" t="s">
        <v>140</v>
      </c>
      <c r="Q13694" t="s">
        <v>140</v>
      </c>
    </row>
    <row r="13695" spans="1:17" x14ac:dyDescent="0.35">
      <c r="A13695" t="s">
        <v>32</v>
      </c>
      <c r="B13695" t="s">
        <v>339</v>
      </c>
      <c r="C13695">
        <v>357</v>
      </c>
      <c r="D13695" t="s">
        <v>248</v>
      </c>
      <c r="E13695" t="s">
        <v>99</v>
      </c>
      <c r="F13695" t="s">
        <v>847</v>
      </c>
      <c r="G13695" t="s">
        <v>140</v>
      </c>
      <c r="H13695" t="s">
        <v>140</v>
      </c>
      <c r="I13695" t="s">
        <v>1008</v>
      </c>
      <c r="J13695" t="s">
        <v>536</v>
      </c>
      <c r="K13695" t="s">
        <v>1009</v>
      </c>
      <c r="L13695" t="s">
        <v>869</v>
      </c>
      <c r="M13695" t="s">
        <v>140</v>
      </c>
      <c r="N13695" t="s">
        <v>1063</v>
      </c>
      <c r="O13695" t="s">
        <v>140</v>
      </c>
      <c r="P13695" t="s">
        <v>140</v>
      </c>
      <c r="Q13695" t="s">
        <v>140</v>
      </c>
    </row>
    <row r="13697" spans="1:6" x14ac:dyDescent="0.35">
      <c r="A13697" t="s">
        <v>1561</v>
      </c>
    </row>
    <row r="13698" spans="1:6" x14ac:dyDescent="0.35">
      <c r="A13698" t="s">
        <v>2</v>
      </c>
      <c r="B13698" t="s">
        <v>3</v>
      </c>
      <c r="C13698" t="s">
        <v>1133</v>
      </c>
      <c r="D13698" t="s">
        <v>85</v>
      </c>
      <c r="E13698" t="s">
        <v>136</v>
      </c>
      <c r="F13698" t="s">
        <v>86</v>
      </c>
    </row>
    <row r="13699" spans="1:6" x14ac:dyDescent="0.35">
      <c r="A13699" t="s">
        <v>8</v>
      </c>
      <c r="B13699">
        <v>203</v>
      </c>
      <c r="C13699" t="s">
        <v>140</v>
      </c>
      <c r="D13699" t="s">
        <v>1143</v>
      </c>
      <c r="E13699" t="s">
        <v>1014</v>
      </c>
      <c r="F13699" t="s">
        <v>1052</v>
      </c>
    </row>
    <row r="13700" spans="1:6" x14ac:dyDescent="0.35">
      <c r="A13700" t="s">
        <v>9</v>
      </c>
      <c r="B13700">
        <v>201</v>
      </c>
      <c r="C13700" t="s">
        <v>140</v>
      </c>
      <c r="D13700" t="s">
        <v>955</v>
      </c>
      <c r="E13700" t="s">
        <v>140</v>
      </c>
      <c r="F13700" t="s">
        <v>954</v>
      </c>
    </row>
    <row r="13701" spans="1:6" x14ac:dyDescent="0.35">
      <c r="A13701" t="s">
        <v>10</v>
      </c>
      <c r="B13701">
        <v>207</v>
      </c>
      <c r="C13701" t="s">
        <v>775</v>
      </c>
      <c r="D13701" t="s">
        <v>661</v>
      </c>
      <c r="E13701" t="s">
        <v>140</v>
      </c>
      <c r="F13701" t="s">
        <v>971</v>
      </c>
    </row>
    <row r="13702" spans="1:6" x14ac:dyDescent="0.35">
      <c r="A13702" t="s">
        <v>11</v>
      </c>
      <c r="B13702">
        <v>206</v>
      </c>
      <c r="C13702" t="s">
        <v>1008</v>
      </c>
      <c r="D13702" t="s">
        <v>1213</v>
      </c>
      <c r="E13702" t="s">
        <v>140</v>
      </c>
      <c r="F13702" t="s">
        <v>1020</v>
      </c>
    </row>
    <row r="13703" spans="1:6" x14ac:dyDescent="0.35">
      <c r="A13703" t="s">
        <v>12</v>
      </c>
      <c r="B13703">
        <v>209</v>
      </c>
      <c r="C13703" t="s">
        <v>1022</v>
      </c>
      <c r="D13703" t="s">
        <v>839</v>
      </c>
      <c r="E13703" t="s">
        <v>1014</v>
      </c>
      <c r="F13703" t="s">
        <v>875</v>
      </c>
    </row>
    <row r="13704" spans="1:6" x14ac:dyDescent="0.35">
      <c r="A13704" t="s">
        <v>13</v>
      </c>
      <c r="B13704">
        <v>206</v>
      </c>
      <c r="C13704" t="s">
        <v>1043</v>
      </c>
      <c r="D13704" t="s">
        <v>732</v>
      </c>
      <c r="E13704" t="s">
        <v>1010</v>
      </c>
      <c r="F13704" t="s">
        <v>954</v>
      </c>
    </row>
    <row r="13705" spans="1:6" x14ac:dyDescent="0.35">
      <c r="A13705" t="s">
        <v>14</v>
      </c>
      <c r="B13705">
        <v>203</v>
      </c>
      <c r="C13705" t="s">
        <v>140</v>
      </c>
      <c r="D13705" t="s">
        <v>918</v>
      </c>
      <c r="E13705" t="s">
        <v>140</v>
      </c>
      <c r="F13705" t="s">
        <v>919</v>
      </c>
    </row>
    <row r="13706" spans="1:6" x14ac:dyDescent="0.35">
      <c r="A13706" t="s">
        <v>15</v>
      </c>
      <c r="B13706">
        <v>206</v>
      </c>
      <c r="C13706" t="s">
        <v>1013</v>
      </c>
      <c r="D13706" t="s">
        <v>938</v>
      </c>
      <c r="E13706" t="s">
        <v>140</v>
      </c>
      <c r="F13706" t="s">
        <v>1098</v>
      </c>
    </row>
    <row r="13707" spans="1:6" x14ac:dyDescent="0.35">
      <c r="A13707" t="s">
        <v>16</v>
      </c>
      <c r="B13707">
        <v>206</v>
      </c>
      <c r="C13707" t="s">
        <v>1010</v>
      </c>
      <c r="D13707" t="s">
        <v>938</v>
      </c>
      <c r="E13707" t="s">
        <v>1009</v>
      </c>
      <c r="F13707" t="s">
        <v>1011</v>
      </c>
    </row>
    <row r="13708" spans="1:6" x14ac:dyDescent="0.35">
      <c r="A13708" t="s">
        <v>17</v>
      </c>
      <c r="B13708">
        <v>203</v>
      </c>
      <c r="C13708" t="s">
        <v>1016</v>
      </c>
      <c r="D13708" t="s">
        <v>1168</v>
      </c>
      <c r="E13708" t="s">
        <v>140</v>
      </c>
      <c r="F13708" t="s">
        <v>1066</v>
      </c>
    </row>
    <row r="13709" spans="1:6" x14ac:dyDescent="0.35">
      <c r="A13709" t="s">
        <v>18</v>
      </c>
      <c r="B13709">
        <v>205</v>
      </c>
      <c r="C13709" t="s">
        <v>1010</v>
      </c>
      <c r="D13709" t="s">
        <v>1206</v>
      </c>
      <c r="E13709" t="s">
        <v>140</v>
      </c>
      <c r="F13709" t="s">
        <v>1019</v>
      </c>
    </row>
    <row r="13710" spans="1:6" x14ac:dyDescent="0.35">
      <c r="A13710" t="s">
        <v>19</v>
      </c>
      <c r="B13710">
        <v>206</v>
      </c>
      <c r="C13710" t="s">
        <v>140</v>
      </c>
      <c r="D13710" t="s">
        <v>1146</v>
      </c>
      <c r="E13710" t="s">
        <v>140</v>
      </c>
      <c r="F13710" t="s">
        <v>1052</v>
      </c>
    </row>
    <row r="13711" spans="1:6" x14ac:dyDescent="0.35">
      <c r="A13711" t="s">
        <v>20</v>
      </c>
      <c r="B13711">
        <v>206</v>
      </c>
      <c r="C13711" t="s">
        <v>1019</v>
      </c>
      <c r="D13711" t="s">
        <v>1200</v>
      </c>
      <c r="E13711" t="s">
        <v>1008</v>
      </c>
      <c r="F13711" t="s">
        <v>1017</v>
      </c>
    </row>
    <row r="13712" spans="1:6" x14ac:dyDescent="0.35">
      <c r="A13712" t="s">
        <v>21</v>
      </c>
      <c r="B13712">
        <v>210</v>
      </c>
      <c r="C13712" t="s">
        <v>140</v>
      </c>
      <c r="D13712" t="s">
        <v>800</v>
      </c>
      <c r="E13712" t="s">
        <v>140</v>
      </c>
      <c r="F13712" t="s">
        <v>801</v>
      </c>
    </row>
    <row r="13713" spans="1:7" x14ac:dyDescent="0.35">
      <c r="A13713" t="s">
        <v>22</v>
      </c>
      <c r="B13713">
        <v>209</v>
      </c>
      <c r="C13713" t="s">
        <v>1009</v>
      </c>
      <c r="D13713" t="s">
        <v>1118</v>
      </c>
      <c r="E13713" t="s">
        <v>1014</v>
      </c>
      <c r="F13713" t="s">
        <v>1055</v>
      </c>
    </row>
    <row r="13714" spans="1:7" x14ac:dyDescent="0.35">
      <c r="A13714" t="s">
        <v>23</v>
      </c>
      <c r="B13714">
        <v>205</v>
      </c>
      <c r="C13714" t="s">
        <v>1014</v>
      </c>
      <c r="D13714" t="s">
        <v>1213</v>
      </c>
      <c r="E13714" t="s">
        <v>140</v>
      </c>
      <c r="F13714" t="s">
        <v>1058</v>
      </c>
    </row>
    <row r="13715" spans="1:7" x14ac:dyDescent="0.35">
      <c r="A13715" t="s">
        <v>24</v>
      </c>
      <c r="B13715">
        <v>207</v>
      </c>
      <c r="C13715" t="s">
        <v>140</v>
      </c>
      <c r="D13715" t="s">
        <v>1207</v>
      </c>
      <c r="E13715" t="s">
        <v>140</v>
      </c>
      <c r="F13715" t="s">
        <v>971</v>
      </c>
    </row>
    <row r="13716" spans="1:7" x14ac:dyDescent="0.35">
      <c r="A13716" t="s">
        <v>25</v>
      </c>
      <c r="B13716">
        <v>204</v>
      </c>
      <c r="C13716" t="s">
        <v>1073</v>
      </c>
      <c r="D13716" t="s">
        <v>839</v>
      </c>
      <c r="E13716" t="s">
        <v>1022</v>
      </c>
      <c r="F13716" t="s">
        <v>1073</v>
      </c>
    </row>
    <row r="13717" spans="1:7" x14ac:dyDescent="0.35">
      <c r="A13717" t="s">
        <v>26</v>
      </c>
      <c r="B13717">
        <v>202</v>
      </c>
      <c r="C13717" t="s">
        <v>1054</v>
      </c>
      <c r="D13717" t="s">
        <v>997</v>
      </c>
      <c r="E13717" t="s">
        <v>140</v>
      </c>
      <c r="F13717" t="s">
        <v>1060</v>
      </c>
    </row>
    <row r="13718" spans="1:7" x14ac:dyDescent="0.35">
      <c r="A13718" t="s">
        <v>27</v>
      </c>
      <c r="B13718">
        <v>204</v>
      </c>
      <c r="C13718" t="s">
        <v>1010</v>
      </c>
      <c r="D13718" t="s">
        <v>1206</v>
      </c>
      <c r="E13718" t="s">
        <v>140</v>
      </c>
      <c r="F13718" t="s">
        <v>775</v>
      </c>
    </row>
    <row r="13719" spans="1:7" x14ac:dyDescent="0.35">
      <c r="A13719" t="s">
        <v>28</v>
      </c>
      <c r="B13719">
        <v>206</v>
      </c>
      <c r="C13719" t="s">
        <v>1063</v>
      </c>
      <c r="D13719" t="s">
        <v>1198</v>
      </c>
      <c r="E13719" t="s">
        <v>1014</v>
      </c>
      <c r="F13719" t="s">
        <v>939</v>
      </c>
    </row>
    <row r="13720" spans="1:7" x14ac:dyDescent="0.35">
      <c r="A13720" t="s">
        <v>29</v>
      </c>
      <c r="B13720">
        <v>204</v>
      </c>
      <c r="C13720" t="s">
        <v>1008</v>
      </c>
      <c r="D13720" t="s">
        <v>1200</v>
      </c>
      <c r="E13720" t="s">
        <v>140</v>
      </c>
      <c r="F13720" t="s">
        <v>940</v>
      </c>
    </row>
    <row r="13721" spans="1:7" x14ac:dyDescent="0.35">
      <c r="A13721" t="s">
        <v>30</v>
      </c>
      <c r="B13721">
        <v>202</v>
      </c>
      <c r="C13721" t="s">
        <v>1009</v>
      </c>
      <c r="D13721" t="s">
        <v>1208</v>
      </c>
      <c r="E13721" t="s">
        <v>140</v>
      </c>
      <c r="F13721" t="s">
        <v>1014</v>
      </c>
    </row>
    <row r="13722" spans="1:7" x14ac:dyDescent="0.35">
      <c r="A13722" t="s">
        <v>31</v>
      </c>
      <c r="B13722">
        <v>207</v>
      </c>
      <c r="C13722" t="s">
        <v>775</v>
      </c>
      <c r="D13722" t="s">
        <v>997</v>
      </c>
      <c r="E13722" t="s">
        <v>140</v>
      </c>
      <c r="F13722" t="s">
        <v>1018</v>
      </c>
    </row>
    <row r="13723" spans="1:7" x14ac:dyDescent="0.35">
      <c r="A13723" t="s">
        <v>32</v>
      </c>
      <c r="B13723">
        <v>4927</v>
      </c>
      <c r="C13723" t="s">
        <v>1013</v>
      </c>
      <c r="D13723" t="s">
        <v>1207</v>
      </c>
      <c r="E13723" t="s">
        <v>1022</v>
      </c>
      <c r="F13723" t="s">
        <v>1073</v>
      </c>
    </row>
    <row r="13725" spans="1:7" x14ac:dyDescent="0.35">
      <c r="A13725" t="s">
        <v>1562</v>
      </c>
    </row>
    <row r="13726" spans="1:7" x14ac:dyDescent="0.35">
      <c r="A13726" t="s">
        <v>2</v>
      </c>
      <c r="B13726" t="s">
        <v>1164</v>
      </c>
      <c r="C13726" t="s">
        <v>3</v>
      </c>
      <c r="D13726" t="s">
        <v>1133</v>
      </c>
      <c r="E13726" t="s">
        <v>85</v>
      </c>
      <c r="F13726" t="s">
        <v>136</v>
      </c>
      <c r="G13726" t="s">
        <v>86</v>
      </c>
    </row>
    <row r="13727" spans="1:7" x14ac:dyDescent="0.35">
      <c r="A13727" t="s">
        <v>8</v>
      </c>
      <c r="B13727" t="s">
        <v>1165</v>
      </c>
      <c r="C13727">
        <v>69</v>
      </c>
      <c r="D13727" t="s">
        <v>140</v>
      </c>
      <c r="E13727" t="s">
        <v>1180</v>
      </c>
      <c r="F13727" t="s">
        <v>140</v>
      </c>
      <c r="G13727" t="s">
        <v>1063</v>
      </c>
    </row>
    <row r="13728" spans="1:7" x14ac:dyDescent="0.35">
      <c r="A13728" t="s">
        <v>8</v>
      </c>
      <c r="B13728" t="s">
        <v>1166</v>
      </c>
      <c r="C13728">
        <v>134</v>
      </c>
      <c r="D13728" t="s">
        <v>140</v>
      </c>
      <c r="E13728" t="s">
        <v>928</v>
      </c>
      <c r="F13728" t="s">
        <v>1019</v>
      </c>
      <c r="G13728" t="s">
        <v>664</v>
      </c>
    </row>
    <row r="13729" spans="1:7" x14ac:dyDescent="0.35">
      <c r="A13729" t="s">
        <v>9</v>
      </c>
      <c r="B13729" t="s">
        <v>1165</v>
      </c>
      <c r="C13729">
        <v>99</v>
      </c>
      <c r="D13729" t="s">
        <v>140</v>
      </c>
      <c r="E13729" t="s">
        <v>1204</v>
      </c>
      <c r="F13729" t="s">
        <v>140</v>
      </c>
      <c r="G13729" t="s">
        <v>1098</v>
      </c>
    </row>
    <row r="13730" spans="1:7" x14ac:dyDescent="0.35">
      <c r="A13730" t="s">
        <v>9</v>
      </c>
      <c r="B13730" t="s">
        <v>1166</v>
      </c>
      <c r="C13730">
        <v>102</v>
      </c>
      <c r="D13730" t="s">
        <v>140</v>
      </c>
      <c r="E13730" t="s">
        <v>1120</v>
      </c>
      <c r="F13730" t="s">
        <v>140</v>
      </c>
      <c r="G13730" t="s">
        <v>950</v>
      </c>
    </row>
    <row r="13731" spans="1:7" x14ac:dyDescent="0.35">
      <c r="A13731" t="s">
        <v>10</v>
      </c>
      <c r="B13731" t="s">
        <v>1165</v>
      </c>
      <c r="C13731">
        <v>80</v>
      </c>
      <c r="D13731" t="s">
        <v>140</v>
      </c>
      <c r="E13731" t="s">
        <v>955</v>
      </c>
      <c r="F13731" t="s">
        <v>140</v>
      </c>
      <c r="G13731" t="s">
        <v>954</v>
      </c>
    </row>
    <row r="13732" spans="1:7" x14ac:dyDescent="0.35">
      <c r="A13732" t="s">
        <v>10</v>
      </c>
      <c r="B13732" t="s">
        <v>1166</v>
      </c>
      <c r="C13732">
        <v>127</v>
      </c>
      <c r="D13732" t="s">
        <v>1055</v>
      </c>
      <c r="E13732" t="s">
        <v>928</v>
      </c>
      <c r="F13732" t="s">
        <v>140</v>
      </c>
      <c r="G13732" t="s">
        <v>996</v>
      </c>
    </row>
    <row r="13733" spans="1:7" x14ac:dyDescent="0.35">
      <c r="A13733" t="s">
        <v>11</v>
      </c>
      <c r="B13733" t="s">
        <v>1165</v>
      </c>
      <c r="C13733">
        <v>87</v>
      </c>
      <c r="D13733" t="s">
        <v>1016</v>
      </c>
      <c r="E13733" t="s">
        <v>1254</v>
      </c>
      <c r="F13733" t="s">
        <v>140</v>
      </c>
      <c r="G13733" t="s">
        <v>140</v>
      </c>
    </row>
    <row r="13734" spans="1:7" x14ac:dyDescent="0.35">
      <c r="A13734" t="s">
        <v>11</v>
      </c>
      <c r="B13734" t="s">
        <v>1166</v>
      </c>
      <c r="C13734">
        <v>119</v>
      </c>
      <c r="D13734" t="s">
        <v>140</v>
      </c>
      <c r="E13734" t="s">
        <v>661</v>
      </c>
      <c r="F13734" t="s">
        <v>140</v>
      </c>
      <c r="G13734" t="s">
        <v>660</v>
      </c>
    </row>
    <row r="13735" spans="1:7" x14ac:dyDescent="0.35">
      <c r="A13735" t="s">
        <v>12</v>
      </c>
      <c r="B13735" t="s">
        <v>1165</v>
      </c>
      <c r="C13735">
        <v>12</v>
      </c>
      <c r="D13735" t="s">
        <v>140</v>
      </c>
      <c r="E13735" t="s">
        <v>918</v>
      </c>
      <c r="F13735" t="s">
        <v>140</v>
      </c>
      <c r="G13735" t="s">
        <v>919</v>
      </c>
    </row>
    <row r="13736" spans="1:7" x14ac:dyDescent="0.35">
      <c r="A13736" t="s">
        <v>12</v>
      </c>
      <c r="B13736" t="s">
        <v>1166</v>
      </c>
      <c r="C13736">
        <v>197</v>
      </c>
      <c r="D13736" t="s">
        <v>1022</v>
      </c>
      <c r="E13736" t="s">
        <v>839</v>
      </c>
      <c r="F13736" t="s">
        <v>1014</v>
      </c>
      <c r="G13736" t="s">
        <v>875</v>
      </c>
    </row>
    <row r="13737" spans="1:7" x14ac:dyDescent="0.35">
      <c r="A13737" t="s">
        <v>13</v>
      </c>
      <c r="B13737" t="s">
        <v>1165</v>
      </c>
      <c r="C13737">
        <v>7</v>
      </c>
      <c r="D13737" t="s">
        <v>140</v>
      </c>
      <c r="E13737" t="s">
        <v>177</v>
      </c>
      <c r="F13737" t="s">
        <v>140</v>
      </c>
      <c r="G13737" t="s">
        <v>140</v>
      </c>
    </row>
    <row r="13738" spans="1:7" x14ac:dyDescent="0.35">
      <c r="A13738" t="s">
        <v>13</v>
      </c>
      <c r="B13738" t="s">
        <v>1166</v>
      </c>
      <c r="C13738">
        <v>199</v>
      </c>
      <c r="D13738" t="s">
        <v>940</v>
      </c>
      <c r="E13738" t="s">
        <v>839</v>
      </c>
      <c r="F13738" t="s">
        <v>1010</v>
      </c>
      <c r="G13738" t="s">
        <v>1060</v>
      </c>
    </row>
    <row r="13739" spans="1:7" x14ac:dyDescent="0.35">
      <c r="A13739" t="s">
        <v>14</v>
      </c>
      <c r="B13739" t="s">
        <v>1165</v>
      </c>
      <c r="C13739">
        <v>52</v>
      </c>
      <c r="D13739" t="s">
        <v>140</v>
      </c>
      <c r="E13739" t="s">
        <v>177</v>
      </c>
      <c r="F13739" t="s">
        <v>140</v>
      </c>
      <c r="G13739" t="s">
        <v>140</v>
      </c>
    </row>
    <row r="13740" spans="1:7" x14ac:dyDescent="0.35">
      <c r="A13740" t="s">
        <v>14</v>
      </c>
      <c r="B13740" t="s">
        <v>1166</v>
      </c>
      <c r="C13740">
        <v>151</v>
      </c>
      <c r="D13740" t="s">
        <v>140</v>
      </c>
      <c r="E13740" t="s">
        <v>1143</v>
      </c>
      <c r="F13740" t="s">
        <v>140</v>
      </c>
      <c r="G13740" t="s">
        <v>1070</v>
      </c>
    </row>
    <row r="13741" spans="1:7" x14ac:dyDescent="0.35">
      <c r="A13741" t="s">
        <v>15</v>
      </c>
      <c r="B13741" t="s">
        <v>1165</v>
      </c>
      <c r="C13741">
        <v>90</v>
      </c>
      <c r="D13741" t="s">
        <v>140</v>
      </c>
      <c r="E13741" t="s">
        <v>177</v>
      </c>
      <c r="F13741" t="s">
        <v>140</v>
      </c>
      <c r="G13741" t="s">
        <v>140</v>
      </c>
    </row>
    <row r="13742" spans="1:7" x14ac:dyDescent="0.35">
      <c r="A13742" t="s">
        <v>15</v>
      </c>
      <c r="B13742" t="s">
        <v>1166</v>
      </c>
      <c r="C13742">
        <v>116</v>
      </c>
      <c r="D13742" t="s">
        <v>1063</v>
      </c>
      <c r="E13742" t="s">
        <v>918</v>
      </c>
      <c r="F13742" t="s">
        <v>140</v>
      </c>
      <c r="G13742" t="s">
        <v>1048</v>
      </c>
    </row>
    <row r="13743" spans="1:7" x14ac:dyDescent="0.35">
      <c r="A13743" t="s">
        <v>16</v>
      </c>
      <c r="B13743" t="s">
        <v>1165</v>
      </c>
      <c r="C13743">
        <v>96</v>
      </c>
      <c r="D13743" t="s">
        <v>140</v>
      </c>
      <c r="E13743" t="s">
        <v>1186</v>
      </c>
      <c r="F13743" t="s">
        <v>1019</v>
      </c>
      <c r="G13743" t="s">
        <v>1063</v>
      </c>
    </row>
    <row r="13744" spans="1:7" x14ac:dyDescent="0.35">
      <c r="A13744" t="s">
        <v>16</v>
      </c>
      <c r="B13744" t="s">
        <v>1166</v>
      </c>
      <c r="C13744">
        <v>110</v>
      </c>
      <c r="D13744" t="s">
        <v>1013</v>
      </c>
      <c r="E13744" t="s">
        <v>1119</v>
      </c>
      <c r="F13744" t="s">
        <v>140</v>
      </c>
      <c r="G13744" t="s">
        <v>1058</v>
      </c>
    </row>
    <row r="13745" spans="1:7" x14ac:dyDescent="0.35">
      <c r="A13745" t="s">
        <v>17</v>
      </c>
      <c r="B13745" t="s">
        <v>1165</v>
      </c>
      <c r="C13745">
        <v>109</v>
      </c>
      <c r="D13745" t="s">
        <v>1012</v>
      </c>
      <c r="E13745" t="s">
        <v>1201</v>
      </c>
      <c r="F13745" t="s">
        <v>140</v>
      </c>
      <c r="G13745" t="s">
        <v>1016</v>
      </c>
    </row>
    <row r="13746" spans="1:7" x14ac:dyDescent="0.35">
      <c r="A13746" t="s">
        <v>17</v>
      </c>
      <c r="B13746" t="s">
        <v>1166</v>
      </c>
      <c r="C13746">
        <v>94</v>
      </c>
      <c r="D13746" t="s">
        <v>140</v>
      </c>
      <c r="E13746" t="s">
        <v>918</v>
      </c>
      <c r="F13746" t="s">
        <v>140</v>
      </c>
      <c r="G13746" t="s">
        <v>919</v>
      </c>
    </row>
    <row r="13747" spans="1:7" x14ac:dyDescent="0.35">
      <c r="A13747" t="s">
        <v>18</v>
      </c>
      <c r="B13747" t="s">
        <v>1165</v>
      </c>
      <c r="C13747">
        <v>14</v>
      </c>
      <c r="D13747" t="s">
        <v>140</v>
      </c>
      <c r="E13747" t="s">
        <v>177</v>
      </c>
      <c r="F13747" t="s">
        <v>140</v>
      </c>
      <c r="G13747" t="s">
        <v>140</v>
      </c>
    </row>
    <row r="13748" spans="1:7" x14ac:dyDescent="0.35">
      <c r="A13748" t="s">
        <v>18</v>
      </c>
      <c r="B13748" t="s">
        <v>1166</v>
      </c>
      <c r="C13748">
        <v>191</v>
      </c>
      <c r="D13748" t="s">
        <v>1010</v>
      </c>
      <c r="E13748" t="s">
        <v>1208</v>
      </c>
      <c r="F13748" t="s">
        <v>140</v>
      </c>
      <c r="G13748" t="s">
        <v>1019</v>
      </c>
    </row>
    <row r="13749" spans="1:7" x14ac:dyDescent="0.35">
      <c r="A13749" t="s">
        <v>19</v>
      </c>
      <c r="B13749" t="s">
        <v>1165</v>
      </c>
      <c r="C13749">
        <v>66</v>
      </c>
      <c r="D13749" t="s">
        <v>140</v>
      </c>
      <c r="E13749" t="s">
        <v>177</v>
      </c>
      <c r="F13749" t="s">
        <v>140</v>
      </c>
      <c r="G13749" t="s">
        <v>140</v>
      </c>
    </row>
    <row r="13750" spans="1:7" x14ac:dyDescent="0.35">
      <c r="A13750" t="s">
        <v>19</v>
      </c>
      <c r="B13750" t="s">
        <v>1166</v>
      </c>
      <c r="C13750">
        <v>140</v>
      </c>
      <c r="D13750" t="s">
        <v>140</v>
      </c>
      <c r="E13750" t="s">
        <v>990</v>
      </c>
      <c r="F13750" t="s">
        <v>140</v>
      </c>
      <c r="G13750" t="s">
        <v>458</v>
      </c>
    </row>
    <row r="13751" spans="1:7" x14ac:dyDescent="0.35">
      <c r="A13751" t="s">
        <v>20</v>
      </c>
      <c r="B13751" t="s">
        <v>1165</v>
      </c>
      <c r="C13751">
        <v>118</v>
      </c>
      <c r="D13751" t="s">
        <v>1066</v>
      </c>
      <c r="E13751" t="s">
        <v>1142</v>
      </c>
      <c r="F13751" t="s">
        <v>140</v>
      </c>
      <c r="G13751" t="s">
        <v>1017</v>
      </c>
    </row>
    <row r="13752" spans="1:7" x14ac:dyDescent="0.35">
      <c r="A13752" t="s">
        <v>20</v>
      </c>
      <c r="B13752" t="s">
        <v>1166</v>
      </c>
      <c r="C13752">
        <v>88</v>
      </c>
      <c r="D13752" t="s">
        <v>140</v>
      </c>
      <c r="E13752" t="s">
        <v>1159</v>
      </c>
      <c r="F13752" t="s">
        <v>1016</v>
      </c>
      <c r="G13752" t="s">
        <v>1011</v>
      </c>
    </row>
    <row r="13753" spans="1:7" x14ac:dyDescent="0.35">
      <c r="A13753" t="s">
        <v>21</v>
      </c>
      <c r="B13753" t="s">
        <v>1166</v>
      </c>
      <c r="C13753">
        <v>210</v>
      </c>
      <c r="D13753" t="s">
        <v>140</v>
      </c>
      <c r="E13753" t="s">
        <v>800</v>
      </c>
      <c r="F13753" t="s">
        <v>140</v>
      </c>
      <c r="G13753" t="s">
        <v>801</v>
      </c>
    </row>
    <row r="13754" spans="1:7" x14ac:dyDescent="0.35">
      <c r="A13754" t="s">
        <v>22</v>
      </c>
      <c r="B13754" t="s">
        <v>1165</v>
      </c>
      <c r="C13754">
        <v>98</v>
      </c>
      <c r="D13754" t="s">
        <v>1017</v>
      </c>
      <c r="E13754" t="s">
        <v>1144</v>
      </c>
      <c r="F13754" t="s">
        <v>1011</v>
      </c>
      <c r="G13754" t="s">
        <v>140</v>
      </c>
    </row>
    <row r="13755" spans="1:7" x14ac:dyDescent="0.35">
      <c r="A13755" t="s">
        <v>22</v>
      </c>
      <c r="B13755" t="s">
        <v>1166</v>
      </c>
      <c r="C13755">
        <v>111</v>
      </c>
      <c r="D13755" t="s">
        <v>140</v>
      </c>
      <c r="E13755" t="s">
        <v>1006</v>
      </c>
      <c r="F13755" t="s">
        <v>140</v>
      </c>
      <c r="G13755" t="s">
        <v>1007</v>
      </c>
    </row>
    <row r="13756" spans="1:7" x14ac:dyDescent="0.35">
      <c r="A13756" t="s">
        <v>23</v>
      </c>
      <c r="B13756" t="s">
        <v>1165</v>
      </c>
      <c r="C13756">
        <v>86</v>
      </c>
      <c r="D13756" t="s">
        <v>140</v>
      </c>
      <c r="E13756" t="s">
        <v>177</v>
      </c>
      <c r="F13756" t="s">
        <v>140</v>
      </c>
      <c r="G13756" t="s">
        <v>140</v>
      </c>
    </row>
    <row r="13757" spans="1:7" x14ac:dyDescent="0.35">
      <c r="A13757" t="s">
        <v>23</v>
      </c>
      <c r="B13757" t="s">
        <v>1166</v>
      </c>
      <c r="C13757">
        <v>119</v>
      </c>
      <c r="D13757" t="s">
        <v>775</v>
      </c>
      <c r="E13757" t="s">
        <v>918</v>
      </c>
      <c r="F13757" t="s">
        <v>140</v>
      </c>
      <c r="G13757" t="s">
        <v>1073</v>
      </c>
    </row>
    <row r="13758" spans="1:7" x14ac:dyDescent="0.35">
      <c r="A13758" t="s">
        <v>24</v>
      </c>
      <c r="B13758" t="s">
        <v>1165</v>
      </c>
      <c r="C13758">
        <v>77</v>
      </c>
      <c r="D13758" t="s">
        <v>140</v>
      </c>
      <c r="E13758" t="s">
        <v>1183</v>
      </c>
      <c r="F13758" t="s">
        <v>140</v>
      </c>
      <c r="G13758" t="s">
        <v>1043</v>
      </c>
    </row>
    <row r="13759" spans="1:7" x14ac:dyDescent="0.35">
      <c r="A13759" t="s">
        <v>24</v>
      </c>
      <c r="B13759" t="s">
        <v>1166</v>
      </c>
      <c r="C13759">
        <v>130</v>
      </c>
      <c r="D13759" t="s">
        <v>140</v>
      </c>
      <c r="E13759" t="s">
        <v>514</v>
      </c>
      <c r="F13759" t="s">
        <v>140</v>
      </c>
      <c r="G13759" t="s">
        <v>515</v>
      </c>
    </row>
    <row r="13760" spans="1:7" x14ac:dyDescent="0.35">
      <c r="A13760" t="s">
        <v>25</v>
      </c>
      <c r="B13760" t="s">
        <v>1165</v>
      </c>
      <c r="C13760">
        <v>88</v>
      </c>
      <c r="D13760" t="s">
        <v>1048</v>
      </c>
      <c r="E13760" t="s">
        <v>1108</v>
      </c>
      <c r="F13760" t="s">
        <v>140</v>
      </c>
      <c r="G13760" t="s">
        <v>1014</v>
      </c>
    </row>
    <row r="13761" spans="1:7" x14ac:dyDescent="0.35">
      <c r="A13761" t="s">
        <v>25</v>
      </c>
      <c r="B13761" t="s">
        <v>1166</v>
      </c>
      <c r="C13761">
        <v>116</v>
      </c>
      <c r="D13761" t="s">
        <v>1020</v>
      </c>
      <c r="E13761" t="s">
        <v>90</v>
      </c>
      <c r="F13761" t="s">
        <v>1010</v>
      </c>
      <c r="G13761" t="s">
        <v>1062</v>
      </c>
    </row>
    <row r="13762" spans="1:7" x14ac:dyDescent="0.35">
      <c r="A13762" t="s">
        <v>26</v>
      </c>
      <c r="B13762" t="s">
        <v>1165</v>
      </c>
      <c r="C13762">
        <v>96</v>
      </c>
      <c r="D13762" t="s">
        <v>1020</v>
      </c>
      <c r="E13762" t="s">
        <v>870</v>
      </c>
      <c r="F13762" t="s">
        <v>140</v>
      </c>
      <c r="G13762" t="s">
        <v>1017</v>
      </c>
    </row>
    <row r="13763" spans="1:7" x14ac:dyDescent="0.35">
      <c r="A13763" t="s">
        <v>26</v>
      </c>
      <c r="B13763" t="s">
        <v>1166</v>
      </c>
      <c r="C13763">
        <v>106</v>
      </c>
      <c r="D13763" t="s">
        <v>140</v>
      </c>
      <c r="E13763" t="s">
        <v>1113</v>
      </c>
      <c r="F13763" t="s">
        <v>140</v>
      </c>
      <c r="G13763" t="s">
        <v>1064</v>
      </c>
    </row>
    <row r="13764" spans="1:7" x14ac:dyDescent="0.35">
      <c r="A13764" t="s">
        <v>27</v>
      </c>
      <c r="B13764" t="s">
        <v>1165</v>
      </c>
      <c r="C13764">
        <v>100</v>
      </c>
      <c r="D13764" t="s">
        <v>1009</v>
      </c>
      <c r="E13764" t="s">
        <v>1210</v>
      </c>
      <c r="F13764" t="s">
        <v>140</v>
      </c>
      <c r="G13764" t="s">
        <v>140</v>
      </c>
    </row>
    <row r="13765" spans="1:7" x14ac:dyDescent="0.35">
      <c r="A13765" t="s">
        <v>27</v>
      </c>
      <c r="B13765" t="s">
        <v>1166</v>
      </c>
      <c r="C13765">
        <v>104</v>
      </c>
      <c r="D13765" t="s">
        <v>140</v>
      </c>
      <c r="E13765" t="s">
        <v>1147</v>
      </c>
      <c r="F13765" t="s">
        <v>140</v>
      </c>
      <c r="G13765" t="s">
        <v>1050</v>
      </c>
    </row>
    <row r="13766" spans="1:7" x14ac:dyDescent="0.35">
      <c r="A13766" t="s">
        <v>28</v>
      </c>
      <c r="B13766" t="s">
        <v>1165</v>
      </c>
      <c r="C13766">
        <v>84</v>
      </c>
      <c r="D13766" t="s">
        <v>1009</v>
      </c>
      <c r="E13766" t="s">
        <v>1201</v>
      </c>
      <c r="F13766" t="s">
        <v>140</v>
      </c>
      <c r="G13766" t="s">
        <v>1009</v>
      </c>
    </row>
    <row r="13767" spans="1:7" x14ac:dyDescent="0.35">
      <c r="A13767" t="s">
        <v>28</v>
      </c>
      <c r="B13767" t="s">
        <v>1166</v>
      </c>
      <c r="C13767">
        <v>122</v>
      </c>
      <c r="D13767" t="s">
        <v>1021</v>
      </c>
      <c r="E13767" t="s">
        <v>928</v>
      </c>
      <c r="F13767" t="s">
        <v>1021</v>
      </c>
      <c r="G13767" t="s">
        <v>1068</v>
      </c>
    </row>
    <row r="13768" spans="1:7" x14ac:dyDescent="0.35">
      <c r="A13768" t="s">
        <v>29</v>
      </c>
      <c r="B13768" t="s">
        <v>1165</v>
      </c>
      <c r="C13768">
        <v>94</v>
      </c>
      <c r="D13768" t="s">
        <v>1016</v>
      </c>
      <c r="E13768" t="s">
        <v>1148</v>
      </c>
      <c r="F13768" t="s">
        <v>140</v>
      </c>
      <c r="G13768" t="s">
        <v>1014</v>
      </c>
    </row>
    <row r="13769" spans="1:7" x14ac:dyDescent="0.35">
      <c r="A13769" t="s">
        <v>29</v>
      </c>
      <c r="B13769" t="s">
        <v>1166</v>
      </c>
      <c r="C13769">
        <v>110</v>
      </c>
      <c r="D13769" t="s">
        <v>140</v>
      </c>
      <c r="E13769" t="s">
        <v>918</v>
      </c>
      <c r="F13769" t="s">
        <v>140</v>
      </c>
      <c r="G13769" t="s">
        <v>919</v>
      </c>
    </row>
    <row r="13770" spans="1:7" x14ac:dyDescent="0.35">
      <c r="A13770" t="s">
        <v>30</v>
      </c>
      <c r="B13770" t="s">
        <v>1165</v>
      </c>
      <c r="C13770">
        <v>91</v>
      </c>
      <c r="D13770" t="s">
        <v>1019</v>
      </c>
      <c r="E13770" t="s">
        <v>1201</v>
      </c>
      <c r="F13770" t="s">
        <v>140</v>
      </c>
      <c r="G13770" t="s">
        <v>140</v>
      </c>
    </row>
    <row r="13771" spans="1:7" x14ac:dyDescent="0.35">
      <c r="A13771" t="s">
        <v>30</v>
      </c>
      <c r="B13771" t="s">
        <v>1166</v>
      </c>
      <c r="C13771">
        <v>111</v>
      </c>
      <c r="D13771" t="s">
        <v>140</v>
      </c>
      <c r="E13771" t="s">
        <v>948</v>
      </c>
      <c r="F13771" t="s">
        <v>140</v>
      </c>
      <c r="G13771" t="s">
        <v>949</v>
      </c>
    </row>
    <row r="13772" spans="1:7" x14ac:dyDescent="0.35">
      <c r="A13772" t="s">
        <v>31</v>
      </c>
      <c r="B13772" t="s">
        <v>1165</v>
      </c>
      <c r="C13772">
        <v>132</v>
      </c>
      <c r="D13772" t="s">
        <v>1014</v>
      </c>
      <c r="E13772" t="s">
        <v>1213</v>
      </c>
      <c r="F13772" t="s">
        <v>140</v>
      </c>
      <c r="G13772" t="s">
        <v>1050</v>
      </c>
    </row>
    <row r="13773" spans="1:7" x14ac:dyDescent="0.35">
      <c r="A13773" t="s">
        <v>31</v>
      </c>
      <c r="B13773" t="s">
        <v>1166</v>
      </c>
      <c r="C13773">
        <v>75</v>
      </c>
      <c r="D13773" t="s">
        <v>1054</v>
      </c>
      <c r="E13773" t="s">
        <v>344</v>
      </c>
      <c r="F13773" t="s">
        <v>140</v>
      </c>
      <c r="G13773" t="s">
        <v>869</v>
      </c>
    </row>
    <row r="13774" spans="1:7" x14ac:dyDescent="0.35">
      <c r="A13774" t="s">
        <v>32</v>
      </c>
      <c r="B13774" t="s">
        <v>1165</v>
      </c>
      <c r="C13774">
        <v>1845</v>
      </c>
      <c r="D13774" t="s">
        <v>1014</v>
      </c>
      <c r="E13774" t="s">
        <v>948</v>
      </c>
      <c r="F13774" t="s">
        <v>1022</v>
      </c>
      <c r="G13774" t="s">
        <v>1012</v>
      </c>
    </row>
    <row r="13775" spans="1:7" x14ac:dyDescent="0.35">
      <c r="A13775" t="s">
        <v>32</v>
      </c>
      <c r="B13775" t="s">
        <v>1166</v>
      </c>
      <c r="C13775">
        <v>3082</v>
      </c>
      <c r="D13775" t="s">
        <v>1016</v>
      </c>
      <c r="E13775" t="s">
        <v>1143</v>
      </c>
      <c r="F13775" t="s">
        <v>1022</v>
      </c>
      <c r="G13775" t="s">
        <v>869</v>
      </c>
    </row>
    <row r="13777" spans="1:7" x14ac:dyDescent="0.35">
      <c r="A13777" t="s">
        <v>1563</v>
      </c>
    </row>
    <row r="13778" spans="1:7" x14ac:dyDescent="0.35">
      <c r="A13778" t="s">
        <v>2</v>
      </c>
      <c r="B13778" t="s">
        <v>1136</v>
      </c>
      <c r="C13778" t="s">
        <v>3</v>
      </c>
      <c r="D13778" t="s">
        <v>1133</v>
      </c>
      <c r="E13778" t="s">
        <v>85</v>
      </c>
      <c r="F13778" t="s">
        <v>136</v>
      </c>
      <c r="G13778" t="s">
        <v>86</v>
      </c>
    </row>
    <row r="13779" spans="1:7" x14ac:dyDescent="0.35">
      <c r="A13779" t="s">
        <v>8</v>
      </c>
      <c r="B13779" t="s">
        <v>1126</v>
      </c>
      <c r="C13779">
        <v>91</v>
      </c>
      <c r="D13779" t="s">
        <v>140</v>
      </c>
      <c r="E13779" t="s">
        <v>661</v>
      </c>
      <c r="F13779" t="s">
        <v>140</v>
      </c>
      <c r="G13779" t="s">
        <v>660</v>
      </c>
    </row>
    <row r="13780" spans="1:7" x14ac:dyDescent="0.35">
      <c r="A13780" t="s">
        <v>8</v>
      </c>
      <c r="B13780" t="s">
        <v>1127</v>
      </c>
      <c r="C13780">
        <v>111</v>
      </c>
      <c r="D13780" t="s">
        <v>140</v>
      </c>
      <c r="E13780" t="s">
        <v>1113</v>
      </c>
      <c r="F13780" t="s">
        <v>1054</v>
      </c>
      <c r="G13780" t="s">
        <v>1051</v>
      </c>
    </row>
    <row r="13781" spans="1:7" x14ac:dyDescent="0.35">
      <c r="A13781" t="s">
        <v>8</v>
      </c>
      <c r="B13781" t="s">
        <v>339</v>
      </c>
      <c r="C13781">
        <v>1</v>
      </c>
      <c r="D13781" t="s">
        <v>140</v>
      </c>
      <c r="E13781" t="s">
        <v>177</v>
      </c>
      <c r="F13781" t="s">
        <v>140</v>
      </c>
      <c r="G13781" t="s">
        <v>140</v>
      </c>
    </row>
    <row r="13782" spans="1:7" x14ac:dyDescent="0.35">
      <c r="A13782" t="s">
        <v>9</v>
      </c>
      <c r="B13782" t="s">
        <v>1126</v>
      </c>
      <c r="C13782">
        <v>77</v>
      </c>
      <c r="D13782" t="s">
        <v>140</v>
      </c>
      <c r="E13782" t="s">
        <v>918</v>
      </c>
      <c r="F13782" t="s">
        <v>140</v>
      </c>
      <c r="G13782" t="s">
        <v>919</v>
      </c>
    </row>
    <row r="13783" spans="1:7" x14ac:dyDescent="0.35">
      <c r="A13783" t="s">
        <v>9</v>
      </c>
      <c r="B13783" t="s">
        <v>1127</v>
      </c>
      <c r="C13783">
        <v>118</v>
      </c>
      <c r="D13783" t="s">
        <v>140</v>
      </c>
      <c r="E13783" t="s">
        <v>1196</v>
      </c>
      <c r="F13783" t="s">
        <v>140</v>
      </c>
      <c r="G13783" t="s">
        <v>1011</v>
      </c>
    </row>
    <row r="13784" spans="1:7" x14ac:dyDescent="0.35">
      <c r="A13784" t="s">
        <v>9</v>
      </c>
      <c r="B13784" t="s">
        <v>339</v>
      </c>
      <c r="C13784">
        <v>6</v>
      </c>
      <c r="D13784" t="s">
        <v>140</v>
      </c>
      <c r="E13784" t="s">
        <v>675</v>
      </c>
      <c r="F13784" t="s">
        <v>140</v>
      </c>
      <c r="G13784" t="s">
        <v>674</v>
      </c>
    </row>
    <row r="13785" spans="1:7" x14ac:dyDescent="0.35">
      <c r="A13785" t="s">
        <v>10</v>
      </c>
      <c r="B13785" t="s">
        <v>1126</v>
      </c>
      <c r="C13785">
        <v>92</v>
      </c>
      <c r="D13785" t="s">
        <v>140</v>
      </c>
      <c r="E13785" t="s">
        <v>1230</v>
      </c>
      <c r="F13785" t="s">
        <v>140</v>
      </c>
      <c r="G13785" t="s">
        <v>1004</v>
      </c>
    </row>
    <row r="13786" spans="1:7" x14ac:dyDescent="0.35">
      <c r="A13786" t="s">
        <v>10</v>
      </c>
      <c r="B13786" t="s">
        <v>1127</v>
      </c>
      <c r="C13786">
        <v>105</v>
      </c>
      <c r="D13786" t="s">
        <v>1066</v>
      </c>
      <c r="E13786" t="s">
        <v>858</v>
      </c>
      <c r="F13786" t="s">
        <v>140</v>
      </c>
      <c r="G13786" t="s">
        <v>869</v>
      </c>
    </row>
    <row r="13787" spans="1:7" x14ac:dyDescent="0.35">
      <c r="A13787" t="s">
        <v>10</v>
      </c>
      <c r="B13787" t="s">
        <v>339</v>
      </c>
      <c r="C13787">
        <v>10</v>
      </c>
      <c r="D13787" t="s">
        <v>140</v>
      </c>
      <c r="E13787" t="s">
        <v>177</v>
      </c>
      <c r="F13787" t="s">
        <v>140</v>
      </c>
      <c r="G13787" t="s">
        <v>140</v>
      </c>
    </row>
    <row r="13788" spans="1:7" x14ac:dyDescent="0.35">
      <c r="A13788" t="s">
        <v>11</v>
      </c>
      <c r="B13788" t="s">
        <v>1126</v>
      </c>
      <c r="C13788">
        <v>90</v>
      </c>
      <c r="D13788" t="s">
        <v>1016</v>
      </c>
      <c r="E13788" t="s">
        <v>870</v>
      </c>
      <c r="F13788" t="s">
        <v>140</v>
      </c>
      <c r="G13788" t="s">
        <v>1068</v>
      </c>
    </row>
    <row r="13789" spans="1:7" x14ac:dyDescent="0.35">
      <c r="A13789" t="s">
        <v>11</v>
      </c>
      <c r="B13789" t="s">
        <v>1127</v>
      </c>
      <c r="C13789">
        <v>111</v>
      </c>
      <c r="D13789" t="s">
        <v>140</v>
      </c>
      <c r="E13789" t="s">
        <v>1202</v>
      </c>
      <c r="F13789" t="s">
        <v>140</v>
      </c>
      <c r="G13789" t="s">
        <v>1066</v>
      </c>
    </row>
    <row r="13790" spans="1:7" x14ac:dyDescent="0.35">
      <c r="A13790" t="s">
        <v>11</v>
      </c>
      <c r="B13790" t="s">
        <v>339</v>
      </c>
      <c r="C13790">
        <v>5</v>
      </c>
      <c r="D13790" t="s">
        <v>140</v>
      </c>
      <c r="E13790" t="s">
        <v>177</v>
      </c>
      <c r="F13790" t="s">
        <v>140</v>
      </c>
      <c r="G13790" t="s">
        <v>140</v>
      </c>
    </row>
    <row r="13791" spans="1:7" x14ac:dyDescent="0.35">
      <c r="A13791" t="s">
        <v>12</v>
      </c>
      <c r="B13791" t="s">
        <v>1126</v>
      </c>
      <c r="C13791">
        <v>96</v>
      </c>
      <c r="D13791" t="s">
        <v>140</v>
      </c>
      <c r="E13791" t="s">
        <v>870</v>
      </c>
      <c r="F13791" t="s">
        <v>140</v>
      </c>
      <c r="G13791" t="s">
        <v>869</v>
      </c>
    </row>
    <row r="13792" spans="1:7" x14ac:dyDescent="0.35">
      <c r="A13792" t="s">
        <v>12</v>
      </c>
      <c r="B13792" t="s">
        <v>1127</v>
      </c>
      <c r="C13792">
        <v>100</v>
      </c>
      <c r="D13792" t="s">
        <v>1010</v>
      </c>
      <c r="E13792" t="s">
        <v>1157</v>
      </c>
      <c r="F13792" t="s">
        <v>1017</v>
      </c>
      <c r="G13792" t="s">
        <v>1067</v>
      </c>
    </row>
    <row r="13793" spans="1:7" x14ac:dyDescent="0.35">
      <c r="A13793" t="s">
        <v>12</v>
      </c>
      <c r="B13793" t="s">
        <v>339</v>
      </c>
      <c r="C13793">
        <v>13</v>
      </c>
      <c r="D13793" t="s">
        <v>140</v>
      </c>
      <c r="E13793" t="s">
        <v>177</v>
      </c>
      <c r="F13793" t="s">
        <v>140</v>
      </c>
      <c r="G13793" t="s">
        <v>140</v>
      </c>
    </row>
    <row r="13794" spans="1:7" x14ac:dyDescent="0.35">
      <c r="A13794" t="s">
        <v>13</v>
      </c>
      <c r="B13794" t="s">
        <v>1126</v>
      </c>
      <c r="C13794">
        <v>85</v>
      </c>
      <c r="D13794" t="s">
        <v>1023</v>
      </c>
      <c r="E13794" t="s">
        <v>1198</v>
      </c>
      <c r="F13794" t="s">
        <v>140</v>
      </c>
      <c r="G13794" t="s">
        <v>140</v>
      </c>
    </row>
    <row r="13795" spans="1:7" x14ac:dyDescent="0.35">
      <c r="A13795" t="s">
        <v>13</v>
      </c>
      <c r="B13795" t="s">
        <v>1127</v>
      </c>
      <c r="C13795">
        <v>112</v>
      </c>
      <c r="D13795" t="s">
        <v>1019</v>
      </c>
      <c r="E13795" t="s">
        <v>933</v>
      </c>
      <c r="F13795" t="s">
        <v>1013</v>
      </c>
      <c r="G13795" t="s">
        <v>875</v>
      </c>
    </row>
    <row r="13796" spans="1:7" x14ac:dyDescent="0.35">
      <c r="A13796" t="s">
        <v>13</v>
      </c>
      <c r="B13796" t="s">
        <v>339</v>
      </c>
      <c r="C13796">
        <v>9</v>
      </c>
      <c r="D13796" t="s">
        <v>140</v>
      </c>
      <c r="E13796" t="s">
        <v>177</v>
      </c>
      <c r="F13796" t="s">
        <v>140</v>
      </c>
      <c r="G13796" t="s">
        <v>140</v>
      </c>
    </row>
    <row r="13797" spans="1:7" x14ac:dyDescent="0.35">
      <c r="A13797" t="s">
        <v>14</v>
      </c>
      <c r="B13797" t="s">
        <v>1126</v>
      </c>
      <c r="C13797">
        <v>77</v>
      </c>
      <c r="D13797" t="s">
        <v>140</v>
      </c>
      <c r="E13797" t="s">
        <v>1144</v>
      </c>
      <c r="F13797" t="s">
        <v>140</v>
      </c>
      <c r="G13797" t="s">
        <v>1060</v>
      </c>
    </row>
    <row r="13798" spans="1:7" x14ac:dyDescent="0.35">
      <c r="A13798" t="s">
        <v>14</v>
      </c>
      <c r="B13798" t="s">
        <v>1127</v>
      </c>
      <c r="C13798">
        <v>119</v>
      </c>
      <c r="D13798" t="s">
        <v>140</v>
      </c>
      <c r="E13798" t="s">
        <v>1113</v>
      </c>
      <c r="F13798" t="s">
        <v>140</v>
      </c>
      <c r="G13798" t="s">
        <v>1064</v>
      </c>
    </row>
    <row r="13799" spans="1:7" x14ac:dyDescent="0.35">
      <c r="A13799" t="s">
        <v>14</v>
      </c>
      <c r="B13799" t="s">
        <v>339</v>
      </c>
      <c r="C13799">
        <v>7</v>
      </c>
      <c r="D13799" t="s">
        <v>140</v>
      </c>
      <c r="E13799" t="s">
        <v>177</v>
      </c>
      <c r="F13799" t="s">
        <v>140</v>
      </c>
      <c r="G13799" t="s">
        <v>140</v>
      </c>
    </row>
    <row r="13800" spans="1:7" x14ac:dyDescent="0.35">
      <c r="A13800" t="s">
        <v>15</v>
      </c>
      <c r="B13800" t="s">
        <v>1126</v>
      </c>
      <c r="C13800">
        <v>93</v>
      </c>
      <c r="D13800" t="s">
        <v>140</v>
      </c>
      <c r="E13800" t="s">
        <v>1200</v>
      </c>
      <c r="F13800" t="s">
        <v>140</v>
      </c>
      <c r="G13800" t="s">
        <v>1020</v>
      </c>
    </row>
    <row r="13801" spans="1:7" x14ac:dyDescent="0.35">
      <c r="A13801" t="s">
        <v>15</v>
      </c>
      <c r="B13801" t="s">
        <v>1127</v>
      </c>
      <c r="C13801">
        <v>107</v>
      </c>
      <c r="D13801" t="s">
        <v>1019</v>
      </c>
      <c r="E13801" t="s">
        <v>1183</v>
      </c>
      <c r="F13801" t="s">
        <v>140</v>
      </c>
      <c r="G13801" t="s">
        <v>1019</v>
      </c>
    </row>
    <row r="13802" spans="1:7" x14ac:dyDescent="0.35">
      <c r="A13802" t="s">
        <v>15</v>
      </c>
      <c r="B13802" t="s">
        <v>339</v>
      </c>
      <c r="C13802">
        <v>6</v>
      </c>
      <c r="D13802" t="s">
        <v>140</v>
      </c>
      <c r="E13802" t="s">
        <v>177</v>
      </c>
      <c r="F13802" t="s">
        <v>140</v>
      </c>
      <c r="G13802" t="s">
        <v>140</v>
      </c>
    </row>
    <row r="13803" spans="1:7" x14ac:dyDescent="0.35">
      <c r="A13803" t="s">
        <v>16</v>
      </c>
      <c r="B13803" t="s">
        <v>1126</v>
      </c>
      <c r="C13803">
        <v>83</v>
      </c>
      <c r="D13803" t="s">
        <v>1014</v>
      </c>
      <c r="E13803" t="s">
        <v>1143</v>
      </c>
      <c r="F13803" t="s">
        <v>1017</v>
      </c>
      <c r="G13803" t="s">
        <v>1046</v>
      </c>
    </row>
    <row r="13804" spans="1:7" x14ac:dyDescent="0.35">
      <c r="A13804" t="s">
        <v>16</v>
      </c>
      <c r="B13804" t="s">
        <v>1127</v>
      </c>
      <c r="C13804">
        <v>107</v>
      </c>
      <c r="D13804" t="s">
        <v>140</v>
      </c>
      <c r="E13804" t="s">
        <v>774</v>
      </c>
      <c r="F13804" t="s">
        <v>140</v>
      </c>
      <c r="G13804" t="s">
        <v>775</v>
      </c>
    </row>
    <row r="13805" spans="1:7" x14ac:dyDescent="0.35">
      <c r="A13805" t="s">
        <v>16</v>
      </c>
      <c r="B13805" t="s">
        <v>339</v>
      </c>
      <c r="C13805">
        <v>16</v>
      </c>
      <c r="D13805" t="s">
        <v>140</v>
      </c>
      <c r="E13805" t="s">
        <v>177</v>
      </c>
      <c r="F13805" t="s">
        <v>140</v>
      </c>
      <c r="G13805" t="s">
        <v>140</v>
      </c>
    </row>
    <row r="13806" spans="1:7" x14ac:dyDescent="0.35">
      <c r="A13806" t="s">
        <v>17</v>
      </c>
      <c r="B13806" t="s">
        <v>1126</v>
      </c>
      <c r="C13806">
        <v>92</v>
      </c>
      <c r="D13806" t="s">
        <v>1063</v>
      </c>
      <c r="E13806" t="s">
        <v>1183</v>
      </c>
      <c r="F13806" t="s">
        <v>140</v>
      </c>
      <c r="G13806" t="s">
        <v>1054</v>
      </c>
    </row>
    <row r="13807" spans="1:7" x14ac:dyDescent="0.35">
      <c r="A13807" t="s">
        <v>17</v>
      </c>
      <c r="B13807" t="s">
        <v>1127</v>
      </c>
      <c r="C13807">
        <v>100</v>
      </c>
      <c r="D13807" t="s">
        <v>140</v>
      </c>
      <c r="E13807" t="s">
        <v>1213</v>
      </c>
      <c r="F13807" t="s">
        <v>140</v>
      </c>
      <c r="G13807" t="s">
        <v>1073</v>
      </c>
    </row>
    <row r="13808" spans="1:7" x14ac:dyDescent="0.35">
      <c r="A13808" t="s">
        <v>17</v>
      </c>
      <c r="B13808" t="s">
        <v>339</v>
      </c>
      <c r="C13808">
        <v>11</v>
      </c>
      <c r="D13808" t="s">
        <v>140</v>
      </c>
      <c r="E13808" t="s">
        <v>177</v>
      </c>
      <c r="F13808" t="s">
        <v>140</v>
      </c>
      <c r="G13808" t="s">
        <v>140</v>
      </c>
    </row>
    <row r="13809" spans="1:7" x14ac:dyDescent="0.35">
      <c r="A13809" t="s">
        <v>18</v>
      </c>
      <c r="B13809" t="s">
        <v>1126</v>
      </c>
      <c r="C13809">
        <v>94</v>
      </c>
      <c r="D13809" t="s">
        <v>1009</v>
      </c>
      <c r="E13809" t="s">
        <v>1210</v>
      </c>
      <c r="F13809" t="s">
        <v>140</v>
      </c>
      <c r="G13809" t="s">
        <v>140</v>
      </c>
    </row>
    <row r="13810" spans="1:7" x14ac:dyDescent="0.35">
      <c r="A13810" t="s">
        <v>18</v>
      </c>
      <c r="B13810" t="s">
        <v>1127</v>
      </c>
      <c r="C13810">
        <v>103</v>
      </c>
      <c r="D13810" t="s">
        <v>140</v>
      </c>
      <c r="E13810" t="s">
        <v>1147</v>
      </c>
      <c r="F13810" t="s">
        <v>140</v>
      </c>
      <c r="G13810" t="s">
        <v>1050</v>
      </c>
    </row>
    <row r="13811" spans="1:7" x14ac:dyDescent="0.35">
      <c r="A13811" t="s">
        <v>18</v>
      </c>
      <c r="B13811" t="s">
        <v>339</v>
      </c>
      <c r="C13811">
        <v>8</v>
      </c>
      <c r="D13811" t="s">
        <v>140</v>
      </c>
      <c r="E13811" t="s">
        <v>177</v>
      </c>
      <c r="F13811" t="s">
        <v>140</v>
      </c>
      <c r="G13811" t="s">
        <v>140</v>
      </c>
    </row>
    <row r="13812" spans="1:7" x14ac:dyDescent="0.35">
      <c r="A13812" t="s">
        <v>19</v>
      </c>
      <c r="B13812" t="s">
        <v>1126</v>
      </c>
      <c r="C13812">
        <v>96</v>
      </c>
      <c r="D13812" t="s">
        <v>140</v>
      </c>
      <c r="E13812" t="s">
        <v>904</v>
      </c>
      <c r="F13812" t="s">
        <v>140</v>
      </c>
      <c r="G13812" t="s">
        <v>903</v>
      </c>
    </row>
    <row r="13813" spans="1:7" x14ac:dyDescent="0.35">
      <c r="A13813" t="s">
        <v>19</v>
      </c>
      <c r="B13813" t="s">
        <v>1127</v>
      </c>
      <c r="C13813">
        <v>99</v>
      </c>
      <c r="D13813" t="s">
        <v>140</v>
      </c>
      <c r="E13813" t="s">
        <v>1208</v>
      </c>
      <c r="F13813" t="s">
        <v>140</v>
      </c>
      <c r="G13813" t="s">
        <v>1017</v>
      </c>
    </row>
    <row r="13814" spans="1:7" x14ac:dyDescent="0.35">
      <c r="A13814" t="s">
        <v>19</v>
      </c>
      <c r="B13814" t="s">
        <v>339</v>
      </c>
      <c r="C13814">
        <v>11</v>
      </c>
      <c r="D13814" t="s">
        <v>140</v>
      </c>
      <c r="E13814" t="s">
        <v>96</v>
      </c>
      <c r="F13814" t="s">
        <v>140</v>
      </c>
      <c r="G13814" t="s">
        <v>95</v>
      </c>
    </row>
    <row r="13815" spans="1:7" x14ac:dyDescent="0.35">
      <c r="A13815" t="s">
        <v>20</v>
      </c>
      <c r="B13815" t="s">
        <v>1126</v>
      </c>
      <c r="C13815">
        <v>87</v>
      </c>
      <c r="D13815" t="s">
        <v>140</v>
      </c>
      <c r="E13815" t="s">
        <v>1177</v>
      </c>
      <c r="F13815" t="s">
        <v>140</v>
      </c>
      <c r="G13815" t="s">
        <v>1012</v>
      </c>
    </row>
    <row r="13816" spans="1:7" x14ac:dyDescent="0.35">
      <c r="A13816" t="s">
        <v>20</v>
      </c>
      <c r="B13816" t="s">
        <v>1127</v>
      </c>
      <c r="C13816">
        <v>115</v>
      </c>
      <c r="D13816" t="s">
        <v>1066</v>
      </c>
      <c r="E13816" t="s">
        <v>1120</v>
      </c>
      <c r="F13816" t="s">
        <v>1010</v>
      </c>
      <c r="G13816" t="s">
        <v>1066</v>
      </c>
    </row>
    <row r="13817" spans="1:7" x14ac:dyDescent="0.35">
      <c r="A13817" t="s">
        <v>20</v>
      </c>
      <c r="B13817" t="s">
        <v>339</v>
      </c>
      <c r="C13817">
        <v>4</v>
      </c>
      <c r="D13817" t="s">
        <v>140</v>
      </c>
      <c r="E13817" t="s">
        <v>177</v>
      </c>
      <c r="F13817" t="s">
        <v>140</v>
      </c>
      <c r="G13817" t="s">
        <v>140</v>
      </c>
    </row>
    <row r="13818" spans="1:7" x14ac:dyDescent="0.35">
      <c r="A13818" t="s">
        <v>21</v>
      </c>
      <c r="B13818" t="s">
        <v>1126</v>
      </c>
      <c r="C13818">
        <v>58</v>
      </c>
      <c r="D13818" t="s">
        <v>140</v>
      </c>
      <c r="E13818" t="s">
        <v>930</v>
      </c>
      <c r="F13818" t="s">
        <v>140</v>
      </c>
      <c r="G13818" t="s">
        <v>147</v>
      </c>
    </row>
    <row r="13819" spans="1:7" x14ac:dyDescent="0.35">
      <c r="A13819" t="s">
        <v>21</v>
      </c>
      <c r="B13819" t="s">
        <v>1127</v>
      </c>
      <c r="C13819">
        <v>144</v>
      </c>
      <c r="D13819" t="s">
        <v>140</v>
      </c>
      <c r="E13819" t="s">
        <v>990</v>
      </c>
      <c r="F13819" t="s">
        <v>140</v>
      </c>
      <c r="G13819" t="s">
        <v>458</v>
      </c>
    </row>
    <row r="13820" spans="1:7" x14ac:dyDescent="0.35">
      <c r="A13820" t="s">
        <v>21</v>
      </c>
      <c r="B13820" t="s">
        <v>339</v>
      </c>
      <c r="C13820">
        <v>8</v>
      </c>
      <c r="D13820" t="s">
        <v>140</v>
      </c>
      <c r="E13820" t="s">
        <v>1158</v>
      </c>
      <c r="F13820" t="s">
        <v>140</v>
      </c>
      <c r="G13820" t="s">
        <v>592</v>
      </c>
    </row>
    <row r="13821" spans="1:7" x14ac:dyDescent="0.35">
      <c r="A13821" t="s">
        <v>22</v>
      </c>
      <c r="B13821" t="s">
        <v>1126</v>
      </c>
      <c r="C13821">
        <v>87</v>
      </c>
      <c r="D13821" t="s">
        <v>1010</v>
      </c>
      <c r="E13821" t="s">
        <v>990</v>
      </c>
      <c r="F13821" t="s">
        <v>1063</v>
      </c>
      <c r="G13821" t="s">
        <v>1064</v>
      </c>
    </row>
    <row r="13822" spans="1:7" x14ac:dyDescent="0.35">
      <c r="A13822" t="s">
        <v>22</v>
      </c>
      <c r="B13822" t="s">
        <v>1127</v>
      </c>
      <c r="C13822">
        <v>111</v>
      </c>
      <c r="D13822" t="s">
        <v>1063</v>
      </c>
      <c r="E13822" t="s">
        <v>1196</v>
      </c>
      <c r="F13822" t="s">
        <v>1009</v>
      </c>
      <c r="G13822" t="s">
        <v>140</v>
      </c>
    </row>
    <row r="13823" spans="1:7" x14ac:dyDescent="0.35">
      <c r="A13823" t="s">
        <v>22</v>
      </c>
      <c r="B13823" t="s">
        <v>339</v>
      </c>
      <c r="C13823">
        <v>11</v>
      </c>
      <c r="D13823" t="s">
        <v>140</v>
      </c>
      <c r="E13823" t="s">
        <v>177</v>
      </c>
      <c r="F13823" t="s">
        <v>140</v>
      </c>
      <c r="G13823" t="s">
        <v>140</v>
      </c>
    </row>
    <row r="13824" spans="1:7" x14ac:dyDescent="0.35">
      <c r="A13824" t="s">
        <v>23</v>
      </c>
      <c r="B13824" t="s">
        <v>1126</v>
      </c>
      <c r="C13824">
        <v>99</v>
      </c>
      <c r="D13824" t="s">
        <v>949</v>
      </c>
      <c r="E13824" t="s">
        <v>1160</v>
      </c>
      <c r="F13824" t="s">
        <v>140</v>
      </c>
      <c r="G13824" t="s">
        <v>1054</v>
      </c>
    </row>
    <row r="13825" spans="1:7" x14ac:dyDescent="0.35">
      <c r="A13825" t="s">
        <v>23</v>
      </c>
      <c r="B13825" t="s">
        <v>1127</v>
      </c>
      <c r="C13825">
        <v>94</v>
      </c>
      <c r="D13825" t="s">
        <v>140</v>
      </c>
      <c r="E13825" t="s">
        <v>1196</v>
      </c>
      <c r="F13825" t="s">
        <v>140</v>
      </c>
      <c r="G13825" t="s">
        <v>1011</v>
      </c>
    </row>
    <row r="13826" spans="1:7" x14ac:dyDescent="0.35">
      <c r="A13826" t="s">
        <v>23</v>
      </c>
      <c r="B13826" t="s">
        <v>339</v>
      </c>
      <c r="C13826">
        <v>12</v>
      </c>
      <c r="D13826" t="s">
        <v>140</v>
      </c>
      <c r="E13826" t="s">
        <v>784</v>
      </c>
      <c r="F13826" t="s">
        <v>140</v>
      </c>
      <c r="G13826" t="s">
        <v>785</v>
      </c>
    </row>
    <row r="13827" spans="1:7" x14ac:dyDescent="0.35">
      <c r="A13827" t="s">
        <v>24</v>
      </c>
      <c r="B13827" t="s">
        <v>1126</v>
      </c>
      <c r="C13827">
        <v>86</v>
      </c>
      <c r="D13827" t="s">
        <v>140</v>
      </c>
      <c r="E13827" t="s">
        <v>1006</v>
      </c>
      <c r="F13827" t="s">
        <v>140</v>
      </c>
      <c r="G13827" t="s">
        <v>1007</v>
      </c>
    </row>
    <row r="13828" spans="1:7" x14ac:dyDescent="0.35">
      <c r="A13828" t="s">
        <v>24</v>
      </c>
      <c r="B13828" t="s">
        <v>1127</v>
      </c>
      <c r="C13828">
        <v>117</v>
      </c>
      <c r="D13828" t="s">
        <v>140</v>
      </c>
      <c r="E13828" t="s">
        <v>918</v>
      </c>
      <c r="F13828" t="s">
        <v>140</v>
      </c>
      <c r="G13828" t="s">
        <v>919</v>
      </c>
    </row>
    <row r="13829" spans="1:7" x14ac:dyDescent="0.35">
      <c r="A13829" t="s">
        <v>24</v>
      </c>
      <c r="B13829" t="s">
        <v>339</v>
      </c>
      <c r="C13829">
        <v>4</v>
      </c>
      <c r="D13829" t="s">
        <v>140</v>
      </c>
      <c r="E13829" t="s">
        <v>177</v>
      </c>
      <c r="F13829" t="s">
        <v>140</v>
      </c>
      <c r="G13829" t="s">
        <v>140</v>
      </c>
    </row>
    <row r="13830" spans="1:7" x14ac:dyDescent="0.35">
      <c r="A13830" t="s">
        <v>25</v>
      </c>
      <c r="B13830" t="s">
        <v>1126</v>
      </c>
      <c r="C13830">
        <v>85</v>
      </c>
      <c r="D13830" t="s">
        <v>1051</v>
      </c>
      <c r="E13830" t="s">
        <v>768</v>
      </c>
      <c r="F13830" t="s">
        <v>140</v>
      </c>
      <c r="G13830" t="s">
        <v>996</v>
      </c>
    </row>
    <row r="13831" spans="1:7" x14ac:dyDescent="0.35">
      <c r="A13831" t="s">
        <v>25</v>
      </c>
      <c r="B13831" t="s">
        <v>1127</v>
      </c>
      <c r="C13831">
        <v>111</v>
      </c>
      <c r="D13831" t="s">
        <v>1020</v>
      </c>
      <c r="E13831" t="s">
        <v>1116</v>
      </c>
      <c r="F13831" t="s">
        <v>1010</v>
      </c>
      <c r="G13831" t="s">
        <v>1066</v>
      </c>
    </row>
    <row r="13832" spans="1:7" x14ac:dyDescent="0.35">
      <c r="A13832" t="s">
        <v>25</v>
      </c>
      <c r="B13832" t="s">
        <v>339</v>
      </c>
      <c r="C13832">
        <v>8</v>
      </c>
      <c r="D13832" t="s">
        <v>140</v>
      </c>
      <c r="E13832" t="s">
        <v>177</v>
      </c>
      <c r="F13832" t="s">
        <v>140</v>
      </c>
      <c r="G13832" t="s">
        <v>140</v>
      </c>
    </row>
    <row r="13833" spans="1:7" x14ac:dyDescent="0.35">
      <c r="A13833" t="s">
        <v>26</v>
      </c>
      <c r="B13833" t="s">
        <v>1126</v>
      </c>
      <c r="C13833">
        <v>92</v>
      </c>
      <c r="D13833" t="s">
        <v>954</v>
      </c>
      <c r="E13833" t="s">
        <v>100</v>
      </c>
      <c r="F13833" t="s">
        <v>140</v>
      </c>
      <c r="G13833" t="s">
        <v>664</v>
      </c>
    </row>
    <row r="13834" spans="1:7" x14ac:dyDescent="0.35">
      <c r="A13834" t="s">
        <v>26</v>
      </c>
      <c r="B13834" t="s">
        <v>1127</v>
      </c>
      <c r="C13834">
        <v>100</v>
      </c>
      <c r="D13834" t="s">
        <v>140</v>
      </c>
      <c r="E13834" t="s">
        <v>1206</v>
      </c>
      <c r="F13834" t="s">
        <v>140</v>
      </c>
      <c r="G13834" t="s">
        <v>1054</v>
      </c>
    </row>
    <row r="13835" spans="1:7" x14ac:dyDescent="0.35">
      <c r="A13835" t="s">
        <v>26</v>
      </c>
      <c r="B13835" t="s">
        <v>339</v>
      </c>
      <c r="C13835">
        <v>10</v>
      </c>
      <c r="D13835" t="s">
        <v>140</v>
      </c>
      <c r="E13835" t="s">
        <v>177</v>
      </c>
      <c r="F13835" t="s">
        <v>140</v>
      </c>
      <c r="G13835" t="s">
        <v>140</v>
      </c>
    </row>
    <row r="13836" spans="1:7" x14ac:dyDescent="0.35">
      <c r="A13836" t="s">
        <v>27</v>
      </c>
      <c r="B13836" t="s">
        <v>1126</v>
      </c>
      <c r="C13836">
        <v>78</v>
      </c>
      <c r="D13836" t="s">
        <v>1012</v>
      </c>
      <c r="E13836" t="s">
        <v>1208</v>
      </c>
      <c r="F13836" t="s">
        <v>140</v>
      </c>
      <c r="G13836" t="s">
        <v>1009</v>
      </c>
    </row>
    <row r="13837" spans="1:7" x14ac:dyDescent="0.35">
      <c r="A13837" t="s">
        <v>27</v>
      </c>
      <c r="B13837" t="s">
        <v>1127</v>
      </c>
      <c r="C13837">
        <v>114</v>
      </c>
      <c r="D13837" t="s">
        <v>140</v>
      </c>
      <c r="E13837" t="s">
        <v>1208</v>
      </c>
      <c r="F13837" t="s">
        <v>140</v>
      </c>
      <c r="G13837" t="s">
        <v>1017</v>
      </c>
    </row>
    <row r="13838" spans="1:7" x14ac:dyDescent="0.35">
      <c r="A13838" t="s">
        <v>27</v>
      </c>
      <c r="B13838" t="s">
        <v>339</v>
      </c>
      <c r="C13838">
        <v>12</v>
      </c>
      <c r="D13838" t="s">
        <v>140</v>
      </c>
      <c r="E13838" t="s">
        <v>177</v>
      </c>
      <c r="F13838" t="s">
        <v>140</v>
      </c>
      <c r="G13838" t="s">
        <v>140</v>
      </c>
    </row>
    <row r="13839" spans="1:7" x14ac:dyDescent="0.35">
      <c r="A13839" t="s">
        <v>28</v>
      </c>
      <c r="B13839" t="s">
        <v>1126</v>
      </c>
      <c r="C13839">
        <v>71</v>
      </c>
      <c r="D13839" t="s">
        <v>140</v>
      </c>
      <c r="E13839" t="s">
        <v>1146</v>
      </c>
      <c r="F13839" t="s">
        <v>140</v>
      </c>
      <c r="G13839" t="s">
        <v>1052</v>
      </c>
    </row>
    <row r="13840" spans="1:7" x14ac:dyDescent="0.35">
      <c r="A13840" t="s">
        <v>28</v>
      </c>
      <c r="B13840" t="s">
        <v>1127</v>
      </c>
      <c r="C13840">
        <v>125</v>
      </c>
      <c r="D13840" t="s">
        <v>1011</v>
      </c>
      <c r="E13840" t="s">
        <v>514</v>
      </c>
      <c r="F13840" t="s">
        <v>1019</v>
      </c>
      <c r="G13840" t="s">
        <v>949</v>
      </c>
    </row>
    <row r="13841" spans="1:7" x14ac:dyDescent="0.35">
      <c r="A13841" t="s">
        <v>28</v>
      </c>
      <c r="B13841" t="s">
        <v>339</v>
      </c>
      <c r="C13841">
        <v>10</v>
      </c>
      <c r="D13841" t="s">
        <v>140</v>
      </c>
      <c r="E13841" t="s">
        <v>177</v>
      </c>
      <c r="F13841" t="s">
        <v>140</v>
      </c>
      <c r="G13841" t="s">
        <v>140</v>
      </c>
    </row>
    <row r="13842" spans="1:7" x14ac:dyDescent="0.35">
      <c r="A13842" t="s">
        <v>29</v>
      </c>
      <c r="B13842" t="s">
        <v>1126</v>
      </c>
      <c r="C13842">
        <v>96</v>
      </c>
      <c r="D13842" t="s">
        <v>140</v>
      </c>
      <c r="E13842" t="s">
        <v>1168</v>
      </c>
      <c r="F13842" t="s">
        <v>140</v>
      </c>
      <c r="G13842" t="s">
        <v>940</v>
      </c>
    </row>
    <row r="13843" spans="1:7" x14ac:dyDescent="0.35">
      <c r="A13843" t="s">
        <v>29</v>
      </c>
      <c r="B13843" t="s">
        <v>1127</v>
      </c>
      <c r="C13843">
        <v>98</v>
      </c>
      <c r="D13843" t="s">
        <v>1016</v>
      </c>
      <c r="E13843" t="s">
        <v>1118</v>
      </c>
      <c r="F13843" t="s">
        <v>140</v>
      </c>
      <c r="G13843" t="s">
        <v>954</v>
      </c>
    </row>
    <row r="13844" spans="1:7" x14ac:dyDescent="0.35">
      <c r="A13844" t="s">
        <v>29</v>
      </c>
      <c r="B13844" t="s">
        <v>339</v>
      </c>
      <c r="C13844">
        <v>10</v>
      </c>
      <c r="D13844" t="s">
        <v>140</v>
      </c>
      <c r="E13844" t="s">
        <v>177</v>
      </c>
      <c r="F13844" t="s">
        <v>140</v>
      </c>
      <c r="G13844" t="s">
        <v>140</v>
      </c>
    </row>
    <row r="13845" spans="1:7" x14ac:dyDescent="0.35">
      <c r="A13845" t="s">
        <v>30</v>
      </c>
      <c r="B13845" t="s">
        <v>1126</v>
      </c>
      <c r="C13845">
        <v>76</v>
      </c>
      <c r="D13845" t="s">
        <v>1011</v>
      </c>
      <c r="E13845" t="s">
        <v>938</v>
      </c>
      <c r="F13845" t="s">
        <v>140</v>
      </c>
      <c r="G13845" t="s">
        <v>1012</v>
      </c>
    </row>
    <row r="13846" spans="1:7" x14ac:dyDescent="0.35">
      <c r="A13846" t="s">
        <v>30</v>
      </c>
      <c r="B13846" t="s">
        <v>1127</v>
      </c>
      <c r="C13846">
        <v>120</v>
      </c>
      <c r="D13846" t="s">
        <v>140</v>
      </c>
      <c r="E13846" t="s">
        <v>1179</v>
      </c>
      <c r="F13846" t="s">
        <v>140</v>
      </c>
      <c r="G13846" t="s">
        <v>1014</v>
      </c>
    </row>
    <row r="13847" spans="1:7" x14ac:dyDescent="0.35">
      <c r="A13847" t="s">
        <v>30</v>
      </c>
      <c r="B13847" t="s">
        <v>339</v>
      </c>
      <c r="C13847">
        <v>6</v>
      </c>
      <c r="D13847" t="s">
        <v>140</v>
      </c>
      <c r="E13847" t="s">
        <v>177</v>
      </c>
      <c r="F13847" t="s">
        <v>140</v>
      </c>
      <c r="G13847" t="s">
        <v>140</v>
      </c>
    </row>
    <row r="13848" spans="1:7" x14ac:dyDescent="0.35">
      <c r="A13848" t="s">
        <v>31</v>
      </c>
      <c r="B13848" t="s">
        <v>1126</v>
      </c>
      <c r="C13848">
        <v>101</v>
      </c>
      <c r="D13848" t="s">
        <v>1050</v>
      </c>
      <c r="E13848" t="s">
        <v>344</v>
      </c>
      <c r="F13848" t="s">
        <v>140</v>
      </c>
      <c r="G13848" t="s">
        <v>1018</v>
      </c>
    </row>
    <row r="13849" spans="1:7" x14ac:dyDescent="0.35">
      <c r="A13849" t="s">
        <v>31</v>
      </c>
      <c r="B13849" t="s">
        <v>1127</v>
      </c>
      <c r="C13849">
        <v>100</v>
      </c>
      <c r="D13849" t="s">
        <v>140</v>
      </c>
      <c r="E13849" t="s">
        <v>1006</v>
      </c>
      <c r="F13849" t="s">
        <v>140</v>
      </c>
      <c r="G13849" t="s">
        <v>1007</v>
      </c>
    </row>
    <row r="13850" spans="1:7" x14ac:dyDescent="0.35">
      <c r="A13850" t="s">
        <v>31</v>
      </c>
      <c r="B13850" t="s">
        <v>339</v>
      </c>
      <c r="C13850">
        <v>6</v>
      </c>
      <c r="D13850" t="s">
        <v>140</v>
      </c>
      <c r="E13850" t="s">
        <v>177</v>
      </c>
      <c r="F13850" t="s">
        <v>140</v>
      </c>
      <c r="G13850" t="s">
        <v>140</v>
      </c>
    </row>
    <row r="13851" spans="1:7" x14ac:dyDescent="0.35">
      <c r="A13851" t="s">
        <v>32</v>
      </c>
      <c r="B13851" t="s">
        <v>1126</v>
      </c>
      <c r="C13851">
        <v>2082</v>
      </c>
      <c r="D13851" t="s">
        <v>1014</v>
      </c>
      <c r="E13851" t="s">
        <v>1146</v>
      </c>
      <c r="F13851" t="s">
        <v>1022</v>
      </c>
      <c r="G13851" t="s">
        <v>1060</v>
      </c>
    </row>
    <row r="13852" spans="1:7" x14ac:dyDescent="0.35">
      <c r="A13852" t="s">
        <v>32</v>
      </c>
      <c r="B13852" t="s">
        <v>1127</v>
      </c>
      <c r="C13852">
        <v>2641</v>
      </c>
      <c r="D13852" t="s">
        <v>1013</v>
      </c>
      <c r="E13852" t="s">
        <v>1230</v>
      </c>
      <c r="F13852" t="s">
        <v>1008</v>
      </c>
      <c r="G13852" t="s">
        <v>954</v>
      </c>
    </row>
    <row r="13853" spans="1:7" x14ac:dyDescent="0.35">
      <c r="A13853" t="s">
        <v>32</v>
      </c>
      <c r="B13853" t="s">
        <v>339</v>
      </c>
      <c r="C13853">
        <v>204</v>
      </c>
      <c r="D13853" t="s">
        <v>140</v>
      </c>
      <c r="E13853" t="s">
        <v>1200</v>
      </c>
      <c r="F13853" t="s">
        <v>140</v>
      </c>
      <c r="G13853" t="s">
        <v>1020</v>
      </c>
    </row>
    <row r="13855" spans="1:7" x14ac:dyDescent="0.35">
      <c r="A13855" t="s">
        <v>1564</v>
      </c>
    </row>
    <row r="13856" spans="1:7" x14ac:dyDescent="0.35">
      <c r="A13856" t="s">
        <v>2</v>
      </c>
      <c r="B13856" t="s">
        <v>1141</v>
      </c>
      <c r="C13856" t="s">
        <v>3</v>
      </c>
      <c r="D13856" t="s">
        <v>1133</v>
      </c>
      <c r="E13856" t="s">
        <v>85</v>
      </c>
      <c r="F13856" t="s">
        <v>86</v>
      </c>
      <c r="G13856" t="s">
        <v>136</v>
      </c>
    </row>
    <row r="13857" spans="1:7" x14ac:dyDescent="0.35">
      <c r="A13857" t="s">
        <v>8</v>
      </c>
      <c r="B13857" t="s">
        <v>1129</v>
      </c>
      <c r="C13857">
        <v>43</v>
      </c>
      <c r="D13857" t="s">
        <v>140</v>
      </c>
      <c r="E13857" t="s">
        <v>1158</v>
      </c>
      <c r="F13857" t="s">
        <v>788</v>
      </c>
      <c r="G13857" t="s">
        <v>1004</v>
      </c>
    </row>
    <row r="13858" spans="1:7" x14ac:dyDescent="0.35">
      <c r="A13858" t="s">
        <v>8</v>
      </c>
      <c r="B13858" t="s">
        <v>1130</v>
      </c>
      <c r="C13858">
        <v>116</v>
      </c>
      <c r="D13858" t="s">
        <v>140</v>
      </c>
      <c r="E13858" t="s">
        <v>177</v>
      </c>
      <c r="F13858" t="s">
        <v>140</v>
      </c>
      <c r="G13858" t="s">
        <v>140</v>
      </c>
    </row>
    <row r="13859" spans="1:7" x14ac:dyDescent="0.35">
      <c r="A13859" t="s">
        <v>8</v>
      </c>
      <c r="B13859" t="s">
        <v>1131</v>
      </c>
      <c r="C13859">
        <v>44</v>
      </c>
      <c r="D13859" t="s">
        <v>140</v>
      </c>
      <c r="E13859" t="s">
        <v>768</v>
      </c>
      <c r="F13859" t="s">
        <v>769</v>
      </c>
      <c r="G13859" t="s">
        <v>140</v>
      </c>
    </row>
    <row r="13860" spans="1:7" x14ac:dyDescent="0.35">
      <c r="A13860" t="s">
        <v>9</v>
      </c>
      <c r="B13860" t="s">
        <v>1129</v>
      </c>
      <c r="C13860">
        <v>18</v>
      </c>
      <c r="D13860" t="s">
        <v>140</v>
      </c>
      <c r="E13860" t="s">
        <v>1153</v>
      </c>
      <c r="F13860" t="s">
        <v>1059</v>
      </c>
      <c r="G13860" t="s">
        <v>140</v>
      </c>
    </row>
    <row r="13861" spans="1:7" x14ac:dyDescent="0.35">
      <c r="A13861" t="s">
        <v>9</v>
      </c>
      <c r="B13861" t="s">
        <v>1130</v>
      </c>
      <c r="C13861">
        <v>163</v>
      </c>
      <c r="D13861" t="s">
        <v>140</v>
      </c>
      <c r="E13861" t="s">
        <v>1204</v>
      </c>
      <c r="F13861" t="s">
        <v>1098</v>
      </c>
      <c r="G13861" t="s">
        <v>140</v>
      </c>
    </row>
    <row r="13862" spans="1:7" x14ac:dyDescent="0.35">
      <c r="A13862" t="s">
        <v>9</v>
      </c>
      <c r="B13862" t="s">
        <v>1131</v>
      </c>
      <c r="C13862">
        <v>20</v>
      </c>
      <c r="D13862" t="s">
        <v>140</v>
      </c>
      <c r="E13862" t="s">
        <v>990</v>
      </c>
      <c r="F13862" t="s">
        <v>458</v>
      </c>
      <c r="G13862" t="s">
        <v>140</v>
      </c>
    </row>
    <row r="13863" spans="1:7" x14ac:dyDescent="0.35">
      <c r="A13863" t="s">
        <v>10</v>
      </c>
      <c r="B13863" t="s">
        <v>1129</v>
      </c>
      <c r="C13863">
        <v>25</v>
      </c>
      <c r="D13863" t="s">
        <v>996</v>
      </c>
      <c r="E13863" t="s">
        <v>663</v>
      </c>
      <c r="F13863" t="s">
        <v>942</v>
      </c>
      <c r="G13863" t="s">
        <v>140</v>
      </c>
    </row>
    <row r="13864" spans="1:7" x14ac:dyDescent="0.35">
      <c r="A13864" t="s">
        <v>10</v>
      </c>
      <c r="B13864" t="s">
        <v>1130</v>
      </c>
      <c r="C13864">
        <v>168</v>
      </c>
      <c r="D13864" t="s">
        <v>1016</v>
      </c>
      <c r="E13864" t="s">
        <v>1183</v>
      </c>
      <c r="F13864" t="s">
        <v>1055</v>
      </c>
      <c r="G13864" t="s">
        <v>140</v>
      </c>
    </row>
    <row r="13865" spans="1:7" x14ac:dyDescent="0.35">
      <c r="A13865" t="s">
        <v>10</v>
      </c>
      <c r="B13865" t="s">
        <v>1131</v>
      </c>
      <c r="C13865">
        <v>14</v>
      </c>
      <c r="D13865" t="s">
        <v>140</v>
      </c>
      <c r="E13865" t="s">
        <v>719</v>
      </c>
      <c r="F13865" t="s">
        <v>718</v>
      </c>
      <c r="G13865" t="s">
        <v>140</v>
      </c>
    </row>
    <row r="13866" spans="1:7" x14ac:dyDescent="0.35">
      <c r="A13866" t="s">
        <v>11</v>
      </c>
      <c r="B13866" t="s">
        <v>1129</v>
      </c>
      <c r="C13866">
        <v>22</v>
      </c>
      <c r="D13866" t="s">
        <v>1098</v>
      </c>
      <c r="E13866" t="s">
        <v>1161</v>
      </c>
      <c r="F13866" t="s">
        <v>548</v>
      </c>
      <c r="G13866" t="s">
        <v>140</v>
      </c>
    </row>
    <row r="13867" spans="1:7" x14ac:dyDescent="0.35">
      <c r="A13867" t="s">
        <v>11</v>
      </c>
      <c r="B13867" t="s">
        <v>1130</v>
      </c>
      <c r="C13867">
        <v>160</v>
      </c>
      <c r="D13867" t="s">
        <v>140</v>
      </c>
      <c r="E13867" t="s">
        <v>938</v>
      </c>
      <c r="F13867" t="s">
        <v>939</v>
      </c>
      <c r="G13867" t="s">
        <v>140</v>
      </c>
    </row>
    <row r="13868" spans="1:7" x14ac:dyDescent="0.35">
      <c r="A13868" t="s">
        <v>11</v>
      </c>
      <c r="B13868" t="s">
        <v>1131</v>
      </c>
      <c r="C13868">
        <v>24</v>
      </c>
      <c r="D13868" t="s">
        <v>140</v>
      </c>
      <c r="E13868" t="s">
        <v>177</v>
      </c>
      <c r="F13868" t="s">
        <v>140</v>
      </c>
      <c r="G13868" t="s">
        <v>140</v>
      </c>
    </row>
    <row r="13869" spans="1:7" x14ac:dyDescent="0.35">
      <c r="A13869" t="s">
        <v>12</v>
      </c>
      <c r="B13869" t="s">
        <v>1129</v>
      </c>
      <c r="C13869">
        <v>77</v>
      </c>
      <c r="D13869" t="s">
        <v>140</v>
      </c>
      <c r="E13869" t="s">
        <v>110</v>
      </c>
      <c r="F13869" t="s">
        <v>838</v>
      </c>
      <c r="G13869" t="s">
        <v>949</v>
      </c>
    </row>
    <row r="13870" spans="1:7" x14ac:dyDescent="0.35">
      <c r="A13870" t="s">
        <v>12</v>
      </c>
      <c r="B13870" t="s">
        <v>1130</v>
      </c>
      <c r="C13870">
        <v>87</v>
      </c>
      <c r="D13870" t="s">
        <v>1010</v>
      </c>
      <c r="E13870" t="s">
        <v>1227</v>
      </c>
      <c r="F13870" t="s">
        <v>140</v>
      </c>
      <c r="G13870" t="s">
        <v>140</v>
      </c>
    </row>
    <row r="13871" spans="1:7" x14ac:dyDescent="0.35">
      <c r="A13871" t="s">
        <v>12</v>
      </c>
      <c r="B13871" t="s">
        <v>1131</v>
      </c>
      <c r="C13871">
        <v>45</v>
      </c>
      <c r="D13871" t="s">
        <v>140</v>
      </c>
      <c r="E13871" t="s">
        <v>663</v>
      </c>
      <c r="F13871" t="s">
        <v>662</v>
      </c>
      <c r="G13871" t="s">
        <v>140</v>
      </c>
    </row>
    <row r="13872" spans="1:7" x14ac:dyDescent="0.35">
      <c r="A13872" t="s">
        <v>13</v>
      </c>
      <c r="B13872" t="s">
        <v>1129</v>
      </c>
      <c r="C13872">
        <v>31</v>
      </c>
      <c r="D13872" t="s">
        <v>140</v>
      </c>
      <c r="E13872" t="s">
        <v>177</v>
      </c>
      <c r="F13872" t="s">
        <v>140</v>
      </c>
      <c r="G13872" t="s">
        <v>140</v>
      </c>
    </row>
    <row r="13873" spans="1:7" x14ac:dyDescent="0.35">
      <c r="A13873" t="s">
        <v>13</v>
      </c>
      <c r="B13873" t="s">
        <v>1130</v>
      </c>
      <c r="C13873">
        <v>99</v>
      </c>
      <c r="D13873" t="s">
        <v>140</v>
      </c>
      <c r="E13873" t="s">
        <v>1196</v>
      </c>
      <c r="F13873" t="s">
        <v>1011</v>
      </c>
      <c r="G13873" t="s">
        <v>140</v>
      </c>
    </row>
    <row r="13874" spans="1:7" x14ac:dyDescent="0.35">
      <c r="A13874" t="s">
        <v>13</v>
      </c>
      <c r="B13874" t="s">
        <v>1131</v>
      </c>
      <c r="C13874">
        <v>76</v>
      </c>
      <c r="D13874" t="s">
        <v>1044</v>
      </c>
      <c r="E13874" t="s">
        <v>960</v>
      </c>
      <c r="F13874" t="s">
        <v>1057</v>
      </c>
      <c r="G13874" t="s">
        <v>1012</v>
      </c>
    </row>
    <row r="13875" spans="1:7" x14ac:dyDescent="0.35">
      <c r="A13875" t="s">
        <v>14</v>
      </c>
      <c r="B13875" t="s">
        <v>1129</v>
      </c>
      <c r="C13875">
        <v>49</v>
      </c>
      <c r="D13875" t="s">
        <v>140</v>
      </c>
      <c r="E13875" t="s">
        <v>1183</v>
      </c>
      <c r="F13875" t="s">
        <v>1043</v>
      </c>
      <c r="G13875" t="s">
        <v>140</v>
      </c>
    </row>
    <row r="13876" spans="1:7" x14ac:dyDescent="0.35">
      <c r="A13876" t="s">
        <v>14</v>
      </c>
      <c r="B13876" t="s">
        <v>1130</v>
      </c>
      <c r="C13876">
        <v>121</v>
      </c>
      <c r="D13876" t="s">
        <v>140</v>
      </c>
      <c r="E13876" t="s">
        <v>1113</v>
      </c>
      <c r="F13876" t="s">
        <v>1064</v>
      </c>
      <c r="G13876" t="s">
        <v>140</v>
      </c>
    </row>
    <row r="13877" spans="1:7" x14ac:dyDescent="0.35">
      <c r="A13877" t="s">
        <v>14</v>
      </c>
      <c r="B13877" t="s">
        <v>1131</v>
      </c>
      <c r="C13877">
        <v>33</v>
      </c>
      <c r="D13877" t="s">
        <v>140</v>
      </c>
      <c r="E13877" t="s">
        <v>997</v>
      </c>
      <c r="F13877" t="s">
        <v>996</v>
      </c>
      <c r="G13877" t="s">
        <v>140</v>
      </c>
    </row>
    <row r="13878" spans="1:7" x14ac:dyDescent="0.35">
      <c r="A13878" t="s">
        <v>15</v>
      </c>
      <c r="B13878" t="s">
        <v>1129</v>
      </c>
      <c r="C13878">
        <v>44</v>
      </c>
      <c r="D13878" t="s">
        <v>1046</v>
      </c>
      <c r="E13878" t="s">
        <v>1120</v>
      </c>
      <c r="F13878" t="s">
        <v>949</v>
      </c>
      <c r="G13878" t="s">
        <v>140</v>
      </c>
    </row>
    <row r="13879" spans="1:7" x14ac:dyDescent="0.35">
      <c r="A13879" t="s">
        <v>15</v>
      </c>
      <c r="B13879" t="s">
        <v>1130</v>
      </c>
      <c r="C13879">
        <v>130</v>
      </c>
      <c r="D13879" t="s">
        <v>140</v>
      </c>
      <c r="E13879" t="s">
        <v>1180</v>
      </c>
      <c r="F13879" t="s">
        <v>1063</v>
      </c>
      <c r="G13879" t="s">
        <v>140</v>
      </c>
    </row>
    <row r="13880" spans="1:7" x14ac:dyDescent="0.35">
      <c r="A13880" t="s">
        <v>15</v>
      </c>
      <c r="B13880" t="s">
        <v>1131</v>
      </c>
      <c r="C13880">
        <v>32</v>
      </c>
      <c r="D13880" t="s">
        <v>140</v>
      </c>
      <c r="E13880" t="s">
        <v>904</v>
      </c>
      <c r="F13880" t="s">
        <v>903</v>
      </c>
      <c r="G13880" t="s">
        <v>140</v>
      </c>
    </row>
    <row r="13881" spans="1:7" x14ac:dyDescent="0.35">
      <c r="A13881" t="s">
        <v>16</v>
      </c>
      <c r="B13881" t="s">
        <v>1129</v>
      </c>
      <c r="C13881">
        <v>13</v>
      </c>
      <c r="D13881" t="s">
        <v>140</v>
      </c>
      <c r="E13881" t="s">
        <v>102</v>
      </c>
      <c r="F13881" t="s">
        <v>101</v>
      </c>
      <c r="G13881" t="s">
        <v>140</v>
      </c>
    </row>
    <row r="13882" spans="1:7" x14ac:dyDescent="0.35">
      <c r="A13882" t="s">
        <v>16</v>
      </c>
      <c r="B13882" t="s">
        <v>1130</v>
      </c>
      <c r="C13882">
        <v>166</v>
      </c>
      <c r="D13882" t="s">
        <v>1010</v>
      </c>
      <c r="E13882" t="s">
        <v>1204</v>
      </c>
      <c r="F13882" t="s">
        <v>1009</v>
      </c>
      <c r="G13882" t="s">
        <v>1014</v>
      </c>
    </row>
    <row r="13883" spans="1:7" x14ac:dyDescent="0.35">
      <c r="A13883" t="s">
        <v>16</v>
      </c>
      <c r="B13883" t="s">
        <v>1131</v>
      </c>
      <c r="C13883">
        <v>27</v>
      </c>
      <c r="D13883" t="s">
        <v>140</v>
      </c>
      <c r="E13883" t="s">
        <v>177</v>
      </c>
      <c r="F13883" t="s">
        <v>140</v>
      </c>
      <c r="G13883" t="s">
        <v>140</v>
      </c>
    </row>
    <row r="13884" spans="1:7" x14ac:dyDescent="0.35">
      <c r="A13884" t="s">
        <v>17</v>
      </c>
      <c r="B13884" t="s">
        <v>1129</v>
      </c>
      <c r="C13884">
        <v>27</v>
      </c>
      <c r="D13884" t="s">
        <v>971</v>
      </c>
      <c r="E13884" t="s">
        <v>675</v>
      </c>
      <c r="F13884" t="s">
        <v>95</v>
      </c>
      <c r="G13884" t="s">
        <v>140</v>
      </c>
    </row>
    <row r="13885" spans="1:7" x14ac:dyDescent="0.35">
      <c r="A13885" t="s">
        <v>17</v>
      </c>
      <c r="B13885" t="s">
        <v>1130</v>
      </c>
      <c r="C13885">
        <v>162</v>
      </c>
      <c r="D13885" t="s">
        <v>140</v>
      </c>
      <c r="E13885" t="s">
        <v>1179</v>
      </c>
      <c r="F13885" t="s">
        <v>1014</v>
      </c>
      <c r="G13885" t="s">
        <v>140</v>
      </c>
    </row>
    <row r="13886" spans="1:7" x14ac:dyDescent="0.35">
      <c r="A13886" t="s">
        <v>17</v>
      </c>
      <c r="B13886" t="s">
        <v>1131</v>
      </c>
      <c r="C13886">
        <v>14</v>
      </c>
      <c r="D13886" t="s">
        <v>140</v>
      </c>
      <c r="E13886" t="s">
        <v>177</v>
      </c>
      <c r="F13886" t="s">
        <v>140</v>
      </c>
      <c r="G13886" t="s">
        <v>140</v>
      </c>
    </row>
    <row r="13887" spans="1:7" x14ac:dyDescent="0.35">
      <c r="A13887" t="s">
        <v>18</v>
      </c>
      <c r="B13887" t="s">
        <v>1129</v>
      </c>
      <c r="C13887">
        <v>23</v>
      </c>
      <c r="D13887" t="s">
        <v>1021</v>
      </c>
      <c r="E13887" t="s">
        <v>1157</v>
      </c>
      <c r="F13887" t="s">
        <v>801</v>
      </c>
      <c r="G13887" t="s">
        <v>140</v>
      </c>
    </row>
    <row r="13888" spans="1:7" x14ac:dyDescent="0.35">
      <c r="A13888" t="s">
        <v>18</v>
      </c>
      <c r="B13888" t="s">
        <v>1130</v>
      </c>
      <c r="C13888">
        <v>139</v>
      </c>
      <c r="D13888" t="s">
        <v>1008</v>
      </c>
      <c r="E13888" t="s">
        <v>1179</v>
      </c>
      <c r="F13888" t="s">
        <v>1013</v>
      </c>
      <c r="G13888" t="s">
        <v>140</v>
      </c>
    </row>
    <row r="13889" spans="1:7" x14ac:dyDescent="0.35">
      <c r="A13889" t="s">
        <v>18</v>
      </c>
      <c r="B13889" t="s">
        <v>1131</v>
      </c>
      <c r="C13889">
        <v>43</v>
      </c>
      <c r="D13889" t="s">
        <v>140</v>
      </c>
      <c r="E13889" t="s">
        <v>177</v>
      </c>
      <c r="F13889" t="s">
        <v>140</v>
      </c>
      <c r="G13889" t="s">
        <v>140</v>
      </c>
    </row>
    <row r="13890" spans="1:7" x14ac:dyDescent="0.35">
      <c r="A13890" t="s">
        <v>19</v>
      </c>
      <c r="B13890" t="s">
        <v>1129</v>
      </c>
      <c r="C13890">
        <v>11</v>
      </c>
      <c r="D13890" t="s">
        <v>140</v>
      </c>
      <c r="E13890" t="s">
        <v>177</v>
      </c>
      <c r="F13890" t="s">
        <v>140</v>
      </c>
      <c r="G13890" t="s">
        <v>140</v>
      </c>
    </row>
    <row r="13891" spans="1:7" x14ac:dyDescent="0.35">
      <c r="A13891" t="s">
        <v>19</v>
      </c>
      <c r="B13891" t="s">
        <v>1130</v>
      </c>
      <c r="C13891">
        <v>154</v>
      </c>
      <c r="D13891" t="s">
        <v>140</v>
      </c>
      <c r="E13891" t="s">
        <v>1206</v>
      </c>
      <c r="F13891" t="s">
        <v>1054</v>
      </c>
      <c r="G13891" t="s">
        <v>140</v>
      </c>
    </row>
    <row r="13892" spans="1:7" x14ac:dyDescent="0.35">
      <c r="A13892" t="s">
        <v>19</v>
      </c>
      <c r="B13892" t="s">
        <v>1131</v>
      </c>
      <c r="C13892">
        <v>41</v>
      </c>
      <c r="D13892" t="s">
        <v>140</v>
      </c>
      <c r="E13892" t="s">
        <v>927</v>
      </c>
      <c r="F13892" t="s">
        <v>849</v>
      </c>
      <c r="G13892" t="s">
        <v>140</v>
      </c>
    </row>
    <row r="13893" spans="1:7" x14ac:dyDescent="0.35">
      <c r="A13893" t="s">
        <v>20</v>
      </c>
      <c r="B13893" t="s">
        <v>1129</v>
      </c>
      <c r="C13893">
        <v>32</v>
      </c>
      <c r="D13893" t="s">
        <v>140</v>
      </c>
      <c r="E13893" t="s">
        <v>1142</v>
      </c>
      <c r="F13893" t="s">
        <v>1018</v>
      </c>
      <c r="G13893" t="s">
        <v>140</v>
      </c>
    </row>
    <row r="13894" spans="1:7" x14ac:dyDescent="0.35">
      <c r="A13894" t="s">
        <v>20</v>
      </c>
      <c r="B13894" t="s">
        <v>1130</v>
      </c>
      <c r="C13894">
        <v>90</v>
      </c>
      <c r="D13894" t="s">
        <v>939</v>
      </c>
      <c r="E13894" t="s">
        <v>1118</v>
      </c>
      <c r="F13894" t="s">
        <v>1012</v>
      </c>
      <c r="G13894" t="s">
        <v>140</v>
      </c>
    </row>
    <row r="13895" spans="1:7" x14ac:dyDescent="0.35">
      <c r="A13895" t="s">
        <v>20</v>
      </c>
      <c r="B13895" t="s">
        <v>1131</v>
      </c>
      <c r="C13895">
        <v>84</v>
      </c>
      <c r="D13895" t="s">
        <v>140</v>
      </c>
      <c r="E13895" t="s">
        <v>1204</v>
      </c>
      <c r="F13895" t="s">
        <v>1021</v>
      </c>
      <c r="G13895" t="s">
        <v>1013</v>
      </c>
    </row>
    <row r="13896" spans="1:7" x14ac:dyDescent="0.35">
      <c r="A13896" t="s">
        <v>21</v>
      </c>
      <c r="B13896" t="s">
        <v>1129</v>
      </c>
      <c r="C13896">
        <v>43</v>
      </c>
      <c r="D13896" t="s">
        <v>140</v>
      </c>
      <c r="E13896" t="s">
        <v>1261</v>
      </c>
      <c r="F13896" t="s">
        <v>837</v>
      </c>
      <c r="G13896" t="s">
        <v>140</v>
      </c>
    </row>
    <row r="13897" spans="1:7" x14ac:dyDescent="0.35">
      <c r="A13897" t="s">
        <v>21</v>
      </c>
      <c r="B13897" t="s">
        <v>1130</v>
      </c>
      <c r="C13897">
        <v>75</v>
      </c>
      <c r="D13897" t="s">
        <v>140</v>
      </c>
      <c r="E13897" t="s">
        <v>344</v>
      </c>
      <c r="F13897" t="s">
        <v>345</v>
      </c>
      <c r="G13897" t="s">
        <v>140</v>
      </c>
    </row>
    <row r="13898" spans="1:7" x14ac:dyDescent="0.35">
      <c r="A13898" t="s">
        <v>21</v>
      </c>
      <c r="B13898" t="s">
        <v>1131</v>
      </c>
      <c r="C13898">
        <v>92</v>
      </c>
      <c r="D13898" t="s">
        <v>140</v>
      </c>
      <c r="E13898" t="s">
        <v>514</v>
      </c>
      <c r="F13898" t="s">
        <v>515</v>
      </c>
      <c r="G13898" t="s">
        <v>140</v>
      </c>
    </row>
    <row r="13899" spans="1:7" x14ac:dyDescent="0.35">
      <c r="A13899" t="s">
        <v>22</v>
      </c>
      <c r="B13899" t="s">
        <v>1129</v>
      </c>
      <c r="C13899">
        <v>23</v>
      </c>
      <c r="D13899" t="s">
        <v>875</v>
      </c>
      <c r="E13899" t="s">
        <v>523</v>
      </c>
      <c r="F13899" t="s">
        <v>517</v>
      </c>
      <c r="G13899" t="s">
        <v>140</v>
      </c>
    </row>
    <row r="13900" spans="1:7" x14ac:dyDescent="0.35">
      <c r="A13900" t="s">
        <v>22</v>
      </c>
      <c r="B13900" t="s">
        <v>1130</v>
      </c>
      <c r="C13900">
        <v>170</v>
      </c>
      <c r="D13900" t="s">
        <v>140</v>
      </c>
      <c r="E13900" t="s">
        <v>1206</v>
      </c>
      <c r="F13900" t="s">
        <v>1016</v>
      </c>
      <c r="G13900" t="s">
        <v>1012</v>
      </c>
    </row>
    <row r="13901" spans="1:7" x14ac:dyDescent="0.35">
      <c r="A13901" t="s">
        <v>22</v>
      </c>
      <c r="B13901" t="s">
        <v>1131</v>
      </c>
      <c r="C13901">
        <v>16</v>
      </c>
      <c r="D13901" t="s">
        <v>140</v>
      </c>
      <c r="E13901" t="s">
        <v>177</v>
      </c>
      <c r="F13901" t="s">
        <v>140</v>
      </c>
      <c r="G13901" t="s">
        <v>140</v>
      </c>
    </row>
    <row r="13902" spans="1:7" x14ac:dyDescent="0.35">
      <c r="A13902" t="s">
        <v>23</v>
      </c>
      <c r="B13902" t="s">
        <v>1129</v>
      </c>
      <c r="C13902">
        <v>41</v>
      </c>
      <c r="D13902" t="s">
        <v>1051</v>
      </c>
      <c r="E13902" t="s">
        <v>316</v>
      </c>
      <c r="F13902" t="s">
        <v>1003</v>
      </c>
      <c r="G13902" t="s">
        <v>140</v>
      </c>
    </row>
    <row r="13903" spans="1:7" x14ac:dyDescent="0.35">
      <c r="A13903" t="s">
        <v>23</v>
      </c>
      <c r="B13903" t="s">
        <v>1130</v>
      </c>
      <c r="C13903">
        <v>105</v>
      </c>
      <c r="D13903" t="s">
        <v>140</v>
      </c>
      <c r="E13903" t="s">
        <v>177</v>
      </c>
      <c r="F13903" t="s">
        <v>140</v>
      </c>
      <c r="G13903" t="s">
        <v>140</v>
      </c>
    </row>
    <row r="13904" spans="1:7" x14ac:dyDescent="0.35">
      <c r="A13904" t="s">
        <v>23</v>
      </c>
      <c r="B13904" t="s">
        <v>1131</v>
      </c>
      <c r="C13904">
        <v>59</v>
      </c>
      <c r="D13904" t="s">
        <v>140</v>
      </c>
      <c r="E13904" t="s">
        <v>1186</v>
      </c>
      <c r="F13904" t="s">
        <v>1058</v>
      </c>
      <c r="G13904" t="s">
        <v>140</v>
      </c>
    </row>
    <row r="13905" spans="1:7" x14ac:dyDescent="0.35">
      <c r="A13905" t="s">
        <v>24</v>
      </c>
      <c r="B13905" t="s">
        <v>1129</v>
      </c>
      <c r="C13905">
        <v>34</v>
      </c>
      <c r="D13905" t="s">
        <v>140</v>
      </c>
      <c r="E13905" t="s">
        <v>270</v>
      </c>
      <c r="F13905" t="s">
        <v>269</v>
      </c>
      <c r="G13905" t="s">
        <v>140</v>
      </c>
    </row>
    <row r="13906" spans="1:7" x14ac:dyDescent="0.35">
      <c r="A13906" t="s">
        <v>24</v>
      </c>
      <c r="B13906" t="s">
        <v>1130</v>
      </c>
      <c r="C13906">
        <v>147</v>
      </c>
      <c r="D13906" t="s">
        <v>140</v>
      </c>
      <c r="E13906" t="s">
        <v>1186</v>
      </c>
      <c r="F13906" t="s">
        <v>1058</v>
      </c>
      <c r="G13906" t="s">
        <v>140</v>
      </c>
    </row>
    <row r="13907" spans="1:7" x14ac:dyDescent="0.35">
      <c r="A13907" t="s">
        <v>24</v>
      </c>
      <c r="B13907" t="s">
        <v>1131</v>
      </c>
      <c r="C13907">
        <v>26</v>
      </c>
      <c r="D13907" t="s">
        <v>140</v>
      </c>
      <c r="E13907" t="s">
        <v>1186</v>
      </c>
      <c r="F13907" t="s">
        <v>1058</v>
      </c>
      <c r="G13907" t="s">
        <v>140</v>
      </c>
    </row>
    <row r="13908" spans="1:7" x14ac:dyDescent="0.35">
      <c r="A13908" t="s">
        <v>25</v>
      </c>
      <c r="B13908" t="s">
        <v>1129</v>
      </c>
      <c r="C13908">
        <v>23</v>
      </c>
      <c r="D13908" t="s">
        <v>716</v>
      </c>
      <c r="E13908" t="s">
        <v>708</v>
      </c>
      <c r="F13908" t="s">
        <v>932</v>
      </c>
      <c r="G13908" t="s">
        <v>949</v>
      </c>
    </row>
    <row r="13909" spans="1:7" x14ac:dyDescent="0.35">
      <c r="A13909" t="s">
        <v>25</v>
      </c>
      <c r="B13909" t="s">
        <v>1130</v>
      </c>
      <c r="C13909">
        <v>162</v>
      </c>
      <c r="D13909" t="s">
        <v>140</v>
      </c>
      <c r="E13909" t="s">
        <v>1201</v>
      </c>
      <c r="F13909" t="s">
        <v>1019</v>
      </c>
      <c r="G13909" t="s">
        <v>140</v>
      </c>
    </row>
    <row r="13910" spans="1:7" x14ac:dyDescent="0.35">
      <c r="A13910" t="s">
        <v>25</v>
      </c>
      <c r="B13910" t="s">
        <v>1131</v>
      </c>
      <c r="C13910">
        <v>19</v>
      </c>
      <c r="D13910" t="s">
        <v>777</v>
      </c>
      <c r="E13910" t="s">
        <v>776</v>
      </c>
      <c r="F13910" t="s">
        <v>140</v>
      </c>
      <c r="G13910" t="s">
        <v>140</v>
      </c>
    </row>
    <row r="13911" spans="1:7" x14ac:dyDescent="0.35">
      <c r="A13911" t="s">
        <v>26</v>
      </c>
      <c r="B13911" t="s">
        <v>1129</v>
      </c>
      <c r="C13911">
        <v>20</v>
      </c>
      <c r="D13911" t="s">
        <v>140</v>
      </c>
      <c r="E13911" t="s">
        <v>473</v>
      </c>
      <c r="F13911" t="s">
        <v>399</v>
      </c>
      <c r="G13911" t="s">
        <v>140</v>
      </c>
    </row>
    <row r="13912" spans="1:7" x14ac:dyDescent="0.35">
      <c r="A13912" t="s">
        <v>26</v>
      </c>
      <c r="B13912" t="s">
        <v>1130</v>
      </c>
      <c r="C13912">
        <v>137</v>
      </c>
      <c r="D13912" t="s">
        <v>140</v>
      </c>
      <c r="E13912" t="s">
        <v>1201</v>
      </c>
      <c r="F13912" t="s">
        <v>1019</v>
      </c>
      <c r="G13912" t="s">
        <v>140</v>
      </c>
    </row>
    <row r="13913" spans="1:7" x14ac:dyDescent="0.35">
      <c r="A13913" t="s">
        <v>26</v>
      </c>
      <c r="B13913" t="s">
        <v>1131</v>
      </c>
      <c r="C13913">
        <v>45</v>
      </c>
      <c r="D13913" t="s">
        <v>664</v>
      </c>
      <c r="E13913" t="s">
        <v>987</v>
      </c>
      <c r="F13913" t="s">
        <v>1054</v>
      </c>
      <c r="G13913" t="s">
        <v>140</v>
      </c>
    </row>
    <row r="13914" spans="1:7" x14ac:dyDescent="0.35">
      <c r="A13914" t="s">
        <v>27</v>
      </c>
      <c r="B13914" t="s">
        <v>1129</v>
      </c>
      <c r="C13914">
        <v>7</v>
      </c>
      <c r="D13914" t="s">
        <v>140</v>
      </c>
      <c r="E13914" t="s">
        <v>177</v>
      </c>
      <c r="F13914" t="s">
        <v>140</v>
      </c>
      <c r="G13914" t="s">
        <v>140</v>
      </c>
    </row>
    <row r="13915" spans="1:7" x14ac:dyDescent="0.35">
      <c r="A13915" t="s">
        <v>27</v>
      </c>
      <c r="B13915" t="s">
        <v>1130</v>
      </c>
      <c r="C13915">
        <v>171</v>
      </c>
      <c r="D13915" t="s">
        <v>1016</v>
      </c>
      <c r="E13915" t="s">
        <v>1196</v>
      </c>
      <c r="F13915" t="s">
        <v>1021</v>
      </c>
      <c r="G13915" t="s">
        <v>140</v>
      </c>
    </row>
    <row r="13916" spans="1:7" x14ac:dyDescent="0.35">
      <c r="A13916" t="s">
        <v>27</v>
      </c>
      <c r="B13916" t="s">
        <v>1131</v>
      </c>
      <c r="C13916">
        <v>26</v>
      </c>
      <c r="D13916" t="s">
        <v>140</v>
      </c>
      <c r="E13916" t="s">
        <v>177</v>
      </c>
      <c r="F13916" t="s">
        <v>140</v>
      </c>
      <c r="G13916" t="s">
        <v>140</v>
      </c>
    </row>
    <row r="13917" spans="1:7" x14ac:dyDescent="0.35">
      <c r="A13917" t="s">
        <v>28</v>
      </c>
      <c r="B13917" t="s">
        <v>1129</v>
      </c>
      <c r="C13917">
        <v>34</v>
      </c>
      <c r="D13917" t="s">
        <v>140</v>
      </c>
      <c r="E13917" t="s">
        <v>1124</v>
      </c>
      <c r="F13917" t="s">
        <v>1056</v>
      </c>
      <c r="G13917" t="s">
        <v>140</v>
      </c>
    </row>
    <row r="13918" spans="1:7" x14ac:dyDescent="0.35">
      <c r="A13918" t="s">
        <v>28</v>
      </c>
      <c r="B13918" t="s">
        <v>1130</v>
      </c>
      <c r="C13918">
        <v>146</v>
      </c>
      <c r="D13918" t="s">
        <v>1054</v>
      </c>
      <c r="E13918" t="s">
        <v>938</v>
      </c>
      <c r="F13918" t="s">
        <v>140</v>
      </c>
      <c r="G13918" t="s">
        <v>775</v>
      </c>
    </row>
    <row r="13919" spans="1:7" x14ac:dyDescent="0.35">
      <c r="A13919" t="s">
        <v>28</v>
      </c>
      <c r="B13919" t="s">
        <v>1131</v>
      </c>
      <c r="C13919">
        <v>26</v>
      </c>
      <c r="D13919" t="s">
        <v>140</v>
      </c>
      <c r="E13919" t="s">
        <v>986</v>
      </c>
      <c r="F13919" t="s">
        <v>985</v>
      </c>
      <c r="G13919" t="s">
        <v>140</v>
      </c>
    </row>
    <row r="13920" spans="1:7" x14ac:dyDescent="0.35">
      <c r="A13920" t="s">
        <v>29</v>
      </c>
      <c r="B13920" t="s">
        <v>1129</v>
      </c>
      <c r="C13920">
        <v>12</v>
      </c>
      <c r="D13920" t="s">
        <v>140</v>
      </c>
      <c r="E13920" t="s">
        <v>1143</v>
      </c>
      <c r="F13920" t="s">
        <v>1070</v>
      </c>
      <c r="G13920" t="s">
        <v>140</v>
      </c>
    </row>
    <row r="13921" spans="1:7" x14ac:dyDescent="0.35">
      <c r="A13921" t="s">
        <v>29</v>
      </c>
      <c r="B13921" t="s">
        <v>1130</v>
      </c>
      <c r="C13921">
        <v>172</v>
      </c>
      <c r="D13921" t="s">
        <v>140</v>
      </c>
      <c r="E13921" t="s">
        <v>1200</v>
      </c>
      <c r="F13921" t="s">
        <v>1020</v>
      </c>
      <c r="G13921" t="s">
        <v>140</v>
      </c>
    </row>
    <row r="13922" spans="1:7" x14ac:dyDescent="0.35">
      <c r="A13922" t="s">
        <v>29</v>
      </c>
      <c r="B13922" t="s">
        <v>1131</v>
      </c>
      <c r="C13922">
        <v>20</v>
      </c>
      <c r="D13922" t="s">
        <v>949</v>
      </c>
      <c r="E13922" t="s">
        <v>948</v>
      </c>
      <c r="F13922" t="s">
        <v>140</v>
      </c>
      <c r="G13922" t="s">
        <v>140</v>
      </c>
    </row>
    <row r="13923" spans="1:7" x14ac:dyDescent="0.35">
      <c r="A13923" t="s">
        <v>30</v>
      </c>
      <c r="B13923" t="s">
        <v>1129</v>
      </c>
      <c r="C13923">
        <v>13</v>
      </c>
      <c r="D13923" t="s">
        <v>140</v>
      </c>
      <c r="E13923" t="s">
        <v>675</v>
      </c>
      <c r="F13923" t="s">
        <v>674</v>
      </c>
      <c r="G13923" t="s">
        <v>140</v>
      </c>
    </row>
    <row r="13924" spans="1:7" x14ac:dyDescent="0.35">
      <c r="A13924" t="s">
        <v>30</v>
      </c>
      <c r="B13924" t="s">
        <v>1130</v>
      </c>
      <c r="C13924">
        <v>167</v>
      </c>
      <c r="D13924" t="s">
        <v>1012</v>
      </c>
      <c r="E13924" t="s">
        <v>1177</v>
      </c>
      <c r="F13924" t="s">
        <v>140</v>
      </c>
      <c r="G13924" t="s">
        <v>140</v>
      </c>
    </row>
    <row r="13925" spans="1:7" x14ac:dyDescent="0.35">
      <c r="A13925" t="s">
        <v>30</v>
      </c>
      <c r="B13925" t="s">
        <v>1131</v>
      </c>
      <c r="C13925">
        <v>22</v>
      </c>
      <c r="D13925" t="s">
        <v>140</v>
      </c>
      <c r="E13925" t="s">
        <v>177</v>
      </c>
      <c r="F13925" t="s">
        <v>140</v>
      </c>
      <c r="G13925" t="s">
        <v>140</v>
      </c>
    </row>
    <row r="13926" spans="1:7" x14ac:dyDescent="0.35">
      <c r="A13926" t="s">
        <v>31</v>
      </c>
      <c r="B13926" t="s">
        <v>1129</v>
      </c>
      <c r="C13926">
        <v>28</v>
      </c>
      <c r="D13926" t="s">
        <v>1058</v>
      </c>
      <c r="E13926" t="s">
        <v>110</v>
      </c>
      <c r="F13926" t="s">
        <v>1045</v>
      </c>
      <c r="G13926" t="s">
        <v>140</v>
      </c>
    </row>
    <row r="13927" spans="1:7" x14ac:dyDescent="0.35">
      <c r="A13927" t="s">
        <v>31</v>
      </c>
      <c r="B13927" t="s">
        <v>1130</v>
      </c>
      <c r="C13927">
        <v>101</v>
      </c>
      <c r="D13927" t="s">
        <v>1017</v>
      </c>
      <c r="E13927" t="s">
        <v>955</v>
      </c>
      <c r="F13927" t="s">
        <v>1017</v>
      </c>
      <c r="G13927" t="s">
        <v>140</v>
      </c>
    </row>
    <row r="13928" spans="1:7" x14ac:dyDescent="0.35">
      <c r="A13928" t="s">
        <v>31</v>
      </c>
      <c r="B13928" t="s">
        <v>1131</v>
      </c>
      <c r="C13928">
        <v>78</v>
      </c>
      <c r="D13928" t="s">
        <v>140</v>
      </c>
      <c r="E13928" t="s">
        <v>344</v>
      </c>
      <c r="F13928" t="s">
        <v>345</v>
      </c>
      <c r="G13928" t="s">
        <v>140</v>
      </c>
    </row>
    <row r="13929" spans="1:7" x14ac:dyDescent="0.35">
      <c r="A13929" t="s">
        <v>32</v>
      </c>
      <c r="B13929" t="s">
        <v>1129</v>
      </c>
      <c r="C13929">
        <v>693</v>
      </c>
      <c r="D13929" t="s">
        <v>1019</v>
      </c>
      <c r="E13929" t="s">
        <v>943</v>
      </c>
      <c r="F13929" t="s">
        <v>769</v>
      </c>
      <c r="G13929" t="s">
        <v>1010</v>
      </c>
    </row>
    <row r="13930" spans="1:7" x14ac:dyDescent="0.35">
      <c r="A13930" t="s">
        <v>32</v>
      </c>
      <c r="B13930" t="s">
        <v>1130</v>
      </c>
      <c r="C13930">
        <v>3308</v>
      </c>
      <c r="D13930" t="s">
        <v>1010</v>
      </c>
      <c r="E13930" t="s">
        <v>1202</v>
      </c>
      <c r="F13930" t="s">
        <v>1011</v>
      </c>
      <c r="G13930" t="s">
        <v>1022</v>
      </c>
    </row>
    <row r="13931" spans="1:7" x14ac:dyDescent="0.35">
      <c r="A13931" t="s">
        <v>32</v>
      </c>
      <c r="B13931" t="s">
        <v>1131</v>
      </c>
      <c r="C13931">
        <v>926</v>
      </c>
      <c r="D13931" t="s">
        <v>775</v>
      </c>
      <c r="E13931" t="s">
        <v>1116</v>
      </c>
      <c r="F13931" t="s">
        <v>1052</v>
      </c>
      <c r="G13931" t="s">
        <v>1022</v>
      </c>
    </row>
    <row r="13933" spans="1:7" x14ac:dyDescent="0.35">
      <c r="A13933" t="s">
        <v>1565</v>
      </c>
    </row>
    <row r="13934" spans="1:7" x14ac:dyDescent="0.35">
      <c r="A13934" t="s">
        <v>2</v>
      </c>
      <c r="B13934" t="s">
        <v>1233</v>
      </c>
      <c r="C13934" t="s">
        <v>3</v>
      </c>
      <c r="D13934" t="s">
        <v>85</v>
      </c>
      <c r="E13934" t="s">
        <v>1133</v>
      </c>
      <c r="F13934" t="s">
        <v>136</v>
      </c>
      <c r="G13934" t="s">
        <v>86</v>
      </c>
    </row>
    <row r="13935" spans="1:7" x14ac:dyDescent="0.35">
      <c r="A13935" t="s">
        <v>8</v>
      </c>
      <c r="B13935" t="s">
        <v>1236</v>
      </c>
      <c r="C13935">
        <v>33</v>
      </c>
      <c r="D13935" t="s">
        <v>177</v>
      </c>
      <c r="E13935" t="s">
        <v>140</v>
      </c>
      <c r="F13935" t="s">
        <v>140</v>
      </c>
      <c r="G13935" t="s">
        <v>140</v>
      </c>
    </row>
    <row r="13936" spans="1:7" x14ac:dyDescent="0.35">
      <c r="A13936" t="s">
        <v>8</v>
      </c>
      <c r="B13936" t="s">
        <v>1234</v>
      </c>
      <c r="C13936">
        <v>80</v>
      </c>
      <c r="D13936" t="s">
        <v>806</v>
      </c>
      <c r="E13936" t="s">
        <v>140</v>
      </c>
      <c r="F13936" t="s">
        <v>140</v>
      </c>
      <c r="G13936" t="s">
        <v>574</v>
      </c>
    </row>
    <row r="13937" spans="1:7" x14ac:dyDescent="0.35">
      <c r="A13937" t="s">
        <v>8</v>
      </c>
      <c r="B13937" t="s">
        <v>1235</v>
      </c>
      <c r="C13937">
        <v>90</v>
      </c>
      <c r="D13937" t="s">
        <v>1168</v>
      </c>
      <c r="E13937" t="s">
        <v>140</v>
      </c>
      <c r="F13937" t="s">
        <v>1098</v>
      </c>
      <c r="G13937" t="s">
        <v>1009</v>
      </c>
    </row>
    <row r="13938" spans="1:7" x14ac:dyDescent="0.35">
      <c r="A13938" t="s">
        <v>9</v>
      </c>
      <c r="B13938" t="s">
        <v>1236</v>
      </c>
      <c r="C13938">
        <v>30</v>
      </c>
      <c r="D13938" t="s">
        <v>1115</v>
      </c>
      <c r="E13938" t="s">
        <v>140</v>
      </c>
      <c r="F13938" t="s">
        <v>140</v>
      </c>
      <c r="G13938" t="s">
        <v>1057</v>
      </c>
    </row>
    <row r="13939" spans="1:7" x14ac:dyDescent="0.35">
      <c r="A13939" t="s">
        <v>9</v>
      </c>
      <c r="B13939" t="s">
        <v>1234</v>
      </c>
      <c r="C13939">
        <v>59</v>
      </c>
      <c r="D13939" t="s">
        <v>948</v>
      </c>
      <c r="E13939" t="s">
        <v>140</v>
      </c>
      <c r="F13939" t="s">
        <v>140</v>
      </c>
      <c r="G13939" t="s">
        <v>949</v>
      </c>
    </row>
    <row r="13940" spans="1:7" x14ac:dyDescent="0.35">
      <c r="A13940" t="s">
        <v>9</v>
      </c>
      <c r="B13940" t="s">
        <v>1235</v>
      </c>
      <c r="C13940">
        <v>112</v>
      </c>
      <c r="D13940" t="s">
        <v>1200</v>
      </c>
      <c r="E13940" t="s">
        <v>140</v>
      </c>
      <c r="F13940" t="s">
        <v>140</v>
      </c>
      <c r="G13940" t="s">
        <v>1020</v>
      </c>
    </row>
    <row r="13941" spans="1:7" x14ac:dyDescent="0.35">
      <c r="A13941" t="s">
        <v>10</v>
      </c>
      <c r="B13941" t="s">
        <v>1236</v>
      </c>
      <c r="C13941">
        <v>37</v>
      </c>
      <c r="D13941" t="s">
        <v>858</v>
      </c>
      <c r="E13941" t="s">
        <v>1098</v>
      </c>
      <c r="F13941" t="s">
        <v>140</v>
      </c>
      <c r="G13941" t="s">
        <v>996</v>
      </c>
    </row>
    <row r="13942" spans="1:7" x14ac:dyDescent="0.35">
      <c r="A13942" t="s">
        <v>10</v>
      </c>
      <c r="B13942" t="s">
        <v>1234</v>
      </c>
      <c r="C13942">
        <v>80</v>
      </c>
      <c r="D13942" t="s">
        <v>1112</v>
      </c>
      <c r="E13942" t="s">
        <v>140</v>
      </c>
      <c r="F13942" t="s">
        <v>140</v>
      </c>
      <c r="G13942" t="s">
        <v>1061</v>
      </c>
    </row>
    <row r="13943" spans="1:7" x14ac:dyDescent="0.35">
      <c r="A13943" t="s">
        <v>10</v>
      </c>
      <c r="B13943" t="s">
        <v>1235</v>
      </c>
      <c r="C13943">
        <v>90</v>
      </c>
      <c r="D13943" t="s">
        <v>1186</v>
      </c>
      <c r="E13943" t="s">
        <v>949</v>
      </c>
      <c r="F13943" t="s">
        <v>140</v>
      </c>
      <c r="G13943" t="s">
        <v>1016</v>
      </c>
    </row>
    <row r="13944" spans="1:7" x14ac:dyDescent="0.35">
      <c r="A13944" t="s">
        <v>11</v>
      </c>
      <c r="B13944" t="s">
        <v>1236</v>
      </c>
      <c r="C13944">
        <v>27</v>
      </c>
      <c r="D13944" t="s">
        <v>177</v>
      </c>
      <c r="E13944" t="s">
        <v>140</v>
      </c>
      <c r="F13944" t="s">
        <v>140</v>
      </c>
      <c r="G13944" t="s">
        <v>140</v>
      </c>
    </row>
    <row r="13945" spans="1:7" x14ac:dyDescent="0.35">
      <c r="A13945" t="s">
        <v>11</v>
      </c>
      <c r="B13945" t="s">
        <v>1234</v>
      </c>
      <c r="C13945">
        <v>75</v>
      </c>
      <c r="D13945" t="s">
        <v>987</v>
      </c>
      <c r="E13945" t="s">
        <v>1013</v>
      </c>
      <c r="F13945" t="s">
        <v>140</v>
      </c>
      <c r="G13945" t="s">
        <v>527</v>
      </c>
    </row>
    <row r="13946" spans="1:7" x14ac:dyDescent="0.35">
      <c r="A13946" t="s">
        <v>11</v>
      </c>
      <c r="B13946" t="s">
        <v>1235</v>
      </c>
      <c r="C13946">
        <v>104</v>
      </c>
      <c r="D13946" t="s">
        <v>774</v>
      </c>
      <c r="E13946" t="s">
        <v>140</v>
      </c>
      <c r="F13946" t="s">
        <v>140</v>
      </c>
      <c r="G13946" t="s">
        <v>775</v>
      </c>
    </row>
    <row r="13947" spans="1:7" x14ac:dyDescent="0.35">
      <c r="A13947" t="s">
        <v>12</v>
      </c>
      <c r="B13947" t="s">
        <v>1236</v>
      </c>
      <c r="C13947">
        <v>30</v>
      </c>
      <c r="D13947" t="s">
        <v>1207</v>
      </c>
      <c r="E13947" t="s">
        <v>140</v>
      </c>
      <c r="F13947" t="s">
        <v>140</v>
      </c>
      <c r="G13947" t="s">
        <v>971</v>
      </c>
    </row>
    <row r="13948" spans="1:7" x14ac:dyDescent="0.35">
      <c r="A13948" t="s">
        <v>12</v>
      </c>
      <c r="B13948" t="s">
        <v>1234</v>
      </c>
      <c r="C13948">
        <v>75</v>
      </c>
      <c r="D13948" t="s">
        <v>110</v>
      </c>
      <c r="E13948" t="s">
        <v>140</v>
      </c>
      <c r="F13948" t="s">
        <v>1058</v>
      </c>
      <c r="G13948" t="s">
        <v>1045</v>
      </c>
    </row>
    <row r="13949" spans="1:7" x14ac:dyDescent="0.35">
      <c r="A13949" t="s">
        <v>12</v>
      </c>
      <c r="B13949" t="s">
        <v>1235</v>
      </c>
      <c r="C13949">
        <v>104</v>
      </c>
      <c r="D13949" t="s">
        <v>732</v>
      </c>
      <c r="E13949" t="s">
        <v>1010</v>
      </c>
      <c r="F13949" t="s">
        <v>140</v>
      </c>
      <c r="G13949" t="s">
        <v>664</v>
      </c>
    </row>
    <row r="13950" spans="1:7" x14ac:dyDescent="0.35">
      <c r="A13950" t="s">
        <v>13</v>
      </c>
      <c r="B13950" t="s">
        <v>1236</v>
      </c>
      <c r="C13950">
        <v>32</v>
      </c>
      <c r="D13950" t="s">
        <v>177</v>
      </c>
      <c r="E13950" t="s">
        <v>140</v>
      </c>
      <c r="F13950" t="s">
        <v>140</v>
      </c>
      <c r="G13950" t="s">
        <v>140</v>
      </c>
    </row>
    <row r="13951" spans="1:7" x14ac:dyDescent="0.35">
      <c r="A13951" t="s">
        <v>13</v>
      </c>
      <c r="B13951" t="s">
        <v>1234</v>
      </c>
      <c r="C13951">
        <v>101</v>
      </c>
      <c r="D13951" t="s">
        <v>987</v>
      </c>
      <c r="E13951" t="s">
        <v>1054</v>
      </c>
      <c r="F13951" t="s">
        <v>1009</v>
      </c>
      <c r="G13951" t="s">
        <v>1070</v>
      </c>
    </row>
    <row r="13952" spans="1:7" x14ac:dyDescent="0.35">
      <c r="A13952" t="s">
        <v>13</v>
      </c>
      <c r="B13952" t="s">
        <v>1235</v>
      </c>
      <c r="C13952">
        <v>73</v>
      </c>
      <c r="D13952" t="s">
        <v>1124</v>
      </c>
      <c r="E13952" t="s">
        <v>1070</v>
      </c>
      <c r="F13952" t="s">
        <v>140</v>
      </c>
      <c r="G13952" t="s">
        <v>1054</v>
      </c>
    </row>
    <row r="13953" spans="1:7" x14ac:dyDescent="0.35">
      <c r="A13953" t="s">
        <v>14</v>
      </c>
      <c r="B13953" t="s">
        <v>1236</v>
      </c>
      <c r="C13953">
        <v>34</v>
      </c>
      <c r="D13953" t="s">
        <v>918</v>
      </c>
      <c r="E13953" t="s">
        <v>140</v>
      </c>
      <c r="F13953" t="s">
        <v>140</v>
      </c>
      <c r="G13953" t="s">
        <v>919</v>
      </c>
    </row>
    <row r="13954" spans="1:7" x14ac:dyDescent="0.35">
      <c r="A13954" t="s">
        <v>14</v>
      </c>
      <c r="B13954" t="s">
        <v>1234</v>
      </c>
      <c r="C13954">
        <v>64</v>
      </c>
      <c r="D13954" t="s">
        <v>955</v>
      </c>
      <c r="E13954" t="s">
        <v>140</v>
      </c>
      <c r="F13954" t="s">
        <v>140</v>
      </c>
      <c r="G13954" t="s">
        <v>954</v>
      </c>
    </row>
    <row r="13955" spans="1:7" x14ac:dyDescent="0.35">
      <c r="A13955" t="s">
        <v>14</v>
      </c>
      <c r="B13955" t="s">
        <v>1235</v>
      </c>
      <c r="C13955">
        <v>105</v>
      </c>
      <c r="D13955" t="s">
        <v>514</v>
      </c>
      <c r="E13955" t="s">
        <v>140</v>
      </c>
      <c r="F13955" t="s">
        <v>140</v>
      </c>
      <c r="G13955" t="s">
        <v>515</v>
      </c>
    </row>
    <row r="13956" spans="1:7" x14ac:dyDescent="0.35">
      <c r="A13956" t="s">
        <v>15</v>
      </c>
      <c r="B13956" t="s">
        <v>1236</v>
      </c>
      <c r="C13956">
        <v>32</v>
      </c>
      <c r="D13956" t="s">
        <v>1230</v>
      </c>
      <c r="E13956" t="s">
        <v>140</v>
      </c>
      <c r="F13956" t="s">
        <v>140</v>
      </c>
      <c r="G13956" t="s">
        <v>1004</v>
      </c>
    </row>
    <row r="13957" spans="1:7" x14ac:dyDescent="0.35">
      <c r="A13957" t="s">
        <v>15</v>
      </c>
      <c r="B13957" t="s">
        <v>1234</v>
      </c>
      <c r="C13957">
        <v>65</v>
      </c>
      <c r="D13957" t="s">
        <v>177</v>
      </c>
      <c r="E13957" t="s">
        <v>140</v>
      </c>
      <c r="F13957" t="s">
        <v>140</v>
      </c>
      <c r="G13957" t="s">
        <v>140</v>
      </c>
    </row>
    <row r="13958" spans="1:7" x14ac:dyDescent="0.35">
      <c r="A13958" t="s">
        <v>15</v>
      </c>
      <c r="B13958" t="s">
        <v>1235</v>
      </c>
      <c r="C13958">
        <v>109</v>
      </c>
      <c r="D13958" t="s">
        <v>1006</v>
      </c>
      <c r="E13958" t="s">
        <v>775</v>
      </c>
      <c r="F13958" t="s">
        <v>140</v>
      </c>
      <c r="G13958" t="s">
        <v>939</v>
      </c>
    </row>
    <row r="13959" spans="1:7" x14ac:dyDescent="0.35">
      <c r="A13959" t="s">
        <v>16</v>
      </c>
      <c r="B13959" t="s">
        <v>1236</v>
      </c>
      <c r="C13959">
        <v>18</v>
      </c>
      <c r="D13959" t="s">
        <v>1115</v>
      </c>
      <c r="E13959" t="s">
        <v>140</v>
      </c>
      <c r="F13959" t="s">
        <v>140</v>
      </c>
      <c r="G13959" t="s">
        <v>1057</v>
      </c>
    </row>
    <row r="13960" spans="1:7" x14ac:dyDescent="0.35">
      <c r="A13960" t="s">
        <v>16</v>
      </c>
      <c r="B13960" t="s">
        <v>1234</v>
      </c>
      <c r="C13960">
        <v>56</v>
      </c>
      <c r="D13960" t="s">
        <v>1159</v>
      </c>
      <c r="E13960" t="s">
        <v>140</v>
      </c>
      <c r="F13960" t="s">
        <v>140</v>
      </c>
      <c r="G13960" t="s">
        <v>1055</v>
      </c>
    </row>
    <row r="13961" spans="1:7" x14ac:dyDescent="0.35">
      <c r="A13961" t="s">
        <v>16</v>
      </c>
      <c r="B13961" t="s">
        <v>1235</v>
      </c>
      <c r="C13961">
        <v>132</v>
      </c>
      <c r="D13961" t="s">
        <v>1186</v>
      </c>
      <c r="E13961" t="s">
        <v>1016</v>
      </c>
      <c r="F13961" t="s">
        <v>1063</v>
      </c>
      <c r="G13961" t="s">
        <v>1012</v>
      </c>
    </row>
    <row r="13962" spans="1:7" x14ac:dyDescent="0.35">
      <c r="A13962" t="s">
        <v>17</v>
      </c>
      <c r="B13962" t="s">
        <v>1236</v>
      </c>
      <c r="C13962">
        <v>28</v>
      </c>
      <c r="D13962" t="s">
        <v>106</v>
      </c>
      <c r="E13962" t="s">
        <v>140</v>
      </c>
      <c r="F13962" t="s">
        <v>140</v>
      </c>
      <c r="G13962" t="s">
        <v>105</v>
      </c>
    </row>
    <row r="13963" spans="1:7" x14ac:dyDescent="0.35">
      <c r="A13963" t="s">
        <v>17</v>
      </c>
      <c r="B13963" t="s">
        <v>1234</v>
      </c>
      <c r="C13963">
        <v>85</v>
      </c>
      <c r="D13963" t="s">
        <v>1196</v>
      </c>
      <c r="E13963" t="s">
        <v>775</v>
      </c>
      <c r="F13963" t="s">
        <v>140</v>
      </c>
      <c r="G13963" t="s">
        <v>1013</v>
      </c>
    </row>
    <row r="13964" spans="1:7" x14ac:dyDescent="0.35">
      <c r="A13964" t="s">
        <v>17</v>
      </c>
      <c r="B13964" t="s">
        <v>1235</v>
      </c>
      <c r="C13964">
        <v>90</v>
      </c>
      <c r="D13964" t="s">
        <v>177</v>
      </c>
      <c r="E13964" t="s">
        <v>140</v>
      </c>
      <c r="F13964" t="s">
        <v>140</v>
      </c>
      <c r="G13964" t="s">
        <v>140</v>
      </c>
    </row>
    <row r="13965" spans="1:7" x14ac:dyDescent="0.35">
      <c r="A13965" t="s">
        <v>18</v>
      </c>
      <c r="B13965" t="s">
        <v>1236</v>
      </c>
      <c r="C13965">
        <v>18</v>
      </c>
      <c r="D13965" t="s">
        <v>177</v>
      </c>
      <c r="E13965" t="s">
        <v>140</v>
      </c>
      <c r="F13965" t="s">
        <v>140</v>
      </c>
      <c r="G13965" t="s">
        <v>140</v>
      </c>
    </row>
    <row r="13966" spans="1:7" x14ac:dyDescent="0.35">
      <c r="A13966" t="s">
        <v>18</v>
      </c>
      <c r="B13966" t="s">
        <v>1234</v>
      </c>
      <c r="C13966">
        <v>92</v>
      </c>
      <c r="D13966" t="s">
        <v>1227</v>
      </c>
      <c r="E13966" t="s">
        <v>1010</v>
      </c>
      <c r="F13966" t="s">
        <v>140</v>
      </c>
      <c r="G13966" t="s">
        <v>140</v>
      </c>
    </row>
    <row r="13967" spans="1:7" x14ac:dyDescent="0.35">
      <c r="A13967" t="s">
        <v>18</v>
      </c>
      <c r="B13967" t="s">
        <v>1235</v>
      </c>
      <c r="C13967">
        <v>95</v>
      </c>
      <c r="D13967" t="s">
        <v>1200</v>
      </c>
      <c r="E13967" t="s">
        <v>1010</v>
      </c>
      <c r="F13967" t="s">
        <v>140</v>
      </c>
      <c r="G13967" t="s">
        <v>939</v>
      </c>
    </row>
    <row r="13968" spans="1:7" x14ac:dyDescent="0.35">
      <c r="A13968" t="s">
        <v>19</v>
      </c>
      <c r="B13968" t="s">
        <v>1236</v>
      </c>
      <c r="C13968">
        <v>26</v>
      </c>
      <c r="D13968" t="s">
        <v>104</v>
      </c>
      <c r="E13968" t="s">
        <v>140</v>
      </c>
      <c r="F13968" t="s">
        <v>140</v>
      </c>
      <c r="G13968" t="s">
        <v>103</v>
      </c>
    </row>
    <row r="13969" spans="1:7" x14ac:dyDescent="0.35">
      <c r="A13969" t="s">
        <v>19</v>
      </c>
      <c r="B13969" t="s">
        <v>1234</v>
      </c>
      <c r="C13969">
        <v>72</v>
      </c>
      <c r="D13969" t="s">
        <v>1143</v>
      </c>
      <c r="E13969" t="s">
        <v>140</v>
      </c>
      <c r="F13969" t="s">
        <v>140</v>
      </c>
      <c r="G13969" t="s">
        <v>1070</v>
      </c>
    </row>
    <row r="13970" spans="1:7" x14ac:dyDescent="0.35">
      <c r="A13970" t="s">
        <v>19</v>
      </c>
      <c r="B13970" t="s">
        <v>1235</v>
      </c>
      <c r="C13970">
        <v>108</v>
      </c>
      <c r="D13970" t="s">
        <v>1208</v>
      </c>
      <c r="E13970" t="s">
        <v>140</v>
      </c>
      <c r="F13970" t="s">
        <v>140</v>
      </c>
      <c r="G13970" t="s">
        <v>1017</v>
      </c>
    </row>
    <row r="13971" spans="1:7" x14ac:dyDescent="0.35">
      <c r="A13971" t="s">
        <v>20</v>
      </c>
      <c r="B13971" t="s">
        <v>1236</v>
      </c>
      <c r="C13971">
        <v>32</v>
      </c>
      <c r="D13971" t="s">
        <v>88</v>
      </c>
      <c r="E13971" t="s">
        <v>99</v>
      </c>
      <c r="F13971" t="s">
        <v>1021</v>
      </c>
      <c r="G13971" t="s">
        <v>140</v>
      </c>
    </row>
    <row r="13972" spans="1:7" x14ac:dyDescent="0.35">
      <c r="A13972" t="s">
        <v>20</v>
      </c>
      <c r="B13972" t="s">
        <v>1234</v>
      </c>
      <c r="C13972">
        <v>66</v>
      </c>
      <c r="D13972" t="s">
        <v>1168</v>
      </c>
      <c r="E13972" t="s">
        <v>140</v>
      </c>
      <c r="F13972" t="s">
        <v>140</v>
      </c>
      <c r="G13972" t="s">
        <v>940</v>
      </c>
    </row>
    <row r="13973" spans="1:7" x14ac:dyDescent="0.35">
      <c r="A13973" t="s">
        <v>20</v>
      </c>
      <c r="B13973" t="s">
        <v>1235</v>
      </c>
      <c r="C13973">
        <v>108</v>
      </c>
      <c r="D13973" t="s">
        <v>1201</v>
      </c>
      <c r="E13973" t="s">
        <v>140</v>
      </c>
      <c r="F13973" t="s">
        <v>140</v>
      </c>
      <c r="G13973" t="s">
        <v>1019</v>
      </c>
    </row>
    <row r="13974" spans="1:7" x14ac:dyDescent="0.35">
      <c r="A13974" t="s">
        <v>21</v>
      </c>
      <c r="B13974" t="s">
        <v>1236</v>
      </c>
      <c r="C13974">
        <v>53</v>
      </c>
      <c r="D13974" t="s">
        <v>1005</v>
      </c>
      <c r="E13974" t="s">
        <v>140</v>
      </c>
      <c r="F13974" t="s">
        <v>140</v>
      </c>
      <c r="G13974" t="s">
        <v>967</v>
      </c>
    </row>
    <row r="13975" spans="1:7" x14ac:dyDescent="0.35">
      <c r="A13975" t="s">
        <v>21</v>
      </c>
      <c r="B13975" t="s">
        <v>1234</v>
      </c>
      <c r="C13975">
        <v>44</v>
      </c>
      <c r="D13975" t="s">
        <v>112</v>
      </c>
      <c r="E13975" t="s">
        <v>140</v>
      </c>
      <c r="F13975" t="s">
        <v>140</v>
      </c>
      <c r="G13975" t="s">
        <v>111</v>
      </c>
    </row>
    <row r="13976" spans="1:7" x14ac:dyDescent="0.35">
      <c r="A13976" t="s">
        <v>21</v>
      </c>
      <c r="B13976" t="s">
        <v>1235</v>
      </c>
      <c r="C13976">
        <v>113</v>
      </c>
      <c r="D13976" t="s">
        <v>1113</v>
      </c>
      <c r="E13976" t="s">
        <v>140</v>
      </c>
      <c r="F13976" t="s">
        <v>140</v>
      </c>
      <c r="G13976" t="s">
        <v>1064</v>
      </c>
    </row>
    <row r="13977" spans="1:7" x14ac:dyDescent="0.35">
      <c r="A13977" t="s">
        <v>22</v>
      </c>
      <c r="B13977" t="s">
        <v>1236</v>
      </c>
      <c r="C13977">
        <v>35</v>
      </c>
      <c r="D13977" t="s">
        <v>177</v>
      </c>
      <c r="E13977" t="s">
        <v>140</v>
      </c>
      <c r="F13977" t="s">
        <v>140</v>
      </c>
      <c r="G13977" t="s">
        <v>140</v>
      </c>
    </row>
    <row r="13978" spans="1:7" x14ac:dyDescent="0.35">
      <c r="A13978" t="s">
        <v>22</v>
      </c>
      <c r="B13978" t="s">
        <v>1234</v>
      </c>
      <c r="C13978">
        <v>80</v>
      </c>
      <c r="D13978" t="s">
        <v>90</v>
      </c>
      <c r="E13978" t="s">
        <v>1017</v>
      </c>
      <c r="F13978" t="s">
        <v>1019</v>
      </c>
      <c r="G13978" t="s">
        <v>903</v>
      </c>
    </row>
    <row r="13979" spans="1:7" x14ac:dyDescent="0.35">
      <c r="A13979" t="s">
        <v>22</v>
      </c>
      <c r="B13979" t="s">
        <v>1235</v>
      </c>
      <c r="C13979">
        <v>94</v>
      </c>
      <c r="D13979" t="s">
        <v>1180</v>
      </c>
      <c r="E13979" t="s">
        <v>1010</v>
      </c>
      <c r="F13979" t="s">
        <v>1009</v>
      </c>
      <c r="G13979" t="s">
        <v>140</v>
      </c>
    </row>
    <row r="13980" spans="1:7" x14ac:dyDescent="0.35">
      <c r="A13980" t="s">
        <v>23</v>
      </c>
      <c r="B13980" t="s">
        <v>1236</v>
      </c>
      <c r="C13980">
        <v>39</v>
      </c>
      <c r="D13980" t="s">
        <v>1111</v>
      </c>
      <c r="E13980" t="s">
        <v>140</v>
      </c>
      <c r="F13980" t="s">
        <v>140</v>
      </c>
      <c r="G13980" t="s">
        <v>1067</v>
      </c>
    </row>
    <row r="13981" spans="1:7" x14ac:dyDescent="0.35">
      <c r="A13981" t="s">
        <v>23</v>
      </c>
      <c r="B13981" t="s">
        <v>1234</v>
      </c>
      <c r="C13981">
        <v>86</v>
      </c>
      <c r="D13981" t="s">
        <v>1230</v>
      </c>
      <c r="E13981" t="s">
        <v>1098</v>
      </c>
      <c r="F13981" t="s">
        <v>140</v>
      </c>
      <c r="G13981" t="s">
        <v>1098</v>
      </c>
    </row>
    <row r="13982" spans="1:7" x14ac:dyDescent="0.35">
      <c r="A13982" t="s">
        <v>23</v>
      </c>
      <c r="B13982" t="s">
        <v>1235</v>
      </c>
      <c r="C13982">
        <v>80</v>
      </c>
      <c r="D13982" t="s">
        <v>177</v>
      </c>
      <c r="E13982" t="s">
        <v>140</v>
      </c>
      <c r="F13982" t="s">
        <v>140</v>
      </c>
      <c r="G13982" t="s">
        <v>140</v>
      </c>
    </row>
    <row r="13983" spans="1:7" x14ac:dyDescent="0.35">
      <c r="A13983" t="s">
        <v>24</v>
      </c>
      <c r="B13983" t="s">
        <v>1236</v>
      </c>
      <c r="C13983">
        <v>29</v>
      </c>
      <c r="D13983" t="s">
        <v>316</v>
      </c>
      <c r="E13983" t="s">
        <v>140</v>
      </c>
      <c r="F13983" t="s">
        <v>140</v>
      </c>
      <c r="G13983" t="s">
        <v>317</v>
      </c>
    </row>
    <row r="13984" spans="1:7" x14ac:dyDescent="0.35">
      <c r="A13984" t="s">
        <v>24</v>
      </c>
      <c r="B13984" t="s">
        <v>1234</v>
      </c>
      <c r="C13984">
        <v>62</v>
      </c>
      <c r="D13984" t="s">
        <v>732</v>
      </c>
      <c r="E13984" t="s">
        <v>140</v>
      </c>
      <c r="F13984" t="s">
        <v>140</v>
      </c>
      <c r="G13984" t="s">
        <v>733</v>
      </c>
    </row>
    <row r="13985" spans="1:7" x14ac:dyDescent="0.35">
      <c r="A13985" t="s">
        <v>24</v>
      </c>
      <c r="B13985" t="s">
        <v>1235</v>
      </c>
      <c r="C13985">
        <v>116</v>
      </c>
      <c r="D13985" t="s">
        <v>1208</v>
      </c>
      <c r="E13985" t="s">
        <v>140</v>
      </c>
      <c r="F13985" t="s">
        <v>140</v>
      </c>
      <c r="G13985" t="s">
        <v>1017</v>
      </c>
    </row>
    <row r="13986" spans="1:7" x14ac:dyDescent="0.35">
      <c r="A13986" t="s">
        <v>25</v>
      </c>
      <c r="B13986" t="s">
        <v>1236</v>
      </c>
      <c r="C13986">
        <v>26</v>
      </c>
      <c r="D13986" t="s">
        <v>1206</v>
      </c>
      <c r="E13986" t="s">
        <v>140</v>
      </c>
      <c r="F13986" t="s">
        <v>1054</v>
      </c>
      <c r="G13986" t="s">
        <v>140</v>
      </c>
    </row>
    <row r="13987" spans="1:7" x14ac:dyDescent="0.35">
      <c r="A13987" t="s">
        <v>25</v>
      </c>
      <c r="B13987" t="s">
        <v>1234</v>
      </c>
      <c r="C13987">
        <v>72</v>
      </c>
      <c r="D13987" t="s">
        <v>1075</v>
      </c>
      <c r="E13987" t="s">
        <v>1045</v>
      </c>
      <c r="F13987" t="s">
        <v>140</v>
      </c>
      <c r="G13987" t="s">
        <v>1023</v>
      </c>
    </row>
    <row r="13988" spans="1:7" x14ac:dyDescent="0.35">
      <c r="A13988" t="s">
        <v>25</v>
      </c>
      <c r="B13988" t="s">
        <v>1235</v>
      </c>
      <c r="C13988">
        <v>106</v>
      </c>
      <c r="D13988" t="s">
        <v>1113</v>
      </c>
      <c r="E13988" t="s">
        <v>1098</v>
      </c>
      <c r="F13988" t="s">
        <v>140</v>
      </c>
      <c r="G13988" t="s">
        <v>1073</v>
      </c>
    </row>
    <row r="13989" spans="1:7" x14ac:dyDescent="0.35">
      <c r="A13989" t="s">
        <v>26</v>
      </c>
      <c r="B13989" t="s">
        <v>1236</v>
      </c>
      <c r="C13989">
        <v>23</v>
      </c>
      <c r="D13989" t="s">
        <v>784</v>
      </c>
      <c r="E13989" t="s">
        <v>140</v>
      </c>
      <c r="F13989" t="s">
        <v>140</v>
      </c>
      <c r="G13989" t="s">
        <v>785</v>
      </c>
    </row>
    <row r="13990" spans="1:7" x14ac:dyDescent="0.35">
      <c r="A13990" t="s">
        <v>26</v>
      </c>
      <c r="B13990" t="s">
        <v>1234</v>
      </c>
      <c r="C13990">
        <v>80</v>
      </c>
      <c r="D13990" t="s">
        <v>500</v>
      </c>
      <c r="E13990" t="s">
        <v>1060</v>
      </c>
      <c r="F13990" t="s">
        <v>140</v>
      </c>
      <c r="G13990" t="s">
        <v>869</v>
      </c>
    </row>
    <row r="13991" spans="1:7" x14ac:dyDescent="0.35">
      <c r="A13991" t="s">
        <v>26</v>
      </c>
      <c r="B13991" t="s">
        <v>1235</v>
      </c>
      <c r="C13991">
        <v>99</v>
      </c>
      <c r="D13991" t="s">
        <v>177</v>
      </c>
      <c r="E13991" t="s">
        <v>140</v>
      </c>
      <c r="F13991" t="s">
        <v>140</v>
      </c>
      <c r="G13991" t="s">
        <v>140</v>
      </c>
    </row>
    <row r="13992" spans="1:7" x14ac:dyDescent="0.35">
      <c r="A13992" t="s">
        <v>27</v>
      </c>
      <c r="B13992" t="s">
        <v>1236</v>
      </c>
      <c r="C13992">
        <v>25</v>
      </c>
      <c r="D13992" t="s">
        <v>177</v>
      </c>
      <c r="E13992" t="s">
        <v>140</v>
      </c>
      <c r="F13992" t="s">
        <v>140</v>
      </c>
      <c r="G13992" t="s">
        <v>140</v>
      </c>
    </row>
    <row r="13993" spans="1:7" x14ac:dyDescent="0.35">
      <c r="A13993" t="s">
        <v>27</v>
      </c>
      <c r="B13993" t="s">
        <v>1234</v>
      </c>
      <c r="C13993">
        <v>53</v>
      </c>
      <c r="D13993" t="s">
        <v>1180</v>
      </c>
      <c r="E13993" t="s">
        <v>140</v>
      </c>
      <c r="F13993" t="s">
        <v>140</v>
      </c>
      <c r="G13993" t="s">
        <v>1063</v>
      </c>
    </row>
    <row r="13994" spans="1:7" x14ac:dyDescent="0.35">
      <c r="A13994" t="s">
        <v>27</v>
      </c>
      <c r="B13994" t="s">
        <v>1235</v>
      </c>
      <c r="C13994">
        <v>126</v>
      </c>
      <c r="D13994" t="s">
        <v>1159</v>
      </c>
      <c r="E13994" t="s">
        <v>1013</v>
      </c>
      <c r="F13994" t="s">
        <v>140</v>
      </c>
      <c r="G13994" t="s">
        <v>1054</v>
      </c>
    </row>
    <row r="13995" spans="1:7" x14ac:dyDescent="0.35">
      <c r="A13995" t="s">
        <v>28</v>
      </c>
      <c r="B13995" t="s">
        <v>1236</v>
      </c>
      <c r="C13995">
        <v>39</v>
      </c>
      <c r="D13995" t="s">
        <v>110</v>
      </c>
      <c r="E13995" t="s">
        <v>996</v>
      </c>
      <c r="F13995" t="s">
        <v>140</v>
      </c>
      <c r="G13995" t="s">
        <v>1018</v>
      </c>
    </row>
    <row r="13996" spans="1:7" x14ac:dyDescent="0.35">
      <c r="A13996" t="s">
        <v>28</v>
      </c>
      <c r="B13996" t="s">
        <v>1234</v>
      </c>
      <c r="C13996">
        <v>67</v>
      </c>
      <c r="D13996" t="s">
        <v>1120</v>
      </c>
      <c r="E13996" t="s">
        <v>140</v>
      </c>
      <c r="F13996" t="s">
        <v>140</v>
      </c>
      <c r="G13996" t="s">
        <v>950</v>
      </c>
    </row>
    <row r="13997" spans="1:7" x14ac:dyDescent="0.35">
      <c r="A13997" t="s">
        <v>28</v>
      </c>
      <c r="B13997" t="s">
        <v>1235</v>
      </c>
      <c r="C13997">
        <v>100</v>
      </c>
      <c r="D13997" t="s">
        <v>1147</v>
      </c>
      <c r="E13997" t="s">
        <v>140</v>
      </c>
      <c r="F13997" t="s">
        <v>1011</v>
      </c>
      <c r="G13997" t="s">
        <v>1009</v>
      </c>
    </row>
    <row r="13998" spans="1:7" x14ac:dyDescent="0.35">
      <c r="A13998" t="s">
        <v>29</v>
      </c>
      <c r="B13998" t="s">
        <v>1236</v>
      </c>
      <c r="C13998">
        <v>29</v>
      </c>
      <c r="D13998" t="s">
        <v>177</v>
      </c>
      <c r="E13998" t="s">
        <v>140</v>
      </c>
      <c r="F13998" t="s">
        <v>140</v>
      </c>
      <c r="G13998" t="s">
        <v>140</v>
      </c>
    </row>
    <row r="13999" spans="1:7" x14ac:dyDescent="0.35">
      <c r="A13999" t="s">
        <v>29</v>
      </c>
      <c r="B13999" t="s">
        <v>1234</v>
      </c>
      <c r="C13999">
        <v>63</v>
      </c>
      <c r="D13999" t="s">
        <v>1148</v>
      </c>
      <c r="E13999" t="s">
        <v>140</v>
      </c>
      <c r="F13999" t="s">
        <v>140</v>
      </c>
      <c r="G13999" t="s">
        <v>1021</v>
      </c>
    </row>
    <row r="14000" spans="1:7" x14ac:dyDescent="0.35">
      <c r="A14000" t="s">
        <v>29</v>
      </c>
      <c r="B14000" t="s">
        <v>1235</v>
      </c>
      <c r="C14000">
        <v>112</v>
      </c>
      <c r="D14000" t="s">
        <v>1120</v>
      </c>
      <c r="E14000" t="s">
        <v>1010</v>
      </c>
      <c r="F14000" t="s">
        <v>140</v>
      </c>
      <c r="G14000" t="s">
        <v>919</v>
      </c>
    </row>
    <row r="14001" spans="1:7" x14ac:dyDescent="0.35">
      <c r="A14001" t="s">
        <v>30</v>
      </c>
      <c r="B14001" t="s">
        <v>1236</v>
      </c>
      <c r="C14001">
        <v>26</v>
      </c>
      <c r="D14001" t="s">
        <v>177</v>
      </c>
      <c r="E14001" t="s">
        <v>140</v>
      </c>
      <c r="F14001" t="s">
        <v>140</v>
      </c>
      <c r="G14001" t="s">
        <v>140</v>
      </c>
    </row>
    <row r="14002" spans="1:7" x14ac:dyDescent="0.35">
      <c r="A14002" t="s">
        <v>30</v>
      </c>
      <c r="B14002" t="s">
        <v>1234</v>
      </c>
      <c r="C14002">
        <v>57</v>
      </c>
      <c r="D14002" t="s">
        <v>1168</v>
      </c>
      <c r="E14002" t="s">
        <v>140</v>
      </c>
      <c r="F14002" t="s">
        <v>140</v>
      </c>
      <c r="G14002" t="s">
        <v>940</v>
      </c>
    </row>
    <row r="14003" spans="1:7" x14ac:dyDescent="0.35">
      <c r="A14003" t="s">
        <v>30</v>
      </c>
      <c r="B14003" t="s">
        <v>1235</v>
      </c>
      <c r="C14003">
        <v>119</v>
      </c>
      <c r="D14003" t="s">
        <v>1201</v>
      </c>
      <c r="E14003" t="s">
        <v>1019</v>
      </c>
      <c r="F14003" t="s">
        <v>140</v>
      </c>
      <c r="G14003" t="s">
        <v>140</v>
      </c>
    </row>
    <row r="14004" spans="1:7" x14ac:dyDescent="0.35">
      <c r="A14004" t="s">
        <v>31</v>
      </c>
      <c r="B14004" t="s">
        <v>1236</v>
      </c>
      <c r="C14004">
        <v>24</v>
      </c>
      <c r="D14004" t="s">
        <v>948</v>
      </c>
      <c r="E14004" t="s">
        <v>140</v>
      </c>
      <c r="F14004" t="s">
        <v>140</v>
      </c>
      <c r="G14004" t="s">
        <v>949</v>
      </c>
    </row>
    <row r="14005" spans="1:7" x14ac:dyDescent="0.35">
      <c r="A14005" t="s">
        <v>31</v>
      </c>
      <c r="B14005" t="s">
        <v>1234</v>
      </c>
      <c r="C14005">
        <v>105</v>
      </c>
      <c r="D14005" t="s">
        <v>904</v>
      </c>
      <c r="E14005" t="s">
        <v>1058</v>
      </c>
      <c r="F14005" t="s">
        <v>140</v>
      </c>
      <c r="G14005" t="s">
        <v>1051</v>
      </c>
    </row>
    <row r="14006" spans="1:7" x14ac:dyDescent="0.35">
      <c r="A14006" t="s">
        <v>31</v>
      </c>
      <c r="B14006" t="s">
        <v>1235</v>
      </c>
      <c r="C14006">
        <v>78</v>
      </c>
      <c r="D14006" t="s">
        <v>918</v>
      </c>
      <c r="E14006" t="s">
        <v>140</v>
      </c>
      <c r="F14006" t="s">
        <v>140</v>
      </c>
      <c r="G14006" t="s">
        <v>919</v>
      </c>
    </row>
    <row r="14007" spans="1:7" x14ac:dyDescent="0.35">
      <c r="A14007" t="s">
        <v>32</v>
      </c>
      <c r="B14007" t="s">
        <v>1236</v>
      </c>
      <c r="C14007">
        <v>725</v>
      </c>
      <c r="D14007" t="s">
        <v>344</v>
      </c>
      <c r="E14007" t="s">
        <v>1014</v>
      </c>
      <c r="F14007" t="s">
        <v>1022</v>
      </c>
      <c r="G14007" t="s">
        <v>1064</v>
      </c>
    </row>
    <row r="14008" spans="1:7" x14ac:dyDescent="0.35">
      <c r="A14008" t="s">
        <v>32</v>
      </c>
      <c r="B14008" t="s">
        <v>1234</v>
      </c>
      <c r="C14008">
        <v>1739</v>
      </c>
      <c r="D14008" t="s">
        <v>514</v>
      </c>
      <c r="E14008" t="s">
        <v>1014</v>
      </c>
      <c r="F14008" t="s">
        <v>1022</v>
      </c>
      <c r="G14008" t="s">
        <v>1068</v>
      </c>
    </row>
    <row r="14009" spans="1:7" x14ac:dyDescent="0.35">
      <c r="A14009" t="s">
        <v>32</v>
      </c>
      <c r="B14009" t="s">
        <v>1235</v>
      </c>
      <c r="C14009">
        <v>2463</v>
      </c>
      <c r="D14009" t="s">
        <v>1168</v>
      </c>
      <c r="E14009" t="s">
        <v>1016</v>
      </c>
      <c r="F14009" t="s">
        <v>1008</v>
      </c>
      <c r="G14009" t="s">
        <v>1066</v>
      </c>
    </row>
    <row r="14011" spans="1:7" x14ac:dyDescent="0.35">
      <c r="A14011" t="s">
        <v>1566</v>
      </c>
    </row>
    <row r="14012" spans="1:7" x14ac:dyDescent="0.35">
      <c r="A14012" t="s">
        <v>2</v>
      </c>
      <c r="B14012" t="s">
        <v>1150</v>
      </c>
      <c r="C14012" t="s">
        <v>3</v>
      </c>
      <c r="D14012" t="s">
        <v>85</v>
      </c>
      <c r="E14012" t="s">
        <v>136</v>
      </c>
      <c r="F14012" t="s">
        <v>86</v>
      </c>
      <c r="G14012" t="s">
        <v>1133</v>
      </c>
    </row>
    <row r="14013" spans="1:7" x14ac:dyDescent="0.35">
      <c r="A14013" t="s">
        <v>8</v>
      </c>
      <c r="B14013" t="s">
        <v>1151</v>
      </c>
      <c r="C14013">
        <v>133</v>
      </c>
      <c r="D14013" t="s">
        <v>990</v>
      </c>
      <c r="E14013" t="s">
        <v>1021</v>
      </c>
      <c r="F14013" t="s">
        <v>1064</v>
      </c>
      <c r="G14013" t="s">
        <v>140</v>
      </c>
    </row>
    <row r="14014" spans="1:7" x14ac:dyDescent="0.35">
      <c r="A14014" t="s">
        <v>8</v>
      </c>
      <c r="B14014" t="s">
        <v>1152</v>
      </c>
      <c r="C14014">
        <v>55</v>
      </c>
      <c r="D14014" t="s">
        <v>1200</v>
      </c>
      <c r="E14014" t="s">
        <v>140</v>
      </c>
      <c r="F14014" t="s">
        <v>1020</v>
      </c>
      <c r="G14014" t="s">
        <v>140</v>
      </c>
    </row>
    <row r="14015" spans="1:7" x14ac:dyDescent="0.35">
      <c r="A14015" t="s">
        <v>8</v>
      </c>
      <c r="B14015" t="s">
        <v>339</v>
      </c>
      <c r="C14015">
        <v>15</v>
      </c>
      <c r="D14015" t="s">
        <v>1202</v>
      </c>
      <c r="E14015" t="s">
        <v>140</v>
      </c>
      <c r="F14015" t="s">
        <v>1066</v>
      </c>
      <c r="G14015" t="s">
        <v>140</v>
      </c>
    </row>
    <row r="14016" spans="1:7" x14ac:dyDescent="0.35">
      <c r="A14016" t="s">
        <v>9</v>
      </c>
      <c r="B14016" t="s">
        <v>1151</v>
      </c>
      <c r="C14016">
        <v>122</v>
      </c>
      <c r="D14016" t="s">
        <v>1168</v>
      </c>
      <c r="E14016" t="s">
        <v>140</v>
      </c>
      <c r="F14016" t="s">
        <v>940</v>
      </c>
      <c r="G14016" t="s">
        <v>140</v>
      </c>
    </row>
    <row r="14017" spans="1:7" x14ac:dyDescent="0.35">
      <c r="A14017" t="s">
        <v>9</v>
      </c>
      <c r="B14017" t="s">
        <v>1152</v>
      </c>
      <c r="C14017">
        <v>67</v>
      </c>
      <c r="D14017" t="s">
        <v>1108</v>
      </c>
      <c r="E14017" t="s">
        <v>140</v>
      </c>
      <c r="F14017" t="s">
        <v>1068</v>
      </c>
      <c r="G14017" t="s">
        <v>140</v>
      </c>
    </row>
    <row r="14018" spans="1:7" x14ac:dyDescent="0.35">
      <c r="A14018" t="s">
        <v>9</v>
      </c>
      <c r="B14018" t="s">
        <v>339</v>
      </c>
      <c r="C14018">
        <v>12</v>
      </c>
      <c r="D14018" t="s">
        <v>177</v>
      </c>
      <c r="E14018" t="s">
        <v>140</v>
      </c>
      <c r="F14018" t="s">
        <v>140</v>
      </c>
      <c r="G14018" t="s">
        <v>140</v>
      </c>
    </row>
    <row r="14019" spans="1:7" x14ac:dyDescent="0.35">
      <c r="A14019" t="s">
        <v>10</v>
      </c>
      <c r="B14019" t="s">
        <v>1151</v>
      </c>
      <c r="C14019">
        <v>129</v>
      </c>
      <c r="D14019" t="s">
        <v>858</v>
      </c>
      <c r="E14019" t="s">
        <v>140</v>
      </c>
      <c r="F14019" t="s">
        <v>515</v>
      </c>
      <c r="G14019" t="s">
        <v>949</v>
      </c>
    </row>
    <row r="14020" spans="1:7" x14ac:dyDescent="0.35">
      <c r="A14020" t="s">
        <v>10</v>
      </c>
      <c r="B14020" t="s">
        <v>1152</v>
      </c>
      <c r="C14020">
        <v>67</v>
      </c>
      <c r="D14020" t="s">
        <v>1119</v>
      </c>
      <c r="E14020" t="s">
        <v>140</v>
      </c>
      <c r="F14020" t="s">
        <v>1046</v>
      </c>
      <c r="G14020" t="s">
        <v>140</v>
      </c>
    </row>
    <row r="14021" spans="1:7" x14ac:dyDescent="0.35">
      <c r="A14021" t="s">
        <v>10</v>
      </c>
      <c r="B14021" t="s">
        <v>339</v>
      </c>
      <c r="C14021">
        <v>11</v>
      </c>
      <c r="D14021" t="s">
        <v>177</v>
      </c>
      <c r="E14021" t="s">
        <v>140</v>
      </c>
      <c r="F14021" t="s">
        <v>140</v>
      </c>
      <c r="G14021" t="s">
        <v>140</v>
      </c>
    </row>
    <row r="14022" spans="1:7" x14ac:dyDescent="0.35">
      <c r="A14022" t="s">
        <v>11</v>
      </c>
      <c r="B14022" t="s">
        <v>1151</v>
      </c>
      <c r="C14022">
        <v>134</v>
      </c>
      <c r="D14022" t="s">
        <v>1202</v>
      </c>
      <c r="E14022" t="s">
        <v>140</v>
      </c>
      <c r="F14022" t="s">
        <v>949</v>
      </c>
      <c r="G14022" t="s">
        <v>1010</v>
      </c>
    </row>
    <row r="14023" spans="1:7" x14ac:dyDescent="0.35">
      <c r="A14023" t="s">
        <v>11</v>
      </c>
      <c r="B14023" t="s">
        <v>1152</v>
      </c>
      <c r="C14023">
        <v>57</v>
      </c>
      <c r="D14023" t="s">
        <v>732</v>
      </c>
      <c r="E14023" t="s">
        <v>140</v>
      </c>
      <c r="F14023" t="s">
        <v>733</v>
      </c>
      <c r="G14023" t="s">
        <v>140</v>
      </c>
    </row>
    <row r="14024" spans="1:7" x14ac:dyDescent="0.35">
      <c r="A14024" t="s">
        <v>11</v>
      </c>
      <c r="B14024" t="s">
        <v>339</v>
      </c>
      <c r="C14024">
        <v>15</v>
      </c>
      <c r="D14024" t="s">
        <v>177</v>
      </c>
      <c r="E14024" t="s">
        <v>140</v>
      </c>
      <c r="F14024" t="s">
        <v>140</v>
      </c>
      <c r="G14024" t="s">
        <v>140</v>
      </c>
    </row>
    <row r="14025" spans="1:7" x14ac:dyDescent="0.35">
      <c r="A14025" t="s">
        <v>12</v>
      </c>
      <c r="B14025" t="s">
        <v>1151</v>
      </c>
      <c r="C14025">
        <v>129</v>
      </c>
      <c r="D14025" t="s">
        <v>1109</v>
      </c>
      <c r="E14025" t="s">
        <v>140</v>
      </c>
      <c r="F14025" t="s">
        <v>1070</v>
      </c>
      <c r="G14025" t="s">
        <v>1008</v>
      </c>
    </row>
    <row r="14026" spans="1:7" x14ac:dyDescent="0.35">
      <c r="A14026" t="s">
        <v>12</v>
      </c>
      <c r="B14026" t="s">
        <v>1152</v>
      </c>
      <c r="C14026">
        <v>57</v>
      </c>
      <c r="D14026" t="s">
        <v>1137</v>
      </c>
      <c r="E14026" t="s">
        <v>1046</v>
      </c>
      <c r="F14026" t="s">
        <v>109</v>
      </c>
      <c r="G14026" t="s">
        <v>140</v>
      </c>
    </row>
    <row r="14027" spans="1:7" x14ac:dyDescent="0.35">
      <c r="A14027" t="s">
        <v>12</v>
      </c>
      <c r="B14027" t="s">
        <v>339</v>
      </c>
      <c r="C14027">
        <v>23</v>
      </c>
      <c r="D14027" t="s">
        <v>177</v>
      </c>
      <c r="E14027" t="s">
        <v>140</v>
      </c>
      <c r="F14027" t="s">
        <v>140</v>
      </c>
      <c r="G14027" t="s">
        <v>140</v>
      </c>
    </row>
    <row r="14028" spans="1:7" x14ac:dyDescent="0.35">
      <c r="A14028" t="s">
        <v>13</v>
      </c>
      <c r="B14028" t="s">
        <v>1151</v>
      </c>
      <c r="C14028">
        <v>138</v>
      </c>
      <c r="D14028" t="s">
        <v>100</v>
      </c>
      <c r="E14028" t="s">
        <v>1016</v>
      </c>
      <c r="F14028" t="s">
        <v>869</v>
      </c>
      <c r="G14028" t="s">
        <v>1007</v>
      </c>
    </row>
    <row r="14029" spans="1:7" x14ac:dyDescent="0.35">
      <c r="A14029" t="s">
        <v>13</v>
      </c>
      <c r="B14029" t="s">
        <v>1152</v>
      </c>
      <c r="C14029">
        <v>53</v>
      </c>
      <c r="D14029" t="s">
        <v>177</v>
      </c>
      <c r="E14029" t="s">
        <v>140</v>
      </c>
      <c r="F14029" t="s">
        <v>140</v>
      </c>
      <c r="G14029" t="s">
        <v>140</v>
      </c>
    </row>
    <row r="14030" spans="1:7" x14ac:dyDescent="0.35">
      <c r="A14030" t="s">
        <v>13</v>
      </c>
      <c r="B14030" t="s">
        <v>339</v>
      </c>
      <c r="C14030">
        <v>15</v>
      </c>
      <c r="D14030" t="s">
        <v>177</v>
      </c>
      <c r="E14030" t="s">
        <v>140</v>
      </c>
      <c r="F14030" t="s">
        <v>140</v>
      </c>
      <c r="G14030" t="s">
        <v>140</v>
      </c>
    </row>
    <row r="14031" spans="1:7" x14ac:dyDescent="0.35">
      <c r="A14031" t="s">
        <v>14</v>
      </c>
      <c r="B14031" t="s">
        <v>1151</v>
      </c>
      <c r="C14031">
        <v>124</v>
      </c>
      <c r="D14031" t="s">
        <v>997</v>
      </c>
      <c r="E14031" t="s">
        <v>140</v>
      </c>
      <c r="F14031" t="s">
        <v>996</v>
      </c>
      <c r="G14031" t="s">
        <v>140</v>
      </c>
    </row>
    <row r="14032" spans="1:7" x14ac:dyDescent="0.35">
      <c r="A14032" t="s">
        <v>14</v>
      </c>
      <c r="B14032" t="s">
        <v>1152</v>
      </c>
      <c r="C14032">
        <v>66</v>
      </c>
      <c r="D14032" t="s">
        <v>1146</v>
      </c>
      <c r="E14032" t="s">
        <v>140</v>
      </c>
      <c r="F14032" t="s">
        <v>1052</v>
      </c>
      <c r="G14032" t="s">
        <v>140</v>
      </c>
    </row>
    <row r="14033" spans="1:7" x14ac:dyDescent="0.35">
      <c r="A14033" t="s">
        <v>14</v>
      </c>
      <c r="B14033" t="s">
        <v>339</v>
      </c>
      <c r="C14033">
        <v>13</v>
      </c>
      <c r="D14033" t="s">
        <v>177</v>
      </c>
      <c r="E14033" t="s">
        <v>140</v>
      </c>
      <c r="F14033" t="s">
        <v>140</v>
      </c>
      <c r="G14033" t="s">
        <v>140</v>
      </c>
    </row>
    <row r="14034" spans="1:7" x14ac:dyDescent="0.35">
      <c r="A14034" t="s">
        <v>15</v>
      </c>
      <c r="B14034" t="s">
        <v>1151</v>
      </c>
      <c r="C14034">
        <v>137</v>
      </c>
      <c r="D14034" t="s">
        <v>1159</v>
      </c>
      <c r="E14034" t="s">
        <v>140</v>
      </c>
      <c r="F14034" t="s">
        <v>775</v>
      </c>
      <c r="G14034" t="s">
        <v>1012</v>
      </c>
    </row>
    <row r="14035" spans="1:7" x14ac:dyDescent="0.35">
      <c r="A14035" t="s">
        <v>15</v>
      </c>
      <c r="B14035" t="s">
        <v>1152</v>
      </c>
      <c r="C14035">
        <v>59</v>
      </c>
      <c r="D14035" t="s">
        <v>1198</v>
      </c>
      <c r="E14035" t="s">
        <v>140</v>
      </c>
      <c r="F14035" t="s">
        <v>1023</v>
      </c>
      <c r="G14035" t="s">
        <v>140</v>
      </c>
    </row>
    <row r="14036" spans="1:7" x14ac:dyDescent="0.35">
      <c r="A14036" t="s">
        <v>15</v>
      </c>
      <c r="B14036" t="s">
        <v>339</v>
      </c>
      <c r="C14036">
        <v>10</v>
      </c>
      <c r="D14036" t="s">
        <v>177</v>
      </c>
      <c r="E14036" t="s">
        <v>140</v>
      </c>
      <c r="F14036" t="s">
        <v>140</v>
      </c>
      <c r="G14036" t="s">
        <v>140</v>
      </c>
    </row>
    <row r="14037" spans="1:7" x14ac:dyDescent="0.35">
      <c r="A14037" t="s">
        <v>16</v>
      </c>
      <c r="B14037" t="s">
        <v>1151</v>
      </c>
      <c r="C14037">
        <v>122</v>
      </c>
      <c r="D14037" t="s">
        <v>1183</v>
      </c>
      <c r="E14037" t="s">
        <v>140</v>
      </c>
      <c r="F14037" t="s">
        <v>1098</v>
      </c>
      <c r="G14037" t="s">
        <v>1013</v>
      </c>
    </row>
    <row r="14038" spans="1:7" x14ac:dyDescent="0.35">
      <c r="A14038" t="s">
        <v>16</v>
      </c>
      <c r="B14038" t="s">
        <v>1152</v>
      </c>
      <c r="C14038">
        <v>66</v>
      </c>
      <c r="D14038" t="s">
        <v>1142</v>
      </c>
      <c r="E14038" t="s">
        <v>1098</v>
      </c>
      <c r="F14038" t="s">
        <v>1011</v>
      </c>
      <c r="G14038" t="s">
        <v>140</v>
      </c>
    </row>
    <row r="14039" spans="1:7" x14ac:dyDescent="0.35">
      <c r="A14039" t="s">
        <v>16</v>
      </c>
      <c r="B14039" t="s">
        <v>339</v>
      </c>
      <c r="C14039">
        <v>18</v>
      </c>
      <c r="D14039" t="s">
        <v>177</v>
      </c>
      <c r="E14039" t="s">
        <v>140</v>
      </c>
      <c r="F14039" t="s">
        <v>140</v>
      </c>
      <c r="G14039" t="s">
        <v>140</v>
      </c>
    </row>
    <row r="14040" spans="1:7" x14ac:dyDescent="0.35">
      <c r="A14040" t="s">
        <v>17</v>
      </c>
      <c r="B14040" t="s">
        <v>1151</v>
      </c>
      <c r="C14040">
        <v>128</v>
      </c>
      <c r="D14040" t="s">
        <v>955</v>
      </c>
      <c r="E14040" t="s">
        <v>140</v>
      </c>
      <c r="F14040" t="s">
        <v>1050</v>
      </c>
      <c r="G14040" t="s">
        <v>1014</v>
      </c>
    </row>
    <row r="14041" spans="1:7" x14ac:dyDescent="0.35">
      <c r="A14041" t="s">
        <v>17</v>
      </c>
      <c r="B14041" t="s">
        <v>1152</v>
      </c>
      <c r="C14041">
        <v>62</v>
      </c>
      <c r="D14041" t="s">
        <v>1186</v>
      </c>
      <c r="E14041" t="s">
        <v>140</v>
      </c>
      <c r="F14041" t="s">
        <v>1058</v>
      </c>
      <c r="G14041" t="s">
        <v>140</v>
      </c>
    </row>
    <row r="14042" spans="1:7" x14ac:dyDescent="0.35">
      <c r="A14042" t="s">
        <v>17</v>
      </c>
      <c r="B14042" t="s">
        <v>339</v>
      </c>
      <c r="C14042">
        <v>13</v>
      </c>
      <c r="D14042" t="s">
        <v>177</v>
      </c>
      <c r="E14042" t="s">
        <v>140</v>
      </c>
      <c r="F14042" t="s">
        <v>140</v>
      </c>
      <c r="G14042" t="s">
        <v>140</v>
      </c>
    </row>
    <row r="14043" spans="1:7" x14ac:dyDescent="0.35">
      <c r="A14043" t="s">
        <v>18</v>
      </c>
      <c r="B14043" t="s">
        <v>1151</v>
      </c>
      <c r="C14043">
        <v>141</v>
      </c>
      <c r="D14043" t="s">
        <v>1202</v>
      </c>
      <c r="E14043" t="s">
        <v>140</v>
      </c>
      <c r="F14043" t="s">
        <v>1011</v>
      </c>
      <c r="G14043" t="s">
        <v>1016</v>
      </c>
    </row>
    <row r="14044" spans="1:7" x14ac:dyDescent="0.35">
      <c r="A14044" t="s">
        <v>18</v>
      </c>
      <c r="B14044" t="s">
        <v>1152</v>
      </c>
      <c r="C14044">
        <v>51</v>
      </c>
      <c r="D14044" t="s">
        <v>177</v>
      </c>
      <c r="E14044" t="s">
        <v>140</v>
      </c>
      <c r="F14044" t="s">
        <v>140</v>
      </c>
      <c r="G14044" t="s">
        <v>140</v>
      </c>
    </row>
    <row r="14045" spans="1:7" x14ac:dyDescent="0.35">
      <c r="A14045" t="s">
        <v>18</v>
      </c>
      <c r="B14045" t="s">
        <v>339</v>
      </c>
      <c r="C14045">
        <v>13</v>
      </c>
      <c r="D14045" t="s">
        <v>177</v>
      </c>
      <c r="E14045" t="s">
        <v>140</v>
      </c>
      <c r="F14045" t="s">
        <v>140</v>
      </c>
      <c r="G14045" t="s">
        <v>140</v>
      </c>
    </row>
    <row r="14046" spans="1:7" x14ac:dyDescent="0.35">
      <c r="A14046" t="s">
        <v>19</v>
      </c>
      <c r="B14046" t="s">
        <v>1151</v>
      </c>
      <c r="C14046">
        <v>138</v>
      </c>
      <c r="D14046" t="s">
        <v>661</v>
      </c>
      <c r="E14046" t="s">
        <v>140</v>
      </c>
      <c r="F14046" t="s">
        <v>660</v>
      </c>
      <c r="G14046" t="s">
        <v>140</v>
      </c>
    </row>
    <row r="14047" spans="1:7" x14ac:dyDescent="0.35">
      <c r="A14047" t="s">
        <v>19</v>
      </c>
      <c r="B14047" t="s">
        <v>1152</v>
      </c>
      <c r="C14047">
        <v>56</v>
      </c>
      <c r="D14047" t="s">
        <v>1119</v>
      </c>
      <c r="E14047" t="s">
        <v>140</v>
      </c>
      <c r="F14047" t="s">
        <v>1046</v>
      </c>
      <c r="G14047" t="s">
        <v>140</v>
      </c>
    </row>
    <row r="14048" spans="1:7" x14ac:dyDescent="0.35">
      <c r="A14048" t="s">
        <v>19</v>
      </c>
      <c r="B14048" t="s">
        <v>339</v>
      </c>
      <c r="C14048">
        <v>12</v>
      </c>
      <c r="D14048" t="s">
        <v>177</v>
      </c>
      <c r="E14048" t="s">
        <v>140</v>
      </c>
      <c r="F14048" t="s">
        <v>140</v>
      </c>
      <c r="G14048" t="s">
        <v>140</v>
      </c>
    </row>
    <row r="14049" spans="1:7" x14ac:dyDescent="0.35">
      <c r="A14049" t="s">
        <v>20</v>
      </c>
      <c r="B14049" t="s">
        <v>1151</v>
      </c>
      <c r="C14049">
        <v>123</v>
      </c>
      <c r="D14049" t="s">
        <v>1204</v>
      </c>
      <c r="E14049" t="s">
        <v>140</v>
      </c>
      <c r="F14049" t="s">
        <v>1098</v>
      </c>
      <c r="G14049" t="s">
        <v>140</v>
      </c>
    </row>
    <row r="14050" spans="1:7" x14ac:dyDescent="0.35">
      <c r="A14050" t="s">
        <v>20</v>
      </c>
      <c r="B14050" t="s">
        <v>1152</v>
      </c>
      <c r="C14050">
        <v>65</v>
      </c>
      <c r="D14050" t="s">
        <v>732</v>
      </c>
      <c r="E14050" t="s">
        <v>1013</v>
      </c>
      <c r="F14050" t="s">
        <v>1021</v>
      </c>
      <c r="G14050" t="s">
        <v>971</v>
      </c>
    </row>
    <row r="14051" spans="1:7" x14ac:dyDescent="0.35">
      <c r="A14051" t="s">
        <v>20</v>
      </c>
      <c r="B14051" t="s">
        <v>339</v>
      </c>
      <c r="C14051">
        <v>18</v>
      </c>
      <c r="D14051" t="s">
        <v>177</v>
      </c>
      <c r="E14051" t="s">
        <v>140</v>
      </c>
      <c r="F14051" t="s">
        <v>140</v>
      </c>
      <c r="G14051" t="s">
        <v>140</v>
      </c>
    </row>
    <row r="14052" spans="1:7" x14ac:dyDescent="0.35">
      <c r="A14052" t="s">
        <v>21</v>
      </c>
      <c r="B14052" t="s">
        <v>1151</v>
      </c>
      <c r="C14052">
        <v>120</v>
      </c>
      <c r="D14052" t="s">
        <v>800</v>
      </c>
      <c r="E14052" t="s">
        <v>140</v>
      </c>
      <c r="F14052" t="s">
        <v>801</v>
      </c>
      <c r="G14052" t="s">
        <v>140</v>
      </c>
    </row>
    <row r="14053" spans="1:7" x14ac:dyDescent="0.35">
      <c r="A14053" t="s">
        <v>21</v>
      </c>
      <c r="B14053" t="s">
        <v>1152</v>
      </c>
      <c r="C14053">
        <v>72</v>
      </c>
      <c r="D14053" t="s">
        <v>990</v>
      </c>
      <c r="E14053" t="s">
        <v>140</v>
      </c>
      <c r="F14053" t="s">
        <v>458</v>
      </c>
      <c r="G14053" t="s">
        <v>140</v>
      </c>
    </row>
    <row r="14054" spans="1:7" x14ac:dyDescent="0.35">
      <c r="A14054" t="s">
        <v>21</v>
      </c>
      <c r="B14054" t="s">
        <v>339</v>
      </c>
      <c r="C14054">
        <v>18</v>
      </c>
      <c r="D14054" t="s">
        <v>96</v>
      </c>
      <c r="E14054" t="s">
        <v>140</v>
      </c>
      <c r="F14054" t="s">
        <v>95</v>
      </c>
      <c r="G14054" t="s">
        <v>140</v>
      </c>
    </row>
    <row r="14055" spans="1:7" x14ac:dyDescent="0.35">
      <c r="A14055" t="s">
        <v>22</v>
      </c>
      <c r="B14055" t="s">
        <v>1151</v>
      </c>
      <c r="C14055">
        <v>139</v>
      </c>
      <c r="D14055" t="s">
        <v>918</v>
      </c>
      <c r="E14055" t="s">
        <v>1019</v>
      </c>
      <c r="F14055" t="s">
        <v>1073</v>
      </c>
      <c r="G14055" t="s">
        <v>140</v>
      </c>
    </row>
    <row r="14056" spans="1:7" x14ac:dyDescent="0.35">
      <c r="A14056" t="s">
        <v>22</v>
      </c>
      <c r="B14056" t="s">
        <v>1152</v>
      </c>
      <c r="C14056">
        <v>54</v>
      </c>
      <c r="D14056" t="s">
        <v>177</v>
      </c>
      <c r="E14056" t="s">
        <v>140</v>
      </c>
      <c r="F14056" t="s">
        <v>140</v>
      </c>
      <c r="G14056" t="s">
        <v>140</v>
      </c>
    </row>
    <row r="14057" spans="1:7" x14ac:dyDescent="0.35">
      <c r="A14057" t="s">
        <v>22</v>
      </c>
      <c r="B14057" t="s">
        <v>339</v>
      </c>
      <c r="C14057">
        <v>16</v>
      </c>
      <c r="D14057" t="s">
        <v>1190</v>
      </c>
      <c r="E14057" t="s">
        <v>140</v>
      </c>
      <c r="F14057" t="s">
        <v>140</v>
      </c>
      <c r="G14057" t="s">
        <v>1065</v>
      </c>
    </row>
    <row r="14058" spans="1:7" x14ac:dyDescent="0.35">
      <c r="A14058" t="s">
        <v>23</v>
      </c>
      <c r="B14058" t="s">
        <v>1151</v>
      </c>
      <c r="C14058">
        <v>125</v>
      </c>
      <c r="D14058" t="s">
        <v>1168</v>
      </c>
      <c r="E14058" t="s">
        <v>140</v>
      </c>
      <c r="F14058" t="s">
        <v>1021</v>
      </c>
      <c r="G14058" t="s">
        <v>1021</v>
      </c>
    </row>
    <row r="14059" spans="1:7" x14ac:dyDescent="0.35">
      <c r="A14059" t="s">
        <v>23</v>
      </c>
      <c r="B14059" t="s">
        <v>1152</v>
      </c>
      <c r="C14059">
        <v>61</v>
      </c>
      <c r="D14059" t="s">
        <v>1120</v>
      </c>
      <c r="E14059" t="s">
        <v>140</v>
      </c>
      <c r="F14059" t="s">
        <v>950</v>
      </c>
      <c r="G14059" t="s">
        <v>140</v>
      </c>
    </row>
    <row r="14060" spans="1:7" x14ac:dyDescent="0.35">
      <c r="A14060" t="s">
        <v>23</v>
      </c>
      <c r="B14060" t="s">
        <v>339</v>
      </c>
      <c r="C14060">
        <v>19</v>
      </c>
      <c r="D14060" t="s">
        <v>177</v>
      </c>
      <c r="E14060" t="s">
        <v>140</v>
      </c>
      <c r="F14060" t="s">
        <v>140</v>
      </c>
      <c r="G14060" t="s">
        <v>140</v>
      </c>
    </row>
    <row r="14061" spans="1:7" x14ac:dyDescent="0.35">
      <c r="A14061" t="s">
        <v>24</v>
      </c>
      <c r="B14061" t="s">
        <v>1151</v>
      </c>
      <c r="C14061">
        <v>123</v>
      </c>
      <c r="D14061" t="s">
        <v>1186</v>
      </c>
      <c r="E14061" t="s">
        <v>140</v>
      </c>
      <c r="F14061" t="s">
        <v>1058</v>
      </c>
      <c r="G14061" t="s">
        <v>140</v>
      </c>
    </row>
    <row r="14062" spans="1:7" x14ac:dyDescent="0.35">
      <c r="A14062" t="s">
        <v>24</v>
      </c>
      <c r="B14062" t="s">
        <v>1152</v>
      </c>
      <c r="C14062">
        <v>71</v>
      </c>
      <c r="D14062" t="s">
        <v>1190</v>
      </c>
      <c r="E14062" t="s">
        <v>140</v>
      </c>
      <c r="F14062" t="s">
        <v>1065</v>
      </c>
      <c r="G14062" t="s">
        <v>140</v>
      </c>
    </row>
    <row r="14063" spans="1:7" x14ac:dyDescent="0.35">
      <c r="A14063" t="s">
        <v>24</v>
      </c>
      <c r="B14063" t="s">
        <v>339</v>
      </c>
      <c r="C14063">
        <v>13</v>
      </c>
      <c r="D14063" t="s">
        <v>177</v>
      </c>
      <c r="E14063" t="s">
        <v>140</v>
      </c>
      <c r="F14063" t="s">
        <v>140</v>
      </c>
      <c r="G14063" t="s">
        <v>140</v>
      </c>
    </row>
    <row r="14064" spans="1:7" x14ac:dyDescent="0.35">
      <c r="A14064" t="s">
        <v>25</v>
      </c>
      <c r="B14064" t="s">
        <v>1151</v>
      </c>
      <c r="C14064">
        <v>123</v>
      </c>
      <c r="D14064" t="s">
        <v>858</v>
      </c>
      <c r="E14064" t="s">
        <v>1010</v>
      </c>
      <c r="F14064" t="s">
        <v>1018</v>
      </c>
      <c r="G14064" t="s">
        <v>940</v>
      </c>
    </row>
    <row r="14065" spans="1:7" x14ac:dyDescent="0.35">
      <c r="A14065" t="s">
        <v>25</v>
      </c>
      <c r="B14065" t="s">
        <v>1152</v>
      </c>
      <c r="C14065">
        <v>68</v>
      </c>
      <c r="D14065" t="s">
        <v>1121</v>
      </c>
      <c r="E14065" t="s">
        <v>140</v>
      </c>
      <c r="F14065" t="s">
        <v>1007</v>
      </c>
      <c r="G14065" t="s">
        <v>1070</v>
      </c>
    </row>
    <row r="14066" spans="1:7" x14ac:dyDescent="0.35">
      <c r="A14066" t="s">
        <v>25</v>
      </c>
      <c r="B14066" t="s">
        <v>339</v>
      </c>
      <c r="C14066">
        <v>13</v>
      </c>
      <c r="D14066" t="s">
        <v>177</v>
      </c>
      <c r="E14066" t="s">
        <v>140</v>
      </c>
      <c r="F14066" t="s">
        <v>140</v>
      </c>
      <c r="G14066" t="s">
        <v>140</v>
      </c>
    </row>
    <row r="14067" spans="1:7" x14ac:dyDescent="0.35">
      <c r="A14067" t="s">
        <v>26</v>
      </c>
      <c r="B14067" t="s">
        <v>1151</v>
      </c>
      <c r="C14067">
        <v>130</v>
      </c>
      <c r="D14067" t="s">
        <v>1123</v>
      </c>
      <c r="E14067" t="s">
        <v>140</v>
      </c>
      <c r="F14067" t="s">
        <v>971</v>
      </c>
      <c r="G14067" t="s">
        <v>1058</v>
      </c>
    </row>
    <row r="14068" spans="1:7" x14ac:dyDescent="0.35">
      <c r="A14068" t="s">
        <v>26</v>
      </c>
      <c r="B14068" t="s">
        <v>1152</v>
      </c>
      <c r="C14068">
        <v>56</v>
      </c>
      <c r="D14068" t="s">
        <v>1196</v>
      </c>
      <c r="E14068" t="s">
        <v>140</v>
      </c>
      <c r="F14068" t="s">
        <v>1011</v>
      </c>
      <c r="G14068" t="s">
        <v>140</v>
      </c>
    </row>
    <row r="14069" spans="1:7" x14ac:dyDescent="0.35">
      <c r="A14069" t="s">
        <v>26</v>
      </c>
      <c r="B14069" t="s">
        <v>339</v>
      </c>
      <c r="C14069">
        <v>16</v>
      </c>
      <c r="D14069" t="s">
        <v>1113</v>
      </c>
      <c r="E14069" t="s">
        <v>140</v>
      </c>
      <c r="F14069" t="s">
        <v>1064</v>
      </c>
      <c r="G14069" t="s">
        <v>140</v>
      </c>
    </row>
    <row r="14070" spans="1:7" x14ac:dyDescent="0.35">
      <c r="A14070" t="s">
        <v>27</v>
      </c>
      <c r="B14070" t="s">
        <v>1151</v>
      </c>
      <c r="C14070">
        <v>119</v>
      </c>
      <c r="D14070" t="s">
        <v>938</v>
      </c>
      <c r="E14070" t="s">
        <v>140</v>
      </c>
      <c r="F14070" t="s">
        <v>1055</v>
      </c>
      <c r="G14070" t="s">
        <v>1013</v>
      </c>
    </row>
    <row r="14071" spans="1:7" x14ac:dyDescent="0.35">
      <c r="A14071" t="s">
        <v>27</v>
      </c>
      <c r="B14071" t="s">
        <v>1152</v>
      </c>
      <c r="C14071">
        <v>72</v>
      </c>
      <c r="D14071" t="s">
        <v>177</v>
      </c>
      <c r="E14071" t="s">
        <v>140</v>
      </c>
      <c r="F14071" t="s">
        <v>140</v>
      </c>
      <c r="G14071" t="s">
        <v>140</v>
      </c>
    </row>
    <row r="14072" spans="1:7" x14ac:dyDescent="0.35">
      <c r="A14072" t="s">
        <v>27</v>
      </c>
      <c r="B14072" t="s">
        <v>339</v>
      </c>
      <c r="C14072">
        <v>13</v>
      </c>
      <c r="D14072" t="s">
        <v>177</v>
      </c>
      <c r="E14072" t="s">
        <v>140</v>
      </c>
      <c r="F14072" t="s">
        <v>140</v>
      </c>
      <c r="G14072" t="s">
        <v>140</v>
      </c>
    </row>
    <row r="14073" spans="1:7" x14ac:dyDescent="0.35">
      <c r="A14073" t="s">
        <v>28</v>
      </c>
      <c r="B14073" t="s">
        <v>1151</v>
      </c>
      <c r="C14073">
        <v>116</v>
      </c>
      <c r="D14073" t="s">
        <v>1183</v>
      </c>
      <c r="E14073" t="s">
        <v>140</v>
      </c>
      <c r="F14073" t="s">
        <v>1043</v>
      </c>
      <c r="G14073" t="s">
        <v>140</v>
      </c>
    </row>
    <row r="14074" spans="1:7" x14ac:dyDescent="0.35">
      <c r="A14074" t="s">
        <v>28</v>
      </c>
      <c r="B14074" t="s">
        <v>1152</v>
      </c>
      <c r="C14074">
        <v>78</v>
      </c>
      <c r="D14074" t="s">
        <v>987</v>
      </c>
      <c r="E14074" t="s">
        <v>1066</v>
      </c>
      <c r="F14074" t="s">
        <v>1066</v>
      </c>
      <c r="G14074" t="s">
        <v>1020</v>
      </c>
    </row>
    <row r="14075" spans="1:7" x14ac:dyDescent="0.35">
      <c r="A14075" t="s">
        <v>28</v>
      </c>
      <c r="B14075" t="s">
        <v>339</v>
      </c>
      <c r="C14075">
        <v>12</v>
      </c>
      <c r="D14075" t="s">
        <v>665</v>
      </c>
      <c r="E14075" t="s">
        <v>140</v>
      </c>
      <c r="F14075" t="s">
        <v>664</v>
      </c>
      <c r="G14075" t="s">
        <v>140</v>
      </c>
    </row>
    <row r="14076" spans="1:7" x14ac:dyDescent="0.35">
      <c r="A14076" t="s">
        <v>29</v>
      </c>
      <c r="B14076" t="s">
        <v>1151</v>
      </c>
      <c r="C14076">
        <v>109</v>
      </c>
      <c r="D14076" t="s">
        <v>1204</v>
      </c>
      <c r="E14076" t="s">
        <v>140</v>
      </c>
      <c r="F14076" t="s">
        <v>1017</v>
      </c>
      <c r="G14076" t="s">
        <v>1016</v>
      </c>
    </row>
    <row r="14077" spans="1:7" x14ac:dyDescent="0.35">
      <c r="A14077" t="s">
        <v>29</v>
      </c>
      <c r="B14077" t="s">
        <v>1152</v>
      </c>
      <c r="C14077">
        <v>73</v>
      </c>
      <c r="D14077" t="s">
        <v>1143</v>
      </c>
      <c r="E14077" t="s">
        <v>140</v>
      </c>
      <c r="F14077" t="s">
        <v>1070</v>
      </c>
      <c r="G14077" t="s">
        <v>140</v>
      </c>
    </row>
    <row r="14078" spans="1:7" x14ac:dyDescent="0.35">
      <c r="A14078" t="s">
        <v>29</v>
      </c>
      <c r="B14078" t="s">
        <v>339</v>
      </c>
      <c r="C14078">
        <v>22</v>
      </c>
      <c r="D14078" t="s">
        <v>177</v>
      </c>
      <c r="E14078" t="s">
        <v>140</v>
      </c>
      <c r="F14078" t="s">
        <v>140</v>
      </c>
      <c r="G14078" t="s">
        <v>140</v>
      </c>
    </row>
    <row r="14079" spans="1:7" x14ac:dyDescent="0.35">
      <c r="A14079" t="s">
        <v>30</v>
      </c>
      <c r="B14079" t="s">
        <v>1151</v>
      </c>
      <c r="C14079">
        <v>108</v>
      </c>
      <c r="D14079" t="s">
        <v>1204</v>
      </c>
      <c r="E14079" t="s">
        <v>140</v>
      </c>
      <c r="F14079" t="s">
        <v>1054</v>
      </c>
      <c r="G14079" t="s">
        <v>1016</v>
      </c>
    </row>
    <row r="14080" spans="1:7" x14ac:dyDescent="0.35">
      <c r="A14080" t="s">
        <v>30</v>
      </c>
      <c r="B14080" t="s">
        <v>1152</v>
      </c>
      <c r="C14080">
        <v>78</v>
      </c>
      <c r="D14080" t="s">
        <v>1148</v>
      </c>
      <c r="E14080" t="s">
        <v>140</v>
      </c>
      <c r="F14080" t="s">
        <v>140</v>
      </c>
      <c r="G14080" t="s">
        <v>1021</v>
      </c>
    </row>
    <row r="14081" spans="1:7" x14ac:dyDescent="0.35">
      <c r="A14081" t="s">
        <v>30</v>
      </c>
      <c r="B14081" t="s">
        <v>339</v>
      </c>
      <c r="C14081">
        <v>16</v>
      </c>
      <c r="D14081" t="s">
        <v>177</v>
      </c>
      <c r="E14081" t="s">
        <v>140</v>
      </c>
      <c r="F14081" t="s">
        <v>140</v>
      </c>
      <c r="G14081" t="s">
        <v>140</v>
      </c>
    </row>
    <row r="14082" spans="1:7" x14ac:dyDescent="0.35">
      <c r="A14082" t="s">
        <v>31</v>
      </c>
      <c r="B14082" t="s">
        <v>1151</v>
      </c>
      <c r="C14082">
        <v>138</v>
      </c>
      <c r="D14082" t="s">
        <v>1006</v>
      </c>
      <c r="E14082" t="s">
        <v>140</v>
      </c>
      <c r="F14082" t="s">
        <v>949</v>
      </c>
      <c r="G14082" t="s">
        <v>949</v>
      </c>
    </row>
    <row r="14083" spans="1:7" x14ac:dyDescent="0.35">
      <c r="A14083" t="s">
        <v>31</v>
      </c>
      <c r="B14083" t="s">
        <v>1152</v>
      </c>
      <c r="C14083">
        <v>58</v>
      </c>
      <c r="D14083" t="s">
        <v>500</v>
      </c>
      <c r="E14083" t="s">
        <v>140</v>
      </c>
      <c r="F14083" t="s">
        <v>501</v>
      </c>
      <c r="G14083" t="s">
        <v>140</v>
      </c>
    </row>
    <row r="14084" spans="1:7" x14ac:dyDescent="0.35">
      <c r="A14084" t="s">
        <v>31</v>
      </c>
      <c r="B14084" t="s">
        <v>339</v>
      </c>
      <c r="C14084">
        <v>11</v>
      </c>
      <c r="D14084" t="s">
        <v>177</v>
      </c>
      <c r="E14084" t="s">
        <v>140</v>
      </c>
      <c r="F14084" t="s">
        <v>140</v>
      </c>
      <c r="G14084" t="s">
        <v>140</v>
      </c>
    </row>
    <row r="14085" spans="1:7" x14ac:dyDescent="0.35">
      <c r="A14085" t="s">
        <v>32</v>
      </c>
      <c r="B14085" t="s">
        <v>1151</v>
      </c>
      <c r="C14085">
        <v>3048</v>
      </c>
      <c r="D14085" t="s">
        <v>1207</v>
      </c>
      <c r="E14085" t="s">
        <v>1022</v>
      </c>
      <c r="F14085" t="s">
        <v>1073</v>
      </c>
      <c r="G14085" t="s">
        <v>1009</v>
      </c>
    </row>
    <row r="14086" spans="1:7" x14ac:dyDescent="0.35">
      <c r="A14086" t="s">
        <v>32</v>
      </c>
      <c r="B14086" t="s">
        <v>1152</v>
      </c>
      <c r="C14086">
        <v>1522</v>
      </c>
      <c r="D14086" t="s">
        <v>870</v>
      </c>
      <c r="E14086" t="s">
        <v>1008</v>
      </c>
      <c r="F14086" t="s">
        <v>1018</v>
      </c>
      <c r="G14086" t="s">
        <v>1009</v>
      </c>
    </row>
    <row r="14087" spans="1:7" x14ac:dyDescent="0.35">
      <c r="A14087" t="s">
        <v>32</v>
      </c>
      <c r="B14087" t="s">
        <v>339</v>
      </c>
      <c r="C14087">
        <v>357</v>
      </c>
      <c r="D14087" t="s">
        <v>1204</v>
      </c>
      <c r="E14087" t="s">
        <v>140</v>
      </c>
      <c r="F14087" t="s">
        <v>1017</v>
      </c>
      <c r="G14087" t="s">
        <v>1010</v>
      </c>
    </row>
    <row r="14089" spans="1:7" x14ac:dyDescent="0.35">
      <c r="A14089" t="s">
        <v>1567</v>
      </c>
    </row>
    <row r="14090" spans="1:7" x14ac:dyDescent="0.35">
      <c r="A14090" t="s">
        <v>2</v>
      </c>
      <c r="B14090" t="s">
        <v>3</v>
      </c>
      <c r="C14090" t="s">
        <v>4</v>
      </c>
      <c r="D14090" t="s">
        <v>5</v>
      </c>
      <c r="E14090" t="s">
        <v>6</v>
      </c>
      <c r="F14090" t="s">
        <v>7</v>
      </c>
    </row>
    <row r="14091" spans="1:7" x14ac:dyDescent="0.35">
      <c r="A14091" t="s">
        <v>8</v>
      </c>
      <c r="B14091">
        <v>8</v>
      </c>
      <c r="C14091">
        <v>4.3</v>
      </c>
      <c r="D14091">
        <v>2</v>
      </c>
      <c r="E14091">
        <v>2</v>
      </c>
      <c r="F14091">
        <v>12</v>
      </c>
    </row>
    <row r="14092" spans="1:7" x14ac:dyDescent="0.35">
      <c r="A14092" t="s">
        <v>9</v>
      </c>
      <c r="B14092">
        <v>5</v>
      </c>
      <c r="C14092">
        <v>4.68</v>
      </c>
      <c r="D14092">
        <v>4</v>
      </c>
      <c r="E14092">
        <v>2</v>
      </c>
      <c r="F14092">
        <v>10</v>
      </c>
    </row>
    <row r="14093" spans="1:7" x14ac:dyDescent="0.35">
      <c r="A14093" t="s">
        <v>10</v>
      </c>
      <c r="B14093">
        <v>6</v>
      </c>
      <c r="C14093">
        <v>5.31</v>
      </c>
      <c r="D14093">
        <v>4</v>
      </c>
      <c r="E14093">
        <v>1</v>
      </c>
      <c r="F14093">
        <v>10</v>
      </c>
    </row>
    <row r="14094" spans="1:7" x14ac:dyDescent="0.35">
      <c r="A14094" t="s">
        <v>11</v>
      </c>
      <c r="B14094">
        <v>6</v>
      </c>
      <c r="C14094">
        <v>4.2699999999999996</v>
      </c>
      <c r="D14094">
        <v>4</v>
      </c>
      <c r="E14094">
        <v>2</v>
      </c>
      <c r="F14094">
        <v>8</v>
      </c>
    </row>
    <row r="14095" spans="1:7" x14ac:dyDescent="0.35">
      <c r="A14095" t="s">
        <v>12</v>
      </c>
      <c r="B14095">
        <v>10</v>
      </c>
      <c r="C14095">
        <v>3.82</v>
      </c>
      <c r="D14095">
        <v>2</v>
      </c>
      <c r="E14095">
        <v>1</v>
      </c>
      <c r="F14095">
        <v>11</v>
      </c>
    </row>
    <row r="14096" spans="1:7" x14ac:dyDescent="0.35">
      <c r="A14096" t="s">
        <v>13</v>
      </c>
      <c r="B14096">
        <v>3</v>
      </c>
      <c r="C14096">
        <v>2.1800000000000002</v>
      </c>
      <c r="D14096">
        <v>2</v>
      </c>
      <c r="E14096">
        <v>2</v>
      </c>
      <c r="F14096">
        <v>3</v>
      </c>
    </row>
    <row r="14097" spans="1:6" x14ac:dyDescent="0.35">
      <c r="A14097" t="s">
        <v>14</v>
      </c>
      <c r="B14097">
        <v>6</v>
      </c>
      <c r="C14097">
        <v>7.83</v>
      </c>
      <c r="D14097">
        <v>5</v>
      </c>
      <c r="E14097">
        <v>2</v>
      </c>
      <c r="F14097">
        <v>20</v>
      </c>
    </row>
    <row r="14098" spans="1:6" x14ac:dyDescent="0.35">
      <c r="A14098" t="s">
        <v>15</v>
      </c>
      <c r="B14098">
        <v>3</v>
      </c>
      <c r="C14098">
        <v>2.62</v>
      </c>
      <c r="D14098">
        <v>2</v>
      </c>
      <c r="E14098">
        <v>1</v>
      </c>
      <c r="F14098">
        <v>4</v>
      </c>
    </row>
    <row r="14099" spans="1:6" x14ac:dyDescent="0.35">
      <c r="A14099" t="s">
        <v>16</v>
      </c>
      <c r="B14099">
        <v>3</v>
      </c>
      <c r="C14099">
        <v>4.03</v>
      </c>
      <c r="D14099">
        <v>2</v>
      </c>
      <c r="E14099">
        <v>2</v>
      </c>
      <c r="F14099">
        <v>8</v>
      </c>
    </row>
    <row r="14100" spans="1:6" x14ac:dyDescent="0.35">
      <c r="A14100" t="s">
        <v>17</v>
      </c>
      <c r="B14100">
        <v>4</v>
      </c>
      <c r="C14100">
        <v>3.5</v>
      </c>
      <c r="D14100">
        <v>3</v>
      </c>
      <c r="E14100">
        <v>2</v>
      </c>
      <c r="F14100">
        <v>6</v>
      </c>
    </row>
    <row r="14101" spans="1:6" x14ac:dyDescent="0.35">
      <c r="A14101" t="s">
        <v>18</v>
      </c>
      <c r="B14101">
        <v>2</v>
      </c>
      <c r="C14101">
        <v>4.38</v>
      </c>
      <c r="D14101">
        <v>10</v>
      </c>
      <c r="E14101">
        <v>2</v>
      </c>
      <c r="F14101">
        <v>10</v>
      </c>
    </row>
    <row r="14102" spans="1:6" x14ac:dyDescent="0.35">
      <c r="A14102" t="s">
        <v>19</v>
      </c>
      <c r="B14102">
        <v>4</v>
      </c>
      <c r="C14102">
        <v>12.25</v>
      </c>
      <c r="D14102">
        <v>5</v>
      </c>
      <c r="E14102">
        <v>3</v>
      </c>
      <c r="F14102">
        <v>30</v>
      </c>
    </row>
    <row r="14103" spans="1:6" x14ac:dyDescent="0.35">
      <c r="A14103" t="s">
        <v>20</v>
      </c>
      <c r="B14103">
        <v>4</v>
      </c>
      <c r="C14103">
        <v>5.16</v>
      </c>
      <c r="D14103">
        <v>4</v>
      </c>
      <c r="E14103">
        <v>4</v>
      </c>
      <c r="F14103">
        <v>9</v>
      </c>
    </row>
    <row r="14104" spans="1:6" x14ac:dyDescent="0.35">
      <c r="A14104" t="s">
        <v>21</v>
      </c>
      <c r="B14104">
        <v>13</v>
      </c>
      <c r="C14104">
        <v>3.31</v>
      </c>
      <c r="D14104">
        <v>2</v>
      </c>
      <c r="E14104">
        <v>1</v>
      </c>
      <c r="F14104">
        <v>10</v>
      </c>
    </row>
    <row r="14105" spans="1:6" x14ac:dyDescent="0.35">
      <c r="A14105" t="s">
        <v>22</v>
      </c>
      <c r="B14105">
        <v>3</v>
      </c>
      <c r="C14105">
        <v>11.8</v>
      </c>
      <c r="D14105">
        <v>20</v>
      </c>
      <c r="E14105">
        <v>2</v>
      </c>
      <c r="F14105">
        <v>20</v>
      </c>
    </row>
    <row r="14106" spans="1:6" x14ac:dyDescent="0.35">
      <c r="A14106" t="s">
        <v>23</v>
      </c>
      <c r="B14106">
        <v>3</v>
      </c>
      <c r="C14106">
        <v>3.29</v>
      </c>
      <c r="D14106">
        <v>4</v>
      </c>
      <c r="E14106">
        <v>2</v>
      </c>
      <c r="F14106">
        <v>4</v>
      </c>
    </row>
    <row r="14107" spans="1:6" x14ac:dyDescent="0.35">
      <c r="A14107" t="s">
        <v>24</v>
      </c>
      <c r="B14107">
        <v>7</v>
      </c>
      <c r="C14107">
        <v>6.95</v>
      </c>
      <c r="D14107">
        <v>2</v>
      </c>
      <c r="E14107">
        <v>2</v>
      </c>
      <c r="F14107">
        <v>25</v>
      </c>
    </row>
    <row r="14108" spans="1:6" x14ac:dyDescent="0.35">
      <c r="A14108" t="s">
        <v>25</v>
      </c>
      <c r="B14108">
        <v>5</v>
      </c>
      <c r="C14108">
        <v>3.85</v>
      </c>
      <c r="D14108">
        <v>3</v>
      </c>
      <c r="E14108">
        <v>1</v>
      </c>
      <c r="F14108">
        <v>10</v>
      </c>
    </row>
    <row r="14109" spans="1:6" x14ac:dyDescent="0.35">
      <c r="A14109" t="s">
        <v>26</v>
      </c>
      <c r="B14109">
        <v>6</v>
      </c>
      <c r="C14109">
        <v>6.3</v>
      </c>
      <c r="D14109">
        <v>3</v>
      </c>
      <c r="E14109">
        <v>2</v>
      </c>
      <c r="F14109">
        <v>16</v>
      </c>
    </row>
    <row r="14110" spans="1:6" x14ac:dyDescent="0.35">
      <c r="A14110" t="s">
        <v>27</v>
      </c>
      <c r="B14110">
        <v>3</v>
      </c>
      <c r="C14110">
        <v>2.31</v>
      </c>
      <c r="D14110">
        <v>3</v>
      </c>
      <c r="E14110">
        <v>1</v>
      </c>
      <c r="F14110">
        <v>3</v>
      </c>
    </row>
    <row r="14111" spans="1:6" x14ac:dyDescent="0.35">
      <c r="A14111" t="s">
        <v>28</v>
      </c>
      <c r="B14111">
        <v>5</v>
      </c>
      <c r="C14111">
        <v>2.88</v>
      </c>
      <c r="D14111">
        <v>3</v>
      </c>
      <c r="E14111">
        <v>2</v>
      </c>
      <c r="F14111">
        <v>5</v>
      </c>
    </row>
    <row r="14112" spans="1:6" x14ac:dyDescent="0.35">
      <c r="A14112" t="s">
        <v>29</v>
      </c>
      <c r="B14112">
        <v>4</v>
      </c>
      <c r="C14112">
        <v>2.5099999999999998</v>
      </c>
      <c r="D14112">
        <v>3</v>
      </c>
      <c r="E14112">
        <v>1</v>
      </c>
      <c r="F14112">
        <v>4</v>
      </c>
    </row>
    <row r="14113" spans="1:7" x14ac:dyDescent="0.35">
      <c r="A14113" t="s">
        <v>30</v>
      </c>
      <c r="B14113">
        <v>2</v>
      </c>
      <c r="C14113">
        <v>10.64</v>
      </c>
      <c r="D14113">
        <v>20</v>
      </c>
      <c r="E14113">
        <v>2</v>
      </c>
      <c r="F14113">
        <v>20</v>
      </c>
    </row>
    <row r="14114" spans="1:7" x14ac:dyDescent="0.35">
      <c r="A14114" t="s">
        <v>31</v>
      </c>
      <c r="B14114">
        <v>6</v>
      </c>
      <c r="C14114">
        <v>3.5</v>
      </c>
      <c r="D14114">
        <v>3</v>
      </c>
      <c r="E14114">
        <v>1</v>
      </c>
      <c r="F14114">
        <v>6</v>
      </c>
    </row>
    <row r="14115" spans="1:7" x14ac:dyDescent="0.35">
      <c r="A14115" t="s">
        <v>32</v>
      </c>
      <c r="B14115">
        <v>121</v>
      </c>
      <c r="C14115">
        <v>5.07</v>
      </c>
      <c r="D14115">
        <v>3</v>
      </c>
      <c r="E14115">
        <v>1</v>
      </c>
      <c r="F14115">
        <v>30</v>
      </c>
    </row>
    <row r="14117" spans="1:7" x14ac:dyDescent="0.35">
      <c r="A14117" t="s">
        <v>1568</v>
      </c>
    </row>
    <row r="14118" spans="1:7" x14ac:dyDescent="0.35">
      <c r="A14118" t="s">
        <v>2</v>
      </c>
      <c r="B14118" t="s">
        <v>1164</v>
      </c>
      <c r="C14118" t="s">
        <v>3</v>
      </c>
      <c r="D14118" t="s">
        <v>4</v>
      </c>
      <c r="E14118" t="s">
        <v>5</v>
      </c>
      <c r="F14118" t="s">
        <v>6</v>
      </c>
      <c r="G14118" t="s">
        <v>7</v>
      </c>
    </row>
    <row r="14119" spans="1:7" x14ac:dyDescent="0.35">
      <c r="A14119" t="s">
        <v>8</v>
      </c>
      <c r="B14119" t="s">
        <v>1165</v>
      </c>
      <c r="C14119">
        <v>1</v>
      </c>
      <c r="D14119">
        <v>2</v>
      </c>
      <c r="E14119">
        <v>2</v>
      </c>
      <c r="F14119">
        <v>2</v>
      </c>
      <c r="G14119">
        <v>2</v>
      </c>
    </row>
    <row r="14120" spans="1:7" x14ac:dyDescent="0.35">
      <c r="A14120" t="s">
        <v>8</v>
      </c>
      <c r="B14120" t="s">
        <v>1166</v>
      </c>
      <c r="C14120">
        <v>7</v>
      </c>
      <c r="D14120">
        <v>4.47</v>
      </c>
      <c r="E14120">
        <v>3</v>
      </c>
      <c r="F14120">
        <v>2</v>
      </c>
      <c r="G14120">
        <v>12</v>
      </c>
    </row>
    <row r="14121" spans="1:7" x14ac:dyDescent="0.35">
      <c r="A14121" t="s">
        <v>9</v>
      </c>
      <c r="B14121" t="s">
        <v>1165</v>
      </c>
      <c r="C14121">
        <v>1</v>
      </c>
      <c r="D14121">
        <v>10</v>
      </c>
      <c r="E14121">
        <v>10</v>
      </c>
      <c r="F14121">
        <v>10</v>
      </c>
      <c r="G14121">
        <v>10</v>
      </c>
    </row>
    <row r="14122" spans="1:7" x14ac:dyDescent="0.35">
      <c r="A14122" t="s">
        <v>9</v>
      </c>
      <c r="B14122" t="s">
        <v>1166</v>
      </c>
      <c r="C14122">
        <v>4</v>
      </c>
      <c r="D14122">
        <v>3</v>
      </c>
      <c r="E14122">
        <v>2</v>
      </c>
      <c r="F14122">
        <v>2</v>
      </c>
      <c r="G14122">
        <v>4</v>
      </c>
    </row>
    <row r="14123" spans="1:7" x14ac:dyDescent="0.35">
      <c r="A14123" t="s">
        <v>10</v>
      </c>
      <c r="B14123" t="s">
        <v>1165</v>
      </c>
      <c r="C14123">
        <v>2</v>
      </c>
      <c r="D14123">
        <v>6.8</v>
      </c>
      <c r="E14123">
        <v>10</v>
      </c>
      <c r="F14123">
        <v>1</v>
      </c>
      <c r="G14123">
        <v>10</v>
      </c>
    </row>
    <row r="14124" spans="1:7" x14ac:dyDescent="0.35">
      <c r="A14124" t="s">
        <v>10</v>
      </c>
      <c r="B14124" t="s">
        <v>1166</v>
      </c>
      <c r="C14124">
        <v>4</v>
      </c>
      <c r="D14124">
        <v>4.54</v>
      </c>
      <c r="E14124">
        <v>4</v>
      </c>
      <c r="F14124">
        <v>2</v>
      </c>
      <c r="G14124">
        <v>8</v>
      </c>
    </row>
    <row r="14125" spans="1:7" x14ac:dyDescent="0.35">
      <c r="A14125" t="s">
        <v>11</v>
      </c>
      <c r="B14125" t="s">
        <v>1166</v>
      </c>
      <c r="C14125">
        <v>6</v>
      </c>
      <c r="D14125">
        <v>4.2699999999999996</v>
      </c>
      <c r="E14125">
        <v>4</v>
      </c>
      <c r="F14125">
        <v>2</v>
      </c>
      <c r="G14125">
        <v>8</v>
      </c>
    </row>
    <row r="14126" spans="1:7" x14ac:dyDescent="0.35">
      <c r="A14126" t="s">
        <v>12</v>
      </c>
      <c r="B14126" t="s">
        <v>1165</v>
      </c>
      <c r="C14126">
        <v>1</v>
      </c>
      <c r="D14126">
        <v>2</v>
      </c>
      <c r="E14126">
        <v>2</v>
      </c>
      <c r="F14126">
        <v>2</v>
      </c>
      <c r="G14126">
        <v>2</v>
      </c>
    </row>
    <row r="14127" spans="1:7" x14ac:dyDescent="0.35">
      <c r="A14127" t="s">
        <v>12</v>
      </c>
      <c r="B14127" t="s">
        <v>1166</v>
      </c>
      <c r="C14127">
        <v>9</v>
      </c>
      <c r="D14127">
        <v>3.87</v>
      </c>
      <c r="E14127">
        <v>2</v>
      </c>
      <c r="F14127">
        <v>1</v>
      </c>
      <c r="G14127">
        <v>11</v>
      </c>
    </row>
    <row r="14128" spans="1:7" x14ac:dyDescent="0.35">
      <c r="A14128" t="s">
        <v>13</v>
      </c>
      <c r="B14128" t="s">
        <v>1166</v>
      </c>
      <c r="C14128">
        <v>3</v>
      </c>
      <c r="D14128">
        <v>2.1800000000000002</v>
      </c>
      <c r="E14128">
        <v>2</v>
      </c>
      <c r="F14128">
        <v>2</v>
      </c>
      <c r="G14128">
        <v>3</v>
      </c>
    </row>
    <row r="14129" spans="1:7" x14ac:dyDescent="0.35">
      <c r="A14129" t="s">
        <v>14</v>
      </c>
      <c r="B14129" t="s">
        <v>1166</v>
      </c>
      <c r="C14129">
        <v>6</v>
      </c>
      <c r="D14129">
        <v>7.83</v>
      </c>
      <c r="E14129">
        <v>5</v>
      </c>
      <c r="F14129">
        <v>2</v>
      </c>
      <c r="G14129">
        <v>20</v>
      </c>
    </row>
    <row r="14130" spans="1:7" x14ac:dyDescent="0.35">
      <c r="A14130" t="s">
        <v>15</v>
      </c>
      <c r="B14130" t="s">
        <v>1166</v>
      </c>
      <c r="C14130">
        <v>3</v>
      </c>
      <c r="D14130">
        <v>2.62</v>
      </c>
      <c r="E14130">
        <v>2</v>
      </c>
      <c r="F14130">
        <v>1</v>
      </c>
      <c r="G14130">
        <v>4</v>
      </c>
    </row>
    <row r="14131" spans="1:7" x14ac:dyDescent="0.35">
      <c r="A14131" t="s">
        <v>16</v>
      </c>
      <c r="B14131" t="s">
        <v>1165</v>
      </c>
      <c r="C14131">
        <v>1</v>
      </c>
      <c r="D14131">
        <v>2</v>
      </c>
      <c r="E14131">
        <v>2</v>
      </c>
      <c r="F14131">
        <v>2</v>
      </c>
      <c r="G14131">
        <v>2</v>
      </c>
    </row>
    <row r="14132" spans="1:7" x14ac:dyDescent="0.35">
      <c r="A14132" t="s">
        <v>16</v>
      </c>
      <c r="B14132" t="s">
        <v>1166</v>
      </c>
      <c r="C14132">
        <v>2</v>
      </c>
      <c r="D14132">
        <v>5.08</v>
      </c>
      <c r="E14132">
        <v>8</v>
      </c>
      <c r="F14132">
        <v>2</v>
      </c>
      <c r="G14132">
        <v>8</v>
      </c>
    </row>
    <row r="14133" spans="1:7" x14ac:dyDescent="0.35">
      <c r="A14133" t="s">
        <v>17</v>
      </c>
      <c r="B14133" t="s">
        <v>1165</v>
      </c>
      <c r="C14133">
        <v>1</v>
      </c>
      <c r="D14133">
        <v>2</v>
      </c>
      <c r="E14133">
        <v>2</v>
      </c>
      <c r="F14133">
        <v>2</v>
      </c>
      <c r="G14133">
        <v>2</v>
      </c>
    </row>
    <row r="14134" spans="1:7" x14ac:dyDescent="0.35">
      <c r="A14134" t="s">
        <v>17</v>
      </c>
      <c r="B14134" t="s">
        <v>1166</v>
      </c>
      <c r="C14134">
        <v>3</v>
      </c>
      <c r="D14134">
        <v>3.67</v>
      </c>
      <c r="E14134">
        <v>3</v>
      </c>
      <c r="F14134">
        <v>2</v>
      </c>
      <c r="G14134">
        <v>6</v>
      </c>
    </row>
    <row r="14135" spans="1:7" x14ac:dyDescent="0.35">
      <c r="A14135" t="s">
        <v>18</v>
      </c>
      <c r="B14135" t="s">
        <v>1166</v>
      </c>
      <c r="C14135">
        <v>2</v>
      </c>
      <c r="D14135">
        <v>4.38</v>
      </c>
      <c r="E14135">
        <v>10</v>
      </c>
      <c r="F14135">
        <v>2</v>
      </c>
      <c r="G14135">
        <v>10</v>
      </c>
    </row>
    <row r="14136" spans="1:7" x14ac:dyDescent="0.35">
      <c r="A14136" t="s">
        <v>19</v>
      </c>
      <c r="B14136" t="s">
        <v>1166</v>
      </c>
      <c r="C14136">
        <v>4</v>
      </c>
      <c r="D14136">
        <v>12.25</v>
      </c>
      <c r="E14136">
        <v>5</v>
      </c>
      <c r="F14136">
        <v>3</v>
      </c>
      <c r="G14136">
        <v>30</v>
      </c>
    </row>
    <row r="14137" spans="1:7" x14ac:dyDescent="0.35">
      <c r="A14137" t="s">
        <v>20</v>
      </c>
      <c r="B14137" t="s">
        <v>1165</v>
      </c>
      <c r="C14137">
        <v>2</v>
      </c>
      <c r="D14137">
        <v>5.05</v>
      </c>
      <c r="E14137">
        <v>6</v>
      </c>
      <c r="F14137">
        <v>4</v>
      </c>
      <c r="G14137">
        <v>6</v>
      </c>
    </row>
    <row r="14138" spans="1:7" x14ac:dyDescent="0.35">
      <c r="A14138" t="s">
        <v>20</v>
      </c>
      <c r="B14138" t="s">
        <v>1166</v>
      </c>
      <c r="C14138">
        <v>2</v>
      </c>
      <c r="D14138">
        <v>5.29</v>
      </c>
      <c r="E14138">
        <v>9</v>
      </c>
      <c r="F14138">
        <v>4</v>
      </c>
      <c r="G14138">
        <v>9</v>
      </c>
    </row>
    <row r="14139" spans="1:7" x14ac:dyDescent="0.35">
      <c r="A14139" t="s">
        <v>21</v>
      </c>
      <c r="B14139" t="s">
        <v>1166</v>
      </c>
      <c r="C14139">
        <v>13</v>
      </c>
      <c r="D14139">
        <v>3.31</v>
      </c>
      <c r="E14139">
        <v>2</v>
      </c>
      <c r="F14139">
        <v>1</v>
      </c>
      <c r="G14139">
        <v>10</v>
      </c>
    </row>
    <row r="14140" spans="1:7" x14ac:dyDescent="0.35">
      <c r="A14140" t="s">
        <v>22</v>
      </c>
      <c r="B14140" t="s">
        <v>1166</v>
      </c>
      <c r="C14140">
        <v>3</v>
      </c>
      <c r="D14140">
        <v>11.8</v>
      </c>
      <c r="E14140">
        <v>20</v>
      </c>
      <c r="F14140">
        <v>2</v>
      </c>
      <c r="G14140">
        <v>20</v>
      </c>
    </row>
    <row r="14141" spans="1:7" x14ac:dyDescent="0.35">
      <c r="A14141" t="s">
        <v>23</v>
      </c>
      <c r="B14141" t="s">
        <v>1166</v>
      </c>
      <c r="C14141">
        <v>3</v>
      </c>
      <c r="D14141">
        <v>3.29</v>
      </c>
      <c r="E14141">
        <v>4</v>
      </c>
      <c r="F14141">
        <v>2</v>
      </c>
      <c r="G14141">
        <v>4</v>
      </c>
    </row>
    <row r="14142" spans="1:7" x14ac:dyDescent="0.35">
      <c r="A14142" t="s">
        <v>24</v>
      </c>
      <c r="B14142" t="s">
        <v>1165</v>
      </c>
      <c r="C14142">
        <v>1</v>
      </c>
      <c r="D14142">
        <v>3</v>
      </c>
      <c r="E14142">
        <v>3</v>
      </c>
      <c r="F14142">
        <v>3</v>
      </c>
      <c r="G14142">
        <v>3</v>
      </c>
    </row>
    <row r="14143" spans="1:7" x14ac:dyDescent="0.35">
      <c r="A14143" t="s">
        <v>24</v>
      </c>
      <c r="B14143" t="s">
        <v>1166</v>
      </c>
      <c r="C14143">
        <v>6</v>
      </c>
      <c r="D14143">
        <v>7.32</v>
      </c>
      <c r="E14143">
        <v>2</v>
      </c>
      <c r="F14143">
        <v>2</v>
      </c>
      <c r="G14143">
        <v>25</v>
      </c>
    </row>
    <row r="14144" spans="1:7" x14ac:dyDescent="0.35">
      <c r="A14144" t="s">
        <v>25</v>
      </c>
      <c r="B14144" t="s">
        <v>1165</v>
      </c>
      <c r="C14144">
        <v>1</v>
      </c>
      <c r="D14144">
        <v>3</v>
      </c>
      <c r="E14144">
        <v>3</v>
      </c>
      <c r="F14144">
        <v>3</v>
      </c>
      <c r="G14144">
        <v>3</v>
      </c>
    </row>
    <row r="14145" spans="1:7" x14ac:dyDescent="0.35">
      <c r="A14145" t="s">
        <v>25</v>
      </c>
      <c r="B14145" t="s">
        <v>1166</v>
      </c>
      <c r="C14145">
        <v>4</v>
      </c>
      <c r="D14145">
        <v>4</v>
      </c>
      <c r="E14145">
        <v>1</v>
      </c>
      <c r="F14145">
        <v>1</v>
      </c>
      <c r="G14145">
        <v>10</v>
      </c>
    </row>
    <row r="14146" spans="1:7" x14ac:dyDescent="0.35">
      <c r="A14146" t="s">
        <v>26</v>
      </c>
      <c r="B14146" t="s">
        <v>1165</v>
      </c>
      <c r="C14146">
        <v>2</v>
      </c>
      <c r="D14146">
        <v>10.67</v>
      </c>
      <c r="E14146">
        <v>16</v>
      </c>
      <c r="F14146">
        <v>2</v>
      </c>
      <c r="G14146">
        <v>16</v>
      </c>
    </row>
    <row r="14147" spans="1:7" x14ac:dyDescent="0.35">
      <c r="A14147" t="s">
        <v>26</v>
      </c>
      <c r="B14147" t="s">
        <v>1166</v>
      </c>
      <c r="C14147">
        <v>4</v>
      </c>
      <c r="D14147">
        <v>5</v>
      </c>
      <c r="E14147">
        <v>3</v>
      </c>
      <c r="F14147">
        <v>2</v>
      </c>
      <c r="G14147">
        <v>10</v>
      </c>
    </row>
    <row r="14148" spans="1:7" x14ac:dyDescent="0.35">
      <c r="A14148" t="s">
        <v>27</v>
      </c>
      <c r="B14148" t="s">
        <v>1166</v>
      </c>
      <c r="C14148">
        <v>3</v>
      </c>
      <c r="D14148">
        <v>2.31</v>
      </c>
      <c r="E14148">
        <v>3</v>
      </c>
      <c r="F14148">
        <v>1</v>
      </c>
      <c r="G14148">
        <v>3</v>
      </c>
    </row>
    <row r="14149" spans="1:7" x14ac:dyDescent="0.35">
      <c r="A14149" t="s">
        <v>28</v>
      </c>
      <c r="B14149" t="s">
        <v>1165</v>
      </c>
      <c r="C14149">
        <v>1</v>
      </c>
      <c r="D14149">
        <v>5</v>
      </c>
      <c r="E14149">
        <v>5</v>
      </c>
      <c r="F14149">
        <v>5</v>
      </c>
      <c r="G14149">
        <v>5</v>
      </c>
    </row>
    <row r="14150" spans="1:7" x14ac:dyDescent="0.35">
      <c r="A14150" t="s">
        <v>28</v>
      </c>
      <c r="B14150" t="s">
        <v>1166</v>
      </c>
      <c r="C14150">
        <v>4</v>
      </c>
      <c r="D14150">
        <v>2.63</v>
      </c>
      <c r="E14150">
        <v>2</v>
      </c>
      <c r="F14150">
        <v>2</v>
      </c>
      <c r="G14150">
        <v>4</v>
      </c>
    </row>
    <row r="14151" spans="1:7" x14ac:dyDescent="0.35">
      <c r="A14151" t="s">
        <v>29</v>
      </c>
      <c r="B14151" t="s">
        <v>1165</v>
      </c>
      <c r="C14151">
        <v>1</v>
      </c>
      <c r="D14151">
        <v>2</v>
      </c>
      <c r="E14151">
        <v>2</v>
      </c>
      <c r="F14151">
        <v>2</v>
      </c>
      <c r="G14151">
        <v>2</v>
      </c>
    </row>
    <row r="14152" spans="1:7" x14ac:dyDescent="0.35">
      <c r="A14152" t="s">
        <v>29</v>
      </c>
      <c r="B14152" t="s">
        <v>1166</v>
      </c>
      <c r="C14152">
        <v>3</v>
      </c>
      <c r="D14152">
        <v>2.59</v>
      </c>
      <c r="E14152">
        <v>3</v>
      </c>
      <c r="F14152">
        <v>1</v>
      </c>
      <c r="G14152">
        <v>4</v>
      </c>
    </row>
    <row r="14153" spans="1:7" x14ac:dyDescent="0.35">
      <c r="A14153" t="s">
        <v>30</v>
      </c>
      <c r="B14153" t="s">
        <v>1166</v>
      </c>
      <c r="C14153">
        <v>2</v>
      </c>
      <c r="D14153">
        <v>10.64</v>
      </c>
      <c r="E14153">
        <v>20</v>
      </c>
      <c r="F14153">
        <v>2</v>
      </c>
      <c r="G14153">
        <v>20</v>
      </c>
    </row>
    <row r="14154" spans="1:7" x14ac:dyDescent="0.35">
      <c r="A14154" t="s">
        <v>31</v>
      </c>
      <c r="B14154" t="s">
        <v>1165</v>
      </c>
      <c r="C14154">
        <v>3</v>
      </c>
      <c r="D14154">
        <v>1.51</v>
      </c>
      <c r="E14154">
        <v>2</v>
      </c>
      <c r="F14154">
        <v>1</v>
      </c>
      <c r="G14154">
        <v>3</v>
      </c>
    </row>
    <row r="14155" spans="1:7" x14ac:dyDescent="0.35">
      <c r="A14155" t="s">
        <v>31</v>
      </c>
      <c r="B14155" t="s">
        <v>1166</v>
      </c>
      <c r="C14155">
        <v>3</v>
      </c>
      <c r="D14155">
        <v>4.33</v>
      </c>
      <c r="E14155">
        <v>5</v>
      </c>
      <c r="F14155">
        <v>2</v>
      </c>
      <c r="G14155">
        <v>6</v>
      </c>
    </row>
    <row r="14156" spans="1:7" x14ac:dyDescent="0.35">
      <c r="A14156" t="s">
        <v>32</v>
      </c>
      <c r="B14156" t="s">
        <v>1165</v>
      </c>
      <c r="C14156">
        <v>18</v>
      </c>
      <c r="D14156">
        <v>5.33</v>
      </c>
      <c r="E14156">
        <v>4</v>
      </c>
      <c r="F14156">
        <v>1</v>
      </c>
      <c r="G14156">
        <v>16</v>
      </c>
    </row>
    <row r="14157" spans="1:7" x14ac:dyDescent="0.35">
      <c r="A14157" t="s">
        <v>32</v>
      </c>
      <c r="B14157" t="s">
        <v>1166</v>
      </c>
      <c r="C14157">
        <v>103</v>
      </c>
      <c r="D14157">
        <v>5.04</v>
      </c>
      <c r="E14157">
        <v>3</v>
      </c>
      <c r="F14157">
        <v>1</v>
      </c>
      <c r="G14157">
        <v>30</v>
      </c>
    </row>
    <row r="14159" spans="1:7" x14ac:dyDescent="0.35">
      <c r="A14159" t="s">
        <v>1569</v>
      </c>
    </row>
    <row r="14160" spans="1:7" x14ac:dyDescent="0.35">
      <c r="A14160" t="s">
        <v>2</v>
      </c>
      <c r="B14160" t="s">
        <v>1570</v>
      </c>
      <c r="C14160" t="s">
        <v>3</v>
      </c>
      <c r="D14160" t="s">
        <v>4</v>
      </c>
      <c r="E14160" t="s">
        <v>5</v>
      </c>
      <c r="F14160" t="s">
        <v>6</v>
      </c>
      <c r="G14160" t="s">
        <v>7</v>
      </c>
    </row>
    <row r="14161" spans="1:7" x14ac:dyDescent="0.35">
      <c r="A14161" t="s">
        <v>8</v>
      </c>
      <c r="B14161" t="s">
        <v>1384</v>
      </c>
      <c r="C14161">
        <v>5</v>
      </c>
      <c r="D14161">
        <v>2.42</v>
      </c>
      <c r="E14161">
        <v>2</v>
      </c>
      <c r="F14161">
        <v>2</v>
      </c>
      <c r="G14161">
        <v>3</v>
      </c>
    </row>
    <row r="14162" spans="1:7" x14ac:dyDescent="0.35">
      <c r="A14162" t="s">
        <v>8</v>
      </c>
      <c r="B14162" t="s">
        <v>1571</v>
      </c>
      <c r="C14162">
        <v>2</v>
      </c>
      <c r="D14162">
        <v>2</v>
      </c>
      <c r="E14162">
        <v>2</v>
      </c>
      <c r="F14162">
        <v>2</v>
      </c>
      <c r="G14162">
        <v>2</v>
      </c>
    </row>
    <row r="14163" spans="1:7" x14ac:dyDescent="0.35">
      <c r="A14163" t="s">
        <v>8</v>
      </c>
      <c r="B14163" t="s">
        <v>1572</v>
      </c>
      <c r="C14163">
        <v>1</v>
      </c>
      <c r="D14163">
        <v>12</v>
      </c>
      <c r="E14163">
        <v>12</v>
      </c>
      <c r="F14163">
        <v>12</v>
      </c>
      <c r="G14163">
        <v>12</v>
      </c>
    </row>
    <row r="14164" spans="1:7" x14ac:dyDescent="0.35">
      <c r="A14164" t="s">
        <v>9</v>
      </c>
      <c r="B14164" t="s">
        <v>1384</v>
      </c>
      <c r="C14164">
        <v>4</v>
      </c>
      <c r="D14164">
        <v>5.19</v>
      </c>
      <c r="E14164">
        <v>4</v>
      </c>
      <c r="F14164">
        <v>2</v>
      </c>
      <c r="G14164">
        <v>10</v>
      </c>
    </row>
    <row r="14165" spans="1:7" x14ac:dyDescent="0.35">
      <c r="A14165" t="s">
        <v>9</v>
      </c>
      <c r="B14165" t="s">
        <v>1571</v>
      </c>
      <c r="C14165">
        <v>1</v>
      </c>
      <c r="D14165">
        <v>2</v>
      </c>
      <c r="E14165">
        <v>2</v>
      </c>
      <c r="F14165">
        <v>2</v>
      </c>
      <c r="G14165">
        <v>2</v>
      </c>
    </row>
    <row r="14166" spans="1:7" x14ac:dyDescent="0.35">
      <c r="A14166" t="s">
        <v>10</v>
      </c>
      <c r="B14166" t="s">
        <v>1384</v>
      </c>
      <c r="C14166">
        <v>4</v>
      </c>
      <c r="D14166">
        <v>6.49</v>
      </c>
      <c r="E14166">
        <v>8</v>
      </c>
      <c r="F14166">
        <v>2</v>
      </c>
      <c r="G14166">
        <v>10</v>
      </c>
    </row>
    <row r="14167" spans="1:7" x14ac:dyDescent="0.35">
      <c r="A14167" t="s">
        <v>10</v>
      </c>
      <c r="B14167" t="s">
        <v>1571</v>
      </c>
      <c r="C14167">
        <v>1</v>
      </c>
      <c r="D14167">
        <v>1</v>
      </c>
      <c r="E14167">
        <v>1</v>
      </c>
      <c r="F14167">
        <v>1</v>
      </c>
      <c r="G14167">
        <v>1</v>
      </c>
    </row>
    <row r="14168" spans="1:7" x14ac:dyDescent="0.35">
      <c r="A14168" t="s">
        <v>10</v>
      </c>
      <c r="B14168" t="s">
        <v>1572</v>
      </c>
      <c r="C14168">
        <v>1</v>
      </c>
      <c r="D14168">
        <v>4</v>
      </c>
      <c r="E14168">
        <v>4</v>
      </c>
      <c r="F14168">
        <v>4</v>
      </c>
      <c r="G14168">
        <v>4</v>
      </c>
    </row>
    <row r="14169" spans="1:7" x14ac:dyDescent="0.35">
      <c r="A14169" t="s">
        <v>11</v>
      </c>
      <c r="B14169" t="s">
        <v>1384</v>
      </c>
      <c r="C14169">
        <v>3</v>
      </c>
      <c r="D14169">
        <v>4.25</v>
      </c>
      <c r="E14169">
        <v>4</v>
      </c>
      <c r="F14169">
        <v>3</v>
      </c>
      <c r="G14169">
        <v>8</v>
      </c>
    </row>
    <row r="14170" spans="1:7" x14ac:dyDescent="0.35">
      <c r="A14170" t="s">
        <v>11</v>
      </c>
      <c r="B14170" t="s">
        <v>1571</v>
      </c>
      <c r="C14170">
        <v>3</v>
      </c>
      <c r="D14170">
        <v>4.33</v>
      </c>
      <c r="E14170">
        <v>3</v>
      </c>
      <c r="F14170">
        <v>2</v>
      </c>
      <c r="G14170">
        <v>8</v>
      </c>
    </row>
    <row r="14171" spans="1:7" x14ac:dyDescent="0.35">
      <c r="A14171" t="s">
        <v>12</v>
      </c>
      <c r="B14171" t="s">
        <v>1384</v>
      </c>
      <c r="C14171">
        <v>6</v>
      </c>
      <c r="D14171">
        <v>4.34</v>
      </c>
      <c r="E14171">
        <v>3</v>
      </c>
      <c r="F14171">
        <v>2</v>
      </c>
      <c r="G14171">
        <v>11</v>
      </c>
    </row>
    <row r="14172" spans="1:7" x14ac:dyDescent="0.35">
      <c r="A14172" t="s">
        <v>12</v>
      </c>
      <c r="B14172" t="s">
        <v>1571</v>
      </c>
      <c r="C14172">
        <v>2</v>
      </c>
      <c r="D14172">
        <v>1.5</v>
      </c>
      <c r="E14172">
        <v>1</v>
      </c>
      <c r="F14172">
        <v>1</v>
      </c>
      <c r="G14172">
        <v>2</v>
      </c>
    </row>
    <row r="14173" spans="1:7" x14ac:dyDescent="0.35">
      <c r="A14173" t="s">
        <v>12</v>
      </c>
      <c r="B14173" t="s">
        <v>1572</v>
      </c>
      <c r="C14173">
        <v>2</v>
      </c>
      <c r="D14173">
        <v>5.21</v>
      </c>
      <c r="E14173">
        <v>6</v>
      </c>
      <c r="F14173">
        <v>2</v>
      </c>
      <c r="G14173">
        <v>6</v>
      </c>
    </row>
    <row r="14174" spans="1:7" x14ac:dyDescent="0.35">
      <c r="A14174" t="s">
        <v>13</v>
      </c>
      <c r="B14174" t="s">
        <v>1384</v>
      </c>
      <c r="C14174">
        <v>1</v>
      </c>
      <c r="D14174">
        <v>3</v>
      </c>
      <c r="E14174">
        <v>3</v>
      </c>
      <c r="F14174">
        <v>3</v>
      </c>
      <c r="G14174">
        <v>3</v>
      </c>
    </row>
    <row r="14175" spans="1:7" x14ac:dyDescent="0.35">
      <c r="A14175" t="s">
        <v>13</v>
      </c>
      <c r="B14175" t="s">
        <v>1571</v>
      </c>
      <c r="C14175">
        <v>1</v>
      </c>
      <c r="D14175">
        <v>2</v>
      </c>
      <c r="E14175">
        <v>2</v>
      </c>
      <c r="F14175">
        <v>2</v>
      </c>
      <c r="G14175">
        <v>2</v>
      </c>
    </row>
    <row r="14176" spans="1:7" x14ac:dyDescent="0.35">
      <c r="A14176" t="s">
        <v>13</v>
      </c>
      <c r="B14176" t="s">
        <v>1572</v>
      </c>
      <c r="C14176">
        <v>1</v>
      </c>
      <c r="D14176">
        <v>2</v>
      </c>
      <c r="E14176">
        <v>2</v>
      </c>
      <c r="F14176">
        <v>2</v>
      </c>
      <c r="G14176">
        <v>2</v>
      </c>
    </row>
    <row r="14177" spans="1:7" x14ac:dyDescent="0.35">
      <c r="A14177" t="s">
        <v>14</v>
      </c>
      <c r="B14177" t="s">
        <v>1384</v>
      </c>
      <c r="C14177">
        <v>5</v>
      </c>
      <c r="D14177">
        <v>8.57</v>
      </c>
      <c r="E14177">
        <v>4</v>
      </c>
      <c r="F14177">
        <v>2</v>
      </c>
      <c r="G14177">
        <v>20</v>
      </c>
    </row>
    <row r="14178" spans="1:7" x14ac:dyDescent="0.35">
      <c r="A14178" t="s">
        <v>14</v>
      </c>
      <c r="B14178" t="s">
        <v>1571</v>
      </c>
      <c r="C14178">
        <v>1</v>
      </c>
      <c r="D14178">
        <v>5</v>
      </c>
      <c r="E14178">
        <v>5</v>
      </c>
      <c r="F14178">
        <v>5</v>
      </c>
      <c r="G14178">
        <v>5</v>
      </c>
    </row>
    <row r="14179" spans="1:7" x14ac:dyDescent="0.35">
      <c r="A14179" t="s">
        <v>15</v>
      </c>
      <c r="B14179" t="s">
        <v>1384</v>
      </c>
      <c r="C14179">
        <v>2</v>
      </c>
      <c r="D14179">
        <v>3.23</v>
      </c>
      <c r="E14179">
        <v>4</v>
      </c>
      <c r="F14179">
        <v>2</v>
      </c>
      <c r="G14179">
        <v>4</v>
      </c>
    </row>
    <row r="14180" spans="1:7" x14ac:dyDescent="0.35">
      <c r="A14180" t="s">
        <v>15</v>
      </c>
      <c r="B14180" t="s">
        <v>1571</v>
      </c>
      <c r="C14180">
        <v>1</v>
      </c>
      <c r="D14180">
        <v>1</v>
      </c>
      <c r="E14180">
        <v>1</v>
      </c>
      <c r="F14180">
        <v>1</v>
      </c>
      <c r="G14180">
        <v>1</v>
      </c>
    </row>
    <row r="14181" spans="1:7" x14ac:dyDescent="0.35">
      <c r="A14181" t="s">
        <v>16</v>
      </c>
      <c r="B14181" t="s">
        <v>1384</v>
      </c>
      <c r="C14181">
        <v>1</v>
      </c>
      <c r="D14181">
        <v>2</v>
      </c>
      <c r="E14181">
        <v>2</v>
      </c>
      <c r="F14181">
        <v>2</v>
      </c>
      <c r="G14181">
        <v>2</v>
      </c>
    </row>
    <row r="14182" spans="1:7" x14ac:dyDescent="0.35">
      <c r="A14182" t="s">
        <v>16</v>
      </c>
      <c r="B14182" t="s">
        <v>1571</v>
      </c>
      <c r="C14182">
        <v>1</v>
      </c>
      <c r="D14182">
        <v>8</v>
      </c>
      <c r="E14182">
        <v>8</v>
      </c>
      <c r="F14182">
        <v>8</v>
      </c>
      <c r="G14182">
        <v>8</v>
      </c>
    </row>
    <row r="14183" spans="1:7" x14ac:dyDescent="0.35">
      <c r="A14183" t="s">
        <v>16</v>
      </c>
      <c r="B14183" t="s">
        <v>1572</v>
      </c>
      <c r="C14183">
        <v>1</v>
      </c>
      <c r="D14183">
        <v>2</v>
      </c>
      <c r="E14183">
        <v>2</v>
      </c>
      <c r="F14183">
        <v>2</v>
      </c>
      <c r="G14183">
        <v>2</v>
      </c>
    </row>
    <row r="14184" spans="1:7" x14ac:dyDescent="0.35">
      <c r="A14184" t="s">
        <v>17</v>
      </c>
      <c r="B14184" t="s">
        <v>1384</v>
      </c>
      <c r="C14184">
        <v>2</v>
      </c>
      <c r="D14184">
        <v>2.75</v>
      </c>
      <c r="E14184">
        <v>3</v>
      </c>
      <c r="F14184">
        <v>2</v>
      </c>
      <c r="G14184">
        <v>3</v>
      </c>
    </row>
    <row r="14185" spans="1:7" x14ac:dyDescent="0.35">
      <c r="A14185" t="s">
        <v>17</v>
      </c>
      <c r="B14185" t="s">
        <v>1571</v>
      </c>
      <c r="C14185">
        <v>2</v>
      </c>
      <c r="D14185">
        <v>4.01</v>
      </c>
      <c r="E14185">
        <v>6</v>
      </c>
      <c r="F14185">
        <v>2</v>
      </c>
      <c r="G14185">
        <v>6</v>
      </c>
    </row>
    <row r="14186" spans="1:7" x14ac:dyDescent="0.35">
      <c r="A14186" t="s">
        <v>18</v>
      </c>
      <c r="B14186" t="s">
        <v>1384</v>
      </c>
      <c r="C14186">
        <v>2</v>
      </c>
      <c r="D14186">
        <v>4.38</v>
      </c>
      <c r="E14186">
        <v>10</v>
      </c>
      <c r="F14186">
        <v>2</v>
      </c>
      <c r="G14186">
        <v>10</v>
      </c>
    </row>
    <row r="14187" spans="1:7" x14ac:dyDescent="0.35">
      <c r="A14187" t="s">
        <v>19</v>
      </c>
      <c r="B14187" t="s">
        <v>1384</v>
      </c>
      <c r="C14187">
        <v>4</v>
      </c>
      <c r="D14187">
        <v>12.25</v>
      </c>
      <c r="E14187">
        <v>5</v>
      </c>
      <c r="F14187">
        <v>3</v>
      </c>
      <c r="G14187">
        <v>30</v>
      </c>
    </row>
    <row r="14188" spans="1:7" x14ac:dyDescent="0.35">
      <c r="A14188" t="s">
        <v>20</v>
      </c>
      <c r="B14188" t="s">
        <v>1384</v>
      </c>
      <c r="C14188">
        <v>1</v>
      </c>
      <c r="D14188">
        <v>4</v>
      </c>
      <c r="E14188">
        <v>4</v>
      </c>
      <c r="F14188">
        <v>4</v>
      </c>
      <c r="G14188">
        <v>4</v>
      </c>
    </row>
    <row r="14189" spans="1:7" x14ac:dyDescent="0.35">
      <c r="A14189" t="s">
        <v>20</v>
      </c>
      <c r="B14189" t="s">
        <v>1571</v>
      </c>
      <c r="C14189">
        <v>2</v>
      </c>
      <c r="D14189">
        <v>5.29</v>
      </c>
      <c r="E14189">
        <v>9</v>
      </c>
      <c r="F14189">
        <v>4</v>
      </c>
      <c r="G14189">
        <v>9</v>
      </c>
    </row>
    <row r="14190" spans="1:7" x14ac:dyDescent="0.35">
      <c r="A14190" t="s">
        <v>20</v>
      </c>
      <c r="B14190" t="s">
        <v>1572</v>
      </c>
      <c r="C14190">
        <v>1</v>
      </c>
      <c r="D14190">
        <v>6</v>
      </c>
      <c r="E14190">
        <v>6</v>
      </c>
      <c r="F14190">
        <v>6</v>
      </c>
      <c r="G14190">
        <v>6</v>
      </c>
    </row>
    <row r="14191" spans="1:7" x14ac:dyDescent="0.35">
      <c r="A14191" t="s">
        <v>21</v>
      </c>
      <c r="B14191" t="s">
        <v>1384</v>
      </c>
      <c r="C14191">
        <v>10</v>
      </c>
      <c r="D14191">
        <v>3.7</v>
      </c>
      <c r="E14191">
        <v>3</v>
      </c>
      <c r="F14191">
        <v>1</v>
      </c>
      <c r="G14191">
        <v>10</v>
      </c>
    </row>
    <row r="14192" spans="1:7" x14ac:dyDescent="0.35">
      <c r="A14192" t="s">
        <v>21</v>
      </c>
      <c r="B14192" t="s">
        <v>1571</v>
      </c>
      <c r="C14192">
        <v>2</v>
      </c>
      <c r="D14192">
        <v>2</v>
      </c>
      <c r="E14192">
        <v>2</v>
      </c>
      <c r="F14192">
        <v>2</v>
      </c>
      <c r="G14192">
        <v>2</v>
      </c>
    </row>
    <row r="14193" spans="1:7" x14ac:dyDescent="0.35">
      <c r="A14193" t="s">
        <v>21</v>
      </c>
      <c r="B14193" t="s">
        <v>1572</v>
      </c>
      <c r="C14193">
        <v>1</v>
      </c>
      <c r="D14193">
        <v>2</v>
      </c>
      <c r="E14193">
        <v>2</v>
      </c>
      <c r="F14193">
        <v>2</v>
      </c>
      <c r="G14193">
        <v>2</v>
      </c>
    </row>
    <row r="14194" spans="1:7" x14ac:dyDescent="0.35">
      <c r="A14194" t="s">
        <v>22</v>
      </c>
      <c r="B14194" t="s">
        <v>1384</v>
      </c>
      <c r="C14194">
        <v>1</v>
      </c>
      <c r="D14194">
        <v>2</v>
      </c>
      <c r="E14194">
        <v>2</v>
      </c>
      <c r="F14194">
        <v>2</v>
      </c>
      <c r="G14194">
        <v>2</v>
      </c>
    </row>
    <row r="14195" spans="1:7" x14ac:dyDescent="0.35">
      <c r="A14195" t="s">
        <v>22</v>
      </c>
      <c r="B14195" t="s">
        <v>1571</v>
      </c>
      <c r="C14195">
        <v>2</v>
      </c>
      <c r="D14195">
        <v>14.02</v>
      </c>
      <c r="E14195">
        <v>20</v>
      </c>
      <c r="F14195">
        <v>2</v>
      </c>
      <c r="G14195">
        <v>20</v>
      </c>
    </row>
    <row r="14196" spans="1:7" x14ac:dyDescent="0.35">
      <c r="A14196" t="s">
        <v>23</v>
      </c>
      <c r="B14196" t="s">
        <v>1384</v>
      </c>
      <c r="C14196">
        <v>1</v>
      </c>
      <c r="D14196">
        <v>4</v>
      </c>
      <c r="E14196">
        <v>4</v>
      </c>
      <c r="F14196">
        <v>4</v>
      </c>
      <c r="G14196">
        <v>4</v>
      </c>
    </row>
    <row r="14197" spans="1:7" x14ac:dyDescent="0.35">
      <c r="A14197" t="s">
        <v>23</v>
      </c>
      <c r="B14197" t="s">
        <v>1571</v>
      </c>
      <c r="C14197">
        <v>2</v>
      </c>
      <c r="D14197">
        <v>3</v>
      </c>
      <c r="E14197">
        <v>2</v>
      </c>
      <c r="F14197">
        <v>2</v>
      </c>
      <c r="G14197">
        <v>4</v>
      </c>
    </row>
    <row r="14198" spans="1:7" x14ac:dyDescent="0.35">
      <c r="A14198" t="s">
        <v>24</v>
      </c>
      <c r="B14198" t="s">
        <v>1384</v>
      </c>
      <c r="C14198">
        <v>3</v>
      </c>
      <c r="D14198">
        <v>2</v>
      </c>
      <c r="E14198">
        <v>2</v>
      </c>
      <c r="F14198">
        <v>2</v>
      </c>
      <c r="G14198">
        <v>2</v>
      </c>
    </row>
    <row r="14199" spans="1:7" x14ac:dyDescent="0.35">
      <c r="A14199" t="s">
        <v>24</v>
      </c>
      <c r="B14199" t="s">
        <v>1571</v>
      </c>
      <c r="C14199">
        <v>2</v>
      </c>
      <c r="D14199">
        <v>2.36</v>
      </c>
      <c r="E14199">
        <v>3</v>
      </c>
      <c r="F14199">
        <v>2</v>
      </c>
      <c r="G14199">
        <v>3</v>
      </c>
    </row>
    <row r="14200" spans="1:7" x14ac:dyDescent="0.35">
      <c r="A14200" t="s">
        <v>24</v>
      </c>
      <c r="B14200" t="s">
        <v>1572</v>
      </c>
      <c r="C14200">
        <v>2</v>
      </c>
      <c r="D14200">
        <v>18.86</v>
      </c>
      <c r="E14200">
        <v>25</v>
      </c>
      <c r="F14200">
        <v>8</v>
      </c>
      <c r="G14200">
        <v>25</v>
      </c>
    </row>
    <row r="14201" spans="1:7" x14ac:dyDescent="0.35">
      <c r="A14201" t="s">
        <v>25</v>
      </c>
      <c r="B14201" t="s">
        <v>1384</v>
      </c>
      <c r="C14201">
        <v>2</v>
      </c>
      <c r="D14201">
        <v>3.59</v>
      </c>
      <c r="E14201">
        <v>4</v>
      </c>
      <c r="F14201">
        <v>3</v>
      </c>
      <c r="G14201">
        <v>4</v>
      </c>
    </row>
    <row r="14202" spans="1:7" x14ac:dyDescent="0.35">
      <c r="A14202" t="s">
        <v>25</v>
      </c>
      <c r="B14202" t="s">
        <v>1571</v>
      </c>
      <c r="C14202">
        <v>2</v>
      </c>
      <c r="D14202">
        <v>5.5</v>
      </c>
      <c r="E14202">
        <v>1</v>
      </c>
      <c r="F14202">
        <v>1</v>
      </c>
      <c r="G14202">
        <v>10</v>
      </c>
    </row>
    <row r="14203" spans="1:7" x14ac:dyDescent="0.35">
      <c r="A14203" t="s">
        <v>25</v>
      </c>
      <c r="B14203" t="s">
        <v>1572</v>
      </c>
      <c r="C14203">
        <v>1</v>
      </c>
      <c r="D14203">
        <v>1</v>
      </c>
      <c r="E14203">
        <v>1</v>
      </c>
      <c r="F14203">
        <v>1</v>
      </c>
      <c r="G14203">
        <v>1</v>
      </c>
    </row>
    <row r="14204" spans="1:7" x14ac:dyDescent="0.35">
      <c r="A14204" t="s">
        <v>26</v>
      </c>
      <c r="B14204" t="s">
        <v>1384</v>
      </c>
      <c r="C14204">
        <v>4</v>
      </c>
      <c r="D14204">
        <v>6.14</v>
      </c>
      <c r="E14204">
        <v>2</v>
      </c>
      <c r="F14204">
        <v>2</v>
      </c>
      <c r="G14204">
        <v>16</v>
      </c>
    </row>
    <row r="14205" spans="1:7" x14ac:dyDescent="0.35">
      <c r="A14205" t="s">
        <v>26</v>
      </c>
      <c r="B14205" t="s">
        <v>1571</v>
      </c>
      <c r="C14205">
        <v>2</v>
      </c>
      <c r="D14205">
        <v>6.5</v>
      </c>
      <c r="E14205">
        <v>3</v>
      </c>
      <c r="F14205">
        <v>3</v>
      </c>
      <c r="G14205">
        <v>10</v>
      </c>
    </row>
    <row r="14206" spans="1:7" x14ac:dyDescent="0.35">
      <c r="A14206" t="s">
        <v>27</v>
      </c>
      <c r="B14206" t="s">
        <v>1384</v>
      </c>
      <c r="C14206">
        <v>3</v>
      </c>
      <c r="D14206">
        <v>2.31</v>
      </c>
      <c r="E14206">
        <v>3</v>
      </c>
      <c r="F14206">
        <v>1</v>
      </c>
      <c r="G14206">
        <v>3</v>
      </c>
    </row>
    <row r="14207" spans="1:7" x14ac:dyDescent="0.35">
      <c r="A14207" t="s">
        <v>28</v>
      </c>
      <c r="B14207" t="s">
        <v>1384</v>
      </c>
      <c r="C14207">
        <v>3</v>
      </c>
      <c r="D14207">
        <v>2.4</v>
      </c>
      <c r="E14207">
        <v>2</v>
      </c>
      <c r="F14207">
        <v>2</v>
      </c>
      <c r="G14207">
        <v>3</v>
      </c>
    </row>
    <row r="14208" spans="1:7" x14ac:dyDescent="0.35">
      <c r="A14208" t="s">
        <v>28</v>
      </c>
      <c r="B14208" t="s">
        <v>1571</v>
      </c>
      <c r="C14208">
        <v>1</v>
      </c>
      <c r="D14208">
        <v>4</v>
      </c>
      <c r="E14208">
        <v>4</v>
      </c>
      <c r="F14208">
        <v>4</v>
      </c>
      <c r="G14208">
        <v>4</v>
      </c>
    </row>
    <row r="14209" spans="1:7" x14ac:dyDescent="0.35">
      <c r="A14209" t="s">
        <v>28</v>
      </c>
      <c r="B14209" t="s">
        <v>1572</v>
      </c>
      <c r="C14209">
        <v>1</v>
      </c>
      <c r="D14209">
        <v>5</v>
      </c>
      <c r="E14209">
        <v>5</v>
      </c>
      <c r="F14209">
        <v>5</v>
      </c>
      <c r="G14209">
        <v>5</v>
      </c>
    </row>
    <row r="14210" spans="1:7" x14ac:dyDescent="0.35">
      <c r="A14210" t="s">
        <v>29</v>
      </c>
      <c r="B14210" t="s">
        <v>1384</v>
      </c>
      <c r="C14210">
        <v>3</v>
      </c>
      <c r="D14210">
        <v>2.59</v>
      </c>
      <c r="E14210">
        <v>3</v>
      </c>
      <c r="F14210">
        <v>1</v>
      </c>
      <c r="G14210">
        <v>4</v>
      </c>
    </row>
    <row r="14211" spans="1:7" x14ac:dyDescent="0.35">
      <c r="A14211" t="s">
        <v>29</v>
      </c>
      <c r="B14211" t="s">
        <v>1572</v>
      </c>
      <c r="C14211">
        <v>1</v>
      </c>
      <c r="D14211">
        <v>2</v>
      </c>
      <c r="E14211">
        <v>2</v>
      </c>
      <c r="F14211">
        <v>2</v>
      </c>
      <c r="G14211">
        <v>2</v>
      </c>
    </row>
    <row r="14212" spans="1:7" x14ac:dyDescent="0.35">
      <c r="A14212" t="s">
        <v>30</v>
      </c>
      <c r="B14212" t="s">
        <v>1384</v>
      </c>
      <c r="C14212">
        <v>2</v>
      </c>
      <c r="D14212">
        <v>10.64</v>
      </c>
      <c r="E14212">
        <v>20</v>
      </c>
      <c r="F14212">
        <v>2</v>
      </c>
      <c r="G14212">
        <v>20</v>
      </c>
    </row>
    <row r="14213" spans="1:7" x14ac:dyDescent="0.35">
      <c r="A14213" t="s">
        <v>31</v>
      </c>
      <c r="B14213" t="s">
        <v>1384</v>
      </c>
      <c r="C14213">
        <v>1</v>
      </c>
      <c r="D14213">
        <v>2</v>
      </c>
      <c r="E14213">
        <v>2</v>
      </c>
      <c r="F14213">
        <v>2</v>
      </c>
      <c r="G14213">
        <v>2</v>
      </c>
    </row>
    <row r="14214" spans="1:7" x14ac:dyDescent="0.35">
      <c r="A14214" t="s">
        <v>31</v>
      </c>
      <c r="B14214" t="s">
        <v>1571</v>
      </c>
      <c r="C14214">
        <v>2</v>
      </c>
      <c r="D14214">
        <v>4.58</v>
      </c>
      <c r="E14214">
        <v>5</v>
      </c>
      <c r="F14214">
        <v>3</v>
      </c>
      <c r="G14214">
        <v>5</v>
      </c>
    </row>
    <row r="14215" spans="1:7" x14ac:dyDescent="0.35">
      <c r="A14215" t="s">
        <v>31</v>
      </c>
      <c r="B14215" t="s">
        <v>1572</v>
      </c>
      <c r="C14215">
        <v>3</v>
      </c>
      <c r="D14215">
        <v>3.57</v>
      </c>
      <c r="E14215">
        <v>6</v>
      </c>
      <c r="F14215">
        <v>1</v>
      </c>
      <c r="G14215">
        <v>6</v>
      </c>
    </row>
    <row r="14216" spans="1:7" x14ac:dyDescent="0.35">
      <c r="A14216" t="s">
        <v>32</v>
      </c>
      <c r="B14216" t="s">
        <v>1384</v>
      </c>
      <c r="C14216">
        <v>73</v>
      </c>
      <c r="D14216">
        <v>4.88</v>
      </c>
      <c r="E14216">
        <v>3</v>
      </c>
      <c r="F14216">
        <v>1</v>
      </c>
      <c r="G14216">
        <v>30</v>
      </c>
    </row>
    <row r="14217" spans="1:7" x14ac:dyDescent="0.35">
      <c r="A14217" t="s">
        <v>32</v>
      </c>
      <c r="B14217" t="s">
        <v>1571</v>
      </c>
      <c r="C14217">
        <v>32</v>
      </c>
      <c r="D14217">
        <v>4.46</v>
      </c>
      <c r="E14217">
        <v>2</v>
      </c>
      <c r="F14217">
        <v>1</v>
      </c>
      <c r="G14217">
        <v>20</v>
      </c>
    </row>
    <row r="14218" spans="1:7" x14ac:dyDescent="0.35">
      <c r="A14218" t="s">
        <v>32</v>
      </c>
      <c r="B14218" t="s">
        <v>1572</v>
      </c>
      <c r="C14218">
        <v>16</v>
      </c>
      <c r="D14218">
        <v>7.73</v>
      </c>
      <c r="E14218">
        <v>5</v>
      </c>
      <c r="F14218">
        <v>1</v>
      </c>
      <c r="G14218">
        <v>25</v>
      </c>
    </row>
    <row r="14220" spans="1:7" x14ac:dyDescent="0.35">
      <c r="A14220" t="s">
        <v>1573</v>
      </c>
    </row>
    <row r="14221" spans="1:7" x14ac:dyDescent="0.35">
      <c r="A14221" t="s">
        <v>2</v>
      </c>
      <c r="B14221" t="s">
        <v>1233</v>
      </c>
      <c r="C14221" t="s">
        <v>3</v>
      </c>
      <c r="D14221" t="s">
        <v>4</v>
      </c>
      <c r="E14221" t="s">
        <v>5</v>
      </c>
      <c r="F14221" t="s">
        <v>6</v>
      </c>
      <c r="G14221" t="s">
        <v>7</v>
      </c>
    </row>
    <row r="14222" spans="1:7" x14ac:dyDescent="0.35">
      <c r="A14222" t="s">
        <v>8</v>
      </c>
      <c r="B14222" t="s">
        <v>1234</v>
      </c>
      <c r="C14222">
        <v>7</v>
      </c>
      <c r="D14222">
        <v>4.47</v>
      </c>
      <c r="E14222">
        <v>3</v>
      </c>
      <c r="F14222">
        <v>2</v>
      </c>
      <c r="G14222">
        <v>12</v>
      </c>
    </row>
    <row r="14223" spans="1:7" x14ac:dyDescent="0.35">
      <c r="A14223" t="s">
        <v>8</v>
      </c>
      <c r="B14223" t="s">
        <v>1235</v>
      </c>
      <c r="C14223">
        <v>1</v>
      </c>
      <c r="D14223">
        <v>2</v>
      </c>
      <c r="E14223">
        <v>2</v>
      </c>
      <c r="F14223">
        <v>2</v>
      </c>
      <c r="G14223">
        <v>2</v>
      </c>
    </row>
    <row r="14224" spans="1:7" x14ac:dyDescent="0.35">
      <c r="A14224" t="s">
        <v>9</v>
      </c>
      <c r="B14224" t="s">
        <v>1236</v>
      </c>
      <c r="C14224">
        <v>1</v>
      </c>
      <c r="D14224">
        <v>4</v>
      </c>
      <c r="E14224">
        <v>4</v>
      </c>
      <c r="F14224">
        <v>4</v>
      </c>
      <c r="G14224">
        <v>4</v>
      </c>
    </row>
    <row r="14225" spans="1:7" x14ac:dyDescent="0.35">
      <c r="A14225" t="s">
        <v>9</v>
      </c>
      <c r="B14225" t="s">
        <v>1234</v>
      </c>
      <c r="C14225">
        <v>1</v>
      </c>
      <c r="D14225">
        <v>2</v>
      </c>
      <c r="E14225">
        <v>2</v>
      </c>
      <c r="F14225">
        <v>2</v>
      </c>
      <c r="G14225">
        <v>2</v>
      </c>
    </row>
    <row r="14226" spans="1:7" x14ac:dyDescent="0.35">
      <c r="A14226" t="s">
        <v>9</v>
      </c>
      <c r="B14226" t="s">
        <v>1235</v>
      </c>
      <c r="C14226">
        <v>3</v>
      </c>
      <c r="D14226">
        <v>5.82</v>
      </c>
      <c r="E14226">
        <v>4</v>
      </c>
      <c r="F14226">
        <v>2</v>
      </c>
      <c r="G14226">
        <v>10</v>
      </c>
    </row>
    <row r="14227" spans="1:7" x14ac:dyDescent="0.35">
      <c r="A14227" t="s">
        <v>10</v>
      </c>
      <c r="B14227" t="s">
        <v>1236</v>
      </c>
      <c r="C14227">
        <v>1</v>
      </c>
      <c r="D14227">
        <v>8</v>
      </c>
      <c r="E14227">
        <v>8</v>
      </c>
      <c r="F14227">
        <v>8</v>
      </c>
      <c r="G14227">
        <v>8</v>
      </c>
    </row>
    <row r="14228" spans="1:7" x14ac:dyDescent="0.35">
      <c r="A14228" t="s">
        <v>10</v>
      </c>
      <c r="B14228" t="s">
        <v>1234</v>
      </c>
      <c r="C14228">
        <v>4</v>
      </c>
      <c r="D14228">
        <v>4.74</v>
      </c>
      <c r="E14228">
        <v>4</v>
      </c>
      <c r="F14228">
        <v>1</v>
      </c>
      <c r="G14228">
        <v>10</v>
      </c>
    </row>
    <row r="14229" spans="1:7" x14ac:dyDescent="0.35">
      <c r="A14229" t="s">
        <v>10</v>
      </c>
      <c r="B14229" t="s">
        <v>1235</v>
      </c>
      <c r="C14229">
        <v>1</v>
      </c>
      <c r="D14229">
        <v>3</v>
      </c>
      <c r="E14229">
        <v>3</v>
      </c>
      <c r="F14229">
        <v>3</v>
      </c>
      <c r="G14229">
        <v>3</v>
      </c>
    </row>
    <row r="14230" spans="1:7" x14ac:dyDescent="0.35">
      <c r="A14230" t="s">
        <v>11</v>
      </c>
      <c r="B14230" t="s">
        <v>1234</v>
      </c>
      <c r="C14230">
        <v>4</v>
      </c>
      <c r="D14230">
        <v>3.38</v>
      </c>
      <c r="E14230">
        <v>3</v>
      </c>
      <c r="F14230">
        <v>2</v>
      </c>
      <c r="G14230">
        <v>4</v>
      </c>
    </row>
    <row r="14231" spans="1:7" x14ac:dyDescent="0.35">
      <c r="A14231" t="s">
        <v>11</v>
      </c>
      <c r="B14231" t="s">
        <v>1235</v>
      </c>
      <c r="C14231">
        <v>2</v>
      </c>
      <c r="D14231">
        <v>8</v>
      </c>
      <c r="E14231">
        <v>8</v>
      </c>
      <c r="F14231">
        <v>8</v>
      </c>
      <c r="G14231">
        <v>8</v>
      </c>
    </row>
    <row r="14232" spans="1:7" x14ac:dyDescent="0.35">
      <c r="A14232" t="s">
        <v>12</v>
      </c>
      <c r="B14232" t="s">
        <v>1236</v>
      </c>
      <c r="C14232">
        <v>1</v>
      </c>
      <c r="D14232">
        <v>1</v>
      </c>
      <c r="E14232">
        <v>1</v>
      </c>
      <c r="F14232">
        <v>1</v>
      </c>
      <c r="G14232">
        <v>1</v>
      </c>
    </row>
    <row r="14233" spans="1:7" x14ac:dyDescent="0.35">
      <c r="A14233" t="s">
        <v>12</v>
      </c>
      <c r="B14233" t="s">
        <v>1234</v>
      </c>
      <c r="C14233">
        <v>4</v>
      </c>
      <c r="D14233">
        <v>2.92</v>
      </c>
      <c r="E14233">
        <v>2</v>
      </c>
      <c r="F14233">
        <v>2</v>
      </c>
      <c r="G14233">
        <v>5</v>
      </c>
    </row>
    <row r="14234" spans="1:7" x14ac:dyDescent="0.35">
      <c r="A14234" t="s">
        <v>12</v>
      </c>
      <c r="B14234" t="s">
        <v>1235</v>
      </c>
      <c r="C14234">
        <v>5</v>
      </c>
      <c r="D14234">
        <v>5.08</v>
      </c>
      <c r="E14234">
        <v>3</v>
      </c>
      <c r="F14234">
        <v>2</v>
      </c>
      <c r="G14234">
        <v>11</v>
      </c>
    </row>
    <row r="14235" spans="1:7" x14ac:dyDescent="0.35">
      <c r="A14235" t="s">
        <v>13</v>
      </c>
      <c r="B14235" t="s">
        <v>1234</v>
      </c>
      <c r="C14235">
        <v>2</v>
      </c>
      <c r="D14235">
        <v>2</v>
      </c>
      <c r="E14235">
        <v>2</v>
      </c>
      <c r="F14235">
        <v>2</v>
      </c>
      <c r="G14235">
        <v>2</v>
      </c>
    </row>
    <row r="14236" spans="1:7" x14ac:dyDescent="0.35">
      <c r="A14236" t="s">
        <v>13</v>
      </c>
      <c r="B14236" t="s">
        <v>1235</v>
      </c>
      <c r="C14236">
        <v>1</v>
      </c>
      <c r="D14236">
        <v>3</v>
      </c>
      <c r="E14236">
        <v>3</v>
      </c>
      <c r="F14236">
        <v>3</v>
      </c>
      <c r="G14236">
        <v>3</v>
      </c>
    </row>
    <row r="14237" spans="1:7" x14ac:dyDescent="0.35">
      <c r="A14237" t="s">
        <v>14</v>
      </c>
      <c r="B14237" t="s">
        <v>1236</v>
      </c>
      <c r="C14237">
        <v>1</v>
      </c>
      <c r="D14237">
        <v>20</v>
      </c>
      <c r="E14237">
        <v>20</v>
      </c>
      <c r="F14237">
        <v>20</v>
      </c>
      <c r="G14237">
        <v>20</v>
      </c>
    </row>
    <row r="14238" spans="1:7" x14ac:dyDescent="0.35">
      <c r="A14238" t="s">
        <v>14</v>
      </c>
      <c r="B14238" t="s">
        <v>1234</v>
      </c>
      <c r="C14238">
        <v>2</v>
      </c>
      <c r="D14238">
        <v>2.5499999999999998</v>
      </c>
      <c r="E14238">
        <v>4</v>
      </c>
      <c r="F14238">
        <v>2</v>
      </c>
      <c r="G14238">
        <v>4</v>
      </c>
    </row>
    <row r="14239" spans="1:7" x14ac:dyDescent="0.35">
      <c r="A14239" t="s">
        <v>14</v>
      </c>
      <c r="B14239" t="s">
        <v>1235</v>
      </c>
      <c r="C14239">
        <v>3</v>
      </c>
      <c r="D14239">
        <v>6.27</v>
      </c>
      <c r="E14239">
        <v>5</v>
      </c>
      <c r="F14239">
        <v>2</v>
      </c>
      <c r="G14239">
        <v>12</v>
      </c>
    </row>
    <row r="14240" spans="1:7" x14ac:dyDescent="0.35">
      <c r="A14240" t="s">
        <v>15</v>
      </c>
      <c r="B14240" t="s">
        <v>1235</v>
      </c>
      <c r="C14240">
        <v>3</v>
      </c>
      <c r="D14240">
        <v>2.62</v>
      </c>
      <c r="E14240">
        <v>2</v>
      </c>
      <c r="F14240">
        <v>1</v>
      </c>
      <c r="G14240">
        <v>4</v>
      </c>
    </row>
    <row r="14241" spans="1:7" x14ac:dyDescent="0.35">
      <c r="A14241" t="s">
        <v>16</v>
      </c>
      <c r="B14241" t="s">
        <v>1236</v>
      </c>
      <c r="C14241">
        <v>1</v>
      </c>
      <c r="D14241">
        <v>2</v>
      </c>
      <c r="E14241">
        <v>2</v>
      </c>
      <c r="F14241">
        <v>2</v>
      </c>
      <c r="G14241">
        <v>2</v>
      </c>
    </row>
    <row r="14242" spans="1:7" x14ac:dyDescent="0.35">
      <c r="A14242" t="s">
        <v>16</v>
      </c>
      <c r="B14242" t="s">
        <v>1234</v>
      </c>
      <c r="C14242">
        <v>1</v>
      </c>
      <c r="D14242">
        <v>2</v>
      </c>
      <c r="E14242">
        <v>2</v>
      </c>
      <c r="F14242">
        <v>2</v>
      </c>
      <c r="G14242">
        <v>2</v>
      </c>
    </row>
    <row r="14243" spans="1:7" x14ac:dyDescent="0.35">
      <c r="A14243" t="s">
        <v>16</v>
      </c>
      <c r="B14243" t="s">
        <v>1235</v>
      </c>
      <c r="C14243">
        <v>1</v>
      </c>
      <c r="D14243">
        <v>8</v>
      </c>
      <c r="E14243">
        <v>8</v>
      </c>
      <c r="F14243">
        <v>8</v>
      </c>
      <c r="G14243">
        <v>8</v>
      </c>
    </row>
    <row r="14244" spans="1:7" x14ac:dyDescent="0.35">
      <c r="A14244" t="s">
        <v>17</v>
      </c>
      <c r="B14244" t="s">
        <v>1236</v>
      </c>
      <c r="C14244">
        <v>3</v>
      </c>
      <c r="D14244">
        <v>3.67</v>
      </c>
      <c r="E14244">
        <v>3</v>
      </c>
      <c r="F14244">
        <v>2</v>
      </c>
      <c r="G14244">
        <v>6</v>
      </c>
    </row>
    <row r="14245" spans="1:7" x14ac:dyDescent="0.35">
      <c r="A14245" t="s">
        <v>17</v>
      </c>
      <c r="B14245" t="s">
        <v>1234</v>
      </c>
      <c r="C14245">
        <v>1</v>
      </c>
      <c r="D14245">
        <v>2</v>
      </c>
      <c r="E14245">
        <v>2</v>
      </c>
      <c r="F14245">
        <v>2</v>
      </c>
      <c r="G14245">
        <v>2</v>
      </c>
    </row>
    <row r="14246" spans="1:7" x14ac:dyDescent="0.35">
      <c r="A14246" t="s">
        <v>18</v>
      </c>
      <c r="B14246" t="s">
        <v>1235</v>
      </c>
      <c r="C14246">
        <v>2</v>
      </c>
      <c r="D14246">
        <v>4.38</v>
      </c>
      <c r="E14246">
        <v>10</v>
      </c>
      <c r="F14246">
        <v>2</v>
      </c>
      <c r="G14246">
        <v>10</v>
      </c>
    </row>
    <row r="14247" spans="1:7" x14ac:dyDescent="0.35">
      <c r="A14247" t="s">
        <v>19</v>
      </c>
      <c r="B14247" t="s">
        <v>1236</v>
      </c>
      <c r="C14247">
        <v>1</v>
      </c>
      <c r="D14247">
        <v>3</v>
      </c>
      <c r="E14247">
        <v>3</v>
      </c>
      <c r="F14247">
        <v>3</v>
      </c>
      <c r="G14247">
        <v>3</v>
      </c>
    </row>
    <row r="14248" spans="1:7" x14ac:dyDescent="0.35">
      <c r="A14248" t="s">
        <v>19</v>
      </c>
      <c r="B14248" t="s">
        <v>1234</v>
      </c>
      <c r="C14248">
        <v>2</v>
      </c>
      <c r="D14248">
        <v>8</v>
      </c>
      <c r="E14248">
        <v>5</v>
      </c>
      <c r="F14248">
        <v>5</v>
      </c>
      <c r="G14248">
        <v>11</v>
      </c>
    </row>
    <row r="14249" spans="1:7" x14ac:dyDescent="0.35">
      <c r="A14249" t="s">
        <v>19</v>
      </c>
      <c r="B14249" t="s">
        <v>1235</v>
      </c>
      <c r="C14249">
        <v>1</v>
      </c>
      <c r="D14249">
        <v>30</v>
      </c>
      <c r="E14249">
        <v>30</v>
      </c>
      <c r="F14249">
        <v>30</v>
      </c>
      <c r="G14249">
        <v>30</v>
      </c>
    </row>
    <row r="14250" spans="1:7" x14ac:dyDescent="0.35">
      <c r="A14250" t="s">
        <v>20</v>
      </c>
      <c r="B14250" t="s">
        <v>1234</v>
      </c>
      <c r="C14250">
        <v>2</v>
      </c>
      <c r="D14250">
        <v>4.93</v>
      </c>
      <c r="E14250">
        <v>6</v>
      </c>
      <c r="F14250">
        <v>4</v>
      </c>
      <c r="G14250">
        <v>6</v>
      </c>
    </row>
    <row r="14251" spans="1:7" x14ac:dyDescent="0.35">
      <c r="A14251" t="s">
        <v>20</v>
      </c>
      <c r="B14251" t="s">
        <v>1235</v>
      </c>
      <c r="C14251">
        <v>2</v>
      </c>
      <c r="D14251">
        <v>5.53</v>
      </c>
      <c r="E14251">
        <v>9</v>
      </c>
      <c r="F14251">
        <v>4</v>
      </c>
      <c r="G14251">
        <v>9</v>
      </c>
    </row>
    <row r="14252" spans="1:7" x14ac:dyDescent="0.35">
      <c r="A14252" t="s">
        <v>21</v>
      </c>
      <c r="B14252" t="s">
        <v>1236</v>
      </c>
      <c r="C14252">
        <v>4</v>
      </c>
      <c r="D14252">
        <v>3.5</v>
      </c>
      <c r="E14252">
        <v>2</v>
      </c>
      <c r="F14252">
        <v>2</v>
      </c>
      <c r="G14252">
        <v>6</v>
      </c>
    </row>
    <row r="14253" spans="1:7" x14ac:dyDescent="0.35">
      <c r="A14253" t="s">
        <v>21</v>
      </c>
      <c r="B14253" t="s">
        <v>1234</v>
      </c>
      <c r="C14253">
        <v>5</v>
      </c>
      <c r="D14253">
        <v>4</v>
      </c>
      <c r="E14253">
        <v>2</v>
      </c>
      <c r="F14253">
        <v>2</v>
      </c>
      <c r="G14253">
        <v>10</v>
      </c>
    </row>
    <row r="14254" spans="1:7" x14ac:dyDescent="0.35">
      <c r="A14254" t="s">
        <v>21</v>
      </c>
      <c r="B14254" t="s">
        <v>1235</v>
      </c>
      <c r="C14254">
        <v>4</v>
      </c>
      <c r="D14254">
        <v>2.25</v>
      </c>
      <c r="E14254">
        <v>2</v>
      </c>
      <c r="F14254">
        <v>1</v>
      </c>
      <c r="G14254">
        <v>3</v>
      </c>
    </row>
    <row r="14255" spans="1:7" x14ac:dyDescent="0.35">
      <c r="A14255" t="s">
        <v>22</v>
      </c>
      <c r="B14255" t="s">
        <v>1234</v>
      </c>
      <c r="C14255">
        <v>3</v>
      </c>
      <c r="D14255">
        <v>11.8</v>
      </c>
      <c r="E14255">
        <v>20</v>
      </c>
      <c r="F14255">
        <v>2</v>
      </c>
      <c r="G14255">
        <v>20</v>
      </c>
    </row>
    <row r="14256" spans="1:7" x14ac:dyDescent="0.35">
      <c r="A14256" t="s">
        <v>23</v>
      </c>
      <c r="B14256" t="s">
        <v>1236</v>
      </c>
      <c r="C14256">
        <v>2</v>
      </c>
      <c r="D14256">
        <v>2.9</v>
      </c>
      <c r="E14256">
        <v>4</v>
      </c>
      <c r="F14256">
        <v>2</v>
      </c>
      <c r="G14256">
        <v>4</v>
      </c>
    </row>
    <row r="14257" spans="1:7" x14ac:dyDescent="0.35">
      <c r="A14257" t="s">
        <v>23</v>
      </c>
      <c r="B14257" t="s">
        <v>1234</v>
      </c>
      <c r="C14257">
        <v>1</v>
      </c>
      <c r="D14257">
        <v>4</v>
      </c>
      <c r="E14257">
        <v>4</v>
      </c>
      <c r="F14257">
        <v>4</v>
      </c>
      <c r="G14257">
        <v>4</v>
      </c>
    </row>
    <row r="14258" spans="1:7" x14ac:dyDescent="0.35">
      <c r="A14258" t="s">
        <v>24</v>
      </c>
      <c r="B14258" t="s">
        <v>1236</v>
      </c>
      <c r="C14258">
        <v>2</v>
      </c>
      <c r="D14258">
        <v>2</v>
      </c>
      <c r="E14258">
        <v>2</v>
      </c>
      <c r="F14258">
        <v>2</v>
      </c>
      <c r="G14258">
        <v>2</v>
      </c>
    </row>
    <row r="14259" spans="1:7" x14ac:dyDescent="0.35">
      <c r="A14259" t="s">
        <v>24</v>
      </c>
      <c r="B14259" t="s">
        <v>1234</v>
      </c>
      <c r="C14259">
        <v>3</v>
      </c>
      <c r="D14259">
        <v>12.29</v>
      </c>
      <c r="E14259">
        <v>8</v>
      </c>
      <c r="F14259">
        <v>2</v>
      </c>
      <c r="G14259">
        <v>25</v>
      </c>
    </row>
    <row r="14260" spans="1:7" x14ac:dyDescent="0.35">
      <c r="A14260" t="s">
        <v>24</v>
      </c>
      <c r="B14260" t="s">
        <v>1235</v>
      </c>
      <c r="C14260">
        <v>2</v>
      </c>
      <c r="D14260">
        <v>2.3199999999999998</v>
      </c>
      <c r="E14260">
        <v>3</v>
      </c>
      <c r="F14260">
        <v>2</v>
      </c>
      <c r="G14260">
        <v>3</v>
      </c>
    </row>
    <row r="14261" spans="1:7" x14ac:dyDescent="0.35">
      <c r="A14261" t="s">
        <v>25</v>
      </c>
      <c r="B14261" t="s">
        <v>1234</v>
      </c>
      <c r="C14261">
        <v>3</v>
      </c>
      <c r="D14261">
        <v>2.63</v>
      </c>
      <c r="E14261">
        <v>3</v>
      </c>
      <c r="F14261">
        <v>1</v>
      </c>
      <c r="G14261">
        <v>4</v>
      </c>
    </row>
    <row r="14262" spans="1:7" x14ac:dyDescent="0.35">
      <c r="A14262" t="s">
        <v>25</v>
      </c>
      <c r="B14262" t="s">
        <v>1235</v>
      </c>
      <c r="C14262">
        <v>2</v>
      </c>
      <c r="D14262">
        <v>5.5</v>
      </c>
      <c r="E14262">
        <v>1</v>
      </c>
      <c r="F14262">
        <v>1</v>
      </c>
      <c r="G14262">
        <v>10</v>
      </c>
    </row>
    <row r="14263" spans="1:7" x14ac:dyDescent="0.35">
      <c r="A14263" t="s">
        <v>26</v>
      </c>
      <c r="B14263" t="s">
        <v>1236</v>
      </c>
      <c r="C14263">
        <v>2</v>
      </c>
      <c r="D14263">
        <v>6.5</v>
      </c>
      <c r="E14263">
        <v>3</v>
      </c>
      <c r="F14263">
        <v>3</v>
      </c>
      <c r="G14263">
        <v>10</v>
      </c>
    </row>
    <row r="14264" spans="1:7" x14ac:dyDescent="0.35">
      <c r="A14264" t="s">
        <v>26</v>
      </c>
      <c r="B14264" t="s">
        <v>1234</v>
      </c>
      <c r="C14264">
        <v>4</v>
      </c>
      <c r="D14264">
        <v>6.14</v>
      </c>
      <c r="E14264">
        <v>2</v>
      </c>
      <c r="F14264">
        <v>2</v>
      </c>
      <c r="G14264">
        <v>16</v>
      </c>
    </row>
    <row r="14265" spans="1:7" x14ac:dyDescent="0.35">
      <c r="A14265" t="s">
        <v>27</v>
      </c>
      <c r="B14265" t="s">
        <v>1234</v>
      </c>
      <c r="C14265">
        <v>1</v>
      </c>
      <c r="D14265">
        <v>2</v>
      </c>
      <c r="E14265">
        <v>2</v>
      </c>
      <c r="F14265">
        <v>2</v>
      </c>
      <c r="G14265">
        <v>2</v>
      </c>
    </row>
    <row r="14266" spans="1:7" x14ac:dyDescent="0.35">
      <c r="A14266" t="s">
        <v>27</v>
      </c>
      <c r="B14266" t="s">
        <v>1235</v>
      </c>
      <c r="C14266">
        <v>2</v>
      </c>
      <c r="D14266">
        <v>2.4</v>
      </c>
      <c r="E14266">
        <v>3</v>
      </c>
      <c r="F14266">
        <v>1</v>
      </c>
      <c r="G14266">
        <v>3</v>
      </c>
    </row>
    <row r="14267" spans="1:7" x14ac:dyDescent="0.35">
      <c r="A14267" t="s">
        <v>28</v>
      </c>
      <c r="B14267" t="s">
        <v>1236</v>
      </c>
      <c r="C14267">
        <v>1</v>
      </c>
      <c r="D14267">
        <v>3</v>
      </c>
      <c r="E14267">
        <v>3</v>
      </c>
      <c r="F14267">
        <v>3</v>
      </c>
      <c r="G14267">
        <v>3</v>
      </c>
    </row>
    <row r="14268" spans="1:7" x14ac:dyDescent="0.35">
      <c r="A14268" t="s">
        <v>28</v>
      </c>
      <c r="B14268" t="s">
        <v>1234</v>
      </c>
      <c r="C14268">
        <v>3</v>
      </c>
      <c r="D14268">
        <v>2.5499999999999998</v>
      </c>
      <c r="E14268">
        <v>2</v>
      </c>
      <c r="F14268">
        <v>2</v>
      </c>
      <c r="G14268">
        <v>5</v>
      </c>
    </row>
    <row r="14269" spans="1:7" x14ac:dyDescent="0.35">
      <c r="A14269" t="s">
        <v>28</v>
      </c>
      <c r="B14269" t="s">
        <v>1235</v>
      </c>
      <c r="C14269">
        <v>1</v>
      </c>
      <c r="D14269">
        <v>4</v>
      </c>
      <c r="E14269">
        <v>4</v>
      </c>
      <c r="F14269">
        <v>4</v>
      </c>
      <c r="G14269">
        <v>4</v>
      </c>
    </row>
    <row r="14270" spans="1:7" x14ac:dyDescent="0.35">
      <c r="A14270" t="s">
        <v>29</v>
      </c>
      <c r="B14270" t="s">
        <v>1234</v>
      </c>
      <c r="C14270">
        <v>1</v>
      </c>
      <c r="D14270">
        <v>2</v>
      </c>
      <c r="E14270">
        <v>2</v>
      </c>
      <c r="F14270">
        <v>2</v>
      </c>
      <c r="G14270">
        <v>2</v>
      </c>
    </row>
    <row r="14271" spans="1:7" x14ac:dyDescent="0.35">
      <c r="A14271" t="s">
        <v>29</v>
      </c>
      <c r="B14271" t="s">
        <v>1235</v>
      </c>
      <c r="C14271">
        <v>3</v>
      </c>
      <c r="D14271">
        <v>2.59</v>
      </c>
      <c r="E14271">
        <v>3</v>
      </c>
      <c r="F14271">
        <v>1</v>
      </c>
      <c r="G14271">
        <v>4</v>
      </c>
    </row>
    <row r="14272" spans="1:7" x14ac:dyDescent="0.35">
      <c r="A14272" t="s">
        <v>30</v>
      </c>
      <c r="B14272" t="s">
        <v>1234</v>
      </c>
      <c r="C14272">
        <v>2</v>
      </c>
      <c r="D14272">
        <v>10.64</v>
      </c>
      <c r="E14272">
        <v>20</v>
      </c>
      <c r="F14272">
        <v>2</v>
      </c>
      <c r="G14272">
        <v>20</v>
      </c>
    </row>
    <row r="14273" spans="1:7" x14ac:dyDescent="0.35">
      <c r="A14273" t="s">
        <v>31</v>
      </c>
      <c r="B14273" t="s">
        <v>1236</v>
      </c>
      <c r="C14273">
        <v>1</v>
      </c>
      <c r="D14273">
        <v>3</v>
      </c>
      <c r="E14273">
        <v>3</v>
      </c>
      <c r="F14273">
        <v>3</v>
      </c>
      <c r="G14273">
        <v>3</v>
      </c>
    </row>
    <row r="14274" spans="1:7" x14ac:dyDescent="0.35">
      <c r="A14274" t="s">
        <v>31</v>
      </c>
      <c r="B14274" t="s">
        <v>1234</v>
      </c>
      <c r="C14274">
        <v>3</v>
      </c>
      <c r="D14274">
        <v>3.41</v>
      </c>
      <c r="E14274">
        <v>2</v>
      </c>
      <c r="F14274">
        <v>2</v>
      </c>
      <c r="G14274">
        <v>5</v>
      </c>
    </row>
    <row r="14275" spans="1:7" x14ac:dyDescent="0.35">
      <c r="A14275" t="s">
        <v>31</v>
      </c>
      <c r="B14275" t="s">
        <v>1235</v>
      </c>
      <c r="C14275">
        <v>2</v>
      </c>
      <c r="D14275">
        <v>3.67</v>
      </c>
      <c r="E14275">
        <v>6</v>
      </c>
      <c r="F14275">
        <v>1</v>
      </c>
      <c r="G14275">
        <v>6</v>
      </c>
    </row>
    <row r="14276" spans="1:7" x14ac:dyDescent="0.35">
      <c r="A14276" t="s">
        <v>32</v>
      </c>
      <c r="B14276" t="s">
        <v>1236</v>
      </c>
      <c r="C14276">
        <v>21</v>
      </c>
      <c r="D14276">
        <v>5.12</v>
      </c>
      <c r="E14276">
        <v>3</v>
      </c>
      <c r="F14276">
        <v>1</v>
      </c>
      <c r="G14276">
        <v>20</v>
      </c>
    </row>
    <row r="14277" spans="1:7" x14ac:dyDescent="0.35">
      <c r="A14277" t="s">
        <v>32</v>
      </c>
      <c r="B14277" t="s">
        <v>1234</v>
      </c>
      <c r="C14277">
        <v>59</v>
      </c>
      <c r="D14277">
        <v>5.24</v>
      </c>
      <c r="E14277">
        <v>2</v>
      </c>
      <c r="F14277">
        <v>1</v>
      </c>
      <c r="G14277">
        <v>25</v>
      </c>
    </row>
    <row r="14278" spans="1:7" x14ac:dyDescent="0.35">
      <c r="A14278" t="s">
        <v>32</v>
      </c>
      <c r="B14278" t="s">
        <v>1235</v>
      </c>
      <c r="C14278">
        <v>41</v>
      </c>
      <c r="D14278">
        <v>4.79</v>
      </c>
      <c r="E14278">
        <v>3</v>
      </c>
      <c r="F14278">
        <v>1</v>
      </c>
      <c r="G14278">
        <v>30</v>
      </c>
    </row>
    <row r="14280" spans="1:7" x14ac:dyDescent="0.35">
      <c r="A14280" t="s">
        <v>1574</v>
      </c>
    </row>
    <row r="14281" spans="1:7" x14ac:dyDescent="0.35">
      <c r="A14281" t="s">
        <v>2</v>
      </c>
      <c r="B14281" t="s">
        <v>1136</v>
      </c>
      <c r="C14281" t="s">
        <v>3</v>
      </c>
      <c r="D14281" t="s">
        <v>4</v>
      </c>
      <c r="E14281" t="s">
        <v>5</v>
      </c>
      <c r="F14281" t="s">
        <v>6</v>
      </c>
      <c r="G14281" t="s">
        <v>7</v>
      </c>
    </row>
    <row r="14282" spans="1:7" x14ac:dyDescent="0.35">
      <c r="A14282" t="s">
        <v>8</v>
      </c>
      <c r="B14282" t="s">
        <v>1126</v>
      </c>
      <c r="C14282">
        <v>5</v>
      </c>
      <c r="D14282">
        <v>5.8</v>
      </c>
      <c r="E14282">
        <v>2</v>
      </c>
      <c r="F14282">
        <v>2</v>
      </c>
      <c r="G14282">
        <v>12</v>
      </c>
    </row>
    <row r="14283" spans="1:7" x14ac:dyDescent="0.35">
      <c r="A14283" t="s">
        <v>8</v>
      </c>
      <c r="B14283" t="s">
        <v>1127</v>
      </c>
      <c r="C14283">
        <v>3</v>
      </c>
      <c r="D14283">
        <v>2.57</v>
      </c>
      <c r="E14283">
        <v>3</v>
      </c>
      <c r="F14283">
        <v>2</v>
      </c>
      <c r="G14283">
        <v>3</v>
      </c>
    </row>
    <row r="14284" spans="1:7" x14ac:dyDescent="0.35">
      <c r="A14284" t="s">
        <v>9</v>
      </c>
      <c r="B14284" t="s">
        <v>1126</v>
      </c>
      <c r="C14284">
        <v>2</v>
      </c>
      <c r="D14284">
        <v>6.16</v>
      </c>
      <c r="E14284">
        <v>10</v>
      </c>
      <c r="F14284">
        <v>2</v>
      </c>
      <c r="G14284">
        <v>10</v>
      </c>
    </row>
    <row r="14285" spans="1:7" x14ac:dyDescent="0.35">
      <c r="A14285" t="s">
        <v>9</v>
      </c>
      <c r="B14285" t="s">
        <v>1127</v>
      </c>
      <c r="C14285">
        <v>2</v>
      </c>
      <c r="D14285">
        <v>3.17</v>
      </c>
      <c r="E14285">
        <v>4</v>
      </c>
      <c r="F14285">
        <v>2</v>
      </c>
      <c r="G14285">
        <v>4</v>
      </c>
    </row>
    <row r="14286" spans="1:7" x14ac:dyDescent="0.35">
      <c r="A14286" t="s">
        <v>9</v>
      </c>
      <c r="B14286" t="s">
        <v>339</v>
      </c>
      <c r="C14286">
        <v>1</v>
      </c>
      <c r="D14286">
        <v>4</v>
      </c>
      <c r="E14286">
        <v>4</v>
      </c>
      <c r="F14286">
        <v>4</v>
      </c>
      <c r="G14286">
        <v>4</v>
      </c>
    </row>
    <row r="14287" spans="1:7" x14ac:dyDescent="0.35">
      <c r="A14287" t="s">
        <v>10</v>
      </c>
      <c r="B14287" t="s">
        <v>1126</v>
      </c>
      <c r="C14287">
        <v>3</v>
      </c>
      <c r="D14287">
        <v>6.32</v>
      </c>
      <c r="E14287">
        <v>10</v>
      </c>
      <c r="F14287">
        <v>1</v>
      </c>
      <c r="G14287">
        <v>10</v>
      </c>
    </row>
    <row r="14288" spans="1:7" x14ac:dyDescent="0.35">
      <c r="A14288" t="s">
        <v>10</v>
      </c>
      <c r="B14288" t="s">
        <v>1127</v>
      </c>
      <c r="C14288">
        <v>3</v>
      </c>
      <c r="D14288">
        <v>4.67</v>
      </c>
      <c r="E14288">
        <v>4</v>
      </c>
      <c r="F14288">
        <v>2</v>
      </c>
      <c r="G14288">
        <v>8</v>
      </c>
    </row>
    <row r="14289" spans="1:7" x14ac:dyDescent="0.35">
      <c r="A14289" t="s">
        <v>11</v>
      </c>
      <c r="B14289" t="s">
        <v>1126</v>
      </c>
      <c r="C14289">
        <v>2</v>
      </c>
      <c r="D14289">
        <v>3.66</v>
      </c>
      <c r="E14289">
        <v>4</v>
      </c>
      <c r="F14289">
        <v>3</v>
      </c>
      <c r="G14289">
        <v>4</v>
      </c>
    </row>
    <row r="14290" spans="1:7" x14ac:dyDescent="0.35">
      <c r="A14290" t="s">
        <v>11</v>
      </c>
      <c r="B14290" t="s">
        <v>1127</v>
      </c>
      <c r="C14290">
        <v>4</v>
      </c>
      <c r="D14290">
        <v>5.25</v>
      </c>
      <c r="E14290">
        <v>3</v>
      </c>
      <c r="F14290">
        <v>2</v>
      </c>
      <c r="G14290">
        <v>8</v>
      </c>
    </row>
    <row r="14291" spans="1:7" x14ac:dyDescent="0.35">
      <c r="A14291" t="s">
        <v>12</v>
      </c>
      <c r="B14291" t="s">
        <v>1126</v>
      </c>
      <c r="C14291">
        <v>4</v>
      </c>
      <c r="D14291">
        <v>2.92</v>
      </c>
      <c r="E14291">
        <v>2</v>
      </c>
      <c r="F14291">
        <v>2</v>
      </c>
      <c r="G14291">
        <v>5</v>
      </c>
    </row>
    <row r="14292" spans="1:7" x14ac:dyDescent="0.35">
      <c r="A14292" t="s">
        <v>12</v>
      </c>
      <c r="B14292" t="s">
        <v>1127</v>
      </c>
      <c r="C14292">
        <v>6</v>
      </c>
      <c r="D14292">
        <v>4.34</v>
      </c>
      <c r="E14292">
        <v>3</v>
      </c>
      <c r="F14292">
        <v>1</v>
      </c>
      <c r="G14292">
        <v>11</v>
      </c>
    </row>
    <row r="14293" spans="1:7" x14ac:dyDescent="0.35">
      <c r="A14293" t="s">
        <v>13</v>
      </c>
      <c r="B14293" t="s">
        <v>1127</v>
      </c>
      <c r="C14293">
        <v>3</v>
      </c>
      <c r="D14293">
        <v>2.1800000000000002</v>
      </c>
      <c r="E14293">
        <v>2</v>
      </c>
      <c r="F14293">
        <v>2</v>
      </c>
      <c r="G14293">
        <v>3</v>
      </c>
    </row>
    <row r="14294" spans="1:7" x14ac:dyDescent="0.35">
      <c r="A14294" t="s">
        <v>14</v>
      </c>
      <c r="B14294" t="s">
        <v>1126</v>
      </c>
      <c r="C14294">
        <v>1</v>
      </c>
      <c r="D14294">
        <v>2</v>
      </c>
      <c r="E14294">
        <v>2</v>
      </c>
      <c r="F14294">
        <v>2</v>
      </c>
      <c r="G14294">
        <v>2</v>
      </c>
    </row>
    <row r="14295" spans="1:7" x14ac:dyDescent="0.35">
      <c r="A14295" t="s">
        <v>14</v>
      </c>
      <c r="B14295" t="s">
        <v>1127</v>
      </c>
      <c r="C14295">
        <v>5</v>
      </c>
      <c r="D14295">
        <v>9.11</v>
      </c>
      <c r="E14295">
        <v>5</v>
      </c>
      <c r="F14295">
        <v>2</v>
      </c>
      <c r="G14295">
        <v>20</v>
      </c>
    </row>
    <row r="14296" spans="1:7" x14ac:dyDescent="0.35">
      <c r="A14296" t="s">
        <v>15</v>
      </c>
      <c r="B14296" t="s">
        <v>1126</v>
      </c>
      <c r="C14296">
        <v>3</v>
      </c>
      <c r="D14296">
        <v>2.62</v>
      </c>
      <c r="E14296">
        <v>2</v>
      </c>
      <c r="F14296">
        <v>1</v>
      </c>
      <c r="G14296">
        <v>4</v>
      </c>
    </row>
    <row r="14297" spans="1:7" x14ac:dyDescent="0.35">
      <c r="A14297" t="s">
        <v>16</v>
      </c>
      <c r="B14297" t="s">
        <v>1126</v>
      </c>
      <c r="C14297">
        <v>2</v>
      </c>
      <c r="D14297">
        <v>2</v>
      </c>
      <c r="E14297">
        <v>2</v>
      </c>
      <c r="F14297">
        <v>2</v>
      </c>
      <c r="G14297">
        <v>2</v>
      </c>
    </row>
    <row r="14298" spans="1:7" x14ac:dyDescent="0.35">
      <c r="A14298" t="s">
        <v>16</v>
      </c>
      <c r="B14298" t="s">
        <v>1127</v>
      </c>
      <c r="C14298">
        <v>1</v>
      </c>
      <c r="D14298">
        <v>8</v>
      </c>
      <c r="E14298">
        <v>8</v>
      </c>
      <c r="F14298">
        <v>8</v>
      </c>
      <c r="G14298">
        <v>8</v>
      </c>
    </row>
    <row r="14299" spans="1:7" x14ac:dyDescent="0.35">
      <c r="A14299" t="s">
        <v>17</v>
      </c>
      <c r="B14299" t="s">
        <v>1126</v>
      </c>
      <c r="C14299">
        <v>1</v>
      </c>
      <c r="D14299">
        <v>6</v>
      </c>
      <c r="E14299">
        <v>6</v>
      </c>
      <c r="F14299">
        <v>6</v>
      </c>
      <c r="G14299">
        <v>6</v>
      </c>
    </row>
    <row r="14300" spans="1:7" x14ac:dyDescent="0.35">
      <c r="A14300" t="s">
        <v>17</v>
      </c>
      <c r="B14300" t="s">
        <v>1127</v>
      </c>
      <c r="C14300">
        <v>3</v>
      </c>
      <c r="D14300">
        <v>2.4300000000000002</v>
      </c>
      <c r="E14300">
        <v>2</v>
      </c>
      <c r="F14300">
        <v>2</v>
      </c>
      <c r="G14300">
        <v>3</v>
      </c>
    </row>
    <row r="14301" spans="1:7" x14ac:dyDescent="0.35">
      <c r="A14301" t="s">
        <v>18</v>
      </c>
      <c r="B14301" t="s">
        <v>1127</v>
      </c>
      <c r="C14301">
        <v>2</v>
      </c>
      <c r="D14301">
        <v>4.38</v>
      </c>
      <c r="E14301">
        <v>10</v>
      </c>
      <c r="F14301">
        <v>2</v>
      </c>
      <c r="G14301">
        <v>10</v>
      </c>
    </row>
    <row r="14302" spans="1:7" x14ac:dyDescent="0.35">
      <c r="A14302" t="s">
        <v>19</v>
      </c>
      <c r="B14302" t="s">
        <v>1126</v>
      </c>
      <c r="C14302">
        <v>3</v>
      </c>
      <c r="D14302">
        <v>15.33</v>
      </c>
      <c r="E14302">
        <v>11</v>
      </c>
      <c r="F14302">
        <v>5</v>
      </c>
      <c r="G14302">
        <v>30</v>
      </c>
    </row>
    <row r="14303" spans="1:7" x14ac:dyDescent="0.35">
      <c r="A14303" t="s">
        <v>19</v>
      </c>
      <c r="B14303" t="s">
        <v>339</v>
      </c>
      <c r="C14303">
        <v>1</v>
      </c>
      <c r="D14303">
        <v>3</v>
      </c>
      <c r="E14303">
        <v>3</v>
      </c>
      <c r="F14303">
        <v>3</v>
      </c>
      <c r="G14303">
        <v>3</v>
      </c>
    </row>
    <row r="14304" spans="1:7" x14ac:dyDescent="0.35">
      <c r="A14304" t="s">
        <v>20</v>
      </c>
      <c r="B14304" t="s">
        <v>1126</v>
      </c>
      <c r="C14304">
        <v>1</v>
      </c>
      <c r="D14304">
        <v>4</v>
      </c>
      <c r="E14304">
        <v>4</v>
      </c>
      <c r="F14304">
        <v>4</v>
      </c>
      <c r="G14304">
        <v>4</v>
      </c>
    </row>
    <row r="14305" spans="1:7" x14ac:dyDescent="0.35">
      <c r="A14305" t="s">
        <v>20</v>
      </c>
      <c r="B14305" t="s">
        <v>1127</v>
      </c>
      <c r="C14305">
        <v>3</v>
      </c>
      <c r="D14305">
        <v>5.57</v>
      </c>
      <c r="E14305">
        <v>6</v>
      </c>
      <c r="F14305">
        <v>4</v>
      </c>
      <c r="G14305">
        <v>9</v>
      </c>
    </row>
    <row r="14306" spans="1:7" x14ac:dyDescent="0.35">
      <c r="A14306" t="s">
        <v>21</v>
      </c>
      <c r="B14306" t="s">
        <v>1126</v>
      </c>
      <c r="C14306">
        <v>5</v>
      </c>
      <c r="D14306">
        <v>2.4</v>
      </c>
      <c r="E14306">
        <v>2</v>
      </c>
      <c r="F14306">
        <v>1</v>
      </c>
      <c r="G14306">
        <v>4</v>
      </c>
    </row>
    <row r="14307" spans="1:7" x14ac:dyDescent="0.35">
      <c r="A14307" t="s">
        <v>21</v>
      </c>
      <c r="B14307" t="s">
        <v>1127</v>
      </c>
      <c r="C14307">
        <v>7</v>
      </c>
      <c r="D14307">
        <v>4</v>
      </c>
      <c r="E14307">
        <v>2</v>
      </c>
      <c r="F14307">
        <v>2</v>
      </c>
      <c r="G14307">
        <v>10</v>
      </c>
    </row>
    <row r="14308" spans="1:7" x14ac:dyDescent="0.35">
      <c r="A14308" t="s">
        <v>21</v>
      </c>
      <c r="B14308" t="s">
        <v>339</v>
      </c>
      <c r="C14308">
        <v>1</v>
      </c>
      <c r="D14308">
        <v>3</v>
      </c>
      <c r="E14308">
        <v>3</v>
      </c>
      <c r="F14308">
        <v>3</v>
      </c>
      <c r="G14308">
        <v>3</v>
      </c>
    </row>
    <row r="14309" spans="1:7" x14ac:dyDescent="0.35">
      <c r="A14309" t="s">
        <v>22</v>
      </c>
      <c r="B14309" t="s">
        <v>1126</v>
      </c>
      <c r="C14309">
        <v>3</v>
      </c>
      <c r="D14309">
        <v>11.8</v>
      </c>
      <c r="E14309">
        <v>20</v>
      </c>
      <c r="F14309">
        <v>2</v>
      </c>
      <c r="G14309">
        <v>20</v>
      </c>
    </row>
    <row r="14310" spans="1:7" x14ac:dyDescent="0.35">
      <c r="A14310" t="s">
        <v>23</v>
      </c>
      <c r="B14310" t="s">
        <v>1126</v>
      </c>
      <c r="C14310">
        <v>1</v>
      </c>
      <c r="D14310">
        <v>4</v>
      </c>
      <c r="E14310">
        <v>4</v>
      </c>
      <c r="F14310">
        <v>4</v>
      </c>
      <c r="G14310">
        <v>4</v>
      </c>
    </row>
    <row r="14311" spans="1:7" x14ac:dyDescent="0.35">
      <c r="A14311" t="s">
        <v>23</v>
      </c>
      <c r="B14311" t="s">
        <v>1127</v>
      </c>
      <c r="C14311">
        <v>1</v>
      </c>
      <c r="D14311">
        <v>4</v>
      </c>
      <c r="E14311">
        <v>4</v>
      </c>
      <c r="F14311">
        <v>4</v>
      </c>
      <c r="G14311">
        <v>4</v>
      </c>
    </row>
    <row r="14312" spans="1:7" x14ac:dyDescent="0.35">
      <c r="A14312" t="s">
        <v>23</v>
      </c>
      <c r="B14312" t="s">
        <v>339</v>
      </c>
      <c r="C14312">
        <v>1</v>
      </c>
      <c r="D14312">
        <v>2</v>
      </c>
      <c r="E14312">
        <v>2</v>
      </c>
      <c r="F14312">
        <v>2</v>
      </c>
      <c r="G14312">
        <v>2</v>
      </c>
    </row>
    <row r="14313" spans="1:7" x14ac:dyDescent="0.35">
      <c r="A14313" t="s">
        <v>24</v>
      </c>
      <c r="B14313" t="s">
        <v>1126</v>
      </c>
      <c r="C14313">
        <v>3</v>
      </c>
      <c r="D14313">
        <v>3.41</v>
      </c>
      <c r="E14313">
        <v>2</v>
      </c>
      <c r="F14313">
        <v>2</v>
      </c>
      <c r="G14313">
        <v>8</v>
      </c>
    </row>
    <row r="14314" spans="1:7" x14ac:dyDescent="0.35">
      <c r="A14314" t="s">
        <v>24</v>
      </c>
      <c r="B14314" t="s">
        <v>1127</v>
      </c>
      <c r="C14314">
        <v>4</v>
      </c>
      <c r="D14314">
        <v>9.7799999999999994</v>
      </c>
      <c r="E14314">
        <v>2</v>
      </c>
      <c r="F14314">
        <v>2</v>
      </c>
      <c r="G14314">
        <v>25</v>
      </c>
    </row>
    <row r="14315" spans="1:7" x14ac:dyDescent="0.35">
      <c r="A14315" t="s">
        <v>25</v>
      </c>
      <c r="B14315" t="s">
        <v>1126</v>
      </c>
      <c r="C14315">
        <v>4</v>
      </c>
      <c r="D14315">
        <v>2.19</v>
      </c>
      <c r="E14315">
        <v>1</v>
      </c>
      <c r="F14315">
        <v>1</v>
      </c>
      <c r="G14315">
        <v>4</v>
      </c>
    </row>
    <row r="14316" spans="1:7" x14ac:dyDescent="0.35">
      <c r="A14316" t="s">
        <v>25</v>
      </c>
      <c r="B14316" t="s">
        <v>1127</v>
      </c>
      <c r="C14316">
        <v>1</v>
      </c>
      <c r="D14316">
        <v>10</v>
      </c>
      <c r="E14316">
        <v>10</v>
      </c>
      <c r="F14316">
        <v>10</v>
      </c>
      <c r="G14316">
        <v>10</v>
      </c>
    </row>
    <row r="14317" spans="1:7" x14ac:dyDescent="0.35">
      <c r="A14317" t="s">
        <v>26</v>
      </c>
      <c r="B14317" t="s">
        <v>1126</v>
      </c>
      <c r="C14317">
        <v>5</v>
      </c>
      <c r="D14317">
        <v>7.23</v>
      </c>
      <c r="E14317">
        <v>5</v>
      </c>
      <c r="F14317">
        <v>2</v>
      </c>
      <c r="G14317">
        <v>16</v>
      </c>
    </row>
    <row r="14318" spans="1:7" x14ac:dyDescent="0.35">
      <c r="A14318" t="s">
        <v>26</v>
      </c>
      <c r="B14318" t="s">
        <v>1127</v>
      </c>
      <c r="C14318">
        <v>1</v>
      </c>
      <c r="D14318">
        <v>3</v>
      </c>
      <c r="E14318">
        <v>3</v>
      </c>
      <c r="F14318">
        <v>3</v>
      </c>
      <c r="G14318">
        <v>3</v>
      </c>
    </row>
    <row r="14319" spans="1:7" x14ac:dyDescent="0.35">
      <c r="A14319" t="s">
        <v>27</v>
      </c>
      <c r="B14319" t="s">
        <v>1126</v>
      </c>
      <c r="C14319">
        <v>1</v>
      </c>
      <c r="D14319">
        <v>1</v>
      </c>
      <c r="E14319">
        <v>1</v>
      </c>
      <c r="F14319">
        <v>1</v>
      </c>
      <c r="G14319">
        <v>1</v>
      </c>
    </row>
    <row r="14320" spans="1:7" x14ac:dyDescent="0.35">
      <c r="A14320" t="s">
        <v>27</v>
      </c>
      <c r="B14320" t="s">
        <v>1127</v>
      </c>
      <c r="C14320">
        <v>2</v>
      </c>
      <c r="D14320">
        <v>2.7</v>
      </c>
      <c r="E14320">
        <v>3</v>
      </c>
      <c r="F14320">
        <v>2</v>
      </c>
      <c r="G14320">
        <v>3</v>
      </c>
    </row>
    <row r="14321" spans="1:8" x14ac:dyDescent="0.35">
      <c r="A14321" t="s">
        <v>28</v>
      </c>
      <c r="B14321" t="s">
        <v>1126</v>
      </c>
      <c r="C14321">
        <v>3</v>
      </c>
      <c r="D14321">
        <v>2.5499999999999998</v>
      </c>
      <c r="E14321">
        <v>2</v>
      </c>
      <c r="F14321">
        <v>2</v>
      </c>
      <c r="G14321">
        <v>5</v>
      </c>
    </row>
    <row r="14322" spans="1:8" x14ac:dyDescent="0.35">
      <c r="A14322" t="s">
        <v>28</v>
      </c>
      <c r="B14322" t="s">
        <v>1127</v>
      </c>
      <c r="C14322">
        <v>2</v>
      </c>
      <c r="D14322">
        <v>3.3</v>
      </c>
      <c r="E14322">
        <v>4</v>
      </c>
      <c r="F14322">
        <v>3</v>
      </c>
      <c r="G14322">
        <v>4</v>
      </c>
    </row>
    <row r="14323" spans="1:8" x14ac:dyDescent="0.35">
      <c r="A14323" t="s">
        <v>29</v>
      </c>
      <c r="B14323" t="s">
        <v>1126</v>
      </c>
      <c r="C14323">
        <v>1</v>
      </c>
      <c r="D14323">
        <v>3</v>
      </c>
      <c r="E14323">
        <v>3</v>
      </c>
      <c r="F14323">
        <v>3</v>
      </c>
      <c r="G14323">
        <v>3</v>
      </c>
    </row>
    <row r="14324" spans="1:8" x14ac:dyDescent="0.35">
      <c r="A14324" t="s">
        <v>29</v>
      </c>
      <c r="B14324" t="s">
        <v>1127</v>
      </c>
      <c r="C14324">
        <v>3</v>
      </c>
      <c r="D14324">
        <v>2.11</v>
      </c>
      <c r="E14324">
        <v>2</v>
      </c>
      <c r="F14324">
        <v>1</v>
      </c>
      <c r="G14324">
        <v>4</v>
      </c>
    </row>
    <row r="14325" spans="1:8" x14ac:dyDescent="0.35">
      <c r="A14325" t="s">
        <v>30</v>
      </c>
      <c r="B14325" t="s">
        <v>1126</v>
      </c>
      <c r="C14325">
        <v>1</v>
      </c>
      <c r="D14325">
        <v>20</v>
      </c>
      <c r="E14325">
        <v>20</v>
      </c>
      <c r="F14325">
        <v>20</v>
      </c>
      <c r="G14325">
        <v>20</v>
      </c>
    </row>
    <row r="14326" spans="1:8" x14ac:dyDescent="0.35">
      <c r="A14326" t="s">
        <v>30</v>
      </c>
      <c r="B14326" t="s">
        <v>1127</v>
      </c>
      <c r="C14326">
        <v>1</v>
      </c>
      <c r="D14326">
        <v>2</v>
      </c>
      <c r="E14326">
        <v>2</v>
      </c>
      <c r="F14326">
        <v>2</v>
      </c>
      <c r="G14326">
        <v>2</v>
      </c>
    </row>
    <row r="14327" spans="1:8" x14ac:dyDescent="0.35">
      <c r="A14327" t="s">
        <v>31</v>
      </c>
      <c r="B14327" t="s">
        <v>1126</v>
      </c>
      <c r="C14327">
        <v>3</v>
      </c>
      <c r="D14327">
        <v>5.3</v>
      </c>
      <c r="E14327">
        <v>5</v>
      </c>
      <c r="F14327">
        <v>2</v>
      </c>
      <c r="G14327">
        <v>6</v>
      </c>
    </row>
    <row r="14328" spans="1:8" x14ac:dyDescent="0.35">
      <c r="A14328" t="s">
        <v>31</v>
      </c>
      <c r="B14328" t="s">
        <v>1127</v>
      </c>
      <c r="C14328">
        <v>3</v>
      </c>
      <c r="D14328">
        <v>1.71</v>
      </c>
      <c r="E14328">
        <v>2</v>
      </c>
      <c r="F14328">
        <v>1</v>
      </c>
      <c r="G14328">
        <v>3</v>
      </c>
    </row>
    <row r="14329" spans="1:8" x14ac:dyDescent="0.35">
      <c r="A14329" t="s">
        <v>32</v>
      </c>
      <c r="B14329" t="s">
        <v>1126</v>
      </c>
      <c r="C14329">
        <v>57</v>
      </c>
      <c r="D14329">
        <v>4.92</v>
      </c>
      <c r="E14329">
        <v>3</v>
      </c>
      <c r="F14329">
        <v>1</v>
      </c>
      <c r="G14329">
        <v>30</v>
      </c>
    </row>
    <row r="14330" spans="1:8" x14ac:dyDescent="0.35">
      <c r="A14330" t="s">
        <v>32</v>
      </c>
      <c r="B14330" t="s">
        <v>1127</v>
      </c>
      <c r="C14330">
        <v>60</v>
      </c>
      <c r="D14330">
        <v>5.37</v>
      </c>
      <c r="E14330">
        <v>3</v>
      </c>
      <c r="F14330">
        <v>1</v>
      </c>
      <c r="G14330">
        <v>25</v>
      </c>
    </row>
    <row r="14331" spans="1:8" x14ac:dyDescent="0.35">
      <c r="A14331" t="s">
        <v>32</v>
      </c>
      <c r="B14331" t="s">
        <v>339</v>
      </c>
      <c r="C14331">
        <v>4</v>
      </c>
      <c r="D14331">
        <v>2.82</v>
      </c>
      <c r="E14331">
        <v>3</v>
      </c>
      <c r="F14331">
        <v>2</v>
      </c>
      <c r="G14331">
        <v>4</v>
      </c>
    </row>
    <row r="14333" spans="1:8" x14ac:dyDescent="0.35">
      <c r="A14333" t="s">
        <v>1575</v>
      </c>
    </row>
    <row r="14334" spans="1:8" x14ac:dyDescent="0.35">
      <c r="A14334" t="s">
        <v>2</v>
      </c>
      <c r="B14334" t="s">
        <v>3</v>
      </c>
      <c r="C14334" t="s">
        <v>1576</v>
      </c>
      <c r="D14334" t="s">
        <v>1577</v>
      </c>
      <c r="E14334" t="s">
        <v>1578</v>
      </c>
      <c r="F14334" t="s">
        <v>1579</v>
      </c>
      <c r="G14334" t="s">
        <v>1580</v>
      </c>
      <c r="H14334" t="s">
        <v>1581</v>
      </c>
    </row>
    <row r="14335" spans="1:8" x14ac:dyDescent="0.35">
      <c r="A14335" t="s">
        <v>8</v>
      </c>
      <c r="B14335">
        <v>204</v>
      </c>
      <c r="C14335" t="s">
        <v>1052</v>
      </c>
      <c r="D14335" t="s">
        <v>1123</v>
      </c>
      <c r="E14335" t="s">
        <v>1098</v>
      </c>
      <c r="F14335" t="s">
        <v>140</v>
      </c>
      <c r="G14335" t="s">
        <v>140</v>
      </c>
      <c r="H14335" t="s">
        <v>140</v>
      </c>
    </row>
    <row r="14336" spans="1:8" x14ac:dyDescent="0.35">
      <c r="A14336" t="s">
        <v>9</v>
      </c>
      <c r="B14336">
        <v>201</v>
      </c>
      <c r="C14336" t="s">
        <v>1066</v>
      </c>
      <c r="D14336" t="s">
        <v>1202</v>
      </c>
      <c r="E14336" t="s">
        <v>140</v>
      </c>
      <c r="F14336" t="s">
        <v>140</v>
      </c>
      <c r="G14336" t="s">
        <v>140</v>
      </c>
      <c r="H14336" t="s">
        <v>140</v>
      </c>
    </row>
    <row r="14337" spans="1:8" x14ac:dyDescent="0.35">
      <c r="A14337" t="s">
        <v>10</v>
      </c>
      <c r="B14337">
        <v>208</v>
      </c>
      <c r="C14337" t="s">
        <v>967</v>
      </c>
      <c r="D14337" t="s">
        <v>1005</v>
      </c>
      <c r="E14337" t="s">
        <v>140</v>
      </c>
      <c r="F14337" t="s">
        <v>140</v>
      </c>
      <c r="G14337" t="s">
        <v>140</v>
      </c>
      <c r="H14337" t="s">
        <v>140</v>
      </c>
    </row>
    <row r="14338" spans="1:8" x14ac:dyDescent="0.35">
      <c r="A14338" t="s">
        <v>11</v>
      </c>
      <c r="B14338">
        <v>206</v>
      </c>
      <c r="C14338" t="s">
        <v>1068</v>
      </c>
      <c r="D14338" t="s">
        <v>1198</v>
      </c>
      <c r="E14338" t="s">
        <v>1010</v>
      </c>
      <c r="F14338" t="s">
        <v>140</v>
      </c>
      <c r="G14338" t="s">
        <v>140</v>
      </c>
      <c r="H14338" t="s">
        <v>140</v>
      </c>
    </row>
    <row r="14339" spans="1:8" x14ac:dyDescent="0.35">
      <c r="A14339" t="s">
        <v>12</v>
      </c>
      <c r="B14339">
        <v>209</v>
      </c>
      <c r="C14339" t="s">
        <v>775</v>
      </c>
      <c r="D14339" t="s">
        <v>1204</v>
      </c>
      <c r="E14339" t="s">
        <v>140</v>
      </c>
      <c r="F14339" t="s">
        <v>140</v>
      </c>
      <c r="G14339" t="s">
        <v>140</v>
      </c>
      <c r="H14339" t="s">
        <v>1014</v>
      </c>
    </row>
    <row r="14340" spans="1:8" x14ac:dyDescent="0.35">
      <c r="A14340" t="s">
        <v>13</v>
      </c>
      <c r="B14340">
        <v>206</v>
      </c>
      <c r="C14340" t="s">
        <v>1053</v>
      </c>
      <c r="D14340" t="s">
        <v>126</v>
      </c>
      <c r="E14340" t="s">
        <v>1098</v>
      </c>
      <c r="F14340" t="s">
        <v>1009</v>
      </c>
      <c r="G14340" t="s">
        <v>140</v>
      </c>
      <c r="H14340" t="s">
        <v>140</v>
      </c>
    </row>
    <row r="14341" spans="1:8" x14ac:dyDescent="0.35">
      <c r="A14341" t="s">
        <v>14</v>
      </c>
      <c r="B14341">
        <v>203</v>
      </c>
      <c r="C14341" t="s">
        <v>1051</v>
      </c>
      <c r="D14341" t="s">
        <v>514</v>
      </c>
      <c r="E14341" t="s">
        <v>775</v>
      </c>
      <c r="F14341" t="s">
        <v>1008</v>
      </c>
      <c r="G14341" t="s">
        <v>140</v>
      </c>
      <c r="H14341" t="s">
        <v>140</v>
      </c>
    </row>
    <row r="14342" spans="1:8" x14ac:dyDescent="0.35">
      <c r="A14342" t="s">
        <v>15</v>
      </c>
      <c r="B14342">
        <v>206</v>
      </c>
      <c r="C14342" t="s">
        <v>1050</v>
      </c>
      <c r="D14342" t="s">
        <v>1147</v>
      </c>
      <c r="E14342" t="s">
        <v>140</v>
      </c>
      <c r="F14342" t="s">
        <v>140</v>
      </c>
      <c r="G14342" t="s">
        <v>140</v>
      </c>
      <c r="H14342" t="s">
        <v>140</v>
      </c>
    </row>
    <row r="14343" spans="1:8" x14ac:dyDescent="0.35">
      <c r="A14343" t="s">
        <v>16</v>
      </c>
      <c r="B14343">
        <v>206</v>
      </c>
      <c r="C14343" t="s">
        <v>1060</v>
      </c>
      <c r="D14343" t="s">
        <v>1144</v>
      </c>
      <c r="E14343" t="s">
        <v>140</v>
      </c>
      <c r="F14343" t="s">
        <v>140</v>
      </c>
      <c r="G14343" t="s">
        <v>140</v>
      </c>
      <c r="H14343" t="s">
        <v>140</v>
      </c>
    </row>
    <row r="14344" spans="1:8" x14ac:dyDescent="0.35">
      <c r="A14344" t="s">
        <v>17</v>
      </c>
      <c r="B14344">
        <v>203</v>
      </c>
      <c r="C14344" t="s">
        <v>1045</v>
      </c>
      <c r="D14344" t="s">
        <v>1121</v>
      </c>
      <c r="E14344" t="s">
        <v>940</v>
      </c>
      <c r="F14344" t="s">
        <v>140</v>
      </c>
      <c r="G14344" t="s">
        <v>140</v>
      </c>
      <c r="H14344" t="s">
        <v>140</v>
      </c>
    </row>
    <row r="14345" spans="1:8" x14ac:dyDescent="0.35">
      <c r="A14345" t="s">
        <v>18</v>
      </c>
      <c r="B14345">
        <v>205</v>
      </c>
      <c r="C14345" t="s">
        <v>1046</v>
      </c>
      <c r="D14345" t="s">
        <v>955</v>
      </c>
      <c r="E14345" t="s">
        <v>1022</v>
      </c>
      <c r="F14345" t="s">
        <v>140</v>
      </c>
      <c r="G14345" t="s">
        <v>140</v>
      </c>
      <c r="H14345" t="s">
        <v>140</v>
      </c>
    </row>
    <row r="14346" spans="1:8" x14ac:dyDescent="0.35">
      <c r="A14346" t="s">
        <v>19</v>
      </c>
      <c r="B14346">
        <v>206</v>
      </c>
      <c r="C14346" t="s">
        <v>1054</v>
      </c>
      <c r="D14346" t="s">
        <v>1206</v>
      </c>
      <c r="E14346" t="s">
        <v>140</v>
      </c>
      <c r="F14346" t="s">
        <v>140</v>
      </c>
      <c r="G14346" t="s">
        <v>140</v>
      </c>
      <c r="H14346" t="s">
        <v>140</v>
      </c>
    </row>
    <row r="14347" spans="1:8" x14ac:dyDescent="0.35">
      <c r="A14347" t="s">
        <v>20</v>
      </c>
      <c r="B14347">
        <v>206</v>
      </c>
      <c r="C14347" t="s">
        <v>1018</v>
      </c>
      <c r="D14347" t="s">
        <v>1207</v>
      </c>
      <c r="E14347" t="s">
        <v>140</v>
      </c>
      <c r="F14347" t="s">
        <v>140</v>
      </c>
      <c r="G14347" t="s">
        <v>140</v>
      </c>
      <c r="H14347" t="s">
        <v>1016</v>
      </c>
    </row>
    <row r="14348" spans="1:8" x14ac:dyDescent="0.35">
      <c r="A14348" t="s">
        <v>21</v>
      </c>
      <c r="B14348">
        <v>210</v>
      </c>
      <c r="C14348" t="s">
        <v>1017</v>
      </c>
      <c r="D14348" t="s">
        <v>1208</v>
      </c>
      <c r="E14348" t="s">
        <v>140</v>
      </c>
      <c r="F14348" t="s">
        <v>140</v>
      </c>
      <c r="G14348" t="s">
        <v>140</v>
      </c>
      <c r="H14348" t="s">
        <v>140</v>
      </c>
    </row>
    <row r="14349" spans="1:8" x14ac:dyDescent="0.35">
      <c r="A14349" t="s">
        <v>22</v>
      </c>
      <c r="B14349">
        <v>209</v>
      </c>
      <c r="C14349" t="s">
        <v>1068</v>
      </c>
      <c r="D14349" t="s">
        <v>1108</v>
      </c>
      <c r="E14349" t="s">
        <v>140</v>
      </c>
      <c r="F14349" t="s">
        <v>140</v>
      </c>
      <c r="G14349" t="s">
        <v>140</v>
      </c>
      <c r="H14349" t="s">
        <v>140</v>
      </c>
    </row>
    <row r="14350" spans="1:8" x14ac:dyDescent="0.35">
      <c r="A14350" t="s">
        <v>23</v>
      </c>
      <c r="B14350">
        <v>205</v>
      </c>
      <c r="C14350" t="s">
        <v>940</v>
      </c>
      <c r="D14350" t="s">
        <v>955</v>
      </c>
      <c r="E14350" t="s">
        <v>140</v>
      </c>
      <c r="F14350" t="s">
        <v>1010</v>
      </c>
      <c r="G14350" t="s">
        <v>140</v>
      </c>
      <c r="H14350" t="s">
        <v>140</v>
      </c>
    </row>
    <row r="14351" spans="1:8" x14ac:dyDescent="0.35">
      <c r="A14351" t="s">
        <v>24</v>
      </c>
      <c r="B14351">
        <v>207</v>
      </c>
      <c r="C14351" t="s">
        <v>1066</v>
      </c>
      <c r="D14351" t="s">
        <v>1183</v>
      </c>
      <c r="E14351" t="s">
        <v>1022</v>
      </c>
      <c r="F14351" t="s">
        <v>1022</v>
      </c>
      <c r="G14351" t="s">
        <v>140</v>
      </c>
      <c r="H14351" t="s">
        <v>140</v>
      </c>
    </row>
    <row r="14352" spans="1:8" x14ac:dyDescent="0.35">
      <c r="A14352" t="s">
        <v>25</v>
      </c>
      <c r="B14352">
        <v>204</v>
      </c>
      <c r="C14352" t="s">
        <v>109</v>
      </c>
      <c r="D14352" t="s">
        <v>1121</v>
      </c>
      <c r="E14352" t="s">
        <v>140</v>
      </c>
      <c r="F14352" t="s">
        <v>140</v>
      </c>
      <c r="G14352" t="s">
        <v>1010</v>
      </c>
      <c r="H14352" t="s">
        <v>140</v>
      </c>
    </row>
    <row r="14353" spans="1:9" x14ac:dyDescent="0.35">
      <c r="A14353" t="s">
        <v>26</v>
      </c>
      <c r="B14353">
        <v>202</v>
      </c>
      <c r="C14353" t="s">
        <v>1064</v>
      </c>
      <c r="D14353" t="s">
        <v>1113</v>
      </c>
      <c r="E14353" t="s">
        <v>140</v>
      </c>
      <c r="F14353" t="s">
        <v>140</v>
      </c>
      <c r="G14353" t="s">
        <v>140</v>
      </c>
      <c r="H14353" t="s">
        <v>140</v>
      </c>
    </row>
    <row r="14354" spans="1:9" x14ac:dyDescent="0.35">
      <c r="A14354" t="s">
        <v>27</v>
      </c>
      <c r="B14354">
        <v>204</v>
      </c>
      <c r="C14354" t="s">
        <v>940</v>
      </c>
      <c r="D14354" t="s">
        <v>1168</v>
      </c>
      <c r="E14354" t="s">
        <v>140</v>
      </c>
      <c r="F14354" t="s">
        <v>140</v>
      </c>
      <c r="G14354" t="s">
        <v>140</v>
      </c>
      <c r="H14354" t="s">
        <v>140</v>
      </c>
    </row>
    <row r="14355" spans="1:9" x14ac:dyDescent="0.35">
      <c r="A14355" t="s">
        <v>28</v>
      </c>
      <c r="B14355">
        <v>207</v>
      </c>
      <c r="C14355" t="s">
        <v>1068</v>
      </c>
      <c r="D14355" t="s">
        <v>1108</v>
      </c>
      <c r="E14355" t="s">
        <v>140</v>
      </c>
      <c r="F14355" t="s">
        <v>140</v>
      </c>
      <c r="G14355" t="s">
        <v>140</v>
      </c>
      <c r="H14355" t="s">
        <v>140</v>
      </c>
    </row>
    <row r="14356" spans="1:9" x14ac:dyDescent="0.35">
      <c r="A14356" t="s">
        <v>29</v>
      </c>
      <c r="B14356">
        <v>204</v>
      </c>
      <c r="C14356" t="s">
        <v>1070</v>
      </c>
      <c r="D14356" t="s">
        <v>1115</v>
      </c>
      <c r="E14356" t="s">
        <v>1016</v>
      </c>
      <c r="F14356" t="s">
        <v>1009</v>
      </c>
      <c r="G14356" t="s">
        <v>140</v>
      </c>
      <c r="H14356" t="s">
        <v>140</v>
      </c>
    </row>
    <row r="14357" spans="1:9" x14ac:dyDescent="0.35">
      <c r="A14357" t="s">
        <v>30</v>
      </c>
      <c r="B14357">
        <v>202</v>
      </c>
      <c r="C14357" t="s">
        <v>1064</v>
      </c>
      <c r="D14357" t="s">
        <v>904</v>
      </c>
      <c r="E14357" t="s">
        <v>140</v>
      </c>
      <c r="F14357" t="s">
        <v>1008</v>
      </c>
      <c r="G14357" t="s">
        <v>1009</v>
      </c>
      <c r="H14357" t="s">
        <v>140</v>
      </c>
    </row>
    <row r="14358" spans="1:9" x14ac:dyDescent="0.35">
      <c r="A14358" t="s">
        <v>31</v>
      </c>
      <c r="B14358">
        <v>207</v>
      </c>
      <c r="C14358" t="s">
        <v>903</v>
      </c>
      <c r="D14358" t="s">
        <v>1097</v>
      </c>
      <c r="E14358" t="s">
        <v>1063</v>
      </c>
      <c r="F14358" t="s">
        <v>140</v>
      </c>
      <c r="G14358" t="s">
        <v>140</v>
      </c>
      <c r="H14358" t="s">
        <v>140</v>
      </c>
    </row>
    <row r="14359" spans="1:9" x14ac:dyDescent="0.35">
      <c r="A14359" t="s">
        <v>32</v>
      </c>
      <c r="B14359">
        <v>4930</v>
      </c>
      <c r="C14359" t="s">
        <v>1007</v>
      </c>
      <c r="D14359" t="s">
        <v>918</v>
      </c>
      <c r="E14359" t="s">
        <v>1010</v>
      </c>
      <c r="F14359" t="s">
        <v>1022</v>
      </c>
      <c r="G14359" t="s">
        <v>140</v>
      </c>
      <c r="H14359" t="s">
        <v>140</v>
      </c>
    </row>
    <row r="14361" spans="1:9" x14ac:dyDescent="0.35">
      <c r="A14361" t="s">
        <v>1582</v>
      </c>
    </row>
    <row r="14362" spans="1:9" x14ac:dyDescent="0.35">
      <c r="A14362" t="s">
        <v>2</v>
      </c>
      <c r="B14362" t="s">
        <v>1141</v>
      </c>
      <c r="C14362" t="s">
        <v>3</v>
      </c>
      <c r="D14362" t="s">
        <v>1576</v>
      </c>
      <c r="E14362" t="s">
        <v>1577</v>
      </c>
      <c r="F14362" t="s">
        <v>1579</v>
      </c>
      <c r="G14362" t="s">
        <v>1578</v>
      </c>
      <c r="H14362" t="s">
        <v>1580</v>
      </c>
      <c r="I14362" t="s">
        <v>1581</v>
      </c>
    </row>
    <row r="14363" spans="1:9" x14ac:dyDescent="0.35">
      <c r="A14363" t="s">
        <v>8</v>
      </c>
      <c r="B14363" t="s">
        <v>1129</v>
      </c>
      <c r="C14363">
        <v>44</v>
      </c>
      <c r="D14363" t="s">
        <v>1021</v>
      </c>
      <c r="E14363" t="s">
        <v>1115</v>
      </c>
      <c r="F14363" t="s">
        <v>140</v>
      </c>
      <c r="G14363" t="s">
        <v>515</v>
      </c>
      <c r="H14363" t="s">
        <v>140</v>
      </c>
      <c r="I14363" t="s">
        <v>140</v>
      </c>
    </row>
    <row r="14364" spans="1:9" x14ac:dyDescent="0.35">
      <c r="A14364" t="s">
        <v>8</v>
      </c>
      <c r="B14364" t="s">
        <v>1130</v>
      </c>
      <c r="C14364">
        <v>116</v>
      </c>
      <c r="D14364" t="s">
        <v>1047</v>
      </c>
      <c r="E14364" t="s">
        <v>1116</v>
      </c>
      <c r="F14364" t="s">
        <v>140</v>
      </c>
      <c r="G14364" t="s">
        <v>140</v>
      </c>
      <c r="H14364" t="s">
        <v>140</v>
      </c>
      <c r="I14364" t="s">
        <v>140</v>
      </c>
    </row>
    <row r="14365" spans="1:9" x14ac:dyDescent="0.35">
      <c r="A14365" t="s">
        <v>8</v>
      </c>
      <c r="B14365" t="s">
        <v>1131</v>
      </c>
      <c r="C14365">
        <v>44</v>
      </c>
      <c r="D14365" t="s">
        <v>1052</v>
      </c>
      <c r="E14365" t="s">
        <v>1112</v>
      </c>
      <c r="F14365" t="s">
        <v>140</v>
      </c>
      <c r="G14365" t="s">
        <v>1051</v>
      </c>
      <c r="H14365" t="s">
        <v>140</v>
      </c>
      <c r="I14365" t="s">
        <v>140</v>
      </c>
    </row>
    <row r="14366" spans="1:9" x14ac:dyDescent="0.35">
      <c r="A14366" t="s">
        <v>9</v>
      </c>
      <c r="B14366" t="s">
        <v>1129</v>
      </c>
      <c r="C14366">
        <v>18</v>
      </c>
      <c r="D14366" t="s">
        <v>317</v>
      </c>
      <c r="E14366" t="s">
        <v>316</v>
      </c>
      <c r="F14366" t="s">
        <v>140</v>
      </c>
      <c r="G14366" t="s">
        <v>140</v>
      </c>
      <c r="H14366" t="s">
        <v>140</v>
      </c>
      <c r="I14366" t="s">
        <v>140</v>
      </c>
    </row>
    <row r="14367" spans="1:9" x14ac:dyDescent="0.35">
      <c r="A14367" t="s">
        <v>9</v>
      </c>
      <c r="B14367" t="s">
        <v>1130</v>
      </c>
      <c r="C14367">
        <v>163</v>
      </c>
      <c r="D14367" t="s">
        <v>1054</v>
      </c>
      <c r="E14367" t="s">
        <v>1206</v>
      </c>
      <c r="F14367" t="s">
        <v>140</v>
      </c>
      <c r="G14367" t="s">
        <v>140</v>
      </c>
      <c r="H14367" t="s">
        <v>140</v>
      </c>
      <c r="I14367" t="s">
        <v>140</v>
      </c>
    </row>
    <row r="14368" spans="1:9" x14ac:dyDescent="0.35">
      <c r="A14368" t="s">
        <v>9</v>
      </c>
      <c r="B14368" t="s">
        <v>1131</v>
      </c>
      <c r="C14368">
        <v>20</v>
      </c>
      <c r="D14368" t="s">
        <v>140</v>
      </c>
      <c r="E14368" t="s">
        <v>177</v>
      </c>
      <c r="F14368" t="s">
        <v>140</v>
      </c>
      <c r="G14368" t="s">
        <v>140</v>
      </c>
      <c r="H14368" t="s">
        <v>140</v>
      </c>
      <c r="I14368" t="s">
        <v>140</v>
      </c>
    </row>
    <row r="14369" spans="1:9" x14ac:dyDescent="0.35">
      <c r="A14369" t="s">
        <v>10</v>
      </c>
      <c r="B14369" t="s">
        <v>1129</v>
      </c>
      <c r="C14369">
        <v>25</v>
      </c>
      <c r="D14369" t="s">
        <v>862</v>
      </c>
      <c r="E14369" t="s">
        <v>861</v>
      </c>
      <c r="F14369" t="s">
        <v>140</v>
      </c>
      <c r="G14369" t="s">
        <v>140</v>
      </c>
      <c r="H14369" t="s">
        <v>140</v>
      </c>
      <c r="I14369" t="s">
        <v>140</v>
      </c>
    </row>
    <row r="14370" spans="1:9" x14ac:dyDescent="0.35">
      <c r="A14370" t="s">
        <v>10</v>
      </c>
      <c r="B14370" t="s">
        <v>1130</v>
      </c>
      <c r="C14370">
        <v>169</v>
      </c>
      <c r="D14370" t="s">
        <v>664</v>
      </c>
      <c r="E14370" t="s">
        <v>665</v>
      </c>
      <c r="F14370" t="s">
        <v>140</v>
      </c>
      <c r="G14370" t="s">
        <v>140</v>
      </c>
      <c r="H14370" t="s">
        <v>140</v>
      </c>
      <c r="I14370" t="s">
        <v>140</v>
      </c>
    </row>
    <row r="14371" spans="1:9" x14ac:dyDescent="0.35">
      <c r="A14371" t="s">
        <v>10</v>
      </c>
      <c r="B14371" t="s">
        <v>1131</v>
      </c>
      <c r="C14371">
        <v>14</v>
      </c>
      <c r="D14371" t="s">
        <v>869</v>
      </c>
      <c r="E14371" t="s">
        <v>870</v>
      </c>
      <c r="F14371" t="s">
        <v>140</v>
      </c>
      <c r="G14371" t="s">
        <v>140</v>
      </c>
      <c r="H14371" t="s">
        <v>140</v>
      </c>
      <c r="I14371" t="s">
        <v>140</v>
      </c>
    </row>
    <row r="14372" spans="1:9" x14ac:dyDescent="0.35">
      <c r="A14372" t="s">
        <v>11</v>
      </c>
      <c r="B14372" t="s">
        <v>1129</v>
      </c>
      <c r="C14372">
        <v>22</v>
      </c>
      <c r="D14372" t="s">
        <v>1098</v>
      </c>
      <c r="E14372" t="s">
        <v>1204</v>
      </c>
      <c r="F14372" t="s">
        <v>140</v>
      </c>
      <c r="G14372" t="s">
        <v>140</v>
      </c>
      <c r="H14372" t="s">
        <v>140</v>
      </c>
      <c r="I14372" t="s">
        <v>140</v>
      </c>
    </row>
    <row r="14373" spans="1:9" x14ac:dyDescent="0.35">
      <c r="A14373" t="s">
        <v>11</v>
      </c>
      <c r="B14373" t="s">
        <v>1130</v>
      </c>
      <c r="C14373">
        <v>160</v>
      </c>
      <c r="D14373" t="s">
        <v>515</v>
      </c>
      <c r="E14373" t="s">
        <v>1109</v>
      </c>
      <c r="F14373" t="s">
        <v>140</v>
      </c>
      <c r="G14373" t="s">
        <v>1016</v>
      </c>
      <c r="H14373" t="s">
        <v>140</v>
      </c>
      <c r="I14373" t="s">
        <v>140</v>
      </c>
    </row>
    <row r="14374" spans="1:9" x14ac:dyDescent="0.35">
      <c r="A14374" t="s">
        <v>11</v>
      </c>
      <c r="B14374" t="s">
        <v>1131</v>
      </c>
      <c r="C14374">
        <v>24</v>
      </c>
      <c r="D14374" t="s">
        <v>140</v>
      </c>
      <c r="E14374" t="s">
        <v>177</v>
      </c>
      <c r="F14374" t="s">
        <v>140</v>
      </c>
      <c r="G14374" t="s">
        <v>140</v>
      </c>
      <c r="H14374" t="s">
        <v>140</v>
      </c>
      <c r="I14374" t="s">
        <v>140</v>
      </c>
    </row>
    <row r="14375" spans="1:9" x14ac:dyDescent="0.35">
      <c r="A14375" t="s">
        <v>12</v>
      </c>
      <c r="B14375" t="s">
        <v>1129</v>
      </c>
      <c r="C14375">
        <v>77</v>
      </c>
      <c r="D14375" t="s">
        <v>140</v>
      </c>
      <c r="E14375" t="s">
        <v>948</v>
      </c>
      <c r="F14375" t="s">
        <v>140</v>
      </c>
      <c r="G14375" t="s">
        <v>140</v>
      </c>
      <c r="H14375" t="s">
        <v>140</v>
      </c>
      <c r="I14375" t="s">
        <v>949</v>
      </c>
    </row>
    <row r="14376" spans="1:9" x14ac:dyDescent="0.35">
      <c r="A14376" t="s">
        <v>12</v>
      </c>
      <c r="B14376" t="s">
        <v>1130</v>
      </c>
      <c r="C14376">
        <v>87</v>
      </c>
      <c r="D14376" t="s">
        <v>1058</v>
      </c>
      <c r="E14376" t="s">
        <v>1186</v>
      </c>
      <c r="F14376" t="s">
        <v>140</v>
      </c>
      <c r="G14376" t="s">
        <v>140</v>
      </c>
      <c r="H14376" t="s">
        <v>140</v>
      </c>
      <c r="I14376" t="s">
        <v>140</v>
      </c>
    </row>
    <row r="14377" spans="1:9" x14ac:dyDescent="0.35">
      <c r="A14377" t="s">
        <v>12</v>
      </c>
      <c r="B14377" t="s">
        <v>1131</v>
      </c>
      <c r="C14377">
        <v>45</v>
      </c>
      <c r="D14377" t="s">
        <v>1019</v>
      </c>
      <c r="E14377" t="s">
        <v>1201</v>
      </c>
      <c r="F14377" t="s">
        <v>140</v>
      </c>
      <c r="G14377" t="s">
        <v>140</v>
      </c>
      <c r="H14377" t="s">
        <v>140</v>
      </c>
      <c r="I14377" t="s">
        <v>140</v>
      </c>
    </row>
    <row r="14378" spans="1:9" x14ac:dyDescent="0.35">
      <c r="A14378" t="s">
        <v>13</v>
      </c>
      <c r="B14378" t="s">
        <v>1129</v>
      </c>
      <c r="C14378">
        <v>31</v>
      </c>
      <c r="D14378" t="s">
        <v>121</v>
      </c>
      <c r="E14378" t="s">
        <v>370</v>
      </c>
      <c r="F14378" t="s">
        <v>140</v>
      </c>
      <c r="G14378" t="s">
        <v>1046</v>
      </c>
      <c r="H14378" t="s">
        <v>140</v>
      </c>
      <c r="I14378" t="s">
        <v>140</v>
      </c>
    </row>
    <row r="14379" spans="1:9" x14ac:dyDescent="0.35">
      <c r="A14379" t="s">
        <v>13</v>
      </c>
      <c r="B14379" t="s">
        <v>1130</v>
      </c>
      <c r="C14379">
        <v>99</v>
      </c>
      <c r="D14379" t="s">
        <v>1011</v>
      </c>
      <c r="E14379" t="s">
        <v>990</v>
      </c>
      <c r="F14379" t="s">
        <v>1054</v>
      </c>
      <c r="G14379" t="s">
        <v>954</v>
      </c>
      <c r="H14379" t="s">
        <v>140</v>
      </c>
      <c r="I14379" t="s">
        <v>140</v>
      </c>
    </row>
    <row r="14380" spans="1:9" x14ac:dyDescent="0.35">
      <c r="A14380" t="s">
        <v>13</v>
      </c>
      <c r="B14380" t="s">
        <v>1131</v>
      </c>
      <c r="C14380">
        <v>76</v>
      </c>
      <c r="D14380" t="s">
        <v>1100</v>
      </c>
      <c r="E14380" t="s">
        <v>1099</v>
      </c>
      <c r="F14380" t="s">
        <v>140</v>
      </c>
      <c r="G14380" t="s">
        <v>140</v>
      </c>
      <c r="H14380" t="s">
        <v>140</v>
      </c>
      <c r="I14380" t="s">
        <v>140</v>
      </c>
    </row>
    <row r="14381" spans="1:9" x14ac:dyDescent="0.35">
      <c r="A14381" t="s">
        <v>14</v>
      </c>
      <c r="B14381" t="s">
        <v>1129</v>
      </c>
      <c r="C14381">
        <v>49</v>
      </c>
      <c r="D14381" t="s">
        <v>940</v>
      </c>
      <c r="E14381" t="s">
        <v>1168</v>
      </c>
      <c r="F14381" t="s">
        <v>140</v>
      </c>
      <c r="G14381" t="s">
        <v>140</v>
      </c>
      <c r="H14381" t="s">
        <v>140</v>
      </c>
      <c r="I14381" t="s">
        <v>140</v>
      </c>
    </row>
    <row r="14382" spans="1:9" x14ac:dyDescent="0.35">
      <c r="A14382" t="s">
        <v>14</v>
      </c>
      <c r="B14382" t="s">
        <v>1130</v>
      </c>
      <c r="C14382">
        <v>121</v>
      </c>
      <c r="D14382" t="s">
        <v>971</v>
      </c>
      <c r="E14382" t="s">
        <v>839</v>
      </c>
      <c r="F14382" t="s">
        <v>1016</v>
      </c>
      <c r="G14382" t="s">
        <v>1055</v>
      </c>
      <c r="H14382" t="s">
        <v>140</v>
      </c>
      <c r="I14382" t="s">
        <v>140</v>
      </c>
    </row>
    <row r="14383" spans="1:9" x14ac:dyDescent="0.35">
      <c r="A14383" t="s">
        <v>14</v>
      </c>
      <c r="B14383" t="s">
        <v>1131</v>
      </c>
      <c r="C14383">
        <v>33</v>
      </c>
      <c r="D14383" t="s">
        <v>1046</v>
      </c>
      <c r="E14383" t="s">
        <v>1119</v>
      </c>
      <c r="F14383" t="s">
        <v>140</v>
      </c>
      <c r="G14383" t="s">
        <v>140</v>
      </c>
      <c r="H14383" t="s">
        <v>140</v>
      </c>
      <c r="I14383" t="s">
        <v>140</v>
      </c>
    </row>
    <row r="14384" spans="1:9" x14ac:dyDescent="0.35">
      <c r="A14384" t="s">
        <v>15</v>
      </c>
      <c r="B14384" t="s">
        <v>1129</v>
      </c>
      <c r="C14384">
        <v>44</v>
      </c>
      <c r="D14384" t="s">
        <v>140</v>
      </c>
      <c r="E14384" t="s">
        <v>177</v>
      </c>
      <c r="F14384" t="s">
        <v>140</v>
      </c>
      <c r="G14384" t="s">
        <v>140</v>
      </c>
      <c r="H14384" t="s">
        <v>140</v>
      </c>
      <c r="I14384" t="s">
        <v>140</v>
      </c>
    </row>
    <row r="14385" spans="1:9" x14ac:dyDescent="0.35">
      <c r="A14385" t="s">
        <v>15</v>
      </c>
      <c r="B14385" t="s">
        <v>1130</v>
      </c>
      <c r="C14385">
        <v>130</v>
      </c>
      <c r="D14385" t="s">
        <v>971</v>
      </c>
      <c r="E14385" t="s">
        <v>1207</v>
      </c>
      <c r="F14385" t="s">
        <v>140</v>
      </c>
      <c r="G14385" t="s">
        <v>140</v>
      </c>
      <c r="H14385" t="s">
        <v>140</v>
      </c>
      <c r="I14385" t="s">
        <v>140</v>
      </c>
    </row>
    <row r="14386" spans="1:9" x14ac:dyDescent="0.35">
      <c r="A14386" t="s">
        <v>15</v>
      </c>
      <c r="B14386" t="s">
        <v>1131</v>
      </c>
      <c r="C14386">
        <v>32</v>
      </c>
      <c r="D14386" t="s">
        <v>140</v>
      </c>
      <c r="E14386" t="s">
        <v>177</v>
      </c>
      <c r="F14386" t="s">
        <v>140</v>
      </c>
      <c r="G14386" t="s">
        <v>140</v>
      </c>
      <c r="H14386" t="s">
        <v>140</v>
      </c>
      <c r="I14386" t="s">
        <v>140</v>
      </c>
    </row>
    <row r="14387" spans="1:9" x14ac:dyDescent="0.35">
      <c r="A14387" t="s">
        <v>16</v>
      </c>
      <c r="B14387" t="s">
        <v>1129</v>
      </c>
      <c r="C14387">
        <v>13</v>
      </c>
      <c r="D14387" t="s">
        <v>140</v>
      </c>
      <c r="E14387" t="s">
        <v>177</v>
      </c>
      <c r="F14387" t="s">
        <v>140</v>
      </c>
      <c r="G14387" t="s">
        <v>140</v>
      </c>
      <c r="H14387" t="s">
        <v>140</v>
      </c>
      <c r="I14387" t="s">
        <v>140</v>
      </c>
    </row>
    <row r="14388" spans="1:9" x14ac:dyDescent="0.35">
      <c r="A14388" t="s">
        <v>16</v>
      </c>
      <c r="B14388" t="s">
        <v>1130</v>
      </c>
      <c r="C14388">
        <v>166</v>
      </c>
      <c r="D14388" t="s">
        <v>919</v>
      </c>
      <c r="E14388" t="s">
        <v>918</v>
      </c>
      <c r="F14388" t="s">
        <v>140</v>
      </c>
      <c r="G14388" t="s">
        <v>140</v>
      </c>
      <c r="H14388" t="s">
        <v>140</v>
      </c>
      <c r="I14388" t="s">
        <v>140</v>
      </c>
    </row>
    <row r="14389" spans="1:9" x14ac:dyDescent="0.35">
      <c r="A14389" t="s">
        <v>16</v>
      </c>
      <c r="B14389" t="s">
        <v>1131</v>
      </c>
      <c r="C14389">
        <v>27</v>
      </c>
      <c r="D14389" t="s">
        <v>140</v>
      </c>
      <c r="E14389" t="s">
        <v>177</v>
      </c>
      <c r="F14389" t="s">
        <v>140</v>
      </c>
      <c r="G14389" t="s">
        <v>140</v>
      </c>
      <c r="H14389" t="s">
        <v>140</v>
      </c>
      <c r="I14389" t="s">
        <v>140</v>
      </c>
    </row>
    <row r="14390" spans="1:9" x14ac:dyDescent="0.35">
      <c r="A14390" t="s">
        <v>17</v>
      </c>
      <c r="B14390" t="s">
        <v>1129</v>
      </c>
      <c r="C14390">
        <v>27</v>
      </c>
      <c r="D14390" t="s">
        <v>1062</v>
      </c>
      <c r="E14390" t="s">
        <v>114</v>
      </c>
      <c r="F14390" t="s">
        <v>140</v>
      </c>
      <c r="G14390" t="s">
        <v>769</v>
      </c>
      <c r="H14390" t="s">
        <v>140</v>
      </c>
      <c r="I14390" t="s">
        <v>140</v>
      </c>
    </row>
    <row r="14391" spans="1:9" x14ac:dyDescent="0.35">
      <c r="A14391" t="s">
        <v>17</v>
      </c>
      <c r="B14391" t="s">
        <v>1130</v>
      </c>
      <c r="C14391">
        <v>162</v>
      </c>
      <c r="D14391" t="s">
        <v>929</v>
      </c>
      <c r="E14391" t="s">
        <v>1121</v>
      </c>
      <c r="F14391" t="s">
        <v>140</v>
      </c>
      <c r="G14391" t="s">
        <v>1055</v>
      </c>
      <c r="H14391" t="s">
        <v>140</v>
      </c>
      <c r="I14391" t="s">
        <v>140</v>
      </c>
    </row>
    <row r="14392" spans="1:9" x14ac:dyDescent="0.35">
      <c r="A14392" t="s">
        <v>17</v>
      </c>
      <c r="B14392" t="s">
        <v>1131</v>
      </c>
      <c r="C14392">
        <v>14</v>
      </c>
      <c r="D14392" t="s">
        <v>140</v>
      </c>
      <c r="E14392" t="s">
        <v>177</v>
      </c>
      <c r="F14392" t="s">
        <v>140</v>
      </c>
      <c r="G14392" t="s">
        <v>140</v>
      </c>
      <c r="H14392" t="s">
        <v>140</v>
      </c>
      <c r="I14392" t="s">
        <v>140</v>
      </c>
    </row>
    <row r="14393" spans="1:9" x14ac:dyDescent="0.35">
      <c r="A14393" t="s">
        <v>18</v>
      </c>
      <c r="B14393" t="s">
        <v>1129</v>
      </c>
      <c r="C14393">
        <v>23</v>
      </c>
      <c r="D14393" t="s">
        <v>967</v>
      </c>
      <c r="E14393" t="s">
        <v>1005</v>
      </c>
      <c r="F14393" t="s">
        <v>140</v>
      </c>
      <c r="G14393" t="s">
        <v>140</v>
      </c>
      <c r="H14393" t="s">
        <v>140</v>
      </c>
      <c r="I14393" t="s">
        <v>140</v>
      </c>
    </row>
    <row r="14394" spans="1:9" x14ac:dyDescent="0.35">
      <c r="A14394" t="s">
        <v>18</v>
      </c>
      <c r="B14394" t="s">
        <v>1130</v>
      </c>
      <c r="C14394">
        <v>139</v>
      </c>
      <c r="D14394" t="s">
        <v>1020</v>
      </c>
      <c r="E14394" t="s">
        <v>1213</v>
      </c>
      <c r="F14394" t="s">
        <v>140</v>
      </c>
      <c r="G14394" t="s">
        <v>1008</v>
      </c>
      <c r="H14394" t="s">
        <v>140</v>
      </c>
      <c r="I14394" t="s">
        <v>140</v>
      </c>
    </row>
    <row r="14395" spans="1:9" x14ac:dyDescent="0.35">
      <c r="A14395" t="s">
        <v>18</v>
      </c>
      <c r="B14395" t="s">
        <v>1131</v>
      </c>
      <c r="C14395">
        <v>43</v>
      </c>
      <c r="D14395" t="s">
        <v>140</v>
      </c>
      <c r="E14395" t="s">
        <v>177</v>
      </c>
      <c r="F14395" t="s">
        <v>140</v>
      </c>
      <c r="G14395" t="s">
        <v>140</v>
      </c>
      <c r="H14395" t="s">
        <v>140</v>
      </c>
      <c r="I14395" t="s">
        <v>140</v>
      </c>
    </row>
    <row r="14396" spans="1:9" x14ac:dyDescent="0.35">
      <c r="A14396" t="s">
        <v>19</v>
      </c>
      <c r="B14396" t="s">
        <v>1129</v>
      </c>
      <c r="C14396">
        <v>11</v>
      </c>
      <c r="D14396" t="s">
        <v>140</v>
      </c>
      <c r="E14396" t="s">
        <v>177</v>
      </c>
      <c r="F14396" t="s">
        <v>140</v>
      </c>
      <c r="G14396" t="s">
        <v>140</v>
      </c>
      <c r="H14396" t="s">
        <v>140</v>
      </c>
      <c r="I14396" t="s">
        <v>140</v>
      </c>
    </row>
    <row r="14397" spans="1:9" x14ac:dyDescent="0.35">
      <c r="A14397" t="s">
        <v>19</v>
      </c>
      <c r="B14397" t="s">
        <v>1130</v>
      </c>
      <c r="C14397">
        <v>154</v>
      </c>
      <c r="D14397" t="s">
        <v>1012</v>
      </c>
      <c r="E14397" t="s">
        <v>1177</v>
      </c>
      <c r="F14397" t="s">
        <v>140</v>
      </c>
      <c r="G14397" t="s">
        <v>140</v>
      </c>
      <c r="H14397" t="s">
        <v>140</v>
      </c>
      <c r="I14397" t="s">
        <v>140</v>
      </c>
    </row>
    <row r="14398" spans="1:9" x14ac:dyDescent="0.35">
      <c r="A14398" t="s">
        <v>19</v>
      </c>
      <c r="B14398" t="s">
        <v>1131</v>
      </c>
      <c r="C14398">
        <v>41</v>
      </c>
      <c r="D14398" t="s">
        <v>1007</v>
      </c>
      <c r="E14398" t="s">
        <v>1006</v>
      </c>
      <c r="F14398" t="s">
        <v>140</v>
      </c>
      <c r="G14398" t="s">
        <v>140</v>
      </c>
      <c r="H14398" t="s">
        <v>140</v>
      </c>
      <c r="I14398" t="s">
        <v>140</v>
      </c>
    </row>
    <row r="14399" spans="1:9" x14ac:dyDescent="0.35">
      <c r="A14399" t="s">
        <v>20</v>
      </c>
      <c r="B14399" t="s">
        <v>1129</v>
      </c>
      <c r="C14399">
        <v>32</v>
      </c>
      <c r="D14399" t="s">
        <v>940</v>
      </c>
      <c r="E14399" t="s">
        <v>1168</v>
      </c>
      <c r="F14399" t="s">
        <v>140</v>
      </c>
      <c r="G14399" t="s">
        <v>140</v>
      </c>
      <c r="H14399" t="s">
        <v>140</v>
      </c>
      <c r="I14399" t="s">
        <v>140</v>
      </c>
    </row>
    <row r="14400" spans="1:9" x14ac:dyDescent="0.35">
      <c r="A14400" t="s">
        <v>20</v>
      </c>
      <c r="B14400" t="s">
        <v>1130</v>
      </c>
      <c r="C14400">
        <v>90</v>
      </c>
      <c r="D14400" t="s">
        <v>869</v>
      </c>
      <c r="E14400" t="s">
        <v>1116</v>
      </c>
      <c r="F14400" t="s">
        <v>140</v>
      </c>
      <c r="G14400" t="s">
        <v>140</v>
      </c>
      <c r="H14400" t="s">
        <v>140</v>
      </c>
      <c r="I14400" t="s">
        <v>1012</v>
      </c>
    </row>
    <row r="14401" spans="1:9" x14ac:dyDescent="0.35">
      <c r="A14401" t="s">
        <v>20</v>
      </c>
      <c r="B14401" t="s">
        <v>1131</v>
      </c>
      <c r="C14401">
        <v>84</v>
      </c>
      <c r="D14401" t="s">
        <v>940</v>
      </c>
      <c r="E14401" t="s">
        <v>1168</v>
      </c>
      <c r="F14401" t="s">
        <v>140</v>
      </c>
      <c r="G14401" t="s">
        <v>140</v>
      </c>
      <c r="H14401" t="s">
        <v>140</v>
      </c>
      <c r="I14401" t="s">
        <v>140</v>
      </c>
    </row>
    <row r="14402" spans="1:9" x14ac:dyDescent="0.35">
      <c r="A14402" t="s">
        <v>21</v>
      </c>
      <c r="B14402" t="s">
        <v>1129</v>
      </c>
      <c r="C14402">
        <v>43</v>
      </c>
      <c r="D14402" t="s">
        <v>140</v>
      </c>
      <c r="E14402" t="s">
        <v>177</v>
      </c>
      <c r="F14402" t="s">
        <v>140</v>
      </c>
      <c r="G14402" t="s">
        <v>140</v>
      </c>
      <c r="H14402" t="s">
        <v>140</v>
      </c>
      <c r="I14402" t="s">
        <v>140</v>
      </c>
    </row>
    <row r="14403" spans="1:9" x14ac:dyDescent="0.35">
      <c r="A14403" t="s">
        <v>21</v>
      </c>
      <c r="B14403" t="s">
        <v>1130</v>
      </c>
      <c r="C14403">
        <v>75</v>
      </c>
      <c r="D14403" t="s">
        <v>954</v>
      </c>
      <c r="E14403" t="s">
        <v>955</v>
      </c>
      <c r="F14403" t="s">
        <v>140</v>
      </c>
      <c r="G14403" t="s">
        <v>140</v>
      </c>
      <c r="H14403" t="s">
        <v>140</v>
      </c>
      <c r="I14403" t="s">
        <v>140</v>
      </c>
    </row>
    <row r="14404" spans="1:9" x14ac:dyDescent="0.35">
      <c r="A14404" t="s">
        <v>21</v>
      </c>
      <c r="B14404" t="s">
        <v>1131</v>
      </c>
      <c r="C14404">
        <v>92</v>
      </c>
      <c r="D14404" t="s">
        <v>1019</v>
      </c>
      <c r="E14404" t="s">
        <v>1201</v>
      </c>
      <c r="F14404" t="s">
        <v>140</v>
      </c>
      <c r="G14404" t="s">
        <v>140</v>
      </c>
      <c r="H14404" t="s">
        <v>140</v>
      </c>
      <c r="I14404" t="s">
        <v>140</v>
      </c>
    </row>
    <row r="14405" spans="1:9" x14ac:dyDescent="0.35">
      <c r="A14405" t="s">
        <v>22</v>
      </c>
      <c r="B14405" t="s">
        <v>1129</v>
      </c>
      <c r="C14405">
        <v>23</v>
      </c>
      <c r="D14405" t="s">
        <v>517</v>
      </c>
      <c r="E14405" t="s">
        <v>516</v>
      </c>
      <c r="F14405" t="s">
        <v>140</v>
      </c>
      <c r="G14405" t="s">
        <v>140</v>
      </c>
      <c r="H14405" t="s">
        <v>140</v>
      </c>
      <c r="I14405" t="s">
        <v>140</v>
      </c>
    </row>
    <row r="14406" spans="1:9" x14ac:dyDescent="0.35">
      <c r="A14406" t="s">
        <v>22</v>
      </c>
      <c r="B14406" t="s">
        <v>1130</v>
      </c>
      <c r="C14406">
        <v>170</v>
      </c>
      <c r="D14406" t="s">
        <v>1020</v>
      </c>
      <c r="E14406" t="s">
        <v>1200</v>
      </c>
      <c r="F14406" t="s">
        <v>140</v>
      </c>
      <c r="G14406" t="s">
        <v>140</v>
      </c>
      <c r="H14406" t="s">
        <v>140</v>
      </c>
      <c r="I14406" t="s">
        <v>140</v>
      </c>
    </row>
    <row r="14407" spans="1:9" x14ac:dyDescent="0.35">
      <c r="A14407" t="s">
        <v>22</v>
      </c>
      <c r="B14407" t="s">
        <v>1131</v>
      </c>
      <c r="C14407">
        <v>16</v>
      </c>
      <c r="D14407" t="s">
        <v>140</v>
      </c>
      <c r="E14407" t="s">
        <v>177</v>
      </c>
      <c r="F14407" t="s">
        <v>140</v>
      </c>
      <c r="G14407" t="s">
        <v>140</v>
      </c>
      <c r="H14407" t="s">
        <v>140</v>
      </c>
      <c r="I14407" t="s">
        <v>140</v>
      </c>
    </row>
    <row r="14408" spans="1:9" x14ac:dyDescent="0.35">
      <c r="A14408" t="s">
        <v>23</v>
      </c>
      <c r="B14408" t="s">
        <v>1129</v>
      </c>
      <c r="C14408">
        <v>41</v>
      </c>
      <c r="D14408" t="s">
        <v>1051</v>
      </c>
      <c r="E14408" t="s">
        <v>1118</v>
      </c>
      <c r="F14408" t="s">
        <v>140</v>
      </c>
      <c r="G14408" t="s">
        <v>140</v>
      </c>
      <c r="H14408" t="s">
        <v>140</v>
      </c>
      <c r="I14408" t="s">
        <v>140</v>
      </c>
    </row>
    <row r="14409" spans="1:9" x14ac:dyDescent="0.35">
      <c r="A14409" t="s">
        <v>23</v>
      </c>
      <c r="B14409" t="s">
        <v>1130</v>
      </c>
      <c r="C14409">
        <v>105</v>
      </c>
      <c r="D14409" t="s">
        <v>1068</v>
      </c>
      <c r="E14409" t="s">
        <v>997</v>
      </c>
      <c r="F14409" t="s">
        <v>1009</v>
      </c>
      <c r="G14409" t="s">
        <v>140</v>
      </c>
      <c r="H14409" t="s">
        <v>140</v>
      </c>
      <c r="I14409" t="s">
        <v>140</v>
      </c>
    </row>
    <row r="14410" spans="1:9" x14ac:dyDescent="0.35">
      <c r="A14410" t="s">
        <v>23</v>
      </c>
      <c r="B14410" t="s">
        <v>1131</v>
      </c>
      <c r="C14410">
        <v>59</v>
      </c>
      <c r="D14410" t="s">
        <v>140</v>
      </c>
      <c r="E14410" t="s">
        <v>177</v>
      </c>
      <c r="F14410" t="s">
        <v>140</v>
      </c>
      <c r="G14410" t="s">
        <v>140</v>
      </c>
      <c r="H14410" t="s">
        <v>140</v>
      </c>
      <c r="I14410" t="s">
        <v>140</v>
      </c>
    </row>
    <row r="14411" spans="1:9" x14ac:dyDescent="0.35">
      <c r="A14411" t="s">
        <v>24</v>
      </c>
      <c r="B14411" t="s">
        <v>1129</v>
      </c>
      <c r="C14411">
        <v>34</v>
      </c>
      <c r="D14411" t="s">
        <v>140</v>
      </c>
      <c r="E14411" t="s">
        <v>177</v>
      </c>
      <c r="F14411" t="s">
        <v>140</v>
      </c>
      <c r="G14411" t="s">
        <v>140</v>
      </c>
      <c r="H14411" t="s">
        <v>140</v>
      </c>
      <c r="I14411" t="s">
        <v>140</v>
      </c>
    </row>
    <row r="14412" spans="1:9" x14ac:dyDescent="0.35">
      <c r="A14412" t="s">
        <v>24</v>
      </c>
      <c r="B14412" t="s">
        <v>1130</v>
      </c>
      <c r="C14412">
        <v>147</v>
      </c>
      <c r="D14412" t="s">
        <v>940</v>
      </c>
      <c r="E14412" t="s">
        <v>1213</v>
      </c>
      <c r="F14412" t="s">
        <v>1008</v>
      </c>
      <c r="G14412" t="s">
        <v>1008</v>
      </c>
      <c r="H14412" t="s">
        <v>140</v>
      </c>
      <c r="I14412" t="s">
        <v>140</v>
      </c>
    </row>
    <row r="14413" spans="1:9" x14ac:dyDescent="0.35">
      <c r="A14413" t="s">
        <v>24</v>
      </c>
      <c r="B14413" t="s">
        <v>1131</v>
      </c>
      <c r="C14413">
        <v>26</v>
      </c>
      <c r="D14413" t="s">
        <v>949</v>
      </c>
      <c r="E14413" t="s">
        <v>948</v>
      </c>
      <c r="F14413" t="s">
        <v>140</v>
      </c>
      <c r="G14413" t="s">
        <v>140</v>
      </c>
      <c r="H14413" t="s">
        <v>140</v>
      </c>
      <c r="I14413" t="s">
        <v>140</v>
      </c>
    </row>
    <row r="14414" spans="1:9" x14ac:dyDescent="0.35">
      <c r="A14414" t="s">
        <v>25</v>
      </c>
      <c r="B14414" t="s">
        <v>1129</v>
      </c>
      <c r="C14414">
        <v>23</v>
      </c>
      <c r="D14414" t="s">
        <v>345</v>
      </c>
      <c r="E14414" t="s">
        <v>344</v>
      </c>
      <c r="F14414" t="s">
        <v>140</v>
      </c>
      <c r="G14414" t="s">
        <v>140</v>
      </c>
      <c r="H14414" t="s">
        <v>140</v>
      </c>
      <c r="I14414" t="s">
        <v>140</v>
      </c>
    </row>
    <row r="14415" spans="1:9" x14ac:dyDescent="0.35">
      <c r="A14415" t="s">
        <v>25</v>
      </c>
      <c r="B14415" t="s">
        <v>1130</v>
      </c>
      <c r="C14415">
        <v>162</v>
      </c>
      <c r="D14415" t="s">
        <v>87</v>
      </c>
      <c r="E14415" t="s">
        <v>126</v>
      </c>
      <c r="F14415" t="s">
        <v>140</v>
      </c>
      <c r="G14415" t="s">
        <v>140</v>
      </c>
      <c r="H14415" t="s">
        <v>1016</v>
      </c>
      <c r="I14415" t="s">
        <v>140</v>
      </c>
    </row>
    <row r="14416" spans="1:9" x14ac:dyDescent="0.35">
      <c r="A14416" t="s">
        <v>25</v>
      </c>
      <c r="B14416" t="s">
        <v>1131</v>
      </c>
      <c r="C14416">
        <v>19</v>
      </c>
      <c r="D14416" t="s">
        <v>140</v>
      </c>
      <c r="E14416" t="s">
        <v>177</v>
      </c>
      <c r="F14416" t="s">
        <v>140</v>
      </c>
      <c r="G14416" t="s">
        <v>140</v>
      </c>
      <c r="H14416" t="s">
        <v>140</v>
      </c>
      <c r="I14416" t="s">
        <v>140</v>
      </c>
    </row>
    <row r="14417" spans="1:9" x14ac:dyDescent="0.35">
      <c r="A14417" t="s">
        <v>26</v>
      </c>
      <c r="B14417" t="s">
        <v>1129</v>
      </c>
      <c r="C14417">
        <v>20</v>
      </c>
      <c r="D14417" t="s">
        <v>849</v>
      </c>
      <c r="E14417" t="s">
        <v>927</v>
      </c>
      <c r="F14417" t="s">
        <v>140</v>
      </c>
      <c r="G14417" t="s">
        <v>140</v>
      </c>
      <c r="H14417" t="s">
        <v>140</v>
      </c>
      <c r="I14417" t="s">
        <v>140</v>
      </c>
    </row>
    <row r="14418" spans="1:9" x14ac:dyDescent="0.35">
      <c r="A14418" t="s">
        <v>26</v>
      </c>
      <c r="B14418" t="s">
        <v>1130</v>
      </c>
      <c r="C14418">
        <v>137</v>
      </c>
      <c r="D14418" t="s">
        <v>1018</v>
      </c>
      <c r="E14418" t="s">
        <v>1142</v>
      </c>
      <c r="F14418" t="s">
        <v>140</v>
      </c>
      <c r="G14418" t="s">
        <v>140</v>
      </c>
      <c r="H14418" t="s">
        <v>140</v>
      </c>
      <c r="I14418" t="s">
        <v>140</v>
      </c>
    </row>
    <row r="14419" spans="1:9" x14ac:dyDescent="0.35">
      <c r="A14419" t="s">
        <v>26</v>
      </c>
      <c r="B14419" t="s">
        <v>1131</v>
      </c>
      <c r="C14419">
        <v>45</v>
      </c>
      <c r="D14419" t="s">
        <v>1007</v>
      </c>
      <c r="E14419" t="s">
        <v>1006</v>
      </c>
      <c r="F14419" t="s">
        <v>140</v>
      </c>
      <c r="G14419" t="s">
        <v>140</v>
      </c>
      <c r="H14419" t="s">
        <v>140</v>
      </c>
      <c r="I14419" t="s">
        <v>140</v>
      </c>
    </row>
    <row r="14420" spans="1:9" x14ac:dyDescent="0.35">
      <c r="A14420" t="s">
        <v>27</v>
      </c>
      <c r="B14420" t="s">
        <v>1129</v>
      </c>
      <c r="C14420">
        <v>7</v>
      </c>
      <c r="D14420" t="s">
        <v>140</v>
      </c>
      <c r="E14420" t="s">
        <v>177</v>
      </c>
      <c r="F14420" t="s">
        <v>140</v>
      </c>
      <c r="G14420" t="s">
        <v>140</v>
      </c>
      <c r="H14420" t="s">
        <v>140</v>
      </c>
      <c r="I14420" t="s">
        <v>140</v>
      </c>
    </row>
    <row r="14421" spans="1:9" x14ac:dyDescent="0.35">
      <c r="A14421" t="s">
        <v>27</v>
      </c>
      <c r="B14421" t="s">
        <v>1130</v>
      </c>
      <c r="C14421">
        <v>171</v>
      </c>
      <c r="D14421" t="s">
        <v>1073</v>
      </c>
      <c r="E14421" t="s">
        <v>1213</v>
      </c>
      <c r="F14421" t="s">
        <v>140</v>
      </c>
      <c r="G14421" t="s">
        <v>140</v>
      </c>
      <c r="H14421" t="s">
        <v>140</v>
      </c>
      <c r="I14421" t="s">
        <v>140</v>
      </c>
    </row>
    <row r="14422" spans="1:9" x14ac:dyDescent="0.35">
      <c r="A14422" t="s">
        <v>27</v>
      </c>
      <c r="B14422" t="s">
        <v>1131</v>
      </c>
      <c r="C14422">
        <v>26</v>
      </c>
      <c r="D14422" t="s">
        <v>140</v>
      </c>
      <c r="E14422" t="s">
        <v>177</v>
      </c>
      <c r="F14422" t="s">
        <v>140</v>
      </c>
      <c r="G14422" t="s">
        <v>140</v>
      </c>
      <c r="H14422" t="s">
        <v>140</v>
      </c>
      <c r="I14422" t="s">
        <v>140</v>
      </c>
    </row>
    <row r="14423" spans="1:9" x14ac:dyDescent="0.35">
      <c r="A14423" t="s">
        <v>28</v>
      </c>
      <c r="B14423" t="s">
        <v>1129</v>
      </c>
      <c r="C14423">
        <v>34</v>
      </c>
      <c r="D14423" t="s">
        <v>664</v>
      </c>
      <c r="E14423" t="s">
        <v>665</v>
      </c>
      <c r="F14423" t="s">
        <v>140</v>
      </c>
      <c r="G14423" t="s">
        <v>140</v>
      </c>
      <c r="H14423" t="s">
        <v>140</v>
      </c>
      <c r="I14423" t="s">
        <v>140</v>
      </c>
    </row>
    <row r="14424" spans="1:9" x14ac:dyDescent="0.35">
      <c r="A14424" t="s">
        <v>28</v>
      </c>
      <c r="B14424" t="s">
        <v>1130</v>
      </c>
      <c r="C14424">
        <v>147</v>
      </c>
      <c r="D14424" t="s">
        <v>939</v>
      </c>
      <c r="E14424" t="s">
        <v>938</v>
      </c>
      <c r="F14424" t="s">
        <v>140</v>
      </c>
      <c r="G14424" t="s">
        <v>140</v>
      </c>
      <c r="H14424" t="s">
        <v>140</v>
      </c>
      <c r="I14424" t="s">
        <v>140</v>
      </c>
    </row>
    <row r="14425" spans="1:9" x14ac:dyDescent="0.35">
      <c r="A14425" t="s">
        <v>28</v>
      </c>
      <c r="B14425" t="s">
        <v>1131</v>
      </c>
      <c r="C14425">
        <v>26</v>
      </c>
      <c r="D14425" t="s">
        <v>87</v>
      </c>
      <c r="E14425" t="s">
        <v>88</v>
      </c>
      <c r="F14425" t="s">
        <v>140</v>
      </c>
      <c r="G14425" t="s">
        <v>140</v>
      </c>
      <c r="H14425" t="s">
        <v>140</v>
      </c>
      <c r="I14425" t="s">
        <v>140</v>
      </c>
    </row>
    <row r="14426" spans="1:9" x14ac:dyDescent="0.35">
      <c r="A14426" t="s">
        <v>29</v>
      </c>
      <c r="B14426" t="s">
        <v>1129</v>
      </c>
      <c r="C14426">
        <v>12</v>
      </c>
      <c r="D14426" t="s">
        <v>712</v>
      </c>
      <c r="E14426" t="s">
        <v>739</v>
      </c>
      <c r="F14426" t="s">
        <v>574</v>
      </c>
      <c r="G14426" t="s">
        <v>140</v>
      </c>
      <c r="H14426" t="s">
        <v>140</v>
      </c>
      <c r="I14426" t="s">
        <v>140</v>
      </c>
    </row>
    <row r="14427" spans="1:9" x14ac:dyDescent="0.35">
      <c r="A14427" t="s">
        <v>29</v>
      </c>
      <c r="B14427" t="s">
        <v>1130</v>
      </c>
      <c r="C14427">
        <v>172</v>
      </c>
      <c r="D14427" t="s">
        <v>1068</v>
      </c>
      <c r="E14427" t="s">
        <v>870</v>
      </c>
      <c r="F14427" t="s">
        <v>140</v>
      </c>
      <c r="G14427" t="s">
        <v>1013</v>
      </c>
      <c r="H14427" t="s">
        <v>140</v>
      </c>
      <c r="I14427" t="s">
        <v>140</v>
      </c>
    </row>
    <row r="14428" spans="1:9" x14ac:dyDescent="0.35">
      <c r="A14428" t="s">
        <v>29</v>
      </c>
      <c r="B14428" t="s">
        <v>1131</v>
      </c>
      <c r="C14428">
        <v>20</v>
      </c>
      <c r="D14428" t="s">
        <v>140</v>
      </c>
      <c r="E14428" t="s">
        <v>177</v>
      </c>
      <c r="F14428" t="s">
        <v>140</v>
      </c>
      <c r="G14428" t="s">
        <v>140</v>
      </c>
      <c r="H14428" t="s">
        <v>140</v>
      </c>
      <c r="I14428" t="s">
        <v>140</v>
      </c>
    </row>
    <row r="14429" spans="1:9" x14ac:dyDescent="0.35">
      <c r="A14429" t="s">
        <v>30</v>
      </c>
      <c r="B14429" t="s">
        <v>1129</v>
      </c>
      <c r="C14429">
        <v>13</v>
      </c>
      <c r="D14429" t="s">
        <v>1067</v>
      </c>
      <c r="E14429" t="s">
        <v>1111</v>
      </c>
      <c r="F14429" t="s">
        <v>140</v>
      </c>
      <c r="G14429" t="s">
        <v>140</v>
      </c>
      <c r="H14429" t="s">
        <v>140</v>
      </c>
      <c r="I14429" t="s">
        <v>140</v>
      </c>
    </row>
    <row r="14430" spans="1:9" x14ac:dyDescent="0.35">
      <c r="A14430" t="s">
        <v>30</v>
      </c>
      <c r="B14430" t="s">
        <v>1130</v>
      </c>
      <c r="C14430">
        <v>167</v>
      </c>
      <c r="D14430" t="s">
        <v>664</v>
      </c>
      <c r="E14430" t="s">
        <v>732</v>
      </c>
      <c r="F14430" t="s">
        <v>1008</v>
      </c>
      <c r="G14430" t="s">
        <v>140</v>
      </c>
      <c r="H14430" t="s">
        <v>140</v>
      </c>
      <c r="I14430" t="s">
        <v>140</v>
      </c>
    </row>
    <row r="14431" spans="1:9" x14ac:dyDescent="0.35">
      <c r="A14431" t="s">
        <v>30</v>
      </c>
      <c r="B14431" t="s">
        <v>1131</v>
      </c>
      <c r="C14431">
        <v>22</v>
      </c>
      <c r="D14431" t="s">
        <v>140</v>
      </c>
      <c r="E14431" t="s">
        <v>661</v>
      </c>
      <c r="F14431" t="s">
        <v>140</v>
      </c>
      <c r="G14431" t="s">
        <v>140</v>
      </c>
      <c r="H14431" t="s">
        <v>660</v>
      </c>
      <c r="I14431" t="s">
        <v>140</v>
      </c>
    </row>
    <row r="14432" spans="1:9" x14ac:dyDescent="0.35">
      <c r="A14432" t="s">
        <v>31</v>
      </c>
      <c r="B14432" t="s">
        <v>1129</v>
      </c>
      <c r="C14432">
        <v>28</v>
      </c>
      <c r="D14432" t="s">
        <v>1058</v>
      </c>
      <c r="E14432" t="s">
        <v>1186</v>
      </c>
      <c r="F14432" t="s">
        <v>140</v>
      </c>
      <c r="G14432" t="s">
        <v>140</v>
      </c>
      <c r="H14432" t="s">
        <v>140</v>
      </c>
      <c r="I14432" t="s">
        <v>140</v>
      </c>
    </row>
    <row r="14433" spans="1:9" x14ac:dyDescent="0.35">
      <c r="A14433" t="s">
        <v>31</v>
      </c>
      <c r="B14433" t="s">
        <v>1130</v>
      </c>
      <c r="C14433">
        <v>101</v>
      </c>
      <c r="D14433" t="s">
        <v>1061</v>
      </c>
      <c r="E14433" t="s">
        <v>92</v>
      </c>
      <c r="F14433" t="s">
        <v>140</v>
      </c>
      <c r="G14433" t="s">
        <v>1017</v>
      </c>
      <c r="H14433" t="s">
        <v>140</v>
      </c>
      <c r="I14433" t="s">
        <v>140</v>
      </c>
    </row>
    <row r="14434" spans="1:9" x14ac:dyDescent="0.35">
      <c r="A14434" t="s">
        <v>31</v>
      </c>
      <c r="B14434" t="s">
        <v>1131</v>
      </c>
      <c r="C14434">
        <v>78</v>
      </c>
      <c r="D14434" t="s">
        <v>1068</v>
      </c>
      <c r="E14434" t="s">
        <v>514</v>
      </c>
      <c r="F14434" t="s">
        <v>140</v>
      </c>
      <c r="G14434" t="s">
        <v>1014</v>
      </c>
      <c r="H14434" t="s">
        <v>140</v>
      </c>
      <c r="I14434" t="s">
        <v>140</v>
      </c>
    </row>
    <row r="14435" spans="1:9" x14ac:dyDescent="0.35">
      <c r="A14435" t="s">
        <v>32</v>
      </c>
      <c r="B14435" t="s">
        <v>1129</v>
      </c>
      <c r="C14435">
        <v>694</v>
      </c>
      <c r="D14435" t="s">
        <v>1052</v>
      </c>
      <c r="E14435" t="s">
        <v>1113</v>
      </c>
      <c r="F14435" t="s">
        <v>1022</v>
      </c>
      <c r="G14435" t="s">
        <v>1013</v>
      </c>
      <c r="H14435" t="s">
        <v>140</v>
      </c>
      <c r="I14435" t="s">
        <v>1022</v>
      </c>
    </row>
    <row r="14436" spans="1:9" x14ac:dyDescent="0.35">
      <c r="A14436" t="s">
        <v>32</v>
      </c>
      <c r="B14436" t="s">
        <v>1130</v>
      </c>
      <c r="C14436">
        <v>3310</v>
      </c>
      <c r="D14436" t="s">
        <v>1068</v>
      </c>
      <c r="E14436" t="s">
        <v>1120</v>
      </c>
      <c r="F14436" t="s">
        <v>1022</v>
      </c>
      <c r="G14436" t="s">
        <v>1016</v>
      </c>
      <c r="H14436" t="s">
        <v>140</v>
      </c>
      <c r="I14436" t="s">
        <v>140</v>
      </c>
    </row>
    <row r="14437" spans="1:9" x14ac:dyDescent="0.35">
      <c r="A14437" t="s">
        <v>32</v>
      </c>
      <c r="B14437" t="s">
        <v>1131</v>
      </c>
      <c r="C14437">
        <v>926</v>
      </c>
      <c r="D14437" t="s">
        <v>1050</v>
      </c>
      <c r="E14437" t="s">
        <v>1168</v>
      </c>
      <c r="F14437" t="s">
        <v>140</v>
      </c>
      <c r="G14437" t="s">
        <v>1022</v>
      </c>
      <c r="H14437" t="s">
        <v>1022</v>
      </c>
      <c r="I14437" t="s">
        <v>140</v>
      </c>
    </row>
    <row r="14439" spans="1:9" x14ac:dyDescent="0.35">
      <c r="A14439" t="s">
        <v>1583</v>
      </c>
    </row>
    <row r="14440" spans="1:9" x14ac:dyDescent="0.35">
      <c r="A14440" t="s">
        <v>2</v>
      </c>
      <c r="B14440" t="s">
        <v>1233</v>
      </c>
      <c r="C14440" t="s">
        <v>3</v>
      </c>
      <c r="D14440" t="s">
        <v>1576</v>
      </c>
      <c r="E14440" t="s">
        <v>1577</v>
      </c>
      <c r="F14440" t="s">
        <v>1578</v>
      </c>
      <c r="G14440" t="s">
        <v>1579</v>
      </c>
      <c r="H14440" t="s">
        <v>1580</v>
      </c>
      <c r="I14440" t="s">
        <v>1581</v>
      </c>
    </row>
    <row r="14441" spans="1:9" x14ac:dyDescent="0.35">
      <c r="A14441" t="s">
        <v>8</v>
      </c>
      <c r="B14441" t="s">
        <v>1236</v>
      </c>
      <c r="C14441">
        <v>33</v>
      </c>
      <c r="D14441" t="s">
        <v>660</v>
      </c>
      <c r="E14441" t="s">
        <v>661</v>
      </c>
      <c r="F14441" t="s">
        <v>140</v>
      </c>
      <c r="G14441" t="s">
        <v>140</v>
      </c>
      <c r="H14441" t="s">
        <v>140</v>
      </c>
      <c r="I14441" t="s">
        <v>140</v>
      </c>
    </row>
    <row r="14442" spans="1:9" x14ac:dyDescent="0.35">
      <c r="A14442" t="s">
        <v>8</v>
      </c>
      <c r="B14442" t="s">
        <v>1234</v>
      </c>
      <c r="C14442">
        <v>81</v>
      </c>
      <c r="D14442" t="s">
        <v>875</v>
      </c>
      <c r="E14442" t="s">
        <v>1025</v>
      </c>
      <c r="F14442" t="s">
        <v>140</v>
      </c>
      <c r="G14442" t="s">
        <v>140</v>
      </c>
      <c r="H14442" t="s">
        <v>140</v>
      </c>
      <c r="I14442" t="s">
        <v>140</v>
      </c>
    </row>
    <row r="14443" spans="1:9" x14ac:dyDescent="0.35">
      <c r="A14443" t="s">
        <v>8</v>
      </c>
      <c r="B14443" t="s">
        <v>1235</v>
      </c>
      <c r="C14443">
        <v>90</v>
      </c>
      <c r="D14443" t="s">
        <v>939</v>
      </c>
      <c r="E14443" t="s">
        <v>1111</v>
      </c>
      <c r="F14443" t="s">
        <v>869</v>
      </c>
      <c r="G14443" t="s">
        <v>140</v>
      </c>
      <c r="H14443" t="s">
        <v>140</v>
      </c>
      <c r="I14443" t="s">
        <v>140</v>
      </c>
    </row>
    <row r="14444" spans="1:9" x14ac:dyDescent="0.35">
      <c r="A14444" t="s">
        <v>9</v>
      </c>
      <c r="B14444" t="s">
        <v>1236</v>
      </c>
      <c r="C14444">
        <v>30</v>
      </c>
      <c r="D14444" t="s">
        <v>1067</v>
      </c>
      <c r="E14444" t="s">
        <v>1111</v>
      </c>
      <c r="F14444" t="s">
        <v>140</v>
      </c>
      <c r="G14444" t="s">
        <v>140</v>
      </c>
      <c r="H14444" t="s">
        <v>140</v>
      </c>
      <c r="I14444" t="s">
        <v>140</v>
      </c>
    </row>
    <row r="14445" spans="1:9" x14ac:dyDescent="0.35">
      <c r="A14445" t="s">
        <v>9</v>
      </c>
      <c r="B14445" t="s">
        <v>1234</v>
      </c>
      <c r="C14445">
        <v>59</v>
      </c>
      <c r="D14445" t="s">
        <v>140</v>
      </c>
      <c r="E14445" t="s">
        <v>177</v>
      </c>
      <c r="F14445" t="s">
        <v>140</v>
      </c>
      <c r="G14445" t="s">
        <v>140</v>
      </c>
      <c r="H14445" t="s">
        <v>140</v>
      </c>
      <c r="I14445" t="s">
        <v>140</v>
      </c>
    </row>
    <row r="14446" spans="1:9" x14ac:dyDescent="0.35">
      <c r="A14446" t="s">
        <v>9</v>
      </c>
      <c r="B14446" t="s">
        <v>1235</v>
      </c>
      <c r="C14446">
        <v>112</v>
      </c>
      <c r="D14446" t="s">
        <v>1066</v>
      </c>
      <c r="E14446" t="s">
        <v>1202</v>
      </c>
      <c r="F14446" t="s">
        <v>140</v>
      </c>
      <c r="G14446" t="s">
        <v>140</v>
      </c>
      <c r="H14446" t="s">
        <v>140</v>
      </c>
      <c r="I14446" t="s">
        <v>140</v>
      </c>
    </row>
    <row r="14447" spans="1:9" x14ac:dyDescent="0.35">
      <c r="A14447" t="s">
        <v>10</v>
      </c>
      <c r="B14447" t="s">
        <v>1236</v>
      </c>
      <c r="C14447">
        <v>37</v>
      </c>
      <c r="D14447" t="s">
        <v>996</v>
      </c>
      <c r="E14447" t="s">
        <v>997</v>
      </c>
      <c r="F14447" t="s">
        <v>140</v>
      </c>
      <c r="G14447" t="s">
        <v>140</v>
      </c>
      <c r="H14447" t="s">
        <v>140</v>
      </c>
      <c r="I14447" t="s">
        <v>140</v>
      </c>
    </row>
    <row r="14448" spans="1:9" x14ac:dyDescent="0.35">
      <c r="A14448" t="s">
        <v>10</v>
      </c>
      <c r="B14448" t="s">
        <v>1234</v>
      </c>
      <c r="C14448">
        <v>81</v>
      </c>
      <c r="D14448" t="s">
        <v>103</v>
      </c>
      <c r="E14448" t="s">
        <v>104</v>
      </c>
      <c r="F14448" t="s">
        <v>140</v>
      </c>
      <c r="G14448" t="s">
        <v>140</v>
      </c>
      <c r="H14448" t="s">
        <v>140</v>
      </c>
      <c r="I14448" t="s">
        <v>140</v>
      </c>
    </row>
    <row r="14449" spans="1:9" x14ac:dyDescent="0.35">
      <c r="A14449" t="s">
        <v>10</v>
      </c>
      <c r="B14449" t="s">
        <v>1235</v>
      </c>
      <c r="C14449">
        <v>90</v>
      </c>
      <c r="D14449" t="s">
        <v>1044</v>
      </c>
      <c r="E14449" t="s">
        <v>1097</v>
      </c>
      <c r="F14449" t="s">
        <v>140</v>
      </c>
      <c r="G14449" t="s">
        <v>140</v>
      </c>
      <c r="H14449" t="s">
        <v>140</v>
      </c>
      <c r="I14449" t="s">
        <v>140</v>
      </c>
    </row>
    <row r="14450" spans="1:9" x14ac:dyDescent="0.35">
      <c r="A14450" t="s">
        <v>11</v>
      </c>
      <c r="B14450" t="s">
        <v>1236</v>
      </c>
      <c r="C14450">
        <v>27</v>
      </c>
      <c r="D14450" t="s">
        <v>140</v>
      </c>
      <c r="E14450" t="s">
        <v>177</v>
      </c>
      <c r="F14450" t="s">
        <v>140</v>
      </c>
      <c r="G14450" t="s">
        <v>140</v>
      </c>
      <c r="H14450" t="s">
        <v>140</v>
      </c>
      <c r="I14450" t="s">
        <v>140</v>
      </c>
    </row>
    <row r="14451" spans="1:9" x14ac:dyDescent="0.35">
      <c r="A14451" t="s">
        <v>11</v>
      </c>
      <c r="B14451" t="s">
        <v>1234</v>
      </c>
      <c r="C14451">
        <v>75</v>
      </c>
      <c r="D14451" t="s">
        <v>91</v>
      </c>
      <c r="E14451" t="s">
        <v>92</v>
      </c>
      <c r="F14451" t="s">
        <v>140</v>
      </c>
      <c r="G14451" t="s">
        <v>140</v>
      </c>
      <c r="H14451" t="s">
        <v>140</v>
      </c>
      <c r="I14451" t="s">
        <v>140</v>
      </c>
    </row>
    <row r="14452" spans="1:9" x14ac:dyDescent="0.35">
      <c r="A14452" t="s">
        <v>11</v>
      </c>
      <c r="B14452" t="s">
        <v>1235</v>
      </c>
      <c r="C14452">
        <v>104</v>
      </c>
      <c r="D14452" t="s">
        <v>1054</v>
      </c>
      <c r="E14452" t="s">
        <v>1202</v>
      </c>
      <c r="F14452" t="s">
        <v>1009</v>
      </c>
      <c r="G14452" t="s">
        <v>140</v>
      </c>
      <c r="H14452" t="s">
        <v>140</v>
      </c>
      <c r="I14452" t="s">
        <v>140</v>
      </c>
    </row>
    <row r="14453" spans="1:9" x14ac:dyDescent="0.35">
      <c r="A14453" t="s">
        <v>12</v>
      </c>
      <c r="B14453" t="s">
        <v>1236</v>
      </c>
      <c r="C14453">
        <v>30</v>
      </c>
      <c r="D14453" t="s">
        <v>140</v>
      </c>
      <c r="E14453" t="s">
        <v>177</v>
      </c>
      <c r="F14453" t="s">
        <v>140</v>
      </c>
      <c r="G14453" t="s">
        <v>140</v>
      </c>
      <c r="H14453" t="s">
        <v>140</v>
      </c>
      <c r="I14453" t="s">
        <v>140</v>
      </c>
    </row>
    <row r="14454" spans="1:9" x14ac:dyDescent="0.35">
      <c r="A14454" t="s">
        <v>12</v>
      </c>
      <c r="B14454" t="s">
        <v>1234</v>
      </c>
      <c r="C14454">
        <v>75</v>
      </c>
      <c r="D14454" t="s">
        <v>1050</v>
      </c>
      <c r="E14454" t="s">
        <v>1120</v>
      </c>
      <c r="F14454" t="s">
        <v>140</v>
      </c>
      <c r="G14454" t="s">
        <v>140</v>
      </c>
      <c r="H14454" t="s">
        <v>140</v>
      </c>
      <c r="I14454" t="s">
        <v>1058</v>
      </c>
    </row>
    <row r="14455" spans="1:9" x14ac:dyDescent="0.35">
      <c r="A14455" t="s">
        <v>12</v>
      </c>
      <c r="B14455" t="s">
        <v>1235</v>
      </c>
      <c r="C14455">
        <v>104</v>
      </c>
      <c r="D14455" t="s">
        <v>1009</v>
      </c>
      <c r="E14455" t="s">
        <v>1210</v>
      </c>
      <c r="F14455" t="s">
        <v>140</v>
      </c>
      <c r="G14455" t="s">
        <v>140</v>
      </c>
      <c r="H14455" t="s">
        <v>140</v>
      </c>
      <c r="I14455" t="s">
        <v>140</v>
      </c>
    </row>
    <row r="14456" spans="1:9" x14ac:dyDescent="0.35">
      <c r="A14456" t="s">
        <v>13</v>
      </c>
      <c r="B14456" t="s">
        <v>1236</v>
      </c>
      <c r="C14456">
        <v>32</v>
      </c>
      <c r="D14456" t="s">
        <v>1104</v>
      </c>
      <c r="E14456" t="s">
        <v>1084</v>
      </c>
      <c r="F14456" t="s">
        <v>942</v>
      </c>
      <c r="G14456" t="s">
        <v>140</v>
      </c>
      <c r="H14456" t="s">
        <v>140</v>
      </c>
      <c r="I14456" t="s">
        <v>140</v>
      </c>
    </row>
    <row r="14457" spans="1:9" x14ac:dyDescent="0.35">
      <c r="A14457" t="s">
        <v>13</v>
      </c>
      <c r="B14457" t="s">
        <v>1234</v>
      </c>
      <c r="C14457">
        <v>101</v>
      </c>
      <c r="D14457" t="s">
        <v>824</v>
      </c>
      <c r="E14457" t="s">
        <v>1121</v>
      </c>
      <c r="F14457" t="s">
        <v>140</v>
      </c>
      <c r="G14457" t="s">
        <v>1054</v>
      </c>
      <c r="H14457" t="s">
        <v>140</v>
      </c>
      <c r="I14457" t="s">
        <v>140</v>
      </c>
    </row>
    <row r="14458" spans="1:9" x14ac:dyDescent="0.35">
      <c r="A14458" t="s">
        <v>13</v>
      </c>
      <c r="B14458" t="s">
        <v>1235</v>
      </c>
      <c r="C14458">
        <v>73</v>
      </c>
      <c r="D14458" t="s">
        <v>345</v>
      </c>
      <c r="E14458" t="s">
        <v>987</v>
      </c>
      <c r="F14458" t="s">
        <v>1021</v>
      </c>
      <c r="G14458" t="s">
        <v>140</v>
      </c>
      <c r="H14458" t="s">
        <v>140</v>
      </c>
      <c r="I14458" t="s">
        <v>140</v>
      </c>
    </row>
    <row r="14459" spans="1:9" x14ac:dyDescent="0.35">
      <c r="A14459" t="s">
        <v>14</v>
      </c>
      <c r="B14459" t="s">
        <v>1236</v>
      </c>
      <c r="C14459">
        <v>34</v>
      </c>
      <c r="D14459" t="s">
        <v>515</v>
      </c>
      <c r="E14459" t="s">
        <v>514</v>
      </c>
      <c r="F14459" t="s">
        <v>140</v>
      </c>
      <c r="G14459" t="s">
        <v>140</v>
      </c>
      <c r="H14459" t="s">
        <v>140</v>
      </c>
      <c r="I14459" t="s">
        <v>140</v>
      </c>
    </row>
    <row r="14460" spans="1:9" x14ac:dyDescent="0.35">
      <c r="A14460" t="s">
        <v>14</v>
      </c>
      <c r="B14460" t="s">
        <v>1234</v>
      </c>
      <c r="C14460">
        <v>64</v>
      </c>
      <c r="D14460" t="s">
        <v>109</v>
      </c>
      <c r="E14460" t="s">
        <v>98</v>
      </c>
      <c r="F14460" t="s">
        <v>940</v>
      </c>
      <c r="G14460" t="s">
        <v>1012</v>
      </c>
      <c r="H14460" t="s">
        <v>140</v>
      </c>
      <c r="I14460" t="s">
        <v>140</v>
      </c>
    </row>
    <row r="14461" spans="1:9" x14ac:dyDescent="0.35">
      <c r="A14461" t="s">
        <v>14</v>
      </c>
      <c r="B14461" t="s">
        <v>1235</v>
      </c>
      <c r="C14461">
        <v>105</v>
      </c>
      <c r="D14461" t="s">
        <v>1016</v>
      </c>
      <c r="E14461" t="s">
        <v>774</v>
      </c>
      <c r="F14461" t="s">
        <v>1009</v>
      </c>
      <c r="G14461" t="s">
        <v>140</v>
      </c>
      <c r="H14461" t="s">
        <v>140</v>
      </c>
      <c r="I14461" t="s">
        <v>140</v>
      </c>
    </row>
    <row r="14462" spans="1:9" x14ac:dyDescent="0.35">
      <c r="A14462" t="s">
        <v>15</v>
      </c>
      <c r="B14462" t="s">
        <v>1236</v>
      </c>
      <c r="C14462">
        <v>32</v>
      </c>
      <c r="D14462" t="s">
        <v>140</v>
      </c>
      <c r="E14462" t="s">
        <v>177</v>
      </c>
      <c r="F14462" t="s">
        <v>140</v>
      </c>
      <c r="G14462" t="s">
        <v>140</v>
      </c>
      <c r="H14462" t="s">
        <v>140</v>
      </c>
      <c r="I14462" t="s">
        <v>140</v>
      </c>
    </row>
    <row r="14463" spans="1:9" x14ac:dyDescent="0.35">
      <c r="A14463" t="s">
        <v>15</v>
      </c>
      <c r="B14463" t="s">
        <v>1234</v>
      </c>
      <c r="C14463">
        <v>65</v>
      </c>
      <c r="D14463" t="s">
        <v>903</v>
      </c>
      <c r="E14463" t="s">
        <v>904</v>
      </c>
      <c r="F14463" t="s">
        <v>140</v>
      </c>
      <c r="G14463" t="s">
        <v>140</v>
      </c>
      <c r="H14463" t="s">
        <v>140</v>
      </c>
      <c r="I14463" t="s">
        <v>140</v>
      </c>
    </row>
    <row r="14464" spans="1:9" x14ac:dyDescent="0.35">
      <c r="A14464" t="s">
        <v>15</v>
      </c>
      <c r="B14464" t="s">
        <v>1235</v>
      </c>
      <c r="C14464">
        <v>109</v>
      </c>
      <c r="D14464" t="s">
        <v>775</v>
      </c>
      <c r="E14464" t="s">
        <v>774</v>
      </c>
      <c r="F14464" t="s">
        <v>140</v>
      </c>
      <c r="G14464" t="s">
        <v>140</v>
      </c>
      <c r="H14464" t="s">
        <v>140</v>
      </c>
      <c r="I14464" t="s">
        <v>140</v>
      </c>
    </row>
    <row r="14465" spans="1:9" x14ac:dyDescent="0.35">
      <c r="A14465" t="s">
        <v>16</v>
      </c>
      <c r="B14465" t="s">
        <v>1236</v>
      </c>
      <c r="C14465">
        <v>18</v>
      </c>
      <c r="D14465" t="s">
        <v>140</v>
      </c>
      <c r="E14465" t="s">
        <v>177</v>
      </c>
      <c r="F14465" t="s">
        <v>140</v>
      </c>
      <c r="G14465" t="s">
        <v>140</v>
      </c>
      <c r="H14465" t="s">
        <v>140</v>
      </c>
      <c r="I14465" t="s">
        <v>140</v>
      </c>
    </row>
    <row r="14466" spans="1:9" x14ac:dyDescent="0.35">
      <c r="A14466" t="s">
        <v>16</v>
      </c>
      <c r="B14466" t="s">
        <v>1234</v>
      </c>
      <c r="C14466">
        <v>56</v>
      </c>
      <c r="D14466" t="s">
        <v>1049</v>
      </c>
      <c r="E14466" t="s">
        <v>1122</v>
      </c>
      <c r="F14466" t="s">
        <v>140</v>
      </c>
      <c r="G14466" t="s">
        <v>140</v>
      </c>
      <c r="H14466" t="s">
        <v>140</v>
      </c>
      <c r="I14466" t="s">
        <v>140</v>
      </c>
    </row>
    <row r="14467" spans="1:9" x14ac:dyDescent="0.35">
      <c r="A14467" t="s">
        <v>16</v>
      </c>
      <c r="B14467" t="s">
        <v>1235</v>
      </c>
      <c r="C14467">
        <v>132</v>
      </c>
      <c r="D14467" t="s">
        <v>1011</v>
      </c>
      <c r="E14467" t="s">
        <v>1196</v>
      </c>
      <c r="F14467" t="s">
        <v>140</v>
      </c>
      <c r="G14467" t="s">
        <v>140</v>
      </c>
      <c r="H14467" t="s">
        <v>140</v>
      </c>
      <c r="I14467" t="s">
        <v>140</v>
      </c>
    </row>
    <row r="14468" spans="1:9" x14ac:dyDescent="0.35">
      <c r="A14468" t="s">
        <v>17</v>
      </c>
      <c r="B14468" t="s">
        <v>1236</v>
      </c>
      <c r="C14468">
        <v>28</v>
      </c>
      <c r="D14468" t="s">
        <v>394</v>
      </c>
      <c r="E14468" t="s">
        <v>1121</v>
      </c>
      <c r="F14468" t="s">
        <v>140</v>
      </c>
      <c r="G14468" t="s">
        <v>140</v>
      </c>
      <c r="H14468" t="s">
        <v>140</v>
      </c>
      <c r="I14468" t="s">
        <v>140</v>
      </c>
    </row>
    <row r="14469" spans="1:9" x14ac:dyDescent="0.35">
      <c r="A14469" t="s">
        <v>17</v>
      </c>
      <c r="B14469" t="s">
        <v>1234</v>
      </c>
      <c r="C14469">
        <v>85</v>
      </c>
      <c r="D14469" t="s">
        <v>458</v>
      </c>
      <c r="E14469" t="s">
        <v>1137</v>
      </c>
      <c r="F14469" t="s">
        <v>1064</v>
      </c>
      <c r="G14469" t="s">
        <v>140</v>
      </c>
      <c r="H14469" t="s">
        <v>140</v>
      </c>
      <c r="I14469" t="s">
        <v>140</v>
      </c>
    </row>
    <row r="14470" spans="1:9" x14ac:dyDescent="0.35">
      <c r="A14470" t="s">
        <v>17</v>
      </c>
      <c r="B14470" t="s">
        <v>1235</v>
      </c>
      <c r="C14470">
        <v>90</v>
      </c>
      <c r="D14470" t="s">
        <v>1062</v>
      </c>
      <c r="E14470" t="s">
        <v>1124</v>
      </c>
      <c r="F14470" t="s">
        <v>1019</v>
      </c>
      <c r="G14470" t="s">
        <v>140</v>
      </c>
      <c r="H14470" t="s">
        <v>140</v>
      </c>
      <c r="I14470" t="s">
        <v>140</v>
      </c>
    </row>
    <row r="14471" spans="1:9" x14ac:dyDescent="0.35">
      <c r="A14471" t="s">
        <v>18</v>
      </c>
      <c r="B14471" t="s">
        <v>1236</v>
      </c>
      <c r="C14471">
        <v>18</v>
      </c>
      <c r="D14471" t="s">
        <v>1052</v>
      </c>
      <c r="E14471" t="s">
        <v>732</v>
      </c>
      <c r="F14471" t="s">
        <v>1011</v>
      </c>
      <c r="G14471" t="s">
        <v>140</v>
      </c>
      <c r="H14471" t="s">
        <v>140</v>
      </c>
      <c r="I14471" t="s">
        <v>140</v>
      </c>
    </row>
    <row r="14472" spans="1:9" x14ac:dyDescent="0.35">
      <c r="A14472" t="s">
        <v>18</v>
      </c>
      <c r="B14472" t="s">
        <v>1234</v>
      </c>
      <c r="C14472">
        <v>92</v>
      </c>
      <c r="D14472" t="s">
        <v>1055</v>
      </c>
      <c r="E14472" t="s">
        <v>1159</v>
      </c>
      <c r="F14472" t="s">
        <v>140</v>
      </c>
      <c r="G14472" t="s">
        <v>140</v>
      </c>
      <c r="H14472" t="s">
        <v>140</v>
      </c>
      <c r="I14472" t="s">
        <v>140</v>
      </c>
    </row>
    <row r="14473" spans="1:9" x14ac:dyDescent="0.35">
      <c r="A14473" t="s">
        <v>18</v>
      </c>
      <c r="B14473" t="s">
        <v>1235</v>
      </c>
      <c r="C14473">
        <v>95</v>
      </c>
      <c r="D14473" t="s">
        <v>1060</v>
      </c>
      <c r="E14473" t="s">
        <v>1144</v>
      </c>
      <c r="F14473" t="s">
        <v>140</v>
      </c>
      <c r="G14473" t="s">
        <v>140</v>
      </c>
      <c r="H14473" t="s">
        <v>140</v>
      </c>
      <c r="I14473" t="s">
        <v>140</v>
      </c>
    </row>
    <row r="14474" spans="1:9" x14ac:dyDescent="0.35">
      <c r="A14474" t="s">
        <v>19</v>
      </c>
      <c r="B14474" t="s">
        <v>1236</v>
      </c>
      <c r="C14474">
        <v>26</v>
      </c>
      <c r="D14474" t="s">
        <v>140</v>
      </c>
      <c r="E14474" t="s">
        <v>177</v>
      </c>
      <c r="F14474" t="s">
        <v>140</v>
      </c>
      <c r="G14474" t="s">
        <v>140</v>
      </c>
      <c r="H14474" t="s">
        <v>140</v>
      </c>
      <c r="I14474" t="s">
        <v>140</v>
      </c>
    </row>
    <row r="14475" spans="1:9" x14ac:dyDescent="0.35">
      <c r="A14475" t="s">
        <v>19</v>
      </c>
      <c r="B14475" t="s">
        <v>1234</v>
      </c>
      <c r="C14475">
        <v>72</v>
      </c>
      <c r="D14475" t="s">
        <v>1019</v>
      </c>
      <c r="E14475" t="s">
        <v>1201</v>
      </c>
      <c r="F14475" t="s">
        <v>140</v>
      </c>
      <c r="G14475" t="s">
        <v>140</v>
      </c>
      <c r="H14475" t="s">
        <v>140</v>
      </c>
      <c r="I14475" t="s">
        <v>140</v>
      </c>
    </row>
    <row r="14476" spans="1:9" x14ac:dyDescent="0.35">
      <c r="A14476" t="s">
        <v>19</v>
      </c>
      <c r="B14476" t="s">
        <v>1235</v>
      </c>
      <c r="C14476">
        <v>108</v>
      </c>
      <c r="D14476" t="s">
        <v>1055</v>
      </c>
      <c r="E14476" t="s">
        <v>1159</v>
      </c>
      <c r="F14476" t="s">
        <v>140</v>
      </c>
      <c r="G14476" t="s">
        <v>140</v>
      </c>
      <c r="H14476" t="s">
        <v>140</v>
      </c>
      <c r="I14476" t="s">
        <v>140</v>
      </c>
    </row>
    <row r="14477" spans="1:9" x14ac:dyDescent="0.35">
      <c r="A14477" t="s">
        <v>20</v>
      </c>
      <c r="B14477" t="s">
        <v>1236</v>
      </c>
      <c r="C14477">
        <v>32</v>
      </c>
      <c r="D14477" t="s">
        <v>824</v>
      </c>
      <c r="E14477" t="s">
        <v>933</v>
      </c>
      <c r="F14477" t="s">
        <v>140</v>
      </c>
      <c r="G14477" t="s">
        <v>140</v>
      </c>
      <c r="H14477" t="s">
        <v>140</v>
      </c>
      <c r="I14477" t="s">
        <v>140</v>
      </c>
    </row>
    <row r="14478" spans="1:9" x14ac:dyDescent="0.35">
      <c r="A14478" t="s">
        <v>20</v>
      </c>
      <c r="B14478" t="s">
        <v>1234</v>
      </c>
      <c r="C14478">
        <v>66</v>
      </c>
      <c r="D14478" t="s">
        <v>869</v>
      </c>
      <c r="E14478" t="s">
        <v>870</v>
      </c>
      <c r="F14478" t="s">
        <v>140</v>
      </c>
      <c r="G14478" t="s">
        <v>140</v>
      </c>
      <c r="H14478" t="s">
        <v>140</v>
      </c>
      <c r="I14478" t="s">
        <v>140</v>
      </c>
    </row>
    <row r="14479" spans="1:9" x14ac:dyDescent="0.35">
      <c r="A14479" t="s">
        <v>20</v>
      </c>
      <c r="B14479" t="s">
        <v>1235</v>
      </c>
      <c r="C14479">
        <v>108</v>
      </c>
      <c r="D14479" t="s">
        <v>949</v>
      </c>
      <c r="E14479" t="s">
        <v>938</v>
      </c>
      <c r="F14479" t="s">
        <v>140</v>
      </c>
      <c r="G14479" t="s">
        <v>140</v>
      </c>
      <c r="H14479" t="s">
        <v>140</v>
      </c>
      <c r="I14479" t="s">
        <v>1014</v>
      </c>
    </row>
    <row r="14480" spans="1:9" x14ac:dyDescent="0.35">
      <c r="A14480" t="s">
        <v>21</v>
      </c>
      <c r="B14480" t="s">
        <v>1236</v>
      </c>
      <c r="C14480">
        <v>53</v>
      </c>
      <c r="D14480" t="s">
        <v>140</v>
      </c>
      <c r="E14480" t="s">
        <v>177</v>
      </c>
      <c r="F14480" t="s">
        <v>140</v>
      </c>
      <c r="G14480" t="s">
        <v>140</v>
      </c>
      <c r="H14480" t="s">
        <v>140</v>
      </c>
      <c r="I14480" t="s">
        <v>140</v>
      </c>
    </row>
    <row r="14481" spans="1:9" x14ac:dyDescent="0.35">
      <c r="A14481" t="s">
        <v>21</v>
      </c>
      <c r="B14481" t="s">
        <v>1234</v>
      </c>
      <c r="C14481">
        <v>44</v>
      </c>
      <c r="D14481" t="s">
        <v>140</v>
      </c>
      <c r="E14481" t="s">
        <v>177</v>
      </c>
      <c r="F14481" t="s">
        <v>140</v>
      </c>
      <c r="G14481" t="s">
        <v>140</v>
      </c>
      <c r="H14481" t="s">
        <v>140</v>
      </c>
      <c r="I14481" t="s">
        <v>140</v>
      </c>
    </row>
    <row r="14482" spans="1:9" x14ac:dyDescent="0.35">
      <c r="A14482" t="s">
        <v>21</v>
      </c>
      <c r="B14482" t="s">
        <v>1235</v>
      </c>
      <c r="C14482">
        <v>113</v>
      </c>
      <c r="D14482" t="s">
        <v>954</v>
      </c>
      <c r="E14482" t="s">
        <v>955</v>
      </c>
      <c r="F14482" t="s">
        <v>140</v>
      </c>
      <c r="G14482" t="s">
        <v>140</v>
      </c>
      <c r="H14482" t="s">
        <v>140</v>
      </c>
      <c r="I14482" t="s">
        <v>140</v>
      </c>
    </row>
    <row r="14483" spans="1:9" x14ac:dyDescent="0.35">
      <c r="A14483" t="s">
        <v>22</v>
      </c>
      <c r="B14483" t="s">
        <v>1236</v>
      </c>
      <c r="C14483">
        <v>35</v>
      </c>
      <c r="D14483" t="s">
        <v>919</v>
      </c>
      <c r="E14483" t="s">
        <v>918</v>
      </c>
      <c r="F14483" t="s">
        <v>140</v>
      </c>
      <c r="G14483" t="s">
        <v>140</v>
      </c>
      <c r="H14483" t="s">
        <v>140</v>
      </c>
      <c r="I14483" t="s">
        <v>140</v>
      </c>
    </row>
    <row r="14484" spans="1:9" x14ac:dyDescent="0.35">
      <c r="A14484" t="s">
        <v>22</v>
      </c>
      <c r="B14484" t="s">
        <v>1234</v>
      </c>
      <c r="C14484">
        <v>80</v>
      </c>
      <c r="D14484" t="s">
        <v>660</v>
      </c>
      <c r="E14484" t="s">
        <v>661</v>
      </c>
      <c r="F14484" t="s">
        <v>140</v>
      </c>
      <c r="G14484" t="s">
        <v>140</v>
      </c>
      <c r="H14484" t="s">
        <v>140</v>
      </c>
      <c r="I14484" t="s">
        <v>140</v>
      </c>
    </row>
    <row r="14485" spans="1:9" x14ac:dyDescent="0.35">
      <c r="A14485" t="s">
        <v>22</v>
      </c>
      <c r="B14485" t="s">
        <v>1235</v>
      </c>
      <c r="C14485">
        <v>94</v>
      </c>
      <c r="D14485" t="s">
        <v>1048</v>
      </c>
      <c r="E14485" t="s">
        <v>1160</v>
      </c>
      <c r="F14485" t="s">
        <v>140</v>
      </c>
      <c r="G14485" t="s">
        <v>140</v>
      </c>
      <c r="H14485" t="s">
        <v>140</v>
      </c>
      <c r="I14485" t="s">
        <v>140</v>
      </c>
    </row>
    <row r="14486" spans="1:9" x14ac:dyDescent="0.35">
      <c r="A14486" t="s">
        <v>23</v>
      </c>
      <c r="B14486" t="s">
        <v>1236</v>
      </c>
      <c r="C14486">
        <v>39</v>
      </c>
      <c r="D14486" t="s">
        <v>971</v>
      </c>
      <c r="E14486" t="s">
        <v>1207</v>
      </c>
      <c r="F14486" t="s">
        <v>140</v>
      </c>
      <c r="G14486" t="s">
        <v>140</v>
      </c>
      <c r="H14486" t="s">
        <v>140</v>
      </c>
      <c r="I14486" t="s">
        <v>140</v>
      </c>
    </row>
    <row r="14487" spans="1:9" x14ac:dyDescent="0.35">
      <c r="A14487" t="s">
        <v>23</v>
      </c>
      <c r="B14487" t="s">
        <v>1234</v>
      </c>
      <c r="C14487">
        <v>86</v>
      </c>
      <c r="D14487" t="s">
        <v>869</v>
      </c>
      <c r="E14487" t="s">
        <v>1109</v>
      </c>
      <c r="F14487" t="s">
        <v>140</v>
      </c>
      <c r="G14487" t="s">
        <v>1009</v>
      </c>
      <c r="H14487" t="s">
        <v>140</v>
      </c>
      <c r="I14487" t="s">
        <v>140</v>
      </c>
    </row>
    <row r="14488" spans="1:9" x14ac:dyDescent="0.35">
      <c r="A14488" t="s">
        <v>23</v>
      </c>
      <c r="B14488" t="s">
        <v>1235</v>
      </c>
      <c r="C14488">
        <v>80</v>
      </c>
      <c r="D14488" t="s">
        <v>140</v>
      </c>
      <c r="E14488" t="s">
        <v>177</v>
      </c>
      <c r="F14488" t="s">
        <v>140</v>
      </c>
      <c r="G14488" t="s">
        <v>140</v>
      </c>
      <c r="H14488" t="s">
        <v>140</v>
      </c>
      <c r="I14488" t="s">
        <v>140</v>
      </c>
    </row>
    <row r="14489" spans="1:9" x14ac:dyDescent="0.35">
      <c r="A14489" t="s">
        <v>24</v>
      </c>
      <c r="B14489" t="s">
        <v>1236</v>
      </c>
      <c r="C14489">
        <v>29</v>
      </c>
      <c r="D14489" t="s">
        <v>1007</v>
      </c>
      <c r="E14489" t="s">
        <v>1006</v>
      </c>
      <c r="F14489" t="s">
        <v>140</v>
      </c>
      <c r="G14489" t="s">
        <v>140</v>
      </c>
      <c r="H14489" t="s">
        <v>140</v>
      </c>
      <c r="I14489" t="s">
        <v>140</v>
      </c>
    </row>
    <row r="14490" spans="1:9" x14ac:dyDescent="0.35">
      <c r="A14490" t="s">
        <v>24</v>
      </c>
      <c r="B14490" t="s">
        <v>1234</v>
      </c>
      <c r="C14490">
        <v>62</v>
      </c>
      <c r="D14490" t="s">
        <v>875</v>
      </c>
      <c r="E14490" t="s">
        <v>858</v>
      </c>
      <c r="F14490" t="s">
        <v>1013</v>
      </c>
      <c r="G14490" t="s">
        <v>1013</v>
      </c>
      <c r="H14490" t="s">
        <v>140</v>
      </c>
      <c r="I14490" t="s">
        <v>140</v>
      </c>
    </row>
    <row r="14491" spans="1:9" x14ac:dyDescent="0.35">
      <c r="A14491" t="s">
        <v>24</v>
      </c>
      <c r="B14491" t="s">
        <v>1235</v>
      </c>
      <c r="C14491">
        <v>116</v>
      </c>
      <c r="D14491" t="s">
        <v>1008</v>
      </c>
      <c r="E14491" t="s">
        <v>1178</v>
      </c>
      <c r="F14491" t="s">
        <v>140</v>
      </c>
      <c r="G14491" t="s">
        <v>140</v>
      </c>
      <c r="H14491" t="s">
        <v>140</v>
      </c>
      <c r="I14491" t="s">
        <v>140</v>
      </c>
    </row>
    <row r="14492" spans="1:9" x14ac:dyDescent="0.35">
      <c r="A14492" t="s">
        <v>25</v>
      </c>
      <c r="B14492" t="s">
        <v>1236</v>
      </c>
      <c r="C14492">
        <v>26</v>
      </c>
      <c r="D14492" t="s">
        <v>1098</v>
      </c>
      <c r="E14492" t="s">
        <v>1204</v>
      </c>
      <c r="F14492" t="s">
        <v>140</v>
      </c>
      <c r="G14492" t="s">
        <v>140</v>
      </c>
      <c r="H14492" t="s">
        <v>140</v>
      </c>
      <c r="I14492" t="s">
        <v>140</v>
      </c>
    </row>
    <row r="14493" spans="1:9" x14ac:dyDescent="0.35">
      <c r="A14493" t="s">
        <v>25</v>
      </c>
      <c r="B14493" t="s">
        <v>1234</v>
      </c>
      <c r="C14493">
        <v>72</v>
      </c>
      <c r="D14493" t="s">
        <v>841</v>
      </c>
      <c r="E14493" t="s">
        <v>859</v>
      </c>
      <c r="F14493" t="s">
        <v>140</v>
      </c>
      <c r="G14493" t="s">
        <v>140</v>
      </c>
      <c r="H14493" t="s">
        <v>775</v>
      </c>
      <c r="I14493" t="s">
        <v>140</v>
      </c>
    </row>
    <row r="14494" spans="1:9" x14ac:dyDescent="0.35">
      <c r="A14494" t="s">
        <v>25</v>
      </c>
      <c r="B14494" t="s">
        <v>1235</v>
      </c>
      <c r="C14494">
        <v>106</v>
      </c>
      <c r="D14494" t="s">
        <v>1043</v>
      </c>
      <c r="E14494" t="s">
        <v>1183</v>
      </c>
      <c r="F14494" t="s">
        <v>140</v>
      </c>
      <c r="G14494" t="s">
        <v>140</v>
      </c>
      <c r="H14494" t="s">
        <v>140</v>
      </c>
      <c r="I14494" t="s">
        <v>140</v>
      </c>
    </row>
    <row r="14495" spans="1:9" x14ac:dyDescent="0.35">
      <c r="A14495" t="s">
        <v>26</v>
      </c>
      <c r="B14495" t="s">
        <v>1236</v>
      </c>
      <c r="C14495">
        <v>23</v>
      </c>
      <c r="D14495" t="s">
        <v>1044</v>
      </c>
      <c r="E14495" t="s">
        <v>1097</v>
      </c>
      <c r="F14495" t="s">
        <v>140</v>
      </c>
      <c r="G14495" t="s">
        <v>140</v>
      </c>
      <c r="H14495" t="s">
        <v>140</v>
      </c>
      <c r="I14495" t="s">
        <v>140</v>
      </c>
    </row>
    <row r="14496" spans="1:9" x14ac:dyDescent="0.35">
      <c r="A14496" t="s">
        <v>26</v>
      </c>
      <c r="B14496" t="s">
        <v>1234</v>
      </c>
      <c r="C14496">
        <v>80</v>
      </c>
      <c r="D14496" t="s">
        <v>929</v>
      </c>
      <c r="E14496" t="s">
        <v>928</v>
      </c>
      <c r="F14496" t="s">
        <v>140</v>
      </c>
      <c r="G14496" t="s">
        <v>140</v>
      </c>
      <c r="H14496" t="s">
        <v>140</v>
      </c>
      <c r="I14496" t="s">
        <v>140</v>
      </c>
    </row>
    <row r="14497" spans="1:9" x14ac:dyDescent="0.35">
      <c r="A14497" t="s">
        <v>26</v>
      </c>
      <c r="B14497" t="s">
        <v>1235</v>
      </c>
      <c r="C14497">
        <v>99</v>
      </c>
      <c r="D14497" t="s">
        <v>1046</v>
      </c>
      <c r="E14497" t="s">
        <v>1119</v>
      </c>
      <c r="F14497" t="s">
        <v>140</v>
      </c>
      <c r="G14497" t="s">
        <v>140</v>
      </c>
      <c r="H14497" t="s">
        <v>140</v>
      </c>
      <c r="I14497" t="s">
        <v>140</v>
      </c>
    </row>
    <row r="14498" spans="1:9" x14ac:dyDescent="0.35">
      <c r="A14498" t="s">
        <v>27</v>
      </c>
      <c r="B14498" t="s">
        <v>1236</v>
      </c>
      <c r="C14498">
        <v>25</v>
      </c>
      <c r="D14498" t="s">
        <v>140</v>
      </c>
      <c r="E14498" t="s">
        <v>177</v>
      </c>
      <c r="F14498" t="s">
        <v>140</v>
      </c>
      <c r="G14498" t="s">
        <v>140</v>
      </c>
      <c r="H14498" t="s">
        <v>140</v>
      </c>
      <c r="I14498" t="s">
        <v>140</v>
      </c>
    </row>
    <row r="14499" spans="1:9" x14ac:dyDescent="0.35">
      <c r="A14499" t="s">
        <v>27</v>
      </c>
      <c r="B14499" t="s">
        <v>1234</v>
      </c>
      <c r="C14499">
        <v>53</v>
      </c>
      <c r="D14499" t="s">
        <v>1045</v>
      </c>
      <c r="E14499" t="s">
        <v>1123</v>
      </c>
      <c r="F14499" t="s">
        <v>140</v>
      </c>
      <c r="G14499" t="s">
        <v>140</v>
      </c>
      <c r="H14499" t="s">
        <v>140</v>
      </c>
      <c r="I14499" t="s">
        <v>140</v>
      </c>
    </row>
    <row r="14500" spans="1:9" x14ac:dyDescent="0.35">
      <c r="A14500" t="s">
        <v>27</v>
      </c>
      <c r="B14500" t="s">
        <v>1235</v>
      </c>
      <c r="C14500">
        <v>126</v>
      </c>
      <c r="D14500" t="s">
        <v>949</v>
      </c>
      <c r="E14500" t="s">
        <v>948</v>
      </c>
      <c r="F14500" t="s">
        <v>140</v>
      </c>
      <c r="G14500" t="s">
        <v>140</v>
      </c>
      <c r="H14500" t="s">
        <v>140</v>
      </c>
      <c r="I14500" t="s">
        <v>140</v>
      </c>
    </row>
    <row r="14501" spans="1:9" x14ac:dyDescent="0.35">
      <c r="A14501" t="s">
        <v>28</v>
      </c>
      <c r="B14501" t="s">
        <v>1236</v>
      </c>
      <c r="C14501">
        <v>39</v>
      </c>
      <c r="D14501" t="s">
        <v>147</v>
      </c>
      <c r="E14501" t="s">
        <v>930</v>
      </c>
      <c r="F14501" t="s">
        <v>140</v>
      </c>
      <c r="G14501" t="s">
        <v>140</v>
      </c>
      <c r="H14501" t="s">
        <v>140</v>
      </c>
      <c r="I14501" t="s">
        <v>140</v>
      </c>
    </row>
    <row r="14502" spans="1:9" x14ac:dyDescent="0.35">
      <c r="A14502" t="s">
        <v>28</v>
      </c>
      <c r="B14502" t="s">
        <v>1234</v>
      </c>
      <c r="C14502">
        <v>68</v>
      </c>
      <c r="D14502" t="s">
        <v>1057</v>
      </c>
      <c r="E14502" t="s">
        <v>1115</v>
      </c>
      <c r="F14502" t="s">
        <v>140</v>
      </c>
      <c r="G14502" t="s">
        <v>140</v>
      </c>
      <c r="H14502" t="s">
        <v>140</v>
      </c>
      <c r="I14502" t="s">
        <v>140</v>
      </c>
    </row>
    <row r="14503" spans="1:9" x14ac:dyDescent="0.35">
      <c r="A14503" t="s">
        <v>28</v>
      </c>
      <c r="B14503" t="s">
        <v>1235</v>
      </c>
      <c r="C14503">
        <v>100</v>
      </c>
      <c r="D14503" t="s">
        <v>140</v>
      </c>
      <c r="E14503" t="s">
        <v>177</v>
      </c>
      <c r="F14503" t="s">
        <v>140</v>
      </c>
      <c r="G14503" t="s">
        <v>140</v>
      </c>
      <c r="H14503" t="s">
        <v>140</v>
      </c>
      <c r="I14503" t="s">
        <v>140</v>
      </c>
    </row>
    <row r="14504" spans="1:9" x14ac:dyDescent="0.35">
      <c r="A14504" t="s">
        <v>29</v>
      </c>
      <c r="B14504" t="s">
        <v>1236</v>
      </c>
      <c r="C14504">
        <v>29</v>
      </c>
      <c r="D14504" t="s">
        <v>1070</v>
      </c>
      <c r="E14504" t="s">
        <v>1143</v>
      </c>
      <c r="F14504" t="s">
        <v>140</v>
      </c>
      <c r="G14504" t="s">
        <v>140</v>
      </c>
      <c r="H14504" t="s">
        <v>140</v>
      </c>
      <c r="I14504" t="s">
        <v>140</v>
      </c>
    </row>
    <row r="14505" spans="1:9" x14ac:dyDescent="0.35">
      <c r="A14505" t="s">
        <v>29</v>
      </c>
      <c r="B14505" t="s">
        <v>1234</v>
      </c>
      <c r="C14505">
        <v>63</v>
      </c>
      <c r="D14505" t="s">
        <v>1053</v>
      </c>
      <c r="E14505" t="s">
        <v>122</v>
      </c>
      <c r="F14505" t="s">
        <v>1017</v>
      </c>
      <c r="G14505" t="s">
        <v>1043</v>
      </c>
      <c r="H14505" t="s">
        <v>140</v>
      </c>
      <c r="I14505" t="s">
        <v>140</v>
      </c>
    </row>
    <row r="14506" spans="1:9" x14ac:dyDescent="0.35">
      <c r="A14506" t="s">
        <v>29</v>
      </c>
      <c r="B14506" t="s">
        <v>1235</v>
      </c>
      <c r="C14506">
        <v>112</v>
      </c>
      <c r="D14506" t="s">
        <v>1007</v>
      </c>
      <c r="E14506" t="s">
        <v>1006</v>
      </c>
      <c r="F14506" t="s">
        <v>140</v>
      </c>
      <c r="G14506" t="s">
        <v>140</v>
      </c>
      <c r="H14506" t="s">
        <v>140</v>
      </c>
      <c r="I14506" t="s">
        <v>140</v>
      </c>
    </row>
    <row r="14507" spans="1:9" x14ac:dyDescent="0.35">
      <c r="A14507" t="s">
        <v>30</v>
      </c>
      <c r="B14507" t="s">
        <v>1236</v>
      </c>
      <c r="C14507">
        <v>26</v>
      </c>
      <c r="D14507" t="s">
        <v>140</v>
      </c>
      <c r="E14507" t="s">
        <v>177</v>
      </c>
      <c r="F14507" t="s">
        <v>140</v>
      </c>
      <c r="G14507" t="s">
        <v>140</v>
      </c>
      <c r="H14507" t="s">
        <v>140</v>
      </c>
      <c r="I14507" t="s">
        <v>140</v>
      </c>
    </row>
    <row r="14508" spans="1:9" x14ac:dyDescent="0.35">
      <c r="A14508" t="s">
        <v>30</v>
      </c>
      <c r="B14508" t="s">
        <v>1234</v>
      </c>
      <c r="C14508">
        <v>57</v>
      </c>
      <c r="D14508" t="s">
        <v>991</v>
      </c>
      <c r="E14508" t="s">
        <v>130</v>
      </c>
      <c r="F14508" t="s">
        <v>140</v>
      </c>
      <c r="G14508" t="s">
        <v>1009</v>
      </c>
      <c r="H14508" t="s">
        <v>140</v>
      </c>
      <c r="I14508" t="s">
        <v>140</v>
      </c>
    </row>
    <row r="14509" spans="1:9" x14ac:dyDescent="0.35">
      <c r="A14509" t="s">
        <v>30</v>
      </c>
      <c r="B14509" t="s">
        <v>1235</v>
      </c>
      <c r="C14509">
        <v>119</v>
      </c>
      <c r="D14509" t="s">
        <v>1073</v>
      </c>
      <c r="E14509" t="s">
        <v>918</v>
      </c>
      <c r="F14509" t="s">
        <v>140</v>
      </c>
      <c r="G14509" t="s">
        <v>140</v>
      </c>
      <c r="H14509" t="s">
        <v>775</v>
      </c>
      <c r="I14509" t="s">
        <v>140</v>
      </c>
    </row>
    <row r="14510" spans="1:9" x14ac:dyDescent="0.35">
      <c r="A14510" t="s">
        <v>31</v>
      </c>
      <c r="B14510" t="s">
        <v>1236</v>
      </c>
      <c r="C14510">
        <v>24</v>
      </c>
      <c r="D14510" t="s">
        <v>949</v>
      </c>
      <c r="E14510" t="s">
        <v>948</v>
      </c>
      <c r="F14510" t="s">
        <v>140</v>
      </c>
      <c r="G14510" t="s">
        <v>140</v>
      </c>
      <c r="H14510" t="s">
        <v>140</v>
      </c>
      <c r="I14510" t="s">
        <v>140</v>
      </c>
    </row>
    <row r="14511" spans="1:9" x14ac:dyDescent="0.35">
      <c r="A14511" t="s">
        <v>31</v>
      </c>
      <c r="B14511" t="s">
        <v>1234</v>
      </c>
      <c r="C14511">
        <v>105</v>
      </c>
      <c r="D14511" t="s">
        <v>1049</v>
      </c>
      <c r="E14511" t="s">
        <v>998</v>
      </c>
      <c r="F14511" t="s">
        <v>1055</v>
      </c>
      <c r="G14511" t="s">
        <v>140</v>
      </c>
      <c r="H14511" t="s">
        <v>140</v>
      </c>
      <c r="I14511" t="s">
        <v>140</v>
      </c>
    </row>
    <row r="14512" spans="1:9" x14ac:dyDescent="0.35">
      <c r="A14512" t="s">
        <v>31</v>
      </c>
      <c r="B14512" t="s">
        <v>1235</v>
      </c>
      <c r="C14512">
        <v>78</v>
      </c>
      <c r="D14512" t="s">
        <v>940</v>
      </c>
      <c r="E14512" t="s">
        <v>1168</v>
      </c>
      <c r="F14512" t="s">
        <v>140</v>
      </c>
      <c r="G14512" t="s">
        <v>140</v>
      </c>
      <c r="H14512" t="s">
        <v>140</v>
      </c>
      <c r="I14512" t="s">
        <v>140</v>
      </c>
    </row>
    <row r="14513" spans="1:9" x14ac:dyDescent="0.35">
      <c r="A14513" t="s">
        <v>32</v>
      </c>
      <c r="B14513" t="s">
        <v>1236</v>
      </c>
      <c r="C14513">
        <v>725</v>
      </c>
      <c r="D14513" t="s">
        <v>1004</v>
      </c>
      <c r="E14513" t="s">
        <v>1108</v>
      </c>
      <c r="F14513" t="s">
        <v>1010</v>
      </c>
      <c r="G14513" t="s">
        <v>140</v>
      </c>
      <c r="H14513" t="s">
        <v>140</v>
      </c>
      <c r="I14513" t="s">
        <v>140</v>
      </c>
    </row>
    <row r="14514" spans="1:9" x14ac:dyDescent="0.35">
      <c r="A14514" t="s">
        <v>32</v>
      </c>
      <c r="B14514" t="s">
        <v>1234</v>
      </c>
      <c r="C14514">
        <v>1742</v>
      </c>
      <c r="D14514" t="s">
        <v>458</v>
      </c>
      <c r="E14514" t="s">
        <v>1024</v>
      </c>
      <c r="F14514" t="s">
        <v>1013</v>
      </c>
      <c r="G14514" t="s">
        <v>1010</v>
      </c>
      <c r="H14514" t="s">
        <v>140</v>
      </c>
      <c r="I14514" t="s">
        <v>140</v>
      </c>
    </row>
    <row r="14515" spans="1:9" x14ac:dyDescent="0.35">
      <c r="A14515" t="s">
        <v>32</v>
      </c>
      <c r="B14515" t="s">
        <v>1235</v>
      </c>
      <c r="C14515">
        <v>2463</v>
      </c>
      <c r="D14515" t="s">
        <v>1055</v>
      </c>
      <c r="E14515" t="s">
        <v>1183</v>
      </c>
      <c r="F14515" t="s">
        <v>1008</v>
      </c>
      <c r="G14515" t="s">
        <v>140</v>
      </c>
      <c r="H14515" t="s">
        <v>140</v>
      </c>
      <c r="I14515" t="s">
        <v>140</v>
      </c>
    </row>
    <row r="14517" spans="1:9" x14ac:dyDescent="0.35">
      <c r="A14517" t="s">
        <v>1584</v>
      </c>
    </row>
    <row r="14518" spans="1:9" x14ac:dyDescent="0.35">
      <c r="A14518" t="s">
        <v>2</v>
      </c>
      <c r="B14518" t="s">
        <v>1150</v>
      </c>
      <c r="C14518" t="s">
        <v>3</v>
      </c>
      <c r="D14518" t="s">
        <v>1576</v>
      </c>
      <c r="E14518" t="s">
        <v>1577</v>
      </c>
      <c r="F14518" t="s">
        <v>1578</v>
      </c>
      <c r="G14518" t="s">
        <v>1579</v>
      </c>
      <c r="H14518" t="s">
        <v>1580</v>
      </c>
      <c r="I14518" t="s">
        <v>1581</v>
      </c>
    </row>
    <row r="14519" spans="1:9" x14ac:dyDescent="0.35">
      <c r="A14519" t="s">
        <v>8</v>
      </c>
      <c r="B14519" t="s">
        <v>1151</v>
      </c>
      <c r="C14519">
        <v>133</v>
      </c>
      <c r="D14519" t="s">
        <v>1068</v>
      </c>
      <c r="E14519" t="s">
        <v>1116</v>
      </c>
      <c r="F14519" t="s">
        <v>1021</v>
      </c>
      <c r="G14519" t="s">
        <v>140</v>
      </c>
      <c r="H14519" t="s">
        <v>140</v>
      </c>
      <c r="I14519" t="s">
        <v>140</v>
      </c>
    </row>
    <row r="14520" spans="1:9" x14ac:dyDescent="0.35">
      <c r="A14520" t="s">
        <v>8</v>
      </c>
      <c r="B14520" t="s">
        <v>1152</v>
      </c>
      <c r="C14520">
        <v>56</v>
      </c>
      <c r="D14520" t="s">
        <v>875</v>
      </c>
      <c r="E14520" t="s">
        <v>92</v>
      </c>
      <c r="F14520" t="s">
        <v>1007</v>
      </c>
      <c r="G14520" t="s">
        <v>140</v>
      </c>
      <c r="H14520" t="s">
        <v>140</v>
      </c>
      <c r="I14520" t="s">
        <v>140</v>
      </c>
    </row>
    <row r="14521" spans="1:9" x14ac:dyDescent="0.35">
      <c r="A14521" t="s">
        <v>8</v>
      </c>
      <c r="B14521" t="s">
        <v>339</v>
      </c>
      <c r="C14521">
        <v>15</v>
      </c>
      <c r="D14521" t="s">
        <v>140</v>
      </c>
      <c r="E14521" t="s">
        <v>177</v>
      </c>
      <c r="F14521" t="s">
        <v>140</v>
      </c>
      <c r="G14521" t="s">
        <v>140</v>
      </c>
      <c r="H14521" t="s">
        <v>140</v>
      </c>
      <c r="I14521" t="s">
        <v>140</v>
      </c>
    </row>
    <row r="14522" spans="1:9" x14ac:dyDescent="0.35">
      <c r="A14522" t="s">
        <v>9</v>
      </c>
      <c r="B14522" t="s">
        <v>1151</v>
      </c>
      <c r="C14522">
        <v>122</v>
      </c>
      <c r="D14522" t="s">
        <v>1018</v>
      </c>
      <c r="E14522" t="s">
        <v>1142</v>
      </c>
      <c r="F14522" t="s">
        <v>140</v>
      </c>
      <c r="G14522" t="s">
        <v>140</v>
      </c>
      <c r="H14522" t="s">
        <v>140</v>
      </c>
      <c r="I14522" t="s">
        <v>140</v>
      </c>
    </row>
    <row r="14523" spans="1:9" x14ac:dyDescent="0.35">
      <c r="A14523" t="s">
        <v>9</v>
      </c>
      <c r="B14523" t="s">
        <v>1152</v>
      </c>
      <c r="C14523">
        <v>67</v>
      </c>
      <c r="D14523" t="s">
        <v>140</v>
      </c>
      <c r="E14523" t="s">
        <v>177</v>
      </c>
      <c r="F14523" t="s">
        <v>140</v>
      </c>
      <c r="G14523" t="s">
        <v>140</v>
      </c>
      <c r="H14523" t="s">
        <v>140</v>
      </c>
      <c r="I14523" t="s">
        <v>140</v>
      </c>
    </row>
    <row r="14524" spans="1:9" x14ac:dyDescent="0.35">
      <c r="A14524" t="s">
        <v>9</v>
      </c>
      <c r="B14524" t="s">
        <v>339</v>
      </c>
      <c r="C14524">
        <v>12</v>
      </c>
      <c r="D14524" t="s">
        <v>140</v>
      </c>
      <c r="E14524" t="s">
        <v>177</v>
      </c>
      <c r="F14524" t="s">
        <v>140</v>
      </c>
      <c r="G14524" t="s">
        <v>140</v>
      </c>
      <c r="H14524" t="s">
        <v>140</v>
      </c>
      <c r="I14524" t="s">
        <v>140</v>
      </c>
    </row>
    <row r="14525" spans="1:9" x14ac:dyDescent="0.35">
      <c r="A14525" t="s">
        <v>10</v>
      </c>
      <c r="B14525" t="s">
        <v>1151</v>
      </c>
      <c r="C14525">
        <v>130</v>
      </c>
      <c r="D14525" t="s">
        <v>942</v>
      </c>
      <c r="E14525" t="s">
        <v>943</v>
      </c>
      <c r="F14525" t="s">
        <v>140</v>
      </c>
      <c r="G14525" t="s">
        <v>140</v>
      </c>
      <c r="H14525" t="s">
        <v>140</v>
      </c>
      <c r="I14525" t="s">
        <v>140</v>
      </c>
    </row>
    <row r="14526" spans="1:9" x14ac:dyDescent="0.35">
      <c r="A14526" t="s">
        <v>10</v>
      </c>
      <c r="B14526" t="s">
        <v>1152</v>
      </c>
      <c r="C14526">
        <v>67</v>
      </c>
      <c r="D14526" t="s">
        <v>1064</v>
      </c>
      <c r="E14526" t="s">
        <v>1113</v>
      </c>
      <c r="F14526" t="s">
        <v>140</v>
      </c>
      <c r="G14526" t="s">
        <v>140</v>
      </c>
      <c r="H14526" t="s">
        <v>140</v>
      </c>
      <c r="I14526" t="s">
        <v>140</v>
      </c>
    </row>
    <row r="14527" spans="1:9" x14ac:dyDescent="0.35">
      <c r="A14527" t="s">
        <v>10</v>
      </c>
      <c r="B14527" t="s">
        <v>339</v>
      </c>
      <c r="C14527">
        <v>11</v>
      </c>
      <c r="D14527" t="s">
        <v>983</v>
      </c>
      <c r="E14527" t="s">
        <v>982</v>
      </c>
      <c r="F14527" t="s">
        <v>140</v>
      </c>
      <c r="G14527" t="s">
        <v>140</v>
      </c>
      <c r="H14527" t="s">
        <v>140</v>
      </c>
      <c r="I14527" t="s">
        <v>140</v>
      </c>
    </row>
    <row r="14528" spans="1:9" x14ac:dyDescent="0.35">
      <c r="A14528" t="s">
        <v>11</v>
      </c>
      <c r="B14528" t="s">
        <v>1151</v>
      </c>
      <c r="C14528">
        <v>134</v>
      </c>
      <c r="D14528" t="s">
        <v>875</v>
      </c>
      <c r="E14528" t="s">
        <v>1123</v>
      </c>
      <c r="F14528" t="s">
        <v>1013</v>
      </c>
      <c r="G14528" t="s">
        <v>140</v>
      </c>
      <c r="H14528" t="s">
        <v>140</v>
      </c>
      <c r="I14528" t="s">
        <v>140</v>
      </c>
    </row>
    <row r="14529" spans="1:9" x14ac:dyDescent="0.35">
      <c r="A14529" t="s">
        <v>11</v>
      </c>
      <c r="B14529" t="s">
        <v>1152</v>
      </c>
      <c r="C14529">
        <v>57</v>
      </c>
      <c r="D14529" t="s">
        <v>1011</v>
      </c>
      <c r="E14529" t="s">
        <v>1196</v>
      </c>
      <c r="F14529" t="s">
        <v>140</v>
      </c>
      <c r="G14529" t="s">
        <v>140</v>
      </c>
      <c r="H14529" t="s">
        <v>140</v>
      </c>
      <c r="I14529" t="s">
        <v>140</v>
      </c>
    </row>
    <row r="14530" spans="1:9" x14ac:dyDescent="0.35">
      <c r="A14530" t="s">
        <v>11</v>
      </c>
      <c r="B14530" t="s">
        <v>339</v>
      </c>
      <c r="C14530">
        <v>15</v>
      </c>
      <c r="D14530" t="s">
        <v>140</v>
      </c>
      <c r="E14530" t="s">
        <v>177</v>
      </c>
      <c r="F14530" t="s">
        <v>140</v>
      </c>
      <c r="G14530" t="s">
        <v>140</v>
      </c>
      <c r="H14530" t="s">
        <v>140</v>
      </c>
      <c r="I14530" t="s">
        <v>140</v>
      </c>
    </row>
    <row r="14531" spans="1:9" x14ac:dyDescent="0.35">
      <c r="A14531" t="s">
        <v>12</v>
      </c>
      <c r="B14531" t="s">
        <v>1151</v>
      </c>
      <c r="C14531">
        <v>129</v>
      </c>
      <c r="D14531" t="s">
        <v>1011</v>
      </c>
      <c r="E14531" t="s">
        <v>1196</v>
      </c>
      <c r="F14531" t="s">
        <v>140</v>
      </c>
      <c r="G14531" t="s">
        <v>140</v>
      </c>
      <c r="H14531" t="s">
        <v>140</v>
      </c>
      <c r="I14531" t="s">
        <v>140</v>
      </c>
    </row>
    <row r="14532" spans="1:9" x14ac:dyDescent="0.35">
      <c r="A14532" t="s">
        <v>12</v>
      </c>
      <c r="B14532" t="s">
        <v>1152</v>
      </c>
      <c r="C14532">
        <v>57</v>
      </c>
      <c r="D14532" t="s">
        <v>1010</v>
      </c>
      <c r="E14532" t="s">
        <v>1213</v>
      </c>
      <c r="F14532" t="s">
        <v>140</v>
      </c>
      <c r="G14532" t="s">
        <v>140</v>
      </c>
      <c r="H14532" t="s">
        <v>140</v>
      </c>
      <c r="I14532" t="s">
        <v>1046</v>
      </c>
    </row>
    <row r="14533" spans="1:9" x14ac:dyDescent="0.35">
      <c r="A14533" t="s">
        <v>12</v>
      </c>
      <c r="B14533" t="s">
        <v>339</v>
      </c>
      <c r="C14533">
        <v>23</v>
      </c>
      <c r="D14533" t="s">
        <v>140</v>
      </c>
      <c r="E14533" t="s">
        <v>177</v>
      </c>
      <c r="F14533" t="s">
        <v>140</v>
      </c>
      <c r="G14533" t="s">
        <v>140</v>
      </c>
      <c r="H14533" t="s">
        <v>140</v>
      </c>
      <c r="I14533" t="s">
        <v>140</v>
      </c>
    </row>
    <row r="14534" spans="1:9" x14ac:dyDescent="0.35">
      <c r="A14534" t="s">
        <v>13</v>
      </c>
      <c r="B14534" t="s">
        <v>1151</v>
      </c>
      <c r="C14534">
        <v>138</v>
      </c>
      <c r="D14534" t="s">
        <v>317</v>
      </c>
      <c r="E14534" t="s">
        <v>811</v>
      </c>
      <c r="F14534" t="s">
        <v>1009</v>
      </c>
      <c r="G14534" t="s">
        <v>1063</v>
      </c>
      <c r="H14534" t="s">
        <v>140</v>
      </c>
      <c r="I14534" t="s">
        <v>140</v>
      </c>
    </row>
    <row r="14535" spans="1:9" x14ac:dyDescent="0.35">
      <c r="A14535" t="s">
        <v>13</v>
      </c>
      <c r="B14535" t="s">
        <v>1152</v>
      </c>
      <c r="C14535">
        <v>53</v>
      </c>
      <c r="D14535" t="s">
        <v>1043</v>
      </c>
      <c r="E14535" t="s">
        <v>1190</v>
      </c>
      <c r="F14535" t="s">
        <v>664</v>
      </c>
      <c r="G14535" t="s">
        <v>140</v>
      </c>
      <c r="H14535" t="s">
        <v>140</v>
      </c>
      <c r="I14535" t="s">
        <v>140</v>
      </c>
    </row>
    <row r="14536" spans="1:9" x14ac:dyDescent="0.35">
      <c r="A14536" t="s">
        <v>13</v>
      </c>
      <c r="B14536" t="s">
        <v>339</v>
      </c>
      <c r="C14536">
        <v>15</v>
      </c>
      <c r="D14536" t="s">
        <v>140</v>
      </c>
      <c r="E14536" t="s">
        <v>177</v>
      </c>
      <c r="F14536" t="s">
        <v>140</v>
      </c>
      <c r="G14536" t="s">
        <v>140</v>
      </c>
      <c r="H14536" t="s">
        <v>140</v>
      </c>
      <c r="I14536" t="s">
        <v>140</v>
      </c>
    </row>
    <row r="14537" spans="1:9" x14ac:dyDescent="0.35">
      <c r="A14537" t="s">
        <v>14</v>
      </c>
      <c r="B14537" t="s">
        <v>1151</v>
      </c>
      <c r="C14537">
        <v>124</v>
      </c>
      <c r="D14537" t="s">
        <v>903</v>
      </c>
      <c r="E14537" t="s">
        <v>800</v>
      </c>
      <c r="F14537" t="s">
        <v>1021</v>
      </c>
      <c r="G14537" t="s">
        <v>1016</v>
      </c>
      <c r="H14537" t="s">
        <v>140</v>
      </c>
      <c r="I14537" t="s">
        <v>140</v>
      </c>
    </row>
    <row r="14538" spans="1:9" x14ac:dyDescent="0.35">
      <c r="A14538" t="s">
        <v>14</v>
      </c>
      <c r="B14538" t="s">
        <v>1152</v>
      </c>
      <c r="C14538">
        <v>66</v>
      </c>
      <c r="D14538" t="s">
        <v>140</v>
      </c>
      <c r="E14538" t="s">
        <v>774</v>
      </c>
      <c r="F14538" t="s">
        <v>775</v>
      </c>
      <c r="G14538" t="s">
        <v>140</v>
      </c>
      <c r="H14538" t="s">
        <v>140</v>
      </c>
      <c r="I14538" t="s">
        <v>140</v>
      </c>
    </row>
    <row r="14539" spans="1:9" x14ac:dyDescent="0.35">
      <c r="A14539" t="s">
        <v>14</v>
      </c>
      <c r="B14539" t="s">
        <v>339</v>
      </c>
      <c r="C14539">
        <v>13</v>
      </c>
      <c r="D14539" t="s">
        <v>140</v>
      </c>
      <c r="E14539" t="s">
        <v>177</v>
      </c>
      <c r="F14539" t="s">
        <v>140</v>
      </c>
      <c r="G14539" t="s">
        <v>140</v>
      </c>
      <c r="H14539" t="s">
        <v>140</v>
      </c>
      <c r="I14539" t="s">
        <v>140</v>
      </c>
    </row>
    <row r="14540" spans="1:9" x14ac:dyDescent="0.35">
      <c r="A14540" t="s">
        <v>15</v>
      </c>
      <c r="B14540" t="s">
        <v>1151</v>
      </c>
      <c r="C14540">
        <v>137</v>
      </c>
      <c r="D14540" t="s">
        <v>1066</v>
      </c>
      <c r="E14540" t="s">
        <v>1202</v>
      </c>
      <c r="F14540" t="s">
        <v>140</v>
      </c>
      <c r="G14540" t="s">
        <v>140</v>
      </c>
      <c r="H14540" t="s">
        <v>140</v>
      </c>
      <c r="I14540" t="s">
        <v>140</v>
      </c>
    </row>
    <row r="14541" spans="1:9" x14ac:dyDescent="0.35">
      <c r="A14541" t="s">
        <v>15</v>
      </c>
      <c r="B14541" t="s">
        <v>1152</v>
      </c>
      <c r="C14541">
        <v>59</v>
      </c>
      <c r="D14541" t="s">
        <v>1051</v>
      </c>
      <c r="E14541" t="s">
        <v>1118</v>
      </c>
      <c r="F14541" t="s">
        <v>140</v>
      </c>
      <c r="G14541" t="s">
        <v>140</v>
      </c>
      <c r="H14541" t="s">
        <v>140</v>
      </c>
      <c r="I14541" t="s">
        <v>140</v>
      </c>
    </row>
    <row r="14542" spans="1:9" x14ac:dyDescent="0.35">
      <c r="A14542" t="s">
        <v>15</v>
      </c>
      <c r="B14542" t="s">
        <v>339</v>
      </c>
      <c r="C14542">
        <v>10</v>
      </c>
      <c r="D14542" t="s">
        <v>140</v>
      </c>
      <c r="E14542" t="s">
        <v>177</v>
      </c>
      <c r="F14542" t="s">
        <v>140</v>
      </c>
      <c r="G14542" t="s">
        <v>140</v>
      </c>
      <c r="H14542" t="s">
        <v>140</v>
      </c>
      <c r="I14542" t="s">
        <v>140</v>
      </c>
    </row>
    <row r="14543" spans="1:9" x14ac:dyDescent="0.35">
      <c r="A14543" t="s">
        <v>16</v>
      </c>
      <c r="B14543" t="s">
        <v>1151</v>
      </c>
      <c r="C14543">
        <v>122</v>
      </c>
      <c r="D14543" t="s">
        <v>1050</v>
      </c>
      <c r="E14543" t="s">
        <v>1147</v>
      </c>
      <c r="F14543" t="s">
        <v>140</v>
      </c>
      <c r="G14543" t="s">
        <v>140</v>
      </c>
      <c r="H14543" t="s">
        <v>140</v>
      </c>
      <c r="I14543" t="s">
        <v>140</v>
      </c>
    </row>
    <row r="14544" spans="1:9" x14ac:dyDescent="0.35">
      <c r="A14544" t="s">
        <v>16</v>
      </c>
      <c r="B14544" t="s">
        <v>1152</v>
      </c>
      <c r="C14544">
        <v>66</v>
      </c>
      <c r="D14544" t="s">
        <v>1019</v>
      </c>
      <c r="E14544" t="s">
        <v>1201</v>
      </c>
      <c r="F14544" t="s">
        <v>140</v>
      </c>
      <c r="G14544" t="s">
        <v>140</v>
      </c>
      <c r="H14544" t="s">
        <v>140</v>
      </c>
      <c r="I14544" t="s">
        <v>140</v>
      </c>
    </row>
    <row r="14545" spans="1:9" x14ac:dyDescent="0.35">
      <c r="A14545" t="s">
        <v>16</v>
      </c>
      <c r="B14545" t="s">
        <v>339</v>
      </c>
      <c r="C14545">
        <v>18</v>
      </c>
      <c r="D14545" t="s">
        <v>371</v>
      </c>
      <c r="E14545" t="s">
        <v>370</v>
      </c>
      <c r="F14545" t="s">
        <v>140</v>
      </c>
      <c r="G14545" t="s">
        <v>140</v>
      </c>
      <c r="H14545" t="s">
        <v>140</v>
      </c>
      <c r="I14545" t="s">
        <v>140</v>
      </c>
    </row>
    <row r="14546" spans="1:9" x14ac:dyDescent="0.35">
      <c r="A14546" t="s">
        <v>17</v>
      </c>
      <c r="B14546" t="s">
        <v>1151</v>
      </c>
      <c r="C14546">
        <v>128</v>
      </c>
      <c r="D14546" t="s">
        <v>1053</v>
      </c>
      <c r="E14546" t="s">
        <v>126</v>
      </c>
      <c r="F14546" t="s">
        <v>939</v>
      </c>
      <c r="G14546" t="s">
        <v>140</v>
      </c>
      <c r="H14546" t="s">
        <v>140</v>
      </c>
      <c r="I14546" t="s">
        <v>140</v>
      </c>
    </row>
    <row r="14547" spans="1:9" x14ac:dyDescent="0.35">
      <c r="A14547" t="s">
        <v>17</v>
      </c>
      <c r="B14547" t="s">
        <v>1152</v>
      </c>
      <c r="C14547">
        <v>62</v>
      </c>
      <c r="D14547" t="s">
        <v>1018</v>
      </c>
      <c r="E14547" t="s">
        <v>987</v>
      </c>
      <c r="F14547" t="s">
        <v>1051</v>
      </c>
      <c r="G14547" t="s">
        <v>140</v>
      </c>
      <c r="H14547" t="s">
        <v>140</v>
      </c>
      <c r="I14547" t="s">
        <v>140</v>
      </c>
    </row>
    <row r="14548" spans="1:9" x14ac:dyDescent="0.35">
      <c r="A14548" t="s">
        <v>17</v>
      </c>
      <c r="B14548" t="s">
        <v>339</v>
      </c>
      <c r="C14548">
        <v>13</v>
      </c>
      <c r="D14548" t="s">
        <v>140</v>
      </c>
      <c r="E14548" t="s">
        <v>177</v>
      </c>
      <c r="F14548" t="s">
        <v>140</v>
      </c>
      <c r="G14548" t="s">
        <v>140</v>
      </c>
      <c r="H14548" t="s">
        <v>140</v>
      </c>
      <c r="I14548" t="s">
        <v>140</v>
      </c>
    </row>
    <row r="14549" spans="1:9" x14ac:dyDescent="0.35">
      <c r="A14549" t="s">
        <v>18</v>
      </c>
      <c r="B14549" t="s">
        <v>1151</v>
      </c>
      <c r="C14549">
        <v>141</v>
      </c>
      <c r="D14549" t="s">
        <v>1020</v>
      </c>
      <c r="E14549" t="s">
        <v>1213</v>
      </c>
      <c r="F14549" t="s">
        <v>1008</v>
      </c>
      <c r="G14549" t="s">
        <v>140</v>
      </c>
      <c r="H14549" t="s">
        <v>140</v>
      </c>
      <c r="I14549" t="s">
        <v>140</v>
      </c>
    </row>
    <row r="14550" spans="1:9" x14ac:dyDescent="0.35">
      <c r="A14550" t="s">
        <v>18</v>
      </c>
      <c r="B14550" t="s">
        <v>1152</v>
      </c>
      <c r="C14550">
        <v>51</v>
      </c>
      <c r="D14550" t="s">
        <v>1011</v>
      </c>
      <c r="E14550" t="s">
        <v>1196</v>
      </c>
      <c r="F14550" t="s">
        <v>140</v>
      </c>
      <c r="G14550" t="s">
        <v>140</v>
      </c>
      <c r="H14550" t="s">
        <v>140</v>
      </c>
      <c r="I14550" t="s">
        <v>140</v>
      </c>
    </row>
    <row r="14551" spans="1:9" x14ac:dyDescent="0.35">
      <c r="A14551" t="s">
        <v>18</v>
      </c>
      <c r="B14551" t="s">
        <v>339</v>
      </c>
      <c r="C14551">
        <v>13</v>
      </c>
      <c r="D14551" t="s">
        <v>1047</v>
      </c>
      <c r="E14551" t="s">
        <v>1116</v>
      </c>
      <c r="F14551" t="s">
        <v>140</v>
      </c>
      <c r="G14551" t="s">
        <v>140</v>
      </c>
      <c r="H14551" t="s">
        <v>140</v>
      </c>
      <c r="I14551" t="s">
        <v>140</v>
      </c>
    </row>
    <row r="14552" spans="1:9" x14ac:dyDescent="0.35">
      <c r="A14552" t="s">
        <v>19</v>
      </c>
      <c r="B14552" t="s">
        <v>1151</v>
      </c>
      <c r="C14552">
        <v>138</v>
      </c>
      <c r="D14552" t="s">
        <v>1058</v>
      </c>
      <c r="E14552" t="s">
        <v>1186</v>
      </c>
      <c r="F14552" t="s">
        <v>140</v>
      </c>
      <c r="G14552" t="s">
        <v>140</v>
      </c>
      <c r="H14552" t="s">
        <v>140</v>
      </c>
      <c r="I14552" t="s">
        <v>140</v>
      </c>
    </row>
    <row r="14553" spans="1:9" x14ac:dyDescent="0.35">
      <c r="A14553" t="s">
        <v>19</v>
      </c>
      <c r="B14553" t="s">
        <v>1152</v>
      </c>
      <c r="C14553">
        <v>56</v>
      </c>
      <c r="D14553" t="s">
        <v>140</v>
      </c>
      <c r="E14553" t="s">
        <v>177</v>
      </c>
      <c r="F14553" t="s">
        <v>140</v>
      </c>
      <c r="G14553" t="s">
        <v>140</v>
      </c>
      <c r="H14553" t="s">
        <v>140</v>
      </c>
      <c r="I14553" t="s">
        <v>140</v>
      </c>
    </row>
    <row r="14554" spans="1:9" x14ac:dyDescent="0.35">
      <c r="A14554" t="s">
        <v>19</v>
      </c>
      <c r="B14554" t="s">
        <v>339</v>
      </c>
      <c r="C14554">
        <v>12</v>
      </c>
      <c r="D14554" t="s">
        <v>140</v>
      </c>
      <c r="E14554" t="s">
        <v>177</v>
      </c>
      <c r="F14554" t="s">
        <v>140</v>
      </c>
      <c r="G14554" t="s">
        <v>140</v>
      </c>
      <c r="H14554" t="s">
        <v>140</v>
      </c>
      <c r="I14554" t="s">
        <v>140</v>
      </c>
    </row>
    <row r="14555" spans="1:9" x14ac:dyDescent="0.35">
      <c r="A14555" t="s">
        <v>20</v>
      </c>
      <c r="B14555" t="s">
        <v>1151</v>
      </c>
      <c r="C14555">
        <v>123</v>
      </c>
      <c r="D14555" t="s">
        <v>996</v>
      </c>
      <c r="E14555" t="s">
        <v>997</v>
      </c>
      <c r="F14555" t="s">
        <v>140</v>
      </c>
      <c r="G14555" t="s">
        <v>140</v>
      </c>
      <c r="H14555" t="s">
        <v>140</v>
      </c>
      <c r="I14555" t="s">
        <v>140</v>
      </c>
    </row>
    <row r="14556" spans="1:9" x14ac:dyDescent="0.35">
      <c r="A14556" t="s">
        <v>20</v>
      </c>
      <c r="B14556" t="s">
        <v>1152</v>
      </c>
      <c r="C14556">
        <v>65</v>
      </c>
      <c r="D14556" t="s">
        <v>1055</v>
      </c>
      <c r="E14556" t="s">
        <v>1144</v>
      </c>
      <c r="F14556" t="s">
        <v>140</v>
      </c>
      <c r="G14556" t="s">
        <v>140</v>
      </c>
      <c r="H14556" t="s">
        <v>140</v>
      </c>
      <c r="I14556" t="s">
        <v>1021</v>
      </c>
    </row>
    <row r="14557" spans="1:9" x14ac:dyDescent="0.35">
      <c r="A14557" t="s">
        <v>20</v>
      </c>
      <c r="B14557" t="s">
        <v>339</v>
      </c>
      <c r="C14557">
        <v>18</v>
      </c>
      <c r="D14557" t="s">
        <v>140</v>
      </c>
      <c r="E14557" t="s">
        <v>177</v>
      </c>
      <c r="F14557" t="s">
        <v>140</v>
      </c>
      <c r="G14557" t="s">
        <v>140</v>
      </c>
      <c r="H14557" t="s">
        <v>140</v>
      </c>
      <c r="I14557" t="s">
        <v>140</v>
      </c>
    </row>
    <row r="14558" spans="1:9" x14ac:dyDescent="0.35">
      <c r="A14558" t="s">
        <v>21</v>
      </c>
      <c r="B14558" t="s">
        <v>1151</v>
      </c>
      <c r="C14558">
        <v>120</v>
      </c>
      <c r="D14558" t="s">
        <v>1046</v>
      </c>
      <c r="E14558" t="s">
        <v>1119</v>
      </c>
      <c r="F14558" t="s">
        <v>140</v>
      </c>
      <c r="G14558" t="s">
        <v>140</v>
      </c>
      <c r="H14558" t="s">
        <v>140</v>
      </c>
      <c r="I14558" t="s">
        <v>140</v>
      </c>
    </row>
    <row r="14559" spans="1:9" x14ac:dyDescent="0.35">
      <c r="A14559" t="s">
        <v>21</v>
      </c>
      <c r="B14559" t="s">
        <v>1152</v>
      </c>
      <c r="C14559">
        <v>72</v>
      </c>
      <c r="D14559" t="s">
        <v>140</v>
      </c>
      <c r="E14559" t="s">
        <v>177</v>
      </c>
      <c r="F14559" t="s">
        <v>140</v>
      </c>
      <c r="G14559" t="s">
        <v>140</v>
      </c>
      <c r="H14559" t="s">
        <v>140</v>
      </c>
      <c r="I14559" t="s">
        <v>140</v>
      </c>
    </row>
    <row r="14560" spans="1:9" x14ac:dyDescent="0.35">
      <c r="A14560" t="s">
        <v>21</v>
      </c>
      <c r="B14560" t="s">
        <v>339</v>
      </c>
      <c r="C14560">
        <v>18</v>
      </c>
      <c r="D14560" t="s">
        <v>140</v>
      </c>
      <c r="E14560" t="s">
        <v>177</v>
      </c>
      <c r="F14560" t="s">
        <v>140</v>
      </c>
      <c r="G14560" t="s">
        <v>140</v>
      </c>
      <c r="H14560" t="s">
        <v>140</v>
      </c>
      <c r="I14560" t="s">
        <v>140</v>
      </c>
    </row>
    <row r="14561" spans="1:9" x14ac:dyDescent="0.35">
      <c r="A14561" t="s">
        <v>22</v>
      </c>
      <c r="B14561" t="s">
        <v>1151</v>
      </c>
      <c r="C14561">
        <v>139</v>
      </c>
      <c r="D14561" t="s">
        <v>1064</v>
      </c>
      <c r="E14561" t="s">
        <v>1113</v>
      </c>
      <c r="F14561" t="s">
        <v>140</v>
      </c>
      <c r="G14561" t="s">
        <v>140</v>
      </c>
      <c r="H14561" t="s">
        <v>140</v>
      </c>
      <c r="I14561" t="s">
        <v>140</v>
      </c>
    </row>
    <row r="14562" spans="1:9" x14ac:dyDescent="0.35">
      <c r="A14562" t="s">
        <v>22</v>
      </c>
      <c r="B14562" t="s">
        <v>1152</v>
      </c>
      <c r="C14562">
        <v>54</v>
      </c>
      <c r="D14562" t="s">
        <v>140</v>
      </c>
      <c r="E14562" t="s">
        <v>177</v>
      </c>
      <c r="F14562" t="s">
        <v>140</v>
      </c>
      <c r="G14562" t="s">
        <v>140</v>
      </c>
      <c r="H14562" t="s">
        <v>140</v>
      </c>
      <c r="I14562" t="s">
        <v>140</v>
      </c>
    </row>
    <row r="14563" spans="1:9" x14ac:dyDescent="0.35">
      <c r="A14563" t="s">
        <v>22</v>
      </c>
      <c r="B14563" t="s">
        <v>339</v>
      </c>
      <c r="C14563">
        <v>16</v>
      </c>
      <c r="D14563" t="s">
        <v>983</v>
      </c>
      <c r="E14563" t="s">
        <v>982</v>
      </c>
      <c r="F14563" t="s">
        <v>140</v>
      </c>
      <c r="G14563" t="s">
        <v>140</v>
      </c>
      <c r="H14563" t="s">
        <v>140</v>
      </c>
      <c r="I14563" t="s">
        <v>140</v>
      </c>
    </row>
    <row r="14564" spans="1:9" x14ac:dyDescent="0.35">
      <c r="A14564" t="s">
        <v>23</v>
      </c>
      <c r="B14564" t="s">
        <v>1151</v>
      </c>
      <c r="C14564">
        <v>125</v>
      </c>
      <c r="D14564" t="s">
        <v>869</v>
      </c>
      <c r="E14564" t="s">
        <v>1143</v>
      </c>
      <c r="F14564" t="s">
        <v>140</v>
      </c>
      <c r="G14564" t="s">
        <v>1016</v>
      </c>
      <c r="H14564" t="s">
        <v>140</v>
      </c>
      <c r="I14564" t="s">
        <v>140</v>
      </c>
    </row>
    <row r="14565" spans="1:9" x14ac:dyDescent="0.35">
      <c r="A14565" t="s">
        <v>23</v>
      </c>
      <c r="B14565" t="s">
        <v>1152</v>
      </c>
      <c r="C14565">
        <v>61</v>
      </c>
      <c r="D14565" t="s">
        <v>140</v>
      </c>
      <c r="E14565" t="s">
        <v>177</v>
      </c>
      <c r="F14565" t="s">
        <v>140</v>
      </c>
      <c r="G14565" t="s">
        <v>140</v>
      </c>
      <c r="H14565" t="s">
        <v>140</v>
      </c>
      <c r="I14565" t="s">
        <v>140</v>
      </c>
    </row>
    <row r="14566" spans="1:9" x14ac:dyDescent="0.35">
      <c r="A14566" t="s">
        <v>23</v>
      </c>
      <c r="B14566" t="s">
        <v>339</v>
      </c>
      <c r="C14566">
        <v>19</v>
      </c>
      <c r="D14566" t="s">
        <v>140</v>
      </c>
      <c r="E14566" t="s">
        <v>177</v>
      </c>
      <c r="F14566" t="s">
        <v>140</v>
      </c>
      <c r="G14566" t="s">
        <v>140</v>
      </c>
      <c r="H14566" t="s">
        <v>140</v>
      </c>
      <c r="I14566" t="s">
        <v>140</v>
      </c>
    </row>
    <row r="14567" spans="1:9" x14ac:dyDescent="0.35">
      <c r="A14567" t="s">
        <v>24</v>
      </c>
      <c r="B14567" t="s">
        <v>1151</v>
      </c>
      <c r="C14567">
        <v>123</v>
      </c>
      <c r="D14567" t="s">
        <v>1021</v>
      </c>
      <c r="E14567" t="s">
        <v>1204</v>
      </c>
      <c r="F14567" t="s">
        <v>1008</v>
      </c>
      <c r="G14567" t="s">
        <v>1008</v>
      </c>
      <c r="H14567" t="s">
        <v>140</v>
      </c>
      <c r="I14567" t="s">
        <v>140</v>
      </c>
    </row>
    <row r="14568" spans="1:9" x14ac:dyDescent="0.35">
      <c r="A14568" t="s">
        <v>24</v>
      </c>
      <c r="B14568" t="s">
        <v>1152</v>
      </c>
      <c r="C14568">
        <v>71</v>
      </c>
      <c r="D14568" t="s">
        <v>1004</v>
      </c>
      <c r="E14568" t="s">
        <v>1230</v>
      </c>
      <c r="F14568" t="s">
        <v>140</v>
      </c>
      <c r="G14568" t="s">
        <v>140</v>
      </c>
      <c r="H14568" t="s">
        <v>140</v>
      </c>
      <c r="I14568" t="s">
        <v>140</v>
      </c>
    </row>
    <row r="14569" spans="1:9" x14ac:dyDescent="0.35">
      <c r="A14569" t="s">
        <v>24</v>
      </c>
      <c r="B14569" t="s">
        <v>339</v>
      </c>
      <c r="C14569">
        <v>13</v>
      </c>
      <c r="D14569" t="s">
        <v>1014</v>
      </c>
      <c r="E14569" t="s">
        <v>1179</v>
      </c>
      <c r="F14569" t="s">
        <v>140</v>
      </c>
      <c r="G14569" t="s">
        <v>140</v>
      </c>
      <c r="H14569" t="s">
        <v>140</v>
      </c>
      <c r="I14569" t="s">
        <v>140</v>
      </c>
    </row>
    <row r="14570" spans="1:9" x14ac:dyDescent="0.35">
      <c r="A14570" t="s">
        <v>25</v>
      </c>
      <c r="B14570" t="s">
        <v>1151</v>
      </c>
      <c r="C14570">
        <v>123</v>
      </c>
      <c r="D14570" t="s">
        <v>716</v>
      </c>
      <c r="E14570" t="s">
        <v>986</v>
      </c>
      <c r="F14570" t="s">
        <v>140</v>
      </c>
      <c r="G14570" t="s">
        <v>140</v>
      </c>
      <c r="H14570" t="s">
        <v>1009</v>
      </c>
      <c r="I14570" t="s">
        <v>140</v>
      </c>
    </row>
    <row r="14571" spans="1:9" x14ac:dyDescent="0.35">
      <c r="A14571" t="s">
        <v>25</v>
      </c>
      <c r="B14571" t="s">
        <v>1152</v>
      </c>
      <c r="C14571">
        <v>68</v>
      </c>
      <c r="D14571" t="s">
        <v>1073</v>
      </c>
      <c r="E14571" t="s">
        <v>1213</v>
      </c>
      <c r="F14571" t="s">
        <v>140</v>
      </c>
      <c r="G14571" t="s">
        <v>140</v>
      </c>
      <c r="H14571" t="s">
        <v>140</v>
      </c>
      <c r="I14571" t="s">
        <v>140</v>
      </c>
    </row>
    <row r="14572" spans="1:9" x14ac:dyDescent="0.35">
      <c r="A14572" t="s">
        <v>25</v>
      </c>
      <c r="B14572" t="s">
        <v>339</v>
      </c>
      <c r="C14572">
        <v>13</v>
      </c>
      <c r="D14572" t="s">
        <v>953</v>
      </c>
      <c r="E14572" t="s">
        <v>1114</v>
      </c>
      <c r="F14572" t="s">
        <v>140</v>
      </c>
      <c r="G14572" t="s">
        <v>140</v>
      </c>
      <c r="H14572" t="s">
        <v>140</v>
      </c>
      <c r="I14572" t="s">
        <v>140</v>
      </c>
    </row>
    <row r="14573" spans="1:9" x14ac:dyDescent="0.35">
      <c r="A14573" t="s">
        <v>26</v>
      </c>
      <c r="B14573" t="s">
        <v>1151</v>
      </c>
      <c r="C14573">
        <v>130</v>
      </c>
      <c r="D14573" t="s">
        <v>664</v>
      </c>
      <c r="E14573" t="s">
        <v>665</v>
      </c>
      <c r="F14573" t="s">
        <v>140</v>
      </c>
      <c r="G14573" t="s">
        <v>140</v>
      </c>
      <c r="H14573" t="s">
        <v>140</v>
      </c>
      <c r="I14573" t="s">
        <v>140</v>
      </c>
    </row>
    <row r="14574" spans="1:9" x14ac:dyDescent="0.35">
      <c r="A14574" t="s">
        <v>26</v>
      </c>
      <c r="B14574" t="s">
        <v>1152</v>
      </c>
      <c r="C14574">
        <v>56</v>
      </c>
      <c r="D14574" t="s">
        <v>950</v>
      </c>
      <c r="E14574" t="s">
        <v>1120</v>
      </c>
      <c r="F14574" t="s">
        <v>140</v>
      </c>
      <c r="G14574" t="s">
        <v>140</v>
      </c>
      <c r="H14574" t="s">
        <v>140</v>
      </c>
      <c r="I14574" t="s">
        <v>140</v>
      </c>
    </row>
    <row r="14575" spans="1:9" x14ac:dyDescent="0.35">
      <c r="A14575" t="s">
        <v>26</v>
      </c>
      <c r="B14575" t="s">
        <v>339</v>
      </c>
      <c r="C14575">
        <v>16</v>
      </c>
      <c r="D14575" t="s">
        <v>140</v>
      </c>
      <c r="E14575" t="s">
        <v>177</v>
      </c>
      <c r="F14575" t="s">
        <v>140</v>
      </c>
      <c r="G14575" t="s">
        <v>140</v>
      </c>
      <c r="H14575" t="s">
        <v>140</v>
      </c>
      <c r="I14575" t="s">
        <v>140</v>
      </c>
    </row>
    <row r="14576" spans="1:9" x14ac:dyDescent="0.35">
      <c r="A14576" t="s">
        <v>27</v>
      </c>
      <c r="B14576" t="s">
        <v>1151</v>
      </c>
      <c r="C14576">
        <v>119</v>
      </c>
      <c r="D14576" t="s">
        <v>949</v>
      </c>
      <c r="E14576" t="s">
        <v>948</v>
      </c>
      <c r="F14576" t="s">
        <v>140</v>
      </c>
      <c r="G14576" t="s">
        <v>140</v>
      </c>
      <c r="H14576" t="s">
        <v>140</v>
      </c>
      <c r="I14576" t="s">
        <v>140</v>
      </c>
    </row>
    <row r="14577" spans="1:9" x14ac:dyDescent="0.35">
      <c r="A14577" t="s">
        <v>27</v>
      </c>
      <c r="B14577" t="s">
        <v>1152</v>
      </c>
      <c r="C14577">
        <v>72</v>
      </c>
      <c r="D14577" t="s">
        <v>950</v>
      </c>
      <c r="E14577" t="s">
        <v>1120</v>
      </c>
      <c r="F14577" t="s">
        <v>140</v>
      </c>
      <c r="G14577" t="s">
        <v>140</v>
      </c>
      <c r="H14577" t="s">
        <v>140</v>
      </c>
      <c r="I14577" t="s">
        <v>140</v>
      </c>
    </row>
    <row r="14578" spans="1:9" x14ac:dyDescent="0.35">
      <c r="A14578" t="s">
        <v>27</v>
      </c>
      <c r="B14578" t="s">
        <v>339</v>
      </c>
      <c r="C14578">
        <v>13</v>
      </c>
      <c r="D14578" t="s">
        <v>140</v>
      </c>
      <c r="E14578" t="s">
        <v>177</v>
      </c>
      <c r="F14578" t="s">
        <v>140</v>
      </c>
      <c r="G14578" t="s">
        <v>140</v>
      </c>
      <c r="H14578" t="s">
        <v>140</v>
      </c>
      <c r="I14578" t="s">
        <v>140</v>
      </c>
    </row>
    <row r="14579" spans="1:9" x14ac:dyDescent="0.35">
      <c r="A14579" t="s">
        <v>28</v>
      </c>
      <c r="B14579" t="s">
        <v>1151</v>
      </c>
      <c r="C14579">
        <v>117</v>
      </c>
      <c r="D14579" t="s">
        <v>660</v>
      </c>
      <c r="E14579" t="s">
        <v>661</v>
      </c>
      <c r="F14579" t="s">
        <v>140</v>
      </c>
      <c r="G14579" t="s">
        <v>140</v>
      </c>
      <c r="H14579" t="s">
        <v>140</v>
      </c>
      <c r="I14579" t="s">
        <v>140</v>
      </c>
    </row>
    <row r="14580" spans="1:9" x14ac:dyDescent="0.35">
      <c r="A14580" t="s">
        <v>28</v>
      </c>
      <c r="B14580" t="s">
        <v>1152</v>
      </c>
      <c r="C14580">
        <v>78</v>
      </c>
      <c r="D14580" t="s">
        <v>1020</v>
      </c>
      <c r="E14580" t="s">
        <v>1200</v>
      </c>
      <c r="F14580" t="s">
        <v>140</v>
      </c>
      <c r="G14580" t="s">
        <v>140</v>
      </c>
      <c r="H14580" t="s">
        <v>140</v>
      </c>
      <c r="I14580" t="s">
        <v>140</v>
      </c>
    </row>
    <row r="14581" spans="1:9" x14ac:dyDescent="0.35">
      <c r="A14581" t="s">
        <v>28</v>
      </c>
      <c r="B14581" t="s">
        <v>339</v>
      </c>
      <c r="C14581">
        <v>12</v>
      </c>
      <c r="D14581" t="s">
        <v>140</v>
      </c>
      <c r="E14581" t="s">
        <v>177</v>
      </c>
      <c r="F14581" t="s">
        <v>140</v>
      </c>
      <c r="G14581" t="s">
        <v>140</v>
      </c>
      <c r="H14581" t="s">
        <v>140</v>
      </c>
      <c r="I14581" t="s">
        <v>140</v>
      </c>
    </row>
    <row r="14582" spans="1:9" x14ac:dyDescent="0.35">
      <c r="A14582" t="s">
        <v>29</v>
      </c>
      <c r="B14582" t="s">
        <v>1151</v>
      </c>
      <c r="C14582">
        <v>109</v>
      </c>
      <c r="D14582" t="s">
        <v>1048</v>
      </c>
      <c r="E14582" t="s">
        <v>1025</v>
      </c>
      <c r="F14582" t="s">
        <v>1012</v>
      </c>
      <c r="G14582" t="s">
        <v>1021</v>
      </c>
      <c r="H14582" t="s">
        <v>140</v>
      </c>
      <c r="I14582" t="s">
        <v>140</v>
      </c>
    </row>
    <row r="14583" spans="1:9" x14ac:dyDescent="0.35">
      <c r="A14583" t="s">
        <v>29</v>
      </c>
      <c r="B14583" t="s">
        <v>1152</v>
      </c>
      <c r="C14583">
        <v>73</v>
      </c>
      <c r="D14583" t="s">
        <v>1061</v>
      </c>
      <c r="E14583" t="s">
        <v>1112</v>
      </c>
      <c r="F14583" t="s">
        <v>140</v>
      </c>
      <c r="G14583" t="s">
        <v>140</v>
      </c>
      <c r="H14583" t="s">
        <v>140</v>
      </c>
      <c r="I14583" t="s">
        <v>140</v>
      </c>
    </row>
    <row r="14584" spans="1:9" x14ac:dyDescent="0.35">
      <c r="A14584" t="s">
        <v>29</v>
      </c>
      <c r="B14584" t="s">
        <v>339</v>
      </c>
      <c r="C14584">
        <v>22</v>
      </c>
      <c r="D14584" t="s">
        <v>950</v>
      </c>
      <c r="E14584" t="s">
        <v>1120</v>
      </c>
      <c r="F14584" t="s">
        <v>140</v>
      </c>
      <c r="G14584" t="s">
        <v>140</v>
      </c>
      <c r="H14584" t="s">
        <v>140</v>
      </c>
      <c r="I14584" t="s">
        <v>140</v>
      </c>
    </row>
    <row r="14585" spans="1:9" x14ac:dyDescent="0.35">
      <c r="A14585" t="s">
        <v>30</v>
      </c>
      <c r="B14585" t="s">
        <v>1151</v>
      </c>
      <c r="C14585">
        <v>108</v>
      </c>
      <c r="D14585" t="s">
        <v>988</v>
      </c>
      <c r="E14585" t="s">
        <v>800</v>
      </c>
      <c r="F14585" t="s">
        <v>140</v>
      </c>
      <c r="G14585" t="s">
        <v>1010</v>
      </c>
      <c r="H14585" t="s">
        <v>140</v>
      </c>
      <c r="I14585" t="s">
        <v>140</v>
      </c>
    </row>
    <row r="14586" spans="1:9" x14ac:dyDescent="0.35">
      <c r="A14586" t="s">
        <v>30</v>
      </c>
      <c r="B14586" t="s">
        <v>1152</v>
      </c>
      <c r="C14586">
        <v>78</v>
      </c>
      <c r="D14586" t="s">
        <v>1050</v>
      </c>
      <c r="E14586" t="s">
        <v>1147</v>
      </c>
      <c r="F14586" t="s">
        <v>140</v>
      </c>
      <c r="G14586" t="s">
        <v>140</v>
      </c>
      <c r="H14586" t="s">
        <v>140</v>
      </c>
      <c r="I14586" t="s">
        <v>140</v>
      </c>
    </row>
    <row r="14587" spans="1:9" x14ac:dyDescent="0.35">
      <c r="A14587" t="s">
        <v>30</v>
      </c>
      <c r="B14587" t="s">
        <v>339</v>
      </c>
      <c r="C14587">
        <v>16</v>
      </c>
      <c r="D14587" t="s">
        <v>140</v>
      </c>
      <c r="E14587" t="s">
        <v>933</v>
      </c>
      <c r="F14587" t="s">
        <v>140</v>
      </c>
      <c r="G14587" t="s">
        <v>140</v>
      </c>
      <c r="H14587" t="s">
        <v>824</v>
      </c>
      <c r="I14587" t="s">
        <v>140</v>
      </c>
    </row>
    <row r="14588" spans="1:9" x14ac:dyDescent="0.35">
      <c r="A14588" t="s">
        <v>31</v>
      </c>
      <c r="B14588" t="s">
        <v>1151</v>
      </c>
      <c r="C14588">
        <v>138</v>
      </c>
      <c r="D14588" t="s">
        <v>971</v>
      </c>
      <c r="E14588" t="s">
        <v>665</v>
      </c>
      <c r="F14588" t="s">
        <v>1011</v>
      </c>
      <c r="G14588" t="s">
        <v>140</v>
      </c>
      <c r="H14588" t="s">
        <v>140</v>
      </c>
      <c r="I14588" t="s">
        <v>140</v>
      </c>
    </row>
    <row r="14589" spans="1:9" x14ac:dyDescent="0.35">
      <c r="A14589" t="s">
        <v>31</v>
      </c>
      <c r="B14589" t="s">
        <v>1152</v>
      </c>
      <c r="C14589">
        <v>58</v>
      </c>
      <c r="D14589" t="s">
        <v>716</v>
      </c>
      <c r="E14589" t="s">
        <v>717</v>
      </c>
      <c r="F14589" t="s">
        <v>140</v>
      </c>
      <c r="G14589" t="s">
        <v>140</v>
      </c>
      <c r="H14589" t="s">
        <v>140</v>
      </c>
      <c r="I14589" t="s">
        <v>140</v>
      </c>
    </row>
    <row r="14590" spans="1:9" x14ac:dyDescent="0.35">
      <c r="A14590" t="s">
        <v>31</v>
      </c>
      <c r="B14590" t="s">
        <v>339</v>
      </c>
      <c r="C14590">
        <v>11</v>
      </c>
      <c r="D14590" t="s">
        <v>140</v>
      </c>
      <c r="E14590" t="s">
        <v>177</v>
      </c>
      <c r="F14590" t="s">
        <v>140</v>
      </c>
      <c r="G14590" t="s">
        <v>140</v>
      </c>
      <c r="H14590" t="s">
        <v>140</v>
      </c>
      <c r="I14590" t="s">
        <v>140</v>
      </c>
    </row>
    <row r="14591" spans="1:9" x14ac:dyDescent="0.35">
      <c r="A14591" t="s">
        <v>32</v>
      </c>
      <c r="B14591" t="s">
        <v>1151</v>
      </c>
      <c r="C14591">
        <v>3050</v>
      </c>
      <c r="D14591" t="s">
        <v>950</v>
      </c>
      <c r="E14591" t="s">
        <v>661</v>
      </c>
      <c r="F14591" t="s">
        <v>1010</v>
      </c>
      <c r="G14591" t="s">
        <v>1022</v>
      </c>
      <c r="H14591" t="s">
        <v>140</v>
      </c>
      <c r="I14591" t="s">
        <v>140</v>
      </c>
    </row>
    <row r="14592" spans="1:9" x14ac:dyDescent="0.35">
      <c r="A14592" t="s">
        <v>32</v>
      </c>
      <c r="B14592" t="s">
        <v>1152</v>
      </c>
      <c r="C14592">
        <v>1523</v>
      </c>
      <c r="D14592" t="s">
        <v>1058</v>
      </c>
      <c r="E14592" t="s">
        <v>1200</v>
      </c>
      <c r="F14592" t="s">
        <v>1016</v>
      </c>
      <c r="G14592" t="s">
        <v>140</v>
      </c>
      <c r="H14592" t="s">
        <v>140</v>
      </c>
      <c r="I14592" t="s">
        <v>1022</v>
      </c>
    </row>
    <row r="14593" spans="1:9" x14ac:dyDescent="0.35">
      <c r="A14593" t="s">
        <v>32</v>
      </c>
      <c r="B14593" t="s">
        <v>339</v>
      </c>
      <c r="C14593">
        <v>357</v>
      </c>
      <c r="D14593" t="s">
        <v>1043</v>
      </c>
      <c r="E14593" t="s">
        <v>1168</v>
      </c>
      <c r="F14593" t="s">
        <v>140</v>
      </c>
      <c r="G14593" t="s">
        <v>140</v>
      </c>
      <c r="H14593" t="s">
        <v>1010</v>
      </c>
      <c r="I14593" t="s">
        <v>140</v>
      </c>
    </row>
    <row r="14595" spans="1:9" x14ac:dyDescent="0.35">
      <c r="A14595" t="s">
        <v>1585</v>
      </c>
    </row>
    <row r="14596" spans="1:9" x14ac:dyDescent="0.35">
      <c r="A14596" t="s">
        <v>2</v>
      </c>
      <c r="B14596" t="s">
        <v>1136</v>
      </c>
      <c r="C14596" t="s">
        <v>3</v>
      </c>
      <c r="D14596" t="s">
        <v>1576</v>
      </c>
      <c r="E14596" t="s">
        <v>1577</v>
      </c>
      <c r="F14596" t="s">
        <v>1578</v>
      </c>
      <c r="G14596" t="s">
        <v>1579</v>
      </c>
      <c r="H14596" t="s">
        <v>1580</v>
      </c>
      <c r="I14596" t="s">
        <v>1581</v>
      </c>
    </row>
    <row r="14597" spans="1:9" x14ac:dyDescent="0.35">
      <c r="A14597" t="s">
        <v>8</v>
      </c>
      <c r="B14597" t="s">
        <v>1126</v>
      </c>
      <c r="C14597">
        <v>92</v>
      </c>
      <c r="D14597" t="s">
        <v>769</v>
      </c>
      <c r="E14597" t="s">
        <v>768</v>
      </c>
      <c r="F14597" t="s">
        <v>140</v>
      </c>
      <c r="G14597" t="s">
        <v>140</v>
      </c>
      <c r="H14597" t="s">
        <v>140</v>
      </c>
      <c r="I14597" t="s">
        <v>140</v>
      </c>
    </row>
    <row r="14598" spans="1:9" x14ac:dyDescent="0.35">
      <c r="A14598" t="s">
        <v>8</v>
      </c>
      <c r="B14598" t="s">
        <v>1127</v>
      </c>
      <c r="C14598">
        <v>111</v>
      </c>
      <c r="D14598" t="s">
        <v>1019</v>
      </c>
      <c r="E14598" t="s">
        <v>1120</v>
      </c>
      <c r="F14598" t="s">
        <v>1060</v>
      </c>
      <c r="G14598" t="s">
        <v>140</v>
      </c>
      <c r="H14598" t="s">
        <v>140</v>
      </c>
      <c r="I14598" t="s">
        <v>140</v>
      </c>
    </row>
    <row r="14599" spans="1:9" x14ac:dyDescent="0.35">
      <c r="A14599" t="s">
        <v>8</v>
      </c>
      <c r="B14599" t="s">
        <v>339</v>
      </c>
      <c r="C14599">
        <v>1</v>
      </c>
      <c r="D14599" t="s">
        <v>140</v>
      </c>
      <c r="E14599" t="s">
        <v>177</v>
      </c>
      <c r="F14599" t="s">
        <v>140</v>
      </c>
      <c r="G14599" t="s">
        <v>140</v>
      </c>
      <c r="H14599" t="s">
        <v>140</v>
      </c>
      <c r="I14599" t="s">
        <v>140</v>
      </c>
    </row>
    <row r="14600" spans="1:9" x14ac:dyDescent="0.35">
      <c r="A14600" t="s">
        <v>9</v>
      </c>
      <c r="B14600" t="s">
        <v>1126</v>
      </c>
      <c r="C14600">
        <v>77</v>
      </c>
      <c r="D14600" t="s">
        <v>939</v>
      </c>
      <c r="E14600" t="s">
        <v>938</v>
      </c>
      <c r="F14600" t="s">
        <v>140</v>
      </c>
      <c r="G14600" t="s">
        <v>140</v>
      </c>
      <c r="H14600" t="s">
        <v>140</v>
      </c>
      <c r="I14600" t="s">
        <v>140</v>
      </c>
    </row>
    <row r="14601" spans="1:9" x14ac:dyDescent="0.35">
      <c r="A14601" t="s">
        <v>9</v>
      </c>
      <c r="B14601" t="s">
        <v>1127</v>
      </c>
      <c r="C14601">
        <v>118</v>
      </c>
      <c r="D14601" t="s">
        <v>1098</v>
      </c>
      <c r="E14601" t="s">
        <v>1204</v>
      </c>
      <c r="F14601" t="s">
        <v>140</v>
      </c>
      <c r="G14601" t="s">
        <v>140</v>
      </c>
      <c r="H14601" t="s">
        <v>140</v>
      </c>
      <c r="I14601" t="s">
        <v>140</v>
      </c>
    </row>
    <row r="14602" spans="1:9" x14ac:dyDescent="0.35">
      <c r="A14602" t="s">
        <v>9</v>
      </c>
      <c r="B14602" t="s">
        <v>339</v>
      </c>
      <c r="C14602">
        <v>6</v>
      </c>
      <c r="D14602" t="s">
        <v>140</v>
      </c>
      <c r="E14602" t="s">
        <v>177</v>
      </c>
      <c r="F14602" t="s">
        <v>140</v>
      </c>
      <c r="G14602" t="s">
        <v>140</v>
      </c>
      <c r="H14602" t="s">
        <v>140</v>
      </c>
      <c r="I14602" t="s">
        <v>140</v>
      </c>
    </row>
    <row r="14603" spans="1:9" x14ac:dyDescent="0.35">
      <c r="A14603" t="s">
        <v>10</v>
      </c>
      <c r="B14603" t="s">
        <v>1126</v>
      </c>
      <c r="C14603">
        <v>93</v>
      </c>
      <c r="D14603" t="s">
        <v>996</v>
      </c>
      <c r="E14603" t="s">
        <v>997</v>
      </c>
      <c r="F14603" t="s">
        <v>140</v>
      </c>
      <c r="G14603" t="s">
        <v>140</v>
      </c>
      <c r="H14603" t="s">
        <v>140</v>
      </c>
      <c r="I14603" t="s">
        <v>140</v>
      </c>
    </row>
    <row r="14604" spans="1:9" x14ac:dyDescent="0.35">
      <c r="A14604" t="s">
        <v>10</v>
      </c>
      <c r="B14604" t="s">
        <v>1127</v>
      </c>
      <c r="C14604">
        <v>105</v>
      </c>
      <c r="D14604" t="s">
        <v>129</v>
      </c>
      <c r="E14604" t="s">
        <v>130</v>
      </c>
      <c r="F14604" t="s">
        <v>140</v>
      </c>
      <c r="G14604" t="s">
        <v>140</v>
      </c>
      <c r="H14604" t="s">
        <v>140</v>
      </c>
      <c r="I14604" t="s">
        <v>140</v>
      </c>
    </row>
    <row r="14605" spans="1:9" x14ac:dyDescent="0.35">
      <c r="A14605" t="s">
        <v>10</v>
      </c>
      <c r="B14605" t="s">
        <v>339</v>
      </c>
      <c r="C14605">
        <v>10</v>
      </c>
      <c r="D14605" t="s">
        <v>1095</v>
      </c>
      <c r="E14605" t="s">
        <v>1134</v>
      </c>
      <c r="F14605" t="s">
        <v>140</v>
      </c>
      <c r="G14605" t="s">
        <v>140</v>
      </c>
      <c r="H14605" t="s">
        <v>140</v>
      </c>
      <c r="I14605" t="s">
        <v>140</v>
      </c>
    </row>
    <row r="14606" spans="1:9" x14ac:dyDescent="0.35">
      <c r="A14606" t="s">
        <v>11</v>
      </c>
      <c r="B14606" t="s">
        <v>1126</v>
      </c>
      <c r="C14606">
        <v>90</v>
      </c>
      <c r="D14606" t="s">
        <v>919</v>
      </c>
      <c r="E14606" t="s">
        <v>1143</v>
      </c>
      <c r="F14606" t="s">
        <v>1014</v>
      </c>
      <c r="G14606" t="s">
        <v>140</v>
      </c>
      <c r="H14606" t="s">
        <v>140</v>
      </c>
      <c r="I14606" t="s">
        <v>140</v>
      </c>
    </row>
    <row r="14607" spans="1:9" x14ac:dyDescent="0.35">
      <c r="A14607" t="s">
        <v>11</v>
      </c>
      <c r="B14607" t="s">
        <v>1127</v>
      </c>
      <c r="C14607">
        <v>111</v>
      </c>
      <c r="D14607" t="s">
        <v>971</v>
      </c>
      <c r="E14607" t="s">
        <v>1207</v>
      </c>
      <c r="F14607" t="s">
        <v>140</v>
      </c>
      <c r="G14607" t="s">
        <v>140</v>
      </c>
      <c r="H14607" t="s">
        <v>140</v>
      </c>
      <c r="I14607" t="s">
        <v>140</v>
      </c>
    </row>
    <row r="14608" spans="1:9" x14ac:dyDescent="0.35">
      <c r="A14608" t="s">
        <v>11</v>
      </c>
      <c r="B14608" t="s">
        <v>339</v>
      </c>
      <c r="C14608">
        <v>5</v>
      </c>
      <c r="D14608" t="s">
        <v>140</v>
      </c>
      <c r="E14608" t="s">
        <v>177</v>
      </c>
      <c r="F14608" t="s">
        <v>140</v>
      </c>
      <c r="G14608" t="s">
        <v>140</v>
      </c>
      <c r="H14608" t="s">
        <v>140</v>
      </c>
      <c r="I14608" t="s">
        <v>140</v>
      </c>
    </row>
    <row r="14609" spans="1:9" x14ac:dyDescent="0.35">
      <c r="A14609" t="s">
        <v>12</v>
      </c>
      <c r="B14609" t="s">
        <v>1126</v>
      </c>
      <c r="C14609">
        <v>96</v>
      </c>
      <c r="D14609" t="s">
        <v>1019</v>
      </c>
      <c r="E14609" t="s">
        <v>1201</v>
      </c>
      <c r="F14609" t="s">
        <v>140</v>
      </c>
      <c r="G14609" t="s">
        <v>140</v>
      </c>
      <c r="H14609" t="s">
        <v>140</v>
      </c>
      <c r="I14609" t="s">
        <v>140</v>
      </c>
    </row>
    <row r="14610" spans="1:9" x14ac:dyDescent="0.35">
      <c r="A14610" t="s">
        <v>12</v>
      </c>
      <c r="B14610" t="s">
        <v>1127</v>
      </c>
      <c r="C14610">
        <v>100</v>
      </c>
      <c r="D14610" t="s">
        <v>1019</v>
      </c>
      <c r="E14610" t="s">
        <v>1168</v>
      </c>
      <c r="F14610" t="s">
        <v>140</v>
      </c>
      <c r="G14610" t="s">
        <v>140</v>
      </c>
      <c r="H14610" t="s">
        <v>140</v>
      </c>
      <c r="I14610" t="s">
        <v>1017</v>
      </c>
    </row>
    <row r="14611" spans="1:9" x14ac:dyDescent="0.35">
      <c r="A14611" t="s">
        <v>12</v>
      </c>
      <c r="B14611" t="s">
        <v>339</v>
      </c>
      <c r="C14611">
        <v>13</v>
      </c>
      <c r="D14611" t="s">
        <v>140</v>
      </c>
      <c r="E14611" t="s">
        <v>177</v>
      </c>
      <c r="F14611" t="s">
        <v>140</v>
      </c>
      <c r="G14611" t="s">
        <v>140</v>
      </c>
      <c r="H14611" t="s">
        <v>140</v>
      </c>
      <c r="I14611" t="s">
        <v>140</v>
      </c>
    </row>
    <row r="14612" spans="1:9" x14ac:dyDescent="0.35">
      <c r="A14612" t="s">
        <v>13</v>
      </c>
      <c r="B14612" t="s">
        <v>1126</v>
      </c>
      <c r="C14612">
        <v>85</v>
      </c>
      <c r="D14612" t="s">
        <v>660</v>
      </c>
      <c r="E14612" t="s">
        <v>1097</v>
      </c>
      <c r="F14612" t="s">
        <v>140</v>
      </c>
      <c r="G14612" t="s">
        <v>1011</v>
      </c>
      <c r="H14612" t="s">
        <v>140</v>
      </c>
      <c r="I14612" t="s">
        <v>140</v>
      </c>
    </row>
    <row r="14613" spans="1:9" x14ac:dyDescent="0.35">
      <c r="A14613" t="s">
        <v>13</v>
      </c>
      <c r="B14613" t="s">
        <v>1127</v>
      </c>
      <c r="C14613">
        <v>112</v>
      </c>
      <c r="D14613" t="s">
        <v>1095</v>
      </c>
      <c r="E14613" t="s">
        <v>1099</v>
      </c>
      <c r="F14613" t="s">
        <v>1051</v>
      </c>
      <c r="G14613" t="s">
        <v>140</v>
      </c>
      <c r="H14613" t="s">
        <v>140</v>
      </c>
      <c r="I14613" t="s">
        <v>140</v>
      </c>
    </row>
    <row r="14614" spans="1:9" x14ac:dyDescent="0.35">
      <c r="A14614" t="s">
        <v>13</v>
      </c>
      <c r="B14614" t="s">
        <v>339</v>
      </c>
      <c r="C14614">
        <v>9</v>
      </c>
      <c r="D14614" t="s">
        <v>140</v>
      </c>
      <c r="E14614" t="s">
        <v>177</v>
      </c>
      <c r="F14614" t="s">
        <v>140</v>
      </c>
      <c r="G14614" t="s">
        <v>140</v>
      </c>
      <c r="H14614" t="s">
        <v>140</v>
      </c>
      <c r="I14614" t="s">
        <v>140</v>
      </c>
    </row>
    <row r="14615" spans="1:9" x14ac:dyDescent="0.35">
      <c r="A14615" t="s">
        <v>14</v>
      </c>
      <c r="B14615" t="s">
        <v>1126</v>
      </c>
      <c r="C14615">
        <v>77</v>
      </c>
      <c r="D14615" t="s">
        <v>1057</v>
      </c>
      <c r="E14615" t="s">
        <v>1002</v>
      </c>
      <c r="F14615" t="s">
        <v>140</v>
      </c>
      <c r="G14615" t="s">
        <v>1009</v>
      </c>
      <c r="H14615" t="s">
        <v>140</v>
      </c>
      <c r="I14615" t="s">
        <v>140</v>
      </c>
    </row>
    <row r="14616" spans="1:9" x14ac:dyDescent="0.35">
      <c r="A14616" t="s">
        <v>14</v>
      </c>
      <c r="B14616" t="s">
        <v>1127</v>
      </c>
      <c r="C14616">
        <v>119</v>
      </c>
      <c r="D14616" t="s">
        <v>1098</v>
      </c>
      <c r="E14616" t="s">
        <v>1230</v>
      </c>
      <c r="F14616" t="s">
        <v>1098</v>
      </c>
      <c r="G14616" t="s">
        <v>140</v>
      </c>
      <c r="H14616" t="s">
        <v>140</v>
      </c>
      <c r="I14616" t="s">
        <v>140</v>
      </c>
    </row>
    <row r="14617" spans="1:9" x14ac:dyDescent="0.35">
      <c r="A14617" t="s">
        <v>14</v>
      </c>
      <c r="B14617" t="s">
        <v>339</v>
      </c>
      <c r="C14617">
        <v>7</v>
      </c>
      <c r="D14617" t="s">
        <v>140</v>
      </c>
      <c r="E14617" t="s">
        <v>177</v>
      </c>
      <c r="F14617" t="s">
        <v>140</v>
      </c>
      <c r="G14617" t="s">
        <v>140</v>
      </c>
      <c r="H14617" t="s">
        <v>140</v>
      </c>
      <c r="I14617" t="s">
        <v>140</v>
      </c>
    </row>
    <row r="14618" spans="1:9" x14ac:dyDescent="0.35">
      <c r="A14618" t="s">
        <v>15</v>
      </c>
      <c r="B14618" t="s">
        <v>1126</v>
      </c>
      <c r="C14618">
        <v>93</v>
      </c>
      <c r="D14618" t="s">
        <v>1051</v>
      </c>
      <c r="E14618" t="s">
        <v>1118</v>
      </c>
      <c r="F14618" t="s">
        <v>140</v>
      </c>
      <c r="G14618" t="s">
        <v>140</v>
      </c>
      <c r="H14618" t="s">
        <v>140</v>
      </c>
      <c r="I14618" t="s">
        <v>140</v>
      </c>
    </row>
    <row r="14619" spans="1:9" x14ac:dyDescent="0.35">
      <c r="A14619" t="s">
        <v>15</v>
      </c>
      <c r="B14619" t="s">
        <v>1127</v>
      </c>
      <c r="C14619">
        <v>107</v>
      </c>
      <c r="D14619" t="s">
        <v>1017</v>
      </c>
      <c r="E14619" t="s">
        <v>1208</v>
      </c>
      <c r="F14619" t="s">
        <v>140</v>
      </c>
      <c r="G14619" t="s">
        <v>140</v>
      </c>
      <c r="H14619" t="s">
        <v>140</v>
      </c>
      <c r="I14619" t="s">
        <v>140</v>
      </c>
    </row>
    <row r="14620" spans="1:9" x14ac:dyDescent="0.35">
      <c r="A14620" t="s">
        <v>15</v>
      </c>
      <c r="B14620" t="s">
        <v>339</v>
      </c>
      <c r="C14620">
        <v>6</v>
      </c>
      <c r="D14620" t="s">
        <v>140</v>
      </c>
      <c r="E14620" t="s">
        <v>177</v>
      </c>
      <c r="F14620" t="s">
        <v>140</v>
      </c>
      <c r="G14620" t="s">
        <v>140</v>
      </c>
      <c r="H14620" t="s">
        <v>140</v>
      </c>
      <c r="I14620" t="s">
        <v>140</v>
      </c>
    </row>
    <row r="14621" spans="1:9" x14ac:dyDescent="0.35">
      <c r="A14621" t="s">
        <v>16</v>
      </c>
      <c r="B14621" t="s">
        <v>1126</v>
      </c>
      <c r="C14621">
        <v>83</v>
      </c>
      <c r="D14621" t="s">
        <v>838</v>
      </c>
      <c r="E14621" t="s">
        <v>839</v>
      </c>
      <c r="F14621" t="s">
        <v>140</v>
      </c>
      <c r="G14621" t="s">
        <v>140</v>
      </c>
      <c r="H14621" t="s">
        <v>140</v>
      </c>
      <c r="I14621" t="s">
        <v>140</v>
      </c>
    </row>
    <row r="14622" spans="1:9" x14ac:dyDescent="0.35">
      <c r="A14622" t="s">
        <v>16</v>
      </c>
      <c r="B14622" t="s">
        <v>1127</v>
      </c>
      <c r="C14622">
        <v>107</v>
      </c>
      <c r="D14622" t="s">
        <v>1014</v>
      </c>
      <c r="E14622" t="s">
        <v>1179</v>
      </c>
      <c r="F14622" t="s">
        <v>140</v>
      </c>
      <c r="G14622" t="s">
        <v>140</v>
      </c>
      <c r="H14622" t="s">
        <v>140</v>
      </c>
      <c r="I14622" t="s">
        <v>140</v>
      </c>
    </row>
    <row r="14623" spans="1:9" x14ac:dyDescent="0.35">
      <c r="A14623" t="s">
        <v>16</v>
      </c>
      <c r="B14623" t="s">
        <v>339</v>
      </c>
      <c r="C14623">
        <v>16</v>
      </c>
      <c r="D14623" t="s">
        <v>869</v>
      </c>
      <c r="E14623" t="s">
        <v>870</v>
      </c>
      <c r="F14623" t="s">
        <v>140</v>
      </c>
      <c r="G14623" t="s">
        <v>140</v>
      </c>
      <c r="H14623" t="s">
        <v>140</v>
      </c>
      <c r="I14623" t="s">
        <v>140</v>
      </c>
    </row>
    <row r="14624" spans="1:9" x14ac:dyDescent="0.35">
      <c r="A14624" t="s">
        <v>17</v>
      </c>
      <c r="B14624" t="s">
        <v>1126</v>
      </c>
      <c r="C14624">
        <v>92</v>
      </c>
      <c r="D14624" t="s">
        <v>548</v>
      </c>
      <c r="E14624" t="s">
        <v>114</v>
      </c>
      <c r="F14624" t="s">
        <v>869</v>
      </c>
      <c r="G14624" t="s">
        <v>140</v>
      </c>
      <c r="H14624" t="s">
        <v>140</v>
      </c>
      <c r="I14624" t="s">
        <v>140</v>
      </c>
    </row>
    <row r="14625" spans="1:9" x14ac:dyDescent="0.35">
      <c r="A14625" t="s">
        <v>17</v>
      </c>
      <c r="B14625" t="s">
        <v>1127</v>
      </c>
      <c r="C14625">
        <v>100</v>
      </c>
      <c r="D14625" t="s">
        <v>1068</v>
      </c>
      <c r="E14625" t="s">
        <v>661</v>
      </c>
      <c r="F14625" t="s">
        <v>1019</v>
      </c>
      <c r="G14625" t="s">
        <v>140</v>
      </c>
      <c r="H14625" t="s">
        <v>140</v>
      </c>
      <c r="I14625" t="s">
        <v>140</v>
      </c>
    </row>
    <row r="14626" spans="1:9" x14ac:dyDescent="0.35">
      <c r="A14626" t="s">
        <v>17</v>
      </c>
      <c r="B14626" t="s">
        <v>339</v>
      </c>
      <c r="C14626">
        <v>11</v>
      </c>
      <c r="D14626" t="s">
        <v>140</v>
      </c>
      <c r="E14626" t="s">
        <v>177</v>
      </c>
      <c r="F14626" t="s">
        <v>140</v>
      </c>
      <c r="G14626" t="s">
        <v>140</v>
      </c>
      <c r="H14626" t="s">
        <v>140</v>
      </c>
      <c r="I14626" t="s">
        <v>140</v>
      </c>
    </row>
    <row r="14627" spans="1:9" x14ac:dyDescent="0.35">
      <c r="A14627" t="s">
        <v>18</v>
      </c>
      <c r="B14627" t="s">
        <v>1126</v>
      </c>
      <c r="C14627">
        <v>94</v>
      </c>
      <c r="D14627" t="s">
        <v>1046</v>
      </c>
      <c r="E14627" t="s">
        <v>1213</v>
      </c>
      <c r="F14627" t="s">
        <v>1010</v>
      </c>
      <c r="G14627" t="s">
        <v>140</v>
      </c>
      <c r="H14627" t="s">
        <v>140</v>
      </c>
      <c r="I14627" t="s">
        <v>140</v>
      </c>
    </row>
    <row r="14628" spans="1:9" x14ac:dyDescent="0.35">
      <c r="A14628" t="s">
        <v>18</v>
      </c>
      <c r="B14628" t="s">
        <v>1127</v>
      </c>
      <c r="C14628">
        <v>103</v>
      </c>
      <c r="D14628" t="s">
        <v>1073</v>
      </c>
      <c r="E14628" t="s">
        <v>1213</v>
      </c>
      <c r="F14628" t="s">
        <v>140</v>
      </c>
      <c r="G14628" t="s">
        <v>140</v>
      </c>
      <c r="H14628" t="s">
        <v>140</v>
      </c>
      <c r="I14628" t="s">
        <v>140</v>
      </c>
    </row>
    <row r="14629" spans="1:9" x14ac:dyDescent="0.35">
      <c r="A14629" t="s">
        <v>18</v>
      </c>
      <c r="B14629" t="s">
        <v>339</v>
      </c>
      <c r="C14629">
        <v>8</v>
      </c>
      <c r="D14629" t="s">
        <v>140</v>
      </c>
      <c r="E14629" t="s">
        <v>177</v>
      </c>
      <c r="F14629" t="s">
        <v>140</v>
      </c>
      <c r="G14629" t="s">
        <v>140</v>
      </c>
      <c r="H14629" t="s">
        <v>140</v>
      </c>
      <c r="I14629" t="s">
        <v>140</v>
      </c>
    </row>
    <row r="14630" spans="1:9" x14ac:dyDescent="0.35">
      <c r="A14630" t="s">
        <v>19</v>
      </c>
      <c r="B14630" t="s">
        <v>1126</v>
      </c>
      <c r="C14630">
        <v>96</v>
      </c>
      <c r="D14630" t="s">
        <v>1058</v>
      </c>
      <c r="E14630" t="s">
        <v>1186</v>
      </c>
      <c r="F14630" t="s">
        <v>140</v>
      </c>
      <c r="G14630" t="s">
        <v>140</v>
      </c>
      <c r="H14630" t="s">
        <v>140</v>
      </c>
      <c r="I14630" t="s">
        <v>140</v>
      </c>
    </row>
    <row r="14631" spans="1:9" x14ac:dyDescent="0.35">
      <c r="A14631" t="s">
        <v>19</v>
      </c>
      <c r="B14631" t="s">
        <v>1127</v>
      </c>
      <c r="C14631">
        <v>99</v>
      </c>
      <c r="D14631" t="s">
        <v>1063</v>
      </c>
      <c r="E14631" t="s">
        <v>1180</v>
      </c>
      <c r="F14631" t="s">
        <v>140</v>
      </c>
      <c r="G14631" t="s">
        <v>140</v>
      </c>
      <c r="H14631" t="s">
        <v>140</v>
      </c>
      <c r="I14631" t="s">
        <v>140</v>
      </c>
    </row>
    <row r="14632" spans="1:9" x14ac:dyDescent="0.35">
      <c r="A14632" t="s">
        <v>19</v>
      </c>
      <c r="B14632" t="s">
        <v>339</v>
      </c>
      <c r="C14632">
        <v>11</v>
      </c>
      <c r="D14632" t="s">
        <v>140</v>
      </c>
      <c r="E14632" t="s">
        <v>177</v>
      </c>
      <c r="F14632" t="s">
        <v>140</v>
      </c>
      <c r="G14632" t="s">
        <v>140</v>
      </c>
      <c r="H14632" t="s">
        <v>140</v>
      </c>
      <c r="I14632" t="s">
        <v>140</v>
      </c>
    </row>
    <row r="14633" spans="1:9" x14ac:dyDescent="0.35">
      <c r="A14633" t="s">
        <v>20</v>
      </c>
      <c r="B14633" t="s">
        <v>1126</v>
      </c>
      <c r="C14633">
        <v>87</v>
      </c>
      <c r="D14633" t="s">
        <v>1061</v>
      </c>
      <c r="E14633" t="s">
        <v>90</v>
      </c>
      <c r="F14633" t="s">
        <v>140</v>
      </c>
      <c r="G14633" t="s">
        <v>140</v>
      </c>
      <c r="H14633" t="s">
        <v>140</v>
      </c>
      <c r="I14633" t="s">
        <v>1012</v>
      </c>
    </row>
    <row r="14634" spans="1:9" x14ac:dyDescent="0.35">
      <c r="A14634" t="s">
        <v>20</v>
      </c>
      <c r="B14634" t="s">
        <v>1127</v>
      </c>
      <c r="C14634">
        <v>115</v>
      </c>
      <c r="D14634" t="s">
        <v>1016</v>
      </c>
      <c r="E14634" t="s">
        <v>1254</v>
      </c>
      <c r="F14634" t="s">
        <v>140</v>
      </c>
      <c r="G14634" t="s">
        <v>140</v>
      </c>
      <c r="H14634" t="s">
        <v>140</v>
      </c>
      <c r="I14634" t="s">
        <v>140</v>
      </c>
    </row>
    <row r="14635" spans="1:9" x14ac:dyDescent="0.35">
      <c r="A14635" t="s">
        <v>20</v>
      </c>
      <c r="B14635" t="s">
        <v>339</v>
      </c>
      <c r="C14635">
        <v>4</v>
      </c>
      <c r="D14635" t="s">
        <v>140</v>
      </c>
      <c r="E14635" t="s">
        <v>177</v>
      </c>
      <c r="F14635" t="s">
        <v>140</v>
      </c>
      <c r="G14635" t="s">
        <v>140</v>
      </c>
      <c r="H14635" t="s">
        <v>140</v>
      </c>
      <c r="I14635" t="s">
        <v>140</v>
      </c>
    </row>
    <row r="14636" spans="1:9" x14ac:dyDescent="0.35">
      <c r="A14636" t="s">
        <v>21</v>
      </c>
      <c r="B14636" t="s">
        <v>1126</v>
      </c>
      <c r="C14636">
        <v>58</v>
      </c>
      <c r="D14636" t="s">
        <v>733</v>
      </c>
      <c r="E14636" t="s">
        <v>732</v>
      </c>
      <c r="F14636" t="s">
        <v>140</v>
      </c>
      <c r="G14636" t="s">
        <v>140</v>
      </c>
      <c r="H14636" t="s">
        <v>140</v>
      </c>
      <c r="I14636" t="s">
        <v>140</v>
      </c>
    </row>
    <row r="14637" spans="1:9" x14ac:dyDescent="0.35">
      <c r="A14637" t="s">
        <v>21</v>
      </c>
      <c r="B14637" t="s">
        <v>1127</v>
      </c>
      <c r="C14637">
        <v>144</v>
      </c>
      <c r="D14637" t="s">
        <v>140</v>
      </c>
      <c r="E14637" t="s">
        <v>177</v>
      </c>
      <c r="F14637" t="s">
        <v>140</v>
      </c>
      <c r="G14637" t="s">
        <v>140</v>
      </c>
      <c r="H14637" t="s">
        <v>140</v>
      </c>
      <c r="I14637" t="s">
        <v>140</v>
      </c>
    </row>
    <row r="14638" spans="1:9" x14ac:dyDescent="0.35">
      <c r="A14638" t="s">
        <v>21</v>
      </c>
      <c r="B14638" t="s">
        <v>339</v>
      </c>
      <c r="C14638">
        <v>8</v>
      </c>
      <c r="D14638" t="s">
        <v>140</v>
      </c>
      <c r="E14638" t="s">
        <v>177</v>
      </c>
      <c r="F14638" t="s">
        <v>140</v>
      </c>
      <c r="G14638" t="s">
        <v>140</v>
      </c>
      <c r="H14638" t="s">
        <v>140</v>
      </c>
      <c r="I14638" t="s">
        <v>140</v>
      </c>
    </row>
    <row r="14639" spans="1:9" x14ac:dyDescent="0.35">
      <c r="A14639" t="s">
        <v>22</v>
      </c>
      <c r="B14639" t="s">
        <v>1126</v>
      </c>
      <c r="C14639">
        <v>87</v>
      </c>
      <c r="D14639" t="s">
        <v>1065</v>
      </c>
      <c r="E14639" t="s">
        <v>1190</v>
      </c>
      <c r="F14639" t="s">
        <v>140</v>
      </c>
      <c r="G14639" t="s">
        <v>140</v>
      </c>
      <c r="H14639" t="s">
        <v>140</v>
      </c>
      <c r="I14639" t="s">
        <v>140</v>
      </c>
    </row>
    <row r="14640" spans="1:9" x14ac:dyDescent="0.35">
      <c r="A14640" t="s">
        <v>22</v>
      </c>
      <c r="B14640" t="s">
        <v>1127</v>
      </c>
      <c r="C14640">
        <v>111</v>
      </c>
      <c r="D14640" t="s">
        <v>1021</v>
      </c>
      <c r="E14640" t="s">
        <v>1148</v>
      </c>
      <c r="F14640" t="s">
        <v>140</v>
      </c>
      <c r="G14640" t="s">
        <v>140</v>
      </c>
      <c r="H14640" t="s">
        <v>140</v>
      </c>
      <c r="I14640" t="s">
        <v>140</v>
      </c>
    </row>
    <row r="14641" spans="1:9" x14ac:dyDescent="0.35">
      <c r="A14641" t="s">
        <v>22</v>
      </c>
      <c r="B14641" t="s">
        <v>339</v>
      </c>
      <c r="C14641">
        <v>11</v>
      </c>
      <c r="D14641" t="s">
        <v>140</v>
      </c>
      <c r="E14641" t="s">
        <v>177</v>
      </c>
      <c r="F14641" t="s">
        <v>140</v>
      </c>
      <c r="G14641" t="s">
        <v>140</v>
      </c>
      <c r="H14641" t="s">
        <v>140</v>
      </c>
      <c r="I14641" t="s">
        <v>140</v>
      </c>
    </row>
    <row r="14642" spans="1:9" x14ac:dyDescent="0.35">
      <c r="A14642" t="s">
        <v>23</v>
      </c>
      <c r="B14642" t="s">
        <v>1126</v>
      </c>
      <c r="C14642">
        <v>99</v>
      </c>
      <c r="D14642" t="s">
        <v>1052</v>
      </c>
      <c r="E14642" t="s">
        <v>514</v>
      </c>
      <c r="F14642" t="s">
        <v>140</v>
      </c>
      <c r="G14642" t="s">
        <v>1009</v>
      </c>
      <c r="H14642" t="s">
        <v>140</v>
      </c>
      <c r="I14642" t="s">
        <v>140</v>
      </c>
    </row>
    <row r="14643" spans="1:9" x14ac:dyDescent="0.35">
      <c r="A14643" t="s">
        <v>23</v>
      </c>
      <c r="B14643" t="s">
        <v>1127</v>
      </c>
      <c r="C14643">
        <v>94</v>
      </c>
      <c r="D14643" t="s">
        <v>1011</v>
      </c>
      <c r="E14643" t="s">
        <v>1196</v>
      </c>
      <c r="F14643" t="s">
        <v>140</v>
      </c>
      <c r="G14643" t="s">
        <v>140</v>
      </c>
      <c r="H14643" t="s">
        <v>140</v>
      </c>
      <c r="I14643" t="s">
        <v>140</v>
      </c>
    </row>
    <row r="14644" spans="1:9" x14ac:dyDescent="0.35">
      <c r="A14644" t="s">
        <v>23</v>
      </c>
      <c r="B14644" t="s">
        <v>339</v>
      </c>
      <c r="C14644">
        <v>12</v>
      </c>
      <c r="D14644" t="s">
        <v>140</v>
      </c>
      <c r="E14644" t="s">
        <v>177</v>
      </c>
      <c r="F14644" t="s">
        <v>140</v>
      </c>
      <c r="G14644" t="s">
        <v>140</v>
      </c>
      <c r="H14644" t="s">
        <v>140</v>
      </c>
      <c r="I14644" t="s">
        <v>140</v>
      </c>
    </row>
    <row r="14645" spans="1:9" x14ac:dyDescent="0.35">
      <c r="A14645" t="s">
        <v>24</v>
      </c>
      <c r="B14645" t="s">
        <v>1126</v>
      </c>
      <c r="C14645">
        <v>86</v>
      </c>
      <c r="D14645" t="s">
        <v>1073</v>
      </c>
      <c r="E14645" t="s">
        <v>1207</v>
      </c>
      <c r="F14645" t="s">
        <v>1010</v>
      </c>
      <c r="G14645" t="s">
        <v>1010</v>
      </c>
      <c r="H14645" t="s">
        <v>140</v>
      </c>
      <c r="I14645" t="s">
        <v>140</v>
      </c>
    </row>
    <row r="14646" spans="1:9" x14ac:dyDescent="0.35">
      <c r="A14646" t="s">
        <v>24</v>
      </c>
      <c r="B14646" t="s">
        <v>1127</v>
      </c>
      <c r="C14646">
        <v>117</v>
      </c>
      <c r="D14646" t="s">
        <v>1054</v>
      </c>
      <c r="E14646" t="s">
        <v>1206</v>
      </c>
      <c r="F14646" t="s">
        <v>140</v>
      </c>
      <c r="G14646" t="s">
        <v>140</v>
      </c>
      <c r="H14646" t="s">
        <v>140</v>
      </c>
      <c r="I14646" t="s">
        <v>140</v>
      </c>
    </row>
    <row r="14647" spans="1:9" x14ac:dyDescent="0.35">
      <c r="A14647" t="s">
        <v>24</v>
      </c>
      <c r="B14647" t="s">
        <v>339</v>
      </c>
      <c r="C14647">
        <v>4</v>
      </c>
      <c r="D14647" t="s">
        <v>140</v>
      </c>
      <c r="E14647" t="s">
        <v>177</v>
      </c>
      <c r="F14647" t="s">
        <v>140</v>
      </c>
      <c r="G14647" t="s">
        <v>140</v>
      </c>
      <c r="H14647" t="s">
        <v>140</v>
      </c>
      <c r="I14647" t="s">
        <v>140</v>
      </c>
    </row>
    <row r="14648" spans="1:9" x14ac:dyDescent="0.35">
      <c r="A14648" t="s">
        <v>25</v>
      </c>
      <c r="B14648" t="s">
        <v>1126</v>
      </c>
      <c r="C14648">
        <v>85</v>
      </c>
      <c r="D14648" t="s">
        <v>917</v>
      </c>
      <c r="E14648" t="s">
        <v>757</v>
      </c>
      <c r="F14648" t="s">
        <v>140</v>
      </c>
      <c r="G14648" t="s">
        <v>140</v>
      </c>
      <c r="H14648" t="s">
        <v>1012</v>
      </c>
      <c r="I14648" t="s">
        <v>140</v>
      </c>
    </row>
    <row r="14649" spans="1:9" x14ac:dyDescent="0.35">
      <c r="A14649" t="s">
        <v>25</v>
      </c>
      <c r="B14649" t="s">
        <v>1127</v>
      </c>
      <c r="C14649">
        <v>111</v>
      </c>
      <c r="D14649" t="s">
        <v>939</v>
      </c>
      <c r="E14649" t="s">
        <v>938</v>
      </c>
      <c r="F14649" t="s">
        <v>140</v>
      </c>
      <c r="G14649" t="s">
        <v>140</v>
      </c>
      <c r="H14649" t="s">
        <v>140</v>
      </c>
      <c r="I14649" t="s">
        <v>140</v>
      </c>
    </row>
    <row r="14650" spans="1:9" x14ac:dyDescent="0.35">
      <c r="A14650" t="s">
        <v>25</v>
      </c>
      <c r="B14650" t="s">
        <v>339</v>
      </c>
      <c r="C14650">
        <v>8</v>
      </c>
      <c r="D14650" t="s">
        <v>140</v>
      </c>
      <c r="E14650" t="s">
        <v>177</v>
      </c>
      <c r="F14650" t="s">
        <v>140</v>
      </c>
      <c r="G14650" t="s">
        <v>140</v>
      </c>
      <c r="H14650" t="s">
        <v>140</v>
      </c>
      <c r="I14650" t="s">
        <v>140</v>
      </c>
    </row>
    <row r="14651" spans="1:9" x14ac:dyDescent="0.35">
      <c r="A14651" t="s">
        <v>26</v>
      </c>
      <c r="B14651" t="s">
        <v>1126</v>
      </c>
      <c r="C14651">
        <v>92</v>
      </c>
      <c r="D14651" t="s">
        <v>660</v>
      </c>
      <c r="E14651" t="s">
        <v>661</v>
      </c>
      <c r="F14651" t="s">
        <v>140</v>
      </c>
      <c r="G14651" t="s">
        <v>140</v>
      </c>
      <c r="H14651" t="s">
        <v>140</v>
      </c>
      <c r="I14651" t="s">
        <v>140</v>
      </c>
    </row>
    <row r="14652" spans="1:9" x14ac:dyDescent="0.35">
      <c r="A14652" t="s">
        <v>26</v>
      </c>
      <c r="B14652" t="s">
        <v>1127</v>
      </c>
      <c r="C14652">
        <v>100</v>
      </c>
      <c r="D14652" t="s">
        <v>660</v>
      </c>
      <c r="E14652" t="s">
        <v>661</v>
      </c>
      <c r="F14652" t="s">
        <v>140</v>
      </c>
      <c r="G14652" t="s">
        <v>140</v>
      </c>
      <c r="H14652" t="s">
        <v>140</v>
      </c>
      <c r="I14652" t="s">
        <v>140</v>
      </c>
    </row>
    <row r="14653" spans="1:9" x14ac:dyDescent="0.35">
      <c r="A14653" t="s">
        <v>26</v>
      </c>
      <c r="B14653" t="s">
        <v>339</v>
      </c>
      <c r="C14653">
        <v>10</v>
      </c>
      <c r="D14653" t="s">
        <v>140</v>
      </c>
      <c r="E14653" t="s">
        <v>177</v>
      </c>
      <c r="F14653" t="s">
        <v>140</v>
      </c>
      <c r="G14653" t="s">
        <v>140</v>
      </c>
      <c r="H14653" t="s">
        <v>140</v>
      </c>
      <c r="I14653" t="s">
        <v>140</v>
      </c>
    </row>
    <row r="14654" spans="1:9" x14ac:dyDescent="0.35">
      <c r="A14654" t="s">
        <v>27</v>
      </c>
      <c r="B14654" t="s">
        <v>1126</v>
      </c>
      <c r="C14654">
        <v>78</v>
      </c>
      <c r="D14654" t="s">
        <v>919</v>
      </c>
      <c r="E14654" t="s">
        <v>918</v>
      </c>
      <c r="F14654" t="s">
        <v>140</v>
      </c>
      <c r="G14654" t="s">
        <v>140</v>
      </c>
      <c r="H14654" t="s">
        <v>140</v>
      </c>
      <c r="I14654" t="s">
        <v>140</v>
      </c>
    </row>
    <row r="14655" spans="1:9" x14ac:dyDescent="0.35">
      <c r="A14655" t="s">
        <v>27</v>
      </c>
      <c r="B14655" t="s">
        <v>1127</v>
      </c>
      <c r="C14655">
        <v>114</v>
      </c>
      <c r="D14655" t="s">
        <v>949</v>
      </c>
      <c r="E14655" t="s">
        <v>948</v>
      </c>
      <c r="F14655" t="s">
        <v>140</v>
      </c>
      <c r="G14655" t="s">
        <v>140</v>
      </c>
      <c r="H14655" t="s">
        <v>140</v>
      </c>
      <c r="I14655" t="s">
        <v>140</v>
      </c>
    </row>
    <row r="14656" spans="1:9" x14ac:dyDescent="0.35">
      <c r="A14656" t="s">
        <v>27</v>
      </c>
      <c r="B14656" t="s">
        <v>339</v>
      </c>
      <c r="C14656">
        <v>12</v>
      </c>
      <c r="D14656" t="s">
        <v>140</v>
      </c>
      <c r="E14656" t="s">
        <v>177</v>
      </c>
      <c r="F14656" t="s">
        <v>140</v>
      </c>
      <c r="G14656" t="s">
        <v>140</v>
      </c>
      <c r="H14656" t="s">
        <v>140</v>
      </c>
      <c r="I14656" t="s">
        <v>140</v>
      </c>
    </row>
    <row r="14657" spans="1:9" x14ac:dyDescent="0.35">
      <c r="A14657" t="s">
        <v>28</v>
      </c>
      <c r="B14657" t="s">
        <v>1126</v>
      </c>
      <c r="C14657">
        <v>72</v>
      </c>
      <c r="D14657" t="s">
        <v>1064</v>
      </c>
      <c r="E14657" t="s">
        <v>1113</v>
      </c>
      <c r="F14657" t="s">
        <v>140</v>
      </c>
      <c r="G14657" t="s">
        <v>140</v>
      </c>
      <c r="H14657" t="s">
        <v>140</v>
      </c>
      <c r="I14657" t="s">
        <v>140</v>
      </c>
    </row>
    <row r="14658" spans="1:9" x14ac:dyDescent="0.35">
      <c r="A14658" t="s">
        <v>28</v>
      </c>
      <c r="B14658" t="s">
        <v>1127</v>
      </c>
      <c r="C14658">
        <v>125</v>
      </c>
      <c r="D14658" t="s">
        <v>1004</v>
      </c>
      <c r="E14658" t="s">
        <v>1230</v>
      </c>
      <c r="F14658" t="s">
        <v>140</v>
      </c>
      <c r="G14658" t="s">
        <v>140</v>
      </c>
      <c r="H14658" t="s">
        <v>140</v>
      </c>
      <c r="I14658" t="s">
        <v>140</v>
      </c>
    </row>
    <row r="14659" spans="1:9" x14ac:dyDescent="0.35">
      <c r="A14659" t="s">
        <v>28</v>
      </c>
      <c r="B14659" t="s">
        <v>339</v>
      </c>
      <c r="C14659">
        <v>10</v>
      </c>
      <c r="D14659" t="s">
        <v>140</v>
      </c>
      <c r="E14659" t="s">
        <v>177</v>
      </c>
      <c r="F14659" t="s">
        <v>140</v>
      </c>
      <c r="G14659" t="s">
        <v>140</v>
      </c>
      <c r="H14659" t="s">
        <v>140</v>
      </c>
      <c r="I14659" t="s">
        <v>140</v>
      </c>
    </row>
    <row r="14660" spans="1:9" x14ac:dyDescent="0.35">
      <c r="A14660" t="s">
        <v>29</v>
      </c>
      <c r="B14660" t="s">
        <v>1126</v>
      </c>
      <c r="C14660">
        <v>96</v>
      </c>
      <c r="D14660" t="s">
        <v>869</v>
      </c>
      <c r="E14660" t="s">
        <v>1111</v>
      </c>
      <c r="F14660" t="s">
        <v>1063</v>
      </c>
      <c r="G14660" t="s">
        <v>1017</v>
      </c>
      <c r="H14660" t="s">
        <v>140</v>
      </c>
      <c r="I14660" t="s">
        <v>140</v>
      </c>
    </row>
    <row r="14661" spans="1:9" x14ac:dyDescent="0.35">
      <c r="A14661" t="s">
        <v>29</v>
      </c>
      <c r="B14661" t="s">
        <v>1127</v>
      </c>
      <c r="C14661">
        <v>98</v>
      </c>
      <c r="D14661" t="s">
        <v>660</v>
      </c>
      <c r="E14661" t="s">
        <v>661</v>
      </c>
      <c r="F14661" t="s">
        <v>140</v>
      </c>
      <c r="G14661" t="s">
        <v>140</v>
      </c>
      <c r="H14661" t="s">
        <v>140</v>
      </c>
      <c r="I14661" t="s">
        <v>140</v>
      </c>
    </row>
    <row r="14662" spans="1:9" x14ac:dyDescent="0.35">
      <c r="A14662" t="s">
        <v>29</v>
      </c>
      <c r="B14662" t="s">
        <v>339</v>
      </c>
      <c r="C14662">
        <v>10</v>
      </c>
      <c r="D14662" t="s">
        <v>1053</v>
      </c>
      <c r="E14662" t="s">
        <v>1110</v>
      </c>
      <c r="F14662" t="s">
        <v>140</v>
      </c>
      <c r="G14662" t="s">
        <v>140</v>
      </c>
      <c r="H14662" t="s">
        <v>140</v>
      </c>
      <c r="I14662" t="s">
        <v>140</v>
      </c>
    </row>
    <row r="14663" spans="1:9" x14ac:dyDescent="0.35">
      <c r="A14663" t="s">
        <v>30</v>
      </c>
      <c r="B14663" t="s">
        <v>1126</v>
      </c>
      <c r="C14663">
        <v>76</v>
      </c>
      <c r="D14663" t="s">
        <v>317</v>
      </c>
      <c r="E14663" t="s">
        <v>1161</v>
      </c>
      <c r="F14663" t="s">
        <v>140</v>
      </c>
      <c r="G14663" t="s">
        <v>1016</v>
      </c>
      <c r="H14663" t="s">
        <v>140</v>
      </c>
      <c r="I14663" t="s">
        <v>140</v>
      </c>
    </row>
    <row r="14664" spans="1:9" x14ac:dyDescent="0.35">
      <c r="A14664" t="s">
        <v>30</v>
      </c>
      <c r="B14664" t="s">
        <v>1127</v>
      </c>
      <c r="C14664">
        <v>120</v>
      </c>
      <c r="D14664" t="s">
        <v>1012</v>
      </c>
      <c r="E14664" t="s">
        <v>1159</v>
      </c>
      <c r="F14664" t="s">
        <v>140</v>
      </c>
      <c r="G14664" t="s">
        <v>140</v>
      </c>
      <c r="H14664" t="s">
        <v>775</v>
      </c>
      <c r="I14664" t="s">
        <v>140</v>
      </c>
    </row>
    <row r="14665" spans="1:9" x14ac:dyDescent="0.35">
      <c r="A14665" t="s">
        <v>30</v>
      </c>
      <c r="B14665" t="s">
        <v>339</v>
      </c>
      <c r="C14665">
        <v>6</v>
      </c>
      <c r="D14665" t="s">
        <v>140</v>
      </c>
      <c r="E14665" t="s">
        <v>177</v>
      </c>
      <c r="F14665" t="s">
        <v>140</v>
      </c>
      <c r="G14665" t="s">
        <v>140</v>
      </c>
      <c r="H14665" t="s">
        <v>140</v>
      </c>
      <c r="I14665" t="s">
        <v>140</v>
      </c>
    </row>
    <row r="14666" spans="1:9" x14ac:dyDescent="0.35">
      <c r="A14666" t="s">
        <v>31</v>
      </c>
      <c r="B14666" t="s">
        <v>1126</v>
      </c>
      <c r="C14666">
        <v>101</v>
      </c>
      <c r="D14666" t="s">
        <v>89</v>
      </c>
      <c r="E14666" t="s">
        <v>717</v>
      </c>
      <c r="F14666" t="s">
        <v>1066</v>
      </c>
      <c r="G14666" t="s">
        <v>140</v>
      </c>
      <c r="H14666" t="s">
        <v>140</v>
      </c>
      <c r="I14666" t="s">
        <v>140</v>
      </c>
    </row>
    <row r="14667" spans="1:9" x14ac:dyDescent="0.35">
      <c r="A14667" t="s">
        <v>31</v>
      </c>
      <c r="B14667" t="s">
        <v>1127</v>
      </c>
      <c r="C14667">
        <v>100</v>
      </c>
      <c r="D14667" t="s">
        <v>1098</v>
      </c>
      <c r="E14667" t="s">
        <v>1204</v>
      </c>
      <c r="F14667" t="s">
        <v>140</v>
      </c>
      <c r="G14667" t="s">
        <v>140</v>
      </c>
      <c r="H14667" t="s">
        <v>140</v>
      </c>
      <c r="I14667" t="s">
        <v>140</v>
      </c>
    </row>
    <row r="14668" spans="1:9" x14ac:dyDescent="0.35">
      <c r="A14668" t="s">
        <v>31</v>
      </c>
      <c r="B14668" t="s">
        <v>339</v>
      </c>
      <c r="C14668">
        <v>6</v>
      </c>
      <c r="D14668" t="s">
        <v>1071</v>
      </c>
      <c r="E14668" t="s">
        <v>1175</v>
      </c>
      <c r="F14668" t="s">
        <v>140</v>
      </c>
      <c r="G14668" t="s">
        <v>140</v>
      </c>
      <c r="H14668" t="s">
        <v>140</v>
      </c>
      <c r="I14668" t="s">
        <v>140</v>
      </c>
    </row>
    <row r="14669" spans="1:9" x14ac:dyDescent="0.35">
      <c r="A14669" t="s">
        <v>32</v>
      </c>
      <c r="B14669" t="s">
        <v>1126</v>
      </c>
      <c r="C14669">
        <v>2085</v>
      </c>
      <c r="D14669" t="s">
        <v>733</v>
      </c>
      <c r="E14669" t="s">
        <v>1124</v>
      </c>
      <c r="F14669" t="s">
        <v>1010</v>
      </c>
      <c r="G14669" t="s">
        <v>1008</v>
      </c>
      <c r="H14669" t="s">
        <v>140</v>
      </c>
      <c r="I14669" t="s">
        <v>1022</v>
      </c>
    </row>
    <row r="14670" spans="1:9" x14ac:dyDescent="0.35">
      <c r="A14670" t="s">
        <v>32</v>
      </c>
      <c r="B14670" t="s">
        <v>1127</v>
      </c>
      <c r="C14670">
        <v>2641</v>
      </c>
      <c r="D14670" t="s">
        <v>1050</v>
      </c>
      <c r="E14670" t="s">
        <v>1200</v>
      </c>
      <c r="F14670" t="s">
        <v>1016</v>
      </c>
      <c r="G14670" t="s">
        <v>140</v>
      </c>
      <c r="H14670" t="s">
        <v>140</v>
      </c>
      <c r="I14670" t="s">
        <v>140</v>
      </c>
    </row>
    <row r="14671" spans="1:9" x14ac:dyDescent="0.35">
      <c r="A14671" t="s">
        <v>32</v>
      </c>
      <c r="B14671" t="s">
        <v>339</v>
      </c>
      <c r="C14671">
        <v>204</v>
      </c>
      <c r="D14671" t="s">
        <v>775</v>
      </c>
      <c r="E14671" t="s">
        <v>774</v>
      </c>
      <c r="F14671" t="s">
        <v>140</v>
      </c>
      <c r="G14671" t="s">
        <v>140</v>
      </c>
      <c r="H14671" t="s">
        <v>140</v>
      </c>
      <c r="I14671" t="s">
        <v>140</v>
      </c>
    </row>
    <row r="14673" spans="1:5" x14ac:dyDescent="0.35">
      <c r="A14673" t="s">
        <v>1586</v>
      </c>
    </row>
    <row r="14674" spans="1:5" x14ac:dyDescent="0.35">
      <c r="A14674" t="s">
        <v>2</v>
      </c>
      <c r="B14674" t="s">
        <v>3</v>
      </c>
      <c r="C14674" t="s">
        <v>1587</v>
      </c>
      <c r="D14674" t="s">
        <v>1588</v>
      </c>
      <c r="E14674" t="s">
        <v>1589</v>
      </c>
    </row>
    <row r="14675" spans="1:5" x14ac:dyDescent="0.35">
      <c r="A14675" t="s">
        <v>8</v>
      </c>
      <c r="B14675">
        <v>199</v>
      </c>
      <c r="C14675" t="s">
        <v>983</v>
      </c>
      <c r="D14675" t="s">
        <v>813</v>
      </c>
      <c r="E14675" t="s">
        <v>346</v>
      </c>
    </row>
    <row r="14676" spans="1:5" x14ac:dyDescent="0.35">
      <c r="A14676" t="s">
        <v>9</v>
      </c>
      <c r="B14676">
        <v>199</v>
      </c>
      <c r="C14676" t="s">
        <v>1060</v>
      </c>
      <c r="D14676" t="s">
        <v>537</v>
      </c>
      <c r="E14676" t="s">
        <v>465</v>
      </c>
    </row>
    <row r="14677" spans="1:5" x14ac:dyDescent="0.35">
      <c r="A14677" t="s">
        <v>10</v>
      </c>
      <c r="B14677">
        <v>200</v>
      </c>
      <c r="C14677" t="s">
        <v>1060</v>
      </c>
      <c r="D14677" t="s">
        <v>359</v>
      </c>
      <c r="E14677" t="s">
        <v>908</v>
      </c>
    </row>
    <row r="14678" spans="1:5" x14ac:dyDescent="0.35">
      <c r="A14678" t="s">
        <v>11</v>
      </c>
      <c r="B14678">
        <v>202</v>
      </c>
      <c r="C14678" t="s">
        <v>1051</v>
      </c>
      <c r="D14678" t="s">
        <v>679</v>
      </c>
      <c r="E14678" t="s">
        <v>627</v>
      </c>
    </row>
    <row r="14679" spans="1:5" x14ac:dyDescent="0.35">
      <c r="A14679" t="s">
        <v>12</v>
      </c>
      <c r="B14679">
        <v>203</v>
      </c>
      <c r="C14679" t="s">
        <v>458</v>
      </c>
      <c r="D14679" t="s">
        <v>357</v>
      </c>
      <c r="E14679" t="s">
        <v>79</v>
      </c>
    </row>
    <row r="14680" spans="1:5" x14ac:dyDescent="0.35">
      <c r="A14680" t="s">
        <v>13</v>
      </c>
      <c r="B14680">
        <v>200</v>
      </c>
      <c r="C14680" t="s">
        <v>869</v>
      </c>
      <c r="D14680" t="s">
        <v>431</v>
      </c>
      <c r="E14680" t="s">
        <v>585</v>
      </c>
    </row>
    <row r="14681" spans="1:5" x14ac:dyDescent="0.35">
      <c r="A14681" t="s">
        <v>14</v>
      </c>
      <c r="B14681">
        <v>199</v>
      </c>
      <c r="C14681" t="s">
        <v>1045</v>
      </c>
      <c r="D14681" t="s">
        <v>593</v>
      </c>
      <c r="E14681" t="s">
        <v>830</v>
      </c>
    </row>
    <row r="14682" spans="1:5" x14ac:dyDescent="0.35">
      <c r="A14682" t="s">
        <v>15</v>
      </c>
      <c r="B14682">
        <v>200</v>
      </c>
      <c r="C14682" t="s">
        <v>988</v>
      </c>
      <c r="D14682" t="s">
        <v>195</v>
      </c>
      <c r="E14682" t="s">
        <v>856</v>
      </c>
    </row>
    <row r="14683" spans="1:5" x14ac:dyDescent="0.35">
      <c r="A14683" t="s">
        <v>16</v>
      </c>
      <c r="B14683">
        <v>201</v>
      </c>
      <c r="C14683" t="s">
        <v>875</v>
      </c>
      <c r="D14683" t="s">
        <v>146</v>
      </c>
      <c r="E14683" t="s">
        <v>947</v>
      </c>
    </row>
    <row r="14684" spans="1:5" x14ac:dyDescent="0.35">
      <c r="A14684" t="s">
        <v>17</v>
      </c>
      <c r="B14684">
        <v>200</v>
      </c>
      <c r="C14684" t="s">
        <v>1049</v>
      </c>
      <c r="D14684" t="s">
        <v>313</v>
      </c>
      <c r="E14684" t="s">
        <v>471</v>
      </c>
    </row>
    <row r="14685" spans="1:5" x14ac:dyDescent="0.35">
      <c r="A14685" t="s">
        <v>18</v>
      </c>
      <c r="B14685">
        <v>198</v>
      </c>
      <c r="C14685" t="s">
        <v>1045</v>
      </c>
      <c r="D14685" t="s">
        <v>487</v>
      </c>
      <c r="E14685" t="s">
        <v>677</v>
      </c>
    </row>
    <row r="14686" spans="1:5" x14ac:dyDescent="0.35">
      <c r="A14686" t="s">
        <v>19</v>
      </c>
      <c r="B14686">
        <v>201</v>
      </c>
      <c r="C14686" t="s">
        <v>950</v>
      </c>
      <c r="D14686" t="s">
        <v>605</v>
      </c>
      <c r="E14686" t="s">
        <v>678</v>
      </c>
    </row>
    <row r="14687" spans="1:5" x14ac:dyDescent="0.35">
      <c r="A14687" t="s">
        <v>20</v>
      </c>
      <c r="B14687">
        <v>201</v>
      </c>
      <c r="C14687" t="s">
        <v>903</v>
      </c>
      <c r="D14687" t="s">
        <v>426</v>
      </c>
      <c r="E14687" t="s">
        <v>365</v>
      </c>
    </row>
    <row r="14688" spans="1:5" x14ac:dyDescent="0.35">
      <c r="A14688" t="s">
        <v>21</v>
      </c>
      <c r="B14688">
        <v>206</v>
      </c>
      <c r="C14688" t="s">
        <v>940</v>
      </c>
      <c r="D14688" t="s">
        <v>50</v>
      </c>
      <c r="E14688" t="s">
        <v>737</v>
      </c>
    </row>
    <row r="14689" spans="1:6" x14ac:dyDescent="0.35">
      <c r="A14689" t="s">
        <v>22</v>
      </c>
      <c r="B14689">
        <v>201</v>
      </c>
      <c r="C14689" t="s">
        <v>1051</v>
      </c>
      <c r="D14689" t="s">
        <v>891</v>
      </c>
      <c r="E14689" t="s">
        <v>856</v>
      </c>
    </row>
    <row r="14690" spans="1:6" x14ac:dyDescent="0.35">
      <c r="A14690" t="s">
        <v>23</v>
      </c>
      <c r="B14690">
        <v>196</v>
      </c>
      <c r="C14690" t="s">
        <v>664</v>
      </c>
      <c r="D14690" t="s">
        <v>487</v>
      </c>
      <c r="E14690" t="s">
        <v>175</v>
      </c>
    </row>
    <row r="14691" spans="1:6" x14ac:dyDescent="0.35">
      <c r="A14691" t="s">
        <v>24</v>
      </c>
      <c r="B14691">
        <v>205</v>
      </c>
      <c r="C14691" t="s">
        <v>660</v>
      </c>
      <c r="D14691" t="s">
        <v>243</v>
      </c>
      <c r="E14691" t="s">
        <v>673</v>
      </c>
    </row>
    <row r="14692" spans="1:6" x14ac:dyDescent="0.35">
      <c r="A14692" t="s">
        <v>25</v>
      </c>
      <c r="B14692">
        <v>197</v>
      </c>
      <c r="C14692" t="s">
        <v>664</v>
      </c>
      <c r="D14692" t="s">
        <v>648</v>
      </c>
      <c r="E14692" t="s">
        <v>401</v>
      </c>
    </row>
    <row r="14693" spans="1:6" x14ac:dyDescent="0.35">
      <c r="A14693" t="s">
        <v>26</v>
      </c>
      <c r="B14693">
        <v>200</v>
      </c>
      <c r="C14693" t="s">
        <v>1045</v>
      </c>
      <c r="D14693" t="s">
        <v>850</v>
      </c>
      <c r="E14693" t="s">
        <v>667</v>
      </c>
    </row>
    <row r="14694" spans="1:6" x14ac:dyDescent="0.35">
      <c r="A14694" t="s">
        <v>27</v>
      </c>
      <c r="B14694">
        <v>200</v>
      </c>
      <c r="C14694" t="s">
        <v>1060</v>
      </c>
      <c r="D14694" t="s">
        <v>793</v>
      </c>
      <c r="E14694" t="s">
        <v>564</v>
      </c>
    </row>
    <row r="14695" spans="1:6" x14ac:dyDescent="0.35">
      <c r="A14695" t="s">
        <v>28</v>
      </c>
      <c r="B14695">
        <v>203</v>
      </c>
      <c r="C14695" t="s">
        <v>574</v>
      </c>
      <c r="D14695" t="s">
        <v>676</v>
      </c>
      <c r="E14695" t="s">
        <v>608</v>
      </c>
    </row>
    <row r="14696" spans="1:6" x14ac:dyDescent="0.35">
      <c r="A14696" t="s">
        <v>29</v>
      </c>
      <c r="B14696">
        <v>202</v>
      </c>
      <c r="C14696" t="s">
        <v>1060</v>
      </c>
      <c r="D14696" t="s">
        <v>561</v>
      </c>
      <c r="E14696" t="s">
        <v>874</v>
      </c>
    </row>
    <row r="14697" spans="1:6" x14ac:dyDescent="0.35">
      <c r="A14697" t="s">
        <v>30</v>
      </c>
      <c r="B14697">
        <v>195</v>
      </c>
      <c r="C14697" t="s">
        <v>1023</v>
      </c>
      <c r="D14697" t="s">
        <v>319</v>
      </c>
      <c r="E14697" t="s">
        <v>412</v>
      </c>
    </row>
    <row r="14698" spans="1:6" x14ac:dyDescent="0.35">
      <c r="A14698" t="s">
        <v>31</v>
      </c>
      <c r="B14698">
        <v>203</v>
      </c>
      <c r="C14698" t="s">
        <v>87</v>
      </c>
      <c r="D14698" t="s">
        <v>628</v>
      </c>
      <c r="E14698" t="s">
        <v>692</v>
      </c>
    </row>
    <row r="14699" spans="1:6" x14ac:dyDescent="0.35">
      <c r="A14699" t="s">
        <v>32</v>
      </c>
      <c r="B14699">
        <v>4811</v>
      </c>
      <c r="C14699" t="s">
        <v>875</v>
      </c>
      <c r="D14699" t="s">
        <v>966</v>
      </c>
      <c r="E14699" t="s">
        <v>460</v>
      </c>
    </row>
    <row r="14701" spans="1:6" x14ac:dyDescent="0.35">
      <c r="A14701" t="s">
        <v>1590</v>
      </c>
    </row>
    <row r="14702" spans="1:6" x14ac:dyDescent="0.35">
      <c r="A14702" t="s">
        <v>2</v>
      </c>
      <c r="B14702" t="s">
        <v>1136</v>
      </c>
      <c r="C14702" t="s">
        <v>3</v>
      </c>
      <c r="D14702" t="s">
        <v>1587</v>
      </c>
      <c r="E14702" t="s">
        <v>1588</v>
      </c>
      <c r="F14702" t="s">
        <v>1589</v>
      </c>
    </row>
    <row r="14703" spans="1:6" x14ac:dyDescent="0.35">
      <c r="A14703" t="s">
        <v>8</v>
      </c>
      <c r="B14703" t="s">
        <v>1126</v>
      </c>
      <c r="C14703">
        <v>90</v>
      </c>
      <c r="D14703" t="s">
        <v>785</v>
      </c>
      <c r="E14703" t="s">
        <v>396</v>
      </c>
      <c r="F14703" t="s">
        <v>61</v>
      </c>
    </row>
    <row r="14704" spans="1:6" x14ac:dyDescent="0.35">
      <c r="A14704" t="s">
        <v>8</v>
      </c>
      <c r="B14704" t="s">
        <v>1127</v>
      </c>
      <c r="C14704">
        <v>108</v>
      </c>
      <c r="D14704" t="s">
        <v>929</v>
      </c>
      <c r="E14704" t="s">
        <v>566</v>
      </c>
      <c r="F14704" t="s">
        <v>926</v>
      </c>
    </row>
    <row r="14705" spans="1:6" x14ac:dyDescent="0.35">
      <c r="A14705" t="s">
        <v>8</v>
      </c>
      <c r="B14705" t="s">
        <v>339</v>
      </c>
      <c r="C14705">
        <v>1</v>
      </c>
      <c r="D14705" t="s">
        <v>140</v>
      </c>
      <c r="E14705" t="s">
        <v>140</v>
      </c>
      <c r="F14705" t="s">
        <v>177</v>
      </c>
    </row>
    <row r="14706" spans="1:6" x14ac:dyDescent="0.35">
      <c r="A14706" t="s">
        <v>9</v>
      </c>
      <c r="B14706" t="s">
        <v>1126</v>
      </c>
      <c r="C14706">
        <v>76</v>
      </c>
      <c r="D14706" t="s">
        <v>1053</v>
      </c>
      <c r="E14706" t="s">
        <v>480</v>
      </c>
      <c r="F14706" t="s">
        <v>731</v>
      </c>
    </row>
    <row r="14707" spans="1:6" x14ac:dyDescent="0.35">
      <c r="A14707" t="s">
        <v>9</v>
      </c>
      <c r="B14707" t="s">
        <v>1127</v>
      </c>
      <c r="C14707">
        <v>117</v>
      </c>
      <c r="D14707" t="s">
        <v>1009</v>
      </c>
      <c r="E14707" t="s">
        <v>128</v>
      </c>
      <c r="F14707" t="s">
        <v>101</v>
      </c>
    </row>
    <row r="14708" spans="1:6" x14ac:dyDescent="0.35">
      <c r="A14708" t="s">
        <v>9</v>
      </c>
      <c r="B14708" t="s">
        <v>339</v>
      </c>
      <c r="C14708">
        <v>6</v>
      </c>
      <c r="D14708" t="s">
        <v>140</v>
      </c>
      <c r="E14708" t="s">
        <v>675</v>
      </c>
      <c r="F14708" t="s">
        <v>674</v>
      </c>
    </row>
    <row r="14709" spans="1:6" x14ac:dyDescent="0.35">
      <c r="A14709" t="s">
        <v>10</v>
      </c>
      <c r="B14709" t="s">
        <v>1126</v>
      </c>
      <c r="C14709">
        <v>89</v>
      </c>
      <c r="D14709" t="s">
        <v>1064</v>
      </c>
      <c r="E14709" t="s">
        <v>634</v>
      </c>
      <c r="F14709" t="s">
        <v>530</v>
      </c>
    </row>
    <row r="14710" spans="1:6" x14ac:dyDescent="0.35">
      <c r="A14710" t="s">
        <v>10</v>
      </c>
      <c r="B14710" t="s">
        <v>1127</v>
      </c>
      <c r="C14710">
        <v>101</v>
      </c>
      <c r="D14710" t="s">
        <v>1043</v>
      </c>
      <c r="E14710" t="s">
        <v>348</v>
      </c>
      <c r="F14710" t="s">
        <v>365</v>
      </c>
    </row>
    <row r="14711" spans="1:6" x14ac:dyDescent="0.35">
      <c r="A14711" t="s">
        <v>10</v>
      </c>
      <c r="B14711" t="s">
        <v>339</v>
      </c>
      <c r="C14711">
        <v>10</v>
      </c>
      <c r="D14711" t="s">
        <v>140</v>
      </c>
      <c r="E14711" t="s">
        <v>945</v>
      </c>
      <c r="F14711" t="s">
        <v>728</v>
      </c>
    </row>
    <row r="14712" spans="1:6" x14ac:dyDescent="0.35">
      <c r="A14712" t="s">
        <v>11</v>
      </c>
      <c r="B14712" t="s">
        <v>1126</v>
      </c>
      <c r="C14712">
        <v>87</v>
      </c>
      <c r="D14712" t="s">
        <v>1062</v>
      </c>
      <c r="E14712" t="s">
        <v>789</v>
      </c>
      <c r="F14712" t="s">
        <v>830</v>
      </c>
    </row>
    <row r="14713" spans="1:6" x14ac:dyDescent="0.35">
      <c r="A14713" t="s">
        <v>11</v>
      </c>
      <c r="B14713" t="s">
        <v>1127</v>
      </c>
      <c r="C14713">
        <v>110</v>
      </c>
      <c r="D14713" t="s">
        <v>1050</v>
      </c>
      <c r="E14713" t="s">
        <v>263</v>
      </c>
      <c r="F14713" t="s">
        <v>862</v>
      </c>
    </row>
    <row r="14714" spans="1:6" x14ac:dyDescent="0.35">
      <c r="A14714" t="s">
        <v>11</v>
      </c>
      <c r="B14714" t="s">
        <v>339</v>
      </c>
      <c r="C14714">
        <v>5</v>
      </c>
      <c r="D14714" t="s">
        <v>140</v>
      </c>
      <c r="E14714" t="s">
        <v>677</v>
      </c>
      <c r="F14714" t="s">
        <v>676</v>
      </c>
    </row>
    <row r="14715" spans="1:6" x14ac:dyDescent="0.35">
      <c r="A14715" t="s">
        <v>12</v>
      </c>
      <c r="B14715" t="s">
        <v>1126</v>
      </c>
      <c r="C14715">
        <v>92</v>
      </c>
      <c r="D14715" t="s">
        <v>664</v>
      </c>
      <c r="E14715" t="s">
        <v>391</v>
      </c>
      <c r="F14715" t="s">
        <v>695</v>
      </c>
    </row>
    <row r="14716" spans="1:6" x14ac:dyDescent="0.35">
      <c r="A14716" t="s">
        <v>12</v>
      </c>
      <c r="B14716" t="s">
        <v>1127</v>
      </c>
      <c r="C14716">
        <v>98</v>
      </c>
      <c r="D14716" t="s">
        <v>1056</v>
      </c>
      <c r="E14716" t="s">
        <v>878</v>
      </c>
      <c r="F14716" t="s">
        <v>53</v>
      </c>
    </row>
    <row r="14717" spans="1:6" x14ac:dyDescent="0.35">
      <c r="A14717" t="s">
        <v>12</v>
      </c>
      <c r="B14717" t="s">
        <v>339</v>
      </c>
      <c r="C14717">
        <v>13</v>
      </c>
      <c r="D14717" t="s">
        <v>942</v>
      </c>
      <c r="E14717" t="s">
        <v>782</v>
      </c>
      <c r="F14717" t="s">
        <v>747</v>
      </c>
    </row>
    <row r="14718" spans="1:6" x14ac:dyDescent="0.35">
      <c r="A14718" t="s">
        <v>13</v>
      </c>
      <c r="B14718" t="s">
        <v>1126</v>
      </c>
      <c r="C14718">
        <v>83</v>
      </c>
      <c r="D14718" t="s">
        <v>869</v>
      </c>
      <c r="E14718" t="s">
        <v>310</v>
      </c>
      <c r="F14718" t="s">
        <v>249</v>
      </c>
    </row>
    <row r="14719" spans="1:6" x14ac:dyDescent="0.35">
      <c r="A14719" t="s">
        <v>13</v>
      </c>
      <c r="B14719" t="s">
        <v>1127</v>
      </c>
      <c r="C14719">
        <v>108</v>
      </c>
      <c r="D14719" t="s">
        <v>1007</v>
      </c>
      <c r="E14719" t="s">
        <v>252</v>
      </c>
      <c r="F14719" t="s">
        <v>544</v>
      </c>
    </row>
    <row r="14720" spans="1:6" x14ac:dyDescent="0.35">
      <c r="A14720" t="s">
        <v>13</v>
      </c>
      <c r="B14720" t="s">
        <v>339</v>
      </c>
      <c r="C14720">
        <v>9</v>
      </c>
      <c r="D14720" t="s">
        <v>1085</v>
      </c>
      <c r="E14720" t="s">
        <v>703</v>
      </c>
      <c r="F14720" t="s">
        <v>593</v>
      </c>
    </row>
    <row r="14721" spans="1:6" x14ac:dyDescent="0.35">
      <c r="A14721" t="s">
        <v>14</v>
      </c>
      <c r="B14721" t="s">
        <v>1126</v>
      </c>
      <c r="C14721">
        <v>75</v>
      </c>
      <c r="D14721" t="s">
        <v>929</v>
      </c>
      <c r="E14721" t="s">
        <v>853</v>
      </c>
      <c r="F14721" t="s">
        <v>431</v>
      </c>
    </row>
    <row r="14722" spans="1:6" x14ac:dyDescent="0.35">
      <c r="A14722" t="s">
        <v>14</v>
      </c>
      <c r="B14722" t="s">
        <v>1127</v>
      </c>
      <c r="C14722">
        <v>117</v>
      </c>
      <c r="D14722" t="s">
        <v>1045</v>
      </c>
      <c r="E14722" t="s">
        <v>272</v>
      </c>
      <c r="F14722" t="s">
        <v>43</v>
      </c>
    </row>
    <row r="14723" spans="1:6" x14ac:dyDescent="0.35">
      <c r="A14723" t="s">
        <v>14</v>
      </c>
      <c r="B14723" t="s">
        <v>339</v>
      </c>
      <c r="C14723">
        <v>7</v>
      </c>
      <c r="D14723" t="s">
        <v>140</v>
      </c>
      <c r="E14723" t="s">
        <v>42</v>
      </c>
      <c r="F14723" t="s">
        <v>43</v>
      </c>
    </row>
    <row r="14724" spans="1:6" x14ac:dyDescent="0.35">
      <c r="A14724" t="s">
        <v>15</v>
      </c>
      <c r="B14724" t="s">
        <v>1126</v>
      </c>
      <c r="C14724">
        <v>91</v>
      </c>
      <c r="D14724" t="s">
        <v>929</v>
      </c>
      <c r="E14724" t="s">
        <v>632</v>
      </c>
      <c r="F14724" t="s">
        <v>37</v>
      </c>
    </row>
    <row r="14725" spans="1:6" x14ac:dyDescent="0.35">
      <c r="A14725" t="s">
        <v>15</v>
      </c>
      <c r="B14725" t="s">
        <v>1127</v>
      </c>
      <c r="C14725">
        <v>103</v>
      </c>
      <c r="D14725" t="s">
        <v>769</v>
      </c>
      <c r="E14725" t="s">
        <v>648</v>
      </c>
      <c r="F14725" t="s">
        <v>752</v>
      </c>
    </row>
    <row r="14726" spans="1:6" x14ac:dyDescent="0.35">
      <c r="A14726" t="s">
        <v>15</v>
      </c>
      <c r="B14726" t="s">
        <v>339</v>
      </c>
      <c r="C14726">
        <v>6</v>
      </c>
      <c r="D14726" t="s">
        <v>140</v>
      </c>
      <c r="E14726" t="s">
        <v>177</v>
      </c>
      <c r="F14726" t="s">
        <v>140</v>
      </c>
    </row>
    <row r="14727" spans="1:6" x14ac:dyDescent="0.35">
      <c r="A14727" t="s">
        <v>16</v>
      </c>
      <c r="B14727" t="s">
        <v>1126</v>
      </c>
      <c r="C14727">
        <v>82</v>
      </c>
      <c r="D14727" t="s">
        <v>405</v>
      </c>
      <c r="E14727" t="s">
        <v>398</v>
      </c>
      <c r="F14727" t="s">
        <v>463</v>
      </c>
    </row>
    <row r="14728" spans="1:6" x14ac:dyDescent="0.35">
      <c r="A14728" t="s">
        <v>16</v>
      </c>
      <c r="B14728" t="s">
        <v>1127</v>
      </c>
      <c r="C14728">
        <v>104</v>
      </c>
      <c r="D14728" t="s">
        <v>775</v>
      </c>
      <c r="E14728" t="s">
        <v>1156</v>
      </c>
      <c r="F14728" t="s">
        <v>142</v>
      </c>
    </row>
    <row r="14729" spans="1:6" x14ac:dyDescent="0.35">
      <c r="A14729" t="s">
        <v>16</v>
      </c>
      <c r="B14729" t="s">
        <v>339</v>
      </c>
      <c r="C14729">
        <v>15</v>
      </c>
      <c r="D14729" t="s">
        <v>140</v>
      </c>
      <c r="E14729" t="s">
        <v>768</v>
      </c>
      <c r="F14729" t="s">
        <v>769</v>
      </c>
    </row>
    <row r="14730" spans="1:6" x14ac:dyDescent="0.35">
      <c r="A14730" t="s">
        <v>17</v>
      </c>
      <c r="B14730" t="s">
        <v>1126</v>
      </c>
      <c r="C14730">
        <v>90</v>
      </c>
      <c r="D14730" t="s">
        <v>99</v>
      </c>
      <c r="E14730" t="s">
        <v>218</v>
      </c>
      <c r="F14730" t="s">
        <v>978</v>
      </c>
    </row>
    <row r="14731" spans="1:6" x14ac:dyDescent="0.35">
      <c r="A14731" t="s">
        <v>17</v>
      </c>
      <c r="B14731" t="s">
        <v>1127</v>
      </c>
      <c r="C14731">
        <v>99</v>
      </c>
      <c r="D14731" t="s">
        <v>1095</v>
      </c>
      <c r="E14731" t="s">
        <v>946</v>
      </c>
      <c r="F14731" t="s">
        <v>860</v>
      </c>
    </row>
    <row r="14732" spans="1:6" x14ac:dyDescent="0.35">
      <c r="A14732" t="s">
        <v>17</v>
      </c>
      <c r="B14732" t="s">
        <v>339</v>
      </c>
      <c r="C14732">
        <v>11</v>
      </c>
      <c r="D14732" t="s">
        <v>140</v>
      </c>
      <c r="E14732" t="s">
        <v>783</v>
      </c>
      <c r="F14732" t="s">
        <v>782</v>
      </c>
    </row>
    <row r="14733" spans="1:6" x14ac:dyDescent="0.35">
      <c r="A14733" t="s">
        <v>18</v>
      </c>
      <c r="B14733" t="s">
        <v>1126</v>
      </c>
      <c r="C14733">
        <v>90</v>
      </c>
      <c r="D14733" t="s">
        <v>394</v>
      </c>
      <c r="E14733" t="s">
        <v>593</v>
      </c>
      <c r="F14733" t="s">
        <v>69</v>
      </c>
    </row>
    <row r="14734" spans="1:6" x14ac:dyDescent="0.35">
      <c r="A14734" t="s">
        <v>18</v>
      </c>
      <c r="B14734" t="s">
        <v>1127</v>
      </c>
      <c r="C14734">
        <v>101</v>
      </c>
      <c r="D14734" t="s">
        <v>1052</v>
      </c>
      <c r="E14734" t="s">
        <v>214</v>
      </c>
      <c r="F14734" t="s">
        <v>369</v>
      </c>
    </row>
    <row r="14735" spans="1:6" x14ac:dyDescent="0.35">
      <c r="A14735" t="s">
        <v>18</v>
      </c>
      <c r="B14735" t="s">
        <v>339</v>
      </c>
      <c r="C14735">
        <v>7</v>
      </c>
      <c r="D14735" t="s">
        <v>140</v>
      </c>
      <c r="E14735" t="s">
        <v>512</v>
      </c>
      <c r="F14735" t="s">
        <v>513</v>
      </c>
    </row>
    <row r="14736" spans="1:6" x14ac:dyDescent="0.35">
      <c r="A14736" t="s">
        <v>19</v>
      </c>
      <c r="B14736" t="s">
        <v>1126</v>
      </c>
      <c r="C14736">
        <v>93</v>
      </c>
      <c r="D14736" t="s">
        <v>903</v>
      </c>
      <c r="E14736" t="s">
        <v>979</v>
      </c>
      <c r="F14736" t="s">
        <v>296</v>
      </c>
    </row>
    <row r="14737" spans="1:6" x14ac:dyDescent="0.35">
      <c r="A14737" t="s">
        <v>19</v>
      </c>
      <c r="B14737" t="s">
        <v>1127</v>
      </c>
      <c r="C14737">
        <v>97</v>
      </c>
      <c r="D14737" t="s">
        <v>1052</v>
      </c>
      <c r="E14737" t="s">
        <v>708</v>
      </c>
      <c r="F14737" t="s">
        <v>623</v>
      </c>
    </row>
    <row r="14738" spans="1:6" x14ac:dyDescent="0.35">
      <c r="A14738" t="s">
        <v>19</v>
      </c>
      <c r="B14738" t="s">
        <v>339</v>
      </c>
      <c r="C14738">
        <v>11</v>
      </c>
      <c r="D14738" t="s">
        <v>140</v>
      </c>
      <c r="E14738" t="s">
        <v>512</v>
      </c>
      <c r="F14738" t="s">
        <v>513</v>
      </c>
    </row>
    <row r="14739" spans="1:6" x14ac:dyDescent="0.35">
      <c r="A14739" t="s">
        <v>20</v>
      </c>
      <c r="B14739" t="s">
        <v>1126</v>
      </c>
      <c r="C14739">
        <v>86</v>
      </c>
      <c r="D14739" t="s">
        <v>1003</v>
      </c>
      <c r="E14739" t="s">
        <v>694</v>
      </c>
      <c r="F14739" t="s">
        <v>77</v>
      </c>
    </row>
    <row r="14740" spans="1:6" x14ac:dyDescent="0.35">
      <c r="A14740" t="s">
        <v>20</v>
      </c>
      <c r="B14740" t="s">
        <v>1127</v>
      </c>
      <c r="C14740">
        <v>111</v>
      </c>
      <c r="D14740" t="s">
        <v>1064</v>
      </c>
      <c r="E14740" t="s">
        <v>828</v>
      </c>
      <c r="F14740" t="s">
        <v>1139</v>
      </c>
    </row>
    <row r="14741" spans="1:6" x14ac:dyDescent="0.35">
      <c r="A14741" t="s">
        <v>20</v>
      </c>
      <c r="B14741" t="s">
        <v>339</v>
      </c>
      <c r="C14741">
        <v>4</v>
      </c>
      <c r="D14741" t="s">
        <v>140</v>
      </c>
      <c r="E14741" t="s">
        <v>117</v>
      </c>
      <c r="F14741" t="s">
        <v>118</v>
      </c>
    </row>
    <row r="14742" spans="1:6" x14ac:dyDescent="0.35">
      <c r="A14742" t="s">
        <v>21</v>
      </c>
      <c r="B14742" t="s">
        <v>1126</v>
      </c>
      <c r="C14742">
        <v>57</v>
      </c>
      <c r="D14742" t="s">
        <v>971</v>
      </c>
      <c r="E14742" t="s">
        <v>796</v>
      </c>
      <c r="F14742" t="s">
        <v>196</v>
      </c>
    </row>
    <row r="14743" spans="1:6" x14ac:dyDescent="0.35">
      <c r="A14743" t="s">
        <v>21</v>
      </c>
      <c r="B14743" t="s">
        <v>1127</v>
      </c>
      <c r="C14743">
        <v>141</v>
      </c>
      <c r="D14743" t="s">
        <v>1050</v>
      </c>
      <c r="E14743" t="s">
        <v>488</v>
      </c>
      <c r="F14743" t="s">
        <v>847</v>
      </c>
    </row>
    <row r="14744" spans="1:6" x14ac:dyDescent="0.35">
      <c r="A14744" t="s">
        <v>21</v>
      </c>
      <c r="B14744" t="s">
        <v>339</v>
      </c>
      <c r="C14744">
        <v>8</v>
      </c>
      <c r="D14744" t="s">
        <v>140</v>
      </c>
      <c r="E14744" t="s">
        <v>377</v>
      </c>
      <c r="F14744" t="s">
        <v>376</v>
      </c>
    </row>
    <row r="14745" spans="1:6" x14ac:dyDescent="0.35">
      <c r="A14745" t="s">
        <v>22</v>
      </c>
      <c r="B14745" t="s">
        <v>1126</v>
      </c>
      <c r="C14745">
        <v>83</v>
      </c>
      <c r="D14745" t="s">
        <v>977</v>
      </c>
      <c r="E14745" t="s">
        <v>368</v>
      </c>
      <c r="F14745" t="s">
        <v>175</v>
      </c>
    </row>
    <row r="14746" spans="1:6" x14ac:dyDescent="0.35">
      <c r="A14746" t="s">
        <v>22</v>
      </c>
      <c r="B14746" t="s">
        <v>1127</v>
      </c>
      <c r="C14746">
        <v>107</v>
      </c>
      <c r="D14746" t="s">
        <v>1014</v>
      </c>
      <c r="E14746" t="s">
        <v>1088</v>
      </c>
      <c r="F14746" t="s">
        <v>614</v>
      </c>
    </row>
    <row r="14747" spans="1:6" x14ac:dyDescent="0.35">
      <c r="A14747" t="s">
        <v>22</v>
      </c>
      <c r="B14747" t="s">
        <v>339</v>
      </c>
      <c r="C14747">
        <v>11</v>
      </c>
      <c r="D14747" t="s">
        <v>140</v>
      </c>
      <c r="E14747" t="s">
        <v>905</v>
      </c>
      <c r="F14747" t="s">
        <v>847</v>
      </c>
    </row>
    <row r="14748" spans="1:6" x14ac:dyDescent="0.35">
      <c r="A14748" t="s">
        <v>23</v>
      </c>
      <c r="B14748" t="s">
        <v>1126</v>
      </c>
      <c r="C14748">
        <v>94</v>
      </c>
      <c r="D14748" t="s">
        <v>1007</v>
      </c>
      <c r="E14748" t="s">
        <v>179</v>
      </c>
      <c r="F14748" t="s">
        <v>579</v>
      </c>
    </row>
    <row r="14749" spans="1:6" x14ac:dyDescent="0.35">
      <c r="A14749" t="s">
        <v>23</v>
      </c>
      <c r="B14749" t="s">
        <v>1127</v>
      </c>
      <c r="C14749">
        <v>91</v>
      </c>
      <c r="D14749" t="s">
        <v>915</v>
      </c>
      <c r="E14749" t="s">
        <v>424</v>
      </c>
      <c r="F14749" t="s">
        <v>474</v>
      </c>
    </row>
    <row r="14750" spans="1:6" x14ac:dyDescent="0.35">
      <c r="A14750" t="s">
        <v>23</v>
      </c>
      <c r="B14750" t="s">
        <v>339</v>
      </c>
      <c r="C14750">
        <v>11</v>
      </c>
      <c r="D14750" t="s">
        <v>140</v>
      </c>
      <c r="E14750" t="s">
        <v>427</v>
      </c>
      <c r="F14750" t="s">
        <v>426</v>
      </c>
    </row>
    <row r="14751" spans="1:6" x14ac:dyDescent="0.35">
      <c r="A14751" t="s">
        <v>24</v>
      </c>
      <c r="B14751" t="s">
        <v>1126</v>
      </c>
      <c r="C14751">
        <v>85</v>
      </c>
      <c r="D14751" t="s">
        <v>996</v>
      </c>
      <c r="E14751" t="s">
        <v>981</v>
      </c>
      <c r="F14751" t="s">
        <v>279</v>
      </c>
    </row>
    <row r="14752" spans="1:6" x14ac:dyDescent="0.35">
      <c r="A14752" t="s">
        <v>24</v>
      </c>
      <c r="B14752" t="s">
        <v>1127</v>
      </c>
      <c r="C14752">
        <v>116</v>
      </c>
      <c r="D14752" t="s">
        <v>869</v>
      </c>
      <c r="E14752" t="s">
        <v>854</v>
      </c>
      <c r="F14752" t="s">
        <v>573</v>
      </c>
    </row>
    <row r="14753" spans="1:6" x14ac:dyDescent="0.35">
      <c r="A14753" t="s">
        <v>24</v>
      </c>
      <c r="B14753" t="s">
        <v>339</v>
      </c>
      <c r="C14753">
        <v>4</v>
      </c>
      <c r="D14753" t="s">
        <v>385</v>
      </c>
      <c r="E14753" t="s">
        <v>384</v>
      </c>
      <c r="F14753" t="s">
        <v>140</v>
      </c>
    </row>
    <row r="14754" spans="1:6" x14ac:dyDescent="0.35">
      <c r="A14754" t="s">
        <v>25</v>
      </c>
      <c r="B14754" t="s">
        <v>1126</v>
      </c>
      <c r="C14754">
        <v>83</v>
      </c>
      <c r="D14754" t="s">
        <v>660</v>
      </c>
      <c r="E14754" t="s">
        <v>796</v>
      </c>
      <c r="F14754" t="s">
        <v>832</v>
      </c>
    </row>
    <row r="14755" spans="1:6" x14ac:dyDescent="0.35">
      <c r="A14755" t="s">
        <v>25</v>
      </c>
      <c r="B14755" t="s">
        <v>1127</v>
      </c>
      <c r="C14755">
        <v>107</v>
      </c>
      <c r="D14755" t="s">
        <v>1047</v>
      </c>
      <c r="E14755" t="s">
        <v>817</v>
      </c>
      <c r="F14755" t="s">
        <v>57</v>
      </c>
    </row>
    <row r="14756" spans="1:6" x14ac:dyDescent="0.35">
      <c r="A14756" t="s">
        <v>25</v>
      </c>
      <c r="B14756" t="s">
        <v>339</v>
      </c>
      <c r="C14756">
        <v>7</v>
      </c>
      <c r="D14756" t="s">
        <v>756</v>
      </c>
      <c r="E14756" t="s">
        <v>617</v>
      </c>
      <c r="F14756" t="s">
        <v>443</v>
      </c>
    </row>
    <row r="14757" spans="1:6" x14ac:dyDescent="0.35">
      <c r="A14757" t="s">
        <v>26</v>
      </c>
      <c r="B14757" t="s">
        <v>1126</v>
      </c>
      <c r="C14757">
        <v>90</v>
      </c>
      <c r="D14757" t="s">
        <v>1003</v>
      </c>
      <c r="E14757" t="s">
        <v>214</v>
      </c>
      <c r="F14757" t="s">
        <v>353</v>
      </c>
    </row>
    <row r="14758" spans="1:6" x14ac:dyDescent="0.35">
      <c r="A14758" t="s">
        <v>26</v>
      </c>
      <c r="B14758" t="s">
        <v>1127</v>
      </c>
      <c r="C14758">
        <v>100</v>
      </c>
      <c r="D14758" t="s">
        <v>345</v>
      </c>
      <c r="E14758" t="s">
        <v>220</v>
      </c>
      <c r="F14758" t="s">
        <v>354</v>
      </c>
    </row>
    <row r="14759" spans="1:6" x14ac:dyDescent="0.35">
      <c r="A14759" t="s">
        <v>26</v>
      </c>
      <c r="B14759" t="s">
        <v>339</v>
      </c>
      <c r="C14759">
        <v>10</v>
      </c>
      <c r="D14759" t="s">
        <v>140</v>
      </c>
      <c r="E14759" t="s">
        <v>721</v>
      </c>
      <c r="F14759" t="s">
        <v>720</v>
      </c>
    </row>
    <row r="14760" spans="1:6" x14ac:dyDescent="0.35">
      <c r="A14760" t="s">
        <v>27</v>
      </c>
      <c r="B14760" t="s">
        <v>1126</v>
      </c>
      <c r="C14760">
        <v>76</v>
      </c>
      <c r="D14760" t="s">
        <v>527</v>
      </c>
      <c r="E14760" t="s">
        <v>616</v>
      </c>
      <c r="F14760" t="s">
        <v>504</v>
      </c>
    </row>
    <row r="14761" spans="1:6" x14ac:dyDescent="0.35">
      <c r="A14761" t="s">
        <v>27</v>
      </c>
      <c r="B14761" t="s">
        <v>1127</v>
      </c>
      <c r="C14761">
        <v>113</v>
      </c>
      <c r="D14761" t="s">
        <v>1054</v>
      </c>
      <c r="E14761" t="s">
        <v>757</v>
      </c>
      <c r="F14761" t="s">
        <v>718</v>
      </c>
    </row>
    <row r="14762" spans="1:6" x14ac:dyDescent="0.35">
      <c r="A14762" t="s">
        <v>27</v>
      </c>
      <c r="B14762" t="s">
        <v>339</v>
      </c>
      <c r="C14762">
        <v>11</v>
      </c>
      <c r="D14762" t="s">
        <v>140</v>
      </c>
      <c r="E14762" t="s">
        <v>150</v>
      </c>
      <c r="F14762" t="s">
        <v>149</v>
      </c>
    </row>
    <row r="14763" spans="1:6" x14ac:dyDescent="0.35">
      <c r="A14763" t="s">
        <v>28</v>
      </c>
      <c r="B14763" t="s">
        <v>1126</v>
      </c>
      <c r="C14763">
        <v>72</v>
      </c>
      <c r="D14763" t="s">
        <v>501</v>
      </c>
      <c r="E14763" t="s">
        <v>704</v>
      </c>
      <c r="F14763" t="s">
        <v>558</v>
      </c>
    </row>
    <row r="14764" spans="1:6" x14ac:dyDescent="0.35">
      <c r="A14764" t="s">
        <v>28</v>
      </c>
      <c r="B14764" t="s">
        <v>1127</v>
      </c>
      <c r="C14764">
        <v>122</v>
      </c>
      <c r="D14764" t="s">
        <v>129</v>
      </c>
      <c r="E14764" t="s">
        <v>779</v>
      </c>
      <c r="F14764" t="s">
        <v>412</v>
      </c>
    </row>
    <row r="14765" spans="1:6" x14ac:dyDescent="0.35">
      <c r="A14765" t="s">
        <v>28</v>
      </c>
      <c r="B14765" t="s">
        <v>339</v>
      </c>
      <c r="C14765">
        <v>9</v>
      </c>
      <c r="D14765" t="s">
        <v>140</v>
      </c>
      <c r="E14765" t="s">
        <v>798</v>
      </c>
      <c r="F14765" t="s">
        <v>799</v>
      </c>
    </row>
    <row r="14766" spans="1:6" x14ac:dyDescent="0.35">
      <c r="A14766" t="s">
        <v>29</v>
      </c>
      <c r="B14766" t="s">
        <v>1126</v>
      </c>
      <c r="C14766">
        <v>94</v>
      </c>
      <c r="D14766" t="s">
        <v>903</v>
      </c>
      <c r="E14766" t="s">
        <v>391</v>
      </c>
      <c r="F14766" t="s">
        <v>890</v>
      </c>
    </row>
    <row r="14767" spans="1:6" x14ac:dyDescent="0.35">
      <c r="A14767" t="s">
        <v>29</v>
      </c>
      <c r="B14767" t="s">
        <v>1127</v>
      </c>
      <c r="C14767">
        <v>98</v>
      </c>
      <c r="D14767" t="s">
        <v>1011</v>
      </c>
      <c r="E14767" t="s">
        <v>461</v>
      </c>
      <c r="F14767" t="s">
        <v>961</v>
      </c>
    </row>
    <row r="14768" spans="1:6" x14ac:dyDescent="0.35">
      <c r="A14768" t="s">
        <v>29</v>
      </c>
      <c r="B14768" t="s">
        <v>339</v>
      </c>
      <c r="C14768">
        <v>10</v>
      </c>
      <c r="D14768" t="s">
        <v>140</v>
      </c>
      <c r="E14768" t="s">
        <v>352</v>
      </c>
      <c r="F14768" t="s">
        <v>353</v>
      </c>
    </row>
    <row r="14769" spans="1:6" x14ac:dyDescent="0.35">
      <c r="A14769" t="s">
        <v>30</v>
      </c>
      <c r="B14769" t="s">
        <v>1126</v>
      </c>
      <c r="C14769">
        <v>72</v>
      </c>
      <c r="D14769" t="s">
        <v>903</v>
      </c>
      <c r="E14769" t="s">
        <v>243</v>
      </c>
      <c r="F14769" t="s">
        <v>320</v>
      </c>
    </row>
    <row r="14770" spans="1:6" x14ac:dyDescent="0.35">
      <c r="A14770" t="s">
        <v>30</v>
      </c>
      <c r="B14770" t="s">
        <v>1127</v>
      </c>
      <c r="C14770">
        <v>117</v>
      </c>
      <c r="D14770" t="s">
        <v>1051</v>
      </c>
      <c r="E14770" t="s">
        <v>539</v>
      </c>
      <c r="F14770" t="s">
        <v>641</v>
      </c>
    </row>
    <row r="14771" spans="1:6" x14ac:dyDescent="0.35">
      <c r="A14771" t="s">
        <v>30</v>
      </c>
      <c r="B14771" t="s">
        <v>339</v>
      </c>
      <c r="C14771">
        <v>6</v>
      </c>
      <c r="D14771" t="s">
        <v>140</v>
      </c>
      <c r="E14771" t="s">
        <v>38</v>
      </c>
      <c r="F14771" t="s">
        <v>39</v>
      </c>
    </row>
    <row r="14772" spans="1:6" x14ac:dyDescent="0.35">
      <c r="A14772" t="s">
        <v>31</v>
      </c>
      <c r="B14772" t="s">
        <v>1126</v>
      </c>
      <c r="C14772">
        <v>98</v>
      </c>
      <c r="D14772" t="s">
        <v>286</v>
      </c>
      <c r="E14772" t="s">
        <v>727</v>
      </c>
      <c r="F14772" t="s">
        <v>217</v>
      </c>
    </row>
    <row r="14773" spans="1:6" x14ac:dyDescent="0.35">
      <c r="A14773" t="s">
        <v>31</v>
      </c>
      <c r="B14773" t="s">
        <v>1127</v>
      </c>
      <c r="C14773">
        <v>99</v>
      </c>
      <c r="D14773" t="s">
        <v>1045</v>
      </c>
      <c r="E14773" t="s">
        <v>607</v>
      </c>
      <c r="F14773" t="s">
        <v>440</v>
      </c>
    </row>
    <row r="14774" spans="1:6" x14ac:dyDescent="0.35">
      <c r="A14774" t="s">
        <v>31</v>
      </c>
      <c r="B14774" t="s">
        <v>339</v>
      </c>
      <c r="C14774">
        <v>6</v>
      </c>
      <c r="D14774" t="s">
        <v>140</v>
      </c>
      <c r="E14774" t="s">
        <v>303</v>
      </c>
      <c r="F14774" t="s">
        <v>304</v>
      </c>
    </row>
    <row r="14775" spans="1:6" x14ac:dyDescent="0.35">
      <c r="A14775" t="s">
        <v>32</v>
      </c>
      <c r="B14775" t="s">
        <v>1126</v>
      </c>
      <c r="C14775">
        <v>2028</v>
      </c>
      <c r="D14775" t="s">
        <v>527</v>
      </c>
      <c r="E14775" t="s">
        <v>182</v>
      </c>
      <c r="F14775" t="s">
        <v>314</v>
      </c>
    </row>
    <row r="14776" spans="1:6" x14ac:dyDescent="0.35">
      <c r="A14776" t="s">
        <v>32</v>
      </c>
      <c r="B14776" t="s">
        <v>1127</v>
      </c>
      <c r="C14776">
        <v>2585</v>
      </c>
      <c r="D14776" t="s">
        <v>515</v>
      </c>
      <c r="E14776" t="s">
        <v>622</v>
      </c>
      <c r="F14776" t="s">
        <v>805</v>
      </c>
    </row>
    <row r="14777" spans="1:6" x14ac:dyDescent="0.35">
      <c r="A14777" t="s">
        <v>32</v>
      </c>
      <c r="B14777" t="s">
        <v>339</v>
      </c>
      <c r="C14777">
        <v>198</v>
      </c>
      <c r="D14777" t="s">
        <v>1043</v>
      </c>
      <c r="E14777" t="s">
        <v>505</v>
      </c>
      <c r="F14777" t="s">
        <v>53</v>
      </c>
    </row>
    <row r="14779" spans="1:6" x14ac:dyDescent="0.35">
      <c r="A14779" t="s">
        <v>1591</v>
      </c>
    </row>
    <row r="14780" spans="1:6" x14ac:dyDescent="0.35">
      <c r="A14780" t="s">
        <v>2</v>
      </c>
      <c r="B14780" t="s">
        <v>1141</v>
      </c>
      <c r="C14780" t="s">
        <v>3</v>
      </c>
      <c r="D14780" t="s">
        <v>1587</v>
      </c>
      <c r="E14780" t="s">
        <v>1588</v>
      </c>
      <c r="F14780" t="s">
        <v>1589</v>
      </c>
    </row>
    <row r="14781" spans="1:6" x14ac:dyDescent="0.35">
      <c r="A14781" t="s">
        <v>8</v>
      </c>
      <c r="B14781" t="s">
        <v>1129</v>
      </c>
      <c r="C14781">
        <v>44</v>
      </c>
      <c r="D14781" t="s">
        <v>345</v>
      </c>
      <c r="E14781" t="s">
        <v>889</v>
      </c>
      <c r="F14781" t="s">
        <v>234</v>
      </c>
    </row>
    <row r="14782" spans="1:6" x14ac:dyDescent="0.35">
      <c r="A14782" t="s">
        <v>8</v>
      </c>
      <c r="B14782" t="s">
        <v>1130</v>
      </c>
      <c r="C14782">
        <v>113</v>
      </c>
      <c r="D14782" t="s">
        <v>967</v>
      </c>
      <c r="E14782" t="s">
        <v>367</v>
      </c>
      <c r="F14782" t="s">
        <v>832</v>
      </c>
    </row>
    <row r="14783" spans="1:6" x14ac:dyDescent="0.35">
      <c r="A14783" t="s">
        <v>8</v>
      </c>
      <c r="B14783" t="s">
        <v>1131</v>
      </c>
      <c r="C14783">
        <v>42</v>
      </c>
      <c r="D14783" t="s">
        <v>443</v>
      </c>
      <c r="E14783" t="s">
        <v>789</v>
      </c>
      <c r="F14783" t="s">
        <v>149</v>
      </c>
    </row>
    <row r="14784" spans="1:6" x14ac:dyDescent="0.35">
      <c r="A14784" t="s">
        <v>9</v>
      </c>
      <c r="B14784" t="s">
        <v>1129</v>
      </c>
      <c r="C14784">
        <v>18</v>
      </c>
      <c r="D14784" t="s">
        <v>996</v>
      </c>
      <c r="E14784" t="s">
        <v>482</v>
      </c>
      <c r="F14784" t="s">
        <v>579</v>
      </c>
    </row>
    <row r="14785" spans="1:6" x14ac:dyDescent="0.35">
      <c r="A14785" t="s">
        <v>9</v>
      </c>
      <c r="B14785" t="s">
        <v>1130</v>
      </c>
      <c r="C14785">
        <v>161</v>
      </c>
      <c r="D14785" t="s">
        <v>1043</v>
      </c>
      <c r="E14785" t="s">
        <v>510</v>
      </c>
      <c r="F14785" t="s">
        <v>777</v>
      </c>
    </row>
    <row r="14786" spans="1:6" x14ac:dyDescent="0.35">
      <c r="A14786" t="s">
        <v>9</v>
      </c>
      <c r="B14786" t="s">
        <v>1131</v>
      </c>
      <c r="C14786">
        <v>20</v>
      </c>
      <c r="D14786" t="s">
        <v>1072</v>
      </c>
      <c r="E14786" t="s">
        <v>475</v>
      </c>
      <c r="F14786" t="s">
        <v>827</v>
      </c>
    </row>
    <row r="14787" spans="1:6" x14ac:dyDescent="0.35">
      <c r="A14787" t="s">
        <v>10</v>
      </c>
      <c r="B14787" t="s">
        <v>1129</v>
      </c>
      <c r="C14787">
        <v>22</v>
      </c>
      <c r="D14787" t="s">
        <v>824</v>
      </c>
      <c r="E14787" t="s">
        <v>51</v>
      </c>
      <c r="F14787" t="s">
        <v>575</v>
      </c>
    </row>
    <row r="14788" spans="1:6" x14ac:dyDescent="0.35">
      <c r="A14788" t="s">
        <v>10</v>
      </c>
      <c r="B14788" t="s">
        <v>1130</v>
      </c>
      <c r="C14788">
        <v>164</v>
      </c>
      <c r="D14788" t="s">
        <v>940</v>
      </c>
      <c r="E14788" t="s">
        <v>70</v>
      </c>
      <c r="F14788" t="s">
        <v>576</v>
      </c>
    </row>
    <row r="14789" spans="1:6" x14ac:dyDescent="0.35">
      <c r="A14789" t="s">
        <v>10</v>
      </c>
      <c r="B14789" t="s">
        <v>1131</v>
      </c>
      <c r="C14789">
        <v>14</v>
      </c>
      <c r="D14789" t="s">
        <v>140</v>
      </c>
      <c r="E14789" t="s">
        <v>1088</v>
      </c>
      <c r="F14789" t="s">
        <v>1087</v>
      </c>
    </row>
    <row r="14790" spans="1:6" x14ac:dyDescent="0.35">
      <c r="A14790" t="s">
        <v>11</v>
      </c>
      <c r="B14790" t="s">
        <v>1129</v>
      </c>
      <c r="C14790">
        <v>22</v>
      </c>
      <c r="D14790" t="s">
        <v>1057</v>
      </c>
      <c r="E14790" t="s">
        <v>453</v>
      </c>
      <c r="F14790" t="s">
        <v>502</v>
      </c>
    </row>
    <row r="14791" spans="1:6" x14ac:dyDescent="0.35">
      <c r="A14791" t="s">
        <v>11</v>
      </c>
      <c r="B14791" t="s">
        <v>1130</v>
      </c>
      <c r="C14791">
        <v>157</v>
      </c>
      <c r="D14791" t="s">
        <v>1043</v>
      </c>
      <c r="E14791" t="s">
        <v>881</v>
      </c>
      <c r="F14791" t="s">
        <v>65</v>
      </c>
    </row>
    <row r="14792" spans="1:6" x14ac:dyDescent="0.35">
      <c r="A14792" t="s">
        <v>11</v>
      </c>
      <c r="B14792" t="s">
        <v>1131</v>
      </c>
      <c r="C14792">
        <v>23</v>
      </c>
      <c r="D14792" t="s">
        <v>915</v>
      </c>
      <c r="E14792" t="s">
        <v>459</v>
      </c>
      <c r="F14792" t="s">
        <v>792</v>
      </c>
    </row>
    <row r="14793" spans="1:6" x14ac:dyDescent="0.35">
      <c r="A14793" t="s">
        <v>12</v>
      </c>
      <c r="B14793" t="s">
        <v>1129</v>
      </c>
      <c r="C14793">
        <v>75</v>
      </c>
      <c r="D14793" t="s">
        <v>91</v>
      </c>
      <c r="E14793" t="s">
        <v>688</v>
      </c>
      <c r="F14793" t="s">
        <v>395</v>
      </c>
    </row>
    <row r="14794" spans="1:6" x14ac:dyDescent="0.35">
      <c r="A14794" t="s">
        <v>12</v>
      </c>
      <c r="B14794" t="s">
        <v>1130</v>
      </c>
      <c r="C14794">
        <v>83</v>
      </c>
      <c r="D14794" t="s">
        <v>1064</v>
      </c>
      <c r="E14794" t="s">
        <v>351</v>
      </c>
      <c r="F14794" t="s">
        <v>602</v>
      </c>
    </row>
    <row r="14795" spans="1:6" x14ac:dyDescent="0.35">
      <c r="A14795" t="s">
        <v>12</v>
      </c>
      <c r="B14795" t="s">
        <v>1131</v>
      </c>
      <c r="C14795">
        <v>45</v>
      </c>
      <c r="D14795" t="s">
        <v>1073</v>
      </c>
      <c r="E14795" t="s">
        <v>280</v>
      </c>
      <c r="F14795" t="s">
        <v>1069</v>
      </c>
    </row>
    <row r="14796" spans="1:6" x14ac:dyDescent="0.35">
      <c r="A14796" t="s">
        <v>13</v>
      </c>
      <c r="B14796" t="s">
        <v>1129</v>
      </c>
      <c r="C14796">
        <v>30</v>
      </c>
      <c r="D14796" t="s">
        <v>1023</v>
      </c>
      <c r="E14796" t="s">
        <v>248</v>
      </c>
      <c r="F14796" t="s">
        <v>452</v>
      </c>
    </row>
    <row r="14797" spans="1:6" x14ac:dyDescent="0.35">
      <c r="A14797" t="s">
        <v>13</v>
      </c>
      <c r="B14797" t="s">
        <v>1130</v>
      </c>
      <c r="C14797">
        <v>94</v>
      </c>
      <c r="D14797" t="s">
        <v>1007</v>
      </c>
      <c r="E14797" t="s">
        <v>560</v>
      </c>
      <c r="F14797" t="s">
        <v>554</v>
      </c>
    </row>
    <row r="14798" spans="1:6" x14ac:dyDescent="0.35">
      <c r="A14798" t="s">
        <v>13</v>
      </c>
      <c r="B14798" t="s">
        <v>1131</v>
      </c>
      <c r="C14798">
        <v>76</v>
      </c>
      <c r="D14798" t="s">
        <v>1047</v>
      </c>
      <c r="E14798" t="s">
        <v>449</v>
      </c>
      <c r="F14798" t="s">
        <v>798</v>
      </c>
    </row>
    <row r="14799" spans="1:6" x14ac:dyDescent="0.35">
      <c r="A14799" t="s">
        <v>14</v>
      </c>
      <c r="B14799" t="s">
        <v>1129</v>
      </c>
      <c r="C14799">
        <v>48</v>
      </c>
      <c r="D14799" t="s">
        <v>1004</v>
      </c>
      <c r="E14799" t="s">
        <v>309</v>
      </c>
      <c r="F14799" t="s">
        <v>790</v>
      </c>
    </row>
    <row r="14800" spans="1:6" x14ac:dyDescent="0.35">
      <c r="A14800" t="s">
        <v>14</v>
      </c>
      <c r="B14800" t="s">
        <v>1130</v>
      </c>
      <c r="C14800">
        <v>118</v>
      </c>
      <c r="D14800" t="s">
        <v>875</v>
      </c>
      <c r="E14800" t="s">
        <v>829</v>
      </c>
      <c r="F14800" t="s">
        <v>608</v>
      </c>
    </row>
    <row r="14801" spans="1:6" x14ac:dyDescent="0.35">
      <c r="A14801" t="s">
        <v>14</v>
      </c>
      <c r="B14801" t="s">
        <v>1131</v>
      </c>
      <c r="C14801">
        <v>33</v>
      </c>
      <c r="D14801" t="s">
        <v>405</v>
      </c>
      <c r="E14801" t="s">
        <v>373</v>
      </c>
      <c r="F14801" t="s">
        <v>486</v>
      </c>
    </row>
    <row r="14802" spans="1:6" x14ac:dyDescent="0.35">
      <c r="A14802" t="s">
        <v>15</v>
      </c>
      <c r="B14802" t="s">
        <v>1129</v>
      </c>
      <c r="C14802">
        <v>43</v>
      </c>
      <c r="D14802" t="s">
        <v>115</v>
      </c>
      <c r="E14802" t="s">
        <v>434</v>
      </c>
      <c r="F14802" t="s">
        <v>499</v>
      </c>
    </row>
    <row r="14803" spans="1:6" x14ac:dyDescent="0.35">
      <c r="A14803" t="s">
        <v>15</v>
      </c>
      <c r="B14803" t="s">
        <v>1130</v>
      </c>
      <c r="C14803">
        <v>125</v>
      </c>
      <c r="D14803" t="s">
        <v>1056</v>
      </c>
      <c r="E14803" t="s">
        <v>454</v>
      </c>
      <c r="F14803" t="s">
        <v>956</v>
      </c>
    </row>
    <row r="14804" spans="1:6" x14ac:dyDescent="0.35">
      <c r="A14804" t="s">
        <v>15</v>
      </c>
      <c r="B14804" t="s">
        <v>1131</v>
      </c>
      <c r="C14804">
        <v>32</v>
      </c>
      <c r="D14804" t="s">
        <v>1066</v>
      </c>
      <c r="E14804" t="s">
        <v>361</v>
      </c>
      <c r="F14804" t="s">
        <v>771</v>
      </c>
    </row>
    <row r="14805" spans="1:6" x14ac:dyDescent="0.35">
      <c r="A14805" t="s">
        <v>16</v>
      </c>
      <c r="B14805" t="s">
        <v>1129</v>
      </c>
      <c r="C14805">
        <v>13</v>
      </c>
      <c r="D14805" t="s">
        <v>967</v>
      </c>
      <c r="E14805" t="s">
        <v>166</v>
      </c>
      <c r="F14805" t="s">
        <v>61</v>
      </c>
    </row>
    <row r="14806" spans="1:6" x14ac:dyDescent="0.35">
      <c r="A14806" t="s">
        <v>16</v>
      </c>
      <c r="B14806" t="s">
        <v>1130</v>
      </c>
      <c r="C14806">
        <v>162</v>
      </c>
      <c r="D14806" t="s">
        <v>996</v>
      </c>
      <c r="E14806" t="s">
        <v>40</v>
      </c>
      <c r="F14806" t="s">
        <v>142</v>
      </c>
    </row>
    <row r="14807" spans="1:6" x14ac:dyDescent="0.35">
      <c r="A14807" t="s">
        <v>16</v>
      </c>
      <c r="B14807" t="s">
        <v>1131</v>
      </c>
      <c r="C14807">
        <v>26</v>
      </c>
      <c r="D14807" t="s">
        <v>1059</v>
      </c>
      <c r="E14807" t="s">
        <v>553</v>
      </c>
      <c r="F14807" t="s">
        <v>356</v>
      </c>
    </row>
    <row r="14808" spans="1:6" x14ac:dyDescent="0.35">
      <c r="A14808" t="s">
        <v>17</v>
      </c>
      <c r="B14808" t="s">
        <v>1129</v>
      </c>
      <c r="C14808">
        <v>27</v>
      </c>
      <c r="D14808" t="s">
        <v>921</v>
      </c>
      <c r="E14808" t="s">
        <v>530</v>
      </c>
      <c r="F14808" t="s">
        <v>603</v>
      </c>
    </row>
    <row r="14809" spans="1:6" x14ac:dyDescent="0.35">
      <c r="A14809" t="s">
        <v>17</v>
      </c>
      <c r="B14809" t="s">
        <v>1130</v>
      </c>
      <c r="C14809">
        <v>159</v>
      </c>
      <c r="D14809" t="s">
        <v>988</v>
      </c>
      <c r="E14809" t="s">
        <v>70</v>
      </c>
      <c r="F14809" t="s">
        <v>455</v>
      </c>
    </row>
    <row r="14810" spans="1:6" x14ac:dyDescent="0.35">
      <c r="A14810" t="s">
        <v>17</v>
      </c>
      <c r="B14810" t="s">
        <v>1131</v>
      </c>
      <c r="C14810">
        <v>14</v>
      </c>
      <c r="D14810" t="s">
        <v>91</v>
      </c>
      <c r="E14810" t="s">
        <v>632</v>
      </c>
      <c r="F14810" t="s">
        <v>360</v>
      </c>
    </row>
    <row r="14811" spans="1:6" x14ac:dyDescent="0.35">
      <c r="A14811" t="s">
        <v>18</v>
      </c>
      <c r="B14811" t="s">
        <v>1129</v>
      </c>
      <c r="C14811">
        <v>20</v>
      </c>
      <c r="D14811" t="s">
        <v>140</v>
      </c>
      <c r="E14811" t="s">
        <v>634</v>
      </c>
      <c r="F14811" t="s">
        <v>635</v>
      </c>
    </row>
    <row r="14812" spans="1:6" x14ac:dyDescent="0.35">
      <c r="A14812" t="s">
        <v>18</v>
      </c>
      <c r="B14812" t="s">
        <v>1130</v>
      </c>
      <c r="C14812">
        <v>135</v>
      </c>
      <c r="D14812" t="s">
        <v>1068</v>
      </c>
      <c r="E14812" t="s">
        <v>208</v>
      </c>
      <c r="F14812" t="s">
        <v>159</v>
      </c>
    </row>
    <row r="14813" spans="1:6" x14ac:dyDescent="0.35">
      <c r="A14813" t="s">
        <v>18</v>
      </c>
      <c r="B14813" t="s">
        <v>1131</v>
      </c>
      <c r="C14813">
        <v>43</v>
      </c>
      <c r="D14813" t="s">
        <v>662</v>
      </c>
      <c r="E14813" t="s">
        <v>509</v>
      </c>
      <c r="F14813" t="s">
        <v>83</v>
      </c>
    </row>
    <row r="14814" spans="1:6" x14ac:dyDescent="0.35">
      <c r="A14814" t="s">
        <v>19</v>
      </c>
      <c r="B14814" t="s">
        <v>1129</v>
      </c>
      <c r="C14814">
        <v>11</v>
      </c>
      <c r="D14814" t="s">
        <v>140</v>
      </c>
      <c r="E14814" t="s">
        <v>464</v>
      </c>
      <c r="F14814" t="s">
        <v>463</v>
      </c>
    </row>
    <row r="14815" spans="1:6" x14ac:dyDescent="0.35">
      <c r="A14815" t="s">
        <v>19</v>
      </c>
      <c r="B14815" t="s">
        <v>1130</v>
      </c>
      <c r="C14815">
        <v>150</v>
      </c>
      <c r="D14815" t="s">
        <v>660</v>
      </c>
      <c r="E14815" t="s">
        <v>934</v>
      </c>
      <c r="F14815" t="s">
        <v>882</v>
      </c>
    </row>
    <row r="14816" spans="1:6" x14ac:dyDescent="0.35">
      <c r="A14816" t="s">
        <v>19</v>
      </c>
      <c r="B14816" t="s">
        <v>1131</v>
      </c>
      <c r="C14816">
        <v>40</v>
      </c>
      <c r="D14816" t="s">
        <v>1073</v>
      </c>
      <c r="E14816" t="s">
        <v>979</v>
      </c>
      <c r="F14816" t="s">
        <v>879</v>
      </c>
    </row>
    <row r="14817" spans="1:6" x14ac:dyDescent="0.35">
      <c r="A14817" t="s">
        <v>20</v>
      </c>
      <c r="B14817" t="s">
        <v>1129</v>
      </c>
      <c r="C14817">
        <v>32</v>
      </c>
      <c r="D14817" t="s">
        <v>99</v>
      </c>
      <c r="E14817" t="s">
        <v>760</v>
      </c>
      <c r="F14817" t="s">
        <v>633</v>
      </c>
    </row>
    <row r="14818" spans="1:6" x14ac:dyDescent="0.35">
      <c r="A14818" t="s">
        <v>20</v>
      </c>
      <c r="B14818" t="s">
        <v>1130</v>
      </c>
      <c r="C14818">
        <v>87</v>
      </c>
      <c r="D14818" t="s">
        <v>1070</v>
      </c>
      <c r="E14818" t="s">
        <v>609</v>
      </c>
      <c r="F14818" t="s">
        <v>947</v>
      </c>
    </row>
    <row r="14819" spans="1:6" x14ac:dyDescent="0.35">
      <c r="A14819" t="s">
        <v>20</v>
      </c>
      <c r="B14819" t="s">
        <v>1131</v>
      </c>
      <c r="C14819">
        <v>82</v>
      </c>
      <c r="D14819" t="s">
        <v>1064</v>
      </c>
      <c r="E14819" t="s">
        <v>622</v>
      </c>
      <c r="F14819" t="s">
        <v>805</v>
      </c>
    </row>
    <row r="14820" spans="1:6" x14ac:dyDescent="0.35">
      <c r="A14820" t="s">
        <v>21</v>
      </c>
      <c r="B14820" t="s">
        <v>1129</v>
      </c>
      <c r="C14820">
        <v>42</v>
      </c>
      <c r="D14820" t="s">
        <v>1047</v>
      </c>
      <c r="E14820" t="s">
        <v>725</v>
      </c>
      <c r="F14820" t="s">
        <v>196</v>
      </c>
    </row>
    <row r="14821" spans="1:6" x14ac:dyDescent="0.35">
      <c r="A14821" t="s">
        <v>21</v>
      </c>
      <c r="B14821" t="s">
        <v>1130</v>
      </c>
      <c r="C14821">
        <v>74</v>
      </c>
      <c r="D14821" t="s">
        <v>950</v>
      </c>
      <c r="E14821" t="s">
        <v>169</v>
      </c>
      <c r="F14821" t="s">
        <v>935</v>
      </c>
    </row>
    <row r="14822" spans="1:6" x14ac:dyDescent="0.35">
      <c r="A14822" t="s">
        <v>21</v>
      </c>
      <c r="B14822" t="s">
        <v>1131</v>
      </c>
      <c r="C14822">
        <v>90</v>
      </c>
      <c r="D14822" t="s">
        <v>140</v>
      </c>
      <c r="E14822" t="s">
        <v>1188</v>
      </c>
      <c r="F14822" t="s">
        <v>1182</v>
      </c>
    </row>
    <row r="14823" spans="1:6" x14ac:dyDescent="0.35">
      <c r="A14823" t="s">
        <v>22</v>
      </c>
      <c r="B14823" t="s">
        <v>1129</v>
      </c>
      <c r="C14823">
        <v>23</v>
      </c>
      <c r="D14823" t="s">
        <v>1011</v>
      </c>
      <c r="E14823" t="s">
        <v>80</v>
      </c>
      <c r="F14823" t="s">
        <v>895</v>
      </c>
    </row>
    <row r="14824" spans="1:6" x14ac:dyDescent="0.35">
      <c r="A14824" t="s">
        <v>22</v>
      </c>
      <c r="B14824" t="s">
        <v>1130</v>
      </c>
      <c r="C14824">
        <v>163</v>
      </c>
      <c r="D14824" t="s">
        <v>1068</v>
      </c>
      <c r="E14824" t="s">
        <v>362</v>
      </c>
      <c r="F14824" t="s">
        <v>149</v>
      </c>
    </row>
    <row r="14825" spans="1:6" x14ac:dyDescent="0.35">
      <c r="A14825" t="s">
        <v>22</v>
      </c>
      <c r="B14825" t="s">
        <v>1131</v>
      </c>
      <c r="C14825">
        <v>15</v>
      </c>
      <c r="D14825" t="s">
        <v>140</v>
      </c>
      <c r="E14825" t="s">
        <v>1146</v>
      </c>
      <c r="F14825" t="s">
        <v>1052</v>
      </c>
    </row>
    <row r="14826" spans="1:6" x14ac:dyDescent="0.35">
      <c r="A14826" t="s">
        <v>23</v>
      </c>
      <c r="B14826" t="s">
        <v>1129</v>
      </c>
      <c r="C14826">
        <v>37</v>
      </c>
      <c r="D14826" t="s">
        <v>973</v>
      </c>
      <c r="E14826" t="s">
        <v>808</v>
      </c>
      <c r="F14826" t="s">
        <v>223</v>
      </c>
    </row>
    <row r="14827" spans="1:6" x14ac:dyDescent="0.35">
      <c r="A14827" t="s">
        <v>23</v>
      </c>
      <c r="B14827" t="s">
        <v>1130</v>
      </c>
      <c r="C14827">
        <v>101</v>
      </c>
      <c r="D14827" t="s">
        <v>971</v>
      </c>
      <c r="E14827" t="s">
        <v>962</v>
      </c>
      <c r="F14827" t="s">
        <v>358</v>
      </c>
    </row>
    <row r="14828" spans="1:6" x14ac:dyDescent="0.35">
      <c r="A14828" t="s">
        <v>23</v>
      </c>
      <c r="B14828" t="s">
        <v>1131</v>
      </c>
      <c r="C14828">
        <v>58</v>
      </c>
      <c r="D14828" t="s">
        <v>875</v>
      </c>
      <c r="E14828" t="s">
        <v>829</v>
      </c>
      <c r="F14828" t="s">
        <v>608</v>
      </c>
    </row>
    <row r="14829" spans="1:6" x14ac:dyDescent="0.35">
      <c r="A14829" t="s">
        <v>24</v>
      </c>
      <c r="B14829" t="s">
        <v>1129</v>
      </c>
      <c r="C14829">
        <v>34</v>
      </c>
      <c r="D14829" t="s">
        <v>1106</v>
      </c>
      <c r="E14829" t="s">
        <v>629</v>
      </c>
      <c r="F14829" t="s">
        <v>588</v>
      </c>
    </row>
    <row r="14830" spans="1:6" x14ac:dyDescent="0.35">
      <c r="A14830" t="s">
        <v>24</v>
      </c>
      <c r="B14830" t="s">
        <v>1130</v>
      </c>
      <c r="C14830">
        <v>145</v>
      </c>
      <c r="D14830" t="s">
        <v>1048</v>
      </c>
      <c r="E14830" t="s">
        <v>804</v>
      </c>
      <c r="F14830" t="s">
        <v>810</v>
      </c>
    </row>
    <row r="14831" spans="1:6" x14ac:dyDescent="0.35">
      <c r="A14831" t="s">
        <v>24</v>
      </c>
      <c r="B14831" t="s">
        <v>1131</v>
      </c>
      <c r="C14831">
        <v>26</v>
      </c>
      <c r="D14831" t="s">
        <v>140</v>
      </c>
      <c r="E14831" t="s">
        <v>581</v>
      </c>
      <c r="F14831" t="s">
        <v>582</v>
      </c>
    </row>
    <row r="14832" spans="1:6" x14ac:dyDescent="0.35">
      <c r="A14832" t="s">
        <v>25</v>
      </c>
      <c r="B14832" t="s">
        <v>1129</v>
      </c>
      <c r="C14832">
        <v>22</v>
      </c>
      <c r="D14832" t="s">
        <v>140</v>
      </c>
      <c r="E14832" t="s">
        <v>565</v>
      </c>
      <c r="F14832" t="s">
        <v>566</v>
      </c>
    </row>
    <row r="14833" spans="1:6" x14ac:dyDescent="0.35">
      <c r="A14833" t="s">
        <v>25</v>
      </c>
      <c r="B14833" t="s">
        <v>1130</v>
      </c>
      <c r="C14833">
        <v>157</v>
      </c>
      <c r="D14833" t="s">
        <v>1070</v>
      </c>
      <c r="E14833" t="s">
        <v>701</v>
      </c>
      <c r="F14833" t="s">
        <v>773</v>
      </c>
    </row>
    <row r="14834" spans="1:6" x14ac:dyDescent="0.35">
      <c r="A14834" t="s">
        <v>25</v>
      </c>
      <c r="B14834" t="s">
        <v>1131</v>
      </c>
      <c r="C14834">
        <v>18</v>
      </c>
      <c r="D14834" t="s">
        <v>592</v>
      </c>
      <c r="E14834" t="s">
        <v>833</v>
      </c>
      <c r="F14834" t="s">
        <v>837</v>
      </c>
    </row>
    <row r="14835" spans="1:6" x14ac:dyDescent="0.35">
      <c r="A14835" t="s">
        <v>26</v>
      </c>
      <c r="B14835" t="s">
        <v>1129</v>
      </c>
      <c r="C14835">
        <v>20</v>
      </c>
      <c r="D14835" t="s">
        <v>527</v>
      </c>
      <c r="E14835" t="s">
        <v>585</v>
      </c>
      <c r="F14835" t="s">
        <v>437</v>
      </c>
    </row>
    <row r="14836" spans="1:6" x14ac:dyDescent="0.35">
      <c r="A14836" t="s">
        <v>26</v>
      </c>
      <c r="B14836" t="s">
        <v>1130</v>
      </c>
      <c r="C14836">
        <v>135</v>
      </c>
      <c r="D14836" t="s">
        <v>988</v>
      </c>
      <c r="E14836" t="s">
        <v>403</v>
      </c>
      <c r="F14836" t="s">
        <v>832</v>
      </c>
    </row>
    <row r="14837" spans="1:6" x14ac:dyDescent="0.35">
      <c r="A14837" t="s">
        <v>26</v>
      </c>
      <c r="B14837" t="s">
        <v>1131</v>
      </c>
      <c r="C14837">
        <v>45</v>
      </c>
      <c r="D14837" t="s">
        <v>1020</v>
      </c>
      <c r="E14837" t="s">
        <v>758</v>
      </c>
      <c r="F14837" t="s">
        <v>273</v>
      </c>
    </row>
    <row r="14838" spans="1:6" x14ac:dyDescent="0.35">
      <c r="A14838" t="s">
        <v>27</v>
      </c>
      <c r="B14838" t="s">
        <v>1129</v>
      </c>
      <c r="C14838">
        <v>7</v>
      </c>
      <c r="D14838" t="s">
        <v>967</v>
      </c>
      <c r="E14838" t="s">
        <v>1081</v>
      </c>
      <c r="F14838" t="s">
        <v>87</v>
      </c>
    </row>
    <row r="14839" spans="1:6" x14ac:dyDescent="0.35">
      <c r="A14839" t="s">
        <v>27</v>
      </c>
      <c r="B14839" t="s">
        <v>1130</v>
      </c>
      <c r="C14839">
        <v>168</v>
      </c>
      <c r="D14839" t="s">
        <v>1018</v>
      </c>
      <c r="E14839" t="s">
        <v>793</v>
      </c>
      <c r="F14839" t="s">
        <v>712</v>
      </c>
    </row>
    <row r="14840" spans="1:6" x14ac:dyDescent="0.35">
      <c r="A14840" t="s">
        <v>27</v>
      </c>
      <c r="B14840" t="s">
        <v>1131</v>
      </c>
      <c r="C14840">
        <v>25</v>
      </c>
      <c r="D14840" t="s">
        <v>140</v>
      </c>
      <c r="E14840" t="s">
        <v>946</v>
      </c>
      <c r="F14840" t="s">
        <v>947</v>
      </c>
    </row>
    <row r="14841" spans="1:6" x14ac:dyDescent="0.35">
      <c r="A14841" t="s">
        <v>28</v>
      </c>
      <c r="B14841" t="s">
        <v>1129</v>
      </c>
      <c r="C14841">
        <v>34</v>
      </c>
      <c r="D14841" t="s">
        <v>456</v>
      </c>
      <c r="E14841" t="s">
        <v>217</v>
      </c>
      <c r="F14841" t="s">
        <v>456</v>
      </c>
    </row>
    <row r="14842" spans="1:6" x14ac:dyDescent="0.35">
      <c r="A14842" t="s">
        <v>28</v>
      </c>
      <c r="B14842" t="s">
        <v>1130</v>
      </c>
      <c r="C14842">
        <v>143</v>
      </c>
      <c r="D14842" t="s">
        <v>1047</v>
      </c>
      <c r="E14842" t="s">
        <v>272</v>
      </c>
      <c r="F14842" t="s">
        <v>83</v>
      </c>
    </row>
    <row r="14843" spans="1:6" x14ac:dyDescent="0.35">
      <c r="A14843" t="s">
        <v>28</v>
      </c>
      <c r="B14843" t="s">
        <v>1131</v>
      </c>
      <c r="C14843">
        <v>26</v>
      </c>
      <c r="D14843" t="s">
        <v>1053</v>
      </c>
      <c r="E14843" t="s">
        <v>683</v>
      </c>
      <c r="F14843" t="s">
        <v>77</v>
      </c>
    </row>
    <row r="14844" spans="1:6" x14ac:dyDescent="0.35">
      <c r="A14844" t="s">
        <v>29</v>
      </c>
      <c r="B14844" t="s">
        <v>1129</v>
      </c>
      <c r="C14844">
        <v>12</v>
      </c>
      <c r="D14844" t="s">
        <v>140</v>
      </c>
      <c r="E14844" t="s">
        <v>369</v>
      </c>
      <c r="F14844" t="s">
        <v>368</v>
      </c>
    </row>
    <row r="14845" spans="1:6" x14ac:dyDescent="0.35">
      <c r="A14845" t="s">
        <v>29</v>
      </c>
      <c r="B14845" t="s">
        <v>1130</v>
      </c>
      <c r="C14845">
        <v>170</v>
      </c>
      <c r="D14845" t="s">
        <v>1052</v>
      </c>
      <c r="E14845" t="s">
        <v>355</v>
      </c>
      <c r="F14845" t="s">
        <v>433</v>
      </c>
    </row>
    <row r="14846" spans="1:6" x14ac:dyDescent="0.35">
      <c r="A14846" t="s">
        <v>29</v>
      </c>
      <c r="B14846" t="s">
        <v>1131</v>
      </c>
      <c r="C14846">
        <v>20</v>
      </c>
      <c r="D14846" t="s">
        <v>140</v>
      </c>
      <c r="E14846" t="s">
        <v>585</v>
      </c>
      <c r="F14846" t="s">
        <v>586</v>
      </c>
    </row>
    <row r="14847" spans="1:6" x14ac:dyDescent="0.35">
      <c r="A14847" t="s">
        <v>30</v>
      </c>
      <c r="B14847" t="s">
        <v>1129</v>
      </c>
      <c r="C14847">
        <v>13</v>
      </c>
      <c r="D14847" t="s">
        <v>522</v>
      </c>
      <c r="E14847" t="s">
        <v>160</v>
      </c>
      <c r="F14847" t="s">
        <v>737</v>
      </c>
    </row>
    <row r="14848" spans="1:6" x14ac:dyDescent="0.35">
      <c r="A14848" t="s">
        <v>30</v>
      </c>
      <c r="B14848" t="s">
        <v>1130</v>
      </c>
      <c r="C14848">
        <v>160</v>
      </c>
      <c r="D14848" t="s">
        <v>1060</v>
      </c>
      <c r="E14848" t="s">
        <v>1001</v>
      </c>
      <c r="F14848" t="s">
        <v>543</v>
      </c>
    </row>
    <row r="14849" spans="1:6" x14ac:dyDescent="0.35">
      <c r="A14849" t="s">
        <v>30</v>
      </c>
      <c r="B14849" t="s">
        <v>1131</v>
      </c>
      <c r="C14849">
        <v>22</v>
      </c>
      <c r="D14849" t="s">
        <v>1062</v>
      </c>
      <c r="E14849" t="s">
        <v>892</v>
      </c>
      <c r="F14849" t="s">
        <v>967</v>
      </c>
    </row>
    <row r="14850" spans="1:6" x14ac:dyDescent="0.35">
      <c r="A14850" t="s">
        <v>31</v>
      </c>
      <c r="B14850" t="s">
        <v>1129</v>
      </c>
      <c r="C14850">
        <v>28</v>
      </c>
      <c r="D14850" t="s">
        <v>187</v>
      </c>
      <c r="E14850" t="s">
        <v>474</v>
      </c>
      <c r="F14850" t="s">
        <v>215</v>
      </c>
    </row>
    <row r="14851" spans="1:6" x14ac:dyDescent="0.35">
      <c r="A14851" t="s">
        <v>31</v>
      </c>
      <c r="B14851" t="s">
        <v>1130</v>
      </c>
      <c r="C14851">
        <v>98</v>
      </c>
      <c r="D14851" t="s">
        <v>1095</v>
      </c>
      <c r="E14851" t="s">
        <v>558</v>
      </c>
      <c r="F14851" t="s">
        <v>402</v>
      </c>
    </row>
    <row r="14852" spans="1:6" x14ac:dyDescent="0.35">
      <c r="A14852" t="s">
        <v>31</v>
      </c>
      <c r="B14852" t="s">
        <v>1131</v>
      </c>
      <c r="C14852">
        <v>77</v>
      </c>
      <c r="D14852" t="s">
        <v>1045</v>
      </c>
      <c r="E14852" t="s">
        <v>478</v>
      </c>
      <c r="F14852" t="s">
        <v>139</v>
      </c>
    </row>
    <row r="14853" spans="1:6" x14ac:dyDescent="0.35">
      <c r="A14853" t="s">
        <v>32</v>
      </c>
      <c r="B14853" t="s">
        <v>1129</v>
      </c>
      <c r="C14853">
        <v>677</v>
      </c>
      <c r="D14853" t="s">
        <v>548</v>
      </c>
      <c r="E14853" t="s">
        <v>625</v>
      </c>
      <c r="F14853" t="s">
        <v>727</v>
      </c>
    </row>
    <row r="14854" spans="1:6" x14ac:dyDescent="0.35">
      <c r="A14854" t="s">
        <v>32</v>
      </c>
      <c r="B14854" t="s">
        <v>1130</v>
      </c>
      <c r="C14854">
        <v>3222</v>
      </c>
      <c r="D14854" t="s">
        <v>996</v>
      </c>
      <c r="E14854" t="s">
        <v>82</v>
      </c>
      <c r="F14854" t="s">
        <v>365</v>
      </c>
    </row>
    <row r="14855" spans="1:6" x14ac:dyDescent="0.35">
      <c r="A14855" t="s">
        <v>32</v>
      </c>
      <c r="B14855" t="s">
        <v>1131</v>
      </c>
      <c r="C14855">
        <v>912</v>
      </c>
      <c r="D14855" t="s">
        <v>660</v>
      </c>
      <c r="E14855" t="s">
        <v>652</v>
      </c>
      <c r="F14855" t="s">
        <v>703</v>
      </c>
    </row>
    <row r="14857" spans="1:6" x14ac:dyDescent="0.35">
      <c r="A14857" t="s">
        <v>1592</v>
      </c>
    </row>
    <row r="14858" spans="1:6" x14ac:dyDescent="0.35">
      <c r="A14858" t="s">
        <v>2</v>
      </c>
      <c r="B14858" t="s">
        <v>1150</v>
      </c>
      <c r="C14858" t="s">
        <v>3</v>
      </c>
      <c r="D14858" t="s">
        <v>1587</v>
      </c>
      <c r="E14858" t="s">
        <v>1588</v>
      </c>
      <c r="F14858" t="s">
        <v>1589</v>
      </c>
    </row>
    <row r="14859" spans="1:6" x14ac:dyDescent="0.35">
      <c r="A14859" t="s">
        <v>8</v>
      </c>
      <c r="B14859" t="s">
        <v>1151</v>
      </c>
      <c r="C14859">
        <v>131</v>
      </c>
      <c r="D14859" t="s">
        <v>1072</v>
      </c>
      <c r="E14859" t="s">
        <v>223</v>
      </c>
      <c r="F14859" t="s">
        <v>63</v>
      </c>
    </row>
    <row r="14860" spans="1:6" x14ac:dyDescent="0.35">
      <c r="A14860" t="s">
        <v>8</v>
      </c>
      <c r="B14860" t="s">
        <v>1152</v>
      </c>
      <c r="C14860">
        <v>54</v>
      </c>
      <c r="D14860" t="s">
        <v>954</v>
      </c>
      <c r="E14860" t="s">
        <v>581</v>
      </c>
      <c r="F14860" t="s">
        <v>421</v>
      </c>
    </row>
    <row r="14861" spans="1:6" x14ac:dyDescent="0.35">
      <c r="A14861" t="s">
        <v>8</v>
      </c>
      <c r="B14861" t="s">
        <v>339</v>
      </c>
      <c r="C14861">
        <v>14</v>
      </c>
      <c r="D14861" t="s">
        <v>1139</v>
      </c>
      <c r="E14861" t="s">
        <v>224</v>
      </c>
      <c r="F14861" t="s">
        <v>926</v>
      </c>
    </row>
    <row r="14862" spans="1:6" x14ac:dyDescent="0.35">
      <c r="A14862" t="s">
        <v>9</v>
      </c>
      <c r="B14862" t="s">
        <v>1151</v>
      </c>
      <c r="C14862">
        <v>121</v>
      </c>
      <c r="D14862" t="s">
        <v>1070</v>
      </c>
      <c r="E14862" t="s">
        <v>236</v>
      </c>
      <c r="F14862" t="s">
        <v>598</v>
      </c>
    </row>
    <row r="14863" spans="1:6" x14ac:dyDescent="0.35">
      <c r="A14863" t="s">
        <v>9</v>
      </c>
      <c r="B14863" t="s">
        <v>1152</v>
      </c>
      <c r="C14863">
        <v>66</v>
      </c>
      <c r="D14863" t="s">
        <v>775</v>
      </c>
      <c r="E14863" t="s">
        <v>675</v>
      </c>
      <c r="F14863" t="s">
        <v>718</v>
      </c>
    </row>
    <row r="14864" spans="1:6" x14ac:dyDescent="0.35">
      <c r="A14864" t="s">
        <v>9</v>
      </c>
      <c r="B14864" t="s">
        <v>339</v>
      </c>
      <c r="C14864">
        <v>12</v>
      </c>
      <c r="D14864" t="s">
        <v>140</v>
      </c>
      <c r="E14864" t="s">
        <v>498</v>
      </c>
      <c r="F14864" t="s">
        <v>499</v>
      </c>
    </row>
    <row r="14865" spans="1:6" x14ac:dyDescent="0.35">
      <c r="A14865" t="s">
        <v>10</v>
      </c>
      <c r="B14865" t="s">
        <v>1151</v>
      </c>
      <c r="C14865">
        <v>125</v>
      </c>
      <c r="D14865" t="s">
        <v>660</v>
      </c>
      <c r="E14865" t="s">
        <v>251</v>
      </c>
      <c r="F14865" t="s">
        <v>695</v>
      </c>
    </row>
    <row r="14866" spans="1:6" x14ac:dyDescent="0.35">
      <c r="A14866" t="s">
        <v>10</v>
      </c>
      <c r="B14866" t="s">
        <v>1152</v>
      </c>
      <c r="C14866">
        <v>64</v>
      </c>
      <c r="D14866" t="s">
        <v>140</v>
      </c>
      <c r="E14866" t="s">
        <v>378</v>
      </c>
      <c r="F14866" t="s">
        <v>379</v>
      </c>
    </row>
    <row r="14867" spans="1:6" x14ac:dyDescent="0.35">
      <c r="A14867" t="s">
        <v>10</v>
      </c>
      <c r="B14867" t="s">
        <v>339</v>
      </c>
      <c r="C14867">
        <v>11</v>
      </c>
      <c r="D14867" t="s">
        <v>140</v>
      </c>
      <c r="E14867" t="s">
        <v>544</v>
      </c>
      <c r="F14867" t="s">
        <v>545</v>
      </c>
    </row>
    <row r="14868" spans="1:6" x14ac:dyDescent="0.35">
      <c r="A14868" t="s">
        <v>11</v>
      </c>
      <c r="B14868" t="s">
        <v>1151</v>
      </c>
      <c r="C14868">
        <v>131</v>
      </c>
      <c r="D14868" t="s">
        <v>1060</v>
      </c>
      <c r="E14868" t="s">
        <v>38</v>
      </c>
      <c r="F14868" t="s">
        <v>603</v>
      </c>
    </row>
    <row r="14869" spans="1:6" x14ac:dyDescent="0.35">
      <c r="A14869" t="s">
        <v>11</v>
      </c>
      <c r="B14869" t="s">
        <v>1152</v>
      </c>
      <c r="C14869">
        <v>56</v>
      </c>
      <c r="D14869" t="s">
        <v>1011</v>
      </c>
      <c r="E14869" t="s">
        <v>753</v>
      </c>
      <c r="F14869" t="s">
        <v>582</v>
      </c>
    </row>
    <row r="14870" spans="1:6" x14ac:dyDescent="0.35">
      <c r="A14870" t="s">
        <v>11</v>
      </c>
      <c r="B14870" t="s">
        <v>339</v>
      </c>
      <c r="C14870">
        <v>15</v>
      </c>
      <c r="D14870" t="s">
        <v>785</v>
      </c>
      <c r="E14870" t="s">
        <v>804</v>
      </c>
      <c r="F14870" t="s">
        <v>897</v>
      </c>
    </row>
    <row r="14871" spans="1:6" x14ac:dyDescent="0.35">
      <c r="A14871" t="s">
        <v>12</v>
      </c>
      <c r="B14871" t="s">
        <v>1151</v>
      </c>
      <c r="C14871">
        <v>126</v>
      </c>
      <c r="D14871" t="s">
        <v>1003</v>
      </c>
      <c r="E14871" t="s">
        <v>171</v>
      </c>
      <c r="F14871" t="s">
        <v>152</v>
      </c>
    </row>
    <row r="14872" spans="1:6" x14ac:dyDescent="0.35">
      <c r="A14872" t="s">
        <v>12</v>
      </c>
      <c r="B14872" t="s">
        <v>1152</v>
      </c>
      <c r="C14872">
        <v>55</v>
      </c>
      <c r="D14872" t="s">
        <v>988</v>
      </c>
      <c r="E14872" t="s">
        <v>348</v>
      </c>
      <c r="F14872" t="s">
        <v>805</v>
      </c>
    </row>
    <row r="14873" spans="1:6" x14ac:dyDescent="0.35">
      <c r="A14873" t="s">
        <v>12</v>
      </c>
      <c r="B14873" t="s">
        <v>339</v>
      </c>
      <c r="C14873">
        <v>22</v>
      </c>
      <c r="D14873" t="s">
        <v>140</v>
      </c>
      <c r="E14873" t="s">
        <v>683</v>
      </c>
      <c r="F14873" t="s">
        <v>682</v>
      </c>
    </row>
    <row r="14874" spans="1:6" x14ac:dyDescent="0.35">
      <c r="A14874" t="s">
        <v>13</v>
      </c>
      <c r="B14874" t="s">
        <v>1151</v>
      </c>
      <c r="C14874">
        <v>135</v>
      </c>
      <c r="D14874" t="s">
        <v>1070</v>
      </c>
      <c r="E14874" t="s">
        <v>843</v>
      </c>
      <c r="F14874" t="s">
        <v>683</v>
      </c>
    </row>
    <row r="14875" spans="1:6" x14ac:dyDescent="0.35">
      <c r="A14875" t="s">
        <v>13</v>
      </c>
      <c r="B14875" t="s">
        <v>1152</v>
      </c>
      <c r="C14875">
        <v>50</v>
      </c>
      <c r="D14875" t="s">
        <v>939</v>
      </c>
      <c r="E14875" t="s">
        <v>842</v>
      </c>
      <c r="F14875" t="s">
        <v>77</v>
      </c>
    </row>
    <row r="14876" spans="1:6" x14ac:dyDescent="0.35">
      <c r="A14876" t="s">
        <v>13</v>
      </c>
      <c r="B14876" t="s">
        <v>339</v>
      </c>
      <c r="C14876">
        <v>15</v>
      </c>
      <c r="D14876" t="s">
        <v>1070</v>
      </c>
      <c r="E14876" t="s">
        <v>835</v>
      </c>
      <c r="F14876" t="s">
        <v>879</v>
      </c>
    </row>
    <row r="14877" spans="1:6" x14ac:dyDescent="0.35">
      <c r="A14877" t="s">
        <v>14</v>
      </c>
      <c r="B14877" t="s">
        <v>1151</v>
      </c>
      <c r="C14877">
        <v>122</v>
      </c>
      <c r="D14877" t="s">
        <v>915</v>
      </c>
      <c r="E14877" t="s">
        <v>624</v>
      </c>
      <c r="F14877" t="s">
        <v>541</v>
      </c>
    </row>
    <row r="14878" spans="1:6" x14ac:dyDescent="0.35">
      <c r="A14878" t="s">
        <v>14</v>
      </c>
      <c r="B14878" t="s">
        <v>1152</v>
      </c>
      <c r="C14878">
        <v>64</v>
      </c>
      <c r="D14878" t="s">
        <v>1068</v>
      </c>
      <c r="E14878" t="s">
        <v>54</v>
      </c>
      <c r="F14878" t="s">
        <v>773</v>
      </c>
    </row>
    <row r="14879" spans="1:6" x14ac:dyDescent="0.35">
      <c r="A14879" t="s">
        <v>14</v>
      </c>
      <c r="B14879" t="s">
        <v>339</v>
      </c>
      <c r="C14879">
        <v>13</v>
      </c>
      <c r="D14879" t="s">
        <v>140</v>
      </c>
      <c r="E14879" t="s">
        <v>1138</v>
      </c>
      <c r="F14879" t="s">
        <v>1106</v>
      </c>
    </row>
    <row r="14880" spans="1:6" x14ac:dyDescent="0.35">
      <c r="A14880" t="s">
        <v>15</v>
      </c>
      <c r="B14880" t="s">
        <v>1151</v>
      </c>
      <c r="C14880">
        <v>133</v>
      </c>
      <c r="D14880" t="s">
        <v>548</v>
      </c>
      <c r="E14880" t="s">
        <v>78</v>
      </c>
      <c r="F14880" t="s">
        <v>526</v>
      </c>
    </row>
    <row r="14881" spans="1:6" x14ac:dyDescent="0.35">
      <c r="A14881" t="s">
        <v>15</v>
      </c>
      <c r="B14881" t="s">
        <v>1152</v>
      </c>
      <c r="C14881">
        <v>57</v>
      </c>
      <c r="D14881" t="s">
        <v>1052</v>
      </c>
      <c r="E14881" t="s">
        <v>767</v>
      </c>
      <c r="F14881" t="s">
        <v>826</v>
      </c>
    </row>
    <row r="14882" spans="1:6" x14ac:dyDescent="0.35">
      <c r="A14882" t="s">
        <v>15</v>
      </c>
      <c r="B14882" t="s">
        <v>339</v>
      </c>
      <c r="C14882">
        <v>10</v>
      </c>
      <c r="D14882" t="s">
        <v>140</v>
      </c>
      <c r="E14882" t="s">
        <v>902</v>
      </c>
      <c r="F14882" t="s">
        <v>901</v>
      </c>
    </row>
    <row r="14883" spans="1:6" x14ac:dyDescent="0.35">
      <c r="A14883" t="s">
        <v>16</v>
      </c>
      <c r="B14883" t="s">
        <v>1151</v>
      </c>
      <c r="C14883">
        <v>119</v>
      </c>
      <c r="D14883" t="s">
        <v>574</v>
      </c>
      <c r="E14883" t="s">
        <v>726</v>
      </c>
      <c r="F14883" t="s">
        <v>620</v>
      </c>
    </row>
    <row r="14884" spans="1:6" x14ac:dyDescent="0.35">
      <c r="A14884" t="s">
        <v>16</v>
      </c>
      <c r="B14884" t="s">
        <v>1152</v>
      </c>
      <c r="C14884">
        <v>66</v>
      </c>
      <c r="D14884" t="s">
        <v>140</v>
      </c>
      <c r="E14884" t="s">
        <v>859</v>
      </c>
      <c r="F14884" t="s">
        <v>860</v>
      </c>
    </row>
    <row r="14885" spans="1:6" x14ac:dyDescent="0.35">
      <c r="A14885" t="s">
        <v>16</v>
      </c>
      <c r="B14885" t="s">
        <v>339</v>
      </c>
      <c r="C14885">
        <v>16</v>
      </c>
      <c r="D14885" t="s">
        <v>140</v>
      </c>
      <c r="E14885" t="s">
        <v>160</v>
      </c>
      <c r="F14885" t="s">
        <v>159</v>
      </c>
    </row>
    <row r="14886" spans="1:6" x14ac:dyDescent="0.35">
      <c r="A14886" t="s">
        <v>17</v>
      </c>
      <c r="B14886" t="s">
        <v>1151</v>
      </c>
      <c r="C14886">
        <v>128</v>
      </c>
      <c r="D14886" t="s">
        <v>125</v>
      </c>
      <c r="E14886" t="s">
        <v>744</v>
      </c>
      <c r="F14886" t="s">
        <v>499</v>
      </c>
    </row>
    <row r="14887" spans="1:6" x14ac:dyDescent="0.35">
      <c r="A14887" t="s">
        <v>17</v>
      </c>
      <c r="B14887" t="s">
        <v>1152</v>
      </c>
      <c r="C14887">
        <v>59</v>
      </c>
      <c r="D14887" t="s">
        <v>515</v>
      </c>
      <c r="E14887" t="s">
        <v>319</v>
      </c>
      <c r="F14887" t="s">
        <v>871</v>
      </c>
    </row>
    <row r="14888" spans="1:6" x14ac:dyDescent="0.35">
      <c r="A14888" t="s">
        <v>17</v>
      </c>
      <c r="B14888" t="s">
        <v>339</v>
      </c>
      <c r="C14888">
        <v>13</v>
      </c>
      <c r="D14888" t="s">
        <v>125</v>
      </c>
      <c r="E14888" t="s">
        <v>981</v>
      </c>
      <c r="F14888" t="s">
        <v>582</v>
      </c>
    </row>
    <row r="14889" spans="1:6" x14ac:dyDescent="0.35">
      <c r="A14889" t="s">
        <v>18</v>
      </c>
      <c r="B14889" t="s">
        <v>1151</v>
      </c>
      <c r="C14889">
        <v>136</v>
      </c>
      <c r="D14889" t="s">
        <v>903</v>
      </c>
      <c r="E14889" t="s">
        <v>171</v>
      </c>
      <c r="F14889" t="s">
        <v>437</v>
      </c>
    </row>
    <row r="14890" spans="1:6" x14ac:dyDescent="0.35">
      <c r="A14890" t="s">
        <v>18</v>
      </c>
      <c r="B14890" t="s">
        <v>1152</v>
      </c>
      <c r="C14890">
        <v>50</v>
      </c>
      <c r="D14890" t="s">
        <v>983</v>
      </c>
      <c r="E14890" t="s">
        <v>359</v>
      </c>
      <c r="F14890" t="s">
        <v>699</v>
      </c>
    </row>
    <row r="14891" spans="1:6" x14ac:dyDescent="0.35">
      <c r="A14891" t="s">
        <v>18</v>
      </c>
      <c r="B14891" t="s">
        <v>339</v>
      </c>
      <c r="C14891">
        <v>12</v>
      </c>
      <c r="D14891" t="s">
        <v>140</v>
      </c>
      <c r="E14891" t="s">
        <v>82</v>
      </c>
      <c r="F14891" t="s">
        <v>83</v>
      </c>
    </row>
    <row r="14892" spans="1:6" x14ac:dyDescent="0.35">
      <c r="A14892" t="s">
        <v>19</v>
      </c>
      <c r="B14892" t="s">
        <v>1151</v>
      </c>
      <c r="C14892">
        <v>134</v>
      </c>
      <c r="D14892" t="s">
        <v>1043</v>
      </c>
      <c r="E14892" t="s">
        <v>631</v>
      </c>
      <c r="F14892" t="s">
        <v>234</v>
      </c>
    </row>
    <row r="14893" spans="1:6" x14ac:dyDescent="0.35">
      <c r="A14893" t="s">
        <v>19</v>
      </c>
      <c r="B14893" t="s">
        <v>1152</v>
      </c>
      <c r="C14893">
        <v>55</v>
      </c>
      <c r="D14893" t="s">
        <v>716</v>
      </c>
      <c r="E14893" t="s">
        <v>468</v>
      </c>
      <c r="F14893" t="s">
        <v>924</v>
      </c>
    </row>
    <row r="14894" spans="1:6" x14ac:dyDescent="0.35">
      <c r="A14894" t="s">
        <v>19</v>
      </c>
      <c r="B14894" t="s">
        <v>339</v>
      </c>
      <c r="C14894">
        <v>12</v>
      </c>
      <c r="D14894" t="s">
        <v>140</v>
      </c>
      <c r="E14894" t="s">
        <v>306</v>
      </c>
      <c r="F14894" t="s">
        <v>307</v>
      </c>
    </row>
    <row r="14895" spans="1:6" x14ac:dyDescent="0.35">
      <c r="A14895" t="s">
        <v>20</v>
      </c>
      <c r="B14895" t="s">
        <v>1151</v>
      </c>
      <c r="C14895">
        <v>121</v>
      </c>
      <c r="D14895" t="s">
        <v>109</v>
      </c>
      <c r="E14895" t="s">
        <v>332</v>
      </c>
      <c r="F14895" t="s">
        <v>463</v>
      </c>
    </row>
    <row r="14896" spans="1:6" x14ac:dyDescent="0.35">
      <c r="A14896" t="s">
        <v>20</v>
      </c>
      <c r="B14896" t="s">
        <v>1152</v>
      </c>
      <c r="C14896">
        <v>62</v>
      </c>
      <c r="D14896" t="s">
        <v>949</v>
      </c>
      <c r="E14896" t="s">
        <v>510</v>
      </c>
      <c r="F14896" t="s">
        <v>867</v>
      </c>
    </row>
    <row r="14897" spans="1:6" x14ac:dyDescent="0.35">
      <c r="A14897" t="s">
        <v>20</v>
      </c>
      <c r="B14897" t="s">
        <v>339</v>
      </c>
      <c r="C14897">
        <v>18</v>
      </c>
      <c r="D14897" t="s">
        <v>140</v>
      </c>
      <c r="E14897" t="s">
        <v>992</v>
      </c>
      <c r="F14897" t="s">
        <v>993</v>
      </c>
    </row>
    <row r="14898" spans="1:6" x14ac:dyDescent="0.35">
      <c r="A14898" t="s">
        <v>21</v>
      </c>
      <c r="B14898" t="s">
        <v>1151</v>
      </c>
      <c r="C14898">
        <v>119</v>
      </c>
      <c r="D14898" t="s">
        <v>1004</v>
      </c>
      <c r="E14898" t="s">
        <v>652</v>
      </c>
      <c r="F14898" t="s">
        <v>55</v>
      </c>
    </row>
    <row r="14899" spans="1:6" x14ac:dyDescent="0.35">
      <c r="A14899" t="s">
        <v>21</v>
      </c>
      <c r="B14899" t="s">
        <v>1152</v>
      </c>
      <c r="C14899">
        <v>69</v>
      </c>
      <c r="D14899" t="s">
        <v>1017</v>
      </c>
      <c r="E14899" t="s">
        <v>542</v>
      </c>
      <c r="F14899" t="s">
        <v>446</v>
      </c>
    </row>
    <row r="14900" spans="1:6" x14ac:dyDescent="0.35">
      <c r="A14900" t="s">
        <v>21</v>
      </c>
      <c r="B14900" t="s">
        <v>339</v>
      </c>
      <c r="C14900">
        <v>18</v>
      </c>
      <c r="D14900" t="s">
        <v>140</v>
      </c>
      <c r="E14900" t="s">
        <v>613</v>
      </c>
      <c r="F14900" t="s">
        <v>614</v>
      </c>
    </row>
    <row r="14901" spans="1:6" x14ac:dyDescent="0.35">
      <c r="A14901" t="s">
        <v>22</v>
      </c>
      <c r="B14901" t="s">
        <v>1151</v>
      </c>
      <c r="C14901">
        <v>133</v>
      </c>
      <c r="D14901" t="s">
        <v>1070</v>
      </c>
      <c r="E14901" t="s">
        <v>205</v>
      </c>
      <c r="F14901" t="s">
        <v>818</v>
      </c>
    </row>
    <row r="14902" spans="1:6" x14ac:dyDescent="0.35">
      <c r="A14902" t="s">
        <v>22</v>
      </c>
      <c r="B14902" t="s">
        <v>1152</v>
      </c>
      <c r="C14902">
        <v>52</v>
      </c>
      <c r="D14902" t="s">
        <v>1012</v>
      </c>
      <c r="E14902" t="s">
        <v>655</v>
      </c>
      <c r="F14902" t="s">
        <v>773</v>
      </c>
    </row>
    <row r="14903" spans="1:6" x14ac:dyDescent="0.35">
      <c r="A14903" t="s">
        <v>22</v>
      </c>
      <c r="B14903" t="s">
        <v>339</v>
      </c>
      <c r="C14903">
        <v>16</v>
      </c>
      <c r="D14903" t="s">
        <v>140</v>
      </c>
      <c r="E14903" t="s">
        <v>114</v>
      </c>
      <c r="F14903" t="s">
        <v>113</v>
      </c>
    </row>
    <row r="14904" spans="1:6" x14ac:dyDescent="0.35">
      <c r="A14904" t="s">
        <v>23</v>
      </c>
      <c r="B14904" t="s">
        <v>1151</v>
      </c>
      <c r="C14904">
        <v>121</v>
      </c>
      <c r="D14904" t="s">
        <v>1052</v>
      </c>
      <c r="E14904" t="s">
        <v>487</v>
      </c>
      <c r="F14904" t="s">
        <v>212</v>
      </c>
    </row>
    <row r="14905" spans="1:6" x14ac:dyDescent="0.35">
      <c r="A14905" t="s">
        <v>23</v>
      </c>
      <c r="B14905" t="s">
        <v>1152</v>
      </c>
      <c r="C14905">
        <v>56</v>
      </c>
      <c r="D14905" t="s">
        <v>1067</v>
      </c>
      <c r="E14905" t="s">
        <v>506</v>
      </c>
      <c r="F14905" t="s">
        <v>606</v>
      </c>
    </row>
    <row r="14906" spans="1:6" x14ac:dyDescent="0.35">
      <c r="A14906" t="s">
        <v>23</v>
      </c>
      <c r="B14906" t="s">
        <v>339</v>
      </c>
      <c r="C14906">
        <v>19</v>
      </c>
      <c r="D14906" t="s">
        <v>87</v>
      </c>
      <c r="E14906" t="s">
        <v>488</v>
      </c>
      <c r="F14906" t="s">
        <v>462</v>
      </c>
    </row>
    <row r="14907" spans="1:6" x14ac:dyDescent="0.35">
      <c r="A14907" t="s">
        <v>24</v>
      </c>
      <c r="B14907" t="s">
        <v>1151</v>
      </c>
      <c r="C14907">
        <v>123</v>
      </c>
      <c r="D14907" t="s">
        <v>801</v>
      </c>
      <c r="E14907" t="s">
        <v>426</v>
      </c>
      <c r="F14907" t="s">
        <v>571</v>
      </c>
    </row>
    <row r="14908" spans="1:6" x14ac:dyDescent="0.35">
      <c r="A14908" t="s">
        <v>24</v>
      </c>
      <c r="B14908" t="s">
        <v>1152</v>
      </c>
      <c r="C14908">
        <v>69</v>
      </c>
      <c r="D14908" t="s">
        <v>1098</v>
      </c>
      <c r="E14908" t="s">
        <v>191</v>
      </c>
      <c r="F14908" t="s">
        <v>654</v>
      </c>
    </row>
    <row r="14909" spans="1:6" x14ac:dyDescent="0.35">
      <c r="A14909" t="s">
        <v>24</v>
      </c>
      <c r="B14909" t="s">
        <v>339</v>
      </c>
      <c r="C14909">
        <v>13</v>
      </c>
      <c r="D14909" t="s">
        <v>140</v>
      </c>
      <c r="E14909" t="s">
        <v>640</v>
      </c>
      <c r="F14909" t="s">
        <v>641</v>
      </c>
    </row>
    <row r="14910" spans="1:6" x14ac:dyDescent="0.35">
      <c r="A14910" t="s">
        <v>25</v>
      </c>
      <c r="B14910" t="s">
        <v>1151</v>
      </c>
      <c r="C14910">
        <v>119</v>
      </c>
      <c r="D14910" t="s">
        <v>915</v>
      </c>
      <c r="E14910" t="s">
        <v>182</v>
      </c>
      <c r="F14910" t="s">
        <v>49</v>
      </c>
    </row>
    <row r="14911" spans="1:6" x14ac:dyDescent="0.35">
      <c r="A14911" t="s">
        <v>25</v>
      </c>
      <c r="B14911" t="s">
        <v>1152</v>
      </c>
      <c r="C14911">
        <v>65</v>
      </c>
      <c r="D14911" t="s">
        <v>1073</v>
      </c>
      <c r="E14911" t="s">
        <v>512</v>
      </c>
      <c r="F14911" t="s">
        <v>993</v>
      </c>
    </row>
    <row r="14912" spans="1:6" x14ac:dyDescent="0.35">
      <c r="A14912" t="s">
        <v>25</v>
      </c>
      <c r="B14912" t="s">
        <v>339</v>
      </c>
      <c r="C14912">
        <v>13</v>
      </c>
      <c r="D14912" t="s">
        <v>1012</v>
      </c>
      <c r="E14912" t="s">
        <v>523</v>
      </c>
      <c r="F14912" t="s">
        <v>127</v>
      </c>
    </row>
    <row r="14913" spans="1:6" x14ac:dyDescent="0.35">
      <c r="A14913" t="s">
        <v>26</v>
      </c>
      <c r="B14913" t="s">
        <v>1151</v>
      </c>
      <c r="C14913">
        <v>130</v>
      </c>
      <c r="D14913" t="s">
        <v>769</v>
      </c>
      <c r="E14913" t="s">
        <v>635</v>
      </c>
      <c r="F14913" t="s">
        <v>795</v>
      </c>
    </row>
    <row r="14914" spans="1:6" x14ac:dyDescent="0.35">
      <c r="A14914" t="s">
        <v>26</v>
      </c>
      <c r="B14914" t="s">
        <v>1152</v>
      </c>
      <c r="C14914">
        <v>54</v>
      </c>
      <c r="D14914" t="s">
        <v>1021</v>
      </c>
      <c r="E14914" t="s">
        <v>429</v>
      </c>
      <c r="F14914" t="s">
        <v>536</v>
      </c>
    </row>
    <row r="14915" spans="1:6" x14ac:dyDescent="0.35">
      <c r="A14915" t="s">
        <v>26</v>
      </c>
      <c r="B14915" t="s">
        <v>339</v>
      </c>
      <c r="C14915">
        <v>16</v>
      </c>
      <c r="D14915" t="s">
        <v>1064</v>
      </c>
      <c r="E14915" t="s">
        <v>80</v>
      </c>
      <c r="F14915" t="s">
        <v>456</v>
      </c>
    </row>
    <row r="14916" spans="1:6" x14ac:dyDescent="0.35">
      <c r="A14916" t="s">
        <v>27</v>
      </c>
      <c r="B14916" t="s">
        <v>1151</v>
      </c>
      <c r="C14916">
        <v>118</v>
      </c>
      <c r="D14916" t="s">
        <v>1048</v>
      </c>
      <c r="E14916" t="s">
        <v>364</v>
      </c>
      <c r="F14916" t="s">
        <v>492</v>
      </c>
    </row>
    <row r="14917" spans="1:6" x14ac:dyDescent="0.35">
      <c r="A14917" t="s">
        <v>27</v>
      </c>
      <c r="B14917" t="s">
        <v>1152</v>
      </c>
      <c r="C14917">
        <v>70</v>
      </c>
      <c r="D14917" t="s">
        <v>949</v>
      </c>
      <c r="E14917" t="s">
        <v>1084</v>
      </c>
      <c r="F14917" t="s">
        <v>412</v>
      </c>
    </row>
    <row r="14918" spans="1:6" x14ac:dyDescent="0.35">
      <c r="A14918" t="s">
        <v>27</v>
      </c>
      <c r="B14918" t="s">
        <v>339</v>
      </c>
      <c r="C14918">
        <v>12</v>
      </c>
      <c r="D14918" t="s">
        <v>812</v>
      </c>
      <c r="E14918" t="s">
        <v>828</v>
      </c>
      <c r="F14918" t="s">
        <v>749</v>
      </c>
    </row>
    <row r="14919" spans="1:6" x14ac:dyDescent="0.35">
      <c r="A14919" t="s">
        <v>28</v>
      </c>
      <c r="B14919" t="s">
        <v>1151</v>
      </c>
      <c r="C14919">
        <v>116</v>
      </c>
      <c r="D14919" t="s">
        <v>897</v>
      </c>
      <c r="E14919" t="s">
        <v>884</v>
      </c>
      <c r="F14919" t="s">
        <v>427</v>
      </c>
    </row>
    <row r="14920" spans="1:6" x14ac:dyDescent="0.35">
      <c r="A14920" t="s">
        <v>28</v>
      </c>
      <c r="B14920" t="s">
        <v>1152</v>
      </c>
      <c r="C14920">
        <v>76</v>
      </c>
      <c r="D14920" t="s">
        <v>1058</v>
      </c>
      <c r="E14920" t="s">
        <v>361</v>
      </c>
      <c r="F14920" t="s">
        <v>65</v>
      </c>
    </row>
    <row r="14921" spans="1:6" x14ac:dyDescent="0.35">
      <c r="A14921" t="s">
        <v>28</v>
      </c>
      <c r="B14921" t="s">
        <v>339</v>
      </c>
      <c r="C14921">
        <v>11</v>
      </c>
      <c r="D14921" t="s">
        <v>1062</v>
      </c>
      <c r="E14921" t="s">
        <v>435</v>
      </c>
      <c r="F14921" t="s">
        <v>529</v>
      </c>
    </row>
    <row r="14922" spans="1:6" x14ac:dyDescent="0.35">
      <c r="A14922" t="s">
        <v>29</v>
      </c>
      <c r="B14922" t="s">
        <v>1151</v>
      </c>
      <c r="C14922">
        <v>108</v>
      </c>
      <c r="D14922" t="s">
        <v>515</v>
      </c>
      <c r="E14922" t="s">
        <v>374</v>
      </c>
      <c r="F14922" t="s">
        <v>363</v>
      </c>
    </row>
    <row r="14923" spans="1:6" x14ac:dyDescent="0.35">
      <c r="A14923" t="s">
        <v>29</v>
      </c>
      <c r="B14923" t="s">
        <v>1152</v>
      </c>
      <c r="C14923">
        <v>72</v>
      </c>
      <c r="D14923" t="s">
        <v>775</v>
      </c>
      <c r="E14923" t="s">
        <v>854</v>
      </c>
      <c r="F14923" t="s">
        <v>1000</v>
      </c>
    </row>
    <row r="14924" spans="1:6" x14ac:dyDescent="0.35">
      <c r="A14924" t="s">
        <v>29</v>
      </c>
      <c r="B14924" t="s">
        <v>339</v>
      </c>
      <c r="C14924">
        <v>22</v>
      </c>
      <c r="D14924" t="s">
        <v>1052</v>
      </c>
      <c r="E14924" t="s">
        <v>469</v>
      </c>
      <c r="F14924" t="s">
        <v>827</v>
      </c>
    </row>
    <row r="14925" spans="1:6" x14ac:dyDescent="0.35">
      <c r="A14925" t="s">
        <v>30</v>
      </c>
      <c r="B14925" t="s">
        <v>1151</v>
      </c>
      <c r="C14925">
        <v>105</v>
      </c>
      <c r="D14925" t="s">
        <v>1045</v>
      </c>
      <c r="E14925" t="s">
        <v>243</v>
      </c>
      <c r="F14925" t="s">
        <v>433</v>
      </c>
    </row>
    <row r="14926" spans="1:6" x14ac:dyDescent="0.35">
      <c r="A14926" t="s">
        <v>30</v>
      </c>
      <c r="B14926" t="s">
        <v>1152</v>
      </c>
      <c r="C14926">
        <v>74</v>
      </c>
      <c r="D14926" t="s">
        <v>939</v>
      </c>
      <c r="E14926" t="s">
        <v>784</v>
      </c>
      <c r="F14926" t="s">
        <v>125</v>
      </c>
    </row>
    <row r="14927" spans="1:6" x14ac:dyDescent="0.35">
      <c r="A14927" t="s">
        <v>30</v>
      </c>
      <c r="B14927" t="s">
        <v>339</v>
      </c>
      <c r="C14927">
        <v>16</v>
      </c>
      <c r="D14927" t="s">
        <v>140</v>
      </c>
      <c r="E14927" t="s">
        <v>945</v>
      </c>
      <c r="F14927" t="s">
        <v>728</v>
      </c>
    </row>
    <row r="14928" spans="1:6" x14ac:dyDescent="0.35">
      <c r="A14928" t="s">
        <v>31</v>
      </c>
      <c r="B14928" t="s">
        <v>1151</v>
      </c>
      <c r="C14928">
        <v>137</v>
      </c>
      <c r="D14928" t="s">
        <v>405</v>
      </c>
      <c r="E14928" t="s">
        <v>138</v>
      </c>
      <c r="F14928" t="s">
        <v>851</v>
      </c>
    </row>
    <row r="14929" spans="1:6" x14ac:dyDescent="0.35">
      <c r="A14929" t="s">
        <v>31</v>
      </c>
      <c r="B14929" t="s">
        <v>1152</v>
      </c>
      <c r="C14929">
        <v>57</v>
      </c>
      <c r="D14929" t="s">
        <v>458</v>
      </c>
      <c r="E14929" t="s">
        <v>183</v>
      </c>
      <c r="F14929" t="s">
        <v>299</v>
      </c>
    </row>
    <row r="14930" spans="1:6" x14ac:dyDescent="0.35">
      <c r="A14930" t="s">
        <v>31</v>
      </c>
      <c r="B14930" t="s">
        <v>339</v>
      </c>
      <c r="C14930">
        <v>9</v>
      </c>
      <c r="D14930" t="s">
        <v>140</v>
      </c>
      <c r="E14930" t="s">
        <v>358</v>
      </c>
      <c r="F14930" t="s">
        <v>359</v>
      </c>
    </row>
    <row r="14931" spans="1:6" x14ac:dyDescent="0.35">
      <c r="A14931" t="s">
        <v>32</v>
      </c>
      <c r="B14931" t="s">
        <v>1151</v>
      </c>
      <c r="C14931">
        <v>2991</v>
      </c>
      <c r="D14931" t="s">
        <v>1003</v>
      </c>
      <c r="E14931" t="s">
        <v>160</v>
      </c>
      <c r="F14931" t="s">
        <v>385</v>
      </c>
    </row>
    <row r="14932" spans="1:6" x14ac:dyDescent="0.35">
      <c r="A14932" t="s">
        <v>32</v>
      </c>
      <c r="B14932" t="s">
        <v>1152</v>
      </c>
      <c r="C14932">
        <v>1472</v>
      </c>
      <c r="D14932" t="s">
        <v>954</v>
      </c>
      <c r="E14932" t="s">
        <v>793</v>
      </c>
      <c r="F14932" t="s">
        <v>433</v>
      </c>
    </row>
    <row r="14933" spans="1:6" x14ac:dyDescent="0.35">
      <c r="A14933" t="s">
        <v>32</v>
      </c>
      <c r="B14933" t="s">
        <v>339</v>
      </c>
      <c r="C14933">
        <v>348</v>
      </c>
      <c r="D14933" t="s">
        <v>1020</v>
      </c>
      <c r="E14933" t="s">
        <v>236</v>
      </c>
      <c r="F14933" t="s">
        <v>673</v>
      </c>
    </row>
    <row r="14935" spans="1:6" x14ac:dyDescent="0.35">
      <c r="A14935" t="s">
        <v>1593</v>
      </c>
    </row>
    <row r="14936" spans="1:6" x14ac:dyDescent="0.35">
      <c r="A14936" t="s">
        <v>2</v>
      </c>
      <c r="B14936" t="s">
        <v>1164</v>
      </c>
      <c r="C14936" t="s">
        <v>3</v>
      </c>
      <c r="D14936" t="s">
        <v>1587</v>
      </c>
      <c r="E14936" t="s">
        <v>1588</v>
      </c>
      <c r="F14936" t="s">
        <v>1589</v>
      </c>
    </row>
    <row r="14937" spans="1:6" x14ac:dyDescent="0.35">
      <c r="A14937" t="s">
        <v>8</v>
      </c>
      <c r="B14937" t="s">
        <v>1165</v>
      </c>
      <c r="C14937">
        <v>69</v>
      </c>
      <c r="D14937" t="s">
        <v>746</v>
      </c>
      <c r="E14937" t="s">
        <v>508</v>
      </c>
      <c r="F14937" t="s">
        <v>830</v>
      </c>
    </row>
    <row r="14938" spans="1:6" x14ac:dyDescent="0.35">
      <c r="A14938" t="s">
        <v>8</v>
      </c>
      <c r="B14938" t="s">
        <v>1166</v>
      </c>
      <c r="C14938">
        <v>130</v>
      </c>
      <c r="D14938" t="s">
        <v>1064</v>
      </c>
      <c r="E14938" t="s">
        <v>666</v>
      </c>
      <c r="F14938" t="s">
        <v>81</v>
      </c>
    </row>
    <row r="14939" spans="1:6" x14ac:dyDescent="0.35">
      <c r="A14939" t="s">
        <v>9</v>
      </c>
      <c r="B14939" t="s">
        <v>1165</v>
      </c>
      <c r="C14939">
        <v>97</v>
      </c>
      <c r="D14939" t="s">
        <v>1054</v>
      </c>
      <c r="E14939" t="s">
        <v>512</v>
      </c>
      <c r="F14939" t="s">
        <v>199</v>
      </c>
    </row>
    <row r="14940" spans="1:6" x14ac:dyDescent="0.35">
      <c r="A14940" t="s">
        <v>9</v>
      </c>
      <c r="B14940" t="s">
        <v>1166</v>
      </c>
      <c r="C14940">
        <v>102</v>
      </c>
      <c r="D14940" t="s">
        <v>1057</v>
      </c>
      <c r="E14940" t="s">
        <v>50</v>
      </c>
      <c r="F14940" t="s">
        <v>264</v>
      </c>
    </row>
    <row r="14941" spans="1:6" x14ac:dyDescent="0.35">
      <c r="A14941" t="s">
        <v>10</v>
      </c>
      <c r="B14941" t="s">
        <v>1165</v>
      </c>
      <c r="C14941">
        <v>79</v>
      </c>
      <c r="D14941" t="s">
        <v>1068</v>
      </c>
      <c r="E14941" t="s">
        <v>610</v>
      </c>
      <c r="F14941" t="s">
        <v>397</v>
      </c>
    </row>
    <row r="14942" spans="1:6" x14ac:dyDescent="0.35">
      <c r="A14942" t="s">
        <v>10</v>
      </c>
      <c r="B14942" t="s">
        <v>1166</v>
      </c>
      <c r="C14942">
        <v>121</v>
      </c>
      <c r="D14942" t="s">
        <v>1046</v>
      </c>
      <c r="E14942" t="s">
        <v>429</v>
      </c>
      <c r="F14942" t="s">
        <v>588</v>
      </c>
    </row>
    <row r="14943" spans="1:6" x14ac:dyDescent="0.35">
      <c r="A14943" t="s">
        <v>11</v>
      </c>
      <c r="B14943" t="s">
        <v>1165</v>
      </c>
      <c r="C14943">
        <v>85</v>
      </c>
      <c r="D14943" t="s">
        <v>1043</v>
      </c>
      <c r="E14943" t="s">
        <v>878</v>
      </c>
      <c r="F14943" t="s">
        <v>296</v>
      </c>
    </row>
    <row r="14944" spans="1:6" x14ac:dyDescent="0.35">
      <c r="A14944" t="s">
        <v>11</v>
      </c>
      <c r="B14944" t="s">
        <v>1166</v>
      </c>
      <c r="C14944">
        <v>117</v>
      </c>
      <c r="D14944" t="s">
        <v>919</v>
      </c>
      <c r="E14944" t="s">
        <v>833</v>
      </c>
      <c r="F14944" t="s">
        <v>538</v>
      </c>
    </row>
    <row r="14945" spans="1:6" x14ac:dyDescent="0.35">
      <c r="A14945" t="s">
        <v>12</v>
      </c>
      <c r="B14945" t="s">
        <v>1165</v>
      </c>
      <c r="C14945">
        <v>12</v>
      </c>
      <c r="D14945" t="s">
        <v>140</v>
      </c>
      <c r="E14945" t="s">
        <v>1081</v>
      </c>
      <c r="F14945" t="s">
        <v>1080</v>
      </c>
    </row>
    <row r="14946" spans="1:6" x14ac:dyDescent="0.35">
      <c r="A14946" t="s">
        <v>12</v>
      </c>
      <c r="B14946" t="s">
        <v>1166</v>
      </c>
      <c r="C14946">
        <v>191</v>
      </c>
      <c r="D14946" t="s">
        <v>1056</v>
      </c>
      <c r="E14946" t="s">
        <v>962</v>
      </c>
      <c r="F14946" t="s">
        <v>843</v>
      </c>
    </row>
    <row r="14947" spans="1:6" x14ac:dyDescent="0.35">
      <c r="A14947" t="s">
        <v>13</v>
      </c>
      <c r="B14947" t="s">
        <v>1165</v>
      </c>
      <c r="C14947">
        <v>7</v>
      </c>
      <c r="D14947" t="s">
        <v>140</v>
      </c>
      <c r="E14947" t="s">
        <v>623</v>
      </c>
      <c r="F14947" t="s">
        <v>622</v>
      </c>
    </row>
    <row r="14948" spans="1:6" x14ac:dyDescent="0.35">
      <c r="A14948" t="s">
        <v>13</v>
      </c>
      <c r="B14948" t="s">
        <v>1166</v>
      </c>
      <c r="C14948">
        <v>193</v>
      </c>
      <c r="D14948" t="s">
        <v>1064</v>
      </c>
      <c r="E14948" t="s">
        <v>252</v>
      </c>
      <c r="F14948" t="s">
        <v>715</v>
      </c>
    </row>
    <row r="14949" spans="1:6" x14ac:dyDescent="0.35">
      <c r="A14949" t="s">
        <v>14</v>
      </c>
      <c r="B14949" t="s">
        <v>1165</v>
      </c>
      <c r="C14949">
        <v>52</v>
      </c>
      <c r="D14949" t="s">
        <v>1045</v>
      </c>
      <c r="E14949" t="s">
        <v>610</v>
      </c>
      <c r="F14949" t="s">
        <v>209</v>
      </c>
    </row>
    <row r="14950" spans="1:6" x14ac:dyDescent="0.35">
      <c r="A14950" t="s">
        <v>14</v>
      </c>
      <c r="B14950" t="s">
        <v>1166</v>
      </c>
      <c r="C14950">
        <v>147</v>
      </c>
      <c r="D14950" t="s">
        <v>1057</v>
      </c>
      <c r="E14950" t="s">
        <v>1246</v>
      </c>
      <c r="F14950" t="s">
        <v>463</v>
      </c>
    </row>
    <row r="14951" spans="1:6" x14ac:dyDescent="0.35">
      <c r="A14951" t="s">
        <v>15</v>
      </c>
      <c r="B14951" t="s">
        <v>1165</v>
      </c>
      <c r="C14951">
        <v>86</v>
      </c>
      <c r="D14951" t="s">
        <v>929</v>
      </c>
      <c r="E14951" t="s">
        <v>621</v>
      </c>
      <c r="F14951" t="s">
        <v>913</v>
      </c>
    </row>
    <row r="14952" spans="1:6" x14ac:dyDescent="0.35">
      <c r="A14952" t="s">
        <v>15</v>
      </c>
      <c r="B14952" t="s">
        <v>1166</v>
      </c>
      <c r="C14952">
        <v>114</v>
      </c>
      <c r="D14952" t="s">
        <v>824</v>
      </c>
      <c r="E14952" t="s">
        <v>907</v>
      </c>
      <c r="F14952" t="s">
        <v>221</v>
      </c>
    </row>
    <row r="14953" spans="1:6" x14ac:dyDescent="0.35">
      <c r="A14953" t="s">
        <v>16</v>
      </c>
      <c r="B14953" t="s">
        <v>1165</v>
      </c>
      <c r="C14953">
        <v>92</v>
      </c>
      <c r="D14953" t="s">
        <v>458</v>
      </c>
      <c r="E14953" t="s">
        <v>58</v>
      </c>
      <c r="F14953" t="s">
        <v>827</v>
      </c>
    </row>
    <row r="14954" spans="1:6" x14ac:dyDescent="0.35">
      <c r="A14954" t="s">
        <v>16</v>
      </c>
      <c r="B14954" t="s">
        <v>1166</v>
      </c>
      <c r="C14954">
        <v>109</v>
      </c>
      <c r="D14954" t="s">
        <v>996</v>
      </c>
      <c r="E14954" t="s">
        <v>821</v>
      </c>
      <c r="F14954" t="s">
        <v>697</v>
      </c>
    </row>
    <row r="14955" spans="1:6" x14ac:dyDescent="0.35">
      <c r="A14955" t="s">
        <v>17</v>
      </c>
      <c r="B14955" t="s">
        <v>1165</v>
      </c>
      <c r="C14955">
        <v>108</v>
      </c>
      <c r="D14955" t="s">
        <v>875</v>
      </c>
      <c r="E14955" t="s">
        <v>78</v>
      </c>
      <c r="F14955" t="s">
        <v>550</v>
      </c>
    </row>
    <row r="14956" spans="1:6" x14ac:dyDescent="0.35">
      <c r="A14956" t="s">
        <v>17</v>
      </c>
      <c r="B14956" t="s">
        <v>1166</v>
      </c>
      <c r="C14956">
        <v>92</v>
      </c>
      <c r="D14956" t="s">
        <v>785</v>
      </c>
      <c r="E14956" t="s">
        <v>233</v>
      </c>
      <c r="F14956" t="s">
        <v>1069</v>
      </c>
    </row>
    <row r="14957" spans="1:6" x14ac:dyDescent="0.35">
      <c r="A14957" t="s">
        <v>18</v>
      </c>
      <c r="B14957" t="s">
        <v>1165</v>
      </c>
      <c r="C14957">
        <v>13</v>
      </c>
      <c r="D14957" t="s">
        <v>140</v>
      </c>
      <c r="E14957" t="s">
        <v>396</v>
      </c>
      <c r="F14957" t="s">
        <v>395</v>
      </c>
    </row>
    <row r="14958" spans="1:6" x14ac:dyDescent="0.35">
      <c r="A14958" t="s">
        <v>18</v>
      </c>
      <c r="B14958" t="s">
        <v>1166</v>
      </c>
      <c r="C14958">
        <v>185</v>
      </c>
      <c r="D14958" t="s">
        <v>1056</v>
      </c>
      <c r="E14958" t="s">
        <v>612</v>
      </c>
      <c r="F14958" t="s">
        <v>978</v>
      </c>
    </row>
    <row r="14959" spans="1:6" x14ac:dyDescent="0.35">
      <c r="A14959" t="s">
        <v>19</v>
      </c>
      <c r="B14959" t="s">
        <v>1165</v>
      </c>
      <c r="C14959">
        <v>65</v>
      </c>
      <c r="D14959" t="s">
        <v>1064</v>
      </c>
      <c r="E14959" t="s">
        <v>505</v>
      </c>
      <c r="F14959" t="s">
        <v>471</v>
      </c>
    </row>
    <row r="14960" spans="1:6" x14ac:dyDescent="0.35">
      <c r="A14960" t="s">
        <v>19</v>
      </c>
      <c r="B14960" t="s">
        <v>1166</v>
      </c>
      <c r="C14960">
        <v>136</v>
      </c>
      <c r="D14960" t="s">
        <v>869</v>
      </c>
      <c r="E14960" t="s">
        <v>74</v>
      </c>
      <c r="F14960" t="s">
        <v>43</v>
      </c>
    </row>
    <row r="14961" spans="1:6" x14ac:dyDescent="0.35">
      <c r="A14961" t="s">
        <v>20</v>
      </c>
      <c r="B14961" t="s">
        <v>1165</v>
      </c>
      <c r="C14961">
        <v>115</v>
      </c>
      <c r="D14961" t="s">
        <v>1065</v>
      </c>
      <c r="E14961" t="s">
        <v>589</v>
      </c>
      <c r="F14961" t="s">
        <v>994</v>
      </c>
    </row>
    <row r="14962" spans="1:6" x14ac:dyDescent="0.35">
      <c r="A14962" t="s">
        <v>20</v>
      </c>
      <c r="B14962" t="s">
        <v>1166</v>
      </c>
      <c r="C14962">
        <v>86</v>
      </c>
      <c r="D14962" t="s">
        <v>940</v>
      </c>
      <c r="E14962" t="s">
        <v>239</v>
      </c>
      <c r="F14962" t="s">
        <v>206</v>
      </c>
    </row>
    <row r="14963" spans="1:6" x14ac:dyDescent="0.35">
      <c r="A14963" t="s">
        <v>21</v>
      </c>
      <c r="B14963" t="s">
        <v>1166</v>
      </c>
      <c r="C14963">
        <v>206</v>
      </c>
      <c r="D14963" t="s">
        <v>940</v>
      </c>
      <c r="E14963" t="s">
        <v>50</v>
      </c>
      <c r="F14963" t="s">
        <v>737</v>
      </c>
    </row>
    <row r="14964" spans="1:6" x14ac:dyDescent="0.35">
      <c r="A14964" t="s">
        <v>22</v>
      </c>
      <c r="B14964" t="s">
        <v>1165</v>
      </c>
      <c r="C14964">
        <v>91</v>
      </c>
      <c r="D14964" t="s">
        <v>1023</v>
      </c>
      <c r="E14964" t="s">
        <v>981</v>
      </c>
      <c r="F14964" t="s">
        <v>41</v>
      </c>
    </row>
    <row r="14965" spans="1:6" x14ac:dyDescent="0.35">
      <c r="A14965" t="s">
        <v>22</v>
      </c>
      <c r="B14965" t="s">
        <v>1166</v>
      </c>
      <c r="C14965">
        <v>110</v>
      </c>
      <c r="D14965" t="s">
        <v>1046</v>
      </c>
      <c r="E14965" t="s">
        <v>873</v>
      </c>
      <c r="F14965" t="s">
        <v>379</v>
      </c>
    </row>
    <row r="14966" spans="1:6" x14ac:dyDescent="0.35">
      <c r="A14966" t="s">
        <v>23</v>
      </c>
      <c r="B14966" t="s">
        <v>1165</v>
      </c>
      <c r="C14966">
        <v>84</v>
      </c>
      <c r="D14966" t="s">
        <v>1064</v>
      </c>
      <c r="E14966" t="s">
        <v>299</v>
      </c>
      <c r="F14966" t="s">
        <v>560</v>
      </c>
    </row>
    <row r="14967" spans="1:6" x14ac:dyDescent="0.35">
      <c r="A14967" t="s">
        <v>23</v>
      </c>
      <c r="B14967" t="s">
        <v>1166</v>
      </c>
      <c r="C14967">
        <v>112</v>
      </c>
      <c r="D14967" t="s">
        <v>733</v>
      </c>
      <c r="E14967" t="s">
        <v>760</v>
      </c>
      <c r="F14967" t="s">
        <v>602</v>
      </c>
    </row>
    <row r="14968" spans="1:6" x14ac:dyDescent="0.35">
      <c r="A14968" t="s">
        <v>24</v>
      </c>
      <c r="B14968" t="s">
        <v>1165</v>
      </c>
      <c r="C14968">
        <v>76</v>
      </c>
      <c r="D14968" t="s">
        <v>1013</v>
      </c>
      <c r="E14968" t="s">
        <v>324</v>
      </c>
      <c r="F14968" t="s">
        <v>489</v>
      </c>
    </row>
    <row r="14969" spans="1:6" x14ac:dyDescent="0.35">
      <c r="A14969" t="s">
        <v>24</v>
      </c>
      <c r="B14969" t="s">
        <v>1166</v>
      </c>
      <c r="C14969">
        <v>129</v>
      </c>
      <c r="D14969" t="s">
        <v>1061</v>
      </c>
      <c r="E14969" t="s">
        <v>696</v>
      </c>
      <c r="F14969" t="s">
        <v>582</v>
      </c>
    </row>
    <row r="14970" spans="1:6" x14ac:dyDescent="0.35">
      <c r="A14970" t="s">
        <v>25</v>
      </c>
      <c r="B14970" t="s">
        <v>1165</v>
      </c>
      <c r="C14970">
        <v>87</v>
      </c>
      <c r="D14970" t="s">
        <v>875</v>
      </c>
      <c r="E14970" t="s">
        <v>589</v>
      </c>
      <c r="F14970" t="s">
        <v>45</v>
      </c>
    </row>
    <row r="14971" spans="1:6" x14ac:dyDescent="0.35">
      <c r="A14971" t="s">
        <v>25</v>
      </c>
      <c r="B14971" t="s">
        <v>1166</v>
      </c>
      <c r="C14971">
        <v>110</v>
      </c>
      <c r="D14971" t="s">
        <v>903</v>
      </c>
      <c r="E14971" t="s">
        <v>429</v>
      </c>
      <c r="F14971" t="s">
        <v>895</v>
      </c>
    </row>
    <row r="14972" spans="1:6" x14ac:dyDescent="0.35">
      <c r="A14972" t="s">
        <v>26</v>
      </c>
      <c r="B14972" t="s">
        <v>1165</v>
      </c>
      <c r="C14972">
        <v>95</v>
      </c>
      <c r="D14972" t="s">
        <v>1064</v>
      </c>
      <c r="E14972" t="s">
        <v>962</v>
      </c>
      <c r="F14972" t="s">
        <v>851</v>
      </c>
    </row>
    <row r="14973" spans="1:6" x14ac:dyDescent="0.35">
      <c r="A14973" t="s">
        <v>26</v>
      </c>
      <c r="B14973" t="s">
        <v>1166</v>
      </c>
      <c r="C14973">
        <v>105</v>
      </c>
      <c r="D14973" t="s">
        <v>988</v>
      </c>
      <c r="E14973" t="s">
        <v>909</v>
      </c>
      <c r="F14973" t="s">
        <v>471</v>
      </c>
    </row>
    <row r="14974" spans="1:6" x14ac:dyDescent="0.35">
      <c r="A14974" t="s">
        <v>27</v>
      </c>
      <c r="B14974" t="s">
        <v>1165</v>
      </c>
      <c r="C14974">
        <v>98</v>
      </c>
      <c r="D14974" t="s">
        <v>1060</v>
      </c>
      <c r="E14974" t="s">
        <v>50</v>
      </c>
      <c r="F14974" t="s">
        <v>762</v>
      </c>
    </row>
    <row r="14975" spans="1:6" x14ac:dyDescent="0.35">
      <c r="A14975" t="s">
        <v>27</v>
      </c>
      <c r="B14975" t="s">
        <v>1166</v>
      </c>
      <c r="C14975">
        <v>102</v>
      </c>
      <c r="D14975" t="s">
        <v>1048</v>
      </c>
      <c r="E14975" t="s">
        <v>791</v>
      </c>
      <c r="F14975" t="s">
        <v>1071</v>
      </c>
    </row>
    <row r="14976" spans="1:6" x14ac:dyDescent="0.35">
      <c r="A14976" t="s">
        <v>28</v>
      </c>
      <c r="B14976" t="s">
        <v>1165</v>
      </c>
      <c r="C14976">
        <v>84</v>
      </c>
      <c r="D14976" t="s">
        <v>950</v>
      </c>
      <c r="E14976" t="s">
        <v>878</v>
      </c>
      <c r="F14976" t="s">
        <v>427</v>
      </c>
    </row>
    <row r="14977" spans="1:51" x14ac:dyDescent="0.35">
      <c r="A14977" t="s">
        <v>28</v>
      </c>
      <c r="B14977" t="s">
        <v>1166</v>
      </c>
      <c r="C14977">
        <v>119</v>
      </c>
      <c r="D14977" t="s">
        <v>117</v>
      </c>
      <c r="E14977" t="s">
        <v>694</v>
      </c>
      <c r="F14977" t="s">
        <v>61</v>
      </c>
    </row>
    <row r="14978" spans="1:51" x14ac:dyDescent="0.35">
      <c r="A14978" t="s">
        <v>29</v>
      </c>
      <c r="B14978" t="s">
        <v>1165</v>
      </c>
      <c r="C14978">
        <v>94</v>
      </c>
      <c r="D14978" t="s">
        <v>1047</v>
      </c>
      <c r="E14978" t="s">
        <v>823</v>
      </c>
      <c r="F14978" t="s">
        <v>206</v>
      </c>
    </row>
    <row r="14979" spans="1:51" x14ac:dyDescent="0.35">
      <c r="A14979" t="s">
        <v>29</v>
      </c>
      <c r="B14979" t="s">
        <v>1166</v>
      </c>
      <c r="C14979">
        <v>108</v>
      </c>
      <c r="D14979" t="s">
        <v>1011</v>
      </c>
      <c r="E14979" t="s">
        <v>763</v>
      </c>
      <c r="F14979" t="s">
        <v>489</v>
      </c>
    </row>
    <row r="14980" spans="1:51" x14ac:dyDescent="0.35">
      <c r="A14980" t="s">
        <v>30</v>
      </c>
      <c r="B14980" t="s">
        <v>1165</v>
      </c>
      <c r="C14980">
        <v>86</v>
      </c>
      <c r="D14980" t="s">
        <v>1018</v>
      </c>
      <c r="E14980" t="s">
        <v>552</v>
      </c>
      <c r="F14980" t="s">
        <v>289</v>
      </c>
    </row>
    <row r="14981" spans="1:51" x14ac:dyDescent="0.35">
      <c r="A14981" t="s">
        <v>30</v>
      </c>
      <c r="B14981" t="s">
        <v>1166</v>
      </c>
      <c r="C14981">
        <v>109</v>
      </c>
      <c r="D14981" t="s">
        <v>1062</v>
      </c>
      <c r="E14981" t="s">
        <v>143</v>
      </c>
      <c r="F14981" t="s">
        <v>1071</v>
      </c>
    </row>
    <row r="14982" spans="1:51" x14ac:dyDescent="0.35">
      <c r="A14982" t="s">
        <v>31</v>
      </c>
      <c r="B14982" t="s">
        <v>1165</v>
      </c>
      <c r="C14982">
        <v>130</v>
      </c>
      <c r="D14982" t="s">
        <v>1064</v>
      </c>
      <c r="E14982" t="s">
        <v>391</v>
      </c>
      <c r="F14982" t="s">
        <v>478</v>
      </c>
    </row>
    <row r="14983" spans="1:51" x14ac:dyDescent="0.35">
      <c r="A14983" t="s">
        <v>31</v>
      </c>
      <c r="B14983" t="s">
        <v>1166</v>
      </c>
      <c r="C14983">
        <v>73</v>
      </c>
      <c r="D14983" t="s">
        <v>952</v>
      </c>
      <c r="E14983" t="s">
        <v>395</v>
      </c>
      <c r="F14983" t="s">
        <v>449</v>
      </c>
    </row>
    <row r="14984" spans="1:51" x14ac:dyDescent="0.35">
      <c r="A14984" t="s">
        <v>32</v>
      </c>
      <c r="B14984" t="s">
        <v>1165</v>
      </c>
      <c r="C14984">
        <v>1805</v>
      </c>
      <c r="D14984" t="s">
        <v>1064</v>
      </c>
      <c r="E14984" t="s">
        <v>934</v>
      </c>
      <c r="F14984" t="s">
        <v>55</v>
      </c>
    </row>
    <row r="14985" spans="1:51" x14ac:dyDescent="0.35">
      <c r="A14985" t="s">
        <v>32</v>
      </c>
      <c r="B14985" t="s">
        <v>1166</v>
      </c>
      <c r="C14985">
        <v>3006</v>
      </c>
      <c r="D14985" t="s">
        <v>903</v>
      </c>
      <c r="E14985" t="s">
        <v>644</v>
      </c>
      <c r="F14985" t="s">
        <v>738</v>
      </c>
    </row>
    <row r="14987" spans="1:51" x14ac:dyDescent="0.35">
      <c r="A14987" t="s">
        <v>1594</v>
      </c>
    </row>
    <row r="14988" spans="1:51" x14ac:dyDescent="0.35">
      <c r="A14988" t="s">
        <v>2</v>
      </c>
      <c r="B14988" t="s">
        <v>1595</v>
      </c>
      <c r="C14988" t="s">
        <v>1596</v>
      </c>
      <c r="D14988" t="s">
        <v>1597</v>
      </c>
      <c r="E14988" t="s">
        <v>1598</v>
      </c>
      <c r="F14988" t="s">
        <v>1599</v>
      </c>
      <c r="G14988" t="s">
        <v>1600</v>
      </c>
      <c r="H14988" t="s">
        <v>1601</v>
      </c>
      <c r="I14988" t="s">
        <v>1602</v>
      </c>
      <c r="J14988" t="s">
        <v>1603</v>
      </c>
      <c r="K14988" t="s">
        <v>1604</v>
      </c>
      <c r="L14988" t="s">
        <v>1605</v>
      </c>
      <c r="M14988" t="s">
        <v>1606</v>
      </c>
      <c r="N14988" t="s">
        <v>1607</v>
      </c>
      <c r="O14988" t="s">
        <v>1608</v>
      </c>
      <c r="P14988" t="s">
        <v>1609</v>
      </c>
      <c r="Q14988" t="s">
        <v>1610</v>
      </c>
      <c r="R14988" t="s">
        <v>1611</v>
      </c>
      <c r="S14988" t="s">
        <v>1612</v>
      </c>
      <c r="T14988" t="s">
        <v>1613</v>
      </c>
      <c r="U14988" t="s">
        <v>1614</v>
      </c>
      <c r="V14988" t="s">
        <v>1615</v>
      </c>
      <c r="W14988" t="s">
        <v>1616</v>
      </c>
      <c r="X14988" t="s">
        <v>1617</v>
      </c>
      <c r="Y14988" t="s">
        <v>1618</v>
      </c>
      <c r="Z14988" t="s">
        <v>1619</v>
      </c>
      <c r="AA14988" t="s">
        <v>1620</v>
      </c>
      <c r="AB14988" t="s">
        <v>1621</v>
      </c>
      <c r="AC14988" t="s">
        <v>1622</v>
      </c>
      <c r="AD14988" t="s">
        <v>1623</v>
      </c>
      <c r="AE14988" t="s">
        <v>1624</v>
      </c>
      <c r="AF14988" t="s">
        <v>1625</v>
      </c>
      <c r="AG14988" t="s">
        <v>1626</v>
      </c>
      <c r="AH14988" t="s">
        <v>1627</v>
      </c>
      <c r="AI14988" t="s">
        <v>1628</v>
      </c>
      <c r="AJ14988" t="s">
        <v>1629</v>
      </c>
      <c r="AK14988" t="s">
        <v>1630</v>
      </c>
      <c r="AL14988" t="s">
        <v>1631</v>
      </c>
      <c r="AM14988" t="s">
        <v>1632</v>
      </c>
      <c r="AN14988" t="s">
        <v>1633</v>
      </c>
      <c r="AO14988" t="s">
        <v>1634</v>
      </c>
      <c r="AP14988" t="s">
        <v>1635</v>
      </c>
      <c r="AQ14988" t="s">
        <v>1636</v>
      </c>
      <c r="AR14988" t="s">
        <v>1637</v>
      </c>
      <c r="AS14988" t="s">
        <v>1638</v>
      </c>
      <c r="AT14988" t="s">
        <v>1639</v>
      </c>
      <c r="AU14988" t="s">
        <v>1640</v>
      </c>
      <c r="AV14988" t="s">
        <v>1641</v>
      </c>
      <c r="AW14988" t="s">
        <v>1642</v>
      </c>
      <c r="AX14988" t="s">
        <v>1643</v>
      </c>
      <c r="AY14988" t="s">
        <v>1644</v>
      </c>
    </row>
    <row r="14989" spans="1:51" x14ac:dyDescent="0.35">
      <c r="A14989" t="s">
        <v>8</v>
      </c>
      <c r="B14989">
        <v>204</v>
      </c>
      <c r="C14989" t="s">
        <v>508</v>
      </c>
      <c r="D14989" t="s">
        <v>919</v>
      </c>
      <c r="E14989" t="s">
        <v>95</v>
      </c>
      <c r="F14989" t="s">
        <v>97</v>
      </c>
      <c r="G14989" t="s">
        <v>1043</v>
      </c>
      <c r="H14989" t="s">
        <v>1055</v>
      </c>
      <c r="I14989" t="s">
        <v>140</v>
      </c>
      <c r="J14989" t="s">
        <v>673</v>
      </c>
      <c r="K14989" t="s">
        <v>1011</v>
      </c>
      <c r="L14989">
        <v>204</v>
      </c>
      <c r="M14989" t="s">
        <v>163</v>
      </c>
      <c r="N14989" t="s">
        <v>915</v>
      </c>
      <c r="O14989" t="s">
        <v>1003</v>
      </c>
      <c r="P14989" t="s">
        <v>1055</v>
      </c>
      <c r="Q14989" t="s">
        <v>1008</v>
      </c>
      <c r="R14989" t="s">
        <v>140</v>
      </c>
      <c r="S14989" t="s">
        <v>775</v>
      </c>
      <c r="T14989" t="s">
        <v>1014</v>
      </c>
      <c r="U14989" t="s">
        <v>140</v>
      </c>
      <c r="V14989">
        <v>204</v>
      </c>
      <c r="W14989" t="s">
        <v>859</v>
      </c>
      <c r="X14989" t="s">
        <v>1046</v>
      </c>
      <c r="Y14989" t="s">
        <v>1044</v>
      </c>
      <c r="Z14989" t="s">
        <v>1004</v>
      </c>
      <c r="AA14989" t="s">
        <v>1011</v>
      </c>
      <c r="AB14989" t="s">
        <v>140</v>
      </c>
      <c r="AC14989" t="s">
        <v>1060</v>
      </c>
      <c r="AD14989" t="s">
        <v>1011</v>
      </c>
      <c r="AE14989" t="s">
        <v>1009</v>
      </c>
      <c r="AF14989">
        <v>204</v>
      </c>
      <c r="AG14989" t="s">
        <v>930</v>
      </c>
      <c r="AH14989" t="s">
        <v>1009</v>
      </c>
      <c r="AI14989" t="s">
        <v>919</v>
      </c>
      <c r="AJ14989" t="s">
        <v>1010</v>
      </c>
      <c r="AK14989" t="s">
        <v>939</v>
      </c>
      <c r="AL14989" t="s">
        <v>140</v>
      </c>
      <c r="AM14989" t="s">
        <v>949</v>
      </c>
      <c r="AN14989" t="s">
        <v>140</v>
      </c>
      <c r="AO14989" t="s">
        <v>140</v>
      </c>
      <c r="AP14989">
        <v>204</v>
      </c>
      <c r="AQ14989" t="s">
        <v>707</v>
      </c>
      <c r="AR14989" t="s">
        <v>1055</v>
      </c>
      <c r="AS14989" t="s">
        <v>1045</v>
      </c>
      <c r="AT14989" t="s">
        <v>954</v>
      </c>
      <c r="AU14989" t="s">
        <v>1011</v>
      </c>
      <c r="AV14989" t="s">
        <v>140</v>
      </c>
      <c r="AW14989" t="s">
        <v>1047</v>
      </c>
      <c r="AX14989" t="s">
        <v>140</v>
      </c>
      <c r="AY14989" t="s">
        <v>140</v>
      </c>
    </row>
    <row r="14990" spans="1:51" x14ac:dyDescent="0.35">
      <c r="A14990" t="s">
        <v>9</v>
      </c>
      <c r="B14990">
        <v>201</v>
      </c>
      <c r="C14990" t="s">
        <v>409</v>
      </c>
      <c r="D14990" t="s">
        <v>988</v>
      </c>
      <c r="E14990" t="s">
        <v>983</v>
      </c>
      <c r="F14990" t="s">
        <v>733</v>
      </c>
      <c r="G14990" t="s">
        <v>1007</v>
      </c>
      <c r="H14990" t="s">
        <v>1048</v>
      </c>
      <c r="I14990" t="s">
        <v>1008</v>
      </c>
      <c r="J14990" t="s">
        <v>1102</v>
      </c>
      <c r="K14990" t="s">
        <v>1016</v>
      </c>
      <c r="L14990">
        <v>201</v>
      </c>
      <c r="M14990" t="s">
        <v>90</v>
      </c>
      <c r="N14990" t="s">
        <v>1062</v>
      </c>
      <c r="O14990" t="s">
        <v>1054</v>
      </c>
      <c r="P14990" t="s">
        <v>140</v>
      </c>
      <c r="Q14990" t="s">
        <v>1019</v>
      </c>
      <c r="R14990" t="s">
        <v>140</v>
      </c>
      <c r="S14990" t="s">
        <v>140</v>
      </c>
      <c r="T14990" t="s">
        <v>140</v>
      </c>
      <c r="U14990" t="s">
        <v>1016</v>
      </c>
      <c r="V14990">
        <v>201</v>
      </c>
      <c r="W14990" t="s">
        <v>906</v>
      </c>
      <c r="X14990" t="s">
        <v>1073</v>
      </c>
      <c r="Y14990" t="s">
        <v>1066</v>
      </c>
      <c r="Z14990" t="s">
        <v>1058</v>
      </c>
      <c r="AA14990" t="s">
        <v>1058</v>
      </c>
      <c r="AB14990" t="s">
        <v>140</v>
      </c>
      <c r="AC14990" t="s">
        <v>1055</v>
      </c>
      <c r="AD14990" t="s">
        <v>140</v>
      </c>
      <c r="AE14990" t="s">
        <v>1010</v>
      </c>
      <c r="AF14990">
        <v>201</v>
      </c>
      <c r="AG14990" t="s">
        <v>1146</v>
      </c>
      <c r="AH14990" t="s">
        <v>140</v>
      </c>
      <c r="AI14990" t="s">
        <v>1021</v>
      </c>
      <c r="AJ14990" t="s">
        <v>1013</v>
      </c>
      <c r="AK14990" t="s">
        <v>1063</v>
      </c>
      <c r="AL14990" t="s">
        <v>140</v>
      </c>
      <c r="AM14990" t="s">
        <v>1019</v>
      </c>
      <c r="AN14990" t="s">
        <v>140</v>
      </c>
      <c r="AO14990" t="s">
        <v>140</v>
      </c>
      <c r="AP14990">
        <v>201</v>
      </c>
      <c r="AQ14990" t="s">
        <v>982</v>
      </c>
      <c r="AR14990" t="s">
        <v>954</v>
      </c>
      <c r="AS14990" t="s">
        <v>919</v>
      </c>
      <c r="AT14990" t="s">
        <v>1016</v>
      </c>
      <c r="AU14990" t="s">
        <v>1016</v>
      </c>
      <c r="AV14990" t="s">
        <v>140</v>
      </c>
      <c r="AW14990" t="s">
        <v>1019</v>
      </c>
      <c r="AX14990" t="s">
        <v>140</v>
      </c>
      <c r="AY14990" t="s">
        <v>140</v>
      </c>
    </row>
    <row r="14991" spans="1:51" x14ac:dyDescent="0.35">
      <c r="A14991" t="s">
        <v>10</v>
      </c>
      <c r="B14991">
        <v>208</v>
      </c>
      <c r="C14991" t="s">
        <v>452</v>
      </c>
      <c r="D14991" t="s">
        <v>1047</v>
      </c>
      <c r="E14991" t="s">
        <v>123</v>
      </c>
      <c r="F14991" t="s">
        <v>769</v>
      </c>
      <c r="G14991" t="s">
        <v>1047</v>
      </c>
      <c r="H14991" t="s">
        <v>1004</v>
      </c>
      <c r="I14991" t="s">
        <v>939</v>
      </c>
      <c r="J14991" t="s">
        <v>412</v>
      </c>
      <c r="K14991" t="s">
        <v>1012</v>
      </c>
      <c r="L14991">
        <v>208</v>
      </c>
      <c r="M14991" t="s">
        <v>916</v>
      </c>
      <c r="N14991" t="s">
        <v>1044</v>
      </c>
      <c r="O14991" t="s">
        <v>1051</v>
      </c>
      <c r="P14991" t="s">
        <v>996</v>
      </c>
      <c r="Q14991" t="s">
        <v>140</v>
      </c>
      <c r="R14991" t="s">
        <v>1010</v>
      </c>
      <c r="S14991" t="s">
        <v>1009</v>
      </c>
      <c r="T14991" t="s">
        <v>140</v>
      </c>
      <c r="U14991" t="s">
        <v>140</v>
      </c>
      <c r="V14991">
        <v>208</v>
      </c>
      <c r="W14991" t="s">
        <v>473</v>
      </c>
      <c r="X14991" t="s">
        <v>1058</v>
      </c>
      <c r="Y14991" t="s">
        <v>109</v>
      </c>
      <c r="Z14991" t="s">
        <v>1051</v>
      </c>
      <c r="AA14991" t="s">
        <v>1013</v>
      </c>
      <c r="AB14991" t="s">
        <v>1050</v>
      </c>
      <c r="AC14991" t="s">
        <v>1012</v>
      </c>
      <c r="AD14991" t="s">
        <v>949</v>
      </c>
      <c r="AE14991" t="s">
        <v>1010</v>
      </c>
      <c r="AF14991">
        <v>208</v>
      </c>
      <c r="AG14991" t="s">
        <v>130</v>
      </c>
      <c r="AH14991" t="s">
        <v>1054</v>
      </c>
      <c r="AI14991" t="s">
        <v>733</v>
      </c>
      <c r="AJ14991" t="s">
        <v>140</v>
      </c>
      <c r="AK14991" t="s">
        <v>1019</v>
      </c>
      <c r="AL14991" t="s">
        <v>140</v>
      </c>
      <c r="AM14991" t="s">
        <v>949</v>
      </c>
      <c r="AN14991" t="s">
        <v>1014</v>
      </c>
      <c r="AO14991" t="s">
        <v>140</v>
      </c>
      <c r="AP14991">
        <v>208</v>
      </c>
      <c r="AQ14991" t="s">
        <v>898</v>
      </c>
      <c r="AR14991" t="s">
        <v>1066</v>
      </c>
      <c r="AS14991" t="s">
        <v>1055</v>
      </c>
      <c r="AT14991" t="s">
        <v>1046</v>
      </c>
      <c r="AU14991" t="s">
        <v>1098</v>
      </c>
      <c r="AV14991" t="s">
        <v>140</v>
      </c>
      <c r="AW14991" t="s">
        <v>1060</v>
      </c>
      <c r="AX14991" t="s">
        <v>1063</v>
      </c>
      <c r="AY14991" t="s">
        <v>1063</v>
      </c>
    </row>
    <row r="14992" spans="1:51" x14ac:dyDescent="0.35">
      <c r="A14992" t="s">
        <v>11</v>
      </c>
      <c r="B14992">
        <v>206</v>
      </c>
      <c r="C14992" t="s">
        <v>309</v>
      </c>
      <c r="D14992" t="s">
        <v>733</v>
      </c>
      <c r="E14992" t="s">
        <v>1065</v>
      </c>
      <c r="F14992" t="s">
        <v>147</v>
      </c>
      <c r="G14992" t="s">
        <v>1073</v>
      </c>
      <c r="H14992" t="s">
        <v>1073</v>
      </c>
      <c r="I14992" t="s">
        <v>940</v>
      </c>
      <c r="J14992" t="s">
        <v>1154</v>
      </c>
      <c r="K14992" t="s">
        <v>1012</v>
      </c>
      <c r="L14992">
        <v>206</v>
      </c>
      <c r="M14992" t="s">
        <v>100</v>
      </c>
      <c r="N14992" t="s">
        <v>1047</v>
      </c>
      <c r="O14992" t="s">
        <v>1043</v>
      </c>
      <c r="P14992" t="s">
        <v>1012</v>
      </c>
      <c r="Q14992" t="s">
        <v>140</v>
      </c>
      <c r="R14992" t="s">
        <v>140</v>
      </c>
      <c r="S14992" t="s">
        <v>140</v>
      </c>
      <c r="T14992" t="s">
        <v>140</v>
      </c>
      <c r="U14992" t="s">
        <v>140</v>
      </c>
      <c r="V14992">
        <v>206</v>
      </c>
      <c r="W14992" t="s">
        <v>986</v>
      </c>
      <c r="X14992" t="s">
        <v>1098</v>
      </c>
      <c r="Y14992" t="s">
        <v>1023</v>
      </c>
      <c r="Z14992" t="s">
        <v>939</v>
      </c>
      <c r="AA14992" t="s">
        <v>1010</v>
      </c>
      <c r="AB14992" t="s">
        <v>1013</v>
      </c>
      <c r="AC14992" t="s">
        <v>1063</v>
      </c>
      <c r="AD14992" t="s">
        <v>1016</v>
      </c>
      <c r="AE14992" t="s">
        <v>140</v>
      </c>
      <c r="AF14992">
        <v>206</v>
      </c>
      <c r="AG14992" t="s">
        <v>90</v>
      </c>
      <c r="AH14992" t="s">
        <v>1010</v>
      </c>
      <c r="AI14992" t="s">
        <v>1043</v>
      </c>
      <c r="AJ14992" t="s">
        <v>949</v>
      </c>
      <c r="AK14992" t="s">
        <v>1013</v>
      </c>
      <c r="AL14992" t="s">
        <v>1013</v>
      </c>
      <c r="AM14992" t="s">
        <v>1054</v>
      </c>
      <c r="AN14992" t="s">
        <v>1021</v>
      </c>
      <c r="AO14992" t="s">
        <v>140</v>
      </c>
      <c r="AP14992">
        <v>206</v>
      </c>
      <c r="AQ14992" t="s">
        <v>806</v>
      </c>
      <c r="AR14992" t="s">
        <v>1019</v>
      </c>
      <c r="AS14992" t="s">
        <v>940</v>
      </c>
      <c r="AT14992" t="s">
        <v>1004</v>
      </c>
      <c r="AU14992" t="s">
        <v>1016</v>
      </c>
      <c r="AV14992" t="s">
        <v>140</v>
      </c>
      <c r="AW14992" t="s">
        <v>1063</v>
      </c>
      <c r="AX14992" t="s">
        <v>140</v>
      </c>
      <c r="AY14992" t="s">
        <v>1008</v>
      </c>
    </row>
    <row r="14993" spans="1:51" x14ac:dyDescent="0.35">
      <c r="A14993" t="s">
        <v>12</v>
      </c>
      <c r="B14993">
        <v>209</v>
      </c>
      <c r="C14993" t="s">
        <v>808</v>
      </c>
      <c r="D14993" t="s">
        <v>733</v>
      </c>
      <c r="E14993" t="s">
        <v>187</v>
      </c>
      <c r="F14993" t="s">
        <v>1072</v>
      </c>
      <c r="G14993" t="s">
        <v>1064</v>
      </c>
      <c r="H14993" t="s">
        <v>1004</v>
      </c>
      <c r="I14993" t="s">
        <v>940</v>
      </c>
      <c r="J14993" t="s">
        <v>888</v>
      </c>
      <c r="K14993" t="s">
        <v>1014</v>
      </c>
      <c r="L14993">
        <v>209</v>
      </c>
      <c r="M14993" t="s">
        <v>130</v>
      </c>
      <c r="N14993" t="s">
        <v>1048</v>
      </c>
      <c r="O14993" t="s">
        <v>940</v>
      </c>
      <c r="P14993" t="s">
        <v>1043</v>
      </c>
      <c r="Q14993" t="s">
        <v>1019</v>
      </c>
      <c r="R14993" t="s">
        <v>1009</v>
      </c>
      <c r="S14993" t="s">
        <v>140</v>
      </c>
      <c r="T14993" t="s">
        <v>140</v>
      </c>
      <c r="U14993" t="s">
        <v>1014</v>
      </c>
      <c r="V14993">
        <v>209</v>
      </c>
      <c r="W14993" t="s">
        <v>736</v>
      </c>
      <c r="X14993" t="s">
        <v>1073</v>
      </c>
      <c r="Y14993" t="s">
        <v>1053</v>
      </c>
      <c r="Z14993" t="s">
        <v>515</v>
      </c>
      <c r="AA14993" t="s">
        <v>1073</v>
      </c>
      <c r="AB14993" t="s">
        <v>1009</v>
      </c>
      <c r="AC14993" t="s">
        <v>1070</v>
      </c>
      <c r="AD14993" t="s">
        <v>1066</v>
      </c>
      <c r="AE14993" t="s">
        <v>1019</v>
      </c>
      <c r="AF14993">
        <v>209</v>
      </c>
      <c r="AG14993" t="s">
        <v>717</v>
      </c>
      <c r="AH14993" t="s">
        <v>939</v>
      </c>
      <c r="AI14993" t="s">
        <v>1007</v>
      </c>
      <c r="AJ14993" t="s">
        <v>1073</v>
      </c>
      <c r="AK14993" t="s">
        <v>1009</v>
      </c>
      <c r="AL14993" t="s">
        <v>140</v>
      </c>
      <c r="AM14993" t="s">
        <v>1009</v>
      </c>
      <c r="AN14993" t="s">
        <v>140</v>
      </c>
      <c r="AO14993" t="s">
        <v>140</v>
      </c>
      <c r="AP14993">
        <v>209</v>
      </c>
      <c r="AQ14993" t="s">
        <v>1081</v>
      </c>
      <c r="AR14993" t="s">
        <v>1017</v>
      </c>
      <c r="AS14993" t="s">
        <v>664</v>
      </c>
      <c r="AT14993" t="s">
        <v>1048</v>
      </c>
      <c r="AU14993" t="s">
        <v>1098</v>
      </c>
      <c r="AV14993" t="s">
        <v>140</v>
      </c>
      <c r="AW14993" t="s">
        <v>919</v>
      </c>
      <c r="AX14993" t="s">
        <v>775</v>
      </c>
      <c r="AY14993" t="s">
        <v>1016</v>
      </c>
    </row>
    <row r="14994" spans="1:51" x14ac:dyDescent="0.35">
      <c r="A14994" t="s">
        <v>13</v>
      </c>
      <c r="B14994">
        <v>206</v>
      </c>
      <c r="C14994" t="s">
        <v>77</v>
      </c>
      <c r="D14994" t="s">
        <v>996</v>
      </c>
      <c r="E14994" t="s">
        <v>788</v>
      </c>
      <c r="F14994" t="s">
        <v>716</v>
      </c>
      <c r="G14994" t="s">
        <v>109</v>
      </c>
      <c r="H14994" t="s">
        <v>949</v>
      </c>
      <c r="I14994" t="s">
        <v>1011</v>
      </c>
      <c r="J14994" t="s">
        <v>73</v>
      </c>
      <c r="K14994" t="s">
        <v>1014</v>
      </c>
      <c r="L14994">
        <v>206</v>
      </c>
      <c r="M14994" t="s">
        <v>1077</v>
      </c>
      <c r="N14994" t="s">
        <v>988</v>
      </c>
      <c r="O14994" t="s">
        <v>1062</v>
      </c>
      <c r="P14994" t="s">
        <v>939</v>
      </c>
      <c r="Q14994" t="s">
        <v>1009</v>
      </c>
      <c r="R14994" t="s">
        <v>1010</v>
      </c>
      <c r="S14994" t="s">
        <v>1054</v>
      </c>
      <c r="T14994" t="s">
        <v>140</v>
      </c>
      <c r="U14994" t="s">
        <v>140</v>
      </c>
      <c r="V14994">
        <v>206</v>
      </c>
      <c r="W14994" t="s">
        <v>587</v>
      </c>
      <c r="X14994" t="s">
        <v>1060</v>
      </c>
      <c r="Y14994" t="s">
        <v>812</v>
      </c>
      <c r="Z14994" t="s">
        <v>940</v>
      </c>
      <c r="AA14994" t="s">
        <v>1012</v>
      </c>
      <c r="AB14994" t="s">
        <v>1009</v>
      </c>
      <c r="AC14994" t="s">
        <v>1051</v>
      </c>
      <c r="AD14994" t="s">
        <v>1054</v>
      </c>
      <c r="AE14994" t="s">
        <v>140</v>
      </c>
      <c r="AF14994">
        <v>206</v>
      </c>
      <c r="AG14994" t="s">
        <v>100</v>
      </c>
      <c r="AH14994" t="s">
        <v>1010</v>
      </c>
      <c r="AI14994" t="s">
        <v>1004</v>
      </c>
      <c r="AJ14994" t="s">
        <v>1021</v>
      </c>
      <c r="AK14994" t="s">
        <v>1014</v>
      </c>
      <c r="AL14994" t="s">
        <v>140</v>
      </c>
      <c r="AM14994" t="s">
        <v>1011</v>
      </c>
      <c r="AN14994" t="s">
        <v>1009</v>
      </c>
      <c r="AO14994" t="s">
        <v>140</v>
      </c>
      <c r="AP14994">
        <v>206</v>
      </c>
      <c r="AQ14994" t="s">
        <v>776</v>
      </c>
      <c r="AR14994" t="s">
        <v>940</v>
      </c>
      <c r="AS14994" t="s">
        <v>988</v>
      </c>
      <c r="AT14994" t="s">
        <v>954</v>
      </c>
      <c r="AU14994" t="s">
        <v>1009</v>
      </c>
      <c r="AV14994" t="s">
        <v>1010</v>
      </c>
      <c r="AW14994" t="s">
        <v>1066</v>
      </c>
      <c r="AX14994" t="s">
        <v>1019</v>
      </c>
      <c r="AY14994" t="s">
        <v>1009</v>
      </c>
    </row>
    <row r="14995" spans="1:51" x14ac:dyDescent="0.35">
      <c r="A14995" t="s">
        <v>14</v>
      </c>
      <c r="B14995">
        <v>203</v>
      </c>
      <c r="C14995" t="s">
        <v>502</v>
      </c>
      <c r="D14995" t="s">
        <v>1064</v>
      </c>
      <c r="E14995" t="s">
        <v>105</v>
      </c>
      <c r="F14995" t="s">
        <v>87</v>
      </c>
      <c r="G14995" t="s">
        <v>1068</v>
      </c>
      <c r="H14995" t="s">
        <v>949</v>
      </c>
      <c r="I14995" t="s">
        <v>1011</v>
      </c>
      <c r="J14995" t="s">
        <v>810</v>
      </c>
      <c r="K14995" t="s">
        <v>939</v>
      </c>
      <c r="L14995">
        <v>203</v>
      </c>
      <c r="M14995" t="s">
        <v>260</v>
      </c>
      <c r="N14995" t="s">
        <v>1072</v>
      </c>
      <c r="O14995" t="s">
        <v>1062</v>
      </c>
      <c r="P14995" t="s">
        <v>939</v>
      </c>
      <c r="Q14995" t="s">
        <v>1008</v>
      </c>
      <c r="R14995" t="s">
        <v>140</v>
      </c>
      <c r="S14995" t="s">
        <v>1054</v>
      </c>
      <c r="T14995" t="s">
        <v>1008</v>
      </c>
      <c r="U14995" t="s">
        <v>1009</v>
      </c>
      <c r="V14995">
        <v>203</v>
      </c>
      <c r="W14995" t="s">
        <v>494</v>
      </c>
      <c r="X14995" t="s">
        <v>1066</v>
      </c>
      <c r="Y14995" t="s">
        <v>1067</v>
      </c>
      <c r="Z14995" t="s">
        <v>1051</v>
      </c>
      <c r="AA14995" t="s">
        <v>1046</v>
      </c>
      <c r="AB14995" t="s">
        <v>1012</v>
      </c>
      <c r="AC14995" t="s">
        <v>1048</v>
      </c>
      <c r="AD14995" t="s">
        <v>1009</v>
      </c>
      <c r="AE14995" t="s">
        <v>1008</v>
      </c>
      <c r="AF14995">
        <v>203</v>
      </c>
      <c r="AG14995" t="s">
        <v>768</v>
      </c>
      <c r="AH14995" t="s">
        <v>1009</v>
      </c>
      <c r="AI14995" t="s">
        <v>1052</v>
      </c>
      <c r="AJ14995" t="s">
        <v>1019</v>
      </c>
      <c r="AK14995" t="s">
        <v>1008</v>
      </c>
      <c r="AL14995" t="s">
        <v>1008</v>
      </c>
      <c r="AM14995" t="s">
        <v>1011</v>
      </c>
      <c r="AN14995" t="s">
        <v>140</v>
      </c>
      <c r="AO14995" t="s">
        <v>140</v>
      </c>
      <c r="AP14995">
        <v>203</v>
      </c>
      <c r="AQ14995" t="s">
        <v>1081</v>
      </c>
      <c r="AR14995" t="s">
        <v>1021</v>
      </c>
      <c r="AS14995" t="s">
        <v>977</v>
      </c>
      <c r="AT14995" t="s">
        <v>1020</v>
      </c>
      <c r="AU14995" t="s">
        <v>1066</v>
      </c>
      <c r="AV14995" t="s">
        <v>1019</v>
      </c>
      <c r="AW14995" t="s">
        <v>939</v>
      </c>
      <c r="AX14995" t="s">
        <v>1009</v>
      </c>
      <c r="AY14995" t="s">
        <v>140</v>
      </c>
    </row>
    <row r="14996" spans="1:51" x14ac:dyDescent="0.35">
      <c r="A14996" t="s">
        <v>15</v>
      </c>
      <c r="B14996">
        <v>206</v>
      </c>
      <c r="C14996" t="s">
        <v>884</v>
      </c>
      <c r="D14996" t="s">
        <v>1052</v>
      </c>
      <c r="E14996" t="s">
        <v>501</v>
      </c>
      <c r="F14996" t="s">
        <v>501</v>
      </c>
      <c r="G14996" t="s">
        <v>1020</v>
      </c>
      <c r="H14996" t="s">
        <v>940</v>
      </c>
      <c r="I14996" t="s">
        <v>1021</v>
      </c>
      <c r="J14996" t="s">
        <v>659</v>
      </c>
      <c r="K14996" t="s">
        <v>1009</v>
      </c>
      <c r="L14996">
        <v>206</v>
      </c>
      <c r="M14996" t="s">
        <v>1188</v>
      </c>
      <c r="N14996" t="s">
        <v>1023</v>
      </c>
      <c r="O14996" t="s">
        <v>1062</v>
      </c>
      <c r="P14996" t="s">
        <v>1004</v>
      </c>
      <c r="Q14996" t="s">
        <v>1012</v>
      </c>
      <c r="R14996" t="s">
        <v>140</v>
      </c>
      <c r="S14996" t="s">
        <v>1010</v>
      </c>
      <c r="T14996" t="s">
        <v>140</v>
      </c>
      <c r="U14996" t="s">
        <v>1022</v>
      </c>
      <c r="V14996">
        <v>206</v>
      </c>
      <c r="W14996" t="s">
        <v>572</v>
      </c>
      <c r="X14996" t="s">
        <v>1007</v>
      </c>
      <c r="Y14996" t="s">
        <v>664</v>
      </c>
      <c r="Z14996" t="s">
        <v>940</v>
      </c>
      <c r="AA14996" t="s">
        <v>1048</v>
      </c>
      <c r="AB14996" t="s">
        <v>1014</v>
      </c>
      <c r="AC14996" t="s">
        <v>996</v>
      </c>
      <c r="AD14996" t="s">
        <v>1014</v>
      </c>
      <c r="AE14996" t="s">
        <v>1021</v>
      </c>
      <c r="AF14996">
        <v>206</v>
      </c>
      <c r="AG14996" t="s">
        <v>344</v>
      </c>
      <c r="AH14996" t="s">
        <v>140</v>
      </c>
      <c r="AI14996" t="s">
        <v>1021</v>
      </c>
      <c r="AJ14996" t="s">
        <v>1063</v>
      </c>
      <c r="AK14996" t="s">
        <v>1009</v>
      </c>
      <c r="AL14996" t="s">
        <v>1022</v>
      </c>
      <c r="AM14996" t="s">
        <v>1055</v>
      </c>
      <c r="AN14996" t="s">
        <v>1022</v>
      </c>
      <c r="AO14996" t="s">
        <v>1013</v>
      </c>
      <c r="AP14996">
        <v>206</v>
      </c>
      <c r="AQ14996" t="s">
        <v>387</v>
      </c>
      <c r="AR14996" t="s">
        <v>949</v>
      </c>
      <c r="AS14996" t="s">
        <v>1045</v>
      </c>
      <c r="AT14996" t="s">
        <v>1020</v>
      </c>
      <c r="AU14996" t="s">
        <v>1021</v>
      </c>
      <c r="AV14996" t="s">
        <v>1013</v>
      </c>
      <c r="AW14996" t="s">
        <v>1020</v>
      </c>
      <c r="AX14996" t="s">
        <v>1046</v>
      </c>
      <c r="AY14996" t="s">
        <v>1013</v>
      </c>
    </row>
    <row r="14997" spans="1:51" x14ac:dyDescent="0.35">
      <c r="A14997" t="s">
        <v>16</v>
      </c>
      <c r="B14997">
        <v>206</v>
      </c>
      <c r="C14997" t="s">
        <v>628</v>
      </c>
      <c r="D14997" t="s">
        <v>527</v>
      </c>
      <c r="E14997" t="s">
        <v>1059</v>
      </c>
      <c r="F14997" t="s">
        <v>269</v>
      </c>
      <c r="G14997" t="s">
        <v>1073</v>
      </c>
      <c r="H14997" t="s">
        <v>1098</v>
      </c>
      <c r="I14997" t="s">
        <v>1098</v>
      </c>
      <c r="J14997" t="s">
        <v>968</v>
      </c>
      <c r="K14997" t="s">
        <v>996</v>
      </c>
      <c r="L14997">
        <v>206</v>
      </c>
      <c r="M14997" t="s">
        <v>118</v>
      </c>
      <c r="N14997" t="s">
        <v>660</v>
      </c>
      <c r="O14997" t="s">
        <v>1060</v>
      </c>
      <c r="P14997" t="s">
        <v>1060</v>
      </c>
      <c r="Q14997" t="s">
        <v>140</v>
      </c>
      <c r="R14997" t="s">
        <v>1014</v>
      </c>
      <c r="S14997" t="s">
        <v>1013</v>
      </c>
      <c r="T14997" t="s">
        <v>140</v>
      </c>
      <c r="U14997" t="s">
        <v>140</v>
      </c>
      <c r="V14997">
        <v>206</v>
      </c>
      <c r="W14997" t="s">
        <v>270</v>
      </c>
      <c r="X14997" t="s">
        <v>1054</v>
      </c>
      <c r="Y14997" t="s">
        <v>1098</v>
      </c>
      <c r="Z14997" t="s">
        <v>954</v>
      </c>
      <c r="AA14997" t="s">
        <v>1051</v>
      </c>
      <c r="AB14997" t="s">
        <v>1008</v>
      </c>
      <c r="AC14997" t="s">
        <v>1098</v>
      </c>
      <c r="AD14997" t="s">
        <v>1014</v>
      </c>
      <c r="AE14997" t="s">
        <v>140</v>
      </c>
      <c r="AF14997">
        <v>206</v>
      </c>
      <c r="AG14997" t="s">
        <v>1109</v>
      </c>
      <c r="AH14997" t="s">
        <v>1013</v>
      </c>
      <c r="AI14997" t="s">
        <v>1016</v>
      </c>
      <c r="AJ14997" t="s">
        <v>1054</v>
      </c>
      <c r="AK14997" t="s">
        <v>1063</v>
      </c>
      <c r="AL14997" t="s">
        <v>1009</v>
      </c>
      <c r="AM14997" t="s">
        <v>1019</v>
      </c>
      <c r="AN14997" t="s">
        <v>140</v>
      </c>
      <c r="AO14997" t="s">
        <v>140</v>
      </c>
      <c r="AP14997">
        <v>206</v>
      </c>
      <c r="AQ14997" t="s">
        <v>930</v>
      </c>
      <c r="AR14997" t="s">
        <v>1043</v>
      </c>
      <c r="AS14997" t="s">
        <v>1011</v>
      </c>
      <c r="AT14997" t="s">
        <v>1021</v>
      </c>
      <c r="AU14997" t="s">
        <v>1066</v>
      </c>
      <c r="AV14997" t="s">
        <v>140</v>
      </c>
      <c r="AW14997" t="s">
        <v>1014</v>
      </c>
      <c r="AX14997" t="s">
        <v>140</v>
      </c>
      <c r="AY14997" t="s">
        <v>1019</v>
      </c>
    </row>
    <row r="14998" spans="1:51" x14ac:dyDescent="0.35">
      <c r="A14998" t="s">
        <v>17</v>
      </c>
      <c r="B14998">
        <v>203</v>
      </c>
      <c r="C14998" t="s">
        <v>611</v>
      </c>
      <c r="D14998" t="s">
        <v>875</v>
      </c>
      <c r="E14998" t="s">
        <v>1059</v>
      </c>
      <c r="F14998" t="s">
        <v>983</v>
      </c>
      <c r="G14998" t="s">
        <v>1056</v>
      </c>
      <c r="H14998" t="s">
        <v>1052</v>
      </c>
      <c r="I14998" t="s">
        <v>940</v>
      </c>
      <c r="J14998" t="s">
        <v>1139</v>
      </c>
      <c r="K14998" t="s">
        <v>1016</v>
      </c>
      <c r="L14998">
        <v>203</v>
      </c>
      <c r="M14998" t="s">
        <v>876</v>
      </c>
      <c r="N14998" t="s">
        <v>929</v>
      </c>
      <c r="O14998" t="s">
        <v>919</v>
      </c>
      <c r="P14998" t="s">
        <v>1050</v>
      </c>
      <c r="Q14998" t="s">
        <v>1014</v>
      </c>
      <c r="R14998" t="s">
        <v>1058</v>
      </c>
      <c r="S14998" t="s">
        <v>1017</v>
      </c>
      <c r="T14998" t="s">
        <v>140</v>
      </c>
      <c r="U14998" t="s">
        <v>140</v>
      </c>
      <c r="V14998">
        <v>203</v>
      </c>
      <c r="W14998" t="s">
        <v>1081</v>
      </c>
      <c r="X14998" t="s">
        <v>1014</v>
      </c>
      <c r="Y14998" t="s">
        <v>1043</v>
      </c>
      <c r="Z14998" t="s">
        <v>824</v>
      </c>
      <c r="AA14998" t="s">
        <v>1019</v>
      </c>
      <c r="AB14998" t="s">
        <v>140</v>
      </c>
      <c r="AC14998" t="s">
        <v>664</v>
      </c>
      <c r="AD14998" t="s">
        <v>1009</v>
      </c>
      <c r="AE14998" t="s">
        <v>140</v>
      </c>
      <c r="AF14998">
        <v>203</v>
      </c>
      <c r="AG14998" t="s">
        <v>800</v>
      </c>
      <c r="AH14998" t="s">
        <v>1013</v>
      </c>
      <c r="AI14998" t="s">
        <v>1011</v>
      </c>
      <c r="AJ14998" t="s">
        <v>140</v>
      </c>
      <c r="AK14998" t="s">
        <v>1063</v>
      </c>
      <c r="AL14998" t="s">
        <v>1009</v>
      </c>
      <c r="AM14998" t="s">
        <v>1018</v>
      </c>
      <c r="AN14998" t="s">
        <v>140</v>
      </c>
      <c r="AO14998" t="s">
        <v>140</v>
      </c>
      <c r="AP14998">
        <v>203</v>
      </c>
      <c r="AQ14998" t="s">
        <v>404</v>
      </c>
      <c r="AR14998" t="s">
        <v>140</v>
      </c>
      <c r="AS14998" t="s">
        <v>949</v>
      </c>
      <c r="AT14998" t="s">
        <v>1070</v>
      </c>
      <c r="AU14998" t="s">
        <v>1011</v>
      </c>
      <c r="AV14998" t="s">
        <v>140</v>
      </c>
      <c r="AW14998" t="s">
        <v>1050</v>
      </c>
      <c r="AX14998" t="s">
        <v>1009</v>
      </c>
      <c r="AY14998" t="s">
        <v>1009</v>
      </c>
    </row>
    <row r="14999" spans="1:51" x14ac:dyDescent="0.35">
      <c r="A14999" t="s">
        <v>18</v>
      </c>
      <c r="B14999">
        <v>205</v>
      </c>
      <c r="C14999" t="s">
        <v>414</v>
      </c>
      <c r="D14999" t="s">
        <v>515</v>
      </c>
      <c r="E14999" t="s">
        <v>952</v>
      </c>
      <c r="F14999" t="s">
        <v>574</v>
      </c>
      <c r="G14999" t="s">
        <v>660</v>
      </c>
      <c r="H14999" t="s">
        <v>1055</v>
      </c>
      <c r="I14999" t="s">
        <v>1012</v>
      </c>
      <c r="J14999" t="s">
        <v>627</v>
      </c>
      <c r="K14999" t="s">
        <v>1055</v>
      </c>
      <c r="L14999">
        <v>205</v>
      </c>
      <c r="M14999" t="s">
        <v>106</v>
      </c>
      <c r="N14999" t="s">
        <v>903</v>
      </c>
      <c r="O14999" t="s">
        <v>1060</v>
      </c>
      <c r="P14999" t="s">
        <v>1007</v>
      </c>
      <c r="Q14999" t="s">
        <v>1009</v>
      </c>
      <c r="R14999" t="s">
        <v>1063</v>
      </c>
      <c r="S14999" t="s">
        <v>1011</v>
      </c>
      <c r="T14999" t="s">
        <v>140</v>
      </c>
      <c r="U14999" t="s">
        <v>1016</v>
      </c>
      <c r="V14999">
        <v>205</v>
      </c>
      <c r="W14999" t="s">
        <v>473</v>
      </c>
      <c r="X14999" t="s">
        <v>1050</v>
      </c>
      <c r="Y14999" t="s">
        <v>971</v>
      </c>
      <c r="Z14999" t="s">
        <v>971</v>
      </c>
      <c r="AA14999" t="s">
        <v>1017</v>
      </c>
      <c r="AB14999" t="s">
        <v>1017</v>
      </c>
      <c r="AC14999" t="s">
        <v>1057</v>
      </c>
      <c r="AD14999" t="s">
        <v>1010</v>
      </c>
      <c r="AE14999" t="s">
        <v>140</v>
      </c>
      <c r="AF14999">
        <v>205</v>
      </c>
      <c r="AG14999" t="s">
        <v>1198</v>
      </c>
      <c r="AH14999" t="s">
        <v>1019</v>
      </c>
      <c r="AI14999" t="s">
        <v>1063</v>
      </c>
      <c r="AJ14999" t="s">
        <v>1014</v>
      </c>
      <c r="AK14999" t="s">
        <v>140</v>
      </c>
      <c r="AL14999" t="s">
        <v>1008</v>
      </c>
      <c r="AM14999" t="s">
        <v>1019</v>
      </c>
      <c r="AN14999" t="s">
        <v>140</v>
      </c>
      <c r="AO14999" t="s">
        <v>140</v>
      </c>
      <c r="AP14999">
        <v>205</v>
      </c>
      <c r="AQ14999" t="s">
        <v>124</v>
      </c>
      <c r="AR14999" t="s">
        <v>1017</v>
      </c>
      <c r="AS14999" t="s">
        <v>1068</v>
      </c>
      <c r="AT14999" t="s">
        <v>1020</v>
      </c>
      <c r="AU14999" t="s">
        <v>1009</v>
      </c>
      <c r="AV14999" t="s">
        <v>140</v>
      </c>
      <c r="AW14999" t="s">
        <v>1098</v>
      </c>
      <c r="AX14999" t="s">
        <v>1009</v>
      </c>
      <c r="AY14999" t="s">
        <v>140</v>
      </c>
    </row>
    <row r="15000" spans="1:51" x14ac:dyDescent="0.35">
      <c r="A15000" t="s">
        <v>19</v>
      </c>
      <c r="B15000">
        <v>206</v>
      </c>
      <c r="C15000" t="s">
        <v>556</v>
      </c>
      <c r="D15000" t="s">
        <v>1055</v>
      </c>
      <c r="E15000" t="s">
        <v>973</v>
      </c>
      <c r="F15000" t="s">
        <v>777</v>
      </c>
      <c r="G15000" t="s">
        <v>1046</v>
      </c>
      <c r="H15000" t="s">
        <v>1019</v>
      </c>
      <c r="I15000" t="s">
        <v>1058</v>
      </c>
      <c r="J15000" t="s">
        <v>860</v>
      </c>
      <c r="K15000" t="s">
        <v>949</v>
      </c>
      <c r="L15000">
        <v>206</v>
      </c>
      <c r="M15000" t="s">
        <v>516</v>
      </c>
      <c r="N15000" t="s">
        <v>1047</v>
      </c>
      <c r="O15000" t="s">
        <v>1023</v>
      </c>
      <c r="P15000" t="s">
        <v>1009</v>
      </c>
      <c r="Q15000" t="s">
        <v>1008</v>
      </c>
      <c r="R15000" t="s">
        <v>1008</v>
      </c>
      <c r="S15000" t="s">
        <v>1011</v>
      </c>
      <c r="T15000" t="s">
        <v>140</v>
      </c>
      <c r="U15000" t="s">
        <v>140</v>
      </c>
      <c r="V15000">
        <v>206</v>
      </c>
      <c r="W15000" t="s">
        <v>106</v>
      </c>
      <c r="X15000" t="s">
        <v>1062</v>
      </c>
      <c r="Y15000" t="s">
        <v>1073</v>
      </c>
      <c r="Z15000" t="s">
        <v>1098</v>
      </c>
      <c r="AA15000" t="s">
        <v>1013</v>
      </c>
      <c r="AB15000" t="s">
        <v>1008</v>
      </c>
      <c r="AC15000" t="s">
        <v>1058</v>
      </c>
      <c r="AD15000" t="s">
        <v>1048</v>
      </c>
      <c r="AE15000" t="s">
        <v>140</v>
      </c>
      <c r="AF15000">
        <v>206</v>
      </c>
      <c r="AG15000" t="s">
        <v>839</v>
      </c>
      <c r="AH15000" t="s">
        <v>1066</v>
      </c>
      <c r="AI15000" t="s">
        <v>949</v>
      </c>
      <c r="AJ15000" t="s">
        <v>1009</v>
      </c>
      <c r="AK15000" t="s">
        <v>1063</v>
      </c>
      <c r="AL15000" t="s">
        <v>1010</v>
      </c>
      <c r="AM15000" t="s">
        <v>1013</v>
      </c>
      <c r="AN15000" t="s">
        <v>140</v>
      </c>
      <c r="AO15000" t="s">
        <v>140</v>
      </c>
      <c r="AP15000">
        <v>206</v>
      </c>
      <c r="AQ15000" t="s">
        <v>898</v>
      </c>
      <c r="AR15000" t="s">
        <v>515</v>
      </c>
      <c r="AS15000" t="s">
        <v>1007</v>
      </c>
      <c r="AT15000" t="s">
        <v>949</v>
      </c>
      <c r="AU15000" t="s">
        <v>140</v>
      </c>
      <c r="AV15000" t="s">
        <v>140</v>
      </c>
      <c r="AW15000" t="s">
        <v>939</v>
      </c>
      <c r="AX15000" t="s">
        <v>140</v>
      </c>
      <c r="AY15000" t="s">
        <v>1054</v>
      </c>
    </row>
    <row r="15001" spans="1:51" x14ac:dyDescent="0.35">
      <c r="A15001" t="s">
        <v>20</v>
      </c>
      <c r="B15001">
        <v>206</v>
      </c>
      <c r="C15001" t="s">
        <v>744</v>
      </c>
      <c r="D15001" t="s">
        <v>527</v>
      </c>
      <c r="E15001" t="s">
        <v>988</v>
      </c>
      <c r="F15001" t="s">
        <v>89</v>
      </c>
      <c r="G15001" t="s">
        <v>903</v>
      </c>
      <c r="H15001" t="s">
        <v>1017</v>
      </c>
      <c r="I15001" t="s">
        <v>140</v>
      </c>
      <c r="J15001" t="s">
        <v>289</v>
      </c>
      <c r="K15001" t="s">
        <v>1010</v>
      </c>
      <c r="L15001">
        <v>206</v>
      </c>
      <c r="M15001" t="s">
        <v>108</v>
      </c>
      <c r="N15001" t="s">
        <v>1018</v>
      </c>
      <c r="O15001" t="s">
        <v>1051</v>
      </c>
      <c r="P15001" t="s">
        <v>939</v>
      </c>
      <c r="Q15001" t="s">
        <v>140</v>
      </c>
      <c r="R15001" t="s">
        <v>140</v>
      </c>
      <c r="S15001" t="s">
        <v>1011</v>
      </c>
      <c r="T15001" t="s">
        <v>140</v>
      </c>
      <c r="U15001" t="s">
        <v>140</v>
      </c>
      <c r="V15001">
        <v>206</v>
      </c>
      <c r="W15001" t="s">
        <v>916</v>
      </c>
      <c r="X15001" t="s">
        <v>1012</v>
      </c>
      <c r="Y15001" t="s">
        <v>664</v>
      </c>
      <c r="Z15001" t="s">
        <v>1046</v>
      </c>
      <c r="AA15001" t="s">
        <v>1010</v>
      </c>
      <c r="AB15001" t="s">
        <v>140</v>
      </c>
      <c r="AC15001" t="s">
        <v>996</v>
      </c>
      <c r="AD15001" t="s">
        <v>1019</v>
      </c>
      <c r="AE15001" t="s">
        <v>1008</v>
      </c>
      <c r="AF15001">
        <v>206</v>
      </c>
      <c r="AG15001" t="s">
        <v>88</v>
      </c>
      <c r="AH15001" t="s">
        <v>1050</v>
      </c>
      <c r="AI15001" t="s">
        <v>1062</v>
      </c>
      <c r="AJ15001" t="s">
        <v>140</v>
      </c>
      <c r="AK15001" t="s">
        <v>1008</v>
      </c>
      <c r="AL15001" t="s">
        <v>140</v>
      </c>
      <c r="AM15001" t="s">
        <v>1011</v>
      </c>
      <c r="AN15001" t="s">
        <v>140</v>
      </c>
      <c r="AO15001" t="s">
        <v>1016</v>
      </c>
      <c r="AP15001">
        <v>206</v>
      </c>
      <c r="AQ15001" t="s">
        <v>1161</v>
      </c>
      <c r="AR15001" t="s">
        <v>1016</v>
      </c>
      <c r="AS15001" t="s">
        <v>1073</v>
      </c>
      <c r="AT15001" t="s">
        <v>1054</v>
      </c>
      <c r="AU15001" t="s">
        <v>1008</v>
      </c>
      <c r="AV15001" t="s">
        <v>1063</v>
      </c>
      <c r="AW15001" t="s">
        <v>1004</v>
      </c>
      <c r="AX15001" t="s">
        <v>1009</v>
      </c>
      <c r="AY15001" t="s">
        <v>140</v>
      </c>
    </row>
    <row r="15002" spans="1:51" x14ac:dyDescent="0.35">
      <c r="A15002" t="s">
        <v>21</v>
      </c>
      <c r="B15002">
        <v>210</v>
      </c>
      <c r="C15002" t="s">
        <v>616</v>
      </c>
      <c r="D15002" t="s">
        <v>1048</v>
      </c>
      <c r="E15002" t="s">
        <v>1102</v>
      </c>
      <c r="F15002" t="s">
        <v>1095</v>
      </c>
      <c r="G15002" t="s">
        <v>1047</v>
      </c>
      <c r="H15002" t="s">
        <v>1048</v>
      </c>
      <c r="I15002" t="s">
        <v>1013</v>
      </c>
      <c r="J15002" t="s">
        <v>716</v>
      </c>
      <c r="K15002" t="s">
        <v>1013</v>
      </c>
      <c r="L15002">
        <v>210</v>
      </c>
      <c r="M15002" t="s">
        <v>404</v>
      </c>
      <c r="N15002" t="s">
        <v>838</v>
      </c>
      <c r="O15002" t="s">
        <v>1066</v>
      </c>
      <c r="P15002" t="s">
        <v>1017</v>
      </c>
      <c r="Q15002" t="s">
        <v>140</v>
      </c>
      <c r="R15002" t="s">
        <v>140</v>
      </c>
      <c r="S15002" t="s">
        <v>1017</v>
      </c>
      <c r="T15002" t="s">
        <v>140</v>
      </c>
      <c r="U15002" t="s">
        <v>1013</v>
      </c>
      <c r="V15002">
        <v>210</v>
      </c>
      <c r="W15002" t="s">
        <v>748</v>
      </c>
      <c r="X15002" t="s">
        <v>1066</v>
      </c>
      <c r="Y15002" t="s">
        <v>1007</v>
      </c>
      <c r="Z15002" t="s">
        <v>1007</v>
      </c>
      <c r="AA15002" t="s">
        <v>1013</v>
      </c>
      <c r="AB15002" t="s">
        <v>1013</v>
      </c>
      <c r="AC15002" t="s">
        <v>919</v>
      </c>
      <c r="AD15002" t="s">
        <v>1013</v>
      </c>
      <c r="AE15002" t="s">
        <v>140</v>
      </c>
      <c r="AF15002">
        <v>210</v>
      </c>
      <c r="AG15002" t="s">
        <v>514</v>
      </c>
      <c r="AH15002" t="s">
        <v>775</v>
      </c>
      <c r="AI15002" t="s">
        <v>1013</v>
      </c>
      <c r="AJ15002" t="s">
        <v>1013</v>
      </c>
      <c r="AK15002" t="s">
        <v>1013</v>
      </c>
      <c r="AL15002" t="s">
        <v>140</v>
      </c>
      <c r="AM15002" t="s">
        <v>775</v>
      </c>
      <c r="AN15002" t="s">
        <v>775</v>
      </c>
      <c r="AO15002" t="s">
        <v>140</v>
      </c>
      <c r="AP15002">
        <v>210</v>
      </c>
      <c r="AQ15002" t="s">
        <v>930</v>
      </c>
      <c r="AR15002" t="s">
        <v>1066</v>
      </c>
      <c r="AS15002" t="s">
        <v>940</v>
      </c>
      <c r="AT15002" t="s">
        <v>940</v>
      </c>
      <c r="AU15002" t="s">
        <v>140</v>
      </c>
      <c r="AV15002" t="s">
        <v>140</v>
      </c>
      <c r="AW15002" t="s">
        <v>1066</v>
      </c>
      <c r="AX15002" t="s">
        <v>140</v>
      </c>
      <c r="AY15002" t="s">
        <v>140</v>
      </c>
    </row>
    <row r="15003" spans="1:51" x14ac:dyDescent="0.35">
      <c r="A15003" t="s">
        <v>22</v>
      </c>
      <c r="B15003">
        <v>208</v>
      </c>
      <c r="C15003" t="s">
        <v>398</v>
      </c>
      <c r="D15003" t="s">
        <v>1065</v>
      </c>
      <c r="E15003" t="s">
        <v>973</v>
      </c>
      <c r="F15003" t="s">
        <v>1065</v>
      </c>
      <c r="G15003" t="s">
        <v>1011</v>
      </c>
      <c r="H15003" t="s">
        <v>1014</v>
      </c>
      <c r="I15003" t="s">
        <v>775</v>
      </c>
      <c r="J15003" t="s">
        <v>513</v>
      </c>
      <c r="K15003" t="s">
        <v>1054</v>
      </c>
      <c r="L15003">
        <v>208</v>
      </c>
      <c r="M15003" t="s">
        <v>1122</v>
      </c>
      <c r="N15003" t="s">
        <v>1020</v>
      </c>
      <c r="O15003" t="s">
        <v>1019</v>
      </c>
      <c r="P15003" t="s">
        <v>1066</v>
      </c>
      <c r="Q15003" t="s">
        <v>775</v>
      </c>
      <c r="R15003" t="s">
        <v>1019</v>
      </c>
      <c r="S15003" t="s">
        <v>1008</v>
      </c>
      <c r="T15003" t="s">
        <v>140</v>
      </c>
      <c r="U15003" t="s">
        <v>140</v>
      </c>
      <c r="V15003">
        <v>208</v>
      </c>
      <c r="W15003" t="s">
        <v>876</v>
      </c>
      <c r="X15003" t="s">
        <v>1021</v>
      </c>
      <c r="Y15003" t="s">
        <v>1051</v>
      </c>
      <c r="Z15003" t="s">
        <v>1062</v>
      </c>
      <c r="AA15003" t="s">
        <v>1017</v>
      </c>
      <c r="AB15003" t="s">
        <v>1022</v>
      </c>
      <c r="AC15003" t="s">
        <v>1062</v>
      </c>
      <c r="AD15003" t="s">
        <v>1009</v>
      </c>
      <c r="AE15003" t="s">
        <v>140</v>
      </c>
      <c r="AF15003">
        <v>209</v>
      </c>
      <c r="AG15003" t="s">
        <v>1006</v>
      </c>
      <c r="AH15003" t="s">
        <v>1016</v>
      </c>
      <c r="AI15003" t="s">
        <v>1013</v>
      </c>
      <c r="AJ15003" t="s">
        <v>1021</v>
      </c>
      <c r="AK15003" t="s">
        <v>1016</v>
      </c>
      <c r="AL15003" t="s">
        <v>1010</v>
      </c>
      <c r="AM15003" t="s">
        <v>1008</v>
      </c>
      <c r="AN15003" t="s">
        <v>1016</v>
      </c>
      <c r="AO15003" t="s">
        <v>140</v>
      </c>
      <c r="AP15003">
        <v>208</v>
      </c>
      <c r="AQ15003" t="s">
        <v>104</v>
      </c>
      <c r="AR15003" t="s">
        <v>949</v>
      </c>
      <c r="AS15003" t="s">
        <v>1050</v>
      </c>
      <c r="AT15003" t="s">
        <v>939</v>
      </c>
      <c r="AU15003" t="s">
        <v>1021</v>
      </c>
      <c r="AV15003" t="s">
        <v>1022</v>
      </c>
      <c r="AW15003" t="s">
        <v>940</v>
      </c>
      <c r="AX15003" t="s">
        <v>1009</v>
      </c>
      <c r="AY15003" t="s">
        <v>140</v>
      </c>
    </row>
    <row r="15004" spans="1:51" x14ac:dyDescent="0.35">
      <c r="A15004" t="s">
        <v>23</v>
      </c>
      <c r="B15004">
        <v>205</v>
      </c>
      <c r="C15004" t="s">
        <v>743</v>
      </c>
      <c r="D15004" t="s">
        <v>1073</v>
      </c>
      <c r="E15004" t="s">
        <v>87</v>
      </c>
      <c r="F15004" t="s">
        <v>317</v>
      </c>
      <c r="G15004" t="s">
        <v>996</v>
      </c>
      <c r="H15004" t="s">
        <v>1046</v>
      </c>
      <c r="I15004" t="s">
        <v>1098</v>
      </c>
      <c r="J15004" t="s">
        <v>723</v>
      </c>
      <c r="K15004" t="s">
        <v>1046</v>
      </c>
      <c r="L15004">
        <v>205</v>
      </c>
      <c r="M15004" t="s">
        <v>923</v>
      </c>
      <c r="N15004" t="s">
        <v>1061</v>
      </c>
      <c r="O15004" t="s">
        <v>1068</v>
      </c>
      <c r="P15004" t="s">
        <v>1050</v>
      </c>
      <c r="Q15004" t="s">
        <v>1017</v>
      </c>
      <c r="R15004" t="s">
        <v>140</v>
      </c>
      <c r="S15004" t="s">
        <v>1098</v>
      </c>
      <c r="T15004" t="s">
        <v>140</v>
      </c>
      <c r="U15004" t="s">
        <v>140</v>
      </c>
      <c r="V15004">
        <v>205</v>
      </c>
      <c r="W15004" t="s">
        <v>770</v>
      </c>
      <c r="X15004" t="s">
        <v>1073</v>
      </c>
      <c r="Y15004" t="s">
        <v>87</v>
      </c>
      <c r="Z15004" t="s">
        <v>1064</v>
      </c>
      <c r="AA15004" t="s">
        <v>1004</v>
      </c>
      <c r="AB15004" t="s">
        <v>1009</v>
      </c>
      <c r="AC15004" t="s">
        <v>345</v>
      </c>
      <c r="AD15004" t="s">
        <v>1063</v>
      </c>
      <c r="AE15004" t="s">
        <v>1063</v>
      </c>
      <c r="AF15004">
        <v>205</v>
      </c>
      <c r="AG15004" t="s">
        <v>1006</v>
      </c>
      <c r="AH15004" t="s">
        <v>1021</v>
      </c>
      <c r="AI15004" t="s">
        <v>1055</v>
      </c>
      <c r="AJ15004" t="s">
        <v>140</v>
      </c>
      <c r="AK15004" t="s">
        <v>140</v>
      </c>
      <c r="AL15004" t="s">
        <v>140</v>
      </c>
      <c r="AM15004" t="s">
        <v>1010</v>
      </c>
      <c r="AN15004" t="s">
        <v>140</v>
      </c>
      <c r="AO15004" t="s">
        <v>140</v>
      </c>
      <c r="AP15004">
        <v>205</v>
      </c>
      <c r="AQ15004" t="s">
        <v>191</v>
      </c>
      <c r="AR15004" t="s">
        <v>1058</v>
      </c>
      <c r="AS15004" t="s">
        <v>99</v>
      </c>
      <c r="AT15004" t="s">
        <v>1050</v>
      </c>
      <c r="AU15004" t="s">
        <v>1048</v>
      </c>
      <c r="AV15004" t="s">
        <v>140</v>
      </c>
      <c r="AW15004" t="s">
        <v>869</v>
      </c>
      <c r="AX15004" t="s">
        <v>1014</v>
      </c>
      <c r="AY15004" t="s">
        <v>1017</v>
      </c>
    </row>
    <row r="15005" spans="1:51" x14ac:dyDescent="0.35">
      <c r="A15005" t="s">
        <v>24</v>
      </c>
      <c r="B15005">
        <v>206</v>
      </c>
      <c r="C15005" t="s">
        <v>211</v>
      </c>
      <c r="D15005" t="s">
        <v>1064</v>
      </c>
      <c r="E15005" t="s">
        <v>97</v>
      </c>
      <c r="F15005" t="s">
        <v>1059</v>
      </c>
      <c r="G15005" t="s">
        <v>971</v>
      </c>
      <c r="H15005" t="s">
        <v>1063</v>
      </c>
      <c r="I15005" t="s">
        <v>1020</v>
      </c>
      <c r="J15005" t="s">
        <v>893</v>
      </c>
      <c r="K15005" t="s">
        <v>140</v>
      </c>
      <c r="L15005">
        <v>206</v>
      </c>
      <c r="M15005" t="s">
        <v>112</v>
      </c>
      <c r="N15005" t="s">
        <v>1045</v>
      </c>
      <c r="O15005" t="s">
        <v>1060</v>
      </c>
      <c r="P15005" t="s">
        <v>1009</v>
      </c>
      <c r="Q15005" t="s">
        <v>1013</v>
      </c>
      <c r="R15005" t="s">
        <v>1014</v>
      </c>
      <c r="S15005" t="s">
        <v>1054</v>
      </c>
      <c r="T15005" t="s">
        <v>140</v>
      </c>
      <c r="U15005" t="s">
        <v>140</v>
      </c>
      <c r="V15005">
        <v>206</v>
      </c>
      <c r="W15005" t="s">
        <v>1081</v>
      </c>
      <c r="X15005" t="s">
        <v>1018</v>
      </c>
      <c r="Y15005" t="s">
        <v>1045</v>
      </c>
      <c r="Z15005" t="s">
        <v>939</v>
      </c>
      <c r="AA15005" t="s">
        <v>1014</v>
      </c>
      <c r="AB15005" t="s">
        <v>1009</v>
      </c>
      <c r="AC15005" t="s">
        <v>1060</v>
      </c>
      <c r="AD15005" t="s">
        <v>775</v>
      </c>
      <c r="AE15005" t="s">
        <v>140</v>
      </c>
      <c r="AF15005">
        <v>207</v>
      </c>
      <c r="AG15005" t="s">
        <v>1110</v>
      </c>
      <c r="AH15005" t="s">
        <v>1055</v>
      </c>
      <c r="AI15005" t="s">
        <v>950</v>
      </c>
      <c r="AJ15005" t="s">
        <v>1013</v>
      </c>
      <c r="AK15005" t="s">
        <v>140</v>
      </c>
      <c r="AL15005" t="s">
        <v>140</v>
      </c>
      <c r="AM15005" t="s">
        <v>1013</v>
      </c>
      <c r="AN15005" t="s">
        <v>140</v>
      </c>
      <c r="AO15005" t="s">
        <v>140</v>
      </c>
      <c r="AP15005">
        <v>206</v>
      </c>
      <c r="AQ15005" t="s">
        <v>1161</v>
      </c>
      <c r="AR15005" t="s">
        <v>1066</v>
      </c>
      <c r="AS15005" t="s">
        <v>1062</v>
      </c>
      <c r="AT15005" t="s">
        <v>1009</v>
      </c>
      <c r="AU15005" t="s">
        <v>1009</v>
      </c>
      <c r="AV15005" t="s">
        <v>140</v>
      </c>
      <c r="AW15005" t="s">
        <v>1017</v>
      </c>
      <c r="AX15005" t="s">
        <v>140</v>
      </c>
      <c r="AY15005" t="s">
        <v>1009</v>
      </c>
    </row>
    <row r="15006" spans="1:51" x14ac:dyDescent="0.35">
      <c r="A15006" t="s">
        <v>25</v>
      </c>
      <c r="B15006">
        <v>204</v>
      </c>
      <c r="C15006" t="s">
        <v>382</v>
      </c>
      <c r="D15006" t="s">
        <v>1065</v>
      </c>
      <c r="E15006" t="s">
        <v>121</v>
      </c>
      <c r="F15006" t="s">
        <v>643</v>
      </c>
      <c r="G15006" t="s">
        <v>919</v>
      </c>
      <c r="H15006" t="s">
        <v>1054</v>
      </c>
      <c r="I15006" t="s">
        <v>1017</v>
      </c>
      <c r="J15006" t="s">
        <v>127</v>
      </c>
      <c r="K15006" t="s">
        <v>1046</v>
      </c>
      <c r="L15006">
        <v>204</v>
      </c>
      <c r="M15006" t="s">
        <v>941</v>
      </c>
      <c r="N15006" t="s">
        <v>1007</v>
      </c>
      <c r="O15006" t="s">
        <v>1023</v>
      </c>
      <c r="P15006" t="s">
        <v>660</v>
      </c>
      <c r="Q15006" t="s">
        <v>140</v>
      </c>
      <c r="R15006" t="s">
        <v>1066</v>
      </c>
      <c r="S15006" t="s">
        <v>140</v>
      </c>
      <c r="T15006" t="s">
        <v>140</v>
      </c>
      <c r="U15006" t="s">
        <v>140</v>
      </c>
      <c r="V15006">
        <v>204</v>
      </c>
      <c r="W15006" t="s">
        <v>198</v>
      </c>
      <c r="X15006" t="s">
        <v>1073</v>
      </c>
      <c r="Y15006" t="s">
        <v>1061</v>
      </c>
      <c r="Z15006" t="s">
        <v>515</v>
      </c>
      <c r="AA15006" t="s">
        <v>1017</v>
      </c>
      <c r="AB15006" t="s">
        <v>1010</v>
      </c>
      <c r="AC15006" t="s">
        <v>1098</v>
      </c>
      <c r="AD15006" t="s">
        <v>1014</v>
      </c>
      <c r="AE15006" t="s">
        <v>140</v>
      </c>
      <c r="AF15006">
        <v>204</v>
      </c>
      <c r="AG15006" t="s">
        <v>986</v>
      </c>
      <c r="AH15006" t="s">
        <v>1054</v>
      </c>
      <c r="AI15006" t="s">
        <v>875</v>
      </c>
      <c r="AJ15006" t="s">
        <v>1054</v>
      </c>
      <c r="AK15006" t="s">
        <v>1016</v>
      </c>
      <c r="AL15006" t="s">
        <v>140</v>
      </c>
      <c r="AM15006" t="s">
        <v>1098</v>
      </c>
      <c r="AN15006" t="s">
        <v>1013</v>
      </c>
      <c r="AO15006" t="s">
        <v>140</v>
      </c>
      <c r="AP15006">
        <v>204</v>
      </c>
      <c r="AQ15006" t="s">
        <v>768</v>
      </c>
      <c r="AR15006" t="s">
        <v>140</v>
      </c>
      <c r="AS15006" t="s">
        <v>1046</v>
      </c>
      <c r="AT15006" t="s">
        <v>1054</v>
      </c>
      <c r="AU15006" t="s">
        <v>140</v>
      </c>
      <c r="AV15006" t="s">
        <v>140</v>
      </c>
      <c r="AW15006" t="s">
        <v>775</v>
      </c>
      <c r="AX15006" t="s">
        <v>1010</v>
      </c>
      <c r="AY15006" t="s">
        <v>1043</v>
      </c>
    </row>
    <row r="15007" spans="1:51" x14ac:dyDescent="0.35">
      <c r="A15007" t="s">
        <v>26</v>
      </c>
      <c r="B15007">
        <v>202</v>
      </c>
      <c r="C15007" t="s">
        <v>209</v>
      </c>
      <c r="D15007" t="s">
        <v>950</v>
      </c>
      <c r="E15007" t="s">
        <v>1085</v>
      </c>
      <c r="F15007" t="s">
        <v>769</v>
      </c>
      <c r="G15007" t="s">
        <v>1023</v>
      </c>
      <c r="H15007" t="s">
        <v>1054</v>
      </c>
      <c r="I15007" t="s">
        <v>1055</v>
      </c>
      <c r="J15007" t="s">
        <v>538</v>
      </c>
      <c r="K15007" t="s">
        <v>140</v>
      </c>
      <c r="L15007">
        <v>202</v>
      </c>
      <c r="M15007" t="s">
        <v>387</v>
      </c>
      <c r="N15007" t="s">
        <v>458</v>
      </c>
      <c r="O15007" t="s">
        <v>733</v>
      </c>
      <c r="P15007" t="s">
        <v>996</v>
      </c>
      <c r="Q15007" t="s">
        <v>1063</v>
      </c>
      <c r="R15007" t="s">
        <v>1010</v>
      </c>
      <c r="S15007" t="s">
        <v>1014</v>
      </c>
      <c r="T15007" t="s">
        <v>140</v>
      </c>
      <c r="U15007" t="s">
        <v>140</v>
      </c>
      <c r="V15007">
        <v>202</v>
      </c>
      <c r="W15007" t="s">
        <v>410</v>
      </c>
      <c r="X15007" t="s">
        <v>1050</v>
      </c>
      <c r="Y15007" t="s">
        <v>345</v>
      </c>
      <c r="Z15007" t="s">
        <v>1061</v>
      </c>
      <c r="AA15007" t="s">
        <v>949</v>
      </c>
      <c r="AB15007" t="s">
        <v>1016</v>
      </c>
      <c r="AC15007" t="s">
        <v>1007</v>
      </c>
      <c r="AD15007" t="s">
        <v>1012</v>
      </c>
      <c r="AE15007" t="s">
        <v>1010</v>
      </c>
      <c r="AF15007">
        <v>202</v>
      </c>
      <c r="AG15007" t="s">
        <v>1101</v>
      </c>
      <c r="AH15007" t="s">
        <v>1012</v>
      </c>
      <c r="AI15007" t="s">
        <v>1054</v>
      </c>
      <c r="AJ15007" t="s">
        <v>949</v>
      </c>
      <c r="AK15007" t="s">
        <v>1054</v>
      </c>
      <c r="AL15007" t="s">
        <v>140</v>
      </c>
      <c r="AM15007" t="s">
        <v>1058</v>
      </c>
      <c r="AN15007" t="s">
        <v>140</v>
      </c>
      <c r="AO15007" t="s">
        <v>140</v>
      </c>
      <c r="AP15007">
        <v>202</v>
      </c>
      <c r="AQ15007" t="s">
        <v>776</v>
      </c>
      <c r="AR15007" t="s">
        <v>1050</v>
      </c>
      <c r="AS15007" t="s">
        <v>1064</v>
      </c>
      <c r="AT15007" t="s">
        <v>345</v>
      </c>
      <c r="AU15007" t="s">
        <v>1063</v>
      </c>
      <c r="AV15007" t="s">
        <v>140</v>
      </c>
      <c r="AW15007" t="s">
        <v>1073</v>
      </c>
      <c r="AX15007" t="s">
        <v>140</v>
      </c>
      <c r="AY15007" t="s">
        <v>1010</v>
      </c>
    </row>
    <row r="15008" spans="1:51" x14ac:dyDescent="0.35">
      <c r="A15008" t="s">
        <v>27</v>
      </c>
      <c r="B15008">
        <v>204</v>
      </c>
      <c r="C15008" t="s">
        <v>694</v>
      </c>
      <c r="D15008" t="s">
        <v>1018</v>
      </c>
      <c r="E15008" t="s">
        <v>1182</v>
      </c>
      <c r="F15008" t="s">
        <v>1067</v>
      </c>
      <c r="G15008" t="s">
        <v>903</v>
      </c>
      <c r="H15008" t="s">
        <v>1007</v>
      </c>
      <c r="I15008" t="s">
        <v>1012</v>
      </c>
      <c r="J15008" t="s">
        <v>317</v>
      </c>
      <c r="K15008" t="s">
        <v>1011</v>
      </c>
      <c r="L15008">
        <v>204</v>
      </c>
      <c r="M15008" t="s">
        <v>122</v>
      </c>
      <c r="N15008" t="s">
        <v>1023</v>
      </c>
      <c r="O15008" t="s">
        <v>1043</v>
      </c>
      <c r="P15008" t="s">
        <v>1014</v>
      </c>
      <c r="Q15008" t="s">
        <v>1008</v>
      </c>
      <c r="R15008" t="s">
        <v>1013</v>
      </c>
      <c r="S15008" t="s">
        <v>1066</v>
      </c>
      <c r="T15008" t="s">
        <v>140</v>
      </c>
      <c r="U15008" t="s">
        <v>1019</v>
      </c>
      <c r="V15008">
        <v>204</v>
      </c>
      <c r="W15008" t="s">
        <v>806</v>
      </c>
      <c r="X15008" t="s">
        <v>1017</v>
      </c>
      <c r="Y15008" t="s">
        <v>1055</v>
      </c>
      <c r="Z15008" t="s">
        <v>1017</v>
      </c>
      <c r="AA15008" t="s">
        <v>1014</v>
      </c>
      <c r="AB15008" t="s">
        <v>140</v>
      </c>
      <c r="AC15008" t="s">
        <v>940</v>
      </c>
      <c r="AD15008" t="s">
        <v>1014</v>
      </c>
      <c r="AE15008" t="s">
        <v>140</v>
      </c>
      <c r="AF15008">
        <v>204</v>
      </c>
      <c r="AG15008" t="s">
        <v>1124</v>
      </c>
      <c r="AH15008" t="s">
        <v>775</v>
      </c>
      <c r="AI15008" t="s">
        <v>1011</v>
      </c>
      <c r="AJ15008" t="s">
        <v>949</v>
      </c>
      <c r="AK15008" t="s">
        <v>1009</v>
      </c>
      <c r="AL15008" t="s">
        <v>140</v>
      </c>
      <c r="AM15008" t="s">
        <v>775</v>
      </c>
      <c r="AN15008" t="s">
        <v>140</v>
      </c>
      <c r="AO15008" t="s">
        <v>1008</v>
      </c>
      <c r="AP15008">
        <v>204</v>
      </c>
      <c r="AQ15008" t="s">
        <v>500</v>
      </c>
      <c r="AR15008" t="s">
        <v>1016</v>
      </c>
      <c r="AS15008" t="s">
        <v>1050</v>
      </c>
      <c r="AT15008" t="s">
        <v>1009</v>
      </c>
      <c r="AU15008" t="s">
        <v>1098</v>
      </c>
      <c r="AV15008" t="s">
        <v>140</v>
      </c>
      <c r="AW15008" t="s">
        <v>1063</v>
      </c>
      <c r="AX15008" t="s">
        <v>1014</v>
      </c>
      <c r="AY15008" t="s">
        <v>1014</v>
      </c>
    </row>
    <row r="15009" spans="1:52" x14ac:dyDescent="0.35">
      <c r="A15009" t="s">
        <v>28</v>
      </c>
      <c r="B15009">
        <v>207</v>
      </c>
      <c r="C15009" t="s">
        <v>506</v>
      </c>
      <c r="D15009" t="s">
        <v>949</v>
      </c>
      <c r="E15009" t="s">
        <v>875</v>
      </c>
      <c r="F15009" t="s">
        <v>107</v>
      </c>
      <c r="G15009" t="s">
        <v>769</v>
      </c>
      <c r="H15009" t="s">
        <v>954</v>
      </c>
      <c r="I15009" t="s">
        <v>1012</v>
      </c>
      <c r="J15009" t="s">
        <v>994</v>
      </c>
      <c r="K15009" t="s">
        <v>1063</v>
      </c>
      <c r="L15009">
        <v>207</v>
      </c>
      <c r="M15009" t="s">
        <v>1261</v>
      </c>
      <c r="N15009" t="s">
        <v>915</v>
      </c>
      <c r="O15009" t="s">
        <v>940</v>
      </c>
      <c r="P15009" t="s">
        <v>1055</v>
      </c>
      <c r="Q15009" t="s">
        <v>140</v>
      </c>
      <c r="R15009" t="s">
        <v>1013</v>
      </c>
      <c r="S15009" t="s">
        <v>1050</v>
      </c>
      <c r="T15009" t="s">
        <v>140</v>
      </c>
      <c r="U15009" t="s">
        <v>140</v>
      </c>
      <c r="V15009">
        <v>207</v>
      </c>
      <c r="W15009" t="s">
        <v>776</v>
      </c>
      <c r="X15009" t="s">
        <v>775</v>
      </c>
      <c r="Y15009" t="s">
        <v>109</v>
      </c>
      <c r="Z15009" t="s">
        <v>940</v>
      </c>
      <c r="AA15009" t="s">
        <v>1013</v>
      </c>
      <c r="AB15009" t="s">
        <v>140</v>
      </c>
      <c r="AC15009" t="s">
        <v>1062</v>
      </c>
      <c r="AD15009" t="s">
        <v>140</v>
      </c>
      <c r="AE15009" t="s">
        <v>140</v>
      </c>
      <c r="AF15009">
        <v>207</v>
      </c>
      <c r="AG15009" t="s">
        <v>1110</v>
      </c>
      <c r="AH15009" t="s">
        <v>1017</v>
      </c>
      <c r="AI15009" t="s">
        <v>1046</v>
      </c>
      <c r="AJ15009" t="s">
        <v>1098</v>
      </c>
      <c r="AK15009" t="s">
        <v>1014</v>
      </c>
      <c r="AL15009" t="s">
        <v>140</v>
      </c>
      <c r="AM15009" t="s">
        <v>1009</v>
      </c>
      <c r="AN15009" t="s">
        <v>140</v>
      </c>
      <c r="AO15009" t="s">
        <v>140</v>
      </c>
      <c r="AP15009">
        <v>207</v>
      </c>
      <c r="AQ15009" t="s">
        <v>1079</v>
      </c>
      <c r="AR15009" t="s">
        <v>1051</v>
      </c>
      <c r="AS15009" t="s">
        <v>929</v>
      </c>
      <c r="AT15009" t="s">
        <v>949</v>
      </c>
      <c r="AU15009" t="s">
        <v>140</v>
      </c>
      <c r="AV15009" t="s">
        <v>140</v>
      </c>
      <c r="AW15009" t="s">
        <v>954</v>
      </c>
      <c r="AX15009" t="s">
        <v>1016</v>
      </c>
      <c r="AY15009" t="s">
        <v>1014</v>
      </c>
    </row>
    <row r="15010" spans="1:52" x14ac:dyDescent="0.35">
      <c r="A15010" t="s">
        <v>29</v>
      </c>
      <c r="B15010">
        <v>204</v>
      </c>
      <c r="C15010" t="s">
        <v>436</v>
      </c>
      <c r="D15010" t="s">
        <v>733</v>
      </c>
      <c r="E15010" t="s">
        <v>1076</v>
      </c>
      <c r="F15010" t="s">
        <v>733</v>
      </c>
      <c r="G15010" t="s">
        <v>1043</v>
      </c>
      <c r="H15010" t="s">
        <v>1048</v>
      </c>
      <c r="I15010" t="s">
        <v>1009</v>
      </c>
      <c r="J15010" t="s">
        <v>113</v>
      </c>
      <c r="K15010" t="s">
        <v>1022</v>
      </c>
      <c r="L15010">
        <v>204</v>
      </c>
      <c r="M15010" t="s">
        <v>916</v>
      </c>
      <c r="N15010" t="s">
        <v>801</v>
      </c>
      <c r="O15010" t="s">
        <v>1023</v>
      </c>
      <c r="P15010" t="s">
        <v>1073</v>
      </c>
      <c r="Q15010" t="s">
        <v>140</v>
      </c>
      <c r="R15010" t="s">
        <v>140</v>
      </c>
      <c r="S15010" t="s">
        <v>1016</v>
      </c>
      <c r="T15010" t="s">
        <v>1016</v>
      </c>
      <c r="U15010" t="s">
        <v>140</v>
      </c>
      <c r="V15010">
        <v>204</v>
      </c>
      <c r="W15010" t="s">
        <v>370</v>
      </c>
      <c r="X15010" t="s">
        <v>1012</v>
      </c>
      <c r="Y15010" t="s">
        <v>1062</v>
      </c>
      <c r="Z15010" t="s">
        <v>515</v>
      </c>
      <c r="AA15010" t="s">
        <v>1012</v>
      </c>
      <c r="AB15010" t="s">
        <v>1012</v>
      </c>
      <c r="AC15010" t="s">
        <v>775</v>
      </c>
      <c r="AD15010" t="s">
        <v>1009</v>
      </c>
      <c r="AE15010" t="s">
        <v>140</v>
      </c>
      <c r="AF15010">
        <v>204</v>
      </c>
      <c r="AG15010" t="s">
        <v>1190</v>
      </c>
      <c r="AH15010" t="s">
        <v>949</v>
      </c>
      <c r="AI15010" t="s">
        <v>996</v>
      </c>
      <c r="AJ15010" t="s">
        <v>1016</v>
      </c>
      <c r="AK15010" t="s">
        <v>140</v>
      </c>
      <c r="AL15010" t="s">
        <v>140</v>
      </c>
      <c r="AM15010" t="s">
        <v>1009</v>
      </c>
      <c r="AN15010" t="s">
        <v>140</v>
      </c>
      <c r="AO15010" t="s">
        <v>1016</v>
      </c>
      <c r="AP15010">
        <v>204</v>
      </c>
      <c r="AQ15010" t="s">
        <v>1157</v>
      </c>
      <c r="AR15010" t="s">
        <v>1050</v>
      </c>
      <c r="AS15010" t="s">
        <v>1073</v>
      </c>
      <c r="AT15010" t="s">
        <v>1013</v>
      </c>
      <c r="AU15010" t="s">
        <v>1022</v>
      </c>
      <c r="AV15010" t="s">
        <v>140</v>
      </c>
      <c r="AW15010" t="s">
        <v>949</v>
      </c>
      <c r="AX15010" t="s">
        <v>1009</v>
      </c>
      <c r="AY15010" t="s">
        <v>1008</v>
      </c>
    </row>
    <row r="15011" spans="1:52" x14ac:dyDescent="0.35">
      <c r="A15011" t="s">
        <v>30</v>
      </c>
      <c r="B15011">
        <v>201</v>
      </c>
      <c r="C15011" t="s">
        <v>813</v>
      </c>
      <c r="D15011" t="s">
        <v>967</v>
      </c>
      <c r="E15011" t="s">
        <v>1061</v>
      </c>
      <c r="F15011" t="s">
        <v>109</v>
      </c>
      <c r="G15011" t="s">
        <v>1098</v>
      </c>
      <c r="H15011" t="s">
        <v>1019</v>
      </c>
      <c r="I15011" t="s">
        <v>1012</v>
      </c>
      <c r="J15011" t="s">
        <v>662</v>
      </c>
      <c r="K15011" t="s">
        <v>954</v>
      </c>
      <c r="L15011">
        <v>201</v>
      </c>
      <c r="M15011" t="s">
        <v>1101</v>
      </c>
      <c r="N15011" t="s">
        <v>1012</v>
      </c>
      <c r="O15011" t="s">
        <v>1020</v>
      </c>
      <c r="P15011" t="s">
        <v>140</v>
      </c>
      <c r="Q15011" t="s">
        <v>140</v>
      </c>
      <c r="R15011" t="s">
        <v>140</v>
      </c>
      <c r="S15011" t="s">
        <v>1018</v>
      </c>
      <c r="T15011" t="s">
        <v>140</v>
      </c>
      <c r="U15011" t="s">
        <v>1016</v>
      </c>
      <c r="V15011">
        <v>201</v>
      </c>
      <c r="W15011" t="s">
        <v>936</v>
      </c>
      <c r="X15011" t="s">
        <v>940</v>
      </c>
      <c r="Y15011" t="s">
        <v>971</v>
      </c>
      <c r="Z15011" t="s">
        <v>1021</v>
      </c>
      <c r="AA15011" t="s">
        <v>1008</v>
      </c>
      <c r="AB15011" t="s">
        <v>140</v>
      </c>
      <c r="AC15011" t="s">
        <v>1068</v>
      </c>
      <c r="AD15011" t="s">
        <v>1016</v>
      </c>
      <c r="AE15011" t="s">
        <v>140</v>
      </c>
      <c r="AF15011">
        <v>202</v>
      </c>
      <c r="AG15011" t="s">
        <v>1025</v>
      </c>
      <c r="AH15011" t="s">
        <v>140</v>
      </c>
      <c r="AI15011" t="s">
        <v>1009</v>
      </c>
      <c r="AJ15011" t="s">
        <v>1054</v>
      </c>
      <c r="AK15011" t="s">
        <v>140</v>
      </c>
      <c r="AL15011" t="s">
        <v>140</v>
      </c>
      <c r="AM15011" t="s">
        <v>1016</v>
      </c>
      <c r="AN15011" t="s">
        <v>1046</v>
      </c>
      <c r="AO15011" t="s">
        <v>140</v>
      </c>
      <c r="AP15011">
        <v>201</v>
      </c>
      <c r="AQ15011" t="s">
        <v>1024</v>
      </c>
      <c r="AR15011" t="s">
        <v>949</v>
      </c>
      <c r="AS15011" t="s">
        <v>1098</v>
      </c>
      <c r="AT15011" t="s">
        <v>1063</v>
      </c>
      <c r="AU15011" t="s">
        <v>1009</v>
      </c>
      <c r="AV15011" t="s">
        <v>140</v>
      </c>
      <c r="AW15011" t="s">
        <v>1054</v>
      </c>
      <c r="AX15011" t="s">
        <v>1016</v>
      </c>
      <c r="AY15011" t="s">
        <v>140</v>
      </c>
    </row>
    <row r="15012" spans="1:52" x14ac:dyDescent="0.35">
      <c r="A15012" t="s">
        <v>31</v>
      </c>
      <c r="B15012">
        <v>207</v>
      </c>
      <c r="C15012" t="s">
        <v>376</v>
      </c>
      <c r="D15012" t="s">
        <v>1068</v>
      </c>
      <c r="E15012" t="s">
        <v>988</v>
      </c>
      <c r="F15012" t="s">
        <v>915</v>
      </c>
      <c r="G15012" t="s">
        <v>942</v>
      </c>
      <c r="H15012" t="s">
        <v>1018</v>
      </c>
      <c r="I15012" t="s">
        <v>1098</v>
      </c>
      <c r="J15012" t="s">
        <v>460</v>
      </c>
      <c r="K15012" t="s">
        <v>1055</v>
      </c>
      <c r="L15012">
        <v>207</v>
      </c>
      <c r="M15012" t="s">
        <v>859</v>
      </c>
      <c r="N15012" t="s">
        <v>953</v>
      </c>
      <c r="O15012" t="s">
        <v>1053</v>
      </c>
      <c r="P15012" t="s">
        <v>1054</v>
      </c>
      <c r="Q15012" t="s">
        <v>1010</v>
      </c>
      <c r="R15012" t="s">
        <v>1010</v>
      </c>
      <c r="S15012" t="s">
        <v>1012</v>
      </c>
      <c r="T15012" t="s">
        <v>140</v>
      </c>
      <c r="U15012" t="s">
        <v>140</v>
      </c>
      <c r="V15012">
        <v>207</v>
      </c>
      <c r="W15012" t="s">
        <v>931</v>
      </c>
      <c r="X15012" t="s">
        <v>1048</v>
      </c>
      <c r="Y15012" t="s">
        <v>345</v>
      </c>
      <c r="Z15012" t="s">
        <v>1060</v>
      </c>
      <c r="AA15012" t="s">
        <v>1021</v>
      </c>
      <c r="AB15012" t="s">
        <v>1054</v>
      </c>
      <c r="AC15012" t="s">
        <v>967</v>
      </c>
      <c r="AD15012" t="s">
        <v>140</v>
      </c>
      <c r="AE15012" t="s">
        <v>140</v>
      </c>
      <c r="AF15012">
        <v>207</v>
      </c>
      <c r="AG15012" t="s">
        <v>732</v>
      </c>
      <c r="AH15012" t="s">
        <v>1012</v>
      </c>
      <c r="AI15012" t="s">
        <v>1017</v>
      </c>
      <c r="AJ15012" t="s">
        <v>1054</v>
      </c>
      <c r="AK15012" t="s">
        <v>140</v>
      </c>
      <c r="AL15012" t="s">
        <v>140</v>
      </c>
      <c r="AM15012" t="s">
        <v>1098</v>
      </c>
      <c r="AN15012" t="s">
        <v>140</v>
      </c>
      <c r="AO15012" t="s">
        <v>140</v>
      </c>
      <c r="AP15012">
        <v>207</v>
      </c>
      <c r="AQ15012" t="s">
        <v>680</v>
      </c>
      <c r="AR15012" t="s">
        <v>1018</v>
      </c>
      <c r="AS15012" t="s">
        <v>1062</v>
      </c>
      <c r="AT15012" t="s">
        <v>733</v>
      </c>
      <c r="AU15012" t="s">
        <v>1009</v>
      </c>
      <c r="AV15012" t="s">
        <v>140</v>
      </c>
      <c r="AW15012" t="s">
        <v>1044</v>
      </c>
      <c r="AX15012" t="s">
        <v>140</v>
      </c>
      <c r="AY15012" t="s">
        <v>140</v>
      </c>
    </row>
    <row r="15013" spans="1:52" x14ac:dyDescent="0.35">
      <c r="A15013" t="s">
        <v>32</v>
      </c>
      <c r="B15013">
        <v>4927</v>
      </c>
      <c r="C15013" t="s">
        <v>482</v>
      </c>
      <c r="D15013" t="s">
        <v>1070</v>
      </c>
      <c r="E15013" t="s">
        <v>129</v>
      </c>
      <c r="F15013" t="s">
        <v>574</v>
      </c>
      <c r="G15013" t="s">
        <v>869</v>
      </c>
      <c r="H15013" t="s">
        <v>1050</v>
      </c>
      <c r="I15013" t="s">
        <v>1054</v>
      </c>
      <c r="J15013" t="s">
        <v>199</v>
      </c>
      <c r="K15013" t="s">
        <v>1021</v>
      </c>
      <c r="L15013">
        <v>4927</v>
      </c>
      <c r="M15013" t="s">
        <v>663</v>
      </c>
      <c r="N15013" t="s">
        <v>345</v>
      </c>
      <c r="O15013" t="s">
        <v>1007</v>
      </c>
      <c r="P15013" t="s">
        <v>1058</v>
      </c>
      <c r="Q15013" t="s">
        <v>1016</v>
      </c>
      <c r="R15013" t="s">
        <v>1016</v>
      </c>
      <c r="S15013" t="s">
        <v>1019</v>
      </c>
      <c r="T15013" t="s">
        <v>140</v>
      </c>
      <c r="U15013" t="s">
        <v>1008</v>
      </c>
      <c r="V15013">
        <v>4927</v>
      </c>
      <c r="W15013" t="s">
        <v>902</v>
      </c>
      <c r="X15013" t="s">
        <v>1050</v>
      </c>
      <c r="Y15013" t="s">
        <v>875</v>
      </c>
      <c r="Z15013" t="s">
        <v>1018</v>
      </c>
      <c r="AA15013" t="s">
        <v>1017</v>
      </c>
      <c r="AB15013" t="s">
        <v>1016</v>
      </c>
      <c r="AC15013" t="s">
        <v>1007</v>
      </c>
      <c r="AD15013" t="s">
        <v>1012</v>
      </c>
      <c r="AE15013" t="s">
        <v>1008</v>
      </c>
      <c r="AF15013">
        <v>4930</v>
      </c>
      <c r="AG15013" t="s">
        <v>987</v>
      </c>
      <c r="AH15013" t="s">
        <v>1063</v>
      </c>
      <c r="AI15013" t="s">
        <v>940</v>
      </c>
      <c r="AJ15013" t="s">
        <v>1063</v>
      </c>
      <c r="AK15013" t="s">
        <v>1013</v>
      </c>
      <c r="AL15013" t="s">
        <v>1022</v>
      </c>
      <c r="AM15013" t="s">
        <v>1021</v>
      </c>
      <c r="AN15013" t="s">
        <v>1010</v>
      </c>
      <c r="AO15013" t="s">
        <v>1022</v>
      </c>
      <c r="AP15013">
        <v>4927</v>
      </c>
      <c r="AQ15013" t="s">
        <v>1167</v>
      </c>
      <c r="AR15013" t="s">
        <v>949</v>
      </c>
      <c r="AS15013" t="s">
        <v>1023</v>
      </c>
      <c r="AT15013" t="s">
        <v>1050</v>
      </c>
      <c r="AU15013" t="s">
        <v>1063</v>
      </c>
      <c r="AV15013" t="s">
        <v>1008</v>
      </c>
      <c r="AW15013" t="s">
        <v>1043</v>
      </c>
      <c r="AX15013" t="s">
        <v>1013</v>
      </c>
      <c r="AY15013" t="s">
        <v>1013</v>
      </c>
    </row>
    <row r="15015" spans="1:52" x14ac:dyDescent="0.35">
      <c r="A15015" t="s">
        <v>1645</v>
      </c>
    </row>
    <row r="15016" spans="1:52" x14ac:dyDescent="0.35">
      <c r="A15016" t="s">
        <v>2</v>
      </c>
      <c r="B15016" t="s">
        <v>1136</v>
      </c>
      <c r="C15016" t="s">
        <v>1595</v>
      </c>
      <c r="D15016" t="s">
        <v>1596</v>
      </c>
      <c r="E15016" t="s">
        <v>1597</v>
      </c>
      <c r="F15016" t="s">
        <v>1598</v>
      </c>
      <c r="G15016" t="s">
        <v>1599</v>
      </c>
      <c r="H15016" t="s">
        <v>1600</v>
      </c>
      <c r="I15016" t="s">
        <v>1601</v>
      </c>
      <c r="J15016" t="s">
        <v>1602</v>
      </c>
      <c r="K15016" t="s">
        <v>1603</v>
      </c>
      <c r="L15016" t="s">
        <v>1604</v>
      </c>
      <c r="M15016" t="s">
        <v>1605</v>
      </c>
      <c r="N15016" t="s">
        <v>1606</v>
      </c>
      <c r="O15016" t="s">
        <v>1607</v>
      </c>
      <c r="P15016" t="s">
        <v>1608</v>
      </c>
      <c r="Q15016" t="s">
        <v>1609</v>
      </c>
      <c r="R15016" t="s">
        <v>1610</v>
      </c>
      <c r="S15016" t="s">
        <v>1611</v>
      </c>
      <c r="T15016" t="s">
        <v>1612</v>
      </c>
      <c r="U15016" t="s">
        <v>1613</v>
      </c>
      <c r="V15016" t="s">
        <v>1614</v>
      </c>
      <c r="W15016" t="s">
        <v>1615</v>
      </c>
      <c r="X15016" t="s">
        <v>1616</v>
      </c>
      <c r="Y15016" t="s">
        <v>1617</v>
      </c>
      <c r="Z15016" t="s">
        <v>1618</v>
      </c>
      <c r="AA15016" t="s">
        <v>1619</v>
      </c>
      <c r="AB15016" t="s">
        <v>1620</v>
      </c>
      <c r="AC15016" t="s">
        <v>1621</v>
      </c>
      <c r="AD15016" t="s">
        <v>1622</v>
      </c>
      <c r="AE15016" t="s">
        <v>1623</v>
      </c>
      <c r="AF15016" t="s">
        <v>1624</v>
      </c>
      <c r="AG15016" t="s">
        <v>1625</v>
      </c>
      <c r="AH15016" t="s">
        <v>1626</v>
      </c>
      <c r="AI15016" t="s">
        <v>1629</v>
      </c>
      <c r="AJ15016" t="s">
        <v>1630</v>
      </c>
      <c r="AK15016" t="s">
        <v>1631</v>
      </c>
      <c r="AL15016" t="s">
        <v>1633</v>
      </c>
      <c r="AM15016" t="s">
        <v>1632</v>
      </c>
      <c r="AN15016" t="s">
        <v>1627</v>
      </c>
      <c r="AO15016" t="s">
        <v>1628</v>
      </c>
      <c r="AP15016" t="s">
        <v>1634</v>
      </c>
      <c r="AQ15016" t="s">
        <v>1635</v>
      </c>
      <c r="AR15016" t="s">
        <v>1636</v>
      </c>
      <c r="AS15016" t="s">
        <v>1637</v>
      </c>
      <c r="AT15016" t="s">
        <v>1638</v>
      </c>
      <c r="AU15016" t="s">
        <v>1639</v>
      </c>
      <c r="AV15016" t="s">
        <v>1641</v>
      </c>
      <c r="AW15016" t="s">
        <v>1642</v>
      </c>
      <c r="AX15016" t="s">
        <v>1640</v>
      </c>
      <c r="AY15016" t="s">
        <v>1643</v>
      </c>
      <c r="AZ15016" t="s">
        <v>1644</v>
      </c>
    </row>
    <row r="15017" spans="1:52" x14ac:dyDescent="0.35">
      <c r="A15017" t="s">
        <v>8</v>
      </c>
      <c r="B15017" t="s">
        <v>1126</v>
      </c>
      <c r="C15017">
        <v>92</v>
      </c>
      <c r="D15017" t="s">
        <v>437</v>
      </c>
      <c r="E15017" t="s">
        <v>1060</v>
      </c>
      <c r="F15017" t="s">
        <v>999</v>
      </c>
      <c r="G15017" t="s">
        <v>592</v>
      </c>
      <c r="H15017" t="s">
        <v>971</v>
      </c>
      <c r="I15017" t="s">
        <v>954</v>
      </c>
      <c r="J15017" t="s">
        <v>140</v>
      </c>
      <c r="K15017" t="s">
        <v>792</v>
      </c>
      <c r="L15017" t="s">
        <v>1098</v>
      </c>
      <c r="M15017">
        <v>92</v>
      </c>
      <c r="N15017" t="s">
        <v>1175</v>
      </c>
      <c r="O15017" t="s">
        <v>286</v>
      </c>
      <c r="P15017" t="s">
        <v>1060</v>
      </c>
      <c r="Q15017" t="s">
        <v>1011</v>
      </c>
      <c r="R15017" t="s">
        <v>140</v>
      </c>
      <c r="S15017" t="s">
        <v>140</v>
      </c>
      <c r="T15017" t="s">
        <v>1054</v>
      </c>
      <c r="U15017" t="s">
        <v>1098</v>
      </c>
      <c r="V15017" t="s">
        <v>140</v>
      </c>
      <c r="W15017">
        <v>92</v>
      </c>
      <c r="X15017" t="s">
        <v>713</v>
      </c>
      <c r="Y15017" t="s">
        <v>939</v>
      </c>
      <c r="Z15017" t="s">
        <v>515</v>
      </c>
      <c r="AA15017" t="s">
        <v>1049</v>
      </c>
      <c r="AB15017" t="s">
        <v>140</v>
      </c>
      <c r="AC15017" t="s">
        <v>140</v>
      </c>
      <c r="AD15017" t="s">
        <v>733</v>
      </c>
      <c r="AE15017" t="s">
        <v>939</v>
      </c>
      <c r="AF15017" t="s">
        <v>140</v>
      </c>
      <c r="AG15017">
        <v>92</v>
      </c>
      <c r="AH15017" t="s">
        <v>1114</v>
      </c>
      <c r="AI15017" t="s">
        <v>1014</v>
      </c>
      <c r="AJ15017" t="s">
        <v>1007</v>
      </c>
      <c r="AK15017" t="s">
        <v>140</v>
      </c>
      <c r="AL15017" t="s">
        <v>140</v>
      </c>
      <c r="AM15017" t="s">
        <v>1018</v>
      </c>
      <c r="AN15017" t="s">
        <v>1009</v>
      </c>
      <c r="AO15017" t="s">
        <v>1019</v>
      </c>
      <c r="AP15017" t="s">
        <v>140</v>
      </c>
      <c r="AQ15017">
        <v>92</v>
      </c>
      <c r="AR15017" t="s">
        <v>757</v>
      </c>
      <c r="AS15017" t="s">
        <v>1012</v>
      </c>
      <c r="AT15017" t="s">
        <v>801</v>
      </c>
      <c r="AU15017" t="s">
        <v>660</v>
      </c>
      <c r="AV15017" t="s">
        <v>140</v>
      </c>
      <c r="AW15017" t="s">
        <v>1021</v>
      </c>
      <c r="AX15017" t="s">
        <v>1098</v>
      </c>
      <c r="AY15017" t="s">
        <v>140</v>
      </c>
      <c r="AZ15017" t="s">
        <v>140</v>
      </c>
    </row>
    <row r="15018" spans="1:52" x14ac:dyDescent="0.35">
      <c r="A15018" t="s">
        <v>8</v>
      </c>
      <c r="B15018" t="s">
        <v>1127</v>
      </c>
      <c r="C15018">
        <v>111</v>
      </c>
      <c r="D15018" t="s">
        <v>407</v>
      </c>
      <c r="E15018" t="s">
        <v>1070</v>
      </c>
      <c r="F15018" t="s">
        <v>893</v>
      </c>
      <c r="G15018" t="s">
        <v>788</v>
      </c>
      <c r="H15018" t="s">
        <v>1054</v>
      </c>
      <c r="I15018" t="s">
        <v>1021</v>
      </c>
      <c r="J15018" t="s">
        <v>140</v>
      </c>
      <c r="K15018" t="s">
        <v>1000</v>
      </c>
      <c r="L15018" t="s">
        <v>1054</v>
      </c>
      <c r="M15018">
        <v>111</v>
      </c>
      <c r="N15018" t="s">
        <v>106</v>
      </c>
      <c r="O15018" t="s">
        <v>1060</v>
      </c>
      <c r="P15018" t="s">
        <v>147</v>
      </c>
      <c r="Q15018" t="s">
        <v>1058</v>
      </c>
      <c r="R15018" t="s">
        <v>1016</v>
      </c>
      <c r="S15018" t="s">
        <v>140</v>
      </c>
      <c r="T15018" t="s">
        <v>1012</v>
      </c>
      <c r="U15018" t="s">
        <v>140</v>
      </c>
      <c r="V15018" t="s">
        <v>140</v>
      </c>
      <c r="W15018">
        <v>111</v>
      </c>
      <c r="X15018" t="s">
        <v>523</v>
      </c>
      <c r="Y15018" t="s">
        <v>1020</v>
      </c>
      <c r="Z15018" t="s">
        <v>967</v>
      </c>
      <c r="AA15018" t="s">
        <v>140</v>
      </c>
      <c r="AB15018" t="s">
        <v>1020</v>
      </c>
      <c r="AC15018" t="s">
        <v>140</v>
      </c>
      <c r="AD15018" t="s">
        <v>1017</v>
      </c>
      <c r="AE15018" t="s">
        <v>1012</v>
      </c>
      <c r="AF15018" t="s">
        <v>1021</v>
      </c>
      <c r="AG15018">
        <v>111</v>
      </c>
      <c r="AH15018" t="s">
        <v>982</v>
      </c>
      <c r="AI15018" t="s">
        <v>140</v>
      </c>
      <c r="AJ15018" t="s">
        <v>949</v>
      </c>
      <c r="AK15018" t="s">
        <v>140</v>
      </c>
      <c r="AL15018" t="s">
        <v>140</v>
      </c>
      <c r="AM15018" t="s">
        <v>1016</v>
      </c>
      <c r="AN15018" t="s">
        <v>1009</v>
      </c>
      <c r="AO15018" t="s">
        <v>1056</v>
      </c>
      <c r="AP15018" t="s">
        <v>140</v>
      </c>
      <c r="AQ15018">
        <v>111</v>
      </c>
      <c r="AR15018" t="s">
        <v>745</v>
      </c>
      <c r="AS15018" t="s">
        <v>1020</v>
      </c>
      <c r="AT15018" t="s">
        <v>1070</v>
      </c>
      <c r="AU15018" t="s">
        <v>1054</v>
      </c>
      <c r="AV15018" t="s">
        <v>140</v>
      </c>
      <c r="AW15018" t="s">
        <v>89</v>
      </c>
      <c r="AX15018" t="s">
        <v>1054</v>
      </c>
      <c r="AY15018" t="s">
        <v>140</v>
      </c>
      <c r="AZ15018" t="s">
        <v>140</v>
      </c>
    </row>
    <row r="15019" spans="1:52" x14ac:dyDescent="0.35">
      <c r="A15019" t="s">
        <v>8</v>
      </c>
      <c r="B15019" t="s">
        <v>339</v>
      </c>
      <c r="C15019">
        <v>1</v>
      </c>
      <c r="D15019" t="s">
        <v>140</v>
      </c>
      <c r="E15019" t="s">
        <v>140</v>
      </c>
      <c r="F15019" t="s">
        <v>140</v>
      </c>
      <c r="G15019" t="s">
        <v>140</v>
      </c>
      <c r="H15019" t="s">
        <v>140</v>
      </c>
      <c r="I15019" t="s">
        <v>140</v>
      </c>
      <c r="J15019" t="s">
        <v>140</v>
      </c>
      <c r="K15019" t="s">
        <v>177</v>
      </c>
      <c r="L15019" t="s">
        <v>140</v>
      </c>
      <c r="M15019">
        <v>1</v>
      </c>
      <c r="N15019" t="s">
        <v>177</v>
      </c>
      <c r="O15019" t="s">
        <v>140</v>
      </c>
      <c r="P15019" t="s">
        <v>140</v>
      </c>
      <c r="Q15019" t="s">
        <v>140</v>
      </c>
      <c r="R15019" t="s">
        <v>140</v>
      </c>
      <c r="S15019" t="s">
        <v>140</v>
      </c>
      <c r="T15019" t="s">
        <v>140</v>
      </c>
      <c r="U15019" t="s">
        <v>140</v>
      </c>
      <c r="V15019" t="s">
        <v>140</v>
      </c>
      <c r="W15019">
        <v>1</v>
      </c>
      <c r="X15019" t="s">
        <v>177</v>
      </c>
      <c r="Y15019" t="s">
        <v>140</v>
      </c>
      <c r="Z15019" t="s">
        <v>140</v>
      </c>
      <c r="AA15019" t="s">
        <v>140</v>
      </c>
      <c r="AB15019" t="s">
        <v>140</v>
      </c>
      <c r="AC15019" t="s">
        <v>140</v>
      </c>
      <c r="AD15019" t="s">
        <v>140</v>
      </c>
      <c r="AE15019" t="s">
        <v>140</v>
      </c>
      <c r="AF15019" t="s">
        <v>140</v>
      </c>
      <c r="AG15019">
        <v>1</v>
      </c>
      <c r="AH15019" t="s">
        <v>177</v>
      </c>
      <c r="AI15019" t="s">
        <v>140</v>
      </c>
      <c r="AJ15019" t="s">
        <v>140</v>
      </c>
      <c r="AK15019" t="s">
        <v>140</v>
      </c>
      <c r="AL15019" t="s">
        <v>140</v>
      </c>
      <c r="AM15019" t="s">
        <v>140</v>
      </c>
      <c r="AN15019" t="s">
        <v>140</v>
      </c>
      <c r="AO15019" t="s">
        <v>140</v>
      </c>
      <c r="AP15019" t="s">
        <v>140</v>
      </c>
      <c r="AQ15019">
        <v>1</v>
      </c>
      <c r="AR15019" t="s">
        <v>177</v>
      </c>
      <c r="AS15019" t="s">
        <v>140</v>
      </c>
      <c r="AT15019" t="s">
        <v>140</v>
      </c>
      <c r="AU15019" t="s">
        <v>140</v>
      </c>
      <c r="AV15019" t="s">
        <v>140</v>
      </c>
      <c r="AW15019" t="s">
        <v>140</v>
      </c>
      <c r="AX15019" t="s">
        <v>140</v>
      </c>
      <c r="AY15019" t="s">
        <v>140</v>
      </c>
      <c r="AZ15019" t="s">
        <v>140</v>
      </c>
    </row>
    <row r="15020" spans="1:52" x14ac:dyDescent="0.35">
      <c r="A15020" t="s">
        <v>9</v>
      </c>
      <c r="B15020" t="s">
        <v>1126</v>
      </c>
      <c r="C15020">
        <v>77</v>
      </c>
      <c r="D15020" t="s">
        <v>585</v>
      </c>
      <c r="E15020" t="s">
        <v>812</v>
      </c>
      <c r="F15020" t="s">
        <v>103</v>
      </c>
      <c r="G15020" t="s">
        <v>1056</v>
      </c>
      <c r="H15020" t="s">
        <v>515</v>
      </c>
      <c r="I15020" t="s">
        <v>1064</v>
      </c>
      <c r="J15020" t="s">
        <v>140</v>
      </c>
      <c r="K15020" t="s">
        <v>837</v>
      </c>
      <c r="L15020" t="s">
        <v>140</v>
      </c>
      <c r="M15020">
        <v>77</v>
      </c>
      <c r="N15020" t="s">
        <v>1158</v>
      </c>
      <c r="O15020" t="s">
        <v>99</v>
      </c>
      <c r="P15020" t="s">
        <v>1048</v>
      </c>
      <c r="Q15020" t="s">
        <v>140</v>
      </c>
      <c r="R15020" t="s">
        <v>1012</v>
      </c>
      <c r="S15020" t="s">
        <v>140</v>
      </c>
      <c r="T15020" t="s">
        <v>140</v>
      </c>
      <c r="U15020" t="s">
        <v>140</v>
      </c>
      <c r="V15020" t="s">
        <v>1019</v>
      </c>
      <c r="W15020">
        <v>77</v>
      </c>
      <c r="X15020" t="s">
        <v>128</v>
      </c>
      <c r="Y15020" t="s">
        <v>869</v>
      </c>
      <c r="Z15020" t="s">
        <v>1058</v>
      </c>
      <c r="AA15020" t="s">
        <v>939</v>
      </c>
      <c r="AB15020" t="s">
        <v>1007</v>
      </c>
      <c r="AC15020" t="s">
        <v>140</v>
      </c>
      <c r="AD15020" t="s">
        <v>1073</v>
      </c>
      <c r="AE15020" t="s">
        <v>140</v>
      </c>
      <c r="AF15020" t="s">
        <v>1012</v>
      </c>
      <c r="AG15020">
        <v>77</v>
      </c>
      <c r="AH15020" t="s">
        <v>1111</v>
      </c>
      <c r="AI15020" t="s">
        <v>1021</v>
      </c>
      <c r="AJ15020" t="s">
        <v>1043</v>
      </c>
      <c r="AK15020" t="s">
        <v>140</v>
      </c>
      <c r="AL15020" t="s">
        <v>140</v>
      </c>
      <c r="AM15020" t="s">
        <v>1048</v>
      </c>
      <c r="AN15020" t="s">
        <v>140</v>
      </c>
      <c r="AO15020" t="s">
        <v>140</v>
      </c>
      <c r="AP15020" t="s">
        <v>140</v>
      </c>
      <c r="AQ15020">
        <v>77</v>
      </c>
      <c r="AR15020" t="s">
        <v>898</v>
      </c>
      <c r="AS15020" t="s">
        <v>929</v>
      </c>
      <c r="AT15020" t="s">
        <v>1023</v>
      </c>
      <c r="AU15020" t="s">
        <v>1019</v>
      </c>
      <c r="AV15020" t="s">
        <v>140</v>
      </c>
      <c r="AW15020" t="s">
        <v>1066</v>
      </c>
      <c r="AX15020" t="s">
        <v>140</v>
      </c>
      <c r="AY15020" t="s">
        <v>140</v>
      </c>
      <c r="AZ15020" t="s">
        <v>140</v>
      </c>
    </row>
    <row r="15021" spans="1:52" x14ac:dyDescent="0.35">
      <c r="A15021" t="s">
        <v>9</v>
      </c>
      <c r="B15021" t="s">
        <v>1127</v>
      </c>
      <c r="C15021">
        <v>118</v>
      </c>
      <c r="D15021" t="s">
        <v>881</v>
      </c>
      <c r="E15021" t="s">
        <v>919</v>
      </c>
      <c r="F15021" t="s">
        <v>967</v>
      </c>
      <c r="G15021" t="s">
        <v>664</v>
      </c>
      <c r="H15021" t="s">
        <v>954</v>
      </c>
      <c r="I15021" t="s">
        <v>1050</v>
      </c>
      <c r="J15021" t="s">
        <v>1010</v>
      </c>
      <c r="K15021" t="s">
        <v>1065</v>
      </c>
      <c r="L15021" t="s">
        <v>1009</v>
      </c>
      <c r="M15021">
        <v>118</v>
      </c>
      <c r="N15021" t="s">
        <v>661</v>
      </c>
      <c r="O15021" t="s">
        <v>1060</v>
      </c>
      <c r="P15021" t="s">
        <v>1010</v>
      </c>
      <c r="Q15021" t="s">
        <v>140</v>
      </c>
      <c r="R15021" t="s">
        <v>1054</v>
      </c>
      <c r="S15021" t="s">
        <v>140</v>
      </c>
      <c r="T15021" t="s">
        <v>140</v>
      </c>
      <c r="U15021" t="s">
        <v>140</v>
      </c>
      <c r="V15021" t="s">
        <v>140</v>
      </c>
      <c r="W15021">
        <v>118</v>
      </c>
      <c r="X15021" t="s">
        <v>982</v>
      </c>
      <c r="Y15021" t="s">
        <v>1050</v>
      </c>
      <c r="Z15021" t="s">
        <v>1066</v>
      </c>
      <c r="AA15021" t="s">
        <v>1066</v>
      </c>
      <c r="AB15021" t="s">
        <v>1054</v>
      </c>
      <c r="AC15021" t="s">
        <v>140</v>
      </c>
      <c r="AD15021" t="s">
        <v>1021</v>
      </c>
      <c r="AE15021" t="s">
        <v>140</v>
      </c>
      <c r="AF15021" t="s">
        <v>140</v>
      </c>
      <c r="AG15021">
        <v>118</v>
      </c>
      <c r="AH15021" t="s">
        <v>1147</v>
      </c>
      <c r="AI15021" t="s">
        <v>140</v>
      </c>
      <c r="AJ15021" t="s">
        <v>140</v>
      </c>
      <c r="AK15021" t="s">
        <v>140</v>
      </c>
      <c r="AL15021" t="s">
        <v>140</v>
      </c>
      <c r="AM15021" t="s">
        <v>140</v>
      </c>
      <c r="AN15021" t="s">
        <v>140</v>
      </c>
      <c r="AO15021" t="s">
        <v>1050</v>
      </c>
      <c r="AP15021" t="s">
        <v>140</v>
      </c>
      <c r="AQ15021">
        <v>118</v>
      </c>
      <c r="AR15021" t="s">
        <v>1124</v>
      </c>
      <c r="AS15021" t="s">
        <v>1009</v>
      </c>
      <c r="AT15021" t="s">
        <v>1023</v>
      </c>
      <c r="AU15021" t="s">
        <v>140</v>
      </c>
      <c r="AV15021" t="s">
        <v>140</v>
      </c>
      <c r="AW15021" t="s">
        <v>1009</v>
      </c>
      <c r="AX15021" t="s">
        <v>1009</v>
      </c>
      <c r="AY15021" t="s">
        <v>140</v>
      </c>
      <c r="AZ15021" t="s">
        <v>140</v>
      </c>
    </row>
    <row r="15022" spans="1:52" x14ac:dyDescent="0.35">
      <c r="A15022" t="s">
        <v>9</v>
      </c>
      <c r="B15022" t="s">
        <v>339</v>
      </c>
      <c r="C15022">
        <v>6</v>
      </c>
      <c r="D15022" t="s">
        <v>675</v>
      </c>
      <c r="E15022" t="s">
        <v>140</v>
      </c>
      <c r="F15022" t="s">
        <v>140</v>
      </c>
      <c r="G15022" t="s">
        <v>140</v>
      </c>
      <c r="H15022" t="s">
        <v>140</v>
      </c>
      <c r="I15022" t="s">
        <v>140</v>
      </c>
      <c r="J15022" t="s">
        <v>140</v>
      </c>
      <c r="K15022" t="s">
        <v>674</v>
      </c>
      <c r="L15022" t="s">
        <v>140</v>
      </c>
      <c r="M15022">
        <v>6</v>
      </c>
      <c r="N15022" t="s">
        <v>177</v>
      </c>
      <c r="O15022" t="s">
        <v>140</v>
      </c>
      <c r="P15022" t="s">
        <v>140</v>
      </c>
      <c r="Q15022" t="s">
        <v>140</v>
      </c>
      <c r="R15022" t="s">
        <v>140</v>
      </c>
      <c r="S15022" t="s">
        <v>140</v>
      </c>
      <c r="T15022" t="s">
        <v>140</v>
      </c>
      <c r="U15022" t="s">
        <v>140</v>
      </c>
      <c r="V15022" t="s">
        <v>140</v>
      </c>
      <c r="W15022">
        <v>6</v>
      </c>
      <c r="X15022" t="s">
        <v>177</v>
      </c>
      <c r="Y15022" t="s">
        <v>140</v>
      </c>
      <c r="Z15022" t="s">
        <v>140</v>
      </c>
      <c r="AA15022" t="s">
        <v>140</v>
      </c>
      <c r="AB15022" t="s">
        <v>140</v>
      </c>
      <c r="AC15022" t="s">
        <v>140</v>
      </c>
      <c r="AD15022" t="s">
        <v>140</v>
      </c>
      <c r="AE15022" t="s">
        <v>140</v>
      </c>
      <c r="AF15022" t="s">
        <v>140</v>
      </c>
      <c r="AG15022">
        <v>6</v>
      </c>
      <c r="AH15022" t="s">
        <v>177</v>
      </c>
      <c r="AI15022" t="s">
        <v>140</v>
      </c>
      <c r="AJ15022" t="s">
        <v>140</v>
      </c>
      <c r="AK15022" t="s">
        <v>140</v>
      </c>
      <c r="AL15022" t="s">
        <v>140</v>
      </c>
      <c r="AM15022" t="s">
        <v>140</v>
      </c>
      <c r="AN15022" t="s">
        <v>140</v>
      </c>
      <c r="AO15022" t="s">
        <v>140</v>
      </c>
      <c r="AP15022" t="s">
        <v>140</v>
      </c>
      <c r="AQ15022">
        <v>6</v>
      </c>
      <c r="AR15022" t="s">
        <v>177</v>
      </c>
      <c r="AS15022" t="s">
        <v>140</v>
      </c>
      <c r="AT15022" t="s">
        <v>140</v>
      </c>
      <c r="AU15022" t="s">
        <v>140</v>
      </c>
      <c r="AV15022" t="s">
        <v>140</v>
      </c>
      <c r="AW15022" t="s">
        <v>140</v>
      </c>
      <c r="AX15022" t="s">
        <v>140</v>
      </c>
      <c r="AY15022" t="s">
        <v>140</v>
      </c>
      <c r="AZ15022" t="s">
        <v>140</v>
      </c>
    </row>
    <row r="15023" spans="1:52" x14ac:dyDescent="0.35">
      <c r="A15023" t="s">
        <v>10</v>
      </c>
      <c r="B15023" t="s">
        <v>1126</v>
      </c>
      <c r="C15023">
        <v>93</v>
      </c>
      <c r="D15023" t="s">
        <v>822</v>
      </c>
      <c r="E15023" t="s">
        <v>1052</v>
      </c>
      <c r="F15023" t="s">
        <v>107</v>
      </c>
      <c r="G15023" t="s">
        <v>123</v>
      </c>
      <c r="H15023" t="s">
        <v>996</v>
      </c>
      <c r="I15023" t="s">
        <v>515</v>
      </c>
      <c r="J15023" t="s">
        <v>1098</v>
      </c>
      <c r="K15023" t="s">
        <v>882</v>
      </c>
      <c r="L15023" t="s">
        <v>1063</v>
      </c>
      <c r="M15023">
        <v>93</v>
      </c>
      <c r="N15023" t="s">
        <v>670</v>
      </c>
      <c r="O15023" t="s">
        <v>973</v>
      </c>
      <c r="P15023" t="s">
        <v>527</v>
      </c>
      <c r="Q15023" t="s">
        <v>1070</v>
      </c>
      <c r="R15023" t="s">
        <v>140</v>
      </c>
      <c r="S15023" t="s">
        <v>1014</v>
      </c>
      <c r="T15023" t="s">
        <v>1016</v>
      </c>
      <c r="U15023" t="s">
        <v>140</v>
      </c>
      <c r="V15023" t="s">
        <v>140</v>
      </c>
      <c r="W15023">
        <v>93</v>
      </c>
      <c r="X15023" t="s">
        <v>46</v>
      </c>
      <c r="Y15023" t="s">
        <v>1098</v>
      </c>
      <c r="Z15023" t="s">
        <v>371</v>
      </c>
      <c r="AA15023" t="s">
        <v>345</v>
      </c>
      <c r="AB15023" t="s">
        <v>1019</v>
      </c>
      <c r="AC15023" t="s">
        <v>1004</v>
      </c>
      <c r="AD15023" t="s">
        <v>1016</v>
      </c>
      <c r="AE15023" t="s">
        <v>1063</v>
      </c>
      <c r="AF15023" t="s">
        <v>1014</v>
      </c>
      <c r="AG15023">
        <v>93</v>
      </c>
      <c r="AH15023" t="s">
        <v>112</v>
      </c>
      <c r="AI15023" t="s">
        <v>140</v>
      </c>
      <c r="AJ15023" t="s">
        <v>1073</v>
      </c>
      <c r="AK15023" t="s">
        <v>140</v>
      </c>
      <c r="AL15023" t="s">
        <v>1098</v>
      </c>
      <c r="AM15023" t="s">
        <v>1021</v>
      </c>
      <c r="AN15023" t="s">
        <v>1058</v>
      </c>
      <c r="AO15023" t="s">
        <v>919</v>
      </c>
      <c r="AP15023" t="s">
        <v>140</v>
      </c>
      <c r="AQ15023">
        <v>93</v>
      </c>
      <c r="AR15023" t="s">
        <v>989</v>
      </c>
      <c r="AS15023" t="s">
        <v>1011</v>
      </c>
      <c r="AT15023" t="s">
        <v>1046</v>
      </c>
      <c r="AU15023" t="s">
        <v>1058</v>
      </c>
      <c r="AV15023" t="s">
        <v>140</v>
      </c>
      <c r="AW15023" t="s">
        <v>1003</v>
      </c>
      <c r="AX15023" t="s">
        <v>1046</v>
      </c>
      <c r="AY15023" t="s">
        <v>1043</v>
      </c>
      <c r="AZ15023" t="s">
        <v>939</v>
      </c>
    </row>
    <row r="15024" spans="1:52" x14ac:dyDescent="0.35">
      <c r="A15024" t="s">
        <v>10</v>
      </c>
      <c r="B15024" t="s">
        <v>1127</v>
      </c>
      <c r="C15024">
        <v>105</v>
      </c>
      <c r="D15024" t="s">
        <v>211</v>
      </c>
      <c r="E15024" t="s">
        <v>903</v>
      </c>
      <c r="F15024" t="s">
        <v>87</v>
      </c>
      <c r="G15024" t="s">
        <v>1064</v>
      </c>
      <c r="H15024" t="s">
        <v>838</v>
      </c>
      <c r="I15024" t="s">
        <v>1043</v>
      </c>
      <c r="J15024" t="s">
        <v>1060</v>
      </c>
      <c r="K15024" t="s">
        <v>952</v>
      </c>
      <c r="L15024" t="s">
        <v>1012</v>
      </c>
      <c r="M15024">
        <v>105</v>
      </c>
      <c r="N15024" t="s">
        <v>986</v>
      </c>
      <c r="O15024" t="s">
        <v>919</v>
      </c>
      <c r="P15024" t="s">
        <v>1019</v>
      </c>
      <c r="Q15024" t="s">
        <v>515</v>
      </c>
      <c r="R15024" t="s">
        <v>140</v>
      </c>
      <c r="S15024" t="s">
        <v>140</v>
      </c>
      <c r="T15024" t="s">
        <v>1012</v>
      </c>
      <c r="U15024" t="s">
        <v>140</v>
      </c>
      <c r="V15024" t="s">
        <v>140</v>
      </c>
      <c r="W15024">
        <v>105</v>
      </c>
      <c r="X15024" t="s">
        <v>118</v>
      </c>
      <c r="Y15024" t="s">
        <v>940</v>
      </c>
      <c r="Z15024" t="s">
        <v>1073</v>
      </c>
      <c r="AA15024" t="s">
        <v>1098</v>
      </c>
      <c r="AB15024" t="s">
        <v>140</v>
      </c>
      <c r="AC15024" t="s">
        <v>1054</v>
      </c>
      <c r="AD15024" t="s">
        <v>1021</v>
      </c>
      <c r="AE15024" t="s">
        <v>1043</v>
      </c>
      <c r="AF15024" t="s">
        <v>140</v>
      </c>
      <c r="AG15024">
        <v>105</v>
      </c>
      <c r="AH15024" t="s">
        <v>943</v>
      </c>
      <c r="AI15024" t="s">
        <v>140</v>
      </c>
      <c r="AJ15024" t="s">
        <v>140</v>
      </c>
      <c r="AK15024" t="s">
        <v>140</v>
      </c>
      <c r="AL15024" t="s">
        <v>140</v>
      </c>
      <c r="AM15024" t="s">
        <v>1043</v>
      </c>
      <c r="AN15024" t="s">
        <v>1063</v>
      </c>
      <c r="AO15024" t="s">
        <v>838</v>
      </c>
      <c r="AP15024" t="s">
        <v>140</v>
      </c>
      <c r="AQ15024">
        <v>105</v>
      </c>
      <c r="AR15024" t="s">
        <v>768</v>
      </c>
      <c r="AS15024" t="s">
        <v>940</v>
      </c>
      <c r="AT15024" t="s">
        <v>1017</v>
      </c>
      <c r="AU15024" t="s">
        <v>1054</v>
      </c>
      <c r="AV15024" t="s">
        <v>140</v>
      </c>
      <c r="AW15024" t="s">
        <v>1012</v>
      </c>
      <c r="AX15024" t="s">
        <v>1054</v>
      </c>
      <c r="AY15024" t="s">
        <v>140</v>
      </c>
      <c r="AZ15024" t="s">
        <v>140</v>
      </c>
    </row>
    <row r="15025" spans="1:52" x14ac:dyDescent="0.35">
      <c r="A15025" t="s">
        <v>10</v>
      </c>
      <c r="B15025" t="s">
        <v>339</v>
      </c>
      <c r="C15025">
        <v>10</v>
      </c>
      <c r="D15025" t="s">
        <v>428</v>
      </c>
      <c r="E15025" t="s">
        <v>95</v>
      </c>
      <c r="F15025" t="s">
        <v>504</v>
      </c>
      <c r="G15025" t="s">
        <v>1095</v>
      </c>
      <c r="H15025" t="s">
        <v>140</v>
      </c>
      <c r="I15025" t="s">
        <v>983</v>
      </c>
      <c r="J15025" t="s">
        <v>140</v>
      </c>
      <c r="K15025" t="s">
        <v>1004</v>
      </c>
      <c r="L15025" t="s">
        <v>140</v>
      </c>
      <c r="M15025">
        <v>10</v>
      </c>
      <c r="N15025" t="s">
        <v>96</v>
      </c>
      <c r="O15025" t="s">
        <v>95</v>
      </c>
      <c r="P15025" t="s">
        <v>140</v>
      </c>
      <c r="Q15025" t="s">
        <v>140</v>
      </c>
      <c r="R15025" t="s">
        <v>140</v>
      </c>
      <c r="S15025" t="s">
        <v>140</v>
      </c>
      <c r="T15025" t="s">
        <v>140</v>
      </c>
      <c r="U15025" t="s">
        <v>140</v>
      </c>
      <c r="V15025" t="s">
        <v>140</v>
      </c>
      <c r="W15025">
        <v>10</v>
      </c>
      <c r="X15025" t="s">
        <v>1134</v>
      </c>
      <c r="Y15025" t="s">
        <v>140</v>
      </c>
      <c r="Z15025" t="s">
        <v>1095</v>
      </c>
      <c r="AA15025" t="s">
        <v>140</v>
      </c>
      <c r="AB15025" t="s">
        <v>140</v>
      </c>
      <c r="AC15025" t="s">
        <v>140</v>
      </c>
      <c r="AD15025" t="s">
        <v>140</v>
      </c>
      <c r="AE15025" t="s">
        <v>140</v>
      </c>
      <c r="AF15025" t="s">
        <v>140</v>
      </c>
      <c r="AG15025">
        <v>10</v>
      </c>
      <c r="AH15025" t="s">
        <v>96</v>
      </c>
      <c r="AI15025" t="s">
        <v>140</v>
      </c>
      <c r="AJ15025" t="s">
        <v>140</v>
      </c>
      <c r="AK15025" t="s">
        <v>140</v>
      </c>
      <c r="AL15025" t="s">
        <v>140</v>
      </c>
      <c r="AM15025" t="s">
        <v>140</v>
      </c>
      <c r="AN15025" t="s">
        <v>140</v>
      </c>
      <c r="AO15025" t="s">
        <v>95</v>
      </c>
      <c r="AP15025" t="s">
        <v>140</v>
      </c>
      <c r="AQ15025">
        <v>10</v>
      </c>
      <c r="AR15025" t="s">
        <v>859</v>
      </c>
      <c r="AS15025" t="s">
        <v>140</v>
      </c>
      <c r="AT15025" t="s">
        <v>140</v>
      </c>
      <c r="AU15025" t="s">
        <v>860</v>
      </c>
      <c r="AV15025" t="s">
        <v>140</v>
      </c>
      <c r="AW15025" t="s">
        <v>140</v>
      </c>
      <c r="AX15025" t="s">
        <v>140</v>
      </c>
      <c r="AY15025" t="s">
        <v>140</v>
      </c>
      <c r="AZ15025" t="s">
        <v>140</v>
      </c>
    </row>
    <row r="15026" spans="1:52" x14ac:dyDescent="0.35">
      <c r="A15026" t="s">
        <v>11</v>
      </c>
      <c r="B15026" t="s">
        <v>1126</v>
      </c>
      <c r="C15026">
        <v>90</v>
      </c>
      <c r="D15026" t="s">
        <v>508</v>
      </c>
      <c r="E15026" t="s">
        <v>394</v>
      </c>
      <c r="F15026" t="s">
        <v>967</v>
      </c>
      <c r="G15026" t="s">
        <v>729</v>
      </c>
      <c r="H15026" t="s">
        <v>1066</v>
      </c>
      <c r="I15026" t="s">
        <v>1043</v>
      </c>
      <c r="J15026" t="s">
        <v>515</v>
      </c>
      <c r="K15026" t="s">
        <v>521</v>
      </c>
      <c r="L15026" t="s">
        <v>1021</v>
      </c>
      <c r="M15026">
        <v>90</v>
      </c>
      <c r="N15026" t="s">
        <v>596</v>
      </c>
      <c r="O15026" t="s">
        <v>983</v>
      </c>
      <c r="P15026" t="s">
        <v>1068</v>
      </c>
      <c r="Q15026" t="s">
        <v>1019</v>
      </c>
      <c r="R15026" t="s">
        <v>140</v>
      </c>
      <c r="S15026" t="s">
        <v>140</v>
      </c>
      <c r="T15026" t="s">
        <v>140</v>
      </c>
      <c r="U15026" t="s">
        <v>140</v>
      </c>
      <c r="V15026" t="s">
        <v>140</v>
      </c>
      <c r="W15026">
        <v>90</v>
      </c>
      <c r="X15026" t="s">
        <v>96</v>
      </c>
      <c r="Y15026" t="s">
        <v>1019</v>
      </c>
      <c r="Z15026" t="s">
        <v>664</v>
      </c>
      <c r="AA15026" t="s">
        <v>1011</v>
      </c>
      <c r="AB15026" t="s">
        <v>1009</v>
      </c>
      <c r="AC15026" t="s">
        <v>140</v>
      </c>
      <c r="AD15026" t="s">
        <v>1050</v>
      </c>
      <c r="AE15026" t="s">
        <v>1063</v>
      </c>
      <c r="AF15026" t="s">
        <v>140</v>
      </c>
      <c r="AG15026">
        <v>90</v>
      </c>
      <c r="AH15026" t="s">
        <v>96</v>
      </c>
      <c r="AI15026" t="s">
        <v>1020</v>
      </c>
      <c r="AJ15026" t="s">
        <v>140</v>
      </c>
      <c r="AK15026" t="s">
        <v>140</v>
      </c>
      <c r="AL15026" t="s">
        <v>1073</v>
      </c>
      <c r="AM15026" t="s">
        <v>1048</v>
      </c>
      <c r="AN15026" t="s">
        <v>1009</v>
      </c>
      <c r="AO15026" t="s">
        <v>1043</v>
      </c>
      <c r="AP15026" t="s">
        <v>140</v>
      </c>
      <c r="AQ15026">
        <v>90</v>
      </c>
      <c r="AR15026" t="s">
        <v>1086</v>
      </c>
      <c r="AS15026" t="s">
        <v>1046</v>
      </c>
      <c r="AT15026" t="s">
        <v>515</v>
      </c>
      <c r="AU15026" t="s">
        <v>1070</v>
      </c>
      <c r="AV15026" t="s">
        <v>140</v>
      </c>
      <c r="AW15026" t="s">
        <v>1050</v>
      </c>
      <c r="AX15026" t="s">
        <v>1063</v>
      </c>
      <c r="AY15026" t="s">
        <v>140</v>
      </c>
      <c r="AZ15026" t="s">
        <v>140</v>
      </c>
    </row>
    <row r="15027" spans="1:52" x14ac:dyDescent="0.35">
      <c r="A15027" t="s">
        <v>11</v>
      </c>
      <c r="B15027" t="s">
        <v>1127</v>
      </c>
      <c r="C15027">
        <v>111</v>
      </c>
      <c r="D15027" t="s">
        <v>70</v>
      </c>
      <c r="E15027" t="s">
        <v>1007</v>
      </c>
      <c r="F15027" t="s">
        <v>824</v>
      </c>
      <c r="G15027" t="s">
        <v>801</v>
      </c>
      <c r="H15027" t="s">
        <v>1068</v>
      </c>
      <c r="I15027" t="s">
        <v>971</v>
      </c>
      <c r="J15027" t="s">
        <v>775</v>
      </c>
      <c r="K15027" t="s">
        <v>405</v>
      </c>
      <c r="L15027" t="s">
        <v>1016</v>
      </c>
      <c r="M15027">
        <v>111</v>
      </c>
      <c r="N15027" t="s">
        <v>1108</v>
      </c>
      <c r="O15027" t="s">
        <v>1058</v>
      </c>
      <c r="P15027" t="s">
        <v>1019</v>
      </c>
      <c r="Q15027" t="s">
        <v>1013</v>
      </c>
      <c r="R15027" t="s">
        <v>140</v>
      </c>
      <c r="S15027" t="s">
        <v>140</v>
      </c>
      <c r="T15027" t="s">
        <v>140</v>
      </c>
      <c r="U15027" t="s">
        <v>140</v>
      </c>
      <c r="V15027" t="s">
        <v>140</v>
      </c>
      <c r="W15027">
        <v>111</v>
      </c>
      <c r="X15027" t="s">
        <v>1114</v>
      </c>
      <c r="Y15027" t="s">
        <v>1043</v>
      </c>
      <c r="Z15027" t="s">
        <v>1046</v>
      </c>
      <c r="AA15027" t="s">
        <v>1051</v>
      </c>
      <c r="AB15027" t="s">
        <v>140</v>
      </c>
      <c r="AC15027" t="s">
        <v>775</v>
      </c>
      <c r="AD15027" t="s">
        <v>140</v>
      </c>
      <c r="AE15027" t="s">
        <v>140</v>
      </c>
      <c r="AF15027" t="s">
        <v>140</v>
      </c>
      <c r="AG15027">
        <v>111</v>
      </c>
      <c r="AH15027" t="s">
        <v>1113</v>
      </c>
      <c r="AI15027" t="s">
        <v>1012</v>
      </c>
      <c r="AJ15027" t="s">
        <v>775</v>
      </c>
      <c r="AK15027" t="s">
        <v>775</v>
      </c>
      <c r="AL15027" t="s">
        <v>140</v>
      </c>
      <c r="AM15027" t="s">
        <v>140</v>
      </c>
      <c r="AN15027" t="s">
        <v>140</v>
      </c>
      <c r="AO15027" t="s">
        <v>949</v>
      </c>
      <c r="AP15027" t="s">
        <v>140</v>
      </c>
      <c r="AQ15027">
        <v>111</v>
      </c>
      <c r="AR15027" t="s">
        <v>997</v>
      </c>
      <c r="AS15027" t="s">
        <v>140</v>
      </c>
      <c r="AT15027" t="s">
        <v>775</v>
      </c>
      <c r="AU15027" t="s">
        <v>954</v>
      </c>
      <c r="AV15027" t="s">
        <v>140</v>
      </c>
      <c r="AW15027" t="s">
        <v>140</v>
      </c>
      <c r="AX15027" t="s">
        <v>140</v>
      </c>
      <c r="AY15027" t="s">
        <v>140</v>
      </c>
      <c r="AZ15027" t="s">
        <v>1016</v>
      </c>
    </row>
    <row r="15028" spans="1:52" x14ac:dyDescent="0.35">
      <c r="A15028" t="s">
        <v>11</v>
      </c>
      <c r="B15028" t="s">
        <v>339</v>
      </c>
      <c r="C15028">
        <v>5</v>
      </c>
      <c r="D15028" t="s">
        <v>818</v>
      </c>
      <c r="E15028" t="s">
        <v>140</v>
      </c>
      <c r="F15028" t="s">
        <v>968</v>
      </c>
      <c r="G15028" t="s">
        <v>405</v>
      </c>
      <c r="H15028" t="s">
        <v>140</v>
      </c>
      <c r="I15028" t="s">
        <v>140</v>
      </c>
      <c r="J15028" t="s">
        <v>140</v>
      </c>
      <c r="K15028" t="s">
        <v>836</v>
      </c>
      <c r="L15028" t="s">
        <v>140</v>
      </c>
      <c r="M15028">
        <v>5</v>
      </c>
      <c r="N15028" t="s">
        <v>177</v>
      </c>
      <c r="O15028" t="s">
        <v>140</v>
      </c>
      <c r="P15028" t="s">
        <v>140</v>
      </c>
      <c r="Q15028" t="s">
        <v>140</v>
      </c>
      <c r="R15028" t="s">
        <v>140</v>
      </c>
      <c r="S15028" t="s">
        <v>140</v>
      </c>
      <c r="T15028" t="s">
        <v>140</v>
      </c>
      <c r="U15028" t="s">
        <v>140</v>
      </c>
      <c r="V15028" t="s">
        <v>140</v>
      </c>
      <c r="W15028">
        <v>5</v>
      </c>
      <c r="X15028" t="s">
        <v>969</v>
      </c>
      <c r="Y15028" t="s">
        <v>140</v>
      </c>
      <c r="Z15028" t="s">
        <v>968</v>
      </c>
      <c r="AA15028" t="s">
        <v>140</v>
      </c>
      <c r="AB15028" t="s">
        <v>140</v>
      </c>
      <c r="AC15028" t="s">
        <v>140</v>
      </c>
      <c r="AD15028" t="s">
        <v>140</v>
      </c>
      <c r="AE15028" t="s">
        <v>140</v>
      </c>
      <c r="AF15028" t="s">
        <v>140</v>
      </c>
      <c r="AG15028">
        <v>5</v>
      </c>
      <c r="AH15028" t="s">
        <v>969</v>
      </c>
      <c r="AI15028" t="s">
        <v>140</v>
      </c>
      <c r="AJ15028" t="s">
        <v>140</v>
      </c>
      <c r="AK15028" t="s">
        <v>140</v>
      </c>
      <c r="AL15028" t="s">
        <v>140</v>
      </c>
      <c r="AM15028" t="s">
        <v>140</v>
      </c>
      <c r="AN15028" t="s">
        <v>140</v>
      </c>
      <c r="AO15028" t="s">
        <v>968</v>
      </c>
      <c r="AP15028" t="s">
        <v>140</v>
      </c>
      <c r="AQ15028">
        <v>5</v>
      </c>
      <c r="AR15028" t="s">
        <v>177</v>
      </c>
      <c r="AS15028" t="s">
        <v>140</v>
      </c>
      <c r="AT15028" t="s">
        <v>140</v>
      </c>
      <c r="AU15028" t="s">
        <v>140</v>
      </c>
      <c r="AV15028" t="s">
        <v>140</v>
      </c>
      <c r="AW15028" t="s">
        <v>140</v>
      </c>
      <c r="AX15028" t="s">
        <v>140</v>
      </c>
      <c r="AY15028" t="s">
        <v>140</v>
      </c>
      <c r="AZ15028" t="s">
        <v>140</v>
      </c>
    </row>
    <row r="15029" spans="1:52" x14ac:dyDescent="0.35">
      <c r="A15029" t="s">
        <v>12</v>
      </c>
      <c r="B15029" t="s">
        <v>1126</v>
      </c>
      <c r="C15029">
        <v>96</v>
      </c>
      <c r="D15029" t="s">
        <v>550</v>
      </c>
      <c r="E15029" t="s">
        <v>824</v>
      </c>
      <c r="F15029" t="s">
        <v>412</v>
      </c>
      <c r="G15029" t="s">
        <v>942</v>
      </c>
      <c r="H15029" t="s">
        <v>1052</v>
      </c>
      <c r="I15029" t="s">
        <v>1098</v>
      </c>
      <c r="J15029" t="s">
        <v>949</v>
      </c>
      <c r="K15029" t="s">
        <v>994</v>
      </c>
      <c r="L15029" t="s">
        <v>1011</v>
      </c>
      <c r="M15029">
        <v>96</v>
      </c>
      <c r="N15029" t="s">
        <v>768</v>
      </c>
      <c r="O15029" t="s">
        <v>1043</v>
      </c>
      <c r="P15029" t="s">
        <v>1017</v>
      </c>
      <c r="Q15029" t="s">
        <v>940</v>
      </c>
      <c r="R15029" t="s">
        <v>1021</v>
      </c>
      <c r="S15029" t="s">
        <v>140</v>
      </c>
      <c r="T15029" t="s">
        <v>140</v>
      </c>
      <c r="U15029" t="s">
        <v>140</v>
      </c>
      <c r="V15029" t="s">
        <v>140</v>
      </c>
      <c r="W15029">
        <v>96</v>
      </c>
      <c r="X15029" t="s">
        <v>589</v>
      </c>
      <c r="Y15029" t="s">
        <v>1052</v>
      </c>
      <c r="Z15029" t="s">
        <v>99</v>
      </c>
      <c r="AA15029" t="s">
        <v>988</v>
      </c>
      <c r="AB15029" t="s">
        <v>875</v>
      </c>
      <c r="AC15029" t="s">
        <v>140</v>
      </c>
      <c r="AD15029" t="s">
        <v>1047</v>
      </c>
      <c r="AE15029" t="s">
        <v>954</v>
      </c>
      <c r="AF15029" t="s">
        <v>1021</v>
      </c>
      <c r="AG15029">
        <v>96</v>
      </c>
      <c r="AH15029" t="s">
        <v>732</v>
      </c>
      <c r="AI15029" t="s">
        <v>940</v>
      </c>
      <c r="AJ15029" t="s">
        <v>140</v>
      </c>
      <c r="AK15029" t="s">
        <v>140</v>
      </c>
      <c r="AL15029" t="s">
        <v>140</v>
      </c>
      <c r="AM15029" t="s">
        <v>140</v>
      </c>
      <c r="AN15029" t="s">
        <v>1011</v>
      </c>
      <c r="AO15029" t="s">
        <v>1021</v>
      </c>
      <c r="AP15029" t="s">
        <v>140</v>
      </c>
      <c r="AQ15029">
        <v>96</v>
      </c>
      <c r="AR15029" t="s">
        <v>825</v>
      </c>
      <c r="AS15029" t="s">
        <v>1051</v>
      </c>
      <c r="AT15029" t="s">
        <v>875</v>
      </c>
      <c r="AU15029" t="s">
        <v>733</v>
      </c>
      <c r="AV15029" t="s">
        <v>140</v>
      </c>
      <c r="AW15029" t="s">
        <v>929</v>
      </c>
      <c r="AX15029" t="s">
        <v>1021</v>
      </c>
      <c r="AY15029" t="s">
        <v>140</v>
      </c>
      <c r="AZ15029" t="s">
        <v>1063</v>
      </c>
    </row>
    <row r="15030" spans="1:52" x14ac:dyDescent="0.35">
      <c r="A15030" t="s">
        <v>12</v>
      </c>
      <c r="B15030" t="s">
        <v>1127</v>
      </c>
      <c r="C15030">
        <v>100</v>
      </c>
      <c r="D15030" t="s">
        <v>508</v>
      </c>
      <c r="E15030" t="s">
        <v>660</v>
      </c>
      <c r="F15030" t="s">
        <v>147</v>
      </c>
      <c r="G15030" t="s">
        <v>121</v>
      </c>
      <c r="H15030" t="s">
        <v>660</v>
      </c>
      <c r="I15030" t="s">
        <v>996</v>
      </c>
      <c r="J15030" t="s">
        <v>1004</v>
      </c>
      <c r="K15030" t="s">
        <v>871</v>
      </c>
      <c r="L15030" t="s">
        <v>140</v>
      </c>
      <c r="M15030">
        <v>100</v>
      </c>
      <c r="N15030" t="s">
        <v>936</v>
      </c>
      <c r="O15030" t="s">
        <v>1048</v>
      </c>
      <c r="P15030" t="s">
        <v>1046</v>
      </c>
      <c r="Q15030" t="s">
        <v>939</v>
      </c>
      <c r="R15030" t="s">
        <v>1019</v>
      </c>
      <c r="S15030" t="s">
        <v>1019</v>
      </c>
      <c r="T15030" t="s">
        <v>140</v>
      </c>
      <c r="U15030" t="s">
        <v>140</v>
      </c>
      <c r="V15030" t="s">
        <v>1017</v>
      </c>
      <c r="W15030">
        <v>100</v>
      </c>
      <c r="X15030" t="s">
        <v>969</v>
      </c>
      <c r="Y15030" t="s">
        <v>1019</v>
      </c>
      <c r="Z15030" t="s">
        <v>527</v>
      </c>
      <c r="AA15030" t="s">
        <v>1048</v>
      </c>
      <c r="AB15030" t="s">
        <v>140</v>
      </c>
      <c r="AC15030" t="s">
        <v>1019</v>
      </c>
      <c r="AD15030" t="s">
        <v>1052</v>
      </c>
      <c r="AE15030" t="s">
        <v>1017</v>
      </c>
      <c r="AF15030" t="s">
        <v>1019</v>
      </c>
      <c r="AG15030">
        <v>100</v>
      </c>
      <c r="AH15030" t="s">
        <v>719</v>
      </c>
      <c r="AI15030" t="s">
        <v>1004</v>
      </c>
      <c r="AJ15030" t="s">
        <v>1019</v>
      </c>
      <c r="AK15030" t="s">
        <v>140</v>
      </c>
      <c r="AL15030" t="s">
        <v>140</v>
      </c>
      <c r="AM15030" t="s">
        <v>1019</v>
      </c>
      <c r="AN15030" t="s">
        <v>939</v>
      </c>
      <c r="AO15030" t="s">
        <v>838</v>
      </c>
      <c r="AP15030" t="s">
        <v>140</v>
      </c>
      <c r="AQ15030">
        <v>100</v>
      </c>
      <c r="AR15030" t="s">
        <v>986</v>
      </c>
      <c r="AS15030" t="s">
        <v>140</v>
      </c>
      <c r="AT15030" t="s">
        <v>1068</v>
      </c>
      <c r="AU15030" t="s">
        <v>1019</v>
      </c>
      <c r="AV15030" t="s">
        <v>140</v>
      </c>
      <c r="AW15030" t="s">
        <v>1019</v>
      </c>
      <c r="AX15030" t="s">
        <v>939</v>
      </c>
      <c r="AY15030" t="s">
        <v>1058</v>
      </c>
      <c r="AZ15030" t="s">
        <v>140</v>
      </c>
    </row>
    <row r="15031" spans="1:52" x14ac:dyDescent="0.35">
      <c r="A15031" t="s">
        <v>12</v>
      </c>
      <c r="B15031" t="s">
        <v>339</v>
      </c>
      <c r="C15031">
        <v>13</v>
      </c>
      <c r="D15031" t="s">
        <v>465</v>
      </c>
      <c r="E15031" t="s">
        <v>140</v>
      </c>
      <c r="F15031" t="s">
        <v>365</v>
      </c>
      <c r="G15031" t="s">
        <v>942</v>
      </c>
      <c r="H15031" t="s">
        <v>942</v>
      </c>
      <c r="I15031" t="s">
        <v>942</v>
      </c>
      <c r="J15031" t="s">
        <v>140</v>
      </c>
      <c r="K15031" t="s">
        <v>456</v>
      </c>
      <c r="L15031" t="s">
        <v>140</v>
      </c>
      <c r="M15031">
        <v>13</v>
      </c>
      <c r="N15031" t="s">
        <v>745</v>
      </c>
      <c r="O15031" t="s">
        <v>942</v>
      </c>
      <c r="P15031" t="s">
        <v>942</v>
      </c>
      <c r="Q15031" t="s">
        <v>140</v>
      </c>
      <c r="R15031" t="s">
        <v>140</v>
      </c>
      <c r="S15031" t="s">
        <v>140</v>
      </c>
      <c r="T15031" t="s">
        <v>140</v>
      </c>
      <c r="U15031" t="s">
        <v>140</v>
      </c>
      <c r="V15031" t="s">
        <v>140</v>
      </c>
      <c r="W15031">
        <v>13</v>
      </c>
      <c r="X15031" t="s">
        <v>384</v>
      </c>
      <c r="Y15031" t="s">
        <v>942</v>
      </c>
      <c r="Z15031" t="s">
        <v>942</v>
      </c>
      <c r="AA15031" t="s">
        <v>140</v>
      </c>
      <c r="AB15031" t="s">
        <v>942</v>
      </c>
      <c r="AC15031" t="s">
        <v>140</v>
      </c>
      <c r="AD15031" t="s">
        <v>942</v>
      </c>
      <c r="AE15031" t="s">
        <v>140</v>
      </c>
      <c r="AF15031" t="s">
        <v>140</v>
      </c>
      <c r="AG15031">
        <v>13</v>
      </c>
      <c r="AH15031" t="s">
        <v>943</v>
      </c>
      <c r="AI15031" t="s">
        <v>140</v>
      </c>
      <c r="AJ15031" t="s">
        <v>140</v>
      </c>
      <c r="AK15031" t="s">
        <v>140</v>
      </c>
      <c r="AL15031" t="s">
        <v>140</v>
      </c>
      <c r="AM15031" t="s">
        <v>140</v>
      </c>
      <c r="AN15031" t="s">
        <v>942</v>
      </c>
      <c r="AO15031" t="s">
        <v>140</v>
      </c>
      <c r="AP15031" t="s">
        <v>140</v>
      </c>
      <c r="AQ15031">
        <v>13</v>
      </c>
      <c r="AR15031" t="s">
        <v>621</v>
      </c>
      <c r="AS15031" t="s">
        <v>140</v>
      </c>
      <c r="AT15031" t="s">
        <v>746</v>
      </c>
      <c r="AU15031" t="s">
        <v>140</v>
      </c>
      <c r="AV15031" t="s">
        <v>140</v>
      </c>
      <c r="AW15031" t="s">
        <v>942</v>
      </c>
      <c r="AX15031" t="s">
        <v>140</v>
      </c>
      <c r="AY15031" t="s">
        <v>140</v>
      </c>
      <c r="AZ15031" t="s">
        <v>140</v>
      </c>
    </row>
    <row r="15032" spans="1:52" x14ac:dyDescent="0.35">
      <c r="A15032" t="s">
        <v>13</v>
      </c>
      <c r="B15032" t="s">
        <v>1126</v>
      </c>
      <c r="C15032">
        <v>85</v>
      </c>
      <c r="D15032" t="s">
        <v>375</v>
      </c>
      <c r="E15032" t="s">
        <v>971</v>
      </c>
      <c r="F15032" t="s">
        <v>394</v>
      </c>
      <c r="G15032" t="s">
        <v>937</v>
      </c>
      <c r="H15032" t="s">
        <v>131</v>
      </c>
      <c r="I15032" t="s">
        <v>140</v>
      </c>
      <c r="J15032" t="s">
        <v>140</v>
      </c>
      <c r="K15032" t="s">
        <v>363</v>
      </c>
      <c r="L15032" t="s">
        <v>140</v>
      </c>
      <c r="M15032">
        <v>85</v>
      </c>
      <c r="N15032" t="s">
        <v>969</v>
      </c>
      <c r="O15032" t="s">
        <v>875</v>
      </c>
      <c r="P15032" t="s">
        <v>801</v>
      </c>
      <c r="Q15032" t="s">
        <v>954</v>
      </c>
      <c r="R15032" t="s">
        <v>1014</v>
      </c>
      <c r="S15032" t="s">
        <v>1012</v>
      </c>
      <c r="T15032" t="s">
        <v>1011</v>
      </c>
      <c r="U15032" t="s">
        <v>140</v>
      </c>
      <c r="V15032" t="s">
        <v>140</v>
      </c>
      <c r="W15032">
        <v>85</v>
      </c>
      <c r="X15032" t="s">
        <v>896</v>
      </c>
      <c r="Y15032" t="s">
        <v>1007</v>
      </c>
      <c r="Z15032" t="s">
        <v>867</v>
      </c>
      <c r="AA15032" t="s">
        <v>1064</v>
      </c>
      <c r="AB15032" t="s">
        <v>1014</v>
      </c>
      <c r="AC15032" t="s">
        <v>1012</v>
      </c>
      <c r="AD15032" t="s">
        <v>1018</v>
      </c>
      <c r="AE15032" t="s">
        <v>140</v>
      </c>
      <c r="AF15032" t="s">
        <v>140</v>
      </c>
      <c r="AG15032">
        <v>85</v>
      </c>
      <c r="AH15032" t="s">
        <v>1123</v>
      </c>
      <c r="AI15032" t="s">
        <v>1098</v>
      </c>
      <c r="AJ15032" t="s">
        <v>140</v>
      </c>
      <c r="AK15032" t="s">
        <v>140</v>
      </c>
      <c r="AL15032" t="s">
        <v>1011</v>
      </c>
      <c r="AM15032" t="s">
        <v>1011</v>
      </c>
      <c r="AN15032" t="s">
        <v>140</v>
      </c>
      <c r="AO15032" t="s">
        <v>1014</v>
      </c>
      <c r="AP15032" t="s">
        <v>140</v>
      </c>
      <c r="AQ15032">
        <v>85</v>
      </c>
      <c r="AR15032" t="s">
        <v>419</v>
      </c>
      <c r="AS15032" t="s">
        <v>869</v>
      </c>
      <c r="AT15032" t="s">
        <v>643</v>
      </c>
      <c r="AU15032" t="s">
        <v>664</v>
      </c>
      <c r="AV15032" t="s">
        <v>1014</v>
      </c>
      <c r="AW15032" t="s">
        <v>1023</v>
      </c>
      <c r="AX15032" t="s">
        <v>140</v>
      </c>
      <c r="AY15032" t="s">
        <v>1019</v>
      </c>
      <c r="AZ15032" t="s">
        <v>1012</v>
      </c>
    </row>
    <row r="15033" spans="1:52" x14ac:dyDescent="0.35">
      <c r="A15033" t="s">
        <v>13</v>
      </c>
      <c r="B15033" t="s">
        <v>1127</v>
      </c>
      <c r="C15033">
        <v>112</v>
      </c>
      <c r="D15033" t="s">
        <v>314</v>
      </c>
      <c r="E15033" t="s">
        <v>664</v>
      </c>
      <c r="F15033" t="s">
        <v>973</v>
      </c>
      <c r="G15033" t="s">
        <v>87</v>
      </c>
      <c r="H15033" t="s">
        <v>1057</v>
      </c>
      <c r="I15033" t="s">
        <v>1060</v>
      </c>
      <c r="J15033" t="s">
        <v>1050</v>
      </c>
      <c r="K15033" t="s">
        <v>470</v>
      </c>
      <c r="L15033" t="s">
        <v>1054</v>
      </c>
      <c r="M15033">
        <v>112</v>
      </c>
      <c r="N15033" t="s">
        <v>647</v>
      </c>
      <c r="O15033" t="s">
        <v>548</v>
      </c>
      <c r="P15033" t="s">
        <v>940</v>
      </c>
      <c r="Q15033" t="s">
        <v>1058</v>
      </c>
      <c r="R15033" t="s">
        <v>1013</v>
      </c>
      <c r="S15033" t="s">
        <v>140</v>
      </c>
      <c r="T15033" t="s">
        <v>1019</v>
      </c>
      <c r="U15033" t="s">
        <v>140</v>
      </c>
      <c r="V15033" t="s">
        <v>140</v>
      </c>
      <c r="W15033">
        <v>112</v>
      </c>
      <c r="X15033" t="s">
        <v>1077</v>
      </c>
      <c r="Y15033" t="s">
        <v>1060</v>
      </c>
      <c r="Z15033" t="s">
        <v>1070</v>
      </c>
      <c r="AA15033" t="s">
        <v>775</v>
      </c>
      <c r="AB15033" t="s">
        <v>775</v>
      </c>
      <c r="AC15033" t="s">
        <v>1013</v>
      </c>
      <c r="AD15033" t="s">
        <v>1018</v>
      </c>
      <c r="AE15033" t="s">
        <v>940</v>
      </c>
      <c r="AF15033" t="s">
        <v>140</v>
      </c>
      <c r="AG15033">
        <v>112</v>
      </c>
      <c r="AH15033" t="s">
        <v>787</v>
      </c>
      <c r="AI15033" t="s">
        <v>140</v>
      </c>
      <c r="AJ15033" t="s">
        <v>1054</v>
      </c>
      <c r="AK15033" t="s">
        <v>140</v>
      </c>
      <c r="AL15033" t="s">
        <v>140</v>
      </c>
      <c r="AM15033" t="s">
        <v>949</v>
      </c>
      <c r="AN15033" t="s">
        <v>1013</v>
      </c>
      <c r="AO15033" t="s">
        <v>838</v>
      </c>
      <c r="AP15033" t="s">
        <v>140</v>
      </c>
      <c r="AQ15033">
        <v>112</v>
      </c>
      <c r="AR15033" t="s">
        <v>88</v>
      </c>
      <c r="AS15033" t="s">
        <v>1054</v>
      </c>
      <c r="AT15033" t="s">
        <v>1051</v>
      </c>
      <c r="AU15033" t="s">
        <v>1019</v>
      </c>
      <c r="AV15033" t="s">
        <v>140</v>
      </c>
      <c r="AW15033" t="s">
        <v>1013</v>
      </c>
      <c r="AX15033" t="s">
        <v>1019</v>
      </c>
      <c r="AY15033" t="s">
        <v>1019</v>
      </c>
      <c r="AZ15033" t="s">
        <v>1013</v>
      </c>
    </row>
    <row r="15034" spans="1:52" x14ac:dyDescent="0.35">
      <c r="A15034" t="s">
        <v>13</v>
      </c>
      <c r="B15034" t="s">
        <v>339</v>
      </c>
      <c r="C15034">
        <v>9</v>
      </c>
      <c r="D15034" t="s">
        <v>703</v>
      </c>
      <c r="E15034" t="s">
        <v>140</v>
      </c>
      <c r="F15034" t="s">
        <v>879</v>
      </c>
      <c r="G15034" t="s">
        <v>140</v>
      </c>
      <c r="H15034" t="s">
        <v>1102</v>
      </c>
      <c r="I15034" t="s">
        <v>140</v>
      </c>
      <c r="J15034" t="s">
        <v>1102</v>
      </c>
      <c r="K15034" t="s">
        <v>1085</v>
      </c>
      <c r="L15034" t="s">
        <v>140</v>
      </c>
      <c r="M15034">
        <v>9</v>
      </c>
      <c r="N15034" t="s">
        <v>531</v>
      </c>
      <c r="O15034" t="s">
        <v>140</v>
      </c>
      <c r="P15034" t="s">
        <v>532</v>
      </c>
      <c r="Q15034" t="s">
        <v>140</v>
      </c>
      <c r="R15034" t="s">
        <v>140</v>
      </c>
      <c r="S15034" t="s">
        <v>140</v>
      </c>
      <c r="T15034" t="s">
        <v>140</v>
      </c>
      <c r="U15034" t="s">
        <v>140</v>
      </c>
      <c r="V15034" t="s">
        <v>140</v>
      </c>
      <c r="W15034">
        <v>9</v>
      </c>
      <c r="X15034" t="s">
        <v>357</v>
      </c>
      <c r="Y15034" t="s">
        <v>140</v>
      </c>
      <c r="Z15034" t="s">
        <v>356</v>
      </c>
      <c r="AA15034" t="s">
        <v>140</v>
      </c>
      <c r="AB15034" t="s">
        <v>140</v>
      </c>
      <c r="AC15034" t="s">
        <v>140</v>
      </c>
      <c r="AD15034" t="s">
        <v>140</v>
      </c>
      <c r="AE15034" t="s">
        <v>140</v>
      </c>
      <c r="AF15034" t="s">
        <v>140</v>
      </c>
      <c r="AG15034">
        <v>9</v>
      </c>
      <c r="AH15034" t="s">
        <v>1086</v>
      </c>
      <c r="AI15034" t="s">
        <v>1085</v>
      </c>
      <c r="AJ15034" t="s">
        <v>140</v>
      </c>
      <c r="AK15034" t="s">
        <v>140</v>
      </c>
      <c r="AL15034" t="s">
        <v>140</v>
      </c>
      <c r="AM15034" t="s">
        <v>140</v>
      </c>
      <c r="AN15034" t="s">
        <v>140</v>
      </c>
      <c r="AO15034" t="s">
        <v>140</v>
      </c>
      <c r="AP15034" t="s">
        <v>140</v>
      </c>
      <c r="AQ15034">
        <v>9</v>
      </c>
      <c r="AR15034" t="s">
        <v>951</v>
      </c>
      <c r="AS15034" t="s">
        <v>140</v>
      </c>
      <c r="AT15034" t="s">
        <v>952</v>
      </c>
      <c r="AU15034" t="s">
        <v>140</v>
      </c>
      <c r="AV15034" t="s">
        <v>140</v>
      </c>
      <c r="AW15034" t="s">
        <v>140</v>
      </c>
      <c r="AX15034" t="s">
        <v>140</v>
      </c>
      <c r="AY15034" t="s">
        <v>140</v>
      </c>
      <c r="AZ15034" t="s">
        <v>140</v>
      </c>
    </row>
    <row r="15035" spans="1:52" x14ac:dyDescent="0.35">
      <c r="A15035" t="s">
        <v>14</v>
      </c>
      <c r="B15035" t="s">
        <v>1126</v>
      </c>
      <c r="C15035">
        <v>77</v>
      </c>
      <c r="D15035" t="s">
        <v>608</v>
      </c>
      <c r="E15035" t="s">
        <v>1070</v>
      </c>
      <c r="F15035" t="s">
        <v>1139</v>
      </c>
      <c r="G15035" t="s">
        <v>517</v>
      </c>
      <c r="H15035" t="s">
        <v>1062</v>
      </c>
      <c r="I15035" t="s">
        <v>1009</v>
      </c>
      <c r="J15035" t="s">
        <v>140</v>
      </c>
      <c r="K15035" t="s">
        <v>975</v>
      </c>
      <c r="L15035" t="s">
        <v>1018</v>
      </c>
      <c r="M15035">
        <v>77</v>
      </c>
      <c r="N15035" t="s">
        <v>419</v>
      </c>
      <c r="O15035" t="s">
        <v>952</v>
      </c>
      <c r="P15035" t="s">
        <v>1065</v>
      </c>
      <c r="Q15035" t="s">
        <v>954</v>
      </c>
      <c r="R15035" t="s">
        <v>140</v>
      </c>
      <c r="S15035" t="s">
        <v>140</v>
      </c>
      <c r="T15035" t="s">
        <v>1068</v>
      </c>
      <c r="U15035" t="s">
        <v>140</v>
      </c>
      <c r="V15035" t="s">
        <v>140</v>
      </c>
      <c r="W15035">
        <v>77</v>
      </c>
      <c r="X15035" t="s">
        <v>468</v>
      </c>
      <c r="Y15035" t="s">
        <v>939</v>
      </c>
      <c r="Z15035" t="s">
        <v>812</v>
      </c>
      <c r="AA15035" t="s">
        <v>1043</v>
      </c>
      <c r="AB15035" t="s">
        <v>660</v>
      </c>
      <c r="AC15035" t="s">
        <v>1050</v>
      </c>
      <c r="AD15035" t="s">
        <v>1048</v>
      </c>
      <c r="AE15035" t="s">
        <v>140</v>
      </c>
      <c r="AF15035" t="s">
        <v>140</v>
      </c>
      <c r="AG15035">
        <v>77</v>
      </c>
      <c r="AH15035" t="s">
        <v>1167</v>
      </c>
      <c r="AI15035" t="s">
        <v>1048</v>
      </c>
      <c r="AJ15035" t="s">
        <v>140</v>
      </c>
      <c r="AK15035" t="s">
        <v>1013</v>
      </c>
      <c r="AL15035" t="s">
        <v>140</v>
      </c>
      <c r="AM15035" t="s">
        <v>140</v>
      </c>
      <c r="AN15035" t="s">
        <v>140</v>
      </c>
      <c r="AO15035" t="s">
        <v>574</v>
      </c>
      <c r="AP15035" t="s">
        <v>140</v>
      </c>
      <c r="AQ15035">
        <v>77</v>
      </c>
      <c r="AR15035" t="s">
        <v>736</v>
      </c>
      <c r="AS15035" t="s">
        <v>1018</v>
      </c>
      <c r="AT15035" t="s">
        <v>87</v>
      </c>
      <c r="AU15035" t="s">
        <v>950</v>
      </c>
      <c r="AV15035" t="s">
        <v>1060</v>
      </c>
      <c r="AW15035" t="s">
        <v>940</v>
      </c>
      <c r="AX15035" t="s">
        <v>1007</v>
      </c>
      <c r="AY15035" t="s">
        <v>140</v>
      </c>
      <c r="AZ15035" t="s">
        <v>140</v>
      </c>
    </row>
    <row r="15036" spans="1:52" x14ac:dyDescent="0.35">
      <c r="A15036" t="s">
        <v>14</v>
      </c>
      <c r="B15036" t="s">
        <v>1127</v>
      </c>
      <c r="C15036">
        <v>119</v>
      </c>
      <c r="D15036" t="s">
        <v>435</v>
      </c>
      <c r="E15036" t="s">
        <v>1064</v>
      </c>
      <c r="F15036" t="s">
        <v>961</v>
      </c>
      <c r="G15036" t="s">
        <v>501</v>
      </c>
      <c r="H15036" t="s">
        <v>1018</v>
      </c>
      <c r="I15036" t="s">
        <v>1043</v>
      </c>
      <c r="J15036" t="s">
        <v>1046</v>
      </c>
      <c r="K15036" t="s">
        <v>465</v>
      </c>
      <c r="L15036" t="s">
        <v>1058</v>
      </c>
      <c r="M15036">
        <v>119</v>
      </c>
      <c r="N15036" t="s">
        <v>120</v>
      </c>
      <c r="O15036" t="s">
        <v>967</v>
      </c>
      <c r="P15036" t="s">
        <v>971</v>
      </c>
      <c r="Q15036" t="s">
        <v>1043</v>
      </c>
      <c r="R15036" t="s">
        <v>1016</v>
      </c>
      <c r="S15036" t="s">
        <v>140</v>
      </c>
      <c r="T15036" t="s">
        <v>140</v>
      </c>
      <c r="U15036" t="s">
        <v>1010</v>
      </c>
      <c r="V15036" t="s">
        <v>775</v>
      </c>
      <c r="W15036">
        <v>119</v>
      </c>
      <c r="X15036" t="s">
        <v>916</v>
      </c>
      <c r="Y15036" t="s">
        <v>1055</v>
      </c>
      <c r="Z15036" t="s">
        <v>1048</v>
      </c>
      <c r="AA15036" t="s">
        <v>1023</v>
      </c>
      <c r="AB15036" t="s">
        <v>1054</v>
      </c>
      <c r="AC15036" t="s">
        <v>140</v>
      </c>
      <c r="AD15036" t="s">
        <v>1051</v>
      </c>
      <c r="AE15036" t="s">
        <v>775</v>
      </c>
      <c r="AF15036" t="s">
        <v>1010</v>
      </c>
      <c r="AG15036">
        <v>119</v>
      </c>
      <c r="AH15036" t="s">
        <v>1198</v>
      </c>
      <c r="AI15036" t="s">
        <v>140</v>
      </c>
      <c r="AJ15036" t="s">
        <v>1016</v>
      </c>
      <c r="AK15036" t="s">
        <v>140</v>
      </c>
      <c r="AL15036" t="s">
        <v>140</v>
      </c>
      <c r="AM15036" t="s">
        <v>1046</v>
      </c>
      <c r="AN15036" t="s">
        <v>775</v>
      </c>
      <c r="AO15036" t="s">
        <v>140</v>
      </c>
      <c r="AP15036" t="s">
        <v>140</v>
      </c>
      <c r="AQ15036">
        <v>119</v>
      </c>
      <c r="AR15036" t="s">
        <v>116</v>
      </c>
      <c r="AS15036" t="s">
        <v>140</v>
      </c>
      <c r="AT15036" t="s">
        <v>1045</v>
      </c>
      <c r="AU15036" t="s">
        <v>1055</v>
      </c>
      <c r="AV15036" t="s">
        <v>140</v>
      </c>
      <c r="AW15036" t="s">
        <v>940</v>
      </c>
      <c r="AX15036" t="s">
        <v>1021</v>
      </c>
      <c r="AY15036" t="s">
        <v>775</v>
      </c>
      <c r="AZ15036" t="s">
        <v>140</v>
      </c>
    </row>
    <row r="15037" spans="1:52" x14ac:dyDescent="0.35">
      <c r="A15037" t="s">
        <v>14</v>
      </c>
      <c r="B15037" t="s">
        <v>339</v>
      </c>
      <c r="C15037">
        <v>7</v>
      </c>
      <c r="D15037" t="s">
        <v>485</v>
      </c>
      <c r="E15037" t="s">
        <v>1051</v>
      </c>
      <c r="F15037" t="s">
        <v>140</v>
      </c>
      <c r="G15037" t="s">
        <v>1106</v>
      </c>
      <c r="H15037" t="s">
        <v>140</v>
      </c>
      <c r="I15037" t="s">
        <v>140</v>
      </c>
      <c r="J15037" t="s">
        <v>140</v>
      </c>
      <c r="K15037" t="s">
        <v>43</v>
      </c>
      <c r="L15037" t="s">
        <v>140</v>
      </c>
      <c r="M15037">
        <v>7</v>
      </c>
      <c r="N15037" t="s">
        <v>969</v>
      </c>
      <c r="O15037" t="s">
        <v>968</v>
      </c>
      <c r="P15037" t="s">
        <v>140</v>
      </c>
      <c r="Q15037" t="s">
        <v>140</v>
      </c>
      <c r="R15037" t="s">
        <v>140</v>
      </c>
      <c r="S15037" t="s">
        <v>140</v>
      </c>
      <c r="T15037" t="s">
        <v>140</v>
      </c>
      <c r="U15037" t="s">
        <v>140</v>
      </c>
      <c r="V15037" t="s">
        <v>140</v>
      </c>
      <c r="W15037">
        <v>7</v>
      </c>
      <c r="X15037" t="s">
        <v>969</v>
      </c>
      <c r="Y15037" t="s">
        <v>140</v>
      </c>
      <c r="Z15037" t="s">
        <v>968</v>
      </c>
      <c r="AA15037" t="s">
        <v>140</v>
      </c>
      <c r="AB15037" t="s">
        <v>140</v>
      </c>
      <c r="AC15037" t="s">
        <v>140</v>
      </c>
      <c r="AD15037" t="s">
        <v>140</v>
      </c>
      <c r="AE15037" t="s">
        <v>140</v>
      </c>
      <c r="AF15037" t="s">
        <v>140</v>
      </c>
      <c r="AG15037">
        <v>7</v>
      </c>
      <c r="AH15037" t="s">
        <v>969</v>
      </c>
      <c r="AI15037" t="s">
        <v>140</v>
      </c>
      <c r="AJ15037" t="s">
        <v>140</v>
      </c>
      <c r="AK15037" t="s">
        <v>140</v>
      </c>
      <c r="AL15037" t="s">
        <v>140</v>
      </c>
      <c r="AM15037" t="s">
        <v>140</v>
      </c>
      <c r="AN15037" t="s">
        <v>140</v>
      </c>
      <c r="AO15037" t="s">
        <v>968</v>
      </c>
      <c r="AP15037" t="s">
        <v>140</v>
      </c>
      <c r="AQ15037">
        <v>7</v>
      </c>
      <c r="AR15037" t="s">
        <v>177</v>
      </c>
      <c r="AS15037" t="s">
        <v>140</v>
      </c>
      <c r="AT15037" t="s">
        <v>140</v>
      </c>
      <c r="AU15037" t="s">
        <v>140</v>
      </c>
      <c r="AV15037" t="s">
        <v>140</v>
      </c>
      <c r="AW15037" t="s">
        <v>140</v>
      </c>
      <c r="AX15037" t="s">
        <v>140</v>
      </c>
      <c r="AY15037" t="s">
        <v>140</v>
      </c>
      <c r="AZ15037" t="s">
        <v>140</v>
      </c>
    </row>
    <row r="15038" spans="1:52" x14ac:dyDescent="0.35">
      <c r="A15038" t="s">
        <v>15</v>
      </c>
      <c r="B15038" t="s">
        <v>1126</v>
      </c>
      <c r="C15038">
        <v>93</v>
      </c>
      <c r="D15038" t="s">
        <v>138</v>
      </c>
      <c r="E15038" t="s">
        <v>971</v>
      </c>
      <c r="F15038" t="s">
        <v>1072</v>
      </c>
      <c r="G15038" t="s">
        <v>109</v>
      </c>
      <c r="H15038" t="s">
        <v>1060</v>
      </c>
      <c r="I15038" t="s">
        <v>1020</v>
      </c>
      <c r="J15038" t="s">
        <v>1011</v>
      </c>
      <c r="K15038" t="s">
        <v>673</v>
      </c>
      <c r="L15038" t="s">
        <v>1010</v>
      </c>
      <c r="M15038">
        <v>93</v>
      </c>
      <c r="N15038" t="s">
        <v>647</v>
      </c>
      <c r="O15038" t="s">
        <v>515</v>
      </c>
      <c r="P15038" t="s">
        <v>977</v>
      </c>
      <c r="Q15038" t="s">
        <v>1007</v>
      </c>
      <c r="R15038" t="s">
        <v>140</v>
      </c>
      <c r="S15038" t="s">
        <v>140</v>
      </c>
      <c r="T15038" t="s">
        <v>140</v>
      </c>
      <c r="U15038" t="s">
        <v>140</v>
      </c>
      <c r="V15038" t="s">
        <v>140</v>
      </c>
      <c r="W15038">
        <v>93</v>
      </c>
      <c r="X15038" t="s">
        <v>804</v>
      </c>
      <c r="Y15038" t="s">
        <v>1047</v>
      </c>
      <c r="Z15038" t="s">
        <v>996</v>
      </c>
      <c r="AA15038" t="s">
        <v>903</v>
      </c>
      <c r="AB15038" t="s">
        <v>1046</v>
      </c>
      <c r="AC15038" t="s">
        <v>1021</v>
      </c>
      <c r="AD15038" t="s">
        <v>733</v>
      </c>
      <c r="AE15038" t="s">
        <v>140</v>
      </c>
      <c r="AF15038" t="s">
        <v>1017</v>
      </c>
      <c r="AG15038">
        <v>93</v>
      </c>
      <c r="AH15038" t="s">
        <v>1213</v>
      </c>
      <c r="AI15038" t="s">
        <v>1022</v>
      </c>
      <c r="AJ15038" t="s">
        <v>1054</v>
      </c>
      <c r="AK15038" t="s">
        <v>1010</v>
      </c>
      <c r="AL15038" t="s">
        <v>140</v>
      </c>
      <c r="AM15038" t="s">
        <v>140</v>
      </c>
      <c r="AN15038" t="s">
        <v>140</v>
      </c>
      <c r="AO15038" t="s">
        <v>1021</v>
      </c>
      <c r="AP15038" t="s">
        <v>140</v>
      </c>
      <c r="AQ15038">
        <v>93</v>
      </c>
      <c r="AR15038" t="s">
        <v>597</v>
      </c>
      <c r="AS15038" t="s">
        <v>939</v>
      </c>
      <c r="AT15038" t="s">
        <v>973</v>
      </c>
      <c r="AU15038" t="s">
        <v>1064</v>
      </c>
      <c r="AV15038" t="s">
        <v>1021</v>
      </c>
      <c r="AW15038" t="s">
        <v>1017</v>
      </c>
      <c r="AX15038" t="s">
        <v>1013</v>
      </c>
      <c r="AY15038" t="s">
        <v>940</v>
      </c>
      <c r="AZ15038" t="s">
        <v>1021</v>
      </c>
    </row>
    <row r="15039" spans="1:52" x14ac:dyDescent="0.35">
      <c r="A15039" t="s">
        <v>15</v>
      </c>
      <c r="B15039" t="s">
        <v>1127</v>
      </c>
      <c r="C15039">
        <v>107</v>
      </c>
      <c r="D15039" t="s">
        <v>744</v>
      </c>
      <c r="E15039" t="s">
        <v>950</v>
      </c>
      <c r="F15039" t="s">
        <v>1023</v>
      </c>
      <c r="G15039" t="s">
        <v>1065</v>
      </c>
      <c r="H15039" t="s">
        <v>1046</v>
      </c>
      <c r="I15039" t="s">
        <v>940</v>
      </c>
      <c r="J15039" t="s">
        <v>1019</v>
      </c>
      <c r="K15039" t="s">
        <v>894</v>
      </c>
      <c r="L15039" t="s">
        <v>1063</v>
      </c>
      <c r="M15039">
        <v>107</v>
      </c>
      <c r="N15039" t="s">
        <v>748</v>
      </c>
      <c r="O15039" t="s">
        <v>869</v>
      </c>
      <c r="P15039" t="s">
        <v>971</v>
      </c>
      <c r="Q15039" t="s">
        <v>919</v>
      </c>
      <c r="R15039" t="s">
        <v>1098</v>
      </c>
      <c r="S15039" t="s">
        <v>140</v>
      </c>
      <c r="T15039" t="s">
        <v>1014</v>
      </c>
      <c r="U15039" t="s">
        <v>140</v>
      </c>
      <c r="V15039" t="s">
        <v>1010</v>
      </c>
      <c r="W15039">
        <v>107</v>
      </c>
      <c r="X15039" t="s">
        <v>859</v>
      </c>
      <c r="Y15039" t="s">
        <v>1043</v>
      </c>
      <c r="Z15039" t="s">
        <v>1067</v>
      </c>
      <c r="AA15039" t="s">
        <v>1022</v>
      </c>
      <c r="AB15039" t="s">
        <v>1068</v>
      </c>
      <c r="AC15039" t="s">
        <v>1016</v>
      </c>
      <c r="AD15039" t="s">
        <v>1052</v>
      </c>
      <c r="AE15039" t="s">
        <v>1017</v>
      </c>
      <c r="AF15039" t="s">
        <v>1019</v>
      </c>
      <c r="AG15039">
        <v>107</v>
      </c>
      <c r="AH15039" t="s">
        <v>1153</v>
      </c>
      <c r="AI15039" t="s">
        <v>1055</v>
      </c>
      <c r="AJ15039" t="s">
        <v>140</v>
      </c>
      <c r="AK15039" t="s">
        <v>140</v>
      </c>
      <c r="AL15039" t="s">
        <v>1010</v>
      </c>
      <c r="AM15039" t="s">
        <v>1068</v>
      </c>
      <c r="AN15039" t="s">
        <v>140</v>
      </c>
      <c r="AO15039" t="s">
        <v>1054</v>
      </c>
      <c r="AP15039" t="s">
        <v>1019</v>
      </c>
      <c r="AQ15039">
        <v>107</v>
      </c>
      <c r="AR15039" t="s">
        <v>461</v>
      </c>
      <c r="AS15039" t="s">
        <v>1019</v>
      </c>
      <c r="AT15039" t="s">
        <v>1060</v>
      </c>
      <c r="AU15039" t="s">
        <v>1019</v>
      </c>
      <c r="AV15039" t="s">
        <v>140</v>
      </c>
      <c r="AW15039" t="s">
        <v>1023</v>
      </c>
      <c r="AX15039" t="s">
        <v>1058</v>
      </c>
      <c r="AY15039" t="s">
        <v>1073</v>
      </c>
      <c r="AZ15039" t="s">
        <v>140</v>
      </c>
    </row>
    <row r="15040" spans="1:52" x14ac:dyDescent="0.35">
      <c r="A15040" t="s">
        <v>15</v>
      </c>
      <c r="B15040" t="s">
        <v>339</v>
      </c>
      <c r="C15040">
        <v>6</v>
      </c>
      <c r="D15040" t="s">
        <v>531</v>
      </c>
      <c r="E15040" t="s">
        <v>1007</v>
      </c>
      <c r="F15040" t="s">
        <v>119</v>
      </c>
      <c r="G15040" t="s">
        <v>140</v>
      </c>
      <c r="H15040" t="s">
        <v>140</v>
      </c>
      <c r="I15040" t="s">
        <v>140</v>
      </c>
      <c r="J15040" t="s">
        <v>140</v>
      </c>
      <c r="K15040" t="s">
        <v>140</v>
      </c>
      <c r="L15040" t="s">
        <v>140</v>
      </c>
      <c r="M15040">
        <v>6</v>
      </c>
      <c r="N15040" t="s">
        <v>177</v>
      </c>
      <c r="O15040" t="s">
        <v>140</v>
      </c>
      <c r="P15040" t="s">
        <v>140</v>
      </c>
      <c r="Q15040" t="s">
        <v>140</v>
      </c>
      <c r="R15040" t="s">
        <v>140</v>
      </c>
      <c r="S15040" t="s">
        <v>140</v>
      </c>
      <c r="T15040" t="s">
        <v>140</v>
      </c>
      <c r="U15040" t="s">
        <v>140</v>
      </c>
      <c r="V15040" t="s">
        <v>140</v>
      </c>
      <c r="W15040">
        <v>6</v>
      </c>
      <c r="X15040" t="s">
        <v>177</v>
      </c>
      <c r="Y15040" t="s">
        <v>140</v>
      </c>
      <c r="Z15040" t="s">
        <v>140</v>
      </c>
      <c r="AA15040" t="s">
        <v>140</v>
      </c>
      <c r="AB15040" t="s">
        <v>140</v>
      </c>
      <c r="AC15040" t="s">
        <v>140</v>
      </c>
      <c r="AD15040" t="s">
        <v>140</v>
      </c>
      <c r="AE15040" t="s">
        <v>140</v>
      </c>
      <c r="AF15040" t="s">
        <v>140</v>
      </c>
      <c r="AG15040">
        <v>6</v>
      </c>
      <c r="AH15040" t="s">
        <v>177</v>
      </c>
      <c r="AI15040" t="s">
        <v>140</v>
      </c>
      <c r="AJ15040" t="s">
        <v>140</v>
      </c>
      <c r="AK15040" t="s">
        <v>140</v>
      </c>
      <c r="AL15040" t="s">
        <v>140</v>
      </c>
      <c r="AM15040" t="s">
        <v>140</v>
      </c>
      <c r="AN15040" t="s">
        <v>140</v>
      </c>
      <c r="AO15040" t="s">
        <v>140</v>
      </c>
      <c r="AP15040" t="s">
        <v>140</v>
      </c>
      <c r="AQ15040">
        <v>6</v>
      </c>
      <c r="AR15040" t="s">
        <v>177</v>
      </c>
      <c r="AS15040" t="s">
        <v>140</v>
      </c>
      <c r="AT15040" t="s">
        <v>140</v>
      </c>
      <c r="AU15040" t="s">
        <v>140</v>
      </c>
      <c r="AV15040" t="s">
        <v>140</v>
      </c>
      <c r="AW15040" t="s">
        <v>140</v>
      </c>
      <c r="AX15040" t="s">
        <v>140</v>
      </c>
      <c r="AY15040" t="s">
        <v>140</v>
      </c>
      <c r="AZ15040" t="s">
        <v>140</v>
      </c>
    </row>
    <row r="15041" spans="1:52" x14ac:dyDescent="0.35">
      <c r="A15041" t="s">
        <v>16</v>
      </c>
      <c r="B15041" t="s">
        <v>1126</v>
      </c>
      <c r="C15041">
        <v>83</v>
      </c>
      <c r="D15041" t="s">
        <v>602</v>
      </c>
      <c r="E15041" t="s">
        <v>1046</v>
      </c>
      <c r="F15041" t="s">
        <v>1102</v>
      </c>
      <c r="G15041" t="s">
        <v>443</v>
      </c>
      <c r="H15041" t="s">
        <v>1073</v>
      </c>
      <c r="I15041" t="s">
        <v>1009</v>
      </c>
      <c r="J15041" t="s">
        <v>919</v>
      </c>
      <c r="K15041" t="s">
        <v>492</v>
      </c>
      <c r="L15041" t="s">
        <v>1055</v>
      </c>
      <c r="M15041">
        <v>83</v>
      </c>
      <c r="N15041" t="s">
        <v>861</v>
      </c>
      <c r="O15041" t="s">
        <v>977</v>
      </c>
      <c r="P15041" t="s">
        <v>1023</v>
      </c>
      <c r="Q15041" t="s">
        <v>89</v>
      </c>
      <c r="R15041" t="s">
        <v>140</v>
      </c>
      <c r="S15041" t="s">
        <v>1055</v>
      </c>
      <c r="T15041" t="s">
        <v>140</v>
      </c>
      <c r="U15041" t="s">
        <v>140</v>
      </c>
      <c r="V15041" t="s">
        <v>140</v>
      </c>
      <c r="W15041">
        <v>83</v>
      </c>
      <c r="X15041" t="s">
        <v>969</v>
      </c>
      <c r="Y15041" t="s">
        <v>1054</v>
      </c>
      <c r="Z15041" t="s">
        <v>1018</v>
      </c>
      <c r="AA15041" t="s">
        <v>838</v>
      </c>
      <c r="AB15041" t="s">
        <v>1023</v>
      </c>
      <c r="AC15041" t="s">
        <v>140</v>
      </c>
      <c r="AD15041" t="s">
        <v>1018</v>
      </c>
      <c r="AE15041" t="s">
        <v>140</v>
      </c>
      <c r="AF15041" t="s">
        <v>140</v>
      </c>
      <c r="AG15041">
        <v>83</v>
      </c>
      <c r="AH15041" t="s">
        <v>811</v>
      </c>
      <c r="AI15041" t="s">
        <v>1018</v>
      </c>
      <c r="AJ15041" t="s">
        <v>1043</v>
      </c>
      <c r="AK15041" t="s">
        <v>1011</v>
      </c>
      <c r="AL15041" t="s">
        <v>140</v>
      </c>
      <c r="AM15041" t="s">
        <v>954</v>
      </c>
      <c r="AN15041" t="s">
        <v>1021</v>
      </c>
      <c r="AO15041" t="s">
        <v>140</v>
      </c>
      <c r="AP15041" t="s">
        <v>140</v>
      </c>
      <c r="AQ15041">
        <v>83</v>
      </c>
      <c r="AR15041" t="s">
        <v>941</v>
      </c>
      <c r="AS15041" t="s">
        <v>954</v>
      </c>
      <c r="AT15041" t="s">
        <v>940</v>
      </c>
      <c r="AU15041" t="s">
        <v>1054</v>
      </c>
      <c r="AV15041" t="s">
        <v>140</v>
      </c>
      <c r="AW15041" t="s">
        <v>140</v>
      </c>
      <c r="AX15041" t="s">
        <v>875</v>
      </c>
      <c r="AY15041" t="s">
        <v>140</v>
      </c>
      <c r="AZ15041" t="s">
        <v>939</v>
      </c>
    </row>
    <row r="15042" spans="1:52" x14ac:dyDescent="0.35">
      <c r="A15042" t="s">
        <v>16</v>
      </c>
      <c r="B15042" t="s">
        <v>1127</v>
      </c>
      <c r="C15042">
        <v>107</v>
      </c>
      <c r="D15042" t="s">
        <v>251</v>
      </c>
      <c r="E15042" t="s">
        <v>131</v>
      </c>
      <c r="F15042" t="s">
        <v>1065</v>
      </c>
      <c r="G15042" t="s">
        <v>915</v>
      </c>
      <c r="H15042" t="s">
        <v>1007</v>
      </c>
      <c r="I15042" t="s">
        <v>1073</v>
      </c>
      <c r="J15042" t="s">
        <v>1016</v>
      </c>
      <c r="K15042" t="s">
        <v>646</v>
      </c>
      <c r="L15042" t="s">
        <v>954</v>
      </c>
      <c r="M15042">
        <v>107</v>
      </c>
      <c r="N15042" t="s">
        <v>1002</v>
      </c>
      <c r="O15042" t="s">
        <v>1051</v>
      </c>
      <c r="P15042" t="s">
        <v>1050</v>
      </c>
      <c r="Q15042" t="s">
        <v>140</v>
      </c>
      <c r="R15042" t="s">
        <v>140</v>
      </c>
      <c r="S15042" t="s">
        <v>140</v>
      </c>
      <c r="T15042" t="s">
        <v>1063</v>
      </c>
      <c r="U15042" t="s">
        <v>140</v>
      </c>
      <c r="V15042" t="s">
        <v>140</v>
      </c>
      <c r="W15042">
        <v>107</v>
      </c>
      <c r="X15042" t="s">
        <v>943</v>
      </c>
      <c r="Y15042" t="s">
        <v>1098</v>
      </c>
      <c r="Z15042" t="s">
        <v>140</v>
      </c>
      <c r="AA15042" t="s">
        <v>775</v>
      </c>
      <c r="AB15042" t="s">
        <v>1018</v>
      </c>
      <c r="AC15042" t="s">
        <v>1013</v>
      </c>
      <c r="AD15042" t="s">
        <v>775</v>
      </c>
      <c r="AE15042" t="s">
        <v>1054</v>
      </c>
      <c r="AF15042" t="s">
        <v>140</v>
      </c>
      <c r="AG15042">
        <v>107</v>
      </c>
      <c r="AH15042" t="s">
        <v>177</v>
      </c>
      <c r="AI15042" t="s">
        <v>140</v>
      </c>
      <c r="AJ15042" t="s">
        <v>140</v>
      </c>
      <c r="AK15042" t="s">
        <v>140</v>
      </c>
      <c r="AL15042" t="s">
        <v>140</v>
      </c>
      <c r="AM15042" t="s">
        <v>140</v>
      </c>
      <c r="AN15042" t="s">
        <v>140</v>
      </c>
      <c r="AO15042" t="s">
        <v>140</v>
      </c>
      <c r="AP15042" t="s">
        <v>140</v>
      </c>
      <c r="AQ15042">
        <v>107</v>
      </c>
      <c r="AR15042" t="s">
        <v>839</v>
      </c>
      <c r="AS15042" t="s">
        <v>1054</v>
      </c>
      <c r="AT15042" t="s">
        <v>1021</v>
      </c>
      <c r="AU15042" t="s">
        <v>1017</v>
      </c>
      <c r="AV15042" t="s">
        <v>140</v>
      </c>
      <c r="AW15042" t="s">
        <v>1017</v>
      </c>
      <c r="AX15042" t="s">
        <v>140</v>
      </c>
      <c r="AY15042" t="s">
        <v>140</v>
      </c>
      <c r="AZ15042" t="s">
        <v>1013</v>
      </c>
    </row>
    <row r="15043" spans="1:52" x14ac:dyDescent="0.35">
      <c r="A15043" t="s">
        <v>16</v>
      </c>
      <c r="B15043" t="s">
        <v>339</v>
      </c>
      <c r="C15043">
        <v>16</v>
      </c>
      <c r="D15043" t="s">
        <v>508</v>
      </c>
      <c r="E15043" t="s">
        <v>140</v>
      </c>
      <c r="F15043" t="s">
        <v>527</v>
      </c>
      <c r="G15043" t="s">
        <v>568</v>
      </c>
      <c r="H15043" t="s">
        <v>140</v>
      </c>
      <c r="I15043" t="s">
        <v>140</v>
      </c>
      <c r="J15043" t="s">
        <v>140</v>
      </c>
      <c r="K15043" t="s">
        <v>1055</v>
      </c>
      <c r="L15043" t="s">
        <v>573</v>
      </c>
      <c r="M15043">
        <v>16</v>
      </c>
      <c r="N15043" t="s">
        <v>88</v>
      </c>
      <c r="O15043" t="s">
        <v>1062</v>
      </c>
      <c r="P15043" t="s">
        <v>869</v>
      </c>
      <c r="Q15043" t="s">
        <v>140</v>
      </c>
      <c r="R15043" t="s">
        <v>140</v>
      </c>
      <c r="S15043" t="s">
        <v>140</v>
      </c>
      <c r="T15043" t="s">
        <v>140</v>
      </c>
      <c r="U15043" t="s">
        <v>140</v>
      </c>
      <c r="V15043" t="s">
        <v>140</v>
      </c>
      <c r="W15043">
        <v>16</v>
      </c>
      <c r="X15043" t="s">
        <v>870</v>
      </c>
      <c r="Y15043" t="s">
        <v>140</v>
      </c>
      <c r="Z15043" t="s">
        <v>869</v>
      </c>
      <c r="AA15043" t="s">
        <v>140</v>
      </c>
      <c r="AB15043" t="s">
        <v>140</v>
      </c>
      <c r="AC15043" t="s">
        <v>140</v>
      </c>
      <c r="AD15043" t="s">
        <v>140</v>
      </c>
      <c r="AE15043" t="s">
        <v>140</v>
      </c>
      <c r="AF15043" t="s">
        <v>140</v>
      </c>
      <c r="AG15043">
        <v>16</v>
      </c>
      <c r="AH15043" t="s">
        <v>870</v>
      </c>
      <c r="AI15043" t="s">
        <v>140</v>
      </c>
      <c r="AJ15043" t="s">
        <v>140</v>
      </c>
      <c r="AK15043" t="s">
        <v>140</v>
      </c>
      <c r="AL15043" t="s">
        <v>140</v>
      </c>
      <c r="AM15043" t="s">
        <v>140</v>
      </c>
      <c r="AN15043" t="s">
        <v>140</v>
      </c>
      <c r="AO15043" t="s">
        <v>869</v>
      </c>
      <c r="AP15043" t="s">
        <v>140</v>
      </c>
      <c r="AQ15043">
        <v>16</v>
      </c>
      <c r="AR15043" t="s">
        <v>870</v>
      </c>
      <c r="AS15043" t="s">
        <v>869</v>
      </c>
      <c r="AT15043" t="s">
        <v>140</v>
      </c>
      <c r="AU15043" t="s">
        <v>140</v>
      </c>
      <c r="AV15043" t="s">
        <v>140</v>
      </c>
      <c r="AW15043" t="s">
        <v>140</v>
      </c>
      <c r="AX15043" t="s">
        <v>140</v>
      </c>
      <c r="AY15043" t="s">
        <v>140</v>
      </c>
      <c r="AZ15043" t="s">
        <v>140</v>
      </c>
    </row>
    <row r="15044" spans="1:52" x14ac:dyDescent="0.35">
      <c r="A15044" t="s">
        <v>17</v>
      </c>
      <c r="B15044" t="s">
        <v>1126</v>
      </c>
      <c r="C15044">
        <v>92</v>
      </c>
      <c r="D15044" t="s">
        <v>822</v>
      </c>
      <c r="E15044" t="s">
        <v>140</v>
      </c>
      <c r="F15044" t="s">
        <v>91</v>
      </c>
      <c r="G15044" t="s">
        <v>107</v>
      </c>
      <c r="H15044" t="s">
        <v>1059</v>
      </c>
      <c r="I15044" t="s">
        <v>1068</v>
      </c>
      <c r="J15044" t="s">
        <v>1023</v>
      </c>
      <c r="K15044" t="s">
        <v>37</v>
      </c>
      <c r="L15044" t="s">
        <v>140</v>
      </c>
      <c r="M15044">
        <v>92</v>
      </c>
      <c r="N15044" t="s">
        <v>1188</v>
      </c>
      <c r="O15044" t="s">
        <v>1052</v>
      </c>
      <c r="P15044" t="s">
        <v>1070</v>
      </c>
      <c r="Q15044" t="s">
        <v>1011</v>
      </c>
      <c r="R15044" t="s">
        <v>1014</v>
      </c>
      <c r="S15044" t="s">
        <v>775</v>
      </c>
      <c r="T15044" t="s">
        <v>1055</v>
      </c>
      <c r="U15044" t="s">
        <v>140</v>
      </c>
      <c r="V15044" t="s">
        <v>140</v>
      </c>
      <c r="W15044">
        <v>92</v>
      </c>
      <c r="X15044" t="s">
        <v>1084</v>
      </c>
      <c r="Y15044" t="s">
        <v>1017</v>
      </c>
      <c r="Z15044" t="s">
        <v>1009</v>
      </c>
      <c r="AA15044" t="s">
        <v>953</v>
      </c>
      <c r="AB15044" t="s">
        <v>1017</v>
      </c>
      <c r="AC15044" t="s">
        <v>140</v>
      </c>
      <c r="AD15044" t="s">
        <v>501</v>
      </c>
      <c r="AE15044" t="s">
        <v>1021</v>
      </c>
      <c r="AF15044" t="s">
        <v>140</v>
      </c>
      <c r="AG15044">
        <v>92</v>
      </c>
      <c r="AH15044" t="s">
        <v>90</v>
      </c>
      <c r="AI15044" t="s">
        <v>140</v>
      </c>
      <c r="AJ15044" t="s">
        <v>140</v>
      </c>
      <c r="AK15044" t="s">
        <v>1021</v>
      </c>
      <c r="AL15044" t="s">
        <v>140</v>
      </c>
      <c r="AM15044" t="s">
        <v>458</v>
      </c>
      <c r="AN15044" t="s">
        <v>140</v>
      </c>
      <c r="AO15044" t="s">
        <v>1014</v>
      </c>
      <c r="AP15044" t="s">
        <v>140</v>
      </c>
      <c r="AQ15044">
        <v>92</v>
      </c>
      <c r="AR15044" t="s">
        <v>1167</v>
      </c>
      <c r="AS15044" t="s">
        <v>140</v>
      </c>
      <c r="AT15044" t="s">
        <v>1054</v>
      </c>
      <c r="AU15044" t="s">
        <v>996</v>
      </c>
      <c r="AV15044" t="s">
        <v>140</v>
      </c>
      <c r="AW15044" t="s">
        <v>1054</v>
      </c>
      <c r="AX15044" t="s">
        <v>1020</v>
      </c>
      <c r="AY15044" t="s">
        <v>1054</v>
      </c>
      <c r="AZ15044" t="s">
        <v>1054</v>
      </c>
    </row>
    <row r="15045" spans="1:52" x14ac:dyDescent="0.35">
      <c r="A15045" t="s">
        <v>17</v>
      </c>
      <c r="B15045" t="s">
        <v>1127</v>
      </c>
      <c r="C15045">
        <v>100</v>
      </c>
      <c r="D15045" t="s">
        <v>208</v>
      </c>
      <c r="E15045" t="s">
        <v>643</v>
      </c>
      <c r="F15045" t="s">
        <v>99</v>
      </c>
      <c r="G15045" t="s">
        <v>501</v>
      </c>
      <c r="H15045" t="s">
        <v>1051</v>
      </c>
      <c r="I15045" t="s">
        <v>996</v>
      </c>
      <c r="J15045" t="s">
        <v>1054</v>
      </c>
      <c r="K15045" t="s">
        <v>643</v>
      </c>
      <c r="L15045" t="s">
        <v>1012</v>
      </c>
      <c r="M15045">
        <v>100</v>
      </c>
      <c r="N15045" t="s">
        <v>859</v>
      </c>
      <c r="O15045" t="s">
        <v>1053</v>
      </c>
      <c r="P15045" t="s">
        <v>971</v>
      </c>
      <c r="Q15045" t="s">
        <v>1060</v>
      </c>
      <c r="R15045" t="s">
        <v>1063</v>
      </c>
      <c r="S15045" t="s">
        <v>1051</v>
      </c>
      <c r="T15045" t="s">
        <v>1021</v>
      </c>
      <c r="U15045" t="s">
        <v>140</v>
      </c>
      <c r="V15045" t="s">
        <v>140</v>
      </c>
      <c r="W15045">
        <v>100</v>
      </c>
      <c r="X15045" t="s">
        <v>898</v>
      </c>
      <c r="Y15045" t="s">
        <v>140</v>
      </c>
      <c r="Z15045" t="s">
        <v>869</v>
      </c>
      <c r="AA15045" t="s">
        <v>950</v>
      </c>
      <c r="AB15045" t="s">
        <v>775</v>
      </c>
      <c r="AC15045" t="s">
        <v>140</v>
      </c>
      <c r="AD15045" t="s">
        <v>1052</v>
      </c>
      <c r="AE15045" t="s">
        <v>140</v>
      </c>
      <c r="AF15045" t="s">
        <v>140</v>
      </c>
      <c r="AG15045">
        <v>100</v>
      </c>
      <c r="AH15045" t="s">
        <v>800</v>
      </c>
      <c r="AI15045" t="s">
        <v>140</v>
      </c>
      <c r="AJ15045" t="s">
        <v>1066</v>
      </c>
      <c r="AK15045" t="s">
        <v>140</v>
      </c>
      <c r="AL15045" t="s">
        <v>140</v>
      </c>
      <c r="AM15045" t="s">
        <v>1021</v>
      </c>
      <c r="AN15045" t="s">
        <v>1019</v>
      </c>
      <c r="AO15045" t="s">
        <v>1046</v>
      </c>
      <c r="AP15045" t="s">
        <v>140</v>
      </c>
      <c r="AQ15045">
        <v>100</v>
      </c>
      <c r="AR15045" t="s">
        <v>986</v>
      </c>
      <c r="AS15045" t="s">
        <v>140</v>
      </c>
      <c r="AT15045" t="s">
        <v>1058</v>
      </c>
      <c r="AU15045" t="s">
        <v>996</v>
      </c>
      <c r="AV15045" t="s">
        <v>140</v>
      </c>
      <c r="AW15045" t="s">
        <v>1018</v>
      </c>
      <c r="AX15045" t="s">
        <v>1014</v>
      </c>
      <c r="AY15045" t="s">
        <v>140</v>
      </c>
      <c r="AZ15045" t="s">
        <v>140</v>
      </c>
    </row>
    <row r="15046" spans="1:52" x14ac:dyDescent="0.35">
      <c r="A15046" t="s">
        <v>17</v>
      </c>
      <c r="B15046" t="s">
        <v>339</v>
      </c>
      <c r="C15046">
        <v>11</v>
      </c>
      <c r="D15046" t="s">
        <v>783</v>
      </c>
      <c r="E15046" t="s">
        <v>140</v>
      </c>
      <c r="F15046" t="s">
        <v>1102</v>
      </c>
      <c r="G15046" t="s">
        <v>1044</v>
      </c>
      <c r="H15046" t="s">
        <v>1102</v>
      </c>
      <c r="I15046" t="s">
        <v>140</v>
      </c>
      <c r="J15046" t="s">
        <v>140</v>
      </c>
      <c r="K15046" t="s">
        <v>371</v>
      </c>
      <c r="L15046" t="s">
        <v>140</v>
      </c>
      <c r="M15046">
        <v>11</v>
      </c>
      <c r="N15046" t="s">
        <v>1081</v>
      </c>
      <c r="O15046" t="s">
        <v>1080</v>
      </c>
      <c r="P15046" t="s">
        <v>140</v>
      </c>
      <c r="Q15046" t="s">
        <v>140</v>
      </c>
      <c r="R15046" t="s">
        <v>140</v>
      </c>
      <c r="S15046" t="s">
        <v>140</v>
      </c>
      <c r="T15046" t="s">
        <v>140</v>
      </c>
      <c r="U15046" t="s">
        <v>140</v>
      </c>
      <c r="V15046" t="s">
        <v>140</v>
      </c>
      <c r="W15046">
        <v>11</v>
      </c>
      <c r="X15046" t="s">
        <v>1137</v>
      </c>
      <c r="Y15046" t="s">
        <v>140</v>
      </c>
      <c r="Z15046" t="s">
        <v>140</v>
      </c>
      <c r="AA15046" t="s">
        <v>1102</v>
      </c>
      <c r="AB15046" t="s">
        <v>140</v>
      </c>
      <c r="AC15046" t="s">
        <v>140</v>
      </c>
      <c r="AD15046" t="s">
        <v>140</v>
      </c>
      <c r="AE15046" t="s">
        <v>140</v>
      </c>
      <c r="AF15046" t="s">
        <v>140</v>
      </c>
      <c r="AG15046">
        <v>11</v>
      </c>
      <c r="AH15046" t="s">
        <v>177</v>
      </c>
      <c r="AI15046" t="s">
        <v>140</v>
      </c>
      <c r="AJ15046" t="s">
        <v>140</v>
      </c>
      <c r="AK15046" t="s">
        <v>140</v>
      </c>
      <c r="AL15046" t="s">
        <v>140</v>
      </c>
      <c r="AM15046" t="s">
        <v>140</v>
      </c>
      <c r="AN15046" t="s">
        <v>140</v>
      </c>
      <c r="AO15046" t="s">
        <v>140</v>
      </c>
      <c r="AP15046" t="s">
        <v>140</v>
      </c>
      <c r="AQ15046">
        <v>11</v>
      </c>
      <c r="AR15046" t="s">
        <v>1137</v>
      </c>
      <c r="AS15046" t="s">
        <v>140</v>
      </c>
      <c r="AT15046" t="s">
        <v>140</v>
      </c>
      <c r="AU15046" t="s">
        <v>1102</v>
      </c>
      <c r="AV15046" t="s">
        <v>140</v>
      </c>
      <c r="AW15046" t="s">
        <v>140</v>
      </c>
      <c r="AX15046" t="s">
        <v>140</v>
      </c>
      <c r="AY15046" t="s">
        <v>140</v>
      </c>
      <c r="AZ15046" t="s">
        <v>140</v>
      </c>
    </row>
    <row r="15047" spans="1:52" x14ac:dyDescent="0.35">
      <c r="A15047" t="s">
        <v>18</v>
      </c>
      <c r="B15047" t="s">
        <v>1126</v>
      </c>
      <c r="C15047">
        <v>94</v>
      </c>
      <c r="D15047" t="s">
        <v>695</v>
      </c>
      <c r="E15047" t="s">
        <v>664</v>
      </c>
      <c r="F15047" t="s">
        <v>942</v>
      </c>
      <c r="G15047" t="s">
        <v>915</v>
      </c>
      <c r="H15047" t="s">
        <v>733</v>
      </c>
      <c r="I15047" t="s">
        <v>1051</v>
      </c>
      <c r="J15047" t="s">
        <v>1017</v>
      </c>
      <c r="K15047" t="s">
        <v>45</v>
      </c>
      <c r="L15047" t="s">
        <v>1010</v>
      </c>
      <c r="M15047">
        <v>94</v>
      </c>
      <c r="N15047" t="s">
        <v>108</v>
      </c>
      <c r="O15047" t="s">
        <v>875</v>
      </c>
      <c r="P15047" t="s">
        <v>1012</v>
      </c>
      <c r="Q15047" t="s">
        <v>140</v>
      </c>
      <c r="R15047" t="s">
        <v>140</v>
      </c>
      <c r="S15047" t="s">
        <v>1050</v>
      </c>
      <c r="T15047" t="s">
        <v>949</v>
      </c>
      <c r="U15047" t="s">
        <v>140</v>
      </c>
      <c r="V15047" t="s">
        <v>1012</v>
      </c>
      <c r="W15047">
        <v>94</v>
      </c>
      <c r="X15047" t="s">
        <v>539</v>
      </c>
      <c r="Y15047" t="s">
        <v>140</v>
      </c>
      <c r="Z15047" t="s">
        <v>1048</v>
      </c>
      <c r="AA15047" t="s">
        <v>1073</v>
      </c>
      <c r="AB15047" t="s">
        <v>1046</v>
      </c>
      <c r="AC15047" t="s">
        <v>954</v>
      </c>
      <c r="AD15047" t="s">
        <v>1061</v>
      </c>
      <c r="AE15047" t="s">
        <v>1012</v>
      </c>
      <c r="AF15047" t="s">
        <v>140</v>
      </c>
      <c r="AG15047">
        <v>94</v>
      </c>
      <c r="AH15047" t="s">
        <v>1108</v>
      </c>
      <c r="AI15047" t="s">
        <v>1011</v>
      </c>
      <c r="AJ15047" t="s">
        <v>140</v>
      </c>
      <c r="AK15047" t="s">
        <v>140</v>
      </c>
      <c r="AL15047" t="s">
        <v>140</v>
      </c>
      <c r="AM15047" t="s">
        <v>1012</v>
      </c>
      <c r="AN15047" t="s">
        <v>1014</v>
      </c>
      <c r="AO15047" t="s">
        <v>1014</v>
      </c>
      <c r="AP15047" t="s">
        <v>140</v>
      </c>
      <c r="AQ15047">
        <v>94</v>
      </c>
      <c r="AR15047" t="s">
        <v>96</v>
      </c>
      <c r="AS15047" t="s">
        <v>1011</v>
      </c>
      <c r="AT15047" t="s">
        <v>1017</v>
      </c>
      <c r="AU15047" t="s">
        <v>1098</v>
      </c>
      <c r="AV15047" t="s">
        <v>140</v>
      </c>
      <c r="AW15047" t="s">
        <v>919</v>
      </c>
      <c r="AX15047" t="s">
        <v>1017</v>
      </c>
      <c r="AY15047" t="s">
        <v>1054</v>
      </c>
      <c r="AZ15047" t="s">
        <v>140</v>
      </c>
    </row>
    <row r="15048" spans="1:52" x14ac:dyDescent="0.35">
      <c r="A15048" t="s">
        <v>18</v>
      </c>
      <c r="B15048" t="s">
        <v>1127</v>
      </c>
      <c r="C15048">
        <v>103</v>
      </c>
      <c r="D15048" t="s">
        <v>83</v>
      </c>
      <c r="E15048" t="s">
        <v>869</v>
      </c>
      <c r="F15048" t="s">
        <v>119</v>
      </c>
      <c r="G15048" t="s">
        <v>788</v>
      </c>
      <c r="H15048" t="s">
        <v>660</v>
      </c>
      <c r="I15048" t="s">
        <v>1014</v>
      </c>
      <c r="J15048" t="s">
        <v>1010</v>
      </c>
      <c r="K15048" t="s">
        <v>43</v>
      </c>
      <c r="L15048" t="s">
        <v>1055</v>
      </c>
      <c r="M15048">
        <v>103</v>
      </c>
      <c r="N15048" t="s">
        <v>466</v>
      </c>
      <c r="O15048" t="s">
        <v>838</v>
      </c>
      <c r="P15048" t="s">
        <v>733</v>
      </c>
      <c r="Q15048" t="s">
        <v>1056</v>
      </c>
      <c r="R15048" t="s">
        <v>1054</v>
      </c>
      <c r="S15048" t="s">
        <v>140</v>
      </c>
      <c r="T15048" t="s">
        <v>1011</v>
      </c>
      <c r="U15048" t="s">
        <v>140</v>
      </c>
      <c r="V15048" t="s">
        <v>140</v>
      </c>
      <c r="W15048">
        <v>103</v>
      </c>
      <c r="X15048" t="s">
        <v>198</v>
      </c>
      <c r="Y15048" t="s">
        <v>515</v>
      </c>
      <c r="Z15048" t="s">
        <v>515</v>
      </c>
      <c r="AA15048" t="s">
        <v>1023</v>
      </c>
      <c r="AB15048" t="s">
        <v>1013</v>
      </c>
      <c r="AC15048" t="s">
        <v>1010</v>
      </c>
      <c r="AD15048" t="s">
        <v>1047</v>
      </c>
      <c r="AE15048" t="s">
        <v>140</v>
      </c>
      <c r="AF15048" t="s">
        <v>140</v>
      </c>
      <c r="AG15048">
        <v>103</v>
      </c>
      <c r="AH15048" t="s">
        <v>661</v>
      </c>
      <c r="AI15048" t="s">
        <v>140</v>
      </c>
      <c r="AJ15048" t="s">
        <v>140</v>
      </c>
      <c r="AK15048" t="s">
        <v>1010</v>
      </c>
      <c r="AL15048" t="s">
        <v>140</v>
      </c>
      <c r="AM15048" t="s">
        <v>1011</v>
      </c>
      <c r="AN15048" t="s">
        <v>1011</v>
      </c>
      <c r="AO15048" t="s">
        <v>1054</v>
      </c>
      <c r="AP15048" t="s">
        <v>140</v>
      </c>
      <c r="AQ15048">
        <v>103</v>
      </c>
      <c r="AR15048" t="s">
        <v>998</v>
      </c>
      <c r="AS15048" t="s">
        <v>1011</v>
      </c>
      <c r="AT15048" t="s">
        <v>1070</v>
      </c>
      <c r="AU15048" t="s">
        <v>1052</v>
      </c>
      <c r="AV15048" t="s">
        <v>140</v>
      </c>
      <c r="AW15048" t="s">
        <v>140</v>
      </c>
      <c r="AX15048" t="s">
        <v>140</v>
      </c>
      <c r="AY15048" t="s">
        <v>140</v>
      </c>
      <c r="AZ15048" t="s">
        <v>140</v>
      </c>
    </row>
    <row r="15049" spans="1:52" x14ac:dyDescent="0.35">
      <c r="A15049" t="s">
        <v>18</v>
      </c>
      <c r="B15049" t="s">
        <v>339</v>
      </c>
      <c r="C15049">
        <v>8</v>
      </c>
      <c r="D15049" t="s">
        <v>883</v>
      </c>
      <c r="E15049" t="s">
        <v>140</v>
      </c>
      <c r="F15049" t="s">
        <v>932</v>
      </c>
      <c r="G15049" t="s">
        <v>1080</v>
      </c>
      <c r="H15049" t="s">
        <v>140</v>
      </c>
      <c r="I15049" t="s">
        <v>140</v>
      </c>
      <c r="J15049" t="s">
        <v>140</v>
      </c>
      <c r="K15049" t="s">
        <v>140</v>
      </c>
      <c r="L15049" t="s">
        <v>706</v>
      </c>
      <c r="M15049">
        <v>8</v>
      </c>
      <c r="N15049" t="s">
        <v>717</v>
      </c>
      <c r="O15049" t="s">
        <v>140</v>
      </c>
      <c r="P15049" t="s">
        <v>140</v>
      </c>
      <c r="Q15049" t="s">
        <v>716</v>
      </c>
      <c r="R15049" t="s">
        <v>140</v>
      </c>
      <c r="S15049" t="s">
        <v>140</v>
      </c>
      <c r="T15049" t="s">
        <v>140</v>
      </c>
      <c r="U15049" t="s">
        <v>140</v>
      </c>
      <c r="V15049" t="s">
        <v>140</v>
      </c>
      <c r="W15049">
        <v>8</v>
      </c>
      <c r="X15049" t="s">
        <v>933</v>
      </c>
      <c r="Y15049" t="s">
        <v>140</v>
      </c>
      <c r="Z15049" t="s">
        <v>140</v>
      </c>
      <c r="AA15049" t="s">
        <v>824</v>
      </c>
      <c r="AB15049" t="s">
        <v>140</v>
      </c>
      <c r="AC15049" t="s">
        <v>140</v>
      </c>
      <c r="AD15049" t="s">
        <v>140</v>
      </c>
      <c r="AE15049" t="s">
        <v>140</v>
      </c>
      <c r="AF15049" t="s">
        <v>140</v>
      </c>
      <c r="AG15049">
        <v>8</v>
      </c>
      <c r="AH15049" t="s">
        <v>177</v>
      </c>
      <c r="AI15049" t="s">
        <v>140</v>
      </c>
      <c r="AJ15049" t="s">
        <v>140</v>
      </c>
      <c r="AK15049" t="s">
        <v>140</v>
      </c>
      <c r="AL15049" t="s">
        <v>140</v>
      </c>
      <c r="AM15049" t="s">
        <v>140</v>
      </c>
      <c r="AN15049" t="s">
        <v>140</v>
      </c>
      <c r="AO15049" t="s">
        <v>140</v>
      </c>
      <c r="AP15049" t="s">
        <v>140</v>
      </c>
      <c r="AQ15049">
        <v>8</v>
      </c>
      <c r="AR15049" t="s">
        <v>707</v>
      </c>
      <c r="AS15049" t="s">
        <v>140</v>
      </c>
      <c r="AT15049" t="s">
        <v>706</v>
      </c>
      <c r="AU15049" t="s">
        <v>140</v>
      </c>
      <c r="AV15049" t="s">
        <v>140</v>
      </c>
      <c r="AW15049" t="s">
        <v>140</v>
      </c>
      <c r="AX15049" t="s">
        <v>140</v>
      </c>
      <c r="AY15049" t="s">
        <v>140</v>
      </c>
      <c r="AZ15049" t="s">
        <v>140</v>
      </c>
    </row>
    <row r="15050" spans="1:52" x14ac:dyDescent="0.35">
      <c r="A15050" t="s">
        <v>19</v>
      </c>
      <c r="B15050" t="s">
        <v>1126</v>
      </c>
      <c r="C15050">
        <v>96</v>
      </c>
      <c r="D15050" t="s">
        <v>853</v>
      </c>
      <c r="E15050" t="s">
        <v>1048</v>
      </c>
      <c r="F15050" t="s">
        <v>1044</v>
      </c>
      <c r="G15050" t="s">
        <v>111</v>
      </c>
      <c r="H15050" t="s">
        <v>1021</v>
      </c>
      <c r="I15050" t="s">
        <v>1019</v>
      </c>
      <c r="J15050" t="s">
        <v>1073</v>
      </c>
      <c r="K15050" t="s">
        <v>956</v>
      </c>
      <c r="L15050" t="s">
        <v>1050</v>
      </c>
      <c r="M15050">
        <v>96</v>
      </c>
      <c r="N15050" t="s">
        <v>936</v>
      </c>
      <c r="O15050" t="s">
        <v>950</v>
      </c>
      <c r="P15050" t="s">
        <v>1052</v>
      </c>
      <c r="Q15050" t="s">
        <v>1063</v>
      </c>
      <c r="R15050" t="s">
        <v>140</v>
      </c>
      <c r="S15050" t="s">
        <v>1013</v>
      </c>
      <c r="T15050" t="s">
        <v>1050</v>
      </c>
      <c r="U15050" t="s">
        <v>140</v>
      </c>
      <c r="V15050" t="s">
        <v>140</v>
      </c>
      <c r="W15050">
        <v>96</v>
      </c>
      <c r="X15050" t="s">
        <v>461</v>
      </c>
      <c r="Y15050" t="s">
        <v>838</v>
      </c>
      <c r="Z15050" t="s">
        <v>1011</v>
      </c>
      <c r="AA15050" t="s">
        <v>939</v>
      </c>
      <c r="AB15050" t="s">
        <v>775</v>
      </c>
      <c r="AC15050" t="s">
        <v>1013</v>
      </c>
      <c r="AD15050" t="s">
        <v>1060</v>
      </c>
      <c r="AE15050" t="s">
        <v>140</v>
      </c>
      <c r="AF15050" t="s">
        <v>140</v>
      </c>
      <c r="AG15050">
        <v>96</v>
      </c>
      <c r="AH15050" t="s">
        <v>858</v>
      </c>
      <c r="AI15050" t="s">
        <v>1013</v>
      </c>
      <c r="AJ15050" t="s">
        <v>1011</v>
      </c>
      <c r="AK15050" t="s">
        <v>140</v>
      </c>
      <c r="AL15050" t="s">
        <v>140</v>
      </c>
      <c r="AM15050" t="s">
        <v>140</v>
      </c>
      <c r="AN15050" t="s">
        <v>1046</v>
      </c>
      <c r="AO15050" t="s">
        <v>1011</v>
      </c>
      <c r="AP15050" t="s">
        <v>140</v>
      </c>
      <c r="AQ15050">
        <v>96</v>
      </c>
      <c r="AR15050" t="s">
        <v>130</v>
      </c>
      <c r="AS15050" t="s">
        <v>1017</v>
      </c>
      <c r="AT15050" t="s">
        <v>664</v>
      </c>
      <c r="AU15050" t="s">
        <v>1011</v>
      </c>
      <c r="AV15050" t="s">
        <v>140</v>
      </c>
      <c r="AW15050" t="s">
        <v>775</v>
      </c>
      <c r="AX15050" t="s">
        <v>140</v>
      </c>
      <c r="AY15050" t="s">
        <v>140</v>
      </c>
      <c r="AZ15050" t="s">
        <v>775</v>
      </c>
    </row>
    <row r="15051" spans="1:52" x14ac:dyDescent="0.35">
      <c r="A15051" t="s">
        <v>19</v>
      </c>
      <c r="B15051" t="s">
        <v>1127</v>
      </c>
      <c r="C15051">
        <v>99</v>
      </c>
      <c r="D15051" t="s">
        <v>172</v>
      </c>
      <c r="E15051" t="s">
        <v>775</v>
      </c>
      <c r="F15051" t="s">
        <v>574</v>
      </c>
      <c r="G15051" t="s">
        <v>399</v>
      </c>
      <c r="H15051" t="s">
        <v>869</v>
      </c>
      <c r="I15051" t="s">
        <v>1054</v>
      </c>
      <c r="J15051" t="s">
        <v>1017</v>
      </c>
      <c r="K15051" t="s">
        <v>777</v>
      </c>
      <c r="L15051" t="s">
        <v>1017</v>
      </c>
      <c r="M15051">
        <v>99</v>
      </c>
      <c r="N15051" t="s">
        <v>784</v>
      </c>
      <c r="O15051" t="s">
        <v>929</v>
      </c>
      <c r="P15051" t="s">
        <v>971</v>
      </c>
      <c r="Q15051" t="s">
        <v>1016</v>
      </c>
      <c r="R15051" t="s">
        <v>1016</v>
      </c>
      <c r="S15051" t="s">
        <v>140</v>
      </c>
      <c r="T15051" t="s">
        <v>1019</v>
      </c>
      <c r="U15051" t="s">
        <v>140</v>
      </c>
      <c r="V15051" t="s">
        <v>140</v>
      </c>
      <c r="W15051">
        <v>99</v>
      </c>
      <c r="X15051" t="s">
        <v>523</v>
      </c>
      <c r="Y15051" t="s">
        <v>1060</v>
      </c>
      <c r="Z15051" t="s">
        <v>515</v>
      </c>
      <c r="AA15051" t="s">
        <v>1054</v>
      </c>
      <c r="AB15051" t="s">
        <v>140</v>
      </c>
      <c r="AC15051" t="s">
        <v>140</v>
      </c>
      <c r="AD15051" t="s">
        <v>1054</v>
      </c>
      <c r="AE15051" t="s">
        <v>1044</v>
      </c>
      <c r="AF15051" t="s">
        <v>140</v>
      </c>
      <c r="AG15051">
        <v>99</v>
      </c>
      <c r="AH15051" t="s">
        <v>732</v>
      </c>
      <c r="AI15051" t="s">
        <v>1014</v>
      </c>
      <c r="AJ15051" t="s">
        <v>1016</v>
      </c>
      <c r="AK15051" t="s">
        <v>1014</v>
      </c>
      <c r="AL15051" t="s">
        <v>140</v>
      </c>
      <c r="AM15051" t="s">
        <v>775</v>
      </c>
      <c r="AN15051" t="s">
        <v>1009</v>
      </c>
      <c r="AO15051" t="s">
        <v>1055</v>
      </c>
      <c r="AP15051" t="s">
        <v>140</v>
      </c>
      <c r="AQ15051">
        <v>99</v>
      </c>
      <c r="AR15051" t="s">
        <v>1077</v>
      </c>
      <c r="AS15051" t="s">
        <v>1044</v>
      </c>
      <c r="AT15051" t="s">
        <v>1043</v>
      </c>
      <c r="AU15051" t="s">
        <v>1066</v>
      </c>
      <c r="AV15051" t="s">
        <v>140</v>
      </c>
      <c r="AW15051" t="s">
        <v>919</v>
      </c>
      <c r="AX15051" t="s">
        <v>140</v>
      </c>
      <c r="AY15051" t="s">
        <v>140</v>
      </c>
      <c r="AZ15051" t="s">
        <v>1098</v>
      </c>
    </row>
    <row r="15052" spans="1:52" x14ac:dyDescent="0.35">
      <c r="A15052" t="s">
        <v>19</v>
      </c>
      <c r="B15052" t="s">
        <v>339</v>
      </c>
      <c r="C15052">
        <v>11</v>
      </c>
      <c r="D15052" t="s">
        <v>358</v>
      </c>
      <c r="E15052" t="s">
        <v>140</v>
      </c>
      <c r="F15052" t="s">
        <v>994</v>
      </c>
      <c r="G15052" t="s">
        <v>385</v>
      </c>
      <c r="H15052" t="s">
        <v>140</v>
      </c>
      <c r="I15052" t="s">
        <v>140</v>
      </c>
      <c r="J15052" t="s">
        <v>140</v>
      </c>
      <c r="K15052" t="s">
        <v>140</v>
      </c>
      <c r="L15052" t="s">
        <v>140</v>
      </c>
      <c r="M15052">
        <v>11</v>
      </c>
      <c r="N15052" t="s">
        <v>92</v>
      </c>
      <c r="O15052" t="s">
        <v>140</v>
      </c>
      <c r="P15052" t="s">
        <v>91</v>
      </c>
      <c r="Q15052" t="s">
        <v>140</v>
      </c>
      <c r="R15052" t="s">
        <v>140</v>
      </c>
      <c r="S15052" t="s">
        <v>140</v>
      </c>
      <c r="T15052" t="s">
        <v>140</v>
      </c>
      <c r="U15052" t="s">
        <v>140</v>
      </c>
      <c r="V15052" t="s">
        <v>140</v>
      </c>
      <c r="W15052">
        <v>11</v>
      </c>
      <c r="X15052" t="s">
        <v>96</v>
      </c>
      <c r="Y15052" t="s">
        <v>95</v>
      </c>
      <c r="Z15052" t="s">
        <v>140</v>
      </c>
      <c r="AA15052" t="s">
        <v>140</v>
      </c>
      <c r="AB15052" t="s">
        <v>140</v>
      </c>
      <c r="AC15052" t="s">
        <v>140</v>
      </c>
      <c r="AD15052" t="s">
        <v>140</v>
      </c>
      <c r="AE15052" t="s">
        <v>140</v>
      </c>
      <c r="AF15052" t="s">
        <v>140</v>
      </c>
      <c r="AG15052">
        <v>11</v>
      </c>
      <c r="AH15052" t="s">
        <v>92</v>
      </c>
      <c r="AI15052" t="s">
        <v>140</v>
      </c>
      <c r="AJ15052" t="s">
        <v>140</v>
      </c>
      <c r="AK15052" t="s">
        <v>140</v>
      </c>
      <c r="AL15052" t="s">
        <v>140</v>
      </c>
      <c r="AM15052" t="s">
        <v>140</v>
      </c>
      <c r="AN15052" t="s">
        <v>91</v>
      </c>
      <c r="AO15052" t="s">
        <v>140</v>
      </c>
      <c r="AP15052" t="s">
        <v>140</v>
      </c>
      <c r="AQ15052">
        <v>11</v>
      </c>
      <c r="AR15052" t="s">
        <v>96</v>
      </c>
      <c r="AS15052" t="s">
        <v>95</v>
      </c>
      <c r="AT15052" t="s">
        <v>140</v>
      </c>
      <c r="AU15052" t="s">
        <v>140</v>
      </c>
      <c r="AV15052" t="s">
        <v>140</v>
      </c>
      <c r="AW15052" t="s">
        <v>140</v>
      </c>
      <c r="AX15052" t="s">
        <v>140</v>
      </c>
      <c r="AY15052" t="s">
        <v>140</v>
      </c>
      <c r="AZ15052" t="s">
        <v>140</v>
      </c>
    </row>
    <row r="15053" spans="1:52" x14ac:dyDescent="0.35">
      <c r="A15053" t="s">
        <v>20</v>
      </c>
      <c r="B15053" t="s">
        <v>1126</v>
      </c>
      <c r="C15053">
        <v>87</v>
      </c>
      <c r="D15053" t="s">
        <v>963</v>
      </c>
      <c r="E15053" t="s">
        <v>91</v>
      </c>
      <c r="F15053" t="s">
        <v>967</v>
      </c>
      <c r="G15053" t="s">
        <v>125</v>
      </c>
      <c r="H15053" t="s">
        <v>824</v>
      </c>
      <c r="I15053" t="s">
        <v>140</v>
      </c>
      <c r="J15053" t="s">
        <v>140</v>
      </c>
      <c r="K15053" t="s">
        <v>582</v>
      </c>
      <c r="L15053" t="s">
        <v>140</v>
      </c>
      <c r="M15053">
        <v>87</v>
      </c>
      <c r="N15053" t="s">
        <v>270</v>
      </c>
      <c r="O15053" t="s">
        <v>1056</v>
      </c>
      <c r="P15053" t="s">
        <v>1050</v>
      </c>
      <c r="Q15053" t="s">
        <v>1043</v>
      </c>
      <c r="R15053" t="s">
        <v>140</v>
      </c>
      <c r="S15053" t="s">
        <v>140</v>
      </c>
      <c r="T15053" t="s">
        <v>1017</v>
      </c>
      <c r="U15053" t="s">
        <v>140</v>
      </c>
      <c r="V15053" t="s">
        <v>140</v>
      </c>
      <c r="W15053">
        <v>87</v>
      </c>
      <c r="X15053" t="s">
        <v>1088</v>
      </c>
      <c r="Y15053" t="s">
        <v>1066</v>
      </c>
      <c r="Z15053" t="s">
        <v>1070</v>
      </c>
      <c r="AA15053" t="s">
        <v>1066</v>
      </c>
      <c r="AB15053" t="s">
        <v>1012</v>
      </c>
      <c r="AC15053" t="s">
        <v>140</v>
      </c>
      <c r="AD15053" t="s">
        <v>394</v>
      </c>
      <c r="AE15053" t="s">
        <v>1013</v>
      </c>
      <c r="AF15053" t="s">
        <v>140</v>
      </c>
      <c r="AG15053">
        <v>87</v>
      </c>
      <c r="AH15053" t="s">
        <v>104</v>
      </c>
      <c r="AI15053" t="s">
        <v>140</v>
      </c>
      <c r="AJ15053" t="s">
        <v>140</v>
      </c>
      <c r="AK15053" t="s">
        <v>140</v>
      </c>
      <c r="AL15053" t="s">
        <v>140</v>
      </c>
      <c r="AM15053" t="s">
        <v>1013</v>
      </c>
      <c r="AN15053" t="s">
        <v>1062</v>
      </c>
      <c r="AO15053" t="s">
        <v>996</v>
      </c>
      <c r="AP15053" t="s">
        <v>775</v>
      </c>
      <c r="AQ15053">
        <v>87</v>
      </c>
      <c r="AR15053" t="s">
        <v>933</v>
      </c>
      <c r="AS15053" t="s">
        <v>775</v>
      </c>
      <c r="AT15053" t="s">
        <v>140</v>
      </c>
      <c r="AU15053" t="s">
        <v>1012</v>
      </c>
      <c r="AV15053" t="s">
        <v>140</v>
      </c>
      <c r="AW15053" t="s">
        <v>1047</v>
      </c>
      <c r="AX15053" t="s">
        <v>140</v>
      </c>
      <c r="AY15053" t="s">
        <v>140</v>
      </c>
      <c r="AZ15053" t="s">
        <v>140</v>
      </c>
    </row>
    <row r="15054" spans="1:52" x14ac:dyDescent="0.35">
      <c r="A15054" t="s">
        <v>20</v>
      </c>
      <c r="B15054" t="s">
        <v>1127</v>
      </c>
      <c r="C15054">
        <v>115</v>
      </c>
      <c r="D15054" t="s">
        <v>68</v>
      </c>
      <c r="E15054" t="s">
        <v>996</v>
      </c>
      <c r="F15054" t="s">
        <v>838</v>
      </c>
      <c r="G15054" t="s">
        <v>1045</v>
      </c>
      <c r="H15054" t="s">
        <v>950</v>
      </c>
      <c r="I15054" t="s">
        <v>1046</v>
      </c>
      <c r="J15054" t="s">
        <v>140</v>
      </c>
      <c r="K15054" t="s">
        <v>952</v>
      </c>
      <c r="L15054" t="s">
        <v>1013</v>
      </c>
      <c r="M15054">
        <v>115</v>
      </c>
      <c r="N15054" t="s">
        <v>316</v>
      </c>
      <c r="O15054" t="s">
        <v>1054</v>
      </c>
      <c r="P15054" t="s">
        <v>869</v>
      </c>
      <c r="Q15054" t="s">
        <v>940</v>
      </c>
      <c r="R15054" t="s">
        <v>140</v>
      </c>
      <c r="S15054" t="s">
        <v>140</v>
      </c>
      <c r="T15054" t="s">
        <v>1098</v>
      </c>
      <c r="U15054" t="s">
        <v>140</v>
      </c>
      <c r="V15054" t="s">
        <v>140</v>
      </c>
      <c r="W15054">
        <v>115</v>
      </c>
      <c r="X15054" t="s">
        <v>1167</v>
      </c>
      <c r="Y15054" t="s">
        <v>140</v>
      </c>
      <c r="Z15054" t="s">
        <v>1057</v>
      </c>
      <c r="AA15054" t="s">
        <v>1051</v>
      </c>
      <c r="AB15054" t="s">
        <v>140</v>
      </c>
      <c r="AC15054" t="s">
        <v>140</v>
      </c>
      <c r="AD15054" t="s">
        <v>1011</v>
      </c>
      <c r="AE15054" t="s">
        <v>949</v>
      </c>
      <c r="AF15054" t="s">
        <v>1010</v>
      </c>
      <c r="AG15054">
        <v>115</v>
      </c>
      <c r="AH15054" t="s">
        <v>800</v>
      </c>
      <c r="AI15054" t="s">
        <v>140</v>
      </c>
      <c r="AJ15054" t="s">
        <v>1010</v>
      </c>
      <c r="AK15054" t="s">
        <v>140</v>
      </c>
      <c r="AL15054" t="s">
        <v>140</v>
      </c>
      <c r="AM15054" t="s">
        <v>939</v>
      </c>
      <c r="AN15054" t="s">
        <v>140</v>
      </c>
      <c r="AO15054" t="s">
        <v>869</v>
      </c>
      <c r="AP15054" t="s">
        <v>140</v>
      </c>
      <c r="AQ15054">
        <v>115</v>
      </c>
      <c r="AR15054" t="s">
        <v>892</v>
      </c>
      <c r="AS15054" t="s">
        <v>140</v>
      </c>
      <c r="AT15054" t="s">
        <v>903</v>
      </c>
      <c r="AU15054" t="s">
        <v>1098</v>
      </c>
      <c r="AV15054" t="s">
        <v>949</v>
      </c>
      <c r="AW15054" t="s">
        <v>940</v>
      </c>
      <c r="AX15054" t="s">
        <v>1010</v>
      </c>
      <c r="AY15054" t="s">
        <v>1019</v>
      </c>
      <c r="AZ15054" t="s">
        <v>140</v>
      </c>
    </row>
    <row r="15055" spans="1:52" x14ac:dyDescent="0.35">
      <c r="A15055" t="s">
        <v>20</v>
      </c>
      <c r="B15055" t="s">
        <v>339</v>
      </c>
      <c r="C15055">
        <v>4</v>
      </c>
      <c r="D15055" t="s">
        <v>117</v>
      </c>
      <c r="E15055" t="s">
        <v>140</v>
      </c>
      <c r="F15055" t="s">
        <v>140</v>
      </c>
      <c r="G15055" t="s">
        <v>594</v>
      </c>
      <c r="H15055" t="s">
        <v>140</v>
      </c>
      <c r="I15055" t="s">
        <v>140</v>
      </c>
      <c r="J15055" t="s">
        <v>140</v>
      </c>
      <c r="K15055" t="s">
        <v>710</v>
      </c>
      <c r="L15055" t="s">
        <v>140</v>
      </c>
      <c r="M15055">
        <v>4</v>
      </c>
      <c r="N15055" t="s">
        <v>177</v>
      </c>
      <c r="O15055" t="s">
        <v>140</v>
      </c>
      <c r="P15055" t="s">
        <v>140</v>
      </c>
      <c r="Q15055" t="s">
        <v>140</v>
      </c>
      <c r="R15055" t="s">
        <v>140</v>
      </c>
      <c r="S15055" t="s">
        <v>140</v>
      </c>
      <c r="T15055" t="s">
        <v>140</v>
      </c>
      <c r="U15055" t="s">
        <v>140</v>
      </c>
      <c r="V15055" t="s">
        <v>140</v>
      </c>
      <c r="W15055">
        <v>4</v>
      </c>
      <c r="X15055" t="s">
        <v>177</v>
      </c>
      <c r="Y15055" t="s">
        <v>140</v>
      </c>
      <c r="Z15055" t="s">
        <v>140</v>
      </c>
      <c r="AA15055" t="s">
        <v>140</v>
      </c>
      <c r="AB15055" t="s">
        <v>140</v>
      </c>
      <c r="AC15055" t="s">
        <v>140</v>
      </c>
      <c r="AD15055" t="s">
        <v>140</v>
      </c>
      <c r="AE15055" t="s">
        <v>140</v>
      </c>
      <c r="AF15055" t="s">
        <v>140</v>
      </c>
      <c r="AG15055">
        <v>4</v>
      </c>
      <c r="AH15055" t="s">
        <v>593</v>
      </c>
      <c r="AI15055" t="s">
        <v>140</v>
      </c>
      <c r="AJ15055" t="s">
        <v>140</v>
      </c>
      <c r="AK15055" t="s">
        <v>140</v>
      </c>
      <c r="AL15055" t="s">
        <v>140</v>
      </c>
      <c r="AM15055" t="s">
        <v>140</v>
      </c>
      <c r="AN15055" t="s">
        <v>140</v>
      </c>
      <c r="AO15055" t="s">
        <v>594</v>
      </c>
      <c r="AP15055" t="s">
        <v>140</v>
      </c>
      <c r="AQ15055">
        <v>4</v>
      </c>
      <c r="AR15055" t="s">
        <v>177</v>
      </c>
      <c r="AS15055" t="s">
        <v>140</v>
      </c>
      <c r="AT15055" t="s">
        <v>140</v>
      </c>
      <c r="AU15055" t="s">
        <v>140</v>
      </c>
      <c r="AV15055" t="s">
        <v>140</v>
      </c>
      <c r="AW15055" t="s">
        <v>140</v>
      </c>
      <c r="AX15055" t="s">
        <v>140</v>
      </c>
      <c r="AY15055" t="s">
        <v>140</v>
      </c>
      <c r="AZ15055" t="s">
        <v>140</v>
      </c>
    </row>
    <row r="15056" spans="1:52" x14ac:dyDescent="0.35">
      <c r="A15056" t="s">
        <v>21</v>
      </c>
      <c r="B15056" t="s">
        <v>1126</v>
      </c>
      <c r="C15056">
        <v>58</v>
      </c>
      <c r="D15056" t="s">
        <v>852</v>
      </c>
      <c r="E15056" t="s">
        <v>733</v>
      </c>
      <c r="F15056" t="s">
        <v>147</v>
      </c>
      <c r="G15056" t="s">
        <v>643</v>
      </c>
      <c r="H15056" t="s">
        <v>147</v>
      </c>
      <c r="I15056" t="s">
        <v>1004</v>
      </c>
      <c r="J15056" t="s">
        <v>140</v>
      </c>
      <c r="K15056" t="s">
        <v>1100</v>
      </c>
      <c r="L15056" t="s">
        <v>140</v>
      </c>
      <c r="M15056">
        <v>58</v>
      </c>
      <c r="N15056" t="s">
        <v>491</v>
      </c>
      <c r="O15056" t="s">
        <v>749</v>
      </c>
      <c r="P15056" t="s">
        <v>140</v>
      </c>
      <c r="Q15056" t="s">
        <v>1098</v>
      </c>
      <c r="R15056" t="s">
        <v>140</v>
      </c>
      <c r="S15056" t="s">
        <v>140</v>
      </c>
      <c r="T15056" t="s">
        <v>1098</v>
      </c>
      <c r="U15056" t="s">
        <v>140</v>
      </c>
      <c r="V15056" t="s">
        <v>140</v>
      </c>
      <c r="W15056">
        <v>58</v>
      </c>
      <c r="X15056" t="s">
        <v>491</v>
      </c>
      <c r="Y15056" t="s">
        <v>1098</v>
      </c>
      <c r="Z15056" t="s">
        <v>1098</v>
      </c>
      <c r="AA15056" t="s">
        <v>1004</v>
      </c>
      <c r="AB15056" t="s">
        <v>140</v>
      </c>
      <c r="AC15056" t="s">
        <v>140</v>
      </c>
      <c r="AD15056" t="s">
        <v>643</v>
      </c>
      <c r="AE15056" t="s">
        <v>140</v>
      </c>
      <c r="AF15056" t="s">
        <v>140</v>
      </c>
      <c r="AG15056">
        <v>58</v>
      </c>
      <c r="AH15056" t="s">
        <v>732</v>
      </c>
      <c r="AI15056" t="s">
        <v>140</v>
      </c>
      <c r="AJ15056" t="s">
        <v>1098</v>
      </c>
      <c r="AK15056" t="s">
        <v>140</v>
      </c>
      <c r="AL15056" t="s">
        <v>1098</v>
      </c>
      <c r="AM15056" t="s">
        <v>1098</v>
      </c>
      <c r="AN15056" t="s">
        <v>140</v>
      </c>
      <c r="AO15056" t="s">
        <v>140</v>
      </c>
      <c r="AP15056" t="s">
        <v>140</v>
      </c>
      <c r="AQ15056">
        <v>58</v>
      </c>
      <c r="AR15056" t="s">
        <v>1099</v>
      </c>
      <c r="AS15056" t="s">
        <v>1098</v>
      </c>
      <c r="AT15056" t="s">
        <v>1004</v>
      </c>
      <c r="AU15056" t="s">
        <v>1098</v>
      </c>
      <c r="AV15056" t="s">
        <v>140</v>
      </c>
      <c r="AW15056" t="s">
        <v>733</v>
      </c>
      <c r="AX15056" t="s">
        <v>140</v>
      </c>
      <c r="AY15056" t="s">
        <v>140</v>
      </c>
      <c r="AZ15056" t="s">
        <v>140</v>
      </c>
    </row>
    <row r="15057" spans="1:52" x14ac:dyDescent="0.35">
      <c r="A15057" t="s">
        <v>21</v>
      </c>
      <c r="B15057" t="s">
        <v>1127</v>
      </c>
      <c r="C15057">
        <v>144</v>
      </c>
      <c r="D15057" t="s">
        <v>796</v>
      </c>
      <c r="E15057" t="s">
        <v>1017</v>
      </c>
      <c r="F15057" t="s">
        <v>103</v>
      </c>
      <c r="G15057" t="s">
        <v>1095</v>
      </c>
      <c r="H15057" t="s">
        <v>971</v>
      </c>
      <c r="I15057" t="s">
        <v>1073</v>
      </c>
      <c r="J15057" t="s">
        <v>1014</v>
      </c>
      <c r="K15057" t="s">
        <v>973</v>
      </c>
      <c r="L15057" t="s">
        <v>1014</v>
      </c>
      <c r="M15057">
        <v>144</v>
      </c>
      <c r="N15057" t="s">
        <v>974</v>
      </c>
      <c r="O15057" t="s">
        <v>1073</v>
      </c>
      <c r="P15057" t="s">
        <v>1050</v>
      </c>
      <c r="Q15057" t="s">
        <v>1017</v>
      </c>
      <c r="R15057" t="s">
        <v>140</v>
      </c>
      <c r="S15057" t="s">
        <v>140</v>
      </c>
      <c r="T15057" t="s">
        <v>1017</v>
      </c>
      <c r="U15057" t="s">
        <v>140</v>
      </c>
      <c r="V15057" t="s">
        <v>1014</v>
      </c>
      <c r="W15057">
        <v>144</v>
      </c>
      <c r="X15057" t="s">
        <v>96</v>
      </c>
      <c r="Y15057" t="s">
        <v>1017</v>
      </c>
      <c r="Z15057" t="s">
        <v>971</v>
      </c>
      <c r="AA15057" t="s">
        <v>1073</v>
      </c>
      <c r="AB15057" t="s">
        <v>1014</v>
      </c>
      <c r="AC15057" t="s">
        <v>1014</v>
      </c>
      <c r="AD15057" t="s">
        <v>1017</v>
      </c>
      <c r="AE15057" t="s">
        <v>1014</v>
      </c>
      <c r="AF15057" t="s">
        <v>140</v>
      </c>
      <c r="AG15057">
        <v>144</v>
      </c>
      <c r="AH15057" t="s">
        <v>997</v>
      </c>
      <c r="AI15057" t="s">
        <v>1014</v>
      </c>
      <c r="AJ15057" t="s">
        <v>140</v>
      </c>
      <c r="AK15057" t="s">
        <v>140</v>
      </c>
      <c r="AL15057" t="s">
        <v>1014</v>
      </c>
      <c r="AM15057" t="s">
        <v>1014</v>
      </c>
      <c r="AN15057" t="s">
        <v>1017</v>
      </c>
      <c r="AO15057" t="s">
        <v>1014</v>
      </c>
      <c r="AP15057" t="s">
        <v>140</v>
      </c>
      <c r="AQ15057">
        <v>144</v>
      </c>
      <c r="AR15057" t="s">
        <v>1110</v>
      </c>
      <c r="AS15057" t="s">
        <v>1050</v>
      </c>
      <c r="AT15057" t="s">
        <v>1050</v>
      </c>
      <c r="AU15057" t="s">
        <v>1050</v>
      </c>
      <c r="AV15057" t="s">
        <v>140</v>
      </c>
      <c r="AW15057" t="s">
        <v>1014</v>
      </c>
      <c r="AX15057" t="s">
        <v>140</v>
      </c>
      <c r="AY15057" t="s">
        <v>140</v>
      </c>
      <c r="AZ15057" t="s">
        <v>140</v>
      </c>
    </row>
    <row r="15058" spans="1:52" x14ac:dyDescent="0.35">
      <c r="A15058" t="s">
        <v>21</v>
      </c>
      <c r="B15058" t="s">
        <v>339</v>
      </c>
      <c r="C15058">
        <v>8</v>
      </c>
      <c r="D15058" t="s">
        <v>377</v>
      </c>
      <c r="E15058" t="s">
        <v>592</v>
      </c>
      <c r="F15058" t="s">
        <v>592</v>
      </c>
      <c r="G15058" t="s">
        <v>140</v>
      </c>
      <c r="H15058" t="s">
        <v>140</v>
      </c>
      <c r="I15058" t="s">
        <v>140</v>
      </c>
      <c r="J15058" t="s">
        <v>140</v>
      </c>
      <c r="K15058" t="s">
        <v>592</v>
      </c>
      <c r="L15058" t="s">
        <v>140</v>
      </c>
      <c r="M15058">
        <v>8</v>
      </c>
      <c r="N15058" t="s">
        <v>1158</v>
      </c>
      <c r="O15058" t="s">
        <v>140</v>
      </c>
      <c r="P15058" t="s">
        <v>592</v>
      </c>
      <c r="Q15058" t="s">
        <v>140</v>
      </c>
      <c r="R15058" t="s">
        <v>140</v>
      </c>
      <c r="S15058" t="s">
        <v>140</v>
      </c>
      <c r="T15058" t="s">
        <v>140</v>
      </c>
      <c r="U15058" t="s">
        <v>140</v>
      </c>
      <c r="V15058" t="s">
        <v>140</v>
      </c>
      <c r="W15058">
        <v>8</v>
      </c>
      <c r="X15058" t="s">
        <v>377</v>
      </c>
      <c r="Y15058" t="s">
        <v>592</v>
      </c>
      <c r="Z15058" t="s">
        <v>592</v>
      </c>
      <c r="AA15058" t="s">
        <v>592</v>
      </c>
      <c r="AB15058" t="s">
        <v>140</v>
      </c>
      <c r="AC15058" t="s">
        <v>140</v>
      </c>
      <c r="AD15058" t="s">
        <v>140</v>
      </c>
      <c r="AE15058" t="s">
        <v>140</v>
      </c>
      <c r="AF15058" t="s">
        <v>140</v>
      </c>
      <c r="AG15058">
        <v>8</v>
      </c>
      <c r="AH15058" t="s">
        <v>177</v>
      </c>
      <c r="AI15058" t="s">
        <v>140</v>
      </c>
      <c r="AJ15058" t="s">
        <v>140</v>
      </c>
      <c r="AK15058" t="s">
        <v>140</v>
      </c>
      <c r="AL15058" t="s">
        <v>140</v>
      </c>
      <c r="AM15058" t="s">
        <v>140</v>
      </c>
      <c r="AN15058" t="s">
        <v>140</v>
      </c>
      <c r="AO15058" t="s">
        <v>140</v>
      </c>
      <c r="AP15058" t="s">
        <v>140</v>
      </c>
      <c r="AQ15058">
        <v>8</v>
      </c>
      <c r="AR15058" t="s">
        <v>1158</v>
      </c>
      <c r="AS15058" t="s">
        <v>140</v>
      </c>
      <c r="AT15058" t="s">
        <v>140</v>
      </c>
      <c r="AU15058" t="s">
        <v>592</v>
      </c>
      <c r="AV15058" t="s">
        <v>140</v>
      </c>
      <c r="AW15058" t="s">
        <v>140</v>
      </c>
      <c r="AX15058" t="s">
        <v>140</v>
      </c>
      <c r="AY15058" t="s">
        <v>140</v>
      </c>
      <c r="AZ15058" t="s">
        <v>140</v>
      </c>
    </row>
    <row r="15059" spans="1:52" x14ac:dyDescent="0.35">
      <c r="A15059" t="s">
        <v>22</v>
      </c>
      <c r="B15059" t="s">
        <v>1126</v>
      </c>
      <c r="C15059">
        <v>87</v>
      </c>
      <c r="D15059" t="s">
        <v>535</v>
      </c>
      <c r="E15059" t="s">
        <v>953</v>
      </c>
      <c r="F15059" t="s">
        <v>147</v>
      </c>
      <c r="G15059" t="s">
        <v>129</v>
      </c>
      <c r="H15059" t="s">
        <v>1017</v>
      </c>
      <c r="I15059" t="s">
        <v>1063</v>
      </c>
      <c r="J15059" t="s">
        <v>949</v>
      </c>
      <c r="K15059" t="s">
        <v>43</v>
      </c>
      <c r="L15059" t="s">
        <v>1043</v>
      </c>
      <c r="M15059">
        <v>87</v>
      </c>
      <c r="N15059" t="s">
        <v>1081</v>
      </c>
      <c r="O15059" t="s">
        <v>1003</v>
      </c>
      <c r="P15059" t="s">
        <v>1017</v>
      </c>
      <c r="Q15059" t="s">
        <v>1062</v>
      </c>
      <c r="R15059" t="s">
        <v>1021</v>
      </c>
      <c r="S15059" t="s">
        <v>954</v>
      </c>
      <c r="T15059" t="s">
        <v>140</v>
      </c>
      <c r="U15059" t="s">
        <v>140</v>
      </c>
      <c r="V15059" t="s">
        <v>140</v>
      </c>
      <c r="W15059">
        <v>87</v>
      </c>
      <c r="X15059" t="s">
        <v>791</v>
      </c>
      <c r="Y15059" t="s">
        <v>1013</v>
      </c>
      <c r="Z15059" t="s">
        <v>838</v>
      </c>
      <c r="AA15059" t="s">
        <v>838</v>
      </c>
      <c r="AB15059" t="s">
        <v>1050</v>
      </c>
      <c r="AC15059" t="s">
        <v>1010</v>
      </c>
      <c r="AD15059" t="s">
        <v>147</v>
      </c>
      <c r="AE15059" t="s">
        <v>140</v>
      </c>
      <c r="AF15059" t="s">
        <v>140</v>
      </c>
      <c r="AG15059">
        <v>87</v>
      </c>
      <c r="AH15059" t="s">
        <v>1116</v>
      </c>
      <c r="AI15059" t="s">
        <v>1050</v>
      </c>
      <c r="AJ15059" t="s">
        <v>1063</v>
      </c>
      <c r="AK15059" t="s">
        <v>1014</v>
      </c>
      <c r="AL15059" t="s">
        <v>1019</v>
      </c>
      <c r="AM15059" t="s">
        <v>140</v>
      </c>
      <c r="AN15059" t="s">
        <v>140</v>
      </c>
      <c r="AO15059" t="s">
        <v>140</v>
      </c>
      <c r="AP15059" t="s">
        <v>140</v>
      </c>
      <c r="AQ15059">
        <v>87</v>
      </c>
      <c r="AR15059" t="s">
        <v>106</v>
      </c>
      <c r="AS15059" t="s">
        <v>1017</v>
      </c>
      <c r="AT15059" t="s">
        <v>515</v>
      </c>
      <c r="AU15059" t="s">
        <v>971</v>
      </c>
      <c r="AV15059" t="s">
        <v>1010</v>
      </c>
      <c r="AW15059" t="s">
        <v>345</v>
      </c>
      <c r="AX15059" t="s">
        <v>140</v>
      </c>
      <c r="AY15059" t="s">
        <v>140</v>
      </c>
      <c r="AZ15059" t="s">
        <v>140</v>
      </c>
    </row>
    <row r="15060" spans="1:52" x14ac:dyDescent="0.35">
      <c r="A15060" t="s">
        <v>22</v>
      </c>
      <c r="B15060" t="s">
        <v>1127</v>
      </c>
      <c r="C15060">
        <v>110</v>
      </c>
      <c r="D15060" t="s">
        <v>698</v>
      </c>
      <c r="E15060" t="s">
        <v>988</v>
      </c>
      <c r="F15060" t="s">
        <v>99</v>
      </c>
      <c r="G15060" t="s">
        <v>950</v>
      </c>
      <c r="H15060" t="s">
        <v>949</v>
      </c>
      <c r="I15060" t="s">
        <v>1009</v>
      </c>
      <c r="J15060" t="s">
        <v>1009</v>
      </c>
      <c r="K15060" t="s">
        <v>517</v>
      </c>
      <c r="L15060" t="s">
        <v>1014</v>
      </c>
      <c r="M15060">
        <v>110</v>
      </c>
      <c r="N15060" t="s">
        <v>1183</v>
      </c>
      <c r="O15060" t="s">
        <v>140</v>
      </c>
      <c r="P15060" t="s">
        <v>775</v>
      </c>
      <c r="Q15060" t="s">
        <v>140</v>
      </c>
      <c r="R15060" t="s">
        <v>1063</v>
      </c>
      <c r="S15060" t="s">
        <v>140</v>
      </c>
      <c r="T15060" t="s">
        <v>1016</v>
      </c>
      <c r="U15060" t="s">
        <v>140</v>
      </c>
      <c r="V15060" t="s">
        <v>140</v>
      </c>
      <c r="W15060">
        <v>110</v>
      </c>
      <c r="X15060" t="s">
        <v>96</v>
      </c>
      <c r="Y15060" t="s">
        <v>1054</v>
      </c>
      <c r="Z15060" t="s">
        <v>1017</v>
      </c>
      <c r="AA15060" t="s">
        <v>515</v>
      </c>
      <c r="AB15060" t="s">
        <v>1063</v>
      </c>
      <c r="AC15060" t="s">
        <v>140</v>
      </c>
      <c r="AD15060" t="s">
        <v>1043</v>
      </c>
      <c r="AE15060" t="s">
        <v>1021</v>
      </c>
      <c r="AF15060" t="s">
        <v>140</v>
      </c>
      <c r="AG15060">
        <v>111</v>
      </c>
      <c r="AH15060" t="s">
        <v>774</v>
      </c>
      <c r="AI15060" t="s">
        <v>1009</v>
      </c>
      <c r="AJ15060" t="s">
        <v>140</v>
      </c>
      <c r="AK15060" t="s">
        <v>140</v>
      </c>
      <c r="AL15060" t="s">
        <v>140</v>
      </c>
      <c r="AM15060" t="s">
        <v>1016</v>
      </c>
      <c r="AN15060" t="s">
        <v>140</v>
      </c>
      <c r="AO15060" t="s">
        <v>140</v>
      </c>
      <c r="AP15060" t="s">
        <v>140</v>
      </c>
      <c r="AQ15060">
        <v>110</v>
      </c>
      <c r="AR15060" t="s">
        <v>100</v>
      </c>
      <c r="AS15060" t="s">
        <v>1055</v>
      </c>
      <c r="AT15060" t="s">
        <v>1014</v>
      </c>
      <c r="AU15060" t="s">
        <v>1011</v>
      </c>
      <c r="AV15060" t="s">
        <v>140</v>
      </c>
      <c r="AW15060" t="s">
        <v>1016</v>
      </c>
      <c r="AX15060" t="s">
        <v>1043</v>
      </c>
      <c r="AY15060" t="s">
        <v>1021</v>
      </c>
      <c r="AZ15060" t="s">
        <v>140</v>
      </c>
    </row>
    <row r="15061" spans="1:52" x14ac:dyDescent="0.35">
      <c r="A15061" t="s">
        <v>22</v>
      </c>
      <c r="B15061" t="s">
        <v>339</v>
      </c>
      <c r="C15061">
        <v>11</v>
      </c>
      <c r="D15061" t="s">
        <v>505</v>
      </c>
      <c r="E15061" t="s">
        <v>140</v>
      </c>
      <c r="F15061" t="s">
        <v>443</v>
      </c>
      <c r="G15061" t="s">
        <v>847</v>
      </c>
      <c r="H15061" t="s">
        <v>140</v>
      </c>
      <c r="I15061" t="s">
        <v>140</v>
      </c>
      <c r="J15061" t="s">
        <v>140</v>
      </c>
      <c r="K15061" t="s">
        <v>140</v>
      </c>
      <c r="L15061" t="s">
        <v>140</v>
      </c>
      <c r="M15061">
        <v>11</v>
      </c>
      <c r="N15061" t="s">
        <v>177</v>
      </c>
      <c r="O15061" t="s">
        <v>140</v>
      </c>
      <c r="P15061" t="s">
        <v>140</v>
      </c>
      <c r="Q15061" t="s">
        <v>140</v>
      </c>
      <c r="R15061" t="s">
        <v>140</v>
      </c>
      <c r="S15061" t="s">
        <v>140</v>
      </c>
      <c r="T15061" t="s">
        <v>140</v>
      </c>
      <c r="U15061" t="s">
        <v>140</v>
      </c>
      <c r="V15061" t="s">
        <v>140</v>
      </c>
      <c r="W15061">
        <v>11</v>
      </c>
      <c r="X15061" t="s">
        <v>930</v>
      </c>
      <c r="Y15061" t="s">
        <v>147</v>
      </c>
      <c r="Z15061" t="s">
        <v>140</v>
      </c>
      <c r="AA15061" t="s">
        <v>140</v>
      </c>
      <c r="AB15061" t="s">
        <v>140</v>
      </c>
      <c r="AC15061" t="s">
        <v>140</v>
      </c>
      <c r="AD15061" t="s">
        <v>140</v>
      </c>
      <c r="AE15061" t="s">
        <v>140</v>
      </c>
      <c r="AF15061" t="s">
        <v>140</v>
      </c>
      <c r="AG15061">
        <v>11</v>
      </c>
      <c r="AH15061" t="s">
        <v>905</v>
      </c>
      <c r="AI15061" t="s">
        <v>140</v>
      </c>
      <c r="AJ15061" t="s">
        <v>140</v>
      </c>
      <c r="AK15061" t="s">
        <v>140</v>
      </c>
      <c r="AL15061" t="s">
        <v>140</v>
      </c>
      <c r="AM15061" t="s">
        <v>140</v>
      </c>
      <c r="AN15061" t="s">
        <v>147</v>
      </c>
      <c r="AO15061" t="s">
        <v>1104</v>
      </c>
      <c r="AP15061" t="s">
        <v>140</v>
      </c>
      <c r="AQ15061">
        <v>11</v>
      </c>
      <c r="AR15061" t="s">
        <v>177</v>
      </c>
      <c r="AS15061" t="s">
        <v>140</v>
      </c>
      <c r="AT15061" t="s">
        <v>140</v>
      </c>
      <c r="AU15061" t="s">
        <v>140</v>
      </c>
      <c r="AV15061" t="s">
        <v>140</v>
      </c>
      <c r="AW15061" t="s">
        <v>140</v>
      </c>
      <c r="AX15061" t="s">
        <v>140</v>
      </c>
      <c r="AY15061" t="s">
        <v>140</v>
      </c>
      <c r="AZ15061" t="s">
        <v>140</v>
      </c>
    </row>
    <row r="15062" spans="1:52" x14ac:dyDescent="0.35">
      <c r="A15062" t="s">
        <v>23</v>
      </c>
      <c r="B15062" t="s">
        <v>1126</v>
      </c>
      <c r="C15062">
        <v>99</v>
      </c>
      <c r="D15062" t="s">
        <v>795</v>
      </c>
      <c r="E15062" t="s">
        <v>1018</v>
      </c>
      <c r="F15062" t="s">
        <v>1102</v>
      </c>
      <c r="G15062" t="s">
        <v>973</v>
      </c>
      <c r="H15062" t="s">
        <v>949</v>
      </c>
      <c r="I15062" t="s">
        <v>903</v>
      </c>
      <c r="J15062" t="s">
        <v>1013</v>
      </c>
      <c r="K15062" t="s">
        <v>43</v>
      </c>
      <c r="L15062" t="s">
        <v>1020</v>
      </c>
      <c r="M15062">
        <v>99</v>
      </c>
      <c r="N15062" t="s">
        <v>960</v>
      </c>
      <c r="O15062" t="s">
        <v>1065</v>
      </c>
      <c r="P15062" t="s">
        <v>1018</v>
      </c>
      <c r="Q15062" t="s">
        <v>949</v>
      </c>
      <c r="R15062" t="s">
        <v>140</v>
      </c>
      <c r="S15062" t="s">
        <v>140</v>
      </c>
      <c r="T15062" t="s">
        <v>1013</v>
      </c>
      <c r="U15062" t="s">
        <v>140</v>
      </c>
      <c r="V15062" t="s">
        <v>140</v>
      </c>
      <c r="W15062">
        <v>99</v>
      </c>
      <c r="X15062" t="s">
        <v>770</v>
      </c>
      <c r="Y15062" t="s">
        <v>1048</v>
      </c>
      <c r="Z15062" t="s">
        <v>95</v>
      </c>
      <c r="AA15062" t="s">
        <v>939</v>
      </c>
      <c r="AB15062" t="s">
        <v>515</v>
      </c>
      <c r="AC15062" t="s">
        <v>140</v>
      </c>
      <c r="AD15062" t="s">
        <v>996</v>
      </c>
      <c r="AE15062" t="s">
        <v>1066</v>
      </c>
      <c r="AF15062" t="s">
        <v>1016</v>
      </c>
      <c r="AG15062">
        <v>99</v>
      </c>
      <c r="AH15062" t="s">
        <v>1202</v>
      </c>
      <c r="AI15062" t="s">
        <v>140</v>
      </c>
      <c r="AJ15062" t="s">
        <v>140</v>
      </c>
      <c r="AK15062" t="s">
        <v>140</v>
      </c>
      <c r="AL15062" t="s">
        <v>140</v>
      </c>
      <c r="AM15062" t="s">
        <v>1009</v>
      </c>
      <c r="AN15062" t="s">
        <v>140</v>
      </c>
      <c r="AO15062" t="s">
        <v>1054</v>
      </c>
      <c r="AP15062" t="s">
        <v>140</v>
      </c>
      <c r="AQ15062">
        <v>99</v>
      </c>
      <c r="AR15062" t="s">
        <v>450</v>
      </c>
      <c r="AS15062" t="s">
        <v>949</v>
      </c>
      <c r="AT15062" t="s">
        <v>991</v>
      </c>
      <c r="AU15062" t="s">
        <v>1051</v>
      </c>
      <c r="AV15062" t="s">
        <v>140</v>
      </c>
      <c r="AW15062" t="s">
        <v>903</v>
      </c>
      <c r="AX15062" t="s">
        <v>949</v>
      </c>
      <c r="AY15062" t="s">
        <v>140</v>
      </c>
      <c r="AZ15062" t="s">
        <v>949</v>
      </c>
    </row>
    <row r="15063" spans="1:52" x14ac:dyDescent="0.35">
      <c r="A15063" t="s">
        <v>23</v>
      </c>
      <c r="B15063" t="s">
        <v>1127</v>
      </c>
      <c r="C15063">
        <v>94</v>
      </c>
      <c r="D15063" t="s">
        <v>629</v>
      </c>
      <c r="E15063" t="s">
        <v>1048</v>
      </c>
      <c r="F15063" t="s">
        <v>953</v>
      </c>
      <c r="G15063" t="s">
        <v>988</v>
      </c>
      <c r="H15063" t="s">
        <v>1065</v>
      </c>
      <c r="I15063" t="s">
        <v>1016</v>
      </c>
      <c r="J15063" t="s">
        <v>1046</v>
      </c>
      <c r="K15063" t="s">
        <v>490</v>
      </c>
      <c r="L15063" t="s">
        <v>1054</v>
      </c>
      <c r="M15063">
        <v>94</v>
      </c>
      <c r="N15063" t="s">
        <v>1086</v>
      </c>
      <c r="O15063" t="s">
        <v>996</v>
      </c>
      <c r="P15063" t="s">
        <v>1017</v>
      </c>
      <c r="Q15063" t="s">
        <v>1073</v>
      </c>
      <c r="R15063" t="s">
        <v>1060</v>
      </c>
      <c r="S15063" t="s">
        <v>140</v>
      </c>
      <c r="T15063" t="s">
        <v>1060</v>
      </c>
      <c r="U15063" t="s">
        <v>140</v>
      </c>
      <c r="V15063" t="s">
        <v>140</v>
      </c>
      <c r="W15063">
        <v>94</v>
      </c>
      <c r="X15063" t="s">
        <v>672</v>
      </c>
      <c r="Y15063" t="s">
        <v>1060</v>
      </c>
      <c r="Z15063" t="s">
        <v>939</v>
      </c>
      <c r="AA15063" t="s">
        <v>1045</v>
      </c>
      <c r="AB15063" t="s">
        <v>1060</v>
      </c>
      <c r="AC15063" t="s">
        <v>1054</v>
      </c>
      <c r="AD15063" t="s">
        <v>501</v>
      </c>
      <c r="AE15063" t="s">
        <v>140</v>
      </c>
      <c r="AF15063" t="s">
        <v>1011</v>
      </c>
      <c r="AG15063">
        <v>94</v>
      </c>
      <c r="AH15063" t="s">
        <v>1120</v>
      </c>
      <c r="AI15063" t="s">
        <v>140</v>
      </c>
      <c r="AJ15063" t="s">
        <v>140</v>
      </c>
      <c r="AK15063" t="s">
        <v>140</v>
      </c>
      <c r="AL15063" t="s">
        <v>140</v>
      </c>
      <c r="AM15063" t="s">
        <v>140</v>
      </c>
      <c r="AN15063" t="s">
        <v>1011</v>
      </c>
      <c r="AO15063" t="s">
        <v>1020</v>
      </c>
      <c r="AP15063" t="s">
        <v>140</v>
      </c>
      <c r="AQ15063">
        <v>94</v>
      </c>
      <c r="AR15063" t="s">
        <v>840</v>
      </c>
      <c r="AS15063" t="s">
        <v>954</v>
      </c>
      <c r="AT15063" t="s">
        <v>869</v>
      </c>
      <c r="AU15063" t="s">
        <v>1011</v>
      </c>
      <c r="AV15063" t="s">
        <v>140</v>
      </c>
      <c r="AW15063" t="s">
        <v>971</v>
      </c>
      <c r="AX15063" t="s">
        <v>1060</v>
      </c>
      <c r="AY15063" t="s">
        <v>1011</v>
      </c>
      <c r="AZ15063" t="s">
        <v>1011</v>
      </c>
    </row>
    <row r="15064" spans="1:52" x14ac:dyDescent="0.35">
      <c r="A15064" t="s">
        <v>23</v>
      </c>
      <c r="B15064" t="s">
        <v>339</v>
      </c>
      <c r="C15064">
        <v>12</v>
      </c>
      <c r="D15064" t="s">
        <v>546</v>
      </c>
      <c r="E15064" t="s">
        <v>140</v>
      </c>
      <c r="F15064" t="s">
        <v>140</v>
      </c>
      <c r="G15064" t="s">
        <v>782</v>
      </c>
      <c r="H15064" t="s">
        <v>140</v>
      </c>
      <c r="I15064" t="s">
        <v>140</v>
      </c>
      <c r="J15064" t="s">
        <v>1052</v>
      </c>
      <c r="K15064" t="s">
        <v>127</v>
      </c>
      <c r="L15064" t="s">
        <v>785</v>
      </c>
      <c r="M15064">
        <v>12</v>
      </c>
      <c r="N15064" t="s">
        <v>434</v>
      </c>
      <c r="O15064" t="s">
        <v>582</v>
      </c>
      <c r="P15064" t="s">
        <v>518</v>
      </c>
      <c r="Q15064" t="s">
        <v>140</v>
      </c>
      <c r="R15064" t="s">
        <v>140</v>
      </c>
      <c r="S15064" t="s">
        <v>140</v>
      </c>
      <c r="T15064" t="s">
        <v>140</v>
      </c>
      <c r="U15064" t="s">
        <v>140</v>
      </c>
      <c r="V15064" t="s">
        <v>140</v>
      </c>
      <c r="W15064">
        <v>12</v>
      </c>
      <c r="X15064" t="s">
        <v>560</v>
      </c>
      <c r="Y15064" t="s">
        <v>140</v>
      </c>
      <c r="Z15064" t="s">
        <v>331</v>
      </c>
      <c r="AA15064" t="s">
        <v>952</v>
      </c>
      <c r="AB15064" t="s">
        <v>140</v>
      </c>
      <c r="AC15064" t="s">
        <v>140</v>
      </c>
      <c r="AD15064" t="s">
        <v>140</v>
      </c>
      <c r="AE15064" t="s">
        <v>140</v>
      </c>
      <c r="AF15064" t="s">
        <v>140</v>
      </c>
      <c r="AG15064">
        <v>12</v>
      </c>
      <c r="AH15064" t="s">
        <v>1121</v>
      </c>
      <c r="AI15064" t="s">
        <v>140</v>
      </c>
      <c r="AJ15064" t="s">
        <v>140</v>
      </c>
      <c r="AK15064" t="s">
        <v>140</v>
      </c>
      <c r="AL15064" t="s">
        <v>140</v>
      </c>
      <c r="AM15064" t="s">
        <v>140</v>
      </c>
      <c r="AN15064" t="s">
        <v>394</v>
      </c>
      <c r="AO15064" t="s">
        <v>140</v>
      </c>
      <c r="AP15064" t="s">
        <v>140</v>
      </c>
      <c r="AQ15064">
        <v>12</v>
      </c>
      <c r="AR15064" t="s">
        <v>74</v>
      </c>
      <c r="AS15064" t="s">
        <v>140</v>
      </c>
      <c r="AT15064" t="s">
        <v>975</v>
      </c>
      <c r="AU15064" t="s">
        <v>140</v>
      </c>
      <c r="AV15064" t="s">
        <v>140</v>
      </c>
      <c r="AW15064" t="s">
        <v>140</v>
      </c>
      <c r="AX15064" t="s">
        <v>952</v>
      </c>
      <c r="AY15064" t="s">
        <v>140</v>
      </c>
      <c r="AZ15064" t="s">
        <v>140</v>
      </c>
    </row>
    <row r="15065" spans="1:52" x14ac:dyDescent="0.35">
      <c r="A15065" t="s">
        <v>24</v>
      </c>
      <c r="B15065" t="s">
        <v>1126</v>
      </c>
      <c r="C15065">
        <v>86</v>
      </c>
      <c r="D15065" t="s">
        <v>249</v>
      </c>
      <c r="E15065" t="s">
        <v>929</v>
      </c>
      <c r="F15065" t="s">
        <v>123</v>
      </c>
      <c r="G15065" t="s">
        <v>942</v>
      </c>
      <c r="H15065" t="s">
        <v>1017</v>
      </c>
      <c r="I15065" t="s">
        <v>140</v>
      </c>
      <c r="J15065" t="s">
        <v>903</v>
      </c>
      <c r="K15065" t="s">
        <v>490</v>
      </c>
      <c r="L15065" t="s">
        <v>140</v>
      </c>
      <c r="M15065">
        <v>86</v>
      </c>
      <c r="N15065" t="s">
        <v>613</v>
      </c>
      <c r="O15065" t="s">
        <v>716</v>
      </c>
      <c r="P15065" t="s">
        <v>1017</v>
      </c>
      <c r="Q15065" t="s">
        <v>1017</v>
      </c>
      <c r="R15065" t="s">
        <v>1021</v>
      </c>
      <c r="S15065" t="s">
        <v>140</v>
      </c>
      <c r="T15065" t="s">
        <v>1018</v>
      </c>
      <c r="U15065" t="s">
        <v>140</v>
      </c>
      <c r="V15065" t="s">
        <v>140</v>
      </c>
      <c r="W15065">
        <v>86</v>
      </c>
      <c r="X15065" t="s">
        <v>992</v>
      </c>
      <c r="Y15065" t="s">
        <v>1043</v>
      </c>
      <c r="Z15065" t="s">
        <v>1017</v>
      </c>
      <c r="AA15065" t="s">
        <v>869</v>
      </c>
      <c r="AB15065" t="s">
        <v>1013</v>
      </c>
      <c r="AC15065" t="s">
        <v>1017</v>
      </c>
      <c r="AD15065" t="s">
        <v>660</v>
      </c>
      <c r="AE15065" t="s">
        <v>1046</v>
      </c>
      <c r="AF15065" t="s">
        <v>140</v>
      </c>
      <c r="AG15065">
        <v>86</v>
      </c>
      <c r="AH15065" t="s">
        <v>1204</v>
      </c>
      <c r="AI15065" t="s">
        <v>140</v>
      </c>
      <c r="AJ15065" t="s">
        <v>140</v>
      </c>
      <c r="AK15065" t="s">
        <v>140</v>
      </c>
      <c r="AL15065" t="s">
        <v>140</v>
      </c>
      <c r="AM15065" t="s">
        <v>140</v>
      </c>
      <c r="AN15065" t="s">
        <v>1098</v>
      </c>
      <c r="AO15065" t="s">
        <v>140</v>
      </c>
      <c r="AP15065" t="s">
        <v>140</v>
      </c>
      <c r="AQ15065">
        <v>86</v>
      </c>
      <c r="AR15065" t="s">
        <v>108</v>
      </c>
      <c r="AS15065" t="s">
        <v>1013</v>
      </c>
      <c r="AT15065" t="s">
        <v>996</v>
      </c>
      <c r="AU15065" t="s">
        <v>1017</v>
      </c>
      <c r="AV15065" t="s">
        <v>140</v>
      </c>
      <c r="AW15065" t="s">
        <v>1017</v>
      </c>
      <c r="AX15065" t="s">
        <v>1017</v>
      </c>
      <c r="AY15065" t="s">
        <v>140</v>
      </c>
      <c r="AZ15065" t="s">
        <v>1017</v>
      </c>
    </row>
    <row r="15066" spans="1:52" x14ac:dyDescent="0.35">
      <c r="A15066" t="s">
        <v>24</v>
      </c>
      <c r="B15066" t="s">
        <v>1127</v>
      </c>
      <c r="C15066">
        <v>116</v>
      </c>
      <c r="D15066" t="s">
        <v>76</v>
      </c>
      <c r="E15066" t="s">
        <v>971</v>
      </c>
      <c r="F15066" t="s">
        <v>1072</v>
      </c>
      <c r="G15066" t="s">
        <v>1049</v>
      </c>
      <c r="H15066" t="s">
        <v>733</v>
      </c>
      <c r="I15066" t="s">
        <v>1011</v>
      </c>
      <c r="J15066" t="s">
        <v>775</v>
      </c>
      <c r="K15066" t="s">
        <v>91</v>
      </c>
      <c r="L15066" t="s">
        <v>140</v>
      </c>
      <c r="M15066">
        <v>116</v>
      </c>
      <c r="N15066" t="s">
        <v>1153</v>
      </c>
      <c r="O15066" t="s">
        <v>1073</v>
      </c>
      <c r="P15066" t="s">
        <v>950</v>
      </c>
      <c r="Q15066" t="s">
        <v>140</v>
      </c>
      <c r="R15066" t="s">
        <v>140</v>
      </c>
      <c r="S15066" t="s">
        <v>1021</v>
      </c>
      <c r="T15066" t="s">
        <v>140</v>
      </c>
      <c r="U15066" t="s">
        <v>140</v>
      </c>
      <c r="V15066" t="s">
        <v>140</v>
      </c>
      <c r="W15066">
        <v>116</v>
      </c>
      <c r="X15066" t="s">
        <v>923</v>
      </c>
      <c r="Y15066" t="s">
        <v>869</v>
      </c>
      <c r="Z15066" t="s">
        <v>983</v>
      </c>
      <c r="AA15066" t="s">
        <v>1021</v>
      </c>
      <c r="AB15066" t="s">
        <v>140</v>
      </c>
      <c r="AC15066" t="s">
        <v>140</v>
      </c>
      <c r="AD15066" t="s">
        <v>1066</v>
      </c>
      <c r="AE15066" t="s">
        <v>140</v>
      </c>
      <c r="AF15066" t="s">
        <v>140</v>
      </c>
      <c r="AG15066">
        <v>117</v>
      </c>
      <c r="AH15066" t="s">
        <v>998</v>
      </c>
      <c r="AI15066" t="s">
        <v>140</v>
      </c>
      <c r="AJ15066" t="s">
        <v>140</v>
      </c>
      <c r="AK15066" t="s">
        <v>140</v>
      </c>
      <c r="AL15066" t="s">
        <v>140</v>
      </c>
      <c r="AM15066" t="s">
        <v>1012</v>
      </c>
      <c r="AN15066" t="s">
        <v>1066</v>
      </c>
      <c r="AO15066" t="s">
        <v>501</v>
      </c>
      <c r="AP15066" t="s">
        <v>140</v>
      </c>
      <c r="AQ15066">
        <v>116</v>
      </c>
      <c r="AR15066" t="s">
        <v>806</v>
      </c>
      <c r="AS15066" t="s">
        <v>1058</v>
      </c>
      <c r="AT15066" t="s">
        <v>903</v>
      </c>
      <c r="AU15066" t="s">
        <v>140</v>
      </c>
      <c r="AV15066" t="s">
        <v>140</v>
      </c>
      <c r="AW15066" t="s">
        <v>1017</v>
      </c>
      <c r="AX15066" t="s">
        <v>140</v>
      </c>
      <c r="AY15066" t="s">
        <v>140</v>
      </c>
      <c r="AZ15066" t="s">
        <v>140</v>
      </c>
    </row>
    <row r="15067" spans="1:52" x14ac:dyDescent="0.35">
      <c r="A15067" t="s">
        <v>24</v>
      </c>
      <c r="B15067" t="s">
        <v>339</v>
      </c>
      <c r="C15067">
        <v>4</v>
      </c>
      <c r="D15067" t="s">
        <v>495</v>
      </c>
      <c r="E15067" t="s">
        <v>140</v>
      </c>
      <c r="F15067" t="s">
        <v>452</v>
      </c>
      <c r="G15067" t="s">
        <v>140</v>
      </c>
      <c r="H15067" t="s">
        <v>140</v>
      </c>
      <c r="I15067" t="s">
        <v>140</v>
      </c>
      <c r="J15067" t="s">
        <v>140</v>
      </c>
      <c r="K15067" t="s">
        <v>385</v>
      </c>
      <c r="L15067" t="s">
        <v>140</v>
      </c>
      <c r="M15067">
        <v>4</v>
      </c>
      <c r="N15067" t="s">
        <v>177</v>
      </c>
      <c r="O15067" t="s">
        <v>140</v>
      </c>
      <c r="P15067" t="s">
        <v>140</v>
      </c>
      <c r="Q15067" t="s">
        <v>140</v>
      </c>
      <c r="R15067" t="s">
        <v>140</v>
      </c>
      <c r="S15067" t="s">
        <v>140</v>
      </c>
      <c r="T15067" t="s">
        <v>140</v>
      </c>
      <c r="U15067" t="s">
        <v>140</v>
      </c>
      <c r="V15067" t="s">
        <v>140</v>
      </c>
      <c r="W15067">
        <v>4</v>
      </c>
      <c r="X15067" t="s">
        <v>384</v>
      </c>
      <c r="Y15067" t="s">
        <v>140</v>
      </c>
      <c r="Z15067" t="s">
        <v>140</v>
      </c>
      <c r="AA15067" t="s">
        <v>140</v>
      </c>
      <c r="AB15067" t="s">
        <v>385</v>
      </c>
      <c r="AC15067" t="s">
        <v>140</v>
      </c>
      <c r="AD15067" t="s">
        <v>140</v>
      </c>
      <c r="AE15067" t="s">
        <v>140</v>
      </c>
      <c r="AF15067" t="s">
        <v>140</v>
      </c>
      <c r="AG15067">
        <v>4</v>
      </c>
      <c r="AH15067" t="s">
        <v>384</v>
      </c>
      <c r="AI15067" t="s">
        <v>385</v>
      </c>
      <c r="AJ15067" t="s">
        <v>140</v>
      </c>
      <c r="AK15067" t="s">
        <v>140</v>
      </c>
      <c r="AL15067" t="s">
        <v>140</v>
      </c>
      <c r="AM15067" t="s">
        <v>140</v>
      </c>
      <c r="AN15067" t="s">
        <v>140</v>
      </c>
      <c r="AO15067" t="s">
        <v>140</v>
      </c>
      <c r="AP15067" t="s">
        <v>140</v>
      </c>
      <c r="AQ15067">
        <v>4</v>
      </c>
      <c r="AR15067" t="s">
        <v>384</v>
      </c>
      <c r="AS15067" t="s">
        <v>385</v>
      </c>
      <c r="AT15067" t="s">
        <v>140</v>
      </c>
      <c r="AU15067" t="s">
        <v>140</v>
      </c>
      <c r="AV15067" t="s">
        <v>140</v>
      </c>
      <c r="AW15067" t="s">
        <v>140</v>
      </c>
      <c r="AX15067" t="s">
        <v>140</v>
      </c>
      <c r="AY15067" t="s">
        <v>140</v>
      </c>
      <c r="AZ15067" t="s">
        <v>140</v>
      </c>
    </row>
    <row r="15068" spans="1:52" x14ac:dyDescent="0.35">
      <c r="A15068" t="s">
        <v>25</v>
      </c>
      <c r="B15068" t="s">
        <v>1126</v>
      </c>
      <c r="C15068">
        <v>85</v>
      </c>
      <c r="D15068" t="s">
        <v>168</v>
      </c>
      <c r="E15068" t="s">
        <v>985</v>
      </c>
      <c r="F15068" t="s">
        <v>1106</v>
      </c>
      <c r="G15068" t="s">
        <v>993</v>
      </c>
      <c r="H15068" t="s">
        <v>1043</v>
      </c>
      <c r="I15068" t="s">
        <v>1066</v>
      </c>
      <c r="J15068" t="s">
        <v>1019</v>
      </c>
      <c r="K15068" t="s">
        <v>105</v>
      </c>
      <c r="L15068" t="s">
        <v>140</v>
      </c>
      <c r="M15068">
        <v>85</v>
      </c>
      <c r="N15068" t="s">
        <v>1081</v>
      </c>
      <c r="O15068" t="s">
        <v>1057</v>
      </c>
      <c r="P15068" t="s">
        <v>996</v>
      </c>
      <c r="Q15068" t="s">
        <v>1004</v>
      </c>
      <c r="R15068" t="s">
        <v>140</v>
      </c>
      <c r="S15068" t="s">
        <v>1051</v>
      </c>
      <c r="T15068" t="s">
        <v>140</v>
      </c>
      <c r="U15068" t="s">
        <v>140</v>
      </c>
      <c r="V15068" t="s">
        <v>140</v>
      </c>
      <c r="W15068">
        <v>85</v>
      </c>
      <c r="X15068" t="s">
        <v>670</v>
      </c>
      <c r="Y15068" t="s">
        <v>140</v>
      </c>
      <c r="Z15068" t="s">
        <v>812</v>
      </c>
      <c r="AA15068" t="s">
        <v>664</v>
      </c>
      <c r="AB15068" t="s">
        <v>1051</v>
      </c>
      <c r="AC15068" t="s">
        <v>140</v>
      </c>
      <c r="AD15068" t="s">
        <v>1008</v>
      </c>
      <c r="AE15068" t="s">
        <v>1012</v>
      </c>
      <c r="AF15068" t="s">
        <v>140</v>
      </c>
      <c r="AG15068">
        <v>85</v>
      </c>
      <c r="AH15068" t="s">
        <v>719</v>
      </c>
      <c r="AI15068" t="s">
        <v>1066</v>
      </c>
      <c r="AJ15068" t="s">
        <v>775</v>
      </c>
      <c r="AK15068" t="s">
        <v>140</v>
      </c>
      <c r="AL15068" t="s">
        <v>1019</v>
      </c>
      <c r="AM15068" t="s">
        <v>140</v>
      </c>
      <c r="AN15068" t="s">
        <v>140</v>
      </c>
      <c r="AO15068" t="s">
        <v>999</v>
      </c>
      <c r="AP15068" t="s">
        <v>140</v>
      </c>
      <c r="AQ15068">
        <v>85</v>
      </c>
      <c r="AR15068" t="s">
        <v>270</v>
      </c>
      <c r="AS15068" t="s">
        <v>140</v>
      </c>
      <c r="AT15068" t="s">
        <v>1056</v>
      </c>
      <c r="AU15068" t="s">
        <v>1058</v>
      </c>
      <c r="AV15068" t="s">
        <v>140</v>
      </c>
      <c r="AW15068" t="s">
        <v>1012</v>
      </c>
      <c r="AX15068" t="s">
        <v>140</v>
      </c>
      <c r="AY15068" t="s">
        <v>140</v>
      </c>
      <c r="AZ15068" t="s">
        <v>1051</v>
      </c>
    </row>
    <row r="15069" spans="1:52" x14ac:dyDescent="0.35">
      <c r="A15069" t="s">
        <v>25</v>
      </c>
      <c r="B15069" t="s">
        <v>1127</v>
      </c>
      <c r="C15069">
        <v>111</v>
      </c>
      <c r="D15069" t="s">
        <v>889</v>
      </c>
      <c r="E15069" t="s">
        <v>515</v>
      </c>
      <c r="F15069" t="s">
        <v>1045</v>
      </c>
      <c r="G15069" t="s">
        <v>1056</v>
      </c>
      <c r="H15069" t="s">
        <v>733</v>
      </c>
      <c r="I15069" t="s">
        <v>1012</v>
      </c>
      <c r="J15069" t="s">
        <v>1098</v>
      </c>
      <c r="K15069" t="s">
        <v>1076</v>
      </c>
      <c r="L15069" t="s">
        <v>919</v>
      </c>
      <c r="M15069">
        <v>111</v>
      </c>
      <c r="N15069" t="s">
        <v>270</v>
      </c>
      <c r="O15069" t="s">
        <v>1098</v>
      </c>
      <c r="P15069" t="s">
        <v>1018</v>
      </c>
      <c r="Q15069" t="s">
        <v>1056</v>
      </c>
      <c r="R15069" t="s">
        <v>140</v>
      </c>
      <c r="S15069" t="s">
        <v>1063</v>
      </c>
      <c r="T15069" t="s">
        <v>140</v>
      </c>
      <c r="U15069" t="s">
        <v>140</v>
      </c>
      <c r="V15069" t="s">
        <v>140</v>
      </c>
      <c r="W15069">
        <v>111</v>
      </c>
      <c r="X15069" t="s">
        <v>523</v>
      </c>
      <c r="Y15069" t="s">
        <v>345</v>
      </c>
      <c r="Z15069" t="s">
        <v>1018</v>
      </c>
      <c r="AA15069" t="s">
        <v>869</v>
      </c>
      <c r="AB15069" t="s">
        <v>140</v>
      </c>
      <c r="AC15069" t="s">
        <v>1013</v>
      </c>
      <c r="AD15069" t="s">
        <v>939</v>
      </c>
      <c r="AE15069" t="s">
        <v>1014</v>
      </c>
      <c r="AF15069" t="s">
        <v>140</v>
      </c>
      <c r="AG15069">
        <v>111</v>
      </c>
      <c r="AH15069" t="s">
        <v>1111</v>
      </c>
      <c r="AI15069" t="s">
        <v>1012</v>
      </c>
      <c r="AJ15069" t="s">
        <v>140</v>
      </c>
      <c r="AK15069" t="s">
        <v>140</v>
      </c>
      <c r="AL15069" t="s">
        <v>140</v>
      </c>
      <c r="AM15069" t="s">
        <v>940</v>
      </c>
      <c r="AN15069" t="s">
        <v>940</v>
      </c>
      <c r="AO15069" t="s">
        <v>1014</v>
      </c>
      <c r="AP15069" t="s">
        <v>140</v>
      </c>
      <c r="AQ15069">
        <v>111</v>
      </c>
      <c r="AR15069" t="s">
        <v>1230</v>
      </c>
      <c r="AS15069" t="s">
        <v>140</v>
      </c>
      <c r="AT15069" t="s">
        <v>140</v>
      </c>
      <c r="AU15069" t="s">
        <v>1012</v>
      </c>
      <c r="AV15069" t="s">
        <v>140</v>
      </c>
      <c r="AW15069" t="s">
        <v>1016</v>
      </c>
      <c r="AX15069" t="s">
        <v>140</v>
      </c>
      <c r="AY15069" t="s">
        <v>1014</v>
      </c>
      <c r="AZ15069" t="s">
        <v>1011</v>
      </c>
    </row>
    <row r="15070" spans="1:52" x14ac:dyDescent="0.35">
      <c r="A15070" t="s">
        <v>25</v>
      </c>
      <c r="B15070" t="s">
        <v>339</v>
      </c>
      <c r="C15070">
        <v>8</v>
      </c>
      <c r="D15070" t="s">
        <v>202</v>
      </c>
      <c r="E15070" t="s">
        <v>706</v>
      </c>
      <c r="F15070" t="s">
        <v>947</v>
      </c>
      <c r="G15070" t="s">
        <v>140</v>
      </c>
      <c r="H15070" t="s">
        <v>140</v>
      </c>
      <c r="I15070" t="s">
        <v>140</v>
      </c>
      <c r="J15070" t="s">
        <v>140</v>
      </c>
      <c r="K15070" t="s">
        <v>286</v>
      </c>
      <c r="L15070" t="s">
        <v>706</v>
      </c>
      <c r="M15070">
        <v>8</v>
      </c>
      <c r="N15070" t="s">
        <v>285</v>
      </c>
      <c r="O15070" t="s">
        <v>140</v>
      </c>
      <c r="P15070" t="s">
        <v>286</v>
      </c>
      <c r="Q15070" t="s">
        <v>140</v>
      </c>
      <c r="R15070" t="s">
        <v>140</v>
      </c>
      <c r="S15070" t="s">
        <v>140</v>
      </c>
      <c r="T15070" t="s">
        <v>140</v>
      </c>
      <c r="U15070" t="s">
        <v>140</v>
      </c>
      <c r="V15070" t="s">
        <v>140</v>
      </c>
      <c r="W15070">
        <v>8</v>
      </c>
      <c r="X15070" t="s">
        <v>866</v>
      </c>
      <c r="Y15070" t="s">
        <v>140</v>
      </c>
      <c r="Z15070" t="s">
        <v>937</v>
      </c>
      <c r="AA15070" t="s">
        <v>140</v>
      </c>
      <c r="AB15070" t="s">
        <v>140</v>
      </c>
      <c r="AC15070" t="s">
        <v>140</v>
      </c>
      <c r="AD15070" t="s">
        <v>286</v>
      </c>
      <c r="AE15070" t="s">
        <v>140</v>
      </c>
      <c r="AF15070" t="s">
        <v>140</v>
      </c>
      <c r="AG15070">
        <v>8</v>
      </c>
      <c r="AH15070" t="s">
        <v>866</v>
      </c>
      <c r="AI15070" t="s">
        <v>140</v>
      </c>
      <c r="AJ15070" t="s">
        <v>140</v>
      </c>
      <c r="AK15070" t="s">
        <v>140</v>
      </c>
      <c r="AL15070" t="s">
        <v>140</v>
      </c>
      <c r="AM15070" t="s">
        <v>286</v>
      </c>
      <c r="AN15070" t="s">
        <v>140</v>
      </c>
      <c r="AO15070" t="s">
        <v>937</v>
      </c>
      <c r="AP15070" t="s">
        <v>140</v>
      </c>
      <c r="AQ15070">
        <v>8</v>
      </c>
      <c r="AR15070" t="s">
        <v>285</v>
      </c>
      <c r="AS15070" t="s">
        <v>140</v>
      </c>
      <c r="AT15070" t="s">
        <v>140</v>
      </c>
      <c r="AU15070" t="s">
        <v>140</v>
      </c>
      <c r="AV15070" t="s">
        <v>140</v>
      </c>
      <c r="AW15070" t="s">
        <v>286</v>
      </c>
      <c r="AX15070" t="s">
        <v>140</v>
      </c>
      <c r="AY15070" t="s">
        <v>140</v>
      </c>
      <c r="AZ15070" t="s">
        <v>140</v>
      </c>
    </row>
    <row r="15071" spans="1:52" x14ac:dyDescent="0.35">
      <c r="A15071" t="s">
        <v>26</v>
      </c>
      <c r="B15071" t="s">
        <v>1126</v>
      </c>
      <c r="C15071">
        <v>92</v>
      </c>
      <c r="D15071" t="s">
        <v>782</v>
      </c>
      <c r="E15071" t="s">
        <v>1057</v>
      </c>
      <c r="F15071" t="s">
        <v>915</v>
      </c>
      <c r="G15071" t="s">
        <v>1044</v>
      </c>
      <c r="H15071" t="s">
        <v>996</v>
      </c>
      <c r="I15071" t="s">
        <v>140</v>
      </c>
      <c r="J15071" t="s">
        <v>1007</v>
      </c>
      <c r="K15071" t="s">
        <v>69</v>
      </c>
      <c r="L15071" t="s">
        <v>140</v>
      </c>
      <c r="M15071">
        <v>92</v>
      </c>
      <c r="N15071" t="s">
        <v>324</v>
      </c>
      <c r="O15071" t="s">
        <v>107</v>
      </c>
      <c r="P15071" t="s">
        <v>1053</v>
      </c>
      <c r="Q15071" t="s">
        <v>1062</v>
      </c>
      <c r="R15071" t="s">
        <v>1009</v>
      </c>
      <c r="S15071" t="s">
        <v>140</v>
      </c>
      <c r="T15071" t="s">
        <v>1014</v>
      </c>
      <c r="U15071" t="s">
        <v>140</v>
      </c>
      <c r="V15071" t="s">
        <v>140</v>
      </c>
      <c r="W15071">
        <v>92</v>
      </c>
      <c r="X15071" t="s">
        <v>779</v>
      </c>
      <c r="Y15071" t="s">
        <v>1098</v>
      </c>
      <c r="Z15071" t="s">
        <v>929</v>
      </c>
      <c r="AA15071" t="s">
        <v>643</v>
      </c>
      <c r="AB15071" t="s">
        <v>1017</v>
      </c>
      <c r="AC15071" t="s">
        <v>1063</v>
      </c>
      <c r="AD15071" t="s">
        <v>929</v>
      </c>
      <c r="AE15071" t="s">
        <v>1098</v>
      </c>
      <c r="AF15071" t="s">
        <v>1014</v>
      </c>
      <c r="AG15071">
        <v>92</v>
      </c>
      <c r="AH15071" t="s">
        <v>1002</v>
      </c>
      <c r="AI15071" t="s">
        <v>1098</v>
      </c>
      <c r="AJ15071" t="s">
        <v>949</v>
      </c>
      <c r="AK15071" t="s">
        <v>140</v>
      </c>
      <c r="AL15071" t="s">
        <v>140</v>
      </c>
      <c r="AM15071" t="s">
        <v>1048</v>
      </c>
      <c r="AN15071" t="s">
        <v>140</v>
      </c>
      <c r="AO15071" t="s">
        <v>140</v>
      </c>
      <c r="AP15071" t="s">
        <v>140</v>
      </c>
      <c r="AQ15071">
        <v>92</v>
      </c>
      <c r="AR15071" t="s">
        <v>537</v>
      </c>
      <c r="AS15071" t="s">
        <v>1050</v>
      </c>
      <c r="AT15071" t="s">
        <v>660</v>
      </c>
      <c r="AU15071" t="s">
        <v>973</v>
      </c>
      <c r="AV15071" t="s">
        <v>140</v>
      </c>
      <c r="AW15071" t="s">
        <v>1045</v>
      </c>
      <c r="AX15071" t="s">
        <v>1017</v>
      </c>
      <c r="AY15071" t="s">
        <v>140</v>
      </c>
      <c r="AZ15071" t="s">
        <v>1014</v>
      </c>
    </row>
    <row r="15072" spans="1:52" x14ac:dyDescent="0.35">
      <c r="A15072" t="s">
        <v>26</v>
      </c>
      <c r="B15072" t="s">
        <v>1127</v>
      </c>
      <c r="C15072">
        <v>100</v>
      </c>
      <c r="D15072" t="s">
        <v>382</v>
      </c>
      <c r="E15072" t="s">
        <v>1018</v>
      </c>
      <c r="F15072" t="s">
        <v>320</v>
      </c>
      <c r="G15072" t="s">
        <v>977</v>
      </c>
      <c r="H15072" t="s">
        <v>1007</v>
      </c>
      <c r="I15072" t="s">
        <v>954</v>
      </c>
      <c r="J15072" t="s">
        <v>1014</v>
      </c>
      <c r="K15072" t="s">
        <v>662</v>
      </c>
      <c r="L15072" t="s">
        <v>140</v>
      </c>
      <c r="M15072">
        <v>100</v>
      </c>
      <c r="N15072" t="s">
        <v>1158</v>
      </c>
      <c r="O15072" t="s">
        <v>949</v>
      </c>
      <c r="P15072" t="s">
        <v>996</v>
      </c>
      <c r="Q15072" t="s">
        <v>996</v>
      </c>
      <c r="R15072" t="s">
        <v>1054</v>
      </c>
      <c r="S15072" t="s">
        <v>1013</v>
      </c>
      <c r="T15072" t="s">
        <v>1014</v>
      </c>
      <c r="U15072" t="s">
        <v>140</v>
      </c>
      <c r="V15072" t="s">
        <v>140</v>
      </c>
      <c r="W15072">
        <v>100</v>
      </c>
      <c r="X15072" t="s">
        <v>927</v>
      </c>
      <c r="Y15072" t="s">
        <v>939</v>
      </c>
      <c r="Z15072" t="s">
        <v>903</v>
      </c>
      <c r="AA15072" t="s">
        <v>1048</v>
      </c>
      <c r="AB15072" t="s">
        <v>1058</v>
      </c>
      <c r="AC15072" t="s">
        <v>140</v>
      </c>
      <c r="AD15072" t="s">
        <v>1019</v>
      </c>
      <c r="AE15072" t="s">
        <v>140</v>
      </c>
      <c r="AF15072" t="s">
        <v>140</v>
      </c>
      <c r="AG15072">
        <v>100</v>
      </c>
      <c r="AH15072" t="s">
        <v>943</v>
      </c>
      <c r="AI15072" t="s">
        <v>1098</v>
      </c>
      <c r="AJ15072" t="s">
        <v>1021</v>
      </c>
      <c r="AK15072" t="s">
        <v>140</v>
      </c>
      <c r="AL15072" t="s">
        <v>140</v>
      </c>
      <c r="AM15072" t="s">
        <v>1054</v>
      </c>
      <c r="AN15072" t="s">
        <v>1098</v>
      </c>
      <c r="AO15072" t="s">
        <v>954</v>
      </c>
      <c r="AP15072" t="s">
        <v>140</v>
      </c>
      <c r="AQ15072">
        <v>100</v>
      </c>
      <c r="AR15072" t="s">
        <v>132</v>
      </c>
      <c r="AS15072" t="s">
        <v>940</v>
      </c>
      <c r="AT15072" t="s">
        <v>1004</v>
      </c>
      <c r="AU15072" t="s">
        <v>1060</v>
      </c>
      <c r="AV15072" t="s">
        <v>140</v>
      </c>
      <c r="AW15072" t="s">
        <v>1013</v>
      </c>
      <c r="AX15072" t="s">
        <v>1013</v>
      </c>
      <c r="AY15072" t="s">
        <v>140</v>
      </c>
      <c r="AZ15072" t="s">
        <v>140</v>
      </c>
    </row>
    <row r="15073" spans="1:52" x14ac:dyDescent="0.35">
      <c r="A15073" t="s">
        <v>26</v>
      </c>
      <c r="B15073" t="s">
        <v>339</v>
      </c>
      <c r="C15073">
        <v>10</v>
      </c>
      <c r="D15073" t="s">
        <v>313</v>
      </c>
      <c r="E15073" t="s">
        <v>140</v>
      </c>
      <c r="F15073" t="s">
        <v>140</v>
      </c>
      <c r="G15073" t="s">
        <v>834</v>
      </c>
      <c r="H15073" t="s">
        <v>801</v>
      </c>
      <c r="I15073" t="s">
        <v>140</v>
      </c>
      <c r="J15073" t="s">
        <v>140</v>
      </c>
      <c r="K15073" t="s">
        <v>1070</v>
      </c>
      <c r="L15073" t="s">
        <v>140</v>
      </c>
      <c r="M15073">
        <v>10</v>
      </c>
      <c r="N15073" t="s">
        <v>177</v>
      </c>
      <c r="O15073" t="s">
        <v>140</v>
      </c>
      <c r="P15073" t="s">
        <v>140</v>
      </c>
      <c r="Q15073" t="s">
        <v>140</v>
      </c>
      <c r="R15073" t="s">
        <v>140</v>
      </c>
      <c r="S15073" t="s">
        <v>140</v>
      </c>
      <c r="T15073" t="s">
        <v>140</v>
      </c>
      <c r="U15073" t="s">
        <v>140</v>
      </c>
      <c r="V15073" t="s">
        <v>140</v>
      </c>
      <c r="W15073">
        <v>10</v>
      </c>
      <c r="X15073" t="s">
        <v>288</v>
      </c>
      <c r="Y15073" t="s">
        <v>1070</v>
      </c>
      <c r="Z15073" t="s">
        <v>140</v>
      </c>
      <c r="AA15073" t="s">
        <v>1182</v>
      </c>
      <c r="AB15073" t="s">
        <v>140</v>
      </c>
      <c r="AC15073" t="s">
        <v>140</v>
      </c>
      <c r="AD15073" t="s">
        <v>140</v>
      </c>
      <c r="AE15073" t="s">
        <v>140</v>
      </c>
      <c r="AF15073" t="s">
        <v>140</v>
      </c>
      <c r="AG15073">
        <v>10</v>
      </c>
      <c r="AH15073" t="s">
        <v>177</v>
      </c>
      <c r="AI15073" t="s">
        <v>140</v>
      </c>
      <c r="AJ15073" t="s">
        <v>140</v>
      </c>
      <c r="AK15073" t="s">
        <v>140</v>
      </c>
      <c r="AL15073" t="s">
        <v>140</v>
      </c>
      <c r="AM15073" t="s">
        <v>140</v>
      </c>
      <c r="AN15073" t="s">
        <v>140</v>
      </c>
      <c r="AO15073" t="s">
        <v>140</v>
      </c>
      <c r="AP15073" t="s">
        <v>140</v>
      </c>
      <c r="AQ15073">
        <v>10</v>
      </c>
      <c r="AR15073" t="s">
        <v>1188</v>
      </c>
      <c r="AS15073" t="s">
        <v>140</v>
      </c>
      <c r="AT15073" t="s">
        <v>1182</v>
      </c>
      <c r="AU15073" t="s">
        <v>140</v>
      </c>
      <c r="AV15073" t="s">
        <v>140</v>
      </c>
      <c r="AW15073" t="s">
        <v>140</v>
      </c>
      <c r="AX15073" t="s">
        <v>140</v>
      </c>
      <c r="AY15073" t="s">
        <v>140</v>
      </c>
      <c r="AZ15073" t="s">
        <v>140</v>
      </c>
    </row>
    <row r="15074" spans="1:52" x14ac:dyDescent="0.35">
      <c r="A15074" t="s">
        <v>27</v>
      </c>
      <c r="B15074" t="s">
        <v>1126</v>
      </c>
      <c r="C15074">
        <v>78</v>
      </c>
      <c r="D15074" t="s">
        <v>366</v>
      </c>
      <c r="E15074" t="s">
        <v>1045</v>
      </c>
      <c r="F15074" t="s">
        <v>595</v>
      </c>
      <c r="G15074" t="s">
        <v>458</v>
      </c>
      <c r="H15074" t="s">
        <v>716</v>
      </c>
      <c r="I15074" t="s">
        <v>733</v>
      </c>
      <c r="J15074" t="s">
        <v>1011</v>
      </c>
      <c r="K15074" t="s">
        <v>867</v>
      </c>
      <c r="L15074" t="s">
        <v>1007</v>
      </c>
      <c r="M15074">
        <v>78</v>
      </c>
      <c r="N15074" t="s">
        <v>1086</v>
      </c>
      <c r="O15074" t="s">
        <v>660</v>
      </c>
      <c r="P15074" t="s">
        <v>1017</v>
      </c>
      <c r="Q15074" t="s">
        <v>1066</v>
      </c>
      <c r="R15074" t="s">
        <v>140</v>
      </c>
      <c r="S15074" t="s">
        <v>140</v>
      </c>
      <c r="T15074" t="s">
        <v>875</v>
      </c>
      <c r="U15074" t="s">
        <v>140</v>
      </c>
      <c r="V15074" t="s">
        <v>1011</v>
      </c>
      <c r="W15074">
        <v>78</v>
      </c>
      <c r="X15074" t="s">
        <v>596</v>
      </c>
      <c r="Y15074" t="s">
        <v>775</v>
      </c>
      <c r="Z15074" t="s">
        <v>1098</v>
      </c>
      <c r="AA15074" t="s">
        <v>1052</v>
      </c>
      <c r="AB15074" t="s">
        <v>1054</v>
      </c>
      <c r="AC15074" t="s">
        <v>140</v>
      </c>
      <c r="AD15074" t="s">
        <v>1052</v>
      </c>
      <c r="AE15074" t="s">
        <v>1055</v>
      </c>
      <c r="AF15074" t="s">
        <v>140</v>
      </c>
      <c r="AG15074">
        <v>78</v>
      </c>
      <c r="AH15074" t="s">
        <v>104</v>
      </c>
      <c r="AI15074" t="s">
        <v>950</v>
      </c>
      <c r="AJ15074" t="s">
        <v>1011</v>
      </c>
      <c r="AK15074" t="s">
        <v>140</v>
      </c>
      <c r="AL15074" t="s">
        <v>140</v>
      </c>
      <c r="AM15074" t="s">
        <v>140</v>
      </c>
      <c r="AN15074" t="s">
        <v>775</v>
      </c>
      <c r="AO15074" t="s">
        <v>919</v>
      </c>
      <c r="AP15074" t="s">
        <v>140</v>
      </c>
      <c r="AQ15074">
        <v>78</v>
      </c>
      <c r="AR15074" t="s">
        <v>94</v>
      </c>
      <c r="AS15074" t="s">
        <v>775</v>
      </c>
      <c r="AT15074" t="s">
        <v>1018</v>
      </c>
      <c r="AU15074" t="s">
        <v>1014</v>
      </c>
      <c r="AV15074" t="s">
        <v>140</v>
      </c>
      <c r="AW15074" t="s">
        <v>1043</v>
      </c>
      <c r="AX15074" t="s">
        <v>515</v>
      </c>
      <c r="AY15074" t="s">
        <v>1055</v>
      </c>
      <c r="AZ15074" t="s">
        <v>140</v>
      </c>
    </row>
    <row r="15075" spans="1:52" x14ac:dyDescent="0.35">
      <c r="A15075" t="s">
        <v>27</v>
      </c>
      <c r="B15075" t="s">
        <v>1127</v>
      </c>
      <c r="C15075">
        <v>114</v>
      </c>
      <c r="D15075" t="s">
        <v>58</v>
      </c>
      <c r="E15075" t="s">
        <v>1058</v>
      </c>
      <c r="F15075" t="s">
        <v>1100</v>
      </c>
      <c r="G15075" t="s">
        <v>1067</v>
      </c>
      <c r="H15075" t="s">
        <v>1011</v>
      </c>
      <c r="I15075" t="s">
        <v>939</v>
      </c>
      <c r="J15075" t="s">
        <v>1013</v>
      </c>
      <c r="K15075" t="s">
        <v>733</v>
      </c>
      <c r="L15075" t="s">
        <v>1016</v>
      </c>
      <c r="M15075">
        <v>114</v>
      </c>
      <c r="N15075" t="s">
        <v>1024</v>
      </c>
      <c r="O15075" t="s">
        <v>1052</v>
      </c>
      <c r="P15075" t="s">
        <v>1011</v>
      </c>
      <c r="Q15075" t="s">
        <v>140</v>
      </c>
      <c r="R15075" t="s">
        <v>1016</v>
      </c>
      <c r="S15075" t="s">
        <v>1063</v>
      </c>
      <c r="T15075" t="s">
        <v>140</v>
      </c>
      <c r="U15075" t="s">
        <v>140</v>
      </c>
      <c r="V15075" t="s">
        <v>140</v>
      </c>
      <c r="W15075">
        <v>114</v>
      </c>
      <c r="X15075" t="s">
        <v>997</v>
      </c>
      <c r="Y15075" t="s">
        <v>1066</v>
      </c>
      <c r="Z15075" t="s">
        <v>1019</v>
      </c>
      <c r="AA15075" t="s">
        <v>140</v>
      </c>
      <c r="AB15075" t="s">
        <v>1016</v>
      </c>
      <c r="AC15075" t="s">
        <v>140</v>
      </c>
      <c r="AD15075" t="s">
        <v>1063</v>
      </c>
      <c r="AE15075" t="s">
        <v>140</v>
      </c>
      <c r="AF15075" t="s">
        <v>140</v>
      </c>
      <c r="AG15075">
        <v>114</v>
      </c>
      <c r="AH15075" t="s">
        <v>938</v>
      </c>
      <c r="AI15075" t="s">
        <v>140</v>
      </c>
      <c r="AJ15075" t="s">
        <v>140</v>
      </c>
      <c r="AK15075" t="s">
        <v>140</v>
      </c>
      <c r="AL15075" t="s">
        <v>140</v>
      </c>
      <c r="AM15075" t="s">
        <v>1063</v>
      </c>
      <c r="AN15075" t="s">
        <v>1019</v>
      </c>
      <c r="AO15075" t="s">
        <v>140</v>
      </c>
      <c r="AP15075" t="s">
        <v>1016</v>
      </c>
      <c r="AQ15075">
        <v>114</v>
      </c>
      <c r="AR15075" t="s">
        <v>1168</v>
      </c>
      <c r="AS15075" t="s">
        <v>140</v>
      </c>
      <c r="AT15075" t="s">
        <v>1016</v>
      </c>
      <c r="AU15075" t="s">
        <v>1014</v>
      </c>
      <c r="AV15075" t="s">
        <v>140</v>
      </c>
      <c r="AW15075" t="s">
        <v>140</v>
      </c>
      <c r="AX15075" t="s">
        <v>140</v>
      </c>
      <c r="AY15075" t="s">
        <v>140</v>
      </c>
      <c r="AZ15075" t="s">
        <v>1054</v>
      </c>
    </row>
    <row r="15076" spans="1:52" x14ac:dyDescent="0.35">
      <c r="A15076" t="s">
        <v>27</v>
      </c>
      <c r="B15076" t="s">
        <v>339</v>
      </c>
      <c r="C15076">
        <v>12</v>
      </c>
      <c r="D15076" t="s">
        <v>852</v>
      </c>
      <c r="E15076" t="s">
        <v>140</v>
      </c>
      <c r="F15076" t="s">
        <v>237</v>
      </c>
      <c r="G15076" t="s">
        <v>113</v>
      </c>
      <c r="H15076" t="s">
        <v>107</v>
      </c>
      <c r="I15076" t="s">
        <v>140</v>
      </c>
      <c r="J15076" t="s">
        <v>140</v>
      </c>
      <c r="K15076" t="s">
        <v>140</v>
      </c>
      <c r="L15076" t="s">
        <v>140</v>
      </c>
      <c r="M15076">
        <v>12</v>
      </c>
      <c r="N15076" t="s">
        <v>854</v>
      </c>
      <c r="O15076" t="s">
        <v>140</v>
      </c>
      <c r="P15076" t="s">
        <v>924</v>
      </c>
      <c r="Q15076" t="s">
        <v>140</v>
      </c>
      <c r="R15076" t="s">
        <v>140</v>
      </c>
      <c r="S15076" t="s">
        <v>140</v>
      </c>
      <c r="T15076" t="s">
        <v>140</v>
      </c>
      <c r="U15076" t="s">
        <v>140</v>
      </c>
      <c r="V15076" t="s">
        <v>1095</v>
      </c>
      <c r="W15076">
        <v>12</v>
      </c>
      <c r="X15076" t="s">
        <v>1175</v>
      </c>
      <c r="Y15076" t="s">
        <v>140</v>
      </c>
      <c r="Z15076" t="s">
        <v>95</v>
      </c>
      <c r="AA15076" t="s">
        <v>140</v>
      </c>
      <c r="AB15076" t="s">
        <v>140</v>
      </c>
      <c r="AC15076" t="s">
        <v>140</v>
      </c>
      <c r="AD15076" t="s">
        <v>1095</v>
      </c>
      <c r="AE15076" t="s">
        <v>140</v>
      </c>
      <c r="AF15076" t="s">
        <v>140</v>
      </c>
      <c r="AG15076">
        <v>12</v>
      </c>
      <c r="AH15076" t="s">
        <v>1134</v>
      </c>
      <c r="AI15076" t="s">
        <v>140</v>
      </c>
      <c r="AJ15076" t="s">
        <v>140</v>
      </c>
      <c r="AK15076" t="s">
        <v>140</v>
      </c>
      <c r="AL15076" t="s">
        <v>140</v>
      </c>
      <c r="AM15076" t="s">
        <v>1095</v>
      </c>
      <c r="AN15076" t="s">
        <v>140</v>
      </c>
      <c r="AO15076" t="s">
        <v>140</v>
      </c>
      <c r="AP15076" t="s">
        <v>140</v>
      </c>
      <c r="AQ15076">
        <v>12</v>
      </c>
      <c r="AR15076" t="s">
        <v>96</v>
      </c>
      <c r="AS15076" t="s">
        <v>140</v>
      </c>
      <c r="AT15076" t="s">
        <v>95</v>
      </c>
      <c r="AU15076" t="s">
        <v>140</v>
      </c>
      <c r="AV15076" t="s">
        <v>140</v>
      </c>
      <c r="AW15076" t="s">
        <v>140</v>
      </c>
      <c r="AX15076" t="s">
        <v>140</v>
      </c>
      <c r="AY15076" t="s">
        <v>140</v>
      </c>
      <c r="AZ15076" t="s">
        <v>140</v>
      </c>
    </row>
    <row r="15077" spans="1:52" x14ac:dyDescent="0.35">
      <c r="A15077" t="s">
        <v>28</v>
      </c>
      <c r="B15077" t="s">
        <v>1126</v>
      </c>
      <c r="C15077">
        <v>72</v>
      </c>
      <c r="D15077" t="s">
        <v>81</v>
      </c>
      <c r="E15077" t="s">
        <v>1046</v>
      </c>
      <c r="F15077" t="s">
        <v>1023</v>
      </c>
      <c r="G15077" t="s">
        <v>269</v>
      </c>
      <c r="H15077" t="s">
        <v>1053</v>
      </c>
      <c r="I15077" t="s">
        <v>345</v>
      </c>
      <c r="J15077" t="s">
        <v>1014</v>
      </c>
      <c r="K15077" t="s">
        <v>786</v>
      </c>
      <c r="L15077" t="s">
        <v>140</v>
      </c>
      <c r="M15077">
        <v>72</v>
      </c>
      <c r="N15077" t="s">
        <v>748</v>
      </c>
      <c r="O15077" t="s">
        <v>942</v>
      </c>
      <c r="P15077" t="s">
        <v>954</v>
      </c>
      <c r="Q15077" t="s">
        <v>140</v>
      </c>
      <c r="R15077" t="s">
        <v>140</v>
      </c>
      <c r="S15077" t="s">
        <v>1011</v>
      </c>
      <c r="T15077" t="s">
        <v>1063</v>
      </c>
      <c r="U15077" t="s">
        <v>140</v>
      </c>
      <c r="V15077" t="s">
        <v>140</v>
      </c>
      <c r="W15077">
        <v>72</v>
      </c>
      <c r="X15077" t="s">
        <v>432</v>
      </c>
      <c r="Y15077" t="s">
        <v>140</v>
      </c>
      <c r="Z15077" t="s">
        <v>1106</v>
      </c>
      <c r="AA15077" t="s">
        <v>140</v>
      </c>
      <c r="AB15077" t="s">
        <v>1011</v>
      </c>
      <c r="AC15077" t="s">
        <v>140</v>
      </c>
      <c r="AD15077" t="s">
        <v>458</v>
      </c>
      <c r="AE15077" t="s">
        <v>140</v>
      </c>
      <c r="AF15077" t="s">
        <v>140</v>
      </c>
      <c r="AG15077">
        <v>72</v>
      </c>
      <c r="AH15077" t="s">
        <v>1114</v>
      </c>
      <c r="AI15077" t="s">
        <v>775</v>
      </c>
      <c r="AJ15077" t="s">
        <v>140</v>
      </c>
      <c r="AK15077" t="s">
        <v>140</v>
      </c>
      <c r="AL15077" t="s">
        <v>140</v>
      </c>
      <c r="AM15077" t="s">
        <v>1014</v>
      </c>
      <c r="AN15077" t="s">
        <v>1060</v>
      </c>
      <c r="AO15077" t="s">
        <v>950</v>
      </c>
      <c r="AP15077" t="s">
        <v>140</v>
      </c>
      <c r="AQ15077">
        <v>72</v>
      </c>
      <c r="AR15077" t="s">
        <v>898</v>
      </c>
      <c r="AS15077" t="s">
        <v>949</v>
      </c>
      <c r="AT15077" t="s">
        <v>967</v>
      </c>
      <c r="AU15077" t="s">
        <v>140</v>
      </c>
      <c r="AV15077" t="s">
        <v>140</v>
      </c>
      <c r="AW15077" t="s">
        <v>1055</v>
      </c>
      <c r="AX15077" t="s">
        <v>140</v>
      </c>
      <c r="AY15077" t="s">
        <v>140</v>
      </c>
      <c r="AZ15077" t="s">
        <v>1066</v>
      </c>
    </row>
    <row r="15078" spans="1:52" x14ac:dyDescent="0.35">
      <c r="A15078" t="s">
        <v>28</v>
      </c>
      <c r="B15078" t="s">
        <v>1127</v>
      </c>
      <c r="C15078">
        <v>125</v>
      </c>
      <c r="D15078" t="s">
        <v>979</v>
      </c>
      <c r="E15078" t="s">
        <v>1019</v>
      </c>
      <c r="F15078" t="s">
        <v>515</v>
      </c>
      <c r="G15078" t="s">
        <v>1072</v>
      </c>
      <c r="H15078" t="s">
        <v>824</v>
      </c>
      <c r="I15078" t="s">
        <v>1011</v>
      </c>
      <c r="J15078" t="s">
        <v>775</v>
      </c>
      <c r="K15078" t="s">
        <v>127</v>
      </c>
      <c r="L15078" t="s">
        <v>1021</v>
      </c>
      <c r="M15078">
        <v>125</v>
      </c>
      <c r="N15078" t="s">
        <v>719</v>
      </c>
      <c r="O15078" t="s">
        <v>929</v>
      </c>
      <c r="P15078" t="s">
        <v>1098</v>
      </c>
      <c r="Q15078" t="s">
        <v>1060</v>
      </c>
      <c r="R15078" t="s">
        <v>140</v>
      </c>
      <c r="S15078" t="s">
        <v>140</v>
      </c>
      <c r="T15078" t="s">
        <v>1060</v>
      </c>
      <c r="U15078" t="s">
        <v>140</v>
      </c>
      <c r="V15078" t="s">
        <v>140</v>
      </c>
      <c r="W15078">
        <v>125</v>
      </c>
      <c r="X15078" t="s">
        <v>285</v>
      </c>
      <c r="Y15078" t="s">
        <v>775</v>
      </c>
      <c r="Z15078" t="s">
        <v>1007</v>
      </c>
      <c r="AA15078" t="s">
        <v>1023</v>
      </c>
      <c r="AB15078" t="s">
        <v>140</v>
      </c>
      <c r="AC15078" t="s">
        <v>140</v>
      </c>
      <c r="AD15078" t="s">
        <v>1064</v>
      </c>
      <c r="AE15078" t="s">
        <v>140</v>
      </c>
      <c r="AF15078" t="s">
        <v>140</v>
      </c>
      <c r="AG15078">
        <v>125</v>
      </c>
      <c r="AH15078" t="s">
        <v>1111</v>
      </c>
      <c r="AI15078" t="s">
        <v>939</v>
      </c>
      <c r="AJ15078" t="s">
        <v>1021</v>
      </c>
      <c r="AK15078" t="s">
        <v>140</v>
      </c>
      <c r="AL15078" t="s">
        <v>140</v>
      </c>
      <c r="AM15078" t="s">
        <v>1009</v>
      </c>
      <c r="AN15078" t="s">
        <v>1013</v>
      </c>
      <c r="AO15078" t="s">
        <v>1098</v>
      </c>
      <c r="AP15078" t="s">
        <v>140</v>
      </c>
      <c r="AQ15078">
        <v>125</v>
      </c>
      <c r="AR15078" t="s">
        <v>757</v>
      </c>
      <c r="AS15078" t="s">
        <v>971</v>
      </c>
      <c r="AT15078" t="s">
        <v>875</v>
      </c>
      <c r="AU15078" t="s">
        <v>1020</v>
      </c>
      <c r="AV15078" t="s">
        <v>140</v>
      </c>
      <c r="AW15078" t="s">
        <v>1007</v>
      </c>
      <c r="AX15078" t="s">
        <v>140</v>
      </c>
      <c r="AY15078" t="s">
        <v>1009</v>
      </c>
      <c r="AZ15078" t="s">
        <v>140</v>
      </c>
    </row>
    <row r="15079" spans="1:52" x14ac:dyDescent="0.35">
      <c r="A15079" t="s">
        <v>28</v>
      </c>
      <c r="B15079" t="s">
        <v>339</v>
      </c>
      <c r="C15079">
        <v>10</v>
      </c>
      <c r="D15079" t="s">
        <v>706</v>
      </c>
      <c r="E15079" t="s">
        <v>140</v>
      </c>
      <c r="F15079" t="s">
        <v>518</v>
      </c>
      <c r="G15079" t="s">
        <v>548</v>
      </c>
      <c r="H15079" t="s">
        <v>751</v>
      </c>
      <c r="I15079" t="s">
        <v>140</v>
      </c>
      <c r="J15079" t="s">
        <v>140</v>
      </c>
      <c r="K15079" t="s">
        <v>242</v>
      </c>
      <c r="L15079" t="s">
        <v>1047</v>
      </c>
      <c r="M15079">
        <v>10</v>
      </c>
      <c r="N15079" t="s">
        <v>512</v>
      </c>
      <c r="O15079" t="s">
        <v>942</v>
      </c>
      <c r="P15079" t="s">
        <v>97</v>
      </c>
      <c r="Q15079" t="s">
        <v>140</v>
      </c>
      <c r="R15079" t="s">
        <v>140</v>
      </c>
      <c r="S15079" t="s">
        <v>140</v>
      </c>
      <c r="T15079" t="s">
        <v>140</v>
      </c>
      <c r="U15079" t="s">
        <v>140</v>
      </c>
      <c r="V15079" t="s">
        <v>140</v>
      </c>
      <c r="W15079">
        <v>10</v>
      </c>
      <c r="X15079" t="s">
        <v>943</v>
      </c>
      <c r="Y15079" t="s">
        <v>942</v>
      </c>
      <c r="Z15079" t="s">
        <v>140</v>
      </c>
      <c r="AA15079" t="s">
        <v>140</v>
      </c>
      <c r="AB15079" t="s">
        <v>140</v>
      </c>
      <c r="AC15079" t="s">
        <v>140</v>
      </c>
      <c r="AD15079" t="s">
        <v>140</v>
      </c>
      <c r="AE15079" t="s">
        <v>140</v>
      </c>
      <c r="AF15079" t="s">
        <v>140</v>
      </c>
      <c r="AG15079">
        <v>10</v>
      </c>
      <c r="AH15079" t="s">
        <v>177</v>
      </c>
      <c r="AI15079" t="s">
        <v>140</v>
      </c>
      <c r="AJ15079" t="s">
        <v>140</v>
      </c>
      <c r="AK15079" t="s">
        <v>140</v>
      </c>
      <c r="AL15079" t="s">
        <v>140</v>
      </c>
      <c r="AM15079" t="s">
        <v>140</v>
      </c>
      <c r="AN15079" t="s">
        <v>140</v>
      </c>
      <c r="AO15079" t="s">
        <v>140</v>
      </c>
      <c r="AP15079" t="s">
        <v>140</v>
      </c>
      <c r="AQ15079">
        <v>10</v>
      </c>
      <c r="AR15079" t="s">
        <v>512</v>
      </c>
      <c r="AS15079" t="s">
        <v>97</v>
      </c>
      <c r="AT15079" t="s">
        <v>942</v>
      </c>
      <c r="AU15079" t="s">
        <v>140</v>
      </c>
      <c r="AV15079" t="s">
        <v>140</v>
      </c>
      <c r="AW15079" t="s">
        <v>140</v>
      </c>
      <c r="AX15079" t="s">
        <v>140</v>
      </c>
      <c r="AY15079" t="s">
        <v>140</v>
      </c>
      <c r="AZ15079" t="s">
        <v>140</v>
      </c>
    </row>
    <row r="15080" spans="1:52" x14ac:dyDescent="0.35">
      <c r="A15080" t="s">
        <v>29</v>
      </c>
      <c r="B15080" t="s">
        <v>1126</v>
      </c>
      <c r="C15080">
        <v>96</v>
      </c>
      <c r="D15080" t="s">
        <v>356</v>
      </c>
      <c r="E15080" t="s">
        <v>1051</v>
      </c>
      <c r="F15080" t="s">
        <v>956</v>
      </c>
      <c r="G15080" t="s">
        <v>903</v>
      </c>
      <c r="H15080" t="s">
        <v>954</v>
      </c>
      <c r="I15080" t="s">
        <v>954</v>
      </c>
      <c r="J15080" t="s">
        <v>140</v>
      </c>
      <c r="K15080" t="s">
        <v>871</v>
      </c>
      <c r="L15080" t="s">
        <v>1008</v>
      </c>
      <c r="M15080">
        <v>96</v>
      </c>
      <c r="N15080" t="s">
        <v>420</v>
      </c>
      <c r="O15080" t="s">
        <v>1095</v>
      </c>
      <c r="P15080" t="s">
        <v>109</v>
      </c>
      <c r="Q15080" t="s">
        <v>1023</v>
      </c>
      <c r="R15080" t="s">
        <v>140</v>
      </c>
      <c r="S15080" t="s">
        <v>140</v>
      </c>
      <c r="T15080" t="s">
        <v>1063</v>
      </c>
      <c r="U15080" t="s">
        <v>140</v>
      </c>
      <c r="V15080" t="s">
        <v>140</v>
      </c>
      <c r="W15080">
        <v>96</v>
      </c>
      <c r="X15080" t="s">
        <v>958</v>
      </c>
      <c r="Y15080" t="s">
        <v>1066</v>
      </c>
      <c r="Z15080" t="s">
        <v>1053</v>
      </c>
      <c r="AA15080" t="s">
        <v>983</v>
      </c>
      <c r="AB15080" t="s">
        <v>1066</v>
      </c>
      <c r="AC15080" t="s">
        <v>1063</v>
      </c>
      <c r="AD15080" t="s">
        <v>939</v>
      </c>
      <c r="AE15080" t="s">
        <v>1017</v>
      </c>
      <c r="AF15080" t="s">
        <v>140</v>
      </c>
      <c r="AG15080">
        <v>96</v>
      </c>
      <c r="AH15080" t="s">
        <v>663</v>
      </c>
      <c r="AI15080" t="s">
        <v>140</v>
      </c>
      <c r="AJ15080" t="s">
        <v>140</v>
      </c>
      <c r="AK15080" t="s">
        <v>140</v>
      </c>
      <c r="AL15080" t="s">
        <v>140</v>
      </c>
      <c r="AM15080" t="s">
        <v>1017</v>
      </c>
      <c r="AN15080" t="s">
        <v>1068</v>
      </c>
      <c r="AO15080" t="s">
        <v>915</v>
      </c>
      <c r="AP15080" t="s">
        <v>1063</v>
      </c>
      <c r="AQ15080">
        <v>96</v>
      </c>
      <c r="AR15080" t="s">
        <v>128</v>
      </c>
      <c r="AS15080" t="s">
        <v>1073</v>
      </c>
      <c r="AT15080" t="s">
        <v>458</v>
      </c>
      <c r="AU15080" t="s">
        <v>1021</v>
      </c>
      <c r="AV15080" t="s">
        <v>140</v>
      </c>
      <c r="AW15080" t="s">
        <v>1052</v>
      </c>
      <c r="AX15080" t="s">
        <v>1008</v>
      </c>
      <c r="AY15080" t="s">
        <v>1017</v>
      </c>
      <c r="AZ15080" t="s">
        <v>1016</v>
      </c>
    </row>
    <row r="15081" spans="1:52" x14ac:dyDescent="0.35">
      <c r="A15081" t="s">
        <v>29</v>
      </c>
      <c r="B15081" t="s">
        <v>1127</v>
      </c>
      <c r="C15081">
        <v>98</v>
      </c>
      <c r="D15081" t="s">
        <v>146</v>
      </c>
      <c r="E15081" t="s">
        <v>1061</v>
      </c>
      <c r="F15081" t="s">
        <v>985</v>
      </c>
      <c r="G15081" t="s">
        <v>527</v>
      </c>
      <c r="H15081" t="s">
        <v>1066</v>
      </c>
      <c r="I15081" t="s">
        <v>140</v>
      </c>
      <c r="J15081" t="s">
        <v>1021</v>
      </c>
      <c r="K15081" t="s">
        <v>988</v>
      </c>
      <c r="L15081" t="s">
        <v>140</v>
      </c>
      <c r="M15081">
        <v>98</v>
      </c>
      <c r="N15081" t="s">
        <v>943</v>
      </c>
      <c r="O15081" t="s">
        <v>1070</v>
      </c>
      <c r="P15081" t="s">
        <v>1021</v>
      </c>
      <c r="Q15081" t="s">
        <v>1050</v>
      </c>
      <c r="R15081" t="s">
        <v>140</v>
      </c>
      <c r="S15081" t="s">
        <v>140</v>
      </c>
      <c r="T15081" t="s">
        <v>140</v>
      </c>
      <c r="U15081" t="s">
        <v>1012</v>
      </c>
      <c r="V15081" t="s">
        <v>140</v>
      </c>
      <c r="W15081">
        <v>98</v>
      </c>
      <c r="X15081" t="s">
        <v>904</v>
      </c>
      <c r="Y15081" t="s">
        <v>140</v>
      </c>
      <c r="Z15081" t="s">
        <v>1018</v>
      </c>
      <c r="AA15081" t="s">
        <v>1019</v>
      </c>
      <c r="AB15081" t="s">
        <v>140</v>
      </c>
      <c r="AC15081" t="s">
        <v>1012</v>
      </c>
      <c r="AD15081" t="s">
        <v>140</v>
      </c>
      <c r="AE15081" t="s">
        <v>140</v>
      </c>
      <c r="AF15081" t="s">
        <v>140</v>
      </c>
      <c r="AG15081">
        <v>98</v>
      </c>
      <c r="AH15081" t="s">
        <v>1202</v>
      </c>
      <c r="AI15081" t="s">
        <v>1014</v>
      </c>
      <c r="AJ15081" t="s">
        <v>140</v>
      </c>
      <c r="AK15081" t="s">
        <v>140</v>
      </c>
      <c r="AL15081" t="s">
        <v>140</v>
      </c>
      <c r="AM15081" t="s">
        <v>140</v>
      </c>
      <c r="AN15081" t="s">
        <v>140</v>
      </c>
      <c r="AO15081" t="s">
        <v>1021</v>
      </c>
      <c r="AP15081" t="s">
        <v>140</v>
      </c>
      <c r="AQ15081">
        <v>98</v>
      </c>
      <c r="AR15081" t="s">
        <v>1196</v>
      </c>
      <c r="AS15081" t="s">
        <v>1012</v>
      </c>
      <c r="AT15081" t="s">
        <v>1014</v>
      </c>
      <c r="AU15081" t="s">
        <v>140</v>
      </c>
      <c r="AV15081" t="s">
        <v>140</v>
      </c>
      <c r="AW15081" t="s">
        <v>140</v>
      </c>
      <c r="AX15081" t="s">
        <v>140</v>
      </c>
      <c r="AY15081" t="s">
        <v>140</v>
      </c>
      <c r="AZ15081" t="s">
        <v>140</v>
      </c>
    </row>
    <row r="15082" spans="1:52" x14ac:dyDescent="0.35">
      <c r="A15082" t="s">
        <v>29</v>
      </c>
      <c r="B15082" t="s">
        <v>339</v>
      </c>
      <c r="C15082">
        <v>10</v>
      </c>
      <c r="D15082" t="s">
        <v>352</v>
      </c>
      <c r="E15082" t="s">
        <v>1049</v>
      </c>
      <c r="F15082" t="s">
        <v>140</v>
      </c>
      <c r="G15082" t="s">
        <v>140</v>
      </c>
      <c r="H15082" t="s">
        <v>140</v>
      </c>
      <c r="I15082" t="s">
        <v>65</v>
      </c>
      <c r="J15082" t="s">
        <v>140</v>
      </c>
      <c r="K15082" t="s">
        <v>985</v>
      </c>
      <c r="L15082" t="s">
        <v>140</v>
      </c>
      <c r="M15082">
        <v>10</v>
      </c>
      <c r="N15082" t="s">
        <v>1122</v>
      </c>
      <c r="O15082" t="s">
        <v>1049</v>
      </c>
      <c r="P15082" t="s">
        <v>140</v>
      </c>
      <c r="Q15082" t="s">
        <v>140</v>
      </c>
      <c r="R15082" t="s">
        <v>140</v>
      </c>
      <c r="S15082" t="s">
        <v>140</v>
      </c>
      <c r="T15082" t="s">
        <v>140</v>
      </c>
      <c r="U15082" t="s">
        <v>140</v>
      </c>
      <c r="V15082" t="s">
        <v>140</v>
      </c>
      <c r="W15082">
        <v>10</v>
      </c>
      <c r="X15082" t="s">
        <v>177</v>
      </c>
      <c r="Y15082" t="s">
        <v>140</v>
      </c>
      <c r="Z15082" t="s">
        <v>140</v>
      </c>
      <c r="AA15082" t="s">
        <v>140</v>
      </c>
      <c r="AB15082" t="s">
        <v>140</v>
      </c>
      <c r="AC15082" t="s">
        <v>140</v>
      </c>
      <c r="AD15082" t="s">
        <v>140</v>
      </c>
      <c r="AE15082" t="s">
        <v>140</v>
      </c>
      <c r="AF15082" t="s">
        <v>140</v>
      </c>
      <c r="AG15082">
        <v>10</v>
      </c>
      <c r="AH15082" t="s">
        <v>1122</v>
      </c>
      <c r="AI15082" t="s">
        <v>140</v>
      </c>
      <c r="AJ15082" t="s">
        <v>140</v>
      </c>
      <c r="AK15082" t="s">
        <v>140</v>
      </c>
      <c r="AL15082" t="s">
        <v>140</v>
      </c>
      <c r="AM15082" t="s">
        <v>140</v>
      </c>
      <c r="AN15082" t="s">
        <v>140</v>
      </c>
      <c r="AO15082" t="s">
        <v>1049</v>
      </c>
      <c r="AP15082" t="s">
        <v>140</v>
      </c>
      <c r="AQ15082">
        <v>10</v>
      </c>
      <c r="AR15082" t="s">
        <v>1122</v>
      </c>
      <c r="AS15082" t="s">
        <v>1049</v>
      </c>
      <c r="AT15082" t="s">
        <v>140</v>
      </c>
      <c r="AU15082" t="s">
        <v>140</v>
      </c>
      <c r="AV15082" t="s">
        <v>140</v>
      </c>
      <c r="AW15082" t="s">
        <v>140</v>
      </c>
      <c r="AX15082" t="s">
        <v>140</v>
      </c>
      <c r="AY15082" t="s">
        <v>140</v>
      </c>
      <c r="AZ15082" t="s">
        <v>140</v>
      </c>
    </row>
    <row r="15083" spans="1:52" x14ac:dyDescent="0.35">
      <c r="A15083" t="s">
        <v>30</v>
      </c>
      <c r="B15083" t="s">
        <v>1126</v>
      </c>
      <c r="C15083">
        <v>76</v>
      </c>
      <c r="D15083" t="s">
        <v>715</v>
      </c>
      <c r="E15083" t="s">
        <v>967</v>
      </c>
      <c r="F15083" t="s">
        <v>91</v>
      </c>
      <c r="G15083" t="s">
        <v>93</v>
      </c>
      <c r="H15083" t="s">
        <v>140</v>
      </c>
      <c r="I15083" t="s">
        <v>140</v>
      </c>
      <c r="J15083" t="s">
        <v>775</v>
      </c>
      <c r="K15083" t="s">
        <v>848</v>
      </c>
      <c r="L15083" t="s">
        <v>1073</v>
      </c>
      <c r="M15083">
        <v>76</v>
      </c>
      <c r="N15083" t="s">
        <v>404</v>
      </c>
      <c r="O15083" t="s">
        <v>1066</v>
      </c>
      <c r="P15083" t="s">
        <v>1047</v>
      </c>
      <c r="Q15083" t="s">
        <v>140</v>
      </c>
      <c r="R15083" t="s">
        <v>140</v>
      </c>
      <c r="S15083" t="s">
        <v>140</v>
      </c>
      <c r="T15083" t="s">
        <v>1018</v>
      </c>
      <c r="U15083" t="s">
        <v>140</v>
      </c>
      <c r="V15083" t="s">
        <v>775</v>
      </c>
      <c r="W15083">
        <v>76</v>
      </c>
      <c r="X15083" t="s">
        <v>669</v>
      </c>
      <c r="Y15083" t="s">
        <v>1016</v>
      </c>
      <c r="Z15083" t="s">
        <v>1003</v>
      </c>
      <c r="AA15083" t="s">
        <v>140</v>
      </c>
      <c r="AB15083" t="s">
        <v>1016</v>
      </c>
      <c r="AC15083" t="s">
        <v>140</v>
      </c>
      <c r="AD15083" t="s">
        <v>99</v>
      </c>
      <c r="AE15083" t="s">
        <v>775</v>
      </c>
      <c r="AF15083" t="s">
        <v>140</v>
      </c>
      <c r="AG15083">
        <v>76</v>
      </c>
      <c r="AH15083" t="s">
        <v>974</v>
      </c>
      <c r="AI15083" t="s">
        <v>140</v>
      </c>
      <c r="AJ15083" t="s">
        <v>140</v>
      </c>
      <c r="AK15083" t="s">
        <v>140</v>
      </c>
      <c r="AL15083" t="s">
        <v>527</v>
      </c>
      <c r="AM15083" t="s">
        <v>775</v>
      </c>
      <c r="AN15083" t="s">
        <v>140</v>
      </c>
      <c r="AO15083" t="s">
        <v>1011</v>
      </c>
      <c r="AP15083" t="s">
        <v>140</v>
      </c>
      <c r="AQ15083">
        <v>76</v>
      </c>
      <c r="AR15083" t="s">
        <v>1190</v>
      </c>
      <c r="AS15083" t="s">
        <v>1011</v>
      </c>
      <c r="AT15083" t="s">
        <v>1058</v>
      </c>
      <c r="AU15083" t="s">
        <v>140</v>
      </c>
      <c r="AV15083" t="s">
        <v>140</v>
      </c>
      <c r="AW15083" t="s">
        <v>939</v>
      </c>
      <c r="AX15083" t="s">
        <v>1016</v>
      </c>
      <c r="AY15083" t="s">
        <v>775</v>
      </c>
      <c r="AZ15083" t="s">
        <v>140</v>
      </c>
    </row>
    <row r="15084" spans="1:52" x14ac:dyDescent="0.35">
      <c r="A15084" t="s">
        <v>30</v>
      </c>
      <c r="B15084" t="s">
        <v>1127</v>
      </c>
      <c r="C15084">
        <v>119</v>
      </c>
      <c r="D15084" t="s">
        <v>42</v>
      </c>
      <c r="E15084" t="s">
        <v>838</v>
      </c>
      <c r="F15084" t="s">
        <v>929</v>
      </c>
      <c r="G15084" t="s">
        <v>1018</v>
      </c>
      <c r="H15084" t="s">
        <v>1060</v>
      </c>
      <c r="I15084" t="s">
        <v>1058</v>
      </c>
      <c r="J15084" t="s">
        <v>1014</v>
      </c>
      <c r="K15084" t="s">
        <v>147</v>
      </c>
      <c r="L15084" t="s">
        <v>954</v>
      </c>
      <c r="M15084">
        <v>119</v>
      </c>
      <c r="N15084" t="s">
        <v>1113</v>
      </c>
      <c r="O15084" t="s">
        <v>140</v>
      </c>
      <c r="P15084" t="s">
        <v>775</v>
      </c>
      <c r="Q15084" t="s">
        <v>140</v>
      </c>
      <c r="R15084" t="s">
        <v>140</v>
      </c>
      <c r="S15084" t="s">
        <v>140</v>
      </c>
      <c r="T15084" t="s">
        <v>1007</v>
      </c>
      <c r="U15084" t="s">
        <v>140</v>
      </c>
      <c r="V15084" t="s">
        <v>140</v>
      </c>
      <c r="W15084">
        <v>119</v>
      </c>
      <c r="X15084" t="s">
        <v>1112</v>
      </c>
      <c r="Y15084" t="s">
        <v>1020</v>
      </c>
      <c r="Z15084" t="s">
        <v>1011</v>
      </c>
      <c r="AA15084" t="s">
        <v>1043</v>
      </c>
      <c r="AB15084" t="s">
        <v>140</v>
      </c>
      <c r="AC15084" t="s">
        <v>140</v>
      </c>
      <c r="AD15084" t="s">
        <v>1009</v>
      </c>
      <c r="AE15084" t="s">
        <v>140</v>
      </c>
      <c r="AF15084" t="s">
        <v>140</v>
      </c>
      <c r="AG15084">
        <v>120</v>
      </c>
      <c r="AH15084" t="s">
        <v>1168</v>
      </c>
      <c r="AI15084" t="s">
        <v>940</v>
      </c>
      <c r="AJ15084" t="s">
        <v>140</v>
      </c>
      <c r="AK15084" t="s">
        <v>140</v>
      </c>
      <c r="AL15084" t="s">
        <v>140</v>
      </c>
      <c r="AM15084" t="s">
        <v>140</v>
      </c>
      <c r="AN15084" t="s">
        <v>140</v>
      </c>
      <c r="AO15084" t="s">
        <v>140</v>
      </c>
      <c r="AP15084" t="s">
        <v>140</v>
      </c>
      <c r="AQ15084">
        <v>119</v>
      </c>
      <c r="AR15084" t="s">
        <v>1116</v>
      </c>
      <c r="AS15084" t="s">
        <v>1098</v>
      </c>
      <c r="AT15084" t="s">
        <v>140</v>
      </c>
      <c r="AU15084" t="s">
        <v>1098</v>
      </c>
      <c r="AV15084" t="s">
        <v>140</v>
      </c>
      <c r="AW15084" t="s">
        <v>1009</v>
      </c>
      <c r="AX15084" t="s">
        <v>1012</v>
      </c>
      <c r="AY15084" t="s">
        <v>140</v>
      </c>
      <c r="AZ15084" t="s">
        <v>140</v>
      </c>
    </row>
    <row r="15085" spans="1:52" x14ac:dyDescent="0.35">
      <c r="A15085" t="s">
        <v>30</v>
      </c>
      <c r="B15085" t="s">
        <v>339</v>
      </c>
      <c r="C15085">
        <v>6</v>
      </c>
      <c r="D15085" t="s">
        <v>764</v>
      </c>
      <c r="E15085" t="s">
        <v>765</v>
      </c>
      <c r="F15085" t="s">
        <v>140</v>
      </c>
      <c r="G15085" t="s">
        <v>140</v>
      </c>
      <c r="H15085" t="s">
        <v>140</v>
      </c>
      <c r="I15085" t="s">
        <v>140</v>
      </c>
      <c r="J15085" t="s">
        <v>140</v>
      </c>
      <c r="K15085" t="s">
        <v>140</v>
      </c>
      <c r="L15085" t="s">
        <v>140</v>
      </c>
      <c r="M15085">
        <v>6</v>
      </c>
      <c r="N15085" t="s">
        <v>177</v>
      </c>
      <c r="O15085" t="s">
        <v>140</v>
      </c>
      <c r="P15085" t="s">
        <v>140</v>
      </c>
      <c r="Q15085" t="s">
        <v>140</v>
      </c>
      <c r="R15085" t="s">
        <v>140</v>
      </c>
      <c r="S15085" t="s">
        <v>140</v>
      </c>
      <c r="T15085" t="s">
        <v>140</v>
      </c>
      <c r="U15085" t="s">
        <v>140</v>
      </c>
      <c r="V15085" t="s">
        <v>140</v>
      </c>
      <c r="W15085">
        <v>6</v>
      </c>
      <c r="X15085" t="s">
        <v>38</v>
      </c>
      <c r="Y15085" t="s">
        <v>39</v>
      </c>
      <c r="Z15085" t="s">
        <v>140</v>
      </c>
      <c r="AA15085" t="s">
        <v>140</v>
      </c>
      <c r="AB15085" t="s">
        <v>140</v>
      </c>
      <c r="AC15085" t="s">
        <v>140</v>
      </c>
      <c r="AD15085" t="s">
        <v>140</v>
      </c>
      <c r="AE15085" t="s">
        <v>140</v>
      </c>
      <c r="AF15085" t="s">
        <v>140</v>
      </c>
      <c r="AG15085">
        <v>6</v>
      </c>
      <c r="AH15085" t="s">
        <v>177</v>
      </c>
      <c r="AI15085" t="s">
        <v>140</v>
      </c>
      <c r="AJ15085" t="s">
        <v>140</v>
      </c>
      <c r="AK15085" t="s">
        <v>140</v>
      </c>
      <c r="AL15085" t="s">
        <v>140</v>
      </c>
      <c r="AM15085" t="s">
        <v>140</v>
      </c>
      <c r="AN15085" t="s">
        <v>140</v>
      </c>
      <c r="AO15085" t="s">
        <v>140</v>
      </c>
      <c r="AP15085" t="s">
        <v>140</v>
      </c>
      <c r="AQ15085">
        <v>6</v>
      </c>
      <c r="AR15085" t="s">
        <v>38</v>
      </c>
      <c r="AS15085" t="s">
        <v>140</v>
      </c>
      <c r="AT15085" t="s">
        <v>39</v>
      </c>
      <c r="AU15085" t="s">
        <v>140</v>
      </c>
      <c r="AV15085" t="s">
        <v>140</v>
      </c>
      <c r="AW15085" t="s">
        <v>140</v>
      </c>
      <c r="AX15085" t="s">
        <v>140</v>
      </c>
      <c r="AY15085" t="s">
        <v>140</v>
      </c>
      <c r="AZ15085" t="s">
        <v>140</v>
      </c>
    </row>
    <row r="15086" spans="1:52" x14ac:dyDescent="0.35">
      <c r="A15086" t="s">
        <v>31</v>
      </c>
      <c r="B15086" t="s">
        <v>1126</v>
      </c>
      <c r="C15086">
        <v>101</v>
      </c>
      <c r="D15086" t="s">
        <v>504</v>
      </c>
      <c r="E15086" t="s">
        <v>939</v>
      </c>
      <c r="F15086" t="s">
        <v>1070</v>
      </c>
      <c r="G15086" t="s">
        <v>501</v>
      </c>
      <c r="H15086" t="s">
        <v>109</v>
      </c>
      <c r="I15086" t="s">
        <v>1060</v>
      </c>
      <c r="J15086" t="s">
        <v>1004</v>
      </c>
      <c r="K15086" t="s">
        <v>71</v>
      </c>
      <c r="L15086" t="s">
        <v>1050</v>
      </c>
      <c r="M15086">
        <v>101</v>
      </c>
      <c r="N15086" t="s">
        <v>767</v>
      </c>
      <c r="O15086" t="s">
        <v>107</v>
      </c>
      <c r="P15086" t="s">
        <v>643</v>
      </c>
      <c r="Q15086" t="s">
        <v>1046</v>
      </c>
      <c r="R15086" t="s">
        <v>140</v>
      </c>
      <c r="S15086" t="s">
        <v>1009</v>
      </c>
      <c r="T15086" t="s">
        <v>1011</v>
      </c>
      <c r="U15086" t="s">
        <v>140</v>
      </c>
      <c r="V15086" t="s">
        <v>140</v>
      </c>
      <c r="W15086">
        <v>101</v>
      </c>
      <c r="X15086" t="s">
        <v>722</v>
      </c>
      <c r="Y15086" t="s">
        <v>515</v>
      </c>
      <c r="Z15086" t="s">
        <v>1044</v>
      </c>
      <c r="AA15086" t="s">
        <v>1046</v>
      </c>
      <c r="AB15086" t="s">
        <v>775</v>
      </c>
      <c r="AC15086" t="s">
        <v>1019</v>
      </c>
      <c r="AD15086" t="s">
        <v>942</v>
      </c>
      <c r="AE15086" t="s">
        <v>140</v>
      </c>
      <c r="AF15086" t="s">
        <v>140</v>
      </c>
      <c r="AG15086">
        <v>101</v>
      </c>
      <c r="AH15086" t="s">
        <v>1005</v>
      </c>
      <c r="AI15086" t="s">
        <v>1016</v>
      </c>
      <c r="AJ15086" t="s">
        <v>140</v>
      </c>
      <c r="AK15086" t="s">
        <v>140</v>
      </c>
      <c r="AL15086" t="s">
        <v>140</v>
      </c>
      <c r="AM15086" t="s">
        <v>1004</v>
      </c>
      <c r="AN15086" t="s">
        <v>1098</v>
      </c>
      <c r="AO15086" t="s">
        <v>1058</v>
      </c>
      <c r="AP15086" t="s">
        <v>140</v>
      </c>
      <c r="AQ15086">
        <v>101</v>
      </c>
      <c r="AR15086" t="s">
        <v>672</v>
      </c>
      <c r="AS15086" t="s">
        <v>1070</v>
      </c>
      <c r="AT15086" t="s">
        <v>971</v>
      </c>
      <c r="AU15086" t="s">
        <v>1068</v>
      </c>
      <c r="AV15086" t="s">
        <v>140</v>
      </c>
      <c r="AW15086" t="s">
        <v>123</v>
      </c>
      <c r="AX15086" t="s">
        <v>1019</v>
      </c>
      <c r="AY15086" t="s">
        <v>140</v>
      </c>
      <c r="AZ15086" t="s">
        <v>140</v>
      </c>
    </row>
    <row r="15087" spans="1:52" x14ac:dyDescent="0.35">
      <c r="A15087" t="s">
        <v>31</v>
      </c>
      <c r="B15087" t="s">
        <v>1127</v>
      </c>
      <c r="C15087">
        <v>100</v>
      </c>
      <c r="D15087" t="s">
        <v>851</v>
      </c>
      <c r="E15087" t="s">
        <v>733</v>
      </c>
      <c r="F15087" t="s">
        <v>973</v>
      </c>
      <c r="G15087" t="s">
        <v>501</v>
      </c>
      <c r="H15087" t="s">
        <v>121</v>
      </c>
      <c r="I15087" t="s">
        <v>971</v>
      </c>
      <c r="J15087" t="s">
        <v>140</v>
      </c>
      <c r="K15087" t="s">
        <v>959</v>
      </c>
      <c r="L15087" t="s">
        <v>1011</v>
      </c>
      <c r="M15087">
        <v>100</v>
      </c>
      <c r="N15087" t="s">
        <v>951</v>
      </c>
      <c r="O15087" t="s">
        <v>1059</v>
      </c>
      <c r="P15087" t="s">
        <v>1052</v>
      </c>
      <c r="Q15087" t="s">
        <v>1008</v>
      </c>
      <c r="R15087" t="s">
        <v>140</v>
      </c>
      <c r="S15087" t="s">
        <v>140</v>
      </c>
      <c r="T15087" t="s">
        <v>1008</v>
      </c>
      <c r="U15087" t="s">
        <v>140</v>
      </c>
      <c r="V15087" t="s">
        <v>140</v>
      </c>
      <c r="W15087">
        <v>100</v>
      </c>
      <c r="X15087" t="s">
        <v>670</v>
      </c>
      <c r="Y15087" t="s">
        <v>1011</v>
      </c>
      <c r="Z15087" t="s">
        <v>875</v>
      </c>
      <c r="AA15087" t="s">
        <v>1068</v>
      </c>
      <c r="AB15087" t="s">
        <v>1011</v>
      </c>
      <c r="AC15087" t="s">
        <v>1011</v>
      </c>
      <c r="AD15087" t="s">
        <v>1061</v>
      </c>
      <c r="AE15087" t="s">
        <v>140</v>
      </c>
      <c r="AF15087" t="s">
        <v>140</v>
      </c>
      <c r="AG15087">
        <v>100</v>
      </c>
      <c r="AH15087" t="s">
        <v>955</v>
      </c>
      <c r="AI15087" t="s">
        <v>1043</v>
      </c>
      <c r="AJ15087" t="s">
        <v>140</v>
      </c>
      <c r="AK15087" t="s">
        <v>140</v>
      </c>
      <c r="AL15087" t="s">
        <v>140</v>
      </c>
      <c r="AM15087" t="s">
        <v>140</v>
      </c>
      <c r="AN15087" t="s">
        <v>140</v>
      </c>
      <c r="AO15087" t="s">
        <v>1013</v>
      </c>
      <c r="AP15087" t="s">
        <v>140</v>
      </c>
      <c r="AQ15087">
        <v>100</v>
      </c>
      <c r="AR15087" t="s">
        <v>163</v>
      </c>
      <c r="AS15087" t="s">
        <v>1058</v>
      </c>
      <c r="AT15087" t="s">
        <v>1003</v>
      </c>
      <c r="AU15087" t="s">
        <v>1065</v>
      </c>
      <c r="AV15087" t="s">
        <v>140</v>
      </c>
      <c r="AW15087" t="s">
        <v>1098</v>
      </c>
      <c r="AX15087" t="s">
        <v>140</v>
      </c>
      <c r="AY15087" t="s">
        <v>140</v>
      </c>
      <c r="AZ15087" t="s">
        <v>140</v>
      </c>
    </row>
    <row r="15088" spans="1:52" x14ac:dyDescent="0.35">
      <c r="A15088" t="s">
        <v>31</v>
      </c>
      <c r="B15088" t="s">
        <v>339</v>
      </c>
      <c r="C15088">
        <v>6</v>
      </c>
      <c r="D15088" t="s">
        <v>624</v>
      </c>
      <c r="E15088" t="s">
        <v>140</v>
      </c>
      <c r="F15088" t="s">
        <v>1061</v>
      </c>
      <c r="G15088" t="s">
        <v>115</v>
      </c>
      <c r="H15088" t="s">
        <v>140</v>
      </c>
      <c r="I15088" t="s">
        <v>140</v>
      </c>
      <c r="J15088" t="s">
        <v>140</v>
      </c>
      <c r="K15088" t="s">
        <v>206</v>
      </c>
      <c r="L15088" t="s">
        <v>140</v>
      </c>
      <c r="M15088">
        <v>6</v>
      </c>
      <c r="N15088" t="s">
        <v>116</v>
      </c>
      <c r="O15088" t="s">
        <v>140</v>
      </c>
      <c r="P15088" t="s">
        <v>140</v>
      </c>
      <c r="Q15088" t="s">
        <v>140</v>
      </c>
      <c r="R15088" t="s">
        <v>115</v>
      </c>
      <c r="S15088" t="s">
        <v>140</v>
      </c>
      <c r="T15088" t="s">
        <v>140</v>
      </c>
      <c r="U15088" t="s">
        <v>140</v>
      </c>
      <c r="V15088" t="s">
        <v>140</v>
      </c>
      <c r="W15088">
        <v>6</v>
      </c>
      <c r="X15088" t="s">
        <v>177</v>
      </c>
      <c r="Y15088" t="s">
        <v>140</v>
      </c>
      <c r="Z15088" t="s">
        <v>140</v>
      </c>
      <c r="AA15088" t="s">
        <v>140</v>
      </c>
      <c r="AB15088" t="s">
        <v>140</v>
      </c>
      <c r="AC15088" t="s">
        <v>140</v>
      </c>
      <c r="AD15088" t="s">
        <v>140</v>
      </c>
      <c r="AE15088" t="s">
        <v>140</v>
      </c>
      <c r="AF15088" t="s">
        <v>140</v>
      </c>
      <c r="AG15088">
        <v>6</v>
      </c>
      <c r="AH15088" t="s">
        <v>1101</v>
      </c>
      <c r="AI15088" t="s">
        <v>140</v>
      </c>
      <c r="AJ15088" t="s">
        <v>140</v>
      </c>
      <c r="AK15088" t="s">
        <v>140</v>
      </c>
      <c r="AL15088" t="s">
        <v>140</v>
      </c>
      <c r="AM15088" t="s">
        <v>140</v>
      </c>
      <c r="AN15088" t="s">
        <v>140</v>
      </c>
      <c r="AO15088" t="s">
        <v>915</v>
      </c>
      <c r="AP15088" t="s">
        <v>140</v>
      </c>
      <c r="AQ15088">
        <v>6</v>
      </c>
      <c r="AR15088" t="s">
        <v>177</v>
      </c>
      <c r="AS15088" t="s">
        <v>140</v>
      </c>
      <c r="AT15088" t="s">
        <v>140</v>
      </c>
      <c r="AU15088" t="s">
        <v>140</v>
      </c>
      <c r="AV15088" t="s">
        <v>140</v>
      </c>
      <c r="AW15088" t="s">
        <v>140</v>
      </c>
      <c r="AX15088" t="s">
        <v>140</v>
      </c>
      <c r="AY15088" t="s">
        <v>140</v>
      </c>
      <c r="AZ15088" t="s">
        <v>140</v>
      </c>
    </row>
    <row r="15089" spans="1:52" x14ac:dyDescent="0.35">
      <c r="A15089" t="s">
        <v>32</v>
      </c>
      <c r="B15089" t="s">
        <v>1126</v>
      </c>
      <c r="C15089">
        <v>2085</v>
      </c>
      <c r="D15089" t="s">
        <v>790</v>
      </c>
      <c r="E15089" t="s">
        <v>733</v>
      </c>
      <c r="F15089" t="s">
        <v>123</v>
      </c>
      <c r="G15089" t="s">
        <v>131</v>
      </c>
      <c r="H15089" t="s">
        <v>996</v>
      </c>
      <c r="I15089" t="s">
        <v>1050</v>
      </c>
      <c r="J15089" t="s">
        <v>949</v>
      </c>
      <c r="K15089" t="s">
        <v>582</v>
      </c>
      <c r="L15089" t="s">
        <v>775</v>
      </c>
      <c r="M15089">
        <v>2085</v>
      </c>
      <c r="N15089" t="s">
        <v>776</v>
      </c>
      <c r="O15089" t="s">
        <v>769</v>
      </c>
      <c r="P15089" t="s">
        <v>919</v>
      </c>
      <c r="Q15089" t="s">
        <v>939</v>
      </c>
      <c r="R15089" t="s">
        <v>1010</v>
      </c>
      <c r="S15089" t="s">
        <v>1013</v>
      </c>
      <c r="T15089" t="s">
        <v>1011</v>
      </c>
      <c r="U15089" t="s">
        <v>140</v>
      </c>
      <c r="V15089" t="s">
        <v>1008</v>
      </c>
      <c r="W15089">
        <v>2085</v>
      </c>
      <c r="X15089" t="s">
        <v>410</v>
      </c>
      <c r="Y15089" t="s">
        <v>1050</v>
      </c>
      <c r="Z15089" t="s">
        <v>929</v>
      </c>
      <c r="AA15089" t="s">
        <v>996</v>
      </c>
      <c r="AB15089" t="s">
        <v>1066</v>
      </c>
      <c r="AC15089" t="s">
        <v>1014</v>
      </c>
      <c r="AD15089" t="s">
        <v>875</v>
      </c>
      <c r="AE15089" t="s">
        <v>1063</v>
      </c>
      <c r="AF15089" t="s">
        <v>1008</v>
      </c>
      <c r="AG15089">
        <v>2085</v>
      </c>
      <c r="AH15089" t="s">
        <v>110</v>
      </c>
      <c r="AI15089" t="s">
        <v>1019</v>
      </c>
      <c r="AJ15089" t="s">
        <v>1014</v>
      </c>
      <c r="AK15089" t="s">
        <v>1008</v>
      </c>
      <c r="AL15089" t="s">
        <v>1009</v>
      </c>
      <c r="AM15089" t="s">
        <v>1021</v>
      </c>
      <c r="AN15089" t="s">
        <v>775</v>
      </c>
      <c r="AO15089" t="s">
        <v>1046</v>
      </c>
      <c r="AP15089" t="s">
        <v>1022</v>
      </c>
      <c r="AQ15089">
        <v>2085</v>
      </c>
      <c r="AR15089" t="s">
        <v>640</v>
      </c>
      <c r="AS15089" t="s">
        <v>1055</v>
      </c>
      <c r="AT15089" t="s">
        <v>875</v>
      </c>
      <c r="AU15089" t="s">
        <v>954</v>
      </c>
      <c r="AV15089" t="s">
        <v>1016</v>
      </c>
      <c r="AW15089" t="s">
        <v>1048</v>
      </c>
      <c r="AX15089" t="s">
        <v>1021</v>
      </c>
      <c r="AY15089" t="s">
        <v>1013</v>
      </c>
      <c r="AZ15089" t="s">
        <v>1012</v>
      </c>
    </row>
    <row r="15090" spans="1:52" x14ac:dyDescent="0.35">
      <c r="A15090" t="s">
        <v>32</v>
      </c>
      <c r="B15090" t="s">
        <v>1127</v>
      </c>
      <c r="C15090">
        <v>2638</v>
      </c>
      <c r="D15090" t="s">
        <v>153</v>
      </c>
      <c r="E15090" t="s">
        <v>950</v>
      </c>
      <c r="F15090" t="s">
        <v>1095</v>
      </c>
      <c r="G15090" t="s">
        <v>769</v>
      </c>
      <c r="H15090" t="s">
        <v>919</v>
      </c>
      <c r="I15090" t="s">
        <v>1050</v>
      </c>
      <c r="J15090" t="s">
        <v>1021</v>
      </c>
      <c r="K15090" t="s">
        <v>646</v>
      </c>
      <c r="L15090" t="s">
        <v>1019</v>
      </c>
      <c r="M15090">
        <v>2638</v>
      </c>
      <c r="N15090" t="s">
        <v>98</v>
      </c>
      <c r="O15090" t="s">
        <v>919</v>
      </c>
      <c r="P15090" t="s">
        <v>1073</v>
      </c>
      <c r="Q15090" t="s">
        <v>1058</v>
      </c>
      <c r="R15090" t="s">
        <v>1013</v>
      </c>
      <c r="S15090" t="s">
        <v>1010</v>
      </c>
      <c r="T15090" t="s">
        <v>1063</v>
      </c>
      <c r="U15090" t="s">
        <v>140</v>
      </c>
      <c r="V15090" t="s">
        <v>1008</v>
      </c>
      <c r="W15090">
        <v>2638</v>
      </c>
      <c r="X15090" t="s">
        <v>94</v>
      </c>
      <c r="Y15090" t="s">
        <v>1050</v>
      </c>
      <c r="Z15090" t="s">
        <v>1023</v>
      </c>
      <c r="AA15090" t="s">
        <v>1046</v>
      </c>
      <c r="AB15090" t="s">
        <v>1063</v>
      </c>
      <c r="AC15090" t="s">
        <v>1010</v>
      </c>
      <c r="AD15090" t="s">
        <v>939</v>
      </c>
      <c r="AE15090" t="s">
        <v>1012</v>
      </c>
      <c r="AF15090" t="s">
        <v>1008</v>
      </c>
      <c r="AG15090">
        <v>2641</v>
      </c>
      <c r="AH15090" t="s">
        <v>1115</v>
      </c>
      <c r="AI15090" t="s">
        <v>1009</v>
      </c>
      <c r="AJ15090" t="s">
        <v>1016</v>
      </c>
      <c r="AK15090" t="s">
        <v>1022</v>
      </c>
      <c r="AL15090" t="s">
        <v>1022</v>
      </c>
      <c r="AM15090" t="s">
        <v>1021</v>
      </c>
      <c r="AN15090" t="s">
        <v>1063</v>
      </c>
      <c r="AO15090" t="s">
        <v>1043</v>
      </c>
      <c r="AP15090" t="s">
        <v>1022</v>
      </c>
      <c r="AQ15090">
        <v>2638</v>
      </c>
      <c r="AR15090" t="s">
        <v>1075</v>
      </c>
      <c r="AS15090" t="s">
        <v>1017</v>
      </c>
      <c r="AT15090" t="s">
        <v>1060</v>
      </c>
      <c r="AU15090" t="s">
        <v>949</v>
      </c>
      <c r="AV15090" t="s">
        <v>1022</v>
      </c>
      <c r="AW15090" t="s">
        <v>1098</v>
      </c>
      <c r="AX15090" t="s">
        <v>1014</v>
      </c>
      <c r="AY15090" t="s">
        <v>1013</v>
      </c>
      <c r="AZ15090" t="s">
        <v>1010</v>
      </c>
    </row>
    <row r="15091" spans="1:52" x14ac:dyDescent="0.35">
      <c r="A15091" t="s">
        <v>32</v>
      </c>
      <c r="B15091" t="s">
        <v>339</v>
      </c>
      <c r="C15091">
        <v>204</v>
      </c>
      <c r="D15091" t="s">
        <v>407</v>
      </c>
      <c r="E15091" t="s">
        <v>1023</v>
      </c>
      <c r="F15091" t="s">
        <v>718</v>
      </c>
      <c r="G15091" t="s">
        <v>1182</v>
      </c>
      <c r="H15091" t="s">
        <v>1060</v>
      </c>
      <c r="I15091" t="s">
        <v>1055</v>
      </c>
      <c r="J15091" t="s">
        <v>1013</v>
      </c>
      <c r="K15091" t="s">
        <v>422</v>
      </c>
      <c r="L15091" t="s">
        <v>1023</v>
      </c>
      <c r="M15091">
        <v>204</v>
      </c>
      <c r="N15091" t="s">
        <v>960</v>
      </c>
      <c r="O15091" t="s">
        <v>527</v>
      </c>
      <c r="P15091" t="s">
        <v>458</v>
      </c>
      <c r="Q15091" t="s">
        <v>1010</v>
      </c>
      <c r="R15091" t="s">
        <v>140</v>
      </c>
      <c r="S15091" t="s">
        <v>140</v>
      </c>
      <c r="T15091" t="s">
        <v>140</v>
      </c>
      <c r="U15091" t="s">
        <v>140</v>
      </c>
      <c r="V15091" t="s">
        <v>1016</v>
      </c>
      <c r="W15091">
        <v>204</v>
      </c>
      <c r="X15091" t="s">
        <v>288</v>
      </c>
      <c r="Y15091" t="s">
        <v>971</v>
      </c>
      <c r="Z15091" t="s">
        <v>983</v>
      </c>
      <c r="AA15091" t="s">
        <v>1007</v>
      </c>
      <c r="AB15091" t="s">
        <v>1017</v>
      </c>
      <c r="AC15091" t="s">
        <v>140</v>
      </c>
      <c r="AD15091" t="s">
        <v>1019</v>
      </c>
      <c r="AE15091" t="s">
        <v>140</v>
      </c>
      <c r="AF15091" t="s">
        <v>140</v>
      </c>
      <c r="AG15091">
        <v>204</v>
      </c>
      <c r="AH15091" t="s">
        <v>92</v>
      </c>
      <c r="AI15091" t="s">
        <v>1017</v>
      </c>
      <c r="AJ15091" t="s">
        <v>140</v>
      </c>
      <c r="AK15091" t="s">
        <v>140</v>
      </c>
      <c r="AL15091" t="s">
        <v>140</v>
      </c>
      <c r="AM15091" t="s">
        <v>1012</v>
      </c>
      <c r="AN15091" t="s">
        <v>949</v>
      </c>
      <c r="AO15091" t="s">
        <v>1064</v>
      </c>
      <c r="AP15091" t="s">
        <v>140</v>
      </c>
      <c r="AQ15091">
        <v>204</v>
      </c>
      <c r="AR15091" t="s">
        <v>1099</v>
      </c>
      <c r="AS15091" t="s">
        <v>1073</v>
      </c>
      <c r="AT15091" t="s">
        <v>1057</v>
      </c>
      <c r="AU15091" t="s">
        <v>939</v>
      </c>
      <c r="AV15091" t="s">
        <v>140</v>
      </c>
      <c r="AW15091" t="s">
        <v>1014</v>
      </c>
      <c r="AX15091" t="s">
        <v>1012</v>
      </c>
      <c r="AY15091" t="s">
        <v>140</v>
      </c>
      <c r="AZ15091" t="s">
        <v>140</v>
      </c>
    </row>
    <row r="15093" spans="1:52" x14ac:dyDescent="0.35">
      <c r="A15093" t="s">
        <v>1646</v>
      </c>
    </row>
    <row r="15094" spans="1:52" x14ac:dyDescent="0.35">
      <c r="A15094" t="s">
        <v>2</v>
      </c>
      <c r="B15094" t="s">
        <v>1141</v>
      </c>
      <c r="C15094" t="s">
        <v>1595</v>
      </c>
      <c r="D15094" t="s">
        <v>1596</v>
      </c>
      <c r="E15094" t="s">
        <v>1598</v>
      </c>
      <c r="F15094" t="s">
        <v>1599</v>
      </c>
      <c r="G15094" t="s">
        <v>1603</v>
      </c>
      <c r="H15094" t="s">
        <v>1597</v>
      </c>
      <c r="I15094" t="s">
        <v>1600</v>
      </c>
      <c r="J15094" t="s">
        <v>1601</v>
      </c>
      <c r="K15094" t="s">
        <v>1602</v>
      </c>
      <c r="L15094" t="s">
        <v>1604</v>
      </c>
      <c r="M15094" t="s">
        <v>1605</v>
      </c>
      <c r="N15094" t="s">
        <v>1606</v>
      </c>
      <c r="O15094" t="s">
        <v>1607</v>
      </c>
      <c r="P15094" t="s">
        <v>1608</v>
      </c>
      <c r="Q15094" t="s">
        <v>1609</v>
      </c>
      <c r="R15094" t="s">
        <v>1610</v>
      </c>
      <c r="S15094" t="s">
        <v>1611</v>
      </c>
      <c r="T15094" t="s">
        <v>1612</v>
      </c>
      <c r="U15094" t="s">
        <v>1613</v>
      </c>
      <c r="V15094" t="s">
        <v>1614</v>
      </c>
      <c r="W15094" t="s">
        <v>1615</v>
      </c>
      <c r="X15094" t="s">
        <v>1616</v>
      </c>
      <c r="Y15094" t="s">
        <v>1618</v>
      </c>
      <c r="Z15094" t="s">
        <v>1620</v>
      </c>
      <c r="AA15094" t="s">
        <v>1617</v>
      </c>
      <c r="AB15094" t="s">
        <v>1619</v>
      </c>
      <c r="AC15094" t="s">
        <v>1621</v>
      </c>
      <c r="AD15094" t="s">
        <v>1622</v>
      </c>
      <c r="AE15094" t="s">
        <v>1623</v>
      </c>
      <c r="AF15094" t="s">
        <v>1624</v>
      </c>
      <c r="AG15094" t="s">
        <v>1625</v>
      </c>
      <c r="AH15094" t="s">
        <v>1626</v>
      </c>
      <c r="AI15094" t="s">
        <v>1629</v>
      </c>
      <c r="AJ15094" t="s">
        <v>1632</v>
      </c>
      <c r="AK15094" t="s">
        <v>1627</v>
      </c>
      <c r="AL15094" t="s">
        <v>1628</v>
      </c>
      <c r="AM15094" t="s">
        <v>1630</v>
      </c>
      <c r="AN15094" t="s">
        <v>1631</v>
      </c>
      <c r="AO15094" t="s">
        <v>1633</v>
      </c>
      <c r="AP15094" t="s">
        <v>1634</v>
      </c>
      <c r="AQ15094" t="s">
        <v>1635</v>
      </c>
      <c r="AR15094" t="s">
        <v>1636</v>
      </c>
      <c r="AS15094" t="s">
        <v>1638</v>
      </c>
      <c r="AT15094" t="s">
        <v>1637</v>
      </c>
      <c r="AU15094" t="s">
        <v>1639</v>
      </c>
      <c r="AV15094" t="s">
        <v>1640</v>
      </c>
      <c r="AW15094" t="s">
        <v>1641</v>
      </c>
      <c r="AX15094" t="s">
        <v>1642</v>
      </c>
      <c r="AY15094" t="s">
        <v>1643</v>
      </c>
      <c r="AZ15094" t="s">
        <v>1644</v>
      </c>
    </row>
    <row r="15095" spans="1:52" x14ac:dyDescent="0.35">
      <c r="A15095" t="s">
        <v>8</v>
      </c>
      <c r="B15095" t="s">
        <v>1129</v>
      </c>
      <c r="C15095">
        <v>44</v>
      </c>
      <c r="D15095" t="s">
        <v>704</v>
      </c>
      <c r="E15095" t="s">
        <v>293</v>
      </c>
      <c r="F15095" t="s">
        <v>961</v>
      </c>
      <c r="G15095" t="s">
        <v>598</v>
      </c>
      <c r="H15095" t="s">
        <v>1064</v>
      </c>
      <c r="I15095" t="s">
        <v>1046</v>
      </c>
      <c r="J15095" t="s">
        <v>140</v>
      </c>
      <c r="K15095" t="s">
        <v>140</v>
      </c>
      <c r="L15095" t="s">
        <v>140</v>
      </c>
      <c r="M15095">
        <v>44</v>
      </c>
      <c r="N15095" t="s">
        <v>442</v>
      </c>
      <c r="O15095" t="s">
        <v>1102</v>
      </c>
      <c r="P15095" t="s">
        <v>1017</v>
      </c>
      <c r="Q15095" t="s">
        <v>1019</v>
      </c>
      <c r="R15095" t="s">
        <v>140</v>
      </c>
      <c r="S15095" t="s">
        <v>140</v>
      </c>
      <c r="T15095" t="s">
        <v>775</v>
      </c>
      <c r="U15095" t="s">
        <v>140</v>
      </c>
      <c r="V15095" t="s">
        <v>140</v>
      </c>
      <c r="W15095">
        <v>44</v>
      </c>
      <c r="X15095" t="s">
        <v>713</v>
      </c>
      <c r="Y15095" t="s">
        <v>91</v>
      </c>
      <c r="Z15095" t="s">
        <v>1004</v>
      </c>
      <c r="AA15095" t="s">
        <v>875</v>
      </c>
      <c r="AB15095" t="s">
        <v>1070</v>
      </c>
      <c r="AC15095" t="s">
        <v>140</v>
      </c>
      <c r="AD15095" t="s">
        <v>775</v>
      </c>
      <c r="AE15095" t="s">
        <v>140</v>
      </c>
      <c r="AF15095" t="s">
        <v>140</v>
      </c>
      <c r="AG15095">
        <v>44</v>
      </c>
      <c r="AH15095" t="s">
        <v>514</v>
      </c>
      <c r="AI15095" t="s">
        <v>1054</v>
      </c>
      <c r="AJ15095" t="s">
        <v>1013</v>
      </c>
      <c r="AK15095" t="s">
        <v>140</v>
      </c>
      <c r="AL15095" t="s">
        <v>775</v>
      </c>
      <c r="AM15095" t="s">
        <v>1017</v>
      </c>
      <c r="AN15095" t="s">
        <v>140</v>
      </c>
      <c r="AO15095" t="s">
        <v>140</v>
      </c>
      <c r="AP15095" t="s">
        <v>140</v>
      </c>
      <c r="AQ15095">
        <v>44</v>
      </c>
      <c r="AR15095" t="s">
        <v>587</v>
      </c>
      <c r="AS15095" t="s">
        <v>1057</v>
      </c>
      <c r="AT15095" t="s">
        <v>973</v>
      </c>
      <c r="AU15095" t="s">
        <v>1070</v>
      </c>
      <c r="AV15095" t="s">
        <v>140</v>
      </c>
      <c r="AW15095" t="s">
        <v>140</v>
      </c>
      <c r="AX15095" t="s">
        <v>919</v>
      </c>
      <c r="AY15095" t="s">
        <v>140</v>
      </c>
      <c r="AZ15095" t="s">
        <v>140</v>
      </c>
    </row>
    <row r="15096" spans="1:52" x14ac:dyDescent="0.35">
      <c r="A15096" t="s">
        <v>8</v>
      </c>
      <c r="B15096" t="s">
        <v>1130</v>
      </c>
      <c r="C15096">
        <v>116</v>
      </c>
      <c r="D15096" t="s">
        <v>715</v>
      </c>
      <c r="E15096" t="s">
        <v>501</v>
      </c>
      <c r="F15096" t="s">
        <v>107</v>
      </c>
      <c r="G15096" t="s">
        <v>737</v>
      </c>
      <c r="H15096" t="s">
        <v>971</v>
      </c>
      <c r="I15096" t="s">
        <v>1051</v>
      </c>
      <c r="J15096" t="s">
        <v>1048</v>
      </c>
      <c r="K15096" t="s">
        <v>140</v>
      </c>
      <c r="L15096" t="s">
        <v>140</v>
      </c>
      <c r="M15096">
        <v>116</v>
      </c>
      <c r="N15096" t="s">
        <v>640</v>
      </c>
      <c r="O15096" t="s">
        <v>1007</v>
      </c>
      <c r="P15096" t="s">
        <v>548</v>
      </c>
      <c r="Q15096" t="s">
        <v>1050</v>
      </c>
      <c r="R15096" t="s">
        <v>1013</v>
      </c>
      <c r="S15096" t="s">
        <v>140</v>
      </c>
      <c r="T15096" t="s">
        <v>1017</v>
      </c>
      <c r="U15096" t="s">
        <v>140</v>
      </c>
      <c r="V15096" t="s">
        <v>140</v>
      </c>
      <c r="W15096">
        <v>116</v>
      </c>
      <c r="X15096" t="s">
        <v>923</v>
      </c>
      <c r="Y15096" t="s">
        <v>801</v>
      </c>
      <c r="Z15096" t="s">
        <v>140</v>
      </c>
      <c r="AA15096" t="s">
        <v>140</v>
      </c>
      <c r="AB15096" t="s">
        <v>1051</v>
      </c>
      <c r="AC15096" t="s">
        <v>140</v>
      </c>
      <c r="AD15096" t="s">
        <v>1051</v>
      </c>
      <c r="AE15096" t="s">
        <v>1054</v>
      </c>
      <c r="AF15096" t="s">
        <v>1021</v>
      </c>
      <c r="AG15096">
        <v>116</v>
      </c>
      <c r="AH15096" t="s">
        <v>1110</v>
      </c>
      <c r="AI15096" t="s">
        <v>140</v>
      </c>
      <c r="AJ15096" t="s">
        <v>1013</v>
      </c>
      <c r="AK15096" t="s">
        <v>1019</v>
      </c>
      <c r="AL15096" t="s">
        <v>1064</v>
      </c>
      <c r="AM15096" t="s">
        <v>775</v>
      </c>
      <c r="AN15096" t="s">
        <v>140</v>
      </c>
      <c r="AO15096" t="s">
        <v>140</v>
      </c>
      <c r="AP15096" t="s">
        <v>140</v>
      </c>
      <c r="AQ15096">
        <v>116</v>
      </c>
      <c r="AR15096" t="s">
        <v>748</v>
      </c>
      <c r="AS15096" t="s">
        <v>515</v>
      </c>
      <c r="AT15096" t="s">
        <v>140</v>
      </c>
      <c r="AU15096" t="s">
        <v>1012</v>
      </c>
      <c r="AV15096" t="s">
        <v>1017</v>
      </c>
      <c r="AW15096" t="s">
        <v>140</v>
      </c>
      <c r="AX15096" t="s">
        <v>109</v>
      </c>
      <c r="AY15096" t="s">
        <v>140</v>
      </c>
      <c r="AZ15096" t="s">
        <v>140</v>
      </c>
    </row>
    <row r="15097" spans="1:52" x14ac:dyDescent="0.35">
      <c r="A15097" t="s">
        <v>8</v>
      </c>
      <c r="B15097" t="s">
        <v>1131</v>
      </c>
      <c r="C15097">
        <v>44</v>
      </c>
      <c r="D15097" t="s">
        <v>183</v>
      </c>
      <c r="E15097" t="s">
        <v>755</v>
      </c>
      <c r="F15097" t="s">
        <v>999</v>
      </c>
      <c r="G15097" t="s">
        <v>781</v>
      </c>
      <c r="H15097" t="s">
        <v>869</v>
      </c>
      <c r="I15097" t="s">
        <v>140</v>
      </c>
      <c r="J15097" t="s">
        <v>775</v>
      </c>
      <c r="K15097" t="s">
        <v>140</v>
      </c>
      <c r="L15097" t="s">
        <v>1003</v>
      </c>
      <c r="M15097">
        <v>44</v>
      </c>
      <c r="N15097" t="s">
        <v>804</v>
      </c>
      <c r="O15097" t="s">
        <v>595</v>
      </c>
      <c r="P15097" t="s">
        <v>1067</v>
      </c>
      <c r="Q15097" t="s">
        <v>1098</v>
      </c>
      <c r="R15097" t="s">
        <v>140</v>
      </c>
      <c r="S15097" t="s">
        <v>140</v>
      </c>
      <c r="T15097" t="s">
        <v>140</v>
      </c>
      <c r="U15097" t="s">
        <v>1051</v>
      </c>
      <c r="V15097" t="s">
        <v>140</v>
      </c>
      <c r="W15097">
        <v>44</v>
      </c>
      <c r="X15097" t="s">
        <v>450</v>
      </c>
      <c r="Y15097" t="s">
        <v>954</v>
      </c>
      <c r="Z15097" t="s">
        <v>1051</v>
      </c>
      <c r="AA15097" t="s">
        <v>527</v>
      </c>
      <c r="AB15097" t="s">
        <v>1051</v>
      </c>
      <c r="AC15097" t="s">
        <v>140</v>
      </c>
      <c r="AD15097" t="s">
        <v>1070</v>
      </c>
      <c r="AE15097" t="s">
        <v>1051</v>
      </c>
      <c r="AF15097" t="s">
        <v>140</v>
      </c>
      <c r="AG15097">
        <v>44</v>
      </c>
      <c r="AH15097" t="s">
        <v>1081</v>
      </c>
      <c r="AI15097" t="s">
        <v>140</v>
      </c>
      <c r="AJ15097" t="s">
        <v>345</v>
      </c>
      <c r="AK15097" t="s">
        <v>140</v>
      </c>
      <c r="AL15097" t="s">
        <v>875</v>
      </c>
      <c r="AM15097" t="s">
        <v>929</v>
      </c>
      <c r="AN15097" t="s">
        <v>140</v>
      </c>
      <c r="AO15097" t="s">
        <v>140</v>
      </c>
      <c r="AP15097" t="s">
        <v>140</v>
      </c>
      <c r="AQ15097">
        <v>44</v>
      </c>
      <c r="AR15097" t="s">
        <v>868</v>
      </c>
      <c r="AS15097" t="s">
        <v>394</v>
      </c>
      <c r="AT15097" t="s">
        <v>140</v>
      </c>
      <c r="AU15097" t="s">
        <v>458</v>
      </c>
      <c r="AV15097" t="s">
        <v>1051</v>
      </c>
      <c r="AW15097" t="s">
        <v>140</v>
      </c>
      <c r="AX15097" t="s">
        <v>140</v>
      </c>
      <c r="AY15097" t="s">
        <v>140</v>
      </c>
      <c r="AZ15097" t="s">
        <v>140</v>
      </c>
    </row>
    <row r="15098" spans="1:52" x14ac:dyDescent="0.35">
      <c r="A15098" t="s">
        <v>9</v>
      </c>
      <c r="B15098" t="s">
        <v>1129</v>
      </c>
      <c r="C15098">
        <v>18</v>
      </c>
      <c r="D15098" t="s">
        <v>618</v>
      </c>
      <c r="E15098" t="s">
        <v>1100</v>
      </c>
      <c r="F15098" t="s">
        <v>639</v>
      </c>
      <c r="G15098" t="s">
        <v>286</v>
      </c>
      <c r="H15098" t="s">
        <v>781</v>
      </c>
      <c r="I15098" t="s">
        <v>548</v>
      </c>
      <c r="J15098" t="s">
        <v>140</v>
      </c>
      <c r="K15098" t="s">
        <v>140</v>
      </c>
      <c r="L15098" t="s">
        <v>140</v>
      </c>
      <c r="M15098">
        <v>18</v>
      </c>
      <c r="N15098" t="s">
        <v>570</v>
      </c>
      <c r="O15098" t="s">
        <v>446</v>
      </c>
      <c r="P15098" t="s">
        <v>140</v>
      </c>
      <c r="Q15098" t="s">
        <v>140</v>
      </c>
      <c r="R15098" t="s">
        <v>548</v>
      </c>
      <c r="S15098" t="s">
        <v>140</v>
      </c>
      <c r="T15098" t="s">
        <v>140</v>
      </c>
      <c r="U15098" t="s">
        <v>140</v>
      </c>
      <c r="V15098" t="s">
        <v>140</v>
      </c>
      <c r="W15098">
        <v>18</v>
      </c>
      <c r="X15098" t="s">
        <v>914</v>
      </c>
      <c r="Y15098" t="s">
        <v>140</v>
      </c>
      <c r="Z15098" t="s">
        <v>548</v>
      </c>
      <c r="AA15098" t="s">
        <v>113</v>
      </c>
      <c r="AB15098" t="s">
        <v>140</v>
      </c>
      <c r="AC15098" t="s">
        <v>140</v>
      </c>
      <c r="AD15098" t="s">
        <v>140</v>
      </c>
      <c r="AE15098" t="s">
        <v>140</v>
      </c>
      <c r="AF15098" t="s">
        <v>140</v>
      </c>
      <c r="AG15098">
        <v>18</v>
      </c>
      <c r="AH15098" t="s">
        <v>997</v>
      </c>
      <c r="AI15098" t="s">
        <v>140</v>
      </c>
      <c r="AJ15098" t="s">
        <v>996</v>
      </c>
      <c r="AK15098" t="s">
        <v>140</v>
      </c>
      <c r="AL15098" t="s">
        <v>140</v>
      </c>
      <c r="AM15098" t="s">
        <v>140</v>
      </c>
      <c r="AN15098" t="s">
        <v>140</v>
      </c>
      <c r="AO15098" t="s">
        <v>140</v>
      </c>
      <c r="AP15098" t="s">
        <v>140</v>
      </c>
      <c r="AQ15098">
        <v>18</v>
      </c>
      <c r="AR15098" t="s">
        <v>288</v>
      </c>
      <c r="AS15098" t="s">
        <v>1056</v>
      </c>
      <c r="AT15098" t="s">
        <v>113</v>
      </c>
      <c r="AU15098" t="s">
        <v>140</v>
      </c>
      <c r="AV15098" t="s">
        <v>140</v>
      </c>
      <c r="AW15098" t="s">
        <v>140</v>
      </c>
      <c r="AX15098" t="s">
        <v>140</v>
      </c>
      <c r="AY15098" t="s">
        <v>140</v>
      </c>
      <c r="AZ15098" t="s">
        <v>140</v>
      </c>
    </row>
    <row r="15099" spans="1:52" x14ac:dyDescent="0.35">
      <c r="A15099" t="s">
        <v>9</v>
      </c>
      <c r="B15099" t="s">
        <v>1130</v>
      </c>
      <c r="C15099">
        <v>163</v>
      </c>
      <c r="D15099" t="s">
        <v>362</v>
      </c>
      <c r="E15099" t="s">
        <v>548</v>
      </c>
      <c r="F15099" t="s">
        <v>919</v>
      </c>
      <c r="G15099" t="s">
        <v>953</v>
      </c>
      <c r="H15099" t="s">
        <v>664</v>
      </c>
      <c r="I15099" t="s">
        <v>1051</v>
      </c>
      <c r="J15099" t="s">
        <v>1043</v>
      </c>
      <c r="K15099" t="s">
        <v>1008</v>
      </c>
      <c r="L15099" t="s">
        <v>1016</v>
      </c>
      <c r="M15099">
        <v>163</v>
      </c>
      <c r="N15099" t="s">
        <v>661</v>
      </c>
      <c r="O15099" t="s">
        <v>954</v>
      </c>
      <c r="P15099" t="s">
        <v>775</v>
      </c>
      <c r="Q15099" t="s">
        <v>140</v>
      </c>
      <c r="R15099" t="s">
        <v>1016</v>
      </c>
      <c r="S15099" t="s">
        <v>140</v>
      </c>
      <c r="T15099" t="s">
        <v>140</v>
      </c>
      <c r="U15099" t="s">
        <v>140</v>
      </c>
      <c r="V15099" t="s">
        <v>1013</v>
      </c>
      <c r="W15099">
        <v>163</v>
      </c>
      <c r="X15099" t="s">
        <v>1134</v>
      </c>
      <c r="Y15099" t="s">
        <v>939</v>
      </c>
      <c r="Z15099" t="s">
        <v>1019</v>
      </c>
      <c r="AA15099" t="s">
        <v>949</v>
      </c>
      <c r="AB15099" t="s">
        <v>1066</v>
      </c>
      <c r="AC15099" t="s">
        <v>140</v>
      </c>
      <c r="AD15099" t="s">
        <v>1055</v>
      </c>
      <c r="AE15099" t="s">
        <v>140</v>
      </c>
      <c r="AF15099" t="s">
        <v>1016</v>
      </c>
      <c r="AG15099">
        <v>163</v>
      </c>
      <c r="AH15099" t="s">
        <v>1147</v>
      </c>
      <c r="AI15099" t="s">
        <v>1009</v>
      </c>
      <c r="AJ15099" t="s">
        <v>1016</v>
      </c>
      <c r="AK15099" t="s">
        <v>140</v>
      </c>
      <c r="AL15099" t="s">
        <v>1019</v>
      </c>
      <c r="AM15099" t="s">
        <v>140</v>
      </c>
      <c r="AN15099" t="s">
        <v>140</v>
      </c>
      <c r="AO15099" t="s">
        <v>140</v>
      </c>
      <c r="AP15099" t="s">
        <v>140</v>
      </c>
      <c r="AQ15099">
        <v>163</v>
      </c>
      <c r="AR15099" t="s">
        <v>100</v>
      </c>
      <c r="AS15099" t="s">
        <v>1068</v>
      </c>
      <c r="AT15099" t="s">
        <v>1066</v>
      </c>
      <c r="AU15099" t="s">
        <v>1013</v>
      </c>
      <c r="AV15099" t="s">
        <v>1016</v>
      </c>
      <c r="AW15099" t="s">
        <v>140</v>
      </c>
      <c r="AX15099" t="s">
        <v>1054</v>
      </c>
      <c r="AY15099" t="s">
        <v>140</v>
      </c>
      <c r="AZ15099" t="s">
        <v>140</v>
      </c>
    </row>
    <row r="15100" spans="1:52" x14ac:dyDescent="0.35">
      <c r="A15100" t="s">
        <v>9</v>
      </c>
      <c r="B15100" t="s">
        <v>1131</v>
      </c>
      <c r="C15100">
        <v>20</v>
      </c>
      <c r="D15100" t="s">
        <v>819</v>
      </c>
      <c r="E15100" t="s">
        <v>1049</v>
      </c>
      <c r="F15100" t="s">
        <v>458</v>
      </c>
      <c r="G15100" t="s">
        <v>841</v>
      </c>
      <c r="H15100" t="s">
        <v>954</v>
      </c>
      <c r="I15100" t="s">
        <v>140</v>
      </c>
      <c r="J15100" t="s">
        <v>286</v>
      </c>
      <c r="K15100" t="s">
        <v>140</v>
      </c>
      <c r="L15100" t="s">
        <v>140</v>
      </c>
      <c r="M15100">
        <v>20</v>
      </c>
      <c r="N15100" t="s">
        <v>941</v>
      </c>
      <c r="O15100" t="s">
        <v>548</v>
      </c>
      <c r="P15100" t="s">
        <v>458</v>
      </c>
      <c r="Q15100" t="s">
        <v>140</v>
      </c>
      <c r="R15100" t="s">
        <v>140</v>
      </c>
      <c r="S15100" t="s">
        <v>140</v>
      </c>
      <c r="T15100" t="s">
        <v>140</v>
      </c>
      <c r="U15100" t="s">
        <v>140</v>
      </c>
      <c r="V15100" t="s">
        <v>140</v>
      </c>
      <c r="W15100">
        <v>20</v>
      </c>
      <c r="X15100" t="s">
        <v>840</v>
      </c>
      <c r="Y15100" t="s">
        <v>140</v>
      </c>
      <c r="Z15100" t="s">
        <v>869</v>
      </c>
      <c r="AA15100" t="s">
        <v>869</v>
      </c>
      <c r="AB15100" t="s">
        <v>458</v>
      </c>
      <c r="AC15100" t="s">
        <v>140</v>
      </c>
      <c r="AD15100" t="s">
        <v>869</v>
      </c>
      <c r="AE15100" t="s">
        <v>140</v>
      </c>
      <c r="AF15100" t="s">
        <v>140</v>
      </c>
      <c r="AG15100">
        <v>20</v>
      </c>
      <c r="AH15100" t="s">
        <v>840</v>
      </c>
      <c r="AI15100" t="s">
        <v>140</v>
      </c>
      <c r="AJ15100" t="s">
        <v>869</v>
      </c>
      <c r="AK15100" t="s">
        <v>140</v>
      </c>
      <c r="AL15100" t="s">
        <v>869</v>
      </c>
      <c r="AM15100" t="s">
        <v>1072</v>
      </c>
      <c r="AN15100" t="s">
        <v>140</v>
      </c>
      <c r="AO15100" t="s">
        <v>140</v>
      </c>
      <c r="AP15100" t="s">
        <v>140</v>
      </c>
      <c r="AQ15100">
        <v>20</v>
      </c>
      <c r="AR15100" t="s">
        <v>870</v>
      </c>
      <c r="AS15100" t="s">
        <v>869</v>
      </c>
      <c r="AT15100" t="s">
        <v>140</v>
      </c>
      <c r="AU15100" t="s">
        <v>140</v>
      </c>
      <c r="AV15100" t="s">
        <v>140</v>
      </c>
      <c r="AW15100" t="s">
        <v>140</v>
      </c>
      <c r="AX15100" t="s">
        <v>140</v>
      </c>
      <c r="AY15100" t="s">
        <v>140</v>
      </c>
      <c r="AZ15100" t="s">
        <v>140</v>
      </c>
    </row>
    <row r="15101" spans="1:52" x14ac:dyDescent="0.35">
      <c r="A15101" t="s">
        <v>10</v>
      </c>
      <c r="B15101" t="s">
        <v>1129</v>
      </c>
      <c r="C15101">
        <v>25</v>
      </c>
      <c r="D15101" t="s">
        <v>818</v>
      </c>
      <c r="E15101" t="s">
        <v>421</v>
      </c>
      <c r="F15101" t="s">
        <v>1056</v>
      </c>
      <c r="G15101" t="s">
        <v>73</v>
      </c>
      <c r="H15101" t="s">
        <v>996</v>
      </c>
      <c r="I15101" t="s">
        <v>1049</v>
      </c>
      <c r="J15101" t="s">
        <v>140</v>
      </c>
      <c r="K15101" t="s">
        <v>140</v>
      </c>
      <c r="L15101" t="s">
        <v>939</v>
      </c>
      <c r="M15101">
        <v>25</v>
      </c>
      <c r="N15101" t="s">
        <v>857</v>
      </c>
      <c r="O15101" t="s">
        <v>996</v>
      </c>
      <c r="P15101" t="s">
        <v>824</v>
      </c>
      <c r="Q15101" t="s">
        <v>522</v>
      </c>
      <c r="R15101" t="s">
        <v>140</v>
      </c>
      <c r="S15101" t="s">
        <v>140</v>
      </c>
      <c r="T15101" t="s">
        <v>140</v>
      </c>
      <c r="U15101" t="s">
        <v>140</v>
      </c>
      <c r="V15101" t="s">
        <v>140</v>
      </c>
      <c r="W15101">
        <v>25</v>
      </c>
      <c r="X15101" t="s">
        <v>813</v>
      </c>
      <c r="Y15101" t="s">
        <v>994</v>
      </c>
      <c r="Z15101" t="s">
        <v>140</v>
      </c>
      <c r="AA15101" t="s">
        <v>996</v>
      </c>
      <c r="AB15101" t="s">
        <v>929</v>
      </c>
      <c r="AC15101" t="s">
        <v>996</v>
      </c>
      <c r="AD15101" t="s">
        <v>140</v>
      </c>
      <c r="AE15101" t="s">
        <v>939</v>
      </c>
      <c r="AF15101" t="s">
        <v>140</v>
      </c>
      <c r="AG15101">
        <v>25</v>
      </c>
      <c r="AH15101" t="s">
        <v>276</v>
      </c>
      <c r="AI15101" t="s">
        <v>140</v>
      </c>
      <c r="AJ15101" t="s">
        <v>929</v>
      </c>
      <c r="AK15101" t="s">
        <v>1047</v>
      </c>
      <c r="AL15101" t="s">
        <v>65</v>
      </c>
      <c r="AM15101" t="s">
        <v>140</v>
      </c>
      <c r="AN15101" t="s">
        <v>140</v>
      </c>
      <c r="AO15101" t="s">
        <v>996</v>
      </c>
      <c r="AP15101" t="s">
        <v>140</v>
      </c>
      <c r="AQ15101">
        <v>25</v>
      </c>
      <c r="AR15101" t="s">
        <v>675</v>
      </c>
      <c r="AS15101" t="s">
        <v>140</v>
      </c>
      <c r="AT15101" t="s">
        <v>140</v>
      </c>
      <c r="AU15101" t="s">
        <v>996</v>
      </c>
      <c r="AV15101" t="s">
        <v>1055</v>
      </c>
      <c r="AW15101" t="s">
        <v>140</v>
      </c>
      <c r="AX15101" t="s">
        <v>1070</v>
      </c>
      <c r="AY15101" t="s">
        <v>996</v>
      </c>
      <c r="AZ15101" t="s">
        <v>140</v>
      </c>
    </row>
    <row r="15102" spans="1:52" x14ac:dyDescent="0.35">
      <c r="A15102" t="s">
        <v>10</v>
      </c>
      <c r="B15102" t="s">
        <v>1130</v>
      </c>
      <c r="C15102">
        <v>169</v>
      </c>
      <c r="D15102" t="s">
        <v>485</v>
      </c>
      <c r="E15102" t="s">
        <v>147</v>
      </c>
      <c r="F15102" t="s">
        <v>548</v>
      </c>
      <c r="G15102" t="s">
        <v>614</v>
      </c>
      <c r="H15102" t="s">
        <v>875</v>
      </c>
      <c r="I15102" t="s">
        <v>1064</v>
      </c>
      <c r="J15102" t="s">
        <v>515</v>
      </c>
      <c r="K15102" t="s">
        <v>1048</v>
      </c>
      <c r="L15102" t="s">
        <v>1013</v>
      </c>
      <c r="M15102">
        <v>169</v>
      </c>
      <c r="N15102" t="s">
        <v>116</v>
      </c>
      <c r="O15102" t="s">
        <v>824</v>
      </c>
      <c r="P15102" t="s">
        <v>1046</v>
      </c>
      <c r="Q15102" t="s">
        <v>1011</v>
      </c>
      <c r="R15102" t="s">
        <v>140</v>
      </c>
      <c r="S15102" t="s">
        <v>1016</v>
      </c>
      <c r="T15102" t="s">
        <v>1012</v>
      </c>
      <c r="U15102" t="s">
        <v>140</v>
      </c>
      <c r="V15102" t="s">
        <v>140</v>
      </c>
      <c r="W15102">
        <v>169</v>
      </c>
      <c r="X15102" t="s">
        <v>719</v>
      </c>
      <c r="Y15102" t="s">
        <v>950</v>
      </c>
      <c r="Z15102" t="s">
        <v>1009</v>
      </c>
      <c r="AA15102" t="s">
        <v>949</v>
      </c>
      <c r="AB15102" t="s">
        <v>954</v>
      </c>
      <c r="AC15102" t="s">
        <v>1055</v>
      </c>
      <c r="AD15102" t="s">
        <v>775</v>
      </c>
      <c r="AE15102" t="s">
        <v>1011</v>
      </c>
      <c r="AF15102" t="s">
        <v>1016</v>
      </c>
      <c r="AG15102">
        <v>169</v>
      </c>
      <c r="AH15102" t="s">
        <v>1108</v>
      </c>
      <c r="AI15102" t="s">
        <v>140</v>
      </c>
      <c r="AJ15102" t="s">
        <v>1012</v>
      </c>
      <c r="AK15102" t="s">
        <v>1009</v>
      </c>
      <c r="AL15102" t="s">
        <v>1014</v>
      </c>
      <c r="AM15102" t="s">
        <v>1011</v>
      </c>
      <c r="AN15102" t="s">
        <v>140</v>
      </c>
      <c r="AO15102" t="s">
        <v>140</v>
      </c>
      <c r="AP15102" t="s">
        <v>140</v>
      </c>
      <c r="AQ15102">
        <v>169</v>
      </c>
      <c r="AR15102" t="s">
        <v>663</v>
      </c>
      <c r="AS15102" t="s">
        <v>1043</v>
      </c>
      <c r="AT15102" t="s">
        <v>940</v>
      </c>
      <c r="AU15102" t="s">
        <v>939</v>
      </c>
      <c r="AV15102" t="s">
        <v>1055</v>
      </c>
      <c r="AW15102" t="s">
        <v>140</v>
      </c>
      <c r="AX15102" t="s">
        <v>1073</v>
      </c>
      <c r="AY15102" t="s">
        <v>1010</v>
      </c>
      <c r="AZ15102" t="s">
        <v>775</v>
      </c>
    </row>
    <row r="15103" spans="1:52" x14ac:dyDescent="0.35">
      <c r="A15103" t="s">
        <v>10</v>
      </c>
      <c r="B15103" t="s">
        <v>1131</v>
      </c>
      <c r="C15103">
        <v>14</v>
      </c>
      <c r="D15103" t="s">
        <v>679</v>
      </c>
      <c r="E15103" t="s">
        <v>1053</v>
      </c>
      <c r="F15103" t="s">
        <v>140</v>
      </c>
      <c r="G15103" t="s">
        <v>1087</v>
      </c>
      <c r="H15103" t="s">
        <v>801</v>
      </c>
      <c r="I15103" t="s">
        <v>140</v>
      </c>
      <c r="J15103" t="s">
        <v>140</v>
      </c>
      <c r="K15103" t="s">
        <v>140</v>
      </c>
      <c r="L15103" t="s">
        <v>140</v>
      </c>
      <c r="M15103">
        <v>14</v>
      </c>
      <c r="N15103" t="s">
        <v>717</v>
      </c>
      <c r="O15103" t="s">
        <v>869</v>
      </c>
      <c r="P15103" t="s">
        <v>140</v>
      </c>
      <c r="Q15103" t="s">
        <v>458</v>
      </c>
      <c r="R15103" t="s">
        <v>140</v>
      </c>
      <c r="S15103" t="s">
        <v>140</v>
      </c>
      <c r="T15103" t="s">
        <v>140</v>
      </c>
      <c r="U15103" t="s">
        <v>140</v>
      </c>
      <c r="V15103" t="s">
        <v>140</v>
      </c>
      <c r="W15103">
        <v>14</v>
      </c>
      <c r="X15103" t="s">
        <v>177</v>
      </c>
      <c r="Y15103" t="s">
        <v>140</v>
      </c>
      <c r="Z15103" t="s">
        <v>140</v>
      </c>
      <c r="AA15103" t="s">
        <v>140</v>
      </c>
      <c r="AB15103" t="s">
        <v>140</v>
      </c>
      <c r="AC15103" t="s">
        <v>140</v>
      </c>
      <c r="AD15103" t="s">
        <v>140</v>
      </c>
      <c r="AE15103" t="s">
        <v>140</v>
      </c>
      <c r="AF15103" t="s">
        <v>140</v>
      </c>
      <c r="AG15103">
        <v>14</v>
      </c>
      <c r="AH15103" t="s">
        <v>177</v>
      </c>
      <c r="AI15103" t="s">
        <v>140</v>
      </c>
      <c r="AJ15103" t="s">
        <v>140</v>
      </c>
      <c r="AK15103" t="s">
        <v>140</v>
      </c>
      <c r="AL15103" t="s">
        <v>140</v>
      </c>
      <c r="AM15103" t="s">
        <v>140</v>
      </c>
      <c r="AN15103" t="s">
        <v>140</v>
      </c>
      <c r="AO15103" t="s">
        <v>140</v>
      </c>
      <c r="AP15103" t="s">
        <v>140</v>
      </c>
      <c r="AQ15103">
        <v>14</v>
      </c>
      <c r="AR15103" t="s">
        <v>870</v>
      </c>
      <c r="AS15103" t="s">
        <v>140</v>
      </c>
      <c r="AT15103" t="s">
        <v>140</v>
      </c>
      <c r="AU15103" t="s">
        <v>140</v>
      </c>
      <c r="AV15103" t="s">
        <v>140</v>
      </c>
      <c r="AW15103" t="s">
        <v>140</v>
      </c>
      <c r="AX15103" t="s">
        <v>140</v>
      </c>
      <c r="AY15103" t="s">
        <v>140</v>
      </c>
      <c r="AZ15103" t="s">
        <v>869</v>
      </c>
    </row>
    <row r="15104" spans="1:52" x14ac:dyDescent="0.35">
      <c r="A15104" t="s">
        <v>11</v>
      </c>
      <c r="B15104" t="s">
        <v>1129</v>
      </c>
      <c r="C15104">
        <v>22</v>
      </c>
      <c r="D15104" t="s">
        <v>818</v>
      </c>
      <c r="E15104" t="s">
        <v>664</v>
      </c>
      <c r="F15104" t="s">
        <v>959</v>
      </c>
      <c r="G15104" t="s">
        <v>543</v>
      </c>
      <c r="H15104" t="s">
        <v>788</v>
      </c>
      <c r="I15104" t="s">
        <v>1057</v>
      </c>
      <c r="J15104" t="s">
        <v>1098</v>
      </c>
      <c r="K15104" t="s">
        <v>1057</v>
      </c>
      <c r="L15104" t="s">
        <v>140</v>
      </c>
      <c r="M15104">
        <v>22</v>
      </c>
      <c r="N15104" t="s">
        <v>868</v>
      </c>
      <c r="O15104" t="s">
        <v>788</v>
      </c>
      <c r="P15104" t="s">
        <v>664</v>
      </c>
      <c r="Q15104" t="s">
        <v>1046</v>
      </c>
      <c r="R15104" t="s">
        <v>140</v>
      </c>
      <c r="S15104" t="s">
        <v>140</v>
      </c>
      <c r="T15104" t="s">
        <v>140</v>
      </c>
      <c r="U15104" t="s">
        <v>140</v>
      </c>
      <c r="V15104" t="s">
        <v>140</v>
      </c>
      <c r="W15104">
        <v>22</v>
      </c>
      <c r="X15104" t="s">
        <v>872</v>
      </c>
      <c r="Y15104" t="s">
        <v>1059</v>
      </c>
      <c r="Z15104" t="s">
        <v>140</v>
      </c>
      <c r="AA15104" t="s">
        <v>664</v>
      </c>
      <c r="AB15104" t="s">
        <v>1057</v>
      </c>
      <c r="AC15104" t="s">
        <v>140</v>
      </c>
      <c r="AD15104" t="s">
        <v>140</v>
      </c>
      <c r="AE15104" t="s">
        <v>140</v>
      </c>
      <c r="AF15104" t="s">
        <v>140</v>
      </c>
      <c r="AG15104">
        <v>22</v>
      </c>
      <c r="AH15104" t="s">
        <v>102</v>
      </c>
      <c r="AI15104" t="s">
        <v>788</v>
      </c>
      <c r="AJ15104" t="s">
        <v>140</v>
      </c>
      <c r="AK15104" t="s">
        <v>140</v>
      </c>
      <c r="AL15104" t="s">
        <v>140</v>
      </c>
      <c r="AM15104" t="s">
        <v>140</v>
      </c>
      <c r="AN15104" t="s">
        <v>1057</v>
      </c>
      <c r="AO15104" t="s">
        <v>140</v>
      </c>
      <c r="AP15104" t="s">
        <v>140</v>
      </c>
      <c r="AQ15104">
        <v>22</v>
      </c>
      <c r="AR15104" t="s">
        <v>753</v>
      </c>
      <c r="AS15104" t="s">
        <v>458</v>
      </c>
      <c r="AT15104" t="s">
        <v>140</v>
      </c>
      <c r="AU15104" t="s">
        <v>751</v>
      </c>
      <c r="AV15104" t="s">
        <v>140</v>
      </c>
      <c r="AW15104" t="s">
        <v>140</v>
      </c>
      <c r="AX15104" t="s">
        <v>140</v>
      </c>
      <c r="AY15104" t="s">
        <v>140</v>
      </c>
      <c r="AZ15104" t="s">
        <v>140</v>
      </c>
    </row>
    <row r="15105" spans="1:52" x14ac:dyDescent="0.35">
      <c r="A15105" t="s">
        <v>11</v>
      </c>
      <c r="B15105" t="s">
        <v>1130</v>
      </c>
      <c r="C15105">
        <v>160</v>
      </c>
      <c r="D15105" t="s">
        <v>533</v>
      </c>
      <c r="E15105" t="s">
        <v>147</v>
      </c>
      <c r="F15105" t="s">
        <v>548</v>
      </c>
      <c r="G15105" t="s">
        <v>462</v>
      </c>
      <c r="H15105" t="s">
        <v>903</v>
      </c>
      <c r="I15105" t="s">
        <v>1050</v>
      </c>
      <c r="J15105" t="s">
        <v>1004</v>
      </c>
      <c r="K15105" t="s">
        <v>949</v>
      </c>
      <c r="L15105" t="s">
        <v>1014</v>
      </c>
      <c r="M15105">
        <v>160</v>
      </c>
      <c r="N15105" t="s">
        <v>500</v>
      </c>
      <c r="O15105" t="s">
        <v>996</v>
      </c>
      <c r="P15105" t="s">
        <v>1043</v>
      </c>
      <c r="Q15105" t="s">
        <v>1009</v>
      </c>
      <c r="R15105" t="s">
        <v>140</v>
      </c>
      <c r="S15105" t="s">
        <v>140</v>
      </c>
      <c r="T15105" t="s">
        <v>140</v>
      </c>
      <c r="U15105" t="s">
        <v>140</v>
      </c>
      <c r="V15105" t="s">
        <v>140</v>
      </c>
      <c r="W15105">
        <v>160</v>
      </c>
      <c r="X15105" t="s">
        <v>787</v>
      </c>
      <c r="Y15105" t="s">
        <v>1068</v>
      </c>
      <c r="Z15105" t="s">
        <v>140</v>
      </c>
      <c r="AA15105" t="s">
        <v>1011</v>
      </c>
      <c r="AB15105" t="s">
        <v>939</v>
      </c>
      <c r="AC15105" t="s">
        <v>140</v>
      </c>
      <c r="AD15105" t="s">
        <v>1021</v>
      </c>
      <c r="AE15105" t="s">
        <v>1013</v>
      </c>
      <c r="AF15105" t="s">
        <v>140</v>
      </c>
      <c r="AG15105">
        <v>160</v>
      </c>
      <c r="AH15105" t="s">
        <v>1112</v>
      </c>
      <c r="AI15105" t="s">
        <v>1013</v>
      </c>
      <c r="AJ15105" t="s">
        <v>949</v>
      </c>
      <c r="AK15105" t="s">
        <v>1016</v>
      </c>
      <c r="AL15105" t="s">
        <v>1073</v>
      </c>
      <c r="AM15105" t="s">
        <v>140</v>
      </c>
      <c r="AN15105" t="s">
        <v>140</v>
      </c>
      <c r="AO15105" t="s">
        <v>949</v>
      </c>
      <c r="AP15105" t="s">
        <v>140</v>
      </c>
      <c r="AQ15105">
        <v>160</v>
      </c>
      <c r="AR15105" t="s">
        <v>933</v>
      </c>
      <c r="AS15105" t="s">
        <v>1050</v>
      </c>
      <c r="AT15105" t="s">
        <v>1017</v>
      </c>
      <c r="AU15105" t="s">
        <v>1021</v>
      </c>
      <c r="AV15105" t="s">
        <v>1013</v>
      </c>
      <c r="AW15105" t="s">
        <v>140</v>
      </c>
      <c r="AX15105" t="s">
        <v>1021</v>
      </c>
      <c r="AY15105" t="s">
        <v>140</v>
      </c>
      <c r="AZ15105" t="s">
        <v>1010</v>
      </c>
    </row>
    <row r="15106" spans="1:52" x14ac:dyDescent="0.35">
      <c r="A15106" t="s">
        <v>11</v>
      </c>
      <c r="B15106" t="s">
        <v>1131</v>
      </c>
      <c r="C15106">
        <v>24</v>
      </c>
      <c r="D15106" t="s">
        <v>429</v>
      </c>
      <c r="E15106" t="s">
        <v>140</v>
      </c>
      <c r="F15106" t="s">
        <v>140</v>
      </c>
      <c r="G15106" t="s">
        <v>261</v>
      </c>
      <c r="H15106" t="s">
        <v>1046</v>
      </c>
      <c r="I15106" t="s">
        <v>1047</v>
      </c>
      <c r="J15106" t="s">
        <v>140</v>
      </c>
      <c r="K15106" t="s">
        <v>838</v>
      </c>
      <c r="L15106" t="s">
        <v>1066</v>
      </c>
      <c r="M15106">
        <v>24</v>
      </c>
      <c r="N15106" t="s">
        <v>1116</v>
      </c>
      <c r="O15106" t="s">
        <v>1047</v>
      </c>
      <c r="P15106" t="s">
        <v>140</v>
      </c>
      <c r="Q15106" t="s">
        <v>140</v>
      </c>
      <c r="R15106" t="s">
        <v>140</v>
      </c>
      <c r="S15106" t="s">
        <v>140</v>
      </c>
      <c r="T15106" t="s">
        <v>140</v>
      </c>
      <c r="U15106" t="s">
        <v>140</v>
      </c>
      <c r="V15106" t="s">
        <v>140</v>
      </c>
      <c r="W15106">
        <v>24</v>
      </c>
      <c r="X15106" t="s">
        <v>787</v>
      </c>
      <c r="Y15106" t="s">
        <v>1043</v>
      </c>
      <c r="Z15106" t="s">
        <v>1043</v>
      </c>
      <c r="AA15106" t="s">
        <v>140</v>
      </c>
      <c r="AB15106" t="s">
        <v>140</v>
      </c>
      <c r="AC15106" t="s">
        <v>1047</v>
      </c>
      <c r="AD15106" t="s">
        <v>140</v>
      </c>
      <c r="AE15106" t="s">
        <v>140</v>
      </c>
      <c r="AF15106" t="s">
        <v>140</v>
      </c>
      <c r="AG15106">
        <v>24</v>
      </c>
      <c r="AH15106" t="s">
        <v>500</v>
      </c>
      <c r="AI15106" t="s">
        <v>1043</v>
      </c>
      <c r="AJ15106" t="s">
        <v>140</v>
      </c>
      <c r="AK15106" t="s">
        <v>140</v>
      </c>
      <c r="AL15106" t="s">
        <v>140</v>
      </c>
      <c r="AM15106" t="s">
        <v>1047</v>
      </c>
      <c r="AN15106" t="s">
        <v>140</v>
      </c>
      <c r="AO15106" t="s">
        <v>140</v>
      </c>
      <c r="AP15106" t="s">
        <v>140</v>
      </c>
      <c r="AQ15106">
        <v>24</v>
      </c>
      <c r="AR15106" t="s">
        <v>500</v>
      </c>
      <c r="AS15106" t="s">
        <v>1043</v>
      </c>
      <c r="AT15106" t="s">
        <v>140</v>
      </c>
      <c r="AU15106" t="s">
        <v>1047</v>
      </c>
      <c r="AV15106" t="s">
        <v>140</v>
      </c>
      <c r="AW15106" t="s">
        <v>140</v>
      </c>
      <c r="AX15106" t="s">
        <v>140</v>
      </c>
      <c r="AY15106" t="s">
        <v>140</v>
      </c>
      <c r="AZ15106" t="s">
        <v>140</v>
      </c>
    </row>
    <row r="15107" spans="1:52" x14ac:dyDescent="0.35">
      <c r="A15107" t="s">
        <v>12</v>
      </c>
      <c r="B15107" t="s">
        <v>1129</v>
      </c>
      <c r="C15107">
        <v>77</v>
      </c>
      <c r="D15107" t="s">
        <v>456</v>
      </c>
      <c r="E15107" t="s">
        <v>862</v>
      </c>
      <c r="F15107" t="s">
        <v>443</v>
      </c>
      <c r="G15107" t="s">
        <v>513</v>
      </c>
      <c r="H15107" t="s">
        <v>1061</v>
      </c>
      <c r="I15107" t="s">
        <v>716</v>
      </c>
      <c r="J15107" t="s">
        <v>1017</v>
      </c>
      <c r="K15107" t="s">
        <v>950</v>
      </c>
      <c r="L15107" t="s">
        <v>140</v>
      </c>
      <c r="M15107">
        <v>77</v>
      </c>
      <c r="N15107" t="s">
        <v>960</v>
      </c>
      <c r="O15107" t="s">
        <v>954</v>
      </c>
      <c r="P15107" t="s">
        <v>954</v>
      </c>
      <c r="Q15107" t="s">
        <v>950</v>
      </c>
      <c r="R15107" t="s">
        <v>1017</v>
      </c>
      <c r="S15107" t="s">
        <v>140</v>
      </c>
      <c r="T15107" t="s">
        <v>140</v>
      </c>
      <c r="U15107" t="s">
        <v>140</v>
      </c>
      <c r="V15107" t="s">
        <v>949</v>
      </c>
      <c r="W15107">
        <v>77</v>
      </c>
      <c r="X15107" t="s">
        <v>666</v>
      </c>
      <c r="Y15107" t="s">
        <v>973</v>
      </c>
      <c r="Z15107" t="s">
        <v>950</v>
      </c>
      <c r="AA15107" t="s">
        <v>1045</v>
      </c>
      <c r="AB15107" t="s">
        <v>838</v>
      </c>
      <c r="AC15107" t="s">
        <v>1017</v>
      </c>
      <c r="AD15107" t="s">
        <v>458</v>
      </c>
      <c r="AE15107" t="s">
        <v>1060</v>
      </c>
      <c r="AF15107" t="s">
        <v>1017</v>
      </c>
      <c r="AG15107">
        <v>77</v>
      </c>
      <c r="AH15107" t="s">
        <v>1081</v>
      </c>
      <c r="AI15107" t="s">
        <v>1061</v>
      </c>
      <c r="AJ15107" t="s">
        <v>1017</v>
      </c>
      <c r="AK15107" t="s">
        <v>950</v>
      </c>
      <c r="AL15107" t="s">
        <v>950</v>
      </c>
      <c r="AM15107" t="s">
        <v>140</v>
      </c>
      <c r="AN15107" t="s">
        <v>140</v>
      </c>
      <c r="AO15107" t="s">
        <v>140</v>
      </c>
      <c r="AP15107" t="s">
        <v>140</v>
      </c>
      <c r="AQ15107">
        <v>77</v>
      </c>
      <c r="AR15107" t="s">
        <v>324</v>
      </c>
      <c r="AS15107" t="s">
        <v>973</v>
      </c>
      <c r="AT15107" t="s">
        <v>1017</v>
      </c>
      <c r="AU15107" t="s">
        <v>1064</v>
      </c>
      <c r="AV15107" t="s">
        <v>950</v>
      </c>
      <c r="AW15107" t="s">
        <v>140</v>
      </c>
      <c r="AX15107" t="s">
        <v>1020</v>
      </c>
      <c r="AY15107" t="s">
        <v>949</v>
      </c>
      <c r="AZ15107" t="s">
        <v>775</v>
      </c>
    </row>
    <row r="15108" spans="1:52" x14ac:dyDescent="0.35">
      <c r="A15108" t="s">
        <v>12</v>
      </c>
      <c r="B15108" t="s">
        <v>1130</v>
      </c>
      <c r="C15108">
        <v>87</v>
      </c>
      <c r="D15108" t="s">
        <v>836</v>
      </c>
      <c r="E15108" t="s">
        <v>121</v>
      </c>
      <c r="F15108" t="s">
        <v>1044</v>
      </c>
      <c r="G15108" t="s">
        <v>73</v>
      </c>
      <c r="H15108" t="s">
        <v>1062</v>
      </c>
      <c r="I15108" t="s">
        <v>1017</v>
      </c>
      <c r="J15108" t="s">
        <v>919</v>
      </c>
      <c r="K15108" t="s">
        <v>1016</v>
      </c>
      <c r="L15108" t="s">
        <v>1098</v>
      </c>
      <c r="M15108">
        <v>87</v>
      </c>
      <c r="N15108" t="s">
        <v>100</v>
      </c>
      <c r="O15108" t="s">
        <v>1007</v>
      </c>
      <c r="P15108" t="s">
        <v>1060</v>
      </c>
      <c r="Q15108" t="s">
        <v>140</v>
      </c>
      <c r="R15108" t="s">
        <v>1017</v>
      </c>
      <c r="S15108" t="s">
        <v>140</v>
      </c>
      <c r="T15108" t="s">
        <v>140</v>
      </c>
      <c r="U15108" t="s">
        <v>140</v>
      </c>
      <c r="V15108" t="s">
        <v>140</v>
      </c>
      <c r="W15108">
        <v>87</v>
      </c>
      <c r="X15108" t="s">
        <v>420</v>
      </c>
      <c r="Y15108" t="s">
        <v>929</v>
      </c>
      <c r="Z15108" t="s">
        <v>1073</v>
      </c>
      <c r="AA15108" t="s">
        <v>1017</v>
      </c>
      <c r="AB15108" t="s">
        <v>664</v>
      </c>
      <c r="AC15108" t="s">
        <v>140</v>
      </c>
      <c r="AD15108" t="s">
        <v>1073</v>
      </c>
      <c r="AE15108" t="s">
        <v>1098</v>
      </c>
      <c r="AF15108" t="s">
        <v>1017</v>
      </c>
      <c r="AG15108">
        <v>87</v>
      </c>
      <c r="AH15108" t="s">
        <v>1118</v>
      </c>
      <c r="AI15108" t="s">
        <v>140</v>
      </c>
      <c r="AJ15108" t="s">
        <v>140</v>
      </c>
      <c r="AK15108" t="s">
        <v>1010</v>
      </c>
      <c r="AL15108" t="s">
        <v>1017</v>
      </c>
      <c r="AM15108" t="s">
        <v>1017</v>
      </c>
      <c r="AN15108" t="s">
        <v>140</v>
      </c>
      <c r="AO15108" t="s">
        <v>140</v>
      </c>
      <c r="AP15108" t="s">
        <v>140</v>
      </c>
      <c r="AQ15108">
        <v>87</v>
      </c>
      <c r="AR15108" t="s">
        <v>647</v>
      </c>
      <c r="AS15108" t="s">
        <v>996</v>
      </c>
      <c r="AT15108" t="s">
        <v>1012</v>
      </c>
      <c r="AU15108" t="s">
        <v>1073</v>
      </c>
      <c r="AV15108" t="s">
        <v>140</v>
      </c>
      <c r="AW15108" t="s">
        <v>140</v>
      </c>
      <c r="AX15108" t="s">
        <v>458</v>
      </c>
      <c r="AY15108" t="s">
        <v>1012</v>
      </c>
      <c r="AZ15108" t="s">
        <v>140</v>
      </c>
    </row>
    <row r="15109" spans="1:52" x14ac:dyDescent="0.35">
      <c r="A15109" t="s">
        <v>12</v>
      </c>
      <c r="B15109" t="s">
        <v>1131</v>
      </c>
      <c r="C15109">
        <v>45</v>
      </c>
      <c r="D15109" t="s">
        <v>182</v>
      </c>
      <c r="E15109" t="s">
        <v>1100</v>
      </c>
      <c r="F15109" t="s">
        <v>574</v>
      </c>
      <c r="G15109" t="s">
        <v>121</v>
      </c>
      <c r="H15109" t="s">
        <v>1073</v>
      </c>
      <c r="I15109" t="s">
        <v>140</v>
      </c>
      <c r="J15109" t="s">
        <v>1061</v>
      </c>
      <c r="K15109" t="s">
        <v>1073</v>
      </c>
      <c r="L15109" t="s">
        <v>140</v>
      </c>
      <c r="M15109">
        <v>45</v>
      </c>
      <c r="N15109" t="s">
        <v>1134</v>
      </c>
      <c r="O15109" t="s">
        <v>1073</v>
      </c>
      <c r="P15109" t="s">
        <v>1013</v>
      </c>
      <c r="Q15109" t="s">
        <v>1073</v>
      </c>
      <c r="R15109" t="s">
        <v>140</v>
      </c>
      <c r="S15109" t="s">
        <v>1073</v>
      </c>
      <c r="T15109" t="s">
        <v>140</v>
      </c>
      <c r="U15109" t="s">
        <v>140</v>
      </c>
      <c r="V15109" t="s">
        <v>140</v>
      </c>
      <c r="W15109">
        <v>45</v>
      </c>
      <c r="X15109" t="s">
        <v>936</v>
      </c>
      <c r="Y15109" t="s">
        <v>838</v>
      </c>
      <c r="Z15109" t="s">
        <v>140</v>
      </c>
      <c r="AA15109" t="s">
        <v>140</v>
      </c>
      <c r="AB15109" t="s">
        <v>140</v>
      </c>
      <c r="AC15109" t="s">
        <v>140</v>
      </c>
      <c r="AD15109" t="s">
        <v>838</v>
      </c>
      <c r="AE15109" t="s">
        <v>140</v>
      </c>
      <c r="AF15109" t="s">
        <v>140</v>
      </c>
      <c r="AG15109">
        <v>45</v>
      </c>
      <c r="AH15109" t="s">
        <v>806</v>
      </c>
      <c r="AI15109" t="s">
        <v>140</v>
      </c>
      <c r="AJ15109" t="s">
        <v>140</v>
      </c>
      <c r="AK15109" t="s">
        <v>1073</v>
      </c>
      <c r="AL15109" t="s">
        <v>838</v>
      </c>
      <c r="AM15109" t="s">
        <v>140</v>
      </c>
      <c r="AN15109" t="s">
        <v>140</v>
      </c>
      <c r="AO15109" t="s">
        <v>140</v>
      </c>
      <c r="AP15109" t="s">
        <v>140</v>
      </c>
      <c r="AQ15109">
        <v>45</v>
      </c>
      <c r="AR15109" t="s">
        <v>839</v>
      </c>
      <c r="AS15109" t="s">
        <v>140</v>
      </c>
      <c r="AT15109" t="s">
        <v>1073</v>
      </c>
      <c r="AU15109" t="s">
        <v>140</v>
      </c>
      <c r="AV15109" t="s">
        <v>140</v>
      </c>
      <c r="AW15109" t="s">
        <v>140</v>
      </c>
      <c r="AX15109" t="s">
        <v>1073</v>
      </c>
      <c r="AY15109" t="s">
        <v>140</v>
      </c>
      <c r="AZ15109" t="s">
        <v>140</v>
      </c>
    </row>
    <row r="15110" spans="1:52" x14ac:dyDescent="0.35">
      <c r="A15110" t="s">
        <v>13</v>
      </c>
      <c r="B15110" t="s">
        <v>1129</v>
      </c>
      <c r="C15110">
        <v>31</v>
      </c>
      <c r="D15110" t="s">
        <v>771</v>
      </c>
      <c r="E15110" t="s">
        <v>937</v>
      </c>
      <c r="F15110" t="s">
        <v>1083</v>
      </c>
      <c r="G15110" t="s">
        <v>273</v>
      </c>
      <c r="H15110" t="s">
        <v>1098</v>
      </c>
      <c r="I15110" t="s">
        <v>140</v>
      </c>
      <c r="J15110" t="s">
        <v>140</v>
      </c>
      <c r="K15110" t="s">
        <v>1058</v>
      </c>
      <c r="L15110" t="s">
        <v>140</v>
      </c>
      <c r="M15110">
        <v>31</v>
      </c>
      <c r="N15110" t="s">
        <v>669</v>
      </c>
      <c r="O15110" t="s">
        <v>1055</v>
      </c>
      <c r="P15110" t="s">
        <v>985</v>
      </c>
      <c r="Q15110" t="s">
        <v>140</v>
      </c>
      <c r="R15110" t="s">
        <v>140</v>
      </c>
      <c r="S15110" t="s">
        <v>140</v>
      </c>
      <c r="T15110" t="s">
        <v>919</v>
      </c>
      <c r="U15110" t="s">
        <v>140</v>
      </c>
      <c r="V15110" t="s">
        <v>140</v>
      </c>
      <c r="W15110">
        <v>31</v>
      </c>
      <c r="X15110" t="s">
        <v>675</v>
      </c>
      <c r="Y15110" t="s">
        <v>1068</v>
      </c>
      <c r="Z15110" t="s">
        <v>1098</v>
      </c>
      <c r="AA15110" t="s">
        <v>1055</v>
      </c>
      <c r="AB15110" t="s">
        <v>140</v>
      </c>
      <c r="AC15110" t="s">
        <v>140</v>
      </c>
      <c r="AD15110" t="s">
        <v>919</v>
      </c>
      <c r="AE15110" t="s">
        <v>919</v>
      </c>
      <c r="AF15110" t="s">
        <v>140</v>
      </c>
      <c r="AG15110">
        <v>31</v>
      </c>
      <c r="AH15110" t="s">
        <v>514</v>
      </c>
      <c r="AI15110" t="s">
        <v>140</v>
      </c>
      <c r="AJ15110" t="s">
        <v>140</v>
      </c>
      <c r="AK15110" t="s">
        <v>140</v>
      </c>
      <c r="AL15110" t="s">
        <v>515</v>
      </c>
      <c r="AM15110" t="s">
        <v>140</v>
      </c>
      <c r="AN15110" t="s">
        <v>140</v>
      </c>
      <c r="AO15110" t="s">
        <v>140</v>
      </c>
      <c r="AP15110" t="s">
        <v>140</v>
      </c>
      <c r="AQ15110">
        <v>31</v>
      </c>
      <c r="AR15110" t="s">
        <v>768</v>
      </c>
      <c r="AS15110" t="s">
        <v>1098</v>
      </c>
      <c r="AT15110" t="s">
        <v>1055</v>
      </c>
      <c r="AU15110" t="s">
        <v>140</v>
      </c>
      <c r="AV15110" t="s">
        <v>140</v>
      </c>
      <c r="AW15110" t="s">
        <v>140</v>
      </c>
      <c r="AX15110" t="s">
        <v>140</v>
      </c>
      <c r="AY15110" t="s">
        <v>919</v>
      </c>
      <c r="AZ15110" t="s">
        <v>140</v>
      </c>
    </row>
    <row r="15111" spans="1:52" x14ac:dyDescent="0.35">
      <c r="A15111" t="s">
        <v>13</v>
      </c>
      <c r="B15111" t="s">
        <v>1130</v>
      </c>
      <c r="C15111">
        <v>99</v>
      </c>
      <c r="D15111" t="s">
        <v>463</v>
      </c>
      <c r="E15111" t="s">
        <v>121</v>
      </c>
      <c r="F15111" t="s">
        <v>953</v>
      </c>
      <c r="G15111" t="s">
        <v>685</v>
      </c>
      <c r="H15111" t="s">
        <v>954</v>
      </c>
      <c r="I15111" t="s">
        <v>131</v>
      </c>
      <c r="J15111" t="s">
        <v>971</v>
      </c>
      <c r="K15111" t="s">
        <v>140</v>
      </c>
      <c r="L15111" t="s">
        <v>1011</v>
      </c>
      <c r="M15111">
        <v>99</v>
      </c>
      <c r="N15111" t="s">
        <v>461</v>
      </c>
      <c r="O15111" t="s">
        <v>109</v>
      </c>
      <c r="P15111" t="s">
        <v>1046</v>
      </c>
      <c r="Q15111" t="s">
        <v>1050</v>
      </c>
      <c r="R15111" t="s">
        <v>1009</v>
      </c>
      <c r="S15111" t="s">
        <v>140</v>
      </c>
      <c r="T15111" t="s">
        <v>1054</v>
      </c>
      <c r="U15111" t="s">
        <v>140</v>
      </c>
      <c r="V15111" t="s">
        <v>140</v>
      </c>
      <c r="W15111">
        <v>99</v>
      </c>
      <c r="X15111" t="s">
        <v>958</v>
      </c>
      <c r="Y15111" t="s">
        <v>129</v>
      </c>
      <c r="Z15111" t="s">
        <v>1021</v>
      </c>
      <c r="AA15111" t="s">
        <v>1007</v>
      </c>
      <c r="AB15111" t="s">
        <v>1051</v>
      </c>
      <c r="AC15111" t="s">
        <v>1054</v>
      </c>
      <c r="AD15111" t="s">
        <v>1004</v>
      </c>
      <c r="AE15111" t="s">
        <v>1011</v>
      </c>
      <c r="AF15111" t="s">
        <v>140</v>
      </c>
      <c r="AG15111">
        <v>99</v>
      </c>
      <c r="AH15111" t="s">
        <v>928</v>
      </c>
      <c r="AI15111" t="s">
        <v>775</v>
      </c>
      <c r="AJ15111" t="s">
        <v>1009</v>
      </c>
      <c r="AK15111" t="s">
        <v>140</v>
      </c>
      <c r="AL15111" t="s">
        <v>1011</v>
      </c>
      <c r="AM15111" t="s">
        <v>1011</v>
      </c>
      <c r="AN15111" t="s">
        <v>140</v>
      </c>
      <c r="AO15111" t="s">
        <v>1054</v>
      </c>
      <c r="AP15111" t="s">
        <v>140</v>
      </c>
      <c r="AQ15111">
        <v>99</v>
      </c>
      <c r="AR15111" t="s">
        <v>992</v>
      </c>
      <c r="AS15111" t="s">
        <v>971</v>
      </c>
      <c r="AT15111" t="s">
        <v>919</v>
      </c>
      <c r="AU15111" t="s">
        <v>939</v>
      </c>
      <c r="AV15111" t="s">
        <v>1054</v>
      </c>
      <c r="AW15111" t="s">
        <v>1009</v>
      </c>
      <c r="AX15111" t="s">
        <v>954</v>
      </c>
      <c r="AY15111" t="s">
        <v>1063</v>
      </c>
      <c r="AZ15111" t="s">
        <v>1054</v>
      </c>
    </row>
    <row r="15112" spans="1:52" x14ac:dyDescent="0.35">
      <c r="A15112" t="s">
        <v>13</v>
      </c>
      <c r="B15112" t="s">
        <v>1131</v>
      </c>
      <c r="C15112">
        <v>76</v>
      </c>
      <c r="D15112" t="s">
        <v>594</v>
      </c>
      <c r="E15112" t="s">
        <v>1003</v>
      </c>
      <c r="F15112" t="s">
        <v>1045</v>
      </c>
      <c r="G15112" t="s">
        <v>401</v>
      </c>
      <c r="H15112" t="s">
        <v>769</v>
      </c>
      <c r="I15112" t="s">
        <v>99</v>
      </c>
      <c r="J15112" t="s">
        <v>140</v>
      </c>
      <c r="K15112" t="s">
        <v>1018</v>
      </c>
      <c r="L15112" t="s">
        <v>140</v>
      </c>
      <c r="M15112">
        <v>76</v>
      </c>
      <c r="N15112" t="s">
        <v>840</v>
      </c>
      <c r="O15112" t="s">
        <v>769</v>
      </c>
      <c r="P15112" t="s">
        <v>733</v>
      </c>
      <c r="Q15112" t="s">
        <v>971</v>
      </c>
      <c r="R15112" t="s">
        <v>1012</v>
      </c>
      <c r="S15112" t="s">
        <v>1063</v>
      </c>
      <c r="T15112" t="s">
        <v>140</v>
      </c>
      <c r="U15112" t="s">
        <v>140</v>
      </c>
      <c r="V15112" t="s">
        <v>140</v>
      </c>
      <c r="W15112">
        <v>76</v>
      </c>
      <c r="X15112" t="s">
        <v>976</v>
      </c>
      <c r="Y15112" t="s">
        <v>127</v>
      </c>
      <c r="Z15112" t="s">
        <v>140</v>
      </c>
      <c r="AA15112" t="s">
        <v>1018</v>
      </c>
      <c r="AB15112" t="s">
        <v>1046</v>
      </c>
      <c r="AC15112" t="s">
        <v>140</v>
      </c>
      <c r="AD15112" t="s">
        <v>1046</v>
      </c>
      <c r="AE15112" t="s">
        <v>140</v>
      </c>
      <c r="AF15112" t="s">
        <v>140</v>
      </c>
      <c r="AG15112">
        <v>76</v>
      </c>
      <c r="AH15112" t="s">
        <v>784</v>
      </c>
      <c r="AI15112" t="s">
        <v>1058</v>
      </c>
      <c r="AJ15112" t="s">
        <v>1007</v>
      </c>
      <c r="AK15112" t="s">
        <v>1012</v>
      </c>
      <c r="AL15112" t="s">
        <v>1057</v>
      </c>
      <c r="AM15112" t="s">
        <v>140</v>
      </c>
      <c r="AN15112" t="s">
        <v>140</v>
      </c>
      <c r="AO15112" t="s">
        <v>140</v>
      </c>
      <c r="AP15112" t="s">
        <v>140</v>
      </c>
      <c r="AQ15112">
        <v>76</v>
      </c>
      <c r="AR15112" t="s">
        <v>653</v>
      </c>
      <c r="AS15112" t="s">
        <v>893</v>
      </c>
      <c r="AT15112" t="s">
        <v>1012</v>
      </c>
      <c r="AU15112" t="s">
        <v>1070</v>
      </c>
      <c r="AV15112" t="s">
        <v>140</v>
      </c>
      <c r="AW15112" t="s">
        <v>140</v>
      </c>
      <c r="AX15112" t="s">
        <v>1098</v>
      </c>
      <c r="AY15112" t="s">
        <v>140</v>
      </c>
      <c r="AZ15112" t="s">
        <v>140</v>
      </c>
    </row>
    <row r="15113" spans="1:52" x14ac:dyDescent="0.35">
      <c r="A15113" t="s">
        <v>14</v>
      </c>
      <c r="B15113" t="s">
        <v>1129</v>
      </c>
      <c r="C15113">
        <v>49</v>
      </c>
      <c r="D15113" t="s">
        <v>565</v>
      </c>
      <c r="E15113" t="s">
        <v>777</v>
      </c>
      <c r="F15113" t="s">
        <v>837</v>
      </c>
      <c r="G15113" t="s">
        <v>1139</v>
      </c>
      <c r="H15113" t="s">
        <v>977</v>
      </c>
      <c r="I15113" t="s">
        <v>1043</v>
      </c>
      <c r="J15113" t="s">
        <v>140</v>
      </c>
      <c r="K15113" t="s">
        <v>140</v>
      </c>
      <c r="L15113" t="s">
        <v>1043</v>
      </c>
      <c r="M15113">
        <v>49</v>
      </c>
      <c r="N15113" t="s">
        <v>914</v>
      </c>
      <c r="O15113" t="s">
        <v>973</v>
      </c>
      <c r="P15113" t="s">
        <v>501</v>
      </c>
      <c r="Q15113" t="s">
        <v>1011</v>
      </c>
      <c r="R15113" t="s">
        <v>1012</v>
      </c>
      <c r="S15113" t="s">
        <v>140</v>
      </c>
      <c r="T15113" t="s">
        <v>940</v>
      </c>
      <c r="U15113" t="s">
        <v>140</v>
      </c>
      <c r="V15113" t="s">
        <v>140</v>
      </c>
      <c r="W15113">
        <v>49</v>
      </c>
      <c r="X15113" t="s">
        <v>653</v>
      </c>
      <c r="Y15113" t="s">
        <v>125</v>
      </c>
      <c r="Z15113" t="s">
        <v>1043</v>
      </c>
      <c r="AA15113" t="s">
        <v>1013</v>
      </c>
      <c r="AB15113" t="s">
        <v>1048</v>
      </c>
      <c r="AC15113" t="s">
        <v>1043</v>
      </c>
      <c r="AD15113" t="s">
        <v>1043</v>
      </c>
      <c r="AE15113" t="s">
        <v>140</v>
      </c>
      <c r="AF15113" t="s">
        <v>140</v>
      </c>
      <c r="AG15113">
        <v>49</v>
      </c>
      <c r="AH15113" t="s">
        <v>1122</v>
      </c>
      <c r="AI15113" t="s">
        <v>1011</v>
      </c>
      <c r="AJ15113" t="s">
        <v>775</v>
      </c>
      <c r="AK15113" t="s">
        <v>140</v>
      </c>
      <c r="AL15113" t="s">
        <v>660</v>
      </c>
      <c r="AM15113" t="s">
        <v>1012</v>
      </c>
      <c r="AN15113" t="s">
        <v>140</v>
      </c>
      <c r="AO15113" t="s">
        <v>140</v>
      </c>
      <c r="AP15113" t="s">
        <v>140</v>
      </c>
      <c r="AQ15113">
        <v>49</v>
      </c>
      <c r="AR15113" t="s">
        <v>722</v>
      </c>
      <c r="AS15113" t="s">
        <v>837</v>
      </c>
      <c r="AT15113" t="s">
        <v>1043</v>
      </c>
      <c r="AU15113" t="s">
        <v>1023</v>
      </c>
      <c r="AV15113" t="s">
        <v>1043</v>
      </c>
      <c r="AW15113" t="s">
        <v>140</v>
      </c>
      <c r="AX15113" t="s">
        <v>1011</v>
      </c>
      <c r="AY15113" t="s">
        <v>140</v>
      </c>
      <c r="AZ15113" t="s">
        <v>140</v>
      </c>
    </row>
    <row r="15114" spans="1:52" x14ac:dyDescent="0.35">
      <c r="A15114" t="s">
        <v>14</v>
      </c>
      <c r="B15114" t="s">
        <v>1130</v>
      </c>
      <c r="C15114">
        <v>121</v>
      </c>
      <c r="D15114" t="s">
        <v>353</v>
      </c>
      <c r="E15114" t="s">
        <v>641</v>
      </c>
      <c r="F15114" t="s">
        <v>527</v>
      </c>
      <c r="G15114" t="s">
        <v>451</v>
      </c>
      <c r="H15114" t="s">
        <v>1068</v>
      </c>
      <c r="I15114" t="s">
        <v>1016</v>
      </c>
      <c r="J15114" t="s">
        <v>949</v>
      </c>
      <c r="K15114" t="s">
        <v>1020</v>
      </c>
      <c r="L15114" t="s">
        <v>1051</v>
      </c>
      <c r="M15114">
        <v>121</v>
      </c>
      <c r="N15114" t="s">
        <v>868</v>
      </c>
      <c r="O15114" t="s">
        <v>97</v>
      </c>
      <c r="P15114" t="s">
        <v>939</v>
      </c>
      <c r="Q15114" t="s">
        <v>939</v>
      </c>
      <c r="R15114" t="s">
        <v>140</v>
      </c>
      <c r="S15114" t="s">
        <v>140</v>
      </c>
      <c r="T15114" t="s">
        <v>1010</v>
      </c>
      <c r="U15114" t="s">
        <v>140</v>
      </c>
      <c r="V15114" t="s">
        <v>775</v>
      </c>
      <c r="W15114">
        <v>121</v>
      </c>
      <c r="X15114" t="s">
        <v>163</v>
      </c>
      <c r="Y15114" t="s">
        <v>1060</v>
      </c>
      <c r="Z15114" t="s">
        <v>1004</v>
      </c>
      <c r="AA15114" t="s">
        <v>1051</v>
      </c>
      <c r="AB15114" t="s">
        <v>1048</v>
      </c>
      <c r="AC15114" t="s">
        <v>1010</v>
      </c>
      <c r="AD15114" t="s">
        <v>1004</v>
      </c>
      <c r="AE15114" t="s">
        <v>775</v>
      </c>
      <c r="AF15114" t="s">
        <v>140</v>
      </c>
      <c r="AG15114">
        <v>121</v>
      </c>
      <c r="AH15114" t="s">
        <v>1122</v>
      </c>
      <c r="AI15114" t="s">
        <v>140</v>
      </c>
      <c r="AJ15114" t="s">
        <v>1043</v>
      </c>
      <c r="AK15114" t="s">
        <v>775</v>
      </c>
      <c r="AL15114" t="s">
        <v>1064</v>
      </c>
      <c r="AM15114" t="s">
        <v>140</v>
      </c>
      <c r="AN15114" t="s">
        <v>1010</v>
      </c>
      <c r="AO15114" t="s">
        <v>140</v>
      </c>
      <c r="AP15114" t="s">
        <v>140</v>
      </c>
      <c r="AQ15114">
        <v>121</v>
      </c>
      <c r="AR15114" t="s">
        <v>951</v>
      </c>
      <c r="AS15114" t="s">
        <v>1060</v>
      </c>
      <c r="AT15114" t="s">
        <v>775</v>
      </c>
      <c r="AU15114" t="s">
        <v>1011</v>
      </c>
      <c r="AV15114" t="s">
        <v>949</v>
      </c>
      <c r="AW15114" t="s">
        <v>1058</v>
      </c>
      <c r="AX15114" t="s">
        <v>1043</v>
      </c>
      <c r="AY15114" t="s">
        <v>775</v>
      </c>
      <c r="AZ15114" t="s">
        <v>140</v>
      </c>
    </row>
    <row r="15115" spans="1:52" x14ac:dyDescent="0.35">
      <c r="A15115" t="s">
        <v>14</v>
      </c>
      <c r="B15115" t="s">
        <v>1131</v>
      </c>
      <c r="C15115">
        <v>33</v>
      </c>
      <c r="D15115" t="s">
        <v>651</v>
      </c>
      <c r="E15115" t="s">
        <v>111</v>
      </c>
      <c r="F15115" t="s">
        <v>643</v>
      </c>
      <c r="G15115" t="s">
        <v>751</v>
      </c>
      <c r="H15115" t="s">
        <v>1052</v>
      </c>
      <c r="I15115" t="s">
        <v>289</v>
      </c>
      <c r="J15115" t="s">
        <v>996</v>
      </c>
      <c r="K15115" t="s">
        <v>140</v>
      </c>
      <c r="L15115" t="s">
        <v>140</v>
      </c>
      <c r="M15115">
        <v>33</v>
      </c>
      <c r="N15115" t="s">
        <v>419</v>
      </c>
      <c r="O15115" t="s">
        <v>91</v>
      </c>
      <c r="P15115" t="s">
        <v>1072</v>
      </c>
      <c r="Q15115" t="s">
        <v>1052</v>
      </c>
      <c r="R15115" t="s">
        <v>140</v>
      </c>
      <c r="S15115" t="s">
        <v>140</v>
      </c>
      <c r="T15115" t="s">
        <v>1051</v>
      </c>
      <c r="U15115" t="s">
        <v>1019</v>
      </c>
      <c r="V15115" t="s">
        <v>140</v>
      </c>
      <c r="W15115">
        <v>33</v>
      </c>
      <c r="X15115" t="s">
        <v>931</v>
      </c>
      <c r="Y15115" t="s">
        <v>1182</v>
      </c>
      <c r="Z15115" t="s">
        <v>140</v>
      </c>
      <c r="AA15115" t="s">
        <v>140</v>
      </c>
      <c r="AB15115" t="s">
        <v>996</v>
      </c>
      <c r="AC15115" t="s">
        <v>140</v>
      </c>
      <c r="AD15115" t="s">
        <v>1046</v>
      </c>
      <c r="AE15115" t="s">
        <v>140</v>
      </c>
      <c r="AF15115" t="s">
        <v>1019</v>
      </c>
      <c r="AG15115">
        <v>33</v>
      </c>
      <c r="AH15115" t="s">
        <v>997</v>
      </c>
      <c r="AI15115" t="s">
        <v>996</v>
      </c>
      <c r="AJ15115" t="s">
        <v>140</v>
      </c>
      <c r="AK15115" t="s">
        <v>140</v>
      </c>
      <c r="AL15115" t="s">
        <v>140</v>
      </c>
      <c r="AM15115" t="s">
        <v>140</v>
      </c>
      <c r="AN15115" t="s">
        <v>140</v>
      </c>
      <c r="AO15115" t="s">
        <v>140</v>
      </c>
      <c r="AP15115" t="s">
        <v>140</v>
      </c>
      <c r="AQ15115">
        <v>33</v>
      </c>
      <c r="AR15115" t="s">
        <v>491</v>
      </c>
      <c r="AS15115" t="s">
        <v>1003</v>
      </c>
      <c r="AT15115" t="s">
        <v>140</v>
      </c>
      <c r="AU15115" t="s">
        <v>996</v>
      </c>
      <c r="AV15115" t="s">
        <v>1046</v>
      </c>
      <c r="AW15115" t="s">
        <v>140</v>
      </c>
      <c r="AX15115" t="s">
        <v>996</v>
      </c>
      <c r="AY15115" t="s">
        <v>140</v>
      </c>
      <c r="AZ15115" t="s">
        <v>140</v>
      </c>
    </row>
    <row r="15116" spans="1:52" x14ac:dyDescent="0.35">
      <c r="A15116" t="s">
        <v>15</v>
      </c>
      <c r="B15116" t="s">
        <v>1129</v>
      </c>
      <c r="C15116">
        <v>44</v>
      </c>
      <c r="D15116" t="s">
        <v>879</v>
      </c>
      <c r="E15116" t="s">
        <v>967</v>
      </c>
      <c r="F15116" t="s">
        <v>993</v>
      </c>
      <c r="G15116" t="s">
        <v>709</v>
      </c>
      <c r="H15116" t="s">
        <v>1014</v>
      </c>
      <c r="I15116" t="s">
        <v>1048</v>
      </c>
      <c r="J15116" t="s">
        <v>140</v>
      </c>
      <c r="K15116" t="s">
        <v>1046</v>
      </c>
      <c r="L15116" t="s">
        <v>140</v>
      </c>
      <c r="M15116">
        <v>44</v>
      </c>
      <c r="N15116" t="s">
        <v>413</v>
      </c>
      <c r="O15116" t="s">
        <v>1046</v>
      </c>
      <c r="P15116" t="s">
        <v>131</v>
      </c>
      <c r="Q15116" t="s">
        <v>824</v>
      </c>
      <c r="R15116" t="s">
        <v>140</v>
      </c>
      <c r="S15116" t="s">
        <v>140</v>
      </c>
      <c r="T15116" t="s">
        <v>140</v>
      </c>
      <c r="U15116" t="s">
        <v>140</v>
      </c>
      <c r="V15116" t="s">
        <v>140</v>
      </c>
      <c r="W15116">
        <v>44</v>
      </c>
      <c r="X15116" t="s">
        <v>891</v>
      </c>
      <c r="Y15116" t="s">
        <v>1154</v>
      </c>
      <c r="Z15116" t="s">
        <v>1048</v>
      </c>
      <c r="AA15116" t="s">
        <v>1046</v>
      </c>
      <c r="AB15116" t="s">
        <v>949</v>
      </c>
      <c r="AC15116" t="s">
        <v>140</v>
      </c>
      <c r="AD15116" t="s">
        <v>1046</v>
      </c>
      <c r="AE15116" t="s">
        <v>1046</v>
      </c>
      <c r="AF15116" t="s">
        <v>1060</v>
      </c>
      <c r="AG15116">
        <v>44</v>
      </c>
      <c r="AH15116" t="s">
        <v>442</v>
      </c>
      <c r="AI15116" t="s">
        <v>140</v>
      </c>
      <c r="AJ15116" t="s">
        <v>1046</v>
      </c>
      <c r="AK15116" t="s">
        <v>140</v>
      </c>
      <c r="AL15116" t="s">
        <v>664</v>
      </c>
      <c r="AM15116" t="s">
        <v>1048</v>
      </c>
      <c r="AN15116" t="s">
        <v>1009</v>
      </c>
      <c r="AO15116" t="s">
        <v>140</v>
      </c>
      <c r="AP15116" t="s">
        <v>1046</v>
      </c>
      <c r="AQ15116">
        <v>44</v>
      </c>
      <c r="AR15116" t="s">
        <v>648</v>
      </c>
      <c r="AS15116" t="s">
        <v>867</v>
      </c>
      <c r="AT15116" t="s">
        <v>140</v>
      </c>
      <c r="AU15116" t="s">
        <v>1046</v>
      </c>
      <c r="AV15116" t="s">
        <v>1051</v>
      </c>
      <c r="AW15116" t="s">
        <v>1046</v>
      </c>
      <c r="AX15116" t="s">
        <v>458</v>
      </c>
      <c r="AY15116" t="s">
        <v>1046</v>
      </c>
      <c r="AZ15116" t="s">
        <v>140</v>
      </c>
    </row>
    <row r="15117" spans="1:52" x14ac:dyDescent="0.35">
      <c r="A15117" t="s">
        <v>15</v>
      </c>
      <c r="B15117" t="s">
        <v>1130</v>
      </c>
      <c r="C15117">
        <v>130</v>
      </c>
      <c r="D15117" t="s">
        <v>962</v>
      </c>
      <c r="E15117" t="s">
        <v>548</v>
      </c>
      <c r="F15117" t="s">
        <v>1023</v>
      </c>
      <c r="G15117" t="s">
        <v>862</v>
      </c>
      <c r="H15117" t="s">
        <v>1056</v>
      </c>
      <c r="I15117" t="s">
        <v>1058</v>
      </c>
      <c r="J15117" t="s">
        <v>1004</v>
      </c>
      <c r="K15117" t="s">
        <v>1019</v>
      </c>
      <c r="L15117" t="s">
        <v>1063</v>
      </c>
      <c r="M15117">
        <v>130</v>
      </c>
      <c r="N15117" t="s">
        <v>898</v>
      </c>
      <c r="O15117" t="s">
        <v>1062</v>
      </c>
      <c r="P15117" t="s">
        <v>1004</v>
      </c>
      <c r="Q15117" t="s">
        <v>1018</v>
      </c>
      <c r="R15117" t="s">
        <v>1054</v>
      </c>
      <c r="S15117" t="s">
        <v>140</v>
      </c>
      <c r="T15117" t="s">
        <v>140</v>
      </c>
      <c r="U15117" t="s">
        <v>140</v>
      </c>
      <c r="V15117" t="s">
        <v>1008</v>
      </c>
      <c r="W15117">
        <v>130</v>
      </c>
      <c r="X15117" t="s">
        <v>658</v>
      </c>
      <c r="Y15117" t="s">
        <v>1048</v>
      </c>
      <c r="Z15117" t="s">
        <v>1052</v>
      </c>
      <c r="AA15117" t="s">
        <v>1070</v>
      </c>
      <c r="AB15117" t="s">
        <v>1004</v>
      </c>
      <c r="AC15117" t="s">
        <v>1010</v>
      </c>
      <c r="AD15117" t="s">
        <v>929</v>
      </c>
      <c r="AE15117" t="s">
        <v>1008</v>
      </c>
      <c r="AF15117" t="s">
        <v>1063</v>
      </c>
      <c r="AG15117">
        <v>130</v>
      </c>
      <c r="AH15117" t="s">
        <v>1119</v>
      </c>
      <c r="AI15117" t="s">
        <v>140</v>
      </c>
      <c r="AJ15117" t="s">
        <v>1058</v>
      </c>
      <c r="AK15117" t="s">
        <v>140</v>
      </c>
      <c r="AL15117" t="s">
        <v>1008</v>
      </c>
      <c r="AM15117" t="s">
        <v>140</v>
      </c>
      <c r="AN15117" t="s">
        <v>140</v>
      </c>
      <c r="AO15117" t="s">
        <v>1008</v>
      </c>
      <c r="AP15117" t="s">
        <v>140</v>
      </c>
      <c r="AQ15117">
        <v>130</v>
      </c>
      <c r="AR15117" t="s">
        <v>285</v>
      </c>
      <c r="AS15117" t="s">
        <v>1055</v>
      </c>
      <c r="AT15117" t="s">
        <v>1098</v>
      </c>
      <c r="AU15117" t="s">
        <v>1007</v>
      </c>
      <c r="AV15117" t="s">
        <v>1063</v>
      </c>
      <c r="AW15117" t="s">
        <v>140</v>
      </c>
      <c r="AX15117" t="s">
        <v>1063</v>
      </c>
      <c r="AY15117" t="s">
        <v>1051</v>
      </c>
      <c r="AZ15117" t="s">
        <v>1063</v>
      </c>
    </row>
    <row r="15118" spans="1:52" x14ac:dyDescent="0.35">
      <c r="A15118" t="s">
        <v>15</v>
      </c>
      <c r="B15118" t="s">
        <v>1131</v>
      </c>
      <c r="C15118">
        <v>32</v>
      </c>
      <c r="D15118" t="s">
        <v>831</v>
      </c>
      <c r="E15118" t="s">
        <v>1051</v>
      </c>
      <c r="F15118" t="s">
        <v>1044</v>
      </c>
      <c r="G15118" t="s">
        <v>901</v>
      </c>
      <c r="H15118" t="s">
        <v>1008</v>
      </c>
      <c r="I15118" t="s">
        <v>1064</v>
      </c>
      <c r="J15118" t="s">
        <v>1066</v>
      </c>
      <c r="K15118" t="s">
        <v>140</v>
      </c>
      <c r="L15118" t="s">
        <v>140</v>
      </c>
      <c r="M15118">
        <v>32</v>
      </c>
      <c r="N15118" t="s">
        <v>92</v>
      </c>
      <c r="O15118" t="s">
        <v>1051</v>
      </c>
      <c r="P15118" t="s">
        <v>1051</v>
      </c>
      <c r="Q15118" t="s">
        <v>140</v>
      </c>
      <c r="R15118" t="s">
        <v>140</v>
      </c>
      <c r="S15118" t="s">
        <v>140</v>
      </c>
      <c r="T15118" t="s">
        <v>1066</v>
      </c>
      <c r="U15118" t="s">
        <v>140</v>
      </c>
      <c r="V15118" t="s">
        <v>140</v>
      </c>
      <c r="W15118">
        <v>32</v>
      </c>
      <c r="X15118" t="s">
        <v>1118</v>
      </c>
      <c r="Y15118" t="s">
        <v>140</v>
      </c>
      <c r="Z15118" t="s">
        <v>140</v>
      </c>
      <c r="AA15118" t="s">
        <v>140</v>
      </c>
      <c r="AB15118" t="s">
        <v>140</v>
      </c>
      <c r="AC15118" t="s">
        <v>1051</v>
      </c>
      <c r="AD15118" t="s">
        <v>140</v>
      </c>
      <c r="AE15118" t="s">
        <v>140</v>
      </c>
      <c r="AF15118" t="s">
        <v>140</v>
      </c>
      <c r="AG15118">
        <v>32</v>
      </c>
      <c r="AH15118" t="s">
        <v>732</v>
      </c>
      <c r="AI15118" t="s">
        <v>733</v>
      </c>
      <c r="AJ15118" t="s">
        <v>140</v>
      </c>
      <c r="AK15118" t="s">
        <v>140</v>
      </c>
      <c r="AL15118" t="s">
        <v>140</v>
      </c>
      <c r="AM15118" t="s">
        <v>140</v>
      </c>
      <c r="AN15118" t="s">
        <v>140</v>
      </c>
      <c r="AO15118" t="s">
        <v>140</v>
      </c>
      <c r="AP15118" t="s">
        <v>140</v>
      </c>
      <c r="AQ15118">
        <v>32</v>
      </c>
      <c r="AR15118" t="s">
        <v>960</v>
      </c>
      <c r="AS15118" t="s">
        <v>515</v>
      </c>
      <c r="AT15118" t="s">
        <v>1051</v>
      </c>
      <c r="AU15118" t="s">
        <v>140</v>
      </c>
      <c r="AV15118" t="s">
        <v>140</v>
      </c>
      <c r="AW15118" t="s">
        <v>140</v>
      </c>
      <c r="AX15118" t="s">
        <v>664</v>
      </c>
      <c r="AY15118" t="s">
        <v>140</v>
      </c>
      <c r="AZ15118" t="s">
        <v>140</v>
      </c>
    </row>
    <row r="15119" spans="1:52" x14ac:dyDescent="0.35">
      <c r="A15119" t="s">
        <v>16</v>
      </c>
      <c r="B15119" t="s">
        <v>1129</v>
      </c>
      <c r="C15119">
        <v>13</v>
      </c>
      <c r="D15119" t="s">
        <v>397</v>
      </c>
      <c r="E15119" t="s">
        <v>756</v>
      </c>
      <c r="F15119" t="s">
        <v>967</v>
      </c>
      <c r="G15119" t="s">
        <v>595</v>
      </c>
      <c r="H15119" t="s">
        <v>967</v>
      </c>
      <c r="I15119" t="s">
        <v>140</v>
      </c>
      <c r="J15119" t="s">
        <v>643</v>
      </c>
      <c r="K15119" t="s">
        <v>140</v>
      </c>
      <c r="L15119" t="s">
        <v>140</v>
      </c>
      <c r="M15119">
        <v>13</v>
      </c>
      <c r="N15119" t="s">
        <v>177</v>
      </c>
      <c r="O15119" t="s">
        <v>140</v>
      </c>
      <c r="P15119" t="s">
        <v>140</v>
      </c>
      <c r="Q15119" t="s">
        <v>140</v>
      </c>
      <c r="R15119" t="s">
        <v>140</v>
      </c>
      <c r="S15119" t="s">
        <v>140</v>
      </c>
      <c r="T15119" t="s">
        <v>140</v>
      </c>
      <c r="U15119" t="s">
        <v>140</v>
      </c>
      <c r="V15119" t="s">
        <v>140</v>
      </c>
      <c r="W15119">
        <v>13</v>
      </c>
      <c r="X15119" t="s">
        <v>652</v>
      </c>
      <c r="Y15119" t="s">
        <v>967</v>
      </c>
      <c r="Z15119" t="s">
        <v>643</v>
      </c>
      <c r="AA15119" t="s">
        <v>140</v>
      </c>
      <c r="AB15119" t="s">
        <v>967</v>
      </c>
      <c r="AC15119" t="s">
        <v>140</v>
      </c>
      <c r="AD15119" t="s">
        <v>967</v>
      </c>
      <c r="AE15119" t="s">
        <v>140</v>
      </c>
      <c r="AF15119" t="s">
        <v>140</v>
      </c>
      <c r="AG15119">
        <v>13</v>
      </c>
      <c r="AH15119" t="s">
        <v>1005</v>
      </c>
      <c r="AI15119" t="s">
        <v>140</v>
      </c>
      <c r="AJ15119" t="s">
        <v>140</v>
      </c>
      <c r="AK15119" t="s">
        <v>140</v>
      </c>
      <c r="AL15119" t="s">
        <v>140</v>
      </c>
      <c r="AM15119" t="s">
        <v>967</v>
      </c>
      <c r="AN15119" t="s">
        <v>140</v>
      </c>
      <c r="AO15119" t="s">
        <v>140</v>
      </c>
      <c r="AP15119" t="s">
        <v>140</v>
      </c>
      <c r="AQ15119">
        <v>13</v>
      </c>
      <c r="AR15119" t="s">
        <v>378</v>
      </c>
      <c r="AS15119" t="s">
        <v>140</v>
      </c>
      <c r="AT15119" t="s">
        <v>967</v>
      </c>
      <c r="AU15119" t="s">
        <v>140</v>
      </c>
      <c r="AV15119" t="s">
        <v>967</v>
      </c>
      <c r="AW15119" t="s">
        <v>140</v>
      </c>
      <c r="AX15119" t="s">
        <v>643</v>
      </c>
      <c r="AY15119" t="s">
        <v>140</v>
      </c>
      <c r="AZ15119" t="s">
        <v>140</v>
      </c>
    </row>
    <row r="15120" spans="1:52" x14ac:dyDescent="0.35">
      <c r="A15120" t="s">
        <v>16</v>
      </c>
      <c r="B15120" t="s">
        <v>1130</v>
      </c>
      <c r="C15120">
        <v>166</v>
      </c>
      <c r="D15120" t="s">
        <v>799</v>
      </c>
      <c r="E15120" t="s">
        <v>394</v>
      </c>
      <c r="F15120" t="s">
        <v>662</v>
      </c>
      <c r="G15120" t="s">
        <v>901</v>
      </c>
      <c r="H15120" t="s">
        <v>1047</v>
      </c>
      <c r="I15120" t="s">
        <v>1020</v>
      </c>
      <c r="J15120" t="s">
        <v>1009</v>
      </c>
      <c r="K15120" t="s">
        <v>1050</v>
      </c>
      <c r="L15120" t="s">
        <v>1020</v>
      </c>
      <c r="M15120">
        <v>166</v>
      </c>
      <c r="N15120" t="s">
        <v>96</v>
      </c>
      <c r="O15120" t="s">
        <v>1023</v>
      </c>
      <c r="P15120" t="s">
        <v>1046</v>
      </c>
      <c r="Q15120" t="s">
        <v>1052</v>
      </c>
      <c r="R15120" t="s">
        <v>140</v>
      </c>
      <c r="S15120" t="s">
        <v>1063</v>
      </c>
      <c r="T15120" t="s">
        <v>140</v>
      </c>
      <c r="U15120" t="s">
        <v>140</v>
      </c>
      <c r="V15120" t="s">
        <v>140</v>
      </c>
      <c r="W15120">
        <v>166</v>
      </c>
      <c r="X15120" t="s">
        <v>998</v>
      </c>
      <c r="Y15120" t="s">
        <v>1011</v>
      </c>
      <c r="Z15120" t="s">
        <v>939</v>
      </c>
      <c r="AA15120" t="s">
        <v>1019</v>
      </c>
      <c r="AB15120" t="s">
        <v>1073</v>
      </c>
      <c r="AC15120" t="s">
        <v>1010</v>
      </c>
      <c r="AD15120" t="s">
        <v>1063</v>
      </c>
      <c r="AE15120" t="s">
        <v>1012</v>
      </c>
      <c r="AF15120" t="s">
        <v>140</v>
      </c>
      <c r="AG15120">
        <v>166</v>
      </c>
      <c r="AH15120" t="s">
        <v>870</v>
      </c>
      <c r="AI15120" t="s">
        <v>949</v>
      </c>
      <c r="AJ15120" t="s">
        <v>1014</v>
      </c>
      <c r="AK15120" t="s">
        <v>140</v>
      </c>
      <c r="AL15120" t="s">
        <v>1013</v>
      </c>
      <c r="AM15120" t="s">
        <v>1013</v>
      </c>
      <c r="AN15120" t="s">
        <v>1014</v>
      </c>
      <c r="AO15120" t="s">
        <v>140</v>
      </c>
      <c r="AP15120" t="s">
        <v>140</v>
      </c>
      <c r="AQ15120">
        <v>166</v>
      </c>
      <c r="AR15120" t="s">
        <v>1153</v>
      </c>
      <c r="AS15120" t="s">
        <v>1058</v>
      </c>
      <c r="AT15120" t="s">
        <v>1050</v>
      </c>
      <c r="AU15120" t="s">
        <v>1063</v>
      </c>
      <c r="AV15120" t="s">
        <v>1055</v>
      </c>
      <c r="AW15120" t="s">
        <v>140</v>
      </c>
      <c r="AX15120" t="s">
        <v>140</v>
      </c>
      <c r="AY15120" t="s">
        <v>140</v>
      </c>
      <c r="AZ15120" t="s">
        <v>1017</v>
      </c>
    </row>
    <row r="15121" spans="1:52" x14ac:dyDescent="0.35">
      <c r="A15121" t="s">
        <v>16</v>
      </c>
      <c r="B15121" t="s">
        <v>1131</v>
      </c>
      <c r="C15121">
        <v>27</v>
      </c>
      <c r="D15121" t="s">
        <v>470</v>
      </c>
      <c r="E15121" t="s">
        <v>824</v>
      </c>
      <c r="F15121" t="s">
        <v>929</v>
      </c>
      <c r="G15121" t="s">
        <v>145</v>
      </c>
      <c r="H15121" t="s">
        <v>117</v>
      </c>
      <c r="I15121" t="s">
        <v>875</v>
      </c>
      <c r="J15121" t="s">
        <v>971</v>
      </c>
      <c r="K15121" t="s">
        <v>140</v>
      </c>
      <c r="L15121" t="s">
        <v>127</v>
      </c>
      <c r="M15121">
        <v>27</v>
      </c>
      <c r="N15121" t="s">
        <v>410</v>
      </c>
      <c r="O15121" t="s">
        <v>103</v>
      </c>
      <c r="P15121" t="s">
        <v>501</v>
      </c>
      <c r="Q15121" t="s">
        <v>140</v>
      </c>
      <c r="R15121" t="s">
        <v>140</v>
      </c>
      <c r="S15121" t="s">
        <v>140</v>
      </c>
      <c r="T15121" t="s">
        <v>1007</v>
      </c>
      <c r="U15121" t="s">
        <v>140</v>
      </c>
      <c r="V15121" t="s">
        <v>140</v>
      </c>
      <c r="W15121">
        <v>27</v>
      </c>
      <c r="X15121" t="s">
        <v>116</v>
      </c>
      <c r="Y15121" t="s">
        <v>140</v>
      </c>
      <c r="Z15121" t="s">
        <v>1047</v>
      </c>
      <c r="AA15121" t="s">
        <v>971</v>
      </c>
      <c r="AB15121" t="s">
        <v>140</v>
      </c>
      <c r="AC15121" t="s">
        <v>140</v>
      </c>
      <c r="AD15121" t="s">
        <v>971</v>
      </c>
      <c r="AE15121" t="s">
        <v>140</v>
      </c>
      <c r="AF15121" t="s">
        <v>140</v>
      </c>
      <c r="AG15121">
        <v>27</v>
      </c>
      <c r="AH15121" t="s">
        <v>1110</v>
      </c>
      <c r="AI15121" t="s">
        <v>140</v>
      </c>
      <c r="AJ15121" t="s">
        <v>971</v>
      </c>
      <c r="AK15121" t="s">
        <v>1007</v>
      </c>
      <c r="AL15121" t="s">
        <v>140</v>
      </c>
      <c r="AM15121" t="s">
        <v>140</v>
      </c>
      <c r="AN15121" t="s">
        <v>140</v>
      </c>
      <c r="AO15121" t="s">
        <v>140</v>
      </c>
      <c r="AP15121" t="s">
        <v>140</v>
      </c>
      <c r="AQ15121">
        <v>27</v>
      </c>
      <c r="AR15121" t="s">
        <v>1207</v>
      </c>
      <c r="AS15121" t="s">
        <v>140</v>
      </c>
      <c r="AT15121" t="s">
        <v>140</v>
      </c>
      <c r="AU15121" t="s">
        <v>971</v>
      </c>
      <c r="AV15121" t="s">
        <v>140</v>
      </c>
      <c r="AW15121" t="s">
        <v>140</v>
      </c>
      <c r="AX15121" t="s">
        <v>140</v>
      </c>
      <c r="AY15121" t="s">
        <v>140</v>
      </c>
      <c r="AZ15121" t="s">
        <v>140</v>
      </c>
    </row>
    <row r="15122" spans="1:52" x14ac:dyDescent="0.35">
      <c r="A15122" t="s">
        <v>17</v>
      </c>
      <c r="B15122" t="s">
        <v>1129</v>
      </c>
      <c r="C15122">
        <v>27</v>
      </c>
      <c r="D15122" t="s">
        <v>728</v>
      </c>
      <c r="E15122" t="s">
        <v>716</v>
      </c>
      <c r="F15122" t="s">
        <v>915</v>
      </c>
      <c r="G15122" t="s">
        <v>261</v>
      </c>
      <c r="H15122" t="s">
        <v>788</v>
      </c>
      <c r="I15122" t="s">
        <v>999</v>
      </c>
      <c r="J15122" t="s">
        <v>147</v>
      </c>
      <c r="K15122" t="s">
        <v>664</v>
      </c>
      <c r="L15122" t="s">
        <v>140</v>
      </c>
      <c r="M15122">
        <v>27</v>
      </c>
      <c r="N15122" t="s">
        <v>280</v>
      </c>
      <c r="O15122" t="s">
        <v>93</v>
      </c>
      <c r="P15122" t="s">
        <v>1062</v>
      </c>
      <c r="Q15122" t="s">
        <v>109</v>
      </c>
      <c r="R15122" t="s">
        <v>1004</v>
      </c>
      <c r="S15122" t="s">
        <v>140</v>
      </c>
      <c r="T15122" t="s">
        <v>140</v>
      </c>
      <c r="U15122" t="s">
        <v>140</v>
      </c>
      <c r="V15122" t="s">
        <v>140</v>
      </c>
      <c r="W15122">
        <v>27</v>
      </c>
      <c r="X15122" t="s">
        <v>779</v>
      </c>
      <c r="Y15122" t="s">
        <v>1004</v>
      </c>
      <c r="Z15122" t="s">
        <v>140</v>
      </c>
      <c r="AA15122" t="s">
        <v>140</v>
      </c>
      <c r="AB15122" t="s">
        <v>95</v>
      </c>
      <c r="AC15122" t="s">
        <v>140</v>
      </c>
      <c r="AD15122" t="s">
        <v>1085</v>
      </c>
      <c r="AE15122" t="s">
        <v>140</v>
      </c>
      <c r="AF15122" t="s">
        <v>140</v>
      </c>
      <c r="AG15122">
        <v>27</v>
      </c>
      <c r="AH15122" t="s">
        <v>920</v>
      </c>
      <c r="AI15122" t="s">
        <v>140</v>
      </c>
      <c r="AJ15122" t="s">
        <v>716</v>
      </c>
      <c r="AK15122" t="s">
        <v>140</v>
      </c>
      <c r="AL15122" t="s">
        <v>140</v>
      </c>
      <c r="AM15122" t="s">
        <v>109</v>
      </c>
      <c r="AN15122" t="s">
        <v>140</v>
      </c>
      <c r="AO15122" t="s">
        <v>140</v>
      </c>
      <c r="AP15122" t="s">
        <v>140</v>
      </c>
      <c r="AQ15122">
        <v>27</v>
      </c>
      <c r="AR15122" t="s">
        <v>477</v>
      </c>
      <c r="AS15122" t="s">
        <v>140</v>
      </c>
      <c r="AT15122" t="s">
        <v>140</v>
      </c>
      <c r="AU15122" t="s">
        <v>405</v>
      </c>
      <c r="AV15122" t="s">
        <v>140</v>
      </c>
      <c r="AW15122" t="s">
        <v>140</v>
      </c>
      <c r="AX15122" t="s">
        <v>1062</v>
      </c>
      <c r="AY15122" t="s">
        <v>140</v>
      </c>
      <c r="AZ15122" t="s">
        <v>140</v>
      </c>
    </row>
    <row r="15123" spans="1:52" x14ac:dyDescent="0.35">
      <c r="A15123" t="s">
        <v>17</v>
      </c>
      <c r="B15123" t="s">
        <v>1130</v>
      </c>
      <c r="C15123">
        <v>162</v>
      </c>
      <c r="D15123" t="s">
        <v>820</v>
      </c>
      <c r="E15123" t="s">
        <v>91</v>
      </c>
      <c r="F15123" t="s">
        <v>953</v>
      </c>
      <c r="G15123" t="s">
        <v>157</v>
      </c>
      <c r="H15123" t="s">
        <v>1062</v>
      </c>
      <c r="I15123" t="s">
        <v>903</v>
      </c>
      <c r="J15123" t="s">
        <v>1007</v>
      </c>
      <c r="K15123" t="s">
        <v>1043</v>
      </c>
      <c r="L15123" t="s">
        <v>1013</v>
      </c>
      <c r="M15123">
        <v>162</v>
      </c>
      <c r="N15123" t="s">
        <v>898</v>
      </c>
      <c r="O15123" t="s">
        <v>1070</v>
      </c>
      <c r="P15123" t="s">
        <v>1004</v>
      </c>
      <c r="Q15123" t="s">
        <v>1063</v>
      </c>
      <c r="R15123" t="s">
        <v>1016</v>
      </c>
      <c r="S15123" t="s">
        <v>940</v>
      </c>
      <c r="T15123" t="s">
        <v>775</v>
      </c>
      <c r="U15123" t="s">
        <v>140</v>
      </c>
      <c r="V15123" t="s">
        <v>140</v>
      </c>
      <c r="W15123">
        <v>162</v>
      </c>
      <c r="X15123" t="s">
        <v>719</v>
      </c>
      <c r="Y15123" t="s">
        <v>1043</v>
      </c>
      <c r="Z15123" t="s">
        <v>1017</v>
      </c>
      <c r="AA15123" t="s">
        <v>1012</v>
      </c>
      <c r="AB15123" t="s">
        <v>733</v>
      </c>
      <c r="AC15123" t="s">
        <v>140</v>
      </c>
      <c r="AD15123" t="s">
        <v>1007</v>
      </c>
      <c r="AE15123" t="s">
        <v>1014</v>
      </c>
      <c r="AF15123" t="s">
        <v>140</v>
      </c>
      <c r="AG15123">
        <v>162</v>
      </c>
      <c r="AH15123" t="s">
        <v>839</v>
      </c>
      <c r="AI15123" t="s">
        <v>140</v>
      </c>
      <c r="AJ15123" t="s">
        <v>1046</v>
      </c>
      <c r="AK15123" t="s">
        <v>1009</v>
      </c>
      <c r="AL15123" t="s">
        <v>1066</v>
      </c>
      <c r="AM15123" t="s">
        <v>140</v>
      </c>
      <c r="AN15123" t="s">
        <v>1014</v>
      </c>
      <c r="AO15123" t="s">
        <v>140</v>
      </c>
      <c r="AP15123" t="s">
        <v>140</v>
      </c>
      <c r="AQ15123">
        <v>162</v>
      </c>
      <c r="AR15123" t="s">
        <v>126</v>
      </c>
      <c r="AS15123" t="s">
        <v>1066</v>
      </c>
      <c r="AT15123" t="s">
        <v>140</v>
      </c>
      <c r="AU15123" t="s">
        <v>1018</v>
      </c>
      <c r="AV15123" t="s">
        <v>1054</v>
      </c>
      <c r="AW15123" t="s">
        <v>140</v>
      </c>
      <c r="AX15123" t="s">
        <v>1021</v>
      </c>
      <c r="AY15123" t="s">
        <v>1012</v>
      </c>
      <c r="AZ15123" t="s">
        <v>1014</v>
      </c>
    </row>
    <row r="15124" spans="1:52" x14ac:dyDescent="0.35">
      <c r="A15124" t="s">
        <v>17</v>
      </c>
      <c r="B15124" t="s">
        <v>1131</v>
      </c>
      <c r="C15124">
        <v>14</v>
      </c>
      <c r="D15124" t="s">
        <v>648</v>
      </c>
      <c r="E15124" t="s">
        <v>1052</v>
      </c>
      <c r="F15124" t="s">
        <v>838</v>
      </c>
      <c r="G15124" t="s">
        <v>993</v>
      </c>
      <c r="H15124" t="s">
        <v>140</v>
      </c>
      <c r="I15124" t="s">
        <v>1061</v>
      </c>
      <c r="J15124" t="s">
        <v>140</v>
      </c>
      <c r="K15124" t="s">
        <v>140</v>
      </c>
      <c r="L15124" t="s">
        <v>140</v>
      </c>
      <c r="M15124">
        <v>14</v>
      </c>
      <c r="N15124" t="s">
        <v>60</v>
      </c>
      <c r="O15124" t="s">
        <v>643</v>
      </c>
      <c r="P15124" t="s">
        <v>838</v>
      </c>
      <c r="Q15124" t="s">
        <v>1061</v>
      </c>
      <c r="R15124" t="s">
        <v>140</v>
      </c>
      <c r="S15124" t="s">
        <v>140</v>
      </c>
      <c r="T15124" t="s">
        <v>91</v>
      </c>
      <c r="U15124" t="s">
        <v>140</v>
      </c>
      <c r="V15124" t="s">
        <v>140</v>
      </c>
      <c r="W15124">
        <v>14</v>
      </c>
      <c r="X15124" t="s">
        <v>324</v>
      </c>
      <c r="Y15124" t="s">
        <v>140</v>
      </c>
      <c r="Z15124" t="s">
        <v>140</v>
      </c>
      <c r="AA15124" t="s">
        <v>140</v>
      </c>
      <c r="AB15124" t="s">
        <v>756</v>
      </c>
      <c r="AC15124" t="s">
        <v>140</v>
      </c>
      <c r="AD15124" t="s">
        <v>91</v>
      </c>
      <c r="AE15124" t="s">
        <v>140</v>
      </c>
      <c r="AF15124" t="s">
        <v>140</v>
      </c>
      <c r="AG15124">
        <v>14</v>
      </c>
      <c r="AH15124" t="s">
        <v>177</v>
      </c>
      <c r="AI15124" t="s">
        <v>140</v>
      </c>
      <c r="AJ15124" t="s">
        <v>140</v>
      </c>
      <c r="AK15124" t="s">
        <v>140</v>
      </c>
      <c r="AL15124" t="s">
        <v>140</v>
      </c>
      <c r="AM15124" t="s">
        <v>140</v>
      </c>
      <c r="AN15124" t="s">
        <v>140</v>
      </c>
      <c r="AO15124" t="s">
        <v>140</v>
      </c>
      <c r="AP15124" t="s">
        <v>140</v>
      </c>
      <c r="AQ15124">
        <v>14</v>
      </c>
      <c r="AR15124" t="s">
        <v>324</v>
      </c>
      <c r="AS15124" t="s">
        <v>140</v>
      </c>
      <c r="AT15124" t="s">
        <v>140</v>
      </c>
      <c r="AU15124" t="s">
        <v>91</v>
      </c>
      <c r="AV15124" t="s">
        <v>1061</v>
      </c>
      <c r="AW15124" t="s">
        <v>140</v>
      </c>
      <c r="AX15124" t="s">
        <v>91</v>
      </c>
      <c r="AY15124" t="s">
        <v>140</v>
      </c>
      <c r="AZ15124" t="s">
        <v>140</v>
      </c>
    </row>
    <row r="15125" spans="1:52" x14ac:dyDescent="0.35">
      <c r="A15125" t="s">
        <v>18</v>
      </c>
      <c r="B15125" t="s">
        <v>1129</v>
      </c>
      <c r="C15125">
        <v>23</v>
      </c>
      <c r="D15125" t="s">
        <v>75</v>
      </c>
      <c r="E15125" t="s">
        <v>913</v>
      </c>
      <c r="F15125" t="s">
        <v>733</v>
      </c>
      <c r="G15125" t="s">
        <v>237</v>
      </c>
      <c r="H15125" t="s">
        <v>140</v>
      </c>
      <c r="I15125" t="s">
        <v>140</v>
      </c>
      <c r="J15125" t="s">
        <v>801</v>
      </c>
      <c r="K15125" t="s">
        <v>140</v>
      </c>
      <c r="L15125" t="s">
        <v>1067</v>
      </c>
      <c r="M15125">
        <v>23</v>
      </c>
      <c r="N15125" t="s">
        <v>730</v>
      </c>
      <c r="O15125" t="s">
        <v>123</v>
      </c>
      <c r="P15125" t="s">
        <v>1048</v>
      </c>
      <c r="Q15125" t="s">
        <v>123</v>
      </c>
      <c r="R15125" t="s">
        <v>140</v>
      </c>
      <c r="S15125" t="s">
        <v>140</v>
      </c>
      <c r="T15125" t="s">
        <v>140</v>
      </c>
      <c r="U15125" t="s">
        <v>140</v>
      </c>
      <c r="V15125" t="s">
        <v>1018</v>
      </c>
      <c r="W15125">
        <v>23</v>
      </c>
      <c r="X15125" t="s">
        <v>1137</v>
      </c>
      <c r="Y15125" t="s">
        <v>1018</v>
      </c>
      <c r="Z15125" t="s">
        <v>140</v>
      </c>
      <c r="AA15125" t="s">
        <v>801</v>
      </c>
      <c r="AB15125" t="s">
        <v>140</v>
      </c>
      <c r="AC15125" t="s">
        <v>140</v>
      </c>
      <c r="AD15125" t="s">
        <v>140</v>
      </c>
      <c r="AE15125" t="s">
        <v>140</v>
      </c>
      <c r="AF15125" t="s">
        <v>140</v>
      </c>
      <c r="AG15125">
        <v>23</v>
      </c>
      <c r="AH15125" t="s">
        <v>370</v>
      </c>
      <c r="AI15125" t="s">
        <v>1018</v>
      </c>
      <c r="AJ15125" t="s">
        <v>140</v>
      </c>
      <c r="AK15125" t="s">
        <v>801</v>
      </c>
      <c r="AL15125" t="s">
        <v>1051</v>
      </c>
      <c r="AM15125" t="s">
        <v>140</v>
      </c>
      <c r="AN15125" t="s">
        <v>140</v>
      </c>
      <c r="AO15125" t="s">
        <v>140</v>
      </c>
      <c r="AP15125" t="s">
        <v>140</v>
      </c>
      <c r="AQ15125">
        <v>23</v>
      </c>
      <c r="AR15125" t="s">
        <v>1142</v>
      </c>
      <c r="AS15125" t="s">
        <v>140</v>
      </c>
      <c r="AT15125" t="s">
        <v>140</v>
      </c>
      <c r="AU15125" t="s">
        <v>140</v>
      </c>
      <c r="AV15125" t="s">
        <v>140</v>
      </c>
      <c r="AW15125" t="s">
        <v>140</v>
      </c>
      <c r="AX15125" t="s">
        <v>1018</v>
      </c>
      <c r="AY15125" t="s">
        <v>140</v>
      </c>
      <c r="AZ15125" t="s">
        <v>140</v>
      </c>
    </row>
    <row r="15126" spans="1:52" x14ac:dyDescent="0.35">
      <c r="A15126" t="s">
        <v>18</v>
      </c>
      <c r="B15126" t="s">
        <v>1130</v>
      </c>
      <c r="C15126">
        <v>139</v>
      </c>
      <c r="D15126" t="s">
        <v>63</v>
      </c>
      <c r="E15126" t="s">
        <v>893</v>
      </c>
      <c r="F15126" t="s">
        <v>937</v>
      </c>
      <c r="G15126" t="s">
        <v>456</v>
      </c>
      <c r="H15126" t="s">
        <v>875</v>
      </c>
      <c r="I15126" t="s">
        <v>1062</v>
      </c>
      <c r="J15126" t="s">
        <v>1011</v>
      </c>
      <c r="K15126" t="s">
        <v>1014</v>
      </c>
      <c r="L15126" t="s">
        <v>1098</v>
      </c>
      <c r="M15126">
        <v>139</v>
      </c>
      <c r="N15126" t="s">
        <v>285</v>
      </c>
      <c r="O15126" t="s">
        <v>869</v>
      </c>
      <c r="P15126" t="s">
        <v>869</v>
      </c>
      <c r="Q15126" t="s">
        <v>1019</v>
      </c>
      <c r="R15126" t="s">
        <v>1014</v>
      </c>
      <c r="S15126" t="s">
        <v>1013</v>
      </c>
      <c r="T15126" t="s">
        <v>939</v>
      </c>
      <c r="U15126" t="s">
        <v>140</v>
      </c>
      <c r="V15126" t="s">
        <v>140</v>
      </c>
      <c r="W15126">
        <v>139</v>
      </c>
      <c r="X15126" t="s">
        <v>1175</v>
      </c>
      <c r="Y15126" t="s">
        <v>1062</v>
      </c>
      <c r="Z15126" t="s">
        <v>1012</v>
      </c>
      <c r="AA15126" t="s">
        <v>1050</v>
      </c>
      <c r="AB15126" t="s">
        <v>345</v>
      </c>
      <c r="AC15126" t="s">
        <v>1019</v>
      </c>
      <c r="AD15126" t="s">
        <v>1057</v>
      </c>
      <c r="AE15126" t="s">
        <v>1013</v>
      </c>
      <c r="AF15126" t="s">
        <v>140</v>
      </c>
      <c r="AG15126">
        <v>139</v>
      </c>
      <c r="AH15126" t="s">
        <v>1202</v>
      </c>
      <c r="AI15126" t="s">
        <v>140</v>
      </c>
      <c r="AJ15126" t="s">
        <v>1013</v>
      </c>
      <c r="AK15126" t="s">
        <v>1013</v>
      </c>
      <c r="AL15126" t="s">
        <v>1063</v>
      </c>
      <c r="AM15126" t="s">
        <v>140</v>
      </c>
      <c r="AN15126" t="s">
        <v>140</v>
      </c>
      <c r="AO15126" t="s">
        <v>140</v>
      </c>
      <c r="AP15126" t="s">
        <v>140</v>
      </c>
      <c r="AQ15126">
        <v>139</v>
      </c>
      <c r="AR15126" t="s">
        <v>1158</v>
      </c>
      <c r="AS15126" t="s">
        <v>664</v>
      </c>
      <c r="AT15126" t="s">
        <v>1043</v>
      </c>
      <c r="AU15126" t="s">
        <v>1023</v>
      </c>
      <c r="AV15126" t="s">
        <v>140</v>
      </c>
      <c r="AW15126" t="s">
        <v>140</v>
      </c>
      <c r="AX15126" t="s">
        <v>1013</v>
      </c>
      <c r="AY15126" t="s">
        <v>1063</v>
      </c>
      <c r="AZ15126" t="s">
        <v>140</v>
      </c>
    </row>
    <row r="15127" spans="1:52" x14ac:dyDescent="0.35">
      <c r="A15127" t="s">
        <v>18</v>
      </c>
      <c r="B15127" t="s">
        <v>1131</v>
      </c>
      <c r="C15127">
        <v>43</v>
      </c>
      <c r="D15127" t="s">
        <v>584</v>
      </c>
      <c r="E15127" t="s">
        <v>788</v>
      </c>
      <c r="F15127" t="s">
        <v>1043</v>
      </c>
      <c r="G15127" t="s">
        <v>667</v>
      </c>
      <c r="H15127" t="s">
        <v>1070</v>
      </c>
      <c r="I15127" t="s">
        <v>824</v>
      </c>
      <c r="J15127" t="s">
        <v>140</v>
      </c>
      <c r="K15127" t="s">
        <v>1017</v>
      </c>
      <c r="L15127" t="s">
        <v>140</v>
      </c>
      <c r="M15127">
        <v>43</v>
      </c>
      <c r="N15127" t="s">
        <v>1155</v>
      </c>
      <c r="O15127" t="s">
        <v>345</v>
      </c>
      <c r="P15127" t="s">
        <v>140</v>
      </c>
      <c r="Q15127" t="s">
        <v>988</v>
      </c>
      <c r="R15127" t="s">
        <v>1014</v>
      </c>
      <c r="S15127" t="s">
        <v>1073</v>
      </c>
      <c r="T15127" t="s">
        <v>140</v>
      </c>
      <c r="U15127" t="s">
        <v>140</v>
      </c>
      <c r="V15127" t="s">
        <v>140</v>
      </c>
      <c r="W15127">
        <v>43</v>
      </c>
      <c r="X15127" t="s">
        <v>1079</v>
      </c>
      <c r="Y15127" t="s">
        <v>140</v>
      </c>
      <c r="Z15127" t="s">
        <v>1068</v>
      </c>
      <c r="AA15127" t="s">
        <v>140</v>
      </c>
      <c r="AB15127" t="s">
        <v>140</v>
      </c>
      <c r="AC15127" t="s">
        <v>1073</v>
      </c>
      <c r="AD15127" t="s">
        <v>548</v>
      </c>
      <c r="AE15127" t="s">
        <v>140</v>
      </c>
      <c r="AF15127" t="s">
        <v>140</v>
      </c>
      <c r="AG15127">
        <v>43</v>
      </c>
      <c r="AH15127" t="s">
        <v>1123</v>
      </c>
      <c r="AI15127" t="s">
        <v>1017</v>
      </c>
      <c r="AJ15127" t="s">
        <v>1007</v>
      </c>
      <c r="AK15127" t="s">
        <v>140</v>
      </c>
      <c r="AL15127" t="s">
        <v>140</v>
      </c>
      <c r="AM15127" t="s">
        <v>140</v>
      </c>
      <c r="AN15127" t="s">
        <v>1014</v>
      </c>
      <c r="AO15127" t="s">
        <v>140</v>
      </c>
      <c r="AP15127" t="s">
        <v>140</v>
      </c>
      <c r="AQ15127">
        <v>43</v>
      </c>
      <c r="AR15127" t="s">
        <v>1114</v>
      </c>
      <c r="AS15127" t="s">
        <v>1017</v>
      </c>
      <c r="AT15127" t="s">
        <v>140</v>
      </c>
      <c r="AU15127" t="s">
        <v>140</v>
      </c>
      <c r="AV15127" t="s">
        <v>1073</v>
      </c>
      <c r="AW15127" t="s">
        <v>140</v>
      </c>
      <c r="AX15127" t="s">
        <v>1062</v>
      </c>
      <c r="AY15127" t="s">
        <v>140</v>
      </c>
      <c r="AZ15127" t="s">
        <v>140</v>
      </c>
    </row>
    <row r="15128" spans="1:52" x14ac:dyDescent="0.35">
      <c r="A15128" t="s">
        <v>19</v>
      </c>
      <c r="B15128" t="s">
        <v>1129</v>
      </c>
      <c r="C15128">
        <v>11</v>
      </c>
      <c r="D15128" t="s">
        <v>71</v>
      </c>
      <c r="E15128" t="s">
        <v>140</v>
      </c>
      <c r="F15128" t="s">
        <v>710</v>
      </c>
      <c r="G15128" t="s">
        <v>1061</v>
      </c>
      <c r="H15128" t="s">
        <v>140</v>
      </c>
      <c r="I15128" t="s">
        <v>140</v>
      </c>
      <c r="J15128" t="s">
        <v>95</v>
      </c>
      <c r="K15128" t="s">
        <v>140</v>
      </c>
      <c r="L15128" t="s">
        <v>140</v>
      </c>
      <c r="M15128">
        <v>11</v>
      </c>
      <c r="N15128" t="s">
        <v>1088</v>
      </c>
      <c r="O15128" t="s">
        <v>140</v>
      </c>
      <c r="P15128" t="s">
        <v>97</v>
      </c>
      <c r="Q15128" t="s">
        <v>1061</v>
      </c>
      <c r="R15128" t="s">
        <v>140</v>
      </c>
      <c r="S15128" t="s">
        <v>140</v>
      </c>
      <c r="T15128" t="s">
        <v>140</v>
      </c>
      <c r="U15128" t="s">
        <v>140</v>
      </c>
      <c r="V15128" t="s">
        <v>140</v>
      </c>
      <c r="W15128">
        <v>11</v>
      </c>
      <c r="X15128" t="s">
        <v>622</v>
      </c>
      <c r="Y15128" t="s">
        <v>659</v>
      </c>
      <c r="Z15128" t="s">
        <v>140</v>
      </c>
      <c r="AA15128" t="s">
        <v>140</v>
      </c>
      <c r="AB15128" t="s">
        <v>1061</v>
      </c>
      <c r="AC15128" t="s">
        <v>140</v>
      </c>
      <c r="AD15128" t="s">
        <v>140</v>
      </c>
      <c r="AE15128" t="s">
        <v>140</v>
      </c>
      <c r="AF15128" t="s">
        <v>140</v>
      </c>
      <c r="AG15128">
        <v>11</v>
      </c>
      <c r="AH15128" t="s">
        <v>96</v>
      </c>
      <c r="AI15128" t="s">
        <v>95</v>
      </c>
      <c r="AJ15128" t="s">
        <v>140</v>
      </c>
      <c r="AK15128" t="s">
        <v>140</v>
      </c>
      <c r="AL15128" t="s">
        <v>140</v>
      </c>
      <c r="AM15128" t="s">
        <v>140</v>
      </c>
      <c r="AN15128" t="s">
        <v>140</v>
      </c>
      <c r="AO15128" t="s">
        <v>140</v>
      </c>
      <c r="AP15128" t="s">
        <v>140</v>
      </c>
      <c r="AQ15128">
        <v>11</v>
      </c>
      <c r="AR15128" t="s">
        <v>1088</v>
      </c>
      <c r="AS15128" t="s">
        <v>97</v>
      </c>
      <c r="AT15128" t="s">
        <v>140</v>
      </c>
      <c r="AU15128" t="s">
        <v>1061</v>
      </c>
      <c r="AV15128" t="s">
        <v>140</v>
      </c>
      <c r="AW15128" t="s">
        <v>140</v>
      </c>
      <c r="AX15128" t="s">
        <v>140</v>
      </c>
      <c r="AY15128" t="s">
        <v>140</v>
      </c>
      <c r="AZ15128" t="s">
        <v>140</v>
      </c>
    </row>
    <row r="15129" spans="1:52" x14ac:dyDescent="0.35">
      <c r="A15129" t="s">
        <v>19</v>
      </c>
      <c r="B15129" t="s">
        <v>1130</v>
      </c>
      <c r="C15129">
        <v>154</v>
      </c>
      <c r="D15129" t="s">
        <v>172</v>
      </c>
      <c r="E15129" t="s">
        <v>1049</v>
      </c>
      <c r="F15129" t="s">
        <v>162</v>
      </c>
      <c r="G15129" t="s">
        <v>521</v>
      </c>
      <c r="H15129" t="s">
        <v>1098</v>
      </c>
      <c r="I15129" t="s">
        <v>940</v>
      </c>
      <c r="J15129" t="s">
        <v>1016</v>
      </c>
      <c r="K15129" t="s">
        <v>1098</v>
      </c>
      <c r="L15129" t="s">
        <v>1021</v>
      </c>
      <c r="M15129">
        <v>154</v>
      </c>
      <c r="N15129" t="s">
        <v>114</v>
      </c>
      <c r="O15129" t="s">
        <v>1003</v>
      </c>
      <c r="P15129" t="s">
        <v>971</v>
      </c>
      <c r="Q15129" t="s">
        <v>1009</v>
      </c>
      <c r="R15129" t="s">
        <v>1010</v>
      </c>
      <c r="S15129" t="s">
        <v>1010</v>
      </c>
      <c r="T15129" t="s">
        <v>1021</v>
      </c>
      <c r="U15129" t="s">
        <v>140</v>
      </c>
      <c r="V15129" t="s">
        <v>140</v>
      </c>
      <c r="W15129">
        <v>154</v>
      </c>
      <c r="X15129" t="s">
        <v>477</v>
      </c>
      <c r="Y15129" t="s">
        <v>1055</v>
      </c>
      <c r="Z15129" t="s">
        <v>1010</v>
      </c>
      <c r="AA15129" t="s">
        <v>345</v>
      </c>
      <c r="AB15129" t="s">
        <v>1098</v>
      </c>
      <c r="AC15129" t="s">
        <v>1010</v>
      </c>
      <c r="AD15129" t="s">
        <v>1020</v>
      </c>
      <c r="AE15129" t="s">
        <v>1023</v>
      </c>
      <c r="AF15129" t="s">
        <v>140</v>
      </c>
      <c r="AG15129">
        <v>154</v>
      </c>
      <c r="AH15129" t="s">
        <v>1143</v>
      </c>
      <c r="AI15129" t="s">
        <v>1010</v>
      </c>
      <c r="AJ15129" t="s">
        <v>1009</v>
      </c>
      <c r="AK15129" t="s">
        <v>949</v>
      </c>
      <c r="AL15129" t="s">
        <v>1021</v>
      </c>
      <c r="AM15129" t="s">
        <v>1063</v>
      </c>
      <c r="AN15129" t="s">
        <v>140</v>
      </c>
      <c r="AO15129" t="s">
        <v>140</v>
      </c>
      <c r="AP15129" t="s">
        <v>140</v>
      </c>
      <c r="AQ15129">
        <v>154</v>
      </c>
      <c r="AR15129" t="s">
        <v>719</v>
      </c>
      <c r="AS15129" t="s">
        <v>1060</v>
      </c>
      <c r="AT15129" t="s">
        <v>458</v>
      </c>
      <c r="AU15129" t="s">
        <v>1063</v>
      </c>
      <c r="AV15129" t="s">
        <v>140</v>
      </c>
      <c r="AW15129" t="s">
        <v>140</v>
      </c>
      <c r="AX15129" t="s">
        <v>1060</v>
      </c>
      <c r="AY15129" t="s">
        <v>140</v>
      </c>
      <c r="AZ15129" t="s">
        <v>1021</v>
      </c>
    </row>
    <row r="15130" spans="1:52" x14ac:dyDescent="0.35">
      <c r="A15130" t="s">
        <v>19</v>
      </c>
      <c r="B15130" t="s">
        <v>1131</v>
      </c>
      <c r="C15130">
        <v>41</v>
      </c>
      <c r="D15130" t="s">
        <v>252</v>
      </c>
      <c r="E15130" t="s">
        <v>111</v>
      </c>
      <c r="F15130" t="s">
        <v>801</v>
      </c>
      <c r="G15130" t="s">
        <v>671</v>
      </c>
      <c r="H15130" t="s">
        <v>939</v>
      </c>
      <c r="I15130" t="s">
        <v>1018</v>
      </c>
      <c r="J15130" t="s">
        <v>1046</v>
      </c>
      <c r="K15130" t="s">
        <v>1007</v>
      </c>
      <c r="L15130" t="s">
        <v>1007</v>
      </c>
      <c r="M15130">
        <v>41</v>
      </c>
      <c r="N15130" t="s">
        <v>1190</v>
      </c>
      <c r="O15130" t="s">
        <v>140</v>
      </c>
      <c r="P15130" t="s">
        <v>1070</v>
      </c>
      <c r="Q15130" t="s">
        <v>140</v>
      </c>
      <c r="R15130" t="s">
        <v>140</v>
      </c>
      <c r="S15130" t="s">
        <v>140</v>
      </c>
      <c r="T15130" t="s">
        <v>954</v>
      </c>
      <c r="U15130" t="s">
        <v>140</v>
      </c>
      <c r="V15130" t="s">
        <v>140</v>
      </c>
      <c r="W15130">
        <v>41</v>
      </c>
      <c r="X15130" t="s">
        <v>1114</v>
      </c>
      <c r="Y15130" t="s">
        <v>1007</v>
      </c>
      <c r="Z15130" t="s">
        <v>1021</v>
      </c>
      <c r="AA15130" t="s">
        <v>1007</v>
      </c>
      <c r="AB15130" t="s">
        <v>775</v>
      </c>
      <c r="AC15130" t="s">
        <v>140</v>
      </c>
      <c r="AD15130" t="s">
        <v>140</v>
      </c>
      <c r="AE15130" t="s">
        <v>140</v>
      </c>
      <c r="AF15130" t="s">
        <v>140</v>
      </c>
      <c r="AG15130">
        <v>41</v>
      </c>
      <c r="AH15130" t="s">
        <v>1075</v>
      </c>
      <c r="AI15130" t="s">
        <v>140</v>
      </c>
      <c r="AJ15130" t="s">
        <v>140</v>
      </c>
      <c r="AK15130" t="s">
        <v>1007</v>
      </c>
      <c r="AL15130" t="s">
        <v>1007</v>
      </c>
      <c r="AM15130" t="s">
        <v>775</v>
      </c>
      <c r="AN15130" t="s">
        <v>949</v>
      </c>
      <c r="AO15130" t="s">
        <v>140</v>
      </c>
      <c r="AP15130" t="s">
        <v>140</v>
      </c>
      <c r="AQ15130">
        <v>41</v>
      </c>
      <c r="AR15130" t="s">
        <v>974</v>
      </c>
      <c r="AS15130" t="s">
        <v>1007</v>
      </c>
      <c r="AT15130" t="s">
        <v>140</v>
      </c>
      <c r="AU15130" t="s">
        <v>1007</v>
      </c>
      <c r="AV15130" t="s">
        <v>140</v>
      </c>
      <c r="AW15130" t="s">
        <v>140</v>
      </c>
      <c r="AX15130" t="s">
        <v>140</v>
      </c>
      <c r="AY15130" t="s">
        <v>140</v>
      </c>
      <c r="AZ15130" t="s">
        <v>949</v>
      </c>
    </row>
    <row r="15131" spans="1:52" x14ac:dyDescent="0.35">
      <c r="A15131" t="s">
        <v>20</v>
      </c>
      <c r="B15131" t="s">
        <v>1129</v>
      </c>
      <c r="C15131">
        <v>32</v>
      </c>
      <c r="D15131" t="s">
        <v>761</v>
      </c>
      <c r="E15131" t="s">
        <v>939</v>
      </c>
      <c r="F15131" t="s">
        <v>1095</v>
      </c>
      <c r="G15131" t="s">
        <v>882</v>
      </c>
      <c r="H15131" t="s">
        <v>801</v>
      </c>
      <c r="I15131" t="s">
        <v>548</v>
      </c>
      <c r="J15131" t="s">
        <v>140</v>
      </c>
      <c r="K15131" t="s">
        <v>140</v>
      </c>
      <c r="L15131" t="s">
        <v>140</v>
      </c>
      <c r="M15131">
        <v>32</v>
      </c>
      <c r="N15131" t="s">
        <v>936</v>
      </c>
      <c r="O15131" t="s">
        <v>971</v>
      </c>
      <c r="P15131" t="s">
        <v>140</v>
      </c>
      <c r="Q15131" t="s">
        <v>140</v>
      </c>
      <c r="R15131" t="s">
        <v>140</v>
      </c>
      <c r="S15131" t="s">
        <v>140</v>
      </c>
      <c r="T15131" t="s">
        <v>99</v>
      </c>
      <c r="U15131" t="s">
        <v>140</v>
      </c>
      <c r="V15131" t="s">
        <v>140</v>
      </c>
      <c r="W15131">
        <v>32</v>
      </c>
      <c r="X15131" t="s">
        <v>912</v>
      </c>
      <c r="Y15131" t="s">
        <v>849</v>
      </c>
      <c r="Z15131" t="s">
        <v>140</v>
      </c>
      <c r="AA15131" t="s">
        <v>949</v>
      </c>
      <c r="AB15131" t="s">
        <v>140</v>
      </c>
      <c r="AC15131" t="s">
        <v>140</v>
      </c>
      <c r="AD15131" t="s">
        <v>515</v>
      </c>
      <c r="AE15131" t="s">
        <v>140</v>
      </c>
      <c r="AF15131" t="s">
        <v>140</v>
      </c>
      <c r="AG15131">
        <v>32</v>
      </c>
      <c r="AH15131" t="s">
        <v>927</v>
      </c>
      <c r="AI15131" t="s">
        <v>140</v>
      </c>
      <c r="AJ15131" t="s">
        <v>140</v>
      </c>
      <c r="AK15131" t="s">
        <v>140</v>
      </c>
      <c r="AL15131" t="s">
        <v>849</v>
      </c>
      <c r="AM15131" t="s">
        <v>140</v>
      </c>
      <c r="AN15131" t="s">
        <v>140</v>
      </c>
      <c r="AO15131" t="s">
        <v>140</v>
      </c>
      <c r="AP15131" t="s">
        <v>140</v>
      </c>
      <c r="AQ15131">
        <v>32</v>
      </c>
      <c r="AR15131" t="s">
        <v>787</v>
      </c>
      <c r="AS15131" t="s">
        <v>1061</v>
      </c>
      <c r="AT15131" t="s">
        <v>140</v>
      </c>
      <c r="AU15131" t="s">
        <v>140</v>
      </c>
      <c r="AV15131" t="s">
        <v>140</v>
      </c>
      <c r="AW15131" t="s">
        <v>140</v>
      </c>
      <c r="AX15131" t="s">
        <v>940</v>
      </c>
      <c r="AY15131" t="s">
        <v>140</v>
      </c>
      <c r="AZ15131" t="s">
        <v>140</v>
      </c>
    </row>
    <row r="15132" spans="1:52" x14ac:dyDescent="0.35">
      <c r="A15132" t="s">
        <v>20</v>
      </c>
      <c r="B15132" t="s">
        <v>1130</v>
      </c>
      <c r="C15132">
        <v>90</v>
      </c>
      <c r="D15132" t="s">
        <v>276</v>
      </c>
      <c r="E15132" t="s">
        <v>977</v>
      </c>
      <c r="F15132" t="s">
        <v>1045</v>
      </c>
      <c r="G15132" t="s">
        <v>162</v>
      </c>
      <c r="H15132" t="s">
        <v>1057</v>
      </c>
      <c r="I15132" t="s">
        <v>345</v>
      </c>
      <c r="J15132" t="s">
        <v>1058</v>
      </c>
      <c r="K15132" t="s">
        <v>140</v>
      </c>
      <c r="L15132" t="s">
        <v>1008</v>
      </c>
      <c r="M15132">
        <v>90</v>
      </c>
      <c r="N15132" t="s">
        <v>132</v>
      </c>
      <c r="O15132" t="s">
        <v>1051</v>
      </c>
      <c r="P15132" t="s">
        <v>1098</v>
      </c>
      <c r="Q15132" t="s">
        <v>875</v>
      </c>
      <c r="R15132" t="s">
        <v>140</v>
      </c>
      <c r="S15132" t="s">
        <v>140</v>
      </c>
      <c r="T15132" t="s">
        <v>140</v>
      </c>
      <c r="U15132" t="s">
        <v>140</v>
      </c>
      <c r="V15132" t="s">
        <v>140</v>
      </c>
      <c r="W15132">
        <v>90</v>
      </c>
      <c r="X15132" t="s">
        <v>596</v>
      </c>
      <c r="Y15132" t="s">
        <v>1055</v>
      </c>
      <c r="Z15132" t="s">
        <v>140</v>
      </c>
      <c r="AA15132" t="s">
        <v>1012</v>
      </c>
      <c r="AB15132" t="s">
        <v>1046</v>
      </c>
      <c r="AC15132" t="s">
        <v>140</v>
      </c>
      <c r="AD15132" t="s">
        <v>527</v>
      </c>
      <c r="AE15132" t="s">
        <v>1066</v>
      </c>
      <c r="AF15132" t="s">
        <v>1010</v>
      </c>
      <c r="AG15132">
        <v>90</v>
      </c>
      <c r="AH15132" t="s">
        <v>1111</v>
      </c>
      <c r="AI15132" t="s">
        <v>140</v>
      </c>
      <c r="AJ15132" t="s">
        <v>1013</v>
      </c>
      <c r="AK15132" t="s">
        <v>1019</v>
      </c>
      <c r="AL15132" t="s">
        <v>1023</v>
      </c>
      <c r="AM15132" t="s">
        <v>140</v>
      </c>
      <c r="AN15132" t="s">
        <v>140</v>
      </c>
      <c r="AO15132" t="s">
        <v>140</v>
      </c>
      <c r="AP15132" t="s">
        <v>1063</v>
      </c>
      <c r="AQ15132">
        <v>90</v>
      </c>
      <c r="AR15132" t="s">
        <v>130</v>
      </c>
      <c r="AS15132" t="s">
        <v>1010</v>
      </c>
      <c r="AT15132" t="s">
        <v>775</v>
      </c>
      <c r="AU15132" t="s">
        <v>1058</v>
      </c>
      <c r="AV15132" t="s">
        <v>140</v>
      </c>
      <c r="AW15132" t="s">
        <v>1066</v>
      </c>
      <c r="AX15132" t="s">
        <v>1004</v>
      </c>
      <c r="AY15132" t="s">
        <v>1021</v>
      </c>
      <c r="AZ15132" t="s">
        <v>140</v>
      </c>
    </row>
    <row r="15133" spans="1:52" x14ac:dyDescent="0.35">
      <c r="A15133" t="s">
        <v>20</v>
      </c>
      <c r="B15133" t="s">
        <v>1131</v>
      </c>
      <c r="C15133">
        <v>84</v>
      </c>
      <c r="D15133" t="s">
        <v>424</v>
      </c>
      <c r="E15133" t="s">
        <v>942</v>
      </c>
      <c r="F15133" t="s">
        <v>999</v>
      </c>
      <c r="G15133" t="s">
        <v>1104</v>
      </c>
      <c r="H15133" t="s">
        <v>929</v>
      </c>
      <c r="I15133" t="s">
        <v>1018</v>
      </c>
      <c r="J15133" t="s">
        <v>1054</v>
      </c>
      <c r="K15133" t="s">
        <v>140</v>
      </c>
      <c r="L15133" t="s">
        <v>1013</v>
      </c>
      <c r="M15133">
        <v>84</v>
      </c>
      <c r="N15133" t="s">
        <v>986</v>
      </c>
      <c r="O15133" t="s">
        <v>1018</v>
      </c>
      <c r="P15133" t="s">
        <v>1053</v>
      </c>
      <c r="Q15133" t="s">
        <v>140</v>
      </c>
      <c r="R15133" t="s">
        <v>140</v>
      </c>
      <c r="S15133" t="s">
        <v>140</v>
      </c>
      <c r="T15133" t="s">
        <v>140</v>
      </c>
      <c r="U15133" t="s">
        <v>140</v>
      </c>
      <c r="V15133" t="s">
        <v>140</v>
      </c>
      <c r="W15133">
        <v>84</v>
      </c>
      <c r="X15133" t="s">
        <v>960</v>
      </c>
      <c r="Y15133" t="s">
        <v>1070</v>
      </c>
      <c r="Z15133" t="s">
        <v>775</v>
      </c>
      <c r="AA15133" t="s">
        <v>1013</v>
      </c>
      <c r="AB15133" t="s">
        <v>869</v>
      </c>
      <c r="AC15133" t="s">
        <v>140</v>
      </c>
      <c r="AD15133" t="s">
        <v>1098</v>
      </c>
      <c r="AE15133" t="s">
        <v>1014</v>
      </c>
      <c r="AF15133" t="s">
        <v>140</v>
      </c>
      <c r="AG15133">
        <v>84</v>
      </c>
      <c r="AH15133" t="s">
        <v>717</v>
      </c>
      <c r="AI15133" t="s">
        <v>140</v>
      </c>
      <c r="AJ15133" t="s">
        <v>919</v>
      </c>
      <c r="AK15133" t="s">
        <v>1062</v>
      </c>
      <c r="AL15133" t="s">
        <v>1013</v>
      </c>
      <c r="AM15133" t="s">
        <v>1013</v>
      </c>
      <c r="AN15133" t="s">
        <v>140</v>
      </c>
      <c r="AO15133" t="s">
        <v>140</v>
      </c>
      <c r="AP15133" t="s">
        <v>140</v>
      </c>
      <c r="AQ15133">
        <v>84</v>
      </c>
      <c r="AR15133" t="s">
        <v>1075</v>
      </c>
      <c r="AS15133" t="s">
        <v>869</v>
      </c>
      <c r="AT15133" t="s">
        <v>140</v>
      </c>
      <c r="AU15133" t="s">
        <v>775</v>
      </c>
      <c r="AV15133" t="s">
        <v>1013</v>
      </c>
      <c r="AW15133" t="s">
        <v>140</v>
      </c>
      <c r="AX15133" t="s">
        <v>869</v>
      </c>
      <c r="AY15133" t="s">
        <v>140</v>
      </c>
      <c r="AZ15133" t="s">
        <v>140</v>
      </c>
    </row>
    <row r="15134" spans="1:52" x14ac:dyDescent="0.35">
      <c r="A15134" t="s">
        <v>21</v>
      </c>
      <c r="B15134" t="s">
        <v>1129</v>
      </c>
      <c r="C15134">
        <v>43</v>
      </c>
      <c r="D15134" t="s">
        <v>397</v>
      </c>
      <c r="E15134" t="s">
        <v>269</v>
      </c>
      <c r="F15134" t="s">
        <v>269</v>
      </c>
      <c r="G15134" t="s">
        <v>317</v>
      </c>
      <c r="H15134" t="s">
        <v>939</v>
      </c>
      <c r="I15134" t="s">
        <v>837</v>
      </c>
      <c r="J15134" t="s">
        <v>1062</v>
      </c>
      <c r="K15134" t="s">
        <v>140</v>
      </c>
      <c r="L15134" t="s">
        <v>140</v>
      </c>
      <c r="M15134">
        <v>43</v>
      </c>
      <c r="N15134" t="s">
        <v>707</v>
      </c>
      <c r="O15134" t="s">
        <v>1062</v>
      </c>
      <c r="P15134" t="s">
        <v>1062</v>
      </c>
      <c r="Q15134" t="s">
        <v>1062</v>
      </c>
      <c r="R15134" t="s">
        <v>140</v>
      </c>
      <c r="S15134" t="s">
        <v>140</v>
      </c>
      <c r="T15134" t="s">
        <v>140</v>
      </c>
      <c r="U15134" t="s">
        <v>140</v>
      </c>
      <c r="V15134" t="s">
        <v>939</v>
      </c>
      <c r="W15134">
        <v>43</v>
      </c>
      <c r="X15134" t="s">
        <v>191</v>
      </c>
      <c r="Y15134" t="s">
        <v>1062</v>
      </c>
      <c r="Z15134" t="s">
        <v>140</v>
      </c>
      <c r="AA15134" t="s">
        <v>140</v>
      </c>
      <c r="AB15134" t="s">
        <v>317</v>
      </c>
      <c r="AC15134" t="s">
        <v>140</v>
      </c>
      <c r="AD15134" t="s">
        <v>501</v>
      </c>
      <c r="AE15134" t="s">
        <v>140</v>
      </c>
      <c r="AF15134" t="s">
        <v>140</v>
      </c>
      <c r="AG15134">
        <v>43</v>
      </c>
      <c r="AH15134" t="s">
        <v>270</v>
      </c>
      <c r="AI15134" t="s">
        <v>939</v>
      </c>
      <c r="AJ15134" t="s">
        <v>939</v>
      </c>
      <c r="AK15134" t="s">
        <v>939</v>
      </c>
      <c r="AL15134" t="s">
        <v>939</v>
      </c>
      <c r="AM15134" t="s">
        <v>939</v>
      </c>
      <c r="AN15134" t="s">
        <v>140</v>
      </c>
      <c r="AO15134" t="s">
        <v>140</v>
      </c>
      <c r="AP15134" t="s">
        <v>140</v>
      </c>
      <c r="AQ15134">
        <v>43</v>
      </c>
      <c r="AR15134" t="s">
        <v>316</v>
      </c>
      <c r="AS15134" t="s">
        <v>1062</v>
      </c>
      <c r="AT15134" t="s">
        <v>140</v>
      </c>
      <c r="AU15134" t="s">
        <v>939</v>
      </c>
      <c r="AV15134" t="s">
        <v>140</v>
      </c>
      <c r="AW15134" t="s">
        <v>140</v>
      </c>
      <c r="AX15134" t="s">
        <v>939</v>
      </c>
      <c r="AY15134" t="s">
        <v>140</v>
      </c>
      <c r="AZ15134" t="s">
        <v>140</v>
      </c>
    </row>
    <row r="15135" spans="1:52" x14ac:dyDescent="0.35">
      <c r="A15135" t="s">
        <v>21</v>
      </c>
      <c r="B15135" t="s">
        <v>1130</v>
      </c>
      <c r="C15135">
        <v>75</v>
      </c>
      <c r="D15135" t="s">
        <v>424</v>
      </c>
      <c r="E15135" t="s">
        <v>548</v>
      </c>
      <c r="F15135" t="s">
        <v>801</v>
      </c>
      <c r="G15135" t="s">
        <v>968</v>
      </c>
      <c r="H15135" t="s">
        <v>954</v>
      </c>
      <c r="I15135" t="s">
        <v>1054</v>
      </c>
      <c r="J15135" t="s">
        <v>869</v>
      </c>
      <c r="K15135" t="s">
        <v>1054</v>
      </c>
      <c r="L15135" t="s">
        <v>140</v>
      </c>
      <c r="M15135">
        <v>75</v>
      </c>
      <c r="N15135" t="s">
        <v>675</v>
      </c>
      <c r="O15135" t="s">
        <v>548</v>
      </c>
      <c r="P15135" t="s">
        <v>1054</v>
      </c>
      <c r="Q15135" t="s">
        <v>1054</v>
      </c>
      <c r="R15135" t="s">
        <v>140</v>
      </c>
      <c r="S15135" t="s">
        <v>140</v>
      </c>
      <c r="T15135" t="s">
        <v>869</v>
      </c>
      <c r="U15135" t="s">
        <v>140</v>
      </c>
      <c r="V15135" t="s">
        <v>140</v>
      </c>
      <c r="W15135">
        <v>75</v>
      </c>
      <c r="X15135" t="s">
        <v>520</v>
      </c>
      <c r="Y15135" t="s">
        <v>801</v>
      </c>
      <c r="Z15135" t="s">
        <v>140</v>
      </c>
      <c r="AA15135" t="s">
        <v>1054</v>
      </c>
      <c r="AB15135" t="s">
        <v>954</v>
      </c>
      <c r="AC15135" t="s">
        <v>1054</v>
      </c>
      <c r="AD15135" t="s">
        <v>801</v>
      </c>
      <c r="AE15135" t="s">
        <v>140</v>
      </c>
      <c r="AF15135" t="s">
        <v>140</v>
      </c>
      <c r="AG15135">
        <v>75</v>
      </c>
      <c r="AH15135" t="s">
        <v>955</v>
      </c>
      <c r="AI15135" t="s">
        <v>140</v>
      </c>
      <c r="AJ15135" t="s">
        <v>1054</v>
      </c>
      <c r="AK15135" t="s">
        <v>140</v>
      </c>
      <c r="AL15135" t="s">
        <v>140</v>
      </c>
      <c r="AM15135" t="s">
        <v>140</v>
      </c>
      <c r="AN15135" t="s">
        <v>140</v>
      </c>
      <c r="AO15135" t="s">
        <v>1054</v>
      </c>
      <c r="AP15135" t="s">
        <v>140</v>
      </c>
      <c r="AQ15135">
        <v>75</v>
      </c>
      <c r="AR15135" t="s">
        <v>675</v>
      </c>
      <c r="AS15135" t="s">
        <v>869</v>
      </c>
      <c r="AT15135" t="s">
        <v>869</v>
      </c>
      <c r="AU15135" t="s">
        <v>954</v>
      </c>
      <c r="AV15135" t="s">
        <v>140</v>
      </c>
      <c r="AW15135" t="s">
        <v>140</v>
      </c>
      <c r="AX15135" t="s">
        <v>869</v>
      </c>
      <c r="AY15135" t="s">
        <v>140</v>
      </c>
      <c r="AZ15135" t="s">
        <v>140</v>
      </c>
    </row>
    <row r="15136" spans="1:52" x14ac:dyDescent="0.35">
      <c r="A15136" t="s">
        <v>21</v>
      </c>
      <c r="B15136" t="s">
        <v>1131</v>
      </c>
      <c r="C15136">
        <v>92</v>
      </c>
      <c r="D15136" t="s">
        <v>82</v>
      </c>
      <c r="E15136" t="s">
        <v>729</v>
      </c>
      <c r="F15136" t="s">
        <v>131</v>
      </c>
      <c r="G15136" t="s">
        <v>1007</v>
      </c>
      <c r="H15136" t="s">
        <v>1007</v>
      </c>
      <c r="I15136" t="s">
        <v>1007</v>
      </c>
      <c r="J15136" t="s">
        <v>1019</v>
      </c>
      <c r="K15136" t="s">
        <v>140</v>
      </c>
      <c r="L15136" t="s">
        <v>1019</v>
      </c>
      <c r="M15136">
        <v>92</v>
      </c>
      <c r="N15136" t="s">
        <v>1123</v>
      </c>
      <c r="O15136" t="s">
        <v>515</v>
      </c>
      <c r="P15136" t="s">
        <v>1019</v>
      </c>
      <c r="Q15136" t="s">
        <v>140</v>
      </c>
      <c r="R15136" t="s">
        <v>140</v>
      </c>
      <c r="S15136" t="s">
        <v>140</v>
      </c>
      <c r="T15136" t="s">
        <v>140</v>
      </c>
      <c r="U15136" t="s">
        <v>140</v>
      </c>
      <c r="V15136" t="s">
        <v>140</v>
      </c>
      <c r="W15136">
        <v>92</v>
      </c>
      <c r="X15136" t="s">
        <v>1024</v>
      </c>
      <c r="Y15136" t="s">
        <v>140</v>
      </c>
      <c r="Z15136" t="s">
        <v>1019</v>
      </c>
      <c r="AA15136" t="s">
        <v>1007</v>
      </c>
      <c r="AB15136" t="s">
        <v>1019</v>
      </c>
      <c r="AC15136" t="s">
        <v>140</v>
      </c>
      <c r="AD15136" t="s">
        <v>140</v>
      </c>
      <c r="AE15136" t="s">
        <v>1019</v>
      </c>
      <c r="AF15136" t="s">
        <v>140</v>
      </c>
      <c r="AG15136">
        <v>92</v>
      </c>
      <c r="AH15136" t="s">
        <v>1183</v>
      </c>
      <c r="AI15136" t="s">
        <v>140</v>
      </c>
      <c r="AJ15136" t="s">
        <v>140</v>
      </c>
      <c r="AK15136" t="s">
        <v>1019</v>
      </c>
      <c r="AL15136" t="s">
        <v>140</v>
      </c>
      <c r="AM15136" t="s">
        <v>140</v>
      </c>
      <c r="AN15136" t="s">
        <v>140</v>
      </c>
      <c r="AO15136" t="s">
        <v>1019</v>
      </c>
      <c r="AP15136" t="s">
        <v>140</v>
      </c>
      <c r="AQ15136">
        <v>92</v>
      </c>
      <c r="AR15136" t="s">
        <v>1006</v>
      </c>
      <c r="AS15136" t="s">
        <v>140</v>
      </c>
      <c r="AT15136" t="s">
        <v>1019</v>
      </c>
      <c r="AU15136" t="s">
        <v>1043</v>
      </c>
      <c r="AV15136" t="s">
        <v>140</v>
      </c>
      <c r="AW15136" t="s">
        <v>140</v>
      </c>
      <c r="AX15136" t="s">
        <v>140</v>
      </c>
      <c r="AY15136" t="s">
        <v>140</v>
      </c>
      <c r="AZ15136" t="s">
        <v>140</v>
      </c>
    </row>
    <row r="15137" spans="1:52" x14ac:dyDescent="0.35">
      <c r="A15137" t="s">
        <v>22</v>
      </c>
      <c r="B15137" t="s">
        <v>1129</v>
      </c>
      <c r="C15137">
        <v>23</v>
      </c>
      <c r="D15137" t="s">
        <v>359</v>
      </c>
      <c r="E15137" t="s">
        <v>849</v>
      </c>
      <c r="F15137" t="s">
        <v>93</v>
      </c>
      <c r="G15137" t="s">
        <v>101</v>
      </c>
      <c r="H15137" t="s">
        <v>140</v>
      </c>
      <c r="I15137" t="s">
        <v>140</v>
      </c>
      <c r="J15137" t="s">
        <v>140</v>
      </c>
      <c r="K15137" t="s">
        <v>140</v>
      </c>
      <c r="L15137" t="s">
        <v>140</v>
      </c>
      <c r="M15137">
        <v>23</v>
      </c>
      <c r="N15137" t="s">
        <v>732</v>
      </c>
      <c r="O15137" t="s">
        <v>1052</v>
      </c>
      <c r="P15137" t="s">
        <v>1011</v>
      </c>
      <c r="Q15137" t="s">
        <v>140</v>
      </c>
      <c r="R15137" t="s">
        <v>140</v>
      </c>
      <c r="S15137" t="s">
        <v>140</v>
      </c>
      <c r="T15137" t="s">
        <v>140</v>
      </c>
      <c r="U15137" t="s">
        <v>140</v>
      </c>
      <c r="V15137" t="s">
        <v>140</v>
      </c>
      <c r="W15137">
        <v>23</v>
      </c>
      <c r="X15137" t="s">
        <v>745</v>
      </c>
      <c r="Y15137" t="s">
        <v>123</v>
      </c>
      <c r="Z15137" t="s">
        <v>801</v>
      </c>
      <c r="AA15137" t="s">
        <v>140</v>
      </c>
      <c r="AB15137" t="s">
        <v>140</v>
      </c>
      <c r="AC15137" t="s">
        <v>140</v>
      </c>
      <c r="AD15137" t="s">
        <v>140</v>
      </c>
      <c r="AE15137" t="s">
        <v>140</v>
      </c>
      <c r="AF15137" t="s">
        <v>140</v>
      </c>
      <c r="AG15137">
        <v>23</v>
      </c>
      <c r="AH15137" t="s">
        <v>661</v>
      </c>
      <c r="AI15137" t="s">
        <v>1018</v>
      </c>
      <c r="AJ15137" t="s">
        <v>1011</v>
      </c>
      <c r="AK15137" t="s">
        <v>140</v>
      </c>
      <c r="AL15137" t="s">
        <v>140</v>
      </c>
      <c r="AM15137" t="s">
        <v>140</v>
      </c>
      <c r="AN15137" t="s">
        <v>140</v>
      </c>
      <c r="AO15137" t="s">
        <v>140</v>
      </c>
      <c r="AP15137" t="s">
        <v>140</v>
      </c>
      <c r="AQ15137">
        <v>23</v>
      </c>
      <c r="AR15137" t="s">
        <v>1146</v>
      </c>
      <c r="AS15137" t="s">
        <v>1052</v>
      </c>
      <c r="AT15137" t="s">
        <v>140</v>
      </c>
      <c r="AU15137" t="s">
        <v>140</v>
      </c>
      <c r="AV15137" t="s">
        <v>140</v>
      </c>
      <c r="AW15137" t="s">
        <v>140</v>
      </c>
      <c r="AX15137" t="s">
        <v>140</v>
      </c>
      <c r="AY15137" t="s">
        <v>140</v>
      </c>
      <c r="AZ15137" t="s">
        <v>140</v>
      </c>
    </row>
    <row r="15138" spans="1:52" x14ac:dyDescent="0.35">
      <c r="A15138" t="s">
        <v>22</v>
      </c>
      <c r="B15138" t="s">
        <v>1130</v>
      </c>
      <c r="C15138">
        <v>169</v>
      </c>
      <c r="D15138" t="s">
        <v>585</v>
      </c>
      <c r="E15138" t="s">
        <v>1059</v>
      </c>
      <c r="F15138" t="s">
        <v>1003</v>
      </c>
      <c r="G15138" t="s">
        <v>551</v>
      </c>
      <c r="H15138" t="s">
        <v>953</v>
      </c>
      <c r="I15138" t="s">
        <v>1055</v>
      </c>
      <c r="J15138" t="s">
        <v>1063</v>
      </c>
      <c r="K15138" t="s">
        <v>1021</v>
      </c>
      <c r="L15138" t="s">
        <v>949</v>
      </c>
      <c r="M15138">
        <v>169</v>
      </c>
      <c r="N15138" t="s">
        <v>982</v>
      </c>
      <c r="O15138" t="s">
        <v>1058</v>
      </c>
      <c r="P15138" t="s">
        <v>1019</v>
      </c>
      <c r="Q15138" t="s">
        <v>940</v>
      </c>
      <c r="R15138" t="s">
        <v>1021</v>
      </c>
      <c r="S15138" t="s">
        <v>1017</v>
      </c>
      <c r="T15138" t="s">
        <v>1008</v>
      </c>
      <c r="U15138" t="s">
        <v>140</v>
      </c>
      <c r="V15138" t="s">
        <v>140</v>
      </c>
      <c r="W15138">
        <v>169</v>
      </c>
      <c r="X15138" t="s">
        <v>868</v>
      </c>
      <c r="Y15138" t="s">
        <v>1050</v>
      </c>
      <c r="Z15138" t="s">
        <v>1009</v>
      </c>
      <c r="AA15138" t="s">
        <v>1054</v>
      </c>
      <c r="AB15138" t="s">
        <v>1056</v>
      </c>
      <c r="AC15138" t="s">
        <v>1008</v>
      </c>
      <c r="AD15138" t="s">
        <v>527</v>
      </c>
      <c r="AE15138" t="s">
        <v>1012</v>
      </c>
      <c r="AF15138" t="s">
        <v>140</v>
      </c>
      <c r="AG15138">
        <v>170</v>
      </c>
      <c r="AH15138" t="s">
        <v>1213</v>
      </c>
      <c r="AI15138" t="s">
        <v>775</v>
      </c>
      <c r="AJ15138" t="s">
        <v>140</v>
      </c>
      <c r="AK15138" t="s">
        <v>1016</v>
      </c>
      <c r="AL15138" t="s">
        <v>1009</v>
      </c>
      <c r="AM15138" t="s">
        <v>1016</v>
      </c>
      <c r="AN15138" t="s">
        <v>1016</v>
      </c>
      <c r="AO15138" t="s">
        <v>140</v>
      </c>
      <c r="AP15138" t="s">
        <v>140</v>
      </c>
      <c r="AQ15138">
        <v>169</v>
      </c>
      <c r="AR15138" t="s">
        <v>270</v>
      </c>
      <c r="AS15138" t="s">
        <v>1011</v>
      </c>
      <c r="AT15138" t="s">
        <v>1066</v>
      </c>
      <c r="AU15138" t="s">
        <v>1073</v>
      </c>
      <c r="AV15138" t="s">
        <v>1011</v>
      </c>
      <c r="AW15138" t="s">
        <v>1008</v>
      </c>
      <c r="AX15138" t="s">
        <v>1048</v>
      </c>
      <c r="AY15138" t="s">
        <v>1012</v>
      </c>
      <c r="AZ15138" t="s">
        <v>140</v>
      </c>
    </row>
    <row r="15139" spans="1:52" x14ac:dyDescent="0.35">
      <c r="A15139" t="s">
        <v>22</v>
      </c>
      <c r="B15139" t="s">
        <v>1131</v>
      </c>
      <c r="C15139">
        <v>16</v>
      </c>
      <c r="D15139" t="s">
        <v>188</v>
      </c>
      <c r="E15139" t="s">
        <v>140</v>
      </c>
      <c r="F15139" t="s">
        <v>1061</v>
      </c>
      <c r="G15139" t="s">
        <v>99</v>
      </c>
      <c r="H15139" t="s">
        <v>140</v>
      </c>
      <c r="I15139" t="s">
        <v>140</v>
      </c>
      <c r="J15139" t="s">
        <v>140</v>
      </c>
      <c r="K15139" t="s">
        <v>140</v>
      </c>
      <c r="L15139" t="s">
        <v>140</v>
      </c>
      <c r="M15139">
        <v>16</v>
      </c>
      <c r="N15139" t="s">
        <v>100</v>
      </c>
      <c r="O15139" t="s">
        <v>99</v>
      </c>
      <c r="P15139" t="s">
        <v>140</v>
      </c>
      <c r="Q15139" t="s">
        <v>140</v>
      </c>
      <c r="R15139" t="s">
        <v>140</v>
      </c>
      <c r="S15139" t="s">
        <v>140</v>
      </c>
      <c r="T15139" t="s">
        <v>140</v>
      </c>
      <c r="U15139" t="s">
        <v>140</v>
      </c>
      <c r="V15139" t="s">
        <v>140</v>
      </c>
      <c r="W15139">
        <v>16</v>
      </c>
      <c r="X15139" t="s">
        <v>1230</v>
      </c>
      <c r="Y15139" t="s">
        <v>140</v>
      </c>
      <c r="Z15139" t="s">
        <v>140</v>
      </c>
      <c r="AA15139" t="s">
        <v>1004</v>
      </c>
      <c r="AB15139" t="s">
        <v>140</v>
      </c>
      <c r="AC15139" t="s">
        <v>140</v>
      </c>
      <c r="AD15139" t="s">
        <v>140</v>
      </c>
      <c r="AE15139" t="s">
        <v>140</v>
      </c>
      <c r="AF15139" t="s">
        <v>140</v>
      </c>
      <c r="AG15139">
        <v>16</v>
      </c>
      <c r="AH15139" t="s">
        <v>100</v>
      </c>
      <c r="AI15139" t="s">
        <v>140</v>
      </c>
      <c r="AJ15139" t="s">
        <v>140</v>
      </c>
      <c r="AK15139" t="s">
        <v>140</v>
      </c>
      <c r="AL15139" t="s">
        <v>140</v>
      </c>
      <c r="AM15139" t="s">
        <v>140</v>
      </c>
      <c r="AN15139" t="s">
        <v>140</v>
      </c>
      <c r="AO15139" t="s">
        <v>99</v>
      </c>
      <c r="AP15139" t="s">
        <v>140</v>
      </c>
      <c r="AQ15139">
        <v>16</v>
      </c>
      <c r="AR15139" t="s">
        <v>100</v>
      </c>
      <c r="AS15139" t="s">
        <v>99</v>
      </c>
      <c r="AT15139" t="s">
        <v>140</v>
      </c>
      <c r="AU15139" t="s">
        <v>140</v>
      </c>
      <c r="AV15139" t="s">
        <v>140</v>
      </c>
      <c r="AW15139" t="s">
        <v>140</v>
      </c>
      <c r="AX15139" t="s">
        <v>140</v>
      </c>
      <c r="AY15139" t="s">
        <v>140</v>
      </c>
      <c r="AZ15139" t="s">
        <v>140</v>
      </c>
    </row>
    <row r="15140" spans="1:52" x14ac:dyDescent="0.35">
      <c r="A15140" t="s">
        <v>23</v>
      </c>
      <c r="B15140" t="s">
        <v>1129</v>
      </c>
      <c r="C15140">
        <v>41</v>
      </c>
      <c r="D15140" t="s">
        <v>723</v>
      </c>
      <c r="E15140" t="s">
        <v>893</v>
      </c>
      <c r="F15140" t="s">
        <v>718</v>
      </c>
      <c r="G15140" t="s">
        <v>797</v>
      </c>
      <c r="H15140" t="s">
        <v>140</v>
      </c>
      <c r="I15140" t="s">
        <v>1054</v>
      </c>
      <c r="J15140" t="s">
        <v>1052</v>
      </c>
      <c r="K15140" t="s">
        <v>903</v>
      </c>
      <c r="L15140" t="s">
        <v>394</v>
      </c>
      <c r="M15140">
        <v>41</v>
      </c>
      <c r="N15140" t="s">
        <v>844</v>
      </c>
      <c r="O15140" t="s">
        <v>317</v>
      </c>
      <c r="P15140" t="s">
        <v>109</v>
      </c>
      <c r="Q15140" t="s">
        <v>1051</v>
      </c>
      <c r="R15140" t="s">
        <v>1051</v>
      </c>
      <c r="S15140" t="s">
        <v>140</v>
      </c>
      <c r="T15140" t="s">
        <v>140</v>
      </c>
      <c r="U15140" t="s">
        <v>140</v>
      </c>
      <c r="V15140" t="s">
        <v>140</v>
      </c>
      <c r="W15140">
        <v>41</v>
      </c>
      <c r="X15140" t="s">
        <v>899</v>
      </c>
      <c r="Y15140" t="s">
        <v>837</v>
      </c>
      <c r="Z15140" t="s">
        <v>1020</v>
      </c>
      <c r="AA15140" t="s">
        <v>1051</v>
      </c>
      <c r="AB15140" t="s">
        <v>1054</v>
      </c>
      <c r="AC15140" t="s">
        <v>140</v>
      </c>
      <c r="AD15140" t="s">
        <v>937</v>
      </c>
      <c r="AE15140" t="s">
        <v>1051</v>
      </c>
      <c r="AF15140" t="s">
        <v>1051</v>
      </c>
      <c r="AG15140">
        <v>41</v>
      </c>
      <c r="AH15140" t="s">
        <v>514</v>
      </c>
      <c r="AI15140" t="s">
        <v>140</v>
      </c>
      <c r="AJ15140" t="s">
        <v>1021</v>
      </c>
      <c r="AK15140" t="s">
        <v>1051</v>
      </c>
      <c r="AL15140" t="s">
        <v>140</v>
      </c>
      <c r="AM15140" t="s">
        <v>140</v>
      </c>
      <c r="AN15140" t="s">
        <v>140</v>
      </c>
      <c r="AO15140" t="s">
        <v>140</v>
      </c>
      <c r="AP15140" t="s">
        <v>140</v>
      </c>
      <c r="AQ15140">
        <v>41</v>
      </c>
      <c r="AR15140" t="s">
        <v>821</v>
      </c>
      <c r="AS15140" t="s">
        <v>320</v>
      </c>
      <c r="AT15140" t="s">
        <v>140</v>
      </c>
      <c r="AU15140" t="s">
        <v>1073</v>
      </c>
      <c r="AV15140" t="s">
        <v>1051</v>
      </c>
      <c r="AW15140" t="s">
        <v>140</v>
      </c>
      <c r="AX15140" t="s">
        <v>1003</v>
      </c>
      <c r="AY15140" t="s">
        <v>140</v>
      </c>
      <c r="AZ15140" t="s">
        <v>140</v>
      </c>
    </row>
    <row r="15141" spans="1:52" x14ac:dyDescent="0.35">
      <c r="A15141" t="s">
        <v>23</v>
      </c>
      <c r="B15141" t="s">
        <v>1130</v>
      </c>
      <c r="C15141">
        <v>105</v>
      </c>
      <c r="D15141" t="s">
        <v>594</v>
      </c>
      <c r="E15141" t="s">
        <v>953</v>
      </c>
      <c r="F15141" t="s">
        <v>574</v>
      </c>
      <c r="G15141" t="s">
        <v>856</v>
      </c>
      <c r="H15141" t="s">
        <v>1020</v>
      </c>
      <c r="I15141" t="s">
        <v>660</v>
      </c>
      <c r="J15141" t="s">
        <v>1068</v>
      </c>
      <c r="K15141" t="s">
        <v>775</v>
      </c>
      <c r="L15141" t="s">
        <v>1011</v>
      </c>
      <c r="M15141">
        <v>105</v>
      </c>
      <c r="N15141" t="s">
        <v>951</v>
      </c>
      <c r="O15141" t="s">
        <v>1057</v>
      </c>
      <c r="P15141" t="s">
        <v>1004</v>
      </c>
      <c r="Q15141" t="s">
        <v>1054</v>
      </c>
      <c r="R15141" t="s">
        <v>1011</v>
      </c>
      <c r="S15141" t="s">
        <v>140</v>
      </c>
      <c r="T15141" t="s">
        <v>1013</v>
      </c>
      <c r="U15141" t="s">
        <v>140</v>
      </c>
      <c r="V15141" t="s">
        <v>140</v>
      </c>
      <c r="W15141">
        <v>105</v>
      </c>
      <c r="X15141" t="s">
        <v>420</v>
      </c>
      <c r="Y15141" t="s">
        <v>147</v>
      </c>
      <c r="Z15141" t="s">
        <v>1073</v>
      </c>
      <c r="AA15141" t="s">
        <v>940</v>
      </c>
      <c r="AB15141" t="s">
        <v>1051</v>
      </c>
      <c r="AC15141" t="s">
        <v>1054</v>
      </c>
      <c r="AD15141" t="s">
        <v>1020</v>
      </c>
      <c r="AE15141" t="s">
        <v>1010</v>
      </c>
      <c r="AF15141" t="s">
        <v>140</v>
      </c>
      <c r="AG15141">
        <v>105</v>
      </c>
      <c r="AH15141" t="s">
        <v>1116</v>
      </c>
      <c r="AI15141" t="s">
        <v>140</v>
      </c>
      <c r="AJ15141" t="s">
        <v>140</v>
      </c>
      <c r="AK15141" t="s">
        <v>775</v>
      </c>
      <c r="AL15141" t="s">
        <v>1052</v>
      </c>
      <c r="AM15141" t="s">
        <v>140</v>
      </c>
      <c r="AN15141" t="s">
        <v>140</v>
      </c>
      <c r="AO15141" t="s">
        <v>140</v>
      </c>
      <c r="AP15141" t="s">
        <v>140</v>
      </c>
      <c r="AQ15141">
        <v>105</v>
      </c>
      <c r="AR15141" t="s">
        <v>748</v>
      </c>
      <c r="AS15141" t="s">
        <v>940</v>
      </c>
      <c r="AT15141" t="s">
        <v>1073</v>
      </c>
      <c r="AU15141" t="s">
        <v>1011</v>
      </c>
      <c r="AV15141" t="s">
        <v>1011</v>
      </c>
      <c r="AW15141" t="s">
        <v>140</v>
      </c>
      <c r="AX15141" t="s">
        <v>1023</v>
      </c>
      <c r="AY15141" t="s">
        <v>140</v>
      </c>
      <c r="AZ15141" t="s">
        <v>1011</v>
      </c>
    </row>
    <row r="15142" spans="1:52" x14ac:dyDescent="0.35">
      <c r="A15142" t="s">
        <v>23</v>
      </c>
      <c r="B15142" t="s">
        <v>1131</v>
      </c>
      <c r="C15142">
        <v>59</v>
      </c>
      <c r="D15142" t="s">
        <v>76</v>
      </c>
      <c r="E15142" t="s">
        <v>1044</v>
      </c>
      <c r="F15142" t="s">
        <v>1065</v>
      </c>
      <c r="G15142" t="s">
        <v>1104</v>
      </c>
      <c r="H15142" t="s">
        <v>1045</v>
      </c>
      <c r="I15142" t="s">
        <v>527</v>
      </c>
      <c r="J15142" t="s">
        <v>140</v>
      </c>
      <c r="K15142" t="s">
        <v>140</v>
      </c>
      <c r="L15142" t="s">
        <v>140</v>
      </c>
      <c r="M15142">
        <v>59</v>
      </c>
      <c r="N15142" t="s">
        <v>106</v>
      </c>
      <c r="O15142" t="s">
        <v>1061</v>
      </c>
      <c r="P15142" t="s">
        <v>1012</v>
      </c>
      <c r="Q15142" t="s">
        <v>940</v>
      </c>
      <c r="R15142" t="s">
        <v>140</v>
      </c>
      <c r="S15142" t="s">
        <v>140</v>
      </c>
      <c r="T15142" t="s">
        <v>1047</v>
      </c>
      <c r="U15142" t="s">
        <v>140</v>
      </c>
      <c r="V15142" t="s">
        <v>140</v>
      </c>
      <c r="W15142">
        <v>59</v>
      </c>
      <c r="X15142" t="s">
        <v>730</v>
      </c>
      <c r="Y15142" t="s">
        <v>664</v>
      </c>
      <c r="Z15142" t="s">
        <v>1047</v>
      </c>
      <c r="AA15142" t="s">
        <v>1018</v>
      </c>
      <c r="AB15142" t="s">
        <v>953</v>
      </c>
      <c r="AC15142" t="s">
        <v>140</v>
      </c>
      <c r="AD15142" t="s">
        <v>1047</v>
      </c>
      <c r="AE15142" t="s">
        <v>140</v>
      </c>
      <c r="AF15142" t="s">
        <v>1009</v>
      </c>
      <c r="AG15142">
        <v>59</v>
      </c>
      <c r="AH15142" t="s">
        <v>1227</v>
      </c>
      <c r="AI15142" t="s">
        <v>140</v>
      </c>
      <c r="AJ15142" t="s">
        <v>140</v>
      </c>
      <c r="AK15142" t="s">
        <v>140</v>
      </c>
      <c r="AL15142" t="s">
        <v>1010</v>
      </c>
      <c r="AM15142" t="s">
        <v>140</v>
      </c>
      <c r="AN15142" t="s">
        <v>140</v>
      </c>
      <c r="AO15142" t="s">
        <v>140</v>
      </c>
      <c r="AP15142" t="s">
        <v>140</v>
      </c>
      <c r="AQ15142">
        <v>59</v>
      </c>
      <c r="AR15142" t="s">
        <v>552</v>
      </c>
      <c r="AS15142" t="s">
        <v>869</v>
      </c>
      <c r="AT15142" t="s">
        <v>940</v>
      </c>
      <c r="AU15142" t="s">
        <v>940</v>
      </c>
      <c r="AV15142" t="s">
        <v>664</v>
      </c>
      <c r="AW15142" t="s">
        <v>140</v>
      </c>
      <c r="AX15142" t="s">
        <v>940</v>
      </c>
      <c r="AY15142" t="s">
        <v>940</v>
      </c>
      <c r="AZ15142" t="s">
        <v>940</v>
      </c>
    </row>
    <row r="15143" spans="1:52" x14ac:dyDescent="0.35">
      <c r="A15143" t="s">
        <v>24</v>
      </c>
      <c r="B15143" t="s">
        <v>1129</v>
      </c>
      <c r="C15143">
        <v>34</v>
      </c>
      <c r="D15143" t="s">
        <v>980</v>
      </c>
      <c r="E15143" t="s">
        <v>917</v>
      </c>
      <c r="F15143" t="s">
        <v>119</v>
      </c>
      <c r="G15143" t="s">
        <v>192</v>
      </c>
      <c r="H15143" t="s">
        <v>1004</v>
      </c>
      <c r="I15143" t="s">
        <v>718</v>
      </c>
      <c r="J15143" t="s">
        <v>140</v>
      </c>
      <c r="K15143" t="s">
        <v>140</v>
      </c>
      <c r="L15143" t="s">
        <v>140</v>
      </c>
      <c r="M15143">
        <v>34</v>
      </c>
      <c r="N15143" t="s">
        <v>951</v>
      </c>
      <c r="O15143" t="s">
        <v>983</v>
      </c>
      <c r="P15143" t="s">
        <v>1023</v>
      </c>
      <c r="Q15143" t="s">
        <v>140</v>
      </c>
      <c r="R15143" t="s">
        <v>140</v>
      </c>
      <c r="S15143" t="s">
        <v>140</v>
      </c>
      <c r="T15143" t="s">
        <v>140</v>
      </c>
      <c r="U15143" t="s">
        <v>140</v>
      </c>
      <c r="V15143" t="s">
        <v>140</v>
      </c>
      <c r="W15143">
        <v>34</v>
      </c>
      <c r="X15143" t="s">
        <v>205</v>
      </c>
      <c r="Y15143" t="s">
        <v>871</v>
      </c>
      <c r="Z15143" t="s">
        <v>1004</v>
      </c>
      <c r="AA15143" t="s">
        <v>1066</v>
      </c>
      <c r="AB15143" t="s">
        <v>140</v>
      </c>
      <c r="AC15143" t="s">
        <v>140</v>
      </c>
      <c r="AD15143" t="s">
        <v>107</v>
      </c>
      <c r="AE15143" t="s">
        <v>140</v>
      </c>
      <c r="AF15143" t="s">
        <v>140</v>
      </c>
      <c r="AG15143">
        <v>34</v>
      </c>
      <c r="AH15143" t="s">
        <v>572</v>
      </c>
      <c r="AI15143" t="s">
        <v>1004</v>
      </c>
      <c r="AJ15143" t="s">
        <v>1066</v>
      </c>
      <c r="AK15143" t="s">
        <v>875</v>
      </c>
      <c r="AL15143" t="s">
        <v>107</v>
      </c>
      <c r="AM15143" t="s">
        <v>140</v>
      </c>
      <c r="AN15143" t="s">
        <v>140</v>
      </c>
      <c r="AO15143" t="s">
        <v>140</v>
      </c>
      <c r="AP15143" t="s">
        <v>140</v>
      </c>
      <c r="AQ15143">
        <v>34</v>
      </c>
      <c r="AR15143" t="s">
        <v>780</v>
      </c>
      <c r="AS15143" t="s">
        <v>117</v>
      </c>
      <c r="AT15143" t="s">
        <v>1004</v>
      </c>
      <c r="AU15143" t="s">
        <v>140</v>
      </c>
      <c r="AV15143" t="s">
        <v>140</v>
      </c>
      <c r="AW15143" t="s">
        <v>140</v>
      </c>
      <c r="AX15143" t="s">
        <v>1061</v>
      </c>
      <c r="AY15143" t="s">
        <v>140</v>
      </c>
      <c r="AZ15143" t="s">
        <v>140</v>
      </c>
    </row>
    <row r="15144" spans="1:52" x14ac:dyDescent="0.35">
      <c r="A15144" t="s">
        <v>24</v>
      </c>
      <c r="B15144" t="s">
        <v>1130</v>
      </c>
      <c r="C15144">
        <v>146</v>
      </c>
      <c r="D15144" t="s">
        <v>907</v>
      </c>
      <c r="E15144" t="s">
        <v>716</v>
      </c>
      <c r="F15144" t="s">
        <v>1065</v>
      </c>
      <c r="G15144" t="s">
        <v>812</v>
      </c>
      <c r="H15144" t="s">
        <v>1062</v>
      </c>
      <c r="I15144" t="s">
        <v>1066</v>
      </c>
      <c r="J15144" t="s">
        <v>1016</v>
      </c>
      <c r="K15144" t="s">
        <v>1052</v>
      </c>
      <c r="L15144" t="s">
        <v>140</v>
      </c>
      <c r="M15144">
        <v>146</v>
      </c>
      <c r="N15144" t="s">
        <v>892</v>
      </c>
      <c r="O15144" t="s">
        <v>838</v>
      </c>
      <c r="P15144" t="s">
        <v>1043</v>
      </c>
      <c r="Q15144" t="s">
        <v>1012</v>
      </c>
      <c r="R15144" t="s">
        <v>1014</v>
      </c>
      <c r="S15144" t="s">
        <v>775</v>
      </c>
      <c r="T15144" t="s">
        <v>1066</v>
      </c>
      <c r="U15144" t="s">
        <v>140</v>
      </c>
      <c r="V15144" t="s">
        <v>140</v>
      </c>
      <c r="W15144">
        <v>146</v>
      </c>
      <c r="X15144" t="s">
        <v>1099</v>
      </c>
      <c r="Y15144" t="s">
        <v>1020</v>
      </c>
      <c r="Z15144" t="s">
        <v>1010</v>
      </c>
      <c r="AA15144" t="s">
        <v>1055</v>
      </c>
      <c r="AB15144" t="s">
        <v>1007</v>
      </c>
      <c r="AC15144" t="s">
        <v>1012</v>
      </c>
      <c r="AD15144" t="s">
        <v>1066</v>
      </c>
      <c r="AE15144" t="s">
        <v>1017</v>
      </c>
      <c r="AF15144" t="s">
        <v>140</v>
      </c>
      <c r="AG15144">
        <v>147</v>
      </c>
      <c r="AH15144" t="s">
        <v>1142</v>
      </c>
      <c r="AI15144" t="s">
        <v>140</v>
      </c>
      <c r="AJ15144" t="s">
        <v>1010</v>
      </c>
      <c r="AK15144" t="s">
        <v>1009</v>
      </c>
      <c r="AL15144" t="s">
        <v>939</v>
      </c>
      <c r="AM15144" t="s">
        <v>140</v>
      </c>
      <c r="AN15144" t="s">
        <v>140</v>
      </c>
      <c r="AO15144" t="s">
        <v>140</v>
      </c>
      <c r="AP15144" t="s">
        <v>140</v>
      </c>
      <c r="AQ15144">
        <v>146</v>
      </c>
      <c r="AR15144" t="s">
        <v>1190</v>
      </c>
      <c r="AS15144" t="s">
        <v>1023</v>
      </c>
      <c r="AT15144" t="s">
        <v>1013</v>
      </c>
      <c r="AU15144" t="s">
        <v>1012</v>
      </c>
      <c r="AV15144" t="s">
        <v>1012</v>
      </c>
      <c r="AW15144" t="s">
        <v>140</v>
      </c>
      <c r="AX15144" t="s">
        <v>1016</v>
      </c>
      <c r="AY15144" t="s">
        <v>140</v>
      </c>
      <c r="AZ15144" t="s">
        <v>1012</v>
      </c>
    </row>
    <row r="15145" spans="1:52" x14ac:dyDescent="0.35">
      <c r="A15145" t="s">
        <v>24</v>
      </c>
      <c r="B15145" t="s">
        <v>1131</v>
      </c>
      <c r="C15145">
        <v>26</v>
      </c>
      <c r="D15145" t="s">
        <v>505</v>
      </c>
      <c r="E15145" t="s">
        <v>893</v>
      </c>
      <c r="F15145" t="s">
        <v>996</v>
      </c>
      <c r="G15145" t="s">
        <v>317</v>
      </c>
      <c r="H15145" t="s">
        <v>996</v>
      </c>
      <c r="I15145" t="s">
        <v>140</v>
      </c>
      <c r="J15145" t="s">
        <v>996</v>
      </c>
      <c r="K15145" t="s">
        <v>140</v>
      </c>
      <c r="L15145" t="s">
        <v>140</v>
      </c>
      <c r="M15145">
        <v>26</v>
      </c>
      <c r="N15145" t="s">
        <v>1097</v>
      </c>
      <c r="O15145" t="s">
        <v>140</v>
      </c>
      <c r="P15145" t="s">
        <v>1044</v>
      </c>
      <c r="Q15145" t="s">
        <v>140</v>
      </c>
      <c r="R15145" t="s">
        <v>140</v>
      </c>
      <c r="S15145" t="s">
        <v>140</v>
      </c>
      <c r="T15145" t="s">
        <v>140</v>
      </c>
      <c r="U15145" t="s">
        <v>140</v>
      </c>
      <c r="V15145" t="s">
        <v>140</v>
      </c>
      <c r="W15145">
        <v>26</v>
      </c>
      <c r="X15145" t="s">
        <v>992</v>
      </c>
      <c r="Y15145" t="s">
        <v>996</v>
      </c>
      <c r="Z15145" t="s">
        <v>140</v>
      </c>
      <c r="AA15145" t="s">
        <v>961</v>
      </c>
      <c r="AB15145" t="s">
        <v>140</v>
      </c>
      <c r="AC15145" t="s">
        <v>140</v>
      </c>
      <c r="AD15145" t="s">
        <v>140</v>
      </c>
      <c r="AE15145" t="s">
        <v>140</v>
      </c>
      <c r="AF15145" t="s">
        <v>140</v>
      </c>
      <c r="AG15145">
        <v>26</v>
      </c>
      <c r="AH15145" t="s">
        <v>642</v>
      </c>
      <c r="AI15145" t="s">
        <v>140</v>
      </c>
      <c r="AJ15145" t="s">
        <v>140</v>
      </c>
      <c r="AK15145" t="s">
        <v>996</v>
      </c>
      <c r="AL15145" t="s">
        <v>1044</v>
      </c>
      <c r="AM15145" t="s">
        <v>140</v>
      </c>
      <c r="AN15145" t="s">
        <v>140</v>
      </c>
      <c r="AO15145" t="s">
        <v>140</v>
      </c>
      <c r="AP15145" t="s">
        <v>140</v>
      </c>
      <c r="AQ15145">
        <v>26</v>
      </c>
      <c r="AR15145" t="s">
        <v>90</v>
      </c>
      <c r="AS15145" t="s">
        <v>140</v>
      </c>
      <c r="AT15145" t="s">
        <v>89</v>
      </c>
      <c r="AU15145" t="s">
        <v>140</v>
      </c>
      <c r="AV15145" t="s">
        <v>140</v>
      </c>
      <c r="AW15145" t="s">
        <v>140</v>
      </c>
      <c r="AX15145" t="s">
        <v>140</v>
      </c>
      <c r="AY15145" t="s">
        <v>140</v>
      </c>
      <c r="AZ15145" t="s">
        <v>140</v>
      </c>
    </row>
    <row r="15146" spans="1:52" x14ac:dyDescent="0.35">
      <c r="A15146" t="s">
        <v>25</v>
      </c>
      <c r="B15146" t="s">
        <v>1129</v>
      </c>
      <c r="C15146">
        <v>23</v>
      </c>
      <c r="D15146" t="s">
        <v>588</v>
      </c>
      <c r="E15146" t="s">
        <v>1102</v>
      </c>
      <c r="F15146" t="s">
        <v>1056</v>
      </c>
      <c r="G15146" t="s">
        <v>360</v>
      </c>
      <c r="H15146" t="s">
        <v>1095</v>
      </c>
      <c r="I15146" t="s">
        <v>140</v>
      </c>
      <c r="J15146" t="s">
        <v>345</v>
      </c>
      <c r="K15146" t="s">
        <v>716</v>
      </c>
      <c r="L15146" t="s">
        <v>140</v>
      </c>
      <c r="M15146">
        <v>23</v>
      </c>
      <c r="N15146" t="s">
        <v>861</v>
      </c>
      <c r="O15146" t="s">
        <v>1052</v>
      </c>
      <c r="P15146" t="s">
        <v>97</v>
      </c>
      <c r="Q15146" t="s">
        <v>345</v>
      </c>
      <c r="R15146" t="s">
        <v>140</v>
      </c>
      <c r="S15146" t="s">
        <v>140</v>
      </c>
      <c r="T15146" t="s">
        <v>140</v>
      </c>
      <c r="U15146" t="s">
        <v>140</v>
      </c>
      <c r="V15146" t="s">
        <v>140</v>
      </c>
      <c r="W15146">
        <v>23</v>
      </c>
      <c r="X15146" t="s">
        <v>1086</v>
      </c>
      <c r="Y15146" t="s">
        <v>1095</v>
      </c>
      <c r="Z15146" t="s">
        <v>140</v>
      </c>
      <c r="AA15146" t="s">
        <v>140</v>
      </c>
      <c r="AB15146" t="s">
        <v>345</v>
      </c>
      <c r="AC15146" t="s">
        <v>140</v>
      </c>
      <c r="AD15146" t="s">
        <v>140</v>
      </c>
      <c r="AE15146" t="s">
        <v>140</v>
      </c>
      <c r="AF15146" t="s">
        <v>140</v>
      </c>
      <c r="AG15146">
        <v>23</v>
      </c>
      <c r="AH15146" t="s">
        <v>410</v>
      </c>
      <c r="AI15146" t="s">
        <v>140</v>
      </c>
      <c r="AJ15146" t="s">
        <v>140</v>
      </c>
      <c r="AK15146" t="s">
        <v>345</v>
      </c>
      <c r="AL15146" t="s">
        <v>107</v>
      </c>
      <c r="AM15146" t="s">
        <v>140</v>
      </c>
      <c r="AN15146" t="s">
        <v>140</v>
      </c>
      <c r="AO15146" t="s">
        <v>345</v>
      </c>
      <c r="AP15146" t="s">
        <v>140</v>
      </c>
      <c r="AQ15146">
        <v>23</v>
      </c>
      <c r="AR15146" t="s">
        <v>108</v>
      </c>
      <c r="AS15146" t="s">
        <v>977</v>
      </c>
      <c r="AT15146" t="s">
        <v>140</v>
      </c>
      <c r="AU15146" t="s">
        <v>1052</v>
      </c>
      <c r="AV15146" t="s">
        <v>140</v>
      </c>
      <c r="AW15146" t="s">
        <v>140</v>
      </c>
      <c r="AX15146" t="s">
        <v>140</v>
      </c>
      <c r="AY15146" t="s">
        <v>140</v>
      </c>
      <c r="AZ15146" t="s">
        <v>140</v>
      </c>
    </row>
    <row r="15147" spans="1:52" x14ac:dyDescent="0.35">
      <c r="A15147" t="s">
        <v>25</v>
      </c>
      <c r="B15147" t="s">
        <v>1130</v>
      </c>
      <c r="C15147">
        <v>162</v>
      </c>
      <c r="D15147" t="s">
        <v>171</v>
      </c>
      <c r="E15147" t="s">
        <v>785</v>
      </c>
      <c r="F15147" t="s">
        <v>123</v>
      </c>
      <c r="G15147" t="s">
        <v>917</v>
      </c>
      <c r="H15147" t="s">
        <v>1056</v>
      </c>
      <c r="I15147" t="s">
        <v>1018</v>
      </c>
      <c r="J15147" t="s">
        <v>775</v>
      </c>
      <c r="K15147" t="s">
        <v>140</v>
      </c>
      <c r="L15147" t="s">
        <v>1020</v>
      </c>
      <c r="M15147">
        <v>162</v>
      </c>
      <c r="N15147" t="s">
        <v>748</v>
      </c>
      <c r="O15147" t="s">
        <v>1052</v>
      </c>
      <c r="P15147" t="s">
        <v>1052</v>
      </c>
      <c r="Q15147" t="s">
        <v>869</v>
      </c>
      <c r="R15147" t="s">
        <v>140</v>
      </c>
      <c r="S15147" t="s">
        <v>940</v>
      </c>
      <c r="T15147" t="s">
        <v>140</v>
      </c>
      <c r="U15147" t="s">
        <v>140</v>
      </c>
      <c r="V15147" t="s">
        <v>140</v>
      </c>
      <c r="W15147">
        <v>162</v>
      </c>
      <c r="X15147" t="s">
        <v>520</v>
      </c>
      <c r="Y15147" t="s">
        <v>89</v>
      </c>
      <c r="Z15147" t="s">
        <v>1098</v>
      </c>
      <c r="AA15147" t="s">
        <v>1068</v>
      </c>
      <c r="AB15147" t="s">
        <v>940</v>
      </c>
      <c r="AC15147" t="s">
        <v>1016</v>
      </c>
      <c r="AD15147" t="s">
        <v>1050</v>
      </c>
      <c r="AE15147" t="s">
        <v>1063</v>
      </c>
      <c r="AF15147" t="s">
        <v>140</v>
      </c>
      <c r="AG15147">
        <v>162</v>
      </c>
      <c r="AH15147" t="s">
        <v>1153</v>
      </c>
      <c r="AI15147" t="s">
        <v>775</v>
      </c>
      <c r="AJ15147" t="s">
        <v>775</v>
      </c>
      <c r="AK15147" t="s">
        <v>775</v>
      </c>
      <c r="AL15147" t="s">
        <v>660</v>
      </c>
      <c r="AM15147" t="s">
        <v>1013</v>
      </c>
      <c r="AN15147" t="s">
        <v>140</v>
      </c>
      <c r="AO15147" t="s">
        <v>140</v>
      </c>
      <c r="AP15147" t="s">
        <v>140</v>
      </c>
      <c r="AQ15147">
        <v>162</v>
      </c>
      <c r="AR15147" t="s">
        <v>1157</v>
      </c>
      <c r="AS15147" t="s">
        <v>940</v>
      </c>
      <c r="AT15147" t="s">
        <v>140</v>
      </c>
      <c r="AU15147" t="s">
        <v>1021</v>
      </c>
      <c r="AV15147" t="s">
        <v>140</v>
      </c>
      <c r="AW15147" t="s">
        <v>140</v>
      </c>
      <c r="AX15147" t="s">
        <v>1021</v>
      </c>
      <c r="AY15147" t="s">
        <v>1016</v>
      </c>
      <c r="AZ15147" t="s">
        <v>1073</v>
      </c>
    </row>
    <row r="15148" spans="1:52" x14ac:dyDescent="0.35">
      <c r="A15148" t="s">
        <v>25</v>
      </c>
      <c r="B15148" t="s">
        <v>1131</v>
      </c>
      <c r="C15148">
        <v>19</v>
      </c>
      <c r="D15148" t="s">
        <v>578</v>
      </c>
      <c r="E15148" t="s">
        <v>515</v>
      </c>
      <c r="F15148" t="s">
        <v>269</v>
      </c>
      <c r="G15148" t="s">
        <v>97</v>
      </c>
      <c r="H15148" t="s">
        <v>127</v>
      </c>
      <c r="I15148" t="s">
        <v>103</v>
      </c>
      <c r="J15148" t="s">
        <v>140</v>
      </c>
      <c r="K15148" t="s">
        <v>515</v>
      </c>
      <c r="L15148" t="s">
        <v>515</v>
      </c>
      <c r="M15148">
        <v>19</v>
      </c>
      <c r="N15148" t="s">
        <v>100</v>
      </c>
      <c r="O15148" t="s">
        <v>140</v>
      </c>
      <c r="P15148" t="s">
        <v>140</v>
      </c>
      <c r="Q15148" t="s">
        <v>99</v>
      </c>
      <c r="R15148" t="s">
        <v>140</v>
      </c>
      <c r="S15148" t="s">
        <v>140</v>
      </c>
      <c r="T15148" t="s">
        <v>140</v>
      </c>
      <c r="U15148" t="s">
        <v>140</v>
      </c>
      <c r="V15148" t="s">
        <v>140</v>
      </c>
      <c r="W15148">
        <v>19</v>
      </c>
      <c r="X15148" t="s">
        <v>1081</v>
      </c>
      <c r="Y15148" t="s">
        <v>140</v>
      </c>
      <c r="Z15148" t="s">
        <v>140</v>
      </c>
      <c r="AA15148" t="s">
        <v>140</v>
      </c>
      <c r="AB15148" t="s">
        <v>1080</v>
      </c>
      <c r="AC15148" t="s">
        <v>140</v>
      </c>
      <c r="AD15148" t="s">
        <v>140</v>
      </c>
      <c r="AE15148" t="s">
        <v>140</v>
      </c>
      <c r="AF15148" t="s">
        <v>140</v>
      </c>
      <c r="AG15148">
        <v>19</v>
      </c>
      <c r="AH15148" t="s">
        <v>120</v>
      </c>
      <c r="AI15148" t="s">
        <v>515</v>
      </c>
      <c r="AJ15148" t="s">
        <v>99</v>
      </c>
      <c r="AK15148" t="s">
        <v>140</v>
      </c>
      <c r="AL15148" t="s">
        <v>1060</v>
      </c>
      <c r="AM15148" t="s">
        <v>140</v>
      </c>
      <c r="AN15148" t="s">
        <v>140</v>
      </c>
      <c r="AO15148" t="s">
        <v>140</v>
      </c>
      <c r="AP15148" t="s">
        <v>140</v>
      </c>
      <c r="AQ15148">
        <v>19</v>
      </c>
      <c r="AR15148" t="s">
        <v>177</v>
      </c>
      <c r="AS15148" t="s">
        <v>140</v>
      </c>
      <c r="AT15148" t="s">
        <v>140</v>
      </c>
      <c r="AU15148" t="s">
        <v>140</v>
      </c>
      <c r="AV15148" t="s">
        <v>140</v>
      </c>
      <c r="AW15148" t="s">
        <v>140</v>
      </c>
      <c r="AX15148" t="s">
        <v>140</v>
      </c>
      <c r="AY15148" t="s">
        <v>140</v>
      </c>
      <c r="AZ15148" t="s">
        <v>140</v>
      </c>
    </row>
    <row r="15149" spans="1:52" x14ac:dyDescent="0.35">
      <c r="A15149" t="s">
        <v>26</v>
      </c>
      <c r="B15149" t="s">
        <v>1129</v>
      </c>
      <c r="C15149">
        <v>20</v>
      </c>
      <c r="D15149" t="s">
        <v>623</v>
      </c>
      <c r="E15149" t="s">
        <v>504</v>
      </c>
      <c r="F15149" t="s">
        <v>1049</v>
      </c>
      <c r="G15149" t="s">
        <v>681</v>
      </c>
      <c r="H15149" t="s">
        <v>1060</v>
      </c>
      <c r="I15149" t="s">
        <v>824</v>
      </c>
      <c r="J15149" t="s">
        <v>140</v>
      </c>
      <c r="K15149" t="s">
        <v>140</v>
      </c>
      <c r="L15149" t="s">
        <v>140</v>
      </c>
      <c r="M15149">
        <v>20</v>
      </c>
      <c r="N15149" t="s">
        <v>432</v>
      </c>
      <c r="O15149" t="s">
        <v>867</v>
      </c>
      <c r="P15149" t="s">
        <v>527</v>
      </c>
      <c r="Q15149" t="s">
        <v>140</v>
      </c>
      <c r="R15149" t="s">
        <v>140</v>
      </c>
      <c r="S15149" t="s">
        <v>140</v>
      </c>
      <c r="T15149" t="s">
        <v>140</v>
      </c>
      <c r="U15149" t="s">
        <v>140</v>
      </c>
      <c r="V15149" t="s">
        <v>140</v>
      </c>
      <c r="W15149">
        <v>20</v>
      </c>
      <c r="X15149" t="s">
        <v>1155</v>
      </c>
      <c r="Y15149" t="s">
        <v>93</v>
      </c>
      <c r="Z15149" t="s">
        <v>140</v>
      </c>
      <c r="AA15149" t="s">
        <v>1058</v>
      </c>
      <c r="AB15149" t="s">
        <v>140</v>
      </c>
      <c r="AC15149" t="s">
        <v>140</v>
      </c>
      <c r="AD15149" t="s">
        <v>140</v>
      </c>
      <c r="AE15149" t="s">
        <v>140</v>
      </c>
      <c r="AF15149" t="s">
        <v>140</v>
      </c>
      <c r="AG15149">
        <v>20</v>
      </c>
      <c r="AH15149" t="s">
        <v>512</v>
      </c>
      <c r="AI15149" t="s">
        <v>919</v>
      </c>
      <c r="AJ15149" t="s">
        <v>527</v>
      </c>
      <c r="AK15149" t="s">
        <v>1060</v>
      </c>
      <c r="AL15149" t="s">
        <v>140</v>
      </c>
      <c r="AM15149" t="s">
        <v>824</v>
      </c>
      <c r="AN15149" t="s">
        <v>140</v>
      </c>
      <c r="AO15149" t="s">
        <v>140</v>
      </c>
      <c r="AP15149" t="s">
        <v>140</v>
      </c>
      <c r="AQ15149">
        <v>20</v>
      </c>
      <c r="AR15149" t="s">
        <v>1077</v>
      </c>
      <c r="AS15149" t="s">
        <v>527</v>
      </c>
      <c r="AT15149" t="s">
        <v>527</v>
      </c>
      <c r="AU15149" t="s">
        <v>919</v>
      </c>
      <c r="AV15149" t="s">
        <v>140</v>
      </c>
      <c r="AW15149" t="s">
        <v>140</v>
      </c>
      <c r="AX15149" t="s">
        <v>140</v>
      </c>
      <c r="AY15149" t="s">
        <v>140</v>
      </c>
      <c r="AZ15149" t="s">
        <v>140</v>
      </c>
    </row>
    <row r="15150" spans="1:52" x14ac:dyDescent="0.35">
      <c r="A15150" t="s">
        <v>26</v>
      </c>
      <c r="B15150" t="s">
        <v>1130</v>
      </c>
      <c r="C15150">
        <v>137</v>
      </c>
      <c r="D15150" t="s">
        <v>682</v>
      </c>
      <c r="E15150" t="s">
        <v>371</v>
      </c>
      <c r="F15150" t="s">
        <v>147</v>
      </c>
      <c r="G15150" t="s">
        <v>518</v>
      </c>
      <c r="H15150" t="s">
        <v>950</v>
      </c>
      <c r="I15150" t="s">
        <v>869</v>
      </c>
      <c r="J15150" t="s">
        <v>1050</v>
      </c>
      <c r="K15150" t="s">
        <v>1098</v>
      </c>
      <c r="L15150" t="s">
        <v>140</v>
      </c>
      <c r="M15150">
        <v>137</v>
      </c>
      <c r="N15150" t="s">
        <v>370</v>
      </c>
      <c r="O15150" t="s">
        <v>1048</v>
      </c>
      <c r="P15150" t="s">
        <v>1047</v>
      </c>
      <c r="Q15150" t="s">
        <v>1060</v>
      </c>
      <c r="R15150" t="s">
        <v>1017</v>
      </c>
      <c r="S15150" t="s">
        <v>1016</v>
      </c>
      <c r="T15150" t="s">
        <v>1013</v>
      </c>
      <c r="U15150" t="s">
        <v>140</v>
      </c>
      <c r="V15150" t="s">
        <v>140</v>
      </c>
      <c r="W15150">
        <v>137</v>
      </c>
      <c r="X15150" t="s">
        <v>670</v>
      </c>
      <c r="Y15150" t="s">
        <v>1070</v>
      </c>
      <c r="Z15150" t="s">
        <v>1020</v>
      </c>
      <c r="AA15150" t="s">
        <v>1066</v>
      </c>
      <c r="AB15150" t="s">
        <v>733</v>
      </c>
      <c r="AC15150" t="s">
        <v>1014</v>
      </c>
      <c r="AD15150" t="s">
        <v>1007</v>
      </c>
      <c r="AE15150" t="s">
        <v>1054</v>
      </c>
      <c r="AF15150" t="s">
        <v>1013</v>
      </c>
      <c r="AG15150">
        <v>137</v>
      </c>
      <c r="AH15150" t="s">
        <v>1112</v>
      </c>
      <c r="AI15150" t="s">
        <v>1066</v>
      </c>
      <c r="AJ15150" t="s">
        <v>949</v>
      </c>
      <c r="AK15150" t="s">
        <v>1012</v>
      </c>
      <c r="AL15150" t="s">
        <v>1011</v>
      </c>
      <c r="AM15150" t="s">
        <v>1063</v>
      </c>
      <c r="AN15150" t="s">
        <v>140</v>
      </c>
      <c r="AO15150" t="s">
        <v>140</v>
      </c>
      <c r="AP15150" t="s">
        <v>140</v>
      </c>
      <c r="AQ15150">
        <v>137</v>
      </c>
      <c r="AR15150" t="s">
        <v>1086</v>
      </c>
      <c r="AS15150" t="s">
        <v>996</v>
      </c>
      <c r="AT15150" t="s">
        <v>1055</v>
      </c>
      <c r="AU15150" t="s">
        <v>345</v>
      </c>
      <c r="AV15150" t="s">
        <v>1063</v>
      </c>
      <c r="AW15150" t="s">
        <v>140</v>
      </c>
      <c r="AX15150" t="s">
        <v>949</v>
      </c>
      <c r="AY15150" t="s">
        <v>140</v>
      </c>
      <c r="AZ15150" t="s">
        <v>1013</v>
      </c>
    </row>
    <row r="15151" spans="1:52" x14ac:dyDescent="0.35">
      <c r="A15151" t="s">
        <v>26</v>
      </c>
      <c r="B15151" t="s">
        <v>1131</v>
      </c>
      <c r="C15151">
        <v>45</v>
      </c>
      <c r="D15151" t="s">
        <v>246</v>
      </c>
      <c r="E15151" t="s">
        <v>1095</v>
      </c>
      <c r="F15151" t="s">
        <v>1068</v>
      </c>
      <c r="G15151" t="s">
        <v>451</v>
      </c>
      <c r="H15151" t="s">
        <v>1047</v>
      </c>
      <c r="I15151" t="s">
        <v>1020</v>
      </c>
      <c r="J15151" t="s">
        <v>140</v>
      </c>
      <c r="K15151" t="s">
        <v>1060</v>
      </c>
      <c r="L15151" t="s">
        <v>140</v>
      </c>
      <c r="M15151">
        <v>45</v>
      </c>
      <c r="N15151" t="s">
        <v>804</v>
      </c>
      <c r="O15151" t="s">
        <v>89</v>
      </c>
      <c r="P15151" t="s">
        <v>1044</v>
      </c>
      <c r="Q15151" t="s">
        <v>317</v>
      </c>
      <c r="R15151" t="s">
        <v>140</v>
      </c>
      <c r="S15151" t="s">
        <v>140</v>
      </c>
      <c r="T15151" t="s">
        <v>1054</v>
      </c>
      <c r="U15151" t="s">
        <v>140</v>
      </c>
      <c r="V15151" t="s">
        <v>140</v>
      </c>
      <c r="W15151">
        <v>45</v>
      </c>
      <c r="X15151" t="s">
        <v>753</v>
      </c>
      <c r="Y15151" t="s">
        <v>1023</v>
      </c>
      <c r="Z15151" t="s">
        <v>140</v>
      </c>
      <c r="AA15151" t="s">
        <v>954</v>
      </c>
      <c r="AB15151" t="s">
        <v>917</v>
      </c>
      <c r="AC15151" t="s">
        <v>140</v>
      </c>
      <c r="AD15151" t="s">
        <v>1062</v>
      </c>
      <c r="AE15151" t="s">
        <v>140</v>
      </c>
      <c r="AF15151" t="s">
        <v>140</v>
      </c>
      <c r="AG15151">
        <v>45</v>
      </c>
      <c r="AH15151" t="s">
        <v>1200</v>
      </c>
      <c r="AI15151" t="s">
        <v>140</v>
      </c>
      <c r="AJ15151" t="s">
        <v>1054</v>
      </c>
      <c r="AK15151" t="s">
        <v>140</v>
      </c>
      <c r="AL15151" t="s">
        <v>1054</v>
      </c>
      <c r="AM15151" t="s">
        <v>140</v>
      </c>
      <c r="AN15151" t="s">
        <v>140</v>
      </c>
      <c r="AO15151" t="s">
        <v>140</v>
      </c>
      <c r="AP15151" t="s">
        <v>140</v>
      </c>
      <c r="AQ15151">
        <v>45</v>
      </c>
      <c r="AR15151" t="s">
        <v>1175</v>
      </c>
      <c r="AS15151" t="s">
        <v>515</v>
      </c>
      <c r="AT15151" t="s">
        <v>1054</v>
      </c>
      <c r="AU15151" t="s">
        <v>1044</v>
      </c>
      <c r="AV15151" t="s">
        <v>1054</v>
      </c>
      <c r="AW15151" t="s">
        <v>140</v>
      </c>
      <c r="AX15151" t="s">
        <v>915</v>
      </c>
      <c r="AY15151" t="s">
        <v>140</v>
      </c>
      <c r="AZ15151" t="s">
        <v>140</v>
      </c>
    </row>
    <row r="15152" spans="1:52" x14ac:dyDescent="0.35">
      <c r="A15152" t="s">
        <v>27</v>
      </c>
      <c r="B15152" t="s">
        <v>1129</v>
      </c>
      <c r="C15152">
        <v>7</v>
      </c>
      <c r="D15152" t="s">
        <v>508</v>
      </c>
      <c r="E15152" t="s">
        <v>724</v>
      </c>
      <c r="F15152" t="s">
        <v>87</v>
      </c>
      <c r="G15152" t="s">
        <v>140</v>
      </c>
      <c r="H15152" t="s">
        <v>140</v>
      </c>
      <c r="I15152" t="s">
        <v>140</v>
      </c>
      <c r="J15152" t="s">
        <v>967</v>
      </c>
      <c r="K15152" t="s">
        <v>140</v>
      </c>
      <c r="L15152" t="s">
        <v>140</v>
      </c>
      <c r="M15152">
        <v>7</v>
      </c>
      <c r="N15152" t="s">
        <v>1081</v>
      </c>
      <c r="O15152" t="s">
        <v>87</v>
      </c>
      <c r="P15152" t="s">
        <v>140</v>
      </c>
      <c r="Q15152" t="s">
        <v>140</v>
      </c>
      <c r="R15152" t="s">
        <v>967</v>
      </c>
      <c r="S15152" t="s">
        <v>140</v>
      </c>
      <c r="T15152" t="s">
        <v>140</v>
      </c>
      <c r="U15152" t="s">
        <v>140</v>
      </c>
      <c r="V15152" t="s">
        <v>140</v>
      </c>
      <c r="W15152">
        <v>7</v>
      </c>
      <c r="X15152" t="s">
        <v>1005</v>
      </c>
      <c r="Y15152" t="s">
        <v>140</v>
      </c>
      <c r="Z15152" t="s">
        <v>967</v>
      </c>
      <c r="AA15152" t="s">
        <v>140</v>
      </c>
      <c r="AB15152" t="s">
        <v>140</v>
      </c>
      <c r="AC15152" t="s">
        <v>140</v>
      </c>
      <c r="AD15152" t="s">
        <v>140</v>
      </c>
      <c r="AE15152" t="s">
        <v>140</v>
      </c>
      <c r="AF15152" t="s">
        <v>140</v>
      </c>
      <c r="AG15152">
        <v>7</v>
      </c>
      <c r="AH15152" t="s">
        <v>1005</v>
      </c>
      <c r="AI15152" t="s">
        <v>140</v>
      </c>
      <c r="AJ15152" t="s">
        <v>140</v>
      </c>
      <c r="AK15152" t="s">
        <v>140</v>
      </c>
      <c r="AL15152" t="s">
        <v>140</v>
      </c>
      <c r="AM15152" t="s">
        <v>140</v>
      </c>
      <c r="AN15152" t="s">
        <v>140</v>
      </c>
      <c r="AO15152" t="s">
        <v>140</v>
      </c>
      <c r="AP15152" t="s">
        <v>967</v>
      </c>
      <c r="AQ15152">
        <v>7</v>
      </c>
      <c r="AR15152" t="s">
        <v>1005</v>
      </c>
      <c r="AS15152" t="s">
        <v>140</v>
      </c>
      <c r="AT15152" t="s">
        <v>140</v>
      </c>
      <c r="AU15152" t="s">
        <v>140</v>
      </c>
      <c r="AV15152" t="s">
        <v>140</v>
      </c>
      <c r="AW15152" t="s">
        <v>140</v>
      </c>
      <c r="AX15152" t="s">
        <v>140</v>
      </c>
      <c r="AY15152" t="s">
        <v>140</v>
      </c>
      <c r="AZ15152" t="s">
        <v>967</v>
      </c>
    </row>
    <row r="15153" spans="1:52" x14ac:dyDescent="0.35">
      <c r="A15153" t="s">
        <v>27</v>
      </c>
      <c r="B15153" t="s">
        <v>1130</v>
      </c>
      <c r="C15153">
        <v>171</v>
      </c>
      <c r="D15153" t="s">
        <v>276</v>
      </c>
      <c r="E15153" t="s">
        <v>897</v>
      </c>
      <c r="F15153" t="s">
        <v>903</v>
      </c>
      <c r="G15153" t="s">
        <v>788</v>
      </c>
      <c r="H15153" t="s">
        <v>919</v>
      </c>
      <c r="I15153" t="s">
        <v>664</v>
      </c>
      <c r="J15153" t="s">
        <v>1068</v>
      </c>
      <c r="K15153" t="s">
        <v>775</v>
      </c>
      <c r="L15153" t="s">
        <v>1011</v>
      </c>
      <c r="M15153">
        <v>171</v>
      </c>
      <c r="N15153" t="s">
        <v>986</v>
      </c>
      <c r="O15153" t="s">
        <v>515</v>
      </c>
      <c r="P15153" t="s">
        <v>775</v>
      </c>
      <c r="Q15153" t="s">
        <v>1063</v>
      </c>
      <c r="R15153" t="s">
        <v>140</v>
      </c>
      <c r="S15153" t="s">
        <v>1009</v>
      </c>
      <c r="T15153" t="s">
        <v>939</v>
      </c>
      <c r="U15153" t="s">
        <v>140</v>
      </c>
      <c r="V15153" t="s">
        <v>1021</v>
      </c>
      <c r="W15153">
        <v>171</v>
      </c>
      <c r="X15153" t="s">
        <v>132</v>
      </c>
      <c r="Y15153" t="s">
        <v>1043</v>
      </c>
      <c r="Z15153" t="s">
        <v>1009</v>
      </c>
      <c r="AA15153" t="s">
        <v>1098</v>
      </c>
      <c r="AB15153" t="s">
        <v>1098</v>
      </c>
      <c r="AC15153" t="s">
        <v>140</v>
      </c>
      <c r="AD15153" t="s">
        <v>1073</v>
      </c>
      <c r="AE15153" t="s">
        <v>1012</v>
      </c>
      <c r="AF15153" t="s">
        <v>140</v>
      </c>
      <c r="AG15153">
        <v>171</v>
      </c>
      <c r="AH15153" t="s">
        <v>933</v>
      </c>
      <c r="AI15153" t="s">
        <v>1066</v>
      </c>
      <c r="AJ15153" t="s">
        <v>1019</v>
      </c>
      <c r="AK15153" t="s">
        <v>1019</v>
      </c>
      <c r="AL15153" t="s">
        <v>1098</v>
      </c>
      <c r="AM15153" t="s">
        <v>1014</v>
      </c>
      <c r="AN15153" t="s">
        <v>140</v>
      </c>
      <c r="AO15153" t="s">
        <v>140</v>
      </c>
      <c r="AP15153" t="s">
        <v>140</v>
      </c>
      <c r="AQ15153">
        <v>171</v>
      </c>
      <c r="AR15153" t="s">
        <v>90</v>
      </c>
      <c r="AS15153" t="s">
        <v>1050</v>
      </c>
      <c r="AT15153" t="s">
        <v>1016</v>
      </c>
      <c r="AU15153" t="s">
        <v>1014</v>
      </c>
      <c r="AV15153" t="s">
        <v>1058</v>
      </c>
      <c r="AW15153" t="s">
        <v>140</v>
      </c>
      <c r="AX15153" t="s">
        <v>775</v>
      </c>
      <c r="AY15153" t="s">
        <v>1012</v>
      </c>
      <c r="AZ15153" t="s">
        <v>1009</v>
      </c>
    </row>
    <row r="15154" spans="1:52" x14ac:dyDescent="0.35">
      <c r="A15154" t="s">
        <v>27</v>
      </c>
      <c r="B15154" t="s">
        <v>1131</v>
      </c>
      <c r="C15154">
        <v>26</v>
      </c>
      <c r="D15154" t="s">
        <v>819</v>
      </c>
      <c r="E15154" t="s">
        <v>107</v>
      </c>
      <c r="F15154" t="s">
        <v>1085</v>
      </c>
      <c r="G15154" t="s">
        <v>595</v>
      </c>
      <c r="H15154" t="s">
        <v>140</v>
      </c>
      <c r="I15154" t="s">
        <v>801</v>
      </c>
      <c r="J15154" t="s">
        <v>140</v>
      </c>
      <c r="K15154" t="s">
        <v>140</v>
      </c>
      <c r="L15154" t="s">
        <v>1066</v>
      </c>
      <c r="M15154">
        <v>26</v>
      </c>
      <c r="N15154" t="s">
        <v>270</v>
      </c>
      <c r="O15154" t="s">
        <v>140</v>
      </c>
      <c r="P15154" t="s">
        <v>269</v>
      </c>
      <c r="Q15154" t="s">
        <v>140</v>
      </c>
      <c r="R15154" t="s">
        <v>140</v>
      </c>
      <c r="S15154" t="s">
        <v>140</v>
      </c>
      <c r="T15154" t="s">
        <v>140</v>
      </c>
      <c r="U15154" t="s">
        <v>140</v>
      </c>
      <c r="V15154" t="s">
        <v>140</v>
      </c>
      <c r="W15154">
        <v>26</v>
      </c>
      <c r="X15154" t="s">
        <v>177</v>
      </c>
      <c r="Y15154" t="s">
        <v>140</v>
      </c>
      <c r="Z15154" t="s">
        <v>140</v>
      </c>
      <c r="AA15154" t="s">
        <v>140</v>
      </c>
      <c r="AB15154" t="s">
        <v>140</v>
      </c>
      <c r="AC15154" t="s">
        <v>140</v>
      </c>
      <c r="AD15154" t="s">
        <v>140</v>
      </c>
      <c r="AE15154" t="s">
        <v>140</v>
      </c>
      <c r="AF15154" t="s">
        <v>140</v>
      </c>
      <c r="AG15154">
        <v>26</v>
      </c>
      <c r="AH15154" t="s">
        <v>177</v>
      </c>
      <c r="AI15154" t="s">
        <v>140</v>
      </c>
      <c r="AJ15154" t="s">
        <v>140</v>
      </c>
      <c r="AK15154" t="s">
        <v>140</v>
      </c>
      <c r="AL15154" t="s">
        <v>140</v>
      </c>
      <c r="AM15154" t="s">
        <v>140</v>
      </c>
      <c r="AN15154" t="s">
        <v>140</v>
      </c>
      <c r="AO15154" t="s">
        <v>140</v>
      </c>
      <c r="AP15154" t="s">
        <v>140</v>
      </c>
      <c r="AQ15154">
        <v>26</v>
      </c>
      <c r="AR15154" t="s">
        <v>1183</v>
      </c>
      <c r="AS15154" t="s">
        <v>1043</v>
      </c>
      <c r="AT15154" t="s">
        <v>140</v>
      </c>
      <c r="AU15154" t="s">
        <v>140</v>
      </c>
      <c r="AV15154" t="s">
        <v>140</v>
      </c>
      <c r="AW15154" t="s">
        <v>140</v>
      </c>
      <c r="AX15154" t="s">
        <v>140</v>
      </c>
      <c r="AY15154" t="s">
        <v>140</v>
      </c>
      <c r="AZ15154" t="s">
        <v>140</v>
      </c>
    </row>
    <row r="15155" spans="1:52" x14ac:dyDescent="0.35">
      <c r="A15155" t="s">
        <v>28</v>
      </c>
      <c r="B15155" t="s">
        <v>1129</v>
      </c>
      <c r="C15155">
        <v>34</v>
      </c>
      <c r="D15155" t="s">
        <v>152</v>
      </c>
      <c r="E15155" t="s">
        <v>1058</v>
      </c>
      <c r="F15155" t="s">
        <v>729</v>
      </c>
      <c r="G15155" t="s">
        <v>376</v>
      </c>
      <c r="H15155" t="s">
        <v>1073</v>
      </c>
      <c r="I15155" t="s">
        <v>1098</v>
      </c>
      <c r="J15155" t="s">
        <v>939</v>
      </c>
      <c r="K15155" t="s">
        <v>140</v>
      </c>
      <c r="L15155" t="s">
        <v>140</v>
      </c>
      <c r="M15155">
        <v>34</v>
      </c>
      <c r="N15155" t="s">
        <v>519</v>
      </c>
      <c r="O15155" t="s">
        <v>187</v>
      </c>
      <c r="P15155" t="s">
        <v>824</v>
      </c>
      <c r="Q15155" t="s">
        <v>140</v>
      </c>
      <c r="R15155" t="s">
        <v>140</v>
      </c>
      <c r="S15155" t="s">
        <v>140</v>
      </c>
      <c r="T15155" t="s">
        <v>1058</v>
      </c>
      <c r="U15155" t="s">
        <v>140</v>
      </c>
      <c r="V15155" t="s">
        <v>140</v>
      </c>
      <c r="W15155">
        <v>34</v>
      </c>
      <c r="X15155" t="s">
        <v>66</v>
      </c>
      <c r="Y15155" t="s">
        <v>113</v>
      </c>
      <c r="Z15155" t="s">
        <v>140</v>
      </c>
      <c r="AA15155" t="s">
        <v>939</v>
      </c>
      <c r="AB15155" t="s">
        <v>988</v>
      </c>
      <c r="AC15155" t="s">
        <v>140</v>
      </c>
      <c r="AD15155" t="s">
        <v>756</v>
      </c>
      <c r="AE15155" t="s">
        <v>140</v>
      </c>
      <c r="AF15155" t="s">
        <v>140</v>
      </c>
      <c r="AG15155">
        <v>34</v>
      </c>
      <c r="AH15155" t="s">
        <v>1162</v>
      </c>
      <c r="AI15155" t="s">
        <v>405</v>
      </c>
      <c r="AJ15155" t="s">
        <v>140</v>
      </c>
      <c r="AK15155" t="s">
        <v>140</v>
      </c>
      <c r="AL15155" t="s">
        <v>1053</v>
      </c>
      <c r="AM15155" t="s">
        <v>939</v>
      </c>
      <c r="AN15155" t="s">
        <v>140</v>
      </c>
      <c r="AO15155" t="s">
        <v>140</v>
      </c>
      <c r="AP15155" t="s">
        <v>140</v>
      </c>
      <c r="AQ15155">
        <v>34</v>
      </c>
      <c r="AR15155" t="s">
        <v>82</v>
      </c>
      <c r="AS15155" t="s">
        <v>1049</v>
      </c>
      <c r="AT15155" t="s">
        <v>394</v>
      </c>
      <c r="AU15155" t="s">
        <v>988</v>
      </c>
      <c r="AV15155" t="s">
        <v>140</v>
      </c>
      <c r="AW15155" t="s">
        <v>140</v>
      </c>
      <c r="AX15155" t="s">
        <v>1044</v>
      </c>
      <c r="AY15155" t="s">
        <v>140</v>
      </c>
      <c r="AZ15155" t="s">
        <v>515</v>
      </c>
    </row>
    <row r="15156" spans="1:52" x14ac:dyDescent="0.35">
      <c r="A15156" t="s">
        <v>28</v>
      </c>
      <c r="B15156" t="s">
        <v>1130</v>
      </c>
      <c r="C15156">
        <v>147</v>
      </c>
      <c r="D15156" t="s">
        <v>252</v>
      </c>
      <c r="E15156" t="s">
        <v>929</v>
      </c>
      <c r="F15156" t="s">
        <v>785</v>
      </c>
      <c r="G15156" t="s">
        <v>192</v>
      </c>
      <c r="H15156" t="s">
        <v>949</v>
      </c>
      <c r="I15156" t="s">
        <v>574</v>
      </c>
      <c r="J15156" t="s">
        <v>1098</v>
      </c>
      <c r="K15156" t="s">
        <v>1021</v>
      </c>
      <c r="L15156" t="s">
        <v>1054</v>
      </c>
      <c r="M15156">
        <v>147</v>
      </c>
      <c r="N15156" t="s">
        <v>122</v>
      </c>
      <c r="O15156" t="s">
        <v>1052</v>
      </c>
      <c r="P15156" t="s">
        <v>775</v>
      </c>
      <c r="Q15156" t="s">
        <v>1046</v>
      </c>
      <c r="R15156" t="s">
        <v>140</v>
      </c>
      <c r="S15156" t="s">
        <v>1014</v>
      </c>
      <c r="T15156" t="s">
        <v>1020</v>
      </c>
      <c r="U15156" t="s">
        <v>140</v>
      </c>
      <c r="V15156" t="s">
        <v>140</v>
      </c>
      <c r="W15156">
        <v>147</v>
      </c>
      <c r="X15156" t="s">
        <v>941</v>
      </c>
      <c r="Y15156" t="s">
        <v>769</v>
      </c>
      <c r="Z15156" t="s">
        <v>1014</v>
      </c>
      <c r="AA15156" t="s">
        <v>1063</v>
      </c>
      <c r="AB15156" t="s">
        <v>1066</v>
      </c>
      <c r="AC15156" t="s">
        <v>140</v>
      </c>
      <c r="AD15156" t="s">
        <v>1073</v>
      </c>
      <c r="AE15156" t="s">
        <v>140</v>
      </c>
      <c r="AF15156" t="s">
        <v>140</v>
      </c>
      <c r="AG15156">
        <v>147</v>
      </c>
      <c r="AH15156" t="s">
        <v>870</v>
      </c>
      <c r="AI15156" t="s">
        <v>140</v>
      </c>
      <c r="AJ15156" t="s">
        <v>1013</v>
      </c>
      <c r="AK15156" t="s">
        <v>1011</v>
      </c>
      <c r="AL15156" t="s">
        <v>1058</v>
      </c>
      <c r="AM15156" t="s">
        <v>140</v>
      </c>
      <c r="AN15156" t="s">
        <v>140</v>
      </c>
      <c r="AO15156" t="s">
        <v>140</v>
      </c>
      <c r="AP15156" t="s">
        <v>140</v>
      </c>
      <c r="AQ15156">
        <v>147</v>
      </c>
      <c r="AR15156" t="s">
        <v>1158</v>
      </c>
      <c r="AS15156" t="s">
        <v>801</v>
      </c>
      <c r="AT15156" t="s">
        <v>1058</v>
      </c>
      <c r="AU15156" t="s">
        <v>1012</v>
      </c>
      <c r="AV15156" t="s">
        <v>140</v>
      </c>
      <c r="AW15156" t="s">
        <v>140</v>
      </c>
      <c r="AX15156" t="s">
        <v>940</v>
      </c>
      <c r="AY15156" t="s">
        <v>1013</v>
      </c>
      <c r="AZ15156" t="s">
        <v>140</v>
      </c>
    </row>
    <row r="15157" spans="1:52" x14ac:dyDescent="0.35">
      <c r="A15157" t="s">
        <v>28</v>
      </c>
      <c r="B15157" t="s">
        <v>1131</v>
      </c>
      <c r="C15157">
        <v>26</v>
      </c>
      <c r="D15157" t="s">
        <v>612</v>
      </c>
      <c r="E15157" t="s">
        <v>954</v>
      </c>
      <c r="F15157" t="s">
        <v>954</v>
      </c>
      <c r="G15157" t="s">
        <v>142</v>
      </c>
      <c r="H15157" t="s">
        <v>140</v>
      </c>
      <c r="I15157" t="s">
        <v>915</v>
      </c>
      <c r="J15157" t="s">
        <v>87</v>
      </c>
      <c r="K15157" t="s">
        <v>140</v>
      </c>
      <c r="L15157" t="s">
        <v>140</v>
      </c>
      <c r="M15157">
        <v>26</v>
      </c>
      <c r="N15157" t="s">
        <v>263</v>
      </c>
      <c r="O15157" t="s">
        <v>901</v>
      </c>
      <c r="P15157" t="s">
        <v>345</v>
      </c>
      <c r="Q15157" t="s">
        <v>140</v>
      </c>
      <c r="R15157" t="s">
        <v>140</v>
      </c>
      <c r="S15157" t="s">
        <v>140</v>
      </c>
      <c r="T15157" t="s">
        <v>140</v>
      </c>
      <c r="U15157" t="s">
        <v>140</v>
      </c>
      <c r="V15157" t="s">
        <v>140</v>
      </c>
      <c r="W15157">
        <v>26</v>
      </c>
      <c r="X15157" t="s">
        <v>1025</v>
      </c>
      <c r="Y15157" t="s">
        <v>954</v>
      </c>
      <c r="Z15157" t="s">
        <v>140</v>
      </c>
      <c r="AA15157" t="s">
        <v>140</v>
      </c>
      <c r="AB15157" t="s">
        <v>140</v>
      </c>
      <c r="AC15157" t="s">
        <v>140</v>
      </c>
      <c r="AD15157" t="s">
        <v>1043</v>
      </c>
      <c r="AE15157" t="s">
        <v>140</v>
      </c>
      <c r="AF15157" t="s">
        <v>140</v>
      </c>
      <c r="AG15157">
        <v>26</v>
      </c>
      <c r="AH15157" t="s">
        <v>1110</v>
      </c>
      <c r="AI15157" t="s">
        <v>140</v>
      </c>
      <c r="AJ15157" t="s">
        <v>1058</v>
      </c>
      <c r="AK15157" t="s">
        <v>1043</v>
      </c>
      <c r="AL15157" t="s">
        <v>140</v>
      </c>
      <c r="AM15157" t="s">
        <v>954</v>
      </c>
      <c r="AN15157" t="s">
        <v>140</v>
      </c>
      <c r="AO15157" t="s">
        <v>140</v>
      </c>
      <c r="AP15157" t="s">
        <v>140</v>
      </c>
      <c r="AQ15157">
        <v>26</v>
      </c>
      <c r="AR15157" t="s">
        <v>1006</v>
      </c>
      <c r="AS15157" t="s">
        <v>140</v>
      </c>
      <c r="AT15157" t="s">
        <v>1007</v>
      </c>
      <c r="AU15157" t="s">
        <v>140</v>
      </c>
      <c r="AV15157" t="s">
        <v>140</v>
      </c>
      <c r="AW15157" t="s">
        <v>140</v>
      </c>
      <c r="AX15157" t="s">
        <v>140</v>
      </c>
      <c r="AY15157" t="s">
        <v>140</v>
      </c>
      <c r="AZ15157" t="s">
        <v>140</v>
      </c>
    </row>
    <row r="15158" spans="1:52" x14ac:dyDescent="0.35">
      <c r="A15158" t="s">
        <v>29</v>
      </c>
      <c r="B15158" t="s">
        <v>1129</v>
      </c>
      <c r="C15158">
        <v>12</v>
      </c>
      <c r="D15158" t="s">
        <v>351</v>
      </c>
      <c r="E15158" t="s">
        <v>921</v>
      </c>
      <c r="F15158" t="s">
        <v>574</v>
      </c>
      <c r="G15158" t="s">
        <v>131</v>
      </c>
      <c r="H15158" t="s">
        <v>574</v>
      </c>
      <c r="I15158" t="s">
        <v>140</v>
      </c>
      <c r="J15158" t="s">
        <v>140</v>
      </c>
      <c r="K15158" t="s">
        <v>140</v>
      </c>
      <c r="L15158" t="s">
        <v>140</v>
      </c>
      <c r="M15158">
        <v>12</v>
      </c>
      <c r="N15158" t="s">
        <v>806</v>
      </c>
      <c r="O15158" t="s">
        <v>140</v>
      </c>
      <c r="P15158" t="s">
        <v>574</v>
      </c>
      <c r="Q15158" t="s">
        <v>140</v>
      </c>
      <c r="R15158" t="s">
        <v>140</v>
      </c>
      <c r="S15158" t="s">
        <v>140</v>
      </c>
      <c r="T15158" t="s">
        <v>140</v>
      </c>
      <c r="U15158" t="s">
        <v>140</v>
      </c>
      <c r="V15158" t="s">
        <v>140</v>
      </c>
      <c r="W15158">
        <v>12</v>
      </c>
      <c r="X15158" t="s">
        <v>815</v>
      </c>
      <c r="Y15158" t="s">
        <v>574</v>
      </c>
      <c r="Z15158" t="s">
        <v>140</v>
      </c>
      <c r="AA15158" t="s">
        <v>140</v>
      </c>
      <c r="AB15158" t="s">
        <v>571</v>
      </c>
      <c r="AC15158" t="s">
        <v>140</v>
      </c>
      <c r="AD15158" t="s">
        <v>140</v>
      </c>
      <c r="AE15158" t="s">
        <v>140</v>
      </c>
      <c r="AF15158" t="s">
        <v>140</v>
      </c>
      <c r="AG15158">
        <v>12</v>
      </c>
      <c r="AH15158" t="s">
        <v>388</v>
      </c>
      <c r="AI15158" t="s">
        <v>140</v>
      </c>
      <c r="AJ15158" t="s">
        <v>140</v>
      </c>
      <c r="AK15158" t="s">
        <v>921</v>
      </c>
      <c r="AL15158" t="s">
        <v>574</v>
      </c>
      <c r="AM15158" t="s">
        <v>140</v>
      </c>
      <c r="AN15158" t="s">
        <v>140</v>
      </c>
      <c r="AO15158" t="s">
        <v>140</v>
      </c>
      <c r="AP15158" t="s">
        <v>140</v>
      </c>
      <c r="AQ15158">
        <v>12</v>
      </c>
      <c r="AR15158" t="s">
        <v>920</v>
      </c>
      <c r="AS15158" t="s">
        <v>574</v>
      </c>
      <c r="AT15158" t="s">
        <v>574</v>
      </c>
      <c r="AU15158" t="s">
        <v>140</v>
      </c>
      <c r="AV15158" t="s">
        <v>140</v>
      </c>
      <c r="AW15158" t="s">
        <v>140</v>
      </c>
      <c r="AX15158" t="s">
        <v>140</v>
      </c>
      <c r="AY15158" t="s">
        <v>140</v>
      </c>
      <c r="AZ15158" t="s">
        <v>140</v>
      </c>
    </row>
    <row r="15159" spans="1:52" x14ac:dyDescent="0.35">
      <c r="A15159" t="s">
        <v>29</v>
      </c>
      <c r="B15159" t="s">
        <v>1130</v>
      </c>
      <c r="C15159">
        <v>172</v>
      </c>
      <c r="D15159" t="s">
        <v>850</v>
      </c>
      <c r="E15159" t="s">
        <v>755</v>
      </c>
      <c r="F15159" t="s">
        <v>919</v>
      </c>
      <c r="G15159" t="s">
        <v>1182</v>
      </c>
      <c r="H15159" t="s">
        <v>660</v>
      </c>
      <c r="I15159" t="s">
        <v>1020</v>
      </c>
      <c r="J15159" t="s">
        <v>1011</v>
      </c>
      <c r="K15159" t="s">
        <v>1014</v>
      </c>
      <c r="L15159" t="s">
        <v>1022</v>
      </c>
      <c r="M15159">
        <v>172</v>
      </c>
      <c r="N15159" t="s">
        <v>663</v>
      </c>
      <c r="O15159" t="s">
        <v>1047</v>
      </c>
      <c r="P15159" t="s">
        <v>869</v>
      </c>
      <c r="Q15159" t="s">
        <v>1051</v>
      </c>
      <c r="R15159" t="s">
        <v>140</v>
      </c>
      <c r="S15159" t="s">
        <v>140</v>
      </c>
      <c r="T15159" t="s">
        <v>1013</v>
      </c>
      <c r="U15159" t="s">
        <v>1013</v>
      </c>
      <c r="V15159" t="s">
        <v>140</v>
      </c>
      <c r="W15159">
        <v>172</v>
      </c>
      <c r="X15159" t="s">
        <v>898</v>
      </c>
      <c r="Y15159" t="s">
        <v>875</v>
      </c>
      <c r="Z15159" t="s">
        <v>775</v>
      </c>
      <c r="AA15159" t="s">
        <v>775</v>
      </c>
      <c r="AB15159" t="s">
        <v>1073</v>
      </c>
      <c r="AC15159" t="s">
        <v>775</v>
      </c>
      <c r="AD15159" t="s">
        <v>1021</v>
      </c>
      <c r="AE15159" t="s">
        <v>1012</v>
      </c>
      <c r="AF15159" t="s">
        <v>140</v>
      </c>
      <c r="AG15159">
        <v>172</v>
      </c>
      <c r="AH15159" t="s">
        <v>904</v>
      </c>
      <c r="AI15159" t="s">
        <v>1016</v>
      </c>
      <c r="AJ15159" t="s">
        <v>1012</v>
      </c>
      <c r="AK15159" t="s">
        <v>1016</v>
      </c>
      <c r="AL15159" t="s">
        <v>1051</v>
      </c>
      <c r="AM15159" t="s">
        <v>140</v>
      </c>
      <c r="AN15159" t="s">
        <v>140</v>
      </c>
      <c r="AO15159" t="s">
        <v>140</v>
      </c>
      <c r="AP15159" t="s">
        <v>1013</v>
      </c>
      <c r="AQ15159">
        <v>172</v>
      </c>
      <c r="AR15159" t="s">
        <v>1110</v>
      </c>
      <c r="AS15159" t="s">
        <v>954</v>
      </c>
      <c r="AT15159" t="s">
        <v>1013</v>
      </c>
      <c r="AU15159" t="s">
        <v>1009</v>
      </c>
      <c r="AV15159" t="s">
        <v>1022</v>
      </c>
      <c r="AW15159" t="s">
        <v>140</v>
      </c>
      <c r="AX15159" t="s">
        <v>1058</v>
      </c>
      <c r="AY15159" t="s">
        <v>1012</v>
      </c>
      <c r="AZ15159" t="s">
        <v>1008</v>
      </c>
    </row>
    <row r="15160" spans="1:52" x14ac:dyDescent="0.35">
      <c r="A15160" t="s">
        <v>29</v>
      </c>
      <c r="B15160" t="s">
        <v>1131</v>
      </c>
      <c r="C15160">
        <v>20</v>
      </c>
      <c r="D15160" t="s">
        <v>620</v>
      </c>
      <c r="E15160" t="s">
        <v>818</v>
      </c>
      <c r="F15160" t="s">
        <v>662</v>
      </c>
      <c r="G15160" t="s">
        <v>1023</v>
      </c>
      <c r="H15160" t="s">
        <v>967</v>
      </c>
      <c r="I15160" t="s">
        <v>140</v>
      </c>
      <c r="J15160" t="s">
        <v>127</v>
      </c>
      <c r="K15160" t="s">
        <v>140</v>
      </c>
      <c r="L15160" t="s">
        <v>140</v>
      </c>
      <c r="M15160">
        <v>20</v>
      </c>
      <c r="N15160" t="s">
        <v>857</v>
      </c>
      <c r="O15160" t="s">
        <v>766</v>
      </c>
      <c r="P15160" t="s">
        <v>140</v>
      </c>
      <c r="Q15160" t="s">
        <v>1055</v>
      </c>
      <c r="R15160" t="s">
        <v>140</v>
      </c>
      <c r="S15160" t="s">
        <v>140</v>
      </c>
      <c r="T15160" t="s">
        <v>140</v>
      </c>
      <c r="U15160" t="s">
        <v>140</v>
      </c>
      <c r="V15160" t="s">
        <v>140</v>
      </c>
      <c r="W15160">
        <v>20</v>
      </c>
      <c r="X15160" t="s">
        <v>177</v>
      </c>
      <c r="Y15160" t="s">
        <v>140</v>
      </c>
      <c r="Z15160" t="s">
        <v>140</v>
      </c>
      <c r="AA15160" t="s">
        <v>140</v>
      </c>
      <c r="AB15160" t="s">
        <v>140</v>
      </c>
      <c r="AC15160" t="s">
        <v>140</v>
      </c>
      <c r="AD15160" t="s">
        <v>140</v>
      </c>
      <c r="AE15160" t="s">
        <v>140</v>
      </c>
      <c r="AF15160" t="s">
        <v>140</v>
      </c>
      <c r="AG15160">
        <v>20</v>
      </c>
      <c r="AH15160" t="s">
        <v>1137</v>
      </c>
      <c r="AI15160" t="s">
        <v>140</v>
      </c>
      <c r="AJ15160" t="s">
        <v>140</v>
      </c>
      <c r="AK15160" t="s">
        <v>140</v>
      </c>
      <c r="AL15160" t="s">
        <v>1102</v>
      </c>
      <c r="AM15160" t="s">
        <v>140</v>
      </c>
      <c r="AN15160" t="s">
        <v>140</v>
      </c>
      <c r="AO15160" t="s">
        <v>140</v>
      </c>
      <c r="AP15160" t="s">
        <v>140</v>
      </c>
      <c r="AQ15160">
        <v>20</v>
      </c>
      <c r="AR15160" t="s">
        <v>1137</v>
      </c>
      <c r="AS15160" t="s">
        <v>140</v>
      </c>
      <c r="AT15160" t="s">
        <v>1102</v>
      </c>
      <c r="AU15160" t="s">
        <v>140</v>
      </c>
      <c r="AV15160" t="s">
        <v>140</v>
      </c>
      <c r="AW15160" t="s">
        <v>140</v>
      </c>
      <c r="AX15160" t="s">
        <v>140</v>
      </c>
      <c r="AY15160" t="s">
        <v>140</v>
      </c>
      <c r="AZ15160" t="s">
        <v>140</v>
      </c>
    </row>
    <row r="15161" spans="1:52" x14ac:dyDescent="0.35">
      <c r="A15161" t="s">
        <v>30</v>
      </c>
      <c r="B15161" t="s">
        <v>1129</v>
      </c>
      <c r="C15161">
        <v>13</v>
      </c>
      <c r="D15161" t="s">
        <v>886</v>
      </c>
      <c r="E15161" t="s">
        <v>1069</v>
      </c>
      <c r="F15161" t="s">
        <v>140</v>
      </c>
      <c r="G15161" t="s">
        <v>588</v>
      </c>
      <c r="H15161" t="s">
        <v>915</v>
      </c>
      <c r="I15161" t="s">
        <v>1044</v>
      </c>
      <c r="J15161" t="s">
        <v>140</v>
      </c>
      <c r="K15161" t="s">
        <v>140</v>
      </c>
      <c r="L15161" t="s">
        <v>140</v>
      </c>
      <c r="M15161">
        <v>13</v>
      </c>
      <c r="N15161" t="s">
        <v>523</v>
      </c>
      <c r="O15161" t="s">
        <v>140</v>
      </c>
      <c r="P15161" t="s">
        <v>140</v>
      </c>
      <c r="Q15161" t="s">
        <v>140</v>
      </c>
      <c r="R15161" t="s">
        <v>140</v>
      </c>
      <c r="S15161" t="s">
        <v>140</v>
      </c>
      <c r="T15161" t="s">
        <v>522</v>
      </c>
      <c r="U15161" t="s">
        <v>140</v>
      </c>
      <c r="V15161" t="s">
        <v>140</v>
      </c>
      <c r="W15161">
        <v>13</v>
      </c>
      <c r="X15161" t="s">
        <v>998</v>
      </c>
      <c r="Y15161" t="s">
        <v>1004</v>
      </c>
      <c r="Z15161" t="s">
        <v>140</v>
      </c>
      <c r="AA15161" t="s">
        <v>140</v>
      </c>
      <c r="AB15161" t="s">
        <v>140</v>
      </c>
      <c r="AC15161" t="s">
        <v>140</v>
      </c>
      <c r="AD15161" t="s">
        <v>1067</v>
      </c>
      <c r="AE15161" t="s">
        <v>140</v>
      </c>
      <c r="AF15161" t="s">
        <v>140</v>
      </c>
      <c r="AG15161">
        <v>13</v>
      </c>
      <c r="AH15161" t="s">
        <v>982</v>
      </c>
      <c r="AI15161" t="s">
        <v>140</v>
      </c>
      <c r="AJ15161" t="s">
        <v>983</v>
      </c>
      <c r="AK15161" t="s">
        <v>140</v>
      </c>
      <c r="AL15161" t="s">
        <v>140</v>
      </c>
      <c r="AM15161" t="s">
        <v>140</v>
      </c>
      <c r="AN15161" t="s">
        <v>140</v>
      </c>
      <c r="AO15161" t="s">
        <v>140</v>
      </c>
      <c r="AP15161" t="s">
        <v>140</v>
      </c>
      <c r="AQ15161">
        <v>13</v>
      </c>
      <c r="AR15161" t="s">
        <v>177</v>
      </c>
      <c r="AS15161" t="s">
        <v>140</v>
      </c>
      <c r="AT15161" t="s">
        <v>140</v>
      </c>
      <c r="AU15161" t="s">
        <v>140</v>
      </c>
      <c r="AV15161" t="s">
        <v>140</v>
      </c>
      <c r="AW15161" t="s">
        <v>140</v>
      </c>
      <c r="AX15161" t="s">
        <v>140</v>
      </c>
      <c r="AY15161" t="s">
        <v>140</v>
      </c>
      <c r="AZ15161" t="s">
        <v>140</v>
      </c>
    </row>
    <row r="15162" spans="1:52" x14ac:dyDescent="0.35">
      <c r="A15162" t="s">
        <v>30</v>
      </c>
      <c r="B15162" t="s">
        <v>1130</v>
      </c>
      <c r="C15162">
        <v>166</v>
      </c>
      <c r="D15162" t="s">
        <v>979</v>
      </c>
      <c r="E15162" t="s">
        <v>801</v>
      </c>
      <c r="F15162" t="s">
        <v>574</v>
      </c>
      <c r="G15162" t="s">
        <v>371</v>
      </c>
      <c r="H15162" t="s">
        <v>1003</v>
      </c>
      <c r="I15162" t="s">
        <v>775</v>
      </c>
      <c r="J15162" t="s">
        <v>1063</v>
      </c>
      <c r="K15162" t="s">
        <v>775</v>
      </c>
      <c r="L15162" t="s">
        <v>1018</v>
      </c>
      <c r="M15162">
        <v>166</v>
      </c>
      <c r="N15162" t="s">
        <v>500</v>
      </c>
      <c r="O15162" t="s">
        <v>775</v>
      </c>
      <c r="P15162" t="s">
        <v>1018</v>
      </c>
      <c r="Q15162" t="s">
        <v>140</v>
      </c>
      <c r="R15162" t="s">
        <v>140</v>
      </c>
      <c r="S15162" t="s">
        <v>140</v>
      </c>
      <c r="T15162" t="s">
        <v>1043</v>
      </c>
      <c r="U15162" t="s">
        <v>140</v>
      </c>
      <c r="V15162" t="s">
        <v>1013</v>
      </c>
      <c r="W15162">
        <v>166</v>
      </c>
      <c r="X15162" t="s">
        <v>1158</v>
      </c>
      <c r="Y15162" t="s">
        <v>1004</v>
      </c>
      <c r="Z15162" t="s">
        <v>1008</v>
      </c>
      <c r="AA15162" t="s">
        <v>1048</v>
      </c>
      <c r="AB15162" t="s">
        <v>1017</v>
      </c>
      <c r="AC15162" t="s">
        <v>140</v>
      </c>
      <c r="AD15162" t="s">
        <v>869</v>
      </c>
      <c r="AE15162" t="s">
        <v>1013</v>
      </c>
      <c r="AF15162" t="s">
        <v>140</v>
      </c>
      <c r="AG15162">
        <v>167</v>
      </c>
      <c r="AH15162" t="s">
        <v>514</v>
      </c>
      <c r="AI15162" t="s">
        <v>1013</v>
      </c>
      <c r="AJ15162" t="s">
        <v>140</v>
      </c>
      <c r="AK15162" t="s">
        <v>140</v>
      </c>
      <c r="AL15162" t="s">
        <v>1012</v>
      </c>
      <c r="AM15162" t="s">
        <v>140</v>
      </c>
      <c r="AN15162" t="s">
        <v>140</v>
      </c>
      <c r="AO15162" t="s">
        <v>1060</v>
      </c>
      <c r="AP15162" t="s">
        <v>140</v>
      </c>
      <c r="AQ15162">
        <v>166</v>
      </c>
      <c r="AR15162" t="s">
        <v>1122</v>
      </c>
      <c r="AS15162" t="s">
        <v>1058</v>
      </c>
      <c r="AT15162" t="s">
        <v>1066</v>
      </c>
      <c r="AU15162" t="s">
        <v>1019</v>
      </c>
      <c r="AV15162" t="s">
        <v>1014</v>
      </c>
      <c r="AW15162" t="s">
        <v>140</v>
      </c>
      <c r="AX15162" t="s">
        <v>949</v>
      </c>
      <c r="AY15162" t="s">
        <v>1013</v>
      </c>
      <c r="AZ15162" t="s">
        <v>140</v>
      </c>
    </row>
    <row r="15163" spans="1:52" x14ac:dyDescent="0.35">
      <c r="A15163" t="s">
        <v>30</v>
      </c>
      <c r="B15163" t="s">
        <v>1131</v>
      </c>
      <c r="C15163">
        <v>22</v>
      </c>
      <c r="D15163" t="s">
        <v>362</v>
      </c>
      <c r="E15163" t="s">
        <v>140</v>
      </c>
      <c r="F15163" t="s">
        <v>1051</v>
      </c>
      <c r="G15163" t="s">
        <v>1062</v>
      </c>
      <c r="H15163" t="s">
        <v>901</v>
      </c>
      <c r="I15163" t="s">
        <v>660</v>
      </c>
      <c r="J15163" t="s">
        <v>1048</v>
      </c>
      <c r="K15163" t="s">
        <v>140</v>
      </c>
      <c r="L15163" t="s">
        <v>140</v>
      </c>
      <c r="M15163">
        <v>22</v>
      </c>
      <c r="N15163" t="s">
        <v>1109</v>
      </c>
      <c r="O15163" t="s">
        <v>140</v>
      </c>
      <c r="P15163" t="s">
        <v>140</v>
      </c>
      <c r="Q15163" t="s">
        <v>140</v>
      </c>
      <c r="R15163" t="s">
        <v>140</v>
      </c>
      <c r="S15163" t="s">
        <v>140</v>
      </c>
      <c r="T15163" t="s">
        <v>1062</v>
      </c>
      <c r="U15163" t="s">
        <v>140</v>
      </c>
      <c r="V15163" t="s">
        <v>140</v>
      </c>
      <c r="W15163">
        <v>22</v>
      </c>
      <c r="X15163" t="s">
        <v>1146</v>
      </c>
      <c r="Y15163" t="s">
        <v>1052</v>
      </c>
      <c r="Z15163" t="s">
        <v>140</v>
      </c>
      <c r="AA15163" t="s">
        <v>140</v>
      </c>
      <c r="AB15163" t="s">
        <v>140</v>
      </c>
      <c r="AC15163" t="s">
        <v>140</v>
      </c>
      <c r="AD15163" t="s">
        <v>140</v>
      </c>
      <c r="AE15163" t="s">
        <v>140</v>
      </c>
      <c r="AF15163" t="s">
        <v>140</v>
      </c>
      <c r="AG15163">
        <v>22</v>
      </c>
      <c r="AH15163" t="s">
        <v>90</v>
      </c>
      <c r="AI15163" t="s">
        <v>89</v>
      </c>
      <c r="AJ15163" t="s">
        <v>140</v>
      </c>
      <c r="AK15163" t="s">
        <v>140</v>
      </c>
      <c r="AL15163" t="s">
        <v>140</v>
      </c>
      <c r="AM15163" t="s">
        <v>140</v>
      </c>
      <c r="AN15163" t="s">
        <v>140</v>
      </c>
      <c r="AO15163" t="s">
        <v>140</v>
      </c>
      <c r="AP15163" t="s">
        <v>140</v>
      </c>
      <c r="AQ15163">
        <v>22</v>
      </c>
      <c r="AR15163" t="s">
        <v>177</v>
      </c>
      <c r="AS15163" t="s">
        <v>140</v>
      </c>
      <c r="AT15163" t="s">
        <v>140</v>
      </c>
      <c r="AU15163" t="s">
        <v>140</v>
      </c>
      <c r="AV15163" t="s">
        <v>140</v>
      </c>
      <c r="AW15163" t="s">
        <v>140</v>
      </c>
      <c r="AX15163" t="s">
        <v>140</v>
      </c>
      <c r="AY15163" t="s">
        <v>140</v>
      </c>
      <c r="AZ15163" t="s">
        <v>140</v>
      </c>
    </row>
    <row r="15164" spans="1:52" x14ac:dyDescent="0.35">
      <c r="A15164" t="s">
        <v>31</v>
      </c>
      <c r="B15164" t="s">
        <v>1129</v>
      </c>
      <c r="C15164">
        <v>28</v>
      </c>
      <c r="D15164" t="s">
        <v>221</v>
      </c>
      <c r="E15164" t="s">
        <v>1044</v>
      </c>
      <c r="F15164" t="s">
        <v>929</v>
      </c>
      <c r="G15164" t="s">
        <v>221</v>
      </c>
      <c r="H15164" t="s">
        <v>1017</v>
      </c>
      <c r="I15164" t="s">
        <v>860</v>
      </c>
      <c r="J15164" t="s">
        <v>140</v>
      </c>
      <c r="K15164" t="s">
        <v>1047</v>
      </c>
      <c r="L15164" t="s">
        <v>140</v>
      </c>
      <c r="M15164">
        <v>28</v>
      </c>
      <c r="N15164" t="s">
        <v>905</v>
      </c>
      <c r="O15164" t="s">
        <v>1044</v>
      </c>
      <c r="P15164" t="s">
        <v>999</v>
      </c>
      <c r="Q15164" t="s">
        <v>140</v>
      </c>
      <c r="R15164" t="s">
        <v>140</v>
      </c>
      <c r="S15164" t="s">
        <v>140</v>
      </c>
      <c r="T15164" t="s">
        <v>1047</v>
      </c>
      <c r="U15164" t="s">
        <v>140</v>
      </c>
      <c r="V15164" t="s">
        <v>140</v>
      </c>
      <c r="W15164">
        <v>28</v>
      </c>
      <c r="X15164" t="s">
        <v>577</v>
      </c>
      <c r="Y15164" t="s">
        <v>1154</v>
      </c>
      <c r="Z15164" t="s">
        <v>140</v>
      </c>
      <c r="AA15164" t="s">
        <v>1047</v>
      </c>
      <c r="AB15164" t="s">
        <v>140</v>
      </c>
      <c r="AC15164" t="s">
        <v>1047</v>
      </c>
      <c r="AD15164" t="s">
        <v>187</v>
      </c>
      <c r="AE15164" t="s">
        <v>140</v>
      </c>
      <c r="AF15164" t="s">
        <v>140</v>
      </c>
      <c r="AG15164">
        <v>28</v>
      </c>
      <c r="AH15164" t="s">
        <v>906</v>
      </c>
      <c r="AI15164" t="s">
        <v>140</v>
      </c>
      <c r="AJ15164" t="s">
        <v>1047</v>
      </c>
      <c r="AK15164" t="s">
        <v>140</v>
      </c>
      <c r="AL15164" t="s">
        <v>1044</v>
      </c>
      <c r="AM15164" t="s">
        <v>140</v>
      </c>
      <c r="AN15164" t="s">
        <v>140</v>
      </c>
      <c r="AO15164" t="s">
        <v>140</v>
      </c>
      <c r="AP15164" t="s">
        <v>140</v>
      </c>
      <c r="AQ15164">
        <v>28</v>
      </c>
      <c r="AR15164" t="s">
        <v>736</v>
      </c>
      <c r="AS15164" t="s">
        <v>140</v>
      </c>
      <c r="AT15164" t="s">
        <v>729</v>
      </c>
      <c r="AU15164" t="s">
        <v>996</v>
      </c>
      <c r="AV15164" t="s">
        <v>140</v>
      </c>
      <c r="AW15164" t="s">
        <v>140</v>
      </c>
      <c r="AX15164" t="s">
        <v>999</v>
      </c>
      <c r="AY15164" t="s">
        <v>140</v>
      </c>
      <c r="AZ15164" t="s">
        <v>140</v>
      </c>
    </row>
    <row r="15165" spans="1:52" x14ac:dyDescent="0.35">
      <c r="A15165" t="s">
        <v>31</v>
      </c>
      <c r="B15165" t="s">
        <v>1130</v>
      </c>
      <c r="C15165">
        <v>101</v>
      </c>
      <c r="D15165" t="s">
        <v>727</v>
      </c>
      <c r="E15165" t="s">
        <v>1057</v>
      </c>
      <c r="F15165" t="s">
        <v>1049</v>
      </c>
      <c r="G15165" t="s">
        <v>41</v>
      </c>
      <c r="H15165" t="s">
        <v>1047</v>
      </c>
      <c r="I15165" t="s">
        <v>1095</v>
      </c>
      <c r="J15165" t="s">
        <v>1058</v>
      </c>
      <c r="K15165" t="s">
        <v>1013</v>
      </c>
      <c r="L15165" t="s">
        <v>1066</v>
      </c>
      <c r="M15165">
        <v>101</v>
      </c>
      <c r="N15165" t="s">
        <v>972</v>
      </c>
      <c r="O15165" t="s">
        <v>121</v>
      </c>
      <c r="P15165" t="s">
        <v>716</v>
      </c>
      <c r="Q15165" t="s">
        <v>1098</v>
      </c>
      <c r="R15165" t="s">
        <v>140</v>
      </c>
      <c r="S15165" t="s">
        <v>1013</v>
      </c>
      <c r="T15165" t="s">
        <v>140</v>
      </c>
      <c r="U15165" t="s">
        <v>140</v>
      </c>
      <c r="V15165" t="s">
        <v>140</v>
      </c>
      <c r="W15165">
        <v>101</v>
      </c>
      <c r="X15165" t="s">
        <v>1081</v>
      </c>
      <c r="Y15165" t="s">
        <v>1050</v>
      </c>
      <c r="Z15165" t="s">
        <v>1043</v>
      </c>
      <c r="AA15165" t="s">
        <v>954</v>
      </c>
      <c r="AB15165" t="s">
        <v>1098</v>
      </c>
      <c r="AC15165" t="s">
        <v>140</v>
      </c>
      <c r="AD15165" t="s">
        <v>967</v>
      </c>
      <c r="AE15165" t="s">
        <v>140</v>
      </c>
      <c r="AF15165" t="s">
        <v>140</v>
      </c>
      <c r="AG15165">
        <v>101</v>
      </c>
      <c r="AH15165" t="s">
        <v>1198</v>
      </c>
      <c r="AI15165" t="s">
        <v>1017</v>
      </c>
      <c r="AJ15165" t="s">
        <v>1098</v>
      </c>
      <c r="AK15165" t="s">
        <v>1016</v>
      </c>
      <c r="AL15165" t="s">
        <v>1013</v>
      </c>
      <c r="AM15165" t="s">
        <v>140</v>
      </c>
      <c r="AN15165" t="s">
        <v>140</v>
      </c>
      <c r="AO15165" t="s">
        <v>140</v>
      </c>
      <c r="AP15165" t="s">
        <v>140</v>
      </c>
      <c r="AQ15165">
        <v>101</v>
      </c>
      <c r="AR15165" t="s">
        <v>613</v>
      </c>
      <c r="AS15165" t="s">
        <v>903</v>
      </c>
      <c r="AT15165" t="s">
        <v>1017</v>
      </c>
      <c r="AU15165" t="s">
        <v>1064</v>
      </c>
      <c r="AV15165" t="s">
        <v>140</v>
      </c>
      <c r="AW15165" t="s">
        <v>140</v>
      </c>
      <c r="AX15165" t="s">
        <v>1056</v>
      </c>
      <c r="AY15165" t="s">
        <v>140</v>
      </c>
      <c r="AZ15165" t="s">
        <v>140</v>
      </c>
    </row>
    <row r="15166" spans="1:52" x14ac:dyDescent="0.35">
      <c r="A15166" t="s">
        <v>31</v>
      </c>
      <c r="B15166" t="s">
        <v>1131</v>
      </c>
      <c r="C15166">
        <v>78</v>
      </c>
      <c r="D15166" t="s">
        <v>830</v>
      </c>
      <c r="E15166" t="s">
        <v>91</v>
      </c>
      <c r="F15166" t="s">
        <v>1067</v>
      </c>
      <c r="G15166" t="s">
        <v>61</v>
      </c>
      <c r="H15166" t="s">
        <v>1073</v>
      </c>
      <c r="I15166" t="s">
        <v>1051</v>
      </c>
      <c r="J15166" t="s">
        <v>501</v>
      </c>
      <c r="K15166" t="s">
        <v>1043</v>
      </c>
      <c r="L15166" t="s">
        <v>1046</v>
      </c>
      <c r="M15166">
        <v>78</v>
      </c>
      <c r="N15166" t="s">
        <v>811</v>
      </c>
      <c r="O15166" t="s">
        <v>109</v>
      </c>
      <c r="P15166" t="s">
        <v>1014</v>
      </c>
      <c r="Q15166" t="s">
        <v>1017</v>
      </c>
      <c r="R15166" t="s">
        <v>1019</v>
      </c>
      <c r="S15166" t="s">
        <v>140</v>
      </c>
      <c r="T15166" t="s">
        <v>1010</v>
      </c>
      <c r="U15166" t="s">
        <v>140</v>
      </c>
      <c r="V15166" t="s">
        <v>140</v>
      </c>
      <c r="W15166">
        <v>78</v>
      </c>
      <c r="X15166" t="s">
        <v>552</v>
      </c>
      <c r="Y15166" t="s">
        <v>1003</v>
      </c>
      <c r="Z15166" t="s">
        <v>140</v>
      </c>
      <c r="AA15166" t="s">
        <v>1043</v>
      </c>
      <c r="AB15166" t="s">
        <v>801</v>
      </c>
      <c r="AC15166" t="s">
        <v>1055</v>
      </c>
      <c r="AD15166" t="s">
        <v>950</v>
      </c>
      <c r="AE15166" t="s">
        <v>140</v>
      </c>
      <c r="AF15166" t="s">
        <v>140</v>
      </c>
      <c r="AG15166">
        <v>78</v>
      </c>
      <c r="AH15166" t="s">
        <v>1109</v>
      </c>
      <c r="AI15166" t="s">
        <v>1098</v>
      </c>
      <c r="AJ15166" t="s">
        <v>140</v>
      </c>
      <c r="AK15166" t="s">
        <v>1043</v>
      </c>
      <c r="AL15166" t="s">
        <v>1012</v>
      </c>
      <c r="AM15166" t="s">
        <v>140</v>
      </c>
      <c r="AN15166" t="s">
        <v>140</v>
      </c>
      <c r="AO15166" t="s">
        <v>140</v>
      </c>
      <c r="AP15166" t="s">
        <v>140</v>
      </c>
      <c r="AQ15166">
        <v>78</v>
      </c>
      <c r="AR15166" t="s">
        <v>537</v>
      </c>
      <c r="AS15166" t="s">
        <v>1003</v>
      </c>
      <c r="AT15166" t="s">
        <v>1046</v>
      </c>
      <c r="AU15166" t="s">
        <v>1065</v>
      </c>
      <c r="AV15166" t="s">
        <v>1055</v>
      </c>
      <c r="AW15166" t="s">
        <v>140</v>
      </c>
      <c r="AX15166" t="s">
        <v>875</v>
      </c>
      <c r="AY15166" t="s">
        <v>140</v>
      </c>
      <c r="AZ15166" t="s">
        <v>140</v>
      </c>
    </row>
    <row r="15167" spans="1:52" x14ac:dyDescent="0.35">
      <c r="A15167" t="s">
        <v>32</v>
      </c>
      <c r="B15167" t="s">
        <v>1129</v>
      </c>
      <c r="C15167">
        <v>694</v>
      </c>
      <c r="D15167" t="s">
        <v>63</v>
      </c>
      <c r="E15167" t="s">
        <v>371</v>
      </c>
      <c r="F15167" t="s">
        <v>286</v>
      </c>
      <c r="G15167" t="s">
        <v>320</v>
      </c>
      <c r="H15167" t="s">
        <v>1070</v>
      </c>
      <c r="I15167" t="s">
        <v>838</v>
      </c>
      <c r="J15167" t="s">
        <v>1055</v>
      </c>
      <c r="K15167" t="s">
        <v>1017</v>
      </c>
      <c r="L15167" t="s">
        <v>775</v>
      </c>
      <c r="M15167">
        <v>694</v>
      </c>
      <c r="N15167" t="s">
        <v>840</v>
      </c>
      <c r="O15167" t="s">
        <v>1053</v>
      </c>
      <c r="P15167" t="s">
        <v>733</v>
      </c>
      <c r="Q15167" t="s">
        <v>1060</v>
      </c>
      <c r="R15167" t="s">
        <v>1012</v>
      </c>
      <c r="S15167" t="s">
        <v>140</v>
      </c>
      <c r="T15167" t="s">
        <v>1017</v>
      </c>
      <c r="U15167" t="s">
        <v>140</v>
      </c>
      <c r="V15167" t="s">
        <v>1016</v>
      </c>
      <c r="W15167">
        <v>694</v>
      </c>
      <c r="X15167" t="s">
        <v>793</v>
      </c>
      <c r="Y15167" t="s">
        <v>103</v>
      </c>
      <c r="Z15167" t="s">
        <v>1058</v>
      </c>
      <c r="AA15167" t="s">
        <v>1050</v>
      </c>
      <c r="AB15167" t="s">
        <v>919</v>
      </c>
      <c r="AC15167" t="s">
        <v>1009</v>
      </c>
      <c r="AD15167" t="s">
        <v>903</v>
      </c>
      <c r="AE15167" t="s">
        <v>1012</v>
      </c>
      <c r="AF15167" t="s">
        <v>1013</v>
      </c>
      <c r="AG15167">
        <v>694</v>
      </c>
      <c r="AH15167" t="s">
        <v>370</v>
      </c>
      <c r="AI15167" t="s">
        <v>1043</v>
      </c>
      <c r="AJ15167" t="s">
        <v>1066</v>
      </c>
      <c r="AK15167" t="s">
        <v>1055</v>
      </c>
      <c r="AL15167" t="s">
        <v>903</v>
      </c>
      <c r="AM15167" t="s">
        <v>1054</v>
      </c>
      <c r="AN15167" t="s">
        <v>1008</v>
      </c>
      <c r="AO15167" t="s">
        <v>1010</v>
      </c>
      <c r="AP15167" t="s">
        <v>1010</v>
      </c>
      <c r="AQ15167">
        <v>694</v>
      </c>
      <c r="AR15167" t="s">
        <v>861</v>
      </c>
      <c r="AS15167" t="s">
        <v>953</v>
      </c>
      <c r="AT15167" t="s">
        <v>1050</v>
      </c>
      <c r="AU15167" t="s">
        <v>1018</v>
      </c>
      <c r="AV15167" t="s">
        <v>1021</v>
      </c>
      <c r="AW15167" t="s">
        <v>1008</v>
      </c>
      <c r="AX15167" t="s">
        <v>1018</v>
      </c>
      <c r="AY15167" t="s">
        <v>1013</v>
      </c>
      <c r="AZ15167" t="s">
        <v>1010</v>
      </c>
    </row>
    <row r="15168" spans="1:52" x14ac:dyDescent="0.35">
      <c r="A15168" t="s">
        <v>32</v>
      </c>
      <c r="B15168" t="s">
        <v>1130</v>
      </c>
      <c r="C15168">
        <v>3307</v>
      </c>
      <c r="D15168" t="s">
        <v>391</v>
      </c>
      <c r="E15168" t="s">
        <v>716</v>
      </c>
      <c r="F15168" t="s">
        <v>1049</v>
      </c>
      <c r="G15168" t="s">
        <v>289</v>
      </c>
      <c r="H15168" t="s">
        <v>1070</v>
      </c>
      <c r="I15168" t="s">
        <v>1007</v>
      </c>
      <c r="J15168" t="s">
        <v>1050</v>
      </c>
      <c r="K15168" t="s">
        <v>1017</v>
      </c>
      <c r="L15168" t="s">
        <v>1021</v>
      </c>
      <c r="M15168">
        <v>3307</v>
      </c>
      <c r="N15168" t="s">
        <v>270</v>
      </c>
      <c r="O15168" t="s">
        <v>1047</v>
      </c>
      <c r="P15168" t="s">
        <v>954</v>
      </c>
      <c r="Q15168" t="s">
        <v>1066</v>
      </c>
      <c r="R15168" t="s">
        <v>1016</v>
      </c>
      <c r="S15168" t="s">
        <v>1009</v>
      </c>
      <c r="T15168" t="s">
        <v>775</v>
      </c>
      <c r="U15168" t="s">
        <v>140</v>
      </c>
      <c r="V15168" t="s">
        <v>1008</v>
      </c>
      <c r="W15168">
        <v>3307</v>
      </c>
      <c r="X15168" t="s">
        <v>128</v>
      </c>
      <c r="Y15168" t="s">
        <v>1023</v>
      </c>
      <c r="Z15168" t="s">
        <v>1054</v>
      </c>
      <c r="AA15168" t="s">
        <v>1050</v>
      </c>
      <c r="AB15168" t="s">
        <v>1051</v>
      </c>
      <c r="AC15168" t="s">
        <v>1016</v>
      </c>
      <c r="AD15168" t="s">
        <v>1007</v>
      </c>
      <c r="AE15168" t="s">
        <v>1063</v>
      </c>
      <c r="AF15168" t="s">
        <v>1008</v>
      </c>
      <c r="AG15168">
        <v>3310</v>
      </c>
      <c r="AH15168" t="s">
        <v>1116</v>
      </c>
      <c r="AI15168" t="s">
        <v>1016</v>
      </c>
      <c r="AJ15168" t="s">
        <v>775</v>
      </c>
      <c r="AK15168" t="s">
        <v>1009</v>
      </c>
      <c r="AL15168" t="s">
        <v>1058</v>
      </c>
      <c r="AM15168" t="s">
        <v>1010</v>
      </c>
      <c r="AN15168" t="s">
        <v>1022</v>
      </c>
      <c r="AO15168" t="s">
        <v>1010</v>
      </c>
      <c r="AP15168" t="s">
        <v>1022</v>
      </c>
      <c r="AQ15168">
        <v>3307</v>
      </c>
      <c r="AR15168" t="s">
        <v>98</v>
      </c>
      <c r="AS15168" t="s">
        <v>1048</v>
      </c>
      <c r="AT15168" t="s">
        <v>949</v>
      </c>
      <c r="AU15168" t="s">
        <v>1055</v>
      </c>
      <c r="AV15168" t="s">
        <v>1012</v>
      </c>
      <c r="AW15168" t="s">
        <v>1010</v>
      </c>
      <c r="AX15168" t="s">
        <v>1058</v>
      </c>
      <c r="AY15168" t="s">
        <v>1009</v>
      </c>
      <c r="AZ15168" t="s">
        <v>1009</v>
      </c>
    </row>
    <row r="15169" spans="1:52" x14ac:dyDescent="0.35">
      <c r="A15169" t="s">
        <v>32</v>
      </c>
      <c r="B15169" t="s">
        <v>1131</v>
      </c>
      <c r="C15169">
        <v>926</v>
      </c>
      <c r="D15169" t="s">
        <v>693</v>
      </c>
      <c r="E15169" t="s">
        <v>147</v>
      </c>
      <c r="F15169" t="s">
        <v>109</v>
      </c>
      <c r="G15169" t="s">
        <v>674</v>
      </c>
      <c r="H15169" t="s">
        <v>660</v>
      </c>
      <c r="I15169" t="s">
        <v>875</v>
      </c>
      <c r="J15169" t="s">
        <v>1043</v>
      </c>
      <c r="K15169" t="s">
        <v>1012</v>
      </c>
      <c r="L15169" t="s">
        <v>1021</v>
      </c>
      <c r="M15169">
        <v>926</v>
      </c>
      <c r="N15169" t="s">
        <v>94</v>
      </c>
      <c r="O15169" t="s">
        <v>838</v>
      </c>
      <c r="P15169" t="s">
        <v>1023</v>
      </c>
      <c r="Q15169" t="s">
        <v>1055</v>
      </c>
      <c r="R15169" t="s">
        <v>1022</v>
      </c>
      <c r="S15169" t="s">
        <v>1008</v>
      </c>
      <c r="T15169" t="s">
        <v>1021</v>
      </c>
      <c r="U15169" t="s">
        <v>1008</v>
      </c>
      <c r="V15169" t="s">
        <v>140</v>
      </c>
      <c r="W15169">
        <v>926</v>
      </c>
      <c r="X15169" t="s">
        <v>442</v>
      </c>
      <c r="Y15169" t="s">
        <v>1052</v>
      </c>
      <c r="Z15169" t="s">
        <v>1019</v>
      </c>
      <c r="AA15169" t="s">
        <v>940</v>
      </c>
      <c r="AB15169" t="s">
        <v>1007</v>
      </c>
      <c r="AC15169" t="s">
        <v>1016</v>
      </c>
      <c r="AD15169" t="s">
        <v>1050</v>
      </c>
      <c r="AE15169" t="s">
        <v>1016</v>
      </c>
      <c r="AF15169" t="s">
        <v>1022</v>
      </c>
      <c r="AG15169">
        <v>926</v>
      </c>
      <c r="AH15169" t="s">
        <v>1111</v>
      </c>
      <c r="AI15169" t="s">
        <v>1019</v>
      </c>
      <c r="AJ15169" t="s">
        <v>1054</v>
      </c>
      <c r="AK15169" t="s">
        <v>1054</v>
      </c>
      <c r="AL15169" t="s">
        <v>1011</v>
      </c>
      <c r="AM15169" t="s">
        <v>1009</v>
      </c>
      <c r="AN15169" t="s">
        <v>1022</v>
      </c>
      <c r="AO15169" t="s">
        <v>1010</v>
      </c>
      <c r="AP15169" t="s">
        <v>140</v>
      </c>
      <c r="AQ15169">
        <v>926</v>
      </c>
      <c r="AR15169" t="s">
        <v>986</v>
      </c>
      <c r="AS15169" t="s">
        <v>1060</v>
      </c>
      <c r="AT15169" t="s">
        <v>1017</v>
      </c>
      <c r="AU15169" t="s">
        <v>1043</v>
      </c>
      <c r="AV15169" t="s">
        <v>775</v>
      </c>
      <c r="AW15169" t="s">
        <v>140</v>
      </c>
      <c r="AX15169" t="s">
        <v>1058</v>
      </c>
      <c r="AY15169" t="s">
        <v>1008</v>
      </c>
      <c r="AZ15169" t="s">
        <v>1008</v>
      </c>
    </row>
    <row r="15171" spans="1:52" x14ac:dyDescent="0.35">
      <c r="A15171" t="s">
        <v>1647</v>
      </c>
    </row>
    <row r="15172" spans="1:52" x14ac:dyDescent="0.35">
      <c r="A15172" t="s">
        <v>2</v>
      </c>
      <c r="B15172" t="s">
        <v>1150</v>
      </c>
      <c r="C15172" t="s">
        <v>1595</v>
      </c>
      <c r="D15172" t="s">
        <v>1596</v>
      </c>
      <c r="E15172" t="s">
        <v>1597</v>
      </c>
      <c r="F15172" t="s">
        <v>1598</v>
      </c>
      <c r="G15172" t="s">
        <v>1599</v>
      </c>
      <c r="H15172" t="s">
        <v>1601</v>
      </c>
      <c r="I15172" t="s">
        <v>1602</v>
      </c>
      <c r="J15172" t="s">
        <v>1603</v>
      </c>
      <c r="K15172" t="s">
        <v>1604</v>
      </c>
      <c r="L15172" t="s">
        <v>1600</v>
      </c>
      <c r="M15172" t="s">
        <v>1605</v>
      </c>
      <c r="N15172" t="s">
        <v>1606</v>
      </c>
      <c r="O15172" t="s">
        <v>1607</v>
      </c>
      <c r="P15172" t="s">
        <v>1608</v>
      </c>
      <c r="Q15172" t="s">
        <v>1609</v>
      </c>
      <c r="R15172" t="s">
        <v>1610</v>
      </c>
      <c r="S15172" t="s">
        <v>1611</v>
      </c>
      <c r="T15172" t="s">
        <v>1612</v>
      </c>
      <c r="U15172" t="s">
        <v>1613</v>
      </c>
      <c r="V15172" t="s">
        <v>1614</v>
      </c>
      <c r="W15172" t="s">
        <v>1615</v>
      </c>
      <c r="X15172" t="s">
        <v>1616</v>
      </c>
      <c r="Y15172" t="s">
        <v>1617</v>
      </c>
      <c r="Z15172" t="s">
        <v>1618</v>
      </c>
      <c r="AA15172" t="s">
        <v>1619</v>
      </c>
      <c r="AB15172" t="s">
        <v>1620</v>
      </c>
      <c r="AC15172" t="s">
        <v>1621</v>
      </c>
      <c r="AD15172" t="s">
        <v>1622</v>
      </c>
      <c r="AE15172" t="s">
        <v>1623</v>
      </c>
      <c r="AF15172" t="s">
        <v>1624</v>
      </c>
      <c r="AG15172" t="s">
        <v>1625</v>
      </c>
      <c r="AH15172" t="s">
        <v>1626</v>
      </c>
      <c r="AI15172" t="s">
        <v>1628</v>
      </c>
      <c r="AJ15172" t="s">
        <v>1629</v>
      </c>
      <c r="AK15172" t="s">
        <v>1630</v>
      </c>
      <c r="AL15172" t="s">
        <v>1631</v>
      </c>
      <c r="AM15172" t="s">
        <v>1633</v>
      </c>
      <c r="AN15172" t="s">
        <v>1627</v>
      </c>
      <c r="AO15172" t="s">
        <v>1632</v>
      </c>
      <c r="AP15172" t="s">
        <v>1634</v>
      </c>
      <c r="AQ15172" t="s">
        <v>1635</v>
      </c>
      <c r="AR15172" t="s">
        <v>1636</v>
      </c>
      <c r="AS15172" t="s">
        <v>1637</v>
      </c>
      <c r="AT15172" t="s">
        <v>1638</v>
      </c>
      <c r="AU15172" t="s">
        <v>1639</v>
      </c>
      <c r="AV15172" t="s">
        <v>1641</v>
      </c>
      <c r="AW15172" t="s">
        <v>1642</v>
      </c>
      <c r="AX15172" t="s">
        <v>1643</v>
      </c>
      <c r="AY15172" t="s">
        <v>1640</v>
      </c>
      <c r="AZ15172" t="s">
        <v>1644</v>
      </c>
    </row>
    <row r="15173" spans="1:52" x14ac:dyDescent="0.35">
      <c r="A15173" t="s">
        <v>8</v>
      </c>
      <c r="B15173" t="s">
        <v>1151</v>
      </c>
      <c r="C15173">
        <v>133</v>
      </c>
      <c r="D15173" t="s">
        <v>425</v>
      </c>
      <c r="E15173" t="s">
        <v>1073</v>
      </c>
      <c r="F15173" t="s">
        <v>117</v>
      </c>
      <c r="G15173" t="s">
        <v>937</v>
      </c>
      <c r="H15173" t="s">
        <v>1073</v>
      </c>
      <c r="I15173" t="s">
        <v>140</v>
      </c>
      <c r="J15173" t="s">
        <v>703</v>
      </c>
      <c r="K15173" t="s">
        <v>140</v>
      </c>
      <c r="L15173" t="s">
        <v>1066</v>
      </c>
      <c r="M15173">
        <v>133</v>
      </c>
      <c r="N15173" t="s">
        <v>597</v>
      </c>
      <c r="O15173" t="s">
        <v>501</v>
      </c>
      <c r="P15173" t="s">
        <v>788</v>
      </c>
      <c r="Q15173" t="s">
        <v>940</v>
      </c>
      <c r="R15173" t="s">
        <v>1016</v>
      </c>
      <c r="S15173" t="s">
        <v>140</v>
      </c>
      <c r="T15173" t="s">
        <v>1011</v>
      </c>
      <c r="U15173" t="s">
        <v>1021</v>
      </c>
      <c r="V15173" t="s">
        <v>140</v>
      </c>
      <c r="W15173">
        <v>133</v>
      </c>
      <c r="X15173" t="s">
        <v>859</v>
      </c>
      <c r="Y15173" t="s">
        <v>1043</v>
      </c>
      <c r="Z15173" t="s">
        <v>501</v>
      </c>
      <c r="AA15173" t="s">
        <v>1020</v>
      </c>
      <c r="AB15173" t="s">
        <v>939</v>
      </c>
      <c r="AC15173" t="s">
        <v>140</v>
      </c>
      <c r="AD15173" t="s">
        <v>1051</v>
      </c>
      <c r="AE15173" t="s">
        <v>1014</v>
      </c>
      <c r="AF15173" t="s">
        <v>1009</v>
      </c>
      <c r="AG15173">
        <v>133</v>
      </c>
      <c r="AH15173" t="s">
        <v>1114</v>
      </c>
      <c r="AI15173" t="s">
        <v>971</v>
      </c>
      <c r="AJ15173" t="s">
        <v>140</v>
      </c>
      <c r="AK15173" t="s">
        <v>1018</v>
      </c>
      <c r="AL15173" t="s">
        <v>140</v>
      </c>
      <c r="AM15173" t="s">
        <v>140</v>
      </c>
      <c r="AN15173" t="s">
        <v>1013</v>
      </c>
      <c r="AO15173" t="s">
        <v>1098</v>
      </c>
      <c r="AP15173" t="s">
        <v>140</v>
      </c>
      <c r="AQ15173">
        <v>133</v>
      </c>
      <c r="AR15173" t="s">
        <v>920</v>
      </c>
      <c r="AS15173" t="s">
        <v>140</v>
      </c>
      <c r="AT15173" t="s">
        <v>1044</v>
      </c>
      <c r="AU15173" t="s">
        <v>1023</v>
      </c>
      <c r="AV15173" t="s">
        <v>140</v>
      </c>
      <c r="AW15173" t="s">
        <v>527</v>
      </c>
      <c r="AX15173" t="s">
        <v>140</v>
      </c>
      <c r="AY15173" t="s">
        <v>1019</v>
      </c>
      <c r="AZ15173" t="s">
        <v>140</v>
      </c>
    </row>
    <row r="15174" spans="1:52" x14ac:dyDescent="0.35">
      <c r="A15174" t="s">
        <v>8</v>
      </c>
      <c r="B15174" t="s">
        <v>1152</v>
      </c>
      <c r="C15174">
        <v>56</v>
      </c>
      <c r="D15174" t="s">
        <v>889</v>
      </c>
      <c r="E15174" t="s">
        <v>1056</v>
      </c>
      <c r="F15174" t="s">
        <v>999</v>
      </c>
      <c r="G15174" t="s">
        <v>991</v>
      </c>
      <c r="H15174" t="s">
        <v>140</v>
      </c>
      <c r="I15174" t="s">
        <v>140</v>
      </c>
      <c r="J15174" t="s">
        <v>269</v>
      </c>
      <c r="K15174" t="s">
        <v>733</v>
      </c>
      <c r="L15174" t="s">
        <v>1063</v>
      </c>
      <c r="M15174">
        <v>56</v>
      </c>
      <c r="N15174" t="s">
        <v>768</v>
      </c>
      <c r="O15174" t="s">
        <v>458</v>
      </c>
      <c r="P15174" t="s">
        <v>1063</v>
      </c>
      <c r="Q15174" t="s">
        <v>1063</v>
      </c>
      <c r="R15174" t="s">
        <v>140</v>
      </c>
      <c r="S15174" t="s">
        <v>140</v>
      </c>
      <c r="T15174" t="s">
        <v>140</v>
      </c>
      <c r="U15174" t="s">
        <v>140</v>
      </c>
      <c r="V15174" t="s">
        <v>140</v>
      </c>
      <c r="W15174">
        <v>56</v>
      </c>
      <c r="X15174" t="s">
        <v>288</v>
      </c>
      <c r="Y15174" t="s">
        <v>919</v>
      </c>
      <c r="Z15174" t="s">
        <v>919</v>
      </c>
      <c r="AA15174" t="s">
        <v>971</v>
      </c>
      <c r="AB15174" t="s">
        <v>140</v>
      </c>
      <c r="AC15174" t="s">
        <v>140</v>
      </c>
      <c r="AD15174" t="s">
        <v>1004</v>
      </c>
      <c r="AE15174" t="s">
        <v>1020</v>
      </c>
      <c r="AF15174" t="s">
        <v>1063</v>
      </c>
      <c r="AG15174">
        <v>56</v>
      </c>
      <c r="AH15174" t="s">
        <v>1113</v>
      </c>
      <c r="AI15174" t="s">
        <v>971</v>
      </c>
      <c r="AJ15174" t="s">
        <v>140</v>
      </c>
      <c r="AK15174" t="s">
        <v>1063</v>
      </c>
      <c r="AL15174" t="s">
        <v>140</v>
      </c>
      <c r="AM15174" t="s">
        <v>140</v>
      </c>
      <c r="AN15174" t="s">
        <v>140</v>
      </c>
      <c r="AO15174" t="s">
        <v>140</v>
      </c>
      <c r="AP15174" t="s">
        <v>140</v>
      </c>
      <c r="AQ15174">
        <v>56</v>
      </c>
      <c r="AR15174" t="s">
        <v>98</v>
      </c>
      <c r="AS15174" t="s">
        <v>919</v>
      </c>
      <c r="AT15174" t="s">
        <v>971</v>
      </c>
      <c r="AU15174" t="s">
        <v>1063</v>
      </c>
      <c r="AV15174" t="s">
        <v>140</v>
      </c>
      <c r="AW15174" t="s">
        <v>1020</v>
      </c>
      <c r="AX15174" t="s">
        <v>140</v>
      </c>
      <c r="AY15174" t="s">
        <v>140</v>
      </c>
      <c r="AZ15174" t="s">
        <v>140</v>
      </c>
    </row>
    <row r="15175" spans="1:52" x14ac:dyDescent="0.35">
      <c r="A15175" t="s">
        <v>8</v>
      </c>
      <c r="B15175" t="s">
        <v>339</v>
      </c>
      <c r="C15175">
        <v>15</v>
      </c>
      <c r="D15175" t="s">
        <v>67</v>
      </c>
      <c r="E15175" t="s">
        <v>664</v>
      </c>
      <c r="F15175" t="s">
        <v>785</v>
      </c>
      <c r="G15175" t="s">
        <v>942</v>
      </c>
      <c r="H15175" t="s">
        <v>140</v>
      </c>
      <c r="I15175" t="s">
        <v>140</v>
      </c>
      <c r="J15175" t="s">
        <v>627</v>
      </c>
      <c r="K15175" t="s">
        <v>140</v>
      </c>
      <c r="L15175" t="s">
        <v>517</v>
      </c>
      <c r="M15175">
        <v>15</v>
      </c>
      <c r="N15175" t="s">
        <v>757</v>
      </c>
      <c r="O15175" t="s">
        <v>756</v>
      </c>
      <c r="P15175" t="s">
        <v>140</v>
      </c>
      <c r="Q15175" t="s">
        <v>140</v>
      </c>
      <c r="R15175" t="s">
        <v>140</v>
      </c>
      <c r="S15175" t="s">
        <v>140</v>
      </c>
      <c r="T15175" t="s">
        <v>140</v>
      </c>
      <c r="U15175" t="s">
        <v>140</v>
      </c>
      <c r="V15175" t="s">
        <v>140</v>
      </c>
      <c r="W15175">
        <v>15</v>
      </c>
      <c r="X15175" t="s">
        <v>563</v>
      </c>
      <c r="Y15175" t="s">
        <v>140</v>
      </c>
      <c r="Z15175" t="s">
        <v>769</v>
      </c>
      <c r="AA15175" t="s">
        <v>517</v>
      </c>
      <c r="AB15175" t="s">
        <v>140</v>
      </c>
      <c r="AC15175" t="s">
        <v>140</v>
      </c>
      <c r="AD15175" t="s">
        <v>140</v>
      </c>
      <c r="AE15175" t="s">
        <v>919</v>
      </c>
      <c r="AF15175" t="s">
        <v>140</v>
      </c>
      <c r="AG15175">
        <v>15</v>
      </c>
      <c r="AH15175" t="s">
        <v>324</v>
      </c>
      <c r="AI15175" t="s">
        <v>769</v>
      </c>
      <c r="AJ15175" t="s">
        <v>1064</v>
      </c>
      <c r="AK15175" t="s">
        <v>140</v>
      </c>
      <c r="AL15175" t="s">
        <v>140</v>
      </c>
      <c r="AM15175" t="s">
        <v>140</v>
      </c>
      <c r="AN15175" t="s">
        <v>919</v>
      </c>
      <c r="AO15175" t="s">
        <v>99</v>
      </c>
      <c r="AP15175" t="s">
        <v>140</v>
      </c>
      <c r="AQ15175">
        <v>15</v>
      </c>
      <c r="AR15175" t="s">
        <v>205</v>
      </c>
      <c r="AS15175" t="s">
        <v>517</v>
      </c>
      <c r="AT15175" t="s">
        <v>769</v>
      </c>
      <c r="AU15175" t="s">
        <v>140</v>
      </c>
      <c r="AV15175" t="s">
        <v>140</v>
      </c>
      <c r="AW15175" t="s">
        <v>1064</v>
      </c>
      <c r="AX15175" t="s">
        <v>140</v>
      </c>
      <c r="AY15175" t="s">
        <v>517</v>
      </c>
      <c r="AZ15175" t="s">
        <v>140</v>
      </c>
    </row>
    <row r="15176" spans="1:52" x14ac:dyDescent="0.35">
      <c r="A15176" t="s">
        <v>9</v>
      </c>
      <c r="B15176" t="s">
        <v>1151</v>
      </c>
      <c r="C15176">
        <v>122</v>
      </c>
      <c r="D15176" t="s">
        <v>439</v>
      </c>
      <c r="E15176" t="s">
        <v>929</v>
      </c>
      <c r="F15176" t="s">
        <v>121</v>
      </c>
      <c r="G15176" t="s">
        <v>1045</v>
      </c>
      <c r="H15176" t="s">
        <v>1060</v>
      </c>
      <c r="I15176" t="s">
        <v>1010</v>
      </c>
      <c r="J15176" t="s">
        <v>115</v>
      </c>
      <c r="K15176" t="s">
        <v>140</v>
      </c>
      <c r="L15176" t="s">
        <v>971</v>
      </c>
      <c r="M15176">
        <v>122</v>
      </c>
      <c r="N15176" t="s">
        <v>1137</v>
      </c>
      <c r="O15176" t="s">
        <v>733</v>
      </c>
      <c r="P15176" t="s">
        <v>1043</v>
      </c>
      <c r="Q15176" t="s">
        <v>140</v>
      </c>
      <c r="R15176" t="s">
        <v>1055</v>
      </c>
      <c r="S15176" t="s">
        <v>140</v>
      </c>
      <c r="T15176" t="s">
        <v>140</v>
      </c>
      <c r="U15176" t="s">
        <v>140</v>
      </c>
      <c r="V15176" t="s">
        <v>1012</v>
      </c>
      <c r="W15176">
        <v>122</v>
      </c>
      <c r="X15176" t="s">
        <v>102</v>
      </c>
      <c r="Y15176" t="s">
        <v>971</v>
      </c>
      <c r="Z15176" t="s">
        <v>1018</v>
      </c>
      <c r="AA15176" t="s">
        <v>954</v>
      </c>
      <c r="AB15176" t="s">
        <v>1073</v>
      </c>
      <c r="AC15176" t="s">
        <v>140</v>
      </c>
      <c r="AD15176" t="s">
        <v>1066</v>
      </c>
      <c r="AE15176" t="s">
        <v>140</v>
      </c>
      <c r="AF15176" t="s">
        <v>1013</v>
      </c>
      <c r="AG15176">
        <v>122</v>
      </c>
      <c r="AH15176" t="s">
        <v>1113</v>
      </c>
      <c r="AI15176" t="s">
        <v>1012</v>
      </c>
      <c r="AJ15176" t="s">
        <v>1012</v>
      </c>
      <c r="AK15176" t="s">
        <v>1017</v>
      </c>
      <c r="AL15176" t="s">
        <v>140</v>
      </c>
      <c r="AM15176" t="s">
        <v>140</v>
      </c>
      <c r="AN15176" t="s">
        <v>140</v>
      </c>
      <c r="AO15176" t="s">
        <v>1054</v>
      </c>
      <c r="AP15176" t="s">
        <v>140</v>
      </c>
      <c r="AQ15176">
        <v>122</v>
      </c>
      <c r="AR15176" t="s">
        <v>112</v>
      </c>
      <c r="AS15176" t="s">
        <v>1023</v>
      </c>
      <c r="AT15176" t="s">
        <v>515</v>
      </c>
      <c r="AU15176" t="s">
        <v>1014</v>
      </c>
      <c r="AV15176" t="s">
        <v>140</v>
      </c>
      <c r="AW15176" t="s">
        <v>1066</v>
      </c>
      <c r="AX15176" t="s">
        <v>140</v>
      </c>
      <c r="AY15176" t="s">
        <v>1009</v>
      </c>
      <c r="AZ15176" t="s">
        <v>140</v>
      </c>
    </row>
    <row r="15177" spans="1:52" x14ac:dyDescent="0.35">
      <c r="A15177" t="s">
        <v>9</v>
      </c>
      <c r="B15177" t="s">
        <v>1152</v>
      </c>
      <c r="C15177">
        <v>67</v>
      </c>
      <c r="D15177" t="s">
        <v>50</v>
      </c>
      <c r="E15177" t="s">
        <v>1070</v>
      </c>
      <c r="F15177" t="s">
        <v>1003</v>
      </c>
      <c r="G15177" t="s">
        <v>458</v>
      </c>
      <c r="H15177" t="s">
        <v>1018</v>
      </c>
      <c r="I15177" t="s">
        <v>140</v>
      </c>
      <c r="J15177" t="s">
        <v>733</v>
      </c>
      <c r="K15177" t="s">
        <v>775</v>
      </c>
      <c r="L15177" t="s">
        <v>1011</v>
      </c>
      <c r="M15177">
        <v>67</v>
      </c>
      <c r="N15177" t="s">
        <v>1146</v>
      </c>
      <c r="O15177" t="s">
        <v>1052</v>
      </c>
      <c r="P15177" t="s">
        <v>140</v>
      </c>
      <c r="Q15177" t="s">
        <v>140</v>
      </c>
      <c r="R15177" t="s">
        <v>140</v>
      </c>
      <c r="S15177" t="s">
        <v>140</v>
      </c>
      <c r="T15177" t="s">
        <v>140</v>
      </c>
      <c r="U15177" t="s">
        <v>140</v>
      </c>
      <c r="V15177" t="s">
        <v>140</v>
      </c>
      <c r="W15177">
        <v>67</v>
      </c>
      <c r="X15177" t="s">
        <v>732</v>
      </c>
      <c r="Y15177" t="s">
        <v>1058</v>
      </c>
      <c r="Z15177" t="s">
        <v>140</v>
      </c>
      <c r="AA15177" t="s">
        <v>1019</v>
      </c>
      <c r="AB15177" t="s">
        <v>775</v>
      </c>
      <c r="AC15177" t="s">
        <v>140</v>
      </c>
      <c r="AD15177" t="s">
        <v>775</v>
      </c>
      <c r="AE15177" t="s">
        <v>140</v>
      </c>
      <c r="AF15177" t="s">
        <v>140</v>
      </c>
      <c r="AG15177">
        <v>67</v>
      </c>
      <c r="AH15177" t="s">
        <v>1144</v>
      </c>
      <c r="AI15177" t="s">
        <v>1058</v>
      </c>
      <c r="AJ15177" t="s">
        <v>140</v>
      </c>
      <c r="AK15177" t="s">
        <v>140</v>
      </c>
      <c r="AL15177" t="s">
        <v>140</v>
      </c>
      <c r="AM15177" t="s">
        <v>140</v>
      </c>
      <c r="AN15177" t="s">
        <v>140</v>
      </c>
      <c r="AO15177" t="s">
        <v>775</v>
      </c>
      <c r="AP15177" t="s">
        <v>140</v>
      </c>
      <c r="AQ15177">
        <v>67</v>
      </c>
      <c r="AR15177" t="s">
        <v>661</v>
      </c>
      <c r="AS15177" t="s">
        <v>775</v>
      </c>
      <c r="AT15177" t="s">
        <v>971</v>
      </c>
      <c r="AU15177" t="s">
        <v>140</v>
      </c>
      <c r="AV15177" t="s">
        <v>140</v>
      </c>
      <c r="AW15177" t="s">
        <v>140</v>
      </c>
      <c r="AX15177" t="s">
        <v>140</v>
      </c>
      <c r="AY15177" t="s">
        <v>140</v>
      </c>
      <c r="AZ15177" t="s">
        <v>140</v>
      </c>
    </row>
    <row r="15178" spans="1:52" x14ac:dyDescent="0.35">
      <c r="A15178" t="s">
        <v>9</v>
      </c>
      <c r="B15178" t="s">
        <v>339</v>
      </c>
      <c r="C15178">
        <v>12</v>
      </c>
      <c r="D15178" t="s">
        <v>159</v>
      </c>
      <c r="E15178" t="s">
        <v>956</v>
      </c>
      <c r="F15178" t="s">
        <v>140</v>
      </c>
      <c r="G15178" t="s">
        <v>140</v>
      </c>
      <c r="H15178" t="s">
        <v>140</v>
      </c>
      <c r="I15178" t="s">
        <v>140</v>
      </c>
      <c r="J15178" t="s">
        <v>528</v>
      </c>
      <c r="K15178" t="s">
        <v>140</v>
      </c>
      <c r="L15178" t="s">
        <v>1100</v>
      </c>
      <c r="M15178">
        <v>12</v>
      </c>
      <c r="N15178" t="s">
        <v>800</v>
      </c>
      <c r="O15178" t="s">
        <v>801</v>
      </c>
      <c r="P15178" t="s">
        <v>140</v>
      </c>
      <c r="Q15178" t="s">
        <v>140</v>
      </c>
      <c r="R15178" t="s">
        <v>140</v>
      </c>
      <c r="S15178" t="s">
        <v>140</v>
      </c>
      <c r="T15178" t="s">
        <v>140</v>
      </c>
      <c r="U15178" t="s">
        <v>140</v>
      </c>
      <c r="V15178" t="s">
        <v>140</v>
      </c>
      <c r="W15178">
        <v>12</v>
      </c>
      <c r="X15178" t="s">
        <v>800</v>
      </c>
      <c r="Y15178" t="s">
        <v>140</v>
      </c>
      <c r="Z15178" t="s">
        <v>140</v>
      </c>
      <c r="AA15178" t="s">
        <v>140</v>
      </c>
      <c r="AB15178" t="s">
        <v>140</v>
      </c>
      <c r="AC15178" t="s">
        <v>140</v>
      </c>
      <c r="AD15178" t="s">
        <v>801</v>
      </c>
      <c r="AE15178" t="s">
        <v>140</v>
      </c>
      <c r="AF15178" t="s">
        <v>140</v>
      </c>
      <c r="AG15178">
        <v>12</v>
      </c>
      <c r="AH15178" t="s">
        <v>177</v>
      </c>
      <c r="AI15178" t="s">
        <v>140</v>
      </c>
      <c r="AJ15178" t="s">
        <v>140</v>
      </c>
      <c r="AK15178" t="s">
        <v>140</v>
      </c>
      <c r="AL15178" t="s">
        <v>140</v>
      </c>
      <c r="AM15178" t="s">
        <v>140</v>
      </c>
      <c r="AN15178" t="s">
        <v>140</v>
      </c>
      <c r="AO15178" t="s">
        <v>140</v>
      </c>
      <c r="AP15178" t="s">
        <v>140</v>
      </c>
      <c r="AQ15178">
        <v>12</v>
      </c>
      <c r="AR15178" t="s">
        <v>177</v>
      </c>
      <c r="AS15178" t="s">
        <v>140</v>
      </c>
      <c r="AT15178" t="s">
        <v>140</v>
      </c>
      <c r="AU15178" t="s">
        <v>140</v>
      </c>
      <c r="AV15178" t="s">
        <v>140</v>
      </c>
      <c r="AW15178" t="s">
        <v>140</v>
      </c>
      <c r="AX15178" t="s">
        <v>140</v>
      </c>
      <c r="AY15178" t="s">
        <v>140</v>
      </c>
      <c r="AZ15178" t="s">
        <v>140</v>
      </c>
    </row>
    <row r="15179" spans="1:52" x14ac:dyDescent="0.35">
      <c r="A15179" t="s">
        <v>10</v>
      </c>
      <c r="B15179" t="s">
        <v>1151</v>
      </c>
      <c r="C15179">
        <v>130</v>
      </c>
      <c r="D15179" t="s">
        <v>890</v>
      </c>
      <c r="E15179" t="s">
        <v>660</v>
      </c>
      <c r="F15179" t="s">
        <v>121</v>
      </c>
      <c r="G15179" t="s">
        <v>548</v>
      </c>
      <c r="H15179" t="s">
        <v>1062</v>
      </c>
      <c r="I15179" t="s">
        <v>1019</v>
      </c>
      <c r="J15179" t="s">
        <v>659</v>
      </c>
      <c r="K15179" t="s">
        <v>1009</v>
      </c>
      <c r="L15179" t="s">
        <v>1003</v>
      </c>
      <c r="M15179">
        <v>130</v>
      </c>
      <c r="N15179" t="s">
        <v>188</v>
      </c>
      <c r="O15179" t="s">
        <v>664</v>
      </c>
      <c r="P15179" t="s">
        <v>1051</v>
      </c>
      <c r="Q15179" t="s">
        <v>903</v>
      </c>
      <c r="R15179" t="s">
        <v>140</v>
      </c>
      <c r="S15179" t="s">
        <v>1016</v>
      </c>
      <c r="T15179" t="s">
        <v>1063</v>
      </c>
      <c r="U15179" t="s">
        <v>140</v>
      </c>
      <c r="V15179" t="s">
        <v>140</v>
      </c>
      <c r="W15179">
        <v>130</v>
      </c>
      <c r="X15179" t="s">
        <v>512</v>
      </c>
      <c r="Y15179" t="s">
        <v>1060</v>
      </c>
      <c r="Z15179" t="s">
        <v>125</v>
      </c>
      <c r="AA15179" t="s">
        <v>1058</v>
      </c>
      <c r="AB15179" t="s">
        <v>1014</v>
      </c>
      <c r="AC15179" t="s">
        <v>1050</v>
      </c>
      <c r="AD15179" t="s">
        <v>1010</v>
      </c>
      <c r="AE15179" t="s">
        <v>1011</v>
      </c>
      <c r="AF15179" t="s">
        <v>1016</v>
      </c>
      <c r="AG15179">
        <v>130</v>
      </c>
      <c r="AH15179" t="s">
        <v>596</v>
      </c>
      <c r="AI15179" t="s">
        <v>527</v>
      </c>
      <c r="AJ15179" t="s">
        <v>140</v>
      </c>
      <c r="AK15179" t="s">
        <v>1098</v>
      </c>
      <c r="AL15179" t="s">
        <v>140</v>
      </c>
      <c r="AM15179" t="s">
        <v>1019</v>
      </c>
      <c r="AN15179" t="s">
        <v>1058</v>
      </c>
      <c r="AO15179" t="s">
        <v>1046</v>
      </c>
      <c r="AP15179" t="s">
        <v>140</v>
      </c>
      <c r="AQ15179">
        <v>130</v>
      </c>
      <c r="AR15179" t="s">
        <v>927</v>
      </c>
      <c r="AS15179" t="s">
        <v>1043</v>
      </c>
      <c r="AT15179" t="s">
        <v>954</v>
      </c>
      <c r="AU15179" t="s">
        <v>1016</v>
      </c>
      <c r="AV15179" t="s">
        <v>140</v>
      </c>
      <c r="AW15179" t="s">
        <v>1023</v>
      </c>
      <c r="AX15179" t="s">
        <v>1017</v>
      </c>
      <c r="AY15179" t="s">
        <v>949</v>
      </c>
      <c r="AZ15179" t="s">
        <v>1021</v>
      </c>
    </row>
    <row r="15180" spans="1:52" x14ac:dyDescent="0.35">
      <c r="A15180" t="s">
        <v>10</v>
      </c>
      <c r="B15180" t="s">
        <v>1152</v>
      </c>
      <c r="C15180">
        <v>67</v>
      </c>
      <c r="D15180" t="s">
        <v>803</v>
      </c>
      <c r="E15180" t="s">
        <v>1047</v>
      </c>
      <c r="F15180" t="s">
        <v>1102</v>
      </c>
      <c r="G15180" t="s">
        <v>1045</v>
      </c>
      <c r="H15180" t="s">
        <v>1019</v>
      </c>
      <c r="I15180" t="s">
        <v>1057</v>
      </c>
      <c r="J15180" t="s">
        <v>1104</v>
      </c>
      <c r="K15180" t="s">
        <v>1011</v>
      </c>
      <c r="L15180" t="s">
        <v>140</v>
      </c>
      <c r="M15180">
        <v>67</v>
      </c>
      <c r="N15180" t="s">
        <v>1188</v>
      </c>
      <c r="O15180" t="s">
        <v>91</v>
      </c>
      <c r="P15180" t="s">
        <v>1068</v>
      </c>
      <c r="Q15180" t="s">
        <v>1011</v>
      </c>
      <c r="R15180" t="s">
        <v>140</v>
      </c>
      <c r="S15180" t="s">
        <v>140</v>
      </c>
      <c r="T15180" t="s">
        <v>140</v>
      </c>
      <c r="U15180" t="s">
        <v>140</v>
      </c>
      <c r="V15180" t="s">
        <v>140</v>
      </c>
      <c r="W15180">
        <v>67</v>
      </c>
      <c r="X15180" t="s">
        <v>442</v>
      </c>
      <c r="Y15180" t="s">
        <v>140</v>
      </c>
      <c r="Z15180" t="s">
        <v>1060</v>
      </c>
      <c r="AA15180" t="s">
        <v>1023</v>
      </c>
      <c r="AB15180" t="s">
        <v>140</v>
      </c>
      <c r="AC15180" t="s">
        <v>1046</v>
      </c>
      <c r="AD15180" t="s">
        <v>1043</v>
      </c>
      <c r="AE15180" t="s">
        <v>1058</v>
      </c>
      <c r="AF15180" t="s">
        <v>140</v>
      </c>
      <c r="AG15180">
        <v>67</v>
      </c>
      <c r="AH15180" t="s">
        <v>1202</v>
      </c>
      <c r="AI15180" t="s">
        <v>1066</v>
      </c>
      <c r="AJ15180" t="s">
        <v>140</v>
      </c>
      <c r="AK15180" t="s">
        <v>140</v>
      </c>
      <c r="AL15180" t="s">
        <v>140</v>
      </c>
      <c r="AM15180" t="s">
        <v>140</v>
      </c>
      <c r="AN15180" t="s">
        <v>140</v>
      </c>
      <c r="AO15180" t="s">
        <v>140</v>
      </c>
      <c r="AP15180" t="s">
        <v>140</v>
      </c>
      <c r="AQ15180">
        <v>67</v>
      </c>
      <c r="AR15180" t="s">
        <v>998</v>
      </c>
      <c r="AS15180" t="s">
        <v>140</v>
      </c>
      <c r="AT15180" t="s">
        <v>140</v>
      </c>
      <c r="AU15180" t="s">
        <v>903</v>
      </c>
      <c r="AV15180" t="s">
        <v>140</v>
      </c>
      <c r="AW15180" t="s">
        <v>1011</v>
      </c>
      <c r="AX15180" t="s">
        <v>140</v>
      </c>
      <c r="AY15180" t="s">
        <v>1046</v>
      </c>
      <c r="AZ15180" t="s">
        <v>1009</v>
      </c>
    </row>
    <row r="15181" spans="1:52" x14ac:dyDescent="0.35">
      <c r="A15181" t="s">
        <v>10</v>
      </c>
      <c r="B15181" t="s">
        <v>339</v>
      </c>
      <c r="C15181">
        <v>11</v>
      </c>
      <c r="D15181" t="s">
        <v>536</v>
      </c>
      <c r="E15181" t="s">
        <v>1059</v>
      </c>
      <c r="F15181" t="s">
        <v>614</v>
      </c>
      <c r="G15181" t="s">
        <v>983</v>
      </c>
      <c r="H15181" t="s">
        <v>140</v>
      </c>
      <c r="I15181" t="s">
        <v>140</v>
      </c>
      <c r="J15181" t="s">
        <v>192</v>
      </c>
      <c r="K15181" t="s">
        <v>140</v>
      </c>
      <c r="L15181" t="s">
        <v>595</v>
      </c>
      <c r="M15181">
        <v>11</v>
      </c>
      <c r="N15181" t="s">
        <v>876</v>
      </c>
      <c r="O15181" t="s">
        <v>1059</v>
      </c>
      <c r="P15181" t="s">
        <v>140</v>
      </c>
      <c r="Q15181" t="s">
        <v>1049</v>
      </c>
      <c r="R15181" t="s">
        <v>140</v>
      </c>
      <c r="S15181" t="s">
        <v>140</v>
      </c>
      <c r="T15181" t="s">
        <v>140</v>
      </c>
      <c r="U15181" t="s">
        <v>140</v>
      </c>
      <c r="V15181" t="s">
        <v>140</v>
      </c>
      <c r="W15181">
        <v>11</v>
      </c>
      <c r="X15181" t="s">
        <v>263</v>
      </c>
      <c r="Y15181" t="s">
        <v>140</v>
      </c>
      <c r="Z15181" t="s">
        <v>983</v>
      </c>
      <c r="AA15181" t="s">
        <v>595</v>
      </c>
      <c r="AB15181" t="s">
        <v>140</v>
      </c>
      <c r="AC15181" t="s">
        <v>140</v>
      </c>
      <c r="AD15181" t="s">
        <v>140</v>
      </c>
      <c r="AE15181" t="s">
        <v>140</v>
      </c>
      <c r="AF15181" t="s">
        <v>140</v>
      </c>
      <c r="AG15181">
        <v>11</v>
      </c>
      <c r="AH15181" t="s">
        <v>596</v>
      </c>
      <c r="AI15181" t="s">
        <v>595</v>
      </c>
      <c r="AJ15181" t="s">
        <v>140</v>
      </c>
      <c r="AK15181" t="s">
        <v>140</v>
      </c>
      <c r="AL15181" t="s">
        <v>140</v>
      </c>
      <c r="AM15181" t="s">
        <v>140</v>
      </c>
      <c r="AN15181" t="s">
        <v>140</v>
      </c>
      <c r="AO15181" t="s">
        <v>140</v>
      </c>
      <c r="AP15181" t="s">
        <v>140</v>
      </c>
      <c r="AQ15181">
        <v>11</v>
      </c>
      <c r="AR15181" t="s">
        <v>825</v>
      </c>
      <c r="AS15181" t="s">
        <v>1059</v>
      </c>
      <c r="AT15181" t="s">
        <v>140</v>
      </c>
      <c r="AU15181" t="s">
        <v>595</v>
      </c>
      <c r="AV15181" t="s">
        <v>140</v>
      </c>
      <c r="AW15181" t="s">
        <v>140</v>
      </c>
      <c r="AX15181" t="s">
        <v>140</v>
      </c>
      <c r="AY15181" t="s">
        <v>140</v>
      </c>
      <c r="AZ15181" t="s">
        <v>140</v>
      </c>
    </row>
    <row r="15182" spans="1:52" x14ac:dyDescent="0.35">
      <c r="A15182" t="s">
        <v>11</v>
      </c>
      <c r="B15182" t="s">
        <v>1151</v>
      </c>
      <c r="C15182">
        <v>134</v>
      </c>
      <c r="D15182" t="s">
        <v>369</v>
      </c>
      <c r="E15182" t="s">
        <v>824</v>
      </c>
      <c r="F15182" t="s">
        <v>1049</v>
      </c>
      <c r="G15182" t="s">
        <v>1102</v>
      </c>
      <c r="H15182" t="s">
        <v>1064</v>
      </c>
      <c r="I15182" t="s">
        <v>1046</v>
      </c>
      <c r="J15182" t="s">
        <v>1106</v>
      </c>
      <c r="K15182" t="s">
        <v>1021</v>
      </c>
      <c r="L15182" t="s">
        <v>1064</v>
      </c>
      <c r="M15182">
        <v>134</v>
      </c>
      <c r="N15182" t="s">
        <v>108</v>
      </c>
      <c r="O15182" t="s">
        <v>1057</v>
      </c>
      <c r="P15182" t="s">
        <v>1004</v>
      </c>
      <c r="Q15182" t="s">
        <v>1021</v>
      </c>
      <c r="R15182" t="s">
        <v>140</v>
      </c>
      <c r="S15182" t="s">
        <v>140</v>
      </c>
      <c r="T15182" t="s">
        <v>140</v>
      </c>
      <c r="U15182" t="s">
        <v>140</v>
      </c>
      <c r="V15182" t="s">
        <v>140</v>
      </c>
      <c r="W15182">
        <v>134</v>
      </c>
      <c r="X15182" t="s">
        <v>748</v>
      </c>
      <c r="Y15182" t="s">
        <v>939</v>
      </c>
      <c r="Z15182" t="s">
        <v>1057</v>
      </c>
      <c r="AA15182" t="s">
        <v>1052</v>
      </c>
      <c r="AB15182" t="s">
        <v>140</v>
      </c>
      <c r="AC15182" t="s">
        <v>1063</v>
      </c>
      <c r="AD15182" t="s">
        <v>1012</v>
      </c>
      <c r="AE15182" t="s">
        <v>1009</v>
      </c>
      <c r="AF15182" t="s">
        <v>140</v>
      </c>
      <c r="AG15182">
        <v>134</v>
      </c>
      <c r="AH15182" t="s">
        <v>1121</v>
      </c>
      <c r="AI15182" t="s">
        <v>940</v>
      </c>
      <c r="AJ15182" t="s">
        <v>1046</v>
      </c>
      <c r="AK15182" t="s">
        <v>1063</v>
      </c>
      <c r="AL15182" t="s">
        <v>1063</v>
      </c>
      <c r="AM15182" t="s">
        <v>140</v>
      </c>
      <c r="AN15182" t="s">
        <v>1016</v>
      </c>
      <c r="AO15182" t="s">
        <v>1012</v>
      </c>
      <c r="AP15182" t="s">
        <v>140</v>
      </c>
      <c r="AQ15182">
        <v>134</v>
      </c>
      <c r="AR15182" t="s">
        <v>112</v>
      </c>
      <c r="AS15182" t="s">
        <v>1098</v>
      </c>
      <c r="AT15182" t="s">
        <v>1004</v>
      </c>
      <c r="AU15182" t="s">
        <v>1070</v>
      </c>
      <c r="AV15182" t="s">
        <v>140</v>
      </c>
      <c r="AW15182" t="s">
        <v>1012</v>
      </c>
      <c r="AX15182" t="s">
        <v>140</v>
      </c>
      <c r="AY15182" t="s">
        <v>1009</v>
      </c>
      <c r="AZ15182" t="s">
        <v>1010</v>
      </c>
    </row>
    <row r="15183" spans="1:52" x14ac:dyDescent="0.35">
      <c r="A15183" t="s">
        <v>11</v>
      </c>
      <c r="B15183" t="s">
        <v>1152</v>
      </c>
      <c r="C15183">
        <v>57</v>
      </c>
      <c r="D15183" t="s">
        <v>146</v>
      </c>
      <c r="E15183" t="s">
        <v>1004</v>
      </c>
      <c r="F15183" t="s">
        <v>733</v>
      </c>
      <c r="G15183" t="s">
        <v>1062</v>
      </c>
      <c r="H15183" t="s">
        <v>140</v>
      </c>
      <c r="I15183" t="s">
        <v>1048</v>
      </c>
      <c r="J15183" t="s">
        <v>706</v>
      </c>
      <c r="K15183" t="s">
        <v>140</v>
      </c>
      <c r="L15183" t="s">
        <v>140</v>
      </c>
      <c r="M15183">
        <v>57</v>
      </c>
      <c r="N15183" t="s">
        <v>514</v>
      </c>
      <c r="O15183" t="s">
        <v>515</v>
      </c>
      <c r="P15183" t="s">
        <v>140</v>
      </c>
      <c r="Q15183" t="s">
        <v>140</v>
      </c>
      <c r="R15183" t="s">
        <v>140</v>
      </c>
      <c r="S15183" t="s">
        <v>140</v>
      </c>
      <c r="T15183" t="s">
        <v>140</v>
      </c>
      <c r="U15183" t="s">
        <v>140</v>
      </c>
      <c r="V15183" t="s">
        <v>140</v>
      </c>
      <c r="W15183">
        <v>57</v>
      </c>
      <c r="X15183" t="s">
        <v>938</v>
      </c>
      <c r="Y15183" t="s">
        <v>1012</v>
      </c>
      <c r="Z15183" t="s">
        <v>140</v>
      </c>
      <c r="AA15183" t="s">
        <v>140</v>
      </c>
      <c r="AB15183" t="s">
        <v>140</v>
      </c>
      <c r="AC15183" t="s">
        <v>140</v>
      </c>
      <c r="AD15183" t="s">
        <v>1011</v>
      </c>
      <c r="AE15183" t="s">
        <v>140</v>
      </c>
      <c r="AF15183" t="s">
        <v>140</v>
      </c>
      <c r="AG15183">
        <v>57</v>
      </c>
      <c r="AH15183" t="s">
        <v>665</v>
      </c>
      <c r="AI15183" t="s">
        <v>1012</v>
      </c>
      <c r="AJ15183" t="s">
        <v>140</v>
      </c>
      <c r="AK15183" t="s">
        <v>140</v>
      </c>
      <c r="AL15183" t="s">
        <v>140</v>
      </c>
      <c r="AM15183" t="s">
        <v>950</v>
      </c>
      <c r="AN15183" t="s">
        <v>140</v>
      </c>
      <c r="AO15183" t="s">
        <v>140</v>
      </c>
      <c r="AP15183" t="s">
        <v>140</v>
      </c>
      <c r="AQ15183">
        <v>57</v>
      </c>
      <c r="AR15183" t="s">
        <v>997</v>
      </c>
      <c r="AS15183" t="s">
        <v>140</v>
      </c>
      <c r="AT15183" t="s">
        <v>1012</v>
      </c>
      <c r="AU15183" t="s">
        <v>1066</v>
      </c>
      <c r="AV15183" t="s">
        <v>140</v>
      </c>
      <c r="AW15183" t="s">
        <v>1011</v>
      </c>
      <c r="AX15183" t="s">
        <v>140</v>
      </c>
      <c r="AY15183" t="s">
        <v>140</v>
      </c>
      <c r="AZ15183" t="s">
        <v>140</v>
      </c>
    </row>
    <row r="15184" spans="1:52" x14ac:dyDescent="0.35">
      <c r="A15184" t="s">
        <v>11</v>
      </c>
      <c r="B15184" t="s">
        <v>339</v>
      </c>
      <c r="C15184">
        <v>15</v>
      </c>
      <c r="D15184" t="s">
        <v>817</v>
      </c>
      <c r="E15184" t="s">
        <v>140</v>
      </c>
      <c r="F15184" t="s">
        <v>1072</v>
      </c>
      <c r="G15184" t="s">
        <v>371</v>
      </c>
      <c r="H15184" t="s">
        <v>140</v>
      </c>
      <c r="I15184" t="s">
        <v>140</v>
      </c>
      <c r="J15184" t="s">
        <v>501</v>
      </c>
      <c r="K15184" t="s">
        <v>140</v>
      </c>
      <c r="L15184" t="s">
        <v>140</v>
      </c>
      <c r="M15184">
        <v>15</v>
      </c>
      <c r="N15184" t="s">
        <v>177</v>
      </c>
      <c r="O15184" t="s">
        <v>140</v>
      </c>
      <c r="P15184" t="s">
        <v>140</v>
      </c>
      <c r="Q15184" t="s">
        <v>140</v>
      </c>
      <c r="R15184" t="s">
        <v>140</v>
      </c>
      <c r="S15184" t="s">
        <v>140</v>
      </c>
      <c r="T15184" t="s">
        <v>140</v>
      </c>
      <c r="U15184" t="s">
        <v>140</v>
      </c>
      <c r="V15184" t="s">
        <v>140</v>
      </c>
      <c r="W15184">
        <v>15</v>
      </c>
      <c r="X15184" t="s">
        <v>1161</v>
      </c>
      <c r="Y15184" t="s">
        <v>140</v>
      </c>
      <c r="Z15184" t="s">
        <v>1056</v>
      </c>
      <c r="AA15184" t="s">
        <v>140</v>
      </c>
      <c r="AB15184" t="s">
        <v>1052</v>
      </c>
      <c r="AC15184" t="s">
        <v>140</v>
      </c>
      <c r="AD15184" t="s">
        <v>140</v>
      </c>
      <c r="AE15184" t="s">
        <v>140</v>
      </c>
      <c r="AF15184" t="s">
        <v>140</v>
      </c>
      <c r="AG15184">
        <v>15</v>
      </c>
      <c r="AH15184" t="s">
        <v>969</v>
      </c>
      <c r="AI15184" t="s">
        <v>1056</v>
      </c>
      <c r="AJ15184" t="s">
        <v>140</v>
      </c>
      <c r="AK15184" t="s">
        <v>140</v>
      </c>
      <c r="AL15184" t="s">
        <v>140</v>
      </c>
      <c r="AM15184" t="s">
        <v>140</v>
      </c>
      <c r="AN15184" t="s">
        <v>140</v>
      </c>
      <c r="AO15184" t="s">
        <v>785</v>
      </c>
      <c r="AP15184" t="s">
        <v>140</v>
      </c>
      <c r="AQ15184">
        <v>15</v>
      </c>
      <c r="AR15184" t="s">
        <v>177</v>
      </c>
      <c r="AS15184" t="s">
        <v>140</v>
      </c>
      <c r="AT15184" t="s">
        <v>140</v>
      </c>
      <c r="AU15184" t="s">
        <v>140</v>
      </c>
      <c r="AV15184" t="s">
        <v>140</v>
      </c>
      <c r="AW15184" t="s">
        <v>140</v>
      </c>
      <c r="AX15184" t="s">
        <v>140</v>
      </c>
      <c r="AY15184" t="s">
        <v>140</v>
      </c>
      <c r="AZ15184" t="s">
        <v>140</v>
      </c>
    </row>
    <row r="15185" spans="1:52" x14ac:dyDescent="0.35">
      <c r="A15185" t="s">
        <v>12</v>
      </c>
      <c r="B15185" t="s">
        <v>1151</v>
      </c>
      <c r="C15185">
        <v>129</v>
      </c>
      <c r="D15185" t="s">
        <v>206</v>
      </c>
      <c r="E15185" t="s">
        <v>1044</v>
      </c>
      <c r="F15185" t="s">
        <v>595</v>
      </c>
      <c r="G15185" t="s">
        <v>95</v>
      </c>
      <c r="H15185" t="s">
        <v>971</v>
      </c>
      <c r="I15185" t="s">
        <v>1073</v>
      </c>
      <c r="J15185" t="s">
        <v>792</v>
      </c>
      <c r="K15185" t="s">
        <v>1008</v>
      </c>
      <c r="L15185" t="s">
        <v>1044</v>
      </c>
      <c r="M15185">
        <v>129</v>
      </c>
      <c r="N15185" t="s">
        <v>116</v>
      </c>
      <c r="O15185" t="s">
        <v>1052</v>
      </c>
      <c r="P15185" t="s">
        <v>1052</v>
      </c>
      <c r="Q15185" t="s">
        <v>1020</v>
      </c>
      <c r="R15185" t="s">
        <v>1063</v>
      </c>
      <c r="S15185" t="s">
        <v>1063</v>
      </c>
      <c r="T15185" t="s">
        <v>140</v>
      </c>
      <c r="U15185" t="s">
        <v>140</v>
      </c>
      <c r="V15185" t="s">
        <v>140</v>
      </c>
      <c r="W15185">
        <v>129</v>
      </c>
      <c r="X15185" t="s">
        <v>201</v>
      </c>
      <c r="Y15185" t="s">
        <v>971</v>
      </c>
      <c r="Z15185" t="s">
        <v>788</v>
      </c>
      <c r="AA15185" t="s">
        <v>664</v>
      </c>
      <c r="AB15185" t="s">
        <v>1098</v>
      </c>
      <c r="AC15185" t="s">
        <v>1063</v>
      </c>
      <c r="AD15185" t="s">
        <v>733</v>
      </c>
      <c r="AE15185" t="s">
        <v>1019</v>
      </c>
      <c r="AF15185" t="s">
        <v>1063</v>
      </c>
      <c r="AG15185">
        <v>129</v>
      </c>
      <c r="AH15185" t="s">
        <v>936</v>
      </c>
      <c r="AI15185" t="s">
        <v>733</v>
      </c>
      <c r="AJ15185" t="s">
        <v>971</v>
      </c>
      <c r="AK15185" t="s">
        <v>140</v>
      </c>
      <c r="AL15185" t="s">
        <v>140</v>
      </c>
      <c r="AM15185" t="s">
        <v>140</v>
      </c>
      <c r="AN15185" t="s">
        <v>1098</v>
      </c>
      <c r="AO15185" t="s">
        <v>1063</v>
      </c>
      <c r="AP15185" t="s">
        <v>140</v>
      </c>
      <c r="AQ15185">
        <v>129</v>
      </c>
      <c r="AR15185" t="s">
        <v>640</v>
      </c>
      <c r="AS15185" t="s">
        <v>1063</v>
      </c>
      <c r="AT15185" t="s">
        <v>1003</v>
      </c>
      <c r="AU15185" t="s">
        <v>1066</v>
      </c>
      <c r="AV15185" t="s">
        <v>140</v>
      </c>
      <c r="AW15185" t="s">
        <v>971</v>
      </c>
      <c r="AX15185" t="s">
        <v>1013</v>
      </c>
      <c r="AY15185" t="s">
        <v>1098</v>
      </c>
      <c r="AZ15185" t="s">
        <v>1009</v>
      </c>
    </row>
    <row r="15186" spans="1:52" x14ac:dyDescent="0.35">
      <c r="A15186" t="s">
        <v>12</v>
      </c>
      <c r="B15186" t="s">
        <v>1152</v>
      </c>
      <c r="C15186">
        <v>57</v>
      </c>
      <c r="D15186" t="s">
        <v>799</v>
      </c>
      <c r="E15186" t="s">
        <v>1073</v>
      </c>
      <c r="F15186" t="s">
        <v>668</v>
      </c>
      <c r="G15186" t="s">
        <v>716</v>
      </c>
      <c r="H15186" t="s">
        <v>140</v>
      </c>
      <c r="I15186" t="s">
        <v>1050</v>
      </c>
      <c r="J15186" t="s">
        <v>841</v>
      </c>
      <c r="K15186" t="s">
        <v>140</v>
      </c>
      <c r="L15186" t="s">
        <v>1050</v>
      </c>
      <c r="M15186">
        <v>57</v>
      </c>
      <c r="N15186" t="s">
        <v>88</v>
      </c>
      <c r="O15186" t="s">
        <v>1050</v>
      </c>
      <c r="P15186" t="s">
        <v>140</v>
      </c>
      <c r="Q15186" t="s">
        <v>1050</v>
      </c>
      <c r="R15186" t="s">
        <v>1050</v>
      </c>
      <c r="S15186" t="s">
        <v>140</v>
      </c>
      <c r="T15186" t="s">
        <v>140</v>
      </c>
      <c r="U15186" t="s">
        <v>140</v>
      </c>
      <c r="V15186" t="s">
        <v>1046</v>
      </c>
      <c r="W15186">
        <v>57</v>
      </c>
      <c r="X15186" t="s">
        <v>1001</v>
      </c>
      <c r="Y15186" t="s">
        <v>1050</v>
      </c>
      <c r="Z15186" t="s">
        <v>1050</v>
      </c>
      <c r="AA15186" t="s">
        <v>996</v>
      </c>
      <c r="AB15186" t="s">
        <v>996</v>
      </c>
      <c r="AC15186" t="s">
        <v>140</v>
      </c>
      <c r="AD15186" t="s">
        <v>869</v>
      </c>
      <c r="AE15186" t="s">
        <v>660</v>
      </c>
      <c r="AF15186" t="s">
        <v>1050</v>
      </c>
      <c r="AG15186">
        <v>57</v>
      </c>
      <c r="AH15186" t="s">
        <v>1114</v>
      </c>
      <c r="AI15186" t="s">
        <v>140</v>
      </c>
      <c r="AJ15186" t="s">
        <v>1050</v>
      </c>
      <c r="AK15186" t="s">
        <v>1050</v>
      </c>
      <c r="AL15186" t="s">
        <v>140</v>
      </c>
      <c r="AM15186" t="s">
        <v>140</v>
      </c>
      <c r="AN15186" t="s">
        <v>1062</v>
      </c>
      <c r="AO15186" t="s">
        <v>140</v>
      </c>
      <c r="AP15186" t="s">
        <v>140</v>
      </c>
      <c r="AQ15186">
        <v>57</v>
      </c>
      <c r="AR15186" t="s">
        <v>1162</v>
      </c>
      <c r="AS15186" t="s">
        <v>1021</v>
      </c>
      <c r="AT15186" t="s">
        <v>996</v>
      </c>
      <c r="AU15186" t="s">
        <v>996</v>
      </c>
      <c r="AV15186" t="s">
        <v>140</v>
      </c>
      <c r="AW15186" t="s">
        <v>1044</v>
      </c>
      <c r="AX15186" t="s">
        <v>1046</v>
      </c>
      <c r="AY15186" t="s">
        <v>1050</v>
      </c>
      <c r="AZ15186" t="s">
        <v>140</v>
      </c>
    </row>
    <row r="15187" spans="1:52" x14ac:dyDescent="0.35">
      <c r="A15187" t="s">
        <v>12</v>
      </c>
      <c r="B15187" t="s">
        <v>339</v>
      </c>
      <c r="C15187">
        <v>23</v>
      </c>
      <c r="D15187" t="s">
        <v>822</v>
      </c>
      <c r="E15187" t="s">
        <v>838</v>
      </c>
      <c r="F15187" t="s">
        <v>913</v>
      </c>
      <c r="G15187" t="s">
        <v>140</v>
      </c>
      <c r="H15187" t="s">
        <v>937</v>
      </c>
      <c r="I15187" t="s">
        <v>140</v>
      </c>
      <c r="J15187" t="s">
        <v>433</v>
      </c>
      <c r="K15187" t="s">
        <v>838</v>
      </c>
      <c r="L15187" t="s">
        <v>140</v>
      </c>
      <c r="M15187">
        <v>23</v>
      </c>
      <c r="N15187" t="s">
        <v>177</v>
      </c>
      <c r="O15187" t="s">
        <v>140</v>
      </c>
      <c r="P15187" t="s">
        <v>140</v>
      </c>
      <c r="Q15187" t="s">
        <v>140</v>
      </c>
      <c r="R15187" t="s">
        <v>140</v>
      </c>
      <c r="S15187" t="s">
        <v>140</v>
      </c>
      <c r="T15187" t="s">
        <v>140</v>
      </c>
      <c r="U15187" t="s">
        <v>140</v>
      </c>
      <c r="V15187" t="s">
        <v>140</v>
      </c>
      <c r="W15187">
        <v>23</v>
      </c>
      <c r="X15187" t="s">
        <v>663</v>
      </c>
      <c r="Y15187" t="s">
        <v>140</v>
      </c>
      <c r="Z15187" t="s">
        <v>838</v>
      </c>
      <c r="AA15187" t="s">
        <v>140</v>
      </c>
      <c r="AB15187" t="s">
        <v>838</v>
      </c>
      <c r="AC15187" t="s">
        <v>140</v>
      </c>
      <c r="AD15187" t="s">
        <v>1011</v>
      </c>
      <c r="AE15187" t="s">
        <v>140</v>
      </c>
      <c r="AF15187" t="s">
        <v>140</v>
      </c>
      <c r="AG15187">
        <v>23</v>
      </c>
      <c r="AH15187" t="s">
        <v>177</v>
      </c>
      <c r="AI15187" t="s">
        <v>140</v>
      </c>
      <c r="AJ15187" t="s">
        <v>140</v>
      </c>
      <c r="AK15187" t="s">
        <v>140</v>
      </c>
      <c r="AL15187" t="s">
        <v>140</v>
      </c>
      <c r="AM15187" t="s">
        <v>140</v>
      </c>
      <c r="AN15187" t="s">
        <v>140</v>
      </c>
      <c r="AO15187" t="s">
        <v>140</v>
      </c>
      <c r="AP15187" t="s">
        <v>140</v>
      </c>
      <c r="AQ15187">
        <v>23</v>
      </c>
      <c r="AR15187" t="s">
        <v>936</v>
      </c>
      <c r="AS15187" t="s">
        <v>838</v>
      </c>
      <c r="AT15187" t="s">
        <v>140</v>
      </c>
      <c r="AU15187" t="s">
        <v>838</v>
      </c>
      <c r="AV15187" t="s">
        <v>140</v>
      </c>
      <c r="AW15187" t="s">
        <v>140</v>
      </c>
      <c r="AX15187" t="s">
        <v>140</v>
      </c>
      <c r="AY15187" t="s">
        <v>140</v>
      </c>
      <c r="AZ15187" t="s">
        <v>140</v>
      </c>
    </row>
    <row r="15188" spans="1:52" x14ac:dyDescent="0.35">
      <c r="A15188" t="s">
        <v>13</v>
      </c>
      <c r="B15188" t="s">
        <v>1151</v>
      </c>
      <c r="C15188">
        <v>138</v>
      </c>
      <c r="D15188" t="s">
        <v>832</v>
      </c>
      <c r="E15188" t="s">
        <v>1045</v>
      </c>
      <c r="F15188" t="s">
        <v>788</v>
      </c>
      <c r="G15188" t="s">
        <v>643</v>
      </c>
      <c r="H15188" t="s">
        <v>140</v>
      </c>
      <c r="I15188" t="s">
        <v>1098</v>
      </c>
      <c r="J15188" t="s">
        <v>980</v>
      </c>
      <c r="K15188" t="s">
        <v>140</v>
      </c>
      <c r="L15188" t="s">
        <v>973</v>
      </c>
      <c r="M15188">
        <v>138</v>
      </c>
      <c r="N15188" t="s">
        <v>861</v>
      </c>
      <c r="O15188" t="s">
        <v>983</v>
      </c>
      <c r="P15188" t="s">
        <v>977</v>
      </c>
      <c r="Q15188" t="s">
        <v>1046</v>
      </c>
      <c r="R15188" t="s">
        <v>1012</v>
      </c>
      <c r="S15188" t="s">
        <v>1013</v>
      </c>
      <c r="T15188" t="s">
        <v>1063</v>
      </c>
      <c r="U15188" t="s">
        <v>140</v>
      </c>
      <c r="V15188" t="s">
        <v>140</v>
      </c>
      <c r="W15188">
        <v>138</v>
      </c>
      <c r="X15188" t="s">
        <v>753</v>
      </c>
      <c r="Y15188" t="s">
        <v>1052</v>
      </c>
      <c r="Z15188" t="s">
        <v>115</v>
      </c>
      <c r="AA15188" t="s">
        <v>971</v>
      </c>
      <c r="AB15188" t="s">
        <v>1012</v>
      </c>
      <c r="AC15188" t="s">
        <v>1016</v>
      </c>
      <c r="AD15188" t="s">
        <v>1007</v>
      </c>
      <c r="AE15188" t="s">
        <v>1066</v>
      </c>
      <c r="AF15188" t="s">
        <v>140</v>
      </c>
      <c r="AG15188">
        <v>138</v>
      </c>
      <c r="AH15188" t="s">
        <v>1134</v>
      </c>
      <c r="AI15188" t="s">
        <v>869</v>
      </c>
      <c r="AJ15188" t="s">
        <v>1055</v>
      </c>
      <c r="AK15188" t="s">
        <v>1019</v>
      </c>
      <c r="AL15188" t="s">
        <v>140</v>
      </c>
      <c r="AM15188" t="s">
        <v>140</v>
      </c>
      <c r="AN15188" t="s">
        <v>1016</v>
      </c>
      <c r="AO15188" t="s">
        <v>1055</v>
      </c>
      <c r="AP15188" t="s">
        <v>140</v>
      </c>
      <c r="AQ15188">
        <v>138</v>
      </c>
      <c r="AR15188" t="s">
        <v>531</v>
      </c>
      <c r="AS15188" t="s">
        <v>939</v>
      </c>
      <c r="AT15188" t="s">
        <v>99</v>
      </c>
      <c r="AU15188" t="s">
        <v>1068</v>
      </c>
      <c r="AV15188" t="s">
        <v>1016</v>
      </c>
      <c r="AW15188" t="s">
        <v>1058</v>
      </c>
      <c r="AX15188" t="s">
        <v>1063</v>
      </c>
      <c r="AY15188" t="s">
        <v>1063</v>
      </c>
      <c r="AZ15188" t="s">
        <v>1016</v>
      </c>
    </row>
    <row r="15189" spans="1:52" x14ac:dyDescent="0.35">
      <c r="A15189" t="s">
        <v>13</v>
      </c>
      <c r="B15189" t="s">
        <v>1152</v>
      </c>
      <c r="C15189">
        <v>53</v>
      </c>
      <c r="D15189" t="s">
        <v>353</v>
      </c>
      <c r="E15189" t="s">
        <v>1019</v>
      </c>
      <c r="F15189" t="s">
        <v>125</v>
      </c>
      <c r="G15189" t="s">
        <v>1065</v>
      </c>
      <c r="H15189" t="s">
        <v>988</v>
      </c>
      <c r="I15189" t="s">
        <v>140</v>
      </c>
      <c r="J15189" t="s">
        <v>340</v>
      </c>
      <c r="K15189" t="s">
        <v>1073</v>
      </c>
      <c r="L15189" t="s">
        <v>1067</v>
      </c>
      <c r="M15189">
        <v>53</v>
      </c>
      <c r="N15189" t="s">
        <v>1005</v>
      </c>
      <c r="O15189" t="s">
        <v>1073</v>
      </c>
      <c r="P15189" t="s">
        <v>140</v>
      </c>
      <c r="Q15189" t="s">
        <v>939</v>
      </c>
      <c r="R15189" t="s">
        <v>140</v>
      </c>
      <c r="S15189" t="s">
        <v>140</v>
      </c>
      <c r="T15189" t="s">
        <v>1046</v>
      </c>
      <c r="U15189" t="s">
        <v>140</v>
      </c>
      <c r="V15189" t="s">
        <v>140</v>
      </c>
      <c r="W15189">
        <v>53</v>
      </c>
      <c r="X15189" t="s">
        <v>757</v>
      </c>
      <c r="Y15189" t="s">
        <v>1058</v>
      </c>
      <c r="Z15189" t="s">
        <v>501</v>
      </c>
      <c r="AA15189" t="s">
        <v>140</v>
      </c>
      <c r="AB15189" t="s">
        <v>1019</v>
      </c>
      <c r="AC15189" t="s">
        <v>1054</v>
      </c>
      <c r="AD15189" t="s">
        <v>971</v>
      </c>
      <c r="AE15189" t="s">
        <v>140</v>
      </c>
      <c r="AF15189" t="s">
        <v>140</v>
      </c>
      <c r="AG15189">
        <v>53</v>
      </c>
      <c r="AH15189" t="s">
        <v>1119</v>
      </c>
      <c r="AI15189" t="s">
        <v>140</v>
      </c>
      <c r="AJ15189" t="s">
        <v>140</v>
      </c>
      <c r="AK15189" t="s">
        <v>140</v>
      </c>
      <c r="AL15189" t="s">
        <v>140</v>
      </c>
      <c r="AM15189" t="s">
        <v>1046</v>
      </c>
      <c r="AN15189" t="s">
        <v>140</v>
      </c>
      <c r="AO15189" t="s">
        <v>140</v>
      </c>
      <c r="AP15189" t="s">
        <v>140</v>
      </c>
      <c r="AQ15189">
        <v>53</v>
      </c>
      <c r="AR15189" t="s">
        <v>116</v>
      </c>
      <c r="AS15189" t="s">
        <v>1058</v>
      </c>
      <c r="AT15189" t="s">
        <v>660</v>
      </c>
      <c r="AU15189" t="s">
        <v>1019</v>
      </c>
      <c r="AV15189" t="s">
        <v>140</v>
      </c>
      <c r="AW15189" t="s">
        <v>1019</v>
      </c>
      <c r="AX15189" t="s">
        <v>1098</v>
      </c>
      <c r="AY15189" t="s">
        <v>140</v>
      </c>
      <c r="AZ15189" t="s">
        <v>1054</v>
      </c>
    </row>
    <row r="15190" spans="1:52" x14ac:dyDescent="0.35">
      <c r="A15190" t="s">
        <v>13</v>
      </c>
      <c r="B15190" t="s">
        <v>339</v>
      </c>
      <c r="C15190">
        <v>15</v>
      </c>
      <c r="D15190" t="s">
        <v>544</v>
      </c>
      <c r="E15190" t="s">
        <v>1070</v>
      </c>
      <c r="F15190" t="s">
        <v>574</v>
      </c>
      <c r="G15190" t="s">
        <v>812</v>
      </c>
      <c r="H15190" t="s">
        <v>140</v>
      </c>
      <c r="I15190" t="s">
        <v>903</v>
      </c>
      <c r="J15190" t="s">
        <v>848</v>
      </c>
      <c r="K15190" t="s">
        <v>140</v>
      </c>
      <c r="L15190" t="s">
        <v>1046</v>
      </c>
      <c r="M15190">
        <v>15</v>
      </c>
      <c r="N15190" t="s">
        <v>904</v>
      </c>
      <c r="O15190" t="s">
        <v>140</v>
      </c>
      <c r="P15190" t="s">
        <v>903</v>
      </c>
      <c r="Q15190" t="s">
        <v>140</v>
      </c>
      <c r="R15190" t="s">
        <v>140</v>
      </c>
      <c r="S15190" t="s">
        <v>140</v>
      </c>
      <c r="T15190" t="s">
        <v>140</v>
      </c>
      <c r="U15190" t="s">
        <v>140</v>
      </c>
      <c r="V15190" t="s">
        <v>140</v>
      </c>
      <c r="W15190">
        <v>15</v>
      </c>
      <c r="X15190" t="s">
        <v>757</v>
      </c>
      <c r="Y15190" t="s">
        <v>140</v>
      </c>
      <c r="Z15190" t="s">
        <v>756</v>
      </c>
      <c r="AA15190" t="s">
        <v>140</v>
      </c>
      <c r="AB15190" t="s">
        <v>140</v>
      </c>
      <c r="AC15190" t="s">
        <v>140</v>
      </c>
      <c r="AD15190" t="s">
        <v>140</v>
      </c>
      <c r="AE15190" t="s">
        <v>140</v>
      </c>
      <c r="AF15190" t="s">
        <v>140</v>
      </c>
      <c r="AG15190">
        <v>15</v>
      </c>
      <c r="AH15190" t="s">
        <v>1138</v>
      </c>
      <c r="AI15190" t="s">
        <v>812</v>
      </c>
      <c r="AJ15190" t="s">
        <v>140</v>
      </c>
      <c r="AK15190" t="s">
        <v>140</v>
      </c>
      <c r="AL15190" t="s">
        <v>140</v>
      </c>
      <c r="AM15190" t="s">
        <v>140</v>
      </c>
      <c r="AN15190" t="s">
        <v>140</v>
      </c>
      <c r="AO15190" t="s">
        <v>1070</v>
      </c>
      <c r="AP15190" t="s">
        <v>140</v>
      </c>
      <c r="AQ15190">
        <v>15</v>
      </c>
      <c r="AR15190" t="s">
        <v>982</v>
      </c>
      <c r="AS15190" t="s">
        <v>996</v>
      </c>
      <c r="AT15190" t="s">
        <v>140</v>
      </c>
      <c r="AU15190" t="s">
        <v>140</v>
      </c>
      <c r="AV15190" t="s">
        <v>140</v>
      </c>
      <c r="AW15190" t="s">
        <v>996</v>
      </c>
      <c r="AX15190" t="s">
        <v>140</v>
      </c>
      <c r="AY15190" t="s">
        <v>140</v>
      </c>
      <c r="AZ15190" t="s">
        <v>140</v>
      </c>
    </row>
    <row r="15191" spans="1:52" x14ac:dyDescent="0.35">
      <c r="A15191" t="s">
        <v>14</v>
      </c>
      <c r="B15191" t="s">
        <v>1151</v>
      </c>
      <c r="C15191">
        <v>124</v>
      </c>
      <c r="D15191" t="s">
        <v>37</v>
      </c>
      <c r="E15191" t="s">
        <v>1070</v>
      </c>
      <c r="F15191" t="s">
        <v>293</v>
      </c>
      <c r="G15191" t="s">
        <v>937</v>
      </c>
      <c r="H15191" t="s">
        <v>1011</v>
      </c>
      <c r="I15191" t="s">
        <v>1046</v>
      </c>
      <c r="J15191" t="s">
        <v>47</v>
      </c>
      <c r="K15191" t="s">
        <v>1058</v>
      </c>
      <c r="L15191" t="s">
        <v>1058</v>
      </c>
      <c r="M15191">
        <v>124</v>
      </c>
      <c r="N15191" t="s">
        <v>519</v>
      </c>
      <c r="O15191" t="s">
        <v>422</v>
      </c>
      <c r="P15191" t="s">
        <v>1057</v>
      </c>
      <c r="Q15191" t="s">
        <v>1073</v>
      </c>
      <c r="R15191" t="s">
        <v>1016</v>
      </c>
      <c r="S15191" t="s">
        <v>140</v>
      </c>
      <c r="T15191" t="s">
        <v>1017</v>
      </c>
      <c r="U15191" t="s">
        <v>1010</v>
      </c>
      <c r="V15191" t="s">
        <v>140</v>
      </c>
      <c r="W15191">
        <v>124</v>
      </c>
      <c r="X15191" t="s">
        <v>143</v>
      </c>
      <c r="Y15191" t="s">
        <v>1073</v>
      </c>
      <c r="Z15191" t="s">
        <v>953</v>
      </c>
      <c r="AA15191" t="s">
        <v>875</v>
      </c>
      <c r="AB15191" t="s">
        <v>1073</v>
      </c>
      <c r="AC15191" t="s">
        <v>1010</v>
      </c>
      <c r="AD15191" t="s">
        <v>875</v>
      </c>
      <c r="AE15191" t="s">
        <v>140</v>
      </c>
      <c r="AF15191" t="s">
        <v>1010</v>
      </c>
      <c r="AG15191">
        <v>124</v>
      </c>
      <c r="AH15191" t="s">
        <v>986</v>
      </c>
      <c r="AI15191" t="s">
        <v>345</v>
      </c>
      <c r="AJ15191" t="s">
        <v>1014</v>
      </c>
      <c r="AK15191" t="s">
        <v>1016</v>
      </c>
      <c r="AL15191" t="s">
        <v>1010</v>
      </c>
      <c r="AM15191" t="s">
        <v>140</v>
      </c>
      <c r="AN15191" t="s">
        <v>775</v>
      </c>
      <c r="AO15191" t="s">
        <v>1046</v>
      </c>
      <c r="AP15191" t="s">
        <v>140</v>
      </c>
      <c r="AQ15191">
        <v>124</v>
      </c>
      <c r="AR15191" t="s">
        <v>466</v>
      </c>
      <c r="AS15191" t="s">
        <v>775</v>
      </c>
      <c r="AT15191" t="s">
        <v>942</v>
      </c>
      <c r="AU15191" t="s">
        <v>1018</v>
      </c>
      <c r="AV15191" t="s">
        <v>1066</v>
      </c>
      <c r="AW15191" t="s">
        <v>1051</v>
      </c>
      <c r="AX15191" t="s">
        <v>140</v>
      </c>
      <c r="AY15191" t="s">
        <v>1098</v>
      </c>
      <c r="AZ15191" t="s">
        <v>140</v>
      </c>
    </row>
    <row r="15192" spans="1:52" x14ac:dyDescent="0.35">
      <c r="A15192" t="s">
        <v>14</v>
      </c>
      <c r="B15192" t="s">
        <v>1152</v>
      </c>
      <c r="C15192">
        <v>66</v>
      </c>
      <c r="D15192" t="s">
        <v>503</v>
      </c>
      <c r="E15192" t="s">
        <v>733</v>
      </c>
      <c r="F15192" t="s">
        <v>458</v>
      </c>
      <c r="G15192" t="s">
        <v>515</v>
      </c>
      <c r="H15192" t="s">
        <v>1058</v>
      </c>
      <c r="I15192" t="s">
        <v>140</v>
      </c>
      <c r="J15192" t="s">
        <v>749</v>
      </c>
      <c r="K15192" t="s">
        <v>971</v>
      </c>
      <c r="L15192" t="s">
        <v>915</v>
      </c>
      <c r="M15192">
        <v>66</v>
      </c>
      <c r="N15192" t="s">
        <v>94</v>
      </c>
      <c r="O15192" t="s">
        <v>515</v>
      </c>
      <c r="P15192" t="s">
        <v>1052</v>
      </c>
      <c r="Q15192" t="s">
        <v>1058</v>
      </c>
      <c r="R15192" t="s">
        <v>140</v>
      </c>
      <c r="S15192" t="s">
        <v>140</v>
      </c>
      <c r="T15192" t="s">
        <v>1011</v>
      </c>
      <c r="U15192" t="s">
        <v>140</v>
      </c>
      <c r="V15192" t="s">
        <v>1098</v>
      </c>
      <c r="W15192">
        <v>66</v>
      </c>
      <c r="X15192" t="s">
        <v>1075</v>
      </c>
      <c r="Y15192" t="s">
        <v>1014</v>
      </c>
      <c r="Z15192" t="s">
        <v>1073</v>
      </c>
      <c r="AA15192" t="s">
        <v>140</v>
      </c>
      <c r="AB15192" t="s">
        <v>940</v>
      </c>
      <c r="AC15192" t="s">
        <v>1098</v>
      </c>
      <c r="AD15192" t="s">
        <v>140</v>
      </c>
      <c r="AE15192" t="s">
        <v>1098</v>
      </c>
      <c r="AF15192" t="s">
        <v>140</v>
      </c>
      <c r="AG15192">
        <v>66</v>
      </c>
      <c r="AH15192" t="s">
        <v>1146</v>
      </c>
      <c r="AI15192" t="s">
        <v>1098</v>
      </c>
      <c r="AJ15192" t="s">
        <v>1058</v>
      </c>
      <c r="AK15192" t="s">
        <v>140</v>
      </c>
      <c r="AL15192" t="s">
        <v>140</v>
      </c>
      <c r="AM15192" t="s">
        <v>140</v>
      </c>
      <c r="AN15192" t="s">
        <v>140</v>
      </c>
      <c r="AO15192" t="s">
        <v>140</v>
      </c>
      <c r="AP15192" t="s">
        <v>140</v>
      </c>
      <c r="AQ15192">
        <v>66</v>
      </c>
      <c r="AR15192" t="s">
        <v>404</v>
      </c>
      <c r="AS15192" t="s">
        <v>1098</v>
      </c>
      <c r="AT15192" t="s">
        <v>1058</v>
      </c>
      <c r="AU15192" t="s">
        <v>1058</v>
      </c>
      <c r="AV15192" t="s">
        <v>140</v>
      </c>
      <c r="AW15192" t="s">
        <v>1011</v>
      </c>
      <c r="AX15192" t="s">
        <v>1098</v>
      </c>
      <c r="AY15192" t="s">
        <v>1050</v>
      </c>
      <c r="AZ15192" t="s">
        <v>140</v>
      </c>
    </row>
    <row r="15193" spans="1:52" x14ac:dyDescent="0.35">
      <c r="A15193" t="s">
        <v>14</v>
      </c>
      <c r="B15193" t="s">
        <v>339</v>
      </c>
      <c r="C15193">
        <v>13</v>
      </c>
      <c r="D15193" t="s">
        <v>556</v>
      </c>
      <c r="E15193" t="s">
        <v>140</v>
      </c>
      <c r="F15193" t="s">
        <v>59</v>
      </c>
      <c r="G15193" t="s">
        <v>125</v>
      </c>
      <c r="H15193" t="s">
        <v>140</v>
      </c>
      <c r="I15193" t="s">
        <v>140</v>
      </c>
      <c r="J15193" t="s">
        <v>286</v>
      </c>
      <c r="K15193" t="s">
        <v>140</v>
      </c>
      <c r="L15193" t="s">
        <v>140</v>
      </c>
      <c r="M15193">
        <v>13</v>
      </c>
      <c r="N15193" t="s">
        <v>114</v>
      </c>
      <c r="O15193" t="s">
        <v>125</v>
      </c>
      <c r="P15193" t="s">
        <v>1073</v>
      </c>
      <c r="Q15193" t="s">
        <v>140</v>
      </c>
      <c r="R15193" t="s">
        <v>140</v>
      </c>
      <c r="S15193" t="s">
        <v>140</v>
      </c>
      <c r="T15193" t="s">
        <v>140</v>
      </c>
      <c r="U15193" t="s">
        <v>140</v>
      </c>
      <c r="V15193" t="s">
        <v>140</v>
      </c>
      <c r="W15193">
        <v>13</v>
      </c>
      <c r="X15193" t="s">
        <v>1230</v>
      </c>
      <c r="Y15193" t="s">
        <v>140</v>
      </c>
      <c r="Z15193" t="s">
        <v>140</v>
      </c>
      <c r="AA15193" t="s">
        <v>1004</v>
      </c>
      <c r="AB15193" t="s">
        <v>140</v>
      </c>
      <c r="AC15193" t="s">
        <v>140</v>
      </c>
      <c r="AD15193" t="s">
        <v>140</v>
      </c>
      <c r="AE15193" t="s">
        <v>140</v>
      </c>
      <c r="AF15193" t="s">
        <v>140</v>
      </c>
      <c r="AG15193">
        <v>13</v>
      </c>
      <c r="AH15193" t="s">
        <v>177</v>
      </c>
      <c r="AI15193" t="s">
        <v>140</v>
      </c>
      <c r="AJ15193" t="s">
        <v>140</v>
      </c>
      <c r="AK15193" t="s">
        <v>140</v>
      </c>
      <c r="AL15193" t="s">
        <v>140</v>
      </c>
      <c r="AM15193" t="s">
        <v>140</v>
      </c>
      <c r="AN15193" t="s">
        <v>140</v>
      </c>
      <c r="AO15193" t="s">
        <v>140</v>
      </c>
      <c r="AP15193" t="s">
        <v>140</v>
      </c>
      <c r="AQ15193">
        <v>13</v>
      </c>
      <c r="AR15193" t="s">
        <v>285</v>
      </c>
      <c r="AS15193" t="s">
        <v>140</v>
      </c>
      <c r="AT15193" t="s">
        <v>125</v>
      </c>
      <c r="AU15193" t="s">
        <v>140</v>
      </c>
      <c r="AV15193" t="s">
        <v>140</v>
      </c>
      <c r="AW15193" t="s">
        <v>140</v>
      </c>
      <c r="AX15193" t="s">
        <v>140</v>
      </c>
      <c r="AY15193" t="s">
        <v>1004</v>
      </c>
      <c r="AZ15193" t="s">
        <v>140</v>
      </c>
    </row>
    <row r="15194" spans="1:52" x14ac:dyDescent="0.35">
      <c r="A15194" t="s">
        <v>15</v>
      </c>
      <c r="B15194" t="s">
        <v>1151</v>
      </c>
      <c r="C15194">
        <v>137</v>
      </c>
      <c r="D15194" t="s">
        <v>544</v>
      </c>
      <c r="E15194" t="s">
        <v>1060</v>
      </c>
      <c r="F15194" t="s">
        <v>1053</v>
      </c>
      <c r="G15194" t="s">
        <v>89</v>
      </c>
      <c r="H15194" t="s">
        <v>1060</v>
      </c>
      <c r="I15194" t="s">
        <v>1055</v>
      </c>
      <c r="J15194" t="s">
        <v>142</v>
      </c>
      <c r="K15194" t="s">
        <v>1009</v>
      </c>
      <c r="L15194" t="s">
        <v>1048</v>
      </c>
      <c r="M15194">
        <v>137</v>
      </c>
      <c r="N15194" t="s">
        <v>898</v>
      </c>
      <c r="O15194" t="s">
        <v>1060</v>
      </c>
      <c r="P15194" t="s">
        <v>875</v>
      </c>
      <c r="Q15194" t="s">
        <v>1070</v>
      </c>
      <c r="R15194" t="s">
        <v>140</v>
      </c>
      <c r="S15194" t="s">
        <v>140</v>
      </c>
      <c r="T15194" t="s">
        <v>1013</v>
      </c>
      <c r="U15194" t="s">
        <v>140</v>
      </c>
      <c r="V15194" t="s">
        <v>140</v>
      </c>
      <c r="W15194">
        <v>137</v>
      </c>
      <c r="X15194" t="s">
        <v>957</v>
      </c>
      <c r="Y15194" t="s">
        <v>950</v>
      </c>
      <c r="Z15194" t="s">
        <v>1045</v>
      </c>
      <c r="AA15194" t="s">
        <v>1018</v>
      </c>
      <c r="AB15194" t="s">
        <v>1046</v>
      </c>
      <c r="AC15194" t="s">
        <v>1012</v>
      </c>
      <c r="AD15194" t="s">
        <v>1045</v>
      </c>
      <c r="AE15194" t="s">
        <v>1012</v>
      </c>
      <c r="AF15194" t="s">
        <v>1055</v>
      </c>
      <c r="AG15194">
        <v>137</v>
      </c>
      <c r="AH15194" t="s">
        <v>987</v>
      </c>
      <c r="AI15194" t="s">
        <v>1055</v>
      </c>
      <c r="AJ15194" t="s">
        <v>1009</v>
      </c>
      <c r="AK15194" t="s">
        <v>1063</v>
      </c>
      <c r="AL15194" t="s">
        <v>1008</v>
      </c>
      <c r="AM15194" t="s">
        <v>140</v>
      </c>
      <c r="AN15194" t="s">
        <v>140</v>
      </c>
      <c r="AO15194" t="s">
        <v>1043</v>
      </c>
      <c r="AP15194" t="s">
        <v>1012</v>
      </c>
      <c r="AQ15194">
        <v>137</v>
      </c>
      <c r="AR15194" t="s">
        <v>670</v>
      </c>
      <c r="AS15194" t="s">
        <v>1012</v>
      </c>
      <c r="AT15194" t="s">
        <v>99</v>
      </c>
      <c r="AU15194" t="s">
        <v>1055</v>
      </c>
      <c r="AV15194" t="s">
        <v>1012</v>
      </c>
      <c r="AW15194" t="s">
        <v>919</v>
      </c>
      <c r="AX15194" t="s">
        <v>940</v>
      </c>
      <c r="AY15194" t="s">
        <v>1055</v>
      </c>
      <c r="AZ15194" t="s">
        <v>1012</v>
      </c>
    </row>
    <row r="15195" spans="1:52" x14ac:dyDescent="0.35">
      <c r="A15195" t="s">
        <v>15</v>
      </c>
      <c r="B15195" t="s">
        <v>1152</v>
      </c>
      <c r="C15195">
        <v>59</v>
      </c>
      <c r="D15195" t="s">
        <v>899</v>
      </c>
      <c r="E15195" t="s">
        <v>988</v>
      </c>
      <c r="F15195" t="s">
        <v>1023</v>
      </c>
      <c r="G15195" t="s">
        <v>1053</v>
      </c>
      <c r="H15195" t="s">
        <v>1021</v>
      </c>
      <c r="I15195" t="s">
        <v>140</v>
      </c>
      <c r="J15195" t="s">
        <v>162</v>
      </c>
      <c r="K15195" t="s">
        <v>1013</v>
      </c>
      <c r="L15195" t="s">
        <v>1046</v>
      </c>
      <c r="M15195">
        <v>59</v>
      </c>
      <c r="N15195" t="s">
        <v>477</v>
      </c>
      <c r="O15195" t="s">
        <v>915</v>
      </c>
      <c r="P15195" t="s">
        <v>733</v>
      </c>
      <c r="Q15195" t="s">
        <v>140</v>
      </c>
      <c r="R15195" t="s">
        <v>1060</v>
      </c>
      <c r="S15195" t="s">
        <v>140</v>
      </c>
      <c r="T15195" t="s">
        <v>140</v>
      </c>
      <c r="U15195" t="s">
        <v>140</v>
      </c>
      <c r="V15195" t="s">
        <v>1013</v>
      </c>
      <c r="W15195">
        <v>59</v>
      </c>
      <c r="X15195" t="s">
        <v>923</v>
      </c>
      <c r="Y15195" t="s">
        <v>1058</v>
      </c>
      <c r="Z15195" t="s">
        <v>875</v>
      </c>
      <c r="AA15195" t="s">
        <v>775</v>
      </c>
      <c r="AB15195" t="s">
        <v>1070</v>
      </c>
      <c r="AC15195" t="s">
        <v>1009</v>
      </c>
      <c r="AD15195" t="s">
        <v>1058</v>
      </c>
      <c r="AE15195" t="s">
        <v>1013</v>
      </c>
      <c r="AF15195" t="s">
        <v>140</v>
      </c>
      <c r="AG15195">
        <v>59</v>
      </c>
      <c r="AH15195" t="s">
        <v>1196</v>
      </c>
      <c r="AI15195" t="s">
        <v>140</v>
      </c>
      <c r="AJ15195" t="s">
        <v>140</v>
      </c>
      <c r="AK15195" t="s">
        <v>140</v>
      </c>
      <c r="AL15195" t="s">
        <v>140</v>
      </c>
      <c r="AM15195" t="s">
        <v>1013</v>
      </c>
      <c r="AN15195" t="s">
        <v>140</v>
      </c>
      <c r="AO15195" t="s">
        <v>775</v>
      </c>
      <c r="AP15195" t="s">
        <v>140</v>
      </c>
      <c r="AQ15195">
        <v>59</v>
      </c>
      <c r="AR15195" t="s">
        <v>1158</v>
      </c>
      <c r="AS15195" t="s">
        <v>1023</v>
      </c>
      <c r="AT15195" t="s">
        <v>1009</v>
      </c>
      <c r="AU15195" t="s">
        <v>875</v>
      </c>
      <c r="AV15195" t="s">
        <v>140</v>
      </c>
      <c r="AW15195" t="s">
        <v>140</v>
      </c>
      <c r="AX15195" t="s">
        <v>1060</v>
      </c>
      <c r="AY15195" t="s">
        <v>140</v>
      </c>
      <c r="AZ15195" t="s">
        <v>140</v>
      </c>
    </row>
    <row r="15196" spans="1:52" x14ac:dyDescent="0.35">
      <c r="A15196" t="s">
        <v>15</v>
      </c>
      <c r="B15196" t="s">
        <v>339</v>
      </c>
      <c r="C15196">
        <v>10</v>
      </c>
      <c r="D15196" t="s">
        <v>679</v>
      </c>
      <c r="E15196" t="s">
        <v>140</v>
      </c>
      <c r="F15196" t="s">
        <v>737</v>
      </c>
      <c r="G15196" t="s">
        <v>140</v>
      </c>
      <c r="H15196" t="s">
        <v>140</v>
      </c>
      <c r="I15196" t="s">
        <v>140</v>
      </c>
      <c r="J15196" t="s">
        <v>1067</v>
      </c>
      <c r="K15196" t="s">
        <v>140</v>
      </c>
      <c r="L15196" t="s">
        <v>140</v>
      </c>
      <c r="M15196">
        <v>10</v>
      </c>
      <c r="N15196" t="s">
        <v>1111</v>
      </c>
      <c r="O15196" t="s">
        <v>140</v>
      </c>
      <c r="P15196" t="s">
        <v>140</v>
      </c>
      <c r="Q15196" t="s">
        <v>1067</v>
      </c>
      <c r="R15196" t="s">
        <v>140</v>
      </c>
      <c r="S15196" t="s">
        <v>140</v>
      </c>
      <c r="T15196" t="s">
        <v>140</v>
      </c>
      <c r="U15196" t="s">
        <v>140</v>
      </c>
      <c r="V15196" t="s">
        <v>140</v>
      </c>
      <c r="W15196">
        <v>10</v>
      </c>
      <c r="X15196" t="s">
        <v>177</v>
      </c>
      <c r="Y15196" t="s">
        <v>140</v>
      </c>
      <c r="Z15196" t="s">
        <v>140</v>
      </c>
      <c r="AA15196" t="s">
        <v>140</v>
      </c>
      <c r="AB15196" t="s">
        <v>140</v>
      </c>
      <c r="AC15196" t="s">
        <v>140</v>
      </c>
      <c r="AD15196" t="s">
        <v>140</v>
      </c>
      <c r="AE15196" t="s">
        <v>140</v>
      </c>
      <c r="AF15196" t="s">
        <v>140</v>
      </c>
      <c r="AG15196">
        <v>10</v>
      </c>
      <c r="AH15196" t="s">
        <v>1137</v>
      </c>
      <c r="AI15196" t="s">
        <v>140</v>
      </c>
      <c r="AJ15196" t="s">
        <v>1102</v>
      </c>
      <c r="AK15196" t="s">
        <v>140</v>
      </c>
      <c r="AL15196" t="s">
        <v>140</v>
      </c>
      <c r="AM15196" t="s">
        <v>140</v>
      </c>
      <c r="AN15196" t="s">
        <v>140</v>
      </c>
      <c r="AO15196" t="s">
        <v>140</v>
      </c>
      <c r="AP15196" t="s">
        <v>140</v>
      </c>
      <c r="AQ15196">
        <v>10</v>
      </c>
      <c r="AR15196" t="s">
        <v>177</v>
      </c>
      <c r="AS15196" t="s">
        <v>140</v>
      </c>
      <c r="AT15196" t="s">
        <v>140</v>
      </c>
      <c r="AU15196" t="s">
        <v>140</v>
      </c>
      <c r="AV15196" t="s">
        <v>140</v>
      </c>
      <c r="AW15196" t="s">
        <v>140</v>
      </c>
      <c r="AX15196" t="s">
        <v>140</v>
      </c>
      <c r="AY15196" t="s">
        <v>140</v>
      </c>
      <c r="AZ15196" t="s">
        <v>140</v>
      </c>
    </row>
    <row r="15197" spans="1:52" x14ac:dyDescent="0.35">
      <c r="A15197" t="s">
        <v>16</v>
      </c>
      <c r="B15197" t="s">
        <v>1151</v>
      </c>
      <c r="C15197">
        <v>122</v>
      </c>
      <c r="D15197" t="s">
        <v>630</v>
      </c>
      <c r="E15197" t="s">
        <v>147</v>
      </c>
      <c r="F15197" t="s">
        <v>87</v>
      </c>
      <c r="G15197" t="s">
        <v>812</v>
      </c>
      <c r="H15197" t="s">
        <v>1046</v>
      </c>
      <c r="I15197" t="s">
        <v>1017</v>
      </c>
      <c r="J15197" t="s">
        <v>489</v>
      </c>
      <c r="K15197" t="s">
        <v>940</v>
      </c>
      <c r="L15197" t="s">
        <v>1004</v>
      </c>
      <c r="M15197">
        <v>122</v>
      </c>
      <c r="N15197" t="s">
        <v>745</v>
      </c>
      <c r="O15197" t="s">
        <v>801</v>
      </c>
      <c r="P15197" t="s">
        <v>1064</v>
      </c>
      <c r="Q15197" t="s">
        <v>996</v>
      </c>
      <c r="R15197" t="s">
        <v>140</v>
      </c>
      <c r="S15197" t="s">
        <v>1021</v>
      </c>
      <c r="T15197" t="s">
        <v>1012</v>
      </c>
      <c r="U15197" t="s">
        <v>140</v>
      </c>
      <c r="V15197" t="s">
        <v>140</v>
      </c>
      <c r="W15197">
        <v>122</v>
      </c>
      <c r="X15197" t="s">
        <v>461</v>
      </c>
      <c r="Y15197" t="s">
        <v>1013</v>
      </c>
      <c r="Z15197" t="s">
        <v>1050</v>
      </c>
      <c r="AA15197" t="s">
        <v>940</v>
      </c>
      <c r="AB15197" t="s">
        <v>458</v>
      </c>
      <c r="AC15197" t="s">
        <v>140</v>
      </c>
      <c r="AD15197" t="s">
        <v>1043</v>
      </c>
      <c r="AE15197" t="s">
        <v>1021</v>
      </c>
      <c r="AF15197" t="s">
        <v>140</v>
      </c>
      <c r="AG15197">
        <v>122</v>
      </c>
      <c r="AH15197" t="s">
        <v>90</v>
      </c>
      <c r="AI15197" t="s">
        <v>1014</v>
      </c>
      <c r="AJ15197" t="s">
        <v>1043</v>
      </c>
      <c r="AK15197" t="s">
        <v>1063</v>
      </c>
      <c r="AL15197" t="s">
        <v>775</v>
      </c>
      <c r="AM15197" t="s">
        <v>140</v>
      </c>
      <c r="AN15197" t="s">
        <v>1012</v>
      </c>
      <c r="AO15197" t="s">
        <v>1066</v>
      </c>
      <c r="AP15197" t="s">
        <v>140</v>
      </c>
      <c r="AQ15197">
        <v>122</v>
      </c>
      <c r="AR15197" t="s">
        <v>784</v>
      </c>
      <c r="AS15197" t="s">
        <v>1046</v>
      </c>
      <c r="AT15197" t="s">
        <v>954</v>
      </c>
      <c r="AU15197" t="s">
        <v>1021</v>
      </c>
      <c r="AV15197" t="s">
        <v>140</v>
      </c>
      <c r="AW15197" t="s">
        <v>1021</v>
      </c>
      <c r="AX15197" t="s">
        <v>140</v>
      </c>
      <c r="AY15197" t="s">
        <v>1004</v>
      </c>
      <c r="AZ15197" t="s">
        <v>1013</v>
      </c>
    </row>
    <row r="15198" spans="1:52" x14ac:dyDescent="0.35">
      <c r="A15198" t="s">
        <v>16</v>
      </c>
      <c r="B15198" t="s">
        <v>1152</v>
      </c>
      <c r="C15198">
        <v>66</v>
      </c>
      <c r="D15198" t="s">
        <v>505</v>
      </c>
      <c r="E15198" t="s">
        <v>1055</v>
      </c>
      <c r="F15198" t="s">
        <v>1062</v>
      </c>
      <c r="G15198" t="s">
        <v>755</v>
      </c>
      <c r="H15198" t="s">
        <v>1012</v>
      </c>
      <c r="I15198" t="s">
        <v>140</v>
      </c>
      <c r="J15198" t="s">
        <v>97</v>
      </c>
      <c r="K15198" t="s">
        <v>140</v>
      </c>
      <c r="L15198" t="s">
        <v>954</v>
      </c>
      <c r="M15198">
        <v>66</v>
      </c>
      <c r="N15198" t="s">
        <v>1119</v>
      </c>
      <c r="O15198" t="s">
        <v>1046</v>
      </c>
      <c r="P15198" t="s">
        <v>140</v>
      </c>
      <c r="Q15198" t="s">
        <v>140</v>
      </c>
      <c r="R15198" t="s">
        <v>140</v>
      </c>
      <c r="S15198" t="s">
        <v>140</v>
      </c>
      <c r="T15198" t="s">
        <v>140</v>
      </c>
      <c r="U15198" t="s">
        <v>140</v>
      </c>
      <c r="V15198" t="s">
        <v>140</v>
      </c>
      <c r="W15198">
        <v>66</v>
      </c>
      <c r="X15198" t="s">
        <v>990</v>
      </c>
      <c r="Y15198" t="s">
        <v>1055</v>
      </c>
      <c r="Z15198" t="s">
        <v>1011</v>
      </c>
      <c r="AA15198" t="s">
        <v>140</v>
      </c>
      <c r="AB15198" t="s">
        <v>140</v>
      </c>
      <c r="AC15198" t="s">
        <v>1012</v>
      </c>
      <c r="AD15198" t="s">
        <v>1011</v>
      </c>
      <c r="AE15198" t="s">
        <v>140</v>
      </c>
      <c r="AF15198" t="s">
        <v>140</v>
      </c>
      <c r="AG15198">
        <v>66</v>
      </c>
      <c r="AH15198" t="s">
        <v>1148</v>
      </c>
      <c r="AI15198" t="s">
        <v>140</v>
      </c>
      <c r="AJ15198" t="s">
        <v>140</v>
      </c>
      <c r="AK15198" t="s">
        <v>1021</v>
      </c>
      <c r="AL15198" t="s">
        <v>140</v>
      </c>
      <c r="AM15198" t="s">
        <v>140</v>
      </c>
      <c r="AN15198" t="s">
        <v>140</v>
      </c>
      <c r="AO15198" t="s">
        <v>140</v>
      </c>
      <c r="AP15198" t="s">
        <v>140</v>
      </c>
      <c r="AQ15198">
        <v>66</v>
      </c>
      <c r="AR15198" t="s">
        <v>918</v>
      </c>
      <c r="AS15198" t="s">
        <v>939</v>
      </c>
      <c r="AT15198" t="s">
        <v>140</v>
      </c>
      <c r="AU15198" t="s">
        <v>1011</v>
      </c>
      <c r="AV15198" t="s">
        <v>140</v>
      </c>
      <c r="AW15198" t="s">
        <v>140</v>
      </c>
      <c r="AX15198" t="s">
        <v>140</v>
      </c>
      <c r="AY15198" t="s">
        <v>140</v>
      </c>
      <c r="AZ15198" t="s">
        <v>140</v>
      </c>
    </row>
    <row r="15199" spans="1:52" x14ac:dyDescent="0.35">
      <c r="A15199" t="s">
        <v>16</v>
      </c>
      <c r="B15199" t="s">
        <v>339</v>
      </c>
      <c r="C15199">
        <v>18</v>
      </c>
      <c r="D15199" t="s">
        <v>818</v>
      </c>
      <c r="E15199" t="s">
        <v>515</v>
      </c>
      <c r="F15199" t="s">
        <v>674</v>
      </c>
      <c r="G15199" t="s">
        <v>716</v>
      </c>
      <c r="H15199" t="s">
        <v>140</v>
      </c>
      <c r="I15199" t="s">
        <v>1049</v>
      </c>
      <c r="J15199" t="s">
        <v>788</v>
      </c>
      <c r="K15199" t="s">
        <v>766</v>
      </c>
      <c r="L15199" t="s">
        <v>140</v>
      </c>
      <c r="M15199">
        <v>18</v>
      </c>
      <c r="N15199" t="s">
        <v>316</v>
      </c>
      <c r="O15199" t="s">
        <v>140</v>
      </c>
      <c r="P15199" t="s">
        <v>515</v>
      </c>
      <c r="Q15199" t="s">
        <v>664</v>
      </c>
      <c r="R15199" t="s">
        <v>140</v>
      </c>
      <c r="S15199" t="s">
        <v>140</v>
      </c>
      <c r="T15199" t="s">
        <v>140</v>
      </c>
      <c r="U15199" t="s">
        <v>140</v>
      </c>
      <c r="V15199" t="s">
        <v>140</v>
      </c>
      <c r="W15199">
        <v>18</v>
      </c>
      <c r="X15199" t="s">
        <v>992</v>
      </c>
      <c r="Y15199" t="s">
        <v>515</v>
      </c>
      <c r="Z15199" t="s">
        <v>140</v>
      </c>
      <c r="AA15199" t="s">
        <v>893</v>
      </c>
      <c r="AB15199" t="s">
        <v>140</v>
      </c>
      <c r="AC15199" t="s">
        <v>140</v>
      </c>
      <c r="AD15199" t="s">
        <v>140</v>
      </c>
      <c r="AE15199" t="s">
        <v>140</v>
      </c>
      <c r="AF15199" t="s">
        <v>140</v>
      </c>
      <c r="AG15199">
        <v>18</v>
      </c>
      <c r="AH15199" t="s">
        <v>177</v>
      </c>
      <c r="AI15199" t="s">
        <v>140</v>
      </c>
      <c r="AJ15199" t="s">
        <v>140</v>
      </c>
      <c r="AK15199" t="s">
        <v>140</v>
      </c>
      <c r="AL15199" t="s">
        <v>140</v>
      </c>
      <c r="AM15199" t="s">
        <v>140</v>
      </c>
      <c r="AN15199" t="s">
        <v>140</v>
      </c>
      <c r="AO15199" t="s">
        <v>140</v>
      </c>
      <c r="AP15199" t="s">
        <v>140</v>
      </c>
      <c r="AQ15199">
        <v>18</v>
      </c>
      <c r="AR15199" t="s">
        <v>1122</v>
      </c>
      <c r="AS15199" t="s">
        <v>140</v>
      </c>
      <c r="AT15199" t="s">
        <v>140</v>
      </c>
      <c r="AU15199" t="s">
        <v>140</v>
      </c>
      <c r="AV15199" t="s">
        <v>140</v>
      </c>
      <c r="AW15199" t="s">
        <v>140</v>
      </c>
      <c r="AX15199" t="s">
        <v>140</v>
      </c>
      <c r="AY15199" t="s">
        <v>140</v>
      </c>
      <c r="AZ15199" t="s">
        <v>1049</v>
      </c>
    </row>
    <row r="15200" spans="1:52" x14ac:dyDescent="0.35">
      <c r="A15200" t="s">
        <v>17</v>
      </c>
      <c r="B15200" t="s">
        <v>1151</v>
      </c>
      <c r="C15200">
        <v>128</v>
      </c>
      <c r="D15200" t="s">
        <v>584</v>
      </c>
      <c r="E15200" t="s">
        <v>1064</v>
      </c>
      <c r="F15200" t="s">
        <v>788</v>
      </c>
      <c r="G15200" t="s">
        <v>1049</v>
      </c>
      <c r="H15200" t="s">
        <v>1007</v>
      </c>
      <c r="I15200" t="s">
        <v>1063</v>
      </c>
      <c r="J15200" t="s">
        <v>456</v>
      </c>
      <c r="K15200" t="s">
        <v>140</v>
      </c>
      <c r="L15200" t="s">
        <v>1061</v>
      </c>
      <c r="M15200">
        <v>128</v>
      </c>
      <c r="N15200" t="s">
        <v>106</v>
      </c>
      <c r="O15200" t="s">
        <v>1062</v>
      </c>
      <c r="P15200" t="s">
        <v>1007</v>
      </c>
      <c r="Q15200" t="s">
        <v>1048</v>
      </c>
      <c r="R15200" t="s">
        <v>1019</v>
      </c>
      <c r="S15200" t="s">
        <v>1017</v>
      </c>
      <c r="T15200" t="s">
        <v>1054</v>
      </c>
      <c r="U15200" t="s">
        <v>140</v>
      </c>
      <c r="V15200" t="s">
        <v>140</v>
      </c>
      <c r="W15200">
        <v>128</v>
      </c>
      <c r="X15200" t="s">
        <v>531</v>
      </c>
      <c r="Y15200" t="s">
        <v>775</v>
      </c>
      <c r="Z15200" t="s">
        <v>939</v>
      </c>
      <c r="AA15200" t="s">
        <v>1067</v>
      </c>
      <c r="AB15200" t="s">
        <v>1021</v>
      </c>
      <c r="AC15200" t="s">
        <v>140</v>
      </c>
      <c r="AD15200" t="s">
        <v>769</v>
      </c>
      <c r="AE15200" t="s">
        <v>140</v>
      </c>
      <c r="AF15200" t="s">
        <v>140</v>
      </c>
      <c r="AG15200">
        <v>128</v>
      </c>
      <c r="AH15200" t="s">
        <v>90</v>
      </c>
      <c r="AI15200" t="s">
        <v>1017</v>
      </c>
      <c r="AJ15200" t="s">
        <v>140</v>
      </c>
      <c r="AK15200" t="s">
        <v>1017</v>
      </c>
      <c r="AL15200" t="s">
        <v>140</v>
      </c>
      <c r="AM15200" t="s">
        <v>140</v>
      </c>
      <c r="AN15200" t="s">
        <v>1012</v>
      </c>
      <c r="AO15200" t="s">
        <v>869</v>
      </c>
      <c r="AP15200" t="s">
        <v>140</v>
      </c>
      <c r="AQ15200">
        <v>128</v>
      </c>
      <c r="AR15200" t="s">
        <v>108</v>
      </c>
      <c r="AS15200" t="s">
        <v>140</v>
      </c>
      <c r="AT15200" t="s">
        <v>1063</v>
      </c>
      <c r="AU15200" t="s">
        <v>996</v>
      </c>
      <c r="AV15200" t="s">
        <v>140</v>
      </c>
      <c r="AW15200" t="s">
        <v>939</v>
      </c>
      <c r="AX15200" t="s">
        <v>140</v>
      </c>
      <c r="AY15200" t="s">
        <v>1055</v>
      </c>
      <c r="AZ15200" t="s">
        <v>1063</v>
      </c>
    </row>
    <row r="15201" spans="1:52" x14ac:dyDescent="0.35">
      <c r="A15201" t="s">
        <v>17</v>
      </c>
      <c r="B15201" t="s">
        <v>1152</v>
      </c>
      <c r="C15201">
        <v>62</v>
      </c>
      <c r="D15201" t="s">
        <v>612</v>
      </c>
      <c r="E15201" t="s">
        <v>915</v>
      </c>
      <c r="F15201" t="s">
        <v>929</v>
      </c>
      <c r="G15201" t="s">
        <v>991</v>
      </c>
      <c r="H15201" t="s">
        <v>1018</v>
      </c>
      <c r="I15201" t="s">
        <v>1067</v>
      </c>
      <c r="J15201" t="s">
        <v>125</v>
      </c>
      <c r="K15201" t="s">
        <v>1054</v>
      </c>
      <c r="L15201" t="s">
        <v>971</v>
      </c>
      <c r="M15201">
        <v>62</v>
      </c>
      <c r="N15201" t="s">
        <v>523</v>
      </c>
      <c r="O15201" t="s">
        <v>1059</v>
      </c>
      <c r="P15201" t="s">
        <v>458</v>
      </c>
      <c r="Q15201" t="s">
        <v>1012</v>
      </c>
      <c r="R15201" t="s">
        <v>140</v>
      </c>
      <c r="S15201" t="s">
        <v>1098</v>
      </c>
      <c r="T15201" t="s">
        <v>140</v>
      </c>
      <c r="U15201" t="s">
        <v>140</v>
      </c>
      <c r="V15201" t="s">
        <v>140</v>
      </c>
      <c r="W15201">
        <v>62</v>
      </c>
      <c r="X15201" t="s">
        <v>128</v>
      </c>
      <c r="Y15201" t="s">
        <v>140</v>
      </c>
      <c r="Z15201" t="s">
        <v>939</v>
      </c>
      <c r="AA15201" t="s">
        <v>953</v>
      </c>
      <c r="AB15201" t="s">
        <v>1021</v>
      </c>
      <c r="AC15201" t="s">
        <v>140</v>
      </c>
      <c r="AD15201" t="s">
        <v>1012</v>
      </c>
      <c r="AE15201" t="s">
        <v>1058</v>
      </c>
      <c r="AF15201" t="s">
        <v>140</v>
      </c>
      <c r="AG15201">
        <v>62</v>
      </c>
      <c r="AH15201" t="s">
        <v>1002</v>
      </c>
      <c r="AI15201" t="s">
        <v>1058</v>
      </c>
      <c r="AJ15201" t="s">
        <v>140</v>
      </c>
      <c r="AK15201" t="s">
        <v>140</v>
      </c>
      <c r="AL15201" t="s">
        <v>1058</v>
      </c>
      <c r="AM15201" t="s">
        <v>140</v>
      </c>
      <c r="AN15201" t="s">
        <v>140</v>
      </c>
      <c r="AO15201" t="s">
        <v>1043</v>
      </c>
      <c r="AP15201" t="s">
        <v>140</v>
      </c>
      <c r="AQ15201">
        <v>62</v>
      </c>
      <c r="AR15201" t="s">
        <v>596</v>
      </c>
      <c r="AS15201" t="s">
        <v>140</v>
      </c>
      <c r="AT15201" t="s">
        <v>971</v>
      </c>
      <c r="AU15201" t="s">
        <v>996</v>
      </c>
      <c r="AV15201" t="s">
        <v>140</v>
      </c>
      <c r="AW15201" t="s">
        <v>1043</v>
      </c>
      <c r="AX15201" t="s">
        <v>1043</v>
      </c>
      <c r="AY15201" t="s">
        <v>1021</v>
      </c>
      <c r="AZ15201" t="s">
        <v>140</v>
      </c>
    </row>
    <row r="15202" spans="1:52" x14ac:dyDescent="0.35">
      <c r="A15202" t="s">
        <v>17</v>
      </c>
      <c r="B15202" t="s">
        <v>339</v>
      </c>
      <c r="C15202">
        <v>13</v>
      </c>
      <c r="D15202" t="s">
        <v>726</v>
      </c>
      <c r="E15202" t="s">
        <v>140</v>
      </c>
      <c r="F15202" t="s">
        <v>988</v>
      </c>
      <c r="G15202" t="s">
        <v>125</v>
      </c>
      <c r="H15202" t="s">
        <v>125</v>
      </c>
      <c r="I15202" t="s">
        <v>140</v>
      </c>
      <c r="J15202" t="s">
        <v>125</v>
      </c>
      <c r="K15202" t="s">
        <v>140</v>
      </c>
      <c r="L15202" t="s">
        <v>1045</v>
      </c>
      <c r="M15202">
        <v>13</v>
      </c>
      <c r="N15202" t="s">
        <v>400</v>
      </c>
      <c r="O15202" t="s">
        <v>125</v>
      </c>
      <c r="P15202" t="s">
        <v>140</v>
      </c>
      <c r="Q15202" t="s">
        <v>140</v>
      </c>
      <c r="R15202" t="s">
        <v>140</v>
      </c>
      <c r="S15202" t="s">
        <v>125</v>
      </c>
      <c r="T15202" t="s">
        <v>125</v>
      </c>
      <c r="U15202" t="s">
        <v>140</v>
      </c>
      <c r="V15202" t="s">
        <v>140</v>
      </c>
      <c r="W15202">
        <v>13</v>
      </c>
      <c r="X15202" t="s">
        <v>177</v>
      </c>
      <c r="Y15202" t="s">
        <v>140</v>
      </c>
      <c r="Z15202" t="s">
        <v>140</v>
      </c>
      <c r="AA15202" t="s">
        <v>140</v>
      </c>
      <c r="AB15202" t="s">
        <v>140</v>
      </c>
      <c r="AC15202" t="s">
        <v>140</v>
      </c>
      <c r="AD15202" t="s">
        <v>140</v>
      </c>
      <c r="AE15202" t="s">
        <v>140</v>
      </c>
      <c r="AF15202" t="s">
        <v>140</v>
      </c>
      <c r="AG15202">
        <v>13</v>
      </c>
      <c r="AH15202" t="s">
        <v>177</v>
      </c>
      <c r="AI15202" t="s">
        <v>140</v>
      </c>
      <c r="AJ15202" t="s">
        <v>140</v>
      </c>
      <c r="AK15202" t="s">
        <v>140</v>
      </c>
      <c r="AL15202" t="s">
        <v>140</v>
      </c>
      <c r="AM15202" t="s">
        <v>140</v>
      </c>
      <c r="AN15202" t="s">
        <v>140</v>
      </c>
      <c r="AO15202" t="s">
        <v>140</v>
      </c>
      <c r="AP15202" t="s">
        <v>140</v>
      </c>
      <c r="AQ15202">
        <v>13</v>
      </c>
      <c r="AR15202" t="s">
        <v>126</v>
      </c>
      <c r="AS15202" t="s">
        <v>140</v>
      </c>
      <c r="AT15202" t="s">
        <v>140</v>
      </c>
      <c r="AU15202" t="s">
        <v>125</v>
      </c>
      <c r="AV15202" t="s">
        <v>140</v>
      </c>
      <c r="AW15202" t="s">
        <v>140</v>
      </c>
      <c r="AX15202" t="s">
        <v>140</v>
      </c>
      <c r="AY15202" t="s">
        <v>140</v>
      </c>
      <c r="AZ15202" t="s">
        <v>140</v>
      </c>
    </row>
    <row r="15203" spans="1:52" x14ac:dyDescent="0.35">
      <c r="A15203" t="s">
        <v>18</v>
      </c>
      <c r="B15203" t="s">
        <v>1151</v>
      </c>
      <c r="C15203">
        <v>141</v>
      </c>
      <c r="D15203" t="s">
        <v>37</v>
      </c>
      <c r="E15203" t="s">
        <v>1023</v>
      </c>
      <c r="F15203" t="s">
        <v>1085</v>
      </c>
      <c r="G15203" t="s">
        <v>129</v>
      </c>
      <c r="H15203" t="s">
        <v>1058</v>
      </c>
      <c r="I15203" t="s">
        <v>1014</v>
      </c>
      <c r="J15203" t="s">
        <v>550</v>
      </c>
      <c r="K15203" t="s">
        <v>775</v>
      </c>
      <c r="L15203" t="s">
        <v>1052</v>
      </c>
      <c r="M15203">
        <v>141</v>
      </c>
      <c r="N15203" t="s">
        <v>920</v>
      </c>
      <c r="O15203" t="s">
        <v>1045</v>
      </c>
      <c r="P15203" t="s">
        <v>971</v>
      </c>
      <c r="Q15203" t="s">
        <v>1062</v>
      </c>
      <c r="R15203" t="s">
        <v>1063</v>
      </c>
      <c r="S15203" t="s">
        <v>1063</v>
      </c>
      <c r="T15203" t="s">
        <v>1019</v>
      </c>
      <c r="U15203" t="s">
        <v>140</v>
      </c>
      <c r="V15203" t="s">
        <v>1013</v>
      </c>
      <c r="W15203">
        <v>141</v>
      </c>
      <c r="X15203" t="s">
        <v>531</v>
      </c>
      <c r="Y15203" t="s">
        <v>1060</v>
      </c>
      <c r="Z15203" t="s">
        <v>1048</v>
      </c>
      <c r="AA15203" t="s">
        <v>1043</v>
      </c>
      <c r="AB15203" t="s">
        <v>1021</v>
      </c>
      <c r="AC15203" t="s">
        <v>1058</v>
      </c>
      <c r="AD15203" t="s">
        <v>1067</v>
      </c>
      <c r="AE15203" t="s">
        <v>1013</v>
      </c>
      <c r="AF15203" t="s">
        <v>140</v>
      </c>
      <c r="AG15203">
        <v>141</v>
      </c>
      <c r="AH15203" t="s">
        <v>1108</v>
      </c>
      <c r="AI15203" t="s">
        <v>1012</v>
      </c>
      <c r="AJ15203" t="s">
        <v>775</v>
      </c>
      <c r="AK15203" t="s">
        <v>140</v>
      </c>
      <c r="AL15203" t="s">
        <v>1008</v>
      </c>
      <c r="AM15203" t="s">
        <v>140</v>
      </c>
      <c r="AN15203" t="s">
        <v>1019</v>
      </c>
      <c r="AO15203" t="s">
        <v>1013</v>
      </c>
      <c r="AP15203" t="s">
        <v>140</v>
      </c>
      <c r="AQ15203">
        <v>141</v>
      </c>
      <c r="AR15203" t="s">
        <v>1134</v>
      </c>
      <c r="AS15203" t="s">
        <v>949</v>
      </c>
      <c r="AT15203" t="s">
        <v>1066</v>
      </c>
      <c r="AU15203" t="s">
        <v>1098</v>
      </c>
      <c r="AV15203" t="s">
        <v>140</v>
      </c>
      <c r="AW15203" t="s">
        <v>1058</v>
      </c>
      <c r="AX15203" t="s">
        <v>1063</v>
      </c>
      <c r="AY15203" t="s">
        <v>1063</v>
      </c>
      <c r="AZ15203" t="s">
        <v>140</v>
      </c>
    </row>
    <row r="15204" spans="1:52" x14ac:dyDescent="0.35">
      <c r="A15204" t="s">
        <v>18</v>
      </c>
      <c r="B15204" t="s">
        <v>1152</v>
      </c>
      <c r="C15204">
        <v>51</v>
      </c>
      <c r="D15204" t="s">
        <v>487</v>
      </c>
      <c r="E15204" t="s">
        <v>1073</v>
      </c>
      <c r="F15204" t="s">
        <v>103</v>
      </c>
      <c r="G15204" t="s">
        <v>501</v>
      </c>
      <c r="H15204" t="s">
        <v>1011</v>
      </c>
      <c r="I15204" t="s">
        <v>1017</v>
      </c>
      <c r="J15204" t="s">
        <v>749</v>
      </c>
      <c r="K15204" t="s">
        <v>1007</v>
      </c>
      <c r="L15204" t="s">
        <v>838</v>
      </c>
      <c r="M15204">
        <v>51</v>
      </c>
      <c r="N15204" t="s">
        <v>104</v>
      </c>
      <c r="O15204" t="s">
        <v>1007</v>
      </c>
      <c r="P15204" t="s">
        <v>939</v>
      </c>
      <c r="Q15204" t="s">
        <v>140</v>
      </c>
      <c r="R15204" t="s">
        <v>140</v>
      </c>
      <c r="S15204" t="s">
        <v>1017</v>
      </c>
      <c r="T15204" t="s">
        <v>1007</v>
      </c>
      <c r="U15204" t="s">
        <v>140</v>
      </c>
      <c r="V15204" t="s">
        <v>140</v>
      </c>
      <c r="W15204">
        <v>51</v>
      </c>
      <c r="X15204" t="s">
        <v>512</v>
      </c>
      <c r="Y15204" t="s">
        <v>140</v>
      </c>
      <c r="Z15204" t="s">
        <v>988</v>
      </c>
      <c r="AA15204" t="s">
        <v>929</v>
      </c>
      <c r="AB15204" t="s">
        <v>1043</v>
      </c>
      <c r="AC15204" t="s">
        <v>140</v>
      </c>
      <c r="AD15204" t="s">
        <v>1047</v>
      </c>
      <c r="AE15204" t="s">
        <v>140</v>
      </c>
      <c r="AF15204" t="s">
        <v>140</v>
      </c>
      <c r="AG15204">
        <v>51</v>
      </c>
      <c r="AH15204" t="s">
        <v>1002</v>
      </c>
      <c r="AI15204" t="s">
        <v>1011</v>
      </c>
      <c r="AJ15204" t="s">
        <v>140</v>
      </c>
      <c r="AK15204" t="s">
        <v>140</v>
      </c>
      <c r="AL15204" t="s">
        <v>140</v>
      </c>
      <c r="AM15204" t="s">
        <v>140</v>
      </c>
      <c r="AN15204" t="s">
        <v>1017</v>
      </c>
      <c r="AO15204" t="s">
        <v>1007</v>
      </c>
      <c r="AP15204" t="s">
        <v>140</v>
      </c>
      <c r="AQ15204">
        <v>51</v>
      </c>
      <c r="AR15204" t="s">
        <v>912</v>
      </c>
      <c r="AS15204" t="s">
        <v>1011</v>
      </c>
      <c r="AT15204" t="s">
        <v>643</v>
      </c>
      <c r="AU15204" t="s">
        <v>1003</v>
      </c>
      <c r="AV15204" t="s">
        <v>140</v>
      </c>
      <c r="AW15204" t="s">
        <v>1017</v>
      </c>
      <c r="AX15204" t="s">
        <v>140</v>
      </c>
      <c r="AY15204" t="s">
        <v>140</v>
      </c>
      <c r="AZ15204" t="s">
        <v>140</v>
      </c>
    </row>
    <row r="15205" spans="1:52" x14ac:dyDescent="0.35">
      <c r="A15205" t="s">
        <v>18</v>
      </c>
      <c r="B15205" t="s">
        <v>339</v>
      </c>
      <c r="C15205">
        <v>13</v>
      </c>
      <c r="D15205" t="s">
        <v>391</v>
      </c>
      <c r="E15205" t="s">
        <v>113</v>
      </c>
      <c r="F15205" t="s">
        <v>140</v>
      </c>
      <c r="G15205" t="s">
        <v>140</v>
      </c>
      <c r="H15205" t="s">
        <v>140</v>
      </c>
      <c r="I15205" t="s">
        <v>140</v>
      </c>
      <c r="J15205" t="s">
        <v>421</v>
      </c>
      <c r="K15205" t="s">
        <v>1047</v>
      </c>
      <c r="L15205" t="s">
        <v>1102</v>
      </c>
      <c r="M15205">
        <v>13</v>
      </c>
      <c r="N15205" t="s">
        <v>110</v>
      </c>
      <c r="O15205" t="s">
        <v>109</v>
      </c>
      <c r="P15205" t="s">
        <v>140</v>
      </c>
      <c r="Q15205" t="s">
        <v>140</v>
      </c>
      <c r="R15205" t="s">
        <v>140</v>
      </c>
      <c r="S15205" t="s">
        <v>140</v>
      </c>
      <c r="T15205" t="s">
        <v>140</v>
      </c>
      <c r="U15205" t="s">
        <v>140</v>
      </c>
      <c r="V15205" t="s">
        <v>140</v>
      </c>
      <c r="W15205">
        <v>13</v>
      </c>
      <c r="X15205" t="s">
        <v>982</v>
      </c>
      <c r="Y15205" t="s">
        <v>140</v>
      </c>
      <c r="Z15205" t="s">
        <v>140</v>
      </c>
      <c r="AA15205" t="s">
        <v>983</v>
      </c>
      <c r="AB15205" t="s">
        <v>140</v>
      </c>
      <c r="AC15205" t="s">
        <v>140</v>
      </c>
      <c r="AD15205" t="s">
        <v>140</v>
      </c>
      <c r="AE15205" t="s">
        <v>140</v>
      </c>
      <c r="AF15205" t="s">
        <v>140</v>
      </c>
      <c r="AG15205">
        <v>13</v>
      </c>
      <c r="AH15205" t="s">
        <v>177</v>
      </c>
      <c r="AI15205" t="s">
        <v>140</v>
      </c>
      <c r="AJ15205" t="s">
        <v>140</v>
      </c>
      <c r="AK15205" t="s">
        <v>140</v>
      </c>
      <c r="AL15205" t="s">
        <v>140</v>
      </c>
      <c r="AM15205" t="s">
        <v>140</v>
      </c>
      <c r="AN15205" t="s">
        <v>140</v>
      </c>
      <c r="AO15205" t="s">
        <v>140</v>
      </c>
      <c r="AP15205" t="s">
        <v>140</v>
      </c>
      <c r="AQ15205">
        <v>13</v>
      </c>
      <c r="AR15205" t="s">
        <v>177</v>
      </c>
      <c r="AS15205" t="s">
        <v>140</v>
      </c>
      <c r="AT15205" t="s">
        <v>140</v>
      </c>
      <c r="AU15205" t="s">
        <v>140</v>
      </c>
      <c r="AV15205" t="s">
        <v>140</v>
      </c>
      <c r="AW15205" t="s">
        <v>140</v>
      </c>
      <c r="AX15205" t="s">
        <v>140</v>
      </c>
      <c r="AY15205" t="s">
        <v>140</v>
      </c>
      <c r="AZ15205" t="s">
        <v>140</v>
      </c>
    </row>
    <row r="15206" spans="1:52" x14ac:dyDescent="0.35">
      <c r="A15206" t="s">
        <v>19</v>
      </c>
      <c r="B15206" t="s">
        <v>1151</v>
      </c>
      <c r="C15206">
        <v>138</v>
      </c>
      <c r="D15206" t="s">
        <v>407</v>
      </c>
      <c r="E15206" t="s">
        <v>1017</v>
      </c>
      <c r="F15206" t="s">
        <v>99</v>
      </c>
      <c r="G15206" t="s">
        <v>614</v>
      </c>
      <c r="H15206" t="s">
        <v>1055</v>
      </c>
      <c r="I15206" t="s">
        <v>775</v>
      </c>
      <c r="J15206" t="s">
        <v>192</v>
      </c>
      <c r="K15206" t="s">
        <v>1017</v>
      </c>
      <c r="L15206" t="s">
        <v>1055</v>
      </c>
      <c r="M15206">
        <v>138</v>
      </c>
      <c r="N15206" t="s">
        <v>784</v>
      </c>
      <c r="O15206" t="s">
        <v>1062</v>
      </c>
      <c r="P15206" t="s">
        <v>1064</v>
      </c>
      <c r="Q15206" t="s">
        <v>1014</v>
      </c>
      <c r="R15206" t="s">
        <v>140</v>
      </c>
      <c r="S15206" t="s">
        <v>1010</v>
      </c>
      <c r="T15206" t="s">
        <v>1017</v>
      </c>
      <c r="U15206" t="s">
        <v>140</v>
      </c>
      <c r="V15206" t="s">
        <v>140</v>
      </c>
      <c r="W15206">
        <v>138</v>
      </c>
      <c r="X15206" t="s">
        <v>198</v>
      </c>
      <c r="Y15206" t="s">
        <v>977</v>
      </c>
      <c r="Z15206" t="s">
        <v>971</v>
      </c>
      <c r="AA15206" t="s">
        <v>1054</v>
      </c>
      <c r="AB15206" t="s">
        <v>1014</v>
      </c>
      <c r="AC15206" t="s">
        <v>1010</v>
      </c>
      <c r="AD15206" t="s">
        <v>775</v>
      </c>
      <c r="AE15206" t="s">
        <v>1070</v>
      </c>
      <c r="AF15206" t="s">
        <v>140</v>
      </c>
      <c r="AG15206">
        <v>138</v>
      </c>
      <c r="AH15206" t="s">
        <v>858</v>
      </c>
      <c r="AI15206" t="s">
        <v>940</v>
      </c>
      <c r="AJ15206" t="s">
        <v>1013</v>
      </c>
      <c r="AK15206" t="s">
        <v>140</v>
      </c>
      <c r="AL15206" t="s">
        <v>140</v>
      </c>
      <c r="AM15206" t="s">
        <v>140</v>
      </c>
      <c r="AN15206" t="s">
        <v>1048</v>
      </c>
      <c r="AO15206" t="s">
        <v>140</v>
      </c>
      <c r="AP15206" t="s">
        <v>140</v>
      </c>
      <c r="AQ15206">
        <v>138</v>
      </c>
      <c r="AR15206" t="s">
        <v>638</v>
      </c>
      <c r="AS15206" t="s">
        <v>824</v>
      </c>
      <c r="AT15206" t="s">
        <v>660</v>
      </c>
      <c r="AU15206" t="s">
        <v>940</v>
      </c>
      <c r="AV15206" t="s">
        <v>140</v>
      </c>
      <c r="AW15206" t="s">
        <v>1046</v>
      </c>
      <c r="AX15206" t="s">
        <v>140</v>
      </c>
      <c r="AY15206" t="s">
        <v>140</v>
      </c>
      <c r="AZ15206" t="s">
        <v>1012</v>
      </c>
    </row>
    <row r="15207" spans="1:52" x14ac:dyDescent="0.35">
      <c r="A15207" t="s">
        <v>19</v>
      </c>
      <c r="B15207" t="s">
        <v>1152</v>
      </c>
      <c r="C15207">
        <v>56</v>
      </c>
      <c r="D15207" t="s">
        <v>406</v>
      </c>
      <c r="E15207" t="s">
        <v>1007</v>
      </c>
      <c r="F15207" t="s">
        <v>113</v>
      </c>
      <c r="G15207" t="s">
        <v>785</v>
      </c>
      <c r="H15207" t="s">
        <v>140</v>
      </c>
      <c r="I15207" t="s">
        <v>140</v>
      </c>
      <c r="J15207" t="s">
        <v>1076</v>
      </c>
      <c r="K15207" t="s">
        <v>1046</v>
      </c>
      <c r="L15207" t="s">
        <v>940</v>
      </c>
      <c r="M15207">
        <v>56</v>
      </c>
      <c r="N15207" t="s">
        <v>927</v>
      </c>
      <c r="O15207" t="s">
        <v>1003</v>
      </c>
      <c r="P15207" t="s">
        <v>1052</v>
      </c>
      <c r="Q15207" t="s">
        <v>1012</v>
      </c>
      <c r="R15207" t="s">
        <v>1012</v>
      </c>
      <c r="S15207" t="s">
        <v>140</v>
      </c>
      <c r="T15207" t="s">
        <v>1058</v>
      </c>
      <c r="U15207" t="s">
        <v>140</v>
      </c>
      <c r="V15207" t="s">
        <v>140</v>
      </c>
      <c r="W15207">
        <v>56</v>
      </c>
      <c r="X15207" t="s">
        <v>936</v>
      </c>
      <c r="Y15207" t="s">
        <v>1098</v>
      </c>
      <c r="Z15207" t="s">
        <v>1098</v>
      </c>
      <c r="AA15207" t="s">
        <v>1051</v>
      </c>
      <c r="AB15207" t="s">
        <v>140</v>
      </c>
      <c r="AC15207" t="s">
        <v>140</v>
      </c>
      <c r="AD15207" t="s">
        <v>1047</v>
      </c>
      <c r="AE15207" t="s">
        <v>140</v>
      </c>
      <c r="AF15207" t="s">
        <v>140</v>
      </c>
      <c r="AG15207">
        <v>56</v>
      </c>
      <c r="AH15207" t="s">
        <v>1110</v>
      </c>
      <c r="AI15207" t="s">
        <v>140</v>
      </c>
      <c r="AJ15207" t="s">
        <v>1012</v>
      </c>
      <c r="AK15207" t="s">
        <v>1018</v>
      </c>
      <c r="AL15207" t="s">
        <v>1021</v>
      </c>
      <c r="AM15207" t="s">
        <v>140</v>
      </c>
      <c r="AN15207" t="s">
        <v>140</v>
      </c>
      <c r="AO15207" t="s">
        <v>1098</v>
      </c>
      <c r="AP15207" t="s">
        <v>140</v>
      </c>
      <c r="AQ15207">
        <v>56</v>
      </c>
      <c r="AR15207" t="s">
        <v>987</v>
      </c>
      <c r="AS15207" t="s">
        <v>140</v>
      </c>
      <c r="AT15207" t="s">
        <v>1054</v>
      </c>
      <c r="AU15207" t="s">
        <v>140</v>
      </c>
      <c r="AV15207" t="s">
        <v>140</v>
      </c>
      <c r="AW15207" t="s">
        <v>939</v>
      </c>
      <c r="AX15207" t="s">
        <v>140</v>
      </c>
      <c r="AY15207" t="s">
        <v>140</v>
      </c>
      <c r="AZ15207" t="s">
        <v>1073</v>
      </c>
    </row>
    <row r="15208" spans="1:52" x14ac:dyDescent="0.35">
      <c r="A15208" t="s">
        <v>19</v>
      </c>
      <c r="B15208" t="s">
        <v>339</v>
      </c>
      <c r="C15208">
        <v>12</v>
      </c>
      <c r="D15208" t="s">
        <v>402</v>
      </c>
      <c r="E15208" t="s">
        <v>140</v>
      </c>
      <c r="F15208" t="s">
        <v>140</v>
      </c>
      <c r="G15208" t="s">
        <v>142</v>
      </c>
      <c r="H15208" t="s">
        <v>140</v>
      </c>
      <c r="I15208" t="s">
        <v>841</v>
      </c>
      <c r="J15208" t="s">
        <v>129</v>
      </c>
      <c r="K15208" t="s">
        <v>140</v>
      </c>
      <c r="L15208" t="s">
        <v>87</v>
      </c>
      <c r="M15208">
        <v>12</v>
      </c>
      <c r="N15208" t="s">
        <v>177</v>
      </c>
      <c r="O15208" t="s">
        <v>140</v>
      </c>
      <c r="P15208" t="s">
        <v>140</v>
      </c>
      <c r="Q15208" t="s">
        <v>140</v>
      </c>
      <c r="R15208" t="s">
        <v>140</v>
      </c>
      <c r="S15208" t="s">
        <v>140</v>
      </c>
      <c r="T15208" t="s">
        <v>140</v>
      </c>
      <c r="U15208" t="s">
        <v>140</v>
      </c>
      <c r="V15208" t="s">
        <v>140</v>
      </c>
      <c r="W15208">
        <v>12</v>
      </c>
      <c r="X15208" t="s">
        <v>177</v>
      </c>
      <c r="Y15208" t="s">
        <v>140</v>
      </c>
      <c r="Z15208" t="s">
        <v>140</v>
      </c>
      <c r="AA15208" t="s">
        <v>140</v>
      </c>
      <c r="AB15208" t="s">
        <v>140</v>
      </c>
      <c r="AC15208" t="s">
        <v>140</v>
      </c>
      <c r="AD15208" t="s">
        <v>140</v>
      </c>
      <c r="AE15208" t="s">
        <v>140</v>
      </c>
      <c r="AF15208" t="s">
        <v>140</v>
      </c>
      <c r="AG15208">
        <v>12</v>
      </c>
      <c r="AH15208" t="s">
        <v>177</v>
      </c>
      <c r="AI15208" t="s">
        <v>140</v>
      </c>
      <c r="AJ15208" t="s">
        <v>140</v>
      </c>
      <c r="AK15208" t="s">
        <v>140</v>
      </c>
      <c r="AL15208" t="s">
        <v>140</v>
      </c>
      <c r="AM15208" t="s">
        <v>140</v>
      </c>
      <c r="AN15208" t="s">
        <v>140</v>
      </c>
      <c r="AO15208" t="s">
        <v>140</v>
      </c>
      <c r="AP15208" t="s">
        <v>140</v>
      </c>
      <c r="AQ15208">
        <v>12</v>
      </c>
      <c r="AR15208" t="s">
        <v>177</v>
      </c>
      <c r="AS15208" t="s">
        <v>140</v>
      </c>
      <c r="AT15208" t="s">
        <v>140</v>
      </c>
      <c r="AU15208" t="s">
        <v>140</v>
      </c>
      <c r="AV15208" t="s">
        <v>140</v>
      </c>
      <c r="AW15208" t="s">
        <v>140</v>
      </c>
      <c r="AX15208" t="s">
        <v>140</v>
      </c>
      <c r="AY15208" t="s">
        <v>140</v>
      </c>
      <c r="AZ15208" t="s">
        <v>140</v>
      </c>
    </row>
    <row r="15209" spans="1:52" x14ac:dyDescent="0.35">
      <c r="A15209" t="s">
        <v>20</v>
      </c>
      <c r="B15209" t="s">
        <v>1151</v>
      </c>
      <c r="C15209">
        <v>123</v>
      </c>
      <c r="D15209" t="s">
        <v>586</v>
      </c>
      <c r="E15209" t="s">
        <v>1062</v>
      </c>
      <c r="F15209" t="s">
        <v>1044</v>
      </c>
      <c r="G15209" t="s">
        <v>983</v>
      </c>
      <c r="H15209" t="s">
        <v>1043</v>
      </c>
      <c r="I15209" t="s">
        <v>140</v>
      </c>
      <c r="J15209" t="s">
        <v>145</v>
      </c>
      <c r="K15209" t="s">
        <v>140</v>
      </c>
      <c r="L15209" t="s">
        <v>875</v>
      </c>
      <c r="M15209">
        <v>123</v>
      </c>
      <c r="N15209" t="s">
        <v>941</v>
      </c>
      <c r="O15209" t="s">
        <v>1064</v>
      </c>
      <c r="P15209" t="s">
        <v>919</v>
      </c>
      <c r="Q15209" t="s">
        <v>1052</v>
      </c>
      <c r="R15209" t="s">
        <v>140</v>
      </c>
      <c r="S15209" t="s">
        <v>140</v>
      </c>
      <c r="T15209" t="s">
        <v>1098</v>
      </c>
      <c r="U15209" t="s">
        <v>140</v>
      </c>
      <c r="V15209" t="s">
        <v>140</v>
      </c>
      <c r="W15209">
        <v>123</v>
      </c>
      <c r="X15209" t="s">
        <v>387</v>
      </c>
      <c r="Y15209" t="s">
        <v>1016</v>
      </c>
      <c r="Z15209" t="s">
        <v>548</v>
      </c>
      <c r="AA15209" t="s">
        <v>1011</v>
      </c>
      <c r="AB15209" t="s">
        <v>1013</v>
      </c>
      <c r="AC15209" t="s">
        <v>140</v>
      </c>
      <c r="AD15209" t="s">
        <v>838</v>
      </c>
      <c r="AE15209" t="s">
        <v>1016</v>
      </c>
      <c r="AF15209" t="s">
        <v>1010</v>
      </c>
      <c r="AG15209">
        <v>123</v>
      </c>
      <c r="AH15209" t="s">
        <v>898</v>
      </c>
      <c r="AI15209" t="s">
        <v>1003</v>
      </c>
      <c r="AJ15209" t="s">
        <v>140</v>
      </c>
      <c r="AK15209" t="s">
        <v>1010</v>
      </c>
      <c r="AL15209" t="s">
        <v>140</v>
      </c>
      <c r="AM15209" t="s">
        <v>140</v>
      </c>
      <c r="AN15209" t="s">
        <v>1007</v>
      </c>
      <c r="AO15209" t="s">
        <v>940</v>
      </c>
      <c r="AP15209" t="s">
        <v>1014</v>
      </c>
      <c r="AQ15209">
        <v>123</v>
      </c>
      <c r="AR15209" t="s">
        <v>596</v>
      </c>
      <c r="AS15209" t="s">
        <v>1014</v>
      </c>
      <c r="AT15209" t="s">
        <v>1070</v>
      </c>
      <c r="AU15209" t="s">
        <v>1050</v>
      </c>
      <c r="AV15209" t="s">
        <v>140</v>
      </c>
      <c r="AW15209" t="s">
        <v>1062</v>
      </c>
      <c r="AX15209" t="s">
        <v>1063</v>
      </c>
      <c r="AY15209" t="s">
        <v>1010</v>
      </c>
      <c r="AZ15209" t="s">
        <v>140</v>
      </c>
    </row>
    <row r="15210" spans="1:52" x14ac:dyDescent="0.35">
      <c r="A15210" t="s">
        <v>20</v>
      </c>
      <c r="B15210" t="s">
        <v>1152</v>
      </c>
      <c r="C15210">
        <v>65</v>
      </c>
      <c r="D15210" t="s">
        <v>374</v>
      </c>
      <c r="E15210" t="s">
        <v>1095</v>
      </c>
      <c r="F15210" t="s">
        <v>1057</v>
      </c>
      <c r="G15210" t="s">
        <v>99</v>
      </c>
      <c r="H15210" t="s">
        <v>140</v>
      </c>
      <c r="I15210" t="s">
        <v>140</v>
      </c>
      <c r="J15210" t="s">
        <v>394</v>
      </c>
      <c r="K15210" t="s">
        <v>1063</v>
      </c>
      <c r="L15210" t="s">
        <v>903</v>
      </c>
      <c r="M15210">
        <v>65</v>
      </c>
      <c r="N15210" t="s">
        <v>1115</v>
      </c>
      <c r="O15210" t="s">
        <v>949</v>
      </c>
      <c r="P15210" t="s">
        <v>940</v>
      </c>
      <c r="Q15210" t="s">
        <v>140</v>
      </c>
      <c r="R15210" t="s">
        <v>140</v>
      </c>
      <c r="S15210" t="s">
        <v>140</v>
      </c>
      <c r="T15210" t="s">
        <v>1011</v>
      </c>
      <c r="U15210" t="s">
        <v>140</v>
      </c>
      <c r="V15210" t="s">
        <v>140</v>
      </c>
      <c r="W15210">
        <v>65</v>
      </c>
      <c r="X15210" t="s">
        <v>126</v>
      </c>
      <c r="Y15210" t="s">
        <v>1021</v>
      </c>
      <c r="Z15210" t="s">
        <v>140</v>
      </c>
      <c r="AA15210" t="s">
        <v>1068</v>
      </c>
      <c r="AB15210" t="s">
        <v>140</v>
      </c>
      <c r="AC15210" t="s">
        <v>140</v>
      </c>
      <c r="AD15210" t="s">
        <v>1011</v>
      </c>
      <c r="AE15210" t="s">
        <v>1048</v>
      </c>
      <c r="AF15210" t="s">
        <v>140</v>
      </c>
      <c r="AG15210">
        <v>65</v>
      </c>
      <c r="AH15210" t="s">
        <v>1200</v>
      </c>
      <c r="AI15210" t="s">
        <v>1020</v>
      </c>
      <c r="AJ15210" t="s">
        <v>140</v>
      </c>
      <c r="AK15210" t="s">
        <v>140</v>
      </c>
      <c r="AL15210" t="s">
        <v>140</v>
      </c>
      <c r="AM15210" t="s">
        <v>140</v>
      </c>
      <c r="AN15210" t="s">
        <v>140</v>
      </c>
      <c r="AO15210" t="s">
        <v>140</v>
      </c>
      <c r="AP15210" t="s">
        <v>140</v>
      </c>
      <c r="AQ15210">
        <v>65</v>
      </c>
      <c r="AR15210" t="s">
        <v>1113</v>
      </c>
      <c r="AS15210" t="s">
        <v>140</v>
      </c>
      <c r="AT15210" t="s">
        <v>140</v>
      </c>
      <c r="AU15210" t="s">
        <v>140</v>
      </c>
      <c r="AV15210" t="s">
        <v>1048</v>
      </c>
      <c r="AW15210" t="s">
        <v>1011</v>
      </c>
      <c r="AX15210" t="s">
        <v>140</v>
      </c>
      <c r="AY15210" t="s">
        <v>140</v>
      </c>
      <c r="AZ15210" t="s">
        <v>140</v>
      </c>
    </row>
    <row r="15211" spans="1:52" x14ac:dyDescent="0.35">
      <c r="A15211" t="s">
        <v>20</v>
      </c>
      <c r="B15211" t="s">
        <v>339</v>
      </c>
      <c r="C15211">
        <v>18</v>
      </c>
      <c r="D15211" t="s">
        <v>617</v>
      </c>
      <c r="E15211" t="s">
        <v>1048</v>
      </c>
      <c r="F15211" t="s">
        <v>961</v>
      </c>
      <c r="G15211" t="s">
        <v>140</v>
      </c>
      <c r="H15211" t="s">
        <v>140</v>
      </c>
      <c r="I15211" t="s">
        <v>140</v>
      </c>
      <c r="J15211" t="s">
        <v>977</v>
      </c>
      <c r="K15211" t="s">
        <v>140</v>
      </c>
      <c r="L15211" t="s">
        <v>1061</v>
      </c>
      <c r="M15211">
        <v>18</v>
      </c>
      <c r="N15211" t="s">
        <v>177</v>
      </c>
      <c r="O15211" t="s">
        <v>140</v>
      </c>
      <c r="P15211" t="s">
        <v>140</v>
      </c>
      <c r="Q15211" t="s">
        <v>140</v>
      </c>
      <c r="R15211" t="s">
        <v>140</v>
      </c>
      <c r="S15211" t="s">
        <v>140</v>
      </c>
      <c r="T15211" t="s">
        <v>140</v>
      </c>
      <c r="U15211" t="s">
        <v>140</v>
      </c>
      <c r="V15211" t="s">
        <v>140</v>
      </c>
      <c r="W15211">
        <v>18</v>
      </c>
      <c r="X15211" t="s">
        <v>94</v>
      </c>
      <c r="Y15211" t="s">
        <v>1051</v>
      </c>
      <c r="Z15211" t="s">
        <v>140</v>
      </c>
      <c r="AA15211" t="s">
        <v>1061</v>
      </c>
      <c r="AB15211" t="s">
        <v>140</v>
      </c>
      <c r="AC15211" t="s">
        <v>140</v>
      </c>
      <c r="AD15211" t="s">
        <v>1018</v>
      </c>
      <c r="AE15211" t="s">
        <v>140</v>
      </c>
      <c r="AF15211" t="s">
        <v>140</v>
      </c>
      <c r="AG15211">
        <v>18</v>
      </c>
      <c r="AH15211" t="s">
        <v>177</v>
      </c>
      <c r="AI15211" t="s">
        <v>140</v>
      </c>
      <c r="AJ15211" t="s">
        <v>140</v>
      </c>
      <c r="AK15211" t="s">
        <v>140</v>
      </c>
      <c r="AL15211" t="s">
        <v>140</v>
      </c>
      <c r="AM15211" t="s">
        <v>140</v>
      </c>
      <c r="AN15211" t="s">
        <v>140</v>
      </c>
      <c r="AO15211" t="s">
        <v>140</v>
      </c>
      <c r="AP15211" t="s">
        <v>140</v>
      </c>
      <c r="AQ15211">
        <v>18</v>
      </c>
      <c r="AR15211" t="s">
        <v>177</v>
      </c>
      <c r="AS15211" t="s">
        <v>140</v>
      </c>
      <c r="AT15211" t="s">
        <v>140</v>
      </c>
      <c r="AU15211" t="s">
        <v>140</v>
      </c>
      <c r="AV15211" t="s">
        <v>140</v>
      </c>
      <c r="AW15211" t="s">
        <v>140</v>
      </c>
      <c r="AX15211" t="s">
        <v>140</v>
      </c>
      <c r="AY15211" t="s">
        <v>140</v>
      </c>
      <c r="AZ15211" t="s">
        <v>140</v>
      </c>
    </row>
    <row r="15212" spans="1:52" x14ac:dyDescent="0.35">
      <c r="A15212" t="s">
        <v>21</v>
      </c>
      <c r="B15212" t="s">
        <v>1151</v>
      </c>
      <c r="C15212">
        <v>120</v>
      </c>
      <c r="D15212" t="s">
        <v>396</v>
      </c>
      <c r="E15212" t="s">
        <v>1007</v>
      </c>
      <c r="F15212" t="s">
        <v>125</v>
      </c>
      <c r="G15212" t="s">
        <v>967</v>
      </c>
      <c r="H15212" t="s">
        <v>1046</v>
      </c>
      <c r="I15212" t="s">
        <v>1012</v>
      </c>
      <c r="J15212" t="s">
        <v>592</v>
      </c>
      <c r="K15212" t="s">
        <v>140</v>
      </c>
      <c r="L15212" t="s">
        <v>801</v>
      </c>
      <c r="M15212">
        <v>120</v>
      </c>
      <c r="N15212" t="s">
        <v>757</v>
      </c>
      <c r="O15212" t="s">
        <v>967</v>
      </c>
      <c r="P15212" t="s">
        <v>1007</v>
      </c>
      <c r="Q15212" t="s">
        <v>1098</v>
      </c>
      <c r="R15212" t="s">
        <v>140</v>
      </c>
      <c r="S15212" t="s">
        <v>140</v>
      </c>
      <c r="T15212" t="s">
        <v>1046</v>
      </c>
      <c r="U15212" t="s">
        <v>140</v>
      </c>
      <c r="V15212" t="s">
        <v>140</v>
      </c>
      <c r="W15212">
        <v>120</v>
      </c>
      <c r="X15212" t="s">
        <v>613</v>
      </c>
      <c r="Y15212" t="s">
        <v>1098</v>
      </c>
      <c r="Z15212" t="s">
        <v>664</v>
      </c>
      <c r="AA15212" t="s">
        <v>996</v>
      </c>
      <c r="AB15212" t="s">
        <v>1012</v>
      </c>
      <c r="AC15212" t="s">
        <v>140</v>
      </c>
      <c r="AD15212" t="s">
        <v>664</v>
      </c>
      <c r="AE15212" t="s">
        <v>140</v>
      </c>
      <c r="AF15212" t="s">
        <v>140</v>
      </c>
      <c r="AG15212">
        <v>120</v>
      </c>
      <c r="AH15212" t="s">
        <v>1124</v>
      </c>
      <c r="AI15212" t="s">
        <v>1012</v>
      </c>
      <c r="AJ15212" t="s">
        <v>1012</v>
      </c>
      <c r="AK15212" t="s">
        <v>1012</v>
      </c>
      <c r="AL15212" t="s">
        <v>140</v>
      </c>
      <c r="AM15212" t="s">
        <v>1012</v>
      </c>
      <c r="AN15212" t="s">
        <v>1098</v>
      </c>
      <c r="AO15212" t="s">
        <v>1012</v>
      </c>
      <c r="AP15212" t="s">
        <v>140</v>
      </c>
      <c r="AQ15212">
        <v>120</v>
      </c>
      <c r="AR15212" t="s">
        <v>1137</v>
      </c>
      <c r="AS15212" t="s">
        <v>1046</v>
      </c>
      <c r="AT15212" t="s">
        <v>1007</v>
      </c>
      <c r="AU15212" t="s">
        <v>1098</v>
      </c>
      <c r="AV15212" t="s">
        <v>140</v>
      </c>
      <c r="AW15212" t="s">
        <v>1046</v>
      </c>
      <c r="AX15212" t="s">
        <v>140</v>
      </c>
      <c r="AY15212" t="s">
        <v>140</v>
      </c>
      <c r="AZ15212" t="s">
        <v>140</v>
      </c>
    </row>
    <row r="15213" spans="1:52" x14ac:dyDescent="0.35">
      <c r="A15213" t="s">
        <v>21</v>
      </c>
      <c r="B15213" t="s">
        <v>1152</v>
      </c>
      <c r="C15213">
        <v>72</v>
      </c>
      <c r="D15213" t="s">
        <v>842</v>
      </c>
      <c r="E15213" t="s">
        <v>1073</v>
      </c>
      <c r="F15213" t="s">
        <v>95</v>
      </c>
      <c r="G15213" t="s">
        <v>95</v>
      </c>
      <c r="H15213" t="s">
        <v>1073</v>
      </c>
      <c r="I15213" t="s">
        <v>140</v>
      </c>
      <c r="J15213" t="s">
        <v>1053</v>
      </c>
      <c r="K15213" t="s">
        <v>1017</v>
      </c>
      <c r="L15213" t="s">
        <v>1073</v>
      </c>
      <c r="M15213">
        <v>72</v>
      </c>
      <c r="N15213" t="s">
        <v>997</v>
      </c>
      <c r="O15213" t="s">
        <v>1017</v>
      </c>
      <c r="P15213" t="s">
        <v>140</v>
      </c>
      <c r="Q15213" t="s">
        <v>1017</v>
      </c>
      <c r="R15213" t="s">
        <v>140</v>
      </c>
      <c r="S15213" t="s">
        <v>140</v>
      </c>
      <c r="T15213" t="s">
        <v>140</v>
      </c>
      <c r="U15213" t="s">
        <v>140</v>
      </c>
      <c r="V15213" t="s">
        <v>1017</v>
      </c>
      <c r="W15213">
        <v>72</v>
      </c>
      <c r="X15213" t="s">
        <v>998</v>
      </c>
      <c r="Y15213" t="s">
        <v>1017</v>
      </c>
      <c r="Z15213" t="s">
        <v>1017</v>
      </c>
      <c r="AA15213" t="s">
        <v>1073</v>
      </c>
      <c r="AB15213" t="s">
        <v>140</v>
      </c>
      <c r="AC15213" t="s">
        <v>1017</v>
      </c>
      <c r="AD15213" t="s">
        <v>1017</v>
      </c>
      <c r="AE15213" t="s">
        <v>1017</v>
      </c>
      <c r="AF15213" t="s">
        <v>140</v>
      </c>
      <c r="AG15213">
        <v>72</v>
      </c>
      <c r="AH15213" t="s">
        <v>1213</v>
      </c>
      <c r="AI15213" t="s">
        <v>140</v>
      </c>
      <c r="AJ15213" t="s">
        <v>140</v>
      </c>
      <c r="AK15213" t="s">
        <v>140</v>
      </c>
      <c r="AL15213" t="s">
        <v>140</v>
      </c>
      <c r="AM15213" t="s">
        <v>1017</v>
      </c>
      <c r="AN15213" t="s">
        <v>140</v>
      </c>
      <c r="AO15213" t="s">
        <v>1017</v>
      </c>
      <c r="AP15213" t="s">
        <v>140</v>
      </c>
      <c r="AQ15213">
        <v>72</v>
      </c>
      <c r="AR15213" t="s">
        <v>1110</v>
      </c>
      <c r="AS15213" t="s">
        <v>1017</v>
      </c>
      <c r="AT15213" t="s">
        <v>140</v>
      </c>
      <c r="AU15213" t="s">
        <v>996</v>
      </c>
      <c r="AV15213" t="s">
        <v>140</v>
      </c>
      <c r="AW15213" t="s">
        <v>1017</v>
      </c>
      <c r="AX15213" t="s">
        <v>140</v>
      </c>
      <c r="AY15213" t="s">
        <v>140</v>
      </c>
      <c r="AZ15213" t="s">
        <v>140</v>
      </c>
    </row>
    <row r="15214" spans="1:52" x14ac:dyDescent="0.35">
      <c r="A15214" t="s">
        <v>21</v>
      </c>
      <c r="B15214" t="s">
        <v>339</v>
      </c>
      <c r="C15214">
        <v>18</v>
      </c>
      <c r="D15214" t="s">
        <v>873</v>
      </c>
      <c r="E15214" t="s">
        <v>140</v>
      </c>
      <c r="F15214" t="s">
        <v>95</v>
      </c>
      <c r="G15214" t="s">
        <v>95</v>
      </c>
      <c r="H15214" t="s">
        <v>458</v>
      </c>
      <c r="I15214" t="s">
        <v>140</v>
      </c>
      <c r="J15214" t="s">
        <v>140</v>
      </c>
      <c r="K15214" t="s">
        <v>140</v>
      </c>
      <c r="L15214" t="s">
        <v>140</v>
      </c>
      <c r="M15214">
        <v>18</v>
      </c>
      <c r="N15214" t="s">
        <v>96</v>
      </c>
      <c r="O15214" t="s">
        <v>95</v>
      </c>
      <c r="P15214" t="s">
        <v>140</v>
      </c>
      <c r="Q15214" t="s">
        <v>140</v>
      </c>
      <c r="R15214" t="s">
        <v>140</v>
      </c>
      <c r="S15214" t="s">
        <v>140</v>
      </c>
      <c r="T15214" t="s">
        <v>140</v>
      </c>
      <c r="U15214" t="s">
        <v>140</v>
      </c>
      <c r="V15214" t="s">
        <v>140</v>
      </c>
      <c r="W15214">
        <v>18</v>
      </c>
      <c r="X15214" t="s">
        <v>96</v>
      </c>
      <c r="Y15214" t="s">
        <v>458</v>
      </c>
      <c r="Z15214" t="s">
        <v>140</v>
      </c>
      <c r="AA15214" t="s">
        <v>140</v>
      </c>
      <c r="AB15214" t="s">
        <v>140</v>
      </c>
      <c r="AC15214" t="s">
        <v>140</v>
      </c>
      <c r="AD15214" t="s">
        <v>458</v>
      </c>
      <c r="AE15214" t="s">
        <v>140</v>
      </c>
      <c r="AF15214" t="s">
        <v>140</v>
      </c>
      <c r="AG15214">
        <v>18</v>
      </c>
      <c r="AH15214" t="s">
        <v>177</v>
      </c>
      <c r="AI15214" t="s">
        <v>140</v>
      </c>
      <c r="AJ15214" t="s">
        <v>140</v>
      </c>
      <c r="AK15214" t="s">
        <v>140</v>
      </c>
      <c r="AL15214" t="s">
        <v>140</v>
      </c>
      <c r="AM15214" t="s">
        <v>140</v>
      </c>
      <c r="AN15214" t="s">
        <v>140</v>
      </c>
      <c r="AO15214" t="s">
        <v>140</v>
      </c>
      <c r="AP15214" t="s">
        <v>140</v>
      </c>
      <c r="AQ15214">
        <v>18</v>
      </c>
      <c r="AR15214" t="s">
        <v>990</v>
      </c>
      <c r="AS15214" t="s">
        <v>140</v>
      </c>
      <c r="AT15214" t="s">
        <v>458</v>
      </c>
      <c r="AU15214" t="s">
        <v>140</v>
      </c>
      <c r="AV15214" t="s">
        <v>140</v>
      </c>
      <c r="AW15214" t="s">
        <v>140</v>
      </c>
      <c r="AX15214" t="s">
        <v>140</v>
      </c>
      <c r="AY15214" t="s">
        <v>140</v>
      </c>
      <c r="AZ15214" t="s">
        <v>140</v>
      </c>
    </row>
    <row r="15215" spans="1:52" x14ac:dyDescent="0.35">
      <c r="A15215" t="s">
        <v>22</v>
      </c>
      <c r="B15215" t="s">
        <v>1151</v>
      </c>
      <c r="C15215">
        <v>138</v>
      </c>
      <c r="D15215" t="s">
        <v>382</v>
      </c>
      <c r="E15215" t="s">
        <v>99</v>
      </c>
      <c r="F15215" t="s">
        <v>87</v>
      </c>
      <c r="G15215" t="s">
        <v>983</v>
      </c>
      <c r="H15215" t="s">
        <v>1014</v>
      </c>
      <c r="I15215" t="s">
        <v>775</v>
      </c>
      <c r="J15215" t="s">
        <v>994</v>
      </c>
      <c r="K15215" t="s">
        <v>1054</v>
      </c>
      <c r="L15215" t="s">
        <v>140</v>
      </c>
      <c r="M15215">
        <v>138</v>
      </c>
      <c r="N15215" t="s">
        <v>811</v>
      </c>
      <c r="O15215" t="s">
        <v>1052</v>
      </c>
      <c r="P15215" t="s">
        <v>1098</v>
      </c>
      <c r="Q15215" t="s">
        <v>1020</v>
      </c>
      <c r="R15215" t="s">
        <v>1014</v>
      </c>
      <c r="S15215" t="s">
        <v>1098</v>
      </c>
      <c r="T15215" t="s">
        <v>1010</v>
      </c>
      <c r="U15215" t="s">
        <v>140</v>
      </c>
      <c r="V15215" t="s">
        <v>140</v>
      </c>
      <c r="W15215">
        <v>138</v>
      </c>
      <c r="X15215" t="s">
        <v>680</v>
      </c>
      <c r="Y15215" t="s">
        <v>1022</v>
      </c>
      <c r="Z15215" t="s">
        <v>1064</v>
      </c>
      <c r="AA15215" t="s">
        <v>1070</v>
      </c>
      <c r="AB15215" t="s">
        <v>1050</v>
      </c>
      <c r="AC15215" t="s">
        <v>1008</v>
      </c>
      <c r="AD15215" t="s">
        <v>769</v>
      </c>
      <c r="AE15215" t="s">
        <v>775</v>
      </c>
      <c r="AF15215" t="s">
        <v>140</v>
      </c>
      <c r="AG15215">
        <v>139</v>
      </c>
      <c r="AH15215" t="s">
        <v>918</v>
      </c>
      <c r="AI15215" t="s">
        <v>1012</v>
      </c>
      <c r="AJ15215" t="s">
        <v>1017</v>
      </c>
      <c r="AK15215" t="s">
        <v>1009</v>
      </c>
      <c r="AL15215" t="s">
        <v>1016</v>
      </c>
      <c r="AM15215" t="s">
        <v>1014</v>
      </c>
      <c r="AN15215" t="s">
        <v>140</v>
      </c>
      <c r="AO15215" t="s">
        <v>140</v>
      </c>
      <c r="AP15215" t="s">
        <v>140</v>
      </c>
      <c r="AQ15215">
        <v>138</v>
      </c>
      <c r="AR15215" t="s">
        <v>936</v>
      </c>
      <c r="AS15215" t="s">
        <v>940</v>
      </c>
      <c r="AT15215" t="s">
        <v>1007</v>
      </c>
      <c r="AU15215" t="s">
        <v>1054</v>
      </c>
      <c r="AV15215" t="s">
        <v>1008</v>
      </c>
      <c r="AW15215" t="s">
        <v>1051</v>
      </c>
      <c r="AX15215" t="s">
        <v>775</v>
      </c>
      <c r="AY15215" t="s">
        <v>140</v>
      </c>
      <c r="AZ15215" t="s">
        <v>140</v>
      </c>
    </row>
    <row r="15216" spans="1:52" x14ac:dyDescent="0.35">
      <c r="A15216" t="s">
        <v>22</v>
      </c>
      <c r="B15216" t="s">
        <v>1152</v>
      </c>
      <c r="C15216">
        <v>54</v>
      </c>
      <c r="D15216" t="s">
        <v>496</v>
      </c>
      <c r="E15216" t="s">
        <v>973</v>
      </c>
      <c r="F15216" t="s">
        <v>733</v>
      </c>
      <c r="G15216" t="s">
        <v>824</v>
      </c>
      <c r="H15216" t="s">
        <v>775</v>
      </c>
      <c r="I15216" t="s">
        <v>1021</v>
      </c>
      <c r="J15216" t="s">
        <v>961</v>
      </c>
      <c r="K15216" t="s">
        <v>1055</v>
      </c>
      <c r="L15216" t="s">
        <v>1004</v>
      </c>
      <c r="M15216">
        <v>54</v>
      </c>
      <c r="N15216" t="s">
        <v>1146</v>
      </c>
      <c r="O15216" t="s">
        <v>1012</v>
      </c>
      <c r="P15216" t="s">
        <v>140</v>
      </c>
      <c r="Q15216" t="s">
        <v>775</v>
      </c>
      <c r="R15216" t="s">
        <v>1066</v>
      </c>
      <c r="S15216" t="s">
        <v>140</v>
      </c>
      <c r="T15216" t="s">
        <v>140</v>
      </c>
      <c r="U15216" t="s">
        <v>140</v>
      </c>
      <c r="V15216" t="s">
        <v>140</v>
      </c>
      <c r="W15216">
        <v>54</v>
      </c>
      <c r="X15216" t="s">
        <v>951</v>
      </c>
      <c r="Y15216" t="s">
        <v>1064</v>
      </c>
      <c r="Z15216" t="s">
        <v>1021</v>
      </c>
      <c r="AA15216" t="s">
        <v>1061</v>
      </c>
      <c r="AB15216" t="s">
        <v>140</v>
      </c>
      <c r="AC15216" t="s">
        <v>140</v>
      </c>
      <c r="AD15216" t="s">
        <v>140</v>
      </c>
      <c r="AE15216" t="s">
        <v>140</v>
      </c>
      <c r="AF15216" t="s">
        <v>140</v>
      </c>
      <c r="AG15216">
        <v>54</v>
      </c>
      <c r="AH15216" t="s">
        <v>1230</v>
      </c>
      <c r="AI15216" t="s">
        <v>140</v>
      </c>
      <c r="AJ15216" t="s">
        <v>1054</v>
      </c>
      <c r="AK15216" t="s">
        <v>140</v>
      </c>
      <c r="AL15216" t="s">
        <v>140</v>
      </c>
      <c r="AM15216" t="s">
        <v>140</v>
      </c>
      <c r="AN15216" t="s">
        <v>1054</v>
      </c>
      <c r="AO15216" t="s">
        <v>1014</v>
      </c>
      <c r="AP15216" t="s">
        <v>140</v>
      </c>
      <c r="AQ15216">
        <v>54</v>
      </c>
      <c r="AR15216" t="s">
        <v>316</v>
      </c>
      <c r="AS15216" t="s">
        <v>140</v>
      </c>
      <c r="AT15216" t="s">
        <v>140</v>
      </c>
      <c r="AU15216" t="s">
        <v>1004</v>
      </c>
      <c r="AV15216" t="s">
        <v>140</v>
      </c>
      <c r="AW15216" t="s">
        <v>1054</v>
      </c>
      <c r="AX15216" t="s">
        <v>140</v>
      </c>
      <c r="AY15216" t="s">
        <v>660</v>
      </c>
      <c r="AZ15216" t="s">
        <v>140</v>
      </c>
    </row>
    <row r="15217" spans="1:52" x14ac:dyDescent="0.35">
      <c r="A15217" t="s">
        <v>22</v>
      </c>
      <c r="B15217" t="s">
        <v>339</v>
      </c>
      <c r="C15217">
        <v>16</v>
      </c>
      <c r="D15217" t="s">
        <v>419</v>
      </c>
      <c r="E15217" t="s">
        <v>140</v>
      </c>
      <c r="F15217" t="s">
        <v>755</v>
      </c>
      <c r="G15217" t="s">
        <v>140</v>
      </c>
      <c r="H15217" t="s">
        <v>140</v>
      </c>
      <c r="I15217" t="s">
        <v>140</v>
      </c>
      <c r="J15217" t="s">
        <v>458</v>
      </c>
      <c r="K15217" t="s">
        <v>140</v>
      </c>
      <c r="L15217" t="s">
        <v>988</v>
      </c>
      <c r="M15217">
        <v>16</v>
      </c>
      <c r="N15217" t="s">
        <v>177</v>
      </c>
      <c r="O15217" t="s">
        <v>140</v>
      </c>
      <c r="P15217" t="s">
        <v>140</v>
      </c>
      <c r="Q15217" t="s">
        <v>140</v>
      </c>
      <c r="R15217" t="s">
        <v>140</v>
      </c>
      <c r="S15217" t="s">
        <v>140</v>
      </c>
      <c r="T15217" t="s">
        <v>140</v>
      </c>
      <c r="U15217" t="s">
        <v>140</v>
      </c>
      <c r="V15217" t="s">
        <v>140</v>
      </c>
      <c r="W15217">
        <v>16</v>
      </c>
      <c r="X15217" t="s">
        <v>177</v>
      </c>
      <c r="Y15217" t="s">
        <v>140</v>
      </c>
      <c r="Z15217" t="s">
        <v>140</v>
      </c>
      <c r="AA15217" t="s">
        <v>140</v>
      </c>
      <c r="AB15217" t="s">
        <v>140</v>
      </c>
      <c r="AC15217" t="s">
        <v>140</v>
      </c>
      <c r="AD15217" t="s">
        <v>140</v>
      </c>
      <c r="AE15217" t="s">
        <v>140</v>
      </c>
      <c r="AF15217" t="s">
        <v>140</v>
      </c>
      <c r="AG15217">
        <v>16</v>
      </c>
      <c r="AH15217" t="s">
        <v>177</v>
      </c>
      <c r="AI15217" t="s">
        <v>140</v>
      </c>
      <c r="AJ15217" t="s">
        <v>140</v>
      </c>
      <c r="AK15217" t="s">
        <v>140</v>
      </c>
      <c r="AL15217" t="s">
        <v>140</v>
      </c>
      <c r="AM15217" t="s">
        <v>140</v>
      </c>
      <c r="AN15217" t="s">
        <v>140</v>
      </c>
      <c r="AO15217" t="s">
        <v>140</v>
      </c>
      <c r="AP15217" t="s">
        <v>140</v>
      </c>
      <c r="AQ15217">
        <v>16</v>
      </c>
      <c r="AR15217" t="s">
        <v>987</v>
      </c>
      <c r="AS15217" t="s">
        <v>140</v>
      </c>
      <c r="AT15217" t="s">
        <v>140</v>
      </c>
      <c r="AU15217" t="s">
        <v>988</v>
      </c>
      <c r="AV15217" t="s">
        <v>140</v>
      </c>
      <c r="AW15217" t="s">
        <v>140</v>
      </c>
      <c r="AX15217" t="s">
        <v>140</v>
      </c>
      <c r="AY15217" t="s">
        <v>140</v>
      </c>
      <c r="AZ15217" t="s">
        <v>140</v>
      </c>
    </row>
    <row r="15218" spans="1:52" x14ac:dyDescent="0.35">
      <c r="A15218" t="s">
        <v>23</v>
      </c>
      <c r="B15218" t="s">
        <v>1151</v>
      </c>
      <c r="C15218">
        <v>125</v>
      </c>
      <c r="D15218" t="s">
        <v>890</v>
      </c>
      <c r="E15218" t="s">
        <v>1060</v>
      </c>
      <c r="F15218" t="s">
        <v>574</v>
      </c>
      <c r="G15218" t="s">
        <v>937</v>
      </c>
      <c r="H15218" t="s">
        <v>1051</v>
      </c>
      <c r="I15218" t="s">
        <v>940</v>
      </c>
      <c r="J15218" t="s">
        <v>959</v>
      </c>
      <c r="K15218" t="s">
        <v>1011</v>
      </c>
      <c r="L15218" t="s">
        <v>869</v>
      </c>
      <c r="M15218">
        <v>125</v>
      </c>
      <c r="N15218" t="s">
        <v>1138</v>
      </c>
      <c r="O15218" t="s">
        <v>1065</v>
      </c>
      <c r="P15218" t="s">
        <v>1018</v>
      </c>
      <c r="Q15218" t="s">
        <v>1043</v>
      </c>
      <c r="R15218" t="s">
        <v>1021</v>
      </c>
      <c r="S15218" t="s">
        <v>140</v>
      </c>
      <c r="T15218" t="s">
        <v>949</v>
      </c>
      <c r="U15218" t="s">
        <v>140</v>
      </c>
      <c r="V15218" t="s">
        <v>140</v>
      </c>
      <c r="W15218">
        <v>125</v>
      </c>
      <c r="X15218" t="s">
        <v>881</v>
      </c>
      <c r="Y15218" t="s">
        <v>660</v>
      </c>
      <c r="Z15218" t="s">
        <v>1049</v>
      </c>
      <c r="AA15218" t="s">
        <v>950</v>
      </c>
      <c r="AB15218" t="s">
        <v>1018</v>
      </c>
      <c r="AC15218" t="s">
        <v>775</v>
      </c>
      <c r="AD15218" t="s">
        <v>733</v>
      </c>
      <c r="AE15218" t="s">
        <v>1011</v>
      </c>
      <c r="AF15218" t="s">
        <v>1011</v>
      </c>
      <c r="AG15218">
        <v>125</v>
      </c>
      <c r="AH15218" t="s">
        <v>918</v>
      </c>
      <c r="AI15218" t="s">
        <v>1054</v>
      </c>
      <c r="AJ15218" t="s">
        <v>140</v>
      </c>
      <c r="AK15218" t="s">
        <v>140</v>
      </c>
      <c r="AL15218" t="s">
        <v>140</v>
      </c>
      <c r="AM15218" t="s">
        <v>140</v>
      </c>
      <c r="AN15218" t="s">
        <v>1058</v>
      </c>
      <c r="AO15218" t="s">
        <v>1013</v>
      </c>
      <c r="AP15218" t="s">
        <v>140</v>
      </c>
      <c r="AQ15218">
        <v>125</v>
      </c>
      <c r="AR15218" t="s">
        <v>523</v>
      </c>
      <c r="AS15218" t="s">
        <v>1021</v>
      </c>
      <c r="AT15218" t="s">
        <v>91</v>
      </c>
      <c r="AU15218" t="s">
        <v>1019</v>
      </c>
      <c r="AV15218" t="s">
        <v>140</v>
      </c>
      <c r="AW15218" t="s">
        <v>1066</v>
      </c>
      <c r="AX15218" t="s">
        <v>140</v>
      </c>
      <c r="AY15218" t="s">
        <v>1068</v>
      </c>
      <c r="AZ15218" t="s">
        <v>140</v>
      </c>
    </row>
    <row r="15219" spans="1:52" x14ac:dyDescent="0.35">
      <c r="A15219" t="s">
        <v>23</v>
      </c>
      <c r="B15219" t="s">
        <v>1152</v>
      </c>
      <c r="C15219">
        <v>61</v>
      </c>
      <c r="D15219" t="s">
        <v>449</v>
      </c>
      <c r="E15219" t="s">
        <v>1004</v>
      </c>
      <c r="F15219" t="s">
        <v>953</v>
      </c>
      <c r="G15219" t="s">
        <v>1062</v>
      </c>
      <c r="H15219" t="s">
        <v>1058</v>
      </c>
      <c r="I15219" t="s">
        <v>1014</v>
      </c>
      <c r="J15219" t="s">
        <v>874</v>
      </c>
      <c r="K15219" t="s">
        <v>664</v>
      </c>
      <c r="L15219" t="s">
        <v>1043</v>
      </c>
      <c r="M15219">
        <v>61</v>
      </c>
      <c r="N15219" t="s">
        <v>707</v>
      </c>
      <c r="O15219" t="s">
        <v>1061</v>
      </c>
      <c r="P15219" t="s">
        <v>903</v>
      </c>
      <c r="Q15219" t="s">
        <v>140</v>
      </c>
      <c r="R15219" t="s">
        <v>1043</v>
      </c>
      <c r="S15219" t="s">
        <v>140</v>
      </c>
      <c r="T15219" t="s">
        <v>1043</v>
      </c>
      <c r="U15219" t="s">
        <v>140</v>
      </c>
      <c r="V15219" t="s">
        <v>140</v>
      </c>
      <c r="W15219">
        <v>61</v>
      </c>
      <c r="X15219" t="s">
        <v>873</v>
      </c>
      <c r="Y15219" t="s">
        <v>140</v>
      </c>
      <c r="Z15219" t="s">
        <v>422</v>
      </c>
      <c r="AA15219" t="s">
        <v>1044</v>
      </c>
      <c r="AB15219" t="s">
        <v>1070</v>
      </c>
      <c r="AC15219" t="s">
        <v>140</v>
      </c>
      <c r="AD15219" t="s">
        <v>1070</v>
      </c>
      <c r="AE15219" t="s">
        <v>140</v>
      </c>
      <c r="AF15219" t="s">
        <v>140</v>
      </c>
      <c r="AG15219">
        <v>61</v>
      </c>
      <c r="AH15219" t="s">
        <v>1142</v>
      </c>
      <c r="AI15219" t="s">
        <v>1018</v>
      </c>
      <c r="AJ15219" t="s">
        <v>140</v>
      </c>
      <c r="AK15219" t="s">
        <v>140</v>
      </c>
      <c r="AL15219" t="s">
        <v>140</v>
      </c>
      <c r="AM15219" t="s">
        <v>140</v>
      </c>
      <c r="AN15219" t="s">
        <v>140</v>
      </c>
      <c r="AO15219" t="s">
        <v>140</v>
      </c>
      <c r="AP15219" t="s">
        <v>140</v>
      </c>
      <c r="AQ15219">
        <v>61</v>
      </c>
      <c r="AR15219" t="s">
        <v>498</v>
      </c>
      <c r="AS15219" t="s">
        <v>950</v>
      </c>
      <c r="AT15219" t="s">
        <v>574</v>
      </c>
      <c r="AU15219" t="s">
        <v>1070</v>
      </c>
      <c r="AV15219" t="s">
        <v>140</v>
      </c>
      <c r="AW15219" t="s">
        <v>953</v>
      </c>
      <c r="AX15219" t="s">
        <v>1043</v>
      </c>
      <c r="AY15219" t="s">
        <v>940</v>
      </c>
      <c r="AZ15219" t="s">
        <v>1070</v>
      </c>
    </row>
    <row r="15220" spans="1:52" x14ac:dyDescent="0.35">
      <c r="A15220" t="s">
        <v>23</v>
      </c>
      <c r="B15220" t="s">
        <v>339</v>
      </c>
      <c r="C15220">
        <v>19</v>
      </c>
      <c r="D15220" t="s">
        <v>612</v>
      </c>
      <c r="E15220" t="s">
        <v>140</v>
      </c>
      <c r="F15220" t="s">
        <v>812</v>
      </c>
      <c r="G15220" t="s">
        <v>422</v>
      </c>
      <c r="H15220" t="s">
        <v>140</v>
      </c>
      <c r="I15220" t="s">
        <v>140</v>
      </c>
      <c r="J15220" t="s">
        <v>87</v>
      </c>
      <c r="K15220" t="s">
        <v>140</v>
      </c>
      <c r="L15220" t="s">
        <v>462</v>
      </c>
      <c r="M15220">
        <v>19</v>
      </c>
      <c r="N15220" t="s">
        <v>423</v>
      </c>
      <c r="O15220" t="s">
        <v>1023</v>
      </c>
      <c r="P15220" t="s">
        <v>140</v>
      </c>
      <c r="Q15220" t="s">
        <v>87</v>
      </c>
      <c r="R15220" t="s">
        <v>140</v>
      </c>
      <c r="S15220" t="s">
        <v>140</v>
      </c>
      <c r="T15220" t="s">
        <v>140</v>
      </c>
      <c r="U15220" t="s">
        <v>140</v>
      </c>
      <c r="V15220" t="s">
        <v>140</v>
      </c>
      <c r="W15220">
        <v>19</v>
      </c>
      <c r="X15220" t="s">
        <v>88</v>
      </c>
      <c r="Y15220" t="s">
        <v>140</v>
      </c>
      <c r="Z15220" t="s">
        <v>140</v>
      </c>
      <c r="AA15220" t="s">
        <v>140</v>
      </c>
      <c r="AB15220" t="s">
        <v>140</v>
      </c>
      <c r="AC15220" t="s">
        <v>140</v>
      </c>
      <c r="AD15220" t="s">
        <v>87</v>
      </c>
      <c r="AE15220" t="s">
        <v>140</v>
      </c>
      <c r="AF15220" t="s">
        <v>140</v>
      </c>
      <c r="AG15220">
        <v>19</v>
      </c>
      <c r="AH15220" t="s">
        <v>177</v>
      </c>
      <c r="AI15220" t="s">
        <v>140</v>
      </c>
      <c r="AJ15220" t="s">
        <v>140</v>
      </c>
      <c r="AK15220" t="s">
        <v>140</v>
      </c>
      <c r="AL15220" t="s">
        <v>140</v>
      </c>
      <c r="AM15220" t="s">
        <v>140</v>
      </c>
      <c r="AN15220" t="s">
        <v>140</v>
      </c>
      <c r="AO15220" t="s">
        <v>140</v>
      </c>
      <c r="AP15220" t="s">
        <v>140</v>
      </c>
      <c r="AQ15220">
        <v>19</v>
      </c>
      <c r="AR15220" t="s">
        <v>177</v>
      </c>
      <c r="AS15220" t="s">
        <v>140</v>
      </c>
      <c r="AT15220" t="s">
        <v>140</v>
      </c>
      <c r="AU15220" t="s">
        <v>140</v>
      </c>
      <c r="AV15220" t="s">
        <v>140</v>
      </c>
      <c r="AW15220" t="s">
        <v>140</v>
      </c>
      <c r="AX15220" t="s">
        <v>140</v>
      </c>
      <c r="AY15220" t="s">
        <v>140</v>
      </c>
      <c r="AZ15220" t="s">
        <v>140</v>
      </c>
    </row>
    <row r="15221" spans="1:52" x14ac:dyDescent="0.35">
      <c r="A15221" t="s">
        <v>24</v>
      </c>
      <c r="B15221" t="s">
        <v>1151</v>
      </c>
      <c r="C15221">
        <v>123</v>
      </c>
      <c r="D15221" t="s">
        <v>215</v>
      </c>
      <c r="E15221" t="s">
        <v>1057</v>
      </c>
      <c r="F15221" t="s">
        <v>592</v>
      </c>
      <c r="G15221" t="s">
        <v>643</v>
      </c>
      <c r="H15221" t="s">
        <v>1063</v>
      </c>
      <c r="I15221" t="s">
        <v>1055</v>
      </c>
      <c r="J15221" t="s">
        <v>127</v>
      </c>
      <c r="K15221" t="s">
        <v>140</v>
      </c>
      <c r="L15221" t="s">
        <v>1046</v>
      </c>
      <c r="M15221">
        <v>123</v>
      </c>
      <c r="N15221" t="s">
        <v>102</v>
      </c>
      <c r="O15221" t="s">
        <v>1056</v>
      </c>
      <c r="P15221" t="s">
        <v>1068</v>
      </c>
      <c r="Q15221" t="s">
        <v>1063</v>
      </c>
      <c r="R15221" t="s">
        <v>1012</v>
      </c>
      <c r="S15221" t="s">
        <v>1021</v>
      </c>
      <c r="T15221" t="s">
        <v>1043</v>
      </c>
      <c r="U15221" t="s">
        <v>140</v>
      </c>
      <c r="V15221" t="s">
        <v>140</v>
      </c>
      <c r="W15221">
        <v>123</v>
      </c>
      <c r="X15221" t="s">
        <v>859</v>
      </c>
      <c r="Y15221" t="s">
        <v>1073</v>
      </c>
      <c r="Z15221" t="s">
        <v>527</v>
      </c>
      <c r="AA15221" t="s">
        <v>869</v>
      </c>
      <c r="AB15221" t="s">
        <v>1021</v>
      </c>
      <c r="AC15221" t="s">
        <v>1063</v>
      </c>
      <c r="AD15221" t="s">
        <v>1052</v>
      </c>
      <c r="AE15221" t="s">
        <v>140</v>
      </c>
      <c r="AF15221" t="s">
        <v>140</v>
      </c>
      <c r="AG15221">
        <v>123</v>
      </c>
      <c r="AH15221" t="s">
        <v>974</v>
      </c>
      <c r="AI15221" t="s">
        <v>1045</v>
      </c>
      <c r="AJ15221" t="s">
        <v>1063</v>
      </c>
      <c r="AK15221" t="s">
        <v>140</v>
      </c>
      <c r="AL15221" t="s">
        <v>140</v>
      </c>
      <c r="AM15221" t="s">
        <v>140</v>
      </c>
      <c r="AN15221" t="s">
        <v>1021</v>
      </c>
      <c r="AO15221" t="s">
        <v>1012</v>
      </c>
      <c r="AP15221" t="s">
        <v>140</v>
      </c>
      <c r="AQ15221">
        <v>123</v>
      </c>
      <c r="AR15221" t="s">
        <v>898</v>
      </c>
      <c r="AS15221" t="s">
        <v>1020</v>
      </c>
      <c r="AT15221" t="s">
        <v>929</v>
      </c>
      <c r="AU15221" t="s">
        <v>140</v>
      </c>
      <c r="AV15221" t="s">
        <v>140</v>
      </c>
      <c r="AW15221" t="s">
        <v>939</v>
      </c>
      <c r="AX15221" t="s">
        <v>140</v>
      </c>
      <c r="AY15221" t="s">
        <v>1063</v>
      </c>
      <c r="AZ15221" t="s">
        <v>1063</v>
      </c>
    </row>
    <row r="15222" spans="1:52" x14ac:dyDescent="0.35">
      <c r="A15222" t="s">
        <v>24</v>
      </c>
      <c r="B15222" t="s">
        <v>1152</v>
      </c>
      <c r="C15222">
        <v>70</v>
      </c>
      <c r="D15222" t="s">
        <v>525</v>
      </c>
      <c r="E15222" t="s">
        <v>1066</v>
      </c>
      <c r="F15222" t="s">
        <v>129</v>
      </c>
      <c r="G15222" t="s">
        <v>929</v>
      </c>
      <c r="H15222" t="s">
        <v>140</v>
      </c>
      <c r="I15222" t="s">
        <v>1062</v>
      </c>
      <c r="J15222" t="s">
        <v>129</v>
      </c>
      <c r="K15222" t="s">
        <v>140</v>
      </c>
      <c r="L15222" t="s">
        <v>1004</v>
      </c>
      <c r="M15222">
        <v>70</v>
      </c>
      <c r="N15222" t="s">
        <v>90</v>
      </c>
      <c r="O15222" t="s">
        <v>903</v>
      </c>
      <c r="P15222" t="s">
        <v>1046</v>
      </c>
      <c r="Q15222" t="s">
        <v>140</v>
      </c>
      <c r="R15222" t="s">
        <v>140</v>
      </c>
      <c r="S15222" t="s">
        <v>140</v>
      </c>
      <c r="T15222" t="s">
        <v>140</v>
      </c>
      <c r="U15222" t="s">
        <v>140</v>
      </c>
      <c r="V15222" t="s">
        <v>140</v>
      </c>
      <c r="W15222">
        <v>70</v>
      </c>
      <c r="X15222" t="s">
        <v>876</v>
      </c>
      <c r="Y15222" t="s">
        <v>1047</v>
      </c>
      <c r="Z15222" t="s">
        <v>527</v>
      </c>
      <c r="AA15222" t="s">
        <v>140</v>
      </c>
      <c r="AB15222" t="s">
        <v>140</v>
      </c>
      <c r="AC15222" t="s">
        <v>140</v>
      </c>
      <c r="AD15222" t="s">
        <v>939</v>
      </c>
      <c r="AE15222" t="s">
        <v>1051</v>
      </c>
      <c r="AF15222" t="s">
        <v>140</v>
      </c>
      <c r="AG15222">
        <v>71</v>
      </c>
      <c r="AH15222" t="s">
        <v>1168</v>
      </c>
      <c r="AI15222" t="s">
        <v>140</v>
      </c>
      <c r="AJ15222" t="s">
        <v>140</v>
      </c>
      <c r="AK15222" t="s">
        <v>140</v>
      </c>
      <c r="AL15222" t="s">
        <v>140</v>
      </c>
      <c r="AM15222" t="s">
        <v>140</v>
      </c>
      <c r="AN15222" t="s">
        <v>940</v>
      </c>
      <c r="AO15222" t="s">
        <v>140</v>
      </c>
      <c r="AP15222" t="s">
        <v>140</v>
      </c>
      <c r="AQ15222">
        <v>70</v>
      </c>
      <c r="AR15222" t="s">
        <v>344</v>
      </c>
      <c r="AS15222" t="s">
        <v>1019</v>
      </c>
      <c r="AT15222" t="s">
        <v>1046</v>
      </c>
      <c r="AU15222" t="s">
        <v>1098</v>
      </c>
      <c r="AV15222" t="s">
        <v>140</v>
      </c>
      <c r="AW15222" t="s">
        <v>140</v>
      </c>
      <c r="AX15222" t="s">
        <v>140</v>
      </c>
      <c r="AY15222" t="s">
        <v>140</v>
      </c>
      <c r="AZ15222" t="s">
        <v>140</v>
      </c>
    </row>
    <row r="15223" spans="1:52" x14ac:dyDescent="0.35">
      <c r="A15223" t="s">
        <v>24</v>
      </c>
      <c r="B15223" t="s">
        <v>339</v>
      </c>
      <c r="C15223">
        <v>13</v>
      </c>
      <c r="D15223" t="s">
        <v>587</v>
      </c>
      <c r="E15223" t="s">
        <v>1061</v>
      </c>
      <c r="F15223" t="s">
        <v>140</v>
      </c>
      <c r="G15223" t="s">
        <v>140</v>
      </c>
      <c r="H15223" t="s">
        <v>919</v>
      </c>
      <c r="I15223" t="s">
        <v>140</v>
      </c>
      <c r="J15223" t="s">
        <v>140</v>
      </c>
      <c r="K15223" t="s">
        <v>140</v>
      </c>
      <c r="L15223" t="s">
        <v>785</v>
      </c>
      <c r="M15223">
        <v>13</v>
      </c>
      <c r="N15223" t="s">
        <v>918</v>
      </c>
      <c r="O15223" t="s">
        <v>919</v>
      </c>
      <c r="P15223" t="s">
        <v>140</v>
      </c>
      <c r="Q15223" t="s">
        <v>140</v>
      </c>
      <c r="R15223" t="s">
        <v>140</v>
      </c>
      <c r="S15223" t="s">
        <v>140</v>
      </c>
      <c r="T15223" t="s">
        <v>140</v>
      </c>
      <c r="U15223" t="s">
        <v>140</v>
      </c>
      <c r="V15223" t="s">
        <v>140</v>
      </c>
      <c r="W15223">
        <v>13</v>
      </c>
      <c r="X15223" t="s">
        <v>177</v>
      </c>
      <c r="Y15223" t="s">
        <v>140</v>
      </c>
      <c r="Z15223" t="s">
        <v>140</v>
      </c>
      <c r="AA15223" t="s">
        <v>140</v>
      </c>
      <c r="AB15223" t="s">
        <v>140</v>
      </c>
      <c r="AC15223" t="s">
        <v>140</v>
      </c>
      <c r="AD15223" t="s">
        <v>140</v>
      </c>
      <c r="AE15223" t="s">
        <v>140</v>
      </c>
      <c r="AF15223" t="s">
        <v>140</v>
      </c>
      <c r="AG15223">
        <v>13</v>
      </c>
      <c r="AH15223" t="s">
        <v>640</v>
      </c>
      <c r="AI15223" t="s">
        <v>785</v>
      </c>
      <c r="AJ15223" t="s">
        <v>140</v>
      </c>
      <c r="AK15223" t="s">
        <v>140</v>
      </c>
      <c r="AL15223" t="s">
        <v>140</v>
      </c>
      <c r="AM15223" t="s">
        <v>140</v>
      </c>
      <c r="AN15223" t="s">
        <v>919</v>
      </c>
      <c r="AO15223" t="s">
        <v>140</v>
      </c>
      <c r="AP15223" t="s">
        <v>140</v>
      </c>
      <c r="AQ15223">
        <v>13</v>
      </c>
      <c r="AR15223" t="s">
        <v>918</v>
      </c>
      <c r="AS15223" t="s">
        <v>140</v>
      </c>
      <c r="AT15223" t="s">
        <v>919</v>
      </c>
      <c r="AU15223" t="s">
        <v>140</v>
      </c>
      <c r="AV15223" t="s">
        <v>140</v>
      </c>
      <c r="AW15223" t="s">
        <v>140</v>
      </c>
      <c r="AX15223" t="s">
        <v>140</v>
      </c>
      <c r="AY15223" t="s">
        <v>140</v>
      </c>
      <c r="AZ15223" t="s">
        <v>140</v>
      </c>
    </row>
    <row r="15224" spans="1:52" x14ac:dyDescent="0.35">
      <c r="A15224" t="s">
        <v>25</v>
      </c>
      <c r="B15224" t="s">
        <v>1151</v>
      </c>
      <c r="C15224">
        <v>123</v>
      </c>
      <c r="D15224" t="s">
        <v>802</v>
      </c>
      <c r="E15224" t="s">
        <v>1061</v>
      </c>
      <c r="F15224" t="s">
        <v>755</v>
      </c>
      <c r="G15224" t="s">
        <v>394</v>
      </c>
      <c r="H15224" t="s">
        <v>1043</v>
      </c>
      <c r="I15224" t="s">
        <v>940</v>
      </c>
      <c r="J15224" t="s">
        <v>681</v>
      </c>
      <c r="K15224" t="s">
        <v>1007</v>
      </c>
      <c r="L15224" t="s">
        <v>1023</v>
      </c>
      <c r="M15224">
        <v>123</v>
      </c>
      <c r="N15224" t="s">
        <v>102</v>
      </c>
      <c r="O15224" t="s">
        <v>996</v>
      </c>
      <c r="P15224" t="s">
        <v>996</v>
      </c>
      <c r="Q15224" t="s">
        <v>919</v>
      </c>
      <c r="R15224" t="s">
        <v>140</v>
      </c>
      <c r="S15224" t="s">
        <v>940</v>
      </c>
      <c r="T15224" t="s">
        <v>140</v>
      </c>
      <c r="U15224" t="s">
        <v>140</v>
      </c>
      <c r="V15224" t="s">
        <v>140</v>
      </c>
      <c r="W15224">
        <v>123</v>
      </c>
      <c r="X15224" t="s">
        <v>512</v>
      </c>
      <c r="Y15224" t="s">
        <v>1008</v>
      </c>
      <c r="Z15224" t="s">
        <v>953</v>
      </c>
      <c r="AA15224" t="s">
        <v>1045</v>
      </c>
      <c r="AB15224" t="s">
        <v>940</v>
      </c>
      <c r="AC15224" t="s">
        <v>1013</v>
      </c>
      <c r="AD15224" t="s">
        <v>1017</v>
      </c>
      <c r="AE15224" t="s">
        <v>1009</v>
      </c>
      <c r="AF15224" t="s">
        <v>140</v>
      </c>
      <c r="AG15224">
        <v>123</v>
      </c>
      <c r="AH15224" t="s">
        <v>675</v>
      </c>
      <c r="AI15224" t="s">
        <v>1049</v>
      </c>
      <c r="AJ15224" t="s">
        <v>949</v>
      </c>
      <c r="AK15224" t="s">
        <v>140</v>
      </c>
      <c r="AL15224" t="s">
        <v>140</v>
      </c>
      <c r="AM15224" t="s">
        <v>140</v>
      </c>
      <c r="AN15224" t="s">
        <v>939</v>
      </c>
      <c r="AO15224" t="s">
        <v>1048</v>
      </c>
      <c r="AP15224" t="s">
        <v>140</v>
      </c>
      <c r="AQ15224">
        <v>123</v>
      </c>
      <c r="AR15224" t="s">
        <v>100</v>
      </c>
      <c r="AS15224" t="s">
        <v>140</v>
      </c>
      <c r="AT15224" t="s">
        <v>940</v>
      </c>
      <c r="AU15224" t="s">
        <v>1043</v>
      </c>
      <c r="AV15224" t="s">
        <v>140</v>
      </c>
      <c r="AW15224" t="s">
        <v>1014</v>
      </c>
      <c r="AX15224" t="s">
        <v>140</v>
      </c>
      <c r="AY15224" t="s">
        <v>140</v>
      </c>
      <c r="AZ15224" t="s">
        <v>940</v>
      </c>
    </row>
    <row r="15225" spans="1:52" x14ac:dyDescent="0.35">
      <c r="A15225" t="s">
        <v>25</v>
      </c>
      <c r="B15225" t="s">
        <v>1152</v>
      </c>
      <c r="C15225">
        <v>68</v>
      </c>
      <c r="D15225" t="s">
        <v>725</v>
      </c>
      <c r="E15225" t="s">
        <v>903</v>
      </c>
      <c r="F15225" t="s">
        <v>838</v>
      </c>
      <c r="G15225" t="s">
        <v>643</v>
      </c>
      <c r="H15225" t="s">
        <v>140</v>
      </c>
      <c r="I15225" t="s">
        <v>140</v>
      </c>
      <c r="J15225" t="s">
        <v>113</v>
      </c>
      <c r="K15225" t="s">
        <v>1050</v>
      </c>
      <c r="L15225" t="s">
        <v>1073</v>
      </c>
      <c r="M15225">
        <v>68</v>
      </c>
      <c r="N15225" t="s">
        <v>596</v>
      </c>
      <c r="O15225" t="s">
        <v>1019</v>
      </c>
      <c r="P15225" t="s">
        <v>875</v>
      </c>
      <c r="Q15225" t="s">
        <v>1057</v>
      </c>
      <c r="R15225" t="s">
        <v>140</v>
      </c>
      <c r="S15225" t="s">
        <v>949</v>
      </c>
      <c r="T15225" t="s">
        <v>140</v>
      </c>
      <c r="U15225" t="s">
        <v>140</v>
      </c>
      <c r="V15225" t="s">
        <v>140</v>
      </c>
      <c r="W15225">
        <v>68</v>
      </c>
      <c r="X15225" t="s">
        <v>270</v>
      </c>
      <c r="Y15225" t="s">
        <v>949</v>
      </c>
      <c r="Z15225" t="s">
        <v>1007</v>
      </c>
      <c r="AA15225" t="s">
        <v>1073</v>
      </c>
      <c r="AB15225" t="s">
        <v>140</v>
      </c>
      <c r="AC15225" t="s">
        <v>140</v>
      </c>
      <c r="AD15225" t="s">
        <v>954</v>
      </c>
      <c r="AE15225" t="s">
        <v>1019</v>
      </c>
      <c r="AF15225" t="s">
        <v>140</v>
      </c>
      <c r="AG15225">
        <v>68</v>
      </c>
      <c r="AH15225" t="s">
        <v>1198</v>
      </c>
      <c r="AI15225" t="s">
        <v>1019</v>
      </c>
      <c r="AJ15225" t="s">
        <v>1019</v>
      </c>
      <c r="AK15225" t="s">
        <v>140</v>
      </c>
      <c r="AL15225" t="s">
        <v>140</v>
      </c>
      <c r="AM15225" t="s">
        <v>949</v>
      </c>
      <c r="AN15225" t="s">
        <v>140</v>
      </c>
      <c r="AO15225" t="s">
        <v>140</v>
      </c>
      <c r="AP15225" t="s">
        <v>140</v>
      </c>
      <c r="AQ15225">
        <v>68</v>
      </c>
      <c r="AR15225" t="s">
        <v>1024</v>
      </c>
      <c r="AS15225" t="s">
        <v>140</v>
      </c>
      <c r="AT15225" t="s">
        <v>1011</v>
      </c>
      <c r="AU15225" t="s">
        <v>140</v>
      </c>
      <c r="AV15225" t="s">
        <v>140</v>
      </c>
      <c r="AW15225" t="s">
        <v>1019</v>
      </c>
      <c r="AX15225" t="s">
        <v>1019</v>
      </c>
      <c r="AY15225" t="s">
        <v>140</v>
      </c>
      <c r="AZ15225" t="s">
        <v>954</v>
      </c>
    </row>
    <row r="15226" spans="1:52" x14ac:dyDescent="0.35">
      <c r="A15226" t="s">
        <v>25</v>
      </c>
      <c r="B15226" t="s">
        <v>339</v>
      </c>
      <c r="C15226">
        <v>13</v>
      </c>
      <c r="D15226" t="s">
        <v>715</v>
      </c>
      <c r="E15226" t="s">
        <v>646</v>
      </c>
      <c r="F15226" t="s">
        <v>1049</v>
      </c>
      <c r="G15226" t="s">
        <v>888</v>
      </c>
      <c r="H15226" t="s">
        <v>140</v>
      </c>
      <c r="I15226" t="s">
        <v>140</v>
      </c>
      <c r="J15226" t="s">
        <v>1046</v>
      </c>
      <c r="K15226" t="s">
        <v>140</v>
      </c>
      <c r="L15226" t="s">
        <v>458</v>
      </c>
      <c r="M15226">
        <v>13</v>
      </c>
      <c r="N15226" t="s">
        <v>108</v>
      </c>
      <c r="O15226" t="s">
        <v>660</v>
      </c>
      <c r="P15226" t="s">
        <v>140</v>
      </c>
      <c r="Q15226" t="s">
        <v>458</v>
      </c>
      <c r="R15226" t="s">
        <v>140</v>
      </c>
      <c r="S15226" t="s">
        <v>140</v>
      </c>
      <c r="T15226" t="s">
        <v>140</v>
      </c>
      <c r="U15226" t="s">
        <v>140</v>
      </c>
      <c r="V15226" t="s">
        <v>140</v>
      </c>
      <c r="W15226">
        <v>13</v>
      </c>
      <c r="X15226" t="s">
        <v>50</v>
      </c>
      <c r="Y15226" t="s">
        <v>1087</v>
      </c>
      <c r="Z15226" t="s">
        <v>458</v>
      </c>
      <c r="AA15226" t="s">
        <v>1007</v>
      </c>
      <c r="AB15226" t="s">
        <v>140</v>
      </c>
      <c r="AC15226" t="s">
        <v>140</v>
      </c>
      <c r="AD15226" t="s">
        <v>1012</v>
      </c>
      <c r="AE15226" t="s">
        <v>140</v>
      </c>
      <c r="AF15226" t="s">
        <v>140</v>
      </c>
      <c r="AG15226">
        <v>13</v>
      </c>
      <c r="AH15226" t="s">
        <v>1120</v>
      </c>
      <c r="AI15226" t="s">
        <v>1012</v>
      </c>
      <c r="AJ15226" t="s">
        <v>140</v>
      </c>
      <c r="AK15226" t="s">
        <v>1007</v>
      </c>
      <c r="AL15226" t="s">
        <v>140</v>
      </c>
      <c r="AM15226" t="s">
        <v>140</v>
      </c>
      <c r="AN15226" t="s">
        <v>140</v>
      </c>
      <c r="AO15226" t="s">
        <v>140</v>
      </c>
      <c r="AP15226" t="s">
        <v>140</v>
      </c>
      <c r="AQ15226">
        <v>13</v>
      </c>
      <c r="AR15226" t="s">
        <v>768</v>
      </c>
      <c r="AS15226" t="s">
        <v>140</v>
      </c>
      <c r="AT15226" t="s">
        <v>458</v>
      </c>
      <c r="AU15226" t="s">
        <v>140</v>
      </c>
      <c r="AV15226" t="s">
        <v>140</v>
      </c>
      <c r="AW15226" t="s">
        <v>1098</v>
      </c>
      <c r="AX15226" t="s">
        <v>140</v>
      </c>
      <c r="AY15226" t="s">
        <v>140</v>
      </c>
      <c r="AZ15226" t="s">
        <v>140</v>
      </c>
    </row>
    <row r="15227" spans="1:52" x14ac:dyDescent="0.35">
      <c r="A15227" t="s">
        <v>26</v>
      </c>
      <c r="B15227" t="s">
        <v>1151</v>
      </c>
      <c r="C15227">
        <v>130</v>
      </c>
      <c r="D15227" t="s">
        <v>735</v>
      </c>
      <c r="E15227" t="s">
        <v>1052</v>
      </c>
      <c r="F15227" t="s">
        <v>749</v>
      </c>
      <c r="G15227" t="s">
        <v>973</v>
      </c>
      <c r="H15227" t="s">
        <v>775</v>
      </c>
      <c r="I15227" t="s">
        <v>1048</v>
      </c>
      <c r="J15227" t="s">
        <v>720</v>
      </c>
      <c r="K15227" t="s">
        <v>140</v>
      </c>
      <c r="L15227" t="s">
        <v>1020</v>
      </c>
      <c r="M15227">
        <v>130</v>
      </c>
      <c r="N15227" t="s">
        <v>552</v>
      </c>
      <c r="O15227" t="s">
        <v>1064</v>
      </c>
      <c r="P15227" t="s">
        <v>91</v>
      </c>
      <c r="Q15227" t="s">
        <v>1044</v>
      </c>
      <c r="R15227" t="s">
        <v>1017</v>
      </c>
      <c r="S15227" t="s">
        <v>1016</v>
      </c>
      <c r="T15227" t="s">
        <v>1013</v>
      </c>
      <c r="U15227" t="s">
        <v>140</v>
      </c>
      <c r="V15227" t="s">
        <v>140</v>
      </c>
      <c r="W15227">
        <v>130</v>
      </c>
      <c r="X15227" t="s">
        <v>672</v>
      </c>
      <c r="Y15227" t="s">
        <v>1046</v>
      </c>
      <c r="Z15227" t="s">
        <v>869</v>
      </c>
      <c r="AA15227" t="s">
        <v>123</v>
      </c>
      <c r="AB15227" t="s">
        <v>1011</v>
      </c>
      <c r="AC15227" t="s">
        <v>1014</v>
      </c>
      <c r="AD15227" t="s">
        <v>1068</v>
      </c>
      <c r="AE15227" t="s">
        <v>140</v>
      </c>
      <c r="AF15227" t="s">
        <v>1013</v>
      </c>
      <c r="AG15227">
        <v>130</v>
      </c>
      <c r="AH15227" t="s">
        <v>717</v>
      </c>
      <c r="AI15227" t="s">
        <v>1011</v>
      </c>
      <c r="AJ15227" t="s">
        <v>1020</v>
      </c>
      <c r="AK15227" t="s">
        <v>1011</v>
      </c>
      <c r="AL15227" t="s">
        <v>140</v>
      </c>
      <c r="AM15227" t="s">
        <v>140</v>
      </c>
      <c r="AN15227" t="s">
        <v>1012</v>
      </c>
      <c r="AO15227" t="s">
        <v>1051</v>
      </c>
      <c r="AP15227" t="s">
        <v>140</v>
      </c>
      <c r="AQ15227">
        <v>130</v>
      </c>
      <c r="AR15227" t="s">
        <v>552</v>
      </c>
      <c r="AS15227" t="s">
        <v>1073</v>
      </c>
      <c r="AT15227" t="s">
        <v>1003</v>
      </c>
      <c r="AU15227" t="s">
        <v>1061</v>
      </c>
      <c r="AV15227" t="s">
        <v>140</v>
      </c>
      <c r="AW15227" t="s">
        <v>1007</v>
      </c>
      <c r="AX15227" t="s">
        <v>140</v>
      </c>
      <c r="AY15227" t="s">
        <v>1017</v>
      </c>
      <c r="AZ15227" t="s">
        <v>1013</v>
      </c>
    </row>
    <row r="15228" spans="1:52" x14ac:dyDescent="0.35">
      <c r="A15228" t="s">
        <v>26</v>
      </c>
      <c r="B15228" t="s">
        <v>1152</v>
      </c>
      <c r="C15228">
        <v>56</v>
      </c>
      <c r="D15228" t="s">
        <v>485</v>
      </c>
      <c r="E15228" t="s">
        <v>660</v>
      </c>
      <c r="F15228" t="s">
        <v>837</v>
      </c>
      <c r="G15228" t="s">
        <v>515</v>
      </c>
      <c r="H15228" t="s">
        <v>1021</v>
      </c>
      <c r="I15228" t="s">
        <v>140</v>
      </c>
      <c r="J15228" t="s">
        <v>495</v>
      </c>
      <c r="K15228" t="s">
        <v>140</v>
      </c>
      <c r="L15228" t="s">
        <v>1049</v>
      </c>
      <c r="M15228">
        <v>56</v>
      </c>
      <c r="N15228" t="s">
        <v>1161</v>
      </c>
      <c r="O15228" t="s">
        <v>983</v>
      </c>
      <c r="P15228" t="s">
        <v>140</v>
      </c>
      <c r="Q15228" t="s">
        <v>140</v>
      </c>
      <c r="R15228" t="s">
        <v>140</v>
      </c>
      <c r="S15228" t="s">
        <v>140</v>
      </c>
      <c r="T15228" t="s">
        <v>1021</v>
      </c>
      <c r="U15228" t="s">
        <v>140</v>
      </c>
      <c r="V15228" t="s">
        <v>140</v>
      </c>
      <c r="W15228">
        <v>56</v>
      </c>
      <c r="X15228" t="s">
        <v>1077</v>
      </c>
      <c r="Y15228" t="s">
        <v>1012</v>
      </c>
      <c r="Z15228" t="s">
        <v>1072</v>
      </c>
      <c r="AA15228" t="s">
        <v>140</v>
      </c>
      <c r="AB15228" t="s">
        <v>1021</v>
      </c>
      <c r="AC15228" t="s">
        <v>140</v>
      </c>
      <c r="AD15228" t="s">
        <v>1021</v>
      </c>
      <c r="AE15228" t="s">
        <v>1048</v>
      </c>
      <c r="AF15228" t="s">
        <v>140</v>
      </c>
      <c r="AG15228">
        <v>56</v>
      </c>
      <c r="AH15228" t="s">
        <v>938</v>
      </c>
      <c r="AI15228" t="s">
        <v>1021</v>
      </c>
      <c r="AJ15228" t="s">
        <v>140</v>
      </c>
      <c r="AK15228" t="s">
        <v>140</v>
      </c>
      <c r="AL15228" t="s">
        <v>140</v>
      </c>
      <c r="AM15228" t="s">
        <v>140</v>
      </c>
      <c r="AN15228" t="s">
        <v>1021</v>
      </c>
      <c r="AO15228" t="s">
        <v>140</v>
      </c>
      <c r="AP15228" t="s">
        <v>140</v>
      </c>
      <c r="AQ15228">
        <v>56</v>
      </c>
      <c r="AR15228" t="s">
        <v>1213</v>
      </c>
      <c r="AS15228" t="s">
        <v>140</v>
      </c>
      <c r="AT15228" t="s">
        <v>1016</v>
      </c>
      <c r="AU15228" t="s">
        <v>140</v>
      </c>
      <c r="AV15228" t="s">
        <v>140</v>
      </c>
      <c r="AW15228" t="s">
        <v>940</v>
      </c>
      <c r="AX15228" t="s">
        <v>140</v>
      </c>
      <c r="AY15228" t="s">
        <v>140</v>
      </c>
      <c r="AZ15228" t="s">
        <v>140</v>
      </c>
    </row>
    <row r="15229" spans="1:52" x14ac:dyDescent="0.35">
      <c r="A15229" t="s">
        <v>26</v>
      </c>
      <c r="B15229" t="s">
        <v>339</v>
      </c>
      <c r="C15229">
        <v>16</v>
      </c>
      <c r="D15229" t="s">
        <v>724</v>
      </c>
      <c r="E15229" t="s">
        <v>838</v>
      </c>
      <c r="F15229" t="s">
        <v>913</v>
      </c>
      <c r="G15229" t="s">
        <v>107</v>
      </c>
      <c r="H15229" t="s">
        <v>1064</v>
      </c>
      <c r="I15229" t="s">
        <v>140</v>
      </c>
      <c r="J15229" t="s">
        <v>598</v>
      </c>
      <c r="K15229" t="s">
        <v>140</v>
      </c>
      <c r="L15229" t="s">
        <v>140</v>
      </c>
      <c r="M15229">
        <v>16</v>
      </c>
      <c r="N15229" t="s">
        <v>1114</v>
      </c>
      <c r="O15229" t="s">
        <v>1064</v>
      </c>
      <c r="P15229" t="s">
        <v>140</v>
      </c>
      <c r="Q15229" t="s">
        <v>1064</v>
      </c>
      <c r="R15229" t="s">
        <v>140</v>
      </c>
      <c r="S15229" t="s">
        <v>140</v>
      </c>
      <c r="T15229" t="s">
        <v>140</v>
      </c>
      <c r="U15229" t="s">
        <v>140</v>
      </c>
      <c r="V15229" t="s">
        <v>140</v>
      </c>
      <c r="W15229">
        <v>16</v>
      </c>
      <c r="X15229" t="s">
        <v>840</v>
      </c>
      <c r="Y15229" t="s">
        <v>1064</v>
      </c>
      <c r="Z15229" t="s">
        <v>140</v>
      </c>
      <c r="AA15229" t="s">
        <v>140</v>
      </c>
      <c r="AB15229" t="s">
        <v>1064</v>
      </c>
      <c r="AC15229" t="s">
        <v>140</v>
      </c>
      <c r="AD15229" t="s">
        <v>942</v>
      </c>
      <c r="AE15229" t="s">
        <v>140</v>
      </c>
      <c r="AF15229" t="s">
        <v>140</v>
      </c>
      <c r="AG15229">
        <v>16</v>
      </c>
      <c r="AH15229" t="s">
        <v>1113</v>
      </c>
      <c r="AI15229" t="s">
        <v>140</v>
      </c>
      <c r="AJ15229" t="s">
        <v>140</v>
      </c>
      <c r="AK15229" t="s">
        <v>1064</v>
      </c>
      <c r="AL15229" t="s">
        <v>140</v>
      </c>
      <c r="AM15229" t="s">
        <v>140</v>
      </c>
      <c r="AN15229" t="s">
        <v>140</v>
      </c>
      <c r="AO15229" t="s">
        <v>140</v>
      </c>
      <c r="AP15229" t="s">
        <v>140</v>
      </c>
      <c r="AQ15229">
        <v>16</v>
      </c>
      <c r="AR15229" t="s">
        <v>263</v>
      </c>
      <c r="AS15229" t="s">
        <v>1064</v>
      </c>
      <c r="AT15229" t="s">
        <v>1064</v>
      </c>
      <c r="AU15229" t="s">
        <v>662</v>
      </c>
      <c r="AV15229" t="s">
        <v>140</v>
      </c>
      <c r="AW15229" t="s">
        <v>140</v>
      </c>
      <c r="AX15229" t="s">
        <v>140</v>
      </c>
      <c r="AY15229" t="s">
        <v>140</v>
      </c>
      <c r="AZ15229" t="s">
        <v>140</v>
      </c>
    </row>
    <row r="15230" spans="1:52" x14ac:dyDescent="0.35">
      <c r="A15230" t="s">
        <v>27</v>
      </c>
      <c r="B15230" t="s">
        <v>1151</v>
      </c>
      <c r="C15230">
        <v>119</v>
      </c>
      <c r="D15230" t="s">
        <v>393</v>
      </c>
      <c r="E15230" t="s">
        <v>1043</v>
      </c>
      <c r="F15230" t="s">
        <v>1076</v>
      </c>
      <c r="G15230" t="s">
        <v>929</v>
      </c>
      <c r="H15230" t="s">
        <v>1098</v>
      </c>
      <c r="I15230" t="s">
        <v>140</v>
      </c>
      <c r="J15230" t="s">
        <v>785</v>
      </c>
      <c r="K15230" t="s">
        <v>140</v>
      </c>
      <c r="L15230" t="s">
        <v>664</v>
      </c>
      <c r="M15230">
        <v>119</v>
      </c>
      <c r="N15230" t="s">
        <v>892</v>
      </c>
      <c r="O15230" t="s">
        <v>345</v>
      </c>
      <c r="P15230" t="s">
        <v>1060</v>
      </c>
      <c r="Q15230" t="s">
        <v>1012</v>
      </c>
      <c r="R15230" t="s">
        <v>1016</v>
      </c>
      <c r="S15230" t="s">
        <v>1063</v>
      </c>
      <c r="T15230" t="s">
        <v>775</v>
      </c>
      <c r="U15230" t="s">
        <v>140</v>
      </c>
      <c r="V15230" t="s">
        <v>1012</v>
      </c>
      <c r="W15230">
        <v>119</v>
      </c>
      <c r="X15230" t="s">
        <v>784</v>
      </c>
      <c r="Y15230" t="s">
        <v>1020</v>
      </c>
      <c r="Z15230" t="s">
        <v>1007</v>
      </c>
      <c r="AA15230" t="s">
        <v>775</v>
      </c>
      <c r="AB15230" t="s">
        <v>1054</v>
      </c>
      <c r="AC15230" t="s">
        <v>140</v>
      </c>
      <c r="AD15230" t="s">
        <v>1007</v>
      </c>
      <c r="AE15230" t="s">
        <v>140</v>
      </c>
      <c r="AF15230" t="s">
        <v>140</v>
      </c>
      <c r="AG15230">
        <v>119</v>
      </c>
      <c r="AH15230" t="s">
        <v>90</v>
      </c>
      <c r="AI15230" t="s">
        <v>949</v>
      </c>
      <c r="AJ15230" t="s">
        <v>949</v>
      </c>
      <c r="AK15230" t="s">
        <v>775</v>
      </c>
      <c r="AL15230" t="s">
        <v>140</v>
      </c>
      <c r="AM15230" t="s">
        <v>140</v>
      </c>
      <c r="AN15230" t="s">
        <v>1021</v>
      </c>
      <c r="AO15230" t="s">
        <v>1098</v>
      </c>
      <c r="AP15230" t="s">
        <v>1016</v>
      </c>
      <c r="AQ15230">
        <v>119</v>
      </c>
      <c r="AR15230" t="s">
        <v>100</v>
      </c>
      <c r="AS15230" t="s">
        <v>1014</v>
      </c>
      <c r="AT15230" t="s">
        <v>1020</v>
      </c>
      <c r="AU15230" t="s">
        <v>1014</v>
      </c>
      <c r="AV15230" t="s">
        <v>140</v>
      </c>
      <c r="AW15230" t="s">
        <v>1013</v>
      </c>
      <c r="AX15230" t="s">
        <v>140</v>
      </c>
      <c r="AY15230" t="s">
        <v>1058</v>
      </c>
      <c r="AZ15230" t="s">
        <v>1054</v>
      </c>
    </row>
    <row r="15231" spans="1:52" x14ac:dyDescent="0.35">
      <c r="A15231" t="s">
        <v>27</v>
      </c>
      <c r="B15231" t="s">
        <v>1152</v>
      </c>
      <c r="C15231">
        <v>72</v>
      </c>
      <c r="D15231" t="s">
        <v>683</v>
      </c>
      <c r="E15231" t="s">
        <v>869</v>
      </c>
      <c r="F15231" t="s">
        <v>592</v>
      </c>
      <c r="G15231" t="s">
        <v>977</v>
      </c>
      <c r="H15231" t="s">
        <v>949</v>
      </c>
      <c r="I15231" t="s">
        <v>939</v>
      </c>
      <c r="J15231" t="s">
        <v>548</v>
      </c>
      <c r="K15231" t="s">
        <v>1043</v>
      </c>
      <c r="L15231" t="s">
        <v>1067</v>
      </c>
      <c r="M15231">
        <v>72</v>
      </c>
      <c r="N15231" t="s">
        <v>1122</v>
      </c>
      <c r="O15231" t="s">
        <v>1046</v>
      </c>
      <c r="P15231" t="s">
        <v>1011</v>
      </c>
      <c r="Q15231" t="s">
        <v>1014</v>
      </c>
      <c r="R15231" t="s">
        <v>140</v>
      </c>
      <c r="S15231" t="s">
        <v>140</v>
      </c>
      <c r="T15231" t="s">
        <v>949</v>
      </c>
      <c r="U15231" t="s">
        <v>140</v>
      </c>
      <c r="V15231" t="s">
        <v>949</v>
      </c>
      <c r="W15231">
        <v>72</v>
      </c>
      <c r="X15231" t="s">
        <v>1198</v>
      </c>
      <c r="Y15231" t="s">
        <v>140</v>
      </c>
      <c r="Z15231" t="s">
        <v>140</v>
      </c>
      <c r="AA15231" t="s">
        <v>939</v>
      </c>
      <c r="AB15231" t="s">
        <v>140</v>
      </c>
      <c r="AC15231" t="s">
        <v>140</v>
      </c>
      <c r="AD15231" t="s">
        <v>949</v>
      </c>
      <c r="AE15231" t="s">
        <v>140</v>
      </c>
      <c r="AF15231" t="s">
        <v>140</v>
      </c>
      <c r="AG15231">
        <v>72</v>
      </c>
      <c r="AH15231" t="s">
        <v>1168</v>
      </c>
      <c r="AI15231" t="s">
        <v>949</v>
      </c>
      <c r="AJ15231" t="s">
        <v>140</v>
      </c>
      <c r="AK15231" t="s">
        <v>140</v>
      </c>
      <c r="AL15231" t="s">
        <v>140</v>
      </c>
      <c r="AM15231" t="s">
        <v>140</v>
      </c>
      <c r="AN15231" t="s">
        <v>1012</v>
      </c>
      <c r="AO15231" t="s">
        <v>140</v>
      </c>
      <c r="AP15231" t="s">
        <v>140</v>
      </c>
      <c r="AQ15231">
        <v>72</v>
      </c>
      <c r="AR15231" t="s">
        <v>1115</v>
      </c>
      <c r="AS15231" t="s">
        <v>140</v>
      </c>
      <c r="AT15231" t="s">
        <v>949</v>
      </c>
      <c r="AU15231" t="s">
        <v>1014</v>
      </c>
      <c r="AV15231" t="s">
        <v>140</v>
      </c>
      <c r="AW15231" t="s">
        <v>949</v>
      </c>
      <c r="AX15231" t="s">
        <v>140</v>
      </c>
      <c r="AY15231" t="s">
        <v>949</v>
      </c>
      <c r="AZ15231" t="s">
        <v>140</v>
      </c>
    </row>
    <row r="15232" spans="1:52" x14ac:dyDescent="0.35">
      <c r="A15232" t="s">
        <v>27</v>
      </c>
      <c r="B15232" t="s">
        <v>339</v>
      </c>
      <c r="C15232">
        <v>13</v>
      </c>
      <c r="D15232" t="s">
        <v>607</v>
      </c>
      <c r="E15232" t="s">
        <v>1061</v>
      </c>
      <c r="F15232" t="s">
        <v>140</v>
      </c>
      <c r="G15232" t="s">
        <v>1059</v>
      </c>
      <c r="H15232" t="s">
        <v>451</v>
      </c>
      <c r="I15232" t="s">
        <v>140</v>
      </c>
      <c r="J15232" t="s">
        <v>140</v>
      </c>
      <c r="K15232" t="s">
        <v>87</v>
      </c>
      <c r="L15232" t="s">
        <v>140</v>
      </c>
      <c r="M15232">
        <v>13</v>
      </c>
      <c r="N15232" t="s">
        <v>132</v>
      </c>
      <c r="O15232" t="s">
        <v>140</v>
      </c>
      <c r="P15232" t="s">
        <v>140</v>
      </c>
      <c r="Q15232" t="s">
        <v>140</v>
      </c>
      <c r="R15232" t="s">
        <v>140</v>
      </c>
      <c r="S15232" t="s">
        <v>140</v>
      </c>
      <c r="T15232" t="s">
        <v>131</v>
      </c>
      <c r="U15232" t="s">
        <v>140</v>
      </c>
      <c r="V15232" t="s">
        <v>140</v>
      </c>
      <c r="W15232">
        <v>13</v>
      </c>
      <c r="X15232" t="s">
        <v>88</v>
      </c>
      <c r="Y15232" t="s">
        <v>140</v>
      </c>
      <c r="Z15232" t="s">
        <v>140</v>
      </c>
      <c r="AA15232" t="s">
        <v>140</v>
      </c>
      <c r="AB15232" t="s">
        <v>140</v>
      </c>
      <c r="AC15232" t="s">
        <v>140</v>
      </c>
      <c r="AD15232" t="s">
        <v>140</v>
      </c>
      <c r="AE15232" t="s">
        <v>87</v>
      </c>
      <c r="AF15232" t="s">
        <v>140</v>
      </c>
      <c r="AG15232">
        <v>13</v>
      </c>
      <c r="AH15232" t="s">
        <v>88</v>
      </c>
      <c r="AI15232" t="s">
        <v>140</v>
      </c>
      <c r="AJ15232" t="s">
        <v>87</v>
      </c>
      <c r="AK15232" t="s">
        <v>140</v>
      </c>
      <c r="AL15232" t="s">
        <v>140</v>
      </c>
      <c r="AM15232" t="s">
        <v>140</v>
      </c>
      <c r="AN15232" t="s">
        <v>140</v>
      </c>
      <c r="AO15232" t="s">
        <v>140</v>
      </c>
      <c r="AP15232" t="s">
        <v>140</v>
      </c>
      <c r="AQ15232">
        <v>13</v>
      </c>
      <c r="AR15232" t="s">
        <v>88</v>
      </c>
      <c r="AS15232" t="s">
        <v>140</v>
      </c>
      <c r="AT15232" t="s">
        <v>140</v>
      </c>
      <c r="AU15232" t="s">
        <v>140</v>
      </c>
      <c r="AV15232" t="s">
        <v>140</v>
      </c>
      <c r="AW15232" t="s">
        <v>140</v>
      </c>
      <c r="AX15232" t="s">
        <v>87</v>
      </c>
      <c r="AY15232" t="s">
        <v>140</v>
      </c>
      <c r="AZ15232" t="s">
        <v>140</v>
      </c>
    </row>
    <row r="15233" spans="1:52" x14ac:dyDescent="0.35">
      <c r="A15233" t="s">
        <v>28</v>
      </c>
      <c r="B15233" t="s">
        <v>1151</v>
      </c>
      <c r="C15233">
        <v>117</v>
      </c>
      <c r="D15233" t="s">
        <v>425</v>
      </c>
      <c r="E15233" t="s">
        <v>1043</v>
      </c>
      <c r="F15233" t="s">
        <v>1007</v>
      </c>
      <c r="G15233" t="s">
        <v>937</v>
      </c>
      <c r="H15233" t="s">
        <v>1020</v>
      </c>
      <c r="I15233" t="s">
        <v>1017</v>
      </c>
      <c r="J15233" t="s">
        <v>874</v>
      </c>
      <c r="K15233" t="s">
        <v>1009</v>
      </c>
      <c r="L15233" t="s">
        <v>1072</v>
      </c>
      <c r="M15233">
        <v>117</v>
      </c>
      <c r="N15233" t="s">
        <v>707</v>
      </c>
      <c r="O15233" t="s">
        <v>317</v>
      </c>
      <c r="P15233" t="s">
        <v>1052</v>
      </c>
      <c r="Q15233" t="s">
        <v>140</v>
      </c>
      <c r="R15233" t="s">
        <v>140</v>
      </c>
      <c r="S15233" t="s">
        <v>1063</v>
      </c>
      <c r="T15233" t="s">
        <v>1046</v>
      </c>
      <c r="U15233" t="s">
        <v>140</v>
      </c>
      <c r="V15233" t="s">
        <v>140</v>
      </c>
      <c r="W15233">
        <v>117</v>
      </c>
      <c r="X15233" t="s">
        <v>450</v>
      </c>
      <c r="Y15233" t="s">
        <v>1098</v>
      </c>
      <c r="Z15233" t="s">
        <v>991</v>
      </c>
      <c r="AA15233" t="s">
        <v>1052</v>
      </c>
      <c r="AB15233" t="s">
        <v>1063</v>
      </c>
      <c r="AC15233" t="s">
        <v>140</v>
      </c>
      <c r="AD15233" t="s">
        <v>1061</v>
      </c>
      <c r="AE15233" t="s">
        <v>140</v>
      </c>
      <c r="AF15233" t="s">
        <v>140</v>
      </c>
      <c r="AG15233">
        <v>117</v>
      </c>
      <c r="AH15233" t="s">
        <v>1005</v>
      </c>
      <c r="AI15233" t="s">
        <v>1011</v>
      </c>
      <c r="AJ15233" t="s">
        <v>939</v>
      </c>
      <c r="AK15233" t="s">
        <v>1021</v>
      </c>
      <c r="AL15233" t="s">
        <v>140</v>
      </c>
      <c r="AM15233" t="s">
        <v>140</v>
      </c>
      <c r="AN15233" t="s">
        <v>1055</v>
      </c>
      <c r="AO15233" t="s">
        <v>1009</v>
      </c>
      <c r="AP15233" t="s">
        <v>140</v>
      </c>
      <c r="AQ15233">
        <v>117</v>
      </c>
      <c r="AR15233" t="s">
        <v>520</v>
      </c>
      <c r="AS15233" t="s">
        <v>1047</v>
      </c>
      <c r="AT15233" t="s">
        <v>89</v>
      </c>
      <c r="AU15233" t="s">
        <v>939</v>
      </c>
      <c r="AV15233" t="s">
        <v>140</v>
      </c>
      <c r="AW15233" t="s">
        <v>1073</v>
      </c>
      <c r="AX15233" t="s">
        <v>140</v>
      </c>
      <c r="AY15233" t="s">
        <v>140</v>
      </c>
      <c r="AZ15233" t="s">
        <v>1021</v>
      </c>
    </row>
    <row r="15234" spans="1:52" x14ac:dyDescent="0.35">
      <c r="A15234" t="s">
        <v>28</v>
      </c>
      <c r="B15234" t="s">
        <v>1152</v>
      </c>
      <c r="C15234">
        <v>78</v>
      </c>
      <c r="D15234" t="s">
        <v>600</v>
      </c>
      <c r="E15234" t="s">
        <v>1063</v>
      </c>
      <c r="F15234" t="s">
        <v>838</v>
      </c>
      <c r="G15234" t="s">
        <v>985</v>
      </c>
      <c r="H15234" t="s">
        <v>1004</v>
      </c>
      <c r="I15234" t="s">
        <v>140</v>
      </c>
      <c r="J15234" t="s">
        <v>706</v>
      </c>
      <c r="K15234" t="s">
        <v>1009</v>
      </c>
      <c r="L15234" t="s">
        <v>1058</v>
      </c>
      <c r="M15234">
        <v>78</v>
      </c>
      <c r="N15234" t="s">
        <v>118</v>
      </c>
      <c r="O15234" t="s">
        <v>1062</v>
      </c>
      <c r="P15234" t="s">
        <v>140</v>
      </c>
      <c r="Q15234" t="s">
        <v>903</v>
      </c>
      <c r="R15234" t="s">
        <v>140</v>
      </c>
      <c r="S15234" t="s">
        <v>140</v>
      </c>
      <c r="T15234" t="s">
        <v>1066</v>
      </c>
      <c r="U15234" t="s">
        <v>140</v>
      </c>
      <c r="V15234" t="s">
        <v>140</v>
      </c>
      <c r="W15234">
        <v>78</v>
      </c>
      <c r="X15234" t="s">
        <v>1123</v>
      </c>
      <c r="Y15234" t="s">
        <v>140</v>
      </c>
      <c r="Z15234" t="s">
        <v>1048</v>
      </c>
      <c r="AA15234" t="s">
        <v>1014</v>
      </c>
      <c r="AB15234" t="s">
        <v>140</v>
      </c>
      <c r="AC15234" t="s">
        <v>140</v>
      </c>
      <c r="AD15234" t="s">
        <v>1066</v>
      </c>
      <c r="AE15234" t="s">
        <v>140</v>
      </c>
      <c r="AF15234" t="s">
        <v>140</v>
      </c>
      <c r="AG15234">
        <v>78</v>
      </c>
      <c r="AH15234" t="s">
        <v>1120</v>
      </c>
      <c r="AI15234" t="s">
        <v>1043</v>
      </c>
      <c r="AJ15234" t="s">
        <v>775</v>
      </c>
      <c r="AK15234" t="s">
        <v>140</v>
      </c>
      <c r="AL15234" t="s">
        <v>140</v>
      </c>
      <c r="AM15234" t="s">
        <v>140</v>
      </c>
      <c r="AN15234" t="s">
        <v>1063</v>
      </c>
      <c r="AO15234" t="s">
        <v>140</v>
      </c>
      <c r="AP15234" t="s">
        <v>140</v>
      </c>
      <c r="AQ15234">
        <v>78</v>
      </c>
      <c r="AR15234" t="s">
        <v>998</v>
      </c>
      <c r="AS15234" t="s">
        <v>1063</v>
      </c>
      <c r="AT15234" t="s">
        <v>515</v>
      </c>
      <c r="AU15234" t="s">
        <v>1014</v>
      </c>
      <c r="AV15234" t="s">
        <v>140</v>
      </c>
      <c r="AW15234" t="s">
        <v>1048</v>
      </c>
      <c r="AX15234" t="s">
        <v>775</v>
      </c>
      <c r="AY15234" t="s">
        <v>140</v>
      </c>
      <c r="AZ15234" t="s">
        <v>140</v>
      </c>
    </row>
    <row r="15235" spans="1:52" x14ac:dyDescent="0.35">
      <c r="A15235" t="s">
        <v>28</v>
      </c>
      <c r="B15235" t="s">
        <v>339</v>
      </c>
      <c r="C15235">
        <v>12</v>
      </c>
      <c r="D15235" t="s">
        <v>731</v>
      </c>
      <c r="E15235" t="s">
        <v>140</v>
      </c>
      <c r="F15235" t="s">
        <v>386</v>
      </c>
      <c r="G15235" t="s">
        <v>140</v>
      </c>
      <c r="H15235" t="s">
        <v>140</v>
      </c>
      <c r="I15235" t="s">
        <v>140</v>
      </c>
      <c r="J15235" t="s">
        <v>474</v>
      </c>
      <c r="K15235" t="s">
        <v>1056</v>
      </c>
      <c r="L15235" t="s">
        <v>777</v>
      </c>
      <c r="M15235">
        <v>12</v>
      </c>
      <c r="N15235" t="s">
        <v>1113</v>
      </c>
      <c r="O15235" t="s">
        <v>140</v>
      </c>
      <c r="P15235" t="s">
        <v>1064</v>
      </c>
      <c r="Q15235" t="s">
        <v>140</v>
      </c>
      <c r="R15235" t="s">
        <v>140</v>
      </c>
      <c r="S15235" t="s">
        <v>140</v>
      </c>
      <c r="T15235" t="s">
        <v>140</v>
      </c>
      <c r="U15235" t="s">
        <v>140</v>
      </c>
      <c r="V15235" t="s">
        <v>140</v>
      </c>
      <c r="W15235">
        <v>12</v>
      </c>
      <c r="X15235" t="s">
        <v>923</v>
      </c>
      <c r="Y15235" t="s">
        <v>140</v>
      </c>
      <c r="Z15235" t="s">
        <v>924</v>
      </c>
      <c r="AA15235" t="s">
        <v>140</v>
      </c>
      <c r="AB15235" t="s">
        <v>140</v>
      </c>
      <c r="AC15235" t="s">
        <v>140</v>
      </c>
      <c r="AD15235" t="s">
        <v>140</v>
      </c>
      <c r="AE15235" t="s">
        <v>140</v>
      </c>
      <c r="AF15235" t="s">
        <v>140</v>
      </c>
      <c r="AG15235">
        <v>12</v>
      </c>
      <c r="AH15235" t="s">
        <v>510</v>
      </c>
      <c r="AI15235" t="s">
        <v>718</v>
      </c>
      <c r="AJ15235" t="s">
        <v>140</v>
      </c>
      <c r="AK15235" t="s">
        <v>140</v>
      </c>
      <c r="AL15235" t="s">
        <v>140</v>
      </c>
      <c r="AM15235" t="s">
        <v>140</v>
      </c>
      <c r="AN15235" t="s">
        <v>140</v>
      </c>
      <c r="AO15235" t="s">
        <v>1064</v>
      </c>
      <c r="AP15235" t="s">
        <v>140</v>
      </c>
      <c r="AQ15235">
        <v>12</v>
      </c>
      <c r="AR15235" t="s">
        <v>177</v>
      </c>
      <c r="AS15235" t="s">
        <v>140</v>
      </c>
      <c r="AT15235" t="s">
        <v>140</v>
      </c>
      <c r="AU15235" t="s">
        <v>140</v>
      </c>
      <c r="AV15235" t="s">
        <v>140</v>
      </c>
      <c r="AW15235" t="s">
        <v>140</v>
      </c>
      <c r="AX15235" t="s">
        <v>140</v>
      </c>
      <c r="AY15235" t="s">
        <v>140</v>
      </c>
      <c r="AZ15235" t="s">
        <v>140</v>
      </c>
    </row>
    <row r="15236" spans="1:52" x14ac:dyDescent="0.35">
      <c r="A15236" t="s">
        <v>29</v>
      </c>
      <c r="B15236" t="s">
        <v>1151</v>
      </c>
      <c r="C15236">
        <v>109</v>
      </c>
      <c r="D15236" t="s">
        <v>298</v>
      </c>
      <c r="E15236" t="s">
        <v>988</v>
      </c>
      <c r="F15236" t="s">
        <v>746</v>
      </c>
      <c r="G15236" t="s">
        <v>1053</v>
      </c>
      <c r="H15236" t="s">
        <v>1052</v>
      </c>
      <c r="I15236" t="s">
        <v>140</v>
      </c>
      <c r="J15236" t="s">
        <v>371</v>
      </c>
      <c r="K15236" t="s">
        <v>140</v>
      </c>
      <c r="L15236" t="s">
        <v>1007</v>
      </c>
      <c r="M15236">
        <v>109</v>
      </c>
      <c r="N15236" t="s">
        <v>613</v>
      </c>
      <c r="O15236" t="s">
        <v>125</v>
      </c>
      <c r="P15236" t="s">
        <v>1062</v>
      </c>
      <c r="Q15236" t="s">
        <v>1050</v>
      </c>
      <c r="R15236" t="s">
        <v>140</v>
      </c>
      <c r="S15236" t="s">
        <v>140</v>
      </c>
      <c r="T15236" t="s">
        <v>140</v>
      </c>
      <c r="U15236" t="s">
        <v>1012</v>
      </c>
      <c r="V15236" t="s">
        <v>140</v>
      </c>
      <c r="W15236">
        <v>109</v>
      </c>
      <c r="X15236" t="s">
        <v>120</v>
      </c>
      <c r="Y15236" t="s">
        <v>140</v>
      </c>
      <c r="Z15236" t="s">
        <v>996</v>
      </c>
      <c r="AA15236" t="s">
        <v>801</v>
      </c>
      <c r="AB15236" t="s">
        <v>1016</v>
      </c>
      <c r="AC15236" t="s">
        <v>1011</v>
      </c>
      <c r="AD15236" t="s">
        <v>1063</v>
      </c>
      <c r="AE15236" t="s">
        <v>1021</v>
      </c>
      <c r="AF15236" t="s">
        <v>140</v>
      </c>
      <c r="AG15236">
        <v>109</v>
      </c>
      <c r="AH15236" t="s">
        <v>1005</v>
      </c>
      <c r="AI15236" t="s">
        <v>1046</v>
      </c>
      <c r="AJ15236" t="s">
        <v>1014</v>
      </c>
      <c r="AK15236" t="s">
        <v>140</v>
      </c>
      <c r="AL15236" t="s">
        <v>140</v>
      </c>
      <c r="AM15236" t="s">
        <v>140</v>
      </c>
      <c r="AN15236" t="s">
        <v>1060</v>
      </c>
      <c r="AO15236" t="s">
        <v>1021</v>
      </c>
      <c r="AP15236" t="s">
        <v>140</v>
      </c>
      <c r="AQ15236">
        <v>109</v>
      </c>
      <c r="AR15236" t="s">
        <v>906</v>
      </c>
      <c r="AS15236" t="s">
        <v>950</v>
      </c>
      <c r="AT15236" t="s">
        <v>939</v>
      </c>
      <c r="AU15236" t="s">
        <v>1012</v>
      </c>
      <c r="AV15236" t="s">
        <v>140</v>
      </c>
      <c r="AW15236" t="s">
        <v>1058</v>
      </c>
      <c r="AX15236" t="s">
        <v>1021</v>
      </c>
      <c r="AY15236" t="s">
        <v>1022</v>
      </c>
      <c r="AZ15236" t="s">
        <v>1016</v>
      </c>
    </row>
    <row r="15237" spans="1:52" x14ac:dyDescent="0.35">
      <c r="A15237" t="s">
        <v>29</v>
      </c>
      <c r="B15237" t="s">
        <v>1152</v>
      </c>
      <c r="C15237">
        <v>73</v>
      </c>
      <c r="D15237" t="s">
        <v>38</v>
      </c>
      <c r="E15237" t="s">
        <v>1052</v>
      </c>
      <c r="F15237" t="s">
        <v>867</v>
      </c>
      <c r="G15237" t="s">
        <v>1020</v>
      </c>
      <c r="H15237" t="s">
        <v>949</v>
      </c>
      <c r="I15237" t="s">
        <v>949</v>
      </c>
      <c r="J15237" t="s">
        <v>91</v>
      </c>
      <c r="K15237" t="s">
        <v>1008</v>
      </c>
      <c r="L15237" t="s">
        <v>140</v>
      </c>
      <c r="M15237">
        <v>73</v>
      </c>
      <c r="N15237" t="s">
        <v>951</v>
      </c>
      <c r="O15237" t="s">
        <v>733</v>
      </c>
      <c r="P15237" t="s">
        <v>1023</v>
      </c>
      <c r="Q15237" t="s">
        <v>1043</v>
      </c>
      <c r="R15237" t="s">
        <v>140</v>
      </c>
      <c r="S15237" t="s">
        <v>140</v>
      </c>
      <c r="T15237" t="s">
        <v>775</v>
      </c>
      <c r="U15237" t="s">
        <v>140</v>
      </c>
      <c r="V15237" t="s">
        <v>140</v>
      </c>
      <c r="W15237">
        <v>73</v>
      </c>
      <c r="X15237" t="s">
        <v>108</v>
      </c>
      <c r="Y15237" t="s">
        <v>140</v>
      </c>
      <c r="Z15237" t="s">
        <v>664</v>
      </c>
      <c r="AA15237" t="s">
        <v>1050</v>
      </c>
      <c r="AB15237" t="s">
        <v>949</v>
      </c>
      <c r="AC15237" t="s">
        <v>140</v>
      </c>
      <c r="AD15237" t="s">
        <v>1017</v>
      </c>
      <c r="AE15237" t="s">
        <v>140</v>
      </c>
      <c r="AF15237" t="s">
        <v>140</v>
      </c>
      <c r="AG15237">
        <v>73</v>
      </c>
      <c r="AH15237" t="s">
        <v>1121</v>
      </c>
      <c r="AI15237" t="s">
        <v>394</v>
      </c>
      <c r="AJ15237" t="s">
        <v>140</v>
      </c>
      <c r="AK15237" t="s">
        <v>140</v>
      </c>
      <c r="AL15237" t="s">
        <v>140</v>
      </c>
      <c r="AM15237" t="s">
        <v>140</v>
      </c>
      <c r="AN15237" t="s">
        <v>140</v>
      </c>
      <c r="AO15237" t="s">
        <v>140</v>
      </c>
      <c r="AP15237" t="s">
        <v>140</v>
      </c>
      <c r="AQ15237">
        <v>73</v>
      </c>
      <c r="AR15237" t="s">
        <v>661</v>
      </c>
      <c r="AS15237" t="s">
        <v>140</v>
      </c>
      <c r="AT15237" t="s">
        <v>954</v>
      </c>
      <c r="AU15237" t="s">
        <v>1008</v>
      </c>
      <c r="AV15237" t="s">
        <v>140</v>
      </c>
      <c r="AW15237" t="s">
        <v>1098</v>
      </c>
      <c r="AX15237" t="s">
        <v>140</v>
      </c>
      <c r="AY15237" t="s">
        <v>140</v>
      </c>
      <c r="AZ15237" t="s">
        <v>140</v>
      </c>
    </row>
    <row r="15238" spans="1:52" x14ac:dyDescent="0.35">
      <c r="A15238" t="s">
        <v>29</v>
      </c>
      <c r="B15238" t="s">
        <v>339</v>
      </c>
      <c r="C15238">
        <v>22</v>
      </c>
      <c r="D15238" t="s">
        <v>372</v>
      </c>
      <c r="E15238" t="s">
        <v>903</v>
      </c>
      <c r="F15238" t="s">
        <v>1052</v>
      </c>
      <c r="G15238" t="s">
        <v>527</v>
      </c>
      <c r="H15238" t="s">
        <v>1052</v>
      </c>
      <c r="I15238" t="s">
        <v>140</v>
      </c>
      <c r="J15238" t="s">
        <v>1083</v>
      </c>
      <c r="K15238" t="s">
        <v>140</v>
      </c>
      <c r="L15238" t="s">
        <v>950</v>
      </c>
      <c r="M15238">
        <v>22</v>
      </c>
      <c r="N15238" t="s">
        <v>982</v>
      </c>
      <c r="O15238" t="s">
        <v>140</v>
      </c>
      <c r="P15238" t="s">
        <v>140</v>
      </c>
      <c r="Q15238" t="s">
        <v>983</v>
      </c>
      <c r="R15238" t="s">
        <v>140</v>
      </c>
      <c r="S15238" t="s">
        <v>140</v>
      </c>
      <c r="T15238" t="s">
        <v>140</v>
      </c>
      <c r="U15238" t="s">
        <v>140</v>
      </c>
      <c r="V15238" t="s">
        <v>140</v>
      </c>
      <c r="W15238">
        <v>22</v>
      </c>
      <c r="X15238" t="s">
        <v>719</v>
      </c>
      <c r="Y15238" t="s">
        <v>394</v>
      </c>
      <c r="Z15238" t="s">
        <v>527</v>
      </c>
      <c r="AA15238" t="s">
        <v>140</v>
      </c>
      <c r="AB15238" t="s">
        <v>140</v>
      </c>
      <c r="AC15238" t="s">
        <v>140</v>
      </c>
      <c r="AD15238" t="s">
        <v>140</v>
      </c>
      <c r="AE15238" t="s">
        <v>140</v>
      </c>
      <c r="AF15238" t="s">
        <v>140</v>
      </c>
      <c r="AG15238">
        <v>22</v>
      </c>
      <c r="AH15238" t="s">
        <v>1146</v>
      </c>
      <c r="AI15238" t="s">
        <v>140</v>
      </c>
      <c r="AJ15238" t="s">
        <v>140</v>
      </c>
      <c r="AK15238" t="s">
        <v>140</v>
      </c>
      <c r="AL15238" t="s">
        <v>140</v>
      </c>
      <c r="AM15238" t="s">
        <v>140</v>
      </c>
      <c r="AN15238" t="s">
        <v>140</v>
      </c>
      <c r="AO15238" t="s">
        <v>140</v>
      </c>
      <c r="AP15238" t="s">
        <v>1052</v>
      </c>
      <c r="AQ15238">
        <v>22</v>
      </c>
      <c r="AR15238" t="s">
        <v>858</v>
      </c>
      <c r="AS15238" t="s">
        <v>140</v>
      </c>
      <c r="AT15238" t="s">
        <v>527</v>
      </c>
      <c r="AU15238" t="s">
        <v>140</v>
      </c>
      <c r="AV15238" t="s">
        <v>140</v>
      </c>
      <c r="AW15238" t="s">
        <v>140</v>
      </c>
      <c r="AX15238" t="s">
        <v>140</v>
      </c>
      <c r="AY15238" t="s">
        <v>140</v>
      </c>
      <c r="AZ15238" t="s">
        <v>140</v>
      </c>
    </row>
    <row r="15239" spans="1:52" x14ac:dyDescent="0.35">
      <c r="A15239" t="s">
        <v>30</v>
      </c>
      <c r="B15239" t="s">
        <v>1151</v>
      </c>
      <c r="C15239">
        <v>108</v>
      </c>
      <c r="D15239" t="s">
        <v>764</v>
      </c>
      <c r="E15239" t="s">
        <v>89</v>
      </c>
      <c r="F15239" t="s">
        <v>967</v>
      </c>
      <c r="G15239" t="s">
        <v>517</v>
      </c>
      <c r="H15239" t="s">
        <v>949</v>
      </c>
      <c r="I15239" t="s">
        <v>1017</v>
      </c>
      <c r="J15239" t="s">
        <v>386</v>
      </c>
      <c r="K15239" t="s">
        <v>1055</v>
      </c>
      <c r="L15239" t="s">
        <v>1054</v>
      </c>
      <c r="M15239">
        <v>108</v>
      </c>
      <c r="N15239" t="s">
        <v>1005</v>
      </c>
      <c r="O15239" t="s">
        <v>1017</v>
      </c>
      <c r="P15239" t="s">
        <v>775</v>
      </c>
      <c r="Q15239" t="s">
        <v>140</v>
      </c>
      <c r="R15239" t="s">
        <v>140</v>
      </c>
      <c r="S15239" t="s">
        <v>140</v>
      </c>
      <c r="T15239" t="s">
        <v>515</v>
      </c>
      <c r="U15239" t="s">
        <v>140</v>
      </c>
      <c r="V15239" t="s">
        <v>1012</v>
      </c>
      <c r="W15239">
        <v>108</v>
      </c>
      <c r="X15239" t="s">
        <v>638</v>
      </c>
      <c r="Y15239" t="s">
        <v>996</v>
      </c>
      <c r="Z15239" t="s">
        <v>1064</v>
      </c>
      <c r="AA15239" t="s">
        <v>1050</v>
      </c>
      <c r="AB15239" t="s">
        <v>1010</v>
      </c>
      <c r="AC15239" t="s">
        <v>140</v>
      </c>
      <c r="AD15239" t="s">
        <v>733</v>
      </c>
      <c r="AE15239" t="s">
        <v>1012</v>
      </c>
      <c r="AF15239" t="s">
        <v>140</v>
      </c>
      <c r="AG15239">
        <v>108</v>
      </c>
      <c r="AH15239" t="s">
        <v>100</v>
      </c>
      <c r="AI15239" t="s">
        <v>1019</v>
      </c>
      <c r="AJ15239" t="s">
        <v>1043</v>
      </c>
      <c r="AK15239" t="s">
        <v>140</v>
      </c>
      <c r="AL15239" t="s">
        <v>140</v>
      </c>
      <c r="AM15239" t="s">
        <v>1064</v>
      </c>
      <c r="AN15239" t="s">
        <v>140</v>
      </c>
      <c r="AO15239" t="s">
        <v>140</v>
      </c>
      <c r="AP15239" t="s">
        <v>140</v>
      </c>
      <c r="AQ15239">
        <v>108</v>
      </c>
      <c r="AR15239" t="s">
        <v>1137</v>
      </c>
      <c r="AS15239" t="s">
        <v>954</v>
      </c>
      <c r="AT15239" t="s">
        <v>1043</v>
      </c>
      <c r="AU15239" t="s">
        <v>949</v>
      </c>
      <c r="AV15239" t="s">
        <v>140</v>
      </c>
      <c r="AW15239" t="s">
        <v>1098</v>
      </c>
      <c r="AX15239" t="s">
        <v>1012</v>
      </c>
      <c r="AY15239" t="s">
        <v>1019</v>
      </c>
      <c r="AZ15239" t="s">
        <v>140</v>
      </c>
    </row>
    <row r="15240" spans="1:52" x14ac:dyDescent="0.35">
      <c r="A15240" t="s">
        <v>30</v>
      </c>
      <c r="B15240" t="s">
        <v>1152</v>
      </c>
      <c r="C15240">
        <v>77</v>
      </c>
      <c r="D15240" t="s">
        <v>58</v>
      </c>
      <c r="E15240" t="s">
        <v>91</v>
      </c>
      <c r="F15240" t="s">
        <v>660</v>
      </c>
      <c r="G15240" t="s">
        <v>1073</v>
      </c>
      <c r="H15240" t="s">
        <v>1009</v>
      </c>
      <c r="I15240" t="s">
        <v>140</v>
      </c>
      <c r="J15240" t="s">
        <v>1059</v>
      </c>
      <c r="K15240" t="s">
        <v>1047</v>
      </c>
      <c r="L15240" t="s">
        <v>775</v>
      </c>
      <c r="M15240">
        <v>77</v>
      </c>
      <c r="N15240" t="s">
        <v>1006</v>
      </c>
      <c r="O15240" t="s">
        <v>140</v>
      </c>
      <c r="P15240" t="s">
        <v>1021</v>
      </c>
      <c r="Q15240" t="s">
        <v>140</v>
      </c>
      <c r="R15240" t="s">
        <v>140</v>
      </c>
      <c r="S15240" t="s">
        <v>140</v>
      </c>
      <c r="T15240" t="s">
        <v>1043</v>
      </c>
      <c r="U15240" t="s">
        <v>140</v>
      </c>
      <c r="V15240" t="s">
        <v>140</v>
      </c>
      <c r="W15240">
        <v>77</v>
      </c>
      <c r="X15240" t="s">
        <v>661</v>
      </c>
      <c r="Y15240" t="s">
        <v>140</v>
      </c>
      <c r="Z15240" t="s">
        <v>954</v>
      </c>
      <c r="AA15240" t="s">
        <v>140</v>
      </c>
      <c r="AB15240" t="s">
        <v>140</v>
      </c>
      <c r="AC15240" t="s">
        <v>140</v>
      </c>
      <c r="AD15240" t="s">
        <v>1066</v>
      </c>
      <c r="AE15240" t="s">
        <v>140</v>
      </c>
      <c r="AF15240" t="s">
        <v>140</v>
      </c>
      <c r="AG15240">
        <v>78</v>
      </c>
      <c r="AH15240" t="s">
        <v>1148</v>
      </c>
      <c r="AI15240" t="s">
        <v>140</v>
      </c>
      <c r="AJ15240" t="s">
        <v>140</v>
      </c>
      <c r="AK15240" t="s">
        <v>140</v>
      </c>
      <c r="AL15240" t="s">
        <v>140</v>
      </c>
      <c r="AM15240" t="s">
        <v>140</v>
      </c>
      <c r="AN15240" t="s">
        <v>140</v>
      </c>
      <c r="AO15240" t="s">
        <v>1021</v>
      </c>
      <c r="AP15240" t="s">
        <v>140</v>
      </c>
      <c r="AQ15240">
        <v>77</v>
      </c>
      <c r="AR15240" t="s">
        <v>1147</v>
      </c>
      <c r="AS15240" t="s">
        <v>140</v>
      </c>
      <c r="AT15240" t="s">
        <v>1021</v>
      </c>
      <c r="AU15240" t="s">
        <v>140</v>
      </c>
      <c r="AV15240" t="s">
        <v>140</v>
      </c>
      <c r="AW15240" t="s">
        <v>1063</v>
      </c>
      <c r="AX15240" t="s">
        <v>140</v>
      </c>
      <c r="AY15240" t="s">
        <v>140</v>
      </c>
      <c r="AZ15240" t="s">
        <v>140</v>
      </c>
    </row>
    <row r="15241" spans="1:52" x14ac:dyDescent="0.35">
      <c r="A15241" t="s">
        <v>30</v>
      </c>
      <c r="B15241" t="s">
        <v>339</v>
      </c>
      <c r="C15241">
        <v>16</v>
      </c>
      <c r="D15241" t="s">
        <v>655</v>
      </c>
      <c r="E15241" t="s">
        <v>950</v>
      </c>
      <c r="F15241" t="s">
        <v>97</v>
      </c>
      <c r="G15241" t="s">
        <v>140</v>
      </c>
      <c r="H15241" t="s">
        <v>140</v>
      </c>
      <c r="I15241" t="s">
        <v>140</v>
      </c>
      <c r="J15241" t="s">
        <v>733</v>
      </c>
      <c r="K15241" t="s">
        <v>140</v>
      </c>
      <c r="L15241" t="s">
        <v>824</v>
      </c>
      <c r="M15241">
        <v>16</v>
      </c>
      <c r="N15241" t="s">
        <v>1175</v>
      </c>
      <c r="O15241" t="s">
        <v>140</v>
      </c>
      <c r="P15241" t="s">
        <v>1071</v>
      </c>
      <c r="Q15241" t="s">
        <v>140</v>
      </c>
      <c r="R15241" t="s">
        <v>140</v>
      </c>
      <c r="S15241" t="s">
        <v>140</v>
      </c>
      <c r="T15241" t="s">
        <v>140</v>
      </c>
      <c r="U15241" t="s">
        <v>140</v>
      </c>
      <c r="V15241" t="s">
        <v>140</v>
      </c>
      <c r="W15241">
        <v>16</v>
      </c>
      <c r="X15241" t="s">
        <v>177</v>
      </c>
      <c r="Y15241" t="s">
        <v>140</v>
      </c>
      <c r="Z15241" t="s">
        <v>140</v>
      </c>
      <c r="AA15241" t="s">
        <v>140</v>
      </c>
      <c r="AB15241" t="s">
        <v>140</v>
      </c>
      <c r="AC15241" t="s">
        <v>140</v>
      </c>
      <c r="AD15241" t="s">
        <v>140</v>
      </c>
      <c r="AE15241" t="s">
        <v>140</v>
      </c>
      <c r="AF15241" t="s">
        <v>140</v>
      </c>
      <c r="AG15241">
        <v>16</v>
      </c>
      <c r="AH15241" t="s">
        <v>177</v>
      </c>
      <c r="AI15241" t="s">
        <v>140</v>
      </c>
      <c r="AJ15241" t="s">
        <v>140</v>
      </c>
      <c r="AK15241" t="s">
        <v>140</v>
      </c>
      <c r="AL15241" t="s">
        <v>140</v>
      </c>
      <c r="AM15241" t="s">
        <v>140</v>
      </c>
      <c r="AN15241" t="s">
        <v>140</v>
      </c>
      <c r="AO15241" t="s">
        <v>140</v>
      </c>
      <c r="AP15241" t="s">
        <v>140</v>
      </c>
      <c r="AQ15241">
        <v>16</v>
      </c>
      <c r="AR15241" t="s">
        <v>177</v>
      </c>
      <c r="AS15241" t="s">
        <v>140</v>
      </c>
      <c r="AT15241" t="s">
        <v>140</v>
      </c>
      <c r="AU15241" t="s">
        <v>140</v>
      </c>
      <c r="AV15241" t="s">
        <v>140</v>
      </c>
      <c r="AW15241" t="s">
        <v>140</v>
      </c>
      <c r="AX15241" t="s">
        <v>140</v>
      </c>
      <c r="AY15241" t="s">
        <v>140</v>
      </c>
      <c r="AZ15241" t="s">
        <v>140</v>
      </c>
    </row>
    <row r="15242" spans="1:52" x14ac:dyDescent="0.35">
      <c r="A15242" t="s">
        <v>31</v>
      </c>
      <c r="B15242" t="s">
        <v>1151</v>
      </c>
      <c r="C15242">
        <v>138</v>
      </c>
      <c r="D15242" t="s">
        <v>759</v>
      </c>
      <c r="E15242" t="s">
        <v>869</v>
      </c>
      <c r="F15242" t="s">
        <v>1065</v>
      </c>
      <c r="G15242" t="s">
        <v>1003</v>
      </c>
      <c r="H15242" t="s">
        <v>949</v>
      </c>
      <c r="I15242" t="s">
        <v>949</v>
      </c>
      <c r="J15242" t="s">
        <v>709</v>
      </c>
      <c r="K15242" t="s">
        <v>1022</v>
      </c>
      <c r="L15242" t="s">
        <v>801</v>
      </c>
      <c r="M15242">
        <v>138</v>
      </c>
      <c r="N15242" t="s">
        <v>512</v>
      </c>
      <c r="O15242" t="s">
        <v>121</v>
      </c>
      <c r="P15242" t="s">
        <v>1062</v>
      </c>
      <c r="Q15242" t="s">
        <v>1055</v>
      </c>
      <c r="R15242" t="s">
        <v>1013</v>
      </c>
      <c r="S15242" t="s">
        <v>1013</v>
      </c>
      <c r="T15242" t="s">
        <v>1054</v>
      </c>
      <c r="U15242" t="s">
        <v>140</v>
      </c>
      <c r="V15242" t="s">
        <v>140</v>
      </c>
      <c r="W15242">
        <v>138</v>
      </c>
      <c r="X15242" t="s">
        <v>763</v>
      </c>
      <c r="Y15242" t="s">
        <v>971</v>
      </c>
      <c r="Z15242" t="s">
        <v>824</v>
      </c>
      <c r="AA15242" t="s">
        <v>1058</v>
      </c>
      <c r="AB15242" t="s">
        <v>1066</v>
      </c>
      <c r="AC15242" t="s">
        <v>1058</v>
      </c>
      <c r="AD15242" t="s">
        <v>1059</v>
      </c>
      <c r="AE15242" t="s">
        <v>140</v>
      </c>
      <c r="AF15242" t="s">
        <v>140</v>
      </c>
      <c r="AG15242">
        <v>138</v>
      </c>
      <c r="AH15242" t="s">
        <v>1122</v>
      </c>
      <c r="AI15242" t="s">
        <v>939</v>
      </c>
      <c r="AJ15242" t="s">
        <v>1058</v>
      </c>
      <c r="AK15242" t="s">
        <v>140</v>
      </c>
      <c r="AL15242" t="s">
        <v>140</v>
      </c>
      <c r="AM15242" t="s">
        <v>140</v>
      </c>
      <c r="AN15242" t="s">
        <v>775</v>
      </c>
      <c r="AO15242" t="s">
        <v>1020</v>
      </c>
      <c r="AP15242" t="s">
        <v>140</v>
      </c>
      <c r="AQ15242">
        <v>138</v>
      </c>
      <c r="AR15242" t="s">
        <v>410</v>
      </c>
      <c r="AS15242" t="s">
        <v>971</v>
      </c>
      <c r="AT15242" t="s">
        <v>1068</v>
      </c>
      <c r="AU15242" t="s">
        <v>527</v>
      </c>
      <c r="AV15242" t="s">
        <v>140</v>
      </c>
      <c r="AW15242" t="s">
        <v>501</v>
      </c>
      <c r="AX15242" t="s">
        <v>140</v>
      </c>
      <c r="AY15242" t="s">
        <v>1063</v>
      </c>
      <c r="AZ15242" t="s">
        <v>140</v>
      </c>
    </row>
    <row r="15243" spans="1:52" x14ac:dyDescent="0.35">
      <c r="A15243" t="s">
        <v>31</v>
      </c>
      <c r="B15243" t="s">
        <v>1152</v>
      </c>
      <c r="C15243">
        <v>58</v>
      </c>
      <c r="D15243" t="s">
        <v>797</v>
      </c>
      <c r="E15243" t="s">
        <v>1068</v>
      </c>
      <c r="F15243" t="s">
        <v>527</v>
      </c>
      <c r="G15243" t="s">
        <v>643</v>
      </c>
      <c r="H15243" t="s">
        <v>501</v>
      </c>
      <c r="I15243" t="s">
        <v>140</v>
      </c>
      <c r="J15243" t="s">
        <v>723</v>
      </c>
      <c r="K15243" t="s">
        <v>940</v>
      </c>
      <c r="L15243" t="s">
        <v>187</v>
      </c>
      <c r="M15243">
        <v>58</v>
      </c>
      <c r="N15243" t="s">
        <v>905</v>
      </c>
      <c r="O15243" t="s">
        <v>769</v>
      </c>
      <c r="P15243" t="s">
        <v>422</v>
      </c>
      <c r="Q15243" t="s">
        <v>1009</v>
      </c>
      <c r="R15243" t="s">
        <v>140</v>
      </c>
      <c r="S15243" t="s">
        <v>140</v>
      </c>
      <c r="T15243" t="s">
        <v>140</v>
      </c>
      <c r="U15243" t="s">
        <v>140</v>
      </c>
      <c r="V15243" t="s">
        <v>140</v>
      </c>
      <c r="W15243">
        <v>58</v>
      </c>
      <c r="X15243" t="s">
        <v>920</v>
      </c>
      <c r="Y15243" t="s">
        <v>140</v>
      </c>
      <c r="Z15243" t="s">
        <v>1052</v>
      </c>
      <c r="AA15243" t="s">
        <v>1057</v>
      </c>
      <c r="AB15243" t="s">
        <v>140</v>
      </c>
      <c r="AC15243" t="s">
        <v>140</v>
      </c>
      <c r="AD15243" t="s">
        <v>1049</v>
      </c>
      <c r="AE15243" t="s">
        <v>140</v>
      </c>
      <c r="AF15243" t="s">
        <v>140</v>
      </c>
      <c r="AG15243">
        <v>58</v>
      </c>
      <c r="AH15243" t="s">
        <v>1210</v>
      </c>
      <c r="AI15243" t="s">
        <v>140</v>
      </c>
      <c r="AJ15243" t="s">
        <v>140</v>
      </c>
      <c r="AK15243" t="s">
        <v>140</v>
      </c>
      <c r="AL15243" t="s">
        <v>140</v>
      </c>
      <c r="AM15243" t="s">
        <v>140</v>
      </c>
      <c r="AN15243" t="s">
        <v>1009</v>
      </c>
      <c r="AO15243" t="s">
        <v>140</v>
      </c>
      <c r="AP15243" t="s">
        <v>140</v>
      </c>
      <c r="AQ15243">
        <v>58</v>
      </c>
      <c r="AR15243" t="s">
        <v>447</v>
      </c>
      <c r="AS15243" t="s">
        <v>1051</v>
      </c>
      <c r="AT15243" t="s">
        <v>1049</v>
      </c>
      <c r="AU15243" t="s">
        <v>940</v>
      </c>
      <c r="AV15243" t="s">
        <v>140</v>
      </c>
      <c r="AW15243" t="s">
        <v>1057</v>
      </c>
      <c r="AX15243" t="s">
        <v>140</v>
      </c>
      <c r="AY15243" t="s">
        <v>140</v>
      </c>
      <c r="AZ15243" t="s">
        <v>140</v>
      </c>
    </row>
    <row r="15244" spans="1:52" x14ac:dyDescent="0.35">
      <c r="A15244" t="s">
        <v>31</v>
      </c>
      <c r="B15244" t="s">
        <v>339</v>
      </c>
      <c r="C15244">
        <v>11</v>
      </c>
      <c r="D15244" t="s">
        <v>385</v>
      </c>
      <c r="E15244" t="s">
        <v>140</v>
      </c>
      <c r="F15244" t="s">
        <v>140</v>
      </c>
      <c r="G15244" t="s">
        <v>140</v>
      </c>
      <c r="H15244" t="s">
        <v>140</v>
      </c>
      <c r="I15244" t="s">
        <v>95</v>
      </c>
      <c r="J15244" t="s">
        <v>292</v>
      </c>
      <c r="K15244" t="s">
        <v>877</v>
      </c>
      <c r="L15244" t="s">
        <v>140</v>
      </c>
      <c r="M15244">
        <v>11</v>
      </c>
      <c r="N15244" t="s">
        <v>177</v>
      </c>
      <c r="O15244" t="s">
        <v>140</v>
      </c>
      <c r="P15244" t="s">
        <v>140</v>
      </c>
      <c r="Q15244" t="s">
        <v>140</v>
      </c>
      <c r="R15244" t="s">
        <v>140</v>
      </c>
      <c r="S15244" t="s">
        <v>140</v>
      </c>
      <c r="T15244" t="s">
        <v>140</v>
      </c>
      <c r="U15244" t="s">
        <v>140</v>
      </c>
      <c r="V15244" t="s">
        <v>140</v>
      </c>
      <c r="W15244">
        <v>11</v>
      </c>
      <c r="X15244" t="s">
        <v>96</v>
      </c>
      <c r="Y15244" t="s">
        <v>95</v>
      </c>
      <c r="Z15244" t="s">
        <v>140</v>
      </c>
      <c r="AA15244" t="s">
        <v>140</v>
      </c>
      <c r="AB15244" t="s">
        <v>140</v>
      </c>
      <c r="AC15244" t="s">
        <v>140</v>
      </c>
      <c r="AD15244" t="s">
        <v>140</v>
      </c>
      <c r="AE15244" t="s">
        <v>140</v>
      </c>
      <c r="AF15244" t="s">
        <v>140</v>
      </c>
      <c r="AG15244">
        <v>11</v>
      </c>
      <c r="AH15244" t="s">
        <v>177</v>
      </c>
      <c r="AI15244" t="s">
        <v>140</v>
      </c>
      <c r="AJ15244" t="s">
        <v>140</v>
      </c>
      <c r="AK15244" t="s">
        <v>140</v>
      </c>
      <c r="AL15244" t="s">
        <v>140</v>
      </c>
      <c r="AM15244" t="s">
        <v>140</v>
      </c>
      <c r="AN15244" t="s">
        <v>140</v>
      </c>
      <c r="AO15244" t="s">
        <v>140</v>
      </c>
      <c r="AP15244" t="s">
        <v>140</v>
      </c>
      <c r="AQ15244">
        <v>11</v>
      </c>
      <c r="AR15244" t="s">
        <v>898</v>
      </c>
      <c r="AS15244" t="s">
        <v>140</v>
      </c>
      <c r="AT15244" t="s">
        <v>140</v>
      </c>
      <c r="AU15244" t="s">
        <v>897</v>
      </c>
      <c r="AV15244" t="s">
        <v>140</v>
      </c>
      <c r="AW15244" t="s">
        <v>140</v>
      </c>
      <c r="AX15244" t="s">
        <v>140</v>
      </c>
      <c r="AY15244" t="s">
        <v>140</v>
      </c>
      <c r="AZ15244" t="s">
        <v>140</v>
      </c>
    </row>
    <row r="15245" spans="1:52" x14ac:dyDescent="0.35">
      <c r="A15245" t="s">
        <v>32</v>
      </c>
      <c r="B15245" t="s">
        <v>1151</v>
      </c>
      <c r="C15245">
        <v>3049</v>
      </c>
      <c r="D15245" t="s">
        <v>353</v>
      </c>
      <c r="E15245" t="s">
        <v>660</v>
      </c>
      <c r="F15245" t="s">
        <v>97</v>
      </c>
      <c r="G15245" t="s">
        <v>991</v>
      </c>
      <c r="H15245" t="s">
        <v>939</v>
      </c>
      <c r="I15245" t="s">
        <v>1017</v>
      </c>
      <c r="J15245" t="s">
        <v>659</v>
      </c>
      <c r="K15245" t="s">
        <v>1012</v>
      </c>
      <c r="L15245" t="s">
        <v>950</v>
      </c>
      <c r="M15245">
        <v>3049</v>
      </c>
      <c r="N15245" t="s">
        <v>128</v>
      </c>
      <c r="O15245" t="s">
        <v>1044</v>
      </c>
      <c r="P15245" t="s">
        <v>950</v>
      </c>
      <c r="Q15245" t="s">
        <v>1046</v>
      </c>
      <c r="R15245" t="s">
        <v>1013</v>
      </c>
      <c r="S15245" t="s">
        <v>1013</v>
      </c>
      <c r="T15245" t="s">
        <v>1054</v>
      </c>
      <c r="U15245" t="s">
        <v>1022</v>
      </c>
      <c r="V15245" t="s">
        <v>1022</v>
      </c>
      <c r="W15245">
        <v>3049</v>
      </c>
      <c r="X15245" t="s">
        <v>680</v>
      </c>
      <c r="Y15245" t="s">
        <v>1046</v>
      </c>
      <c r="Z15245" t="s">
        <v>929</v>
      </c>
      <c r="AA15245" t="s">
        <v>1023</v>
      </c>
      <c r="AB15245" t="s">
        <v>1098</v>
      </c>
      <c r="AC15245" t="s">
        <v>1013</v>
      </c>
      <c r="AD15245" t="s">
        <v>515</v>
      </c>
      <c r="AE15245" t="s">
        <v>1009</v>
      </c>
      <c r="AF15245" t="s">
        <v>1010</v>
      </c>
      <c r="AG15245">
        <v>3050</v>
      </c>
      <c r="AH15245" t="s">
        <v>1157</v>
      </c>
      <c r="AI15245" t="s">
        <v>1048</v>
      </c>
      <c r="AJ15245" t="s">
        <v>1019</v>
      </c>
      <c r="AK15245" t="s">
        <v>1014</v>
      </c>
      <c r="AL15245" t="s">
        <v>1022</v>
      </c>
      <c r="AM15245" t="s">
        <v>1010</v>
      </c>
      <c r="AN15245" t="s">
        <v>1021</v>
      </c>
      <c r="AO15245" t="s">
        <v>949</v>
      </c>
      <c r="AP15245" t="s">
        <v>1022</v>
      </c>
      <c r="AQ15245">
        <v>3049</v>
      </c>
      <c r="AR15245" t="s">
        <v>1261</v>
      </c>
      <c r="AS15245" t="s">
        <v>1058</v>
      </c>
      <c r="AT15245" t="s">
        <v>875</v>
      </c>
      <c r="AU15245" t="s">
        <v>1043</v>
      </c>
      <c r="AV15245" t="s">
        <v>1008</v>
      </c>
      <c r="AW15245" t="s">
        <v>1020</v>
      </c>
      <c r="AX15245" t="s">
        <v>1016</v>
      </c>
      <c r="AY15245" t="s">
        <v>1019</v>
      </c>
      <c r="AZ15245" t="s">
        <v>1013</v>
      </c>
    </row>
    <row r="15246" spans="1:52" x14ac:dyDescent="0.35">
      <c r="A15246" t="s">
        <v>32</v>
      </c>
      <c r="B15246" t="s">
        <v>1152</v>
      </c>
      <c r="C15246">
        <v>1521</v>
      </c>
      <c r="D15246" t="s">
        <v>803</v>
      </c>
      <c r="E15246" t="s">
        <v>1064</v>
      </c>
      <c r="F15246" t="s">
        <v>91</v>
      </c>
      <c r="G15246" t="s">
        <v>1065</v>
      </c>
      <c r="H15246" t="s">
        <v>1011</v>
      </c>
      <c r="I15246" t="s">
        <v>1021</v>
      </c>
      <c r="J15246" t="s">
        <v>592</v>
      </c>
      <c r="K15246" t="s">
        <v>1098</v>
      </c>
      <c r="L15246" t="s">
        <v>1004</v>
      </c>
      <c r="M15246">
        <v>1521</v>
      </c>
      <c r="N15246" t="s">
        <v>316</v>
      </c>
      <c r="O15246" t="s">
        <v>950</v>
      </c>
      <c r="P15246" t="s">
        <v>939</v>
      </c>
      <c r="Q15246" t="s">
        <v>1019</v>
      </c>
      <c r="R15246" t="s">
        <v>1016</v>
      </c>
      <c r="S15246" t="s">
        <v>1008</v>
      </c>
      <c r="T15246" t="s">
        <v>1012</v>
      </c>
      <c r="U15246" t="s">
        <v>140</v>
      </c>
      <c r="V15246" t="s">
        <v>1016</v>
      </c>
      <c r="W15246">
        <v>1521</v>
      </c>
      <c r="X15246" t="s">
        <v>270</v>
      </c>
      <c r="Y15246" t="s">
        <v>1017</v>
      </c>
      <c r="Z15246" t="s">
        <v>1004</v>
      </c>
      <c r="AA15246" t="s">
        <v>939</v>
      </c>
      <c r="AB15246" t="s">
        <v>775</v>
      </c>
      <c r="AC15246" t="s">
        <v>1016</v>
      </c>
      <c r="AD15246" t="s">
        <v>1066</v>
      </c>
      <c r="AE15246" t="s">
        <v>1021</v>
      </c>
      <c r="AF15246" t="s">
        <v>1022</v>
      </c>
      <c r="AG15246">
        <v>1523</v>
      </c>
      <c r="AH15246" t="s">
        <v>1207</v>
      </c>
      <c r="AI15246" t="s">
        <v>1017</v>
      </c>
      <c r="AJ15246" t="s">
        <v>1016</v>
      </c>
      <c r="AK15246" t="s">
        <v>1008</v>
      </c>
      <c r="AL15246" t="s">
        <v>1022</v>
      </c>
      <c r="AM15246" t="s">
        <v>1016</v>
      </c>
      <c r="AN15246" t="s">
        <v>1013</v>
      </c>
      <c r="AO15246" t="s">
        <v>1013</v>
      </c>
      <c r="AP15246" t="s">
        <v>140</v>
      </c>
      <c r="AQ15246">
        <v>1521</v>
      </c>
      <c r="AR15246" t="s">
        <v>126</v>
      </c>
      <c r="AS15246" t="s">
        <v>1021</v>
      </c>
      <c r="AT15246" t="s">
        <v>1043</v>
      </c>
      <c r="AU15246" t="s">
        <v>1050</v>
      </c>
      <c r="AV15246" t="s">
        <v>1008</v>
      </c>
      <c r="AW15246" t="s">
        <v>1098</v>
      </c>
      <c r="AX15246" t="s">
        <v>1014</v>
      </c>
      <c r="AY15246" t="s">
        <v>1014</v>
      </c>
      <c r="AZ15246" t="s">
        <v>1016</v>
      </c>
    </row>
    <row r="15247" spans="1:52" x14ac:dyDescent="0.35">
      <c r="A15247" t="s">
        <v>32</v>
      </c>
      <c r="B15247" t="s">
        <v>339</v>
      </c>
      <c r="C15247">
        <v>357</v>
      </c>
      <c r="D15247" t="s">
        <v>328</v>
      </c>
      <c r="E15247" t="s">
        <v>515</v>
      </c>
      <c r="F15247" t="s">
        <v>517</v>
      </c>
      <c r="G15247" t="s">
        <v>1065</v>
      </c>
      <c r="H15247" t="s">
        <v>1020</v>
      </c>
      <c r="I15247" t="s">
        <v>1019</v>
      </c>
      <c r="J15247" t="s">
        <v>643</v>
      </c>
      <c r="K15247" t="s">
        <v>1050</v>
      </c>
      <c r="L15247" t="s">
        <v>345</v>
      </c>
      <c r="M15247">
        <v>357</v>
      </c>
      <c r="N15247" t="s">
        <v>930</v>
      </c>
      <c r="O15247" t="s">
        <v>1023</v>
      </c>
      <c r="P15247" t="s">
        <v>949</v>
      </c>
      <c r="Q15247" t="s">
        <v>1058</v>
      </c>
      <c r="R15247" t="s">
        <v>140</v>
      </c>
      <c r="S15247" t="s">
        <v>1016</v>
      </c>
      <c r="T15247" t="s">
        <v>1014</v>
      </c>
      <c r="U15247" t="s">
        <v>140</v>
      </c>
      <c r="V15247" t="s">
        <v>140</v>
      </c>
      <c r="W15247">
        <v>357</v>
      </c>
      <c r="X15247" t="s">
        <v>717</v>
      </c>
      <c r="Y15247" t="s">
        <v>1020</v>
      </c>
      <c r="Z15247" t="s">
        <v>1043</v>
      </c>
      <c r="AA15247" t="s">
        <v>1043</v>
      </c>
      <c r="AB15247" t="s">
        <v>1016</v>
      </c>
      <c r="AC15247" t="s">
        <v>140</v>
      </c>
      <c r="AD15247" t="s">
        <v>1098</v>
      </c>
      <c r="AE15247" t="s">
        <v>1016</v>
      </c>
      <c r="AF15247" t="s">
        <v>140</v>
      </c>
      <c r="AG15247">
        <v>357</v>
      </c>
      <c r="AH15247" t="s">
        <v>1025</v>
      </c>
      <c r="AI15247" t="s">
        <v>939</v>
      </c>
      <c r="AJ15247" t="s">
        <v>1063</v>
      </c>
      <c r="AK15247" t="s">
        <v>1016</v>
      </c>
      <c r="AL15247" t="s">
        <v>140</v>
      </c>
      <c r="AM15247" t="s">
        <v>140</v>
      </c>
      <c r="AN15247" t="s">
        <v>1016</v>
      </c>
      <c r="AO15247" t="s">
        <v>1012</v>
      </c>
      <c r="AP15247" t="s">
        <v>1022</v>
      </c>
      <c r="AQ15247">
        <v>357</v>
      </c>
      <c r="AR15247" t="s">
        <v>987</v>
      </c>
      <c r="AS15247" t="s">
        <v>1012</v>
      </c>
      <c r="AT15247" t="s">
        <v>1046</v>
      </c>
      <c r="AU15247" t="s">
        <v>949</v>
      </c>
      <c r="AV15247" t="s">
        <v>140</v>
      </c>
      <c r="AW15247" t="s">
        <v>1010</v>
      </c>
      <c r="AX15247" t="s">
        <v>1010</v>
      </c>
      <c r="AY15247" t="s">
        <v>1013</v>
      </c>
      <c r="AZ15247" t="s">
        <v>1016</v>
      </c>
    </row>
    <row r="15249" spans="1:52" x14ac:dyDescent="0.35">
      <c r="A15249" t="s">
        <v>1648</v>
      </c>
    </row>
    <row r="15250" spans="1:52" x14ac:dyDescent="0.35">
      <c r="A15250" t="s">
        <v>2</v>
      </c>
      <c r="B15250" t="s">
        <v>1164</v>
      </c>
      <c r="C15250" t="s">
        <v>1595</v>
      </c>
      <c r="D15250" t="s">
        <v>1596</v>
      </c>
      <c r="E15250" t="s">
        <v>1597</v>
      </c>
      <c r="F15250" t="s">
        <v>1598</v>
      </c>
      <c r="G15250" t="s">
        <v>1599</v>
      </c>
      <c r="H15250" t="s">
        <v>1600</v>
      </c>
      <c r="I15250" t="s">
        <v>1601</v>
      </c>
      <c r="J15250" t="s">
        <v>1602</v>
      </c>
      <c r="K15250" t="s">
        <v>1603</v>
      </c>
      <c r="L15250" t="s">
        <v>1604</v>
      </c>
      <c r="M15250" t="s">
        <v>1605</v>
      </c>
      <c r="N15250" t="s">
        <v>1606</v>
      </c>
      <c r="O15250" t="s">
        <v>1607</v>
      </c>
      <c r="P15250" t="s">
        <v>1608</v>
      </c>
      <c r="Q15250" t="s">
        <v>1609</v>
      </c>
      <c r="R15250" t="s">
        <v>1610</v>
      </c>
      <c r="S15250" t="s">
        <v>1611</v>
      </c>
      <c r="T15250" t="s">
        <v>1612</v>
      </c>
      <c r="U15250" t="s">
        <v>1613</v>
      </c>
      <c r="V15250" t="s">
        <v>1614</v>
      </c>
      <c r="W15250" t="s">
        <v>1615</v>
      </c>
      <c r="X15250" t="s">
        <v>1616</v>
      </c>
      <c r="Y15250" t="s">
        <v>1617</v>
      </c>
      <c r="Z15250" t="s">
        <v>1618</v>
      </c>
      <c r="AA15250" t="s">
        <v>1619</v>
      </c>
      <c r="AB15250" t="s">
        <v>1620</v>
      </c>
      <c r="AC15250" t="s">
        <v>1621</v>
      </c>
      <c r="AD15250" t="s">
        <v>1622</v>
      </c>
      <c r="AE15250" t="s">
        <v>1623</v>
      </c>
      <c r="AF15250" t="s">
        <v>1624</v>
      </c>
      <c r="AG15250" t="s">
        <v>1625</v>
      </c>
      <c r="AH15250" t="s">
        <v>1626</v>
      </c>
      <c r="AI15250" t="s">
        <v>1628</v>
      </c>
      <c r="AJ15250" t="s">
        <v>1629</v>
      </c>
      <c r="AK15250" t="s">
        <v>1630</v>
      </c>
      <c r="AL15250" t="s">
        <v>1631</v>
      </c>
      <c r="AM15250" t="s">
        <v>1633</v>
      </c>
      <c r="AN15250" t="s">
        <v>1627</v>
      </c>
      <c r="AO15250" t="s">
        <v>1632</v>
      </c>
      <c r="AP15250" t="s">
        <v>1634</v>
      </c>
      <c r="AQ15250" t="s">
        <v>1635</v>
      </c>
      <c r="AR15250" t="s">
        <v>1636</v>
      </c>
      <c r="AS15250" t="s">
        <v>1637</v>
      </c>
      <c r="AT15250" t="s">
        <v>1638</v>
      </c>
      <c r="AU15250" t="s">
        <v>1639</v>
      </c>
      <c r="AV15250" t="s">
        <v>1640</v>
      </c>
      <c r="AW15250" t="s">
        <v>1641</v>
      </c>
      <c r="AX15250" t="s">
        <v>1642</v>
      </c>
      <c r="AY15250" t="s">
        <v>1643</v>
      </c>
      <c r="AZ15250" t="s">
        <v>1644</v>
      </c>
    </row>
    <row r="15251" spans="1:52" x14ac:dyDescent="0.35">
      <c r="A15251" t="s">
        <v>8</v>
      </c>
      <c r="B15251" t="s">
        <v>1165</v>
      </c>
      <c r="C15251">
        <v>69</v>
      </c>
      <c r="D15251" t="s">
        <v>314</v>
      </c>
      <c r="E15251" t="s">
        <v>1057</v>
      </c>
      <c r="F15251" t="s">
        <v>125</v>
      </c>
      <c r="G15251" t="s">
        <v>991</v>
      </c>
      <c r="H15251" t="s">
        <v>1020</v>
      </c>
      <c r="I15251" t="s">
        <v>1052</v>
      </c>
      <c r="J15251" t="s">
        <v>140</v>
      </c>
      <c r="K15251" t="s">
        <v>43</v>
      </c>
      <c r="L15251" t="s">
        <v>140</v>
      </c>
      <c r="M15251">
        <v>69</v>
      </c>
      <c r="N15251" t="s">
        <v>817</v>
      </c>
      <c r="O15251" t="s">
        <v>111</v>
      </c>
      <c r="P15251" t="s">
        <v>785</v>
      </c>
      <c r="Q15251" t="s">
        <v>733</v>
      </c>
      <c r="R15251" t="s">
        <v>140</v>
      </c>
      <c r="S15251" t="s">
        <v>140</v>
      </c>
      <c r="T15251" t="s">
        <v>1011</v>
      </c>
      <c r="U15251" t="s">
        <v>140</v>
      </c>
      <c r="V15251" t="s">
        <v>140</v>
      </c>
      <c r="W15251">
        <v>69</v>
      </c>
      <c r="X15251" t="s">
        <v>531</v>
      </c>
      <c r="Y15251" t="s">
        <v>1004</v>
      </c>
      <c r="Z15251" t="s">
        <v>801</v>
      </c>
      <c r="AA15251" t="s">
        <v>140</v>
      </c>
      <c r="AB15251" t="s">
        <v>1046</v>
      </c>
      <c r="AC15251" t="s">
        <v>140</v>
      </c>
      <c r="AD15251" t="s">
        <v>515</v>
      </c>
      <c r="AE15251" t="s">
        <v>140</v>
      </c>
      <c r="AF15251" t="s">
        <v>1017</v>
      </c>
      <c r="AG15251">
        <v>69</v>
      </c>
      <c r="AH15251" t="s">
        <v>892</v>
      </c>
      <c r="AI15251" t="s">
        <v>919</v>
      </c>
      <c r="AJ15251" t="s">
        <v>140</v>
      </c>
      <c r="AK15251" t="s">
        <v>801</v>
      </c>
      <c r="AL15251" t="s">
        <v>140</v>
      </c>
      <c r="AM15251" t="s">
        <v>140</v>
      </c>
      <c r="AN15251" t="s">
        <v>140</v>
      </c>
      <c r="AO15251" t="s">
        <v>1098</v>
      </c>
      <c r="AP15251" t="s">
        <v>140</v>
      </c>
      <c r="AQ15251">
        <v>69</v>
      </c>
      <c r="AR15251" t="s">
        <v>188</v>
      </c>
      <c r="AS15251" t="s">
        <v>1019</v>
      </c>
      <c r="AT15251" t="s">
        <v>733</v>
      </c>
      <c r="AU15251" t="s">
        <v>1004</v>
      </c>
      <c r="AV15251" t="s">
        <v>1046</v>
      </c>
      <c r="AW15251" t="s">
        <v>140</v>
      </c>
      <c r="AX15251" t="s">
        <v>939</v>
      </c>
      <c r="AY15251" t="s">
        <v>140</v>
      </c>
      <c r="AZ15251" t="s">
        <v>140</v>
      </c>
    </row>
    <row r="15252" spans="1:52" x14ac:dyDescent="0.35">
      <c r="A15252" t="s">
        <v>8</v>
      </c>
      <c r="B15252" t="s">
        <v>1166</v>
      </c>
      <c r="C15252">
        <v>135</v>
      </c>
      <c r="D15252" t="s">
        <v>172</v>
      </c>
      <c r="E15252" t="s">
        <v>1051</v>
      </c>
      <c r="F15252" t="s">
        <v>1104</v>
      </c>
      <c r="G15252" t="s">
        <v>95</v>
      </c>
      <c r="H15252" t="s">
        <v>1050</v>
      </c>
      <c r="I15252" t="s">
        <v>775</v>
      </c>
      <c r="J15252" t="s">
        <v>140</v>
      </c>
      <c r="K15252" t="s">
        <v>751</v>
      </c>
      <c r="L15252" t="s">
        <v>1050</v>
      </c>
      <c r="M15252">
        <v>135</v>
      </c>
      <c r="N15252" t="s">
        <v>116</v>
      </c>
      <c r="O15252" t="s">
        <v>345</v>
      </c>
      <c r="P15252" t="s">
        <v>1023</v>
      </c>
      <c r="Q15252" t="s">
        <v>1010</v>
      </c>
      <c r="R15252" t="s">
        <v>1010</v>
      </c>
      <c r="S15252" t="s">
        <v>140</v>
      </c>
      <c r="T15252" t="s">
        <v>1012</v>
      </c>
      <c r="U15252" t="s">
        <v>1019</v>
      </c>
      <c r="V15252" t="s">
        <v>140</v>
      </c>
      <c r="W15252">
        <v>135</v>
      </c>
      <c r="X15252" t="s">
        <v>447</v>
      </c>
      <c r="Y15252" t="s">
        <v>1050</v>
      </c>
      <c r="Z15252" t="s">
        <v>1056</v>
      </c>
      <c r="AA15252" t="s">
        <v>875</v>
      </c>
      <c r="AB15252" t="s">
        <v>1019</v>
      </c>
      <c r="AC15252" t="s">
        <v>140</v>
      </c>
      <c r="AD15252" t="s">
        <v>940</v>
      </c>
      <c r="AE15252" t="s">
        <v>1050</v>
      </c>
      <c r="AF15252" t="s">
        <v>1010</v>
      </c>
      <c r="AG15252">
        <v>135</v>
      </c>
      <c r="AH15252" t="s">
        <v>500</v>
      </c>
      <c r="AI15252" t="s">
        <v>919</v>
      </c>
      <c r="AJ15252" t="s">
        <v>1016</v>
      </c>
      <c r="AK15252" t="s">
        <v>1013</v>
      </c>
      <c r="AL15252" t="s">
        <v>140</v>
      </c>
      <c r="AM15252" t="s">
        <v>140</v>
      </c>
      <c r="AN15252" t="s">
        <v>1012</v>
      </c>
      <c r="AO15252" t="s">
        <v>949</v>
      </c>
      <c r="AP15252" t="s">
        <v>140</v>
      </c>
      <c r="AQ15252">
        <v>135</v>
      </c>
      <c r="AR15252" t="s">
        <v>163</v>
      </c>
      <c r="AS15252" t="s">
        <v>1050</v>
      </c>
      <c r="AT15252" t="s">
        <v>1057</v>
      </c>
      <c r="AU15252" t="s">
        <v>1046</v>
      </c>
      <c r="AV15252" t="s">
        <v>1019</v>
      </c>
      <c r="AW15252" t="s">
        <v>140</v>
      </c>
      <c r="AX15252" t="s">
        <v>527</v>
      </c>
      <c r="AY15252" t="s">
        <v>140</v>
      </c>
      <c r="AZ15252" t="s">
        <v>140</v>
      </c>
    </row>
    <row r="15253" spans="1:52" x14ac:dyDescent="0.35">
      <c r="A15253" t="s">
        <v>9</v>
      </c>
      <c r="B15253" t="s">
        <v>1165</v>
      </c>
      <c r="C15253">
        <v>99</v>
      </c>
      <c r="D15253" t="s">
        <v>195</v>
      </c>
      <c r="E15253" t="s">
        <v>1056</v>
      </c>
      <c r="F15253" t="s">
        <v>109</v>
      </c>
      <c r="G15253" t="s">
        <v>1057</v>
      </c>
      <c r="H15253" t="s">
        <v>869</v>
      </c>
      <c r="I15253" t="s">
        <v>1007</v>
      </c>
      <c r="J15253" t="s">
        <v>1010</v>
      </c>
      <c r="K15253" t="s">
        <v>988</v>
      </c>
      <c r="L15253" t="s">
        <v>1009</v>
      </c>
      <c r="M15253">
        <v>99</v>
      </c>
      <c r="N15253" t="s">
        <v>1122</v>
      </c>
      <c r="O15253" t="s">
        <v>1064</v>
      </c>
      <c r="P15253" t="s">
        <v>1017</v>
      </c>
      <c r="Q15253" t="s">
        <v>140</v>
      </c>
      <c r="R15253" t="s">
        <v>1054</v>
      </c>
      <c r="S15253" t="s">
        <v>140</v>
      </c>
      <c r="T15253" t="s">
        <v>140</v>
      </c>
      <c r="U15253" t="s">
        <v>140</v>
      </c>
      <c r="V15253" t="s">
        <v>1012</v>
      </c>
      <c r="W15253">
        <v>99</v>
      </c>
      <c r="X15253" t="s">
        <v>943</v>
      </c>
      <c r="Y15253" t="s">
        <v>1058</v>
      </c>
      <c r="Z15253" t="s">
        <v>1066</v>
      </c>
      <c r="AA15253" t="s">
        <v>1009</v>
      </c>
      <c r="AB15253" t="s">
        <v>1048</v>
      </c>
      <c r="AC15253" t="s">
        <v>140</v>
      </c>
      <c r="AD15253" t="s">
        <v>1054</v>
      </c>
      <c r="AE15253" t="s">
        <v>140</v>
      </c>
      <c r="AF15253" t="s">
        <v>140</v>
      </c>
      <c r="AG15253">
        <v>99</v>
      </c>
      <c r="AH15253" t="s">
        <v>1204</v>
      </c>
      <c r="AI15253" t="s">
        <v>1063</v>
      </c>
      <c r="AJ15253" t="s">
        <v>1012</v>
      </c>
      <c r="AK15253" t="s">
        <v>140</v>
      </c>
      <c r="AL15253" t="s">
        <v>140</v>
      </c>
      <c r="AM15253" t="s">
        <v>140</v>
      </c>
      <c r="AN15253" t="s">
        <v>140</v>
      </c>
      <c r="AO15253" t="s">
        <v>140</v>
      </c>
      <c r="AP15253" t="s">
        <v>140</v>
      </c>
      <c r="AQ15253">
        <v>99</v>
      </c>
      <c r="AR15253" t="s">
        <v>768</v>
      </c>
      <c r="AS15253" t="s">
        <v>1058</v>
      </c>
      <c r="AT15253" t="s">
        <v>1004</v>
      </c>
      <c r="AU15253" t="s">
        <v>140</v>
      </c>
      <c r="AV15253" t="s">
        <v>1009</v>
      </c>
      <c r="AW15253" t="s">
        <v>140</v>
      </c>
      <c r="AX15253" t="s">
        <v>1054</v>
      </c>
      <c r="AY15253" t="s">
        <v>140</v>
      </c>
      <c r="AZ15253" t="s">
        <v>140</v>
      </c>
    </row>
    <row r="15254" spans="1:52" x14ac:dyDescent="0.35">
      <c r="A15254" t="s">
        <v>9</v>
      </c>
      <c r="B15254" t="s">
        <v>1166</v>
      </c>
      <c r="C15254">
        <v>102</v>
      </c>
      <c r="D15254" t="s">
        <v>276</v>
      </c>
      <c r="E15254" t="s">
        <v>769</v>
      </c>
      <c r="F15254" t="s">
        <v>129</v>
      </c>
      <c r="G15254" t="s">
        <v>875</v>
      </c>
      <c r="H15254" t="s">
        <v>939</v>
      </c>
      <c r="I15254" t="s">
        <v>940</v>
      </c>
      <c r="J15254" t="s">
        <v>140</v>
      </c>
      <c r="K15254" t="s">
        <v>1154</v>
      </c>
      <c r="L15254" t="s">
        <v>140</v>
      </c>
      <c r="M15254">
        <v>102</v>
      </c>
      <c r="N15254" t="s">
        <v>1190</v>
      </c>
      <c r="O15254" t="s">
        <v>345</v>
      </c>
      <c r="P15254" t="s">
        <v>1021</v>
      </c>
      <c r="Q15254" t="s">
        <v>140</v>
      </c>
      <c r="R15254" t="s">
        <v>1014</v>
      </c>
      <c r="S15254" t="s">
        <v>140</v>
      </c>
      <c r="T15254" t="s">
        <v>140</v>
      </c>
      <c r="U15254" t="s">
        <v>140</v>
      </c>
      <c r="V15254" t="s">
        <v>140</v>
      </c>
      <c r="W15254">
        <v>102</v>
      </c>
      <c r="X15254" t="s">
        <v>461</v>
      </c>
      <c r="Y15254" t="s">
        <v>1023</v>
      </c>
      <c r="Z15254" t="s">
        <v>1055</v>
      </c>
      <c r="AA15254" t="s">
        <v>869</v>
      </c>
      <c r="AB15254" t="s">
        <v>1063</v>
      </c>
      <c r="AC15254" t="s">
        <v>140</v>
      </c>
      <c r="AD15254" t="s">
        <v>1020</v>
      </c>
      <c r="AE15254" t="s">
        <v>140</v>
      </c>
      <c r="AF15254" t="s">
        <v>1014</v>
      </c>
      <c r="AG15254">
        <v>102</v>
      </c>
      <c r="AH15254" t="s">
        <v>1024</v>
      </c>
      <c r="AI15254" t="s">
        <v>1098</v>
      </c>
      <c r="AJ15254" t="s">
        <v>140</v>
      </c>
      <c r="AK15254" t="s">
        <v>1050</v>
      </c>
      <c r="AL15254" t="s">
        <v>140</v>
      </c>
      <c r="AM15254" t="s">
        <v>140</v>
      </c>
      <c r="AN15254" t="s">
        <v>140</v>
      </c>
      <c r="AO15254" t="s">
        <v>954</v>
      </c>
      <c r="AP15254" t="s">
        <v>140</v>
      </c>
      <c r="AQ15254">
        <v>102</v>
      </c>
      <c r="AR15254" t="s">
        <v>130</v>
      </c>
      <c r="AS15254" t="s">
        <v>1052</v>
      </c>
      <c r="AT15254" t="s">
        <v>1064</v>
      </c>
      <c r="AU15254" t="s">
        <v>775</v>
      </c>
      <c r="AV15254" t="s">
        <v>140</v>
      </c>
      <c r="AW15254" t="s">
        <v>140</v>
      </c>
      <c r="AX15254" t="s">
        <v>1063</v>
      </c>
      <c r="AY15254" t="s">
        <v>140</v>
      </c>
      <c r="AZ15254" t="s">
        <v>140</v>
      </c>
    </row>
    <row r="15255" spans="1:52" x14ac:dyDescent="0.35">
      <c r="A15255" t="s">
        <v>10</v>
      </c>
      <c r="B15255" t="s">
        <v>1165</v>
      </c>
      <c r="C15255">
        <v>80</v>
      </c>
      <c r="D15255" t="s">
        <v>761</v>
      </c>
      <c r="E15255" t="s">
        <v>1065</v>
      </c>
      <c r="F15255" t="s">
        <v>93</v>
      </c>
      <c r="G15255" t="s">
        <v>919</v>
      </c>
      <c r="H15255" t="s">
        <v>1043</v>
      </c>
      <c r="I15255" t="s">
        <v>1064</v>
      </c>
      <c r="J15255" t="s">
        <v>1058</v>
      </c>
      <c r="K15255" t="s">
        <v>888</v>
      </c>
      <c r="L15255" t="s">
        <v>775</v>
      </c>
      <c r="M15255">
        <v>80</v>
      </c>
      <c r="N15255" t="s">
        <v>825</v>
      </c>
      <c r="O15255" t="s">
        <v>1067</v>
      </c>
      <c r="P15255" t="s">
        <v>1003</v>
      </c>
      <c r="Q15255" t="s">
        <v>1049</v>
      </c>
      <c r="R15255" t="s">
        <v>140</v>
      </c>
      <c r="S15255" t="s">
        <v>140</v>
      </c>
      <c r="T15255" t="s">
        <v>775</v>
      </c>
      <c r="U15255" t="s">
        <v>140</v>
      </c>
      <c r="V15255" t="s">
        <v>140</v>
      </c>
      <c r="W15255">
        <v>80</v>
      </c>
      <c r="X15255" t="s">
        <v>670</v>
      </c>
      <c r="Y15255" t="s">
        <v>140</v>
      </c>
      <c r="Z15255" t="s">
        <v>662</v>
      </c>
      <c r="AA15255" t="s">
        <v>996</v>
      </c>
      <c r="AB15255" t="s">
        <v>1014</v>
      </c>
      <c r="AC15255" t="s">
        <v>1021</v>
      </c>
      <c r="AD15255" t="s">
        <v>775</v>
      </c>
      <c r="AE15255" t="s">
        <v>140</v>
      </c>
      <c r="AF15255" t="s">
        <v>140</v>
      </c>
      <c r="AG15255">
        <v>80</v>
      </c>
      <c r="AH15255" t="s">
        <v>969</v>
      </c>
      <c r="AI15255" t="s">
        <v>985</v>
      </c>
      <c r="AJ15255" t="s">
        <v>140</v>
      </c>
      <c r="AK15255" t="s">
        <v>1020</v>
      </c>
      <c r="AL15255" t="s">
        <v>140</v>
      </c>
      <c r="AM15255" t="s">
        <v>140</v>
      </c>
      <c r="AN15255" t="s">
        <v>1048</v>
      </c>
      <c r="AO15255" t="s">
        <v>1098</v>
      </c>
      <c r="AP15255" t="s">
        <v>140</v>
      </c>
      <c r="AQ15255">
        <v>80</v>
      </c>
      <c r="AR15255" t="s">
        <v>523</v>
      </c>
      <c r="AS15255" t="s">
        <v>775</v>
      </c>
      <c r="AT15255" t="s">
        <v>1098</v>
      </c>
      <c r="AU15255" t="s">
        <v>869</v>
      </c>
      <c r="AV15255" t="s">
        <v>1058</v>
      </c>
      <c r="AW15255" t="s">
        <v>140</v>
      </c>
      <c r="AX15255" t="s">
        <v>458</v>
      </c>
      <c r="AY15255" t="s">
        <v>140</v>
      </c>
      <c r="AZ15255" t="s">
        <v>1055</v>
      </c>
    </row>
    <row r="15256" spans="1:52" x14ac:dyDescent="0.35">
      <c r="A15256" t="s">
        <v>10</v>
      </c>
      <c r="B15256" t="s">
        <v>1166</v>
      </c>
      <c r="C15256">
        <v>128</v>
      </c>
      <c r="D15256" t="s">
        <v>214</v>
      </c>
      <c r="E15256" t="s">
        <v>1048</v>
      </c>
      <c r="F15256" t="s">
        <v>87</v>
      </c>
      <c r="G15256" t="s">
        <v>1102</v>
      </c>
      <c r="H15256" t="s">
        <v>1061</v>
      </c>
      <c r="I15256" t="s">
        <v>1020</v>
      </c>
      <c r="J15256" t="s">
        <v>1046</v>
      </c>
      <c r="K15256" t="s">
        <v>386</v>
      </c>
      <c r="L15256" t="s">
        <v>1014</v>
      </c>
      <c r="M15256">
        <v>128</v>
      </c>
      <c r="N15256" t="s">
        <v>943</v>
      </c>
      <c r="O15256" t="s">
        <v>527</v>
      </c>
      <c r="P15256" t="s">
        <v>1009</v>
      </c>
      <c r="Q15256" t="s">
        <v>1054</v>
      </c>
      <c r="R15256" t="s">
        <v>140</v>
      </c>
      <c r="S15256" t="s">
        <v>1013</v>
      </c>
      <c r="T15256" t="s">
        <v>1010</v>
      </c>
      <c r="U15256" t="s">
        <v>140</v>
      </c>
      <c r="V15256" t="s">
        <v>140</v>
      </c>
      <c r="W15256">
        <v>128</v>
      </c>
      <c r="X15256" t="s">
        <v>523</v>
      </c>
      <c r="Y15256" t="s">
        <v>1068</v>
      </c>
      <c r="Z15256" t="s">
        <v>1060</v>
      </c>
      <c r="AA15256" t="s">
        <v>939</v>
      </c>
      <c r="AB15256" t="s">
        <v>1010</v>
      </c>
      <c r="AC15256" t="s">
        <v>1048</v>
      </c>
      <c r="AD15256" t="s">
        <v>1014</v>
      </c>
      <c r="AE15256" t="s">
        <v>1073</v>
      </c>
      <c r="AF15256" t="s">
        <v>1013</v>
      </c>
      <c r="AG15256">
        <v>128</v>
      </c>
      <c r="AH15256" t="s">
        <v>1120</v>
      </c>
      <c r="AI15256" t="s">
        <v>1054</v>
      </c>
      <c r="AJ15256" t="s">
        <v>140</v>
      </c>
      <c r="AK15256" t="s">
        <v>140</v>
      </c>
      <c r="AL15256" t="s">
        <v>140</v>
      </c>
      <c r="AM15256" t="s">
        <v>1054</v>
      </c>
      <c r="AN15256" t="s">
        <v>140</v>
      </c>
      <c r="AO15256" t="s">
        <v>949</v>
      </c>
      <c r="AP15256" t="s">
        <v>140</v>
      </c>
      <c r="AQ15256">
        <v>128</v>
      </c>
      <c r="AR15256" t="s">
        <v>108</v>
      </c>
      <c r="AS15256" t="s">
        <v>1020</v>
      </c>
      <c r="AT15256" t="s">
        <v>1055</v>
      </c>
      <c r="AU15256" t="s">
        <v>1054</v>
      </c>
      <c r="AV15256" t="s">
        <v>949</v>
      </c>
      <c r="AW15256" t="s">
        <v>140</v>
      </c>
      <c r="AX15256" t="s">
        <v>1063</v>
      </c>
      <c r="AY15256" t="s">
        <v>949</v>
      </c>
      <c r="AZ15256" t="s">
        <v>1010</v>
      </c>
    </row>
    <row r="15257" spans="1:52" x14ac:dyDescent="0.35">
      <c r="A15257" t="s">
        <v>11</v>
      </c>
      <c r="B15257" t="s">
        <v>1165</v>
      </c>
      <c r="C15257">
        <v>87</v>
      </c>
      <c r="D15257" t="s">
        <v>214</v>
      </c>
      <c r="E15257" t="s">
        <v>1065</v>
      </c>
      <c r="F15257" t="s">
        <v>501</v>
      </c>
      <c r="G15257" t="s">
        <v>89</v>
      </c>
      <c r="H15257" t="s">
        <v>1014</v>
      </c>
      <c r="I15257" t="s">
        <v>733</v>
      </c>
      <c r="J15257" t="s">
        <v>775</v>
      </c>
      <c r="K15257" t="s">
        <v>826</v>
      </c>
      <c r="L15257" t="s">
        <v>1054</v>
      </c>
      <c r="M15257">
        <v>87</v>
      </c>
      <c r="N15257" t="s">
        <v>1161</v>
      </c>
      <c r="O15257" t="s">
        <v>1062</v>
      </c>
      <c r="P15257" t="s">
        <v>919</v>
      </c>
      <c r="Q15257" t="s">
        <v>1021</v>
      </c>
      <c r="R15257" t="s">
        <v>140</v>
      </c>
      <c r="S15257" t="s">
        <v>140</v>
      </c>
      <c r="T15257" t="s">
        <v>140</v>
      </c>
      <c r="U15257" t="s">
        <v>140</v>
      </c>
      <c r="V15257" t="s">
        <v>140</v>
      </c>
      <c r="W15257">
        <v>87</v>
      </c>
      <c r="X15257" t="s">
        <v>98</v>
      </c>
      <c r="Y15257" t="s">
        <v>1050</v>
      </c>
      <c r="Z15257" t="s">
        <v>1073</v>
      </c>
      <c r="AA15257" t="s">
        <v>1068</v>
      </c>
      <c r="AB15257" t="s">
        <v>140</v>
      </c>
      <c r="AC15257" t="s">
        <v>140</v>
      </c>
      <c r="AD15257" t="s">
        <v>1050</v>
      </c>
      <c r="AE15257" t="s">
        <v>140</v>
      </c>
      <c r="AF15257" t="s">
        <v>140</v>
      </c>
      <c r="AG15257">
        <v>87</v>
      </c>
      <c r="AH15257" t="s">
        <v>811</v>
      </c>
      <c r="AI15257" t="s">
        <v>1018</v>
      </c>
      <c r="AJ15257" t="s">
        <v>1060</v>
      </c>
      <c r="AK15257" t="s">
        <v>140</v>
      </c>
      <c r="AL15257" t="s">
        <v>140</v>
      </c>
      <c r="AM15257" t="s">
        <v>1073</v>
      </c>
      <c r="AN15257" t="s">
        <v>1014</v>
      </c>
      <c r="AO15257" t="s">
        <v>1021</v>
      </c>
      <c r="AP15257" t="s">
        <v>140</v>
      </c>
      <c r="AQ15257">
        <v>87</v>
      </c>
      <c r="AR15257" t="s">
        <v>717</v>
      </c>
      <c r="AS15257" t="s">
        <v>140</v>
      </c>
      <c r="AT15257" t="s">
        <v>1014</v>
      </c>
      <c r="AU15257" t="s">
        <v>801</v>
      </c>
      <c r="AV15257" t="s">
        <v>140</v>
      </c>
      <c r="AW15257" t="s">
        <v>140</v>
      </c>
      <c r="AX15257" t="s">
        <v>1050</v>
      </c>
      <c r="AY15257" t="s">
        <v>140</v>
      </c>
      <c r="AZ15257" t="s">
        <v>140</v>
      </c>
    </row>
    <row r="15258" spans="1:52" x14ac:dyDescent="0.35">
      <c r="A15258" t="s">
        <v>11</v>
      </c>
      <c r="B15258" t="s">
        <v>1166</v>
      </c>
      <c r="C15258">
        <v>119</v>
      </c>
      <c r="D15258" t="s">
        <v>758</v>
      </c>
      <c r="E15258" t="s">
        <v>1068</v>
      </c>
      <c r="F15258" t="s">
        <v>109</v>
      </c>
      <c r="G15258" t="s">
        <v>991</v>
      </c>
      <c r="H15258" t="s">
        <v>1064</v>
      </c>
      <c r="I15258" t="s">
        <v>775</v>
      </c>
      <c r="J15258" t="s">
        <v>971</v>
      </c>
      <c r="K15258" t="s">
        <v>103</v>
      </c>
      <c r="L15258" t="s">
        <v>1016</v>
      </c>
      <c r="M15258">
        <v>119</v>
      </c>
      <c r="N15258" t="s">
        <v>1111</v>
      </c>
      <c r="O15258" t="s">
        <v>875</v>
      </c>
      <c r="P15258" t="s">
        <v>775</v>
      </c>
      <c r="Q15258" t="s">
        <v>1016</v>
      </c>
      <c r="R15258" t="s">
        <v>140</v>
      </c>
      <c r="S15258" t="s">
        <v>140</v>
      </c>
      <c r="T15258" t="s">
        <v>140</v>
      </c>
      <c r="U15258" t="s">
        <v>140</v>
      </c>
      <c r="V15258" t="s">
        <v>140</v>
      </c>
      <c r="W15258">
        <v>119</v>
      </c>
      <c r="X15258" t="s">
        <v>998</v>
      </c>
      <c r="Y15258" t="s">
        <v>1017</v>
      </c>
      <c r="Z15258" t="s">
        <v>1047</v>
      </c>
      <c r="AA15258" t="s">
        <v>1017</v>
      </c>
      <c r="AB15258" t="s">
        <v>1016</v>
      </c>
      <c r="AC15258" t="s">
        <v>775</v>
      </c>
      <c r="AD15258" t="s">
        <v>140</v>
      </c>
      <c r="AE15258" t="s">
        <v>1014</v>
      </c>
      <c r="AF15258" t="s">
        <v>140</v>
      </c>
      <c r="AG15258">
        <v>119</v>
      </c>
      <c r="AH15258" t="s">
        <v>732</v>
      </c>
      <c r="AI15258" t="s">
        <v>1017</v>
      </c>
      <c r="AJ15258" t="s">
        <v>1016</v>
      </c>
      <c r="AK15258" t="s">
        <v>775</v>
      </c>
      <c r="AL15258" t="s">
        <v>775</v>
      </c>
      <c r="AM15258" t="s">
        <v>140</v>
      </c>
      <c r="AN15258" t="s">
        <v>140</v>
      </c>
      <c r="AO15258" t="s">
        <v>1017</v>
      </c>
      <c r="AP15258" t="s">
        <v>140</v>
      </c>
      <c r="AQ15258">
        <v>119</v>
      </c>
      <c r="AR15258" t="s">
        <v>1121</v>
      </c>
      <c r="AS15258" t="s">
        <v>1066</v>
      </c>
      <c r="AT15258" t="s">
        <v>919</v>
      </c>
      <c r="AU15258" t="s">
        <v>775</v>
      </c>
      <c r="AV15258" t="s">
        <v>1014</v>
      </c>
      <c r="AW15258" t="s">
        <v>140</v>
      </c>
      <c r="AX15258" t="s">
        <v>140</v>
      </c>
      <c r="AY15258" t="s">
        <v>140</v>
      </c>
      <c r="AZ15258" t="s">
        <v>1016</v>
      </c>
    </row>
    <row r="15259" spans="1:52" x14ac:dyDescent="0.35">
      <c r="A15259" t="s">
        <v>12</v>
      </c>
      <c r="B15259" t="s">
        <v>1165</v>
      </c>
      <c r="C15259">
        <v>12</v>
      </c>
      <c r="D15259" t="s">
        <v>340</v>
      </c>
      <c r="E15259" t="s">
        <v>140</v>
      </c>
      <c r="F15259" t="s">
        <v>547</v>
      </c>
      <c r="G15259" t="s">
        <v>140</v>
      </c>
      <c r="H15259" t="s">
        <v>140</v>
      </c>
      <c r="I15259" t="s">
        <v>929</v>
      </c>
      <c r="J15259" t="s">
        <v>140</v>
      </c>
      <c r="K15259" t="s">
        <v>107</v>
      </c>
      <c r="L15259" t="s">
        <v>140</v>
      </c>
      <c r="M15259">
        <v>12</v>
      </c>
      <c r="N15259" t="s">
        <v>1200</v>
      </c>
      <c r="O15259" t="s">
        <v>140</v>
      </c>
      <c r="P15259" t="s">
        <v>1020</v>
      </c>
      <c r="Q15259" t="s">
        <v>140</v>
      </c>
      <c r="R15259" t="s">
        <v>140</v>
      </c>
      <c r="S15259" t="s">
        <v>140</v>
      </c>
      <c r="T15259" t="s">
        <v>140</v>
      </c>
      <c r="U15259" t="s">
        <v>140</v>
      </c>
      <c r="V15259" t="s">
        <v>140</v>
      </c>
      <c r="W15259">
        <v>12</v>
      </c>
      <c r="X15259" t="s">
        <v>918</v>
      </c>
      <c r="Y15259" t="s">
        <v>140</v>
      </c>
      <c r="Z15259" t="s">
        <v>140</v>
      </c>
      <c r="AA15259" t="s">
        <v>919</v>
      </c>
      <c r="AB15259" t="s">
        <v>140</v>
      </c>
      <c r="AC15259" t="s">
        <v>140</v>
      </c>
      <c r="AD15259" t="s">
        <v>140</v>
      </c>
      <c r="AE15259" t="s">
        <v>140</v>
      </c>
      <c r="AF15259" t="s">
        <v>140</v>
      </c>
      <c r="AG15259">
        <v>12</v>
      </c>
      <c r="AH15259" t="s">
        <v>177</v>
      </c>
      <c r="AI15259" t="s">
        <v>140</v>
      </c>
      <c r="AJ15259" t="s">
        <v>140</v>
      </c>
      <c r="AK15259" t="s">
        <v>140</v>
      </c>
      <c r="AL15259" t="s">
        <v>140</v>
      </c>
      <c r="AM15259" t="s">
        <v>140</v>
      </c>
      <c r="AN15259" t="s">
        <v>140</v>
      </c>
      <c r="AO15259" t="s">
        <v>140</v>
      </c>
      <c r="AP15259" t="s">
        <v>140</v>
      </c>
      <c r="AQ15259">
        <v>12</v>
      </c>
      <c r="AR15259" t="s">
        <v>918</v>
      </c>
      <c r="AS15259" t="s">
        <v>140</v>
      </c>
      <c r="AT15259" t="s">
        <v>140</v>
      </c>
      <c r="AU15259" t="s">
        <v>919</v>
      </c>
      <c r="AV15259" t="s">
        <v>140</v>
      </c>
      <c r="AW15259" t="s">
        <v>140</v>
      </c>
      <c r="AX15259" t="s">
        <v>140</v>
      </c>
      <c r="AY15259" t="s">
        <v>140</v>
      </c>
      <c r="AZ15259" t="s">
        <v>140</v>
      </c>
    </row>
    <row r="15260" spans="1:52" x14ac:dyDescent="0.35">
      <c r="A15260" t="s">
        <v>12</v>
      </c>
      <c r="B15260" t="s">
        <v>1166</v>
      </c>
      <c r="C15260">
        <v>197</v>
      </c>
      <c r="D15260" t="s">
        <v>599</v>
      </c>
      <c r="E15260" t="s">
        <v>1045</v>
      </c>
      <c r="F15260" t="s">
        <v>897</v>
      </c>
      <c r="G15260" t="s">
        <v>129</v>
      </c>
      <c r="H15260" t="s">
        <v>660</v>
      </c>
      <c r="I15260" t="s">
        <v>1007</v>
      </c>
      <c r="J15260" t="s">
        <v>940</v>
      </c>
      <c r="K15260" t="s">
        <v>712</v>
      </c>
      <c r="L15260" t="s">
        <v>1014</v>
      </c>
      <c r="M15260">
        <v>197</v>
      </c>
      <c r="N15260" t="s">
        <v>986</v>
      </c>
      <c r="O15260" t="s">
        <v>1051</v>
      </c>
      <c r="P15260" t="s">
        <v>940</v>
      </c>
      <c r="Q15260" t="s">
        <v>939</v>
      </c>
      <c r="R15260" t="s">
        <v>1019</v>
      </c>
      <c r="S15260" t="s">
        <v>1009</v>
      </c>
      <c r="T15260" t="s">
        <v>140</v>
      </c>
      <c r="U15260" t="s">
        <v>140</v>
      </c>
      <c r="V15260" t="s">
        <v>1014</v>
      </c>
      <c r="W15260">
        <v>197</v>
      </c>
      <c r="X15260" t="s">
        <v>388</v>
      </c>
      <c r="Y15260" t="s">
        <v>1048</v>
      </c>
      <c r="Z15260" t="s">
        <v>915</v>
      </c>
      <c r="AA15260" t="s">
        <v>515</v>
      </c>
      <c r="AB15260" t="s">
        <v>1048</v>
      </c>
      <c r="AC15260" t="s">
        <v>1009</v>
      </c>
      <c r="AD15260" t="s">
        <v>1062</v>
      </c>
      <c r="AE15260" t="s">
        <v>1058</v>
      </c>
      <c r="AF15260" t="s">
        <v>1019</v>
      </c>
      <c r="AG15260">
        <v>197</v>
      </c>
      <c r="AH15260" t="s">
        <v>130</v>
      </c>
      <c r="AI15260" t="s">
        <v>1004</v>
      </c>
      <c r="AJ15260" t="s">
        <v>1048</v>
      </c>
      <c r="AK15260" t="s">
        <v>1009</v>
      </c>
      <c r="AL15260" t="s">
        <v>140</v>
      </c>
      <c r="AM15260" t="s">
        <v>140</v>
      </c>
      <c r="AN15260" t="s">
        <v>940</v>
      </c>
      <c r="AO15260" t="s">
        <v>1009</v>
      </c>
      <c r="AP15260" t="s">
        <v>140</v>
      </c>
      <c r="AQ15260">
        <v>197</v>
      </c>
      <c r="AR15260" t="s">
        <v>613</v>
      </c>
      <c r="AS15260" t="s">
        <v>1011</v>
      </c>
      <c r="AT15260" t="s">
        <v>733</v>
      </c>
      <c r="AU15260" t="s">
        <v>1048</v>
      </c>
      <c r="AV15260" t="s">
        <v>1098</v>
      </c>
      <c r="AW15260" t="s">
        <v>140</v>
      </c>
      <c r="AX15260" t="s">
        <v>869</v>
      </c>
      <c r="AY15260" t="s">
        <v>775</v>
      </c>
      <c r="AZ15260" t="s">
        <v>1016</v>
      </c>
    </row>
    <row r="15261" spans="1:52" x14ac:dyDescent="0.35">
      <c r="A15261" t="s">
        <v>13</v>
      </c>
      <c r="B15261" t="s">
        <v>1165</v>
      </c>
      <c r="C15261">
        <v>7</v>
      </c>
      <c r="D15261" t="s">
        <v>623</v>
      </c>
      <c r="E15261" t="s">
        <v>1085</v>
      </c>
      <c r="F15261" t="s">
        <v>140</v>
      </c>
      <c r="G15261" t="s">
        <v>1085</v>
      </c>
      <c r="H15261" t="s">
        <v>140</v>
      </c>
      <c r="I15261" t="s">
        <v>140</v>
      </c>
      <c r="J15261" t="s">
        <v>1085</v>
      </c>
      <c r="K15261" t="s">
        <v>623</v>
      </c>
      <c r="L15261" t="s">
        <v>140</v>
      </c>
      <c r="M15261">
        <v>7</v>
      </c>
      <c r="N15261" t="s">
        <v>177</v>
      </c>
      <c r="O15261" t="s">
        <v>140</v>
      </c>
      <c r="P15261" t="s">
        <v>140</v>
      </c>
      <c r="Q15261" t="s">
        <v>140</v>
      </c>
      <c r="R15261" t="s">
        <v>140</v>
      </c>
      <c r="S15261" t="s">
        <v>140</v>
      </c>
      <c r="T15261" t="s">
        <v>140</v>
      </c>
      <c r="U15261" t="s">
        <v>140</v>
      </c>
      <c r="V15261" t="s">
        <v>140</v>
      </c>
      <c r="W15261">
        <v>7</v>
      </c>
      <c r="X15261" t="s">
        <v>622</v>
      </c>
      <c r="Y15261" t="s">
        <v>1085</v>
      </c>
      <c r="Z15261" t="s">
        <v>140</v>
      </c>
      <c r="AA15261" t="s">
        <v>1085</v>
      </c>
      <c r="AB15261" t="s">
        <v>140</v>
      </c>
      <c r="AC15261" t="s">
        <v>140</v>
      </c>
      <c r="AD15261" t="s">
        <v>140</v>
      </c>
      <c r="AE15261" t="s">
        <v>140</v>
      </c>
      <c r="AF15261" t="s">
        <v>140</v>
      </c>
      <c r="AG15261">
        <v>7</v>
      </c>
      <c r="AH15261" t="s">
        <v>177</v>
      </c>
      <c r="AI15261" t="s">
        <v>140</v>
      </c>
      <c r="AJ15261" t="s">
        <v>140</v>
      </c>
      <c r="AK15261" t="s">
        <v>140</v>
      </c>
      <c r="AL15261" t="s">
        <v>140</v>
      </c>
      <c r="AM15261" t="s">
        <v>140</v>
      </c>
      <c r="AN15261" t="s">
        <v>140</v>
      </c>
      <c r="AO15261" t="s">
        <v>140</v>
      </c>
      <c r="AP15261" t="s">
        <v>140</v>
      </c>
      <c r="AQ15261">
        <v>7</v>
      </c>
      <c r="AR15261" t="s">
        <v>622</v>
      </c>
      <c r="AS15261" t="s">
        <v>140</v>
      </c>
      <c r="AT15261" t="s">
        <v>623</v>
      </c>
      <c r="AU15261" t="s">
        <v>140</v>
      </c>
      <c r="AV15261" t="s">
        <v>140</v>
      </c>
      <c r="AW15261" t="s">
        <v>140</v>
      </c>
      <c r="AX15261" t="s">
        <v>140</v>
      </c>
      <c r="AY15261" t="s">
        <v>140</v>
      </c>
      <c r="AZ15261" t="s">
        <v>140</v>
      </c>
    </row>
    <row r="15262" spans="1:52" x14ac:dyDescent="0.35">
      <c r="A15262" t="s">
        <v>13</v>
      </c>
      <c r="B15262" t="s">
        <v>1166</v>
      </c>
      <c r="C15262">
        <v>199</v>
      </c>
      <c r="D15262" t="s">
        <v>273</v>
      </c>
      <c r="E15262" t="s">
        <v>1007</v>
      </c>
      <c r="F15262" t="s">
        <v>129</v>
      </c>
      <c r="G15262" t="s">
        <v>788</v>
      </c>
      <c r="H15262" t="s">
        <v>1059</v>
      </c>
      <c r="I15262" t="s">
        <v>1055</v>
      </c>
      <c r="J15262" t="s">
        <v>1016</v>
      </c>
      <c r="K15262" t="s">
        <v>73</v>
      </c>
      <c r="L15262" t="s">
        <v>1012</v>
      </c>
      <c r="M15262">
        <v>199</v>
      </c>
      <c r="N15262" t="s">
        <v>920</v>
      </c>
      <c r="O15262" t="s">
        <v>501</v>
      </c>
      <c r="P15262" t="s">
        <v>733</v>
      </c>
      <c r="Q15262" t="s">
        <v>1046</v>
      </c>
      <c r="R15262" t="s">
        <v>1009</v>
      </c>
      <c r="S15262" t="s">
        <v>1016</v>
      </c>
      <c r="T15262" t="s">
        <v>1017</v>
      </c>
      <c r="U15262" t="s">
        <v>140</v>
      </c>
      <c r="V15262" t="s">
        <v>140</v>
      </c>
      <c r="W15262">
        <v>199</v>
      </c>
      <c r="X15262" t="s">
        <v>887</v>
      </c>
      <c r="Y15262" t="s">
        <v>1058</v>
      </c>
      <c r="Z15262" t="s">
        <v>115</v>
      </c>
      <c r="AA15262" t="s">
        <v>1054</v>
      </c>
      <c r="AB15262" t="s">
        <v>1063</v>
      </c>
      <c r="AC15262" t="s">
        <v>1014</v>
      </c>
      <c r="AD15262" t="s">
        <v>1004</v>
      </c>
      <c r="AE15262" t="s">
        <v>1017</v>
      </c>
      <c r="AF15262" t="s">
        <v>140</v>
      </c>
      <c r="AG15262">
        <v>199</v>
      </c>
      <c r="AH15262" t="s">
        <v>982</v>
      </c>
      <c r="AI15262" t="s">
        <v>1052</v>
      </c>
      <c r="AJ15262" t="s">
        <v>1054</v>
      </c>
      <c r="AK15262" t="s">
        <v>1012</v>
      </c>
      <c r="AL15262" t="s">
        <v>140</v>
      </c>
      <c r="AM15262" t="s">
        <v>1014</v>
      </c>
      <c r="AN15262" t="s">
        <v>1010</v>
      </c>
      <c r="AO15262" t="s">
        <v>949</v>
      </c>
      <c r="AP15262" t="s">
        <v>140</v>
      </c>
      <c r="AQ15262">
        <v>199</v>
      </c>
      <c r="AR15262" t="s">
        <v>106</v>
      </c>
      <c r="AS15262" t="s">
        <v>1020</v>
      </c>
      <c r="AT15262" t="s">
        <v>1064</v>
      </c>
      <c r="AU15262" t="s">
        <v>1048</v>
      </c>
      <c r="AV15262" t="s">
        <v>1014</v>
      </c>
      <c r="AW15262" t="s">
        <v>1010</v>
      </c>
      <c r="AX15262" t="s">
        <v>1050</v>
      </c>
      <c r="AY15262" t="s">
        <v>1021</v>
      </c>
      <c r="AZ15262" t="s">
        <v>1014</v>
      </c>
    </row>
    <row r="15263" spans="1:52" x14ac:dyDescent="0.35">
      <c r="A15263" t="s">
        <v>14</v>
      </c>
      <c r="B15263" t="s">
        <v>1165</v>
      </c>
      <c r="C15263">
        <v>52</v>
      </c>
      <c r="D15263" t="s">
        <v>895</v>
      </c>
      <c r="E15263" t="s">
        <v>1011</v>
      </c>
      <c r="F15263" t="s">
        <v>932</v>
      </c>
      <c r="G15263" t="s">
        <v>527</v>
      </c>
      <c r="H15263" t="s">
        <v>1058</v>
      </c>
      <c r="I15263" t="s">
        <v>1011</v>
      </c>
      <c r="J15263" t="s">
        <v>949</v>
      </c>
      <c r="K15263" t="s">
        <v>273</v>
      </c>
      <c r="L15263" t="s">
        <v>140</v>
      </c>
      <c r="M15263">
        <v>52</v>
      </c>
      <c r="N15263" t="s">
        <v>905</v>
      </c>
      <c r="O15263" t="s">
        <v>117</v>
      </c>
      <c r="P15263" t="s">
        <v>733</v>
      </c>
      <c r="Q15263" t="s">
        <v>140</v>
      </c>
      <c r="R15263" t="s">
        <v>1017</v>
      </c>
      <c r="S15263" t="s">
        <v>140</v>
      </c>
      <c r="T15263" t="s">
        <v>1019</v>
      </c>
      <c r="U15263" t="s">
        <v>1019</v>
      </c>
      <c r="V15263" t="s">
        <v>140</v>
      </c>
      <c r="W15263">
        <v>52</v>
      </c>
      <c r="X15263" t="s">
        <v>969</v>
      </c>
      <c r="Y15263" t="s">
        <v>971</v>
      </c>
      <c r="Z15263" t="s">
        <v>1019</v>
      </c>
      <c r="AA15263" t="s">
        <v>1054</v>
      </c>
      <c r="AB15263" t="s">
        <v>548</v>
      </c>
      <c r="AC15263" t="s">
        <v>1019</v>
      </c>
      <c r="AD15263" t="s">
        <v>1019</v>
      </c>
      <c r="AE15263" t="s">
        <v>140</v>
      </c>
      <c r="AF15263" t="s">
        <v>1019</v>
      </c>
      <c r="AG15263">
        <v>52</v>
      </c>
      <c r="AH15263" t="s">
        <v>904</v>
      </c>
      <c r="AI15263" t="s">
        <v>1063</v>
      </c>
      <c r="AJ15263" t="s">
        <v>140</v>
      </c>
      <c r="AK15263" t="s">
        <v>1017</v>
      </c>
      <c r="AL15263" t="s">
        <v>1019</v>
      </c>
      <c r="AM15263" t="s">
        <v>140</v>
      </c>
      <c r="AN15263" t="s">
        <v>140</v>
      </c>
      <c r="AO15263" t="s">
        <v>1098</v>
      </c>
      <c r="AP15263" t="s">
        <v>140</v>
      </c>
      <c r="AQ15263">
        <v>52</v>
      </c>
      <c r="AR15263" t="s">
        <v>960</v>
      </c>
      <c r="AS15263" t="s">
        <v>140</v>
      </c>
      <c r="AT15263" t="s">
        <v>1043</v>
      </c>
      <c r="AU15263" t="s">
        <v>1019</v>
      </c>
      <c r="AV15263" t="s">
        <v>1063</v>
      </c>
      <c r="AW15263" t="s">
        <v>915</v>
      </c>
      <c r="AX15263" t="s">
        <v>1019</v>
      </c>
      <c r="AY15263" t="s">
        <v>140</v>
      </c>
      <c r="AZ15263" t="s">
        <v>140</v>
      </c>
    </row>
    <row r="15264" spans="1:52" x14ac:dyDescent="0.35">
      <c r="A15264" t="s">
        <v>14</v>
      </c>
      <c r="B15264" t="s">
        <v>1166</v>
      </c>
      <c r="C15264">
        <v>151</v>
      </c>
      <c r="D15264" t="s">
        <v>350</v>
      </c>
      <c r="E15264" t="s">
        <v>664</v>
      </c>
      <c r="F15264" t="s">
        <v>755</v>
      </c>
      <c r="G15264" t="s">
        <v>991</v>
      </c>
      <c r="H15264" t="s">
        <v>1023</v>
      </c>
      <c r="I15264" t="s">
        <v>949</v>
      </c>
      <c r="J15264" t="s">
        <v>1011</v>
      </c>
      <c r="K15264" t="s">
        <v>293</v>
      </c>
      <c r="L15264" t="s">
        <v>1073</v>
      </c>
      <c r="M15264">
        <v>151</v>
      </c>
      <c r="N15264" t="s">
        <v>520</v>
      </c>
      <c r="O15264" t="s">
        <v>125</v>
      </c>
      <c r="P15264" t="s">
        <v>1062</v>
      </c>
      <c r="Q15264" t="s">
        <v>954</v>
      </c>
      <c r="R15264" t="s">
        <v>140</v>
      </c>
      <c r="S15264" t="s">
        <v>140</v>
      </c>
      <c r="T15264" t="s">
        <v>1017</v>
      </c>
      <c r="U15264" t="s">
        <v>140</v>
      </c>
      <c r="V15264" t="s">
        <v>1014</v>
      </c>
      <c r="W15264">
        <v>151</v>
      </c>
      <c r="X15264" t="s">
        <v>872</v>
      </c>
      <c r="Y15264" t="s">
        <v>949</v>
      </c>
      <c r="Z15264" t="s">
        <v>769</v>
      </c>
      <c r="AA15264" t="s">
        <v>971</v>
      </c>
      <c r="AB15264" t="s">
        <v>1011</v>
      </c>
      <c r="AC15264" t="s">
        <v>1014</v>
      </c>
      <c r="AD15264" t="s">
        <v>1018</v>
      </c>
      <c r="AE15264" t="s">
        <v>1014</v>
      </c>
      <c r="AF15264" t="s">
        <v>140</v>
      </c>
      <c r="AG15264">
        <v>151</v>
      </c>
      <c r="AH15264" t="s">
        <v>100</v>
      </c>
      <c r="AI15264" t="s">
        <v>515</v>
      </c>
      <c r="AJ15264" t="s">
        <v>1054</v>
      </c>
      <c r="AK15264" t="s">
        <v>140</v>
      </c>
      <c r="AL15264" t="s">
        <v>140</v>
      </c>
      <c r="AM15264" t="s">
        <v>140</v>
      </c>
      <c r="AN15264" t="s">
        <v>1014</v>
      </c>
      <c r="AO15264" t="s">
        <v>1011</v>
      </c>
      <c r="AP15264" t="s">
        <v>140</v>
      </c>
      <c r="AQ15264">
        <v>151</v>
      </c>
      <c r="AR15264" t="s">
        <v>638</v>
      </c>
      <c r="AS15264" t="s">
        <v>1017</v>
      </c>
      <c r="AT15264" t="s">
        <v>769</v>
      </c>
      <c r="AU15264" t="s">
        <v>1073</v>
      </c>
      <c r="AV15264" t="s">
        <v>1050</v>
      </c>
      <c r="AW15264" t="s">
        <v>140</v>
      </c>
      <c r="AX15264" t="s">
        <v>1020</v>
      </c>
      <c r="AY15264" t="s">
        <v>1014</v>
      </c>
      <c r="AZ15264" t="s">
        <v>140</v>
      </c>
    </row>
    <row r="15265" spans="1:52" x14ac:dyDescent="0.35">
      <c r="A15265" t="s">
        <v>15</v>
      </c>
      <c r="B15265" t="s">
        <v>1165</v>
      </c>
      <c r="C15265">
        <v>90</v>
      </c>
      <c r="D15265" t="s">
        <v>742</v>
      </c>
      <c r="E15265" t="s">
        <v>1043</v>
      </c>
      <c r="F15265" t="s">
        <v>788</v>
      </c>
      <c r="G15265" t="s">
        <v>91</v>
      </c>
      <c r="H15265" t="s">
        <v>1017</v>
      </c>
      <c r="I15265" t="s">
        <v>1016</v>
      </c>
      <c r="J15265" t="s">
        <v>1098</v>
      </c>
      <c r="K15265" t="s">
        <v>1071</v>
      </c>
      <c r="L15265" t="s">
        <v>1017</v>
      </c>
      <c r="M15265">
        <v>90</v>
      </c>
      <c r="N15265" t="s">
        <v>811</v>
      </c>
      <c r="O15265" t="s">
        <v>939</v>
      </c>
      <c r="P15265" t="s">
        <v>1004</v>
      </c>
      <c r="Q15265" t="s">
        <v>950</v>
      </c>
      <c r="R15265" t="s">
        <v>1014</v>
      </c>
      <c r="S15265" t="s">
        <v>140</v>
      </c>
      <c r="T15265" t="s">
        <v>140</v>
      </c>
      <c r="U15265" t="s">
        <v>140</v>
      </c>
      <c r="V15265" t="s">
        <v>1016</v>
      </c>
      <c r="W15265">
        <v>90</v>
      </c>
      <c r="X15265" t="s">
        <v>776</v>
      </c>
      <c r="Y15265" t="s">
        <v>1057</v>
      </c>
      <c r="Z15265" t="s">
        <v>775</v>
      </c>
      <c r="AA15265" t="s">
        <v>903</v>
      </c>
      <c r="AB15265" t="s">
        <v>1017</v>
      </c>
      <c r="AC15265" t="s">
        <v>1016</v>
      </c>
      <c r="AD15265" t="s">
        <v>1058</v>
      </c>
      <c r="AE15265" t="s">
        <v>1016</v>
      </c>
      <c r="AF15265" t="s">
        <v>1010</v>
      </c>
      <c r="AG15265">
        <v>90</v>
      </c>
      <c r="AH15265" t="s">
        <v>1198</v>
      </c>
      <c r="AI15265" t="s">
        <v>1010</v>
      </c>
      <c r="AJ15265" t="s">
        <v>1022</v>
      </c>
      <c r="AK15265" t="s">
        <v>140</v>
      </c>
      <c r="AL15265" t="s">
        <v>140</v>
      </c>
      <c r="AM15265" t="s">
        <v>1016</v>
      </c>
      <c r="AN15265" t="s">
        <v>140</v>
      </c>
      <c r="AO15265" t="s">
        <v>1051</v>
      </c>
      <c r="AP15265" t="s">
        <v>140</v>
      </c>
      <c r="AQ15265">
        <v>90</v>
      </c>
      <c r="AR15265" t="s">
        <v>1075</v>
      </c>
      <c r="AS15265" t="s">
        <v>140</v>
      </c>
      <c r="AT15265" t="s">
        <v>954</v>
      </c>
      <c r="AU15265" t="s">
        <v>939</v>
      </c>
      <c r="AV15265" t="s">
        <v>1019</v>
      </c>
      <c r="AW15265" t="s">
        <v>140</v>
      </c>
      <c r="AX15265" t="s">
        <v>1010</v>
      </c>
      <c r="AY15265" t="s">
        <v>1051</v>
      </c>
      <c r="AZ15265" t="s">
        <v>140</v>
      </c>
    </row>
    <row r="15266" spans="1:52" x14ac:dyDescent="0.35">
      <c r="A15266" t="s">
        <v>15</v>
      </c>
      <c r="B15266" t="s">
        <v>1166</v>
      </c>
      <c r="C15266">
        <v>116</v>
      </c>
      <c r="D15266" t="s">
        <v>368</v>
      </c>
      <c r="E15266" t="s">
        <v>1047</v>
      </c>
      <c r="F15266" t="s">
        <v>458</v>
      </c>
      <c r="G15266" t="s">
        <v>1003</v>
      </c>
      <c r="H15266" t="s">
        <v>1004</v>
      </c>
      <c r="I15266" t="s">
        <v>919</v>
      </c>
      <c r="J15266" t="s">
        <v>1063</v>
      </c>
      <c r="K15266" t="s">
        <v>528</v>
      </c>
      <c r="L15266" t="s">
        <v>140</v>
      </c>
      <c r="M15266">
        <v>116</v>
      </c>
      <c r="N15266" t="s">
        <v>1155</v>
      </c>
      <c r="O15266" t="s">
        <v>903</v>
      </c>
      <c r="P15266" t="s">
        <v>458</v>
      </c>
      <c r="Q15266" t="s">
        <v>1048</v>
      </c>
      <c r="R15266" t="s">
        <v>1063</v>
      </c>
      <c r="S15266" t="s">
        <v>140</v>
      </c>
      <c r="T15266" t="s">
        <v>1013</v>
      </c>
      <c r="U15266" t="s">
        <v>140</v>
      </c>
      <c r="V15266" t="s">
        <v>140</v>
      </c>
      <c r="W15266">
        <v>116</v>
      </c>
      <c r="X15266" t="s">
        <v>976</v>
      </c>
      <c r="Y15266" t="s">
        <v>1055</v>
      </c>
      <c r="Z15266" t="s">
        <v>394</v>
      </c>
      <c r="AA15266" t="s">
        <v>1009</v>
      </c>
      <c r="AB15266" t="s">
        <v>869</v>
      </c>
      <c r="AC15266" t="s">
        <v>1063</v>
      </c>
      <c r="AD15266" t="s">
        <v>838</v>
      </c>
      <c r="AE15266" t="s">
        <v>1063</v>
      </c>
      <c r="AF15266" t="s">
        <v>1055</v>
      </c>
      <c r="AG15266">
        <v>116</v>
      </c>
      <c r="AH15266" t="s">
        <v>1111</v>
      </c>
      <c r="AI15266" t="s">
        <v>1055</v>
      </c>
      <c r="AJ15266" t="s">
        <v>1017</v>
      </c>
      <c r="AK15266" t="s">
        <v>775</v>
      </c>
      <c r="AL15266" t="s">
        <v>1008</v>
      </c>
      <c r="AM15266" t="s">
        <v>140</v>
      </c>
      <c r="AN15266" t="s">
        <v>140</v>
      </c>
      <c r="AO15266" t="s">
        <v>1063</v>
      </c>
      <c r="AP15266" t="s">
        <v>1063</v>
      </c>
      <c r="AQ15266">
        <v>116</v>
      </c>
      <c r="AR15266" t="s">
        <v>780</v>
      </c>
      <c r="AS15266" t="s">
        <v>954</v>
      </c>
      <c r="AT15266" t="s">
        <v>1065</v>
      </c>
      <c r="AU15266" t="s">
        <v>954</v>
      </c>
      <c r="AV15266" t="s">
        <v>1054</v>
      </c>
      <c r="AW15266" t="s">
        <v>1063</v>
      </c>
      <c r="AX15266" t="s">
        <v>996</v>
      </c>
      <c r="AY15266" t="s">
        <v>1058</v>
      </c>
      <c r="AZ15266" t="s">
        <v>1063</v>
      </c>
    </row>
    <row r="15267" spans="1:52" x14ac:dyDescent="0.35">
      <c r="A15267" t="s">
        <v>16</v>
      </c>
      <c r="B15267" t="s">
        <v>1165</v>
      </c>
      <c r="C15267">
        <v>96</v>
      </c>
      <c r="D15267" t="s">
        <v>342</v>
      </c>
      <c r="E15267" t="s">
        <v>875</v>
      </c>
      <c r="F15267" t="s">
        <v>131</v>
      </c>
      <c r="G15267" t="s">
        <v>1076</v>
      </c>
      <c r="H15267" t="s">
        <v>1052</v>
      </c>
      <c r="I15267" t="s">
        <v>1013</v>
      </c>
      <c r="J15267" t="s">
        <v>1073</v>
      </c>
      <c r="K15267" t="s">
        <v>641</v>
      </c>
      <c r="L15267" t="s">
        <v>89</v>
      </c>
      <c r="M15267">
        <v>96</v>
      </c>
      <c r="N15267" t="s">
        <v>768</v>
      </c>
      <c r="O15267" t="s">
        <v>140</v>
      </c>
      <c r="P15267" t="s">
        <v>1054</v>
      </c>
      <c r="Q15267" t="s">
        <v>660</v>
      </c>
      <c r="R15267" t="s">
        <v>140</v>
      </c>
      <c r="S15267" t="s">
        <v>1054</v>
      </c>
      <c r="T15267" t="s">
        <v>140</v>
      </c>
      <c r="U15267" t="s">
        <v>140</v>
      </c>
      <c r="V15267" t="s">
        <v>140</v>
      </c>
      <c r="W15267">
        <v>96</v>
      </c>
      <c r="X15267" t="s">
        <v>96</v>
      </c>
      <c r="Y15267" t="s">
        <v>1013</v>
      </c>
      <c r="Z15267" t="s">
        <v>939</v>
      </c>
      <c r="AA15267" t="s">
        <v>1043</v>
      </c>
      <c r="AB15267" t="s">
        <v>1062</v>
      </c>
      <c r="AC15267" t="s">
        <v>140</v>
      </c>
      <c r="AD15267" t="s">
        <v>140</v>
      </c>
      <c r="AE15267" t="s">
        <v>1054</v>
      </c>
      <c r="AF15267" t="s">
        <v>140</v>
      </c>
      <c r="AG15267">
        <v>96</v>
      </c>
      <c r="AH15267" t="s">
        <v>904</v>
      </c>
      <c r="AI15267" t="s">
        <v>1012</v>
      </c>
      <c r="AJ15267" t="s">
        <v>1054</v>
      </c>
      <c r="AK15267" t="s">
        <v>1014</v>
      </c>
      <c r="AL15267" t="s">
        <v>1019</v>
      </c>
      <c r="AM15267" t="s">
        <v>140</v>
      </c>
      <c r="AN15267" t="s">
        <v>140</v>
      </c>
      <c r="AO15267" t="s">
        <v>1019</v>
      </c>
      <c r="AP15267" t="s">
        <v>140</v>
      </c>
      <c r="AQ15267">
        <v>96</v>
      </c>
      <c r="AR15267" t="s">
        <v>998</v>
      </c>
      <c r="AS15267" t="s">
        <v>1066</v>
      </c>
      <c r="AT15267" t="s">
        <v>1060</v>
      </c>
      <c r="AU15267" t="s">
        <v>1063</v>
      </c>
      <c r="AV15267" t="s">
        <v>949</v>
      </c>
      <c r="AW15267" t="s">
        <v>140</v>
      </c>
      <c r="AX15267" t="s">
        <v>140</v>
      </c>
      <c r="AY15267" t="s">
        <v>140</v>
      </c>
      <c r="AZ15267" t="s">
        <v>1043</v>
      </c>
    </row>
    <row r="15268" spans="1:52" x14ac:dyDescent="0.35">
      <c r="A15268" t="s">
        <v>16</v>
      </c>
      <c r="B15268" t="s">
        <v>1166</v>
      </c>
      <c r="C15268">
        <v>110</v>
      </c>
      <c r="D15268" t="s">
        <v>509</v>
      </c>
      <c r="E15268" t="s">
        <v>501</v>
      </c>
      <c r="F15268" t="s">
        <v>1067</v>
      </c>
      <c r="G15268" t="s">
        <v>1065</v>
      </c>
      <c r="H15268" t="s">
        <v>1055</v>
      </c>
      <c r="I15268" t="s">
        <v>1060</v>
      </c>
      <c r="J15268" t="s">
        <v>1016</v>
      </c>
      <c r="K15268" t="s">
        <v>911</v>
      </c>
      <c r="L15268" t="s">
        <v>1013</v>
      </c>
      <c r="M15268">
        <v>110</v>
      </c>
      <c r="N15268" t="s">
        <v>992</v>
      </c>
      <c r="O15268" t="s">
        <v>1072</v>
      </c>
      <c r="P15268" t="s">
        <v>1047</v>
      </c>
      <c r="Q15268" t="s">
        <v>1021</v>
      </c>
      <c r="R15268" t="s">
        <v>140</v>
      </c>
      <c r="S15268" t="s">
        <v>140</v>
      </c>
      <c r="T15268" t="s">
        <v>775</v>
      </c>
      <c r="U15268" t="s">
        <v>140</v>
      </c>
      <c r="V15268" t="s">
        <v>140</v>
      </c>
      <c r="W15268">
        <v>110</v>
      </c>
      <c r="X15268" t="s">
        <v>114</v>
      </c>
      <c r="Y15268" t="s">
        <v>1043</v>
      </c>
      <c r="Z15268" t="s">
        <v>775</v>
      </c>
      <c r="AA15268" t="s">
        <v>1018</v>
      </c>
      <c r="AB15268" t="s">
        <v>1017</v>
      </c>
      <c r="AC15268" t="s">
        <v>1013</v>
      </c>
      <c r="AD15268" t="s">
        <v>1068</v>
      </c>
      <c r="AE15268" t="s">
        <v>140</v>
      </c>
      <c r="AF15268" t="s">
        <v>140</v>
      </c>
      <c r="AG15268">
        <v>110</v>
      </c>
      <c r="AH15268" t="s">
        <v>997</v>
      </c>
      <c r="AI15268" t="s">
        <v>140</v>
      </c>
      <c r="AJ15268" t="s">
        <v>1021</v>
      </c>
      <c r="AK15268" t="s">
        <v>775</v>
      </c>
      <c r="AL15268" t="s">
        <v>140</v>
      </c>
      <c r="AM15268" t="s">
        <v>140</v>
      </c>
      <c r="AN15268" t="s">
        <v>775</v>
      </c>
      <c r="AO15268" t="s">
        <v>775</v>
      </c>
      <c r="AP15268" t="s">
        <v>140</v>
      </c>
      <c r="AQ15268">
        <v>110</v>
      </c>
      <c r="AR15268" t="s">
        <v>110</v>
      </c>
      <c r="AS15268" t="s">
        <v>940</v>
      </c>
      <c r="AT15268" t="s">
        <v>140</v>
      </c>
      <c r="AU15268" t="s">
        <v>1017</v>
      </c>
      <c r="AV15268" t="s">
        <v>1043</v>
      </c>
      <c r="AW15268" t="s">
        <v>140</v>
      </c>
      <c r="AX15268" t="s">
        <v>1017</v>
      </c>
      <c r="AY15268" t="s">
        <v>140</v>
      </c>
      <c r="AZ15268" t="s">
        <v>140</v>
      </c>
    </row>
    <row r="15269" spans="1:52" x14ac:dyDescent="0.35">
      <c r="A15269" t="s">
        <v>17</v>
      </c>
      <c r="B15269" t="s">
        <v>1165</v>
      </c>
      <c r="C15269">
        <v>109</v>
      </c>
      <c r="D15269" t="s">
        <v>508</v>
      </c>
      <c r="E15269" t="s">
        <v>527</v>
      </c>
      <c r="F15269" t="s">
        <v>801</v>
      </c>
      <c r="G15269" t="s">
        <v>953</v>
      </c>
      <c r="H15269" t="s">
        <v>769</v>
      </c>
      <c r="I15269" t="s">
        <v>1018</v>
      </c>
      <c r="J15269" t="s">
        <v>949</v>
      </c>
      <c r="K15269" t="s">
        <v>1071</v>
      </c>
      <c r="L15269" t="s">
        <v>1014</v>
      </c>
      <c r="M15269">
        <v>109</v>
      </c>
      <c r="N15269" t="s">
        <v>898</v>
      </c>
      <c r="O15269" t="s">
        <v>1020</v>
      </c>
      <c r="P15269" t="s">
        <v>1046</v>
      </c>
      <c r="Q15269" t="s">
        <v>1073</v>
      </c>
      <c r="R15269" t="s">
        <v>1012</v>
      </c>
      <c r="S15269" t="s">
        <v>1046</v>
      </c>
      <c r="T15269" t="s">
        <v>1011</v>
      </c>
      <c r="U15269" t="s">
        <v>140</v>
      </c>
      <c r="V15269" t="s">
        <v>140</v>
      </c>
      <c r="W15269">
        <v>109</v>
      </c>
      <c r="X15269" t="s">
        <v>1099</v>
      </c>
      <c r="Y15269" t="s">
        <v>1021</v>
      </c>
      <c r="Z15269" t="s">
        <v>1043</v>
      </c>
      <c r="AA15269" t="s">
        <v>838</v>
      </c>
      <c r="AB15269" t="s">
        <v>1063</v>
      </c>
      <c r="AC15269" t="s">
        <v>140</v>
      </c>
      <c r="AD15269" t="s">
        <v>1050</v>
      </c>
      <c r="AE15269" t="s">
        <v>140</v>
      </c>
      <c r="AF15269" t="s">
        <v>140</v>
      </c>
      <c r="AG15269">
        <v>109</v>
      </c>
      <c r="AH15269" t="s">
        <v>1109</v>
      </c>
      <c r="AI15269" t="s">
        <v>1098</v>
      </c>
      <c r="AJ15269" t="s">
        <v>140</v>
      </c>
      <c r="AK15269" t="s">
        <v>1013</v>
      </c>
      <c r="AL15269" t="s">
        <v>140</v>
      </c>
      <c r="AM15269" t="s">
        <v>140</v>
      </c>
      <c r="AN15269" t="s">
        <v>1063</v>
      </c>
      <c r="AO15269" t="s">
        <v>1011</v>
      </c>
      <c r="AP15269" t="s">
        <v>140</v>
      </c>
      <c r="AQ15269">
        <v>109</v>
      </c>
      <c r="AR15269" t="s">
        <v>110</v>
      </c>
      <c r="AS15269" t="s">
        <v>140</v>
      </c>
      <c r="AT15269" t="s">
        <v>1019</v>
      </c>
      <c r="AU15269" t="s">
        <v>1020</v>
      </c>
      <c r="AV15269" t="s">
        <v>949</v>
      </c>
      <c r="AW15269" t="s">
        <v>140</v>
      </c>
      <c r="AX15269" t="s">
        <v>1043</v>
      </c>
      <c r="AY15269" t="s">
        <v>140</v>
      </c>
      <c r="AZ15269" t="s">
        <v>140</v>
      </c>
    </row>
    <row r="15270" spans="1:52" x14ac:dyDescent="0.35">
      <c r="A15270" t="s">
        <v>17</v>
      </c>
      <c r="B15270" t="s">
        <v>1166</v>
      </c>
      <c r="C15270">
        <v>94</v>
      </c>
      <c r="D15270" t="s">
        <v>435</v>
      </c>
      <c r="E15270" t="s">
        <v>1052</v>
      </c>
      <c r="F15270" t="s">
        <v>999</v>
      </c>
      <c r="G15270" t="s">
        <v>1049</v>
      </c>
      <c r="H15270" t="s">
        <v>869</v>
      </c>
      <c r="I15270" t="s">
        <v>996</v>
      </c>
      <c r="J15270" t="s">
        <v>1004</v>
      </c>
      <c r="K15270" t="s">
        <v>543</v>
      </c>
      <c r="L15270" t="s">
        <v>140</v>
      </c>
      <c r="M15270">
        <v>94</v>
      </c>
      <c r="N15270" t="s">
        <v>670</v>
      </c>
      <c r="O15270" t="s">
        <v>1102</v>
      </c>
      <c r="P15270" t="s">
        <v>345</v>
      </c>
      <c r="Q15270" t="s">
        <v>1054</v>
      </c>
      <c r="R15270" t="s">
        <v>1014</v>
      </c>
      <c r="S15270" t="s">
        <v>1054</v>
      </c>
      <c r="T15270" t="s">
        <v>1054</v>
      </c>
      <c r="U15270" t="s">
        <v>140</v>
      </c>
      <c r="V15270" t="s">
        <v>140</v>
      </c>
      <c r="W15270">
        <v>94</v>
      </c>
      <c r="X15270" t="s">
        <v>420</v>
      </c>
      <c r="Y15270" t="s">
        <v>140</v>
      </c>
      <c r="Z15270" t="s">
        <v>1050</v>
      </c>
      <c r="AA15270" t="s">
        <v>99</v>
      </c>
      <c r="AB15270" t="s">
        <v>1011</v>
      </c>
      <c r="AC15270" t="s">
        <v>140</v>
      </c>
      <c r="AD15270" t="s">
        <v>574</v>
      </c>
      <c r="AE15270" t="s">
        <v>1054</v>
      </c>
      <c r="AF15270" t="s">
        <v>140</v>
      </c>
      <c r="AG15270">
        <v>94</v>
      </c>
      <c r="AH15270" t="s">
        <v>787</v>
      </c>
      <c r="AI15270" t="s">
        <v>1054</v>
      </c>
      <c r="AJ15270" t="s">
        <v>140</v>
      </c>
      <c r="AK15270" t="s">
        <v>1054</v>
      </c>
      <c r="AL15270" t="s">
        <v>1054</v>
      </c>
      <c r="AM15270" t="s">
        <v>140</v>
      </c>
      <c r="AN15270" t="s">
        <v>140</v>
      </c>
      <c r="AO15270" t="s">
        <v>733</v>
      </c>
      <c r="AP15270" t="s">
        <v>140</v>
      </c>
      <c r="AQ15270">
        <v>94</v>
      </c>
      <c r="AR15270" t="s">
        <v>128</v>
      </c>
      <c r="AS15270" t="s">
        <v>140</v>
      </c>
      <c r="AT15270" t="s">
        <v>1050</v>
      </c>
      <c r="AU15270" t="s">
        <v>1061</v>
      </c>
      <c r="AV15270" t="s">
        <v>1011</v>
      </c>
      <c r="AW15270" t="s">
        <v>140</v>
      </c>
      <c r="AX15270" t="s">
        <v>1050</v>
      </c>
      <c r="AY15270" t="s">
        <v>1017</v>
      </c>
      <c r="AZ15270" t="s">
        <v>1054</v>
      </c>
    </row>
    <row r="15271" spans="1:52" x14ac:dyDescent="0.35">
      <c r="A15271" t="s">
        <v>18</v>
      </c>
      <c r="B15271" t="s">
        <v>1165</v>
      </c>
      <c r="C15271">
        <v>14</v>
      </c>
      <c r="D15271" t="s">
        <v>509</v>
      </c>
      <c r="E15271" t="s">
        <v>140</v>
      </c>
      <c r="F15271" t="s">
        <v>942</v>
      </c>
      <c r="G15271" t="s">
        <v>140</v>
      </c>
      <c r="H15271" t="s">
        <v>140</v>
      </c>
      <c r="I15271" t="s">
        <v>140</v>
      </c>
      <c r="J15271" t="s">
        <v>140</v>
      </c>
      <c r="K15271" t="s">
        <v>603</v>
      </c>
      <c r="L15271" t="s">
        <v>345</v>
      </c>
      <c r="M15271">
        <v>14</v>
      </c>
      <c r="N15271" t="s">
        <v>177</v>
      </c>
      <c r="O15271" t="s">
        <v>140</v>
      </c>
      <c r="P15271" t="s">
        <v>140</v>
      </c>
      <c r="Q15271" t="s">
        <v>140</v>
      </c>
      <c r="R15271" t="s">
        <v>140</v>
      </c>
      <c r="S15271" t="s">
        <v>140</v>
      </c>
      <c r="T15271" t="s">
        <v>140</v>
      </c>
      <c r="U15271" t="s">
        <v>140</v>
      </c>
      <c r="V15271" t="s">
        <v>140</v>
      </c>
      <c r="W15271">
        <v>14</v>
      </c>
      <c r="X15271" t="s">
        <v>355</v>
      </c>
      <c r="Y15271" t="s">
        <v>140</v>
      </c>
      <c r="Z15271" t="s">
        <v>140</v>
      </c>
      <c r="AA15271" t="s">
        <v>837</v>
      </c>
      <c r="AB15271" t="s">
        <v>971</v>
      </c>
      <c r="AC15271" t="s">
        <v>942</v>
      </c>
      <c r="AD15271" t="s">
        <v>140</v>
      </c>
      <c r="AE15271" t="s">
        <v>140</v>
      </c>
      <c r="AF15271" t="s">
        <v>140</v>
      </c>
      <c r="AG15271">
        <v>14</v>
      </c>
      <c r="AH15271" t="s">
        <v>177</v>
      </c>
      <c r="AI15271" t="s">
        <v>140</v>
      </c>
      <c r="AJ15271" t="s">
        <v>140</v>
      </c>
      <c r="AK15271" t="s">
        <v>140</v>
      </c>
      <c r="AL15271" t="s">
        <v>140</v>
      </c>
      <c r="AM15271" t="s">
        <v>140</v>
      </c>
      <c r="AN15271" t="s">
        <v>140</v>
      </c>
      <c r="AO15271" t="s">
        <v>140</v>
      </c>
      <c r="AP15271" t="s">
        <v>140</v>
      </c>
      <c r="AQ15271">
        <v>14</v>
      </c>
      <c r="AR15271" t="s">
        <v>177</v>
      </c>
      <c r="AS15271" t="s">
        <v>140</v>
      </c>
      <c r="AT15271" t="s">
        <v>140</v>
      </c>
      <c r="AU15271" t="s">
        <v>140</v>
      </c>
      <c r="AV15271" t="s">
        <v>140</v>
      </c>
      <c r="AW15271" t="s">
        <v>140</v>
      </c>
      <c r="AX15271" t="s">
        <v>140</v>
      </c>
      <c r="AY15271" t="s">
        <v>140</v>
      </c>
      <c r="AZ15271" t="s">
        <v>140</v>
      </c>
    </row>
    <row r="15272" spans="1:52" x14ac:dyDescent="0.35">
      <c r="A15272" t="s">
        <v>18</v>
      </c>
      <c r="B15272" t="s">
        <v>1166</v>
      </c>
      <c r="C15272">
        <v>191</v>
      </c>
      <c r="D15272" t="s">
        <v>691</v>
      </c>
      <c r="E15272" t="s">
        <v>660</v>
      </c>
      <c r="F15272" t="s">
        <v>286</v>
      </c>
      <c r="G15272" t="s">
        <v>788</v>
      </c>
      <c r="H15272" t="s">
        <v>664</v>
      </c>
      <c r="I15272" t="s">
        <v>1066</v>
      </c>
      <c r="J15272" t="s">
        <v>1063</v>
      </c>
      <c r="K15272" t="s">
        <v>401</v>
      </c>
      <c r="L15272" t="s">
        <v>1011</v>
      </c>
      <c r="M15272">
        <v>191</v>
      </c>
      <c r="N15272" t="s">
        <v>776</v>
      </c>
      <c r="O15272" t="s">
        <v>1045</v>
      </c>
      <c r="P15272" t="s">
        <v>1018</v>
      </c>
      <c r="Q15272" t="s">
        <v>1068</v>
      </c>
      <c r="R15272" t="s">
        <v>1014</v>
      </c>
      <c r="S15272" t="s">
        <v>775</v>
      </c>
      <c r="T15272" t="s">
        <v>949</v>
      </c>
      <c r="U15272" t="s">
        <v>140</v>
      </c>
      <c r="V15272" t="s">
        <v>1016</v>
      </c>
      <c r="W15272">
        <v>191</v>
      </c>
      <c r="X15272" t="s">
        <v>163</v>
      </c>
      <c r="Y15272" t="s">
        <v>939</v>
      </c>
      <c r="Z15272" t="s">
        <v>1052</v>
      </c>
      <c r="AA15272" t="s">
        <v>1073</v>
      </c>
      <c r="AB15272" t="s">
        <v>1021</v>
      </c>
      <c r="AC15272" t="s">
        <v>1012</v>
      </c>
      <c r="AD15272" t="s">
        <v>527</v>
      </c>
      <c r="AE15272" t="s">
        <v>1016</v>
      </c>
      <c r="AF15272" t="s">
        <v>140</v>
      </c>
      <c r="AG15272">
        <v>191</v>
      </c>
      <c r="AH15272" t="s">
        <v>997</v>
      </c>
      <c r="AI15272" t="s">
        <v>775</v>
      </c>
      <c r="AJ15272" t="s">
        <v>1014</v>
      </c>
      <c r="AK15272" t="s">
        <v>140</v>
      </c>
      <c r="AL15272" t="s">
        <v>1008</v>
      </c>
      <c r="AM15272" t="s">
        <v>140</v>
      </c>
      <c r="AN15272" t="s">
        <v>1019</v>
      </c>
      <c r="AO15272" t="s">
        <v>1021</v>
      </c>
      <c r="AP15272" t="s">
        <v>140</v>
      </c>
      <c r="AQ15272">
        <v>191</v>
      </c>
      <c r="AR15272" t="s">
        <v>112</v>
      </c>
      <c r="AS15272" t="s">
        <v>949</v>
      </c>
      <c r="AT15272" t="s">
        <v>1023</v>
      </c>
      <c r="AU15272" t="s">
        <v>1073</v>
      </c>
      <c r="AV15272" t="s">
        <v>1014</v>
      </c>
      <c r="AW15272" t="s">
        <v>140</v>
      </c>
      <c r="AX15272" t="s">
        <v>1066</v>
      </c>
      <c r="AY15272" t="s">
        <v>1009</v>
      </c>
      <c r="AZ15272" t="s">
        <v>140</v>
      </c>
    </row>
    <row r="15273" spans="1:52" x14ac:dyDescent="0.35">
      <c r="A15273" t="s">
        <v>19</v>
      </c>
      <c r="B15273" t="s">
        <v>1165</v>
      </c>
      <c r="C15273">
        <v>66</v>
      </c>
      <c r="D15273" t="s">
        <v>610</v>
      </c>
      <c r="E15273" t="s">
        <v>1054</v>
      </c>
      <c r="F15273" t="s">
        <v>131</v>
      </c>
      <c r="G15273" t="s">
        <v>422</v>
      </c>
      <c r="H15273" t="s">
        <v>1007</v>
      </c>
      <c r="I15273" t="s">
        <v>775</v>
      </c>
      <c r="J15273" t="s">
        <v>919</v>
      </c>
      <c r="K15273" t="s">
        <v>399</v>
      </c>
      <c r="L15273" t="s">
        <v>1010</v>
      </c>
      <c r="M15273">
        <v>66</v>
      </c>
      <c r="N15273" t="s">
        <v>892</v>
      </c>
      <c r="O15273" t="s">
        <v>527</v>
      </c>
      <c r="P15273" t="s">
        <v>954</v>
      </c>
      <c r="Q15273" t="s">
        <v>1009</v>
      </c>
      <c r="R15273" t="s">
        <v>140</v>
      </c>
      <c r="S15273" t="s">
        <v>1009</v>
      </c>
      <c r="T15273" t="s">
        <v>939</v>
      </c>
      <c r="U15273" t="s">
        <v>140</v>
      </c>
      <c r="V15273" t="s">
        <v>140</v>
      </c>
      <c r="W15273">
        <v>66</v>
      </c>
      <c r="X15273" t="s">
        <v>1158</v>
      </c>
      <c r="Y15273" t="s">
        <v>1057</v>
      </c>
      <c r="Z15273" t="s">
        <v>1004</v>
      </c>
      <c r="AA15273" t="s">
        <v>1098</v>
      </c>
      <c r="AB15273" t="s">
        <v>140</v>
      </c>
      <c r="AC15273" t="s">
        <v>140</v>
      </c>
      <c r="AD15273" t="s">
        <v>1058</v>
      </c>
      <c r="AE15273" t="s">
        <v>140</v>
      </c>
      <c r="AF15273" t="s">
        <v>140</v>
      </c>
      <c r="AG15273">
        <v>66</v>
      </c>
      <c r="AH15273" t="s">
        <v>870</v>
      </c>
      <c r="AI15273" t="s">
        <v>140</v>
      </c>
      <c r="AJ15273" t="s">
        <v>775</v>
      </c>
      <c r="AK15273" t="s">
        <v>140</v>
      </c>
      <c r="AL15273" t="s">
        <v>775</v>
      </c>
      <c r="AM15273" t="s">
        <v>140</v>
      </c>
      <c r="AN15273" t="s">
        <v>1009</v>
      </c>
      <c r="AO15273" t="s">
        <v>1017</v>
      </c>
      <c r="AP15273" t="s">
        <v>140</v>
      </c>
      <c r="AQ15273">
        <v>66</v>
      </c>
      <c r="AR15273" t="s">
        <v>768</v>
      </c>
      <c r="AS15273" t="s">
        <v>1009</v>
      </c>
      <c r="AT15273" t="s">
        <v>1060</v>
      </c>
      <c r="AU15273" t="s">
        <v>1009</v>
      </c>
      <c r="AV15273" t="s">
        <v>140</v>
      </c>
      <c r="AW15273" t="s">
        <v>140</v>
      </c>
      <c r="AX15273" t="s">
        <v>1017</v>
      </c>
      <c r="AY15273" t="s">
        <v>140</v>
      </c>
      <c r="AZ15273" t="s">
        <v>949</v>
      </c>
    </row>
    <row r="15274" spans="1:52" x14ac:dyDescent="0.35">
      <c r="A15274" t="s">
        <v>19</v>
      </c>
      <c r="B15274" t="s">
        <v>1166</v>
      </c>
      <c r="C15274">
        <v>140</v>
      </c>
      <c r="D15274" t="s">
        <v>407</v>
      </c>
      <c r="E15274" t="s">
        <v>1050</v>
      </c>
      <c r="F15274" t="s">
        <v>89</v>
      </c>
      <c r="G15274" t="s">
        <v>1087</v>
      </c>
      <c r="H15274" t="s">
        <v>1058</v>
      </c>
      <c r="I15274" t="s">
        <v>1021</v>
      </c>
      <c r="J15274" t="s">
        <v>775</v>
      </c>
      <c r="K15274" t="s">
        <v>654</v>
      </c>
      <c r="L15274" t="s">
        <v>939</v>
      </c>
      <c r="M15274">
        <v>140</v>
      </c>
      <c r="N15274" t="s">
        <v>124</v>
      </c>
      <c r="O15274" t="s">
        <v>950</v>
      </c>
      <c r="P15274" t="s">
        <v>660</v>
      </c>
      <c r="Q15274" t="s">
        <v>1014</v>
      </c>
      <c r="R15274" t="s">
        <v>1010</v>
      </c>
      <c r="S15274" t="s">
        <v>140</v>
      </c>
      <c r="T15274" t="s">
        <v>775</v>
      </c>
      <c r="U15274" t="s">
        <v>140</v>
      </c>
      <c r="V15274" t="s">
        <v>140</v>
      </c>
      <c r="W15274">
        <v>140</v>
      </c>
      <c r="X15274" t="s">
        <v>876</v>
      </c>
      <c r="Y15274" t="s">
        <v>515</v>
      </c>
      <c r="Z15274" t="s">
        <v>1046</v>
      </c>
      <c r="AA15274" t="s">
        <v>1098</v>
      </c>
      <c r="AB15274" t="s">
        <v>1014</v>
      </c>
      <c r="AC15274" t="s">
        <v>1010</v>
      </c>
      <c r="AD15274" t="s">
        <v>1058</v>
      </c>
      <c r="AE15274" t="s">
        <v>1070</v>
      </c>
      <c r="AF15274" t="s">
        <v>140</v>
      </c>
      <c r="AG15274">
        <v>140</v>
      </c>
      <c r="AH15274" t="s">
        <v>933</v>
      </c>
      <c r="AI15274" t="s">
        <v>940</v>
      </c>
      <c r="AJ15274" t="s">
        <v>1010</v>
      </c>
      <c r="AK15274" t="s">
        <v>1017</v>
      </c>
      <c r="AL15274" t="s">
        <v>140</v>
      </c>
      <c r="AM15274" t="s">
        <v>140</v>
      </c>
      <c r="AN15274" t="s">
        <v>1046</v>
      </c>
      <c r="AO15274" t="s">
        <v>140</v>
      </c>
      <c r="AP15274" t="s">
        <v>140</v>
      </c>
      <c r="AQ15274">
        <v>140</v>
      </c>
      <c r="AR15274" t="s">
        <v>1077</v>
      </c>
      <c r="AS15274" t="s">
        <v>1044</v>
      </c>
      <c r="AT15274" t="s">
        <v>971</v>
      </c>
      <c r="AU15274" t="s">
        <v>1050</v>
      </c>
      <c r="AV15274" t="s">
        <v>140</v>
      </c>
      <c r="AW15274" t="s">
        <v>140</v>
      </c>
      <c r="AX15274" t="s">
        <v>1073</v>
      </c>
      <c r="AY15274" t="s">
        <v>140</v>
      </c>
      <c r="AZ15274" t="s">
        <v>1019</v>
      </c>
    </row>
    <row r="15275" spans="1:52" x14ac:dyDescent="0.35">
      <c r="A15275" t="s">
        <v>20</v>
      </c>
      <c r="B15275" t="s">
        <v>1165</v>
      </c>
      <c r="C15275">
        <v>118</v>
      </c>
      <c r="D15275" t="s">
        <v>632</v>
      </c>
      <c r="E15275" t="s">
        <v>1058</v>
      </c>
      <c r="F15275" t="s">
        <v>875</v>
      </c>
      <c r="G15275" t="s">
        <v>1045</v>
      </c>
      <c r="H15275" t="s">
        <v>1052</v>
      </c>
      <c r="I15275" t="s">
        <v>1098</v>
      </c>
      <c r="J15275" t="s">
        <v>140</v>
      </c>
      <c r="K15275" t="s">
        <v>911</v>
      </c>
      <c r="L15275" t="s">
        <v>1008</v>
      </c>
      <c r="M15275">
        <v>118</v>
      </c>
      <c r="N15275" t="s">
        <v>404</v>
      </c>
      <c r="O15275" t="s">
        <v>1011</v>
      </c>
      <c r="P15275" t="s">
        <v>1070</v>
      </c>
      <c r="Q15275" t="s">
        <v>1004</v>
      </c>
      <c r="R15275" t="s">
        <v>140</v>
      </c>
      <c r="S15275" t="s">
        <v>140</v>
      </c>
      <c r="T15275" t="s">
        <v>949</v>
      </c>
      <c r="U15275" t="s">
        <v>140</v>
      </c>
      <c r="V15275" t="s">
        <v>140</v>
      </c>
      <c r="W15275">
        <v>118</v>
      </c>
      <c r="X15275" t="s">
        <v>112</v>
      </c>
      <c r="Y15275" t="s">
        <v>1021</v>
      </c>
      <c r="Z15275" t="s">
        <v>971</v>
      </c>
      <c r="AA15275" t="s">
        <v>1098</v>
      </c>
      <c r="AB15275" t="s">
        <v>1009</v>
      </c>
      <c r="AC15275" t="s">
        <v>140</v>
      </c>
      <c r="AD15275" t="s">
        <v>1046</v>
      </c>
      <c r="AE15275" t="s">
        <v>1058</v>
      </c>
      <c r="AF15275" t="s">
        <v>140</v>
      </c>
      <c r="AG15275">
        <v>118</v>
      </c>
      <c r="AH15275" t="s">
        <v>974</v>
      </c>
      <c r="AI15275" t="s">
        <v>950</v>
      </c>
      <c r="AJ15275" t="s">
        <v>140</v>
      </c>
      <c r="AK15275" t="s">
        <v>140</v>
      </c>
      <c r="AL15275" t="s">
        <v>140</v>
      </c>
      <c r="AM15275" t="s">
        <v>140</v>
      </c>
      <c r="AN15275" t="s">
        <v>1054</v>
      </c>
      <c r="AO15275" t="s">
        <v>1043</v>
      </c>
      <c r="AP15275" t="s">
        <v>1012</v>
      </c>
      <c r="AQ15275">
        <v>118</v>
      </c>
      <c r="AR15275" t="s">
        <v>108</v>
      </c>
      <c r="AS15275" t="s">
        <v>140</v>
      </c>
      <c r="AT15275" t="s">
        <v>1023</v>
      </c>
      <c r="AU15275" t="s">
        <v>939</v>
      </c>
      <c r="AV15275" t="s">
        <v>140</v>
      </c>
      <c r="AW15275" t="s">
        <v>949</v>
      </c>
      <c r="AX15275" t="s">
        <v>1046</v>
      </c>
      <c r="AY15275" t="s">
        <v>140</v>
      </c>
      <c r="AZ15275" t="s">
        <v>140</v>
      </c>
    </row>
    <row r="15276" spans="1:52" x14ac:dyDescent="0.35">
      <c r="A15276" t="s">
        <v>20</v>
      </c>
      <c r="B15276" t="s">
        <v>1166</v>
      </c>
      <c r="C15276">
        <v>88</v>
      </c>
      <c r="D15276" t="s">
        <v>883</v>
      </c>
      <c r="E15276" t="s">
        <v>405</v>
      </c>
      <c r="F15276" t="s">
        <v>983</v>
      </c>
      <c r="G15276" t="s">
        <v>103</v>
      </c>
      <c r="H15276" t="s">
        <v>501</v>
      </c>
      <c r="I15276" t="s">
        <v>775</v>
      </c>
      <c r="J15276" t="s">
        <v>140</v>
      </c>
      <c r="K15276" t="s">
        <v>1076</v>
      </c>
      <c r="L15276" t="s">
        <v>1016</v>
      </c>
      <c r="M15276">
        <v>88</v>
      </c>
      <c r="N15276" t="s">
        <v>787</v>
      </c>
      <c r="O15276" t="s">
        <v>1057</v>
      </c>
      <c r="P15276" t="s">
        <v>1021</v>
      </c>
      <c r="Q15276" t="s">
        <v>1063</v>
      </c>
      <c r="R15276" t="s">
        <v>140</v>
      </c>
      <c r="S15276" t="s">
        <v>140</v>
      </c>
      <c r="T15276" t="s">
        <v>1011</v>
      </c>
      <c r="U15276" t="s">
        <v>140</v>
      </c>
      <c r="V15276" t="s">
        <v>140</v>
      </c>
      <c r="W15276">
        <v>88</v>
      </c>
      <c r="X15276" t="s">
        <v>740</v>
      </c>
      <c r="Y15276" t="s">
        <v>1016</v>
      </c>
      <c r="Z15276" t="s">
        <v>501</v>
      </c>
      <c r="AA15276" t="s">
        <v>1068</v>
      </c>
      <c r="AB15276" t="s">
        <v>140</v>
      </c>
      <c r="AC15276" t="s">
        <v>140</v>
      </c>
      <c r="AD15276" t="s">
        <v>824</v>
      </c>
      <c r="AE15276" t="s">
        <v>140</v>
      </c>
      <c r="AF15276" t="s">
        <v>1016</v>
      </c>
      <c r="AG15276">
        <v>88</v>
      </c>
      <c r="AH15276" t="s">
        <v>1075</v>
      </c>
      <c r="AI15276" t="s">
        <v>1057</v>
      </c>
      <c r="AJ15276" t="s">
        <v>140</v>
      </c>
      <c r="AK15276" t="s">
        <v>1016</v>
      </c>
      <c r="AL15276" t="s">
        <v>140</v>
      </c>
      <c r="AM15276" t="s">
        <v>140</v>
      </c>
      <c r="AN15276" t="s">
        <v>1051</v>
      </c>
      <c r="AO15276" t="s">
        <v>1013</v>
      </c>
      <c r="AP15276" t="s">
        <v>140</v>
      </c>
      <c r="AQ15276">
        <v>88</v>
      </c>
      <c r="AR15276" t="s">
        <v>88</v>
      </c>
      <c r="AS15276" t="s">
        <v>775</v>
      </c>
      <c r="AT15276" t="s">
        <v>1017</v>
      </c>
      <c r="AU15276" t="s">
        <v>140</v>
      </c>
      <c r="AV15276" t="s">
        <v>1016</v>
      </c>
      <c r="AW15276" t="s">
        <v>140</v>
      </c>
      <c r="AX15276" t="s">
        <v>660</v>
      </c>
      <c r="AY15276" t="s">
        <v>1054</v>
      </c>
      <c r="AZ15276" t="s">
        <v>140</v>
      </c>
    </row>
    <row r="15277" spans="1:52" x14ac:dyDescent="0.35">
      <c r="A15277" t="s">
        <v>21</v>
      </c>
      <c r="B15277" t="s">
        <v>1166</v>
      </c>
      <c r="C15277">
        <v>210</v>
      </c>
      <c r="D15277" t="s">
        <v>616</v>
      </c>
      <c r="E15277" t="s">
        <v>1048</v>
      </c>
      <c r="F15277" t="s">
        <v>1102</v>
      </c>
      <c r="G15277" t="s">
        <v>1095</v>
      </c>
      <c r="H15277" t="s">
        <v>1047</v>
      </c>
      <c r="I15277" t="s">
        <v>1048</v>
      </c>
      <c r="J15277" t="s">
        <v>1013</v>
      </c>
      <c r="K15277" t="s">
        <v>716</v>
      </c>
      <c r="L15277" t="s">
        <v>1013</v>
      </c>
      <c r="M15277">
        <v>210</v>
      </c>
      <c r="N15277" t="s">
        <v>404</v>
      </c>
      <c r="O15277" t="s">
        <v>838</v>
      </c>
      <c r="P15277" t="s">
        <v>1066</v>
      </c>
      <c r="Q15277" t="s">
        <v>1017</v>
      </c>
      <c r="R15277" t="s">
        <v>140</v>
      </c>
      <c r="S15277" t="s">
        <v>140</v>
      </c>
      <c r="T15277" t="s">
        <v>1017</v>
      </c>
      <c r="U15277" t="s">
        <v>140</v>
      </c>
      <c r="V15277" t="s">
        <v>1013</v>
      </c>
      <c r="W15277">
        <v>210</v>
      </c>
      <c r="X15277" t="s">
        <v>748</v>
      </c>
      <c r="Y15277" t="s">
        <v>1066</v>
      </c>
      <c r="Z15277" t="s">
        <v>1007</v>
      </c>
      <c r="AA15277" t="s">
        <v>1007</v>
      </c>
      <c r="AB15277" t="s">
        <v>1013</v>
      </c>
      <c r="AC15277" t="s">
        <v>1013</v>
      </c>
      <c r="AD15277" t="s">
        <v>919</v>
      </c>
      <c r="AE15277" t="s">
        <v>1013</v>
      </c>
      <c r="AF15277" t="s">
        <v>140</v>
      </c>
      <c r="AG15277">
        <v>210</v>
      </c>
      <c r="AH15277" t="s">
        <v>514</v>
      </c>
      <c r="AI15277" t="s">
        <v>1013</v>
      </c>
      <c r="AJ15277" t="s">
        <v>1013</v>
      </c>
      <c r="AK15277" t="s">
        <v>1013</v>
      </c>
      <c r="AL15277" t="s">
        <v>140</v>
      </c>
      <c r="AM15277" t="s">
        <v>775</v>
      </c>
      <c r="AN15277" t="s">
        <v>775</v>
      </c>
      <c r="AO15277" t="s">
        <v>775</v>
      </c>
      <c r="AP15277" t="s">
        <v>140</v>
      </c>
      <c r="AQ15277">
        <v>210</v>
      </c>
      <c r="AR15277" t="s">
        <v>930</v>
      </c>
      <c r="AS15277" t="s">
        <v>1066</v>
      </c>
      <c r="AT15277" t="s">
        <v>940</v>
      </c>
      <c r="AU15277" t="s">
        <v>940</v>
      </c>
      <c r="AV15277" t="s">
        <v>140</v>
      </c>
      <c r="AW15277" t="s">
        <v>140</v>
      </c>
      <c r="AX15277" t="s">
        <v>1066</v>
      </c>
      <c r="AY15277" t="s">
        <v>140</v>
      </c>
      <c r="AZ15277" t="s">
        <v>140</v>
      </c>
    </row>
    <row r="15278" spans="1:52" x14ac:dyDescent="0.35">
      <c r="A15278" t="s">
        <v>22</v>
      </c>
      <c r="B15278" t="s">
        <v>1165</v>
      </c>
      <c r="C15278">
        <v>97</v>
      </c>
      <c r="D15278" t="s">
        <v>245</v>
      </c>
      <c r="E15278" t="s">
        <v>121</v>
      </c>
      <c r="F15278" t="s">
        <v>501</v>
      </c>
      <c r="G15278" t="s">
        <v>89</v>
      </c>
      <c r="H15278" t="s">
        <v>1054</v>
      </c>
      <c r="I15278" t="s">
        <v>1063</v>
      </c>
      <c r="J15278" t="s">
        <v>1055</v>
      </c>
      <c r="K15278" t="s">
        <v>528</v>
      </c>
      <c r="L15278" t="s">
        <v>1046</v>
      </c>
      <c r="M15278">
        <v>97</v>
      </c>
      <c r="N15278" t="s">
        <v>936</v>
      </c>
      <c r="O15278" t="s">
        <v>1062</v>
      </c>
      <c r="P15278" t="s">
        <v>1046</v>
      </c>
      <c r="Q15278" t="s">
        <v>954</v>
      </c>
      <c r="R15278" t="s">
        <v>1019</v>
      </c>
      <c r="S15278" t="s">
        <v>1010</v>
      </c>
      <c r="T15278" t="s">
        <v>140</v>
      </c>
      <c r="U15278" t="s">
        <v>140</v>
      </c>
      <c r="V15278" t="s">
        <v>140</v>
      </c>
      <c r="W15278">
        <v>97</v>
      </c>
      <c r="X15278" t="s">
        <v>638</v>
      </c>
      <c r="Y15278" t="s">
        <v>949</v>
      </c>
      <c r="Z15278" t="s">
        <v>1048</v>
      </c>
      <c r="AA15278" t="s">
        <v>527</v>
      </c>
      <c r="AB15278" t="s">
        <v>1019</v>
      </c>
      <c r="AC15278" t="s">
        <v>1010</v>
      </c>
      <c r="AD15278" t="s">
        <v>919</v>
      </c>
      <c r="AE15278" t="s">
        <v>1017</v>
      </c>
      <c r="AF15278" t="s">
        <v>140</v>
      </c>
      <c r="AG15278">
        <v>98</v>
      </c>
      <c r="AH15278" t="s">
        <v>1115</v>
      </c>
      <c r="AI15278" t="s">
        <v>1019</v>
      </c>
      <c r="AJ15278" t="s">
        <v>1058</v>
      </c>
      <c r="AK15278" t="s">
        <v>1012</v>
      </c>
      <c r="AL15278" t="s">
        <v>1009</v>
      </c>
      <c r="AM15278" t="s">
        <v>775</v>
      </c>
      <c r="AN15278" t="s">
        <v>140</v>
      </c>
      <c r="AO15278" t="s">
        <v>140</v>
      </c>
      <c r="AP15278" t="s">
        <v>140</v>
      </c>
      <c r="AQ15278">
        <v>97</v>
      </c>
      <c r="AR15278" t="s">
        <v>461</v>
      </c>
      <c r="AS15278" t="s">
        <v>971</v>
      </c>
      <c r="AT15278" t="s">
        <v>1048</v>
      </c>
      <c r="AU15278" t="s">
        <v>1018</v>
      </c>
      <c r="AV15278" t="s">
        <v>1014</v>
      </c>
      <c r="AW15278" t="s">
        <v>1010</v>
      </c>
      <c r="AX15278" t="s">
        <v>1066</v>
      </c>
      <c r="AY15278" t="s">
        <v>1017</v>
      </c>
      <c r="AZ15278" t="s">
        <v>140</v>
      </c>
    </row>
    <row r="15279" spans="1:52" x14ac:dyDescent="0.35">
      <c r="A15279" t="s">
        <v>22</v>
      </c>
      <c r="B15279" t="s">
        <v>1166</v>
      </c>
      <c r="C15279">
        <v>111</v>
      </c>
      <c r="D15279" t="s">
        <v>758</v>
      </c>
      <c r="E15279" t="s">
        <v>1070</v>
      </c>
      <c r="F15279" t="s">
        <v>991</v>
      </c>
      <c r="G15279" t="s">
        <v>1061</v>
      </c>
      <c r="H15279" t="s">
        <v>949</v>
      </c>
      <c r="I15279" t="s">
        <v>1009</v>
      </c>
      <c r="J15279" t="s">
        <v>1016</v>
      </c>
      <c r="K15279" t="s">
        <v>993</v>
      </c>
      <c r="L15279" t="s">
        <v>1016</v>
      </c>
      <c r="M15279">
        <v>111</v>
      </c>
      <c r="N15279" t="s">
        <v>344</v>
      </c>
      <c r="O15279" t="s">
        <v>1063</v>
      </c>
      <c r="P15279" t="s">
        <v>140</v>
      </c>
      <c r="Q15279" t="s">
        <v>1017</v>
      </c>
      <c r="R15279" t="s">
        <v>1063</v>
      </c>
      <c r="S15279" t="s">
        <v>1055</v>
      </c>
      <c r="T15279" t="s">
        <v>1016</v>
      </c>
      <c r="U15279" t="s">
        <v>140</v>
      </c>
      <c r="V15279" t="s">
        <v>140</v>
      </c>
      <c r="W15279">
        <v>111</v>
      </c>
      <c r="X15279" t="s">
        <v>128</v>
      </c>
      <c r="Y15279" t="s">
        <v>775</v>
      </c>
      <c r="Z15279" t="s">
        <v>1007</v>
      </c>
      <c r="AA15279" t="s">
        <v>919</v>
      </c>
      <c r="AB15279" t="s">
        <v>949</v>
      </c>
      <c r="AC15279" t="s">
        <v>140</v>
      </c>
      <c r="AD15279" t="s">
        <v>1057</v>
      </c>
      <c r="AE15279" t="s">
        <v>140</v>
      </c>
      <c r="AF15279" t="s">
        <v>140</v>
      </c>
      <c r="AG15279">
        <v>111</v>
      </c>
      <c r="AH15279" t="s">
        <v>948</v>
      </c>
      <c r="AI15279" t="s">
        <v>140</v>
      </c>
      <c r="AJ15279" t="s">
        <v>1009</v>
      </c>
      <c r="AK15279" t="s">
        <v>140</v>
      </c>
      <c r="AL15279" t="s">
        <v>140</v>
      </c>
      <c r="AM15279" t="s">
        <v>140</v>
      </c>
      <c r="AN15279" t="s">
        <v>1009</v>
      </c>
      <c r="AO15279" t="s">
        <v>1016</v>
      </c>
      <c r="AP15279" t="s">
        <v>140</v>
      </c>
      <c r="AQ15279">
        <v>111</v>
      </c>
      <c r="AR15279" t="s">
        <v>1005</v>
      </c>
      <c r="AS15279" t="s">
        <v>140</v>
      </c>
      <c r="AT15279" t="s">
        <v>1011</v>
      </c>
      <c r="AU15279" t="s">
        <v>949</v>
      </c>
      <c r="AV15279" t="s">
        <v>949</v>
      </c>
      <c r="AW15279" t="s">
        <v>140</v>
      </c>
      <c r="AX15279" t="s">
        <v>1073</v>
      </c>
      <c r="AY15279" t="s">
        <v>140</v>
      </c>
      <c r="AZ15279" t="s">
        <v>140</v>
      </c>
    </row>
    <row r="15280" spans="1:52" x14ac:dyDescent="0.35">
      <c r="A15280" t="s">
        <v>23</v>
      </c>
      <c r="B15280" t="s">
        <v>1165</v>
      </c>
      <c r="C15280">
        <v>86</v>
      </c>
      <c r="D15280" t="s">
        <v>599</v>
      </c>
      <c r="E15280" t="s">
        <v>1054</v>
      </c>
      <c r="F15280" t="s">
        <v>103</v>
      </c>
      <c r="G15280" t="s">
        <v>970</v>
      </c>
      <c r="H15280" t="s">
        <v>919</v>
      </c>
      <c r="I15280" t="s">
        <v>801</v>
      </c>
      <c r="J15280" t="s">
        <v>1098</v>
      </c>
      <c r="K15280" t="s">
        <v>421</v>
      </c>
      <c r="L15280" t="s">
        <v>949</v>
      </c>
      <c r="M15280">
        <v>86</v>
      </c>
      <c r="N15280" t="s">
        <v>941</v>
      </c>
      <c r="O15280" t="s">
        <v>345</v>
      </c>
      <c r="P15280" t="s">
        <v>733</v>
      </c>
      <c r="Q15280" t="s">
        <v>939</v>
      </c>
      <c r="R15280" t="s">
        <v>140</v>
      </c>
      <c r="S15280" t="s">
        <v>140</v>
      </c>
      <c r="T15280" t="s">
        <v>1012</v>
      </c>
      <c r="U15280" t="s">
        <v>140</v>
      </c>
      <c r="V15280" t="s">
        <v>140</v>
      </c>
      <c r="W15280">
        <v>86</v>
      </c>
      <c r="X15280" t="s">
        <v>597</v>
      </c>
      <c r="Y15280" t="s">
        <v>1012</v>
      </c>
      <c r="Z15280" t="s">
        <v>422</v>
      </c>
      <c r="AA15280" t="s">
        <v>1019</v>
      </c>
      <c r="AB15280" t="s">
        <v>939</v>
      </c>
      <c r="AC15280" t="s">
        <v>939</v>
      </c>
      <c r="AD15280" t="s">
        <v>1098</v>
      </c>
      <c r="AE15280" t="s">
        <v>140</v>
      </c>
      <c r="AF15280" t="s">
        <v>1014</v>
      </c>
      <c r="AG15280">
        <v>86</v>
      </c>
      <c r="AH15280" t="s">
        <v>1110</v>
      </c>
      <c r="AI15280" t="s">
        <v>950</v>
      </c>
      <c r="AJ15280" t="s">
        <v>140</v>
      </c>
      <c r="AK15280" t="s">
        <v>140</v>
      </c>
      <c r="AL15280" t="s">
        <v>140</v>
      </c>
      <c r="AM15280" t="s">
        <v>140</v>
      </c>
      <c r="AN15280" t="s">
        <v>1055</v>
      </c>
      <c r="AO15280" t="s">
        <v>1019</v>
      </c>
      <c r="AP15280" t="s">
        <v>140</v>
      </c>
      <c r="AQ15280">
        <v>86</v>
      </c>
      <c r="AR15280" t="s">
        <v>876</v>
      </c>
      <c r="AS15280" t="s">
        <v>1050</v>
      </c>
      <c r="AT15280" t="s">
        <v>942</v>
      </c>
      <c r="AU15280" t="s">
        <v>1019</v>
      </c>
      <c r="AV15280" t="s">
        <v>140</v>
      </c>
      <c r="AW15280" t="s">
        <v>140</v>
      </c>
      <c r="AX15280" t="s">
        <v>950</v>
      </c>
      <c r="AY15280" t="s">
        <v>140</v>
      </c>
      <c r="AZ15280" t="s">
        <v>140</v>
      </c>
    </row>
    <row r="15281" spans="1:52" x14ac:dyDescent="0.35">
      <c r="A15281" t="s">
        <v>23</v>
      </c>
      <c r="B15281" t="s">
        <v>1166</v>
      </c>
      <c r="C15281">
        <v>119</v>
      </c>
      <c r="D15281" t="s">
        <v>883</v>
      </c>
      <c r="E15281" t="s">
        <v>1004</v>
      </c>
      <c r="F15281" t="s">
        <v>91</v>
      </c>
      <c r="G15281" t="s">
        <v>109</v>
      </c>
      <c r="H15281" t="s">
        <v>1064</v>
      </c>
      <c r="I15281" t="s">
        <v>775</v>
      </c>
      <c r="J15281" t="s">
        <v>949</v>
      </c>
      <c r="K15281" t="s">
        <v>57</v>
      </c>
      <c r="L15281" t="s">
        <v>1073</v>
      </c>
      <c r="M15281">
        <v>119</v>
      </c>
      <c r="N15281" t="s">
        <v>1081</v>
      </c>
      <c r="O15281" t="s">
        <v>769</v>
      </c>
      <c r="P15281" t="s">
        <v>1060</v>
      </c>
      <c r="Q15281" t="s">
        <v>1058</v>
      </c>
      <c r="R15281" t="s">
        <v>1058</v>
      </c>
      <c r="S15281" t="s">
        <v>140</v>
      </c>
      <c r="T15281" t="s">
        <v>1058</v>
      </c>
      <c r="U15281" t="s">
        <v>140</v>
      </c>
      <c r="V15281" t="s">
        <v>140</v>
      </c>
      <c r="W15281">
        <v>119</v>
      </c>
      <c r="X15281" t="s">
        <v>40</v>
      </c>
      <c r="Y15281" t="s">
        <v>971</v>
      </c>
      <c r="Z15281" t="s">
        <v>109</v>
      </c>
      <c r="AA15281" t="s">
        <v>838</v>
      </c>
      <c r="AB15281" t="s">
        <v>919</v>
      </c>
      <c r="AC15281" t="s">
        <v>140</v>
      </c>
      <c r="AD15281" t="s">
        <v>824</v>
      </c>
      <c r="AE15281" t="s">
        <v>1021</v>
      </c>
      <c r="AF15281" t="s">
        <v>775</v>
      </c>
      <c r="AG15281">
        <v>119</v>
      </c>
      <c r="AH15281" t="s">
        <v>1186</v>
      </c>
      <c r="AI15281" t="s">
        <v>775</v>
      </c>
      <c r="AJ15281" t="s">
        <v>140</v>
      </c>
      <c r="AK15281" t="s">
        <v>140</v>
      </c>
      <c r="AL15281" t="s">
        <v>140</v>
      </c>
      <c r="AM15281" t="s">
        <v>140</v>
      </c>
      <c r="AN15281" t="s">
        <v>775</v>
      </c>
      <c r="AO15281" t="s">
        <v>140</v>
      </c>
      <c r="AP15281" t="s">
        <v>140</v>
      </c>
      <c r="AQ15281">
        <v>119</v>
      </c>
      <c r="AR15281" t="s">
        <v>488</v>
      </c>
      <c r="AS15281" t="s">
        <v>1058</v>
      </c>
      <c r="AT15281" t="s">
        <v>769</v>
      </c>
      <c r="AU15281" t="s">
        <v>1046</v>
      </c>
      <c r="AV15281" t="s">
        <v>869</v>
      </c>
      <c r="AW15281" t="s">
        <v>140</v>
      </c>
      <c r="AX15281" t="s">
        <v>869</v>
      </c>
      <c r="AY15281" t="s">
        <v>775</v>
      </c>
      <c r="AZ15281" t="s">
        <v>1058</v>
      </c>
    </row>
    <row r="15282" spans="1:52" x14ac:dyDescent="0.35">
      <c r="A15282" t="s">
        <v>24</v>
      </c>
      <c r="B15282" t="s">
        <v>1165</v>
      </c>
      <c r="C15282">
        <v>77</v>
      </c>
      <c r="D15282" t="s">
        <v>600</v>
      </c>
      <c r="E15282" t="s">
        <v>903</v>
      </c>
      <c r="F15282" t="s">
        <v>897</v>
      </c>
      <c r="G15282" t="s">
        <v>733</v>
      </c>
      <c r="H15282" t="s">
        <v>1047</v>
      </c>
      <c r="I15282" t="s">
        <v>1063</v>
      </c>
      <c r="J15282" t="s">
        <v>996</v>
      </c>
      <c r="K15282" t="s">
        <v>929</v>
      </c>
      <c r="L15282" t="s">
        <v>140</v>
      </c>
      <c r="M15282">
        <v>77</v>
      </c>
      <c r="N15282" t="s">
        <v>122</v>
      </c>
      <c r="O15282" t="s">
        <v>1068</v>
      </c>
      <c r="P15282" t="s">
        <v>1007</v>
      </c>
      <c r="Q15282" t="s">
        <v>140</v>
      </c>
      <c r="R15282" t="s">
        <v>1054</v>
      </c>
      <c r="S15282" t="s">
        <v>140</v>
      </c>
      <c r="T15282" t="s">
        <v>939</v>
      </c>
      <c r="U15282" t="s">
        <v>140</v>
      </c>
      <c r="V15282" t="s">
        <v>140</v>
      </c>
      <c r="W15282">
        <v>77</v>
      </c>
      <c r="X15282" t="s">
        <v>1161</v>
      </c>
      <c r="Y15282" t="s">
        <v>1068</v>
      </c>
      <c r="Z15282" t="s">
        <v>1043</v>
      </c>
      <c r="AA15282" t="s">
        <v>140</v>
      </c>
      <c r="AB15282" t="s">
        <v>1013</v>
      </c>
      <c r="AC15282" t="s">
        <v>140</v>
      </c>
      <c r="AD15282" t="s">
        <v>1009</v>
      </c>
      <c r="AE15282" t="s">
        <v>954</v>
      </c>
      <c r="AF15282" t="s">
        <v>140</v>
      </c>
      <c r="AG15282">
        <v>77</v>
      </c>
      <c r="AH15282" t="s">
        <v>943</v>
      </c>
      <c r="AI15282" t="s">
        <v>1047</v>
      </c>
      <c r="AJ15282" t="s">
        <v>140</v>
      </c>
      <c r="AK15282" t="s">
        <v>140</v>
      </c>
      <c r="AL15282" t="s">
        <v>140</v>
      </c>
      <c r="AM15282" t="s">
        <v>140</v>
      </c>
      <c r="AN15282" t="s">
        <v>1004</v>
      </c>
      <c r="AO15282" t="s">
        <v>1013</v>
      </c>
      <c r="AP15282" t="s">
        <v>140</v>
      </c>
      <c r="AQ15282">
        <v>77</v>
      </c>
      <c r="AR15282" t="s">
        <v>1157</v>
      </c>
      <c r="AS15282" t="s">
        <v>1018</v>
      </c>
      <c r="AT15282" t="s">
        <v>1047</v>
      </c>
      <c r="AU15282" t="s">
        <v>140</v>
      </c>
      <c r="AV15282" t="s">
        <v>140</v>
      </c>
      <c r="AW15282" t="s">
        <v>140</v>
      </c>
      <c r="AX15282" t="s">
        <v>140</v>
      </c>
      <c r="AY15282" t="s">
        <v>140</v>
      </c>
      <c r="AZ15282" t="s">
        <v>140</v>
      </c>
    </row>
    <row r="15283" spans="1:52" x14ac:dyDescent="0.35">
      <c r="A15283" t="s">
        <v>24</v>
      </c>
      <c r="B15283" t="s">
        <v>1166</v>
      </c>
      <c r="C15283">
        <v>129</v>
      </c>
      <c r="D15283" t="s">
        <v>744</v>
      </c>
      <c r="E15283" t="s">
        <v>869</v>
      </c>
      <c r="F15283" t="s">
        <v>317</v>
      </c>
      <c r="G15283" t="s">
        <v>999</v>
      </c>
      <c r="H15283" t="s">
        <v>1073</v>
      </c>
      <c r="I15283" t="s">
        <v>1063</v>
      </c>
      <c r="J15283" t="s">
        <v>1098</v>
      </c>
      <c r="K15283" t="s">
        <v>476</v>
      </c>
      <c r="L15283" t="s">
        <v>140</v>
      </c>
      <c r="M15283">
        <v>129</v>
      </c>
      <c r="N15283" t="s">
        <v>114</v>
      </c>
      <c r="O15283" t="s">
        <v>988</v>
      </c>
      <c r="P15283" t="s">
        <v>1073</v>
      </c>
      <c r="Q15283" t="s">
        <v>1063</v>
      </c>
      <c r="R15283" t="s">
        <v>140</v>
      </c>
      <c r="S15283" t="s">
        <v>1019</v>
      </c>
      <c r="T15283" t="s">
        <v>1014</v>
      </c>
      <c r="U15283" t="s">
        <v>140</v>
      </c>
      <c r="V15283" t="s">
        <v>140</v>
      </c>
      <c r="W15283">
        <v>129</v>
      </c>
      <c r="X15283" t="s">
        <v>914</v>
      </c>
      <c r="Y15283" t="s">
        <v>1060</v>
      </c>
      <c r="Z15283" t="s">
        <v>769</v>
      </c>
      <c r="AA15283" t="s">
        <v>1052</v>
      </c>
      <c r="AB15283" t="s">
        <v>1063</v>
      </c>
      <c r="AC15283" t="s">
        <v>1063</v>
      </c>
      <c r="AD15283" t="s">
        <v>515</v>
      </c>
      <c r="AE15283" t="s">
        <v>140</v>
      </c>
      <c r="AF15283" t="s">
        <v>140</v>
      </c>
      <c r="AG15283">
        <v>130</v>
      </c>
      <c r="AH15283" t="s">
        <v>858</v>
      </c>
      <c r="AI15283" t="s">
        <v>1052</v>
      </c>
      <c r="AJ15283" t="s">
        <v>1063</v>
      </c>
      <c r="AK15283" t="s">
        <v>140</v>
      </c>
      <c r="AL15283" t="s">
        <v>140</v>
      </c>
      <c r="AM15283" t="s">
        <v>140</v>
      </c>
      <c r="AN15283" t="s">
        <v>1063</v>
      </c>
      <c r="AO15283" t="s">
        <v>1013</v>
      </c>
      <c r="AP15283" t="s">
        <v>140</v>
      </c>
      <c r="AQ15283">
        <v>129</v>
      </c>
      <c r="AR15283" t="s">
        <v>122</v>
      </c>
      <c r="AS15283" t="s">
        <v>1021</v>
      </c>
      <c r="AT15283" t="s">
        <v>660</v>
      </c>
      <c r="AU15283" t="s">
        <v>1063</v>
      </c>
      <c r="AV15283" t="s">
        <v>1063</v>
      </c>
      <c r="AW15283" t="s">
        <v>140</v>
      </c>
      <c r="AX15283" t="s">
        <v>1050</v>
      </c>
      <c r="AY15283" t="s">
        <v>140</v>
      </c>
      <c r="AZ15283" t="s">
        <v>1063</v>
      </c>
    </row>
    <row r="15284" spans="1:52" x14ac:dyDescent="0.35">
      <c r="A15284" t="s">
        <v>25</v>
      </c>
      <c r="B15284" t="s">
        <v>1165</v>
      </c>
      <c r="C15284">
        <v>88</v>
      </c>
      <c r="D15284" t="s">
        <v>508</v>
      </c>
      <c r="E15284" t="s">
        <v>103</v>
      </c>
      <c r="F15284" t="s">
        <v>131</v>
      </c>
      <c r="G15284" t="s">
        <v>641</v>
      </c>
      <c r="H15284" t="s">
        <v>1060</v>
      </c>
      <c r="I15284" t="s">
        <v>1063</v>
      </c>
      <c r="J15284" t="s">
        <v>140</v>
      </c>
      <c r="K15284" t="s">
        <v>1154</v>
      </c>
      <c r="L15284" t="s">
        <v>140</v>
      </c>
      <c r="M15284">
        <v>88</v>
      </c>
      <c r="N15284" t="s">
        <v>1086</v>
      </c>
      <c r="O15284" t="s">
        <v>515</v>
      </c>
      <c r="P15284" t="s">
        <v>1060</v>
      </c>
      <c r="Q15284" t="s">
        <v>950</v>
      </c>
      <c r="R15284" t="s">
        <v>140</v>
      </c>
      <c r="S15284" t="s">
        <v>1048</v>
      </c>
      <c r="T15284" t="s">
        <v>140</v>
      </c>
      <c r="U15284" t="s">
        <v>140</v>
      </c>
      <c r="V15284" t="s">
        <v>140</v>
      </c>
      <c r="W15284">
        <v>88</v>
      </c>
      <c r="X15284" t="s">
        <v>1001</v>
      </c>
      <c r="Y15284" t="s">
        <v>875</v>
      </c>
      <c r="Z15284" t="s">
        <v>1072</v>
      </c>
      <c r="AA15284" t="s">
        <v>1020</v>
      </c>
      <c r="AB15284" t="s">
        <v>1048</v>
      </c>
      <c r="AC15284" t="s">
        <v>1009</v>
      </c>
      <c r="AD15284" t="s">
        <v>1058</v>
      </c>
      <c r="AE15284" t="s">
        <v>1014</v>
      </c>
      <c r="AF15284" t="s">
        <v>140</v>
      </c>
      <c r="AG15284">
        <v>88</v>
      </c>
      <c r="AH15284" t="s">
        <v>1111</v>
      </c>
      <c r="AI15284" t="s">
        <v>660</v>
      </c>
      <c r="AJ15284" t="s">
        <v>1008</v>
      </c>
      <c r="AK15284" t="s">
        <v>1063</v>
      </c>
      <c r="AL15284" t="s">
        <v>140</v>
      </c>
      <c r="AM15284" t="s">
        <v>140</v>
      </c>
      <c r="AN15284" t="s">
        <v>1009</v>
      </c>
      <c r="AO15284" t="s">
        <v>140</v>
      </c>
      <c r="AP15284" t="s">
        <v>140</v>
      </c>
      <c r="AQ15284">
        <v>88</v>
      </c>
      <c r="AR15284" t="s">
        <v>118</v>
      </c>
      <c r="AS15284" t="s">
        <v>140</v>
      </c>
      <c r="AT15284" t="s">
        <v>1062</v>
      </c>
      <c r="AU15284" t="s">
        <v>1058</v>
      </c>
      <c r="AV15284" t="s">
        <v>140</v>
      </c>
      <c r="AW15284" t="s">
        <v>140</v>
      </c>
      <c r="AX15284" t="s">
        <v>1013</v>
      </c>
      <c r="AY15284" t="s">
        <v>140</v>
      </c>
      <c r="AZ15284" t="s">
        <v>660</v>
      </c>
    </row>
    <row r="15285" spans="1:52" x14ac:dyDescent="0.35">
      <c r="A15285" t="s">
        <v>25</v>
      </c>
      <c r="B15285" t="s">
        <v>1166</v>
      </c>
      <c r="C15285">
        <v>116</v>
      </c>
      <c r="D15285" t="s">
        <v>798</v>
      </c>
      <c r="E15285" t="s">
        <v>1064</v>
      </c>
      <c r="F15285" t="s">
        <v>95</v>
      </c>
      <c r="G15285" t="s">
        <v>929</v>
      </c>
      <c r="H15285" t="s">
        <v>1064</v>
      </c>
      <c r="I15285" t="s">
        <v>949</v>
      </c>
      <c r="J15285" t="s">
        <v>1020</v>
      </c>
      <c r="K15285" t="s">
        <v>641</v>
      </c>
      <c r="L15285" t="s">
        <v>1047</v>
      </c>
      <c r="M15285">
        <v>116</v>
      </c>
      <c r="N15285" t="s">
        <v>370</v>
      </c>
      <c r="O15285" t="s">
        <v>940</v>
      </c>
      <c r="P15285" t="s">
        <v>1062</v>
      </c>
      <c r="Q15285" t="s">
        <v>664</v>
      </c>
      <c r="R15285" t="s">
        <v>140</v>
      </c>
      <c r="S15285" t="s">
        <v>1063</v>
      </c>
      <c r="T15285" t="s">
        <v>140</v>
      </c>
      <c r="U15285" t="s">
        <v>140</v>
      </c>
      <c r="V15285" t="s">
        <v>140</v>
      </c>
      <c r="W15285">
        <v>116</v>
      </c>
      <c r="X15285" t="s">
        <v>596</v>
      </c>
      <c r="Y15285" t="s">
        <v>1063</v>
      </c>
      <c r="Z15285" t="s">
        <v>1064</v>
      </c>
      <c r="AA15285" t="s">
        <v>1056</v>
      </c>
      <c r="AB15285" t="s">
        <v>140</v>
      </c>
      <c r="AC15285" t="s">
        <v>140</v>
      </c>
      <c r="AD15285" t="s">
        <v>1011</v>
      </c>
      <c r="AE15285" t="s">
        <v>1014</v>
      </c>
      <c r="AF15285" t="s">
        <v>140</v>
      </c>
      <c r="AG15285">
        <v>116</v>
      </c>
      <c r="AH15285" t="s">
        <v>442</v>
      </c>
      <c r="AI15285" t="s">
        <v>345</v>
      </c>
      <c r="AJ15285" t="s">
        <v>1043</v>
      </c>
      <c r="AK15285" t="s">
        <v>140</v>
      </c>
      <c r="AL15285" t="s">
        <v>140</v>
      </c>
      <c r="AM15285" t="s">
        <v>1063</v>
      </c>
      <c r="AN15285" t="s">
        <v>1066</v>
      </c>
      <c r="AO15285" t="s">
        <v>1051</v>
      </c>
      <c r="AP15285" t="s">
        <v>140</v>
      </c>
      <c r="AQ15285">
        <v>116</v>
      </c>
      <c r="AR15285" t="s">
        <v>1006</v>
      </c>
      <c r="AS15285" t="s">
        <v>140</v>
      </c>
      <c r="AT15285" t="s">
        <v>1014</v>
      </c>
      <c r="AU15285" t="s">
        <v>1014</v>
      </c>
      <c r="AV15285" t="s">
        <v>140</v>
      </c>
      <c r="AW15285" t="s">
        <v>140</v>
      </c>
      <c r="AX15285" t="s">
        <v>1017</v>
      </c>
      <c r="AY15285" t="s">
        <v>1014</v>
      </c>
      <c r="AZ15285" t="s">
        <v>140</v>
      </c>
    </row>
    <row r="15286" spans="1:52" x14ac:dyDescent="0.35">
      <c r="A15286" t="s">
        <v>26</v>
      </c>
      <c r="B15286" t="s">
        <v>1165</v>
      </c>
      <c r="C15286">
        <v>96</v>
      </c>
      <c r="D15286" t="s">
        <v>743</v>
      </c>
      <c r="E15286" t="s">
        <v>1062</v>
      </c>
      <c r="F15286" t="s">
        <v>991</v>
      </c>
      <c r="G15286" t="s">
        <v>317</v>
      </c>
      <c r="H15286" t="s">
        <v>1007</v>
      </c>
      <c r="I15286" t="s">
        <v>140</v>
      </c>
      <c r="J15286" t="s">
        <v>1018</v>
      </c>
      <c r="K15286" t="s">
        <v>1069</v>
      </c>
      <c r="L15286" t="s">
        <v>140</v>
      </c>
      <c r="M15286">
        <v>96</v>
      </c>
      <c r="N15286" t="s">
        <v>413</v>
      </c>
      <c r="O15286" t="s">
        <v>527</v>
      </c>
      <c r="P15286" t="s">
        <v>527</v>
      </c>
      <c r="Q15286" t="s">
        <v>1044</v>
      </c>
      <c r="R15286" t="s">
        <v>1013</v>
      </c>
      <c r="S15286" t="s">
        <v>1013</v>
      </c>
      <c r="T15286" t="s">
        <v>140</v>
      </c>
      <c r="U15286" t="s">
        <v>140</v>
      </c>
      <c r="V15286" t="s">
        <v>140</v>
      </c>
      <c r="W15286">
        <v>96</v>
      </c>
      <c r="X15286" t="s">
        <v>958</v>
      </c>
      <c r="Y15286" t="s">
        <v>1017</v>
      </c>
      <c r="Z15286" t="s">
        <v>1064</v>
      </c>
      <c r="AA15286" t="s">
        <v>97</v>
      </c>
      <c r="AB15286" t="s">
        <v>1017</v>
      </c>
      <c r="AC15286" t="s">
        <v>140</v>
      </c>
      <c r="AD15286" t="s">
        <v>1047</v>
      </c>
      <c r="AE15286" t="s">
        <v>775</v>
      </c>
      <c r="AF15286" t="s">
        <v>140</v>
      </c>
      <c r="AG15286">
        <v>96</v>
      </c>
      <c r="AH15286" t="s">
        <v>1101</v>
      </c>
      <c r="AI15286" t="s">
        <v>140</v>
      </c>
      <c r="AJ15286" t="s">
        <v>1046</v>
      </c>
      <c r="AK15286" t="s">
        <v>1050</v>
      </c>
      <c r="AL15286" t="s">
        <v>140</v>
      </c>
      <c r="AM15286" t="s">
        <v>140</v>
      </c>
      <c r="AN15286" t="s">
        <v>1019</v>
      </c>
      <c r="AO15286" t="s">
        <v>1017</v>
      </c>
      <c r="AP15286" t="s">
        <v>140</v>
      </c>
      <c r="AQ15286">
        <v>96</v>
      </c>
      <c r="AR15286" t="s">
        <v>1175</v>
      </c>
      <c r="AS15286" t="s">
        <v>1019</v>
      </c>
      <c r="AT15286" t="s">
        <v>1018</v>
      </c>
      <c r="AU15286" t="s">
        <v>716</v>
      </c>
      <c r="AV15286" t="s">
        <v>1021</v>
      </c>
      <c r="AW15286" t="s">
        <v>140</v>
      </c>
      <c r="AX15286" t="s">
        <v>903</v>
      </c>
      <c r="AY15286" t="s">
        <v>140</v>
      </c>
      <c r="AZ15286" t="s">
        <v>140</v>
      </c>
    </row>
    <row r="15287" spans="1:52" x14ac:dyDescent="0.35">
      <c r="A15287" t="s">
        <v>26</v>
      </c>
      <c r="B15287" t="s">
        <v>1166</v>
      </c>
      <c r="C15287">
        <v>106</v>
      </c>
      <c r="D15287" t="s">
        <v>761</v>
      </c>
      <c r="E15287" t="s">
        <v>971</v>
      </c>
      <c r="F15287" t="s">
        <v>412</v>
      </c>
      <c r="G15287" t="s">
        <v>1057</v>
      </c>
      <c r="H15287" t="s">
        <v>1070</v>
      </c>
      <c r="I15287" t="s">
        <v>1046</v>
      </c>
      <c r="J15287" t="s">
        <v>1009</v>
      </c>
      <c r="K15287" t="s">
        <v>465</v>
      </c>
      <c r="L15287" t="s">
        <v>140</v>
      </c>
      <c r="M15287">
        <v>106</v>
      </c>
      <c r="N15287" t="s">
        <v>120</v>
      </c>
      <c r="O15287" t="s">
        <v>345</v>
      </c>
      <c r="P15287" t="s">
        <v>660</v>
      </c>
      <c r="Q15287" t="s">
        <v>1046</v>
      </c>
      <c r="R15287" t="s">
        <v>1054</v>
      </c>
      <c r="S15287" t="s">
        <v>140</v>
      </c>
      <c r="T15287" t="s">
        <v>1054</v>
      </c>
      <c r="U15287" t="s">
        <v>140</v>
      </c>
      <c r="V15287" t="s">
        <v>140</v>
      </c>
      <c r="W15287">
        <v>106</v>
      </c>
      <c r="X15287" t="s">
        <v>510</v>
      </c>
      <c r="Y15287" t="s">
        <v>1073</v>
      </c>
      <c r="Z15287" t="s">
        <v>1044</v>
      </c>
      <c r="AA15287" t="s">
        <v>1004</v>
      </c>
      <c r="AB15287" t="s">
        <v>1066</v>
      </c>
      <c r="AC15287" t="s">
        <v>1012</v>
      </c>
      <c r="AD15287" t="s">
        <v>1066</v>
      </c>
      <c r="AE15287" t="s">
        <v>1009</v>
      </c>
      <c r="AF15287" t="s">
        <v>1009</v>
      </c>
      <c r="AG15287">
        <v>106</v>
      </c>
      <c r="AH15287" t="s">
        <v>1190</v>
      </c>
      <c r="AI15287" t="s">
        <v>1046</v>
      </c>
      <c r="AJ15287" t="s">
        <v>1012</v>
      </c>
      <c r="AK15287" t="s">
        <v>1009</v>
      </c>
      <c r="AL15287" t="s">
        <v>140</v>
      </c>
      <c r="AM15287" t="s">
        <v>140</v>
      </c>
      <c r="AN15287" t="s">
        <v>1009</v>
      </c>
      <c r="AO15287" t="s">
        <v>1046</v>
      </c>
      <c r="AP15287" t="s">
        <v>140</v>
      </c>
      <c r="AQ15287">
        <v>106</v>
      </c>
      <c r="AR15287" t="s">
        <v>114</v>
      </c>
      <c r="AS15287" t="s">
        <v>1051</v>
      </c>
      <c r="AT15287" t="s">
        <v>1057</v>
      </c>
      <c r="AU15287" t="s">
        <v>1011</v>
      </c>
      <c r="AV15287" t="s">
        <v>1009</v>
      </c>
      <c r="AW15287" t="s">
        <v>140</v>
      </c>
      <c r="AX15287" t="s">
        <v>1009</v>
      </c>
      <c r="AY15287" t="s">
        <v>140</v>
      </c>
      <c r="AZ15287" t="s">
        <v>1009</v>
      </c>
    </row>
    <row r="15288" spans="1:52" x14ac:dyDescent="0.35">
      <c r="A15288" t="s">
        <v>27</v>
      </c>
      <c r="B15288" t="s">
        <v>1165</v>
      </c>
      <c r="C15288">
        <v>100</v>
      </c>
      <c r="D15288" t="s">
        <v>226</v>
      </c>
      <c r="E15288" t="s">
        <v>940</v>
      </c>
      <c r="F15288" t="s">
        <v>1100</v>
      </c>
      <c r="G15288" t="s">
        <v>91</v>
      </c>
      <c r="H15288" t="s">
        <v>1044</v>
      </c>
      <c r="I15288" t="s">
        <v>1023</v>
      </c>
      <c r="J15288" t="s">
        <v>140</v>
      </c>
      <c r="K15288" t="s">
        <v>973</v>
      </c>
      <c r="L15288" t="s">
        <v>940</v>
      </c>
      <c r="M15288">
        <v>100</v>
      </c>
      <c r="N15288" t="s">
        <v>936</v>
      </c>
      <c r="O15288" t="s">
        <v>1062</v>
      </c>
      <c r="P15288" t="s">
        <v>954</v>
      </c>
      <c r="Q15288" t="s">
        <v>1013</v>
      </c>
      <c r="R15288" t="s">
        <v>140</v>
      </c>
      <c r="S15288" t="s">
        <v>1063</v>
      </c>
      <c r="T15288" t="s">
        <v>1011</v>
      </c>
      <c r="U15288" t="s">
        <v>140</v>
      </c>
      <c r="V15288" t="s">
        <v>1019</v>
      </c>
      <c r="W15288">
        <v>100</v>
      </c>
      <c r="X15288" t="s">
        <v>516</v>
      </c>
      <c r="Y15288" t="s">
        <v>939</v>
      </c>
      <c r="Z15288" t="s">
        <v>940</v>
      </c>
      <c r="AA15288" t="s">
        <v>954</v>
      </c>
      <c r="AB15288" t="s">
        <v>775</v>
      </c>
      <c r="AC15288" t="s">
        <v>140</v>
      </c>
      <c r="AD15288" t="s">
        <v>1011</v>
      </c>
      <c r="AE15288" t="s">
        <v>1054</v>
      </c>
      <c r="AF15288" t="s">
        <v>140</v>
      </c>
      <c r="AG15288">
        <v>100</v>
      </c>
      <c r="AH15288" t="s">
        <v>943</v>
      </c>
      <c r="AI15288" t="s">
        <v>1073</v>
      </c>
      <c r="AJ15288" t="s">
        <v>1051</v>
      </c>
      <c r="AK15288" t="s">
        <v>140</v>
      </c>
      <c r="AL15288" t="s">
        <v>140</v>
      </c>
      <c r="AM15288" t="s">
        <v>140</v>
      </c>
      <c r="AN15288" t="s">
        <v>1066</v>
      </c>
      <c r="AO15288" t="s">
        <v>1063</v>
      </c>
      <c r="AP15288" t="s">
        <v>140</v>
      </c>
      <c r="AQ15288">
        <v>100</v>
      </c>
      <c r="AR15288" t="s">
        <v>126</v>
      </c>
      <c r="AS15288" t="s">
        <v>1014</v>
      </c>
      <c r="AT15288" t="s">
        <v>940</v>
      </c>
      <c r="AU15288" t="s">
        <v>1021</v>
      </c>
      <c r="AV15288" t="s">
        <v>1050</v>
      </c>
      <c r="AW15288" t="s">
        <v>140</v>
      </c>
      <c r="AX15288" t="s">
        <v>1009</v>
      </c>
      <c r="AY15288" t="s">
        <v>1054</v>
      </c>
      <c r="AZ15288" t="s">
        <v>1063</v>
      </c>
    </row>
    <row r="15289" spans="1:52" x14ac:dyDescent="0.35">
      <c r="A15289" t="s">
        <v>27</v>
      </c>
      <c r="B15289" t="s">
        <v>1166</v>
      </c>
      <c r="C15289">
        <v>104</v>
      </c>
      <c r="D15289" t="s">
        <v>593</v>
      </c>
      <c r="E15289" t="s">
        <v>950</v>
      </c>
      <c r="F15289" t="s">
        <v>101</v>
      </c>
      <c r="G15289" t="s">
        <v>996</v>
      </c>
      <c r="H15289" t="s">
        <v>869</v>
      </c>
      <c r="I15289" t="s">
        <v>954</v>
      </c>
      <c r="J15289" t="s">
        <v>1055</v>
      </c>
      <c r="K15289" t="s">
        <v>121</v>
      </c>
      <c r="L15289" t="s">
        <v>1013</v>
      </c>
      <c r="M15289">
        <v>104</v>
      </c>
      <c r="N15289" t="s">
        <v>1161</v>
      </c>
      <c r="O15289" t="s">
        <v>1060</v>
      </c>
      <c r="P15289" t="s">
        <v>1098</v>
      </c>
      <c r="Q15289" t="s">
        <v>775</v>
      </c>
      <c r="R15289" t="s">
        <v>1013</v>
      </c>
      <c r="S15289" t="s">
        <v>140</v>
      </c>
      <c r="T15289" t="s">
        <v>940</v>
      </c>
      <c r="U15289" t="s">
        <v>140</v>
      </c>
      <c r="V15289" t="s">
        <v>775</v>
      </c>
      <c r="W15289">
        <v>104</v>
      </c>
      <c r="X15289" t="s">
        <v>990</v>
      </c>
      <c r="Y15289" t="s">
        <v>1013</v>
      </c>
      <c r="Z15289" t="s">
        <v>1021</v>
      </c>
      <c r="AA15289" t="s">
        <v>140</v>
      </c>
      <c r="AB15289" t="s">
        <v>1013</v>
      </c>
      <c r="AC15289" t="s">
        <v>140</v>
      </c>
      <c r="AD15289" t="s">
        <v>1004</v>
      </c>
      <c r="AE15289" t="s">
        <v>140</v>
      </c>
      <c r="AF15289" t="s">
        <v>140</v>
      </c>
      <c r="AG15289">
        <v>104</v>
      </c>
      <c r="AH15289" t="s">
        <v>955</v>
      </c>
      <c r="AI15289" t="s">
        <v>140</v>
      </c>
      <c r="AJ15289" t="s">
        <v>140</v>
      </c>
      <c r="AK15289" t="s">
        <v>1021</v>
      </c>
      <c r="AL15289" t="s">
        <v>140</v>
      </c>
      <c r="AM15289" t="s">
        <v>140</v>
      </c>
      <c r="AN15289" t="s">
        <v>140</v>
      </c>
      <c r="AO15289" t="s">
        <v>775</v>
      </c>
      <c r="AP15289" t="s">
        <v>1013</v>
      </c>
      <c r="AQ15289">
        <v>104</v>
      </c>
      <c r="AR15289" t="s">
        <v>661</v>
      </c>
      <c r="AS15289" t="s">
        <v>140</v>
      </c>
      <c r="AT15289" t="s">
        <v>1098</v>
      </c>
      <c r="AU15289" t="s">
        <v>140</v>
      </c>
      <c r="AV15289" t="s">
        <v>1021</v>
      </c>
      <c r="AW15289" t="s">
        <v>140</v>
      </c>
      <c r="AX15289" t="s">
        <v>1021</v>
      </c>
      <c r="AY15289" t="s">
        <v>140</v>
      </c>
      <c r="AZ15289" t="s">
        <v>1013</v>
      </c>
    </row>
    <row r="15290" spans="1:52" x14ac:dyDescent="0.35">
      <c r="A15290" t="s">
        <v>28</v>
      </c>
      <c r="B15290" t="s">
        <v>1165</v>
      </c>
      <c r="C15290">
        <v>85</v>
      </c>
      <c r="D15290" t="s">
        <v>560</v>
      </c>
      <c r="E15290" t="s">
        <v>1048</v>
      </c>
      <c r="F15290" t="s">
        <v>91</v>
      </c>
      <c r="G15290" t="s">
        <v>1102</v>
      </c>
      <c r="H15290" t="s">
        <v>1047</v>
      </c>
      <c r="I15290" t="s">
        <v>869</v>
      </c>
      <c r="J15290" t="s">
        <v>1066</v>
      </c>
      <c r="K15290" t="s">
        <v>792</v>
      </c>
      <c r="L15290" t="s">
        <v>1013</v>
      </c>
      <c r="M15290">
        <v>85</v>
      </c>
      <c r="N15290" t="s">
        <v>1261</v>
      </c>
      <c r="O15290" t="s">
        <v>1072</v>
      </c>
      <c r="P15290" t="s">
        <v>949</v>
      </c>
      <c r="Q15290" t="s">
        <v>140</v>
      </c>
      <c r="R15290" t="s">
        <v>140</v>
      </c>
      <c r="S15290" t="s">
        <v>1021</v>
      </c>
      <c r="T15290" t="s">
        <v>1011</v>
      </c>
      <c r="U15290" t="s">
        <v>140</v>
      </c>
      <c r="V15290" t="s">
        <v>140</v>
      </c>
      <c r="W15290">
        <v>85</v>
      </c>
      <c r="X15290" t="s">
        <v>404</v>
      </c>
      <c r="Y15290" t="s">
        <v>1011</v>
      </c>
      <c r="Z15290" t="s">
        <v>1067</v>
      </c>
      <c r="AA15290" t="s">
        <v>1009</v>
      </c>
      <c r="AB15290" t="s">
        <v>1021</v>
      </c>
      <c r="AC15290" t="s">
        <v>140</v>
      </c>
      <c r="AD15290" t="s">
        <v>1011</v>
      </c>
      <c r="AE15290" t="s">
        <v>140</v>
      </c>
      <c r="AF15290" t="s">
        <v>140</v>
      </c>
      <c r="AG15290">
        <v>85</v>
      </c>
      <c r="AH15290" t="s">
        <v>90</v>
      </c>
      <c r="AI15290" t="s">
        <v>1052</v>
      </c>
      <c r="AJ15290" t="s">
        <v>140</v>
      </c>
      <c r="AK15290" t="s">
        <v>140</v>
      </c>
      <c r="AL15290" t="s">
        <v>140</v>
      </c>
      <c r="AM15290" t="s">
        <v>140</v>
      </c>
      <c r="AN15290" t="s">
        <v>1046</v>
      </c>
      <c r="AO15290" t="s">
        <v>1017</v>
      </c>
      <c r="AP15290" t="s">
        <v>140</v>
      </c>
      <c r="AQ15290">
        <v>85</v>
      </c>
      <c r="AR15290" t="s">
        <v>1079</v>
      </c>
      <c r="AS15290" t="s">
        <v>939</v>
      </c>
      <c r="AT15290" t="s">
        <v>317</v>
      </c>
      <c r="AU15290" t="s">
        <v>1009</v>
      </c>
      <c r="AV15290" t="s">
        <v>140</v>
      </c>
      <c r="AW15290" t="s">
        <v>140</v>
      </c>
      <c r="AX15290" t="s">
        <v>939</v>
      </c>
      <c r="AY15290" t="s">
        <v>140</v>
      </c>
      <c r="AZ15290" t="s">
        <v>140</v>
      </c>
    </row>
    <row r="15291" spans="1:52" x14ac:dyDescent="0.35">
      <c r="A15291" t="s">
        <v>28</v>
      </c>
      <c r="B15291" t="s">
        <v>1166</v>
      </c>
      <c r="C15291">
        <v>122</v>
      </c>
      <c r="D15291" t="s">
        <v>483</v>
      </c>
      <c r="E15291" t="s">
        <v>1009</v>
      </c>
      <c r="F15291" t="s">
        <v>1046</v>
      </c>
      <c r="G15291" t="s">
        <v>643</v>
      </c>
      <c r="H15291" t="s">
        <v>788</v>
      </c>
      <c r="I15291" t="s">
        <v>1055</v>
      </c>
      <c r="J15291" t="s">
        <v>140</v>
      </c>
      <c r="K15291" t="s">
        <v>142</v>
      </c>
      <c r="L15291" t="s">
        <v>1021</v>
      </c>
      <c r="M15291">
        <v>122</v>
      </c>
      <c r="N15291" t="s">
        <v>1261</v>
      </c>
      <c r="O15291" t="s">
        <v>733</v>
      </c>
      <c r="P15291" t="s">
        <v>1060</v>
      </c>
      <c r="Q15291" t="s">
        <v>1051</v>
      </c>
      <c r="R15291" t="s">
        <v>140</v>
      </c>
      <c r="S15291" t="s">
        <v>140</v>
      </c>
      <c r="T15291" t="s">
        <v>1020</v>
      </c>
      <c r="U15291" t="s">
        <v>140</v>
      </c>
      <c r="V15291" t="s">
        <v>140</v>
      </c>
      <c r="W15291">
        <v>122</v>
      </c>
      <c r="X15291" t="s">
        <v>861</v>
      </c>
      <c r="Y15291" t="s">
        <v>1009</v>
      </c>
      <c r="Z15291" t="s">
        <v>973</v>
      </c>
      <c r="AA15291" t="s">
        <v>1052</v>
      </c>
      <c r="AB15291" t="s">
        <v>140</v>
      </c>
      <c r="AC15291" t="s">
        <v>140</v>
      </c>
      <c r="AD15291" t="s">
        <v>501</v>
      </c>
      <c r="AE15291" t="s">
        <v>140</v>
      </c>
      <c r="AF15291" t="s">
        <v>140</v>
      </c>
      <c r="AG15291">
        <v>122</v>
      </c>
      <c r="AH15291" t="s">
        <v>987</v>
      </c>
      <c r="AI15291" t="s">
        <v>949</v>
      </c>
      <c r="AJ15291" t="s">
        <v>1060</v>
      </c>
      <c r="AK15291" t="s">
        <v>1054</v>
      </c>
      <c r="AL15291" t="s">
        <v>140</v>
      </c>
      <c r="AM15291" t="s">
        <v>140</v>
      </c>
      <c r="AN15291" t="s">
        <v>1013</v>
      </c>
      <c r="AO15291" t="s">
        <v>140</v>
      </c>
      <c r="AP15291" t="s">
        <v>140</v>
      </c>
      <c r="AQ15291">
        <v>122</v>
      </c>
      <c r="AR15291" t="s">
        <v>188</v>
      </c>
      <c r="AS15291" t="s">
        <v>1052</v>
      </c>
      <c r="AT15291" t="s">
        <v>1068</v>
      </c>
      <c r="AU15291" t="s">
        <v>940</v>
      </c>
      <c r="AV15291" t="s">
        <v>140</v>
      </c>
      <c r="AW15291" t="s">
        <v>140</v>
      </c>
      <c r="AX15291" t="s">
        <v>1060</v>
      </c>
      <c r="AY15291" t="s">
        <v>1009</v>
      </c>
      <c r="AZ15291" t="s">
        <v>1021</v>
      </c>
    </row>
    <row r="15292" spans="1:52" x14ac:dyDescent="0.35">
      <c r="A15292" t="s">
        <v>29</v>
      </c>
      <c r="B15292" t="s">
        <v>1165</v>
      </c>
      <c r="C15292">
        <v>94</v>
      </c>
      <c r="D15292" t="s">
        <v>353</v>
      </c>
      <c r="E15292" t="s">
        <v>1059</v>
      </c>
      <c r="F15292" t="s">
        <v>412</v>
      </c>
      <c r="G15292" t="s">
        <v>660</v>
      </c>
      <c r="H15292" t="s">
        <v>1051</v>
      </c>
      <c r="I15292" t="s">
        <v>140</v>
      </c>
      <c r="J15292" t="s">
        <v>1017</v>
      </c>
      <c r="K15292" t="s">
        <v>446</v>
      </c>
      <c r="L15292" t="s">
        <v>140</v>
      </c>
      <c r="M15292">
        <v>94</v>
      </c>
      <c r="N15292" t="s">
        <v>672</v>
      </c>
      <c r="O15292" t="s">
        <v>517</v>
      </c>
      <c r="P15292" t="s">
        <v>1053</v>
      </c>
      <c r="Q15292" t="s">
        <v>1064</v>
      </c>
      <c r="R15292" t="s">
        <v>140</v>
      </c>
      <c r="S15292" t="s">
        <v>140</v>
      </c>
      <c r="T15292" t="s">
        <v>1063</v>
      </c>
      <c r="U15292" t="s">
        <v>140</v>
      </c>
      <c r="V15292" t="s">
        <v>140</v>
      </c>
      <c r="W15292">
        <v>94</v>
      </c>
      <c r="X15292" t="s">
        <v>94</v>
      </c>
      <c r="Y15292" t="s">
        <v>775</v>
      </c>
      <c r="Z15292" t="s">
        <v>1052</v>
      </c>
      <c r="AA15292" t="s">
        <v>1045</v>
      </c>
      <c r="AB15292" t="s">
        <v>140</v>
      </c>
      <c r="AC15292" t="s">
        <v>1063</v>
      </c>
      <c r="AD15292" t="s">
        <v>1050</v>
      </c>
      <c r="AE15292" t="s">
        <v>140</v>
      </c>
      <c r="AF15292" t="s">
        <v>140</v>
      </c>
      <c r="AG15292">
        <v>94</v>
      </c>
      <c r="AH15292" t="s">
        <v>904</v>
      </c>
      <c r="AI15292" t="s">
        <v>1048</v>
      </c>
      <c r="AJ15292" t="s">
        <v>1012</v>
      </c>
      <c r="AK15292" t="s">
        <v>140</v>
      </c>
      <c r="AL15292" t="s">
        <v>140</v>
      </c>
      <c r="AM15292" t="s">
        <v>140</v>
      </c>
      <c r="AN15292" t="s">
        <v>140</v>
      </c>
      <c r="AO15292" t="s">
        <v>1017</v>
      </c>
      <c r="AP15292" t="s">
        <v>140</v>
      </c>
      <c r="AQ15292">
        <v>94</v>
      </c>
      <c r="AR15292" t="s">
        <v>1101</v>
      </c>
      <c r="AS15292" t="s">
        <v>1019</v>
      </c>
      <c r="AT15292" t="s">
        <v>1021</v>
      </c>
      <c r="AU15292" t="s">
        <v>1021</v>
      </c>
      <c r="AV15292" t="s">
        <v>140</v>
      </c>
      <c r="AW15292" t="s">
        <v>140</v>
      </c>
      <c r="AX15292" t="s">
        <v>1018</v>
      </c>
      <c r="AY15292" t="s">
        <v>140</v>
      </c>
      <c r="AZ15292" t="s">
        <v>1016</v>
      </c>
    </row>
    <row r="15293" spans="1:52" x14ac:dyDescent="0.35">
      <c r="A15293" t="s">
        <v>29</v>
      </c>
      <c r="B15293" t="s">
        <v>1166</v>
      </c>
      <c r="C15293">
        <v>110</v>
      </c>
      <c r="D15293" t="s">
        <v>966</v>
      </c>
      <c r="E15293" t="s">
        <v>1048</v>
      </c>
      <c r="F15293" t="s">
        <v>371</v>
      </c>
      <c r="G15293" t="s">
        <v>838</v>
      </c>
      <c r="H15293" t="s">
        <v>1017</v>
      </c>
      <c r="I15293" t="s">
        <v>345</v>
      </c>
      <c r="J15293" t="s">
        <v>140</v>
      </c>
      <c r="K15293" t="s">
        <v>977</v>
      </c>
      <c r="L15293" t="s">
        <v>1022</v>
      </c>
      <c r="M15293">
        <v>110</v>
      </c>
      <c r="N15293" t="s">
        <v>1112</v>
      </c>
      <c r="O15293" t="s">
        <v>1051</v>
      </c>
      <c r="P15293" t="s">
        <v>1011</v>
      </c>
      <c r="Q15293" t="s">
        <v>1011</v>
      </c>
      <c r="R15293" t="s">
        <v>140</v>
      </c>
      <c r="S15293" t="s">
        <v>140</v>
      </c>
      <c r="T15293" t="s">
        <v>140</v>
      </c>
      <c r="U15293" t="s">
        <v>1014</v>
      </c>
      <c r="V15293" t="s">
        <v>140</v>
      </c>
      <c r="W15293">
        <v>110</v>
      </c>
      <c r="X15293" t="s">
        <v>663</v>
      </c>
      <c r="Y15293" t="s">
        <v>1014</v>
      </c>
      <c r="Z15293" t="s">
        <v>1045</v>
      </c>
      <c r="AA15293" t="s">
        <v>1004</v>
      </c>
      <c r="AB15293" t="s">
        <v>1011</v>
      </c>
      <c r="AC15293" t="s">
        <v>1014</v>
      </c>
      <c r="AD15293" t="s">
        <v>1022</v>
      </c>
      <c r="AE15293" t="s">
        <v>1019</v>
      </c>
      <c r="AF15293" t="s">
        <v>140</v>
      </c>
      <c r="AG15293">
        <v>110</v>
      </c>
      <c r="AH15293" t="s">
        <v>88</v>
      </c>
      <c r="AI15293" t="s">
        <v>345</v>
      </c>
      <c r="AJ15293" t="s">
        <v>140</v>
      </c>
      <c r="AK15293" t="s">
        <v>140</v>
      </c>
      <c r="AL15293" t="s">
        <v>140</v>
      </c>
      <c r="AM15293" t="s">
        <v>140</v>
      </c>
      <c r="AN15293" t="s">
        <v>1073</v>
      </c>
      <c r="AO15293" t="s">
        <v>140</v>
      </c>
      <c r="AP15293" t="s">
        <v>1014</v>
      </c>
      <c r="AQ15293">
        <v>110</v>
      </c>
      <c r="AR15293" t="s">
        <v>943</v>
      </c>
      <c r="AS15293" t="s">
        <v>1048</v>
      </c>
      <c r="AT15293" t="s">
        <v>950</v>
      </c>
      <c r="AU15293" t="s">
        <v>140</v>
      </c>
      <c r="AV15293" t="s">
        <v>1022</v>
      </c>
      <c r="AW15293" t="s">
        <v>140</v>
      </c>
      <c r="AX15293" t="s">
        <v>1016</v>
      </c>
      <c r="AY15293" t="s">
        <v>1019</v>
      </c>
      <c r="AZ15293" t="s">
        <v>140</v>
      </c>
    </row>
    <row r="15294" spans="1:52" x14ac:dyDescent="0.35">
      <c r="A15294" t="s">
        <v>30</v>
      </c>
      <c r="B15294" t="s">
        <v>1165</v>
      </c>
      <c r="C15294">
        <v>91</v>
      </c>
      <c r="D15294" t="s">
        <v>328</v>
      </c>
      <c r="E15294" t="s">
        <v>111</v>
      </c>
      <c r="F15294" t="s">
        <v>915</v>
      </c>
      <c r="G15294" t="s">
        <v>788</v>
      </c>
      <c r="H15294" t="s">
        <v>1013</v>
      </c>
      <c r="I15294" t="s">
        <v>1017</v>
      </c>
      <c r="J15294" t="s">
        <v>140</v>
      </c>
      <c r="K15294" t="s">
        <v>95</v>
      </c>
      <c r="L15294" t="s">
        <v>1052</v>
      </c>
      <c r="M15294">
        <v>91</v>
      </c>
      <c r="N15294" t="s">
        <v>998</v>
      </c>
      <c r="O15294" t="s">
        <v>1011</v>
      </c>
      <c r="P15294" t="s">
        <v>1062</v>
      </c>
      <c r="Q15294" t="s">
        <v>140</v>
      </c>
      <c r="R15294" t="s">
        <v>140</v>
      </c>
      <c r="S15294" t="s">
        <v>140</v>
      </c>
      <c r="T15294" t="s">
        <v>1073</v>
      </c>
      <c r="U15294" t="s">
        <v>140</v>
      </c>
      <c r="V15294" t="s">
        <v>1012</v>
      </c>
      <c r="W15294">
        <v>91</v>
      </c>
      <c r="X15294" t="s">
        <v>370</v>
      </c>
      <c r="Y15294" t="s">
        <v>515</v>
      </c>
      <c r="Z15294" t="s">
        <v>919</v>
      </c>
      <c r="AA15294" t="s">
        <v>140</v>
      </c>
      <c r="AB15294" t="s">
        <v>140</v>
      </c>
      <c r="AC15294" t="s">
        <v>140</v>
      </c>
      <c r="AD15294" t="s">
        <v>950</v>
      </c>
      <c r="AE15294" t="s">
        <v>1012</v>
      </c>
      <c r="AF15294" t="s">
        <v>140</v>
      </c>
      <c r="AG15294">
        <v>91</v>
      </c>
      <c r="AH15294" t="s">
        <v>110</v>
      </c>
      <c r="AI15294" t="s">
        <v>1021</v>
      </c>
      <c r="AJ15294" t="s">
        <v>775</v>
      </c>
      <c r="AK15294" t="s">
        <v>140</v>
      </c>
      <c r="AL15294" t="s">
        <v>140</v>
      </c>
      <c r="AM15294" t="s">
        <v>1070</v>
      </c>
      <c r="AN15294" t="s">
        <v>140</v>
      </c>
      <c r="AO15294" t="s">
        <v>1014</v>
      </c>
      <c r="AP15294" t="s">
        <v>140</v>
      </c>
      <c r="AQ15294">
        <v>91</v>
      </c>
      <c r="AR15294" t="s">
        <v>858</v>
      </c>
      <c r="AS15294" t="s">
        <v>1043</v>
      </c>
      <c r="AT15294" t="s">
        <v>1060</v>
      </c>
      <c r="AU15294" t="s">
        <v>140</v>
      </c>
      <c r="AV15294" t="s">
        <v>140</v>
      </c>
      <c r="AW15294" t="s">
        <v>140</v>
      </c>
      <c r="AX15294" t="s">
        <v>140</v>
      </c>
      <c r="AY15294" t="s">
        <v>1012</v>
      </c>
      <c r="AZ15294" t="s">
        <v>140</v>
      </c>
    </row>
    <row r="15295" spans="1:52" x14ac:dyDescent="0.35">
      <c r="A15295" t="s">
        <v>30</v>
      </c>
      <c r="B15295" t="s">
        <v>1166</v>
      </c>
      <c r="C15295">
        <v>110</v>
      </c>
      <c r="D15295" t="s">
        <v>48</v>
      </c>
      <c r="E15295" t="s">
        <v>1046</v>
      </c>
      <c r="F15295" t="s">
        <v>988</v>
      </c>
      <c r="G15295" t="s">
        <v>733</v>
      </c>
      <c r="H15295" t="s">
        <v>1051</v>
      </c>
      <c r="I15295" t="s">
        <v>1012</v>
      </c>
      <c r="J15295" t="s">
        <v>1066</v>
      </c>
      <c r="K15295" t="s">
        <v>641</v>
      </c>
      <c r="L15295" t="s">
        <v>1054</v>
      </c>
      <c r="M15295">
        <v>110</v>
      </c>
      <c r="N15295" t="s">
        <v>918</v>
      </c>
      <c r="O15295" t="s">
        <v>140</v>
      </c>
      <c r="P15295" t="s">
        <v>140</v>
      </c>
      <c r="Q15295" t="s">
        <v>140</v>
      </c>
      <c r="R15295" t="s">
        <v>140</v>
      </c>
      <c r="S15295" t="s">
        <v>140</v>
      </c>
      <c r="T15295" t="s">
        <v>919</v>
      </c>
      <c r="U15295" t="s">
        <v>140</v>
      </c>
      <c r="V15295" t="s">
        <v>140</v>
      </c>
      <c r="W15295">
        <v>110</v>
      </c>
      <c r="X15295" t="s">
        <v>787</v>
      </c>
      <c r="Y15295" t="s">
        <v>140</v>
      </c>
      <c r="Z15295" t="s">
        <v>1051</v>
      </c>
      <c r="AA15295" t="s">
        <v>954</v>
      </c>
      <c r="AB15295" t="s">
        <v>1016</v>
      </c>
      <c r="AC15295" t="s">
        <v>140</v>
      </c>
      <c r="AD15295" t="s">
        <v>1060</v>
      </c>
      <c r="AE15295" t="s">
        <v>140</v>
      </c>
      <c r="AF15295" t="s">
        <v>140</v>
      </c>
      <c r="AG15295">
        <v>111</v>
      </c>
      <c r="AH15295" t="s">
        <v>948</v>
      </c>
      <c r="AI15295" t="s">
        <v>140</v>
      </c>
      <c r="AJ15295" t="s">
        <v>949</v>
      </c>
      <c r="AK15295" t="s">
        <v>140</v>
      </c>
      <c r="AL15295" t="s">
        <v>140</v>
      </c>
      <c r="AM15295" t="s">
        <v>140</v>
      </c>
      <c r="AN15295" t="s">
        <v>140</v>
      </c>
      <c r="AO15295" t="s">
        <v>140</v>
      </c>
      <c r="AP15295" t="s">
        <v>140</v>
      </c>
      <c r="AQ15295">
        <v>110</v>
      </c>
      <c r="AR15295" t="s">
        <v>768</v>
      </c>
      <c r="AS15295" t="s">
        <v>1012</v>
      </c>
      <c r="AT15295" t="s">
        <v>140</v>
      </c>
      <c r="AU15295" t="s">
        <v>1050</v>
      </c>
      <c r="AV15295" t="s">
        <v>1017</v>
      </c>
      <c r="AW15295" t="s">
        <v>140</v>
      </c>
      <c r="AX15295" t="s">
        <v>1060</v>
      </c>
      <c r="AY15295" t="s">
        <v>140</v>
      </c>
      <c r="AZ15295" t="s">
        <v>140</v>
      </c>
    </row>
    <row r="15296" spans="1:52" x14ac:dyDescent="0.35">
      <c r="A15296" t="s">
        <v>31</v>
      </c>
      <c r="B15296" t="s">
        <v>1165</v>
      </c>
      <c r="C15296">
        <v>132</v>
      </c>
      <c r="D15296" t="s">
        <v>865</v>
      </c>
      <c r="E15296" t="s">
        <v>875</v>
      </c>
      <c r="F15296" t="s">
        <v>929</v>
      </c>
      <c r="G15296" t="s">
        <v>99</v>
      </c>
      <c r="H15296" t="s">
        <v>1067</v>
      </c>
      <c r="I15296" t="s">
        <v>919</v>
      </c>
      <c r="J15296" t="s">
        <v>1050</v>
      </c>
      <c r="K15296" t="s">
        <v>947</v>
      </c>
      <c r="L15296" t="s">
        <v>1009</v>
      </c>
      <c r="M15296">
        <v>132</v>
      </c>
      <c r="N15296" t="s">
        <v>872</v>
      </c>
      <c r="O15296" t="s">
        <v>903</v>
      </c>
      <c r="P15296" t="s">
        <v>121</v>
      </c>
      <c r="Q15296" t="s">
        <v>1017</v>
      </c>
      <c r="R15296" t="s">
        <v>1014</v>
      </c>
      <c r="S15296" t="s">
        <v>1014</v>
      </c>
      <c r="T15296" t="s">
        <v>1008</v>
      </c>
      <c r="U15296" t="s">
        <v>140</v>
      </c>
      <c r="V15296" t="s">
        <v>140</v>
      </c>
      <c r="W15296">
        <v>132</v>
      </c>
      <c r="X15296" t="s">
        <v>1079</v>
      </c>
      <c r="Y15296" t="s">
        <v>1011</v>
      </c>
      <c r="Z15296" t="s">
        <v>1068</v>
      </c>
      <c r="AA15296" t="s">
        <v>1007</v>
      </c>
      <c r="AB15296" t="s">
        <v>1019</v>
      </c>
      <c r="AC15296" t="s">
        <v>1021</v>
      </c>
      <c r="AD15296" t="s">
        <v>1068</v>
      </c>
      <c r="AE15296" t="s">
        <v>140</v>
      </c>
      <c r="AF15296" t="s">
        <v>140</v>
      </c>
      <c r="AG15296">
        <v>132</v>
      </c>
      <c r="AH15296" t="s">
        <v>665</v>
      </c>
      <c r="AI15296" t="s">
        <v>949</v>
      </c>
      <c r="AJ15296" t="s">
        <v>1021</v>
      </c>
      <c r="AK15296" t="s">
        <v>140</v>
      </c>
      <c r="AL15296" t="s">
        <v>140</v>
      </c>
      <c r="AM15296" t="s">
        <v>140</v>
      </c>
      <c r="AN15296" t="s">
        <v>1066</v>
      </c>
      <c r="AO15296" t="s">
        <v>1016</v>
      </c>
      <c r="AP15296" t="s">
        <v>140</v>
      </c>
      <c r="AQ15296">
        <v>132</v>
      </c>
      <c r="AR15296" t="s">
        <v>285</v>
      </c>
      <c r="AS15296" t="s">
        <v>1016</v>
      </c>
      <c r="AT15296" t="s">
        <v>1043</v>
      </c>
      <c r="AU15296" t="s">
        <v>903</v>
      </c>
      <c r="AV15296" t="s">
        <v>1021</v>
      </c>
      <c r="AW15296" t="s">
        <v>140</v>
      </c>
      <c r="AX15296" t="s">
        <v>1052</v>
      </c>
      <c r="AY15296" t="s">
        <v>140</v>
      </c>
      <c r="AZ15296" t="s">
        <v>140</v>
      </c>
    </row>
    <row r="15297" spans="1:52" x14ac:dyDescent="0.35">
      <c r="A15297" t="s">
        <v>31</v>
      </c>
      <c r="B15297" t="s">
        <v>1166</v>
      </c>
      <c r="C15297">
        <v>75</v>
      </c>
      <c r="D15297" t="s">
        <v>385</v>
      </c>
      <c r="E15297" t="s">
        <v>954</v>
      </c>
      <c r="F15297" t="s">
        <v>801</v>
      </c>
      <c r="G15297" t="s">
        <v>801</v>
      </c>
      <c r="H15297" t="s">
        <v>123</v>
      </c>
      <c r="I15297" t="s">
        <v>954</v>
      </c>
      <c r="J15297" t="s">
        <v>1054</v>
      </c>
      <c r="K15297" t="s">
        <v>728</v>
      </c>
      <c r="L15297" t="s">
        <v>954</v>
      </c>
      <c r="M15297">
        <v>75</v>
      </c>
      <c r="N15297" t="s">
        <v>520</v>
      </c>
      <c r="O15297" t="s">
        <v>113</v>
      </c>
      <c r="P15297" t="s">
        <v>869</v>
      </c>
      <c r="Q15297" t="s">
        <v>1054</v>
      </c>
      <c r="R15297" t="s">
        <v>140</v>
      </c>
      <c r="S15297" t="s">
        <v>140</v>
      </c>
      <c r="T15297" t="s">
        <v>1054</v>
      </c>
      <c r="U15297" t="s">
        <v>140</v>
      </c>
      <c r="V15297" t="s">
        <v>140</v>
      </c>
      <c r="W15297">
        <v>75</v>
      </c>
      <c r="X15297" t="s">
        <v>655</v>
      </c>
      <c r="Y15297" t="s">
        <v>869</v>
      </c>
      <c r="Z15297" t="s">
        <v>801</v>
      </c>
      <c r="AA15297" t="s">
        <v>954</v>
      </c>
      <c r="AB15297" t="s">
        <v>1054</v>
      </c>
      <c r="AC15297" t="s">
        <v>1054</v>
      </c>
      <c r="AD15297" t="s">
        <v>123</v>
      </c>
      <c r="AE15297" t="s">
        <v>140</v>
      </c>
      <c r="AF15297" t="s">
        <v>140</v>
      </c>
      <c r="AG15297">
        <v>75</v>
      </c>
      <c r="AH15297" t="s">
        <v>344</v>
      </c>
      <c r="AI15297" t="s">
        <v>1054</v>
      </c>
      <c r="AJ15297" t="s">
        <v>1054</v>
      </c>
      <c r="AK15297" t="s">
        <v>140</v>
      </c>
      <c r="AL15297" t="s">
        <v>140</v>
      </c>
      <c r="AM15297" t="s">
        <v>140</v>
      </c>
      <c r="AN15297" t="s">
        <v>140</v>
      </c>
      <c r="AO15297" t="s">
        <v>954</v>
      </c>
      <c r="AP15297" t="s">
        <v>140</v>
      </c>
      <c r="AQ15297">
        <v>75</v>
      </c>
      <c r="AR15297" t="s">
        <v>378</v>
      </c>
      <c r="AS15297" t="s">
        <v>345</v>
      </c>
      <c r="AT15297" t="s">
        <v>801</v>
      </c>
      <c r="AU15297" t="s">
        <v>345</v>
      </c>
      <c r="AV15297" t="s">
        <v>140</v>
      </c>
      <c r="AW15297" t="s">
        <v>140</v>
      </c>
      <c r="AX15297" t="s">
        <v>548</v>
      </c>
      <c r="AY15297" t="s">
        <v>140</v>
      </c>
      <c r="AZ15297" t="s">
        <v>140</v>
      </c>
    </row>
    <row r="15298" spans="1:52" x14ac:dyDescent="0.35">
      <c r="A15298" t="s">
        <v>32</v>
      </c>
      <c r="B15298" t="s">
        <v>1165</v>
      </c>
      <c r="C15298">
        <v>1845</v>
      </c>
      <c r="D15298" t="s">
        <v>417</v>
      </c>
      <c r="E15298" t="s">
        <v>345</v>
      </c>
      <c r="F15298" t="s">
        <v>999</v>
      </c>
      <c r="G15298" t="s">
        <v>574</v>
      </c>
      <c r="H15298" t="s">
        <v>1004</v>
      </c>
      <c r="I15298" t="s">
        <v>1050</v>
      </c>
      <c r="J15298" t="s">
        <v>949</v>
      </c>
      <c r="K15298" t="s">
        <v>511</v>
      </c>
      <c r="L15298" t="s">
        <v>1054</v>
      </c>
      <c r="M15298">
        <v>1845</v>
      </c>
      <c r="N15298" t="s">
        <v>663</v>
      </c>
      <c r="O15298" t="s">
        <v>1070</v>
      </c>
      <c r="P15298" t="s">
        <v>1052</v>
      </c>
      <c r="Q15298" t="s">
        <v>940</v>
      </c>
      <c r="R15298" t="s">
        <v>1016</v>
      </c>
      <c r="S15298" t="s">
        <v>1009</v>
      </c>
      <c r="T15298" t="s">
        <v>775</v>
      </c>
      <c r="U15298" t="s">
        <v>140</v>
      </c>
      <c r="V15298" t="s">
        <v>1008</v>
      </c>
      <c r="W15298">
        <v>1845</v>
      </c>
      <c r="X15298" t="s">
        <v>1086</v>
      </c>
      <c r="Y15298" t="s">
        <v>1046</v>
      </c>
      <c r="Z15298" t="s">
        <v>1023</v>
      </c>
      <c r="AA15298" t="s">
        <v>1060</v>
      </c>
      <c r="AB15298" t="s">
        <v>949</v>
      </c>
      <c r="AC15298" t="s">
        <v>1010</v>
      </c>
      <c r="AD15298" t="s">
        <v>1050</v>
      </c>
      <c r="AE15298" t="s">
        <v>1012</v>
      </c>
      <c r="AF15298" t="s">
        <v>1022</v>
      </c>
      <c r="AG15298">
        <v>1846</v>
      </c>
      <c r="AH15298" t="s">
        <v>1112</v>
      </c>
      <c r="AI15298" t="s">
        <v>1046</v>
      </c>
      <c r="AJ15298" t="s">
        <v>1012</v>
      </c>
      <c r="AK15298" t="s">
        <v>1009</v>
      </c>
      <c r="AL15298" t="s">
        <v>1008</v>
      </c>
      <c r="AM15298" t="s">
        <v>1013</v>
      </c>
      <c r="AN15298" t="s">
        <v>775</v>
      </c>
      <c r="AO15298" t="s">
        <v>1021</v>
      </c>
      <c r="AP15298" t="s">
        <v>1022</v>
      </c>
      <c r="AQ15298">
        <v>1845</v>
      </c>
      <c r="AR15298" t="s">
        <v>98</v>
      </c>
      <c r="AS15298" t="s">
        <v>1021</v>
      </c>
      <c r="AT15298" t="s">
        <v>1068</v>
      </c>
      <c r="AU15298" t="s">
        <v>1050</v>
      </c>
      <c r="AV15298" t="s">
        <v>1014</v>
      </c>
      <c r="AW15298" t="s">
        <v>1016</v>
      </c>
      <c r="AX15298" t="s">
        <v>1098</v>
      </c>
      <c r="AY15298" t="s">
        <v>1016</v>
      </c>
      <c r="AZ15298" t="s">
        <v>1013</v>
      </c>
    </row>
    <row r="15299" spans="1:52" x14ac:dyDescent="0.35">
      <c r="A15299" t="s">
        <v>32</v>
      </c>
      <c r="B15299" t="s">
        <v>1166</v>
      </c>
      <c r="C15299">
        <v>3082</v>
      </c>
      <c r="D15299" t="s">
        <v>545</v>
      </c>
      <c r="E15299" t="s">
        <v>950</v>
      </c>
      <c r="F15299" t="s">
        <v>1102</v>
      </c>
      <c r="G15299" t="s">
        <v>147</v>
      </c>
      <c r="H15299" t="s">
        <v>515</v>
      </c>
      <c r="I15299" t="s">
        <v>1050</v>
      </c>
      <c r="J15299" t="s">
        <v>1021</v>
      </c>
      <c r="K15299" t="s">
        <v>199</v>
      </c>
      <c r="L15299" t="s">
        <v>1019</v>
      </c>
      <c r="M15299">
        <v>3082</v>
      </c>
      <c r="N15299" t="s">
        <v>898</v>
      </c>
      <c r="O15299" t="s">
        <v>1056</v>
      </c>
      <c r="P15299" t="s">
        <v>1051</v>
      </c>
      <c r="Q15299" t="s">
        <v>1055</v>
      </c>
      <c r="R15299" t="s">
        <v>1016</v>
      </c>
      <c r="S15299" t="s">
        <v>1010</v>
      </c>
      <c r="T15299" t="s">
        <v>1021</v>
      </c>
      <c r="U15299" t="s">
        <v>140</v>
      </c>
      <c r="V15299" t="s">
        <v>1008</v>
      </c>
      <c r="W15299">
        <v>3082</v>
      </c>
      <c r="X15299" t="s">
        <v>840</v>
      </c>
      <c r="Y15299" t="s">
        <v>1066</v>
      </c>
      <c r="Z15299" t="s">
        <v>1045</v>
      </c>
      <c r="AA15299" t="s">
        <v>1004</v>
      </c>
      <c r="AB15299" t="s">
        <v>1054</v>
      </c>
      <c r="AC15299" t="s">
        <v>1013</v>
      </c>
      <c r="AD15299" t="s">
        <v>869</v>
      </c>
      <c r="AE15299" t="s">
        <v>1012</v>
      </c>
      <c r="AF15299" t="s">
        <v>1010</v>
      </c>
      <c r="AG15299">
        <v>3084</v>
      </c>
      <c r="AH15299" t="s">
        <v>1002</v>
      </c>
      <c r="AI15299" t="s">
        <v>939</v>
      </c>
      <c r="AJ15299" t="s">
        <v>1063</v>
      </c>
      <c r="AK15299" t="s">
        <v>1013</v>
      </c>
      <c r="AL15299" t="s">
        <v>1022</v>
      </c>
      <c r="AM15299" t="s">
        <v>1008</v>
      </c>
      <c r="AN15299" t="s">
        <v>1063</v>
      </c>
      <c r="AO15299" t="s">
        <v>1021</v>
      </c>
      <c r="AP15299" t="s">
        <v>1022</v>
      </c>
      <c r="AQ15299">
        <v>3082</v>
      </c>
      <c r="AR15299" t="s">
        <v>285</v>
      </c>
      <c r="AS15299" t="s">
        <v>1066</v>
      </c>
      <c r="AT15299" t="s">
        <v>869</v>
      </c>
      <c r="AU15299" t="s">
        <v>1050</v>
      </c>
      <c r="AV15299" t="s">
        <v>1019</v>
      </c>
      <c r="AW15299" t="s">
        <v>1022</v>
      </c>
      <c r="AX15299" t="s">
        <v>1046</v>
      </c>
      <c r="AY15299" t="s">
        <v>1009</v>
      </c>
      <c r="AZ15299" t="s">
        <v>1016</v>
      </c>
    </row>
    <row r="15301" spans="1:52" x14ac:dyDescent="0.35">
      <c r="A15301" t="s">
        <v>1649</v>
      </c>
    </row>
    <row r="15302" spans="1:52" x14ac:dyDescent="0.35">
      <c r="A15302" t="s">
        <v>2</v>
      </c>
      <c r="B15302" t="s">
        <v>1233</v>
      </c>
      <c r="C15302" t="s">
        <v>1595</v>
      </c>
      <c r="D15302" t="s">
        <v>1596</v>
      </c>
      <c r="E15302" t="s">
        <v>1597</v>
      </c>
      <c r="F15302" t="s">
        <v>1598</v>
      </c>
      <c r="G15302" t="s">
        <v>1599</v>
      </c>
      <c r="H15302" t="s">
        <v>1602</v>
      </c>
      <c r="I15302" t="s">
        <v>1603</v>
      </c>
      <c r="J15302" t="s">
        <v>1604</v>
      </c>
      <c r="K15302" t="s">
        <v>1600</v>
      </c>
      <c r="L15302" t="s">
        <v>1601</v>
      </c>
      <c r="M15302" t="s">
        <v>1605</v>
      </c>
      <c r="N15302" t="s">
        <v>1606</v>
      </c>
      <c r="O15302" t="s">
        <v>1607</v>
      </c>
      <c r="P15302" t="s">
        <v>1608</v>
      </c>
      <c r="Q15302" t="s">
        <v>1609</v>
      </c>
      <c r="R15302" t="s">
        <v>1611</v>
      </c>
      <c r="S15302" t="s">
        <v>1612</v>
      </c>
      <c r="T15302" t="s">
        <v>1610</v>
      </c>
      <c r="U15302" t="s">
        <v>1613</v>
      </c>
      <c r="V15302" t="s">
        <v>1614</v>
      </c>
      <c r="W15302" t="s">
        <v>1615</v>
      </c>
      <c r="X15302" t="s">
        <v>1616</v>
      </c>
      <c r="Y15302" t="s">
        <v>1617</v>
      </c>
      <c r="Z15302" t="s">
        <v>1618</v>
      </c>
      <c r="AA15302" t="s">
        <v>1619</v>
      </c>
      <c r="AB15302" t="s">
        <v>1620</v>
      </c>
      <c r="AC15302" t="s">
        <v>1623</v>
      </c>
      <c r="AD15302" t="s">
        <v>1621</v>
      </c>
      <c r="AE15302" t="s">
        <v>1622</v>
      </c>
      <c r="AF15302" t="s">
        <v>1624</v>
      </c>
      <c r="AG15302" t="s">
        <v>1625</v>
      </c>
      <c r="AH15302" t="s">
        <v>1626</v>
      </c>
      <c r="AI15302" t="s">
        <v>1628</v>
      </c>
      <c r="AJ15302" t="s">
        <v>1629</v>
      </c>
      <c r="AK15302" t="s">
        <v>1633</v>
      </c>
      <c r="AL15302" t="s">
        <v>1627</v>
      </c>
      <c r="AM15302" t="s">
        <v>1630</v>
      </c>
      <c r="AN15302" t="s">
        <v>1631</v>
      </c>
      <c r="AO15302" t="s">
        <v>1632</v>
      </c>
      <c r="AP15302" t="s">
        <v>1634</v>
      </c>
      <c r="AQ15302" t="s">
        <v>1635</v>
      </c>
      <c r="AR15302" t="s">
        <v>1636</v>
      </c>
      <c r="AS15302" t="s">
        <v>1637</v>
      </c>
      <c r="AT15302" t="s">
        <v>1638</v>
      </c>
      <c r="AU15302" t="s">
        <v>1639</v>
      </c>
      <c r="AV15302" t="s">
        <v>1640</v>
      </c>
      <c r="AW15302" t="s">
        <v>1643</v>
      </c>
      <c r="AX15302" t="s">
        <v>1641</v>
      </c>
      <c r="AY15302" t="s">
        <v>1642</v>
      </c>
      <c r="AZ15302" t="s">
        <v>1644</v>
      </c>
    </row>
    <row r="15303" spans="1:52" x14ac:dyDescent="0.35">
      <c r="A15303" t="s">
        <v>8</v>
      </c>
      <c r="B15303" t="s">
        <v>1236</v>
      </c>
      <c r="C15303">
        <v>33</v>
      </c>
      <c r="D15303" t="s">
        <v>540</v>
      </c>
      <c r="E15303" t="s">
        <v>89</v>
      </c>
      <c r="F15303" t="s">
        <v>93</v>
      </c>
      <c r="G15303" t="s">
        <v>1011</v>
      </c>
      <c r="H15303" t="s">
        <v>140</v>
      </c>
      <c r="I15303" t="s">
        <v>668</v>
      </c>
      <c r="J15303" t="s">
        <v>660</v>
      </c>
      <c r="K15303" t="s">
        <v>1060</v>
      </c>
      <c r="L15303" t="s">
        <v>140</v>
      </c>
      <c r="M15303">
        <v>33</v>
      </c>
      <c r="N15303" t="s">
        <v>642</v>
      </c>
      <c r="O15303" t="s">
        <v>1012</v>
      </c>
      <c r="P15303" t="s">
        <v>716</v>
      </c>
      <c r="Q15303" t="s">
        <v>140</v>
      </c>
      <c r="R15303" t="s">
        <v>140</v>
      </c>
      <c r="S15303" t="s">
        <v>140</v>
      </c>
      <c r="T15303" t="s">
        <v>140</v>
      </c>
      <c r="U15303" t="s">
        <v>140</v>
      </c>
      <c r="V15303" t="s">
        <v>140</v>
      </c>
      <c r="W15303">
        <v>33</v>
      </c>
      <c r="X15303" t="s">
        <v>466</v>
      </c>
      <c r="Y15303" t="s">
        <v>660</v>
      </c>
      <c r="Z15303" t="s">
        <v>1061</v>
      </c>
      <c r="AA15303" t="s">
        <v>660</v>
      </c>
      <c r="AB15303" t="s">
        <v>140</v>
      </c>
      <c r="AC15303" t="s">
        <v>140</v>
      </c>
      <c r="AD15303" t="s">
        <v>140</v>
      </c>
      <c r="AE15303" t="s">
        <v>1050</v>
      </c>
      <c r="AF15303" t="s">
        <v>1011</v>
      </c>
      <c r="AG15303">
        <v>33</v>
      </c>
      <c r="AH15303" t="s">
        <v>177</v>
      </c>
      <c r="AI15303" t="s">
        <v>140</v>
      </c>
      <c r="AJ15303" t="s">
        <v>140</v>
      </c>
      <c r="AK15303" t="s">
        <v>140</v>
      </c>
      <c r="AL15303" t="s">
        <v>140</v>
      </c>
      <c r="AM15303" t="s">
        <v>140</v>
      </c>
      <c r="AN15303" t="s">
        <v>140</v>
      </c>
      <c r="AO15303" t="s">
        <v>140</v>
      </c>
      <c r="AP15303" t="s">
        <v>140</v>
      </c>
      <c r="AQ15303">
        <v>33</v>
      </c>
      <c r="AR15303" t="s">
        <v>442</v>
      </c>
      <c r="AS15303" t="s">
        <v>660</v>
      </c>
      <c r="AT15303" t="s">
        <v>1012</v>
      </c>
      <c r="AU15303" t="s">
        <v>824</v>
      </c>
      <c r="AV15303" t="s">
        <v>140</v>
      </c>
      <c r="AW15303" t="s">
        <v>140</v>
      </c>
      <c r="AX15303" t="s">
        <v>140</v>
      </c>
      <c r="AY15303" t="s">
        <v>1011</v>
      </c>
      <c r="AZ15303" t="s">
        <v>140</v>
      </c>
    </row>
    <row r="15304" spans="1:52" x14ac:dyDescent="0.35">
      <c r="A15304" t="s">
        <v>8</v>
      </c>
      <c r="B15304" t="s">
        <v>1234</v>
      </c>
      <c r="C15304">
        <v>81</v>
      </c>
      <c r="D15304" t="s">
        <v>797</v>
      </c>
      <c r="E15304" t="s">
        <v>1062</v>
      </c>
      <c r="F15304" t="s">
        <v>462</v>
      </c>
      <c r="G15304" t="s">
        <v>269</v>
      </c>
      <c r="H15304" t="s">
        <v>140</v>
      </c>
      <c r="I15304" t="s">
        <v>926</v>
      </c>
      <c r="J15304" t="s">
        <v>140</v>
      </c>
      <c r="K15304" t="s">
        <v>1054</v>
      </c>
      <c r="L15304" t="s">
        <v>1048</v>
      </c>
      <c r="M15304">
        <v>81</v>
      </c>
      <c r="N15304" t="s">
        <v>670</v>
      </c>
      <c r="O15304" t="s">
        <v>967</v>
      </c>
      <c r="P15304" t="s">
        <v>109</v>
      </c>
      <c r="Q15304" t="s">
        <v>1004</v>
      </c>
      <c r="R15304" t="s">
        <v>140</v>
      </c>
      <c r="S15304" t="s">
        <v>949</v>
      </c>
      <c r="T15304" t="s">
        <v>140</v>
      </c>
      <c r="U15304" t="s">
        <v>140</v>
      </c>
      <c r="V15304" t="s">
        <v>140</v>
      </c>
      <c r="W15304">
        <v>81</v>
      </c>
      <c r="X15304" t="s">
        <v>263</v>
      </c>
      <c r="Y15304" t="s">
        <v>1073</v>
      </c>
      <c r="Z15304" t="s">
        <v>838</v>
      </c>
      <c r="AA15304" t="s">
        <v>1068</v>
      </c>
      <c r="AB15304" t="s">
        <v>1068</v>
      </c>
      <c r="AC15304" t="s">
        <v>1021</v>
      </c>
      <c r="AD15304" t="s">
        <v>140</v>
      </c>
      <c r="AE15304" t="s">
        <v>1062</v>
      </c>
      <c r="AF15304" t="s">
        <v>140</v>
      </c>
      <c r="AG15304">
        <v>81</v>
      </c>
      <c r="AH15304" t="s">
        <v>1116</v>
      </c>
      <c r="AI15304" t="s">
        <v>940</v>
      </c>
      <c r="AJ15304" t="s">
        <v>140</v>
      </c>
      <c r="AK15304" t="s">
        <v>140</v>
      </c>
      <c r="AL15304" t="s">
        <v>1009</v>
      </c>
      <c r="AM15304" t="s">
        <v>1011</v>
      </c>
      <c r="AN15304" t="s">
        <v>140</v>
      </c>
      <c r="AO15304" t="s">
        <v>1010</v>
      </c>
      <c r="AP15304" t="s">
        <v>140</v>
      </c>
      <c r="AQ15304">
        <v>81</v>
      </c>
      <c r="AR15304" t="s">
        <v>531</v>
      </c>
      <c r="AS15304" t="s">
        <v>140</v>
      </c>
      <c r="AT15304" t="s">
        <v>996</v>
      </c>
      <c r="AU15304" t="s">
        <v>940</v>
      </c>
      <c r="AV15304" t="s">
        <v>1055</v>
      </c>
      <c r="AW15304" t="s">
        <v>140</v>
      </c>
      <c r="AX15304" t="s">
        <v>140</v>
      </c>
      <c r="AY15304" t="s">
        <v>131</v>
      </c>
      <c r="AZ15304" t="s">
        <v>140</v>
      </c>
    </row>
    <row r="15305" spans="1:52" x14ac:dyDescent="0.35">
      <c r="A15305" t="s">
        <v>8</v>
      </c>
      <c r="B15305" t="s">
        <v>1235</v>
      </c>
      <c r="C15305">
        <v>90</v>
      </c>
      <c r="D15305" t="s">
        <v>246</v>
      </c>
      <c r="E15305" t="s">
        <v>1011</v>
      </c>
      <c r="F15305" t="s">
        <v>99</v>
      </c>
      <c r="G15305" t="s">
        <v>93</v>
      </c>
      <c r="H15305" t="s">
        <v>140</v>
      </c>
      <c r="I15305" t="s">
        <v>162</v>
      </c>
      <c r="J15305" t="s">
        <v>1098</v>
      </c>
      <c r="K15305" t="s">
        <v>1073</v>
      </c>
      <c r="L15305" t="s">
        <v>1011</v>
      </c>
      <c r="M15305">
        <v>90</v>
      </c>
      <c r="N15305" t="s">
        <v>920</v>
      </c>
      <c r="O15305" t="s">
        <v>125</v>
      </c>
      <c r="P15305" t="s">
        <v>1052</v>
      </c>
      <c r="Q15305" t="s">
        <v>1063</v>
      </c>
      <c r="R15305" t="s">
        <v>140</v>
      </c>
      <c r="S15305" t="s">
        <v>1012</v>
      </c>
      <c r="T15305" t="s">
        <v>1009</v>
      </c>
      <c r="U15305" t="s">
        <v>1098</v>
      </c>
      <c r="V15305" t="s">
        <v>140</v>
      </c>
      <c r="W15305">
        <v>90</v>
      </c>
      <c r="X15305" t="s">
        <v>1138</v>
      </c>
      <c r="Y15305" t="s">
        <v>1017</v>
      </c>
      <c r="Z15305" t="s">
        <v>1044</v>
      </c>
      <c r="AA15305" t="s">
        <v>1073</v>
      </c>
      <c r="AB15305" t="s">
        <v>140</v>
      </c>
      <c r="AC15305" t="s">
        <v>939</v>
      </c>
      <c r="AD15305" t="s">
        <v>140</v>
      </c>
      <c r="AE15305" t="s">
        <v>1098</v>
      </c>
      <c r="AF15305" t="s">
        <v>1063</v>
      </c>
      <c r="AG15305">
        <v>90</v>
      </c>
      <c r="AH15305" t="s">
        <v>1138</v>
      </c>
      <c r="AI15305" t="s">
        <v>977</v>
      </c>
      <c r="AJ15305" t="s">
        <v>1014</v>
      </c>
      <c r="AK15305" t="s">
        <v>140</v>
      </c>
      <c r="AL15305" t="s">
        <v>1012</v>
      </c>
      <c r="AM15305" t="s">
        <v>869</v>
      </c>
      <c r="AN15305" t="s">
        <v>140</v>
      </c>
      <c r="AO15305" t="s">
        <v>971</v>
      </c>
      <c r="AP15305" t="s">
        <v>140</v>
      </c>
      <c r="AQ15305">
        <v>90</v>
      </c>
      <c r="AR15305" t="s">
        <v>923</v>
      </c>
      <c r="AS15305" t="s">
        <v>1046</v>
      </c>
      <c r="AT15305" t="s">
        <v>983</v>
      </c>
      <c r="AU15305" t="s">
        <v>949</v>
      </c>
      <c r="AV15305" t="s">
        <v>1098</v>
      </c>
      <c r="AW15305" t="s">
        <v>140</v>
      </c>
      <c r="AX15305" t="s">
        <v>140</v>
      </c>
      <c r="AY15305" t="s">
        <v>1054</v>
      </c>
      <c r="AZ15305" t="s">
        <v>140</v>
      </c>
    </row>
    <row r="15306" spans="1:52" x14ac:dyDescent="0.35">
      <c r="A15306" t="s">
        <v>9</v>
      </c>
      <c r="B15306" t="s">
        <v>1236</v>
      </c>
      <c r="C15306">
        <v>30</v>
      </c>
      <c r="D15306" t="s">
        <v>821</v>
      </c>
      <c r="E15306" t="s">
        <v>1044</v>
      </c>
      <c r="F15306" t="s">
        <v>187</v>
      </c>
      <c r="G15306" t="s">
        <v>140</v>
      </c>
      <c r="H15306" t="s">
        <v>140</v>
      </c>
      <c r="I15306" t="s">
        <v>664</v>
      </c>
      <c r="J15306" t="s">
        <v>140</v>
      </c>
      <c r="K15306" t="s">
        <v>317</v>
      </c>
      <c r="L15306" t="s">
        <v>140</v>
      </c>
      <c r="M15306">
        <v>30</v>
      </c>
      <c r="N15306" t="s">
        <v>1157</v>
      </c>
      <c r="O15306" t="s">
        <v>1046</v>
      </c>
      <c r="P15306" t="s">
        <v>140</v>
      </c>
      <c r="Q15306" t="s">
        <v>140</v>
      </c>
      <c r="R15306" t="s">
        <v>140</v>
      </c>
      <c r="S15306" t="s">
        <v>140</v>
      </c>
      <c r="T15306" t="s">
        <v>1045</v>
      </c>
      <c r="U15306" t="s">
        <v>140</v>
      </c>
      <c r="V15306" t="s">
        <v>140</v>
      </c>
      <c r="W15306">
        <v>30</v>
      </c>
      <c r="X15306" t="s">
        <v>1157</v>
      </c>
      <c r="Y15306" t="s">
        <v>140</v>
      </c>
      <c r="Z15306" t="s">
        <v>140</v>
      </c>
      <c r="AA15306" t="s">
        <v>140</v>
      </c>
      <c r="AB15306" t="s">
        <v>1045</v>
      </c>
      <c r="AC15306" t="s">
        <v>140</v>
      </c>
      <c r="AD15306" t="s">
        <v>140</v>
      </c>
      <c r="AE15306" t="s">
        <v>1046</v>
      </c>
      <c r="AF15306" t="s">
        <v>140</v>
      </c>
      <c r="AG15306">
        <v>30</v>
      </c>
      <c r="AH15306" t="s">
        <v>177</v>
      </c>
      <c r="AI15306" t="s">
        <v>140</v>
      </c>
      <c r="AJ15306" t="s">
        <v>140</v>
      </c>
      <c r="AK15306" t="s">
        <v>140</v>
      </c>
      <c r="AL15306" t="s">
        <v>140</v>
      </c>
      <c r="AM15306" t="s">
        <v>140</v>
      </c>
      <c r="AN15306" t="s">
        <v>140</v>
      </c>
      <c r="AO15306" t="s">
        <v>140</v>
      </c>
      <c r="AP15306" t="s">
        <v>140</v>
      </c>
      <c r="AQ15306">
        <v>30</v>
      </c>
      <c r="AR15306" t="s">
        <v>1123</v>
      </c>
      <c r="AS15306" t="s">
        <v>140</v>
      </c>
      <c r="AT15306" t="s">
        <v>1048</v>
      </c>
      <c r="AU15306" t="s">
        <v>140</v>
      </c>
      <c r="AV15306" t="s">
        <v>140</v>
      </c>
      <c r="AW15306" t="s">
        <v>140</v>
      </c>
      <c r="AX15306" t="s">
        <v>140</v>
      </c>
      <c r="AY15306" t="s">
        <v>1046</v>
      </c>
      <c r="AZ15306" t="s">
        <v>140</v>
      </c>
    </row>
    <row r="15307" spans="1:52" x14ac:dyDescent="0.35">
      <c r="A15307" t="s">
        <v>9</v>
      </c>
      <c r="B15307" t="s">
        <v>1234</v>
      </c>
      <c r="C15307">
        <v>59</v>
      </c>
      <c r="D15307" t="s">
        <v>226</v>
      </c>
      <c r="E15307" t="s">
        <v>838</v>
      </c>
      <c r="F15307" t="s">
        <v>1065</v>
      </c>
      <c r="G15307" t="s">
        <v>1065</v>
      </c>
      <c r="H15307" t="s">
        <v>140</v>
      </c>
      <c r="I15307" t="s">
        <v>490</v>
      </c>
      <c r="J15307" t="s">
        <v>140</v>
      </c>
      <c r="K15307" t="s">
        <v>1020</v>
      </c>
      <c r="L15307" t="s">
        <v>1007</v>
      </c>
      <c r="M15307">
        <v>59</v>
      </c>
      <c r="N15307" t="s">
        <v>974</v>
      </c>
      <c r="O15307" t="s">
        <v>869</v>
      </c>
      <c r="P15307" t="s">
        <v>1058</v>
      </c>
      <c r="Q15307" t="s">
        <v>140</v>
      </c>
      <c r="R15307" t="s">
        <v>140</v>
      </c>
      <c r="S15307" t="s">
        <v>140</v>
      </c>
      <c r="T15307" t="s">
        <v>1063</v>
      </c>
      <c r="U15307" t="s">
        <v>140</v>
      </c>
      <c r="V15307" t="s">
        <v>1017</v>
      </c>
      <c r="W15307">
        <v>59</v>
      </c>
      <c r="X15307" t="s">
        <v>784</v>
      </c>
      <c r="Y15307" t="s">
        <v>140</v>
      </c>
      <c r="Z15307" t="s">
        <v>1018</v>
      </c>
      <c r="AA15307" t="s">
        <v>140</v>
      </c>
      <c r="AB15307" t="s">
        <v>1073</v>
      </c>
      <c r="AC15307" t="s">
        <v>140</v>
      </c>
      <c r="AD15307" t="s">
        <v>140</v>
      </c>
      <c r="AE15307" t="s">
        <v>1070</v>
      </c>
      <c r="AF15307" t="s">
        <v>1063</v>
      </c>
      <c r="AG15307">
        <v>59</v>
      </c>
      <c r="AH15307" t="s">
        <v>955</v>
      </c>
      <c r="AI15307" t="s">
        <v>140</v>
      </c>
      <c r="AJ15307" t="s">
        <v>1017</v>
      </c>
      <c r="AK15307" t="s">
        <v>140</v>
      </c>
      <c r="AL15307" t="s">
        <v>140</v>
      </c>
      <c r="AM15307" t="s">
        <v>140</v>
      </c>
      <c r="AN15307" t="s">
        <v>140</v>
      </c>
      <c r="AO15307" t="s">
        <v>1054</v>
      </c>
      <c r="AP15307" t="s">
        <v>140</v>
      </c>
      <c r="AQ15307">
        <v>59</v>
      </c>
      <c r="AR15307" t="s">
        <v>114</v>
      </c>
      <c r="AS15307" t="s">
        <v>1054</v>
      </c>
      <c r="AT15307" t="s">
        <v>983</v>
      </c>
      <c r="AU15307" t="s">
        <v>140</v>
      </c>
      <c r="AV15307" t="s">
        <v>140</v>
      </c>
      <c r="AW15307" t="s">
        <v>140</v>
      </c>
      <c r="AX15307" t="s">
        <v>140</v>
      </c>
      <c r="AY15307" t="s">
        <v>939</v>
      </c>
      <c r="AZ15307" t="s">
        <v>140</v>
      </c>
    </row>
    <row r="15308" spans="1:52" x14ac:dyDescent="0.35">
      <c r="A15308" t="s">
        <v>9</v>
      </c>
      <c r="B15308" t="s">
        <v>1235</v>
      </c>
      <c r="C15308">
        <v>112</v>
      </c>
      <c r="D15308" t="s">
        <v>426</v>
      </c>
      <c r="E15308" t="s">
        <v>501</v>
      </c>
      <c r="F15308" t="s">
        <v>89</v>
      </c>
      <c r="G15308" t="s">
        <v>1045</v>
      </c>
      <c r="H15308" t="s">
        <v>1016</v>
      </c>
      <c r="I15308" t="s">
        <v>501</v>
      </c>
      <c r="J15308" t="s">
        <v>1014</v>
      </c>
      <c r="K15308" t="s">
        <v>1050</v>
      </c>
      <c r="L15308" t="s">
        <v>1004</v>
      </c>
      <c r="M15308">
        <v>112</v>
      </c>
      <c r="N15308" t="s">
        <v>500</v>
      </c>
      <c r="O15308" t="s">
        <v>838</v>
      </c>
      <c r="P15308" t="s">
        <v>1054</v>
      </c>
      <c r="Q15308" t="s">
        <v>140</v>
      </c>
      <c r="R15308" t="s">
        <v>140</v>
      </c>
      <c r="S15308" t="s">
        <v>140</v>
      </c>
      <c r="T15308" t="s">
        <v>140</v>
      </c>
      <c r="U15308" t="s">
        <v>140</v>
      </c>
      <c r="V15308" t="s">
        <v>140</v>
      </c>
      <c r="W15308">
        <v>112</v>
      </c>
      <c r="X15308" t="s">
        <v>516</v>
      </c>
      <c r="Y15308" t="s">
        <v>733</v>
      </c>
      <c r="Z15308" t="s">
        <v>949</v>
      </c>
      <c r="AA15308" t="s">
        <v>919</v>
      </c>
      <c r="AB15308" t="s">
        <v>1014</v>
      </c>
      <c r="AC15308" t="s">
        <v>140</v>
      </c>
      <c r="AD15308" t="s">
        <v>140</v>
      </c>
      <c r="AE15308" t="s">
        <v>140</v>
      </c>
      <c r="AF15308" t="s">
        <v>140</v>
      </c>
      <c r="AG15308">
        <v>112</v>
      </c>
      <c r="AH15308" t="s">
        <v>732</v>
      </c>
      <c r="AI15308" t="s">
        <v>939</v>
      </c>
      <c r="AJ15308" t="s">
        <v>140</v>
      </c>
      <c r="AK15308" t="s">
        <v>140</v>
      </c>
      <c r="AL15308" t="s">
        <v>140</v>
      </c>
      <c r="AM15308" t="s">
        <v>949</v>
      </c>
      <c r="AN15308" t="s">
        <v>140</v>
      </c>
      <c r="AO15308" t="s">
        <v>1054</v>
      </c>
      <c r="AP15308" t="s">
        <v>140</v>
      </c>
      <c r="AQ15308">
        <v>112</v>
      </c>
      <c r="AR15308" t="s">
        <v>500</v>
      </c>
      <c r="AS15308" t="s">
        <v>515</v>
      </c>
      <c r="AT15308" t="s">
        <v>1054</v>
      </c>
      <c r="AU15308" t="s">
        <v>1012</v>
      </c>
      <c r="AV15308" t="s">
        <v>1014</v>
      </c>
      <c r="AW15308" t="s">
        <v>140</v>
      </c>
      <c r="AX15308" t="s">
        <v>140</v>
      </c>
      <c r="AY15308" t="s">
        <v>140</v>
      </c>
      <c r="AZ15308" t="s">
        <v>140</v>
      </c>
    </row>
    <row r="15309" spans="1:52" x14ac:dyDescent="0.35">
      <c r="A15309" t="s">
        <v>10</v>
      </c>
      <c r="B15309" t="s">
        <v>1236</v>
      </c>
      <c r="C15309">
        <v>37</v>
      </c>
      <c r="D15309" t="s">
        <v>169</v>
      </c>
      <c r="E15309" t="s">
        <v>1098</v>
      </c>
      <c r="F15309" t="s">
        <v>1056</v>
      </c>
      <c r="G15309" t="s">
        <v>988</v>
      </c>
      <c r="H15309" t="s">
        <v>125</v>
      </c>
      <c r="I15309" t="s">
        <v>121</v>
      </c>
      <c r="J15309" t="s">
        <v>140</v>
      </c>
      <c r="K15309" t="s">
        <v>996</v>
      </c>
      <c r="L15309" t="s">
        <v>140</v>
      </c>
      <c r="M15309">
        <v>37</v>
      </c>
      <c r="N15309" t="s">
        <v>1002</v>
      </c>
      <c r="O15309" t="s">
        <v>1003</v>
      </c>
      <c r="P15309" t="s">
        <v>140</v>
      </c>
      <c r="Q15309" t="s">
        <v>140</v>
      </c>
      <c r="R15309" t="s">
        <v>140</v>
      </c>
      <c r="S15309" t="s">
        <v>140</v>
      </c>
      <c r="T15309" t="s">
        <v>140</v>
      </c>
      <c r="U15309" t="s">
        <v>140</v>
      </c>
      <c r="V15309" t="s">
        <v>140</v>
      </c>
      <c r="W15309">
        <v>37</v>
      </c>
      <c r="X15309" t="s">
        <v>916</v>
      </c>
      <c r="Y15309" t="s">
        <v>140</v>
      </c>
      <c r="Z15309" t="s">
        <v>915</v>
      </c>
      <c r="AA15309" t="s">
        <v>140</v>
      </c>
      <c r="AB15309" t="s">
        <v>140</v>
      </c>
      <c r="AC15309" t="s">
        <v>140</v>
      </c>
      <c r="AD15309" t="s">
        <v>915</v>
      </c>
      <c r="AE15309" t="s">
        <v>140</v>
      </c>
      <c r="AF15309" t="s">
        <v>140</v>
      </c>
      <c r="AG15309">
        <v>37</v>
      </c>
      <c r="AH15309" t="s">
        <v>177</v>
      </c>
      <c r="AI15309" t="s">
        <v>140</v>
      </c>
      <c r="AJ15309" t="s">
        <v>140</v>
      </c>
      <c r="AK15309" t="s">
        <v>140</v>
      </c>
      <c r="AL15309" t="s">
        <v>140</v>
      </c>
      <c r="AM15309" t="s">
        <v>140</v>
      </c>
      <c r="AN15309" t="s">
        <v>140</v>
      </c>
      <c r="AO15309" t="s">
        <v>140</v>
      </c>
      <c r="AP15309" t="s">
        <v>140</v>
      </c>
      <c r="AQ15309">
        <v>37</v>
      </c>
      <c r="AR15309" t="s">
        <v>640</v>
      </c>
      <c r="AS15309" t="s">
        <v>140</v>
      </c>
      <c r="AT15309" t="s">
        <v>1098</v>
      </c>
      <c r="AU15309" t="s">
        <v>1057</v>
      </c>
      <c r="AV15309" t="s">
        <v>733</v>
      </c>
      <c r="AW15309" t="s">
        <v>140</v>
      </c>
      <c r="AX15309" t="s">
        <v>140</v>
      </c>
      <c r="AY15309" t="s">
        <v>1060</v>
      </c>
      <c r="AZ15309" t="s">
        <v>140</v>
      </c>
    </row>
    <row r="15310" spans="1:52" x14ac:dyDescent="0.35">
      <c r="A15310" t="s">
        <v>10</v>
      </c>
      <c r="B15310" t="s">
        <v>1234</v>
      </c>
      <c r="C15310">
        <v>81</v>
      </c>
      <c r="D15310" t="s">
        <v>578</v>
      </c>
      <c r="E15310" t="s">
        <v>1065</v>
      </c>
      <c r="F15310" t="s">
        <v>838</v>
      </c>
      <c r="G15310" t="s">
        <v>1056</v>
      </c>
      <c r="H15310" t="s">
        <v>1055</v>
      </c>
      <c r="I15310" t="s">
        <v>603</v>
      </c>
      <c r="J15310" t="s">
        <v>1019</v>
      </c>
      <c r="K15310" t="s">
        <v>660</v>
      </c>
      <c r="L15310" t="s">
        <v>1073</v>
      </c>
      <c r="M15310">
        <v>81</v>
      </c>
      <c r="N15310" t="s">
        <v>581</v>
      </c>
      <c r="O15310" t="s">
        <v>91</v>
      </c>
      <c r="P15310" t="s">
        <v>1047</v>
      </c>
      <c r="Q15310" t="s">
        <v>1072</v>
      </c>
      <c r="R15310" t="s">
        <v>140</v>
      </c>
      <c r="S15310" t="s">
        <v>1019</v>
      </c>
      <c r="T15310" t="s">
        <v>140</v>
      </c>
      <c r="U15310" t="s">
        <v>140</v>
      </c>
      <c r="V15310" t="s">
        <v>140</v>
      </c>
      <c r="W15310">
        <v>81</v>
      </c>
      <c r="X15310" t="s">
        <v>563</v>
      </c>
      <c r="Y15310" t="s">
        <v>903</v>
      </c>
      <c r="Z15310" t="s">
        <v>89</v>
      </c>
      <c r="AA15310" t="s">
        <v>1062</v>
      </c>
      <c r="AB15310" t="s">
        <v>1012</v>
      </c>
      <c r="AC15310" t="s">
        <v>1058</v>
      </c>
      <c r="AD15310" t="s">
        <v>1016</v>
      </c>
      <c r="AE15310" t="s">
        <v>949</v>
      </c>
      <c r="AF15310" t="s">
        <v>140</v>
      </c>
      <c r="AG15310">
        <v>81</v>
      </c>
      <c r="AH15310" t="s">
        <v>596</v>
      </c>
      <c r="AI15310" t="s">
        <v>527</v>
      </c>
      <c r="AJ15310" t="s">
        <v>140</v>
      </c>
      <c r="AK15310" t="s">
        <v>140</v>
      </c>
      <c r="AL15310" t="s">
        <v>1007</v>
      </c>
      <c r="AM15310" t="s">
        <v>1043</v>
      </c>
      <c r="AN15310" t="s">
        <v>140</v>
      </c>
      <c r="AO15310" t="s">
        <v>1066</v>
      </c>
      <c r="AP15310" t="s">
        <v>140</v>
      </c>
      <c r="AQ15310">
        <v>81</v>
      </c>
      <c r="AR15310" t="s">
        <v>1175</v>
      </c>
      <c r="AS15310" t="s">
        <v>1064</v>
      </c>
      <c r="AT15310" t="s">
        <v>919</v>
      </c>
      <c r="AU15310" t="s">
        <v>1017</v>
      </c>
      <c r="AV15310" t="s">
        <v>1043</v>
      </c>
      <c r="AW15310" t="s">
        <v>1013</v>
      </c>
      <c r="AX15310" t="s">
        <v>140</v>
      </c>
      <c r="AY15310" t="s">
        <v>1057</v>
      </c>
      <c r="AZ15310" t="s">
        <v>940</v>
      </c>
    </row>
    <row r="15311" spans="1:52" x14ac:dyDescent="0.35">
      <c r="A15311" t="s">
        <v>10</v>
      </c>
      <c r="B15311" t="s">
        <v>1235</v>
      </c>
      <c r="C15311">
        <v>90</v>
      </c>
      <c r="D15311" t="s">
        <v>217</v>
      </c>
      <c r="E15311" t="s">
        <v>1023</v>
      </c>
      <c r="F15311" t="s">
        <v>921</v>
      </c>
      <c r="G15311" t="s">
        <v>953</v>
      </c>
      <c r="H15311" t="s">
        <v>140</v>
      </c>
      <c r="I15311" t="s">
        <v>123</v>
      </c>
      <c r="J15311" t="s">
        <v>1063</v>
      </c>
      <c r="K15311" t="s">
        <v>733</v>
      </c>
      <c r="L15311" t="s">
        <v>1045</v>
      </c>
      <c r="M15311">
        <v>90</v>
      </c>
      <c r="N15311" t="s">
        <v>88</v>
      </c>
      <c r="O15311" t="s">
        <v>950</v>
      </c>
      <c r="P15311" t="s">
        <v>954</v>
      </c>
      <c r="Q15311" t="s">
        <v>775</v>
      </c>
      <c r="R15311" t="s">
        <v>1014</v>
      </c>
      <c r="S15311" t="s">
        <v>1016</v>
      </c>
      <c r="T15311" t="s">
        <v>140</v>
      </c>
      <c r="U15311" t="s">
        <v>140</v>
      </c>
      <c r="V15311" t="s">
        <v>140</v>
      </c>
      <c r="W15311">
        <v>90</v>
      </c>
      <c r="X15311" t="s">
        <v>1155</v>
      </c>
      <c r="Y15311" t="s">
        <v>140</v>
      </c>
      <c r="Z15311" t="s">
        <v>1065</v>
      </c>
      <c r="AA15311" t="s">
        <v>1060</v>
      </c>
      <c r="AB15311" t="s">
        <v>1016</v>
      </c>
      <c r="AC15311" t="s">
        <v>1055</v>
      </c>
      <c r="AD15311" t="s">
        <v>949</v>
      </c>
      <c r="AE15311" t="s">
        <v>1016</v>
      </c>
      <c r="AF15311" t="s">
        <v>1014</v>
      </c>
      <c r="AG15311">
        <v>90</v>
      </c>
      <c r="AH15311" t="s">
        <v>906</v>
      </c>
      <c r="AI15311" t="s">
        <v>977</v>
      </c>
      <c r="AJ15311" t="s">
        <v>140</v>
      </c>
      <c r="AK15311" t="s">
        <v>949</v>
      </c>
      <c r="AL15311" t="s">
        <v>140</v>
      </c>
      <c r="AM15311" t="s">
        <v>1014</v>
      </c>
      <c r="AN15311" t="s">
        <v>140</v>
      </c>
      <c r="AO15311" t="s">
        <v>1058</v>
      </c>
      <c r="AP15311" t="s">
        <v>140</v>
      </c>
      <c r="AQ15311">
        <v>90</v>
      </c>
      <c r="AR15311" t="s">
        <v>904</v>
      </c>
      <c r="AS15311" t="s">
        <v>1016</v>
      </c>
      <c r="AT15311" t="s">
        <v>140</v>
      </c>
      <c r="AU15311" t="s">
        <v>939</v>
      </c>
      <c r="AV15311" t="s">
        <v>140</v>
      </c>
      <c r="AW15311" t="s">
        <v>949</v>
      </c>
      <c r="AX15311" t="s">
        <v>140</v>
      </c>
      <c r="AY15311" t="s">
        <v>1012</v>
      </c>
      <c r="AZ15311" t="s">
        <v>140</v>
      </c>
    </row>
    <row r="15312" spans="1:52" x14ac:dyDescent="0.35">
      <c r="A15312" t="s">
        <v>11</v>
      </c>
      <c r="B15312" t="s">
        <v>1236</v>
      </c>
      <c r="C15312">
        <v>27</v>
      </c>
      <c r="D15312" t="s">
        <v>367</v>
      </c>
      <c r="E15312" t="s">
        <v>1043</v>
      </c>
      <c r="F15312" t="s">
        <v>1058</v>
      </c>
      <c r="G15312" t="s">
        <v>1018</v>
      </c>
      <c r="H15312" t="s">
        <v>140</v>
      </c>
      <c r="I15312" t="s">
        <v>521</v>
      </c>
      <c r="J15312" t="s">
        <v>140</v>
      </c>
      <c r="K15312" t="s">
        <v>515</v>
      </c>
      <c r="L15312" t="s">
        <v>125</v>
      </c>
      <c r="M15312">
        <v>27</v>
      </c>
      <c r="N15312" t="s">
        <v>1025</v>
      </c>
      <c r="O15312" t="s">
        <v>140</v>
      </c>
      <c r="P15312" t="s">
        <v>875</v>
      </c>
      <c r="Q15312" t="s">
        <v>140</v>
      </c>
      <c r="R15312" t="s">
        <v>140</v>
      </c>
      <c r="S15312" t="s">
        <v>140</v>
      </c>
      <c r="T15312" t="s">
        <v>140</v>
      </c>
      <c r="U15312" t="s">
        <v>140</v>
      </c>
      <c r="V15312" t="s">
        <v>140</v>
      </c>
      <c r="W15312">
        <v>27</v>
      </c>
      <c r="X15312" t="s">
        <v>1025</v>
      </c>
      <c r="Y15312" t="s">
        <v>140</v>
      </c>
      <c r="Z15312" t="s">
        <v>140</v>
      </c>
      <c r="AA15312" t="s">
        <v>875</v>
      </c>
      <c r="AB15312" t="s">
        <v>140</v>
      </c>
      <c r="AC15312" t="s">
        <v>140</v>
      </c>
      <c r="AD15312" t="s">
        <v>140</v>
      </c>
      <c r="AE15312" t="s">
        <v>140</v>
      </c>
      <c r="AF15312" t="s">
        <v>140</v>
      </c>
      <c r="AG15312">
        <v>27</v>
      </c>
      <c r="AH15312" t="s">
        <v>177</v>
      </c>
      <c r="AI15312" t="s">
        <v>140</v>
      </c>
      <c r="AJ15312" t="s">
        <v>140</v>
      </c>
      <c r="AK15312" t="s">
        <v>140</v>
      </c>
      <c r="AL15312" t="s">
        <v>140</v>
      </c>
      <c r="AM15312" t="s">
        <v>140</v>
      </c>
      <c r="AN15312" t="s">
        <v>140</v>
      </c>
      <c r="AO15312" t="s">
        <v>140</v>
      </c>
      <c r="AP15312" t="s">
        <v>140</v>
      </c>
      <c r="AQ15312">
        <v>27</v>
      </c>
      <c r="AR15312" t="s">
        <v>1075</v>
      </c>
      <c r="AS15312" t="s">
        <v>140</v>
      </c>
      <c r="AT15312" t="s">
        <v>140</v>
      </c>
      <c r="AU15312" t="s">
        <v>991</v>
      </c>
      <c r="AV15312" t="s">
        <v>140</v>
      </c>
      <c r="AW15312" t="s">
        <v>140</v>
      </c>
      <c r="AX15312" t="s">
        <v>140</v>
      </c>
      <c r="AY15312" t="s">
        <v>140</v>
      </c>
      <c r="AZ15312" t="s">
        <v>140</v>
      </c>
    </row>
    <row r="15313" spans="1:52" x14ac:dyDescent="0.35">
      <c r="A15313" t="s">
        <v>11</v>
      </c>
      <c r="B15313" t="s">
        <v>1234</v>
      </c>
      <c r="C15313">
        <v>75</v>
      </c>
      <c r="D15313" t="s">
        <v>478</v>
      </c>
      <c r="E15313" t="s">
        <v>953</v>
      </c>
      <c r="F15313" t="s">
        <v>405</v>
      </c>
      <c r="G15313" t="s">
        <v>99</v>
      </c>
      <c r="H15313" t="s">
        <v>1058</v>
      </c>
      <c r="I15313" t="s">
        <v>654</v>
      </c>
      <c r="J15313" t="s">
        <v>949</v>
      </c>
      <c r="K15313" t="s">
        <v>869</v>
      </c>
      <c r="L15313" t="s">
        <v>1046</v>
      </c>
      <c r="M15313">
        <v>75</v>
      </c>
      <c r="N15313" t="s">
        <v>916</v>
      </c>
      <c r="O15313" t="s">
        <v>788</v>
      </c>
      <c r="P15313" t="s">
        <v>1060</v>
      </c>
      <c r="Q15313" t="s">
        <v>1050</v>
      </c>
      <c r="R15313" t="s">
        <v>140</v>
      </c>
      <c r="S15313" t="s">
        <v>140</v>
      </c>
      <c r="T15313" t="s">
        <v>140</v>
      </c>
      <c r="U15313" t="s">
        <v>140</v>
      </c>
      <c r="V15313" t="s">
        <v>140</v>
      </c>
      <c r="W15313">
        <v>75</v>
      </c>
      <c r="X15313" t="s">
        <v>669</v>
      </c>
      <c r="Y15313" t="s">
        <v>1050</v>
      </c>
      <c r="Z15313" t="s">
        <v>1044</v>
      </c>
      <c r="AA15313" t="s">
        <v>954</v>
      </c>
      <c r="AB15313" t="s">
        <v>1014</v>
      </c>
      <c r="AC15313" t="s">
        <v>1021</v>
      </c>
      <c r="AD15313" t="s">
        <v>949</v>
      </c>
      <c r="AE15313" t="s">
        <v>1017</v>
      </c>
      <c r="AF15313" t="s">
        <v>140</v>
      </c>
      <c r="AG15313">
        <v>75</v>
      </c>
      <c r="AH15313" t="s">
        <v>663</v>
      </c>
      <c r="AI15313" t="s">
        <v>1058</v>
      </c>
      <c r="AJ15313" t="s">
        <v>1070</v>
      </c>
      <c r="AK15313" t="s">
        <v>971</v>
      </c>
      <c r="AL15313" t="s">
        <v>140</v>
      </c>
      <c r="AM15313" t="s">
        <v>949</v>
      </c>
      <c r="AN15313" t="s">
        <v>140</v>
      </c>
      <c r="AO15313" t="s">
        <v>1017</v>
      </c>
      <c r="AP15313" t="s">
        <v>140</v>
      </c>
      <c r="AQ15313">
        <v>75</v>
      </c>
      <c r="AR15313" t="s">
        <v>1086</v>
      </c>
      <c r="AS15313" t="s">
        <v>1051</v>
      </c>
      <c r="AT15313" t="s">
        <v>939</v>
      </c>
      <c r="AU15313" t="s">
        <v>988</v>
      </c>
      <c r="AV15313" t="s">
        <v>1021</v>
      </c>
      <c r="AW15313" t="s">
        <v>140</v>
      </c>
      <c r="AX15313" t="s">
        <v>140</v>
      </c>
      <c r="AY15313" t="s">
        <v>1017</v>
      </c>
      <c r="AZ15313" t="s">
        <v>140</v>
      </c>
    </row>
    <row r="15314" spans="1:52" x14ac:dyDescent="0.35">
      <c r="A15314" t="s">
        <v>11</v>
      </c>
      <c r="B15314" t="s">
        <v>1235</v>
      </c>
      <c r="C15314">
        <v>104</v>
      </c>
      <c r="D15314" t="s">
        <v>807</v>
      </c>
      <c r="E15314" t="s">
        <v>1004</v>
      </c>
      <c r="F15314" t="s">
        <v>929</v>
      </c>
      <c r="G15314" t="s">
        <v>97</v>
      </c>
      <c r="H15314" t="s">
        <v>1007</v>
      </c>
      <c r="I15314" t="s">
        <v>269</v>
      </c>
      <c r="J15314" t="s">
        <v>1016</v>
      </c>
      <c r="K15314" t="s">
        <v>949</v>
      </c>
      <c r="L15314" t="s">
        <v>1011</v>
      </c>
      <c r="M15314">
        <v>104</v>
      </c>
      <c r="N15314" t="s">
        <v>1120</v>
      </c>
      <c r="O15314" t="s">
        <v>1060</v>
      </c>
      <c r="P15314" t="s">
        <v>775</v>
      </c>
      <c r="Q15314" t="s">
        <v>140</v>
      </c>
      <c r="R15314" t="s">
        <v>140</v>
      </c>
      <c r="S15314" t="s">
        <v>140</v>
      </c>
      <c r="T15314" t="s">
        <v>140</v>
      </c>
      <c r="U15314" t="s">
        <v>140</v>
      </c>
      <c r="V15314" t="s">
        <v>140</v>
      </c>
      <c r="W15314">
        <v>104</v>
      </c>
      <c r="X15314" t="s">
        <v>90</v>
      </c>
      <c r="Y15314" t="s">
        <v>1055</v>
      </c>
      <c r="Z15314" t="s">
        <v>1004</v>
      </c>
      <c r="AA15314" t="s">
        <v>1011</v>
      </c>
      <c r="AB15314" t="s">
        <v>140</v>
      </c>
      <c r="AC15314" t="s">
        <v>140</v>
      </c>
      <c r="AD15314" t="s">
        <v>140</v>
      </c>
      <c r="AE15314" t="s">
        <v>1012</v>
      </c>
      <c r="AF15314" t="s">
        <v>140</v>
      </c>
      <c r="AG15314">
        <v>104</v>
      </c>
      <c r="AH15314" t="s">
        <v>858</v>
      </c>
      <c r="AI15314" t="s">
        <v>1048</v>
      </c>
      <c r="AJ15314" t="s">
        <v>140</v>
      </c>
      <c r="AK15314" t="s">
        <v>140</v>
      </c>
      <c r="AL15314" t="s">
        <v>1013</v>
      </c>
      <c r="AM15314" t="s">
        <v>140</v>
      </c>
      <c r="AN15314" t="s">
        <v>1019</v>
      </c>
      <c r="AO15314" t="s">
        <v>1011</v>
      </c>
      <c r="AP15314" t="s">
        <v>140</v>
      </c>
      <c r="AQ15314">
        <v>104</v>
      </c>
      <c r="AR15314" t="s">
        <v>1113</v>
      </c>
      <c r="AS15314" t="s">
        <v>140</v>
      </c>
      <c r="AT15314" t="s">
        <v>1018</v>
      </c>
      <c r="AU15314" t="s">
        <v>140</v>
      </c>
      <c r="AV15314" t="s">
        <v>140</v>
      </c>
      <c r="AW15314" t="s">
        <v>140</v>
      </c>
      <c r="AX15314" t="s">
        <v>140</v>
      </c>
      <c r="AY15314" t="s">
        <v>1012</v>
      </c>
      <c r="AZ15314" t="s">
        <v>1016</v>
      </c>
    </row>
    <row r="15315" spans="1:52" x14ac:dyDescent="0.35">
      <c r="A15315" t="s">
        <v>12</v>
      </c>
      <c r="B15315" t="s">
        <v>1236</v>
      </c>
      <c r="C15315">
        <v>30</v>
      </c>
      <c r="D15315" t="s">
        <v>790</v>
      </c>
      <c r="E15315" t="s">
        <v>971</v>
      </c>
      <c r="F15315" t="s">
        <v>942</v>
      </c>
      <c r="G15315" t="s">
        <v>1053</v>
      </c>
      <c r="H15315" t="s">
        <v>971</v>
      </c>
      <c r="I15315" t="s">
        <v>703</v>
      </c>
      <c r="J15315" t="s">
        <v>515</v>
      </c>
      <c r="K15315" t="s">
        <v>140</v>
      </c>
      <c r="L15315" t="s">
        <v>971</v>
      </c>
      <c r="M15315">
        <v>30</v>
      </c>
      <c r="N15315" t="s">
        <v>748</v>
      </c>
      <c r="O15315" t="s">
        <v>971</v>
      </c>
      <c r="P15315" t="s">
        <v>140</v>
      </c>
      <c r="Q15315" t="s">
        <v>971</v>
      </c>
      <c r="R15315" t="s">
        <v>971</v>
      </c>
      <c r="S15315" t="s">
        <v>140</v>
      </c>
      <c r="T15315" t="s">
        <v>971</v>
      </c>
      <c r="U15315" t="s">
        <v>140</v>
      </c>
      <c r="V15315" t="s">
        <v>140</v>
      </c>
      <c r="W15315">
        <v>30</v>
      </c>
      <c r="X15315" t="s">
        <v>260</v>
      </c>
      <c r="Y15315" t="s">
        <v>971</v>
      </c>
      <c r="Z15315" t="s">
        <v>1053</v>
      </c>
      <c r="AA15315" t="s">
        <v>971</v>
      </c>
      <c r="AB15315" t="s">
        <v>140</v>
      </c>
      <c r="AC15315" t="s">
        <v>1012</v>
      </c>
      <c r="AD15315" t="s">
        <v>140</v>
      </c>
      <c r="AE15315" t="s">
        <v>1063</v>
      </c>
      <c r="AF15315" t="s">
        <v>971</v>
      </c>
      <c r="AG15315">
        <v>30</v>
      </c>
      <c r="AH15315" t="s">
        <v>177</v>
      </c>
      <c r="AI15315" t="s">
        <v>140</v>
      </c>
      <c r="AJ15315" t="s">
        <v>140</v>
      </c>
      <c r="AK15315" t="s">
        <v>140</v>
      </c>
      <c r="AL15315" t="s">
        <v>140</v>
      </c>
      <c r="AM15315" t="s">
        <v>140</v>
      </c>
      <c r="AN15315" t="s">
        <v>140</v>
      </c>
      <c r="AO15315" t="s">
        <v>140</v>
      </c>
      <c r="AP15315" t="s">
        <v>140</v>
      </c>
      <c r="AQ15315">
        <v>30</v>
      </c>
      <c r="AR15315" t="s">
        <v>748</v>
      </c>
      <c r="AS15315" t="s">
        <v>140</v>
      </c>
      <c r="AT15315" t="s">
        <v>1053</v>
      </c>
      <c r="AU15315" t="s">
        <v>140</v>
      </c>
      <c r="AV15315" t="s">
        <v>971</v>
      </c>
      <c r="AW15315" t="s">
        <v>140</v>
      </c>
      <c r="AX15315" t="s">
        <v>140</v>
      </c>
      <c r="AY15315" t="s">
        <v>971</v>
      </c>
      <c r="AZ15315" t="s">
        <v>140</v>
      </c>
    </row>
    <row r="15316" spans="1:52" x14ac:dyDescent="0.35">
      <c r="A15316" t="s">
        <v>12</v>
      </c>
      <c r="B15316" t="s">
        <v>1234</v>
      </c>
      <c r="C15316">
        <v>75</v>
      </c>
      <c r="D15316" t="s">
        <v>568</v>
      </c>
      <c r="E15316" t="s">
        <v>1061</v>
      </c>
      <c r="F15316" t="s">
        <v>422</v>
      </c>
      <c r="G15316" t="s">
        <v>824</v>
      </c>
      <c r="H15316" t="s">
        <v>919</v>
      </c>
      <c r="I15316" t="s">
        <v>463</v>
      </c>
      <c r="J15316" t="s">
        <v>140</v>
      </c>
      <c r="K15316" t="s">
        <v>824</v>
      </c>
      <c r="L15316" t="s">
        <v>1098</v>
      </c>
      <c r="M15316">
        <v>75</v>
      </c>
      <c r="N15316" t="s">
        <v>387</v>
      </c>
      <c r="O15316" t="s">
        <v>1048</v>
      </c>
      <c r="P15316" t="s">
        <v>733</v>
      </c>
      <c r="Q15316" t="s">
        <v>664</v>
      </c>
      <c r="R15316" t="s">
        <v>140</v>
      </c>
      <c r="S15316" t="s">
        <v>140</v>
      </c>
      <c r="T15316" t="s">
        <v>1098</v>
      </c>
      <c r="U15316" t="s">
        <v>140</v>
      </c>
      <c r="V15316" t="s">
        <v>1058</v>
      </c>
      <c r="W15316">
        <v>75</v>
      </c>
      <c r="X15316" t="s">
        <v>1015</v>
      </c>
      <c r="Y15316" t="s">
        <v>1007</v>
      </c>
      <c r="Z15316" t="s">
        <v>1059</v>
      </c>
      <c r="AA15316" t="s">
        <v>501</v>
      </c>
      <c r="AB15316" t="s">
        <v>664</v>
      </c>
      <c r="AC15316" t="s">
        <v>345</v>
      </c>
      <c r="AD15316" t="s">
        <v>140</v>
      </c>
      <c r="AE15316" t="s">
        <v>93</v>
      </c>
      <c r="AF15316" t="s">
        <v>140</v>
      </c>
      <c r="AG15316">
        <v>75</v>
      </c>
      <c r="AH15316" t="s">
        <v>130</v>
      </c>
      <c r="AI15316" t="s">
        <v>1007</v>
      </c>
      <c r="AJ15316" t="s">
        <v>1007</v>
      </c>
      <c r="AK15316" t="s">
        <v>140</v>
      </c>
      <c r="AL15316" t="s">
        <v>1098</v>
      </c>
      <c r="AM15316" t="s">
        <v>140</v>
      </c>
      <c r="AN15316" t="s">
        <v>140</v>
      </c>
      <c r="AO15316" t="s">
        <v>1098</v>
      </c>
      <c r="AP15316" t="s">
        <v>140</v>
      </c>
      <c r="AQ15316">
        <v>75</v>
      </c>
      <c r="AR15316" t="s">
        <v>364</v>
      </c>
      <c r="AS15316" t="s">
        <v>140</v>
      </c>
      <c r="AT15316" t="s">
        <v>574</v>
      </c>
      <c r="AU15316" t="s">
        <v>1052</v>
      </c>
      <c r="AV15316" t="s">
        <v>1007</v>
      </c>
      <c r="AW15316" t="s">
        <v>1058</v>
      </c>
      <c r="AX15316" t="s">
        <v>140</v>
      </c>
      <c r="AY15316" t="s">
        <v>999</v>
      </c>
      <c r="AZ15316" t="s">
        <v>1021</v>
      </c>
    </row>
    <row r="15317" spans="1:52" x14ac:dyDescent="0.35">
      <c r="A15317" t="s">
        <v>12</v>
      </c>
      <c r="B15317" t="s">
        <v>1235</v>
      </c>
      <c r="C15317">
        <v>104</v>
      </c>
      <c r="D15317" t="s">
        <v>579</v>
      </c>
      <c r="E15317" t="s">
        <v>660</v>
      </c>
      <c r="F15317" t="s">
        <v>841</v>
      </c>
      <c r="G15317" t="s">
        <v>961</v>
      </c>
      <c r="H15317" t="s">
        <v>1019</v>
      </c>
      <c r="I15317" t="s">
        <v>107</v>
      </c>
      <c r="J15317" t="s">
        <v>140</v>
      </c>
      <c r="K15317" t="s">
        <v>1064</v>
      </c>
      <c r="L15317" t="s">
        <v>1070</v>
      </c>
      <c r="M15317">
        <v>104</v>
      </c>
      <c r="N15317" t="s">
        <v>870</v>
      </c>
      <c r="O15317" t="s">
        <v>1073</v>
      </c>
      <c r="P15317" t="s">
        <v>1054</v>
      </c>
      <c r="Q15317" t="s">
        <v>140</v>
      </c>
      <c r="R15317" t="s">
        <v>140</v>
      </c>
      <c r="S15317" t="s">
        <v>140</v>
      </c>
      <c r="T15317" t="s">
        <v>140</v>
      </c>
      <c r="U15317" t="s">
        <v>140</v>
      </c>
      <c r="V15317" t="s">
        <v>140</v>
      </c>
      <c r="W15317">
        <v>104</v>
      </c>
      <c r="X15317" t="s">
        <v>1138</v>
      </c>
      <c r="Y15317" t="s">
        <v>1043</v>
      </c>
      <c r="Z15317" t="s">
        <v>1044</v>
      </c>
      <c r="AA15317" t="s">
        <v>1073</v>
      </c>
      <c r="AB15317" t="s">
        <v>1043</v>
      </c>
      <c r="AC15317" t="s">
        <v>140</v>
      </c>
      <c r="AD15317" t="s">
        <v>1019</v>
      </c>
      <c r="AE15317" t="s">
        <v>140</v>
      </c>
      <c r="AF15317" t="s">
        <v>1019</v>
      </c>
      <c r="AG15317">
        <v>104</v>
      </c>
      <c r="AH15317" t="s">
        <v>951</v>
      </c>
      <c r="AI15317" t="s">
        <v>1064</v>
      </c>
      <c r="AJ15317" t="s">
        <v>1007</v>
      </c>
      <c r="AK15317" t="s">
        <v>140</v>
      </c>
      <c r="AL15317" t="s">
        <v>971</v>
      </c>
      <c r="AM15317" t="s">
        <v>1019</v>
      </c>
      <c r="AN15317" t="s">
        <v>140</v>
      </c>
      <c r="AO15317" t="s">
        <v>140</v>
      </c>
      <c r="AP15317" t="s">
        <v>140</v>
      </c>
      <c r="AQ15317">
        <v>104</v>
      </c>
      <c r="AR15317" t="s">
        <v>1114</v>
      </c>
      <c r="AS15317" t="s">
        <v>1073</v>
      </c>
      <c r="AT15317" t="s">
        <v>1043</v>
      </c>
      <c r="AU15317" t="s">
        <v>1007</v>
      </c>
      <c r="AV15317" t="s">
        <v>140</v>
      </c>
      <c r="AW15317" t="s">
        <v>1009</v>
      </c>
      <c r="AX15317" t="s">
        <v>140</v>
      </c>
      <c r="AY15317" t="s">
        <v>140</v>
      </c>
      <c r="AZ15317" t="s">
        <v>140</v>
      </c>
    </row>
    <row r="15318" spans="1:52" x14ac:dyDescent="0.35">
      <c r="A15318" t="s">
        <v>13</v>
      </c>
      <c r="B15318" t="s">
        <v>1236</v>
      </c>
      <c r="C15318">
        <v>32</v>
      </c>
      <c r="D15318" t="s">
        <v>196</v>
      </c>
      <c r="E15318" t="s">
        <v>749</v>
      </c>
      <c r="F15318" t="s">
        <v>117</v>
      </c>
      <c r="G15318" t="s">
        <v>1055</v>
      </c>
      <c r="H15318" t="s">
        <v>140</v>
      </c>
      <c r="I15318" t="s">
        <v>712</v>
      </c>
      <c r="J15318" t="s">
        <v>140</v>
      </c>
      <c r="K15318" t="s">
        <v>1003</v>
      </c>
      <c r="L15318" t="s">
        <v>517</v>
      </c>
      <c r="M15318">
        <v>32</v>
      </c>
      <c r="N15318" t="s">
        <v>120</v>
      </c>
      <c r="O15318" t="s">
        <v>394</v>
      </c>
      <c r="P15318" t="s">
        <v>939</v>
      </c>
      <c r="Q15318" t="s">
        <v>1047</v>
      </c>
      <c r="R15318" t="s">
        <v>140</v>
      </c>
      <c r="S15318" t="s">
        <v>140</v>
      </c>
      <c r="T15318" t="s">
        <v>140</v>
      </c>
      <c r="U15318" t="s">
        <v>140</v>
      </c>
      <c r="V15318" t="s">
        <v>140</v>
      </c>
      <c r="W15318">
        <v>32</v>
      </c>
      <c r="X15318" t="s">
        <v>347</v>
      </c>
      <c r="Y15318" t="s">
        <v>1104</v>
      </c>
      <c r="Z15318" t="s">
        <v>983</v>
      </c>
      <c r="AA15318" t="s">
        <v>1023</v>
      </c>
      <c r="AB15318" t="s">
        <v>140</v>
      </c>
      <c r="AC15318" t="s">
        <v>140</v>
      </c>
      <c r="AD15318" t="s">
        <v>140</v>
      </c>
      <c r="AE15318" t="s">
        <v>91</v>
      </c>
      <c r="AF15318" t="s">
        <v>140</v>
      </c>
      <c r="AG15318">
        <v>32</v>
      </c>
      <c r="AH15318" t="s">
        <v>177</v>
      </c>
      <c r="AI15318" t="s">
        <v>140</v>
      </c>
      <c r="AJ15318" t="s">
        <v>140</v>
      </c>
      <c r="AK15318" t="s">
        <v>140</v>
      </c>
      <c r="AL15318" t="s">
        <v>140</v>
      </c>
      <c r="AM15318" t="s">
        <v>140</v>
      </c>
      <c r="AN15318" t="s">
        <v>140</v>
      </c>
      <c r="AO15318" t="s">
        <v>140</v>
      </c>
      <c r="AP15318" t="s">
        <v>140</v>
      </c>
      <c r="AQ15318">
        <v>32</v>
      </c>
      <c r="AR15318" t="s">
        <v>1077</v>
      </c>
      <c r="AS15318" t="s">
        <v>1056</v>
      </c>
      <c r="AT15318" t="s">
        <v>548</v>
      </c>
      <c r="AU15318" t="s">
        <v>140</v>
      </c>
      <c r="AV15318" t="s">
        <v>140</v>
      </c>
      <c r="AW15318" t="s">
        <v>140</v>
      </c>
      <c r="AX15318" t="s">
        <v>140</v>
      </c>
      <c r="AY15318" t="s">
        <v>1066</v>
      </c>
      <c r="AZ15318" t="s">
        <v>140</v>
      </c>
    </row>
    <row r="15319" spans="1:52" x14ac:dyDescent="0.35">
      <c r="A15319" t="s">
        <v>13</v>
      </c>
      <c r="B15319" t="s">
        <v>1234</v>
      </c>
      <c r="C15319">
        <v>101</v>
      </c>
      <c r="D15319" t="s">
        <v>266</v>
      </c>
      <c r="E15319" t="s">
        <v>1048</v>
      </c>
      <c r="F15319" t="s">
        <v>574</v>
      </c>
      <c r="G15319" t="s">
        <v>97</v>
      </c>
      <c r="H15319" t="s">
        <v>1014</v>
      </c>
      <c r="I15319" t="s">
        <v>402</v>
      </c>
      <c r="J15319" t="s">
        <v>1011</v>
      </c>
      <c r="K15319" t="s">
        <v>527</v>
      </c>
      <c r="L15319" t="s">
        <v>140</v>
      </c>
      <c r="M15319">
        <v>101</v>
      </c>
      <c r="N15319" t="s">
        <v>450</v>
      </c>
      <c r="O15319" t="s">
        <v>131</v>
      </c>
      <c r="P15319" t="s">
        <v>1053</v>
      </c>
      <c r="Q15319" t="s">
        <v>1020</v>
      </c>
      <c r="R15319" t="s">
        <v>1014</v>
      </c>
      <c r="S15319" t="s">
        <v>1054</v>
      </c>
      <c r="T15319" t="s">
        <v>1019</v>
      </c>
      <c r="U15319" t="s">
        <v>140</v>
      </c>
      <c r="V15319" t="s">
        <v>140</v>
      </c>
      <c r="W15319">
        <v>101</v>
      </c>
      <c r="X15319" t="s">
        <v>958</v>
      </c>
      <c r="Y15319" t="s">
        <v>949</v>
      </c>
      <c r="Z15319" t="s">
        <v>812</v>
      </c>
      <c r="AA15319" t="s">
        <v>1052</v>
      </c>
      <c r="AB15319" t="s">
        <v>1098</v>
      </c>
      <c r="AC15319" t="s">
        <v>954</v>
      </c>
      <c r="AD15319" t="s">
        <v>1014</v>
      </c>
      <c r="AE15319" t="s">
        <v>940</v>
      </c>
      <c r="AF15319" t="s">
        <v>140</v>
      </c>
      <c r="AG15319">
        <v>101</v>
      </c>
      <c r="AH15319" t="s">
        <v>1024</v>
      </c>
      <c r="AI15319" t="s">
        <v>1020</v>
      </c>
      <c r="AJ15319" t="s">
        <v>140</v>
      </c>
      <c r="AK15319" t="s">
        <v>140</v>
      </c>
      <c r="AL15319" t="s">
        <v>1009</v>
      </c>
      <c r="AM15319" t="s">
        <v>1011</v>
      </c>
      <c r="AN15319" t="s">
        <v>140</v>
      </c>
      <c r="AO15319" t="s">
        <v>1066</v>
      </c>
      <c r="AP15319" t="s">
        <v>140</v>
      </c>
      <c r="AQ15319">
        <v>101</v>
      </c>
      <c r="AR15319" t="s">
        <v>969</v>
      </c>
      <c r="AS15319" t="s">
        <v>1043</v>
      </c>
      <c r="AT15319" t="s">
        <v>950</v>
      </c>
      <c r="AU15319" t="s">
        <v>1057</v>
      </c>
      <c r="AV15319" t="s">
        <v>1021</v>
      </c>
      <c r="AW15319" t="s">
        <v>1054</v>
      </c>
      <c r="AX15319" t="s">
        <v>1009</v>
      </c>
      <c r="AY15319" t="s">
        <v>1055</v>
      </c>
      <c r="AZ15319" t="s">
        <v>1014</v>
      </c>
    </row>
    <row r="15320" spans="1:52" x14ac:dyDescent="0.35">
      <c r="A15320" t="s">
        <v>13</v>
      </c>
      <c r="B15320" t="s">
        <v>1235</v>
      </c>
      <c r="C15320">
        <v>73</v>
      </c>
      <c r="D15320" t="s">
        <v>579</v>
      </c>
      <c r="E15320" t="s">
        <v>1050</v>
      </c>
      <c r="F15320" t="s">
        <v>942</v>
      </c>
      <c r="G15320" t="s">
        <v>937</v>
      </c>
      <c r="H15320" t="s">
        <v>1018</v>
      </c>
      <c r="I15320" t="s">
        <v>513</v>
      </c>
      <c r="J15320" t="s">
        <v>140</v>
      </c>
      <c r="K15320" t="s">
        <v>1102</v>
      </c>
      <c r="L15320" t="s">
        <v>140</v>
      </c>
      <c r="M15320">
        <v>73</v>
      </c>
      <c r="N15320" t="s">
        <v>1024</v>
      </c>
      <c r="O15320" t="s">
        <v>1021</v>
      </c>
      <c r="P15320" t="s">
        <v>1073</v>
      </c>
      <c r="Q15320" t="s">
        <v>1012</v>
      </c>
      <c r="R15320" t="s">
        <v>140</v>
      </c>
      <c r="S15320" t="s">
        <v>1098</v>
      </c>
      <c r="T15320" t="s">
        <v>140</v>
      </c>
      <c r="U15320" t="s">
        <v>140</v>
      </c>
      <c r="V15320" t="s">
        <v>140</v>
      </c>
      <c r="W15320">
        <v>73</v>
      </c>
      <c r="X15320" t="s">
        <v>477</v>
      </c>
      <c r="Y15320" t="s">
        <v>1021</v>
      </c>
      <c r="Z15320" t="s">
        <v>115</v>
      </c>
      <c r="AA15320" t="s">
        <v>140</v>
      </c>
      <c r="AB15320" t="s">
        <v>140</v>
      </c>
      <c r="AC15320" t="s">
        <v>140</v>
      </c>
      <c r="AD15320" t="s">
        <v>1012</v>
      </c>
      <c r="AE15320" t="s">
        <v>1058</v>
      </c>
      <c r="AF15320" t="s">
        <v>140</v>
      </c>
      <c r="AG15320">
        <v>73</v>
      </c>
      <c r="AH15320" t="s">
        <v>423</v>
      </c>
      <c r="AI15320" t="s">
        <v>929</v>
      </c>
      <c r="AJ15320" t="s">
        <v>1007</v>
      </c>
      <c r="AK15320" t="s">
        <v>1098</v>
      </c>
      <c r="AL15320" t="s">
        <v>140</v>
      </c>
      <c r="AM15320" t="s">
        <v>140</v>
      </c>
      <c r="AN15320" t="s">
        <v>140</v>
      </c>
      <c r="AO15320" t="s">
        <v>949</v>
      </c>
      <c r="AP15320" t="s">
        <v>140</v>
      </c>
      <c r="AQ15320">
        <v>73</v>
      </c>
      <c r="AR15320" t="s">
        <v>647</v>
      </c>
      <c r="AS15320" t="s">
        <v>1021</v>
      </c>
      <c r="AT15320" t="s">
        <v>953</v>
      </c>
      <c r="AU15320" t="s">
        <v>140</v>
      </c>
      <c r="AV15320" t="s">
        <v>140</v>
      </c>
      <c r="AW15320" t="s">
        <v>1021</v>
      </c>
      <c r="AX15320" t="s">
        <v>140</v>
      </c>
      <c r="AY15320" t="s">
        <v>1058</v>
      </c>
      <c r="AZ15320" t="s">
        <v>1012</v>
      </c>
    </row>
    <row r="15321" spans="1:52" x14ac:dyDescent="0.35">
      <c r="A15321" t="s">
        <v>14</v>
      </c>
      <c r="B15321" t="s">
        <v>1236</v>
      </c>
      <c r="C15321">
        <v>34</v>
      </c>
      <c r="D15321" t="s">
        <v>607</v>
      </c>
      <c r="E15321" t="s">
        <v>1053</v>
      </c>
      <c r="F15321" t="s">
        <v>716</v>
      </c>
      <c r="G15321" t="s">
        <v>527</v>
      </c>
      <c r="H15321" t="s">
        <v>949</v>
      </c>
      <c r="I15321" t="s">
        <v>741</v>
      </c>
      <c r="J15321" t="s">
        <v>140</v>
      </c>
      <c r="K15321" t="s">
        <v>515</v>
      </c>
      <c r="L15321" t="s">
        <v>140</v>
      </c>
      <c r="M15321">
        <v>34</v>
      </c>
      <c r="N15321" t="s">
        <v>784</v>
      </c>
      <c r="O15321" t="s">
        <v>1066</v>
      </c>
      <c r="P15321" t="s">
        <v>140</v>
      </c>
      <c r="Q15321" t="s">
        <v>515</v>
      </c>
      <c r="R15321" t="s">
        <v>140</v>
      </c>
      <c r="S15321" t="s">
        <v>515</v>
      </c>
      <c r="T15321" t="s">
        <v>140</v>
      </c>
      <c r="U15321" t="s">
        <v>1019</v>
      </c>
      <c r="V15321" t="s">
        <v>140</v>
      </c>
      <c r="W15321">
        <v>34</v>
      </c>
      <c r="X15321" t="s">
        <v>523</v>
      </c>
      <c r="Y15321" t="s">
        <v>1019</v>
      </c>
      <c r="Z15321" t="s">
        <v>1066</v>
      </c>
      <c r="AA15321" t="s">
        <v>1023</v>
      </c>
      <c r="AB15321" t="s">
        <v>140</v>
      </c>
      <c r="AC15321" t="s">
        <v>140</v>
      </c>
      <c r="AD15321" t="s">
        <v>140</v>
      </c>
      <c r="AE15321" t="s">
        <v>1059</v>
      </c>
      <c r="AF15321" t="s">
        <v>1019</v>
      </c>
      <c r="AG15321">
        <v>34</v>
      </c>
      <c r="AH15321" t="s">
        <v>177</v>
      </c>
      <c r="AI15321" t="s">
        <v>140</v>
      </c>
      <c r="AJ15321" t="s">
        <v>140</v>
      </c>
      <c r="AK15321" t="s">
        <v>140</v>
      </c>
      <c r="AL15321" t="s">
        <v>140</v>
      </c>
      <c r="AM15321" t="s">
        <v>140</v>
      </c>
      <c r="AN15321" t="s">
        <v>140</v>
      </c>
      <c r="AO15321" t="s">
        <v>140</v>
      </c>
      <c r="AP15321" t="s">
        <v>140</v>
      </c>
      <c r="AQ15321">
        <v>34</v>
      </c>
      <c r="AR15321" t="s">
        <v>638</v>
      </c>
      <c r="AS15321" t="s">
        <v>919</v>
      </c>
      <c r="AT15321" t="s">
        <v>1017</v>
      </c>
      <c r="AU15321" t="s">
        <v>1020</v>
      </c>
      <c r="AV15321" t="s">
        <v>140</v>
      </c>
      <c r="AW15321" t="s">
        <v>140</v>
      </c>
      <c r="AX15321" t="s">
        <v>140</v>
      </c>
      <c r="AY15321" t="s">
        <v>125</v>
      </c>
      <c r="AZ15321" t="s">
        <v>140</v>
      </c>
    </row>
    <row r="15322" spans="1:52" x14ac:dyDescent="0.35">
      <c r="A15322" t="s">
        <v>14</v>
      </c>
      <c r="B15322" t="s">
        <v>1234</v>
      </c>
      <c r="C15322">
        <v>64</v>
      </c>
      <c r="D15322" t="s">
        <v>277</v>
      </c>
      <c r="E15322" t="s">
        <v>1012</v>
      </c>
      <c r="F15322" t="s">
        <v>109</v>
      </c>
      <c r="G15322" t="s">
        <v>129</v>
      </c>
      <c r="H15322" t="s">
        <v>140</v>
      </c>
      <c r="I15322" t="s">
        <v>266</v>
      </c>
      <c r="J15322" t="s">
        <v>869</v>
      </c>
      <c r="K15322" t="s">
        <v>1046</v>
      </c>
      <c r="L15322" t="s">
        <v>939</v>
      </c>
      <c r="M15322">
        <v>64</v>
      </c>
      <c r="N15322" t="s">
        <v>442</v>
      </c>
      <c r="O15322" t="s">
        <v>527</v>
      </c>
      <c r="P15322" t="s">
        <v>515</v>
      </c>
      <c r="Q15322" t="s">
        <v>140</v>
      </c>
      <c r="R15322" t="s">
        <v>140</v>
      </c>
      <c r="S15322" t="s">
        <v>1009</v>
      </c>
      <c r="T15322" t="s">
        <v>1012</v>
      </c>
      <c r="U15322" t="s">
        <v>140</v>
      </c>
      <c r="V15322" t="s">
        <v>1058</v>
      </c>
      <c r="W15322">
        <v>64</v>
      </c>
      <c r="X15322" t="s">
        <v>866</v>
      </c>
      <c r="Y15322" t="s">
        <v>1013</v>
      </c>
      <c r="Z15322" t="s">
        <v>527</v>
      </c>
      <c r="AA15322" t="s">
        <v>1060</v>
      </c>
      <c r="AB15322" t="s">
        <v>515</v>
      </c>
      <c r="AC15322" t="s">
        <v>1058</v>
      </c>
      <c r="AD15322" t="s">
        <v>1020</v>
      </c>
      <c r="AE15322" t="s">
        <v>458</v>
      </c>
      <c r="AF15322" t="s">
        <v>140</v>
      </c>
      <c r="AG15322">
        <v>64</v>
      </c>
      <c r="AH15322" t="s">
        <v>933</v>
      </c>
      <c r="AI15322" t="s">
        <v>1058</v>
      </c>
      <c r="AJ15322" t="s">
        <v>939</v>
      </c>
      <c r="AK15322" t="s">
        <v>140</v>
      </c>
      <c r="AL15322" t="s">
        <v>140</v>
      </c>
      <c r="AM15322" t="s">
        <v>1012</v>
      </c>
      <c r="AN15322" t="s">
        <v>1009</v>
      </c>
      <c r="AO15322" t="s">
        <v>1063</v>
      </c>
      <c r="AP15322" t="s">
        <v>140</v>
      </c>
      <c r="AQ15322">
        <v>64</v>
      </c>
      <c r="AR15322" t="s">
        <v>581</v>
      </c>
      <c r="AS15322" t="s">
        <v>1058</v>
      </c>
      <c r="AT15322" t="s">
        <v>812</v>
      </c>
      <c r="AU15322" t="s">
        <v>1009</v>
      </c>
      <c r="AV15322" t="s">
        <v>660</v>
      </c>
      <c r="AW15322" t="s">
        <v>1058</v>
      </c>
      <c r="AX15322" t="s">
        <v>919</v>
      </c>
      <c r="AY15322" t="s">
        <v>140</v>
      </c>
      <c r="AZ15322" t="s">
        <v>140</v>
      </c>
    </row>
    <row r="15323" spans="1:52" x14ac:dyDescent="0.35">
      <c r="A15323" t="s">
        <v>14</v>
      </c>
      <c r="B15323" t="s">
        <v>1235</v>
      </c>
      <c r="C15323">
        <v>105</v>
      </c>
      <c r="D15323" t="s">
        <v>168</v>
      </c>
      <c r="E15323" t="s">
        <v>458</v>
      </c>
      <c r="F15323" t="s">
        <v>543</v>
      </c>
      <c r="G15323" t="s">
        <v>788</v>
      </c>
      <c r="H15323" t="s">
        <v>939</v>
      </c>
      <c r="I15323" t="s">
        <v>162</v>
      </c>
      <c r="J15323" t="s">
        <v>1050</v>
      </c>
      <c r="K15323" t="s">
        <v>950</v>
      </c>
      <c r="L15323" t="s">
        <v>949</v>
      </c>
      <c r="M15323">
        <v>105</v>
      </c>
      <c r="N15323" t="s">
        <v>957</v>
      </c>
      <c r="O15323" t="s">
        <v>749</v>
      </c>
      <c r="P15323" t="s">
        <v>1067</v>
      </c>
      <c r="Q15323" t="s">
        <v>1060</v>
      </c>
      <c r="R15323" t="s">
        <v>140</v>
      </c>
      <c r="S15323" t="s">
        <v>1063</v>
      </c>
      <c r="T15323" t="s">
        <v>140</v>
      </c>
      <c r="U15323" t="s">
        <v>140</v>
      </c>
      <c r="V15323" t="s">
        <v>140</v>
      </c>
      <c r="W15323">
        <v>105</v>
      </c>
      <c r="X15323" t="s">
        <v>776</v>
      </c>
      <c r="Y15323" t="s">
        <v>1048</v>
      </c>
      <c r="Z15323" t="s">
        <v>394</v>
      </c>
      <c r="AA15323" t="s">
        <v>1060</v>
      </c>
      <c r="AB15323" t="s">
        <v>939</v>
      </c>
      <c r="AC15323" t="s">
        <v>140</v>
      </c>
      <c r="AD15323" t="s">
        <v>140</v>
      </c>
      <c r="AE15323" t="s">
        <v>140</v>
      </c>
      <c r="AF15323" t="s">
        <v>140</v>
      </c>
      <c r="AG15323">
        <v>105</v>
      </c>
      <c r="AH15323" t="s">
        <v>132</v>
      </c>
      <c r="AI15323" t="s">
        <v>838</v>
      </c>
      <c r="AJ15323" t="s">
        <v>1014</v>
      </c>
      <c r="AK15323" t="s">
        <v>140</v>
      </c>
      <c r="AL15323" t="s">
        <v>1019</v>
      </c>
      <c r="AM15323" t="s">
        <v>140</v>
      </c>
      <c r="AN15323" t="s">
        <v>140</v>
      </c>
      <c r="AO15323" t="s">
        <v>939</v>
      </c>
      <c r="AP15323" t="s">
        <v>140</v>
      </c>
      <c r="AQ15323">
        <v>105</v>
      </c>
      <c r="AR15323" t="s">
        <v>1167</v>
      </c>
      <c r="AS15323" t="s">
        <v>140</v>
      </c>
      <c r="AT15323" t="s">
        <v>458</v>
      </c>
      <c r="AU15323" t="s">
        <v>1068</v>
      </c>
      <c r="AV15323" t="s">
        <v>1019</v>
      </c>
      <c r="AW15323" t="s">
        <v>140</v>
      </c>
      <c r="AX15323" t="s">
        <v>140</v>
      </c>
      <c r="AY15323" t="s">
        <v>949</v>
      </c>
      <c r="AZ15323" t="s">
        <v>140</v>
      </c>
    </row>
    <row r="15324" spans="1:52" x14ac:dyDescent="0.35">
      <c r="A15324" t="s">
        <v>15</v>
      </c>
      <c r="B15324" t="s">
        <v>1236</v>
      </c>
      <c r="C15324">
        <v>32</v>
      </c>
      <c r="D15324" t="s">
        <v>303</v>
      </c>
      <c r="E15324" t="s">
        <v>501</v>
      </c>
      <c r="F15324" t="s">
        <v>548</v>
      </c>
      <c r="G15324" t="s">
        <v>97</v>
      </c>
      <c r="H15324" t="s">
        <v>140</v>
      </c>
      <c r="I15324" t="s">
        <v>405</v>
      </c>
      <c r="J15324" t="s">
        <v>1055</v>
      </c>
      <c r="K15324" t="s">
        <v>967</v>
      </c>
      <c r="L15324" t="s">
        <v>140</v>
      </c>
      <c r="M15324">
        <v>32</v>
      </c>
      <c r="N15324" t="s">
        <v>288</v>
      </c>
      <c r="O15324" t="s">
        <v>107</v>
      </c>
      <c r="P15324" t="s">
        <v>1012</v>
      </c>
      <c r="Q15324" t="s">
        <v>1004</v>
      </c>
      <c r="R15324" t="s">
        <v>140</v>
      </c>
      <c r="S15324" t="s">
        <v>140</v>
      </c>
      <c r="T15324" t="s">
        <v>1004</v>
      </c>
      <c r="U15324" t="s">
        <v>140</v>
      </c>
      <c r="V15324" t="s">
        <v>140</v>
      </c>
      <c r="W15324">
        <v>32</v>
      </c>
      <c r="X15324" t="s">
        <v>972</v>
      </c>
      <c r="Y15324" t="s">
        <v>1004</v>
      </c>
      <c r="Z15324" t="s">
        <v>1061</v>
      </c>
      <c r="AA15324" t="s">
        <v>515</v>
      </c>
      <c r="AB15324" t="s">
        <v>1068</v>
      </c>
      <c r="AC15324" t="s">
        <v>140</v>
      </c>
      <c r="AD15324" t="s">
        <v>140</v>
      </c>
      <c r="AE15324" t="s">
        <v>1012</v>
      </c>
      <c r="AF15324" t="s">
        <v>1004</v>
      </c>
      <c r="AG15324">
        <v>32</v>
      </c>
      <c r="AH15324" t="s">
        <v>177</v>
      </c>
      <c r="AI15324" t="s">
        <v>140</v>
      </c>
      <c r="AJ15324" t="s">
        <v>140</v>
      </c>
      <c r="AK15324" t="s">
        <v>140</v>
      </c>
      <c r="AL15324" t="s">
        <v>140</v>
      </c>
      <c r="AM15324" t="s">
        <v>140</v>
      </c>
      <c r="AN15324" t="s">
        <v>140</v>
      </c>
      <c r="AO15324" t="s">
        <v>140</v>
      </c>
      <c r="AP15324" t="s">
        <v>140</v>
      </c>
      <c r="AQ15324">
        <v>32</v>
      </c>
      <c r="AR15324" t="s">
        <v>989</v>
      </c>
      <c r="AS15324" t="s">
        <v>140</v>
      </c>
      <c r="AT15324" t="s">
        <v>660</v>
      </c>
      <c r="AU15324" t="s">
        <v>99</v>
      </c>
      <c r="AV15324" t="s">
        <v>1004</v>
      </c>
      <c r="AW15324" t="s">
        <v>140</v>
      </c>
      <c r="AX15324" t="s">
        <v>140</v>
      </c>
      <c r="AY15324" t="s">
        <v>1004</v>
      </c>
      <c r="AZ15324" t="s">
        <v>140</v>
      </c>
    </row>
    <row r="15325" spans="1:52" x14ac:dyDescent="0.35">
      <c r="A15325" t="s">
        <v>15</v>
      </c>
      <c r="B15325" t="s">
        <v>1234</v>
      </c>
      <c r="C15325">
        <v>65</v>
      </c>
      <c r="D15325" t="s">
        <v>611</v>
      </c>
      <c r="E15325" t="s">
        <v>1043</v>
      </c>
      <c r="F15325" t="s">
        <v>973</v>
      </c>
      <c r="G15325" t="s">
        <v>89</v>
      </c>
      <c r="H15325" t="s">
        <v>140</v>
      </c>
      <c r="I15325" t="s">
        <v>460</v>
      </c>
      <c r="J15325" t="s">
        <v>1013</v>
      </c>
      <c r="K15325" t="s">
        <v>1046</v>
      </c>
      <c r="L15325" t="s">
        <v>954</v>
      </c>
      <c r="M15325">
        <v>65</v>
      </c>
      <c r="N15325" t="s">
        <v>1122</v>
      </c>
      <c r="O15325" t="s">
        <v>1098</v>
      </c>
      <c r="P15325" t="s">
        <v>1013</v>
      </c>
      <c r="Q15325" t="s">
        <v>838</v>
      </c>
      <c r="R15325" t="s">
        <v>140</v>
      </c>
      <c r="S15325" t="s">
        <v>140</v>
      </c>
      <c r="T15325" t="s">
        <v>140</v>
      </c>
      <c r="U15325" t="s">
        <v>140</v>
      </c>
      <c r="V15325" t="s">
        <v>140</v>
      </c>
      <c r="W15325">
        <v>65</v>
      </c>
      <c r="X15325" t="s">
        <v>891</v>
      </c>
      <c r="Y15325" t="s">
        <v>942</v>
      </c>
      <c r="Z15325" t="s">
        <v>1050</v>
      </c>
      <c r="AA15325" t="s">
        <v>1064</v>
      </c>
      <c r="AB15325" t="s">
        <v>1043</v>
      </c>
      <c r="AC15325" t="s">
        <v>140</v>
      </c>
      <c r="AD15325" t="s">
        <v>1043</v>
      </c>
      <c r="AE15325" t="s">
        <v>942</v>
      </c>
      <c r="AF15325" t="s">
        <v>1098</v>
      </c>
      <c r="AG15325">
        <v>65</v>
      </c>
      <c r="AH15325" t="s">
        <v>918</v>
      </c>
      <c r="AI15325" t="s">
        <v>1050</v>
      </c>
      <c r="AJ15325" t="s">
        <v>140</v>
      </c>
      <c r="AK15325" t="s">
        <v>140</v>
      </c>
      <c r="AL15325" t="s">
        <v>140</v>
      </c>
      <c r="AM15325" t="s">
        <v>140</v>
      </c>
      <c r="AN15325" t="s">
        <v>140</v>
      </c>
      <c r="AO15325" t="s">
        <v>1098</v>
      </c>
      <c r="AP15325" t="s">
        <v>140</v>
      </c>
      <c r="AQ15325">
        <v>65</v>
      </c>
      <c r="AR15325" t="s">
        <v>420</v>
      </c>
      <c r="AS15325" t="s">
        <v>1098</v>
      </c>
      <c r="AT15325" t="s">
        <v>929</v>
      </c>
      <c r="AU15325" t="s">
        <v>1063</v>
      </c>
      <c r="AV15325" t="s">
        <v>1022</v>
      </c>
      <c r="AW15325" t="s">
        <v>458</v>
      </c>
      <c r="AX15325" t="s">
        <v>1098</v>
      </c>
      <c r="AY15325" t="s">
        <v>903</v>
      </c>
      <c r="AZ15325" t="s">
        <v>140</v>
      </c>
    </row>
    <row r="15326" spans="1:52" x14ac:dyDescent="0.35">
      <c r="A15326" t="s">
        <v>15</v>
      </c>
      <c r="B15326" t="s">
        <v>1235</v>
      </c>
      <c r="C15326">
        <v>109</v>
      </c>
      <c r="D15326" t="s">
        <v>393</v>
      </c>
      <c r="E15326" t="s">
        <v>1052</v>
      </c>
      <c r="F15326" t="s">
        <v>929</v>
      </c>
      <c r="G15326" t="s">
        <v>1057</v>
      </c>
      <c r="H15326" t="s">
        <v>939</v>
      </c>
      <c r="I15326" t="s">
        <v>913</v>
      </c>
      <c r="J15326" t="s">
        <v>1010</v>
      </c>
      <c r="K15326" t="s">
        <v>1021</v>
      </c>
      <c r="L15326" t="s">
        <v>1048</v>
      </c>
      <c r="M15326">
        <v>109</v>
      </c>
      <c r="N15326" t="s">
        <v>128</v>
      </c>
      <c r="O15326" t="s">
        <v>1004</v>
      </c>
      <c r="P15326" t="s">
        <v>983</v>
      </c>
      <c r="Q15326" t="s">
        <v>1058</v>
      </c>
      <c r="R15326" t="s">
        <v>140</v>
      </c>
      <c r="S15326" t="s">
        <v>1009</v>
      </c>
      <c r="T15326" t="s">
        <v>1013</v>
      </c>
      <c r="U15326" t="s">
        <v>140</v>
      </c>
      <c r="V15326" t="s">
        <v>1010</v>
      </c>
      <c r="W15326">
        <v>109</v>
      </c>
      <c r="X15326" t="s">
        <v>1261</v>
      </c>
      <c r="Y15326" t="s">
        <v>140</v>
      </c>
      <c r="Z15326" t="s">
        <v>1003</v>
      </c>
      <c r="AA15326" t="s">
        <v>1009</v>
      </c>
      <c r="AB15326" t="s">
        <v>1018</v>
      </c>
      <c r="AC15326" t="s">
        <v>1054</v>
      </c>
      <c r="AD15326" t="s">
        <v>140</v>
      </c>
      <c r="AE15326" t="s">
        <v>1046</v>
      </c>
      <c r="AF15326" t="s">
        <v>1008</v>
      </c>
      <c r="AG15326">
        <v>109</v>
      </c>
      <c r="AH15326" t="s">
        <v>1121</v>
      </c>
      <c r="AI15326" t="s">
        <v>775</v>
      </c>
      <c r="AJ15326" t="s">
        <v>1098</v>
      </c>
      <c r="AK15326" t="s">
        <v>1010</v>
      </c>
      <c r="AL15326" t="s">
        <v>140</v>
      </c>
      <c r="AM15326" t="s">
        <v>1021</v>
      </c>
      <c r="AN15326" t="s">
        <v>1008</v>
      </c>
      <c r="AO15326" t="s">
        <v>940</v>
      </c>
      <c r="AP15326" t="s">
        <v>775</v>
      </c>
      <c r="AQ15326">
        <v>109</v>
      </c>
      <c r="AR15326" t="s">
        <v>941</v>
      </c>
      <c r="AS15326" t="s">
        <v>1058</v>
      </c>
      <c r="AT15326" t="s">
        <v>733</v>
      </c>
      <c r="AU15326" t="s">
        <v>1058</v>
      </c>
      <c r="AV15326" t="s">
        <v>1021</v>
      </c>
      <c r="AW15326" t="s">
        <v>1054</v>
      </c>
      <c r="AX15326" t="s">
        <v>140</v>
      </c>
      <c r="AY15326" t="s">
        <v>1012</v>
      </c>
      <c r="AZ15326" t="s">
        <v>775</v>
      </c>
    </row>
    <row r="15327" spans="1:52" x14ac:dyDescent="0.35">
      <c r="A15327" t="s">
        <v>16</v>
      </c>
      <c r="B15327" t="s">
        <v>1236</v>
      </c>
      <c r="C15327">
        <v>18</v>
      </c>
      <c r="D15327" t="s">
        <v>230</v>
      </c>
      <c r="E15327" t="s">
        <v>1057</v>
      </c>
      <c r="F15327" t="s">
        <v>462</v>
      </c>
      <c r="G15327" t="s">
        <v>810</v>
      </c>
      <c r="H15327" t="s">
        <v>1050</v>
      </c>
      <c r="I15327" t="s">
        <v>1057</v>
      </c>
      <c r="J15327" t="s">
        <v>967</v>
      </c>
      <c r="K15327" t="s">
        <v>140</v>
      </c>
      <c r="L15327" t="s">
        <v>140</v>
      </c>
      <c r="M15327">
        <v>18</v>
      </c>
      <c r="N15327" t="s">
        <v>177</v>
      </c>
      <c r="O15327" t="s">
        <v>140</v>
      </c>
      <c r="P15327" t="s">
        <v>140</v>
      </c>
      <c r="Q15327" t="s">
        <v>140</v>
      </c>
      <c r="R15327" t="s">
        <v>140</v>
      </c>
      <c r="S15327" t="s">
        <v>140</v>
      </c>
      <c r="T15327" t="s">
        <v>140</v>
      </c>
      <c r="U15327" t="s">
        <v>140</v>
      </c>
      <c r="V15327" t="s">
        <v>140</v>
      </c>
      <c r="W15327">
        <v>18</v>
      </c>
      <c r="X15327" t="s">
        <v>859</v>
      </c>
      <c r="Y15327" t="s">
        <v>140</v>
      </c>
      <c r="Z15327" t="s">
        <v>95</v>
      </c>
      <c r="AA15327" t="s">
        <v>140</v>
      </c>
      <c r="AB15327" t="s">
        <v>140</v>
      </c>
      <c r="AC15327" t="s">
        <v>967</v>
      </c>
      <c r="AD15327" t="s">
        <v>140</v>
      </c>
      <c r="AE15327" t="s">
        <v>140</v>
      </c>
      <c r="AF15327" t="s">
        <v>140</v>
      </c>
      <c r="AG15327">
        <v>18</v>
      </c>
      <c r="AH15327" t="s">
        <v>177</v>
      </c>
      <c r="AI15327" t="s">
        <v>140</v>
      </c>
      <c r="AJ15327" t="s">
        <v>140</v>
      </c>
      <c r="AK15327" t="s">
        <v>140</v>
      </c>
      <c r="AL15327" t="s">
        <v>140</v>
      </c>
      <c r="AM15327" t="s">
        <v>140</v>
      </c>
      <c r="AN15327" t="s">
        <v>140</v>
      </c>
      <c r="AO15327" t="s">
        <v>140</v>
      </c>
      <c r="AP15327" t="s">
        <v>140</v>
      </c>
      <c r="AQ15327">
        <v>18</v>
      </c>
      <c r="AR15327" t="s">
        <v>596</v>
      </c>
      <c r="AS15327" t="s">
        <v>1057</v>
      </c>
      <c r="AT15327" t="s">
        <v>140</v>
      </c>
      <c r="AU15327" t="s">
        <v>89</v>
      </c>
      <c r="AV15327" t="s">
        <v>140</v>
      </c>
      <c r="AW15327" t="s">
        <v>140</v>
      </c>
      <c r="AX15327" t="s">
        <v>140</v>
      </c>
      <c r="AY15327" t="s">
        <v>140</v>
      </c>
      <c r="AZ15327" t="s">
        <v>140</v>
      </c>
    </row>
    <row r="15328" spans="1:52" x14ac:dyDescent="0.35">
      <c r="A15328" t="s">
        <v>16</v>
      </c>
      <c r="B15328" t="s">
        <v>1234</v>
      </c>
      <c r="C15328">
        <v>56</v>
      </c>
      <c r="D15328" t="s">
        <v>366</v>
      </c>
      <c r="E15328" t="s">
        <v>1047</v>
      </c>
      <c r="F15328" t="s">
        <v>729</v>
      </c>
      <c r="G15328" t="s">
        <v>1056</v>
      </c>
      <c r="H15328" t="s">
        <v>838</v>
      </c>
      <c r="I15328" t="s">
        <v>237</v>
      </c>
      <c r="J15328" t="s">
        <v>775</v>
      </c>
      <c r="K15328" t="s">
        <v>1009</v>
      </c>
      <c r="L15328" t="s">
        <v>1057</v>
      </c>
      <c r="M15328">
        <v>56</v>
      </c>
      <c r="N15328" t="s">
        <v>931</v>
      </c>
      <c r="O15328" t="s">
        <v>919</v>
      </c>
      <c r="P15328" t="s">
        <v>1047</v>
      </c>
      <c r="Q15328" t="s">
        <v>1059</v>
      </c>
      <c r="R15328" t="s">
        <v>1020</v>
      </c>
      <c r="S15328" t="s">
        <v>1055</v>
      </c>
      <c r="T15328" t="s">
        <v>140</v>
      </c>
      <c r="U15328" t="s">
        <v>140</v>
      </c>
      <c r="V15328" t="s">
        <v>140</v>
      </c>
      <c r="W15328">
        <v>56</v>
      </c>
      <c r="X15328" t="s">
        <v>763</v>
      </c>
      <c r="Y15328" t="s">
        <v>1019</v>
      </c>
      <c r="Z15328" t="s">
        <v>1019</v>
      </c>
      <c r="AA15328" t="s">
        <v>345</v>
      </c>
      <c r="AB15328" t="s">
        <v>113</v>
      </c>
      <c r="AC15328" t="s">
        <v>140</v>
      </c>
      <c r="AD15328" t="s">
        <v>775</v>
      </c>
      <c r="AE15328" t="s">
        <v>919</v>
      </c>
      <c r="AF15328" t="s">
        <v>140</v>
      </c>
      <c r="AG15328">
        <v>56</v>
      </c>
      <c r="AH15328" t="s">
        <v>1112</v>
      </c>
      <c r="AI15328" t="s">
        <v>140</v>
      </c>
      <c r="AJ15328" t="s">
        <v>1020</v>
      </c>
      <c r="AK15328" t="s">
        <v>140</v>
      </c>
      <c r="AL15328" t="s">
        <v>140</v>
      </c>
      <c r="AM15328" t="s">
        <v>140</v>
      </c>
      <c r="AN15328" t="s">
        <v>1043</v>
      </c>
      <c r="AO15328" t="s">
        <v>1066</v>
      </c>
      <c r="AP15328" t="s">
        <v>140</v>
      </c>
      <c r="AQ15328">
        <v>56</v>
      </c>
      <c r="AR15328" t="s">
        <v>1162</v>
      </c>
      <c r="AS15328" t="s">
        <v>1018</v>
      </c>
      <c r="AT15328" t="s">
        <v>875</v>
      </c>
      <c r="AU15328" t="s">
        <v>1066</v>
      </c>
      <c r="AV15328" t="s">
        <v>1007</v>
      </c>
      <c r="AW15328" t="s">
        <v>140</v>
      </c>
      <c r="AX15328" t="s">
        <v>140</v>
      </c>
      <c r="AY15328" t="s">
        <v>1020</v>
      </c>
      <c r="AZ15328" t="s">
        <v>1064</v>
      </c>
    </row>
    <row r="15329" spans="1:52" x14ac:dyDescent="0.35">
      <c r="A15329" t="s">
        <v>16</v>
      </c>
      <c r="B15329" t="s">
        <v>1235</v>
      </c>
      <c r="C15329">
        <v>132</v>
      </c>
      <c r="D15329" t="s">
        <v>799</v>
      </c>
      <c r="E15329" t="s">
        <v>988</v>
      </c>
      <c r="F15329" t="s">
        <v>1067</v>
      </c>
      <c r="G15329" t="s">
        <v>286</v>
      </c>
      <c r="H15329" t="s">
        <v>140</v>
      </c>
      <c r="I15329" t="s">
        <v>641</v>
      </c>
      <c r="J15329" t="s">
        <v>664</v>
      </c>
      <c r="K15329" t="s">
        <v>869</v>
      </c>
      <c r="L15329" t="s">
        <v>1016</v>
      </c>
      <c r="M15329">
        <v>132</v>
      </c>
      <c r="N15329" t="s">
        <v>717</v>
      </c>
      <c r="O15329" t="s">
        <v>1057</v>
      </c>
      <c r="P15329" t="s">
        <v>954</v>
      </c>
      <c r="Q15329" t="s">
        <v>1054</v>
      </c>
      <c r="R15329" t="s">
        <v>140</v>
      </c>
      <c r="S15329" t="s">
        <v>140</v>
      </c>
      <c r="T15329" t="s">
        <v>140</v>
      </c>
      <c r="U15329" t="s">
        <v>140</v>
      </c>
      <c r="V15329" t="s">
        <v>140</v>
      </c>
      <c r="W15329">
        <v>132</v>
      </c>
      <c r="X15329" t="s">
        <v>1115</v>
      </c>
      <c r="Y15329" t="s">
        <v>949</v>
      </c>
      <c r="Z15329" t="s">
        <v>1009</v>
      </c>
      <c r="AA15329" t="s">
        <v>1050</v>
      </c>
      <c r="AB15329" t="s">
        <v>140</v>
      </c>
      <c r="AC15329" t="s">
        <v>140</v>
      </c>
      <c r="AD15329" t="s">
        <v>140</v>
      </c>
      <c r="AE15329" t="s">
        <v>1021</v>
      </c>
      <c r="AF15329" t="s">
        <v>140</v>
      </c>
      <c r="AG15329">
        <v>132</v>
      </c>
      <c r="AH15329" t="s">
        <v>1143</v>
      </c>
      <c r="AI15329" t="s">
        <v>1009</v>
      </c>
      <c r="AJ15329" t="s">
        <v>1063</v>
      </c>
      <c r="AK15329" t="s">
        <v>140</v>
      </c>
      <c r="AL15329" t="s">
        <v>1014</v>
      </c>
      <c r="AM15329" t="s">
        <v>1054</v>
      </c>
      <c r="AN15329" t="s">
        <v>140</v>
      </c>
      <c r="AO15329" t="s">
        <v>1063</v>
      </c>
      <c r="AP15329" t="s">
        <v>140</v>
      </c>
      <c r="AQ15329">
        <v>132</v>
      </c>
      <c r="AR15329" t="s">
        <v>1006</v>
      </c>
      <c r="AS15329" t="s">
        <v>1054</v>
      </c>
      <c r="AT15329" t="s">
        <v>1016</v>
      </c>
      <c r="AU15329" t="s">
        <v>140</v>
      </c>
      <c r="AV15329" t="s">
        <v>949</v>
      </c>
      <c r="AW15329" t="s">
        <v>140</v>
      </c>
      <c r="AX15329" t="s">
        <v>140</v>
      </c>
      <c r="AY15329" t="s">
        <v>140</v>
      </c>
      <c r="AZ15329" t="s">
        <v>140</v>
      </c>
    </row>
    <row r="15330" spans="1:52" x14ac:dyDescent="0.35">
      <c r="A15330" t="s">
        <v>17</v>
      </c>
      <c r="B15330" t="s">
        <v>1236</v>
      </c>
      <c r="C15330">
        <v>28</v>
      </c>
      <c r="D15330" t="s">
        <v>384</v>
      </c>
      <c r="E15330" t="s">
        <v>875</v>
      </c>
      <c r="F15330" t="s">
        <v>1048</v>
      </c>
      <c r="G15330" t="s">
        <v>999</v>
      </c>
      <c r="H15330" t="s">
        <v>733</v>
      </c>
      <c r="I15330" t="s">
        <v>1065</v>
      </c>
      <c r="J15330" t="s">
        <v>140</v>
      </c>
      <c r="K15330" t="s">
        <v>664</v>
      </c>
      <c r="L15330" t="s">
        <v>140</v>
      </c>
      <c r="M15330">
        <v>28</v>
      </c>
      <c r="N15330" t="s">
        <v>1160</v>
      </c>
      <c r="O15330" t="s">
        <v>140</v>
      </c>
      <c r="P15330" t="s">
        <v>1048</v>
      </c>
      <c r="Q15330" t="s">
        <v>140</v>
      </c>
      <c r="R15330" t="s">
        <v>140</v>
      </c>
      <c r="S15330" t="s">
        <v>140</v>
      </c>
      <c r="T15330" t="s">
        <v>140</v>
      </c>
      <c r="U15330" t="s">
        <v>140</v>
      </c>
      <c r="V15330" t="s">
        <v>140</v>
      </c>
      <c r="W15330">
        <v>28</v>
      </c>
      <c r="X15330" t="s">
        <v>986</v>
      </c>
      <c r="Y15330" t="s">
        <v>140</v>
      </c>
      <c r="Z15330" t="s">
        <v>140</v>
      </c>
      <c r="AA15330" t="s">
        <v>140</v>
      </c>
      <c r="AB15330" t="s">
        <v>1048</v>
      </c>
      <c r="AC15330" t="s">
        <v>140</v>
      </c>
      <c r="AD15330" t="s">
        <v>140</v>
      </c>
      <c r="AE15330" t="s">
        <v>1065</v>
      </c>
      <c r="AF15330" t="s">
        <v>140</v>
      </c>
      <c r="AG15330">
        <v>28</v>
      </c>
      <c r="AH15330" t="s">
        <v>177</v>
      </c>
      <c r="AI15330" t="s">
        <v>140</v>
      </c>
      <c r="AJ15330" t="s">
        <v>140</v>
      </c>
      <c r="AK15330" t="s">
        <v>140</v>
      </c>
      <c r="AL15330" t="s">
        <v>140</v>
      </c>
      <c r="AM15330" t="s">
        <v>140</v>
      </c>
      <c r="AN15330" t="s">
        <v>140</v>
      </c>
      <c r="AO15330" t="s">
        <v>140</v>
      </c>
      <c r="AP15330" t="s">
        <v>140</v>
      </c>
      <c r="AQ15330">
        <v>28</v>
      </c>
      <c r="AR15330" t="s">
        <v>732</v>
      </c>
      <c r="AS15330" t="s">
        <v>140</v>
      </c>
      <c r="AT15330" t="s">
        <v>140</v>
      </c>
      <c r="AU15330" t="s">
        <v>140</v>
      </c>
      <c r="AV15330" t="s">
        <v>1048</v>
      </c>
      <c r="AW15330" t="s">
        <v>140</v>
      </c>
      <c r="AX15330" t="s">
        <v>140</v>
      </c>
      <c r="AY15330" t="s">
        <v>939</v>
      </c>
      <c r="AZ15330" t="s">
        <v>140</v>
      </c>
    </row>
    <row r="15331" spans="1:52" x14ac:dyDescent="0.35">
      <c r="A15331" t="s">
        <v>17</v>
      </c>
      <c r="B15331" t="s">
        <v>1234</v>
      </c>
      <c r="C15331">
        <v>85</v>
      </c>
      <c r="D15331" t="s">
        <v>795</v>
      </c>
      <c r="E15331" t="s">
        <v>664</v>
      </c>
      <c r="F15331" t="s">
        <v>893</v>
      </c>
      <c r="G15331" t="s">
        <v>548</v>
      </c>
      <c r="H15331" t="s">
        <v>1048</v>
      </c>
      <c r="I15331" t="s">
        <v>354</v>
      </c>
      <c r="J15331" t="s">
        <v>1063</v>
      </c>
      <c r="K15331" t="s">
        <v>801</v>
      </c>
      <c r="L15331" t="s">
        <v>1017</v>
      </c>
      <c r="M15331">
        <v>85</v>
      </c>
      <c r="N15331" t="s">
        <v>638</v>
      </c>
      <c r="O15331" t="s">
        <v>1059</v>
      </c>
      <c r="P15331" t="s">
        <v>1073</v>
      </c>
      <c r="Q15331" t="s">
        <v>515</v>
      </c>
      <c r="R15331" t="s">
        <v>140</v>
      </c>
      <c r="S15331" t="s">
        <v>140</v>
      </c>
      <c r="T15331" t="s">
        <v>1055</v>
      </c>
      <c r="U15331" t="s">
        <v>140</v>
      </c>
      <c r="V15331" t="s">
        <v>140</v>
      </c>
      <c r="W15331">
        <v>85</v>
      </c>
      <c r="X15331" t="s">
        <v>56</v>
      </c>
      <c r="Y15331" t="s">
        <v>140</v>
      </c>
      <c r="Z15331" t="s">
        <v>903</v>
      </c>
      <c r="AA15331" t="s">
        <v>643</v>
      </c>
      <c r="AB15331" t="s">
        <v>1012</v>
      </c>
      <c r="AC15331" t="s">
        <v>1017</v>
      </c>
      <c r="AD15331" t="s">
        <v>140</v>
      </c>
      <c r="AE15331" t="s">
        <v>915</v>
      </c>
      <c r="AF15331" t="s">
        <v>140</v>
      </c>
      <c r="AG15331">
        <v>85</v>
      </c>
      <c r="AH15331" t="s">
        <v>870</v>
      </c>
      <c r="AI15331" t="s">
        <v>140</v>
      </c>
      <c r="AJ15331" t="s">
        <v>140</v>
      </c>
      <c r="AK15331" t="s">
        <v>140</v>
      </c>
      <c r="AL15331" t="s">
        <v>1021</v>
      </c>
      <c r="AM15331" t="s">
        <v>1017</v>
      </c>
      <c r="AN15331" t="s">
        <v>140</v>
      </c>
      <c r="AO15331" t="s">
        <v>1017</v>
      </c>
      <c r="AP15331" t="s">
        <v>140</v>
      </c>
      <c r="AQ15331">
        <v>85</v>
      </c>
      <c r="AR15331" t="s">
        <v>969</v>
      </c>
      <c r="AS15331" t="s">
        <v>140</v>
      </c>
      <c r="AT15331" t="s">
        <v>1052</v>
      </c>
      <c r="AU15331" t="s">
        <v>929</v>
      </c>
      <c r="AV15331" t="s">
        <v>1073</v>
      </c>
      <c r="AW15331" t="s">
        <v>140</v>
      </c>
      <c r="AX15331" t="s">
        <v>140</v>
      </c>
      <c r="AY15331" t="s">
        <v>1007</v>
      </c>
      <c r="AZ15331" t="s">
        <v>1017</v>
      </c>
    </row>
    <row r="15332" spans="1:52" x14ac:dyDescent="0.35">
      <c r="A15332" t="s">
        <v>17</v>
      </c>
      <c r="B15332" t="s">
        <v>1235</v>
      </c>
      <c r="C15332">
        <v>90</v>
      </c>
      <c r="D15332" t="s">
        <v>798</v>
      </c>
      <c r="E15332" t="s">
        <v>1047</v>
      </c>
      <c r="F15332" t="s">
        <v>458</v>
      </c>
      <c r="G15332" t="s">
        <v>574</v>
      </c>
      <c r="H15332" t="s">
        <v>1054</v>
      </c>
      <c r="I15332" t="s">
        <v>741</v>
      </c>
      <c r="J15332" t="s">
        <v>140</v>
      </c>
      <c r="K15332" t="s">
        <v>733</v>
      </c>
      <c r="L15332" t="s">
        <v>801</v>
      </c>
      <c r="M15332">
        <v>90</v>
      </c>
      <c r="N15332" t="s">
        <v>872</v>
      </c>
      <c r="O15332" t="s">
        <v>458</v>
      </c>
      <c r="P15332" t="s">
        <v>875</v>
      </c>
      <c r="Q15332" t="s">
        <v>1009</v>
      </c>
      <c r="R15332" t="s">
        <v>515</v>
      </c>
      <c r="S15332" t="s">
        <v>1051</v>
      </c>
      <c r="T15332" t="s">
        <v>140</v>
      </c>
      <c r="U15332" t="s">
        <v>140</v>
      </c>
      <c r="V15332" t="s">
        <v>140</v>
      </c>
      <c r="W15332">
        <v>90</v>
      </c>
      <c r="X15332" t="s">
        <v>1137</v>
      </c>
      <c r="Y15332" t="s">
        <v>1011</v>
      </c>
      <c r="Z15332" t="s">
        <v>140</v>
      </c>
      <c r="AA15332" t="s">
        <v>664</v>
      </c>
      <c r="AB15332" t="s">
        <v>775</v>
      </c>
      <c r="AC15332" t="s">
        <v>140</v>
      </c>
      <c r="AD15332" t="s">
        <v>140</v>
      </c>
      <c r="AE15332" t="s">
        <v>1046</v>
      </c>
      <c r="AF15332" t="s">
        <v>140</v>
      </c>
      <c r="AG15332">
        <v>90</v>
      </c>
      <c r="AH15332" t="s">
        <v>906</v>
      </c>
      <c r="AI15332" t="s">
        <v>1007</v>
      </c>
      <c r="AJ15332" t="s">
        <v>140</v>
      </c>
      <c r="AK15332" t="s">
        <v>140</v>
      </c>
      <c r="AL15332" t="s">
        <v>140</v>
      </c>
      <c r="AM15332" t="s">
        <v>1009</v>
      </c>
      <c r="AN15332" t="s">
        <v>1054</v>
      </c>
      <c r="AO15332" t="s">
        <v>838</v>
      </c>
      <c r="AP15332" t="s">
        <v>140</v>
      </c>
      <c r="AQ15332">
        <v>90</v>
      </c>
      <c r="AR15332" t="s">
        <v>800</v>
      </c>
      <c r="AS15332" t="s">
        <v>140</v>
      </c>
      <c r="AT15332" t="s">
        <v>140</v>
      </c>
      <c r="AU15332" t="s">
        <v>515</v>
      </c>
      <c r="AV15332" t="s">
        <v>140</v>
      </c>
      <c r="AW15332" t="s">
        <v>1054</v>
      </c>
      <c r="AX15332" t="s">
        <v>140</v>
      </c>
      <c r="AY15332" t="s">
        <v>775</v>
      </c>
      <c r="AZ15332" t="s">
        <v>140</v>
      </c>
    </row>
    <row r="15333" spans="1:52" x14ac:dyDescent="0.35">
      <c r="A15333" t="s">
        <v>18</v>
      </c>
      <c r="B15333" t="s">
        <v>1236</v>
      </c>
      <c r="C15333">
        <v>18</v>
      </c>
      <c r="D15333" t="s">
        <v>356</v>
      </c>
      <c r="E15333" t="s">
        <v>140</v>
      </c>
      <c r="F15333" t="s">
        <v>1061</v>
      </c>
      <c r="G15333" t="s">
        <v>115</v>
      </c>
      <c r="H15333" t="s">
        <v>140</v>
      </c>
      <c r="I15333" t="s">
        <v>481</v>
      </c>
      <c r="J15333" t="s">
        <v>140</v>
      </c>
      <c r="K15333" t="s">
        <v>1004</v>
      </c>
      <c r="L15333" t="s">
        <v>140</v>
      </c>
      <c r="M15333">
        <v>18</v>
      </c>
      <c r="N15333" t="s">
        <v>191</v>
      </c>
      <c r="O15333" t="s">
        <v>1061</v>
      </c>
      <c r="P15333" t="s">
        <v>140</v>
      </c>
      <c r="Q15333" t="s">
        <v>837</v>
      </c>
      <c r="R15333" t="s">
        <v>140</v>
      </c>
      <c r="S15333" t="s">
        <v>140</v>
      </c>
      <c r="T15333" t="s">
        <v>140</v>
      </c>
      <c r="U15333" t="s">
        <v>140</v>
      </c>
      <c r="V15333" t="s">
        <v>140</v>
      </c>
      <c r="W15333">
        <v>18</v>
      </c>
      <c r="X15333" t="s">
        <v>56</v>
      </c>
      <c r="Y15333" t="s">
        <v>140</v>
      </c>
      <c r="Z15333" t="s">
        <v>1052</v>
      </c>
      <c r="AA15333" t="s">
        <v>123</v>
      </c>
      <c r="AB15333" t="s">
        <v>1004</v>
      </c>
      <c r="AC15333" t="s">
        <v>140</v>
      </c>
      <c r="AD15333" t="s">
        <v>140</v>
      </c>
      <c r="AE15333" t="s">
        <v>1061</v>
      </c>
      <c r="AF15333" t="s">
        <v>140</v>
      </c>
      <c r="AG15333">
        <v>18</v>
      </c>
      <c r="AH15333" t="s">
        <v>177</v>
      </c>
      <c r="AI15333" t="s">
        <v>140</v>
      </c>
      <c r="AJ15333" t="s">
        <v>140</v>
      </c>
      <c r="AK15333" t="s">
        <v>140</v>
      </c>
      <c r="AL15333" t="s">
        <v>140</v>
      </c>
      <c r="AM15333" t="s">
        <v>140</v>
      </c>
      <c r="AN15333" t="s">
        <v>140</v>
      </c>
      <c r="AO15333" t="s">
        <v>140</v>
      </c>
      <c r="AP15333" t="s">
        <v>140</v>
      </c>
      <c r="AQ15333">
        <v>18</v>
      </c>
      <c r="AR15333" t="s">
        <v>163</v>
      </c>
      <c r="AS15333" t="s">
        <v>140</v>
      </c>
      <c r="AT15333" t="s">
        <v>1004</v>
      </c>
      <c r="AU15333" t="s">
        <v>1061</v>
      </c>
      <c r="AV15333" t="s">
        <v>140</v>
      </c>
      <c r="AW15333" t="s">
        <v>140</v>
      </c>
      <c r="AX15333" t="s">
        <v>140</v>
      </c>
      <c r="AY15333" t="s">
        <v>1061</v>
      </c>
      <c r="AZ15333" t="s">
        <v>140</v>
      </c>
    </row>
    <row r="15334" spans="1:52" x14ac:dyDescent="0.35">
      <c r="A15334" t="s">
        <v>18</v>
      </c>
      <c r="B15334" t="s">
        <v>1234</v>
      </c>
      <c r="C15334">
        <v>92</v>
      </c>
      <c r="D15334" t="s">
        <v>926</v>
      </c>
      <c r="E15334" t="s">
        <v>1004</v>
      </c>
      <c r="F15334" t="s">
        <v>1049</v>
      </c>
      <c r="G15334" t="s">
        <v>501</v>
      </c>
      <c r="H15334" t="s">
        <v>1016</v>
      </c>
      <c r="I15334" t="s">
        <v>602</v>
      </c>
      <c r="J15334" t="s">
        <v>1058</v>
      </c>
      <c r="K15334" t="s">
        <v>971</v>
      </c>
      <c r="L15334" t="s">
        <v>1018</v>
      </c>
      <c r="M15334">
        <v>92</v>
      </c>
      <c r="N15334" t="s">
        <v>597</v>
      </c>
      <c r="O15334" t="s">
        <v>1067</v>
      </c>
      <c r="P15334" t="s">
        <v>950</v>
      </c>
      <c r="Q15334" t="s">
        <v>660</v>
      </c>
      <c r="R15334" t="s">
        <v>1050</v>
      </c>
      <c r="S15334" t="s">
        <v>1004</v>
      </c>
      <c r="T15334" t="s">
        <v>1016</v>
      </c>
      <c r="U15334" t="s">
        <v>140</v>
      </c>
      <c r="V15334" t="s">
        <v>1012</v>
      </c>
      <c r="W15334">
        <v>92</v>
      </c>
      <c r="X15334" t="s">
        <v>537</v>
      </c>
      <c r="Y15334" t="s">
        <v>1047</v>
      </c>
      <c r="Z15334" t="s">
        <v>919</v>
      </c>
      <c r="AA15334" t="s">
        <v>1050</v>
      </c>
      <c r="AB15334" t="s">
        <v>1019</v>
      </c>
      <c r="AC15334" t="s">
        <v>1012</v>
      </c>
      <c r="AD15334" t="s">
        <v>1055</v>
      </c>
      <c r="AE15334" t="s">
        <v>973</v>
      </c>
      <c r="AF15334" t="s">
        <v>140</v>
      </c>
      <c r="AG15334">
        <v>92</v>
      </c>
      <c r="AH15334" t="s">
        <v>955</v>
      </c>
      <c r="AI15334" t="s">
        <v>1014</v>
      </c>
      <c r="AJ15334" t="s">
        <v>1012</v>
      </c>
      <c r="AK15334" t="s">
        <v>140</v>
      </c>
      <c r="AL15334" t="s">
        <v>140</v>
      </c>
      <c r="AM15334" t="s">
        <v>140</v>
      </c>
      <c r="AN15334" t="s">
        <v>1016</v>
      </c>
      <c r="AO15334" t="s">
        <v>1012</v>
      </c>
      <c r="AP15334" t="s">
        <v>140</v>
      </c>
      <c r="AQ15334">
        <v>92</v>
      </c>
      <c r="AR15334" t="s">
        <v>898</v>
      </c>
      <c r="AS15334" t="s">
        <v>1046</v>
      </c>
      <c r="AT15334" t="s">
        <v>1018</v>
      </c>
      <c r="AU15334" t="s">
        <v>1073</v>
      </c>
      <c r="AV15334" t="s">
        <v>1017</v>
      </c>
      <c r="AW15334" t="s">
        <v>1054</v>
      </c>
      <c r="AX15334" t="s">
        <v>140</v>
      </c>
      <c r="AY15334" t="s">
        <v>1011</v>
      </c>
      <c r="AZ15334" t="s">
        <v>140</v>
      </c>
    </row>
    <row r="15335" spans="1:52" x14ac:dyDescent="0.35">
      <c r="A15335" t="s">
        <v>18</v>
      </c>
      <c r="B15335" t="s">
        <v>1235</v>
      </c>
      <c r="C15335">
        <v>95</v>
      </c>
      <c r="D15335" t="s">
        <v>425</v>
      </c>
      <c r="E15335" t="s">
        <v>929</v>
      </c>
      <c r="F15335" t="s">
        <v>399</v>
      </c>
      <c r="G15335" t="s">
        <v>317</v>
      </c>
      <c r="H15335" t="s">
        <v>1017</v>
      </c>
      <c r="I15335" t="s">
        <v>1076</v>
      </c>
      <c r="J15335" t="s">
        <v>1058</v>
      </c>
      <c r="K15335" t="s">
        <v>929</v>
      </c>
      <c r="L15335" t="s">
        <v>1014</v>
      </c>
      <c r="M15335">
        <v>95</v>
      </c>
      <c r="N15335" t="s">
        <v>500</v>
      </c>
      <c r="O15335" t="s">
        <v>971</v>
      </c>
      <c r="P15335" t="s">
        <v>940</v>
      </c>
      <c r="Q15335" t="s">
        <v>140</v>
      </c>
      <c r="R15335" t="s">
        <v>140</v>
      </c>
      <c r="S15335" t="s">
        <v>140</v>
      </c>
      <c r="T15335" t="s">
        <v>775</v>
      </c>
      <c r="U15335" t="s">
        <v>140</v>
      </c>
      <c r="V15335" t="s">
        <v>140</v>
      </c>
      <c r="W15335">
        <v>95</v>
      </c>
      <c r="X15335" t="s">
        <v>270</v>
      </c>
      <c r="Y15335" t="s">
        <v>140</v>
      </c>
      <c r="Z15335" t="s">
        <v>1051</v>
      </c>
      <c r="AA15335" t="s">
        <v>1004</v>
      </c>
      <c r="AB15335" t="s">
        <v>1021</v>
      </c>
      <c r="AC15335" t="s">
        <v>140</v>
      </c>
      <c r="AD15335" t="s">
        <v>1054</v>
      </c>
      <c r="AE15335" t="s">
        <v>1020</v>
      </c>
      <c r="AF15335" t="s">
        <v>140</v>
      </c>
      <c r="AG15335">
        <v>95</v>
      </c>
      <c r="AH15335" t="s">
        <v>858</v>
      </c>
      <c r="AI15335" t="s">
        <v>1054</v>
      </c>
      <c r="AJ15335" t="s">
        <v>1014</v>
      </c>
      <c r="AK15335" t="s">
        <v>140</v>
      </c>
      <c r="AL15335" t="s">
        <v>939</v>
      </c>
      <c r="AM15335" t="s">
        <v>140</v>
      </c>
      <c r="AN15335" t="s">
        <v>140</v>
      </c>
      <c r="AO15335" t="s">
        <v>949</v>
      </c>
      <c r="AP15335" t="s">
        <v>140</v>
      </c>
      <c r="AQ15335">
        <v>95</v>
      </c>
      <c r="AR15335" t="s">
        <v>110</v>
      </c>
      <c r="AS15335" t="s">
        <v>1014</v>
      </c>
      <c r="AT15335" t="s">
        <v>950</v>
      </c>
      <c r="AU15335" t="s">
        <v>949</v>
      </c>
      <c r="AV15335" t="s">
        <v>140</v>
      </c>
      <c r="AW15335" t="s">
        <v>140</v>
      </c>
      <c r="AX15335" t="s">
        <v>140</v>
      </c>
      <c r="AY15335" t="s">
        <v>1063</v>
      </c>
      <c r="AZ15335" t="s">
        <v>140</v>
      </c>
    </row>
    <row r="15336" spans="1:52" x14ac:dyDescent="0.35">
      <c r="A15336" t="s">
        <v>19</v>
      </c>
      <c r="B15336" t="s">
        <v>1236</v>
      </c>
      <c r="C15336">
        <v>26</v>
      </c>
      <c r="D15336" t="s">
        <v>705</v>
      </c>
      <c r="E15336" t="s">
        <v>971</v>
      </c>
      <c r="F15336" t="s">
        <v>386</v>
      </c>
      <c r="G15336" t="s">
        <v>949</v>
      </c>
      <c r="H15336" t="s">
        <v>140</v>
      </c>
      <c r="I15336" t="s">
        <v>521</v>
      </c>
      <c r="J15336" t="s">
        <v>140</v>
      </c>
      <c r="K15336" t="s">
        <v>140</v>
      </c>
      <c r="L15336" t="s">
        <v>140</v>
      </c>
      <c r="M15336">
        <v>26</v>
      </c>
      <c r="N15336" t="s">
        <v>787</v>
      </c>
      <c r="O15336" t="s">
        <v>1023</v>
      </c>
      <c r="P15336" t="s">
        <v>733</v>
      </c>
      <c r="Q15336" t="s">
        <v>140</v>
      </c>
      <c r="R15336" t="s">
        <v>140</v>
      </c>
      <c r="S15336" t="s">
        <v>140</v>
      </c>
      <c r="T15336" t="s">
        <v>140</v>
      </c>
      <c r="U15336" t="s">
        <v>140</v>
      </c>
      <c r="V15336" t="s">
        <v>140</v>
      </c>
      <c r="W15336">
        <v>26</v>
      </c>
      <c r="X15336" t="s">
        <v>1115</v>
      </c>
      <c r="Y15336" t="s">
        <v>1023</v>
      </c>
      <c r="Z15336" t="s">
        <v>140</v>
      </c>
      <c r="AA15336" t="s">
        <v>949</v>
      </c>
      <c r="AB15336" t="s">
        <v>140</v>
      </c>
      <c r="AC15336" t="s">
        <v>140</v>
      </c>
      <c r="AD15336" t="s">
        <v>140</v>
      </c>
      <c r="AE15336" t="s">
        <v>140</v>
      </c>
      <c r="AF15336" t="s">
        <v>140</v>
      </c>
      <c r="AG15336">
        <v>26</v>
      </c>
      <c r="AH15336" t="s">
        <v>177</v>
      </c>
      <c r="AI15336" t="s">
        <v>140</v>
      </c>
      <c r="AJ15336" t="s">
        <v>140</v>
      </c>
      <c r="AK15336" t="s">
        <v>140</v>
      </c>
      <c r="AL15336" t="s">
        <v>140</v>
      </c>
      <c r="AM15336" t="s">
        <v>140</v>
      </c>
      <c r="AN15336" t="s">
        <v>140</v>
      </c>
      <c r="AO15336" t="s">
        <v>140</v>
      </c>
      <c r="AP15336" t="s">
        <v>140</v>
      </c>
      <c r="AQ15336">
        <v>26</v>
      </c>
      <c r="AR15336" t="s">
        <v>1198</v>
      </c>
      <c r="AS15336" t="s">
        <v>140</v>
      </c>
      <c r="AT15336" t="s">
        <v>140</v>
      </c>
      <c r="AU15336" t="s">
        <v>140</v>
      </c>
      <c r="AV15336" t="s">
        <v>140</v>
      </c>
      <c r="AW15336" t="s">
        <v>140</v>
      </c>
      <c r="AX15336" t="s">
        <v>140</v>
      </c>
      <c r="AY15336" t="s">
        <v>1023</v>
      </c>
      <c r="AZ15336" t="s">
        <v>140</v>
      </c>
    </row>
    <row r="15337" spans="1:52" x14ac:dyDescent="0.35">
      <c r="A15337" t="s">
        <v>19</v>
      </c>
      <c r="B15337" t="s">
        <v>1234</v>
      </c>
      <c r="C15337">
        <v>72</v>
      </c>
      <c r="D15337" t="s">
        <v>373</v>
      </c>
      <c r="E15337" t="s">
        <v>1021</v>
      </c>
      <c r="F15337" t="s">
        <v>1068</v>
      </c>
      <c r="G15337" t="s">
        <v>495</v>
      </c>
      <c r="H15337" t="s">
        <v>971</v>
      </c>
      <c r="I15337" t="s">
        <v>994</v>
      </c>
      <c r="J15337" t="s">
        <v>1046</v>
      </c>
      <c r="K15337" t="s">
        <v>1051</v>
      </c>
      <c r="L15337" t="s">
        <v>1012</v>
      </c>
      <c r="M15337">
        <v>72</v>
      </c>
      <c r="N15337" t="s">
        <v>423</v>
      </c>
      <c r="O15337" t="s">
        <v>1056</v>
      </c>
      <c r="P15337" t="s">
        <v>919</v>
      </c>
      <c r="Q15337" t="s">
        <v>1021</v>
      </c>
      <c r="R15337" t="s">
        <v>1009</v>
      </c>
      <c r="S15337" t="s">
        <v>1054</v>
      </c>
      <c r="T15337" t="s">
        <v>140</v>
      </c>
      <c r="U15337" t="s">
        <v>140</v>
      </c>
      <c r="V15337" t="s">
        <v>140</v>
      </c>
      <c r="W15337">
        <v>72</v>
      </c>
      <c r="X15337" t="s">
        <v>658</v>
      </c>
      <c r="Y15337" t="s">
        <v>875</v>
      </c>
      <c r="Z15337" t="s">
        <v>940</v>
      </c>
      <c r="AA15337" t="s">
        <v>939</v>
      </c>
      <c r="AB15337" t="s">
        <v>1021</v>
      </c>
      <c r="AC15337" t="s">
        <v>548</v>
      </c>
      <c r="AD15337" t="s">
        <v>1009</v>
      </c>
      <c r="AE15337" t="s">
        <v>939</v>
      </c>
      <c r="AF15337" t="s">
        <v>140</v>
      </c>
      <c r="AG15337">
        <v>72</v>
      </c>
      <c r="AH15337" t="s">
        <v>1143</v>
      </c>
      <c r="AI15337" t="s">
        <v>1066</v>
      </c>
      <c r="AJ15337" t="s">
        <v>140</v>
      </c>
      <c r="AK15337" t="s">
        <v>140</v>
      </c>
      <c r="AL15337" t="s">
        <v>1017</v>
      </c>
      <c r="AM15337" t="s">
        <v>140</v>
      </c>
      <c r="AN15337" t="s">
        <v>140</v>
      </c>
      <c r="AO15337" t="s">
        <v>1054</v>
      </c>
      <c r="AP15337" t="s">
        <v>140</v>
      </c>
      <c r="AQ15337">
        <v>72</v>
      </c>
      <c r="AR15337" t="s">
        <v>597</v>
      </c>
      <c r="AS15337" t="s">
        <v>131</v>
      </c>
      <c r="AT15337" t="s">
        <v>733</v>
      </c>
      <c r="AU15337" t="s">
        <v>940</v>
      </c>
      <c r="AV15337" t="s">
        <v>140</v>
      </c>
      <c r="AW15337" t="s">
        <v>140</v>
      </c>
      <c r="AX15337" t="s">
        <v>140</v>
      </c>
      <c r="AY15337" t="s">
        <v>1068</v>
      </c>
      <c r="AZ15337" t="s">
        <v>1009</v>
      </c>
    </row>
    <row r="15338" spans="1:52" x14ac:dyDescent="0.35">
      <c r="A15338" t="s">
        <v>19</v>
      </c>
      <c r="B15338" t="s">
        <v>1235</v>
      </c>
      <c r="C15338">
        <v>108</v>
      </c>
      <c r="D15338" t="s">
        <v>248</v>
      </c>
      <c r="E15338" t="s">
        <v>1055</v>
      </c>
      <c r="F15338" t="s">
        <v>1072</v>
      </c>
      <c r="G15338" t="s">
        <v>741</v>
      </c>
      <c r="H15338" t="s">
        <v>1017</v>
      </c>
      <c r="I15338" t="s">
        <v>101</v>
      </c>
      <c r="J15338" t="s">
        <v>1017</v>
      </c>
      <c r="K15338" t="s">
        <v>954</v>
      </c>
      <c r="L15338" t="s">
        <v>1098</v>
      </c>
      <c r="M15338">
        <v>108</v>
      </c>
      <c r="N15338" t="s">
        <v>124</v>
      </c>
      <c r="O15338" t="s">
        <v>996</v>
      </c>
      <c r="P15338" t="s">
        <v>1068</v>
      </c>
      <c r="Q15338" t="s">
        <v>1016</v>
      </c>
      <c r="R15338" t="s">
        <v>140</v>
      </c>
      <c r="S15338" t="s">
        <v>1058</v>
      </c>
      <c r="T15338" t="s">
        <v>1016</v>
      </c>
      <c r="U15338" t="s">
        <v>140</v>
      </c>
      <c r="V15338" t="s">
        <v>140</v>
      </c>
      <c r="W15338">
        <v>108</v>
      </c>
      <c r="X15338" t="s">
        <v>1099</v>
      </c>
      <c r="Y15338" t="s">
        <v>1047</v>
      </c>
      <c r="Z15338" t="s">
        <v>1052</v>
      </c>
      <c r="AA15338" t="s">
        <v>1054</v>
      </c>
      <c r="AB15338" t="s">
        <v>140</v>
      </c>
      <c r="AC15338" t="s">
        <v>140</v>
      </c>
      <c r="AD15338" t="s">
        <v>140</v>
      </c>
      <c r="AE15338" t="s">
        <v>939</v>
      </c>
      <c r="AF15338" t="s">
        <v>140</v>
      </c>
      <c r="AG15338">
        <v>108</v>
      </c>
      <c r="AH15338" t="s">
        <v>1153</v>
      </c>
      <c r="AI15338" t="s">
        <v>1055</v>
      </c>
      <c r="AJ15338" t="s">
        <v>1019</v>
      </c>
      <c r="AK15338" t="s">
        <v>140</v>
      </c>
      <c r="AL15338" t="s">
        <v>1073</v>
      </c>
      <c r="AM15338" t="s">
        <v>1055</v>
      </c>
      <c r="AN15338" t="s">
        <v>1014</v>
      </c>
      <c r="AO15338" t="s">
        <v>140</v>
      </c>
      <c r="AP15338" t="s">
        <v>140</v>
      </c>
      <c r="AQ15338">
        <v>108</v>
      </c>
      <c r="AR15338" t="s">
        <v>930</v>
      </c>
      <c r="AS15338" t="s">
        <v>1017</v>
      </c>
      <c r="AT15338" t="s">
        <v>1073</v>
      </c>
      <c r="AU15338" t="s">
        <v>1017</v>
      </c>
      <c r="AV15338" t="s">
        <v>140</v>
      </c>
      <c r="AW15338" t="s">
        <v>140</v>
      </c>
      <c r="AX15338" t="s">
        <v>140</v>
      </c>
      <c r="AY15338" t="s">
        <v>1063</v>
      </c>
      <c r="AZ15338" t="s">
        <v>1050</v>
      </c>
    </row>
    <row r="15339" spans="1:52" x14ac:dyDescent="0.35">
      <c r="A15339" t="s">
        <v>20</v>
      </c>
      <c r="B15339" t="s">
        <v>1236</v>
      </c>
      <c r="C15339">
        <v>32</v>
      </c>
      <c r="D15339" t="s">
        <v>410</v>
      </c>
      <c r="E15339" t="s">
        <v>140</v>
      </c>
      <c r="F15339" t="s">
        <v>140</v>
      </c>
      <c r="G15339" t="s">
        <v>996</v>
      </c>
      <c r="H15339" t="s">
        <v>140</v>
      </c>
      <c r="I15339" t="s">
        <v>99</v>
      </c>
      <c r="J15339" t="s">
        <v>1021</v>
      </c>
      <c r="K15339" t="s">
        <v>394</v>
      </c>
      <c r="L15339" t="s">
        <v>140</v>
      </c>
      <c r="M15339">
        <v>32</v>
      </c>
      <c r="N15339" t="s">
        <v>982</v>
      </c>
      <c r="O15339" t="s">
        <v>1023</v>
      </c>
      <c r="P15339" t="s">
        <v>140</v>
      </c>
      <c r="Q15339" t="s">
        <v>140</v>
      </c>
      <c r="R15339" t="s">
        <v>140</v>
      </c>
      <c r="S15339" t="s">
        <v>1070</v>
      </c>
      <c r="T15339" t="s">
        <v>140</v>
      </c>
      <c r="U15339" t="s">
        <v>140</v>
      </c>
      <c r="V15339" t="s">
        <v>140</v>
      </c>
      <c r="W15339">
        <v>32</v>
      </c>
      <c r="X15339" t="s">
        <v>920</v>
      </c>
      <c r="Y15339" t="s">
        <v>140</v>
      </c>
      <c r="Z15339" t="s">
        <v>140</v>
      </c>
      <c r="AA15339" t="s">
        <v>983</v>
      </c>
      <c r="AB15339" t="s">
        <v>140</v>
      </c>
      <c r="AC15339" t="s">
        <v>140</v>
      </c>
      <c r="AD15339" t="s">
        <v>140</v>
      </c>
      <c r="AE15339" t="s">
        <v>942</v>
      </c>
      <c r="AF15339" t="s">
        <v>140</v>
      </c>
      <c r="AG15339">
        <v>32</v>
      </c>
      <c r="AH15339" t="s">
        <v>177</v>
      </c>
      <c r="AI15339" t="s">
        <v>140</v>
      </c>
      <c r="AJ15339" t="s">
        <v>140</v>
      </c>
      <c r="AK15339" t="s">
        <v>140</v>
      </c>
      <c r="AL15339" t="s">
        <v>140</v>
      </c>
      <c r="AM15339" t="s">
        <v>140</v>
      </c>
      <c r="AN15339" t="s">
        <v>140</v>
      </c>
      <c r="AO15339" t="s">
        <v>140</v>
      </c>
      <c r="AP15339" t="s">
        <v>140</v>
      </c>
      <c r="AQ15339">
        <v>32</v>
      </c>
      <c r="AR15339" t="s">
        <v>124</v>
      </c>
      <c r="AS15339" t="s">
        <v>1018</v>
      </c>
      <c r="AT15339" t="s">
        <v>140</v>
      </c>
      <c r="AU15339" t="s">
        <v>140</v>
      </c>
      <c r="AV15339" t="s">
        <v>140</v>
      </c>
      <c r="AW15339" t="s">
        <v>996</v>
      </c>
      <c r="AX15339" t="s">
        <v>140</v>
      </c>
      <c r="AY15339" t="s">
        <v>1007</v>
      </c>
      <c r="AZ15339" t="s">
        <v>140</v>
      </c>
    </row>
    <row r="15340" spans="1:52" x14ac:dyDescent="0.35">
      <c r="A15340" t="s">
        <v>20</v>
      </c>
      <c r="B15340" t="s">
        <v>1234</v>
      </c>
      <c r="C15340">
        <v>66</v>
      </c>
      <c r="D15340" t="s">
        <v>407</v>
      </c>
      <c r="E15340" t="s">
        <v>977</v>
      </c>
      <c r="F15340" t="s">
        <v>1057</v>
      </c>
      <c r="G15340" t="s">
        <v>1067</v>
      </c>
      <c r="H15340" t="s">
        <v>140</v>
      </c>
      <c r="I15340" t="s">
        <v>526</v>
      </c>
      <c r="J15340" t="s">
        <v>1010</v>
      </c>
      <c r="K15340" t="s">
        <v>1060</v>
      </c>
      <c r="L15340" t="s">
        <v>1021</v>
      </c>
      <c r="M15340">
        <v>66</v>
      </c>
      <c r="N15340" t="s">
        <v>461</v>
      </c>
      <c r="O15340" t="s">
        <v>971</v>
      </c>
      <c r="P15340" t="s">
        <v>950</v>
      </c>
      <c r="Q15340" t="s">
        <v>1052</v>
      </c>
      <c r="R15340" t="s">
        <v>140</v>
      </c>
      <c r="S15340" t="s">
        <v>1046</v>
      </c>
      <c r="T15340" t="s">
        <v>140</v>
      </c>
      <c r="U15340" t="s">
        <v>140</v>
      </c>
      <c r="V15340" t="s">
        <v>140</v>
      </c>
      <c r="W15340">
        <v>66</v>
      </c>
      <c r="X15340" t="s">
        <v>520</v>
      </c>
      <c r="Y15340" t="s">
        <v>1009</v>
      </c>
      <c r="Z15340" t="s">
        <v>1095</v>
      </c>
      <c r="AA15340" t="s">
        <v>775</v>
      </c>
      <c r="AB15340" t="s">
        <v>140</v>
      </c>
      <c r="AC15340" t="s">
        <v>1046</v>
      </c>
      <c r="AD15340" t="s">
        <v>140</v>
      </c>
      <c r="AE15340" t="s">
        <v>1057</v>
      </c>
      <c r="AF15340" t="s">
        <v>140</v>
      </c>
      <c r="AG15340">
        <v>66</v>
      </c>
      <c r="AH15340" t="s">
        <v>132</v>
      </c>
      <c r="AI15340" t="s">
        <v>664</v>
      </c>
      <c r="AJ15340" t="s">
        <v>140</v>
      </c>
      <c r="AK15340" t="s">
        <v>140</v>
      </c>
      <c r="AL15340" t="s">
        <v>140</v>
      </c>
      <c r="AM15340" t="s">
        <v>140</v>
      </c>
      <c r="AN15340" t="s">
        <v>140</v>
      </c>
      <c r="AO15340" t="s">
        <v>1068</v>
      </c>
      <c r="AP15340" t="s">
        <v>1021</v>
      </c>
      <c r="AQ15340">
        <v>66</v>
      </c>
      <c r="AR15340" t="s">
        <v>1081</v>
      </c>
      <c r="AS15340" t="s">
        <v>140</v>
      </c>
      <c r="AT15340" t="s">
        <v>1044</v>
      </c>
      <c r="AU15340" t="s">
        <v>140</v>
      </c>
      <c r="AV15340" t="s">
        <v>140</v>
      </c>
      <c r="AW15340" t="s">
        <v>140</v>
      </c>
      <c r="AX15340" t="s">
        <v>1046</v>
      </c>
      <c r="AY15340" t="s">
        <v>89</v>
      </c>
      <c r="AZ15340" t="s">
        <v>140</v>
      </c>
    </row>
    <row r="15341" spans="1:52" x14ac:dyDescent="0.35">
      <c r="A15341" t="s">
        <v>20</v>
      </c>
      <c r="B15341" t="s">
        <v>1235</v>
      </c>
      <c r="C15341">
        <v>108</v>
      </c>
      <c r="D15341" t="s">
        <v>760</v>
      </c>
      <c r="E15341" t="s">
        <v>915</v>
      </c>
      <c r="F15341" t="s">
        <v>87</v>
      </c>
      <c r="G15341" t="s">
        <v>991</v>
      </c>
      <c r="H15341" t="s">
        <v>140</v>
      </c>
      <c r="I15341" t="s">
        <v>115</v>
      </c>
      <c r="J15341" t="s">
        <v>140</v>
      </c>
      <c r="K15341" t="s">
        <v>527</v>
      </c>
      <c r="L15341" t="s">
        <v>1066</v>
      </c>
      <c r="M15341">
        <v>108</v>
      </c>
      <c r="N15341" t="s">
        <v>1157</v>
      </c>
      <c r="O15341" t="s">
        <v>1048</v>
      </c>
      <c r="P15341" t="s">
        <v>1007</v>
      </c>
      <c r="Q15341" t="s">
        <v>1066</v>
      </c>
      <c r="R15341" t="s">
        <v>140</v>
      </c>
      <c r="S15341" t="s">
        <v>140</v>
      </c>
      <c r="T15341" t="s">
        <v>140</v>
      </c>
      <c r="U15341" t="s">
        <v>140</v>
      </c>
      <c r="V15341" t="s">
        <v>140</v>
      </c>
      <c r="W15341">
        <v>108</v>
      </c>
      <c r="X15341" t="s">
        <v>108</v>
      </c>
      <c r="Y15341" t="s">
        <v>1054</v>
      </c>
      <c r="Z15341" t="s">
        <v>971</v>
      </c>
      <c r="AA15341" t="s">
        <v>1066</v>
      </c>
      <c r="AB15341" t="s">
        <v>1014</v>
      </c>
      <c r="AC15341" t="s">
        <v>1013</v>
      </c>
      <c r="AD15341" t="s">
        <v>140</v>
      </c>
      <c r="AE15341" t="s">
        <v>1058</v>
      </c>
      <c r="AF15341" t="s">
        <v>1010</v>
      </c>
      <c r="AG15341">
        <v>108</v>
      </c>
      <c r="AH15341" t="s">
        <v>122</v>
      </c>
      <c r="AI15341" t="s">
        <v>838</v>
      </c>
      <c r="AJ15341" t="s">
        <v>140</v>
      </c>
      <c r="AK15341" t="s">
        <v>140</v>
      </c>
      <c r="AL15341" t="s">
        <v>950</v>
      </c>
      <c r="AM15341" t="s">
        <v>1010</v>
      </c>
      <c r="AN15341" t="s">
        <v>140</v>
      </c>
      <c r="AO15341" t="s">
        <v>1016</v>
      </c>
      <c r="AP15341" t="s">
        <v>140</v>
      </c>
      <c r="AQ15341">
        <v>108</v>
      </c>
      <c r="AR15341" t="s">
        <v>661</v>
      </c>
      <c r="AS15341" t="s">
        <v>140</v>
      </c>
      <c r="AT15341" t="s">
        <v>1054</v>
      </c>
      <c r="AU15341" t="s">
        <v>1020</v>
      </c>
      <c r="AV15341" t="s">
        <v>1010</v>
      </c>
      <c r="AW15341" t="s">
        <v>140</v>
      </c>
      <c r="AX15341" t="s">
        <v>140</v>
      </c>
      <c r="AY15341" t="s">
        <v>1016</v>
      </c>
      <c r="AZ15341" t="s">
        <v>140</v>
      </c>
    </row>
    <row r="15342" spans="1:52" x14ac:dyDescent="0.35">
      <c r="A15342" t="s">
        <v>21</v>
      </c>
      <c r="B15342" t="s">
        <v>1236</v>
      </c>
      <c r="C15342">
        <v>53</v>
      </c>
      <c r="D15342" t="s">
        <v>469</v>
      </c>
      <c r="E15342" t="s">
        <v>919</v>
      </c>
      <c r="F15342" t="s">
        <v>919</v>
      </c>
      <c r="G15342" t="s">
        <v>838</v>
      </c>
      <c r="H15342" t="s">
        <v>140</v>
      </c>
      <c r="I15342" t="s">
        <v>991</v>
      </c>
      <c r="J15342" t="s">
        <v>140</v>
      </c>
      <c r="K15342" t="s">
        <v>919</v>
      </c>
      <c r="L15342" t="s">
        <v>1066</v>
      </c>
      <c r="M15342">
        <v>53</v>
      </c>
      <c r="N15342" t="s">
        <v>1005</v>
      </c>
      <c r="O15342" t="s">
        <v>838</v>
      </c>
      <c r="P15342" t="s">
        <v>140</v>
      </c>
      <c r="Q15342" t="s">
        <v>140</v>
      </c>
      <c r="R15342" t="s">
        <v>140</v>
      </c>
      <c r="S15342" t="s">
        <v>1066</v>
      </c>
      <c r="T15342" t="s">
        <v>140</v>
      </c>
      <c r="U15342" t="s">
        <v>140</v>
      </c>
      <c r="V15342" t="s">
        <v>140</v>
      </c>
      <c r="W15342">
        <v>53</v>
      </c>
      <c r="X15342" t="s">
        <v>936</v>
      </c>
      <c r="Y15342" t="s">
        <v>919</v>
      </c>
      <c r="Z15342" t="s">
        <v>1066</v>
      </c>
      <c r="AA15342" t="s">
        <v>1066</v>
      </c>
      <c r="AB15342" t="s">
        <v>140</v>
      </c>
      <c r="AC15342" t="s">
        <v>140</v>
      </c>
      <c r="AD15342" t="s">
        <v>1066</v>
      </c>
      <c r="AE15342" t="s">
        <v>1066</v>
      </c>
      <c r="AF15342" t="s">
        <v>140</v>
      </c>
      <c r="AG15342">
        <v>53</v>
      </c>
      <c r="AH15342" t="s">
        <v>177</v>
      </c>
      <c r="AI15342" t="s">
        <v>140</v>
      </c>
      <c r="AJ15342" t="s">
        <v>140</v>
      </c>
      <c r="AK15342" t="s">
        <v>140</v>
      </c>
      <c r="AL15342" t="s">
        <v>140</v>
      </c>
      <c r="AM15342" t="s">
        <v>140</v>
      </c>
      <c r="AN15342" t="s">
        <v>140</v>
      </c>
      <c r="AO15342" t="s">
        <v>140</v>
      </c>
      <c r="AP15342" t="s">
        <v>140</v>
      </c>
      <c r="AQ15342">
        <v>53</v>
      </c>
      <c r="AR15342" t="s">
        <v>918</v>
      </c>
      <c r="AS15342" t="s">
        <v>1066</v>
      </c>
      <c r="AT15342" t="s">
        <v>140</v>
      </c>
      <c r="AU15342" t="s">
        <v>1066</v>
      </c>
      <c r="AV15342" t="s">
        <v>140</v>
      </c>
      <c r="AW15342" t="s">
        <v>140</v>
      </c>
      <c r="AX15342" t="s">
        <v>140</v>
      </c>
      <c r="AY15342" t="s">
        <v>140</v>
      </c>
      <c r="AZ15342" t="s">
        <v>140</v>
      </c>
    </row>
    <row r="15343" spans="1:52" x14ac:dyDescent="0.35">
      <c r="A15343" t="s">
        <v>21</v>
      </c>
      <c r="B15343" t="s">
        <v>1234</v>
      </c>
      <c r="C15343">
        <v>44</v>
      </c>
      <c r="D15343" t="s">
        <v>159</v>
      </c>
      <c r="E15343" t="s">
        <v>939</v>
      </c>
      <c r="F15343" t="s">
        <v>755</v>
      </c>
      <c r="G15343" t="s">
        <v>777</v>
      </c>
      <c r="H15343" t="s">
        <v>939</v>
      </c>
      <c r="I15343" t="s">
        <v>755</v>
      </c>
      <c r="J15343" t="s">
        <v>140</v>
      </c>
      <c r="K15343" t="s">
        <v>1061</v>
      </c>
      <c r="L15343" t="s">
        <v>1070</v>
      </c>
      <c r="M15343">
        <v>44</v>
      </c>
      <c r="N15343" t="s">
        <v>531</v>
      </c>
      <c r="O15343" t="s">
        <v>1070</v>
      </c>
      <c r="P15343" t="s">
        <v>1070</v>
      </c>
      <c r="Q15343" t="s">
        <v>1070</v>
      </c>
      <c r="R15343" t="s">
        <v>140</v>
      </c>
      <c r="S15343" t="s">
        <v>939</v>
      </c>
      <c r="T15343" t="s">
        <v>140</v>
      </c>
      <c r="U15343" t="s">
        <v>140</v>
      </c>
      <c r="V15343" t="s">
        <v>939</v>
      </c>
      <c r="W15343">
        <v>44</v>
      </c>
      <c r="X15343" t="s">
        <v>488</v>
      </c>
      <c r="Y15343" t="s">
        <v>140</v>
      </c>
      <c r="Z15343" t="s">
        <v>788</v>
      </c>
      <c r="AA15343" t="s">
        <v>939</v>
      </c>
      <c r="AB15343" t="s">
        <v>939</v>
      </c>
      <c r="AC15343" t="s">
        <v>140</v>
      </c>
      <c r="AD15343" t="s">
        <v>140</v>
      </c>
      <c r="AE15343" t="s">
        <v>788</v>
      </c>
      <c r="AF15343" t="s">
        <v>140</v>
      </c>
      <c r="AG15343">
        <v>44</v>
      </c>
      <c r="AH15343" t="s">
        <v>1112</v>
      </c>
      <c r="AI15343" t="s">
        <v>939</v>
      </c>
      <c r="AJ15343" t="s">
        <v>140</v>
      </c>
      <c r="AK15343" t="s">
        <v>939</v>
      </c>
      <c r="AL15343" t="s">
        <v>140</v>
      </c>
      <c r="AM15343" t="s">
        <v>140</v>
      </c>
      <c r="AN15343" t="s">
        <v>140</v>
      </c>
      <c r="AO15343" t="s">
        <v>939</v>
      </c>
      <c r="AP15343" t="s">
        <v>140</v>
      </c>
      <c r="AQ15343">
        <v>44</v>
      </c>
      <c r="AR15343" t="s">
        <v>112</v>
      </c>
      <c r="AS15343" t="s">
        <v>939</v>
      </c>
      <c r="AT15343" t="s">
        <v>939</v>
      </c>
      <c r="AU15343" t="s">
        <v>939</v>
      </c>
      <c r="AV15343" t="s">
        <v>140</v>
      </c>
      <c r="AW15343" t="s">
        <v>140</v>
      </c>
      <c r="AX15343" t="s">
        <v>140</v>
      </c>
      <c r="AY15343" t="s">
        <v>1070</v>
      </c>
      <c r="AZ15343" t="s">
        <v>140</v>
      </c>
    </row>
    <row r="15344" spans="1:52" x14ac:dyDescent="0.35">
      <c r="A15344" t="s">
        <v>21</v>
      </c>
      <c r="B15344" t="s">
        <v>1235</v>
      </c>
      <c r="C15344">
        <v>113</v>
      </c>
      <c r="D15344" t="s">
        <v>725</v>
      </c>
      <c r="E15344" t="s">
        <v>954</v>
      </c>
      <c r="F15344" t="s">
        <v>785</v>
      </c>
      <c r="G15344" t="s">
        <v>548</v>
      </c>
      <c r="H15344" t="s">
        <v>140</v>
      </c>
      <c r="I15344" t="s">
        <v>548</v>
      </c>
      <c r="J15344" t="s">
        <v>1063</v>
      </c>
      <c r="K15344" t="s">
        <v>1064</v>
      </c>
      <c r="L15344" t="s">
        <v>954</v>
      </c>
      <c r="M15344">
        <v>113</v>
      </c>
      <c r="N15344" t="s">
        <v>998</v>
      </c>
      <c r="O15344" t="s">
        <v>1003</v>
      </c>
      <c r="P15344" t="s">
        <v>1055</v>
      </c>
      <c r="Q15344" t="s">
        <v>1063</v>
      </c>
      <c r="R15344" t="s">
        <v>140</v>
      </c>
      <c r="S15344" t="s">
        <v>1063</v>
      </c>
      <c r="T15344" t="s">
        <v>140</v>
      </c>
      <c r="U15344" t="s">
        <v>140</v>
      </c>
      <c r="V15344" t="s">
        <v>140</v>
      </c>
      <c r="W15344">
        <v>113</v>
      </c>
      <c r="X15344" t="s">
        <v>784</v>
      </c>
      <c r="Y15344" t="s">
        <v>1055</v>
      </c>
      <c r="Z15344" t="s">
        <v>1055</v>
      </c>
      <c r="AA15344" t="s">
        <v>1064</v>
      </c>
      <c r="AB15344" t="s">
        <v>140</v>
      </c>
      <c r="AC15344" t="s">
        <v>1063</v>
      </c>
      <c r="AD15344" t="s">
        <v>140</v>
      </c>
      <c r="AE15344" t="s">
        <v>954</v>
      </c>
      <c r="AF15344" t="s">
        <v>140</v>
      </c>
      <c r="AG15344">
        <v>113</v>
      </c>
      <c r="AH15344" t="s">
        <v>344</v>
      </c>
      <c r="AI15344" t="s">
        <v>140</v>
      </c>
      <c r="AJ15344" t="s">
        <v>1063</v>
      </c>
      <c r="AK15344" t="s">
        <v>1063</v>
      </c>
      <c r="AL15344" t="s">
        <v>1055</v>
      </c>
      <c r="AM15344" t="s">
        <v>1063</v>
      </c>
      <c r="AN15344" t="s">
        <v>140</v>
      </c>
      <c r="AO15344" t="s">
        <v>1063</v>
      </c>
      <c r="AP15344" t="s">
        <v>140</v>
      </c>
      <c r="AQ15344">
        <v>113</v>
      </c>
      <c r="AR15344" t="s">
        <v>998</v>
      </c>
      <c r="AS15344" t="s">
        <v>1055</v>
      </c>
      <c r="AT15344" t="s">
        <v>971</v>
      </c>
      <c r="AU15344" t="s">
        <v>954</v>
      </c>
      <c r="AV15344" t="s">
        <v>140</v>
      </c>
      <c r="AW15344" t="s">
        <v>140</v>
      </c>
      <c r="AX15344" t="s">
        <v>140</v>
      </c>
      <c r="AY15344" t="s">
        <v>1055</v>
      </c>
      <c r="AZ15344" t="s">
        <v>140</v>
      </c>
    </row>
    <row r="15345" spans="1:52" x14ac:dyDescent="0.35">
      <c r="A15345" t="s">
        <v>22</v>
      </c>
      <c r="B15345" t="s">
        <v>1236</v>
      </c>
      <c r="C15345">
        <v>35</v>
      </c>
      <c r="D15345" t="s">
        <v>75</v>
      </c>
      <c r="E15345" t="s">
        <v>729</v>
      </c>
      <c r="F15345" t="s">
        <v>371</v>
      </c>
      <c r="G15345" t="s">
        <v>733</v>
      </c>
      <c r="H15345" t="s">
        <v>1043</v>
      </c>
      <c r="I15345" t="s">
        <v>59</v>
      </c>
      <c r="J15345" t="s">
        <v>954</v>
      </c>
      <c r="K15345" t="s">
        <v>140</v>
      </c>
      <c r="L15345" t="s">
        <v>140</v>
      </c>
      <c r="M15345">
        <v>35</v>
      </c>
      <c r="N15345" t="s">
        <v>665</v>
      </c>
      <c r="O15345" t="s">
        <v>1068</v>
      </c>
      <c r="P15345" t="s">
        <v>1017</v>
      </c>
      <c r="Q15345" t="s">
        <v>140</v>
      </c>
      <c r="R15345" t="s">
        <v>140</v>
      </c>
      <c r="S15345" t="s">
        <v>140</v>
      </c>
      <c r="T15345" t="s">
        <v>140</v>
      </c>
      <c r="U15345" t="s">
        <v>140</v>
      </c>
      <c r="V15345" t="s">
        <v>140</v>
      </c>
      <c r="W15345">
        <v>35</v>
      </c>
      <c r="X15345" t="s">
        <v>201</v>
      </c>
      <c r="Y15345" t="s">
        <v>1017</v>
      </c>
      <c r="Z15345" t="s">
        <v>1043</v>
      </c>
      <c r="AA15345" t="s">
        <v>662</v>
      </c>
      <c r="AB15345" t="s">
        <v>1067</v>
      </c>
      <c r="AC15345" t="s">
        <v>1070</v>
      </c>
      <c r="AD15345" t="s">
        <v>140</v>
      </c>
      <c r="AE15345" t="s">
        <v>140</v>
      </c>
      <c r="AF15345" t="s">
        <v>140</v>
      </c>
      <c r="AG15345">
        <v>35</v>
      </c>
      <c r="AH15345" t="s">
        <v>177</v>
      </c>
      <c r="AI15345" t="s">
        <v>140</v>
      </c>
      <c r="AJ15345" t="s">
        <v>140</v>
      </c>
      <c r="AK15345" t="s">
        <v>140</v>
      </c>
      <c r="AL15345" t="s">
        <v>140</v>
      </c>
      <c r="AM15345" t="s">
        <v>140</v>
      </c>
      <c r="AN15345" t="s">
        <v>140</v>
      </c>
      <c r="AO15345" t="s">
        <v>140</v>
      </c>
      <c r="AP15345" t="s">
        <v>140</v>
      </c>
      <c r="AQ15345">
        <v>35</v>
      </c>
      <c r="AR15345" t="s">
        <v>324</v>
      </c>
      <c r="AS15345" t="s">
        <v>950</v>
      </c>
      <c r="AT15345" t="s">
        <v>988</v>
      </c>
      <c r="AU15345" t="s">
        <v>929</v>
      </c>
      <c r="AV15345" t="s">
        <v>1043</v>
      </c>
      <c r="AW15345" t="s">
        <v>1070</v>
      </c>
      <c r="AX15345" t="s">
        <v>140</v>
      </c>
      <c r="AY15345" t="s">
        <v>140</v>
      </c>
      <c r="AZ15345" t="s">
        <v>140</v>
      </c>
    </row>
    <row r="15346" spans="1:52" x14ac:dyDescent="0.35">
      <c r="A15346" t="s">
        <v>22</v>
      </c>
      <c r="B15346" t="s">
        <v>1234</v>
      </c>
      <c r="C15346">
        <v>80</v>
      </c>
      <c r="D15346" t="s">
        <v>700</v>
      </c>
      <c r="E15346" t="s">
        <v>111</v>
      </c>
      <c r="F15346" t="s">
        <v>716</v>
      </c>
      <c r="G15346" t="s">
        <v>97</v>
      </c>
      <c r="H15346" t="s">
        <v>140</v>
      </c>
      <c r="I15346" t="s">
        <v>354</v>
      </c>
      <c r="J15346" t="s">
        <v>1066</v>
      </c>
      <c r="K15346" t="s">
        <v>1046</v>
      </c>
      <c r="L15346" t="s">
        <v>1050</v>
      </c>
      <c r="M15346">
        <v>80</v>
      </c>
      <c r="N15346" t="s">
        <v>927</v>
      </c>
      <c r="O15346" t="s">
        <v>869</v>
      </c>
      <c r="P15346" t="s">
        <v>1011</v>
      </c>
      <c r="Q15346" t="s">
        <v>950</v>
      </c>
      <c r="R15346" t="s">
        <v>1018</v>
      </c>
      <c r="S15346" t="s">
        <v>1013</v>
      </c>
      <c r="T15346" t="s">
        <v>140</v>
      </c>
      <c r="U15346" t="s">
        <v>140</v>
      </c>
      <c r="V15346" t="s">
        <v>140</v>
      </c>
      <c r="W15346">
        <v>80</v>
      </c>
      <c r="X15346" t="s">
        <v>804</v>
      </c>
      <c r="Y15346" t="s">
        <v>140</v>
      </c>
      <c r="Z15346" t="s">
        <v>1062</v>
      </c>
      <c r="AA15346" t="s">
        <v>915</v>
      </c>
      <c r="AB15346" t="s">
        <v>140</v>
      </c>
      <c r="AC15346" t="s">
        <v>140</v>
      </c>
      <c r="AD15346" t="s">
        <v>1016</v>
      </c>
      <c r="AE15346" t="s">
        <v>113</v>
      </c>
      <c r="AF15346" t="s">
        <v>140</v>
      </c>
      <c r="AG15346">
        <v>80</v>
      </c>
      <c r="AH15346" t="s">
        <v>918</v>
      </c>
      <c r="AI15346" t="s">
        <v>1017</v>
      </c>
      <c r="AJ15346" t="s">
        <v>1021</v>
      </c>
      <c r="AK15346" t="s">
        <v>1054</v>
      </c>
      <c r="AL15346" t="s">
        <v>140</v>
      </c>
      <c r="AM15346" t="s">
        <v>140</v>
      </c>
      <c r="AN15346" t="s">
        <v>140</v>
      </c>
      <c r="AO15346" t="s">
        <v>140</v>
      </c>
      <c r="AP15346" t="s">
        <v>140</v>
      </c>
      <c r="AQ15346">
        <v>80</v>
      </c>
      <c r="AR15346" t="s">
        <v>927</v>
      </c>
      <c r="AS15346" t="s">
        <v>140</v>
      </c>
      <c r="AT15346" t="s">
        <v>1020</v>
      </c>
      <c r="AU15346" t="s">
        <v>1046</v>
      </c>
      <c r="AV15346" t="s">
        <v>1046</v>
      </c>
      <c r="AW15346" t="s">
        <v>140</v>
      </c>
      <c r="AX15346" t="s">
        <v>1016</v>
      </c>
      <c r="AY15346" t="s">
        <v>1045</v>
      </c>
      <c r="AZ15346" t="s">
        <v>140</v>
      </c>
    </row>
    <row r="15347" spans="1:52" x14ac:dyDescent="0.35">
      <c r="A15347" t="s">
        <v>22</v>
      </c>
      <c r="B15347" t="s">
        <v>1235</v>
      </c>
      <c r="C15347">
        <v>93</v>
      </c>
      <c r="D15347" t="s">
        <v>881</v>
      </c>
      <c r="E15347" t="s">
        <v>1018</v>
      </c>
      <c r="F15347" t="s">
        <v>1003</v>
      </c>
      <c r="G15347" t="s">
        <v>1045</v>
      </c>
      <c r="H15347" t="s">
        <v>1054</v>
      </c>
      <c r="I15347" t="s">
        <v>785</v>
      </c>
      <c r="J15347" t="s">
        <v>1009</v>
      </c>
      <c r="K15347" t="s">
        <v>1019</v>
      </c>
      <c r="L15347" t="s">
        <v>140</v>
      </c>
      <c r="M15347">
        <v>93</v>
      </c>
      <c r="N15347" t="s">
        <v>1025</v>
      </c>
      <c r="O15347" t="s">
        <v>1054</v>
      </c>
      <c r="P15347" t="s">
        <v>1014</v>
      </c>
      <c r="Q15347" t="s">
        <v>775</v>
      </c>
      <c r="R15347" t="s">
        <v>140</v>
      </c>
      <c r="S15347" t="s">
        <v>140</v>
      </c>
      <c r="T15347" t="s">
        <v>1066</v>
      </c>
      <c r="U15347" t="s">
        <v>140</v>
      </c>
      <c r="V15347" t="s">
        <v>140</v>
      </c>
      <c r="W15347">
        <v>93</v>
      </c>
      <c r="X15347" t="s">
        <v>500</v>
      </c>
      <c r="Y15347" t="s">
        <v>1050</v>
      </c>
      <c r="Z15347" t="s">
        <v>939</v>
      </c>
      <c r="AA15347" t="s">
        <v>1014</v>
      </c>
      <c r="AB15347" t="s">
        <v>1063</v>
      </c>
      <c r="AC15347" t="s">
        <v>140</v>
      </c>
      <c r="AD15347" t="s">
        <v>140</v>
      </c>
      <c r="AE15347" t="s">
        <v>1063</v>
      </c>
      <c r="AF15347" t="s">
        <v>140</v>
      </c>
      <c r="AG15347">
        <v>94</v>
      </c>
      <c r="AH15347" t="s">
        <v>870</v>
      </c>
      <c r="AI15347" t="s">
        <v>140</v>
      </c>
      <c r="AJ15347" t="s">
        <v>949</v>
      </c>
      <c r="AK15347" t="s">
        <v>140</v>
      </c>
      <c r="AL15347" t="s">
        <v>1014</v>
      </c>
      <c r="AM15347" t="s">
        <v>1014</v>
      </c>
      <c r="AN15347" t="s">
        <v>1009</v>
      </c>
      <c r="AO15347" t="s">
        <v>1016</v>
      </c>
      <c r="AP15347" t="s">
        <v>140</v>
      </c>
      <c r="AQ15347">
        <v>93</v>
      </c>
      <c r="AR15347" t="s">
        <v>661</v>
      </c>
      <c r="AS15347" t="s">
        <v>1058</v>
      </c>
      <c r="AT15347" t="s">
        <v>1009</v>
      </c>
      <c r="AU15347" t="s">
        <v>1019</v>
      </c>
      <c r="AV15347" t="s">
        <v>140</v>
      </c>
      <c r="AW15347" t="s">
        <v>140</v>
      </c>
      <c r="AX15347" t="s">
        <v>140</v>
      </c>
      <c r="AY15347" t="s">
        <v>1063</v>
      </c>
      <c r="AZ15347" t="s">
        <v>140</v>
      </c>
    </row>
    <row r="15348" spans="1:52" x14ac:dyDescent="0.35">
      <c r="A15348" t="s">
        <v>23</v>
      </c>
      <c r="B15348" t="s">
        <v>1236</v>
      </c>
      <c r="C15348">
        <v>39</v>
      </c>
      <c r="D15348" t="s">
        <v>541</v>
      </c>
      <c r="E15348" t="s">
        <v>971</v>
      </c>
      <c r="F15348" t="s">
        <v>103</v>
      </c>
      <c r="G15348" t="s">
        <v>1047</v>
      </c>
      <c r="H15348" t="s">
        <v>140</v>
      </c>
      <c r="I15348" t="s">
        <v>242</v>
      </c>
      <c r="J15348" t="s">
        <v>971</v>
      </c>
      <c r="K15348" t="s">
        <v>971</v>
      </c>
      <c r="L15348" t="s">
        <v>775</v>
      </c>
      <c r="M15348">
        <v>39</v>
      </c>
      <c r="N15348" t="s">
        <v>491</v>
      </c>
      <c r="O15348" t="s">
        <v>801</v>
      </c>
      <c r="P15348" t="s">
        <v>140</v>
      </c>
      <c r="Q15348" t="s">
        <v>971</v>
      </c>
      <c r="R15348" t="s">
        <v>140</v>
      </c>
      <c r="S15348" t="s">
        <v>971</v>
      </c>
      <c r="T15348" t="s">
        <v>971</v>
      </c>
      <c r="U15348" t="s">
        <v>140</v>
      </c>
      <c r="V15348" t="s">
        <v>140</v>
      </c>
      <c r="W15348">
        <v>39</v>
      </c>
      <c r="X15348" t="s">
        <v>745</v>
      </c>
      <c r="Y15348" t="s">
        <v>140</v>
      </c>
      <c r="Z15348" t="s">
        <v>971</v>
      </c>
      <c r="AA15348" t="s">
        <v>140</v>
      </c>
      <c r="AB15348" t="s">
        <v>971</v>
      </c>
      <c r="AC15348" t="s">
        <v>140</v>
      </c>
      <c r="AD15348" t="s">
        <v>140</v>
      </c>
      <c r="AE15348" t="s">
        <v>1053</v>
      </c>
      <c r="AF15348" t="s">
        <v>971</v>
      </c>
      <c r="AG15348">
        <v>39</v>
      </c>
      <c r="AH15348" t="s">
        <v>177</v>
      </c>
      <c r="AI15348" t="s">
        <v>140</v>
      </c>
      <c r="AJ15348" t="s">
        <v>140</v>
      </c>
      <c r="AK15348" t="s">
        <v>140</v>
      </c>
      <c r="AL15348" t="s">
        <v>140</v>
      </c>
      <c r="AM15348" t="s">
        <v>140</v>
      </c>
      <c r="AN15348" t="s">
        <v>140</v>
      </c>
      <c r="AO15348" t="s">
        <v>140</v>
      </c>
      <c r="AP15348" t="s">
        <v>140</v>
      </c>
      <c r="AQ15348">
        <v>39</v>
      </c>
      <c r="AR15348" t="s">
        <v>905</v>
      </c>
      <c r="AS15348" t="s">
        <v>140</v>
      </c>
      <c r="AT15348" t="s">
        <v>140</v>
      </c>
      <c r="AU15348" t="s">
        <v>140</v>
      </c>
      <c r="AV15348" t="s">
        <v>971</v>
      </c>
      <c r="AW15348" t="s">
        <v>971</v>
      </c>
      <c r="AX15348" t="s">
        <v>140</v>
      </c>
      <c r="AY15348" t="s">
        <v>801</v>
      </c>
      <c r="AZ15348" t="s">
        <v>1053</v>
      </c>
    </row>
    <row r="15349" spans="1:52" x14ac:dyDescent="0.35">
      <c r="A15349" t="s">
        <v>23</v>
      </c>
      <c r="B15349" t="s">
        <v>1234</v>
      </c>
      <c r="C15349">
        <v>86</v>
      </c>
      <c r="D15349" t="s">
        <v>565</v>
      </c>
      <c r="E15349" t="s">
        <v>1098</v>
      </c>
      <c r="F15349" t="s">
        <v>1065</v>
      </c>
      <c r="G15349" t="s">
        <v>1095</v>
      </c>
      <c r="H15349" t="s">
        <v>869</v>
      </c>
      <c r="I15349" t="s">
        <v>460</v>
      </c>
      <c r="J15349" t="s">
        <v>1018</v>
      </c>
      <c r="K15349" t="s">
        <v>971</v>
      </c>
      <c r="L15349" t="s">
        <v>939</v>
      </c>
      <c r="M15349">
        <v>86</v>
      </c>
      <c r="N15349" t="s">
        <v>542</v>
      </c>
      <c r="O15349" t="s">
        <v>953</v>
      </c>
      <c r="P15349" t="s">
        <v>838</v>
      </c>
      <c r="Q15349" t="s">
        <v>1098</v>
      </c>
      <c r="R15349" t="s">
        <v>140</v>
      </c>
      <c r="S15349" t="s">
        <v>939</v>
      </c>
      <c r="T15349" t="s">
        <v>1098</v>
      </c>
      <c r="U15349" t="s">
        <v>140</v>
      </c>
      <c r="V15349" t="s">
        <v>140</v>
      </c>
      <c r="W15349">
        <v>86</v>
      </c>
      <c r="X15349" t="s">
        <v>403</v>
      </c>
      <c r="Y15349" t="s">
        <v>1044</v>
      </c>
      <c r="Z15349" t="s">
        <v>125</v>
      </c>
      <c r="AA15349" t="s">
        <v>915</v>
      </c>
      <c r="AB15349" t="s">
        <v>1067</v>
      </c>
      <c r="AC15349" t="s">
        <v>1016</v>
      </c>
      <c r="AD15349" t="s">
        <v>140</v>
      </c>
      <c r="AE15349" t="s">
        <v>788</v>
      </c>
      <c r="AF15349" t="s">
        <v>1016</v>
      </c>
      <c r="AG15349">
        <v>86</v>
      </c>
      <c r="AH15349" t="s">
        <v>1200</v>
      </c>
      <c r="AI15349" t="s">
        <v>1008</v>
      </c>
      <c r="AJ15349" t="s">
        <v>140</v>
      </c>
      <c r="AK15349" t="s">
        <v>140</v>
      </c>
      <c r="AL15349" t="s">
        <v>1098</v>
      </c>
      <c r="AM15349" t="s">
        <v>140</v>
      </c>
      <c r="AN15349" t="s">
        <v>140</v>
      </c>
      <c r="AO15349" t="s">
        <v>1014</v>
      </c>
      <c r="AP15349" t="s">
        <v>140</v>
      </c>
      <c r="AQ15349">
        <v>86</v>
      </c>
      <c r="AR15349" t="s">
        <v>866</v>
      </c>
      <c r="AS15349" t="s">
        <v>1098</v>
      </c>
      <c r="AT15349" t="s">
        <v>1102</v>
      </c>
      <c r="AU15349" t="s">
        <v>940</v>
      </c>
      <c r="AV15349" t="s">
        <v>971</v>
      </c>
      <c r="AW15349" t="s">
        <v>140</v>
      </c>
      <c r="AX15349" t="s">
        <v>140</v>
      </c>
      <c r="AY15349" t="s">
        <v>1003</v>
      </c>
      <c r="AZ15349" t="s">
        <v>140</v>
      </c>
    </row>
    <row r="15350" spans="1:52" x14ac:dyDescent="0.35">
      <c r="A15350" t="s">
        <v>23</v>
      </c>
      <c r="B15350" t="s">
        <v>1235</v>
      </c>
      <c r="C15350">
        <v>80</v>
      </c>
      <c r="D15350" t="s">
        <v>485</v>
      </c>
      <c r="E15350" t="s">
        <v>919</v>
      </c>
      <c r="F15350" t="s">
        <v>131</v>
      </c>
      <c r="G15350" t="s">
        <v>893</v>
      </c>
      <c r="H15350" t="s">
        <v>140</v>
      </c>
      <c r="I15350" t="s">
        <v>917</v>
      </c>
      <c r="J15350" t="s">
        <v>1021</v>
      </c>
      <c r="K15350" t="s">
        <v>1057</v>
      </c>
      <c r="L15350" t="s">
        <v>1052</v>
      </c>
      <c r="M15350">
        <v>80</v>
      </c>
      <c r="N15350" t="s">
        <v>126</v>
      </c>
      <c r="O15350" t="s">
        <v>1064</v>
      </c>
      <c r="P15350" t="s">
        <v>1051</v>
      </c>
      <c r="Q15350" t="s">
        <v>1098</v>
      </c>
      <c r="R15350" t="s">
        <v>140</v>
      </c>
      <c r="S15350" t="s">
        <v>140</v>
      </c>
      <c r="T15350" t="s">
        <v>140</v>
      </c>
      <c r="U15350" t="s">
        <v>140</v>
      </c>
      <c r="V15350" t="s">
        <v>140</v>
      </c>
      <c r="W15350">
        <v>80</v>
      </c>
      <c r="X15350" t="s">
        <v>912</v>
      </c>
      <c r="Y15350" t="s">
        <v>1009</v>
      </c>
      <c r="Z15350" t="s">
        <v>937</v>
      </c>
      <c r="AA15350" t="s">
        <v>1023</v>
      </c>
      <c r="AB15350" t="s">
        <v>140</v>
      </c>
      <c r="AC15350" t="s">
        <v>1066</v>
      </c>
      <c r="AD15350" t="s">
        <v>1098</v>
      </c>
      <c r="AE15350" t="s">
        <v>140</v>
      </c>
      <c r="AF15350" t="s">
        <v>140</v>
      </c>
      <c r="AG15350">
        <v>80</v>
      </c>
      <c r="AH15350" t="s">
        <v>928</v>
      </c>
      <c r="AI15350" t="s">
        <v>1062</v>
      </c>
      <c r="AJ15350" t="s">
        <v>140</v>
      </c>
      <c r="AK15350" t="s">
        <v>140</v>
      </c>
      <c r="AL15350" t="s">
        <v>1054</v>
      </c>
      <c r="AM15350" t="s">
        <v>140</v>
      </c>
      <c r="AN15350" t="s">
        <v>140</v>
      </c>
      <c r="AO15350" t="s">
        <v>140</v>
      </c>
      <c r="AP15350" t="s">
        <v>140</v>
      </c>
      <c r="AQ15350">
        <v>80</v>
      </c>
      <c r="AR15350" t="s">
        <v>840</v>
      </c>
      <c r="AS15350" t="s">
        <v>971</v>
      </c>
      <c r="AT15350" t="s">
        <v>317</v>
      </c>
      <c r="AU15350" t="s">
        <v>1048</v>
      </c>
      <c r="AV15350" t="s">
        <v>1066</v>
      </c>
      <c r="AW15350" t="s">
        <v>140</v>
      </c>
      <c r="AX15350" t="s">
        <v>140</v>
      </c>
      <c r="AY15350" t="s">
        <v>140</v>
      </c>
      <c r="AZ15350" t="s">
        <v>140</v>
      </c>
    </row>
    <row r="15351" spans="1:52" x14ac:dyDescent="0.35">
      <c r="A15351" t="s">
        <v>24</v>
      </c>
      <c r="B15351" t="s">
        <v>1236</v>
      </c>
      <c r="C15351">
        <v>29</v>
      </c>
      <c r="D15351" t="s">
        <v>343</v>
      </c>
      <c r="E15351" t="s">
        <v>140</v>
      </c>
      <c r="F15351" t="s">
        <v>1020</v>
      </c>
      <c r="G15351" t="s">
        <v>755</v>
      </c>
      <c r="H15351" t="s">
        <v>1023</v>
      </c>
      <c r="I15351" t="s">
        <v>476</v>
      </c>
      <c r="J15351" t="s">
        <v>140</v>
      </c>
      <c r="K15351" t="s">
        <v>1023</v>
      </c>
      <c r="L15351" t="s">
        <v>140</v>
      </c>
      <c r="M15351">
        <v>29</v>
      </c>
      <c r="N15351" t="s">
        <v>104</v>
      </c>
      <c r="O15351" t="s">
        <v>977</v>
      </c>
      <c r="P15351" t="s">
        <v>1023</v>
      </c>
      <c r="Q15351" t="s">
        <v>140</v>
      </c>
      <c r="R15351" t="s">
        <v>140</v>
      </c>
      <c r="S15351" t="s">
        <v>140</v>
      </c>
      <c r="T15351" t="s">
        <v>140</v>
      </c>
      <c r="U15351" t="s">
        <v>140</v>
      </c>
      <c r="V15351" t="s">
        <v>140</v>
      </c>
      <c r="W15351">
        <v>29</v>
      </c>
      <c r="X15351" t="s">
        <v>510</v>
      </c>
      <c r="Y15351" t="s">
        <v>1020</v>
      </c>
      <c r="Z15351" t="s">
        <v>1023</v>
      </c>
      <c r="AA15351" t="s">
        <v>140</v>
      </c>
      <c r="AB15351" t="s">
        <v>140</v>
      </c>
      <c r="AC15351" t="s">
        <v>140</v>
      </c>
      <c r="AD15351" t="s">
        <v>1023</v>
      </c>
      <c r="AE15351" t="s">
        <v>99</v>
      </c>
      <c r="AF15351" t="s">
        <v>140</v>
      </c>
      <c r="AG15351">
        <v>29</v>
      </c>
      <c r="AH15351" t="s">
        <v>177</v>
      </c>
      <c r="AI15351" t="s">
        <v>140</v>
      </c>
      <c r="AJ15351" t="s">
        <v>140</v>
      </c>
      <c r="AK15351" t="s">
        <v>140</v>
      </c>
      <c r="AL15351" t="s">
        <v>140</v>
      </c>
      <c r="AM15351" t="s">
        <v>140</v>
      </c>
      <c r="AN15351" t="s">
        <v>140</v>
      </c>
      <c r="AO15351" t="s">
        <v>140</v>
      </c>
      <c r="AP15351" t="s">
        <v>140</v>
      </c>
      <c r="AQ15351">
        <v>29</v>
      </c>
      <c r="AR15351" t="s">
        <v>510</v>
      </c>
      <c r="AS15351" t="s">
        <v>1020</v>
      </c>
      <c r="AT15351" t="s">
        <v>1023</v>
      </c>
      <c r="AU15351" t="s">
        <v>140</v>
      </c>
      <c r="AV15351" t="s">
        <v>140</v>
      </c>
      <c r="AW15351" t="s">
        <v>140</v>
      </c>
      <c r="AX15351" t="s">
        <v>140</v>
      </c>
      <c r="AY15351" t="s">
        <v>99</v>
      </c>
      <c r="AZ15351" t="s">
        <v>1023</v>
      </c>
    </row>
    <row r="15352" spans="1:52" x14ac:dyDescent="0.35">
      <c r="A15352" t="s">
        <v>24</v>
      </c>
      <c r="B15352" t="s">
        <v>1234</v>
      </c>
      <c r="C15352">
        <v>62</v>
      </c>
      <c r="D15352" t="s">
        <v>402</v>
      </c>
      <c r="E15352" t="s">
        <v>1043</v>
      </c>
      <c r="F15352" t="s">
        <v>127</v>
      </c>
      <c r="G15352" t="s">
        <v>968</v>
      </c>
      <c r="H15352" t="s">
        <v>89</v>
      </c>
      <c r="I15352" t="s">
        <v>668</v>
      </c>
      <c r="J15352" t="s">
        <v>140</v>
      </c>
      <c r="K15352" t="s">
        <v>1021</v>
      </c>
      <c r="L15352" t="s">
        <v>1058</v>
      </c>
      <c r="M15352">
        <v>62</v>
      </c>
      <c r="N15352" t="s">
        <v>477</v>
      </c>
      <c r="O15352" t="s">
        <v>1095</v>
      </c>
      <c r="P15352" t="s">
        <v>1055</v>
      </c>
      <c r="Q15352" t="s">
        <v>1058</v>
      </c>
      <c r="R15352" t="s">
        <v>140</v>
      </c>
      <c r="S15352" t="s">
        <v>1051</v>
      </c>
      <c r="T15352" t="s">
        <v>140</v>
      </c>
      <c r="U15352" t="s">
        <v>140</v>
      </c>
      <c r="V15352" t="s">
        <v>140</v>
      </c>
      <c r="W15352">
        <v>62</v>
      </c>
      <c r="X15352" t="s">
        <v>828</v>
      </c>
      <c r="Y15352" t="s">
        <v>869</v>
      </c>
      <c r="Z15352" t="s">
        <v>1044</v>
      </c>
      <c r="AA15352" t="s">
        <v>929</v>
      </c>
      <c r="AB15352" t="s">
        <v>140</v>
      </c>
      <c r="AC15352" t="s">
        <v>1052</v>
      </c>
      <c r="AD15352" t="s">
        <v>140</v>
      </c>
      <c r="AE15352" t="s">
        <v>875</v>
      </c>
      <c r="AF15352" t="s">
        <v>140</v>
      </c>
      <c r="AG15352">
        <v>62</v>
      </c>
      <c r="AH15352" t="s">
        <v>1119</v>
      </c>
      <c r="AI15352" t="s">
        <v>1058</v>
      </c>
      <c r="AJ15352" t="s">
        <v>140</v>
      </c>
      <c r="AK15352" t="s">
        <v>140</v>
      </c>
      <c r="AL15352" t="s">
        <v>1013</v>
      </c>
      <c r="AM15352" t="s">
        <v>140</v>
      </c>
      <c r="AN15352" t="s">
        <v>140</v>
      </c>
      <c r="AO15352" t="s">
        <v>140</v>
      </c>
      <c r="AP15352" t="s">
        <v>140</v>
      </c>
      <c r="AQ15352">
        <v>62</v>
      </c>
      <c r="AR15352" t="s">
        <v>104</v>
      </c>
      <c r="AS15352" t="s">
        <v>1014</v>
      </c>
      <c r="AT15352" t="s">
        <v>1062</v>
      </c>
      <c r="AU15352" t="s">
        <v>1058</v>
      </c>
      <c r="AV15352" t="s">
        <v>1058</v>
      </c>
      <c r="AW15352" t="s">
        <v>140</v>
      </c>
      <c r="AX15352" t="s">
        <v>140</v>
      </c>
      <c r="AY15352" t="s">
        <v>775</v>
      </c>
      <c r="AZ15352" t="s">
        <v>140</v>
      </c>
    </row>
    <row r="15353" spans="1:52" x14ac:dyDescent="0.35">
      <c r="A15353" t="s">
        <v>24</v>
      </c>
      <c r="B15353" t="s">
        <v>1235</v>
      </c>
      <c r="C15353">
        <v>115</v>
      </c>
      <c r="D15353" t="s">
        <v>475</v>
      </c>
      <c r="E15353" t="s">
        <v>977</v>
      </c>
      <c r="F15353" t="s">
        <v>103</v>
      </c>
      <c r="G15353" t="s">
        <v>940</v>
      </c>
      <c r="H15353" t="s">
        <v>140</v>
      </c>
      <c r="I15353" t="s">
        <v>131</v>
      </c>
      <c r="J15353" t="s">
        <v>140</v>
      </c>
      <c r="K15353" t="s">
        <v>660</v>
      </c>
      <c r="L15353" t="s">
        <v>1013</v>
      </c>
      <c r="M15353">
        <v>115</v>
      </c>
      <c r="N15353" t="s">
        <v>1161</v>
      </c>
      <c r="O15353" t="s">
        <v>971</v>
      </c>
      <c r="P15353" t="s">
        <v>1007</v>
      </c>
      <c r="Q15353" t="s">
        <v>140</v>
      </c>
      <c r="R15353" t="s">
        <v>1021</v>
      </c>
      <c r="S15353" t="s">
        <v>1012</v>
      </c>
      <c r="T15353" t="s">
        <v>1012</v>
      </c>
      <c r="U15353" t="s">
        <v>140</v>
      </c>
      <c r="V15353" t="s">
        <v>140</v>
      </c>
      <c r="W15353">
        <v>115</v>
      </c>
      <c r="X15353" t="s">
        <v>1167</v>
      </c>
      <c r="Y15353" t="s">
        <v>1060</v>
      </c>
      <c r="Z15353" t="s">
        <v>1057</v>
      </c>
      <c r="AA15353" t="s">
        <v>1021</v>
      </c>
      <c r="AB15353" t="s">
        <v>1054</v>
      </c>
      <c r="AC15353" t="s">
        <v>140</v>
      </c>
      <c r="AD15353" t="s">
        <v>140</v>
      </c>
      <c r="AE15353" t="s">
        <v>1063</v>
      </c>
      <c r="AF15353" t="s">
        <v>140</v>
      </c>
      <c r="AG15353">
        <v>116</v>
      </c>
      <c r="AH15353" t="s">
        <v>98</v>
      </c>
      <c r="AI15353" t="s">
        <v>929</v>
      </c>
      <c r="AJ15353" t="s">
        <v>1063</v>
      </c>
      <c r="AK15353" t="s">
        <v>140</v>
      </c>
      <c r="AL15353" t="s">
        <v>1073</v>
      </c>
      <c r="AM15353" t="s">
        <v>140</v>
      </c>
      <c r="AN15353" t="s">
        <v>140</v>
      </c>
      <c r="AO15353" t="s">
        <v>1012</v>
      </c>
      <c r="AP15353" t="s">
        <v>140</v>
      </c>
      <c r="AQ15353">
        <v>115</v>
      </c>
      <c r="AR15353" t="s">
        <v>1190</v>
      </c>
      <c r="AS15353" t="s">
        <v>939</v>
      </c>
      <c r="AT15353" t="s">
        <v>875</v>
      </c>
      <c r="AU15353" t="s">
        <v>140</v>
      </c>
      <c r="AV15353" t="s">
        <v>140</v>
      </c>
      <c r="AW15353" t="s">
        <v>140</v>
      </c>
      <c r="AX15353" t="s">
        <v>140</v>
      </c>
      <c r="AY15353" t="s">
        <v>140</v>
      </c>
      <c r="AZ15353" t="s">
        <v>140</v>
      </c>
    </row>
    <row r="15354" spans="1:52" x14ac:dyDescent="0.35">
      <c r="A15354" t="s">
        <v>25</v>
      </c>
      <c r="B15354" t="s">
        <v>1236</v>
      </c>
      <c r="C15354">
        <v>26</v>
      </c>
      <c r="D15354" t="s">
        <v>545</v>
      </c>
      <c r="E15354" t="s">
        <v>129</v>
      </c>
      <c r="F15354" t="s">
        <v>140</v>
      </c>
      <c r="G15354" t="s">
        <v>121</v>
      </c>
      <c r="H15354" t="s">
        <v>140</v>
      </c>
      <c r="I15354" t="s">
        <v>264</v>
      </c>
      <c r="J15354" t="s">
        <v>140</v>
      </c>
      <c r="K15354" t="s">
        <v>769</v>
      </c>
      <c r="L15354" t="s">
        <v>140</v>
      </c>
      <c r="M15354">
        <v>26</v>
      </c>
      <c r="N15354" t="s">
        <v>514</v>
      </c>
      <c r="O15354" t="s">
        <v>140</v>
      </c>
      <c r="P15354" t="s">
        <v>140</v>
      </c>
      <c r="Q15354" t="s">
        <v>515</v>
      </c>
      <c r="R15354" t="s">
        <v>140</v>
      </c>
      <c r="S15354" t="s">
        <v>140</v>
      </c>
      <c r="T15354" t="s">
        <v>140</v>
      </c>
      <c r="U15354" t="s">
        <v>140</v>
      </c>
      <c r="V15354" t="s">
        <v>140</v>
      </c>
      <c r="W15354">
        <v>26</v>
      </c>
      <c r="X15354" t="s">
        <v>1144</v>
      </c>
      <c r="Y15354" t="s">
        <v>140</v>
      </c>
      <c r="Z15354" t="s">
        <v>1060</v>
      </c>
      <c r="AA15354" t="s">
        <v>140</v>
      </c>
      <c r="AB15354" t="s">
        <v>140</v>
      </c>
      <c r="AC15354" t="s">
        <v>140</v>
      </c>
      <c r="AD15354" t="s">
        <v>140</v>
      </c>
      <c r="AE15354" t="s">
        <v>140</v>
      </c>
      <c r="AF15354" t="s">
        <v>140</v>
      </c>
      <c r="AG15354">
        <v>26</v>
      </c>
      <c r="AH15354" t="s">
        <v>177</v>
      </c>
      <c r="AI15354" t="s">
        <v>140</v>
      </c>
      <c r="AJ15354" t="s">
        <v>140</v>
      </c>
      <c r="AK15354" t="s">
        <v>140</v>
      </c>
      <c r="AL15354" t="s">
        <v>140</v>
      </c>
      <c r="AM15354" t="s">
        <v>140</v>
      </c>
      <c r="AN15354" t="s">
        <v>140</v>
      </c>
      <c r="AO15354" t="s">
        <v>140</v>
      </c>
      <c r="AP15354" t="s">
        <v>140</v>
      </c>
      <c r="AQ15354">
        <v>26</v>
      </c>
      <c r="AR15354" t="s">
        <v>1144</v>
      </c>
      <c r="AS15354" t="s">
        <v>140</v>
      </c>
      <c r="AT15354" t="s">
        <v>140</v>
      </c>
      <c r="AU15354" t="s">
        <v>1060</v>
      </c>
      <c r="AV15354" t="s">
        <v>140</v>
      </c>
      <c r="AW15354" t="s">
        <v>140</v>
      </c>
      <c r="AX15354" t="s">
        <v>140</v>
      </c>
      <c r="AY15354" t="s">
        <v>140</v>
      </c>
      <c r="AZ15354" t="s">
        <v>140</v>
      </c>
    </row>
    <row r="15355" spans="1:52" x14ac:dyDescent="0.35">
      <c r="A15355" t="s">
        <v>25</v>
      </c>
      <c r="B15355" t="s">
        <v>1234</v>
      </c>
      <c r="C15355">
        <v>72</v>
      </c>
      <c r="D15355" t="s">
        <v>55</v>
      </c>
      <c r="E15355" t="s">
        <v>983</v>
      </c>
      <c r="F15355" t="s">
        <v>756</v>
      </c>
      <c r="G15355" t="s">
        <v>917</v>
      </c>
      <c r="H15355" t="s">
        <v>140</v>
      </c>
      <c r="I15355" t="s">
        <v>888</v>
      </c>
      <c r="J15355" t="s">
        <v>1011</v>
      </c>
      <c r="K15355" t="s">
        <v>1003</v>
      </c>
      <c r="L15355" t="s">
        <v>1052</v>
      </c>
      <c r="M15355">
        <v>72</v>
      </c>
      <c r="N15355" t="s">
        <v>844</v>
      </c>
      <c r="O15355" t="s">
        <v>954</v>
      </c>
      <c r="P15355" t="s">
        <v>515</v>
      </c>
      <c r="Q15355" t="s">
        <v>103</v>
      </c>
      <c r="R15355" t="s">
        <v>1045</v>
      </c>
      <c r="S15355" t="s">
        <v>140</v>
      </c>
      <c r="T15355" t="s">
        <v>140</v>
      </c>
      <c r="U15355" t="s">
        <v>140</v>
      </c>
      <c r="V15355" t="s">
        <v>140</v>
      </c>
      <c r="W15355">
        <v>72</v>
      </c>
      <c r="X15355" t="s">
        <v>348</v>
      </c>
      <c r="Y15355" t="s">
        <v>1010</v>
      </c>
      <c r="Z15355" t="s">
        <v>405</v>
      </c>
      <c r="AA15355" t="s">
        <v>985</v>
      </c>
      <c r="AB15355" t="s">
        <v>869</v>
      </c>
      <c r="AC15355" t="s">
        <v>1058</v>
      </c>
      <c r="AD15355" t="s">
        <v>1012</v>
      </c>
      <c r="AE15355" t="s">
        <v>940</v>
      </c>
      <c r="AF15355" t="s">
        <v>140</v>
      </c>
      <c r="AG15355">
        <v>72</v>
      </c>
      <c r="AH15355" t="s">
        <v>112</v>
      </c>
      <c r="AI15355" t="s">
        <v>919</v>
      </c>
      <c r="AJ15355" t="s">
        <v>140</v>
      </c>
      <c r="AK15355" t="s">
        <v>1011</v>
      </c>
      <c r="AL15355" t="s">
        <v>939</v>
      </c>
      <c r="AM15355" t="s">
        <v>1021</v>
      </c>
      <c r="AN15355" t="s">
        <v>140</v>
      </c>
      <c r="AO15355" t="s">
        <v>1020</v>
      </c>
      <c r="AP15355" t="s">
        <v>140</v>
      </c>
      <c r="AQ15355">
        <v>72</v>
      </c>
      <c r="AR15355" t="s">
        <v>531</v>
      </c>
      <c r="AS15355" t="s">
        <v>140</v>
      </c>
      <c r="AT15355" t="s">
        <v>109</v>
      </c>
      <c r="AU15355" t="s">
        <v>940</v>
      </c>
      <c r="AV15355" t="s">
        <v>140</v>
      </c>
      <c r="AW15355" t="s">
        <v>775</v>
      </c>
      <c r="AX15355" t="s">
        <v>140</v>
      </c>
      <c r="AY15355" t="s">
        <v>775</v>
      </c>
      <c r="AZ15355" t="s">
        <v>988</v>
      </c>
    </row>
    <row r="15356" spans="1:52" x14ac:dyDescent="0.35">
      <c r="A15356" t="s">
        <v>25</v>
      </c>
      <c r="B15356" t="s">
        <v>1235</v>
      </c>
      <c r="C15356">
        <v>106</v>
      </c>
      <c r="D15356" t="s">
        <v>174</v>
      </c>
      <c r="E15356" t="s">
        <v>527</v>
      </c>
      <c r="F15356" t="s">
        <v>129</v>
      </c>
      <c r="G15356" t="s">
        <v>394</v>
      </c>
      <c r="H15356" t="s">
        <v>1020</v>
      </c>
      <c r="I15356" t="s">
        <v>131</v>
      </c>
      <c r="J15356" t="s">
        <v>1052</v>
      </c>
      <c r="K15356" t="s">
        <v>1017</v>
      </c>
      <c r="L15356" t="s">
        <v>140</v>
      </c>
      <c r="M15356">
        <v>106</v>
      </c>
      <c r="N15356" t="s">
        <v>132</v>
      </c>
      <c r="O15356" t="s">
        <v>1064</v>
      </c>
      <c r="P15356" t="s">
        <v>1070</v>
      </c>
      <c r="Q15356" t="s">
        <v>1063</v>
      </c>
      <c r="R15356" t="s">
        <v>140</v>
      </c>
      <c r="S15356" t="s">
        <v>140</v>
      </c>
      <c r="T15356" t="s">
        <v>140</v>
      </c>
      <c r="U15356" t="s">
        <v>140</v>
      </c>
      <c r="V15356" t="s">
        <v>140</v>
      </c>
      <c r="W15356">
        <v>106</v>
      </c>
      <c r="X15356" t="s">
        <v>94</v>
      </c>
      <c r="Y15356" t="s">
        <v>664</v>
      </c>
      <c r="Z15356" t="s">
        <v>875</v>
      </c>
      <c r="AA15356" t="s">
        <v>949</v>
      </c>
      <c r="AB15356" t="s">
        <v>140</v>
      </c>
      <c r="AC15356" t="s">
        <v>140</v>
      </c>
      <c r="AD15356" t="s">
        <v>140</v>
      </c>
      <c r="AE15356" t="s">
        <v>949</v>
      </c>
      <c r="AF15356" t="s">
        <v>140</v>
      </c>
      <c r="AG15356">
        <v>106</v>
      </c>
      <c r="AH15356" t="s">
        <v>112</v>
      </c>
      <c r="AI15356" t="s">
        <v>801</v>
      </c>
      <c r="AJ15356" t="s">
        <v>939</v>
      </c>
      <c r="AK15356" t="s">
        <v>140</v>
      </c>
      <c r="AL15356" t="s">
        <v>1063</v>
      </c>
      <c r="AM15356" t="s">
        <v>140</v>
      </c>
      <c r="AN15356" t="s">
        <v>140</v>
      </c>
      <c r="AO15356" t="s">
        <v>1017</v>
      </c>
      <c r="AP15356" t="s">
        <v>140</v>
      </c>
      <c r="AQ15356">
        <v>106</v>
      </c>
      <c r="AR15356" t="s">
        <v>1206</v>
      </c>
      <c r="AS15356" t="s">
        <v>140</v>
      </c>
      <c r="AT15356" t="s">
        <v>140</v>
      </c>
      <c r="AU15356" t="s">
        <v>1008</v>
      </c>
      <c r="AV15356" t="s">
        <v>140</v>
      </c>
      <c r="AW15356" t="s">
        <v>140</v>
      </c>
      <c r="AX15356" t="s">
        <v>140</v>
      </c>
      <c r="AY15356" t="s">
        <v>1019</v>
      </c>
      <c r="AZ15356" t="s">
        <v>140</v>
      </c>
    </row>
    <row r="15357" spans="1:52" x14ac:dyDescent="0.35">
      <c r="A15357" t="s">
        <v>26</v>
      </c>
      <c r="B15357" t="s">
        <v>1236</v>
      </c>
      <c r="C15357">
        <v>23</v>
      </c>
      <c r="D15357" t="s">
        <v>273</v>
      </c>
      <c r="E15357" t="s">
        <v>123</v>
      </c>
      <c r="F15357" t="s">
        <v>157</v>
      </c>
      <c r="G15357" t="s">
        <v>939</v>
      </c>
      <c r="H15357" t="s">
        <v>140</v>
      </c>
      <c r="I15357" t="s">
        <v>895</v>
      </c>
      <c r="J15357" t="s">
        <v>140</v>
      </c>
      <c r="K15357" t="s">
        <v>140</v>
      </c>
      <c r="L15357" t="s">
        <v>140</v>
      </c>
      <c r="M15357">
        <v>23</v>
      </c>
      <c r="N15357" t="s">
        <v>120</v>
      </c>
      <c r="O15357" t="s">
        <v>286</v>
      </c>
      <c r="P15357" t="s">
        <v>939</v>
      </c>
      <c r="Q15357" t="s">
        <v>140</v>
      </c>
      <c r="R15357" t="s">
        <v>140</v>
      </c>
      <c r="S15357" t="s">
        <v>140</v>
      </c>
      <c r="T15357" t="s">
        <v>140</v>
      </c>
      <c r="U15357" t="s">
        <v>140</v>
      </c>
      <c r="V15357" t="s">
        <v>140</v>
      </c>
      <c r="W15357">
        <v>23</v>
      </c>
      <c r="X15357" t="s">
        <v>404</v>
      </c>
      <c r="Y15357" t="s">
        <v>140</v>
      </c>
      <c r="Z15357" t="s">
        <v>1056</v>
      </c>
      <c r="AA15357" t="s">
        <v>140</v>
      </c>
      <c r="AB15357" t="s">
        <v>140</v>
      </c>
      <c r="AC15357" t="s">
        <v>140</v>
      </c>
      <c r="AD15357" t="s">
        <v>140</v>
      </c>
      <c r="AE15357" t="s">
        <v>939</v>
      </c>
      <c r="AF15357" t="s">
        <v>1048</v>
      </c>
      <c r="AG15357">
        <v>23</v>
      </c>
      <c r="AH15357" t="s">
        <v>177</v>
      </c>
      <c r="AI15357" t="s">
        <v>140</v>
      </c>
      <c r="AJ15357" t="s">
        <v>140</v>
      </c>
      <c r="AK15357" t="s">
        <v>140</v>
      </c>
      <c r="AL15357" t="s">
        <v>140</v>
      </c>
      <c r="AM15357" t="s">
        <v>140</v>
      </c>
      <c r="AN15357" t="s">
        <v>140</v>
      </c>
      <c r="AO15357" t="s">
        <v>140</v>
      </c>
      <c r="AP15357" t="s">
        <v>140</v>
      </c>
      <c r="AQ15357">
        <v>23</v>
      </c>
      <c r="AR15357" t="s">
        <v>404</v>
      </c>
      <c r="AS15357" t="s">
        <v>140</v>
      </c>
      <c r="AT15357" t="s">
        <v>1056</v>
      </c>
      <c r="AU15357" t="s">
        <v>939</v>
      </c>
      <c r="AV15357" t="s">
        <v>140</v>
      </c>
      <c r="AW15357" t="s">
        <v>140</v>
      </c>
      <c r="AX15357" t="s">
        <v>140</v>
      </c>
      <c r="AY15357" t="s">
        <v>140</v>
      </c>
      <c r="AZ15357" t="s">
        <v>1048</v>
      </c>
    </row>
    <row r="15358" spans="1:52" x14ac:dyDescent="0.35">
      <c r="A15358" t="s">
        <v>26</v>
      </c>
      <c r="B15358" t="s">
        <v>1234</v>
      </c>
      <c r="C15358">
        <v>80</v>
      </c>
      <c r="D15358" t="s">
        <v>392</v>
      </c>
      <c r="E15358" t="s">
        <v>1066</v>
      </c>
      <c r="F15358" t="s">
        <v>129</v>
      </c>
      <c r="G15358" t="s">
        <v>1049</v>
      </c>
      <c r="H15358" t="s">
        <v>1073</v>
      </c>
      <c r="I15358" t="s">
        <v>738</v>
      </c>
      <c r="J15358" t="s">
        <v>140</v>
      </c>
      <c r="K15358" t="s">
        <v>515</v>
      </c>
      <c r="L15358" t="s">
        <v>1012</v>
      </c>
      <c r="M15358">
        <v>80</v>
      </c>
      <c r="N15358" t="s">
        <v>597</v>
      </c>
      <c r="O15358" t="s">
        <v>996</v>
      </c>
      <c r="P15358" t="s">
        <v>1095</v>
      </c>
      <c r="Q15358" t="s">
        <v>988</v>
      </c>
      <c r="R15358" t="s">
        <v>1009</v>
      </c>
      <c r="S15358" t="s">
        <v>1012</v>
      </c>
      <c r="T15358" t="s">
        <v>1009</v>
      </c>
      <c r="U15358" t="s">
        <v>140</v>
      </c>
      <c r="V15358" t="s">
        <v>140</v>
      </c>
      <c r="W15358">
        <v>80</v>
      </c>
      <c r="X15358" t="s">
        <v>696</v>
      </c>
      <c r="Y15358" t="s">
        <v>940</v>
      </c>
      <c r="Z15358" t="s">
        <v>988</v>
      </c>
      <c r="AA15358" t="s">
        <v>756</v>
      </c>
      <c r="AB15358" t="s">
        <v>949</v>
      </c>
      <c r="AC15358" t="s">
        <v>1012</v>
      </c>
      <c r="AD15358" t="s">
        <v>140</v>
      </c>
      <c r="AE15358" t="s">
        <v>515</v>
      </c>
      <c r="AF15358" t="s">
        <v>140</v>
      </c>
      <c r="AG15358">
        <v>80</v>
      </c>
      <c r="AH15358" t="s">
        <v>918</v>
      </c>
      <c r="AI15358" t="s">
        <v>140</v>
      </c>
      <c r="AJ15358" t="s">
        <v>940</v>
      </c>
      <c r="AK15358" t="s">
        <v>140</v>
      </c>
      <c r="AL15358" t="s">
        <v>140</v>
      </c>
      <c r="AM15358" t="s">
        <v>1009</v>
      </c>
      <c r="AN15358" t="s">
        <v>140</v>
      </c>
      <c r="AO15358" t="s">
        <v>1012</v>
      </c>
      <c r="AP15358" t="s">
        <v>140</v>
      </c>
      <c r="AQ15358">
        <v>80</v>
      </c>
      <c r="AR15358" t="s">
        <v>56</v>
      </c>
      <c r="AS15358" t="s">
        <v>939</v>
      </c>
      <c r="AT15358" t="s">
        <v>1056</v>
      </c>
      <c r="AU15358" t="s">
        <v>317</v>
      </c>
      <c r="AV15358" t="s">
        <v>1043</v>
      </c>
      <c r="AW15358" t="s">
        <v>140</v>
      </c>
      <c r="AX15358" t="s">
        <v>140</v>
      </c>
      <c r="AY15358" t="s">
        <v>664</v>
      </c>
      <c r="AZ15358" t="s">
        <v>140</v>
      </c>
    </row>
    <row r="15359" spans="1:52" x14ac:dyDescent="0.35">
      <c r="A15359" t="s">
        <v>26</v>
      </c>
      <c r="B15359" t="s">
        <v>1235</v>
      </c>
      <c r="C15359">
        <v>99</v>
      </c>
      <c r="D15359" t="s">
        <v>214</v>
      </c>
      <c r="E15359" t="s">
        <v>1070</v>
      </c>
      <c r="F15359" t="s">
        <v>386</v>
      </c>
      <c r="G15359" t="s">
        <v>548</v>
      </c>
      <c r="H15359" t="s">
        <v>1017</v>
      </c>
      <c r="I15359" t="s">
        <v>462</v>
      </c>
      <c r="J15359" t="s">
        <v>140</v>
      </c>
      <c r="K15359" t="s">
        <v>1070</v>
      </c>
      <c r="L15359" t="s">
        <v>1050</v>
      </c>
      <c r="M15359">
        <v>99</v>
      </c>
      <c r="N15359" t="s">
        <v>370</v>
      </c>
      <c r="O15359" t="s">
        <v>903</v>
      </c>
      <c r="P15359" t="s">
        <v>1020</v>
      </c>
      <c r="Q15359" t="s">
        <v>1007</v>
      </c>
      <c r="R15359" t="s">
        <v>140</v>
      </c>
      <c r="S15359" t="s">
        <v>1014</v>
      </c>
      <c r="T15359" t="s">
        <v>1017</v>
      </c>
      <c r="U15359" t="s">
        <v>140</v>
      </c>
      <c r="V15359" t="s">
        <v>140</v>
      </c>
      <c r="W15359">
        <v>99</v>
      </c>
      <c r="X15359" t="s">
        <v>1086</v>
      </c>
      <c r="Y15359" t="s">
        <v>940</v>
      </c>
      <c r="Z15359" t="s">
        <v>950</v>
      </c>
      <c r="AA15359" t="s">
        <v>1021</v>
      </c>
      <c r="AB15359" t="s">
        <v>1050</v>
      </c>
      <c r="AC15359" t="s">
        <v>775</v>
      </c>
      <c r="AD15359" t="s">
        <v>1063</v>
      </c>
      <c r="AE15359" t="s">
        <v>1020</v>
      </c>
      <c r="AF15359" t="s">
        <v>140</v>
      </c>
      <c r="AG15359">
        <v>99</v>
      </c>
      <c r="AH15359" t="s">
        <v>116</v>
      </c>
      <c r="AI15359" t="s">
        <v>1073</v>
      </c>
      <c r="AJ15359" t="s">
        <v>1017</v>
      </c>
      <c r="AK15359" t="s">
        <v>140</v>
      </c>
      <c r="AL15359" t="s">
        <v>1055</v>
      </c>
      <c r="AM15359" t="s">
        <v>939</v>
      </c>
      <c r="AN15359" t="s">
        <v>140</v>
      </c>
      <c r="AO15359" t="s">
        <v>971</v>
      </c>
      <c r="AP15359" t="s">
        <v>140</v>
      </c>
      <c r="AQ15359">
        <v>99</v>
      </c>
      <c r="AR15359" t="s">
        <v>316</v>
      </c>
      <c r="AS15359" t="s">
        <v>1046</v>
      </c>
      <c r="AT15359" t="s">
        <v>1073</v>
      </c>
      <c r="AU15359" t="s">
        <v>1046</v>
      </c>
      <c r="AV15359" t="s">
        <v>140</v>
      </c>
      <c r="AW15359" t="s">
        <v>140</v>
      </c>
      <c r="AX15359" t="s">
        <v>140</v>
      </c>
      <c r="AY15359" t="s">
        <v>1017</v>
      </c>
      <c r="AZ15359" t="s">
        <v>140</v>
      </c>
    </row>
    <row r="15360" spans="1:52" x14ac:dyDescent="0.35">
      <c r="A15360" t="s">
        <v>27</v>
      </c>
      <c r="B15360" t="s">
        <v>1236</v>
      </c>
      <c r="C15360">
        <v>25</v>
      </c>
      <c r="D15360" t="s">
        <v>510</v>
      </c>
      <c r="E15360" t="s">
        <v>140</v>
      </c>
      <c r="F15360" t="s">
        <v>405</v>
      </c>
      <c r="G15360" t="s">
        <v>1020</v>
      </c>
      <c r="H15360" t="s">
        <v>140</v>
      </c>
      <c r="I15360" t="s">
        <v>140</v>
      </c>
      <c r="J15360" t="s">
        <v>140</v>
      </c>
      <c r="K15360" t="s">
        <v>140</v>
      </c>
      <c r="L15360" t="s">
        <v>1070</v>
      </c>
      <c r="M15360">
        <v>25</v>
      </c>
      <c r="N15360" t="s">
        <v>1113</v>
      </c>
      <c r="O15360" t="s">
        <v>1020</v>
      </c>
      <c r="P15360" t="s">
        <v>1055</v>
      </c>
      <c r="Q15360" t="s">
        <v>140</v>
      </c>
      <c r="R15360" t="s">
        <v>140</v>
      </c>
      <c r="S15360" t="s">
        <v>140</v>
      </c>
      <c r="T15360" t="s">
        <v>140</v>
      </c>
      <c r="U15360" t="s">
        <v>140</v>
      </c>
      <c r="V15360" t="s">
        <v>140</v>
      </c>
      <c r="W15360">
        <v>25</v>
      </c>
      <c r="X15360" t="s">
        <v>177</v>
      </c>
      <c r="Y15360" t="s">
        <v>140</v>
      </c>
      <c r="Z15360" t="s">
        <v>140</v>
      </c>
      <c r="AA15360" t="s">
        <v>140</v>
      </c>
      <c r="AB15360" t="s">
        <v>140</v>
      </c>
      <c r="AC15360" t="s">
        <v>140</v>
      </c>
      <c r="AD15360" t="s">
        <v>140</v>
      </c>
      <c r="AE15360" t="s">
        <v>140</v>
      </c>
      <c r="AF15360" t="s">
        <v>140</v>
      </c>
      <c r="AG15360">
        <v>25</v>
      </c>
      <c r="AH15360" t="s">
        <v>177</v>
      </c>
      <c r="AI15360" t="s">
        <v>140</v>
      </c>
      <c r="AJ15360" t="s">
        <v>140</v>
      </c>
      <c r="AK15360" t="s">
        <v>140</v>
      </c>
      <c r="AL15360" t="s">
        <v>140</v>
      </c>
      <c r="AM15360" t="s">
        <v>140</v>
      </c>
      <c r="AN15360" t="s">
        <v>140</v>
      </c>
      <c r="AO15360" t="s">
        <v>140</v>
      </c>
      <c r="AP15360" t="s">
        <v>140</v>
      </c>
      <c r="AQ15360">
        <v>25</v>
      </c>
      <c r="AR15360" t="s">
        <v>177</v>
      </c>
      <c r="AS15360" t="s">
        <v>140</v>
      </c>
      <c r="AT15360" t="s">
        <v>140</v>
      </c>
      <c r="AU15360" t="s">
        <v>140</v>
      </c>
      <c r="AV15360" t="s">
        <v>140</v>
      </c>
      <c r="AW15360" t="s">
        <v>140</v>
      </c>
      <c r="AX15360" t="s">
        <v>140</v>
      </c>
      <c r="AY15360" t="s">
        <v>140</v>
      </c>
      <c r="AZ15360" t="s">
        <v>140</v>
      </c>
    </row>
    <row r="15361" spans="1:52" x14ac:dyDescent="0.35">
      <c r="A15361" t="s">
        <v>27</v>
      </c>
      <c r="B15361" t="s">
        <v>1234</v>
      </c>
      <c r="C15361">
        <v>53</v>
      </c>
      <c r="D15361" t="s">
        <v>553</v>
      </c>
      <c r="E15361" t="s">
        <v>971</v>
      </c>
      <c r="F15361" t="s">
        <v>1095</v>
      </c>
      <c r="G15361" t="s">
        <v>103</v>
      </c>
      <c r="H15361" t="s">
        <v>140</v>
      </c>
      <c r="I15361" t="s">
        <v>157</v>
      </c>
      <c r="J15361" t="s">
        <v>1051</v>
      </c>
      <c r="K15361" t="s">
        <v>996</v>
      </c>
      <c r="L15361" t="s">
        <v>775</v>
      </c>
      <c r="M15361">
        <v>53</v>
      </c>
      <c r="N15361" t="s">
        <v>906</v>
      </c>
      <c r="O15361" t="s">
        <v>1058</v>
      </c>
      <c r="P15361" t="s">
        <v>140</v>
      </c>
      <c r="Q15361" t="s">
        <v>1073</v>
      </c>
      <c r="R15361" t="s">
        <v>140</v>
      </c>
      <c r="S15361" t="s">
        <v>1043</v>
      </c>
      <c r="T15361" t="s">
        <v>140</v>
      </c>
      <c r="U15361" t="s">
        <v>140</v>
      </c>
      <c r="V15361" t="s">
        <v>869</v>
      </c>
      <c r="W15361">
        <v>53</v>
      </c>
      <c r="X15361" t="s">
        <v>960</v>
      </c>
      <c r="Y15361" t="s">
        <v>1063</v>
      </c>
      <c r="Z15361" t="s">
        <v>1046</v>
      </c>
      <c r="AA15361" t="s">
        <v>1018</v>
      </c>
      <c r="AB15361" t="s">
        <v>1058</v>
      </c>
      <c r="AC15361" t="s">
        <v>140</v>
      </c>
      <c r="AD15361" t="s">
        <v>140</v>
      </c>
      <c r="AE15361" t="s">
        <v>1023</v>
      </c>
      <c r="AF15361" t="s">
        <v>140</v>
      </c>
      <c r="AG15361">
        <v>53</v>
      </c>
      <c r="AH15361" t="s">
        <v>933</v>
      </c>
      <c r="AI15361" t="s">
        <v>1004</v>
      </c>
      <c r="AJ15361" t="s">
        <v>1011</v>
      </c>
      <c r="AK15361" t="s">
        <v>140</v>
      </c>
      <c r="AL15361" t="s">
        <v>140</v>
      </c>
      <c r="AM15361" t="s">
        <v>140</v>
      </c>
      <c r="AN15361" t="s">
        <v>140</v>
      </c>
      <c r="AO15361" t="s">
        <v>1055</v>
      </c>
      <c r="AP15361" t="s">
        <v>140</v>
      </c>
      <c r="AQ15361">
        <v>53</v>
      </c>
      <c r="AR15361" t="s">
        <v>96</v>
      </c>
      <c r="AS15361" t="s">
        <v>140</v>
      </c>
      <c r="AT15361" t="s">
        <v>1070</v>
      </c>
      <c r="AU15361" t="s">
        <v>940</v>
      </c>
      <c r="AV15361" t="s">
        <v>1058</v>
      </c>
      <c r="AW15361" t="s">
        <v>140</v>
      </c>
      <c r="AX15361" t="s">
        <v>140</v>
      </c>
      <c r="AY15361" t="s">
        <v>1043</v>
      </c>
      <c r="AZ15361" t="s">
        <v>140</v>
      </c>
    </row>
    <row r="15362" spans="1:52" x14ac:dyDescent="0.35">
      <c r="A15362" t="s">
        <v>27</v>
      </c>
      <c r="B15362" t="s">
        <v>1235</v>
      </c>
      <c r="C15362">
        <v>126</v>
      </c>
      <c r="D15362" t="s">
        <v>328</v>
      </c>
      <c r="E15362" t="s">
        <v>919</v>
      </c>
      <c r="F15362" t="s">
        <v>1076</v>
      </c>
      <c r="G15362" t="s">
        <v>345</v>
      </c>
      <c r="H15362" t="s">
        <v>1017</v>
      </c>
      <c r="I15362" t="s">
        <v>988</v>
      </c>
      <c r="J15362" t="s">
        <v>1019</v>
      </c>
      <c r="K15362" t="s">
        <v>824</v>
      </c>
      <c r="L15362" t="s">
        <v>869</v>
      </c>
      <c r="M15362">
        <v>126</v>
      </c>
      <c r="N15362" t="s">
        <v>270</v>
      </c>
      <c r="O15362" t="s">
        <v>664</v>
      </c>
      <c r="P15362" t="s">
        <v>1018</v>
      </c>
      <c r="Q15362" t="s">
        <v>140</v>
      </c>
      <c r="R15362" t="s">
        <v>1012</v>
      </c>
      <c r="S15362" t="s">
        <v>1043</v>
      </c>
      <c r="T15362" t="s">
        <v>1016</v>
      </c>
      <c r="U15362" t="s">
        <v>140</v>
      </c>
      <c r="V15362" t="s">
        <v>140</v>
      </c>
      <c r="W15362">
        <v>126</v>
      </c>
      <c r="X15362" t="s">
        <v>943</v>
      </c>
      <c r="Y15362" t="s">
        <v>1058</v>
      </c>
      <c r="Z15362" t="s">
        <v>1058</v>
      </c>
      <c r="AA15362" t="s">
        <v>775</v>
      </c>
      <c r="AB15362" t="s">
        <v>1016</v>
      </c>
      <c r="AC15362" t="s">
        <v>1019</v>
      </c>
      <c r="AD15362" t="s">
        <v>140</v>
      </c>
      <c r="AE15362" t="s">
        <v>1043</v>
      </c>
      <c r="AF15362" t="s">
        <v>140</v>
      </c>
      <c r="AG15362">
        <v>126</v>
      </c>
      <c r="AH15362" t="s">
        <v>800</v>
      </c>
      <c r="AI15362" t="s">
        <v>775</v>
      </c>
      <c r="AJ15362" t="s">
        <v>1058</v>
      </c>
      <c r="AK15362" t="s">
        <v>140</v>
      </c>
      <c r="AL15362" t="s">
        <v>949</v>
      </c>
      <c r="AM15362" t="s">
        <v>775</v>
      </c>
      <c r="AN15362" t="s">
        <v>140</v>
      </c>
      <c r="AO15362" t="s">
        <v>1012</v>
      </c>
      <c r="AP15362" t="s">
        <v>1016</v>
      </c>
      <c r="AQ15362">
        <v>126</v>
      </c>
      <c r="AR15362" t="s">
        <v>800</v>
      </c>
      <c r="AS15362" t="s">
        <v>1009</v>
      </c>
      <c r="AT15362" t="s">
        <v>1017</v>
      </c>
      <c r="AU15362" t="s">
        <v>140</v>
      </c>
      <c r="AV15362" t="s">
        <v>1066</v>
      </c>
      <c r="AW15362" t="s">
        <v>1019</v>
      </c>
      <c r="AX15362" t="s">
        <v>140</v>
      </c>
      <c r="AY15362" t="s">
        <v>1013</v>
      </c>
      <c r="AZ15362" t="s">
        <v>1021</v>
      </c>
    </row>
    <row r="15363" spans="1:52" x14ac:dyDescent="0.35">
      <c r="A15363" t="s">
        <v>28</v>
      </c>
      <c r="B15363" t="s">
        <v>1236</v>
      </c>
      <c r="C15363">
        <v>39</v>
      </c>
      <c r="D15363" t="s">
        <v>426</v>
      </c>
      <c r="E15363" t="s">
        <v>140</v>
      </c>
      <c r="F15363" t="s">
        <v>1007</v>
      </c>
      <c r="G15363" t="s">
        <v>988</v>
      </c>
      <c r="H15363" t="s">
        <v>954</v>
      </c>
      <c r="I15363" t="s">
        <v>125</v>
      </c>
      <c r="J15363" t="s">
        <v>1046</v>
      </c>
      <c r="K15363" t="s">
        <v>1011</v>
      </c>
      <c r="L15363" t="s">
        <v>394</v>
      </c>
      <c r="M15363">
        <v>39</v>
      </c>
      <c r="N15363" t="s">
        <v>1124</v>
      </c>
      <c r="O15363" t="s">
        <v>954</v>
      </c>
      <c r="P15363" t="s">
        <v>140</v>
      </c>
      <c r="Q15363" t="s">
        <v>140</v>
      </c>
      <c r="R15363" t="s">
        <v>140</v>
      </c>
      <c r="S15363" t="s">
        <v>1018</v>
      </c>
      <c r="T15363" t="s">
        <v>140</v>
      </c>
      <c r="U15363" t="s">
        <v>140</v>
      </c>
      <c r="V15363" t="s">
        <v>140</v>
      </c>
      <c r="W15363">
        <v>39</v>
      </c>
      <c r="X15363" t="s">
        <v>787</v>
      </c>
      <c r="Y15363" t="s">
        <v>140</v>
      </c>
      <c r="Z15363" t="s">
        <v>1098</v>
      </c>
      <c r="AA15363" t="s">
        <v>1019</v>
      </c>
      <c r="AB15363" t="s">
        <v>140</v>
      </c>
      <c r="AC15363" t="s">
        <v>140</v>
      </c>
      <c r="AD15363" t="s">
        <v>140</v>
      </c>
      <c r="AE15363" t="s">
        <v>1067</v>
      </c>
      <c r="AF15363" t="s">
        <v>140</v>
      </c>
      <c r="AG15363">
        <v>39</v>
      </c>
      <c r="AH15363" t="s">
        <v>177</v>
      </c>
      <c r="AI15363" t="s">
        <v>140</v>
      </c>
      <c r="AJ15363" t="s">
        <v>140</v>
      </c>
      <c r="AK15363" t="s">
        <v>140</v>
      </c>
      <c r="AL15363" t="s">
        <v>140</v>
      </c>
      <c r="AM15363" t="s">
        <v>140</v>
      </c>
      <c r="AN15363" t="s">
        <v>140</v>
      </c>
      <c r="AO15363" t="s">
        <v>140</v>
      </c>
      <c r="AP15363" t="s">
        <v>140</v>
      </c>
      <c r="AQ15363">
        <v>39</v>
      </c>
      <c r="AR15363" t="s">
        <v>120</v>
      </c>
      <c r="AS15363" t="s">
        <v>140</v>
      </c>
      <c r="AT15363" t="s">
        <v>527</v>
      </c>
      <c r="AU15363" t="s">
        <v>1019</v>
      </c>
      <c r="AV15363" t="s">
        <v>140</v>
      </c>
      <c r="AW15363" t="s">
        <v>1098</v>
      </c>
      <c r="AX15363" t="s">
        <v>140</v>
      </c>
      <c r="AY15363" t="s">
        <v>1067</v>
      </c>
      <c r="AZ15363" t="s">
        <v>140</v>
      </c>
    </row>
    <row r="15364" spans="1:52" x14ac:dyDescent="0.35">
      <c r="A15364" t="s">
        <v>28</v>
      </c>
      <c r="B15364" t="s">
        <v>1234</v>
      </c>
      <c r="C15364">
        <v>68</v>
      </c>
      <c r="D15364" t="s">
        <v>685</v>
      </c>
      <c r="E15364" t="s">
        <v>1051</v>
      </c>
      <c r="F15364" t="s">
        <v>1056</v>
      </c>
      <c r="G15364" t="s">
        <v>592</v>
      </c>
      <c r="H15364" t="s">
        <v>1014</v>
      </c>
      <c r="I15364" t="s">
        <v>165</v>
      </c>
      <c r="J15364" t="s">
        <v>140</v>
      </c>
      <c r="K15364" t="s">
        <v>812</v>
      </c>
      <c r="L15364" t="s">
        <v>1019</v>
      </c>
      <c r="M15364">
        <v>68</v>
      </c>
      <c r="N15364" t="s">
        <v>413</v>
      </c>
      <c r="O15364" t="s">
        <v>1044</v>
      </c>
      <c r="P15364" t="s">
        <v>824</v>
      </c>
      <c r="Q15364" t="s">
        <v>140</v>
      </c>
      <c r="R15364" t="s">
        <v>949</v>
      </c>
      <c r="S15364" t="s">
        <v>1070</v>
      </c>
      <c r="T15364" t="s">
        <v>140</v>
      </c>
      <c r="U15364" t="s">
        <v>140</v>
      </c>
      <c r="V15364" t="s">
        <v>140</v>
      </c>
      <c r="W15364">
        <v>68</v>
      </c>
      <c r="X15364" t="s">
        <v>842</v>
      </c>
      <c r="Y15364" t="s">
        <v>1058</v>
      </c>
      <c r="Z15364" t="s">
        <v>932</v>
      </c>
      <c r="AA15364" t="s">
        <v>1061</v>
      </c>
      <c r="AB15364" t="s">
        <v>949</v>
      </c>
      <c r="AC15364" t="s">
        <v>140</v>
      </c>
      <c r="AD15364" t="s">
        <v>140</v>
      </c>
      <c r="AE15364" t="s">
        <v>769</v>
      </c>
      <c r="AF15364" t="s">
        <v>140</v>
      </c>
      <c r="AG15364">
        <v>68</v>
      </c>
      <c r="AH15364" t="s">
        <v>118</v>
      </c>
      <c r="AI15364" t="s">
        <v>515</v>
      </c>
      <c r="AJ15364" t="s">
        <v>515</v>
      </c>
      <c r="AK15364" t="s">
        <v>140</v>
      </c>
      <c r="AL15364" t="s">
        <v>140</v>
      </c>
      <c r="AM15364" t="s">
        <v>1019</v>
      </c>
      <c r="AN15364" t="s">
        <v>140</v>
      </c>
      <c r="AO15364" t="s">
        <v>1066</v>
      </c>
      <c r="AP15364" t="s">
        <v>140</v>
      </c>
      <c r="AQ15364">
        <v>68</v>
      </c>
      <c r="AR15364" t="s">
        <v>201</v>
      </c>
      <c r="AS15364" t="s">
        <v>824</v>
      </c>
      <c r="AT15364" t="s">
        <v>952</v>
      </c>
      <c r="AU15364" t="s">
        <v>1043</v>
      </c>
      <c r="AV15364" t="s">
        <v>140</v>
      </c>
      <c r="AW15364" t="s">
        <v>140</v>
      </c>
      <c r="AX15364" t="s">
        <v>140</v>
      </c>
      <c r="AY15364" t="s">
        <v>950</v>
      </c>
      <c r="AZ15364" t="s">
        <v>1043</v>
      </c>
    </row>
    <row r="15365" spans="1:52" x14ac:dyDescent="0.35">
      <c r="A15365" t="s">
        <v>28</v>
      </c>
      <c r="B15365" t="s">
        <v>1235</v>
      </c>
      <c r="C15365">
        <v>100</v>
      </c>
      <c r="D15365" t="s">
        <v>747</v>
      </c>
      <c r="E15365" t="s">
        <v>1054</v>
      </c>
      <c r="F15365" t="s">
        <v>903</v>
      </c>
      <c r="G15365" t="s">
        <v>121</v>
      </c>
      <c r="H15365" t="s">
        <v>140</v>
      </c>
      <c r="I15365" t="s">
        <v>932</v>
      </c>
      <c r="J15365" t="s">
        <v>1012</v>
      </c>
      <c r="K15365" t="s">
        <v>967</v>
      </c>
      <c r="L15365" t="s">
        <v>1011</v>
      </c>
      <c r="M15365">
        <v>100</v>
      </c>
      <c r="N15365" t="s">
        <v>1079</v>
      </c>
      <c r="O15365" t="s">
        <v>131</v>
      </c>
      <c r="P15365" t="s">
        <v>1014</v>
      </c>
      <c r="Q15365" t="s">
        <v>1023</v>
      </c>
      <c r="R15365" t="s">
        <v>140</v>
      </c>
      <c r="S15365" t="s">
        <v>140</v>
      </c>
      <c r="T15365" t="s">
        <v>140</v>
      </c>
      <c r="U15365" t="s">
        <v>140</v>
      </c>
      <c r="V15365" t="s">
        <v>140</v>
      </c>
      <c r="W15365">
        <v>100</v>
      </c>
      <c r="X15365" t="s">
        <v>1108</v>
      </c>
      <c r="Y15365" t="s">
        <v>1014</v>
      </c>
      <c r="Z15365" t="s">
        <v>1012</v>
      </c>
      <c r="AA15365" t="s">
        <v>140</v>
      </c>
      <c r="AB15365" t="s">
        <v>140</v>
      </c>
      <c r="AC15365" t="s">
        <v>140</v>
      </c>
      <c r="AD15365" t="s">
        <v>140</v>
      </c>
      <c r="AE15365" t="s">
        <v>1050</v>
      </c>
      <c r="AF15365" t="s">
        <v>140</v>
      </c>
      <c r="AG15365">
        <v>100</v>
      </c>
      <c r="AH15365" t="s">
        <v>1110</v>
      </c>
      <c r="AI15365" t="s">
        <v>1046</v>
      </c>
      <c r="AJ15365" t="s">
        <v>1012</v>
      </c>
      <c r="AK15365" t="s">
        <v>140</v>
      </c>
      <c r="AL15365" t="s">
        <v>1048</v>
      </c>
      <c r="AM15365" t="s">
        <v>1012</v>
      </c>
      <c r="AN15365" t="s">
        <v>140</v>
      </c>
      <c r="AO15365" t="s">
        <v>140</v>
      </c>
      <c r="AP15365" t="s">
        <v>140</v>
      </c>
      <c r="AQ15365">
        <v>100</v>
      </c>
      <c r="AR15365" t="s">
        <v>1115</v>
      </c>
      <c r="AS15365" t="s">
        <v>1043</v>
      </c>
      <c r="AT15365" t="s">
        <v>1055</v>
      </c>
      <c r="AU15365" t="s">
        <v>1011</v>
      </c>
      <c r="AV15365" t="s">
        <v>140</v>
      </c>
      <c r="AW15365" t="s">
        <v>140</v>
      </c>
      <c r="AX15365" t="s">
        <v>140</v>
      </c>
      <c r="AY15365" t="s">
        <v>140</v>
      </c>
      <c r="AZ15365" t="s">
        <v>140</v>
      </c>
    </row>
    <row r="15366" spans="1:52" x14ac:dyDescent="0.35">
      <c r="A15366" t="s">
        <v>29</v>
      </c>
      <c r="B15366" t="s">
        <v>1236</v>
      </c>
      <c r="C15366">
        <v>29</v>
      </c>
      <c r="D15366" t="s">
        <v>817</v>
      </c>
      <c r="E15366" t="s">
        <v>140</v>
      </c>
      <c r="F15366" t="s">
        <v>746</v>
      </c>
      <c r="G15366" t="s">
        <v>971</v>
      </c>
      <c r="H15366" t="s">
        <v>140</v>
      </c>
      <c r="I15366" t="s">
        <v>942</v>
      </c>
      <c r="J15366" t="s">
        <v>140</v>
      </c>
      <c r="K15366" t="s">
        <v>140</v>
      </c>
      <c r="L15366" t="s">
        <v>140</v>
      </c>
      <c r="M15366">
        <v>29</v>
      </c>
      <c r="N15366" t="s">
        <v>177</v>
      </c>
      <c r="O15366" t="s">
        <v>140</v>
      </c>
      <c r="P15366" t="s">
        <v>140</v>
      </c>
      <c r="Q15366" t="s">
        <v>140</v>
      </c>
      <c r="R15366" t="s">
        <v>140</v>
      </c>
      <c r="S15366" t="s">
        <v>140</v>
      </c>
      <c r="T15366" t="s">
        <v>140</v>
      </c>
      <c r="U15366" t="s">
        <v>140</v>
      </c>
      <c r="V15366" t="s">
        <v>140</v>
      </c>
      <c r="W15366">
        <v>29</v>
      </c>
      <c r="X15366" t="s">
        <v>982</v>
      </c>
      <c r="Y15366" t="s">
        <v>140</v>
      </c>
      <c r="Z15366" t="s">
        <v>1016</v>
      </c>
      <c r="AA15366" t="s">
        <v>548</v>
      </c>
      <c r="AB15366" t="s">
        <v>140</v>
      </c>
      <c r="AC15366" t="s">
        <v>140</v>
      </c>
      <c r="AD15366" t="s">
        <v>140</v>
      </c>
      <c r="AE15366" t="s">
        <v>140</v>
      </c>
      <c r="AF15366" t="s">
        <v>140</v>
      </c>
      <c r="AG15366">
        <v>29</v>
      </c>
      <c r="AH15366" t="s">
        <v>177</v>
      </c>
      <c r="AI15366" t="s">
        <v>140</v>
      </c>
      <c r="AJ15366" t="s">
        <v>140</v>
      </c>
      <c r="AK15366" t="s">
        <v>140</v>
      </c>
      <c r="AL15366" t="s">
        <v>140</v>
      </c>
      <c r="AM15366" t="s">
        <v>140</v>
      </c>
      <c r="AN15366" t="s">
        <v>140</v>
      </c>
      <c r="AO15366" t="s">
        <v>140</v>
      </c>
      <c r="AP15366" t="s">
        <v>140</v>
      </c>
      <c r="AQ15366">
        <v>29</v>
      </c>
      <c r="AR15366" t="s">
        <v>177</v>
      </c>
      <c r="AS15366" t="s">
        <v>140</v>
      </c>
      <c r="AT15366" t="s">
        <v>140</v>
      </c>
      <c r="AU15366" t="s">
        <v>140</v>
      </c>
      <c r="AV15366" t="s">
        <v>140</v>
      </c>
      <c r="AW15366" t="s">
        <v>140</v>
      </c>
      <c r="AX15366" t="s">
        <v>140</v>
      </c>
      <c r="AY15366" t="s">
        <v>140</v>
      </c>
      <c r="AZ15366" t="s">
        <v>140</v>
      </c>
    </row>
    <row r="15367" spans="1:52" x14ac:dyDescent="0.35">
      <c r="A15367" t="s">
        <v>29</v>
      </c>
      <c r="B15367" t="s">
        <v>1234</v>
      </c>
      <c r="C15367">
        <v>63</v>
      </c>
      <c r="D15367" t="s">
        <v>566</v>
      </c>
      <c r="E15367" t="s">
        <v>1044</v>
      </c>
      <c r="F15367" t="s">
        <v>988</v>
      </c>
      <c r="G15367" t="s">
        <v>1061</v>
      </c>
      <c r="H15367" t="s">
        <v>140</v>
      </c>
      <c r="I15367" t="s">
        <v>119</v>
      </c>
      <c r="J15367" t="s">
        <v>140</v>
      </c>
      <c r="K15367" t="s">
        <v>950</v>
      </c>
      <c r="L15367" t="s">
        <v>1014</v>
      </c>
      <c r="M15367">
        <v>63</v>
      </c>
      <c r="N15367" t="s">
        <v>992</v>
      </c>
      <c r="O15367" t="s">
        <v>458</v>
      </c>
      <c r="P15367" t="s">
        <v>109</v>
      </c>
      <c r="Q15367" t="s">
        <v>1014</v>
      </c>
      <c r="R15367" t="s">
        <v>140</v>
      </c>
      <c r="S15367" t="s">
        <v>1017</v>
      </c>
      <c r="T15367" t="s">
        <v>140</v>
      </c>
      <c r="U15367" t="s">
        <v>1017</v>
      </c>
      <c r="V15367" t="s">
        <v>140</v>
      </c>
      <c r="W15367">
        <v>63</v>
      </c>
      <c r="X15367" t="s">
        <v>989</v>
      </c>
      <c r="Y15367" t="s">
        <v>1011</v>
      </c>
      <c r="Z15367" t="s">
        <v>1064</v>
      </c>
      <c r="AA15367" t="s">
        <v>1053</v>
      </c>
      <c r="AB15367" t="s">
        <v>1014</v>
      </c>
      <c r="AC15367" t="s">
        <v>140</v>
      </c>
      <c r="AD15367" t="s">
        <v>1050</v>
      </c>
      <c r="AE15367" t="s">
        <v>971</v>
      </c>
      <c r="AF15367" t="s">
        <v>140</v>
      </c>
      <c r="AG15367">
        <v>63</v>
      </c>
      <c r="AH15367" t="s">
        <v>717</v>
      </c>
      <c r="AI15367" t="s">
        <v>869</v>
      </c>
      <c r="AJ15367" t="s">
        <v>140</v>
      </c>
      <c r="AK15367" t="s">
        <v>140</v>
      </c>
      <c r="AL15367" t="s">
        <v>1004</v>
      </c>
      <c r="AM15367" t="s">
        <v>140</v>
      </c>
      <c r="AN15367" t="s">
        <v>140</v>
      </c>
      <c r="AO15367" t="s">
        <v>1043</v>
      </c>
      <c r="AP15367" t="s">
        <v>140</v>
      </c>
      <c r="AQ15367">
        <v>63</v>
      </c>
      <c r="AR15367" t="s">
        <v>596</v>
      </c>
      <c r="AS15367" t="s">
        <v>1045</v>
      </c>
      <c r="AT15367" t="s">
        <v>1011</v>
      </c>
      <c r="AU15367" t="s">
        <v>1010</v>
      </c>
      <c r="AV15367" t="s">
        <v>1008</v>
      </c>
      <c r="AW15367" t="s">
        <v>140</v>
      </c>
      <c r="AX15367" t="s">
        <v>140</v>
      </c>
      <c r="AY15367" t="s">
        <v>1056</v>
      </c>
      <c r="AZ15367" t="s">
        <v>140</v>
      </c>
    </row>
    <row r="15368" spans="1:52" x14ac:dyDescent="0.35">
      <c r="A15368" t="s">
        <v>29</v>
      </c>
      <c r="B15368" t="s">
        <v>1235</v>
      </c>
      <c r="C15368">
        <v>112</v>
      </c>
      <c r="D15368" t="s">
        <v>586</v>
      </c>
      <c r="E15368" t="s">
        <v>1067</v>
      </c>
      <c r="F15368" t="s">
        <v>751</v>
      </c>
      <c r="G15368" t="s">
        <v>875</v>
      </c>
      <c r="H15368" t="s">
        <v>1019</v>
      </c>
      <c r="I15368" t="s">
        <v>785</v>
      </c>
      <c r="J15368" t="s">
        <v>1022</v>
      </c>
      <c r="K15368" t="s">
        <v>1055</v>
      </c>
      <c r="L15368" t="s">
        <v>875</v>
      </c>
      <c r="M15368">
        <v>112</v>
      </c>
      <c r="N15368" t="s">
        <v>920</v>
      </c>
      <c r="O15368" t="s">
        <v>125</v>
      </c>
      <c r="P15368" t="s">
        <v>1018</v>
      </c>
      <c r="Q15368" t="s">
        <v>660</v>
      </c>
      <c r="R15368" t="s">
        <v>140</v>
      </c>
      <c r="S15368" t="s">
        <v>140</v>
      </c>
      <c r="T15368" t="s">
        <v>140</v>
      </c>
      <c r="U15368" t="s">
        <v>140</v>
      </c>
      <c r="V15368" t="s">
        <v>140</v>
      </c>
      <c r="W15368">
        <v>112</v>
      </c>
      <c r="X15368" t="s">
        <v>516</v>
      </c>
      <c r="Y15368" t="s">
        <v>1014</v>
      </c>
      <c r="Z15368" t="s">
        <v>929</v>
      </c>
      <c r="AA15368" t="s">
        <v>1066</v>
      </c>
      <c r="AB15368" t="s">
        <v>1019</v>
      </c>
      <c r="AC15368" t="s">
        <v>1019</v>
      </c>
      <c r="AD15368" t="s">
        <v>1010</v>
      </c>
      <c r="AE15368" t="s">
        <v>140</v>
      </c>
      <c r="AF15368" t="s">
        <v>140</v>
      </c>
      <c r="AG15368">
        <v>112</v>
      </c>
      <c r="AH15368" t="s">
        <v>1157</v>
      </c>
      <c r="AI15368" t="s">
        <v>458</v>
      </c>
      <c r="AJ15368" t="s">
        <v>1009</v>
      </c>
      <c r="AK15368" t="s">
        <v>140</v>
      </c>
      <c r="AL15368" t="s">
        <v>1019</v>
      </c>
      <c r="AM15368" t="s">
        <v>140</v>
      </c>
      <c r="AN15368" t="s">
        <v>140</v>
      </c>
      <c r="AO15368" t="s">
        <v>140</v>
      </c>
      <c r="AP15368" t="s">
        <v>1014</v>
      </c>
      <c r="AQ15368">
        <v>112</v>
      </c>
      <c r="AR15368" t="s">
        <v>90</v>
      </c>
      <c r="AS15368" t="s">
        <v>1019</v>
      </c>
      <c r="AT15368" t="s">
        <v>515</v>
      </c>
      <c r="AU15368" t="s">
        <v>1012</v>
      </c>
      <c r="AV15368" t="s">
        <v>140</v>
      </c>
      <c r="AW15368" t="s">
        <v>1019</v>
      </c>
      <c r="AX15368" t="s">
        <v>140</v>
      </c>
      <c r="AY15368" t="s">
        <v>140</v>
      </c>
      <c r="AZ15368" t="s">
        <v>1010</v>
      </c>
    </row>
    <row r="15369" spans="1:52" x14ac:dyDescent="0.35">
      <c r="A15369" t="s">
        <v>30</v>
      </c>
      <c r="B15369" t="s">
        <v>1236</v>
      </c>
      <c r="C15369">
        <v>26</v>
      </c>
      <c r="D15369" t="s">
        <v>50</v>
      </c>
      <c r="E15369" t="s">
        <v>140</v>
      </c>
      <c r="F15369" t="s">
        <v>646</v>
      </c>
      <c r="G15369" t="s">
        <v>1060</v>
      </c>
      <c r="H15369" t="s">
        <v>140</v>
      </c>
      <c r="I15369" t="s">
        <v>949</v>
      </c>
      <c r="J15369" t="s">
        <v>1047</v>
      </c>
      <c r="K15369" t="s">
        <v>1068</v>
      </c>
      <c r="L15369" t="s">
        <v>140</v>
      </c>
      <c r="M15369">
        <v>26</v>
      </c>
      <c r="N15369" t="s">
        <v>177</v>
      </c>
      <c r="O15369" t="s">
        <v>140</v>
      </c>
      <c r="P15369" t="s">
        <v>140</v>
      </c>
      <c r="Q15369" t="s">
        <v>140</v>
      </c>
      <c r="R15369" t="s">
        <v>140</v>
      </c>
      <c r="S15369" t="s">
        <v>140</v>
      </c>
      <c r="T15369" t="s">
        <v>140</v>
      </c>
      <c r="U15369" t="s">
        <v>140</v>
      </c>
      <c r="V15369" t="s">
        <v>140</v>
      </c>
      <c r="W15369">
        <v>26</v>
      </c>
      <c r="X15369" t="s">
        <v>1108</v>
      </c>
      <c r="Y15369" t="s">
        <v>140</v>
      </c>
      <c r="Z15369" t="s">
        <v>140</v>
      </c>
      <c r="AA15369" t="s">
        <v>1068</v>
      </c>
      <c r="AB15369" t="s">
        <v>140</v>
      </c>
      <c r="AC15369" t="s">
        <v>140</v>
      </c>
      <c r="AD15369" t="s">
        <v>140</v>
      </c>
      <c r="AE15369" t="s">
        <v>140</v>
      </c>
      <c r="AF15369" t="s">
        <v>140</v>
      </c>
      <c r="AG15369">
        <v>26</v>
      </c>
      <c r="AH15369" t="s">
        <v>177</v>
      </c>
      <c r="AI15369" t="s">
        <v>140</v>
      </c>
      <c r="AJ15369" t="s">
        <v>140</v>
      </c>
      <c r="AK15369" t="s">
        <v>140</v>
      </c>
      <c r="AL15369" t="s">
        <v>140</v>
      </c>
      <c r="AM15369" t="s">
        <v>140</v>
      </c>
      <c r="AN15369" t="s">
        <v>140</v>
      </c>
      <c r="AO15369" t="s">
        <v>140</v>
      </c>
      <c r="AP15369" t="s">
        <v>140</v>
      </c>
      <c r="AQ15369">
        <v>26</v>
      </c>
      <c r="AR15369" t="s">
        <v>1108</v>
      </c>
      <c r="AS15369" t="s">
        <v>140</v>
      </c>
      <c r="AT15369" t="s">
        <v>140</v>
      </c>
      <c r="AU15369" t="s">
        <v>140</v>
      </c>
      <c r="AV15369" t="s">
        <v>1068</v>
      </c>
      <c r="AW15369" t="s">
        <v>140</v>
      </c>
      <c r="AX15369" t="s">
        <v>140</v>
      </c>
      <c r="AY15369" t="s">
        <v>140</v>
      </c>
      <c r="AZ15369" t="s">
        <v>140</v>
      </c>
    </row>
    <row r="15370" spans="1:52" x14ac:dyDescent="0.35">
      <c r="A15370" t="s">
        <v>30</v>
      </c>
      <c r="B15370" t="s">
        <v>1234</v>
      </c>
      <c r="C15370">
        <v>57</v>
      </c>
      <c r="D15370" t="s">
        <v>483</v>
      </c>
      <c r="E15370" t="s">
        <v>660</v>
      </c>
      <c r="F15370" t="s">
        <v>838</v>
      </c>
      <c r="G15370" t="s">
        <v>548</v>
      </c>
      <c r="H15370" t="s">
        <v>1054</v>
      </c>
      <c r="I15370" t="s">
        <v>568</v>
      </c>
      <c r="J15370" t="s">
        <v>1050</v>
      </c>
      <c r="K15370" t="s">
        <v>140</v>
      </c>
      <c r="L15370" t="s">
        <v>1020</v>
      </c>
      <c r="M15370">
        <v>57</v>
      </c>
      <c r="N15370" t="s">
        <v>640</v>
      </c>
      <c r="O15370" t="s">
        <v>1043</v>
      </c>
      <c r="P15370" t="s">
        <v>1066</v>
      </c>
      <c r="Q15370" t="s">
        <v>140</v>
      </c>
      <c r="R15370" t="s">
        <v>140</v>
      </c>
      <c r="S15370" t="s">
        <v>131</v>
      </c>
      <c r="T15370" t="s">
        <v>140</v>
      </c>
      <c r="U15370" t="s">
        <v>140</v>
      </c>
      <c r="V15370" t="s">
        <v>1011</v>
      </c>
      <c r="W15370">
        <v>57</v>
      </c>
      <c r="X15370" t="s">
        <v>736</v>
      </c>
      <c r="Y15370" t="s">
        <v>1066</v>
      </c>
      <c r="Z15370" t="s">
        <v>574</v>
      </c>
      <c r="AA15370" t="s">
        <v>1054</v>
      </c>
      <c r="AB15370" t="s">
        <v>1009</v>
      </c>
      <c r="AC15370" t="s">
        <v>1011</v>
      </c>
      <c r="AD15370" t="s">
        <v>140</v>
      </c>
      <c r="AE15370" t="s">
        <v>95</v>
      </c>
      <c r="AF15370" t="s">
        <v>140</v>
      </c>
      <c r="AG15370">
        <v>57</v>
      </c>
      <c r="AH15370" t="s">
        <v>500</v>
      </c>
      <c r="AI15370" t="s">
        <v>1043</v>
      </c>
      <c r="AJ15370" t="s">
        <v>1066</v>
      </c>
      <c r="AK15370" t="s">
        <v>1011</v>
      </c>
      <c r="AL15370" t="s">
        <v>140</v>
      </c>
      <c r="AM15370" t="s">
        <v>140</v>
      </c>
      <c r="AN15370" t="s">
        <v>140</v>
      </c>
      <c r="AO15370" t="s">
        <v>1017</v>
      </c>
      <c r="AP15370" t="s">
        <v>140</v>
      </c>
      <c r="AQ15370">
        <v>57</v>
      </c>
      <c r="AR15370" t="s">
        <v>898</v>
      </c>
      <c r="AS15370" t="s">
        <v>950</v>
      </c>
      <c r="AT15370" t="s">
        <v>1011</v>
      </c>
      <c r="AU15370" t="s">
        <v>1066</v>
      </c>
      <c r="AV15370" t="s">
        <v>1009</v>
      </c>
      <c r="AW15370" t="s">
        <v>1011</v>
      </c>
      <c r="AX15370" t="s">
        <v>140</v>
      </c>
      <c r="AY15370" t="s">
        <v>1007</v>
      </c>
      <c r="AZ15370" t="s">
        <v>140</v>
      </c>
    </row>
    <row r="15371" spans="1:52" x14ac:dyDescent="0.35">
      <c r="A15371" t="s">
        <v>30</v>
      </c>
      <c r="B15371" t="s">
        <v>1235</v>
      </c>
      <c r="C15371">
        <v>118</v>
      </c>
      <c r="D15371" t="s">
        <v>823</v>
      </c>
      <c r="E15371" t="s">
        <v>97</v>
      </c>
      <c r="F15371" t="s">
        <v>1056</v>
      </c>
      <c r="G15371" t="s">
        <v>548</v>
      </c>
      <c r="H15371" t="s">
        <v>1012</v>
      </c>
      <c r="I15371" t="s">
        <v>983</v>
      </c>
      <c r="J15371" t="s">
        <v>1046</v>
      </c>
      <c r="K15371" t="s">
        <v>1050</v>
      </c>
      <c r="L15371" t="s">
        <v>1009</v>
      </c>
      <c r="M15371">
        <v>118</v>
      </c>
      <c r="N15371" t="s">
        <v>1113</v>
      </c>
      <c r="O15371" t="s">
        <v>1010</v>
      </c>
      <c r="P15371" t="s">
        <v>1068</v>
      </c>
      <c r="Q15371" t="s">
        <v>140</v>
      </c>
      <c r="R15371" t="s">
        <v>140</v>
      </c>
      <c r="S15371" t="s">
        <v>1013</v>
      </c>
      <c r="T15371" t="s">
        <v>140</v>
      </c>
      <c r="U15371" t="s">
        <v>140</v>
      </c>
      <c r="V15371" t="s">
        <v>140</v>
      </c>
      <c r="W15371">
        <v>118</v>
      </c>
      <c r="X15371" t="s">
        <v>928</v>
      </c>
      <c r="Y15371" t="s">
        <v>1018</v>
      </c>
      <c r="Z15371" t="s">
        <v>949</v>
      </c>
      <c r="AA15371" t="s">
        <v>1014</v>
      </c>
      <c r="AB15371" t="s">
        <v>140</v>
      </c>
      <c r="AC15371" t="s">
        <v>140</v>
      </c>
      <c r="AD15371" t="s">
        <v>140</v>
      </c>
      <c r="AE15371" t="s">
        <v>1013</v>
      </c>
      <c r="AF15371" t="s">
        <v>140</v>
      </c>
      <c r="AG15371">
        <v>119</v>
      </c>
      <c r="AH15371" t="s">
        <v>1116</v>
      </c>
      <c r="AI15371" t="s">
        <v>140</v>
      </c>
      <c r="AJ15371" t="s">
        <v>1021</v>
      </c>
      <c r="AK15371" t="s">
        <v>1068</v>
      </c>
      <c r="AL15371" t="s">
        <v>140</v>
      </c>
      <c r="AM15371" t="s">
        <v>140</v>
      </c>
      <c r="AN15371" t="s">
        <v>140</v>
      </c>
      <c r="AO15371" t="s">
        <v>140</v>
      </c>
      <c r="AP15371" t="s">
        <v>140</v>
      </c>
      <c r="AQ15371">
        <v>118</v>
      </c>
      <c r="AR15371" t="s">
        <v>1198</v>
      </c>
      <c r="AS15371" t="s">
        <v>1009</v>
      </c>
      <c r="AT15371" t="s">
        <v>1050</v>
      </c>
      <c r="AU15371" t="s">
        <v>1014</v>
      </c>
      <c r="AV15371" t="s">
        <v>140</v>
      </c>
      <c r="AW15371" t="s">
        <v>140</v>
      </c>
      <c r="AX15371" t="s">
        <v>140</v>
      </c>
      <c r="AY15371" t="s">
        <v>1013</v>
      </c>
      <c r="AZ15371" t="s">
        <v>140</v>
      </c>
    </row>
    <row r="15372" spans="1:52" x14ac:dyDescent="0.35">
      <c r="A15372" t="s">
        <v>31</v>
      </c>
      <c r="B15372" t="s">
        <v>1236</v>
      </c>
      <c r="C15372">
        <v>24</v>
      </c>
      <c r="D15372" t="s">
        <v>256</v>
      </c>
      <c r="E15372" t="s">
        <v>140</v>
      </c>
      <c r="F15372" t="s">
        <v>954</v>
      </c>
      <c r="G15372" t="s">
        <v>140</v>
      </c>
      <c r="H15372" t="s">
        <v>140</v>
      </c>
      <c r="I15372" t="s">
        <v>894</v>
      </c>
      <c r="J15372" t="s">
        <v>1067</v>
      </c>
      <c r="K15372" t="s">
        <v>543</v>
      </c>
      <c r="L15372" t="s">
        <v>1067</v>
      </c>
      <c r="M15372">
        <v>24</v>
      </c>
      <c r="N15372" t="s">
        <v>1075</v>
      </c>
      <c r="O15372" t="s">
        <v>949</v>
      </c>
      <c r="P15372" t="s">
        <v>1067</v>
      </c>
      <c r="Q15372" t="s">
        <v>949</v>
      </c>
      <c r="R15372" t="s">
        <v>140</v>
      </c>
      <c r="S15372" t="s">
        <v>140</v>
      </c>
      <c r="T15372" t="s">
        <v>140</v>
      </c>
      <c r="U15372" t="s">
        <v>140</v>
      </c>
      <c r="V15372" t="s">
        <v>140</v>
      </c>
      <c r="W15372">
        <v>24</v>
      </c>
      <c r="X15372" t="s">
        <v>468</v>
      </c>
      <c r="Y15372" t="s">
        <v>1067</v>
      </c>
      <c r="Z15372" t="s">
        <v>1067</v>
      </c>
      <c r="AA15372" t="s">
        <v>140</v>
      </c>
      <c r="AB15372" t="s">
        <v>140</v>
      </c>
      <c r="AC15372" t="s">
        <v>140</v>
      </c>
      <c r="AD15372" t="s">
        <v>1067</v>
      </c>
      <c r="AE15372" t="s">
        <v>1067</v>
      </c>
      <c r="AF15372" t="s">
        <v>140</v>
      </c>
      <c r="AG15372">
        <v>24</v>
      </c>
      <c r="AH15372" t="s">
        <v>177</v>
      </c>
      <c r="AI15372" t="s">
        <v>140</v>
      </c>
      <c r="AJ15372" t="s">
        <v>140</v>
      </c>
      <c r="AK15372" t="s">
        <v>140</v>
      </c>
      <c r="AL15372" t="s">
        <v>140</v>
      </c>
      <c r="AM15372" t="s">
        <v>140</v>
      </c>
      <c r="AN15372" t="s">
        <v>140</v>
      </c>
      <c r="AO15372" t="s">
        <v>140</v>
      </c>
      <c r="AP15372" t="s">
        <v>140</v>
      </c>
      <c r="AQ15372">
        <v>24</v>
      </c>
      <c r="AR15372" t="s">
        <v>447</v>
      </c>
      <c r="AS15372" t="s">
        <v>1067</v>
      </c>
      <c r="AT15372" t="s">
        <v>1067</v>
      </c>
      <c r="AU15372" t="s">
        <v>1067</v>
      </c>
      <c r="AV15372" t="s">
        <v>140</v>
      </c>
      <c r="AW15372" t="s">
        <v>140</v>
      </c>
      <c r="AX15372" t="s">
        <v>140</v>
      </c>
      <c r="AY15372" t="s">
        <v>140</v>
      </c>
      <c r="AZ15372" t="s">
        <v>140</v>
      </c>
    </row>
    <row r="15373" spans="1:52" x14ac:dyDescent="0.35">
      <c r="A15373" t="s">
        <v>31</v>
      </c>
      <c r="B15373" t="s">
        <v>1234</v>
      </c>
      <c r="C15373">
        <v>105</v>
      </c>
      <c r="D15373" t="s">
        <v>360</v>
      </c>
      <c r="E15373" t="s">
        <v>733</v>
      </c>
      <c r="F15373" t="s">
        <v>838</v>
      </c>
      <c r="G15373" t="s">
        <v>953</v>
      </c>
      <c r="H15373" t="s">
        <v>1055</v>
      </c>
      <c r="I15373" t="s">
        <v>414</v>
      </c>
      <c r="J15373" t="s">
        <v>1008</v>
      </c>
      <c r="K15373" t="s">
        <v>87</v>
      </c>
      <c r="L15373" t="s">
        <v>1046</v>
      </c>
      <c r="M15373">
        <v>105</v>
      </c>
      <c r="N15373" t="s">
        <v>833</v>
      </c>
      <c r="O15373" t="s">
        <v>127</v>
      </c>
      <c r="P15373" t="s">
        <v>109</v>
      </c>
      <c r="Q15373" t="s">
        <v>949</v>
      </c>
      <c r="R15373" t="s">
        <v>1009</v>
      </c>
      <c r="S15373" t="s">
        <v>949</v>
      </c>
      <c r="T15373" t="s">
        <v>140</v>
      </c>
      <c r="U15373" t="s">
        <v>140</v>
      </c>
      <c r="V15373" t="s">
        <v>140</v>
      </c>
      <c r="W15373">
        <v>105</v>
      </c>
      <c r="X15373" t="s">
        <v>740</v>
      </c>
      <c r="Y15373" t="s">
        <v>950</v>
      </c>
      <c r="Z15373" t="s">
        <v>869</v>
      </c>
      <c r="AA15373" t="s">
        <v>1058</v>
      </c>
      <c r="AB15373" t="s">
        <v>1016</v>
      </c>
      <c r="AC15373" t="s">
        <v>140</v>
      </c>
      <c r="AD15373" t="s">
        <v>1019</v>
      </c>
      <c r="AE15373" t="s">
        <v>1067</v>
      </c>
      <c r="AF15373" t="s">
        <v>140</v>
      </c>
      <c r="AG15373">
        <v>105</v>
      </c>
      <c r="AH15373" t="s">
        <v>1025</v>
      </c>
      <c r="AI15373" t="s">
        <v>1063</v>
      </c>
      <c r="AJ15373" t="s">
        <v>775</v>
      </c>
      <c r="AK15373" t="s">
        <v>140</v>
      </c>
      <c r="AL15373" t="s">
        <v>1054</v>
      </c>
      <c r="AM15373" t="s">
        <v>140</v>
      </c>
      <c r="AN15373" t="s">
        <v>140</v>
      </c>
      <c r="AO15373" t="s">
        <v>1055</v>
      </c>
      <c r="AP15373" t="s">
        <v>140</v>
      </c>
      <c r="AQ15373">
        <v>105</v>
      </c>
      <c r="AR15373" t="s">
        <v>825</v>
      </c>
      <c r="AS15373" t="s">
        <v>515</v>
      </c>
      <c r="AT15373" t="s">
        <v>967</v>
      </c>
      <c r="AU15373" t="s">
        <v>940</v>
      </c>
      <c r="AV15373" t="s">
        <v>1019</v>
      </c>
      <c r="AW15373" t="s">
        <v>140</v>
      </c>
      <c r="AX15373" t="s">
        <v>140</v>
      </c>
      <c r="AY15373" t="s">
        <v>527</v>
      </c>
      <c r="AZ15373" t="s">
        <v>140</v>
      </c>
    </row>
    <row r="15374" spans="1:52" x14ac:dyDescent="0.35">
      <c r="A15374" t="s">
        <v>31</v>
      </c>
      <c r="B15374" t="s">
        <v>1235</v>
      </c>
      <c r="C15374">
        <v>78</v>
      </c>
      <c r="D15374" t="s">
        <v>390</v>
      </c>
      <c r="E15374" t="s">
        <v>1020</v>
      </c>
      <c r="F15374" t="s">
        <v>574</v>
      </c>
      <c r="G15374" t="s">
        <v>501</v>
      </c>
      <c r="H15374" t="s">
        <v>1058</v>
      </c>
      <c r="I15374" t="s">
        <v>598</v>
      </c>
      <c r="J15374" t="s">
        <v>1046</v>
      </c>
      <c r="K15374" t="s">
        <v>875</v>
      </c>
      <c r="L15374" t="s">
        <v>1018</v>
      </c>
      <c r="M15374">
        <v>78</v>
      </c>
      <c r="N15374" t="s">
        <v>98</v>
      </c>
      <c r="O15374" t="s">
        <v>1020</v>
      </c>
      <c r="P15374" t="s">
        <v>1067</v>
      </c>
      <c r="Q15374" t="s">
        <v>1063</v>
      </c>
      <c r="R15374" t="s">
        <v>140</v>
      </c>
      <c r="S15374" t="s">
        <v>140</v>
      </c>
      <c r="T15374" t="s">
        <v>1063</v>
      </c>
      <c r="U15374" t="s">
        <v>140</v>
      </c>
      <c r="V15374" t="s">
        <v>140</v>
      </c>
      <c r="W15374">
        <v>78</v>
      </c>
      <c r="X15374" t="s">
        <v>828</v>
      </c>
      <c r="Y15374" t="s">
        <v>140</v>
      </c>
      <c r="Z15374" t="s">
        <v>1061</v>
      </c>
      <c r="AA15374" t="s">
        <v>345</v>
      </c>
      <c r="AB15374" t="s">
        <v>1073</v>
      </c>
      <c r="AC15374" t="s">
        <v>140</v>
      </c>
      <c r="AD15374" t="s">
        <v>140</v>
      </c>
      <c r="AE15374" t="s">
        <v>999</v>
      </c>
      <c r="AF15374" t="s">
        <v>140</v>
      </c>
      <c r="AG15374">
        <v>78</v>
      </c>
      <c r="AH15374" t="s">
        <v>768</v>
      </c>
      <c r="AI15374" t="s">
        <v>954</v>
      </c>
      <c r="AJ15374" t="s">
        <v>1058</v>
      </c>
      <c r="AK15374" t="s">
        <v>140</v>
      </c>
      <c r="AL15374" t="s">
        <v>1013</v>
      </c>
      <c r="AM15374" t="s">
        <v>140</v>
      </c>
      <c r="AN15374" t="s">
        <v>140</v>
      </c>
      <c r="AO15374" t="s">
        <v>1058</v>
      </c>
      <c r="AP15374" t="s">
        <v>140</v>
      </c>
      <c r="AQ15374">
        <v>78</v>
      </c>
      <c r="AR15374" t="s">
        <v>288</v>
      </c>
      <c r="AS15374" t="s">
        <v>1013</v>
      </c>
      <c r="AT15374" t="s">
        <v>1008</v>
      </c>
      <c r="AU15374" t="s">
        <v>87</v>
      </c>
      <c r="AV15374" t="s">
        <v>140</v>
      </c>
      <c r="AW15374" t="s">
        <v>140</v>
      </c>
      <c r="AX15374" t="s">
        <v>140</v>
      </c>
      <c r="AY15374" t="s">
        <v>973</v>
      </c>
      <c r="AZ15374" t="s">
        <v>140</v>
      </c>
    </row>
    <row r="15375" spans="1:52" x14ac:dyDescent="0.35">
      <c r="A15375" t="s">
        <v>32</v>
      </c>
      <c r="B15375" t="s">
        <v>1236</v>
      </c>
      <c r="C15375">
        <v>725</v>
      </c>
      <c r="D15375" t="s">
        <v>813</v>
      </c>
      <c r="E15375" t="s">
        <v>950</v>
      </c>
      <c r="F15375" t="s">
        <v>394</v>
      </c>
      <c r="G15375" t="s">
        <v>1067</v>
      </c>
      <c r="H15375" t="s">
        <v>1054</v>
      </c>
      <c r="I15375" t="s">
        <v>187</v>
      </c>
      <c r="J15375" t="s">
        <v>1021</v>
      </c>
      <c r="K15375" t="s">
        <v>1023</v>
      </c>
      <c r="L15375" t="s">
        <v>949</v>
      </c>
      <c r="M15375">
        <v>725</v>
      </c>
      <c r="N15375" t="s">
        <v>1134</v>
      </c>
      <c r="O15375" t="s">
        <v>996</v>
      </c>
      <c r="P15375" t="s">
        <v>1021</v>
      </c>
      <c r="Q15375" t="s">
        <v>1017</v>
      </c>
      <c r="R15375" t="s">
        <v>1022</v>
      </c>
      <c r="S15375" t="s">
        <v>1054</v>
      </c>
      <c r="T15375" t="s">
        <v>1014</v>
      </c>
      <c r="U15375" t="s">
        <v>1022</v>
      </c>
      <c r="V15375" t="s">
        <v>140</v>
      </c>
      <c r="W15375">
        <v>725</v>
      </c>
      <c r="X15375" t="s">
        <v>647</v>
      </c>
      <c r="Y15375" t="s">
        <v>1098</v>
      </c>
      <c r="Z15375" t="s">
        <v>1048</v>
      </c>
      <c r="AA15375" t="s">
        <v>1048</v>
      </c>
      <c r="AB15375" t="s">
        <v>775</v>
      </c>
      <c r="AC15375" t="s">
        <v>1010</v>
      </c>
      <c r="AD15375" t="s">
        <v>1012</v>
      </c>
      <c r="AE15375" t="s">
        <v>1052</v>
      </c>
      <c r="AF15375" t="s">
        <v>1014</v>
      </c>
      <c r="AG15375">
        <v>725</v>
      </c>
      <c r="AH15375" t="s">
        <v>177</v>
      </c>
      <c r="AI15375" t="s">
        <v>140</v>
      </c>
      <c r="AJ15375" t="s">
        <v>140</v>
      </c>
      <c r="AK15375" t="s">
        <v>140</v>
      </c>
      <c r="AL15375" t="s">
        <v>140</v>
      </c>
      <c r="AM15375" t="s">
        <v>140</v>
      </c>
      <c r="AN15375" t="s">
        <v>140</v>
      </c>
      <c r="AO15375" t="s">
        <v>140</v>
      </c>
      <c r="AP15375" t="s">
        <v>140</v>
      </c>
      <c r="AQ15375">
        <v>725</v>
      </c>
      <c r="AR15375" t="s">
        <v>118</v>
      </c>
      <c r="AS15375" t="s">
        <v>1011</v>
      </c>
      <c r="AT15375" t="s">
        <v>1050</v>
      </c>
      <c r="AU15375" t="s">
        <v>939</v>
      </c>
      <c r="AV15375" t="s">
        <v>775</v>
      </c>
      <c r="AW15375" t="s">
        <v>1014</v>
      </c>
      <c r="AX15375" t="s">
        <v>140</v>
      </c>
      <c r="AY15375" t="s">
        <v>1007</v>
      </c>
      <c r="AZ15375" t="s">
        <v>1012</v>
      </c>
    </row>
    <row r="15376" spans="1:52" x14ac:dyDescent="0.35">
      <c r="A15376" t="s">
        <v>32</v>
      </c>
      <c r="B15376" t="s">
        <v>1234</v>
      </c>
      <c r="C15376">
        <v>1742</v>
      </c>
      <c r="D15376" t="s">
        <v>802</v>
      </c>
      <c r="E15376" t="s">
        <v>996</v>
      </c>
      <c r="F15376" t="s">
        <v>317</v>
      </c>
      <c r="G15376" t="s">
        <v>1102</v>
      </c>
      <c r="H15376" t="s">
        <v>1098</v>
      </c>
      <c r="I15376" t="s">
        <v>51</v>
      </c>
      <c r="J15376" t="s">
        <v>1021</v>
      </c>
      <c r="K15376" t="s">
        <v>1023</v>
      </c>
      <c r="L15376" t="s">
        <v>1043</v>
      </c>
      <c r="M15376">
        <v>1742</v>
      </c>
      <c r="N15376" t="s">
        <v>613</v>
      </c>
      <c r="O15376" t="s">
        <v>838</v>
      </c>
      <c r="P15376" t="s">
        <v>950</v>
      </c>
      <c r="Q15376" t="s">
        <v>971</v>
      </c>
      <c r="R15376" t="s">
        <v>1014</v>
      </c>
      <c r="S15376" t="s">
        <v>1098</v>
      </c>
      <c r="T15376" t="s">
        <v>1016</v>
      </c>
      <c r="U15376" t="s">
        <v>140</v>
      </c>
      <c r="V15376" t="s">
        <v>1009</v>
      </c>
      <c r="W15376">
        <v>1742</v>
      </c>
      <c r="X15376" t="s">
        <v>468</v>
      </c>
      <c r="Y15376" t="s">
        <v>940</v>
      </c>
      <c r="Z15376" t="s">
        <v>1061</v>
      </c>
      <c r="AA15376" t="s">
        <v>903</v>
      </c>
      <c r="AB15376" t="s">
        <v>1043</v>
      </c>
      <c r="AC15376" t="s">
        <v>1011</v>
      </c>
      <c r="AD15376" t="s">
        <v>1014</v>
      </c>
      <c r="AE15376" t="s">
        <v>1044</v>
      </c>
      <c r="AF15376" t="s">
        <v>1008</v>
      </c>
      <c r="AG15376">
        <v>1742</v>
      </c>
      <c r="AH15376" t="s">
        <v>1111</v>
      </c>
      <c r="AI15376" t="s">
        <v>1050</v>
      </c>
      <c r="AJ15376" t="s">
        <v>775</v>
      </c>
      <c r="AK15376" t="s">
        <v>1016</v>
      </c>
      <c r="AL15376" t="s">
        <v>1009</v>
      </c>
      <c r="AM15376" t="s">
        <v>1013</v>
      </c>
      <c r="AN15376" t="s">
        <v>1022</v>
      </c>
      <c r="AO15376" t="s">
        <v>1017</v>
      </c>
      <c r="AP15376" t="s">
        <v>1022</v>
      </c>
      <c r="AQ15376">
        <v>1742</v>
      </c>
      <c r="AR15376" t="s">
        <v>198</v>
      </c>
      <c r="AS15376" t="s">
        <v>1050</v>
      </c>
      <c r="AT15376" t="s">
        <v>838</v>
      </c>
      <c r="AU15376" t="s">
        <v>1020</v>
      </c>
      <c r="AV15376" t="s">
        <v>949</v>
      </c>
      <c r="AW15376" t="s">
        <v>1012</v>
      </c>
      <c r="AX15376" t="s">
        <v>1009</v>
      </c>
      <c r="AY15376" t="s">
        <v>919</v>
      </c>
      <c r="AZ15376" t="s">
        <v>1014</v>
      </c>
    </row>
    <row r="15377" spans="1:52" x14ac:dyDescent="0.35">
      <c r="A15377" t="s">
        <v>32</v>
      </c>
      <c r="B15377" t="s">
        <v>1235</v>
      </c>
      <c r="C15377">
        <v>2460</v>
      </c>
      <c r="D15377" t="s">
        <v>540</v>
      </c>
      <c r="E15377" t="s">
        <v>875</v>
      </c>
      <c r="F15377" t="s">
        <v>729</v>
      </c>
      <c r="G15377" t="s">
        <v>973</v>
      </c>
      <c r="H15377" t="s">
        <v>1019</v>
      </c>
      <c r="I15377" t="s">
        <v>93</v>
      </c>
      <c r="J15377" t="s">
        <v>1019</v>
      </c>
      <c r="K15377" t="s">
        <v>869</v>
      </c>
      <c r="L15377" t="s">
        <v>1050</v>
      </c>
      <c r="M15377">
        <v>2460</v>
      </c>
      <c r="N15377" t="s">
        <v>784</v>
      </c>
      <c r="O15377" t="s">
        <v>1045</v>
      </c>
      <c r="P15377" t="s">
        <v>971</v>
      </c>
      <c r="Q15377" t="s">
        <v>1054</v>
      </c>
      <c r="R15377" t="s">
        <v>1010</v>
      </c>
      <c r="S15377" t="s">
        <v>1014</v>
      </c>
      <c r="T15377" t="s">
        <v>1010</v>
      </c>
      <c r="U15377" t="s">
        <v>140</v>
      </c>
      <c r="V15377" t="s">
        <v>140</v>
      </c>
      <c r="W15377">
        <v>2460</v>
      </c>
      <c r="X15377" t="s">
        <v>270</v>
      </c>
      <c r="Y15377" t="s">
        <v>1050</v>
      </c>
      <c r="Z15377" t="s">
        <v>515</v>
      </c>
      <c r="AA15377" t="s">
        <v>1050</v>
      </c>
      <c r="AB15377" t="s">
        <v>1063</v>
      </c>
      <c r="AC15377" t="s">
        <v>1013</v>
      </c>
      <c r="AD15377" t="s">
        <v>1008</v>
      </c>
      <c r="AE15377" t="s">
        <v>1017</v>
      </c>
      <c r="AF15377" t="s">
        <v>1022</v>
      </c>
      <c r="AG15377">
        <v>2463</v>
      </c>
      <c r="AH15377" t="s">
        <v>974</v>
      </c>
      <c r="AI15377" t="s">
        <v>1007</v>
      </c>
      <c r="AJ15377" t="s">
        <v>775</v>
      </c>
      <c r="AK15377" t="s">
        <v>1010</v>
      </c>
      <c r="AL15377" t="s">
        <v>1017</v>
      </c>
      <c r="AM15377" t="s">
        <v>1014</v>
      </c>
      <c r="AN15377" t="s">
        <v>1022</v>
      </c>
      <c r="AO15377" t="s">
        <v>1017</v>
      </c>
      <c r="AP15377" t="s">
        <v>1022</v>
      </c>
      <c r="AQ15377">
        <v>2460</v>
      </c>
      <c r="AR15377" t="s">
        <v>1153</v>
      </c>
      <c r="AS15377" t="s">
        <v>1017</v>
      </c>
      <c r="AT15377" t="s">
        <v>1018</v>
      </c>
      <c r="AU15377" t="s">
        <v>1098</v>
      </c>
      <c r="AV15377" t="s">
        <v>1013</v>
      </c>
      <c r="AW15377" t="s">
        <v>1010</v>
      </c>
      <c r="AX15377" t="s">
        <v>140</v>
      </c>
      <c r="AY15377" t="s">
        <v>1012</v>
      </c>
      <c r="AZ15377" t="s">
        <v>1008</v>
      </c>
    </row>
    <row r="15379" spans="1:52" x14ac:dyDescent="0.35">
      <c r="A15379" t="s">
        <v>1650</v>
      </c>
    </row>
    <row r="15380" spans="1:52" x14ac:dyDescent="0.35">
      <c r="A15380" t="s">
        <v>2</v>
      </c>
      <c r="B15380" t="s">
        <v>3</v>
      </c>
      <c r="C15380" t="s">
        <v>1651</v>
      </c>
      <c r="D15380" t="s">
        <v>1652</v>
      </c>
      <c r="E15380" t="s">
        <v>1653</v>
      </c>
    </row>
    <row r="15381" spans="1:52" x14ac:dyDescent="0.35">
      <c r="A15381" t="s">
        <v>8</v>
      </c>
      <c r="B15381">
        <v>199</v>
      </c>
      <c r="C15381" t="s">
        <v>1188</v>
      </c>
      <c r="D15381" t="s">
        <v>103</v>
      </c>
      <c r="E15381" t="s">
        <v>1048</v>
      </c>
    </row>
    <row r="15382" spans="1:52" x14ac:dyDescent="0.35">
      <c r="A15382" t="s">
        <v>9</v>
      </c>
      <c r="B15382">
        <v>195</v>
      </c>
      <c r="C15382" t="s">
        <v>1161</v>
      </c>
      <c r="D15382" t="s">
        <v>973</v>
      </c>
      <c r="E15382" t="s">
        <v>1021</v>
      </c>
    </row>
    <row r="15383" spans="1:52" x14ac:dyDescent="0.35">
      <c r="A15383" t="s">
        <v>10</v>
      </c>
      <c r="B15383">
        <v>202</v>
      </c>
      <c r="C15383" t="s">
        <v>1079</v>
      </c>
      <c r="D15383" t="s">
        <v>269</v>
      </c>
      <c r="E15383" t="s">
        <v>1073</v>
      </c>
    </row>
    <row r="15384" spans="1:52" x14ac:dyDescent="0.35">
      <c r="A15384" t="s">
        <v>11</v>
      </c>
      <c r="B15384">
        <v>201</v>
      </c>
      <c r="C15384" t="s">
        <v>500</v>
      </c>
      <c r="D15384" t="s">
        <v>501</v>
      </c>
      <c r="E15384" t="s">
        <v>140</v>
      </c>
    </row>
    <row r="15385" spans="1:52" x14ac:dyDescent="0.35">
      <c r="A15385" t="s">
        <v>12</v>
      </c>
      <c r="B15385">
        <v>204</v>
      </c>
      <c r="C15385" t="s">
        <v>128</v>
      </c>
      <c r="D15385" t="s">
        <v>123</v>
      </c>
      <c r="E15385" t="s">
        <v>1070</v>
      </c>
    </row>
    <row r="15386" spans="1:52" x14ac:dyDescent="0.35">
      <c r="A15386" t="s">
        <v>13</v>
      </c>
      <c r="B15386">
        <v>197</v>
      </c>
      <c r="C15386" t="s">
        <v>44</v>
      </c>
      <c r="D15386" t="s">
        <v>157</v>
      </c>
      <c r="E15386" t="s">
        <v>1056</v>
      </c>
    </row>
    <row r="15387" spans="1:52" x14ac:dyDescent="0.35">
      <c r="A15387" t="s">
        <v>14</v>
      </c>
      <c r="B15387">
        <v>195</v>
      </c>
      <c r="C15387" t="s">
        <v>638</v>
      </c>
      <c r="D15387" t="s">
        <v>937</v>
      </c>
      <c r="E15387" t="s">
        <v>458</v>
      </c>
    </row>
    <row r="15388" spans="1:52" x14ac:dyDescent="0.35">
      <c r="A15388" t="s">
        <v>15</v>
      </c>
      <c r="B15388">
        <v>199</v>
      </c>
      <c r="C15388" t="s">
        <v>868</v>
      </c>
      <c r="D15388" t="s">
        <v>849</v>
      </c>
      <c r="E15388" t="s">
        <v>1018</v>
      </c>
    </row>
    <row r="15389" spans="1:52" x14ac:dyDescent="0.35">
      <c r="A15389" t="s">
        <v>16</v>
      </c>
      <c r="B15389">
        <v>198</v>
      </c>
      <c r="C15389" t="s">
        <v>108</v>
      </c>
      <c r="D15389" t="s">
        <v>991</v>
      </c>
      <c r="E15389" t="s">
        <v>1012</v>
      </c>
    </row>
    <row r="15390" spans="1:52" x14ac:dyDescent="0.35">
      <c r="A15390" t="s">
        <v>17</v>
      </c>
      <c r="B15390">
        <v>197</v>
      </c>
      <c r="C15390" t="s">
        <v>936</v>
      </c>
      <c r="D15390" t="s">
        <v>942</v>
      </c>
      <c r="E15390" t="s">
        <v>1020</v>
      </c>
    </row>
    <row r="15391" spans="1:52" x14ac:dyDescent="0.35">
      <c r="A15391" t="s">
        <v>18</v>
      </c>
      <c r="B15391">
        <v>202</v>
      </c>
      <c r="C15391" t="s">
        <v>647</v>
      </c>
      <c r="D15391" t="s">
        <v>812</v>
      </c>
      <c r="E15391" t="s">
        <v>1007</v>
      </c>
    </row>
    <row r="15392" spans="1:52" x14ac:dyDescent="0.35">
      <c r="A15392" t="s">
        <v>19</v>
      </c>
      <c r="B15392">
        <v>201</v>
      </c>
      <c r="C15392" t="s">
        <v>387</v>
      </c>
      <c r="D15392" t="s">
        <v>93</v>
      </c>
      <c r="E15392" t="s">
        <v>1052</v>
      </c>
    </row>
    <row r="15393" spans="1:6" x14ac:dyDescent="0.35">
      <c r="A15393" t="s">
        <v>20</v>
      </c>
      <c r="B15393">
        <v>195</v>
      </c>
      <c r="C15393" t="s">
        <v>719</v>
      </c>
      <c r="D15393" t="s">
        <v>953</v>
      </c>
      <c r="E15393" t="s">
        <v>1047</v>
      </c>
    </row>
    <row r="15394" spans="1:6" x14ac:dyDescent="0.35">
      <c r="A15394" t="s">
        <v>21</v>
      </c>
      <c r="B15394">
        <v>207</v>
      </c>
      <c r="C15394" t="s">
        <v>100</v>
      </c>
      <c r="D15394" t="s">
        <v>1056</v>
      </c>
      <c r="E15394" t="s">
        <v>1066</v>
      </c>
    </row>
    <row r="15395" spans="1:6" x14ac:dyDescent="0.35">
      <c r="A15395" t="s">
        <v>22</v>
      </c>
      <c r="B15395">
        <v>202</v>
      </c>
      <c r="C15395" t="s">
        <v>936</v>
      </c>
      <c r="D15395" t="s">
        <v>967</v>
      </c>
      <c r="E15395" t="s">
        <v>919</v>
      </c>
    </row>
    <row r="15396" spans="1:6" x14ac:dyDescent="0.35">
      <c r="A15396" t="s">
        <v>23</v>
      </c>
      <c r="B15396">
        <v>194</v>
      </c>
      <c r="C15396" t="s">
        <v>520</v>
      </c>
      <c r="D15396" t="s">
        <v>646</v>
      </c>
      <c r="E15396" t="s">
        <v>660</v>
      </c>
    </row>
    <row r="15397" spans="1:6" x14ac:dyDescent="0.35">
      <c r="A15397" t="s">
        <v>24</v>
      </c>
      <c r="B15397">
        <v>199</v>
      </c>
      <c r="C15397" t="s">
        <v>1124</v>
      </c>
      <c r="D15397" t="s">
        <v>996</v>
      </c>
      <c r="E15397" t="s">
        <v>1098</v>
      </c>
    </row>
    <row r="15398" spans="1:6" x14ac:dyDescent="0.35">
      <c r="A15398" t="s">
        <v>25</v>
      </c>
      <c r="B15398">
        <v>194</v>
      </c>
      <c r="C15398" t="s">
        <v>960</v>
      </c>
      <c r="D15398" t="s">
        <v>89</v>
      </c>
      <c r="E15398" t="s">
        <v>1047</v>
      </c>
    </row>
    <row r="15399" spans="1:6" x14ac:dyDescent="0.35">
      <c r="A15399" t="s">
        <v>26</v>
      </c>
      <c r="B15399">
        <v>195</v>
      </c>
      <c r="C15399" t="s">
        <v>461</v>
      </c>
      <c r="D15399" t="s">
        <v>405</v>
      </c>
      <c r="E15399" t="s">
        <v>1060</v>
      </c>
    </row>
    <row r="15400" spans="1:6" x14ac:dyDescent="0.35">
      <c r="A15400" t="s">
        <v>27</v>
      </c>
      <c r="B15400">
        <v>196</v>
      </c>
      <c r="C15400" t="s">
        <v>404</v>
      </c>
      <c r="D15400" t="s">
        <v>317</v>
      </c>
      <c r="E15400" t="s">
        <v>1098</v>
      </c>
    </row>
    <row r="15401" spans="1:6" x14ac:dyDescent="0.35">
      <c r="A15401" t="s">
        <v>28</v>
      </c>
      <c r="B15401">
        <v>198</v>
      </c>
      <c r="C15401" t="s">
        <v>647</v>
      </c>
      <c r="D15401" t="s">
        <v>97</v>
      </c>
      <c r="E15401" t="s">
        <v>971</v>
      </c>
    </row>
    <row r="15402" spans="1:6" x14ac:dyDescent="0.35">
      <c r="A15402" t="s">
        <v>29</v>
      </c>
      <c r="B15402">
        <v>204</v>
      </c>
      <c r="C15402" t="s">
        <v>124</v>
      </c>
      <c r="D15402" t="s">
        <v>716</v>
      </c>
      <c r="E15402" t="s">
        <v>1021</v>
      </c>
    </row>
    <row r="15403" spans="1:6" x14ac:dyDescent="0.35">
      <c r="A15403" t="s">
        <v>30</v>
      </c>
      <c r="B15403">
        <v>195</v>
      </c>
      <c r="C15403" t="s">
        <v>997</v>
      </c>
      <c r="D15403" t="s">
        <v>939</v>
      </c>
      <c r="E15403" t="s">
        <v>1058</v>
      </c>
    </row>
    <row r="15404" spans="1:6" x14ac:dyDescent="0.35">
      <c r="A15404" t="s">
        <v>31</v>
      </c>
      <c r="B15404">
        <v>203</v>
      </c>
      <c r="C15404" t="s">
        <v>1162</v>
      </c>
      <c r="D15404" t="s">
        <v>476</v>
      </c>
      <c r="E15404" t="s">
        <v>1064</v>
      </c>
    </row>
    <row r="15405" spans="1:6" x14ac:dyDescent="0.35">
      <c r="A15405" t="s">
        <v>32</v>
      </c>
      <c r="B15405">
        <v>4772</v>
      </c>
      <c r="C15405" t="s">
        <v>1158</v>
      </c>
      <c r="D15405" t="s">
        <v>716</v>
      </c>
      <c r="E15405" t="s">
        <v>1051</v>
      </c>
    </row>
    <row r="15407" spans="1:6" x14ac:dyDescent="0.35">
      <c r="A15407" t="s">
        <v>1654</v>
      </c>
    </row>
    <row r="15408" spans="1:6" x14ac:dyDescent="0.35">
      <c r="A15408" t="s">
        <v>2</v>
      </c>
      <c r="B15408" t="s">
        <v>1136</v>
      </c>
      <c r="C15408" t="s">
        <v>3</v>
      </c>
      <c r="D15408" t="s">
        <v>1651</v>
      </c>
      <c r="E15408" t="s">
        <v>1652</v>
      </c>
      <c r="F15408" t="s">
        <v>1653</v>
      </c>
    </row>
    <row r="15409" spans="1:6" x14ac:dyDescent="0.35">
      <c r="A15409" t="s">
        <v>8</v>
      </c>
      <c r="B15409" t="s">
        <v>1126</v>
      </c>
      <c r="C15409">
        <v>89</v>
      </c>
      <c r="D15409" t="s">
        <v>1261</v>
      </c>
      <c r="E15409" t="s">
        <v>111</v>
      </c>
      <c r="F15409" t="s">
        <v>1020</v>
      </c>
    </row>
    <row r="15410" spans="1:6" x14ac:dyDescent="0.35">
      <c r="A15410" t="s">
        <v>8</v>
      </c>
      <c r="B15410" t="s">
        <v>1127</v>
      </c>
      <c r="C15410">
        <v>109</v>
      </c>
      <c r="D15410" t="s">
        <v>663</v>
      </c>
      <c r="E15410" t="s">
        <v>999</v>
      </c>
      <c r="F15410" t="s">
        <v>1018</v>
      </c>
    </row>
    <row r="15411" spans="1:6" x14ac:dyDescent="0.35">
      <c r="A15411" t="s">
        <v>8</v>
      </c>
      <c r="B15411" t="s">
        <v>339</v>
      </c>
      <c r="C15411">
        <v>1</v>
      </c>
      <c r="D15411" t="s">
        <v>177</v>
      </c>
      <c r="E15411" t="s">
        <v>140</v>
      </c>
      <c r="F15411" t="s">
        <v>140</v>
      </c>
    </row>
    <row r="15412" spans="1:6" x14ac:dyDescent="0.35">
      <c r="A15412" t="s">
        <v>9</v>
      </c>
      <c r="B15412" t="s">
        <v>1126</v>
      </c>
      <c r="C15412">
        <v>74</v>
      </c>
      <c r="D15412" t="s">
        <v>387</v>
      </c>
      <c r="E15412" t="s">
        <v>187</v>
      </c>
      <c r="F15412" t="s">
        <v>939</v>
      </c>
    </row>
    <row r="15413" spans="1:6" x14ac:dyDescent="0.35">
      <c r="A15413" t="s">
        <v>9</v>
      </c>
      <c r="B15413" t="s">
        <v>1127</v>
      </c>
      <c r="C15413">
        <v>116</v>
      </c>
      <c r="D15413" t="s">
        <v>1109</v>
      </c>
      <c r="E15413" t="s">
        <v>950</v>
      </c>
      <c r="F15413" t="s">
        <v>1009</v>
      </c>
    </row>
    <row r="15414" spans="1:6" x14ac:dyDescent="0.35">
      <c r="A15414" t="s">
        <v>9</v>
      </c>
      <c r="B15414" t="s">
        <v>339</v>
      </c>
      <c r="C15414">
        <v>5</v>
      </c>
      <c r="D15414" t="s">
        <v>387</v>
      </c>
      <c r="E15414" t="s">
        <v>386</v>
      </c>
      <c r="F15414" t="s">
        <v>140</v>
      </c>
    </row>
    <row r="15415" spans="1:6" x14ac:dyDescent="0.35">
      <c r="A15415" t="s">
        <v>10</v>
      </c>
      <c r="B15415" t="s">
        <v>1126</v>
      </c>
      <c r="C15415">
        <v>91</v>
      </c>
      <c r="D15415" t="s">
        <v>447</v>
      </c>
      <c r="E15415" t="s">
        <v>1080</v>
      </c>
      <c r="F15415" t="s">
        <v>1020</v>
      </c>
    </row>
    <row r="15416" spans="1:6" x14ac:dyDescent="0.35">
      <c r="A15416" t="s">
        <v>10</v>
      </c>
      <c r="B15416" t="s">
        <v>1127</v>
      </c>
      <c r="C15416">
        <v>102</v>
      </c>
      <c r="D15416" t="s">
        <v>98</v>
      </c>
      <c r="E15416" t="s">
        <v>125</v>
      </c>
      <c r="F15416" t="s">
        <v>1017</v>
      </c>
    </row>
    <row r="15417" spans="1:6" x14ac:dyDescent="0.35">
      <c r="A15417" t="s">
        <v>10</v>
      </c>
      <c r="B15417" t="s">
        <v>339</v>
      </c>
      <c r="C15417">
        <v>9</v>
      </c>
      <c r="D15417" t="s">
        <v>512</v>
      </c>
      <c r="E15417" t="s">
        <v>140</v>
      </c>
      <c r="F15417" t="s">
        <v>513</v>
      </c>
    </row>
    <row r="15418" spans="1:6" x14ac:dyDescent="0.35">
      <c r="A15418" t="s">
        <v>11</v>
      </c>
      <c r="B15418" t="s">
        <v>1126</v>
      </c>
      <c r="C15418">
        <v>88</v>
      </c>
      <c r="D15418" t="s">
        <v>1137</v>
      </c>
      <c r="E15418" t="s">
        <v>1102</v>
      </c>
      <c r="F15418" t="s">
        <v>140</v>
      </c>
    </row>
    <row r="15419" spans="1:6" x14ac:dyDescent="0.35">
      <c r="A15419" t="s">
        <v>11</v>
      </c>
      <c r="B15419" t="s">
        <v>1127</v>
      </c>
      <c r="C15419">
        <v>108</v>
      </c>
      <c r="D15419" t="s">
        <v>1116</v>
      </c>
      <c r="E15419" t="s">
        <v>1047</v>
      </c>
      <c r="F15419" t="s">
        <v>140</v>
      </c>
    </row>
    <row r="15420" spans="1:6" x14ac:dyDescent="0.35">
      <c r="A15420" t="s">
        <v>11</v>
      </c>
      <c r="B15420" t="s">
        <v>339</v>
      </c>
      <c r="C15420">
        <v>5</v>
      </c>
      <c r="D15420" t="s">
        <v>177</v>
      </c>
      <c r="E15420" t="s">
        <v>140</v>
      </c>
      <c r="F15420" t="s">
        <v>140</v>
      </c>
    </row>
    <row r="15421" spans="1:6" x14ac:dyDescent="0.35">
      <c r="A15421" t="s">
        <v>12</v>
      </c>
      <c r="B15421" t="s">
        <v>1126</v>
      </c>
      <c r="C15421">
        <v>94</v>
      </c>
      <c r="D15421" t="s">
        <v>989</v>
      </c>
      <c r="E15421" t="s">
        <v>115</v>
      </c>
      <c r="F15421" t="s">
        <v>967</v>
      </c>
    </row>
    <row r="15422" spans="1:6" x14ac:dyDescent="0.35">
      <c r="A15422" t="s">
        <v>12</v>
      </c>
      <c r="B15422" t="s">
        <v>1127</v>
      </c>
      <c r="C15422">
        <v>97</v>
      </c>
      <c r="D15422" t="s">
        <v>516</v>
      </c>
      <c r="E15422" t="s">
        <v>87</v>
      </c>
      <c r="F15422" t="s">
        <v>939</v>
      </c>
    </row>
    <row r="15423" spans="1:6" x14ac:dyDescent="0.35">
      <c r="A15423" t="s">
        <v>12</v>
      </c>
      <c r="B15423" t="s">
        <v>339</v>
      </c>
      <c r="C15423">
        <v>13</v>
      </c>
      <c r="D15423" t="s">
        <v>745</v>
      </c>
      <c r="E15423" t="s">
        <v>746</v>
      </c>
      <c r="F15423" t="s">
        <v>140</v>
      </c>
    </row>
    <row r="15424" spans="1:6" x14ac:dyDescent="0.35">
      <c r="A15424" t="s">
        <v>13</v>
      </c>
      <c r="B15424" t="s">
        <v>1126</v>
      </c>
      <c r="C15424">
        <v>81</v>
      </c>
      <c r="D15424" t="s">
        <v>52</v>
      </c>
      <c r="E15424" t="s">
        <v>467</v>
      </c>
      <c r="F15424" t="s">
        <v>1061</v>
      </c>
    </row>
    <row r="15425" spans="1:6" x14ac:dyDescent="0.35">
      <c r="A15425" t="s">
        <v>13</v>
      </c>
      <c r="B15425" t="s">
        <v>1127</v>
      </c>
      <c r="C15425">
        <v>107</v>
      </c>
      <c r="D15425" t="s">
        <v>972</v>
      </c>
      <c r="E15425" t="s">
        <v>399</v>
      </c>
      <c r="F15425" t="s">
        <v>660</v>
      </c>
    </row>
    <row r="15426" spans="1:6" x14ac:dyDescent="0.35">
      <c r="A15426" t="s">
        <v>13</v>
      </c>
      <c r="B15426" t="s">
        <v>339</v>
      </c>
      <c r="C15426">
        <v>9</v>
      </c>
      <c r="D15426" t="s">
        <v>146</v>
      </c>
      <c r="E15426" t="s">
        <v>532</v>
      </c>
      <c r="F15426" t="s">
        <v>1085</v>
      </c>
    </row>
    <row r="15427" spans="1:6" x14ac:dyDescent="0.35">
      <c r="A15427" t="s">
        <v>14</v>
      </c>
      <c r="B15427" t="s">
        <v>1126</v>
      </c>
      <c r="C15427">
        <v>74</v>
      </c>
      <c r="D15427" t="s">
        <v>361</v>
      </c>
      <c r="E15427" t="s">
        <v>751</v>
      </c>
      <c r="F15427" t="s">
        <v>125</v>
      </c>
    </row>
    <row r="15428" spans="1:6" x14ac:dyDescent="0.35">
      <c r="A15428" t="s">
        <v>14</v>
      </c>
      <c r="B15428" t="s">
        <v>1127</v>
      </c>
      <c r="C15428">
        <v>114</v>
      </c>
      <c r="D15428" t="s">
        <v>717</v>
      </c>
      <c r="E15428" t="s">
        <v>1056</v>
      </c>
      <c r="F15428" t="s">
        <v>1052</v>
      </c>
    </row>
    <row r="15429" spans="1:6" x14ac:dyDescent="0.35">
      <c r="A15429" t="s">
        <v>14</v>
      </c>
      <c r="B15429" t="s">
        <v>339</v>
      </c>
      <c r="C15429">
        <v>7</v>
      </c>
      <c r="D15429" t="s">
        <v>102</v>
      </c>
      <c r="E15429" t="s">
        <v>101</v>
      </c>
      <c r="F15429" t="s">
        <v>140</v>
      </c>
    </row>
    <row r="15430" spans="1:6" x14ac:dyDescent="0.35">
      <c r="A15430" t="s">
        <v>15</v>
      </c>
      <c r="B15430" t="s">
        <v>1126</v>
      </c>
      <c r="C15430">
        <v>89</v>
      </c>
      <c r="D15430" t="s">
        <v>976</v>
      </c>
      <c r="E15430" t="s">
        <v>573</v>
      </c>
      <c r="F15430" t="s">
        <v>1051</v>
      </c>
    </row>
    <row r="15431" spans="1:6" x14ac:dyDescent="0.35">
      <c r="A15431" t="s">
        <v>15</v>
      </c>
      <c r="B15431" t="s">
        <v>1127</v>
      </c>
      <c r="C15431">
        <v>104</v>
      </c>
      <c r="D15431" t="s">
        <v>1167</v>
      </c>
      <c r="E15431" t="s">
        <v>91</v>
      </c>
      <c r="F15431" t="s">
        <v>1052</v>
      </c>
    </row>
    <row r="15432" spans="1:6" x14ac:dyDescent="0.35">
      <c r="A15432" t="s">
        <v>15</v>
      </c>
      <c r="B15432" t="s">
        <v>339</v>
      </c>
      <c r="C15432">
        <v>6</v>
      </c>
      <c r="D15432" t="s">
        <v>177</v>
      </c>
      <c r="E15432" t="s">
        <v>140</v>
      </c>
      <c r="F15432" t="s">
        <v>140</v>
      </c>
    </row>
    <row r="15433" spans="1:6" x14ac:dyDescent="0.35">
      <c r="A15433" t="s">
        <v>16</v>
      </c>
      <c r="B15433" t="s">
        <v>1126</v>
      </c>
      <c r="C15433">
        <v>81</v>
      </c>
      <c r="D15433" t="s">
        <v>776</v>
      </c>
      <c r="E15433" t="s">
        <v>970</v>
      </c>
      <c r="F15433" t="s">
        <v>1011</v>
      </c>
    </row>
    <row r="15434" spans="1:6" x14ac:dyDescent="0.35">
      <c r="A15434" t="s">
        <v>16</v>
      </c>
      <c r="B15434" t="s">
        <v>1127</v>
      </c>
      <c r="C15434">
        <v>102</v>
      </c>
      <c r="D15434" t="s">
        <v>933</v>
      </c>
      <c r="E15434" t="s">
        <v>1044</v>
      </c>
      <c r="F15434" t="s">
        <v>1013</v>
      </c>
    </row>
    <row r="15435" spans="1:6" x14ac:dyDescent="0.35">
      <c r="A15435" t="s">
        <v>16</v>
      </c>
      <c r="B15435" t="s">
        <v>339</v>
      </c>
      <c r="C15435">
        <v>15</v>
      </c>
      <c r="D15435" t="s">
        <v>858</v>
      </c>
      <c r="E15435" t="s">
        <v>527</v>
      </c>
      <c r="F15435" t="s">
        <v>140</v>
      </c>
    </row>
    <row r="15436" spans="1:6" x14ac:dyDescent="0.35">
      <c r="A15436" t="s">
        <v>17</v>
      </c>
      <c r="B15436" t="s">
        <v>1126</v>
      </c>
      <c r="C15436">
        <v>90</v>
      </c>
      <c r="D15436" t="s">
        <v>370</v>
      </c>
      <c r="E15436" t="s">
        <v>785</v>
      </c>
      <c r="F15436" t="s">
        <v>1011</v>
      </c>
    </row>
    <row r="15437" spans="1:6" x14ac:dyDescent="0.35">
      <c r="A15437" t="s">
        <v>17</v>
      </c>
      <c r="B15437" t="s">
        <v>1127</v>
      </c>
      <c r="C15437">
        <v>97</v>
      </c>
      <c r="D15437" t="s">
        <v>943</v>
      </c>
      <c r="E15437" t="s">
        <v>1047</v>
      </c>
      <c r="F15437" t="s">
        <v>869</v>
      </c>
    </row>
    <row r="15438" spans="1:6" x14ac:dyDescent="0.35">
      <c r="A15438" t="s">
        <v>17</v>
      </c>
      <c r="B15438" t="s">
        <v>339</v>
      </c>
      <c r="C15438">
        <v>10</v>
      </c>
      <c r="D15438" t="s">
        <v>198</v>
      </c>
      <c r="E15438" t="s">
        <v>199</v>
      </c>
      <c r="F15438" t="s">
        <v>140</v>
      </c>
    </row>
    <row r="15439" spans="1:6" x14ac:dyDescent="0.35">
      <c r="A15439" t="s">
        <v>18</v>
      </c>
      <c r="B15439" t="s">
        <v>1126</v>
      </c>
      <c r="C15439">
        <v>92</v>
      </c>
      <c r="D15439" t="s">
        <v>638</v>
      </c>
      <c r="E15439" t="s">
        <v>286</v>
      </c>
      <c r="F15439" t="s">
        <v>515</v>
      </c>
    </row>
    <row r="15440" spans="1:6" x14ac:dyDescent="0.35">
      <c r="A15440" t="s">
        <v>18</v>
      </c>
      <c r="B15440" t="s">
        <v>1127</v>
      </c>
      <c r="C15440">
        <v>102</v>
      </c>
      <c r="D15440" t="s">
        <v>112</v>
      </c>
      <c r="E15440" t="s">
        <v>147</v>
      </c>
      <c r="F15440" t="s">
        <v>954</v>
      </c>
    </row>
    <row r="15441" spans="1:6" x14ac:dyDescent="0.35">
      <c r="A15441" t="s">
        <v>18</v>
      </c>
      <c r="B15441" t="s">
        <v>339</v>
      </c>
      <c r="C15441">
        <v>8</v>
      </c>
      <c r="D15441" t="s">
        <v>707</v>
      </c>
      <c r="E15441" t="s">
        <v>706</v>
      </c>
      <c r="F15441" t="s">
        <v>140</v>
      </c>
    </row>
    <row r="15442" spans="1:6" x14ac:dyDescent="0.35">
      <c r="A15442" t="s">
        <v>19</v>
      </c>
      <c r="B15442" t="s">
        <v>1126</v>
      </c>
      <c r="C15442">
        <v>94</v>
      </c>
      <c r="D15442" t="s">
        <v>288</v>
      </c>
      <c r="E15442" t="s">
        <v>849</v>
      </c>
      <c r="F15442" t="s">
        <v>1064</v>
      </c>
    </row>
    <row r="15443" spans="1:6" x14ac:dyDescent="0.35">
      <c r="A15443" t="s">
        <v>19</v>
      </c>
      <c r="B15443" t="s">
        <v>1127</v>
      </c>
      <c r="C15443">
        <v>96</v>
      </c>
      <c r="D15443" t="s">
        <v>510</v>
      </c>
      <c r="E15443" t="s">
        <v>101</v>
      </c>
      <c r="F15443" t="s">
        <v>971</v>
      </c>
    </row>
    <row r="15444" spans="1:6" x14ac:dyDescent="0.35">
      <c r="A15444" t="s">
        <v>19</v>
      </c>
      <c r="B15444" t="s">
        <v>339</v>
      </c>
      <c r="C15444">
        <v>11</v>
      </c>
      <c r="D15444" t="s">
        <v>177</v>
      </c>
      <c r="E15444" t="s">
        <v>140</v>
      </c>
      <c r="F15444" t="s">
        <v>140</v>
      </c>
    </row>
    <row r="15445" spans="1:6" x14ac:dyDescent="0.35">
      <c r="A15445" t="s">
        <v>20</v>
      </c>
      <c r="B15445" t="s">
        <v>1126</v>
      </c>
      <c r="C15445">
        <v>83</v>
      </c>
      <c r="D15445" t="s">
        <v>868</v>
      </c>
      <c r="E15445" t="s">
        <v>103</v>
      </c>
      <c r="F15445" t="s">
        <v>1003</v>
      </c>
    </row>
    <row r="15446" spans="1:6" x14ac:dyDescent="0.35">
      <c r="A15446" t="s">
        <v>20</v>
      </c>
      <c r="B15446" t="s">
        <v>1127</v>
      </c>
      <c r="C15446">
        <v>108</v>
      </c>
      <c r="D15446" t="s">
        <v>116</v>
      </c>
      <c r="E15446" t="s">
        <v>548</v>
      </c>
      <c r="F15446" t="s">
        <v>919</v>
      </c>
    </row>
    <row r="15447" spans="1:6" x14ac:dyDescent="0.35">
      <c r="A15447" t="s">
        <v>20</v>
      </c>
      <c r="B15447" t="s">
        <v>339</v>
      </c>
      <c r="C15447">
        <v>4</v>
      </c>
      <c r="D15447" t="s">
        <v>177</v>
      </c>
      <c r="E15447" t="s">
        <v>140</v>
      </c>
      <c r="F15447" t="s">
        <v>140</v>
      </c>
    </row>
    <row r="15448" spans="1:6" x14ac:dyDescent="0.35">
      <c r="A15448" t="s">
        <v>21</v>
      </c>
      <c r="B15448" t="s">
        <v>1126</v>
      </c>
      <c r="C15448">
        <v>58</v>
      </c>
      <c r="D15448" t="s">
        <v>748</v>
      </c>
      <c r="E15448" t="s">
        <v>147</v>
      </c>
      <c r="F15448" t="s">
        <v>733</v>
      </c>
    </row>
    <row r="15449" spans="1:6" x14ac:dyDescent="0.35">
      <c r="A15449" t="s">
        <v>21</v>
      </c>
      <c r="B15449" t="s">
        <v>1127</v>
      </c>
      <c r="C15449">
        <v>141</v>
      </c>
      <c r="D15449" t="s">
        <v>665</v>
      </c>
      <c r="E15449" t="s">
        <v>515</v>
      </c>
      <c r="F15449" t="s">
        <v>1014</v>
      </c>
    </row>
    <row r="15450" spans="1:6" x14ac:dyDescent="0.35">
      <c r="A15450" t="s">
        <v>21</v>
      </c>
      <c r="B15450" t="s">
        <v>339</v>
      </c>
      <c r="C15450">
        <v>8</v>
      </c>
      <c r="D15450" t="s">
        <v>1158</v>
      </c>
      <c r="E15450" t="s">
        <v>592</v>
      </c>
      <c r="F15450" t="s">
        <v>140</v>
      </c>
    </row>
    <row r="15451" spans="1:6" x14ac:dyDescent="0.35">
      <c r="A15451" t="s">
        <v>22</v>
      </c>
      <c r="B15451" t="s">
        <v>1126</v>
      </c>
      <c r="C15451">
        <v>83</v>
      </c>
      <c r="D15451" t="s">
        <v>447</v>
      </c>
      <c r="E15451" t="s">
        <v>286</v>
      </c>
      <c r="F15451" t="s">
        <v>1003</v>
      </c>
    </row>
    <row r="15452" spans="1:6" x14ac:dyDescent="0.35">
      <c r="A15452" t="s">
        <v>22</v>
      </c>
      <c r="B15452" t="s">
        <v>1127</v>
      </c>
      <c r="C15452">
        <v>109</v>
      </c>
      <c r="D15452" t="s">
        <v>1024</v>
      </c>
      <c r="E15452" t="s">
        <v>515</v>
      </c>
      <c r="F15452" t="s">
        <v>1043</v>
      </c>
    </row>
    <row r="15453" spans="1:6" x14ac:dyDescent="0.35">
      <c r="A15453" t="s">
        <v>22</v>
      </c>
      <c r="B15453" t="s">
        <v>339</v>
      </c>
      <c r="C15453">
        <v>10</v>
      </c>
      <c r="D15453" t="s">
        <v>177</v>
      </c>
      <c r="E15453" t="s">
        <v>140</v>
      </c>
      <c r="F15453" t="s">
        <v>140</v>
      </c>
    </row>
    <row r="15454" spans="1:6" x14ac:dyDescent="0.35">
      <c r="A15454" t="s">
        <v>23</v>
      </c>
      <c r="B15454" t="s">
        <v>1126</v>
      </c>
      <c r="C15454">
        <v>94</v>
      </c>
      <c r="D15454" t="s">
        <v>364</v>
      </c>
      <c r="E15454" t="s">
        <v>1071</v>
      </c>
      <c r="F15454" t="s">
        <v>983</v>
      </c>
    </row>
    <row r="15455" spans="1:6" x14ac:dyDescent="0.35">
      <c r="A15455" t="s">
        <v>23</v>
      </c>
      <c r="B15455" t="s">
        <v>1127</v>
      </c>
      <c r="C15455">
        <v>89</v>
      </c>
      <c r="D15455" t="s">
        <v>811</v>
      </c>
      <c r="E15455" t="s">
        <v>317</v>
      </c>
      <c r="F15455" t="s">
        <v>949</v>
      </c>
    </row>
    <row r="15456" spans="1:6" x14ac:dyDescent="0.35">
      <c r="A15456" t="s">
        <v>23</v>
      </c>
      <c r="B15456" t="s">
        <v>339</v>
      </c>
      <c r="C15456">
        <v>11</v>
      </c>
      <c r="D15456" t="s">
        <v>982</v>
      </c>
      <c r="E15456" t="s">
        <v>983</v>
      </c>
      <c r="F15456" t="s">
        <v>140</v>
      </c>
    </row>
    <row r="15457" spans="1:6" x14ac:dyDescent="0.35">
      <c r="A15457" t="s">
        <v>24</v>
      </c>
      <c r="B15457" t="s">
        <v>1126</v>
      </c>
      <c r="C15457">
        <v>82</v>
      </c>
      <c r="D15457" t="s">
        <v>928</v>
      </c>
      <c r="E15457" t="s">
        <v>996</v>
      </c>
      <c r="F15457" t="s">
        <v>1055</v>
      </c>
    </row>
    <row r="15458" spans="1:6" x14ac:dyDescent="0.35">
      <c r="A15458" t="s">
        <v>24</v>
      </c>
      <c r="B15458" t="s">
        <v>1127</v>
      </c>
      <c r="C15458">
        <v>113</v>
      </c>
      <c r="D15458" t="s">
        <v>858</v>
      </c>
      <c r="E15458" t="s">
        <v>996</v>
      </c>
      <c r="F15458" t="s">
        <v>949</v>
      </c>
    </row>
    <row r="15459" spans="1:6" x14ac:dyDescent="0.35">
      <c r="A15459" t="s">
        <v>24</v>
      </c>
      <c r="B15459" t="s">
        <v>339</v>
      </c>
      <c r="C15459">
        <v>4</v>
      </c>
      <c r="D15459" t="s">
        <v>177</v>
      </c>
      <c r="E15459" t="s">
        <v>140</v>
      </c>
      <c r="F15459" t="s">
        <v>140</v>
      </c>
    </row>
    <row r="15460" spans="1:6" x14ac:dyDescent="0.35">
      <c r="A15460" t="s">
        <v>25</v>
      </c>
      <c r="B15460" t="s">
        <v>1126</v>
      </c>
      <c r="C15460">
        <v>84</v>
      </c>
      <c r="D15460" t="s">
        <v>923</v>
      </c>
      <c r="E15460" t="s">
        <v>109</v>
      </c>
      <c r="F15460" t="s">
        <v>1059</v>
      </c>
    </row>
    <row r="15461" spans="1:6" x14ac:dyDescent="0.35">
      <c r="A15461" t="s">
        <v>25</v>
      </c>
      <c r="B15461" t="s">
        <v>1127</v>
      </c>
      <c r="C15461">
        <v>103</v>
      </c>
      <c r="D15461" t="s">
        <v>642</v>
      </c>
      <c r="E15461" t="s">
        <v>91</v>
      </c>
      <c r="F15461" t="s">
        <v>1050</v>
      </c>
    </row>
    <row r="15462" spans="1:6" x14ac:dyDescent="0.35">
      <c r="A15462" t="s">
        <v>25</v>
      </c>
      <c r="B15462" t="s">
        <v>339</v>
      </c>
      <c r="C15462">
        <v>7</v>
      </c>
      <c r="D15462" t="s">
        <v>177</v>
      </c>
      <c r="E15462" t="s">
        <v>140</v>
      </c>
      <c r="F15462" t="s">
        <v>140</v>
      </c>
    </row>
    <row r="15463" spans="1:6" x14ac:dyDescent="0.35">
      <c r="A15463" t="s">
        <v>26</v>
      </c>
      <c r="B15463" t="s">
        <v>1126</v>
      </c>
      <c r="C15463">
        <v>88</v>
      </c>
      <c r="D15463" t="s">
        <v>263</v>
      </c>
      <c r="E15463" t="s">
        <v>1080</v>
      </c>
      <c r="F15463" t="s">
        <v>1057</v>
      </c>
    </row>
    <row r="15464" spans="1:6" x14ac:dyDescent="0.35">
      <c r="A15464" t="s">
        <v>26</v>
      </c>
      <c r="B15464" t="s">
        <v>1127</v>
      </c>
      <c r="C15464">
        <v>97</v>
      </c>
      <c r="D15464" t="s">
        <v>92</v>
      </c>
      <c r="E15464" t="s">
        <v>769</v>
      </c>
      <c r="F15464" t="s">
        <v>1063</v>
      </c>
    </row>
    <row r="15465" spans="1:6" x14ac:dyDescent="0.35">
      <c r="A15465" t="s">
        <v>26</v>
      </c>
      <c r="B15465" t="s">
        <v>339</v>
      </c>
      <c r="C15465">
        <v>10</v>
      </c>
      <c r="D15465" t="s">
        <v>177</v>
      </c>
      <c r="E15465" t="s">
        <v>140</v>
      </c>
      <c r="F15465" t="s">
        <v>140</v>
      </c>
    </row>
    <row r="15466" spans="1:6" x14ac:dyDescent="0.35">
      <c r="A15466" t="s">
        <v>27</v>
      </c>
      <c r="B15466" t="s">
        <v>1126</v>
      </c>
      <c r="C15466">
        <v>75</v>
      </c>
      <c r="D15466" t="s">
        <v>640</v>
      </c>
      <c r="E15466" t="s">
        <v>837</v>
      </c>
      <c r="F15466" t="s">
        <v>1017</v>
      </c>
    </row>
    <row r="15467" spans="1:6" x14ac:dyDescent="0.35">
      <c r="A15467" t="s">
        <v>27</v>
      </c>
      <c r="B15467" t="s">
        <v>1127</v>
      </c>
      <c r="C15467">
        <v>111</v>
      </c>
      <c r="D15467" t="s">
        <v>1153</v>
      </c>
      <c r="E15467" t="s">
        <v>501</v>
      </c>
      <c r="F15467" t="s">
        <v>1019</v>
      </c>
    </row>
    <row r="15468" spans="1:6" x14ac:dyDescent="0.35">
      <c r="A15468" t="s">
        <v>27</v>
      </c>
      <c r="B15468" t="s">
        <v>339</v>
      </c>
      <c r="C15468">
        <v>10</v>
      </c>
      <c r="D15468" t="s">
        <v>122</v>
      </c>
      <c r="E15468" t="s">
        <v>140</v>
      </c>
      <c r="F15468" t="s">
        <v>121</v>
      </c>
    </row>
    <row r="15469" spans="1:6" x14ac:dyDescent="0.35">
      <c r="A15469" t="s">
        <v>28</v>
      </c>
      <c r="B15469" t="s">
        <v>1126</v>
      </c>
      <c r="C15469">
        <v>69</v>
      </c>
      <c r="D15469" t="s">
        <v>672</v>
      </c>
      <c r="E15469" t="s">
        <v>293</v>
      </c>
      <c r="F15469" t="s">
        <v>875</v>
      </c>
    </row>
    <row r="15470" spans="1:6" x14ac:dyDescent="0.35">
      <c r="A15470" t="s">
        <v>28</v>
      </c>
      <c r="B15470" t="s">
        <v>1127</v>
      </c>
      <c r="C15470">
        <v>121</v>
      </c>
      <c r="D15470" t="s">
        <v>1153</v>
      </c>
      <c r="E15470" t="s">
        <v>824</v>
      </c>
      <c r="F15470" t="s">
        <v>1011</v>
      </c>
    </row>
    <row r="15471" spans="1:6" x14ac:dyDescent="0.35">
      <c r="A15471" t="s">
        <v>28</v>
      </c>
      <c r="B15471" t="s">
        <v>339</v>
      </c>
      <c r="C15471">
        <v>8</v>
      </c>
      <c r="D15471" t="s">
        <v>866</v>
      </c>
      <c r="E15471" t="s">
        <v>140</v>
      </c>
      <c r="F15471" t="s">
        <v>145</v>
      </c>
    </row>
    <row r="15472" spans="1:6" x14ac:dyDescent="0.35">
      <c r="A15472" t="s">
        <v>29</v>
      </c>
      <c r="B15472" t="s">
        <v>1126</v>
      </c>
      <c r="C15472">
        <v>96</v>
      </c>
      <c r="D15472" t="s">
        <v>902</v>
      </c>
      <c r="E15472" t="s">
        <v>187</v>
      </c>
      <c r="F15472" t="s">
        <v>1066</v>
      </c>
    </row>
    <row r="15473" spans="1:6" x14ac:dyDescent="0.35">
      <c r="A15473" t="s">
        <v>29</v>
      </c>
      <c r="B15473" t="s">
        <v>1127</v>
      </c>
      <c r="C15473">
        <v>98</v>
      </c>
      <c r="D15473" t="s">
        <v>1097</v>
      </c>
      <c r="E15473" t="s">
        <v>345</v>
      </c>
      <c r="F15473" t="s">
        <v>1012</v>
      </c>
    </row>
    <row r="15474" spans="1:6" x14ac:dyDescent="0.35">
      <c r="A15474" t="s">
        <v>29</v>
      </c>
      <c r="B15474" t="s">
        <v>339</v>
      </c>
      <c r="C15474">
        <v>10</v>
      </c>
      <c r="D15474" t="s">
        <v>1110</v>
      </c>
      <c r="E15474" t="s">
        <v>1053</v>
      </c>
      <c r="F15474" t="s">
        <v>140</v>
      </c>
    </row>
    <row r="15475" spans="1:6" x14ac:dyDescent="0.35">
      <c r="A15475" t="s">
        <v>30</v>
      </c>
      <c r="B15475" t="s">
        <v>1126</v>
      </c>
      <c r="C15475">
        <v>74</v>
      </c>
      <c r="D15475" t="s">
        <v>110</v>
      </c>
      <c r="E15475" t="s">
        <v>1073</v>
      </c>
      <c r="F15475" t="s">
        <v>1070</v>
      </c>
    </row>
    <row r="15476" spans="1:6" x14ac:dyDescent="0.35">
      <c r="A15476" t="s">
        <v>30</v>
      </c>
      <c r="B15476" t="s">
        <v>1127</v>
      </c>
      <c r="C15476">
        <v>115</v>
      </c>
      <c r="D15476" t="s">
        <v>1202</v>
      </c>
      <c r="E15476" t="s">
        <v>1066</v>
      </c>
      <c r="F15476" t="s">
        <v>140</v>
      </c>
    </row>
    <row r="15477" spans="1:6" x14ac:dyDescent="0.35">
      <c r="A15477" t="s">
        <v>30</v>
      </c>
      <c r="B15477" t="s">
        <v>339</v>
      </c>
      <c r="C15477">
        <v>6</v>
      </c>
      <c r="D15477" t="s">
        <v>177</v>
      </c>
      <c r="E15477" t="s">
        <v>140</v>
      </c>
      <c r="F15477" t="s">
        <v>140</v>
      </c>
    </row>
    <row r="15478" spans="1:6" x14ac:dyDescent="0.35">
      <c r="A15478" t="s">
        <v>31</v>
      </c>
      <c r="B15478" t="s">
        <v>1126</v>
      </c>
      <c r="C15478">
        <v>101</v>
      </c>
      <c r="D15478" t="s">
        <v>702</v>
      </c>
      <c r="E15478" t="s">
        <v>847</v>
      </c>
      <c r="F15478" t="s">
        <v>967</v>
      </c>
    </row>
    <row r="15479" spans="1:6" x14ac:dyDescent="0.35">
      <c r="A15479" t="s">
        <v>31</v>
      </c>
      <c r="B15479" t="s">
        <v>1127</v>
      </c>
      <c r="C15479">
        <v>98</v>
      </c>
      <c r="D15479" t="s">
        <v>423</v>
      </c>
      <c r="E15479" t="s">
        <v>111</v>
      </c>
      <c r="F15479" t="s">
        <v>1017</v>
      </c>
    </row>
    <row r="15480" spans="1:6" x14ac:dyDescent="0.35">
      <c r="A15480" t="s">
        <v>31</v>
      </c>
      <c r="B15480" t="s">
        <v>339</v>
      </c>
      <c r="C15480">
        <v>4</v>
      </c>
      <c r="D15480" t="s">
        <v>177</v>
      </c>
      <c r="E15480" t="s">
        <v>140</v>
      </c>
      <c r="F15480" t="s">
        <v>140</v>
      </c>
    </row>
    <row r="15481" spans="1:6" x14ac:dyDescent="0.35">
      <c r="A15481" t="s">
        <v>32</v>
      </c>
      <c r="B15481" t="s">
        <v>1126</v>
      </c>
      <c r="C15481">
        <v>2024</v>
      </c>
      <c r="D15481" t="s">
        <v>740</v>
      </c>
      <c r="E15481" t="s">
        <v>849</v>
      </c>
      <c r="F15481" t="s">
        <v>1070</v>
      </c>
    </row>
    <row r="15482" spans="1:6" x14ac:dyDescent="0.35">
      <c r="A15482" t="s">
        <v>32</v>
      </c>
      <c r="B15482" t="s">
        <v>1127</v>
      </c>
      <c r="C15482">
        <v>2557</v>
      </c>
      <c r="D15482" t="s">
        <v>88</v>
      </c>
      <c r="E15482" t="s">
        <v>801</v>
      </c>
      <c r="F15482" t="s">
        <v>1050</v>
      </c>
    </row>
    <row r="15483" spans="1:6" x14ac:dyDescent="0.35">
      <c r="A15483" t="s">
        <v>32</v>
      </c>
      <c r="B15483" t="s">
        <v>339</v>
      </c>
      <c r="C15483">
        <v>191</v>
      </c>
      <c r="D15483" t="s">
        <v>126</v>
      </c>
      <c r="E15483" t="s">
        <v>1061</v>
      </c>
      <c r="F15483" t="s">
        <v>940</v>
      </c>
    </row>
    <row r="15485" spans="1:6" x14ac:dyDescent="0.35">
      <c r="A15485" t="s">
        <v>1655</v>
      </c>
    </row>
    <row r="15486" spans="1:6" x14ac:dyDescent="0.35">
      <c r="A15486" t="s">
        <v>2</v>
      </c>
      <c r="B15486" t="s">
        <v>1141</v>
      </c>
      <c r="C15486" t="s">
        <v>3</v>
      </c>
      <c r="D15486" t="s">
        <v>1651</v>
      </c>
      <c r="E15486" t="s">
        <v>1652</v>
      </c>
      <c r="F15486" t="s">
        <v>1653</v>
      </c>
    </row>
    <row r="15487" spans="1:6" x14ac:dyDescent="0.35">
      <c r="A15487" t="s">
        <v>8</v>
      </c>
      <c r="B15487" t="s">
        <v>1129</v>
      </c>
      <c r="C15487">
        <v>44</v>
      </c>
      <c r="D15487" t="s">
        <v>713</v>
      </c>
      <c r="E15487" t="s">
        <v>1083</v>
      </c>
      <c r="F15487" t="s">
        <v>1011</v>
      </c>
    </row>
    <row r="15488" spans="1:6" x14ac:dyDescent="0.35">
      <c r="A15488" t="s">
        <v>8</v>
      </c>
      <c r="B15488" t="s">
        <v>1130</v>
      </c>
      <c r="C15488">
        <v>112</v>
      </c>
      <c r="D15488" t="s">
        <v>516</v>
      </c>
      <c r="E15488" t="s">
        <v>953</v>
      </c>
      <c r="F15488" t="s">
        <v>939</v>
      </c>
    </row>
    <row r="15489" spans="1:6" x14ac:dyDescent="0.35">
      <c r="A15489" t="s">
        <v>8</v>
      </c>
      <c r="B15489" t="s">
        <v>1131</v>
      </c>
      <c r="C15489">
        <v>43</v>
      </c>
      <c r="D15489" t="s">
        <v>132</v>
      </c>
      <c r="E15489" t="s">
        <v>950</v>
      </c>
      <c r="F15489" t="s">
        <v>838</v>
      </c>
    </row>
    <row r="15490" spans="1:6" x14ac:dyDescent="0.35">
      <c r="A15490" t="s">
        <v>9</v>
      </c>
      <c r="B15490" t="s">
        <v>1129</v>
      </c>
      <c r="C15490">
        <v>17</v>
      </c>
      <c r="D15490" t="s">
        <v>898</v>
      </c>
      <c r="E15490" t="s">
        <v>897</v>
      </c>
      <c r="F15490" t="s">
        <v>140</v>
      </c>
    </row>
    <row r="15491" spans="1:6" x14ac:dyDescent="0.35">
      <c r="A15491" t="s">
        <v>9</v>
      </c>
      <c r="B15491" t="s">
        <v>1130</v>
      </c>
      <c r="C15491">
        <v>158</v>
      </c>
      <c r="D15491" t="s">
        <v>88</v>
      </c>
      <c r="E15491" t="s">
        <v>99</v>
      </c>
      <c r="F15491" t="s">
        <v>1019</v>
      </c>
    </row>
    <row r="15492" spans="1:6" x14ac:dyDescent="0.35">
      <c r="A15492" t="s">
        <v>9</v>
      </c>
      <c r="B15492" t="s">
        <v>1131</v>
      </c>
      <c r="C15492">
        <v>20</v>
      </c>
      <c r="D15492" t="s">
        <v>941</v>
      </c>
      <c r="E15492" t="s">
        <v>1072</v>
      </c>
      <c r="F15492" t="s">
        <v>869</v>
      </c>
    </row>
    <row r="15493" spans="1:6" x14ac:dyDescent="0.35">
      <c r="A15493" t="s">
        <v>10</v>
      </c>
      <c r="B15493" t="s">
        <v>1129</v>
      </c>
      <c r="C15493">
        <v>23</v>
      </c>
      <c r="D15493" t="s">
        <v>914</v>
      </c>
      <c r="E15493" t="s">
        <v>968</v>
      </c>
      <c r="F15493" t="s">
        <v>954</v>
      </c>
    </row>
    <row r="15494" spans="1:6" x14ac:dyDescent="0.35">
      <c r="A15494" t="s">
        <v>10</v>
      </c>
      <c r="B15494" t="s">
        <v>1130</v>
      </c>
      <c r="C15494">
        <v>165</v>
      </c>
      <c r="D15494" t="s">
        <v>1188</v>
      </c>
      <c r="E15494" t="s">
        <v>103</v>
      </c>
      <c r="F15494" t="s">
        <v>1060</v>
      </c>
    </row>
    <row r="15495" spans="1:6" x14ac:dyDescent="0.35">
      <c r="A15495" t="s">
        <v>10</v>
      </c>
      <c r="B15495" t="s">
        <v>1131</v>
      </c>
      <c r="C15495">
        <v>14</v>
      </c>
      <c r="D15495" t="s">
        <v>442</v>
      </c>
      <c r="E15495" t="s">
        <v>443</v>
      </c>
      <c r="F15495" t="s">
        <v>140</v>
      </c>
    </row>
    <row r="15496" spans="1:6" x14ac:dyDescent="0.35">
      <c r="A15496" t="s">
        <v>11</v>
      </c>
      <c r="B15496" t="s">
        <v>1129</v>
      </c>
      <c r="C15496">
        <v>22</v>
      </c>
      <c r="D15496" t="s">
        <v>466</v>
      </c>
      <c r="E15496" t="s">
        <v>465</v>
      </c>
      <c r="F15496" t="s">
        <v>140</v>
      </c>
    </row>
    <row r="15497" spans="1:6" x14ac:dyDescent="0.35">
      <c r="A15497" t="s">
        <v>11</v>
      </c>
      <c r="B15497" t="s">
        <v>1130</v>
      </c>
      <c r="C15497">
        <v>155</v>
      </c>
      <c r="D15497" t="s">
        <v>839</v>
      </c>
      <c r="E15497" t="s">
        <v>838</v>
      </c>
      <c r="F15497" t="s">
        <v>140</v>
      </c>
    </row>
    <row r="15498" spans="1:6" x14ac:dyDescent="0.35">
      <c r="A15498" t="s">
        <v>11</v>
      </c>
      <c r="B15498" t="s">
        <v>1131</v>
      </c>
      <c r="C15498">
        <v>24</v>
      </c>
      <c r="D15498" t="s">
        <v>1116</v>
      </c>
      <c r="E15498" t="s">
        <v>1047</v>
      </c>
      <c r="F15498" t="s">
        <v>140</v>
      </c>
    </row>
    <row r="15499" spans="1:6" x14ac:dyDescent="0.35">
      <c r="A15499" t="s">
        <v>12</v>
      </c>
      <c r="B15499" t="s">
        <v>1129</v>
      </c>
      <c r="C15499">
        <v>76</v>
      </c>
      <c r="D15499" t="s">
        <v>748</v>
      </c>
      <c r="E15499" t="s">
        <v>1053</v>
      </c>
      <c r="F15499" t="s">
        <v>1053</v>
      </c>
    </row>
    <row r="15500" spans="1:6" x14ac:dyDescent="0.35">
      <c r="A15500" t="s">
        <v>12</v>
      </c>
      <c r="B15500" t="s">
        <v>1130</v>
      </c>
      <c r="C15500">
        <v>84</v>
      </c>
      <c r="D15500" t="s">
        <v>613</v>
      </c>
      <c r="E15500" t="s">
        <v>749</v>
      </c>
      <c r="F15500" t="s">
        <v>1048</v>
      </c>
    </row>
    <row r="15501" spans="1:6" x14ac:dyDescent="0.35">
      <c r="A15501" t="s">
        <v>12</v>
      </c>
      <c r="B15501" t="s">
        <v>1131</v>
      </c>
      <c r="C15501">
        <v>44</v>
      </c>
      <c r="D15501" t="s">
        <v>1138</v>
      </c>
      <c r="E15501" t="s">
        <v>592</v>
      </c>
      <c r="F15501" t="s">
        <v>1048</v>
      </c>
    </row>
    <row r="15502" spans="1:6" x14ac:dyDescent="0.35">
      <c r="A15502" t="s">
        <v>13</v>
      </c>
      <c r="B15502" t="s">
        <v>1129</v>
      </c>
      <c r="C15502">
        <v>29</v>
      </c>
      <c r="D15502" t="s">
        <v>432</v>
      </c>
      <c r="E15502" t="s">
        <v>1083</v>
      </c>
      <c r="F15502" t="s">
        <v>1066</v>
      </c>
    </row>
    <row r="15503" spans="1:6" x14ac:dyDescent="0.35">
      <c r="A15503" t="s">
        <v>13</v>
      </c>
      <c r="B15503" t="s">
        <v>1130</v>
      </c>
      <c r="C15503">
        <v>95</v>
      </c>
      <c r="D15503" t="s">
        <v>702</v>
      </c>
      <c r="E15503" t="s">
        <v>564</v>
      </c>
      <c r="F15503" t="s">
        <v>1044</v>
      </c>
    </row>
    <row r="15504" spans="1:6" x14ac:dyDescent="0.35">
      <c r="A15504" t="s">
        <v>13</v>
      </c>
      <c r="B15504" t="s">
        <v>1131</v>
      </c>
      <c r="C15504">
        <v>73</v>
      </c>
      <c r="D15504" t="s">
        <v>355</v>
      </c>
      <c r="E15504" t="s">
        <v>261</v>
      </c>
      <c r="F15504" t="s">
        <v>1065</v>
      </c>
    </row>
    <row r="15505" spans="1:6" x14ac:dyDescent="0.35">
      <c r="A15505" t="s">
        <v>14</v>
      </c>
      <c r="B15505" t="s">
        <v>1129</v>
      </c>
      <c r="C15505">
        <v>47</v>
      </c>
      <c r="D15505" t="s">
        <v>519</v>
      </c>
      <c r="E15505" t="s">
        <v>924</v>
      </c>
      <c r="F15505" t="s">
        <v>89</v>
      </c>
    </row>
    <row r="15506" spans="1:6" x14ac:dyDescent="0.35">
      <c r="A15506" t="s">
        <v>14</v>
      </c>
      <c r="B15506" t="s">
        <v>1130</v>
      </c>
      <c r="C15506">
        <v>115</v>
      </c>
      <c r="D15506" t="s">
        <v>461</v>
      </c>
      <c r="E15506" t="s">
        <v>317</v>
      </c>
      <c r="F15506" t="s">
        <v>660</v>
      </c>
    </row>
    <row r="15507" spans="1:6" x14ac:dyDescent="0.35">
      <c r="A15507" t="s">
        <v>14</v>
      </c>
      <c r="B15507" t="s">
        <v>1131</v>
      </c>
      <c r="C15507">
        <v>33</v>
      </c>
      <c r="D15507" t="s">
        <v>613</v>
      </c>
      <c r="E15507" t="s">
        <v>95</v>
      </c>
      <c r="F15507" t="s">
        <v>838</v>
      </c>
    </row>
    <row r="15508" spans="1:6" x14ac:dyDescent="0.35">
      <c r="A15508" t="s">
        <v>15</v>
      </c>
      <c r="B15508" t="s">
        <v>1129</v>
      </c>
      <c r="C15508">
        <v>42</v>
      </c>
      <c r="D15508" t="s">
        <v>613</v>
      </c>
      <c r="E15508" t="s">
        <v>548</v>
      </c>
      <c r="F15508" t="s">
        <v>942</v>
      </c>
    </row>
    <row r="15509" spans="1:6" x14ac:dyDescent="0.35">
      <c r="A15509" t="s">
        <v>15</v>
      </c>
      <c r="B15509" t="s">
        <v>1130</v>
      </c>
      <c r="C15509">
        <v>125</v>
      </c>
      <c r="D15509" t="s">
        <v>1162</v>
      </c>
      <c r="E15509" t="s">
        <v>741</v>
      </c>
      <c r="F15509" t="s">
        <v>939</v>
      </c>
    </row>
    <row r="15510" spans="1:6" x14ac:dyDescent="0.35">
      <c r="A15510" t="s">
        <v>15</v>
      </c>
      <c r="B15510" t="s">
        <v>1131</v>
      </c>
      <c r="C15510">
        <v>32</v>
      </c>
      <c r="D15510" t="s">
        <v>514</v>
      </c>
      <c r="E15510" t="s">
        <v>515</v>
      </c>
      <c r="F15510" t="s">
        <v>140</v>
      </c>
    </row>
    <row r="15511" spans="1:6" x14ac:dyDescent="0.35">
      <c r="A15511" t="s">
        <v>16</v>
      </c>
      <c r="B15511" t="s">
        <v>1129</v>
      </c>
      <c r="C15511">
        <v>13</v>
      </c>
      <c r="D15511" t="s">
        <v>288</v>
      </c>
      <c r="E15511" t="s">
        <v>289</v>
      </c>
      <c r="F15511" t="s">
        <v>140</v>
      </c>
    </row>
    <row r="15512" spans="1:6" x14ac:dyDescent="0.35">
      <c r="A15512" t="s">
        <v>16</v>
      </c>
      <c r="B15512" t="s">
        <v>1130</v>
      </c>
      <c r="C15512">
        <v>158</v>
      </c>
      <c r="D15512" t="s">
        <v>124</v>
      </c>
      <c r="E15512" t="s">
        <v>1072</v>
      </c>
      <c r="F15512" t="s">
        <v>1019</v>
      </c>
    </row>
    <row r="15513" spans="1:6" x14ac:dyDescent="0.35">
      <c r="A15513" t="s">
        <v>16</v>
      </c>
      <c r="B15513" t="s">
        <v>1131</v>
      </c>
      <c r="C15513">
        <v>27</v>
      </c>
      <c r="D15513" t="s">
        <v>1120</v>
      </c>
      <c r="E15513" t="s">
        <v>950</v>
      </c>
      <c r="F15513" t="s">
        <v>140</v>
      </c>
    </row>
    <row r="15514" spans="1:6" x14ac:dyDescent="0.35">
      <c r="A15514" t="s">
        <v>17</v>
      </c>
      <c r="B15514" t="s">
        <v>1129</v>
      </c>
      <c r="C15514">
        <v>26</v>
      </c>
      <c r="D15514" t="s">
        <v>1001</v>
      </c>
      <c r="E15514" t="s">
        <v>517</v>
      </c>
      <c r="F15514" t="s">
        <v>1100</v>
      </c>
    </row>
    <row r="15515" spans="1:6" x14ac:dyDescent="0.35">
      <c r="A15515" t="s">
        <v>17</v>
      </c>
      <c r="B15515" t="s">
        <v>1130</v>
      </c>
      <c r="C15515">
        <v>158</v>
      </c>
      <c r="D15515" t="s">
        <v>104</v>
      </c>
      <c r="E15515" t="s">
        <v>1095</v>
      </c>
      <c r="F15515" t="s">
        <v>1017</v>
      </c>
    </row>
    <row r="15516" spans="1:6" x14ac:dyDescent="0.35">
      <c r="A15516" t="s">
        <v>17</v>
      </c>
      <c r="B15516" t="s">
        <v>1131</v>
      </c>
      <c r="C15516">
        <v>13</v>
      </c>
      <c r="D15516" t="s">
        <v>177</v>
      </c>
      <c r="E15516" t="s">
        <v>140</v>
      </c>
      <c r="F15516" t="s">
        <v>140</v>
      </c>
    </row>
    <row r="15517" spans="1:6" x14ac:dyDescent="0.35">
      <c r="A15517" t="s">
        <v>18</v>
      </c>
      <c r="B15517" t="s">
        <v>1129</v>
      </c>
      <c r="C15517">
        <v>23</v>
      </c>
      <c r="D15517" t="s">
        <v>1196</v>
      </c>
      <c r="E15517" t="s">
        <v>1011</v>
      </c>
      <c r="F15517" t="s">
        <v>140</v>
      </c>
    </row>
    <row r="15518" spans="1:6" x14ac:dyDescent="0.35">
      <c r="A15518" t="s">
        <v>18</v>
      </c>
      <c r="B15518" t="s">
        <v>1130</v>
      </c>
      <c r="C15518">
        <v>136</v>
      </c>
      <c r="D15518" t="s">
        <v>719</v>
      </c>
      <c r="E15518" t="s">
        <v>123</v>
      </c>
      <c r="F15518" t="s">
        <v>1051</v>
      </c>
    </row>
    <row r="15519" spans="1:6" x14ac:dyDescent="0.35">
      <c r="A15519" t="s">
        <v>18</v>
      </c>
      <c r="B15519" t="s">
        <v>1131</v>
      </c>
      <c r="C15519">
        <v>43</v>
      </c>
      <c r="D15519" t="s">
        <v>825</v>
      </c>
      <c r="E15519" t="s">
        <v>476</v>
      </c>
      <c r="F15519" t="s">
        <v>458</v>
      </c>
    </row>
    <row r="15520" spans="1:6" x14ac:dyDescent="0.35">
      <c r="A15520" t="s">
        <v>19</v>
      </c>
      <c r="B15520" t="s">
        <v>1129</v>
      </c>
      <c r="C15520">
        <v>10</v>
      </c>
      <c r="D15520" t="s">
        <v>68</v>
      </c>
      <c r="E15520" t="s">
        <v>140</v>
      </c>
      <c r="F15520" t="s">
        <v>69</v>
      </c>
    </row>
    <row r="15521" spans="1:6" x14ac:dyDescent="0.35">
      <c r="A15521" t="s">
        <v>19</v>
      </c>
      <c r="B15521" t="s">
        <v>1130</v>
      </c>
      <c r="C15521">
        <v>150</v>
      </c>
      <c r="D15521" t="s">
        <v>923</v>
      </c>
      <c r="E15521" t="s">
        <v>595</v>
      </c>
      <c r="F15521" t="s">
        <v>939</v>
      </c>
    </row>
    <row r="15522" spans="1:6" x14ac:dyDescent="0.35">
      <c r="A15522" t="s">
        <v>19</v>
      </c>
      <c r="B15522" t="s">
        <v>1131</v>
      </c>
      <c r="C15522">
        <v>41</v>
      </c>
      <c r="D15522" t="s">
        <v>512</v>
      </c>
      <c r="E15522" t="s">
        <v>674</v>
      </c>
      <c r="F15522" t="s">
        <v>1070</v>
      </c>
    </row>
    <row r="15523" spans="1:6" x14ac:dyDescent="0.35">
      <c r="A15523" t="s">
        <v>20</v>
      </c>
      <c r="B15523" t="s">
        <v>1129</v>
      </c>
      <c r="C15523">
        <v>32</v>
      </c>
      <c r="D15523" t="s">
        <v>640</v>
      </c>
      <c r="E15523" t="s">
        <v>1058</v>
      </c>
      <c r="F15523" t="s">
        <v>1182</v>
      </c>
    </row>
    <row r="15524" spans="1:6" x14ac:dyDescent="0.35">
      <c r="A15524" t="s">
        <v>20</v>
      </c>
      <c r="B15524" t="s">
        <v>1130</v>
      </c>
      <c r="C15524">
        <v>81</v>
      </c>
      <c r="D15524" t="s">
        <v>491</v>
      </c>
      <c r="E15524" t="s">
        <v>755</v>
      </c>
      <c r="F15524" t="s">
        <v>1068</v>
      </c>
    </row>
    <row r="15525" spans="1:6" x14ac:dyDescent="0.35">
      <c r="A15525" t="s">
        <v>20</v>
      </c>
      <c r="B15525" t="s">
        <v>1131</v>
      </c>
      <c r="C15525">
        <v>82</v>
      </c>
      <c r="D15525" t="s">
        <v>92</v>
      </c>
      <c r="E15525" t="s">
        <v>915</v>
      </c>
      <c r="F15525" t="s">
        <v>1019</v>
      </c>
    </row>
    <row r="15526" spans="1:6" x14ac:dyDescent="0.35">
      <c r="A15526" t="s">
        <v>21</v>
      </c>
      <c r="B15526" t="s">
        <v>1129</v>
      </c>
      <c r="C15526">
        <v>43</v>
      </c>
      <c r="D15526" t="s">
        <v>1261</v>
      </c>
      <c r="E15526" t="s">
        <v>837</v>
      </c>
      <c r="F15526" t="s">
        <v>140</v>
      </c>
    </row>
    <row r="15527" spans="1:6" x14ac:dyDescent="0.35">
      <c r="A15527" t="s">
        <v>21</v>
      </c>
      <c r="B15527" t="s">
        <v>1130</v>
      </c>
      <c r="C15527">
        <v>73</v>
      </c>
      <c r="D15527" t="s">
        <v>1161</v>
      </c>
      <c r="E15527" t="s">
        <v>950</v>
      </c>
      <c r="F15527" t="s">
        <v>1057</v>
      </c>
    </row>
    <row r="15528" spans="1:6" x14ac:dyDescent="0.35">
      <c r="A15528" t="s">
        <v>21</v>
      </c>
      <c r="B15528" t="s">
        <v>1131</v>
      </c>
      <c r="C15528">
        <v>91</v>
      </c>
      <c r="D15528" t="s">
        <v>1006</v>
      </c>
      <c r="E15528" t="s">
        <v>1007</v>
      </c>
      <c r="F15528" t="s">
        <v>140</v>
      </c>
    </row>
    <row r="15529" spans="1:6" x14ac:dyDescent="0.35">
      <c r="A15529" t="s">
        <v>22</v>
      </c>
      <c r="B15529" t="s">
        <v>1129</v>
      </c>
      <c r="C15529">
        <v>22</v>
      </c>
      <c r="D15529" t="s">
        <v>647</v>
      </c>
      <c r="E15529" t="s">
        <v>915</v>
      </c>
      <c r="F15529" t="s">
        <v>1053</v>
      </c>
    </row>
    <row r="15530" spans="1:6" x14ac:dyDescent="0.35">
      <c r="A15530" t="s">
        <v>22</v>
      </c>
      <c r="B15530" t="s">
        <v>1130</v>
      </c>
      <c r="C15530">
        <v>164</v>
      </c>
      <c r="D15530" t="s">
        <v>118</v>
      </c>
      <c r="E15530" t="s">
        <v>91</v>
      </c>
      <c r="F15530" t="s">
        <v>971</v>
      </c>
    </row>
    <row r="15531" spans="1:6" x14ac:dyDescent="0.35">
      <c r="A15531" t="s">
        <v>22</v>
      </c>
      <c r="B15531" t="s">
        <v>1131</v>
      </c>
      <c r="C15531">
        <v>16</v>
      </c>
      <c r="D15531" t="s">
        <v>177</v>
      </c>
      <c r="E15531" t="s">
        <v>140</v>
      </c>
      <c r="F15531" t="s">
        <v>140</v>
      </c>
    </row>
    <row r="15532" spans="1:6" x14ac:dyDescent="0.35">
      <c r="A15532" t="s">
        <v>23</v>
      </c>
      <c r="B15532" t="s">
        <v>1129</v>
      </c>
      <c r="C15532">
        <v>39</v>
      </c>
      <c r="D15532" t="s">
        <v>722</v>
      </c>
      <c r="E15532" t="s">
        <v>837</v>
      </c>
      <c r="F15532" t="s">
        <v>999</v>
      </c>
    </row>
    <row r="15533" spans="1:6" x14ac:dyDescent="0.35">
      <c r="A15533" t="s">
        <v>23</v>
      </c>
      <c r="B15533" t="s">
        <v>1130</v>
      </c>
      <c r="C15533">
        <v>100</v>
      </c>
      <c r="D15533" t="s">
        <v>859</v>
      </c>
      <c r="E15533" t="s">
        <v>1106</v>
      </c>
      <c r="F15533" t="s">
        <v>1018</v>
      </c>
    </row>
    <row r="15534" spans="1:6" x14ac:dyDescent="0.35">
      <c r="A15534" t="s">
        <v>23</v>
      </c>
      <c r="B15534" t="s">
        <v>1131</v>
      </c>
      <c r="C15534">
        <v>55</v>
      </c>
      <c r="D15534" t="s">
        <v>106</v>
      </c>
      <c r="E15534" t="s">
        <v>1100</v>
      </c>
      <c r="F15534" t="s">
        <v>1020</v>
      </c>
    </row>
    <row r="15535" spans="1:6" x14ac:dyDescent="0.35">
      <c r="A15535" t="s">
        <v>24</v>
      </c>
      <c r="B15535" t="s">
        <v>1129</v>
      </c>
      <c r="C15535">
        <v>32</v>
      </c>
      <c r="D15535" t="s">
        <v>906</v>
      </c>
      <c r="E15535" t="s">
        <v>769</v>
      </c>
      <c r="F15535" t="s">
        <v>1068</v>
      </c>
    </row>
    <row r="15536" spans="1:6" x14ac:dyDescent="0.35">
      <c r="A15536" t="s">
        <v>24</v>
      </c>
      <c r="B15536" t="s">
        <v>1130</v>
      </c>
      <c r="C15536">
        <v>141</v>
      </c>
      <c r="D15536" t="s">
        <v>665</v>
      </c>
      <c r="E15536" t="s">
        <v>971</v>
      </c>
      <c r="F15536" t="s">
        <v>1011</v>
      </c>
    </row>
    <row r="15537" spans="1:6" x14ac:dyDescent="0.35">
      <c r="A15537" t="s">
        <v>24</v>
      </c>
      <c r="B15537" t="s">
        <v>1131</v>
      </c>
      <c r="C15537">
        <v>26</v>
      </c>
      <c r="D15537" t="s">
        <v>997</v>
      </c>
      <c r="E15537" t="s">
        <v>996</v>
      </c>
      <c r="F15537" t="s">
        <v>140</v>
      </c>
    </row>
    <row r="15538" spans="1:6" x14ac:dyDescent="0.35">
      <c r="A15538" t="s">
        <v>25</v>
      </c>
      <c r="B15538" t="s">
        <v>1129</v>
      </c>
      <c r="C15538">
        <v>21</v>
      </c>
      <c r="D15538" t="s">
        <v>118</v>
      </c>
      <c r="E15538" t="s">
        <v>117</v>
      </c>
      <c r="F15538" t="s">
        <v>140</v>
      </c>
    </row>
    <row r="15539" spans="1:6" x14ac:dyDescent="0.35">
      <c r="A15539" t="s">
        <v>25</v>
      </c>
      <c r="B15539" t="s">
        <v>1130</v>
      </c>
      <c r="C15539">
        <v>156</v>
      </c>
      <c r="D15539" t="s">
        <v>285</v>
      </c>
      <c r="E15539" t="s">
        <v>824</v>
      </c>
      <c r="F15539" t="s">
        <v>929</v>
      </c>
    </row>
    <row r="15540" spans="1:6" x14ac:dyDescent="0.35">
      <c r="A15540" t="s">
        <v>25</v>
      </c>
      <c r="B15540" t="s">
        <v>1131</v>
      </c>
      <c r="C15540">
        <v>17</v>
      </c>
      <c r="D15540" t="s">
        <v>116</v>
      </c>
      <c r="E15540" t="s">
        <v>115</v>
      </c>
      <c r="F15540" t="s">
        <v>140</v>
      </c>
    </row>
    <row r="15541" spans="1:6" x14ac:dyDescent="0.35">
      <c r="A15541" t="s">
        <v>26</v>
      </c>
      <c r="B15541" t="s">
        <v>1129</v>
      </c>
      <c r="C15541">
        <v>19</v>
      </c>
      <c r="D15541" t="s">
        <v>285</v>
      </c>
      <c r="E15541" t="s">
        <v>286</v>
      </c>
      <c r="F15541" t="s">
        <v>140</v>
      </c>
    </row>
    <row r="15542" spans="1:6" x14ac:dyDescent="0.35">
      <c r="A15542" t="s">
        <v>26</v>
      </c>
      <c r="B15542" t="s">
        <v>1130</v>
      </c>
      <c r="C15542">
        <v>132</v>
      </c>
      <c r="D15542" t="s">
        <v>748</v>
      </c>
      <c r="E15542" t="s">
        <v>125</v>
      </c>
      <c r="F15542" t="s">
        <v>660</v>
      </c>
    </row>
    <row r="15543" spans="1:6" x14ac:dyDescent="0.35">
      <c r="A15543" t="s">
        <v>26</v>
      </c>
      <c r="B15543" t="s">
        <v>1131</v>
      </c>
      <c r="C15543">
        <v>44</v>
      </c>
      <c r="D15543" t="s">
        <v>675</v>
      </c>
      <c r="E15543" t="s">
        <v>674</v>
      </c>
      <c r="F15543" t="s">
        <v>140</v>
      </c>
    </row>
    <row r="15544" spans="1:6" x14ac:dyDescent="0.35">
      <c r="A15544" t="s">
        <v>27</v>
      </c>
      <c r="B15544" t="s">
        <v>1129</v>
      </c>
      <c r="C15544">
        <v>7</v>
      </c>
      <c r="D15544" t="s">
        <v>46</v>
      </c>
      <c r="E15544" t="s">
        <v>654</v>
      </c>
      <c r="F15544" t="s">
        <v>967</v>
      </c>
    </row>
    <row r="15545" spans="1:6" x14ac:dyDescent="0.35">
      <c r="A15545" t="s">
        <v>27</v>
      </c>
      <c r="B15545" t="s">
        <v>1130</v>
      </c>
      <c r="C15545">
        <v>163</v>
      </c>
      <c r="D15545" t="s">
        <v>112</v>
      </c>
      <c r="E15545" t="s">
        <v>999</v>
      </c>
      <c r="F15545" t="s">
        <v>1098</v>
      </c>
    </row>
    <row r="15546" spans="1:6" x14ac:dyDescent="0.35">
      <c r="A15546" t="s">
        <v>27</v>
      </c>
      <c r="B15546" t="s">
        <v>1131</v>
      </c>
      <c r="C15546">
        <v>26</v>
      </c>
      <c r="D15546" t="s">
        <v>1143</v>
      </c>
      <c r="E15546" t="s">
        <v>1070</v>
      </c>
      <c r="F15546" t="s">
        <v>140</v>
      </c>
    </row>
    <row r="15547" spans="1:6" x14ac:dyDescent="0.35">
      <c r="A15547" t="s">
        <v>28</v>
      </c>
      <c r="B15547" t="s">
        <v>1129</v>
      </c>
      <c r="C15547">
        <v>34</v>
      </c>
      <c r="D15547" t="s">
        <v>672</v>
      </c>
      <c r="E15547" t="s">
        <v>105</v>
      </c>
      <c r="F15547" t="s">
        <v>147</v>
      </c>
    </row>
    <row r="15548" spans="1:6" x14ac:dyDescent="0.35">
      <c r="A15548" t="s">
        <v>28</v>
      </c>
      <c r="B15548" t="s">
        <v>1130</v>
      </c>
      <c r="C15548">
        <v>138</v>
      </c>
      <c r="D15548" t="s">
        <v>116</v>
      </c>
      <c r="E15548" t="s">
        <v>991</v>
      </c>
      <c r="F15548" t="s">
        <v>939</v>
      </c>
    </row>
    <row r="15549" spans="1:6" x14ac:dyDescent="0.35">
      <c r="A15549" t="s">
        <v>28</v>
      </c>
      <c r="B15549" t="s">
        <v>1131</v>
      </c>
      <c r="C15549">
        <v>26</v>
      </c>
      <c r="D15549" t="s">
        <v>106</v>
      </c>
      <c r="E15549" t="s">
        <v>785</v>
      </c>
      <c r="F15549" t="s">
        <v>1007</v>
      </c>
    </row>
    <row r="15550" spans="1:6" x14ac:dyDescent="0.35">
      <c r="A15550" t="s">
        <v>29</v>
      </c>
      <c r="B15550" t="s">
        <v>1129</v>
      </c>
      <c r="C15550">
        <v>12</v>
      </c>
      <c r="D15550" t="s">
        <v>806</v>
      </c>
      <c r="E15550" t="s">
        <v>140</v>
      </c>
      <c r="F15550" t="s">
        <v>574</v>
      </c>
    </row>
    <row r="15551" spans="1:6" x14ac:dyDescent="0.35">
      <c r="A15551" t="s">
        <v>29</v>
      </c>
      <c r="B15551" t="s">
        <v>1130</v>
      </c>
      <c r="C15551">
        <v>172</v>
      </c>
      <c r="D15551" t="s">
        <v>1099</v>
      </c>
      <c r="E15551" t="s">
        <v>111</v>
      </c>
      <c r="F15551" t="s">
        <v>1014</v>
      </c>
    </row>
    <row r="15552" spans="1:6" x14ac:dyDescent="0.35">
      <c r="A15552" t="s">
        <v>29</v>
      </c>
      <c r="B15552" t="s">
        <v>1131</v>
      </c>
      <c r="C15552">
        <v>20</v>
      </c>
      <c r="D15552" t="s">
        <v>1159</v>
      </c>
      <c r="E15552" t="s">
        <v>1055</v>
      </c>
      <c r="F15552" t="s">
        <v>140</v>
      </c>
    </row>
    <row r="15553" spans="1:6" x14ac:dyDescent="0.35">
      <c r="A15553" t="s">
        <v>30</v>
      </c>
      <c r="B15553" t="s">
        <v>1129</v>
      </c>
      <c r="C15553">
        <v>13</v>
      </c>
      <c r="D15553" t="s">
        <v>982</v>
      </c>
      <c r="E15553" t="s">
        <v>983</v>
      </c>
      <c r="F15553" t="s">
        <v>140</v>
      </c>
    </row>
    <row r="15554" spans="1:6" x14ac:dyDescent="0.35">
      <c r="A15554" t="s">
        <v>30</v>
      </c>
      <c r="B15554" t="s">
        <v>1130</v>
      </c>
      <c r="C15554">
        <v>160</v>
      </c>
      <c r="D15554" t="s">
        <v>661</v>
      </c>
      <c r="E15554" t="s">
        <v>1043</v>
      </c>
      <c r="F15554" t="s">
        <v>940</v>
      </c>
    </row>
    <row r="15555" spans="1:6" x14ac:dyDescent="0.35">
      <c r="A15555" t="s">
        <v>30</v>
      </c>
      <c r="B15555" t="s">
        <v>1131</v>
      </c>
      <c r="C15555">
        <v>22</v>
      </c>
      <c r="D15555" t="s">
        <v>177</v>
      </c>
      <c r="E15555" t="s">
        <v>140</v>
      </c>
      <c r="F15555" t="s">
        <v>140</v>
      </c>
    </row>
    <row r="15556" spans="1:6" x14ac:dyDescent="0.35">
      <c r="A15556" t="s">
        <v>31</v>
      </c>
      <c r="B15556" t="s">
        <v>1129</v>
      </c>
      <c r="C15556">
        <v>28</v>
      </c>
      <c r="D15556" t="s">
        <v>347</v>
      </c>
      <c r="E15556" t="s">
        <v>1000</v>
      </c>
      <c r="F15556" t="s">
        <v>1095</v>
      </c>
    </row>
    <row r="15557" spans="1:6" x14ac:dyDescent="0.35">
      <c r="A15557" t="s">
        <v>31</v>
      </c>
      <c r="B15557" t="s">
        <v>1130</v>
      </c>
      <c r="C15557">
        <v>97</v>
      </c>
      <c r="D15557" t="s">
        <v>539</v>
      </c>
      <c r="E15557" t="s">
        <v>641</v>
      </c>
      <c r="F15557" t="s">
        <v>1018</v>
      </c>
    </row>
    <row r="15558" spans="1:6" x14ac:dyDescent="0.35">
      <c r="A15558" t="s">
        <v>31</v>
      </c>
      <c r="B15558" t="s">
        <v>1131</v>
      </c>
      <c r="C15558">
        <v>78</v>
      </c>
      <c r="D15558" t="s">
        <v>163</v>
      </c>
      <c r="E15558" t="s">
        <v>897</v>
      </c>
      <c r="F15558" t="s">
        <v>515</v>
      </c>
    </row>
    <row r="15559" spans="1:6" x14ac:dyDescent="0.35">
      <c r="A15559" t="s">
        <v>32</v>
      </c>
      <c r="B15559" t="s">
        <v>1129</v>
      </c>
      <c r="C15559">
        <v>674</v>
      </c>
      <c r="D15559" t="s">
        <v>1088</v>
      </c>
      <c r="E15559" t="s">
        <v>117</v>
      </c>
      <c r="F15559" t="s">
        <v>527</v>
      </c>
    </row>
    <row r="15560" spans="1:6" x14ac:dyDescent="0.35">
      <c r="A15560" t="s">
        <v>32</v>
      </c>
      <c r="B15560" t="s">
        <v>1130</v>
      </c>
      <c r="C15560">
        <v>3188</v>
      </c>
      <c r="D15560" t="s">
        <v>1099</v>
      </c>
      <c r="E15560" t="s">
        <v>317</v>
      </c>
      <c r="F15560" t="s">
        <v>1073</v>
      </c>
    </row>
    <row r="15561" spans="1:6" x14ac:dyDescent="0.35">
      <c r="A15561" t="s">
        <v>32</v>
      </c>
      <c r="B15561" t="s">
        <v>1131</v>
      </c>
      <c r="C15561">
        <v>910</v>
      </c>
      <c r="D15561" t="s">
        <v>1137</v>
      </c>
      <c r="E15561" t="s">
        <v>548</v>
      </c>
      <c r="F15561" t="s">
        <v>1066</v>
      </c>
    </row>
    <row r="15563" spans="1:6" x14ac:dyDescent="0.35">
      <c r="A15563" t="s">
        <v>1656</v>
      </c>
    </row>
    <row r="15564" spans="1:6" x14ac:dyDescent="0.35">
      <c r="A15564" t="s">
        <v>2</v>
      </c>
      <c r="B15564" t="s">
        <v>1150</v>
      </c>
      <c r="C15564" t="s">
        <v>3</v>
      </c>
      <c r="D15564" t="s">
        <v>1651</v>
      </c>
      <c r="E15564" t="s">
        <v>1652</v>
      </c>
      <c r="F15564" t="s">
        <v>1653</v>
      </c>
    </row>
    <row r="15565" spans="1:6" x14ac:dyDescent="0.35">
      <c r="A15565" t="s">
        <v>8</v>
      </c>
      <c r="B15565" t="s">
        <v>1151</v>
      </c>
      <c r="C15565">
        <v>131</v>
      </c>
      <c r="D15565" t="s">
        <v>951</v>
      </c>
      <c r="E15565" t="s">
        <v>129</v>
      </c>
      <c r="F15565" t="s">
        <v>940</v>
      </c>
    </row>
    <row r="15566" spans="1:6" x14ac:dyDescent="0.35">
      <c r="A15566" t="s">
        <v>8</v>
      </c>
      <c r="B15566" t="s">
        <v>1152</v>
      </c>
      <c r="C15566">
        <v>54</v>
      </c>
      <c r="D15566" t="s">
        <v>927</v>
      </c>
      <c r="E15566" t="s">
        <v>574</v>
      </c>
      <c r="F15566" t="s">
        <v>875</v>
      </c>
    </row>
    <row r="15567" spans="1:6" x14ac:dyDescent="0.35">
      <c r="A15567" t="s">
        <v>8</v>
      </c>
      <c r="B15567" t="s">
        <v>339</v>
      </c>
      <c r="C15567">
        <v>14</v>
      </c>
      <c r="D15567" t="s">
        <v>722</v>
      </c>
      <c r="E15567" t="s">
        <v>723</v>
      </c>
      <c r="F15567" t="s">
        <v>140</v>
      </c>
    </row>
    <row r="15568" spans="1:6" x14ac:dyDescent="0.35">
      <c r="A15568" t="s">
        <v>9</v>
      </c>
      <c r="B15568" t="s">
        <v>1151</v>
      </c>
      <c r="C15568">
        <v>119</v>
      </c>
      <c r="D15568" t="s">
        <v>1134</v>
      </c>
      <c r="E15568" t="s">
        <v>91</v>
      </c>
      <c r="F15568" t="s">
        <v>1063</v>
      </c>
    </row>
    <row r="15569" spans="1:6" x14ac:dyDescent="0.35">
      <c r="A15569" t="s">
        <v>9</v>
      </c>
      <c r="B15569" t="s">
        <v>1152</v>
      </c>
      <c r="C15569">
        <v>65</v>
      </c>
      <c r="D15569" t="s">
        <v>811</v>
      </c>
      <c r="E15569" t="s">
        <v>131</v>
      </c>
      <c r="F15569" t="s">
        <v>775</v>
      </c>
    </row>
    <row r="15570" spans="1:6" x14ac:dyDescent="0.35">
      <c r="A15570" t="s">
        <v>9</v>
      </c>
      <c r="B15570" t="s">
        <v>339</v>
      </c>
      <c r="C15570">
        <v>11</v>
      </c>
      <c r="D15570" t="s">
        <v>110</v>
      </c>
      <c r="E15570" t="s">
        <v>140</v>
      </c>
      <c r="F15570" t="s">
        <v>109</v>
      </c>
    </row>
    <row r="15571" spans="1:6" x14ac:dyDescent="0.35">
      <c r="A15571" t="s">
        <v>10</v>
      </c>
      <c r="B15571" t="s">
        <v>1151</v>
      </c>
      <c r="C15571">
        <v>127</v>
      </c>
      <c r="D15571" t="s">
        <v>120</v>
      </c>
      <c r="E15571" t="s">
        <v>718</v>
      </c>
      <c r="F15571" t="s">
        <v>1019</v>
      </c>
    </row>
    <row r="15572" spans="1:6" x14ac:dyDescent="0.35">
      <c r="A15572" t="s">
        <v>10</v>
      </c>
      <c r="B15572" t="s">
        <v>1152</v>
      </c>
      <c r="C15572">
        <v>64</v>
      </c>
      <c r="D15572" t="s">
        <v>370</v>
      </c>
      <c r="E15572" t="s">
        <v>1095</v>
      </c>
      <c r="F15572" t="s">
        <v>950</v>
      </c>
    </row>
    <row r="15573" spans="1:6" x14ac:dyDescent="0.35">
      <c r="A15573" t="s">
        <v>10</v>
      </c>
      <c r="B15573" t="s">
        <v>339</v>
      </c>
      <c r="C15573">
        <v>11</v>
      </c>
      <c r="D15573" t="s">
        <v>876</v>
      </c>
      <c r="E15573" t="s">
        <v>140</v>
      </c>
      <c r="F15573" t="s">
        <v>877</v>
      </c>
    </row>
    <row r="15574" spans="1:6" x14ac:dyDescent="0.35">
      <c r="A15574" t="s">
        <v>11</v>
      </c>
      <c r="B15574" t="s">
        <v>1151</v>
      </c>
      <c r="C15574">
        <v>132</v>
      </c>
      <c r="D15574" t="s">
        <v>800</v>
      </c>
      <c r="E15574" t="s">
        <v>801</v>
      </c>
      <c r="F15574" t="s">
        <v>140</v>
      </c>
    </row>
    <row r="15575" spans="1:6" x14ac:dyDescent="0.35">
      <c r="A15575" t="s">
        <v>11</v>
      </c>
      <c r="B15575" t="s">
        <v>1152</v>
      </c>
      <c r="C15575">
        <v>55</v>
      </c>
      <c r="D15575" t="s">
        <v>126</v>
      </c>
      <c r="E15575" t="s">
        <v>125</v>
      </c>
      <c r="F15575" t="s">
        <v>140</v>
      </c>
    </row>
    <row r="15576" spans="1:6" x14ac:dyDescent="0.35">
      <c r="A15576" t="s">
        <v>11</v>
      </c>
      <c r="B15576" t="s">
        <v>339</v>
      </c>
      <c r="C15576">
        <v>14</v>
      </c>
      <c r="D15576" t="s">
        <v>177</v>
      </c>
      <c r="E15576" t="s">
        <v>140</v>
      </c>
      <c r="F15576" t="s">
        <v>140</v>
      </c>
    </row>
    <row r="15577" spans="1:6" x14ac:dyDescent="0.35">
      <c r="A15577" t="s">
        <v>12</v>
      </c>
      <c r="B15577" t="s">
        <v>1151</v>
      </c>
      <c r="C15577">
        <v>126</v>
      </c>
      <c r="D15577" t="s">
        <v>163</v>
      </c>
      <c r="E15577" t="s">
        <v>755</v>
      </c>
      <c r="F15577" t="s">
        <v>971</v>
      </c>
    </row>
    <row r="15578" spans="1:6" x14ac:dyDescent="0.35">
      <c r="A15578" t="s">
        <v>12</v>
      </c>
      <c r="B15578" t="s">
        <v>1152</v>
      </c>
      <c r="C15578">
        <v>55</v>
      </c>
      <c r="D15578" t="s">
        <v>112</v>
      </c>
      <c r="E15578" t="s">
        <v>1047</v>
      </c>
      <c r="F15578" t="s">
        <v>824</v>
      </c>
    </row>
    <row r="15579" spans="1:6" x14ac:dyDescent="0.35">
      <c r="A15579" t="s">
        <v>12</v>
      </c>
      <c r="B15579" t="s">
        <v>339</v>
      </c>
      <c r="C15579">
        <v>23</v>
      </c>
      <c r="D15579" t="s">
        <v>423</v>
      </c>
      <c r="E15579" t="s">
        <v>501</v>
      </c>
      <c r="F15579" t="s">
        <v>838</v>
      </c>
    </row>
    <row r="15580" spans="1:6" x14ac:dyDescent="0.35">
      <c r="A15580" t="s">
        <v>13</v>
      </c>
      <c r="B15580" t="s">
        <v>1151</v>
      </c>
      <c r="C15580">
        <v>134</v>
      </c>
      <c r="D15580" t="s">
        <v>146</v>
      </c>
      <c r="E15580" t="s">
        <v>45</v>
      </c>
      <c r="F15580" t="s">
        <v>929</v>
      </c>
    </row>
    <row r="15581" spans="1:6" x14ac:dyDescent="0.35">
      <c r="A15581" t="s">
        <v>13</v>
      </c>
      <c r="B15581" t="s">
        <v>1152</v>
      </c>
      <c r="C15581">
        <v>50</v>
      </c>
      <c r="D15581" t="s">
        <v>941</v>
      </c>
      <c r="E15581" t="s">
        <v>1053</v>
      </c>
      <c r="F15581" t="s">
        <v>801</v>
      </c>
    </row>
    <row r="15582" spans="1:6" x14ac:dyDescent="0.35">
      <c r="A15582" t="s">
        <v>13</v>
      </c>
      <c r="B15582" t="s">
        <v>339</v>
      </c>
      <c r="C15582">
        <v>13</v>
      </c>
      <c r="D15582" t="s">
        <v>96</v>
      </c>
      <c r="E15582" t="s">
        <v>95</v>
      </c>
      <c r="F15582" t="s">
        <v>140</v>
      </c>
    </row>
    <row r="15583" spans="1:6" x14ac:dyDescent="0.35">
      <c r="A15583" t="s">
        <v>14</v>
      </c>
      <c r="B15583" t="s">
        <v>1151</v>
      </c>
      <c r="C15583">
        <v>123</v>
      </c>
      <c r="D15583" t="s">
        <v>260</v>
      </c>
      <c r="E15583" t="s">
        <v>849</v>
      </c>
      <c r="F15583" t="s">
        <v>838</v>
      </c>
    </row>
    <row r="15584" spans="1:6" x14ac:dyDescent="0.35">
      <c r="A15584" t="s">
        <v>14</v>
      </c>
      <c r="B15584" t="s">
        <v>1152</v>
      </c>
      <c r="C15584">
        <v>59</v>
      </c>
      <c r="D15584" t="s">
        <v>1167</v>
      </c>
      <c r="E15584" t="s">
        <v>527</v>
      </c>
      <c r="F15584" t="s">
        <v>929</v>
      </c>
    </row>
    <row r="15585" spans="1:6" x14ac:dyDescent="0.35">
      <c r="A15585" t="s">
        <v>14</v>
      </c>
      <c r="B15585" t="s">
        <v>339</v>
      </c>
      <c r="C15585">
        <v>13</v>
      </c>
      <c r="D15585" t="s">
        <v>410</v>
      </c>
      <c r="E15585" t="s">
        <v>746</v>
      </c>
      <c r="F15585" t="s">
        <v>1004</v>
      </c>
    </row>
    <row r="15586" spans="1:6" x14ac:dyDescent="0.35">
      <c r="A15586" t="s">
        <v>15</v>
      </c>
      <c r="B15586" t="s">
        <v>1151</v>
      </c>
      <c r="C15586">
        <v>134</v>
      </c>
      <c r="D15586" t="s">
        <v>156</v>
      </c>
      <c r="E15586" t="s">
        <v>746</v>
      </c>
      <c r="F15586" t="s">
        <v>1007</v>
      </c>
    </row>
    <row r="15587" spans="1:6" x14ac:dyDescent="0.35">
      <c r="A15587" t="s">
        <v>15</v>
      </c>
      <c r="B15587" t="s">
        <v>1152</v>
      </c>
      <c r="C15587">
        <v>56</v>
      </c>
      <c r="D15587" t="s">
        <v>132</v>
      </c>
      <c r="E15587" t="s">
        <v>1044</v>
      </c>
      <c r="F15587" t="s">
        <v>1052</v>
      </c>
    </row>
    <row r="15588" spans="1:6" x14ac:dyDescent="0.35">
      <c r="A15588" t="s">
        <v>15</v>
      </c>
      <c r="B15588" t="s">
        <v>339</v>
      </c>
      <c r="C15588">
        <v>9</v>
      </c>
      <c r="D15588" t="s">
        <v>177</v>
      </c>
      <c r="E15588" t="s">
        <v>140</v>
      </c>
      <c r="F15588" t="s">
        <v>140</v>
      </c>
    </row>
    <row r="15589" spans="1:6" x14ac:dyDescent="0.35">
      <c r="A15589" t="s">
        <v>16</v>
      </c>
      <c r="B15589" t="s">
        <v>1151</v>
      </c>
      <c r="C15589">
        <v>120</v>
      </c>
      <c r="D15589" t="s">
        <v>986</v>
      </c>
      <c r="E15589" t="s">
        <v>788</v>
      </c>
      <c r="F15589" t="s">
        <v>775</v>
      </c>
    </row>
    <row r="15590" spans="1:6" x14ac:dyDescent="0.35">
      <c r="A15590" t="s">
        <v>16</v>
      </c>
      <c r="B15590" t="s">
        <v>1152</v>
      </c>
      <c r="C15590">
        <v>60</v>
      </c>
      <c r="D15590" t="s">
        <v>316</v>
      </c>
      <c r="E15590" t="s">
        <v>574</v>
      </c>
      <c r="F15590" t="s">
        <v>1012</v>
      </c>
    </row>
    <row r="15591" spans="1:6" x14ac:dyDescent="0.35">
      <c r="A15591" t="s">
        <v>16</v>
      </c>
      <c r="B15591" t="s">
        <v>339</v>
      </c>
      <c r="C15591">
        <v>18</v>
      </c>
      <c r="D15591" t="s">
        <v>370</v>
      </c>
      <c r="E15591" t="s">
        <v>371</v>
      </c>
      <c r="F15591" t="s">
        <v>140</v>
      </c>
    </row>
    <row r="15592" spans="1:6" x14ac:dyDescent="0.35">
      <c r="A15592" t="s">
        <v>17</v>
      </c>
      <c r="B15592" t="s">
        <v>1151</v>
      </c>
      <c r="C15592">
        <v>126</v>
      </c>
      <c r="D15592" t="s">
        <v>1155</v>
      </c>
      <c r="E15592" t="s">
        <v>517</v>
      </c>
      <c r="F15592" t="s">
        <v>1023</v>
      </c>
    </row>
    <row r="15593" spans="1:6" x14ac:dyDescent="0.35">
      <c r="A15593" t="s">
        <v>17</v>
      </c>
      <c r="B15593" t="s">
        <v>1152</v>
      </c>
      <c r="C15593">
        <v>58</v>
      </c>
      <c r="D15593" t="s">
        <v>1006</v>
      </c>
      <c r="E15593" t="s">
        <v>1007</v>
      </c>
      <c r="F15593" t="s">
        <v>140</v>
      </c>
    </row>
    <row r="15594" spans="1:6" x14ac:dyDescent="0.35">
      <c r="A15594" t="s">
        <v>17</v>
      </c>
      <c r="B15594" t="s">
        <v>339</v>
      </c>
      <c r="C15594">
        <v>13</v>
      </c>
      <c r="D15594" t="s">
        <v>1123</v>
      </c>
      <c r="E15594" t="s">
        <v>1045</v>
      </c>
      <c r="F15594" t="s">
        <v>140</v>
      </c>
    </row>
    <row r="15595" spans="1:6" x14ac:dyDescent="0.35">
      <c r="A15595" t="s">
        <v>18</v>
      </c>
      <c r="B15595" t="s">
        <v>1151</v>
      </c>
      <c r="C15595">
        <v>140</v>
      </c>
      <c r="D15595" t="s">
        <v>285</v>
      </c>
      <c r="E15595" t="s">
        <v>317</v>
      </c>
      <c r="F15595" t="s">
        <v>1007</v>
      </c>
    </row>
    <row r="15596" spans="1:6" x14ac:dyDescent="0.35">
      <c r="A15596" t="s">
        <v>18</v>
      </c>
      <c r="B15596" t="s">
        <v>1152</v>
      </c>
      <c r="C15596">
        <v>49</v>
      </c>
      <c r="D15596" t="s">
        <v>936</v>
      </c>
      <c r="E15596" t="s">
        <v>967</v>
      </c>
      <c r="F15596" t="s">
        <v>919</v>
      </c>
    </row>
    <row r="15597" spans="1:6" x14ac:dyDescent="0.35">
      <c r="A15597" t="s">
        <v>18</v>
      </c>
      <c r="B15597" t="s">
        <v>339</v>
      </c>
      <c r="C15597">
        <v>13</v>
      </c>
      <c r="D15597" t="s">
        <v>525</v>
      </c>
      <c r="E15597" t="s">
        <v>504</v>
      </c>
      <c r="F15597" t="s">
        <v>1055</v>
      </c>
    </row>
    <row r="15598" spans="1:6" x14ac:dyDescent="0.35">
      <c r="A15598" t="s">
        <v>19</v>
      </c>
      <c r="B15598" t="s">
        <v>1151</v>
      </c>
      <c r="C15598">
        <v>136</v>
      </c>
      <c r="D15598" t="s">
        <v>260</v>
      </c>
      <c r="E15598" t="s">
        <v>901</v>
      </c>
      <c r="F15598" t="s">
        <v>1020</v>
      </c>
    </row>
    <row r="15599" spans="1:6" x14ac:dyDescent="0.35">
      <c r="A15599" t="s">
        <v>19</v>
      </c>
      <c r="B15599" t="s">
        <v>1152</v>
      </c>
      <c r="C15599">
        <v>53</v>
      </c>
      <c r="D15599" t="s">
        <v>112</v>
      </c>
      <c r="E15599" t="s">
        <v>869</v>
      </c>
      <c r="F15599" t="s">
        <v>967</v>
      </c>
    </row>
    <row r="15600" spans="1:6" x14ac:dyDescent="0.35">
      <c r="A15600" t="s">
        <v>19</v>
      </c>
      <c r="B15600" t="s">
        <v>339</v>
      </c>
      <c r="C15600">
        <v>12</v>
      </c>
      <c r="D15600" t="s">
        <v>840</v>
      </c>
      <c r="E15600" t="s">
        <v>841</v>
      </c>
      <c r="F15600" t="s">
        <v>140</v>
      </c>
    </row>
    <row r="15601" spans="1:6" x14ac:dyDescent="0.35">
      <c r="A15601" t="s">
        <v>20</v>
      </c>
      <c r="B15601" t="s">
        <v>1151</v>
      </c>
      <c r="C15601">
        <v>120</v>
      </c>
      <c r="D15601" t="s">
        <v>640</v>
      </c>
      <c r="E15601" t="s">
        <v>125</v>
      </c>
      <c r="F15601" t="s">
        <v>1044</v>
      </c>
    </row>
    <row r="15602" spans="1:6" x14ac:dyDescent="0.35">
      <c r="A15602" t="s">
        <v>20</v>
      </c>
      <c r="B15602" t="s">
        <v>1152</v>
      </c>
      <c r="C15602">
        <v>58</v>
      </c>
      <c r="D15602" t="s">
        <v>423</v>
      </c>
      <c r="E15602" t="s">
        <v>1072</v>
      </c>
      <c r="F15602" t="s">
        <v>1051</v>
      </c>
    </row>
    <row r="15603" spans="1:6" x14ac:dyDescent="0.35">
      <c r="A15603" t="s">
        <v>20</v>
      </c>
      <c r="B15603" t="s">
        <v>339</v>
      </c>
      <c r="C15603">
        <v>17</v>
      </c>
      <c r="D15603" t="s">
        <v>1230</v>
      </c>
      <c r="E15603" t="s">
        <v>1004</v>
      </c>
      <c r="F15603" t="s">
        <v>140</v>
      </c>
    </row>
    <row r="15604" spans="1:6" x14ac:dyDescent="0.35">
      <c r="A15604" t="s">
        <v>21</v>
      </c>
      <c r="B15604" t="s">
        <v>1151</v>
      </c>
      <c r="C15604">
        <v>118</v>
      </c>
      <c r="D15604" t="s">
        <v>90</v>
      </c>
      <c r="E15604" t="s">
        <v>527</v>
      </c>
      <c r="F15604" t="s">
        <v>1098</v>
      </c>
    </row>
    <row r="15605" spans="1:6" x14ac:dyDescent="0.35">
      <c r="A15605" t="s">
        <v>21</v>
      </c>
      <c r="B15605" t="s">
        <v>1152</v>
      </c>
      <c r="C15605">
        <v>71</v>
      </c>
      <c r="D15605" t="s">
        <v>130</v>
      </c>
      <c r="E15605" t="s">
        <v>501</v>
      </c>
      <c r="F15605" t="s">
        <v>1073</v>
      </c>
    </row>
    <row r="15606" spans="1:6" x14ac:dyDescent="0.35">
      <c r="A15606" t="s">
        <v>21</v>
      </c>
      <c r="B15606" t="s">
        <v>339</v>
      </c>
      <c r="C15606">
        <v>18</v>
      </c>
      <c r="D15606" t="s">
        <v>177</v>
      </c>
      <c r="E15606" t="s">
        <v>140</v>
      </c>
      <c r="F15606" t="s">
        <v>140</v>
      </c>
    </row>
    <row r="15607" spans="1:6" x14ac:dyDescent="0.35">
      <c r="A15607" t="s">
        <v>22</v>
      </c>
      <c r="B15607" t="s">
        <v>1151</v>
      </c>
      <c r="C15607">
        <v>134</v>
      </c>
      <c r="D15607" t="s">
        <v>442</v>
      </c>
      <c r="E15607" t="s">
        <v>548</v>
      </c>
      <c r="F15607" t="s">
        <v>1057</v>
      </c>
    </row>
    <row r="15608" spans="1:6" x14ac:dyDescent="0.35">
      <c r="A15608" t="s">
        <v>22</v>
      </c>
      <c r="B15608" t="s">
        <v>1152</v>
      </c>
      <c r="C15608">
        <v>52</v>
      </c>
      <c r="D15608" t="s">
        <v>130</v>
      </c>
      <c r="E15608" t="s">
        <v>788</v>
      </c>
      <c r="F15608" t="s">
        <v>1012</v>
      </c>
    </row>
    <row r="15609" spans="1:6" x14ac:dyDescent="0.35">
      <c r="A15609" t="s">
        <v>22</v>
      </c>
      <c r="B15609" t="s">
        <v>339</v>
      </c>
      <c r="C15609">
        <v>16</v>
      </c>
      <c r="D15609" t="s">
        <v>177</v>
      </c>
      <c r="E15609" t="s">
        <v>140</v>
      </c>
      <c r="F15609" t="s">
        <v>140</v>
      </c>
    </row>
    <row r="15610" spans="1:6" x14ac:dyDescent="0.35">
      <c r="A15610" t="s">
        <v>23</v>
      </c>
      <c r="B15610" t="s">
        <v>1151</v>
      </c>
      <c r="C15610">
        <v>120</v>
      </c>
      <c r="D15610" t="s">
        <v>523</v>
      </c>
      <c r="E15610" t="s">
        <v>131</v>
      </c>
      <c r="F15610" t="s">
        <v>1067</v>
      </c>
    </row>
    <row r="15611" spans="1:6" x14ac:dyDescent="0.35">
      <c r="A15611" t="s">
        <v>23</v>
      </c>
      <c r="B15611" t="s">
        <v>1152</v>
      </c>
      <c r="C15611">
        <v>55</v>
      </c>
      <c r="D15611" t="s">
        <v>957</v>
      </c>
      <c r="E15611" t="s">
        <v>598</v>
      </c>
      <c r="F15611" t="s">
        <v>940</v>
      </c>
    </row>
    <row r="15612" spans="1:6" x14ac:dyDescent="0.35">
      <c r="A15612" t="s">
        <v>23</v>
      </c>
      <c r="B15612" t="s">
        <v>339</v>
      </c>
      <c r="C15612">
        <v>19</v>
      </c>
      <c r="D15612" t="s">
        <v>840</v>
      </c>
      <c r="E15612" t="s">
        <v>841</v>
      </c>
      <c r="F15612" t="s">
        <v>140</v>
      </c>
    </row>
    <row r="15613" spans="1:6" x14ac:dyDescent="0.35">
      <c r="A15613" t="s">
        <v>24</v>
      </c>
      <c r="B15613" t="s">
        <v>1151</v>
      </c>
      <c r="C15613">
        <v>118</v>
      </c>
      <c r="D15613" t="s">
        <v>1097</v>
      </c>
      <c r="E15613" t="s">
        <v>515</v>
      </c>
      <c r="F15613" t="s">
        <v>1055</v>
      </c>
    </row>
    <row r="15614" spans="1:6" x14ac:dyDescent="0.35">
      <c r="A15614" t="s">
        <v>24</v>
      </c>
      <c r="B15614" t="s">
        <v>1152</v>
      </c>
      <c r="C15614">
        <v>69</v>
      </c>
      <c r="D15614" t="s">
        <v>800</v>
      </c>
      <c r="E15614" t="s">
        <v>875</v>
      </c>
      <c r="F15614" t="s">
        <v>1055</v>
      </c>
    </row>
    <row r="15615" spans="1:6" x14ac:dyDescent="0.35">
      <c r="A15615" t="s">
        <v>24</v>
      </c>
      <c r="B15615" t="s">
        <v>339</v>
      </c>
      <c r="C15615">
        <v>12</v>
      </c>
      <c r="D15615" t="s">
        <v>177</v>
      </c>
      <c r="E15615" t="s">
        <v>140</v>
      </c>
      <c r="F15615" t="s">
        <v>140</v>
      </c>
    </row>
    <row r="15616" spans="1:6" x14ac:dyDescent="0.35">
      <c r="A15616" t="s">
        <v>25</v>
      </c>
      <c r="B15616" t="s">
        <v>1151</v>
      </c>
      <c r="C15616">
        <v>120</v>
      </c>
      <c r="D15616" t="s">
        <v>941</v>
      </c>
      <c r="E15616" t="s">
        <v>991</v>
      </c>
      <c r="F15616" t="s">
        <v>996</v>
      </c>
    </row>
    <row r="15617" spans="1:6" x14ac:dyDescent="0.35">
      <c r="A15617" t="s">
        <v>25</v>
      </c>
      <c r="B15617" t="s">
        <v>1152</v>
      </c>
      <c r="C15617">
        <v>61</v>
      </c>
      <c r="D15617" t="s">
        <v>90</v>
      </c>
      <c r="E15617" t="s">
        <v>89</v>
      </c>
      <c r="F15617" t="s">
        <v>140</v>
      </c>
    </row>
    <row r="15618" spans="1:6" x14ac:dyDescent="0.35">
      <c r="A15618" t="s">
        <v>25</v>
      </c>
      <c r="B15618" t="s">
        <v>339</v>
      </c>
      <c r="C15618">
        <v>13</v>
      </c>
      <c r="D15618" t="s">
        <v>745</v>
      </c>
      <c r="E15618" t="s">
        <v>140</v>
      </c>
      <c r="F15618" t="s">
        <v>746</v>
      </c>
    </row>
    <row r="15619" spans="1:6" x14ac:dyDescent="0.35">
      <c r="A15619" t="s">
        <v>26</v>
      </c>
      <c r="B15619" t="s">
        <v>1151</v>
      </c>
      <c r="C15619">
        <v>124</v>
      </c>
      <c r="D15619" t="s">
        <v>442</v>
      </c>
      <c r="E15619" t="s">
        <v>121</v>
      </c>
      <c r="F15619" t="s">
        <v>1051</v>
      </c>
    </row>
    <row r="15620" spans="1:6" x14ac:dyDescent="0.35">
      <c r="A15620" t="s">
        <v>26</v>
      </c>
      <c r="B15620" t="s">
        <v>1152</v>
      </c>
      <c r="C15620">
        <v>55</v>
      </c>
      <c r="D15620" t="s">
        <v>112</v>
      </c>
      <c r="E15620" t="s">
        <v>111</v>
      </c>
      <c r="F15620" t="s">
        <v>140</v>
      </c>
    </row>
    <row r="15621" spans="1:6" x14ac:dyDescent="0.35">
      <c r="A15621" t="s">
        <v>26</v>
      </c>
      <c r="B15621" t="s">
        <v>339</v>
      </c>
      <c r="C15621">
        <v>16</v>
      </c>
      <c r="D15621" t="s">
        <v>621</v>
      </c>
      <c r="E15621" t="s">
        <v>93</v>
      </c>
      <c r="F15621" t="s">
        <v>662</v>
      </c>
    </row>
    <row r="15622" spans="1:6" x14ac:dyDescent="0.35">
      <c r="A15622" t="s">
        <v>27</v>
      </c>
      <c r="B15622" t="s">
        <v>1151</v>
      </c>
      <c r="C15622">
        <v>115</v>
      </c>
      <c r="D15622" t="s">
        <v>94</v>
      </c>
      <c r="E15622" t="s">
        <v>107</v>
      </c>
      <c r="F15622" t="s">
        <v>1048</v>
      </c>
    </row>
    <row r="15623" spans="1:6" x14ac:dyDescent="0.35">
      <c r="A15623" t="s">
        <v>27</v>
      </c>
      <c r="B15623" t="s">
        <v>1152</v>
      </c>
      <c r="C15623">
        <v>69</v>
      </c>
      <c r="D15623" t="s">
        <v>92</v>
      </c>
      <c r="E15623" t="s">
        <v>91</v>
      </c>
      <c r="F15623" t="s">
        <v>140</v>
      </c>
    </row>
    <row r="15624" spans="1:6" x14ac:dyDescent="0.35">
      <c r="A15624" t="s">
        <v>27</v>
      </c>
      <c r="B15624" t="s">
        <v>339</v>
      </c>
      <c r="C15624">
        <v>12</v>
      </c>
      <c r="D15624" t="s">
        <v>982</v>
      </c>
      <c r="E15624" t="s">
        <v>983</v>
      </c>
      <c r="F15624" t="s">
        <v>140</v>
      </c>
    </row>
    <row r="15625" spans="1:6" x14ac:dyDescent="0.35">
      <c r="A15625" t="s">
        <v>28</v>
      </c>
      <c r="B15625" t="s">
        <v>1151</v>
      </c>
      <c r="C15625">
        <v>115</v>
      </c>
      <c r="D15625" t="s">
        <v>972</v>
      </c>
      <c r="E15625" t="s">
        <v>746</v>
      </c>
      <c r="F15625" t="s">
        <v>875</v>
      </c>
    </row>
    <row r="15626" spans="1:6" x14ac:dyDescent="0.35">
      <c r="A15626" t="s">
        <v>28</v>
      </c>
      <c r="B15626" t="s">
        <v>1152</v>
      </c>
      <c r="C15626">
        <v>72</v>
      </c>
      <c r="D15626" t="s">
        <v>938</v>
      </c>
      <c r="E15626" t="s">
        <v>1014</v>
      </c>
      <c r="F15626" t="s">
        <v>949</v>
      </c>
    </row>
    <row r="15627" spans="1:6" x14ac:dyDescent="0.35">
      <c r="A15627" t="s">
        <v>28</v>
      </c>
      <c r="B15627" t="s">
        <v>339</v>
      </c>
      <c r="C15627">
        <v>11</v>
      </c>
      <c r="D15627" t="s">
        <v>177</v>
      </c>
      <c r="E15627" t="s">
        <v>140</v>
      </c>
      <c r="F15627" t="s">
        <v>140</v>
      </c>
    </row>
    <row r="15628" spans="1:6" x14ac:dyDescent="0.35">
      <c r="A15628" t="s">
        <v>29</v>
      </c>
      <c r="B15628" t="s">
        <v>1151</v>
      </c>
      <c r="C15628">
        <v>109</v>
      </c>
      <c r="D15628" t="s">
        <v>270</v>
      </c>
      <c r="E15628" t="s">
        <v>317</v>
      </c>
      <c r="F15628" t="s">
        <v>940</v>
      </c>
    </row>
    <row r="15629" spans="1:6" x14ac:dyDescent="0.35">
      <c r="A15629" t="s">
        <v>29</v>
      </c>
      <c r="B15629" t="s">
        <v>1152</v>
      </c>
      <c r="C15629">
        <v>73</v>
      </c>
      <c r="D15629" t="s">
        <v>1161</v>
      </c>
      <c r="E15629" t="s">
        <v>1072</v>
      </c>
      <c r="F15629" t="s">
        <v>140</v>
      </c>
    </row>
    <row r="15630" spans="1:6" x14ac:dyDescent="0.35">
      <c r="A15630" t="s">
        <v>29</v>
      </c>
      <c r="B15630" t="s">
        <v>339</v>
      </c>
      <c r="C15630">
        <v>22</v>
      </c>
      <c r="D15630" t="s">
        <v>1137</v>
      </c>
      <c r="E15630" t="s">
        <v>1102</v>
      </c>
      <c r="F15630" t="s">
        <v>140</v>
      </c>
    </row>
    <row r="15631" spans="1:6" x14ac:dyDescent="0.35">
      <c r="A15631" t="s">
        <v>30</v>
      </c>
      <c r="B15631" t="s">
        <v>1151</v>
      </c>
      <c r="C15631">
        <v>106</v>
      </c>
      <c r="D15631" t="s">
        <v>1109</v>
      </c>
      <c r="E15631" t="s">
        <v>1054</v>
      </c>
      <c r="F15631" t="s">
        <v>1004</v>
      </c>
    </row>
    <row r="15632" spans="1:6" x14ac:dyDescent="0.35">
      <c r="A15632" t="s">
        <v>30</v>
      </c>
      <c r="B15632" t="s">
        <v>1152</v>
      </c>
      <c r="C15632">
        <v>73</v>
      </c>
      <c r="D15632" t="s">
        <v>661</v>
      </c>
      <c r="E15632" t="s">
        <v>660</v>
      </c>
      <c r="F15632" t="s">
        <v>140</v>
      </c>
    </row>
    <row r="15633" spans="1:6" x14ac:dyDescent="0.35">
      <c r="A15633" t="s">
        <v>30</v>
      </c>
      <c r="B15633" t="s">
        <v>339</v>
      </c>
      <c r="C15633">
        <v>16</v>
      </c>
      <c r="D15633" t="s">
        <v>177</v>
      </c>
      <c r="E15633" t="s">
        <v>140</v>
      </c>
      <c r="F15633" t="s">
        <v>140</v>
      </c>
    </row>
    <row r="15634" spans="1:6" x14ac:dyDescent="0.35">
      <c r="A15634" t="s">
        <v>31</v>
      </c>
      <c r="B15634" t="s">
        <v>1151</v>
      </c>
      <c r="C15634">
        <v>136</v>
      </c>
      <c r="D15634" t="s">
        <v>542</v>
      </c>
      <c r="E15634" t="s">
        <v>877</v>
      </c>
      <c r="F15634" t="s">
        <v>515</v>
      </c>
    </row>
    <row r="15635" spans="1:6" x14ac:dyDescent="0.35">
      <c r="A15635" t="s">
        <v>31</v>
      </c>
      <c r="B15635" t="s">
        <v>1152</v>
      </c>
      <c r="C15635">
        <v>56</v>
      </c>
      <c r="D15635" t="s">
        <v>957</v>
      </c>
      <c r="E15635" t="s">
        <v>495</v>
      </c>
      <c r="F15635" t="s">
        <v>458</v>
      </c>
    </row>
    <row r="15636" spans="1:6" x14ac:dyDescent="0.35">
      <c r="A15636" t="s">
        <v>31</v>
      </c>
      <c r="B15636" t="s">
        <v>339</v>
      </c>
      <c r="C15636">
        <v>11</v>
      </c>
      <c r="D15636" t="s">
        <v>177</v>
      </c>
      <c r="E15636" t="s">
        <v>140</v>
      </c>
      <c r="F15636" t="s">
        <v>140</v>
      </c>
    </row>
    <row r="15637" spans="1:6" x14ac:dyDescent="0.35">
      <c r="A15637" t="s">
        <v>32</v>
      </c>
      <c r="B15637" t="s">
        <v>1151</v>
      </c>
      <c r="C15637">
        <v>2983</v>
      </c>
      <c r="D15637" t="s">
        <v>916</v>
      </c>
      <c r="E15637" t="s">
        <v>123</v>
      </c>
      <c r="F15637" t="s">
        <v>971</v>
      </c>
    </row>
    <row r="15638" spans="1:6" x14ac:dyDescent="0.35">
      <c r="A15638" t="s">
        <v>32</v>
      </c>
      <c r="B15638" t="s">
        <v>1152</v>
      </c>
      <c r="C15638">
        <v>1442</v>
      </c>
      <c r="D15638" t="s">
        <v>1137</v>
      </c>
      <c r="E15638" t="s">
        <v>967</v>
      </c>
      <c r="F15638" t="s">
        <v>1046</v>
      </c>
    </row>
    <row r="15639" spans="1:6" x14ac:dyDescent="0.35">
      <c r="A15639" t="s">
        <v>32</v>
      </c>
      <c r="B15639" t="s">
        <v>339</v>
      </c>
      <c r="C15639">
        <v>347</v>
      </c>
      <c r="D15639" t="s">
        <v>998</v>
      </c>
      <c r="E15639" t="s">
        <v>501</v>
      </c>
      <c r="F15639" t="s">
        <v>954</v>
      </c>
    </row>
    <row r="15641" spans="1:6" x14ac:dyDescent="0.35">
      <c r="A15641" t="s">
        <v>1657</v>
      </c>
    </row>
    <row r="15642" spans="1:6" x14ac:dyDescent="0.35">
      <c r="A15642" t="s">
        <v>2</v>
      </c>
      <c r="B15642" t="s">
        <v>1164</v>
      </c>
      <c r="C15642" t="s">
        <v>3</v>
      </c>
      <c r="D15642" t="s">
        <v>1651</v>
      </c>
      <c r="E15642" t="s">
        <v>1652</v>
      </c>
      <c r="F15642" t="s">
        <v>1653</v>
      </c>
    </row>
    <row r="15643" spans="1:6" x14ac:dyDescent="0.35">
      <c r="A15643" t="s">
        <v>8</v>
      </c>
      <c r="B15643" t="s">
        <v>1165</v>
      </c>
      <c r="C15643">
        <v>69</v>
      </c>
      <c r="D15643" t="s">
        <v>923</v>
      </c>
      <c r="E15643" t="s">
        <v>985</v>
      </c>
      <c r="F15643" t="s">
        <v>1045</v>
      </c>
    </row>
    <row r="15644" spans="1:6" x14ac:dyDescent="0.35">
      <c r="A15644" t="s">
        <v>8</v>
      </c>
      <c r="B15644" t="s">
        <v>1166</v>
      </c>
      <c r="C15644">
        <v>130</v>
      </c>
      <c r="D15644" t="s">
        <v>951</v>
      </c>
      <c r="E15644" t="s">
        <v>121</v>
      </c>
      <c r="F15644" t="s">
        <v>1055</v>
      </c>
    </row>
    <row r="15645" spans="1:6" x14ac:dyDescent="0.35">
      <c r="A15645" t="s">
        <v>9</v>
      </c>
      <c r="B15645" t="s">
        <v>1165</v>
      </c>
      <c r="C15645">
        <v>96</v>
      </c>
      <c r="D15645" t="s">
        <v>1122</v>
      </c>
      <c r="E15645" t="s">
        <v>501</v>
      </c>
      <c r="F15645" t="s">
        <v>1063</v>
      </c>
    </row>
    <row r="15646" spans="1:6" x14ac:dyDescent="0.35">
      <c r="A15646" t="s">
        <v>9</v>
      </c>
      <c r="B15646" t="s">
        <v>1166</v>
      </c>
      <c r="C15646">
        <v>99</v>
      </c>
      <c r="D15646" t="s">
        <v>1167</v>
      </c>
      <c r="E15646" t="s">
        <v>985</v>
      </c>
      <c r="F15646" t="s">
        <v>1055</v>
      </c>
    </row>
    <row r="15647" spans="1:6" x14ac:dyDescent="0.35">
      <c r="A15647" t="s">
        <v>10</v>
      </c>
      <c r="B15647" t="s">
        <v>1165</v>
      </c>
      <c r="C15647">
        <v>77</v>
      </c>
      <c r="D15647" t="s">
        <v>102</v>
      </c>
      <c r="E15647" t="s">
        <v>643</v>
      </c>
      <c r="F15647" t="s">
        <v>515</v>
      </c>
    </row>
    <row r="15648" spans="1:6" x14ac:dyDescent="0.35">
      <c r="A15648" t="s">
        <v>10</v>
      </c>
      <c r="B15648" t="s">
        <v>1166</v>
      </c>
      <c r="C15648">
        <v>125</v>
      </c>
      <c r="D15648" t="s">
        <v>1086</v>
      </c>
      <c r="E15648" t="s">
        <v>286</v>
      </c>
      <c r="F15648" t="s">
        <v>949</v>
      </c>
    </row>
    <row r="15649" spans="1:6" x14ac:dyDescent="0.35">
      <c r="A15649" t="s">
        <v>11</v>
      </c>
      <c r="B15649" t="s">
        <v>1165</v>
      </c>
      <c r="C15649">
        <v>87</v>
      </c>
      <c r="D15649" t="s">
        <v>933</v>
      </c>
      <c r="E15649" t="s">
        <v>824</v>
      </c>
      <c r="F15649" t="s">
        <v>140</v>
      </c>
    </row>
    <row r="15650" spans="1:6" x14ac:dyDescent="0.35">
      <c r="A15650" t="s">
        <v>11</v>
      </c>
      <c r="B15650" t="s">
        <v>1166</v>
      </c>
      <c r="C15650">
        <v>114</v>
      </c>
      <c r="D15650" t="s">
        <v>768</v>
      </c>
      <c r="E15650" t="s">
        <v>769</v>
      </c>
      <c r="F15650" t="s">
        <v>140</v>
      </c>
    </row>
    <row r="15651" spans="1:6" x14ac:dyDescent="0.35">
      <c r="A15651" t="s">
        <v>12</v>
      </c>
      <c r="B15651" t="s">
        <v>1165</v>
      </c>
      <c r="C15651">
        <v>12</v>
      </c>
      <c r="D15651" t="s">
        <v>1081</v>
      </c>
      <c r="E15651" t="s">
        <v>1080</v>
      </c>
      <c r="F15651" t="s">
        <v>140</v>
      </c>
    </row>
    <row r="15652" spans="1:6" x14ac:dyDescent="0.35">
      <c r="A15652" t="s">
        <v>12</v>
      </c>
      <c r="B15652" t="s">
        <v>1166</v>
      </c>
      <c r="C15652">
        <v>192</v>
      </c>
      <c r="D15652" t="s">
        <v>128</v>
      </c>
      <c r="E15652" t="s">
        <v>121</v>
      </c>
      <c r="F15652" t="s">
        <v>1062</v>
      </c>
    </row>
    <row r="15653" spans="1:6" x14ac:dyDescent="0.35">
      <c r="A15653" t="s">
        <v>13</v>
      </c>
      <c r="B15653" t="s">
        <v>1165</v>
      </c>
      <c r="C15653">
        <v>6</v>
      </c>
      <c r="D15653" t="s">
        <v>798</v>
      </c>
      <c r="E15653" t="s">
        <v>799</v>
      </c>
      <c r="F15653" t="s">
        <v>140</v>
      </c>
    </row>
    <row r="15654" spans="1:6" x14ac:dyDescent="0.35">
      <c r="A15654" t="s">
        <v>13</v>
      </c>
      <c r="B15654" t="s">
        <v>1166</v>
      </c>
      <c r="C15654">
        <v>191</v>
      </c>
      <c r="D15654" t="s">
        <v>56</v>
      </c>
      <c r="E15654" t="s">
        <v>293</v>
      </c>
      <c r="F15654" t="s">
        <v>1067</v>
      </c>
    </row>
    <row r="15655" spans="1:6" x14ac:dyDescent="0.35">
      <c r="A15655" t="s">
        <v>14</v>
      </c>
      <c r="B15655" t="s">
        <v>1165</v>
      </c>
      <c r="C15655">
        <v>51</v>
      </c>
      <c r="D15655" t="s">
        <v>106</v>
      </c>
      <c r="E15655" t="s">
        <v>812</v>
      </c>
      <c r="F15655" t="s">
        <v>950</v>
      </c>
    </row>
    <row r="15656" spans="1:6" x14ac:dyDescent="0.35">
      <c r="A15656" t="s">
        <v>14</v>
      </c>
      <c r="B15656" t="s">
        <v>1166</v>
      </c>
      <c r="C15656">
        <v>144</v>
      </c>
      <c r="D15656" t="s">
        <v>969</v>
      </c>
      <c r="E15656" t="s">
        <v>111</v>
      </c>
      <c r="F15656" t="s">
        <v>527</v>
      </c>
    </row>
    <row r="15657" spans="1:6" x14ac:dyDescent="0.35">
      <c r="A15657" t="s">
        <v>15</v>
      </c>
      <c r="B15657" t="s">
        <v>1165</v>
      </c>
      <c r="C15657">
        <v>87</v>
      </c>
      <c r="D15657" t="s">
        <v>473</v>
      </c>
      <c r="E15657" t="s">
        <v>921</v>
      </c>
      <c r="F15657" t="s">
        <v>1014</v>
      </c>
    </row>
    <row r="15658" spans="1:6" x14ac:dyDescent="0.35">
      <c r="A15658" t="s">
        <v>15</v>
      </c>
      <c r="B15658" t="s">
        <v>1166</v>
      </c>
      <c r="C15658">
        <v>112</v>
      </c>
      <c r="D15658" t="s">
        <v>776</v>
      </c>
      <c r="E15658" t="s">
        <v>405</v>
      </c>
      <c r="F15658" t="s">
        <v>664</v>
      </c>
    </row>
    <row r="15659" spans="1:6" x14ac:dyDescent="0.35">
      <c r="A15659" t="s">
        <v>16</v>
      </c>
      <c r="B15659" t="s">
        <v>1165</v>
      </c>
      <c r="C15659">
        <v>92</v>
      </c>
      <c r="D15659" t="s">
        <v>974</v>
      </c>
      <c r="E15659" t="s">
        <v>973</v>
      </c>
      <c r="F15659" t="s">
        <v>140</v>
      </c>
    </row>
    <row r="15660" spans="1:6" x14ac:dyDescent="0.35">
      <c r="A15660" t="s">
        <v>16</v>
      </c>
      <c r="B15660" t="s">
        <v>1166</v>
      </c>
      <c r="C15660">
        <v>106</v>
      </c>
      <c r="D15660" t="s">
        <v>892</v>
      </c>
      <c r="E15660" t="s">
        <v>121</v>
      </c>
      <c r="F15660" t="s">
        <v>1098</v>
      </c>
    </row>
    <row r="15661" spans="1:6" x14ac:dyDescent="0.35">
      <c r="A15661" t="s">
        <v>17</v>
      </c>
      <c r="B15661" t="s">
        <v>1165</v>
      </c>
      <c r="C15661">
        <v>108</v>
      </c>
      <c r="D15661" t="s">
        <v>96</v>
      </c>
      <c r="E15661" t="s">
        <v>716</v>
      </c>
      <c r="F15661" t="s">
        <v>1011</v>
      </c>
    </row>
    <row r="15662" spans="1:6" x14ac:dyDescent="0.35">
      <c r="A15662" t="s">
        <v>17</v>
      </c>
      <c r="B15662" t="s">
        <v>1166</v>
      </c>
      <c r="C15662">
        <v>89</v>
      </c>
      <c r="D15662" t="s">
        <v>784</v>
      </c>
      <c r="E15662" t="s">
        <v>89</v>
      </c>
      <c r="F15662" t="s">
        <v>869</v>
      </c>
    </row>
    <row r="15663" spans="1:6" x14ac:dyDescent="0.35">
      <c r="A15663" t="s">
        <v>18</v>
      </c>
      <c r="B15663" t="s">
        <v>1165</v>
      </c>
      <c r="C15663">
        <v>14</v>
      </c>
      <c r="D15663" t="s">
        <v>1114</v>
      </c>
      <c r="E15663" t="s">
        <v>953</v>
      </c>
      <c r="F15663" t="s">
        <v>140</v>
      </c>
    </row>
    <row r="15664" spans="1:6" x14ac:dyDescent="0.35">
      <c r="A15664" t="s">
        <v>18</v>
      </c>
      <c r="B15664" t="s">
        <v>1166</v>
      </c>
      <c r="C15664">
        <v>188</v>
      </c>
      <c r="D15664" t="s">
        <v>188</v>
      </c>
      <c r="E15664" t="s">
        <v>729</v>
      </c>
      <c r="F15664" t="s">
        <v>1068</v>
      </c>
    </row>
    <row r="15665" spans="1:6" x14ac:dyDescent="0.35">
      <c r="A15665" t="s">
        <v>19</v>
      </c>
      <c r="B15665" t="s">
        <v>1165</v>
      </c>
      <c r="C15665">
        <v>65</v>
      </c>
      <c r="D15665" t="s">
        <v>943</v>
      </c>
      <c r="E15665" t="s">
        <v>99</v>
      </c>
      <c r="F15665" t="s">
        <v>775</v>
      </c>
    </row>
    <row r="15666" spans="1:6" x14ac:dyDescent="0.35">
      <c r="A15666" t="s">
        <v>19</v>
      </c>
      <c r="B15666" t="s">
        <v>1166</v>
      </c>
      <c r="C15666">
        <v>136</v>
      </c>
      <c r="D15666" t="s">
        <v>420</v>
      </c>
      <c r="E15666" t="s">
        <v>777</v>
      </c>
      <c r="F15666" t="s">
        <v>903</v>
      </c>
    </row>
    <row r="15667" spans="1:6" x14ac:dyDescent="0.35">
      <c r="A15667" t="s">
        <v>20</v>
      </c>
      <c r="B15667" t="s">
        <v>1165</v>
      </c>
      <c r="C15667">
        <v>110</v>
      </c>
      <c r="D15667" t="s">
        <v>787</v>
      </c>
      <c r="E15667" t="s">
        <v>1064</v>
      </c>
      <c r="F15667" t="s">
        <v>660</v>
      </c>
    </row>
    <row r="15668" spans="1:6" x14ac:dyDescent="0.35">
      <c r="A15668" t="s">
        <v>20</v>
      </c>
      <c r="B15668" t="s">
        <v>1166</v>
      </c>
      <c r="C15668">
        <v>85</v>
      </c>
      <c r="D15668" t="s">
        <v>750</v>
      </c>
      <c r="E15668" t="s">
        <v>105</v>
      </c>
      <c r="F15668" t="s">
        <v>664</v>
      </c>
    </row>
    <row r="15669" spans="1:6" x14ac:dyDescent="0.35">
      <c r="A15669" t="s">
        <v>21</v>
      </c>
      <c r="B15669" t="s">
        <v>1166</v>
      </c>
      <c r="C15669">
        <v>207</v>
      </c>
      <c r="D15669" t="s">
        <v>100</v>
      </c>
      <c r="E15669" t="s">
        <v>1056</v>
      </c>
      <c r="F15669" t="s">
        <v>1066</v>
      </c>
    </row>
    <row r="15670" spans="1:6" x14ac:dyDescent="0.35">
      <c r="A15670" t="s">
        <v>22</v>
      </c>
      <c r="B15670" t="s">
        <v>1165</v>
      </c>
      <c r="C15670">
        <v>93</v>
      </c>
      <c r="D15670" t="s">
        <v>943</v>
      </c>
      <c r="E15670" t="s">
        <v>664</v>
      </c>
      <c r="F15670" t="s">
        <v>1052</v>
      </c>
    </row>
    <row r="15671" spans="1:6" x14ac:dyDescent="0.35">
      <c r="A15671" t="s">
        <v>22</v>
      </c>
      <c r="B15671" t="s">
        <v>1166</v>
      </c>
      <c r="C15671">
        <v>109</v>
      </c>
      <c r="D15671" t="s">
        <v>927</v>
      </c>
      <c r="E15671" t="s">
        <v>1072</v>
      </c>
      <c r="F15671" t="s">
        <v>919</v>
      </c>
    </row>
    <row r="15672" spans="1:6" x14ac:dyDescent="0.35">
      <c r="A15672" t="s">
        <v>23</v>
      </c>
      <c r="B15672" t="s">
        <v>1165</v>
      </c>
      <c r="C15672">
        <v>82</v>
      </c>
      <c r="D15672" t="s">
        <v>163</v>
      </c>
      <c r="E15672" t="s">
        <v>162</v>
      </c>
      <c r="F15672" t="s">
        <v>140</v>
      </c>
    </row>
    <row r="15673" spans="1:6" x14ac:dyDescent="0.35">
      <c r="A15673" t="s">
        <v>23</v>
      </c>
      <c r="B15673" t="s">
        <v>1166</v>
      </c>
      <c r="C15673">
        <v>112</v>
      </c>
      <c r="D15673" t="s">
        <v>512</v>
      </c>
      <c r="E15673" t="s">
        <v>371</v>
      </c>
      <c r="F15673" t="s">
        <v>1067</v>
      </c>
    </row>
    <row r="15674" spans="1:6" x14ac:dyDescent="0.35">
      <c r="A15674" t="s">
        <v>24</v>
      </c>
      <c r="B15674" t="s">
        <v>1165</v>
      </c>
      <c r="C15674">
        <v>73</v>
      </c>
      <c r="D15674" t="s">
        <v>1137</v>
      </c>
      <c r="E15674" t="s">
        <v>1053</v>
      </c>
      <c r="F15674" t="s">
        <v>1060</v>
      </c>
    </row>
    <row r="15675" spans="1:6" x14ac:dyDescent="0.35">
      <c r="A15675" t="s">
        <v>24</v>
      </c>
      <c r="B15675" t="s">
        <v>1166</v>
      </c>
      <c r="C15675">
        <v>126</v>
      </c>
      <c r="D15675" t="s">
        <v>1207</v>
      </c>
      <c r="E15675" t="s">
        <v>1020</v>
      </c>
      <c r="F15675" t="s">
        <v>1063</v>
      </c>
    </row>
    <row r="15676" spans="1:6" x14ac:dyDescent="0.35">
      <c r="A15676" t="s">
        <v>25</v>
      </c>
      <c r="B15676" t="s">
        <v>1165</v>
      </c>
      <c r="C15676">
        <v>86</v>
      </c>
      <c r="D15676" t="s">
        <v>989</v>
      </c>
      <c r="E15676" t="s">
        <v>317</v>
      </c>
      <c r="F15676" t="s">
        <v>129</v>
      </c>
    </row>
    <row r="15677" spans="1:6" x14ac:dyDescent="0.35">
      <c r="A15677" t="s">
        <v>25</v>
      </c>
      <c r="B15677" t="s">
        <v>1166</v>
      </c>
      <c r="C15677">
        <v>108</v>
      </c>
      <c r="D15677" t="s">
        <v>1097</v>
      </c>
      <c r="E15677" t="s">
        <v>1044</v>
      </c>
      <c r="F15677" t="s">
        <v>140</v>
      </c>
    </row>
    <row r="15678" spans="1:6" x14ac:dyDescent="0.35">
      <c r="A15678" t="s">
        <v>26</v>
      </c>
      <c r="B15678" t="s">
        <v>1165</v>
      </c>
      <c r="C15678">
        <v>93</v>
      </c>
      <c r="D15678" t="s">
        <v>1158</v>
      </c>
      <c r="E15678" t="s">
        <v>394</v>
      </c>
      <c r="F15678" t="s">
        <v>1062</v>
      </c>
    </row>
    <row r="15679" spans="1:6" x14ac:dyDescent="0.35">
      <c r="A15679" t="s">
        <v>26</v>
      </c>
      <c r="B15679" t="s">
        <v>1166</v>
      </c>
      <c r="C15679">
        <v>102</v>
      </c>
      <c r="D15679" t="s">
        <v>128</v>
      </c>
      <c r="E15679" t="s">
        <v>462</v>
      </c>
      <c r="F15679" t="s">
        <v>1054</v>
      </c>
    </row>
    <row r="15680" spans="1:6" x14ac:dyDescent="0.35">
      <c r="A15680" t="s">
        <v>27</v>
      </c>
      <c r="B15680" t="s">
        <v>1165</v>
      </c>
      <c r="C15680">
        <v>98</v>
      </c>
      <c r="D15680" t="s">
        <v>285</v>
      </c>
      <c r="E15680" t="s">
        <v>729</v>
      </c>
      <c r="F15680" t="s">
        <v>1098</v>
      </c>
    </row>
    <row r="15681" spans="1:6" x14ac:dyDescent="0.35">
      <c r="A15681" t="s">
        <v>27</v>
      </c>
      <c r="B15681" t="s">
        <v>1166</v>
      </c>
      <c r="C15681">
        <v>98</v>
      </c>
      <c r="D15681" t="s">
        <v>787</v>
      </c>
      <c r="E15681" t="s">
        <v>89</v>
      </c>
      <c r="F15681" t="s">
        <v>949</v>
      </c>
    </row>
    <row r="15682" spans="1:6" x14ac:dyDescent="0.35">
      <c r="A15682" t="s">
        <v>28</v>
      </c>
      <c r="B15682" t="s">
        <v>1165</v>
      </c>
      <c r="C15682">
        <v>79</v>
      </c>
      <c r="D15682" t="s">
        <v>872</v>
      </c>
      <c r="E15682" t="s">
        <v>422</v>
      </c>
      <c r="F15682" t="s">
        <v>1056</v>
      </c>
    </row>
    <row r="15683" spans="1:6" x14ac:dyDescent="0.35">
      <c r="A15683" t="s">
        <v>28</v>
      </c>
      <c r="B15683" t="s">
        <v>1166</v>
      </c>
      <c r="C15683">
        <v>119</v>
      </c>
      <c r="D15683" t="s">
        <v>906</v>
      </c>
      <c r="E15683" t="s">
        <v>788</v>
      </c>
      <c r="F15683" t="s">
        <v>1055</v>
      </c>
    </row>
    <row r="15684" spans="1:6" x14ac:dyDescent="0.35">
      <c r="A15684" t="s">
        <v>29</v>
      </c>
      <c r="B15684" t="s">
        <v>1165</v>
      </c>
      <c r="C15684">
        <v>94</v>
      </c>
      <c r="D15684" t="s">
        <v>128</v>
      </c>
      <c r="E15684" t="s">
        <v>127</v>
      </c>
      <c r="F15684" t="s">
        <v>140</v>
      </c>
    </row>
    <row r="15685" spans="1:6" x14ac:dyDescent="0.35">
      <c r="A15685" t="s">
        <v>29</v>
      </c>
      <c r="B15685" t="s">
        <v>1166</v>
      </c>
      <c r="C15685">
        <v>110</v>
      </c>
      <c r="D15685" t="s">
        <v>1101</v>
      </c>
      <c r="E15685" t="s">
        <v>664</v>
      </c>
      <c r="F15685" t="s">
        <v>1043</v>
      </c>
    </row>
    <row r="15686" spans="1:6" x14ac:dyDescent="0.35">
      <c r="A15686" t="s">
        <v>30</v>
      </c>
      <c r="B15686" t="s">
        <v>1165</v>
      </c>
      <c r="C15686">
        <v>87</v>
      </c>
      <c r="D15686" t="s">
        <v>1196</v>
      </c>
      <c r="E15686" t="s">
        <v>1011</v>
      </c>
      <c r="F15686" t="s">
        <v>140</v>
      </c>
    </row>
    <row r="15687" spans="1:6" x14ac:dyDescent="0.35">
      <c r="A15687" t="s">
        <v>30</v>
      </c>
      <c r="B15687" t="s">
        <v>1166</v>
      </c>
      <c r="C15687">
        <v>108</v>
      </c>
      <c r="D15687" t="s">
        <v>90</v>
      </c>
      <c r="E15687" t="s">
        <v>1018</v>
      </c>
      <c r="F15687" t="s">
        <v>1070</v>
      </c>
    </row>
    <row r="15688" spans="1:6" x14ac:dyDescent="0.35">
      <c r="A15688" t="s">
        <v>31</v>
      </c>
      <c r="B15688" t="s">
        <v>1165</v>
      </c>
      <c r="C15688">
        <v>129</v>
      </c>
      <c r="D15688" t="s">
        <v>1175</v>
      </c>
      <c r="E15688" t="s">
        <v>127</v>
      </c>
      <c r="F15688" t="s">
        <v>875</v>
      </c>
    </row>
    <row r="15689" spans="1:6" x14ac:dyDescent="0.35">
      <c r="A15689" t="s">
        <v>31</v>
      </c>
      <c r="B15689" t="s">
        <v>1166</v>
      </c>
      <c r="C15689">
        <v>74</v>
      </c>
      <c r="D15689" t="s">
        <v>542</v>
      </c>
      <c r="E15689" t="s">
        <v>1080</v>
      </c>
      <c r="F15689" t="s">
        <v>950</v>
      </c>
    </row>
    <row r="15690" spans="1:6" x14ac:dyDescent="0.35">
      <c r="A15690" t="s">
        <v>32</v>
      </c>
      <c r="B15690" t="s">
        <v>1165</v>
      </c>
      <c r="C15690">
        <v>1788</v>
      </c>
      <c r="D15690" t="s">
        <v>114</v>
      </c>
      <c r="E15690" t="s">
        <v>317</v>
      </c>
      <c r="F15690" t="s">
        <v>954</v>
      </c>
    </row>
    <row r="15691" spans="1:6" x14ac:dyDescent="0.35">
      <c r="A15691" t="s">
        <v>32</v>
      </c>
      <c r="B15691" t="s">
        <v>1166</v>
      </c>
      <c r="C15691">
        <v>2984</v>
      </c>
      <c r="D15691" t="s">
        <v>898</v>
      </c>
      <c r="E15691" t="s">
        <v>716</v>
      </c>
      <c r="F15691" t="s">
        <v>1007</v>
      </c>
    </row>
    <row r="15693" spans="1:6" x14ac:dyDescent="0.35">
      <c r="A15693" t="s">
        <v>1658</v>
      </c>
    </row>
    <row r="15694" spans="1:6" x14ac:dyDescent="0.35">
      <c r="A15694" t="s">
        <v>2</v>
      </c>
      <c r="B15694" t="s">
        <v>1659</v>
      </c>
      <c r="C15694" t="s">
        <v>3</v>
      </c>
      <c r="D15694" t="s">
        <v>1651</v>
      </c>
      <c r="E15694" t="s">
        <v>1652</v>
      </c>
      <c r="F15694" t="s">
        <v>1653</v>
      </c>
    </row>
    <row r="15695" spans="1:6" x14ac:dyDescent="0.35">
      <c r="A15695" t="s">
        <v>8</v>
      </c>
      <c r="B15695" t="s">
        <v>1660</v>
      </c>
      <c r="C15695">
        <v>78</v>
      </c>
      <c r="D15695" t="s">
        <v>906</v>
      </c>
      <c r="E15695" t="s">
        <v>729</v>
      </c>
      <c r="F15695" t="s">
        <v>140</v>
      </c>
    </row>
    <row r="15696" spans="1:6" x14ac:dyDescent="0.35">
      <c r="A15696" t="s">
        <v>8</v>
      </c>
      <c r="B15696" t="s">
        <v>1661</v>
      </c>
      <c r="C15696">
        <v>121</v>
      </c>
      <c r="D15696" t="s">
        <v>106</v>
      </c>
      <c r="E15696" t="s">
        <v>985</v>
      </c>
      <c r="F15696" t="s">
        <v>1047</v>
      </c>
    </row>
    <row r="15697" spans="1:6" x14ac:dyDescent="0.35">
      <c r="A15697" t="s">
        <v>9</v>
      </c>
      <c r="B15697" t="s">
        <v>1660</v>
      </c>
      <c r="C15697">
        <v>89</v>
      </c>
      <c r="D15697" t="s">
        <v>112</v>
      </c>
      <c r="E15697" t="s">
        <v>991</v>
      </c>
      <c r="F15697" t="s">
        <v>1058</v>
      </c>
    </row>
    <row r="15698" spans="1:6" x14ac:dyDescent="0.35">
      <c r="A15698" t="s">
        <v>9</v>
      </c>
      <c r="B15698" t="s">
        <v>1661</v>
      </c>
      <c r="C15698">
        <v>106</v>
      </c>
      <c r="D15698" t="s">
        <v>1153</v>
      </c>
      <c r="E15698" t="s">
        <v>967</v>
      </c>
      <c r="F15698" t="s">
        <v>1014</v>
      </c>
    </row>
    <row r="15699" spans="1:6" x14ac:dyDescent="0.35">
      <c r="A15699" t="s">
        <v>10</v>
      </c>
      <c r="B15699" t="s">
        <v>1660</v>
      </c>
      <c r="C15699">
        <v>71</v>
      </c>
      <c r="D15699" t="s">
        <v>1024</v>
      </c>
      <c r="E15699" t="s">
        <v>977</v>
      </c>
      <c r="F15699" t="s">
        <v>140</v>
      </c>
    </row>
    <row r="15700" spans="1:6" x14ac:dyDescent="0.35">
      <c r="A15700" t="s">
        <v>10</v>
      </c>
      <c r="B15700" t="s">
        <v>1661</v>
      </c>
      <c r="C15700">
        <v>131</v>
      </c>
      <c r="D15700" t="s">
        <v>466</v>
      </c>
      <c r="E15700" t="s">
        <v>119</v>
      </c>
      <c r="F15700" t="s">
        <v>660</v>
      </c>
    </row>
    <row r="15701" spans="1:6" x14ac:dyDescent="0.35">
      <c r="A15701" t="s">
        <v>11</v>
      </c>
      <c r="B15701" t="s">
        <v>1660</v>
      </c>
      <c r="C15701">
        <v>97</v>
      </c>
      <c r="D15701" t="s">
        <v>90</v>
      </c>
      <c r="E15701" t="s">
        <v>89</v>
      </c>
      <c r="F15701" t="s">
        <v>140</v>
      </c>
    </row>
    <row r="15702" spans="1:6" x14ac:dyDescent="0.35">
      <c r="A15702" t="s">
        <v>11</v>
      </c>
      <c r="B15702" t="s">
        <v>1661</v>
      </c>
      <c r="C15702">
        <v>104</v>
      </c>
      <c r="D15702" t="s">
        <v>987</v>
      </c>
      <c r="E15702" t="s">
        <v>988</v>
      </c>
      <c r="F15702" t="s">
        <v>140</v>
      </c>
    </row>
    <row r="15703" spans="1:6" x14ac:dyDescent="0.35">
      <c r="A15703" t="s">
        <v>12</v>
      </c>
      <c r="B15703" t="s">
        <v>1660</v>
      </c>
      <c r="C15703">
        <v>90</v>
      </c>
      <c r="D15703" t="s">
        <v>665</v>
      </c>
      <c r="E15703" t="s">
        <v>1052</v>
      </c>
      <c r="F15703" t="s">
        <v>1054</v>
      </c>
    </row>
    <row r="15704" spans="1:6" x14ac:dyDescent="0.35">
      <c r="A15704" t="s">
        <v>12</v>
      </c>
      <c r="B15704" t="s">
        <v>1661</v>
      </c>
      <c r="C15704">
        <v>114</v>
      </c>
      <c r="D15704" t="s">
        <v>672</v>
      </c>
      <c r="E15704" t="s">
        <v>706</v>
      </c>
      <c r="F15704" t="s">
        <v>915</v>
      </c>
    </row>
    <row r="15705" spans="1:6" x14ac:dyDescent="0.35">
      <c r="A15705" t="s">
        <v>13</v>
      </c>
      <c r="B15705" t="s">
        <v>1660</v>
      </c>
      <c r="C15705">
        <v>47</v>
      </c>
      <c r="D15705" t="s">
        <v>54</v>
      </c>
      <c r="E15705" t="s">
        <v>847</v>
      </c>
      <c r="F15705" t="s">
        <v>87</v>
      </c>
    </row>
    <row r="15706" spans="1:6" x14ac:dyDescent="0.35">
      <c r="A15706" t="s">
        <v>13</v>
      </c>
      <c r="B15706" t="s">
        <v>1661</v>
      </c>
      <c r="C15706">
        <v>150</v>
      </c>
      <c r="D15706" t="s">
        <v>388</v>
      </c>
      <c r="E15706" t="s">
        <v>411</v>
      </c>
      <c r="F15706" t="s">
        <v>875</v>
      </c>
    </row>
    <row r="15707" spans="1:6" x14ac:dyDescent="0.35">
      <c r="A15707" t="s">
        <v>14</v>
      </c>
      <c r="B15707" t="s">
        <v>1660</v>
      </c>
      <c r="C15707">
        <v>88</v>
      </c>
      <c r="D15707" t="s">
        <v>270</v>
      </c>
      <c r="E15707" t="s">
        <v>129</v>
      </c>
      <c r="F15707" t="s">
        <v>1098</v>
      </c>
    </row>
    <row r="15708" spans="1:6" x14ac:dyDescent="0.35">
      <c r="A15708" t="s">
        <v>14</v>
      </c>
      <c r="B15708" t="s">
        <v>1661</v>
      </c>
      <c r="C15708">
        <v>107</v>
      </c>
      <c r="D15708" t="s">
        <v>263</v>
      </c>
      <c r="E15708" t="s">
        <v>592</v>
      </c>
      <c r="F15708" t="s">
        <v>125</v>
      </c>
    </row>
    <row r="15709" spans="1:6" x14ac:dyDescent="0.35">
      <c r="A15709" t="s">
        <v>15</v>
      </c>
      <c r="B15709" t="s">
        <v>1660</v>
      </c>
      <c r="C15709">
        <v>81</v>
      </c>
      <c r="D15709" t="s">
        <v>1153</v>
      </c>
      <c r="E15709" t="s">
        <v>1003</v>
      </c>
      <c r="F15709" t="s">
        <v>1066</v>
      </c>
    </row>
    <row r="15710" spans="1:6" x14ac:dyDescent="0.35">
      <c r="A15710" t="s">
        <v>15</v>
      </c>
      <c r="B15710" t="s">
        <v>1661</v>
      </c>
      <c r="C15710">
        <v>118</v>
      </c>
      <c r="D15710" t="s">
        <v>563</v>
      </c>
      <c r="E15710" t="s">
        <v>199</v>
      </c>
      <c r="F15710" t="s">
        <v>950</v>
      </c>
    </row>
    <row r="15711" spans="1:6" x14ac:dyDescent="0.35">
      <c r="A15711" t="s">
        <v>16</v>
      </c>
      <c r="B15711" t="s">
        <v>1660</v>
      </c>
      <c r="C15711">
        <v>111</v>
      </c>
      <c r="D15711" t="s">
        <v>110</v>
      </c>
      <c r="E15711" t="s">
        <v>988</v>
      </c>
      <c r="F15711" t="s">
        <v>775</v>
      </c>
    </row>
    <row r="15712" spans="1:6" x14ac:dyDescent="0.35">
      <c r="A15712" t="s">
        <v>16</v>
      </c>
      <c r="B15712" t="s">
        <v>1661</v>
      </c>
      <c r="C15712">
        <v>87</v>
      </c>
      <c r="D15712" t="s">
        <v>748</v>
      </c>
      <c r="E15712" t="s">
        <v>1182</v>
      </c>
      <c r="F15712" t="s">
        <v>1009</v>
      </c>
    </row>
    <row r="15713" spans="1:6" x14ac:dyDescent="0.35">
      <c r="A15713" t="s">
        <v>17</v>
      </c>
      <c r="B15713" t="s">
        <v>1660</v>
      </c>
      <c r="C15713">
        <v>78</v>
      </c>
      <c r="D15713" t="s">
        <v>930</v>
      </c>
      <c r="E15713" t="s">
        <v>1057</v>
      </c>
      <c r="F15713" t="s">
        <v>1018</v>
      </c>
    </row>
    <row r="15714" spans="1:6" x14ac:dyDescent="0.35">
      <c r="A15714" t="s">
        <v>17</v>
      </c>
      <c r="B15714" t="s">
        <v>1661</v>
      </c>
      <c r="C15714">
        <v>119</v>
      </c>
      <c r="D15714" t="s">
        <v>370</v>
      </c>
      <c r="E15714" t="s">
        <v>812</v>
      </c>
      <c r="F15714" t="s">
        <v>1043</v>
      </c>
    </row>
    <row r="15715" spans="1:6" x14ac:dyDescent="0.35">
      <c r="A15715" t="s">
        <v>18</v>
      </c>
      <c r="B15715" t="s">
        <v>1660</v>
      </c>
      <c r="C15715">
        <v>73</v>
      </c>
      <c r="D15715" t="s">
        <v>1120</v>
      </c>
      <c r="E15715" t="s">
        <v>950</v>
      </c>
      <c r="F15715" t="s">
        <v>140</v>
      </c>
    </row>
    <row r="15716" spans="1:6" x14ac:dyDescent="0.35">
      <c r="A15716" t="s">
        <v>18</v>
      </c>
      <c r="B15716" t="s">
        <v>1661</v>
      </c>
      <c r="C15716">
        <v>129</v>
      </c>
      <c r="D15716" t="s">
        <v>260</v>
      </c>
      <c r="E15716" t="s">
        <v>837</v>
      </c>
      <c r="F15716" t="s">
        <v>875</v>
      </c>
    </row>
    <row r="15717" spans="1:6" x14ac:dyDescent="0.35">
      <c r="A15717" t="s">
        <v>19</v>
      </c>
      <c r="B15717" t="s">
        <v>1660</v>
      </c>
      <c r="C15717">
        <v>66</v>
      </c>
      <c r="D15717" t="s">
        <v>840</v>
      </c>
      <c r="E15717" t="s">
        <v>187</v>
      </c>
      <c r="F15717" t="s">
        <v>1051</v>
      </c>
    </row>
    <row r="15718" spans="1:6" x14ac:dyDescent="0.35">
      <c r="A15718" t="s">
        <v>19</v>
      </c>
      <c r="B15718" t="s">
        <v>1661</v>
      </c>
      <c r="C15718">
        <v>135</v>
      </c>
      <c r="D15718" t="s">
        <v>992</v>
      </c>
      <c r="E15718" t="s">
        <v>592</v>
      </c>
      <c r="F15718" t="s">
        <v>869</v>
      </c>
    </row>
    <row r="15719" spans="1:6" x14ac:dyDescent="0.35">
      <c r="A15719" t="s">
        <v>20</v>
      </c>
      <c r="B15719" t="s">
        <v>1660</v>
      </c>
      <c r="C15719">
        <v>75</v>
      </c>
      <c r="D15719" t="s">
        <v>982</v>
      </c>
      <c r="E15719" t="s">
        <v>919</v>
      </c>
      <c r="F15719" t="s">
        <v>660</v>
      </c>
    </row>
    <row r="15720" spans="1:6" x14ac:dyDescent="0.35">
      <c r="A15720" t="s">
        <v>20</v>
      </c>
      <c r="B15720" t="s">
        <v>1661</v>
      </c>
      <c r="C15720">
        <v>120</v>
      </c>
      <c r="D15720" t="s">
        <v>491</v>
      </c>
      <c r="E15720" t="s">
        <v>952</v>
      </c>
      <c r="F15720" t="s">
        <v>875</v>
      </c>
    </row>
    <row r="15721" spans="1:6" x14ac:dyDescent="0.35">
      <c r="A15721" t="s">
        <v>21</v>
      </c>
      <c r="B15721" t="s">
        <v>1660</v>
      </c>
      <c r="C15721">
        <v>70</v>
      </c>
      <c r="D15721" t="s">
        <v>839</v>
      </c>
      <c r="E15721" t="s">
        <v>515</v>
      </c>
      <c r="F15721" t="s">
        <v>1017</v>
      </c>
    </row>
    <row r="15722" spans="1:6" x14ac:dyDescent="0.35">
      <c r="A15722" t="s">
        <v>21</v>
      </c>
      <c r="B15722" t="s">
        <v>1661</v>
      </c>
      <c r="C15722">
        <v>137</v>
      </c>
      <c r="D15722" t="s">
        <v>88</v>
      </c>
      <c r="E15722" t="s">
        <v>824</v>
      </c>
      <c r="F15722" t="s">
        <v>1043</v>
      </c>
    </row>
    <row r="15723" spans="1:6" x14ac:dyDescent="0.35">
      <c r="A15723" t="s">
        <v>22</v>
      </c>
      <c r="B15723" t="s">
        <v>1660</v>
      </c>
      <c r="C15723">
        <v>79</v>
      </c>
      <c r="D15723" t="s">
        <v>1108</v>
      </c>
      <c r="E15723" t="s">
        <v>1098</v>
      </c>
      <c r="F15723" t="s">
        <v>1066</v>
      </c>
    </row>
    <row r="15724" spans="1:6" x14ac:dyDescent="0.35">
      <c r="A15724" t="s">
        <v>22</v>
      </c>
      <c r="B15724" t="s">
        <v>1661</v>
      </c>
      <c r="C15724">
        <v>123</v>
      </c>
      <c r="D15724" t="s">
        <v>613</v>
      </c>
      <c r="E15724" t="s">
        <v>269</v>
      </c>
      <c r="F15724" t="s">
        <v>903</v>
      </c>
    </row>
    <row r="15725" spans="1:6" x14ac:dyDescent="0.35">
      <c r="A15725" t="s">
        <v>23</v>
      </c>
      <c r="B15725" t="s">
        <v>1660</v>
      </c>
      <c r="C15725">
        <v>39</v>
      </c>
      <c r="D15725" t="s">
        <v>1158</v>
      </c>
      <c r="E15725" t="s">
        <v>592</v>
      </c>
      <c r="F15725" t="s">
        <v>140</v>
      </c>
    </row>
    <row r="15726" spans="1:6" x14ac:dyDescent="0.35">
      <c r="A15726" t="s">
        <v>23</v>
      </c>
      <c r="B15726" t="s">
        <v>1661</v>
      </c>
      <c r="C15726">
        <v>155</v>
      </c>
      <c r="D15726" t="s">
        <v>1175</v>
      </c>
      <c r="E15726" t="s">
        <v>187</v>
      </c>
      <c r="F15726" t="s">
        <v>458</v>
      </c>
    </row>
    <row r="15727" spans="1:6" x14ac:dyDescent="0.35">
      <c r="A15727" t="s">
        <v>24</v>
      </c>
      <c r="B15727" t="s">
        <v>1660</v>
      </c>
      <c r="C15727">
        <v>105</v>
      </c>
      <c r="D15727" t="s">
        <v>1025</v>
      </c>
      <c r="E15727" t="s">
        <v>875</v>
      </c>
      <c r="F15727" t="s">
        <v>140</v>
      </c>
    </row>
    <row r="15728" spans="1:6" x14ac:dyDescent="0.35">
      <c r="A15728" t="s">
        <v>24</v>
      </c>
      <c r="B15728" t="s">
        <v>1661</v>
      </c>
      <c r="C15728">
        <v>94</v>
      </c>
      <c r="D15728" t="s">
        <v>1112</v>
      </c>
      <c r="E15728" t="s">
        <v>1007</v>
      </c>
      <c r="F15728" t="s">
        <v>971</v>
      </c>
    </row>
    <row r="15729" spans="1:6" x14ac:dyDescent="0.35">
      <c r="A15729" t="s">
        <v>25</v>
      </c>
      <c r="B15729" t="s">
        <v>1660</v>
      </c>
      <c r="C15729">
        <v>93</v>
      </c>
      <c r="D15729" t="s">
        <v>1101</v>
      </c>
      <c r="E15729" t="s">
        <v>1067</v>
      </c>
      <c r="F15729" t="s">
        <v>1012</v>
      </c>
    </row>
    <row r="15730" spans="1:6" x14ac:dyDescent="0.35">
      <c r="A15730" t="s">
        <v>25</v>
      </c>
      <c r="B15730" t="s">
        <v>1661</v>
      </c>
      <c r="C15730">
        <v>101</v>
      </c>
      <c r="D15730" t="s">
        <v>531</v>
      </c>
      <c r="E15730" t="s">
        <v>788</v>
      </c>
      <c r="F15730" t="s">
        <v>788</v>
      </c>
    </row>
    <row r="15731" spans="1:6" x14ac:dyDescent="0.35">
      <c r="A15731" t="s">
        <v>26</v>
      </c>
      <c r="B15731" t="s">
        <v>1660</v>
      </c>
      <c r="C15731">
        <v>91</v>
      </c>
      <c r="D15731" t="s">
        <v>1111</v>
      </c>
      <c r="E15731" t="s">
        <v>1068</v>
      </c>
      <c r="F15731" t="s">
        <v>1020</v>
      </c>
    </row>
    <row r="15732" spans="1:6" x14ac:dyDescent="0.35">
      <c r="A15732" t="s">
        <v>26</v>
      </c>
      <c r="B15732" t="s">
        <v>1661</v>
      </c>
      <c r="C15732">
        <v>104</v>
      </c>
      <c r="D15732" t="s">
        <v>191</v>
      </c>
      <c r="E15732" t="s">
        <v>399</v>
      </c>
      <c r="F15732" t="s">
        <v>1018</v>
      </c>
    </row>
    <row r="15733" spans="1:6" x14ac:dyDescent="0.35">
      <c r="A15733" t="s">
        <v>27</v>
      </c>
      <c r="B15733" t="s">
        <v>1660</v>
      </c>
      <c r="C15733">
        <v>103</v>
      </c>
      <c r="D15733" t="s">
        <v>1097</v>
      </c>
      <c r="E15733" t="s">
        <v>660</v>
      </c>
      <c r="F15733" t="s">
        <v>1017</v>
      </c>
    </row>
    <row r="15734" spans="1:6" x14ac:dyDescent="0.35">
      <c r="A15734" t="s">
        <v>27</v>
      </c>
      <c r="B15734" t="s">
        <v>1661</v>
      </c>
      <c r="C15734">
        <v>93</v>
      </c>
      <c r="D15734" t="s">
        <v>1081</v>
      </c>
      <c r="E15734" t="s">
        <v>1085</v>
      </c>
      <c r="F15734" t="s">
        <v>1066</v>
      </c>
    </row>
    <row r="15735" spans="1:6" x14ac:dyDescent="0.35">
      <c r="A15735" t="s">
        <v>28</v>
      </c>
      <c r="B15735" t="s">
        <v>1660</v>
      </c>
      <c r="C15735">
        <v>84</v>
      </c>
      <c r="D15735" t="s">
        <v>1153</v>
      </c>
      <c r="E15735" t="s">
        <v>1059</v>
      </c>
      <c r="F15735" t="s">
        <v>140</v>
      </c>
    </row>
    <row r="15736" spans="1:6" x14ac:dyDescent="0.35">
      <c r="A15736" t="s">
        <v>28</v>
      </c>
      <c r="B15736" t="s">
        <v>1661</v>
      </c>
      <c r="C15736">
        <v>114</v>
      </c>
      <c r="D15736" t="s">
        <v>198</v>
      </c>
      <c r="E15736" t="s">
        <v>893</v>
      </c>
      <c r="F15736" t="s">
        <v>1056</v>
      </c>
    </row>
    <row r="15737" spans="1:6" x14ac:dyDescent="0.35">
      <c r="A15737" t="s">
        <v>29</v>
      </c>
      <c r="B15737" t="s">
        <v>1660</v>
      </c>
      <c r="C15737">
        <v>98</v>
      </c>
      <c r="D15737" t="s">
        <v>90</v>
      </c>
      <c r="E15737" t="s">
        <v>988</v>
      </c>
      <c r="F15737" t="s">
        <v>1021</v>
      </c>
    </row>
    <row r="15738" spans="1:6" x14ac:dyDescent="0.35">
      <c r="A15738" t="s">
        <v>29</v>
      </c>
      <c r="B15738" t="s">
        <v>1661</v>
      </c>
      <c r="C15738">
        <v>106</v>
      </c>
      <c r="D15738" t="s">
        <v>647</v>
      </c>
      <c r="E15738" t="s">
        <v>897</v>
      </c>
      <c r="F15738" t="s">
        <v>1021</v>
      </c>
    </row>
    <row r="15739" spans="1:6" x14ac:dyDescent="0.35">
      <c r="A15739" t="s">
        <v>30</v>
      </c>
      <c r="B15739" t="s">
        <v>1660</v>
      </c>
      <c r="C15739">
        <v>105</v>
      </c>
      <c r="D15739" t="s">
        <v>1183</v>
      </c>
      <c r="E15739" t="s">
        <v>1012</v>
      </c>
      <c r="F15739" t="s">
        <v>1017</v>
      </c>
    </row>
    <row r="15740" spans="1:6" x14ac:dyDescent="0.35">
      <c r="A15740" t="s">
        <v>30</v>
      </c>
      <c r="B15740" t="s">
        <v>1661</v>
      </c>
      <c r="C15740">
        <v>90</v>
      </c>
      <c r="D15740" t="s">
        <v>1112</v>
      </c>
      <c r="E15740" t="s">
        <v>950</v>
      </c>
      <c r="F15740" t="s">
        <v>954</v>
      </c>
    </row>
    <row r="15741" spans="1:6" x14ac:dyDescent="0.35">
      <c r="A15741" t="s">
        <v>31</v>
      </c>
      <c r="B15741" t="s">
        <v>1660</v>
      </c>
      <c r="C15741">
        <v>70</v>
      </c>
      <c r="D15741" t="s">
        <v>285</v>
      </c>
      <c r="E15741" t="s">
        <v>121</v>
      </c>
      <c r="F15741" t="s">
        <v>1043</v>
      </c>
    </row>
    <row r="15742" spans="1:6" x14ac:dyDescent="0.35">
      <c r="A15742" t="s">
        <v>31</v>
      </c>
      <c r="B15742" t="s">
        <v>1661</v>
      </c>
      <c r="C15742">
        <v>133</v>
      </c>
      <c r="D15742" t="s">
        <v>763</v>
      </c>
      <c r="E15742" t="s">
        <v>860</v>
      </c>
      <c r="F15742" t="s">
        <v>458</v>
      </c>
    </row>
    <row r="15743" spans="1:6" x14ac:dyDescent="0.35">
      <c r="A15743" t="s">
        <v>32</v>
      </c>
      <c r="B15743" t="s">
        <v>1660</v>
      </c>
      <c r="C15743">
        <v>1981</v>
      </c>
      <c r="D15743" t="s">
        <v>1122</v>
      </c>
      <c r="E15743" t="s">
        <v>988</v>
      </c>
      <c r="F15743" t="s">
        <v>1011</v>
      </c>
    </row>
    <row r="15744" spans="1:6" x14ac:dyDescent="0.35">
      <c r="A15744" t="s">
        <v>32</v>
      </c>
      <c r="B15744" t="s">
        <v>1661</v>
      </c>
      <c r="C15744">
        <v>2791</v>
      </c>
      <c r="D15744" t="s">
        <v>876</v>
      </c>
      <c r="E15744" t="s">
        <v>117</v>
      </c>
      <c r="F15744" t="s">
        <v>515</v>
      </c>
    </row>
    <row r="15746" spans="1:16" x14ac:dyDescent="0.35">
      <c r="A15746" t="s">
        <v>1662</v>
      </c>
    </row>
    <row r="15747" spans="1:16" x14ac:dyDescent="0.35">
      <c r="A15747" t="s">
        <v>2</v>
      </c>
      <c r="B15747" t="s">
        <v>3</v>
      </c>
      <c r="C15747" t="s">
        <v>1663</v>
      </c>
      <c r="D15747" t="s">
        <v>1664</v>
      </c>
      <c r="E15747" t="s">
        <v>1665</v>
      </c>
      <c r="F15747" t="s">
        <v>1666</v>
      </c>
      <c r="G15747" t="s">
        <v>1667</v>
      </c>
      <c r="H15747" t="s">
        <v>1668</v>
      </c>
      <c r="I15747" t="s">
        <v>1669</v>
      </c>
      <c r="J15747" t="s">
        <v>1670</v>
      </c>
      <c r="K15747" t="s">
        <v>1671</v>
      </c>
      <c r="L15747" t="s">
        <v>1672</v>
      </c>
      <c r="M15747" t="s">
        <v>1673</v>
      </c>
      <c r="N15747" t="s">
        <v>1674</v>
      </c>
      <c r="O15747" t="s">
        <v>1376</v>
      </c>
      <c r="P15747" t="s">
        <v>136</v>
      </c>
    </row>
    <row r="15748" spans="1:16" x14ac:dyDescent="0.35">
      <c r="A15748" t="s">
        <v>8</v>
      </c>
      <c r="B15748">
        <v>204</v>
      </c>
      <c r="C15748" t="s">
        <v>710</v>
      </c>
      <c r="D15748" t="s">
        <v>1044</v>
      </c>
      <c r="E15748" t="s">
        <v>121</v>
      </c>
      <c r="F15748" t="s">
        <v>812</v>
      </c>
      <c r="G15748" t="s">
        <v>345</v>
      </c>
      <c r="H15748" t="s">
        <v>1059</v>
      </c>
      <c r="I15748" t="s">
        <v>604</v>
      </c>
      <c r="J15748" t="s">
        <v>775</v>
      </c>
      <c r="K15748" t="s">
        <v>1052</v>
      </c>
      <c r="L15748" t="s">
        <v>345</v>
      </c>
      <c r="M15748" t="s">
        <v>695</v>
      </c>
      <c r="N15748" t="s">
        <v>1014</v>
      </c>
      <c r="O15748" t="s">
        <v>1014</v>
      </c>
      <c r="P15748" t="s">
        <v>919</v>
      </c>
    </row>
    <row r="15749" spans="1:16" x14ac:dyDescent="0.35">
      <c r="A15749" t="s">
        <v>9</v>
      </c>
      <c r="B15749">
        <v>201</v>
      </c>
      <c r="C15749" t="s">
        <v>799</v>
      </c>
      <c r="D15749" t="s">
        <v>103</v>
      </c>
      <c r="E15749" t="s">
        <v>91</v>
      </c>
      <c r="F15749" t="s">
        <v>1182</v>
      </c>
      <c r="G15749" t="s">
        <v>903</v>
      </c>
      <c r="H15749" t="s">
        <v>527</v>
      </c>
      <c r="I15749" t="s">
        <v>310</v>
      </c>
      <c r="J15749" t="s">
        <v>140</v>
      </c>
      <c r="K15749" t="s">
        <v>1056</v>
      </c>
      <c r="L15749" t="s">
        <v>1016</v>
      </c>
      <c r="M15749" t="s">
        <v>307</v>
      </c>
      <c r="N15749" t="s">
        <v>140</v>
      </c>
      <c r="O15749" t="s">
        <v>1004</v>
      </c>
      <c r="P15749" t="s">
        <v>1011</v>
      </c>
    </row>
    <row r="15750" spans="1:16" x14ac:dyDescent="0.35">
      <c r="A15750" t="s">
        <v>10</v>
      </c>
      <c r="B15750">
        <v>208</v>
      </c>
      <c r="C15750" t="s">
        <v>610</v>
      </c>
      <c r="D15750" t="s">
        <v>345</v>
      </c>
      <c r="E15750" t="s">
        <v>769</v>
      </c>
      <c r="F15750" t="s">
        <v>527</v>
      </c>
      <c r="G15750" t="s">
        <v>988</v>
      </c>
      <c r="H15750" t="s">
        <v>801</v>
      </c>
      <c r="I15750" t="s">
        <v>449</v>
      </c>
      <c r="J15750" t="s">
        <v>1014</v>
      </c>
      <c r="K15750" t="s">
        <v>515</v>
      </c>
      <c r="L15750" t="s">
        <v>1011</v>
      </c>
      <c r="M15750" t="s">
        <v>818</v>
      </c>
      <c r="N15750" t="s">
        <v>140</v>
      </c>
      <c r="O15750" t="s">
        <v>1055</v>
      </c>
      <c r="P15750" t="s">
        <v>1016</v>
      </c>
    </row>
    <row r="15751" spans="1:16" x14ac:dyDescent="0.35">
      <c r="A15751" t="s">
        <v>11</v>
      </c>
      <c r="B15751">
        <v>206</v>
      </c>
      <c r="C15751" t="s">
        <v>248</v>
      </c>
      <c r="D15751" t="s">
        <v>1004</v>
      </c>
      <c r="E15751" t="s">
        <v>97</v>
      </c>
      <c r="F15751" t="s">
        <v>917</v>
      </c>
      <c r="G15751" t="s">
        <v>1004</v>
      </c>
      <c r="H15751" t="s">
        <v>1095</v>
      </c>
      <c r="I15751" t="s">
        <v>256</v>
      </c>
      <c r="J15751" t="s">
        <v>1013</v>
      </c>
      <c r="K15751" t="s">
        <v>1045</v>
      </c>
      <c r="L15751" t="s">
        <v>1013</v>
      </c>
      <c r="M15751" t="s">
        <v>474</v>
      </c>
      <c r="N15751" t="s">
        <v>140</v>
      </c>
      <c r="O15751" t="s">
        <v>1058</v>
      </c>
      <c r="P15751" t="s">
        <v>1014</v>
      </c>
    </row>
    <row r="15752" spans="1:16" x14ac:dyDescent="0.35">
      <c r="A15752" t="s">
        <v>12</v>
      </c>
      <c r="B15752">
        <v>209</v>
      </c>
      <c r="C15752" t="s">
        <v>711</v>
      </c>
      <c r="D15752" t="s">
        <v>91</v>
      </c>
      <c r="E15752" t="s">
        <v>991</v>
      </c>
      <c r="F15752" t="s">
        <v>1051</v>
      </c>
      <c r="G15752" t="s">
        <v>1021</v>
      </c>
      <c r="H15752" t="s">
        <v>91</v>
      </c>
      <c r="I15752" t="s">
        <v>926</v>
      </c>
      <c r="J15752" t="s">
        <v>1009</v>
      </c>
      <c r="K15752" t="s">
        <v>660</v>
      </c>
      <c r="L15752" t="s">
        <v>1050</v>
      </c>
      <c r="M15752" t="s">
        <v>390</v>
      </c>
      <c r="N15752" t="s">
        <v>1019</v>
      </c>
      <c r="O15752" t="s">
        <v>1073</v>
      </c>
      <c r="P15752" t="s">
        <v>1048</v>
      </c>
    </row>
    <row r="15753" spans="1:16" x14ac:dyDescent="0.35">
      <c r="A15753" t="s">
        <v>13</v>
      </c>
      <c r="B15753">
        <v>206</v>
      </c>
      <c r="C15753" t="s">
        <v>425</v>
      </c>
      <c r="D15753" t="s">
        <v>89</v>
      </c>
      <c r="E15753" t="s">
        <v>1007</v>
      </c>
      <c r="F15753" t="s">
        <v>1057</v>
      </c>
      <c r="G15753" t="s">
        <v>1009</v>
      </c>
      <c r="H15753" t="s">
        <v>977</v>
      </c>
      <c r="I15753" t="s">
        <v>765</v>
      </c>
      <c r="J15753" t="s">
        <v>1014</v>
      </c>
      <c r="K15753" t="s">
        <v>1018</v>
      </c>
      <c r="L15753" t="s">
        <v>1068</v>
      </c>
      <c r="M15753" t="s">
        <v>686</v>
      </c>
      <c r="N15753" t="s">
        <v>1010</v>
      </c>
      <c r="O15753" t="s">
        <v>775</v>
      </c>
      <c r="P15753" t="s">
        <v>949</v>
      </c>
    </row>
    <row r="15754" spans="1:16" x14ac:dyDescent="0.35">
      <c r="A15754" t="s">
        <v>14</v>
      </c>
      <c r="B15754">
        <v>203</v>
      </c>
      <c r="C15754" t="s">
        <v>406</v>
      </c>
      <c r="D15754" t="s">
        <v>1072</v>
      </c>
      <c r="E15754" t="s">
        <v>517</v>
      </c>
      <c r="F15754" t="s">
        <v>1053</v>
      </c>
      <c r="G15754" t="s">
        <v>940</v>
      </c>
      <c r="H15754" t="s">
        <v>801</v>
      </c>
      <c r="I15754" t="s">
        <v>499</v>
      </c>
      <c r="J15754" t="s">
        <v>140</v>
      </c>
      <c r="K15754" t="s">
        <v>1055</v>
      </c>
      <c r="L15754" t="s">
        <v>940</v>
      </c>
      <c r="M15754" t="s">
        <v>376</v>
      </c>
      <c r="N15754" t="s">
        <v>1009</v>
      </c>
      <c r="O15754" t="s">
        <v>660</v>
      </c>
      <c r="P15754" t="s">
        <v>954</v>
      </c>
    </row>
    <row r="15755" spans="1:16" x14ac:dyDescent="0.35">
      <c r="A15755" t="s">
        <v>15</v>
      </c>
      <c r="B15755">
        <v>206</v>
      </c>
      <c r="C15755" t="s">
        <v>963</v>
      </c>
      <c r="D15755" t="s">
        <v>1095</v>
      </c>
      <c r="E15755" t="s">
        <v>97</v>
      </c>
      <c r="F15755" t="s">
        <v>129</v>
      </c>
      <c r="G15755" t="s">
        <v>1048</v>
      </c>
      <c r="H15755" t="s">
        <v>458</v>
      </c>
      <c r="I15755" t="s">
        <v>743</v>
      </c>
      <c r="J15755" t="s">
        <v>1013</v>
      </c>
      <c r="K15755" t="s">
        <v>1048</v>
      </c>
      <c r="L15755" t="s">
        <v>1020</v>
      </c>
      <c r="M15755" t="s">
        <v>427</v>
      </c>
      <c r="N15755" t="s">
        <v>1013</v>
      </c>
      <c r="O15755" t="s">
        <v>775</v>
      </c>
      <c r="P15755" t="s">
        <v>875</v>
      </c>
    </row>
    <row r="15756" spans="1:16" x14ac:dyDescent="0.35">
      <c r="A15756" t="s">
        <v>16</v>
      </c>
      <c r="B15756">
        <v>206</v>
      </c>
      <c r="C15756" t="s">
        <v>813</v>
      </c>
      <c r="D15756" t="s">
        <v>527</v>
      </c>
      <c r="E15756" t="s">
        <v>107</v>
      </c>
      <c r="F15756" t="s">
        <v>1182</v>
      </c>
      <c r="G15756" t="s">
        <v>1003</v>
      </c>
      <c r="H15756" t="s">
        <v>869</v>
      </c>
      <c r="I15756" t="s">
        <v>497</v>
      </c>
      <c r="J15756" t="s">
        <v>1013</v>
      </c>
      <c r="K15756" t="s">
        <v>1045</v>
      </c>
      <c r="L15756" t="s">
        <v>140</v>
      </c>
      <c r="M15756" t="s">
        <v>379</v>
      </c>
      <c r="N15756" t="s">
        <v>1013</v>
      </c>
      <c r="O15756" t="s">
        <v>1013</v>
      </c>
      <c r="P15756" t="s">
        <v>1050</v>
      </c>
    </row>
    <row r="15757" spans="1:16" x14ac:dyDescent="0.35">
      <c r="A15757" t="s">
        <v>17</v>
      </c>
      <c r="B15757">
        <v>203</v>
      </c>
      <c r="C15757" t="s">
        <v>508</v>
      </c>
      <c r="D15757" t="s">
        <v>574</v>
      </c>
      <c r="E15757" t="s">
        <v>824</v>
      </c>
      <c r="F15757" t="s">
        <v>985</v>
      </c>
      <c r="G15757" t="s">
        <v>996</v>
      </c>
      <c r="H15757" t="s">
        <v>394</v>
      </c>
      <c r="I15757" t="s">
        <v>353</v>
      </c>
      <c r="J15757" t="s">
        <v>1009</v>
      </c>
      <c r="K15757" t="s">
        <v>664</v>
      </c>
      <c r="L15757" t="s">
        <v>1055</v>
      </c>
      <c r="M15757" t="s">
        <v>703</v>
      </c>
      <c r="N15757" t="s">
        <v>140</v>
      </c>
      <c r="O15757" t="s">
        <v>140</v>
      </c>
      <c r="P15757" t="s">
        <v>1098</v>
      </c>
    </row>
    <row r="15758" spans="1:16" x14ac:dyDescent="0.35">
      <c r="A15758" t="s">
        <v>18</v>
      </c>
      <c r="B15758">
        <v>205</v>
      </c>
      <c r="C15758" t="s">
        <v>292</v>
      </c>
      <c r="D15758" t="s">
        <v>869</v>
      </c>
      <c r="E15758" t="s">
        <v>109</v>
      </c>
      <c r="F15758" t="s">
        <v>967</v>
      </c>
      <c r="G15758" t="s">
        <v>1060</v>
      </c>
      <c r="H15758" t="s">
        <v>643</v>
      </c>
      <c r="I15758" t="s">
        <v>397</v>
      </c>
      <c r="J15758" t="s">
        <v>1014</v>
      </c>
      <c r="K15758" t="s">
        <v>919</v>
      </c>
      <c r="L15758" t="s">
        <v>775</v>
      </c>
      <c r="M15758" t="s">
        <v>43</v>
      </c>
      <c r="N15758" t="s">
        <v>140</v>
      </c>
      <c r="O15758" t="s">
        <v>1019</v>
      </c>
      <c r="P15758" t="s">
        <v>939</v>
      </c>
    </row>
    <row r="15759" spans="1:16" x14ac:dyDescent="0.35">
      <c r="A15759" t="s">
        <v>19</v>
      </c>
      <c r="B15759">
        <v>206</v>
      </c>
      <c r="C15759" t="s">
        <v>485</v>
      </c>
      <c r="D15759" t="s">
        <v>988</v>
      </c>
      <c r="E15759" t="s">
        <v>1072</v>
      </c>
      <c r="F15759" t="s">
        <v>107</v>
      </c>
      <c r="G15759" t="s">
        <v>950</v>
      </c>
      <c r="H15759" t="s">
        <v>1044</v>
      </c>
      <c r="I15759" t="s">
        <v>249</v>
      </c>
      <c r="J15759" t="s">
        <v>140</v>
      </c>
      <c r="K15759" t="s">
        <v>1021</v>
      </c>
      <c r="L15759" t="s">
        <v>1016</v>
      </c>
      <c r="M15759" t="s">
        <v>762</v>
      </c>
      <c r="N15759" t="s">
        <v>140</v>
      </c>
      <c r="O15759" t="s">
        <v>1066</v>
      </c>
      <c r="P15759" t="s">
        <v>939</v>
      </c>
    </row>
    <row r="15760" spans="1:16" x14ac:dyDescent="0.35">
      <c r="A15760" t="s">
        <v>20</v>
      </c>
      <c r="B15760">
        <v>206</v>
      </c>
      <c r="C15760" t="s">
        <v>390</v>
      </c>
      <c r="D15760" t="s">
        <v>988</v>
      </c>
      <c r="E15760" t="s">
        <v>977</v>
      </c>
      <c r="F15760" t="s">
        <v>462</v>
      </c>
      <c r="G15760" t="s">
        <v>1066</v>
      </c>
      <c r="H15760" t="s">
        <v>458</v>
      </c>
      <c r="I15760" t="s">
        <v>485</v>
      </c>
      <c r="J15760" t="s">
        <v>1009</v>
      </c>
      <c r="K15760" t="s">
        <v>869</v>
      </c>
      <c r="L15760" t="s">
        <v>140</v>
      </c>
      <c r="M15760" t="s">
        <v>685</v>
      </c>
      <c r="N15760" t="s">
        <v>140</v>
      </c>
      <c r="O15760" t="s">
        <v>1009</v>
      </c>
      <c r="P15760" t="s">
        <v>954</v>
      </c>
    </row>
    <row r="15761" spans="1:17" x14ac:dyDescent="0.35">
      <c r="A15761" t="s">
        <v>21</v>
      </c>
      <c r="B15761">
        <v>210</v>
      </c>
      <c r="C15761" t="s">
        <v>676</v>
      </c>
      <c r="D15761" t="s">
        <v>915</v>
      </c>
      <c r="E15761" t="s">
        <v>1102</v>
      </c>
      <c r="F15761" t="s">
        <v>405</v>
      </c>
      <c r="G15761" t="s">
        <v>775</v>
      </c>
      <c r="H15761" t="s">
        <v>801</v>
      </c>
      <c r="I15761" t="s">
        <v>61</v>
      </c>
      <c r="J15761" t="s">
        <v>1013</v>
      </c>
      <c r="K15761" t="s">
        <v>1017</v>
      </c>
      <c r="L15761" t="s">
        <v>1017</v>
      </c>
      <c r="M15761" t="s">
        <v>913</v>
      </c>
      <c r="N15761" t="s">
        <v>140</v>
      </c>
      <c r="O15761" t="s">
        <v>1048</v>
      </c>
      <c r="P15761" t="s">
        <v>1048</v>
      </c>
    </row>
    <row r="15762" spans="1:17" x14ac:dyDescent="0.35">
      <c r="A15762" t="s">
        <v>22</v>
      </c>
      <c r="B15762">
        <v>209</v>
      </c>
      <c r="C15762" t="s">
        <v>765</v>
      </c>
      <c r="D15762" t="s">
        <v>929</v>
      </c>
      <c r="E15762" t="s">
        <v>89</v>
      </c>
      <c r="F15762" t="s">
        <v>87</v>
      </c>
      <c r="G15762" t="s">
        <v>903</v>
      </c>
      <c r="H15762" t="s">
        <v>1044</v>
      </c>
      <c r="I15762" t="s">
        <v>637</v>
      </c>
      <c r="J15762" t="s">
        <v>140</v>
      </c>
      <c r="K15762" t="s">
        <v>971</v>
      </c>
      <c r="L15762" t="s">
        <v>1017</v>
      </c>
      <c r="M15762" t="s">
        <v>913</v>
      </c>
      <c r="N15762" t="s">
        <v>1010</v>
      </c>
      <c r="O15762" t="s">
        <v>1098</v>
      </c>
      <c r="P15762" t="s">
        <v>1048</v>
      </c>
    </row>
    <row r="15763" spans="1:17" x14ac:dyDescent="0.35">
      <c r="A15763" t="s">
        <v>23</v>
      </c>
      <c r="B15763">
        <v>205</v>
      </c>
      <c r="C15763" t="s">
        <v>735</v>
      </c>
      <c r="D15763" t="s">
        <v>769</v>
      </c>
      <c r="E15763" t="s">
        <v>107</v>
      </c>
      <c r="F15763" t="s">
        <v>733</v>
      </c>
      <c r="G15763" t="s">
        <v>1014</v>
      </c>
      <c r="H15763" t="s">
        <v>942</v>
      </c>
      <c r="I15763" t="s">
        <v>688</v>
      </c>
      <c r="J15763" t="s">
        <v>140</v>
      </c>
      <c r="K15763" t="s">
        <v>1043</v>
      </c>
      <c r="L15763" t="s">
        <v>1004</v>
      </c>
      <c r="M15763" t="s">
        <v>678</v>
      </c>
      <c r="N15763" t="s">
        <v>1010</v>
      </c>
      <c r="O15763" t="s">
        <v>1046</v>
      </c>
      <c r="P15763" t="s">
        <v>1046</v>
      </c>
    </row>
    <row r="15764" spans="1:17" x14ac:dyDescent="0.35">
      <c r="A15764" t="s">
        <v>24</v>
      </c>
      <c r="B15764">
        <v>207</v>
      </c>
      <c r="C15764" t="s">
        <v>635</v>
      </c>
      <c r="D15764" t="s">
        <v>548</v>
      </c>
      <c r="E15764" t="s">
        <v>269</v>
      </c>
      <c r="F15764" t="s">
        <v>405</v>
      </c>
      <c r="G15764" t="s">
        <v>875</v>
      </c>
      <c r="H15764" t="s">
        <v>1045</v>
      </c>
      <c r="I15764" t="s">
        <v>452</v>
      </c>
      <c r="J15764" t="s">
        <v>140</v>
      </c>
      <c r="K15764" t="s">
        <v>869</v>
      </c>
      <c r="L15764" t="s">
        <v>1043</v>
      </c>
      <c r="M15764" t="s">
        <v>242</v>
      </c>
      <c r="N15764" t="s">
        <v>140</v>
      </c>
      <c r="O15764" t="s">
        <v>1004</v>
      </c>
      <c r="P15764" t="s">
        <v>140</v>
      </c>
    </row>
    <row r="15765" spans="1:17" x14ac:dyDescent="0.35">
      <c r="A15765" t="s">
        <v>25</v>
      </c>
      <c r="B15765">
        <v>204</v>
      </c>
      <c r="C15765" t="s">
        <v>852</v>
      </c>
      <c r="D15765" t="s">
        <v>501</v>
      </c>
      <c r="E15765" t="s">
        <v>97</v>
      </c>
      <c r="F15765" t="s">
        <v>929</v>
      </c>
      <c r="G15765" t="s">
        <v>1073</v>
      </c>
      <c r="H15765" t="s">
        <v>769</v>
      </c>
      <c r="I15765" t="s">
        <v>353</v>
      </c>
      <c r="J15765" t="s">
        <v>140</v>
      </c>
      <c r="K15765" t="s">
        <v>967</v>
      </c>
      <c r="L15765" t="s">
        <v>1013</v>
      </c>
      <c r="M15765" t="s">
        <v>832</v>
      </c>
      <c r="N15765" t="s">
        <v>140</v>
      </c>
      <c r="O15765" t="s">
        <v>1012</v>
      </c>
      <c r="P15765" t="s">
        <v>1043</v>
      </c>
    </row>
    <row r="15766" spans="1:17" x14ac:dyDescent="0.35">
      <c r="A15766" t="s">
        <v>26</v>
      </c>
      <c r="B15766">
        <v>202</v>
      </c>
      <c r="C15766" t="s">
        <v>209</v>
      </c>
      <c r="D15766" t="s">
        <v>733</v>
      </c>
      <c r="E15766" t="s">
        <v>131</v>
      </c>
      <c r="F15766" t="s">
        <v>1104</v>
      </c>
      <c r="G15766" t="s">
        <v>775</v>
      </c>
      <c r="H15766" t="s">
        <v>929</v>
      </c>
      <c r="I15766" t="s">
        <v>304</v>
      </c>
      <c r="J15766" t="s">
        <v>1012</v>
      </c>
      <c r="K15766" t="s">
        <v>824</v>
      </c>
      <c r="L15766" t="s">
        <v>1019</v>
      </c>
      <c r="M15766" t="s">
        <v>667</v>
      </c>
      <c r="N15766" t="s">
        <v>140</v>
      </c>
      <c r="O15766" t="s">
        <v>939</v>
      </c>
      <c r="P15766" t="s">
        <v>1048</v>
      </c>
    </row>
    <row r="15767" spans="1:17" x14ac:dyDescent="0.35">
      <c r="A15767" t="s">
        <v>27</v>
      </c>
      <c r="B15767">
        <v>204</v>
      </c>
      <c r="C15767" t="s">
        <v>962</v>
      </c>
      <c r="D15767" t="s">
        <v>988</v>
      </c>
      <c r="E15767" t="s">
        <v>746</v>
      </c>
      <c r="F15767" t="s">
        <v>755</v>
      </c>
      <c r="G15767" t="s">
        <v>1060</v>
      </c>
      <c r="H15767" t="s">
        <v>1011</v>
      </c>
      <c r="I15767" t="s">
        <v>227</v>
      </c>
      <c r="J15767" t="s">
        <v>1009</v>
      </c>
      <c r="K15767" t="s">
        <v>1098</v>
      </c>
      <c r="L15767" t="s">
        <v>1009</v>
      </c>
      <c r="M15767" t="s">
        <v>994</v>
      </c>
      <c r="N15767" t="s">
        <v>140</v>
      </c>
      <c r="O15767" t="s">
        <v>1004</v>
      </c>
      <c r="P15767" t="s">
        <v>1020</v>
      </c>
    </row>
    <row r="15768" spans="1:17" x14ac:dyDescent="0.35">
      <c r="A15768" t="s">
        <v>28</v>
      </c>
      <c r="B15768">
        <v>207</v>
      </c>
      <c r="C15768" t="s">
        <v>509</v>
      </c>
      <c r="D15768" t="s">
        <v>458</v>
      </c>
      <c r="E15768" t="s">
        <v>107</v>
      </c>
      <c r="F15768" t="s">
        <v>125</v>
      </c>
      <c r="G15768" t="s">
        <v>527</v>
      </c>
      <c r="H15768" t="s">
        <v>919</v>
      </c>
      <c r="I15768" t="s">
        <v>735</v>
      </c>
      <c r="J15768" t="s">
        <v>140</v>
      </c>
      <c r="K15768" t="s">
        <v>875</v>
      </c>
      <c r="L15768" t="s">
        <v>1020</v>
      </c>
      <c r="M15768" t="s">
        <v>471</v>
      </c>
      <c r="N15768" t="s">
        <v>140</v>
      </c>
      <c r="O15768" t="s">
        <v>950</v>
      </c>
      <c r="P15768" t="s">
        <v>949</v>
      </c>
    </row>
    <row r="15769" spans="1:17" x14ac:dyDescent="0.35">
      <c r="A15769" t="s">
        <v>29</v>
      </c>
      <c r="B15769">
        <v>204</v>
      </c>
      <c r="C15769" t="s">
        <v>304</v>
      </c>
      <c r="D15769" t="s">
        <v>501</v>
      </c>
      <c r="E15769" t="s">
        <v>1182</v>
      </c>
      <c r="F15769" t="s">
        <v>495</v>
      </c>
      <c r="G15769" t="s">
        <v>515</v>
      </c>
      <c r="H15769" t="s">
        <v>967</v>
      </c>
      <c r="I15769" t="s">
        <v>727</v>
      </c>
      <c r="J15769" t="s">
        <v>1009</v>
      </c>
      <c r="K15769" t="s">
        <v>1056</v>
      </c>
      <c r="L15769" t="s">
        <v>939</v>
      </c>
      <c r="M15769" t="s">
        <v>363</v>
      </c>
      <c r="N15769" t="s">
        <v>140</v>
      </c>
      <c r="O15769" t="s">
        <v>1098</v>
      </c>
      <c r="P15769" t="s">
        <v>1060</v>
      </c>
    </row>
    <row r="15770" spans="1:17" x14ac:dyDescent="0.35">
      <c r="A15770" t="s">
        <v>30</v>
      </c>
      <c r="B15770">
        <v>202</v>
      </c>
      <c r="C15770" t="s">
        <v>557</v>
      </c>
      <c r="D15770" t="s">
        <v>1067</v>
      </c>
      <c r="E15770" t="s">
        <v>961</v>
      </c>
      <c r="F15770" t="s">
        <v>749</v>
      </c>
      <c r="G15770" t="s">
        <v>775</v>
      </c>
      <c r="H15770" t="s">
        <v>983</v>
      </c>
      <c r="I15770" t="s">
        <v>478</v>
      </c>
      <c r="J15770" t="s">
        <v>140</v>
      </c>
      <c r="K15770" t="s">
        <v>1004</v>
      </c>
      <c r="L15770" t="s">
        <v>1013</v>
      </c>
      <c r="M15770" t="s">
        <v>582</v>
      </c>
      <c r="N15770" t="s">
        <v>1008</v>
      </c>
      <c r="O15770" t="s">
        <v>1058</v>
      </c>
      <c r="P15770" t="s">
        <v>950</v>
      </c>
    </row>
    <row r="15771" spans="1:17" x14ac:dyDescent="0.35">
      <c r="A15771" t="s">
        <v>31</v>
      </c>
      <c r="B15771">
        <v>207</v>
      </c>
      <c r="C15771" t="s">
        <v>73</v>
      </c>
      <c r="D15771" t="s">
        <v>394</v>
      </c>
      <c r="E15771" t="s">
        <v>824</v>
      </c>
      <c r="F15771" t="s">
        <v>147</v>
      </c>
      <c r="G15771" t="s">
        <v>1012</v>
      </c>
      <c r="H15771" t="s">
        <v>125</v>
      </c>
      <c r="I15771" t="s">
        <v>487</v>
      </c>
      <c r="J15771" t="s">
        <v>1010</v>
      </c>
      <c r="K15771" t="s">
        <v>1051</v>
      </c>
      <c r="L15771" t="s">
        <v>983</v>
      </c>
      <c r="M15771" t="s">
        <v>795</v>
      </c>
      <c r="N15771" t="s">
        <v>140</v>
      </c>
      <c r="O15771" t="s">
        <v>940</v>
      </c>
      <c r="P15771" t="s">
        <v>1051</v>
      </c>
    </row>
    <row r="15772" spans="1:17" x14ac:dyDescent="0.35">
      <c r="A15772" t="s">
        <v>32</v>
      </c>
      <c r="B15772">
        <v>4930</v>
      </c>
      <c r="C15772" t="s">
        <v>610</v>
      </c>
      <c r="D15772" t="s">
        <v>915</v>
      </c>
      <c r="E15772" t="s">
        <v>129</v>
      </c>
      <c r="F15772" t="s">
        <v>985</v>
      </c>
      <c r="G15772" t="s">
        <v>1018</v>
      </c>
      <c r="H15772" t="s">
        <v>977</v>
      </c>
      <c r="I15772" t="s">
        <v>331</v>
      </c>
      <c r="J15772" t="s">
        <v>1010</v>
      </c>
      <c r="K15772" t="s">
        <v>919</v>
      </c>
      <c r="L15772" t="s">
        <v>1098</v>
      </c>
      <c r="M15772" t="s">
        <v>81</v>
      </c>
      <c r="N15772" t="s">
        <v>1008</v>
      </c>
      <c r="O15772" t="s">
        <v>1043</v>
      </c>
      <c r="P15772" t="s">
        <v>940</v>
      </c>
    </row>
    <row r="15774" spans="1:17" x14ac:dyDescent="0.35">
      <c r="A15774" t="s">
        <v>1675</v>
      </c>
    </row>
    <row r="15775" spans="1:17" x14ac:dyDescent="0.35">
      <c r="A15775" t="s">
        <v>2</v>
      </c>
      <c r="B15775" t="s">
        <v>1136</v>
      </c>
      <c r="C15775" t="s">
        <v>3</v>
      </c>
      <c r="D15775" t="s">
        <v>1663</v>
      </c>
      <c r="E15775" t="s">
        <v>1664</v>
      </c>
      <c r="F15775" t="s">
        <v>1665</v>
      </c>
      <c r="G15775" t="s">
        <v>1666</v>
      </c>
      <c r="H15775" t="s">
        <v>1667</v>
      </c>
      <c r="I15775" t="s">
        <v>1668</v>
      </c>
      <c r="J15775" t="s">
        <v>1669</v>
      </c>
      <c r="K15775" t="s">
        <v>1670</v>
      </c>
      <c r="L15775" t="s">
        <v>1671</v>
      </c>
      <c r="M15775" t="s">
        <v>1672</v>
      </c>
      <c r="N15775" t="s">
        <v>1673</v>
      </c>
      <c r="O15775" t="s">
        <v>1674</v>
      </c>
      <c r="P15775" t="s">
        <v>1376</v>
      </c>
      <c r="Q15775" t="s">
        <v>136</v>
      </c>
    </row>
    <row r="15776" spans="1:17" x14ac:dyDescent="0.35">
      <c r="A15776" t="s">
        <v>8</v>
      </c>
      <c r="B15776" t="s">
        <v>1126</v>
      </c>
      <c r="C15776">
        <v>92</v>
      </c>
      <c r="D15776" t="s">
        <v>366</v>
      </c>
      <c r="E15776" t="s">
        <v>988</v>
      </c>
      <c r="F15776" t="s">
        <v>1182</v>
      </c>
      <c r="G15776" t="s">
        <v>646</v>
      </c>
      <c r="H15776" t="s">
        <v>903</v>
      </c>
      <c r="I15776" t="s">
        <v>125</v>
      </c>
      <c r="J15776" t="s">
        <v>530</v>
      </c>
      <c r="K15776" t="s">
        <v>939</v>
      </c>
      <c r="L15776" t="s">
        <v>954</v>
      </c>
      <c r="M15776" t="s">
        <v>458</v>
      </c>
      <c r="N15776" t="s">
        <v>682</v>
      </c>
      <c r="O15776" t="s">
        <v>140</v>
      </c>
      <c r="P15776" t="s">
        <v>1019</v>
      </c>
      <c r="Q15776" t="s">
        <v>869</v>
      </c>
    </row>
    <row r="15777" spans="1:17" x14ac:dyDescent="0.35">
      <c r="A15777" t="s">
        <v>8</v>
      </c>
      <c r="B15777" t="s">
        <v>1127</v>
      </c>
      <c r="C15777">
        <v>111</v>
      </c>
      <c r="D15777" t="s">
        <v>585</v>
      </c>
      <c r="E15777" t="s">
        <v>527</v>
      </c>
      <c r="F15777" t="s">
        <v>983</v>
      </c>
      <c r="G15777" t="s">
        <v>973</v>
      </c>
      <c r="H15777" t="s">
        <v>1057</v>
      </c>
      <c r="I15777" t="s">
        <v>109</v>
      </c>
      <c r="J15777" t="s">
        <v>320</v>
      </c>
      <c r="K15777" t="s">
        <v>140</v>
      </c>
      <c r="L15777" t="s">
        <v>1064</v>
      </c>
      <c r="M15777" t="s">
        <v>733</v>
      </c>
      <c r="N15777" t="s">
        <v>277</v>
      </c>
      <c r="O15777" t="s">
        <v>1054</v>
      </c>
      <c r="P15777" t="s">
        <v>1016</v>
      </c>
      <c r="Q15777" t="s">
        <v>1052</v>
      </c>
    </row>
    <row r="15778" spans="1:17" x14ac:dyDescent="0.35">
      <c r="A15778" t="s">
        <v>8</v>
      </c>
      <c r="B15778" t="s">
        <v>339</v>
      </c>
      <c r="C15778">
        <v>1</v>
      </c>
      <c r="D15778" t="s">
        <v>177</v>
      </c>
      <c r="E15778" t="s">
        <v>140</v>
      </c>
      <c r="F15778" t="s">
        <v>140</v>
      </c>
      <c r="G15778" t="s">
        <v>140</v>
      </c>
      <c r="H15778" t="s">
        <v>140</v>
      </c>
      <c r="I15778" t="s">
        <v>140</v>
      </c>
      <c r="J15778" t="s">
        <v>140</v>
      </c>
      <c r="K15778" t="s">
        <v>140</v>
      </c>
      <c r="L15778" t="s">
        <v>140</v>
      </c>
      <c r="M15778" t="s">
        <v>140</v>
      </c>
      <c r="N15778" t="s">
        <v>177</v>
      </c>
      <c r="O15778" t="s">
        <v>140</v>
      </c>
      <c r="P15778" t="s">
        <v>140</v>
      </c>
      <c r="Q15778" t="s">
        <v>140</v>
      </c>
    </row>
    <row r="15779" spans="1:17" x14ac:dyDescent="0.35">
      <c r="A15779" t="s">
        <v>9</v>
      </c>
      <c r="B15779" t="s">
        <v>1126</v>
      </c>
      <c r="C15779">
        <v>77</v>
      </c>
      <c r="D15779" t="s">
        <v>206</v>
      </c>
      <c r="E15779" t="s">
        <v>1106</v>
      </c>
      <c r="F15779" t="s">
        <v>643</v>
      </c>
      <c r="G15779" t="s">
        <v>1056</v>
      </c>
      <c r="H15779" t="s">
        <v>838</v>
      </c>
      <c r="I15779" t="s">
        <v>1061</v>
      </c>
      <c r="J15779" t="s">
        <v>580</v>
      </c>
      <c r="K15779" t="s">
        <v>140</v>
      </c>
      <c r="L15779" t="s">
        <v>1044</v>
      </c>
      <c r="M15779" t="s">
        <v>775</v>
      </c>
      <c r="N15779" t="s">
        <v>782</v>
      </c>
      <c r="O15779" t="s">
        <v>140</v>
      </c>
      <c r="P15779" t="s">
        <v>1064</v>
      </c>
      <c r="Q15779" t="s">
        <v>140</v>
      </c>
    </row>
    <row r="15780" spans="1:17" x14ac:dyDescent="0.35">
      <c r="A15780" t="s">
        <v>9</v>
      </c>
      <c r="B15780" t="s">
        <v>1127</v>
      </c>
      <c r="C15780">
        <v>118</v>
      </c>
      <c r="D15780" t="s">
        <v>631</v>
      </c>
      <c r="E15780" t="s">
        <v>967</v>
      </c>
      <c r="F15780" t="s">
        <v>1056</v>
      </c>
      <c r="G15780" t="s">
        <v>446</v>
      </c>
      <c r="H15780" t="s">
        <v>875</v>
      </c>
      <c r="I15780" t="s">
        <v>458</v>
      </c>
      <c r="J15780" t="s">
        <v>497</v>
      </c>
      <c r="K15780" t="s">
        <v>140</v>
      </c>
      <c r="L15780" t="s">
        <v>527</v>
      </c>
      <c r="M15780" t="s">
        <v>140</v>
      </c>
      <c r="N15780" t="s">
        <v>375</v>
      </c>
      <c r="O15780" t="s">
        <v>140</v>
      </c>
      <c r="P15780" t="s">
        <v>1060</v>
      </c>
      <c r="Q15780" t="s">
        <v>1020</v>
      </c>
    </row>
    <row r="15781" spans="1:17" x14ac:dyDescent="0.35">
      <c r="A15781" t="s">
        <v>9</v>
      </c>
      <c r="B15781" t="s">
        <v>339</v>
      </c>
      <c r="C15781">
        <v>6</v>
      </c>
      <c r="D15781" t="s">
        <v>683</v>
      </c>
      <c r="E15781" t="s">
        <v>140</v>
      </c>
      <c r="F15781" t="s">
        <v>728</v>
      </c>
      <c r="G15781" t="s">
        <v>140</v>
      </c>
      <c r="H15781" t="s">
        <v>140</v>
      </c>
      <c r="I15781" t="s">
        <v>140</v>
      </c>
      <c r="J15781" t="s">
        <v>785</v>
      </c>
      <c r="K15781" t="s">
        <v>140</v>
      </c>
      <c r="L15781" t="s">
        <v>140</v>
      </c>
      <c r="M15781" t="s">
        <v>140</v>
      </c>
      <c r="N15781" t="s">
        <v>140</v>
      </c>
      <c r="O15781" t="s">
        <v>140</v>
      </c>
      <c r="P15781" t="s">
        <v>140</v>
      </c>
      <c r="Q15781" t="s">
        <v>140</v>
      </c>
    </row>
    <row r="15782" spans="1:17" x14ac:dyDescent="0.35">
      <c r="A15782" t="s">
        <v>10</v>
      </c>
      <c r="B15782" t="s">
        <v>1126</v>
      </c>
      <c r="C15782">
        <v>93</v>
      </c>
      <c r="D15782" t="s">
        <v>39</v>
      </c>
      <c r="E15782" t="s">
        <v>919</v>
      </c>
      <c r="F15782" t="s">
        <v>394</v>
      </c>
      <c r="G15782" t="s">
        <v>1045</v>
      </c>
      <c r="H15782" t="s">
        <v>527</v>
      </c>
      <c r="I15782" t="s">
        <v>1055</v>
      </c>
      <c r="J15782" t="s">
        <v>503</v>
      </c>
      <c r="K15782" t="s">
        <v>1098</v>
      </c>
      <c r="L15782" t="s">
        <v>527</v>
      </c>
      <c r="M15782" t="s">
        <v>1020</v>
      </c>
      <c r="N15782" t="s">
        <v>240</v>
      </c>
      <c r="O15782" t="s">
        <v>140</v>
      </c>
      <c r="P15782" t="s">
        <v>140</v>
      </c>
      <c r="Q15782" t="s">
        <v>1063</v>
      </c>
    </row>
    <row r="15783" spans="1:17" x14ac:dyDescent="0.35">
      <c r="A15783" t="s">
        <v>10</v>
      </c>
      <c r="B15783" t="s">
        <v>1127</v>
      </c>
      <c r="C15783">
        <v>105</v>
      </c>
      <c r="D15783" t="s">
        <v>169</v>
      </c>
      <c r="E15783" t="s">
        <v>1053</v>
      </c>
      <c r="F15783" t="s">
        <v>1048</v>
      </c>
      <c r="G15783" t="s">
        <v>1056</v>
      </c>
      <c r="H15783" t="s">
        <v>109</v>
      </c>
      <c r="I15783" t="s">
        <v>517</v>
      </c>
      <c r="J15783" t="s">
        <v>307</v>
      </c>
      <c r="K15783" t="s">
        <v>140</v>
      </c>
      <c r="L15783" t="s">
        <v>1004</v>
      </c>
      <c r="M15783" t="s">
        <v>1012</v>
      </c>
      <c r="N15783" t="s">
        <v>354</v>
      </c>
      <c r="O15783" t="s">
        <v>140</v>
      </c>
      <c r="P15783" t="s">
        <v>1007</v>
      </c>
      <c r="Q15783" t="s">
        <v>140</v>
      </c>
    </row>
    <row r="15784" spans="1:17" x14ac:dyDescent="0.35">
      <c r="A15784" t="s">
        <v>10</v>
      </c>
      <c r="B15784" t="s">
        <v>339</v>
      </c>
      <c r="C15784">
        <v>10</v>
      </c>
      <c r="D15784" t="s">
        <v>298</v>
      </c>
      <c r="E15784" t="s">
        <v>140</v>
      </c>
      <c r="F15784" t="s">
        <v>556</v>
      </c>
      <c r="G15784" t="s">
        <v>95</v>
      </c>
      <c r="H15784" t="s">
        <v>140</v>
      </c>
      <c r="I15784" t="s">
        <v>140</v>
      </c>
      <c r="J15784" t="s">
        <v>697</v>
      </c>
      <c r="K15784" t="s">
        <v>140</v>
      </c>
      <c r="L15784" t="s">
        <v>140</v>
      </c>
      <c r="M15784" t="s">
        <v>140</v>
      </c>
      <c r="N15784" t="s">
        <v>983</v>
      </c>
      <c r="O15784" t="s">
        <v>140</v>
      </c>
      <c r="P15784" t="s">
        <v>140</v>
      </c>
      <c r="Q15784" t="s">
        <v>140</v>
      </c>
    </row>
    <row r="15785" spans="1:17" x14ac:dyDescent="0.35">
      <c r="A15785" t="s">
        <v>11</v>
      </c>
      <c r="B15785" t="s">
        <v>1126</v>
      </c>
      <c r="C15785">
        <v>90</v>
      </c>
      <c r="D15785" t="s">
        <v>703</v>
      </c>
      <c r="E15785" t="s">
        <v>1017</v>
      </c>
      <c r="F15785" t="s">
        <v>1182</v>
      </c>
      <c r="G15785" t="s">
        <v>91</v>
      </c>
      <c r="H15785" t="s">
        <v>1045</v>
      </c>
      <c r="I15785" t="s">
        <v>646</v>
      </c>
      <c r="J15785" t="s">
        <v>600</v>
      </c>
      <c r="K15785" t="s">
        <v>140</v>
      </c>
      <c r="L15785" t="s">
        <v>824</v>
      </c>
      <c r="M15785" t="s">
        <v>140</v>
      </c>
      <c r="N15785" t="s">
        <v>172</v>
      </c>
      <c r="O15785" t="s">
        <v>140</v>
      </c>
      <c r="P15785" t="s">
        <v>1052</v>
      </c>
      <c r="Q15785" t="s">
        <v>1021</v>
      </c>
    </row>
    <row r="15786" spans="1:17" x14ac:dyDescent="0.35">
      <c r="A15786" t="s">
        <v>11</v>
      </c>
      <c r="B15786" t="s">
        <v>1127</v>
      </c>
      <c r="C15786">
        <v>111</v>
      </c>
      <c r="D15786" t="s">
        <v>644</v>
      </c>
      <c r="E15786" t="s">
        <v>903</v>
      </c>
      <c r="F15786" t="s">
        <v>87</v>
      </c>
      <c r="G15786" t="s">
        <v>681</v>
      </c>
      <c r="H15786" t="s">
        <v>1066</v>
      </c>
      <c r="I15786" t="s">
        <v>903</v>
      </c>
      <c r="J15786" t="s">
        <v>65</v>
      </c>
      <c r="K15786" t="s">
        <v>775</v>
      </c>
      <c r="L15786" t="s">
        <v>1062</v>
      </c>
      <c r="M15786" t="s">
        <v>1063</v>
      </c>
      <c r="N15786" t="s">
        <v>673</v>
      </c>
      <c r="O15786" t="s">
        <v>140</v>
      </c>
      <c r="P15786" t="s">
        <v>140</v>
      </c>
      <c r="Q15786" t="s">
        <v>1010</v>
      </c>
    </row>
    <row r="15787" spans="1:17" x14ac:dyDescent="0.35">
      <c r="A15787" t="s">
        <v>11</v>
      </c>
      <c r="B15787" t="s">
        <v>339</v>
      </c>
      <c r="C15787">
        <v>5</v>
      </c>
      <c r="D15787" t="s">
        <v>404</v>
      </c>
      <c r="E15787" t="s">
        <v>140</v>
      </c>
      <c r="F15787" t="s">
        <v>140</v>
      </c>
      <c r="G15787" t="s">
        <v>140</v>
      </c>
      <c r="H15787" t="s">
        <v>140</v>
      </c>
      <c r="I15787" t="s">
        <v>140</v>
      </c>
      <c r="J15787" t="s">
        <v>470</v>
      </c>
      <c r="K15787" t="s">
        <v>140</v>
      </c>
      <c r="L15787" t="s">
        <v>140</v>
      </c>
      <c r="M15787" t="s">
        <v>140</v>
      </c>
      <c r="N15787" t="s">
        <v>140</v>
      </c>
      <c r="O15787" t="s">
        <v>140</v>
      </c>
      <c r="P15787" t="s">
        <v>968</v>
      </c>
      <c r="Q15787" t="s">
        <v>140</v>
      </c>
    </row>
    <row r="15788" spans="1:17" x14ac:dyDescent="0.35">
      <c r="A15788" t="s">
        <v>12</v>
      </c>
      <c r="B15788" t="s">
        <v>1126</v>
      </c>
      <c r="C15788">
        <v>96</v>
      </c>
      <c r="D15788" t="s">
        <v>440</v>
      </c>
      <c r="E15788" t="s">
        <v>1003</v>
      </c>
      <c r="F15788" t="s">
        <v>991</v>
      </c>
      <c r="G15788" t="s">
        <v>1018</v>
      </c>
      <c r="H15788" t="s">
        <v>140</v>
      </c>
      <c r="I15788" t="s">
        <v>91</v>
      </c>
      <c r="J15788" t="s">
        <v>487</v>
      </c>
      <c r="K15788" t="s">
        <v>140</v>
      </c>
      <c r="L15788" t="s">
        <v>1020</v>
      </c>
      <c r="M15788" t="s">
        <v>1055</v>
      </c>
      <c r="N15788" t="s">
        <v>607</v>
      </c>
      <c r="O15788" t="s">
        <v>140</v>
      </c>
      <c r="P15788" t="s">
        <v>940</v>
      </c>
      <c r="Q15788" t="s">
        <v>1014</v>
      </c>
    </row>
    <row r="15789" spans="1:17" x14ac:dyDescent="0.35">
      <c r="A15789" t="s">
        <v>12</v>
      </c>
      <c r="B15789" t="s">
        <v>1127</v>
      </c>
      <c r="C15789">
        <v>100</v>
      </c>
      <c r="D15789" t="s">
        <v>426</v>
      </c>
      <c r="E15789" t="s">
        <v>953</v>
      </c>
      <c r="F15789" t="s">
        <v>991</v>
      </c>
      <c r="G15789" t="s">
        <v>971</v>
      </c>
      <c r="H15789" t="s">
        <v>1020</v>
      </c>
      <c r="I15789" t="s">
        <v>1059</v>
      </c>
      <c r="J15789" t="s">
        <v>386</v>
      </c>
      <c r="K15789" t="s">
        <v>1019</v>
      </c>
      <c r="L15789" t="s">
        <v>929</v>
      </c>
      <c r="M15789" t="s">
        <v>954</v>
      </c>
      <c r="N15789" t="s">
        <v>594</v>
      </c>
      <c r="O15789" t="s">
        <v>1019</v>
      </c>
      <c r="P15789" t="s">
        <v>1004</v>
      </c>
      <c r="Q15789" t="s">
        <v>1045</v>
      </c>
    </row>
    <row r="15790" spans="1:17" x14ac:dyDescent="0.35">
      <c r="A15790" t="s">
        <v>12</v>
      </c>
      <c r="B15790" t="s">
        <v>339</v>
      </c>
      <c r="C15790">
        <v>13</v>
      </c>
      <c r="D15790" t="s">
        <v>479</v>
      </c>
      <c r="E15790" t="s">
        <v>746</v>
      </c>
      <c r="F15790" t="s">
        <v>942</v>
      </c>
      <c r="G15790" t="s">
        <v>140</v>
      </c>
      <c r="H15790" t="s">
        <v>140</v>
      </c>
      <c r="I15790" t="s">
        <v>942</v>
      </c>
      <c r="J15790" t="s">
        <v>942</v>
      </c>
      <c r="K15790" t="s">
        <v>140</v>
      </c>
      <c r="L15790" t="s">
        <v>942</v>
      </c>
      <c r="M15790" t="s">
        <v>140</v>
      </c>
      <c r="N15790" t="s">
        <v>541</v>
      </c>
      <c r="O15790" t="s">
        <v>942</v>
      </c>
      <c r="P15790" t="s">
        <v>140</v>
      </c>
      <c r="Q15790" t="s">
        <v>140</v>
      </c>
    </row>
    <row r="15791" spans="1:17" x14ac:dyDescent="0.35">
      <c r="A15791" t="s">
        <v>13</v>
      </c>
      <c r="B15791" t="s">
        <v>1126</v>
      </c>
      <c r="C15791">
        <v>85</v>
      </c>
      <c r="D15791" t="s">
        <v>327</v>
      </c>
      <c r="E15791" t="s">
        <v>903</v>
      </c>
      <c r="F15791" t="s">
        <v>1070</v>
      </c>
      <c r="G15791" t="s">
        <v>1061</v>
      </c>
      <c r="H15791" t="s">
        <v>1010</v>
      </c>
      <c r="I15791" t="s">
        <v>988</v>
      </c>
      <c r="J15791" t="s">
        <v>803</v>
      </c>
      <c r="K15791" t="s">
        <v>140</v>
      </c>
      <c r="L15791" t="s">
        <v>1060</v>
      </c>
      <c r="M15791" t="s">
        <v>1052</v>
      </c>
      <c r="N15791" t="s">
        <v>291</v>
      </c>
      <c r="O15791" t="s">
        <v>140</v>
      </c>
      <c r="P15791" t="s">
        <v>1019</v>
      </c>
      <c r="Q15791" t="s">
        <v>140</v>
      </c>
    </row>
    <row r="15792" spans="1:17" x14ac:dyDescent="0.35">
      <c r="A15792" t="s">
        <v>13</v>
      </c>
      <c r="B15792" t="s">
        <v>1127</v>
      </c>
      <c r="C15792">
        <v>112</v>
      </c>
      <c r="D15792" t="s">
        <v>565</v>
      </c>
      <c r="E15792" t="s">
        <v>1072</v>
      </c>
      <c r="F15792" t="s">
        <v>1020</v>
      </c>
      <c r="G15792" t="s">
        <v>1052</v>
      </c>
      <c r="H15792" t="s">
        <v>1012</v>
      </c>
      <c r="I15792" t="s">
        <v>501</v>
      </c>
      <c r="J15792" t="s">
        <v>440</v>
      </c>
      <c r="K15792" t="s">
        <v>1054</v>
      </c>
      <c r="L15792" t="s">
        <v>1007</v>
      </c>
      <c r="M15792" t="s">
        <v>1052</v>
      </c>
      <c r="N15792" t="s">
        <v>256</v>
      </c>
      <c r="O15792" t="s">
        <v>1013</v>
      </c>
      <c r="P15792" t="s">
        <v>775</v>
      </c>
      <c r="Q15792" t="s">
        <v>1058</v>
      </c>
    </row>
    <row r="15793" spans="1:17" x14ac:dyDescent="0.35">
      <c r="A15793" t="s">
        <v>13</v>
      </c>
      <c r="B15793" t="s">
        <v>339</v>
      </c>
      <c r="C15793">
        <v>9</v>
      </c>
      <c r="D15793" t="s">
        <v>802</v>
      </c>
      <c r="E15793" t="s">
        <v>664</v>
      </c>
      <c r="F15793" t="s">
        <v>140</v>
      </c>
      <c r="G15793" t="s">
        <v>968</v>
      </c>
      <c r="H15793" t="s">
        <v>140</v>
      </c>
      <c r="I15793" t="s">
        <v>140</v>
      </c>
      <c r="J15793" t="s">
        <v>683</v>
      </c>
      <c r="K15793" t="s">
        <v>140</v>
      </c>
      <c r="L15793" t="s">
        <v>664</v>
      </c>
      <c r="M15793" t="s">
        <v>140</v>
      </c>
      <c r="N15793" t="s">
        <v>756</v>
      </c>
      <c r="O15793" t="s">
        <v>140</v>
      </c>
      <c r="P15793" t="s">
        <v>140</v>
      </c>
      <c r="Q15793" t="s">
        <v>1085</v>
      </c>
    </row>
    <row r="15794" spans="1:17" x14ac:dyDescent="0.35">
      <c r="A15794" t="s">
        <v>14</v>
      </c>
      <c r="B15794" t="s">
        <v>1126</v>
      </c>
      <c r="C15794">
        <v>77</v>
      </c>
      <c r="D15794" t="s">
        <v>407</v>
      </c>
      <c r="E15794" t="s">
        <v>101</v>
      </c>
      <c r="F15794" t="s">
        <v>129</v>
      </c>
      <c r="G15794" t="s">
        <v>1047</v>
      </c>
      <c r="H15794" t="s">
        <v>1012</v>
      </c>
      <c r="I15794" t="s">
        <v>111</v>
      </c>
      <c r="J15794" t="s">
        <v>139</v>
      </c>
      <c r="K15794" t="s">
        <v>140</v>
      </c>
      <c r="L15794" t="s">
        <v>954</v>
      </c>
      <c r="M15794" t="s">
        <v>345</v>
      </c>
      <c r="N15794" t="s">
        <v>292</v>
      </c>
      <c r="O15794" t="s">
        <v>140</v>
      </c>
      <c r="P15794" t="s">
        <v>1067</v>
      </c>
      <c r="Q15794" t="s">
        <v>140</v>
      </c>
    </row>
    <row r="15795" spans="1:17" x14ac:dyDescent="0.35">
      <c r="A15795" t="s">
        <v>14</v>
      </c>
      <c r="B15795" t="s">
        <v>1127</v>
      </c>
      <c r="C15795">
        <v>119</v>
      </c>
      <c r="D15795" t="s">
        <v>683</v>
      </c>
      <c r="E15795" t="s">
        <v>1061</v>
      </c>
      <c r="F15795" t="s">
        <v>115</v>
      </c>
      <c r="G15795" t="s">
        <v>942</v>
      </c>
      <c r="H15795" t="s">
        <v>971</v>
      </c>
      <c r="I15795" t="s">
        <v>950</v>
      </c>
      <c r="J15795" t="s">
        <v>834</v>
      </c>
      <c r="K15795" t="s">
        <v>140</v>
      </c>
      <c r="L15795" t="s">
        <v>1017</v>
      </c>
      <c r="M15795" t="s">
        <v>1014</v>
      </c>
      <c r="N15795" t="s">
        <v>292</v>
      </c>
      <c r="O15795" t="s">
        <v>775</v>
      </c>
      <c r="P15795" t="s">
        <v>1023</v>
      </c>
      <c r="Q15795" t="s">
        <v>1046</v>
      </c>
    </row>
    <row r="15796" spans="1:17" x14ac:dyDescent="0.35">
      <c r="A15796" t="s">
        <v>14</v>
      </c>
      <c r="B15796" t="s">
        <v>339</v>
      </c>
      <c r="C15796">
        <v>7</v>
      </c>
      <c r="D15796" t="s">
        <v>252</v>
      </c>
      <c r="E15796" t="s">
        <v>1051</v>
      </c>
      <c r="F15796" t="s">
        <v>187</v>
      </c>
      <c r="G15796" t="s">
        <v>140</v>
      </c>
      <c r="H15796" t="s">
        <v>140</v>
      </c>
      <c r="I15796" t="s">
        <v>140</v>
      </c>
      <c r="J15796" t="s">
        <v>101</v>
      </c>
      <c r="K15796" t="s">
        <v>140</v>
      </c>
      <c r="L15796" t="s">
        <v>140</v>
      </c>
      <c r="M15796" t="s">
        <v>140</v>
      </c>
      <c r="N15796" t="s">
        <v>1106</v>
      </c>
      <c r="O15796" t="s">
        <v>140</v>
      </c>
      <c r="P15796" t="s">
        <v>140</v>
      </c>
      <c r="Q15796" t="s">
        <v>965</v>
      </c>
    </row>
    <row r="15797" spans="1:17" x14ac:dyDescent="0.35">
      <c r="A15797" t="s">
        <v>15</v>
      </c>
      <c r="B15797" t="s">
        <v>1126</v>
      </c>
      <c r="C15797">
        <v>93</v>
      </c>
      <c r="D15797" t="s">
        <v>795</v>
      </c>
      <c r="E15797" t="s">
        <v>952</v>
      </c>
      <c r="F15797" t="s">
        <v>801</v>
      </c>
      <c r="G15797" t="s">
        <v>131</v>
      </c>
      <c r="H15797" t="s">
        <v>733</v>
      </c>
      <c r="I15797" t="s">
        <v>1044</v>
      </c>
      <c r="J15797" t="s">
        <v>295</v>
      </c>
      <c r="K15797" t="s">
        <v>1021</v>
      </c>
      <c r="L15797" t="s">
        <v>1066</v>
      </c>
      <c r="M15797" t="s">
        <v>950</v>
      </c>
      <c r="N15797" t="s">
        <v>802</v>
      </c>
      <c r="O15797" t="s">
        <v>140</v>
      </c>
      <c r="P15797" t="s">
        <v>1054</v>
      </c>
      <c r="Q15797" t="s">
        <v>1021</v>
      </c>
    </row>
    <row r="15798" spans="1:17" x14ac:dyDescent="0.35">
      <c r="A15798" t="s">
        <v>15</v>
      </c>
      <c r="B15798" t="s">
        <v>1127</v>
      </c>
      <c r="C15798">
        <v>107</v>
      </c>
      <c r="D15798" t="s">
        <v>711</v>
      </c>
      <c r="E15798" t="s">
        <v>1061</v>
      </c>
      <c r="F15798" t="s">
        <v>641</v>
      </c>
      <c r="G15798" t="s">
        <v>405</v>
      </c>
      <c r="H15798" t="s">
        <v>1019</v>
      </c>
      <c r="I15798" t="s">
        <v>458</v>
      </c>
      <c r="J15798" t="s">
        <v>41</v>
      </c>
      <c r="K15798" t="s">
        <v>140</v>
      </c>
      <c r="L15798" t="s">
        <v>950</v>
      </c>
      <c r="M15798" t="s">
        <v>1017</v>
      </c>
      <c r="N15798" t="s">
        <v>471</v>
      </c>
      <c r="O15798" t="s">
        <v>1019</v>
      </c>
      <c r="P15798" t="s">
        <v>1014</v>
      </c>
      <c r="Q15798" t="s">
        <v>1043</v>
      </c>
    </row>
    <row r="15799" spans="1:17" x14ac:dyDescent="0.35">
      <c r="A15799" t="s">
        <v>15</v>
      </c>
      <c r="B15799" t="s">
        <v>339</v>
      </c>
      <c r="C15799">
        <v>6</v>
      </c>
      <c r="D15799" t="s">
        <v>145</v>
      </c>
      <c r="E15799" t="s">
        <v>140</v>
      </c>
      <c r="F15799" t="s">
        <v>140</v>
      </c>
      <c r="G15799" t="s">
        <v>140</v>
      </c>
      <c r="H15799" t="s">
        <v>140</v>
      </c>
      <c r="I15799" t="s">
        <v>140</v>
      </c>
      <c r="J15799" t="s">
        <v>140</v>
      </c>
      <c r="K15799" t="s">
        <v>140</v>
      </c>
      <c r="L15799" t="s">
        <v>140</v>
      </c>
      <c r="M15799" t="s">
        <v>140</v>
      </c>
      <c r="N15799" t="s">
        <v>1007</v>
      </c>
      <c r="O15799" t="s">
        <v>140</v>
      </c>
      <c r="P15799" t="s">
        <v>140</v>
      </c>
      <c r="Q15799" t="s">
        <v>770</v>
      </c>
    </row>
    <row r="15800" spans="1:17" x14ac:dyDescent="0.35">
      <c r="A15800" t="s">
        <v>16</v>
      </c>
      <c r="B15800" t="s">
        <v>1126</v>
      </c>
      <c r="C15800">
        <v>83</v>
      </c>
      <c r="D15800" t="s">
        <v>711</v>
      </c>
      <c r="E15800" t="s">
        <v>919</v>
      </c>
      <c r="F15800" t="s">
        <v>527</v>
      </c>
      <c r="G15800" t="s">
        <v>405</v>
      </c>
      <c r="H15800" t="s">
        <v>660</v>
      </c>
      <c r="I15800" t="s">
        <v>1023</v>
      </c>
      <c r="J15800" t="s">
        <v>439</v>
      </c>
      <c r="K15800" t="s">
        <v>1054</v>
      </c>
      <c r="L15800" t="s">
        <v>1095</v>
      </c>
      <c r="M15800" t="s">
        <v>140</v>
      </c>
      <c r="N15800" t="s">
        <v>604</v>
      </c>
      <c r="O15800" t="s">
        <v>140</v>
      </c>
      <c r="P15800" t="s">
        <v>140</v>
      </c>
      <c r="Q15800" t="s">
        <v>1014</v>
      </c>
    </row>
    <row r="15801" spans="1:17" x14ac:dyDescent="0.35">
      <c r="A15801" t="s">
        <v>16</v>
      </c>
      <c r="B15801" t="s">
        <v>1127</v>
      </c>
      <c r="C15801">
        <v>107</v>
      </c>
      <c r="D15801" t="s">
        <v>758</v>
      </c>
      <c r="E15801" t="s">
        <v>942</v>
      </c>
      <c r="F15801" t="s">
        <v>970</v>
      </c>
      <c r="G15801" t="s">
        <v>101</v>
      </c>
      <c r="H15801" t="s">
        <v>87</v>
      </c>
      <c r="I15801" t="s">
        <v>1004</v>
      </c>
      <c r="J15801" t="s">
        <v>43</v>
      </c>
      <c r="K15801" t="s">
        <v>140</v>
      </c>
      <c r="L15801" t="s">
        <v>1052</v>
      </c>
      <c r="M15801" t="s">
        <v>140</v>
      </c>
      <c r="N15801" t="s">
        <v>513</v>
      </c>
      <c r="O15801" t="s">
        <v>775</v>
      </c>
      <c r="P15801" t="s">
        <v>775</v>
      </c>
      <c r="Q15801" t="s">
        <v>1007</v>
      </c>
    </row>
    <row r="15802" spans="1:17" x14ac:dyDescent="0.35">
      <c r="A15802" t="s">
        <v>16</v>
      </c>
      <c r="B15802" t="s">
        <v>339</v>
      </c>
      <c r="C15802">
        <v>16</v>
      </c>
      <c r="D15802" t="s">
        <v>493</v>
      </c>
      <c r="E15802" t="s">
        <v>140</v>
      </c>
      <c r="F15802" t="s">
        <v>527</v>
      </c>
      <c r="G15802" t="s">
        <v>877</v>
      </c>
      <c r="H15802" t="s">
        <v>140</v>
      </c>
      <c r="I15802" t="s">
        <v>967</v>
      </c>
      <c r="J15802" t="s">
        <v>1056</v>
      </c>
      <c r="K15802" t="s">
        <v>140</v>
      </c>
      <c r="L15802" t="s">
        <v>140</v>
      </c>
      <c r="M15802" t="s">
        <v>140</v>
      </c>
      <c r="N15802" t="s">
        <v>867</v>
      </c>
      <c r="O15802" t="s">
        <v>140</v>
      </c>
      <c r="P15802" t="s">
        <v>140</v>
      </c>
      <c r="Q15802" t="s">
        <v>1055</v>
      </c>
    </row>
    <row r="15803" spans="1:17" x14ac:dyDescent="0.35">
      <c r="A15803" t="s">
        <v>17</v>
      </c>
      <c r="B15803" t="s">
        <v>1126</v>
      </c>
      <c r="C15803">
        <v>92</v>
      </c>
      <c r="D15803" t="s">
        <v>502</v>
      </c>
      <c r="E15803" t="s">
        <v>1072</v>
      </c>
      <c r="F15803" t="s">
        <v>929</v>
      </c>
      <c r="G15803" t="s">
        <v>89</v>
      </c>
      <c r="H15803" t="s">
        <v>1057</v>
      </c>
      <c r="I15803" t="s">
        <v>527</v>
      </c>
      <c r="J15803" t="s">
        <v>74</v>
      </c>
      <c r="K15803" t="s">
        <v>1021</v>
      </c>
      <c r="L15803" t="s">
        <v>838</v>
      </c>
      <c r="M15803" t="s">
        <v>1018</v>
      </c>
      <c r="N15803" t="s">
        <v>571</v>
      </c>
      <c r="O15803" t="s">
        <v>140</v>
      </c>
      <c r="P15803" t="s">
        <v>140</v>
      </c>
      <c r="Q15803" t="s">
        <v>1014</v>
      </c>
    </row>
    <row r="15804" spans="1:17" x14ac:dyDescent="0.35">
      <c r="A15804" t="s">
        <v>17</v>
      </c>
      <c r="B15804" t="s">
        <v>1127</v>
      </c>
      <c r="C15804">
        <v>100</v>
      </c>
      <c r="D15804" t="s">
        <v>628</v>
      </c>
      <c r="E15804" t="s">
        <v>769</v>
      </c>
      <c r="F15804" t="s">
        <v>977</v>
      </c>
      <c r="G15804" t="s">
        <v>269</v>
      </c>
      <c r="H15804" t="s">
        <v>1004</v>
      </c>
      <c r="I15804" t="s">
        <v>999</v>
      </c>
      <c r="J15804" t="s">
        <v>55</v>
      </c>
      <c r="K15804" t="s">
        <v>140</v>
      </c>
      <c r="L15804" t="s">
        <v>875</v>
      </c>
      <c r="M15804" t="s">
        <v>1014</v>
      </c>
      <c r="N15804" t="s">
        <v>588</v>
      </c>
      <c r="O15804" t="s">
        <v>140</v>
      </c>
      <c r="P15804" t="s">
        <v>140</v>
      </c>
      <c r="Q15804" t="s">
        <v>1048</v>
      </c>
    </row>
    <row r="15805" spans="1:17" x14ac:dyDescent="0.35">
      <c r="A15805" t="s">
        <v>17</v>
      </c>
      <c r="B15805" t="s">
        <v>339</v>
      </c>
      <c r="C15805">
        <v>11</v>
      </c>
      <c r="D15805" t="s">
        <v>459</v>
      </c>
      <c r="E15805" t="s">
        <v>1102</v>
      </c>
      <c r="F15805" t="s">
        <v>897</v>
      </c>
      <c r="G15805" t="s">
        <v>1087</v>
      </c>
      <c r="H15805" t="s">
        <v>140</v>
      </c>
      <c r="I15805" t="s">
        <v>967</v>
      </c>
      <c r="J15805" t="s">
        <v>1071</v>
      </c>
      <c r="K15805" t="s">
        <v>140</v>
      </c>
      <c r="L15805" t="s">
        <v>140</v>
      </c>
      <c r="M15805" t="s">
        <v>140</v>
      </c>
      <c r="N15805" t="s">
        <v>897</v>
      </c>
      <c r="O15805" t="s">
        <v>140</v>
      </c>
      <c r="P15805" t="s">
        <v>140</v>
      </c>
      <c r="Q15805" t="s">
        <v>140</v>
      </c>
    </row>
    <row r="15806" spans="1:17" x14ac:dyDescent="0.35">
      <c r="A15806" t="s">
        <v>18</v>
      </c>
      <c r="B15806" t="s">
        <v>1126</v>
      </c>
      <c r="C15806">
        <v>94</v>
      </c>
      <c r="D15806" t="s">
        <v>427</v>
      </c>
      <c r="E15806" t="s">
        <v>875</v>
      </c>
      <c r="F15806" t="s">
        <v>903</v>
      </c>
      <c r="G15806" t="s">
        <v>1045</v>
      </c>
      <c r="H15806" t="s">
        <v>1073</v>
      </c>
      <c r="I15806" t="s">
        <v>1102</v>
      </c>
      <c r="J15806" t="s">
        <v>174</v>
      </c>
      <c r="K15806" t="s">
        <v>140</v>
      </c>
      <c r="L15806" t="s">
        <v>954</v>
      </c>
      <c r="M15806" t="s">
        <v>1019</v>
      </c>
      <c r="N15806" t="s">
        <v>279</v>
      </c>
      <c r="O15806" t="s">
        <v>140</v>
      </c>
      <c r="P15806" t="s">
        <v>1058</v>
      </c>
      <c r="Q15806" t="s">
        <v>1046</v>
      </c>
    </row>
    <row r="15807" spans="1:17" x14ac:dyDescent="0.35">
      <c r="A15807" t="s">
        <v>18</v>
      </c>
      <c r="B15807" t="s">
        <v>1127</v>
      </c>
      <c r="C15807">
        <v>103</v>
      </c>
      <c r="D15807" t="s">
        <v>212</v>
      </c>
      <c r="E15807" t="s">
        <v>1068</v>
      </c>
      <c r="F15807" t="s">
        <v>985</v>
      </c>
      <c r="G15807" t="s">
        <v>107</v>
      </c>
      <c r="H15807" t="s">
        <v>1004</v>
      </c>
      <c r="I15807" t="s">
        <v>269</v>
      </c>
      <c r="J15807" t="s">
        <v>307</v>
      </c>
      <c r="K15807" t="s">
        <v>1011</v>
      </c>
      <c r="L15807" t="s">
        <v>733</v>
      </c>
      <c r="M15807" t="s">
        <v>1019</v>
      </c>
      <c r="N15807" t="s">
        <v>645</v>
      </c>
      <c r="O15807" t="s">
        <v>140</v>
      </c>
      <c r="P15807" t="s">
        <v>1010</v>
      </c>
      <c r="Q15807" t="s">
        <v>1014</v>
      </c>
    </row>
    <row r="15808" spans="1:17" x14ac:dyDescent="0.35">
      <c r="A15808" t="s">
        <v>18</v>
      </c>
      <c r="B15808" t="s">
        <v>339</v>
      </c>
      <c r="C15808">
        <v>8</v>
      </c>
      <c r="D15808" t="s">
        <v>256</v>
      </c>
      <c r="E15808" t="s">
        <v>140</v>
      </c>
      <c r="F15808" t="s">
        <v>140</v>
      </c>
      <c r="G15808" t="s">
        <v>140</v>
      </c>
      <c r="H15808" t="s">
        <v>140</v>
      </c>
      <c r="I15808" t="s">
        <v>140</v>
      </c>
      <c r="J15808" t="s">
        <v>980</v>
      </c>
      <c r="K15808" t="s">
        <v>140</v>
      </c>
      <c r="L15808" t="s">
        <v>140</v>
      </c>
      <c r="M15808" t="s">
        <v>140</v>
      </c>
      <c r="N15808" t="s">
        <v>1000</v>
      </c>
      <c r="O15808" t="s">
        <v>140</v>
      </c>
      <c r="P15808" t="s">
        <v>140</v>
      </c>
      <c r="Q15808" t="s">
        <v>495</v>
      </c>
    </row>
    <row r="15809" spans="1:17" x14ac:dyDescent="0.35">
      <c r="A15809" t="s">
        <v>19</v>
      </c>
      <c r="B15809" t="s">
        <v>1126</v>
      </c>
      <c r="C15809">
        <v>96</v>
      </c>
      <c r="D15809" t="s">
        <v>478</v>
      </c>
      <c r="E15809" t="s">
        <v>954</v>
      </c>
      <c r="F15809" t="s">
        <v>769</v>
      </c>
      <c r="G15809" t="s">
        <v>1065</v>
      </c>
      <c r="H15809" t="s">
        <v>1046</v>
      </c>
      <c r="I15809" t="s">
        <v>967</v>
      </c>
      <c r="J15809" t="s">
        <v>384</v>
      </c>
      <c r="K15809" t="s">
        <v>140</v>
      </c>
      <c r="L15809" t="s">
        <v>1013</v>
      </c>
      <c r="M15809" t="s">
        <v>1013</v>
      </c>
      <c r="N15809" t="s">
        <v>856</v>
      </c>
      <c r="O15809" t="s">
        <v>140</v>
      </c>
      <c r="P15809" t="s">
        <v>1014</v>
      </c>
      <c r="Q15809" t="s">
        <v>971</v>
      </c>
    </row>
    <row r="15810" spans="1:17" x14ac:dyDescent="0.35">
      <c r="A15810" t="s">
        <v>19</v>
      </c>
      <c r="B15810" t="s">
        <v>1127</v>
      </c>
      <c r="C15810">
        <v>99</v>
      </c>
      <c r="D15810" t="s">
        <v>430</v>
      </c>
      <c r="E15810" t="s">
        <v>91</v>
      </c>
      <c r="F15810" t="s">
        <v>286</v>
      </c>
      <c r="G15810" t="s">
        <v>985</v>
      </c>
      <c r="H15810" t="s">
        <v>1003</v>
      </c>
      <c r="I15810" t="s">
        <v>458</v>
      </c>
      <c r="J15810" t="s">
        <v>786</v>
      </c>
      <c r="K15810" t="s">
        <v>140</v>
      </c>
      <c r="L15810" t="s">
        <v>1058</v>
      </c>
      <c r="M15810" t="s">
        <v>1016</v>
      </c>
      <c r="N15810" t="s">
        <v>762</v>
      </c>
      <c r="O15810" t="s">
        <v>140</v>
      </c>
      <c r="P15810" t="s">
        <v>1018</v>
      </c>
      <c r="Q15810" t="s">
        <v>1017</v>
      </c>
    </row>
    <row r="15811" spans="1:17" x14ac:dyDescent="0.35">
      <c r="A15811" t="s">
        <v>19</v>
      </c>
      <c r="B15811" t="s">
        <v>339</v>
      </c>
      <c r="C15811">
        <v>11</v>
      </c>
      <c r="D15811" t="s">
        <v>359</v>
      </c>
      <c r="E15811" t="s">
        <v>654</v>
      </c>
      <c r="F15811" t="s">
        <v>1020</v>
      </c>
      <c r="G15811" t="s">
        <v>83</v>
      </c>
      <c r="H15811" t="s">
        <v>140</v>
      </c>
      <c r="I15811" t="s">
        <v>140</v>
      </c>
      <c r="J15811" t="s">
        <v>790</v>
      </c>
      <c r="K15811" t="s">
        <v>140</v>
      </c>
      <c r="L15811" t="s">
        <v>140</v>
      </c>
      <c r="M15811" t="s">
        <v>140</v>
      </c>
      <c r="N15811" t="s">
        <v>1070</v>
      </c>
      <c r="O15811" t="s">
        <v>140</v>
      </c>
      <c r="P15811" t="s">
        <v>140</v>
      </c>
      <c r="Q15811" t="s">
        <v>140</v>
      </c>
    </row>
    <row r="15812" spans="1:17" x14ac:dyDescent="0.35">
      <c r="A15812" t="s">
        <v>20</v>
      </c>
      <c r="B15812" t="s">
        <v>1126</v>
      </c>
      <c r="C15812">
        <v>87</v>
      </c>
      <c r="D15812" t="s">
        <v>63</v>
      </c>
      <c r="E15812" t="s">
        <v>123</v>
      </c>
      <c r="F15812" t="s">
        <v>971</v>
      </c>
      <c r="G15812" t="s">
        <v>662</v>
      </c>
      <c r="H15812" t="s">
        <v>1043</v>
      </c>
      <c r="I15812" t="s">
        <v>1043</v>
      </c>
      <c r="J15812" t="s">
        <v>505</v>
      </c>
      <c r="K15812" t="s">
        <v>140</v>
      </c>
      <c r="L15812" t="s">
        <v>988</v>
      </c>
      <c r="M15812" t="s">
        <v>140</v>
      </c>
      <c r="N15812" t="s">
        <v>499</v>
      </c>
      <c r="O15812" t="s">
        <v>140</v>
      </c>
      <c r="P15812" t="s">
        <v>1017</v>
      </c>
      <c r="Q15812" t="s">
        <v>1013</v>
      </c>
    </row>
    <row r="15813" spans="1:17" x14ac:dyDescent="0.35">
      <c r="A15813" t="s">
        <v>20</v>
      </c>
      <c r="B15813" t="s">
        <v>1127</v>
      </c>
      <c r="C15813">
        <v>115</v>
      </c>
      <c r="D15813" t="s">
        <v>351</v>
      </c>
      <c r="E15813" t="s">
        <v>1060</v>
      </c>
      <c r="F15813" t="s">
        <v>548</v>
      </c>
      <c r="G15813" t="s">
        <v>756</v>
      </c>
      <c r="H15813" t="s">
        <v>1098</v>
      </c>
      <c r="I15813" t="s">
        <v>574</v>
      </c>
      <c r="J15813" t="s">
        <v>63</v>
      </c>
      <c r="K15813" t="s">
        <v>1019</v>
      </c>
      <c r="L15813" t="s">
        <v>1043</v>
      </c>
      <c r="M15813" t="s">
        <v>140</v>
      </c>
      <c r="N15813" t="s">
        <v>564</v>
      </c>
      <c r="O15813" t="s">
        <v>140</v>
      </c>
      <c r="P15813" t="s">
        <v>140</v>
      </c>
      <c r="Q15813" t="s">
        <v>1070</v>
      </c>
    </row>
    <row r="15814" spans="1:17" x14ac:dyDescent="0.35">
      <c r="A15814" t="s">
        <v>20</v>
      </c>
      <c r="B15814" t="s">
        <v>339</v>
      </c>
      <c r="C15814">
        <v>4</v>
      </c>
      <c r="D15814" t="s">
        <v>593</v>
      </c>
      <c r="E15814" t="s">
        <v>140</v>
      </c>
      <c r="F15814" t="s">
        <v>594</v>
      </c>
      <c r="G15814" t="s">
        <v>140</v>
      </c>
      <c r="H15814" t="s">
        <v>140</v>
      </c>
      <c r="I15814" t="s">
        <v>140</v>
      </c>
      <c r="J15814" t="s">
        <v>37</v>
      </c>
      <c r="K15814" t="s">
        <v>140</v>
      </c>
      <c r="L15814" t="s">
        <v>140</v>
      </c>
      <c r="M15814" t="s">
        <v>140</v>
      </c>
      <c r="N15814" t="s">
        <v>140</v>
      </c>
      <c r="O15814" t="s">
        <v>140</v>
      </c>
      <c r="P15814" t="s">
        <v>140</v>
      </c>
      <c r="Q15814" t="s">
        <v>140</v>
      </c>
    </row>
    <row r="15815" spans="1:17" x14ac:dyDescent="0.35">
      <c r="A15815" t="s">
        <v>21</v>
      </c>
      <c r="B15815" t="s">
        <v>1126</v>
      </c>
      <c r="C15815">
        <v>58</v>
      </c>
      <c r="D15815" t="s">
        <v>610</v>
      </c>
      <c r="E15815" t="s">
        <v>147</v>
      </c>
      <c r="F15815" t="s">
        <v>643</v>
      </c>
      <c r="G15815" t="s">
        <v>1053</v>
      </c>
      <c r="H15815" t="s">
        <v>1098</v>
      </c>
      <c r="I15815" t="s">
        <v>147</v>
      </c>
      <c r="J15815" t="s">
        <v>852</v>
      </c>
      <c r="K15815" t="s">
        <v>1098</v>
      </c>
      <c r="L15815" t="s">
        <v>1098</v>
      </c>
      <c r="M15815" t="s">
        <v>140</v>
      </c>
      <c r="N15815" t="s">
        <v>451</v>
      </c>
      <c r="O15815" t="s">
        <v>140</v>
      </c>
      <c r="P15815" t="s">
        <v>140</v>
      </c>
      <c r="Q15815" t="s">
        <v>1004</v>
      </c>
    </row>
    <row r="15816" spans="1:17" x14ac:dyDescent="0.35">
      <c r="A15816" t="s">
        <v>21</v>
      </c>
      <c r="B15816" t="s">
        <v>1127</v>
      </c>
      <c r="C15816">
        <v>144</v>
      </c>
      <c r="D15816" t="s">
        <v>796</v>
      </c>
      <c r="E15816" t="s">
        <v>458</v>
      </c>
      <c r="F15816" t="s">
        <v>1095</v>
      </c>
      <c r="G15816" t="s">
        <v>595</v>
      </c>
      <c r="H15816" t="s">
        <v>140</v>
      </c>
      <c r="I15816" t="s">
        <v>1003</v>
      </c>
      <c r="J15816" t="s">
        <v>805</v>
      </c>
      <c r="K15816" t="s">
        <v>140</v>
      </c>
      <c r="L15816" t="s">
        <v>1017</v>
      </c>
      <c r="M15816" t="s">
        <v>1050</v>
      </c>
      <c r="N15816" t="s">
        <v>1071</v>
      </c>
      <c r="O15816" t="s">
        <v>140</v>
      </c>
      <c r="P15816" t="s">
        <v>996</v>
      </c>
      <c r="Q15816" t="s">
        <v>1050</v>
      </c>
    </row>
    <row r="15817" spans="1:17" x14ac:dyDescent="0.35">
      <c r="A15817" t="s">
        <v>21</v>
      </c>
      <c r="B15817" t="s">
        <v>339</v>
      </c>
      <c r="C15817">
        <v>8</v>
      </c>
      <c r="D15817" t="s">
        <v>377</v>
      </c>
      <c r="E15817" t="s">
        <v>467</v>
      </c>
      <c r="F15817" t="s">
        <v>467</v>
      </c>
      <c r="G15817" t="s">
        <v>140</v>
      </c>
      <c r="H15817" t="s">
        <v>592</v>
      </c>
      <c r="I15817" t="s">
        <v>140</v>
      </c>
      <c r="J15817" t="s">
        <v>140</v>
      </c>
      <c r="K15817" t="s">
        <v>140</v>
      </c>
      <c r="L15817" t="s">
        <v>140</v>
      </c>
      <c r="M15817" t="s">
        <v>140</v>
      </c>
      <c r="N15817" t="s">
        <v>140</v>
      </c>
      <c r="O15817" t="s">
        <v>140</v>
      </c>
      <c r="P15817" t="s">
        <v>140</v>
      </c>
      <c r="Q15817" t="s">
        <v>592</v>
      </c>
    </row>
    <row r="15818" spans="1:17" x14ac:dyDescent="0.35">
      <c r="A15818" t="s">
        <v>22</v>
      </c>
      <c r="B15818" t="s">
        <v>1126</v>
      </c>
      <c r="C15818">
        <v>87</v>
      </c>
      <c r="D15818" t="s">
        <v>425</v>
      </c>
      <c r="E15818" t="s">
        <v>109</v>
      </c>
      <c r="F15818" t="s">
        <v>1095</v>
      </c>
      <c r="G15818" t="s">
        <v>109</v>
      </c>
      <c r="H15818" t="s">
        <v>1102</v>
      </c>
      <c r="I15818" t="s">
        <v>1057</v>
      </c>
      <c r="J15818" t="s">
        <v>439</v>
      </c>
      <c r="K15818" t="s">
        <v>140</v>
      </c>
      <c r="L15818" t="s">
        <v>954</v>
      </c>
      <c r="M15818" t="s">
        <v>940</v>
      </c>
      <c r="N15818" t="s">
        <v>543</v>
      </c>
      <c r="O15818" t="s">
        <v>1012</v>
      </c>
      <c r="P15818" t="s">
        <v>1098</v>
      </c>
      <c r="Q15818" t="s">
        <v>1048</v>
      </c>
    </row>
    <row r="15819" spans="1:17" x14ac:dyDescent="0.35">
      <c r="A15819" t="s">
        <v>22</v>
      </c>
      <c r="B15819" t="s">
        <v>1127</v>
      </c>
      <c r="C15819">
        <v>111</v>
      </c>
      <c r="D15819" t="s">
        <v>711</v>
      </c>
      <c r="E15819" t="s">
        <v>875</v>
      </c>
      <c r="F15819" t="s">
        <v>1065</v>
      </c>
      <c r="G15819" t="s">
        <v>788</v>
      </c>
      <c r="H15819" t="s">
        <v>1055</v>
      </c>
      <c r="I15819" t="s">
        <v>1053</v>
      </c>
      <c r="J15819" t="s">
        <v>414</v>
      </c>
      <c r="K15819" t="s">
        <v>140</v>
      </c>
      <c r="L15819" t="s">
        <v>1064</v>
      </c>
      <c r="M15819" t="s">
        <v>1014</v>
      </c>
      <c r="N15819" t="s">
        <v>751</v>
      </c>
      <c r="O15819" t="s">
        <v>140</v>
      </c>
      <c r="P15819" t="s">
        <v>1066</v>
      </c>
      <c r="Q15819" t="s">
        <v>1051</v>
      </c>
    </row>
    <row r="15820" spans="1:17" x14ac:dyDescent="0.35">
      <c r="A15820" t="s">
        <v>22</v>
      </c>
      <c r="B15820" t="s">
        <v>339</v>
      </c>
      <c r="C15820">
        <v>11</v>
      </c>
      <c r="D15820" t="s">
        <v>166</v>
      </c>
      <c r="E15820" t="s">
        <v>824</v>
      </c>
      <c r="F15820" t="s">
        <v>140</v>
      </c>
      <c r="G15820" t="s">
        <v>573</v>
      </c>
      <c r="H15820" t="s">
        <v>140</v>
      </c>
      <c r="I15820" t="s">
        <v>140</v>
      </c>
      <c r="J15820" t="s">
        <v>431</v>
      </c>
      <c r="K15820" t="s">
        <v>140</v>
      </c>
      <c r="L15820" t="s">
        <v>140</v>
      </c>
      <c r="M15820" t="s">
        <v>140</v>
      </c>
      <c r="N15820" t="s">
        <v>847</v>
      </c>
      <c r="O15820" t="s">
        <v>140</v>
      </c>
      <c r="P15820" t="s">
        <v>140</v>
      </c>
      <c r="Q15820" t="s">
        <v>140</v>
      </c>
    </row>
    <row r="15821" spans="1:17" x14ac:dyDescent="0.35">
      <c r="A15821" t="s">
        <v>23</v>
      </c>
      <c r="B15821" t="s">
        <v>1126</v>
      </c>
      <c r="C15821">
        <v>99</v>
      </c>
      <c r="D15821" t="s">
        <v>49</v>
      </c>
      <c r="E15821" t="s">
        <v>996</v>
      </c>
      <c r="F15821" t="s">
        <v>970</v>
      </c>
      <c r="G15821" t="s">
        <v>1067</v>
      </c>
      <c r="H15821" t="s">
        <v>1011</v>
      </c>
      <c r="I15821" t="s">
        <v>1064</v>
      </c>
      <c r="J15821" t="s">
        <v>648</v>
      </c>
      <c r="K15821" t="s">
        <v>140</v>
      </c>
      <c r="L15821" t="s">
        <v>1018</v>
      </c>
      <c r="M15821" t="s">
        <v>996</v>
      </c>
      <c r="N15821" t="s">
        <v>402</v>
      </c>
      <c r="O15821" t="s">
        <v>140</v>
      </c>
      <c r="P15821" t="s">
        <v>1013</v>
      </c>
      <c r="Q15821" t="s">
        <v>140</v>
      </c>
    </row>
    <row r="15822" spans="1:17" x14ac:dyDescent="0.35">
      <c r="A15822" t="s">
        <v>23</v>
      </c>
      <c r="B15822" t="s">
        <v>1127</v>
      </c>
      <c r="C15822">
        <v>94</v>
      </c>
      <c r="D15822" t="s">
        <v>506</v>
      </c>
      <c r="E15822" t="s">
        <v>1072</v>
      </c>
      <c r="F15822" t="s">
        <v>89</v>
      </c>
      <c r="G15822" t="s">
        <v>875</v>
      </c>
      <c r="H15822" t="s">
        <v>140</v>
      </c>
      <c r="I15822" t="s">
        <v>893</v>
      </c>
      <c r="J15822" t="s">
        <v>965</v>
      </c>
      <c r="K15822" t="s">
        <v>140</v>
      </c>
      <c r="L15822" t="s">
        <v>1011</v>
      </c>
      <c r="M15822" t="s">
        <v>1051</v>
      </c>
      <c r="N15822" t="s">
        <v>766</v>
      </c>
      <c r="O15822" t="s">
        <v>1009</v>
      </c>
      <c r="P15822" t="s">
        <v>950</v>
      </c>
      <c r="Q15822" t="s">
        <v>903</v>
      </c>
    </row>
    <row r="15823" spans="1:17" x14ac:dyDescent="0.35">
      <c r="A15823" t="s">
        <v>23</v>
      </c>
      <c r="B15823" t="s">
        <v>339</v>
      </c>
      <c r="C15823">
        <v>12</v>
      </c>
      <c r="D15823" t="s">
        <v>153</v>
      </c>
      <c r="E15823" t="s">
        <v>952</v>
      </c>
      <c r="F15823" t="s">
        <v>140</v>
      </c>
      <c r="G15823" t="s">
        <v>140</v>
      </c>
      <c r="H15823" t="s">
        <v>140</v>
      </c>
      <c r="I15823" t="s">
        <v>952</v>
      </c>
      <c r="J15823" t="s">
        <v>546</v>
      </c>
      <c r="K15823" t="s">
        <v>140</v>
      </c>
      <c r="L15823" t="s">
        <v>140</v>
      </c>
      <c r="M15823" t="s">
        <v>140</v>
      </c>
      <c r="N15823" t="s">
        <v>518</v>
      </c>
      <c r="O15823" t="s">
        <v>140</v>
      </c>
      <c r="P15823" t="s">
        <v>1052</v>
      </c>
      <c r="Q15823" t="s">
        <v>140</v>
      </c>
    </row>
    <row r="15824" spans="1:17" x14ac:dyDescent="0.35">
      <c r="A15824" t="s">
        <v>24</v>
      </c>
      <c r="B15824" t="s">
        <v>1126</v>
      </c>
      <c r="C15824">
        <v>86</v>
      </c>
      <c r="D15824" t="s">
        <v>695</v>
      </c>
      <c r="E15824" t="s">
        <v>1003</v>
      </c>
      <c r="F15824" t="s">
        <v>837</v>
      </c>
      <c r="G15824" t="s">
        <v>345</v>
      </c>
      <c r="H15824" t="s">
        <v>949</v>
      </c>
      <c r="I15824" t="s">
        <v>129</v>
      </c>
      <c r="J15824" t="s">
        <v>220</v>
      </c>
      <c r="K15824" t="s">
        <v>140</v>
      </c>
      <c r="L15824" t="s">
        <v>1023</v>
      </c>
      <c r="M15824" t="s">
        <v>1021</v>
      </c>
      <c r="N15824" t="s">
        <v>562</v>
      </c>
      <c r="O15824" t="s">
        <v>140</v>
      </c>
      <c r="P15824" t="s">
        <v>1020</v>
      </c>
      <c r="Q15824" t="s">
        <v>140</v>
      </c>
    </row>
    <row r="15825" spans="1:17" x14ac:dyDescent="0.35">
      <c r="A15825" t="s">
        <v>24</v>
      </c>
      <c r="B15825" t="s">
        <v>1127</v>
      </c>
      <c r="C15825">
        <v>117</v>
      </c>
      <c r="D15825" t="s">
        <v>966</v>
      </c>
      <c r="E15825" t="s">
        <v>91</v>
      </c>
      <c r="F15825" t="s">
        <v>107</v>
      </c>
      <c r="G15825" t="s">
        <v>1154</v>
      </c>
      <c r="H15825" t="s">
        <v>769</v>
      </c>
      <c r="I15825" t="s">
        <v>1046</v>
      </c>
      <c r="J15825" t="s">
        <v>381</v>
      </c>
      <c r="K15825" t="s">
        <v>140</v>
      </c>
      <c r="L15825" t="s">
        <v>996</v>
      </c>
      <c r="M15825" t="s">
        <v>1060</v>
      </c>
      <c r="N15825" t="s">
        <v>418</v>
      </c>
      <c r="O15825" t="s">
        <v>140</v>
      </c>
      <c r="P15825" t="s">
        <v>950</v>
      </c>
      <c r="Q15825" t="s">
        <v>140</v>
      </c>
    </row>
    <row r="15826" spans="1:17" x14ac:dyDescent="0.35">
      <c r="A15826" t="s">
        <v>24</v>
      </c>
      <c r="B15826" t="s">
        <v>339</v>
      </c>
      <c r="C15826">
        <v>4</v>
      </c>
      <c r="D15826" t="s">
        <v>453</v>
      </c>
      <c r="E15826" t="s">
        <v>452</v>
      </c>
      <c r="F15826" t="s">
        <v>140</v>
      </c>
      <c r="G15826" t="s">
        <v>140</v>
      </c>
      <c r="H15826" t="s">
        <v>140</v>
      </c>
      <c r="I15826" t="s">
        <v>140</v>
      </c>
      <c r="J15826" t="s">
        <v>875</v>
      </c>
      <c r="K15826" t="s">
        <v>140</v>
      </c>
      <c r="L15826" t="s">
        <v>140</v>
      </c>
      <c r="M15826" t="s">
        <v>140</v>
      </c>
      <c r="N15826" t="s">
        <v>385</v>
      </c>
      <c r="O15826" t="s">
        <v>140</v>
      </c>
      <c r="P15826" t="s">
        <v>140</v>
      </c>
      <c r="Q15826" t="s">
        <v>140</v>
      </c>
    </row>
    <row r="15827" spans="1:17" x14ac:dyDescent="0.35">
      <c r="A15827" t="s">
        <v>25</v>
      </c>
      <c r="B15827" t="s">
        <v>1126</v>
      </c>
      <c r="C15827">
        <v>85</v>
      </c>
      <c r="D15827" t="s">
        <v>196</v>
      </c>
      <c r="E15827" t="s">
        <v>983</v>
      </c>
      <c r="F15827" t="s">
        <v>574</v>
      </c>
      <c r="G15827" t="s">
        <v>1004</v>
      </c>
      <c r="H15827" t="s">
        <v>345</v>
      </c>
      <c r="I15827" t="s">
        <v>1053</v>
      </c>
      <c r="J15827" t="s">
        <v>359</v>
      </c>
      <c r="K15827" t="s">
        <v>140</v>
      </c>
      <c r="L15827" t="s">
        <v>123</v>
      </c>
      <c r="M15827" t="s">
        <v>1019</v>
      </c>
      <c r="N15827" t="s">
        <v>79</v>
      </c>
      <c r="O15827" t="s">
        <v>140</v>
      </c>
      <c r="P15827" t="s">
        <v>140</v>
      </c>
      <c r="Q15827" t="s">
        <v>1054</v>
      </c>
    </row>
    <row r="15828" spans="1:17" x14ac:dyDescent="0.35">
      <c r="A15828" t="s">
        <v>25</v>
      </c>
      <c r="B15828" t="s">
        <v>1127</v>
      </c>
      <c r="C15828">
        <v>111</v>
      </c>
      <c r="D15828" t="s">
        <v>821</v>
      </c>
      <c r="E15828" t="s">
        <v>345</v>
      </c>
      <c r="F15828" t="s">
        <v>662</v>
      </c>
      <c r="G15828" t="s">
        <v>574</v>
      </c>
      <c r="H15828" t="s">
        <v>1063</v>
      </c>
      <c r="I15828" t="s">
        <v>548</v>
      </c>
      <c r="J15828" t="s">
        <v>474</v>
      </c>
      <c r="K15828" t="s">
        <v>140</v>
      </c>
      <c r="L15828" t="s">
        <v>1045</v>
      </c>
      <c r="M15828" t="s">
        <v>140</v>
      </c>
      <c r="N15828" t="s">
        <v>618</v>
      </c>
      <c r="O15828" t="s">
        <v>140</v>
      </c>
      <c r="P15828" t="s">
        <v>1014</v>
      </c>
      <c r="Q15828" t="s">
        <v>1043</v>
      </c>
    </row>
    <row r="15829" spans="1:17" x14ac:dyDescent="0.35">
      <c r="A15829" t="s">
        <v>25</v>
      </c>
      <c r="B15829" t="s">
        <v>339</v>
      </c>
      <c r="C15829">
        <v>8</v>
      </c>
      <c r="D15829" t="s">
        <v>707</v>
      </c>
      <c r="E15829" t="s">
        <v>706</v>
      </c>
      <c r="F15829" t="s">
        <v>140</v>
      </c>
      <c r="G15829" t="s">
        <v>140</v>
      </c>
      <c r="H15829" t="s">
        <v>140</v>
      </c>
      <c r="I15829" t="s">
        <v>140</v>
      </c>
      <c r="J15829" t="s">
        <v>49</v>
      </c>
      <c r="K15829" t="s">
        <v>140</v>
      </c>
      <c r="L15829" t="s">
        <v>140</v>
      </c>
      <c r="M15829" t="s">
        <v>140</v>
      </c>
      <c r="N15829" t="s">
        <v>674</v>
      </c>
      <c r="O15829" t="s">
        <v>140</v>
      </c>
      <c r="P15829" t="s">
        <v>706</v>
      </c>
      <c r="Q15829" t="s">
        <v>706</v>
      </c>
    </row>
    <row r="15830" spans="1:17" x14ac:dyDescent="0.35">
      <c r="A15830" t="s">
        <v>26</v>
      </c>
      <c r="B15830" t="s">
        <v>1126</v>
      </c>
      <c r="C15830">
        <v>92</v>
      </c>
      <c r="D15830" t="s">
        <v>667</v>
      </c>
      <c r="E15830" t="s">
        <v>929</v>
      </c>
      <c r="F15830" t="s">
        <v>1100</v>
      </c>
      <c r="G15830" t="s">
        <v>443</v>
      </c>
      <c r="H15830" t="s">
        <v>1098</v>
      </c>
      <c r="I15830" t="s">
        <v>1050</v>
      </c>
      <c r="J15830" t="s">
        <v>377</v>
      </c>
      <c r="K15830" t="s">
        <v>140</v>
      </c>
      <c r="L15830" t="s">
        <v>788</v>
      </c>
      <c r="M15830" t="s">
        <v>1017</v>
      </c>
      <c r="N15830" t="s">
        <v>802</v>
      </c>
      <c r="O15830" t="s">
        <v>140</v>
      </c>
      <c r="P15830" t="s">
        <v>1014</v>
      </c>
      <c r="Q15830" t="s">
        <v>1063</v>
      </c>
    </row>
    <row r="15831" spans="1:17" x14ac:dyDescent="0.35">
      <c r="A15831" t="s">
        <v>26</v>
      </c>
      <c r="B15831" t="s">
        <v>1127</v>
      </c>
      <c r="C15831">
        <v>100</v>
      </c>
      <c r="D15831" t="s">
        <v>507</v>
      </c>
      <c r="E15831" t="s">
        <v>875</v>
      </c>
      <c r="F15831" t="s">
        <v>915</v>
      </c>
      <c r="G15831" t="s">
        <v>317</v>
      </c>
      <c r="H15831" t="s">
        <v>1013</v>
      </c>
      <c r="I15831" t="s">
        <v>953</v>
      </c>
      <c r="J15831" t="s">
        <v>588</v>
      </c>
      <c r="K15831" t="s">
        <v>1011</v>
      </c>
      <c r="L15831" t="s">
        <v>875</v>
      </c>
      <c r="M15831" t="s">
        <v>1063</v>
      </c>
      <c r="N15831" t="s">
        <v>697</v>
      </c>
      <c r="O15831" t="s">
        <v>140</v>
      </c>
      <c r="P15831" t="s">
        <v>869</v>
      </c>
      <c r="Q15831" t="s">
        <v>950</v>
      </c>
    </row>
    <row r="15832" spans="1:17" x14ac:dyDescent="0.35">
      <c r="A15832" t="s">
        <v>26</v>
      </c>
      <c r="B15832" t="s">
        <v>339</v>
      </c>
      <c r="C15832">
        <v>10</v>
      </c>
      <c r="D15832" t="s">
        <v>705</v>
      </c>
      <c r="E15832" t="s">
        <v>140</v>
      </c>
      <c r="F15832" t="s">
        <v>595</v>
      </c>
      <c r="G15832" t="s">
        <v>340</v>
      </c>
      <c r="H15832" t="s">
        <v>140</v>
      </c>
      <c r="I15832" t="s">
        <v>917</v>
      </c>
      <c r="J15832" t="s">
        <v>620</v>
      </c>
      <c r="K15832" t="s">
        <v>140</v>
      </c>
      <c r="L15832" t="s">
        <v>140</v>
      </c>
      <c r="M15832" t="s">
        <v>140</v>
      </c>
      <c r="N15832" t="s">
        <v>766</v>
      </c>
      <c r="O15832" t="s">
        <v>140</v>
      </c>
      <c r="P15832" t="s">
        <v>140</v>
      </c>
      <c r="Q15832" t="s">
        <v>942</v>
      </c>
    </row>
    <row r="15833" spans="1:17" x14ac:dyDescent="0.35">
      <c r="A15833" t="s">
        <v>27</v>
      </c>
      <c r="B15833" t="s">
        <v>1126</v>
      </c>
      <c r="C15833">
        <v>78</v>
      </c>
      <c r="D15833" t="s">
        <v>606</v>
      </c>
      <c r="E15833" t="s">
        <v>97</v>
      </c>
      <c r="F15833" t="s">
        <v>654</v>
      </c>
      <c r="G15833" t="s">
        <v>1072</v>
      </c>
      <c r="H15833" t="s">
        <v>940</v>
      </c>
      <c r="I15833" t="s">
        <v>140</v>
      </c>
      <c r="J15833" t="s">
        <v>878</v>
      </c>
      <c r="K15833" t="s">
        <v>140</v>
      </c>
      <c r="L15833" t="s">
        <v>1021</v>
      </c>
      <c r="M15833" t="s">
        <v>1011</v>
      </c>
      <c r="N15833" t="s">
        <v>37</v>
      </c>
      <c r="O15833" t="s">
        <v>140</v>
      </c>
      <c r="P15833" t="s">
        <v>1011</v>
      </c>
      <c r="Q15833" t="s">
        <v>1011</v>
      </c>
    </row>
    <row r="15834" spans="1:17" x14ac:dyDescent="0.35">
      <c r="A15834" t="s">
        <v>27</v>
      </c>
      <c r="B15834" t="s">
        <v>1127</v>
      </c>
      <c r="C15834">
        <v>114</v>
      </c>
      <c r="D15834" t="s">
        <v>803</v>
      </c>
      <c r="E15834" t="s">
        <v>1018</v>
      </c>
      <c r="F15834" t="s">
        <v>614</v>
      </c>
      <c r="G15834" t="s">
        <v>399</v>
      </c>
      <c r="H15834" t="s">
        <v>1052</v>
      </c>
      <c r="I15834" t="s">
        <v>954</v>
      </c>
      <c r="J15834" t="s">
        <v>266</v>
      </c>
      <c r="K15834" t="s">
        <v>775</v>
      </c>
      <c r="L15834" t="s">
        <v>1050</v>
      </c>
      <c r="M15834" t="s">
        <v>140</v>
      </c>
      <c r="N15834" t="s">
        <v>1083</v>
      </c>
      <c r="O15834" t="s">
        <v>140</v>
      </c>
      <c r="P15834" t="s">
        <v>664</v>
      </c>
      <c r="Q15834" t="s">
        <v>1007</v>
      </c>
    </row>
    <row r="15835" spans="1:17" x14ac:dyDescent="0.35">
      <c r="A15835" t="s">
        <v>27</v>
      </c>
      <c r="B15835" t="s">
        <v>339</v>
      </c>
      <c r="C15835">
        <v>12</v>
      </c>
      <c r="D15835" t="s">
        <v>143</v>
      </c>
      <c r="E15835" t="s">
        <v>1095</v>
      </c>
      <c r="F15835" t="s">
        <v>113</v>
      </c>
      <c r="G15835" t="s">
        <v>140</v>
      </c>
      <c r="H15835" t="s">
        <v>140</v>
      </c>
      <c r="I15835" t="s">
        <v>140</v>
      </c>
      <c r="J15835" t="s">
        <v>627</v>
      </c>
      <c r="K15835" t="s">
        <v>140</v>
      </c>
      <c r="L15835" t="s">
        <v>140</v>
      </c>
      <c r="M15835" t="s">
        <v>140</v>
      </c>
      <c r="N15835" t="s">
        <v>107</v>
      </c>
      <c r="O15835" t="s">
        <v>140</v>
      </c>
      <c r="P15835" t="s">
        <v>140</v>
      </c>
      <c r="Q15835" t="s">
        <v>1023</v>
      </c>
    </row>
    <row r="15836" spans="1:17" x14ac:dyDescent="0.35">
      <c r="A15836" t="s">
        <v>28</v>
      </c>
      <c r="B15836" t="s">
        <v>1126</v>
      </c>
      <c r="C15836">
        <v>72</v>
      </c>
      <c r="D15836" t="s">
        <v>910</v>
      </c>
      <c r="E15836" t="s">
        <v>893</v>
      </c>
      <c r="F15836" t="s">
        <v>1060</v>
      </c>
      <c r="G15836" t="s">
        <v>716</v>
      </c>
      <c r="H15836" t="s">
        <v>929</v>
      </c>
      <c r="I15836" t="s">
        <v>1058</v>
      </c>
      <c r="J15836" t="s">
        <v>575</v>
      </c>
      <c r="K15836" t="s">
        <v>140</v>
      </c>
      <c r="L15836" t="s">
        <v>769</v>
      </c>
      <c r="M15836" t="s">
        <v>775</v>
      </c>
      <c r="N15836" t="s">
        <v>497</v>
      </c>
      <c r="O15836" t="s">
        <v>140</v>
      </c>
      <c r="P15836" t="s">
        <v>915</v>
      </c>
      <c r="Q15836" t="s">
        <v>1020</v>
      </c>
    </row>
    <row r="15837" spans="1:17" x14ac:dyDescent="0.35">
      <c r="A15837" t="s">
        <v>28</v>
      </c>
      <c r="B15837" t="s">
        <v>1127</v>
      </c>
      <c r="C15837">
        <v>125</v>
      </c>
      <c r="D15837" t="s">
        <v>68</v>
      </c>
      <c r="E15837" t="s">
        <v>949</v>
      </c>
      <c r="F15837" t="s">
        <v>187</v>
      </c>
      <c r="G15837" t="s">
        <v>1072</v>
      </c>
      <c r="H15837" t="s">
        <v>1067</v>
      </c>
      <c r="I15837" t="s">
        <v>903</v>
      </c>
      <c r="J15837" t="s">
        <v>61</v>
      </c>
      <c r="K15837" t="s">
        <v>140</v>
      </c>
      <c r="L15837" t="s">
        <v>1023</v>
      </c>
      <c r="M15837" t="s">
        <v>1018</v>
      </c>
      <c r="N15837" t="s">
        <v>994</v>
      </c>
      <c r="O15837" t="s">
        <v>140</v>
      </c>
      <c r="P15837" t="s">
        <v>949</v>
      </c>
      <c r="Q15837" t="s">
        <v>1009</v>
      </c>
    </row>
    <row r="15838" spans="1:17" x14ac:dyDescent="0.35">
      <c r="A15838" t="s">
        <v>28</v>
      </c>
      <c r="B15838" t="s">
        <v>339</v>
      </c>
      <c r="C15838">
        <v>10</v>
      </c>
      <c r="D15838" t="s">
        <v>688</v>
      </c>
      <c r="E15838" t="s">
        <v>548</v>
      </c>
      <c r="F15838" t="s">
        <v>942</v>
      </c>
      <c r="G15838" t="s">
        <v>140</v>
      </c>
      <c r="H15838" t="s">
        <v>140</v>
      </c>
      <c r="I15838" t="s">
        <v>140</v>
      </c>
      <c r="J15838" t="s">
        <v>518</v>
      </c>
      <c r="K15838" t="s">
        <v>140</v>
      </c>
      <c r="L15838" t="s">
        <v>140</v>
      </c>
      <c r="M15838" t="s">
        <v>942</v>
      </c>
      <c r="N15838" t="s">
        <v>202</v>
      </c>
      <c r="O15838" t="s">
        <v>140</v>
      </c>
      <c r="P15838" t="s">
        <v>187</v>
      </c>
      <c r="Q15838" t="s">
        <v>973</v>
      </c>
    </row>
    <row r="15839" spans="1:17" x14ac:dyDescent="0.35">
      <c r="A15839" t="s">
        <v>29</v>
      </c>
      <c r="B15839" t="s">
        <v>1126</v>
      </c>
      <c r="C15839">
        <v>96</v>
      </c>
      <c r="D15839" t="s">
        <v>900</v>
      </c>
      <c r="E15839" t="s">
        <v>371</v>
      </c>
      <c r="F15839" t="s">
        <v>147</v>
      </c>
      <c r="G15839" t="s">
        <v>777</v>
      </c>
      <c r="H15839" t="s">
        <v>1014</v>
      </c>
      <c r="I15839" t="s">
        <v>103</v>
      </c>
      <c r="J15839" t="s">
        <v>764</v>
      </c>
      <c r="K15839" t="s">
        <v>1017</v>
      </c>
      <c r="L15839" t="s">
        <v>93</v>
      </c>
      <c r="M15839" t="s">
        <v>1052</v>
      </c>
      <c r="N15839" t="s">
        <v>504</v>
      </c>
      <c r="O15839" t="s">
        <v>140</v>
      </c>
      <c r="P15839" t="s">
        <v>1052</v>
      </c>
      <c r="Q15839" t="s">
        <v>1060</v>
      </c>
    </row>
    <row r="15840" spans="1:17" x14ac:dyDescent="0.35">
      <c r="A15840" t="s">
        <v>29</v>
      </c>
      <c r="B15840" t="s">
        <v>1127</v>
      </c>
      <c r="C15840">
        <v>98</v>
      </c>
      <c r="D15840" t="s">
        <v>251</v>
      </c>
      <c r="E15840" t="s">
        <v>1046</v>
      </c>
      <c r="F15840" t="s">
        <v>1087</v>
      </c>
      <c r="G15840" t="s">
        <v>1087</v>
      </c>
      <c r="H15840" t="s">
        <v>1059</v>
      </c>
      <c r="I15840" t="s">
        <v>1056</v>
      </c>
      <c r="J15840" t="s">
        <v>576</v>
      </c>
      <c r="K15840" t="s">
        <v>140</v>
      </c>
      <c r="L15840" t="s">
        <v>140</v>
      </c>
      <c r="M15840" t="s">
        <v>1054</v>
      </c>
      <c r="N15840" t="s">
        <v>455</v>
      </c>
      <c r="O15840" t="s">
        <v>140</v>
      </c>
      <c r="P15840" t="s">
        <v>140</v>
      </c>
      <c r="Q15840" t="s">
        <v>1050</v>
      </c>
    </row>
    <row r="15841" spans="1:17" x14ac:dyDescent="0.35">
      <c r="A15841" t="s">
        <v>29</v>
      </c>
      <c r="B15841" t="s">
        <v>339</v>
      </c>
      <c r="C15841">
        <v>10</v>
      </c>
      <c r="D15841" t="s">
        <v>890</v>
      </c>
      <c r="E15841" t="s">
        <v>140</v>
      </c>
      <c r="F15841" t="s">
        <v>443</v>
      </c>
      <c r="G15841" t="s">
        <v>759</v>
      </c>
      <c r="H15841" t="s">
        <v>140</v>
      </c>
      <c r="I15841" t="s">
        <v>140</v>
      </c>
      <c r="J15841" t="s">
        <v>1007</v>
      </c>
      <c r="K15841" t="s">
        <v>140</v>
      </c>
      <c r="L15841" t="s">
        <v>140</v>
      </c>
      <c r="M15841" t="s">
        <v>140</v>
      </c>
      <c r="N15841" t="s">
        <v>59</v>
      </c>
      <c r="O15841" t="s">
        <v>140</v>
      </c>
      <c r="P15841" t="s">
        <v>140</v>
      </c>
      <c r="Q15841" t="s">
        <v>985</v>
      </c>
    </row>
    <row r="15842" spans="1:17" x14ac:dyDescent="0.35">
      <c r="A15842" t="s">
        <v>30</v>
      </c>
      <c r="B15842" t="s">
        <v>1126</v>
      </c>
      <c r="C15842">
        <v>76</v>
      </c>
      <c r="D15842" t="s">
        <v>686</v>
      </c>
      <c r="E15842" t="s">
        <v>1068</v>
      </c>
      <c r="F15842" t="s">
        <v>837</v>
      </c>
      <c r="G15842" t="s">
        <v>664</v>
      </c>
      <c r="H15842" t="s">
        <v>1009</v>
      </c>
      <c r="I15842" t="s">
        <v>113</v>
      </c>
      <c r="J15842" t="s">
        <v>205</v>
      </c>
      <c r="K15842" t="s">
        <v>140</v>
      </c>
      <c r="L15842" t="s">
        <v>1068</v>
      </c>
      <c r="M15842" t="s">
        <v>1021</v>
      </c>
      <c r="N15842" t="s">
        <v>738</v>
      </c>
      <c r="O15842" t="s">
        <v>1016</v>
      </c>
      <c r="P15842" t="s">
        <v>940</v>
      </c>
      <c r="Q15842" t="s">
        <v>1055</v>
      </c>
    </row>
    <row r="15843" spans="1:17" x14ac:dyDescent="0.35">
      <c r="A15843" t="s">
        <v>30</v>
      </c>
      <c r="B15843" t="s">
        <v>1127</v>
      </c>
      <c r="C15843">
        <v>120</v>
      </c>
      <c r="D15843" t="s">
        <v>299</v>
      </c>
      <c r="E15843" t="s">
        <v>147</v>
      </c>
      <c r="F15843" t="s">
        <v>269</v>
      </c>
      <c r="G15843" t="s">
        <v>913</v>
      </c>
      <c r="H15843" t="s">
        <v>1017</v>
      </c>
      <c r="I15843" t="s">
        <v>929</v>
      </c>
      <c r="J15843" t="s">
        <v>947</v>
      </c>
      <c r="K15843" t="s">
        <v>140</v>
      </c>
      <c r="L15843" t="s">
        <v>1004</v>
      </c>
      <c r="M15843" t="s">
        <v>140</v>
      </c>
      <c r="N15843" t="s">
        <v>465</v>
      </c>
      <c r="O15843" t="s">
        <v>140</v>
      </c>
      <c r="P15843" t="s">
        <v>1055</v>
      </c>
      <c r="Q15843" t="s">
        <v>1044</v>
      </c>
    </row>
    <row r="15844" spans="1:17" x14ac:dyDescent="0.35">
      <c r="A15844" t="s">
        <v>30</v>
      </c>
      <c r="B15844" t="s">
        <v>339</v>
      </c>
      <c r="C15844">
        <v>6</v>
      </c>
      <c r="D15844" t="s">
        <v>102</v>
      </c>
      <c r="E15844" t="s">
        <v>140</v>
      </c>
      <c r="F15844" t="s">
        <v>140</v>
      </c>
      <c r="G15844" t="s">
        <v>882</v>
      </c>
      <c r="H15844" t="s">
        <v>140</v>
      </c>
      <c r="I15844" t="s">
        <v>140</v>
      </c>
      <c r="J15844" t="s">
        <v>140</v>
      </c>
      <c r="K15844" t="s">
        <v>140</v>
      </c>
      <c r="L15844" t="s">
        <v>140</v>
      </c>
      <c r="M15844" t="s">
        <v>140</v>
      </c>
      <c r="N15844" t="s">
        <v>140</v>
      </c>
      <c r="O15844" t="s">
        <v>140</v>
      </c>
      <c r="P15844" t="s">
        <v>140</v>
      </c>
      <c r="Q15844" t="s">
        <v>140</v>
      </c>
    </row>
    <row r="15845" spans="1:17" x14ac:dyDescent="0.35">
      <c r="A15845" t="s">
        <v>31</v>
      </c>
      <c r="B15845" t="s">
        <v>1126</v>
      </c>
      <c r="C15845">
        <v>101</v>
      </c>
      <c r="D15845" t="s">
        <v>723</v>
      </c>
      <c r="E15845" t="s">
        <v>99</v>
      </c>
      <c r="F15845" t="s">
        <v>527</v>
      </c>
      <c r="G15845" t="s">
        <v>125</v>
      </c>
      <c r="H15845" t="s">
        <v>1016</v>
      </c>
      <c r="I15845" t="s">
        <v>812</v>
      </c>
      <c r="J15845" t="s">
        <v>829</v>
      </c>
      <c r="K15845" t="s">
        <v>140</v>
      </c>
      <c r="L15845" t="s">
        <v>1060</v>
      </c>
      <c r="M15845" t="s">
        <v>999</v>
      </c>
      <c r="N15845" t="s">
        <v>77</v>
      </c>
      <c r="O15845" t="s">
        <v>140</v>
      </c>
      <c r="P15845" t="s">
        <v>1011</v>
      </c>
      <c r="Q15845" t="s">
        <v>1011</v>
      </c>
    </row>
    <row r="15846" spans="1:17" x14ac:dyDescent="0.35">
      <c r="A15846" t="s">
        <v>31</v>
      </c>
      <c r="B15846" t="s">
        <v>1127</v>
      </c>
      <c r="C15846">
        <v>100</v>
      </c>
      <c r="D15846" t="s">
        <v>797</v>
      </c>
      <c r="E15846" t="s">
        <v>983</v>
      </c>
      <c r="F15846" t="s">
        <v>99</v>
      </c>
      <c r="G15846" t="s">
        <v>574</v>
      </c>
      <c r="H15846" t="s">
        <v>1054</v>
      </c>
      <c r="I15846" t="s">
        <v>548</v>
      </c>
      <c r="J15846" t="s">
        <v>486</v>
      </c>
      <c r="K15846" t="s">
        <v>1009</v>
      </c>
      <c r="L15846" t="s">
        <v>1004</v>
      </c>
      <c r="M15846" t="s">
        <v>89</v>
      </c>
      <c r="N15846" t="s">
        <v>786</v>
      </c>
      <c r="O15846" t="s">
        <v>140</v>
      </c>
      <c r="P15846" t="s">
        <v>971</v>
      </c>
      <c r="Q15846" t="s">
        <v>919</v>
      </c>
    </row>
    <row r="15847" spans="1:17" x14ac:dyDescent="0.35">
      <c r="A15847" t="s">
        <v>31</v>
      </c>
      <c r="B15847" t="s">
        <v>339</v>
      </c>
      <c r="C15847">
        <v>6</v>
      </c>
      <c r="D15847" t="s">
        <v>770</v>
      </c>
      <c r="E15847" t="s">
        <v>140</v>
      </c>
      <c r="F15847" t="s">
        <v>140</v>
      </c>
      <c r="G15847" t="s">
        <v>140</v>
      </c>
      <c r="H15847" t="s">
        <v>140</v>
      </c>
      <c r="I15847" t="s">
        <v>140</v>
      </c>
      <c r="J15847" t="s">
        <v>206</v>
      </c>
      <c r="K15847" t="s">
        <v>140</v>
      </c>
      <c r="L15847" t="s">
        <v>140</v>
      </c>
      <c r="M15847" t="s">
        <v>140</v>
      </c>
      <c r="N15847" t="s">
        <v>915</v>
      </c>
      <c r="O15847" t="s">
        <v>140</v>
      </c>
      <c r="P15847" t="s">
        <v>140</v>
      </c>
      <c r="Q15847" t="s">
        <v>1071</v>
      </c>
    </row>
    <row r="15848" spans="1:17" x14ac:dyDescent="0.35">
      <c r="A15848" t="s">
        <v>32</v>
      </c>
      <c r="B15848" t="s">
        <v>1126</v>
      </c>
      <c r="C15848">
        <v>2085</v>
      </c>
      <c r="D15848" t="s">
        <v>615</v>
      </c>
      <c r="E15848" t="s">
        <v>973</v>
      </c>
      <c r="F15848" t="s">
        <v>991</v>
      </c>
      <c r="G15848" t="s">
        <v>1049</v>
      </c>
      <c r="H15848" t="s">
        <v>1018</v>
      </c>
      <c r="I15848" t="s">
        <v>501</v>
      </c>
      <c r="J15848" t="s">
        <v>726</v>
      </c>
      <c r="K15848" t="s">
        <v>1016</v>
      </c>
      <c r="L15848" t="s">
        <v>1062</v>
      </c>
      <c r="M15848" t="s">
        <v>1043</v>
      </c>
      <c r="N15848" t="s">
        <v>604</v>
      </c>
      <c r="O15848" t="s">
        <v>140</v>
      </c>
      <c r="P15848" t="s">
        <v>1050</v>
      </c>
      <c r="Q15848" t="s">
        <v>1054</v>
      </c>
    </row>
    <row r="15849" spans="1:17" x14ac:dyDescent="0.35">
      <c r="A15849" t="s">
        <v>32</v>
      </c>
      <c r="B15849" t="s">
        <v>1127</v>
      </c>
      <c r="C15849">
        <v>2641</v>
      </c>
      <c r="D15849" t="s">
        <v>734</v>
      </c>
      <c r="E15849" t="s">
        <v>1003</v>
      </c>
      <c r="F15849" t="s">
        <v>107</v>
      </c>
      <c r="G15849" t="s">
        <v>1104</v>
      </c>
      <c r="H15849" t="s">
        <v>1007</v>
      </c>
      <c r="I15849" t="s">
        <v>988</v>
      </c>
      <c r="J15849" t="s">
        <v>266</v>
      </c>
      <c r="K15849" t="s">
        <v>1010</v>
      </c>
      <c r="L15849" t="s">
        <v>1007</v>
      </c>
      <c r="M15849" t="s">
        <v>1017</v>
      </c>
      <c r="N15849" t="s">
        <v>627</v>
      </c>
      <c r="O15849" t="s">
        <v>1010</v>
      </c>
      <c r="P15849" t="s">
        <v>940</v>
      </c>
      <c r="Q15849" t="s">
        <v>1046</v>
      </c>
    </row>
    <row r="15850" spans="1:17" x14ac:dyDescent="0.35">
      <c r="A15850" t="s">
        <v>32</v>
      </c>
      <c r="B15850" t="s">
        <v>339</v>
      </c>
      <c r="C15850">
        <v>204</v>
      </c>
      <c r="D15850" t="s">
        <v>255</v>
      </c>
      <c r="E15850" t="s">
        <v>973</v>
      </c>
      <c r="F15850" t="s">
        <v>107</v>
      </c>
      <c r="G15850" t="s">
        <v>125</v>
      </c>
      <c r="H15850" t="s">
        <v>1063</v>
      </c>
      <c r="I15850" t="s">
        <v>1048</v>
      </c>
      <c r="J15850" t="s">
        <v>911</v>
      </c>
      <c r="K15850" t="s">
        <v>140</v>
      </c>
      <c r="L15850" t="s">
        <v>1016</v>
      </c>
      <c r="M15850" t="s">
        <v>1016</v>
      </c>
      <c r="N15850" t="s">
        <v>924</v>
      </c>
      <c r="O15850" t="s">
        <v>1010</v>
      </c>
      <c r="P15850" t="s">
        <v>1055</v>
      </c>
      <c r="Q15850" t="s">
        <v>113</v>
      </c>
    </row>
    <row r="15852" spans="1:17" x14ac:dyDescent="0.35">
      <c r="A15852" t="s">
        <v>1676</v>
      </c>
    </row>
    <row r="15853" spans="1:17" x14ac:dyDescent="0.35">
      <c r="A15853" t="s">
        <v>2</v>
      </c>
      <c r="B15853" t="s">
        <v>1141</v>
      </c>
      <c r="C15853" t="s">
        <v>3</v>
      </c>
      <c r="D15853" t="s">
        <v>1663</v>
      </c>
      <c r="E15853" t="s">
        <v>1664</v>
      </c>
      <c r="F15853" t="s">
        <v>1665</v>
      </c>
      <c r="G15853" t="s">
        <v>1666</v>
      </c>
      <c r="H15853" t="s">
        <v>1667</v>
      </c>
      <c r="I15853" t="s">
        <v>1668</v>
      </c>
      <c r="J15853" t="s">
        <v>1669</v>
      </c>
      <c r="K15853" t="s">
        <v>1670</v>
      </c>
      <c r="L15853" t="s">
        <v>1671</v>
      </c>
      <c r="M15853" t="s">
        <v>1672</v>
      </c>
      <c r="N15853" t="s">
        <v>1673</v>
      </c>
      <c r="O15853" t="s">
        <v>1674</v>
      </c>
      <c r="P15853" t="s">
        <v>1376</v>
      </c>
      <c r="Q15853" t="s">
        <v>136</v>
      </c>
    </row>
    <row r="15854" spans="1:17" x14ac:dyDescent="0.35">
      <c r="A15854" t="s">
        <v>8</v>
      </c>
      <c r="B15854" t="s">
        <v>1129</v>
      </c>
      <c r="C15854">
        <v>44</v>
      </c>
      <c r="D15854" t="s">
        <v>252</v>
      </c>
      <c r="E15854" t="s">
        <v>548</v>
      </c>
      <c r="F15854" t="s">
        <v>97</v>
      </c>
      <c r="G15854" t="s">
        <v>1062</v>
      </c>
      <c r="H15854" t="s">
        <v>515</v>
      </c>
      <c r="I15854" t="s">
        <v>1064</v>
      </c>
      <c r="J15854" t="s">
        <v>37</v>
      </c>
      <c r="K15854" t="s">
        <v>140</v>
      </c>
      <c r="L15854" t="s">
        <v>1051</v>
      </c>
      <c r="M15854" t="s">
        <v>1023</v>
      </c>
      <c r="N15854" t="s">
        <v>62</v>
      </c>
      <c r="O15854" t="s">
        <v>1004</v>
      </c>
      <c r="P15854" t="s">
        <v>775</v>
      </c>
      <c r="Q15854" t="s">
        <v>1004</v>
      </c>
    </row>
    <row r="15855" spans="1:17" x14ac:dyDescent="0.35">
      <c r="A15855" t="s">
        <v>8</v>
      </c>
      <c r="B15855" t="s">
        <v>1130</v>
      </c>
      <c r="C15855">
        <v>116</v>
      </c>
      <c r="D15855" t="s">
        <v>890</v>
      </c>
      <c r="E15855" t="s">
        <v>838</v>
      </c>
      <c r="F15855" t="s">
        <v>95</v>
      </c>
      <c r="G15855" t="s">
        <v>115</v>
      </c>
      <c r="H15855" t="s">
        <v>1061</v>
      </c>
      <c r="I15855" t="s">
        <v>394</v>
      </c>
      <c r="J15855" t="s">
        <v>497</v>
      </c>
      <c r="K15855" t="s">
        <v>1013</v>
      </c>
      <c r="L15855" t="s">
        <v>1068</v>
      </c>
      <c r="M15855" t="s">
        <v>1046</v>
      </c>
      <c r="N15855" t="s">
        <v>615</v>
      </c>
      <c r="O15855" t="s">
        <v>140</v>
      </c>
      <c r="P15855" t="s">
        <v>1063</v>
      </c>
      <c r="Q15855" t="s">
        <v>1060</v>
      </c>
    </row>
    <row r="15856" spans="1:17" x14ac:dyDescent="0.35">
      <c r="A15856" t="s">
        <v>8</v>
      </c>
      <c r="B15856" t="s">
        <v>1131</v>
      </c>
      <c r="C15856">
        <v>44</v>
      </c>
      <c r="D15856" t="s">
        <v>218</v>
      </c>
      <c r="E15856" t="s">
        <v>345</v>
      </c>
      <c r="F15856" t="s">
        <v>788</v>
      </c>
      <c r="G15856" t="s">
        <v>462</v>
      </c>
      <c r="H15856" t="s">
        <v>1048</v>
      </c>
      <c r="I15856" t="s">
        <v>952</v>
      </c>
      <c r="J15856" t="s">
        <v>627</v>
      </c>
      <c r="K15856" t="s">
        <v>1051</v>
      </c>
      <c r="L15856" t="s">
        <v>1070</v>
      </c>
      <c r="M15856" t="s">
        <v>662</v>
      </c>
      <c r="N15856" t="s">
        <v>738</v>
      </c>
      <c r="O15856" t="s">
        <v>140</v>
      </c>
      <c r="P15856" t="s">
        <v>140</v>
      </c>
      <c r="Q15856" t="s">
        <v>1003</v>
      </c>
    </row>
    <row r="15857" spans="1:17" x14ac:dyDescent="0.35">
      <c r="A15857" t="s">
        <v>9</v>
      </c>
      <c r="B15857" t="s">
        <v>1129</v>
      </c>
      <c r="C15857">
        <v>18</v>
      </c>
      <c r="D15857" t="s">
        <v>818</v>
      </c>
      <c r="E15857" t="s">
        <v>882</v>
      </c>
      <c r="F15857" t="s">
        <v>113</v>
      </c>
      <c r="G15857" t="s">
        <v>140</v>
      </c>
      <c r="H15857" t="s">
        <v>140</v>
      </c>
      <c r="I15857" t="s">
        <v>1052</v>
      </c>
      <c r="J15857" t="s">
        <v>975</v>
      </c>
      <c r="K15857" t="s">
        <v>140</v>
      </c>
      <c r="L15857" t="s">
        <v>1053</v>
      </c>
      <c r="M15857" t="s">
        <v>996</v>
      </c>
      <c r="N15857" t="s">
        <v>361</v>
      </c>
      <c r="O15857" t="s">
        <v>140</v>
      </c>
      <c r="P15857" t="s">
        <v>961</v>
      </c>
      <c r="Q15857" t="s">
        <v>733</v>
      </c>
    </row>
    <row r="15858" spans="1:17" x14ac:dyDescent="0.35">
      <c r="A15858" t="s">
        <v>9</v>
      </c>
      <c r="B15858" t="s">
        <v>1130</v>
      </c>
      <c r="C15858">
        <v>163</v>
      </c>
      <c r="D15858" t="s">
        <v>179</v>
      </c>
      <c r="E15858" t="s">
        <v>394</v>
      </c>
      <c r="F15858" t="s">
        <v>1049</v>
      </c>
      <c r="G15858" t="s">
        <v>718</v>
      </c>
      <c r="H15858" t="s">
        <v>1003</v>
      </c>
      <c r="I15858" t="s">
        <v>1061</v>
      </c>
      <c r="J15858" t="s">
        <v>214</v>
      </c>
      <c r="K15858" t="s">
        <v>140</v>
      </c>
      <c r="L15858" t="s">
        <v>345</v>
      </c>
      <c r="M15858" t="s">
        <v>140</v>
      </c>
      <c r="N15858" t="s">
        <v>266</v>
      </c>
      <c r="O15858" t="s">
        <v>140</v>
      </c>
      <c r="P15858" t="s">
        <v>1073</v>
      </c>
      <c r="Q15858" t="s">
        <v>1016</v>
      </c>
    </row>
    <row r="15859" spans="1:17" x14ac:dyDescent="0.35">
      <c r="A15859" t="s">
        <v>9</v>
      </c>
      <c r="B15859" t="s">
        <v>1131</v>
      </c>
      <c r="C15859">
        <v>20</v>
      </c>
      <c r="D15859" t="s">
        <v>631</v>
      </c>
      <c r="E15859" t="s">
        <v>755</v>
      </c>
      <c r="F15859" t="s">
        <v>801</v>
      </c>
      <c r="G15859" t="s">
        <v>975</v>
      </c>
      <c r="H15859" t="s">
        <v>140</v>
      </c>
      <c r="I15859" t="s">
        <v>140</v>
      </c>
      <c r="J15859" t="s">
        <v>428</v>
      </c>
      <c r="K15859" t="s">
        <v>140</v>
      </c>
      <c r="L15859" t="s">
        <v>1072</v>
      </c>
      <c r="M15859" t="s">
        <v>140</v>
      </c>
      <c r="N15859" t="s">
        <v>963</v>
      </c>
      <c r="O15859" t="s">
        <v>140</v>
      </c>
      <c r="P15859" t="s">
        <v>140</v>
      </c>
      <c r="Q15859" t="s">
        <v>769</v>
      </c>
    </row>
    <row r="15860" spans="1:17" x14ac:dyDescent="0.35">
      <c r="A15860" t="s">
        <v>10</v>
      </c>
      <c r="B15860" t="s">
        <v>1129</v>
      </c>
      <c r="C15860">
        <v>25</v>
      </c>
      <c r="D15860" t="s">
        <v>162</v>
      </c>
      <c r="E15860" t="s">
        <v>117</v>
      </c>
      <c r="F15860" t="s">
        <v>109</v>
      </c>
      <c r="G15860" t="s">
        <v>140</v>
      </c>
      <c r="H15860" t="s">
        <v>140</v>
      </c>
      <c r="I15860" t="s">
        <v>983</v>
      </c>
      <c r="J15860" t="s">
        <v>206</v>
      </c>
      <c r="K15860" t="s">
        <v>140</v>
      </c>
      <c r="L15860" t="s">
        <v>443</v>
      </c>
      <c r="M15860" t="s">
        <v>87</v>
      </c>
      <c r="N15860" t="s">
        <v>96</v>
      </c>
      <c r="O15860" t="s">
        <v>140</v>
      </c>
      <c r="P15860" t="s">
        <v>996</v>
      </c>
      <c r="Q15860" t="s">
        <v>939</v>
      </c>
    </row>
    <row r="15861" spans="1:17" x14ac:dyDescent="0.35">
      <c r="A15861" t="s">
        <v>10</v>
      </c>
      <c r="B15861" t="s">
        <v>1130</v>
      </c>
      <c r="C15861">
        <v>169</v>
      </c>
      <c r="D15861" t="s">
        <v>635</v>
      </c>
      <c r="E15861" t="s">
        <v>996</v>
      </c>
      <c r="F15861" t="s">
        <v>1053</v>
      </c>
      <c r="G15861" t="s">
        <v>824</v>
      </c>
      <c r="H15861" t="s">
        <v>99</v>
      </c>
      <c r="I15861" t="s">
        <v>1067</v>
      </c>
      <c r="J15861" t="s">
        <v>248</v>
      </c>
      <c r="K15861" t="s">
        <v>1063</v>
      </c>
      <c r="L15861" t="s">
        <v>1046</v>
      </c>
      <c r="M15861" t="s">
        <v>140</v>
      </c>
      <c r="N15861" t="s">
        <v>162</v>
      </c>
      <c r="O15861" t="s">
        <v>140</v>
      </c>
      <c r="P15861" t="s">
        <v>1054</v>
      </c>
      <c r="Q15861" t="s">
        <v>140</v>
      </c>
    </row>
    <row r="15862" spans="1:17" x14ac:dyDescent="0.35">
      <c r="A15862" t="s">
        <v>10</v>
      </c>
      <c r="B15862" t="s">
        <v>1131</v>
      </c>
      <c r="C15862">
        <v>14</v>
      </c>
      <c r="D15862" t="s">
        <v>46</v>
      </c>
      <c r="E15862" t="s">
        <v>140</v>
      </c>
      <c r="F15862" t="s">
        <v>662</v>
      </c>
      <c r="G15862" t="s">
        <v>706</v>
      </c>
      <c r="H15862" t="s">
        <v>953</v>
      </c>
      <c r="I15862" t="s">
        <v>1049</v>
      </c>
      <c r="J15862" t="s">
        <v>411</v>
      </c>
      <c r="K15862" t="s">
        <v>140</v>
      </c>
      <c r="L15862" t="s">
        <v>140</v>
      </c>
      <c r="M15862" t="s">
        <v>140</v>
      </c>
      <c r="N15862" t="s">
        <v>598</v>
      </c>
      <c r="O15862" t="s">
        <v>140</v>
      </c>
      <c r="P15862" t="s">
        <v>140</v>
      </c>
      <c r="Q15862" t="s">
        <v>140</v>
      </c>
    </row>
    <row r="15863" spans="1:17" x14ac:dyDescent="0.35">
      <c r="A15863" t="s">
        <v>11</v>
      </c>
      <c r="B15863" t="s">
        <v>1129</v>
      </c>
      <c r="C15863">
        <v>22</v>
      </c>
      <c r="D15863" t="s">
        <v>541</v>
      </c>
      <c r="E15863" t="s">
        <v>953</v>
      </c>
      <c r="F15863" t="s">
        <v>1057</v>
      </c>
      <c r="G15863" t="s">
        <v>140</v>
      </c>
      <c r="H15863" t="s">
        <v>140</v>
      </c>
      <c r="I15863" t="s">
        <v>140</v>
      </c>
      <c r="J15863" t="s">
        <v>632</v>
      </c>
      <c r="K15863" t="s">
        <v>140</v>
      </c>
      <c r="L15863" t="s">
        <v>548</v>
      </c>
      <c r="M15863" t="s">
        <v>1046</v>
      </c>
      <c r="N15863" t="s">
        <v>972</v>
      </c>
      <c r="O15863" t="s">
        <v>140</v>
      </c>
      <c r="P15863" t="s">
        <v>140</v>
      </c>
      <c r="Q15863" t="s">
        <v>140</v>
      </c>
    </row>
    <row r="15864" spans="1:17" x14ac:dyDescent="0.35">
      <c r="A15864" t="s">
        <v>11</v>
      </c>
      <c r="B15864" t="s">
        <v>1130</v>
      </c>
      <c r="C15864">
        <v>160</v>
      </c>
      <c r="D15864" t="s">
        <v>553</v>
      </c>
      <c r="E15864" t="s">
        <v>1046</v>
      </c>
      <c r="F15864" t="s">
        <v>517</v>
      </c>
      <c r="G15864" t="s">
        <v>970</v>
      </c>
      <c r="H15864" t="s">
        <v>515</v>
      </c>
      <c r="I15864" t="s">
        <v>985</v>
      </c>
      <c r="J15864" t="s">
        <v>695</v>
      </c>
      <c r="K15864" t="s">
        <v>140</v>
      </c>
      <c r="L15864" t="s">
        <v>458</v>
      </c>
      <c r="M15864" t="s">
        <v>1010</v>
      </c>
      <c r="N15864" t="s">
        <v>886</v>
      </c>
      <c r="O15864" t="s">
        <v>140</v>
      </c>
      <c r="P15864" t="s">
        <v>1066</v>
      </c>
      <c r="Q15864" t="s">
        <v>1008</v>
      </c>
    </row>
    <row r="15865" spans="1:17" x14ac:dyDescent="0.35">
      <c r="A15865" t="s">
        <v>11</v>
      </c>
      <c r="B15865" t="s">
        <v>1131</v>
      </c>
      <c r="C15865">
        <v>24</v>
      </c>
      <c r="D15865" t="s">
        <v>372</v>
      </c>
      <c r="E15865" t="s">
        <v>1047</v>
      </c>
      <c r="F15865" t="s">
        <v>95</v>
      </c>
      <c r="G15865" t="s">
        <v>467</v>
      </c>
      <c r="H15865" t="s">
        <v>140</v>
      </c>
      <c r="I15865" t="s">
        <v>953</v>
      </c>
      <c r="J15865" t="s">
        <v>261</v>
      </c>
      <c r="K15865" t="s">
        <v>1047</v>
      </c>
      <c r="L15865" t="s">
        <v>1043</v>
      </c>
      <c r="M15865" t="s">
        <v>140</v>
      </c>
      <c r="N15865" t="s">
        <v>202</v>
      </c>
      <c r="O15865" t="s">
        <v>140</v>
      </c>
      <c r="P15865" t="s">
        <v>1064</v>
      </c>
      <c r="Q15865" t="s">
        <v>1047</v>
      </c>
    </row>
    <row r="15866" spans="1:17" x14ac:dyDescent="0.35">
      <c r="A15866" t="s">
        <v>12</v>
      </c>
      <c r="B15866" t="s">
        <v>1129</v>
      </c>
      <c r="C15866">
        <v>77</v>
      </c>
      <c r="D15866" t="s">
        <v>327</v>
      </c>
      <c r="E15866" t="s">
        <v>716</v>
      </c>
      <c r="F15866" t="s">
        <v>187</v>
      </c>
      <c r="G15866" t="s">
        <v>1017</v>
      </c>
      <c r="H15866" t="s">
        <v>954</v>
      </c>
      <c r="I15866" t="s">
        <v>89</v>
      </c>
      <c r="J15866" t="s">
        <v>83</v>
      </c>
      <c r="K15866" t="s">
        <v>140</v>
      </c>
      <c r="L15866" t="s">
        <v>950</v>
      </c>
      <c r="M15866" t="s">
        <v>1064</v>
      </c>
      <c r="N15866" t="s">
        <v>701</v>
      </c>
      <c r="O15866" t="s">
        <v>954</v>
      </c>
      <c r="P15866" t="s">
        <v>1017</v>
      </c>
      <c r="Q15866" t="s">
        <v>949</v>
      </c>
    </row>
    <row r="15867" spans="1:17" x14ac:dyDescent="0.35">
      <c r="A15867" t="s">
        <v>12</v>
      </c>
      <c r="B15867" t="s">
        <v>1130</v>
      </c>
      <c r="C15867">
        <v>87</v>
      </c>
      <c r="D15867" t="s">
        <v>396</v>
      </c>
      <c r="E15867" t="s">
        <v>953</v>
      </c>
      <c r="F15867" t="s">
        <v>527</v>
      </c>
      <c r="G15867" t="s">
        <v>996</v>
      </c>
      <c r="H15867" t="s">
        <v>1010</v>
      </c>
      <c r="I15867" t="s">
        <v>501</v>
      </c>
      <c r="J15867" t="s">
        <v>677</v>
      </c>
      <c r="K15867" t="s">
        <v>140</v>
      </c>
      <c r="L15867" t="s">
        <v>1060</v>
      </c>
      <c r="M15867" t="s">
        <v>1012</v>
      </c>
      <c r="N15867" t="s">
        <v>45</v>
      </c>
      <c r="O15867" t="s">
        <v>140</v>
      </c>
      <c r="P15867" t="s">
        <v>1073</v>
      </c>
      <c r="Q15867" t="s">
        <v>1023</v>
      </c>
    </row>
    <row r="15868" spans="1:17" x14ac:dyDescent="0.35">
      <c r="A15868" t="s">
        <v>12</v>
      </c>
      <c r="B15868" t="s">
        <v>1131</v>
      </c>
      <c r="C15868">
        <v>45</v>
      </c>
      <c r="D15868" t="s">
        <v>52</v>
      </c>
      <c r="E15868" t="s">
        <v>1064</v>
      </c>
      <c r="F15868" t="s">
        <v>838</v>
      </c>
      <c r="G15868" t="s">
        <v>1062</v>
      </c>
      <c r="H15868" t="s">
        <v>140</v>
      </c>
      <c r="I15868" t="s">
        <v>113</v>
      </c>
      <c r="J15868" t="s">
        <v>848</v>
      </c>
      <c r="K15868" t="s">
        <v>1073</v>
      </c>
      <c r="L15868" t="s">
        <v>125</v>
      </c>
      <c r="M15868" t="s">
        <v>140</v>
      </c>
      <c r="N15868" t="s">
        <v>761</v>
      </c>
      <c r="O15868" t="s">
        <v>140</v>
      </c>
      <c r="P15868" t="s">
        <v>838</v>
      </c>
      <c r="Q15868" t="s">
        <v>1004</v>
      </c>
    </row>
    <row r="15869" spans="1:17" x14ac:dyDescent="0.35">
      <c r="A15869" t="s">
        <v>13</v>
      </c>
      <c r="B15869" t="s">
        <v>1129</v>
      </c>
      <c r="C15869">
        <v>31</v>
      </c>
      <c r="D15869" t="s">
        <v>782</v>
      </c>
      <c r="E15869" t="s">
        <v>1053</v>
      </c>
      <c r="F15869" t="s">
        <v>971</v>
      </c>
      <c r="G15869" t="s">
        <v>131</v>
      </c>
      <c r="H15869" t="s">
        <v>140</v>
      </c>
      <c r="I15869" t="s">
        <v>1055</v>
      </c>
      <c r="J15869" t="s">
        <v>363</v>
      </c>
      <c r="K15869" t="s">
        <v>140</v>
      </c>
      <c r="L15869" t="s">
        <v>919</v>
      </c>
      <c r="M15869" t="s">
        <v>971</v>
      </c>
      <c r="N15869" t="s">
        <v>488</v>
      </c>
      <c r="O15869" t="s">
        <v>140</v>
      </c>
      <c r="P15869" t="s">
        <v>1055</v>
      </c>
      <c r="Q15869" t="s">
        <v>1098</v>
      </c>
    </row>
    <row r="15870" spans="1:17" x14ac:dyDescent="0.35">
      <c r="A15870" t="s">
        <v>13</v>
      </c>
      <c r="B15870" t="s">
        <v>1130</v>
      </c>
      <c r="C15870">
        <v>99</v>
      </c>
      <c r="D15870" t="s">
        <v>691</v>
      </c>
      <c r="E15870" t="s">
        <v>113</v>
      </c>
      <c r="F15870" t="s">
        <v>1004</v>
      </c>
      <c r="G15870" t="s">
        <v>971</v>
      </c>
      <c r="H15870" t="s">
        <v>1054</v>
      </c>
      <c r="I15870" t="s">
        <v>458</v>
      </c>
      <c r="J15870" t="s">
        <v>403</v>
      </c>
      <c r="K15870" t="s">
        <v>1011</v>
      </c>
      <c r="L15870" t="s">
        <v>954</v>
      </c>
      <c r="M15870" t="s">
        <v>1048</v>
      </c>
      <c r="N15870" t="s">
        <v>773</v>
      </c>
      <c r="O15870" t="s">
        <v>140</v>
      </c>
      <c r="P15870" t="s">
        <v>1009</v>
      </c>
      <c r="Q15870" t="s">
        <v>140</v>
      </c>
    </row>
    <row r="15871" spans="1:17" x14ac:dyDescent="0.35">
      <c r="A15871" t="s">
        <v>13</v>
      </c>
      <c r="B15871" t="s">
        <v>1131</v>
      </c>
      <c r="C15871">
        <v>76</v>
      </c>
      <c r="D15871" t="s">
        <v>556</v>
      </c>
      <c r="E15871" t="s">
        <v>1043</v>
      </c>
      <c r="F15871" t="s">
        <v>1060</v>
      </c>
      <c r="G15871" t="s">
        <v>1044</v>
      </c>
      <c r="H15871" t="s">
        <v>140</v>
      </c>
      <c r="I15871" t="s">
        <v>129</v>
      </c>
      <c r="J15871" t="s">
        <v>425</v>
      </c>
      <c r="K15871" t="s">
        <v>140</v>
      </c>
      <c r="L15871" t="s">
        <v>1068</v>
      </c>
      <c r="M15871" t="s">
        <v>1070</v>
      </c>
      <c r="N15871" t="s">
        <v>431</v>
      </c>
      <c r="O15871" t="s">
        <v>1012</v>
      </c>
      <c r="P15871" t="s">
        <v>1054</v>
      </c>
      <c r="Q15871" t="s">
        <v>1068</v>
      </c>
    </row>
    <row r="15872" spans="1:17" x14ac:dyDescent="0.35">
      <c r="A15872" t="s">
        <v>14</v>
      </c>
      <c r="B15872" t="s">
        <v>1129</v>
      </c>
      <c r="C15872">
        <v>49</v>
      </c>
      <c r="D15872" t="s">
        <v>251</v>
      </c>
      <c r="E15872" t="s">
        <v>99</v>
      </c>
      <c r="F15872" t="s">
        <v>462</v>
      </c>
      <c r="G15872" t="s">
        <v>1061</v>
      </c>
      <c r="H15872" t="s">
        <v>140</v>
      </c>
      <c r="I15872" t="s">
        <v>668</v>
      </c>
      <c r="J15872" t="s">
        <v>830</v>
      </c>
      <c r="K15872" t="s">
        <v>140</v>
      </c>
      <c r="L15872" t="s">
        <v>1043</v>
      </c>
      <c r="M15872" t="s">
        <v>1065</v>
      </c>
      <c r="N15872" t="s">
        <v>239</v>
      </c>
      <c r="O15872" t="s">
        <v>1043</v>
      </c>
      <c r="P15872" t="s">
        <v>548</v>
      </c>
      <c r="Q15872" t="s">
        <v>140</v>
      </c>
    </row>
    <row r="15873" spans="1:17" x14ac:dyDescent="0.35">
      <c r="A15873" t="s">
        <v>14</v>
      </c>
      <c r="B15873" t="s">
        <v>1130</v>
      </c>
      <c r="C15873">
        <v>121</v>
      </c>
      <c r="D15873" t="s">
        <v>540</v>
      </c>
      <c r="E15873" t="s">
        <v>953</v>
      </c>
      <c r="F15873" t="s">
        <v>983</v>
      </c>
      <c r="G15873" t="s">
        <v>1044</v>
      </c>
      <c r="H15873" t="s">
        <v>996</v>
      </c>
      <c r="I15873" t="s">
        <v>515</v>
      </c>
      <c r="J15873" t="s">
        <v>463</v>
      </c>
      <c r="K15873" t="s">
        <v>140</v>
      </c>
      <c r="L15873" t="s">
        <v>1066</v>
      </c>
      <c r="M15873" t="s">
        <v>1008</v>
      </c>
      <c r="N15873" t="s">
        <v>623</v>
      </c>
      <c r="O15873" t="s">
        <v>140</v>
      </c>
      <c r="P15873" t="s">
        <v>1007</v>
      </c>
      <c r="Q15873" t="s">
        <v>919</v>
      </c>
    </row>
    <row r="15874" spans="1:17" x14ac:dyDescent="0.35">
      <c r="A15874" t="s">
        <v>14</v>
      </c>
      <c r="B15874" t="s">
        <v>1131</v>
      </c>
      <c r="C15874">
        <v>33</v>
      </c>
      <c r="D15874" t="s">
        <v>628</v>
      </c>
      <c r="E15874" t="s">
        <v>641</v>
      </c>
      <c r="F15874" t="s">
        <v>614</v>
      </c>
      <c r="G15874" t="s">
        <v>985</v>
      </c>
      <c r="H15874" t="s">
        <v>140</v>
      </c>
      <c r="I15874" t="s">
        <v>140</v>
      </c>
      <c r="J15874" t="s">
        <v>738</v>
      </c>
      <c r="K15874" t="s">
        <v>140</v>
      </c>
      <c r="L15874" t="s">
        <v>1019</v>
      </c>
      <c r="M15874" t="s">
        <v>1055</v>
      </c>
      <c r="N15874" t="s">
        <v>57</v>
      </c>
      <c r="O15874" t="s">
        <v>140</v>
      </c>
      <c r="P15874" t="s">
        <v>1052</v>
      </c>
      <c r="Q15874" t="s">
        <v>1007</v>
      </c>
    </row>
    <row r="15875" spans="1:17" x14ac:dyDescent="0.35">
      <c r="A15875" t="s">
        <v>15</v>
      </c>
      <c r="B15875" t="s">
        <v>1129</v>
      </c>
      <c r="C15875">
        <v>44</v>
      </c>
      <c r="D15875" t="s">
        <v>75</v>
      </c>
      <c r="E15875" t="s">
        <v>646</v>
      </c>
      <c r="F15875" t="s">
        <v>646</v>
      </c>
      <c r="G15875" t="s">
        <v>824</v>
      </c>
      <c r="H15875" t="s">
        <v>140</v>
      </c>
      <c r="I15875" t="s">
        <v>1095</v>
      </c>
      <c r="J15875" t="s">
        <v>307</v>
      </c>
      <c r="K15875" t="s">
        <v>140</v>
      </c>
      <c r="L15875" t="s">
        <v>949</v>
      </c>
      <c r="M15875" t="s">
        <v>1059</v>
      </c>
      <c r="N15875" t="s">
        <v>380</v>
      </c>
      <c r="O15875" t="s">
        <v>1046</v>
      </c>
      <c r="P15875" t="s">
        <v>140</v>
      </c>
      <c r="Q15875" t="s">
        <v>664</v>
      </c>
    </row>
    <row r="15876" spans="1:17" x14ac:dyDescent="0.35">
      <c r="A15876" t="s">
        <v>15</v>
      </c>
      <c r="B15876" t="s">
        <v>1130</v>
      </c>
      <c r="C15876">
        <v>130</v>
      </c>
      <c r="D15876" t="s">
        <v>331</v>
      </c>
      <c r="E15876" t="s">
        <v>769</v>
      </c>
      <c r="F15876" t="s">
        <v>801</v>
      </c>
      <c r="G15876" t="s">
        <v>592</v>
      </c>
      <c r="H15876" t="s">
        <v>1062</v>
      </c>
      <c r="I15876" t="s">
        <v>954</v>
      </c>
      <c r="J15876" t="s">
        <v>416</v>
      </c>
      <c r="K15876" t="s">
        <v>1063</v>
      </c>
      <c r="L15876" t="s">
        <v>1018</v>
      </c>
      <c r="M15876" t="s">
        <v>1011</v>
      </c>
      <c r="N15876" t="s">
        <v>827</v>
      </c>
      <c r="O15876" t="s">
        <v>140</v>
      </c>
      <c r="P15876" t="s">
        <v>1013</v>
      </c>
      <c r="Q15876" t="s">
        <v>1004</v>
      </c>
    </row>
    <row r="15877" spans="1:17" x14ac:dyDescent="0.35">
      <c r="A15877" t="s">
        <v>15</v>
      </c>
      <c r="B15877" t="s">
        <v>1131</v>
      </c>
      <c r="C15877">
        <v>32</v>
      </c>
      <c r="D15877" t="s">
        <v>313</v>
      </c>
      <c r="E15877" t="s">
        <v>87</v>
      </c>
      <c r="F15877" t="s">
        <v>543</v>
      </c>
      <c r="G15877" t="s">
        <v>1062</v>
      </c>
      <c r="H15877" t="s">
        <v>1008</v>
      </c>
      <c r="I15877" t="s">
        <v>117</v>
      </c>
      <c r="J15877" t="s">
        <v>69</v>
      </c>
      <c r="K15877" t="s">
        <v>140</v>
      </c>
      <c r="L15877" t="s">
        <v>1052</v>
      </c>
      <c r="M15877" t="s">
        <v>140</v>
      </c>
      <c r="N15877" t="s">
        <v>994</v>
      </c>
      <c r="O15877" t="s">
        <v>140</v>
      </c>
      <c r="P15877" t="s">
        <v>1052</v>
      </c>
      <c r="Q15877" t="s">
        <v>985</v>
      </c>
    </row>
    <row r="15878" spans="1:17" x14ac:dyDescent="0.35">
      <c r="A15878" t="s">
        <v>16</v>
      </c>
      <c r="B15878" t="s">
        <v>1129</v>
      </c>
      <c r="C15878">
        <v>13</v>
      </c>
      <c r="D15878" t="s">
        <v>252</v>
      </c>
      <c r="E15878" t="s">
        <v>595</v>
      </c>
      <c r="F15878" t="s">
        <v>967</v>
      </c>
      <c r="G15878" t="s">
        <v>101</v>
      </c>
      <c r="H15878" t="s">
        <v>140</v>
      </c>
      <c r="I15878" t="s">
        <v>101</v>
      </c>
      <c r="J15878" t="s">
        <v>543</v>
      </c>
      <c r="K15878" t="s">
        <v>140</v>
      </c>
      <c r="L15878" t="s">
        <v>140</v>
      </c>
      <c r="M15878" t="s">
        <v>140</v>
      </c>
      <c r="N15878" t="s">
        <v>449</v>
      </c>
      <c r="O15878" t="s">
        <v>967</v>
      </c>
      <c r="P15878" t="s">
        <v>140</v>
      </c>
      <c r="Q15878" t="s">
        <v>643</v>
      </c>
    </row>
    <row r="15879" spans="1:17" x14ac:dyDescent="0.35">
      <c r="A15879" t="s">
        <v>16</v>
      </c>
      <c r="B15879" t="s">
        <v>1130</v>
      </c>
      <c r="C15879">
        <v>166</v>
      </c>
      <c r="D15879" t="s">
        <v>676</v>
      </c>
      <c r="E15879" t="s">
        <v>838</v>
      </c>
      <c r="F15879" t="s">
        <v>107</v>
      </c>
      <c r="G15879" t="s">
        <v>111</v>
      </c>
      <c r="H15879" t="s">
        <v>1070</v>
      </c>
      <c r="I15879" t="s">
        <v>1007</v>
      </c>
      <c r="J15879" t="s">
        <v>611</v>
      </c>
      <c r="K15879" t="s">
        <v>140</v>
      </c>
      <c r="L15879" t="s">
        <v>1057</v>
      </c>
      <c r="M15879" t="s">
        <v>140</v>
      </c>
      <c r="N15879" t="s">
        <v>720</v>
      </c>
      <c r="O15879" t="s">
        <v>140</v>
      </c>
      <c r="P15879" t="s">
        <v>1009</v>
      </c>
      <c r="Q15879" t="s">
        <v>1055</v>
      </c>
    </row>
    <row r="15880" spans="1:17" x14ac:dyDescent="0.35">
      <c r="A15880" t="s">
        <v>16</v>
      </c>
      <c r="B15880" t="s">
        <v>1131</v>
      </c>
      <c r="C15880">
        <v>27</v>
      </c>
      <c r="D15880" t="s">
        <v>829</v>
      </c>
      <c r="E15880" t="s">
        <v>971</v>
      </c>
      <c r="F15880" t="s">
        <v>729</v>
      </c>
      <c r="G15880" t="s">
        <v>145</v>
      </c>
      <c r="H15880" t="s">
        <v>412</v>
      </c>
      <c r="I15880" t="s">
        <v>1007</v>
      </c>
      <c r="J15880" t="s">
        <v>718</v>
      </c>
      <c r="K15880" t="s">
        <v>971</v>
      </c>
      <c r="L15880" t="s">
        <v>89</v>
      </c>
      <c r="M15880" t="s">
        <v>140</v>
      </c>
      <c r="N15880" t="s">
        <v>1083</v>
      </c>
      <c r="O15880" t="s">
        <v>140</v>
      </c>
      <c r="P15880" t="s">
        <v>140</v>
      </c>
      <c r="Q15880" t="s">
        <v>140</v>
      </c>
    </row>
    <row r="15881" spans="1:17" x14ac:dyDescent="0.35">
      <c r="A15881" t="s">
        <v>17</v>
      </c>
      <c r="B15881" t="s">
        <v>1129</v>
      </c>
      <c r="C15881">
        <v>27</v>
      </c>
      <c r="D15881" t="s">
        <v>692</v>
      </c>
      <c r="E15881" t="s">
        <v>729</v>
      </c>
      <c r="F15881" t="s">
        <v>87</v>
      </c>
      <c r="G15881" t="s">
        <v>716</v>
      </c>
      <c r="H15881" t="s">
        <v>140</v>
      </c>
      <c r="I15881" t="s">
        <v>1059</v>
      </c>
      <c r="J15881" t="s">
        <v>518</v>
      </c>
      <c r="K15881" t="s">
        <v>140</v>
      </c>
      <c r="L15881" t="s">
        <v>574</v>
      </c>
      <c r="M15881" t="s">
        <v>1062</v>
      </c>
      <c r="N15881" t="s">
        <v>739</v>
      </c>
      <c r="O15881" t="s">
        <v>140</v>
      </c>
      <c r="P15881" t="s">
        <v>140</v>
      </c>
      <c r="Q15881" t="s">
        <v>140</v>
      </c>
    </row>
    <row r="15882" spans="1:17" x14ac:dyDescent="0.35">
      <c r="A15882" t="s">
        <v>17</v>
      </c>
      <c r="B15882" t="s">
        <v>1130</v>
      </c>
      <c r="C15882">
        <v>162</v>
      </c>
      <c r="D15882" t="s">
        <v>863</v>
      </c>
      <c r="E15882" t="s">
        <v>769</v>
      </c>
      <c r="F15882" t="s">
        <v>1057</v>
      </c>
      <c r="G15882" t="s">
        <v>129</v>
      </c>
      <c r="H15882" t="s">
        <v>733</v>
      </c>
      <c r="I15882" t="s">
        <v>983</v>
      </c>
      <c r="J15882" t="s">
        <v>585</v>
      </c>
      <c r="K15882" t="s">
        <v>1014</v>
      </c>
      <c r="L15882" t="s">
        <v>875</v>
      </c>
      <c r="M15882" t="s">
        <v>949</v>
      </c>
      <c r="N15882" t="s">
        <v>264</v>
      </c>
      <c r="O15882" t="s">
        <v>140</v>
      </c>
      <c r="P15882" t="s">
        <v>140</v>
      </c>
      <c r="Q15882" t="s">
        <v>1050</v>
      </c>
    </row>
    <row r="15883" spans="1:17" x14ac:dyDescent="0.35">
      <c r="A15883" t="s">
        <v>17</v>
      </c>
      <c r="B15883" t="s">
        <v>1131</v>
      </c>
      <c r="C15883">
        <v>14</v>
      </c>
      <c r="D15883" t="s">
        <v>408</v>
      </c>
      <c r="E15883" t="s">
        <v>871</v>
      </c>
      <c r="F15883" t="s">
        <v>877</v>
      </c>
      <c r="G15883" t="s">
        <v>755</v>
      </c>
      <c r="H15883" t="s">
        <v>140</v>
      </c>
      <c r="I15883" t="s">
        <v>140</v>
      </c>
      <c r="J15883" t="s">
        <v>323</v>
      </c>
      <c r="K15883" t="s">
        <v>140</v>
      </c>
      <c r="L15883" t="s">
        <v>140</v>
      </c>
      <c r="M15883" t="s">
        <v>140</v>
      </c>
      <c r="N15883" t="s">
        <v>81</v>
      </c>
      <c r="O15883" t="s">
        <v>140</v>
      </c>
      <c r="P15883" t="s">
        <v>140</v>
      </c>
      <c r="Q15883" t="s">
        <v>140</v>
      </c>
    </row>
    <row r="15884" spans="1:17" x14ac:dyDescent="0.35">
      <c r="A15884" t="s">
        <v>18</v>
      </c>
      <c r="B15884" t="s">
        <v>1129</v>
      </c>
      <c r="C15884">
        <v>23</v>
      </c>
      <c r="D15884" t="s">
        <v>1085</v>
      </c>
      <c r="E15884" t="s">
        <v>983</v>
      </c>
      <c r="F15884" t="s">
        <v>515</v>
      </c>
      <c r="G15884" t="s">
        <v>1070</v>
      </c>
      <c r="H15884" t="s">
        <v>140</v>
      </c>
      <c r="I15884" t="s">
        <v>149</v>
      </c>
      <c r="J15884" t="s">
        <v>307</v>
      </c>
      <c r="K15884" t="s">
        <v>801</v>
      </c>
      <c r="L15884" t="s">
        <v>443</v>
      </c>
      <c r="M15884" t="s">
        <v>1064</v>
      </c>
      <c r="N15884" t="s">
        <v>776</v>
      </c>
      <c r="O15884" t="s">
        <v>140</v>
      </c>
      <c r="P15884" t="s">
        <v>1021</v>
      </c>
      <c r="Q15884" t="s">
        <v>140</v>
      </c>
    </row>
    <row r="15885" spans="1:17" x14ac:dyDescent="0.35">
      <c r="A15885" t="s">
        <v>18</v>
      </c>
      <c r="B15885" t="s">
        <v>1130</v>
      </c>
      <c r="C15885">
        <v>139</v>
      </c>
      <c r="D15885" t="s">
        <v>851</v>
      </c>
      <c r="E15885" t="s">
        <v>919</v>
      </c>
      <c r="F15885" t="s">
        <v>1067</v>
      </c>
      <c r="G15885" t="s">
        <v>394</v>
      </c>
      <c r="H15885" t="s">
        <v>1070</v>
      </c>
      <c r="I15885" t="s">
        <v>942</v>
      </c>
      <c r="J15885" t="s">
        <v>555</v>
      </c>
      <c r="K15885" t="s">
        <v>140</v>
      </c>
      <c r="L15885" t="s">
        <v>940</v>
      </c>
      <c r="M15885" t="s">
        <v>1012</v>
      </c>
      <c r="N15885" t="s">
        <v>994</v>
      </c>
      <c r="O15885" t="s">
        <v>140</v>
      </c>
      <c r="P15885" t="s">
        <v>1017</v>
      </c>
      <c r="Q15885" t="s">
        <v>939</v>
      </c>
    </row>
    <row r="15886" spans="1:17" x14ac:dyDescent="0.35">
      <c r="A15886" t="s">
        <v>18</v>
      </c>
      <c r="B15886" t="s">
        <v>1131</v>
      </c>
      <c r="C15886">
        <v>43</v>
      </c>
      <c r="D15886" t="s">
        <v>230</v>
      </c>
      <c r="E15886" t="s">
        <v>1020</v>
      </c>
      <c r="F15886" t="s">
        <v>1104</v>
      </c>
      <c r="G15886" t="s">
        <v>973</v>
      </c>
      <c r="H15886" t="s">
        <v>140</v>
      </c>
      <c r="I15886" t="s">
        <v>988</v>
      </c>
      <c r="J15886" t="s">
        <v>463</v>
      </c>
      <c r="K15886" t="s">
        <v>140</v>
      </c>
      <c r="L15886" t="s">
        <v>1018</v>
      </c>
      <c r="M15886" t="s">
        <v>140</v>
      </c>
      <c r="N15886" t="s">
        <v>41</v>
      </c>
      <c r="O15886" t="s">
        <v>140</v>
      </c>
      <c r="P15886" t="s">
        <v>140</v>
      </c>
      <c r="Q15886" t="s">
        <v>1052</v>
      </c>
    </row>
    <row r="15887" spans="1:17" x14ac:dyDescent="0.35">
      <c r="A15887" t="s">
        <v>19</v>
      </c>
      <c r="B15887" t="s">
        <v>1129</v>
      </c>
      <c r="C15887">
        <v>11</v>
      </c>
      <c r="D15887" t="s">
        <v>566</v>
      </c>
      <c r="E15887" t="s">
        <v>140</v>
      </c>
      <c r="F15887" t="s">
        <v>911</v>
      </c>
      <c r="G15887" t="s">
        <v>1061</v>
      </c>
      <c r="H15887" t="s">
        <v>140</v>
      </c>
      <c r="I15887" t="s">
        <v>140</v>
      </c>
      <c r="J15887" t="s">
        <v>836</v>
      </c>
      <c r="K15887" t="s">
        <v>140</v>
      </c>
      <c r="L15887" t="s">
        <v>140</v>
      </c>
      <c r="M15887" t="s">
        <v>801</v>
      </c>
      <c r="N15887" t="s">
        <v>715</v>
      </c>
      <c r="O15887" t="s">
        <v>140</v>
      </c>
      <c r="P15887" t="s">
        <v>801</v>
      </c>
      <c r="Q15887" t="s">
        <v>140</v>
      </c>
    </row>
    <row r="15888" spans="1:17" x14ac:dyDescent="0.35">
      <c r="A15888" t="s">
        <v>19</v>
      </c>
      <c r="B15888" t="s">
        <v>1130</v>
      </c>
      <c r="C15888">
        <v>154</v>
      </c>
      <c r="D15888" t="s">
        <v>304</v>
      </c>
      <c r="E15888" t="s">
        <v>983</v>
      </c>
      <c r="F15888" t="s">
        <v>991</v>
      </c>
      <c r="G15888" t="s">
        <v>999</v>
      </c>
      <c r="H15888" t="s">
        <v>1045</v>
      </c>
      <c r="I15888" t="s">
        <v>664</v>
      </c>
      <c r="J15888" t="s">
        <v>503</v>
      </c>
      <c r="K15888" t="s">
        <v>140</v>
      </c>
      <c r="L15888" t="s">
        <v>1016</v>
      </c>
      <c r="M15888" t="s">
        <v>1010</v>
      </c>
      <c r="N15888" t="s">
        <v>528</v>
      </c>
      <c r="O15888" t="s">
        <v>140</v>
      </c>
      <c r="P15888" t="s">
        <v>1054</v>
      </c>
      <c r="Q15888" t="s">
        <v>1063</v>
      </c>
    </row>
    <row r="15889" spans="1:17" x14ac:dyDescent="0.35">
      <c r="A15889" t="s">
        <v>19</v>
      </c>
      <c r="B15889" t="s">
        <v>1131</v>
      </c>
      <c r="C15889">
        <v>41</v>
      </c>
      <c r="D15889" t="s">
        <v>169</v>
      </c>
      <c r="E15889" t="s">
        <v>140</v>
      </c>
      <c r="F15889" t="s">
        <v>953</v>
      </c>
      <c r="G15889" t="s">
        <v>952</v>
      </c>
      <c r="H15889" t="s">
        <v>140</v>
      </c>
      <c r="I15889" t="s">
        <v>517</v>
      </c>
      <c r="J15889" t="s">
        <v>994</v>
      </c>
      <c r="K15889" t="s">
        <v>140</v>
      </c>
      <c r="L15889" t="s">
        <v>1064</v>
      </c>
      <c r="M15889" t="s">
        <v>140</v>
      </c>
      <c r="N15889" t="s">
        <v>752</v>
      </c>
      <c r="O15889" t="s">
        <v>140</v>
      </c>
      <c r="P15889" t="s">
        <v>1007</v>
      </c>
      <c r="Q15889" t="s">
        <v>1049</v>
      </c>
    </row>
    <row r="15890" spans="1:17" x14ac:dyDescent="0.35">
      <c r="A15890" t="s">
        <v>20</v>
      </c>
      <c r="B15890" t="s">
        <v>1129</v>
      </c>
      <c r="C15890">
        <v>32</v>
      </c>
      <c r="D15890" t="s">
        <v>734</v>
      </c>
      <c r="E15890" t="s">
        <v>812</v>
      </c>
      <c r="F15890" t="s">
        <v>109</v>
      </c>
      <c r="G15890" t="s">
        <v>733</v>
      </c>
      <c r="H15890" t="s">
        <v>1012</v>
      </c>
      <c r="I15890" t="s">
        <v>1021</v>
      </c>
      <c r="J15890" t="s">
        <v>541</v>
      </c>
      <c r="K15890" t="s">
        <v>1060</v>
      </c>
      <c r="L15890" t="s">
        <v>140</v>
      </c>
      <c r="M15890" t="s">
        <v>140</v>
      </c>
      <c r="N15890" t="s">
        <v>44</v>
      </c>
      <c r="O15890" t="s">
        <v>140</v>
      </c>
      <c r="P15890" t="s">
        <v>140</v>
      </c>
      <c r="Q15890" t="s">
        <v>1061</v>
      </c>
    </row>
    <row r="15891" spans="1:17" x14ac:dyDescent="0.35">
      <c r="A15891" t="s">
        <v>20</v>
      </c>
      <c r="B15891" t="s">
        <v>1130</v>
      </c>
      <c r="C15891">
        <v>90</v>
      </c>
      <c r="D15891" t="s">
        <v>980</v>
      </c>
      <c r="E15891" t="s">
        <v>988</v>
      </c>
      <c r="F15891" t="s">
        <v>716</v>
      </c>
      <c r="G15891" t="s">
        <v>812</v>
      </c>
      <c r="H15891" t="s">
        <v>1007</v>
      </c>
      <c r="I15891" t="s">
        <v>1004</v>
      </c>
      <c r="J15891" t="s">
        <v>925</v>
      </c>
      <c r="K15891" t="s">
        <v>140</v>
      </c>
      <c r="L15891" t="s">
        <v>1064</v>
      </c>
      <c r="M15891" t="s">
        <v>140</v>
      </c>
      <c r="N15891" t="s">
        <v>119</v>
      </c>
      <c r="O15891" t="s">
        <v>140</v>
      </c>
      <c r="P15891" t="s">
        <v>1009</v>
      </c>
      <c r="Q15891" t="s">
        <v>1013</v>
      </c>
    </row>
    <row r="15892" spans="1:17" x14ac:dyDescent="0.35">
      <c r="A15892" t="s">
        <v>20</v>
      </c>
      <c r="B15892" t="s">
        <v>1131</v>
      </c>
      <c r="C15892">
        <v>84</v>
      </c>
      <c r="D15892" t="s">
        <v>796</v>
      </c>
      <c r="E15892" t="s">
        <v>1052</v>
      </c>
      <c r="F15892" t="s">
        <v>1055</v>
      </c>
      <c r="G15892" t="s">
        <v>673</v>
      </c>
      <c r="H15892" t="s">
        <v>1009</v>
      </c>
      <c r="I15892" t="s">
        <v>111</v>
      </c>
      <c r="J15892" t="s">
        <v>401</v>
      </c>
      <c r="K15892" t="s">
        <v>140</v>
      </c>
      <c r="L15892" t="s">
        <v>1056</v>
      </c>
      <c r="M15892" t="s">
        <v>140</v>
      </c>
      <c r="N15892" t="s">
        <v>289</v>
      </c>
      <c r="O15892" t="s">
        <v>140</v>
      </c>
      <c r="P15892" t="s">
        <v>775</v>
      </c>
      <c r="Q15892" t="s">
        <v>1018</v>
      </c>
    </row>
    <row r="15893" spans="1:17" x14ac:dyDescent="0.35">
      <c r="A15893" t="s">
        <v>21</v>
      </c>
      <c r="B15893" t="s">
        <v>1129</v>
      </c>
      <c r="C15893">
        <v>43</v>
      </c>
      <c r="D15893" t="s">
        <v>276</v>
      </c>
      <c r="E15893" t="s">
        <v>317</v>
      </c>
      <c r="F15893" t="s">
        <v>837</v>
      </c>
      <c r="G15893" t="s">
        <v>501</v>
      </c>
      <c r="H15893" t="s">
        <v>140</v>
      </c>
      <c r="I15893" t="s">
        <v>317</v>
      </c>
      <c r="J15893" t="s">
        <v>389</v>
      </c>
      <c r="K15893" t="s">
        <v>140</v>
      </c>
      <c r="L15893" t="s">
        <v>939</v>
      </c>
      <c r="M15893" t="s">
        <v>501</v>
      </c>
      <c r="N15893" t="s">
        <v>139</v>
      </c>
      <c r="O15893" t="s">
        <v>140</v>
      </c>
      <c r="P15893" t="s">
        <v>1062</v>
      </c>
      <c r="Q15893" t="s">
        <v>140</v>
      </c>
    </row>
    <row r="15894" spans="1:17" x14ac:dyDescent="0.35">
      <c r="A15894" t="s">
        <v>21</v>
      </c>
      <c r="B15894" t="s">
        <v>1130</v>
      </c>
      <c r="C15894">
        <v>75</v>
      </c>
      <c r="D15894" t="s">
        <v>230</v>
      </c>
      <c r="E15894" t="s">
        <v>801</v>
      </c>
      <c r="F15894" t="s">
        <v>317</v>
      </c>
      <c r="G15894" t="s">
        <v>345</v>
      </c>
      <c r="H15894" t="s">
        <v>140</v>
      </c>
      <c r="I15894" t="s">
        <v>123</v>
      </c>
      <c r="J15894" t="s">
        <v>217</v>
      </c>
      <c r="K15894" t="s">
        <v>1054</v>
      </c>
      <c r="L15894" t="s">
        <v>954</v>
      </c>
      <c r="M15894" t="s">
        <v>140</v>
      </c>
      <c r="N15894" t="s">
        <v>123</v>
      </c>
      <c r="O15894" t="s">
        <v>140</v>
      </c>
      <c r="P15894" t="s">
        <v>954</v>
      </c>
      <c r="Q15894" t="s">
        <v>869</v>
      </c>
    </row>
    <row r="15895" spans="1:17" x14ac:dyDescent="0.35">
      <c r="A15895" t="s">
        <v>21</v>
      </c>
      <c r="B15895" t="s">
        <v>1131</v>
      </c>
      <c r="C15895">
        <v>92</v>
      </c>
      <c r="D15895" t="s">
        <v>50</v>
      </c>
      <c r="E15895" t="s">
        <v>977</v>
      </c>
      <c r="F15895" t="s">
        <v>942</v>
      </c>
      <c r="G15895" t="s">
        <v>746</v>
      </c>
      <c r="H15895" t="s">
        <v>1043</v>
      </c>
      <c r="I15895" t="s">
        <v>1043</v>
      </c>
      <c r="J15895" t="s">
        <v>862</v>
      </c>
      <c r="K15895" t="s">
        <v>140</v>
      </c>
      <c r="L15895" t="s">
        <v>140</v>
      </c>
      <c r="M15895" t="s">
        <v>140</v>
      </c>
      <c r="N15895" t="s">
        <v>371</v>
      </c>
      <c r="O15895" t="s">
        <v>140</v>
      </c>
      <c r="P15895" t="s">
        <v>1043</v>
      </c>
      <c r="Q15895" t="s">
        <v>1007</v>
      </c>
    </row>
    <row r="15896" spans="1:17" x14ac:dyDescent="0.35">
      <c r="A15896" t="s">
        <v>22</v>
      </c>
      <c r="B15896" t="s">
        <v>1129</v>
      </c>
      <c r="C15896">
        <v>23</v>
      </c>
      <c r="D15896" t="s">
        <v>724</v>
      </c>
      <c r="E15896" t="s">
        <v>952</v>
      </c>
      <c r="F15896" t="s">
        <v>1068</v>
      </c>
      <c r="G15896" t="s">
        <v>140</v>
      </c>
      <c r="H15896" t="s">
        <v>869</v>
      </c>
      <c r="I15896" t="s">
        <v>913</v>
      </c>
      <c r="J15896" t="s">
        <v>618</v>
      </c>
      <c r="K15896" t="s">
        <v>140</v>
      </c>
      <c r="L15896" t="s">
        <v>140</v>
      </c>
      <c r="M15896" t="s">
        <v>121</v>
      </c>
      <c r="N15896" t="s">
        <v>883</v>
      </c>
      <c r="O15896" t="s">
        <v>140</v>
      </c>
      <c r="P15896" t="s">
        <v>140</v>
      </c>
      <c r="Q15896" t="s">
        <v>1058</v>
      </c>
    </row>
    <row r="15897" spans="1:17" x14ac:dyDescent="0.35">
      <c r="A15897" t="s">
        <v>22</v>
      </c>
      <c r="B15897" t="s">
        <v>1130</v>
      </c>
      <c r="C15897">
        <v>170</v>
      </c>
      <c r="D15897" t="s">
        <v>545</v>
      </c>
      <c r="E15897" t="s">
        <v>1070</v>
      </c>
      <c r="F15897" t="s">
        <v>983</v>
      </c>
      <c r="G15897" t="s">
        <v>729</v>
      </c>
      <c r="H15897" t="s">
        <v>838</v>
      </c>
      <c r="I15897" t="s">
        <v>971</v>
      </c>
      <c r="J15897" t="s">
        <v>249</v>
      </c>
      <c r="K15897" t="s">
        <v>140</v>
      </c>
      <c r="L15897" t="s">
        <v>919</v>
      </c>
      <c r="M15897" t="s">
        <v>140</v>
      </c>
      <c r="N15897" t="s">
        <v>924</v>
      </c>
      <c r="O15897" t="s">
        <v>1016</v>
      </c>
      <c r="P15897" t="s">
        <v>1050</v>
      </c>
      <c r="Q15897" t="s">
        <v>1060</v>
      </c>
    </row>
    <row r="15898" spans="1:17" x14ac:dyDescent="0.35">
      <c r="A15898" t="s">
        <v>22</v>
      </c>
      <c r="B15898" t="s">
        <v>1131</v>
      </c>
      <c r="C15898">
        <v>16</v>
      </c>
      <c r="D15898" t="s">
        <v>819</v>
      </c>
      <c r="E15898" t="s">
        <v>371</v>
      </c>
      <c r="F15898" t="s">
        <v>1003</v>
      </c>
      <c r="G15898" t="s">
        <v>140</v>
      </c>
      <c r="H15898" t="s">
        <v>140</v>
      </c>
      <c r="I15898" t="s">
        <v>123</v>
      </c>
      <c r="J15898" t="s">
        <v>816</v>
      </c>
      <c r="K15898" t="s">
        <v>140</v>
      </c>
      <c r="L15898" t="s">
        <v>99</v>
      </c>
      <c r="M15898" t="s">
        <v>140</v>
      </c>
      <c r="N15898" t="s">
        <v>827</v>
      </c>
      <c r="O15898" t="s">
        <v>140</v>
      </c>
      <c r="P15898" t="s">
        <v>140</v>
      </c>
      <c r="Q15898" t="s">
        <v>1004</v>
      </c>
    </row>
    <row r="15899" spans="1:17" x14ac:dyDescent="0.35">
      <c r="A15899" t="s">
        <v>23</v>
      </c>
      <c r="B15899" t="s">
        <v>1129</v>
      </c>
      <c r="C15899">
        <v>41</v>
      </c>
      <c r="D15899" t="s">
        <v>307</v>
      </c>
      <c r="E15899" t="s">
        <v>1003</v>
      </c>
      <c r="F15899" t="s">
        <v>1056</v>
      </c>
      <c r="G15899" t="s">
        <v>140</v>
      </c>
      <c r="H15899" t="s">
        <v>140</v>
      </c>
      <c r="I15899" t="s">
        <v>988</v>
      </c>
      <c r="J15899" t="s">
        <v>392</v>
      </c>
      <c r="K15899" t="s">
        <v>140</v>
      </c>
      <c r="L15899" t="s">
        <v>140</v>
      </c>
      <c r="M15899" t="s">
        <v>317</v>
      </c>
      <c r="N15899" t="s">
        <v>600</v>
      </c>
      <c r="O15899" t="s">
        <v>140</v>
      </c>
      <c r="P15899" t="s">
        <v>140</v>
      </c>
      <c r="Q15899" t="s">
        <v>140</v>
      </c>
    </row>
    <row r="15900" spans="1:17" x14ac:dyDescent="0.35">
      <c r="A15900" t="s">
        <v>23</v>
      </c>
      <c r="B15900" t="s">
        <v>1130</v>
      </c>
      <c r="C15900">
        <v>105</v>
      </c>
      <c r="D15900" t="s">
        <v>227</v>
      </c>
      <c r="E15900" t="s">
        <v>664</v>
      </c>
      <c r="F15900" t="s">
        <v>729</v>
      </c>
      <c r="G15900" t="s">
        <v>1059</v>
      </c>
      <c r="H15900" t="s">
        <v>1017</v>
      </c>
      <c r="I15900" t="s">
        <v>733</v>
      </c>
      <c r="J15900" t="s">
        <v>694</v>
      </c>
      <c r="K15900" t="s">
        <v>140</v>
      </c>
      <c r="L15900" t="s">
        <v>1011</v>
      </c>
      <c r="M15900" t="s">
        <v>1021</v>
      </c>
      <c r="N15900" t="s">
        <v>489</v>
      </c>
      <c r="O15900" t="s">
        <v>1014</v>
      </c>
      <c r="P15900" t="s">
        <v>1021</v>
      </c>
      <c r="Q15900" t="s">
        <v>1051</v>
      </c>
    </row>
    <row r="15901" spans="1:17" x14ac:dyDescent="0.35">
      <c r="A15901" t="s">
        <v>23</v>
      </c>
      <c r="B15901" t="s">
        <v>1131</v>
      </c>
      <c r="C15901">
        <v>59</v>
      </c>
      <c r="D15901" t="s">
        <v>715</v>
      </c>
      <c r="E15901" t="s">
        <v>1104</v>
      </c>
      <c r="F15901" t="s">
        <v>286</v>
      </c>
      <c r="G15901" t="s">
        <v>1047</v>
      </c>
      <c r="H15901" t="s">
        <v>140</v>
      </c>
      <c r="I15901" t="s">
        <v>476</v>
      </c>
      <c r="J15901" t="s">
        <v>331</v>
      </c>
      <c r="K15901" t="s">
        <v>140</v>
      </c>
      <c r="L15901" t="s">
        <v>1047</v>
      </c>
      <c r="M15901" t="s">
        <v>940</v>
      </c>
      <c r="N15901" t="s">
        <v>551</v>
      </c>
      <c r="O15901" t="s">
        <v>140</v>
      </c>
      <c r="P15901" t="s">
        <v>1067</v>
      </c>
      <c r="Q15901" t="s">
        <v>971</v>
      </c>
    </row>
    <row r="15902" spans="1:17" x14ac:dyDescent="0.35">
      <c r="A15902" t="s">
        <v>24</v>
      </c>
      <c r="B15902" t="s">
        <v>1129</v>
      </c>
      <c r="C15902">
        <v>34</v>
      </c>
      <c r="D15902" t="s">
        <v>436</v>
      </c>
      <c r="E15902" t="s">
        <v>111</v>
      </c>
      <c r="F15902" t="s">
        <v>999</v>
      </c>
      <c r="G15902" t="s">
        <v>1004</v>
      </c>
      <c r="H15902" t="s">
        <v>140</v>
      </c>
      <c r="I15902" t="s">
        <v>716</v>
      </c>
      <c r="J15902" t="s">
        <v>832</v>
      </c>
      <c r="K15902" t="s">
        <v>140</v>
      </c>
      <c r="L15902" t="s">
        <v>664</v>
      </c>
      <c r="M15902" t="s">
        <v>953</v>
      </c>
      <c r="N15902" t="s">
        <v>410</v>
      </c>
      <c r="O15902" t="s">
        <v>140</v>
      </c>
      <c r="P15902" t="s">
        <v>140</v>
      </c>
      <c r="Q15902" t="s">
        <v>140</v>
      </c>
    </row>
    <row r="15903" spans="1:17" x14ac:dyDescent="0.35">
      <c r="A15903" t="s">
        <v>24</v>
      </c>
      <c r="B15903" t="s">
        <v>1130</v>
      </c>
      <c r="C15903">
        <v>147</v>
      </c>
      <c r="D15903" t="s">
        <v>607</v>
      </c>
      <c r="E15903" t="s">
        <v>1065</v>
      </c>
      <c r="F15903" t="s">
        <v>1102</v>
      </c>
      <c r="G15903" t="s">
        <v>646</v>
      </c>
      <c r="H15903" t="s">
        <v>501</v>
      </c>
      <c r="I15903" t="s">
        <v>1047</v>
      </c>
      <c r="J15903" t="s">
        <v>558</v>
      </c>
      <c r="K15903" t="s">
        <v>140</v>
      </c>
      <c r="L15903" t="s">
        <v>1018</v>
      </c>
      <c r="M15903" t="s">
        <v>1019</v>
      </c>
      <c r="N15903" t="s">
        <v>614</v>
      </c>
      <c r="O15903" t="s">
        <v>140</v>
      </c>
      <c r="P15903" t="s">
        <v>869</v>
      </c>
      <c r="Q15903" t="s">
        <v>140</v>
      </c>
    </row>
    <row r="15904" spans="1:17" x14ac:dyDescent="0.35">
      <c r="A15904" t="s">
        <v>24</v>
      </c>
      <c r="B15904" t="s">
        <v>1131</v>
      </c>
      <c r="C15904">
        <v>26</v>
      </c>
      <c r="D15904" t="s">
        <v>934</v>
      </c>
      <c r="E15904" t="s">
        <v>983</v>
      </c>
      <c r="F15904" t="s">
        <v>451</v>
      </c>
      <c r="G15904" t="s">
        <v>971</v>
      </c>
      <c r="H15904" t="s">
        <v>140</v>
      </c>
      <c r="I15904" t="s">
        <v>1007</v>
      </c>
      <c r="J15904" t="s">
        <v>691</v>
      </c>
      <c r="K15904" t="s">
        <v>140</v>
      </c>
      <c r="L15904" t="s">
        <v>824</v>
      </c>
      <c r="M15904" t="s">
        <v>140</v>
      </c>
      <c r="N15904" t="s">
        <v>737</v>
      </c>
      <c r="O15904" t="s">
        <v>140</v>
      </c>
      <c r="P15904" t="s">
        <v>1047</v>
      </c>
      <c r="Q15904" t="s">
        <v>140</v>
      </c>
    </row>
    <row r="15905" spans="1:17" x14ac:dyDescent="0.35">
      <c r="A15905" t="s">
        <v>25</v>
      </c>
      <c r="B15905" t="s">
        <v>1129</v>
      </c>
      <c r="C15905">
        <v>23</v>
      </c>
      <c r="D15905" t="s">
        <v>385</v>
      </c>
      <c r="E15905" t="s">
        <v>105</v>
      </c>
      <c r="F15905" t="s">
        <v>131</v>
      </c>
      <c r="G15905" t="s">
        <v>97</v>
      </c>
      <c r="H15905" t="s">
        <v>345</v>
      </c>
      <c r="I15905" t="s">
        <v>1085</v>
      </c>
      <c r="J15905" t="s">
        <v>385</v>
      </c>
      <c r="K15905" t="s">
        <v>140</v>
      </c>
      <c r="L15905" t="s">
        <v>109</v>
      </c>
      <c r="M15905" t="s">
        <v>345</v>
      </c>
      <c r="N15905" t="s">
        <v>205</v>
      </c>
      <c r="O15905" t="s">
        <v>140</v>
      </c>
      <c r="P15905" t="s">
        <v>140</v>
      </c>
      <c r="Q15905" t="s">
        <v>1050</v>
      </c>
    </row>
    <row r="15906" spans="1:17" x14ac:dyDescent="0.35">
      <c r="A15906" t="s">
        <v>25</v>
      </c>
      <c r="B15906" t="s">
        <v>1130</v>
      </c>
      <c r="C15906">
        <v>162</v>
      </c>
      <c r="D15906" t="s">
        <v>747</v>
      </c>
      <c r="E15906" t="s">
        <v>977</v>
      </c>
      <c r="F15906" t="s">
        <v>129</v>
      </c>
      <c r="G15906" t="s">
        <v>903</v>
      </c>
      <c r="H15906" t="s">
        <v>1048</v>
      </c>
      <c r="I15906" t="s">
        <v>1053</v>
      </c>
      <c r="J15906" t="s">
        <v>624</v>
      </c>
      <c r="K15906" t="s">
        <v>140</v>
      </c>
      <c r="L15906" t="s">
        <v>942</v>
      </c>
      <c r="M15906" t="s">
        <v>140</v>
      </c>
      <c r="N15906" t="s">
        <v>880</v>
      </c>
      <c r="O15906" t="s">
        <v>140</v>
      </c>
      <c r="P15906" t="s">
        <v>1019</v>
      </c>
      <c r="Q15906" t="s">
        <v>1066</v>
      </c>
    </row>
    <row r="15907" spans="1:17" x14ac:dyDescent="0.35">
      <c r="A15907" t="s">
        <v>25</v>
      </c>
      <c r="B15907" t="s">
        <v>1131</v>
      </c>
      <c r="C15907">
        <v>19</v>
      </c>
      <c r="D15907" t="s">
        <v>62</v>
      </c>
      <c r="E15907" t="s">
        <v>515</v>
      </c>
      <c r="F15907" t="s">
        <v>1106</v>
      </c>
      <c r="G15907" t="s">
        <v>574</v>
      </c>
      <c r="H15907" t="s">
        <v>140</v>
      </c>
      <c r="I15907" t="s">
        <v>515</v>
      </c>
      <c r="J15907" t="s">
        <v>414</v>
      </c>
      <c r="K15907" t="s">
        <v>140</v>
      </c>
      <c r="L15907" t="s">
        <v>140</v>
      </c>
      <c r="M15907" t="s">
        <v>140</v>
      </c>
      <c r="N15907" t="s">
        <v>242</v>
      </c>
      <c r="O15907" t="s">
        <v>140</v>
      </c>
      <c r="P15907" t="s">
        <v>140</v>
      </c>
      <c r="Q15907" t="s">
        <v>515</v>
      </c>
    </row>
    <row r="15908" spans="1:17" x14ac:dyDescent="0.35">
      <c r="A15908" t="s">
        <v>26</v>
      </c>
      <c r="B15908" t="s">
        <v>1129</v>
      </c>
      <c r="C15908">
        <v>20</v>
      </c>
      <c r="D15908" t="s">
        <v>692</v>
      </c>
      <c r="E15908" t="s">
        <v>103</v>
      </c>
      <c r="F15908" t="s">
        <v>924</v>
      </c>
      <c r="G15908" t="s">
        <v>985</v>
      </c>
      <c r="H15908" t="s">
        <v>140</v>
      </c>
      <c r="I15908" t="s">
        <v>1060</v>
      </c>
      <c r="J15908" t="s">
        <v>795</v>
      </c>
      <c r="K15908" t="s">
        <v>140</v>
      </c>
      <c r="L15908" t="s">
        <v>654</v>
      </c>
      <c r="M15908" t="s">
        <v>1060</v>
      </c>
      <c r="N15908" t="s">
        <v>540</v>
      </c>
      <c r="O15908" t="s">
        <v>140</v>
      </c>
      <c r="P15908" t="s">
        <v>1060</v>
      </c>
      <c r="Q15908" t="s">
        <v>527</v>
      </c>
    </row>
    <row r="15909" spans="1:17" x14ac:dyDescent="0.35">
      <c r="A15909" t="s">
        <v>26</v>
      </c>
      <c r="B15909" t="s">
        <v>1130</v>
      </c>
      <c r="C15909">
        <v>137</v>
      </c>
      <c r="D15909" t="s">
        <v>584</v>
      </c>
      <c r="E15909" t="s">
        <v>1067</v>
      </c>
      <c r="F15909" t="s">
        <v>1067</v>
      </c>
      <c r="G15909" t="s">
        <v>548</v>
      </c>
      <c r="H15909" t="s">
        <v>949</v>
      </c>
      <c r="I15909" t="s">
        <v>1047</v>
      </c>
      <c r="J15909" t="s">
        <v>610</v>
      </c>
      <c r="K15909" t="s">
        <v>1021</v>
      </c>
      <c r="L15909" t="s">
        <v>527</v>
      </c>
      <c r="M15909" t="s">
        <v>1013</v>
      </c>
      <c r="N15909" t="s">
        <v>67</v>
      </c>
      <c r="O15909" t="s">
        <v>140</v>
      </c>
      <c r="P15909" t="s">
        <v>1098</v>
      </c>
      <c r="Q15909" t="s">
        <v>1004</v>
      </c>
    </row>
    <row r="15910" spans="1:17" x14ac:dyDescent="0.35">
      <c r="A15910" t="s">
        <v>26</v>
      </c>
      <c r="B15910" t="s">
        <v>1131</v>
      </c>
      <c r="C15910">
        <v>45</v>
      </c>
      <c r="D15910" t="s">
        <v>406</v>
      </c>
      <c r="E15910" t="s">
        <v>140</v>
      </c>
      <c r="F15910" t="s">
        <v>877</v>
      </c>
      <c r="G15910" t="s">
        <v>451</v>
      </c>
      <c r="H15910" t="s">
        <v>140</v>
      </c>
      <c r="I15910" t="s">
        <v>103</v>
      </c>
      <c r="J15910" t="s">
        <v>565</v>
      </c>
      <c r="K15910" t="s">
        <v>140</v>
      </c>
      <c r="L15910" t="s">
        <v>1051</v>
      </c>
      <c r="M15910" t="s">
        <v>1098</v>
      </c>
      <c r="N15910" t="s">
        <v>723</v>
      </c>
      <c r="O15910" t="s">
        <v>140</v>
      </c>
      <c r="P15910" t="s">
        <v>971</v>
      </c>
      <c r="Q15910" t="s">
        <v>140</v>
      </c>
    </row>
    <row r="15911" spans="1:17" x14ac:dyDescent="0.35">
      <c r="A15911" t="s">
        <v>27</v>
      </c>
      <c r="B15911" t="s">
        <v>1129</v>
      </c>
      <c r="C15911">
        <v>7</v>
      </c>
      <c r="D15911" t="s">
        <v>295</v>
      </c>
      <c r="E15911" t="s">
        <v>47</v>
      </c>
      <c r="F15911" t="s">
        <v>967</v>
      </c>
      <c r="G15911" t="s">
        <v>140</v>
      </c>
      <c r="H15911" t="s">
        <v>140</v>
      </c>
      <c r="I15911" t="s">
        <v>140</v>
      </c>
      <c r="J15911" t="s">
        <v>140</v>
      </c>
      <c r="K15911" t="s">
        <v>140</v>
      </c>
      <c r="L15911" t="s">
        <v>140</v>
      </c>
      <c r="M15911" t="s">
        <v>140</v>
      </c>
      <c r="N15911" t="s">
        <v>874</v>
      </c>
      <c r="O15911" t="s">
        <v>140</v>
      </c>
      <c r="P15911" t="s">
        <v>140</v>
      </c>
      <c r="Q15911" t="s">
        <v>140</v>
      </c>
    </row>
    <row r="15912" spans="1:17" x14ac:dyDescent="0.35">
      <c r="A15912" t="s">
        <v>27</v>
      </c>
      <c r="B15912" t="s">
        <v>1130</v>
      </c>
      <c r="C15912">
        <v>171</v>
      </c>
      <c r="D15912" t="s">
        <v>607</v>
      </c>
      <c r="E15912" t="s">
        <v>1003</v>
      </c>
      <c r="F15912" t="s">
        <v>871</v>
      </c>
      <c r="G15912" t="s">
        <v>371</v>
      </c>
      <c r="H15912" t="s">
        <v>1073</v>
      </c>
      <c r="I15912" t="s">
        <v>1011</v>
      </c>
      <c r="J15912" t="s">
        <v>407</v>
      </c>
      <c r="K15912" t="s">
        <v>1014</v>
      </c>
      <c r="L15912" t="s">
        <v>1017</v>
      </c>
      <c r="M15912" t="s">
        <v>1014</v>
      </c>
      <c r="N15912" t="s">
        <v>518</v>
      </c>
      <c r="O15912" t="s">
        <v>140</v>
      </c>
      <c r="P15912" t="s">
        <v>1051</v>
      </c>
      <c r="Q15912" t="s">
        <v>1051</v>
      </c>
    </row>
    <row r="15913" spans="1:17" x14ac:dyDescent="0.35">
      <c r="A15913" t="s">
        <v>27</v>
      </c>
      <c r="B15913" t="s">
        <v>1131</v>
      </c>
      <c r="C15913">
        <v>26</v>
      </c>
      <c r="D15913" t="s">
        <v>272</v>
      </c>
      <c r="E15913" t="s">
        <v>1043</v>
      </c>
      <c r="F15913" t="s">
        <v>961</v>
      </c>
      <c r="G15913" t="s">
        <v>810</v>
      </c>
      <c r="H15913" t="s">
        <v>875</v>
      </c>
      <c r="I15913" t="s">
        <v>1066</v>
      </c>
      <c r="J15913" t="s">
        <v>418</v>
      </c>
      <c r="K15913" t="s">
        <v>140</v>
      </c>
      <c r="L15913" t="s">
        <v>1023</v>
      </c>
      <c r="M15913" t="s">
        <v>140</v>
      </c>
      <c r="N15913" t="s">
        <v>526</v>
      </c>
      <c r="O15913" t="s">
        <v>140</v>
      </c>
      <c r="P15913" t="s">
        <v>1067</v>
      </c>
      <c r="Q15913" t="s">
        <v>140</v>
      </c>
    </row>
    <row r="15914" spans="1:17" x14ac:dyDescent="0.35">
      <c r="A15914" t="s">
        <v>28</v>
      </c>
      <c r="B15914" t="s">
        <v>1129</v>
      </c>
      <c r="C15914">
        <v>34</v>
      </c>
      <c r="D15914" t="s">
        <v>761</v>
      </c>
      <c r="E15914" t="s">
        <v>1064</v>
      </c>
      <c r="F15914" t="s">
        <v>749</v>
      </c>
      <c r="G15914" t="s">
        <v>515</v>
      </c>
      <c r="H15914" t="s">
        <v>140</v>
      </c>
      <c r="I15914" t="s">
        <v>1064</v>
      </c>
      <c r="J15914" t="s">
        <v>230</v>
      </c>
      <c r="K15914" t="s">
        <v>140</v>
      </c>
      <c r="L15914" t="s">
        <v>824</v>
      </c>
      <c r="M15914" t="s">
        <v>1049</v>
      </c>
      <c r="N15914" t="s">
        <v>857</v>
      </c>
      <c r="O15914" t="s">
        <v>140</v>
      </c>
      <c r="P15914" t="s">
        <v>915</v>
      </c>
      <c r="Q15914" t="s">
        <v>1043</v>
      </c>
    </row>
    <row r="15915" spans="1:17" x14ac:dyDescent="0.35">
      <c r="A15915" t="s">
        <v>28</v>
      </c>
      <c r="B15915" t="s">
        <v>1130</v>
      </c>
      <c r="C15915">
        <v>147</v>
      </c>
      <c r="D15915" t="s">
        <v>231</v>
      </c>
      <c r="E15915" t="s">
        <v>1023</v>
      </c>
      <c r="F15915" t="s">
        <v>643</v>
      </c>
      <c r="G15915" t="s">
        <v>1053</v>
      </c>
      <c r="H15915" t="s">
        <v>1065</v>
      </c>
      <c r="I15915" t="s">
        <v>919</v>
      </c>
      <c r="J15915" t="s">
        <v>435</v>
      </c>
      <c r="K15915" t="s">
        <v>140</v>
      </c>
      <c r="L15915" t="s">
        <v>1007</v>
      </c>
      <c r="M15915" t="s">
        <v>775</v>
      </c>
      <c r="N15915" t="s">
        <v>681</v>
      </c>
      <c r="O15915" t="s">
        <v>140</v>
      </c>
      <c r="P15915" t="s">
        <v>996</v>
      </c>
      <c r="Q15915" t="s">
        <v>1055</v>
      </c>
    </row>
    <row r="15916" spans="1:17" x14ac:dyDescent="0.35">
      <c r="A15916" t="s">
        <v>28</v>
      </c>
      <c r="B15916" t="s">
        <v>1131</v>
      </c>
      <c r="C15916">
        <v>26</v>
      </c>
      <c r="D15916" t="s">
        <v>153</v>
      </c>
      <c r="E15916" t="s">
        <v>1080</v>
      </c>
      <c r="F15916" t="s">
        <v>1045</v>
      </c>
      <c r="G15916" t="s">
        <v>656</v>
      </c>
      <c r="H15916" t="s">
        <v>929</v>
      </c>
      <c r="I15916" t="s">
        <v>954</v>
      </c>
      <c r="J15916" t="s">
        <v>781</v>
      </c>
      <c r="K15916" t="s">
        <v>140</v>
      </c>
      <c r="L15916" t="s">
        <v>785</v>
      </c>
      <c r="M15916" t="s">
        <v>903</v>
      </c>
      <c r="N15916" t="s">
        <v>346</v>
      </c>
      <c r="O15916" t="s">
        <v>140</v>
      </c>
      <c r="P15916" t="s">
        <v>140</v>
      </c>
      <c r="Q15916" t="s">
        <v>140</v>
      </c>
    </row>
    <row r="15917" spans="1:17" x14ac:dyDescent="0.35">
      <c r="A15917" t="s">
        <v>29</v>
      </c>
      <c r="B15917" t="s">
        <v>1129</v>
      </c>
      <c r="C15917">
        <v>12</v>
      </c>
      <c r="D15917" t="s">
        <v>451</v>
      </c>
      <c r="E15917" t="s">
        <v>140</v>
      </c>
      <c r="F15917" t="s">
        <v>140</v>
      </c>
      <c r="G15917" t="s">
        <v>495</v>
      </c>
      <c r="H15917" t="s">
        <v>140</v>
      </c>
      <c r="I15917" t="s">
        <v>574</v>
      </c>
      <c r="J15917" t="s">
        <v>921</v>
      </c>
      <c r="K15917" t="s">
        <v>140</v>
      </c>
      <c r="L15917" t="s">
        <v>140</v>
      </c>
      <c r="M15917" t="s">
        <v>921</v>
      </c>
      <c r="N15917" t="s">
        <v>212</v>
      </c>
      <c r="O15917" t="s">
        <v>140</v>
      </c>
      <c r="P15917" t="s">
        <v>140</v>
      </c>
      <c r="Q15917" t="s">
        <v>574</v>
      </c>
    </row>
    <row r="15918" spans="1:17" x14ac:dyDescent="0.35">
      <c r="A15918" t="s">
        <v>29</v>
      </c>
      <c r="B15918" t="s">
        <v>1130</v>
      </c>
      <c r="C15918">
        <v>172</v>
      </c>
      <c r="D15918" t="s">
        <v>556</v>
      </c>
      <c r="E15918" t="s">
        <v>147</v>
      </c>
      <c r="F15918" t="s">
        <v>1085</v>
      </c>
      <c r="G15918" t="s">
        <v>490</v>
      </c>
      <c r="H15918" t="s">
        <v>345</v>
      </c>
      <c r="I15918" t="s">
        <v>1049</v>
      </c>
      <c r="J15918" t="s">
        <v>227</v>
      </c>
      <c r="K15918" t="s">
        <v>1012</v>
      </c>
      <c r="L15918" t="s">
        <v>515</v>
      </c>
      <c r="M15918" t="s">
        <v>1054</v>
      </c>
      <c r="N15918" t="s">
        <v>526</v>
      </c>
      <c r="O15918" t="s">
        <v>140</v>
      </c>
      <c r="P15918" t="s">
        <v>1055</v>
      </c>
      <c r="Q15918" t="s">
        <v>1050</v>
      </c>
    </row>
    <row r="15919" spans="1:17" x14ac:dyDescent="0.35">
      <c r="A15919" t="s">
        <v>29</v>
      </c>
      <c r="B15919" t="s">
        <v>1131</v>
      </c>
      <c r="C15919">
        <v>20</v>
      </c>
      <c r="D15919" t="s">
        <v>209</v>
      </c>
      <c r="E15919" t="s">
        <v>140</v>
      </c>
      <c r="F15919" t="s">
        <v>105</v>
      </c>
      <c r="G15919" t="s">
        <v>418</v>
      </c>
      <c r="H15919" t="s">
        <v>140</v>
      </c>
      <c r="I15919" t="s">
        <v>971</v>
      </c>
      <c r="J15919" t="s">
        <v>237</v>
      </c>
      <c r="K15919" t="s">
        <v>140</v>
      </c>
      <c r="L15919" t="s">
        <v>847</v>
      </c>
      <c r="M15919" t="s">
        <v>140</v>
      </c>
      <c r="N15919" t="s">
        <v>273</v>
      </c>
      <c r="O15919" t="s">
        <v>140</v>
      </c>
      <c r="P15919" t="s">
        <v>1058</v>
      </c>
      <c r="Q15919" t="s">
        <v>1057</v>
      </c>
    </row>
    <row r="15920" spans="1:17" x14ac:dyDescent="0.35">
      <c r="A15920" t="s">
        <v>30</v>
      </c>
      <c r="B15920" t="s">
        <v>1129</v>
      </c>
      <c r="C15920">
        <v>13</v>
      </c>
      <c r="D15920" t="s">
        <v>479</v>
      </c>
      <c r="E15920" t="s">
        <v>641</v>
      </c>
      <c r="F15920" t="s">
        <v>140</v>
      </c>
      <c r="G15920" t="s">
        <v>140</v>
      </c>
      <c r="H15920" t="s">
        <v>915</v>
      </c>
      <c r="I15920" t="s">
        <v>915</v>
      </c>
      <c r="J15920" t="s">
        <v>349</v>
      </c>
      <c r="K15920" t="s">
        <v>140</v>
      </c>
      <c r="L15920" t="s">
        <v>140</v>
      </c>
      <c r="M15920" t="s">
        <v>103</v>
      </c>
      <c r="N15920" t="s">
        <v>577</v>
      </c>
      <c r="O15920" t="s">
        <v>140</v>
      </c>
      <c r="P15920" t="s">
        <v>140</v>
      </c>
      <c r="Q15920" t="s">
        <v>140</v>
      </c>
    </row>
    <row r="15921" spans="1:17" x14ac:dyDescent="0.35">
      <c r="A15921" t="s">
        <v>30</v>
      </c>
      <c r="B15921" t="s">
        <v>1130</v>
      </c>
      <c r="C15921">
        <v>167</v>
      </c>
      <c r="D15921" t="s">
        <v>397</v>
      </c>
      <c r="E15921" t="s">
        <v>824</v>
      </c>
      <c r="F15921" t="s">
        <v>443</v>
      </c>
      <c r="G15921" t="s">
        <v>127</v>
      </c>
      <c r="H15921" t="s">
        <v>1012</v>
      </c>
      <c r="I15921" t="s">
        <v>501</v>
      </c>
      <c r="J15921" t="s">
        <v>327</v>
      </c>
      <c r="K15921" t="s">
        <v>140</v>
      </c>
      <c r="L15921" t="s">
        <v>919</v>
      </c>
      <c r="M15921" t="s">
        <v>140</v>
      </c>
      <c r="N15921" t="s">
        <v>659</v>
      </c>
      <c r="O15921" t="s">
        <v>1008</v>
      </c>
      <c r="P15921" t="s">
        <v>940</v>
      </c>
      <c r="Q15921" t="s">
        <v>875</v>
      </c>
    </row>
    <row r="15922" spans="1:17" x14ac:dyDescent="0.35">
      <c r="A15922" t="s">
        <v>30</v>
      </c>
      <c r="B15922" t="s">
        <v>1131</v>
      </c>
      <c r="C15922">
        <v>22</v>
      </c>
      <c r="D15922" t="s">
        <v>507</v>
      </c>
      <c r="E15922" t="s">
        <v>140</v>
      </c>
      <c r="F15922" t="s">
        <v>1072</v>
      </c>
      <c r="G15922" t="s">
        <v>1072</v>
      </c>
      <c r="H15922" t="s">
        <v>140</v>
      </c>
      <c r="I15922" t="s">
        <v>293</v>
      </c>
      <c r="J15922" t="s">
        <v>478</v>
      </c>
      <c r="K15922" t="s">
        <v>140</v>
      </c>
      <c r="L15922" t="s">
        <v>1058</v>
      </c>
      <c r="M15922" t="s">
        <v>140</v>
      </c>
      <c r="N15922" t="s">
        <v>564</v>
      </c>
      <c r="O15922" t="s">
        <v>140</v>
      </c>
      <c r="P15922" t="s">
        <v>140</v>
      </c>
      <c r="Q15922" t="s">
        <v>140</v>
      </c>
    </row>
    <row r="15923" spans="1:17" x14ac:dyDescent="0.35">
      <c r="A15923" t="s">
        <v>31</v>
      </c>
      <c r="B15923" t="s">
        <v>1129</v>
      </c>
      <c r="C15923">
        <v>28</v>
      </c>
      <c r="D15923" t="s">
        <v>535</v>
      </c>
      <c r="E15923" t="s">
        <v>187</v>
      </c>
      <c r="F15923" t="s">
        <v>95</v>
      </c>
      <c r="G15923" t="s">
        <v>1054</v>
      </c>
      <c r="H15923" t="s">
        <v>140</v>
      </c>
      <c r="I15923" t="s">
        <v>93</v>
      </c>
      <c r="J15923" t="s">
        <v>310</v>
      </c>
      <c r="K15923" t="s">
        <v>140</v>
      </c>
      <c r="L15923" t="s">
        <v>999</v>
      </c>
      <c r="M15923" t="s">
        <v>967</v>
      </c>
      <c r="N15923" t="s">
        <v>306</v>
      </c>
      <c r="O15923" t="s">
        <v>140</v>
      </c>
      <c r="P15923" t="s">
        <v>140</v>
      </c>
      <c r="Q15923" t="s">
        <v>140</v>
      </c>
    </row>
    <row r="15924" spans="1:17" x14ac:dyDescent="0.35">
      <c r="A15924" t="s">
        <v>31</v>
      </c>
      <c r="B15924" t="s">
        <v>1130</v>
      </c>
      <c r="C15924">
        <v>101</v>
      </c>
      <c r="D15924" t="s">
        <v>712</v>
      </c>
      <c r="E15924" t="s">
        <v>769</v>
      </c>
      <c r="F15924" t="s">
        <v>1043</v>
      </c>
      <c r="G15924" t="s">
        <v>123</v>
      </c>
      <c r="H15924" t="s">
        <v>140</v>
      </c>
      <c r="I15924" t="s">
        <v>716</v>
      </c>
      <c r="J15924" t="s">
        <v>68</v>
      </c>
      <c r="K15924" t="s">
        <v>140</v>
      </c>
      <c r="L15924" t="s">
        <v>1060</v>
      </c>
      <c r="M15924" t="s">
        <v>716</v>
      </c>
      <c r="N15924" t="s">
        <v>720</v>
      </c>
      <c r="O15924" t="s">
        <v>140</v>
      </c>
      <c r="P15924" t="s">
        <v>1007</v>
      </c>
      <c r="Q15924" t="s">
        <v>1052</v>
      </c>
    </row>
    <row r="15925" spans="1:17" x14ac:dyDescent="0.35">
      <c r="A15925" t="s">
        <v>31</v>
      </c>
      <c r="B15925" t="s">
        <v>1131</v>
      </c>
      <c r="C15925">
        <v>78</v>
      </c>
      <c r="D15925" t="s">
        <v>497</v>
      </c>
      <c r="E15925" t="s">
        <v>345</v>
      </c>
      <c r="F15925" t="s">
        <v>952</v>
      </c>
      <c r="G15925" t="s">
        <v>574</v>
      </c>
      <c r="H15925" t="s">
        <v>954</v>
      </c>
      <c r="I15925" t="s">
        <v>977</v>
      </c>
      <c r="J15925" t="s">
        <v>168</v>
      </c>
      <c r="K15925" t="s">
        <v>775</v>
      </c>
      <c r="L15925" t="s">
        <v>140</v>
      </c>
      <c r="M15925" t="s">
        <v>501</v>
      </c>
      <c r="N15925" t="s">
        <v>541</v>
      </c>
      <c r="O15925" t="s">
        <v>140</v>
      </c>
      <c r="P15925" t="s">
        <v>1050</v>
      </c>
      <c r="Q15925" t="s">
        <v>1068</v>
      </c>
    </row>
    <row r="15926" spans="1:17" x14ac:dyDescent="0.35">
      <c r="A15926" t="s">
        <v>32</v>
      </c>
      <c r="B15926" t="s">
        <v>1129</v>
      </c>
      <c r="C15926">
        <v>694</v>
      </c>
      <c r="D15926" t="s">
        <v>541</v>
      </c>
      <c r="E15926" t="s">
        <v>985</v>
      </c>
      <c r="F15926" t="s">
        <v>121</v>
      </c>
      <c r="G15926" t="s">
        <v>733</v>
      </c>
      <c r="H15926" t="s">
        <v>1014</v>
      </c>
      <c r="I15926" t="s">
        <v>788</v>
      </c>
      <c r="J15926" t="s">
        <v>39</v>
      </c>
      <c r="K15926" t="s">
        <v>1016</v>
      </c>
      <c r="L15926" t="s">
        <v>1023</v>
      </c>
      <c r="M15926" t="s">
        <v>1067</v>
      </c>
      <c r="N15926" t="s">
        <v>475</v>
      </c>
      <c r="O15926" t="s">
        <v>1063</v>
      </c>
      <c r="P15926" t="s">
        <v>1073</v>
      </c>
      <c r="Q15926" t="s">
        <v>1058</v>
      </c>
    </row>
    <row r="15927" spans="1:17" x14ac:dyDescent="0.35">
      <c r="A15927" t="s">
        <v>32</v>
      </c>
      <c r="B15927" t="s">
        <v>1130</v>
      </c>
      <c r="C15927">
        <v>3310</v>
      </c>
      <c r="D15927" t="s">
        <v>180</v>
      </c>
      <c r="E15927" t="s">
        <v>977</v>
      </c>
      <c r="F15927" t="s">
        <v>991</v>
      </c>
      <c r="G15927" t="s">
        <v>107</v>
      </c>
      <c r="H15927" t="s">
        <v>515</v>
      </c>
      <c r="I15927" t="s">
        <v>838</v>
      </c>
      <c r="J15927" t="s">
        <v>214</v>
      </c>
      <c r="K15927" t="s">
        <v>1010</v>
      </c>
      <c r="L15927" t="s">
        <v>1052</v>
      </c>
      <c r="M15927" t="s">
        <v>1014</v>
      </c>
      <c r="N15927" t="s">
        <v>975</v>
      </c>
      <c r="O15927" t="s">
        <v>140</v>
      </c>
      <c r="P15927" t="s">
        <v>1058</v>
      </c>
      <c r="Q15927" t="s">
        <v>1043</v>
      </c>
    </row>
    <row r="15928" spans="1:17" x14ac:dyDescent="0.35">
      <c r="A15928" t="s">
        <v>32</v>
      </c>
      <c r="B15928" t="s">
        <v>1131</v>
      </c>
      <c r="C15928">
        <v>926</v>
      </c>
      <c r="D15928" t="s">
        <v>359</v>
      </c>
      <c r="E15928" t="s">
        <v>824</v>
      </c>
      <c r="F15928" t="s">
        <v>729</v>
      </c>
      <c r="G15928" t="s">
        <v>462</v>
      </c>
      <c r="H15928" t="s">
        <v>1017</v>
      </c>
      <c r="I15928" t="s">
        <v>915</v>
      </c>
      <c r="J15928" t="s">
        <v>455</v>
      </c>
      <c r="K15928" t="s">
        <v>1016</v>
      </c>
      <c r="L15928" t="s">
        <v>1023</v>
      </c>
      <c r="M15928" t="s">
        <v>1054</v>
      </c>
      <c r="N15928" t="s">
        <v>57</v>
      </c>
      <c r="O15928" t="s">
        <v>140</v>
      </c>
      <c r="P15928" t="s">
        <v>940</v>
      </c>
      <c r="Q15928" t="s">
        <v>1004</v>
      </c>
    </row>
    <row r="15930" spans="1:17" x14ac:dyDescent="0.35">
      <c r="A15930" t="s">
        <v>1677</v>
      </c>
    </row>
    <row r="15931" spans="1:17" x14ac:dyDescent="0.35">
      <c r="A15931" t="s">
        <v>2</v>
      </c>
      <c r="B15931" t="s">
        <v>1150</v>
      </c>
      <c r="C15931" t="s">
        <v>3</v>
      </c>
      <c r="D15931" t="s">
        <v>1663</v>
      </c>
      <c r="E15931" t="s">
        <v>1664</v>
      </c>
      <c r="F15931" t="s">
        <v>1665</v>
      </c>
      <c r="G15931" t="s">
        <v>1666</v>
      </c>
      <c r="H15931" t="s">
        <v>1667</v>
      </c>
      <c r="I15931" t="s">
        <v>1668</v>
      </c>
      <c r="J15931" t="s">
        <v>1669</v>
      </c>
      <c r="K15931" t="s">
        <v>1670</v>
      </c>
      <c r="L15931" t="s">
        <v>1671</v>
      </c>
      <c r="M15931" t="s">
        <v>1672</v>
      </c>
      <c r="N15931" t="s">
        <v>1673</v>
      </c>
      <c r="O15931" t="s">
        <v>1674</v>
      </c>
      <c r="P15931" t="s">
        <v>1376</v>
      </c>
      <c r="Q15931" t="s">
        <v>136</v>
      </c>
    </row>
    <row r="15932" spans="1:17" x14ac:dyDescent="0.35">
      <c r="A15932" t="s">
        <v>8</v>
      </c>
      <c r="B15932" t="s">
        <v>1151</v>
      </c>
      <c r="C15932">
        <v>133</v>
      </c>
      <c r="D15932" t="s">
        <v>366</v>
      </c>
      <c r="E15932" t="s">
        <v>1061</v>
      </c>
      <c r="F15932" t="s">
        <v>769</v>
      </c>
      <c r="G15932" t="s">
        <v>953</v>
      </c>
      <c r="H15932" t="s">
        <v>345</v>
      </c>
      <c r="I15932" t="s">
        <v>1061</v>
      </c>
      <c r="J15932" t="s">
        <v>879</v>
      </c>
      <c r="K15932" t="s">
        <v>1021</v>
      </c>
      <c r="L15932" t="s">
        <v>1007</v>
      </c>
      <c r="M15932" t="s">
        <v>1056</v>
      </c>
      <c r="N15932" t="s">
        <v>743</v>
      </c>
      <c r="O15932" t="s">
        <v>140</v>
      </c>
      <c r="P15932" t="s">
        <v>1019</v>
      </c>
      <c r="Q15932" t="s">
        <v>1064</v>
      </c>
    </row>
    <row r="15933" spans="1:17" x14ac:dyDescent="0.35">
      <c r="A15933" t="s">
        <v>8</v>
      </c>
      <c r="B15933" t="s">
        <v>1152</v>
      </c>
      <c r="C15933">
        <v>56</v>
      </c>
      <c r="D15933" t="s">
        <v>580</v>
      </c>
      <c r="E15933" t="s">
        <v>1007</v>
      </c>
      <c r="F15933" t="s">
        <v>993</v>
      </c>
      <c r="G15933" t="s">
        <v>746</v>
      </c>
      <c r="H15933" t="s">
        <v>801</v>
      </c>
      <c r="I15933" t="s">
        <v>371</v>
      </c>
      <c r="J15933" t="s">
        <v>874</v>
      </c>
      <c r="K15933" t="s">
        <v>1063</v>
      </c>
      <c r="L15933" t="s">
        <v>1020</v>
      </c>
      <c r="M15933" t="s">
        <v>1020</v>
      </c>
      <c r="N15933" t="s">
        <v>602</v>
      </c>
      <c r="O15933" t="s">
        <v>1020</v>
      </c>
      <c r="P15933" t="s">
        <v>140</v>
      </c>
      <c r="Q15933" t="s">
        <v>1020</v>
      </c>
    </row>
    <row r="15934" spans="1:17" x14ac:dyDescent="0.35">
      <c r="A15934" t="s">
        <v>8</v>
      </c>
      <c r="B15934" t="s">
        <v>339</v>
      </c>
      <c r="C15934">
        <v>15</v>
      </c>
      <c r="D15934" t="s">
        <v>831</v>
      </c>
      <c r="E15934" t="s">
        <v>113</v>
      </c>
      <c r="F15934" t="s">
        <v>1076</v>
      </c>
      <c r="G15934" t="s">
        <v>140</v>
      </c>
      <c r="H15934" t="s">
        <v>140</v>
      </c>
      <c r="I15934" t="s">
        <v>140</v>
      </c>
      <c r="J15934" t="s">
        <v>291</v>
      </c>
      <c r="K15934" t="s">
        <v>140</v>
      </c>
      <c r="L15934" t="s">
        <v>893</v>
      </c>
      <c r="M15934" t="s">
        <v>422</v>
      </c>
      <c r="N15934" t="s">
        <v>922</v>
      </c>
      <c r="O15934" t="s">
        <v>140</v>
      </c>
      <c r="P15934" t="s">
        <v>140</v>
      </c>
      <c r="Q15934" t="s">
        <v>919</v>
      </c>
    </row>
    <row r="15935" spans="1:17" x14ac:dyDescent="0.35">
      <c r="A15935" t="s">
        <v>9</v>
      </c>
      <c r="B15935" t="s">
        <v>1151</v>
      </c>
      <c r="C15935">
        <v>122</v>
      </c>
      <c r="D15935" t="s">
        <v>395</v>
      </c>
      <c r="E15935" t="s">
        <v>123</v>
      </c>
      <c r="F15935" t="s">
        <v>89</v>
      </c>
      <c r="G15935" t="s">
        <v>462</v>
      </c>
      <c r="H15935" t="s">
        <v>1003</v>
      </c>
      <c r="I15935" t="s">
        <v>1072</v>
      </c>
      <c r="J15935" t="s">
        <v>453</v>
      </c>
      <c r="K15935" t="s">
        <v>140</v>
      </c>
      <c r="L15935" t="s">
        <v>527</v>
      </c>
      <c r="M15935" t="s">
        <v>1014</v>
      </c>
      <c r="N15935" t="s">
        <v>599</v>
      </c>
      <c r="O15935" t="s">
        <v>140</v>
      </c>
      <c r="P15935" t="s">
        <v>1054</v>
      </c>
      <c r="Q15935" t="s">
        <v>1017</v>
      </c>
    </row>
    <row r="15936" spans="1:17" x14ac:dyDescent="0.35">
      <c r="A15936" t="s">
        <v>9</v>
      </c>
      <c r="B15936" t="s">
        <v>1152</v>
      </c>
      <c r="C15936">
        <v>67</v>
      </c>
      <c r="D15936" t="s">
        <v>409</v>
      </c>
      <c r="E15936" t="s">
        <v>574</v>
      </c>
      <c r="F15936" t="s">
        <v>103</v>
      </c>
      <c r="G15936" t="s">
        <v>893</v>
      </c>
      <c r="H15936" t="s">
        <v>1018</v>
      </c>
      <c r="I15936" t="s">
        <v>1014</v>
      </c>
      <c r="J15936" t="s">
        <v>926</v>
      </c>
      <c r="K15936" t="s">
        <v>140</v>
      </c>
      <c r="L15936" t="s">
        <v>988</v>
      </c>
      <c r="M15936" t="s">
        <v>140</v>
      </c>
      <c r="N15936" t="s">
        <v>678</v>
      </c>
      <c r="O15936" t="s">
        <v>140</v>
      </c>
      <c r="P15936" t="s">
        <v>1023</v>
      </c>
      <c r="Q15936" t="s">
        <v>775</v>
      </c>
    </row>
    <row r="15937" spans="1:17" x14ac:dyDescent="0.35">
      <c r="A15937" t="s">
        <v>9</v>
      </c>
      <c r="B15937" t="s">
        <v>339</v>
      </c>
      <c r="C15937">
        <v>12</v>
      </c>
      <c r="D15937" t="s">
        <v>390</v>
      </c>
      <c r="E15937" t="s">
        <v>412</v>
      </c>
      <c r="F15937" t="s">
        <v>140</v>
      </c>
      <c r="G15937" t="s">
        <v>897</v>
      </c>
      <c r="H15937" t="s">
        <v>345</v>
      </c>
      <c r="I15937" t="s">
        <v>140</v>
      </c>
      <c r="J15937" t="s">
        <v>474</v>
      </c>
      <c r="K15937" t="s">
        <v>140</v>
      </c>
      <c r="L15937" t="s">
        <v>140</v>
      </c>
      <c r="M15937" t="s">
        <v>140</v>
      </c>
      <c r="N15937" t="s">
        <v>392</v>
      </c>
      <c r="O15937" t="s">
        <v>140</v>
      </c>
      <c r="P15937" t="s">
        <v>956</v>
      </c>
      <c r="Q15937" t="s">
        <v>801</v>
      </c>
    </row>
    <row r="15938" spans="1:17" x14ac:dyDescent="0.35">
      <c r="A15938" t="s">
        <v>10</v>
      </c>
      <c r="B15938" t="s">
        <v>1151</v>
      </c>
      <c r="C15938">
        <v>130</v>
      </c>
      <c r="D15938" t="s">
        <v>692</v>
      </c>
      <c r="E15938" t="s">
        <v>660</v>
      </c>
      <c r="F15938" t="s">
        <v>87</v>
      </c>
      <c r="G15938" t="s">
        <v>1070</v>
      </c>
      <c r="H15938" t="s">
        <v>1049</v>
      </c>
      <c r="I15938" t="s">
        <v>107</v>
      </c>
      <c r="J15938" t="s">
        <v>819</v>
      </c>
      <c r="K15938" t="s">
        <v>1019</v>
      </c>
      <c r="L15938" t="s">
        <v>1003</v>
      </c>
      <c r="M15938" t="s">
        <v>949</v>
      </c>
      <c r="N15938" t="s">
        <v>341</v>
      </c>
      <c r="O15938" t="s">
        <v>140</v>
      </c>
      <c r="P15938" t="s">
        <v>1013</v>
      </c>
      <c r="Q15938" t="s">
        <v>1009</v>
      </c>
    </row>
    <row r="15939" spans="1:17" x14ac:dyDescent="0.35">
      <c r="A15939" t="s">
        <v>10</v>
      </c>
      <c r="B15939" t="s">
        <v>1152</v>
      </c>
      <c r="C15939">
        <v>67</v>
      </c>
      <c r="D15939" t="s">
        <v>498</v>
      </c>
      <c r="E15939" t="s">
        <v>345</v>
      </c>
      <c r="F15939" t="s">
        <v>971</v>
      </c>
      <c r="G15939" t="s">
        <v>107</v>
      </c>
      <c r="H15939" t="s">
        <v>515</v>
      </c>
      <c r="I15939" t="s">
        <v>140</v>
      </c>
      <c r="J15939" t="s">
        <v>401</v>
      </c>
      <c r="K15939" t="s">
        <v>140</v>
      </c>
      <c r="L15939" t="s">
        <v>1009</v>
      </c>
      <c r="M15939" t="s">
        <v>140</v>
      </c>
      <c r="N15939" t="s">
        <v>490</v>
      </c>
      <c r="O15939" t="s">
        <v>140</v>
      </c>
      <c r="P15939" t="s">
        <v>1046</v>
      </c>
      <c r="Q15939" t="s">
        <v>140</v>
      </c>
    </row>
    <row r="15940" spans="1:17" x14ac:dyDescent="0.35">
      <c r="A15940" t="s">
        <v>10</v>
      </c>
      <c r="B15940" t="s">
        <v>339</v>
      </c>
      <c r="C15940">
        <v>11</v>
      </c>
      <c r="D15940" t="s">
        <v>599</v>
      </c>
      <c r="E15940" t="s">
        <v>595</v>
      </c>
      <c r="F15940" t="s">
        <v>983</v>
      </c>
      <c r="G15940" t="s">
        <v>140</v>
      </c>
      <c r="H15940" t="s">
        <v>140</v>
      </c>
      <c r="I15940" t="s">
        <v>140</v>
      </c>
      <c r="J15940" t="s">
        <v>49</v>
      </c>
      <c r="K15940" t="s">
        <v>140</v>
      </c>
      <c r="L15940" t="s">
        <v>140</v>
      </c>
      <c r="M15940" t="s">
        <v>1049</v>
      </c>
      <c r="N15940" t="s">
        <v>486</v>
      </c>
      <c r="O15940" t="s">
        <v>140</v>
      </c>
      <c r="P15940" t="s">
        <v>595</v>
      </c>
      <c r="Q15940" t="s">
        <v>140</v>
      </c>
    </row>
    <row r="15941" spans="1:17" x14ac:dyDescent="0.35">
      <c r="A15941" t="s">
        <v>11</v>
      </c>
      <c r="B15941" t="s">
        <v>1151</v>
      </c>
      <c r="C15941">
        <v>134</v>
      </c>
      <c r="D15941" t="s">
        <v>350</v>
      </c>
      <c r="E15941" t="s">
        <v>950</v>
      </c>
      <c r="F15941" t="s">
        <v>111</v>
      </c>
      <c r="G15941" t="s">
        <v>286</v>
      </c>
      <c r="H15941" t="s">
        <v>664</v>
      </c>
      <c r="I15941" t="s">
        <v>517</v>
      </c>
      <c r="J15941" t="s">
        <v>715</v>
      </c>
      <c r="K15941" t="s">
        <v>140</v>
      </c>
      <c r="L15941" t="s">
        <v>1061</v>
      </c>
      <c r="M15941" t="s">
        <v>1016</v>
      </c>
      <c r="N15941" t="s">
        <v>341</v>
      </c>
      <c r="O15941" t="s">
        <v>140</v>
      </c>
      <c r="P15941" t="s">
        <v>1063</v>
      </c>
      <c r="Q15941" t="s">
        <v>1019</v>
      </c>
    </row>
    <row r="15942" spans="1:17" x14ac:dyDescent="0.35">
      <c r="A15942" t="s">
        <v>11</v>
      </c>
      <c r="B15942" t="s">
        <v>1152</v>
      </c>
      <c r="C15942">
        <v>57</v>
      </c>
      <c r="D15942" t="s">
        <v>226</v>
      </c>
      <c r="E15942" t="s">
        <v>954</v>
      </c>
      <c r="F15942" t="s">
        <v>983</v>
      </c>
      <c r="G15942" t="s">
        <v>668</v>
      </c>
      <c r="H15942" t="s">
        <v>1012</v>
      </c>
      <c r="I15942" t="s">
        <v>1003</v>
      </c>
      <c r="J15942" t="s">
        <v>455</v>
      </c>
      <c r="K15942" t="s">
        <v>1055</v>
      </c>
      <c r="L15942" t="s">
        <v>1052</v>
      </c>
      <c r="M15942" t="s">
        <v>1012</v>
      </c>
      <c r="N15942" t="s">
        <v>341</v>
      </c>
      <c r="O15942" t="s">
        <v>140</v>
      </c>
      <c r="P15942" t="s">
        <v>1068</v>
      </c>
      <c r="Q15942" t="s">
        <v>140</v>
      </c>
    </row>
    <row r="15943" spans="1:17" x14ac:dyDescent="0.35">
      <c r="A15943" t="s">
        <v>11</v>
      </c>
      <c r="B15943" t="s">
        <v>339</v>
      </c>
      <c r="C15943">
        <v>15</v>
      </c>
      <c r="D15943" t="s">
        <v>272</v>
      </c>
      <c r="E15943" t="s">
        <v>140</v>
      </c>
      <c r="F15943" t="s">
        <v>422</v>
      </c>
      <c r="G15943" t="s">
        <v>894</v>
      </c>
      <c r="H15943" t="s">
        <v>140</v>
      </c>
      <c r="I15943" t="s">
        <v>140</v>
      </c>
      <c r="J15943" t="s">
        <v>75</v>
      </c>
      <c r="K15943" t="s">
        <v>140</v>
      </c>
      <c r="L15943" t="s">
        <v>140</v>
      </c>
      <c r="M15943" t="s">
        <v>140</v>
      </c>
      <c r="N15943" t="s">
        <v>392</v>
      </c>
      <c r="O15943" t="s">
        <v>140</v>
      </c>
      <c r="P15943" t="s">
        <v>1056</v>
      </c>
      <c r="Q15943" t="s">
        <v>140</v>
      </c>
    </row>
    <row r="15944" spans="1:17" x14ac:dyDescent="0.35">
      <c r="A15944" t="s">
        <v>12</v>
      </c>
      <c r="B15944" t="s">
        <v>1151</v>
      </c>
      <c r="C15944">
        <v>129</v>
      </c>
      <c r="D15944" t="s">
        <v>138</v>
      </c>
      <c r="E15944" t="s">
        <v>1065</v>
      </c>
      <c r="F15944" t="s">
        <v>1067</v>
      </c>
      <c r="G15944" t="s">
        <v>1064</v>
      </c>
      <c r="H15944" t="s">
        <v>1063</v>
      </c>
      <c r="I15944" t="s">
        <v>729</v>
      </c>
      <c r="J15944" t="s">
        <v>366</v>
      </c>
      <c r="K15944" t="s">
        <v>1063</v>
      </c>
      <c r="L15944" t="s">
        <v>1064</v>
      </c>
      <c r="M15944" t="s">
        <v>1058</v>
      </c>
      <c r="N15944" t="s">
        <v>688</v>
      </c>
      <c r="O15944" t="s">
        <v>1063</v>
      </c>
      <c r="P15944" t="s">
        <v>1098</v>
      </c>
      <c r="Q15944" t="s">
        <v>949</v>
      </c>
    </row>
    <row r="15945" spans="1:17" x14ac:dyDescent="0.35">
      <c r="A15945" t="s">
        <v>12</v>
      </c>
      <c r="B15945" t="s">
        <v>1152</v>
      </c>
      <c r="C15945">
        <v>57</v>
      </c>
      <c r="D15945" t="s">
        <v>70</v>
      </c>
      <c r="E15945" t="s">
        <v>269</v>
      </c>
      <c r="F15945" t="s">
        <v>386</v>
      </c>
      <c r="G15945" t="s">
        <v>1013</v>
      </c>
      <c r="H15945" t="s">
        <v>140</v>
      </c>
      <c r="I15945" t="s">
        <v>1013</v>
      </c>
      <c r="J15945" t="s">
        <v>105</v>
      </c>
      <c r="K15945" t="s">
        <v>140</v>
      </c>
      <c r="L15945" t="s">
        <v>1061</v>
      </c>
      <c r="M15945" t="s">
        <v>1066</v>
      </c>
      <c r="N15945" t="s">
        <v>786</v>
      </c>
      <c r="O15945" t="s">
        <v>1050</v>
      </c>
      <c r="P15945" t="s">
        <v>996</v>
      </c>
      <c r="Q15945" t="s">
        <v>1065</v>
      </c>
    </row>
    <row r="15946" spans="1:17" x14ac:dyDescent="0.35">
      <c r="A15946" t="s">
        <v>12</v>
      </c>
      <c r="B15946" t="s">
        <v>339</v>
      </c>
      <c r="C15946">
        <v>23</v>
      </c>
      <c r="D15946" t="s">
        <v>632</v>
      </c>
      <c r="E15946" t="s">
        <v>838</v>
      </c>
      <c r="F15946" t="s">
        <v>999</v>
      </c>
      <c r="G15946" t="s">
        <v>1043</v>
      </c>
      <c r="H15946" t="s">
        <v>501</v>
      </c>
      <c r="I15946" t="s">
        <v>937</v>
      </c>
      <c r="J15946" t="s">
        <v>342</v>
      </c>
      <c r="K15946" t="s">
        <v>140</v>
      </c>
      <c r="L15946" t="s">
        <v>140</v>
      </c>
      <c r="M15946" t="s">
        <v>1051</v>
      </c>
      <c r="N15946" t="s">
        <v>377</v>
      </c>
      <c r="O15946" t="s">
        <v>140</v>
      </c>
      <c r="P15946" t="s">
        <v>838</v>
      </c>
      <c r="Q15946" t="s">
        <v>140</v>
      </c>
    </row>
    <row r="15947" spans="1:17" x14ac:dyDescent="0.35">
      <c r="A15947" t="s">
        <v>13</v>
      </c>
      <c r="B15947" t="s">
        <v>1151</v>
      </c>
      <c r="C15947">
        <v>138</v>
      </c>
      <c r="D15947" t="s">
        <v>375</v>
      </c>
      <c r="E15947" t="s">
        <v>996</v>
      </c>
      <c r="F15947" t="s">
        <v>939</v>
      </c>
      <c r="G15947" t="s">
        <v>996</v>
      </c>
      <c r="H15947" t="s">
        <v>1063</v>
      </c>
      <c r="I15947" t="s">
        <v>125</v>
      </c>
      <c r="J15947" t="s">
        <v>557</v>
      </c>
      <c r="K15947" t="s">
        <v>140</v>
      </c>
      <c r="L15947" t="s">
        <v>515</v>
      </c>
      <c r="M15947" t="s">
        <v>345</v>
      </c>
      <c r="N15947" t="s">
        <v>353</v>
      </c>
      <c r="O15947" t="s">
        <v>1016</v>
      </c>
      <c r="P15947" t="s">
        <v>1019</v>
      </c>
      <c r="Q15947" t="s">
        <v>1021</v>
      </c>
    </row>
    <row r="15948" spans="1:17" x14ac:dyDescent="0.35">
      <c r="A15948" t="s">
        <v>13</v>
      </c>
      <c r="B15948" t="s">
        <v>1152</v>
      </c>
      <c r="C15948">
        <v>53</v>
      </c>
      <c r="D15948" t="s">
        <v>554</v>
      </c>
      <c r="E15948" t="s">
        <v>1076</v>
      </c>
      <c r="F15948" t="s">
        <v>824</v>
      </c>
      <c r="G15948" t="s">
        <v>107</v>
      </c>
      <c r="H15948" t="s">
        <v>140</v>
      </c>
      <c r="I15948" t="s">
        <v>1019</v>
      </c>
      <c r="J15948" t="s">
        <v>211</v>
      </c>
      <c r="K15948" t="s">
        <v>140</v>
      </c>
      <c r="L15948" t="s">
        <v>140</v>
      </c>
      <c r="M15948" t="s">
        <v>140</v>
      </c>
      <c r="N15948" t="s">
        <v>43</v>
      </c>
      <c r="O15948" t="s">
        <v>140</v>
      </c>
      <c r="P15948" t="s">
        <v>1054</v>
      </c>
      <c r="Q15948" t="s">
        <v>1060</v>
      </c>
    </row>
    <row r="15949" spans="1:17" x14ac:dyDescent="0.35">
      <c r="A15949" t="s">
        <v>13</v>
      </c>
      <c r="B15949" t="s">
        <v>339</v>
      </c>
      <c r="C15949">
        <v>15</v>
      </c>
      <c r="D15949" t="s">
        <v>246</v>
      </c>
      <c r="E15949" t="s">
        <v>812</v>
      </c>
      <c r="F15949" t="s">
        <v>140</v>
      </c>
      <c r="G15949" t="s">
        <v>140</v>
      </c>
      <c r="H15949" t="s">
        <v>140</v>
      </c>
      <c r="I15949" t="s">
        <v>140</v>
      </c>
      <c r="J15949" t="s">
        <v>471</v>
      </c>
      <c r="K15949" t="s">
        <v>812</v>
      </c>
      <c r="L15949" t="s">
        <v>996</v>
      </c>
      <c r="M15949" t="s">
        <v>140</v>
      </c>
      <c r="N15949" t="s">
        <v>437</v>
      </c>
      <c r="O15949" t="s">
        <v>140</v>
      </c>
      <c r="P15949" t="s">
        <v>140</v>
      </c>
      <c r="Q15949" t="s">
        <v>140</v>
      </c>
    </row>
    <row r="15950" spans="1:17" x14ac:dyDescent="0.35">
      <c r="A15950" t="s">
        <v>14</v>
      </c>
      <c r="B15950" t="s">
        <v>1151</v>
      </c>
      <c r="C15950">
        <v>124</v>
      </c>
      <c r="D15950" t="s">
        <v>299</v>
      </c>
      <c r="E15950" t="s">
        <v>97</v>
      </c>
      <c r="F15950" t="s">
        <v>1072</v>
      </c>
      <c r="G15950" t="s">
        <v>660</v>
      </c>
      <c r="H15950" t="s">
        <v>954</v>
      </c>
      <c r="I15950" t="s">
        <v>1059</v>
      </c>
      <c r="J15950" t="s">
        <v>292</v>
      </c>
      <c r="K15950" t="s">
        <v>140</v>
      </c>
      <c r="L15950" t="s">
        <v>1017</v>
      </c>
      <c r="M15950" t="s">
        <v>1007</v>
      </c>
      <c r="N15950" t="s">
        <v>165</v>
      </c>
      <c r="O15950" t="s">
        <v>140</v>
      </c>
      <c r="P15950" t="s">
        <v>1044</v>
      </c>
      <c r="Q15950" t="s">
        <v>1063</v>
      </c>
    </row>
    <row r="15951" spans="1:17" x14ac:dyDescent="0.35">
      <c r="A15951" t="s">
        <v>14</v>
      </c>
      <c r="B15951" t="s">
        <v>1152</v>
      </c>
      <c r="C15951">
        <v>66</v>
      </c>
      <c r="D15951" t="s">
        <v>580</v>
      </c>
      <c r="E15951" t="s">
        <v>1072</v>
      </c>
      <c r="F15951" t="s">
        <v>443</v>
      </c>
      <c r="G15951" t="s">
        <v>729</v>
      </c>
      <c r="H15951" t="s">
        <v>939</v>
      </c>
      <c r="I15951" t="s">
        <v>1045</v>
      </c>
      <c r="J15951" t="s">
        <v>37</v>
      </c>
      <c r="K15951" t="s">
        <v>140</v>
      </c>
      <c r="L15951" t="s">
        <v>1098</v>
      </c>
      <c r="M15951" t="s">
        <v>1021</v>
      </c>
      <c r="N15951" t="s">
        <v>307</v>
      </c>
      <c r="O15951" t="s">
        <v>140</v>
      </c>
      <c r="P15951" t="s">
        <v>1048</v>
      </c>
      <c r="Q15951" t="s">
        <v>1067</v>
      </c>
    </row>
    <row r="15952" spans="1:17" x14ac:dyDescent="0.35">
      <c r="A15952" t="s">
        <v>14</v>
      </c>
      <c r="B15952" t="s">
        <v>339</v>
      </c>
      <c r="C15952">
        <v>13</v>
      </c>
      <c r="D15952" t="s">
        <v>631</v>
      </c>
      <c r="E15952" t="s">
        <v>140</v>
      </c>
      <c r="F15952" t="s">
        <v>837</v>
      </c>
      <c r="G15952" t="s">
        <v>91</v>
      </c>
      <c r="H15952" t="s">
        <v>140</v>
      </c>
      <c r="I15952" t="s">
        <v>140</v>
      </c>
      <c r="J15952" t="s">
        <v>834</v>
      </c>
      <c r="K15952" t="s">
        <v>140</v>
      </c>
      <c r="L15952" t="s">
        <v>1003</v>
      </c>
      <c r="M15952" t="s">
        <v>140</v>
      </c>
      <c r="N15952" t="s">
        <v>965</v>
      </c>
      <c r="O15952" t="s">
        <v>125</v>
      </c>
      <c r="P15952" t="s">
        <v>140</v>
      </c>
      <c r="Q15952" t="s">
        <v>140</v>
      </c>
    </row>
    <row r="15953" spans="1:17" x14ac:dyDescent="0.35">
      <c r="A15953" t="s">
        <v>15</v>
      </c>
      <c r="B15953" t="s">
        <v>1151</v>
      </c>
      <c r="C15953">
        <v>137</v>
      </c>
      <c r="D15953" t="s">
        <v>256</v>
      </c>
      <c r="E15953" t="s">
        <v>103</v>
      </c>
      <c r="F15953" t="s">
        <v>643</v>
      </c>
      <c r="G15953" t="s">
        <v>1003</v>
      </c>
      <c r="H15953" t="s">
        <v>1050</v>
      </c>
      <c r="I15953" t="s">
        <v>801</v>
      </c>
      <c r="J15953" t="s">
        <v>544</v>
      </c>
      <c r="K15953" t="s">
        <v>1012</v>
      </c>
      <c r="L15953" t="s">
        <v>971</v>
      </c>
      <c r="M15953" t="s">
        <v>1058</v>
      </c>
      <c r="N15953" t="s">
        <v>314</v>
      </c>
      <c r="O15953" t="s">
        <v>140</v>
      </c>
      <c r="P15953" t="s">
        <v>1013</v>
      </c>
      <c r="Q15953" t="s">
        <v>1051</v>
      </c>
    </row>
    <row r="15954" spans="1:17" x14ac:dyDescent="0.35">
      <c r="A15954" t="s">
        <v>15</v>
      </c>
      <c r="B15954" t="s">
        <v>1152</v>
      </c>
      <c r="C15954">
        <v>59</v>
      </c>
      <c r="D15954" t="s">
        <v>710</v>
      </c>
      <c r="E15954" t="s">
        <v>1044</v>
      </c>
      <c r="F15954" t="s">
        <v>443</v>
      </c>
      <c r="G15954" t="s">
        <v>751</v>
      </c>
      <c r="H15954" t="s">
        <v>1048</v>
      </c>
      <c r="I15954" t="s">
        <v>1023</v>
      </c>
      <c r="J15954" t="s">
        <v>526</v>
      </c>
      <c r="K15954" t="s">
        <v>140</v>
      </c>
      <c r="L15954" t="s">
        <v>1058</v>
      </c>
      <c r="M15954" t="s">
        <v>1058</v>
      </c>
      <c r="N15954" t="s">
        <v>145</v>
      </c>
      <c r="O15954" t="s">
        <v>1058</v>
      </c>
      <c r="P15954" t="s">
        <v>1043</v>
      </c>
      <c r="Q15954" t="s">
        <v>973</v>
      </c>
    </row>
    <row r="15955" spans="1:17" x14ac:dyDescent="0.35">
      <c r="A15955" t="s">
        <v>15</v>
      </c>
      <c r="B15955" t="s">
        <v>339</v>
      </c>
      <c r="C15955">
        <v>10</v>
      </c>
      <c r="D15955" t="s">
        <v>40</v>
      </c>
      <c r="E15955" t="s">
        <v>1067</v>
      </c>
      <c r="F15955" t="s">
        <v>140</v>
      </c>
      <c r="G15955" t="s">
        <v>1067</v>
      </c>
      <c r="H15955" t="s">
        <v>443</v>
      </c>
      <c r="I15955" t="s">
        <v>140</v>
      </c>
      <c r="J15955" t="s">
        <v>251</v>
      </c>
      <c r="K15955" t="s">
        <v>140</v>
      </c>
      <c r="L15955" t="s">
        <v>140</v>
      </c>
      <c r="M15955" t="s">
        <v>443</v>
      </c>
      <c r="N15955" t="s">
        <v>41</v>
      </c>
      <c r="O15955" t="s">
        <v>140</v>
      </c>
      <c r="P15955" t="s">
        <v>140</v>
      </c>
      <c r="Q15955" t="s">
        <v>1102</v>
      </c>
    </row>
    <row r="15956" spans="1:17" x14ac:dyDescent="0.35">
      <c r="A15956" t="s">
        <v>16</v>
      </c>
      <c r="B15956" t="s">
        <v>1151</v>
      </c>
      <c r="C15956">
        <v>122</v>
      </c>
      <c r="D15956" t="s">
        <v>218</v>
      </c>
      <c r="E15956" t="s">
        <v>660</v>
      </c>
      <c r="F15956" t="s">
        <v>592</v>
      </c>
      <c r="G15956" t="s">
        <v>422</v>
      </c>
      <c r="H15956" t="s">
        <v>1067</v>
      </c>
      <c r="I15956" t="s">
        <v>1057</v>
      </c>
      <c r="J15956" t="s">
        <v>579</v>
      </c>
      <c r="K15956" t="s">
        <v>140</v>
      </c>
      <c r="L15956" t="s">
        <v>1052</v>
      </c>
      <c r="M15956" t="s">
        <v>140</v>
      </c>
      <c r="N15956" t="s">
        <v>460</v>
      </c>
      <c r="O15956" t="s">
        <v>1063</v>
      </c>
      <c r="P15956" t="s">
        <v>140</v>
      </c>
      <c r="Q15956" t="s">
        <v>1058</v>
      </c>
    </row>
    <row r="15957" spans="1:17" x14ac:dyDescent="0.35">
      <c r="A15957" t="s">
        <v>16</v>
      </c>
      <c r="B15957" t="s">
        <v>1152</v>
      </c>
      <c r="C15957">
        <v>66</v>
      </c>
      <c r="D15957" t="s">
        <v>698</v>
      </c>
      <c r="E15957" t="s">
        <v>109</v>
      </c>
      <c r="F15957" t="s">
        <v>664</v>
      </c>
      <c r="G15957" t="s">
        <v>654</v>
      </c>
      <c r="H15957" t="s">
        <v>973</v>
      </c>
      <c r="I15957" t="s">
        <v>1019</v>
      </c>
      <c r="J15957" t="s">
        <v>685</v>
      </c>
      <c r="K15957" t="s">
        <v>140</v>
      </c>
      <c r="L15957" t="s">
        <v>1003</v>
      </c>
      <c r="M15957" t="s">
        <v>140</v>
      </c>
      <c r="N15957" t="s">
        <v>489</v>
      </c>
      <c r="O15957" t="s">
        <v>140</v>
      </c>
      <c r="P15957" t="s">
        <v>949</v>
      </c>
      <c r="Q15957" t="s">
        <v>1051</v>
      </c>
    </row>
    <row r="15958" spans="1:17" x14ac:dyDescent="0.35">
      <c r="A15958" t="s">
        <v>16</v>
      </c>
      <c r="B15958" t="s">
        <v>339</v>
      </c>
      <c r="C15958">
        <v>18</v>
      </c>
      <c r="D15958" t="s">
        <v>873</v>
      </c>
      <c r="E15958" t="s">
        <v>1059</v>
      </c>
      <c r="F15958" t="s">
        <v>93</v>
      </c>
      <c r="G15958" t="s">
        <v>140</v>
      </c>
      <c r="H15958" t="s">
        <v>140</v>
      </c>
      <c r="I15958" t="s">
        <v>903</v>
      </c>
      <c r="J15958" t="s">
        <v>180</v>
      </c>
      <c r="K15958" t="s">
        <v>515</v>
      </c>
      <c r="L15958" t="s">
        <v>115</v>
      </c>
      <c r="M15958" t="s">
        <v>140</v>
      </c>
      <c r="N15958" t="s">
        <v>942</v>
      </c>
      <c r="O15958" t="s">
        <v>140</v>
      </c>
      <c r="P15958" t="s">
        <v>140</v>
      </c>
      <c r="Q15958" t="s">
        <v>140</v>
      </c>
    </row>
    <row r="15959" spans="1:17" x14ac:dyDescent="0.35">
      <c r="A15959" t="s">
        <v>17</v>
      </c>
      <c r="B15959" t="s">
        <v>1151</v>
      </c>
      <c r="C15959">
        <v>128</v>
      </c>
      <c r="D15959" t="s">
        <v>743</v>
      </c>
      <c r="E15959" t="s">
        <v>87</v>
      </c>
      <c r="F15959" t="s">
        <v>1047</v>
      </c>
      <c r="G15959" t="s">
        <v>129</v>
      </c>
      <c r="H15959" t="s">
        <v>345</v>
      </c>
      <c r="I15959" t="s">
        <v>729</v>
      </c>
      <c r="J15959" t="s">
        <v>407</v>
      </c>
      <c r="K15959" t="s">
        <v>140</v>
      </c>
      <c r="L15959" t="s">
        <v>1004</v>
      </c>
      <c r="M15959" t="s">
        <v>1073</v>
      </c>
      <c r="N15959" t="s">
        <v>202</v>
      </c>
      <c r="O15959" t="s">
        <v>140</v>
      </c>
      <c r="P15959" t="s">
        <v>140</v>
      </c>
      <c r="Q15959" t="s">
        <v>1050</v>
      </c>
    </row>
    <row r="15960" spans="1:17" x14ac:dyDescent="0.35">
      <c r="A15960" t="s">
        <v>17</v>
      </c>
      <c r="B15960" t="s">
        <v>1152</v>
      </c>
      <c r="C15960">
        <v>62</v>
      </c>
      <c r="D15960" t="s">
        <v>395</v>
      </c>
      <c r="E15960" t="s">
        <v>131</v>
      </c>
      <c r="F15960" t="s">
        <v>952</v>
      </c>
      <c r="G15960" t="s">
        <v>801</v>
      </c>
      <c r="H15960" t="s">
        <v>1046</v>
      </c>
      <c r="I15960" t="s">
        <v>1046</v>
      </c>
      <c r="J15960" t="s">
        <v>790</v>
      </c>
      <c r="K15960" t="s">
        <v>1058</v>
      </c>
      <c r="L15960" t="s">
        <v>394</v>
      </c>
      <c r="M15960" t="s">
        <v>140</v>
      </c>
      <c r="N15960" t="s">
        <v>562</v>
      </c>
      <c r="O15960" t="s">
        <v>140</v>
      </c>
      <c r="P15960" t="s">
        <v>140</v>
      </c>
      <c r="Q15960" t="s">
        <v>1021</v>
      </c>
    </row>
    <row r="15961" spans="1:17" x14ac:dyDescent="0.35">
      <c r="A15961" t="s">
        <v>17</v>
      </c>
      <c r="B15961" t="s">
        <v>339</v>
      </c>
      <c r="C15961">
        <v>13</v>
      </c>
      <c r="D15961" t="s">
        <v>419</v>
      </c>
      <c r="E15961" t="s">
        <v>140</v>
      </c>
      <c r="F15961" t="s">
        <v>140</v>
      </c>
      <c r="G15961" t="s">
        <v>401</v>
      </c>
      <c r="H15961" t="s">
        <v>140</v>
      </c>
      <c r="I15961" t="s">
        <v>140</v>
      </c>
      <c r="J15961" t="s">
        <v>292</v>
      </c>
      <c r="K15961" t="s">
        <v>140</v>
      </c>
      <c r="L15961" t="s">
        <v>125</v>
      </c>
      <c r="M15961" t="s">
        <v>140</v>
      </c>
      <c r="N15961" t="s">
        <v>142</v>
      </c>
      <c r="O15961" t="s">
        <v>140</v>
      </c>
      <c r="P15961" t="s">
        <v>140</v>
      </c>
      <c r="Q15961" t="s">
        <v>140</v>
      </c>
    </row>
    <row r="15962" spans="1:17" x14ac:dyDescent="0.35">
      <c r="A15962" t="s">
        <v>18</v>
      </c>
      <c r="B15962" t="s">
        <v>1151</v>
      </c>
      <c r="C15962">
        <v>141</v>
      </c>
      <c r="D15962" t="s">
        <v>427</v>
      </c>
      <c r="E15962" t="s">
        <v>1004</v>
      </c>
      <c r="F15962" t="s">
        <v>1057</v>
      </c>
      <c r="G15962" t="s">
        <v>988</v>
      </c>
      <c r="H15962" t="s">
        <v>996</v>
      </c>
      <c r="I15962" t="s">
        <v>718</v>
      </c>
      <c r="J15962" t="s">
        <v>554</v>
      </c>
      <c r="K15962" t="s">
        <v>1019</v>
      </c>
      <c r="L15962" t="s">
        <v>1052</v>
      </c>
      <c r="M15962" t="s">
        <v>1021</v>
      </c>
      <c r="N15962" t="s">
        <v>83</v>
      </c>
      <c r="O15962" t="s">
        <v>140</v>
      </c>
      <c r="P15962" t="s">
        <v>1063</v>
      </c>
      <c r="Q15962" t="s">
        <v>1050</v>
      </c>
    </row>
    <row r="15963" spans="1:17" x14ac:dyDescent="0.35">
      <c r="A15963" t="s">
        <v>18</v>
      </c>
      <c r="B15963" t="s">
        <v>1152</v>
      </c>
      <c r="C15963">
        <v>51</v>
      </c>
      <c r="D15963" t="s">
        <v>625</v>
      </c>
      <c r="E15963" t="s">
        <v>1044</v>
      </c>
      <c r="F15963" t="s">
        <v>988</v>
      </c>
      <c r="G15963" t="s">
        <v>1104</v>
      </c>
      <c r="H15963" t="s">
        <v>140</v>
      </c>
      <c r="I15963" t="s">
        <v>1012</v>
      </c>
      <c r="J15963" t="s">
        <v>814</v>
      </c>
      <c r="K15963" t="s">
        <v>140</v>
      </c>
      <c r="L15963" t="s">
        <v>1073</v>
      </c>
      <c r="M15963" t="s">
        <v>1012</v>
      </c>
      <c r="N15963" t="s">
        <v>656</v>
      </c>
      <c r="O15963" t="s">
        <v>140</v>
      </c>
      <c r="P15963" t="s">
        <v>1019</v>
      </c>
      <c r="Q15963" t="s">
        <v>140</v>
      </c>
    </row>
    <row r="15964" spans="1:17" x14ac:dyDescent="0.35">
      <c r="A15964" t="s">
        <v>18</v>
      </c>
      <c r="B15964" t="s">
        <v>339</v>
      </c>
      <c r="C15964">
        <v>13</v>
      </c>
      <c r="D15964" t="s">
        <v>851</v>
      </c>
      <c r="E15964" t="s">
        <v>919</v>
      </c>
      <c r="F15964" t="s">
        <v>202</v>
      </c>
      <c r="G15964" t="s">
        <v>1047</v>
      </c>
      <c r="H15964" t="s">
        <v>140</v>
      </c>
      <c r="I15964" t="s">
        <v>109</v>
      </c>
      <c r="J15964" t="s">
        <v>755</v>
      </c>
      <c r="K15964" t="s">
        <v>140</v>
      </c>
      <c r="L15964" t="s">
        <v>109</v>
      </c>
      <c r="M15964" t="s">
        <v>140</v>
      </c>
      <c r="N15964" t="s">
        <v>851</v>
      </c>
      <c r="O15964" t="s">
        <v>140</v>
      </c>
      <c r="P15964" t="s">
        <v>1055</v>
      </c>
      <c r="Q15964" t="s">
        <v>1104</v>
      </c>
    </row>
    <row r="15965" spans="1:17" x14ac:dyDescent="0.35">
      <c r="A15965" t="s">
        <v>19</v>
      </c>
      <c r="B15965" t="s">
        <v>1151</v>
      </c>
      <c r="C15965">
        <v>138</v>
      </c>
      <c r="D15965" t="s">
        <v>310</v>
      </c>
      <c r="E15965" t="s">
        <v>1059</v>
      </c>
      <c r="F15965" t="s">
        <v>967</v>
      </c>
      <c r="G15965" t="s">
        <v>973</v>
      </c>
      <c r="H15965" t="s">
        <v>869</v>
      </c>
      <c r="I15965" t="s">
        <v>967</v>
      </c>
      <c r="J15965" t="s">
        <v>332</v>
      </c>
      <c r="K15965" t="s">
        <v>140</v>
      </c>
      <c r="L15965" t="s">
        <v>1055</v>
      </c>
      <c r="M15965" t="s">
        <v>1014</v>
      </c>
      <c r="N15965" t="s">
        <v>956</v>
      </c>
      <c r="O15965" t="s">
        <v>140</v>
      </c>
      <c r="P15965" t="s">
        <v>1066</v>
      </c>
      <c r="Q15965" t="s">
        <v>1017</v>
      </c>
    </row>
    <row r="15966" spans="1:17" x14ac:dyDescent="0.35">
      <c r="A15966" t="s">
        <v>19</v>
      </c>
      <c r="B15966" t="s">
        <v>1152</v>
      </c>
      <c r="C15966">
        <v>56</v>
      </c>
      <c r="D15966" t="s">
        <v>635</v>
      </c>
      <c r="E15966" t="s">
        <v>1073</v>
      </c>
      <c r="F15966" t="s">
        <v>674</v>
      </c>
      <c r="G15966" t="s">
        <v>286</v>
      </c>
      <c r="H15966" t="s">
        <v>458</v>
      </c>
      <c r="I15966" t="s">
        <v>1050</v>
      </c>
      <c r="J15966" t="s">
        <v>346</v>
      </c>
      <c r="K15966" t="s">
        <v>140</v>
      </c>
      <c r="L15966" t="s">
        <v>140</v>
      </c>
      <c r="M15966" t="s">
        <v>140</v>
      </c>
      <c r="N15966" t="s">
        <v>389</v>
      </c>
      <c r="O15966" t="s">
        <v>140</v>
      </c>
      <c r="P15966" t="s">
        <v>939</v>
      </c>
      <c r="Q15966" t="s">
        <v>664</v>
      </c>
    </row>
    <row r="15967" spans="1:17" x14ac:dyDescent="0.35">
      <c r="A15967" t="s">
        <v>19</v>
      </c>
      <c r="B15967" t="s">
        <v>339</v>
      </c>
      <c r="C15967">
        <v>12</v>
      </c>
      <c r="D15967" t="s">
        <v>82</v>
      </c>
      <c r="E15967" t="s">
        <v>660</v>
      </c>
      <c r="F15967" t="s">
        <v>87</v>
      </c>
      <c r="G15967" t="s">
        <v>741</v>
      </c>
      <c r="H15967" t="s">
        <v>140</v>
      </c>
      <c r="I15967" t="s">
        <v>87</v>
      </c>
      <c r="J15967" t="s">
        <v>429</v>
      </c>
      <c r="K15967" t="s">
        <v>140</v>
      </c>
      <c r="L15967" t="s">
        <v>140</v>
      </c>
      <c r="M15967" t="s">
        <v>140</v>
      </c>
      <c r="N15967" t="s">
        <v>1083</v>
      </c>
      <c r="O15967" t="s">
        <v>140</v>
      </c>
      <c r="P15967" t="s">
        <v>140</v>
      </c>
      <c r="Q15967" t="s">
        <v>140</v>
      </c>
    </row>
    <row r="15968" spans="1:17" x14ac:dyDescent="0.35">
      <c r="A15968" t="s">
        <v>20</v>
      </c>
      <c r="B15968" t="s">
        <v>1151</v>
      </c>
      <c r="C15968">
        <v>123</v>
      </c>
      <c r="D15968" t="s">
        <v>435</v>
      </c>
      <c r="E15968" t="s">
        <v>574</v>
      </c>
      <c r="F15968" t="s">
        <v>109</v>
      </c>
      <c r="G15968" t="s">
        <v>915</v>
      </c>
      <c r="H15968" t="s">
        <v>1050</v>
      </c>
      <c r="I15968" t="s">
        <v>1056</v>
      </c>
      <c r="J15968" t="s">
        <v>453</v>
      </c>
      <c r="K15968" t="s">
        <v>140</v>
      </c>
      <c r="L15968" t="s">
        <v>1047</v>
      </c>
      <c r="M15968" t="s">
        <v>140</v>
      </c>
      <c r="N15968" t="s">
        <v>234</v>
      </c>
      <c r="O15968" t="s">
        <v>140</v>
      </c>
      <c r="P15968" t="s">
        <v>775</v>
      </c>
      <c r="Q15968" t="s">
        <v>1043</v>
      </c>
    </row>
    <row r="15969" spans="1:17" x14ac:dyDescent="0.35">
      <c r="A15969" t="s">
        <v>20</v>
      </c>
      <c r="B15969" t="s">
        <v>1152</v>
      </c>
      <c r="C15969">
        <v>65</v>
      </c>
      <c r="D15969" t="s">
        <v>248</v>
      </c>
      <c r="E15969" t="s">
        <v>1073</v>
      </c>
      <c r="F15969" t="s">
        <v>1044</v>
      </c>
      <c r="G15969" t="s">
        <v>61</v>
      </c>
      <c r="H15969" t="s">
        <v>1066</v>
      </c>
      <c r="I15969" t="s">
        <v>1021</v>
      </c>
      <c r="J15969" t="s">
        <v>79</v>
      </c>
      <c r="K15969" t="s">
        <v>1066</v>
      </c>
      <c r="L15969" t="s">
        <v>1018</v>
      </c>
      <c r="M15969" t="s">
        <v>140</v>
      </c>
      <c r="N15969" t="s">
        <v>123</v>
      </c>
      <c r="O15969" t="s">
        <v>140</v>
      </c>
      <c r="P15969" t="s">
        <v>140</v>
      </c>
      <c r="Q15969" t="s">
        <v>515</v>
      </c>
    </row>
    <row r="15970" spans="1:17" x14ac:dyDescent="0.35">
      <c r="A15970" t="s">
        <v>20</v>
      </c>
      <c r="B15970" t="s">
        <v>339</v>
      </c>
      <c r="C15970">
        <v>18</v>
      </c>
      <c r="D15970" t="s">
        <v>610</v>
      </c>
      <c r="E15970" t="s">
        <v>1018</v>
      </c>
      <c r="F15970" t="s">
        <v>140</v>
      </c>
      <c r="G15970" t="s">
        <v>140</v>
      </c>
      <c r="H15970" t="s">
        <v>140</v>
      </c>
      <c r="I15970" t="s">
        <v>792</v>
      </c>
      <c r="J15970" t="s">
        <v>696</v>
      </c>
      <c r="K15970" t="s">
        <v>140</v>
      </c>
      <c r="L15970" t="s">
        <v>140</v>
      </c>
      <c r="M15970" t="s">
        <v>140</v>
      </c>
      <c r="N15970" t="s">
        <v>718</v>
      </c>
      <c r="O15970" t="s">
        <v>140</v>
      </c>
      <c r="P15970" t="s">
        <v>140</v>
      </c>
      <c r="Q15970" t="s">
        <v>140</v>
      </c>
    </row>
    <row r="15971" spans="1:17" x14ac:dyDescent="0.35">
      <c r="A15971" t="s">
        <v>21</v>
      </c>
      <c r="B15971" t="s">
        <v>1151</v>
      </c>
      <c r="C15971">
        <v>120</v>
      </c>
      <c r="D15971" t="s">
        <v>852</v>
      </c>
      <c r="E15971" t="s">
        <v>125</v>
      </c>
      <c r="F15971" t="s">
        <v>1102</v>
      </c>
      <c r="G15971" t="s">
        <v>1102</v>
      </c>
      <c r="H15971" t="s">
        <v>140</v>
      </c>
      <c r="I15971" t="s">
        <v>125</v>
      </c>
      <c r="J15971" t="s">
        <v>691</v>
      </c>
      <c r="K15971" t="s">
        <v>1012</v>
      </c>
      <c r="L15971" t="s">
        <v>1098</v>
      </c>
      <c r="M15971" t="s">
        <v>1098</v>
      </c>
      <c r="N15971" t="s">
        <v>762</v>
      </c>
      <c r="O15971" t="s">
        <v>140</v>
      </c>
      <c r="P15971" t="s">
        <v>996</v>
      </c>
      <c r="Q15971" t="s">
        <v>1007</v>
      </c>
    </row>
    <row r="15972" spans="1:17" x14ac:dyDescent="0.35">
      <c r="A15972" t="s">
        <v>21</v>
      </c>
      <c r="B15972" t="s">
        <v>1152</v>
      </c>
      <c r="C15972">
        <v>72</v>
      </c>
      <c r="D15972" t="s">
        <v>42</v>
      </c>
      <c r="E15972" t="s">
        <v>996</v>
      </c>
      <c r="F15972" t="s">
        <v>95</v>
      </c>
      <c r="G15972" t="s">
        <v>641</v>
      </c>
      <c r="H15972" t="s">
        <v>1073</v>
      </c>
      <c r="I15972" t="s">
        <v>996</v>
      </c>
      <c r="J15972" t="s">
        <v>834</v>
      </c>
      <c r="K15972" t="s">
        <v>140</v>
      </c>
      <c r="L15972" t="s">
        <v>1017</v>
      </c>
      <c r="M15972" t="s">
        <v>1017</v>
      </c>
      <c r="N15972" t="s">
        <v>95</v>
      </c>
      <c r="O15972" t="s">
        <v>140</v>
      </c>
      <c r="P15972" t="s">
        <v>1017</v>
      </c>
      <c r="Q15972" t="s">
        <v>1017</v>
      </c>
    </row>
    <row r="15973" spans="1:17" x14ac:dyDescent="0.35">
      <c r="A15973" t="s">
        <v>21</v>
      </c>
      <c r="B15973" t="s">
        <v>339</v>
      </c>
      <c r="C15973">
        <v>18</v>
      </c>
      <c r="D15973" t="s">
        <v>563</v>
      </c>
      <c r="E15973" t="s">
        <v>458</v>
      </c>
      <c r="F15973" t="s">
        <v>458</v>
      </c>
      <c r="G15973" t="s">
        <v>140</v>
      </c>
      <c r="H15973" t="s">
        <v>140</v>
      </c>
      <c r="I15973" t="s">
        <v>140</v>
      </c>
      <c r="J15973" t="s">
        <v>95</v>
      </c>
      <c r="K15973" t="s">
        <v>140</v>
      </c>
      <c r="L15973" t="s">
        <v>140</v>
      </c>
      <c r="M15973" t="s">
        <v>140</v>
      </c>
      <c r="N15973" t="s">
        <v>874</v>
      </c>
      <c r="O15973" t="s">
        <v>140</v>
      </c>
      <c r="P15973" t="s">
        <v>140</v>
      </c>
      <c r="Q15973" t="s">
        <v>458</v>
      </c>
    </row>
    <row r="15974" spans="1:17" x14ac:dyDescent="0.35">
      <c r="A15974" t="s">
        <v>22</v>
      </c>
      <c r="B15974" t="s">
        <v>1151</v>
      </c>
      <c r="C15974">
        <v>139</v>
      </c>
      <c r="D15974" t="s">
        <v>688</v>
      </c>
      <c r="E15974" t="s">
        <v>988</v>
      </c>
      <c r="F15974" t="s">
        <v>1065</v>
      </c>
      <c r="G15974" t="s">
        <v>1053</v>
      </c>
      <c r="H15974" t="s">
        <v>1044</v>
      </c>
      <c r="I15974" t="s">
        <v>147</v>
      </c>
      <c r="J15974" t="s">
        <v>579</v>
      </c>
      <c r="K15974" t="s">
        <v>140</v>
      </c>
      <c r="L15974" t="s">
        <v>1098</v>
      </c>
      <c r="M15974" t="s">
        <v>1050</v>
      </c>
      <c r="N15974" t="s">
        <v>564</v>
      </c>
      <c r="O15974" t="s">
        <v>140</v>
      </c>
      <c r="P15974" t="s">
        <v>1098</v>
      </c>
      <c r="Q15974" t="s">
        <v>1020</v>
      </c>
    </row>
    <row r="15975" spans="1:17" x14ac:dyDescent="0.35">
      <c r="A15975" t="s">
        <v>22</v>
      </c>
      <c r="B15975" t="s">
        <v>1152</v>
      </c>
      <c r="C15975">
        <v>54</v>
      </c>
      <c r="D15975" t="s">
        <v>353</v>
      </c>
      <c r="E15975" t="s">
        <v>1064</v>
      </c>
      <c r="F15975" t="s">
        <v>985</v>
      </c>
      <c r="G15975" t="s">
        <v>117</v>
      </c>
      <c r="H15975" t="s">
        <v>939</v>
      </c>
      <c r="I15975" t="s">
        <v>140</v>
      </c>
      <c r="J15975" t="s">
        <v>558</v>
      </c>
      <c r="K15975" t="s">
        <v>140</v>
      </c>
      <c r="L15975" t="s">
        <v>345</v>
      </c>
      <c r="M15975" t="s">
        <v>140</v>
      </c>
      <c r="N15975" t="s">
        <v>1104</v>
      </c>
      <c r="O15975" t="s">
        <v>1054</v>
      </c>
      <c r="P15975" t="s">
        <v>939</v>
      </c>
      <c r="Q15975" t="s">
        <v>1062</v>
      </c>
    </row>
    <row r="15976" spans="1:17" x14ac:dyDescent="0.35">
      <c r="A15976" t="s">
        <v>22</v>
      </c>
      <c r="B15976" t="s">
        <v>339</v>
      </c>
      <c r="C15976">
        <v>16</v>
      </c>
      <c r="D15976" t="s">
        <v>160</v>
      </c>
      <c r="E15976" t="s">
        <v>983</v>
      </c>
      <c r="F15976" t="s">
        <v>919</v>
      </c>
      <c r="G15976" t="s">
        <v>674</v>
      </c>
      <c r="H15976" t="s">
        <v>988</v>
      </c>
      <c r="I15976" t="s">
        <v>458</v>
      </c>
      <c r="J15976" t="s">
        <v>560</v>
      </c>
      <c r="K15976" t="s">
        <v>140</v>
      </c>
      <c r="L15976" t="s">
        <v>405</v>
      </c>
      <c r="M15976" t="s">
        <v>140</v>
      </c>
      <c r="N15976" t="s">
        <v>470</v>
      </c>
      <c r="O15976" t="s">
        <v>140</v>
      </c>
      <c r="P15976" t="s">
        <v>140</v>
      </c>
      <c r="Q15976" t="s">
        <v>140</v>
      </c>
    </row>
    <row r="15977" spans="1:17" x14ac:dyDescent="0.35">
      <c r="A15977" t="s">
        <v>23</v>
      </c>
      <c r="B15977" t="s">
        <v>1151</v>
      </c>
      <c r="C15977">
        <v>125</v>
      </c>
      <c r="D15977" t="s">
        <v>879</v>
      </c>
      <c r="E15977" t="s">
        <v>1070</v>
      </c>
      <c r="F15977" t="s">
        <v>988</v>
      </c>
      <c r="G15977" t="s">
        <v>515</v>
      </c>
      <c r="H15977" t="s">
        <v>1019</v>
      </c>
      <c r="I15977" t="s">
        <v>973</v>
      </c>
      <c r="J15977" t="s">
        <v>179</v>
      </c>
      <c r="K15977" t="s">
        <v>140</v>
      </c>
      <c r="L15977" t="s">
        <v>1021</v>
      </c>
      <c r="M15977" t="s">
        <v>1070</v>
      </c>
      <c r="N15977" t="s">
        <v>935</v>
      </c>
      <c r="O15977" t="s">
        <v>1013</v>
      </c>
      <c r="P15977" t="s">
        <v>1055</v>
      </c>
      <c r="Q15977" t="s">
        <v>1098</v>
      </c>
    </row>
    <row r="15978" spans="1:17" x14ac:dyDescent="0.35">
      <c r="A15978" t="s">
        <v>23</v>
      </c>
      <c r="B15978" t="s">
        <v>1152</v>
      </c>
      <c r="C15978">
        <v>61</v>
      </c>
      <c r="D15978" t="s">
        <v>452</v>
      </c>
      <c r="E15978" t="s">
        <v>991</v>
      </c>
      <c r="F15978" t="s">
        <v>614</v>
      </c>
      <c r="G15978" t="s">
        <v>1003</v>
      </c>
      <c r="H15978" t="s">
        <v>140</v>
      </c>
      <c r="I15978" t="s">
        <v>97</v>
      </c>
      <c r="J15978" t="s">
        <v>560</v>
      </c>
      <c r="K15978" t="s">
        <v>140</v>
      </c>
      <c r="L15978" t="s">
        <v>1070</v>
      </c>
      <c r="M15978" t="s">
        <v>1043</v>
      </c>
      <c r="N15978" t="s">
        <v>855</v>
      </c>
      <c r="O15978" t="s">
        <v>140</v>
      </c>
      <c r="P15978" t="s">
        <v>1064</v>
      </c>
      <c r="Q15978" t="s">
        <v>1070</v>
      </c>
    </row>
    <row r="15979" spans="1:17" x14ac:dyDescent="0.35">
      <c r="A15979" t="s">
        <v>23</v>
      </c>
      <c r="B15979" t="s">
        <v>339</v>
      </c>
      <c r="C15979">
        <v>19</v>
      </c>
      <c r="D15979" t="s">
        <v>457</v>
      </c>
      <c r="E15979" t="s">
        <v>681</v>
      </c>
      <c r="F15979" t="s">
        <v>422</v>
      </c>
      <c r="G15979" t="s">
        <v>91</v>
      </c>
      <c r="H15979" t="s">
        <v>140</v>
      </c>
      <c r="I15979" t="s">
        <v>971</v>
      </c>
      <c r="J15979" t="s">
        <v>554</v>
      </c>
      <c r="K15979" t="s">
        <v>140</v>
      </c>
      <c r="L15979" t="s">
        <v>140</v>
      </c>
      <c r="M15979" t="s">
        <v>140</v>
      </c>
      <c r="N15979" t="s">
        <v>414</v>
      </c>
      <c r="O15979" t="s">
        <v>140</v>
      </c>
      <c r="P15979" t="s">
        <v>140</v>
      </c>
      <c r="Q15979" t="s">
        <v>140</v>
      </c>
    </row>
    <row r="15980" spans="1:17" x14ac:dyDescent="0.35">
      <c r="A15980" t="s">
        <v>24</v>
      </c>
      <c r="B15980" t="s">
        <v>1151</v>
      </c>
      <c r="C15980">
        <v>123</v>
      </c>
      <c r="D15980" t="s">
        <v>391</v>
      </c>
      <c r="E15980" t="s">
        <v>812</v>
      </c>
      <c r="F15980" t="s">
        <v>105</v>
      </c>
      <c r="G15980" t="s">
        <v>801</v>
      </c>
      <c r="H15980" t="s">
        <v>903</v>
      </c>
      <c r="I15980" t="s">
        <v>1045</v>
      </c>
      <c r="J15980" t="s">
        <v>310</v>
      </c>
      <c r="K15980" t="s">
        <v>140</v>
      </c>
      <c r="L15980" t="s">
        <v>1070</v>
      </c>
      <c r="M15980" t="s">
        <v>1066</v>
      </c>
      <c r="N15980" t="s">
        <v>667</v>
      </c>
      <c r="O15980" t="s">
        <v>140</v>
      </c>
      <c r="P15980" t="s">
        <v>1073</v>
      </c>
      <c r="Q15980" t="s">
        <v>140</v>
      </c>
    </row>
    <row r="15981" spans="1:17" x14ac:dyDescent="0.35">
      <c r="A15981" t="s">
        <v>24</v>
      </c>
      <c r="B15981" t="s">
        <v>1152</v>
      </c>
      <c r="C15981">
        <v>71</v>
      </c>
      <c r="D15981" t="s">
        <v>580</v>
      </c>
      <c r="E15981" t="s">
        <v>664</v>
      </c>
      <c r="F15981" t="s">
        <v>501</v>
      </c>
      <c r="G15981" t="s">
        <v>867</v>
      </c>
      <c r="H15981" t="s">
        <v>1056</v>
      </c>
      <c r="I15981" t="s">
        <v>801</v>
      </c>
      <c r="J15981" t="s">
        <v>553</v>
      </c>
      <c r="K15981" t="s">
        <v>140</v>
      </c>
      <c r="L15981" t="s">
        <v>869</v>
      </c>
      <c r="M15981" t="s">
        <v>1007</v>
      </c>
      <c r="N15981" t="s">
        <v>573</v>
      </c>
      <c r="O15981" t="s">
        <v>140</v>
      </c>
      <c r="P15981" t="s">
        <v>1045</v>
      </c>
      <c r="Q15981" t="s">
        <v>140</v>
      </c>
    </row>
    <row r="15982" spans="1:17" x14ac:dyDescent="0.35">
      <c r="A15982" t="s">
        <v>24</v>
      </c>
      <c r="B15982" t="s">
        <v>339</v>
      </c>
      <c r="C15982">
        <v>13</v>
      </c>
      <c r="D15982" t="s">
        <v>960</v>
      </c>
      <c r="E15982" t="s">
        <v>140</v>
      </c>
      <c r="F15982" t="s">
        <v>1061</v>
      </c>
      <c r="G15982" t="s">
        <v>513</v>
      </c>
      <c r="H15982" t="s">
        <v>140</v>
      </c>
      <c r="I15982" t="s">
        <v>140</v>
      </c>
      <c r="J15982" t="s">
        <v>683</v>
      </c>
      <c r="K15982" t="s">
        <v>140</v>
      </c>
      <c r="L15982" t="s">
        <v>140</v>
      </c>
      <c r="M15982" t="s">
        <v>140</v>
      </c>
      <c r="N15982" t="s">
        <v>109</v>
      </c>
      <c r="O15982" t="s">
        <v>140</v>
      </c>
      <c r="P15982" t="s">
        <v>140</v>
      </c>
      <c r="Q15982" t="s">
        <v>140</v>
      </c>
    </row>
    <row r="15983" spans="1:17" x14ac:dyDescent="0.35">
      <c r="A15983" t="s">
        <v>25</v>
      </c>
      <c r="B15983" t="s">
        <v>1151</v>
      </c>
      <c r="C15983">
        <v>123</v>
      </c>
      <c r="D15983" t="s">
        <v>395</v>
      </c>
      <c r="E15983" t="s">
        <v>838</v>
      </c>
      <c r="F15983" t="s">
        <v>937</v>
      </c>
      <c r="G15983" t="s">
        <v>1044</v>
      </c>
      <c r="H15983" t="s">
        <v>1018</v>
      </c>
      <c r="I15983" t="s">
        <v>937</v>
      </c>
      <c r="J15983" t="s">
        <v>230</v>
      </c>
      <c r="K15983" t="s">
        <v>140</v>
      </c>
      <c r="L15983" t="s">
        <v>788</v>
      </c>
      <c r="M15983" t="s">
        <v>1063</v>
      </c>
      <c r="N15983" t="s">
        <v>895</v>
      </c>
      <c r="O15983" t="s">
        <v>140</v>
      </c>
      <c r="P15983" t="s">
        <v>140</v>
      </c>
      <c r="Q15983" t="s">
        <v>1021</v>
      </c>
    </row>
    <row r="15984" spans="1:17" x14ac:dyDescent="0.35">
      <c r="A15984" t="s">
        <v>25</v>
      </c>
      <c r="B15984" t="s">
        <v>1152</v>
      </c>
      <c r="C15984">
        <v>68</v>
      </c>
      <c r="D15984" t="s">
        <v>426</v>
      </c>
      <c r="E15984" t="s">
        <v>950</v>
      </c>
      <c r="F15984" t="s">
        <v>1061</v>
      </c>
      <c r="G15984" t="s">
        <v>983</v>
      </c>
      <c r="H15984" t="s">
        <v>1007</v>
      </c>
      <c r="I15984" t="s">
        <v>1073</v>
      </c>
      <c r="J15984" t="s">
        <v>602</v>
      </c>
      <c r="K15984" t="s">
        <v>140</v>
      </c>
      <c r="L15984" t="s">
        <v>1057</v>
      </c>
      <c r="M15984" t="s">
        <v>140</v>
      </c>
      <c r="N15984" t="s">
        <v>650</v>
      </c>
      <c r="O15984" t="s">
        <v>140</v>
      </c>
      <c r="P15984" t="s">
        <v>1073</v>
      </c>
      <c r="Q15984" t="s">
        <v>875</v>
      </c>
    </row>
    <row r="15985" spans="1:17" x14ac:dyDescent="0.35">
      <c r="A15985" t="s">
        <v>25</v>
      </c>
      <c r="B15985" t="s">
        <v>339</v>
      </c>
      <c r="C15985">
        <v>13</v>
      </c>
      <c r="D15985" t="s">
        <v>255</v>
      </c>
      <c r="E15985" t="s">
        <v>1139</v>
      </c>
      <c r="F15985" t="s">
        <v>1080</v>
      </c>
      <c r="G15985" t="s">
        <v>140</v>
      </c>
      <c r="H15985" t="s">
        <v>140</v>
      </c>
      <c r="I15985" t="s">
        <v>140</v>
      </c>
      <c r="J15985" t="s">
        <v>48</v>
      </c>
      <c r="K15985" t="s">
        <v>140</v>
      </c>
      <c r="L15985" t="s">
        <v>458</v>
      </c>
      <c r="M15985" t="s">
        <v>140</v>
      </c>
      <c r="N15985" t="s">
        <v>636</v>
      </c>
      <c r="O15985" t="s">
        <v>140</v>
      </c>
      <c r="P15985" t="s">
        <v>140</v>
      </c>
      <c r="Q15985" t="s">
        <v>140</v>
      </c>
    </row>
    <row r="15986" spans="1:17" x14ac:dyDescent="0.35">
      <c r="A15986" t="s">
        <v>26</v>
      </c>
      <c r="B15986" t="s">
        <v>1151</v>
      </c>
      <c r="C15986">
        <v>130</v>
      </c>
      <c r="D15986" t="s">
        <v>584</v>
      </c>
      <c r="E15986" t="s">
        <v>660</v>
      </c>
      <c r="F15986" t="s">
        <v>574</v>
      </c>
      <c r="G15986" t="s">
        <v>501</v>
      </c>
      <c r="H15986" t="s">
        <v>1063</v>
      </c>
      <c r="I15986" t="s">
        <v>991</v>
      </c>
      <c r="J15986" t="s">
        <v>483</v>
      </c>
      <c r="K15986" t="s">
        <v>140</v>
      </c>
      <c r="L15986" t="s">
        <v>394</v>
      </c>
      <c r="M15986" t="s">
        <v>1021</v>
      </c>
      <c r="N15986" t="s">
        <v>883</v>
      </c>
      <c r="O15986" t="s">
        <v>140</v>
      </c>
      <c r="P15986" t="s">
        <v>1058</v>
      </c>
      <c r="Q15986" t="s">
        <v>1014</v>
      </c>
    </row>
    <row r="15987" spans="1:17" x14ac:dyDescent="0.35">
      <c r="A15987" t="s">
        <v>26</v>
      </c>
      <c r="B15987" t="s">
        <v>1152</v>
      </c>
      <c r="C15987">
        <v>56</v>
      </c>
      <c r="D15987" t="s">
        <v>417</v>
      </c>
      <c r="E15987" t="s">
        <v>99</v>
      </c>
      <c r="F15987" t="s">
        <v>1154</v>
      </c>
      <c r="G15987" t="s">
        <v>518</v>
      </c>
      <c r="H15987" t="s">
        <v>949</v>
      </c>
      <c r="I15987" t="s">
        <v>140</v>
      </c>
      <c r="J15987" t="s">
        <v>375</v>
      </c>
      <c r="K15987" t="s">
        <v>1020</v>
      </c>
      <c r="L15987" t="s">
        <v>838</v>
      </c>
      <c r="M15987" t="s">
        <v>1021</v>
      </c>
      <c r="N15987" t="s">
        <v>422</v>
      </c>
      <c r="O15987" t="s">
        <v>140</v>
      </c>
      <c r="P15987" t="s">
        <v>939</v>
      </c>
      <c r="Q15987" t="s">
        <v>501</v>
      </c>
    </row>
    <row r="15988" spans="1:17" x14ac:dyDescent="0.35">
      <c r="A15988" t="s">
        <v>26</v>
      </c>
      <c r="B15988" t="s">
        <v>339</v>
      </c>
      <c r="C15988">
        <v>16</v>
      </c>
      <c r="D15988" t="s">
        <v>764</v>
      </c>
      <c r="E15988" t="s">
        <v>140</v>
      </c>
      <c r="F15988" t="s">
        <v>140</v>
      </c>
      <c r="G15988" t="s">
        <v>121</v>
      </c>
      <c r="H15988" t="s">
        <v>140</v>
      </c>
      <c r="I15988" t="s">
        <v>140</v>
      </c>
      <c r="J15988" t="s">
        <v>249</v>
      </c>
      <c r="K15988" t="s">
        <v>140</v>
      </c>
      <c r="L15988" t="s">
        <v>140</v>
      </c>
      <c r="M15988" t="s">
        <v>140</v>
      </c>
      <c r="N15988" t="s">
        <v>913</v>
      </c>
      <c r="O15988" t="s">
        <v>140</v>
      </c>
      <c r="P15988" t="s">
        <v>1064</v>
      </c>
      <c r="Q15988" t="s">
        <v>838</v>
      </c>
    </row>
    <row r="15989" spans="1:17" x14ac:dyDescent="0.35">
      <c r="A15989" t="s">
        <v>27</v>
      </c>
      <c r="B15989" t="s">
        <v>1151</v>
      </c>
      <c r="C15989">
        <v>119</v>
      </c>
      <c r="D15989" t="s">
        <v>396</v>
      </c>
      <c r="E15989" t="s">
        <v>1064</v>
      </c>
      <c r="F15989" t="s">
        <v>718</v>
      </c>
      <c r="G15989" t="s">
        <v>674</v>
      </c>
      <c r="H15989" t="s">
        <v>515</v>
      </c>
      <c r="I15989" t="s">
        <v>939</v>
      </c>
      <c r="J15989" t="s">
        <v>497</v>
      </c>
      <c r="K15989" t="s">
        <v>775</v>
      </c>
      <c r="L15989" t="s">
        <v>1050</v>
      </c>
      <c r="M15989" t="s">
        <v>140</v>
      </c>
      <c r="N15989" t="s">
        <v>237</v>
      </c>
      <c r="O15989" t="s">
        <v>140</v>
      </c>
      <c r="P15989" t="s">
        <v>664</v>
      </c>
      <c r="Q15989" t="s">
        <v>1054</v>
      </c>
    </row>
    <row r="15990" spans="1:17" x14ac:dyDescent="0.35">
      <c r="A15990" t="s">
        <v>27</v>
      </c>
      <c r="B15990" t="s">
        <v>1152</v>
      </c>
      <c r="C15990">
        <v>72</v>
      </c>
      <c r="D15990" t="s">
        <v>215</v>
      </c>
      <c r="E15990" t="s">
        <v>548</v>
      </c>
      <c r="F15990" t="s">
        <v>465</v>
      </c>
      <c r="G15990" t="s">
        <v>749</v>
      </c>
      <c r="H15990" t="s">
        <v>949</v>
      </c>
      <c r="I15990" t="s">
        <v>1009</v>
      </c>
      <c r="J15990" t="s">
        <v>478</v>
      </c>
      <c r="K15990" t="s">
        <v>140</v>
      </c>
      <c r="L15990" t="s">
        <v>1054</v>
      </c>
      <c r="M15990" t="s">
        <v>140</v>
      </c>
      <c r="N15990" t="s">
        <v>157</v>
      </c>
      <c r="O15990" t="s">
        <v>140</v>
      </c>
      <c r="P15990" t="s">
        <v>949</v>
      </c>
      <c r="Q15990" t="s">
        <v>971</v>
      </c>
    </row>
    <row r="15991" spans="1:17" x14ac:dyDescent="0.35">
      <c r="A15991" t="s">
        <v>27</v>
      </c>
      <c r="B15991" t="s">
        <v>339</v>
      </c>
      <c r="C15991">
        <v>13</v>
      </c>
      <c r="D15991" t="s">
        <v>835</v>
      </c>
      <c r="E15991" t="s">
        <v>286</v>
      </c>
      <c r="F15991" t="s">
        <v>504</v>
      </c>
      <c r="G15991" t="s">
        <v>664</v>
      </c>
      <c r="H15991" t="s">
        <v>140</v>
      </c>
      <c r="I15991" t="s">
        <v>140</v>
      </c>
      <c r="J15991" t="s">
        <v>505</v>
      </c>
      <c r="K15991" t="s">
        <v>140</v>
      </c>
      <c r="L15991" t="s">
        <v>140</v>
      </c>
      <c r="M15991" t="s">
        <v>99</v>
      </c>
      <c r="N15991" t="s">
        <v>379</v>
      </c>
      <c r="O15991" t="s">
        <v>140</v>
      </c>
      <c r="P15991" t="s">
        <v>140</v>
      </c>
      <c r="Q15991" t="s">
        <v>967</v>
      </c>
    </row>
    <row r="15992" spans="1:17" x14ac:dyDescent="0.35">
      <c r="A15992" t="s">
        <v>28</v>
      </c>
      <c r="B15992" t="s">
        <v>1151</v>
      </c>
      <c r="C15992">
        <v>117</v>
      </c>
      <c r="D15992" t="s">
        <v>369</v>
      </c>
      <c r="E15992" t="s">
        <v>501</v>
      </c>
      <c r="F15992" t="s">
        <v>131</v>
      </c>
      <c r="G15992" t="s">
        <v>125</v>
      </c>
      <c r="H15992" t="s">
        <v>1060</v>
      </c>
      <c r="I15992" t="s">
        <v>733</v>
      </c>
      <c r="J15992" t="s">
        <v>743</v>
      </c>
      <c r="K15992" t="s">
        <v>140</v>
      </c>
      <c r="L15992" t="s">
        <v>1065</v>
      </c>
      <c r="M15992" t="s">
        <v>954</v>
      </c>
      <c r="N15992" t="s">
        <v>427</v>
      </c>
      <c r="O15992" t="s">
        <v>140</v>
      </c>
      <c r="P15992" t="s">
        <v>1043</v>
      </c>
      <c r="Q15992" t="s">
        <v>1019</v>
      </c>
    </row>
    <row r="15993" spans="1:17" x14ac:dyDescent="0.35">
      <c r="A15993" t="s">
        <v>28</v>
      </c>
      <c r="B15993" t="s">
        <v>1152</v>
      </c>
      <c r="C15993">
        <v>78</v>
      </c>
      <c r="D15993" t="s">
        <v>169</v>
      </c>
      <c r="E15993" t="s">
        <v>1068</v>
      </c>
      <c r="F15993" t="s">
        <v>286</v>
      </c>
      <c r="G15993" t="s">
        <v>97</v>
      </c>
      <c r="H15993" t="s">
        <v>131</v>
      </c>
      <c r="I15993" t="s">
        <v>1058</v>
      </c>
      <c r="J15993" t="s">
        <v>802</v>
      </c>
      <c r="K15993" t="s">
        <v>140</v>
      </c>
      <c r="L15993" t="s">
        <v>1066</v>
      </c>
      <c r="M15993" t="s">
        <v>775</v>
      </c>
      <c r="N15993" t="s">
        <v>528</v>
      </c>
      <c r="O15993" t="s">
        <v>140</v>
      </c>
      <c r="P15993" t="s">
        <v>1049</v>
      </c>
      <c r="Q15993" t="s">
        <v>1073</v>
      </c>
    </row>
    <row r="15994" spans="1:17" x14ac:dyDescent="0.35">
      <c r="A15994" t="s">
        <v>28</v>
      </c>
      <c r="B15994" t="s">
        <v>339</v>
      </c>
      <c r="C15994">
        <v>12</v>
      </c>
      <c r="D15994" t="s">
        <v>143</v>
      </c>
      <c r="E15994" t="s">
        <v>1064</v>
      </c>
      <c r="F15994" t="s">
        <v>140</v>
      </c>
      <c r="G15994" t="s">
        <v>140</v>
      </c>
      <c r="H15994" t="s">
        <v>785</v>
      </c>
      <c r="I15994" t="s">
        <v>140</v>
      </c>
      <c r="J15994" t="s">
        <v>248</v>
      </c>
      <c r="K15994" t="s">
        <v>140</v>
      </c>
      <c r="L15994" t="s">
        <v>140</v>
      </c>
      <c r="M15994" t="s">
        <v>785</v>
      </c>
      <c r="N15994" t="s">
        <v>667</v>
      </c>
      <c r="O15994" t="s">
        <v>140</v>
      </c>
      <c r="P15994" t="s">
        <v>140</v>
      </c>
      <c r="Q15994" t="s">
        <v>140</v>
      </c>
    </row>
    <row r="15995" spans="1:17" x14ac:dyDescent="0.35">
      <c r="A15995" t="s">
        <v>29</v>
      </c>
      <c r="B15995" t="s">
        <v>1151</v>
      </c>
      <c r="C15995">
        <v>109</v>
      </c>
      <c r="D15995" t="s">
        <v>314</v>
      </c>
      <c r="E15995" t="s">
        <v>801</v>
      </c>
      <c r="F15995" t="s">
        <v>1100</v>
      </c>
      <c r="G15995" t="s">
        <v>1154</v>
      </c>
      <c r="H15995" t="s">
        <v>1045</v>
      </c>
      <c r="I15995" t="s">
        <v>999</v>
      </c>
      <c r="J15995" t="s">
        <v>414</v>
      </c>
      <c r="K15995" t="s">
        <v>140</v>
      </c>
      <c r="L15995" t="s">
        <v>1095</v>
      </c>
      <c r="M15995" t="s">
        <v>869</v>
      </c>
      <c r="N15995" t="s">
        <v>499</v>
      </c>
      <c r="O15995" t="s">
        <v>140</v>
      </c>
      <c r="P15995" t="s">
        <v>1073</v>
      </c>
      <c r="Q15995" t="s">
        <v>1064</v>
      </c>
    </row>
    <row r="15996" spans="1:17" x14ac:dyDescent="0.35">
      <c r="A15996" t="s">
        <v>29</v>
      </c>
      <c r="B15996" t="s">
        <v>1152</v>
      </c>
      <c r="C15996">
        <v>73</v>
      </c>
      <c r="D15996" t="s">
        <v>351</v>
      </c>
      <c r="E15996" t="s">
        <v>89</v>
      </c>
      <c r="F15996" t="s">
        <v>462</v>
      </c>
      <c r="G15996" t="s">
        <v>888</v>
      </c>
      <c r="H15996" t="s">
        <v>940</v>
      </c>
      <c r="I15996" t="s">
        <v>988</v>
      </c>
      <c r="J15996" t="s">
        <v>879</v>
      </c>
      <c r="K15996" t="s">
        <v>949</v>
      </c>
      <c r="L15996" t="s">
        <v>949</v>
      </c>
      <c r="M15996" t="s">
        <v>140</v>
      </c>
      <c r="N15996" t="s">
        <v>379</v>
      </c>
      <c r="O15996" t="s">
        <v>140</v>
      </c>
      <c r="P15996" t="s">
        <v>140</v>
      </c>
      <c r="Q15996" t="s">
        <v>1055</v>
      </c>
    </row>
    <row r="15997" spans="1:17" x14ac:dyDescent="0.35">
      <c r="A15997" t="s">
        <v>29</v>
      </c>
      <c r="B15997" t="s">
        <v>339</v>
      </c>
      <c r="C15997">
        <v>22</v>
      </c>
      <c r="D15997" t="s">
        <v>138</v>
      </c>
      <c r="E15997" t="s">
        <v>527</v>
      </c>
      <c r="F15997" t="s">
        <v>841</v>
      </c>
      <c r="G15997" t="s">
        <v>340</v>
      </c>
      <c r="H15997" t="s">
        <v>527</v>
      </c>
      <c r="I15997" t="s">
        <v>140</v>
      </c>
      <c r="J15997" t="s">
        <v>223</v>
      </c>
      <c r="K15997" t="s">
        <v>140</v>
      </c>
      <c r="L15997" t="s">
        <v>903</v>
      </c>
      <c r="M15997" t="s">
        <v>1058</v>
      </c>
      <c r="N15997" t="s">
        <v>79</v>
      </c>
      <c r="O15997" t="s">
        <v>140</v>
      </c>
      <c r="P15997" t="s">
        <v>1043</v>
      </c>
      <c r="Q15997" t="s">
        <v>140</v>
      </c>
    </row>
    <row r="15998" spans="1:17" x14ac:dyDescent="0.35">
      <c r="A15998" t="s">
        <v>30</v>
      </c>
      <c r="B15998" t="s">
        <v>1151</v>
      </c>
      <c r="C15998">
        <v>108</v>
      </c>
      <c r="D15998" t="s">
        <v>820</v>
      </c>
      <c r="E15998" t="s">
        <v>1053</v>
      </c>
      <c r="F15998" t="s">
        <v>517</v>
      </c>
      <c r="G15998" t="s">
        <v>973</v>
      </c>
      <c r="H15998" t="s">
        <v>140</v>
      </c>
      <c r="I15998" t="s">
        <v>371</v>
      </c>
      <c r="J15998" t="s">
        <v>606</v>
      </c>
      <c r="K15998" t="s">
        <v>140</v>
      </c>
      <c r="L15998" t="s">
        <v>1023</v>
      </c>
      <c r="M15998" t="s">
        <v>1063</v>
      </c>
      <c r="N15998" t="s">
        <v>656</v>
      </c>
      <c r="O15998" t="s">
        <v>1010</v>
      </c>
      <c r="P15998" t="s">
        <v>949</v>
      </c>
      <c r="Q15998" t="s">
        <v>1017</v>
      </c>
    </row>
    <row r="15999" spans="1:17" x14ac:dyDescent="0.35">
      <c r="A15999" t="s">
        <v>30</v>
      </c>
      <c r="B15999" t="s">
        <v>1152</v>
      </c>
      <c r="C15999">
        <v>78</v>
      </c>
      <c r="D15999" t="s">
        <v>584</v>
      </c>
      <c r="E15999" t="s">
        <v>1057</v>
      </c>
      <c r="F15999" t="s">
        <v>105</v>
      </c>
      <c r="G15999" t="s">
        <v>538</v>
      </c>
      <c r="H15999" t="s">
        <v>939</v>
      </c>
      <c r="I15999" t="s">
        <v>1073</v>
      </c>
      <c r="J15999" t="s">
        <v>314</v>
      </c>
      <c r="K15999" t="s">
        <v>140</v>
      </c>
      <c r="L15999" t="s">
        <v>1019</v>
      </c>
      <c r="M15999" t="s">
        <v>140</v>
      </c>
      <c r="N15999" t="s">
        <v>924</v>
      </c>
      <c r="O15999" t="s">
        <v>140</v>
      </c>
      <c r="P15999" t="s">
        <v>1018</v>
      </c>
      <c r="Q15999" t="s">
        <v>999</v>
      </c>
    </row>
    <row r="16000" spans="1:17" x14ac:dyDescent="0.35">
      <c r="A16000" t="s">
        <v>30</v>
      </c>
      <c r="B16000" t="s">
        <v>339</v>
      </c>
      <c r="C16000">
        <v>16</v>
      </c>
      <c r="D16000" t="s">
        <v>198</v>
      </c>
      <c r="E16000" t="s">
        <v>345</v>
      </c>
      <c r="F16000" t="s">
        <v>97</v>
      </c>
      <c r="G16000" t="s">
        <v>877</v>
      </c>
      <c r="H16000" t="s">
        <v>1073</v>
      </c>
      <c r="I16000" t="s">
        <v>140</v>
      </c>
      <c r="J16000" t="s">
        <v>180</v>
      </c>
      <c r="K16000" t="s">
        <v>140</v>
      </c>
      <c r="L16000" t="s">
        <v>131</v>
      </c>
      <c r="M16000" t="s">
        <v>140</v>
      </c>
      <c r="N16000" t="s">
        <v>273</v>
      </c>
      <c r="O16000" t="s">
        <v>140</v>
      </c>
      <c r="P16000" t="s">
        <v>140</v>
      </c>
      <c r="Q16000" t="s">
        <v>140</v>
      </c>
    </row>
    <row r="16001" spans="1:17" x14ac:dyDescent="0.35">
      <c r="A16001" t="s">
        <v>31</v>
      </c>
      <c r="B16001" t="s">
        <v>1151</v>
      </c>
      <c r="C16001">
        <v>138</v>
      </c>
      <c r="D16001" t="s">
        <v>543</v>
      </c>
      <c r="E16001" t="s">
        <v>574</v>
      </c>
      <c r="F16001" t="s">
        <v>147</v>
      </c>
      <c r="G16001" t="s">
        <v>1070</v>
      </c>
      <c r="H16001" t="s">
        <v>775</v>
      </c>
      <c r="I16001" t="s">
        <v>1104</v>
      </c>
      <c r="J16001" t="s">
        <v>593</v>
      </c>
      <c r="K16001" t="s">
        <v>140</v>
      </c>
      <c r="L16001" t="s">
        <v>1048</v>
      </c>
      <c r="M16001" t="s">
        <v>991</v>
      </c>
      <c r="N16001" t="s">
        <v>356</v>
      </c>
      <c r="O16001" t="s">
        <v>140</v>
      </c>
      <c r="P16001" t="s">
        <v>1043</v>
      </c>
      <c r="Q16001" t="s">
        <v>1017</v>
      </c>
    </row>
    <row r="16002" spans="1:17" x14ac:dyDescent="0.35">
      <c r="A16002" t="s">
        <v>31</v>
      </c>
      <c r="B16002" t="s">
        <v>1152</v>
      </c>
      <c r="C16002">
        <v>58</v>
      </c>
      <c r="D16002" t="s">
        <v>425</v>
      </c>
      <c r="E16002" t="s">
        <v>1047</v>
      </c>
      <c r="F16002" t="s">
        <v>1052</v>
      </c>
      <c r="G16002" t="s">
        <v>532</v>
      </c>
      <c r="H16002" t="s">
        <v>140</v>
      </c>
      <c r="I16002" t="s">
        <v>1047</v>
      </c>
      <c r="J16002" t="s">
        <v>183</v>
      </c>
      <c r="K16002" t="s">
        <v>775</v>
      </c>
      <c r="L16002" t="s">
        <v>1004</v>
      </c>
      <c r="M16002" t="s">
        <v>1049</v>
      </c>
      <c r="N16002" t="s">
        <v>752</v>
      </c>
      <c r="O16002" t="s">
        <v>140</v>
      </c>
      <c r="P16002" t="s">
        <v>1004</v>
      </c>
      <c r="Q16002" t="s">
        <v>769</v>
      </c>
    </row>
    <row r="16003" spans="1:17" x14ac:dyDescent="0.35">
      <c r="A16003" t="s">
        <v>31</v>
      </c>
      <c r="B16003" t="s">
        <v>339</v>
      </c>
      <c r="C16003">
        <v>11</v>
      </c>
      <c r="D16003" t="s">
        <v>909</v>
      </c>
      <c r="E16003" t="s">
        <v>522</v>
      </c>
      <c r="F16003" t="s">
        <v>140</v>
      </c>
      <c r="G16003" t="s">
        <v>1018</v>
      </c>
      <c r="H16003" t="s">
        <v>1007</v>
      </c>
      <c r="I16003" t="s">
        <v>949</v>
      </c>
      <c r="J16003" t="s">
        <v>80</v>
      </c>
      <c r="K16003" t="s">
        <v>140</v>
      </c>
      <c r="L16003" t="s">
        <v>996</v>
      </c>
      <c r="M16003" t="s">
        <v>140</v>
      </c>
      <c r="N16003" t="s">
        <v>781</v>
      </c>
      <c r="O16003" t="s">
        <v>140</v>
      </c>
      <c r="P16003" t="s">
        <v>140</v>
      </c>
      <c r="Q16003" t="s">
        <v>140</v>
      </c>
    </row>
    <row r="16004" spans="1:17" x14ac:dyDescent="0.35">
      <c r="A16004" t="s">
        <v>32</v>
      </c>
      <c r="B16004" t="s">
        <v>1151</v>
      </c>
      <c r="C16004">
        <v>3050</v>
      </c>
      <c r="D16004" t="s">
        <v>508</v>
      </c>
      <c r="E16004" t="s">
        <v>967</v>
      </c>
      <c r="F16004" t="s">
        <v>125</v>
      </c>
      <c r="G16004" t="s">
        <v>548</v>
      </c>
      <c r="H16004" t="s">
        <v>1007</v>
      </c>
      <c r="I16004" t="s">
        <v>983</v>
      </c>
      <c r="J16004" t="s">
        <v>710</v>
      </c>
      <c r="K16004" t="s">
        <v>1010</v>
      </c>
      <c r="L16004" t="s">
        <v>950</v>
      </c>
      <c r="M16004" t="s">
        <v>1058</v>
      </c>
      <c r="N16004" t="s">
        <v>935</v>
      </c>
      <c r="O16004" t="s">
        <v>1022</v>
      </c>
      <c r="P16004" t="s">
        <v>1050</v>
      </c>
      <c r="Q16004" t="s">
        <v>1055</v>
      </c>
    </row>
    <row r="16005" spans="1:17" x14ac:dyDescent="0.35">
      <c r="A16005" t="s">
        <v>32</v>
      </c>
      <c r="B16005" t="s">
        <v>1152</v>
      </c>
      <c r="C16005">
        <v>1523</v>
      </c>
      <c r="D16005" t="s">
        <v>309</v>
      </c>
      <c r="E16005" t="s">
        <v>988</v>
      </c>
      <c r="F16005" t="s">
        <v>937</v>
      </c>
      <c r="G16005" t="s">
        <v>105</v>
      </c>
      <c r="H16005" t="s">
        <v>1018</v>
      </c>
      <c r="I16005" t="s">
        <v>1068</v>
      </c>
      <c r="J16005" t="s">
        <v>49</v>
      </c>
      <c r="K16005" t="s">
        <v>1016</v>
      </c>
      <c r="L16005" t="s">
        <v>1018</v>
      </c>
      <c r="M16005" t="s">
        <v>775</v>
      </c>
      <c r="N16005" t="s">
        <v>723</v>
      </c>
      <c r="O16005" t="s">
        <v>1010</v>
      </c>
      <c r="P16005" t="s">
        <v>954</v>
      </c>
      <c r="Q16005" t="s">
        <v>1068</v>
      </c>
    </row>
    <row r="16006" spans="1:17" x14ac:dyDescent="0.35">
      <c r="A16006" t="s">
        <v>32</v>
      </c>
      <c r="B16006" t="s">
        <v>339</v>
      </c>
      <c r="C16006">
        <v>357</v>
      </c>
      <c r="D16006" t="s">
        <v>966</v>
      </c>
      <c r="E16006" t="s">
        <v>1053</v>
      </c>
      <c r="F16006" t="s">
        <v>991</v>
      </c>
      <c r="G16006" t="s">
        <v>574</v>
      </c>
      <c r="H16006" t="s">
        <v>1058</v>
      </c>
      <c r="I16006" t="s">
        <v>954</v>
      </c>
      <c r="J16006" t="s">
        <v>963</v>
      </c>
      <c r="K16006" t="s">
        <v>1013</v>
      </c>
      <c r="L16006" t="s">
        <v>1068</v>
      </c>
      <c r="M16006" t="s">
        <v>1066</v>
      </c>
      <c r="N16006" t="s">
        <v>620</v>
      </c>
      <c r="O16006" t="s">
        <v>1014</v>
      </c>
      <c r="P16006" t="s">
        <v>1011</v>
      </c>
      <c r="Q16006" t="s">
        <v>1058</v>
      </c>
    </row>
    <row r="16008" spans="1:17" x14ac:dyDescent="0.35">
      <c r="A16008" t="s">
        <v>1678</v>
      </c>
    </row>
    <row r="16009" spans="1:17" x14ac:dyDescent="0.35">
      <c r="A16009" t="s">
        <v>2</v>
      </c>
      <c r="B16009" t="s">
        <v>1164</v>
      </c>
      <c r="C16009" t="s">
        <v>3</v>
      </c>
      <c r="D16009" t="s">
        <v>1663</v>
      </c>
      <c r="E16009" t="s">
        <v>1664</v>
      </c>
      <c r="F16009" t="s">
        <v>1665</v>
      </c>
      <c r="G16009" t="s">
        <v>1666</v>
      </c>
      <c r="H16009" t="s">
        <v>1667</v>
      </c>
      <c r="I16009" t="s">
        <v>1668</v>
      </c>
      <c r="J16009" t="s">
        <v>1669</v>
      </c>
      <c r="K16009" t="s">
        <v>1670</v>
      </c>
      <c r="L16009" t="s">
        <v>1671</v>
      </c>
      <c r="M16009" t="s">
        <v>1672</v>
      </c>
      <c r="N16009" t="s">
        <v>1673</v>
      </c>
      <c r="O16009" t="s">
        <v>1674</v>
      </c>
      <c r="P16009" t="s">
        <v>1376</v>
      </c>
      <c r="Q16009" t="s">
        <v>136</v>
      </c>
    </row>
    <row r="16010" spans="1:17" x14ac:dyDescent="0.35">
      <c r="A16010" t="s">
        <v>8</v>
      </c>
      <c r="B16010" t="s">
        <v>1165</v>
      </c>
      <c r="C16010">
        <v>69</v>
      </c>
      <c r="D16010" t="s">
        <v>307</v>
      </c>
      <c r="E16010" t="s">
        <v>973</v>
      </c>
      <c r="F16010" t="s">
        <v>867</v>
      </c>
      <c r="G16010" t="s">
        <v>129</v>
      </c>
      <c r="H16010" t="s">
        <v>706</v>
      </c>
      <c r="I16010" t="s">
        <v>111</v>
      </c>
      <c r="J16010" t="s">
        <v>455</v>
      </c>
      <c r="K16010" t="s">
        <v>140</v>
      </c>
      <c r="L16010" t="s">
        <v>1007</v>
      </c>
      <c r="M16010" t="s">
        <v>919</v>
      </c>
      <c r="N16010" t="s">
        <v>276</v>
      </c>
      <c r="O16010" t="s">
        <v>140</v>
      </c>
      <c r="P16010" t="s">
        <v>140</v>
      </c>
      <c r="Q16010" t="s">
        <v>1011</v>
      </c>
    </row>
    <row r="16011" spans="1:17" x14ac:dyDescent="0.35">
      <c r="A16011" t="s">
        <v>8</v>
      </c>
      <c r="B16011" t="s">
        <v>1166</v>
      </c>
      <c r="C16011">
        <v>135</v>
      </c>
      <c r="D16011" t="s">
        <v>610</v>
      </c>
      <c r="E16011" t="s">
        <v>733</v>
      </c>
      <c r="F16011" t="s">
        <v>1049</v>
      </c>
      <c r="G16011" t="s">
        <v>95</v>
      </c>
      <c r="H16011" t="s">
        <v>1009</v>
      </c>
      <c r="I16011" t="s">
        <v>801</v>
      </c>
      <c r="J16011" t="s">
        <v>376</v>
      </c>
      <c r="K16011" t="s">
        <v>1017</v>
      </c>
      <c r="L16011" t="s">
        <v>919</v>
      </c>
      <c r="M16011" t="s">
        <v>527</v>
      </c>
      <c r="N16011" t="s">
        <v>307</v>
      </c>
      <c r="O16011" t="s">
        <v>1019</v>
      </c>
      <c r="P16011" t="s">
        <v>775</v>
      </c>
      <c r="Q16011" t="s">
        <v>875</v>
      </c>
    </row>
    <row r="16012" spans="1:17" x14ac:dyDescent="0.35">
      <c r="A16012" t="s">
        <v>9</v>
      </c>
      <c r="B16012" t="s">
        <v>1165</v>
      </c>
      <c r="C16012">
        <v>99</v>
      </c>
      <c r="D16012" t="s">
        <v>735</v>
      </c>
      <c r="E16012" t="s">
        <v>517</v>
      </c>
      <c r="F16012" t="s">
        <v>99</v>
      </c>
      <c r="G16012" t="s">
        <v>849</v>
      </c>
      <c r="H16012" t="s">
        <v>942</v>
      </c>
      <c r="I16012" t="s">
        <v>1053</v>
      </c>
      <c r="J16012" t="s">
        <v>545</v>
      </c>
      <c r="K16012" t="s">
        <v>140</v>
      </c>
      <c r="L16012" t="s">
        <v>875</v>
      </c>
      <c r="M16012" t="s">
        <v>140</v>
      </c>
      <c r="N16012" t="s">
        <v>291</v>
      </c>
      <c r="O16012" t="s">
        <v>140</v>
      </c>
      <c r="P16012" t="s">
        <v>1018</v>
      </c>
      <c r="Q16012" t="s">
        <v>140</v>
      </c>
    </row>
    <row r="16013" spans="1:17" x14ac:dyDescent="0.35">
      <c r="A16013" t="s">
        <v>9</v>
      </c>
      <c r="B16013" t="s">
        <v>1166</v>
      </c>
      <c r="C16013">
        <v>102</v>
      </c>
      <c r="D16013" t="s">
        <v>616</v>
      </c>
      <c r="E16013" t="s">
        <v>125</v>
      </c>
      <c r="F16013" t="s">
        <v>87</v>
      </c>
      <c r="G16013" t="s">
        <v>93</v>
      </c>
      <c r="H16013" t="s">
        <v>140</v>
      </c>
      <c r="I16013" t="s">
        <v>660</v>
      </c>
      <c r="J16013" t="s">
        <v>830</v>
      </c>
      <c r="K16013" t="s">
        <v>140</v>
      </c>
      <c r="L16013" t="s">
        <v>501</v>
      </c>
      <c r="M16013" t="s">
        <v>775</v>
      </c>
      <c r="N16013" t="s">
        <v>47</v>
      </c>
      <c r="O16013" t="s">
        <v>140</v>
      </c>
      <c r="P16013" t="s">
        <v>1052</v>
      </c>
      <c r="Q16013" t="s">
        <v>1068</v>
      </c>
    </row>
    <row r="16014" spans="1:17" x14ac:dyDescent="0.35">
      <c r="A16014" t="s">
        <v>10</v>
      </c>
      <c r="B16014" t="s">
        <v>1165</v>
      </c>
      <c r="C16014">
        <v>80</v>
      </c>
      <c r="D16014" t="s">
        <v>735</v>
      </c>
      <c r="E16014" t="s">
        <v>1047</v>
      </c>
      <c r="F16014" t="s">
        <v>967</v>
      </c>
      <c r="G16014" t="s">
        <v>967</v>
      </c>
      <c r="H16014" t="s">
        <v>147</v>
      </c>
      <c r="I16014" t="s">
        <v>1046</v>
      </c>
      <c r="J16014" t="s">
        <v>358</v>
      </c>
      <c r="K16014" t="s">
        <v>140</v>
      </c>
      <c r="L16014" t="s">
        <v>664</v>
      </c>
      <c r="M16014" t="s">
        <v>1004</v>
      </c>
      <c r="N16014" t="s">
        <v>499</v>
      </c>
      <c r="O16014" t="s">
        <v>140</v>
      </c>
      <c r="P16014" t="s">
        <v>140</v>
      </c>
      <c r="Q16014" t="s">
        <v>140</v>
      </c>
    </row>
    <row r="16015" spans="1:17" x14ac:dyDescent="0.35">
      <c r="A16015" t="s">
        <v>10</v>
      </c>
      <c r="B16015" t="s">
        <v>1166</v>
      </c>
      <c r="C16015">
        <v>128</v>
      </c>
      <c r="D16015" t="s">
        <v>742</v>
      </c>
      <c r="E16015" t="s">
        <v>838</v>
      </c>
      <c r="F16015" t="s">
        <v>915</v>
      </c>
      <c r="G16015" t="s">
        <v>660</v>
      </c>
      <c r="H16015" t="s">
        <v>1062</v>
      </c>
      <c r="I16015" t="s">
        <v>1102</v>
      </c>
      <c r="J16015" t="s">
        <v>853</v>
      </c>
      <c r="K16015" t="s">
        <v>1054</v>
      </c>
      <c r="L16015" t="s">
        <v>1052</v>
      </c>
      <c r="M16015" t="s">
        <v>140</v>
      </c>
      <c r="N16015" t="s">
        <v>766</v>
      </c>
      <c r="O16015" t="s">
        <v>140</v>
      </c>
      <c r="P16015" t="s">
        <v>1018</v>
      </c>
      <c r="Q16015" t="s">
        <v>1014</v>
      </c>
    </row>
    <row r="16016" spans="1:17" x14ac:dyDescent="0.35">
      <c r="A16016" t="s">
        <v>11</v>
      </c>
      <c r="B16016" t="s">
        <v>1165</v>
      </c>
      <c r="C16016">
        <v>87</v>
      </c>
      <c r="D16016" t="s">
        <v>865</v>
      </c>
      <c r="E16016" t="s">
        <v>971</v>
      </c>
      <c r="F16016" t="s">
        <v>405</v>
      </c>
      <c r="G16016" t="s">
        <v>371</v>
      </c>
      <c r="H16016" t="s">
        <v>769</v>
      </c>
      <c r="I16016" t="s">
        <v>187</v>
      </c>
      <c r="J16016" t="s">
        <v>586</v>
      </c>
      <c r="K16016" t="s">
        <v>140</v>
      </c>
      <c r="L16016" t="s">
        <v>1021</v>
      </c>
      <c r="M16016" t="s">
        <v>140</v>
      </c>
      <c r="N16016" t="s">
        <v>427</v>
      </c>
      <c r="O16016" t="s">
        <v>140</v>
      </c>
      <c r="P16016" t="s">
        <v>1004</v>
      </c>
      <c r="Q16016" t="s">
        <v>1016</v>
      </c>
    </row>
    <row r="16017" spans="1:17" x14ac:dyDescent="0.35">
      <c r="A16017" t="s">
        <v>11</v>
      </c>
      <c r="B16017" t="s">
        <v>1166</v>
      </c>
      <c r="C16017">
        <v>119</v>
      </c>
      <c r="D16017" t="s">
        <v>760</v>
      </c>
      <c r="E16017" t="s">
        <v>1007</v>
      </c>
      <c r="F16017" t="s">
        <v>643</v>
      </c>
      <c r="G16017" t="s">
        <v>756</v>
      </c>
      <c r="H16017" t="s">
        <v>1016</v>
      </c>
      <c r="I16017" t="s">
        <v>1062</v>
      </c>
      <c r="J16017" t="s">
        <v>910</v>
      </c>
      <c r="K16017" t="s">
        <v>775</v>
      </c>
      <c r="L16017" t="s">
        <v>942</v>
      </c>
      <c r="M16017" t="s">
        <v>1063</v>
      </c>
      <c r="N16017" t="s">
        <v>385</v>
      </c>
      <c r="O16017" t="s">
        <v>140</v>
      </c>
      <c r="P16017" t="s">
        <v>775</v>
      </c>
      <c r="Q16017" t="s">
        <v>775</v>
      </c>
    </row>
    <row r="16018" spans="1:17" x14ac:dyDescent="0.35">
      <c r="A16018" t="s">
        <v>12</v>
      </c>
      <c r="B16018" t="s">
        <v>1165</v>
      </c>
      <c r="C16018">
        <v>12</v>
      </c>
      <c r="D16018" t="s">
        <v>617</v>
      </c>
      <c r="E16018" t="s">
        <v>140</v>
      </c>
      <c r="F16018" t="s">
        <v>140</v>
      </c>
      <c r="G16018" t="s">
        <v>140</v>
      </c>
      <c r="H16018" t="s">
        <v>919</v>
      </c>
      <c r="I16018" t="s">
        <v>140</v>
      </c>
      <c r="J16018" t="s">
        <v>1261</v>
      </c>
      <c r="K16018" t="s">
        <v>140</v>
      </c>
      <c r="L16018" t="s">
        <v>140</v>
      </c>
      <c r="M16018" t="s">
        <v>140</v>
      </c>
      <c r="N16018" t="s">
        <v>348</v>
      </c>
      <c r="O16018" t="s">
        <v>140</v>
      </c>
      <c r="P16018" t="s">
        <v>140</v>
      </c>
      <c r="Q16018" t="s">
        <v>140</v>
      </c>
    </row>
    <row r="16019" spans="1:17" x14ac:dyDescent="0.35">
      <c r="A16019" t="s">
        <v>12</v>
      </c>
      <c r="B16019" t="s">
        <v>1166</v>
      </c>
      <c r="C16019">
        <v>197</v>
      </c>
      <c r="D16019" t="s">
        <v>398</v>
      </c>
      <c r="E16019" t="s">
        <v>574</v>
      </c>
      <c r="F16019" t="s">
        <v>999</v>
      </c>
      <c r="G16019" t="s">
        <v>1007</v>
      </c>
      <c r="H16019" t="s">
        <v>1019</v>
      </c>
      <c r="I16019" t="s">
        <v>574</v>
      </c>
      <c r="J16019" t="s">
        <v>678</v>
      </c>
      <c r="K16019" t="s">
        <v>1009</v>
      </c>
      <c r="L16019" t="s">
        <v>1047</v>
      </c>
      <c r="M16019" t="s">
        <v>1043</v>
      </c>
      <c r="N16019" t="s">
        <v>452</v>
      </c>
      <c r="O16019" t="s">
        <v>1019</v>
      </c>
      <c r="P16019" t="s">
        <v>1048</v>
      </c>
      <c r="Q16019" t="s">
        <v>1060</v>
      </c>
    </row>
    <row r="16020" spans="1:17" x14ac:dyDescent="0.35">
      <c r="A16020" t="s">
        <v>13</v>
      </c>
      <c r="B16020" t="s">
        <v>1165</v>
      </c>
      <c r="C16020">
        <v>7</v>
      </c>
      <c r="D16020" t="s">
        <v>622</v>
      </c>
      <c r="E16020" t="s">
        <v>140</v>
      </c>
      <c r="F16020" t="s">
        <v>140</v>
      </c>
      <c r="G16020" t="s">
        <v>140</v>
      </c>
      <c r="H16020" t="s">
        <v>140</v>
      </c>
      <c r="I16020" t="s">
        <v>140</v>
      </c>
      <c r="J16020" t="s">
        <v>618</v>
      </c>
      <c r="K16020" t="s">
        <v>140</v>
      </c>
      <c r="L16020" t="s">
        <v>140</v>
      </c>
      <c r="M16020" t="s">
        <v>1085</v>
      </c>
      <c r="N16020" t="s">
        <v>1086</v>
      </c>
      <c r="O16020" t="s">
        <v>140</v>
      </c>
      <c r="P16020" t="s">
        <v>140</v>
      </c>
      <c r="Q16020" t="s">
        <v>140</v>
      </c>
    </row>
    <row r="16021" spans="1:17" x14ac:dyDescent="0.35">
      <c r="A16021" t="s">
        <v>13</v>
      </c>
      <c r="B16021" t="s">
        <v>1166</v>
      </c>
      <c r="C16021">
        <v>199</v>
      </c>
      <c r="D16021" t="s">
        <v>900</v>
      </c>
      <c r="E16021" t="s">
        <v>91</v>
      </c>
      <c r="F16021" t="s">
        <v>1068</v>
      </c>
      <c r="G16021" t="s">
        <v>929</v>
      </c>
      <c r="H16021" t="s">
        <v>1009</v>
      </c>
      <c r="I16021" t="s">
        <v>915</v>
      </c>
      <c r="J16021" t="s">
        <v>764</v>
      </c>
      <c r="K16021" t="s">
        <v>1012</v>
      </c>
      <c r="L16021" t="s">
        <v>971</v>
      </c>
      <c r="M16021" t="s">
        <v>1020</v>
      </c>
      <c r="N16021" t="s">
        <v>314</v>
      </c>
      <c r="O16021" t="s">
        <v>1010</v>
      </c>
      <c r="P16021" t="s">
        <v>1019</v>
      </c>
      <c r="Q16021" t="s">
        <v>1098</v>
      </c>
    </row>
    <row r="16022" spans="1:17" x14ac:dyDescent="0.35">
      <c r="A16022" t="s">
        <v>14</v>
      </c>
      <c r="B16022" t="s">
        <v>1165</v>
      </c>
      <c r="C16022">
        <v>52</v>
      </c>
      <c r="D16022" t="s">
        <v>138</v>
      </c>
      <c r="E16022" t="s">
        <v>1043</v>
      </c>
      <c r="F16022" t="s">
        <v>117</v>
      </c>
      <c r="G16022" t="s">
        <v>317</v>
      </c>
      <c r="H16022" t="s">
        <v>915</v>
      </c>
      <c r="I16022" t="s">
        <v>109</v>
      </c>
      <c r="J16022" t="s">
        <v>71</v>
      </c>
      <c r="K16022" t="s">
        <v>140</v>
      </c>
      <c r="L16022" t="s">
        <v>1019</v>
      </c>
      <c r="M16022" t="s">
        <v>1062</v>
      </c>
      <c r="N16022" t="s">
        <v>376</v>
      </c>
      <c r="O16022" t="s">
        <v>140</v>
      </c>
      <c r="P16022" t="s">
        <v>996</v>
      </c>
      <c r="Q16022" t="s">
        <v>1058</v>
      </c>
    </row>
    <row r="16023" spans="1:17" x14ac:dyDescent="0.35">
      <c r="A16023" t="s">
        <v>14</v>
      </c>
      <c r="B16023" t="s">
        <v>1166</v>
      </c>
      <c r="C16023">
        <v>151</v>
      </c>
      <c r="D16023" t="s">
        <v>398</v>
      </c>
      <c r="E16023" t="s">
        <v>405</v>
      </c>
      <c r="F16023" t="s">
        <v>95</v>
      </c>
      <c r="G16023" t="s">
        <v>977</v>
      </c>
      <c r="H16023" t="s">
        <v>1011</v>
      </c>
      <c r="I16023" t="s">
        <v>977</v>
      </c>
      <c r="J16023" t="s">
        <v>822</v>
      </c>
      <c r="K16023" t="s">
        <v>140</v>
      </c>
      <c r="L16023" t="s">
        <v>1058</v>
      </c>
      <c r="M16023" t="s">
        <v>1066</v>
      </c>
      <c r="N16023" t="s">
        <v>376</v>
      </c>
      <c r="O16023" t="s">
        <v>1014</v>
      </c>
      <c r="P16023" t="s">
        <v>1062</v>
      </c>
      <c r="Q16023" t="s">
        <v>1073</v>
      </c>
    </row>
    <row r="16024" spans="1:17" x14ac:dyDescent="0.35">
      <c r="A16024" t="s">
        <v>15</v>
      </c>
      <c r="B16024" t="s">
        <v>1165</v>
      </c>
      <c r="C16024">
        <v>90</v>
      </c>
      <c r="D16024" t="s">
        <v>342</v>
      </c>
      <c r="E16024" t="s">
        <v>115</v>
      </c>
      <c r="F16024" t="s">
        <v>999</v>
      </c>
      <c r="G16024" t="s">
        <v>462</v>
      </c>
      <c r="H16024" t="s">
        <v>527</v>
      </c>
      <c r="I16024" t="s">
        <v>1018</v>
      </c>
      <c r="J16024" t="s">
        <v>327</v>
      </c>
      <c r="K16024" t="s">
        <v>140</v>
      </c>
      <c r="L16024" t="s">
        <v>1052</v>
      </c>
      <c r="M16024" t="s">
        <v>1055</v>
      </c>
      <c r="N16024" t="s">
        <v>460</v>
      </c>
      <c r="O16024" t="s">
        <v>140</v>
      </c>
      <c r="P16024" t="s">
        <v>940</v>
      </c>
      <c r="Q16024" t="s">
        <v>1059</v>
      </c>
    </row>
    <row r="16025" spans="1:17" x14ac:dyDescent="0.35">
      <c r="A16025" t="s">
        <v>15</v>
      </c>
      <c r="B16025" t="s">
        <v>1166</v>
      </c>
      <c r="C16025">
        <v>116</v>
      </c>
      <c r="D16025" t="s">
        <v>556</v>
      </c>
      <c r="E16025" t="s">
        <v>915</v>
      </c>
      <c r="F16025" t="s">
        <v>517</v>
      </c>
      <c r="G16025" t="s">
        <v>1065</v>
      </c>
      <c r="H16025" t="s">
        <v>1063</v>
      </c>
      <c r="I16025" t="s">
        <v>1065</v>
      </c>
      <c r="J16025" t="s">
        <v>692</v>
      </c>
      <c r="K16025" t="s">
        <v>1063</v>
      </c>
      <c r="L16025" t="s">
        <v>940</v>
      </c>
      <c r="M16025" t="s">
        <v>1018</v>
      </c>
      <c r="N16025" t="s">
        <v>75</v>
      </c>
      <c r="O16025" t="s">
        <v>1063</v>
      </c>
      <c r="P16025" t="s">
        <v>140</v>
      </c>
      <c r="Q16025" t="s">
        <v>954</v>
      </c>
    </row>
    <row r="16026" spans="1:17" x14ac:dyDescent="0.35">
      <c r="A16026" t="s">
        <v>16</v>
      </c>
      <c r="B16026" t="s">
        <v>1165</v>
      </c>
      <c r="C16026">
        <v>96</v>
      </c>
      <c r="D16026" t="s">
        <v>328</v>
      </c>
      <c r="E16026" t="s">
        <v>458</v>
      </c>
      <c r="F16026" t="s">
        <v>527</v>
      </c>
      <c r="G16026" t="s">
        <v>1154</v>
      </c>
      <c r="H16026" t="s">
        <v>973</v>
      </c>
      <c r="I16026" t="s">
        <v>733</v>
      </c>
      <c r="J16026" t="s">
        <v>743</v>
      </c>
      <c r="K16026" t="s">
        <v>140</v>
      </c>
      <c r="L16026" t="s">
        <v>903</v>
      </c>
      <c r="M16026" t="s">
        <v>140</v>
      </c>
      <c r="N16026" t="s">
        <v>51</v>
      </c>
      <c r="O16026" t="s">
        <v>140</v>
      </c>
      <c r="P16026" t="s">
        <v>140</v>
      </c>
      <c r="Q16026" t="s">
        <v>1066</v>
      </c>
    </row>
    <row r="16027" spans="1:17" x14ac:dyDescent="0.35">
      <c r="A16027" t="s">
        <v>16</v>
      </c>
      <c r="B16027" t="s">
        <v>1166</v>
      </c>
      <c r="C16027">
        <v>110</v>
      </c>
      <c r="D16027" t="s">
        <v>632</v>
      </c>
      <c r="E16027" t="s">
        <v>1044</v>
      </c>
      <c r="F16027" t="s">
        <v>105</v>
      </c>
      <c r="G16027" t="s">
        <v>111</v>
      </c>
      <c r="H16027" t="s">
        <v>869</v>
      </c>
      <c r="I16027" t="s">
        <v>1073</v>
      </c>
      <c r="J16027" t="s">
        <v>604</v>
      </c>
      <c r="K16027" t="s">
        <v>775</v>
      </c>
      <c r="L16027" t="s">
        <v>1056</v>
      </c>
      <c r="M16027" t="s">
        <v>140</v>
      </c>
      <c r="N16027" t="s">
        <v>323</v>
      </c>
      <c r="O16027" t="s">
        <v>775</v>
      </c>
      <c r="P16027" t="s">
        <v>1019</v>
      </c>
      <c r="Q16027" t="s">
        <v>939</v>
      </c>
    </row>
    <row r="16028" spans="1:17" x14ac:dyDescent="0.35">
      <c r="A16028" t="s">
        <v>17</v>
      </c>
      <c r="B16028" t="s">
        <v>1165</v>
      </c>
      <c r="C16028">
        <v>109</v>
      </c>
      <c r="D16028" t="s">
        <v>782</v>
      </c>
      <c r="E16028" t="s">
        <v>458</v>
      </c>
      <c r="F16028" t="s">
        <v>1062</v>
      </c>
      <c r="G16028" t="s">
        <v>983</v>
      </c>
      <c r="H16028" t="s">
        <v>824</v>
      </c>
      <c r="I16028" t="s">
        <v>131</v>
      </c>
      <c r="J16028" t="s">
        <v>629</v>
      </c>
      <c r="K16028" t="s">
        <v>140</v>
      </c>
      <c r="L16028" t="s">
        <v>875</v>
      </c>
      <c r="M16028" t="s">
        <v>939</v>
      </c>
      <c r="N16028" t="s">
        <v>656</v>
      </c>
      <c r="O16028" t="s">
        <v>140</v>
      </c>
      <c r="P16028" t="s">
        <v>140</v>
      </c>
      <c r="Q16028" t="s">
        <v>1046</v>
      </c>
    </row>
    <row r="16029" spans="1:17" x14ac:dyDescent="0.35">
      <c r="A16029" t="s">
        <v>17</v>
      </c>
      <c r="B16029" t="s">
        <v>1166</v>
      </c>
      <c r="C16029">
        <v>94</v>
      </c>
      <c r="D16029" t="s">
        <v>398</v>
      </c>
      <c r="E16029" t="s">
        <v>113</v>
      </c>
      <c r="F16029" t="s">
        <v>953</v>
      </c>
      <c r="G16029" t="s">
        <v>893</v>
      </c>
      <c r="H16029" t="s">
        <v>1054</v>
      </c>
      <c r="I16029" t="s">
        <v>1045</v>
      </c>
      <c r="J16029" t="s">
        <v>296</v>
      </c>
      <c r="K16029" t="s">
        <v>1054</v>
      </c>
      <c r="L16029" t="s">
        <v>733</v>
      </c>
      <c r="M16029" t="s">
        <v>1054</v>
      </c>
      <c r="N16029" t="s">
        <v>526</v>
      </c>
      <c r="O16029" t="s">
        <v>140</v>
      </c>
      <c r="P16029" t="s">
        <v>140</v>
      </c>
      <c r="Q16029" t="s">
        <v>1014</v>
      </c>
    </row>
    <row r="16030" spans="1:17" x14ac:dyDescent="0.35">
      <c r="A16030" t="s">
        <v>18</v>
      </c>
      <c r="B16030" t="s">
        <v>1165</v>
      </c>
      <c r="C16030">
        <v>14</v>
      </c>
      <c r="D16030" t="s">
        <v>818</v>
      </c>
      <c r="E16030" t="s">
        <v>345</v>
      </c>
      <c r="F16030" t="s">
        <v>837</v>
      </c>
      <c r="G16030" t="s">
        <v>123</v>
      </c>
      <c r="H16030" t="s">
        <v>422</v>
      </c>
      <c r="I16030" t="s">
        <v>140</v>
      </c>
      <c r="J16030" t="s">
        <v>327</v>
      </c>
      <c r="K16030" t="s">
        <v>140</v>
      </c>
      <c r="L16030" t="s">
        <v>942</v>
      </c>
      <c r="M16030" t="s">
        <v>140</v>
      </c>
      <c r="N16030" t="s">
        <v>292</v>
      </c>
      <c r="O16030" t="s">
        <v>140</v>
      </c>
      <c r="P16030" t="s">
        <v>140</v>
      </c>
      <c r="Q16030" t="s">
        <v>345</v>
      </c>
    </row>
    <row r="16031" spans="1:17" x14ac:dyDescent="0.35">
      <c r="A16031" t="s">
        <v>18</v>
      </c>
      <c r="B16031" t="s">
        <v>1166</v>
      </c>
      <c r="C16031">
        <v>191</v>
      </c>
      <c r="D16031" t="s">
        <v>843</v>
      </c>
      <c r="E16031" t="s">
        <v>1023</v>
      </c>
      <c r="F16031" t="s">
        <v>1053</v>
      </c>
      <c r="G16031" t="s">
        <v>769</v>
      </c>
      <c r="H16031" t="s">
        <v>939</v>
      </c>
      <c r="I16031" t="s">
        <v>95</v>
      </c>
      <c r="J16031" t="s">
        <v>863</v>
      </c>
      <c r="K16031" t="s">
        <v>1012</v>
      </c>
      <c r="L16031" t="s">
        <v>1004</v>
      </c>
      <c r="M16031" t="s">
        <v>1019</v>
      </c>
      <c r="N16031" t="s">
        <v>588</v>
      </c>
      <c r="O16031" t="s">
        <v>140</v>
      </c>
      <c r="P16031" t="s">
        <v>1019</v>
      </c>
      <c r="Q16031" t="s">
        <v>1050</v>
      </c>
    </row>
    <row r="16032" spans="1:17" x14ac:dyDescent="0.35">
      <c r="A16032" t="s">
        <v>19</v>
      </c>
      <c r="B16032" t="s">
        <v>1165</v>
      </c>
      <c r="C16032">
        <v>66</v>
      </c>
      <c r="D16032" t="s">
        <v>406</v>
      </c>
      <c r="E16032" t="s">
        <v>875</v>
      </c>
      <c r="F16032" t="s">
        <v>125</v>
      </c>
      <c r="G16032" t="s">
        <v>422</v>
      </c>
      <c r="H16032" t="s">
        <v>1003</v>
      </c>
      <c r="I16032" t="s">
        <v>967</v>
      </c>
      <c r="J16032" t="s">
        <v>160</v>
      </c>
      <c r="K16032" t="s">
        <v>140</v>
      </c>
      <c r="L16032" t="s">
        <v>140</v>
      </c>
      <c r="M16032" t="s">
        <v>1009</v>
      </c>
      <c r="N16032" t="s">
        <v>956</v>
      </c>
      <c r="O16032" t="s">
        <v>140</v>
      </c>
      <c r="P16032" t="s">
        <v>775</v>
      </c>
      <c r="Q16032" t="s">
        <v>140</v>
      </c>
    </row>
    <row r="16033" spans="1:17" x14ac:dyDescent="0.35">
      <c r="A16033" t="s">
        <v>19</v>
      </c>
      <c r="B16033" t="s">
        <v>1166</v>
      </c>
      <c r="C16033">
        <v>140</v>
      </c>
      <c r="D16033" t="s">
        <v>217</v>
      </c>
      <c r="E16033" t="s">
        <v>915</v>
      </c>
      <c r="F16033" t="s">
        <v>131</v>
      </c>
      <c r="G16033" t="s">
        <v>87</v>
      </c>
      <c r="H16033" t="s">
        <v>1051</v>
      </c>
      <c r="I16033" t="s">
        <v>345</v>
      </c>
      <c r="J16033" t="s">
        <v>628</v>
      </c>
      <c r="K16033" t="s">
        <v>140</v>
      </c>
      <c r="L16033" t="s">
        <v>1055</v>
      </c>
      <c r="M16033" t="s">
        <v>1010</v>
      </c>
      <c r="N16033" t="s">
        <v>805</v>
      </c>
      <c r="O16033" t="s">
        <v>140</v>
      </c>
      <c r="P16033" t="s">
        <v>939</v>
      </c>
      <c r="Q16033" t="s">
        <v>971</v>
      </c>
    </row>
    <row r="16034" spans="1:17" x14ac:dyDescent="0.35">
      <c r="A16034" t="s">
        <v>20</v>
      </c>
      <c r="B16034" t="s">
        <v>1165</v>
      </c>
      <c r="C16034">
        <v>118</v>
      </c>
      <c r="D16034" t="s">
        <v>799</v>
      </c>
      <c r="E16034" t="s">
        <v>950</v>
      </c>
      <c r="F16034" t="s">
        <v>824</v>
      </c>
      <c r="G16034" t="s">
        <v>101</v>
      </c>
      <c r="H16034" t="s">
        <v>1058</v>
      </c>
      <c r="I16034" t="s">
        <v>1057</v>
      </c>
      <c r="J16034" t="s">
        <v>586</v>
      </c>
      <c r="K16034" t="s">
        <v>775</v>
      </c>
      <c r="L16034" t="s">
        <v>903</v>
      </c>
      <c r="M16034" t="s">
        <v>140</v>
      </c>
      <c r="N16034" t="s">
        <v>518</v>
      </c>
      <c r="O16034" t="s">
        <v>140</v>
      </c>
      <c r="P16034" t="s">
        <v>1019</v>
      </c>
      <c r="Q16034" t="s">
        <v>1068</v>
      </c>
    </row>
    <row r="16035" spans="1:17" x14ac:dyDescent="0.35">
      <c r="A16035" t="s">
        <v>20</v>
      </c>
      <c r="B16035" t="s">
        <v>1166</v>
      </c>
      <c r="C16035">
        <v>88</v>
      </c>
      <c r="D16035" t="s">
        <v>560</v>
      </c>
      <c r="E16035" t="s">
        <v>317</v>
      </c>
      <c r="F16035" t="s">
        <v>988</v>
      </c>
      <c r="G16035" t="s">
        <v>371</v>
      </c>
      <c r="H16035" t="s">
        <v>1098</v>
      </c>
      <c r="I16035" t="s">
        <v>527</v>
      </c>
      <c r="J16035" t="s">
        <v>544</v>
      </c>
      <c r="K16035" t="s">
        <v>140</v>
      </c>
      <c r="L16035" t="s">
        <v>1020</v>
      </c>
      <c r="M16035" t="s">
        <v>140</v>
      </c>
      <c r="N16035" t="s">
        <v>381</v>
      </c>
      <c r="O16035" t="s">
        <v>140</v>
      </c>
      <c r="P16035" t="s">
        <v>140</v>
      </c>
      <c r="Q16035" t="s">
        <v>1017</v>
      </c>
    </row>
    <row r="16036" spans="1:17" x14ac:dyDescent="0.35">
      <c r="A16036" t="s">
        <v>21</v>
      </c>
      <c r="B16036" t="s">
        <v>1166</v>
      </c>
      <c r="C16036">
        <v>210</v>
      </c>
      <c r="D16036" t="s">
        <v>676</v>
      </c>
      <c r="E16036" t="s">
        <v>915</v>
      </c>
      <c r="F16036" t="s">
        <v>1102</v>
      </c>
      <c r="G16036" t="s">
        <v>405</v>
      </c>
      <c r="H16036" t="s">
        <v>775</v>
      </c>
      <c r="I16036" t="s">
        <v>801</v>
      </c>
      <c r="J16036" t="s">
        <v>61</v>
      </c>
      <c r="K16036" t="s">
        <v>1013</v>
      </c>
      <c r="L16036" t="s">
        <v>1017</v>
      </c>
      <c r="M16036" t="s">
        <v>1017</v>
      </c>
      <c r="N16036" t="s">
        <v>913</v>
      </c>
      <c r="O16036" t="s">
        <v>140</v>
      </c>
      <c r="P16036" t="s">
        <v>1048</v>
      </c>
      <c r="Q16036" t="s">
        <v>1048</v>
      </c>
    </row>
    <row r="16037" spans="1:17" x14ac:dyDescent="0.35">
      <c r="A16037" t="s">
        <v>22</v>
      </c>
      <c r="B16037" t="s">
        <v>1165</v>
      </c>
      <c r="C16037">
        <v>98</v>
      </c>
      <c r="D16037" t="s">
        <v>292</v>
      </c>
      <c r="E16037" t="s">
        <v>1065</v>
      </c>
      <c r="F16037" t="s">
        <v>87</v>
      </c>
      <c r="G16037" t="s">
        <v>95</v>
      </c>
      <c r="H16037" t="s">
        <v>99</v>
      </c>
      <c r="I16037" t="s">
        <v>501</v>
      </c>
      <c r="J16037" t="s">
        <v>820</v>
      </c>
      <c r="K16037" t="s">
        <v>140</v>
      </c>
      <c r="L16037" t="s">
        <v>1047</v>
      </c>
      <c r="M16037" t="s">
        <v>1063</v>
      </c>
      <c r="N16037" t="s">
        <v>1071</v>
      </c>
      <c r="O16037" t="s">
        <v>1014</v>
      </c>
      <c r="P16037" t="s">
        <v>1046</v>
      </c>
      <c r="Q16037" t="s">
        <v>1007</v>
      </c>
    </row>
    <row r="16038" spans="1:17" x14ac:dyDescent="0.35">
      <c r="A16038" t="s">
        <v>22</v>
      </c>
      <c r="B16038" t="s">
        <v>1166</v>
      </c>
      <c r="C16038">
        <v>111</v>
      </c>
      <c r="D16038" t="s">
        <v>835</v>
      </c>
      <c r="E16038" t="s">
        <v>903</v>
      </c>
      <c r="F16038" t="s">
        <v>801</v>
      </c>
      <c r="G16038" t="s">
        <v>501</v>
      </c>
      <c r="H16038" t="s">
        <v>1051</v>
      </c>
      <c r="I16038" t="s">
        <v>345</v>
      </c>
      <c r="J16038" t="s">
        <v>557</v>
      </c>
      <c r="K16038" t="s">
        <v>140</v>
      </c>
      <c r="L16038" t="s">
        <v>940</v>
      </c>
      <c r="M16038" t="s">
        <v>1055</v>
      </c>
      <c r="N16038" t="s">
        <v>913</v>
      </c>
      <c r="O16038" t="s">
        <v>140</v>
      </c>
      <c r="P16038" t="s">
        <v>1019</v>
      </c>
      <c r="Q16038" t="s">
        <v>1020</v>
      </c>
    </row>
    <row r="16039" spans="1:17" x14ac:dyDescent="0.35">
      <c r="A16039" t="s">
        <v>23</v>
      </c>
      <c r="B16039" t="s">
        <v>1165</v>
      </c>
      <c r="C16039">
        <v>86</v>
      </c>
      <c r="D16039" t="s">
        <v>853</v>
      </c>
      <c r="E16039" t="s">
        <v>458</v>
      </c>
      <c r="F16039" t="s">
        <v>1067</v>
      </c>
      <c r="G16039" t="s">
        <v>643</v>
      </c>
      <c r="H16039" t="s">
        <v>940</v>
      </c>
      <c r="I16039" t="s">
        <v>939</v>
      </c>
      <c r="J16039" t="s">
        <v>487</v>
      </c>
      <c r="K16039" t="s">
        <v>140</v>
      </c>
      <c r="L16039" t="s">
        <v>140</v>
      </c>
      <c r="M16039" t="s">
        <v>1009</v>
      </c>
      <c r="N16039" t="s">
        <v>959</v>
      </c>
      <c r="O16039" t="s">
        <v>1019</v>
      </c>
      <c r="P16039" t="s">
        <v>1046</v>
      </c>
      <c r="Q16039" t="s">
        <v>140</v>
      </c>
    </row>
    <row r="16040" spans="1:17" x14ac:dyDescent="0.35">
      <c r="A16040" t="s">
        <v>23</v>
      </c>
      <c r="B16040" t="s">
        <v>1166</v>
      </c>
      <c r="C16040">
        <v>119</v>
      </c>
      <c r="D16040" t="s">
        <v>358</v>
      </c>
      <c r="E16040" t="s">
        <v>548</v>
      </c>
      <c r="F16040" t="s">
        <v>117</v>
      </c>
      <c r="G16040" t="s">
        <v>1007</v>
      </c>
      <c r="H16040" t="s">
        <v>140</v>
      </c>
      <c r="I16040" t="s">
        <v>405</v>
      </c>
      <c r="J16040" t="s">
        <v>369</v>
      </c>
      <c r="K16040" t="s">
        <v>140</v>
      </c>
      <c r="L16040" t="s">
        <v>1060</v>
      </c>
      <c r="M16040" t="s">
        <v>1070</v>
      </c>
      <c r="N16040" t="s">
        <v>428</v>
      </c>
      <c r="O16040" t="s">
        <v>140</v>
      </c>
      <c r="P16040" t="s">
        <v>940</v>
      </c>
      <c r="Q16040" t="s">
        <v>1004</v>
      </c>
    </row>
    <row r="16041" spans="1:17" x14ac:dyDescent="0.35">
      <c r="A16041" t="s">
        <v>24</v>
      </c>
      <c r="B16041" t="s">
        <v>1165</v>
      </c>
      <c r="C16041">
        <v>77</v>
      </c>
      <c r="D16041" t="s">
        <v>398</v>
      </c>
      <c r="E16041" t="s">
        <v>125</v>
      </c>
      <c r="F16041" t="s">
        <v>755</v>
      </c>
      <c r="G16041" t="s">
        <v>399</v>
      </c>
      <c r="H16041" t="s">
        <v>147</v>
      </c>
      <c r="I16041" t="s">
        <v>1065</v>
      </c>
      <c r="J16041" t="s">
        <v>559</v>
      </c>
      <c r="K16041" t="s">
        <v>140</v>
      </c>
      <c r="L16041" t="s">
        <v>1009</v>
      </c>
      <c r="M16041" t="s">
        <v>1012</v>
      </c>
      <c r="N16041" t="s">
        <v>826</v>
      </c>
      <c r="O16041" t="s">
        <v>140</v>
      </c>
      <c r="P16041" t="s">
        <v>1003</v>
      </c>
      <c r="Q16041" t="s">
        <v>140</v>
      </c>
    </row>
    <row r="16042" spans="1:17" x14ac:dyDescent="0.35">
      <c r="A16042" t="s">
        <v>24</v>
      </c>
      <c r="B16042" t="s">
        <v>1166</v>
      </c>
      <c r="C16042">
        <v>130</v>
      </c>
      <c r="D16042" t="s">
        <v>153</v>
      </c>
      <c r="E16042" t="s">
        <v>109</v>
      </c>
      <c r="F16042" t="s">
        <v>103</v>
      </c>
      <c r="G16042" t="s">
        <v>1065</v>
      </c>
      <c r="H16042" t="s">
        <v>1073</v>
      </c>
      <c r="I16042" t="s">
        <v>1064</v>
      </c>
      <c r="J16042" t="s">
        <v>212</v>
      </c>
      <c r="K16042" t="s">
        <v>140</v>
      </c>
      <c r="L16042" t="s">
        <v>527</v>
      </c>
      <c r="M16042" t="s">
        <v>1060</v>
      </c>
      <c r="N16042" t="s">
        <v>603</v>
      </c>
      <c r="O16042" t="s">
        <v>140</v>
      </c>
      <c r="P16042" t="s">
        <v>1055</v>
      </c>
      <c r="Q16042" t="s">
        <v>140</v>
      </c>
    </row>
    <row r="16043" spans="1:17" x14ac:dyDescent="0.35">
      <c r="A16043" t="s">
        <v>25</v>
      </c>
      <c r="B16043" t="s">
        <v>1165</v>
      </c>
      <c r="C16043">
        <v>88</v>
      </c>
      <c r="D16043" t="s">
        <v>356</v>
      </c>
      <c r="E16043" t="s">
        <v>91</v>
      </c>
      <c r="F16043" t="s">
        <v>517</v>
      </c>
      <c r="G16043" t="s">
        <v>1023</v>
      </c>
      <c r="H16043" t="s">
        <v>1023</v>
      </c>
      <c r="I16043" t="s">
        <v>967</v>
      </c>
      <c r="J16043" t="s">
        <v>586</v>
      </c>
      <c r="K16043" t="s">
        <v>140</v>
      </c>
      <c r="L16043" t="s">
        <v>111</v>
      </c>
      <c r="M16043" t="s">
        <v>140</v>
      </c>
      <c r="N16043" t="s">
        <v>266</v>
      </c>
      <c r="O16043" t="s">
        <v>140</v>
      </c>
      <c r="P16043" t="s">
        <v>140</v>
      </c>
      <c r="Q16043" t="s">
        <v>1016</v>
      </c>
    </row>
    <row r="16044" spans="1:17" x14ac:dyDescent="0.35">
      <c r="A16044" t="s">
        <v>25</v>
      </c>
      <c r="B16044" t="s">
        <v>1166</v>
      </c>
      <c r="C16044">
        <v>116</v>
      </c>
      <c r="D16044" t="s">
        <v>359</v>
      </c>
      <c r="E16044" t="s">
        <v>929</v>
      </c>
      <c r="F16044" t="s">
        <v>1102</v>
      </c>
      <c r="G16044" t="s">
        <v>1049</v>
      </c>
      <c r="H16044" t="s">
        <v>1066</v>
      </c>
      <c r="I16044" t="s">
        <v>915</v>
      </c>
      <c r="J16044" t="s">
        <v>175</v>
      </c>
      <c r="K16044" t="s">
        <v>140</v>
      </c>
      <c r="L16044" t="s">
        <v>996</v>
      </c>
      <c r="M16044" t="s">
        <v>1063</v>
      </c>
      <c r="N16044" t="s">
        <v>926</v>
      </c>
      <c r="O16044" t="s">
        <v>140</v>
      </c>
      <c r="P16044" t="s">
        <v>949</v>
      </c>
      <c r="Q16044" t="s">
        <v>919</v>
      </c>
    </row>
    <row r="16045" spans="1:17" x14ac:dyDescent="0.35">
      <c r="A16045" t="s">
        <v>26</v>
      </c>
      <c r="B16045" t="s">
        <v>1165</v>
      </c>
      <c r="C16045">
        <v>96</v>
      </c>
      <c r="D16045" t="s">
        <v>623</v>
      </c>
      <c r="E16045" t="s">
        <v>915</v>
      </c>
      <c r="F16045" t="s">
        <v>988</v>
      </c>
      <c r="G16045" t="s">
        <v>443</v>
      </c>
      <c r="H16045" t="s">
        <v>1050</v>
      </c>
      <c r="I16045" t="s">
        <v>967</v>
      </c>
      <c r="J16045" t="s">
        <v>328</v>
      </c>
      <c r="K16045" t="s">
        <v>140</v>
      </c>
      <c r="L16045" t="s">
        <v>716</v>
      </c>
      <c r="M16045" t="s">
        <v>1014</v>
      </c>
      <c r="N16045" t="s">
        <v>630</v>
      </c>
      <c r="O16045" t="s">
        <v>140</v>
      </c>
      <c r="P16045" t="s">
        <v>140</v>
      </c>
      <c r="Q16045" t="s">
        <v>1055</v>
      </c>
    </row>
    <row r="16046" spans="1:17" x14ac:dyDescent="0.35">
      <c r="A16046" t="s">
        <v>26</v>
      </c>
      <c r="B16046" t="s">
        <v>1166</v>
      </c>
      <c r="C16046">
        <v>106</v>
      </c>
      <c r="D16046" t="s">
        <v>705</v>
      </c>
      <c r="E16046" t="s">
        <v>1004</v>
      </c>
      <c r="F16046" t="s">
        <v>897</v>
      </c>
      <c r="G16046" t="s">
        <v>643</v>
      </c>
      <c r="H16046" t="s">
        <v>140</v>
      </c>
      <c r="I16046" t="s">
        <v>660</v>
      </c>
      <c r="J16046" t="s">
        <v>77</v>
      </c>
      <c r="K16046" t="s">
        <v>1017</v>
      </c>
      <c r="L16046" t="s">
        <v>869</v>
      </c>
      <c r="M16046" t="s">
        <v>1011</v>
      </c>
      <c r="N16046" t="s">
        <v>738</v>
      </c>
      <c r="O16046" t="s">
        <v>140</v>
      </c>
      <c r="P16046" t="s">
        <v>1064</v>
      </c>
      <c r="Q16046" t="s">
        <v>1023</v>
      </c>
    </row>
    <row r="16047" spans="1:17" x14ac:dyDescent="0.35">
      <c r="A16047" t="s">
        <v>27</v>
      </c>
      <c r="B16047" t="s">
        <v>1165</v>
      </c>
      <c r="C16047">
        <v>100</v>
      </c>
      <c r="D16047" t="s">
        <v>799</v>
      </c>
      <c r="E16047" t="s">
        <v>394</v>
      </c>
      <c r="F16047" t="s">
        <v>340</v>
      </c>
      <c r="G16047" t="s">
        <v>115</v>
      </c>
      <c r="H16047" t="s">
        <v>345</v>
      </c>
      <c r="I16047" t="s">
        <v>1046</v>
      </c>
      <c r="J16047" t="s">
        <v>369</v>
      </c>
      <c r="K16047" t="s">
        <v>140</v>
      </c>
      <c r="L16047" t="s">
        <v>1014</v>
      </c>
      <c r="M16047" t="s">
        <v>1019</v>
      </c>
      <c r="N16047" t="s">
        <v>1069</v>
      </c>
      <c r="O16047" t="s">
        <v>140</v>
      </c>
      <c r="P16047" t="s">
        <v>515</v>
      </c>
      <c r="Q16047" t="s">
        <v>1011</v>
      </c>
    </row>
    <row r="16048" spans="1:17" x14ac:dyDescent="0.35">
      <c r="A16048" t="s">
        <v>27</v>
      </c>
      <c r="B16048" t="s">
        <v>1166</v>
      </c>
      <c r="C16048">
        <v>104</v>
      </c>
      <c r="D16048" t="s">
        <v>600</v>
      </c>
      <c r="E16048" t="s">
        <v>1047</v>
      </c>
      <c r="F16048" t="s">
        <v>952</v>
      </c>
      <c r="G16048" t="s">
        <v>1076</v>
      </c>
      <c r="H16048" t="s">
        <v>1013</v>
      </c>
      <c r="I16048" t="s">
        <v>1013</v>
      </c>
      <c r="J16048" t="s">
        <v>292</v>
      </c>
      <c r="K16048" t="s">
        <v>1021</v>
      </c>
      <c r="L16048" t="s">
        <v>954</v>
      </c>
      <c r="M16048" t="s">
        <v>140</v>
      </c>
      <c r="N16048" t="s">
        <v>564</v>
      </c>
      <c r="O16048" t="s">
        <v>140</v>
      </c>
      <c r="P16048" t="s">
        <v>940</v>
      </c>
      <c r="Q16048" t="s">
        <v>919</v>
      </c>
    </row>
    <row r="16049" spans="1:17" x14ac:dyDescent="0.35">
      <c r="A16049" t="s">
        <v>28</v>
      </c>
      <c r="B16049" t="s">
        <v>1165</v>
      </c>
      <c r="C16049">
        <v>85</v>
      </c>
      <c r="D16049" t="s">
        <v>963</v>
      </c>
      <c r="E16049" t="s">
        <v>109</v>
      </c>
      <c r="F16049" t="s">
        <v>967</v>
      </c>
      <c r="G16049" t="s">
        <v>317</v>
      </c>
      <c r="H16049" t="s">
        <v>1072</v>
      </c>
      <c r="I16049" t="s">
        <v>1057</v>
      </c>
      <c r="J16049" t="s">
        <v>214</v>
      </c>
      <c r="K16049" t="s">
        <v>140</v>
      </c>
      <c r="L16049" t="s">
        <v>1059</v>
      </c>
      <c r="M16049" t="s">
        <v>1050</v>
      </c>
      <c r="N16049" t="s">
        <v>41</v>
      </c>
      <c r="O16049" t="s">
        <v>140</v>
      </c>
      <c r="P16049" t="s">
        <v>458</v>
      </c>
      <c r="Q16049" t="s">
        <v>1011</v>
      </c>
    </row>
    <row r="16050" spans="1:17" x14ac:dyDescent="0.35">
      <c r="A16050" t="s">
        <v>28</v>
      </c>
      <c r="B16050" t="s">
        <v>1166</v>
      </c>
      <c r="C16050">
        <v>122</v>
      </c>
      <c r="D16050" t="s">
        <v>547</v>
      </c>
      <c r="E16050" t="s">
        <v>515</v>
      </c>
      <c r="F16050" t="s">
        <v>893</v>
      </c>
      <c r="G16050" t="s">
        <v>788</v>
      </c>
      <c r="H16050" t="s">
        <v>1051</v>
      </c>
      <c r="I16050" t="s">
        <v>1046</v>
      </c>
      <c r="J16050" t="s">
        <v>843</v>
      </c>
      <c r="K16050" t="s">
        <v>140</v>
      </c>
      <c r="L16050" t="s">
        <v>1046</v>
      </c>
      <c r="M16050" t="s">
        <v>1060</v>
      </c>
      <c r="N16050" t="s">
        <v>81</v>
      </c>
      <c r="O16050" t="s">
        <v>140</v>
      </c>
      <c r="P16050" t="s">
        <v>1048</v>
      </c>
      <c r="Q16050" t="s">
        <v>1098</v>
      </c>
    </row>
    <row r="16051" spans="1:17" x14ac:dyDescent="0.35">
      <c r="A16051" t="s">
        <v>29</v>
      </c>
      <c r="B16051" t="s">
        <v>1165</v>
      </c>
      <c r="C16051">
        <v>94</v>
      </c>
      <c r="D16051" t="s">
        <v>843</v>
      </c>
      <c r="E16051" t="s">
        <v>988</v>
      </c>
      <c r="F16051" t="s">
        <v>511</v>
      </c>
      <c r="G16051" t="s">
        <v>422</v>
      </c>
      <c r="H16051" t="s">
        <v>1068</v>
      </c>
      <c r="I16051" t="s">
        <v>1072</v>
      </c>
      <c r="J16051" t="s">
        <v>602</v>
      </c>
      <c r="K16051" t="s">
        <v>140</v>
      </c>
      <c r="L16051" t="s">
        <v>131</v>
      </c>
      <c r="M16051" t="s">
        <v>1017</v>
      </c>
      <c r="N16051" t="s">
        <v>79</v>
      </c>
      <c r="O16051" t="s">
        <v>140</v>
      </c>
      <c r="P16051" t="s">
        <v>1055</v>
      </c>
      <c r="Q16051" t="s">
        <v>1043</v>
      </c>
    </row>
    <row r="16052" spans="1:17" x14ac:dyDescent="0.35">
      <c r="A16052" t="s">
        <v>29</v>
      </c>
      <c r="B16052" t="s">
        <v>1166</v>
      </c>
      <c r="C16052">
        <v>110</v>
      </c>
      <c r="D16052" t="s">
        <v>179</v>
      </c>
      <c r="E16052" t="s">
        <v>109</v>
      </c>
      <c r="F16052" t="s">
        <v>716</v>
      </c>
      <c r="G16052" t="s">
        <v>489</v>
      </c>
      <c r="H16052" t="s">
        <v>875</v>
      </c>
      <c r="I16052" t="s">
        <v>838</v>
      </c>
      <c r="J16052" t="s">
        <v>782</v>
      </c>
      <c r="K16052" t="s">
        <v>1019</v>
      </c>
      <c r="L16052" t="s">
        <v>1020</v>
      </c>
      <c r="M16052" t="s">
        <v>1060</v>
      </c>
      <c r="N16052" t="s">
        <v>47</v>
      </c>
      <c r="O16052" t="s">
        <v>140</v>
      </c>
      <c r="P16052" t="s">
        <v>1011</v>
      </c>
      <c r="Q16052" t="s">
        <v>1068</v>
      </c>
    </row>
    <row r="16053" spans="1:17" x14ac:dyDescent="0.35">
      <c r="A16053" t="s">
        <v>30</v>
      </c>
      <c r="B16053" t="s">
        <v>1165</v>
      </c>
      <c r="C16053">
        <v>91</v>
      </c>
      <c r="D16053" t="s">
        <v>692</v>
      </c>
      <c r="E16053" t="s">
        <v>1003</v>
      </c>
      <c r="F16053" t="s">
        <v>662</v>
      </c>
      <c r="G16053" t="s">
        <v>107</v>
      </c>
      <c r="H16053" t="s">
        <v>1021</v>
      </c>
      <c r="I16053" t="s">
        <v>131</v>
      </c>
      <c r="J16053" t="s">
        <v>139</v>
      </c>
      <c r="K16053" t="s">
        <v>140</v>
      </c>
      <c r="L16053" t="s">
        <v>1018</v>
      </c>
      <c r="M16053" t="s">
        <v>140</v>
      </c>
      <c r="N16053" t="s">
        <v>737</v>
      </c>
      <c r="O16053" t="s">
        <v>1010</v>
      </c>
      <c r="P16053" t="s">
        <v>1021</v>
      </c>
      <c r="Q16053" t="s">
        <v>1048</v>
      </c>
    </row>
    <row r="16054" spans="1:17" x14ac:dyDescent="0.35">
      <c r="A16054" t="s">
        <v>30</v>
      </c>
      <c r="B16054" t="s">
        <v>1166</v>
      </c>
      <c r="C16054">
        <v>111</v>
      </c>
      <c r="D16054" t="s">
        <v>555</v>
      </c>
      <c r="E16054" t="s">
        <v>988</v>
      </c>
      <c r="F16054" t="s">
        <v>117</v>
      </c>
      <c r="G16054" t="s">
        <v>495</v>
      </c>
      <c r="H16054" t="s">
        <v>1012</v>
      </c>
      <c r="I16054" t="s">
        <v>801</v>
      </c>
      <c r="J16054" t="s">
        <v>427</v>
      </c>
      <c r="K16054" t="s">
        <v>140</v>
      </c>
      <c r="L16054" t="s">
        <v>1052</v>
      </c>
      <c r="M16054" t="s">
        <v>1021</v>
      </c>
      <c r="N16054" t="s">
        <v>451</v>
      </c>
      <c r="O16054" t="s">
        <v>140</v>
      </c>
      <c r="P16054" t="s">
        <v>1051</v>
      </c>
      <c r="Q16054" t="s">
        <v>458</v>
      </c>
    </row>
    <row r="16055" spans="1:17" x14ac:dyDescent="0.35">
      <c r="A16055" t="s">
        <v>31</v>
      </c>
      <c r="B16055" t="s">
        <v>1165</v>
      </c>
      <c r="C16055">
        <v>132</v>
      </c>
      <c r="D16055" t="s">
        <v>1069</v>
      </c>
      <c r="E16055" t="s">
        <v>1020</v>
      </c>
      <c r="F16055" t="s">
        <v>977</v>
      </c>
      <c r="G16055" t="s">
        <v>422</v>
      </c>
      <c r="H16055" t="s">
        <v>1055</v>
      </c>
      <c r="I16055" t="s">
        <v>97</v>
      </c>
      <c r="J16055" t="s">
        <v>530</v>
      </c>
      <c r="K16055" t="s">
        <v>1014</v>
      </c>
      <c r="L16055" t="s">
        <v>1052</v>
      </c>
      <c r="M16055" t="s">
        <v>1065</v>
      </c>
      <c r="N16055" t="s">
        <v>358</v>
      </c>
      <c r="O16055" t="s">
        <v>140</v>
      </c>
      <c r="P16055" t="s">
        <v>919</v>
      </c>
      <c r="Q16055" t="s">
        <v>1058</v>
      </c>
    </row>
    <row r="16056" spans="1:17" x14ac:dyDescent="0.35">
      <c r="A16056" t="s">
        <v>31</v>
      </c>
      <c r="B16056" t="s">
        <v>1166</v>
      </c>
      <c r="C16056">
        <v>75</v>
      </c>
      <c r="D16056" t="s">
        <v>728</v>
      </c>
      <c r="E16056" t="s">
        <v>113</v>
      </c>
      <c r="F16056" t="s">
        <v>801</v>
      </c>
      <c r="G16056" t="s">
        <v>345</v>
      </c>
      <c r="H16056" t="s">
        <v>140</v>
      </c>
      <c r="I16056" t="s">
        <v>548</v>
      </c>
      <c r="J16056" t="s">
        <v>231</v>
      </c>
      <c r="K16056" t="s">
        <v>140</v>
      </c>
      <c r="L16056" t="s">
        <v>954</v>
      </c>
      <c r="M16056" t="s">
        <v>317</v>
      </c>
      <c r="N16056" t="s">
        <v>196</v>
      </c>
      <c r="O16056" t="s">
        <v>140</v>
      </c>
      <c r="P16056" t="s">
        <v>1054</v>
      </c>
      <c r="Q16056" t="s">
        <v>869</v>
      </c>
    </row>
    <row r="16057" spans="1:17" x14ac:dyDescent="0.35">
      <c r="A16057" t="s">
        <v>32</v>
      </c>
      <c r="B16057" t="s">
        <v>1165</v>
      </c>
      <c r="C16057">
        <v>1846</v>
      </c>
      <c r="D16057" t="s">
        <v>209</v>
      </c>
      <c r="E16057" t="s">
        <v>1061</v>
      </c>
      <c r="F16057" t="s">
        <v>1102</v>
      </c>
      <c r="G16057" t="s">
        <v>117</v>
      </c>
      <c r="H16057" t="s">
        <v>929</v>
      </c>
      <c r="I16057" t="s">
        <v>1061</v>
      </c>
      <c r="J16057" t="s">
        <v>529</v>
      </c>
      <c r="K16057" t="s">
        <v>1022</v>
      </c>
      <c r="L16057" t="s">
        <v>1064</v>
      </c>
      <c r="M16057" t="s">
        <v>1021</v>
      </c>
      <c r="N16057" t="s">
        <v>546</v>
      </c>
      <c r="O16057" t="s">
        <v>1022</v>
      </c>
      <c r="P16057" t="s">
        <v>1043</v>
      </c>
      <c r="Q16057" t="s">
        <v>1050</v>
      </c>
    </row>
    <row r="16058" spans="1:17" x14ac:dyDescent="0.35">
      <c r="A16058" t="s">
        <v>32</v>
      </c>
      <c r="B16058" t="s">
        <v>1166</v>
      </c>
      <c r="C16058">
        <v>3084</v>
      </c>
      <c r="D16058" t="s">
        <v>453</v>
      </c>
      <c r="E16058" t="s">
        <v>769</v>
      </c>
      <c r="F16058" t="s">
        <v>131</v>
      </c>
      <c r="G16058" t="s">
        <v>317</v>
      </c>
      <c r="H16058" t="s">
        <v>949</v>
      </c>
      <c r="I16058" t="s">
        <v>1067</v>
      </c>
      <c r="J16058" t="s">
        <v>366</v>
      </c>
      <c r="K16058" t="s">
        <v>1013</v>
      </c>
      <c r="L16058" t="s">
        <v>1004</v>
      </c>
      <c r="M16058" t="s">
        <v>1058</v>
      </c>
      <c r="N16058" t="s">
        <v>738</v>
      </c>
      <c r="O16058" t="s">
        <v>1008</v>
      </c>
      <c r="P16058" t="s">
        <v>1043</v>
      </c>
      <c r="Q16058" t="s">
        <v>1020</v>
      </c>
    </row>
    <row r="16060" spans="1:17" x14ac:dyDescent="0.35">
      <c r="A16060" t="s">
        <v>1679</v>
      </c>
    </row>
    <row r="16061" spans="1:17" x14ac:dyDescent="0.35">
      <c r="A16061" t="s">
        <v>2</v>
      </c>
      <c r="B16061" t="s">
        <v>1422</v>
      </c>
      <c r="C16061" t="s">
        <v>3</v>
      </c>
      <c r="D16061" t="s">
        <v>1663</v>
      </c>
      <c r="E16061" t="s">
        <v>1664</v>
      </c>
      <c r="F16061" t="s">
        <v>1665</v>
      </c>
      <c r="G16061" t="s">
        <v>1666</v>
      </c>
      <c r="H16061" t="s">
        <v>1667</v>
      </c>
      <c r="I16061" t="s">
        <v>1668</v>
      </c>
      <c r="J16061" t="s">
        <v>1669</v>
      </c>
      <c r="K16061" t="s">
        <v>1670</v>
      </c>
      <c r="L16061" t="s">
        <v>1671</v>
      </c>
      <c r="M16061" t="s">
        <v>1672</v>
      </c>
      <c r="N16061" t="s">
        <v>1673</v>
      </c>
      <c r="O16061" t="s">
        <v>1674</v>
      </c>
      <c r="P16061" t="s">
        <v>1376</v>
      </c>
      <c r="Q16061" t="s">
        <v>136</v>
      </c>
    </row>
    <row r="16062" spans="1:17" x14ac:dyDescent="0.35">
      <c r="A16062" t="s">
        <v>8</v>
      </c>
      <c r="B16062" t="s">
        <v>1423</v>
      </c>
      <c r="C16062">
        <v>128</v>
      </c>
      <c r="D16062" t="s">
        <v>559</v>
      </c>
      <c r="E16062" t="s">
        <v>929</v>
      </c>
      <c r="F16062" t="s">
        <v>942</v>
      </c>
      <c r="G16062" t="s">
        <v>1100</v>
      </c>
      <c r="H16062" t="s">
        <v>929</v>
      </c>
      <c r="I16062" t="s">
        <v>501</v>
      </c>
      <c r="J16062" t="s">
        <v>886</v>
      </c>
      <c r="K16062" t="s">
        <v>1021</v>
      </c>
      <c r="L16062" t="s">
        <v>919</v>
      </c>
      <c r="M16062" t="s">
        <v>1004</v>
      </c>
      <c r="N16062" t="s">
        <v>692</v>
      </c>
      <c r="O16062" t="s">
        <v>1021</v>
      </c>
      <c r="P16062" t="s">
        <v>1021</v>
      </c>
      <c r="Q16062" t="s">
        <v>1052</v>
      </c>
    </row>
    <row r="16063" spans="1:17" x14ac:dyDescent="0.35">
      <c r="A16063" t="s">
        <v>8</v>
      </c>
      <c r="B16063" t="s">
        <v>1424</v>
      </c>
      <c r="C16063">
        <v>22</v>
      </c>
      <c r="D16063" t="s">
        <v>540</v>
      </c>
      <c r="E16063" t="s">
        <v>718</v>
      </c>
      <c r="F16063" t="s">
        <v>926</v>
      </c>
      <c r="G16063" t="s">
        <v>476</v>
      </c>
      <c r="H16063" t="s">
        <v>140</v>
      </c>
      <c r="I16063" t="s">
        <v>528</v>
      </c>
      <c r="J16063" t="s">
        <v>460</v>
      </c>
      <c r="K16063" t="s">
        <v>140</v>
      </c>
      <c r="L16063" t="s">
        <v>140</v>
      </c>
      <c r="M16063" t="s">
        <v>140</v>
      </c>
      <c r="N16063" t="s">
        <v>684</v>
      </c>
      <c r="O16063" t="s">
        <v>140</v>
      </c>
      <c r="P16063" t="s">
        <v>140</v>
      </c>
      <c r="Q16063" t="s">
        <v>939</v>
      </c>
    </row>
    <row r="16064" spans="1:17" x14ac:dyDescent="0.35">
      <c r="A16064" t="s">
        <v>8</v>
      </c>
      <c r="B16064" t="s">
        <v>1425</v>
      </c>
      <c r="C16064">
        <v>54</v>
      </c>
      <c r="D16064" t="s">
        <v>145</v>
      </c>
      <c r="E16064" t="s">
        <v>1004</v>
      </c>
      <c r="F16064" t="s">
        <v>1056</v>
      </c>
      <c r="G16064" t="s">
        <v>1003</v>
      </c>
      <c r="H16064" t="s">
        <v>527</v>
      </c>
      <c r="I16064" t="s">
        <v>903</v>
      </c>
      <c r="J16064" t="s">
        <v>553</v>
      </c>
      <c r="K16064" t="s">
        <v>1012</v>
      </c>
      <c r="L16064" t="s">
        <v>875</v>
      </c>
      <c r="M16064" t="s">
        <v>517</v>
      </c>
      <c r="N16064" t="s">
        <v>279</v>
      </c>
      <c r="O16064" t="s">
        <v>140</v>
      </c>
      <c r="P16064" t="s">
        <v>140</v>
      </c>
      <c r="Q16064" t="s">
        <v>660</v>
      </c>
    </row>
    <row r="16065" spans="1:17" x14ac:dyDescent="0.35">
      <c r="A16065" t="s">
        <v>9</v>
      </c>
      <c r="B16065" t="s">
        <v>1423</v>
      </c>
      <c r="C16065">
        <v>130</v>
      </c>
      <c r="D16065" t="s">
        <v>635</v>
      </c>
      <c r="E16065" t="s">
        <v>991</v>
      </c>
      <c r="F16065" t="s">
        <v>788</v>
      </c>
      <c r="G16065" t="s">
        <v>901</v>
      </c>
      <c r="H16065" t="s">
        <v>1065</v>
      </c>
      <c r="I16065" t="s">
        <v>1003</v>
      </c>
      <c r="J16065" t="s">
        <v>152</v>
      </c>
      <c r="K16065" t="s">
        <v>140</v>
      </c>
      <c r="L16065" t="s">
        <v>660</v>
      </c>
      <c r="M16065" t="s">
        <v>1009</v>
      </c>
      <c r="N16065" t="s">
        <v>202</v>
      </c>
      <c r="O16065" t="s">
        <v>140</v>
      </c>
      <c r="P16065" t="s">
        <v>954</v>
      </c>
      <c r="Q16065" t="s">
        <v>939</v>
      </c>
    </row>
    <row r="16066" spans="1:17" x14ac:dyDescent="0.35">
      <c r="A16066" t="s">
        <v>9</v>
      </c>
      <c r="B16066" t="s">
        <v>1424</v>
      </c>
      <c r="C16066">
        <v>36</v>
      </c>
      <c r="D16066" t="s">
        <v>889</v>
      </c>
      <c r="E16066" t="s">
        <v>674</v>
      </c>
      <c r="F16066" t="s">
        <v>1102</v>
      </c>
      <c r="G16066" t="s">
        <v>1154</v>
      </c>
      <c r="H16066" t="s">
        <v>140</v>
      </c>
      <c r="I16066" t="s">
        <v>1020</v>
      </c>
      <c r="J16066" t="s">
        <v>478</v>
      </c>
      <c r="K16066" t="s">
        <v>140</v>
      </c>
      <c r="L16066" t="s">
        <v>458</v>
      </c>
      <c r="M16066" t="s">
        <v>140</v>
      </c>
      <c r="N16066" t="s">
        <v>313</v>
      </c>
      <c r="O16066" t="s">
        <v>140</v>
      </c>
      <c r="P16066" t="s">
        <v>915</v>
      </c>
      <c r="Q16066" t="s">
        <v>140</v>
      </c>
    </row>
    <row r="16067" spans="1:17" x14ac:dyDescent="0.35">
      <c r="A16067" t="s">
        <v>9</v>
      </c>
      <c r="B16067" t="s">
        <v>1425</v>
      </c>
      <c r="C16067">
        <v>35</v>
      </c>
      <c r="D16067" t="s">
        <v>421</v>
      </c>
      <c r="E16067" t="s">
        <v>716</v>
      </c>
      <c r="F16067" t="s">
        <v>1051</v>
      </c>
      <c r="G16067" t="s">
        <v>140</v>
      </c>
      <c r="H16067" t="s">
        <v>1046</v>
      </c>
      <c r="I16067" t="s">
        <v>91</v>
      </c>
      <c r="J16067" t="s">
        <v>448</v>
      </c>
      <c r="K16067" t="s">
        <v>140</v>
      </c>
      <c r="L16067" t="s">
        <v>643</v>
      </c>
      <c r="M16067" t="s">
        <v>140</v>
      </c>
      <c r="N16067" t="s">
        <v>682</v>
      </c>
      <c r="O16067" t="s">
        <v>140</v>
      </c>
      <c r="P16067" t="s">
        <v>940</v>
      </c>
      <c r="Q16067" t="s">
        <v>140</v>
      </c>
    </row>
    <row r="16068" spans="1:17" x14ac:dyDescent="0.35">
      <c r="A16068" t="s">
        <v>10</v>
      </c>
      <c r="B16068" t="s">
        <v>1423</v>
      </c>
      <c r="C16068">
        <v>145</v>
      </c>
      <c r="D16068" t="s">
        <v>807</v>
      </c>
      <c r="E16068" t="s">
        <v>929</v>
      </c>
      <c r="F16068" t="s">
        <v>394</v>
      </c>
      <c r="G16068" t="s">
        <v>988</v>
      </c>
      <c r="H16068" t="s">
        <v>394</v>
      </c>
      <c r="I16068" t="s">
        <v>801</v>
      </c>
      <c r="J16068" t="s">
        <v>922</v>
      </c>
      <c r="K16068" t="s">
        <v>775</v>
      </c>
      <c r="L16068" t="s">
        <v>1060</v>
      </c>
      <c r="M16068" t="s">
        <v>949</v>
      </c>
      <c r="N16068" t="s">
        <v>360</v>
      </c>
      <c r="O16068" t="s">
        <v>140</v>
      </c>
      <c r="P16068" t="s">
        <v>1054</v>
      </c>
      <c r="Q16068" t="s">
        <v>1009</v>
      </c>
    </row>
    <row r="16069" spans="1:17" x14ac:dyDescent="0.35">
      <c r="A16069" t="s">
        <v>10</v>
      </c>
      <c r="B16069" t="s">
        <v>1424</v>
      </c>
      <c r="C16069">
        <v>15</v>
      </c>
      <c r="D16069" t="s">
        <v>51</v>
      </c>
      <c r="E16069" t="s">
        <v>140</v>
      </c>
      <c r="F16069" t="s">
        <v>293</v>
      </c>
      <c r="G16069" t="s">
        <v>1065</v>
      </c>
      <c r="H16069" t="s">
        <v>1066</v>
      </c>
      <c r="I16069" t="s">
        <v>140</v>
      </c>
      <c r="J16069" t="s">
        <v>273</v>
      </c>
      <c r="K16069" t="s">
        <v>140</v>
      </c>
      <c r="L16069" t="s">
        <v>968</v>
      </c>
      <c r="M16069" t="s">
        <v>869</v>
      </c>
      <c r="N16069" t="s">
        <v>835</v>
      </c>
      <c r="O16069" t="s">
        <v>140</v>
      </c>
      <c r="P16069" t="s">
        <v>140</v>
      </c>
      <c r="Q16069" t="s">
        <v>140</v>
      </c>
    </row>
    <row r="16070" spans="1:17" x14ac:dyDescent="0.35">
      <c r="A16070" t="s">
        <v>10</v>
      </c>
      <c r="B16070" t="s">
        <v>1425</v>
      </c>
      <c r="C16070">
        <v>48</v>
      </c>
      <c r="D16070" t="s">
        <v>737</v>
      </c>
      <c r="E16070" t="s">
        <v>458</v>
      </c>
      <c r="F16070" t="s">
        <v>140</v>
      </c>
      <c r="G16070" t="s">
        <v>1068</v>
      </c>
      <c r="H16070" t="s">
        <v>869</v>
      </c>
      <c r="I16070" t="s">
        <v>985</v>
      </c>
      <c r="J16070" t="s">
        <v>758</v>
      </c>
      <c r="K16070" t="s">
        <v>140</v>
      </c>
      <c r="L16070" t="s">
        <v>949</v>
      </c>
      <c r="M16070" t="s">
        <v>140</v>
      </c>
      <c r="N16070" t="s">
        <v>867</v>
      </c>
      <c r="O16070" t="s">
        <v>140</v>
      </c>
      <c r="P16070" t="s">
        <v>996</v>
      </c>
      <c r="Q16070" t="s">
        <v>140</v>
      </c>
    </row>
    <row r="16071" spans="1:17" x14ac:dyDescent="0.35">
      <c r="A16071" t="s">
        <v>11</v>
      </c>
      <c r="B16071" t="s">
        <v>1423</v>
      </c>
      <c r="C16071">
        <v>142</v>
      </c>
      <c r="D16071" t="s">
        <v>884</v>
      </c>
      <c r="E16071" t="s">
        <v>1073</v>
      </c>
      <c r="F16071" t="s">
        <v>812</v>
      </c>
      <c r="G16071" t="s">
        <v>668</v>
      </c>
      <c r="H16071" t="s">
        <v>1007</v>
      </c>
      <c r="I16071" t="s">
        <v>95</v>
      </c>
      <c r="J16071" t="s">
        <v>900</v>
      </c>
      <c r="K16071" t="s">
        <v>1012</v>
      </c>
      <c r="L16071" t="s">
        <v>838</v>
      </c>
      <c r="M16071" t="s">
        <v>1014</v>
      </c>
      <c r="N16071" t="s">
        <v>678</v>
      </c>
      <c r="O16071" t="s">
        <v>140</v>
      </c>
      <c r="P16071" t="s">
        <v>1011</v>
      </c>
      <c r="Q16071" t="s">
        <v>1012</v>
      </c>
    </row>
    <row r="16072" spans="1:17" x14ac:dyDescent="0.35">
      <c r="A16072" t="s">
        <v>11</v>
      </c>
      <c r="B16072" t="s">
        <v>1424</v>
      </c>
      <c r="C16072">
        <v>32</v>
      </c>
      <c r="D16072" t="s">
        <v>251</v>
      </c>
      <c r="E16072" t="s">
        <v>99</v>
      </c>
      <c r="F16072" t="s">
        <v>901</v>
      </c>
      <c r="G16072" t="s">
        <v>125</v>
      </c>
      <c r="H16072" t="s">
        <v>1066</v>
      </c>
      <c r="I16072" t="s">
        <v>949</v>
      </c>
      <c r="J16072" t="s">
        <v>695</v>
      </c>
      <c r="K16072" t="s">
        <v>140</v>
      </c>
      <c r="L16072" t="s">
        <v>1061</v>
      </c>
      <c r="M16072" t="s">
        <v>140</v>
      </c>
      <c r="N16072" t="s">
        <v>734</v>
      </c>
      <c r="O16072" t="s">
        <v>140</v>
      </c>
      <c r="P16072" t="s">
        <v>1046</v>
      </c>
      <c r="Q16072" t="s">
        <v>140</v>
      </c>
    </row>
    <row r="16073" spans="1:17" x14ac:dyDescent="0.35">
      <c r="A16073" t="s">
        <v>11</v>
      </c>
      <c r="B16073" t="s">
        <v>1425</v>
      </c>
      <c r="C16073">
        <v>32</v>
      </c>
      <c r="D16073" t="s">
        <v>528</v>
      </c>
      <c r="E16073" t="s">
        <v>1098</v>
      </c>
      <c r="F16073" t="s">
        <v>1068</v>
      </c>
      <c r="G16073" t="s">
        <v>113</v>
      </c>
      <c r="H16073" t="s">
        <v>1057</v>
      </c>
      <c r="I16073" t="s">
        <v>801</v>
      </c>
      <c r="J16073" t="s">
        <v>153</v>
      </c>
      <c r="K16073" t="s">
        <v>140</v>
      </c>
      <c r="L16073" t="s">
        <v>954</v>
      </c>
      <c r="M16073" t="s">
        <v>140</v>
      </c>
      <c r="N16073" t="s">
        <v>142</v>
      </c>
      <c r="O16073" t="s">
        <v>140</v>
      </c>
      <c r="P16073" t="s">
        <v>919</v>
      </c>
      <c r="Q16073" t="s">
        <v>1019</v>
      </c>
    </row>
    <row r="16074" spans="1:17" x14ac:dyDescent="0.35">
      <c r="A16074" t="s">
        <v>12</v>
      </c>
      <c r="B16074" t="s">
        <v>1423</v>
      </c>
      <c r="C16074">
        <v>144</v>
      </c>
      <c r="D16074" t="s">
        <v>683</v>
      </c>
      <c r="E16074" t="s">
        <v>716</v>
      </c>
      <c r="F16074" t="s">
        <v>91</v>
      </c>
      <c r="G16074" t="s">
        <v>1064</v>
      </c>
      <c r="H16074" t="s">
        <v>775</v>
      </c>
      <c r="I16074" t="s">
        <v>788</v>
      </c>
      <c r="J16074" t="s">
        <v>499</v>
      </c>
      <c r="K16074" t="s">
        <v>1012</v>
      </c>
      <c r="L16074" t="s">
        <v>515</v>
      </c>
      <c r="M16074" t="s">
        <v>1060</v>
      </c>
      <c r="N16074" t="s">
        <v>714</v>
      </c>
      <c r="O16074" t="s">
        <v>949</v>
      </c>
      <c r="P16074" t="s">
        <v>950</v>
      </c>
      <c r="Q16074" t="s">
        <v>1058</v>
      </c>
    </row>
    <row r="16075" spans="1:17" x14ac:dyDescent="0.35">
      <c r="A16075" t="s">
        <v>12</v>
      </c>
      <c r="B16075" t="s">
        <v>1424</v>
      </c>
      <c r="C16075">
        <v>30</v>
      </c>
      <c r="D16075" t="s">
        <v>464</v>
      </c>
      <c r="E16075" t="s">
        <v>660</v>
      </c>
      <c r="F16075" t="s">
        <v>293</v>
      </c>
      <c r="G16075" t="s">
        <v>1063</v>
      </c>
      <c r="H16075" t="s">
        <v>140</v>
      </c>
      <c r="I16075" t="s">
        <v>140</v>
      </c>
      <c r="J16075" t="s">
        <v>73</v>
      </c>
      <c r="K16075" t="s">
        <v>140</v>
      </c>
      <c r="L16075" t="s">
        <v>140</v>
      </c>
      <c r="M16075" t="s">
        <v>140</v>
      </c>
      <c r="N16075" t="s">
        <v>453</v>
      </c>
      <c r="O16075" t="s">
        <v>140</v>
      </c>
      <c r="P16075" t="s">
        <v>140</v>
      </c>
      <c r="Q16075" t="s">
        <v>1058</v>
      </c>
    </row>
    <row r="16076" spans="1:17" x14ac:dyDescent="0.35">
      <c r="A16076" t="s">
        <v>12</v>
      </c>
      <c r="B16076" t="s">
        <v>1425</v>
      </c>
      <c r="C16076">
        <v>35</v>
      </c>
      <c r="D16076" t="s">
        <v>910</v>
      </c>
      <c r="E16076" t="s">
        <v>988</v>
      </c>
      <c r="F16076" t="s">
        <v>988</v>
      </c>
      <c r="G16076" t="s">
        <v>140</v>
      </c>
      <c r="H16076" t="s">
        <v>1018</v>
      </c>
      <c r="I16076" t="s">
        <v>115</v>
      </c>
      <c r="J16076" t="s">
        <v>618</v>
      </c>
      <c r="K16076" t="s">
        <v>140</v>
      </c>
      <c r="L16076" t="s">
        <v>129</v>
      </c>
      <c r="M16076" t="s">
        <v>1016</v>
      </c>
      <c r="N16076" t="s">
        <v>623</v>
      </c>
      <c r="O16076" t="s">
        <v>140</v>
      </c>
      <c r="P16076" t="s">
        <v>140</v>
      </c>
      <c r="Q16076" t="s">
        <v>501</v>
      </c>
    </row>
    <row r="16077" spans="1:17" x14ac:dyDescent="0.35">
      <c r="A16077" t="s">
        <v>13</v>
      </c>
      <c r="B16077" t="s">
        <v>1423</v>
      </c>
      <c r="C16077">
        <v>124</v>
      </c>
      <c r="D16077" t="s">
        <v>625</v>
      </c>
      <c r="E16077" t="s">
        <v>89</v>
      </c>
      <c r="F16077" t="s">
        <v>660</v>
      </c>
      <c r="G16077" t="s">
        <v>574</v>
      </c>
      <c r="H16077" t="s">
        <v>1008</v>
      </c>
      <c r="I16077" t="s">
        <v>1007</v>
      </c>
      <c r="J16077" t="s">
        <v>392</v>
      </c>
      <c r="K16077" t="s">
        <v>1021</v>
      </c>
      <c r="L16077" t="s">
        <v>1064</v>
      </c>
      <c r="M16077" t="s">
        <v>1068</v>
      </c>
      <c r="N16077" t="s">
        <v>452</v>
      </c>
      <c r="O16077" t="s">
        <v>1013</v>
      </c>
      <c r="P16077" t="s">
        <v>775</v>
      </c>
      <c r="Q16077" t="s">
        <v>1011</v>
      </c>
    </row>
    <row r="16078" spans="1:17" x14ac:dyDescent="0.35">
      <c r="A16078" t="s">
        <v>13</v>
      </c>
      <c r="B16078" t="s">
        <v>1424</v>
      </c>
      <c r="C16078">
        <v>16</v>
      </c>
      <c r="D16078" t="s">
        <v>688</v>
      </c>
      <c r="E16078" t="s">
        <v>125</v>
      </c>
      <c r="F16078" t="s">
        <v>1073</v>
      </c>
      <c r="G16078" t="s">
        <v>140</v>
      </c>
      <c r="H16078" t="s">
        <v>140</v>
      </c>
      <c r="I16078" t="s">
        <v>140</v>
      </c>
      <c r="J16078" t="s">
        <v>731</v>
      </c>
      <c r="K16078" t="s">
        <v>140</v>
      </c>
      <c r="L16078" t="s">
        <v>140</v>
      </c>
      <c r="M16078" t="s">
        <v>788</v>
      </c>
      <c r="N16078" t="s">
        <v>454</v>
      </c>
      <c r="O16078" t="s">
        <v>140</v>
      </c>
      <c r="P16078" t="s">
        <v>1017</v>
      </c>
      <c r="Q16078" t="s">
        <v>140</v>
      </c>
    </row>
    <row r="16079" spans="1:17" x14ac:dyDescent="0.35">
      <c r="A16079" t="s">
        <v>13</v>
      </c>
      <c r="B16079" t="s">
        <v>1425</v>
      </c>
      <c r="C16079">
        <v>66</v>
      </c>
      <c r="D16079" t="s">
        <v>289</v>
      </c>
      <c r="E16079" t="s">
        <v>501</v>
      </c>
      <c r="F16079" t="s">
        <v>1063</v>
      </c>
      <c r="G16079" t="s">
        <v>1017</v>
      </c>
      <c r="H16079" t="s">
        <v>1017</v>
      </c>
      <c r="I16079" t="s">
        <v>101</v>
      </c>
      <c r="J16079" t="s">
        <v>60</v>
      </c>
      <c r="K16079" t="s">
        <v>140</v>
      </c>
      <c r="L16079" t="s">
        <v>1058</v>
      </c>
      <c r="M16079" t="s">
        <v>1055</v>
      </c>
      <c r="N16079" t="s">
        <v>528</v>
      </c>
      <c r="O16079" t="s">
        <v>140</v>
      </c>
      <c r="P16079" t="s">
        <v>775</v>
      </c>
      <c r="Q16079" t="s">
        <v>940</v>
      </c>
    </row>
    <row r="16080" spans="1:17" x14ac:dyDescent="0.35">
      <c r="A16080" t="s">
        <v>14</v>
      </c>
      <c r="B16080" t="s">
        <v>1423</v>
      </c>
      <c r="C16080">
        <v>137</v>
      </c>
      <c r="D16080" t="s">
        <v>889</v>
      </c>
      <c r="E16080" t="s">
        <v>788</v>
      </c>
      <c r="F16080" t="s">
        <v>983</v>
      </c>
      <c r="G16080" t="s">
        <v>967</v>
      </c>
      <c r="H16080" t="s">
        <v>1046</v>
      </c>
      <c r="I16080" t="s">
        <v>458</v>
      </c>
      <c r="J16080" t="s">
        <v>81</v>
      </c>
      <c r="K16080" t="s">
        <v>140</v>
      </c>
      <c r="L16080" t="s">
        <v>954</v>
      </c>
      <c r="M16080" t="s">
        <v>1058</v>
      </c>
      <c r="N16080" t="s">
        <v>615</v>
      </c>
      <c r="O16080" t="s">
        <v>1063</v>
      </c>
      <c r="P16080" t="s">
        <v>1047</v>
      </c>
      <c r="Q16080" t="s">
        <v>1060</v>
      </c>
    </row>
    <row r="16081" spans="1:17" x14ac:dyDescent="0.35">
      <c r="A16081" t="s">
        <v>14</v>
      </c>
      <c r="B16081" t="s">
        <v>1424</v>
      </c>
      <c r="C16081">
        <v>29</v>
      </c>
      <c r="D16081" t="s">
        <v>424</v>
      </c>
      <c r="E16081" t="s">
        <v>340</v>
      </c>
      <c r="F16081" t="s">
        <v>832</v>
      </c>
      <c r="G16081" t="s">
        <v>1054</v>
      </c>
      <c r="H16081" t="s">
        <v>1012</v>
      </c>
      <c r="I16081" t="s">
        <v>660</v>
      </c>
      <c r="J16081" t="s">
        <v>273</v>
      </c>
      <c r="K16081" t="s">
        <v>140</v>
      </c>
      <c r="L16081" t="s">
        <v>140</v>
      </c>
      <c r="M16081" t="s">
        <v>527</v>
      </c>
      <c r="N16081" t="s">
        <v>899</v>
      </c>
      <c r="O16081" t="s">
        <v>140</v>
      </c>
      <c r="P16081" t="s">
        <v>733</v>
      </c>
      <c r="Q16081" t="s">
        <v>140</v>
      </c>
    </row>
    <row r="16082" spans="1:17" x14ac:dyDescent="0.35">
      <c r="A16082" t="s">
        <v>14</v>
      </c>
      <c r="B16082" t="s">
        <v>1425</v>
      </c>
      <c r="C16082">
        <v>37</v>
      </c>
      <c r="D16082" t="s">
        <v>832</v>
      </c>
      <c r="E16082" t="s">
        <v>1051</v>
      </c>
      <c r="F16082" t="s">
        <v>769</v>
      </c>
      <c r="G16082" t="s">
        <v>942</v>
      </c>
      <c r="H16082" t="s">
        <v>1051</v>
      </c>
      <c r="I16082" t="s">
        <v>1100</v>
      </c>
      <c r="J16082" t="s">
        <v>689</v>
      </c>
      <c r="K16082" t="s">
        <v>140</v>
      </c>
      <c r="L16082" t="s">
        <v>140</v>
      </c>
      <c r="M16082" t="s">
        <v>1011</v>
      </c>
      <c r="N16082" t="s">
        <v>286</v>
      </c>
      <c r="O16082" t="s">
        <v>140</v>
      </c>
      <c r="P16082" t="s">
        <v>971</v>
      </c>
      <c r="Q16082" t="s">
        <v>1051</v>
      </c>
    </row>
    <row r="16083" spans="1:17" x14ac:dyDescent="0.35">
      <c r="A16083" t="s">
        <v>15</v>
      </c>
      <c r="B16083" t="s">
        <v>1423</v>
      </c>
      <c r="C16083">
        <v>137</v>
      </c>
      <c r="D16083" t="s">
        <v>507</v>
      </c>
      <c r="E16083" t="s">
        <v>87</v>
      </c>
      <c r="F16083" t="s">
        <v>87</v>
      </c>
      <c r="G16083" t="s">
        <v>1053</v>
      </c>
      <c r="H16083" t="s">
        <v>1068</v>
      </c>
      <c r="I16083" t="s">
        <v>1065</v>
      </c>
      <c r="J16083" t="s">
        <v>437</v>
      </c>
      <c r="K16083" t="s">
        <v>1012</v>
      </c>
      <c r="L16083" t="s">
        <v>1073</v>
      </c>
      <c r="M16083" t="s">
        <v>1048</v>
      </c>
      <c r="N16083" t="s">
        <v>700</v>
      </c>
      <c r="O16083" t="s">
        <v>140</v>
      </c>
      <c r="P16083" t="s">
        <v>1063</v>
      </c>
      <c r="Q16083" t="s">
        <v>838</v>
      </c>
    </row>
    <row r="16084" spans="1:17" x14ac:dyDescent="0.35">
      <c r="A16084" t="s">
        <v>15</v>
      </c>
      <c r="B16084" t="s">
        <v>1424</v>
      </c>
      <c r="C16084">
        <v>25</v>
      </c>
      <c r="D16084" t="s">
        <v>695</v>
      </c>
      <c r="E16084" t="s">
        <v>111</v>
      </c>
      <c r="F16084" t="s">
        <v>855</v>
      </c>
      <c r="G16084" t="s">
        <v>834</v>
      </c>
      <c r="H16084" t="s">
        <v>140</v>
      </c>
      <c r="I16084" t="s">
        <v>1057</v>
      </c>
      <c r="J16084" t="s">
        <v>49</v>
      </c>
      <c r="K16084" t="s">
        <v>140</v>
      </c>
      <c r="L16084" t="s">
        <v>1064</v>
      </c>
      <c r="M16084" t="s">
        <v>1017</v>
      </c>
      <c r="N16084" t="s">
        <v>580</v>
      </c>
      <c r="O16084" t="s">
        <v>140</v>
      </c>
      <c r="P16084" t="s">
        <v>1048</v>
      </c>
      <c r="Q16084" t="s">
        <v>1070</v>
      </c>
    </row>
    <row r="16085" spans="1:17" x14ac:dyDescent="0.35">
      <c r="A16085" t="s">
        <v>15</v>
      </c>
      <c r="B16085" t="s">
        <v>1425</v>
      </c>
      <c r="C16085">
        <v>44</v>
      </c>
      <c r="D16085" t="s">
        <v>264</v>
      </c>
      <c r="E16085" t="s">
        <v>147</v>
      </c>
      <c r="F16085" t="s">
        <v>942</v>
      </c>
      <c r="G16085" t="s">
        <v>107</v>
      </c>
      <c r="H16085" t="s">
        <v>940</v>
      </c>
      <c r="I16085" t="s">
        <v>1014</v>
      </c>
      <c r="J16085" t="s">
        <v>484</v>
      </c>
      <c r="K16085" t="s">
        <v>140</v>
      </c>
      <c r="L16085" t="s">
        <v>1020</v>
      </c>
      <c r="M16085" t="s">
        <v>1046</v>
      </c>
      <c r="N16085" t="s">
        <v>917</v>
      </c>
      <c r="O16085" t="s">
        <v>1046</v>
      </c>
      <c r="P16085" t="s">
        <v>140</v>
      </c>
      <c r="Q16085" t="s">
        <v>1046</v>
      </c>
    </row>
    <row r="16086" spans="1:17" x14ac:dyDescent="0.35">
      <c r="A16086" t="s">
        <v>16</v>
      </c>
      <c r="B16086" t="s">
        <v>1423</v>
      </c>
      <c r="C16086">
        <v>138</v>
      </c>
      <c r="D16086" t="s">
        <v>239</v>
      </c>
      <c r="E16086" t="s">
        <v>977</v>
      </c>
      <c r="F16086" t="s">
        <v>788</v>
      </c>
      <c r="G16086" t="s">
        <v>1085</v>
      </c>
      <c r="H16086" t="s">
        <v>527</v>
      </c>
      <c r="I16086" t="s">
        <v>1058</v>
      </c>
      <c r="J16086" t="s">
        <v>615</v>
      </c>
      <c r="K16086" t="s">
        <v>1014</v>
      </c>
      <c r="L16086" t="s">
        <v>345</v>
      </c>
      <c r="M16086" t="s">
        <v>140</v>
      </c>
      <c r="N16086" t="s">
        <v>261</v>
      </c>
      <c r="O16086" t="s">
        <v>140</v>
      </c>
      <c r="P16086" t="s">
        <v>1016</v>
      </c>
      <c r="Q16086" t="s">
        <v>1011</v>
      </c>
    </row>
    <row r="16087" spans="1:17" x14ac:dyDescent="0.35">
      <c r="A16087" t="s">
        <v>16</v>
      </c>
      <c r="B16087" t="s">
        <v>1424</v>
      </c>
      <c r="C16087">
        <v>40</v>
      </c>
      <c r="D16087" t="s">
        <v>842</v>
      </c>
      <c r="E16087" t="s">
        <v>109</v>
      </c>
      <c r="F16087" t="s">
        <v>187</v>
      </c>
      <c r="G16087" t="s">
        <v>522</v>
      </c>
      <c r="H16087" t="s">
        <v>937</v>
      </c>
      <c r="I16087" t="s">
        <v>1072</v>
      </c>
      <c r="J16087" t="s">
        <v>699</v>
      </c>
      <c r="K16087" t="s">
        <v>140</v>
      </c>
      <c r="L16087" t="s">
        <v>125</v>
      </c>
      <c r="M16087" t="s">
        <v>140</v>
      </c>
      <c r="N16087" t="s">
        <v>610</v>
      </c>
      <c r="O16087" t="s">
        <v>140</v>
      </c>
      <c r="P16087" t="s">
        <v>140</v>
      </c>
      <c r="Q16087" t="s">
        <v>140</v>
      </c>
    </row>
    <row r="16088" spans="1:17" x14ac:dyDescent="0.35">
      <c r="A16088" t="s">
        <v>16</v>
      </c>
      <c r="B16088" t="s">
        <v>1425</v>
      </c>
      <c r="C16088">
        <v>28</v>
      </c>
      <c r="D16088" t="s">
        <v>709</v>
      </c>
      <c r="E16088" t="s">
        <v>140</v>
      </c>
      <c r="F16088" t="s">
        <v>788</v>
      </c>
      <c r="G16088" t="s">
        <v>1023</v>
      </c>
      <c r="H16088" t="s">
        <v>140</v>
      </c>
      <c r="I16088" t="s">
        <v>929</v>
      </c>
      <c r="J16088" t="s">
        <v>482</v>
      </c>
      <c r="K16088" t="s">
        <v>140</v>
      </c>
      <c r="L16088" t="s">
        <v>140</v>
      </c>
      <c r="M16088" t="s">
        <v>140</v>
      </c>
      <c r="N16088" t="s">
        <v>671</v>
      </c>
      <c r="O16088" t="s">
        <v>1023</v>
      </c>
      <c r="P16088" t="s">
        <v>1058</v>
      </c>
      <c r="Q16088" t="s">
        <v>147</v>
      </c>
    </row>
    <row r="16089" spans="1:17" x14ac:dyDescent="0.35">
      <c r="A16089" t="s">
        <v>17</v>
      </c>
      <c r="B16089" t="s">
        <v>1423</v>
      </c>
      <c r="C16089">
        <v>134</v>
      </c>
      <c r="D16089" t="s">
        <v>309</v>
      </c>
      <c r="E16089" t="s">
        <v>129</v>
      </c>
      <c r="F16089" t="s">
        <v>1057</v>
      </c>
      <c r="G16089" t="s">
        <v>729</v>
      </c>
      <c r="H16089" t="s">
        <v>919</v>
      </c>
      <c r="I16089" t="s">
        <v>1050</v>
      </c>
      <c r="J16089" t="s">
        <v>369</v>
      </c>
      <c r="K16089" t="s">
        <v>140</v>
      </c>
      <c r="L16089" t="s">
        <v>1068</v>
      </c>
      <c r="M16089" t="s">
        <v>1017</v>
      </c>
      <c r="N16089" t="s">
        <v>360</v>
      </c>
      <c r="O16089" t="s">
        <v>140</v>
      </c>
      <c r="P16089" t="s">
        <v>140</v>
      </c>
      <c r="Q16089" t="s">
        <v>1013</v>
      </c>
    </row>
    <row r="16090" spans="1:17" x14ac:dyDescent="0.35">
      <c r="A16090" t="s">
        <v>17</v>
      </c>
      <c r="B16090" t="s">
        <v>1424</v>
      </c>
      <c r="C16090">
        <v>25</v>
      </c>
      <c r="D16090" t="s">
        <v>865</v>
      </c>
      <c r="E16090" t="s">
        <v>1104</v>
      </c>
      <c r="F16090" t="s">
        <v>837</v>
      </c>
      <c r="G16090" t="s">
        <v>462</v>
      </c>
      <c r="H16090" t="s">
        <v>971</v>
      </c>
      <c r="I16090" t="s">
        <v>95</v>
      </c>
      <c r="J16090" t="s">
        <v>467</v>
      </c>
      <c r="K16090" t="s">
        <v>140</v>
      </c>
      <c r="L16090" t="s">
        <v>988</v>
      </c>
      <c r="M16090" t="s">
        <v>140</v>
      </c>
      <c r="N16090" t="s">
        <v>710</v>
      </c>
      <c r="O16090" t="s">
        <v>140</v>
      </c>
      <c r="P16090" t="s">
        <v>140</v>
      </c>
      <c r="Q16090" t="s">
        <v>643</v>
      </c>
    </row>
    <row r="16091" spans="1:17" x14ac:dyDescent="0.35">
      <c r="A16091" t="s">
        <v>17</v>
      </c>
      <c r="B16091" t="s">
        <v>1425</v>
      </c>
      <c r="C16091">
        <v>44</v>
      </c>
      <c r="D16091" t="s">
        <v>598</v>
      </c>
      <c r="E16091" t="s">
        <v>1020</v>
      </c>
      <c r="F16091" t="s">
        <v>1045</v>
      </c>
      <c r="G16091" t="s">
        <v>1057</v>
      </c>
      <c r="H16091" t="s">
        <v>458</v>
      </c>
      <c r="I16091" t="s">
        <v>894</v>
      </c>
      <c r="J16091" t="s">
        <v>610</v>
      </c>
      <c r="K16091" t="s">
        <v>1020</v>
      </c>
      <c r="L16091" t="s">
        <v>91</v>
      </c>
      <c r="M16091" t="s">
        <v>996</v>
      </c>
      <c r="N16091" t="s">
        <v>1154</v>
      </c>
      <c r="O16091" t="s">
        <v>140</v>
      </c>
      <c r="P16091" t="s">
        <v>140</v>
      </c>
      <c r="Q16091" t="s">
        <v>140</v>
      </c>
    </row>
    <row r="16092" spans="1:17" x14ac:dyDescent="0.35">
      <c r="A16092" t="s">
        <v>18</v>
      </c>
      <c r="B16092" t="s">
        <v>1423</v>
      </c>
      <c r="C16092">
        <v>138</v>
      </c>
      <c r="D16092" t="s">
        <v>624</v>
      </c>
      <c r="E16092" t="s">
        <v>1060</v>
      </c>
      <c r="F16092" t="s">
        <v>394</v>
      </c>
      <c r="G16092" t="s">
        <v>1059</v>
      </c>
      <c r="H16092" t="s">
        <v>1021</v>
      </c>
      <c r="I16092" t="s">
        <v>111</v>
      </c>
      <c r="J16092" t="s">
        <v>978</v>
      </c>
      <c r="K16092" t="s">
        <v>1019</v>
      </c>
      <c r="L16092" t="s">
        <v>1062</v>
      </c>
      <c r="M16092" t="s">
        <v>1010</v>
      </c>
      <c r="N16092" t="s">
        <v>363</v>
      </c>
      <c r="O16092" t="s">
        <v>140</v>
      </c>
      <c r="P16092" t="s">
        <v>1021</v>
      </c>
      <c r="Q16092" t="s">
        <v>1055</v>
      </c>
    </row>
    <row r="16093" spans="1:17" x14ac:dyDescent="0.35">
      <c r="A16093" t="s">
        <v>18</v>
      </c>
      <c r="B16093" t="s">
        <v>1424</v>
      </c>
      <c r="C16093">
        <v>18</v>
      </c>
      <c r="D16093" t="s">
        <v>165</v>
      </c>
      <c r="E16093" t="s">
        <v>848</v>
      </c>
      <c r="F16093" t="s">
        <v>755</v>
      </c>
      <c r="G16093" t="s">
        <v>1056</v>
      </c>
      <c r="H16093" t="s">
        <v>950</v>
      </c>
      <c r="I16093" t="s">
        <v>1058</v>
      </c>
      <c r="J16093" t="s">
        <v>782</v>
      </c>
      <c r="K16093" t="s">
        <v>140</v>
      </c>
      <c r="L16093" t="s">
        <v>950</v>
      </c>
      <c r="M16093" t="s">
        <v>950</v>
      </c>
      <c r="N16093" t="s">
        <v>391</v>
      </c>
      <c r="O16093" t="s">
        <v>140</v>
      </c>
      <c r="P16093" t="s">
        <v>140</v>
      </c>
      <c r="Q16093" t="s">
        <v>1044</v>
      </c>
    </row>
    <row r="16094" spans="1:17" x14ac:dyDescent="0.35">
      <c r="A16094" t="s">
        <v>18</v>
      </c>
      <c r="B16094" t="s">
        <v>1425</v>
      </c>
      <c r="C16094">
        <v>49</v>
      </c>
      <c r="D16094" t="s">
        <v>1085</v>
      </c>
      <c r="E16094" t="s">
        <v>1017</v>
      </c>
      <c r="F16094" t="s">
        <v>1023</v>
      </c>
      <c r="G16094" t="s">
        <v>977</v>
      </c>
      <c r="H16094" t="s">
        <v>1065</v>
      </c>
      <c r="I16094" t="s">
        <v>121</v>
      </c>
      <c r="J16094" t="s">
        <v>295</v>
      </c>
      <c r="K16094" t="s">
        <v>140</v>
      </c>
      <c r="L16094" t="s">
        <v>1054</v>
      </c>
      <c r="M16094" t="s">
        <v>1066</v>
      </c>
      <c r="N16094" t="s">
        <v>752</v>
      </c>
      <c r="O16094" t="s">
        <v>140</v>
      </c>
      <c r="P16094" t="s">
        <v>775</v>
      </c>
      <c r="Q16094" t="s">
        <v>940</v>
      </c>
    </row>
    <row r="16095" spans="1:17" x14ac:dyDescent="0.35">
      <c r="A16095" t="s">
        <v>19</v>
      </c>
      <c r="B16095" t="s">
        <v>1423</v>
      </c>
      <c r="C16095">
        <v>142</v>
      </c>
      <c r="D16095" t="s">
        <v>503</v>
      </c>
      <c r="E16095" t="s">
        <v>1065</v>
      </c>
      <c r="F16095" t="s">
        <v>89</v>
      </c>
      <c r="G16095" t="s">
        <v>517</v>
      </c>
      <c r="H16095" t="s">
        <v>1018</v>
      </c>
      <c r="I16095" t="s">
        <v>996</v>
      </c>
      <c r="J16095" t="s">
        <v>485</v>
      </c>
      <c r="K16095" t="s">
        <v>140</v>
      </c>
      <c r="L16095" t="s">
        <v>1017</v>
      </c>
      <c r="M16095" t="s">
        <v>1010</v>
      </c>
      <c r="N16095" t="s">
        <v>766</v>
      </c>
      <c r="O16095" t="s">
        <v>140</v>
      </c>
      <c r="P16095" t="s">
        <v>939</v>
      </c>
      <c r="Q16095" t="s">
        <v>940</v>
      </c>
    </row>
    <row r="16096" spans="1:17" x14ac:dyDescent="0.35">
      <c r="A16096" t="s">
        <v>19</v>
      </c>
      <c r="B16096" t="s">
        <v>1424</v>
      </c>
      <c r="C16096">
        <v>19</v>
      </c>
      <c r="D16096" t="s">
        <v>239</v>
      </c>
      <c r="E16096" t="s">
        <v>140</v>
      </c>
      <c r="F16096" t="s">
        <v>390</v>
      </c>
      <c r="G16096" t="s">
        <v>771</v>
      </c>
      <c r="H16096" t="s">
        <v>1048</v>
      </c>
      <c r="I16096" t="s">
        <v>942</v>
      </c>
      <c r="J16096" t="s">
        <v>704</v>
      </c>
      <c r="K16096" t="s">
        <v>140</v>
      </c>
      <c r="L16096" t="s">
        <v>140</v>
      </c>
      <c r="M16096" t="s">
        <v>140</v>
      </c>
      <c r="N16096" t="s">
        <v>727</v>
      </c>
      <c r="O16096" t="s">
        <v>140</v>
      </c>
      <c r="P16096" t="s">
        <v>1070</v>
      </c>
      <c r="Q16096" t="s">
        <v>140</v>
      </c>
    </row>
    <row r="16097" spans="1:17" x14ac:dyDescent="0.35">
      <c r="A16097" t="s">
        <v>19</v>
      </c>
      <c r="B16097" t="s">
        <v>1425</v>
      </c>
      <c r="C16097">
        <v>45</v>
      </c>
      <c r="D16097" t="s">
        <v>826</v>
      </c>
      <c r="E16097" t="s">
        <v>929</v>
      </c>
      <c r="F16097" t="s">
        <v>1068</v>
      </c>
      <c r="G16097" t="s">
        <v>1043</v>
      </c>
      <c r="H16097" t="s">
        <v>915</v>
      </c>
      <c r="I16097" t="s">
        <v>103</v>
      </c>
      <c r="J16097" t="s">
        <v>255</v>
      </c>
      <c r="K16097" t="s">
        <v>140</v>
      </c>
      <c r="L16097" t="s">
        <v>1063</v>
      </c>
      <c r="M16097" t="s">
        <v>1063</v>
      </c>
      <c r="N16097" t="s">
        <v>746</v>
      </c>
      <c r="O16097" t="s">
        <v>140</v>
      </c>
      <c r="P16097" t="s">
        <v>140</v>
      </c>
      <c r="Q16097" t="s">
        <v>954</v>
      </c>
    </row>
    <row r="16098" spans="1:17" x14ac:dyDescent="0.35">
      <c r="A16098" t="s">
        <v>20</v>
      </c>
      <c r="B16098" t="s">
        <v>1423</v>
      </c>
      <c r="C16098">
        <v>145</v>
      </c>
      <c r="D16098" t="s">
        <v>612</v>
      </c>
      <c r="E16098" t="s">
        <v>1059</v>
      </c>
      <c r="F16098" t="s">
        <v>929</v>
      </c>
      <c r="G16098" t="s">
        <v>755</v>
      </c>
      <c r="H16098" t="s">
        <v>1046</v>
      </c>
      <c r="I16098" t="s">
        <v>733</v>
      </c>
      <c r="J16098" t="s">
        <v>437</v>
      </c>
      <c r="K16098" t="s">
        <v>1063</v>
      </c>
      <c r="L16098" t="s">
        <v>1055</v>
      </c>
      <c r="M16098" t="s">
        <v>140</v>
      </c>
      <c r="N16098" t="s">
        <v>471</v>
      </c>
      <c r="O16098" t="s">
        <v>140</v>
      </c>
      <c r="P16098" t="s">
        <v>1016</v>
      </c>
      <c r="Q16098" t="s">
        <v>1068</v>
      </c>
    </row>
    <row r="16099" spans="1:17" x14ac:dyDescent="0.35">
      <c r="A16099" t="s">
        <v>20</v>
      </c>
      <c r="B16099" t="s">
        <v>1424</v>
      </c>
      <c r="C16099">
        <v>23</v>
      </c>
      <c r="D16099" t="s">
        <v>807</v>
      </c>
      <c r="E16099" t="s">
        <v>1020</v>
      </c>
      <c r="F16099" t="s">
        <v>117</v>
      </c>
      <c r="G16099" t="s">
        <v>502</v>
      </c>
      <c r="H16099" t="s">
        <v>140</v>
      </c>
      <c r="I16099" t="s">
        <v>1051</v>
      </c>
      <c r="J16099" t="s">
        <v>735</v>
      </c>
      <c r="K16099" t="s">
        <v>140</v>
      </c>
      <c r="L16099" t="s">
        <v>1051</v>
      </c>
      <c r="M16099" t="s">
        <v>140</v>
      </c>
      <c r="N16099" t="s">
        <v>373</v>
      </c>
      <c r="O16099" t="s">
        <v>140</v>
      </c>
      <c r="P16099" t="s">
        <v>1051</v>
      </c>
      <c r="Q16099" t="s">
        <v>140</v>
      </c>
    </row>
    <row r="16100" spans="1:17" x14ac:dyDescent="0.35">
      <c r="A16100" t="s">
        <v>20</v>
      </c>
      <c r="B16100" t="s">
        <v>1425</v>
      </c>
      <c r="C16100">
        <v>38</v>
      </c>
      <c r="D16100" t="s">
        <v>913</v>
      </c>
      <c r="E16100" t="s">
        <v>1043</v>
      </c>
      <c r="F16100" t="s">
        <v>1057</v>
      </c>
      <c r="G16100" t="s">
        <v>1019</v>
      </c>
      <c r="H16100" t="s">
        <v>1012</v>
      </c>
      <c r="I16100" t="s">
        <v>983</v>
      </c>
      <c r="J16100" t="s">
        <v>50</v>
      </c>
      <c r="K16100" t="s">
        <v>140</v>
      </c>
      <c r="L16100" t="s">
        <v>1100</v>
      </c>
      <c r="M16100" t="s">
        <v>140</v>
      </c>
      <c r="N16100" t="s">
        <v>115</v>
      </c>
      <c r="O16100" t="s">
        <v>140</v>
      </c>
      <c r="P16100" t="s">
        <v>140</v>
      </c>
      <c r="Q16100" t="s">
        <v>1012</v>
      </c>
    </row>
    <row r="16101" spans="1:17" x14ac:dyDescent="0.35">
      <c r="A16101" t="s">
        <v>21</v>
      </c>
      <c r="B16101" t="s">
        <v>1423</v>
      </c>
      <c r="C16101">
        <v>149</v>
      </c>
      <c r="D16101" t="s">
        <v>831</v>
      </c>
      <c r="E16101" t="s">
        <v>109</v>
      </c>
      <c r="F16101" t="s">
        <v>985</v>
      </c>
      <c r="G16101" t="s">
        <v>105</v>
      </c>
      <c r="H16101" t="s">
        <v>1014</v>
      </c>
      <c r="I16101" t="s">
        <v>1004</v>
      </c>
      <c r="J16101" t="s">
        <v>320</v>
      </c>
      <c r="K16101" t="s">
        <v>1014</v>
      </c>
      <c r="L16101" t="s">
        <v>1058</v>
      </c>
      <c r="M16101" t="s">
        <v>1054</v>
      </c>
      <c r="N16101" t="s">
        <v>465</v>
      </c>
      <c r="O16101" t="s">
        <v>140</v>
      </c>
      <c r="P16101" t="s">
        <v>954</v>
      </c>
      <c r="Q16101" t="s">
        <v>1004</v>
      </c>
    </row>
    <row r="16102" spans="1:17" x14ac:dyDescent="0.35">
      <c r="A16102" t="s">
        <v>21</v>
      </c>
      <c r="B16102" t="s">
        <v>1424</v>
      </c>
      <c r="C16102">
        <v>10</v>
      </c>
      <c r="D16102" t="s">
        <v>914</v>
      </c>
      <c r="E16102" t="s">
        <v>1102</v>
      </c>
      <c r="F16102" t="s">
        <v>140</v>
      </c>
      <c r="G16102" t="s">
        <v>140</v>
      </c>
      <c r="H16102" t="s">
        <v>1102</v>
      </c>
      <c r="I16102" t="s">
        <v>1102</v>
      </c>
      <c r="J16102" t="s">
        <v>1137</v>
      </c>
      <c r="K16102" t="s">
        <v>140</v>
      </c>
      <c r="L16102" t="s">
        <v>140</v>
      </c>
      <c r="M16102" t="s">
        <v>140</v>
      </c>
      <c r="N16102" t="s">
        <v>526</v>
      </c>
      <c r="O16102" t="s">
        <v>140</v>
      </c>
      <c r="P16102" t="s">
        <v>140</v>
      </c>
      <c r="Q16102" t="s">
        <v>140</v>
      </c>
    </row>
    <row r="16103" spans="1:17" x14ac:dyDescent="0.35">
      <c r="A16103" t="s">
        <v>21</v>
      </c>
      <c r="B16103" t="s">
        <v>1425</v>
      </c>
      <c r="C16103">
        <v>51</v>
      </c>
      <c r="D16103" t="s">
        <v>588</v>
      </c>
      <c r="E16103" t="s">
        <v>527</v>
      </c>
      <c r="F16103" t="s">
        <v>115</v>
      </c>
      <c r="G16103" t="s">
        <v>1058</v>
      </c>
      <c r="H16103" t="s">
        <v>140</v>
      </c>
      <c r="I16103" t="s">
        <v>668</v>
      </c>
      <c r="J16103" t="s">
        <v>735</v>
      </c>
      <c r="K16103" t="s">
        <v>140</v>
      </c>
      <c r="L16103" t="s">
        <v>140</v>
      </c>
      <c r="M16103" t="s">
        <v>1058</v>
      </c>
      <c r="N16103" t="s">
        <v>862</v>
      </c>
      <c r="O16103" t="s">
        <v>140</v>
      </c>
      <c r="P16103" t="s">
        <v>1023</v>
      </c>
      <c r="Q16103" t="s">
        <v>1058</v>
      </c>
    </row>
    <row r="16104" spans="1:17" x14ac:dyDescent="0.35">
      <c r="A16104" t="s">
        <v>22</v>
      </c>
      <c r="B16104" t="s">
        <v>1423</v>
      </c>
      <c r="C16104">
        <v>147</v>
      </c>
      <c r="D16104" t="s">
        <v>693</v>
      </c>
      <c r="E16104" t="s">
        <v>1057</v>
      </c>
      <c r="F16104" t="s">
        <v>1044</v>
      </c>
      <c r="G16104" t="s">
        <v>973</v>
      </c>
      <c r="H16104" t="s">
        <v>515</v>
      </c>
      <c r="I16104" t="s">
        <v>983</v>
      </c>
      <c r="J16104" t="s">
        <v>395</v>
      </c>
      <c r="K16104" t="s">
        <v>140</v>
      </c>
      <c r="L16104" t="s">
        <v>1007</v>
      </c>
      <c r="M16104" t="s">
        <v>1066</v>
      </c>
      <c r="N16104" t="s">
        <v>841</v>
      </c>
      <c r="O16104" t="s">
        <v>1013</v>
      </c>
      <c r="P16104" t="s">
        <v>1058</v>
      </c>
      <c r="Q16104" t="s">
        <v>1073</v>
      </c>
    </row>
    <row r="16105" spans="1:17" x14ac:dyDescent="0.35">
      <c r="A16105" t="s">
        <v>22</v>
      </c>
      <c r="B16105" t="s">
        <v>1424</v>
      </c>
      <c r="C16105">
        <v>15</v>
      </c>
      <c r="D16105" t="s">
        <v>780</v>
      </c>
      <c r="E16105" t="s">
        <v>985</v>
      </c>
      <c r="F16105" t="s">
        <v>568</v>
      </c>
      <c r="G16105" t="s">
        <v>805</v>
      </c>
      <c r="H16105" t="s">
        <v>897</v>
      </c>
      <c r="I16105" t="s">
        <v>140</v>
      </c>
      <c r="J16105" t="s">
        <v>565</v>
      </c>
      <c r="K16105" t="s">
        <v>140</v>
      </c>
      <c r="L16105" t="s">
        <v>140</v>
      </c>
      <c r="M16105" t="s">
        <v>140</v>
      </c>
      <c r="N16105" t="s">
        <v>392</v>
      </c>
      <c r="O16105" t="s">
        <v>140</v>
      </c>
      <c r="P16105" t="s">
        <v>971</v>
      </c>
      <c r="Q16105" t="s">
        <v>1004</v>
      </c>
    </row>
    <row r="16106" spans="1:17" x14ac:dyDescent="0.35">
      <c r="A16106" t="s">
        <v>22</v>
      </c>
      <c r="B16106" t="s">
        <v>1425</v>
      </c>
      <c r="C16106">
        <v>47</v>
      </c>
      <c r="D16106" t="s">
        <v>917</v>
      </c>
      <c r="E16106" t="s">
        <v>988</v>
      </c>
      <c r="F16106" t="s">
        <v>929</v>
      </c>
      <c r="G16106" t="s">
        <v>660</v>
      </c>
      <c r="H16106" t="s">
        <v>1045</v>
      </c>
      <c r="I16106" t="s">
        <v>140</v>
      </c>
      <c r="J16106" t="s">
        <v>652</v>
      </c>
      <c r="K16106" t="s">
        <v>140</v>
      </c>
      <c r="L16106" t="s">
        <v>1057</v>
      </c>
      <c r="M16106" t="s">
        <v>140</v>
      </c>
      <c r="N16106" t="s">
        <v>1083</v>
      </c>
      <c r="O16106" t="s">
        <v>140</v>
      </c>
      <c r="P16106" t="s">
        <v>140</v>
      </c>
      <c r="Q16106" t="s">
        <v>1007</v>
      </c>
    </row>
    <row r="16107" spans="1:17" x14ac:dyDescent="0.35">
      <c r="A16107" t="s">
        <v>23</v>
      </c>
      <c r="B16107" t="s">
        <v>1423</v>
      </c>
      <c r="C16107">
        <v>151</v>
      </c>
      <c r="D16107" t="s">
        <v>172</v>
      </c>
      <c r="E16107" t="s">
        <v>1061</v>
      </c>
      <c r="F16107" t="s">
        <v>595</v>
      </c>
      <c r="G16107" t="s">
        <v>1061</v>
      </c>
      <c r="H16107" t="s">
        <v>1063</v>
      </c>
      <c r="I16107" t="s">
        <v>501</v>
      </c>
      <c r="J16107" t="s">
        <v>586</v>
      </c>
      <c r="K16107" t="s">
        <v>140</v>
      </c>
      <c r="L16107" t="s">
        <v>1060</v>
      </c>
      <c r="M16107" t="s">
        <v>919</v>
      </c>
      <c r="N16107" t="s">
        <v>365</v>
      </c>
      <c r="O16107" t="s">
        <v>1016</v>
      </c>
      <c r="P16107" t="s">
        <v>949</v>
      </c>
      <c r="Q16107" t="s">
        <v>1011</v>
      </c>
    </row>
    <row r="16108" spans="1:17" x14ac:dyDescent="0.35">
      <c r="A16108" t="s">
        <v>23</v>
      </c>
      <c r="B16108" t="s">
        <v>1424</v>
      </c>
      <c r="C16108">
        <v>7</v>
      </c>
      <c r="D16108" t="s">
        <v>549</v>
      </c>
      <c r="E16108" t="s">
        <v>656</v>
      </c>
      <c r="F16108" t="s">
        <v>221</v>
      </c>
      <c r="G16108" t="s">
        <v>443</v>
      </c>
      <c r="H16108" t="s">
        <v>140</v>
      </c>
      <c r="I16108" t="s">
        <v>140</v>
      </c>
      <c r="J16108" t="s">
        <v>393</v>
      </c>
      <c r="K16108" t="s">
        <v>140</v>
      </c>
      <c r="L16108" t="s">
        <v>140</v>
      </c>
      <c r="M16108" t="s">
        <v>140</v>
      </c>
      <c r="N16108" t="s">
        <v>553</v>
      </c>
      <c r="O16108" t="s">
        <v>140</v>
      </c>
      <c r="P16108" t="s">
        <v>140</v>
      </c>
      <c r="Q16108" t="s">
        <v>140</v>
      </c>
    </row>
    <row r="16109" spans="1:17" x14ac:dyDescent="0.35">
      <c r="A16109" t="s">
        <v>23</v>
      </c>
      <c r="B16109" t="s">
        <v>1425</v>
      </c>
      <c r="C16109">
        <v>47</v>
      </c>
      <c r="D16109" t="s">
        <v>467</v>
      </c>
      <c r="E16109" t="s">
        <v>501</v>
      </c>
      <c r="F16109" t="s">
        <v>140</v>
      </c>
      <c r="G16109" t="s">
        <v>140</v>
      </c>
      <c r="H16109" t="s">
        <v>140</v>
      </c>
      <c r="I16109" t="s">
        <v>837</v>
      </c>
      <c r="J16109" t="s">
        <v>506</v>
      </c>
      <c r="K16109" t="s">
        <v>140</v>
      </c>
      <c r="L16109" t="s">
        <v>140</v>
      </c>
      <c r="M16109" t="s">
        <v>1073</v>
      </c>
      <c r="N16109" t="s">
        <v>633</v>
      </c>
      <c r="O16109" t="s">
        <v>140</v>
      </c>
      <c r="P16109" t="s">
        <v>875</v>
      </c>
      <c r="Q16109" t="s">
        <v>458</v>
      </c>
    </row>
    <row r="16110" spans="1:17" x14ac:dyDescent="0.35">
      <c r="A16110" t="s">
        <v>24</v>
      </c>
      <c r="B16110" t="s">
        <v>1423</v>
      </c>
      <c r="C16110">
        <v>128</v>
      </c>
      <c r="D16110" t="s">
        <v>398</v>
      </c>
      <c r="E16110" t="s">
        <v>103</v>
      </c>
      <c r="F16110" t="s">
        <v>985</v>
      </c>
      <c r="G16110" t="s">
        <v>422</v>
      </c>
      <c r="H16110" t="s">
        <v>875</v>
      </c>
      <c r="I16110" t="s">
        <v>1065</v>
      </c>
      <c r="J16110" t="s">
        <v>356</v>
      </c>
      <c r="K16110" t="s">
        <v>140</v>
      </c>
      <c r="L16110" t="s">
        <v>903</v>
      </c>
      <c r="M16110" t="s">
        <v>1043</v>
      </c>
      <c r="N16110" t="s">
        <v>947</v>
      </c>
      <c r="O16110" t="s">
        <v>140</v>
      </c>
      <c r="P16110" t="s">
        <v>1073</v>
      </c>
      <c r="Q16110" t="s">
        <v>140</v>
      </c>
    </row>
    <row r="16111" spans="1:17" x14ac:dyDescent="0.35">
      <c r="A16111" t="s">
        <v>24</v>
      </c>
      <c r="B16111" t="s">
        <v>1424</v>
      </c>
      <c r="C16111">
        <v>44</v>
      </c>
      <c r="D16111" t="s">
        <v>572</v>
      </c>
      <c r="E16111" t="s">
        <v>1052</v>
      </c>
      <c r="F16111" t="s">
        <v>293</v>
      </c>
      <c r="G16111" t="s">
        <v>91</v>
      </c>
      <c r="H16111" t="s">
        <v>1004</v>
      </c>
      <c r="I16111" t="s">
        <v>140</v>
      </c>
      <c r="J16111" t="s">
        <v>298</v>
      </c>
      <c r="K16111" t="s">
        <v>140</v>
      </c>
      <c r="L16111" t="s">
        <v>140</v>
      </c>
      <c r="M16111" t="s">
        <v>140</v>
      </c>
      <c r="N16111" t="s">
        <v>935</v>
      </c>
      <c r="O16111" t="s">
        <v>140</v>
      </c>
      <c r="P16111" t="s">
        <v>838</v>
      </c>
      <c r="Q16111" t="s">
        <v>140</v>
      </c>
    </row>
    <row r="16112" spans="1:17" x14ac:dyDescent="0.35">
      <c r="A16112" t="s">
        <v>24</v>
      </c>
      <c r="B16112" t="s">
        <v>1425</v>
      </c>
      <c r="C16112">
        <v>35</v>
      </c>
      <c r="D16112" t="s">
        <v>965</v>
      </c>
      <c r="E16112" t="s">
        <v>1023</v>
      </c>
      <c r="F16112" t="s">
        <v>147</v>
      </c>
      <c r="G16112" t="s">
        <v>1065</v>
      </c>
      <c r="H16112" t="s">
        <v>1061</v>
      </c>
      <c r="I16112" t="s">
        <v>875</v>
      </c>
      <c r="J16112" t="s">
        <v>255</v>
      </c>
      <c r="K16112" t="s">
        <v>140</v>
      </c>
      <c r="L16112" t="s">
        <v>1064</v>
      </c>
      <c r="M16112" t="s">
        <v>664</v>
      </c>
      <c r="N16112" t="s">
        <v>932</v>
      </c>
      <c r="O16112" t="s">
        <v>140</v>
      </c>
      <c r="P16112" t="s">
        <v>1060</v>
      </c>
      <c r="Q16112" t="s">
        <v>140</v>
      </c>
    </row>
    <row r="16113" spans="1:17" x14ac:dyDescent="0.35">
      <c r="A16113" t="s">
        <v>25</v>
      </c>
      <c r="B16113" t="s">
        <v>1423</v>
      </c>
      <c r="C16113">
        <v>133</v>
      </c>
      <c r="D16113" t="s">
        <v>585</v>
      </c>
      <c r="E16113" t="s">
        <v>1023</v>
      </c>
      <c r="F16113" t="s">
        <v>95</v>
      </c>
      <c r="G16113" t="s">
        <v>87</v>
      </c>
      <c r="H16113" t="s">
        <v>1012</v>
      </c>
      <c r="I16113" t="s">
        <v>999</v>
      </c>
      <c r="J16113" t="s">
        <v>735</v>
      </c>
      <c r="K16113" t="s">
        <v>140</v>
      </c>
      <c r="L16113" t="s">
        <v>574</v>
      </c>
      <c r="M16113" t="s">
        <v>1012</v>
      </c>
      <c r="N16113" t="s">
        <v>882</v>
      </c>
      <c r="O16113" t="s">
        <v>140</v>
      </c>
      <c r="P16113" t="s">
        <v>1017</v>
      </c>
      <c r="Q16113" t="s">
        <v>940</v>
      </c>
    </row>
    <row r="16114" spans="1:17" x14ac:dyDescent="0.35">
      <c r="A16114" t="s">
        <v>25</v>
      </c>
      <c r="B16114" t="s">
        <v>1424</v>
      </c>
      <c r="C16114">
        <v>36</v>
      </c>
      <c r="D16114" t="s">
        <v>597</v>
      </c>
      <c r="E16114" t="s">
        <v>781</v>
      </c>
      <c r="F16114" t="s">
        <v>1182</v>
      </c>
      <c r="G16114" t="s">
        <v>1051</v>
      </c>
      <c r="H16114" t="s">
        <v>940</v>
      </c>
      <c r="I16114" t="s">
        <v>140</v>
      </c>
      <c r="J16114" t="s">
        <v>502</v>
      </c>
      <c r="K16114" t="s">
        <v>140</v>
      </c>
      <c r="L16114" t="s">
        <v>940</v>
      </c>
      <c r="M16114" t="s">
        <v>140</v>
      </c>
      <c r="N16114" t="s">
        <v>393</v>
      </c>
      <c r="O16114" t="s">
        <v>140</v>
      </c>
      <c r="P16114" t="s">
        <v>140</v>
      </c>
      <c r="Q16114" t="s">
        <v>140</v>
      </c>
    </row>
    <row r="16115" spans="1:17" x14ac:dyDescent="0.35">
      <c r="A16115" t="s">
        <v>25</v>
      </c>
      <c r="B16115" t="s">
        <v>1425</v>
      </c>
      <c r="C16115">
        <v>35</v>
      </c>
      <c r="D16115" t="s">
        <v>805</v>
      </c>
      <c r="E16115" t="s">
        <v>140</v>
      </c>
      <c r="F16115" t="s">
        <v>733</v>
      </c>
      <c r="G16115" t="s">
        <v>140</v>
      </c>
      <c r="H16115" t="s">
        <v>103</v>
      </c>
      <c r="I16115" t="s">
        <v>99</v>
      </c>
      <c r="J16115" t="s">
        <v>533</v>
      </c>
      <c r="K16115" t="s">
        <v>140</v>
      </c>
      <c r="L16115" t="s">
        <v>121</v>
      </c>
      <c r="M16115" t="s">
        <v>140</v>
      </c>
      <c r="N16115" t="s">
        <v>115</v>
      </c>
      <c r="O16115" t="s">
        <v>140</v>
      </c>
      <c r="P16115" t="s">
        <v>140</v>
      </c>
      <c r="Q16115" t="s">
        <v>869</v>
      </c>
    </row>
    <row r="16116" spans="1:17" x14ac:dyDescent="0.35">
      <c r="A16116" t="s">
        <v>26</v>
      </c>
      <c r="B16116" t="s">
        <v>1423</v>
      </c>
      <c r="C16116">
        <v>122</v>
      </c>
      <c r="D16116" t="s">
        <v>172</v>
      </c>
      <c r="E16116" t="s">
        <v>1064</v>
      </c>
      <c r="F16116" t="s">
        <v>109</v>
      </c>
      <c r="G16116" t="s">
        <v>592</v>
      </c>
      <c r="H16116" t="s">
        <v>1013</v>
      </c>
      <c r="I16116" t="s">
        <v>458</v>
      </c>
      <c r="J16116" t="s">
        <v>304</v>
      </c>
      <c r="K16116" t="s">
        <v>1021</v>
      </c>
      <c r="L16116" t="s">
        <v>1052</v>
      </c>
      <c r="M16116" t="s">
        <v>1055</v>
      </c>
      <c r="N16116" t="s">
        <v>620</v>
      </c>
      <c r="O16116" t="s">
        <v>140</v>
      </c>
      <c r="P16116" t="s">
        <v>954</v>
      </c>
      <c r="Q16116" t="s">
        <v>1062</v>
      </c>
    </row>
    <row r="16117" spans="1:17" x14ac:dyDescent="0.35">
      <c r="A16117" t="s">
        <v>26</v>
      </c>
      <c r="B16117" t="s">
        <v>1424</v>
      </c>
      <c r="C16117">
        <v>41</v>
      </c>
      <c r="D16117" t="s">
        <v>962</v>
      </c>
      <c r="E16117" t="s">
        <v>973</v>
      </c>
      <c r="F16117" t="s">
        <v>901</v>
      </c>
      <c r="G16117" t="s">
        <v>862</v>
      </c>
      <c r="H16117" t="s">
        <v>140</v>
      </c>
      <c r="I16117" t="s">
        <v>954</v>
      </c>
      <c r="J16117" t="s">
        <v>935</v>
      </c>
      <c r="K16117" t="s">
        <v>140</v>
      </c>
      <c r="L16117" t="s">
        <v>893</v>
      </c>
      <c r="M16117" t="s">
        <v>140</v>
      </c>
      <c r="N16117" t="s">
        <v>417</v>
      </c>
      <c r="O16117" t="s">
        <v>140</v>
      </c>
      <c r="P16117" t="s">
        <v>949</v>
      </c>
      <c r="Q16117" t="s">
        <v>140</v>
      </c>
    </row>
    <row r="16118" spans="1:17" x14ac:dyDescent="0.35">
      <c r="A16118" t="s">
        <v>26</v>
      </c>
      <c r="B16118" t="s">
        <v>1425</v>
      </c>
      <c r="C16118">
        <v>39</v>
      </c>
      <c r="D16118" t="s">
        <v>261</v>
      </c>
      <c r="E16118" t="s">
        <v>950</v>
      </c>
      <c r="F16118" t="s">
        <v>985</v>
      </c>
      <c r="G16118" t="s">
        <v>1017</v>
      </c>
      <c r="H16118" t="s">
        <v>1068</v>
      </c>
      <c r="I16118" t="s">
        <v>517</v>
      </c>
      <c r="J16118" t="s">
        <v>160</v>
      </c>
      <c r="K16118" t="s">
        <v>140</v>
      </c>
      <c r="L16118" t="s">
        <v>1102</v>
      </c>
      <c r="M16118" t="s">
        <v>140</v>
      </c>
      <c r="N16118" t="s">
        <v>349</v>
      </c>
      <c r="O16118" t="s">
        <v>140</v>
      </c>
      <c r="P16118" t="s">
        <v>1055</v>
      </c>
      <c r="Q16118" t="s">
        <v>140</v>
      </c>
    </row>
    <row r="16119" spans="1:17" x14ac:dyDescent="0.35">
      <c r="A16119" t="s">
        <v>27</v>
      </c>
      <c r="B16119" t="s">
        <v>1423</v>
      </c>
      <c r="C16119">
        <v>117</v>
      </c>
      <c r="D16119" t="s">
        <v>166</v>
      </c>
      <c r="E16119" t="s">
        <v>1052</v>
      </c>
      <c r="F16119" t="s">
        <v>162</v>
      </c>
      <c r="G16119" t="s">
        <v>643</v>
      </c>
      <c r="H16119" t="s">
        <v>1066</v>
      </c>
      <c r="I16119" t="s">
        <v>1046</v>
      </c>
      <c r="J16119" t="s">
        <v>963</v>
      </c>
      <c r="K16119" t="s">
        <v>775</v>
      </c>
      <c r="L16119" t="s">
        <v>1063</v>
      </c>
      <c r="M16119" t="s">
        <v>140</v>
      </c>
      <c r="N16119" t="s">
        <v>199</v>
      </c>
      <c r="O16119" t="s">
        <v>140</v>
      </c>
      <c r="P16119" t="s">
        <v>1018</v>
      </c>
      <c r="Q16119" t="s">
        <v>1054</v>
      </c>
    </row>
    <row r="16120" spans="1:17" x14ac:dyDescent="0.35">
      <c r="A16120" t="s">
        <v>27</v>
      </c>
      <c r="B16120" t="s">
        <v>1424</v>
      </c>
      <c r="C16120">
        <v>57</v>
      </c>
      <c r="D16120" t="s">
        <v>430</v>
      </c>
      <c r="E16120" t="s">
        <v>119</v>
      </c>
      <c r="F16120" t="s">
        <v>379</v>
      </c>
      <c r="G16120" t="s">
        <v>659</v>
      </c>
      <c r="H16120" t="s">
        <v>1048</v>
      </c>
      <c r="I16120" t="s">
        <v>140</v>
      </c>
      <c r="J16120" t="s">
        <v>782</v>
      </c>
      <c r="K16120" t="s">
        <v>140</v>
      </c>
      <c r="L16120" t="s">
        <v>1055</v>
      </c>
      <c r="M16120" t="s">
        <v>939</v>
      </c>
      <c r="N16120" t="s">
        <v>292</v>
      </c>
      <c r="O16120" t="s">
        <v>140</v>
      </c>
      <c r="P16120" t="s">
        <v>1004</v>
      </c>
      <c r="Q16120" t="s">
        <v>1043</v>
      </c>
    </row>
    <row r="16121" spans="1:17" x14ac:dyDescent="0.35">
      <c r="A16121" t="s">
        <v>27</v>
      </c>
      <c r="B16121" t="s">
        <v>1425</v>
      </c>
      <c r="C16121">
        <v>30</v>
      </c>
      <c r="D16121" t="s">
        <v>61</v>
      </c>
      <c r="E16121" t="s">
        <v>949</v>
      </c>
      <c r="F16121" t="s">
        <v>950</v>
      </c>
      <c r="G16121" t="s">
        <v>952</v>
      </c>
      <c r="H16121" t="s">
        <v>967</v>
      </c>
      <c r="I16121" t="s">
        <v>140</v>
      </c>
      <c r="J16121" t="s">
        <v>437</v>
      </c>
      <c r="K16121" t="s">
        <v>140</v>
      </c>
      <c r="L16121" t="s">
        <v>660</v>
      </c>
      <c r="M16121" t="s">
        <v>140</v>
      </c>
      <c r="N16121" t="s">
        <v>1000</v>
      </c>
      <c r="O16121" t="s">
        <v>140</v>
      </c>
      <c r="P16121" t="s">
        <v>950</v>
      </c>
      <c r="Q16121" t="s">
        <v>942</v>
      </c>
    </row>
    <row r="16122" spans="1:17" x14ac:dyDescent="0.35">
      <c r="A16122" t="s">
        <v>28</v>
      </c>
      <c r="B16122" t="s">
        <v>1423</v>
      </c>
      <c r="C16122">
        <v>135</v>
      </c>
      <c r="D16122" t="s">
        <v>694</v>
      </c>
      <c r="E16122" t="s">
        <v>109</v>
      </c>
      <c r="F16122" t="s">
        <v>87</v>
      </c>
      <c r="G16122" t="s">
        <v>394</v>
      </c>
      <c r="H16122" t="s">
        <v>1049</v>
      </c>
      <c r="I16122" t="s">
        <v>1047</v>
      </c>
      <c r="J16122" t="s">
        <v>630</v>
      </c>
      <c r="K16122" t="s">
        <v>140</v>
      </c>
      <c r="L16122" t="s">
        <v>838</v>
      </c>
      <c r="M16122" t="s">
        <v>954</v>
      </c>
      <c r="N16122" t="s">
        <v>279</v>
      </c>
      <c r="O16122" t="s">
        <v>140</v>
      </c>
      <c r="P16122" t="s">
        <v>988</v>
      </c>
      <c r="Q16122" t="s">
        <v>949</v>
      </c>
    </row>
    <row r="16123" spans="1:17" x14ac:dyDescent="0.35">
      <c r="A16123" t="s">
        <v>28</v>
      </c>
      <c r="B16123" t="s">
        <v>1424</v>
      </c>
      <c r="C16123">
        <v>20</v>
      </c>
      <c r="D16123" t="s">
        <v>391</v>
      </c>
      <c r="E16123" t="s">
        <v>1073</v>
      </c>
      <c r="F16123" t="s">
        <v>771</v>
      </c>
      <c r="G16123" t="s">
        <v>341</v>
      </c>
      <c r="H16123" t="s">
        <v>140</v>
      </c>
      <c r="I16123" t="s">
        <v>1051</v>
      </c>
      <c r="J16123" t="s">
        <v>900</v>
      </c>
      <c r="K16123" t="s">
        <v>140</v>
      </c>
      <c r="L16123" t="s">
        <v>140</v>
      </c>
      <c r="M16123" t="s">
        <v>140</v>
      </c>
      <c r="N16123" t="s">
        <v>506</v>
      </c>
      <c r="O16123" t="s">
        <v>140</v>
      </c>
      <c r="P16123" t="s">
        <v>140</v>
      </c>
      <c r="Q16123" t="s">
        <v>988</v>
      </c>
    </row>
    <row r="16124" spans="1:17" x14ac:dyDescent="0.35">
      <c r="A16124" t="s">
        <v>28</v>
      </c>
      <c r="B16124" t="s">
        <v>1425</v>
      </c>
      <c r="C16124">
        <v>52</v>
      </c>
      <c r="D16124" t="s">
        <v>529</v>
      </c>
      <c r="E16124" t="s">
        <v>1043</v>
      </c>
      <c r="F16124" t="s">
        <v>967</v>
      </c>
      <c r="G16124" t="s">
        <v>869</v>
      </c>
      <c r="H16124" t="s">
        <v>1051</v>
      </c>
      <c r="I16124" t="s">
        <v>1017</v>
      </c>
      <c r="J16124" t="s">
        <v>398</v>
      </c>
      <c r="K16124" t="s">
        <v>140</v>
      </c>
      <c r="L16124" t="s">
        <v>1047</v>
      </c>
      <c r="M16124" t="s">
        <v>1007</v>
      </c>
      <c r="N16124" t="s">
        <v>834</v>
      </c>
      <c r="O16124" t="s">
        <v>140</v>
      </c>
      <c r="P16124" t="s">
        <v>140</v>
      </c>
      <c r="Q16124" t="s">
        <v>140</v>
      </c>
    </row>
    <row r="16125" spans="1:17" x14ac:dyDescent="0.35">
      <c r="A16125" t="s">
        <v>29</v>
      </c>
      <c r="B16125" t="s">
        <v>1423</v>
      </c>
      <c r="C16125">
        <v>133</v>
      </c>
      <c r="D16125" t="s">
        <v>863</v>
      </c>
      <c r="E16125" t="s">
        <v>1065</v>
      </c>
      <c r="F16125" t="s">
        <v>127</v>
      </c>
      <c r="G16125" t="s">
        <v>1139</v>
      </c>
      <c r="H16125" t="s">
        <v>1043</v>
      </c>
      <c r="I16125" t="s">
        <v>942</v>
      </c>
      <c r="J16125" t="s">
        <v>71</v>
      </c>
      <c r="K16125" t="s">
        <v>775</v>
      </c>
      <c r="L16125" t="s">
        <v>996</v>
      </c>
      <c r="M16125" t="s">
        <v>1052</v>
      </c>
      <c r="N16125" t="s">
        <v>947</v>
      </c>
      <c r="O16125" t="s">
        <v>140</v>
      </c>
      <c r="P16125" t="s">
        <v>940</v>
      </c>
      <c r="Q16125" t="s">
        <v>919</v>
      </c>
    </row>
    <row r="16126" spans="1:17" x14ac:dyDescent="0.35">
      <c r="A16126" t="s">
        <v>29</v>
      </c>
      <c r="B16126" t="s">
        <v>1424</v>
      </c>
      <c r="C16126">
        <v>37</v>
      </c>
      <c r="D16126" t="s">
        <v>676</v>
      </c>
      <c r="E16126" t="s">
        <v>1059</v>
      </c>
      <c r="F16126" t="s">
        <v>921</v>
      </c>
      <c r="G16126" t="s">
        <v>862</v>
      </c>
      <c r="H16126" t="s">
        <v>949</v>
      </c>
      <c r="I16126" t="s">
        <v>953</v>
      </c>
      <c r="J16126" t="s">
        <v>209</v>
      </c>
      <c r="K16126" t="s">
        <v>140</v>
      </c>
      <c r="L16126" t="s">
        <v>1076</v>
      </c>
      <c r="M16126" t="s">
        <v>140</v>
      </c>
      <c r="N16126" t="s">
        <v>252</v>
      </c>
      <c r="O16126" t="s">
        <v>140</v>
      </c>
      <c r="P16126" t="s">
        <v>140</v>
      </c>
      <c r="Q16126" t="s">
        <v>140</v>
      </c>
    </row>
    <row r="16127" spans="1:17" x14ac:dyDescent="0.35">
      <c r="A16127" t="s">
        <v>29</v>
      </c>
      <c r="B16127" t="s">
        <v>1425</v>
      </c>
      <c r="C16127">
        <v>34</v>
      </c>
      <c r="D16127" t="s">
        <v>856</v>
      </c>
      <c r="E16127" t="s">
        <v>1062</v>
      </c>
      <c r="F16127" t="s">
        <v>940</v>
      </c>
      <c r="G16127" t="s">
        <v>716</v>
      </c>
      <c r="H16127" t="s">
        <v>641</v>
      </c>
      <c r="I16127" t="s">
        <v>1054</v>
      </c>
      <c r="J16127" t="s">
        <v>449</v>
      </c>
      <c r="K16127" t="s">
        <v>140</v>
      </c>
      <c r="L16127" t="s">
        <v>140</v>
      </c>
      <c r="M16127" t="s">
        <v>140</v>
      </c>
      <c r="N16127" t="s">
        <v>627</v>
      </c>
      <c r="O16127" t="s">
        <v>140</v>
      </c>
      <c r="P16127" t="s">
        <v>1019</v>
      </c>
      <c r="Q16127" t="s">
        <v>1068</v>
      </c>
    </row>
    <row r="16128" spans="1:17" x14ac:dyDescent="0.35">
      <c r="A16128" t="s">
        <v>30</v>
      </c>
      <c r="B16128" t="s">
        <v>1423</v>
      </c>
      <c r="C16128">
        <v>127</v>
      </c>
      <c r="D16128" t="s">
        <v>368</v>
      </c>
      <c r="E16128" t="s">
        <v>527</v>
      </c>
      <c r="F16128" t="s">
        <v>749</v>
      </c>
      <c r="G16128" t="s">
        <v>1100</v>
      </c>
      <c r="H16128" t="s">
        <v>1054</v>
      </c>
      <c r="I16128" t="s">
        <v>99</v>
      </c>
      <c r="J16128" t="s">
        <v>196</v>
      </c>
      <c r="K16128" t="s">
        <v>140</v>
      </c>
      <c r="L16128" t="s">
        <v>1018</v>
      </c>
      <c r="M16128" t="s">
        <v>1012</v>
      </c>
      <c r="N16128" t="s">
        <v>57</v>
      </c>
      <c r="O16128" t="s">
        <v>1010</v>
      </c>
      <c r="P16128" t="s">
        <v>940</v>
      </c>
      <c r="Q16128" t="s">
        <v>875</v>
      </c>
    </row>
    <row r="16129" spans="1:17" x14ac:dyDescent="0.35">
      <c r="A16129" t="s">
        <v>30</v>
      </c>
      <c r="B16129" t="s">
        <v>1424</v>
      </c>
      <c r="C16129">
        <v>49</v>
      </c>
      <c r="D16129" t="s">
        <v>884</v>
      </c>
      <c r="E16129" t="s">
        <v>91</v>
      </c>
      <c r="F16129" t="s">
        <v>269</v>
      </c>
      <c r="G16129" t="s">
        <v>592</v>
      </c>
      <c r="H16129" t="s">
        <v>1063</v>
      </c>
      <c r="I16129" t="s">
        <v>1102</v>
      </c>
      <c r="J16129" t="s">
        <v>205</v>
      </c>
      <c r="K16129" t="s">
        <v>140</v>
      </c>
      <c r="L16129" t="s">
        <v>664</v>
      </c>
      <c r="M16129" t="s">
        <v>140</v>
      </c>
      <c r="N16129" t="s">
        <v>53</v>
      </c>
      <c r="O16129" t="s">
        <v>140</v>
      </c>
      <c r="P16129" t="s">
        <v>140</v>
      </c>
      <c r="Q16129" t="s">
        <v>1046</v>
      </c>
    </row>
    <row r="16130" spans="1:17" x14ac:dyDescent="0.35">
      <c r="A16130" t="s">
        <v>30</v>
      </c>
      <c r="B16130" t="s">
        <v>1425</v>
      </c>
      <c r="C16130">
        <v>26</v>
      </c>
      <c r="D16130" t="s">
        <v>756</v>
      </c>
      <c r="E16130" t="s">
        <v>996</v>
      </c>
      <c r="F16130" t="s">
        <v>1065</v>
      </c>
      <c r="G16130" t="s">
        <v>994</v>
      </c>
      <c r="H16130" t="s">
        <v>140</v>
      </c>
      <c r="I16130" t="s">
        <v>953</v>
      </c>
      <c r="J16130" t="s">
        <v>863</v>
      </c>
      <c r="K16130" t="s">
        <v>140</v>
      </c>
      <c r="L16130" t="s">
        <v>1055</v>
      </c>
      <c r="M16130" t="s">
        <v>140</v>
      </c>
      <c r="N16130" t="s">
        <v>950</v>
      </c>
      <c r="O16130" t="s">
        <v>140</v>
      </c>
      <c r="P16130" t="s">
        <v>996</v>
      </c>
      <c r="Q16130" t="s">
        <v>1007</v>
      </c>
    </row>
    <row r="16131" spans="1:17" x14ac:dyDescent="0.35">
      <c r="A16131" t="s">
        <v>31</v>
      </c>
      <c r="B16131" t="s">
        <v>1423</v>
      </c>
      <c r="C16131">
        <v>149</v>
      </c>
      <c r="D16131" t="s">
        <v>43</v>
      </c>
      <c r="E16131" t="s">
        <v>1053</v>
      </c>
      <c r="F16131" t="s">
        <v>977</v>
      </c>
      <c r="G16131" t="s">
        <v>942</v>
      </c>
      <c r="H16131" t="s">
        <v>1019</v>
      </c>
      <c r="I16131" t="s">
        <v>574</v>
      </c>
      <c r="J16131" t="s">
        <v>479</v>
      </c>
      <c r="K16131" t="s">
        <v>1016</v>
      </c>
      <c r="L16131" t="s">
        <v>1007</v>
      </c>
      <c r="M16131" t="s">
        <v>716</v>
      </c>
      <c r="N16131" t="s">
        <v>39</v>
      </c>
      <c r="O16131" t="s">
        <v>140</v>
      </c>
      <c r="P16131" t="s">
        <v>939</v>
      </c>
      <c r="Q16131" t="s">
        <v>1043</v>
      </c>
    </row>
    <row r="16132" spans="1:17" x14ac:dyDescent="0.35">
      <c r="A16132" t="s">
        <v>31</v>
      </c>
      <c r="B16132" t="s">
        <v>1424</v>
      </c>
      <c r="C16132">
        <v>20</v>
      </c>
      <c r="D16132" t="s">
        <v>578</v>
      </c>
      <c r="E16132" t="s">
        <v>671</v>
      </c>
      <c r="F16132" t="s">
        <v>123</v>
      </c>
      <c r="G16132" t="s">
        <v>115</v>
      </c>
      <c r="H16132" t="s">
        <v>140</v>
      </c>
      <c r="I16132" t="s">
        <v>999</v>
      </c>
      <c r="J16132" t="s">
        <v>256</v>
      </c>
      <c r="K16132" t="s">
        <v>140</v>
      </c>
      <c r="L16132" t="s">
        <v>140</v>
      </c>
      <c r="M16132" t="s">
        <v>1053</v>
      </c>
      <c r="N16132" t="s">
        <v>872</v>
      </c>
      <c r="O16132" t="s">
        <v>140</v>
      </c>
      <c r="P16132" t="s">
        <v>1053</v>
      </c>
      <c r="Q16132" t="s">
        <v>140</v>
      </c>
    </row>
    <row r="16133" spans="1:17" x14ac:dyDescent="0.35">
      <c r="A16133" t="s">
        <v>31</v>
      </c>
      <c r="B16133" t="s">
        <v>1425</v>
      </c>
      <c r="C16133">
        <v>38</v>
      </c>
      <c r="D16133" t="s">
        <v>1104</v>
      </c>
      <c r="E16133" t="s">
        <v>1064</v>
      </c>
      <c r="F16133" t="s">
        <v>1064</v>
      </c>
      <c r="G16133" t="s">
        <v>1067</v>
      </c>
      <c r="H16133" t="s">
        <v>140</v>
      </c>
      <c r="I16133" t="s">
        <v>117</v>
      </c>
      <c r="J16133" t="s">
        <v>299</v>
      </c>
      <c r="K16133" t="s">
        <v>140</v>
      </c>
      <c r="L16133" t="s">
        <v>1064</v>
      </c>
      <c r="M16133" t="s">
        <v>875</v>
      </c>
      <c r="N16133" t="s">
        <v>860</v>
      </c>
      <c r="O16133" t="s">
        <v>140</v>
      </c>
      <c r="P16133" t="s">
        <v>140</v>
      </c>
      <c r="Q16133" t="s">
        <v>942</v>
      </c>
    </row>
    <row r="16134" spans="1:17" x14ac:dyDescent="0.35">
      <c r="A16134" t="s">
        <v>32</v>
      </c>
      <c r="B16134" t="s">
        <v>1423</v>
      </c>
      <c r="C16134">
        <v>3275</v>
      </c>
      <c r="D16134" t="s">
        <v>742</v>
      </c>
      <c r="E16134" t="s">
        <v>1065</v>
      </c>
      <c r="F16134" t="s">
        <v>317</v>
      </c>
      <c r="G16134" t="s">
        <v>812</v>
      </c>
      <c r="H16134" t="s">
        <v>1051</v>
      </c>
      <c r="I16134" t="s">
        <v>1044</v>
      </c>
      <c r="J16134" t="s">
        <v>602</v>
      </c>
      <c r="K16134" t="s">
        <v>1013</v>
      </c>
      <c r="L16134" t="s">
        <v>1068</v>
      </c>
      <c r="M16134" t="s">
        <v>1098</v>
      </c>
      <c r="N16134" t="s">
        <v>886</v>
      </c>
      <c r="O16134" t="s">
        <v>1008</v>
      </c>
      <c r="P16134" t="s">
        <v>939</v>
      </c>
      <c r="Q16134" t="s">
        <v>1046</v>
      </c>
    </row>
    <row r="16135" spans="1:17" x14ac:dyDescent="0.35">
      <c r="A16135" t="s">
        <v>32</v>
      </c>
      <c r="B16135" t="s">
        <v>1424</v>
      </c>
      <c r="C16135">
        <v>666</v>
      </c>
      <c r="D16135" t="s">
        <v>439</v>
      </c>
      <c r="E16135" t="s">
        <v>97</v>
      </c>
      <c r="F16135" t="s">
        <v>860</v>
      </c>
      <c r="G16135" t="s">
        <v>646</v>
      </c>
      <c r="H16135" t="s">
        <v>1046</v>
      </c>
      <c r="I16135" t="s">
        <v>1064</v>
      </c>
      <c r="J16135" t="s">
        <v>395</v>
      </c>
      <c r="K16135" t="s">
        <v>140</v>
      </c>
      <c r="L16135" t="s">
        <v>950</v>
      </c>
      <c r="M16135" t="s">
        <v>1019</v>
      </c>
      <c r="N16135" t="s">
        <v>853</v>
      </c>
      <c r="O16135" t="s">
        <v>140</v>
      </c>
      <c r="P16135" t="s">
        <v>939</v>
      </c>
      <c r="Q16135" t="s">
        <v>949</v>
      </c>
    </row>
    <row r="16136" spans="1:17" x14ac:dyDescent="0.35">
      <c r="A16136" t="s">
        <v>32</v>
      </c>
      <c r="B16136" t="s">
        <v>1425</v>
      </c>
      <c r="C16136">
        <v>989</v>
      </c>
      <c r="D16136" t="s">
        <v>456</v>
      </c>
      <c r="E16136" t="s">
        <v>1064</v>
      </c>
      <c r="F16136" t="s">
        <v>929</v>
      </c>
      <c r="G16136" t="s">
        <v>733</v>
      </c>
      <c r="H16136" t="s">
        <v>919</v>
      </c>
      <c r="I16136" t="s">
        <v>1095</v>
      </c>
      <c r="J16136" t="s">
        <v>607</v>
      </c>
      <c r="K16136" t="s">
        <v>1008</v>
      </c>
      <c r="L16136" t="s">
        <v>1023</v>
      </c>
      <c r="M16136" t="s">
        <v>1058</v>
      </c>
      <c r="N16136" t="s">
        <v>551</v>
      </c>
      <c r="O16136" t="s">
        <v>1008</v>
      </c>
      <c r="P16136" t="s">
        <v>1055</v>
      </c>
      <c r="Q16136" t="s">
        <v>1046</v>
      </c>
    </row>
    <row r="16138" spans="1:17" x14ac:dyDescent="0.35">
      <c r="A16138" t="s">
        <v>1680</v>
      </c>
    </row>
    <row r="16139" spans="1:17" x14ac:dyDescent="0.35">
      <c r="A16139" t="s">
        <v>2</v>
      </c>
      <c r="B16139" t="s">
        <v>1233</v>
      </c>
      <c r="C16139" t="s">
        <v>3</v>
      </c>
      <c r="D16139" t="s">
        <v>1663</v>
      </c>
      <c r="E16139" t="s">
        <v>1664</v>
      </c>
      <c r="F16139" t="s">
        <v>1665</v>
      </c>
      <c r="G16139" t="s">
        <v>1666</v>
      </c>
      <c r="H16139" t="s">
        <v>1667</v>
      </c>
      <c r="I16139" t="s">
        <v>1668</v>
      </c>
      <c r="J16139" t="s">
        <v>1669</v>
      </c>
      <c r="K16139" t="s">
        <v>1670</v>
      </c>
      <c r="L16139" t="s">
        <v>1671</v>
      </c>
      <c r="M16139" t="s">
        <v>1672</v>
      </c>
      <c r="N16139" t="s">
        <v>1673</v>
      </c>
      <c r="O16139" t="s">
        <v>1674</v>
      </c>
      <c r="P16139" t="s">
        <v>1376</v>
      </c>
      <c r="Q16139" t="s">
        <v>136</v>
      </c>
    </row>
    <row r="16140" spans="1:17" x14ac:dyDescent="0.35">
      <c r="A16140" t="s">
        <v>8</v>
      </c>
      <c r="B16140" t="s">
        <v>1236</v>
      </c>
      <c r="C16140">
        <v>33</v>
      </c>
      <c r="D16140" t="s">
        <v>243</v>
      </c>
      <c r="E16140" t="s">
        <v>1003</v>
      </c>
      <c r="F16140" t="s">
        <v>756</v>
      </c>
      <c r="G16140" t="s">
        <v>451</v>
      </c>
      <c r="H16140" t="s">
        <v>103</v>
      </c>
      <c r="I16140" t="s">
        <v>121</v>
      </c>
      <c r="J16140" t="s">
        <v>532</v>
      </c>
      <c r="K16140" t="s">
        <v>140</v>
      </c>
      <c r="L16140" t="s">
        <v>140</v>
      </c>
      <c r="M16140" t="s">
        <v>660</v>
      </c>
      <c r="N16140" t="s">
        <v>949</v>
      </c>
      <c r="O16140" t="s">
        <v>660</v>
      </c>
      <c r="P16140" t="s">
        <v>140</v>
      </c>
      <c r="Q16140" t="s">
        <v>140</v>
      </c>
    </row>
    <row r="16141" spans="1:17" x14ac:dyDescent="0.35">
      <c r="A16141" t="s">
        <v>8</v>
      </c>
      <c r="B16141" t="s">
        <v>1234</v>
      </c>
      <c r="C16141">
        <v>81</v>
      </c>
      <c r="D16141" t="s">
        <v>733</v>
      </c>
      <c r="E16141" t="s">
        <v>140</v>
      </c>
      <c r="F16141" t="s">
        <v>140</v>
      </c>
      <c r="G16141" t="s">
        <v>1056</v>
      </c>
      <c r="H16141" t="s">
        <v>527</v>
      </c>
      <c r="I16141" t="s">
        <v>1057</v>
      </c>
      <c r="J16141" t="s">
        <v>835</v>
      </c>
      <c r="K16141" t="s">
        <v>1009</v>
      </c>
      <c r="L16141" t="s">
        <v>915</v>
      </c>
      <c r="M16141" t="s">
        <v>1059</v>
      </c>
      <c r="N16141" t="s">
        <v>506</v>
      </c>
      <c r="O16141" t="s">
        <v>140</v>
      </c>
      <c r="P16141" t="s">
        <v>1098</v>
      </c>
      <c r="Q16141" t="s">
        <v>838</v>
      </c>
    </row>
    <row r="16142" spans="1:17" x14ac:dyDescent="0.35">
      <c r="A16142" t="s">
        <v>8</v>
      </c>
      <c r="B16142" t="s">
        <v>1235</v>
      </c>
      <c r="C16142">
        <v>90</v>
      </c>
      <c r="D16142" t="s">
        <v>378</v>
      </c>
      <c r="E16142" t="s">
        <v>1104</v>
      </c>
      <c r="F16142" t="s">
        <v>521</v>
      </c>
      <c r="G16142" t="s">
        <v>95</v>
      </c>
      <c r="H16142" t="s">
        <v>1073</v>
      </c>
      <c r="I16142" t="s">
        <v>131</v>
      </c>
      <c r="J16142" t="s">
        <v>1071</v>
      </c>
      <c r="K16142" t="s">
        <v>1098</v>
      </c>
      <c r="L16142" t="s">
        <v>1055</v>
      </c>
      <c r="M16142" t="s">
        <v>1048</v>
      </c>
      <c r="N16142" t="s">
        <v>607</v>
      </c>
      <c r="O16142" t="s">
        <v>140</v>
      </c>
      <c r="P16142" t="s">
        <v>140</v>
      </c>
      <c r="Q16142" t="s">
        <v>971</v>
      </c>
    </row>
    <row r="16143" spans="1:17" x14ac:dyDescent="0.35">
      <c r="A16143" t="s">
        <v>9</v>
      </c>
      <c r="B16143" t="s">
        <v>1236</v>
      </c>
      <c r="C16143">
        <v>30</v>
      </c>
      <c r="D16143" t="s">
        <v>857</v>
      </c>
      <c r="E16143" t="s">
        <v>1087</v>
      </c>
      <c r="F16143" t="s">
        <v>988</v>
      </c>
      <c r="G16143" t="s">
        <v>1106</v>
      </c>
      <c r="H16143" t="s">
        <v>140</v>
      </c>
      <c r="I16143" t="s">
        <v>1050</v>
      </c>
      <c r="J16143" t="s">
        <v>1139</v>
      </c>
      <c r="K16143" t="s">
        <v>140</v>
      </c>
      <c r="L16143" t="s">
        <v>917</v>
      </c>
      <c r="M16143" t="s">
        <v>140</v>
      </c>
      <c r="N16143" t="s">
        <v>532</v>
      </c>
      <c r="O16143" t="s">
        <v>140</v>
      </c>
      <c r="P16143" t="s">
        <v>131</v>
      </c>
      <c r="Q16143" t="s">
        <v>140</v>
      </c>
    </row>
    <row r="16144" spans="1:17" x14ac:dyDescent="0.35">
      <c r="A16144" t="s">
        <v>9</v>
      </c>
      <c r="B16144" t="s">
        <v>1234</v>
      </c>
      <c r="C16144">
        <v>59</v>
      </c>
      <c r="D16144" t="s">
        <v>140</v>
      </c>
      <c r="E16144" t="s">
        <v>940</v>
      </c>
      <c r="F16144" t="s">
        <v>733</v>
      </c>
      <c r="G16144" t="s">
        <v>91</v>
      </c>
      <c r="H16144" t="s">
        <v>838</v>
      </c>
      <c r="I16144" t="s">
        <v>476</v>
      </c>
      <c r="J16144" t="s">
        <v>979</v>
      </c>
      <c r="K16144" t="s">
        <v>140</v>
      </c>
      <c r="L16144" t="s">
        <v>458</v>
      </c>
      <c r="M16144" t="s">
        <v>1054</v>
      </c>
      <c r="N16144" t="s">
        <v>606</v>
      </c>
      <c r="O16144" t="s">
        <v>140</v>
      </c>
      <c r="P16144" t="s">
        <v>1067</v>
      </c>
      <c r="Q16144" t="s">
        <v>1068</v>
      </c>
    </row>
    <row r="16145" spans="1:17" x14ac:dyDescent="0.35">
      <c r="A16145" t="s">
        <v>9</v>
      </c>
      <c r="B16145" t="s">
        <v>1235</v>
      </c>
      <c r="C16145">
        <v>112</v>
      </c>
      <c r="D16145" t="s">
        <v>1156</v>
      </c>
      <c r="E16145" t="s">
        <v>1182</v>
      </c>
      <c r="F16145" t="s">
        <v>121</v>
      </c>
      <c r="G16145" t="s">
        <v>476</v>
      </c>
      <c r="H16145" t="s">
        <v>929</v>
      </c>
      <c r="I16145" t="s">
        <v>775</v>
      </c>
      <c r="J16145" t="s">
        <v>152</v>
      </c>
      <c r="K16145" t="s">
        <v>140</v>
      </c>
      <c r="L16145" t="s">
        <v>1052</v>
      </c>
      <c r="M16145" t="s">
        <v>140</v>
      </c>
      <c r="N16145" t="s">
        <v>296</v>
      </c>
      <c r="O16145" t="s">
        <v>140</v>
      </c>
      <c r="P16145" t="s">
        <v>140</v>
      </c>
      <c r="Q16145" t="s">
        <v>1014</v>
      </c>
    </row>
    <row r="16146" spans="1:17" x14ac:dyDescent="0.35">
      <c r="A16146" t="s">
        <v>10</v>
      </c>
      <c r="B16146" t="s">
        <v>1236</v>
      </c>
      <c r="C16146">
        <v>37</v>
      </c>
      <c r="D16146" t="s">
        <v>1112</v>
      </c>
      <c r="E16146" t="s">
        <v>775</v>
      </c>
      <c r="F16146" t="s">
        <v>527</v>
      </c>
      <c r="G16146" t="s">
        <v>954</v>
      </c>
      <c r="H16146" t="s">
        <v>939</v>
      </c>
      <c r="I16146" t="s">
        <v>140</v>
      </c>
      <c r="J16146" t="s">
        <v>568</v>
      </c>
      <c r="K16146" t="s">
        <v>140</v>
      </c>
      <c r="L16146" t="s">
        <v>140</v>
      </c>
      <c r="M16146" t="s">
        <v>140</v>
      </c>
      <c r="N16146" t="s">
        <v>775</v>
      </c>
      <c r="O16146" t="s">
        <v>140</v>
      </c>
      <c r="P16146" t="s">
        <v>996</v>
      </c>
      <c r="Q16146" t="s">
        <v>140</v>
      </c>
    </row>
    <row r="16147" spans="1:17" x14ac:dyDescent="0.35">
      <c r="A16147" t="s">
        <v>10</v>
      </c>
      <c r="B16147" t="s">
        <v>1234</v>
      </c>
      <c r="C16147">
        <v>81</v>
      </c>
      <c r="D16147" t="s">
        <v>1020</v>
      </c>
      <c r="E16147" t="s">
        <v>1051</v>
      </c>
      <c r="F16147" t="s">
        <v>140</v>
      </c>
      <c r="G16147" t="s">
        <v>515</v>
      </c>
      <c r="H16147" t="s">
        <v>967</v>
      </c>
      <c r="I16147" t="s">
        <v>1104</v>
      </c>
      <c r="J16147" t="s">
        <v>666</v>
      </c>
      <c r="K16147" t="s">
        <v>1055</v>
      </c>
      <c r="L16147" t="s">
        <v>1023</v>
      </c>
      <c r="M16147" t="s">
        <v>919</v>
      </c>
      <c r="N16147" t="s">
        <v>686</v>
      </c>
      <c r="O16147" t="s">
        <v>140</v>
      </c>
      <c r="P16147" t="s">
        <v>939</v>
      </c>
      <c r="Q16147" t="s">
        <v>140</v>
      </c>
    </row>
    <row r="16148" spans="1:17" x14ac:dyDescent="0.35">
      <c r="A16148" t="s">
        <v>10</v>
      </c>
      <c r="B16148" t="s">
        <v>1235</v>
      </c>
      <c r="C16148">
        <v>90</v>
      </c>
      <c r="D16148" t="s">
        <v>763</v>
      </c>
      <c r="E16148" t="s">
        <v>1095</v>
      </c>
      <c r="F16148" t="s">
        <v>970</v>
      </c>
      <c r="G16148" t="s">
        <v>147</v>
      </c>
      <c r="H16148" t="s">
        <v>915</v>
      </c>
      <c r="I16148" t="s">
        <v>1062</v>
      </c>
      <c r="J16148" t="s">
        <v>385</v>
      </c>
      <c r="K16148" t="s">
        <v>140</v>
      </c>
      <c r="L16148" t="s">
        <v>1067</v>
      </c>
      <c r="M16148" t="s">
        <v>140</v>
      </c>
      <c r="N16148" t="s">
        <v>471</v>
      </c>
      <c r="O16148" t="s">
        <v>140</v>
      </c>
      <c r="P16148" t="s">
        <v>1016</v>
      </c>
      <c r="Q16148" t="s">
        <v>1063</v>
      </c>
    </row>
    <row r="16149" spans="1:17" x14ac:dyDescent="0.35">
      <c r="A16149" t="s">
        <v>11</v>
      </c>
      <c r="B16149" t="s">
        <v>1236</v>
      </c>
      <c r="C16149">
        <v>27</v>
      </c>
      <c r="D16149" t="s">
        <v>679</v>
      </c>
      <c r="E16149" t="s">
        <v>515</v>
      </c>
      <c r="F16149" t="s">
        <v>386</v>
      </c>
      <c r="G16149" t="s">
        <v>582</v>
      </c>
      <c r="H16149" t="s">
        <v>140</v>
      </c>
      <c r="I16149" t="s">
        <v>515</v>
      </c>
      <c r="J16149" t="s">
        <v>1083</v>
      </c>
      <c r="K16149" t="s">
        <v>140</v>
      </c>
      <c r="L16149" t="s">
        <v>140</v>
      </c>
      <c r="M16149" t="s">
        <v>140</v>
      </c>
      <c r="N16149" t="s">
        <v>87</v>
      </c>
      <c r="O16149" t="s">
        <v>140</v>
      </c>
      <c r="P16149" t="s">
        <v>1064</v>
      </c>
      <c r="Q16149" t="s">
        <v>140</v>
      </c>
    </row>
    <row r="16150" spans="1:17" x14ac:dyDescent="0.35">
      <c r="A16150" t="s">
        <v>11</v>
      </c>
      <c r="B16150" t="s">
        <v>1234</v>
      </c>
      <c r="C16150">
        <v>75</v>
      </c>
      <c r="D16150" t="s">
        <v>1066</v>
      </c>
      <c r="E16150" t="s">
        <v>919</v>
      </c>
      <c r="F16150" t="s">
        <v>950</v>
      </c>
      <c r="G16150" t="s">
        <v>977</v>
      </c>
      <c r="H16150" t="s">
        <v>660</v>
      </c>
      <c r="I16150" t="s">
        <v>1080</v>
      </c>
      <c r="J16150" t="s">
        <v>815</v>
      </c>
      <c r="K16150" t="s">
        <v>140</v>
      </c>
      <c r="L16150" t="s">
        <v>915</v>
      </c>
      <c r="M16150" t="s">
        <v>1014</v>
      </c>
      <c r="N16150" t="s">
        <v>922</v>
      </c>
      <c r="O16150" t="s">
        <v>140</v>
      </c>
      <c r="P16150" t="s">
        <v>1060</v>
      </c>
      <c r="Q16150" t="s">
        <v>1058</v>
      </c>
    </row>
    <row r="16151" spans="1:17" x14ac:dyDescent="0.35">
      <c r="A16151" t="s">
        <v>11</v>
      </c>
      <c r="B16151" t="s">
        <v>1235</v>
      </c>
      <c r="C16151">
        <v>104</v>
      </c>
      <c r="D16151" t="s">
        <v>995</v>
      </c>
      <c r="E16151" t="s">
        <v>1048</v>
      </c>
      <c r="F16151" t="s">
        <v>849</v>
      </c>
      <c r="G16151" t="s">
        <v>921</v>
      </c>
      <c r="H16151" t="s">
        <v>971</v>
      </c>
      <c r="I16151" t="s">
        <v>733</v>
      </c>
      <c r="J16151" t="s">
        <v>608</v>
      </c>
      <c r="K16151" t="s">
        <v>1019</v>
      </c>
      <c r="L16151" t="s">
        <v>458</v>
      </c>
      <c r="M16151" t="s">
        <v>1013</v>
      </c>
      <c r="N16151" t="s">
        <v>604</v>
      </c>
      <c r="O16151" t="s">
        <v>140</v>
      </c>
      <c r="P16151" t="s">
        <v>1012</v>
      </c>
      <c r="Q16151" t="s">
        <v>140</v>
      </c>
    </row>
    <row r="16152" spans="1:17" x14ac:dyDescent="0.35">
      <c r="A16152" t="s">
        <v>12</v>
      </c>
      <c r="B16152" t="s">
        <v>1236</v>
      </c>
      <c r="C16152">
        <v>30</v>
      </c>
      <c r="D16152" t="s">
        <v>510</v>
      </c>
      <c r="E16152" t="s">
        <v>968</v>
      </c>
      <c r="F16152" t="s">
        <v>749</v>
      </c>
      <c r="G16152" t="s">
        <v>140</v>
      </c>
      <c r="H16152" t="s">
        <v>140</v>
      </c>
      <c r="I16152" t="s">
        <v>1053</v>
      </c>
      <c r="J16152" t="s">
        <v>101</v>
      </c>
      <c r="K16152" t="s">
        <v>140</v>
      </c>
      <c r="L16152" t="s">
        <v>1053</v>
      </c>
      <c r="M16152" t="s">
        <v>140</v>
      </c>
      <c r="N16152" t="s">
        <v>261</v>
      </c>
      <c r="O16152" t="s">
        <v>140</v>
      </c>
      <c r="P16152" t="s">
        <v>140</v>
      </c>
      <c r="Q16152" t="s">
        <v>971</v>
      </c>
    </row>
    <row r="16153" spans="1:17" x14ac:dyDescent="0.35">
      <c r="A16153" t="s">
        <v>12</v>
      </c>
      <c r="B16153" t="s">
        <v>1234</v>
      </c>
      <c r="C16153">
        <v>75</v>
      </c>
      <c r="D16153" t="s">
        <v>939</v>
      </c>
      <c r="E16153" t="s">
        <v>664</v>
      </c>
      <c r="F16153" t="s">
        <v>1007</v>
      </c>
      <c r="G16153" t="s">
        <v>1011</v>
      </c>
      <c r="H16153" t="s">
        <v>1050</v>
      </c>
      <c r="I16153" t="s">
        <v>897</v>
      </c>
      <c r="J16153" t="s">
        <v>820</v>
      </c>
      <c r="K16153" t="s">
        <v>1098</v>
      </c>
      <c r="L16153" t="s">
        <v>1061</v>
      </c>
      <c r="M16153" t="s">
        <v>515</v>
      </c>
      <c r="N16153" t="s">
        <v>255</v>
      </c>
      <c r="O16153" t="s">
        <v>140</v>
      </c>
      <c r="P16153" t="s">
        <v>1007</v>
      </c>
      <c r="Q16153" t="s">
        <v>875</v>
      </c>
    </row>
    <row r="16154" spans="1:17" x14ac:dyDescent="0.35">
      <c r="A16154" t="s">
        <v>12</v>
      </c>
      <c r="B16154" t="s">
        <v>1235</v>
      </c>
      <c r="C16154">
        <v>104</v>
      </c>
      <c r="D16154" t="s">
        <v>572</v>
      </c>
      <c r="E16154" t="s">
        <v>967</v>
      </c>
      <c r="F16154" t="s">
        <v>113</v>
      </c>
      <c r="G16154" t="s">
        <v>733</v>
      </c>
      <c r="H16154" t="s">
        <v>1019</v>
      </c>
      <c r="I16154" t="s">
        <v>458</v>
      </c>
      <c r="J16154" t="s">
        <v>59</v>
      </c>
      <c r="K16154" t="s">
        <v>140</v>
      </c>
      <c r="L16154" t="s">
        <v>940</v>
      </c>
      <c r="M16154" t="s">
        <v>1054</v>
      </c>
      <c r="N16154" t="s">
        <v>417</v>
      </c>
      <c r="O16154" t="s">
        <v>1043</v>
      </c>
      <c r="P16154" t="s">
        <v>1007</v>
      </c>
      <c r="Q16154" t="s">
        <v>1017</v>
      </c>
    </row>
    <row r="16155" spans="1:17" x14ac:dyDescent="0.35">
      <c r="A16155" t="s">
        <v>13</v>
      </c>
      <c r="B16155" t="s">
        <v>1236</v>
      </c>
      <c r="C16155">
        <v>32</v>
      </c>
      <c r="D16155" t="s">
        <v>537</v>
      </c>
      <c r="E16155" t="s">
        <v>264</v>
      </c>
      <c r="F16155" t="s">
        <v>919</v>
      </c>
      <c r="G16155" t="s">
        <v>838</v>
      </c>
      <c r="H16155" t="s">
        <v>140</v>
      </c>
      <c r="I16155" t="s">
        <v>515</v>
      </c>
      <c r="J16155" t="s">
        <v>699</v>
      </c>
      <c r="K16155" t="s">
        <v>140</v>
      </c>
      <c r="L16155" t="s">
        <v>1055</v>
      </c>
      <c r="M16155" t="s">
        <v>140</v>
      </c>
      <c r="N16155" t="s">
        <v>913</v>
      </c>
      <c r="O16155" t="s">
        <v>140</v>
      </c>
      <c r="P16155" t="s">
        <v>140</v>
      </c>
      <c r="Q16155" t="s">
        <v>140</v>
      </c>
    </row>
    <row r="16156" spans="1:17" x14ac:dyDescent="0.35">
      <c r="A16156" t="s">
        <v>13</v>
      </c>
      <c r="B16156" t="s">
        <v>1234</v>
      </c>
      <c r="C16156">
        <v>101</v>
      </c>
      <c r="D16156" t="s">
        <v>1010</v>
      </c>
      <c r="E16156" t="s">
        <v>869</v>
      </c>
      <c r="F16156" t="s">
        <v>1016</v>
      </c>
      <c r="G16156" t="s">
        <v>1048</v>
      </c>
      <c r="H16156" t="s">
        <v>1021</v>
      </c>
      <c r="I16156" t="s">
        <v>1102</v>
      </c>
      <c r="J16156" t="s">
        <v>464</v>
      </c>
      <c r="K16156" t="s">
        <v>140</v>
      </c>
      <c r="L16156" t="s">
        <v>1068</v>
      </c>
      <c r="M16156" t="s">
        <v>1056</v>
      </c>
      <c r="N16156" t="s">
        <v>735</v>
      </c>
      <c r="O16156" t="s">
        <v>140</v>
      </c>
      <c r="P16156" t="s">
        <v>1009</v>
      </c>
      <c r="Q16156" t="s">
        <v>954</v>
      </c>
    </row>
    <row r="16157" spans="1:17" x14ac:dyDescent="0.35">
      <c r="A16157" t="s">
        <v>13</v>
      </c>
      <c r="B16157" t="s">
        <v>1235</v>
      </c>
      <c r="C16157">
        <v>73</v>
      </c>
      <c r="D16157" t="s">
        <v>969</v>
      </c>
      <c r="E16157" t="s">
        <v>824</v>
      </c>
      <c r="F16157" t="s">
        <v>915</v>
      </c>
      <c r="G16157" t="s">
        <v>953</v>
      </c>
      <c r="H16157" t="s">
        <v>140</v>
      </c>
      <c r="I16157" t="s">
        <v>1020</v>
      </c>
      <c r="J16157" t="s">
        <v>39</v>
      </c>
      <c r="K16157" t="s">
        <v>1058</v>
      </c>
      <c r="L16157" t="s">
        <v>1018</v>
      </c>
      <c r="M16157" t="s">
        <v>1050</v>
      </c>
      <c r="N16157" t="s">
        <v>529</v>
      </c>
      <c r="O16157" t="s">
        <v>1012</v>
      </c>
      <c r="P16157" t="s">
        <v>1050</v>
      </c>
      <c r="Q16157" t="s">
        <v>1012</v>
      </c>
    </row>
    <row r="16158" spans="1:17" x14ac:dyDescent="0.35">
      <c r="A16158" t="s">
        <v>14</v>
      </c>
      <c r="B16158" t="s">
        <v>1236</v>
      </c>
      <c r="C16158">
        <v>34</v>
      </c>
      <c r="D16158" t="s">
        <v>707</v>
      </c>
      <c r="E16158" t="s">
        <v>985</v>
      </c>
      <c r="F16158" t="s">
        <v>115</v>
      </c>
      <c r="G16158" t="s">
        <v>875</v>
      </c>
      <c r="H16158" t="s">
        <v>919</v>
      </c>
      <c r="I16158" t="s">
        <v>967</v>
      </c>
      <c r="J16158" t="s">
        <v>777</v>
      </c>
      <c r="K16158" t="s">
        <v>140</v>
      </c>
      <c r="L16158" t="s">
        <v>1019</v>
      </c>
      <c r="M16158" t="s">
        <v>1066</v>
      </c>
      <c r="N16158" t="s">
        <v>970</v>
      </c>
      <c r="O16158" t="s">
        <v>140</v>
      </c>
      <c r="P16158" t="s">
        <v>919</v>
      </c>
      <c r="Q16158" t="s">
        <v>1004</v>
      </c>
    </row>
    <row r="16159" spans="1:17" x14ac:dyDescent="0.35">
      <c r="A16159" t="s">
        <v>14</v>
      </c>
      <c r="B16159" t="s">
        <v>1234</v>
      </c>
      <c r="C16159">
        <v>64</v>
      </c>
      <c r="D16159" t="s">
        <v>140</v>
      </c>
      <c r="E16159" t="s">
        <v>660</v>
      </c>
      <c r="F16159" t="s">
        <v>940</v>
      </c>
      <c r="G16159" t="s">
        <v>1064</v>
      </c>
      <c r="H16159" t="s">
        <v>940</v>
      </c>
      <c r="I16159" t="s">
        <v>643</v>
      </c>
      <c r="J16159" t="s">
        <v>705</v>
      </c>
      <c r="K16159" t="s">
        <v>140</v>
      </c>
      <c r="L16159" t="s">
        <v>1017</v>
      </c>
      <c r="M16159" t="s">
        <v>939</v>
      </c>
      <c r="N16159" t="s">
        <v>724</v>
      </c>
      <c r="O16159" t="s">
        <v>140</v>
      </c>
      <c r="P16159" t="s">
        <v>89</v>
      </c>
      <c r="Q16159" t="s">
        <v>664</v>
      </c>
    </row>
    <row r="16160" spans="1:17" x14ac:dyDescent="0.35">
      <c r="A16160" t="s">
        <v>14</v>
      </c>
      <c r="B16160" t="s">
        <v>1235</v>
      </c>
      <c r="C16160">
        <v>105</v>
      </c>
      <c r="D16160" t="s">
        <v>873</v>
      </c>
      <c r="E16160" t="s">
        <v>1100</v>
      </c>
      <c r="F16160" t="s">
        <v>668</v>
      </c>
      <c r="G16160" t="s">
        <v>953</v>
      </c>
      <c r="H16160" t="s">
        <v>1058</v>
      </c>
      <c r="I16160" t="s">
        <v>1070</v>
      </c>
      <c r="J16160" t="s">
        <v>947</v>
      </c>
      <c r="K16160" t="s">
        <v>140</v>
      </c>
      <c r="L16160" t="s">
        <v>939</v>
      </c>
      <c r="M16160" t="s">
        <v>1020</v>
      </c>
      <c r="N16160" t="s">
        <v>356</v>
      </c>
      <c r="O16160" t="s">
        <v>1019</v>
      </c>
      <c r="P16160" t="s">
        <v>1007</v>
      </c>
      <c r="Q16160" t="s">
        <v>1021</v>
      </c>
    </row>
    <row r="16161" spans="1:17" x14ac:dyDescent="0.35">
      <c r="A16161" t="s">
        <v>15</v>
      </c>
      <c r="B16161" t="s">
        <v>1236</v>
      </c>
      <c r="C16161">
        <v>32</v>
      </c>
      <c r="D16161" t="s">
        <v>139</v>
      </c>
      <c r="E16161" t="s">
        <v>127</v>
      </c>
      <c r="F16161" t="s">
        <v>107</v>
      </c>
      <c r="G16161" t="s">
        <v>746</v>
      </c>
      <c r="H16161" t="s">
        <v>140</v>
      </c>
      <c r="I16161" t="s">
        <v>140</v>
      </c>
      <c r="J16161" t="s">
        <v>959</v>
      </c>
      <c r="K16161" t="s">
        <v>140</v>
      </c>
      <c r="L16161" t="s">
        <v>1008</v>
      </c>
      <c r="M16161" t="s">
        <v>140</v>
      </c>
      <c r="N16161" t="s">
        <v>87</v>
      </c>
      <c r="O16161" t="s">
        <v>1004</v>
      </c>
      <c r="P16161" t="s">
        <v>140</v>
      </c>
      <c r="Q16161" t="s">
        <v>99</v>
      </c>
    </row>
    <row r="16162" spans="1:17" x14ac:dyDescent="0.35">
      <c r="A16162" t="s">
        <v>15</v>
      </c>
      <c r="B16162" t="s">
        <v>1234</v>
      </c>
      <c r="C16162">
        <v>65</v>
      </c>
      <c r="D16162" t="s">
        <v>1018</v>
      </c>
      <c r="E16162" t="s">
        <v>1056</v>
      </c>
      <c r="F16162" t="s">
        <v>869</v>
      </c>
      <c r="G16162" t="s">
        <v>1064</v>
      </c>
      <c r="H16162" t="s">
        <v>1004</v>
      </c>
      <c r="I16162" t="s">
        <v>1095</v>
      </c>
      <c r="J16162" t="s">
        <v>945</v>
      </c>
      <c r="K16162" t="s">
        <v>140</v>
      </c>
      <c r="L16162" t="s">
        <v>1098</v>
      </c>
      <c r="M16162" t="s">
        <v>1098</v>
      </c>
      <c r="N16162" t="s">
        <v>790</v>
      </c>
      <c r="O16162" t="s">
        <v>140</v>
      </c>
      <c r="P16162" t="s">
        <v>1021</v>
      </c>
      <c r="Q16162" t="s">
        <v>1004</v>
      </c>
    </row>
    <row r="16163" spans="1:17" x14ac:dyDescent="0.35">
      <c r="A16163" t="s">
        <v>15</v>
      </c>
      <c r="B16163" t="s">
        <v>1235</v>
      </c>
      <c r="C16163">
        <v>109</v>
      </c>
      <c r="D16163" t="s">
        <v>347</v>
      </c>
      <c r="E16163" t="s">
        <v>788</v>
      </c>
      <c r="F16163" t="s">
        <v>674</v>
      </c>
      <c r="G16163" t="s">
        <v>405</v>
      </c>
      <c r="H16163" t="s">
        <v>971</v>
      </c>
      <c r="I16163" t="s">
        <v>733</v>
      </c>
      <c r="J16163" t="s">
        <v>307</v>
      </c>
      <c r="K16163" t="s">
        <v>775</v>
      </c>
      <c r="L16163" t="s">
        <v>1070</v>
      </c>
      <c r="M16163" t="s">
        <v>869</v>
      </c>
      <c r="N16163" t="s">
        <v>700</v>
      </c>
      <c r="O16163" t="s">
        <v>140</v>
      </c>
      <c r="P16163" t="s">
        <v>1019</v>
      </c>
      <c r="Q16163" t="s">
        <v>875</v>
      </c>
    </row>
    <row r="16164" spans="1:17" x14ac:dyDescent="0.35">
      <c r="A16164" t="s">
        <v>16</v>
      </c>
      <c r="B16164" t="s">
        <v>1236</v>
      </c>
      <c r="C16164">
        <v>18</v>
      </c>
      <c r="D16164" t="s">
        <v>128</v>
      </c>
      <c r="E16164" t="s">
        <v>140</v>
      </c>
      <c r="F16164" t="s">
        <v>1100</v>
      </c>
      <c r="G16164" t="s">
        <v>95</v>
      </c>
      <c r="H16164" t="s">
        <v>140</v>
      </c>
      <c r="I16164" t="s">
        <v>140</v>
      </c>
      <c r="J16164" t="s">
        <v>149</v>
      </c>
      <c r="K16164" t="s">
        <v>140</v>
      </c>
      <c r="L16164" t="s">
        <v>140</v>
      </c>
      <c r="M16164" t="s">
        <v>140</v>
      </c>
      <c r="N16164" t="s">
        <v>985</v>
      </c>
      <c r="O16164" t="s">
        <v>1057</v>
      </c>
      <c r="P16164" t="s">
        <v>140</v>
      </c>
      <c r="Q16164" t="s">
        <v>140</v>
      </c>
    </row>
    <row r="16165" spans="1:17" x14ac:dyDescent="0.35">
      <c r="A16165" t="s">
        <v>16</v>
      </c>
      <c r="B16165" t="s">
        <v>1234</v>
      </c>
      <c r="C16165">
        <v>56</v>
      </c>
      <c r="D16165" t="s">
        <v>1007</v>
      </c>
      <c r="E16165" t="s">
        <v>140</v>
      </c>
      <c r="F16165" t="s">
        <v>345</v>
      </c>
      <c r="G16165" t="s">
        <v>706</v>
      </c>
      <c r="H16165" t="s">
        <v>1047</v>
      </c>
      <c r="I16165" t="s">
        <v>824</v>
      </c>
      <c r="J16165" t="s">
        <v>726</v>
      </c>
      <c r="K16165" t="s">
        <v>140</v>
      </c>
      <c r="L16165" t="s">
        <v>89</v>
      </c>
      <c r="M16165" t="s">
        <v>140</v>
      </c>
      <c r="N16165" t="s">
        <v>379</v>
      </c>
      <c r="O16165" t="s">
        <v>140</v>
      </c>
      <c r="P16165" t="s">
        <v>775</v>
      </c>
      <c r="Q16165" t="s">
        <v>875</v>
      </c>
    </row>
    <row r="16166" spans="1:17" x14ac:dyDescent="0.35">
      <c r="A16166" t="s">
        <v>16</v>
      </c>
      <c r="B16166" t="s">
        <v>1235</v>
      </c>
      <c r="C16166">
        <v>132</v>
      </c>
      <c r="D16166" t="s">
        <v>780</v>
      </c>
      <c r="E16166" t="s">
        <v>1095</v>
      </c>
      <c r="F16166" t="s">
        <v>115</v>
      </c>
      <c r="G16166" t="s">
        <v>592</v>
      </c>
      <c r="H16166" t="s">
        <v>89</v>
      </c>
      <c r="I16166" t="s">
        <v>1068</v>
      </c>
      <c r="J16166" t="s">
        <v>196</v>
      </c>
      <c r="K16166" t="s">
        <v>1012</v>
      </c>
      <c r="L16166" t="s">
        <v>733</v>
      </c>
      <c r="M16166" t="s">
        <v>140</v>
      </c>
      <c r="N16166" t="s">
        <v>202</v>
      </c>
      <c r="O16166" t="s">
        <v>140</v>
      </c>
      <c r="P16166" t="s">
        <v>1016</v>
      </c>
      <c r="Q16166" t="s">
        <v>1054</v>
      </c>
    </row>
    <row r="16167" spans="1:17" x14ac:dyDescent="0.35">
      <c r="A16167" t="s">
        <v>17</v>
      </c>
      <c r="B16167" t="s">
        <v>1236</v>
      </c>
      <c r="C16167">
        <v>28</v>
      </c>
      <c r="D16167" t="s">
        <v>972</v>
      </c>
      <c r="E16167" t="s">
        <v>521</v>
      </c>
      <c r="F16167" t="s">
        <v>1045</v>
      </c>
      <c r="G16167" t="s">
        <v>1102</v>
      </c>
      <c r="H16167" t="s">
        <v>1073</v>
      </c>
      <c r="I16167" t="s">
        <v>875</v>
      </c>
      <c r="J16167" t="s">
        <v>389</v>
      </c>
      <c r="K16167" t="s">
        <v>140</v>
      </c>
      <c r="L16167" t="s">
        <v>140</v>
      </c>
      <c r="M16167" t="s">
        <v>140</v>
      </c>
      <c r="N16167" t="s">
        <v>1080</v>
      </c>
      <c r="O16167" t="s">
        <v>140</v>
      </c>
      <c r="P16167" t="s">
        <v>140</v>
      </c>
      <c r="Q16167" t="s">
        <v>1048</v>
      </c>
    </row>
    <row r="16168" spans="1:17" x14ac:dyDescent="0.35">
      <c r="A16168" t="s">
        <v>17</v>
      </c>
      <c r="B16168" t="s">
        <v>1234</v>
      </c>
      <c r="C16168">
        <v>85</v>
      </c>
      <c r="D16168" t="s">
        <v>824</v>
      </c>
      <c r="E16168" t="s">
        <v>1017</v>
      </c>
      <c r="F16168" t="s">
        <v>515</v>
      </c>
      <c r="G16168" t="s">
        <v>875</v>
      </c>
      <c r="H16168" t="s">
        <v>929</v>
      </c>
      <c r="I16168" t="s">
        <v>755</v>
      </c>
      <c r="J16168" t="s">
        <v>367</v>
      </c>
      <c r="K16168" t="s">
        <v>1017</v>
      </c>
      <c r="L16168" t="s">
        <v>1067</v>
      </c>
      <c r="M16168" t="s">
        <v>1064</v>
      </c>
      <c r="N16168" t="s">
        <v>832</v>
      </c>
      <c r="O16168" t="s">
        <v>140</v>
      </c>
      <c r="P16168" t="s">
        <v>140</v>
      </c>
      <c r="Q16168" t="s">
        <v>140</v>
      </c>
    </row>
    <row r="16169" spans="1:17" x14ac:dyDescent="0.35">
      <c r="A16169" t="s">
        <v>17</v>
      </c>
      <c r="B16169" t="s">
        <v>1235</v>
      </c>
      <c r="C16169">
        <v>90</v>
      </c>
      <c r="D16169" t="s">
        <v>655</v>
      </c>
      <c r="E16169" t="s">
        <v>592</v>
      </c>
      <c r="F16169" t="s">
        <v>788</v>
      </c>
      <c r="G16169" t="s">
        <v>119</v>
      </c>
      <c r="H16169" t="s">
        <v>1048</v>
      </c>
      <c r="I16169" t="s">
        <v>1018</v>
      </c>
      <c r="J16169" t="s">
        <v>71</v>
      </c>
      <c r="K16169" t="s">
        <v>140</v>
      </c>
      <c r="L16169" t="s">
        <v>903</v>
      </c>
      <c r="M16169" t="s">
        <v>140</v>
      </c>
      <c r="N16169" t="s">
        <v>685</v>
      </c>
      <c r="O16169" t="s">
        <v>140</v>
      </c>
      <c r="P16169" t="s">
        <v>140</v>
      </c>
      <c r="Q16169" t="s">
        <v>1060</v>
      </c>
    </row>
    <row r="16170" spans="1:17" x14ac:dyDescent="0.35">
      <c r="A16170" t="s">
        <v>18</v>
      </c>
      <c r="B16170" t="s">
        <v>1236</v>
      </c>
      <c r="C16170">
        <v>18</v>
      </c>
      <c r="D16170" t="s">
        <v>488</v>
      </c>
      <c r="E16170" t="s">
        <v>1023</v>
      </c>
      <c r="F16170" t="s">
        <v>123</v>
      </c>
      <c r="G16170" t="s">
        <v>113</v>
      </c>
      <c r="H16170" t="s">
        <v>140</v>
      </c>
      <c r="I16170" t="s">
        <v>1023</v>
      </c>
      <c r="J16170" t="s">
        <v>113</v>
      </c>
      <c r="K16170" t="s">
        <v>140</v>
      </c>
      <c r="L16170" t="s">
        <v>140</v>
      </c>
      <c r="M16170" t="s">
        <v>140</v>
      </c>
      <c r="N16170" t="s">
        <v>897</v>
      </c>
      <c r="O16170" t="s">
        <v>140</v>
      </c>
      <c r="P16170" t="s">
        <v>140</v>
      </c>
      <c r="Q16170" t="s">
        <v>140</v>
      </c>
    </row>
    <row r="16171" spans="1:17" x14ac:dyDescent="0.35">
      <c r="A16171" t="s">
        <v>18</v>
      </c>
      <c r="B16171" t="s">
        <v>1234</v>
      </c>
      <c r="C16171">
        <v>92</v>
      </c>
      <c r="D16171" t="s">
        <v>140</v>
      </c>
      <c r="E16171" t="s">
        <v>949</v>
      </c>
      <c r="F16171" t="s">
        <v>1054</v>
      </c>
      <c r="G16171" t="s">
        <v>1057</v>
      </c>
      <c r="H16171" t="s">
        <v>458</v>
      </c>
      <c r="I16171" t="s">
        <v>522</v>
      </c>
      <c r="J16171" t="s">
        <v>891</v>
      </c>
      <c r="K16171" t="s">
        <v>1098</v>
      </c>
      <c r="L16171" t="s">
        <v>869</v>
      </c>
      <c r="M16171" t="s">
        <v>1019</v>
      </c>
      <c r="N16171" t="s">
        <v>900</v>
      </c>
      <c r="O16171" t="s">
        <v>140</v>
      </c>
      <c r="P16171" t="s">
        <v>1098</v>
      </c>
      <c r="Q16171" t="s">
        <v>1054</v>
      </c>
    </row>
    <row r="16172" spans="1:17" x14ac:dyDescent="0.35">
      <c r="A16172" t="s">
        <v>18</v>
      </c>
      <c r="B16172" t="s">
        <v>1235</v>
      </c>
      <c r="C16172">
        <v>95</v>
      </c>
      <c r="D16172" t="s">
        <v>652</v>
      </c>
      <c r="E16172" t="s">
        <v>988</v>
      </c>
      <c r="F16172" t="s">
        <v>592</v>
      </c>
      <c r="G16172" t="s">
        <v>147</v>
      </c>
      <c r="H16172" t="s">
        <v>1019</v>
      </c>
      <c r="I16172" t="s">
        <v>1044</v>
      </c>
      <c r="J16172" t="s">
        <v>562</v>
      </c>
      <c r="K16172" t="s">
        <v>140</v>
      </c>
      <c r="L16172" t="s">
        <v>515</v>
      </c>
      <c r="M16172" t="s">
        <v>1021</v>
      </c>
      <c r="N16172" t="s">
        <v>882</v>
      </c>
      <c r="O16172" t="s">
        <v>140</v>
      </c>
      <c r="P16172" t="s">
        <v>1014</v>
      </c>
      <c r="Q16172" t="s">
        <v>1052</v>
      </c>
    </row>
    <row r="16173" spans="1:17" x14ac:dyDescent="0.35">
      <c r="A16173" t="s">
        <v>19</v>
      </c>
      <c r="B16173" t="s">
        <v>1236</v>
      </c>
      <c r="C16173">
        <v>26</v>
      </c>
      <c r="D16173" t="s">
        <v>702</v>
      </c>
      <c r="E16173" t="s">
        <v>131</v>
      </c>
      <c r="F16173" t="s">
        <v>595</v>
      </c>
      <c r="G16173" t="s">
        <v>95</v>
      </c>
      <c r="H16173" t="s">
        <v>140</v>
      </c>
      <c r="I16173" t="s">
        <v>140</v>
      </c>
      <c r="J16173" t="s">
        <v>937</v>
      </c>
      <c r="K16173" t="s">
        <v>140</v>
      </c>
      <c r="L16173" t="s">
        <v>140</v>
      </c>
      <c r="M16173" t="s">
        <v>140</v>
      </c>
      <c r="N16173" t="s">
        <v>140</v>
      </c>
      <c r="O16173" t="s">
        <v>140</v>
      </c>
      <c r="P16173" t="s">
        <v>140</v>
      </c>
      <c r="Q16173" t="s">
        <v>140</v>
      </c>
    </row>
    <row r="16174" spans="1:17" x14ac:dyDescent="0.35">
      <c r="A16174" t="s">
        <v>19</v>
      </c>
      <c r="B16174" t="s">
        <v>1234</v>
      </c>
      <c r="C16174">
        <v>72</v>
      </c>
      <c r="D16174" t="s">
        <v>140</v>
      </c>
      <c r="E16174" t="s">
        <v>1058</v>
      </c>
      <c r="F16174" t="s">
        <v>1012</v>
      </c>
      <c r="G16174" t="s">
        <v>1068</v>
      </c>
      <c r="H16174" t="s">
        <v>1049</v>
      </c>
      <c r="I16174" t="s">
        <v>643</v>
      </c>
      <c r="J16174" t="s">
        <v>56</v>
      </c>
      <c r="K16174" t="s">
        <v>140</v>
      </c>
      <c r="L16174" t="s">
        <v>1009</v>
      </c>
      <c r="M16174" t="s">
        <v>1009</v>
      </c>
      <c r="N16174" t="s">
        <v>37</v>
      </c>
      <c r="O16174" t="s">
        <v>140</v>
      </c>
      <c r="P16174" t="s">
        <v>954</v>
      </c>
      <c r="Q16174" t="s">
        <v>1066</v>
      </c>
    </row>
    <row r="16175" spans="1:17" x14ac:dyDescent="0.35">
      <c r="A16175" t="s">
        <v>19</v>
      </c>
      <c r="B16175" t="s">
        <v>1235</v>
      </c>
      <c r="C16175">
        <v>108</v>
      </c>
      <c r="D16175" t="s">
        <v>680</v>
      </c>
      <c r="E16175" t="s">
        <v>942</v>
      </c>
      <c r="F16175" t="s">
        <v>1154</v>
      </c>
      <c r="G16175" t="s">
        <v>674</v>
      </c>
      <c r="H16175" t="s">
        <v>1046</v>
      </c>
      <c r="I16175" t="s">
        <v>660</v>
      </c>
      <c r="J16175" t="s">
        <v>682</v>
      </c>
      <c r="K16175" t="s">
        <v>140</v>
      </c>
      <c r="L16175" t="s">
        <v>1066</v>
      </c>
      <c r="M16175" t="s">
        <v>1016</v>
      </c>
      <c r="N16175" t="s">
        <v>752</v>
      </c>
      <c r="O16175" t="s">
        <v>140</v>
      </c>
      <c r="P16175" t="s">
        <v>1055</v>
      </c>
      <c r="Q16175" t="s">
        <v>1018</v>
      </c>
    </row>
    <row r="16176" spans="1:17" x14ac:dyDescent="0.35">
      <c r="A16176" t="s">
        <v>20</v>
      </c>
      <c r="B16176" t="s">
        <v>1236</v>
      </c>
      <c r="C16176">
        <v>32</v>
      </c>
      <c r="D16176" t="s">
        <v>763</v>
      </c>
      <c r="E16176" t="s">
        <v>1053</v>
      </c>
      <c r="F16176" t="s">
        <v>911</v>
      </c>
      <c r="G16176" t="s">
        <v>443</v>
      </c>
      <c r="H16176" t="s">
        <v>996</v>
      </c>
      <c r="I16176" t="s">
        <v>345</v>
      </c>
      <c r="J16176" t="s">
        <v>1083</v>
      </c>
      <c r="K16176" t="s">
        <v>140</v>
      </c>
      <c r="L16176" t="s">
        <v>140</v>
      </c>
      <c r="M16176" t="s">
        <v>140</v>
      </c>
      <c r="N16176" t="s">
        <v>924</v>
      </c>
      <c r="O16176" t="s">
        <v>140</v>
      </c>
      <c r="P16176" t="s">
        <v>140</v>
      </c>
      <c r="Q16176" t="s">
        <v>1021</v>
      </c>
    </row>
    <row r="16177" spans="1:17" x14ac:dyDescent="0.35">
      <c r="A16177" t="s">
        <v>20</v>
      </c>
      <c r="B16177" t="s">
        <v>1234</v>
      </c>
      <c r="C16177">
        <v>66</v>
      </c>
      <c r="D16177" t="s">
        <v>1017</v>
      </c>
      <c r="E16177" t="s">
        <v>1011</v>
      </c>
      <c r="F16177" t="s">
        <v>996</v>
      </c>
      <c r="G16177" t="s">
        <v>1062</v>
      </c>
      <c r="H16177" t="s">
        <v>1013</v>
      </c>
      <c r="I16177" t="s">
        <v>999</v>
      </c>
      <c r="J16177" t="s">
        <v>740</v>
      </c>
      <c r="K16177" t="s">
        <v>1098</v>
      </c>
      <c r="L16177" t="s">
        <v>1061</v>
      </c>
      <c r="M16177" t="s">
        <v>140</v>
      </c>
      <c r="N16177" t="s">
        <v>794</v>
      </c>
      <c r="O16177" t="s">
        <v>140</v>
      </c>
      <c r="P16177" t="s">
        <v>1012</v>
      </c>
      <c r="Q16177" t="s">
        <v>919</v>
      </c>
    </row>
    <row r="16178" spans="1:17" x14ac:dyDescent="0.35">
      <c r="A16178" t="s">
        <v>20</v>
      </c>
      <c r="B16178" t="s">
        <v>1235</v>
      </c>
      <c r="C16178">
        <v>108</v>
      </c>
      <c r="D16178" t="s">
        <v>570</v>
      </c>
      <c r="E16178" t="s">
        <v>999</v>
      </c>
      <c r="F16178" t="s">
        <v>660</v>
      </c>
      <c r="G16178" t="s">
        <v>847</v>
      </c>
      <c r="H16178" t="s">
        <v>939</v>
      </c>
      <c r="I16178" t="s">
        <v>1073</v>
      </c>
      <c r="J16178" t="s">
        <v>39</v>
      </c>
      <c r="K16178" t="s">
        <v>140</v>
      </c>
      <c r="L16178" t="s">
        <v>1051</v>
      </c>
      <c r="M16178" t="s">
        <v>140</v>
      </c>
      <c r="N16178" t="s">
        <v>797</v>
      </c>
      <c r="O16178" t="s">
        <v>140</v>
      </c>
      <c r="P16178" t="s">
        <v>1009</v>
      </c>
      <c r="Q16178" t="s">
        <v>939</v>
      </c>
    </row>
    <row r="16179" spans="1:17" x14ac:dyDescent="0.35">
      <c r="A16179" t="s">
        <v>21</v>
      </c>
      <c r="B16179" t="s">
        <v>1236</v>
      </c>
      <c r="C16179">
        <v>53</v>
      </c>
      <c r="D16179" t="s">
        <v>537</v>
      </c>
      <c r="E16179" t="s">
        <v>919</v>
      </c>
      <c r="F16179" t="s">
        <v>921</v>
      </c>
      <c r="G16179" t="s">
        <v>412</v>
      </c>
      <c r="H16179" t="s">
        <v>1066</v>
      </c>
      <c r="I16179" t="s">
        <v>838</v>
      </c>
      <c r="J16179" t="s">
        <v>937</v>
      </c>
      <c r="K16179" t="s">
        <v>140</v>
      </c>
      <c r="L16179" t="s">
        <v>140</v>
      </c>
      <c r="M16179" t="s">
        <v>140</v>
      </c>
      <c r="N16179" t="s">
        <v>919</v>
      </c>
      <c r="O16179" t="s">
        <v>140</v>
      </c>
      <c r="P16179" t="s">
        <v>1066</v>
      </c>
      <c r="Q16179" t="s">
        <v>1066</v>
      </c>
    </row>
    <row r="16180" spans="1:17" x14ac:dyDescent="0.35">
      <c r="A16180" t="s">
        <v>21</v>
      </c>
      <c r="B16180" t="s">
        <v>1234</v>
      </c>
      <c r="C16180">
        <v>44</v>
      </c>
      <c r="D16180" t="s">
        <v>140</v>
      </c>
      <c r="E16180" t="s">
        <v>788</v>
      </c>
      <c r="F16180" t="s">
        <v>939</v>
      </c>
      <c r="G16180" t="s">
        <v>140</v>
      </c>
      <c r="H16180" t="s">
        <v>140</v>
      </c>
      <c r="I16180" t="s">
        <v>111</v>
      </c>
      <c r="J16180" t="s">
        <v>899</v>
      </c>
      <c r="K16180" t="s">
        <v>939</v>
      </c>
      <c r="L16180" t="s">
        <v>939</v>
      </c>
      <c r="M16180" t="s">
        <v>1070</v>
      </c>
      <c r="N16180" t="s">
        <v>53</v>
      </c>
      <c r="O16180" t="s">
        <v>140</v>
      </c>
      <c r="P16180" t="s">
        <v>788</v>
      </c>
      <c r="Q16180" t="s">
        <v>1070</v>
      </c>
    </row>
    <row r="16181" spans="1:17" x14ac:dyDescent="0.35">
      <c r="A16181" t="s">
        <v>21</v>
      </c>
      <c r="B16181" t="s">
        <v>1235</v>
      </c>
      <c r="C16181">
        <v>113</v>
      </c>
      <c r="D16181" t="s">
        <v>419</v>
      </c>
      <c r="E16181" t="s">
        <v>548</v>
      </c>
      <c r="F16181" t="s">
        <v>999</v>
      </c>
      <c r="G16181" t="s">
        <v>785</v>
      </c>
      <c r="H16181" t="s">
        <v>1063</v>
      </c>
      <c r="I16181" t="s">
        <v>345</v>
      </c>
      <c r="J16181" t="s">
        <v>470</v>
      </c>
      <c r="K16181" t="s">
        <v>140</v>
      </c>
      <c r="L16181" t="s">
        <v>1055</v>
      </c>
      <c r="M16181" t="s">
        <v>1063</v>
      </c>
      <c r="N16181" t="s">
        <v>792</v>
      </c>
      <c r="O16181" t="s">
        <v>140</v>
      </c>
      <c r="P16181" t="s">
        <v>1063</v>
      </c>
      <c r="Q16181" t="s">
        <v>954</v>
      </c>
    </row>
    <row r="16182" spans="1:17" x14ac:dyDescent="0.35">
      <c r="A16182" t="s">
        <v>22</v>
      </c>
      <c r="B16182" t="s">
        <v>1236</v>
      </c>
      <c r="C16182">
        <v>35</v>
      </c>
      <c r="D16182" t="s">
        <v>174</v>
      </c>
      <c r="E16182" t="s">
        <v>261</v>
      </c>
      <c r="F16182" t="s">
        <v>777</v>
      </c>
      <c r="G16182" t="s">
        <v>574</v>
      </c>
      <c r="H16182" t="s">
        <v>99</v>
      </c>
      <c r="I16182" t="s">
        <v>1056</v>
      </c>
      <c r="J16182" t="s">
        <v>55</v>
      </c>
      <c r="K16182" t="s">
        <v>140</v>
      </c>
      <c r="L16182" t="s">
        <v>140</v>
      </c>
      <c r="M16182" t="s">
        <v>140</v>
      </c>
      <c r="N16182" t="s">
        <v>824</v>
      </c>
      <c r="O16182" t="s">
        <v>140</v>
      </c>
      <c r="P16182" t="s">
        <v>140</v>
      </c>
      <c r="Q16182" t="s">
        <v>1065</v>
      </c>
    </row>
    <row r="16183" spans="1:17" x14ac:dyDescent="0.35">
      <c r="A16183" t="s">
        <v>22</v>
      </c>
      <c r="B16183" t="s">
        <v>1234</v>
      </c>
      <c r="C16183">
        <v>80</v>
      </c>
      <c r="D16183" t="s">
        <v>140</v>
      </c>
      <c r="E16183" t="s">
        <v>1013</v>
      </c>
      <c r="F16183" t="s">
        <v>775</v>
      </c>
      <c r="G16183" t="s">
        <v>1070</v>
      </c>
      <c r="H16183" t="s">
        <v>1062</v>
      </c>
      <c r="I16183" t="s">
        <v>1095</v>
      </c>
      <c r="J16183" t="s">
        <v>38</v>
      </c>
      <c r="K16183" t="s">
        <v>140</v>
      </c>
      <c r="L16183" t="s">
        <v>915</v>
      </c>
      <c r="M16183" t="s">
        <v>1023</v>
      </c>
      <c r="N16183" t="s">
        <v>471</v>
      </c>
      <c r="O16183" t="s">
        <v>1063</v>
      </c>
      <c r="P16183" t="s">
        <v>1050</v>
      </c>
      <c r="Q16183" t="s">
        <v>1020</v>
      </c>
    </row>
    <row r="16184" spans="1:17" x14ac:dyDescent="0.35">
      <c r="A16184" t="s">
        <v>22</v>
      </c>
      <c r="B16184" t="s">
        <v>1235</v>
      </c>
      <c r="C16184">
        <v>94</v>
      </c>
      <c r="D16184" t="s">
        <v>912</v>
      </c>
      <c r="E16184" t="s">
        <v>1067</v>
      </c>
      <c r="F16184" t="s">
        <v>1102</v>
      </c>
      <c r="G16184" t="s">
        <v>1104</v>
      </c>
      <c r="H16184" t="s">
        <v>1062</v>
      </c>
      <c r="I16184" t="s">
        <v>950</v>
      </c>
      <c r="J16184" t="s">
        <v>782</v>
      </c>
      <c r="K16184" t="s">
        <v>140</v>
      </c>
      <c r="L16184" t="s">
        <v>1066</v>
      </c>
      <c r="M16184" t="s">
        <v>140</v>
      </c>
      <c r="N16184" t="s">
        <v>639</v>
      </c>
      <c r="O16184" t="s">
        <v>140</v>
      </c>
      <c r="P16184" t="s">
        <v>1066</v>
      </c>
      <c r="Q16184" t="s">
        <v>1066</v>
      </c>
    </row>
    <row r="16185" spans="1:17" x14ac:dyDescent="0.35">
      <c r="A16185" t="s">
        <v>23</v>
      </c>
      <c r="B16185" t="s">
        <v>1236</v>
      </c>
      <c r="C16185">
        <v>39</v>
      </c>
      <c r="D16185" t="s">
        <v>472</v>
      </c>
      <c r="E16185" t="s">
        <v>1104</v>
      </c>
      <c r="F16185" t="s">
        <v>93</v>
      </c>
      <c r="G16185" t="s">
        <v>548</v>
      </c>
      <c r="H16185" t="s">
        <v>140</v>
      </c>
      <c r="I16185" t="s">
        <v>971</v>
      </c>
      <c r="J16185" t="s">
        <v>841</v>
      </c>
      <c r="K16185" t="s">
        <v>140</v>
      </c>
      <c r="L16185" t="s">
        <v>971</v>
      </c>
      <c r="M16185" t="s">
        <v>140</v>
      </c>
      <c r="N16185" t="s">
        <v>389</v>
      </c>
      <c r="O16185" t="s">
        <v>140</v>
      </c>
      <c r="P16185" t="s">
        <v>664</v>
      </c>
      <c r="Q16185" t="s">
        <v>140</v>
      </c>
    </row>
    <row r="16186" spans="1:17" x14ac:dyDescent="0.35">
      <c r="A16186" t="s">
        <v>23</v>
      </c>
      <c r="B16186" t="s">
        <v>1234</v>
      </c>
      <c r="C16186">
        <v>86</v>
      </c>
      <c r="D16186" t="s">
        <v>140</v>
      </c>
      <c r="E16186" t="s">
        <v>950</v>
      </c>
      <c r="F16186" t="s">
        <v>1048</v>
      </c>
      <c r="G16186" t="s">
        <v>950</v>
      </c>
      <c r="H16186" t="s">
        <v>949</v>
      </c>
      <c r="I16186" t="s">
        <v>777</v>
      </c>
      <c r="J16186" t="s">
        <v>146</v>
      </c>
      <c r="K16186" t="s">
        <v>140</v>
      </c>
      <c r="L16186" t="s">
        <v>140</v>
      </c>
      <c r="M16186" t="s">
        <v>769</v>
      </c>
      <c r="N16186" t="s">
        <v>53</v>
      </c>
      <c r="O16186" t="s">
        <v>140</v>
      </c>
      <c r="P16186" t="s">
        <v>1019</v>
      </c>
      <c r="Q16186" t="s">
        <v>996</v>
      </c>
    </row>
    <row r="16187" spans="1:17" x14ac:dyDescent="0.35">
      <c r="A16187" t="s">
        <v>23</v>
      </c>
      <c r="B16187" t="s">
        <v>1235</v>
      </c>
      <c r="C16187">
        <v>80</v>
      </c>
      <c r="D16187" t="s">
        <v>976</v>
      </c>
      <c r="E16187" t="s">
        <v>983</v>
      </c>
      <c r="F16187" t="s">
        <v>639</v>
      </c>
      <c r="G16187" t="s">
        <v>875</v>
      </c>
      <c r="H16187" t="s">
        <v>140</v>
      </c>
      <c r="I16187" t="s">
        <v>1004</v>
      </c>
      <c r="J16187" t="s">
        <v>863</v>
      </c>
      <c r="K16187" t="s">
        <v>140</v>
      </c>
      <c r="L16187" t="s">
        <v>1023</v>
      </c>
      <c r="M16187" t="s">
        <v>775</v>
      </c>
      <c r="N16187" t="s">
        <v>427</v>
      </c>
      <c r="O16187" t="s">
        <v>1012</v>
      </c>
      <c r="P16187" t="s">
        <v>1046</v>
      </c>
      <c r="Q16187" t="s">
        <v>1066</v>
      </c>
    </row>
    <row r="16188" spans="1:17" x14ac:dyDescent="0.35">
      <c r="A16188" t="s">
        <v>24</v>
      </c>
      <c r="B16188" t="s">
        <v>1236</v>
      </c>
      <c r="C16188">
        <v>29</v>
      </c>
      <c r="D16188" t="s">
        <v>779</v>
      </c>
      <c r="E16188" t="s">
        <v>996</v>
      </c>
      <c r="F16188" t="s">
        <v>517</v>
      </c>
      <c r="G16188" t="s">
        <v>810</v>
      </c>
      <c r="H16188" t="s">
        <v>109</v>
      </c>
      <c r="I16188" t="s">
        <v>1023</v>
      </c>
      <c r="J16188" t="s">
        <v>723</v>
      </c>
      <c r="K16188" t="s">
        <v>140</v>
      </c>
      <c r="L16188" t="s">
        <v>140</v>
      </c>
      <c r="M16188" t="s">
        <v>140</v>
      </c>
      <c r="N16188" t="s">
        <v>937</v>
      </c>
      <c r="O16188" t="s">
        <v>140</v>
      </c>
      <c r="P16188" t="s">
        <v>1007</v>
      </c>
      <c r="Q16188" t="s">
        <v>140</v>
      </c>
    </row>
    <row r="16189" spans="1:17" x14ac:dyDescent="0.35">
      <c r="A16189" t="s">
        <v>24</v>
      </c>
      <c r="B16189" t="s">
        <v>1234</v>
      </c>
      <c r="C16189">
        <v>62</v>
      </c>
      <c r="D16189" t="s">
        <v>1073</v>
      </c>
      <c r="E16189" t="s">
        <v>87</v>
      </c>
      <c r="F16189" t="s">
        <v>971</v>
      </c>
      <c r="G16189" t="s">
        <v>1018</v>
      </c>
      <c r="H16189" t="s">
        <v>1055</v>
      </c>
      <c r="I16189" t="s">
        <v>662</v>
      </c>
      <c r="J16189" t="s">
        <v>684</v>
      </c>
      <c r="K16189" t="s">
        <v>140</v>
      </c>
      <c r="L16189" t="s">
        <v>147</v>
      </c>
      <c r="M16189" t="s">
        <v>1059</v>
      </c>
      <c r="N16189" t="s">
        <v>822</v>
      </c>
      <c r="O16189" t="s">
        <v>140</v>
      </c>
      <c r="P16189" t="s">
        <v>515</v>
      </c>
      <c r="Q16189" t="s">
        <v>140</v>
      </c>
    </row>
    <row r="16190" spans="1:17" x14ac:dyDescent="0.35">
      <c r="A16190" t="s">
        <v>24</v>
      </c>
      <c r="B16190" t="s">
        <v>1235</v>
      </c>
      <c r="C16190">
        <v>116</v>
      </c>
      <c r="D16190" t="s">
        <v>1001</v>
      </c>
      <c r="E16190" t="s">
        <v>147</v>
      </c>
      <c r="F16190" t="s">
        <v>641</v>
      </c>
      <c r="G16190" t="s">
        <v>113</v>
      </c>
      <c r="H16190" t="s">
        <v>1056</v>
      </c>
      <c r="I16190" t="s">
        <v>939</v>
      </c>
      <c r="J16190" t="s">
        <v>159</v>
      </c>
      <c r="K16190" t="s">
        <v>140</v>
      </c>
      <c r="L16190" t="s">
        <v>1073</v>
      </c>
      <c r="M16190" t="s">
        <v>140</v>
      </c>
      <c r="N16190" t="s">
        <v>623</v>
      </c>
      <c r="O16190" t="s">
        <v>140</v>
      </c>
      <c r="P16190" t="s">
        <v>1060</v>
      </c>
      <c r="Q16190" t="s">
        <v>140</v>
      </c>
    </row>
    <row r="16191" spans="1:17" x14ac:dyDescent="0.35">
      <c r="A16191" t="s">
        <v>25</v>
      </c>
      <c r="B16191" t="s">
        <v>1236</v>
      </c>
      <c r="C16191">
        <v>26</v>
      </c>
      <c r="D16191" t="s">
        <v>951</v>
      </c>
      <c r="E16191" t="s">
        <v>140</v>
      </c>
      <c r="F16191" t="s">
        <v>952</v>
      </c>
      <c r="G16191" t="s">
        <v>893</v>
      </c>
      <c r="H16191" t="s">
        <v>140</v>
      </c>
      <c r="I16191" t="s">
        <v>1060</v>
      </c>
      <c r="J16191" t="s">
        <v>836</v>
      </c>
      <c r="K16191" t="s">
        <v>140</v>
      </c>
      <c r="L16191" t="s">
        <v>140</v>
      </c>
      <c r="M16191" t="s">
        <v>140</v>
      </c>
      <c r="N16191" t="s">
        <v>1014</v>
      </c>
      <c r="O16191" t="s">
        <v>140</v>
      </c>
      <c r="P16191" t="s">
        <v>515</v>
      </c>
      <c r="Q16191" t="s">
        <v>140</v>
      </c>
    </row>
    <row r="16192" spans="1:17" x14ac:dyDescent="0.35">
      <c r="A16192" t="s">
        <v>25</v>
      </c>
      <c r="B16192" t="s">
        <v>1234</v>
      </c>
      <c r="C16192">
        <v>72</v>
      </c>
      <c r="D16192" t="s">
        <v>1046</v>
      </c>
      <c r="E16192" t="s">
        <v>949</v>
      </c>
      <c r="F16192" t="s">
        <v>875</v>
      </c>
      <c r="G16192" t="s">
        <v>1009</v>
      </c>
      <c r="H16192" t="s">
        <v>1061</v>
      </c>
      <c r="I16192" t="s">
        <v>646</v>
      </c>
      <c r="J16192" t="s">
        <v>807</v>
      </c>
      <c r="K16192" t="s">
        <v>140</v>
      </c>
      <c r="L16192" t="s">
        <v>1085</v>
      </c>
      <c r="M16192" t="s">
        <v>140</v>
      </c>
      <c r="N16192" t="s">
        <v>175</v>
      </c>
      <c r="O16192" t="s">
        <v>140</v>
      </c>
      <c r="P16192" t="s">
        <v>140</v>
      </c>
      <c r="Q16192" t="s">
        <v>1058</v>
      </c>
    </row>
    <row r="16193" spans="1:17" x14ac:dyDescent="0.35">
      <c r="A16193" t="s">
        <v>25</v>
      </c>
      <c r="B16193" t="s">
        <v>1235</v>
      </c>
      <c r="C16193">
        <v>106</v>
      </c>
      <c r="D16193" t="s">
        <v>143</v>
      </c>
      <c r="E16193" t="s">
        <v>1104</v>
      </c>
      <c r="F16193" t="s">
        <v>718</v>
      </c>
      <c r="G16193" t="s">
        <v>1059</v>
      </c>
      <c r="H16193" t="s">
        <v>1063</v>
      </c>
      <c r="I16193" t="s">
        <v>1023</v>
      </c>
      <c r="J16193" t="s">
        <v>296</v>
      </c>
      <c r="K16193" t="s">
        <v>140</v>
      </c>
      <c r="L16193" t="s">
        <v>875</v>
      </c>
      <c r="M16193" t="s">
        <v>1063</v>
      </c>
      <c r="N16193" t="s">
        <v>381</v>
      </c>
      <c r="O16193" t="s">
        <v>140</v>
      </c>
      <c r="P16193" t="s">
        <v>1009</v>
      </c>
      <c r="Q16193" t="s">
        <v>1073</v>
      </c>
    </row>
    <row r="16194" spans="1:17" x14ac:dyDescent="0.35">
      <c r="A16194" t="s">
        <v>26</v>
      </c>
      <c r="B16194" t="s">
        <v>1236</v>
      </c>
      <c r="C16194">
        <v>23</v>
      </c>
      <c r="D16194" t="s">
        <v>58</v>
      </c>
      <c r="E16194" t="s">
        <v>592</v>
      </c>
      <c r="F16194" t="s">
        <v>451</v>
      </c>
      <c r="G16194" t="s">
        <v>95</v>
      </c>
      <c r="H16194" t="s">
        <v>140</v>
      </c>
      <c r="I16194" t="s">
        <v>140</v>
      </c>
      <c r="J16194" t="s">
        <v>751</v>
      </c>
      <c r="K16194" t="s">
        <v>140</v>
      </c>
      <c r="L16194" t="s">
        <v>903</v>
      </c>
      <c r="M16194" t="s">
        <v>140</v>
      </c>
      <c r="N16194" t="s">
        <v>654</v>
      </c>
      <c r="O16194" t="s">
        <v>140</v>
      </c>
      <c r="P16194" t="s">
        <v>140</v>
      </c>
      <c r="Q16194" t="s">
        <v>919</v>
      </c>
    </row>
    <row r="16195" spans="1:17" x14ac:dyDescent="0.35">
      <c r="A16195" t="s">
        <v>26</v>
      </c>
      <c r="B16195" t="s">
        <v>1234</v>
      </c>
      <c r="C16195">
        <v>80</v>
      </c>
      <c r="D16195" t="s">
        <v>140</v>
      </c>
      <c r="E16195" t="s">
        <v>140</v>
      </c>
      <c r="F16195" t="s">
        <v>1052</v>
      </c>
      <c r="G16195" t="s">
        <v>109</v>
      </c>
      <c r="H16195" t="s">
        <v>940</v>
      </c>
      <c r="I16195" t="s">
        <v>121</v>
      </c>
      <c r="J16195" t="s">
        <v>72</v>
      </c>
      <c r="K16195" t="s">
        <v>1055</v>
      </c>
      <c r="L16195" t="s">
        <v>983</v>
      </c>
      <c r="M16195" t="s">
        <v>1012</v>
      </c>
      <c r="N16195" t="s">
        <v>814</v>
      </c>
      <c r="O16195" t="s">
        <v>140</v>
      </c>
      <c r="P16195" t="s">
        <v>1012</v>
      </c>
      <c r="Q16195" t="s">
        <v>1043</v>
      </c>
    </row>
    <row r="16196" spans="1:17" x14ac:dyDescent="0.35">
      <c r="A16196" t="s">
        <v>26</v>
      </c>
      <c r="B16196" t="s">
        <v>1235</v>
      </c>
      <c r="C16196">
        <v>99</v>
      </c>
      <c r="D16196" t="s">
        <v>263</v>
      </c>
      <c r="E16196" t="s">
        <v>548</v>
      </c>
      <c r="F16196" t="s">
        <v>893</v>
      </c>
      <c r="G16196" t="s">
        <v>877</v>
      </c>
      <c r="H16196" t="s">
        <v>140</v>
      </c>
      <c r="I16196" t="s">
        <v>971</v>
      </c>
      <c r="J16196" t="s">
        <v>471</v>
      </c>
      <c r="K16196" t="s">
        <v>140</v>
      </c>
      <c r="L16196" t="s">
        <v>1057</v>
      </c>
      <c r="M16196" t="s">
        <v>949</v>
      </c>
      <c r="N16196" t="s">
        <v>550</v>
      </c>
      <c r="O16196" t="s">
        <v>140</v>
      </c>
      <c r="P16196" t="s">
        <v>996</v>
      </c>
      <c r="Q16196" t="s">
        <v>1018</v>
      </c>
    </row>
    <row r="16197" spans="1:17" x14ac:dyDescent="0.35">
      <c r="A16197" t="s">
        <v>27</v>
      </c>
      <c r="B16197" t="s">
        <v>1236</v>
      </c>
      <c r="C16197">
        <v>25</v>
      </c>
      <c r="D16197" t="s">
        <v>447</v>
      </c>
      <c r="E16197" t="s">
        <v>1062</v>
      </c>
      <c r="F16197" t="s">
        <v>1068</v>
      </c>
      <c r="G16197" t="s">
        <v>901</v>
      </c>
      <c r="H16197" t="s">
        <v>140</v>
      </c>
      <c r="I16197" t="s">
        <v>140</v>
      </c>
      <c r="J16197" t="s">
        <v>662</v>
      </c>
      <c r="K16197" t="s">
        <v>140</v>
      </c>
      <c r="L16197" t="s">
        <v>1050</v>
      </c>
      <c r="M16197" t="s">
        <v>140</v>
      </c>
      <c r="N16197" t="s">
        <v>1095</v>
      </c>
      <c r="O16197" t="s">
        <v>140</v>
      </c>
      <c r="P16197" t="s">
        <v>140</v>
      </c>
      <c r="Q16197" t="s">
        <v>1072</v>
      </c>
    </row>
    <row r="16198" spans="1:17" x14ac:dyDescent="0.35">
      <c r="A16198" t="s">
        <v>27</v>
      </c>
      <c r="B16198" t="s">
        <v>1234</v>
      </c>
      <c r="C16198">
        <v>53</v>
      </c>
      <c r="D16198" t="s">
        <v>1058</v>
      </c>
      <c r="E16198" t="s">
        <v>1062</v>
      </c>
      <c r="F16198" t="s">
        <v>574</v>
      </c>
      <c r="G16198" t="s">
        <v>140</v>
      </c>
      <c r="H16198" t="s">
        <v>929</v>
      </c>
      <c r="I16198" t="s">
        <v>939</v>
      </c>
      <c r="J16198" t="s">
        <v>60</v>
      </c>
      <c r="K16198" t="s">
        <v>140</v>
      </c>
      <c r="L16198" t="s">
        <v>1017</v>
      </c>
      <c r="M16198" t="s">
        <v>140</v>
      </c>
      <c r="N16198" t="s">
        <v>645</v>
      </c>
      <c r="O16198" t="s">
        <v>140</v>
      </c>
      <c r="P16198" t="s">
        <v>769</v>
      </c>
      <c r="Q16198" t="s">
        <v>1060</v>
      </c>
    </row>
    <row r="16199" spans="1:17" x14ac:dyDescent="0.35">
      <c r="A16199" t="s">
        <v>27</v>
      </c>
      <c r="B16199" t="s">
        <v>1235</v>
      </c>
      <c r="C16199">
        <v>126</v>
      </c>
      <c r="D16199" t="s">
        <v>64</v>
      </c>
      <c r="E16199" t="s">
        <v>109</v>
      </c>
      <c r="F16199" t="s">
        <v>762</v>
      </c>
      <c r="G16199" t="s">
        <v>412</v>
      </c>
      <c r="H16199" t="s">
        <v>939</v>
      </c>
      <c r="I16199" t="s">
        <v>1011</v>
      </c>
      <c r="J16199" t="s">
        <v>808</v>
      </c>
      <c r="K16199" t="s">
        <v>775</v>
      </c>
      <c r="L16199" t="s">
        <v>1098</v>
      </c>
      <c r="M16199" t="s">
        <v>775</v>
      </c>
      <c r="N16199" t="s">
        <v>894</v>
      </c>
      <c r="O16199" t="s">
        <v>140</v>
      </c>
      <c r="P16199" t="s">
        <v>940</v>
      </c>
      <c r="Q16199" t="s">
        <v>775</v>
      </c>
    </row>
    <row r="16200" spans="1:17" x14ac:dyDescent="0.35">
      <c r="A16200" t="s">
        <v>28</v>
      </c>
      <c r="B16200" t="s">
        <v>1236</v>
      </c>
      <c r="C16200">
        <v>39</v>
      </c>
      <c r="D16200" t="s">
        <v>957</v>
      </c>
      <c r="E16200" t="s">
        <v>660</v>
      </c>
      <c r="F16200" t="s">
        <v>961</v>
      </c>
      <c r="G16200" t="s">
        <v>129</v>
      </c>
      <c r="H16200" t="s">
        <v>1052</v>
      </c>
      <c r="I16200" t="s">
        <v>1007</v>
      </c>
      <c r="J16200" t="s">
        <v>623</v>
      </c>
      <c r="K16200" t="s">
        <v>140</v>
      </c>
      <c r="L16200" t="s">
        <v>954</v>
      </c>
      <c r="M16200" t="s">
        <v>140</v>
      </c>
      <c r="N16200" t="s">
        <v>614</v>
      </c>
      <c r="O16200" t="s">
        <v>140</v>
      </c>
      <c r="P16200" t="s">
        <v>1098</v>
      </c>
      <c r="Q16200" t="s">
        <v>140</v>
      </c>
    </row>
    <row r="16201" spans="1:17" x14ac:dyDescent="0.35">
      <c r="A16201" t="s">
        <v>28</v>
      </c>
      <c r="B16201" t="s">
        <v>1234</v>
      </c>
      <c r="C16201">
        <v>68</v>
      </c>
      <c r="D16201" t="s">
        <v>1020</v>
      </c>
      <c r="E16201" t="s">
        <v>1066</v>
      </c>
      <c r="F16201" t="s">
        <v>1068</v>
      </c>
      <c r="G16201" t="s">
        <v>140</v>
      </c>
      <c r="H16201" t="s">
        <v>801</v>
      </c>
      <c r="I16201" t="s">
        <v>140</v>
      </c>
      <c r="J16201" t="s">
        <v>730</v>
      </c>
      <c r="K16201" t="s">
        <v>140</v>
      </c>
      <c r="L16201" t="s">
        <v>1064</v>
      </c>
      <c r="M16201" t="s">
        <v>1023</v>
      </c>
      <c r="N16201" t="s">
        <v>578</v>
      </c>
      <c r="O16201" t="s">
        <v>140</v>
      </c>
      <c r="P16201" t="s">
        <v>1067</v>
      </c>
      <c r="Q16201" t="s">
        <v>1043</v>
      </c>
    </row>
    <row r="16202" spans="1:17" x14ac:dyDescent="0.35">
      <c r="A16202" t="s">
        <v>28</v>
      </c>
      <c r="B16202" t="s">
        <v>1235</v>
      </c>
      <c r="C16202">
        <v>100</v>
      </c>
      <c r="D16202" t="s">
        <v>1084</v>
      </c>
      <c r="E16202" t="s">
        <v>147</v>
      </c>
      <c r="F16202" t="s">
        <v>755</v>
      </c>
      <c r="G16202" t="s">
        <v>1154</v>
      </c>
      <c r="H16202" t="s">
        <v>988</v>
      </c>
      <c r="I16202" t="s">
        <v>977</v>
      </c>
      <c r="J16202" t="s">
        <v>650</v>
      </c>
      <c r="K16202" t="s">
        <v>140</v>
      </c>
      <c r="L16202" t="s">
        <v>1067</v>
      </c>
      <c r="M16202" t="s">
        <v>1048</v>
      </c>
      <c r="N16202" t="s">
        <v>818</v>
      </c>
      <c r="O16202" t="s">
        <v>140</v>
      </c>
      <c r="P16202" t="s">
        <v>919</v>
      </c>
      <c r="Q16202" t="s">
        <v>1058</v>
      </c>
    </row>
    <row r="16203" spans="1:17" x14ac:dyDescent="0.35">
      <c r="A16203" t="s">
        <v>29</v>
      </c>
      <c r="B16203" t="s">
        <v>1236</v>
      </c>
      <c r="C16203">
        <v>29</v>
      </c>
      <c r="D16203" t="s">
        <v>429</v>
      </c>
      <c r="E16203" t="s">
        <v>1023</v>
      </c>
      <c r="F16203" t="s">
        <v>755</v>
      </c>
      <c r="G16203" t="s">
        <v>781</v>
      </c>
      <c r="H16203" t="s">
        <v>993</v>
      </c>
      <c r="I16203" t="s">
        <v>1017</v>
      </c>
      <c r="J16203" t="s">
        <v>157</v>
      </c>
      <c r="K16203" t="s">
        <v>140</v>
      </c>
      <c r="L16203" t="s">
        <v>140</v>
      </c>
      <c r="M16203" t="s">
        <v>140</v>
      </c>
      <c r="N16203" t="s">
        <v>971</v>
      </c>
      <c r="O16203" t="s">
        <v>140</v>
      </c>
      <c r="P16203" t="s">
        <v>140</v>
      </c>
      <c r="Q16203" t="s">
        <v>1050</v>
      </c>
    </row>
    <row r="16204" spans="1:17" x14ac:dyDescent="0.35">
      <c r="A16204" t="s">
        <v>29</v>
      </c>
      <c r="B16204" t="s">
        <v>1234</v>
      </c>
      <c r="C16204">
        <v>63</v>
      </c>
      <c r="D16204" t="s">
        <v>1043</v>
      </c>
      <c r="E16204" t="s">
        <v>824</v>
      </c>
      <c r="F16204" t="s">
        <v>660</v>
      </c>
      <c r="G16204" t="s">
        <v>515</v>
      </c>
      <c r="H16204" t="s">
        <v>140</v>
      </c>
      <c r="I16204" t="s">
        <v>371</v>
      </c>
      <c r="J16204" t="s">
        <v>417</v>
      </c>
      <c r="K16204" t="s">
        <v>140</v>
      </c>
      <c r="L16204" t="s">
        <v>973</v>
      </c>
      <c r="M16204" t="s">
        <v>140</v>
      </c>
      <c r="N16204" t="s">
        <v>435</v>
      </c>
      <c r="O16204" t="s">
        <v>140</v>
      </c>
      <c r="P16204" t="s">
        <v>1073</v>
      </c>
      <c r="Q16204" t="s">
        <v>801</v>
      </c>
    </row>
    <row r="16205" spans="1:17" x14ac:dyDescent="0.35">
      <c r="A16205" t="s">
        <v>29</v>
      </c>
      <c r="B16205" t="s">
        <v>1235</v>
      </c>
      <c r="C16205">
        <v>112</v>
      </c>
      <c r="D16205" t="s">
        <v>169</v>
      </c>
      <c r="E16205" t="s">
        <v>1059</v>
      </c>
      <c r="F16205" t="s">
        <v>399</v>
      </c>
      <c r="G16205" t="s">
        <v>805</v>
      </c>
      <c r="H16205" t="s">
        <v>1060</v>
      </c>
      <c r="I16205" t="s">
        <v>988</v>
      </c>
      <c r="J16205" t="s">
        <v>782</v>
      </c>
      <c r="K16205" t="s">
        <v>1019</v>
      </c>
      <c r="L16205" t="s">
        <v>1003</v>
      </c>
      <c r="M16205" t="s">
        <v>950</v>
      </c>
      <c r="N16205" t="s">
        <v>728</v>
      </c>
      <c r="O16205" t="s">
        <v>140</v>
      </c>
      <c r="P16205" t="s">
        <v>1011</v>
      </c>
      <c r="Q16205" t="s">
        <v>1017</v>
      </c>
    </row>
    <row r="16206" spans="1:17" x14ac:dyDescent="0.35">
      <c r="A16206" t="s">
        <v>30</v>
      </c>
      <c r="B16206" t="s">
        <v>1236</v>
      </c>
      <c r="C16206">
        <v>26</v>
      </c>
      <c r="D16206" t="s">
        <v>498</v>
      </c>
      <c r="E16206" t="s">
        <v>733</v>
      </c>
      <c r="F16206" t="s">
        <v>289</v>
      </c>
      <c r="G16206" t="s">
        <v>340</v>
      </c>
      <c r="H16206" t="s">
        <v>140</v>
      </c>
      <c r="I16206" t="s">
        <v>1070</v>
      </c>
      <c r="J16206" t="s">
        <v>1068</v>
      </c>
      <c r="K16206" t="s">
        <v>140</v>
      </c>
      <c r="L16206" t="s">
        <v>140</v>
      </c>
      <c r="M16206" t="s">
        <v>140</v>
      </c>
      <c r="N16206" t="s">
        <v>973</v>
      </c>
      <c r="O16206" t="s">
        <v>140</v>
      </c>
      <c r="P16206" t="s">
        <v>140</v>
      </c>
      <c r="Q16206" t="s">
        <v>824</v>
      </c>
    </row>
    <row r="16207" spans="1:17" x14ac:dyDescent="0.35">
      <c r="A16207" t="s">
        <v>30</v>
      </c>
      <c r="B16207" t="s">
        <v>1234</v>
      </c>
      <c r="C16207">
        <v>57</v>
      </c>
      <c r="D16207" t="s">
        <v>801</v>
      </c>
      <c r="E16207" t="s">
        <v>527</v>
      </c>
      <c r="F16207" t="s">
        <v>394</v>
      </c>
      <c r="G16207" t="s">
        <v>1067</v>
      </c>
      <c r="H16207" t="s">
        <v>1014</v>
      </c>
      <c r="I16207" t="s">
        <v>654</v>
      </c>
      <c r="J16207" t="s">
        <v>1156</v>
      </c>
      <c r="K16207" t="s">
        <v>140</v>
      </c>
      <c r="L16207" t="s">
        <v>1056</v>
      </c>
      <c r="M16207" t="s">
        <v>1021</v>
      </c>
      <c r="N16207" t="s">
        <v>832</v>
      </c>
      <c r="O16207" t="s">
        <v>1009</v>
      </c>
      <c r="P16207" t="s">
        <v>345</v>
      </c>
      <c r="Q16207" t="s">
        <v>1011</v>
      </c>
    </row>
    <row r="16208" spans="1:17" x14ac:dyDescent="0.35">
      <c r="A16208" t="s">
        <v>30</v>
      </c>
      <c r="B16208" t="s">
        <v>1235</v>
      </c>
      <c r="C16208">
        <v>119</v>
      </c>
      <c r="D16208" t="s">
        <v>821</v>
      </c>
      <c r="E16208" t="s">
        <v>801</v>
      </c>
      <c r="F16208" t="s">
        <v>443</v>
      </c>
      <c r="G16208" t="s">
        <v>476</v>
      </c>
      <c r="H16208" t="s">
        <v>1017</v>
      </c>
      <c r="I16208" t="s">
        <v>919</v>
      </c>
      <c r="J16208" t="s">
        <v>910</v>
      </c>
      <c r="K16208" t="s">
        <v>140</v>
      </c>
      <c r="L16208" t="s">
        <v>1060</v>
      </c>
      <c r="M16208" t="s">
        <v>1010</v>
      </c>
      <c r="N16208" t="s">
        <v>489</v>
      </c>
      <c r="O16208" t="s">
        <v>140</v>
      </c>
      <c r="P16208" t="s">
        <v>1012</v>
      </c>
      <c r="Q16208" t="s">
        <v>875</v>
      </c>
    </row>
    <row r="16209" spans="1:17" x14ac:dyDescent="0.35">
      <c r="A16209" t="s">
        <v>31</v>
      </c>
      <c r="B16209" t="s">
        <v>1236</v>
      </c>
      <c r="C16209">
        <v>24</v>
      </c>
      <c r="D16209" t="s">
        <v>398</v>
      </c>
      <c r="E16209" t="s">
        <v>467</v>
      </c>
      <c r="F16209" t="s">
        <v>1067</v>
      </c>
      <c r="G16209" t="s">
        <v>641</v>
      </c>
      <c r="H16209" t="s">
        <v>140</v>
      </c>
      <c r="I16209" t="s">
        <v>1095</v>
      </c>
      <c r="J16209" t="s">
        <v>781</v>
      </c>
      <c r="K16209" t="s">
        <v>140</v>
      </c>
      <c r="L16209" t="s">
        <v>140</v>
      </c>
      <c r="M16209" t="s">
        <v>1067</v>
      </c>
      <c r="N16209" t="s">
        <v>573</v>
      </c>
      <c r="O16209" t="s">
        <v>140</v>
      </c>
      <c r="P16209" t="s">
        <v>140</v>
      </c>
      <c r="Q16209" t="s">
        <v>1067</v>
      </c>
    </row>
    <row r="16210" spans="1:17" x14ac:dyDescent="0.35">
      <c r="A16210" t="s">
        <v>31</v>
      </c>
      <c r="B16210" t="s">
        <v>1234</v>
      </c>
      <c r="C16210">
        <v>105</v>
      </c>
      <c r="D16210" t="s">
        <v>775</v>
      </c>
      <c r="E16210" t="s">
        <v>1054</v>
      </c>
      <c r="F16210" t="s">
        <v>903</v>
      </c>
      <c r="G16210" t="s">
        <v>501</v>
      </c>
      <c r="H16210" t="s">
        <v>1021</v>
      </c>
      <c r="I16210" t="s">
        <v>961</v>
      </c>
      <c r="J16210" t="s">
        <v>966</v>
      </c>
      <c r="K16210" t="s">
        <v>1009</v>
      </c>
      <c r="L16210" t="s">
        <v>869</v>
      </c>
      <c r="M16210" t="s">
        <v>129</v>
      </c>
      <c r="N16210" t="s">
        <v>599</v>
      </c>
      <c r="O16210" t="s">
        <v>140</v>
      </c>
      <c r="P16210" t="s">
        <v>1018</v>
      </c>
      <c r="Q16210" t="s">
        <v>1050</v>
      </c>
    </row>
    <row r="16211" spans="1:17" x14ac:dyDescent="0.35">
      <c r="A16211" t="s">
        <v>31</v>
      </c>
      <c r="B16211" t="s">
        <v>1235</v>
      </c>
      <c r="C16211">
        <v>78</v>
      </c>
      <c r="D16211" t="s">
        <v>842</v>
      </c>
      <c r="E16211" t="s">
        <v>785</v>
      </c>
      <c r="F16211" t="s">
        <v>87</v>
      </c>
      <c r="G16211" t="s">
        <v>942</v>
      </c>
      <c r="H16211" t="s">
        <v>1013</v>
      </c>
      <c r="I16211" t="s">
        <v>660</v>
      </c>
      <c r="J16211" t="s">
        <v>248</v>
      </c>
      <c r="K16211" t="s">
        <v>140</v>
      </c>
      <c r="L16211" t="s">
        <v>1073</v>
      </c>
      <c r="M16211" t="s">
        <v>1053</v>
      </c>
      <c r="N16211" t="s">
        <v>565</v>
      </c>
      <c r="O16211" t="s">
        <v>140</v>
      </c>
      <c r="P16211" t="s">
        <v>1058</v>
      </c>
      <c r="Q16211" t="s">
        <v>971</v>
      </c>
    </row>
    <row r="16212" spans="1:17" x14ac:dyDescent="0.35">
      <c r="A16212" t="s">
        <v>32</v>
      </c>
      <c r="B16212" t="s">
        <v>1236</v>
      </c>
      <c r="C16212">
        <v>725</v>
      </c>
      <c r="D16212" t="s">
        <v>621</v>
      </c>
      <c r="E16212" t="s">
        <v>147</v>
      </c>
      <c r="F16212" t="s">
        <v>422</v>
      </c>
      <c r="G16212" t="s">
        <v>443</v>
      </c>
      <c r="H16212" t="s">
        <v>1073</v>
      </c>
      <c r="I16212" t="s">
        <v>869</v>
      </c>
      <c r="J16212" t="s">
        <v>1071</v>
      </c>
      <c r="K16212" t="s">
        <v>140</v>
      </c>
      <c r="L16212" t="s">
        <v>1017</v>
      </c>
      <c r="M16212" t="s">
        <v>1010</v>
      </c>
      <c r="N16212" t="s">
        <v>95</v>
      </c>
      <c r="O16212" t="s">
        <v>1013</v>
      </c>
      <c r="P16212" t="s">
        <v>1058</v>
      </c>
      <c r="Q16212" t="s">
        <v>939</v>
      </c>
    </row>
    <row r="16213" spans="1:17" x14ac:dyDescent="0.35">
      <c r="A16213" t="s">
        <v>32</v>
      </c>
      <c r="B16213" t="s">
        <v>1234</v>
      </c>
      <c r="C16213">
        <v>1742</v>
      </c>
      <c r="D16213" t="s">
        <v>1066</v>
      </c>
      <c r="E16213" t="s">
        <v>1068</v>
      </c>
      <c r="F16213" t="s">
        <v>1007</v>
      </c>
      <c r="G16213" t="s">
        <v>515</v>
      </c>
      <c r="H16213" t="s">
        <v>1068</v>
      </c>
      <c r="I16213" t="s">
        <v>517</v>
      </c>
      <c r="J16213" t="s">
        <v>205</v>
      </c>
      <c r="K16213" t="s">
        <v>1009</v>
      </c>
      <c r="L16213" t="s">
        <v>903</v>
      </c>
      <c r="M16213" t="s">
        <v>1060</v>
      </c>
      <c r="N16213" t="s">
        <v>633</v>
      </c>
      <c r="O16213" t="s">
        <v>1022</v>
      </c>
      <c r="P16213" t="s">
        <v>1051</v>
      </c>
      <c r="Q16213" t="s">
        <v>1048</v>
      </c>
    </row>
    <row r="16214" spans="1:17" x14ac:dyDescent="0.35">
      <c r="A16214" t="s">
        <v>32</v>
      </c>
      <c r="B16214" t="s">
        <v>1235</v>
      </c>
      <c r="C16214">
        <v>2463</v>
      </c>
      <c r="D16214" t="s">
        <v>772</v>
      </c>
      <c r="E16214" t="s">
        <v>1095</v>
      </c>
      <c r="F16214" t="s">
        <v>1182</v>
      </c>
      <c r="G16214" t="s">
        <v>662</v>
      </c>
      <c r="H16214" t="s">
        <v>1060</v>
      </c>
      <c r="I16214" t="s">
        <v>996</v>
      </c>
      <c r="J16214" t="s">
        <v>385</v>
      </c>
      <c r="K16214" t="s">
        <v>1010</v>
      </c>
      <c r="L16214" t="s">
        <v>1068</v>
      </c>
      <c r="M16214" t="s">
        <v>1021</v>
      </c>
      <c r="N16214" t="s">
        <v>53</v>
      </c>
      <c r="O16214" t="s">
        <v>1008</v>
      </c>
      <c r="P16214" t="s">
        <v>1098</v>
      </c>
      <c r="Q16214" t="s">
        <v>1050</v>
      </c>
    </row>
    <row r="16216" spans="1:17" x14ac:dyDescent="0.35">
      <c r="A16216" t="s">
        <v>1681</v>
      </c>
    </row>
    <row r="16217" spans="1:17" x14ac:dyDescent="0.35">
      <c r="A16217" t="s">
        <v>2</v>
      </c>
      <c r="B16217" t="s">
        <v>1170</v>
      </c>
      <c r="C16217" t="s">
        <v>3</v>
      </c>
      <c r="D16217" t="s">
        <v>1663</v>
      </c>
      <c r="E16217" t="s">
        <v>1664</v>
      </c>
      <c r="F16217" t="s">
        <v>1665</v>
      </c>
      <c r="G16217" t="s">
        <v>1666</v>
      </c>
      <c r="H16217" t="s">
        <v>1667</v>
      </c>
      <c r="I16217" t="s">
        <v>1668</v>
      </c>
      <c r="J16217" t="s">
        <v>1669</v>
      </c>
      <c r="K16217" t="s">
        <v>1670</v>
      </c>
      <c r="L16217" t="s">
        <v>1671</v>
      </c>
      <c r="M16217" t="s">
        <v>1672</v>
      </c>
      <c r="N16217" t="s">
        <v>1673</v>
      </c>
      <c r="O16217" t="s">
        <v>1674</v>
      </c>
      <c r="P16217" t="s">
        <v>1376</v>
      </c>
      <c r="Q16217" t="s">
        <v>136</v>
      </c>
    </row>
    <row r="16218" spans="1:17" x14ac:dyDescent="0.35">
      <c r="A16218" t="s">
        <v>8</v>
      </c>
      <c r="B16218" t="s">
        <v>1171</v>
      </c>
      <c r="C16218">
        <v>204</v>
      </c>
      <c r="D16218" t="s">
        <v>710</v>
      </c>
      <c r="E16218" t="s">
        <v>1044</v>
      </c>
      <c r="F16218" t="s">
        <v>121</v>
      </c>
      <c r="G16218" t="s">
        <v>812</v>
      </c>
      <c r="H16218" t="s">
        <v>345</v>
      </c>
      <c r="I16218" t="s">
        <v>1059</v>
      </c>
      <c r="J16218" t="s">
        <v>604</v>
      </c>
      <c r="K16218" t="s">
        <v>775</v>
      </c>
      <c r="L16218" t="s">
        <v>1052</v>
      </c>
      <c r="M16218" t="s">
        <v>345</v>
      </c>
      <c r="N16218" t="s">
        <v>695</v>
      </c>
      <c r="O16218" t="s">
        <v>1014</v>
      </c>
      <c r="P16218" t="s">
        <v>1014</v>
      </c>
      <c r="Q16218" t="s">
        <v>919</v>
      </c>
    </row>
    <row r="16219" spans="1:17" x14ac:dyDescent="0.35">
      <c r="A16219" t="s">
        <v>9</v>
      </c>
      <c r="B16219" t="s">
        <v>1171</v>
      </c>
      <c r="C16219">
        <v>201</v>
      </c>
      <c r="D16219" t="s">
        <v>799</v>
      </c>
      <c r="E16219" t="s">
        <v>103</v>
      </c>
      <c r="F16219" t="s">
        <v>91</v>
      </c>
      <c r="G16219" t="s">
        <v>1182</v>
      </c>
      <c r="H16219" t="s">
        <v>903</v>
      </c>
      <c r="I16219" t="s">
        <v>527</v>
      </c>
      <c r="J16219" t="s">
        <v>310</v>
      </c>
      <c r="K16219" t="s">
        <v>140</v>
      </c>
      <c r="L16219" t="s">
        <v>1056</v>
      </c>
      <c r="M16219" t="s">
        <v>1016</v>
      </c>
      <c r="N16219" t="s">
        <v>307</v>
      </c>
      <c r="O16219" t="s">
        <v>140</v>
      </c>
      <c r="P16219" t="s">
        <v>1004</v>
      </c>
      <c r="Q16219" t="s">
        <v>1011</v>
      </c>
    </row>
    <row r="16220" spans="1:17" x14ac:dyDescent="0.35">
      <c r="A16220" t="s">
        <v>10</v>
      </c>
      <c r="B16220" t="s">
        <v>1171</v>
      </c>
      <c r="C16220">
        <v>208</v>
      </c>
      <c r="D16220" t="s">
        <v>610</v>
      </c>
      <c r="E16220" t="s">
        <v>345</v>
      </c>
      <c r="F16220" t="s">
        <v>769</v>
      </c>
      <c r="G16220" t="s">
        <v>527</v>
      </c>
      <c r="H16220" t="s">
        <v>988</v>
      </c>
      <c r="I16220" t="s">
        <v>801</v>
      </c>
      <c r="J16220" t="s">
        <v>449</v>
      </c>
      <c r="K16220" t="s">
        <v>1014</v>
      </c>
      <c r="L16220" t="s">
        <v>515</v>
      </c>
      <c r="M16220" t="s">
        <v>1011</v>
      </c>
      <c r="N16220" t="s">
        <v>818</v>
      </c>
      <c r="O16220" t="s">
        <v>140</v>
      </c>
      <c r="P16220" t="s">
        <v>1055</v>
      </c>
      <c r="Q16220" t="s">
        <v>1016</v>
      </c>
    </row>
    <row r="16221" spans="1:17" x14ac:dyDescent="0.35">
      <c r="A16221" t="s">
        <v>11</v>
      </c>
      <c r="B16221" t="s">
        <v>1171</v>
      </c>
      <c r="C16221">
        <v>206</v>
      </c>
      <c r="D16221" t="s">
        <v>248</v>
      </c>
      <c r="E16221" t="s">
        <v>1004</v>
      </c>
      <c r="F16221" t="s">
        <v>97</v>
      </c>
      <c r="G16221" t="s">
        <v>917</v>
      </c>
      <c r="H16221" t="s">
        <v>1004</v>
      </c>
      <c r="I16221" t="s">
        <v>1095</v>
      </c>
      <c r="J16221" t="s">
        <v>256</v>
      </c>
      <c r="K16221" t="s">
        <v>1013</v>
      </c>
      <c r="L16221" t="s">
        <v>1045</v>
      </c>
      <c r="M16221" t="s">
        <v>1013</v>
      </c>
      <c r="N16221" t="s">
        <v>474</v>
      </c>
      <c r="O16221" t="s">
        <v>140</v>
      </c>
      <c r="P16221" t="s">
        <v>1058</v>
      </c>
      <c r="Q16221" t="s">
        <v>1014</v>
      </c>
    </row>
    <row r="16222" spans="1:17" x14ac:dyDescent="0.35">
      <c r="A16222" t="s">
        <v>12</v>
      </c>
      <c r="B16222" t="s">
        <v>1171</v>
      </c>
      <c r="C16222">
        <v>15</v>
      </c>
      <c r="D16222" t="s">
        <v>835</v>
      </c>
      <c r="E16222" t="s">
        <v>140</v>
      </c>
      <c r="F16222" t="s">
        <v>140</v>
      </c>
      <c r="G16222" t="s">
        <v>140</v>
      </c>
      <c r="H16222" t="s">
        <v>940</v>
      </c>
      <c r="I16222" t="s">
        <v>140</v>
      </c>
      <c r="J16222" t="s">
        <v>698</v>
      </c>
      <c r="K16222" t="s">
        <v>140</v>
      </c>
      <c r="L16222" t="s">
        <v>140</v>
      </c>
      <c r="M16222" t="s">
        <v>113</v>
      </c>
      <c r="N16222" t="s">
        <v>692</v>
      </c>
      <c r="O16222" t="s">
        <v>140</v>
      </c>
      <c r="P16222" t="s">
        <v>140</v>
      </c>
      <c r="Q16222" t="s">
        <v>145</v>
      </c>
    </row>
    <row r="16223" spans="1:17" x14ac:dyDescent="0.35">
      <c r="A16223" t="s">
        <v>12</v>
      </c>
      <c r="B16223" t="s">
        <v>1172</v>
      </c>
      <c r="C16223">
        <v>194</v>
      </c>
      <c r="D16223" t="s">
        <v>607</v>
      </c>
      <c r="E16223" t="s">
        <v>942</v>
      </c>
      <c r="F16223" t="s">
        <v>129</v>
      </c>
      <c r="G16223" t="s">
        <v>1007</v>
      </c>
      <c r="H16223" t="s">
        <v>1021</v>
      </c>
      <c r="I16223" t="s">
        <v>942</v>
      </c>
      <c r="J16223" t="s">
        <v>678</v>
      </c>
      <c r="K16223" t="s">
        <v>1009</v>
      </c>
      <c r="L16223" t="s">
        <v>875</v>
      </c>
      <c r="M16223" t="s">
        <v>1011</v>
      </c>
      <c r="N16223" t="s">
        <v>217</v>
      </c>
      <c r="O16223" t="s">
        <v>1021</v>
      </c>
      <c r="P16223" t="s">
        <v>1048</v>
      </c>
      <c r="Q16223" t="s">
        <v>1098</v>
      </c>
    </row>
    <row r="16224" spans="1:17" x14ac:dyDescent="0.35">
      <c r="A16224" t="s">
        <v>13</v>
      </c>
      <c r="B16224" t="s">
        <v>1171</v>
      </c>
      <c r="C16224">
        <v>7</v>
      </c>
      <c r="D16224" t="s">
        <v>622</v>
      </c>
      <c r="E16224" t="s">
        <v>140</v>
      </c>
      <c r="F16224" t="s">
        <v>140</v>
      </c>
      <c r="G16224" t="s">
        <v>140</v>
      </c>
      <c r="H16224" t="s">
        <v>140</v>
      </c>
      <c r="I16224" t="s">
        <v>140</v>
      </c>
      <c r="J16224" t="s">
        <v>618</v>
      </c>
      <c r="K16224" t="s">
        <v>140</v>
      </c>
      <c r="L16224" t="s">
        <v>140</v>
      </c>
      <c r="M16224" t="s">
        <v>1085</v>
      </c>
      <c r="N16224" t="s">
        <v>1086</v>
      </c>
      <c r="O16224" t="s">
        <v>140</v>
      </c>
      <c r="P16224" t="s">
        <v>140</v>
      </c>
      <c r="Q16224" t="s">
        <v>140</v>
      </c>
    </row>
    <row r="16225" spans="1:17" x14ac:dyDescent="0.35">
      <c r="A16225" t="s">
        <v>13</v>
      </c>
      <c r="B16225" t="s">
        <v>1172</v>
      </c>
      <c r="C16225">
        <v>199</v>
      </c>
      <c r="D16225" t="s">
        <v>900</v>
      </c>
      <c r="E16225" t="s">
        <v>91</v>
      </c>
      <c r="F16225" t="s">
        <v>1068</v>
      </c>
      <c r="G16225" t="s">
        <v>929</v>
      </c>
      <c r="H16225" t="s">
        <v>1009</v>
      </c>
      <c r="I16225" t="s">
        <v>915</v>
      </c>
      <c r="J16225" t="s">
        <v>764</v>
      </c>
      <c r="K16225" t="s">
        <v>1012</v>
      </c>
      <c r="L16225" t="s">
        <v>971</v>
      </c>
      <c r="M16225" t="s">
        <v>1020</v>
      </c>
      <c r="N16225" t="s">
        <v>314</v>
      </c>
      <c r="O16225" t="s">
        <v>1010</v>
      </c>
      <c r="P16225" t="s">
        <v>1019</v>
      </c>
      <c r="Q16225" t="s">
        <v>1098</v>
      </c>
    </row>
    <row r="16226" spans="1:17" x14ac:dyDescent="0.35">
      <c r="A16226" t="s">
        <v>14</v>
      </c>
      <c r="B16226" t="s">
        <v>1171</v>
      </c>
      <c r="C16226">
        <v>126</v>
      </c>
      <c r="D16226" t="s">
        <v>436</v>
      </c>
      <c r="E16226" t="s">
        <v>769</v>
      </c>
      <c r="F16226" t="s">
        <v>849</v>
      </c>
      <c r="G16226" t="s">
        <v>915</v>
      </c>
      <c r="H16226" t="s">
        <v>1011</v>
      </c>
      <c r="I16226" t="s">
        <v>1095</v>
      </c>
      <c r="J16226" t="s">
        <v>699</v>
      </c>
      <c r="K16226" t="s">
        <v>140</v>
      </c>
      <c r="L16226" t="s">
        <v>1021</v>
      </c>
      <c r="M16226" t="s">
        <v>1050</v>
      </c>
      <c r="N16226" t="s">
        <v>273</v>
      </c>
      <c r="O16226" t="s">
        <v>1063</v>
      </c>
      <c r="P16226" t="s">
        <v>664</v>
      </c>
      <c r="Q16226" t="s">
        <v>869</v>
      </c>
    </row>
    <row r="16227" spans="1:17" x14ac:dyDescent="0.35">
      <c r="A16227" t="s">
        <v>14</v>
      </c>
      <c r="B16227" t="s">
        <v>1172</v>
      </c>
      <c r="C16227">
        <v>77</v>
      </c>
      <c r="D16227" t="s">
        <v>606</v>
      </c>
      <c r="E16227" t="s">
        <v>837</v>
      </c>
      <c r="F16227" t="s">
        <v>915</v>
      </c>
      <c r="G16227" t="s">
        <v>824</v>
      </c>
      <c r="H16227" t="s">
        <v>869</v>
      </c>
      <c r="I16227" t="s">
        <v>1050</v>
      </c>
      <c r="J16227" t="s">
        <v>727</v>
      </c>
      <c r="K16227" t="s">
        <v>140</v>
      </c>
      <c r="L16227" t="s">
        <v>1051</v>
      </c>
      <c r="M16227" t="s">
        <v>1073</v>
      </c>
      <c r="N16227" t="s">
        <v>879</v>
      </c>
      <c r="O16227" t="s">
        <v>140</v>
      </c>
      <c r="P16227" t="s">
        <v>1023</v>
      </c>
      <c r="Q16227" t="s">
        <v>140</v>
      </c>
    </row>
    <row r="16228" spans="1:17" x14ac:dyDescent="0.35">
      <c r="A16228" t="s">
        <v>15</v>
      </c>
      <c r="B16228" t="s">
        <v>1171</v>
      </c>
      <c r="C16228">
        <v>206</v>
      </c>
      <c r="D16228" t="s">
        <v>963</v>
      </c>
      <c r="E16228" t="s">
        <v>1095</v>
      </c>
      <c r="F16228" t="s">
        <v>97</v>
      </c>
      <c r="G16228" t="s">
        <v>129</v>
      </c>
      <c r="H16228" t="s">
        <v>1048</v>
      </c>
      <c r="I16228" t="s">
        <v>458</v>
      </c>
      <c r="J16228" t="s">
        <v>743</v>
      </c>
      <c r="K16228" t="s">
        <v>1013</v>
      </c>
      <c r="L16228" t="s">
        <v>1048</v>
      </c>
      <c r="M16228" t="s">
        <v>1020</v>
      </c>
      <c r="N16228" t="s">
        <v>427</v>
      </c>
      <c r="O16228" t="s">
        <v>1013</v>
      </c>
      <c r="P16228" t="s">
        <v>775</v>
      </c>
      <c r="Q16228" t="s">
        <v>875</v>
      </c>
    </row>
    <row r="16229" spans="1:17" x14ac:dyDescent="0.35">
      <c r="A16229" t="s">
        <v>16</v>
      </c>
      <c r="B16229" t="s">
        <v>1171</v>
      </c>
      <c r="C16229">
        <v>206</v>
      </c>
      <c r="D16229" t="s">
        <v>813</v>
      </c>
      <c r="E16229" t="s">
        <v>527</v>
      </c>
      <c r="F16229" t="s">
        <v>107</v>
      </c>
      <c r="G16229" t="s">
        <v>1182</v>
      </c>
      <c r="H16229" t="s">
        <v>1003</v>
      </c>
      <c r="I16229" t="s">
        <v>869</v>
      </c>
      <c r="J16229" t="s">
        <v>497</v>
      </c>
      <c r="K16229" t="s">
        <v>1013</v>
      </c>
      <c r="L16229" t="s">
        <v>1045</v>
      </c>
      <c r="M16229" t="s">
        <v>140</v>
      </c>
      <c r="N16229" t="s">
        <v>379</v>
      </c>
      <c r="O16229" t="s">
        <v>1013</v>
      </c>
      <c r="P16229" t="s">
        <v>1013</v>
      </c>
      <c r="Q16229" t="s">
        <v>1050</v>
      </c>
    </row>
    <row r="16230" spans="1:17" x14ac:dyDescent="0.35">
      <c r="A16230" t="s">
        <v>17</v>
      </c>
      <c r="B16230" t="s">
        <v>1171</v>
      </c>
      <c r="C16230">
        <v>203</v>
      </c>
      <c r="D16230" t="s">
        <v>508</v>
      </c>
      <c r="E16230" t="s">
        <v>574</v>
      </c>
      <c r="F16230" t="s">
        <v>824</v>
      </c>
      <c r="G16230" t="s">
        <v>985</v>
      </c>
      <c r="H16230" t="s">
        <v>996</v>
      </c>
      <c r="I16230" t="s">
        <v>394</v>
      </c>
      <c r="J16230" t="s">
        <v>353</v>
      </c>
      <c r="K16230" t="s">
        <v>1009</v>
      </c>
      <c r="L16230" t="s">
        <v>664</v>
      </c>
      <c r="M16230" t="s">
        <v>1055</v>
      </c>
      <c r="N16230" t="s">
        <v>703</v>
      </c>
      <c r="O16230" t="s">
        <v>140</v>
      </c>
      <c r="P16230" t="s">
        <v>140</v>
      </c>
      <c r="Q16230" t="s">
        <v>1098</v>
      </c>
    </row>
    <row r="16231" spans="1:17" x14ac:dyDescent="0.35">
      <c r="A16231" t="s">
        <v>18</v>
      </c>
      <c r="B16231" t="s">
        <v>1171</v>
      </c>
      <c r="C16231">
        <v>24</v>
      </c>
      <c r="D16231" t="s">
        <v>886</v>
      </c>
      <c r="E16231" t="s">
        <v>501</v>
      </c>
      <c r="F16231" t="s">
        <v>788</v>
      </c>
      <c r="G16231" t="s">
        <v>462</v>
      </c>
      <c r="H16231" t="s">
        <v>973</v>
      </c>
      <c r="I16231" t="s">
        <v>462</v>
      </c>
      <c r="J16231" t="s">
        <v>709</v>
      </c>
      <c r="K16231" t="s">
        <v>140</v>
      </c>
      <c r="L16231" t="s">
        <v>838</v>
      </c>
      <c r="M16231" t="s">
        <v>140</v>
      </c>
      <c r="N16231" t="s">
        <v>843</v>
      </c>
      <c r="O16231" t="s">
        <v>140</v>
      </c>
      <c r="P16231" t="s">
        <v>140</v>
      </c>
      <c r="Q16231" t="s">
        <v>971</v>
      </c>
    </row>
    <row r="16232" spans="1:17" x14ac:dyDescent="0.35">
      <c r="A16232" t="s">
        <v>18</v>
      </c>
      <c r="B16232" t="s">
        <v>1172</v>
      </c>
      <c r="C16232">
        <v>181</v>
      </c>
      <c r="D16232" t="s">
        <v>578</v>
      </c>
      <c r="E16232" t="s">
        <v>1052</v>
      </c>
      <c r="F16232" t="s">
        <v>1065</v>
      </c>
      <c r="G16232" t="s">
        <v>1061</v>
      </c>
      <c r="H16232" t="s">
        <v>940</v>
      </c>
      <c r="I16232" t="s">
        <v>129</v>
      </c>
      <c r="J16232" t="s">
        <v>556</v>
      </c>
      <c r="K16232" t="s">
        <v>1012</v>
      </c>
      <c r="L16232" t="s">
        <v>1068</v>
      </c>
      <c r="M16232" t="s">
        <v>1019</v>
      </c>
      <c r="N16232" t="s">
        <v>678</v>
      </c>
      <c r="O16232" t="s">
        <v>140</v>
      </c>
      <c r="P16232" t="s">
        <v>1021</v>
      </c>
      <c r="Q16232" t="s">
        <v>1043</v>
      </c>
    </row>
    <row r="16233" spans="1:17" x14ac:dyDescent="0.35">
      <c r="A16233" t="s">
        <v>19</v>
      </c>
      <c r="B16233" t="s">
        <v>1171</v>
      </c>
      <c r="C16233">
        <v>168</v>
      </c>
      <c r="D16233" t="s">
        <v>217</v>
      </c>
      <c r="E16233" t="s">
        <v>838</v>
      </c>
      <c r="F16233" t="s">
        <v>97</v>
      </c>
      <c r="G16233" t="s">
        <v>785</v>
      </c>
      <c r="H16233" t="s">
        <v>1023</v>
      </c>
      <c r="I16233" t="s">
        <v>1057</v>
      </c>
      <c r="J16233" t="s">
        <v>298</v>
      </c>
      <c r="K16233" t="s">
        <v>140</v>
      </c>
      <c r="L16233" t="s">
        <v>1017</v>
      </c>
      <c r="M16233" t="s">
        <v>1010</v>
      </c>
      <c r="N16233" t="s">
        <v>142</v>
      </c>
      <c r="O16233" t="s">
        <v>140</v>
      </c>
      <c r="P16233" t="s">
        <v>1066</v>
      </c>
      <c r="Q16233" t="s">
        <v>1073</v>
      </c>
    </row>
    <row r="16234" spans="1:17" x14ac:dyDescent="0.35">
      <c r="A16234" t="s">
        <v>19</v>
      </c>
      <c r="B16234" t="s">
        <v>1172</v>
      </c>
      <c r="C16234">
        <v>38</v>
      </c>
      <c r="D16234" t="s">
        <v>694</v>
      </c>
      <c r="E16234" t="s">
        <v>317</v>
      </c>
      <c r="F16234" t="s">
        <v>664</v>
      </c>
      <c r="G16234" t="s">
        <v>515</v>
      </c>
      <c r="H16234" t="s">
        <v>903</v>
      </c>
      <c r="I16234" t="s">
        <v>953</v>
      </c>
      <c r="J16234" t="s">
        <v>160</v>
      </c>
      <c r="K16234" t="s">
        <v>140</v>
      </c>
      <c r="L16234" t="s">
        <v>140</v>
      </c>
      <c r="M16234" t="s">
        <v>1021</v>
      </c>
      <c r="N16234" t="s">
        <v>551</v>
      </c>
      <c r="O16234" t="s">
        <v>140</v>
      </c>
      <c r="P16234" t="s">
        <v>1066</v>
      </c>
      <c r="Q16234" t="s">
        <v>140</v>
      </c>
    </row>
    <row r="16235" spans="1:17" x14ac:dyDescent="0.35">
      <c r="A16235" t="s">
        <v>20</v>
      </c>
      <c r="B16235" t="s">
        <v>1171</v>
      </c>
      <c r="C16235">
        <v>206</v>
      </c>
      <c r="D16235" t="s">
        <v>390</v>
      </c>
      <c r="E16235" t="s">
        <v>988</v>
      </c>
      <c r="F16235" t="s">
        <v>977</v>
      </c>
      <c r="G16235" t="s">
        <v>462</v>
      </c>
      <c r="H16235" t="s">
        <v>1066</v>
      </c>
      <c r="I16235" t="s">
        <v>458</v>
      </c>
      <c r="J16235" t="s">
        <v>485</v>
      </c>
      <c r="K16235" t="s">
        <v>1009</v>
      </c>
      <c r="L16235" t="s">
        <v>869</v>
      </c>
      <c r="M16235" t="s">
        <v>140</v>
      </c>
      <c r="N16235" t="s">
        <v>685</v>
      </c>
      <c r="O16235" t="s">
        <v>140</v>
      </c>
      <c r="P16235" t="s">
        <v>1009</v>
      </c>
      <c r="Q16235" t="s">
        <v>954</v>
      </c>
    </row>
    <row r="16236" spans="1:17" x14ac:dyDescent="0.35">
      <c r="A16236" t="s">
        <v>21</v>
      </c>
      <c r="B16236" t="s">
        <v>1171</v>
      </c>
      <c r="C16236">
        <v>210</v>
      </c>
      <c r="D16236" t="s">
        <v>676</v>
      </c>
      <c r="E16236" t="s">
        <v>915</v>
      </c>
      <c r="F16236" t="s">
        <v>1102</v>
      </c>
      <c r="G16236" t="s">
        <v>405</v>
      </c>
      <c r="H16236" t="s">
        <v>775</v>
      </c>
      <c r="I16236" t="s">
        <v>801</v>
      </c>
      <c r="J16236" t="s">
        <v>61</v>
      </c>
      <c r="K16236" t="s">
        <v>1013</v>
      </c>
      <c r="L16236" t="s">
        <v>1017</v>
      </c>
      <c r="M16236" t="s">
        <v>1017</v>
      </c>
      <c r="N16236" t="s">
        <v>913</v>
      </c>
      <c r="O16236" t="s">
        <v>140</v>
      </c>
      <c r="P16236" t="s">
        <v>1048</v>
      </c>
      <c r="Q16236" t="s">
        <v>1048</v>
      </c>
    </row>
    <row r="16237" spans="1:17" x14ac:dyDescent="0.35">
      <c r="A16237" t="s">
        <v>22</v>
      </c>
      <c r="B16237" t="s">
        <v>1171</v>
      </c>
      <c r="C16237">
        <v>209</v>
      </c>
      <c r="D16237" t="s">
        <v>765</v>
      </c>
      <c r="E16237" t="s">
        <v>929</v>
      </c>
      <c r="F16237" t="s">
        <v>89</v>
      </c>
      <c r="G16237" t="s">
        <v>87</v>
      </c>
      <c r="H16237" t="s">
        <v>903</v>
      </c>
      <c r="I16237" t="s">
        <v>1044</v>
      </c>
      <c r="J16237" t="s">
        <v>637</v>
      </c>
      <c r="K16237" t="s">
        <v>140</v>
      </c>
      <c r="L16237" t="s">
        <v>971</v>
      </c>
      <c r="M16237" t="s">
        <v>1017</v>
      </c>
      <c r="N16237" t="s">
        <v>913</v>
      </c>
      <c r="O16237" t="s">
        <v>1010</v>
      </c>
      <c r="P16237" t="s">
        <v>1098</v>
      </c>
      <c r="Q16237" t="s">
        <v>1048</v>
      </c>
    </row>
    <row r="16238" spans="1:17" x14ac:dyDescent="0.35">
      <c r="A16238" t="s">
        <v>23</v>
      </c>
      <c r="B16238" t="s">
        <v>1171</v>
      </c>
      <c r="C16238">
        <v>25</v>
      </c>
      <c r="D16238" t="s">
        <v>820</v>
      </c>
      <c r="E16238" t="s">
        <v>915</v>
      </c>
      <c r="F16238" t="s">
        <v>1067</v>
      </c>
      <c r="G16238" t="s">
        <v>1139</v>
      </c>
      <c r="H16238" t="s">
        <v>140</v>
      </c>
      <c r="I16238" t="s">
        <v>893</v>
      </c>
      <c r="J16238" t="s">
        <v>628</v>
      </c>
      <c r="K16238" t="s">
        <v>140</v>
      </c>
      <c r="L16238" t="s">
        <v>140</v>
      </c>
      <c r="M16238" t="s">
        <v>140</v>
      </c>
      <c r="N16238" t="s">
        <v>956</v>
      </c>
      <c r="O16238" t="s">
        <v>140</v>
      </c>
      <c r="P16238" t="s">
        <v>1060</v>
      </c>
      <c r="Q16238" t="s">
        <v>140</v>
      </c>
    </row>
    <row r="16239" spans="1:17" x14ac:dyDescent="0.35">
      <c r="A16239" t="s">
        <v>23</v>
      </c>
      <c r="B16239" t="s">
        <v>1172</v>
      </c>
      <c r="C16239">
        <v>180</v>
      </c>
      <c r="D16239" t="s">
        <v>152</v>
      </c>
      <c r="E16239" t="s">
        <v>769</v>
      </c>
      <c r="F16239" t="s">
        <v>123</v>
      </c>
      <c r="G16239" t="s">
        <v>1004</v>
      </c>
      <c r="H16239" t="s">
        <v>1014</v>
      </c>
      <c r="I16239" t="s">
        <v>91</v>
      </c>
      <c r="J16239" t="s">
        <v>586</v>
      </c>
      <c r="K16239" t="s">
        <v>140</v>
      </c>
      <c r="L16239" t="s">
        <v>940</v>
      </c>
      <c r="M16239" t="s">
        <v>919</v>
      </c>
      <c r="N16239" t="s">
        <v>728</v>
      </c>
      <c r="O16239" t="s">
        <v>1010</v>
      </c>
      <c r="P16239" t="s">
        <v>940</v>
      </c>
      <c r="Q16239" t="s">
        <v>1073</v>
      </c>
    </row>
    <row r="16240" spans="1:17" x14ac:dyDescent="0.35">
      <c r="A16240" t="s">
        <v>24</v>
      </c>
      <c r="B16240" t="s">
        <v>1171</v>
      </c>
      <c r="C16240">
        <v>207</v>
      </c>
      <c r="D16240" t="s">
        <v>635</v>
      </c>
      <c r="E16240" t="s">
        <v>548</v>
      </c>
      <c r="F16240" t="s">
        <v>269</v>
      </c>
      <c r="G16240" t="s">
        <v>405</v>
      </c>
      <c r="H16240" t="s">
        <v>875</v>
      </c>
      <c r="I16240" t="s">
        <v>1045</v>
      </c>
      <c r="J16240" t="s">
        <v>452</v>
      </c>
      <c r="K16240" t="s">
        <v>140</v>
      </c>
      <c r="L16240" t="s">
        <v>869</v>
      </c>
      <c r="M16240" t="s">
        <v>1043</v>
      </c>
      <c r="N16240" t="s">
        <v>242</v>
      </c>
      <c r="O16240" t="s">
        <v>140</v>
      </c>
      <c r="P16240" t="s">
        <v>1004</v>
      </c>
      <c r="Q16240" t="s">
        <v>140</v>
      </c>
    </row>
    <row r="16241" spans="1:17" x14ac:dyDescent="0.35">
      <c r="A16241" t="s">
        <v>25</v>
      </c>
      <c r="B16241" t="s">
        <v>1171</v>
      </c>
      <c r="C16241">
        <v>204</v>
      </c>
      <c r="D16241" t="s">
        <v>852</v>
      </c>
      <c r="E16241" t="s">
        <v>501</v>
      </c>
      <c r="F16241" t="s">
        <v>97</v>
      </c>
      <c r="G16241" t="s">
        <v>929</v>
      </c>
      <c r="H16241" t="s">
        <v>1073</v>
      </c>
      <c r="I16241" t="s">
        <v>769</v>
      </c>
      <c r="J16241" t="s">
        <v>353</v>
      </c>
      <c r="K16241" t="s">
        <v>140</v>
      </c>
      <c r="L16241" t="s">
        <v>967</v>
      </c>
      <c r="M16241" t="s">
        <v>1013</v>
      </c>
      <c r="N16241" t="s">
        <v>832</v>
      </c>
      <c r="O16241" t="s">
        <v>140</v>
      </c>
      <c r="P16241" t="s">
        <v>1012</v>
      </c>
      <c r="Q16241" t="s">
        <v>1043</v>
      </c>
    </row>
    <row r="16242" spans="1:17" x14ac:dyDescent="0.35">
      <c r="A16242" t="s">
        <v>26</v>
      </c>
      <c r="B16242" t="s">
        <v>1171</v>
      </c>
      <c r="C16242">
        <v>202</v>
      </c>
      <c r="D16242" t="s">
        <v>209</v>
      </c>
      <c r="E16242" t="s">
        <v>733</v>
      </c>
      <c r="F16242" t="s">
        <v>131</v>
      </c>
      <c r="G16242" t="s">
        <v>1104</v>
      </c>
      <c r="H16242" t="s">
        <v>775</v>
      </c>
      <c r="I16242" t="s">
        <v>929</v>
      </c>
      <c r="J16242" t="s">
        <v>304</v>
      </c>
      <c r="K16242" t="s">
        <v>1012</v>
      </c>
      <c r="L16242" t="s">
        <v>824</v>
      </c>
      <c r="M16242" t="s">
        <v>1019</v>
      </c>
      <c r="N16242" t="s">
        <v>667</v>
      </c>
      <c r="O16242" t="s">
        <v>140</v>
      </c>
      <c r="P16242" t="s">
        <v>939</v>
      </c>
      <c r="Q16242" t="s">
        <v>1048</v>
      </c>
    </row>
    <row r="16243" spans="1:17" x14ac:dyDescent="0.35">
      <c r="A16243" t="s">
        <v>27</v>
      </c>
      <c r="B16243" t="s">
        <v>1171</v>
      </c>
      <c r="C16243">
        <v>204</v>
      </c>
      <c r="D16243" t="s">
        <v>962</v>
      </c>
      <c r="E16243" t="s">
        <v>988</v>
      </c>
      <c r="F16243" t="s">
        <v>746</v>
      </c>
      <c r="G16243" t="s">
        <v>755</v>
      </c>
      <c r="H16243" t="s">
        <v>1060</v>
      </c>
      <c r="I16243" t="s">
        <v>1011</v>
      </c>
      <c r="J16243" t="s">
        <v>227</v>
      </c>
      <c r="K16243" t="s">
        <v>1009</v>
      </c>
      <c r="L16243" t="s">
        <v>1098</v>
      </c>
      <c r="M16243" t="s">
        <v>1009</v>
      </c>
      <c r="N16243" t="s">
        <v>994</v>
      </c>
      <c r="O16243" t="s">
        <v>140</v>
      </c>
      <c r="P16243" t="s">
        <v>1004</v>
      </c>
      <c r="Q16243" t="s">
        <v>1020</v>
      </c>
    </row>
    <row r="16244" spans="1:17" x14ac:dyDescent="0.35">
      <c r="A16244" t="s">
        <v>28</v>
      </c>
      <c r="B16244" t="s">
        <v>1171</v>
      </c>
      <c r="C16244">
        <v>207</v>
      </c>
      <c r="D16244" t="s">
        <v>509</v>
      </c>
      <c r="E16244" t="s">
        <v>458</v>
      </c>
      <c r="F16244" t="s">
        <v>107</v>
      </c>
      <c r="G16244" t="s">
        <v>125</v>
      </c>
      <c r="H16244" t="s">
        <v>527</v>
      </c>
      <c r="I16244" t="s">
        <v>919</v>
      </c>
      <c r="J16244" t="s">
        <v>735</v>
      </c>
      <c r="K16244" t="s">
        <v>140</v>
      </c>
      <c r="L16244" t="s">
        <v>875</v>
      </c>
      <c r="M16244" t="s">
        <v>1020</v>
      </c>
      <c r="N16244" t="s">
        <v>471</v>
      </c>
      <c r="O16244" t="s">
        <v>140</v>
      </c>
      <c r="P16244" t="s">
        <v>950</v>
      </c>
      <c r="Q16244" t="s">
        <v>949</v>
      </c>
    </row>
    <row r="16245" spans="1:17" x14ac:dyDescent="0.35">
      <c r="A16245" t="s">
        <v>29</v>
      </c>
      <c r="B16245" t="s">
        <v>1171</v>
      </c>
      <c r="C16245">
        <v>204</v>
      </c>
      <c r="D16245" t="s">
        <v>304</v>
      </c>
      <c r="E16245" t="s">
        <v>501</v>
      </c>
      <c r="F16245" t="s">
        <v>1182</v>
      </c>
      <c r="G16245" t="s">
        <v>495</v>
      </c>
      <c r="H16245" t="s">
        <v>515</v>
      </c>
      <c r="I16245" t="s">
        <v>967</v>
      </c>
      <c r="J16245" t="s">
        <v>727</v>
      </c>
      <c r="K16245" t="s">
        <v>1009</v>
      </c>
      <c r="L16245" t="s">
        <v>1056</v>
      </c>
      <c r="M16245" t="s">
        <v>939</v>
      </c>
      <c r="N16245" t="s">
        <v>363</v>
      </c>
      <c r="O16245" t="s">
        <v>140</v>
      </c>
      <c r="P16245" t="s">
        <v>1098</v>
      </c>
      <c r="Q16245" t="s">
        <v>1060</v>
      </c>
    </row>
    <row r="16246" spans="1:17" x14ac:dyDescent="0.35">
      <c r="A16246" t="s">
        <v>30</v>
      </c>
      <c r="B16246" t="s">
        <v>1171</v>
      </c>
      <c r="C16246">
        <v>202</v>
      </c>
      <c r="D16246" t="s">
        <v>557</v>
      </c>
      <c r="E16246" t="s">
        <v>1067</v>
      </c>
      <c r="F16246" t="s">
        <v>961</v>
      </c>
      <c r="G16246" t="s">
        <v>749</v>
      </c>
      <c r="H16246" t="s">
        <v>775</v>
      </c>
      <c r="I16246" t="s">
        <v>983</v>
      </c>
      <c r="J16246" t="s">
        <v>478</v>
      </c>
      <c r="K16246" t="s">
        <v>140</v>
      </c>
      <c r="L16246" t="s">
        <v>1004</v>
      </c>
      <c r="M16246" t="s">
        <v>1013</v>
      </c>
      <c r="N16246" t="s">
        <v>582</v>
      </c>
      <c r="O16246" t="s">
        <v>1008</v>
      </c>
      <c r="P16246" t="s">
        <v>1058</v>
      </c>
      <c r="Q16246" t="s">
        <v>950</v>
      </c>
    </row>
    <row r="16247" spans="1:17" x14ac:dyDescent="0.35">
      <c r="A16247" t="s">
        <v>31</v>
      </c>
      <c r="B16247" t="s">
        <v>1171</v>
      </c>
      <c r="C16247">
        <v>129</v>
      </c>
      <c r="D16247" t="s">
        <v>470</v>
      </c>
      <c r="E16247" t="s">
        <v>942</v>
      </c>
      <c r="F16247" t="s">
        <v>801</v>
      </c>
      <c r="G16247" t="s">
        <v>660</v>
      </c>
      <c r="H16247" t="s">
        <v>140</v>
      </c>
      <c r="I16247" t="s">
        <v>147</v>
      </c>
      <c r="J16247" t="s">
        <v>439</v>
      </c>
      <c r="K16247" t="s">
        <v>1016</v>
      </c>
      <c r="L16247" t="s">
        <v>1068</v>
      </c>
      <c r="M16247" t="s">
        <v>973</v>
      </c>
      <c r="N16247" t="s">
        <v>965</v>
      </c>
      <c r="O16247" t="s">
        <v>140</v>
      </c>
      <c r="P16247" t="s">
        <v>1020</v>
      </c>
      <c r="Q16247" t="s">
        <v>971</v>
      </c>
    </row>
    <row r="16248" spans="1:17" x14ac:dyDescent="0.35">
      <c r="A16248" t="s">
        <v>31</v>
      </c>
      <c r="B16248" t="s">
        <v>1172</v>
      </c>
      <c r="C16248">
        <v>78</v>
      </c>
      <c r="D16248" t="s">
        <v>196</v>
      </c>
      <c r="E16248" t="s">
        <v>515</v>
      </c>
      <c r="F16248" t="s">
        <v>1003</v>
      </c>
      <c r="G16248" t="s">
        <v>766</v>
      </c>
      <c r="H16248" t="s">
        <v>950</v>
      </c>
      <c r="I16248" t="s">
        <v>785</v>
      </c>
      <c r="J16248" t="s">
        <v>363</v>
      </c>
      <c r="K16248" t="s">
        <v>140</v>
      </c>
      <c r="L16248" t="s">
        <v>1054</v>
      </c>
      <c r="M16248" t="s">
        <v>1095</v>
      </c>
      <c r="N16248" t="s">
        <v>692</v>
      </c>
      <c r="O16248" t="s">
        <v>140</v>
      </c>
      <c r="P16248" t="s">
        <v>1098</v>
      </c>
      <c r="Q16248" t="s">
        <v>1098</v>
      </c>
    </row>
    <row r="16249" spans="1:17" x14ac:dyDescent="0.35">
      <c r="A16249" t="s">
        <v>32</v>
      </c>
      <c r="B16249" t="s">
        <v>1171</v>
      </c>
      <c r="C16249">
        <v>3983</v>
      </c>
      <c r="D16249" t="s">
        <v>171</v>
      </c>
      <c r="E16249" t="s">
        <v>1053</v>
      </c>
      <c r="F16249" t="s">
        <v>643</v>
      </c>
      <c r="G16249" t="s">
        <v>405</v>
      </c>
      <c r="H16249" t="s">
        <v>1004</v>
      </c>
      <c r="I16249" t="s">
        <v>988</v>
      </c>
      <c r="J16249" t="s">
        <v>395</v>
      </c>
      <c r="K16249" t="s">
        <v>1010</v>
      </c>
      <c r="L16249" t="s">
        <v>1023</v>
      </c>
      <c r="M16249" t="s">
        <v>1011</v>
      </c>
      <c r="N16249" t="s">
        <v>818</v>
      </c>
      <c r="O16249" t="s">
        <v>1008</v>
      </c>
      <c r="P16249" t="s">
        <v>1043</v>
      </c>
      <c r="Q16249" t="s">
        <v>1046</v>
      </c>
    </row>
    <row r="16250" spans="1:17" x14ac:dyDescent="0.35">
      <c r="A16250" t="s">
        <v>32</v>
      </c>
      <c r="B16250" t="s">
        <v>1172</v>
      </c>
      <c r="C16250">
        <v>947</v>
      </c>
      <c r="D16250" t="s">
        <v>634</v>
      </c>
      <c r="E16250" t="s">
        <v>983</v>
      </c>
      <c r="F16250" t="s">
        <v>99</v>
      </c>
      <c r="G16250" t="s">
        <v>345</v>
      </c>
      <c r="H16250" t="s">
        <v>1066</v>
      </c>
      <c r="I16250" t="s">
        <v>1065</v>
      </c>
      <c r="J16250" t="s">
        <v>353</v>
      </c>
      <c r="K16250" t="s">
        <v>1016</v>
      </c>
      <c r="L16250" t="s">
        <v>1018</v>
      </c>
      <c r="M16250" t="s">
        <v>1046</v>
      </c>
      <c r="N16250" t="s">
        <v>700</v>
      </c>
      <c r="O16250" t="s">
        <v>1010</v>
      </c>
      <c r="P16250" t="s">
        <v>939</v>
      </c>
      <c r="Q16250" t="s">
        <v>1098</v>
      </c>
    </row>
    <row r="16252" spans="1:17" x14ac:dyDescent="0.35">
      <c r="A16252" t="s">
        <v>1682</v>
      </c>
    </row>
    <row r="16253" spans="1:17" x14ac:dyDescent="0.35">
      <c r="A16253" t="s">
        <v>2</v>
      </c>
      <c r="B16253" t="s">
        <v>1683</v>
      </c>
      <c r="C16253" t="s">
        <v>3</v>
      </c>
      <c r="D16253" t="s">
        <v>1663</v>
      </c>
      <c r="E16253" t="s">
        <v>1664</v>
      </c>
      <c r="F16253" t="s">
        <v>1665</v>
      </c>
      <c r="G16253" t="s">
        <v>1666</v>
      </c>
      <c r="H16253" t="s">
        <v>1667</v>
      </c>
      <c r="I16253" t="s">
        <v>1668</v>
      </c>
      <c r="J16253" t="s">
        <v>1669</v>
      </c>
      <c r="K16253" t="s">
        <v>1670</v>
      </c>
      <c r="L16253" t="s">
        <v>1671</v>
      </c>
      <c r="M16253" t="s">
        <v>1672</v>
      </c>
      <c r="N16253" t="s">
        <v>1673</v>
      </c>
      <c r="O16253" t="s">
        <v>1674</v>
      </c>
      <c r="P16253" t="s">
        <v>1376</v>
      </c>
      <c r="Q16253" t="s">
        <v>136</v>
      </c>
    </row>
    <row r="16254" spans="1:17" x14ac:dyDescent="0.35">
      <c r="A16254" t="s">
        <v>8</v>
      </c>
      <c r="B16254" t="s">
        <v>1684</v>
      </c>
      <c r="C16254">
        <v>124</v>
      </c>
      <c r="D16254" t="s">
        <v>761</v>
      </c>
      <c r="E16254" t="s">
        <v>875</v>
      </c>
      <c r="F16254" t="s">
        <v>422</v>
      </c>
      <c r="G16254" t="s">
        <v>113</v>
      </c>
      <c r="H16254" t="s">
        <v>1047</v>
      </c>
      <c r="I16254" t="s">
        <v>95</v>
      </c>
      <c r="J16254" t="s">
        <v>834</v>
      </c>
      <c r="K16254" t="s">
        <v>1011</v>
      </c>
      <c r="L16254" t="s">
        <v>660</v>
      </c>
      <c r="M16254" t="s">
        <v>733</v>
      </c>
      <c r="N16254" t="s">
        <v>234</v>
      </c>
      <c r="O16254" t="s">
        <v>1019</v>
      </c>
      <c r="P16254" t="s">
        <v>1019</v>
      </c>
      <c r="Q16254" t="s">
        <v>515</v>
      </c>
    </row>
    <row r="16255" spans="1:17" x14ac:dyDescent="0.35">
      <c r="A16255" t="s">
        <v>8</v>
      </c>
      <c r="B16255" t="s">
        <v>1685</v>
      </c>
      <c r="C16255">
        <v>78</v>
      </c>
      <c r="D16255" t="s">
        <v>529</v>
      </c>
      <c r="E16255" t="s">
        <v>1049</v>
      </c>
      <c r="F16255" t="s">
        <v>988</v>
      </c>
      <c r="G16255" t="s">
        <v>574</v>
      </c>
      <c r="H16255" t="s">
        <v>988</v>
      </c>
      <c r="I16255" t="s">
        <v>940</v>
      </c>
      <c r="J16255" t="s">
        <v>636</v>
      </c>
      <c r="K16255" t="s">
        <v>140</v>
      </c>
      <c r="L16255" t="s">
        <v>1058</v>
      </c>
      <c r="M16255" t="s">
        <v>458</v>
      </c>
      <c r="N16255" t="s">
        <v>223</v>
      </c>
      <c r="O16255" t="s">
        <v>140</v>
      </c>
      <c r="P16255" t="s">
        <v>140</v>
      </c>
      <c r="Q16255" t="s">
        <v>1043</v>
      </c>
    </row>
    <row r="16256" spans="1:17" x14ac:dyDescent="0.35">
      <c r="A16256" t="s">
        <v>8</v>
      </c>
      <c r="B16256" t="s">
        <v>339</v>
      </c>
      <c r="C16256">
        <v>2</v>
      </c>
      <c r="D16256" t="s">
        <v>140</v>
      </c>
      <c r="E16256" t="s">
        <v>530</v>
      </c>
      <c r="F16256" t="s">
        <v>140</v>
      </c>
      <c r="G16256" t="s">
        <v>140</v>
      </c>
      <c r="H16256" t="s">
        <v>140</v>
      </c>
      <c r="I16256" t="s">
        <v>140</v>
      </c>
      <c r="J16256" t="s">
        <v>140</v>
      </c>
      <c r="K16256" t="s">
        <v>140</v>
      </c>
      <c r="L16256" t="s">
        <v>140</v>
      </c>
      <c r="M16256" t="s">
        <v>140</v>
      </c>
      <c r="N16256" t="s">
        <v>530</v>
      </c>
      <c r="O16256" t="s">
        <v>140</v>
      </c>
      <c r="P16256" t="s">
        <v>140</v>
      </c>
      <c r="Q16256" t="s">
        <v>529</v>
      </c>
    </row>
    <row r="16257" spans="1:17" x14ac:dyDescent="0.35">
      <c r="A16257" t="s">
        <v>9</v>
      </c>
      <c r="B16257" t="s">
        <v>1684</v>
      </c>
      <c r="C16257">
        <v>186</v>
      </c>
      <c r="D16257" t="s">
        <v>391</v>
      </c>
      <c r="E16257" t="s">
        <v>147</v>
      </c>
      <c r="F16257" t="s">
        <v>89</v>
      </c>
      <c r="G16257" t="s">
        <v>1085</v>
      </c>
      <c r="H16257" t="s">
        <v>1057</v>
      </c>
      <c r="I16257" t="s">
        <v>1045</v>
      </c>
      <c r="J16257" t="s">
        <v>508</v>
      </c>
      <c r="K16257" t="s">
        <v>140</v>
      </c>
      <c r="L16257" t="s">
        <v>1056</v>
      </c>
      <c r="M16257" t="s">
        <v>140</v>
      </c>
      <c r="N16257" t="s">
        <v>604</v>
      </c>
      <c r="O16257" t="s">
        <v>140</v>
      </c>
      <c r="P16257" t="s">
        <v>939</v>
      </c>
      <c r="Q16257" t="s">
        <v>949</v>
      </c>
    </row>
    <row r="16258" spans="1:17" x14ac:dyDescent="0.35">
      <c r="A16258" t="s">
        <v>9</v>
      </c>
      <c r="B16258" t="s">
        <v>1685</v>
      </c>
      <c r="C16258">
        <v>13</v>
      </c>
      <c r="D16258" t="s">
        <v>289</v>
      </c>
      <c r="E16258" t="s">
        <v>578</v>
      </c>
      <c r="F16258" t="s">
        <v>446</v>
      </c>
      <c r="G16258" t="s">
        <v>140</v>
      </c>
      <c r="H16258" t="s">
        <v>140</v>
      </c>
      <c r="I16258" t="s">
        <v>953</v>
      </c>
      <c r="J16258" t="s">
        <v>627</v>
      </c>
      <c r="K16258" t="s">
        <v>140</v>
      </c>
      <c r="L16258" t="s">
        <v>1056</v>
      </c>
      <c r="M16258" t="s">
        <v>824</v>
      </c>
      <c r="N16258" t="s">
        <v>714</v>
      </c>
      <c r="O16258" t="s">
        <v>140</v>
      </c>
      <c r="P16258" t="s">
        <v>411</v>
      </c>
      <c r="Q16258" t="s">
        <v>140</v>
      </c>
    </row>
    <row r="16259" spans="1:17" x14ac:dyDescent="0.35">
      <c r="A16259" t="s">
        <v>9</v>
      </c>
      <c r="B16259" t="s">
        <v>339</v>
      </c>
      <c r="C16259">
        <v>2</v>
      </c>
      <c r="D16259" t="s">
        <v>434</v>
      </c>
      <c r="E16259" t="s">
        <v>140</v>
      </c>
      <c r="F16259" t="s">
        <v>140</v>
      </c>
      <c r="G16259" t="s">
        <v>140</v>
      </c>
      <c r="H16259" t="s">
        <v>140</v>
      </c>
      <c r="I16259" t="s">
        <v>435</v>
      </c>
      <c r="J16259" t="s">
        <v>177</v>
      </c>
      <c r="K16259" t="s">
        <v>140</v>
      </c>
      <c r="L16259" t="s">
        <v>140</v>
      </c>
      <c r="M16259" t="s">
        <v>140</v>
      </c>
      <c r="N16259" t="s">
        <v>434</v>
      </c>
      <c r="O16259" t="s">
        <v>140</v>
      </c>
      <c r="P16259" t="s">
        <v>140</v>
      </c>
      <c r="Q16259" t="s">
        <v>140</v>
      </c>
    </row>
    <row r="16260" spans="1:17" x14ac:dyDescent="0.35">
      <c r="A16260" t="s">
        <v>10</v>
      </c>
      <c r="B16260" t="s">
        <v>1684</v>
      </c>
      <c r="C16260">
        <v>183</v>
      </c>
      <c r="D16260" t="s">
        <v>962</v>
      </c>
      <c r="E16260" t="s">
        <v>660</v>
      </c>
      <c r="F16260" t="s">
        <v>1047</v>
      </c>
      <c r="G16260" t="s">
        <v>977</v>
      </c>
      <c r="H16260" t="s">
        <v>1003</v>
      </c>
      <c r="I16260" t="s">
        <v>915</v>
      </c>
      <c r="J16260" t="s">
        <v>682</v>
      </c>
      <c r="K16260" t="s">
        <v>1012</v>
      </c>
      <c r="L16260" t="s">
        <v>1060</v>
      </c>
      <c r="M16260" t="s">
        <v>1055</v>
      </c>
      <c r="N16260" t="s">
        <v>538</v>
      </c>
      <c r="O16260" t="s">
        <v>140</v>
      </c>
      <c r="P16260" t="s">
        <v>1054</v>
      </c>
      <c r="Q16260" t="s">
        <v>1013</v>
      </c>
    </row>
    <row r="16261" spans="1:17" x14ac:dyDescent="0.35">
      <c r="A16261" t="s">
        <v>10</v>
      </c>
      <c r="B16261" t="s">
        <v>1685</v>
      </c>
      <c r="C16261">
        <v>25</v>
      </c>
      <c r="D16261" t="s">
        <v>551</v>
      </c>
      <c r="E16261" t="s">
        <v>125</v>
      </c>
      <c r="F16261" t="s">
        <v>157</v>
      </c>
      <c r="G16261" t="s">
        <v>954</v>
      </c>
      <c r="H16261" t="s">
        <v>967</v>
      </c>
      <c r="I16261" t="s">
        <v>660</v>
      </c>
      <c r="J16261" t="s">
        <v>430</v>
      </c>
      <c r="K16261" t="s">
        <v>140</v>
      </c>
      <c r="L16261" t="s">
        <v>937</v>
      </c>
      <c r="M16261" t="s">
        <v>140</v>
      </c>
      <c r="N16261" t="s">
        <v>698</v>
      </c>
      <c r="O16261" t="s">
        <v>140</v>
      </c>
      <c r="P16261" t="s">
        <v>660</v>
      </c>
      <c r="Q16261" t="s">
        <v>140</v>
      </c>
    </row>
    <row r="16262" spans="1:17" x14ac:dyDescent="0.35">
      <c r="A16262" t="s">
        <v>11</v>
      </c>
      <c r="B16262" t="s">
        <v>1684</v>
      </c>
      <c r="C16262">
        <v>186</v>
      </c>
      <c r="D16262" t="s">
        <v>764</v>
      </c>
      <c r="E16262" t="s">
        <v>1052</v>
      </c>
      <c r="F16262" t="s">
        <v>269</v>
      </c>
      <c r="G16262" t="s">
        <v>127</v>
      </c>
      <c r="H16262" t="s">
        <v>1052</v>
      </c>
      <c r="I16262" t="s">
        <v>1095</v>
      </c>
      <c r="J16262" t="s">
        <v>342</v>
      </c>
      <c r="K16262" t="s">
        <v>1009</v>
      </c>
      <c r="L16262" t="s">
        <v>664</v>
      </c>
      <c r="M16262" t="s">
        <v>140</v>
      </c>
      <c r="N16262" t="s">
        <v>678</v>
      </c>
      <c r="O16262" t="s">
        <v>140</v>
      </c>
      <c r="P16262" t="s">
        <v>1043</v>
      </c>
      <c r="Q16262" t="s">
        <v>1012</v>
      </c>
    </row>
    <row r="16263" spans="1:17" x14ac:dyDescent="0.35">
      <c r="A16263" t="s">
        <v>11</v>
      </c>
      <c r="B16263" t="s">
        <v>1685</v>
      </c>
      <c r="C16263">
        <v>20</v>
      </c>
      <c r="D16263" t="s">
        <v>947</v>
      </c>
      <c r="E16263" t="s">
        <v>140</v>
      </c>
      <c r="F16263" t="s">
        <v>140</v>
      </c>
      <c r="G16263" t="s">
        <v>1048</v>
      </c>
      <c r="H16263" t="s">
        <v>140</v>
      </c>
      <c r="I16263" t="s">
        <v>1095</v>
      </c>
      <c r="J16263" t="s">
        <v>380</v>
      </c>
      <c r="K16263" t="s">
        <v>140</v>
      </c>
      <c r="L16263" t="s">
        <v>317</v>
      </c>
      <c r="M16263" t="s">
        <v>527</v>
      </c>
      <c r="N16263" t="s">
        <v>648</v>
      </c>
      <c r="O16263" t="s">
        <v>140</v>
      </c>
      <c r="P16263" t="s">
        <v>140</v>
      </c>
      <c r="Q16263" t="s">
        <v>140</v>
      </c>
    </row>
    <row r="16264" spans="1:17" x14ac:dyDescent="0.35">
      <c r="A16264" t="s">
        <v>12</v>
      </c>
      <c r="B16264" t="s">
        <v>1684</v>
      </c>
      <c r="C16264">
        <v>81</v>
      </c>
      <c r="D16264" t="s">
        <v>332</v>
      </c>
      <c r="E16264" t="s">
        <v>131</v>
      </c>
      <c r="F16264" t="s">
        <v>147</v>
      </c>
      <c r="G16264" t="s">
        <v>1046</v>
      </c>
      <c r="H16264" t="s">
        <v>140</v>
      </c>
      <c r="I16264" t="s">
        <v>109</v>
      </c>
      <c r="J16264" t="s">
        <v>794</v>
      </c>
      <c r="K16264" t="s">
        <v>1021</v>
      </c>
      <c r="L16264" t="s">
        <v>1044</v>
      </c>
      <c r="M16264" t="s">
        <v>140</v>
      </c>
      <c r="N16264" t="s">
        <v>910</v>
      </c>
      <c r="O16264" t="s">
        <v>1021</v>
      </c>
      <c r="P16264" t="s">
        <v>1052</v>
      </c>
      <c r="Q16264" t="s">
        <v>515</v>
      </c>
    </row>
    <row r="16265" spans="1:17" x14ac:dyDescent="0.35">
      <c r="A16265" t="s">
        <v>12</v>
      </c>
      <c r="B16265" t="s">
        <v>1685</v>
      </c>
      <c r="C16265">
        <v>126</v>
      </c>
      <c r="D16265" t="s">
        <v>689</v>
      </c>
      <c r="E16265" t="s">
        <v>915</v>
      </c>
      <c r="F16265" t="s">
        <v>125</v>
      </c>
      <c r="G16265" t="s">
        <v>919</v>
      </c>
      <c r="H16265" t="s">
        <v>939</v>
      </c>
      <c r="I16265" t="s">
        <v>788</v>
      </c>
      <c r="J16265" t="s">
        <v>727</v>
      </c>
      <c r="K16265" t="s">
        <v>140</v>
      </c>
      <c r="L16265" t="s">
        <v>971</v>
      </c>
      <c r="M16265" t="s">
        <v>1023</v>
      </c>
      <c r="N16265" t="s">
        <v>396</v>
      </c>
      <c r="O16265" t="s">
        <v>775</v>
      </c>
      <c r="P16265" t="s">
        <v>1050</v>
      </c>
      <c r="Q16265" t="s">
        <v>1055</v>
      </c>
    </row>
    <row r="16266" spans="1:17" x14ac:dyDescent="0.35">
      <c r="A16266" t="s">
        <v>12</v>
      </c>
      <c r="B16266" t="s">
        <v>339</v>
      </c>
      <c r="C16266">
        <v>2</v>
      </c>
      <c r="D16266" t="s">
        <v>177</v>
      </c>
      <c r="E16266" t="s">
        <v>140</v>
      </c>
      <c r="F16266" t="s">
        <v>610</v>
      </c>
      <c r="G16266" t="s">
        <v>140</v>
      </c>
      <c r="H16266" t="s">
        <v>140</v>
      </c>
      <c r="I16266" t="s">
        <v>140</v>
      </c>
      <c r="J16266" t="s">
        <v>610</v>
      </c>
      <c r="K16266" t="s">
        <v>140</v>
      </c>
      <c r="L16266" t="s">
        <v>140</v>
      </c>
      <c r="M16266" t="s">
        <v>140</v>
      </c>
      <c r="N16266" t="s">
        <v>610</v>
      </c>
      <c r="O16266" t="s">
        <v>140</v>
      </c>
      <c r="P16266" t="s">
        <v>140</v>
      </c>
      <c r="Q16266" t="s">
        <v>140</v>
      </c>
    </row>
    <row r="16267" spans="1:17" x14ac:dyDescent="0.35">
      <c r="A16267" t="s">
        <v>13</v>
      </c>
      <c r="B16267" t="s">
        <v>1684</v>
      </c>
      <c r="C16267">
        <v>40</v>
      </c>
      <c r="D16267" t="s">
        <v>209</v>
      </c>
      <c r="E16267" t="s">
        <v>1085</v>
      </c>
      <c r="F16267" t="s">
        <v>1050</v>
      </c>
      <c r="G16267" t="s">
        <v>949</v>
      </c>
      <c r="H16267" t="s">
        <v>140</v>
      </c>
      <c r="I16267" t="s">
        <v>495</v>
      </c>
      <c r="J16267" t="s">
        <v>818</v>
      </c>
      <c r="K16267" t="s">
        <v>140</v>
      </c>
      <c r="L16267" t="s">
        <v>140</v>
      </c>
      <c r="M16267" t="s">
        <v>1052</v>
      </c>
      <c r="N16267" t="s">
        <v>633</v>
      </c>
      <c r="O16267" t="s">
        <v>140</v>
      </c>
      <c r="P16267" t="s">
        <v>140</v>
      </c>
      <c r="Q16267" t="s">
        <v>660</v>
      </c>
    </row>
    <row r="16268" spans="1:17" x14ac:dyDescent="0.35">
      <c r="A16268" t="s">
        <v>13</v>
      </c>
      <c r="B16268" t="s">
        <v>1685</v>
      </c>
      <c r="C16268">
        <v>163</v>
      </c>
      <c r="D16268" t="s">
        <v>865</v>
      </c>
      <c r="E16268" t="s">
        <v>929</v>
      </c>
      <c r="F16268" t="s">
        <v>971</v>
      </c>
      <c r="G16268" t="s">
        <v>1067</v>
      </c>
      <c r="H16268" t="s">
        <v>1014</v>
      </c>
      <c r="I16268" t="s">
        <v>996</v>
      </c>
      <c r="J16268" t="s">
        <v>434</v>
      </c>
      <c r="K16268" t="s">
        <v>1063</v>
      </c>
      <c r="L16268" t="s">
        <v>1023</v>
      </c>
      <c r="M16268" t="s">
        <v>1068</v>
      </c>
      <c r="N16268" t="s">
        <v>212</v>
      </c>
      <c r="O16268" t="s">
        <v>1016</v>
      </c>
      <c r="P16268" t="s">
        <v>1054</v>
      </c>
      <c r="Q16268" t="s">
        <v>1014</v>
      </c>
    </row>
    <row r="16269" spans="1:17" x14ac:dyDescent="0.35">
      <c r="A16269" t="s">
        <v>13</v>
      </c>
      <c r="B16269" t="s">
        <v>339</v>
      </c>
      <c r="C16269">
        <v>3</v>
      </c>
      <c r="D16269" t="s">
        <v>140</v>
      </c>
      <c r="E16269" t="s">
        <v>926</v>
      </c>
      <c r="F16269" t="s">
        <v>140</v>
      </c>
      <c r="G16269" t="s">
        <v>140</v>
      </c>
      <c r="H16269" t="s">
        <v>140</v>
      </c>
      <c r="I16269" t="s">
        <v>140</v>
      </c>
      <c r="J16269" t="s">
        <v>75</v>
      </c>
      <c r="K16269" t="s">
        <v>140</v>
      </c>
      <c r="L16269" t="s">
        <v>140</v>
      </c>
      <c r="M16269" t="s">
        <v>140</v>
      </c>
      <c r="N16269" t="s">
        <v>36</v>
      </c>
      <c r="O16269" t="s">
        <v>140</v>
      </c>
      <c r="P16269" t="s">
        <v>140</v>
      </c>
      <c r="Q16269" t="s">
        <v>37</v>
      </c>
    </row>
    <row r="16270" spans="1:17" x14ac:dyDescent="0.35">
      <c r="A16270" t="s">
        <v>14</v>
      </c>
      <c r="B16270" t="s">
        <v>1684</v>
      </c>
      <c r="C16270">
        <v>138</v>
      </c>
      <c r="D16270" t="s">
        <v>246</v>
      </c>
      <c r="E16270" t="s">
        <v>985</v>
      </c>
      <c r="F16270" t="s">
        <v>113</v>
      </c>
      <c r="G16270" t="s">
        <v>87</v>
      </c>
      <c r="H16270" t="s">
        <v>1018</v>
      </c>
      <c r="I16270" t="s">
        <v>971</v>
      </c>
      <c r="J16270" t="s">
        <v>834</v>
      </c>
      <c r="K16270" t="s">
        <v>140</v>
      </c>
      <c r="L16270" t="s">
        <v>1055</v>
      </c>
      <c r="M16270" t="s">
        <v>140</v>
      </c>
      <c r="N16270" t="s">
        <v>980</v>
      </c>
      <c r="O16270" t="s">
        <v>1012</v>
      </c>
      <c r="P16270" t="s">
        <v>1023</v>
      </c>
      <c r="Q16270" t="s">
        <v>919</v>
      </c>
    </row>
    <row r="16271" spans="1:17" x14ac:dyDescent="0.35">
      <c r="A16271" t="s">
        <v>14</v>
      </c>
      <c r="B16271" t="s">
        <v>1685</v>
      </c>
      <c r="C16271">
        <v>63</v>
      </c>
      <c r="D16271" t="s">
        <v>369</v>
      </c>
      <c r="E16271" t="s">
        <v>574</v>
      </c>
      <c r="F16271" t="s">
        <v>999</v>
      </c>
      <c r="G16271" t="s">
        <v>1020</v>
      </c>
      <c r="H16271" t="s">
        <v>1016</v>
      </c>
      <c r="I16271" t="s">
        <v>101</v>
      </c>
      <c r="J16271" t="s">
        <v>509</v>
      </c>
      <c r="K16271" t="s">
        <v>140</v>
      </c>
      <c r="L16271" t="s">
        <v>1058</v>
      </c>
      <c r="M16271" t="s">
        <v>1059</v>
      </c>
      <c r="N16271" t="s">
        <v>863</v>
      </c>
      <c r="O16271" t="s">
        <v>140</v>
      </c>
      <c r="P16271" t="s">
        <v>824</v>
      </c>
      <c r="Q16271" t="s">
        <v>140</v>
      </c>
    </row>
    <row r="16272" spans="1:17" x14ac:dyDescent="0.35">
      <c r="A16272" t="s">
        <v>14</v>
      </c>
      <c r="B16272" t="s">
        <v>339</v>
      </c>
      <c r="C16272">
        <v>2</v>
      </c>
      <c r="D16272" t="s">
        <v>260</v>
      </c>
      <c r="E16272" t="s">
        <v>140</v>
      </c>
      <c r="F16272" t="s">
        <v>140</v>
      </c>
      <c r="G16272" t="s">
        <v>140</v>
      </c>
      <c r="H16272" t="s">
        <v>140</v>
      </c>
      <c r="I16272" t="s">
        <v>140</v>
      </c>
      <c r="J16272" t="s">
        <v>177</v>
      </c>
      <c r="K16272" t="s">
        <v>140</v>
      </c>
      <c r="L16272" t="s">
        <v>140</v>
      </c>
      <c r="M16272" t="s">
        <v>140</v>
      </c>
      <c r="N16272" t="s">
        <v>177</v>
      </c>
      <c r="O16272" t="s">
        <v>140</v>
      </c>
      <c r="P16272" t="s">
        <v>140</v>
      </c>
      <c r="Q16272" t="s">
        <v>140</v>
      </c>
    </row>
    <row r="16273" spans="1:17" x14ac:dyDescent="0.35">
      <c r="A16273" t="s">
        <v>15</v>
      </c>
      <c r="B16273" t="s">
        <v>1684</v>
      </c>
      <c r="C16273">
        <v>161</v>
      </c>
      <c r="D16273" t="s">
        <v>556</v>
      </c>
      <c r="E16273" t="s">
        <v>91</v>
      </c>
      <c r="F16273" t="s">
        <v>125</v>
      </c>
      <c r="G16273" t="s">
        <v>125</v>
      </c>
      <c r="H16273" t="s">
        <v>1046</v>
      </c>
      <c r="I16273" t="s">
        <v>664</v>
      </c>
      <c r="J16273" t="s">
        <v>356</v>
      </c>
      <c r="K16273" t="s">
        <v>1014</v>
      </c>
      <c r="L16273" t="s">
        <v>954</v>
      </c>
      <c r="M16273" t="s">
        <v>140</v>
      </c>
      <c r="N16273" t="s">
        <v>145</v>
      </c>
      <c r="O16273" t="s">
        <v>1014</v>
      </c>
      <c r="P16273" t="s">
        <v>1054</v>
      </c>
      <c r="Q16273" t="s">
        <v>1004</v>
      </c>
    </row>
    <row r="16274" spans="1:17" x14ac:dyDescent="0.35">
      <c r="A16274" t="s">
        <v>15</v>
      </c>
      <c r="B16274" t="s">
        <v>1685</v>
      </c>
      <c r="C16274">
        <v>42</v>
      </c>
      <c r="D16274" t="s">
        <v>196</v>
      </c>
      <c r="E16274" t="s">
        <v>961</v>
      </c>
      <c r="F16274" t="s">
        <v>522</v>
      </c>
      <c r="G16274" t="s">
        <v>662</v>
      </c>
      <c r="H16274" t="s">
        <v>1070</v>
      </c>
      <c r="I16274" t="s">
        <v>99</v>
      </c>
      <c r="J16274" t="s">
        <v>382</v>
      </c>
      <c r="K16274" t="s">
        <v>140</v>
      </c>
      <c r="L16274" t="s">
        <v>1011</v>
      </c>
      <c r="M16274" t="s">
        <v>1104</v>
      </c>
      <c r="N16274" t="s">
        <v>220</v>
      </c>
      <c r="O16274" t="s">
        <v>140</v>
      </c>
      <c r="P16274" t="s">
        <v>140</v>
      </c>
      <c r="Q16274" t="s">
        <v>643</v>
      </c>
    </row>
    <row r="16275" spans="1:17" x14ac:dyDescent="0.35">
      <c r="A16275" t="s">
        <v>15</v>
      </c>
      <c r="B16275" t="s">
        <v>339</v>
      </c>
      <c r="C16275">
        <v>3</v>
      </c>
      <c r="D16275" t="s">
        <v>667</v>
      </c>
      <c r="E16275" t="s">
        <v>140</v>
      </c>
      <c r="F16275" t="s">
        <v>140</v>
      </c>
      <c r="G16275" t="s">
        <v>140</v>
      </c>
      <c r="H16275" t="s">
        <v>140</v>
      </c>
      <c r="I16275" t="s">
        <v>140</v>
      </c>
      <c r="J16275" t="s">
        <v>476</v>
      </c>
      <c r="K16275" t="s">
        <v>140</v>
      </c>
      <c r="L16275" t="s">
        <v>544</v>
      </c>
      <c r="M16275" t="s">
        <v>140</v>
      </c>
      <c r="N16275" t="s">
        <v>140</v>
      </c>
      <c r="O16275" t="s">
        <v>140</v>
      </c>
      <c r="P16275" t="s">
        <v>140</v>
      </c>
      <c r="Q16275" t="s">
        <v>140</v>
      </c>
    </row>
    <row r="16276" spans="1:17" x14ac:dyDescent="0.35">
      <c r="A16276" t="s">
        <v>16</v>
      </c>
      <c r="B16276" t="s">
        <v>1684</v>
      </c>
      <c r="C16276">
        <v>187</v>
      </c>
      <c r="D16276" t="s">
        <v>577</v>
      </c>
      <c r="E16276" t="s">
        <v>875</v>
      </c>
      <c r="F16276" t="s">
        <v>953</v>
      </c>
      <c r="G16276" t="s">
        <v>93</v>
      </c>
      <c r="H16276" t="s">
        <v>1061</v>
      </c>
      <c r="I16276" t="s">
        <v>1060</v>
      </c>
      <c r="J16276" t="s">
        <v>802</v>
      </c>
      <c r="K16276" t="s">
        <v>1013</v>
      </c>
      <c r="L16276" t="s">
        <v>527</v>
      </c>
      <c r="M16276" t="s">
        <v>140</v>
      </c>
      <c r="N16276" t="s">
        <v>975</v>
      </c>
      <c r="O16276" t="s">
        <v>1013</v>
      </c>
      <c r="P16276" t="s">
        <v>1009</v>
      </c>
      <c r="Q16276" t="s">
        <v>939</v>
      </c>
    </row>
    <row r="16277" spans="1:17" x14ac:dyDescent="0.35">
      <c r="A16277" t="s">
        <v>16</v>
      </c>
      <c r="B16277" t="s">
        <v>1685</v>
      </c>
      <c r="C16277">
        <v>16</v>
      </c>
      <c r="D16277" t="s">
        <v>541</v>
      </c>
      <c r="E16277" t="s">
        <v>1087</v>
      </c>
      <c r="F16277" t="s">
        <v>826</v>
      </c>
      <c r="G16277" t="s">
        <v>952</v>
      </c>
      <c r="H16277" t="s">
        <v>140</v>
      </c>
      <c r="I16277" t="s">
        <v>952</v>
      </c>
      <c r="J16277" t="s">
        <v>277</v>
      </c>
      <c r="K16277" t="s">
        <v>140</v>
      </c>
      <c r="L16277" t="s">
        <v>140</v>
      </c>
      <c r="M16277" t="s">
        <v>140</v>
      </c>
      <c r="N16277" t="s">
        <v>245</v>
      </c>
      <c r="O16277" t="s">
        <v>140</v>
      </c>
      <c r="P16277" t="s">
        <v>140</v>
      </c>
      <c r="Q16277" t="s">
        <v>140</v>
      </c>
    </row>
    <row r="16278" spans="1:17" x14ac:dyDescent="0.35">
      <c r="A16278" t="s">
        <v>16</v>
      </c>
      <c r="B16278" t="s">
        <v>339</v>
      </c>
      <c r="C16278">
        <v>3</v>
      </c>
      <c r="D16278" t="s">
        <v>142</v>
      </c>
      <c r="E16278" t="s">
        <v>140</v>
      </c>
      <c r="F16278" t="s">
        <v>604</v>
      </c>
      <c r="G16278" t="s">
        <v>342</v>
      </c>
      <c r="H16278" t="s">
        <v>140</v>
      </c>
      <c r="I16278" t="s">
        <v>604</v>
      </c>
      <c r="J16278" t="s">
        <v>140</v>
      </c>
      <c r="K16278" t="s">
        <v>140</v>
      </c>
      <c r="L16278" t="s">
        <v>140</v>
      </c>
      <c r="M16278" t="s">
        <v>140</v>
      </c>
      <c r="N16278" t="s">
        <v>142</v>
      </c>
      <c r="O16278" t="s">
        <v>140</v>
      </c>
      <c r="P16278" t="s">
        <v>140</v>
      </c>
      <c r="Q16278" t="s">
        <v>140</v>
      </c>
    </row>
    <row r="16279" spans="1:17" x14ac:dyDescent="0.35">
      <c r="A16279" t="s">
        <v>17</v>
      </c>
      <c r="B16279" t="s">
        <v>1684</v>
      </c>
      <c r="C16279">
        <v>178</v>
      </c>
      <c r="D16279" t="s">
        <v>606</v>
      </c>
      <c r="E16279" t="s">
        <v>91</v>
      </c>
      <c r="F16279" t="s">
        <v>1057</v>
      </c>
      <c r="G16279" t="s">
        <v>129</v>
      </c>
      <c r="H16279" t="s">
        <v>515</v>
      </c>
      <c r="I16279" t="s">
        <v>915</v>
      </c>
      <c r="J16279" t="s">
        <v>556</v>
      </c>
      <c r="K16279" t="s">
        <v>1014</v>
      </c>
      <c r="L16279" t="s">
        <v>903</v>
      </c>
      <c r="M16279" t="s">
        <v>1050</v>
      </c>
      <c r="N16279" t="s">
        <v>659</v>
      </c>
      <c r="O16279" t="s">
        <v>140</v>
      </c>
      <c r="P16279" t="s">
        <v>140</v>
      </c>
      <c r="Q16279" t="s">
        <v>1058</v>
      </c>
    </row>
    <row r="16280" spans="1:17" x14ac:dyDescent="0.35">
      <c r="A16280" t="s">
        <v>17</v>
      </c>
      <c r="B16280" t="s">
        <v>1685</v>
      </c>
      <c r="C16280">
        <v>24</v>
      </c>
      <c r="D16280" t="s">
        <v>366</v>
      </c>
      <c r="E16280" t="s">
        <v>95</v>
      </c>
      <c r="F16280" t="s">
        <v>756</v>
      </c>
      <c r="G16280" t="s">
        <v>113</v>
      </c>
      <c r="H16280" t="s">
        <v>1023</v>
      </c>
      <c r="I16280" t="s">
        <v>595</v>
      </c>
      <c r="J16280" t="s">
        <v>142</v>
      </c>
      <c r="K16280" t="s">
        <v>140</v>
      </c>
      <c r="L16280" t="s">
        <v>875</v>
      </c>
      <c r="M16280" t="s">
        <v>140</v>
      </c>
      <c r="N16280" t="s">
        <v>617</v>
      </c>
      <c r="O16280" t="s">
        <v>140</v>
      </c>
      <c r="P16280" t="s">
        <v>140</v>
      </c>
      <c r="Q16280" t="s">
        <v>140</v>
      </c>
    </row>
    <row r="16281" spans="1:17" x14ac:dyDescent="0.35">
      <c r="A16281" t="s">
        <v>17</v>
      </c>
      <c r="B16281" t="s">
        <v>339</v>
      </c>
      <c r="C16281">
        <v>1</v>
      </c>
      <c r="D16281" t="s">
        <v>177</v>
      </c>
      <c r="E16281" t="s">
        <v>140</v>
      </c>
      <c r="F16281" t="s">
        <v>140</v>
      </c>
      <c r="G16281" t="s">
        <v>140</v>
      </c>
      <c r="H16281" t="s">
        <v>140</v>
      </c>
      <c r="I16281" t="s">
        <v>140</v>
      </c>
      <c r="J16281" t="s">
        <v>140</v>
      </c>
      <c r="K16281" t="s">
        <v>140</v>
      </c>
      <c r="L16281" t="s">
        <v>140</v>
      </c>
      <c r="M16281" t="s">
        <v>140</v>
      </c>
      <c r="N16281" t="s">
        <v>177</v>
      </c>
      <c r="O16281" t="s">
        <v>140</v>
      </c>
      <c r="P16281" t="s">
        <v>140</v>
      </c>
      <c r="Q16281" t="s">
        <v>140</v>
      </c>
    </row>
    <row r="16282" spans="1:17" x14ac:dyDescent="0.35">
      <c r="A16282" t="s">
        <v>18</v>
      </c>
      <c r="B16282" t="s">
        <v>1684</v>
      </c>
      <c r="C16282">
        <v>145</v>
      </c>
      <c r="D16282" t="s">
        <v>965</v>
      </c>
      <c r="E16282" t="s">
        <v>940</v>
      </c>
      <c r="F16282" t="s">
        <v>967</v>
      </c>
      <c r="G16282" t="s">
        <v>983</v>
      </c>
      <c r="H16282" t="s">
        <v>1007</v>
      </c>
      <c r="I16282" t="s">
        <v>785</v>
      </c>
      <c r="J16282" t="s">
        <v>963</v>
      </c>
      <c r="K16282" t="s">
        <v>775</v>
      </c>
      <c r="L16282" t="s">
        <v>919</v>
      </c>
      <c r="M16282" t="s">
        <v>1008</v>
      </c>
      <c r="N16282" t="s">
        <v>771</v>
      </c>
      <c r="O16282" t="s">
        <v>140</v>
      </c>
      <c r="P16282" t="s">
        <v>1063</v>
      </c>
      <c r="Q16282" t="s">
        <v>1051</v>
      </c>
    </row>
    <row r="16283" spans="1:17" x14ac:dyDescent="0.35">
      <c r="A16283" t="s">
        <v>18</v>
      </c>
      <c r="B16283" t="s">
        <v>1685</v>
      </c>
      <c r="C16283">
        <v>57</v>
      </c>
      <c r="D16283" t="s">
        <v>416</v>
      </c>
      <c r="E16283" t="s">
        <v>1072</v>
      </c>
      <c r="F16283" t="s">
        <v>89</v>
      </c>
      <c r="G16283" t="s">
        <v>950</v>
      </c>
      <c r="H16283" t="s">
        <v>1050</v>
      </c>
      <c r="I16283" t="s">
        <v>89</v>
      </c>
      <c r="J16283" t="s">
        <v>853</v>
      </c>
      <c r="K16283" t="s">
        <v>140</v>
      </c>
      <c r="L16283" t="s">
        <v>1011</v>
      </c>
      <c r="M16283" t="s">
        <v>1068</v>
      </c>
      <c r="N16283" t="s">
        <v>677</v>
      </c>
      <c r="O16283" t="s">
        <v>140</v>
      </c>
      <c r="P16283" t="s">
        <v>1098</v>
      </c>
      <c r="Q16283" t="s">
        <v>140</v>
      </c>
    </row>
    <row r="16284" spans="1:17" x14ac:dyDescent="0.35">
      <c r="A16284" t="s">
        <v>18</v>
      </c>
      <c r="B16284" t="s">
        <v>339</v>
      </c>
      <c r="C16284">
        <v>3</v>
      </c>
      <c r="D16284" t="s">
        <v>45</v>
      </c>
      <c r="E16284" t="s">
        <v>140</v>
      </c>
      <c r="F16284" t="s">
        <v>140</v>
      </c>
      <c r="G16284" t="s">
        <v>970</v>
      </c>
      <c r="H16284" t="s">
        <v>140</v>
      </c>
      <c r="I16284" t="s">
        <v>140</v>
      </c>
      <c r="J16284" t="s">
        <v>1079</v>
      </c>
      <c r="K16284" t="s">
        <v>140</v>
      </c>
      <c r="L16284" t="s">
        <v>45</v>
      </c>
      <c r="M16284" t="s">
        <v>140</v>
      </c>
      <c r="N16284" t="s">
        <v>177</v>
      </c>
      <c r="O16284" t="s">
        <v>140</v>
      </c>
      <c r="P16284" t="s">
        <v>140</v>
      </c>
      <c r="Q16284" t="s">
        <v>140</v>
      </c>
    </row>
    <row r="16285" spans="1:17" x14ac:dyDescent="0.35">
      <c r="A16285" t="s">
        <v>19</v>
      </c>
      <c r="B16285" t="s">
        <v>1684</v>
      </c>
      <c r="C16285">
        <v>179</v>
      </c>
      <c r="D16285" t="s">
        <v>417</v>
      </c>
      <c r="E16285" t="s">
        <v>801</v>
      </c>
      <c r="F16285" t="s">
        <v>788</v>
      </c>
      <c r="G16285" t="s">
        <v>405</v>
      </c>
      <c r="H16285" t="s">
        <v>1023</v>
      </c>
      <c r="I16285" t="s">
        <v>1047</v>
      </c>
      <c r="J16285" t="s">
        <v>852</v>
      </c>
      <c r="K16285" t="s">
        <v>140</v>
      </c>
      <c r="L16285" t="s">
        <v>1054</v>
      </c>
      <c r="M16285" t="s">
        <v>1008</v>
      </c>
      <c r="N16285" t="s">
        <v>781</v>
      </c>
      <c r="O16285" t="s">
        <v>140</v>
      </c>
      <c r="P16285" t="s">
        <v>1098</v>
      </c>
      <c r="Q16285" t="s">
        <v>1046</v>
      </c>
    </row>
    <row r="16286" spans="1:17" x14ac:dyDescent="0.35">
      <c r="A16286" t="s">
        <v>19</v>
      </c>
      <c r="B16286" t="s">
        <v>1685</v>
      </c>
      <c r="C16286">
        <v>24</v>
      </c>
      <c r="D16286" t="s">
        <v>786</v>
      </c>
      <c r="E16286" t="s">
        <v>515</v>
      </c>
      <c r="F16286" t="s">
        <v>777</v>
      </c>
      <c r="G16286" t="s">
        <v>140</v>
      </c>
      <c r="H16286" t="s">
        <v>1053</v>
      </c>
      <c r="I16286" t="s">
        <v>888</v>
      </c>
      <c r="J16286" t="s">
        <v>863</v>
      </c>
      <c r="K16286" t="s">
        <v>140</v>
      </c>
      <c r="L16286" t="s">
        <v>140</v>
      </c>
      <c r="M16286" t="s">
        <v>1020</v>
      </c>
      <c r="N16286" t="s">
        <v>625</v>
      </c>
      <c r="O16286" t="s">
        <v>140</v>
      </c>
      <c r="P16286" t="s">
        <v>950</v>
      </c>
      <c r="Q16286" t="s">
        <v>140</v>
      </c>
    </row>
    <row r="16287" spans="1:17" x14ac:dyDescent="0.35">
      <c r="A16287" t="s">
        <v>19</v>
      </c>
      <c r="B16287" t="s">
        <v>339</v>
      </c>
      <c r="C16287">
        <v>3</v>
      </c>
      <c r="D16287" t="s">
        <v>989</v>
      </c>
      <c r="E16287" t="s">
        <v>140</v>
      </c>
      <c r="F16287" t="s">
        <v>140</v>
      </c>
      <c r="G16287" t="s">
        <v>848</v>
      </c>
      <c r="H16287" t="s">
        <v>140</v>
      </c>
      <c r="I16287" t="s">
        <v>140</v>
      </c>
      <c r="J16287" t="s">
        <v>57</v>
      </c>
      <c r="K16287" t="s">
        <v>140</v>
      </c>
      <c r="L16287" t="s">
        <v>140</v>
      </c>
      <c r="M16287" t="s">
        <v>140</v>
      </c>
      <c r="N16287" t="s">
        <v>140</v>
      </c>
      <c r="O16287" t="s">
        <v>140</v>
      </c>
      <c r="P16287" t="s">
        <v>140</v>
      </c>
      <c r="Q16287" t="s">
        <v>140</v>
      </c>
    </row>
    <row r="16288" spans="1:17" x14ac:dyDescent="0.35">
      <c r="A16288" t="s">
        <v>20</v>
      </c>
      <c r="B16288" t="s">
        <v>1684</v>
      </c>
      <c r="C16288">
        <v>180</v>
      </c>
      <c r="D16288" t="s">
        <v>963</v>
      </c>
      <c r="E16288" t="s">
        <v>915</v>
      </c>
      <c r="F16288" t="s">
        <v>977</v>
      </c>
      <c r="G16288" t="s">
        <v>476</v>
      </c>
      <c r="H16288" t="s">
        <v>1043</v>
      </c>
      <c r="I16288" t="s">
        <v>875</v>
      </c>
      <c r="J16288" t="s">
        <v>416</v>
      </c>
      <c r="K16288" t="s">
        <v>1014</v>
      </c>
      <c r="L16288" t="s">
        <v>1060</v>
      </c>
      <c r="M16288" t="s">
        <v>140</v>
      </c>
      <c r="N16288" t="s">
        <v>528</v>
      </c>
      <c r="O16288" t="s">
        <v>140</v>
      </c>
      <c r="P16288" t="s">
        <v>140</v>
      </c>
      <c r="Q16288" t="s">
        <v>1060</v>
      </c>
    </row>
    <row r="16289" spans="1:17" x14ac:dyDescent="0.35">
      <c r="A16289" t="s">
        <v>20</v>
      </c>
      <c r="B16289" t="s">
        <v>1685</v>
      </c>
      <c r="C16289">
        <v>26</v>
      </c>
      <c r="D16289" t="s">
        <v>454</v>
      </c>
      <c r="E16289" t="s">
        <v>1012</v>
      </c>
      <c r="F16289" t="s">
        <v>824</v>
      </c>
      <c r="G16289" t="s">
        <v>140</v>
      </c>
      <c r="H16289" t="s">
        <v>140</v>
      </c>
      <c r="I16289" t="s">
        <v>121</v>
      </c>
      <c r="J16289" t="s">
        <v>553</v>
      </c>
      <c r="K16289" t="s">
        <v>140</v>
      </c>
      <c r="L16289" t="s">
        <v>269</v>
      </c>
      <c r="M16289" t="s">
        <v>140</v>
      </c>
      <c r="N16289" t="s">
        <v>566</v>
      </c>
      <c r="O16289" t="s">
        <v>140</v>
      </c>
      <c r="P16289" t="s">
        <v>903</v>
      </c>
      <c r="Q16289" t="s">
        <v>140</v>
      </c>
    </row>
    <row r="16290" spans="1:17" x14ac:dyDescent="0.35">
      <c r="A16290" t="s">
        <v>21</v>
      </c>
      <c r="B16290" t="s">
        <v>1684</v>
      </c>
      <c r="C16290">
        <v>188</v>
      </c>
      <c r="D16290" t="s">
        <v>726</v>
      </c>
      <c r="E16290" t="s">
        <v>988</v>
      </c>
      <c r="F16290" t="s">
        <v>985</v>
      </c>
      <c r="G16290" t="s">
        <v>517</v>
      </c>
      <c r="H16290" t="s">
        <v>1013</v>
      </c>
      <c r="I16290" t="s">
        <v>527</v>
      </c>
      <c r="J16290" t="s">
        <v>471</v>
      </c>
      <c r="K16290" t="s">
        <v>1013</v>
      </c>
      <c r="L16290" t="s">
        <v>949</v>
      </c>
      <c r="M16290" t="s">
        <v>1013</v>
      </c>
      <c r="N16290" t="s">
        <v>877</v>
      </c>
      <c r="O16290" t="s">
        <v>140</v>
      </c>
      <c r="P16290" t="s">
        <v>954</v>
      </c>
      <c r="Q16290" t="s">
        <v>1018</v>
      </c>
    </row>
    <row r="16291" spans="1:17" x14ac:dyDescent="0.35">
      <c r="A16291" t="s">
        <v>21</v>
      </c>
      <c r="B16291" t="s">
        <v>1685</v>
      </c>
      <c r="C16291">
        <v>22</v>
      </c>
      <c r="D16291" t="s">
        <v>610</v>
      </c>
      <c r="E16291" t="s">
        <v>755</v>
      </c>
      <c r="F16291" t="s">
        <v>788</v>
      </c>
      <c r="G16291" t="s">
        <v>788</v>
      </c>
      <c r="H16291" t="s">
        <v>1070</v>
      </c>
      <c r="I16291" t="s">
        <v>755</v>
      </c>
      <c r="J16291" t="s">
        <v>159</v>
      </c>
      <c r="K16291" t="s">
        <v>140</v>
      </c>
      <c r="L16291" t="s">
        <v>140</v>
      </c>
      <c r="M16291" t="s">
        <v>788</v>
      </c>
      <c r="N16291" t="s">
        <v>540</v>
      </c>
      <c r="O16291" t="s">
        <v>140</v>
      </c>
      <c r="P16291" t="s">
        <v>1070</v>
      </c>
      <c r="Q16291" t="s">
        <v>140</v>
      </c>
    </row>
    <row r="16292" spans="1:17" x14ac:dyDescent="0.35">
      <c r="A16292" t="s">
        <v>22</v>
      </c>
      <c r="B16292" t="s">
        <v>1684</v>
      </c>
      <c r="C16292">
        <v>187</v>
      </c>
      <c r="D16292" t="s">
        <v>398</v>
      </c>
      <c r="E16292" t="s">
        <v>1057</v>
      </c>
      <c r="F16292" t="s">
        <v>915</v>
      </c>
      <c r="G16292" t="s">
        <v>991</v>
      </c>
      <c r="H16292" t="s">
        <v>733</v>
      </c>
      <c r="I16292" t="s">
        <v>929</v>
      </c>
      <c r="J16292" t="s">
        <v>963</v>
      </c>
      <c r="K16292" t="s">
        <v>140</v>
      </c>
      <c r="L16292" t="s">
        <v>1023</v>
      </c>
      <c r="M16292" t="s">
        <v>1016</v>
      </c>
      <c r="N16292" t="s">
        <v>841</v>
      </c>
      <c r="O16292" t="s">
        <v>1016</v>
      </c>
      <c r="P16292" t="s">
        <v>1066</v>
      </c>
      <c r="Q16292" t="s">
        <v>1007</v>
      </c>
    </row>
    <row r="16293" spans="1:17" x14ac:dyDescent="0.35">
      <c r="A16293" t="s">
        <v>22</v>
      </c>
      <c r="B16293" t="s">
        <v>1685</v>
      </c>
      <c r="C16293">
        <v>21</v>
      </c>
      <c r="D16293" t="s">
        <v>674</v>
      </c>
      <c r="E16293" t="s">
        <v>405</v>
      </c>
      <c r="F16293" t="s">
        <v>592</v>
      </c>
      <c r="G16293" t="s">
        <v>140</v>
      </c>
      <c r="H16293" t="s">
        <v>664</v>
      </c>
      <c r="I16293" t="s">
        <v>977</v>
      </c>
      <c r="J16293" t="s">
        <v>348</v>
      </c>
      <c r="K16293" t="s">
        <v>140</v>
      </c>
      <c r="L16293" t="s">
        <v>140</v>
      </c>
      <c r="M16293" t="s">
        <v>125</v>
      </c>
      <c r="N16293" t="s">
        <v>584</v>
      </c>
      <c r="O16293" t="s">
        <v>140</v>
      </c>
      <c r="P16293" t="s">
        <v>140</v>
      </c>
      <c r="Q16293" t="s">
        <v>140</v>
      </c>
    </row>
    <row r="16294" spans="1:17" x14ac:dyDescent="0.35">
      <c r="A16294" t="s">
        <v>22</v>
      </c>
      <c r="B16294" t="s">
        <v>339</v>
      </c>
      <c r="C16294">
        <v>1</v>
      </c>
      <c r="D16294" t="s">
        <v>140</v>
      </c>
      <c r="E16294" t="s">
        <v>140</v>
      </c>
      <c r="F16294" t="s">
        <v>140</v>
      </c>
      <c r="G16294" t="s">
        <v>177</v>
      </c>
      <c r="H16294" t="s">
        <v>140</v>
      </c>
      <c r="I16294" t="s">
        <v>140</v>
      </c>
      <c r="J16294" t="s">
        <v>140</v>
      </c>
      <c r="K16294" t="s">
        <v>140</v>
      </c>
      <c r="L16294" t="s">
        <v>140</v>
      </c>
      <c r="M16294" t="s">
        <v>140</v>
      </c>
      <c r="N16294" t="s">
        <v>140</v>
      </c>
      <c r="O16294" t="s">
        <v>140</v>
      </c>
      <c r="P16294" t="s">
        <v>140</v>
      </c>
      <c r="Q16294" t="s">
        <v>140</v>
      </c>
    </row>
    <row r="16295" spans="1:17" x14ac:dyDescent="0.35">
      <c r="A16295" t="s">
        <v>23</v>
      </c>
      <c r="B16295" t="s">
        <v>1684</v>
      </c>
      <c r="C16295">
        <v>113</v>
      </c>
      <c r="D16295" t="s">
        <v>304</v>
      </c>
      <c r="E16295" t="s">
        <v>1049</v>
      </c>
      <c r="F16295" t="s">
        <v>115</v>
      </c>
      <c r="G16295" t="s">
        <v>977</v>
      </c>
      <c r="H16295" t="s">
        <v>140</v>
      </c>
      <c r="I16295" t="s">
        <v>527</v>
      </c>
      <c r="J16295" t="s">
        <v>743</v>
      </c>
      <c r="K16295" t="s">
        <v>140</v>
      </c>
      <c r="L16295" t="s">
        <v>1007</v>
      </c>
      <c r="M16295" t="s">
        <v>954</v>
      </c>
      <c r="N16295" t="s">
        <v>206</v>
      </c>
      <c r="O16295" t="s">
        <v>140</v>
      </c>
      <c r="P16295" t="s">
        <v>1019</v>
      </c>
      <c r="Q16295" t="s">
        <v>1052</v>
      </c>
    </row>
    <row r="16296" spans="1:17" x14ac:dyDescent="0.35">
      <c r="A16296" t="s">
        <v>23</v>
      </c>
      <c r="B16296" t="s">
        <v>1685</v>
      </c>
      <c r="C16296">
        <v>90</v>
      </c>
      <c r="D16296" t="s">
        <v>63</v>
      </c>
      <c r="E16296" t="s">
        <v>1067</v>
      </c>
      <c r="F16296" t="s">
        <v>769</v>
      </c>
      <c r="G16296" t="s">
        <v>1020</v>
      </c>
      <c r="H16296" t="s">
        <v>1058</v>
      </c>
      <c r="I16296" t="s">
        <v>970</v>
      </c>
      <c r="J16296" t="s">
        <v>439</v>
      </c>
      <c r="K16296" t="s">
        <v>140</v>
      </c>
      <c r="L16296" t="s">
        <v>140</v>
      </c>
      <c r="M16296" t="s">
        <v>1047</v>
      </c>
      <c r="N16296" t="s">
        <v>773</v>
      </c>
      <c r="O16296" t="s">
        <v>1063</v>
      </c>
      <c r="P16296" t="s">
        <v>733</v>
      </c>
      <c r="Q16296" t="s">
        <v>140</v>
      </c>
    </row>
    <row r="16297" spans="1:17" x14ac:dyDescent="0.35">
      <c r="A16297" t="s">
        <v>23</v>
      </c>
      <c r="B16297" t="s">
        <v>339</v>
      </c>
      <c r="C16297">
        <v>2</v>
      </c>
      <c r="D16297" t="s">
        <v>177</v>
      </c>
      <c r="E16297" t="s">
        <v>140</v>
      </c>
      <c r="F16297" t="s">
        <v>140</v>
      </c>
      <c r="G16297" t="s">
        <v>140</v>
      </c>
      <c r="H16297" t="s">
        <v>140</v>
      </c>
      <c r="I16297" t="s">
        <v>140</v>
      </c>
      <c r="J16297" t="s">
        <v>813</v>
      </c>
      <c r="K16297" t="s">
        <v>140</v>
      </c>
      <c r="L16297" t="s">
        <v>140</v>
      </c>
      <c r="M16297" t="s">
        <v>140</v>
      </c>
      <c r="N16297" t="s">
        <v>140</v>
      </c>
      <c r="O16297" t="s">
        <v>140</v>
      </c>
      <c r="P16297" t="s">
        <v>140</v>
      </c>
      <c r="Q16297" t="s">
        <v>140</v>
      </c>
    </row>
    <row r="16298" spans="1:17" x14ac:dyDescent="0.35">
      <c r="A16298" t="s">
        <v>24</v>
      </c>
      <c r="B16298" t="s">
        <v>1684</v>
      </c>
      <c r="C16298">
        <v>179</v>
      </c>
      <c r="D16298" t="s">
        <v>211</v>
      </c>
      <c r="E16298" t="s">
        <v>1049</v>
      </c>
      <c r="F16298" t="s">
        <v>111</v>
      </c>
      <c r="G16298" t="s">
        <v>592</v>
      </c>
      <c r="H16298" t="s">
        <v>458</v>
      </c>
      <c r="I16298" t="s">
        <v>838</v>
      </c>
      <c r="J16298" t="s">
        <v>369</v>
      </c>
      <c r="K16298" t="s">
        <v>140</v>
      </c>
      <c r="L16298" t="s">
        <v>1060</v>
      </c>
      <c r="M16298" t="s">
        <v>1013</v>
      </c>
      <c r="N16298" t="s">
        <v>888</v>
      </c>
      <c r="O16298" t="s">
        <v>140</v>
      </c>
      <c r="P16298" t="s">
        <v>1023</v>
      </c>
      <c r="Q16298" t="s">
        <v>140</v>
      </c>
    </row>
    <row r="16299" spans="1:17" x14ac:dyDescent="0.35">
      <c r="A16299" t="s">
        <v>24</v>
      </c>
      <c r="B16299" t="s">
        <v>1685</v>
      </c>
      <c r="C16299">
        <v>28</v>
      </c>
      <c r="D16299" t="s">
        <v>478</v>
      </c>
      <c r="E16299" t="s">
        <v>953</v>
      </c>
      <c r="F16299" t="s">
        <v>952</v>
      </c>
      <c r="G16299" t="s">
        <v>140</v>
      </c>
      <c r="H16299" t="s">
        <v>140</v>
      </c>
      <c r="I16299" t="s">
        <v>1060</v>
      </c>
      <c r="J16299" t="s">
        <v>395</v>
      </c>
      <c r="K16299" t="s">
        <v>140</v>
      </c>
      <c r="L16299" t="s">
        <v>95</v>
      </c>
      <c r="M16299" t="s">
        <v>837</v>
      </c>
      <c r="N16299" t="s">
        <v>857</v>
      </c>
      <c r="O16299" t="s">
        <v>140</v>
      </c>
      <c r="P16299" t="s">
        <v>140</v>
      </c>
      <c r="Q16299" t="s">
        <v>140</v>
      </c>
    </row>
    <row r="16300" spans="1:17" x14ac:dyDescent="0.35">
      <c r="A16300" t="s">
        <v>25</v>
      </c>
      <c r="B16300" t="s">
        <v>1684</v>
      </c>
      <c r="C16300">
        <v>184</v>
      </c>
      <c r="D16300" t="s">
        <v>430</v>
      </c>
      <c r="E16300" t="s">
        <v>1061</v>
      </c>
      <c r="F16300" t="s">
        <v>107</v>
      </c>
      <c r="G16300" t="s">
        <v>1044</v>
      </c>
      <c r="H16300" t="s">
        <v>1051</v>
      </c>
      <c r="I16300" t="s">
        <v>915</v>
      </c>
      <c r="J16300" t="s">
        <v>245</v>
      </c>
      <c r="K16300" t="s">
        <v>140</v>
      </c>
      <c r="L16300" t="s">
        <v>983</v>
      </c>
      <c r="M16300" t="s">
        <v>140</v>
      </c>
      <c r="N16300" t="s">
        <v>455</v>
      </c>
      <c r="O16300" t="s">
        <v>140</v>
      </c>
      <c r="P16300" t="s">
        <v>1063</v>
      </c>
      <c r="Q16300" t="s">
        <v>940</v>
      </c>
    </row>
    <row r="16301" spans="1:17" x14ac:dyDescent="0.35">
      <c r="A16301" t="s">
        <v>25</v>
      </c>
      <c r="B16301" t="s">
        <v>1685</v>
      </c>
      <c r="C16301">
        <v>17</v>
      </c>
      <c r="D16301" t="s">
        <v>651</v>
      </c>
      <c r="E16301" t="s">
        <v>121</v>
      </c>
      <c r="F16301" t="s">
        <v>668</v>
      </c>
      <c r="G16301" t="s">
        <v>527</v>
      </c>
      <c r="H16301" t="s">
        <v>140</v>
      </c>
      <c r="I16301" t="s">
        <v>103</v>
      </c>
      <c r="J16301" t="s">
        <v>350</v>
      </c>
      <c r="K16301" t="s">
        <v>140</v>
      </c>
      <c r="L16301" t="s">
        <v>140</v>
      </c>
      <c r="M16301" t="s">
        <v>527</v>
      </c>
      <c r="N16301" t="s">
        <v>398</v>
      </c>
      <c r="O16301" t="s">
        <v>140</v>
      </c>
      <c r="P16301" t="s">
        <v>140</v>
      </c>
      <c r="Q16301" t="s">
        <v>140</v>
      </c>
    </row>
    <row r="16302" spans="1:17" x14ac:dyDescent="0.35">
      <c r="A16302" t="s">
        <v>25</v>
      </c>
      <c r="B16302" t="s">
        <v>339</v>
      </c>
      <c r="C16302">
        <v>3</v>
      </c>
      <c r="D16302" t="s">
        <v>140</v>
      </c>
      <c r="E16302" t="s">
        <v>140</v>
      </c>
      <c r="F16302" t="s">
        <v>733</v>
      </c>
      <c r="G16302" t="s">
        <v>140</v>
      </c>
      <c r="H16302" t="s">
        <v>140</v>
      </c>
      <c r="I16302" t="s">
        <v>140</v>
      </c>
      <c r="J16302" t="s">
        <v>206</v>
      </c>
      <c r="K16302" t="s">
        <v>140</v>
      </c>
      <c r="L16302" t="s">
        <v>140</v>
      </c>
      <c r="M16302" t="s">
        <v>140</v>
      </c>
      <c r="N16302" t="s">
        <v>205</v>
      </c>
      <c r="O16302" t="s">
        <v>140</v>
      </c>
      <c r="P16302" t="s">
        <v>140</v>
      </c>
      <c r="Q16302" t="s">
        <v>140</v>
      </c>
    </row>
    <row r="16303" spans="1:17" x14ac:dyDescent="0.35">
      <c r="A16303" t="s">
        <v>26</v>
      </c>
      <c r="B16303" t="s">
        <v>1684</v>
      </c>
      <c r="C16303">
        <v>180</v>
      </c>
      <c r="D16303" t="s">
        <v>437</v>
      </c>
      <c r="E16303" t="s">
        <v>664</v>
      </c>
      <c r="F16303" t="s">
        <v>985</v>
      </c>
      <c r="G16303" t="s">
        <v>131</v>
      </c>
      <c r="H16303" t="s">
        <v>1021</v>
      </c>
      <c r="I16303" t="s">
        <v>824</v>
      </c>
      <c r="J16303" t="s">
        <v>224</v>
      </c>
      <c r="K16303" t="s">
        <v>1063</v>
      </c>
      <c r="L16303" t="s">
        <v>733</v>
      </c>
      <c r="M16303" t="s">
        <v>1016</v>
      </c>
      <c r="N16303" t="s">
        <v>728</v>
      </c>
      <c r="O16303" t="s">
        <v>140</v>
      </c>
      <c r="P16303" t="s">
        <v>1020</v>
      </c>
      <c r="Q16303" t="s">
        <v>1007</v>
      </c>
    </row>
    <row r="16304" spans="1:17" x14ac:dyDescent="0.35">
      <c r="A16304" t="s">
        <v>26</v>
      </c>
      <c r="B16304" t="s">
        <v>1685</v>
      </c>
      <c r="C16304">
        <v>20</v>
      </c>
      <c r="D16304" t="s">
        <v>180</v>
      </c>
      <c r="E16304" t="s">
        <v>988</v>
      </c>
      <c r="F16304" t="s">
        <v>548</v>
      </c>
      <c r="G16304" t="s">
        <v>365</v>
      </c>
      <c r="H16304" t="s">
        <v>140</v>
      </c>
      <c r="I16304" t="s">
        <v>1043</v>
      </c>
      <c r="J16304" t="s">
        <v>978</v>
      </c>
      <c r="K16304" t="s">
        <v>140</v>
      </c>
      <c r="L16304" t="s">
        <v>871</v>
      </c>
      <c r="M16304" t="s">
        <v>801</v>
      </c>
      <c r="N16304" t="s">
        <v>813</v>
      </c>
      <c r="O16304" t="s">
        <v>140</v>
      </c>
      <c r="P16304" t="s">
        <v>140</v>
      </c>
      <c r="Q16304" t="s">
        <v>140</v>
      </c>
    </row>
    <row r="16305" spans="1:17" x14ac:dyDescent="0.35">
      <c r="A16305" t="s">
        <v>26</v>
      </c>
      <c r="B16305" t="s">
        <v>339</v>
      </c>
      <c r="C16305">
        <v>2</v>
      </c>
      <c r="D16305" t="s">
        <v>493</v>
      </c>
      <c r="E16305" t="s">
        <v>140</v>
      </c>
      <c r="F16305" t="s">
        <v>140</v>
      </c>
      <c r="G16305" t="s">
        <v>140</v>
      </c>
      <c r="H16305" t="s">
        <v>140</v>
      </c>
      <c r="I16305" t="s">
        <v>140</v>
      </c>
      <c r="J16305" t="s">
        <v>492</v>
      </c>
      <c r="K16305" t="s">
        <v>140</v>
      </c>
      <c r="L16305" t="s">
        <v>140</v>
      </c>
      <c r="M16305" t="s">
        <v>140</v>
      </c>
      <c r="N16305" t="s">
        <v>140</v>
      </c>
      <c r="O16305" t="s">
        <v>140</v>
      </c>
      <c r="P16305" t="s">
        <v>140</v>
      </c>
      <c r="Q16305" t="s">
        <v>140</v>
      </c>
    </row>
    <row r="16306" spans="1:17" x14ac:dyDescent="0.35">
      <c r="A16306" t="s">
        <v>27</v>
      </c>
      <c r="B16306" t="s">
        <v>1684</v>
      </c>
      <c r="C16306">
        <v>192</v>
      </c>
      <c r="D16306" t="s">
        <v>742</v>
      </c>
      <c r="E16306" t="s">
        <v>977</v>
      </c>
      <c r="F16306" t="s">
        <v>706</v>
      </c>
      <c r="G16306" t="s">
        <v>837</v>
      </c>
      <c r="H16306" t="s">
        <v>1018</v>
      </c>
      <c r="I16306" t="s">
        <v>949</v>
      </c>
      <c r="J16306" t="s">
        <v>183</v>
      </c>
      <c r="K16306" t="s">
        <v>1009</v>
      </c>
      <c r="L16306" t="s">
        <v>1055</v>
      </c>
      <c r="M16306" t="s">
        <v>140</v>
      </c>
      <c r="N16306" t="s">
        <v>320</v>
      </c>
      <c r="O16306" t="s">
        <v>140</v>
      </c>
      <c r="P16306" t="s">
        <v>1060</v>
      </c>
      <c r="Q16306" t="s">
        <v>1073</v>
      </c>
    </row>
    <row r="16307" spans="1:17" x14ac:dyDescent="0.35">
      <c r="A16307" t="s">
        <v>27</v>
      </c>
      <c r="B16307" t="s">
        <v>1685</v>
      </c>
      <c r="C16307">
        <v>12</v>
      </c>
      <c r="D16307" t="s">
        <v>251</v>
      </c>
      <c r="E16307" t="s">
        <v>515</v>
      </c>
      <c r="F16307" t="s">
        <v>346</v>
      </c>
      <c r="G16307" t="s">
        <v>983</v>
      </c>
      <c r="H16307" t="s">
        <v>140</v>
      </c>
      <c r="I16307" t="s">
        <v>140</v>
      </c>
      <c r="J16307" t="s">
        <v>633</v>
      </c>
      <c r="K16307" t="s">
        <v>140</v>
      </c>
      <c r="L16307" t="s">
        <v>140</v>
      </c>
      <c r="M16307" t="s">
        <v>147</v>
      </c>
      <c r="N16307" t="s">
        <v>425</v>
      </c>
      <c r="O16307" t="s">
        <v>140</v>
      </c>
      <c r="P16307" t="s">
        <v>147</v>
      </c>
      <c r="Q16307" t="s">
        <v>140</v>
      </c>
    </row>
    <row r="16308" spans="1:17" x14ac:dyDescent="0.35">
      <c r="A16308" t="s">
        <v>28</v>
      </c>
      <c r="B16308" t="s">
        <v>1684</v>
      </c>
      <c r="C16308">
        <v>175</v>
      </c>
      <c r="D16308" t="s">
        <v>852</v>
      </c>
      <c r="E16308" t="s">
        <v>660</v>
      </c>
      <c r="F16308" t="s">
        <v>985</v>
      </c>
      <c r="G16308" t="s">
        <v>643</v>
      </c>
      <c r="H16308" t="s">
        <v>1067</v>
      </c>
      <c r="I16308" t="s">
        <v>1004</v>
      </c>
      <c r="J16308" t="s">
        <v>735</v>
      </c>
      <c r="K16308" t="s">
        <v>140</v>
      </c>
      <c r="L16308" t="s">
        <v>1057</v>
      </c>
      <c r="M16308" t="s">
        <v>1066</v>
      </c>
      <c r="N16308" t="s">
        <v>467</v>
      </c>
      <c r="O16308" t="s">
        <v>140</v>
      </c>
      <c r="P16308" t="s">
        <v>939</v>
      </c>
      <c r="Q16308" t="s">
        <v>1011</v>
      </c>
    </row>
    <row r="16309" spans="1:17" x14ac:dyDescent="0.35">
      <c r="A16309" t="s">
        <v>28</v>
      </c>
      <c r="B16309" t="s">
        <v>1685</v>
      </c>
      <c r="C16309">
        <v>29</v>
      </c>
      <c r="D16309" t="s">
        <v>457</v>
      </c>
      <c r="E16309" t="s">
        <v>824</v>
      </c>
      <c r="F16309" t="s">
        <v>269</v>
      </c>
      <c r="G16309" t="s">
        <v>515</v>
      </c>
      <c r="H16309" t="s">
        <v>515</v>
      </c>
      <c r="I16309" t="s">
        <v>929</v>
      </c>
      <c r="J16309" t="s">
        <v>557</v>
      </c>
      <c r="K16309" t="s">
        <v>140</v>
      </c>
      <c r="L16309" t="s">
        <v>939</v>
      </c>
      <c r="M16309" t="s">
        <v>824</v>
      </c>
      <c r="N16309" t="s">
        <v>484</v>
      </c>
      <c r="O16309" t="s">
        <v>140</v>
      </c>
      <c r="P16309" t="s">
        <v>755</v>
      </c>
      <c r="Q16309" t="s">
        <v>1043</v>
      </c>
    </row>
    <row r="16310" spans="1:17" x14ac:dyDescent="0.35">
      <c r="A16310" t="s">
        <v>28</v>
      </c>
      <c r="B16310" t="s">
        <v>339</v>
      </c>
      <c r="C16310">
        <v>3</v>
      </c>
      <c r="D16310" t="s">
        <v>540</v>
      </c>
      <c r="E16310" t="s">
        <v>541</v>
      </c>
      <c r="F16310" t="s">
        <v>140</v>
      </c>
      <c r="G16310" t="s">
        <v>140</v>
      </c>
      <c r="H16310" t="s">
        <v>140</v>
      </c>
      <c r="I16310" t="s">
        <v>140</v>
      </c>
      <c r="J16310" t="s">
        <v>140</v>
      </c>
      <c r="K16310" t="s">
        <v>140</v>
      </c>
      <c r="L16310" t="s">
        <v>140</v>
      </c>
      <c r="M16310" t="s">
        <v>140</v>
      </c>
      <c r="N16310" t="s">
        <v>50</v>
      </c>
      <c r="O16310" t="s">
        <v>140</v>
      </c>
      <c r="P16310" t="s">
        <v>140</v>
      </c>
      <c r="Q16310" t="s">
        <v>140</v>
      </c>
    </row>
    <row r="16311" spans="1:17" x14ac:dyDescent="0.35">
      <c r="A16311" t="s">
        <v>29</v>
      </c>
      <c r="B16311" t="s">
        <v>1684</v>
      </c>
      <c r="C16311">
        <v>188</v>
      </c>
      <c r="D16311" t="s">
        <v>506</v>
      </c>
      <c r="E16311" t="s">
        <v>988</v>
      </c>
      <c r="F16311" t="s">
        <v>970</v>
      </c>
      <c r="G16311" t="s">
        <v>654</v>
      </c>
      <c r="H16311" t="s">
        <v>1062</v>
      </c>
      <c r="I16311" t="s">
        <v>99</v>
      </c>
      <c r="J16311" t="s">
        <v>851</v>
      </c>
      <c r="K16311" t="s">
        <v>1014</v>
      </c>
      <c r="L16311" t="s">
        <v>1044</v>
      </c>
      <c r="M16311" t="s">
        <v>1055</v>
      </c>
      <c r="N16311" t="s">
        <v>818</v>
      </c>
      <c r="O16311" t="s">
        <v>140</v>
      </c>
      <c r="P16311" t="s">
        <v>1055</v>
      </c>
      <c r="Q16311" t="s">
        <v>1046</v>
      </c>
    </row>
    <row r="16312" spans="1:17" x14ac:dyDescent="0.35">
      <c r="A16312" t="s">
        <v>29</v>
      </c>
      <c r="B16312" t="s">
        <v>1685</v>
      </c>
      <c r="C16312">
        <v>16</v>
      </c>
      <c r="D16312" t="s">
        <v>773</v>
      </c>
      <c r="E16312" t="s">
        <v>462</v>
      </c>
      <c r="F16312" t="s">
        <v>140</v>
      </c>
      <c r="G16312" t="s">
        <v>91</v>
      </c>
      <c r="H16312" t="s">
        <v>140</v>
      </c>
      <c r="I16312" t="s">
        <v>1064</v>
      </c>
      <c r="J16312" t="s">
        <v>618</v>
      </c>
      <c r="K16312" t="s">
        <v>140</v>
      </c>
      <c r="L16312" t="s">
        <v>954</v>
      </c>
      <c r="M16312" t="s">
        <v>91</v>
      </c>
      <c r="N16312" t="s">
        <v>1015</v>
      </c>
      <c r="O16312" t="s">
        <v>140</v>
      </c>
      <c r="P16312" t="s">
        <v>140</v>
      </c>
      <c r="Q16312" t="s">
        <v>91</v>
      </c>
    </row>
    <row r="16313" spans="1:17" x14ac:dyDescent="0.35">
      <c r="A16313" t="s">
        <v>30</v>
      </c>
      <c r="B16313" t="s">
        <v>1684</v>
      </c>
      <c r="C16313">
        <v>186</v>
      </c>
      <c r="D16313" t="s">
        <v>606</v>
      </c>
      <c r="E16313" t="s">
        <v>1053</v>
      </c>
      <c r="F16313" t="s">
        <v>113</v>
      </c>
      <c r="G16313" t="s">
        <v>749</v>
      </c>
      <c r="H16313" t="s">
        <v>1019</v>
      </c>
      <c r="I16313" t="s">
        <v>147</v>
      </c>
      <c r="J16313" t="s">
        <v>735</v>
      </c>
      <c r="K16313" t="s">
        <v>140</v>
      </c>
      <c r="L16313" t="s">
        <v>919</v>
      </c>
      <c r="M16313" t="s">
        <v>1009</v>
      </c>
      <c r="N16313" t="s">
        <v>913</v>
      </c>
      <c r="O16313" t="s">
        <v>1008</v>
      </c>
      <c r="P16313" t="s">
        <v>1043</v>
      </c>
      <c r="Q16313" t="s">
        <v>1070</v>
      </c>
    </row>
    <row r="16314" spans="1:17" x14ac:dyDescent="0.35">
      <c r="A16314" t="s">
        <v>30</v>
      </c>
      <c r="B16314" t="s">
        <v>1685</v>
      </c>
      <c r="C16314">
        <v>16</v>
      </c>
      <c r="D16314" t="s">
        <v>644</v>
      </c>
      <c r="E16314" t="s">
        <v>140</v>
      </c>
      <c r="F16314" t="s">
        <v>877</v>
      </c>
      <c r="G16314" t="s">
        <v>595</v>
      </c>
      <c r="H16314" t="s">
        <v>140</v>
      </c>
      <c r="I16314" t="s">
        <v>988</v>
      </c>
      <c r="J16314" t="s">
        <v>628</v>
      </c>
      <c r="K16314" t="s">
        <v>140</v>
      </c>
      <c r="L16314" t="s">
        <v>140</v>
      </c>
      <c r="M16314" t="s">
        <v>140</v>
      </c>
      <c r="N16314" t="s">
        <v>899</v>
      </c>
      <c r="O16314" t="s">
        <v>140</v>
      </c>
      <c r="P16314" t="s">
        <v>140</v>
      </c>
      <c r="Q16314" t="s">
        <v>140</v>
      </c>
    </row>
    <row r="16315" spans="1:17" x14ac:dyDescent="0.35">
      <c r="A16315" t="s">
        <v>31</v>
      </c>
      <c r="B16315" t="s">
        <v>1684</v>
      </c>
      <c r="C16315">
        <v>26</v>
      </c>
      <c r="D16315" t="s">
        <v>67</v>
      </c>
      <c r="E16315" t="s">
        <v>983</v>
      </c>
      <c r="F16315" t="s">
        <v>1070</v>
      </c>
      <c r="G16315" t="s">
        <v>849</v>
      </c>
      <c r="H16315" t="s">
        <v>140</v>
      </c>
      <c r="I16315" t="s">
        <v>953</v>
      </c>
      <c r="J16315" t="s">
        <v>853</v>
      </c>
      <c r="K16315" t="s">
        <v>140</v>
      </c>
      <c r="L16315" t="s">
        <v>140</v>
      </c>
      <c r="M16315" t="s">
        <v>1070</v>
      </c>
      <c r="N16315" t="s">
        <v>142</v>
      </c>
      <c r="O16315" t="s">
        <v>140</v>
      </c>
      <c r="P16315" t="s">
        <v>140</v>
      </c>
      <c r="Q16315" t="s">
        <v>1070</v>
      </c>
    </row>
    <row r="16316" spans="1:17" x14ac:dyDescent="0.35">
      <c r="A16316" t="s">
        <v>31</v>
      </c>
      <c r="B16316" t="s">
        <v>1685</v>
      </c>
      <c r="C16316">
        <v>178</v>
      </c>
      <c r="D16316" t="s">
        <v>279</v>
      </c>
      <c r="E16316" t="s">
        <v>1049</v>
      </c>
      <c r="F16316" t="s">
        <v>1065</v>
      </c>
      <c r="G16316" t="s">
        <v>967</v>
      </c>
      <c r="H16316" t="s">
        <v>775</v>
      </c>
      <c r="I16316" t="s">
        <v>991</v>
      </c>
      <c r="J16316" t="s">
        <v>509</v>
      </c>
      <c r="K16316" t="s">
        <v>1016</v>
      </c>
      <c r="L16316" t="s">
        <v>919</v>
      </c>
      <c r="M16316" t="s">
        <v>991</v>
      </c>
      <c r="N16316" t="s">
        <v>802</v>
      </c>
      <c r="O16316" t="s">
        <v>140</v>
      </c>
      <c r="P16316" t="s">
        <v>1060</v>
      </c>
      <c r="Q16316" t="s">
        <v>1048</v>
      </c>
    </row>
    <row r="16317" spans="1:17" x14ac:dyDescent="0.35">
      <c r="A16317" t="s">
        <v>31</v>
      </c>
      <c r="B16317" t="s">
        <v>339</v>
      </c>
      <c r="C16317">
        <v>3</v>
      </c>
      <c r="D16317" t="s">
        <v>140</v>
      </c>
      <c r="E16317" t="s">
        <v>140</v>
      </c>
      <c r="F16317" t="s">
        <v>140</v>
      </c>
      <c r="G16317" t="s">
        <v>127</v>
      </c>
      <c r="H16317" t="s">
        <v>140</v>
      </c>
      <c r="I16317" t="s">
        <v>140</v>
      </c>
      <c r="J16317" t="s">
        <v>128</v>
      </c>
      <c r="K16317" t="s">
        <v>140</v>
      </c>
      <c r="L16317" t="s">
        <v>140</v>
      </c>
      <c r="M16317" t="s">
        <v>140</v>
      </c>
      <c r="N16317" t="s">
        <v>140</v>
      </c>
      <c r="O16317" t="s">
        <v>140</v>
      </c>
      <c r="P16317" t="s">
        <v>140</v>
      </c>
      <c r="Q16317" t="s">
        <v>140</v>
      </c>
    </row>
    <row r="16318" spans="1:17" x14ac:dyDescent="0.35">
      <c r="A16318" t="s">
        <v>32</v>
      </c>
      <c r="B16318" t="s">
        <v>1684</v>
      </c>
      <c r="C16318">
        <v>3766</v>
      </c>
      <c r="D16318" t="s">
        <v>530</v>
      </c>
      <c r="E16318" t="s">
        <v>1061</v>
      </c>
      <c r="F16318" t="s">
        <v>129</v>
      </c>
      <c r="G16318" t="s">
        <v>95</v>
      </c>
      <c r="H16318" t="s">
        <v>1004</v>
      </c>
      <c r="I16318" t="s">
        <v>929</v>
      </c>
      <c r="J16318" t="s">
        <v>502</v>
      </c>
      <c r="K16318" t="s">
        <v>1016</v>
      </c>
      <c r="L16318" t="s">
        <v>919</v>
      </c>
      <c r="M16318" t="s">
        <v>1014</v>
      </c>
      <c r="N16318" t="s">
        <v>492</v>
      </c>
      <c r="O16318" t="s">
        <v>1008</v>
      </c>
      <c r="P16318" t="s">
        <v>1058</v>
      </c>
      <c r="Q16318" t="s">
        <v>1020</v>
      </c>
    </row>
    <row r="16319" spans="1:17" x14ac:dyDescent="0.35">
      <c r="A16319" t="s">
        <v>32</v>
      </c>
      <c r="B16319" t="s">
        <v>1685</v>
      </c>
      <c r="C16319">
        <v>1126</v>
      </c>
      <c r="D16319" t="s">
        <v>437</v>
      </c>
      <c r="E16319" t="s">
        <v>983</v>
      </c>
      <c r="F16319" t="s">
        <v>1102</v>
      </c>
      <c r="G16319" t="s">
        <v>1056</v>
      </c>
      <c r="H16319" t="s">
        <v>1050</v>
      </c>
      <c r="I16319" t="s">
        <v>87</v>
      </c>
      <c r="J16319" t="s">
        <v>138</v>
      </c>
      <c r="K16319" t="s">
        <v>1022</v>
      </c>
      <c r="L16319" t="s">
        <v>971</v>
      </c>
      <c r="M16319" t="s">
        <v>1044</v>
      </c>
      <c r="N16319" t="s">
        <v>530</v>
      </c>
      <c r="O16319" t="s">
        <v>1008</v>
      </c>
      <c r="P16319" t="s">
        <v>1007</v>
      </c>
      <c r="Q16319" t="s">
        <v>1017</v>
      </c>
    </row>
    <row r="16320" spans="1:17" x14ac:dyDescent="0.35">
      <c r="A16320" t="s">
        <v>32</v>
      </c>
      <c r="B16320" t="s">
        <v>339</v>
      </c>
      <c r="C16320">
        <v>38</v>
      </c>
      <c r="D16320" t="s">
        <v>820</v>
      </c>
      <c r="E16320" t="s">
        <v>1049</v>
      </c>
      <c r="F16320" t="s">
        <v>660</v>
      </c>
      <c r="G16320" t="s">
        <v>983</v>
      </c>
      <c r="H16320" t="s">
        <v>140</v>
      </c>
      <c r="I16320" t="s">
        <v>950</v>
      </c>
      <c r="J16320" t="s">
        <v>802</v>
      </c>
      <c r="K16320" t="s">
        <v>140</v>
      </c>
      <c r="L16320" t="s">
        <v>942</v>
      </c>
      <c r="M16320" t="s">
        <v>140</v>
      </c>
      <c r="N16320" t="s">
        <v>747</v>
      </c>
      <c r="O16320" t="s">
        <v>140</v>
      </c>
      <c r="P16320" t="s">
        <v>140</v>
      </c>
      <c r="Q16320" t="s">
        <v>940</v>
      </c>
    </row>
    <row r="16322" spans="1:6" x14ac:dyDescent="0.35">
      <c r="A16322" t="s">
        <v>1686</v>
      </c>
    </row>
    <row r="16323" spans="1:6" x14ac:dyDescent="0.35">
      <c r="A16323" t="s">
        <v>2</v>
      </c>
      <c r="B16323" t="s">
        <v>3</v>
      </c>
      <c r="C16323" t="s">
        <v>4</v>
      </c>
      <c r="D16323" t="s">
        <v>5</v>
      </c>
      <c r="E16323" t="s">
        <v>6</v>
      </c>
      <c r="F16323" t="s">
        <v>7</v>
      </c>
    </row>
    <row r="16324" spans="1:6" x14ac:dyDescent="0.35">
      <c r="A16324" t="s">
        <v>8</v>
      </c>
      <c r="B16324">
        <v>204</v>
      </c>
      <c r="C16324">
        <v>12318.08</v>
      </c>
      <c r="D16324">
        <v>7400</v>
      </c>
      <c r="E16324">
        <v>0</v>
      </c>
      <c r="F16324">
        <v>100000</v>
      </c>
    </row>
    <row r="16325" spans="1:6" x14ac:dyDescent="0.35">
      <c r="A16325" t="s">
        <v>9</v>
      </c>
      <c r="B16325">
        <v>201</v>
      </c>
      <c r="C16325">
        <v>16800.45</v>
      </c>
      <c r="D16325">
        <v>11300</v>
      </c>
      <c r="E16325">
        <v>0</v>
      </c>
      <c r="F16325">
        <v>128000</v>
      </c>
    </row>
    <row r="16326" spans="1:6" x14ac:dyDescent="0.35">
      <c r="A16326" t="s">
        <v>10</v>
      </c>
      <c r="B16326">
        <v>208</v>
      </c>
      <c r="C16326">
        <v>10533.47</v>
      </c>
      <c r="D16326">
        <v>8000</v>
      </c>
      <c r="E16326">
        <v>0</v>
      </c>
      <c r="F16326">
        <v>50000</v>
      </c>
    </row>
    <row r="16327" spans="1:6" x14ac:dyDescent="0.35">
      <c r="A16327" t="s">
        <v>11</v>
      </c>
      <c r="B16327">
        <v>206</v>
      </c>
      <c r="C16327">
        <v>16197.14</v>
      </c>
      <c r="D16327">
        <v>11250</v>
      </c>
      <c r="E16327">
        <v>0</v>
      </c>
      <c r="F16327">
        <v>220000</v>
      </c>
    </row>
    <row r="16328" spans="1:6" x14ac:dyDescent="0.35">
      <c r="A16328" t="s">
        <v>12</v>
      </c>
      <c r="B16328">
        <v>209</v>
      </c>
      <c r="C16328">
        <v>13839.17</v>
      </c>
      <c r="D16328">
        <v>10000</v>
      </c>
      <c r="E16328">
        <v>0</v>
      </c>
      <c r="F16328">
        <v>105700</v>
      </c>
    </row>
    <row r="16329" spans="1:6" x14ac:dyDescent="0.35">
      <c r="A16329" t="s">
        <v>13</v>
      </c>
      <c r="B16329">
        <v>206</v>
      </c>
      <c r="C16329">
        <v>10459.56</v>
      </c>
      <c r="D16329">
        <v>8000</v>
      </c>
      <c r="E16329">
        <v>0</v>
      </c>
      <c r="F16329">
        <v>73700</v>
      </c>
    </row>
    <row r="16330" spans="1:6" x14ac:dyDescent="0.35">
      <c r="A16330" t="s">
        <v>14</v>
      </c>
      <c r="B16330">
        <v>203</v>
      </c>
      <c r="C16330">
        <v>16278.42</v>
      </c>
      <c r="D16330">
        <v>10000</v>
      </c>
      <c r="E16330">
        <v>0</v>
      </c>
      <c r="F16330">
        <v>390000</v>
      </c>
    </row>
    <row r="16331" spans="1:6" x14ac:dyDescent="0.35">
      <c r="A16331" t="s">
        <v>15</v>
      </c>
      <c r="B16331">
        <v>206</v>
      </c>
      <c r="C16331">
        <v>13736.05</v>
      </c>
      <c r="D16331">
        <v>9000</v>
      </c>
      <c r="E16331">
        <v>0</v>
      </c>
      <c r="F16331">
        <v>240000</v>
      </c>
    </row>
    <row r="16332" spans="1:6" x14ac:dyDescent="0.35">
      <c r="A16332" t="s">
        <v>16</v>
      </c>
      <c r="B16332">
        <v>206</v>
      </c>
      <c r="C16332">
        <v>14991.11</v>
      </c>
      <c r="D16332">
        <v>10000</v>
      </c>
      <c r="E16332">
        <v>0</v>
      </c>
      <c r="F16332">
        <v>120000</v>
      </c>
    </row>
    <row r="16333" spans="1:6" x14ac:dyDescent="0.35">
      <c r="A16333" t="s">
        <v>17</v>
      </c>
      <c r="B16333">
        <v>203</v>
      </c>
      <c r="C16333">
        <v>13422.2</v>
      </c>
      <c r="D16333">
        <v>7550</v>
      </c>
      <c r="E16333">
        <v>0</v>
      </c>
      <c r="F16333">
        <v>150000</v>
      </c>
    </row>
    <row r="16334" spans="1:6" x14ac:dyDescent="0.35">
      <c r="A16334" t="s">
        <v>18</v>
      </c>
      <c r="B16334">
        <v>205</v>
      </c>
      <c r="C16334">
        <v>9218.14</v>
      </c>
      <c r="D16334">
        <v>6500</v>
      </c>
      <c r="E16334">
        <v>0</v>
      </c>
      <c r="F16334">
        <v>80000</v>
      </c>
    </row>
    <row r="16335" spans="1:6" x14ac:dyDescent="0.35">
      <c r="A16335" t="s">
        <v>19</v>
      </c>
      <c r="B16335">
        <v>206</v>
      </c>
      <c r="C16335">
        <v>11515.11</v>
      </c>
      <c r="D16335">
        <v>9000</v>
      </c>
      <c r="E16335">
        <v>0</v>
      </c>
      <c r="F16335">
        <v>70000</v>
      </c>
    </row>
    <row r="16336" spans="1:6" x14ac:dyDescent="0.35">
      <c r="A16336" t="s">
        <v>20</v>
      </c>
      <c r="B16336">
        <v>206</v>
      </c>
      <c r="C16336">
        <v>19909.11</v>
      </c>
      <c r="D16336">
        <v>9500</v>
      </c>
      <c r="E16336">
        <v>0</v>
      </c>
      <c r="F16336">
        <v>800000</v>
      </c>
    </row>
    <row r="16337" spans="1:7" x14ac:dyDescent="0.35">
      <c r="A16337" t="s">
        <v>21</v>
      </c>
      <c r="B16337">
        <v>210</v>
      </c>
      <c r="C16337">
        <v>26074.33</v>
      </c>
      <c r="D16337">
        <v>12000</v>
      </c>
      <c r="E16337">
        <v>0</v>
      </c>
      <c r="F16337">
        <v>750000</v>
      </c>
    </row>
    <row r="16338" spans="1:7" x14ac:dyDescent="0.35">
      <c r="A16338" t="s">
        <v>22</v>
      </c>
      <c r="B16338">
        <v>209</v>
      </c>
      <c r="C16338">
        <v>12778.69</v>
      </c>
      <c r="D16338">
        <v>7549</v>
      </c>
      <c r="E16338">
        <v>0</v>
      </c>
      <c r="F16338">
        <v>400000</v>
      </c>
    </row>
    <row r="16339" spans="1:7" x14ac:dyDescent="0.35">
      <c r="A16339" t="s">
        <v>23</v>
      </c>
      <c r="B16339">
        <v>205</v>
      </c>
      <c r="C16339">
        <v>12334.66</v>
      </c>
      <c r="D16339">
        <v>8000</v>
      </c>
      <c r="E16339">
        <v>0</v>
      </c>
      <c r="F16339">
        <v>117000</v>
      </c>
    </row>
    <row r="16340" spans="1:7" x14ac:dyDescent="0.35">
      <c r="A16340" t="s">
        <v>24</v>
      </c>
      <c r="B16340">
        <v>207</v>
      </c>
      <c r="C16340">
        <v>18899.38</v>
      </c>
      <c r="D16340">
        <v>11300</v>
      </c>
      <c r="E16340">
        <v>0</v>
      </c>
      <c r="F16340">
        <v>308000</v>
      </c>
    </row>
    <row r="16341" spans="1:7" x14ac:dyDescent="0.35">
      <c r="A16341" t="s">
        <v>25</v>
      </c>
      <c r="B16341">
        <v>204</v>
      </c>
      <c r="C16341">
        <v>16047.07</v>
      </c>
      <c r="D16341">
        <v>8900</v>
      </c>
      <c r="E16341">
        <v>0</v>
      </c>
      <c r="F16341">
        <v>659000</v>
      </c>
    </row>
    <row r="16342" spans="1:7" x14ac:dyDescent="0.35">
      <c r="A16342" t="s">
        <v>26</v>
      </c>
      <c r="B16342">
        <v>202</v>
      </c>
      <c r="C16342">
        <v>12823.63</v>
      </c>
      <c r="D16342">
        <v>9500</v>
      </c>
      <c r="E16342">
        <v>0</v>
      </c>
      <c r="F16342">
        <v>78000</v>
      </c>
    </row>
    <row r="16343" spans="1:7" x14ac:dyDescent="0.35">
      <c r="A16343" t="s">
        <v>27</v>
      </c>
      <c r="B16343">
        <v>204</v>
      </c>
      <c r="C16343">
        <v>16838.11</v>
      </c>
      <c r="D16343">
        <v>12000</v>
      </c>
      <c r="E16343">
        <v>0</v>
      </c>
      <c r="F16343">
        <v>200000</v>
      </c>
    </row>
    <row r="16344" spans="1:7" x14ac:dyDescent="0.35">
      <c r="A16344" t="s">
        <v>28</v>
      </c>
      <c r="B16344">
        <v>207</v>
      </c>
      <c r="C16344">
        <v>14432.54</v>
      </c>
      <c r="D16344">
        <v>8700</v>
      </c>
      <c r="E16344">
        <v>0</v>
      </c>
      <c r="F16344">
        <v>405300</v>
      </c>
    </row>
    <row r="16345" spans="1:7" x14ac:dyDescent="0.35">
      <c r="A16345" t="s">
        <v>29</v>
      </c>
      <c r="B16345">
        <v>204</v>
      </c>
      <c r="C16345">
        <v>19254.53</v>
      </c>
      <c r="D16345">
        <v>12000</v>
      </c>
      <c r="E16345">
        <v>0</v>
      </c>
      <c r="F16345">
        <v>375000</v>
      </c>
    </row>
    <row r="16346" spans="1:7" x14ac:dyDescent="0.35">
      <c r="A16346" t="s">
        <v>30</v>
      </c>
      <c r="B16346">
        <v>202</v>
      </c>
      <c r="C16346">
        <v>16938.25</v>
      </c>
      <c r="D16346">
        <v>11200</v>
      </c>
      <c r="E16346">
        <v>0</v>
      </c>
      <c r="F16346">
        <v>300000</v>
      </c>
    </row>
    <row r="16347" spans="1:7" x14ac:dyDescent="0.35">
      <c r="A16347" t="s">
        <v>31</v>
      </c>
      <c r="B16347">
        <v>207</v>
      </c>
      <c r="C16347">
        <v>10227.209999999999</v>
      </c>
      <c r="D16347">
        <v>7400</v>
      </c>
      <c r="E16347">
        <v>0</v>
      </c>
      <c r="F16347">
        <v>281000</v>
      </c>
    </row>
    <row r="16348" spans="1:7" x14ac:dyDescent="0.35">
      <c r="A16348" t="s">
        <v>32</v>
      </c>
      <c r="B16348">
        <v>4930</v>
      </c>
      <c r="C16348">
        <v>15873.22</v>
      </c>
      <c r="D16348">
        <v>9700</v>
      </c>
      <c r="E16348">
        <v>0</v>
      </c>
      <c r="F16348">
        <v>800000</v>
      </c>
    </row>
    <row r="16350" spans="1:7" x14ac:dyDescent="0.35">
      <c r="A16350" t="s">
        <v>1687</v>
      </c>
    </row>
    <row r="16351" spans="1:7" x14ac:dyDescent="0.35">
      <c r="A16351" t="s">
        <v>2</v>
      </c>
      <c r="B16351" t="s">
        <v>1136</v>
      </c>
      <c r="C16351" t="s">
        <v>3</v>
      </c>
      <c r="D16351" t="s">
        <v>4</v>
      </c>
      <c r="E16351" t="s">
        <v>5</v>
      </c>
      <c r="F16351" t="s">
        <v>6</v>
      </c>
      <c r="G16351" t="s">
        <v>7</v>
      </c>
    </row>
    <row r="16352" spans="1:7" x14ac:dyDescent="0.35">
      <c r="A16352" t="s">
        <v>8</v>
      </c>
      <c r="B16352" t="s">
        <v>1126</v>
      </c>
      <c r="C16352">
        <v>92</v>
      </c>
      <c r="D16352">
        <v>10499.92</v>
      </c>
      <c r="E16352">
        <v>7400</v>
      </c>
      <c r="F16352">
        <v>0</v>
      </c>
      <c r="G16352">
        <v>40000</v>
      </c>
    </row>
    <row r="16353" spans="1:7" x14ac:dyDescent="0.35">
      <c r="A16353" t="s">
        <v>8</v>
      </c>
      <c r="B16353" t="s">
        <v>1127</v>
      </c>
      <c r="C16353">
        <v>111</v>
      </c>
      <c r="D16353">
        <v>13581.94</v>
      </c>
      <c r="E16353">
        <v>7200</v>
      </c>
      <c r="F16353">
        <v>0</v>
      </c>
      <c r="G16353">
        <v>100000</v>
      </c>
    </row>
    <row r="16354" spans="1:7" x14ac:dyDescent="0.35">
      <c r="A16354" t="s">
        <v>8</v>
      </c>
      <c r="B16354" t="s">
        <v>339</v>
      </c>
      <c r="C16354">
        <v>1</v>
      </c>
      <c r="D16354">
        <v>35000</v>
      </c>
      <c r="E16354">
        <v>35000</v>
      </c>
      <c r="F16354">
        <v>35000</v>
      </c>
      <c r="G16354">
        <v>35000</v>
      </c>
    </row>
    <row r="16355" spans="1:7" x14ac:dyDescent="0.35">
      <c r="A16355" t="s">
        <v>9</v>
      </c>
      <c r="B16355" t="s">
        <v>1126</v>
      </c>
      <c r="C16355">
        <v>77</v>
      </c>
      <c r="D16355">
        <v>12777.05</v>
      </c>
      <c r="E16355">
        <v>8000</v>
      </c>
      <c r="F16355">
        <v>0</v>
      </c>
      <c r="G16355">
        <v>128000</v>
      </c>
    </row>
    <row r="16356" spans="1:7" x14ac:dyDescent="0.35">
      <c r="A16356" t="s">
        <v>9</v>
      </c>
      <c r="B16356" t="s">
        <v>1127</v>
      </c>
      <c r="C16356">
        <v>118</v>
      </c>
      <c r="D16356">
        <v>19760.93</v>
      </c>
      <c r="E16356">
        <v>15500</v>
      </c>
      <c r="F16356">
        <v>0</v>
      </c>
      <c r="G16356">
        <v>66000</v>
      </c>
    </row>
    <row r="16357" spans="1:7" x14ac:dyDescent="0.35">
      <c r="A16357" t="s">
        <v>9</v>
      </c>
      <c r="B16357" t="s">
        <v>339</v>
      </c>
      <c r="C16357">
        <v>6</v>
      </c>
      <c r="D16357">
        <v>9778.2800000000007</v>
      </c>
      <c r="E16357">
        <v>9000</v>
      </c>
      <c r="F16357">
        <v>0</v>
      </c>
      <c r="G16357">
        <v>30000</v>
      </c>
    </row>
    <row r="16358" spans="1:7" x14ac:dyDescent="0.35">
      <c r="A16358" t="s">
        <v>10</v>
      </c>
      <c r="B16358" t="s">
        <v>1126</v>
      </c>
      <c r="C16358">
        <v>93</v>
      </c>
      <c r="D16358">
        <v>7920.52</v>
      </c>
      <c r="E16358">
        <v>6700</v>
      </c>
      <c r="F16358">
        <v>0</v>
      </c>
      <c r="G16358">
        <v>35000</v>
      </c>
    </row>
    <row r="16359" spans="1:7" x14ac:dyDescent="0.35">
      <c r="A16359" t="s">
        <v>10</v>
      </c>
      <c r="B16359" t="s">
        <v>1127</v>
      </c>
      <c r="C16359">
        <v>105</v>
      </c>
      <c r="D16359">
        <v>12765.92</v>
      </c>
      <c r="E16359">
        <v>10000</v>
      </c>
      <c r="F16359">
        <v>0</v>
      </c>
      <c r="G16359">
        <v>50000</v>
      </c>
    </row>
    <row r="16360" spans="1:7" x14ac:dyDescent="0.35">
      <c r="A16360" t="s">
        <v>10</v>
      </c>
      <c r="B16360" t="s">
        <v>339</v>
      </c>
      <c r="C16360">
        <v>10</v>
      </c>
      <c r="D16360">
        <v>8419.32</v>
      </c>
      <c r="E16360">
        <v>8000</v>
      </c>
      <c r="F16360">
        <v>0</v>
      </c>
      <c r="G16360">
        <v>20000</v>
      </c>
    </row>
    <row r="16361" spans="1:7" x14ac:dyDescent="0.35">
      <c r="A16361" t="s">
        <v>11</v>
      </c>
      <c r="B16361" t="s">
        <v>1126</v>
      </c>
      <c r="C16361">
        <v>90</v>
      </c>
      <c r="D16361">
        <v>9524.86</v>
      </c>
      <c r="E16361">
        <v>7000</v>
      </c>
      <c r="F16361">
        <v>0</v>
      </c>
      <c r="G16361">
        <v>33000</v>
      </c>
    </row>
    <row r="16362" spans="1:7" x14ac:dyDescent="0.35">
      <c r="A16362" t="s">
        <v>11</v>
      </c>
      <c r="B16362" t="s">
        <v>1127</v>
      </c>
      <c r="C16362">
        <v>111</v>
      </c>
      <c r="D16362">
        <v>21934.25</v>
      </c>
      <c r="E16362">
        <v>15000</v>
      </c>
      <c r="F16362">
        <v>0</v>
      </c>
      <c r="G16362">
        <v>220000</v>
      </c>
    </row>
    <row r="16363" spans="1:7" x14ac:dyDescent="0.35">
      <c r="A16363" t="s">
        <v>11</v>
      </c>
      <c r="B16363" t="s">
        <v>339</v>
      </c>
      <c r="C16363">
        <v>5</v>
      </c>
      <c r="D16363">
        <v>10664.34</v>
      </c>
      <c r="E16363">
        <v>11000</v>
      </c>
      <c r="F16363">
        <v>7000</v>
      </c>
      <c r="G16363">
        <v>15000</v>
      </c>
    </row>
    <row r="16364" spans="1:7" x14ac:dyDescent="0.35">
      <c r="A16364" t="s">
        <v>12</v>
      </c>
      <c r="B16364" t="s">
        <v>1126</v>
      </c>
      <c r="C16364">
        <v>96</v>
      </c>
      <c r="D16364">
        <v>12074.02</v>
      </c>
      <c r="E16364">
        <v>9200</v>
      </c>
      <c r="F16364">
        <v>0</v>
      </c>
      <c r="G16364">
        <v>105700</v>
      </c>
    </row>
    <row r="16365" spans="1:7" x14ac:dyDescent="0.35">
      <c r="A16365" t="s">
        <v>12</v>
      </c>
      <c r="B16365" t="s">
        <v>1127</v>
      </c>
      <c r="C16365">
        <v>100</v>
      </c>
      <c r="D16365">
        <v>15840.37</v>
      </c>
      <c r="E16365">
        <v>12000</v>
      </c>
      <c r="F16365">
        <v>0</v>
      </c>
      <c r="G16365">
        <v>100000</v>
      </c>
    </row>
    <row r="16366" spans="1:7" x14ac:dyDescent="0.35">
      <c r="A16366" t="s">
        <v>12</v>
      </c>
      <c r="B16366" t="s">
        <v>339</v>
      </c>
      <c r="C16366">
        <v>13</v>
      </c>
      <c r="D16366">
        <v>11141.65</v>
      </c>
      <c r="E16366">
        <v>9000</v>
      </c>
      <c r="F16366">
        <v>0</v>
      </c>
      <c r="G16366">
        <v>25580</v>
      </c>
    </row>
    <row r="16367" spans="1:7" x14ac:dyDescent="0.35">
      <c r="A16367" t="s">
        <v>13</v>
      </c>
      <c r="B16367" t="s">
        <v>1126</v>
      </c>
      <c r="C16367">
        <v>85</v>
      </c>
      <c r="D16367">
        <v>9047.99</v>
      </c>
      <c r="E16367">
        <v>7320</v>
      </c>
      <c r="F16367">
        <v>0</v>
      </c>
      <c r="G16367">
        <v>31500</v>
      </c>
    </row>
    <row r="16368" spans="1:7" x14ac:dyDescent="0.35">
      <c r="A16368" t="s">
        <v>13</v>
      </c>
      <c r="B16368" t="s">
        <v>1127</v>
      </c>
      <c r="C16368">
        <v>112</v>
      </c>
      <c r="D16368">
        <v>11665.27</v>
      </c>
      <c r="E16368">
        <v>9130</v>
      </c>
      <c r="F16368">
        <v>0</v>
      </c>
      <c r="G16368">
        <v>73700</v>
      </c>
    </row>
    <row r="16369" spans="1:7" x14ac:dyDescent="0.35">
      <c r="A16369" t="s">
        <v>13</v>
      </c>
      <c r="B16369" t="s">
        <v>339</v>
      </c>
      <c r="C16369">
        <v>9</v>
      </c>
      <c r="D16369">
        <v>7959.68</v>
      </c>
      <c r="E16369">
        <v>7000</v>
      </c>
      <c r="F16369">
        <v>0</v>
      </c>
      <c r="G16369">
        <v>17000</v>
      </c>
    </row>
    <row r="16370" spans="1:7" x14ac:dyDescent="0.35">
      <c r="A16370" t="s">
        <v>14</v>
      </c>
      <c r="B16370" t="s">
        <v>1126</v>
      </c>
      <c r="C16370">
        <v>77</v>
      </c>
      <c r="D16370">
        <v>13838.84</v>
      </c>
      <c r="E16370">
        <v>10000</v>
      </c>
      <c r="F16370">
        <v>0</v>
      </c>
      <c r="G16370">
        <v>390000</v>
      </c>
    </row>
    <row r="16371" spans="1:7" x14ac:dyDescent="0.35">
      <c r="A16371" t="s">
        <v>14</v>
      </c>
      <c r="B16371" t="s">
        <v>1127</v>
      </c>
      <c r="C16371">
        <v>119</v>
      </c>
      <c r="D16371">
        <v>18187.02</v>
      </c>
      <c r="E16371">
        <v>10600</v>
      </c>
      <c r="F16371">
        <v>0</v>
      </c>
      <c r="G16371">
        <v>308000</v>
      </c>
    </row>
    <row r="16372" spans="1:7" x14ac:dyDescent="0.35">
      <c r="A16372" t="s">
        <v>14</v>
      </c>
      <c r="B16372" t="s">
        <v>339</v>
      </c>
      <c r="C16372">
        <v>7</v>
      </c>
      <c r="D16372">
        <v>9175.61</v>
      </c>
      <c r="E16372">
        <v>7100</v>
      </c>
      <c r="F16372">
        <v>0</v>
      </c>
      <c r="G16372">
        <v>25000</v>
      </c>
    </row>
    <row r="16373" spans="1:7" x14ac:dyDescent="0.35">
      <c r="A16373" t="s">
        <v>15</v>
      </c>
      <c r="B16373" t="s">
        <v>1126</v>
      </c>
      <c r="C16373">
        <v>93</v>
      </c>
      <c r="D16373">
        <v>10971.09</v>
      </c>
      <c r="E16373">
        <v>7500</v>
      </c>
      <c r="F16373">
        <v>0</v>
      </c>
      <c r="G16373">
        <v>63900</v>
      </c>
    </row>
    <row r="16374" spans="1:7" x14ac:dyDescent="0.35">
      <c r="A16374" t="s">
        <v>15</v>
      </c>
      <c r="B16374" t="s">
        <v>1127</v>
      </c>
      <c r="C16374">
        <v>107</v>
      </c>
      <c r="D16374">
        <v>17003.68</v>
      </c>
      <c r="E16374">
        <v>11000</v>
      </c>
      <c r="F16374">
        <v>0</v>
      </c>
      <c r="G16374">
        <v>240000</v>
      </c>
    </row>
    <row r="16375" spans="1:7" x14ac:dyDescent="0.35">
      <c r="A16375" t="s">
        <v>15</v>
      </c>
      <c r="B16375" t="s">
        <v>339</v>
      </c>
      <c r="C16375">
        <v>6</v>
      </c>
      <c r="D16375">
        <v>6694.89</v>
      </c>
      <c r="E16375">
        <v>0</v>
      </c>
      <c r="F16375">
        <v>0</v>
      </c>
      <c r="G16375">
        <v>35000</v>
      </c>
    </row>
    <row r="16376" spans="1:7" x14ac:dyDescent="0.35">
      <c r="A16376" t="s">
        <v>16</v>
      </c>
      <c r="B16376" t="s">
        <v>1126</v>
      </c>
      <c r="C16376">
        <v>83</v>
      </c>
      <c r="D16376">
        <v>14746.86</v>
      </c>
      <c r="E16376">
        <v>10000</v>
      </c>
      <c r="F16376">
        <v>0</v>
      </c>
      <c r="G16376">
        <v>62000</v>
      </c>
    </row>
    <row r="16377" spans="1:7" x14ac:dyDescent="0.35">
      <c r="A16377" t="s">
        <v>16</v>
      </c>
      <c r="B16377" t="s">
        <v>1127</v>
      </c>
      <c r="C16377">
        <v>107</v>
      </c>
      <c r="D16377">
        <v>15656.95</v>
      </c>
      <c r="E16377">
        <v>9016</v>
      </c>
      <c r="F16377">
        <v>0</v>
      </c>
      <c r="G16377">
        <v>120000</v>
      </c>
    </row>
    <row r="16378" spans="1:7" x14ac:dyDescent="0.35">
      <c r="A16378" t="s">
        <v>16</v>
      </c>
      <c r="B16378" t="s">
        <v>339</v>
      </c>
      <c r="C16378">
        <v>16</v>
      </c>
      <c r="D16378">
        <v>12693.81</v>
      </c>
      <c r="E16378">
        <v>10800</v>
      </c>
      <c r="F16378">
        <v>0</v>
      </c>
      <c r="G16378">
        <v>115000</v>
      </c>
    </row>
    <row r="16379" spans="1:7" x14ac:dyDescent="0.35">
      <c r="A16379" t="s">
        <v>17</v>
      </c>
      <c r="B16379" t="s">
        <v>1126</v>
      </c>
      <c r="C16379">
        <v>92</v>
      </c>
      <c r="D16379">
        <v>10835.93</v>
      </c>
      <c r="E16379">
        <v>7700</v>
      </c>
      <c r="F16379">
        <v>0</v>
      </c>
      <c r="G16379">
        <v>100000</v>
      </c>
    </row>
    <row r="16380" spans="1:7" x14ac:dyDescent="0.35">
      <c r="A16380" t="s">
        <v>17</v>
      </c>
      <c r="B16380" t="s">
        <v>1127</v>
      </c>
      <c r="C16380">
        <v>100</v>
      </c>
      <c r="D16380">
        <v>16973.41</v>
      </c>
      <c r="E16380">
        <v>8000</v>
      </c>
      <c r="F16380">
        <v>0</v>
      </c>
      <c r="G16380">
        <v>150000</v>
      </c>
    </row>
    <row r="16381" spans="1:7" x14ac:dyDescent="0.35">
      <c r="A16381" t="s">
        <v>17</v>
      </c>
      <c r="B16381" t="s">
        <v>339</v>
      </c>
      <c r="C16381">
        <v>11</v>
      </c>
      <c r="D16381">
        <v>4981.6099999999997</v>
      </c>
      <c r="E16381">
        <v>0</v>
      </c>
      <c r="F16381">
        <v>0</v>
      </c>
      <c r="G16381">
        <v>19500</v>
      </c>
    </row>
    <row r="16382" spans="1:7" x14ac:dyDescent="0.35">
      <c r="A16382" t="s">
        <v>18</v>
      </c>
      <c r="B16382" t="s">
        <v>1126</v>
      </c>
      <c r="C16382">
        <v>94</v>
      </c>
      <c r="D16382">
        <v>8947.16</v>
      </c>
      <c r="E16382">
        <v>6000</v>
      </c>
      <c r="F16382">
        <v>0</v>
      </c>
      <c r="G16382">
        <v>37300</v>
      </c>
    </row>
    <row r="16383" spans="1:7" x14ac:dyDescent="0.35">
      <c r="A16383" t="s">
        <v>18</v>
      </c>
      <c r="B16383" t="s">
        <v>1127</v>
      </c>
      <c r="C16383">
        <v>103</v>
      </c>
      <c r="D16383">
        <v>9579.1</v>
      </c>
      <c r="E16383">
        <v>7000</v>
      </c>
      <c r="F16383">
        <v>0</v>
      </c>
      <c r="G16383">
        <v>80000</v>
      </c>
    </row>
    <row r="16384" spans="1:7" x14ac:dyDescent="0.35">
      <c r="A16384" t="s">
        <v>18</v>
      </c>
      <c r="B16384" t="s">
        <v>339</v>
      </c>
      <c r="C16384">
        <v>8</v>
      </c>
      <c r="D16384">
        <v>7995.9</v>
      </c>
      <c r="E16384">
        <v>10000</v>
      </c>
      <c r="F16384">
        <v>0</v>
      </c>
      <c r="G16384">
        <v>15000</v>
      </c>
    </row>
    <row r="16385" spans="1:7" x14ac:dyDescent="0.35">
      <c r="A16385" t="s">
        <v>19</v>
      </c>
      <c r="B16385" t="s">
        <v>1126</v>
      </c>
      <c r="C16385">
        <v>96</v>
      </c>
      <c r="D16385">
        <v>9551.83</v>
      </c>
      <c r="E16385">
        <v>7630</v>
      </c>
      <c r="F16385">
        <v>0</v>
      </c>
      <c r="G16385">
        <v>43000</v>
      </c>
    </row>
    <row r="16386" spans="1:7" x14ac:dyDescent="0.35">
      <c r="A16386" t="s">
        <v>19</v>
      </c>
      <c r="B16386" t="s">
        <v>1127</v>
      </c>
      <c r="C16386">
        <v>99</v>
      </c>
      <c r="D16386">
        <v>13435.72</v>
      </c>
      <c r="E16386">
        <v>11000</v>
      </c>
      <c r="F16386">
        <v>0</v>
      </c>
      <c r="G16386">
        <v>70000</v>
      </c>
    </row>
    <row r="16387" spans="1:7" x14ac:dyDescent="0.35">
      <c r="A16387" t="s">
        <v>19</v>
      </c>
      <c r="B16387" t="s">
        <v>339</v>
      </c>
      <c r="C16387">
        <v>11</v>
      </c>
      <c r="D16387">
        <v>10920.07</v>
      </c>
      <c r="E16387">
        <v>13000</v>
      </c>
      <c r="F16387">
        <v>0</v>
      </c>
      <c r="G16387">
        <v>35000</v>
      </c>
    </row>
    <row r="16388" spans="1:7" x14ac:dyDescent="0.35">
      <c r="A16388" t="s">
        <v>20</v>
      </c>
      <c r="B16388" t="s">
        <v>1126</v>
      </c>
      <c r="C16388">
        <v>87</v>
      </c>
      <c r="D16388">
        <v>21817.45</v>
      </c>
      <c r="E16388">
        <v>10000</v>
      </c>
      <c r="F16388">
        <v>0</v>
      </c>
      <c r="G16388">
        <v>800000</v>
      </c>
    </row>
    <row r="16389" spans="1:7" x14ac:dyDescent="0.35">
      <c r="A16389" t="s">
        <v>20</v>
      </c>
      <c r="B16389" t="s">
        <v>1127</v>
      </c>
      <c r="C16389">
        <v>115</v>
      </c>
      <c r="D16389">
        <v>18556.3</v>
      </c>
      <c r="E16389">
        <v>9000</v>
      </c>
      <c r="F16389">
        <v>0</v>
      </c>
      <c r="G16389">
        <v>200000</v>
      </c>
    </row>
    <row r="16390" spans="1:7" x14ac:dyDescent="0.35">
      <c r="A16390" t="s">
        <v>20</v>
      </c>
      <c r="B16390" t="s">
        <v>339</v>
      </c>
      <c r="C16390">
        <v>4</v>
      </c>
      <c r="D16390">
        <v>13545.11</v>
      </c>
      <c r="E16390">
        <v>10000</v>
      </c>
      <c r="F16390">
        <v>5400</v>
      </c>
      <c r="G16390">
        <v>50000</v>
      </c>
    </row>
    <row r="16391" spans="1:7" x14ac:dyDescent="0.35">
      <c r="A16391" t="s">
        <v>21</v>
      </c>
      <c r="B16391" t="s">
        <v>1126</v>
      </c>
      <c r="C16391">
        <v>58</v>
      </c>
      <c r="D16391">
        <v>14827.24</v>
      </c>
      <c r="E16391">
        <v>10900</v>
      </c>
      <c r="F16391">
        <v>0</v>
      </c>
      <c r="G16391">
        <v>70000</v>
      </c>
    </row>
    <row r="16392" spans="1:7" x14ac:dyDescent="0.35">
      <c r="A16392" t="s">
        <v>21</v>
      </c>
      <c r="B16392" t="s">
        <v>1127</v>
      </c>
      <c r="C16392">
        <v>144</v>
      </c>
      <c r="D16392">
        <v>31546.04</v>
      </c>
      <c r="E16392">
        <v>12000</v>
      </c>
      <c r="F16392">
        <v>0</v>
      </c>
      <c r="G16392">
        <v>750000</v>
      </c>
    </row>
    <row r="16393" spans="1:7" x14ac:dyDescent="0.35">
      <c r="A16393" t="s">
        <v>21</v>
      </c>
      <c r="B16393" t="s">
        <v>339</v>
      </c>
      <c r="C16393">
        <v>8</v>
      </c>
      <c r="D16393">
        <v>9125</v>
      </c>
      <c r="E16393">
        <v>0</v>
      </c>
      <c r="F16393">
        <v>0</v>
      </c>
      <c r="G16393">
        <v>40000</v>
      </c>
    </row>
    <row r="16394" spans="1:7" x14ac:dyDescent="0.35">
      <c r="A16394" t="s">
        <v>22</v>
      </c>
      <c r="B16394" t="s">
        <v>1126</v>
      </c>
      <c r="C16394">
        <v>87</v>
      </c>
      <c r="D16394">
        <v>10985.68</v>
      </c>
      <c r="E16394">
        <v>7000</v>
      </c>
      <c r="F16394">
        <v>0</v>
      </c>
      <c r="G16394">
        <v>70000</v>
      </c>
    </row>
    <row r="16395" spans="1:7" x14ac:dyDescent="0.35">
      <c r="A16395" t="s">
        <v>22</v>
      </c>
      <c r="B16395" t="s">
        <v>1127</v>
      </c>
      <c r="C16395">
        <v>111</v>
      </c>
      <c r="D16395">
        <v>13887.35</v>
      </c>
      <c r="E16395">
        <v>8500</v>
      </c>
      <c r="F16395">
        <v>0</v>
      </c>
      <c r="G16395">
        <v>400000</v>
      </c>
    </row>
    <row r="16396" spans="1:7" x14ac:dyDescent="0.35">
      <c r="A16396" t="s">
        <v>22</v>
      </c>
      <c r="B16396" t="s">
        <v>339</v>
      </c>
      <c r="C16396">
        <v>11</v>
      </c>
      <c r="D16396">
        <v>16133.34</v>
      </c>
      <c r="E16396">
        <v>5000</v>
      </c>
      <c r="F16396">
        <v>0</v>
      </c>
      <c r="G16396">
        <v>100000</v>
      </c>
    </row>
    <row r="16397" spans="1:7" x14ac:dyDescent="0.35">
      <c r="A16397" t="s">
        <v>23</v>
      </c>
      <c r="B16397" t="s">
        <v>1126</v>
      </c>
      <c r="C16397">
        <v>99</v>
      </c>
      <c r="D16397">
        <v>11485.56</v>
      </c>
      <c r="E16397">
        <v>8000</v>
      </c>
      <c r="F16397">
        <v>0</v>
      </c>
      <c r="G16397">
        <v>99000</v>
      </c>
    </row>
    <row r="16398" spans="1:7" x14ac:dyDescent="0.35">
      <c r="A16398" t="s">
        <v>23</v>
      </c>
      <c r="B16398" t="s">
        <v>1127</v>
      </c>
      <c r="C16398">
        <v>94</v>
      </c>
      <c r="D16398">
        <v>12521.65</v>
      </c>
      <c r="E16398">
        <v>7400</v>
      </c>
      <c r="F16398">
        <v>0</v>
      </c>
      <c r="G16398">
        <v>117000</v>
      </c>
    </row>
    <row r="16399" spans="1:7" x14ac:dyDescent="0.35">
      <c r="A16399" t="s">
        <v>23</v>
      </c>
      <c r="B16399" t="s">
        <v>339</v>
      </c>
      <c r="C16399">
        <v>12</v>
      </c>
      <c r="D16399">
        <v>17053.41</v>
      </c>
      <c r="E16399">
        <v>10000</v>
      </c>
      <c r="F16399">
        <v>0</v>
      </c>
      <c r="G16399">
        <v>70000</v>
      </c>
    </row>
    <row r="16400" spans="1:7" x14ac:dyDescent="0.35">
      <c r="A16400" t="s">
        <v>24</v>
      </c>
      <c r="B16400" t="s">
        <v>1126</v>
      </c>
      <c r="C16400">
        <v>86</v>
      </c>
      <c r="D16400">
        <v>14008.12</v>
      </c>
      <c r="E16400">
        <v>9200</v>
      </c>
      <c r="F16400">
        <v>0</v>
      </c>
      <c r="G16400">
        <v>142900</v>
      </c>
    </row>
    <row r="16401" spans="1:7" x14ac:dyDescent="0.35">
      <c r="A16401" t="s">
        <v>24</v>
      </c>
      <c r="B16401" t="s">
        <v>1127</v>
      </c>
      <c r="C16401">
        <v>117</v>
      </c>
      <c r="D16401">
        <v>22324.73</v>
      </c>
      <c r="E16401">
        <v>12000</v>
      </c>
      <c r="F16401">
        <v>0</v>
      </c>
      <c r="G16401">
        <v>308000</v>
      </c>
    </row>
    <row r="16402" spans="1:7" x14ac:dyDescent="0.35">
      <c r="A16402" t="s">
        <v>24</v>
      </c>
      <c r="B16402" t="s">
        <v>339</v>
      </c>
      <c r="C16402">
        <v>4</v>
      </c>
      <c r="D16402">
        <v>16375.26</v>
      </c>
      <c r="E16402">
        <v>15000</v>
      </c>
      <c r="F16402">
        <v>0</v>
      </c>
      <c r="G16402">
        <v>25000</v>
      </c>
    </row>
    <row r="16403" spans="1:7" x14ac:dyDescent="0.35">
      <c r="A16403" t="s">
        <v>25</v>
      </c>
      <c r="B16403" t="s">
        <v>1126</v>
      </c>
      <c r="C16403">
        <v>85</v>
      </c>
      <c r="D16403">
        <v>11338.8</v>
      </c>
      <c r="E16403">
        <v>6500</v>
      </c>
      <c r="F16403">
        <v>0</v>
      </c>
      <c r="G16403">
        <v>80000</v>
      </c>
    </row>
    <row r="16404" spans="1:7" x14ac:dyDescent="0.35">
      <c r="A16404" t="s">
        <v>25</v>
      </c>
      <c r="B16404" t="s">
        <v>1127</v>
      </c>
      <c r="C16404">
        <v>111</v>
      </c>
      <c r="D16404">
        <v>20429.45</v>
      </c>
      <c r="E16404">
        <v>9000</v>
      </c>
      <c r="F16404">
        <v>0</v>
      </c>
      <c r="G16404">
        <v>659000</v>
      </c>
    </row>
    <row r="16405" spans="1:7" x14ac:dyDescent="0.35">
      <c r="A16405" t="s">
        <v>25</v>
      </c>
      <c r="B16405" t="s">
        <v>339</v>
      </c>
      <c r="C16405">
        <v>8</v>
      </c>
      <c r="D16405">
        <v>7668.14</v>
      </c>
      <c r="E16405">
        <v>9200</v>
      </c>
      <c r="F16405">
        <v>0</v>
      </c>
      <c r="G16405">
        <v>20000</v>
      </c>
    </row>
    <row r="16406" spans="1:7" x14ac:dyDescent="0.35">
      <c r="A16406" t="s">
        <v>26</v>
      </c>
      <c r="B16406" t="s">
        <v>1126</v>
      </c>
      <c r="C16406">
        <v>92</v>
      </c>
      <c r="D16406">
        <v>11366.16</v>
      </c>
      <c r="E16406">
        <v>7200</v>
      </c>
      <c r="F16406">
        <v>0</v>
      </c>
      <c r="G16406">
        <v>78000</v>
      </c>
    </row>
    <row r="16407" spans="1:7" x14ac:dyDescent="0.35">
      <c r="A16407" t="s">
        <v>26</v>
      </c>
      <c r="B16407" t="s">
        <v>1127</v>
      </c>
      <c r="C16407">
        <v>100</v>
      </c>
      <c r="D16407">
        <v>14319.39</v>
      </c>
      <c r="E16407">
        <v>10700</v>
      </c>
      <c r="F16407">
        <v>0</v>
      </c>
      <c r="G16407">
        <v>56800</v>
      </c>
    </row>
    <row r="16408" spans="1:7" x14ac:dyDescent="0.35">
      <c r="A16408" t="s">
        <v>26</v>
      </c>
      <c r="B16408" t="s">
        <v>339</v>
      </c>
      <c r="C16408">
        <v>10</v>
      </c>
      <c r="D16408">
        <v>11810.69</v>
      </c>
      <c r="E16408">
        <v>11000</v>
      </c>
      <c r="F16408">
        <v>0</v>
      </c>
      <c r="G16408">
        <v>30000</v>
      </c>
    </row>
    <row r="16409" spans="1:7" x14ac:dyDescent="0.35">
      <c r="A16409" t="s">
        <v>27</v>
      </c>
      <c r="B16409" t="s">
        <v>1126</v>
      </c>
      <c r="C16409">
        <v>78</v>
      </c>
      <c r="D16409">
        <v>14744.43</v>
      </c>
      <c r="E16409">
        <v>13000</v>
      </c>
      <c r="F16409">
        <v>0</v>
      </c>
      <c r="G16409">
        <v>69100</v>
      </c>
    </row>
    <row r="16410" spans="1:7" x14ac:dyDescent="0.35">
      <c r="A16410" t="s">
        <v>27</v>
      </c>
      <c r="B16410" t="s">
        <v>1127</v>
      </c>
      <c r="C16410">
        <v>114</v>
      </c>
      <c r="D16410">
        <v>18452.21</v>
      </c>
      <c r="E16410">
        <v>10860</v>
      </c>
      <c r="F16410">
        <v>0</v>
      </c>
      <c r="G16410">
        <v>200000</v>
      </c>
    </row>
    <row r="16411" spans="1:7" x14ac:dyDescent="0.35">
      <c r="A16411" t="s">
        <v>27</v>
      </c>
      <c r="B16411" t="s">
        <v>339</v>
      </c>
      <c r="C16411">
        <v>12</v>
      </c>
      <c r="D16411">
        <v>15101.46</v>
      </c>
      <c r="E16411">
        <v>14500</v>
      </c>
      <c r="F16411">
        <v>0</v>
      </c>
      <c r="G16411">
        <v>48000</v>
      </c>
    </row>
    <row r="16412" spans="1:7" x14ac:dyDescent="0.35">
      <c r="A16412" t="s">
        <v>28</v>
      </c>
      <c r="B16412" t="s">
        <v>1126</v>
      </c>
      <c r="C16412">
        <v>72</v>
      </c>
      <c r="D16412">
        <v>9439.08</v>
      </c>
      <c r="E16412">
        <v>6060</v>
      </c>
      <c r="F16412">
        <v>0</v>
      </c>
      <c r="G16412">
        <v>30000</v>
      </c>
    </row>
    <row r="16413" spans="1:7" x14ac:dyDescent="0.35">
      <c r="A16413" t="s">
        <v>28</v>
      </c>
      <c r="B16413" t="s">
        <v>1127</v>
      </c>
      <c r="C16413">
        <v>125</v>
      </c>
      <c r="D16413">
        <v>17933.330000000002</v>
      </c>
      <c r="E16413">
        <v>10000</v>
      </c>
      <c r="F16413">
        <v>0</v>
      </c>
      <c r="G16413">
        <v>405300</v>
      </c>
    </row>
    <row r="16414" spans="1:7" x14ac:dyDescent="0.35">
      <c r="A16414" t="s">
        <v>28</v>
      </c>
      <c r="B16414" t="s">
        <v>339</v>
      </c>
      <c r="C16414">
        <v>10</v>
      </c>
      <c r="D16414">
        <v>5805.49</v>
      </c>
      <c r="E16414">
        <v>5700</v>
      </c>
      <c r="F16414">
        <v>0</v>
      </c>
      <c r="G16414">
        <v>15000</v>
      </c>
    </row>
    <row r="16415" spans="1:7" x14ac:dyDescent="0.35">
      <c r="A16415" t="s">
        <v>29</v>
      </c>
      <c r="B16415" t="s">
        <v>1126</v>
      </c>
      <c r="C16415">
        <v>96</v>
      </c>
      <c r="D16415">
        <v>17718.52</v>
      </c>
      <c r="E16415">
        <v>10000</v>
      </c>
      <c r="F16415">
        <v>0</v>
      </c>
      <c r="G16415">
        <v>375000</v>
      </c>
    </row>
    <row r="16416" spans="1:7" x14ac:dyDescent="0.35">
      <c r="A16416" t="s">
        <v>29</v>
      </c>
      <c r="B16416" t="s">
        <v>1127</v>
      </c>
      <c r="C16416">
        <v>98</v>
      </c>
      <c r="D16416">
        <v>20882.11</v>
      </c>
      <c r="E16416">
        <v>12200</v>
      </c>
      <c r="F16416">
        <v>0</v>
      </c>
      <c r="G16416">
        <v>207000</v>
      </c>
    </row>
    <row r="16417" spans="1:7" x14ac:dyDescent="0.35">
      <c r="A16417" t="s">
        <v>29</v>
      </c>
      <c r="B16417" t="s">
        <v>339</v>
      </c>
      <c r="C16417">
        <v>10</v>
      </c>
      <c r="D16417">
        <v>17305.84</v>
      </c>
      <c r="E16417">
        <v>15000</v>
      </c>
      <c r="F16417">
        <v>0</v>
      </c>
      <c r="G16417">
        <v>50000</v>
      </c>
    </row>
    <row r="16418" spans="1:7" x14ac:dyDescent="0.35">
      <c r="A16418" t="s">
        <v>30</v>
      </c>
      <c r="B16418" t="s">
        <v>1126</v>
      </c>
      <c r="C16418">
        <v>76</v>
      </c>
      <c r="D16418">
        <v>12212.55</v>
      </c>
      <c r="E16418">
        <v>8300</v>
      </c>
      <c r="F16418">
        <v>0</v>
      </c>
      <c r="G16418">
        <v>215260</v>
      </c>
    </row>
    <row r="16419" spans="1:7" x14ac:dyDescent="0.35">
      <c r="A16419" t="s">
        <v>30</v>
      </c>
      <c r="B16419" t="s">
        <v>1127</v>
      </c>
      <c r="C16419">
        <v>120</v>
      </c>
      <c r="D16419">
        <v>20581.830000000002</v>
      </c>
      <c r="E16419">
        <v>13100</v>
      </c>
      <c r="F16419">
        <v>0</v>
      </c>
      <c r="G16419">
        <v>300000</v>
      </c>
    </row>
    <row r="16420" spans="1:7" x14ac:dyDescent="0.35">
      <c r="A16420" t="s">
        <v>30</v>
      </c>
      <c r="B16420" t="s">
        <v>339</v>
      </c>
      <c r="C16420">
        <v>6</v>
      </c>
      <c r="D16420">
        <v>18486.86</v>
      </c>
      <c r="E16420">
        <v>20000</v>
      </c>
      <c r="F16420">
        <v>0</v>
      </c>
      <c r="G16420">
        <v>30000</v>
      </c>
    </row>
    <row r="16421" spans="1:7" x14ac:dyDescent="0.35">
      <c r="A16421" t="s">
        <v>31</v>
      </c>
      <c r="B16421" t="s">
        <v>1126</v>
      </c>
      <c r="C16421">
        <v>101</v>
      </c>
      <c r="D16421">
        <v>8492.02</v>
      </c>
      <c r="E16421">
        <v>5900</v>
      </c>
      <c r="F16421">
        <v>0</v>
      </c>
      <c r="G16421">
        <v>34400</v>
      </c>
    </row>
    <row r="16422" spans="1:7" x14ac:dyDescent="0.35">
      <c r="A16422" t="s">
        <v>31</v>
      </c>
      <c r="B16422" t="s">
        <v>1127</v>
      </c>
      <c r="C16422">
        <v>100</v>
      </c>
      <c r="D16422">
        <v>12119.98</v>
      </c>
      <c r="E16422">
        <v>8000</v>
      </c>
      <c r="F16422">
        <v>0</v>
      </c>
      <c r="G16422">
        <v>281000</v>
      </c>
    </row>
    <row r="16423" spans="1:7" x14ac:dyDescent="0.35">
      <c r="A16423" t="s">
        <v>31</v>
      </c>
      <c r="B16423" t="s">
        <v>339</v>
      </c>
      <c r="C16423">
        <v>6</v>
      </c>
      <c r="D16423">
        <v>8350.31</v>
      </c>
      <c r="E16423">
        <v>11000</v>
      </c>
      <c r="F16423">
        <v>0</v>
      </c>
      <c r="G16423">
        <v>18000</v>
      </c>
    </row>
    <row r="16424" spans="1:7" x14ac:dyDescent="0.35">
      <c r="A16424" t="s">
        <v>32</v>
      </c>
      <c r="B16424" t="s">
        <v>1126</v>
      </c>
      <c r="C16424">
        <v>2085</v>
      </c>
      <c r="D16424">
        <v>12543.59</v>
      </c>
      <c r="E16424">
        <v>8000</v>
      </c>
      <c r="F16424">
        <v>0</v>
      </c>
      <c r="G16424">
        <v>800000</v>
      </c>
    </row>
    <row r="16425" spans="1:7" x14ac:dyDescent="0.35">
      <c r="A16425" t="s">
        <v>32</v>
      </c>
      <c r="B16425" t="s">
        <v>1127</v>
      </c>
      <c r="C16425">
        <v>2641</v>
      </c>
      <c r="D16425">
        <v>18715.96</v>
      </c>
      <c r="E16425">
        <v>10050</v>
      </c>
      <c r="F16425">
        <v>0</v>
      </c>
      <c r="G16425">
        <v>750000</v>
      </c>
    </row>
    <row r="16426" spans="1:7" x14ac:dyDescent="0.35">
      <c r="A16426" t="s">
        <v>32</v>
      </c>
      <c r="B16426" t="s">
        <v>339</v>
      </c>
      <c r="C16426">
        <v>204</v>
      </c>
      <c r="D16426">
        <v>11047.45</v>
      </c>
      <c r="E16426">
        <v>8000</v>
      </c>
      <c r="F16426">
        <v>0</v>
      </c>
      <c r="G16426">
        <v>115000</v>
      </c>
    </row>
    <row r="16428" spans="1:7" x14ac:dyDescent="0.35">
      <c r="A16428" t="s">
        <v>1688</v>
      </c>
    </row>
    <row r="16429" spans="1:7" x14ac:dyDescent="0.35">
      <c r="A16429" t="s">
        <v>2</v>
      </c>
      <c r="B16429" t="s">
        <v>1141</v>
      </c>
      <c r="C16429" t="s">
        <v>3</v>
      </c>
      <c r="D16429" t="s">
        <v>4</v>
      </c>
      <c r="E16429" t="s">
        <v>5</v>
      </c>
      <c r="F16429" t="s">
        <v>6</v>
      </c>
      <c r="G16429" t="s">
        <v>7</v>
      </c>
    </row>
    <row r="16430" spans="1:7" x14ac:dyDescent="0.35">
      <c r="A16430" t="s">
        <v>8</v>
      </c>
      <c r="B16430" t="s">
        <v>1129</v>
      </c>
      <c r="C16430">
        <v>44</v>
      </c>
      <c r="D16430">
        <v>12640.93</v>
      </c>
      <c r="E16430">
        <v>7800</v>
      </c>
      <c r="F16430">
        <v>0</v>
      </c>
      <c r="G16430">
        <v>50000</v>
      </c>
    </row>
    <row r="16431" spans="1:7" x14ac:dyDescent="0.35">
      <c r="A16431" t="s">
        <v>8</v>
      </c>
      <c r="B16431" t="s">
        <v>1130</v>
      </c>
      <c r="C16431">
        <v>116</v>
      </c>
      <c r="D16431">
        <v>10843.59</v>
      </c>
      <c r="E16431">
        <v>7200</v>
      </c>
      <c r="F16431">
        <v>0</v>
      </c>
      <c r="G16431">
        <v>80000</v>
      </c>
    </row>
    <row r="16432" spans="1:7" x14ac:dyDescent="0.35">
      <c r="A16432" t="s">
        <v>8</v>
      </c>
      <c r="B16432" t="s">
        <v>1131</v>
      </c>
      <c r="C16432">
        <v>44</v>
      </c>
      <c r="D16432">
        <v>15349.83</v>
      </c>
      <c r="E16432">
        <v>9800</v>
      </c>
      <c r="F16432">
        <v>0</v>
      </c>
      <c r="G16432">
        <v>100000</v>
      </c>
    </row>
    <row r="16433" spans="1:7" x14ac:dyDescent="0.35">
      <c r="A16433" t="s">
        <v>9</v>
      </c>
      <c r="B16433" t="s">
        <v>1129</v>
      </c>
      <c r="C16433">
        <v>18</v>
      </c>
      <c r="D16433">
        <v>11949.43</v>
      </c>
      <c r="E16433">
        <v>4000</v>
      </c>
      <c r="F16433">
        <v>0</v>
      </c>
      <c r="G16433">
        <v>55000</v>
      </c>
    </row>
    <row r="16434" spans="1:7" x14ac:dyDescent="0.35">
      <c r="A16434" t="s">
        <v>9</v>
      </c>
      <c r="B16434" t="s">
        <v>1130</v>
      </c>
      <c r="C16434">
        <v>163</v>
      </c>
      <c r="D16434">
        <v>17175.86</v>
      </c>
      <c r="E16434">
        <v>12000</v>
      </c>
      <c r="F16434">
        <v>0</v>
      </c>
      <c r="G16434">
        <v>128000</v>
      </c>
    </row>
    <row r="16435" spans="1:7" x14ac:dyDescent="0.35">
      <c r="A16435" t="s">
        <v>9</v>
      </c>
      <c r="B16435" t="s">
        <v>1131</v>
      </c>
      <c r="C16435">
        <v>20</v>
      </c>
      <c r="D16435">
        <v>18607.560000000001</v>
      </c>
      <c r="E16435">
        <v>15810</v>
      </c>
      <c r="F16435">
        <v>0</v>
      </c>
      <c r="G16435">
        <v>66000</v>
      </c>
    </row>
    <row r="16436" spans="1:7" x14ac:dyDescent="0.35">
      <c r="A16436" t="s">
        <v>10</v>
      </c>
      <c r="B16436" t="s">
        <v>1129</v>
      </c>
      <c r="C16436">
        <v>25</v>
      </c>
      <c r="D16436">
        <v>15263.62</v>
      </c>
      <c r="E16436">
        <v>14860</v>
      </c>
      <c r="F16436">
        <v>0</v>
      </c>
      <c r="G16436">
        <v>34360</v>
      </c>
    </row>
    <row r="16437" spans="1:7" x14ac:dyDescent="0.35">
      <c r="A16437" t="s">
        <v>10</v>
      </c>
      <c r="B16437" t="s">
        <v>1130</v>
      </c>
      <c r="C16437">
        <v>169</v>
      </c>
      <c r="D16437">
        <v>9438.57</v>
      </c>
      <c r="E16437">
        <v>7000</v>
      </c>
      <c r="F16437">
        <v>0</v>
      </c>
      <c r="G16437">
        <v>50000</v>
      </c>
    </row>
    <row r="16438" spans="1:7" x14ac:dyDescent="0.35">
      <c r="A16438" t="s">
        <v>10</v>
      </c>
      <c r="B16438" t="s">
        <v>1131</v>
      </c>
      <c r="C16438">
        <v>14</v>
      </c>
      <c r="D16438">
        <v>11766.84</v>
      </c>
      <c r="E16438">
        <v>9400</v>
      </c>
      <c r="F16438">
        <v>0</v>
      </c>
      <c r="G16438">
        <v>26000</v>
      </c>
    </row>
    <row r="16439" spans="1:7" x14ac:dyDescent="0.35">
      <c r="A16439" t="s">
        <v>11</v>
      </c>
      <c r="B16439" t="s">
        <v>1129</v>
      </c>
      <c r="C16439">
        <v>22</v>
      </c>
      <c r="D16439">
        <v>17069.580000000002</v>
      </c>
      <c r="E16439">
        <v>16000</v>
      </c>
      <c r="F16439">
        <v>0</v>
      </c>
      <c r="G16439">
        <v>50000</v>
      </c>
    </row>
    <row r="16440" spans="1:7" x14ac:dyDescent="0.35">
      <c r="A16440" t="s">
        <v>11</v>
      </c>
      <c r="B16440" t="s">
        <v>1130</v>
      </c>
      <c r="C16440">
        <v>160</v>
      </c>
      <c r="D16440">
        <v>13825.17</v>
      </c>
      <c r="E16440">
        <v>11000</v>
      </c>
      <c r="F16440">
        <v>0</v>
      </c>
      <c r="G16440">
        <v>80000</v>
      </c>
    </row>
    <row r="16441" spans="1:7" x14ac:dyDescent="0.35">
      <c r="A16441" t="s">
        <v>11</v>
      </c>
      <c r="B16441" t="s">
        <v>1131</v>
      </c>
      <c r="C16441">
        <v>24</v>
      </c>
      <c r="D16441">
        <v>31648.27</v>
      </c>
      <c r="E16441">
        <v>11000</v>
      </c>
      <c r="F16441">
        <v>0</v>
      </c>
      <c r="G16441">
        <v>220000</v>
      </c>
    </row>
    <row r="16442" spans="1:7" x14ac:dyDescent="0.35">
      <c r="A16442" t="s">
        <v>12</v>
      </c>
      <c r="B16442" t="s">
        <v>1129</v>
      </c>
      <c r="C16442">
        <v>77</v>
      </c>
      <c r="D16442">
        <v>11767.43</v>
      </c>
      <c r="E16442">
        <v>10000</v>
      </c>
      <c r="F16442">
        <v>0</v>
      </c>
      <c r="G16442">
        <v>44200</v>
      </c>
    </row>
    <row r="16443" spans="1:7" x14ac:dyDescent="0.35">
      <c r="A16443" t="s">
        <v>12</v>
      </c>
      <c r="B16443" t="s">
        <v>1130</v>
      </c>
      <c r="C16443">
        <v>87</v>
      </c>
      <c r="D16443">
        <v>13117.27</v>
      </c>
      <c r="E16443">
        <v>10000</v>
      </c>
      <c r="F16443">
        <v>0</v>
      </c>
      <c r="G16443">
        <v>100000</v>
      </c>
    </row>
    <row r="16444" spans="1:7" x14ac:dyDescent="0.35">
      <c r="A16444" t="s">
        <v>12</v>
      </c>
      <c r="B16444" t="s">
        <v>1131</v>
      </c>
      <c r="C16444">
        <v>45</v>
      </c>
      <c r="D16444">
        <v>19656.650000000001</v>
      </c>
      <c r="E16444">
        <v>16000</v>
      </c>
      <c r="F16444">
        <v>0</v>
      </c>
      <c r="G16444">
        <v>105700</v>
      </c>
    </row>
    <row r="16445" spans="1:7" x14ac:dyDescent="0.35">
      <c r="A16445" t="s">
        <v>13</v>
      </c>
      <c r="B16445" t="s">
        <v>1129</v>
      </c>
      <c r="C16445">
        <v>31</v>
      </c>
      <c r="D16445">
        <v>13375.68</v>
      </c>
      <c r="E16445">
        <v>12000</v>
      </c>
      <c r="F16445">
        <v>0</v>
      </c>
      <c r="G16445">
        <v>34000</v>
      </c>
    </row>
    <row r="16446" spans="1:7" x14ac:dyDescent="0.35">
      <c r="A16446" t="s">
        <v>13</v>
      </c>
      <c r="B16446" t="s">
        <v>1130</v>
      </c>
      <c r="C16446">
        <v>99</v>
      </c>
      <c r="D16446">
        <v>8577.41</v>
      </c>
      <c r="E16446">
        <v>6000</v>
      </c>
      <c r="F16446">
        <v>0</v>
      </c>
      <c r="G16446">
        <v>50500</v>
      </c>
    </row>
    <row r="16447" spans="1:7" x14ac:dyDescent="0.35">
      <c r="A16447" t="s">
        <v>13</v>
      </c>
      <c r="B16447" t="s">
        <v>1131</v>
      </c>
      <c r="C16447">
        <v>76</v>
      </c>
      <c r="D16447">
        <v>11546.6</v>
      </c>
      <c r="E16447">
        <v>8000</v>
      </c>
      <c r="F16447">
        <v>0</v>
      </c>
      <c r="G16447">
        <v>73700</v>
      </c>
    </row>
    <row r="16448" spans="1:7" x14ac:dyDescent="0.35">
      <c r="A16448" t="s">
        <v>14</v>
      </c>
      <c r="B16448" t="s">
        <v>1129</v>
      </c>
      <c r="C16448">
        <v>49</v>
      </c>
      <c r="D16448">
        <v>15319.61</v>
      </c>
      <c r="E16448">
        <v>12500</v>
      </c>
      <c r="F16448">
        <v>0</v>
      </c>
      <c r="G16448">
        <v>50000</v>
      </c>
    </row>
    <row r="16449" spans="1:7" x14ac:dyDescent="0.35">
      <c r="A16449" t="s">
        <v>14</v>
      </c>
      <c r="B16449" t="s">
        <v>1130</v>
      </c>
      <c r="C16449">
        <v>121</v>
      </c>
      <c r="D16449">
        <v>15013.69</v>
      </c>
      <c r="E16449">
        <v>10000</v>
      </c>
      <c r="F16449">
        <v>0</v>
      </c>
      <c r="G16449">
        <v>308000</v>
      </c>
    </row>
    <row r="16450" spans="1:7" x14ac:dyDescent="0.35">
      <c r="A16450" t="s">
        <v>14</v>
      </c>
      <c r="B16450" t="s">
        <v>1131</v>
      </c>
      <c r="C16450">
        <v>33</v>
      </c>
      <c r="D16450">
        <v>22483.16</v>
      </c>
      <c r="E16450">
        <v>10500</v>
      </c>
      <c r="F16450">
        <v>0</v>
      </c>
      <c r="G16450">
        <v>390000</v>
      </c>
    </row>
    <row r="16451" spans="1:7" x14ac:dyDescent="0.35">
      <c r="A16451" t="s">
        <v>15</v>
      </c>
      <c r="B16451" t="s">
        <v>1129</v>
      </c>
      <c r="C16451">
        <v>44</v>
      </c>
      <c r="D16451">
        <v>15665.31</v>
      </c>
      <c r="E16451">
        <v>10700</v>
      </c>
      <c r="F16451">
        <v>0</v>
      </c>
      <c r="G16451">
        <v>50000</v>
      </c>
    </row>
    <row r="16452" spans="1:7" x14ac:dyDescent="0.35">
      <c r="A16452" t="s">
        <v>15</v>
      </c>
      <c r="B16452" t="s">
        <v>1130</v>
      </c>
      <c r="C16452">
        <v>130</v>
      </c>
      <c r="D16452">
        <v>12639.89</v>
      </c>
      <c r="E16452">
        <v>7000</v>
      </c>
      <c r="F16452">
        <v>0</v>
      </c>
      <c r="G16452">
        <v>240000</v>
      </c>
    </row>
    <row r="16453" spans="1:7" x14ac:dyDescent="0.35">
      <c r="A16453" t="s">
        <v>15</v>
      </c>
      <c r="B16453" t="s">
        <v>1131</v>
      </c>
      <c r="C16453">
        <v>32</v>
      </c>
      <c r="D16453">
        <v>15271.11</v>
      </c>
      <c r="E16453">
        <v>15000</v>
      </c>
      <c r="F16453">
        <v>0</v>
      </c>
      <c r="G16453">
        <v>40000</v>
      </c>
    </row>
    <row r="16454" spans="1:7" x14ac:dyDescent="0.35">
      <c r="A16454" t="s">
        <v>16</v>
      </c>
      <c r="B16454" t="s">
        <v>1129</v>
      </c>
      <c r="C16454">
        <v>13</v>
      </c>
      <c r="D16454">
        <v>17553.259999999998</v>
      </c>
      <c r="E16454">
        <v>10000</v>
      </c>
      <c r="F16454">
        <v>0</v>
      </c>
      <c r="G16454">
        <v>62000</v>
      </c>
    </row>
    <row r="16455" spans="1:7" x14ac:dyDescent="0.35">
      <c r="A16455" t="s">
        <v>16</v>
      </c>
      <c r="B16455" t="s">
        <v>1130</v>
      </c>
      <c r="C16455">
        <v>166</v>
      </c>
      <c r="D16455">
        <v>13810.12</v>
      </c>
      <c r="E16455">
        <v>9016</v>
      </c>
      <c r="F16455">
        <v>0</v>
      </c>
      <c r="G16455">
        <v>120000</v>
      </c>
    </row>
    <row r="16456" spans="1:7" x14ac:dyDescent="0.35">
      <c r="A16456" t="s">
        <v>16</v>
      </c>
      <c r="B16456" t="s">
        <v>1131</v>
      </c>
      <c r="C16456">
        <v>27</v>
      </c>
      <c r="D16456">
        <v>20475.919999999998</v>
      </c>
      <c r="E16456">
        <v>10500</v>
      </c>
      <c r="F16456">
        <v>0</v>
      </c>
      <c r="G16456">
        <v>115000</v>
      </c>
    </row>
    <row r="16457" spans="1:7" x14ac:dyDescent="0.35">
      <c r="A16457" t="s">
        <v>17</v>
      </c>
      <c r="B16457" t="s">
        <v>1129</v>
      </c>
      <c r="C16457">
        <v>27</v>
      </c>
      <c r="D16457">
        <v>19979.259999999998</v>
      </c>
      <c r="E16457">
        <v>14000</v>
      </c>
      <c r="F16457">
        <v>0</v>
      </c>
      <c r="G16457">
        <v>100000</v>
      </c>
    </row>
    <row r="16458" spans="1:7" x14ac:dyDescent="0.35">
      <c r="A16458" t="s">
        <v>17</v>
      </c>
      <c r="B16458" t="s">
        <v>1130</v>
      </c>
      <c r="C16458">
        <v>162</v>
      </c>
      <c r="D16458">
        <v>11588.42</v>
      </c>
      <c r="E16458">
        <v>7000</v>
      </c>
      <c r="F16458">
        <v>0</v>
      </c>
      <c r="G16458">
        <v>100000</v>
      </c>
    </row>
    <row r="16459" spans="1:7" x14ac:dyDescent="0.35">
      <c r="A16459" t="s">
        <v>17</v>
      </c>
      <c r="B16459" t="s">
        <v>1131</v>
      </c>
      <c r="C16459">
        <v>14</v>
      </c>
      <c r="D16459">
        <v>23099.5</v>
      </c>
      <c r="E16459">
        <v>10000</v>
      </c>
      <c r="F16459">
        <v>0</v>
      </c>
      <c r="G16459">
        <v>150000</v>
      </c>
    </row>
    <row r="16460" spans="1:7" x14ac:dyDescent="0.35">
      <c r="A16460" t="s">
        <v>18</v>
      </c>
      <c r="B16460" t="s">
        <v>1129</v>
      </c>
      <c r="C16460">
        <v>23</v>
      </c>
      <c r="D16460">
        <v>14423.69</v>
      </c>
      <c r="E16460">
        <v>13000</v>
      </c>
      <c r="F16460">
        <v>0</v>
      </c>
      <c r="G16460">
        <v>37300</v>
      </c>
    </row>
    <row r="16461" spans="1:7" x14ac:dyDescent="0.35">
      <c r="A16461" t="s">
        <v>18</v>
      </c>
      <c r="B16461" t="s">
        <v>1130</v>
      </c>
      <c r="C16461">
        <v>139</v>
      </c>
      <c r="D16461">
        <v>8512.3799999999992</v>
      </c>
      <c r="E16461">
        <v>6000</v>
      </c>
      <c r="F16461">
        <v>0</v>
      </c>
      <c r="G16461">
        <v>80000</v>
      </c>
    </row>
    <row r="16462" spans="1:7" x14ac:dyDescent="0.35">
      <c r="A16462" t="s">
        <v>18</v>
      </c>
      <c r="B16462" t="s">
        <v>1131</v>
      </c>
      <c r="C16462">
        <v>43</v>
      </c>
      <c r="D16462">
        <v>8726.9500000000007</v>
      </c>
      <c r="E16462">
        <v>7000</v>
      </c>
      <c r="F16462">
        <v>0</v>
      </c>
      <c r="G16462">
        <v>26600</v>
      </c>
    </row>
    <row r="16463" spans="1:7" x14ac:dyDescent="0.35">
      <c r="A16463" t="s">
        <v>19</v>
      </c>
      <c r="B16463" t="s">
        <v>1129</v>
      </c>
      <c r="C16463">
        <v>11</v>
      </c>
      <c r="D16463">
        <v>10504.51</v>
      </c>
      <c r="E16463">
        <v>7000</v>
      </c>
      <c r="F16463">
        <v>0</v>
      </c>
      <c r="G16463">
        <v>30000</v>
      </c>
    </row>
    <row r="16464" spans="1:7" x14ac:dyDescent="0.35">
      <c r="A16464" t="s">
        <v>19</v>
      </c>
      <c r="B16464" t="s">
        <v>1130</v>
      </c>
      <c r="C16464">
        <v>154</v>
      </c>
      <c r="D16464">
        <v>10153.969999999999</v>
      </c>
      <c r="E16464">
        <v>7700</v>
      </c>
      <c r="F16464">
        <v>0</v>
      </c>
      <c r="G16464">
        <v>70000</v>
      </c>
    </row>
    <row r="16465" spans="1:7" x14ac:dyDescent="0.35">
      <c r="A16465" t="s">
        <v>19</v>
      </c>
      <c r="B16465" t="s">
        <v>1131</v>
      </c>
      <c r="C16465">
        <v>41</v>
      </c>
      <c r="D16465">
        <v>16781.77</v>
      </c>
      <c r="E16465">
        <v>17000</v>
      </c>
      <c r="F16465">
        <v>0</v>
      </c>
      <c r="G16465">
        <v>50000</v>
      </c>
    </row>
    <row r="16466" spans="1:7" x14ac:dyDescent="0.35">
      <c r="A16466" t="s">
        <v>20</v>
      </c>
      <c r="B16466" t="s">
        <v>1129</v>
      </c>
      <c r="C16466">
        <v>32</v>
      </c>
      <c r="D16466">
        <v>19244.830000000002</v>
      </c>
      <c r="E16466">
        <v>19800</v>
      </c>
      <c r="F16466">
        <v>0</v>
      </c>
      <c r="G16466">
        <v>50000</v>
      </c>
    </row>
    <row r="16467" spans="1:7" x14ac:dyDescent="0.35">
      <c r="A16467" t="s">
        <v>20</v>
      </c>
      <c r="B16467" t="s">
        <v>1130</v>
      </c>
      <c r="C16467">
        <v>90</v>
      </c>
      <c r="D16467">
        <v>11020.57</v>
      </c>
      <c r="E16467">
        <v>7000</v>
      </c>
      <c r="F16467">
        <v>0</v>
      </c>
      <c r="G16467">
        <v>65860</v>
      </c>
    </row>
    <row r="16468" spans="1:7" x14ac:dyDescent="0.35">
      <c r="A16468" t="s">
        <v>20</v>
      </c>
      <c r="B16468" t="s">
        <v>1131</v>
      </c>
      <c r="C16468">
        <v>84</v>
      </c>
      <c r="D16468">
        <v>32769.96</v>
      </c>
      <c r="E16468">
        <v>14200</v>
      </c>
      <c r="F16468">
        <v>0</v>
      </c>
      <c r="G16468">
        <v>800000</v>
      </c>
    </row>
    <row r="16469" spans="1:7" x14ac:dyDescent="0.35">
      <c r="A16469" t="s">
        <v>21</v>
      </c>
      <c r="B16469" t="s">
        <v>1129</v>
      </c>
      <c r="C16469">
        <v>43</v>
      </c>
      <c r="D16469">
        <v>15422.09</v>
      </c>
      <c r="E16469">
        <v>10900</v>
      </c>
      <c r="F16469">
        <v>0</v>
      </c>
      <c r="G16469">
        <v>70000</v>
      </c>
    </row>
    <row r="16470" spans="1:7" x14ac:dyDescent="0.35">
      <c r="A16470" t="s">
        <v>21</v>
      </c>
      <c r="B16470" t="s">
        <v>1130</v>
      </c>
      <c r="C16470">
        <v>75</v>
      </c>
      <c r="D16470">
        <v>16747.47</v>
      </c>
      <c r="E16470">
        <v>8900</v>
      </c>
      <c r="F16470">
        <v>0</v>
      </c>
      <c r="G16470">
        <v>80000</v>
      </c>
    </row>
    <row r="16471" spans="1:7" x14ac:dyDescent="0.35">
      <c r="A16471" t="s">
        <v>21</v>
      </c>
      <c r="B16471" t="s">
        <v>1131</v>
      </c>
      <c r="C16471">
        <v>92</v>
      </c>
      <c r="D16471">
        <v>38656.519999999997</v>
      </c>
      <c r="E16471">
        <v>15000</v>
      </c>
      <c r="F16471">
        <v>0</v>
      </c>
      <c r="G16471">
        <v>750000</v>
      </c>
    </row>
    <row r="16472" spans="1:7" x14ac:dyDescent="0.35">
      <c r="A16472" t="s">
        <v>22</v>
      </c>
      <c r="B16472" t="s">
        <v>1129</v>
      </c>
      <c r="C16472">
        <v>23</v>
      </c>
      <c r="D16472">
        <v>11192.08</v>
      </c>
      <c r="E16472">
        <v>5100</v>
      </c>
      <c r="F16472">
        <v>0</v>
      </c>
      <c r="G16472">
        <v>39000</v>
      </c>
    </row>
    <row r="16473" spans="1:7" x14ac:dyDescent="0.35">
      <c r="A16473" t="s">
        <v>22</v>
      </c>
      <c r="B16473" t="s">
        <v>1130</v>
      </c>
      <c r="C16473">
        <v>170</v>
      </c>
      <c r="D16473">
        <v>12860.19</v>
      </c>
      <c r="E16473">
        <v>7000</v>
      </c>
      <c r="F16473">
        <v>0</v>
      </c>
      <c r="G16473">
        <v>400000</v>
      </c>
    </row>
    <row r="16474" spans="1:7" x14ac:dyDescent="0.35">
      <c r="A16474" t="s">
        <v>22</v>
      </c>
      <c r="B16474" t="s">
        <v>1131</v>
      </c>
      <c r="C16474">
        <v>16</v>
      </c>
      <c r="D16474">
        <v>15273.36</v>
      </c>
      <c r="E16474">
        <v>11000</v>
      </c>
      <c r="F16474">
        <v>0</v>
      </c>
      <c r="G16474">
        <v>45000</v>
      </c>
    </row>
    <row r="16475" spans="1:7" x14ac:dyDescent="0.35">
      <c r="A16475" t="s">
        <v>23</v>
      </c>
      <c r="B16475" t="s">
        <v>1129</v>
      </c>
      <c r="C16475">
        <v>41</v>
      </c>
      <c r="D16475">
        <v>10522.32</v>
      </c>
      <c r="E16475">
        <v>8000</v>
      </c>
      <c r="F16475">
        <v>0</v>
      </c>
      <c r="G16475">
        <v>70000</v>
      </c>
    </row>
    <row r="16476" spans="1:7" x14ac:dyDescent="0.35">
      <c r="A16476" t="s">
        <v>23</v>
      </c>
      <c r="B16476" t="s">
        <v>1130</v>
      </c>
      <c r="C16476">
        <v>105</v>
      </c>
      <c r="D16476">
        <v>10457.02</v>
      </c>
      <c r="E16476">
        <v>7000</v>
      </c>
      <c r="F16476">
        <v>0</v>
      </c>
      <c r="G16476">
        <v>53000</v>
      </c>
    </row>
    <row r="16477" spans="1:7" x14ac:dyDescent="0.35">
      <c r="A16477" t="s">
        <v>23</v>
      </c>
      <c r="B16477" t="s">
        <v>1131</v>
      </c>
      <c r="C16477">
        <v>59</v>
      </c>
      <c r="D16477">
        <v>16670.84</v>
      </c>
      <c r="E16477">
        <v>10000</v>
      </c>
      <c r="F16477">
        <v>0</v>
      </c>
      <c r="G16477">
        <v>117000</v>
      </c>
    </row>
    <row r="16478" spans="1:7" x14ac:dyDescent="0.35">
      <c r="A16478" t="s">
        <v>24</v>
      </c>
      <c r="B16478" t="s">
        <v>1129</v>
      </c>
      <c r="C16478">
        <v>34</v>
      </c>
      <c r="D16478">
        <v>21450.2</v>
      </c>
      <c r="E16478">
        <v>15000</v>
      </c>
      <c r="F16478">
        <v>0</v>
      </c>
      <c r="G16478">
        <v>142900</v>
      </c>
    </row>
    <row r="16479" spans="1:7" x14ac:dyDescent="0.35">
      <c r="A16479" t="s">
        <v>24</v>
      </c>
      <c r="B16479" t="s">
        <v>1130</v>
      </c>
      <c r="C16479">
        <v>147</v>
      </c>
      <c r="D16479">
        <v>17202.400000000001</v>
      </c>
      <c r="E16479">
        <v>10000</v>
      </c>
      <c r="F16479">
        <v>0</v>
      </c>
      <c r="G16479">
        <v>308000</v>
      </c>
    </row>
    <row r="16480" spans="1:7" x14ac:dyDescent="0.35">
      <c r="A16480" t="s">
        <v>24</v>
      </c>
      <c r="B16480" t="s">
        <v>1131</v>
      </c>
      <c r="C16480">
        <v>26</v>
      </c>
      <c r="D16480">
        <v>24875.58</v>
      </c>
      <c r="E16480">
        <v>17000</v>
      </c>
      <c r="F16480">
        <v>0</v>
      </c>
      <c r="G16480">
        <v>100000</v>
      </c>
    </row>
    <row r="16481" spans="1:7" x14ac:dyDescent="0.35">
      <c r="A16481" t="s">
        <v>25</v>
      </c>
      <c r="B16481" t="s">
        <v>1129</v>
      </c>
      <c r="C16481">
        <v>23</v>
      </c>
      <c r="D16481">
        <v>48727.97</v>
      </c>
      <c r="E16481">
        <v>13300</v>
      </c>
      <c r="F16481">
        <v>0</v>
      </c>
      <c r="G16481">
        <v>659000</v>
      </c>
    </row>
    <row r="16482" spans="1:7" x14ac:dyDescent="0.35">
      <c r="A16482" t="s">
        <v>25</v>
      </c>
      <c r="B16482" t="s">
        <v>1130</v>
      </c>
      <c r="C16482">
        <v>162</v>
      </c>
      <c r="D16482">
        <v>12175.77</v>
      </c>
      <c r="E16482">
        <v>7700</v>
      </c>
      <c r="F16482">
        <v>0</v>
      </c>
      <c r="G16482">
        <v>80000</v>
      </c>
    </row>
    <row r="16483" spans="1:7" x14ac:dyDescent="0.35">
      <c r="A16483" t="s">
        <v>25</v>
      </c>
      <c r="B16483" t="s">
        <v>1131</v>
      </c>
      <c r="C16483">
        <v>19</v>
      </c>
      <c r="D16483">
        <v>15842.63</v>
      </c>
      <c r="E16483">
        <v>10000</v>
      </c>
      <c r="F16483">
        <v>0</v>
      </c>
      <c r="G16483">
        <v>100000</v>
      </c>
    </row>
    <row r="16484" spans="1:7" x14ac:dyDescent="0.35">
      <c r="A16484" t="s">
        <v>26</v>
      </c>
      <c r="B16484" t="s">
        <v>1129</v>
      </c>
      <c r="C16484">
        <v>20</v>
      </c>
      <c r="D16484">
        <v>14330.24</v>
      </c>
      <c r="E16484">
        <v>12000</v>
      </c>
      <c r="F16484">
        <v>0</v>
      </c>
      <c r="G16484">
        <v>40000</v>
      </c>
    </row>
    <row r="16485" spans="1:7" x14ac:dyDescent="0.35">
      <c r="A16485" t="s">
        <v>26</v>
      </c>
      <c r="B16485" t="s">
        <v>1130</v>
      </c>
      <c r="C16485">
        <v>137</v>
      </c>
      <c r="D16485">
        <v>11414.15</v>
      </c>
      <c r="E16485">
        <v>8500</v>
      </c>
      <c r="F16485">
        <v>0</v>
      </c>
      <c r="G16485">
        <v>56800</v>
      </c>
    </row>
    <row r="16486" spans="1:7" x14ac:dyDescent="0.35">
      <c r="A16486" t="s">
        <v>26</v>
      </c>
      <c r="B16486" t="s">
        <v>1131</v>
      </c>
      <c r="C16486">
        <v>45</v>
      </c>
      <c r="D16486">
        <v>15771.6</v>
      </c>
      <c r="E16486">
        <v>10000</v>
      </c>
      <c r="F16486">
        <v>0</v>
      </c>
      <c r="G16486">
        <v>78000</v>
      </c>
    </row>
    <row r="16487" spans="1:7" x14ac:dyDescent="0.35">
      <c r="A16487" t="s">
        <v>27</v>
      </c>
      <c r="B16487" t="s">
        <v>1129</v>
      </c>
      <c r="C16487">
        <v>7</v>
      </c>
      <c r="D16487">
        <v>17422.849999999999</v>
      </c>
      <c r="E16487">
        <v>11100</v>
      </c>
      <c r="F16487">
        <v>0</v>
      </c>
      <c r="G16487">
        <v>50000</v>
      </c>
    </row>
    <row r="16488" spans="1:7" x14ac:dyDescent="0.35">
      <c r="A16488" t="s">
        <v>27</v>
      </c>
      <c r="B16488" t="s">
        <v>1130</v>
      </c>
      <c r="C16488">
        <v>171</v>
      </c>
      <c r="D16488">
        <v>16417.73</v>
      </c>
      <c r="E16488">
        <v>11500</v>
      </c>
      <c r="F16488">
        <v>0</v>
      </c>
      <c r="G16488">
        <v>200000</v>
      </c>
    </row>
    <row r="16489" spans="1:7" x14ac:dyDescent="0.35">
      <c r="A16489" t="s">
        <v>27</v>
      </c>
      <c r="B16489" t="s">
        <v>1131</v>
      </c>
      <c r="C16489">
        <v>26</v>
      </c>
      <c r="D16489">
        <v>19677.66</v>
      </c>
      <c r="E16489">
        <v>16000</v>
      </c>
      <c r="F16489">
        <v>0</v>
      </c>
      <c r="G16489">
        <v>102000</v>
      </c>
    </row>
    <row r="16490" spans="1:7" x14ac:dyDescent="0.35">
      <c r="A16490" t="s">
        <v>28</v>
      </c>
      <c r="B16490" t="s">
        <v>1129</v>
      </c>
      <c r="C16490">
        <v>34</v>
      </c>
      <c r="D16490">
        <v>13624.43</v>
      </c>
      <c r="E16490">
        <v>11250</v>
      </c>
      <c r="F16490">
        <v>0</v>
      </c>
      <c r="G16490">
        <v>70000</v>
      </c>
    </row>
    <row r="16491" spans="1:7" x14ac:dyDescent="0.35">
      <c r="A16491" t="s">
        <v>28</v>
      </c>
      <c r="B16491" t="s">
        <v>1130</v>
      </c>
      <c r="C16491">
        <v>147</v>
      </c>
      <c r="D16491">
        <v>15184.33</v>
      </c>
      <c r="E16491">
        <v>7050</v>
      </c>
      <c r="F16491">
        <v>0</v>
      </c>
      <c r="G16491">
        <v>405300</v>
      </c>
    </row>
    <row r="16492" spans="1:7" x14ac:dyDescent="0.35">
      <c r="A16492" t="s">
        <v>28</v>
      </c>
      <c r="B16492" t="s">
        <v>1131</v>
      </c>
      <c r="C16492">
        <v>26</v>
      </c>
      <c r="D16492">
        <v>11413.56</v>
      </c>
      <c r="E16492">
        <v>10700</v>
      </c>
      <c r="F16492">
        <v>0</v>
      </c>
      <c r="G16492">
        <v>30500</v>
      </c>
    </row>
    <row r="16493" spans="1:7" x14ac:dyDescent="0.35">
      <c r="A16493" t="s">
        <v>29</v>
      </c>
      <c r="B16493" t="s">
        <v>1129</v>
      </c>
      <c r="C16493">
        <v>12</v>
      </c>
      <c r="D16493">
        <v>10171.68</v>
      </c>
      <c r="E16493">
        <v>7100</v>
      </c>
      <c r="F16493">
        <v>0</v>
      </c>
      <c r="G16493">
        <v>55000</v>
      </c>
    </row>
    <row r="16494" spans="1:7" x14ac:dyDescent="0.35">
      <c r="A16494" t="s">
        <v>29</v>
      </c>
      <c r="B16494" t="s">
        <v>1130</v>
      </c>
      <c r="C16494">
        <v>172</v>
      </c>
      <c r="D16494">
        <v>20956.23</v>
      </c>
      <c r="E16494">
        <v>12000</v>
      </c>
      <c r="F16494">
        <v>0</v>
      </c>
      <c r="G16494">
        <v>375000</v>
      </c>
    </row>
    <row r="16495" spans="1:7" x14ac:dyDescent="0.35">
      <c r="A16495" t="s">
        <v>29</v>
      </c>
      <c r="B16495" t="s">
        <v>1131</v>
      </c>
      <c r="C16495">
        <v>20</v>
      </c>
      <c r="D16495">
        <v>12803.63</v>
      </c>
      <c r="E16495">
        <v>14600</v>
      </c>
      <c r="F16495">
        <v>0</v>
      </c>
      <c r="G16495">
        <v>30000</v>
      </c>
    </row>
    <row r="16496" spans="1:7" x14ac:dyDescent="0.35">
      <c r="A16496" t="s">
        <v>30</v>
      </c>
      <c r="B16496" t="s">
        <v>1129</v>
      </c>
      <c r="C16496">
        <v>13</v>
      </c>
      <c r="D16496">
        <v>19223.07</v>
      </c>
      <c r="E16496">
        <v>15000</v>
      </c>
      <c r="F16496">
        <v>1500</v>
      </c>
      <c r="G16496">
        <v>101880</v>
      </c>
    </row>
    <row r="16497" spans="1:7" x14ac:dyDescent="0.35">
      <c r="A16497" t="s">
        <v>30</v>
      </c>
      <c r="B16497" t="s">
        <v>1130</v>
      </c>
      <c r="C16497">
        <v>167</v>
      </c>
      <c r="D16497">
        <v>17242.79</v>
      </c>
      <c r="E16497">
        <v>10000</v>
      </c>
      <c r="F16497">
        <v>0</v>
      </c>
      <c r="G16497">
        <v>300000</v>
      </c>
    </row>
    <row r="16498" spans="1:7" x14ac:dyDescent="0.35">
      <c r="A16498" t="s">
        <v>30</v>
      </c>
      <c r="B16498" t="s">
        <v>1131</v>
      </c>
      <c r="C16498">
        <v>22</v>
      </c>
      <c r="D16498">
        <v>13926.61</v>
      </c>
      <c r="E16498">
        <v>13600</v>
      </c>
      <c r="F16498">
        <v>0</v>
      </c>
      <c r="G16498">
        <v>35000</v>
      </c>
    </row>
    <row r="16499" spans="1:7" x14ac:dyDescent="0.35">
      <c r="A16499" t="s">
        <v>31</v>
      </c>
      <c r="B16499" t="s">
        <v>1129</v>
      </c>
      <c r="C16499">
        <v>28</v>
      </c>
      <c r="D16499">
        <v>10934.49</v>
      </c>
      <c r="E16499">
        <v>10000</v>
      </c>
      <c r="F16499">
        <v>0</v>
      </c>
      <c r="G16499">
        <v>25000</v>
      </c>
    </row>
    <row r="16500" spans="1:7" x14ac:dyDescent="0.35">
      <c r="A16500" t="s">
        <v>31</v>
      </c>
      <c r="B16500" t="s">
        <v>1130</v>
      </c>
      <c r="C16500">
        <v>101</v>
      </c>
      <c r="D16500">
        <v>7102.72</v>
      </c>
      <c r="E16500">
        <v>5000</v>
      </c>
      <c r="F16500">
        <v>0</v>
      </c>
      <c r="G16500">
        <v>34400</v>
      </c>
    </row>
    <row r="16501" spans="1:7" x14ac:dyDescent="0.35">
      <c r="A16501" t="s">
        <v>31</v>
      </c>
      <c r="B16501" t="s">
        <v>1131</v>
      </c>
      <c r="C16501">
        <v>78</v>
      </c>
      <c r="D16501">
        <v>15569.77</v>
      </c>
      <c r="E16501">
        <v>9000</v>
      </c>
      <c r="F16501">
        <v>0</v>
      </c>
      <c r="G16501">
        <v>281000</v>
      </c>
    </row>
    <row r="16502" spans="1:7" x14ac:dyDescent="0.35">
      <c r="A16502" t="s">
        <v>32</v>
      </c>
      <c r="B16502" t="s">
        <v>1129</v>
      </c>
      <c r="C16502">
        <v>694</v>
      </c>
      <c r="D16502">
        <v>16138.54</v>
      </c>
      <c r="E16502">
        <v>12000</v>
      </c>
      <c r="F16502">
        <v>0</v>
      </c>
      <c r="G16502">
        <v>659000</v>
      </c>
    </row>
    <row r="16503" spans="1:7" x14ac:dyDescent="0.35">
      <c r="A16503" t="s">
        <v>32</v>
      </c>
      <c r="B16503" t="s">
        <v>1130</v>
      </c>
      <c r="C16503">
        <v>3310</v>
      </c>
      <c r="D16503">
        <v>13805.36</v>
      </c>
      <c r="E16503">
        <v>8300</v>
      </c>
      <c r="F16503">
        <v>0</v>
      </c>
      <c r="G16503">
        <v>405300</v>
      </c>
    </row>
    <row r="16504" spans="1:7" x14ac:dyDescent="0.35">
      <c r="A16504" t="s">
        <v>32</v>
      </c>
      <c r="B16504" t="s">
        <v>1131</v>
      </c>
      <c r="C16504">
        <v>926</v>
      </c>
      <c r="D16504">
        <v>22781.91</v>
      </c>
      <c r="E16504">
        <v>11500</v>
      </c>
      <c r="F16504">
        <v>0</v>
      </c>
      <c r="G16504">
        <v>800000</v>
      </c>
    </row>
    <row r="16506" spans="1:7" x14ac:dyDescent="0.35">
      <c r="A16506" t="s">
        <v>1689</v>
      </c>
    </row>
    <row r="16507" spans="1:7" x14ac:dyDescent="0.35">
      <c r="A16507" t="s">
        <v>2</v>
      </c>
      <c r="B16507" t="s">
        <v>1150</v>
      </c>
      <c r="C16507" t="s">
        <v>3</v>
      </c>
      <c r="D16507" t="s">
        <v>4</v>
      </c>
      <c r="E16507" t="s">
        <v>5</v>
      </c>
      <c r="F16507" t="s">
        <v>6</v>
      </c>
      <c r="G16507" t="s">
        <v>7</v>
      </c>
    </row>
    <row r="16508" spans="1:7" x14ac:dyDescent="0.35">
      <c r="A16508" t="s">
        <v>8</v>
      </c>
      <c r="B16508" t="s">
        <v>1151</v>
      </c>
      <c r="C16508">
        <v>133</v>
      </c>
      <c r="D16508">
        <v>11676.6</v>
      </c>
      <c r="E16508">
        <v>7000</v>
      </c>
      <c r="F16508">
        <v>0</v>
      </c>
      <c r="G16508">
        <v>100000</v>
      </c>
    </row>
    <row r="16509" spans="1:7" x14ac:dyDescent="0.35">
      <c r="A16509" t="s">
        <v>8</v>
      </c>
      <c r="B16509" t="s">
        <v>1152</v>
      </c>
      <c r="C16509">
        <v>56</v>
      </c>
      <c r="D16509">
        <v>12786.85</v>
      </c>
      <c r="E16509">
        <v>9000</v>
      </c>
      <c r="F16509">
        <v>0</v>
      </c>
      <c r="G16509">
        <v>80000</v>
      </c>
    </row>
    <row r="16510" spans="1:7" x14ac:dyDescent="0.35">
      <c r="A16510" t="s">
        <v>8</v>
      </c>
      <c r="B16510" t="s">
        <v>339</v>
      </c>
      <c r="C16510">
        <v>15</v>
      </c>
      <c r="D16510">
        <v>16515.18</v>
      </c>
      <c r="E16510">
        <v>18000</v>
      </c>
      <c r="F16510">
        <v>0</v>
      </c>
      <c r="G16510">
        <v>49000</v>
      </c>
    </row>
    <row r="16511" spans="1:7" x14ac:dyDescent="0.35">
      <c r="A16511" t="s">
        <v>9</v>
      </c>
      <c r="B16511" t="s">
        <v>1151</v>
      </c>
      <c r="C16511">
        <v>122</v>
      </c>
      <c r="D16511">
        <v>13411.74</v>
      </c>
      <c r="E16511">
        <v>10000</v>
      </c>
      <c r="F16511">
        <v>0</v>
      </c>
      <c r="G16511">
        <v>60000</v>
      </c>
    </row>
    <row r="16512" spans="1:7" x14ac:dyDescent="0.35">
      <c r="A16512" t="s">
        <v>9</v>
      </c>
      <c r="B16512" t="s">
        <v>1152</v>
      </c>
      <c r="C16512">
        <v>67</v>
      </c>
      <c r="D16512">
        <v>23129.16</v>
      </c>
      <c r="E16512">
        <v>15800</v>
      </c>
      <c r="F16512">
        <v>0</v>
      </c>
      <c r="G16512">
        <v>128000</v>
      </c>
    </row>
    <row r="16513" spans="1:7" x14ac:dyDescent="0.35">
      <c r="A16513" t="s">
        <v>9</v>
      </c>
      <c r="B16513" t="s">
        <v>339</v>
      </c>
      <c r="C16513">
        <v>12</v>
      </c>
      <c r="D16513">
        <v>12280.33</v>
      </c>
      <c r="E16513">
        <v>8000</v>
      </c>
      <c r="F16513">
        <v>0</v>
      </c>
      <c r="G16513">
        <v>66000</v>
      </c>
    </row>
    <row r="16514" spans="1:7" x14ac:dyDescent="0.35">
      <c r="A16514" t="s">
        <v>10</v>
      </c>
      <c r="B16514" t="s">
        <v>1151</v>
      </c>
      <c r="C16514">
        <v>130</v>
      </c>
      <c r="D16514">
        <v>10666.56</v>
      </c>
      <c r="E16514">
        <v>8000</v>
      </c>
      <c r="F16514">
        <v>0</v>
      </c>
      <c r="G16514">
        <v>50000</v>
      </c>
    </row>
    <row r="16515" spans="1:7" x14ac:dyDescent="0.35">
      <c r="A16515" t="s">
        <v>10</v>
      </c>
      <c r="B16515" t="s">
        <v>1152</v>
      </c>
      <c r="C16515">
        <v>67</v>
      </c>
      <c r="D16515">
        <v>10153.620000000001</v>
      </c>
      <c r="E16515">
        <v>7500</v>
      </c>
      <c r="F16515">
        <v>0</v>
      </c>
      <c r="G16515">
        <v>40000</v>
      </c>
    </row>
    <row r="16516" spans="1:7" x14ac:dyDescent="0.35">
      <c r="A16516" t="s">
        <v>10</v>
      </c>
      <c r="B16516" t="s">
        <v>339</v>
      </c>
      <c r="C16516">
        <v>11</v>
      </c>
      <c r="D16516">
        <v>10948.28</v>
      </c>
      <c r="E16516">
        <v>11000</v>
      </c>
      <c r="F16516">
        <v>0</v>
      </c>
      <c r="G16516">
        <v>30000</v>
      </c>
    </row>
    <row r="16517" spans="1:7" x14ac:dyDescent="0.35">
      <c r="A16517" t="s">
        <v>11</v>
      </c>
      <c r="B16517" t="s">
        <v>1151</v>
      </c>
      <c r="C16517">
        <v>134</v>
      </c>
      <c r="D16517">
        <v>16690.14</v>
      </c>
      <c r="E16517">
        <v>10300</v>
      </c>
      <c r="F16517">
        <v>0</v>
      </c>
      <c r="G16517">
        <v>220000</v>
      </c>
    </row>
    <row r="16518" spans="1:7" x14ac:dyDescent="0.35">
      <c r="A16518" t="s">
        <v>11</v>
      </c>
      <c r="B16518" t="s">
        <v>1152</v>
      </c>
      <c r="C16518">
        <v>57</v>
      </c>
      <c r="D16518">
        <v>15733.99</v>
      </c>
      <c r="E16518">
        <v>12638</v>
      </c>
      <c r="F16518">
        <v>0</v>
      </c>
      <c r="G16518">
        <v>80000</v>
      </c>
    </row>
    <row r="16519" spans="1:7" x14ac:dyDescent="0.35">
      <c r="A16519" t="s">
        <v>11</v>
      </c>
      <c r="B16519" t="s">
        <v>339</v>
      </c>
      <c r="C16519">
        <v>15</v>
      </c>
      <c r="D16519">
        <v>13575.52</v>
      </c>
      <c r="E16519">
        <v>10860</v>
      </c>
      <c r="F16519">
        <v>0</v>
      </c>
      <c r="G16519">
        <v>38000</v>
      </c>
    </row>
    <row r="16520" spans="1:7" x14ac:dyDescent="0.35">
      <c r="A16520" t="s">
        <v>12</v>
      </c>
      <c r="B16520" t="s">
        <v>1151</v>
      </c>
      <c r="C16520">
        <v>129</v>
      </c>
      <c r="D16520">
        <v>12828.8</v>
      </c>
      <c r="E16520">
        <v>10000</v>
      </c>
      <c r="F16520">
        <v>0</v>
      </c>
      <c r="G16520">
        <v>105700</v>
      </c>
    </row>
    <row r="16521" spans="1:7" x14ac:dyDescent="0.35">
      <c r="A16521" t="s">
        <v>12</v>
      </c>
      <c r="B16521" t="s">
        <v>1152</v>
      </c>
      <c r="C16521">
        <v>57</v>
      </c>
      <c r="D16521">
        <v>15904.81</v>
      </c>
      <c r="E16521">
        <v>16000</v>
      </c>
      <c r="F16521">
        <v>0</v>
      </c>
      <c r="G16521">
        <v>45000</v>
      </c>
    </row>
    <row r="16522" spans="1:7" x14ac:dyDescent="0.35">
      <c r="A16522" t="s">
        <v>12</v>
      </c>
      <c r="B16522" t="s">
        <v>339</v>
      </c>
      <c r="C16522">
        <v>23</v>
      </c>
      <c r="D16522">
        <v>14861.57</v>
      </c>
      <c r="E16522">
        <v>13800</v>
      </c>
      <c r="F16522">
        <v>0</v>
      </c>
      <c r="G16522">
        <v>57000</v>
      </c>
    </row>
    <row r="16523" spans="1:7" x14ac:dyDescent="0.35">
      <c r="A16523" t="s">
        <v>13</v>
      </c>
      <c r="B16523" t="s">
        <v>1151</v>
      </c>
      <c r="C16523">
        <v>138</v>
      </c>
      <c r="D16523">
        <v>8894.2000000000007</v>
      </c>
      <c r="E16523">
        <v>7000</v>
      </c>
      <c r="F16523">
        <v>0</v>
      </c>
      <c r="G16523">
        <v>35000</v>
      </c>
    </row>
    <row r="16524" spans="1:7" x14ac:dyDescent="0.35">
      <c r="A16524" t="s">
        <v>13</v>
      </c>
      <c r="B16524" t="s">
        <v>1152</v>
      </c>
      <c r="C16524">
        <v>53</v>
      </c>
      <c r="D16524">
        <v>13479.64</v>
      </c>
      <c r="E16524">
        <v>10500</v>
      </c>
      <c r="F16524">
        <v>0</v>
      </c>
      <c r="G16524">
        <v>73700</v>
      </c>
    </row>
    <row r="16525" spans="1:7" x14ac:dyDescent="0.35">
      <c r="A16525" t="s">
        <v>13</v>
      </c>
      <c r="B16525" t="s">
        <v>339</v>
      </c>
      <c r="C16525">
        <v>15</v>
      </c>
      <c r="D16525">
        <v>14783.72</v>
      </c>
      <c r="E16525">
        <v>12400</v>
      </c>
      <c r="F16525">
        <v>0</v>
      </c>
      <c r="G16525">
        <v>42000</v>
      </c>
    </row>
    <row r="16526" spans="1:7" x14ac:dyDescent="0.35">
      <c r="A16526" t="s">
        <v>14</v>
      </c>
      <c r="B16526" t="s">
        <v>1151</v>
      </c>
      <c r="C16526">
        <v>124</v>
      </c>
      <c r="D16526">
        <v>14256.58</v>
      </c>
      <c r="E16526">
        <v>10000</v>
      </c>
      <c r="F16526">
        <v>0</v>
      </c>
      <c r="G16526">
        <v>390000</v>
      </c>
    </row>
    <row r="16527" spans="1:7" x14ac:dyDescent="0.35">
      <c r="A16527" t="s">
        <v>14</v>
      </c>
      <c r="B16527" t="s">
        <v>1152</v>
      </c>
      <c r="C16527">
        <v>66</v>
      </c>
      <c r="D16527">
        <v>20666.13</v>
      </c>
      <c r="E16527">
        <v>15000</v>
      </c>
      <c r="F16527">
        <v>0</v>
      </c>
      <c r="G16527">
        <v>308000</v>
      </c>
    </row>
    <row r="16528" spans="1:7" x14ac:dyDescent="0.35">
      <c r="A16528" t="s">
        <v>14</v>
      </c>
      <c r="B16528" t="s">
        <v>339</v>
      </c>
      <c r="C16528">
        <v>13</v>
      </c>
      <c r="D16528">
        <v>11949.12</v>
      </c>
      <c r="E16528">
        <v>10000</v>
      </c>
      <c r="F16528">
        <v>0</v>
      </c>
      <c r="G16528">
        <v>50000</v>
      </c>
    </row>
    <row r="16529" spans="1:7" x14ac:dyDescent="0.35">
      <c r="A16529" t="s">
        <v>15</v>
      </c>
      <c r="B16529" t="s">
        <v>1151</v>
      </c>
      <c r="C16529">
        <v>137</v>
      </c>
      <c r="D16529">
        <v>11924.21</v>
      </c>
      <c r="E16529">
        <v>8700</v>
      </c>
      <c r="F16529">
        <v>0</v>
      </c>
      <c r="G16529">
        <v>50000</v>
      </c>
    </row>
    <row r="16530" spans="1:7" x14ac:dyDescent="0.35">
      <c r="A16530" t="s">
        <v>15</v>
      </c>
      <c r="B16530" t="s">
        <v>1152</v>
      </c>
      <c r="C16530">
        <v>59</v>
      </c>
      <c r="D16530">
        <v>19087.87</v>
      </c>
      <c r="E16530">
        <v>11000</v>
      </c>
      <c r="F16530">
        <v>0</v>
      </c>
      <c r="G16530">
        <v>240000</v>
      </c>
    </row>
    <row r="16531" spans="1:7" x14ac:dyDescent="0.35">
      <c r="A16531" t="s">
        <v>15</v>
      </c>
      <c r="B16531" t="s">
        <v>339</v>
      </c>
      <c r="C16531">
        <v>10</v>
      </c>
      <c r="D16531">
        <v>9312.82</v>
      </c>
      <c r="E16531">
        <v>10000</v>
      </c>
      <c r="F16531">
        <v>0</v>
      </c>
      <c r="G16531">
        <v>25000</v>
      </c>
    </row>
    <row r="16532" spans="1:7" x14ac:dyDescent="0.35">
      <c r="A16532" t="s">
        <v>16</v>
      </c>
      <c r="B16532" t="s">
        <v>1151</v>
      </c>
      <c r="C16532">
        <v>122</v>
      </c>
      <c r="D16532">
        <v>11287.78</v>
      </c>
      <c r="E16532">
        <v>7760</v>
      </c>
      <c r="F16532">
        <v>0</v>
      </c>
      <c r="G16532">
        <v>100000</v>
      </c>
    </row>
    <row r="16533" spans="1:7" x14ac:dyDescent="0.35">
      <c r="A16533" t="s">
        <v>16</v>
      </c>
      <c r="B16533" t="s">
        <v>1152</v>
      </c>
      <c r="C16533">
        <v>66</v>
      </c>
      <c r="D16533">
        <v>20248.3</v>
      </c>
      <c r="E16533">
        <v>14000</v>
      </c>
      <c r="F16533">
        <v>0</v>
      </c>
      <c r="G16533">
        <v>120000</v>
      </c>
    </row>
    <row r="16534" spans="1:7" x14ac:dyDescent="0.35">
      <c r="A16534" t="s">
        <v>16</v>
      </c>
      <c r="B16534" t="s">
        <v>339</v>
      </c>
      <c r="C16534">
        <v>18</v>
      </c>
      <c r="D16534">
        <v>18538.37</v>
      </c>
      <c r="E16534">
        <v>18000</v>
      </c>
      <c r="F16534">
        <v>0</v>
      </c>
      <c r="G16534">
        <v>115000</v>
      </c>
    </row>
    <row r="16535" spans="1:7" x14ac:dyDescent="0.35">
      <c r="A16535" t="s">
        <v>17</v>
      </c>
      <c r="B16535" t="s">
        <v>1151</v>
      </c>
      <c r="C16535">
        <v>128</v>
      </c>
      <c r="D16535">
        <v>10659.72</v>
      </c>
      <c r="E16535">
        <v>7100</v>
      </c>
      <c r="F16535">
        <v>0</v>
      </c>
      <c r="G16535">
        <v>100000</v>
      </c>
    </row>
    <row r="16536" spans="1:7" x14ac:dyDescent="0.35">
      <c r="A16536" t="s">
        <v>17</v>
      </c>
      <c r="B16536" t="s">
        <v>1152</v>
      </c>
      <c r="C16536">
        <v>62</v>
      </c>
      <c r="D16536">
        <v>16477.55</v>
      </c>
      <c r="E16536">
        <v>7500</v>
      </c>
      <c r="F16536">
        <v>0</v>
      </c>
      <c r="G16536">
        <v>100000</v>
      </c>
    </row>
    <row r="16537" spans="1:7" x14ac:dyDescent="0.35">
      <c r="A16537" t="s">
        <v>17</v>
      </c>
      <c r="B16537" t="s">
        <v>339</v>
      </c>
      <c r="C16537">
        <v>13</v>
      </c>
      <c r="D16537">
        <v>28326.78</v>
      </c>
      <c r="E16537">
        <v>23500</v>
      </c>
      <c r="F16537">
        <v>0</v>
      </c>
      <c r="G16537">
        <v>150000</v>
      </c>
    </row>
    <row r="16538" spans="1:7" x14ac:dyDescent="0.35">
      <c r="A16538" t="s">
        <v>18</v>
      </c>
      <c r="B16538" t="s">
        <v>1151</v>
      </c>
      <c r="C16538">
        <v>141</v>
      </c>
      <c r="D16538">
        <v>8485.69</v>
      </c>
      <c r="E16538">
        <v>6000</v>
      </c>
      <c r="F16538">
        <v>0</v>
      </c>
      <c r="G16538">
        <v>42600</v>
      </c>
    </row>
    <row r="16539" spans="1:7" x14ac:dyDescent="0.35">
      <c r="A16539" t="s">
        <v>18</v>
      </c>
      <c r="B16539" t="s">
        <v>1152</v>
      </c>
      <c r="C16539">
        <v>51</v>
      </c>
      <c r="D16539">
        <v>11459.35</v>
      </c>
      <c r="E16539">
        <v>9000</v>
      </c>
      <c r="F16539">
        <v>0</v>
      </c>
      <c r="G16539">
        <v>80000</v>
      </c>
    </row>
    <row r="16540" spans="1:7" x14ac:dyDescent="0.35">
      <c r="A16540" t="s">
        <v>18</v>
      </c>
      <c r="B16540" t="s">
        <v>339</v>
      </c>
      <c r="C16540">
        <v>13</v>
      </c>
      <c r="D16540">
        <v>9360.8799999999992</v>
      </c>
      <c r="E16540">
        <v>6000</v>
      </c>
      <c r="F16540">
        <v>0</v>
      </c>
      <c r="G16540">
        <v>25000</v>
      </c>
    </row>
    <row r="16541" spans="1:7" x14ac:dyDescent="0.35">
      <c r="A16541" t="s">
        <v>19</v>
      </c>
      <c r="B16541" t="s">
        <v>1151</v>
      </c>
      <c r="C16541">
        <v>138</v>
      </c>
      <c r="D16541">
        <v>10677.31</v>
      </c>
      <c r="E16541">
        <v>8000</v>
      </c>
      <c r="F16541">
        <v>0</v>
      </c>
      <c r="G16541">
        <v>70000</v>
      </c>
    </row>
    <row r="16542" spans="1:7" x14ac:dyDescent="0.35">
      <c r="A16542" t="s">
        <v>19</v>
      </c>
      <c r="B16542" t="s">
        <v>1152</v>
      </c>
      <c r="C16542">
        <v>56</v>
      </c>
      <c r="D16542">
        <v>14495.76</v>
      </c>
      <c r="E16542">
        <v>13500</v>
      </c>
      <c r="F16542">
        <v>0</v>
      </c>
      <c r="G16542">
        <v>60000</v>
      </c>
    </row>
    <row r="16543" spans="1:7" x14ac:dyDescent="0.35">
      <c r="A16543" t="s">
        <v>19</v>
      </c>
      <c r="B16543" t="s">
        <v>339</v>
      </c>
      <c r="C16543">
        <v>12</v>
      </c>
      <c r="D16543">
        <v>7771.66</v>
      </c>
      <c r="E16543">
        <v>7700</v>
      </c>
      <c r="F16543">
        <v>0</v>
      </c>
      <c r="G16543">
        <v>20000</v>
      </c>
    </row>
    <row r="16544" spans="1:7" x14ac:dyDescent="0.35">
      <c r="A16544" t="s">
        <v>20</v>
      </c>
      <c r="B16544" t="s">
        <v>1151</v>
      </c>
      <c r="C16544">
        <v>123</v>
      </c>
      <c r="D16544">
        <v>14989.34</v>
      </c>
      <c r="E16544">
        <v>8500</v>
      </c>
      <c r="F16544">
        <v>0</v>
      </c>
      <c r="G16544">
        <v>200000</v>
      </c>
    </row>
    <row r="16545" spans="1:7" x14ac:dyDescent="0.35">
      <c r="A16545" t="s">
        <v>20</v>
      </c>
      <c r="B16545" t="s">
        <v>1152</v>
      </c>
      <c r="C16545">
        <v>65</v>
      </c>
      <c r="D16545">
        <v>32093.02</v>
      </c>
      <c r="E16545">
        <v>13000</v>
      </c>
      <c r="F16545">
        <v>0</v>
      </c>
      <c r="G16545">
        <v>800000</v>
      </c>
    </row>
    <row r="16546" spans="1:7" x14ac:dyDescent="0.35">
      <c r="A16546" t="s">
        <v>20</v>
      </c>
      <c r="B16546" t="s">
        <v>339</v>
      </c>
      <c r="C16546">
        <v>18</v>
      </c>
      <c r="D16546">
        <v>10576.65</v>
      </c>
      <c r="E16546">
        <v>9000</v>
      </c>
      <c r="F16546">
        <v>0</v>
      </c>
      <c r="G16546">
        <v>70000</v>
      </c>
    </row>
    <row r="16547" spans="1:7" x14ac:dyDescent="0.35">
      <c r="A16547" t="s">
        <v>21</v>
      </c>
      <c r="B16547" t="s">
        <v>1151</v>
      </c>
      <c r="C16547">
        <v>120</v>
      </c>
      <c r="D16547">
        <v>18778.919999999998</v>
      </c>
      <c r="E16547">
        <v>13100</v>
      </c>
      <c r="F16547">
        <v>0</v>
      </c>
      <c r="G16547">
        <v>140000</v>
      </c>
    </row>
    <row r="16548" spans="1:7" x14ac:dyDescent="0.35">
      <c r="A16548" t="s">
        <v>21</v>
      </c>
      <c r="B16548" t="s">
        <v>1152</v>
      </c>
      <c r="C16548">
        <v>72</v>
      </c>
      <c r="D16548">
        <v>35336.67</v>
      </c>
      <c r="E16548">
        <v>11250</v>
      </c>
      <c r="F16548">
        <v>0</v>
      </c>
      <c r="G16548">
        <v>750000</v>
      </c>
    </row>
    <row r="16549" spans="1:7" x14ac:dyDescent="0.35">
      <c r="A16549" t="s">
        <v>21</v>
      </c>
      <c r="B16549" t="s">
        <v>339</v>
      </c>
      <c r="C16549">
        <v>18</v>
      </c>
      <c r="D16549">
        <v>37661.11</v>
      </c>
      <c r="E16549">
        <v>0</v>
      </c>
      <c r="F16549">
        <v>0</v>
      </c>
      <c r="G16549">
        <v>507000</v>
      </c>
    </row>
    <row r="16550" spans="1:7" x14ac:dyDescent="0.35">
      <c r="A16550" t="s">
        <v>22</v>
      </c>
      <c r="B16550" t="s">
        <v>1151</v>
      </c>
      <c r="C16550">
        <v>139</v>
      </c>
      <c r="D16550">
        <v>11976.66</v>
      </c>
      <c r="E16550">
        <v>7000</v>
      </c>
      <c r="F16550">
        <v>0</v>
      </c>
      <c r="G16550">
        <v>400000</v>
      </c>
    </row>
    <row r="16551" spans="1:7" x14ac:dyDescent="0.35">
      <c r="A16551" t="s">
        <v>22</v>
      </c>
      <c r="B16551" t="s">
        <v>1152</v>
      </c>
      <c r="C16551">
        <v>54</v>
      </c>
      <c r="D16551">
        <v>13319.25</v>
      </c>
      <c r="E16551">
        <v>8000</v>
      </c>
      <c r="F16551">
        <v>0</v>
      </c>
      <c r="G16551">
        <v>100000</v>
      </c>
    </row>
    <row r="16552" spans="1:7" x14ac:dyDescent="0.35">
      <c r="A16552" t="s">
        <v>22</v>
      </c>
      <c r="B16552" t="s">
        <v>339</v>
      </c>
      <c r="C16552">
        <v>16</v>
      </c>
      <c r="D16552">
        <v>17014.2</v>
      </c>
      <c r="E16552">
        <v>11000</v>
      </c>
      <c r="F16552">
        <v>0</v>
      </c>
      <c r="G16552">
        <v>52500</v>
      </c>
    </row>
    <row r="16553" spans="1:7" x14ac:dyDescent="0.35">
      <c r="A16553" t="s">
        <v>23</v>
      </c>
      <c r="B16553" t="s">
        <v>1151</v>
      </c>
      <c r="C16553">
        <v>125</v>
      </c>
      <c r="D16553">
        <v>10499.42</v>
      </c>
      <c r="E16553">
        <v>7000</v>
      </c>
      <c r="F16553">
        <v>0</v>
      </c>
      <c r="G16553">
        <v>70000</v>
      </c>
    </row>
    <row r="16554" spans="1:7" x14ac:dyDescent="0.35">
      <c r="A16554" t="s">
        <v>23</v>
      </c>
      <c r="B16554" t="s">
        <v>1152</v>
      </c>
      <c r="C16554">
        <v>61</v>
      </c>
      <c r="D16554">
        <v>14724.02</v>
      </c>
      <c r="E16554">
        <v>9000</v>
      </c>
      <c r="F16554">
        <v>0</v>
      </c>
      <c r="G16554">
        <v>117000</v>
      </c>
    </row>
    <row r="16555" spans="1:7" x14ac:dyDescent="0.35">
      <c r="A16555" t="s">
        <v>23</v>
      </c>
      <c r="B16555" t="s">
        <v>339</v>
      </c>
      <c r="C16555">
        <v>19</v>
      </c>
      <c r="D16555">
        <v>16343.7</v>
      </c>
      <c r="E16555">
        <v>12000</v>
      </c>
      <c r="F16555">
        <v>0</v>
      </c>
      <c r="G16555">
        <v>35000</v>
      </c>
    </row>
    <row r="16556" spans="1:7" x14ac:dyDescent="0.35">
      <c r="A16556" t="s">
        <v>24</v>
      </c>
      <c r="B16556" t="s">
        <v>1151</v>
      </c>
      <c r="C16556">
        <v>123</v>
      </c>
      <c r="D16556">
        <v>16020.73</v>
      </c>
      <c r="E16556">
        <v>12000</v>
      </c>
      <c r="F16556">
        <v>0</v>
      </c>
      <c r="G16556">
        <v>140000</v>
      </c>
    </row>
    <row r="16557" spans="1:7" x14ac:dyDescent="0.35">
      <c r="A16557" t="s">
        <v>24</v>
      </c>
      <c r="B16557" t="s">
        <v>1152</v>
      </c>
      <c r="C16557">
        <v>71</v>
      </c>
      <c r="D16557">
        <v>26236.3</v>
      </c>
      <c r="E16557">
        <v>10500</v>
      </c>
      <c r="F16557">
        <v>0</v>
      </c>
      <c r="G16557">
        <v>308000</v>
      </c>
    </row>
    <row r="16558" spans="1:7" x14ac:dyDescent="0.35">
      <c r="A16558" t="s">
        <v>24</v>
      </c>
      <c r="B16558" t="s">
        <v>339</v>
      </c>
      <c r="C16558">
        <v>13</v>
      </c>
      <c r="D16558">
        <v>9923.01</v>
      </c>
      <c r="E16558">
        <v>9200</v>
      </c>
      <c r="F16558">
        <v>0</v>
      </c>
      <c r="G16558">
        <v>40000</v>
      </c>
    </row>
    <row r="16559" spans="1:7" x14ac:dyDescent="0.35">
      <c r="A16559" t="s">
        <v>25</v>
      </c>
      <c r="B16559" t="s">
        <v>1151</v>
      </c>
      <c r="C16559">
        <v>123</v>
      </c>
      <c r="D16559">
        <v>13474.67</v>
      </c>
      <c r="E16559">
        <v>9000</v>
      </c>
      <c r="F16559">
        <v>0</v>
      </c>
      <c r="G16559">
        <v>100000</v>
      </c>
    </row>
    <row r="16560" spans="1:7" x14ac:dyDescent="0.35">
      <c r="A16560" t="s">
        <v>25</v>
      </c>
      <c r="B16560" t="s">
        <v>1152</v>
      </c>
      <c r="C16560">
        <v>68</v>
      </c>
      <c r="D16560">
        <v>24178.13</v>
      </c>
      <c r="E16560">
        <v>9000</v>
      </c>
      <c r="F16560">
        <v>0</v>
      </c>
      <c r="G16560">
        <v>659000</v>
      </c>
    </row>
    <row r="16561" spans="1:7" x14ac:dyDescent="0.35">
      <c r="A16561" t="s">
        <v>25</v>
      </c>
      <c r="B16561" t="s">
        <v>339</v>
      </c>
      <c r="C16561">
        <v>13</v>
      </c>
      <c r="D16561">
        <v>8148.18</v>
      </c>
      <c r="E16561">
        <v>5860</v>
      </c>
      <c r="F16561">
        <v>4000</v>
      </c>
      <c r="G16561">
        <v>30000</v>
      </c>
    </row>
    <row r="16562" spans="1:7" x14ac:dyDescent="0.35">
      <c r="A16562" t="s">
        <v>26</v>
      </c>
      <c r="B16562" t="s">
        <v>1151</v>
      </c>
      <c r="C16562">
        <v>130</v>
      </c>
      <c r="D16562">
        <v>12541.63</v>
      </c>
      <c r="E16562">
        <v>8500</v>
      </c>
      <c r="F16562">
        <v>0</v>
      </c>
      <c r="G16562">
        <v>78000</v>
      </c>
    </row>
    <row r="16563" spans="1:7" x14ac:dyDescent="0.35">
      <c r="A16563" t="s">
        <v>26</v>
      </c>
      <c r="B16563" t="s">
        <v>1152</v>
      </c>
      <c r="C16563">
        <v>56</v>
      </c>
      <c r="D16563">
        <v>12880.66</v>
      </c>
      <c r="E16563">
        <v>10000</v>
      </c>
      <c r="F16563">
        <v>0</v>
      </c>
      <c r="G16563">
        <v>40000</v>
      </c>
    </row>
    <row r="16564" spans="1:7" x14ac:dyDescent="0.35">
      <c r="A16564" t="s">
        <v>26</v>
      </c>
      <c r="B16564" t="s">
        <v>339</v>
      </c>
      <c r="C16564">
        <v>16</v>
      </c>
      <c r="D16564">
        <v>15021.44</v>
      </c>
      <c r="E16564">
        <v>15000</v>
      </c>
      <c r="F16564">
        <v>0</v>
      </c>
      <c r="G16564">
        <v>40000</v>
      </c>
    </row>
    <row r="16565" spans="1:7" x14ac:dyDescent="0.35">
      <c r="A16565" t="s">
        <v>27</v>
      </c>
      <c r="B16565" t="s">
        <v>1151</v>
      </c>
      <c r="C16565">
        <v>119</v>
      </c>
      <c r="D16565">
        <v>12341.78</v>
      </c>
      <c r="E16565">
        <v>9960</v>
      </c>
      <c r="F16565">
        <v>0</v>
      </c>
      <c r="G16565">
        <v>100000</v>
      </c>
    </row>
    <row r="16566" spans="1:7" x14ac:dyDescent="0.35">
      <c r="A16566" t="s">
        <v>27</v>
      </c>
      <c r="B16566" t="s">
        <v>1152</v>
      </c>
      <c r="C16566">
        <v>72</v>
      </c>
      <c r="D16566">
        <v>22936.76</v>
      </c>
      <c r="E16566">
        <v>15000</v>
      </c>
      <c r="F16566">
        <v>0</v>
      </c>
      <c r="G16566">
        <v>200000</v>
      </c>
    </row>
    <row r="16567" spans="1:7" x14ac:dyDescent="0.35">
      <c r="A16567" t="s">
        <v>27</v>
      </c>
      <c r="B16567" t="s">
        <v>339</v>
      </c>
      <c r="C16567">
        <v>13</v>
      </c>
      <c r="D16567">
        <v>20811.72</v>
      </c>
      <c r="E16567">
        <v>16000</v>
      </c>
      <c r="F16567">
        <v>0</v>
      </c>
      <c r="G16567">
        <v>50000</v>
      </c>
    </row>
    <row r="16568" spans="1:7" x14ac:dyDescent="0.35">
      <c r="A16568" t="s">
        <v>28</v>
      </c>
      <c r="B16568" t="s">
        <v>1151</v>
      </c>
      <c r="C16568">
        <v>117</v>
      </c>
      <c r="D16568">
        <v>11741.57</v>
      </c>
      <c r="E16568">
        <v>6060</v>
      </c>
      <c r="F16568">
        <v>0</v>
      </c>
      <c r="G16568">
        <v>405300</v>
      </c>
    </row>
    <row r="16569" spans="1:7" x14ac:dyDescent="0.35">
      <c r="A16569" t="s">
        <v>28</v>
      </c>
      <c r="B16569" t="s">
        <v>1152</v>
      </c>
      <c r="C16569">
        <v>78</v>
      </c>
      <c r="D16569">
        <v>19403.75</v>
      </c>
      <c r="E16569">
        <v>12000</v>
      </c>
      <c r="F16569">
        <v>0</v>
      </c>
      <c r="G16569">
        <v>200000</v>
      </c>
    </row>
    <row r="16570" spans="1:7" x14ac:dyDescent="0.35">
      <c r="A16570" t="s">
        <v>28</v>
      </c>
      <c r="B16570" t="s">
        <v>339</v>
      </c>
      <c r="C16570">
        <v>12</v>
      </c>
      <c r="D16570">
        <v>11157.44</v>
      </c>
      <c r="E16570">
        <v>10000</v>
      </c>
      <c r="F16570">
        <v>0</v>
      </c>
      <c r="G16570">
        <v>24000</v>
      </c>
    </row>
    <row r="16571" spans="1:7" x14ac:dyDescent="0.35">
      <c r="A16571" t="s">
        <v>29</v>
      </c>
      <c r="B16571" t="s">
        <v>1151</v>
      </c>
      <c r="C16571">
        <v>109</v>
      </c>
      <c r="D16571">
        <v>16715.29</v>
      </c>
      <c r="E16571">
        <v>10200</v>
      </c>
      <c r="F16571">
        <v>0</v>
      </c>
      <c r="G16571">
        <v>375000</v>
      </c>
    </row>
    <row r="16572" spans="1:7" x14ac:dyDescent="0.35">
      <c r="A16572" t="s">
        <v>29</v>
      </c>
      <c r="B16572" t="s">
        <v>1152</v>
      </c>
      <c r="C16572">
        <v>73</v>
      </c>
      <c r="D16572">
        <v>21028.799999999999</v>
      </c>
      <c r="E16572">
        <v>15000</v>
      </c>
      <c r="F16572">
        <v>0</v>
      </c>
      <c r="G16572">
        <v>207000</v>
      </c>
    </row>
    <row r="16573" spans="1:7" x14ac:dyDescent="0.35">
      <c r="A16573" t="s">
        <v>29</v>
      </c>
      <c r="B16573" t="s">
        <v>339</v>
      </c>
      <c r="C16573">
        <v>22</v>
      </c>
      <c r="D16573">
        <v>25321.9</v>
      </c>
      <c r="E16573">
        <v>11800</v>
      </c>
      <c r="F16573">
        <v>0</v>
      </c>
      <c r="G16573">
        <v>100000</v>
      </c>
    </row>
    <row r="16574" spans="1:7" x14ac:dyDescent="0.35">
      <c r="A16574" t="s">
        <v>30</v>
      </c>
      <c r="B16574" t="s">
        <v>1151</v>
      </c>
      <c r="C16574">
        <v>108</v>
      </c>
      <c r="D16574">
        <v>12207.64</v>
      </c>
      <c r="E16574">
        <v>9000</v>
      </c>
      <c r="F16574">
        <v>0</v>
      </c>
      <c r="G16574">
        <v>75000</v>
      </c>
    </row>
    <row r="16575" spans="1:7" x14ac:dyDescent="0.35">
      <c r="A16575" t="s">
        <v>30</v>
      </c>
      <c r="B16575" t="s">
        <v>1152</v>
      </c>
      <c r="C16575">
        <v>78</v>
      </c>
      <c r="D16575">
        <v>22998.32</v>
      </c>
      <c r="E16575">
        <v>14000</v>
      </c>
      <c r="F16575">
        <v>0</v>
      </c>
      <c r="G16575">
        <v>300000</v>
      </c>
    </row>
    <row r="16576" spans="1:7" x14ac:dyDescent="0.35">
      <c r="A16576" t="s">
        <v>30</v>
      </c>
      <c r="B16576" t="s">
        <v>339</v>
      </c>
      <c r="C16576">
        <v>16</v>
      </c>
      <c r="D16576">
        <v>24929.49</v>
      </c>
      <c r="E16576">
        <v>20000</v>
      </c>
      <c r="F16576">
        <v>0</v>
      </c>
      <c r="G16576">
        <v>67000</v>
      </c>
    </row>
    <row r="16577" spans="1:7" x14ac:dyDescent="0.35">
      <c r="A16577" t="s">
        <v>31</v>
      </c>
      <c r="B16577" t="s">
        <v>1151</v>
      </c>
      <c r="C16577">
        <v>138</v>
      </c>
      <c r="D16577">
        <v>8934.5300000000007</v>
      </c>
      <c r="E16577">
        <v>7000</v>
      </c>
      <c r="F16577">
        <v>0</v>
      </c>
      <c r="G16577">
        <v>281000</v>
      </c>
    </row>
    <row r="16578" spans="1:7" x14ac:dyDescent="0.35">
      <c r="A16578" t="s">
        <v>31</v>
      </c>
      <c r="B16578" t="s">
        <v>1152</v>
      </c>
      <c r="C16578">
        <v>58</v>
      </c>
      <c r="D16578">
        <v>12770.42</v>
      </c>
      <c r="E16578">
        <v>8000</v>
      </c>
      <c r="F16578">
        <v>0</v>
      </c>
      <c r="G16578">
        <v>54800</v>
      </c>
    </row>
    <row r="16579" spans="1:7" x14ac:dyDescent="0.35">
      <c r="A16579" t="s">
        <v>31</v>
      </c>
      <c r="B16579" t="s">
        <v>339</v>
      </c>
      <c r="C16579">
        <v>11</v>
      </c>
      <c r="D16579">
        <v>10953.31</v>
      </c>
      <c r="E16579">
        <v>10000</v>
      </c>
      <c r="F16579">
        <v>0</v>
      </c>
      <c r="G16579">
        <v>27000</v>
      </c>
    </row>
    <row r="16580" spans="1:7" x14ac:dyDescent="0.35">
      <c r="A16580" t="s">
        <v>32</v>
      </c>
      <c r="B16580" t="s">
        <v>1151</v>
      </c>
      <c r="C16580">
        <v>3050</v>
      </c>
      <c r="D16580">
        <v>13114.64</v>
      </c>
      <c r="E16580">
        <v>8650</v>
      </c>
      <c r="F16580">
        <v>0</v>
      </c>
      <c r="G16580">
        <v>405300</v>
      </c>
    </row>
    <row r="16581" spans="1:7" x14ac:dyDescent="0.35">
      <c r="A16581" t="s">
        <v>32</v>
      </c>
      <c r="B16581" t="s">
        <v>1152</v>
      </c>
      <c r="C16581">
        <v>1523</v>
      </c>
      <c r="D16581">
        <v>21107.99</v>
      </c>
      <c r="E16581">
        <v>11800</v>
      </c>
      <c r="F16581">
        <v>0</v>
      </c>
      <c r="G16581">
        <v>800000</v>
      </c>
    </row>
    <row r="16582" spans="1:7" x14ac:dyDescent="0.35">
      <c r="A16582" t="s">
        <v>32</v>
      </c>
      <c r="B16582" t="s">
        <v>339</v>
      </c>
      <c r="C16582">
        <v>357</v>
      </c>
      <c r="D16582">
        <v>16641.060000000001</v>
      </c>
      <c r="E16582">
        <v>10000</v>
      </c>
      <c r="F16582">
        <v>0</v>
      </c>
      <c r="G16582">
        <v>507000</v>
      </c>
    </row>
    <row r="16584" spans="1:7" x14ac:dyDescent="0.35">
      <c r="A16584" t="s">
        <v>1690</v>
      </c>
    </row>
    <row r="16585" spans="1:7" x14ac:dyDescent="0.35">
      <c r="A16585" t="s">
        <v>2</v>
      </c>
      <c r="B16585" t="s">
        <v>1164</v>
      </c>
      <c r="C16585" t="s">
        <v>3</v>
      </c>
      <c r="D16585" t="s">
        <v>4</v>
      </c>
      <c r="E16585" t="s">
        <v>5</v>
      </c>
      <c r="F16585" t="s">
        <v>6</v>
      </c>
      <c r="G16585" t="s">
        <v>7</v>
      </c>
    </row>
    <row r="16586" spans="1:7" x14ac:dyDescent="0.35">
      <c r="A16586" t="s">
        <v>8</v>
      </c>
      <c r="B16586" t="s">
        <v>1165</v>
      </c>
      <c r="C16586">
        <v>69</v>
      </c>
      <c r="D16586">
        <v>10907.71</v>
      </c>
      <c r="E16586">
        <v>6200</v>
      </c>
      <c r="F16586">
        <v>0</v>
      </c>
      <c r="G16586">
        <v>80000</v>
      </c>
    </row>
    <row r="16587" spans="1:7" x14ac:dyDescent="0.35">
      <c r="A16587" t="s">
        <v>8</v>
      </c>
      <c r="B16587" t="s">
        <v>1166</v>
      </c>
      <c r="C16587">
        <v>135</v>
      </c>
      <c r="D16587">
        <v>12920.28</v>
      </c>
      <c r="E16587">
        <v>8000</v>
      </c>
      <c r="F16587">
        <v>0</v>
      </c>
      <c r="G16587">
        <v>100000</v>
      </c>
    </row>
    <row r="16588" spans="1:7" x14ac:dyDescent="0.35">
      <c r="A16588" t="s">
        <v>9</v>
      </c>
      <c r="B16588" t="s">
        <v>1165</v>
      </c>
      <c r="C16588">
        <v>99</v>
      </c>
      <c r="D16588">
        <v>16412.39</v>
      </c>
      <c r="E16588">
        <v>11200</v>
      </c>
      <c r="F16588">
        <v>0</v>
      </c>
      <c r="G16588">
        <v>128000</v>
      </c>
    </row>
    <row r="16589" spans="1:7" x14ac:dyDescent="0.35">
      <c r="A16589" t="s">
        <v>9</v>
      </c>
      <c r="B16589" t="s">
        <v>1166</v>
      </c>
      <c r="C16589">
        <v>102</v>
      </c>
      <c r="D16589">
        <v>17346.060000000001</v>
      </c>
      <c r="E16589">
        <v>11300</v>
      </c>
      <c r="F16589">
        <v>0</v>
      </c>
      <c r="G16589">
        <v>66000</v>
      </c>
    </row>
    <row r="16590" spans="1:7" x14ac:dyDescent="0.35">
      <c r="A16590" t="s">
        <v>10</v>
      </c>
      <c r="B16590" t="s">
        <v>1165</v>
      </c>
      <c r="C16590">
        <v>80</v>
      </c>
      <c r="D16590">
        <v>12364.51</v>
      </c>
      <c r="E16590">
        <v>10000</v>
      </c>
      <c r="F16590">
        <v>0</v>
      </c>
      <c r="G16590">
        <v>50000</v>
      </c>
    </row>
    <row r="16591" spans="1:7" x14ac:dyDescent="0.35">
      <c r="A16591" t="s">
        <v>10</v>
      </c>
      <c r="B16591" t="s">
        <v>1166</v>
      </c>
      <c r="C16591">
        <v>128</v>
      </c>
      <c r="D16591">
        <v>9096.14</v>
      </c>
      <c r="E16591">
        <v>7000</v>
      </c>
      <c r="F16591">
        <v>0</v>
      </c>
      <c r="G16591">
        <v>30000</v>
      </c>
    </row>
    <row r="16592" spans="1:7" x14ac:dyDescent="0.35">
      <c r="A16592" t="s">
        <v>11</v>
      </c>
      <c r="B16592" t="s">
        <v>1165</v>
      </c>
      <c r="C16592">
        <v>87</v>
      </c>
      <c r="D16592">
        <v>11063.74</v>
      </c>
      <c r="E16592">
        <v>7875</v>
      </c>
      <c r="F16592">
        <v>0</v>
      </c>
      <c r="G16592">
        <v>53200</v>
      </c>
    </row>
    <row r="16593" spans="1:7" x14ac:dyDescent="0.35">
      <c r="A16593" t="s">
        <v>11</v>
      </c>
      <c r="B16593" t="s">
        <v>1166</v>
      </c>
      <c r="C16593">
        <v>119</v>
      </c>
      <c r="D16593">
        <v>20144.150000000001</v>
      </c>
      <c r="E16593">
        <v>13000</v>
      </c>
      <c r="F16593">
        <v>0</v>
      </c>
      <c r="G16593">
        <v>220000</v>
      </c>
    </row>
    <row r="16594" spans="1:7" x14ac:dyDescent="0.35">
      <c r="A16594" t="s">
        <v>12</v>
      </c>
      <c r="B16594" t="s">
        <v>1165</v>
      </c>
      <c r="C16594">
        <v>12</v>
      </c>
      <c r="D16594">
        <v>9921.34</v>
      </c>
      <c r="E16594">
        <v>11500</v>
      </c>
      <c r="F16594">
        <v>0</v>
      </c>
      <c r="G16594">
        <v>25000</v>
      </c>
    </row>
    <row r="16595" spans="1:7" x14ac:dyDescent="0.35">
      <c r="A16595" t="s">
        <v>12</v>
      </c>
      <c r="B16595" t="s">
        <v>1166</v>
      </c>
      <c r="C16595">
        <v>197</v>
      </c>
      <c r="D16595">
        <v>13984.49</v>
      </c>
      <c r="E16595">
        <v>10000</v>
      </c>
      <c r="F16595">
        <v>0</v>
      </c>
      <c r="G16595">
        <v>105700</v>
      </c>
    </row>
    <row r="16596" spans="1:7" x14ac:dyDescent="0.35">
      <c r="A16596" t="s">
        <v>13</v>
      </c>
      <c r="B16596" t="s">
        <v>1165</v>
      </c>
      <c r="C16596">
        <v>7</v>
      </c>
      <c r="D16596">
        <v>11719.7</v>
      </c>
      <c r="E16596">
        <v>10000</v>
      </c>
      <c r="F16596">
        <v>0</v>
      </c>
      <c r="G16596">
        <v>27000</v>
      </c>
    </row>
    <row r="16597" spans="1:7" x14ac:dyDescent="0.35">
      <c r="A16597" t="s">
        <v>13</v>
      </c>
      <c r="B16597" t="s">
        <v>1166</v>
      </c>
      <c r="C16597">
        <v>199</v>
      </c>
      <c r="D16597">
        <v>10347.11</v>
      </c>
      <c r="E16597">
        <v>7750</v>
      </c>
      <c r="F16597">
        <v>0</v>
      </c>
      <c r="G16597">
        <v>73700</v>
      </c>
    </row>
    <row r="16598" spans="1:7" x14ac:dyDescent="0.35">
      <c r="A16598" t="s">
        <v>14</v>
      </c>
      <c r="B16598" t="s">
        <v>1165</v>
      </c>
      <c r="C16598">
        <v>52</v>
      </c>
      <c r="D16598">
        <v>17029.439999999999</v>
      </c>
      <c r="E16598">
        <v>9000</v>
      </c>
      <c r="F16598">
        <v>0</v>
      </c>
      <c r="G16598">
        <v>390000</v>
      </c>
    </row>
    <row r="16599" spans="1:7" x14ac:dyDescent="0.35">
      <c r="A16599" t="s">
        <v>14</v>
      </c>
      <c r="B16599" t="s">
        <v>1166</v>
      </c>
      <c r="C16599">
        <v>151</v>
      </c>
      <c r="D16599">
        <v>16137.82</v>
      </c>
      <c r="E16599">
        <v>10700</v>
      </c>
      <c r="F16599">
        <v>0</v>
      </c>
      <c r="G16599">
        <v>308000</v>
      </c>
    </row>
    <row r="16600" spans="1:7" x14ac:dyDescent="0.35">
      <c r="A16600" t="s">
        <v>15</v>
      </c>
      <c r="B16600" t="s">
        <v>1165</v>
      </c>
      <c r="C16600">
        <v>90</v>
      </c>
      <c r="D16600">
        <v>9538.84</v>
      </c>
      <c r="E16600">
        <v>6000</v>
      </c>
      <c r="F16600">
        <v>0</v>
      </c>
      <c r="G16600">
        <v>45000</v>
      </c>
    </row>
    <row r="16601" spans="1:7" x14ac:dyDescent="0.35">
      <c r="A16601" t="s">
        <v>15</v>
      </c>
      <c r="B16601" t="s">
        <v>1166</v>
      </c>
      <c r="C16601">
        <v>116</v>
      </c>
      <c r="D16601">
        <v>16604.55</v>
      </c>
      <c r="E16601">
        <v>10860</v>
      </c>
      <c r="F16601">
        <v>0</v>
      </c>
      <c r="G16601">
        <v>240000</v>
      </c>
    </row>
    <row r="16602" spans="1:7" x14ac:dyDescent="0.35">
      <c r="A16602" t="s">
        <v>16</v>
      </c>
      <c r="B16602" t="s">
        <v>1165</v>
      </c>
      <c r="C16602">
        <v>96</v>
      </c>
      <c r="D16602">
        <v>12146.94</v>
      </c>
      <c r="E16602">
        <v>8000</v>
      </c>
      <c r="F16602">
        <v>0</v>
      </c>
      <c r="G16602">
        <v>62000</v>
      </c>
    </row>
    <row r="16603" spans="1:7" x14ac:dyDescent="0.35">
      <c r="A16603" t="s">
        <v>16</v>
      </c>
      <c r="B16603" t="s">
        <v>1166</v>
      </c>
      <c r="C16603">
        <v>110</v>
      </c>
      <c r="D16603">
        <v>18071.919999999998</v>
      </c>
      <c r="E16603">
        <v>12300</v>
      </c>
      <c r="F16603">
        <v>0</v>
      </c>
      <c r="G16603">
        <v>120000</v>
      </c>
    </row>
    <row r="16604" spans="1:7" x14ac:dyDescent="0.35">
      <c r="A16604" t="s">
        <v>17</v>
      </c>
      <c r="B16604" t="s">
        <v>1165</v>
      </c>
      <c r="C16604">
        <v>109</v>
      </c>
      <c r="D16604">
        <v>9728.4500000000007</v>
      </c>
      <c r="E16604">
        <v>7000</v>
      </c>
      <c r="F16604">
        <v>0</v>
      </c>
      <c r="G16604">
        <v>100000</v>
      </c>
    </row>
    <row r="16605" spans="1:7" x14ac:dyDescent="0.35">
      <c r="A16605" t="s">
        <v>17</v>
      </c>
      <c r="B16605" t="s">
        <v>1166</v>
      </c>
      <c r="C16605">
        <v>94</v>
      </c>
      <c r="D16605">
        <v>17871.48</v>
      </c>
      <c r="E16605">
        <v>8600</v>
      </c>
      <c r="F16605">
        <v>0</v>
      </c>
      <c r="G16605">
        <v>150000</v>
      </c>
    </row>
    <row r="16606" spans="1:7" x14ac:dyDescent="0.35">
      <c r="A16606" t="s">
        <v>18</v>
      </c>
      <c r="B16606" t="s">
        <v>1165</v>
      </c>
      <c r="C16606">
        <v>14</v>
      </c>
      <c r="D16606">
        <v>7483.46</v>
      </c>
      <c r="E16606">
        <v>5400</v>
      </c>
      <c r="F16606">
        <v>0</v>
      </c>
      <c r="G16606">
        <v>23000</v>
      </c>
    </row>
    <row r="16607" spans="1:7" x14ac:dyDescent="0.35">
      <c r="A16607" t="s">
        <v>18</v>
      </c>
      <c r="B16607" t="s">
        <v>1166</v>
      </c>
      <c r="C16607">
        <v>191</v>
      </c>
      <c r="D16607">
        <v>9343.5</v>
      </c>
      <c r="E16607">
        <v>6600</v>
      </c>
      <c r="F16607">
        <v>0</v>
      </c>
      <c r="G16607">
        <v>80000</v>
      </c>
    </row>
    <row r="16608" spans="1:7" x14ac:dyDescent="0.35">
      <c r="A16608" t="s">
        <v>19</v>
      </c>
      <c r="B16608" t="s">
        <v>1165</v>
      </c>
      <c r="C16608">
        <v>66</v>
      </c>
      <c r="D16608">
        <v>10228.030000000001</v>
      </c>
      <c r="E16608">
        <v>8500</v>
      </c>
      <c r="F16608">
        <v>0</v>
      </c>
      <c r="G16608">
        <v>42000</v>
      </c>
    </row>
    <row r="16609" spans="1:7" x14ac:dyDescent="0.35">
      <c r="A16609" t="s">
        <v>19</v>
      </c>
      <c r="B16609" t="s">
        <v>1166</v>
      </c>
      <c r="C16609">
        <v>140</v>
      </c>
      <c r="D16609">
        <v>12178.63</v>
      </c>
      <c r="E16609">
        <v>9500</v>
      </c>
      <c r="F16609">
        <v>0</v>
      </c>
      <c r="G16609">
        <v>70000</v>
      </c>
    </row>
    <row r="16610" spans="1:7" x14ac:dyDescent="0.35">
      <c r="A16610" t="s">
        <v>20</v>
      </c>
      <c r="B16610" t="s">
        <v>1165</v>
      </c>
      <c r="C16610">
        <v>118</v>
      </c>
      <c r="D16610">
        <v>15581.13</v>
      </c>
      <c r="E16610">
        <v>9000</v>
      </c>
      <c r="F16610">
        <v>0</v>
      </c>
      <c r="G16610">
        <v>200000</v>
      </c>
    </row>
    <row r="16611" spans="1:7" x14ac:dyDescent="0.35">
      <c r="A16611" t="s">
        <v>20</v>
      </c>
      <c r="B16611" t="s">
        <v>1166</v>
      </c>
      <c r="C16611">
        <v>88</v>
      </c>
      <c r="D16611">
        <v>25616.02</v>
      </c>
      <c r="E16611">
        <v>11500</v>
      </c>
      <c r="F16611">
        <v>0</v>
      </c>
      <c r="G16611">
        <v>800000</v>
      </c>
    </row>
    <row r="16612" spans="1:7" x14ac:dyDescent="0.35">
      <c r="A16612" t="s">
        <v>21</v>
      </c>
      <c r="B16612" t="s">
        <v>1166</v>
      </c>
      <c r="C16612">
        <v>210</v>
      </c>
      <c r="D16612">
        <v>26074.33</v>
      </c>
      <c r="E16612">
        <v>12000</v>
      </c>
      <c r="F16612">
        <v>0</v>
      </c>
      <c r="G16612">
        <v>750000</v>
      </c>
    </row>
    <row r="16613" spans="1:7" x14ac:dyDescent="0.35">
      <c r="A16613" t="s">
        <v>22</v>
      </c>
      <c r="B16613" t="s">
        <v>1165</v>
      </c>
      <c r="C16613">
        <v>98</v>
      </c>
      <c r="D16613">
        <v>10939.51</v>
      </c>
      <c r="E16613">
        <v>8000</v>
      </c>
      <c r="F16613">
        <v>0</v>
      </c>
      <c r="G16613">
        <v>70000</v>
      </c>
    </row>
    <row r="16614" spans="1:7" x14ac:dyDescent="0.35">
      <c r="A16614" t="s">
        <v>22</v>
      </c>
      <c r="B16614" t="s">
        <v>1166</v>
      </c>
      <c r="C16614">
        <v>111</v>
      </c>
      <c r="D16614">
        <v>14267.59</v>
      </c>
      <c r="E16614">
        <v>7549</v>
      </c>
      <c r="F16614">
        <v>0</v>
      </c>
      <c r="G16614">
        <v>400000</v>
      </c>
    </row>
    <row r="16615" spans="1:7" x14ac:dyDescent="0.35">
      <c r="A16615" t="s">
        <v>23</v>
      </c>
      <c r="B16615" t="s">
        <v>1165</v>
      </c>
      <c r="C16615">
        <v>86</v>
      </c>
      <c r="D16615">
        <v>10263.629999999999</v>
      </c>
      <c r="E16615">
        <v>7800</v>
      </c>
      <c r="F16615">
        <v>0</v>
      </c>
      <c r="G16615">
        <v>117000</v>
      </c>
    </row>
    <row r="16616" spans="1:7" x14ac:dyDescent="0.35">
      <c r="A16616" t="s">
        <v>23</v>
      </c>
      <c r="B16616" t="s">
        <v>1166</v>
      </c>
      <c r="C16616">
        <v>119</v>
      </c>
      <c r="D16616">
        <v>13102.86</v>
      </c>
      <c r="E16616">
        <v>8000</v>
      </c>
      <c r="F16616">
        <v>0</v>
      </c>
      <c r="G16616">
        <v>99000</v>
      </c>
    </row>
    <row r="16617" spans="1:7" x14ac:dyDescent="0.35">
      <c r="A16617" t="s">
        <v>24</v>
      </c>
      <c r="B16617" t="s">
        <v>1165</v>
      </c>
      <c r="C16617">
        <v>77</v>
      </c>
      <c r="D16617">
        <v>19128.7</v>
      </c>
      <c r="E16617">
        <v>12800</v>
      </c>
      <c r="F16617">
        <v>0</v>
      </c>
      <c r="G16617">
        <v>308000</v>
      </c>
    </row>
    <row r="16618" spans="1:7" x14ac:dyDescent="0.35">
      <c r="A16618" t="s">
        <v>24</v>
      </c>
      <c r="B16618" t="s">
        <v>1166</v>
      </c>
      <c r="C16618">
        <v>130</v>
      </c>
      <c r="D16618">
        <v>18768.88</v>
      </c>
      <c r="E16618">
        <v>10860</v>
      </c>
      <c r="F16618">
        <v>0</v>
      </c>
      <c r="G16618">
        <v>160000</v>
      </c>
    </row>
    <row r="16619" spans="1:7" x14ac:dyDescent="0.35">
      <c r="A16619" t="s">
        <v>25</v>
      </c>
      <c r="B16619" t="s">
        <v>1165</v>
      </c>
      <c r="C16619">
        <v>88</v>
      </c>
      <c r="D16619">
        <v>10052.58</v>
      </c>
      <c r="E16619">
        <v>6000</v>
      </c>
      <c r="F16619">
        <v>0</v>
      </c>
      <c r="G16619">
        <v>80000</v>
      </c>
    </row>
    <row r="16620" spans="1:7" x14ac:dyDescent="0.35">
      <c r="A16620" t="s">
        <v>25</v>
      </c>
      <c r="B16620" t="s">
        <v>1166</v>
      </c>
      <c r="C16620">
        <v>116</v>
      </c>
      <c r="D16620">
        <v>21336.69</v>
      </c>
      <c r="E16620">
        <v>10000</v>
      </c>
      <c r="F16620">
        <v>0</v>
      </c>
      <c r="G16620">
        <v>659000</v>
      </c>
    </row>
    <row r="16621" spans="1:7" x14ac:dyDescent="0.35">
      <c r="A16621" t="s">
        <v>26</v>
      </c>
      <c r="B16621" t="s">
        <v>1165</v>
      </c>
      <c r="C16621">
        <v>96</v>
      </c>
      <c r="D16621">
        <v>11979.43</v>
      </c>
      <c r="E16621">
        <v>8220</v>
      </c>
      <c r="F16621">
        <v>0</v>
      </c>
      <c r="G16621">
        <v>56800</v>
      </c>
    </row>
    <row r="16622" spans="1:7" x14ac:dyDescent="0.35">
      <c r="A16622" t="s">
        <v>26</v>
      </c>
      <c r="B16622" t="s">
        <v>1166</v>
      </c>
      <c r="C16622">
        <v>106</v>
      </c>
      <c r="D16622">
        <v>13600.3</v>
      </c>
      <c r="E16622">
        <v>10000</v>
      </c>
      <c r="F16622">
        <v>0</v>
      </c>
      <c r="G16622">
        <v>78000</v>
      </c>
    </row>
    <row r="16623" spans="1:7" x14ac:dyDescent="0.35">
      <c r="A16623" t="s">
        <v>27</v>
      </c>
      <c r="B16623" t="s">
        <v>1165</v>
      </c>
      <c r="C16623">
        <v>100</v>
      </c>
      <c r="D16623">
        <v>18037.43</v>
      </c>
      <c r="E16623">
        <v>10000</v>
      </c>
      <c r="F16623">
        <v>0</v>
      </c>
      <c r="G16623">
        <v>200000</v>
      </c>
    </row>
    <row r="16624" spans="1:7" x14ac:dyDescent="0.35">
      <c r="A16624" t="s">
        <v>27</v>
      </c>
      <c r="B16624" t="s">
        <v>1166</v>
      </c>
      <c r="C16624">
        <v>104</v>
      </c>
      <c r="D16624">
        <v>15524.1</v>
      </c>
      <c r="E16624">
        <v>12000</v>
      </c>
      <c r="F16624">
        <v>0</v>
      </c>
      <c r="G16624">
        <v>102000</v>
      </c>
    </row>
    <row r="16625" spans="1:7" x14ac:dyDescent="0.35">
      <c r="A16625" t="s">
        <v>28</v>
      </c>
      <c r="B16625" t="s">
        <v>1165</v>
      </c>
      <c r="C16625">
        <v>85</v>
      </c>
      <c r="D16625">
        <v>13322.51</v>
      </c>
      <c r="E16625">
        <v>5600</v>
      </c>
      <c r="F16625">
        <v>0</v>
      </c>
      <c r="G16625">
        <v>405300</v>
      </c>
    </row>
    <row r="16626" spans="1:7" x14ac:dyDescent="0.35">
      <c r="A16626" t="s">
        <v>28</v>
      </c>
      <c r="B16626" t="s">
        <v>1166</v>
      </c>
      <c r="C16626">
        <v>122</v>
      </c>
      <c r="D16626">
        <v>15262.85</v>
      </c>
      <c r="E16626">
        <v>10000</v>
      </c>
      <c r="F16626">
        <v>0</v>
      </c>
      <c r="G16626">
        <v>200000</v>
      </c>
    </row>
    <row r="16627" spans="1:7" x14ac:dyDescent="0.35">
      <c r="A16627" t="s">
        <v>29</v>
      </c>
      <c r="B16627" t="s">
        <v>1165</v>
      </c>
      <c r="C16627">
        <v>94</v>
      </c>
      <c r="D16627">
        <v>16675.189999999999</v>
      </c>
      <c r="E16627">
        <v>10000</v>
      </c>
      <c r="F16627">
        <v>0</v>
      </c>
      <c r="G16627">
        <v>207000</v>
      </c>
    </row>
    <row r="16628" spans="1:7" x14ac:dyDescent="0.35">
      <c r="A16628" t="s">
        <v>29</v>
      </c>
      <c r="B16628" t="s">
        <v>1166</v>
      </c>
      <c r="C16628">
        <v>110</v>
      </c>
      <c r="D16628">
        <v>21320.66</v>
      </c>
      <c r="E16628">
        <v>14360</v>
      </c>
      <c r="F16628">
        <v>0</v>
      </c>
      <c r="G16628">
        <v>375000</v>
      </c>
    </row>
    <row r="16629" spans="1:7" x14ac:dyDescent="0.35">
      <c r="A16629" t="s">
        <v>30</v>
      </c>
      <c r="B16629" t="s">
        <v>1165</v>
      </c>
      <c r="C16629">
        <v>91</v>
      </c>
      <c r="D16629">
        <v>13834.92</v>
      </c>
      <c r="E16629">
        <v>8900</v>
      </c>
      <c r="F16629">
        <v>0</v>
      </c>
      <c r="G16629">
        <v>215260</v>
      </c>
    </row>
    <row r="16630" spans="1:7" x14ac:dyDescent="0.35">
      <c r="A16630" t="s">
        <v>30</v>
      </c>
      <c r="B16630" t="s">
        <v>1166</v>
      </c>
      <c r="C16630">
        <v>111</v>
      </c>
      <c r="D16630">
        <v>20881.5</v>
      </c>
      <c r="E16630">
        <v>14400</v>
      </c>
      <c r="F16630">
        <v>0</v>
      </c>
      <c r="G16630">
        <v>300000</v>
      </c>
    </row>
    <row r="16631" spans="1:7" x14ac:dyDescent="0.35">
      <c r="A16631" t="s">
        <v>31</v>
      </c>
      <c r="B16631" t="s">
        <v>1165</v>
      </c>
      <c r="C16631">
        <v>132</v>
      </c>
      <c r="D16631">
        <v>10457.790000000001</v>
      </c>
      <c r="E16631">
        <v>5500</v>
      </c>
      <c r="F16631">
        <v>0</v>
      </c>
      <c r="G16631">
        <v>281000</v>
      </c>
    </row>
    <row r="16632" spans="1:7" x14ac:dyDescent="0.35">
      <c r="A16632" t="s">
        <v>31</v>
      </c>
      <c r="B16632" t="s">
        <v>1166</v>
      </c>
      <c r="C16632">
        <v>75</v>
      </c>
      <c r="D16632">
        <v>10043.67</v>
      </c>
      <c r="E16632">
        <v>8000</v>
      </c>
      <c r="F16632">
        <v>0</v>
      </c>
      <c r="G16632">
        <v>50000</v>
      </c>
    </row>
    <row r="16633" spans="1:7" x14ac:dyDescent="0.35">
      <c r="A16633" t="s">
        <v>32</v>
      </c>
      <c r="B16633" t="s">
        <v>1165</v>
      </c>
      <c r="C16633">
        <v>1846</v>
      </c>
      <c r="D16633">
        <v>13322.03</v>
      </c>
      <c r="E16633">
        <v>8000</v>
      </c>
      <c r="F16633">
        <v>0</v>
      </c>
      <c r="G16633">
        <v>405300</v>
      </c>
    </row>
    <row r="16634" spans="1:7" x14ac:dyDescent="0.35">
      <c r="A16634" t="s">
        <v>32</v>
      </c>
      <c r="B16634" t="s">
        <v>1166</v>
      </c>
      <c r="C16634">
        <v>3084</v>
      </c>
      <c r="D16634">
        <v>17285.03</v>
      </c>
      <c r="E16634">
        <v>10000</v>
      </c>
      <c r="F16634">
        <v>0</v>
      </c>
      <c r="G16634">
        <v>800000</v>
      </c>
    </row>
    <row r="16636" spans="1:7" x14ac:dyDescent="0.35">
      <c r="A16636" t="s">
        <v>1691</v>
      </c>
    </row>
    <row r="16637" spans="1:7" x14ac:dyDescent="0.35">
      <c r="A16637" t="s">
        <v>2</v>
      </c>
      <c r="B16637" t="s">
        <v>1422</v>
      </c>
      <c r="C16637" t="s">
        <v>3</v>
      </c>
      <c r="D16637" t="s">
        <v>4</v>
      </c>
      <c r="E16637" t="s">
        <v>5</v>
      </c>
      <c r="F16637" t="s">
        <v>6</v>
      </c>
      <c r="G16637" t="s">
        <v>7</v>
      </c>
    </row>
    <row r="16638" spans="1:7" x14ac:dyDescent="0.35">
      <c r="A16638" t="s">
        <v>8</v>
      </c>
      <c r="B16638" t="s">
        <v>1423</v>
      </c>
      <c r="C16638">
        <v>128</v>
      </c>
      <c r="D16638">
        <v>14767.56</v>
      </c>
      <c r="E16638">
        <v>10000</v>
      </c>
      <c r="F16638">
        <v>0</v>
      </c>
      <c r="G16638">
        <v>100000</v>
      </c>
    </row>
    <row r="16639" spans="1:7" x14ac:dyDescent="0.35">
      <c r="A16639" t="s">
        <v>8</v>
      </c>
      <c r="B16639" t="s">
        <v>1424</v>
      </c>
      <c r="C16639">
        <v>22</v>
      </c>
      <c r="D16639">
        <v>16044.29</v>
      </c>
      <c r="E16639">
        <v>7400</v>
      </c>
      <c r="F16639">
        <v>0</v>
      </c>
      <c r="G16639">
        <v>36432</v>
      </c>
    </row>
    <row r="16640" spans="1:7" x14ac:dyDescent="0.35">
      <c r="A16640" t="s">
        <v>8</v>
      </c>
      <c r="B16640" t="s">
        <v>1425</v>
      </c>
      <c r="C16640">
        <v>54</v>
      </c>
      <c r="D16640">
        <v>5966.72</v>
      </c>
      <c r="E16640">
        <v>5200</v>
      </c>
      <c r="F16640">
        <v>0</v>
      </c>
      <c r="G16640">
        <v>22700</v>
      </c>
    </row>
    <row r="16641" spans="1:7" x14ac:dyDescent="0.35">
      <c r="A16641" t="s">
        <v>9</v>
      </c>
      <c r="B16641" t="s">
        <v>1423</v>
      </c>
      <c r="C16641">
        <v>130</v>
      </c>
      <c r="D16641">
        <v>17924.04</v>
      </c>
      <c r="E16641">
        <v>14000</v>
      </c>
      <c r="F16641">
        <v>0</v>
      </c>
      <c r="G16641">
        <v>66000</v>
      </c>
    </row>
    <row r="16642" spans="1:7" x14ac:dyDescent="0.35">
      <c r="A16642" t="s">
        <v>9</v>
      </c>
      <c r="B16642" t="s">
        <v>1424</v>
      </c>
      <c r="C16642">
        <v>36</v>
      </c>
      <c r="D16642">
        <v>22375.87</v>
      </c>
      <c r="E16642">
        <v>14100</v>
      </c>
      <c r="F16642">
        <v>0</v>
      </c>
      <c r="G16642">
        <v>128000</v>
      </c>
    </row>
    <row r="16643" spans="1:7" x14ac:dyDescent="0.35">
      <c r="A16643" t="s">
        <v>9</v>
      </c>
      <c r="B16643" t="s">
        <v>1425</v>
      </c>
      <c r="C16643">
        <v>35</v>
      </c>
      <c r="D16643">
        <v>6993.75</v>
      </c>
      <c r="E16643">
        <v>5200</v>
      </c>
      <c r="F16643">
        <v>0</v>
      </c>
      <c r="G16643">
        <v>59500</v>
      </c>
    </row>
    <row r="16644" spans="1:7" x14ac:dyDescent="0.35">
      <c r="A16644" t="s">
        <v>10</v>
      </c>
      <c r="B16644" t="s">
        <v>1423</v>
      </c>
      <c r="C16644">
        <v>145</v>
      </c>
      <c r="D16644">
        <v>10444.01</v>
      </c>
      <c r="E16644">
        <v>8200</v>
      </c>
      <c r="F16644">
        <v>0</v>
      </c>
      <c r="G16644">
        <v>50000</v>
      </c>
    </row>
    <row r="16645" spans="1:7" x14ac:dyDescent="0.35">
      <c r="A16645" t="s">
        <v>10</v>
      </c>
      <c r="B16645" t="s">
        <v>1424</v>
      </c>
      <c r="C16645">
        <v>15</v>
      </c>
      <c r="D16645">
        <v>19814.54</v>
      </c>
      <c r="E16645">
        <v>18700</v>
      </c>
      <c r="F16645">
        <v>0</v>
      </c>
      <c r="G16645">
        <v>40000</v>
      </c>
    </row>
    <row r="16646" spans="1:7" x14ac:dyDescent="0.35">
      <c r="A16646" t="s">
        <v>10</v>
      </c>
      <c r="B16646" t="s">
        <v>1425</v>
      </c>
      <c r="C16646">
        <v>48</v>
      </c>
      <c r="D16646">
        <v>6115.65</v>
      </c>
      <c r="E16646">
        <v>4700</v>
      </c>
      <c r="F16646">
        <v>0</v>
      </c>
      <c r="G16646">
        <v>30000</v>
      </c>
    </row>
    <row r="16647" spans="1:7" x14ac:dyDescent="0.35">
      <c r="A16647" t="s">
        <v>11</v>
      </c>
      <c r="B16647" t="s">
        <v>1423</v>
      </c>
      <c r="C16647">
        <v>142</v>
      </c>
      <c r="D16647">
        <v>18406.18</v>
      </c>
      <c r="E16647">
        <v>12638</v>
      </c>
      <c r="F16647">
        <v>0</v>
      </c>
      <c r="G16647">
        <v>220000</v>
      </c>
    </row>
    <row r="16648" spans="1:7" x14ac:dyDescent="0.35">
      <c r="A16648" t="s">
        <v>11</v>
      </c>
      <c r="B16648" t="s">
        <v>1424</v>
      </c>
      <c r="C16648">
        <v>32</v>
      </c>
      <c r="D16648">
        <v>16909.23</v>
      </c>
      <c r="E16648">
        <v>14600</v>
      </c>
      <c r="F16648">
        <v>0</v>
      </c>
      <c r="G16648">
        <v>50000</v>
      </c>
    </row>
    <row r="16649" spans="1:7" x14ac:dyDescent="0.35">
      <c r="A16649" t="s">
        <v>11</v>
      </c>
      <c r="B16649" t="s">
        <v>1425</v>
      </c>
      <c r="C16649">
        <v>32</v>
      </c>
      <c r="D16649">
        <v>5236.96</v>
      </c>
      <c r="E16649">
        <v>3600</v>
      </c>
      <c r="F16649">
        <v>0</v>
      </c>
      <c r="G16649">
        <v>35000</v>
      </c>
    </row>
    <row r="16650" spans="1:7" x14ac:dyDescent="0.35">
      <c r="A16650" t="s">
        <v>12</v>
      </c>
      <c r="B16650" t="s">
        <v>1423</v>
      </c>
      <c r="C16650">
        <v>144</v>
      </c>
      <c r="D16650">
        <v>14631.51</v>
      </c>
      <c r="E16650">
        <v>12000</v>
      </c>
      <c r="F16650">
        <v>0</v>
      </c>
      <c r="G16650">
        <v>105700</v>
      </c>
    </row>
    <row r="16651" spans="1:7" x14ac:dyDescent="0.35">
      <c r="A16651" t="s">
        <v>12</v>
      </c>
      <c r="B16651" t="s">
        <v>1424</v>
      </c>
      <c r="C16651">
        <v>30</v>
      </c>
      <c r="D16651">
        <v>18783.22</v>
      </c>
      <c r="E16651">
        <v>14540</v>
      </c>
      <c r="F16651">
        <v>0</v>
      </c>
      <c r="G16651">
        <v>100000</v>
      </c>
    </row>
    <row r="16652" spans="1:7" x14ac:dyDescent="0.35">
      <c r="A16652" t="s">
        <v>12</v>
      </c>
      <c r="B16652" t="s">
        <v>1425</v>
      </c>
      <c r="C16652">
        <v>35</v>
      </c>
      <c r="D16652">
        <v>6533.31</v>
      </c>
      <c r="E16652">
        <v>5500</v>
      </c>
      <c r="F16652">
        <v>0</v>
      </c>
      <c r="G16652">
        <v>34300</v>
      </c>
    </row>
    <row r="16653" spans="1:7" x14ac:dyDescent="0.35">
      <c r="A16653" t="s">
        <v>13</v>
      </c>
      <c r="B16653" t="s">
        <v>1423</v>
      </c>
      <c r="C16653">
        <v>124</v>
      </c>
      <c r="D16653">
        <v>12156.25</v>
      </c>
      <c r="E16653">
        <v>10000</v>
      </c>
      <c r="F16653">
        <v>0</v>
      </c>
      <c r="G16653">
        <v>73700</v>
      </c>
    </row>
    <row r="16654" spans="1:7" x14ac:dyDescent="0.35">
      <c r="A16654" t="s">
        <v>13</v>
      </c>
      <c r="B16654" t="s">
        <v>1424</v>
      </c>
      <c r="C16654">
        <v>16</v>
      </c>
      <c r="D16654">
        <v>15371.03</v>
      </c>
      <c r="E16654">
        <v>12000</v>
      </c>
      <c r="F16654">
        <v>0</v>
      </c>
      <c r="G16654">
        <v>50500</v>
      </c>
    </row>
    <row r="16655" spans="1:7" x14ac:dyDescent="0.35">
      <c r="A16655" t="s">
        <v>13</v>
      </c>
      <c r="B16655" t="s">
        <v>1425</v>
      </c>
      <c r="C16655">
        <v>66</v>
      </c>
      <c r="D16655">
        <v>5758.32</v>
      </c>
      <c r="E16655">
        <v>4200</v>
      </c>
      <c r="F16655">
        <v>0</v>
      </c>
      <c r="G16655">
        <v>31750</v>
      </c>
    </row>
    <row r="16656" spans="1:7" x14ac:dyDescent="0.35">
      <c r="A16656" t="s">
        <v>14</v>
      </c>
      <c r="B16656" t="s">
        <v>1423</v>
      </c>
      <c r="C16656">
        <v>137</v>
      </c>
      <c r="D16656">
        <v>16592.86</v>
      </c>
      <c r="E16656">
        <v>10500</v>
      </c>
      <c r="F16656">
        <v>0</v>
      </c>
      <c r="G16656">
        <v>308000</v>
      </c>
    </row>
    <row r="16657" spans="1:7" x14ac:dyDescent="0.35">
      <c r="A16657" t="s">
        <v>14</v>
      </c>
      <c r="B16657" t="s">
        <v>1424</v>
      </c>
      <c r="C16657">
        <v>29</v>
      </c>
      <c r="D16657">
        <v>26816.17</v>
      </c>
      <c r="E16657">
        <v>20000</v>
      </c>
      <c r="F16657">
        <v>0</v>
      </c>
      <c r="G16657">
        <v>390000</v>
      </c>
    </row>
    <row r="16658" spans="1:7" x14ac:dyDescent="0.35">
      <c r="A16658" t="s">
        <v>14</v>
      </c>
      <c r="B16658" t="s">
        <v>1425</v>
      </c>
      <c r="C16658">
        <v>37</v>
      </c>
      <c r="D16658">
        <v>8092.05</v>
      </c>
      <c r="E16658">
        <v>7000</v>
      </c>
      <c r="F16658">
        <v>0</v>
      </c>
      <c r="G16658">
        <v>25500</v>
      </c>
    </row>
    <row r="16659" spans="1:7" x14ac:dyDescent="0.35">
      <c r="A16659" t="s">
        <v>15</v>
      </c>
      <c r="B16659" t="s">
        <v>1423</v>
      </c>
      <c r="C16659">
        <v>137</v>
      </c>
      <c r="D16659">
        <v>13096.11</v>
      </c>
      <c r="E16659">
        <v>9800</v>
      </c>
      <c r="F16659">
        <v>0</v>
      </c>
      <c r="G16659">
        <v>80000</v>
      </c>
    </row>
    <row r="16660" spans="1:7" x14ac:dyDescent="0.35">
      <c r="A16660" t="s">
        <v>15</v>
      </c>
      <c r="B16660" t="s">
        <v>1424</v>
      </c>
      <c r="C16660">
        <v>25</v>
      </c>
      <c r="D16660">
        <v>27743.4</v>
      </c>
      <c r="E16660">
        <v>20000</v>
      </c>
      <c r="F16660">
        <v>0</v>
      </c>
      <c r="G16660">
        <v>240000</v>
      </c>
    </row>
    <row r="16661" spans="1:7" x14ac:dyDescent="0.35">
      <c r="A16661" t="s">
        <v>15</v>
      </c>
      <c r="B16661" t="s">
        <v>1425</v>
      </c>
      <c r="C16661">
        <v>44</v>
      </c>
      <c r="D16661">
        <v>8005.47</v>
      </c>
      <c r="E16661">
        <v>4560</v>
      </c>
      <c r="F16661">
        <v>0</v>
      </c>
      <c r="G16661">
        <v>30000</v>
      </c>
    </row>
    <row r="16662" spans="1:7" x14ac:dyDescent="0.35">
      <c r="A16662" t="s">
        <v>16</v>
      </c>
      <c r="B16662" t="s">
        <v>1423</v>
      </c>
      <c r="C16662">
        <v>138</v>
      </c>
      <c r="D16662">
        <v>15186.09</v>
      </c>
      <c r="E16662">
        <v>10000</v>
      </c>
      <c r="F16662">
        <v>0</v>
      </c>
      <c r="G16662">
        <v>120000</v>
      </c>
    </row>
    <row r="16663" spans="1:7" x14ac:dyDescent="0.35">
      <c r="A16663" t="s">
        <v>16</v>
      </c>
      <c r="B16663" t="s">
        <v>1424</v>
      </c>
      <c r="C16663">
        <v>40</v>
      </c>
      <c r="D16663">
        <v>19808.12</v>
      </c>
      <c r="E16663">
        <v>15000</v>
      </c>
      <c r="F16663">
        <v>0</v>
      </c>
      <c r="G16663">
        <v>92300</v>
      </c>
    </row>
    <row r="16664" spans="1:7" x14ac:dyDescent="0.35">
      <c r="A16664" t="s">
        <v>16</v>
      </c>
      <c r="B16664" t="s">
        <v>1425</v>
      </c>
      <c r="C16664">
        <v>28</v>
      </c>
      <c r="D16664">
        <v>6348.25</v>
      </c>
      <c r="E16664">
        <v>4000</v>
      </c>
      <c r="F16664">
        <v>0</v>
      </c>
      <c r="G16664">
        <v>20000</v>
      </c>
    </row>
    <row r="16665" spans="1:7" x14ac:dyDescent="0.35">
      <c r="A16665" t="s">
        <v>17</v>
      </c>
      <c r="B16665" t="s">
        <v>1423</v>
      </c>
      <c r="C16665">
        <v>134</v>
      </c>
      <c r="D16665">
        <v>13751.17</v>
      </c>
      <c r="E16665">
        <v>8000</v>
      </c>
      <c r="F16665">
        <v>0</v>
      </c>
      <c r="G16665">
        <v>150000</v>
      </c>
    </row>
    <row r="16666" spans="1:7" x14ac:dyDescent="0.35">
      <c r="A16666" t="s">
        <v>17</v>
      </c>
      <c r="B16666" t="s">
        <v>1424</v>
      </c>
      <c r="C16666">
        <v>25</v>
      </c>
      <c r="D16666">
        <v>16520.330000000002</v>
      </c>
      <c r="E16666">
        <v>10200</v>
      </c>
      <c r="F16666">
        <v>0</v>
      </c>
      <c r="G16666">
        <v>100000</v>
      </c>
    </row>
    <row r="16667" spans="1:7" x14ac:dyDescent="0.35">
      <c r="A16667" t="s">
        <v>17</v>
      </c>
      <c r="B16667" t="s">
        <v>1425</v>
      </c>
      <c r="C16667">
        <v>44</v>
      </c>
      <c r="D16667">
        <v>10612.02</v>
      </c>
      <c r="E16667">
        <v>4500</v>
      </c>
      <c r="F16667">
        <v>0</v>
      </c>
      <c r="G16667">
        <v>100000</v>
      </c>
    </row>
    <row r="16668" spans="1:7" x14ac:dyDescent="0.35">
      <c r="A16668" t="s">
        <v>18</v>
      </c>
      <c r="B16668" t="s">
        <v>1423</v>
      </c>
      <c r="C16668">
        <v>138</v>
      </c>
      <c r="D16668">
        <v>10648.11</v>
      </c>
      <c r="E16668">
        <v>8500</v>
      </c>
      <c r="F16668">
        <v>0</v>
      </c>
      <c r="G16668">
        <v>80000</v>
      </c>
    </row>
    <row r="16669" spans="1:7" x14ac:dyDescent="0.35">
      <c r="A16669" t="s">
        <v>18</v>
      </c>
      <c r="B16669" t="s">
        <v>1424</v>
      </c>
      <c r="C16669">
        <v>18</v>
      </c>
      <c r="D16669">
        <v>10211.82</v>
      </c>
      <c r="E16669">
        <v>8000</v>
      </c>
      <c r="F16669">
        <v>0</v>
      </c>
      <c r="G16669">
        <v>42600</v>
      </c>
    </row>
    <row r="16670" spans="1:7" x14ac:dyDescent="0.35">
      <c r="A16670" t="s">
        <v>18</v>
      </c>
      <c r="B16670" t="s">
        <v>1425</v>
      </c>
      <c r="C16670">
        <v>49</v>
      </c>
      <c r="D16670">
        <v>5148.62</v>
      </c>
      <c r="E16670">
        <v>4600</v>
      </c>
      <c r="F16670">
        <v>0</v>
      </c>
      <c r="G16670">
        <v>13000</v>
      </c>
    </row>
    <row r="16671" spans="1:7" x14ac:dyDescent="0.35">
      <c r="A16671" t="s">
        <v>19</v>
      </c>
      <c r="B16671" t="s">
        <v>1423</v>
      </c>
      <c r="C16671">
        <v>142</v>
      </c>
      <c r="D16671">
        <v>12439.62</v>
      </c>
      <c r="E16671">
        <v>10000</v>
      </c>
      <c r="F16671">
        <v>0</v>
      </c>
      <c r="G16671">
        <v>60000</v>
      </c>
    </row>
    <row r="16672" spans="1:7" x14ac:dyDescent="0.35">
      <c r="A16672" t="s">
        <v>19</v>
      </c>
      <c r="B16672" t="s">
        <v>1424</v>
      </c>
      <c r="C16672">
        <v>19</v>
      </c>
      <c r="D16672">
        <v>15198.79</v>
      </c>
      <c r="E16672">
        <v>11000</v>
      </c>
      <c r="F16672">
        <v>0</v>
      </c>
      <c r="G16672">
        <v>38000</v>
      </c>
    </row>
    <row r="16673" spans="1:7" x14ac:dyDescent="0.35">
      <c r="A16673" t="s">
        <v>19</v>
      </c>
      <c r="B16673" t="s">
        <v>1425</v>
      </c>
      <c r="C16673">
        <v>45</v>
      </c>
      <c r="D16673">
        <v>7917.27</v>
      </c>
      <c r="E16673">
        <v>3160</v>
      </c>
      <c r="F16673">
        <v>0</v>
      </c>
      <c r="G16673">
        <v>70000</v>
      </c>
    </row>
    <row r="16674" spans="1:7" x14ac:dyDescent="0.35">
      <c r="A16674" t="s">
        <v>20</v>
      </c>
      <c r="B16674" t="s">
        <v>1423</v>
      </c>
      <c r="C16674">
        <v>145</v>
      </c>
      <c r="D16674">
        <v>23238.36</v>
      </c>
      <c r="E16674">
        <v>12000</v>
      </c>
      <c r="F16674">
        <v>0</v>
      </c>
      <c r="G16674">
        <v>800000</v>
      </c>
    </row>
    <row r="16675" spans="1:7" x14ac:dyDescent="0.35">
      <c r="A16675" t="s">
        <v>20</v>
      </c>
      <c r="B16675" t="s">
        <v>1424</v>
      </c>
      <c r="C16675">
        <v>23</v>
      </c>
      <c r="D16675">
        <v>27859.040000000001</v>
      </c>
      <c r="E16675">
        <v>28000</v>
      </c>
      <c r="F16675">
        <v>0</v>
      </c>
      <c r="G16675">
        <v>65860</v>
      </c>
    </row>
    <row r="16676" spans="1:7" x14ac:dyDescent="0.35">
      <c r="A16676" t="s">
        <v>20</v>
      </c>
      <c r="B16676" t="s">
        <v>1425</v>
      </c>
      <c r="C16676">
        <v>38</v>
      </c>
      <c r="D16676">
        <v>4293.08</v>
      </c>
      <c r="E16676">
        <v>3200</v>
      </c>
      <c r="F16676">
        <v>0</v>
      </c>
      <c r="G16676">
        <v>32000</v>
      </c>
    </row>
    <row r="16677" spans="1:7" x14ac:dyDescent="0.35">
      <c r="A16677" t="s">
        <v>21</v>
      </c>
      <c r="B16677" t="s">
        <v>1423</v>
      </c>
      <c r="C16677">
        <v>149</v>
      </c>
      <c r="D16677">
        <v>31551.21</v>
      </c>
      <c r="E16677">
        <v>15000</v>
      </c>
      <c r="F16677">
        <v>0</v>
      </c>
      <c r="G16677">
        <v>750000</v>
      </c>
    </row>
    <row r="16678" spans="1:7" x14ac:dyDescent="0.35">
      <c r="A16678" t="s">
        <v>21</v>
      </c>
      <c r="B16678" t="s">
        <v>1424</v>
      </c>
      <c r="C16678">
        <v>10</v>
      </c>
      <c r="D16678">
        <v>17936</v>
      </c>
      <c r="E16678">
        <v>15500</v>
      </c>
      <c r="F16678">
        <v>0</v>
      </c>
      <c r="G16678">
        <v>35000</v>
      </c>
    </row>
    <row r="16679" spans="1:7" x14ac:dyDescent="0.35">
      <c r="A16679" t="s">
        <v>21</v>
      </c>
      <c r="B16679" t="s">
        <v>1425</v>
      </c>
      <c r="C16679">
        <v>51</v>
      </c>
      <c r="D16679">
        <v>11669.02</v>
      </c>
      <c r="E16679">
        <v>6000</v>
      </c>
      <c r="F16679">
        <v>0</v>
      </c>
      <c r="G16679">
        <v>120000</v>
      </c>
    </row>
    <row r="16680" spans="1:7" x14ac:dyDescent="0.35">
      <c r="A16680" t="s">
        <v>22</v>
      </c>
      <c r="B16680" t="s">
        <v>1423</v>
      </c>
      <c r="C16680">
        <v>147</v>
      </c>
      <c r="D16680">
        <v>14299.13</v>
      </c>
      <c r="E16680">
        <v>10000</v>
      </c>
      <c r="F16680">
        <v>0</v>
      </c>
      <c r="G16680">
        <v>400000</v>
      </c>
    </row>
    <row r="16681" spans="1:7" x14ac:dyDescent="0.35">
      <c r="A16681" t="s">
        <v>22</v>
      </c>
      <c r="B16681" t="s">
        <v>1424</v>
      </c>
      <c r="C16681">
        <v>15</v>
      </c>
      <c r="D16681">
        <v>14144.26</v>
      </c>
      <c r="E16681">
        <v>10000</v>
      </c>
      <c r="F16681">
        <v>0</v>
      </c>
      <c r="G16681">
        <v>42000</v>
      </c>
    </row>
    <row r="16682" spans="1:7" x14ac:dyDescent="0.35">
      <c r="A16682" t="s">
        <v>22</v>
      </c>
      <c r="B16682" t="s">
        <v>1425</v>
      </c>
      <c r="C16682">
        <v>47</v>
      </c>
      <c r="D16682">
        <v>6696.05</v>
      </c>
      <c r="E16682">
        <v>4760</v>
      </c>
      <c r="F16682">
        <v>0</v>
      </c>
      <c r="G16682">
        <v>34000</v>
      </c>
    </row>
    <row r="16683" spans="1:7" x14ac:dyDescent="0.35">
      <c r="A16683" t="s">
        <v>23</v>
      </c>
      <c r="B16683" t="s">
        <v>1423</v>
      </c>
      <c r="C16683">
        <v>151</v>
      </c>
      <c r="D16683">
        <v>13935.02</v>
      </c>
      <c r="E16683">
        <v>9500</v>
      </c>
      <c r="F16683">
        <v>0</v>
      </c>
      <c r="G16683">
        <v>117000</v>
      </c>
    </row>
    <row r="16684" spans="1:7" x14ac:dyDescent="0.35">
      <c r="A16684" t="s">
        <v>23</v>
      </c>
      <c r="B16684" t="s">
        <v>1424</v>
      </c>
      <c r="C16684">
        <v>7</v>
      </c>
      <c r="D16684">
        <v>19893.3</v>
      </c>
      <c r="E16684">
        <v>21000</v>
      </c>
      <c r="F16684">
        <v>0</v>
      </c>
      <c r="G16684">
        <v>34860</v>
      </c>
    </row>
    <row r="16685" spans="1:7" x14ac:dyDescent="0.35">
      <c r="A16685" t="s">
        <v>23</v>
      </c>
      <c r="B16685" t="s">
        <v>1425</v>
      </c>
      <c r="C16685">
        <v>47</v>
      </c>
      <c r="D16685">
        <v>7224.93</v>
      </c>
      <c r="E16685">
        <v>5000</v>
      </c>
      <c r="F16685">
        <v>0</v>
      </c>
      <c r="G16685">
        <v>50000</v>
      </c>
    </row>
    <row r="16686" spans="1:7" x14ac:dyDescent="0.35">
      <c r="A16686" t="s">
        <v>24</v>
      </c>
      <c r="B16686" t="s">
        <v>1423</v>
      </c>
      <c r="C16686">
        <v>128</v>
      </c>
      <c r="D16686">
        <v>17596.02</v>
      </c>
      <c r="E16686">
        <v>12000</v>
      </c>
      <c r="F16686">
        <v>0</v>
      </c>
      <c r="G16686">
        <v>160000</v>
      </c>
    </row>
    <row r="16687" spans="1:7" x14ac:dyDescent="0.35">
      <c r="A16687" t="s">
        <v>24</v>
      </c>
      <c r="B16687" t="s">
        <v>1424</v>
      </c>
      <c r="C16687">
        <v>44</v>
      </c>
      <c r="D16687">
        <v>20386.439999999999</v>
      </c>
      <c r="E16687">
        <v>12000</v>
      </c>
      <c r="F16687">
        <v>0</v>
      </c>
      <c r="G16687">
        <v>140000</v>
      </c>
    </row>
    <row r="16688" spans="1:7" x14ac:dyDescent="0.35">
      <c r="A16688" t="s">
        <v>24</v>
      </c>
      <c r="B16688" t="s">
        <v>1425</v>
      </c>
      <c r="C16688">
        <v>35</v>
      </c>
      <c r="D16688">
        <v>22450.959999999999</v>
      </c>
      <c r="E16688">
        <v>6100</v>
      </c>
      <c r="F16688">
        <v>0</v>
      </c>
      <c r="G16688">
        <v>308000</v>
      </c>
    </row>
    <row r="16689" spans="1:7" x14ac:dyDescent="0.35">
      <c r="A16689" t="s">
        <v>25</v>
      </c>
      <c r="B16689" t="s">
        <v>1423</v>
      </c>
      <c r="C16689">
        <v>133</v>
      </c>
      <c r="D16689">
        <v>18548.73</v>
      </c>
      <c r="E16689">
        <v>9300</v>
      </c>
      <c r="F16689">
        <v>0</v>
      </c>
      <c r="G16689">
        <v>659000</v>
      </c>
    </row>
    <row r="16690" spans="1:7" x14ac:dyDescent="0.35">
      <c r="A16690" t="s">
        <v>25</v>
      </c>
      <c r="B16690" t="s">
        <v>1424</v>
      </c>
      <c r="C16690">
        <v>36</v>
      </c>
      <c r="D16690">
        <v>17086.259999999998</v>
      </c>
      <c r="E16690">
        <v>9200</v>
      </c>
      <c r="F16690">
        <v>0</v>
      </c>
      <c r="G16690">
        <v>80000</v>
      </c>
    </row>
    <row r="16691" spans="1:7" x14ac:dyDescent="0.35">
      <c r="A16691" t="s">
        <v>25</v>
      </c>
      <c r="B16691" t="s">
        <v>1425</v>
      </c>
      <c r="C16691">
        <v>35</v>
      </c>
      <c r="D16691">
        <v>6003.17</v>
      </c>
      <c r="E16691">
        <v>4570</v>
      </c>
      <c r="F16691">
        <v>0</v>
      </c>
      <c r="G16691">
        <v>20000</v>
      </c>
    </row>
    <row r="16692" spans="1:7" x14ac:dyDescent="0.35">
      <c r="A16692" t="s">
        <v>26</v>
      </c>
      <c r="B16692" t="s">
        <v>1423</v>
      </c>
      <c r="C16692">
        <v>122</v>
      </c>
      <c r="D16692">
        <v>13482.49</v>
      </c>
      <c r="E16692">
        <v>10000</v>
      </c>
      <c r="F16692">
        <v>0</v>
      </c>
      <c r="G16692">
        <v>78000</v>
      </c>
    </row>
    <row r="16693" spans="1:7" x14ac:dyDescent="0.35">
      <c r="A16693" t="s">
        <v>26</v>
      </c>
      <c r="B16693" t="s">
        <v>1424</v>
      </c>
      <c r="C16693">
        <v>41</v>
      </c>
      <c r="D16693">
        <v>17290.12</v>
      </c>
      <c r="E16693">
        <v>15100</v>
      </c>
      <c r="F16693">
        <v>0</v>
      </c>
      <c r="G16693">
        <v>56800</v>
      </c>
    </row>
    <row r="16694" spans="1:7" x14ac:dyDescent="0.35">
      <c r="A16694" t="s">
        <v>26</v>
      </c>
      <c r="B16694" t="s">
        <v>1425</v>
      </c>
      <c r="C16694">
        <v>39</v>
      </c>
      <c r="D16694">
        <v>5764.55</v>
      </c>
      <c r="E16694">
        <v>3600</v>
      </c>
      <c r="F16694">
        <v>0</v>
      </c>
      <c r="G16694">
        <v>15000</v>
      </c>
    </row>
    <row r="16695" spans="1:7" x14ac:dyDescent="0.35">
      <c r="A16695" t="s">
        <v>27</v>
      </c>
      <c r="B16695" t="s">
        <v>1423</v>
      </c>
      <c r="C16695">
        <v>117</v>
      </c>
      <c r="D16695">
        <v>19349.8</v>
      </c>
      <c r="E16695">
        <v>13019</v>
      </c>
      <c r="F16695">
        <v>0</v>
      </c>
      <c r="G16695">
        <v>200000</v>
      </c>
    </row>
    <row r="16696" spans="1:7" x14ac:dyDescent="0.35">
      <c r="A16696" t="s">
        <v>27</v>
      </c>
      <c r="B16696" t="s">
        <v>1424</v>
      </c>
      <c r="C16696">
        <v>57</v>
      </c>
      <c r="D16696">
        <v>17007.32</v>
      </c>
      <c r="E16696">
        <v>14361</v>
      </c>
      <c r="F16696">
        <v>0</v>
      </c>
      <c r="G16696">
        <v>72900</v>
      </c>
    </row>
    <row r="16697" spans="1:7" x14ac:dyDescent="0.35">
      <c r="A16697" t="s">
        <v>27</v>
      </c>
      <c r="B16697" t="s">
        <v>1425</v>
      </c>
      <c r="C16697">
        <v>30</v>
      </c>
      <c r="D16697">
        <v>5982.74</v>
      </c>
      <c r="E16697">
        <v>2760</v>
      </c>
      <c r="F16697">
        <v>0</v>
      </c>
      <c r="G16697">
        <v>36000</v>
      </c>
    </row>
    <row r="16698" spans="1:7" x14ac:dyDescent="0.35">
      <c r="A16698" t="s">
        <v>28</v>
      </c>
      <c r="B16698" t="s">
        <v>1423</v>
      </c>
      <c r="C16698">
        <v>135</v>
      </c>
      <c r="D16698">
        <v>14611.36</v>
      </c>
      <c r="E16698">
        <v>10000</v>
      </c>
      <c r="F16698">
        <v>0</v>
      </c>
      <c r="G16698">
        <v>405300</v>
      </c>
    </row>
    <row r="16699" spans="1:7" x14ac:dyDescent="0.35">
      <c r="A16699" t="s">
        <v>28</v>
      </c>
      <c r="B16699" t="s">
        <v>1424</v>
      </c>
      <c r="C16699">
        <v>20</v>
      </c>
      <c r="D16699">
        <v>25894.37</v>
      </c>
      <c r="E16699">
        <v>15000</v>
      </c>
      <c r="F16699">
        <v>0</v>
      </c>
      <c r="G16699">
        <v>200000</v>
      </c>
    </row>
    <row r="16700" spans="1:7" x14ac:dyDescent="0.35">
      <c r="A16700" t="s">
        <v>28</v>
      </c>
      <c r="B16700" t="s">
        <v>1425</v>
      </c>
      <c r="C16700">
        <v>52</v>
      </c>
      <c r="D16700">
        <v>9947.9</v>
      </c>
      <c r="E16700">
        <v>5800</v>
      </c>
      <c r="F16700">
        <v>0</v>
      </c>
      <c r="G16700">
        <v>200000</v>
      </c>
    </row>
    <row r="16701" spans="1:7" x14ac:dyDescent="0.35">
      <c r="A16701" t="s">
        <v>29</v>
      </c>
      <c r="B16701" t="s">
        <v>1423</v>
      </c>
      <c r="C16701">
        <v>133</v>
      </c>
      <c r="D16701">
        <v>22209.4</v>
      </c>
      <c r="E16701">
        <v>14500</v>
      </c>
      <c r="F16701">
        <v>0</v>
      </c>
      <c r="G16701">
        <v>375000</v>
      </c>
    </row>
    <row r="16702" spans="1:7" x14ac:dyDescent="0.35">
      <c r="A16702" t="s">
        <v>29</v>
      </c>
      <c r="B16702" t="s">
        <v>1424</v>
      </c>
      <c r="C16702">
        <v>37</v>
      </c>
      <c r="D16702">
        <v>20772.810000000001</v>
      </c>
      <c r="E16702">
        <v>14600</v>
      </c>
      <c r="F16702">
        <v>0</v>
      </c>
      <c r="G16702">
        <v>107760</v>
      </c>
    </row>
    <row r="16703" spans="1:7" x14ac:dyDescent="0.35">
      <c r="A16703" t="s">
        <v>29</v>
      </c>
      <c r="B16703" t="s">
        <v>1425</v>
      </c>
      <c r="C16703">
        <v>34</v>
      </c>
      <c r="D16703">
        <v>6708.08</v>
      </c>
      <c r="E16703">
        <v>4100</v>
      </c>
      <c r="F16703">
        <v>0</v>
      </c>
      <c r="G16703">
        <v>75000</v>
      </c>
    </row>
    <row r="16704" spans="1:7" x14ac:dyDescent="0.35">
      <c r="A16704" t="s">
        <v>30</v>
      </c>
      <c r="B16704" t="s">
        <v>1423</v>
      </c>
      <c r="C16704">
        <v>127</v>
      </c>
      <c r="D16704">
        <v>16388.78</v>
      </c>
      <c r="E16704">
        <v>11800</v>
      </c>
      <c r="F16704">
        <v>0</v>
      </c>
      <c r="G16704">
        <v>300000</v>
      </c>
    </row>
    <row r="16705" spans="1:7" x14ac:dyDescent="0.35">
      <c r="A16705" t="s">
        <v>30</v>
      </c>
      <c r="B16705" t="s">
        <v>1424</v>
      </c>
      <c r="C16705">
        <v>49</v>
      </c>
      <c r="D16705">
        <v>23771.19</v>
      </c>
      <c r="E16705">
        <v>17000</v>
      </c>
      <c r="F16705">
        <v>0</v>
      </c>
      <c r="G16705">
        <v>215260</v>
      </c>
    </row>
    <row r="16706" spans="1:7" x14ac:dyDescent="0.35">
      <c r="A16706" t="s">
        <v>30</v>
      </c>
      <c r="B16706" t="s">
        <v>1425</v>
      </c>
      <c r="C16706">
        <v>26</v>
      </c>
      <c r="D16706">
        <v>6378.8</v>
      </c>
      <c r="E16706">
        <v>4300</v>
      </c>
      <c r="F16706">
        <v>0</v>
      </c>
      <c r="G16706">
        <v>30000</v>
      </c>
    </row>
    <row r="16707" spans="1:7" x14ac:dyDescent="0.35">
      <c r="A16707" t="s">
        <v>31</v>
      </c>
      <c r="B16707" t="s">
        <v>1423</v>
      </c>
      <c r="C16707">
        <v>149</v>
      </c>
      <c r="D16707">
        <v>10183.370000000001</v>
      </c>
      <c r="E16707">
        <v>8000</v>
      </c>
      <c r="F16707">
        <v>0</v>
      </c>
      <c r="G16707">
        <v>281000</v>
      </c>
    </row>
    <row r="16708" spans="1:7" x14ac:dyDescent="0.35">
      <c r="A16708" t="s">
        <v>31</v>
      </c>
      <c r="B16708" t="s">
        <v>1424</v>
      </c>
      <c r="C16708">
        <v>20</v>
      </c>
      <c r="D16708">
        <v>17677.52</v>
      </c>
      <c r="E16708">
        <v>14000</v>
      </c>
      <c r="F16708">
        <v>0</v>
      </c>
      <c r="G16708">
        <v>52950</v>
      </c>
    </row>
    <row r="16709" spans="1:7" x14ac:dyDescent="0.35">
      <c r="A16709" t="s">
        <v>31</v>
      </c>
      <c r="B16709" t="s">
        <v>1425</v>
      </c>
      <c r="C16709">
        <v>38</v>
      </c>
      <c r="D16709">
        <v>5727.94</v>
      </c>
      <c r="E16709">
        <v>3500</v>
      </c>
      <c r="F16709">
        <v>0</v>
      </c>
      <c r="G16709">
        <v>25000</v>
      </c>
    </row>
    <row r="16710" spans="1:7" x14ac:dyDescent="0.35">
      <c r="A16710" t="s">
        <v>32</v>
      </c>
      <c r="B16710" t="s">
        <v>1423</v>
      </c>
      <c r="C16710">
        <v>3275</v>
      </c>
      <c r="D16710">
        <v>17224.89</v>
      </c>
      <c r="E16710">
        <v>10500</v>
      </c>
      <c r="F16710">
        <v>0</v>
      </c>
      <c r="G16710">
        <v>800000</v>
      </c>
    </row>
    <row r="16711" spans="1:7" x14ac:dyDescent="0.35">
      <c r="A16711" t="s">
        <v>32</v>
      </c>
      <c r="B16711" t="s">
        <v>1424</v>
      </c>
      <c r="C16711">
        <v>666</v>
      </c>
      <c r="D16711">
        <v>20475.48</v>
      </c>
      <c r="E16711">
        <v>14800</v>
      </c>
      <c r="F16711">
        <v>0</v>
      </c>
      <c r="G16711">
        <v>390000</v>
      </c>
    </row>
    <row r="16712" spans="1:7" x14ac:dyDescent="0.35">
      <c r="A16712" t="s">
        <v>32</v>
      </c>
      <c r="B16712" t="s">
        <v>1425</v>
      </c>
      <c r="C16712">
        <v>989</v>
      </c>
      <c r="D16712">
        <v>8368.92</v>
      </c>
      <c r="E16712">
        <v>4800</v>
      </c>
      <c r="F16712">
        <v>0</v>
      </c>
      <c r="G16712">
        <v>308000</v>
      </c>
    </row>
    <row r="16714" spans="1:7" x14ac:dyDescent="0.35">
      <c r="A16714" t="s">
        <v>1692</v>
      </c>
    </row>
    <row r="16715" spans="1:7" x14ac:dyDescent="0.35">
      <c r="A16715" t="s">
        <v>2</v>
      </c>
      <c r="B16715" t="s">
        <v>1170</v>
      </c>
      <c r="C16715" t="s">
        <v>3</v>
      </c>
      <c r="D16715" t="s">
        <v>4</v>
      </c>
      <c r="E16715" t="s">
        <v>5</v>
      </c>
      <c r="F16715" t="s">
        <v>6</v>
      </c>
      <c r="G16715" t="s">
        <v>7</v>
      </c>
    </row>
    <row r="16716" spans="1:7" x14ac:dyDescent="0.35">
      <c r="A16716" t="s">
        <v>8</v>
      </c>
      <c r="B16716" t="s">
        <v>1171</v>
      </c>
      <c r="C16716">
        <v>204</v>
      </c>
      <c r="D16716">
        <v>12318.08</v>
      </c>
      <c r="E16716">
        <v>7400</v>
      </c>
      <c r="F16716">
        <v>0</v>
      </c>
      <c r="G16716">
        <v>100000</v>
      </c>
    </row>
    <row r="16717" spans="1:7" x14ac:dyDescent="0.35">
      <c r="A16717" t="s">
        <v>9</v>
      </c>
      <c r="B16717" t="s">
        <v>1171</v>
      </c>
      <c r="C16717">
        <v>201</v>
      </c>
      <c r="D16717">
        <v>16800.45</v>
      </c>
      <c r="E16717">
        <v>11300</v>
      </c>
      <c r="F16717">
        <v>0</v>
      </c>
      <c r="G16717">
        <v>128000</v>
      </c>
    </row>
    <row r="16718" spans="1:7" x14ac:dyDescent="0.35">
      <c r="A16718" t="s">
        <v>10</v>
      </c>
      <c r="B16718" t="s">
        <v>1171</v>
      </c>
      <c r="C16718">
        <v>208</v>
      </c>
      <c r="D16718">
        <v>10533.47</v>
      </c>
      <c r="E16718">
        <v>8000</v>
      </c>
      <c r="F16718">
        <v>0</v>
      </c>
      <c r="G16718">
        <v>50000</v>
      </c>
    </row>
    <row r="16719" spans="1:7" x14ac:dyDescent="0.35">
      <c r="A16719" t="s">
        <v>11</v>
      </c>
      <c r="B16719" t="s">
        <v>1171</v>
      </c>
      <c r="C16719">
        <v>206</v>
      </c>
      <c r="D16719">
        <v>16197.14</v>
      </c>
      <c r="E16719">
        <v>11250</v>
      </c>
      <c r="F16719">
        <v>0</v>
      </c>
      <c r="G16719">
        <v>220000</v>
      </c>
    </row>
    <row r="16720" spans="1:7" x14ac:dyDescent="0.35">
      <c r="A16720" t="s">
        <v>12</v>
      </c>
      <c r="B16720" t="s">
        <v>1171</v>
      </c>
      <c r="C16720">
        <v>15</v>
      </c>
      <c r="D16720">
        <v>7335.43</v>
      </c>
      <c r="E16720">
        <v>8160</v>
      </c>
      <c r="F16720">
        <v>0</v>
      </c>
      <c r="G16720">
        <v>25000</v>
      </c>
    </row>
    <row r="16721" spans="1:7" x14ac:dyDescent="0.35">
      <c r="A16721" t="s">
        <v>12</v>
      </c>
      <c r="B16721" t="s">
        <v>1172</v>
      </c>
      <c r="C16721">
        <v>194</v>
      </c>
      <c r="D16721">
        <v>14223.56</v>
      </c>
      <c r="E16721">
        <v>10000</v>
      </c>
      <c r="F16721">
        <v>0</v>
      </c>
      <c r="G16721">
        <v>105700</v>
      </c>
    </row>
    <row r="16722" spans="1:7" x14ac:dyDescent="0.35">
      <c r="A16722" t="s">
        <v>13</v>
      </c>
      <c r="B16722" t="s">
        <v>1171</v>
      </c>
      <c r="C16722">
        <v>7</v>
      </c>
      <c r="D16722">
        <v>11719.7</v>
      </c>
      <c r="E16722">
        <v>10000</v>
      </c>
      <c r="F16722">
        <v>0</v>
      </c>
      <c r="G16722">
        <v>27000</v>
      </c>
    </row>
    <row r="16723" spans="1:7" x14ac:dyDescent="0.35">
      <c r="A16723" t="s">
        <v>13</v>
      </c>
      <c r="B16723" t="s">
        <v>1172</v>
      </c>
      <c r="C16723">
        <v>199</v>
      </c>
      <c r="D16723">
        <v>10347.11</v>
      </c>
      <c r="E16723">
        <v>7750</v>
      </c>
      <c r="F16723">
        <v>0</v>
      </c>
      <c r="G16723">
        <v>73700</v>
      </c>
    </row>
    <row r="16724" spans="1:7" x14ac:dyDescent="0.35">
      <c r="A16724" t="s">
        <v>14</v>
      </c>
      <c r="B16724" t="s">
        <v>1171</v>
      </c>
      <c r="C16724">
        <v>126</v>
      </c>
      <c r="D16724">
        <v>16667.66</v>
      </c>
      <c r="E16724">
        <v>10700</v>
      </c>
      <c r="F16724">
        <v>0</v>
      </c>
      <c r="G16724">
        <v>308000</v>
      </c>
    </row>
    <row r="16725" spans="1:7" x14ac:dyDescent="0.35">
      <c r="A16725" t="s">
        <v>14</v>
      </c>
      <c r="B16725" t="s">
        <v>1172</v>
      </c>
      <c r="C16725">
        <v>77</v>
      </c>
      <c r="D16725">
        <v>15525.81</v>
      </c>
      <c r="E16725">
        <v>10000</v>
      </c>
      <c r="F16725">
        <v>0</v>
      </c>
      <c r="G16725">
        <v>390000</v>
      </c>
    </row>
    <row r="16726" spans="1:7" x14ac:dyDescent="0.35">
      <c r="A16726" t="s">
        <v>15</v>
      </c>
      <c r="B16726" t="s">
        <v>1171</v>
      </c>
      <c r="C16726">
        <v>206</v>
      </c>
      <c r="D16726">
        <v>13736.05</v>
      </c>
      <c r="E16726">
        <v>9000</v>
      </c>
      <c r="F16726">
        <v>0</v>
      </c>
      <c r="G16726">
        <v>240000</v>
      </c>
    </row>
    <row r="16727" spans="1:7" x14ac:dyDescent="0.35">
      <c r="A16727" t="s">
        <v>16</v>
      </c>
      <c r="B16727" t="s">
        <v>1171</v>
      </c>
      <c r="C16727">
        <v>206</v>
      </c>
      <c r="D16727">
        <v>14991.11</v>
      </c>
      <c r="E16727">
        <v>10000</v>
      </c>
      <c r="F16727">
        <v>0</v>
      </c>
      <c r="G16727">
        <v>120000</v>
      </c>
    </row>
    <row r="16728" spans="1:7" x14ac:dyDescent="0.35">
      <c r="A16728" t="s">
        <v>17</v>
      </c>
      <c r="B16728" t="s">
        <v>1171</v>
      </c>
      <c r="C16728">
        <v>203</v>
      </c>
      <c r="D16728">
        <v>13422.2</v>
      </c>
      <c r="E16728">
        <v>7550</v>
      </c>
      <c r="F16728">
        <v>0</v>
      </c>
      <c r="G16728">
        <v>150000</v>
      </c>
    </row>
    <row r="16729" spans="1:7" x14ac:dyDescent="0.35">
      <c r="A16729" t="s">
        <v>18</v>
      </c>
      <c r="B16729" t="s">
        <v>1171</v>
      </c>
      <c r="C16729">
        <v>24</v>
      </c>
      <c r="D16729">
        <v>11687.34</v>
      </c>
      <c r="E16729">
        <v>6000</v>
      </c>
      <c r="F16729">
        <v>0</v>
      </c>
      <c r="G16729">
        <v>80000</v>
      </c>
    </row>
    <row r="16730" spans="1:7" x14ac:dyDescent="0.35">
      <c r="A16730" t="s">
        <v>18</v>
      </c>
      <c r="B16730" t="s">
        <v>1172</v>
      </c>
      <c r="C16730">
        <v>181</v>
      </c>
      <c r="D16730">
        <v>8933.59</v>
      </c>
      <c r="E16730">
        <v>6600</v>
      </c>
      <c r="F16730">
        <v>0</v>
      </c>
      <c r="G16730">
        <v>42600</v>
      </c>
    </row>
    <row r="16731" spans="1:7" x14ac:dyDescent="0.35">
      <c r="A16731" t="s">
        <v>19</v>
      </c>
      <c r="B16731" t="s">
        <v>1171</v>
      </c>
      <c r="C16731">
        <v>168</v>
      </c>
      <c r="D16731">
        <v>12093.66</v>
      </c>
      <c r="E16731">
        <v>10000</v>
      </c>
      <c r="F16731">
        <v>0</v>
      </c>
      <c r="G16731">
        <v>70000</v>
      </c>
    </row>
    <row r="16732" spans="1:7" x14ac:dyDescent="0.35">
      <c r="A16732" t="s">
        <v>19</v>
      </c>
      <c r="B16732" t="s">
        <v>1172</v>
      </c>
      <c r="C16732">
        <v>38</v>
      </c>
      <c r="D16732">
        <v>8886.51</v>
      </c>
      <c r="E16732">
        <v>7500</v>
      </c>
      <c r="F16732">
        <v>0</v>
      </c>
      <c r="G16732">
        <v>42000</v>
      </c>
    </row>
    <row r="16733" spans="1:7" x14ac:dyDescent="0.35">
      <c r="A16733" t="s">
        <v>20</v>
      </c>
      <c r="B16733" t="s">
        <v>1171</v>
      </c>
      <c r="C16733">
        <v>206</v>
      </c>
      <c r="D16733">
        <v>19909.11</v>
      </c>
      <c r="E16733">
        <v>9500</v>
      </c>
      <c r="F16733">
        <v>0</v>
      </c>
      <c r="G16733">
        <v>800000</v>
      </c>
    </row>
    <row r="16734" spans="1:7" x14ac:dyDescent="0.35">
      <c r="A16734" t="s">
        <v>21</v>
      </c>
      <c r="B16734" t="s">
        <v>1171</v>
      </c>
      <c r="C16734">
        <v>210</v>
      </c>
      <c r="D16734">
        <v>26074.33</v>
      </c>
      <c r="E16734">
        <v>12000</v>
      </c>
      <c r="F16734">
        <v>0</v>
      </c>
      <c r="G16734">
        <v>750000</v>
      </c>
    </row>
    <row r="16735" spans="1:7" x14ac:dyDescent="0.35">
      <c r="A16735" t="s">
        <v>22</v>
      </c>
      <c r="B16735" t="s">
        <v>1171</v>
      </c>
      <c r="C16735">
        <v>209</v>
      </c>
      <c r="D16735">
        <v>12778.69</v>
      </c>
      <c r="E16735">
        <v>7549</v>
      </c>
      <c r="F16735">
        <v>0</v>
      </c>
      <c r="G16735">
        <v>400000</v>
      </c>
    </row>
    <row r="16736" spans="1:7" x14ac:dyDescent="0.35">
      <c r="A16736" t="s">
        <v>23</v>
      </c>
      <c r="B16736" t="s">
        <v>1171</v>
      </c>
      <c r="C16736">
        <v>25</v>
      </c>
      <c r="D16736">
        <v>10299.23</v>
      </c>
      <c r="E16736">
        <v>8700</v>
      </c>
      <c r="F16736">
        <v>0</v>
      </c>
      <c r="G16736">
        <v>41000</v>
      </c>
    </row>
    <row r="16737" spans="1:7" x14ac:dyDescent="0.35">
      <c r="A16737" t="s">
        <v>23</v>
      </c>
      <c r="B16737" t="s">
        <v>1172</v>
      </c>
      <c r="C16737">
        <v>180</v>
      </c>
      <c r="D16737">
        <v>12580.53</v>
      </c>
      <c r="E16737">
        <v>7500</v>
      </c>
      <c r="F16737">
        <v>0</v>
      </c>
      <c r="G16737">
        <v>117000</v>
      </c>
    </row>
    <row r="16738" spans="1:7" x14ac:dyDescent="0.35">
      <c r="A16738" t="s">
        <v>24</v>
      </c>
      <c r="B16738" t="s">
        <v>1171</v>
      </c>
      <c r="C16738">
        <v>207</v>
      </c>
      <c r="D16738">
        <v>18899.38</v>
      </c>
      <c r="E16738">
        <v>11300</v>
      </c>
      <c r="F16738">
        <v>0</v>
      </c>
      <c r="G16738">
        <v>308000</v>
      </c>
    </row>
    <row r="16739" spans="1:7" x14ac:dyDescent="0.35">
      <c r="A16739" t="s">
        <v>25</v>
      </c>
      <c r="B16739" t="s">
        <v>1171</v>
      </c>
      <c r="C16739">
        <v>204</v>
      </c>
      <c r="D16739">
        <v>16047.07</v>
      </c>
      <c r="E16739">
        <v>8900</v>
      </c>
      <c r="F16739">
        <v>0</v>
      </c>
      <c r="G16739">
        <v>659000</v>
      </c>
    </row>
    <row r="16740" spans="1:7" x14ac:dyDescent="0.35">
      <c r="A16740" t="s">
        <v>26</v>
      </c>
      <c r="B16740" t="s">
        <v>1171</v>
      </c>
      <c r="C16740">
        <v>202</v>
      </c>
      <c r="D16740">
        <v>12823.63</v>
      </c>
      <c r="E16740">
        <v>9500</v>
      </c>
      <c r="F16740">
        <v>0</v>
      </c>
      <c r="G16740">
        <v>78000</v>
      </c>
    </row>
    <row r="16741" spans="1:7" x14ac:dyDescent="0.35">
      <c r="A16741" t="s">
        <v>27</v>
      </c>
      <c r="B16741" t="s">
        <v>1171</v>
      </c>
      <c r="C16741">
        <v>204</v>
      </c>
      <c r="D16741">
        <v>16838.11</v>
      </c>
      <c r="E16741">
        <v>12000</v>
      </c>
      <c r="F16741">
        <v>0</v>
      </c>
      <c r="G16741">
        <v>200000</v>
      </c>
    </row>
    <row r="16742" spans="1:7" x14ac:dyDescent="0.35">
      <c r="A16742" t="s">
        <v>28</v>
      </c>
      <c r="B16742" t="s">
        <v>1171</v>
      </c>
      <c r="C16742">
        <v>207</v>
      </c>
      <c r="D16742">
        <v>14432.54</v>
      </c>
      <c r="E16742">
        <v>8700</v>
      </c>
      <c r="F16742">
        <v>0</v>
      </c>
      <c r="G16742">
        <v>405300</v>
      </c>
    </row>
    <row r="16743" spans="1:7" x14ac:dyDescent="0.35">
      <c r="A16743" t="s">
        <v>29</v>
      </c>
      <c r="B16743" t="s">
        <v>1171</v>
      </c>
      <c r="C16743">
        <v>204</v>
      </c>
      <c r="D16743">
        <v>19254.53</v>
      </c>
      <c r="E16743">
        <v>12000</v>
      </c>
      <c r="F16743">
        <v>0</v>
      </c>
      <c r="G16743">
        <v>375000</v>
      </c>
    </row>
    <row r="16744" spans="1:7" x14ac:dyDescent="0.35">
      <c r="A16744" t="s">
        <v>30</v>
      </c>
      <c r="B16744" t="s">
        <v>1171</v>
      </c>
      <c r="C16744">
        <v>202</v>
      </c>
      <c r="D16744">
        <v>16938.25</v>
      </c>
      <c r="E16744">
        <v>11200</v>
      </c>
      <c r="F16744">
        <v>0</v>
      </c>
      <c r="G16744">
        <v>300000</v>
      </c>
    </row>
    <row r="16745" spans="1:7" x14ac:dyDescent="0.35">
      <c r="A16745" t="s">
        <v>31</v>
      </c>
      <c r="B16745" t="s">
        <v>1171</v>
      </c>
      <c r="C16745">
        <v>129</v>
      </c>
      <c r="D16745">
        <v>9601.3799999999992</v>
      </c>
      <c r="E16745">
        <v>7400</v>
      </c>
      <c r="F16745">
        <v>0</v>
      </c>
      <c r="G16745">
        <v>66800</v>
      </c>
    </row>
    <row r="16746" spans="1:7" x14ac:dyDescent="0.35">
      <c r="A16746" t="s">
        <v>31</v>
      </c>
      <c r="B16746" t="s">
        <v>1172</v>
      </c>
      <c r="C16746">
        <v>78</v>
      </c>
      <c r="D16746">
        <v>12807.6</v>
      </c>
      <c r="E16746">
        <v>7300</v>
      </c>
      <c r="F16746">
        <v>0</v>
      </c>
      <c r="G16746">
        <v>281000</v>
      </c>
    </row>
    <row r="16747" spans="1:7" x14ac:dyDescent="0.35">
      <c r="A16747" t="s">
        <v>32</v>
      </c>
      <c r="B16747" t="s">
        <v>1171</v>
      </c>
      <c r="C16747">
        <v>3983</v>
      </c>
      <c r="D16747">
        <v>16527.07</v>
      </c>
      <c r="E16747">
        <v>10000</v>
      </c>
      <c r="F16747">
        <v>0</v>
      </c>
      <c r="G16747">
        <v>800000</v>
      </c>
    </row>
    <row r="16748" spans="1:7" x14ac:dyDescent="0.35">
      <c r="A16748" t="s">
        <v>32</v>
      </c>
      <c r="B16748" t="s">
        <v>1172</v>
      </c>
      <c r="C16748">
        <v>947</v>
      </c>
      <c r="D16748">
        <v>12225.51</v>
      </c>
      <c r="E16748">
        <v>8500</v>
      </c>
      <c r="F16748">
        <v>0</v>
      </c>
      <c r="G16748">
        <v>390000</v>
      </c>
    </row>
    <row r="16750" spans="1:7" x14ac:dyDescent="0.35">
      <c r="A16750" t="s">
        <v>1693</v>
      </c>
    </row>
    <row r="16751" spans="1:7" x14ac:dyDescent="0.35">
      <c r="A16751" t="s">
        <v>2</v>
      </c>
      <c r="B16751" t="s">
        <v>1233</v>
      </c>
      <c r="C16751" t="s">
        <v>3</v>
      </c>
      <c r="D16751" t="s">
        <v>4</v>
      </c>
      <c r="E16751" t="s">
        <v>5</v>
      </c>
      <c r="F16751" t="s">
        <v>6</v>
      </c>
      <c r="G16751" t="s">
        <v>7</v>
      </c>
    </row>
    <row r="16752" spans="1:7" x14ac:dyDescent="0.35">
      <c r="A16752" t="s">
        <v>8</v>
      </c>
      <c r="B16752" t="s">
        <v>1236</v>
      </c>
      <c r="C16752">
        <v>33</v>
      </c>
      <c r="D16752">
        <v>12583.87</v>
      </c>
      <c r="E16752">
        <v>8080</v>
      </c>
      <c r="F16752">
        <v>0</v>
      </c>
      <c r="G16752">
        <v>80000</v>
      </c>
    </row>
    <row r="16753" spans="1:7" x14ac:dyDescent="0.35">
      <c r="A16753" t="s">
        <v>8</v>
      </c>
      <c r="B16753" t="s">
        <v>1234</v>
      </c>
      <c r="C16753">
        <v>81</v>
      </c>
      <c r="D16753">
        <v>8361.81</v>
      </c>
      <c r="E16753">
        <v>5250</v>
      </c>
      <c r="F16753">
        <v>0</v>
      </c>
      <c r="G16753">
        <v>100000</v>
      </c>
    </row>
    <row r="16754" spans="1:7" x14ac:dyDescent="0.35">
      <c r="A16754" t="s">
        <v>8</v>
      </c>
      <c r="B16754" t="s">
        <v>1235</v>
      </c>
      <c r="C16754">
        <v>90</v>
      </c>
      <c r="D16754">
        <v>15980.75</v>
      </c>
      <c r="E16754">
        <v>13000</v>
      </c>
      <c r="F16754">
        <v>0</v>
      </c>
      <c r="G16754">
        <v>80000</v>
      </c>
    </row>
    <row r="16755" spans="1:7" x14ac:dyDescent="0.35">
      <c r="A16755" t="s">
        <v>9</v>
      </c>
      <c r="B16755" t="s">
        <v>1236</v>
      </c>
      <c r="C16755">
        <v>30</v>
      </c>
      <c r="D16755">
        <v>19324.560000000001</v>
      </c>
      <c r="E16755">
        <v>15000</v>
      </c>
      <c r="F16755">
        <v>0</v>
      </c>
      <c r="G16755">
        <v>59500</v>
      </c>
    </row>
    <row r="16756" spans="1:7" x14ac:dyDescent="0.35">
      <c r="A16756" t="s">
        <v>9</v>
      </c>
      <c r="B16756" t="s">
        <v>1234</v>
      </c>
      <c r="C16756">
        <v>59</v>
      </c>
      <c r="D16756">
        <v>7498.99</v>
      </c>
      <c r="E16756">
        <v>6300</v>
      </c>
      <c r="F16756">
        <v>0</v>
      </c>
      <c r="G16756">
        <v>35500</v>
      </c>
    </row>
    <row r="16757" spans="1:7" x14ac:dyDescent="0.35">
      <c r="A16757" t="s">
        <v>9</v>
      </c>
      <c r="B16757" t="s">
        <v>1235</v>
      </c>
      <c r="C16757">
        <v>112</v>
      </c>
      <c r="D16757">
        <v>21733.3</v>
      </c>
      <c r="E16757">
        <v>15500</v>
      </c>
      <c r="F16757">
        <v>0</v>
      </c>
      <c r="G16757">
        <v>128000</v>
      </c>
    </row>
    <row r="16758" spans="1:7" x14ac:dyDescent="0.35">
      <c r="A16758" t="s">
        <v>10</v>
      </c>
      <c r="B16758" t="s">
        <v>1236</v>
      </c>
      <c r="C16758">
        <v>37</v>
      </c>
      <c r="D16758">
        <v>9691.0400000000009</v>
      </c>
      <c r="E16758">
        <v>6500</v>
      </c>
      <c r="F16758">
        <v>0</v>
      </c>
      <c r="G16758">
        <v>50000</v>
      </c>
    </row>
    <row r="16759" spans="1:7" x14ac:dyDescent="0.35">
      <c r="A16759" t="s">
        <v>10</v>
      </c>
      <c r="B16759" t="s">
        <v>1234</v>
      </c>
      <c r="C16759">
        <v>81</v>
      </c>
      <c r="D16759">
        <v>8074.31</v>
      </c>
      <c r="E16759">
        <v>6200</v>
      </c>
      <c r="F16759">
        <v>0</v>
      </c>
      <c r="G16759">
        <v>34360</v>
      </c>
    </row>
    <row r="16760" spans="1:7" x14ac:dyDescent="0.35">
      <c r="A16760" t="s">
        <v>10</v>
      </c>
      <c r="B16760" t="s">
        <v>1235</v>
      </c>
      <c r="C16760">
        <v>90</v>
      </c>
      <c r="D16760">
        <v>13081.47</v>
      </c>
      <c r="E16760">
        <v>12300</v>
      </c>
      <c r="F16760">
        <v>0</v>
      </c>
      <c r="G16760">
        <v>40000</v>
      </c>
    </row>
    <row r="16761" spans="1:7" x14ac:dyDescent="0.35">
      <c r="A16761" t="s">
        <v>11</v>
      </c>
      <c r="B16761" t="s">
        <v>1236</v>
      </c>
      <c r="C16761">
        <v>27</v>
      </c>
      <c r="D16761">
        <v>18102.36</v>
      </c>
      <c r="E16761">
        <v>13000</v>
      </c>
      <c r="F16761">
        <v>0</v>
      </c>
      <c r="G16761">
        <v>80000</v>
      </c>
    </row>
    <row r="16762" spans="1:7" x14ac:dyDescent="0.35">
      <c r="A16762" t="s">
        <v>11</v>
      </c>
      <c r="B16762" t="s">
        <v>1234</v>
      </c>
      <c r="C16762">
        <v>75</v>
      </c>
      <c r="D16762">
        <v>7255.49</v>
      </c>
      <c r="E16762">
        <v>5496</v>
      </c>
      <c r="F16762">
        <v>0</v>
      </c>
      <c r="G16762">
        <v>50000</v>
      </c>
    </row>
    <row r="16763" spans="1:7" x14ac:dyDescent="0.35">
      <c r="A16763" t="s">
        <v>11</v>
      </c>
      <c r="B16763" t="s">
        <v>1235</v>
      </c>
      <c r="C16763">
        <v>104</v>
      </c>
      <c r="D16763">
        <v>21779.7</v>
      </c>
      <c r="E16763">
        <v>15860</v>
      </c>
      <c r="F16763">
        <v>0</v>
      </c>
      <c r="G16763">
        <v>220000</v>
      </c>
    </row>
    <row r="16764" spans="1:7" x14ac:dyDescent="0.35">
      <c r="A16764" t="s">
        <v>12</v>
      </c>
      <c r="B16764" t="s">
        <v>1236</v>
      </c>
      <c r="C16764">
        <v>30</v>
      </c>
      <c r="D16764">
        <v>15686.59</v>
      </c>
      <c r="E16764">
        <v>8200</v>
      </c>
      <c r="F16764">
        <v>0</v>
      </c>
      <c r="G16764">
        <v>105700</v>
      </c>
    </row>
    <row r="16765" spans="1:7" x14ac:dyDescent="0.35">
      <c r="A16765" t="s">
        <v>12</v>
      </c>
      <c r="B16765" t="s">
        <v>1234</v>
      </c>
      <c r="C16765">
        <v>75</v>
      </c>
      <c r="D16765">
        <v>9047.94</v>
      </c>
      <c r="E16765">
        <v>8300</v>
      </c>
      <c r="F16765">
        <v>0</v>
      </c>
      <c r="G16765">
        <v>40000</v>
      </c>
    </row>
    <row r="16766" spans="1:7" x14ac:dyDescent="0.35">
      <c r="A16766" t="s">
        <v>12</v>
      </c>
      <c r="B16766" t="s">
        <v>1235</v>
      </c>
      <c r="C16766">
        <v>104</v>
      </c>
      <c r="D16766">
        <v>16421.25</v>
      </c>
      <c r="E16766">
        <v>15000</v>
      </c>
      <c r="F16766">
        <v>0</v>
      </c>
      <c r="G16766">
        <v>100000</v>
      </c>
    </row>
    <row r="16767" spans="1:7" x14ac:dyDescent="0.35">
      <c r="A16767" t="s">
        <v>13</v>
      </c>
      <c r="B16767" t="s">
        <v>1236</v>
      </c>
      <c r="C16767">
        <v>32</v>
      </c>
      <c r="D16767">
        <v>13565.72</v>
      </c>
      <c r="E16767">
        <v>8000</v>
      </c>
      <c r="F16767">
        <v>0</v>
      </c>
      <c r="G16767">
        <v>40000</v>
      </c>
    </row>
    <row r="16768" spans="1:7" x14ac:dyDescent="0.35">
      <c r="A16768" t="s">
        <v>13</v>
      </c>
      <c r="B16768" t="s">
        <v>1234</v>
      </c>
      <c r="C16768">
        <v>101</v>
      </c>
      <c r="D16768">
        <v>6507.01</v>
      </c>
      <c r="E16768">
        <v>5643</v>
      </c>
      <c r="F16768">
        <v>0</v>
      </c>
      <c r="G16768">
        <v>31750</v>
      </c>
    </row>
    <row r="16769" spans="1:7" x14ac:dyDescent="0.35">
      <c r="A16769" t="s">
        <v>13</v>
      </c>
      <c r="B16769" t="s">
        <v>1235</v>
      </c>
      <c r="C16769">
        <v>73</v>
      </c>
      <c r="D16769">
        <v>14602.05</v>
      </c>
      <c r="E16769">
        <v>14000</v>
      </c>
      <c r="F16769">
        <v>0</v>
      </c>
      <c r="G16769">
        <v>73700</v>
      </c>
    </row>
    <row r="16770" spans="1:7" x14ac:dyDescent="0.35">
      <c r="A16770" t="s">
        <v>14</v>
      </c>
      <c r="B16770" t="s">
        <v>1236</v>
      </c>
      <c r="C16770">
        <v>34</v>
      </c>
      <c r="D16770">
        <v>16530.36</v>
      </c>
      <c r="E16770">
        <v>10500</v>
      </c>
      <c r="F16770">
        <v>0</v>
      </c>
      <c r="G16770">
        <v>50000</v>
      </c>
    </row>
    <row r="16771" spans="1:7" x14ac:dyDescent="0.35">
      <c r="A16771" t="s">
        <v>14</v>
      </c>
      <c r="B16771" t="s">
        <v>1234</v>
      </c>
      <c r="C16771">
        <v>64</v>
      </c>
      <c r="D16771">
        <v>7376.33</v>
      </c>
      <c r="E16771">
        <v>5460</v>
      </c>
      <c r="F16771">
        <v>0</v>
      </c>
      <c r="G16771">
        <v>55500</v>
      </c>
    </row>
    <row r="16772" spans="1:7" x14ac:dyDescent="0.35">
      <c r="A16772" t="s">
        <v>14</v>
      </c>
      <c r="B16772" t="s">
        <v>1235</v>
      </c>
      <c r="C16772">
        <v>105</v>
      </c>
      <c r="D16772">
        <v>20960.36</v>
      </c>
      <c r="E16772">
        <v>15000</v>
      </c>
      <c r="F16772">
        <v>0</v>
      </c>
      <c r="G16772">
        <v>390000</v>
      </c>
    </row>
    <row r="16773" spans="1:7" x14ac:dyDescent="0.35">
      <c r="A16773" t="s">
        <v>15</v>
      </c>
      <c r="B16773" t="s">
        <v>1236</v>
      </c>
      <c r="C16773">
        <v>32</v>
      </c>
      <c r="D16773">
        <v>10882.48</v>
      </c>
      <c r="E16773">
        <v>9600</v>
      </c>
      <c r="F16773">
        <v>0</v>
      </c>
      <c r="G16773">
        <v>45000</v>
      </c>
    </row>
    <row r="16774" spans="1:7" x14ac:dyDescent="0.35">
      <c r="A16774" t="s">
        <v>15</v>
      </c>
      <c r="B16774" t="s">
        <v>1234</v>
      </c>
      <c r="C16774">
        <v>65</v>
      </c>
      <c r="D16774">
        <v>7224.08</v>
      </c>
      <c r="E16774">
        <v>6000</v>
      </c>
      <c r="F16774">
        <v>0</v>
      </c>
      <c r="G16774">
        <v>50000</v>
      </c>
    </row>
    <row r="16775" spans="1:7" x14ac:dyDescent="0.35">
      <c r="A16775" t="s">
        <v>15</v>
      </c>
      <c r="B16775" t="s">
        <v>1235</v>
      </c>
      <c r="C16775">
        <v>109</v>
      </c>
      <c r="D16775">
        <v>18484.740000000002</v>
      </c>
      <c r="E16775">
        <v>15000</v>
      </c>
      <c r="F16775">
        <v>0</v>
      </c>
      <c r="G16775">
        <v>240000</v>
      </c>
    </row>
    <row r="16776" spans="1:7" x14ac:dyDescent="0.35">
      <c r="A16776" t="s">
        <v>16</v>
      </c>
      <c r="B16776" t="s">
        <v>1236</v>
      </c>
      <c r="C16776">
        <v>18</v>
      </c>
      <c r="D16776">
        <v>22886.43</v>
      </c>
      <c r="E16776">
        <v>15000</v>
      </c>
      <c r="F16776">
        <v>0</v>
      </c>
      <c r="G16776">
        <v>120000</v>
      </c>
    </row>
    <row r="16777" spans="1:7" x14ac:dyDescent="0.35">
      <c r="A16777" t="s">
        <v>16</v>
      </c>
      <c r="B16777" t="s">
        <v>1234</v>
      </c>
      <c r="C16777">
        <v>56</v>
      </c>
      <c r="D16777">
        <v>8178.73</v>
      </c>
      <c r="E16777">
        <v>5200</v>
      </c>
      <c r="F16777">
        <v>0</v>
      </c>
      <c r="G16777">
        <v>62000</v>
      </c>
    </row>
    <row r="16778" spans="1:7" x14ac:dyDescent="0.35">
      <c r="A16778" t="s">
        <v>16</v>
      </c>
      <c r="B16778" t="s">
        <v>1235</v>
      </c>
      <c r="C16778">
        <v>132</v>
      </c>
      <c r="D16778">
        <v>16648.34</v>
      </c>
      <c r="E16778">
        <v>14000</v>
      </c>
      <c r="F16778">
        <v>0</v>
      </c>
      <c r="G16778">
        <v>100000</v>
      </c>
    </row>
    <row r="16779" spans="1:7" x14ac:dyDescent="0.35">
      <c r="A16779" t="s">
        <v>17</v>
      </c>
      <c r="B16779" t="s">
        <v>1236</v>
      </c>
      <c r="C16779">
        <v>28</v>
      </c>
      <c r="D16779">
        <v>19666.5</v>
      </c>
      <c r="E16779">
        <v>15000</v>
      </c>
      <c r="F16779">
        <v>0</v>
      </c>
      <c r="G16779">
        <v>100000</v>
      </c>
    </row>
    <row r="16780" spans="1:7" x14ac:dyDescent="0.35">
      <c r="A16780" t="s">
        <v>17</v>
      </c>
      <c r="B16780" t="s">
        <v>1234</v>
      </c>
      <c r="C16780">
        <v>85</v>
      </c>
      <c r="D16780">
        <v>7308.46</v>
      </c>
      <c r="E16780">
        <v>5000</v>
      </c>
      <c r="F16780">
        <v>0</v>
      </c>
      <c r="G16780">
        <v>100000</v>
      </c>
    </row>
    <row r="16781" spans="1:7" x14ac:dyDescent="0.35">
      <c r="A16781" t="s">
        <v>17</v>
      </c>
      <c r="B16781" t="s">
        <v>1235</v>
      </c>
      <c r="C16781">
        <v>90</v>
      </c>
      <c r="D16781">
        <v>17443.98</v>
      </c>
      <c r="E16781">
        <v>10500</v>
      </c>
      <c r="F16781">
        <v>0</v>
      </c>
      <c r="G16781">
        <v>150000</v>
      </c>
    </row>
    <row r="16782" spans="1:7" x14ac:dyDescent="0.35">
      <c r="A16782" t="s">
        <v>18</v>
      </c>
      <c r="B16782" t="s">
        <v>1236</v>
      </c>
      <c r="C16782">
        <v>18</v>
      </c>
      <c r="D16782">
        <v>11843.53</v>
      </c>
      <c r="E16782">
        <v>10000</v>
      </c>
      <c r="F16782">
        <v>0</v>
      </c>
      <c r="G16782">
        <v>80000</v>
      </c>
    </row>
    <row r="16783" spans="1:7" x14ac:dyDescent="0.35">
      <c r="A16783" t="s">
        <v>18</v>
      </c>
      <c r="B16783" t="s">
        <v>1234</v>
      </c>
      <c r="C16783">
        <v>92</v>
      </c>
      <c r="D16783">
        <v>6424.72</v>
      </c>
      <c r="E16783">
        <v>5000</v>
      </c>
      <c r="F16783">
        <v>0</v>
      </c>
      <c r="G16783">
        <v>37300</v>
      </c>
    </row>
    <row r="16784" spans="1:7" x14ac:dyDescent="0.35">
      <c r="A16784" t="s">
        <v>18</v>
      </c>
      <c r="B16784" t="s">
        <v>1235</v>
      </c>
      <c r="C16784">
        <v>95</v>
      </c>
      <c r="D16784">
        <v>11374.29</v>
      </c>
      <c r="E16784">
        <v>9000</v>
      </c>
      <c r="F16784">
        <v>0</v>
      </c>
      <c r="G16784">
        <v>42600</v>
      </c>
    </row>
    <row r="16785" spans="1:7" x14ac:dyDescent="0.35">
      <c r="A16785" t="s">
        <v>19</v>
      </c>
      <c r="B16785" t="s">
        <v>1236</v>
      </c>
      <c r="C16785">
        <v>26</v>
      </c>
      <c r="D16785">
        <v>17070.009999999998</v>
      </c>
      <c r="E16785">
        <v>15000</v>
      </c>
      <c r="F16785">
        <v>0</v>
      </c>
      <c r="G16785">
        <v>70000</v>
      </c>
    </row>
    <row r="16786" spans="1:7" x14ac:dyDescent="0.35">
      <c r="A16786" t="s">
        <v>19</v>
      </c>
      <c r="B16786" t="s">
        <v>1234</v>
      </c>
      <c r="C16786">
        <v>72</v>
      </c>
      <c r="D16786">
        <v>5416.24</v>
      </c>
      <c r="E16786">
        <v>4691</v>
      </c>
      <c r="F16786">
        <v>0</v>
      </c>
      <c r="G16786">
        <v>22500</v>
      </c>
    </row>
    <row r="16787" spans="1:7" x14ac:dyDescent="0.35">
      <c r="A16787" t="s">
        <v>19</v>
      </c>
      <c r="B16787" t="s">
        <v>1235</v>
      </c>
      <c r="C16787">
        <v>108</v>
      </c>
      <c r="D16787">
        <v>14544.94</v>
      </c>
      <c r="E16787">
        <v>13000</v>
      </c>
      <c r="F16787">
        <v>0</v>
      </c>
      <c r="G16787">
        <v>50000</v>
      </c>
    </row>
    <row r="16788" spans="1:7" x14ac:dyDescent="0.35">
      <c r="A16788" t="s">
        <v>20</v>
      </c>
      <c r="B16788" t="s">
        <v>1236</v>
      </c>
      <c r="C16788">
        <v>32</v>
      </c>
      <c r="D16788">
        <v>18096.669999999998</v>
      </c>
      <c r="E16788">
        <v>7000</v>
      </c>
      <c r="F16788">
        <v>0</v>
      </c>
      <c r="G16788">
        <v>200000</v>
      </c>
    </row>
    <row r="16789" spans="1:7" x14ac:dyDescent="0.35">
      <c r="A16789" t="s">
        <v>20</v>
      </c>
      <c r="B16789" t="s">
        <v>1234</v>
      </c>
      <c r="C16789">
        <v>66</v>
      </c>
      <c r="D16789">
        <v>6163.54</v>
      </c>
      <c r="E16789">
        <v>5000</v>
      </c>
      <c r="F16789">
        <v>0</v>
      </c>
      <c r="G16789">
        <v>50000</v>
      </c>
    </row>
    <row r="16790" spans="1:7" x14ac:dyDescent="0.35">
      <c r="A16790" t="s">
        <v>20</v>
      </c>
      <c r="B16790" t="s">
        <v>1235</v>
      </c>
      <c r="C16790">
        <v>108</v>
      </c>
      <c r="D16790">
        <v>30221.919999999998</v>
      </c>
      <c r="E16790">
        <v>22000</v>
      </c>
      <c r="F16790">
        <v>0</v>
      </c>
      <c r="G16790">
        <v>800000</v>
      </c>
    </row>
    <row r="16791" spans="1:7" x14ac:dyDescent="0.35">
      <c r="A16791" t="s">
        <v>21</v>
      </c>
      <c r="B16791" t="s">
        <v>1236</v>
      </c>
      <c r="C16791">
        <v>53</v>
      </c>
      <c r="D16791">
        <v>40182.080000000002</v>
      </c>
      <c r="E16791">
        <v>15000</v>
      </c>
      <c r="F16791">
        <v>0</v>
      </c>
      <c r="G16791">
        <v>750000</v>
      </c>
    </row>
    <row r="16792" spans="1:7" x14ac:dyDescent="0.35">
      <c r="A16792" t="s">
        <v>21</v>
      </c>
      <c r="B16792" t="s">
        <v>1234</v>
      </c>
      <c r="C16792">
        <v>44</v>
      </c>
      <c r="D16792">
        <v>6567.95</v>
      </c>
      <c r="E16792">
        <v>4400</v>
      </c>
      <c r="F16792">
        <v>0</v>
      </c>
      <c r="G16792">
        <v>28000</v>
      </c>
    </row>
    <row r="16793" spans="1:7" x14ac:dyDescent="0.35">
      <c r="A16793" t="s">
        <v>21</v>
      </c>
      <c r="B16793" t="s">
        <v>1235</v>
      </c>
      <c r="C16793">
        <v>113</v>
      </c>
      <c r="D16793">
        <v>27052.83</v>
      </c>
      <c r="E16793">
        <v>15000</v>
      </c>
      <c r="F16793">
        <v>0</v>
      </c>
      <c r="G16793">
        <v>507000</v>
      </c>
    </row>
    <row r="16794" spans="1:7" x14ac:dyDescent="0.35">
      <c r="A16794" t="s">
        <v>22</v>
      </c>
      <c r="B16794" t="s">
        <v>1236</v>
      </c>
      <c r="C16794">
        <v>35</v>
      </c>
      <c r="D16794">
        <v>16593.53</v>
      </c>
      <c r="E16794">
        <v>8000</v>
      </c>
      <c r="F16794">
        <v>0</v>
      </c>
      <c r="G16794">
        <v>400000</v>
      </c>
    </row>
    <row r="16795" spans="1:7" x14ac:dyDescent="0.35">
      <c r="A16795" t="s">
        <v>22</v>
      </c>
      <c r="B16795" t="s">
        <v>1234</v>
      </c>
      <c r="C16795">
        <v>80</v>
      </c>
      <c r="D16795">
        <v>8468.68</v>
      </c>
      <c r="E16795">
        <v>5686</v>
      </c>
      <c r="F16795">
        <v>0</v>
      </c>
      <c r="G16795">
        <v>70000</v>
      </c>
    </row>
    <row r="16796" spans="1:7" x14ac:dyDescent="0.35">
      <c r="A16796" t="s">
        <v>22</v>
      </c>
      <c r="B16796" t="s">
        <v>1235</v>
      </c>
      <c r="C16796">
        <v>94</v>
      </c>
      <c r="D16796">
        <v>14728.49</v>
      </c>
      <c r="E16796">
        <v>12200</v>
      </c>
      <c r="F16796">
        <v>0</v>
      </c>
      <c r="G16796">
        <v>100000</v>
      </c>
    </row>
    <row r="16797" spans="1:7" x14ac:dyDescent="0.35">
      <c r="A16797" t="s">
        <v>23</v>
      </c>
      <c r="B16797" t="s">
        <v>1236</v>
      </c>
      <c r="C16797">
        <v>39</v>
      </c>
      <c r="D16797">
        <v>16873.330000000002</v>
      </c>
      <c r="E16797">
        <v>14000</v>
      </c>
      <c r="F16797">
        <v>0</v>
      </c>
      <c r="G16797">
        <v>50000</v>
      </c>
    </row>
    <row r="16798" spans="1:7" x14ac:dyDescent="0.35">
      <c r="A16798" t="s">
        <v>23</v>
      </c>
      <c r="B16798" t="s">
        <v>1234</v>
      </c>
      <c r="C16798">
        <v>86</v>
      </c>
      <c r="D16798">
        <v>5936.42</v>
      </c>
      <c r="E16798">
        <v>5000</v>
      </c>
      <c r="F16798">
        <v>0</v>
      </c>
      <c r="G16798">
        <v>21500</v>
      </c>
    </row>
    <row r="16799" spans="1:7" x14ac:dyDescent="0.35">
      <c r="A16799" t="s">
        <v>23</v>
      </c>
      <c r="B16799" t="s">
        <v>1235</v>
      </c>
      <c r="C16799">
        <v>80</v>
      </c>
      <c r="D16799">
        <v>16997.990000000002</v>
      </c>
      <c r="E16799">
        <v>11000</v>
      </c>
      <c r="F16799">
        <v>0</v>
      </c>
      <c r="G16799">
        <v>117000</v>
      </c>
    </row>
    <row r="16800" spans="1:7" x14ac:dyDescent="0.35">
      <c r="A16800" t="s">
        <v>24</v>
      </c>
      <c r="B16800" t="s">
        <v>1236</v>
      </c>
      <c r="C16800">
        <v>29</v>
      </c>
      <c r="D16800">
        <v>27741.599999999999</v>
      </c>
      <c r="E16800">
        <v>10000</v>
      </c>
      <c r="F16800">
        <v>0</v>
      </c>
      <c r="G16800">
        <v>308000</v>
      </c>
    </row>
    <row r="16801" spans="1:7" x14ac:dyDescent="0.35">
      <c r="A16801" t="s">
        <v>24</v>
      </c>
      <c r="B16801" t="s">
        <v>1234</v>
      </c>
      <c r="C16801">
        <v>62</v>
      </c>
      <c r="D16801">
        <v>8446.7199999999993</v>
      </c>
      <c r="E16801">
        <v>7000</v>
      </c>
      <c r="F16801">
        <v>0</v>
      </c>
      <c r="G16801">
        <v>36900</v>
      </c>
    </row>
    <row r="16802" spans="1:7" x14ac:dyDescent="0.35">
      <c r="A16802" t="s">
        <v>24</v>
      </c>
      <c r="B16802" t="s">
        <v>1235</v>
      </c>
      <c r="C16802">
        <v>116</v>
      </c>
      <c r="D16802">
        <v>21571.5</v>
      </c>
      <c r="E16802">
        <v>14800</v>
      </c>
      <c r="F16802">
        <v>0</v>
      </c>
      <c r="G16802">
        <v>160000</v>
      </c>
    </row>
    <row r="16803" spans="1:7" x14ac:dyDescent="0.35">
      <c r="A16803" t="s">
        <v>25</v>
      </c>
      <c r="B16803" t="s">
        <v>1236</v>
      </c>
      <c r="C16803">
        <v>26</v>
      </c>
      <c r="D16803">
        <v>21681.14</v>
      </c>
      <c r="E16803">
        <v>15000</v>
      </c>
      <c r="F16803">
        <v>0</v>
      </c>
      <c r="G16803">
        <v>80000</v>
      </c>
    </row>
    <row r="16804" spans="1:7" x14ac:dyDescent="0.35">
      <c r="A16804" t="s">
        <v>25</v>
      </c>
      <c r="B16804" t="s">
        <v>1234</v>
      </c>
      <c r="C16804">
        <v>72</v>
      </c>
      <c r="D16804">
        <v>15841.03</v>
      </c>
      <c r="E16804">
        <v>5000</v>
      </c>
      <c r="F16804">
        <v>0</v>
      </c>
      <c r="G16804">
        <v>659000</v>
      </c>
    </row>
    <row r="16805" spans="1:7" x14ac:dyDescent="0.35">
      <c r="A16805" t="s">
        <v>25</v>
      </c>
      <c r="B16805" t="s">
        <v>1235</v>
      </c>
      <c r="C16805">
        <v>106</v>
      </c>
      <c r="D16805">
        <v>14973.72</v>
      </c>
      <c r="E16805">
        <v>9700</v>
      </c>
      <c r="F16805">
        <v>0</v>
      </c>
      <c r="G16805">
        <v>100000</v>
      </c>
    </row>
    <row r="16806" spans="1:7" x14ac:dyDescent="0.35">
      <c r="A16806" t="s">
        <v>26</v>
      </c>
      <c r="B16806" t="s">
        <v>1236</v>
      </c>
      <c r="C16806">
        <v>23</v>
      </c>
      <c r="D16806">
        <v>11646.17</v>
      </c>
      <c r="E16806">
        <v>10360</v>
      </c>
      <c r="F16806">
        <v>0</v>
      </c>
      <c r="G16806">
        <v>30000</v>
      </c>
    </row>
    <row r="16807" spans="1:7" x14ac:dyDescent="0.35">
      <c r="A16807" t="s">
        <v>26</v>
      </c>
      <c r="B16807" t="s">
        <v>1234</v>
      </c>
      <c r="C16807">
        <v>80</v>
      </c>
      <c r="D16807">
        <v>8218.42</v>
      </c>
      <c r="E16807">
        <v>6500</v>
      </c>
      <c r="F16807">
        <v>0</v>
      </c>
      <c r="G16807">
        <v>48000</v>
      </c>
    </row>
    <row r="16808" spans="1:7" x14ac:dyDescent="0.35">
      <c r="A16808" t="s">
        <v>26</v>
      </c>
      <c r="B16808" t="s">
        <v>1235</v>
      </c>
      <c r="C16808">
        <v>99</v>
      </c>
      <c r="D16808">
        <v>17213.810000000001</v>
      </c>
      <c r="E16808">
        <v>14500</v>
      </c>
      <c r="F16808">
        <v>0</v>
      </c>
      <c r="G16808">
        <v>78000</v>
      </c>
    </row>
    <row r="16809" spans="1:7" x14ac:dyDescent="0.35">
      <c r="A16809" t="s">
        <v>27</v>
      </c>
      <c r="B16809" t="s">
        <v>1236</v>
      </c>
      <c r="C16809">
        <v>25</v>
      </c>
      <c r="D16809">
        <v>29118.75</v>
      </c>
      <c r="E16809">
        <v>15000</v>
      </c>
      <c r="F16809">
        <v>0</v>
      </c>
      <c r="G16809">
        <v>200000</v>
      </c>
    </row>
    <row r="16810" spans="1:7" x14ac:dyDescent="0.35">
      <c r="A16810" t="s">
        <v>27</v>
      </c>
      <c r="B16810" t="s">
        <v>1234</v>
      </c>
      <c r="C16810">
        <v>53</v>
      </c>
      <c r="D16810">
        <v>8307.9599999999991</v>
      </c>
      <c r="E16810">
        <v>5200</v>
      </c>
      <c r="F16810">
        <v>0</v>
      </c>
      <c r="G16810">
        <v>100000</v>
      </c>
    </row>
    <row r="16811" spans="1:7" x14ac:dyDescent="0.35">
      <c r="A16811" t="s">
        <v>27</v>
      </c>
      <c r="B16811" t="s">
        <v>1235</v>
      </c>
      <c r="C16811">
        <v>126</v>
      </c>
      <c r="D16811">
        <v>17934.830000000002</v>
      </c>
      <c r="E16811">
        <v>14361</v>
      </c>
      <c r="F16811">
        <v>0</v>
      </c>
      <c r="G16811">
        <v>102000</v>
      </c>
    </row>
    <row r="16812" spans="1:7" x14ac:dyDescent="0.35">
      <c r="A16812" t="s">
        <v>28</v>
      </c>
      <c r="B16812" t="s">
        <v>1236</v>
      </c>
      <c r="C16812">
        <v>39</v>
      </c>
      <c r="D16812">
        <v>14157.15</v>
      </c>
      <c r="E16812">
        <v>9900</v>
      </c>
      <c r="F16812">
        <v>0</v>
      </c>
      <c r="G16812">
        <v>200000</v>
      </c>
    </row>
    <row r="16813" spans="1:7" x14ac:dyDescent="0.35">
      <c r="A16813" t="s">
        <v>28</v>
      </c>
      <c r="B16813" t="s">
        <v>1234</v>
      </c>
      <c r="C16813">
        <v>68</v>
      </c>
      <c r="D16813">
        <v>10801.55</v>
      </c>
      <c r="E16813">
        <v>5000</v>
      </c>
      <c r="F16813">
        <v>0</v>
      </c>
      <c r="G16813">
        <v>405300</v>
      </c>
    </row>
    <row r="16814" spans="1:7" x14ac:dyDescent="0.35">
      <c r="A16814" t="s">
        <v>28</v>
      </c>
      <c r="B16814" t="s">
        <v>1235</v>
      </c>
      <c r="C16814">
        <v>100</v>
      </c>
      <c r="D16814">
        <v>17018.79</v>
      </c>
      <c r="E16814">
        <v>11800</v>
      </c>
      <c r="F16814">
        <v>0</v>
      </c>
      <c r="G16814">
        <v>200000</v>
      </c>
    </row>
    <row r="16815" spans="1:7" x14ac:dyDescent="0.35">
      <c r="A16815" t="s">
        <v>29</v>
      </c>
      <c r="B16815" t="s">
        <v>1236</v>
      </c>
      <c r="C16815">
        <v>29</v>
      </c>
      <c r="D16815">
        <v>16465.150000000001</v>
      </c>
      <c r="E16815">
        <v>10000</v>
      </c>
      <c r="F16815">
        <v>0</v>
      </c>
      <c r="G16815">
        <v>80000</v>
      </c>
    </row>
    <row r="16816" spans="1:7" x14ac:dyDescent="0.35">
      <c r="A16816" t="s">
        <v>29</v>
      </c>
      <c r="B16816" t="s">
        <v>1234</v>
      </c>
      <c r="C16816">
        <v>63</v>
      </c>
      <c r="D16816">
        <v>5906.8</v>
      </c>
      <c r="E16816">
        <v>4500</v>
      </c>
      <c r="F16816">
        <v>0</v>
      </c>
      <c r="G16816">
        <v>57000</v>
      </c>
    </row>
    <row r="16817" spans="1:66" x14ac:dyDescent="0.35">
      <c r="A16817" t="s">
        <v>29</v>
      </c>
      <c r="B16817" t="s">
        <v>1235</v>
      </c>
      <c r="C16817">
        <v>112</v>
      </c>
      <c r="D16817">
        <v>26815.25</v>
      </c>
      <c r="E16817">
        <v>16000</v>
      </c>
      <c r="F16817">
        <v>0</v>
      </c>
      <c r="G16817">
        <v>375000</v>
      </c>
    </row>
    <row r="16818" spans="1:66" x14ac:dyDescent="0.35">
      <c r="A16818" t="s">
        <v>30</v>
      </c>
      <c r="B16818" t="s">
        <v>1236</v>
      </c>
      <c r="C16818">
        <v>26</v>
      </c>
      <c r="D16818">
        <v>20687.61</v>
      </c>
      <c r="E16818">
        <v>10000</v>
      </c>
      <c r="F16818">
        <v>0</v>
      </c>
      <c r="G16818">
        <v>300000</v>
      </c>
    </row>
    <row r="16819" spans="1:66" x14ac:dyDescent="0.35">
      <c r="A16819" t="s">
        <v>30</v>
      </c>
      <c r="B16819" t="s">
        <v>1234</v>
      </c>
      <c r="C16819">
        <v>57</v>
      </c>
      <c r="D16819">
        <v>8134.84</v>
      </c>
      <c r="E16819">
        <v>5200</v>
      </c>
      <c r="F16819">
        <v>0</v>
      </c>
      <c r="G16819">
        <v>33200</v>
      </c>
    </row>
    <row r="16820" spans="1:66" x14ac:dyDescent="0.35">
      <c r="A16820" t="s">
        <v>30</v>
      </c>
      <c r="B16820" t="s">
        <v>1235</v>
      </c>
      <c r="C16820">
        <v>119</v>
      </c>
      <c r="D16820">
        <v>20652.009999999998</v>
      </c>
      <c r="E16820">
        <v>15000</v>
      </c>
      <c r="F16820">
        <v>0</v>
      </c>
      <c r="G16820">
        <v>215260</v>
      </c>
    </row>
    <row r="16821" spans="1:66" x14ac:dyDescent="0.35">
      <c r="A16821" t="s">
        <v>31</v>
      </c>
      <c r="B16821" t="s">
        <v>1236</v>
      </c>
      <c r="C16821">
        <v>24</v>
      </c>
      <c r="D16821">
        <v>11709.43</v>
      </c>
      <c r="E16821">
        <v>9000</v>
      </c>
      <c r="F16821">
        <v>0</v>
      </c>
      <c r="G16821">
        <v>31000</v>
      </c>
    </row>
    <row r="16822" spans="1:66" x14ac:dyDescent="0.35">
      <c r="A16822" t="s">
        <v>31</v>
      </c>
      <c r="B16822" t="s">
        <v>1234</v>
      </c>
      <c r="C16822">
        <v>105</v>
      </c>
      <c r="D16822">
        <v>5910.53</v>
      </c>
      <c r="E16822">
        <v>4000</v>
      </c>
      <c r="F16822">
        <v>0</v>
      </c>
      <c r="G16822">
        <v>281000</v>
      </c>
    </row>
    <row r="16823" spans="1:66" x14ac:dyDescent="0.35">
      <c r="A16823" t="s">
        <v>31</v>
      </c>
      <c r="B16823" t="s">
        <v>1235</v>
      </c>
      <c r="C16823">
        <v>78</v>
      </c>
      <c r="D16823">
        <v>15801.04</v>
      </c>
      <c r="E16823">
        <v>12000</v>
      </c>
      <c r="F16823">
        <v>0</v>
      </c>
      <c r="G16823">
        <v>54800</v>
      </c>
    </row>
    <row r="16824" spans="1:66" x14ac:dyDescent="0.35">
      <c r="A16824" t="s">
        <v>32</v>
      </c>
      <c r="B16824" t="s">
        <v>1236</v>
      </c>
      <c r="C16824">
        <v>725</v>
      </c>
      <c r="D16824">
        <v>20452.41</v>
      </c>
      <c r="E16824">
        <v>10400</v>
      </c>
      <c r="F16824">
        <v>0</v>
      </c>
      <c r="G16824">
        <v>750000</v>
      </c>
    </row>
    <row r="16825" spans="1:66" x14ac:dyDescent="0.35">
      <c r="A16825" t="s">
        <v>32</v>
      </c>
      <c r="B16825" t="s">
        <v>1234</v>
      </c>
      <c r="C16825">
        <v>1742</v>
      </c>
      <c r="D16825">
        <v>7806.52</v>
      </c>
      <c r="E16825">
        <v>5500</v>
      </c>
      <c r="F16825">
        <v>0</v>
      </c>
      <c r="G16825">
        <v>659000</v>
      </c>
    </row>
    <row r="16826" spans="1:66" x14ac:dyDescent="0.35">
      <c r="A16826" t="s">
        <v>32</v>
      </c>
      <c r="B16826" t="s">
        <v>1235</v>
      </c>
      <c r="C16826">
        <v>2463</v>
      </c>
      <c r="D16826">
        <v>19733.48</v>
      </c>
      <c r="E16826">
        <v>14200</v>
      </c>
      <c r="F16826">
        <v>0</v>
      </c>
      <c r="G16826">
        <v>800000</v>
      </c>
    </row>
    <row r="16828" spans="1:66" x14ac:dyDescent="0.35">
      <c r="A16828" t="s">
        <v>1694</v>
      </c>
    </row>
    <row r="16829" spans="1:66" x14ac:dyDescent="0.35">
      <c r="A16829" t="s">
        <v>2</v>
      </c>
      <c r="B16829" t="s">
        <v>1695</v>
      </c>
      <c r="C16829" t="s">
        <v>1696</v>
      </c>
      <c r="D16829" t="s">
        <v>1697</v>
      </c>
      <c r="E16829" t="s">
        <v>1698</v>
      </c>
      <c r="F16829" t="s">
        <v>1699</v>
      </c>
      <c r="G16829" t="s">
        <v>1700</v>
      </c>
      <c r="H16829" t="s">
        <v>1701</v>
      </c>
      <c r="I16829" t="s">
        <v>1702</v>
      </c>
      <c r="J16829" t="s">
        <v>1703</v>
      </c>
      <c r="K16829" t="s">
        <v>1704</v>
      </c>
      <c r="L16829" t="s">
        <v>1705</v>
      </c>
      <c r="M16829" t="s">
        <v>1706</v>
      </c>
      <c r="N16829" t="s">
        <v>1707</v>
      </c>
      <c r="O16829" t="s">
        <v>1708</v>
      </c>
      <c r="P16829" t="s">
        <v>1709</v>
      </c>
      <c r="Q16829" t="s">
        <v>1710</v>
      </c>
      <c r="R16829" t="s">
        <v>1711</v>
      </c>
      <c r="S16829" t="s">
        <v>1712</v>
      </c>
      <c r="T16829" t="s">
        <v>1713</v>
      </c>
      <c r="U16829" t="s">
        <v>1714</v>
      </c>
      <c r="V16829" t="s">
        <v>1715</v>
      </c>
      <c r="W16829" t="s">
        <v>1716</v>
      </c>
      <c r="X16829" t="s">
        <v>1717</v>
      </c>
      <c r="Y16829" t="s">
        <v>1718</v>
      </c>
      <c r="Z16829" t="s">
        <v>1719</v>
      </c>
      <c r="AA16829" t="s">
        <v>1720</v>
      </c>
      <c r="AB16829" t="s">
        <v>1721</v>
      </c>
      <c r="AC16829" t="s">
        <v>1722</v>
      </c>
      <c r="AD16829" t="s">
        <v>1723</v>
      </c>
      <c r="AE16829" t="s">
        <v>1724</v>
      </c>
      <c r="AF16829" t="s">
        <v>1725</v>
      </c>
      <c r="AG16829" t="s">
        <v>1726</v>
      </c>
      <c r="AH16829" t="s">
        <v>1727</v>
      </c>
      <c r="AI16829" t="s">
        <v>1728</v>
      </c>
      <c r="AJ16829" t="s">
        <v>1729</v>
      </c>
      <c r="AK16829" t="s">
        <v>1730</v>
      </c>
      <c r="AL16829" t="s">
        <v>1731</v>
      </c>
      <c r="AM16829" t="s">
        <v>1732</v>
      </c>
      <c r="AN16829" t="s">
        <v>1733</v>
      </c>
      <c r="AO16829" t="s">
        <v>1734</v>
      </c>
      <c r="AP16829" t="s">
        <v>1735</v>
      </c>
      <c r="AQ16829" t="s">
        <v>1736</v>
      </c>
      <c r="AR16829" t="s">
        <v>1737</v>
      </c>
      <c r="AS16829" t="s">
        <v>1738</v>
      </c>
      <c r="AT16829" t="s">
        <v>1739</v>
      </c>
      <c r="AU16829" t="s">
        <v>1740</v>
      </c>
      <c r="AV16829" t="s">
        <v>1741</v>
      </c>
      <c r="AW16829" t="s">
        <v>1742</v>
      </c>
      <c r="AX16829" t="s">
        <v>1743</v>
      </c>
      <c r="AY16829" t="s">
        <v>1744</v>
      </c>
      <c r="AZ16829" t="s">
        <v>1745</v>
      </c>
      <c r="BA16829" t="s">
        <v>1746</v>
      </c>
      <c r="BB16829" t="s">
        <v>1747</v>
      </c>
      <c r="BC16829" t="s">
        <v>1748</v>
      </c>
      <c r="BD16829" t="s">
        <v>1749</v>
      </c>
      <c r="BE16829" t="s">
        <v>1750</v>
      </c>
      <c r="BF16829" t="s">
        <v>1751</v>
      </c>
      <c r="BG16829" t="s">
        <v>1752</v>
      </c>
      <c r="BH16829" t="s">
        <v>1753</v>
      </c>
      <c r="BI16829" t="s">
        <v>1754</v>
      </c>
      <c r="BJ16829" t="s">
        <v>1755</v>
      </c>
      <c r="BK16829" t="s">
        <v>1756</v>
      </c>
      <c r="BL16829" t="s">
        <v>1757</v>
      </c>
      <c r="BM16829" t="s">
        <v>1758</v>
      </c>
      <c r="BN16829" t="s">
        <v>1759</v>
      </c>
    </row>
    <row r="16830" spans="1:66" x14ac:dyDescent="0.35">
      <c r="A16830" t="s">
        <v>8</v>
      </c>
      <c r="B16830">
        <v>78</v>
      </c>
      <c r="C16830">
        <v>15628.35</v>
      </c>
      <c r="D16830">
        <v>14000</v>
      </c>
      <c r="E16830">
        <v>3000</v>
      </c>
      <c r="F16830">
        <v>60000</v>
      </c>
      <c r="G16830">
        <v>11</v>
      </c>
      <c r="H16830">
        <v>7480.73</v>
      </c>
      <c r="I16830">
        <v>6000</v>
      </c>
      <c r="J16830">
        <v>2000</v>
      </c>
      <c r="K16830">
        <v>20000</v>
      </c>
      <c r="L16830">
        <v>16</v>
      </c>
      <c r="M16830">
        <v>6255.56</v>
      </c>
      <c r="N16830">
        <v>3500</v>
      </c>
      <c r="O16830">
        <v>300</v>
      </c>
      <c r="P16830">
        <v>30000</v>
      </c>
      <c r="Q16830">
        <v>11</v>
      </c>
      <c r="R16830">
        <v>6839.22</v>
      </c>
      <c r="S16830">
        <v>7000</v>
      </c>
      <c r="T16830">
        <v>1800</v>
      </c>
      <c r="U16830">
        <v>15000</v>
      </c>
      <c r="V16830">
        <v>8</v>
      </c>
      <c r="W16830">
        <v>3026.62</v>
      </c>
      <c r="X16830">
        <v>2000</v>
      </c>
      <c r="Y16830">
        <v>1250</v>
      </c>
      <c r="Z16830">
        <v>10000</v>
      </c>
      <c r="AA16830">
        <v>10</v>
      </c>
      <c r="AB16830">
        <v>13538.94</v>
      </c>
      <c r="AC16830">
        <v>8000</v>
      </c>
      <c r="AD16830">
        <v>300</v>
      </c>
      <c r="AE16830">
        <v>50000</v>
      </c>
      <c r="AF16830">
        <v>73</v>
      </c>
      <c r="AG16830">
        <v>5131.5200000000004</v>
      </c>
      <c r="AH16830">
        <v>3910</v>
      </c>
      <c r="AI16830">
        <v>2000</v>
      </c>
      <c r="AJ16830">
        <v>20000</v>
      </c>
      <c r="AK16830">
        <v>2</v>
      </c>
      <c r="AL16830">
        <v>3135.23</v>
      </c>
      <c r="AM16830">
        <v>4000</v>
      </c>
      <c r="AN16830">
        <v>500</v>
      </c>
      <c r="AO16830">
        <v>4000</v>
      </c>
      <c r="AP16830">
        <v>5</v>
      </c>
      <c r="AQ16830">
        <v>5658.43</v>
      </c>
      <c r="AR16830">
        <v>2500</v>
      </c>
      <c r="AS16830">
        <v>1000</v>
      </c>
      <c r="AT16830">
        <v>10000</v>
      </c>
      <c r="AU16830">
        <v>6</v>
      </c>
      <c r="AV16830">
        <v>3015.06</v>
      </c>
      <c r="AW16830">
        <v>2000</v>
      </c>
      <c r="AX16830">
        <v>400</v>
      </c>
      <c r="AY16830">
        <v>8000</v>
      </c>
      <c r="AZ16830">
        <v>75</v>
      </c>
      <c r="BA16830">
        <v>4506.4399999999996</v>
      </c>
      <c r="BB16830">
        <v>3000</v>
      </c>
      <c r="BC16830">
        <v>265</v>
      </c>
      <c r="BD16830">
        <v>25000</v>
      </c>
      <c r="BE16830">
        <v>1</v>
      </c>
      <c r="BF16830">
        <v>2000</v>
      </c>
      <c r="BG16830">
        <v>2000</v>
      </c>
      <c r="BH16830">
        <v>2000</v>
      </c>
      <c r="BI16830">
        <v>2000</v>
      </c>
      <c r="BJ16830">
        <v>7</v>
      </c>
      <c r="BK16830">
        <v>26473.360000000001</v>
      </c>
      <c r="BL16830">
        <v>3000</v>
      </c>
      <c r="BM16830">
        <v>2000</v>
      </c>
      <c r="BN16830">
        <v>100000</v>
      </c>
    </row>
    <row r="16831" spans="1:66" x14ac:dyDescent="0.35">
      <c r="A16831" t="s">
        <v>9</v>
      </c>
      <c r="B16831">
        <v>83</v>
      </c>
      <c r="C16831">
        <v>22565.47</v>
      </c>
      <c r="D16831">
        <v>15000</v>
      </c>
      <c r="E16831">
        <v>3500</v>
      </c>
      <c r="F16831">
        <v>128000</v>
      </c>
      <c r="G16831">
        <v>12</v>
      </c>
      <c r="H16831">
        <v>8466.25</v>
      </c>
      <c r="I16831">
        <v>6000</v>
      </c>
      <c r="J16831">
        <v>1000</v>
      </c>
      <c r="K16831">
        <v>25000</v>
      </c>
      <c r="L16831">
        <v>11</v>
      </c>
      <c r="M16831">
        <v>8787.91</v>
      </c>
      <c r="N16831">
        <v>7000</v>
      </c>
      <c r="O16831">
        <v>2000</v>
      </c>
      <c r="P16831">
        <v>30000</v>
      </c>
      <c r="Q16831">
        <v>17</v>
      </c>
      <c r="R16831">
        <v>16995.349999999999</v>
      </c>
      <c r="S16831">
        <v>12000</v>
      </c>
      <c r="T16831">
        <v>3500</v>
      </c>
      <c r="U16831">
        <v>60000</v>
      </c>
      <c r="V16831">
        <v>5</v>
      </c>
      <c r="W16831">
        <v>1547.25</v>
      </c>
      <c r="X16831">
        <v>2000</v>
      </c>
      <c r="Y16831">
        <v>670</v>
      </c>
      <c r="Z16831">
        <v>2000</v>
      </c>
      <c r="AA16831">
        <v>6</v>
      </c>
      <c r="AB16831">
        <v>6044.15</v>
      </c>
      <c r="AC16831">
        <v>5000</v>
      </c>
      <c r="AD16831">
        <v>1000</v>
      </c>
      <c r="AE16831">
        <v>20000</v>
      </c>
      <c r="AF16831">
        <v>79</v>
      </c>
      <c r="AG16831">
        <v>5495.24</v>
      </c>
      <c r="AH16831">
        <v>4200</v>
      </c>
      <c r="AI16831">
        <v>2000</v>
      </c>
      <c r="AJ16831">
        <v>40000</v>
      </c>
      <c r="AP16831">
        <v>10</v>
      </c>
      <c r="AQ16831">
        <v>12613.96</v>
      </c>
      <c r="AR16831">
        <v>7500</v>
      </c>
      <c r="AS16831">
        <v>1000</v>
      </c>
      <c r="AT16831">
        <v>50000</v>
      </c>
      <c r="AU16831">
        <v>1</v>
      </c>
      <c r="AV16831">
        <v>10800</v>
      </c>
      <c r="AW16831">
        <v>10800</v>
      </c>
      <c r="AX16831">
        <v>10800</v>
      </c>
      <c r="AY16831">
        <v>10800</v>
      </c>
      <c r="AZ16831">
        <v>63</v>
      </c>
      <c r="BA16831">
        <v>5627.37</v>
      </c>
      <c r="BB16831">
        <v>3000</v>
      </c>
      <c r="BC16831">
        <v>500</v>
      </c>
      <c r="BD16831">
        <v>25600</v>
      </c>
      <c r="BJ16831">
        <v>4</v>
      </c>
      <c r="BK16831">
        <v>12283.31</v>
      </c>
      <c r="BL16831">
        <v>7000</v>
      </c>
      <c r="BM16831">
        <v>7000</v>
      </c>
      <c r="BN16831">
        <v>20000</v>
      </c>
    </row>
    <row r="16832" spans="1:66" x14ac:dyDescent="0.35">
      <c r="A16832" t="s">
        <v>10</v>
      </c>
      <c r="B16832">
        <v>76</v>
      </c>
      <c r="C16832">
        <v>12373.45</v>
      </c>
      <c r="D16832">
        <v>10000</v>
      </c>
      <c r="E16832">
        <v>2000</v>
      </c>
      <c r="F16832">
        <v>36000</v>
      </c>
      <c r="G16832">
        <v>10</v>
      </c>
      <c r="H16832">
        <v>8259.49</v>
      </c>
      <c r="I16832">
        <v>5000</v>
      </c>
      <c r="J16832">
        <v>1000</v>
      </c>
      <c r="K16832">
        <v>23000</v>
      </c>
      <c r="L16832">
        <v>14</v>
      </c>
      <c r="M16832">
        <v>5515.92</v>
      </c>
      <c r="N16832">
        <v>5000</v>
      </c>
      <c r="O16832">
        <v>1500</v>
      </c>
      <c r="P16832">
        <v>15000</v>
      </c>
      <c r="Q16832">
        <v>5</v>
      </c>
      <c r="R16832">
        <v>9441.2000000000007</v>
      </c>
      <c r="S16832">
        <v>3000</v>
      </c>
      <c r="T16832">
        <v>500</v>
      </c>
      <c r="U16832">
        <v>30000</v>
      </c>
      <c r="V16832">
        <v>12</v>
      </c>
      <c r="W16832">
        <v>1823.67</v>
      </c>
      <c r="X16832">
        <v>1600</v>
      </c>
      <c r="Y16832">
        <v>700</v>
      </c>
      <c r="Z16832">
        <v>4000</v>
      </c>
      <c r="AA16832">
        <v>9</v>
      </c>
      <c r="AB16832">
        <v>10674.6</v>
      </c>
      <c r="AC16832">
        <v>6000</v>
      </c>
      <c r="AD16832">
        <v>2500</v>
      </c>
      <c r="AE16832">
        <v>25000</v>
      </c>
      <c r="AF16832">
        <v>82</v>
      </c>
      <c r="AG16832">
        <v>5510.38</v>
      </c>
      <c r="AH16832">
        <v>4000</v>
      </c>
      <c r="AI16832">
        <v>2000</v>
      </c>
      <c r="AJ16832">
        <v>28000</v>
      </c>
      <c r="AP16832">
        <v>6</v>
      </c>
      <c r="AQ16832">
        <v>5816.62</v>
      </c>
      <c r="AR16832">
        <v>5000</v>
      </c>
      <c r="AS16832">
        <v>1000</v>
      </c>
      <c r="AT16832">
        <v>15000</v>
      </c>
      <c r="AU16832">
        <v>3</v>
      </c>
      <c r="AV16832">
        <v>7767.76</v>
      </c>
      <c r="AW16832">
        <v>10000</v>
      </c>
      <c r="AX16832">
        <v>4000</v>
      </c>
      <c r="AY16832">
        <v>13000</v>
      </c>
      <c r="AZ16832">
        <v>54</v>
      </c>
      <c r="BA16832">
        <v>7572.25</v>
      </c>
      <c r="BB16832">
        <v>4500</v>
      </c>
      <c r="BC16832">
        <v>500</v>
      </c>
      <c r="BD16832">
        <v>34360</v>
      </c>
      <c r="BJ16832">
        <v>3</v>
      </c>
      <c r="BK16832">
        <v>5006.7700000000004</v>
      </c>
      <c r="BL16832">
        <v>7000</v>
      </c>
      <c r="BM16832">
        <v>800</v>
      </c>
      <c r="BN16832">
        <v>7000</v>
      </c>
    </row>
    <row r="16833" spans="1:66" x14ac:dyDescent="0.35">
      <c r="A16833" t="s">
        <v>11</v>
      </c>
      <c r="B16833">
        <v>80</v>
      </c>
      <c r="C16833">
        <v>16810.05</v>
      </c>
      <c r="D16833">
        <v>14000</v>
      </c>
      <c r="E16833">
        <v>2300</v>
      </c>
      <c r="F16833">
        <v>50000</v>
      </c>
      <c r="G16833">
        <v>6</v>
      </c>
      <c r="H16833">
        <v>6619.81</v>
      </c>
      <c r="I16833">
        <v>5000</v>
      </c>
      <c r="J16833">
        <v>2000</v>
      </c>
      <c r="K16833">
        <v>30000</v>
      </c>
      <c r="L16833">
        <v>15</v>
      </c>
      <c r="M16833">
        <v>12152.15</v>
      </c>
      <c r="N16833">
        <v>10000</v>
      </c>
      <c r="O16833">
        <v>1000</v>
      </c>
      <c r="P16833">
        <v>25000</v>
      </c>
      <c r="Q16833">
        <v>20</v>
      </c>
      <c r="R16833">
        <v>35561.24</v>
      </c>
      <c r="S16833">
        <v>20000</v>
      </c>
      <c r="T16833">
        <v>500</v>
      </c>
      <c r="U16833">
        <v>170000</v>
      </c>
      <c r="V16833">
        <v>6</v>
      </c>
      <c r="W16833">
        <v>1696.39</v>
      </c>
      <c r="X16833">
        <v>2667</v>
      </c>
      <c r="Y16833">
        <v>300</v>
      </c>
      <c r="Z16833">
        <v>3000</v>
      </c>
      <c r="AA16833">
        <v>10</v>
      </c>
      <c r="AB16833">
        <v>13294.87</v>
      </c>
      <c r="AC16833">
        <v>10000</v>
      </c>
      <c r="AD16833">
        <v>2000</v>
      </c>
      <c r="AE16833">
        <v>30000</v>
      </c>
      <c r="AF16833">
        <v>80</v>
      </c>
      <c r="AG16833">
        <v>5352.31</v>
      </c>
      <c r="AH16833">
        <v>3800</v>
      </c>
      <c r="AI16833">
        <v>2093</v>
      </c>
      <c r="AJ16833">
        <v>18000</v>
      </c>
      <c r="AK16833">
        <v>1</v>
      </c>
      <c r="AL16833">
        <v>5000</v>
      </c>
      <c r="AM16833">
        <v>5000</v>
      </c>
      <c r="AN16833">
        <v>5000</v>
      </c>
      <c r="AO16833">
        <v>5000</v>
      </c>
      <c r="AP16833">
        <v>7</v>
      </c>
      <c r="AQ16833">
        <v>11162.6</v>
      </c>
      <c r="AR16833">
        <v>5000</v>
      </c>
      <c r="AS16833">
        <v>2700</v>
      </c>
      <c r="AT16833">
        <v>40000</v>
      </c>
      <c r="AU16833">
        <v>1</v>
      </c>
      <c r="AV16833">
        <v>5000</v>
      </c>
      <c r="AW16833">
        <v>5000</v>
      </c>
      <c r="AX16833">
        <v>5000</v>
      </c>
      <c r="AY16833">
        <v>5000</v>
      </c>
      <c r="AZ16833">
        <v>67</v>
      </c>
      <c r="BA16833">
        <v>4241.71</v>
      </c>
      <c r="BB16833">
        <v>2700</v>
      </c>
      <c r="BC16833">
        <v>800</v>
      </c>
      <c r="BD16833">
        <v>34000</v>
      </c>
      <c r="BJ16833">
        <v>6</v>
      </c>
      <c r="BK16833">
        <v>7742.38</v>
      </c>
      <c r="BL16833">
        <v>2000</v>
      </c>
      <c r="BM16833">
        <v>1000</v>
      </c>
      <c r="BN16833">
        <v>50000</v>
      </c>
    </row>
    <row r="16834" spans="1:66" x14ac:dyDescent="0.35">
      <c r="A16834" t="s">
        <v>12</v>
      </c>
      <c r="B16834">
        <v>87</v>
      </c>
      <c r="C16834">
        <v>17078.03</v>
      </c>
      <c r="D16834">
        <v>12000</v>
      </c>
      <c r="E16834">
        <v>1500</v>
      </c>
      <c r="F16834">
        <v>100000</v>
      </c>
      <c r="G16834">
        <v>14</v>
      </c>
      <c r="H16834">
        <v>7059.81</v>
      </c>
      <c r="I16834">
        <v>7000</v>
      </c>
      <c r="J16834">
        <v>500</v>
      </c>
      <c r="K16834">
        <v>12000</v>
      </c>
      <c r="L16834">
        <v>11</v>
      </c>
      <c r="M16834">
        <v>9490.1299999999992</v>
      </c>
      <c r="N16834">
        <v>10000</v>
      </c>
      <c r="O16834">
        <v>2000</v>
      </c>
      <c r="P16834">
        <v>25000</v>
      </c>
      <c r="Q16834">
        <v>6</v>
      </c>
      <c r="R16834">
        <v>11008.02</v>
      </c>
      <c r="S16834">
        <v>10000</v>
      </c>
      <c r="T16834">
        <v>500</v>
      </c>
      <c r="U16834">
        <v>35000</v>
      </c>
      <c r="V16834">
        <v>1</v>
      </c>
      <c r="W16834">
        <v>200</v>
      </c>
      <c r="X16834">
        <v>200</v>
      </c>
      <c r="Y16834">
        <v>200</v>
      </c>
      <c r="Z16834">
        <v>200</v>
      </c>
      <c r="AA16834">
        <v>14</v>
      </c>
      <c r="AB16834">
        <v>7089.03</v>
      </c>
      <c r="AC16834">
        <v>5000</v>
      </c>
      <c r="AD16834">
        <v>1000</v>
      </c>
      <c r="AE16834">
        <v>25000</v>
      </c>
      <c r="AF16834">
        <v>63</v>
      </c>
      <c r="AG16834">
        <v>5335.96</v>
      </c>
      <c r="AH16834">
        <v>4600</v>
      </c>
      <c r="AI16834">
        <v>2000</v>
      </c>
      <c r="AJ16834">
        <v>20220</v>
      </c>
      <c r="AK16834">
        <v>1</v>
      </c>
      <c r="AL16834">
        <v>900</v>
      </c>
      <c r="AM16834">
        <v>900</v>
      </c>
      <c r="AN16834">
        <v>900</v>
      </c>
      <c r="AO16834">
        <v>900</v>
      </c>
      <c r="AP16834">
        <v>8</v>
      </c>
      <c r="AQ16834">
        <v>5287.03</v>
      </c>
      <c r="AR16834">
        <v>5000</v>
      </c>
      <c r="AS16834">
        <v>1000</v>
      </c>
      <c r="AT16834">
        <v>10000</v>
      </c>
      <c r="AU16834">
        <v>5</v>
      </c>
      <c r="AV16834">
        <v>5853.49</v>
      </c>
      <c r="AW16834">
        <v>4500</v>
      </c>
      <c r="AX16834">
        <v>2000</v>
      </c>
      <c r="AY16834">
        <v>14000</v>
      </c>
      <c r="AZ16834">
        <v>86</v>
      </c>
      <c r="BA16834">
        <v>6576.19</v>
      </c>
      <c r="BB16834">
        <v>6000</v>
      </c>
      <c r="BC16834">
        <v>860</v>
      </c>
      <c r="BD16834">
        <v>22000</v>
      </c>
      <c r="BE16834">
        <v>1</v>
      </c>
      <c r="BF16834">
        <v>8000</v>
      </c>
      <c r="BG16834">
        <v>8000</v>
      </c>
      <c r="BH16834">
        <v>8000</v>
      </c>
      <c r="BI16834">
        <v>8000</v>
      </c>
      <c r="BJ16834">
        <v>9</v>
      </c>
      <c r="BK16834">
        <v>3673.8</v>
      </c>
      <c r="BL16834">
        <v>3000</v>
      </c>
      <c r="BM16834">
        <v>1000</v>
      </c>
      <c r="BN16834">
        <v>10000</v>
      </c>
    </row>
    <row r="16835" spans="1:66" x14ac:dyDescent="0.35">
      <c r="A16835" t="s">
        <v>13</v>
      </c>
      <c r="B16835">
        <v>66</v>
      </c>
      <c r="C16835">
        <v>12826.6</v>
      </c>
      <c r="D16835">
        <v>10000</v>
      </c>
      <c r="E16835">
        <v>2000</v>
      </c>
      <c r="F16835">
        <v>50000</v>
      </c>
      <c r="G16835">
        <v>9</v>
      </c>
      <c r="H16835">
        <v>4045.17</v>
      </c>
      <c r="I16835">
        <v>3200</v>
      </c>
      <c r="J16835">
        <v>1000</v>
      </c>
      <c r="K16835">
        <v>10000</v>
      </c>
      <c r="L16835">
        <v>6</v>
      </c>
      <c r="M16835">
        <v>4599.55</v>
      </c>
      <c r="N16835">
        <v>5000</v>
      </c>
      <c r="O16835">
        <v>1200</v>
      </c>
      <c r="P16835">
        <v>7000</v>
      </c>
      <c r="Q16835">
        <v>7</v>
      </c>
      <c r="R16835">
        <v>8644.06</v>
      </c>
      <c r="S16835">
        <v>4000</v>
      </c>
      <c r="T16835">
        <v>400</v>
      </c>
      <c r="U16835">
        <v>20000</v>
      </c>
      <c r="V16835">
        <v>2</v>
      </c>
      <c r="W16835">
        <v>614.32000000000005</v>
      </c>
      <c r="X16835">
        <v>1000</v>
      </c>
      <c r="Y16835">
        <v>500</v>
      </c>
      <c r="Z16835">
        <v>1000</v>
      </c>
      <c r="AA16835">
        <v>11</v>
      </c>
      <c r="AB16835">
        <v>2372.6999999999998</v>
      </c>
      <c r="AC16835">
        <v>1500</v>
      </c>
      <c r="AD16835">
        <v>500</v>
      </c>
      <c r="AE16835">
        <v>15000</v>
      </c>
      <c r="AF16835">
        <v>96</v>
      </c>
      <c r="AG16835">
        <v>6661.93</v>
      </c>
      <c r="AH16835">
        <v>4000</v>
      </c>
      <c r="AI16835">
        <v>2500</v>
      </c>
      <c r="AJ16835">
        <v>31750</v>
      </c>
      <c r="AP16835">
        <v>6</v>
      </c>
      <c r="AQ16835">
        <v>5893.95</v>
      </c>
      <c r="AR16835">
        <v>4000</v>
      </c>
      <c r="AS16835">
        <v>200</v>
      </c>
      <c r="AT16835">
        <v>20000</v>
      </c>
      <c r="AU16835">
        <v>4</v>
      </c>
      <c r="AV16835">
        <v>4630.21</v>
      </c>
      <c r="AW16835">
        <v>5000</v>
      </c>
      <c r="AX16835">
        <v>2000</v>
      </c>
      <c r="AY16835">
        <v>8000</v>
      </c>
      <c r="AZ16835">
        <v>65</v>
      </c>
      <c r="BA16835">
        <v>5644.88</v>
      </c>
      <c r="BB16835">
        <v>4500</v>
      </c>
      <c r="BC16835">
        <v>860</v>
      </c>
      <c r="BD16835">
        <v>13593</v>
      </c>
      <c r="BE16835">
        <v>1</v>
      </c>
      <c r="BF16835">
        <v>8000</v>
      </c>
      <c r="BG16835">
        <v>8000</v>
      </c>
      <c r="BH16835">
        <v>8000</v>
      </c>
      <c r="BI16835">
        <v>8000</v>
      </c>
      <c r="BJ16835">
        <v>9</v>
      </c>
      <c r="BK16835">
        <v>3724.9</v>
      </c>
      <c r="BL16835">
        <v>4000</v>
      </c>
      <c r="BM16835">
        <v>1500</v>
      </c>
      <c r="BN16835">
        <v>5000</v>
      </c>
    </row>
    <row r="16836" spans="1:66" x14ac:dyDescent="0.35">
      <c r="A16836" t="s">
        <v>14</v>
      </c>
      <c r="B16836">
        <v>88</v>
      </c>
      <c r="C16836">
        <v>16145.78</v>
      </c>
      <c r="D16836">
        <v>11000</v>
      </c>
      <c r="E16836">
        <v>1500</v>
      </c>
      <c r="F16836">
        <v>385000</v>
      </c>
      <c r="G16836">
        <v>15</v>
      </c>
      <c r="H16836">
        <v>7337.9</v>
      </c>
      <c r="I16836">
        <v>5500</v>
      </c>
      <c r="J16836">
        <v>1000</v>
      </c>
      <c r="K16836">
        <v>25000</v>
      </c>
      <c r="L16836">
        <v>21</v>
      </c>
      <c r="M16836">
        <v>12565.39</v>
      </c>
      <c r="N16836">
        <v>7000</v>
      </c>
      <c r="O16836">
        <v>2000</v>
      </c>
      <c r="P16836">
        <v>120000</v>
      </c>
      <c r="Q16836">
        <v>9</v>
      </c>
      <c r="R16836">
        <v>42598.89</v>
      </c>
      <c r="S16836">
        <v>5500</v>
      </c>
      <c r="T16836">
        <v>2000</v>
      </c>
      <c r="U16836">
        <v>240000</v>
      </c>
      <c r="V16836">
        <v>5</v>
      </c>
      <c r="W16836">
        <v>2262.4299999999998</v>
      </c>
      <c r="X16836">
        <v>2500</v>
      </c>
      <c r="Y16836">
        <v>900</v>
      </c>
      <c r="Z16836">
        <v>3000</v>
      </c>
      <c r="AA16836">
        <v>10</v>
      </c>
      <c r="AB16836">
        <v>4900.7</v>
      </c>
      <c r="AC16836">
        <v>5000</v>
      </c>
      <c r="AD16836">
        <v>150</v>
      </c>
      <c r="AE16836">
        <v>10000</v>
      </c>
      <c r="AF16836">
        <v>69</v>
      </c>
      <c r="AG16836">
        <v>5646.67</v>
      </c>
      <c r="AH16836">
        <v>5000</v>
      </c>
      <c r="AI16836">
        <v>2000</v>
      </c>
      <c r="AJ16836">
        <v>20000</v>
      </c>
      <c r="AP16836">
        <v>2</v>
      </c>
      <c r="AQ16836">
        <v>10262.620000000001</v>
      </c>
      <c r="AR16836">
        <v>30000</v>
      </c>
      <c r="AS16836">
        <v>5000</v>
      </c>
      <c r="AT16836">
        <v>30000</v>
      </c>
      <c r="AU16836">
        <v>2</v>
      </c>
      <c r="AV16836">
        <v>9507.58</v>
      </c>
      <c r="AW16836">
        <v>11000</v>
      </c>
      <c r="AX16836">
        <v>8000</v>
      </c>
      <c r="AY16836">
        <v>11000</v>
      </c>
      <c r="AZ16836">
        <v>74</v>
      </c>
      <c r="BA16836">
        <v>6771.47</v>
      </c>
      <c r="BB16836">
        <v>5000</v>
      </c>
      <c r="BC16836">
        <v>300</v>
      </c>
      <c r="BD16836">
        <v>50000</v>
      </c>
      <c r="BE16836">
        <v>1</v>
      </c>
      <c r="BF16836">
        <v>860</v>
      </c>
      <c r="BG16836">
        <v>860</v>
      </c>
      <c r="BH16836">
        <v>860</v>
      </c>
      <c r="BI16836">
        <v>860</v>
      </c>
      <c r="BJ16836">
        <v>8</v>
      </c>
      <c r="BK16836">
        <v>8639.0300000000007</v>
      </c>
      <c r="BL16836">
        <v>4000</v>
      </c>
      <c r="BM16836">
        <v>1300</v>
      </c>
      <c r="BN16836">
        <v>21000</v>
      </c>
    </row>
    <row r="16837" spans="1:66" x14ac:dyDescent="0.35">
      <c r="A16837" t="s">
        <v>15</v>
      </c>
      <c r="B16837">
        <v>79</v>
      </c>
      <c r="C16837">
        <v>15175.53</v>
      </c>
      <c r="D16837">
        <v>13000</v>
      </c>
      <c r="E16837">
        <v>2000</v>
      </c>
      <c r="F16837">
        <v>80000</v>
      </c>
      <c r="G16837">
        <v>16</v>
      </c>
      <c r="H16837">
        <v>6596.08</v>
      </c>
      <c r="I16837">
        <v>4500</v>
      </c>
      <c r="J16837">
        <v>800</v>
      </c>
      <c r="K16837">
        <v>15000</v>
      </c>
      <c r="L16837">
        <v>18</v>
      </c>
      <c r="M16837">
        <v>8178.84</v>
      </c>
      <c r="N16837">
        <v>7000</v>
      </c>
      <c r="O16837">
        <v>600</v>
      </c>
      <c r="P16837">
        <v>23000</v>
      </c>
      <c r="Q16837">
        <v>17</v>
      </c>
      <c r="R16837">
        <v>29696.880000000001</v>
      </c>
      <c r="S16837">
        <v>12000</v>
      </c>
      <c r="T16837">
        <v>600</v>
      </c>
      <c r="U16837">
        <v>240000</v>
      </c>
      <c r="V16837">
        <v>6</v>
      </c>
      <c r="W16837">
        <v>1370.44</v>
      </c>
      <c r="X16837">
        <v>1300</v>
      </c>
      <c r="Y16837">
        <v>500</v>
      </c>
      <c r="Z16837">
        <v>5000</v>
      </c>
      <c r="AA16837">
        <v>11</v>
      </c>
      <c r="AB16837">
        <v>15046.07</v>
      </c>
      <c r="AC16837">
        <v>10000</v>
      </c>
      <c r="AD16837">
        <v>500</v>
      </c>
      <c r="AE16837">
        <v>50000</v>
      </c>
      <c r="AF16837">
        <v>82</v>
      </c>
      <c r="AG16837">
        <v>5742.14</v>
      </c>
      <c r="AH16837">
        <v>4000</v>
      </c>
      <c r="AI16837">
        <v>1500</v>
      </c>
      <c r="AJ16837">
        <v>22000</v>
      </c>
      <c r="AK16837">
        <v>1</v>
      </c>
      <c r="AL16837">
        <v>600</v>
      </c>
      <c r="AM16837">
        <v>600</v>
      </c>
      <c r="AN16837">
        <v>600</v>
      </c>
      <c r="AO16837">
        <v>600</v>
      </c>
      <c r="AP16837">
        <v>5</v>
      </c>
      <c r="AQ16837">
        <v>7582.11</v>
      </c>
      <c r="AR16837">
        <v>5000</v>
      </c>
      <c r="AS16837">
        <v>700</v>
      </c>
      <c r="AT16837">
        <v>21000</v>
      </c>
      <c r="AU16837">
        <v>6</v>
      </c>
      <c r="AV16837">
        <v>5033.26</v>
      </c>
      <c r="AW16837">
        <v>5000</v>
      </c>
      <c r="AX16837">
        <v>850</v>
      </c>
      <c r="AY16837">
        <v>18000</v>
      </c>
      <c r="AZ16837">
        <v>68</v>
      </c>
      <c r="BA16837">
        <v>4842.93</v>
      </c>
      <c r="BB16837">
        <v>4000</v>
      </c>
      <c r="BC16837">
        <v>700</v>
      </c>
      <c r="BD16837">
        <v>30000</v>
      </c>
      <c r="BE16837">
        <v>1</v>
      </c>
      <c r="BF16837">
        <v>2000</v>
      </c>
      <c r="BG16837">
        <v>2000</v>
      </c>
      <c r="BH16837">
        <v>2000</v>
      </c>
      <c r="BI16837">
        <v>2000</v>
      </c>
      <c r="BJ16837">
        <v>4</v>
      </c>
      <c r="BK16837">
        <v>2102.1799999999998</v>
      </c>
      <c r="BL16837">
        <v>3000</v>
      </c>
      <c r="BM16837">
        <v>800</v>
      </c>
      <c r="BN16837">
        <v>3000</v>
      </c>
    </row>
    <row r="16838" spans="1:66" x14ac:dyDescent="0.35">
      <c r="A16838" t="s">
        <v>16</v>
      </c>
      <c r="B16838">
        <v>101</v>
      </c>
      <c r="C16838">
        <v>16566.87</v>
      </c>
      <c r="D16838">
        <v>12000</v>
      </c>
      <c r="E16838">
        <v>4000</v>
      </c>
      <c r="F16838">
        <v>120000</v>
      </c>
      <c r="G16838">
        <v>9</v>
      </c>
      <c r="H16838">
        <v>9443.7999999999993</v>
      </c>
      <c r="I16838">
        <v>8000</v>
      </c>
      <c r="J16838">
        <v>2000</v>
      </c>
      <c r="K16838">
        <v>20000</v>
      </c>
      <c r="L16838">
        <v>16</v>
      </c>
      <c r="M16838">
        <v>11172.82</v>
      </c>
      <c r="N16838">
        <v>10000</v>
      </c>
      <c r="O16838">
        <v>1500</v>
      </c>
      <c r="P16838">
        <v>35000</v>
      </c>
      <c r="Q16838">
        <v>19</v>
      </c>
      <c r="R16838">
        <v>13708.17</v>
      </c>
      <c r="S16838">
        <v>10000</v>
      </c>
      <c r="T16838">
        <v>1000</v>
      </c>
      <c r="U16838">
        <v>50000</v>
      </c>
      <c r="V16838">
        <v>10</v>
      </c>
      <c r="W16838">
        <v>4439.88</v>
      </c>
      <c r="X16838">
        <v>916</v>
      </c>
      <c r="Y16838">
        <v>500</v>
      </c>
      <c r="Z16838">
        <v>20000</v>
      </c>
      <c r="AA16838">
        <v>3</v>
      </c>
      <c r="AB16838">
        <v>3612.97</v>
      </c>
      <c r="AC16838">
        <v>3000</v>
      </c>
      <c r="AD16838">
        <v>3000</v>
      </c>
      <c r="AE16838">
        <v>5000</v>
      </c>
      <c r="AF16838">
        <v>77</v>
      </c>
      <c r="AG16838">
        <v>5182.3900000000003</v>
      </c>
      <c r="AH16838">
        <v>3400</v>
      </c>
      <c r="AI16838">
        <v>2000</v>
      </c>
      <c r="AJ16838">
        <v>23000</v>
      </c>
      <c r="AP16838">
        <v>9</v>
      </c>
      <c r="AQ16838">
        <v>8152.33</v>
      </c>
      <c r="AR16838">
        <v>7500</v>
      </c>
      <c r="AS16838">
        <v>2000</v>
      </c>
      <c r="AT16838">
        <v>18000</v>
      </c>
      <c r="AZ16838">
        <v>43</v>
      </c>
      <c r="BA16838">
        <v>5930.25</v>
      </c>
      <c r="BB16838">
        <v>2900</v>
      </c>
      <c r="BC16838">
        <v>500</v>
      </c>
      <c r="BD16838">
        <v>49000</v>
      </c>
      <c r="BE16838">
        <v>1</v>
      </c>
      <c r="BF16838">
        <v>2000</v>
      </c>
      <c r="BG16838">
        <v>2000</v>
      </c>
      <c r="BH16838">
        <v>2000</v>
      </c>
      <c r="BI16838">
        <v>2000</v>
      </c>
      <c r="BJ16838">
        <v>6</v>
      </c>
      <c r="BK16838">
        <v>15629.08</v>
      </c>
      <c r="BL16838">
        <v>5000</v>
      </c>
      <c r="BM16838">
        <v>1200</v>
      </c>
      <c r="BN16838">
        <v>70000</v>
      </c>
    </row>
    <row r="16839" spans="1:66" x14ac:dyDescent="0.35">
      <c r="A16839" t="s">
        <v>17</v>
      </c>
      <c r="B16839">
        <v>70</v>
      </c>
      <c r="C16839">
        <v>17328.990000000002</v>
      </c>
      <c r="D16839">
        <v>10000</v>
      </c>
      <c r="E16839">
        <v>2500</v>
      </c>
      <c r="F16839">
        <v>150000</v>
      </c>
      <c r="G16839">
        <v>12</v>
      </c>
      <c r="H16839">
        <v>6813.56</v>
      </c>
      <c r="I16839">
        <v>5000</v>
      </c>
      <c r="J16839">
        <v>1000</v>
      </c>
      <c r="K16839">
        <v>20000</v>
      </c>
      <c r="L16839">
        <v>12</v>
      </c>
      <c r="M16839">
        <v>8734.91</v>
      </c>
      <c r="N16839">
        <v>6000</v>
      </c>
      <c r="O16839">
        <v>1500</v>
      </c>
      <c r="P16839">
        <v>27000</v>
      </c>
      <c r="Q16839">
        <v>16</v>
      </c>
      <c r="R16839">
        <v>8895.69</v>
      </c>
      <c r="S16839">
        <v>5000</v>
      </c>
      <c r="T16839">
        <v>400</v>
      </c>
      <c r="U16839">
        <v>35000</v>
      </c>
      <c r="V16839">
        <v>6</v>
      </c>
      <c r="W16839">
        <v>1451.45</v>
      </c>
      <c r="X16839">
        <v>1500</v>
      </c>
      <c r="Y16839">
        <v>670</v>
      </c>
      <c r="Z16839">
        <v>2000</v>
      </c>
      <c r="AA16839">
        <v>10</v>
      </c>
      <c r="AB16839">
        <v>19292.900000000001</v>
      </c>
      <c r="AC16839">
        <v>7000</v>
      </c>
      <c r="AD16839">
        <v>1000</v>
      </c>
      <c r="AE16839">
        <v>100000</v>
      </c>
      <c r="AF16839">
        <v>83</v>
      </c>
      <c r="AG16839">
        <v>5072.4399999999996</v>
      </c>
      <c r="AH16839">
        <v>4000</v>
      </c>
      <c r="AI16839">
        <v>2000</v>
      </c>
      <c r="AJ16839">
        <v>17000</v>
      </c>
      <c r="AK16839">
        <v>1</v>
      </c>
      <c r="AL16839">
        <v>1000</v>
      </c>
      <c r="AM16839">
        <v>1000</v>
      </c>
      <c r="AN16839">
        <v>1000</v>
      </c>
      <c r="AO16839">
        <v>1000</v>
      </c>
      <c r="AP16839">
        <v>7</v>
      </c>
      <c r="AQ16839">
        <v>21099.360000000001</v>
      </c>
      <c r="AR16839">
        <v>5000</v>
      </c>
      <c r="AS16839">
        <v>500</v>
      </c>
      <c r="AT16839">
        <v>100000</v>
      </c>
      <c r="AU16839">
        <v>3</v>
      </c>
      <c r="AV16839">
        <v>5880.9</v>
      </c>
      <c r="AW16839">
        <v>8000</v>
      </c>
      <c r="AX16839">
        <v>1500</v>
      </c>
      <c r="AY16839">
        <v>8000</v>
      </c>
      <c r="AZ16839">
        <v>49</v>
      </c>
      <c r="BA16839">
        <v>5077.47</v>
      </c>
      <c r="BB16839">
        <v>3800</v>
      </c>
      <c r="BC16839">
        <v>1370</v>
      </c>
      <c r="BD16839">
        <v>26000</v>
      </c>
      <c r="BJ16839">
        <v>3</v>
      </c>
      <c r="BK16839">
        <v>25733.94</v>
      </c>
      <c r="BL16839">
        <v>2000</v>
      </c>
      <c r="BM16839">
        <v>499</v>
      </c>
      <c r="BN16839">
        <v>100000</v>
      </c>
    </row>
    <row r="16840" spans="1:66" x14ac:dyDescent="0.35">
      <c r="A16840" t="s">
        <v>18</v>
      </c>
      <c r="B16840">
        <v>65</v>
      </c>
      <c r="C16840">
        <v>10358.84</v>
      </c>
      <c r="D16840">
        <v>9000</v>
      </c>
      <c r="E16840">
        <v>1700</v>
      </c>
      <c r="F16840">
        <v>40000</v>
      </c>
      <c r="G16840">
        <v>9</v>
      </c>
      <c r="H16840">
        <v>4892.22</v>
      </c>
      <c r="I16840">
        <v>5000</v>
      </c>
      <c r="J16840">
        <v>2300</v>
      </c>
      <c r="K16840">
        <v>10000</v>
      </c>
      <c r="L16840">
        <v>14</v>
      </c>
      <c r="M16840">
        <v>7467.24</v>
      </c>
      <c r="N16840">
        <v>6000</v>
      </c>
      <c r="O16840">
        <v>700</v>
      </c>
      <c r="P16840">
        <v>23700</v>
      </c>
      <c r="Q16840">
        <v>13</v>
      </c>
      <c r="R16840">
        <v>13167.28</v>
      </c>
      <c r="S16840">
        <v>10000</v>
      </c>
      <c r="T16840">
        <v>200</v>
      </c>
      <c r="U16840">
        <v>50000</v>
      </c>
      <c r="V16840">
        <v>7</v>
      </c>
      <c r="W16840">
        <v>1591.42</v>
      </c>
      <c r="X16840">
        <v>1250</v>
      </c>
      <c r="Y16840">
        <v>875</v>
      </c>
      <c r="Z16840">
        <v>4000</v>
      </c>
      <c r="AA16840">
        <v>14</v>
      </c>
      <c r="AB16840">
        <v>10360.32</v>
      </c>
      <c r="AC16840">
        <v>4000</v>
      </c>
      <c r="AD16840">
        <v>900</v>
      </c>
      <c r="AE16840">
        <v>32000</v>
      </c>
      <c r="AF16840">
        <v>89</v>
      </c>
      <c r="AG16840">
        <v>4885.3100000000004</v>
      </c>
      <c r="AH16840">
        <v>3800</v>
      </c>
      <c r="AI16840">
        <v>2100</v>
      </c>
      <c r="AJ16840">
        <v>15000</v>
      </c>
      <c r="AK16840">
        <v>1</v>
      </c>
      <c r="AL16840">
        <v>1000</v>
      </c>
      <c r="AM16840">
        <v>1000</v>
      </c>
      <c r="AN16840">
        <v>1000</v>
      </c>
      <c r="AO16840">
        <v>1000</v>
      </c>
      <c r="AP16840">
        <v>7</v>
      </c>
      <c r="AQ16840">
        <v>5748.48</v>
      </c>
      <c r="AR16840">
        <v>2700</v>
      </c>
      <c r="AS16840">
        <v>600</v>
      </c>
      <c r="AT16840">
        <v>20000</v>
      </c>
      <c r="AU16840">
        <v>2</v>
      </c>
      <c r="AV16840">
        <v>4324.09</v>
      </c>
      <c r="AW16840">
        <v>7500</v>
      </c>
      <c r="AX16840">
        <v>2000</v>
      </c>
      <c r="AY16840">
        <v>7500</v>
      </c>
      <c r="AZ16840">
        <v>64</v>
      </c>
      <c r="BA16840">
        <v>4308.6099999999997</v>
      </c>
      <c r="BB16840">
        <v>2800</v>
      </c>
      <c r="BC16840">
        <v>400</v>
      </c>
      <c r="BD16840">
        <v>14000</v>
      </c>
      <c r="BJ16840">
        <v>10</v>
      </c>
      <c r="BK16840">
        <v>4305.5200000000004</v>
      </c>
      <c r="BL16840">
        <v>1000</v>
      </c>
      <c r="BM16840">
        <v>300</v>
      </c>
      <c r="BN16840">
        <v>23000</v>
      </c>
    </row>
    <row r="16841" spans="1:66" x14ac:dyDescent="0.35">
      <c r="A16841" t="s">
        <v>19</v>
      </c>
      <c r="B16841">
        <v>84</v>
      </c>
      <c r="C16841">
        <v>15270.83</v>
      </c>
      <c r="D16841">
        <v>11000</v>
      </c>
      <c r="E16841">
        <v>2000</v>
      </c>
      <c r="F16841">
        <v>70000</v>
      </c>
      <c r="G16841">
        <v>9</v>
      </c>
      <c r="H16841">
        <v>3641.03</v>
      </c>
      <c r="I16841">
        <v>2000</v>
      </c>
      <c r="J16841">
        <v>1500</v>
      </c>
      <c r="K16841">
        <v>10000</v>
      </c>
      <c r="L16841">
        <v>19</v>
      </c>
      <c r="M16841">
        <v>10812.61</v>
      </c>
      <c r="N16841">
        <v>10000</v>
      </c>
      <c r="O16841">
        <v>1200</v>
      </c>
      <c r="P16841">
        <v>30000</v>
      </c>
      <c r="Q16841">
        <v>12</v>
      </c>
      <c r="R16841">
        <v>11483.2</v>
      </c>
      <c r="S16841">
        <v>10000</v>
      </c>
      <c r="T16841">
        <v>1000</v>
      </c>
      <c r="U16841">
        <v>37000</v>
      </c>
      <c r="V16841">
        <v>7</v>
      </c>
      <c r="W16841">
        <v>587.45000000000005</v>
      </c>
      <c r="X16841">
        <v>441</v>
      </c>
      <c r="Y16841">
        <v>266</v>
      </c>
      <c r="Z16841">
        <v>2300</v>
      </c>
      <c r="AA16841">
        <v>7</v>
      </c>
      <c r="AB16841">
        <v>4984.16</v>
      </c>
      <c r="AC16841">
        <v>5000</v>
      </c>
      <c r="AD16841">
        <v>1000</v>
      </c>
      <c r="AE16841">
        <v>10000</v>
      </c>
      <c r="AF16841">
        <v>92</v>
      </c>
      <c r="AG16841">
        <v>5844</v>
      </c>
      <c r="AH16841">
        <v>4800</v>
      </c>
      <c r="AI16841">
        <v>2100</v>
      </c>
      <c r="AJ16841">
        <v>24000</v>
      </c>
      <c r="AP16841">
        <v>3</v>
      </c>
      <c r="AQ16841">
        <v>7774.54</v>
      </c>
      <c r="AR16841">
        <v>5000</v>
      </c>
      <c r="AS16841">
        <v>500</v>
      </c>
      <c r="AT16841">
        <v>20000</v>
      </c>
      <c r="AU16841">
        <v>2</v>
      </c>
      <c r="AV16841">
        <v>6318.6</v>
      </c>
      <c r="AW16841">
        <v>7600</v>
      </c>
      <c r="AX16841">
        <v>5000</v>
      </c>
      <c r="AY16841">
        <v>7600</v>
      </c>
      <c r="AZ16841">
        <v>45</v>
      </c>
      <c r="BA16841">
        <v>3525.59</v>
      </c>
      <c r="BB16841">
        <v>2900</v>
      </c>
      <c r="BC16841">
        <v>740</v>
      </c>
      <c r="BD16841">
        <v>8000</v>
      </c>
      <c r="BJ16841">
        <v>7</v>
      </c>
      <c r="BK16841">
        <v>3203.35</v>
      </c>
      <c r="BL16841">
        <v>2413</v>
      </c>
      <c r="BM16841">
        <v>400</v>
      </c>
      <c r="BN16841">
        <v>7900</v>
      </c>
    </row>
    <row r="16842" spans="1:66" x14ac:dyDescent="0.35">
      <c r="A16842" t="s">
        <v>20</v>
      </c>
      <c r="B16842">
        <v>75</v>
      </c>
      <c r="C16842">
        <v>21533.05</v>
      </c>
      <c r="D16842">
        <v>15000</v>
      </c>
      <c r="E16842">
        <v>4000</v>
      </c>
      <c r="F16842">
        <v>120000</v>
      </c>
      <c r="G16842">
        <v>10</v>
      </c>
      <c r="H16842">
        <v>6639.65</v>
      </c>
      <c r="I16842">
        <v>6000</v>
      </c>
      <c r="J16842">
        <v>600</v>
      </c>
      <c r="K16842">
        <v>12000</v>
      </c>
      <c r="L16842">
        <v>14</v>
      </c>
      <c r="M16842">
        <v>10075.91</v>
      </c>
      <c r="N16842">
        <v>10000</v>
      </c>
      <c r="O16842">
        <v>1000</v>
      </c>
      <c r="P16842">
        <v>20000</v>
      </c>
      <c r="Q16842">
        <v>18</v>
      </c>
      <c r="R16842">
        <v>62217.1</v>
      </c>
      <c r="S16842">
        <v>25000</v>
      </c>
      <c r="T16842">
        <v>2000</v>
      </c>
      <c r="U16842">
        <v>800000</v>
      </c>
      <c r="V16842">
        <v>3</v>
      </c>
      <c r="W16842">
        <v>2685.52</v>
      </c>
      <c r="X16842">
        <v>1580</v>
      </c>
      <c r="Y16842">
        <v>1500</v>
      </c>
      <c r="Z16842">
        <v>11000</v>
      </c>
      <c r="AA16842">
        <v>8</v>
      </c>
      <c r="AB16842">
        <v>7426.32</v>
      </c>
      <c r="AC16842">
        <v>2000</v>
      </c>
      <c r="AD16842">
        <v>1000</v>
      </c>
      <c r="AE16842">
        <v>20000</v>
      </c>
      <c r="AF16842">
        <v>83</v>
      </c>
      <c r="AG16842">
        <v>5768.92</v>
      </c>
      <c r="AH16842">
        <v>5000</v>
      </c>
      <c r="AI16842">
        <v>1600</v>
      </c>
      <c r="AJ16842">
        <v>31000</v>
      </c>
      <c r="AK16842">
        <v>1</v>
      </c>
      <c r="AL16842">
        <v>5000</v>
      </c>
      <c r="AM16842">
        <v>5000</v>
      </c>
      <c r="AN16842">
        <v>5000</v>
      </c>
      <c r="AO16842">
        <v>5000</v>
      </c>
      <c r="AP16842">
        <v>6</v>
      </c>
      <c r="AQ16842">
        <v>6209.97</v>
      </c>
      <c r="AR16842">
        <v>5000</v>
      </c>
      <c r="AS16842">
        <v>3000</v>
      </c>
      <c r="AT16842">
        <v>12000</v>
      </c>
      <c r="AZ16842">
        <v>47</v>
      </c>
      <c r="BA16842">
        <v>5423.61</v>
      </c>
      <c r="BB16842">
        <v>4000</v>
      </c>
      <c r="BC16842">
        <v>860</v>
      </c>
      <c r="BD16842">
        <v>31000</v>
      </c>
      <c r="BJ16842">
        <v>4</v>
      </c>
      <c r="BK16842">
        <v>3503</v>
      </c>
      <c r="BL16842">
        <v>2400</v>
      </c>
      <c r="BM16842">
        <v>700</v>
      </c>
      <c r="BN16842">
        <v>16800</v>
      </c>
    </row>
    <row r="16843" spans="1:66" x14ac:dyDescent="0.35">
      <c r="A16843" t="s">
        <v>21</v>
      </c>
      <c r="B16843">
        <v>83</v>
      </c>
      <c r="C16843">
        <v>41801.33</v>
      </c>
      <c r="D16843">
        <v>20000</v>
      </c>
      <c r="E16843">
        <v>2100</v>
      </c>
      <c r="F16843">
        <v>500000</v>
      </c>
      <c r="G16843">
        <v>10</v>
      </c>
      <c r="H16843">
        <v>10850</v>
      </c>
      <c r="I16843">
        <v>8500</v>
      </c>
      <c r="J16843">
        <v>2000</v>
      </c>
      <c r="K16843">
        <v>20000</v>
      </c>
      <c r="L16843">
        <v>16</v>
      </c>
      <c r="M16843">
        <v>13537.5</v>
      </c>
      <c r="N16843">
        <v>7000</v>
      </c>
      <c r="O16843">
        <v>1000</v>
      </c>
      <c r="P16843">
        <v>80000</v>
      </c>
      <c r="Q16843">
        <v>15</v>
      </c>
      <c r="R16843">
        <v>62600</v>
      </c>
      <c r="S16843">
        <v>24000</v>
      </c>
      <c r="T16843">
        <v>1000</v>
      </c>
      <c r="U16843">
        <v>400000</v>
      </c>
      <c r="V16843">
        <v>1</v>
      </c>
      <c r="W16843">
        <v>12000</v>
      </c>
      <c r="X16843">
        <v>12000</v>
      </c>
      <c r="Y16843">
        <v>12000</v>
      </c>
      <c r="Z16843">
        <v>12000</v>
      </c>
      <c r="AA16843">
        <v>8</v>
      </c>
      <c r="AB16843">
        <v>16562.5</v>
      </c>
      <c r="AC16843">
        <v>10000</v>
      </c>
      <c r="AD16843">
        <v>4500</v>
      </c>
      <c r="AE16843">
        <v>47000</v>
      </c>
      <c r="AF16843">
        <v>50</v>
      </c>
      <c r="AG16843">
        <v>7102.6</v>
      </c>
      <c r="AH16843">
        <v>5900</v>
      </c>
      <c r="AI16843">
        <v>2000</v>
      </c>
      <c r="AJ16843">
        <v>23000</v>
      </c>
      <c r="AP16843">
        <v>2</v>
      </c>
      <c r="AQ16843">
        <v>4000</v>
      </c>
      <c r="AR16843">
        <v>2000</v>
      </c>
      <c r="AS16843">
        <v>2000</v>
      </c>
      <c r="AT16843">
        <v>6000</v>
      </c>
      <c r="AU16843">
        <v>3</v>
      </c>
      <c r="AV16843">
        <v>4333.33</v>
      </c>
      <c r="AW16843">
        <v>3000</v>
      </c>
      <c r="AX16843">
        <v>3000</v>
      </c>
      <c r="AY16843">
        <v>7000</v>
      </c>
      <c r="AZ16843">
        <v>38</v>
      </c>
      <c r="BA16843">
        <v>5161.05</v>
      </c>
      <c r="BB16843">
        <v>4200</v>
      </c>
      <c r="BC16843">
        <v>800</v>
      </c>
      <c r="BD16843">
        <v>13100</v>
      </c>
      <c r="BJ16843">
        <v>6</v>
      </c>
      <c r="BK16843">
        <v>4208.33</v>
      </c>
      <c r="BL16843">
        <v>2000</v>
      </c>
      <c r="BM16843">
        <v>1250</v>
      </c>
      <c r="BN16843">
        <v>12000</v>
      </c>
    </row>
    <row r="16844" spans="1:66" x14ac:dyDescent="0.35">
      <c r="A16844" t="s">
        <v>22</v>
      </c>
      <c r="B16844">
        <v>69</v>
      </c>
      <c r="C16844">
        <v>13828.49</v>
      </c>
      <c r="D16844">
        <v>10000</v>
      </c>
      <c r="E16844">
        <v>1400</v>
      </c>
      <c r="F16844">
        <v>45000</v>
      </c>
      <c r="G16844">
        <v>10</v>
      </c>
      <c r="H16844">
        <v>6364.34</v>
      </c>
      <c r="I16844">
        <v>5000</v>
      </c>
      <c r="J16844">
        <v>3000</v>
      </c>
      <c r="K16844">
        <v>10000</v>
      </c>
      <c r="L16844">
        <v>15</v>
      </c>
      <c r="M16844">
        <v>8777.91</v>
      </c>
      <c r="N16844">
        <v>7000</v>
      </c>
      <c r="O16844">
        <v>2000</v>
      </c>
      <c r="P16844">
        <v>17000</v>
      </c>
      <c r="Q16844">
        <v>17</v>
      </c>
      <c r="R16844">
        <v>41104.43</v>
      </c>
      <c r="S16844">
        <v>6000</v>
      </c>
      <c r="T16844">
        <v>200</v>
      </c>
      <c r="U16844">
        <v>400000</v>
      </c>
      <c r="V16844">
        <v>6</v>
      </c>
      <c r="W16844">
        <v>1717.36</v>
      </c>
      <c r="X16844">
        <v>1416</v>
      </c>
      <c r="Y16844">
        <v>1200</v>
      </c>
      <c r="Z16844">
        <v>3700</v>
      </c>
      <c r="AA16844">
        <v>12</v>
      </c>
      <c r="AB16844">
        <v>11138.23</v>
      </c>
      <c r="AC16844">
        <v>5000</v>
      </c>
      <c r="AD16844">
        <v>1000</v>
      </c>
      <c r="AE16844">
        <v>34000</v>
      </c>
      <c r="AF16844">
        <v>85</v>
      </c>
      <c r="AG16844">
        <v>6391.22</v>
      </c>
      <c r="AH16844">
        <v>5000</v>
      </c>
      <c r="AI16844">
        <v>2000</v>
      </c>
      <c r="AJ16844">
        <v>34000</v>
      </c>
      <c r="AP16844">
        <v>3</v>
      </c>
      <c r="AQ16844">
        <v>3806.71</v>
      </c>
      <c r="AR16844">
        <v>3000</v>
      </c>
      <c r="AS16844">
        <v>800</v>
      </c>
      <c r="AT16844">
        <v>9000</v>
      </c>
      <c r="AU16844">
        <v>2</v>
      </c>
      <c r="AV16844">
        <v>2858.71</v>
      </c>
      <c r="AW16844">
        <v>5000</v>
      </c>
      <c r="AX16844">
        <v>2000</v>
      </c>
      <c r="AY16844">
        <v>5000</v>
      </c>
      <c r="AZ16844">
        <v>45</v>
      </c>
      <c r="BA16844">
        <v>4988.2700000000004</v>
      </c>
      <c r="BB16844">
        <v>4600</v>
      </c>
      <c r="BC16844">
        <v>800</v>
      </c>
      <c r="BD16844">
        <v>25000</v>
      </c>
      <c r="BE16844">
        <v>1</v>
      </c>
      <c r="BF16844">
        <v>1110</v>
      </c>
      <c r="BG16844">
        <v>1110</v>
      </c>
      <c r="BH16844">
        <v>1110</v>
      </c>
      <c r="BI16844">
        <v>1110</v>
      </c>
      <c r="BJ16844">
        <v>6</v>
      </c>
      <c r="BK16844">
        <v>7434.59</v>
      </c>
      <c r="BL16844">
        <v>8000</v>
      </c>
      <c r="BM16844">
        <v>860</v>
      </c>
      <c r="BN16844">
        <v>20000</v>
      </c>
    </row>
    <row r="16845" spans="1:66" x14ac:dyDescent="0.35">
      <c r="A16845" t="s">
        <v>23</v>
      </c>
      <c r="B16845">
        <v>71</v>
      </c>
      <c r="C16845">
        <v>16581.419999999998</v>
      </c>
      <c r="D16845">
        <v>12000</v>
      </c>
      <c r="E16845">
        <v>2000</v>
      </c>
      <c r="F16845">
        <v>70000</v>
      </c>
      <c r="G16845">
        <v>9</v>
      </c>
      <c r="H16845">
        <v>6993.83</v>
      </c>
      <c r="I16845">
        <v>5000</v>
      </c>
      <c r="J16845">
        <v>500</v>
      </c>
      <c r="K16845">
        <v>19000</v>
      </c>
      <c r="L16845">
        <v>13</v>
      </c>
      <c r="M16845">
        <v>14000.02</v>
      </c>
      <c r="N16845">
        <v>7000</v>
      </c>
      <c r="O16845">
        <v>500</v>
      </c>
      <c r="P16845">
        <v>30000</v>
      </c>
      <c r="Q16845">
        <v>5</v>
      </c>
      <c r="R16845">
        <v>27164.67</v>
      </c>
      <c r="S16845">
        <v>4000</v>
      </c>
      <c r="T16845">
        <v>1500</v>
      </c>
      <c r="U16845">
        <v>95000</v>
      </c>
      <c r="V16845">
        <v>1</v>
      </c>
      <c r="W16845">
        <v>1670</v>
      </c>
      <c r="X16845">
        <v>1670</v>
      </c>
      <c r="Y16845">
        <v>1670</v>
      </c>
      <c r="Z16845">
        <v>1670</v>
      </c>
      <c r="AA16845">
        <v>11</v>
      </c>
      <c r="AB16845">
        <v>3545.45</v>
      </c>
      <c r="AC16845">
        <v>3500</v>
      </c>
      <c r="AD16845">
        <v>200</v>
      </c>
      <c r="AE16845">
        <v>15000</v>
      </c>
      <c r="AF16845">
        <v>94</v>
      </c>
      <c r="AG16845">
        <v>5177.12</v>
      </c>
      <c r="AH16845">
        <v>4000</v>
      </c>
      <c r="AI16845">
        <v>2000</v>
      </c>
      <c r="AJ16845">
        <v>17000</v>
      </c>
      <c r="AP16845">
        <v>3</v>
      </c>
      <c r="AQ16845">
        <v>2666.67</v>
      </c>
      <c r="AR16845">
        <v>2000</v>
      </c>
      <c r="AS16845">
        <v>2000</v>
      </c>
      <c r="AT16845">
        <v>4000</v>
      </c>
      <c r="AU16845">
        <v>4</v>
      </c>
      <c r="AV16845">
        <v>4000</v>
      </c>
      <c r="AW16845">
        <v>4000</v>
      </c>
      <c r="AX16845">
        <v>3000</v>
      </c>
      <c r="AY16845">
        <v>5000</v>
      </c>
      <c r="AZ16845">
        <v>59</v>
      </c>
      <c r="BA16845">
        <v>4506.24</v>
      </c>
      <c r="BB16845">
        <v>3000</v>
      </c>
      <c r="BC16845">
        <v>1000</v>
      </c>
      <c r="BD16845">
        <v>19000</v>
      </c>
      <c r="BE16845">
        <v>1</v>
      </c>
      <c r="BF16845">
        <v>1000</v>
      </c>
      <c r="BG16845">
        <v>1000</v>
      </c>
      <c r="BH16845">
        <v>1000</v>
      </c>
      <c r="BI16845">
        <v>1000</v>
      </c>
      <c r="BJ16845">
        <v>10</v>
      </c>
      <c r="BK16845">
        <v>17248.650000000001</v>
      </c>
      <c r="BL16845">
        <v>5000</v>
      </c>
      <c r="BM16845">
        <v>490</v>
      </c>
      <c r="BN16845">
        <v>75000</v>
      </c>
    </row>
    <row r="16846" spans="1:66" x14ac:dyDescent="0.35">
      <c r="A16846" t="s">
        <v>24</v>
      </c>
      <c r="B16846">
        <v>84</v>
      </c>
      <c r="C16846">
        <v>22151.19</v>
      </c>
      <c r="D16846">
        <v>13000</v>
      </c>
      <c r="E16846">
        <v>1800</v>
      </c>
      <c r="F16846">
        <v>130000</v>
      </c>
      <c r="G16846">
        <v>10</v>
      </c>
      <c r="H16846">
        <v>9255.58</v>
      </c>
      <c r="I16846">
        <v>8000</v>
      </c>
      <c r="J16846">
        <v>1300</v>
      </c>
      <c r="K16846">
        <v>25000</v>
      </c>
      <c r="L16846">
        <v>23</v>
      </c>
      <c r="M16846">
        <v>13601.12</v>
      </c>
      <c r="N16846">
        <v>10000</v>
      </c>
      <c r="O16846">
        <v>300</v>
      </c>
      <c r="P16846">
        <v>30000</v>
      </c>
      <c r="Q16846">
        <v>12</v>
      </c>
      <c r="R16846">
        <v>48433.22</v>
      </c>
      <c r="S16846">
        <v>20000</v>
      </c>
      <c r="T16846">
        <v>1000</v>
      </c>
      <c r="U16846">
        <v>300000</v>
      </c>
      <c r="V16846">
        <v>9</v>
      </c>
      <c r="W16846">
        <v>12683.71</v>
      </c>
      <c r="X16846">
        <v>1100</v>
      </c>
      <c r="Y16846">
        <v>400</v>
      </c>
      <c r="Z16846">
        <v>40000</v>
      </c>
      <c r="AA16846">
        <v>9</v>
      </c>
      <c r="AB16846">
        <v>7230.37</v>
      </c>
      <c r="AC16846">
        <v>4000</v>
      </c>
      <c r="AD16846">
        <v>1000</v>
      </c>
      <c r="AE16846">
        <v>20000</v>
      </c>
      <c r="AF16846">
        <v>84</v>
      </c>
      <c r="AG16846">
        <v>5622.78</v>
      </c>
      <c r="AH16846">
        <v>4300</v>
      </c>
      <c r="AI16846">
        <v>1500</v>
      </c>
      <c r="AJ16846">
        <v>21000</v>
      </c>
      <c r="AP16846">
        <v>7</v>
      </c>
      <c r="AQ16846">
        <v>5497.74</v>
      </c>
      <c r="AR16846">
        <v>3000</v>
      </c>
      <c r="AS16846">
        <v>1000</v>
      </c>
      <c r="AT16846">
        <v>26000</v>
      </c>
      <c r="AU16846">
        <v>4</v>
      </c>
      <c r="AV16846">
        <v>6339.17</v>
      </c>
      <c r="AW16846">
        <v>3600</v>
      </c>
      <c r="AX16846">
        <v>2000</v>
      </c>
      <c r="AY16846">
        <v>20000</v>
      </c>
      <c r="AZ16846">
        <v>60</v>
      </c>
      <c r="BA16846">
        <v>5019.16</v>
      </c>
      <c r="BB16846">
        <v>4000</v>
      </c>
      <c r="BC16846">
        <v>280</v>
      </c>
      <c r="BD16846">
        <v>40000</v>
      </c>
      <c r="BJ16846">
        <v>10</v>
      </c>
      <c r="BK16846">
        <v>16021.81</v>
      </c>
      <c r="BL16846">
        <v>12000</v>
      </c>
      <c r="BM16846">
        <v>1200</v>
      </c>
      <c r="BN16846">
        <v>30000</v>
      </c>
    </row>
    <row r="16847" spans="1:66" x14ac:dyDescent="0.35">
      <c r="A16847" t="s">
        <v>25</v>
      </c>
      <c r="B16847">
        <v>75</v>
      </c>
      <c r="C16847">
        <v>20463.53</v>
      </c>
      <c r="D16847">
        <v>11300</v>
      </c>
      <c r="E16847">
        <v>2500</v>
      </c>
      <c r="F16847">
        <v>250000</v>
      </c>
      <c r="G16847">
        <v>13</v>
      </c>
      <c r="H16847">
        <v>8144.02</v>
      </c>
      <c r="I16847">
        <v>5000</v>
      </c>
      <c r="J16847">
        <v>2000</v>
      </c>
      <c r="K16847">
        <v>30000</v>
      </c>
      <c r="L16847">
        <v>16</v>
      </c>
      <c r="M16847">
        <v>7093.32</v>
      </c>
      <c r="N16847">
        <v>5000</v>
      </c>
      <c r="O16847">
        <v>300</v>
      </c>
      <c r="P16847">
        <v>22000</v>
      </c>
      <c r="Q16847">
        <v>11</v>
      </c>
      <c r="R16847">
        <v>23032.68</v>
      </c>
      <c r="S16847">
        <v>15000</v>
      </c>
      <c r="T16847">
        <v>2500</v>
      </c>
      <c r="U16847">
        <v>60000</v>
      </c>
      <c r="V16847">
        <v>4</v>
      </c>
      <c r="W16847">
        <v>9519.0300000000007</v>
      </c>
      <c r="X16847">
        <v>666</v>
      </c>
      <c r="Y16847">
        <v>500</v>
      </c>
      <c r="Z16847">
        <v>50000</v>
      </c>
      <c r="AA16847">
        <v>10</v>
      </c>
      <c r="AB16847">
        <v>31992.720000000001</v>
      </c>
      <c r="AC16847">
        <v>4500</v>
      </c>
      <c r="AD16847">
        <v>1500</v>
      </c>
      <c r="AE16847">
        <v>280000</v>
      </c>
      <c r="AF16847">
        <v>76</v>
      </c>
      <c r="AG16847">
        <v>6387.5</v>
      </c>
      <c r="AH16847">
        <v>5000</v>
      </c>
      <c r="AI16847">
        <v>2000</v>
      </c>
      <c r="AJ16847">
        <v>79000</v>
      </c>
      <c r="AP16847">
        <v>7</v>
      </c>
      <c r="AQ16847">
        <v>3007.79</v>
      </c>
      <c r="AR16847">
        <v>700</v>
      </c>
      <c r="AS16847">
        <v>500</v>
      </c>
      <c r="AT16847">
        <v>15000</v>
      </c>
      <c r="AU16847">
        <v>1</v>
      </c>
      <c r="AV16847">
        <v>10000</v>
      </c>
      <c r="AW16847">
        <v>10000</v>
      </c>
      <c r="AX16847">
        <v>10000</v>
      </c>
      <c r="AY16847">
        <v>10000</v>
      </c>
      <c r="AZ16847">
        <v>56</v>
      </c>
      <c r="BA16847">
        <v>5954.8</v>
      </c>
      <c r="BB16847">
        <v>3400</v>
      </c>
      <c r="BC16847">
        <v>800</v>
      </c>
      <c r="BD16847">
        <v>48000</v>
      </c>
      <c r="BJ16847">
        <v>5</v>
      </c>
      <c r="BK16847">
        <v>2007.84</v>
      </c>
      <c r="BL16847">
        <v>2000</v>
      </c>
      <c r="BM16847">
        <v>1000</v>
      </c>
      <c r="BN16847">
        <v>3000</v>
      </c>
    </row>
    <row r="16848" spans="1:66" x14ac:dyDescent="0.35">
      <c r="A16848" t="s">
        <v>26</v>
      </c>
      <c r="B16848">
        <v>72</v>
      </c>
      <c r="C16848">
        <v>14918.41</v>
      </c>
      <c r="D16848">
        <v>11000</v>
      </c>
      <c r="E16848">
        <v>2800</v>
      </c>
      <c r="F16848">
        <v>50000</v>
      </c>
      <c r="G16848">
        <v>10</v>
      </c>
      <c r="H16848">
        <v>8198.56</v>
      </c>
      <c r="I16848">
        <v>7000</v>
      </c>
      <c r="J16848">
        <v>2000</v>
      </c>
      <c r="K16848">
        <v>15000</v>
      </c>
      <c r="L16848">
        <v>16</v>
      </c>
      <c r="M16848">
        <v>7649.81</v>
      </c>
      <c r="N16848">
        <v>6000</v>
      </c>
      <c r="O16848">
        <v>1200</v>
      </c>
      <c r="P16848">
        <v>18000</v>
      </c>
      <c r="Q16848">
        <v>18</v>
      </c>
      <c r="R16848">
        <v>16512.599999999999</v>
      </c>
      <c r="S16848">
        <v>15500</v>
      </c>
      <c r="T16848">
        <v>1000</v>
      </c>
      <c r="U16848">
        <v>45000</v>
      </c>
      <c r="V16848">
        <v>2</v>
      </c>
      <c r="W16848">
        <v>944.67</v>
      </c>
      <c r="X16848">
        <v>1200</v>
      </c>
      <c r="Y16848">
        <v>467</v>
      </c>
      <c r="Z16848">
        <v>1200</v>
      </c>
      <c r="AA16848">
        <v>9</v>
      </c>
      <c r="AB16848">
        <v>11919.36</v>
      </c>
      <c r="AC16848">
        <v>10000</v>
      </c>
      <c r="AD16848">
        <v>1300</v>
      </c>
      <c r="AE16848">
        <v>30000</v>
      </c>
      <c r="AF16848">
        <v>82</v>
      </c>
      <c r="AG16848">
        <v>6390.56</v>
      </c>
      <c r="AH16848">
        <v>4000</v>
      </c>
      <c r="AI16848">
        <v>2000</v>
      </c>
      <c r="AJ16848">
        <v>40000</v>
      </c>
      <c r="AK16848">
        <v>1</v>
      </c>
      <c r="AL16848">
        <v>30000</v>
      </c>
      <c r="AM16848">
        <v>30000</v>
      </c>
      <c r="AN16848">
        <v>30000</v>
      </c>
      <c r="AO16848">
        <v>30000</v>
      </c>
      <c r="AP16848">
        <v>8</v>
      </c>
      <c r="AQ16848">
        <v>5408.99</v>
      </c>
      <c r="AR16848">
        <v>6000</v>
      </c>
      <c r="AS16848">
        <v>2000</v>
      </c>
      <c r="AT16848">
        <v>10000</v>
      </c>
      <c r="AU16848">
        <v>3</v>
      </c>
      <c r="AV16848">
        <v>3204.92</v>
      </c>
      <c r="AW16848">
        <v>2000</v>
      </c>
      <c r="AX16848">
        <v>1000</v>
      </c>
      <c r="AY16848">
        <v>7000</v>
      </c>
      <c r="AZ16848">
        <v>63</v>
      </c>
      <c r="BA16848">
        <v>4135.45</v>
      </c>
      <c r="BB16848">
        <v>2760</v>
      </c>
      <c r="BC16848">
        <v>800</v>
      </c>
      <c r="BD16848">
        <v>16000</v>
      </c>
      <c r="BJ16848">
        <v>3</v>
      </c>
      <c r="BK16848">
        <v>5832.64</v>
      </c>
      <c r="BL16848">
        <v>3000</v>
      </c>
      <c r="BM16848">
        <v>2400</v>
      </c>
      <c r="BN16848">
        <v>12000</v>
      </c>
    </row>
    <row r="16849" spans="1:67" x14ac:dyDescent="0.35">
      <c r="A16849" t="s">
        <v>27</v>
      </c>
      <c r="B16849">
        <v>89</v>
      </c>
      <c r="C16849">
        <v>19783.46</v>
      </c>
      <c r="D16849">
        <v>12000</v>
      </c>
      <c r="E16849">
        <v>2800</v>
      </c>
      <c r="F16849">
        <v>200000</v>
      </c>
      <c r="G16849">
        <v>10</v>
      </c>
      <c r="H16849">
        <v>9706.06</v>
      </c>
      <c r="I16849">
        <v>7000</v>
      </c>
      <c r="J16849">
        <v>2000</v>
      </c>
      <c r="K16849">
        <v>30000</v>
      </c>
      <c r="L16849">
        <v>24</v>
      </c>
      <c r="M16849">
        <v>12448.69</v>
      </c>
      <c r="N16849">
        <v>8000</v>
      </c>
      <c r="O16849">
        <v>2000</v>
      </c>
      <c r="P16849">
        <v>63500</v>
      </c>
      <c r="Q16849">
        <v>15</v>
      </c>
      <c r="R16849">
        <v>18097.560000000001</v>
      </c>
      <c r="S16849">
        <v>10000</v>
      </c>
      <c r="T16849">
        <v>1000</v>
      </c>
      <c r="U16849">
        <v>85000</v>
      </c>
      <c r="V16849">
        <v>5</v>
      </c>
      <c r="W16849">
        <v>3796.04</v>
      </c>
      <c r="X16849">
        <v>2500</v>
      </c>
      <c r="Y16849">
        <v>600</v>
      </c>
      <c r="Z16849">
        <v>10000</v>
      </c>
      <c r="AA16849">
        <v>3</v>
      </c>
      <c r="AB16849">
        <v>49450.07</v>
      </c>
      <c r="AC16849">
        <v>20000</v>
      </c>
      <c r="AD16849">
        <v>5000</v>
      </c>
      <c r="AE16849">
        <v>100000</v>
      </c>
      <c r="AF16849">
        <v>69</v>
      </c>
      <c r="AG16849">
        <v>6759.26</v>
      </c>
      <c r="AH16849">
        <v>6000</v>
      </c>
      <c r="AI16849">
        <v>2000</v>
      </c>
      <c r="AJ16849">
        <v>20000</v>
      </c>
      <c r="AP16849">
        <v>3</v>
      </c>
      <c r="AQ16849">
        <v>7036.34</v>
      </c>
      <c r="AR16849">
        <v>4000</v>
      </c>
      <c r="AS16849">
        <v>2000</v>
      </c>
      <c r="AT16849">
        <v>22000</v>
      </c>
      <c r="AU16849">
        <v>1</v>
      </c>
      <c r="AV16849">
        <v>13100</v>
      </c>
      <c r="AW16849">
        <v>13100</v>
      </c>
      <c r="AX16849">
        <v>13100</v>
      </c>
      <c r="AY16849">
        <v>13100</v>
      </c>
      <c r="AZ16849">
        <v>48</v>
      </c>
      <c r="BA16849">
        <v>4133.78</v>
      </c>
      <c r="BB16849">
        <v>3000</v>
      </c>
      <c r="BC16849">
        <v>860</v>
      </c>
      <c r="BD16849">
        <v>12000</v>
      </c>
      <c r="BJ16849">
        <v>9</v>
      </c>
      <c r="BK16849">
        <v>6791.54</v>
      </c>
      <c r="BL16849">
        <v>7000</v>
      </c>
      <c r="BM16849">
        <v>1200</v>
      </c>
      <c r="BN16849">
        <v>12000</v>
      </c>
    </row>
    <row r="16850" spans="1:67" x14ac:dyDescent="0.35">
      <c r="A16850" t="s">
        <v>28</v>
      </c>
      <c r="B16850">
        <v>87</v>
      </c>
      <c r="C16850">
        <v>12890.08</v>
      </c>
      <c r="D16850">
        <v>9500</v>
      </c>
      <c r="E16850">
        <v>2500</v>
      </c>
      <c r="F16850">
        <v>43000</v>
      </c>
      <c r="G16850">
        <v>6</v>
      </c>
      <c r="H16850">
        <v>5309.33</v>
      </c>
      <c r="I16850">
        <v>5000</v>
      </c>
      <c r="J16850">
        <v>1000</v>
      </c>
      <c r="K16850">
        <v>10000</v>
      </c>
      <c r="L16850">
        <v>16</v>
      </c>
      <c r="M16850">
        <v>12776.17</v>
      </c>
      <c r="N16850">
        <v>10000</v>
      </c>
      <c r="O16850">
        <v>2000</v>
      </c>
      <c r="P16850">
        <v>40000</v>
      </c>
      <c r="Q16850">
        <v>9</v>
      </c>
      <c r="R16850">
        <v>45486.48</v>
      </c>
      <c r="S16850">
        <v>15000</v>
      </c>
      <c r="T16850">
        <v>500</v>
      </c>
      <c r="U16850">
        <v>200000</v>
      </c>
      <c r="V16850">
        <v>11</v>
      </c>
      <c r="W16850">
        <v>2985.46</v>
      </c>
      <c r="X16850">
        <v>1500</v>
      </c>
      <c r="Y16850">
        <v>400</v>
      </c>
      <c r="Z16850">
        <v>15000</v>
      </c>
      <c r="AA16850">
        <v>5</v>
      </c>
      <c r="AB16850">
        <v>5518.11</v>
      </c>
      <c r="AC16850">
        <v>3000</v>
      </c>
      <c r="AD16850">
        <v>1500</v>
      </c>
      <c r="AE16850">
        <v>20000</v>
      </c>
      <c r="AF16850">
        <v>77</v>
      </c>
      <c r="AG16850">
        <v>6179.83</v>
      </c>
      <c r="AH16850">
        <v>4500</v>
      </c>
      <c r="AI16850">
        <v>2000</v>
      </c>
      <c r="AJ16850">
        <v>24000</v>
      </c>
      <c r="AP16850">
        <v>5</v>
      </c>
      <c r="AQ16850">
        <v>1237.1500000000001</v>
      </c>
      <c r="AR16850">
        <v>1000</v>
      </c>
      <c r="AS16850">
        <v>300</v>
      </c>
      <c r="AT16850">
        <v>2000</v>
      </c>
      <c r="AU16850">
        <v>7</v>
      </c>
      <c r="AV16850">
        <v>4449.1499999999996</v>
      </c>
      <c r="AW16850">
        <v>2200</v>
      </c>
      <c r="AX16850">
        <v>1500</v>
      </c>
      <c r="AY16850">
        <v>18000</v>
      </c>
      <c r="AZ16850">
        <v>59</v>
      </c>
      <c r="BA16850">
        <v>4239.79</v>
      </c>
      <c r="BB16850">
        <v>2960</v>
      </c>
      <c r="BC16850">
        <v>800</v>
      </c>
      <c r="BD16850">
        <v>18000</v>
      </c>
      <c r="BJ16850">
        <v>8</v>
      </c>
      <c r="BK16850">
        <v>36195.440000000002</v>
      </c>
      <c r="BL16850">
        <v>3750</v>
      </c>
      <c r="BM16850">
        <v>1000</v>
      </c>
      <c r="BN16850">
        <v>400000</v>
      </c>
    </row>
    <row r="16851" spans="1:67" x14ac:dyDescent="0.35">
      <c r="A16851" t="s">
        <v>29</v>
      </c>
      <c r="B16851">
        <v>72</v>
      </c>
      <c r="C16851">
        <v>21025.200000000001</v>
      </c>
      <c r="D16851">
        <v>15000</v>
      </c>
      <c r="E16851">
        <v>2000</v>
      </c>
      <c r="F16851">
        <v>200000</v>
      </c>
      <c r="G16851">
        <v>12</v>
      </c>
      <c r="H16851">
        <v>6614.86</v>
      </c>
      <c r="I16851">
        <v>7000</v>
      </c>
      <c r="J16851">
        <v>1500</v>
      </c>
      <c r="K16851">
        <v>25000</v>
      </c>
      <c r="L16851">
        <v>22</v>
      </c>
      <c r="M16851">
        <v>10479.629999999999</v>
      </c>
      <c r="N16851">
        <v>5000</v>
      </c>
      <c r="O16851">
        <v>750</v>
      </c>
      <c r="P16851">
        <v>40000</v>
      </c>
      <c r="Q16851">
        <v>24</v>
      </c>
      <c r="R16851">
        <v>23717.62</v>
      </c>
      <c r="S16851">
        <v>20000</v>
      </c>
      <c r="T16851">
        <v>800</v>
      </c>
      <c r="U16851">
        <v>60000</v>
      </c>
      <c r="V16851">
        <v>5</v>
      </c>
      <c r="W16851">
        <v>9109.33</v>
      </c>
      <c r="X16851">
        <v>7000</v>
      </c>
      <c r="Y16851">
        <v>375</v>
      </c>
      <c r="Z16851">
        <v>25000</v>
      </c>
      <c r="AA16851">
        <v>10</v>
      </c>
      <c r="AB16851">
        <v>8377.1200000000008</v>
      </c>
      <c r="AC16851">
        <v>7000</v>
      </c>
      <c r="AD16851">
        <v>2000</v>
      </c>
      <c r="AE16851">
        <v>57000</v>
      </c>
      <c r="AF16851">
        <v>71</v>
      </c>
      <c r="AG16851">
        <v>5697.4</v>
      </c>
      <c r="AH16851">
        <v>3900</v>
      </c>
      <c r="AI16851">
        <v>2400</v>
      </c>
      <c r="AJ16851">
        <v>30000</v>
      </c>
      <c r="AK16851">
        <v>1</v>
      </c>
      <c r="AL16851">
        <v>500</v>
      </c>
      <c r="AM16851">
        <v>500</v>
      </c>
      <c r="AN16851">
        <v>500</v>
      </c>
      <c r="AO16851">
        <v>500</v>
      </c>
      <c r="AP16851">
        <v>5</v>
      </c>
      <c r="AQ16851">
        <v>7202.3</v>
      </c>
      <c r="AR16851">
        <v>2000</v>
      </c>
      <c r="AS16851">
        <v>2000</v>
      </c>
      <c r="AT16851">
        <v>30000</v>
      </c>
      <c r="AU16851">
        <v>3</v>
      </c>
      <c r="AV16851">
        <v>9065.27</v>
      </c>
      <c r="AW16851">
        <v>5000</v>
      </c>
      <c r="AX16851">
        <v>3000</v>
      </c>
      <c r="AY16851">
        <v>40000</v>
      </c>
      <c r="AZ16851">
        <v>59</v>
      </c>
      <c r="BA16851">
        <v>10239.4</v>
      </c>
      <c r="BB16851">
        <v>2500</v>
      </c>
      <c r="BC16851">
        <v>500</v>
      </c>
      <c r="BD16851">
        <v>300000</v>
      </c>
      <c r="BJ16851">
        <v>9</v>
      </c>
      <c r="BK16851">
        <v>10966.71</v>
      </c>
      <c r="BL16851">
        <v>2000</v>
      </c>
      <c r="BM16851">
        <v>200</v>
      </c>
      <c r="BN16851">
        <v>55000</v>
      </c>
    </row>
    <row r="16852" spans="1:67" x14ac:dyDescent="0.35">
      <c r="A16852" t="s">
        <v>30</v>
      </c>
      <c r="B16852">
        <v>82</v>
      </c>
      <c r="C16852">
        <v>20749.11</v>
      </c>
      <c r="D16852">
        <v>18000</v>
      </c>
      <c r="E16852">
        <v>2600</v>
      </c>
      <c r="F16852">
        <v>100000</v>
      </c>
      <c r="G16852">
        <v>11</v>
      </c>
      <c r="H16852">
        <v>11216.21</v>
      </c>
      <c r="I16852">
        <v>12000</v>
      </c>
      <c r="J16852">
        <v>2000</v>
      </c>
      <c r="K16852">
        <v>20000</v>
      </c>
      <c r="L16852">
        <v>24</v>
      </c>
      <c r="M16852">
        <v>12463.32</v>
      </c>
      <c r="N16852">
        <v>12000</v>
      </c>
      <c r="O16852">
        <v>400</v>
      </c>
      <c r="P16852">
        <v>30000</v>
      </c>
      <c r="Q16852">
        <v>20</v>
      </c>
      <c r="R16852">
        <v>36710.46</v>
      </c>
      <c r="S16852">
        <v>20000</v>
      </c>
      <c r="T16852">
        <v>4000</v>
      </c>
      <c r="U16852">
        <v>300000</v>
      </c>
      <c r="V16852">
        <v>4</v>
      </c>
      <c r="W16852">
        <v>13645.4</v>
      </c>
      <c r="X16852">
        <v>3000</v>
      </c>
      <c r="Y16852">
        <v>1000</v>
      </c>
      <c r="Z16852">
        <v>50000</v>
      </c>
      <c r="AA16852">
        <v>11</v>
      </c>
      <c r="AB16852">
        <v>9045.85</v>
      </c>
      <c r="AC16852">
        <v>8000</v>
      </c>
      <c r="AD16852">
        <v>2000</v>
      </c>
      <c r="AE16852">
        <v>30000</v>
      </c>
      <c r="AF16852">
        <v>71</v>
      </c>
      <c r="AG16852">
        <v>5565.13</v>
      </c>
      <c r="AH16852">
        <v>4900</v>
      </c>
      <c r="AI16852">
        <v>2000</v>
      </c>
      <c r="AJ16852">
        <v>22000</v>
      </c>
      <c r="AP16852">
        <v>6</v>
      </c>
      <c r="AQ16852">
        <v>5501.53</v>
      </c>
      <c r="AR16852">
        <v>3700</v>
      </c>
      <c r="AS16852">
        <v>2500</v>
      </c>
      <c r="AT16852">
        <v>13000</v>
      </c>
      <c r="AU16852">
        <v>2</v>
      </c>
      <c r="AV16852">
        <v>5644.06</v>
      </c>
      <c r="AW16852">
        <v>7000</v>
      </c>
      <c r="AX16852">
        <v>5000</v>
      </c>
      <c r="AY16852">
        <v>7000</v>
      </c>
      <c r="AZ16852">
        <v>48</v>
      </c>
      <c r="BA16852">
        <v>4809.93</v>
      </c>
      <c r="BB16852">
        <v>2800</v>
      </c>
      <c r="BC16852">
        <v>860</v>
      </c>
      <c r="BD16852">
        <v>17000</v>
      </c>
      <c r="BE16852">
        <v>1</v>
      </c>
      <c r="BF16852">
        <v>1000</v>
      </c>
      <c r="BG16852">
        <v>1000</v>
      </c>
      <c r="BH16852">
        <v>1000</v>
      </c>
      <c r="BI16852">
        <v>1000</v>
      </c>
      <c r="BJ16852">
        <v>2</v>
      </c>
      <c r="BK16852">
        <v>5669.08</v>
      </c>
      <c r="BL16852">
        <v>7100</v>
      </c>
      <c r="BM16852">
        <v>4000</v>
      </c>
      <c r="BN16852">
        <v>7100</v>
      </c>
    </row>
    <row r="16853" spans="1:67" x14ac:dyDescent="0.35">
      <c r="A16853" t="s">
        <v>31</v>
      </c>
      <c r="B16853">
        <v>59</v>
      </c>
      <c r="C16853">
        <v>13821.92</v>
      </c>
      <c r="D16853">
        <v>10000</v>
      </c>
      <c r="E16853">
        <v>1800</v>
      </c>
      <c r="F16853">
        <v>50000</v>
      </c>
      <c r="G16853">
        <v>10</v>
      </c>
      <c r="H16853">
        <v>6047.13</v>
      </c>
      <c r="I16853">
        <v>6000</v>
      </c>
      <c r="J16853">
        <v>1200</v>
      </c>
      <c r="K16853">
        <v>10000</v>
      </c>
      <c r="L16853">
        <v>13</v>
      </c>
      <c r="M16853">
        <v>6207.27</v>
      </c>
      <c r="N16853">
        <v>4000</v>
      </c>
      <c r="O16853">
        <v>300</v>
      </c>
      <c r="P16853">
        <v>25000</v>
      </c>
      <c r="Q16853">
        <v>11</v>
      </c>
      <c r="R16853">
        <v>4982.2700000000004</v>
      </c>
      <c r="S16853">
        <v>5000</v>
      </c>
      <c r="T16853">
        <v>1500</v>
      </c>
      <c r="U16853">
        <v>15000</v>
      </c>
      <c r="V16853">
        <v>1</v>
      </c>
      <c r="W16853">
        <v>400</v>
      </c>
      <c r="X16853">
        <v>400</v>
      </c>
      <c r="Y16853">
        <v>400</v>
      </c>
      <c r="Z16853">
        <v>400</v>
      </c>
      <c r="AA16853">
        <v>14</v>
      </c>
      <c r="AB16853">
        <v>4175.34</v>
      </c>
      <c r="AC16853">
        <v>1500</v>
      </c>
      <c r="AD16853">
        <v>300</v>
      </c>
      <c r="AE16853">
        <v>35000</v>
      </c>
      <c r="AF16853">
        <v>108</v>
      </c>
      <c r="AG16853">
        <v>4895.2700000000004</v>
      </c>
      <c r="AH16853">
        <v>4000</v>
      </c>
      <c r="AI16853">
        <v>2000</v>
      </c>
      <c r="AJ16853">
        <v>15000</v>
      </c>
      <c r="AP16853">
        <v>3</v>
      </c>
      <c r="AQ16853">
        <v>2453.19</v>
      </c>
      <c r="AR16853">
        <v>1500</v>
      </c>
      <c r="AS16853">
        <v>1000</v>
      </c>
      <c r="AT16853">
        <v>6000</v>
      </c>
      <c r="AU16853">
        <v>10</v>
      </c>
      <c r="AV16853">
        <v>22321.03</v>
      </c>
      <c r="AW16853">
        <v>21600</v>
      </c>
      <c r="AX16853">
        <v>3600</v>
      </c>
      <c r="AY16853">
        <v>280000</v>
      </c>
      <c r="AZ16853">
        <v>73</v>
      </c>
      <c r="BA16853">
        <v>4866.3500000000004</v>
      </c>
      <c r="BB16853">
        <v>4000</v>
      </c>
      <c r="BC16853">
        <v>860</v>
      </c>
      <c r="BD16853">
        <v>30000</v>
      </c>
      <c r="BJ16853">
        <v>4</v>
      </c>
      <c r="BK16853">
        <v>3526.35</v>
      </c>
      <c r="BL16853">
        <v>1200</v>
      </c>
      <c r="BM16853">
        <v>120</v>
      </c>
      <c r="BN16853">
        <v>6600</v>
      </c>
    </row>
    <row r="16854" spans="1:67" x14ac:dyDescent="0.35">
      <c r="A16854" t="s">
        <v>32</v>
      </c>
      <c r="B16854">
        <v>1875</v>
      </c>
      <c r="C16854">
        <v>19296.38</v>
      </c>
      <c r="D16854">
        <v>13000</v>
      </c>
      <c r="E16854">
        <v>1400</v>
      </c>
      <c r="F16854">
        <v>500000</v>
      </c>
      <c r="G16854">
        <v>253</v>
      </c>
      <c r="H16854">
        <v>7595.48</v>
      </c>
      <c r="I16854">
        <v>6000</v>
      </c>
      <c r="J16854">
        <v>500</v>
      </c>
      <c r="K16854">
        <v>30000</v>
      </c>
      <c r="L16854">
        <v>385</v>
      </c>
      <c r="M16854">
        <v>10820.27</v>
      </c>
      <c r="N16854">
        <v>7000</v>
      </c>
      <c r="O16854">
        <v>300</v>
      </c>
      <c r="P16854">
        <v>120000</v>
      </c>
      <c r="Q16854">
        <v>327</v>
      </c>
      <c r="R16854">
        <v>32703.49</v>
      </c>
      <c r="S16854">
        <v>15000</v>
      </c>
      <c r="T16854">
        <v>200</v>
      </c>
      <c r="U16854">
        <v>800000</v>
      </c>
      <c r="V16854">
        <v>127</v>
      </c>
      <c r="W16854">
        <v>4289.57</v>
      </c>
      <c r="X16854">
        <v>1500</v>
      </c>
      <c r="Y16854">
        <v>200</v>
      </c>
      <c r="Z16854">
        <v>50000</v>
      </c>
      <c r="AA16854">
        <v>225</v>
      </c>
      <c r="AB16854">
        <v>11025.9</v>
      </c>
      <c r="AC16854">
        <v>5000</v>
      </c>
      <c r="AD16854">
        <v>150</v>
      </c>
      <c r="AE16854">
        <v>280000</v>
      </c>
      <c r="AF16854">
        <v>1915</v>
      </c>
      <c r="AG16854">
        <v>5788.33</v>
      </c>
      <c r="AH16854">
        <v>4500</v>
      </c>
      <c r="AI16854">
        <v>1500</v>
      </c>
      <c r="AJ16854">
        <v>79000</v>
      </c>
      <c r="AK16854">
        <v>10</v>
      </c>
      <c r="AL16854">
        <v>5584.9</v>
      </c>
      <c r="AM16854">
        <v>1000</v>
      </c>
      <c r="AN16854">
        <v>500</v>
      </c>
      <c r="AO16854">
        <v>30000</v>
      </c>
      <c r="AP16854">
        <v>133</v>
      </c>
      <c r="AQ16854">
        <v>7379.64</v>
      </c>
      <c r="AR16854">
        <v>5000</v>
      </c>
      <c r="AS16854">
        <v>200</v>
      </c>
      <c r="AT16854">
        <v>100000</v>
      </c>
      <c r="AU16854">
        <v>75</v>
      </c>
      <c r="AV16854">
        <v>5914.85</v>
      </c>
      <c r="AW16854">
        <v>5000</v>
      </c>
      <c r="AX16854">
        <v>400</v>
      </c>
      <c r="AY16854">
        <v>280000</v>
      </c>
      <c r="AZ16854">
        <v>1408</v>
      </c>
      <c r="BA16854">
        <v>5392.78</v>
      </c>
      <c r="BB16854">
        <v>4000</v>
      </c>
      <c r="BC16854">
        <v>265</v>
      </c>
      <c r="BD16854">
        <v>300000</v>
      </c>
      <c r="BE16854">
        <v>9</v>
      </c>
      <c r="BF16854">
        <v>2197.13</v>
      </c>
      <c r="BG16854">
        <v>2000</v>
      </c>
      <c r="BH16854">
        <v>860</v>
      </c>
      <c r="BI16854">
        <v>8000</v>
      </c>
      <c r="BJ16854">
        <v>152</v>
      </c>
      <c r="BK16854">
        <v>11353.61</v>
      </c>
      <c r="BL16854">
        <v>4000</v>
      </c>
      <c r="BM16854">
        <v>120</v>
      </c>
      <c r="BN16854">
        <v>400000</v>
      </c>
    </row>
    <row r="16856" spans="1:67" x14ac:dyDescent="0.35">
      <c r="A16856" t="s">
        <v>1760</v>
      </c>
    </row>
    <row r="16857" spans="1:67" x14ac:dyDescent="0.35">
      <c r="A16857" t="s">
        <v>2</v>
      </c>
      <c r="B16857" t="s">
        <v>1164</v>
      </c>
      <c r="C16857" t="s">
        <v>1695</v>
      </c>
      <c r="D16857" t="s">
        <v>1696</v>
      </c>
      <c r="E16857" t="s">
        <v>1697</v>
      </c>
      <c r="F16857" t="s">
        <v>1698</v>
      </c>
      <c r="G16857" t="s">
        <v>1699</v>
      </c>
      <c r="H16857" t="s">
        <v>1700</v>
      </c>
      <c r="I16857" t="s">
        <v>1701</v>
      </c>
      <c r="J16857" t="s">
        <v>1702</v>
      </c>
      <c r="K16857" t="s">
        <v>1703</v>
      </c>
      <c r="L16857" t="s">
        <v>1704</v>
      </c>
      <c r="M16857" t="s">
        <v>1705</v>
      </c>
      <c r="N16857" t="s">
        <v>1706</v>
      </c>
      <c r="O16857" t="s">
        <v>1707</v>
      </c>
      <c r="P16857" t="s">
        <v>1708</v>
      </c>
      <c r="Q16857" t="s">
        <v>1709</v>
      </c>
      <c r="R16857" t="s">
        <v>1710</v>
      </c>
      <c r="S16857" t="s">
        <v>1711</v>
      </c>
      <c r="T16857" t="s">
        <v>1712</v>
      </c>
      <c r="U16857" t="s">
        <v>1713</v>
      </c>
      <c r="V16857" t="s">
        <v>1714</v>
      </c>
      <c r="W16857" t="s">
        <v>1715</v>
      </c>
      <c r="X16857" t="s">
        <v>1716</v>
      </c>
      <c r="Y16857" t="s">
        <v>1717</v>
      </c>
      <c r="Z16857" t="s">
        <v>1718</v>
      </c>
      <c r="AA16857" t="s">
        <v>1719</v>
      </c>
      <c r="AB16857" t="s">
        <v>1720</v>
      </c>
      <c r="AC16857" t="s">
        <v>1721</v>
      </c>
      <c r="AD16857" t="s">
        <v>1722</v>
      </c>
      <c r="AE16857" t="s">
        <v>1723</v>
      </c>
      <c r="AF16857" t="s">
        <v>1724</v>
      </c>
      <c r="AG16857" t="s">
        <v>1725</v>
      </c>
      <c r="AH16857" t="s">
        <v>1726</v>
      </c>
      <c r="AI16857" t="s">
        <v>1727</v>
      </c>
      <c r="AJ16857" t="s">
        <v>1728</v>
      </c>
      <c r="AK16857" t="s">
        <v>1729</v>
      </c>
      <c r="AL16857" t="s">
        <v>1730</v>
      </c>
      <c r="AM16857" t="s">
        <v>1731</v>
      </c>
      <c r="AN16857" t="s">
        <v>1732</v>
      </c>
      <c r="AO16857" t="s">
        <v>1733</v>
      </c>
      <c r="AP16857" t="s">
        <v>1734</v>
      </c>
      <c r="AQ16857" t="s">
        <v>1735</v>
      </c>
      <c r="AR16857" t="s">
        <v>1736</v>
      </c>
      <c r="AS16857" t="s">
        <v>1737</v>
      </c>
      <c r="AT16857" t="s">
        <v>1738</v>
      </c>
      <c r="AU16857" t="s">
        <v>1739</v>
      </c>
      <c r="AV16857" t="s">
        <v>1740</v>
      </c>
      <c r="AW16857" t="s">
        <v>1741</v>
      </c>
      <c r="AX16857" t="s">
        <v>1742</v>
      </c>
      <c r="AY16857" t="s">
        <v>1743</v>
      </c>
      <c r="AZ16857" t="s">
        <v>1744</v>
      </c>
      <c r="BA16857" t="s">
        <v>1745</v>
      </c>
      <c r="BB16857" t="s">
        <v>1746</v>
      </c>
      <c r="BC16857" t="s">
        <v>1747</v>
      </c>
      <c r="BD16857" t="s">
        <v>1748</v>
      </c>
      <c r="BE16857" t="s">
        <v>1749</v>
      </c>
      <c r="BF16857" t="s">
        <v>1750</v>
      </c>
      <c r="BG16857" t="s">
        <v>1751</v>
      </c>
      <c r="BH16857" t="s">
        <v>1752</v>
      </c>
      <c r="BI16857" t="s">
        <v>1753</v>
      </c>
      <c r="BJ16857" t="s">
        <v>1754</v>
      </c>
      <c r="BK16857" t="s">
        <v>1755</v>
      </c>
      <c r="BL16857" t="s">
        <v>1756</v>
      </c>
      <c r="BM16857" t="s">
        <v>1757</v>
      </c>
      <c r="BN16857" t="s">
        <v>1758</v>
      </c>
      <c r="BO16857" t="s">
        <v>1759</v>
      </c>
    </row>
    <row r="16858" spans="1:67" x14ac:dyDescent="0.35">
      <c r="A16858" t="s">
        <v>8</v>
      </c>
      <c r="B16858" t="s">
        <v>1165</v>
      </c>
      <c r="C16858">
        <v>24</v>
      </c>
      <c r="D16858">
        <v>14780.49</v>
      </c>
      <c r="E16858">
        <v>14000</v>
      </c>
      <c r="F16858">
        <v>3000</v>
      </c>
      <c r="G16858">
        <v>60000</v>
      </c>
      <c r="H16858">
        <v>5</v>
      </c>
      <c r="I16858">
        <v>9426.8799999999992</v>
      </c>
      <c r="J16858">
        <v>4500</v>
      </c>
      <c r="K16858">
        <v>4000</v>
      </c>
      <c r="L16858">
        <v>20000</v>
      </c>
      <c r="M16858">
        <v>5</v>
      </c>
      <c r="N16858">
        <v>2931.45</v>
      </c>
      <c r="O16858">
        <v>3000</v>
      </c>
      <c r="P16858">
        <v>1500</v>
      </c>
      <c r="Q16858">
        <v>3500</v>
      </c>
      <c r="R16858">
        <v>4</v>
      </c>
      <c r="S16858">
        <v>4029.37</v>
      </c>
      <c r="T16858">
        <v>3117</v>
      </c>
      <c r="U16858">
        <v>1800</v>
      </c>
      <c r="V16858">
        <v>10000</v>
      </c>
      <c r="W16858">
        <v>7</v>
      </c>
      <c r="X16858">
        <v>2329.81</v>
      </c>
      <c r="Y16858">
        <v>2000</v>
      </c>
      <c r="Z16858">
        <v>1250</v>
      </c>
      <c r="AA16858">
        <v>3750</v>
      </c>
      <c r="AB16858">
        <v>3</v>
      </c>
      <c r="AC16858">
        <v>15751.63</v>
      </c>
      <c r="AD16858">
        <v>30000</v>
      </c>
      <c r="AE16858">
        <v>8000</v>
      </c>
      <c r="AF16858">
        <v>33000</v>
      </c>
      <c r="AG16858">
        <v>21</v>
      </c>
      <c r="AH16858">
        <v>6372.9</v>
      </c>
      <c r="AI16858">
        <v>4440</v>
      </c>
      <c r="AJ16858">
        <v>2500</v>
      </c>
      <c r="AK16858">
        <v>20000</v>
      </c>
      <c r="AQ16858">
        <v>2</v>
      </c>
      <c r="AR16858">
        <v>3957.83</v>
      </c>
      <c r="AS16858">
        <v>8000</v>
      </c>
      <c r="AT16858">
        <v>1000</v>
      </c>
      <c r="AU16858">
        <v>8000</v>
      </c>
      <c r="AV16858">
        <v>1</v>
      </c>
      <c r="AW16858">
        <v>8000</v>
      </c>
      <c r="AX16858">
        <v>8000</v>
      </c>
      <c r="AY16858">
        <v>8000</v>
      </c>
      <c r="AZ16858">
        <v>8000</v>
      </c>
      <c r="BA16858">
        <v>32</v>
      </c>
      <c r="BB16858">
        <v>3849.05</v>
      </c>
      <c r="BC16858">
        <v>3100</v>
      </c>
      <c r="BD16858">
        <v>432</v>
      </c>
      <c r="BE16858">
        <v>25000</v>
      </c>
      <c r="BK16858">
        <v>1</v>
      </c>
      <c r="BL16858">
        <v>2000</v>
      </c>
      <c r="BM16858">
        <v>2000</v>
      </c>
      <c r="BN16858">
        <v>2000</v>
      </c>
      <c r="BO16858">
        <v>2000</v>
      </c>
    </row>
    <row r="16859" spans="1:67" x14ac:dyDescent="0.35">
      <c r="A16859" t="s">
        <v>8</v>
      </c>
      <c r="B16859" t="s">
        <v>1166</v>
      </c>
      <c r="C16859">
        <v>54</v>
      </c>
      <c r="D16859">
        <v>15932.71</v>
      </c>
      <c r="E16859">
        <v>15000</v>
      </c>
      <c r="F16859">
        <v>4900</v>
      </c>
      <c r="G16859">
        <v>45000</v>
      </c>
      <c r="H16859">
        <v>6</v>
      </c>
      <c r="I16859">
        <v>6115.9</v>
      </c>
      <c r="J16859">
        <v>7000</v>
      </c>
      <c r="K16859">
        <v>2000</v>
      </c>
      <c r="L16859">
        <v>10000</v>
      </c>
      <c r="M16859">
        <v>11</v>
      </c>
      <c r="N16859">
        <v>8653.32</v>
      </c>
      <c r="O16859">
        <v>7500</v>
      </c>
      <c r="P16859">
        <v>300</v>
      </c>
      <c r="Q16859">
        <v>30000</v>
      </c>
      <c r="R16859">
        <v>7</v>
      </c>
      <c r="S16859">
        <v>8898.4599999999991</v>
      </c>
      <c r="T16859">
        <v>8000</v>
      </c>
      <c r="U16859">
        <v>3000</v>
      </c>
      <c r="V16859">
        <v>15000</v>
      </c>
      <c r="W16859">
        <v>1</v>
      </c>
      <c r="X16859">
        <v>10000</v>
      </c>
      <c r="Y16859">
        <v>10000</v>
      </c>
      <c r="Z16859">
        <v>10000</v>
      </c>
      <c r="AA16859">
        <v>10000</v>
      </c>
      <c r="AB16859">
        <v>7</v>
      </c>
      <c r="AC16859">
        <v>12254.28</v>
      </c>
      <c r="AD16859">
        <v>9000</v>
      </c>
      <c r="AE16859">
        <v>300</v>
      </c>
      <c r="AF16859">
        <v>50000</v>
      </c>
      <c r="AG16859">
        <v>52</v>
      </c>
      <c r="AH16859">
        <v>4797</v>
      </c>
      <c r="AI16859">
        <v>3800</v>
      </c>
      <c r="AJ16859">
        <v>2000</v>
      </c>
      <c r="AK16859">
        <v>13500</v>
      </c>
      <c r="AL16859">
        <v>2</v>
      </c>
      <c r="AM16859">
        <v>3135.23</v>
      </c>
      <c r="AN16859">
        <v>4000</v>
      </c>
      <c r="AO16859">
        <v>500</v>
      </c>
      <c r="AP16859">
        <v>4000</v>
      </c>
      <c r="AQ16859">
        <v>3</v>
      </c>
      <c r="AR16859">
        <v>6421.77</v>
      </c>
      <c r="AS16859">
        <v>10000</v>
      </c>
      <c r="AT16859">
        <v>2500</v>
      </c>
      <c r="AU16859">
        <v>10000</v>
      </c>
      <c r="AV16859">
        <v>5</v>
      </c>
      <c r="AW16859">
        <v>2537.27</v>
      </c>
      <c r="AX16859">
        <v>2000</v>
      </c>
      <c r="AY16859">
        <v>400</v>
      </c>
      <c r="AZ16859">
        <v>7000</v>
      </c>
      <c r="BA16859">
        <v>43</v>
      </c>
      <c r="BB16859">
        <v>4906.9799999999996</v>
      </c>
      <c r="BC16859">
        <v>3000</v>
      </c>
      <c r="BD16859">
        <v>265</v>
      </c>
      <c r="BE16859">
        <v>13000</v>
      </c>
      <c r="BF16859">
        <v>1</v>
      </c>
      <c r="BG16859">
        <v>2000</v>
      </c>
      <c r="BH16859">
        <v>2000</v>
      </c>
      <c r="BI16859">
        <v>2000</v>
      </c>
      <c r="BJ16859">
        <v>2000</v>
      </c>
      <c r="BK16859">
        <v>6</v>
      </c>
      <c r="BL16859">
        <v>29412.11</v>
      </c>
      <c r="BM16859">
        <v>5000</v>
      </c>
      <c r="BN16859">
        <v>2000</v>
      </c>
      <c r="BO16859">
        <v>100000</v>
      </c>
    </row>
    <row r="16860" spans="1:67" x14ac:dyDescent="0.35">
      <c r="A16860" t="s">
        <v>9</v>
      </c>
      <c r="B16860" t="s">
        <v>1165</v>
      </c>
      <c r="C16860">
        <v>33</v>
      </c>
      <c r="D16860">
        <v>24609.48</v>
      </c>
      <c r="E16860">
        <v>15000</v>
      </c>
      <c r="F16860">
        <v>3500</v>
      </c>
      <c r="G16860">
        <v>128000</v>
      </c>
      <c r="H16860">
        <v>6</v>
      </c>
      <c r="I16860">
        <v>10247.94</v>
      </c>
      <c r="J16860">
        <v>8000</v>
      </c>
      <c r="K16860">
        <v>1000</v>
      </c>
      <c r="L16860">
        <v>25000</v>
      </c>
      <c r="M16860">
        <v>4</v>
      </c>
      <c r="N16860">
        <v>8315.44</v>
      </c>
      <c r="O16860">
        <v>3000</v>
      </c>
      <c r="P16860">
        <v>3000</v>
      </c>
      <c r="Q16860">
        <v>30000</v>
      </c>
      <c r="R16860">
        <v>9</v>
      </c>
      <c r="S16860">
        <v>9346.9599999999991</v>
      </c>
      <c r="T16860">
        <v>10000</v>
      </c>
      <c r="U16860">
        <v>3500</v>
      </c>
      <c r="V16860">
        <v>25000</v>
      </c>
      <c r="W16860">
        <v>5</v>
      </c>
      <c r="X16860">
        <v>1547.25</v>
      </c>
      <c r="Y16860">
        <v>2000</v>
      </c>
      <c r="Z16860">
        <v>670</v>
      </c>
      <c r="AA16860">
        <v>2000</v>
      </c>
      <c r="AB16860">
        <v>4</v>
      </c>
      <c r="AC16860">
        <v>5191.12</v>
      </c>
      <c r="AD16860">
        <v>6000</v>
      </c>
      <c r="AE16860">
        <v>2000</v>
      </c>
      <c r="AF16860">
        <v>7000</v>
      </c>
      <c r="AG16860">
        <v>46</v>
      </c>
      <c r="AH16860">
        <v>5796.27</v>
      </c>
      <c r="AI16860">
        <v>4400</v>
      </c>
      <c r="AJ16860">
        <v>2000</v>
      </c>
      <c r="AK16860">
        <v>40000</v>
      </c>
      <c r="AQ16860">
        <v>4</v>
      </c>
      <c r="AR16860">
        <v>4715.34</v>
      </c>
      <c r="AS16860">
        <v>3000</v>
      </c>
      <c r="AT16860">
        <v>2000</v>
      </c>
      <c r="AU16860">
        <v>7500</v>
      </c>
      <c r="BA16860">
        <v>37</v>
      </c>
      <c r="BB16860">
        <v>6367.72</v>
      </c>
      <c r="BC16860">
        <v>2760</v>
      </c>
      <c r="BD16860">
        <v>500</v>
      </c>
      <c r="BE16860">
        <v>25600</v>
      </c>
      <c r="BK16860">
        <v>2</v>
      </c>
      <c r="BL16860">
        <v>11129.05</v>
      </c>
      <c r="BM16860">
        <v>18500</v>
      </c>
      <c r="BN16860">
        <v>7000</v>
      </c>
      <c r="BO16860">
        <v>18500</v>
      </c>
    </row>
    <row r="16861" spans="1:67" x14ac:dyDescent="0.35">
      <c r="A16861" t="s">
        <v>9</v>
      </c>
      <c r="B16861" t="s">
        <v>1166</v>
      </c>
      <c r="C16861">
        <v>50</v>
      </c>
      <c r="D16861">
        <v>20413.810000000001</v>
      </c>
      <c r="E16861">
        <v>15000</v>
      </c>
      <c r="F16861">
        <v>6000</v>
      </c>
      <c r="G16861">
        <v>55000</v>
      </c>
      <c r="H16861">
        <v>6</v>
      </c>
      <c r="I16861">
        <v>4986.2299999999996</v>
      </c>
      <c r="J16861">
        <v>4500</v>
      </c>
      <c r="K16861">
        <v>1000</v>
      </c>
      <c r="L16861">
        <v>10000</v>
      </c>
      <c r="M16861">
        <v>7</v>
      </c>
      <c r="N16861">
        <v>9120.33</v>
      </c>
      <c r="O16861">
        <v>7000</v>
      </c>
      <c r="P16861">
        <v>2000</v>
      </c>
      <c r="Q16861">
        <v>18000</v>
      </c>
      <c r="R16861">
        <v>8</v>
      </c>
      <c r="S16861">
        <v>34750</v>
      </c>
      <c r="T16861">
        <v>30000</v>
      </c>
      <c r="U16861">
        <v>8000</v>
      </c>
      <c r="V16861">
        <v>60000</v>
      </c>
      <c r="AB16861">
        <v>2</v>
      </c>
      <c r="AC16861">
        <v>8502.2800000000007</v>
      </c>
      <c r="AD16861">
        <v>20000</v>
      </c>
      <c r="AE16861">
        <v>1000</v>
      </c>
      <c r="AF16861">
        <v>20000</v>
      </c>
      <c r="AG16861">
        <v>33</v>
      </c>
      <c r="AH16861">
        <v>4944.7299999999996</v>
      </c>
      <c r="AI16861">
        <v>4000</v>
      </c>
      <c r="AJ16861">
        <v>2500</v>
      </c>
      <c r="AK16861">
        <v>10000</v>
      </c>
      <c r="AQ16861">
        <v>6</v>
      </c>
      <c r="AR16861">
        <v>21959.23</v>
      </c>
      <c r="AS16861">
        <v>20000</v>
      </c>
      <c r="AT16861">
        <v>1000</v>
      </c>
      <c r="AU16861">
        <v>50000</v>
      </c>
      <c r="AV16861">
        <v>1</v>
      </c>
      <c r="AW16861">
        <v>10800</v>
      </c>
      <c r="AX16861">
        <v>10800</v>
      </c>
      <c r="AY16861">
        <v>10800</v>
      </c>
      <c r="AZ16861">
        <v>10800</v>
      </c>
      <c r="BA16861">
        <v>26</v>
      </c>
      <c r="BB16861">
        <v>4098.59</v>
      </c>
      <c r="BC16861">
        <v>4000</v>
      </c>
      <c r="BD16861">
        <v>860</v>
      </c>
      <c r="BE16861">
        <v>8000</v>
      </c>
      <c r="BK16861">
        <v>2</v>
      </c>
      <c r="BL16861">
        <v>13500</v>
      </c>
      <c r="BM16861">
        <v>7000</v>
      </c>
      <c r="BN16861">
        <v>7000</v>
      </c>
      <c r="BO16861">
        <v>20000</v>
      </c>
    </row>
    <row r="16862" spans="1:67" x14ac:dyDescent="0.35">
      <c r="A16862" t="s">
        <v>10</v>
      </c>
      <c r="B16862" t="s">
        <v>1165</v>
      </c>
      <c r="C16862">
        <v>30</v>
      </c>
      <c r="D16862">
        <v>11454.16</v>
      </c>
      <c r="E16862">
        <v>9000</v>
      </c>
      <c r="F16862">
        <v>2000</v>
      </c>
      <c r="G16862">
        <v>36000</v>
      </c>
      <c r="H16862">
        <v>4</v>
      </c>
      <c r="I16862">
        <v>12553.17</v>
      </c>
      <c r="J16862">
        <v>5000</v>
      </c>
      <c r="K16862">
        <v>4000</v>
      </c>
      <c r="L16862">
        <v>23000</v>
      </c>
      <c r="M16862">
        <v>4</v>
      </c>
      <c r="N16862">
        <v>5595.42</v>
      </c>
      <c r="O16862">
        <v>6000</v>
      </c>
      <c r="P16862">
        <v>4000</v>
      </c>
      <c r="Q16862">
        <v>8000</v>
      </c>
      <c r="R16862">
        <v>4</v>
      </c>
      <c r="S16862">
        <v>5324.86</v>
      </c>
      <c r="T16862">
        <v>3000</v>
      </c>
      <c r="U16862">
        <v>500</v>
      </c>
      <c r="V16862">
        <v>30000</v>
      </c>
      <c r="W16862">
        <v>6</v>
      </c>
      <c r="X16862">
        <v>1884.14</v>
      </c>
      <c r="Y16862">
        <v>1600</v>
      </c>
      <c r="Z16862">
        <v>800</v>
      </c>
      <c r="AA16862">
        <v>4000</v>
      </c>
      <c r="AB16862">
        <v>1</v>
      </c>
      <c r="AC16862">
        <v>25000</v>
      </c>
      <c r="AD16862">
        <v>25000</v>
      </c>
      <c r="AE16862">
        <v>25000</v>
      </c>
      <c r="AF16862">
        <v>25000</v>
      </c>
      <c r="AG16862">
        <v>33</v>
      </c>
      <c r="AH16862">
        <v>5631.8</v>
      </c>
      <c r="AI16862">
        <v>5000</v>
      </c>
      <c r="AJ16862">
        <v>2000</v>
      </c>
      <c r="AK16862">
        <v>28000</v>
      </c>
      <c r="AQ16862">
        <v>2</v>
      </c>
      <c r="AR16862">
        <v>7837.72</v>
      </c>
      <c r="AS16862">
        <v>15000</v>
      </c>
      <c r="AT16862">
        <v>5000</v>
      </c>
      <c r="AU16862">
        <v>15000</v>
      </c>
      <c r="AV16862">
        <v>3</v>
      </c>
      <c r="AW16862">
        <v>7767.76</v>
      </c>
      <c r="AX16862">
        <v>10000</v>
      </c>
      <c r="AY16862">
        <v>4000</v>
      </c>
      <c r="AZ16862">
        <v>13000</v>
      </c>
      <c r="BA16862">
        <v>23</v>
      </c>
      <c r="BB16862">
        <v>10212.43</v>
      </c>
      <c r="BC16862">
        <v>4000</v>
      </c>
      <c r="BD16862">
        <v>800</v>
      </c>
      <c r="BE16862">
        <v>34360</v>
      </c>
    </row>
    <row r="16863" spans="1:67" x14ac:dyDescent="0.35">
      <c r="A16863" t="s">
        <v>10</v>
      </c>
      <c r="B16863" t="s">
        <v>1166</v>
      </c>
      <c r="C16863">
        <v>46</v>
      </c>
      <c r="D16863">
        <v>13135.91</v>
      </c>
      <c r="E16863">
        <v>10000</v>
      </c>
      <c r="F16863">
        <v>3000</v>
      </c>
      <c r="G16863">
        <v>30000</v>
      </c>
      <c r="H16863">
        <v>6</v>
      </c>
      <c r="I16863">
        <v>5993.49</v>
      </c>
      <c r="J16863">
        <v>8000</v>
      </c>
      <c r="K16863">
        <v>1000</v>
      </c>
      <c r="L16863">
        <v>13000</v>
      </c>
      <c r="M16863">
        <v>10</v>
      </c>
      <c r="N16863">
        <v>5449.76</v>
      </c>
      <c r="O16863">
        <v>3500</v>
      </c>
      <c r="P16863">
        <v>1500</v>
      </c>
      <c r="Q16863">
        <v>15000</v>
      </c>
      <c r="R16863">
        <v>1</v>
      </c>
      <c r="S16863">
        <v>20000</v>
      </c>
      <c r="T16863">
        <v>20000</v>
      </c>
      <c r="U16863">
        <v>20000</v>
      </c>
      <c r="V16863">
        <v>20000</v>
      </c>
      <c r="W16863">
        <v>6</v>
      </c>
      <c r="X16863">
        <v>1716.34</v>
      </c>
      <c r="Y16863">
        <v>1200</v>
      </c>
      <c r="Z16863">
        <v>700</v>
      </c>
      <c r="AA16863">
        <v>3000</v>
      </c>
      <c r="AB16863">
        <v>8</v>
      </c>
      <c r="AC16863">
        <v>6439.52</v>
      </c>
      <c r="AD16863">
        <v>6000</v>
      </c>
      <c r="AE16863">
        <v>2500</v>
      </c>
      <c r="AF16863">
        <v>10000</v>
      </c>
      <c r="AG16863">
        <v>49</v>
      </c>
      <c r="AH16863">
        <v>5403.98</v>
      </c>
      <c r="AI16863">
        <v>4000</v>
      </c>
      <c r="AJ16863">
        <v>2000</v>
      </c>
      <c r="AK16863">
        <v>14800</v>
      </c>
      <c r="AQ16863">
        <v>4</v>
      </c>
      <c r="AR16863">
        <v>2155.1999999999998</v>
      </c>
      <c r="AS16863">
        <v>1500</v>
      </c>
      <c r="AT16863">
        <v>1000</v>
      </c>
      <c r="AU16863">
        <v>4000</v>
      </c>
      <c r="BA16863">
        <v>31</v>
      </c>
      <c r="BB16863">
        <v>4513.8999999999996</v>
      </c>
      <c r="BC16863">
        <v>5000</v>
      </c>
      <c r="BD16863">
        <v>500</v>
      </c>
      <c r="BE16863">
        <v>10000</v>
      </c>
      <c r="BK16863">
        <v>3</v>
      </c>
      <c r="BL16863">
        <v>5006.7700000000004</v>
      </c>
      <c r="BM16863">
        <v>7000</v>
      </c>
      <c r="BN16863">
        <v>800</v>
      </c>
      <c r="BO16863">
        <v>7000</v>
      </c>
    </row>
    <row r="16864" spans="1:67" x14ac:dyDescent="0.35">
      <c r="A16864" t="s">
        <v>11</v>
      </c>
      <c r="B16864" t="s">
        <v>1165</v>
      </c>
      <c r="C16864">
        <v>27</v>
      </c>
      <c r="D16864">
        <v>13799.19</v>
      </c>
      <c r="E16864">
        <v>10000</v>
      </c>
      <c r="F16864">
        <v>3000</v>
      </c>
      <c r="G16864">
        <v>50000</v>
      </c>
      <c r="H16864">
        <v>4</v>
      </c>
      <c r="I16864">
        <v>7979.66</v>
      </c>
      <c r="J16864">
        <v>5000</v>
      </c>
      <c r="K16864">
        <v>5000</v>
      </c>
      <c r="L16864">
        <v>30000</v>
      </c>
      <c r="M16864">
        <v>6</v>
      </c>
      <c r="N16864">
        <v>12297.97</v>
      </c>
      <c r="O16864">
        <v>10000</v>
      </c>
      <c r="P16864">
        <v>1000</v>
      </c>
      <c r="Q16864">
        <v>25000</v>
      </c>
      <c r="R16864">
        <v>6</v>
      </c>
      <c r="S16864">
        <v>4667.34</v>
      </c>
      <c r="T16864">
        <v>6000</v>
      </c>
      <c r="U16864">
        <v>500</v>
      </c>
      <c r="V16864">
        <v>6700</v>
      </c>
      <c r="W16864">
        <v>5</v>
      </c>
      <c r="X16864">
        <v>1573.62</v>
      </c>
      <c r="Y16864">
        <v>1000</v>
      </c>
      <c r="Z16864">
        <v>300</v>
      </c>
      <c r="AA16864">
        <v>2667</v>
      </c>
      <c r="AB16864">
        <v>6</v>
      </c>
      <c r="AC16864">
        <v>12653.66</v>
      </c>
      <c r="AD16864">
        <v>10000</v>
      </c>
      <c r="AE16864">
        <v>2000</v>
      </c>
      <c r="AF16864">
        <v>30000</v>
      </c>
      <c r="AG16864">
        <v>42</v>
      </c>
      <c r="AH16864">
        <v>4990.78</v>
      </c>
      <c r="AI16864">
        <v>3600</v>
      </c>
      <c r="AJ16864">
        <v>2100</v>
      </c>
      <c r="AK16864">
        <v>18000</v>
      </c>
      <c r="AQ16864">
        <v>1</v>
      </c>
      <c r="AR16864">
        <v>5000</v>
      </c>
      <c r="AS16864">
        <v>5000</v>
      </c>
      <c r="AT16864">
        <v>5000</v>
      </c>
      <c r="AU16864">
        <v>5000</v>
      </c>
      <c r="BA16864">
        <v>27</v>
      </c>
      <c r="BB16864">
        <v>4291.34</v>
      </c>
      <c r="BC16864">
        <v>2500</v>
      </c>
      <c r="BD16864">
        <v>840</v>
      </c>
      <c r="BE16864">
        <v>34000</v>
      </c>
      <c r="BK16864">
        <v>4</v>
      </c>
      <c r="BL16864">
        <v>3482.46</v>
      </c>
      <c r="BM16864">
        <v>1600</v>
      </c>
      <c r="BN16864">
        <v>1000</v>
      </c>
      <c r="BO16864">
        <v>9000</v>
      </c>
    </row>
    <row r="16865" spans="1:67" x14ac:dyDescent="0.35">
      <c r="A16865" t="s">
        <v>11</v>
      </c>
      <c r="B16865" t="s">
        <v>1166</v>
      </c>
      <c r="C16865">
        <v>53</v>
      </c>
      <c r="D16865">
        <v>18545.07</v>
      </c>
      <c r="E16865">
        <v>17000</v>
      </c>
      <c r="F16865">
        <v>2300</v>
      </c>
      <c r="G16865">
        <v>50000</v>
      </c>
      <c r="H16865">
        <v>2</v>
      </c>
      <c r="I16865">
        <v>4057.25</v>
      </c>
      <c r="J16865">
        <v>5000</v>
      </c>
      <c r="K16865">
        <v>2000</v>
      </c>
      <c r="L16865">
        <v>5000</v>
      </c>
      <c r="M16865">
        <v>9</v>
      </c>
      <c r="N16865">
        <v>12023.18</v>
      </c>
      <c r="O16865">
        <v>10000</v>
      </c>
      <c r="P16865">
        <v>5000</v>
      </c>
      <c r="Q16865">
        <v>20000</v>
      </c>
      <c r="R16865">
        <v>14</v>
      </c>
      <c r="S16865">
        <v>50497.73</v>
      </c>
      <c r="T16865">
        <v>30000</v>
      </c>
      <c r="U16865">
        <v>1000</v>
      </c>
      <c r="V16865">
        <v>170000</v>
      </c>
      <c r="W16865">
        <v>1</v>
      </c>
      <c r="X16865">
        <v>3000</v>
      </c>
      <c r="Y16865">
        <v>3000</v>
      </c>
      <c r="Z16865">
        <v>3000</v>
      </c>
      <c r="AA16865">
        <v>3000</v>
      </c>
      <c r="AB16865">
        <v>4</v>
      </c>
      <c r="AC16865">
        <v>14114.21</v>
      </c>
      <c r="AD16865">
        <v>22000</v>
      </c>
      <c r="AE16865">
        <v>2000</v>
      </c>
      <c r="AF16865">
        <v>25000</v>
      </c>
      <c r="AG16865">
        <v>38</v>
      </c>
      <c r="AH16865">
        <v>5787.16</v>
      </c>
      <c r="AI16865">
        <v>4000</v>
      </c>
      <c r="AJ16865">
        <v>2093</v>
      </c>
      <c r="AK16865">
        <v>18000</v>
      </c>
      <c r="AL16865">
        <v>1</v>
      </c>
      <c r="AM16865">
        <v>5000</v>
      </c>
      <c r="AN16865">
        <v>5000</v>
      </c>
      <c r="AO16865">
        <v>5000</v>
      </c>
      <c r="AP16865">
        <v>5000</v>
      </c>
      <c r="AQ16865">
        <v>6</v>
      </c>
      <c r="AR16865">
        <v>11959.99</v>
      </c>
      <c r="AS16865">
        <v>5000</v>
      </c>
      <c r="AT16865">
        <v>2700</v>
      </c>
      <c r="AU16865">
        <v>40000</v>
      </c>
      <c r="AV16865">
        <v>1</v>
      </c>
      <c r="AW16865">
        <v>5000</v>
      </c>
      <c r="AX16865">
        <v>5000</v>
      </c>
      <c r="AY16865">
        <v>5000</v>
      </c>
      <c r="AZ16865">
        <v>5000</v>
      </c>
      <c r="BA16865">
        <v>40</v>
      </c>
      <c r="BB16865">
        <v>4205.46</v>
      </c>
      <c r="BC16865">
        <v>2700</v>
      </c>
      <c r="BD16865">
        <v>800</v>
      </c>
      <c r="BE16865">
        <v>12638</v>
      </c>
      <c r="BK16865">
        <v>2</v>
      </c>
      <c r="BL16865">
        <v>17769.72</v>
      </c>
      <c r="BM16865">
        <v>50000</v>
      </c>
      <c r="BN16865">
        <v>3000</v>
      </c>
      <c r="BO16865">
        <v>50000</v>
      </c>
    </row>
    <row r="16866" spans="1:67" x14ac:dyDescent="0.35">
      <c r="A16866" t="s">
        <v>12</v>
      </c>
      <c r="B16866" t="s">
        <v>1165</v>
      </c>
      <c r="C16866">
        <v>4</v>
      </c>
      <c r="D16866">
        <v>4935.68</v>
      </c>
      <c r="E16866">
        <v>4500</v>
      </c>
      <c r="F16866">
        <v>4000</v>
      </c>
      <c r="G16866">
        <v>13000</v>
      </c>
      <c r="AG16866">
        <v>7</v>
      </c>
      <c r="AH16866">
        <v>5326.31</v>
      </c>
      <c r="AI16866">
        <v>5000</v>
      </c>
      <c r="AJ16866">
        <v>2520</v>
      </c>
      <c r="AK16866">
        <v>12000</v>
      </c>
      <c r="BA16866">
        <v>5</v>
      </c>
      <c r="BB16866">
        <v>2793.63</v>
      </c>
      <c r="BC16866">
        <v>2500</v>
      </c>
      <c r="BD16866">
        <v>860</v>
      </c>
      <c r="BE16866">
        <v>7500</v>
      </c>
      <c r="BK16866">
        <v>1</v>
      </c>
      <c r="BL16866">
        <v>10000</v>
      </c>
      <c r="BM16866">
        <v>10000</v>
      </c>
      <c r="BN16866">
        <v>10000</v>
      </c>
      <c r="BO16866">
        <v>10000</v>
      </c>
    </row>
    <row r="16867" spans="1:67" x14ac:dyDescent="0.35">
      <c r="A16867" t="s">
        <v>12</v>
      </c>
      <c r="B16867" t="s">
        <v>1166</v>
      </c>
      <c r="C16867">
        <v>83</v>
      </c>
      <c r="D16867">
        <v>17821.84</v>
      </c>
      <c r="E16867">
        <v>14000</v>
      </c>
      <c r="F16867">
        <v>1500</v>
      </c>
      <c r="G16867">
        <v>100000</v>
      </c>
      <c r="H16867">
        <v>14</v>
      </c>
      <c r="I16867">
        <v>7059.81</v>
      </c>
      <c r="J16867">
        <v>7000</v>
      </c>
      <c r="K16867">
        <v>500</v>
      </c>
      <c r="L16867">
        <v>12000</v>
      </c>
      <c r="M16867">
        <v>11</v>
      </c>
      <c r="N16867">
        <v>9490.1299999999992</v>
      </c>
      <c r="O16867">
        <v>10000</v>
      </c>
      <c r="P16867">
        <v>2000</v>
      </c>
      <c r="Q16867">
        <v>25000</v>
      </c>
      <c r="R16867">
        <v>6</v>
      </c>
      <c r="S16867">
        <v>11008.02</v>
      </c>
      <c r="T16867">
        <v>10000</v>
      </c>
      <c r="U16867">
        <v>500</v>
      </c>
      <c r="V16867">
        <v>35000</v>
      </c>
      <c r="W16867">
        <v>1</v>
      </c>
      <c r="X16867">
        <v>200</v>
      </c>
      <c r="Y16867">
        <v>200</v>
      </c>
      <c r="Z16867">
        <v>200</v>
      </c>
      <c r="AA16867">
        <v>200</v>
      </c>
      <c r="AB16867">
        <v>14</v>
      </c>
      <c r="AC16867">
        <v>7089.03</v>
      </c>
      <c r="AD16867">
        <v>5000</v>
      </c>
      <c r="AE16867">
        <v>1000</v>
      </c>
      <c r="AF16867">
        <v>25000</v>
      </c>
      <c r="AG16867">
        <v>56</v>
      </c>
      <c r="AH16867">
        <v>5337.01</v>
      </c>
      <c r="AI16867">
        <v>4000</v>
      </c>
      <c r="AJ16867">
        <v>2000</v>
      </c>
      <c r="AK16867">
        <v>20220</v>
      </c>
      <c r="AL16867">
        <v>1</v>
      </c>
      <c r="AM16867">
        <v>900</v>
      </c>
      <c r="AN16867">
        <v>900</v>
      </c>
      <c r="AO16867">
        <v>900</v>
      </c>
      <c r="AP16867">
        <v>900</v>
      </c>
      <c r="AQ16867">
        <v>8</v>
      </c>
      <c r="AR16867">
        <v>5287.03</v>
      </c>
      <c r="AS16867">
        <v>5000</v>
      </c>
      <c r="AT16867">
        <v>1000</v>
      </c>
      <c r="AU16867">
        <v>10000</v>
      </c>
      <c r="AV16867">
        <v>5</v>
      </c>
      <c r="AW16867">
        <v>5853.49</v>
      </c>
      <c r="AX16867">
        <v>4500</v>
      </c>
      <c r="AY16867">
        <v>2000</v>
      </c>
      <c r="AZ16867">
        <v>14000</v>
      </c>
      <c r="BA16867">
        <v>81</v>
      </c>
      <c r="BB16867">
        <v>6803.82</v>
      </c>
      <c r="BC16867">
        <v>6000</v>
      </c>
      <c r="BD16867">
        <v>860</v>
      </c>
      <c r="BE16867">
        <v>22000</v>
      </c>
      <c r="BF16867">
        <v>1</v>
      </c>
      <c r="BG16867">
        <v>8000</v>
      </c>
      <c r="BH16867">
        <v>8000</v>
      </c>
      <c r="BI16867">
        <v>8000</v>
      </c>
      <c r="BJ16867">
        <v>8000</v>
      </c>
      <c r="BK16867">
        <v>8</v>
      </c>
      <c r="BL16867">
        <v>3477.31</v>
      </c>
      <c r="BM16867">
        <v>3000</v>
      </c>
      <c r="BN16867">
        <v>1000</v>
      </c>
      <c r="BO16867">
        <v>8000</v>
      </c>
    </row>
    <row r="16868" spans="1:67" x14ac:dyDescent="0.35">
      <c r="A16868" t="s">
        <v>13</v>
      </c>
      <c r="B16868" t="s">
        <v>1165</v>
      </c>
      <c r="C16868">
        <v>4</v>
      </c>
      <c r="D16868">
        <v>11247.15</v>
      </c>
      <c r="E16868">
        <v>10000</v>
      </c>
      <c r="F16868">
        <v>6000</v>
      </c>
      <c r="G16868">
        <v>15000</v>
      </c>
      <c r="AG16868">
        <v>1</v>
      </c>
      <c r="AH16868">
        <v>6000</v>
      </c>
      <c r="AI16868">
        <v>6000</v>
      </c>
      <c r="AJ16868">
        <v>6000</v>
      </c>
      <c r="AK16868">
        <v>6000</v>
      </c>
      <c r="BA16868">
        <v>5</v>
      </c>
      <c r="BB16868">
        <v>5203.6499999999996</v>
      </c>
      <c r="BC16868">
        <v>4000</v>
      </c>
      <c r="BD16868">
        <v>2000</v>
      </c>
      <c r="BE16868">
        <v>12000</v>
      </c>
      <c r="BK16868">
        <v>1</v>
      </c>
      <c r="BL16868">
        <v>5000</v>
      </c>
      <c r="BM16868">
        <v>5000</v>
      </c>
      <c r="BN16868">
        <v>5000</v>
      </c>
      <c r="BO16868">
        <v>5000</v>
      </c>
    </row>
    <row r="16869" spans="1:67" x14ac:dyDescent="0.35">
      <c r="A16869" t="s">
        <v>13</v>
      </c>
      <c r="B16869" t="s">
        <v>1166</v>
      </c>
      <c r="C16869">
        <v>62</v>
      </c>
      <c r="D16869">
        <v>13079.34</v>
      </c>
      <c r="E16869">
        <v>10000</v>
      </c>
      <c r="F16869">
        <v>2000</v>
      </c>
      <c r="G16869">
        <v>50000</v>
      </c>
      <c r="H16869">
        <v>9</v>
      </c>
      <c r="I16869">
        <v>4045.17</v>
      </c>
      <c r="J16869">
        <v>3200</v>
      </c>
      <c r="K16869">
        <v>1000</v>
      </c>
      <c r="L16869">
        <v>10000</v>
      </c>
      <c r="M16869">
        <v>6</v>
      </c>
      <c r="N16869">
        <v>4599.55</v>
      </c>
      <c r="O16869">
        <v>5000</v>
      </c>
      <c r="P16869">
        <v>1200</v>
      </c>
      <c r="Q16869">
        <v>7000</v>
      </c>
      <c r="R16869">
        <v>7</v>
      </c>
      <c r="S16869">
        <v>8644.06</v>
      </c>
      <c r="T16869">
        <v>4000</v>
      </c>
      <c r="U16869">
        <v>400</v>
      </c>
      <c r="V16869">
        <v>20000</v>
      </c>
      <c r="W16869">
        <v>2</v>
      </c>
      <c r="X16869">
        <v>614.32000000000005</v>
      </c>
      <c r="Y16869">
        <v>1000</v>
      </c>
      <c r="Z16869">
        <v>500</v>
      </c>
      <c r="AA16869">
        <v>1000</v>
      </c>
      <c r="AB16869">
        <v>11</v>
      </c>
      <c r="AC16869">
        <v>2372.6999999999998</v>
      </c>
      <c r="AD16869">
        <v>1500</v>
      </c>
      <c r="AE16869">
        <v>500</v>
      </c>
      <c r="AF16869">
        <v>15000</v>
      </c>
      <c r="AG16869">
        <v>95</v>
      </c>
      <c r="AH16869">
        <v>6680.05</v>
      </c>
      <c r="AI16869">
        <v>4000</v>
      </c>
      <c r="AJ16869">
        <v>2500</v>
      </c>
      <c r="AK16869">
        <v>31750</v>
      </c>
      <c r="AQ16869">
        <v>6</v>
      </c>
      <c r="AR16869">
        <v>5893.95</v>
      </c>
      <c r="AS16869">
        <v>4000</v>
      </c>
      <c r="AT16869">
        <v>200</v>
      </c>
      <c r="AU16869">
        <v>20000</v>
      </c>
      <c r="AV16869">
        <v>4</v>
      </c>
      <c r="AW16869">
        <v>4630.21</v>
      </c>
      <c r="AX16869">
        <v>5000</v>
      </c>
      <c r="AY16869">
        <v>2000</v>
      </c>
      <c r="AZ16869">
        <v>8000</v>
      </c>
      <c r="BA16869">
        <v>60</v>
      </c>
      <c r="BB16869">
        <v>5724.5</v>
      </c>
      <c r="BC16869">
        <v>4840</v>
      </c>
      <c r="BD16869">
        <v>860</v>
      </c>
      <c r="BE16869">
        <v>13593</v>
      </c>
      <c r="BF16869">
        <v>1</v>
      </c>
      <c r="BG16869">
        <v>8000</v>
      </c>
      <c r="BH16869">
        <v>8000</v>
      </c>
      <c r="BI16869">
        <v>8000</v>
      </c>
      <c r="BJ16869">
        <v>8000</v>
      </c>
      <c r="BK16869">
        <v>8</v>
      </c>
      <c r="BL16869">
        <v>3262.12</v>
      </c>
      <c r="BM16869">
        <v>4000</v>
      </c>
      <c r="BN16869">
        <v>1500</v>
      </c>
      <c r="BO16869">
        <v>5000</v>
      </c>
    </row>
    <row r="16870" spans="1:67" x14ac:dyDescent="0.35">
      <c r="A16870" t="s">
        <v>14</v>
      </c>
      <c r="B16870" t="s">
        <v>1165</v>
      </c>
      <c r="C16870">
        <v>17</v>
      </c>
      <c r="D16870">
        <v>22014.67</v>
      </c>
      <c r="E16870">
        <v>5600</v>
      </c>
      <c r="F16870">
        <v>1500</v>
      </c>
      <c r="G16870">
        <v>385000</v>
      </c>
      <c r="H16870">
        <v>2</v>
      </c>
      <c r="I16870">
        <v>15649.11</v>
      </c>
      <c r="J16870">
        <v>25000</v>
      </c>
      <c r="K16870">
        <v>8000</v>
      </c>
      <c r="L16870">
        <v>25000</v>
      </c>
      <c r="M16870">
        <v>7</v>
      </c>
      <c r="N16870">
        <v>20296.439999999999</v>
      </c>
      <c r="O16870">
        <v>7000</v>
      </c>
      <c r="P16870">
        <v>4100</v>
      </c>
      <c r="Q16870">
        <v>120000</v>
      </c>
      <c r="R16870">
        <v>3</v>
      </c>
      <c r="S16870">
        <v>4933.41</v>
      </c>
      <c r="T16870">
        <v>5000</v>
      </c>
      <c r="U16870">
        <v>2000</v>
      </c>
      <c r="V16870">
        <v>5500</v>
      </c>
      <c r="W16870">
        <v>3</v>
      </c>
      <c r="X16870">
        <v>1694.43</v>
      </c>
      <c r="Y16870">
        <v>2000</v>
      </c>
      <c r="Z16870">
        <v>900</v>
      </c>
      <c r="AA16870">
        <v>2000</v>
      </c>
      <c r="AB16870">
        <v>2</v>
      </c>
      <c r="AC16870">
        <v>9660.7000000000007</v>
      </c>
      <c r="AD16870">
        <v>10000</v>
      </c>
      <c r="AE16870">
        <v>3000</v>
      </c>
      <c r="AF16870">
        <v>10000</v>
      </c>
      <c r="AG16870">
        <v>21</v>
      </c>
      <c r="AH16870">
        <v>5669.29</v>
      </c>
      <c r="AI16870">
        <v>5000</v>
      </c>
      <c r="AJ16870">
        <v>2000</v>
      </c>
      <c r="AK16870">
        <v>20000</v>
      </c>
      <c r="AQ16870">
        <v>1</v>
      </c>
      <c r="AR16870">
        <v>30000</v>
      </c>
      <c r="AS16870">
        <v>30000</v>
      </c>
      <c r="AT16870">
        <v>30000</v>
      </c>
      <c r="AU16870">
        <v>30000</v>
      </c>
      <c r="BA16870">
        <v>21</v>
      </c>
      <c r="BB16870">
        <v>10568.78</v>
      </c>
      <c r="BC16870">
        <v>5000</v>
      </c>
      <c r="BD16870">
        <v>2000</v>
      </c>
      <c r="BE16870">
        <v>50000</v>
      </c>
      <c r="BK16870">
        <v>1</v>
      </c>
      <c r="BL16870">
        <v>1500</v>
      </c>
      <c r="BM16870">
        <v>1500</v>
      </c>
      <c r="BN16870">
        <v>1500</v>
      </c>
      <c r="BO16870">
        <v>1500</v>
      </c>
    </row>
    <row r="16871" spans="1:67" x14ac:dyDescent="0.35">
      <c r="A16871" t="s">
        <v>14</v>
      </c>
      <c r="B16871" t="s">
        <v>1166</v>
      </c>
      <c r="C16871">
        <v>71</v>
      </c>
      <c r="D16871">
        <v>15416.32</v>
      </c>
      <c r="E16871">
        <v>12000</v>
      </c>
      <c r="F16871">
        <v>2300</v>
      </c>
      <c r="G16871">
        <v>68000</v>
      </c>
      <c r="H16871">
        <v>13</v>
      </c>
      <c r="I16871">
        <v>7080.44</v>
      </c>
      <c r="J16871">
        <v>5000</v>
      </c>
      <c r="K16871">
        <v>1000</v>
      </c>
      <c r="L16871">
        <v>18000</v>
      </c>
      <c r="M16871">
        <v>14</v>
      </c>
      <c r="N16871">
        <v>10851.04</v>
      </c>
      <c r="O16871">
        <v>9000</v>
      </c>
      <c r="P16871">
        <v>2000</v>
      </c>
      <c r="Q16871">
        <v>30000</v>
      </c>
      <c r="R16871">
        <v>6</v>
      </c>
      <c r="S16871">
        <v>56328.959999999999</v>
      </c>
      <c r="T16871">
        <v>20000</v>
      </c>
      <c r="U16871">
        <v>2000</v>
      </c>
      <c r="V16871">
        <v>240000</v>
      </c>
      <c r="W16871">
        <v>2</v>
      </c>
      <c r="X16871">
        <v>2766.88</v>
      </c>
      <c r="Y16871">
        <v>3000</v>
      </c>
      <c r="Z16871">
        <v>2500</v>
      </c>
      <c r="AA16871">
        <v>3000</v>
      </c>
      <c r="AB16871">
        <v>8</v>
      </c>
      <c r="AC16871">
        <v>3765.58</v>
      </c>
      <c r="AD16871">
        <v>5000</v>
      </c>
      <c r="AE16871">
        <v>150</v>
      </c>
      <c r="AF16871">
        <v>10000</v>
      </c>
      <c r="AG16871">
        <v>48</v>
      </c>
      <c r="AH16871">
        <v>5642.07</v>
      </c>
      <c r="AI16871">
        <v>5000</v>
      </c>
      <c r="AJ16871">
        <v>2100</v>
      </c>
      <c r="AK16871">
        <v>18000</v>
      </c>
      <c r="AQ16871">
        <v>1</v>
      </c>
      <c r="AR16871">
        <v>5000</v>
      </c>
      <c r="AS16871">
        <v>5000</v>
      </c>
      <c r="AT16871">
        <v>5000</v>
      </c>
      <c r="AU16871">
        <v>5000</v>
      </c>
      <c r="AV16871">
        <v>2</v>
      </c>
      <c r="AW16871">
        <v>9507.58</v>
      </c>
      <c r="AX16871">
        <v>11000</v>
      </c>
      <c r="AY16871">
        <v>8000</v>
      </c>
      <c r="AZ16871">
        <v>11000</v>
      </c>
      <c r="BA16871">
        <v>53</v>
      </c>
      <c r="BB16871">
        <v>6026.62</v>
      </c>
      <c r="BC16871">
        <v>5000</v>
      </c>
      <c r="BD16871">
        <v>300</v>
      </c>
      <c r="BE16871">
        <v>20000</v>
      </c>
      <c r="BF16871">
        <v>1</v>
      </c>
      <c r="BG16871">
        <v>860</v>
      </c>
      <c r="BH16871">
        <v>860</v>
      </c>
      <c r="BI16871">
        <v>860</v>
      </c>
      <c r="BJ16871">
        <v>860</v>
      </c>
      <c r="BK16871">
        <v>7</v>
      </c>
      <c r="BL16871">
        <v>9169.33</v>
      </c>
      <c r="BM16871">
        <v>4000</v>
      </c>
      <c r="BN16871">
        <v>1300</v>
      </c>
      <c r="BO16871">
        <v>21000</v>
      </c>
    </row>
    <row r="16872" spans="1:67" x14ac:dyDescent="0.35">
      <c r="A16872" t="s">
        <v>15</v>
      </c>
      <c r="B16872" t="s">
        <v>1165</v>
      </c>
      <c r="C16872">
        <v>31</v>
      </c>
      <c r="D16872">
        <v>14631.65</v>
      </c>
      <c r="E16872">
        <v>15000</v>
      </c>
      <c r="F16872">
        <v>2400</v>
      </c>
      <c r="G16872">
        <v>35000</v>
      </c>
      <c r="H16872">
        <v>10</v>
      </c>
      <c r="I16872">
        <v>4486.01</v>
      </c>
      <c r="J16872">
        <v>4500</v>
      </c>
      <c r="K16872">
        <v>800</v>
      </c>
      <c r="L16872">
        <v>8000</v>
      </c>
      <c r="M16872">
        <v>6</v>
      </c>
      <c r="N16872">
        <v>5086.24</v>
      </c>
      <c r="O16872">
        <v>4500</v>
      </c>
      <c r="P16872">
        <v>1000</v>
      </c>
      <c r="Q16872">
        <v>8000</v>
      </c>
      <c r="R16872">
        <v>11</v>
      </c>
      <c r="S16872">
        <v>5204.32</v>
      </c>
      <c r="T16872">
        <v>2000</v>
      </c>
      <c r="U16872">
        <v>600</v>
      </c>
      <c r="V16872">
        <v>20000</v>
      </c>
      <c r="W16872">
        <v>5</v>
      </c>
      <c r="X16872">
        <v>1159.3699999999999</v>
      </c>
      <c r="Y16872">
        <v>1200</v>
      </c>
      <c r="Z16872">
        <v>500</v>
      </c>
      <c r="AA16872">
        <v>5000</v>
      </c>
      <c r="AB16872">
        <v>4</v>
      </c>
      <c r="AC16872">
        <v>7408.76</v>
      </c>
      <c r="AD16872">
        <v>7500</v>
      </c>
      <c r="AE16872">
        <v>500</v>
      </c>
      <c r="AF16872">
        <v>10000</v>
      </c>
      <c r="AG16872">
        <v>37</v>
      </c>
      <c r="AH16872">
        <v>4777.1499999999996</v>
      </c>
      <c r="AI16872">
        <v>3700</v>
      </c>
      <c r="AJ16872">
        <v>2000</v>
      </c>
      <c r="AK16872">
        <v>22000</v>
      </c>
      <c r="AQ16872">
        <v>3</v>
      </c>
      <c r="AR16872">
        <v>3187.66</v>
      </c>
      <c r="AS16872">
        <v>5000</v>
      </c>
      <c r="AT16872">
        <v>700</v>
      </c>
      <c r="AU16872">
        <v>10000</v>
      </c>
      <c r="AV16872">
        <v>1</v>
      </c>
      <c r="AW16872">
        <v>850</v>
      </c>
      <c r="AX16872">
        <v>850</v>
      </c>
      <c r="AY16872">
        <v>850</v>
      </c>
      <c r="AZ16872">
        <v>850</v>
      </c>
      <c r="BA16872">
        <v>27</v>
      </c>
      <c r="BB16872">
        <v>4016.44</v>
      </c>
      <c r="BC16872">
        <v>2700</v>
      </c>
      <c r="BD16872">
        <v>700</v>
      </c>
      <c r="BE16872">
        <v>30000</v>
      </c>
      <c r="BK16872">
        <v>3</v>
      </c>
      <c r="BL16872">
        <v>1574.96</v>
      </c>
      <c r="BM16872">
        <v>1500</v>
      </c>
      <c r="BN16872">
        <v>800</v>
      </c>
      <c r="BO16872">
        <v>3000</v>
      </c>
    </row>
    <row r="16873" spans="1:67" x14ac:dyDescent="0.35">
      <c r="A16873" t="s">
        <v>15</v>
      </c>
      <c r="B16873" t="s">
        <v>1166</v>
      </c>
      <c r="C16873">
        <v>48</v>
      </c>
      <c r="D16873">
        <v>15474.62</v>
      </c>
      <c r="E16873">
        <v>12000</v>
      </c>
      <c r="F16873">
        <v>2000</v>
      </c>
      <c r="G16873">
        <v>80000</v>
      </c>
      <c r="H16873">
        <v>6</v>
      </c>
      <c r="I16873">
        <v>9633.2000000000007</v>
      </c>
      <c r="J16873">
        <v>10000</v>
      </c>
      <c r="K16873">
        <v>3000</v>
      </c>
      <c r="L16873">
        <v>15000</v>
      </c>
      <c r="M16873">
        <v>12</v>
      </c>
      <c r="N16873">
        <v>9769.7999999999993</v>
      </c>
      <c r="O16873">
        <v>7000</v>
      </c>
      <c r="P16873">
        <v>600</v>
      </c>
      <c r="Q16873">
        <v>23000</v>
      </c>
      <c r="R16873">
        <v>6</v>
      </c>
      <c r="S16873">
        <v>58166.67</v>
      </c>
      <c r="T16873">
        <v>20000</v>
      </c>
      <c r="U16873">
        <v>12000</v>
      </c>
      <c r="V16873">
        <v>240000</v>
      </c>
      <c r="W16873">
        <v>1</v>
      </c>
      <c r="X16873">
        <v>2000</v>
      </c>
      <c r="Y16873">
        <v>2000</v>
      </c>
      <c r="Z16873">
        <v>2000</v>
      </c>
      <c r="AA16873">
        <v>2000</v>
      </c>
      <c r="AB16873">
        <v>7</v>
      </c>
      <c r="AC16873">
        <v>18222.89</v>
      </c>
      <c r="AD16873">
        <v>10000</v>
      </c>
      <c r="AE16873">
        <v>1000</v>
      </c>
      <c r="AF16873">
        <v>50000</v>
      </c>
      <c r="AG16873">
        <v>45</v>
      </c>
      <c r="AH16873">
        <v>6423.67</v>
      </c>
      <c r="AI16873">
        <v>4800</v>
      </c>
      <c r="AJ16873">
        <v>1500</v>
      </c>
      <c r="AK16873">
        <v>20900</v>
      </c>
      <c r="AL16873">
        <v>1</v>
      </c>
      <c r="AM16873">
        <v>600</v>
      </c>
      <c r="AN16873">
        <v>600</v>
      </c>
      <c r="AO16873">
        <v>600</v>
      </c>
      <c r="AP16873">
        <v>600</v>
      </c>
      <c r="AQ16873">
        <v>2</v>
      </c>
      <c r="AR16873">
        <v>13540.16</v>
      </c>
      <c r="AS16873">
        <v>21000</v>
      </c>
      <c r="AT16873">
        <v>1500</v>
      </c>
      <c r="AU16873">
        <v>21000</v>
      </c>
      <c r="AV16873">
        <v>5</v>
      </c>
      <c r="AW16873">
        <v>6626.34</v>
      </c>
      <c r="AX16873">
        <v>6600</v>
      </c>
      <c r="AY16873">
        <v>2000</v>
      </c>
      <c r="AZ16873">
        <v>18000</v>
      </c>
      <c r="BA16873">
        <v>41</v>
      </c>
      <c r="BB16873">
        <v>5292.88</v>
      </c>
      <c r="BC16873">
        <v>5000</v>
      </c>
      <c r="BD16873">
        <v>860</v>
      </c>
      <c r="BE16873">
        <v>11000</v>
      </c>
      <c r="BF16873">
        <v>1</v>
      </c>
      <c r="BG16873">
        <v>2000</v>
      </c>
      <c r="BH16873">
        <v>2000</v>
      </c>
      <c r="BI16873">
        <v>2000</v>
      </c>
      <c r="BJ16873">
        <v>2000</v>
      </c>
      <c r="BK16873">
        <v>1</v>
      </c>
      <c r="BL16873">
        <v>3000</v>
      </c>
      <c r="BM16873">
        <v>3000</v>
      </c>
      <c r="BN16873">
        <v>3000</v>
      </c>
      <c r="BO16873">
        <v>3000</v>
      </c>
    </row>
    <row r="16874" spans="1:67" x14ac:dyDescent="0.35">
      <c r="A16874" t="s">
        <v>16</v>
      </c>
      <c r="B16874" t="s">
        <v>1165</v>
      </c>
      <c r="C16874">
        <v>42</v>
      </c>
      <c r="D16874">
        <v>12617.83</v>
      </c>
      <c r="E16874">
        <v>10000</v>
      </c>
      <c r="F16874">
        <v>4000</v>
      </c>
      <c r="G16874">
        <v>50000</v>
      </c>
      <c r="H16874">
        <v>5</v>
      </c>
      <c r="I16874">
        <v>5307.94</v>
      </c>
      <c r="J16874">
        <v>6000</v>
      </c>
      <c r="K16874">
        <v>2000</v>
      </c>
      <c r="L16874">
        <v>8000</v>
      </c>
      <c r="M16874">
        <v>7</v>
      </c>
      <c r="N16874">
        <v>8448.25</v>
      </c>
      <c r="O16874">
        <v>9000</v>
      </c>
      <c r="P16874">
        <v>1500</v>
      </c>
      <c r="Q16874">
        <v>15000</v>
      </c>
      <c r="R16874">
        <v>10</v>
      </c>
      <c r="S16874">
        <v>7834.83</v>
      </c>
      <c r="T16874">
        <v>10000</v>
      </c>
      <c r="U16874">
        <v>1000</v>
      </c>
      <c r="V16874">
        <v>17000</v>
      </c>
      <c r="W16874">
        <v>6</v>
      </c>
      <c r="X16874">
        <v>3963.83</v>
      </c>
      <c r="Y16874">
        <v>916</v>
      </c>
      <c r="Z16874">
        <v>500</v>
      </c>
      <c r="AA16874">
        <v>14000</v>
      </c>
      <c r="AB16874">
        <v>3</v>
      </c>
      <c r="AC16874">
        <v>3612.97</v>
      </c>
      <c r="AD16874">
        <v>3000</v>
      </c>
      <c r="AE16874">
        <v>3000</v>
      </c>
      <c r="AF16874">
        <v>5000</v>
      </c>
      <c r="AG16874">
        <v>42</v>
      </c>
      <c r="AH16874">
        <v>4815.84</v>
      </c>
      <c r="AI16874">
        <v>3400</v>
      </c>
      <c r="AJ16874">
        <v>2000</v>
      </c>
      <c r="AK16874">
        <v>20000</v>
      </c>
      <c r="AQ16874">
        <v>4</v>
      </c>
      <c r="AR16874">
        <v>13043.67</v>
      </c>
      <c r="AS16874">
        <v>12000</v>
      </c>
      <c r="AT16874">
        <v>6000</v>
      </c>
      <c r="AU16874">
        <v>18000</v>
      </c>
      <c r="BA16874">
        <v>21</v>
      </c>
      <c r="BB16874">
        <v>7756.98</v>
      </c>
      <c r="BC16874">
        <v>2700</v>
      </c>
      <c r="BD16874">
        <v>500</v>
      </c>
      <c r="BE16874">
        <v>49000</v>
      </c>
      <c r="BK16874">
        <v>3</v>
      </c>
      <c r="BL16874">
        <v>6007.55</v>
      </c>
      <c r="BM16874">
        <v>5000</v>
      </c>
      <c r="BN16874">
        <v>2150</v>
      </c>
      <c r="BO16874">
        <v>8000</v>
      </c>
    </row>
    <row r="16875" spans="1:67" x14ac:dyDescent="0.35">
      <c r="A16875" t="s">
        <v>16</v>
      </c>
      <c r="B16875" t="s">
        <v>1166</v>
      </c>
      <c r="C16875">
        <v>59</v>
      </c>
      <c r="D16875">
        <v>20368.73</v>
      </c>
      <c r="E16875">
        <v>14000</v>
      </c>
      <c r="F16875">
        <v>4000</v>
      </c>
      <c r="G16875">
        <v>120000</v>
      </c>
      <c r="H16875">
        <v>4</v>
      </c>
      <c r="I16875">
        <v>13125</v>
      </c>
      <c r="J16875">
        <v>9000</v>
      </c>
      <c r="K16875">
        <v>6000</v>
      </c>
      <c r="L16875">
        <v>20000</v>
      </c>
      <c r="M16875">
        <v>9</v>
      </c>
      <c r="N16875">
        <v>13225.38</v>
      </c>
      <c r="O16875">
        <v>12000</v>
      </c>
      <c r="P16875">
        <v>3000</v>
      </c>
      <c r="Q16875">
        <v>35000</v>
      </c>
      <c r="R16875">
        <v>9</v>
      </c>
      <c r="S16875">
        <v>20660.23</v>
      </c>
      <c r="T16875">
        <v>20000</v>
      </c>
      <c r="U16875">
        <v>3000</v>
      </c>
      <c r="V16875">
        <v>50000</v>
      </c>
      <c r="W16875">
        <v>4</v>
      </c>
      <c r="X16875">
        <v>5906.32</v>
      </c>
      <c r="Y16875">
        <v>1200</v>
      </c>
      <c r="Z16875">
        <v>800</v>
      </c>
      <c r="AA16875">
        <v>20000</v>
      </c>
      <c r="AG16875">
        <v>35</v>
      </c>
      <c r="AH16875">
        <v>5743.75</v>
      </c>
      <c r="AI16875">
        <v>3880</v>
      </c>
      <c r="AJ16875">
        <v>2090</v>
      </c>
      <c r="AK16875">
        <v>23000</v>
      </c>
      <c r="AQ16875">
        <v>5</v>
      </c>
      <c r="AR16875">
        <v>4146.43</v>
      </c>
      <c r="AS16875">
        <v>4000</v>
      </c>
      <c r="AT16875">
        <v>2000</v>
      </c>
      <c r="AU16875">
        <v>7500</v>
      </c>
      <c r="BA16875">
        <v>22</v>
      </c>
      <c r="BB16875">
        <v>4027.31</v>
      </c>
      <c r="BC16875">
        <v>3300</v>
      </c>
      <c r="BD16875">
        <v>900</v>
      </c>
      <c r="BE16875">
        <v>10000</v>
      </c>
      <c r="BF16875">
        <v>1</v>
      </c>
      <c r="BG16875">
        <v>2000</v>
      </c>
      <c r="BH16875">
        <v>2000</v>
      </c>
      <c r="BI16875">
        <v>2000</v>
      </c>
      <c r="BJ16875">
        <v>2000</v>
      </c>
      <c r="BK16875">
        <v>3</v>
      </c>
      <c r="BL16875">
        <v>25586.33</v>
      </c>
      <c r="BM16875">
        <v>1700</v>
      </c>
      <c r="BN16875">
        <v>1200</v>
      </c>
      <c r="BO16875">
        <v>70000</v>
      </c>
    </row>
    <row r="16876" spans="1:67" x14ac:dyDescent="0.35">
      <c r="A16876" t="s">
        <v>17</v>
      </c>
      <c r="B16876" t="s">
        <v>1165</v>
      </c>
      <c r="C16876">
        <v>34</v>
      </c>
      <c r="D16876">
        <v>11160.17</v>
      </c>
      <c r="E16876">
        <v>7200</v>
      </c>
      <c r="F16876">
        <v>2700</v>
      </c>
      <c r="G16876">
        <v>30000</v>
      </c>
      <c r="H16876">
        <v>4</v>
      </c>
      <c r="I16876">
        <v>3251.11</v>
      </c>
      <c r="J16876">
        <v>3000</v>
      </c>
      <c r="K16876">
        <v>2000</v>
      </c>
      <c r="L16876">
        <v>6000</v>
      </c>
      <c r="M16876">
        <v>5</v>
      </c>
      <c r="N16876">
        <v>9399.7900000000009</v>
      </c>
      <c r="O16876">
        <v>5000</v>
      </c>
      <c r="P16876">
        <v>4500</v>
      </c>
      <c r="Q16876">
        <v>27000</v>
      </c>
      <c r="R16876">
        <v>9</v>
      </c>
      <c r="S16876">
        <v>8193.25</v>
      </c>
      <c r="T16876">
        <v>4000</v>
      </c>
      <c r="U16876">
        <v>400</v>
      </c>
      <c r="V16876">
        <v>35000</v>
      </c>
      <c r="W16876">
        <v>5</v>
      </c>
      <c r="X16876">
        <v>1440.64</v>
      </c>
      <c r="Y16876">
        <v>1500</v>
      </c>
      <c r="Z16876">
        <v>670</v>
      </c>
      <c r="AA16876">
        <v>2000</v>
      </c>
      <c r="AB16876">
        <v>7</v>
      </c>
      <c r="AC16876">
        <v>9726.0300000000007</v>
      </c>
      <c r="AD16876">
        <v>7000</v>
      </c>
      <c r="AE16876">
        <v>1000</v>
      </c>
      <c r="AF16876">
        <v>30000</v>
      </c>
      <c r="AG16876">
        <v>53</v>
      </c>
      <c r="AH16876">
        <v>4632.18</v>
      </c>
      <c r="AI16876">
        <v>3700</v>
      </c>
      <c r="AJ16876">
        <v>2000</v>
      </c>
      <c r="AK16876">
        <v>16000</v>
      </c>
      <c r="AQ16876">
        <v>3</v>
      </c>
      <c r="AR16876">
        <v>45924.35</v>
      </c>
      <c r="AS16876">
        <v>5000</v>
      </c>
      <c r="AT16876">
        <v>3000</v>
      </c>
      <c r="AU16876">
        <v>100000</v>
      </c>
      <c r="AV16876">
        <v>2</v>
      </c>
      <c r="AW16876">
        <v>6282.9</v>
      </c>
      <c r="AX16876">
        <v>8000</v>
      </c>
      <c r="AY16876">
        <v>1500</v>
      </c>
      <c r="AZ16876">
        <v>8000</v>
      </c>
      <c r="BA16876">
        <v>23</v>
      </c>
      <c r="BB16876">
        <v>4613.49</v>
      </c>
      <c r="BC16876">
        <v>3000</v>
      </c>
      <c r="BD16876">
        <v>1370</v>
      </c>
      <c r="BE16876">
        <v>26000</v>
      </c>
      <c r="BK16876">
        <v>2</v>
      </c>
      <c r="BL16876">
        <v>1721.25</v>
      </c>
      <c r="BM16876">
        <v>2000</v>
      </c>
      <c r="BN16876">
        <v>499</v>
      </c>
      <c r="BO16876">
        <v>2000</v>
      </c>
    </row>
    <row r="16877" spans="1:67" x14ac:dyDescent="0.35">
      <c r="A16877" t="s">
        <v>17</v>
      </c>
      <c r="B16877" t="s">
        <v>1166</v>
      </c>
      <c r="C16877">
        <v>36</v>
      </c>
      <c r="D16877">
        <v>23276.11</v>
      </c>
      <c r="E16877">
        <v>15000</v>
      </c>
      <c r="F16877">
        <v>2500</v>
      </c>
      <c r="G16877">
        <v>150000</v>
      </c>
      <c r="H16877">
        <v>8</v>
      </c>
      <c r="I16877">
        <v>8423.9500000000007</v>
      </c>
      <c r="J16877">
        <v>10000</v>
      </c>
      <c r="K16877">
        <v>1000</v>
      </c>
      <c r="L16877">
        <v>20000</v>
      </c>
      <c r="M16877">
        <v>7</v>
      </c>
      <c r="N16877">
        <v>8237.33</v>
      </c>
      <c r="O16877">
        <v>6000</v>
      </c>
      <c r="P16877">
        <v>1500</v>
      </c>
      <c r="Q16877">
        <v>20000</v>
      </c>
      <c r="R16877">
        <v>7</v>
      </c>
      <c r="S16877">
        <v>9647.83</v>
      </c>
      <c r="T16877">
        <v>5000</v>
      </c>
      <c r="U16877">
        <v>3000</v>
      </c>
      <c r="V16877">
        <v>20000</v>
      </c>
      <c r="W16877">
        <v>1</v>
      </c>
      <c r="X16877">
        <v>1500</v>
      </c>
      <c r="Y16877">
        <v>1500</v>
      </c>
      <c r="Z16877">
        <v>1500</v>
      </c>
      <c r="AA16877">
        <v>1500</v>
      </c>
      <c r="AB16877">
        <v>3</v>
      </c>
      <c r="AC16877">
        <v>36666.67</v>
      </c>
      <c r="AD16877">
        <v>5000</v>
      </c>
      <c r="AE16877">
        <v>5000</v>
      </c>
      <c r="AF16877">
        <v>100000</v>
      </c>
      <c r="AG16877">
        <v>30</v>
      </c>
      <c r="AH16877">
        <v>5945.19</v>
      </c>
      <c r="AI16877">
        <v>4950</v>
      </c>
      <c r="AJ16877">
        <v>2100</v>
      </c>
      <c r="AK16877">
        <v>17000</v>
      </c>
      <c r="AL16877">
        <v>1</v>
      </c>
      <c r="AM16877">
        <v>1000</v>
      </c>
      <c r="AN16877">
        <v>1000</v>
      </c>
      <c r="AO16877">
        <v>1000</v>
      </c>
      <c r="AP16877">
        <v>1000</v>
      </c>
      <c r="AQ16877">
        <v>4</v>
      </c>
      <c r="AR16877">
        <v>9564.82</v>
      </c>
      <c r="AS16877">
        <v>5000</v>
      </c>
      <c r="AT16877">
        <v>500</v>
      </c>
      <c r="AU16877">
        <v>20000</v>
      </c>
      <c r="AV16877">
        <v>1</v>
      </c>
      <c r="AW16877">
        <v>5000</v>
      </c>
      <c r="AX16877">
        <v>5000</v>
      </c>
      <c r="AY16877">
        <v>5000</v>
      </c>
      <c r="AZ16877">
        <v>5000</v>
      </c>
      <c r="BA16877">
        <v>26</v>
      </c>
      <c r="BB16877">
        <v>5557.2</v>
      </c>
      <c r="BC16877">
        <v>4000</v>
      </c>
      <c r="BD16877">
        <v>1800</v>
      </c>
      <c r="BE16877">
        <v>15000</v>
      </c>
      <c r="BK16877">
        <v>1</v>
      </c>
      <c r="BL16877">
        <v>100000</v>
      </c>
      <c r="BM16877">
        <v>100000</v>
      </c>
      <c r="BN16877">
        <v>100000</v>
      </c>
      <c r="BO16877">
        <v>100000</v>
      </c>
    </row>
    <row r="16878" spans="1:67" x14ac:dyDescent="0.35">
      <c r="A16878" t="s">
        <v>18</v>
      </c>
      <c r="B16878" t="s">
        <v>1165</v>
      </c>
      <c r="C16878">
        <v>2</v>
      </c>
      <c r="D16878">
        <v>10156.379999999999</v>
      </c>
      <c r="E16878">
        <v>15000</v>
      </c>
      <c r="F16878">
        <v>6000</v>
      </c>
      <c r="G16878">
        <v>15000</v>
      </c>
      <c r="H16878">
        <v>1</v>
      </c>
      <c r="I16878">
        <v>5000</v>
      </c>
      <c r="J16878">
        <v>5000</v>
      </c>
      <c r="K16878">
        <v>5000</v>
      </c>
      <c r="L16878">
        <v>5000</v>
      </c>
      <c r="M16878">
        <v>2</v>
      </c>
      <c r="N16878">
        <v>3238.59</v>
      </c>
      <c r="O16878">
        <v>4000</v>
      </c>
      <c r="P16878">
        <v>2000</v>
      </c>
      <c r="Q16878">
        <v>4000</v>
      </c>
      <c r="R16878">
        <v>1</v>
      </c>
      <c r="S16878">
        <v>20000</v>
      </c>
      <c r="T16878">
        <v>20000</v>
      </c>
      <c r="U16878">
        <v>20000</v>
      </c>
      <c r="V16878">
        <v>20000</v>
      </c>
      <c r="W16878">
        <v>2</v>
      </c>
      <c r="X16878">
        <v>1647.17</v>
      </c>
      <c r="Y16878">
        <v>1750</v>
      </c>
      <c r="Z16878">
        <v>1600</v>
      </c>
      <c r="AA16878">
        <v>1750</v>
      </c>
      <c r="AG16878">
        <v>7</v>
      </c>
      <c r="AH16878">
        <v>3390.08</v>
      </c>
      <c r="AI16878">
        <v>2900</v>
      </c>
      <c r="AJ16878">
        <v>2300</v>
      </c>
      <c r="AK16878">
        <v>7000</v>
      </c>
      <c r="AQ16878">
        <v>1</v>
      </c>
      <c r="AR16878">
        <v>3000</v>
      </c>
      <c r="AS16878">
        <v>3000</v>
      </c>
      <c r="AT16878">
        <v>3000</v>
      </c>
      <c r="AU16878">
        <v>3000</v>
      </c>
      <c r="BA16878">
        <v>4</v>
      </c>
      <c r="BB16878">
        <v>4748.42</v>
      </c>
      <c r="BC16878">
        <v>5400</v>
      </c>
      <c r="BD16878">
        <v>2000</v>
      </c>
      <c r="BE16878">
        <v>10000</v>
      </c>
    </row>
    <row r="16879" spans="1:67" x14ac:dyDescent="0.35">
      <c r="A16879" t="s">
        <v>18</v>
      </c>
      <c r="B16879" t="s">
        <v>1166</v>
      </c>
      <c r="C16879">
        <v>63</v>
      </c>
      <c r="D16879">
        <v>10367.16</v>
      </c>
      <c r="E16879">
        <v>9000</v>
      </c>
      <c r="F16879">
        <v>1700</v>
      </c>
      <c r="G16879">
        <v>40000</v>
      </c>
      <c r="H16879">
        <v>8</v>
      </c>
      <c r="I16879">
        <v>4878.58</v>
      </c>
      <c r="J16879">
        <v>4000</v>
      </c>
      <c r="K16879">
        <v>2300</v>
      </c>
      <c r="L16879">
        <v>10000</v>
      </c>
      <c r="M16879">
        <v>12</v>
      </c>
      <c r="N16879">
        <v>8149.25</v>
      </c>
      <c r="O16879">
        <v>6000</v>
      </c>
      <c r="P16879">
        <v>700</v>
      </c>
      <c r="Q16879">
        <v>23700</v>
      </c>
      <c r="R16879">
        <v>12</v>
      </c>
      <c r="S16879">
        <v>12619.83</v>
      </c>
      <c r="T16879">
        <v>10000</v>
      </c>
      <c r="U16879">
        <v>200</v>
      </c>
      <c r="V16879">
        <v>50000</v>
      </c>
      <c r="W16879">
        <v>5</v>
      </c>
      <c r="X16879">
        <v>1564.39</v>
      </c>
      <c r="Y16879">
        <v>1250</v>
      </c>
      <c r="Z16879">
        <v>875</v>
      </c>
      <c r="AA16879">
        <v>4000</v>
      </c>
      <c r="AB16879">
        <v>14</v>
      </c>
      <c r="AC16879">
        <v>10360.32</v>
      </c>
      <c r="AD16879">
        <v>4000</v>
      </c>
      <c r="AE16879">
        <v>900</v>
      </c>
      <c r="AF16879">
        <v>32000</v>
      </c>
      <c r="AG16879">
        <v>82</v>
      </c>
      <c r="AH16879">
        <v>4997.68</v>
      </c>
      <c r="AI16879">
        <v>3910</v>
      </c>
      <c r="AJ16879">
        <v>2100</v>
      </c>
      <c r="AK16879">
        <v>15000</v>
      </c>
      <c r="AL16879">
        <v>1</v>
      </c>
      <c r="AM16879">
        <v>1000</v>
      </c>
      <c r="AN16879">
        <v>1000</v>
      </c>
      <c r="AO16879">
        <v>1000</v>
      </c>
      <c r="AP16879">
        <v>1000</v>
      </c>
      <c r="AQ16879">
        <v>6</v>
      </c>
      <c r="AR16879">
        <v>6304.05</v>
      </c>
      <c r="AS16879">
        <v>1000</v>
      </c>
      <c r="AT16879">
        <v>600</v>
      </c>
      <c r="AU16879">
        <v>20000</v>
      </c>
      <c r="AV16879">
        <v>2</v>
      </c>
      <c r="AW16879">
        <v>4324.09</v>
      </c>
      <c r="AX16879">
        <v>7500</v>
      </c>
      <c r="AY16879">
        <v>2000</v>
      </c>
      <c r="AZ16879">
        <v>7500</v>
      </c>
      <c r="BA16879">
        <v>60</v>
      </c>
      <c r="BB16879">
        <v>4268.32</v>
      </c>
      <c r="BC16879">
        <v>2700</v>
      </c>
      <c r="BD16879">
        <v>400</v>
      </c>
      <c r="BE16879">
        <v>14000</v>
      </c>
      <c r="BK16879">
        <v>10</v>
      </c>
      <c r="BL16879">
        <v>4305.5200000000004</v>
      </c>
      <c r="BM16879">
        <v>1000</v>
      </c>
      <c r="BN16879">
        <v>300</v>
      </c>
      <c r="BO16879">
        <v>23000</v>
      </c>
    </row>
    <row r="16880" spans="1:67" x14ac:dyDescent="0.35">
      <c r="A16880" t="s">
        <v>19</v>
      </c>
      <c r="B16880" t="s">
        <v>1165</v>
      </c>
      <c r="C16880">
        <v>30</v>
      </c>
      <c r="D16880">
        <v>10092.89</v>
      </c>
      <c r="E16880">
        <v>8000</v>
      </c>
      <c r="F16880">
        <v>3000</v>
      </c>
      <c r="G16880">
        <v>34000</v>
      </c>
      <c r="H16880">
        <v>3</v>
      </c>
      <c r="I16880">
        <v>4775.49</v>
      </c>
      <c r="J16880">
        <v>2000</v>
      </c>
      <c r="K16880">
        <v>1500</v>
      </c>
      <c r="L16880">
        <v>10000</v>
      </c>
      <c r="M16880">
        <v>7</v>
      </c>
      <c r="N16880">
        <v>8009.45</v>
      </c>
      <c r="O16880">
        <v>6000</v>
      </c>
      <c r="P16880">
        <v>1200</v>
      </c>
      <c r="Q16880">
        <v>16000</v>
      </c>
      <c r="R16880">
        <v>4</v>
      </c>
      <c r="S16880">
        <v>7840.46</v>
      </c>
      <c r="T16880">
        <v>5500</v>
      </c>
      <c r="U16880">
        <v>1500</v>
      </c>
      <c r="V16880">
        <v>13000</v>
      </c>
      <c r="W16880">
        <v>5</v>
      </c>
      <c r="X16880">
        <v>711.07</v>
      </c>
      <c r="Y16880">
        <v>666</v>
      </c>
      <c r="Z16880">
        <v>266</v>
      </c>
      <c r="AA16880">
        <v>2300</v>
      </c>
      <c r="AB16880">
        <v>4</v>
      </c>
      <c r="AC16880">
        <v>4701.66</v>
      </c>
      <c r="AD16880">
        <v>2500</v>
      </c>
      <c r="AE16880">
        <v>1000</v>
      </c>
      <c r="AF16880">
        <v>10000</v>
      </c>
      <c r="AG16880">
        <v>38</v>
      </c>
      <c r="AH16880">
        <v>4639.18</v>
      </c>
      <c r="AI16880">
        <v>3200</v>
      </c>
      <c r="AJ16880">
        <v>2100</v>
      </c>
      <c r="AK16880">
        <v>14000</v>
      </c>
      <c r="AV16880">
        <v>1</v>
      </c>
      <c r="AW16880">
        <v>7600</v>
      </c>
      <c r="AX16880">
        <v>7600</v>
      </c>
      <c r="AY16880">
        <v>7600</v>
      </c>
      <c r="AZ16880">
        <v>7600</v>
      </c>
      <c r="BA16880">
        <v>15</v>
      </c>
      <c r="BB16880">
        <v>4246.9399999999996</v>
      </c>
      <c r="BC16880">
        <v>3200</v>
      </c>
      <c r="BD16880">
        <v>860</v>
      </c>
      <c r="BE16880">
        <v>8000</v>
      </c>
      <c r="BK16880">
        <v>3</v>
      </c>
      <c r="BL16880">
        <v>3720.5</v>
      </c>
      <c r="BM16880">
        <v>4000</v>
      </c>
      <c r="BN16880">
        <v>860</v>
      </c>
      <c r="BO16880">
        <v>7900</v>
      </c>
    </row>
    <row r="16881" spans="1:67" x14ac:dyDescent="0.35">
      <c r="A16881" t="s">
        <v>19</v>
      </c>
      <c r="B16881" t="s">
        <v>1166</v>
      </c>
      <c r="C16881">
        <v>54</v>
      </c>
      <c r="D16881">
        <v>18689.919999999998</v>
      </c>
      <c r="E16881">
        <v>15000</v>
      </c>
      <c r="F16881">
        <v>2000</v>
      </c>
      <c r="G16881">
        <v>70000</v>
      </c>
      <c r="H16881">
        <v>6</v>
      </c>
      <c r="I16881">
        <v>3401.11</v>
      </c>
      <c r="J16881">
        <v>2000</v>
      </c>
      <c r="K16881">
        <v>1500</v>
      </c>
      <c r="L16881">
        <v>7000</v>
      </c>
      <c r="M16881">
        <v>12</v>
      </c>
      <c r="N16881">
        <v>13062.43</v>
      </c>
      <c r="O16881">
        <v>13000</v>
      </c>
      <c r="P16881">
        <v>2500</v>
      </c>
      <c r="Q16881">
        <v>30000</v>
      </c>
      <c r="R16881">
        <v>8</v>
      </c>
      <c r="S16881">
        <v>14263.32</v>
      </c>
      <c r="T16881">
        <v>11000</v>
      </c>
      <c r="U16881">
        <v>1000</v>
      </c>
      <c r="V16881">
        <v>37000</v>
      </c>
      <c r="W16881">
        <v>2</v>
      </c>
      <c r="X16881">
        <v>355.92</v>
      </c>
      <c r="Y16881">
        <v>441</v>
      </c>
      <c r="Z16881">
        <v>300</v>
      </c>
      <c r="AA16881">
        <v>441</v>
      </c>
      <c r="AB16881">
        <v>3</v>
      </c>
      <c r="AC16881">
        <v>5269.1</v>
      </c>
      <c r="AD16881">
        <v>5000</v>
      </c>
      <c r="AE16881">
        <v>1200</v>
      </c>
      <c r="AF16881">
        <v>10000</v>
      </c>
      <c r="AG16881">
        <v>54</v>
      </c>
      <c r="AH16881">
        <v>6816.14</v>
      </c>
      <c r="AI16881">
        <v>5300</v>
      </c>
      <c r="AJ16881">
        <v>2355</v>
      </c>
      <c r="AK16881">
        <v>24000</v>
      </c>
      <c r="AQ16881">
        <v>3</v>
      </c>
      <c r="AR16881">
        <v>7774.54</v>
      </c>
      <c r="AS16881">
        <v>5000</v>
      </c>
      <c r="AT16881">
        <v>500</v>
      </c>
      <c r="AU16881">
        <v>20000</v>
      </c>
      <c r="AV16881">
        <v>1</v>
      </c>
      <c r="AW16881">
        <v>5000</v>
      </c>
      <c r="AX16881">
        <v>5000</v>
      </c>
      <c r="AY16881">
        <v>5000</v>
      </c>
      <c r="AZ16881">
        <v>5000</v>
      </c>
      <c r="BA16881">
        <v>30</v>
      </c>
      <c r="BB16881">
        <v>3146.33</v>
      </c>
      <c r="BC16881">
        <v>2800</v>
      </c>
      <c r="BD16881">
        <v>740</v>
      </c>
      <c r="BE16881">
        <v>8000</v>
      </c>
      <c r="BK16881">
        <v>4</v>
      </c>
      <c r="BL16881">
        <v>2967.68</v>
      </c>
      <c r="BM16881">
        <v>2300</v>
      </c>
      <c r="BN16881">
        <v>400</v>
      </c>
      <c r="BO16881">
        <v>6000</v>
      </c>
    </row>
    <row r="16882" spans="1:67" x14ac:dyDescent="0.35">
      <c r="A16882" t="s">
        <v>20</v>
      </c>
      <c r="B16882" t="s">
        <v>1165</v>
      </c>
      <c r="C16882">
        <v>43</v>
      </c>
      <c r="D16882">
        <v>20618.37</v>
      </c>
      <c r="E16882">
        <v>15000</v>
      </c>
      <c r="F16882">
        <v>4000</v>
      </c>
      <c r="G16882">
        <v>120000</v>
      </c>
      <c r="H16882">
        <v>3</v>
      </c>
      <c r="I16882">
        <v>4177.8900000000003</v>
      </c>
      <c r="J16882">
        <v>5000</v>
      </c>
      <c r="K16882">
        <v>1500</v>
      </c>
      <c r="L16882">
        <v>10000</v>
      </c>
      <c r="M16882">
        <v>8</v>
      </c>
      <c r="N16882">
        <v>7872.97</v>
      </c>
      <c r="O16882">
        <v>5000</v>
      </c>
      <c r="P16882">
        <v>1000</v>
      </c>
      <c r="Q16882">
        <v>20000</v>
      </c>
      <c r="R16882">
        <v>10</v>
      </c>
      <c r="S16882">
        <v>31097.4</v>
      </c>
      <c r="T16882">
        <v>25000</v>
      </c>
      <c r="U16882">
        <v>6000</v>
      </c>
      <c r="V16882">
        <v>200000</v>
      </c>
      <c r="W16882">
        <v>2</v>
      </c>
      <c r="X16882">
        <v>3239.28</v>
      </c>
      <c r="Y16882">
        <v>11000</v>
      </c>
      <c r="Z16882">
        <v>1500</v>
      </c>
      <c r="AA16882">
        <v>11000</v>
      </c>
      <c r="AB16882">
        <v>5</v>
      </c>
      <c r="AC16882">
        <v>4887.78</v>
      </c>
      <c r="AD16882">
        <v>2000</v>
      </c>
      <c r="AE16882">
        <v>1000</v>
      </c>
      <c r="AF16882">
        <v>16000</v>
      </c>
      <c r="AG16882">
        <v>51</v>
      </c>
      <c r="AH16882">
        <v>5854.71</v>
      </c>
      <c r="AI16882">
        <v>5500</v>
      </c>
      <c r="AJ16882">
        <v>1600</v>
      </c>
      <c r="AK16882">
        <v>20000</v>
      </c>
      <c r="AL16882">
        <v>1</v>
      </c>
      <c r="AM16882">
        <v>5000</v>
      </c>
      <c r="AN16882">
        <v>5000</v>
      </c>
      <c r="AO16882">
        <v>5000</v>
      </c>
      <c r="AP16882">
        <v>5000</v>
      </c>
      <c r="AQ16882">
        <v>3</v>
      </c>
      <c r="AR16882">
        <v>6159.22</v>
      </c>
      <c r="AS16882">
        <v>6000</v>
      </c>
      <c r="AT16882">
        <v>5000</v>
      </c>
      <c r="AU16882">
        <v>9000</v>
      </c>
      <c r="BA16882">
        <v>25</v>
      </c>
      <c r="BB16882">
        <v>5067.9399999999996</v>
      </c>
      <c r="BC16882">
        <v>4000</v>
      </c>
      <c r="BD16882">
        <v>860</v>
      </c>
      <c r="BE16882">
        <v>31000</v>
      </c>
      <c r="BK16882">
        <v>3</v>
      </c>
      <c r="BL16882">
        <v>5462.38</v>
      </c>
      <c r="BM16882">
        <v>6000</v>
      </c>
      <c r="BN16882">
        <v>2400</v>
      </c>
      <c r="BO16882">
        <v>16800</v>
      </c>
    </row>
    <row r="16883" spans="1:67" x14ac:dyDescent="0.35">
      <c r="A16883" t="s">
        <v>20</v>
      </c>
      <c r="B16883" t="s">
        <v>1166</v>
      </c>
      <c r="C16883">
        <v>32</v>
      </c>
      <c r="D16883">
        <v>22773.07</v>
      </c>
      <c r="E16883">
        <v>14000</v>
      </c>
      <c r="F16883">
        <v>4000</v>
      </c>
      <c r="G16883">
        <v>100000</v>
      </c>
      <c r="H16883">
        <v>7</v>
      </c>
      <c r="I16883">
        <v>7295.33</v>
      </c>
      <c r="J16883">
        <v>8300</v>
      </c>
      <c r="K16883">
        <v>600</v>
      </c>
      <c r="L16883">
        <v>12000</v>
      </c>
      <c r="M16883">
        <v>6</v>
      </c>
      <c r="N16883">
        <v>13055.77</v>
      </c>
      <c r="O16883">
        <v>12500</v>
      </c>
      <c r="P16883">
        <v>7500</v>
      </c>
      <c r="Q16883">
        <v>20000</v>
      </c>
      <c r="R16883">
        <v>8</v>
      </c>
      <c r="S16883">
        <v>99430.64</v>
      </c>
      <c r="T16883">
        <v>60000</v>
      </c>
      <c r="U16883">
        <v>2000</v>
      </c>
      <c r="V16883">
        <v>800000</v>
      </c>
      <c r="W16883">
        <v>1</v>
      </c>
      <c r="X16883">
        <v>1580</v>
      </c>
      <c r="Y16883">
        <v>1580</v>
      </c>
      <c r="Z16883">
        <v>1580</v>
      </c>
      <c r="AA16883">
        <v>1580</v>
      </c>
      <c r="AB16883">
        <v>3</v>
      </c>
      <c r="AC16883">
        <v>13122.62</v>
      </c>
      <c r="AD16883">
        <v>20000</v>
      </c>
      <c r="AE16883">
        <v>5000</v>
      </c>
      <c r="AF16883">
        <v>20000</v>
      </c>
      <c r="AG16883">
        <v>32</v>
      </c>
      <c r="AH16883">
        <v>5637.05</v>
      </c>
      <c r="AI16883">
        <v>4000</v>
      </c>
      <c r="AJ16883">
        <v>2000</v>
      </c>
      <c r="AK16883">
        <v>31000</v>
      </c>
      <c r="AQ16883">
        <v>3</v>
      </c>
      <c r="AR16883">
        <v>6371.77</v>
      </c>
      <c r="AS16883">
        <v>5000</v>
      </c>
      <c r="AT16883">
        <v>3000</v>
      </c>
      <c r="AU16883">
        <v>12000</v>
      </c>
      <c r="BA16883">
        <v>22</v>
      </c>
      <c r="BB16883">
        <v>5694.26</v>
      </c>
      <c r="BC16883">
        <v>7000</v>
      </c>
      <c r="BD16883">
        <v>860</v>
      </c>
      <c r="BE16883">
        <v>12000</v>
      </c>
      <c r="BK16883">
        <v>1</v>
      </c>
      <c r="BL16883">
        <v>700</v>
      </c>
      <c r="BM16883">
        <v>700</v>
      </c>
      <c r="BN16883">
        <v>700</v>
      </c>
      <c r="BO16883">
        <v>700</v>
      </c>
    </row>
    <row r="16884" spans="1:67" x14ac:dyDescent="0.35">
      <c r="A16884" t="s">
        <v>21</v>
      </c>
      <c r="B16884" t="s">
        <v>1166</v>
      </c>
      <c r="C16884">
        <v>83</v>
      </c>
      <c r="D16884">
        <v>41801.33</v>
      </c>
      <c r="E16884">
        <v>20000</v>
      </c>
      <c r="F16884">
        <v>2100</v>
      </c>
      <c r="G16884">
        <v>500000</v>
      </c>
      <c r="H16884">
        <v>10</v>
      </c>
      <c r="I16884">
        <v>10850</v>
      </c>
      <c r="J16884">
        <v>8500</v>
      </c>
      <c r="K16884">
        <v>2000</v>
      </c>
      <c r="L16884">
        <v>20000</v>
      </c>
      <c r="M16884">
        <v>16</v>
      </c>
      <c r="N16884">
        <v>13537.5</v>
      </c>
      <c r="O16884">
        <v>7000</v>
      </c>
      <c r="P16884">
        <v>1000</v>
      </c>
      <c r="Q16884">
        <v>80000</v>
      </c>
      <c r="R16884">
        <v>15</v>
      </c>
      <c r="S16884">
        <v>62600</v>
      </c>
      <c r="T16884">
        <v>24000</v>
      </c>
      <c r="U16884">
        <v>1000</v>
      </c>
      <c r="V16884">
        <v>400000</v>
      </c>
      <c r="W16884">
        <v>1</v>
      </c>
      <c r="X16884">
        <v>12000</v>
      </c>
      <c r="Y16884">
        <v>12000</v>
      </c>
      <c r="Z16884">
        <v>12000</v>
      </c>
      <c r="AA16884">
        <v>12000</v>
      </c>
      <c r="AB16884">
        <v>8</v>
      </c>
      <c r="AC16884">
        <v>16562.5</v>
      </c>
      <c r="AD16884">
        <v>10000</v>
      </c>
      <c r="AE16884">
        <v>4500</v>
      </c>
      <c r="AF16884">
        <v>47000</v>
      </c>
      <c r="AG16884">
        <v>50</v>
      </c>
      <c r="AH16884">
        <v>7102.6</v>
      </c>
      <c r="AI16884">
        <v>5900</v>
      </c>
      <c r="AJ16884">
        <v>2000</v>
      </c>
      <c r="AK16884">
        <v>23000</v>
      </c>
      <c r="AQ16884">
        <v>2</v>
      </c>
      <c r="AR16884">
        <v>4000</v>
      </c>
      <c r="AS16884">
        <v>2000</v>
      </c>
      <c r="AT16884">
        <v>2000</v>
      </c>
      <c r="AU16884">
        <v>6000</v>
      </c>
      <c r="AV16884">
        <v>3</v>
      </c>
      <c r="AW16884">
        <v>4333.33</v>
      </c>
      <c r="AX16884">
        <v>3000</v>
      </c>
      <c r="AY16884">
        <v>3000</v>
      </c>
      <c r="AZ16884">
        <v>7000</v>
      </c>
      <c r="BA16884">
        <v>38</v>
      </c>
      <c r="BB16884">
        <v>5161.05</v>
      </c>
      <c r="BC16884">
        <v>4200</v>
      </c>
      <c r="BD16884">
        <v>800</v>
      </c>
      <c r="BE16884">
        <v>13100</v>
      </c>
      <c r="BK16884">
        <v>6</v>
      </c>
      <c r="BL16884">
        <v>4208.33</v>
      </c>
      <c r="BM16884">
        <v>2000</v>
      </c>
      <c r="BN16884">
        <v>1250</v>
      </c>
      <c r="BO16884">
        <v>12000</v>
      </c>
    </row>
    <row r="16885" spans="1:67" x14ac:dyDescent="0.35">
      <c r="A16885" t="s">
        <v>22</v>
      </c>
      <c r="B16885" t="s">
        <v>1165</v>
      </c>
      <c r="C16885">
        <v>29</v>
      </c>
      <c r="D16885">
        <v>11710.62</v>
      </c>
      <c r="E16885">
        <v>7000</v>
      </c>
      <c r="F16885">
        <v>1400</v>
      </c>
      <c r="G16885">
        <v>30000</v>
      </c>
      <c r="H16885">
        <v>7</v>
      </c>
      <c r="I16885">
        <v>6750.44</v>
      </c>
      <c r="J16885">
        <v>5500</v>
      </c>
      <c r="K16885">
        <v>3000</v>
      </c>
      <c r="L16885">
        <v>10000</v>
      </c>
      <c r="M16885">
        <v>6</v>
      </c>
      <c r="N16885">
        <v>9342.23</v>
      </c>
      <c r="O16885">
        <v>6000</v>
      </c>
      <c r="P16885">
        <v>2400</v>
      </c>
      <c r="Q16885">
        <v>17000</v>
      </c>
      <c r="R16885">
        <v>10</v>
      </c>
      <c r="S16885">
        <v>16206.6</v>
      </c>
      <c r="T16885">
        <v>4000</v>
      </c>
      <c r="U16885">
        <v>200</v>
      </c>
      <c r="V16885">
        <v>70000</v>
      </c>
      <c r="W16885">
        <v>4</v>
      </c>
      <c r="X16885">
        <v>2014.05</v>
      </c>
      <c r="Y16885">
        <v>1500</v>
      </c>
      <c r="Z16885">
        <v>1200</v>
      </c>
      <c r="AA16885">
        <v>3700</v>
      </c>
      <c r="AB16885">
        <v>7</v>
      </c>
      <c r="AC16885">
        <v>4855.4799999999996</v>
      </c>
      <c r="AD16885">
        <v>3000</v>
      </c>
      <c r="AE16885">
        <v>1000</v>
      </c>
      <c r="AF16885">
        <v>12000</v>
      </c>
      <c r="AG16885">
        <v>39</v>
      </c>
      <c r="AH16885">
        <v>7022.32</v>
      </c>
      <c r="AI16885">
        <v>5100</v>
      </c>
      <c r="AJ16885">
        <v>2000</v>
      </c>
      <c r="AK16885">
        <v>34000</v>
      </c>
      <c r="AQ16885">
        <v>3</v>
      </c>
      <c r="AR16885">
        <v>3806.71</v>
      </c>
      <c r="AS16885">
        <v>3000</v>
      </c>
      <c r="AT16885">
        <v>800</v>
      </c>
      <c r="AU16885">
        <v>9000</v>
      </c>
      <c r="AV16885">
        <v>1</v>
      </c>
      <c r="AW16885">
        <v>5000</v>
      </c>
      <c r="AX16885">
        <v>5000</v>
      </c>
      <c r="AY16885">
        <v>5000</v>
      </c>
      <c r="AZ16885">
        <v>5000</v>
      </c>
      <c r="BA16885">
        <v>23</v>
      </c>
      <c r="BB16885">
        <v>6056.55</v>
      </c>
      <c r="BC16885">
        <v>5000</v>
      </c>
      <c r="BD16885">
        <v>800</v>
      </c>
      <c r="BE16885">
        <v>25000</v>
      </c>
      <c r="BF16885">
        <v>1</v>
      </c>
      <c r="BG16885">
        <v>1110</v>
      </c>
      <c r="BH16885">
        <v>1110</v>
      </c>
      <c r="BI16885">
        <v>1110</v>
      </c>
      <c r="BJ16885">
        <v>1110</v>
      </c>
      <c r="BK16885">
        <v>3</v>
      </c>
      <c r="BL16885">
        <v>7153.2</v>
      </c>
      <c r="BM16885">
        <v>8000</v>
      </c>
      <c r="BN16885">
        <v>1416</v>
      </c>
      <c r="BO16885">
        <v>10000</v>
      </c>
    </row>
    <row r="16886" spans="1:67" x14ac:dyDescent="0.35">
      <c r="A16886" t="s">
        <v>22</v>
      </c>
      <c r="B16886" t="s">
        <v>1166</v>
      </c>
      <c r="C16886">
        <v>40</v>
      </c>
      <c r="D16886">
        <v>15316.16</v>
      </c>
      <c r="E16886">
        <v>13000</v>
      </c>
      <c r="F16886">
        <v>4000</v>
      </c>
      <c r="G16886">
        <v>45000</v>
      </c>
      <c r="H16886">
        <v>3</v>
      </c>
      <c r="I16886">
        <v>5724.74</v>
      </c>
      <c r="J16886">
        <v>4500</v>
      </c>
      <c r="K16886">
        <v>4000</v>
      </c>
      <c r="L16886">
        <v>10000</v>
      </c>
      <c r="M16886">
        <v>9</v>
      </c>
      <c r="N16886">
        <v>8233.58</v>
      </c>
      <c r="O16886">
        <v>7000</v>
      </c>
      <c r="P16886">
        <v>2000</v>
      </c>
      <c r="Q16886">
        <v>15000</v>
      </c>
      <c r="R16886">
        <v>7</v>
      </c>
      <c r="S16886">
        <v>68552.44</v>
      </c>
      <c r="T16886">
        <v>50000</v>
      </c>
      <c r="U16886">
        <v>4000</v>
      </c>
      <c r="V16886">
        <v>400000</v>
      </c>
      <c r="W16886">
        <v>2</v>
      </c>
      <c r="X16886">
        <v>1235.6600000000001</v>
      </c>
      <c r="Y16886">
        <v>1416</v>
      </c>
      <c r="Z16886">
        <v>1200</v>
      </c>
      <c r="AA16886">
        <v>1416</v>
      </c>
      <c r="AB16886">
        <v>5</v>
      </c>
      <c r="AC16886">
        <v>18446.240000000002</v>
      </c>
      <c r="AD16886">
        <v>9500</v>
      </c>
      <c r="AE16886">
        <v>4000</v>
      </c>
      <c r="AF16886">
        <v>34000</v>
      </c>
      <c r="AG16886">
        <v>46</v>
      </c>
      <c r="AH16886">
        <v>5865.86</v>
      </c>
      <c r="AI16886">
        <v>5000</v>
      </c>
      <c r="AJ16886">
        <v>2500</v>
      </c>
      <c r="AK16886">
        <v>15000</v>
      </c>
      <c r="AV16886">
        <v>1</v>
      </c>
      <c r="AW16886">
        <v>2000</v>
      </c>
      <c r="AX16886">
        <v>2000</v>
      </c>
      <c r="AY16886">
        <v>2000</v>
      </c>
      <c r="AZ16886">
        <v>2000</v>
      </c>
      <c r="BA16886">
        <v>22</v>
      </c>
      <c r="BB16886">
        <v>4102.16</v>
      </c>
      <c r="BC16886">
        <v>2750</v>
      </c>
      <c r="BD16886">
        <v>860</v>
      </c>
      <c r="BE16886">
        <v>12000</v>
      </c>
      <c r="BK16886">
        <v>3</v>
      </c>
      <c r="BL16886">
        <v>8008.25</v>
      </c>
      <c r="BM16886">
        <v>3500</v>
      </c>
      <c r="BN16886">
        <v>860</v>
      </c>
      <c r="BO16886">
        <v>20000</v>
      </c>
    </row>
    <row r="16887" spans="1:67" x14ac:dyDescent="0.35">
      <c r="A16887" t="s">
        <v>23</v>
      </c>
      <c r="B16887" t="s">
        <v>1165</v>
      </c>
      <c r="C16887">
        <v>33</v>
      </c>
      <c r="D16887">
        <v>10946.59</v>
      </c>
      <c r="E16887">
        <v>8000</v>
      </c>
      <c r="F16887">
        <v>5000</v>
      </c>
      <c r="G16887">
        <v>32000</v>
      </c>
      <c r="H16887">
        <v>4</v>
      </c>
      <c r="I16887">
        <v>5461.01</v>
      </c>
      <c r="J16887">
        <v>3000</v>
      </c>
      <c r="K16887">
        <v>500</v>
      </c>
      <c r="L16887">
        <v>12000</v>
      </c>
      <c r="M16887">
        <v>3</v>
      </c>
      <c r="N16887">
        <v>2454.9499999999998</v>
      </c>
      <c r="O16887">
        <v>3000</v>
      </c>
      <c r="P16887">
        <v>500</v>
      </c>
      <c r="Q16887">
        <v>5000</v>
      </c>
      <c r="R16887">
        <v>3</v>
      </c>
      <c r="S16887">
        <v>3808.56</v>
      </c>
      <c r="T16887">
        <v>4000</v>
      </c>
      <c r="U16887">
        <v>2000</v>
      </c>
      <c r="V16887">
        <v>4500</v>
      </c>
      <c r="W16887">
        <v>1</v>
      </c>
      <c r="X16887">
        <v>1670</v>
      </c>
      <c r="Y16887">
        <v>1670</v>
      </c>
      <c r="Z16887">
        <v>1670</v>
      </c>
      <c r="AA16887">
        <v>1670</v>
      </c>
      <c r="AB16887">
        <v>3</v>
      </c>
      <c r="AC16887">
        <v>1483.9</v>
      </c>
      <c r="AD16887">
        <v>1000</v>
      </c>
      <c r="AE16887">
        <v>400</v>
      </c>
      <c r="AF16887">
        <v>7000</v>
      </c>
      <c r="AG16887">
        <v>43</v>
      </c>
      <c r="AH16887">
        <v>5994.43</v>
      </c>
      <c r="AI16887">
        <v>6000</v>
      </c>
      <c r="AJ16887">
        <v>2400</v>
      </c>
      <c r="AK16887">
        <v>12000</v>
      </c>
      <c r="BA16887">
        <v>21</v>
      </c>
      <c r="BB16887">
        <v>4759.2</v>
      </c>
      <c r="BC16887">
        <v>3500</v>
      </c>
      <c r="BD16887">
        <v>1000</v>
      </c>
      <c r="BE16887">
        <v>19000</v>
      </c>
      <c r="BF16887">
        <v>1</v>
      </c>
      <c r="BG16887">
        <v>1000</v>
      </c>
      <c r="BH16887">
        <v>1000</v>
      </c>
      <c r="BI16887">
        <v>1000</v>
      </c>
      <c r="BJ16887">
        <v>1000</v>
      </c>
      <c r="BK16887">
        <v>4</v>
      </c>
      <c r="BL16887">
        <v>24010.29</v>
      </c>
      <c r="BM16887">
        <v>15000</v>
      </c>
      <c r="BN16887">
        <v>1500</v>
      </c>
      <c r="BO16887">
        <v>75000</v>
      </c>
    </row>
    <row r="16888" spans="1:67" x14ac:dyDescent="0.35">
      <c r="A16888" t="s">
        <v>23</v>
      </c>
      <c r="B16888" t="s">
        <v>1166</v>
      </c>
      <c r="C16888">
        <v>38</v>
      </c>
      <c r="D16888">
        <v>19636.189999999999</v>
      </c>
      <c r="E16888">
        <v>13500</v>
      </c>
      <c r="F16888">
        <v>2000</v>
      </c>
      <c r="G16888">
        <v>70000</v>
      </c>
      <c r="H16888">
        <v>5</v>
      </c>
      <c r="I16888">
        <v>7320</v>
      </c>
      <c r="J16888">
        <v>5000</v>
      </c>
      <c r="K16888">
        <v>1600</v>
      </c>
      <c r="L16888">
        <v>19000</v>
      </c>
      <c r="M16888">
        <v>10</v>
      </c>
      <c r="N16888">
        <v>16349.2</v>
      </c>
      <c r="O16888">
        <v>20000</v>
      </c>
      <c r="P16888">
        <v>1000</v>
      </c>
      <c r="Q16888">
        <v>30000</v>
      </c>
      <c r="R16888">
        <v>2</v>
      </c>
      <c r="S16888">
        <v>69833.759999999995</v>
      </c>
      <c r="T16888">
        <v>95000</v>
      </c>
      <c r="U16888">
        <v>1500</v>
      </c>
      <c r="V16888">
        <v>95000</v>
      </c>
      <c r="AB16888">
        <v>8</v>
      </c>
      <c r="AC16888">
        <v>3748.58</v>
      </c>
      <c r="AD16888">
        <v>3500</v>
      </c>
      <c r="AE16888">
        <v>200</v>
      </c>
      <c r="AF16888">
        <v>15000</v>
      </c>
      <c r="AG16888">
        <v>51</v>
      </c>
      <c r="AH16888">
        <v>4803.1499999999996</v>
      </c>
      <c r="AI16888">
        <v>3700</v>
      </c>
      <c r="AJ16888">
        <v>2000</v>
      </c>
      <c r="AK16888">
        <v>17000</v>
      </c>
      <c r="AQ16888">
        <v>3</v>
      </c>
      <c r="AR16888">
        <v>2666.67</v>
      </c>
      <c r="AS16888">
        <v>2000</v>
      </c>
      <c r="AT16888">
        <v>2000</v>
      </c>
      <c r="AU16888">
        <v>4000</v>
      </c>
      <c r="AV16888">
        <v>4</v>
      </c>
      <c r="AW16888">
        <v>4000</v>
      </c>
      <c r="AX16888">
        <v>4000</v>
      </c>
      <c r="AY16888">
        <v>3000</v>
      </c>
      <c r="AZ16888">
        <v>5000</v>
      </c>
      <c r="BA16888">
        <v>38</v>
      </c>
      <c r="BB16888">
        <v>4439.97</v>
      </c>
      <c r="BC16888">
        <v>3000</v>
      </c>
      <c r="BD16888">
        <v>1700</v>
      </c>
      <c r="BE16888">
        <v>16000</v>
      </c>
      <c r="BK16888">
        <v>6</v>
      </c>
      <c r="BL16888">
        <v>15008.95</v>
      </c>
      <c r="BM16888">
        <v>5000</v>
      </c>
      <c r="BN16888">
        <v>490</v>
      </c>
      <c r="BO16888">
        <v>50000</v>
      </c>
    </row>
    <row r="16889" spans="1:67" x14ac:dyDescent="0.35">
      <c r="A16889" t="s">
        <v>24</v>
      </c>
      <c r="B16889" t="s">
        <v>1165</v>
      </c>
      <c r="C16889">
        <v>32</v>
      </c>
      <c r="D16889">
        <v>11031.68</v>
      </c>
      <c r="E16889">
        <v>9000</v>
      </c>
      <c r="F16889">
        <v>1800</v>
      </c>
      <c r="G16889">
        <v>50000</v>
      </c>
      <c r="H16889">
        <v>2</v>
      </c>
      <c r="I16889">
        <v>14045.93</v>
      </c>
      <c r="J16889">
        <v>15000</v>
      </c>
      <c r="K16889">
        <v>7000</v>
      </c>
      <c r="L16889">
        <v>15000</v>
      </c>
      <c r="M16889">
        <v>12</v>
      </c>
      <c r="N16889">
        <v>16048.22</v>
      </c>
      <c r="O16889">
        <v>10000</v>
      </c>
      <c r="P16889">
        <v>5000</v>
      </c>
      <c r="Q16889">
        <v>30000</v>
      </c>
      <c r="R16889">
        <v>7</v>
      </c>
      <c r="S16889">
        <v>62459.83</v>
      </c>
      <c r="T16889">
        <v>12000</v>
      </c>
      <c r="U16889">
        <v>2000</v>
      </c>
      <c r="V16889">
        <v>300000</v>
      </c>
      <c r="W16889">
        <v>5</v>
      </c>
      <c r="X16889">
        <v>2952.28</v>
      </c>
      <c r="Y16889">
        <v>900</v>
      </c>
      <c r="Z16889">
        <v>400</v>
      </c>
      <c r="AA16889">
        <v>8000</v>
      </c>
      <c r="AB16889">
        <v>4</v>
      </c>
      <c r="AC16889">
        <v>4521.79</v>
      </c>
      <c r="AD16889">
        <v>5000</v>
      </c>
      <c r="AE16889">
        <v>1000</v>
      </c>
      <c r="AF16889">
        <v>10000</v>
      </c>
      <c r="AG16889">
        <v>36</v>
      </c>
      <c r="AH16889">
        <v>4573.71</v>
      </c>
      <c r="AI16889">
        <v>4000</v>
      </c>
      <c r="AJ16889">
        <v>1500</v>
      </c>
      <c r="AK16889">
        <v>15000</v>
      </c>
      <c r="AQ16889">
        <v>1</v>
      </c>
      <c r="AR16889">
        <v>26000</v>
      </c>
      <c r="AS16889">
        <v>26000</v>
      </c>
      <c r="AT16889">
        <v>26000</v>
      </c>
      <c r="AU16889">
        <v>26000</v>
      </c>
      <c r="AV16889">
        <v>1</v>
      </c>
      <c r="AW16889">
        <v>8000</v>
      </c>
      <c r="AX16889">
        <v>8000</v>
      </c>
      <c r="AY16889">
        <v>8000</v>
      </c>
      <c r="AZ16889">
        <v>8000</v>
      </c>
      <c r="BA16889">
        <v>20</v>
      </c>
      <c r="BB16889">
        <v>5320.69</v>
      </c>
      <c r="BC16889">
        <v>4000</v>
      </c>
      <c r="BD16889">
        <v>280</v>
      </c>
      <c r="BE16889">
        <v>40000</v>
      </c>
      <c r="BK16889">
        <v>6</v>
      </c>
      <c r="BL16889">
        <v>16055.06</v>
      </c>
      <c r="BM16889">
        <v>6000</v>
      </c>
      <c r="BN16889">
        <v>1200</v>
      </c>
      <c r="BO16889">
        <v>30000</v>
      </c>
    </row>
    <row r="16890" spans="1:67" x14ac:dyDescent="0.35">
      <c r="A16890" t="s">
        <v>24</v>
      </c>
      <c r="B16890" t="s">
        <v>1166</v>
      </c>
      <c r="C16890">
        <v>52</v>
      </c>
      <c r="D16890">
        <v>28816.34</v>
      </c>
      <c r="E16890">
        <v>16000</v>
      </c>
      <c r="F16890">
        <v>3500</v>
      </c>
      <c r="G16890">
        <v>130000</v>
      </c>
      <c r="H16890">
        <v>8</v>
      </c>
      <c r="I16890">
        <v>8134.46</v>
      </c>
      <c r="J16890">
        <v>6000</v>
      </c>
      <c r="K16890">
        <v>1300</v>
      </c>
      <c r="L16890">
        <v>25000</v>
      </c>
      <c r="M16890">
        <v>11</v>
      </c>
      <c r="N16890">
        <v>11288.46</v>
      </c>
      <c r="O16890">
        <v>10000</v>
      </c>
      <c r="P16890">
        <v>300</v>
      </c>
      <c r="Q16890">
        <v>30000</v>
      </c>
      <c r="R16890">
        <v>5</v>
      </c>
      <c r="S16890">
        <v>25472.83</v>
      </c>
      <c r="T16890">
        <v>20000</v>
      </c>
      <c r="U16890">
        <v>1000</v>
      </c>
      <c r="V16890">
        <v>60000</v>
      </c>
      <c r="W16890">
        <v>4</v>
      </c>
      <c r="X16890">
        <v>24378.75</v>
      </c>
      <c r="Y16890">
        <v>40000</v>
      </c>
      <c r="Z16890">
        <v>400</v>
      </c>
      <c r="AA16890">
        <v>40000</v>
      </c>
      <c r="AB16890">
        <v>5</v>
      </c>
      <c r="AC16890">
        <v>9902.84</v>
      </c>
      <c r="AD16890">
        <v>4000</v>
      </c>
      <c r="AE16890">
        <v>2000</v>
      </c>
      <c r="AF16890">
        <v>20000</v>
      </c>
      <c r="AG16890">
        <v>48</v>
      </c>
      <c r="AH16890">
        <v>6471.1</v>
      </c>
      <c r="AI16890">
        <v>5043</v>
      </c>
      <c r="AJ16890">
        <v>2300</v>
      </c>
      <c r="AK16890">
        <v>21000</v>
      </c>
      <c r="AQ16890">
        <v>6</v>
      </c>
      <c r="AR16890">
        <v>3893.25</v>
      </c>
      <c r="AS16890">
        <v>3000</v>
      </c>
      <c r="AT16890">
        <v>1000</v>
      </c>
      <c r="AU16890">
        <v>12000</v>
      </c>
      <c r="AV16890">
        <v>3</v>
      </c>
      <c r="AW16890">
        <v>6079.23</v>
      </c>
      <c r="AX16890">
        <v>3600</v>
      </c>
      <c r="AY16890">
        <v>2000</v>
      </c>
      <c r="AZ16890">
        <v>20000</v>
      </c>
      <c r="BA16890">
        <v>40</v>
      </c>
      <c r="BB16890">
        <v>4903.4399999999996</v>
      </c>
      <c r="BC16890">
        <v>3750</v>
      </c>
      <c r="BD16890">
        <v>500</v>
      </c>
      <c r="BE16890">
        <v>13000</v>
      </c>
      <c r="BK16890">
        <v>4</v>
      </c>
      <c r="BL16890">
        <v>15943.54</v>
      </c>
      <c r="BM16890">
        <v>12000</v>
      </c>
      <c r="BN16890">
        <v>2800</v>
      </c>
      <c r="BO16890">
        <v>30000</v>
      </c>
    </row>
    <row r="16891" spans="1:67" x14ac:dyDescent="0.35">
      <c r="A16891" t="s">
        <v>25</v>
      </c>
      <c r="B16891" t="s">
        <v>1165</v>
      </c>
      <c r="C16891">
        <v>27</v>
      </c>
      <c r="D16891">
        <v>14575.72</v>
      </c>
      <c r="E16891">
        <v>10500</v>
      </c>
      <c r="F16891">
        <v>2800</v>
      </c>
      <c r="G16891">
        <v>50000</v>
      </c>
      <c r="H16891">
        <v>7</v>
      </c>
      <c r="I16891">
        <v>8595.56</v>
      </c>
      <c r="J16891">
        <v>4000</v>
      </c>
      <c r="K16891">
        <v>2000</v>
      </c>
      <c r="L16891">
        <v>30000</v>
      </c>
      <c r="M16891">
        <v>8</v>
      </c>
      <c r="N16891">
        <v>4913.17</v>
      </c>
      <c r="O16891">
        <v>3000</v>
      </c>
      <c r="P16891">
        <v>1000</v>
      </c>
      <c r="Q16891">
        <v>22000</v>
      </c>
      <c r="R16891">
        <v>4</v>
      </c>
      <c r="S16891">
        <v>23332.14</v>
      </c>
      <c r="T16891">
        <v>7000</v>
      </c>
      <c r="U16891">
        <v>2500</v>
      </c>
      <c r="V16891">
        <v>60000</v>
      </c>
      <c r="W16891">
        <v>2</v>
      </c>
      <c r="X16891">
        <v>877.26</v>
      </c>
      <c r="Y16891">
        <v>1500</v>
      </c>
      <c r="Z16891">
        <v>666</v>
      </c>
      <c r="AA16891">
        <v>1500</v>
      </c>
      <c r="AB16891">
        <v>2</v>
      </c>
      <c r="AC16891">
        <v>2948.75</v>
      </c>
      <c r="AD16891">
        <v>3600</v>
      </c>
      <c r="AE16891">
        <v>1500</v>
      </c>
      <c r="AF16891">
        <v>3600</v>
      </c>
      <c r="AG16891">
        <v>39</v>
      </c>
      <c r="AH16891">
        <v>5164.95</v>
      </c>
      <c r="AI16891">
        <v>5000</v>
      </c>
      <c r="AJ16891">
        <v>2000</v>
      </c>
      <c r="AK16891">
        <v>20000</v>
      </c>
      <c r="AQ16891">
        <v>3</v>
      </c>
      <c r="AR16891">
        <v>1594.98</v>
      </c>
      <c r="AS16891">
        <v>700</v>
      </c>
      <c r="AT16891">
        <v>500</v>
      </c>
      <c r="AU16891">
        <v>5000</v>
      </c>
      <c r="BA16891">
        <v>26</v>
      </c>
      <c r="BB16891">
        <v>4617.6000000000004</v>
      </c>
      <c r="BC16891">
        <v>3000</v>
      </c>
      <c r="BD16891">
        <v>800</v>
      </c>
      <c r="BE16891">
        <v>13500</v>
      </c>
      <c r="BK16891">
        <v>4</v>
      </c>
      <c r="BL16891">
        <v>2008.97</v>
      </c>
      <c r="BM16891">
        <v>2000</v>
      </c>
      <c r="BN16891">
        <v>1000</v>
      </c>
      <c r="BO16891">
        <v>3000</v>
      </c>
    </row>
    <row r="16892" spans="1:67" x14ac:dyDescent="0.35">
      <c r="A16892" t="s">
        <v>25</v>
      </c>
      <c r="B16892" t="s">
        <v>1166</v>
      </c>
      <c r="C16892">
        <v>48</v>
      </c>
      <c r="D16892">
        <v>23975.13</v>
      </c>
      <c r="E16892">
        <v>15000</v>
      </c>
      <c r="F16892">
        <v>2500</v>
      </c>
      <c r="G16892">
        <v>250000</v>
      </c>
      <c r="H16892">
        <v>6</v>
      </c>
      <c r="I16892">
        <v>7785.58</v>
      </c>
      <c r="J16892">
        <v>5000</v>
      </c>
      <c r="K16892">
        <v>4000</v>
      </c>
      <c r="L16892">
        <v>15000</v>
      </c>
      <c r="M16892">
        <v>8</v>
      </c>
      <c r="N16892">
        <v>9218.66</v>
      </c>
      <c r="O16892">
        <v>8000</v>
      </c>
      <c r="P16892">
        <v>300</v>
      </c>
      <c r="Q16892">
        <v>22000</v>
      </c>
      <c r="R16892">
        <v>7</v>
      </c>
      <c r="S16892">
        <v>22855.68</v>
      </c>
      <c r="T16892">
        <v>18000</v>
      </c>
      <c r="U16892">
        <v>7000</v>
      </c>
      <c r="V16892">
        <v>50000</v>
      </c>
      <c r="W16892">
        <v>2</v>
      </c>
      <c r="X16892">
        <v>25250</v>
      </c>
      <c r="Y16892">
        <v>500</v>
      </c>
      <c r="Z16892">
        <v>500</v>
      </c>
      <c r="AA16892">
        <v>50000</v>
      </c>
      <c r="AB16892">
        <v>8</v>
      </c>
      <c r="AC16892">
        <v>49686.31</v>
      </c>
      <c r="AD16892">
        <v>10000</v>
      </c>
      <c r="AE16892">
        <v>3000</v>
      </c>
      <c r="AF16892">
        <v>280000</v>
      </c>
      <c r="AG16892">
        <v>37</v>
      </c>
      <c r="AH16892">
        <v>7909.48</v>
      </c>
      <c r="AI16892">
        <v>5000</v>
      </c>
      <c r="AJ16892">
        <v>2500</v>
      </c>
      <c r="AK16892">
        <v>79000</v>
      </c>
      <c r="AQ16892">
        <v>4</v>
      </c>
      <c r="AR16892">
        <v>6375.95</v>
      </c>
      <c r="AS16892">
        <v>5000</v>
      </c>
      <c r="AT16892">
        <v>500</v>
      </c>
      <c r="AU16892">
        <v>15000</v>
      </c>
      <c r="AV16892">
        <v>1</v>
      </c>
      <c r="AW16892">
        <v>10000</v>
      </c>
      <c r="AX16892">
        <v>10000</v>
      </c>
      <c r="AY16892">
        <v>10000</v>
      </c>
      <c r="AZ16892">
        <v>10000</v>
      </c>
      <c r="BA16892">
        <v>30</v>
      </c>
      <c r="BB16892">
        <v>7235.4</v>
      </c>
      <c r="BC16892">
        <v>4000</v>
      </c>
      <c r="BD16892">
        <v>850</v>
      </c>
      <c r="BE16892">
        <v>48000</v>
      </c>
      <c r="BK16892">
        <v>1</v>
      </c>
      <c r="BL16892">
        <v>2000</v>
      </c>
      <c r="BM16892">
        <v>2000</v>
      </c>
      <c r="BN16892">
        <v>2000</v>
      </c>
      <c r="BO16892">
        <v>2000</v>
      </c>
    </row>
    <row r="16893" spans="1:67" x14ac:dyDescent="0.35">
      <c r="A16893" t="s">
        <v>26</v>
      </c>
      <c r="B16893" t="s">
        <v>1165</v>
      </c>
      <c r="C16893">
        <v>26</v>
      </c>
      <c r="D16893">
        <v>12761.31</v>
      </c>
      <c r="E16893">
        <v>10000</v>
      </c>
      <c r="F16893">
        <v>2800</v>
      </c>
      <c r="G16893">
        <v>40000</v>
      </c>
      <c r="H16893">
        <v>6</v>
      </c>
      <c r="I16893">
        <v>10247.719999999999</v>
      </c>
      <c r="J16893">
        <v>12000</v>
      </c>
      <c r="K16893">
        <v>5000</v>
      </c>
      <c r="L16893">
        <v>15000</v>
      </c>
      <c r="M16893">
        <v>7</v>
      </c>
      <c r="N16893">
        <v>7629.33</v>
      </c>
      <c r="O16893">
        <v>7000</v>
      </c>
      <c r="P16893">
        <v>1200</v>
      </c>
      <c r="Q16893">
        <v>18000</v>
      </c>
      <c r="R16893">
        <v>9</v>
      </c>
      <c r="S16893">
        <v>13847.9</v>
      </c>
      <c r="T16893">
        <v>6000</v>
      </c>
      <c r="U16893">
        <v>1000</v>
      </c>
      <c r="V16893">
        <v>30000</v>
      </c>
      <c r="W16893">
        <v>2</v>
      </c>
      <c r="X16893">
        <v>944.67</v>
      </c>
      <c r="Y16893">
        <v>1200</v>
      </c>
      <c r="Z16893">
        <v>467</v>
      </c>
      <c r="AA16893">
        <v>1200</v>
      </c>
      <c r="AB16893">
        <v>6</v>
      </c>
      <c r="AC16893">
        <v>9523.83</v>
      </c>
      <c r="AD16893">
        <v>10000</v>
      </c>
      <c r="AE16893">
        <v>1300</v>
      </c>
      <c r="AF16893">
        <v>30000</v>
      </c>
      <c r="AG16893">
        <v>50</v>
      </c>
      <c r="AH16893">
        <v>6050.82</v>
      </c>
      <c r="AI16893">
        <v>4000</v>
      </c>
      <c r="AJ16893">
        <v>2100</v>
      </c>
      <c r="AK16893">
        <v>40000</v>
      </c>
      <c r="AQ16893">
        <v>6</v>
      </c>
      <c r="AR16893">
        <v>5625.91</v>
      </c>
      <c r="AS16893">
        <v>6000</v>
      </c>
      <c r="AT16893">
        <v>2000</v>
      </c>
      <c r="AU16893">
        <v>10000</v>
      </c>
      <c r="AV16893">
        <v>1</v>
      </c>
      <c r="AW16893">
        <v>1000</v>
      </c>
      <c r="AX16893">
        <v>1000</v>
      </c>
      <c r="AY16893">
        <v>1000</v>
      </c>
      <c r="AZ16893">
        <v>1000</v>
      </c>
      <c r="BA16893">
        <v>34</v>
      </c>
      <c r="BB16893">
        <v>4150.32</v>
      </c>
      <c r="BC16893">
        <v>2760</v>
      </c>
      <c r="BD16893">
        <v>800</v>
      </c>
      <c r="BE16893">
        <v>16000</v>
      </c>
      <c r="BK16893">
        <v>1</v>
      </c>
      <c r="BL16893">
        <v>2400</v>
      </c>
      <c r="BM16893">
        <v>2400</v>
      </c>
      <c r="BN16893">
        <v>2400</v>
      </c>
      <c r="BO16893">
        <v>2400</v>
      </c>
    </row>
    <row r="16894" spans="1:67" x14ac:dyDescent="0.35">
      <c r="A16894" t="s">
        <v>26</v>
      </c>
      <c r="B16894" t="s">
        <v>1166</v>
      </c>
      <c r="C16894">
        <v>46</v>
      </c>
      <c r="D16894">
        <v>16081.17</v>
      </c>
      <c r="E16894">
        <v>12000</v>
      </c>
      <c r="F16894">
        <v>3500</v>
      </c>
      <c r="G16894">
        <v>50000</v>
      </c>
      <c r="H16894">
        <v>4</v>
      </c>
      <c r="I16894">
        <v>4850.5</v>
      </c>
      <c r="J16894">
        <v>4000</v>
      </c>
      <c r="K16894">
        <v>2000</v>
      </c>
      <c r="L16894">
        <v>10000</v>
      </c>
      <c r="M16894">
        <v>9</v>
      </c>
      <c r="N16894">
        <v>7663.52</v>
      </c>
      <c r="O16894">
        <v>6000</v>
      </c>
      <c r="P16894">
        <v>1500</v>
      </c>
      <c r="Q16894">
        <v>15000</v>
      </c>
      <c r="R16894">
        <v>9</v>
      </c>
      <c r="S16894">
        <v>20654.72</v>
      </c>
      <c r="T16894">
        <v>20000</v>
      </c>
      <c r="U16894">
        <v>1500</v>
      </c>
      <c r="V16894">
        <v>45000</v>
      </c>
      <c r="AB16894">
        <v>3</v>
      </c>
      <c r="AC16894">
        <v>18506.18</v>
      </c>
      <c r="AD16894">
        <v>20000</v>
      </c>
      <c r="AE16894">
        <v>4000</v>
      </c>
      <c r="AF16894">
        <v>30000</v>
      </c>
      <c r="AG16894">
        <v>32</v>
      </c>
      <c r="AH16894">
        <v>6950.64</v>
      </c>
      <c r="AI16894">
        <v>4000</v>
      </c>
      <c r="AJ16894">
        <v>2000</v>
      </c>
      <c r="AK16894">
        <v>33000</v>
      </c>
      <c r="AL16894">
        <v>1</v>
      </c>
      <c r="AM16894">
        <v>30000</v>
      </c>
      <c r="AN16894">
        <v>30000</v>
      </c>
      <c r="AO16894">
        <v>30000</v>
      </c>
      <c r="AP16894">
        <v>30000</v>
      </c>
      <c r="AQ16894">
        <v>2</v>
      </c>
      <c r="AR16894">
        <v>4495.78</v>
      </c>
      <c r="AS16894">
        <v>6000</v>
      </c>
      <c r="AT16894">
        <v>3000</v>
      </c>
      <c r="AU16894">
        <v>6000</v>
      </c>
      <c r="AV16894">
        <v>2</v>
      </c>
      <c r="AW16894">
        <v>4185.03</v>
      </c>
      <c r="AX16894">
        <v>7000</v>
      </c>
      <c r="AY16894">
        <v>2000</v>
      </c>
      <c r="AZ16894">
        <v>7000</v>
      </c>
      <c r="BA16894">
        <v>29</v>
      </c>
      <c r="BB16894">
        <v>4116.41</v>
      </c>
      <c r="BC16894">
        <v>2800</v>
      </c>
      <c r="BD16894">
        <v>800</v>
      </c>
      <c r="BE16894">
        <v>13000</v>
      </c>
      <c r="BK16894">
        <v>2</v>
      </c>
      <c r="BL16894">
        <v>7512.66</v>
      </c>
      <c r="BM16894">
        <v>12000</v>
      </c>
      <c r="BN16894">
        <v>3000</v>
      </c>
      <c r="BO16894">
        <v>12000</v>
      </c>
    </row>
    <row r="16895" spans="1:67" x14ac:dyDescent="0.35">
      <c r="A16895" t="s">
        <v>27</v>
      </c>
      <c r="B16895" t="s">
        <v>1165</v>
      </c>
      <c r="C16895">
        <v>42</v>
      </c>
      <c r="D16895">
        <v>20438.61</v>
      </c>
      <c r="E16895">
        <v>9000</v>
      </c>
      <c r="F16895">
        <v>2800</v>
      </c>
      <c r="G16895">
        <v>200000</v>
      </c>
      <c r="H16895">
        <v>5</v>
      </c>
      <c r="I16895">
        <v>10446.17</v>
      </c>
      <c r="J16895">
        <v>7000</v>
      </c>
      <c r="K16895">
        <v>2000</v>
      </c>
      <c r="L16895">
        <v>30000</v>
      </c>
      <c r="M16895">
        <v>12</v>
      </c>
      <c r="N16895">
        <v>13386.86</v>
      </c>
      <c r="O16895">
        <v>8000</v>
      </c>
      <c r="P16895">
        <v>2000</v>
      </c>
      <c r="Q16895">
        <v>63500</v>
      </c>
      <c r="R16895">
        <v>6</v>
      </c>
      <c r="S16895">
        <v>13013.88</v>
      </c>
      <c r="T16895">
        <v>10000</v>
      </c>
      <c r="U16895">
        <v>1000</v>
      </c>
      <c r="V16895">
        <v>35000</v>
      </c>
      <c r="W16895">
        <v>4</v>
      </c>
      <c r="X16895">
        <v>3762.74</v>
      </c>
      <c r="Y16895">
        <v>1000</v>
      </c>
      <c r="Z16895">
        <v>600</v>
      </c>
      <c r="AA16895">
        <v>10000</v>
      </c>
      <c r="AB16895">
        <v>2</v>
      </c>
      <c r="AC16895">
        <v>57350.77</v>
      </c>
      <c r="AD16895">
        <v>100000</v>
      </c>
      <c r="AE16895">
        <v>20000</v>
      </c>
      <c r="AF16895">
        <v>100000</v>
      </c>
      <c r="AG16895">
        <v>39</v>
      </c>
      <c r="AH16895">
        <v>5802.44</v>
      </c>
      <c r="AI16895">
        <v>5000</v>
      </c>
      <c r="AJ16895">
        <v>2000</v>
      </c>
      <c r="AK16895">
        <v>15000</v>
      </c>
      <c r="AV16895">
        <v>1</v>
      </c>
      <c r="AW16895">
        <v>13100</v>
      </c>
      <c r="AX16895">
        <v>13100</v>
      </c>
      <c r="AY16895">
        <v>13100</v>
      </c>
      <c r="AZ16895">
        <v>13100</v>
      </c>
      <c r="BA16895">
        <v>26</v>
      </c>
      <c r="BB16895">
        <v>3229.16</v>
      </c>
      <c r="BC16895">
        <v>2900</v>
      </c>
      <c r="BD16895">
        <v>860</v>
      </c>
      <c r="BE16895">
        <v>6400</v>
      </c>
      <c r="BK16895">
        <v>5</v>
      </c>
      <c r="BL16895">
        <v>5362.81</v>
      </c>
      <c r="BM16895">
        <v>5000</v>
      </c>
      <c r="BN16895">
        <v>1200</v>
      </c>
      <c r="BO16895">
        <v>7200</v>
      </c>
    </row>
    <row r="16896" spans="1:67" x14ac:dyDescent="0.35">
      <c r="A16896" t="s">
        <v>27</v>
      </c>
      <c r="B16896" t="s">
        <v>1166</v>
      </c>
      <c r="C16896">
        <v>47</v>
      </c>
      <c r="D16896">
        <v>19052.91</v>
      </c>
      <c r="E16896">
        <v>15000</v>
      </c>
      <c r="F16896">
        <v>5000</v>
      </c>
      <c r="G16896">
        <v>80000</v>
      </c>
      <c r="H16896">
        <v>5</v>
      </c>
      <c r="I16896">
        <v>8468.68</v>
      </c>
      <c r="J16896">
        <v>6000</v>
      </c>
      <c r="K16896">
        <v>5000</v>
      </c>
      <c r="L16896">
        <v>21000</v>
      </c>
      <c r="M16896">
        <v>12</v>
      </c>
      <c r="N16896">
        <v>10554.29</v>
      </c>
      <c r="O16896">
        <v>8000</v>
      </c>
      <c r="P16896">
        <v>4000</v>
      </c>
      <c r="Q16896">
        <v>40000</v>
      </c>
      <c r="R16896">
        <v>9</v>
      </c>
      <c r="S16896">
        <v>22217.95</v>
      </c>
      <c r="T16896">
        <v>12000</v>
      </c>
      <c r="U16896">
        <v>6000</v>
      </c>
      <c r="V16896">
        <v>85000</v>
      </c>
      <c r="W16896">
        <v>1</v>
      </c>
      <c r="X16896">
        <v>4000</v>
      </c>
      <c r="Y16896">
        <v>4000</v>
      </c>
      <c r="Z16896">
        <v>4000</v>
      </c>
      <c r="AA16896">
        <v>4000</v>
      </c>
      <c r="AB16896">
        <v>1</v>
      </c>
      <c r="AC16896">
        <v>5000</v>
      </c>
      <c r="AD16896">
        <v>5000</v>
      </c>
      <c r="AE16896">
        <v>5000</v>
      </c>
      <c r="AF16896">
        <v>5000</v>
      </c>
      <c r="AG16896">
        <v>30</v>
      </c>
      <c r="AH16896">
        <v>8247.51</v>
      </c>
      <c r="AI16896">
        <v>8000</v>
      </c>
      <c r="AJ16896">
        <v>2000</v>
      </c>
      <c r="AK16896">
        <v>20000</v>
      </c>
      <c r="AQ16896">
        <v>3</v>
      </c>
      <c r="AR16896">
        <v>7036.34</v>
      </c>
      <c r="AS16896">
        <v>4000</v>
      </c>
      <c r="AT16896">
        <v>2000</v>
      </c>
      <c r="AU16896">
        <v>22000</v>
      </c>
      <c r="BA16896">
        <v>22</v>
      </c>
      <c r="BB16896">
        <v>5241.7700000000004</v>
      </c>
      <c r="BC16896">
        <v>4500</v>
      </c>
      <c r="BD16896">
        <v>860</v>
      </c>
      <c r="BE16896">
        <v>12000</v>
      </c>
      <c r="BK16896">
        <v>4</v>
      </c>
      <c r="BL16896">
        <v>8757.91</v>
      </c>
      <c r="BM16896">
        <v>10000</v>
      </c>
      <c r="BN16896">
        <v>5000</v>
      </c>
      <c r="BO16896">
        <v>12000</v>
      </c>
    </row>
    <row r="16897" spans="1:67" x14ac:dyDescent="0.35">
      <c r="A16897" t="s">
        <v>28</v>
      </c>
      <c r="B16897" t="s">
        <v>1165</v>
      </c>
      <c r="C16897">
        <v>33</v>
      </c>
      <c r="D16897">
        <v>9568.41</v>
      </c>
      <c r="E16897">
        <v>8000</v>
      </c>
      <c r="F16897">
        <v>2500</v>
      </c>
      <c r="G16897">
        <v>30000</v>
      </c>
      <c r="H16897">
        <v>4</v>
      </c>
      <c r="I16897">
        <v>4581.1099999999997</v>
      </c>
      <c r="J16897">
        <v>5000</v>
      </c>
      <c r="K16897">
        <v>1500</v>
      </c>
      <c r="L16897">
        <v>6500</v>
      </c>
      <c r="M16897">
        <v>2</v>
      </c>
      <c r="N16897">
        <v>6331.89</v>
      </c>
      <c r="O16897">
        <v>10000</v>
      </c>
      <c r="P16897">
        <v>2000</v>
      </c>
      <c r="Q16897">
        <v>10000</v>
      </c>
      <c r="R16897">
        <v>3</v>
      </c>
      <c r="S16897">
        <v>79382.740000000005</v>
      </c>
      <c r="T16897">
        <v>10000</v>
      </c>
      <c r="U16897">
        <v>500</v>
      </c>
      <c r="V16897">
        <v>190000</v>
      </c>
      <c r="W16897">
        <v>8</v>
      </c>
      <c r="X16897">
        <v>3668.28</v>
      </c>
      <c r="Y16897">
        <v>1500</v>
      </c>
      <c r="Z16897">
        <v>900</v>
      </c>
      <c r="AA16897">
        <v>15000</v>
      </c>
      <c r="AB16897">
        <v>2</v>
      </c>
      <c r="AC16897">
        <v>6972.25</v>
      </c>
      <c r="AD16897">
        <v>20000</v>
      </c>
      <c r="AE16897">
        <v>3000</v>
      </c>
      <c r="AF16897">
        <v>20000</v>
      </c>
      <c r="AG16897">
        <v>37</v>
      </c>
      <c r="AH16897">
        <v>4914.21</v>
      </c>
      <c r="AI16897">
        <v>4000</v>
      </c>
      <c r="AJ16897">
        <v>2300</v>
      </c>
      <c r="AK16897">
        <v>20000</v>
      </c>
      <c r="AQ16897">
        <v>2</v>
      </c>
      <c r="AR16897">
        <v>1000</v>
      </c>
      <c r="AS16897">
        <v>1000</v>
      </c>
      <c r="AT16897">
        <v>1000</v>
      </c>
      <c r="AU16897">
        <v>1000</v>
      </c>
      <c r="AV16897">
        <v>3</v>
      </c>
      <c r="AW16897">
        <v>2029.1</v>
      </c>
      <c r="AX16897">
        <v>2000</v>
      </c>
      <c r="AY16897">
        <v>1500</v>
      </c>
      <c r="AZ16897">
        <v>3000</v>
      </c>
      <c r="BA16897">
        <v>24</v>
      </c>
      <c r="BB16897">
        <v>3856.32</v>
      </c>
      <c r="BC16897">
        <v>2960</v>
      </c>
      <c r="BD16897">
        <v>800</v>
      </c>
      <c r="BE16897">
        <v>10000</v>
      </c>
      <c r="BK16897">
        <v>4</v>
      </c>
      <c r="BL16897">
        <v>60904.46</v>
      </c>
      <c r="BM16897">
        <v>3750</v>
      </c>
      <c r="BN16897">
        <v>1000</v>
      </c>
      <c r="BO16897">
        <v>400000</v>
      </c>
    </row>
    <row r="16898" spans="1:67" x14ac:dyDescent="0.35">
      <c r="A16898" t="s">
        <v>28</v>
      </c>
      <c r="B16898" t="s">
        <v>1166</v>
      </c>
      <c r="C16898">
        <v>54</v>
      </c>
      <c r="D16898">
        <v>14819.62</v>
      </c>
      <c r="E16898">
        <v>12000</v>
      </c>
      <c r="F16898">
        <v>2500</v>
      </c>
      <c r="G16898">
        <v>43000</v>
      </c>
      <c r="H16898">
        <v>2</v>
      </c>
      <c r="I16898">
        <v>7046.69</v>
      </c>
      <c r="J16898">
        <v>10000</v>
      </c>
      <c r="K16898">
        <v>1000</v>
      </c>
      <c r="L16898">
        <v>10000</v>
      </c>
      <c r="M16898">
        <v>14</v>
      </c>
      <c r="N16898">
        <v>14247.48</v>
      </c>
      <c r="O16898">
        <v>7000</v>
      </c>
      <c r="P16898">
        <v>5000</v>
      </c>
      <c r="Q16898">
        <v>40000</v>
      </c>
      <c r="R16898">
        <v>6</v>
      </c>
      <c r="S16898">
        <v>33863.800000000003</v>
      </c>
      <c r="T16898">
        <v>15000</v>
      </c>
      <c r="U16898">
        <v>4000</v>
      </c>
      <c r="V16898">
        <v>200000</v>
      </c>
      <c r="W16898">
        <v>3</v>
      </c>
      <c r="X16898">
        <v>986.97</v>
      </c>
      <c r="Y16898">
        <v>590</v>
      </c>
      <c r="Z16898">
        <v>400</v>
      </c>
      <c r="AA16898">
        <v>2500</v>
      </c>
      <c r="AB16898">
        <v>3</v>
      </c>
      <c r="AC16898">
        <v>3804.92</v>
      </c>
      <c r="AD16898">
        <v>5000</v>
      </c>
      <c r="AE16898">
        <v>1500</v>
      </c>
      <c r="AF16898">
        <v>5000</v>
      </c>
      <c r="AG16898">
        <v>40</v>
      </c>
      <c r="AH16898">
        <v>7468.11</v>
      </c>
      <c r="AI16898">
        <v>5600</v>
      </c>
      <c r="AJ16898">
        <v>2000</v>
      </c>
      <c r="AK16898">
        <v>24000</v>
      </c>
      <c r="AQ16898">
        <v>3</v>
      </c>
      <c r="AR16898">
        <v>1433.33</v>
      </c>
      <c r="AS16898">
        <v>2000</v>
      </c>
      <c r="AT16898">
        <v>300</v>
      </c>
      <c r="AU16898">
        <v>2000</v>
      </c>
      <c r="AV16898">
        <v>4</v>
      </c>
      <c r="AW16898">
        <v>5728.49</v>
      </c>
      <c r="AX16898">
        <v>2200</v>
      </c>
      <c r="AY16898">
        <v>1500</v>
      </c>
      <c r="AZ16898">
        <v>18000</v>
      </c>
      <c r="BA16898">
        <v>35</v>
      </c>
      <c r="BB16898">
        <v>4478.2299999999996</v>
      </c>
      <c r="BC16898">
        <v>3000</v>
      </c>
      <c r="BD16898">
        <v>800</v>
      </c>
      <c r="BE16898">
        <v>18000</v>
      </c>
      <c r="BK16898">
        <v>4</v>
      </c>
      <c r="BL16898">
        <v>4347.18</v>
      </c>
      <c r="BM16898">
        <v>4100</v>
      </c>
      <c r="BN16898">
        <v>1900</v>
      </c>
      <c r="BO16898">
        <v>6000</v>
      </c>
    </row>
    <row r="16899" spans="1:67" x14ac:dyDescent="0.35">
      <c r="A16899" t="s">
        <v>29</v>
      </c>
      <c r="B16899" t="s">
        <v>1165</v>
      </c>
      <c r="C16899">
        <v>27</v>
      </c>
      <c r="D16899">
        <v>24647.21</v>
      </c>
      <c r="E16899">
        <v>15000</v>
      </c>
      <c r="F16899">
        <v>3200</v>
      </c>
      <c r="G16899">
        <v>200000</v>
      </c>
      <c r="H16899">
        <v>7</v>
      </c>
      <c r="I16899">
        <v>5690.53</v>
      </c>
      <c r="J16899">
        <v>3000</v>
      </c>
      <c r="K16899">
        <v>1500</v>
      </c>
      <c r="L16899">
        <v>25000</v>
      </c>
      <c r="M16899">
        <v>14</v>
      </c>
      <c r="N16899">
        <v>14205.16</v>
      </c>
      <c r="O16899">
        <v>13000</v>
      </c>
      <c r="P16899">
        <v>1700</v>
      </c>
      <c r="Q16899">
        <v>40000</v>
      </c>
      <c r="R16899">
        <v>8</v>
      </c>
      <c r="S16899">
        <v>19032.439999999999</v>
      </c>
      <c r="T16899">
        <v>5000</v>
      </c>
      <c r="U16899">
        <v>800</v>
      </c>
      <c r="V16899">
        <v>60000</v>
      </c>
      <c r="W16899">
        <v>3</v>
      </c>
      <c r="X16899">
        <v>3968.89</v>
      </c>
      <c r="Y16899">
        <v>2500</v>
      </c>
      <c r="Z16899">
        <v>383</v>
      </c>
      <c r="AA16899">
        <v>7000</v>
      </c>
      <c r="AB16899">
        <v>4</v>
      </c>
      <c r="AC16899">
        <v>6934.2</v>
      </c>
      <c r="AD16899">
        <v>7000</v>
      </c>
      <c r="AE16899">
        <v>4000</v>
      </c>
      <c r="AF16899">
        <v>12000</v>
      </c>
      <c r="AG16899">
        <v>30</v>
      </c>
      <c r="AH16899">
        <v>4828.79</v>
      </c>
      <c r="AI16899">
        <v>2800</v>
      </c>
      <c r="AJ16899">
        <v>2500</v>
      </c>
      <c r="AK16899">
        <v>20000</v>
      </c>
      <c r="AQ16899">
        <v>4</v>
      </c>
      <c r="AR16899">
        <v>7945.04</v>
      </c>
      <c r="AS16899">
        <v>5000</v>
      </c>
      <c r="AT16899">
        <v>2000</v>
      </c>
      <c r="AU16899">
        <v>30000</v>
      </c>
      <c r="AV16899">
        <v>1</v>
      </c>
      <c r="AW16899">
        <v>3000</v>
      </c>
      <c r="AX16899">
        <v>3000</v>
      </c>
      <c r="AY16899">
        <v>3000</v>
      </c>
      <c r="AZ16899">
        <v>3000</v>
      </c>
      <c r="BA16899">
        <v>36</v>
      </c>
      <c r="BB16899">
        <v>4124.49</v>
      </c>
      <c r="BC16899">
        <v>2500</v>
      </c>
      <c r="BD16899">
        <v>860</v>
      </c>
      <c r="BE16899">
        <v>13000</v>
      </c>
      <c r="BK16899">
        <v>4</v>
      </c>
      <c r="BL16899">
        <v>2607.44</v>
      </c>
      <c r="BM16899">
        <v>2000</v>
      </c>
      <c r="BN16899">
        <v>200</v>
      </c>
      <c r="BO16899">
        <v>5000</v>
      </c>
    </row>
    <row r="16900" spans="1:67" x14ac:dyDescent="0.35">
      <c r="A16900" t="s">
        <v>29</v>
      </c>
      <c r="B16900" t="s">
        <v>1166</v>
      </c>
      <c r="C16900">
        <v>45</v>
      </c>
      <c r="D16900">
        <v>18813.54</v>
      </c>
      <c r="E16900">
        <v>15000</v>
      </c>
      <c r="F16900">
        <v>2000</v>
      </c>
      <c r="G16900">
        <v>80000</v>
      </c>
      <c r="H16900">
        <v>5</v>
      </c>
      <c r="I16900">
        <v>7474.03</v>
      </c>
      <c r="J16900">
        <v>7500</v>
      </c>
      <c r="K16900">
        <v>2000</v>
      </c>
      <c r="L16900">
        <v>12000</v>
      </c>
      <c r="M16900">
        <v>8</v>
      </c>
      <c r="N16900">
        <v>6121</v>
      </c>
      <c r="O16900">
        <v>5000</v>
      </c>
      <c r="P16900">
        <v>750</v>
      </c>
      <c r="Q16900">
        <v>15500</v>
      </c>
      <c r="R16900">
        <v>16</v>
      </c>
      <c r="S16900">
        <v>26282.44</v>
      </c>
      <c r="T16900">
        <v>30000</v>
      </c>
      <c r="U16900">
        <v>3000</v>
      </c>
      <c r="V16900">
        <v>51000</v>
      </c>
      <c r="W16900">
        <v>2</v>
      </c>
      <c r="X16900">
        <v>15539.22</v>
      </c>
      <c r="Y16900">
        <v>25000</v>
      </c>
      <c r="Z16900">
        <v>375</v>
      </c>
      <c r="AA16900">
        <v>25000</v>
      </c>
      <c r="AB16900">
        <v>6</v>
      </c>
      <c r="AC16900">
        <v>9483.25</v>
      </c>
      <c r="AD16900">
        <v>5000</v>
      </c>
      <c r="AE16900">
        <v>2000</v>
      </c>
      <c r="AF16900">
        <v>57000</v>
      </c>
      <c r="AG16900">
        <v>41</v>
      </c>
      <c r="AH16900">
        <v>6372.93</v>
      </c>
      <c r="AI16900">
        <v>5000</v>
      </c>
      <c r="AJ16900">
        <v>2400</v>
      </c>
      <c r="AK16900">
        <v>30000</v>
      </c>
      <c r="AL16900">
        <v>1</v>
      </c>
      <c r="AM16900">
        <v>500</v>
      </c>
      <c r="AN16900">
        <v>500</v>
      </c>
      <c r="AO16900">
        <v>500</v>
      </c>
      <c r="AP16900">
        <v>500</v>
      </c>
      <c r="AQ16900">
        <v>1</v>
      </c>
      <c r="AR16900">
        <v>2000</v>
      </c>
      <c r="AS16900">
        <v>2000</v>
      </c>
      <c r="AT16900">
        <v>2000</v>
      </c>
      <c r="AU16900">
        <v>2000</v>
      </c>
      <c r="AV16900">
        <v>2</v>
      </c>
      <c r="AW16900">
        <v>13734.5</v>
      </c>
      <c r="AX16900">
        <v>40000</v>
      </c>
      <c r="AY16900">
        <v>5000</v>
      </c>
      <c r="AZ16900">
        <v>40000</v>
      </c>
      <c r="BA16900">
        <v>23</v>
      </c>
      <c r="BB16900">
        <v>18080.75</v>
      </c>
      <c r="BC16900">
        <v>2500</v>
      </c>
      <c r="BD16900">
        <v>500</v>
      </c>
      <c r="BE16900">
        <v>300000</v>
      </c>
      <c r="BK16900">
        <v>5</v>
      </c>
      <c r="BL16900">
        <v>22340.09</v>
      </c>
      <c r="BM16900">
        <v>15000</v>
      </c>
      <c r="BN16900">
        <v>1990</v>
      </c>
      <c r="BO16900">
        <v>55000</v>
      </c>
    </row>
    <row r="16901" spans="1:67" x14ac:dyDescent="0.35">
      <c r="A16901" t="s">
        <v>30</v>
      </c>
      <c r="B16901" t="s">
        <v>1165</v>
      </c>
      <c r="C16901">
        <v>30</v>
      </c>
      <c r="D16901">
        <v>18702.41</v>
      </c>
      <c r="E16901">
        <v>20000</v>
      </c>
      <c r="F16901">
        <v>4300</v>
      </c>
      <c r="G16901">
        <v>75000</v>
      </c>
      <c r="H16901">
        <v>7</v>
      </c>
      <c r="I16901">
        <v>8186.33</v>
      </c>
      <c r="J16901">
        <v>9000</v>
      </c>
      <c r="K16901">
        <v>2000</v>
      </c>
      <c r="L16901">
        <v>15000</v>
      </c>
      <c r="M16901">
        <v>13</v>
      </c>
      <c r="N16901">
        <v>13025.84</v>
      </c>
      <c r="O16901">
        <v>12000</v>
      </c>
      <c r="P16901">
        <v>400</v>
      </c>
      <c r="Q16901">
        <v>30000</v>
      </c>
      <c r="R16901">
        <v>6</v>
      </c>
      <c r="S16901">
        <v>28909.89</v>
      </c>
      <c r="T16901">
        <v>20000</v>
      </c>
      <c r="U16901">
        <v>4000</v>
      </c>
      <c r="V16901">
        <v>150000</v>
      </c>
      <c r="W16901">
        <v>3</v>
      </c>
      <c r="X16901">
        <v>20139.810000000001</v>
      </c>
      <c r="Y16901">
        <v>5000</v>
      </c>
      <c r="Z16901">
        <v>3000</v>
      </c>
      <c r="AA16901">
        <v>50000</v>
      </c>
      <c r="AB16901">
        <v>6</v>
      </c>
      <c r="AC16901">
        <v>8395.6</v>
      </c>
      <c r="AD16901">
        <v>8000</v>
      </c>
      <c r="AE16901">
        <v>4000</v>
      </c>
      <c r="AF16901">
        <v>15000</v>
      </c>
      <c r="AG16901">
        <v>38</v>
      </c>
      <c r="AH16901">
        <v>4869.6899999999996</v>
      </c>
      <c r="AI16901">
        <v>4200</v>
      </c>
      <c r="AJ16901">
        <v>2000</v>
      </c>
      <c r="AK16901">
        <v>14300</v>
      </c>
      <c r="AQ16901">
        <v>3</v>
      </c>
      <c r="AR16901">
        <v>5672.79</v>
      </c>
      <c r="AS16901">
        <v>5000</v>
      </c>
      <c r="AT16901">
        <v>3700</v>
      </c>
      <c r="AU16901">
        <v>13000</v>
      </c>
      <c r="BA16901">
        <v>23</v>
      </c>
      <c r="BB16901">
        <v>5460.62</v>
      </c>
      <c r="BC16901">
        <v>3100</v>
      </c>
      <c r="BD16901">
        <v>860</v>
      </c>
      <c r="BE16901">
        <v>17000</v>
      </c>
      <c r="BF16901">
        <v>1</v>
      </c>
      <c r="BG16901">
        <v>1000</v>
      </c>
      <c r="BH16901">
        <v>1000</v>
      </c>
      <c r="BI16901">
        <v>1000</v>
      </c>
      <c r="BJ16901">
        <v>1000</v>
      </c>
      <c r="BK16901">
        <v>2</v>
      </c>
      <c r="BL16901">
        <v>5669.08</v>
      </c>
      <c r="BM16901">
        <v>7100</v>
      </c>
      <c r="BN16901">
        <v>4000</v>
      </c>
      <c r="BO16901">
        <v>7100</v>
      </c>
    </row>
    <row r="16902" spans="1:67" x14ac:dyDescent="0.35">
      <c r="A16902" t="s">
        <v>30</v>
      </c>
      <c r="B16902" t="s">
        <v>1166</v>
      </c>
      <c r="C16902">
        <v>52</v>
      </c>
      <c r="D16902">
        <v>22458.28</v>
      </c>
      <c r="E16902">
        <v>18000</v>
      </c>
      <c r="F16902">
        <v>2600</v>
      </c>
      <c r="G16902">
        <v>100000</v>
      </c>
      <c r="H16902">
        <v>4</v>
      </c>
      <c r="I16902">
        <v>16065.03</v>
      </c>
      <c r="J16902">
        <v>20000</v>
      </c>
      <c r="K16902">
        <v>8000</v>
      </c>
      <c r="L16902">
        <v>20000</v>
      </c>
      <c r="M16902">
        <v>11</v>
      </c>
      <c r="N16902">
        <v>11672.88</v>
      </c>
      <c r="O16902">
        <v>10000</v>
      </c>
      <c r="P16902">
        <v>3800</v>
      </c>
      <c r="Q16902">
        <v>20000</v>
      </c>
      <c r="R16902">
        <v>14</v>
      </c>
      <c r="S16902">
        <v>42153.39</v>
      </c>
      <c r="T16902">
        <v>20000</v>
      </c>
      <c r="U16902">
        <v>5000</v>
      </c>
      <c r="V16902">
        <v>300000</v>
      </c>
      <c r="W16902">
        <v>1</v>
      </c>
      <c r="X16902">
        <v>1000</v>
      </c>
      <c r="Y16902">
        <v>1000</v>
      </c>
      <c r="Z16902">
        <v>1000</v>
      </c>
      <c r="AA16902">
        <v>1000</v>
      </c>
      <c r="AB16902">
        <v>5</v>
      </c>
      <c r="AC16902">
        <v>10884.92</v>
      </c>
      <c r="AD16902">
        <v>4500</v>
      </c>
      <c r="AE16902">
        <v>2000</v>
      </c>
      <c r="AF16902">
        <v>30000</v>
      </c>
      <c r="AG16902">
        <v>33</v>
      </c>
      <c r="AH16902">
        <v>6843.96</v>
      </c>
      <c r="AI16902">
        <v>5500</v>
      </c>
      <c r="AJ16902">
        <v>2000</v>
      </c>
      <c r="AK16902">
        <v>22000</v>
      </c>
      <c r="AQ16902">
        <v>3</v>
      </c>
      <c r="AR16902">
        <v>5311.24</v>
      </c>
      <c r="AS16902">
        <v>3000</v>
      </c>
      <c r="AT16902">
        <v>2500</v>
      </c>
      <c r="AU16902">
        <v>10000</v>
      </c>
      <c r="AV16902">
        <v>2</v>
      </c>
      <c r="AW16902">
        <v>5644.06</v>
      </c>
      <c r="AX16902">
        <v>7000</v>
      </c>
      <c r="AY16902">
        <v>5000</v>
      </c>
      <c r="AZ16902">
        <v>7000</v>
      </c>
      <c r="BA16902">
        <v>25</v>
      </c>
      <c r="BB16902">
        <v>4063.81</v>
      </c>
      <c r="BC16902">
        <v>2700</v>
      </c>
      <c r="BD16902">
        <v>861</v>
      </c>
      <c r="BE16902">
        <v>14000</v>
      </c>
    </row>
    <row r="16903" spans="1:67" x14ac:dyDescent="0.35">
      <c r="A16903" t="s">
        <v>31</v>
      </c>
      <c r="B16903" t="s">
        <v>1165</v>
      </c>
      <c r="C16903">
        <v>37</v>
      </c>
      <c r="D16903">
        <v>15175.25</v>
      </c>
      <c r="E16903">
        <v>10000</v>
      </c>
      <c r="F16903">
        <v>2000</v>
      </c>
      <c r="G16903">
        <v>50000</v>
      </c>
      <c r="H16903">
        <v>3</v>
      </c>
      <c r="I16903">
        <v>8080.27</v>
      </c>
      <c r="J16903">
        <v>10000</v>
      </c>
      <c r="K16903">
        <v>4000</v>
      </c>
      <c r="L16903">
        <v>10000</v>
      </c>
      <c r="M16903">
        <v>9</v>
      </c>
      <c r="N16903">
        <v>2614.7600000000002</v>
      </c>
      <c r="O16903">
        <v>2000</v>
      </c>
      <c r="P16903">
        <v>300</v>
      </c>
      <c r="Q16903">
        <v>7000</v>
      </c>
      <c r="R16903">
        <v>7</v>
      </c>
      <c r="S16903">
        <v>4487.04</v>
      </c>
      <c r="T16903">
        <v>4000</v>
      </c>
      <c r="U16903">
        <v>1500</v>
      </c>
      <c r="V16903">
        <v>15000</v>
      </c>
      <c r="W16903">
        <v>1</v>
      </c>
      <c r="X16903">
        <v>400</v>
      </c>
      <c r="Y16903">
        <v>400</v>
      </c>
      <c r="Z16903">
        <v>400</v>
      </c>
      <c r="AA16903">
        <v>400</v>
      </c>
      <c r="AB16903">
        <v>11</v>
      </c>
      <c r="AC16903">
        <v>4180.92</v>
      </c>
      <c r="AD16903">
        <v>500</v>
      </c>
      <c r="AE16903">
        <v>300</v>
      </c>
      <c r="AF16903">
        <v>35000</v>
      </c>
      <c r="AG16903">
        <v>70</v>
      </c>
      <c r="AH16903">
        <v>4649.5600000000004</v>
      </c>
      <c r="AI16903">
        <v>3700</v>
      </c>
      <c r="AJ16903">
        <v>2000</v>
      </c>
      <c r="AK16903">
        <v>13000</v>
      </c>
      <c r="AQ16903">
        <v>2</v>
      </c>
      <c r="AR16903">
        <v>3744.8</v>
      </c>
      <c r="AS16903">
        <v>6000</v>
      </c>
      <c r="AT16903">
        <v>1000</v>
      </c>
      <c r="AU16903">
        <v>6000</v>
      </c>
      <c r="AV16903">
        <v>7</v>
      </c>
      <c r="AW16903">
        <v>33471.089999999997</v>
      </c>
      <c r="AX16903">
        <v>26000</v>
      </c>
      <c r="AY16903">
        <v>3600</v>
      </c>
      <c r="AZ16903">
        <v>280000</v>
      </c>
      <c r="BA16903">
        <v>49</v>
      </c>
      <c r="BB16903">
        <v>5085.12</v>
      </c>
      <c r="BC16903">
        <v>4000</v>
      </c>
      <c r="BD16903">
        <v>860</v>
      </c>
      <c r="BE16903">
        <v>30000</v>
      </c>
      <c r="BK16903">
        <v>2</v>
      </c>
      <c r="BL16903">
        <v>2270.75</v>
      </c>
      <c r="BM16903">
        <v>5000</v>
      </c>
      <c r="BN16903">
        <v>120</v>
      </c>
      <c r="BO16903">
        <v>5000</v>
      </c>
    </row>
    <row r="16904" spans="1:67" x14ac:dyDescent="0.35">
      <c r="A16904" t="s">
        <v>31</v>
      </c>
      <c r="B16904" t="s">
        <v>1166</v>
      </c>
      <c r="C16904">
        <v>22</v>
      </c>
      <c r="D16904">
        <v>12943.18</v>
      </c>
      <c r="E16904">
        <v>10000</v>
      </c>
      <c r="F16904">
        <v>1800</v>
      </c>
      <c r="G16904">
        <v>50000</v>
      </c>
      <c r="H16904">
        <v>7</v>
      </c>
      <c r="I16904">
        <v>5600</v>
      </c>
      <c r="J16904">
        <v>6000</v>
      </c>
      <c r="K16904">
        <v>1200</v>
      </c>
      <c r="L16904">
        <v>9000</v>
      </c>
      <c r="M16904">
        <v>4</v>
      </c>
      <c r="N16904">
        <v>9700</v>
      </c>
      <c r="O16904">
        <v>4800</v>
      </c>
      <c r="P16904">
        <v>4000</v>
      </c>
      <c r="Q16904">
        <v>25000</v>
      </c>
      <c r="R16904">
        <v>4</v>
      </c>
      <c r="S16904">
        <v>5750</v>
      </c>
      <c r="T16904">
        <v>5000</v>
      </c>
      <c r="U16904">
        <v>5000</v>
      </c>
      <c r="V16904">
        <v>7000</v>
      </c>
      <c r="AB16904">
        <v>3</v>
      </c>
      <c r="AC16904">
        <v>4166.67</v>
      </c>
      <c r="AD16904">
        <v>2000</v>
      </c>
      <c r="AE16904">
        <v>500</v>
      </c>
      <c r="AF16904">
        <v>10000</v>
      </c>
      <c r="AG16904">
        <v>38</v>
      </c>
      <c r="AH16904">
        <v>5087.5</v>
      </c>
      <c r="AI16904">
        <v>4200</v>
      </c>
      <c r="AJ16904">
        <v>2100</v>
      </c>
      <c r="AK16904">
        <v>15000</v>
      </c>
      <c r="AQ16904">
        <v>1</v>
      </c>
      <c r="AR16904">
        <v>1500</v>
      </c>
      <c r="AS16904">
        <v>1500</v>
      </c>
      <c r="AT16904">
        <v>1500</v>
      </c>
      <c r="AU16904">
        <v>1500</v>
      </c>
      <c r="AV16904">
        <v>3</v>
      </c>
      <c r="AW16904">
        <v>13533.33</v>
      </c>
      <c r="AX16904">
        <v>15000</v>
      </c>
      <c r="AY16904">
        <v>4000</v>
      </c>
      <c r="AZ16904">
        <v>21600</v>
      </c>
      <c r="BA16904">
        <v>24</v>
      </c>
      <c r="BB16904">
        <v>4658.33</v>
      </c>
      <c r="BC16904">
        <v>3000</v>
      </c>
      <c r="BD16904">
        <v>2000</v>
      </c>
      <c r="BE16904">
        <v>15000</v>
      </c>
      <c r="BK16904">
        <v>2</v>
      </c>
      <c r="BL16904">
        <v>3900</v>
      </c>
      <c r="BM16904">
        <v>1200</v>
      </c>
      <c r="BN16904">
        <v>1200</v>
      </c>
      <c r="BO16904">
        <v>6600</v>
      </c>
    </row>
    <row r="16905" spans="1:67" x14ac:dyDescent="0.35">
      <c r="A16905" t="s">
        <v>32</v>
      </c>
      <c r="B16905" t="s">
        <v>1165</v>
      </c>
      <c r="C16905">
        <v>637</v>
      </c>
      <c r="D16905">
        <v>15260.86</v>
      </c>
      <c r="E16905">
        <v>10000</v>
      </c>
      <c r="F16905">
        <v>1400</v>
      </c>
      <c r="G16905">
        <v>385000</v>
      </c>
      <c r="H16905">
        <v>99</v>
      </c>
      <c r="I16905">
        <v>7407.14</v>
      </c>
      <c r="J16905">
        <v>5000</v>
      </c>
      <c r="K16905">
        <v>500</v>
      </c>
      <c r="L16905">
        <v>30000</v>
      </c>
      <c r="M16905">
        <v>147</v>
      </c>
      <c r="N16905">
        <v>10523.21</v>
      </c>
      <c r="O16905">
        <v>7000</v>
      </c>
      <c r="P16905">
        <v>300</v>
      </c>
      <c r="Q16905">
        <v>120000</v>
      </c>
      <c r="R16905">
        <v>134</v>
      </c>
      <c r="S16905">
        <v>19776.95</v>
      </c>
      <c r="T16905">
        <v>7000</v>
      </c>
      <c r="U16905">
        <v>200</v>
      </c>
      <c r="V16905">
        <v>300000</v>
      </c>
      <c r="W16905">
        <v>84</v>
      </c>
      <c r="X16905">
        <v>2554.15</v>
      </c>
      <c r="Y16905">
        <v>1500</v>
      </c>
      <c r="Z16905">
        <v>266</v>
      </c>
      <c r="AA16905">
        <v>50000</v>
      </c>
      <c r="AB16905">
        <v>86</v>
      </c>
      <c r="AC16905">
        <v>8981.3799999999992</v>
      </c>
      <c r="AD16905">
        <v>7000</v>
      </c>
      <c r="AE16905">
        <v>300</v>
      </c>
      <c r="AF16905">
        <v>100000</v>
      </c>
      <c r="AG16905">
        <v>820</v>
      </c>
      <c r="AH16905">
        <v>5281.75</v>
      </c>
      <c r="AI16905">
        <v>4000</v>
      </c>
      <c r="AJ16905">
        <v>1500</v>
      </c>
      <c r="AK16905">
        <v>40000</v>
      </c>
      <c r="AL16905">
        <v>1</v>
      </c>
      <c r="AM16905">
        <v>5000</v>
      </c>
      <c r="AN16905">
        <v>5000</v>
      </c>
      <c r="AO16905">
        <v>5000</v>
      </c>
      <c r="AP16905">
        <v>5000</v>
      </c>
      <c r="AQ16905">
        <v>48</v>
      </c>
      <c r="AR16905">
        <v>7966.21</v>
      </c>
      <c r="AS16905">
        <v>5000</v>
      </c>
      <c r="AT16905">
        <v>500</v>
      </c>
      <c r="AU16905">
        <v>100000</v>
      </c>
      <c r="AV16905">
        <v>23</v>
      </c>
      <c r="AW16905">
        <v>6143.67</v>
      </c>
      <c r="AX16905">
        <v>4000</v>
      </c>
      <c r="AY16905">
        <v>850</v>
      </c>
      <c r="AZ16905">
        <v>280000</v>
      </c>
      <c r="BA16905">
        <v>547</v>
      </c>
      <c r="BB16905">
        <v>5346.55</v>
      </c>
      <c r="BC16905">
        <v>2960</v>
      </c>
      <c r="BD16905">
        <v>280</v>
      </c>
      <c r="BE16905">
        <v>50000</v>
      </c>
      <c r="BF16905">
        <v>3</v>
      </c>
      <c r="BG16905">
        <v>1042.02</v>
      </c>
      <c r="BH16905">
        <v>1000</v>
      </c>
      <c r="BI16905">
        <v>1000</v>
      </c>
      <c r="BJ16905">
        <v>1110</v>
      </c>
      <c r="BK16905">
        <v>59</v>
      </c>
      <c r="BL16905">
        <v>12006.57</v>
      </c>
      <c r="BM16905">
        <v>4000</v>
      </c>
      <c r="BN16905">
        <v>120</v>
      </c>
      <c r="BO16905">
        <v>400000</v>
      </c>
    </row>
    <row r="16906" spans="1:67" x14ac:dyDescent="0.35">
      <c r="A16906" t="s">
        <v>32</v>
      </c>
      <c r="B16906" t="s">
        <v>1166</v>
      </c>
      <c r="C16906">
        <v>1238</v>
      </c>
      <c r="D16906">
        <v>21257.53</v>
      </c>
      <c r="E16906">
        <v>15000</v>
      </c>
      <c r="F16906">
        <v>1500</v>
      </c>
      <c r="G16906">
        <v>500000</v>
      </c>
      <c r="H16906">
        <v>154</v>
      </c>
      <c r="I16906">
        <v>7685.21</v>
      </c>
      <c r="J16906">
        <v>6500</v>
      </c>
      <c r="K16906">
        <v>500</v>
      </c>
      <c r="L16906">
        <v>25000</v>
      </c>
      <c r="M16906">
        <v>238</v>
      </c>
      <c r="N16906">
        <v>10991.76</v>
      </c>
      <c r="O16906">
        <v>8100</v>
      </c>
      <c r="P16906">
        <v>300</v>
      </c>
      <c r="Q16906">
        <v>80000</v>
      </c>
      <c r="R16906">
        <v>193</v>
      </c>
      <c r="S16906">
        <v>42194.66</v>
      </c>
      <c r="T16906">
        <v>20000</v>
      </c>
      <c r="U16906">
        <v>200</v>
      </c>
      <c r="V16906">
        <v>800000</v>
      </c>
      <c r="W16906">
        <v>43</v>
      </c>
      <c r="X16906">
        <v>8033.45</v>
      </c>
      <c r="Y16906">
        <v>1580</v>
      </c>
      <c r="Z16906">
        <v>200</v>
      </c>
      <c r="AA16906">
        <v>50000</v>
      </c>
      <c r="AB16906">
        <v>139</v>
      </c>
      <c r="AC16906">
        <v>12222.34</v>
      </c>
      <c r="AD16906">
        <v>5000</v>
      </c>
      <c r="AE16906">
        <v>150</v>
      </c>
      <c r="AF16906">
        <v>280000</v>
      </c>
      <c r="AG16906">
        <v>1095</v>
      </c>
      <c r="AH16906">
        <v>6157.16</v>
      </c>
      <c r="AI16906">
        <v>4800</v>
      </c>
      <c r="AJ16906">
        <v>1500</v>
      </c>
      <c r="AK16906">
        <v>79000</v>
      </c>
      <c r="AL16906">
        <v>9</v>
      </c>
      <c r="AM16906">
        <v>5689</v>
      </c>
      <c r="AN16906">
        <v>1000</v>
      </c>
      <c r="AO16906">
        <v>500</v>
      </c>
      <c r="AP16906">
        <v>30000</v>
      </c>
      <c r="AQ16906">
        <v>85</v>
      </c>
      <c r="AR16906">
        <v>6967.85</v>
      </c>
      <c r="AS16906">
        <v>4000</v>
      </c>
      <c r="AT16906">
        <v>200</v>
      </c>
      <c r="AU16906">
        <v>50000</v>
      </c>
      <c r="AV16906">
        <v>52</v>
      </c>
      <c r="AW16906">
        <v>5850.46</v>
      </c>
      <c r="AX16906">
        <v>5000</v>
      </c>
      <c r="AY16906">
        <v>400</v>
      </c>
      <c r="AZ16906">
        <v>40000</v>
      </c>
      <c r="BA16906">
        <v>861</v>
      </c>
      <c r="BB16906">
        <v>5417.21</v>
      </c>
      <c r="BC16906">
        <v>4000</v>
      </c>
      <c r="BD16906">
        <v>265</v>
      </c>
      <c r="BE16906">
        <v>300000</v>
      </c>
      <c r="BF16906">
        <v>6</v>
      </c>
      <c r="BG16906">
        <v>2456.11</v>
      </c>
      <c r="BH16906">
        <v>2000</v>
      </c>
      <c r="BI16906">
        <v>860</v>
      </c>
      <c r="BJ16906">
        <v>8000</v>
      </c>
      <c r="BK16906">
        <v>93</v>
      </c>
      <c r="BL16906">
        <v>10866.7</v>
      </c>
      <c r="BM16906">
        <v>4000</v>
      </c>
      <c r="BN16906">
        <v>300</v>
      </c>
      <c r="BO16906">
        <v>100000</v>
      </c>
    </row>
    <row r="16907" spans="1:67" x14ac:dyDescent="0.35">
      <c r="A16907" t="s">
        <v>9</v>
      </c>
      <c r="B16907" t="s">
        <v>339</v>
      </c>
    </row>
    <row r="16908" spans="1:67" x14ac:dyDescent="0.35">
      <c r="A16908" t="s">
        <v>10</v>
      </c>
      <c r="B16908" t="s">
        <v>339</v>
      </c>
    </row>
    <row r="16909" spans="1:67" x14ac:dyDescent="0.35">
      <c r="A16909" t="s">
        <v>13</v>
      </c>
      <c r="B16909" t="s">
        <v>339</v>
      </c>
    </row>
    <row r="16910" spans="1:67" x14ac:dyDescent="0.35">
      <c r="A16910" t="s">
        <v>14</v>
      </c>
      <c r="B16910" t="s">
        <v>339</v>
      </c>
    </row>
    <row r="16911" spans="1:67" x14ac:dyDescent="0.35">
      <c r="A16911" t="s">
        <v>16</v>
      </c>
      <c r="B16911" t="s">
        <v>339</v>
      </c>
    </row>
    <row r="16912" spans="1:67" x14ac:dyDescent="0.35">
      <c r="A16912" t="s">
        <v>19</v>
      </c>
      <c r="B16912" t="s">
        <v>339</v>
      </c>
    </row>
    <row r="16913" spans="1:2" x14ac:dyDescent="0.35">
      <c r="A16913" t="s">
        <v>21</v>
      </c>
      <c r="B16913" t="s">
        <v>339</v>
      </c>
    </row>
    <row r="16914" spans="1:2" x14ac:dyDescent="0.35">
      <c r="A16914" t="s">
        <v>22</v>
      </c>
      <c r="B16914" t="s">
        <v>339</v>
      </c>
    </row>
    <row r="16915" spans="1:2" x14ac:dyDescent="0.35">
      <c r="A16915" t="s">
        <v>23</v>
      </c>
      <c r="B16915" t="s">
        <v>339</v>
      </c>
    </row>
    <row r="16916" spans="1:2" x14ac:dyDescent="0.35">
      <c r="A16916" t="s">
        <v>24</v>
      </c>
      <c r="B16916" t="s">
        <v>339</v>
      </c>
    </row>
    <row r="16917" spans="1:2" x14ac:dyDescent="0.35">
      <c r="A16917" t="s">
        <v>25</v>
      </c>
      <c r="B16917" t="s">
        <v>339</v>
      </c>
    </row>
    <row r="16918" spans="1:2" x14ac:dyDescent="0.35">
      <c r="A16918" t="s">
        <v>27</v>
      </c>
      <c r="B16918" t="s">
        <v>339</v>
      </c>
    </row>
    <row r="16919" spans="1:2" x14ac:dyDescent="0.35">
      <c r="A16919" t="s">
        <v>28</v>
      </c>
      <c r="B16919" t="s">
        <v>339</v>
      </c>
    </row>
    <row r="16920" spans="1:2" x14ac:dyDescent="0.35">
      <c r="A16920" t="s">
        <v>30</v>
      </c>
      <c r="B16920" t="s">
        <v>339</v>
      </c>
    </row>
    <row r="16921" spans="1:2" x14ac:dyDescent="0.35">
      <c r="A16921" t="s">
        <v>31</v>
      </c>
      <c r="B16921" t="s">
        <v>339</v>
      </c>
    </row>
    <row r="16922" spans="1:2" x14ac:dyDescent="0.35">
      <c r="A16922" t="s">
        <v>20</v>
      </c>
      <c r="B16922" t="s">
        <v>339</v>
      </c>
    </row>
    <row r="16923" spans="1:2" x14ac:dyDescent="0.35">
      <c r="A16923" t="s">
        <v>11</v>
      </c>
      <c r="B16923" t="s">
        <v>339</v>
      </c>
    </row>
    <row r="16924" spans="1:2" x14ac:dyDescent="0.35">
      <c r="A16924" t="s">
        <v>17</v>
      </c>
      <c r="B16924" t="s">
        <v>339</v>
      </c>
    </row>
    <row r="16925" spans="1:2" x14ac:dyDescent="0.35">
      <c r="A16925" t="s">
        <v>18</v>
      </c>
      <c r="B16925" t="s">
        <v>339</v>
      </c>
    </row>
    <row r="16926" spans="1:2" x14ac:dyDescent="0.35">
      <c r="A16926" t="s">
        <v>26</v>
      </c>
      <c r="B16926" t="s">
        <v>339</v>
      </c>
    </row>
    <row r="16927" spans="1:2" x14ac:dyDescent="0.35">
      <c r="A16927" t="s">
        <v>29</v>
      </c>
      <c r="B16927" t="s">
        <v>339</v>
      </c>
    </row>
    <row r="16929" spans="1:67" x14ac:dyDescent="0.35">
      <c r="A16929" t="s">
        <v>1761</v>
      </c>
    </row>
    <row r="16930" spans="1:67" x14ac:dyDescent="0.35">
      <c r="A16930" t="s">
        <v>2</v>
      </c>
      <c r="B16930" t="s">
        <v>1141</v>
      </c>
      <c r="C16930" t="s">
        <v>1695</v>
      </c>
      <c r="D16930" t="s">
        <v>1696</v>
      </c>
      <c r="E16930" t="s">
        <v>1697</v>
      </c>
      <c r="F16930" t="s">
        <v>1698</v>
      </c>
      <c r="G16930" t="s">
        <v>1699</v>
      </c>
      <c r="H16930" t="s">
        <v>1700</v>
      </c>
      <c r="I16930" t="s">
        <v>1701</v>
      </c>
      <c r="J16930" t="s">
        <v>1702</v>
      </c>
      <c r="K16930" t="s">
        <v>1703</v>
      </c>
      <c r="L16930" t="s">
        <v>1704</v>
      </c>
      <c r="M16930" t="s">
        <v>1705</v>
      </c>
      <c r="N16930" t="s">
        <v>1706</v>
      </c>
      <c r="O16930" t="s">
        <v>1707</v>
      </c>
      <c r="P16930" t="s">
        <v>1708</v>
      </c>
      <c r="Q16930" t="s">
        <v>1709</v>
      </c>
      <c r="R16930" t="s">
        <v>1710</v>
      </c>
      <c r="S16930" t="s">
        <v>1711</v>
      </c>
      <c r="T16930" t="s">
        <v>1712</v>
      </c>
      <c r="U16930" t="s">
        <v>1713</v>
      </c>
      <c r="V16930" t="s">
        <v>1714</v>
      </c>
      <c r="W16930" t="s">
        <v>1715</v>
      </c>
      <c r="X16930" t="s">
        <v>1716</v>
      </c>
      <c r="Y16930" t="s">
        <v>1717</v>
      </c>
      <c r="Z16930" t="s">
        <v>1718</v>
      </c>
      <c r="AA16930" t="s">
        <v>1719</v>
      </c>
      <c r="AB16930" t="s">
        <v>1720</v>
      </c>
      <c r="AC16930" t="s">
        <v>1721</v>
      </c>
      <c r="AD16930" t="s">
        <v>1722</v>
      </c>
      <c r="AE16930" t="s">
        <v>1723</v>
      </c>
      <c r="AF16930" t="s">
        <v>1724</v>
      </c>
      <c r="AG16930" t="s">
        <v>1725</v>
      </c>
      <c r="AH16930" t="s">
        <v>1726</v>
      </c>
      <c r="AI16930" t="s">
        <v>1727</v>
      </c>
      <c r="AJ16930" t="s">
        <v>1728</v>
      </c>
      <c r="AK16930" t="s">
        <v>1729</v>
      </c>
      <c r="AL16930" t="s">
        <v>1730</v>
      </c>
      <c r="AM16930" t="s">
        <v>1731</v>
      </c>
      <c r="AN16930" t="s">
        <v>1732</v>
      </c>
      <c r="AO16930" t="s">
        <v>1733</v>
      </c>
      <c r="AP16930" t="s">
        <v>1734</v>
      </c>
      <c r="AQ16930" t="s">
        <v>1735</v>
      </c>
      <c r="AR16930" t="s">
        <v>1736</v>
      </c>
      <c r="AS16930" t="s">
        <v>1737</v>
      </c>
      <c r="AT16930" t="s">
        <v>1738</v>
      </c>
      <c r="AU16930" t="s">
        <v>1739</v>
      </c>
      <c r="AV16930" t="s">
        <v>1740</v>
      </c>
      <c r="AW16930" t="s">
        <v>1741</v>
      </c>
      <c r="AX16930" t="s">
        <v>1742</v>
      </c>
      <c r="AY16930" t="s">
        <v>1743</v>
      </c>
      <c r="AZ16930" t="s">
        <v>1744</v>
      </c>
      <c r="BA16930" t="s">
        <v>1745</v>
      </c>
      <c r="BB16930" t="s">
        <v>1746</v>
      </c>
      <c r="BC16930" t="s">
        <v>1747</v>
      </c>
      <c r="BD16930" t="s">
        <v>1748</v>
      </c>
      <c r="BE16930" t="s">
        <v>1749</v>
      </c>
      <c r="BF16930" t="s">
        <v>1750</v>
      </c>
      <c r="BG16930" t="s">
        <v>1751</v>
      </c>
      <c r="BH16930" t="s">
        <v>1752</v>
      </c>
      <c r="BI16930" t="s">
        <v>1753</v>
      </c>
      <c r="BJ16930" t="s">
        <v>1754</v>
      </c>
      <c r="BK16930" t="s">
        <v>1755</v>
      </c>
      <c r="BL16930" t="s">
        <v>1756</v>
      </c>
      <c r="BM16930" t="s">
        <v>1757</v>
      </c>
      <c r="BN16930" t="s">
        <v>1758</v>
      </c>
      <c r="BO16930" t="s">
        <v>1759</v>
      </c>
    </row>
    <row r="16931" spans="1:67" x14ac:dyDescent="0.35">
      <c r="A16931" t="s">
        <v>8</v>
      </c>
      <c r="B16931" t="s">
        <v>1129</v>
      </c>
      <c r="C16931">
        <v>15</v>
      </c>
      <c r="D16931">
        <v>19660.330000000002</v>
      </c>
      <c r="E16931">
        <v>20000</v>
      </c>
      <c r="F16931">
        <v>5000</v>
      </c>
      <c r="G16931">
        <v>45000</v>
      </c>
      <c r="H16931">
        <v>2</v>
      </c>
      <c r="I16931">
        <v>5606.36</v>
      </c>
      <c r="J16931">
        <v>6000</v>
      </c>
      <c r="K16931">
        <v>4500</v>
      </c>
      <c r="L16931">
        <v>6000</v>
      </c>
      <c r="M16931">
        <v>4</v>
      </c>
      <c r="N16931">
        <v>4350.3500000000004</v>
      </c>
      <c r="O16931">
        <v>3000</v>
      </c>
      <c r="P16931">
        <v>1500</v>
      </c>
      <c r="Q16931">
        <v>7500</v>
      </c>
      <c r="R16931">
        <v>1</v>
      </c>
      <c r="S16931">
        <v>7000</v>
      </c>
      <c r="T16931">
        <v>7000</v>
      </c>
      <c r="U16931">
        <v>7000</v>
      </c>
      <c r="V16931">
        <v>7000</v>
      </c>
      <c r="W16931">
        <v>1</v>
      </c>
      <c r="X16931">
        <v>1250</v>
      </c>
      <c r="Y16931">
        <v>1250</v>
      </c>
      <c r="Z16931">
        <v>1250</v>
      </c>
      <c r="AA16931">
        <v>1250</v>
      </c>
      <c r="AB16931">
        <v>2</v>
      </c>
      <c r="AC16931">
        <v>3920.51</v>
      </c>
      <c r="AD16931">
        <v>5000</v>
      </c>
      <c r="AE16931">
        <v>300</v>
      </c>
      <c r="AF16931">
        <v>5000</v>
      </c>
      <c r="AG16931">
        <v>13</v>
      </c>
      <c r="AH16931">
        <v>4327.76</v>
      </c>
      <c r="AI16931">
        <v>3800</v>
      </c>
      <c r="AJ16931">
        <v>2100</v>
      </c>
      <c r="AK16931">
        <v>11000</v>
      </c>
      <c r="AV16931">
        <v>2</v>
      </c>
      <c r="AW16931">
        <v>2643.4</v>
      </c>
      <c r="AX16931">
        <v>7000</v>
      </c>
      <c r="AY16931">
        <v>2000</v>
      </c>
      <c r="AZ16931">
        <v>7000</v>
      </c>
      <c r="BA16931">
        <v>25</v>
      </c>
      <c r="BB16931">
        <v>5533.56</v>
      </c>
      <c r="BC16931">
        <v>4000</v>
      </c>
      <c r="BD16931">
        <v>860</v>
      </c>
      <c r="BE16931">
        <v>13000</v>
      </c>
      <c r="BF16931">
        <v>1</v>
      </c>
      <c r="BG16931">
        <v>2000</v>
      </c>
      <c r="BH16931">
        <v>2000</v>
      </c>
      <c r="BI16931">
        <v>2000</v>
      </c>
      <c r="BJ16931">
        <v>2000</v>
      </c>
      <c r="BK16931">
        <v>2</v>
      </c>
      <c r="BL16931">
        <v>5000</v>
      </c>
      <c r="BM16931">
        <v>5000</v>
      </c>
      <c r="BN16931">
        <v>5000</v>
      </c>
      <c r="BO16931">
        <v>5000</v>
      </c>
    </row>
    <row r="16932" spans="1:67" x14ac:dyDescent="0.35">
      <c r="A16932" t="s">
        <v>8</v>
      </c>
      <c r="B16932" t="s">
        <v>1130</v>
      </c>
      <c r="C16932">
        <v>45</v>
      </c>
      <c r="D16932">
        <v>12762.16</v>
      </c>
      <c r="E16932">
        <v>9000</v>
      </c>
      <c r="F16932">
        <v>4000</v>
      </c>
      <c r="G16932">
        <v>40000</v>
      </c>
      <c r="H16932">
        <v>7</v>
      </c>
      <c r="I16932">
        <v>5131.5600000000004</v>
      </c>
      <c r="J16932">
        <v>4500</v>
      </c>
      <c r="K16932">
        <v>2000</v>
      </c>
      <c r="L16932">
        <v>10000</v>
      </c>
      <c r="M16932">
        <v>10</v>
      </c>
      <c r="N16932">
        <v>8959.3700000000008</v>
      </c>
      <c r="O16932">
        <v>6000</v>
      </c>
      <c r="P16932">
        <v>2000</v>
      </c>
      <c r="Q16932">
        <v>30000</v>
      </c>
      <c r="R16932">
        <v>8</v>
      </c>
      <c r="S16932">
        <v>4927.84</v>
      </c>
      <c r="T16932">
        <v>5000</v>
      </c>
      <c r="U16932">
        <v>1800</v>
      </c>
      <c r="V16932">
        <v>10000</v>
      </c>
      <c r="W16932">
        <v>6</v>
      </c>
      <c r="X16932">
        <v>2634.22</v>
      </c>
      <c r="Y16932">
        <v>3300</v>
      </c>
      <c r="Z16932">
        <v>1500</v>
      </c>
      <c r="AA16932">
        <v>3750</v>
      </c>
      <c r="AB16932">
        <v>6</v>
      </c>
      <c r="AC16932">
        <v>22597.11</v>
      </c>
      <c r="AD16932">
        <v>10000</v>
      </c>
      <c r="AE16932">
        <v>9000</v>
      </c>
      <c r="AF16932">
        <v>50000</v>
      </c>
      <c r="AG16932">
        <v>44</v>
      </c>
      <c r="AH16932">
        <v>5440.88</v>
      </c>
      <c r="AI16932">
        <v>4200</v>
      </c>
      <c r="AJ16932">
        <v>2000</v>
      </c>
      <c r="AK16932">
        <v>15000</v>
      </c>
      <c r="AL16932">
        <v>1</v>
      </c>
      <c r="AM16932">
        <v>500</v>
      </c>
      <c r="AN16932">
        <v>500</v>
      </c>
      <c r="AO16932">
        <v>500</v>
      </c>
      <c r="AP16932">
        <v>500</v>
      </c>
      <c r="AQ16932">
        <v>4</v>
      </c>
      <c r="AR16932">
        <v>4913.5600000000004</v>
      </c>
      <c r="AS16932">
        <v>2500</v>
      </c>
      <c r="AT16932">
        <v>1000</v>
      </c>
      <c r="AU16932">
        <v>10000</v>
      </c>
      <c r="AV16932">
        <v>2</v>
      </c>
      <c r="AW16932">
        <v>6998.24</v>
      </c>
      <c r="AX16932">
        <v>8000</v>
      </c>
      <c r="AY16932">
        <v>6600</v>
      </c>
      <c r="AZ16932">
        <v>8000</v>
      </c>
      <c r="BA16932">
        <v>40</v>
      </c>
      <c r="BB16932">
        <v>4098.57</v>
      </c>
      <c r="BC16932">
        <v>3000</v>
      </c>
      <c r="BD16932">
        <v>265</v>
      </c>
      <c r="BE16932">
        <v>25000</v>
      </c>
      <c r="BK16932">
        <v>2</v>
      </c>
      <c r="BL16932">
        <v>2565.27</v>
      </c>
      <c r="BM16932">
        <v>3000</v>
      </c>
      <c r="BN16932">
        <v>2000</v>
      </c>
      <c r="BO16932">
        <v>3000</v>
      </c>
    </row>
    <row r="16933" spans="1:67" x14ac:dyDescent="0.35">
      <c r="A16933" t="s">
        <v>8</v>
      </c>
      <c r="B16933" t="s">
        <v>1131</v>
      </c>
      <c r="C16933">
        <v>18</v>
      </c>
      <c r="D16933">
        <v>18002.060000000001</v>
      </c>
      <c r="E16933">
        <v>20000</v>
      </c>
      <c r="F16933">
        <v>3000</v>
      </c>
      <c r="G16933">
        <v>60000</v>
      </c>
      <c r="H16933">
        <v>2</v>
      </c>
      <c r="I16933">
        <v>12314.01</v>
      </c>
      <c r="J16933">
        <v>20000</v>
      </c>
      <c r="K16933">
        <v>7000</v>
      </c>
      <c r="L16933">
        <v>20000</v>
      </c>
      <c r="M16933">
        <v>2</v>
      </c>
      <c r="N16933">
        <v>2078.96</v>
      </c>
      <c r="O16933">
        <v>3000</v>
      </c>
      <c r="P16933">
        <v>300</v>
      </c>
      <c r="Q16933">
        <v>3000</v>
      </c>
      <c r="R16933">
        <v>2</v>
      </c>
      <c r="S16933">
        <v>12500</v>
      </c>
      <c r="T16933">
        <v>10000</v>
      </c>
      <c r="U16933">
        <v>10000</v>
      </c>
      <c r="V16933">
        <v>15000</v>
      </c>
      <c r="W16933">
        <v>1</v>
      </c>
      <c r="X16933">
        <v>10000</v>
      </c>
      <c r="Y16933">
        <v>10000</v>
      </c>
      <c r="Z16933">
        <v>10000</v>
      </c>
      <c r="AA16933">
        <v>10000</v>
      </c>
      <c r="AB16933">
        <v>2</v>
      </c>
      <c r="AC16933">
        <v>6464.93</v>
      </c>
      <c r="AD16933">
        <v>8000</v>
      </c>
      <c r="AE16933">
        <v>3500</v>
      </c>
      <c r="AF16933">
        <v>8000</v>
      </c>
      <c r="AG16933">
        <v>16</v>
      </c>
      <c r="AH16933">
        <v>5045.95</v>
      </c>
      <c r="AI16933">
        <v>3600</v>
      </c>
      <c r="AJ16933">
        <v>2520</v>
      </c>
      <c r="AK16933">
        <v>20000</v>
      </c>
      <c r="AL16933">
        <v>1</v>
      </c>
      <c r="AM16933">
        <v>4000</v>
      </c>
      <c r="AN16933">
        <v>4000</v>
      </c>
      <c r="AO16933">
        <v>4000</v>
      </c>
      <c r="AP16933">
        <v>4000</v>
      </c>
      <c r="AQ16933">
        <v>1</v>
      </c>
      <c r="AR16933">
        <v>10000</v>
      </c>
      <c r="AS16933">
        <v>10000</v>
      </c>
      <c r="AT16933">
        <v>10000</v>
      </c>
      <c r="AU16933">
        <v>10000</v>
      </c>
      <c r="AV16933">
        <v>2</v>
      </c>
      <c r="AW16933">
        <v>445</v>
      </c>
      <c r="AX16933">
        <v>400</v>
      </c>
      <c r="AY16933">
        <v>400</v>
      </c>
      <c r="AZ16933">
        <v>490</v>
      </c>
      <c r="BA16933">
        <v>10</v>
      </c>
      <c r="BB16933">
        <v>3808.5</v>
      </c>
      <c r="BC16933">
        <v>2760</v>
      </c>
      <c r="BD16933">
        <v>432</v>
      </c>
      <c r="BE16933">
        <v>11200</v>
      </c>
      <c r="BK16933">
        <v>3</v>
      </c>
      <c r="BL16933">
        <v>42434.37</v>
      </c>
      <c r="BM16933">
        <v>3000</v>
      </c>
      <c r="BN16933">
        <v>2000</v>
      </c>
      <c r="BO16933">
        <v>100000</v>
      </c>
    </row>
    <row r="16934" spans="1:67" x14ac:dyDescent="0.35">
      <c r="A16934" t="s">
        <v>9</v>
      </c>
      <c r="B16934" t="s">
        <v>1129</v>
      </c>
      <c r="C16934">
        <v>5</v>
      </c>
      <c r="D16934">
        <v>26111.24</v>
      </c>
      <c r="E16934">
        <v>18000</v>
      </c>
      <c r="F16934">
        <v>7000</v>
      </c>
      <c r="G16934">
        <v>50000</v>
      </c>
      <c r="H16934">
        <v>1</v>
      </c>
      <c r="I16934">
        <v>1000</v>
      </c>
      <c r="J16934">
        <v>1000</v>
      </c>
      <c r="K16934">
        <v>1000</v>
      </c>
      <c r="L16934">
        <v>1000</v>
      </c>
      <c r="M16934">
        <v>1</v>
      </c>
      <c r="N16934">
        <v>3000</v>
      </c>
      <c r="O16934">
        <v>3000</v>
      </c>
      <c r="P16934">
        <v>3000</v>
      </c>
      <c r="Q16934">
        <v>3000</v>
      </c>
      <c r="AB16934">
        <v>1</v>
      </c>
      <c r="AC16934">
        <v>20000</v>
      </c>
      <c r="AD16934">
        <v>20000</v>
      </c>
      <c r="AE16934">
        <v>20000</v>
      </c>
      <c r="AF16934">
        <v>20000</v>
      </c>
      <c r="AG16934">
        <v>3</v>
      </c>
      <c r="AH16934">
        <v>6582.59</v>
      </c>
      <c r="AI16934">
        <v>6000</v>
      </c>
      <c r="AJ16934">
        <v>3600</v>
      </c>
      <c r="AK16934">
        <v>11700</v>
      </c>
      <c r="AQ16934">
        <v>1</v>
      </c>
      <c r="AR16934">
        <v>3000</v>
      </c>
      <c r="AS16934">
        <v>3000</v>
      </c>
      <c r="AT16934">
        <v>3000</v>
      </c>
      <c r="AU16934">
        <v>3000</v>
      </c>
      <c r="AV16934">
        <v>1</v>
      </c>
      <c r="AW16934">
        <v>10800</v>
      </c>
      <c r="AX16934">
        <v>10800</v>
      </c>
      <c r="AY16934">
        <v>10800</v>
      </c>
      <c r="AZ16934">
        <v>10800</v>
      </c>
      <c r="BA16934">
        <v>12</v>
      </c>
      <c r="BB16934">
        <v>4328.75</v>
      </c>
      <c r="BC16934">
        <v>4000</v>
      </c>
      <c r="BD16934">
        <v>2000</v>
      </c>
      <c r="BE16934">
        <v>8000</v>
      </c>
    </row>
    <row r="16935" spans="1:67" x14ac:dyDescent="0.35">
      <c r="A16935" t="s">
        <v>9</v>
      </c>
      <c r="B16935" t="s">
        <v>1130</v>
      </c>
      <c r="C16935">
        <v>69</v>
      </c>
      <c r="D16935">
        <v>23081.23</v>
      </c>
      <c r="E16935">
        <v>15000</v>
      </c>
      <c r="F16935">
        <v>3500</v>
      </c>
      <c r="G16935">
        <v>128000</v>
      </c>
      <c r="H16935">
        <v>9</v>
      </c>
      <c r="I16935">
        <v>10310.790000000001</v>
      </c>
      <c r="J16935">
        <v>8000</v>
      </c>
      <c r="K16935">
        <v>1000</v>
      </c>
      <c r="L16935">
        <v>25000</v>
      </c>
      <c r="M16935">
        <v>9</v>
      </c>
      <c r="N16935">
        <v>9199.8700000000008</v>
      </c>
      <c r="O16935">
        <v>10000</v>
      </c>
      <c r="P16935">
        <v>2000</v>
      </c>
      <c r="Q16935">
        <v>18000</v>
      </c>
      <c r="R16935">
        <v>14</v>
      </c>
      <c r="S16935">
        <v>15059.97</v>
      </c>
      <c r="T16935">
        <v>12000</v>
      </c>
      <c r="U16935">
        <v>3500</v>
      </c>
      <c r="V16935">
        <v>60000</v>
      </c>
      <c r="W16935">
        <v>5</v>
      </c>
      <c r="X16935">
        <v>1547.25</v>
      </c>
      <c r="Y16935">
        <v>2000</v>
      </c>
      <c r="Z16935">
        <v>670</v>
      </c>
      <c r="AA16935">
        <v>2000</v>
      </c>
      <c r="AB16935">
        <v>5</v>
      </c>
      <c r="AC16935">
        <v>4463.74</v>
      </c>
      <c r="AD16935">
        <v>5000</v>
      </c>
      <c r="AE16935">
        <v>1000</v>
      </c>
      <c r="AF16935">
        <v>7000</v>
      </c>
      <c r="AG16935">
        <v>72</v>
      </c>
      <c r="AH16935">
        <v>5421.67</v>
      </c>
      <c r="AI16935">
        <v>4000</v>
      </c>
      <c r="AJ16935">
        <v>2000</v>
      </c>
      <c r="AK16935">
        <v>40000</v>
      </c>
      <c r="AQ16935">
        <v>7</v>
      </c>
      <c r="AR16935">
        <v>10443.16</v>
      </c>
      <c r="AS16935">
        <v>7500</v>
      </c>
      <c r="AT16935">
        <v>2000</v>
      </c>
      <c r="AU16935">
        <v>28000</v>
      </c>
      <c r="BA16935">
        <v>44</v>
      </c>
      <c r="BB16935">
        <v>6285.28</v>
      </c>
      <c r="BC16935">
        <v>2860</v>
      </c>
      <c r="BD16935">
        <v>500</v>
      </c>
      <c r="BE16935">
        <v>25600</v>
      </c>
      <c r="BK16935">
        <v>4</v>
      </c>
      <c r="BL16935">
        <v>12283.31</v>
      </c>
      <c r="BM16935">
        <v>7000</v>
      </c>
      <c r="BN16935">
        <v>7000</v>
      </c>
      <c r="BO16935">
        <v>20000</v>
      </c>
    </row>
    <row r="16936" spans="1:67" x14ac:dyDescent="0.35">
      <c r="A16936" t="s">
        <v>9</v>
      </c>
      <c r="B16936" t="s">
        <v>1131</v>
      </c>
      <c r="C16936">
        <v>9</v>
      </c>
      <c r="D16936">
        <v>16425.25</v>
      </c>
      <c r="E16936">
        <v>8500</v>
      </c>
      <c r="F16936">
        <v>7000</v>
      </c>
      <c r="G16936">
        <v>50000</v>
      </c>
      <c r="H16936">
        <v>2</v>
      </c>
      <c r="I16936">
        <v>8000</v>
      </c>
      <c r="J16936">
        <v>6000</v>
      </c>
      <c r="K16936">
        <v>6000</v>
      </c>
      <c r="L16936">
        <v>10000</v>
      </c>
      <c r="M16936">
        <v>1</v>
      </c>
      <c r="N16936">
        <v>30000</v>
      </c>
      <c r="O16936">
        <v>30000</v>
      </c>
      <c r="P16936">
        <v>30000</v>
      </c>
      <c r="Q16936">
        <v>30000</v>
      </c>
      <c r="R16936">
        <v>3</v>
      </c>
      <c r="S16936">
        <v>34227.589999999997</v>
      </c>
      <c r="T16936">
        <v>25000</v>
      </c>
      <c r="U16936">
        <v>10000</v>
      </c>
      <c r="V16936">
        <v>60000</v>
      </c>
      <c r="AG16936">
        <v>4</v>
      </c>
      <c r="AH16936">
        <v>5899.82</v>
      </c>
      <c r="AI16936">
        <v>6450</v>
      </c>
      <c r="AJ16936">
        <v>4000</v>
      </c>
      <c r="AK16936">
        <v>6800</v>
      </c>
      <c r="AQ16936">
        <v>2</v>
      </c>
      <c r="AR16936">
        <v>29613.919999999998</v>
      </c>
      <c r="AS16936">
        <v>50000</v>
      </c>
      <c r="AT16936">
        <v>1000</v>
      </c>
      <c r="AU16936">
        <v>50000</v>
      </c>
      <c r="BA16936">
        <v>7</v>
      </c>
      <c r="BB16936">
        <v>3399.15</v>
      </c>
      <c r="BC16936">
        <v>2700</v>
      </c>
      <c r="BD16936">
        <v>860</v>
      </c>
      <c r="BE16936">
        <v>8000</v>
      </c>
    </row>
    <row r="16937" spans="1:67" x14ac:dyDescent="0.35">
      <c r="A16937" t="s">
        <v>10</v>
      </c>
      <c r="B16937" t="s">
        <v>1129</v>
      </c>
      <c r="C16937">
        <v>4</v>
      </c>
      <c r="D16937">
        <v>7357.62</v>
      </c>
      <c r="E16937">
        <v>3500</v>
      </c>
      <c r="F16937">
        <v>3500</v>
      </c>
      <c r="G16937">
        <v>22000</v>
      </c>
      <c r="H16937">
        <v>3</v>
      </c>
      <c r="I16937">
        <v>7584.54</v>
      </c>
      <c r="J16937">
        <v>8000</v>
      </c>
      <c r="K16937">
        <v>4000</v>
      </c>
      <c r="L16937">
        <v>10000</v>
      </c>
      <c r="M16937">
        <v>2</v>
      </c>
      <c r="N16937">
        <v>7423.29</v>
      </c>
      <c r="O16937">
        <v>15000</v>
      </c>
      <c r="P16937">
        <v>4000</v>
      </c>
      <c r="Q16937">
        <v>15000</v>
      </c>
      <c r="AB16937">
        <v>2</v>
      </c>
      <c r="AC16937">
        <v>5500</v>
      </c>
      <c r="AD16937">
        <v>5000</v>
      </c>
      <c r="AE16937">
        <v>5000</v>
      </c>
      <c r="AF16937">
        <v>6000</v>
      </c>
      <c r="AG16937">
        <v>8</v>
      </c>
      <c r="AH16937">
        <v>3979.18</v>
      </c>
      <c r="AI16937">
        <v>2950</v>
      </c>
      <c r="AJ16937">
        <v>2000</v>
      </c>
      <c r="AK16937">
        <v>10000</v>
      </c>
      <c r="AQ16937">
        <v>2</v>
      </c>
      <c r="AR16937">
        <v>4073.6</v>
      </c>
      <c r="AS16937">
        <v>5000</v>
      </c>
      <c r="AT16937">
        <v>1500</v>
      </c>
      <c r="AU16937">
        <v>5000</v>
      </c>
      <c r="AV16937">
        <v>3</v>
      </c>
      <c r="AW16937">
        <v>7767.76</v>
      </c>
      <c r="AX16937">
        <v>10000</v>
      </c>
      <c r="AY16937">
        <v>4000</v>
      </c>
      <c r="AZ16937">
        <v>13000</v>
      </c>
      <c r="BA16937">
        <v>20</v>
      </c>
      <c r="BB16937">
        <v>11317.02</v>
      </c>
      <c r="BC16937">
        <v>7200</v>
      </c>
      <c r="BD16937">
        <v>2000</v>
      </c>
      <c r="BE16937">
        <v>34360</v>
      </c>
      <c r="BK16937">
        <v>1</v>
      </c>
      <c r="BL16937">
        <v>7000</v>
      </c>
      <c r="BM16937">
        <v>7000</v>
      </c>
      <c r="BN16937">
        <v>7000</v>
      </c>
      <c r="BO16937">
        <v>7000</v>
      </c>
    </row>
    <row r="16938" spans="1:67" x14ac:dyDescent="0.35">
      <c r="A16938" t="s">
        <v>10</v>
      </c>
      <c r="B16938" t="s">
        <v>1130</v>
      </c>
      <c r="C16938">
        <v>65</v>
      </c>
      <c r="D16938">
        <v>12648.36</v>
      </c>
      <c r="E16938">
        <v>10000</v>
      </c>
      <c r="F16938">
        <v>2000</v>
      </c>
      <c r="G16938">
        <v>36000</v>
      </c>
      <c r="H16938">
        <v>7</v>
      </c>
      <c r="I16938">
        <v>8725.75</v>
      </c>
      <c r="J16938">
        <v>4000</v>
      </c>
      <c r="K16938">
        <v>1000</v>
      </c>
      <c r="L16938">
        <v>23000</v>
      </c>
      <c r="M16938">
        <v>10</v>
      </c>
      <c r="N16938">
        <v>5263.81</v>
      </c>
      <c r="O16938">
        <v>5000</v>
      </c>
      <c r="P16938">
        <v>1500</v>
      </c>
      <c r="Q16938">
        <v>12000</v>
      </c>
      <c r="R16938">
        <v>4</v>
      </c>
      <c r="S16938">
        <v>5324.86</v>
      </c>
      <c r="T16938">
        <v>3000</v>
      </c>
      <c r="U16938">
        <v>500</v>
      </c>
      <c r="V16938">
        <v>30000</v>
      </c>
      <c r="W16938">
        <v>11</v>
      </c>
      <c r="X16938">
        <v>1903.11</v>
      </c>
      <c r="Y16938">
        <v>1600</v>
      </c>
      <c r="Z16938">
        <v>800</v>
      </c>
      <c r="AA16938">
        <v>4000</v>
      </c>
      <c r="AB16938">
        <v>5</v>
      </c>
      <c r="AC16938">
        <v>13546.46</v>
      </c>
      <c r="AD16938">
        <v>8000</v>
      </c>
      <c r="AE16938">
        <v>5000</v>
      </c>
      <c r="AF16938">
        <v>25000</v>
      </c>
      <c r="AG16938">
        <v>70</v>
      </c>
      <c r="AH16938">
        <v>5717.62</v>
      </c>
      <c r="AI16938">
        <v>5000</v>
      </c>
      <c r="AJ16938">
        <v>2000</v>
      </c>
      <c r="AK16938">
        <v>28000</v>
      </c>
      <c r="AQ16938">
        <v>4</v>
      </c>
      <c r="AR16938">
        <v>8754.16</v>
      </c>
      <c r="AS16938">
        <v>4000</v>
      </c>
      <c r="AT16938">
        <v>1000</v>
      </c>
      <c r="AU16938">
        <v>15000</v>
      </c>
      <c r="BA16938">
        <v>31</v>
      </c>
      <c r="BB16938">
        <v>3164.07</v>
      </c>
      <c r="BC16938">
        <v>2100</v>
      </c>
      <c r="BD16938">
        <v>500</v>
      </c>
      <c r="BE16938">
        <v>15000</v>
      </c>
      <c r="BK16938">
        <v>2</v>
      </c>
      <c r="BL16938">
        <v>920</v>
      </c>
      <c r="BM16938">
        <v>800</v>
      </c>
      <c r="BN16938">
        <v>800</v>
      </c>
      <c r="BO16938">
        <v>1040</v>
      </c>
    </row>
    <row r="16939" spans="1:67" x14ac:dyDescent="0.35">
      <c r="A16939" t="s">
        <v>10</v>
      </c>
      <c r="B16939" t="s">
        <v>1131</v>
      </c>
      <c r="C16939">
        <v>7</v>
      </c>
      <c r="D16939">
        <v>13896.77</v>
      </c>
      <c r="E16939">
        <v>9000</v>
      </c>
      <c r="F16939">
        <v>6000</v>
      </c>
      <c r="G16939">
        <v>26000</v>
      </c>
      <c r="M16939">
        <v>2</v>
      </c>
      <c r="N16939">
        <v>3692.75</v>
      </c>
      <c r="O16939">
        <v>4000</v>
      </c>
      <c r="P16939">
        <v>3000</v>
      </c>
      <c r="Q16939">
        <v>4000</v>
      </c>
      <c r="R16939">
        <v>1</v>
      </c>
      <c r="S16939">
        <v>20000</v>
      </c>
      <c r="T16939">
        <v>20000</v>
      </c>
      <c r="U16939">
        <v>20000</v>
      </c>
      <c r="V16939">
        <v>20000</v>
      </c>
      <c r="W16939">
        <v>1</v>
      </c>
      <c r="X16939">
        <v>700</v>
      </c>
      <c r="Y16939">
        <v>700</v>
      </c>
      <c r="Z16939">
        <v>700</v>
      </c>
      <c r="AA16939">
        <v>700</v>
      </c>
      <c r="AB16939">
        <v>2</v>
      </c>
      <c r="AC16939">
        <v>6250</v>
      </c>
      <c r="AD16939">
        <v>2500</v>
      </c>
      <c r="AE16939">
        <v>2500</v>
      </c>
      <c r="AF16939">
        <v>10000</v>
      </c>
      <c r="AG16939">
        <v>4</v>
      </c>
      <c r="AH16939">
        <v>7918.14</v>
      </c>
      <c r="AI16939">
        <v>6200</v>
      </c>
      <c r="AJ16939">
        <v>3000</v>
      </c>
      <c r="AK16939">
        <v>12200</v>
      </c>
      <c r="BA16939">
        <v>3</v>
      </c>
      <c r="BB16939">
        <v>3977.57</v>
      </c>
      <c r="BC16939">
        <v>4000</v>
      </c>
      <c r="BD16939">
        <v>900</v>
      </c>
      <c r="BE16939">
        <v>7000</v>
      </c>
    </row>
    <row r="16940" spans="1:67" x14ac:dyDescent="0.35">
      <c r="A16940" t="s">
        <v>11</v>
      </c>
      <c r="B16940" t="s">
        <v>1129</v>
      </c>
      <c r="C16940">
        <v>7</v>
      </c>
      <c r="D16940">
        <v>11142.61</v>
      </c>
      <c r="E16940">
        <v>10000</v>
      </c>
      <c r="F16940">
        <v>2300</v>
      </c>
      <c r="G16940">
        <v>30000</v>
      </c>
      <c r="H16940">
        <v>2</v>
      </c>
      <c r="I16940">
        <v>5000</v>
      </c>
      <c r="J16940">
        <v>5000</v>
      </c>
      <c r="K16940">
        <v>5000</v>
      </c>
      <c r="L16940">
        <v>5000</v>
      </c>
      <c r="M16940">
        <v>1</v>
      </c>
      <c r="N16940">
        <v>20000</v>
      </c>
      <c r="O16940">
        <v>20000</v>
      </c>
      <c r="P16940">
        <v>20000</v>
      </c>
      <c r="Q16940">
        <v>20000</v>
      </c>
      <c r="AG16940">
        <v>12</v>
      </c>
      <c r="AH16940">
        <v>7955.54</v>
      </c>
      <c r="AI16940">
        <v>7000</v>
      </c>
      <c r="AJ16940">
        <v>2500</v>
      </c>
      <c r="AK16940">
        <v>18000</v>
      </c>
      <c r="BA16940">
        <v>17</v>
      </c>
      <c r="BB16940">
        <v>7689.36</v>
      </c>
      <c r="BC16940">
        <v>6000</v>
      </c>
      <c r="BD16940">
        <v>2000</v>
      </c>
      <c r="BE16940">
        <v>34000</v>
      </c>
      <c r="BK16940">
        <v>1</v>
      </c>
      <c r="BL16940">
        <v>50000</v>
      </c>
      <c r="BM16940">
        <v>50000</v>
      </c>
      <c r="BN16940">
        <v>50000</v>
      </c>
      <c r="BO16940">
        <v>50000</v>
      </c>
    </row>
    <row r="16941" spans="1:67" x14ac:dyDescent="0.35">
      <c r="A16941" t="s">
        <v>11</v>
      </c>
      <c r="B16941" t="s">
        <v>1130</v>
      </c>
      <c r="C16941">
        <v>63</v>
      </c>
      <c r="D16941">
        <v>15982.08</v>
      </c>
      <c r="E16941">
        <v>13000</v>
      </c>
      <c r="F16941">
        <v>3500</v>
      </c>
      <c r="G16941">
        <v>50000</v>
      </c>
      <c r="H16941">
        <v>4</v>
      </c>
      <c r="I16941">
        <v>7642.28</v>
      </c>
      <c r="J16941">
        <v>5000</v>
      </c>
      <c r="K16941">
        <v>2000</v>
      </c>
      <c r="L16941">
        <v>30000</v>
      </c>
      <c r="M16941">
        <v>11</v>
      </c>
      <c r="N16941">
        <v>12803.32</v>
      </c>
      <c r="O16941">
        <v>10000</v>
      </c>
      <c r="P16941">
        <v>1000</v>
      </c>
      <c r="Q16941">
        <v>25000</v>
      </c>
      <c r="R16941">
        <v>15</v>
      </c>
      <c r="S16941">
        <v>21155.13</v>
      </c>
      <c r="T16941">
        <v>15000</v>
      </c>
      <c r="U16941">
        <v>500</v>
      </c>
      <c r="V16941">
        <v>80000</v>
      </c>
      <c r="W16941">
        <v>6</v>
      </c>
      <c r="X16941">
        <v>1696.39</v>
      </c>
      <c r="Y16941">
        <v>2667</v>
      </c>
      <c r="Z16941">
        <v>300</v>
      </c>
      <c r="AA16941">
        <v>3000</v>
      </c>
      <c r="AB16941">
        <v>8</v>
      </c>
      <c r="AC16941">
        <v>15786.04</v>
      </c>
      <c r="AD16941">
        <v>13000</v>
      </c>
      <c r="AE16941">
        <v>2000</v>
      </c>
      <c r="AF16941">
        <v>30000</v>
      </c>
      <c r="AG16941">
        <v>64</v>
      </c>
      <c r="AH16941">
        <v>5034.0600000000004</v>
      </c>
      <c r="AI16941">
        <v>3700</v>
      </c>
      <c r="AJ16941">
        <v>2093</v>
      </c>
      <c r="AK16941">
        <v>18000</v>
      </c>
      <c r="AQ16941">
        <v>7</v>
      </c>
      <c r="AR16941">
        <v>11162.6</v>
      </c>
      <c r="AS16941">
        <v>5000</v>
      </c>
      <c r="AT16941">
        <v>2700</v>
      </c>
      <c r="AU16941">
        <v>40000</v>
      </c>
      <c r="AV16941">
        <v>1</v>
      </c>
      <c r="AW16941">
        <v>5000</v>
      </c>
      <c r="AX16941">
        <v>5000</v>
      </c>
      <c r="AY16941">
        <v>5000</v>
      </c>
      <c r="AZ16941">
        <v>5000</v>
      </c>
      <c r="BA16941">
        <v>42</v>
      </c>
      <c r="BB16941">
        <v>3220.45</v>
      </c>
      <c r="BC16941">
        <v>2000</v>
      </c>
      <c r="BD16941">
        <v>800</v>
      </c>
      <c r="BE16941">
        <v>12638</v>
      </c>
      <c r="BK16941">
        <v>5</v>
      </c>
      <c r="BL16941">
        <v>3373.62</v>
      </c>
      <c r="BM16941">
        <v>2000</v>
      </c>
      <c r="BN16941">
        <v>1000</v>
      </c>
      <c r="BO16941">
        <v>9000</v>
      </c>
    </row>
    <row r="16942" spans="1:67" x14ac:dyDescent="0.35">
      <c r="A16942" t="s">
        <v>11</v>
      </c>
      <c r="B16942" t="s">
        <v>1131</v>
      </c>
      <c r="C16942">
        <v>10</v>
      </c>
      <c r="D16942">
        <v>25604.959999999999</v>
      </c>
      <c r="E16942">
        <v>20000</v>
      </c>
      <c r="F16942">
        <v>10000</v>
      </c>
      <c r="G16942">
        <v>50000</v>
      </c>
      <c r="M16942">
        <v>3</v>
      </c>
      <c r="N16942">
        <v>5661.4</v>
      </c>
      <c r="O16942">
        <v>6000</v>
      </c>
      <c r="P16942">
        <v>5300</v>
      </c>
      <c r="Q16942">
        <v>6000</v>
      </c>
      <c r="R16942">
        <v>5</v>
      </c>
      <c r="S16942">
        <v>85048.59</v>
      </c>
      <c r="T16942">
        <v>25000</v>
      </c>
      <c r="U16942">
        <v>1000</v>
      </c>
      <c r="V16942">
        <v>170000</v>
      </c>
      <c r="AB16942">
        <v>2</v>
      </c>
      <c r="AC16942">
        <v>3963.02</v>
      </c>
      <c r="AD16942">
        <v>10000</v>
      </c>
      <c r="AE16942">
        <v>2000</v>
      </c>
      <c r="AF16942">
        <v>10000</v>
      </c>
      <c r="AG16942">
        <v>4</v>
      </c>
      <c r="AH16942">
        <v>3562.45</v>
      </c>
      <c r="AI16942">
        <v>2700</v>
      </c>
      <c r="AJ16942">
        <v>2100</v>
      </c>
      <c r="AK16942">
        <v>7000</v>
      </c>
      <c r="AL16942">
        <v>1</v>
      </c>
      <c r="AM16942">
        <v>5000</v>
      </c>
      <c r="AN16942">
        <v>5000</v>
      </c>
      <c r="AO16942">
        <v>5000</v>
      </c>
      <c r="AP16942">
        <v>5000</v>
      </c>
      <c r="BA16942">
        <v>8</v>
      </c>
      <c r="BB16942">
        <v>3016.84</v>
      </c>
      <c r="BC16942">
        <v>2500</v>
      </c>
      <c r="BD16942">
        <v>860</v>
      </c>
      <c r="BE16942">
        <v>6200</v>
      </c>
    </row>
    <row r="16943" spans="1:67" x14ac:dyDescent="0.35">
      <c r="A16943" t="s">
        <v>12</v>
      </c>
      <c r="B16943" t="s">
        <v>1129</v>
      </c>
      <c r="C16943">
        <v>22</v>
      </c>
      <c r="D16943">
        <v>11631.93</v>
      </c>
      <c r="E16943">
        <v>9500</v>
      </c>
      <c r="F16943">
        <v>1500</v>
      </c>
      <c r="G16943">
        <v>30000</v>
      </c>
      <c r="H16943">
        <v>6</v>
      </c>
      <c r="I16943">
        <v>7500</v>
      </c>
      <c r="J16943">
        <v>7000</v>
      </c>
      <c r="K16943">
        <v>4000</v>
      </c>
      <c r="L16943">
        <v>10000</v>
      </c>
      <c r="M16943">
        <v>6</v>
      </c>
      <c r="N16943">
        <v>10708.5</v>
      </c>
      <c r="O16943">
        <v>10000</v>
      </c>
      <c r="P16943">
        <v>3000</v>
      </c>
      <c r="Q16943">
        <v>25000</v>
      </c>
      <c r="R16943">
        <v>1</v>
      </c>
      <c r="S16943">
        <v>10000</v>
      </c>
      <c r="T16943">
        <v>10000</v>
      </c>
      <c r="U16943">
        <v>10000</v>
      </c>
      <c r="V16943">
        <v>10000</v>
      </c>
      <c r="W16943">
        <v>1</v>
      </c>
      <c r="X16943">
        <v>200</v>
      </c>
      <c r="Y16943">
        <v>200</v>
      </c>
      <c r="Z16943">
        <v>200</v>
      </c>
      <c r="AA16943">
        <v>200</v>
      </c>
      <c r="AB16943">
        <v>5</v>
      </c>
      <c r="AC16943">
        <v>5795.61</v>
      </c>
      <c r="AD16943">
        <v>5000</v>
      </c>
      <c r="AE16943">
        <v>1000</v>
      </c>
      <c r="AF16943">
        <v>15000</v>
      </c>
      <c r="AG16943">
        <v>22</v>
      </c>
      <c r="AH16943">
        <v>4456.12</v>
      </c>
      <c r="AI16943">
        <v>3400</v>
      </c>
      <c r="AJ16943">
        <v>2000</v>
      </c>
      <c r="AK16943">
        <v>14000</v>
      </c>
      <c r="AQ16943">
        <v>3</v>
      </c>
      <c r="AR16943">
        <v>4166.67</v>
      </c>
      <c r="AS16943">
        <v>5000</v>
      </c>
      <c r="AT16943">
        <v>1000</v>
      </c>
      <c r="AU16943">
        <v>6500</v>
      </c>
      <c r="AV16943">
        <v>4</v>
      </c>
      <c r="AW16943">
        <v>4450.12</v>
      </c>
      <c r="AX16943">
        <v>4500</v>
      </c>
      <c r="AY16943">
        <v>2000</v>
      </c>
      <c r="AZ16943">
        <v>5000</v>
      </c>
      <c r="BA16943">
        <v>52</v>
      </c>
      <c r="BB16943">
        <v>7298.31</v>
      </c>
      <c r="BC16943">
        <v>6000</v>
      </c>
      <c r="BD16943">
        <v>2000</v>
      </c>
      <c r="BE16943">
        <v>16000</v>
      </c>
      <c r="BF16943">
        <v>1</v>
      </c>
      <c r="BG16943">
        <v>8000</v>
      </c>
      <c r="BH16943">
        <v>8000</v>
      </c>
      <c r="BI16943">
        <v>8000</v>
      </c>
      <c r="BJ16943">
        <v>8000</v>
      </c>
      <c r="BK16943">
        <v>1</v>
      </c>
      <c r="BL16943">
        <v>2000</v>
      </c>
      <c r="BM16943">
        <v>2000</v>
      </c>
      <c r="BN16943">
        <v>2000</v>
      </c>
      <c r="BO16943">
        <v>2000</v>
      </c>
    </row>
    <row r="16944" spans="1:67" x14ac:dyDescent="0.35">
      <c r="A16944" t="s">
        <v>12</v>
      </c>
      <c r="B16944" t="s">
        <v>1130</v>
      </c>
      <c r="C16944">
        <v>39</v>
      </c>
      <c r="D16944">
        <v>17108.09</v>
      </c>
      <c r="E16944">
        <v>12000</v>
      </c>
      <c r="F16944">
        <v>4000</v>
      </c>
      <c r="G16944">
        <v>100000</v>
      </c>
      <c r="H16944">
        <v>6</v>
      </c>
      <c r="I16944">
        <v>6724.25</v>
      </c>
      <c r="J16944">
        <v>6500</v>
      </c>
      <c r="K16944">
        <v>500</v>
      </c>
      <c r="L16944">
        <v>12000</v>
      </c>
      <c r="M16944">
        <v>3</v>
      </c>
      <c r="N16944">
        <v>3672.59</v>
      </c>
      <c r="O16944">
        <v>3000</v>
      </c>
      <c r="P16944">
        <v>2000</v>
      </c>
      <c r="Q16944">
        <v>5500</v>
      </c>
      <c r="R16944">
        <v>1</v>
      </c>
      <c r="S16944">
        <v>2000</v>
      </c>
      <c r="T16944">
        <v>2000</v>
      </c>
      <c r="U16944">
        <v>2000</v>
      </c>
      <c r="V16944">
        <v>2000</v>
      </c>
      <c r="AB16944">
        <v>6</v>
      </c>
      <c r="AC16944">
        <v>5813.18</v>
      </c>
      <c r="AD16944">
        <v>5000</v>
      </c>
      <c r="AE16944">
        <v>1000</v>
      </c>
      <c r="AF16944">
        <v>10000</v>
      </c>
      <c r="AG16944">
        <v>31</v>
      </c>
      <c r="AH16944">
        <v>6025.88</v>
      </c>
      <c r="AI16944">
        <v>5000</v>
      </c>
      <c r="AJ16944">
        <v>2093</v>
      </c>
      <c r="AK16944">
        <v>20220</v>
      </c>
      <c r="AQ16944">
        <v>2</v>
      </c>
      <c r="AR16944">
        <v>4774.3900000000003</v>
      </c>
      <c r="AS16944">
        <v>5000</v>
      </c>
      <c r="AT16944">
        <v>3000</v>
      </c>
      <c r="AU16944">
        <v>5000</v>
      </c>
      <c r="AV16944">
        <v>1</v>
      </c>
      <c r="AW16944">
        <v>14000</v>
      </c>
      <c r="AX16944">
        <v>14000</v>
      </c>
      <c r="AY16944">
        <v>14000</v>
      </c>
      <c r="AZ16944">
        <v>14000</v>
      </c>
      <c r="BA16944">
        <v>17</v>
      </c>
      <c r="BB16944">
        <v>5485.71</v>
      </c>
      <c r="BC16944">
        <v>2500</v>
      </c>
      <c r="BD16944">
        <v>900</v>
      </c>
      <c r="BE16944">
        <v>22000</v>
      </c>
      <c r="BK16944">
        <v>3</v>
      </c>
      <c r="BL16944">
        <v>5333.33</v>
      </c>
      <c r="BM16944">
        <v>7000</v>
      </c>
      <c r="BN16944">
        <v>1000</v>
      </c>
      <c r="BO16944">
        <v>8000</v>
      </c>
    </row>
    <row r="16945" spans="1:67" x14ac:dyDescent="0.35">
      <c r="A16945" t="s">
        <v>12</v>
      </c>
      <c r="B16945" t="s">
        <v>1131</v>
      </c>
      <c r="C16945">
        <v>26</v>
      </c>
      <c r="D16945">
        <v>22235.47</v>
      </c>
      <c r="E16945">
        <v>16000</v>
      </c>
      <c r="F16945">
        <v>6000</v>
      </c>
      <c r="G16945">
        <v>100000</v>
      </c>
      <c r="H16945">
        <v>2</v>
      </c>
      <c r="I16945">
        <v>6292.66</v>
      </c>
      <c r="J16945">
        <v>7000</v>
      </c>
      <c r="K16945">
        <v>5000</v>
      </c>
      <c r="L16945">
        <v>7000</v>
      </c>
      <c r="M16945">
        <v>2</v>
      </c>
      <c r="N16945">
        <v>12500</v>
      </c>
      <c r="O16945">
        <v>10000</v>
      </c>
      <c r="P16945">
        <v>10000</v>
      </c>
      <c r="Q16945">
        <v>15000</v>
      </c>
      <c r="R16945">
        <v>4</v>
      </c>
      <c r="S16945">
        <v>15862.59</v>
      </c>
      <c r="T16945">
        <v>15000</v>
      </c>
      <c r="U16945">
        <v>500</v>
      </c>
      <c r="V16945">
        <v>35000</v>
      </c>
      <c r="AB16945">
        <v>3</v>
      </c>
      <c r="AC16945">
        <v>11333.33</v>
      </c>
      <c r="AD16945">
        <v>6000</v>
      </c>
      <c r="AE16945">
        <v>3000</v>
      </c>
      <c r="AF16945">
        <v>25000</v>
      </c>
      <c r="AG16945">
        <v>10</v>
      </c>
      <c r="AH16945">
        <v>5766.06</v>
      </c>
      <c r="AI16945">
        <v>5500</v>
      </c>
      <c r="AJ16945">
        <v>2520</v>
      </c>
      <c r="AK16945">
        <v>12000</v>
      </c>
      <c r="AL16945">
        <v>1</v>
      </c>
      <c r="AM16945">
        <v>900</v>
      </c>
      <c r="AN16945">
        <v>900</v>
      </c>
      <c r="AO16945">
        <v>900</v>
      </c>
      <c r="AP16945">
        <v>900</v>
      </c>
      <c r="AQ16945">
        <v>3</v>
      </c>
      <c r="AR16945">
        <v>6600</v>
      </c>
      <c r="AS16945">
        <v>5000</v>
      </c>
      <c r="AT16945">
        <v>4800</v>
      </c>
      <c r="AU16945">
        <v>10000</v>
      </c>
      <c r="BA16945">
        <v>17</v>
      </c>
      <c r="BB16945">
        <v>5210.8500000000004</v>
      </c>
      <c r="BC16945">
        <v>3000</v>
      </c>
      <c r="BD16945">
        <v>860</v>
      </c>
      <c r="BE16945">
        <v>17000</v>
      </c>
      <c r="BK16945">
        <v>5</v>
      </c>
      <c r="BL16945">
        <v>2875.5</v>
      </c>
      <c r="BM16945">
        <v>3000</v>
      </c>
      <c r="BN16945">
        <v>1500</v>
      </c>
      <c r="BO16945">
        <v>10000</v>
      </c>
    </row>
    <row r="16946" spans="1:67" x14ac:dyDescent="0.35">
      <c r="A16946" t="s">
        <v>13</v>
      </c>
      <c r="B16946" t="s">
        <v>1129</v>
      </c>
      <c r="C16946">
        <v>11</v>
      </c>
      <c r="D16946">
        <v>13754.39</v>
      </c>
      <c r="E16946">
        <v>15000</v>
      </c>
      <c r="F16946">
        <v>2950</v>
      </c>
      <c r="G16946">
        <v>30000</v>
      </c>
      <c r="H16946">
        <v>2</v>
      </c>
      <c r="I16946">
        <v>7000</v>
      </c>
      <c r="J16946">
        <v>4000</v>
      </c>
      <c r="K16946">
        <v>4000</v>
      </c>
      <c r="L16946">
        <v>10000</v>
      </c>
      <c r="M16946">
        <v>1</v>
      </c>
      <c r="N16946">
        <v>5000</v>
      </c>
      <c r="O16946">
        <v>5000</v>
      </c>
      <c r="P16946">
        <v>5000</v>
      </c>
      <c r="Q16946">
        <v>5000</v>
      </c>
      <c r="R16946">
        <v>3</v>
      </c>
      <c r="S16946">
        <v>9098.16</v>
      </c>
      <c r="T16946">
        <v>4000</v>
      </c>
      <c r="U16946">
        <v>2500</v>
      </c>
      <c r="V16946">
        <v>20000</v>
      </c>
      <c r="AB16946">
        <v>1</v>
      </c>
      <c r="AC16946">
        <v>2000</v>
      </c>
      <c r="AD16946">
        <v>2000</v>
      </c>
      <c r="AE16946">
        <v>2000</v>
      </c>
      <c r="AF16946">
        <v>2000</v>
      </c>
      <c r="AG16946">
        <v>11</v>
      </c>
      <c r="AH16946">
        <v>4910.04</v>
      </c>
      <c r="AI16946">
        <v>3500</v>
      </c>
      <c r="AJ16946">
        <v>2500</v>
      </c>
      <c r="AK16946">
        <v>15000</v>
      </c>
      <c r="AV16946">
        <v>1</v>
      </c>
      <c r="AW16946">
        <v>2000</v>
      </c>
      <c r="AX16946">
        <v>2000</v>
      </c>
      <c r="AY16946">
        <v>2000</v>
      </c>
      <c r="AZ16946">
        <v>2000</v>
      </c>
      <c r="BA16946">
        <v>18</v>
      </c>
      <c r="BB16946">
        <v>7870.85</v>
      </c>
      <c r="BC16946">
        <v>9000</v>
      </c>
      <c r="BD16946">
        <v>2000</v>
      </c>
      <c r="BE16946">
        <v>12400</v>
      </c>
      <c r="BK16946">
        <v>2</v>
      </c>
      <c r="BL16946">
        <v>4816.47</v>
      </c>
      <c r="BM16946">
        <v>5000</v>
      </c>
      <c r="BN16946">
        <v>4100</v>
      </c>
      <c r="BO16946">
        <v>5000</v>
      </c>
    </row>
    <row r="16947" spans="1:67" x14ac:dyDescent="0.35">
      <c r="A16947" t="s">
        <v>13</v>
      </c>
      <c r="B16947" t="s">
        <v>1130</v>
      </c>
      <c r="C16947">
        <v>26</v>
      </c>
      <c r="D16947">
        <v>11616.6</v>
      </c>
      <c r="E16947">
        <v>10000</v>
      </c>
      <c r="F16947">
        <v>2000</v>
      </c>
      <c r="G16947">
        <v>28000</v>
      </c>
      <c r="H16947">
        <v>5</v>
      </c>
      <c r="I16947">
        <v>3122.09</v>
      </c>
      <c r="J16947">
        <v>3200</v>
      </c>
      <c r="K16947">
        <v>1500</v>
      </c>
      <c r="L16947">
        <v>7000</v>
      </c>
      <c r="M16947">
        <v>2</v>
      </c>
      <c r="N16947">
        <v>4500</v>
      </c>
      <c r="O16947">
        <v>3000</v>
      </c>
      <c r="P16947">
        <v>3000</v>
      </c>
      <c r="Q16947">
        <v>6000</v>
      </c>
      <c r="R16947">
        <v>3</v>
      </c>
      <c r="S16947">
        <v>7079.2</v>
      </c>
      <c r="T16947">
        <v>2500</v>
      </c>
      <c r="U16947">
        <v>400</v>
      </c>
      <c r="V16947">
        <v>15000</v>
      </c>
      <c r="W16947">
        <v>2</v>
      </c>
      <c r="X16947">
        <v>614.32000000000005</v>
      </c>
      <c r="Y16947">
        <v>1000</v>
      </c>
      <c r="Z16947">
        <v>500</v>
      </c>
      <c r="AA16947">
        <v>1000</v>
      </c>
      <c r="AB16947">
        <v>3</v>
      </c>
      <c r="AC16947">
        <v>1049.18</v>
      </c>
      <c r="AD16947">
        <v>1000</v>
      </c>
      <c r="AE16947">
        <v>500</v>
      </c>
      <c r="AF16947">
        <v>2000</v>
      </c>
      <c r="AG16947">
        <v>55</v>
      </c>
      <c r="AH16947">
        <v>6407.62</v>
      </c>
      <c r="AI16947">
        <v>4000</v>
      </c>
      <c r="AJ16947">
        <v>2500</v>
      </c>
      <c r="AK16947">
        <v>31750</v>
      </c>
      <c r="AQ16947">
        <v>2</v>
      </c>
      <c r="AR16947">
        <v>2955.36</v>
      </c>
      <c r="AS16947">
        <v>4000</v>
      </c>
      <c r="AT16947">
        <v>1000</v>
      </c>
      <c r="AU16947">
        <v>4000</v>
      </c>
      <c r="AV16947">
        <v>2</v>
      </c>
      <c r="AW16947">
        <v>5180.92</v>
      </c>
      <c r="AX16947">
        <v>5400</v>
      </c>
      <c r="AY16947">
        <v>5000</v>
      </c>
      <c r="AZ16947">
        <v>5400</v>
      </c>
      <c r="BA16947">
        <v>25</v>
      </c>
      <c r="BB16947">
        <v>3711.46</v>
      </c>
      <c r="BC16947">
        <v>2750</v>
      </c>
      <c r="BD16947">
        <v>860</v>
      </c>
      <c r="BE16947">
        <v>10000</v>
      </c>
      <c r="BK16947">
        <v>4</v>
      </c>
      <c r="BL16947">
        <v>3254.92</v>
      </c>
      <c r="BM16947">
        <v>4000</v>
      </c>
      <c r="BN16947">
        <v>2000</v>
      </c>
      <c r="BO16947">
        <v>4000</v>
      </c>
    </row>
    <row r="16948" spans="1:67" x14ac:dyDescent="0.35">
      <c r="A16948" t="s">
        <v>13</v>
      </c>
      <c r="B16948" t="s">
        <v>1131</v>
      </c>
      <c r="C16948">
        <v>29</v>
      </c>
      <c r="D16948">
        <v>13564.66</v>
      </c>
      <c r="E16948">
        <v>10000</v>
      </c>
      <c r="F16948">
        <v>5000</v>
      </c>
      <c r="G16948">
        <v>50000</v>
      </c>
      <c r="H16948">
        <v>2</v>
      </c>
      <c r="I16948">
        <v>2244.48</v>
      </c>
      <c r="J16948">
        <v>3000</v>
      </c>
      <c r="K16948">
        <v>1000</v>
      </c>
      <c r="L16948">
        <v>3000</v>
      </c>
      <c r="M16948">
        <v>3</v>
      </c>
      <c r="N16948">
        <v>4458.0200000000004</v>
      </c>
      <c r="O16948">
        <v>4000</v>
      </c>
      <c r="P16948">
        <v>1200</v>
      </c>
      <c r="Q16948">
        <v>7000</v>
      </c>
      <c r="R16948">
        <v>1</v>
      </c>
      <c r="S16948">
        <v>12000</v>
      </c>
      <c r="T16948">
        <v>12000</v>
      </c>
      <c r="U16948">
        <v>12000</v>
      </c>
      <c r="V16948">
        <v>12000</v>
      </c>
      <c r="AB16948">
        <v>7</v>
      </c>
      <c r="AC16948">
        <v>3351.49</v>
      </c>
      <c r="AD16948">
        <v>2500</v>
      </c>
      <c r="AE16948">
        <v>500</v>
      </c>
      <c r="AF16948">
        <v>15000</v>
      </c>
      <c r="AG16948">
        <v>30</v>
      </c>
      <c r="AH16948">
        <v>7601.87</v>
      </c>
      <c r="AI16948">
        <v>5700</v>
      </c>
      <c r="AJ16948">
        <v>2500</v>
      </c>
      <c r="AK16948">
        <v>21000</v>
      </c>
      <c r="AQ16948">
        <v>4</v>
      </c>
      <c r="AR16948">
        <v>8773.3799999999992</v>
      </c>
      <c r="AS16948">
        <v>10000</v>
      </c>
      <c r="AT16948">
        <v>200</v>
      </c>
      <c r="AU16948">
        <v>20000</v>
      </c>
      <c r="AV16948">
        <v>1</v>
      </c>
      <c r="AW16948">
        <v>8000</v>
      </c>
      <c r="AX16948">
        <v>8000</v>
      </c>
      <c r="AY16948">
        <v>8000</v>
      </c>
      <c r="AZ16948">
        <v>8000</v>
      </c>
      <c r="BA16948">
        <v>22</v>
      </c>
      <c r="BB16948">
        <v>5442.71</v>
      </c>
      <c r="BC16948">
        <v>4500</v>
      </c>
      <c r="BD16948">
        <v>1500</v>
      </c>
      <c r="BE16948">
        <v>13593</v>
      </c>
      <c r="BF16948">
        <v>1</v>
      </c>
      <c r="BG16948">
        <v>8000</v>
      </c>
      <c r="BH16948">
        <v>8000</v>
      </c>
      <c r="BI16948">
        <v>8000</v>
      </c>
      <c r="BJ16948">
        <v>8000</v>
      </c>
      <c r="BK16948">
        <v>3</v>
      </c>
      <c r="BL16948">
        <v>2894.1</v>
      </c>
      <c r="BM16948">
        <v>4000</v>
      </c>
      <c r="BN16948">
        <v>1500</v>
      </c>
      <c r="BO16948">
        <v>5000</v>
      </c>
    </row>
    <row r="16949" spans="1:67" x14ac:dyDescent="0.35">
      <c r="A16949" t="s">
        <v>14</v>
      </c>
      <c r="B16949" t="s">
        <v>1129</v>
      </c>
      <c r="C16949">
        <v>19</v>
      </c>
      <c r="D16949">
        <v>13733.37</v>
      </c>
      <c r="E16949">
        <v>10000</v>
      </c>
      <c r="F16949">
        <v>3000</v>
      </c>
      <c r="G16949">
        <v>50000</v>
      </c>
      <c r="H16949">
        <v>3</v>
      </c>
      <c r="I16949">
        <v>6684.62</v>
      </c>
      <c r="J16949">
        <v>7000</v>
      </c>
      <c r="K16949">
        <v>4000</v>
      </c>
      <c r="L16949">
        <v>8000</v>
      </c>
      <c r="M16949">
        <v>5</v>
      </c>
      <c r="N16949">
        <v>6074.42</v>
      </c>
      <c r="O16949">
        <v>7000</v>
      </c>
      <c r="P16949">
        <v>2000</v>
      </c>
      <c r="Q16949">
        <v>10000</v>
      </c>
      <c r="R16949">
        <v>1</v>
      </c>
      <c r="S16949">
        <v>2000</v>
      </c>
      <c r="T16949">
        <v>2000</v>
      </c>
      <c r="U16949">
        <v>2000</v>
      </c>
      <c r="V16949">
        <v>2000</v>
      </c>
      <c r="AB16949">
        <v>7</v>
      </c>
      <c r="AC16949">
        <v>4196.22</v>
      </c>
      <c r="AD16949">
        <v>5000</v>
      </c>
      <c r="AE16949">
        <v>150</v>
      </c>
      <c r="AF16949">
        <v>10000</v>
      </c>
      <c r="AG16949">
        <v>18</v>
      </c>
      <c r="AH16949">
        <v>5793.43</v>
      </c>
      <c r="AI16949">
        <v>5000</v>
      </c>
      <c r="AJ16949">
        <v>2000</v>
      </c>
      <c r="AK16949">
        <v>18000</v>
      </c>
      <c r="AV16949">
        <v>2</v>
      </c>
      <c r="AW16949">
        <v>9507.58</v>
      </c>
      <c r="AX16949">
        <v>11000</v>
      </c>
      <c r="AY16949">
        <v>8000</v>
      </c>
      <c r="AZ16949">
        <v>11000</v>
      </c>
      <c r="BA16949">
        <v>31</v>
      </c>
      <c r="BB16949">
        <v>7275.99</v>
      </c>
      <c r="BC16949">
        <v>7000</v>
      </c>
      <c r="BD16949">
        <v>2000</v>
      </c>
      <c r="BE16949">
        <v>15000</v>
      </c>
      <c r="BF16949">
        <v>1</v>
      </c>
      <c r="BG16949">
        <v>860</v>
      </c>
      <c r="BH16949">
        <v>860</v>
      </c>
      <c r="BI16949">
        <v>860</v>
      </c>
      <c r="BJ16949">
        <v>860</v>
      </c>
      <c r="BK16949">
        <v>5</v>
      </c>
      <c r="BL16949">
        <v>8845.36</v>
      </c>
      <c r="BM16949">
        <v>3000</v>
      </c>
      <c r="BN16949">
        <v>1300</v>
      </c>
      <c r="BO16949">
        <v>21000</v>
      </c>
    </row>
    <row r="16950" spans="1:67" x14ac:dyDescent="0.35">
      <c r="A16950" t="s">
        <v>14</v>
      </c>
      <c r="B16950" t="s">
        <v>1130</v>
      </c>
      <c r="C16950">
        <v>58</v>
      </c>
      <c r="D16950">
        <v>13311.13</v>
      </c>
      <c r="E16950">
        <v>10000</v>
      </c>
      <c r="F16950">
        <v>1500</v>
      </c>
      <c r="G16950">
        <v>68000</v>
      </c>
      <c r="H16950">
        <v>9</v>
      </c>
      <c r="I16950">
        <v>7925.68</v>
      </c>
      <c r="J16950">
        <v>5500</v>
      </c>
      <c r="K16950">
        <v>1500</v>
      </c>
      <c r="L16950">
        <v>25000</v>
      </c>
      <c r="M16950">
        <v>10</v>
      </c>
      <c r="N16950">
        <v>14736.51</v>
      </c>
      <c r="O16950">
        <v>6000</v>
      </c>
      <c r="P16950">
        <v>3000</v>
      </c>
      <c r="Q16950">
        <v>120000</v>
      </c>
      <c r="R16950">
        <v>5</v>
      </c>
      <c r="S16950">
        <v>59772.160000000003</v>
      </c>
      <c r="T16950">
        <v>20000</v>
      </c>
      <c r="U16950">
        <v>2000</v>
      </c>
      <c r="V16950">
        <v>240000</v>
      </c>
      <c r="W16950">
        <v>5</v>
      </c>
      <c r="X16950">
        <v>2262.4299999999998</v>
      </c>
      <c r="Y16950">
        <v>2500</v>
      </c>
      <c r="Z16950">
        <v>900</v>
      </c>
      <c r="AA16950">
        <v>3000</v>
      </c>
      <c r="AB16950">
        <v>3</v>
      </c>
      <c r="AC16950">
        <v>6534.01</v>
      </c>
      <c r="AD16950">
        <v>10000</v>
      </c>
      <c r="AE16950">
        <v>1000</v>
      </c>
      <c r="AF16950">
        <v>10000</v>
      </c>
      <c r="AG16950">
        <v>41</v>
      </c>
      <c r="AH16950">
        <v>5963.97</v>
      </c>
      <c r="AI16950">
        <v>5000</v>
      </c>
      <c r="AJ16950">
        <v>2500</v>
      </c>
      <c r="AK16950">
        <v>20000</v>
      </c>
      <c r="AQ16950">
        <v>1</v>
      </c>
      <c r="AR16950">
        <v>5000</v>
      </c>
      <c r="AS16950">
        <v>5000</v>
      </c>
      <c r="AT16950">
        <v>5000</v>
      </c>
      <c r="AU16950">
        <v>5000</v>
      </c>
      <c r="BA16950">
        <v>33</v>
      </c>
      <c r="BB16950">
        <v>5558.11</v>
      </c>
      <c r="BC16950">
        <v>2700</v>
      </c>
      <c r="BD16950">
        <v>300</v>
      </c>
      <c r="BE16950">
        <v>30000</v>
      </c>
      <c r="BK16950">
        <v>2</v>
      </c>
      <c r="BL16950">
        <v>11377.19</v>
      </c>
      <c r="BM16950">
        <v>15000</v>
      </c>
      <c r="BN16950">
        <v>10000</v>
      </c>
      <c r="BO16950">
        <v>15000</v>
      </c>
    </row>
    <row r="16951" spans="1:67" x14ac:dyDescent="0.35">
      <c r="A16951" t="s">
        <v>14</v>
      </c>
      <c r="B16951" t="s">
        <v>1131</v>
      </c>
      <c r="C16951">
        <v>11</v>
      </c>
      <c r="D16951">
        <v>33670.559999999998</v>
      </c>
      <c r="E16951">
        <v>20000</v>
      </c>
      <c r="F16951">
        <v>6000</v>
      </c>
      <c r="G16951">
        <v>385000</v>
      </c>
      <c r="H16951">
        <v>3</v>
      </c>
      <c r="I16951">
        <v>6479.72</v>
      </c>
      <c r="J16951">
        <v>5000</v>
      </c>
      <c r="K16951">
        <v>1000</v>
      </c>
      <c r="L16951">
        <v>15000</v>
      </c>
      <c r="M16951">
        <v>6</v>
      </c>
      <c r="N16951">
        <v>16099</v>
      </c>
      <c r="O16951">
        <v>15000</v>
      </c>
      <c r="P16951">
        <v>4100</v>
      </c>
      <c r="Q16951">
        <v>30000</v>
      </c>
      <c r="R16951">
        <v>3</v>
      </c>
      <c r="S16951">
        <v>25394.51</v>
      </c>
      <c r="T16951">
        <v>5500</v>
      </c>
      <c r="U16951">
        <v>3000</v>
      </c>
      <c r="V16951">
        <v>50000</v>
      </c>
      <c r="AG16951">
        <v>10</v>
      </c>
      <c r="AH16951">
        <v>4136.71</v>
      </c>
      <c r="AI16951">
        <v>4000</v>
      </c>
      <c r="AJ16951">
        <v>2760</v>
      </c>
      <c r="AK16951">
        <v>5000</v>
      </c>
      <c r="AQ16951">
        <v>1</v>
      </c>
      <c r="AR16951">
        <v>30000</v>
      </c>
      <c r="AS16951">
        <v>30000</v>
      </c>
      <c r="AT16951">
        <v>30000</v>
      </c>
      <c r="AU16951">
        <v>30000</v>
      </c>
      <c r="BA16951">
        <v>10</v>
      </c>
      <c r="BB16951">
        <v>9255.41</v>
      </c>
      <c r="BC16951">
        <v>5100</v>
      </c>
      <c r="BD16951">
        <v>2000</v>
      </c>
      <c r="BE16951">
        <v>50000</v>
      </c>
      <c r="BK16951">
        <v>1</v>
      </c>
      <c r="BL16951">
        <v>4000</v>
      </c>
      <c r="BM16951">
        <v>4000</v>
      </c>
      <c r="BN16951">
        <v>4000</v>
      </c>
      <c r="BO16951">
        <v>4000</v>
      </c>
    </row>
    <row r="16952" spans="1:67" x14ac:dyDescent="0.35">
      <c r="A16952" t="s">
        <v>15</v>
      </c>
      <c r="B16952" t="s">
        <v>1129</v>
      </c>
      <c r="C16952">
        <v>12</v>
      </c>
      <c r="D16952">
        <v>13792.43</v>
      </c>
      <c r="E16952">
        <v>10000</v>
      </c>
      <c r="F16952">
        <v>6000</v>
      </c>
      <c r="G16952">
        <v>30000</v>
      </c>
      <c r="H16952">
        <v>5</v>
      </c>
      <c r="I16952">
        <v>9481.49</v>
      </c>
      <c r="J16952">
        <v>10000</v>
      </c>
      <c r="K16952">
        <v>800</v>
      </c>
      <c r="L16952">
        <v>13000</v>
      </c>
      <c r="M16952">
        <v>5</v>
      </c>
      <c r="N16952">
        <v>10022.1</v>
      </c>
      <c r="O16952">
        <v>7000</v>
      </c>
      <c r="P16952">
        <v>1200</v>
      </c>
      <c r="Q16952">
        <v>23000</v>
      </c>
      <c r="R16952">
        <v>2</v>
      </c>
      <c r="S16952">
        <v>21000</v>
      </c>
      <c r="T16952">
        <v>12000</v>
      </c>
      <c r="U16952">
        <v>12000</v>
      </c>
      <c r="V16952">
        <v>30000</v>
      </c>
      <c r="AB16952">
        <v>5</v>
      </c>
      <c r="AC16952">
        <v>24990.78</v>
      </c>
      <c r="AD16952">
        <v>30000</v>
      </c>
      <c r="AE16952">
        <v>500</v>
      </c>
      <c r="AF16952">
        <v>50000</v>
      </c>
      <c r="AG16952">
        <v>13</v>
      </c>
      <c r="AH16952">
        <v>4577.1499999999996</v>
      </c>
      <c r="AI16952">
        <v>4800</v>
      </c>
      <c r="AJ16952">
        <v>2000</v>
      </c>
      <c r="AK16952">
        <v>12000</v>
      </c>
      <c r="AQ16952">
        <v>1</v>
      </c>
      <c r="AR16952">
        <v>1500</v>
      </c>
      <c r="AS16952">
        <v>1500</v>
      </c>
      <c r="AT16952">
        <v>1500</v>
      </c>
      <c r="AU16952">
        <v>1500</v>
      </c>
      <c r="AV16952">
        <v>4</v>
      </c>
      <c r="AW16952">
        <v>5496.51</v>
      </c>
      <c r="AX16952">
        <v>6600</v>
      </c>
      <c r="AY16952">
        <v>2000</v>
      </c>
      <c r="AZ16952">
        <v>8000</v>
      </c>
      <c r="BA16952">
        <v>29</v>
      </c>
      <c r="BB16952">
        <v>6312.66</v>
      </c>
      <c r="BC16952">
        <v>7000</v>
      </c>
      <c r="BD16952">
        <v>860</v>
      </c>
      <c r="BE16952">
        <v>11000</v>
      </c>
      <c r="BF16952">
        <v>1</v>
      </c>
      <c r="BG16952">
        <v>2000</v>
      </c>
      <c r="BH16952">
        <v>2000</v>
      </c>
      <c r="BI16952">
        <v>2000</v>
      </c>
      <c r="BJ16952">
        <v>2000</v>
      </c>
    </row>
    <row r="16953" spans="1:67" x14ac:dyDescent="0.35">
      <c r="A16953" t="s">
        <v>15</v>
      </c>
      <c r="B16953" t="s">
        <v>1130</v>
      </c>
      <c r="C16953">
        <v>48</v>
      </c>
      <c r="D16953">
        <v>14937.29</v>
      </c>
      <c r="E16953">
        <v>13500</v>
      </c>
      <c r="F16953">
        <v>2400</v>
      </c>
      <c r="G16953">
        <v>80000</v>
      </c>
      <c r="H16953">
        <v>9</v>
      </c>
      <c r="I16953">
        <v>5491.46</v>
      </c>
      <c r="J16953">
        <v>4500</v>
      </c>
      <c r="K16953">
        <v>1450</v>
      </c>
      <c r="L16953">
        <v>15000</v>
      </c>
      <c r="M16953">
        <v>7</v>
      </c>
      <c r="N16953">
        <v>7141.68</v>
      </c>
      <c r="O16953">
        <v>4500</v>
      </c>
      <c r="P16953">
        <v>1000</v>
      </c>
      <c r="Q16953">
        <v>20000</v>
      </c>
      <c r="R16953">
        <v>14</v>
      </c>
      <c r="S16953">
        <v>32112.05</v>
      </c>
      <c r="T16953">
        <v>9000</v>
      </c>
      <c r="U16953">
        <v>600</v>
      </c>
      <c r="V16953">
        <v>240000</v>
      </c>
      <c r="W16953">
        <v>5</v>
      </c>
      <c r="X16953">
        <v>1325.59</v>
      </c>
      <c r="Y16953">
        <v>1300</v>
      </c>
      <c r="Z16953">
        <v>500</v>
      </c>
      <c r="AA16953">
        <v>2000</v>
      </c>
      <c r="AB16953">
        <v>4</v>
      </c>
      <c r="AC16953">
        <v>8899.74</v>
      </c>
      <c r="AD16953">
        <v>10000</v>
      </c>
      <c r="AE16953">
        <v>5000</v>
      </c>
      <c r="AF16953">
        <v>10000</v>
      </c>
      <c r="AG16953">
        <v>56</v>
      </c>
      <c r="AH16953">
        <v>5690.49</v>
      </c>
      <c r="AI16953">
        <v>4000</v>
      </c>
      <c r="AJ16953">
        <v>1500</v>
      </c>
      <c r="AK16953">
        <v>20900</v>
      </c>
      <c r="AL16953">
        <v>1</v>
      </c>
      <c r="AM16953">
        <v>600</v>
      </c>
      <c r="AN16953">
        <v>600</v>
      </c>
      <c r="AO16953">
        <v>600</v>
      </c>
      <c r="AP16953">
        <v>600</v>
      </c>
      <c r="AQ16953">
        <v>3</v>
      </c>
      <c r="AR16953">
        <v>10919.51</v>
      </c>
      <c r="AS16953">
        <v>10000</v>
      </c>
      <c r="AT16953">
        <v>700</v>
      </c>
      <c r="AU16953">
        <v>21000</v>
      </c>
      <c r="AV16953">
        <v>2</v>
      </c>
      <c r="AW16953">
        <v>4138.92</v>
      </c>
      <c r="AX16953">
        <v>18000</v>
      </c>
      <c r="AY16953">
        <v>850</v>
      </c>
      <c r="AZ16953">
        <v>18000</v>
      </c>
      <c r="BA16953">
        <v>31</v>
      </c>
      <c r="BB16953">
        <v>4000.29</v>
      </c>
      <c r="BC16953">
        <v>2700</v>
      </c>
      <c r="BD16953">
        <v>700</v>
      </c>
      <c r="BE16953">
        <v>30000</v>
      </c>
      <c r="BK16953">
        <v>3</v>
      </c>
      <c r="BL16953">
        <v>2735.1</v>
      </c>
      <c r="BM16953">
        <v>3000</v>
      </c>
      <c r="BN16953">
        <v>1500</v>
      </c>
      <c r="BO16953">
        <v>3000</v>
      </c>
    </row>
    <row r="16954" spans="1:67" x14ac:dyDescent="0.35">
      <c r="A16954" t="s">
        <v>15</v>
      </c>
      <c r="B16954" t="s">
        <v>1131</v>
      </c>
      <c r="C16954">
        <v>19</v>
      </c>
      <c r="D16954">
        <v>16627.560000000001</v>
      </c>
      <c r="E16954">
        <v>13000</v>
      </c>
      <c r="F16954">
        <v>2000</v>
      </c>
      <c r="G16954">
        <v>40000</v>
      </c>
      <c r="H16954">
        <v>2</v>
      </c>
      <c r="I16954">
        <v>5365.32</v>
      </c>
      <c r="J16954">
        <v>8000</v>
      </c>
      <c r="K16954">
        <v>3500</v>
      </c>
      <c r="L16954">
        <v>8000</v>
      </c>
      <c r="M16954">
        <v>6</v>
      </c>
      <c r="N16954">
        <v>7807.54</v>
      </c>
      <c r="O16954">
        <v>7000</v>
      </c>
      <c r="P16954">
        <v>600</v>
      </c>
      <c r="Q16954">
        <v>22000</v>
      </c>
      <c r="R16954">
        <v>1</v>
      </c>
      <c r="S16954">
        <v>20000</v>
      </c>
      <c r="T16954">
        <v>20000</v>
      </c>
      <c r="U16954">
        <v>20000</v>
      </c>
      <c r="V16954">
        <v>20000</v>
      </c>
      <c r="W16954">
        <v>1</v>
      </c>
      <c r="X16954">
        <v>5000</v>
      </c>
      <c r="Y16954">
        <v>5000</v>
      </c>
      <c r="Z16954">
        <v>5000</v>
      </c>
      <c r="AA16954">
        <v>5000</v>
      </c>
      <c r="AB16954">
        <v>2</v>
      </c>
      <c r="AC16954">
        <v>4379.3599999999997</v>
      </c>
      <c r="AD16954">
        <v>10000</v>
      </c>
      <c r="AE16954">
        <v>1000</v>
      </c>
      <c r="AF16954">
        <v>10000</v>
      </c>
      <c r="AG16954">
        <v>13</v>
      </c>
      <c r="AH16954">
        <v>7469.11</v>
      </c>
      <c r="AI16954">
        <v>5000</v>
      </c>
      <c r="AJ16954">
        <v>2000</v>
      </c>
      <c r="AK16954">
        <v>22000</v>
      </c>
      <c r="AQ16954">
        <v>1</v>
      </c>
      <c r="AR16954">
        <v>5000</v>
      </c>
      <c r="AS16954">
        <v>5000</v>
      </c>
      <c r="AT16954">
        <v>5000</v>
      </c>
      <c r="AU16954">
        <v>5000</v>
      </c>
      <c r="BA16954">
        <v>8</v>
      </c>
      <c r="BB16954">
        <v>2653.03</v>
      </c>
      <c r="BC16954">
        <v>2300</v>
      </c>
      <c r="BD16954">
        <v>860</v>
      </c>
      <c r="BE16954">
        <v>5000</v>
      </c>
      <c r="BK16954">
        <v>1</v>
      </c>
      <c r="BL16954">
        <v>800</v>
      </c>
      <c r="BM16954">
        <v>800</v>
      </c>
      <c r="BN16954">
        <v>800</v>
      </c>
      <c r="BO16954">
        <v>800</v>
      </c>
    </row>
    <row r="16955" spans="1:67" x14ac:dyDescent="0.35">
      <c r="A16955" t="s">
        <v>16</v>
      </c>
      <c r="B16955" t="s">
        <v>1129</v>
      </c>
      <c r="C16955">
        <v>5</v>
      </c>
      <c r="D16955">
        <v>13414.1</v>
      </c>
      <c r="E16955">
        <v>13000</v>
      </c>
      <c r="F16955">
        <v>8000</v>
      </c>
      <c r="G16955">
        <v>20000</v>
      </c>
      <c r="H16955">
        <v>2</v>
      </c>
      <c r="I16955">
        <v>7699.25</v>
      </c>
      <c r="J16955">
        <v>9000</v>
      </c>
      <c r="K16955">
        <v>6000</v>
      </c>
      <c r="L16955">
        <v>9000</v>
      </c>
      <c r="M16955">
        <v>1</v>
      </c>
      <c r="N16955">
        <v>6000</v>
      </c>
      <c r="O16955">
        <v>6000</v>
      </c>
      <c r="P16955">
        <v>6000</v>
      </c>
      <c r="Q16955">
        <v>6000</v>
      </c>
      <c r="R16955">
        <v>1</v>
      </c>
      <c r="S16955">
        <v>10000</v>
      </c>
      <c r="T16955">
        <v>10000</v>
      </c>
      <c r="U16955">
        <v>10000</v>
      </c>
      <c r="V16955">
        <v>10000</v>
      </c>
      <c r="AB16955">
        <v>1</v>
      </c>
      <c r="AC16955">
        <v>3000</v>
      </c>
      <c r="AD16955">
        <v>3000</v>
      </c>
      <c r="AE16955">
        <v>3000</v>
      </c>
      <c r="AF16955">
        <v>3000</v>
      </c>
      <c r="AG16955">
        <v>2</v>
      </c>
      <c r="AH16955">
        <v>7993.37</v>
      </c>
      <c r="AI16955">
        <v>9600</v>
      </c>
      <c r="AJ16955">
        <v>6000</v>
      </c>
      <c r="AK16955">
        <v>9600</v>
      </c>
      <c r="BA16955">
        <v>5</v>
      </c>
      <c r="BB16955">
        <v>21404.04</v>
      </c>
      <c r="BC16955">
        <v>13000</v>
      </c>
      <c r="BD16955">
        <v>2000</v>
      </c>
      <c r="BE16955">
        <v>49000</v>
      </c>
      <c r="BF16955">
        <v>1</v>
      </c>
      <c r="BG16955">
        <v>2000</v>
      </c>
      <c r="BH16955">
        <v>2000</v>
      </c>
      <c r="BI16955">
        <v>2000</v>
      </c>
      <c r="BJ16955">
        <v>2000</v>
      </c>
    </row>
    <row r="16956" spans="1:67" x14ac:dyDescent="0.35">
      <c r="A16956" t="s">
        <v>16</v>
      </c>
      <c r="B16956" t="s">
        <v>1130</v>
      </c>
      <c r="C16956">
        <v>80</v>
      </c>
      <c r="D16956">
        <v>14905.52</v>
      </c>
      <c r="E16956">
        <v>11000</v>
      </c>
      <c r="F16956">
        <v>4000</v>
      </c>
      <c r="G16956">
        <v>120000</v>
      </c>
      <c r="H16956">
        <v>6</v>
      </c>
      <c r="I16956">
        <v>7884.56</v>
      </c>
      <c r="J16956">
        <v>6700</v>
      </c>
      <c r="K16956">
        <v>2000</v>
      </c>
      <c r="L16956">
        <v>17500</v>
      </c>
      <c r="M16956">
        <v>15</v>
      </c>
      <c r="N16956">
        <v>11579.44</v>
      </c>
      <c r="O16956">
        <v>10000</v>
      </c>
      <c r="P16956">
        <v>1500</v>
      </c>
      <c r="Q16956">
        <v>35000</v>
      </c>
      <c r="R16956">
        <v>14</v>
      </c>
      <c r="S16956">
        <v>12001.11</v>
      </c>
      <c r="T16956">
        <v>10000</v>
      </c>
      <c r="U16956">
        <v>1000</v>
      </c>
      <c r="V16956">
        <v>50000</v>
      </c>
      <c r="W16956">
        <v>5</v>
      </c>
      <c r="X16956">
        <v>4660.0600000000004</v>
      </c>
      <c r="Y16956">
        <v>916</v>
      </c>
      <c r="Z16956">
        <v>500</v>
      </c>
      <c r="AA16956">
        <v>14000</v>
      </c>
      <c r="AB16956">
        <v>2</v>
      </c>
      <c r="AC16956">
        <v>4235.58</v>
      </c>
      <c r="AD16956">
        <v>5000</v>
      </c>
      <c r="AE16956">
        <v>3000</v>
      </c>
      <c r="AF16956">
        <v>5000</v>
      </c>
      <c r="AG16956">
        <v>72</v>
      </c>
      <c r="AH16956">
        <v>5219.1099999999997</v>
      </c>
      <c r="AI16956">
        <v>3500</v>
      </c>
      <c r="AJ16956">
        <v>2000</v>
      </c>
      <c r="AK16956">
        <v>23000</v>
      </c>
      <c r="AQ16956">
        <v>8</v>
      </c>
      <c r="AR16956">
        <v>8244.3700000000008</v>
      </c>
      <c r="AS16956">
        <v>6000</v>
      </c>
      <c r="AT16956">
        <v>2000</v>
      </c>
      <c r="AU16956">
        <v>18000</v>
      </c>
      <c r="BA16956">
        <v>33</v>
      </c>
      <c r="BB16956">
        <v>3624.58</v>
      </c>
      <c r="BC16956">
        <v>2700</v>
      </c>
      <c r="BD16956">
        <v>500</v>
      </c>
      <c r="BE16956">
        <v>10000</v>
      </c>
      <c r="BK16956">
        <v>6</v>
      </c>
      <c r="BL16956">
        <v>15629.08</v>
      </c>
      <c r="BM16956">
        <v>5000</v>
      </c>
      <c r="BN16956">
        <v>1200</v>
      </c>
      <c r="BO16956">
        <v>70000</v>
      </c>
    </row>
    <row r="16957" spans="1:67" x14ac:dyDescent="0.35">
      <c r="A16957" t="s">
        <v>16</v>
      </c>
      <c r="B16957" t="s">
        <v>1131</v>
      </c>
      <c r="C16957">
        <v>16</v>
      </c>
      <c r="D16957">
        <v>25820.65</v>
      </c>
      <c r="E16957">
        <v>18000</v>
      </c>
      <c r="F16957">
        <v>5000</v>
      </c>
      <c r="G16957">
        <v>115000</v>
      </c>
      <c r="H16957">
        <v>1</v>
      </c>
      <c r="I16957">
        <v>20000</v>
      </c>
      <c r="J16957">
        <v>20000</v>
      </c>
      <c r="K16957">
        <v>20000</v>
      </c>
      <c r="L16957">
        <v>20000</v>
      </c>
      <c r="R16957">
        <v>4</v>
      </c>
      <c r="S16957">
        <v>20803.59</v>
      </c>
      <c r="T16957">
        <v>20000</v>
      </c>
      <c r="U16957">
        <v>3000</v>
      </c>
      <c r="V16957">
        <v>50000</v>
      </c>
      <c r="W16957">
        <v>5</v>
      </c>
      <c r="X16957">
        <v>4074.46</v>
      </c>
      <c r="Y16957">
        <v>800</v>
      </c>
      <c r="Z16957">
        <v>660</v>
      </c>
      <c r="AA16957">
        <v>20000</v>
      </c>
      <c r="AG16957">
        <v>3</v>
      </c>
      <c r="AH16957">
        <v>2669.41</v>
      </c>
      <c r="AI16957">
        <v>2500</v>
      </c>
      <c r="AJ16957">
        <v>2500</v>
      </c>
      <c r="AK16957">
        <v>3000</v>
      </c>
      <c r="AQ16957">
        <v>1</v>
      </c>
      <c r="AR16957">
        <v>7500</v>
      </c>
      <c r="AS16957">
        <v>7500</v>
      </c>
      <c r="AT16957">
        <v>7500</v>
      </c>
      <c r="AU16957">
        <v>7500</v>
      </c>
      <c r="BA16957">
        <v>5</v>
      </c>
      <c r="BB16957">
        <v>3354.38</v>
      </c>
      <c r="BC16957">
        <v>2700</v>
      </c>
      <c r="BD16957">
        <v>1500</v>
      </c>
      <c r="BE16957">
        <v>7500</v>
      </c>
    </row>
    <row r="16958" spans="1:67" x14ac:dyDescent="0.35">
      <c r="A16958" t="s">
        <v>17</v>
      </c>
      <c r="B16958" t="s">
        <v>1129</v>
      </c>
      <c r="C16958">
        <v>9</v>
      </c>
      <c r="D16958">
        <v>15219.78</v>
      </c>
      <c r="E16958">
        <v>10000</v>
      </c>
      <c r="F16958">
        <v>2500</v>
      </c>
      <c r="G16958">
        <v>50000</v>
      </c>
      <c r="H16958">
        <v>3</v>
      </c>
      <c r="I16958">
        <v>7094.3</v>
      </c>
      <c r="J16958">
        <v>5000</v>
      </c>
      <c r="K16958">
        <v>4300</v>
      </c>
      <c r="L16958">
        <v>10000</v>
      </c>
      <c r="M16958">
        <v>2</v>
      </c>
      <c r="N16958">
        <v>4653.5600000000004</v>
      </c>
      <c r="O16958">
        <v>5000</v>
      </c>
      <c r="P16958">
        <v>4500</v>
      </c>
      <c r="Q16958">
        <v>5000</v>
      </c>
      <c r="R16958">
        <v>2</v>
      </c>
      <c r="S16958">
        <v>14490.2</v>
      </c>
      <c r="T16958">
        <v>17000</v>
      </c>
      <c r="U16958">
        <v>12000</v>
      </c>
      <c r="V16958">
        <v>17000</v>
      </c>
      <c r="AB16958">
        <v>2</v>
      </c>
      <c r="AC16958">
        <v>4583.12</v>
      </c>
      <c r="AD16958">
        <v>5000</v>
      </c>
      <c r="AE16958">
        <v>4000</v>
      </c>
      <c r="AF16958">
        <v>5000</v>
      </c>
      <c r="AG16958">
        <v>4</v>
      </c>
      <c r="AH16958">
        <v>5367.91</v>
      </c>
      <c r="AI16958">
        <v>3900</v>
      </c>
      <c r="AJ16958">
        <v>3600</v>
      </c>
      <c r="AK16958">
        <v>8000</v>
      </c>
      <c r="AQ16958">
        <v>2</v>
      </c>
      <c r="AR16958">
        <v>4442.74</v>
      </c>
      <c r="AS16958">
        <v>5000</v>
      </c>
      <c r="AT16958">
        <v>3000</v>
      </c>
      <c r="AU16958">
        <v>5000</v>
      </c>
      <c r="AV16958">
        <v>1</v>
      </c>
      <c r="AW16958">
        <v>5000</v>
      </c>
      <c r="AX16958">
        <v>5000</v>
      </c>
      <c r="AY16958">
        <v>5000</v>
      </c>
      <c r="AZ16958">
        <v>5000</v>
      </c>
      <c r="BA16958">
        <v>19</v>
      </c>
      <c r="BB16958">
        <v>7017.18</v>
      </c>
      <c r="BC16958">
        <v>7000</v>
      </c>
      <c r="BD16958">
        <v>2000</v>
      </c>
      <c r="BE16958">
        <v>26000</v>
      </c>
      <c r="BK16958">
        <v>1</v>
      </c>
      <c r="BL16958">
        <v>100000</v>
      </c>
      <c r="BM16958">
        <v>100000</v>
      </c>
      <c r="BN16958">
        <v>100000</v>
      </c>
      <c r="BO16958">
        <v>100000</v>
      </c>
    </row>
    <row r="16959" spans="1:67" x14ac:dyDescent="0.35">
      <c r="A16959" t="s">
        <v>17</v>
      </c>
      <c r="B16959" t="s">
        <v>1130</v>
      </c>
      <c r="C16959">
        <v>56</v>
      </c>
      <c r="D16959">
        <v>15330.88</v>
      </c>
      <c r="E16959">
        <v>10000</v>
      </c>
      <c r="F16959">
        <v>2700</v>
      </c>
      <c r="G16959">
        <v>50000</v>
      </c>
      <c r="H16959">
        <v>7</v>
      </c>
      <c r="I16959">
        <v>4864.99</v>
      </c>
      <c r="J16959">
        <v>3000</v>
      </c>
      <c r="K16959">
        <v>2000</v>
      </c>
      <c r="L16959">
        <v>10000</v>
      </c>
      <c r="M16959">
        <v>8</v>
      </c>
      <c r="N16959">
        <v>7726.76</v>
      </c>
      <c r="O16959">
        <v>6000</v>
      </c>
      <c r="P16959">
        <v>1500</v>
      </c>
      <c r="Q16959">
        <v>20000</v>
      </c>
      <c r="R16959">
        <v>13</v>
      </c>
      <c r="S16959">
        <v>7318.96</v>
      </c>
      <c r="T16959">
        <v>4700</v>
      </c>
      <c r="U16959">
        <v>400</v>
      </c>
      <c r="V16959">
        <v>35000</v>
      </c>
      <c r="W16959">
        <v>6</v>
      </c>
      <c r="X16959">
        <v>1451.45</v>
      </c>
      <c r="Y16959">
        <v>1500</v>
      </c>
      <c r="Z16959">
        <v>670</v>
      </c>
      <c r="AA16959">
        <v>2000</v>
      </c>
      <c r="AB16959">
        <v>8</v>
      </c>
      <c r="AC16959">
        <v>23039.41</v>
      </c>
      <c r="AD16959">
        <v>7000</v>
      </c>
      <c r="AE16959">
        <v>1000</v>
      </c>
      <c r="AF16959">
        <v>100000</v>
      </c>
      <c r="AG16959">
        <v>76</v>
      </c>
      <c r="AH16959">
        <v>5019.84</v>
      </c>
      <c r="AI16959">
        <v>4000</v>
      </c>
      <c r="AJ16959">
        <v>2000</v>
      </c>
      <c r="AK16959">
        <v>17000</v>
      </c>
      <c r="AL16959">
        <v>1</v>
      </c>
      <c r="AM16959">
        <v>1000</v>
      </c>
      <c r="AN16959">
        <v>1000</v>
      </c>
      <c r="AO16959">
        <v>1000</v>
      </c>
      <c r="AP16959">
        <v>1000</v>
      </c>
      <c r="AQ16959">
        <v>5</v>
      </c>
      <c r="AR16959">
        <v>26529.599999999999</v>
      </c>
      <c r="AS16959">
        <v>13000</v>
      </c>
      <c r="AT16959">
        <v>500</v>
      </c>
      <c r="AU16959">
        <v>100000</v>
      </c>
      <c r="AV16959">
        <v>2</v>
      </c>
      <c r="AW16959">
        <v>6282.9</v>
      </c>
      <c r="AX16959">
        <v>8000</v>
      </c>
      <c r="AY16959">
        <v>1500</v>
      </c>
      <c r="AZ16959">
        <v>8000</v>
      </c>
      <c r="BA16959">
        <v>27</v>
      </c>
      <c r="BB16959">
        <v>3656.8</v>
      </c>
      <c r="BC16959">
        <v>2600</v>
      </c>
      <c r="BD16959">
        <v>1370</v>
      </c>
      <c r="BE16959">
        <v>15000</v>
      </c>
      <c r="BK16959">
        <v>2</v>
      </c>
      <c r="BL16959">
        <v>1721.25</v>
      </c>
      <c r="BM16959">
        <v>2000</v>
      </c>
      <c r="BN16959">
        <v>499</v>
      </c>
      <c r="BO16959">
        <v>2000</v>
      </c>
    </row>
    <row r="16960" spans="1:67" x14ac:dyDescent="0.35">
      <c r="A16960" t="s">
        <v>17</v>
      </c>
      <c r="B16960" t="s">
        <v>1131</v>
      </c>
      <c r="C16960">
        <v>5</v>
      </c>
      <c r="D16960">
        <v>50511.86</v>
      </c>
      <c r="E16960">
        <v>15000</v>
      </c>
      <c r="F16960">
        <v>6000</v>
      </c>
      <c r="G16960">
        <v>150000</v>
      </c>
      <c r="H16960">
        <v>2</v>
      </c>
      <c r="I16960">
        <v>11540.39</v>
      </c>
      <c r="J16960">
        <v>20000</v>
      </c>
      <c r="K16960">
        <v>1000</v>
      </c>
      <c r="L16960">
        <v>20000</v>
      </c>
      <c r="M16960">
        <v>2</v>
      </c>
      <c r="N16960">
        <v>16076.95</v>
      </c>
      <c r="O16960">
        <v>27000</v>
      </c>
      <c r="P16960">
        <v>10000</v>
      </c>
      <c r="Q16960">
        <v>27000</v>
      </c>
      <c r="R16960">
        <v>1</v>
      </c>
      <c r="S16960">
        <v>15000</v>
      </c>
      <c r="T16960">
        <v>15000</v>
      </c>
      <c r="U16960">
        <v>15000</v>
      </c>
      <c r="V16960">
        <v>15000</v>
      </c>
      <c r="AG16960">
        <v>3</v>
      </c>
      <c r="AH16960">
        <v>5926.75</v>
      </c>
      <c r="AI16960">
        <v>4500</v>
      </c>
      <c r="AJ16960">
        <v>4000</v>
      </c>
      <c r="AK16960">
        <v>10000</v>
      </c>
      <c r="BA16960">
        <v>3</v>
      </c>
      <c r="BB16960">
        <v>7805.5</v>
      </c>
      <c r="BC16960">
        <v>6337</v>
      </c>
      <c r="BD16960">
        <v>5000</v>
      </c>
      <c r="BE16960">
        <v>10000</v>
      </c>
    </row>
    <row r="16961" spans="1:67" x14ac:dyDescent="0.35">
      <c r="A16961" t="s">
        <v>18</v>
      </c>
      <c r="B16961" t="s">
        <v>1129</v>
      </c>
      <c r="C16961">
        <v>4</v>
      </c>
      <c r="D16961">
        <v>12024.84</v>
      </c>
      <c r="E16961">
        <v>10000</v>
      </c>
      <c r="F16961">
        <v>7200</v>
      </c>
      <c r="G16961">
        <v>22000</v>
      </c>
      <c r="H16961">
        <v>3</v>
      </c>
      <c r="I16961">
        <v>6573.03</v>
      </c>
      <c r="J16961">
        <v>5000</v>
      </c>
      <c r="K16961">
        <v>3000</v>
      </c>
      <c r="L16961">
        <v>10000</v>
      </c>
      <c r="M16961">
        <v>2</v>
      </c>
      <c r="N16961">
        <v>3000</v>
      </c>
      <c r="O16961">
        <v>3000</v>
      </c>
      <c r="P16961">
        <v>3000</v>
      </c>
      <c r="Q16961">
        <v>3000</v>
      </c>
      <c r="R16961">
        <v>2</v>
      </c>
      <c r="S16961">
        <v>8767.9699999999993</v>
      </c>
      <c r="T16961">
        <v>12000</v>
      </c>
      <c r="U16961">
        <v>300</v>
      </c>
      <c r="V16961">
        <v>12000</v>
      </c>
      <c r="AB16961">
        <v>5</v>
      </c>
      <c r="AC16961">
        <v>13847.1</v>
      </c>
      <c r="AD16961">
        <v>5000</v>
      </c>
      <c r="AE16961">
        <v>1000</v>
      </c>
      <c r="AF16961">
        <v>32000</v>
      </c>
      <c r="AG16961">
        <v>6</v>
      </c>
      <c r="AH16961">
        <v>3778.95</v>
      </c>
      <c r="AI16961">
        <v>2700</v>
      </c>
      <c r="AJ16961">
        <v>2500</v>
      </c>
      <c r="AK16961">
        <v>9000</v>
      </c>
      <c r="AL16961">
        <v>1</v>
      </c>
      <c r="AM16961">
        <v>1000</v>
      </c>
      <c r="AN16961">
        <v>1000</v>
      </c>
      <c r="AO16961">
        <v>1000</v>
      </c>
      <c r="AP16961">
        <v>1000</v>
      </c>
      <c r="AQ16961">
        <v>2</v>
      </c>
      <c r="AR16961">
        <v>10500</v>
      </c>
      <c r="AS16961">
        <v>1000</v>
      </c>
      <c r="AT16961">
        <v>1000</v>
      </c>
      <c r="AU16961">
        <v>20000</v>
      </c>
      <c r="AV16961">
        <v>1</v>
      </c>
      <c r="AW16961">
        <v>2000</v>
      </c>
      <c r="AX16961">
        <v>2000</v>
      </c>
      <c r="AY16961">
        <v>2000</v>
      </c>
      <c r="AZ16961">
        <v>2000</v>
      </c>
      <c r="BA16961">
        <v>18</v>
      </c>
      <c r="BB16961">
        <v>6119.41</v>
      </c>
      <c r="BC16961">
        <v>5000</v>
      </c>
      <c r="BD16961">
        <v>860</v>
      </c>
      <c r="BE16961">
        <v>14000</v>
      </c>
      <c r="BK16961">
        <v>1</v>
      </c>
      <c r="BL16961">
        <v>881</v>
      </c>
      <c r="BM16961">
        <v>881</v>
      </c>
      <c r="BN16961">
        <v>881</v>
      </c>
      <c r="BO16961">
        <v>881</v>
      </c>
    </row>
    <row r="16962" spans="1:67" x14ac:dyDescent="0.35">
      <c r="A16962" t="s">
        <v>18</v>
      </c>
      <c r="B16962" t="s">
        <v>1130</v>
      </c>
      <c r="C16962">
        <v>46</v>
      </c>
      <c r="D16962">
        <v>9598.0400000000009</v>
      </c>
      <c r="E16962">
        <v>6500</v>
      </c>
      <c r="F16962">
        <v>1700</v>
      </c>
      <c r="G16962">
        <v>40000</v>
      </c>
      <c r="H16962">
        <v>4</v>
      </c>
      <c r="I16962">
        <v>3932.81</v>
      </c>
      <c r="J16962">
        <v>5000</v>
      </c>
      <c r="K16962">
        <v>2300</v>
      </c>
      <c r="L16962">
        <v>5000</v>
      </c>
      <c r="M16962">
        <v>9</v>
      </c>
      <c r="N16962">
        <v>7652.4</v>
      </c>
      <c r="O16962">
        <v>6000</v>
      </c>
      <c r="P16962">
        <v>700</v>
      </c>
      <c r="Q16962">
        <v>23700</v>
      </c>
      <c r="R16962">
        <v>8</v>
      </c>
      <c r="S16962">
        <v>15418.54</v>
      </c>
      <c r="T16962">
        <v>12000</v>
      </c>
      <c r="U16962">
        <v>200</v>
      </c>
      <c r="V16962">
        <v>50000</v>
      </c>
      <c r="W16962">
        <v>7</v>
      </c>
      <c r="X16962">
        <v>1591.42</v>
      </c>
      <c r="Y16962">
        <v>1250</v>
      </c>
      <c r="Z16962">
        <v>875</v>
      </c>
      <c r="AA16962">
        <v>4000</v>
      </c>
      <c r="AB16962">
        <v>6</v>
      </c>
      <c r="AC16962">
        <v>9797.6</v>
      </c>
      <c r="AD16962">
        <v>13000</v>
      </c>
      <c r="AE16962">
        <v>2000</v>
      </c>
      <c r="AF16962">
        <v>20000</v>
      </c>
      <c r="AG16962">
        <v>68</v>
      </c>
      <c r="AH16962">
        <v>5131.83</v>
      </c>
      <c r="AI16962">
        <v>3900</v>
      </c>
      <c r="AJ16962">
        <v>2100</v>
      </c>
      <c r="AK16962">
        <v>15000</v>
      </c>
      <c r="AQ16962">
        <v>3</v>
      </c>
      <c r="AR16962">
        <v>2311.25</v>
      </c>
      <c r="AS16962">
        <v>2700</v>
      </c>
      <c r="AT16962">
        <v>600</v>
      </c>
      <c r="AU16962">
        <v>3000</v>
      </c>
      <c r="AV16962">
        <v>1</v>
      </c>
      <c r="AW16962">
        <v>7500</v>
      </c>
      <c r="AX16962">
        <v>7500</v>
      </c>
      <c r="AY16962">
        <v>7500</v>
      </c>
      <c r="AZ16962">
        <v>7500</v>
      </c>
      <c r="BA16962">
        <v>33</v>
      </c>
      <c r="BB16962">
        <v>3321.04</v>
      </c>
      <c r="BC16962">
        <v>2500</v>
      </c>
      <c r="BD16962">
        <v>400</v>
      </c>
      <c r="BE16962">
        <v>10000</v>
      </c>
      <c r="BK16962">
        <v>8</v>
      </c>
      <c r="BL16962">
        <v>5149.41</v>
      </c>
      <c r="BM16962">
        <v>1600</v>
      </c>
      <c r="BN16962">
        <v>300</v>
      </c>
      <c r="BO16962">
        <v>23000</v>
      </c>
    </row>
    <row r="16963" spans="1:67" x14ac:dyDescent="0.35">
      <c r="A16963" t="s">
        <v>18</v>
      </c>
      <c r="B16963" t="s">
        <v>1131</v>
      </c>
      <c r="C16963">
        <v>15</v>
      </c>
      <c r="D16963">
        <v>12161.16</v>
      </c>
      <c r="E16963">
        <v>12000</v>
      </c>
      <c r="F16963">
        <v>7000</v>
      </c>
      <c r="G16963">
        <v>23000</v>
      </c>
      <c r="H16963">
        <v>2</v>
      </c>
      <c r="I16963">
        <v>4941.54</v>
      </c>
      <c r="J16963">
        <v>6000</v>
      </c>
      <c r="K16963">
        <v>4000</v>
      </c>
      <c r="L16963">
        <v>6000</v>
      </c>
      <c r="M16963">
        <v>3</v>
      </c>
      <c r="N16963">
        <v>8108.53</v>
      </c>
      <c r="O16963">
        <v>6000</v>
      </c>
      <c r="P16963">
        <v>3000</v>
      </c>
      <c r="Q16963">
        <v>15000</v>
      </c>
      <c r="R16963">
        <v>3</v>
      </c>
      <c r="S16963">
        <v>9357.5</v>
      </c>
      <c r="T16963">
        <v>10000</v>
      </c>
      <c r="U16963">
        <v>4000</v>
      </c>
      <c r="V16963">
        <v>10000</v>
      </c>
      <c r="AB16963">
        <v>3</v>
      </c>
      <c r="AC16963">
        <v>2230.56</v>
      </c>
      <c r="AD16963">
        <v>2000</v>
      </c>
      <c r="AE16963">
        <v>900</v>
      </c>
      <c r="AF16963">
        <v>4000</v>
      </c>
      <c r="AG16963">
        <v>15</v>
      </c>
      <c r="AH16963">
        <v>4479.82</v>
      </c>
      <c r="AI16963">
        <v>4800</v>
      </c>
      <c r="AJ16963">
        <v>2300</v>
      </c>
      <c r="AK16963">
        <v>7300</v>
      </c>
      <c r="AQ16963">
        <v>2</v>
      </c>
      <c r="AR16963">
        <v>1889.59</v>
      </c>
      <c r="AS16963">
        <v>5000</v>
      </c>
      <c r="AT16963">
        <v>1000</v>
      </c>
      <c r="AU16963">
        <v>5000</v>
      </c>
      <c r="BA16963">
        <v>13</v>
      </c>
      <c r="BB16963">
        <v>4206.18</v>
      </c>
      <c r="BC16963">
        <v>2000</v>
      </c>
      <c r="BD16963">
        <v>860</v>
      </c>
      <c r="BE16963">
        <v>10000</v>
      </c>
      <c r="BK16963">
        <v>1</v>
      </c>
      <c r="BL16963">
        <v>1000</v>
      </c>
      <c r="BM16963">
        <v>1000</v>
      </c>
      <c r="BN16963">
        <v>1000</v>
      </c>
      <c r="BO16963">
        <v>1000</v>
      </c>
    </row>
    <row r="16964" spans="1:67" x14ac:dyDescent="0.35">
      <c r="A16964" t="s">
        <v>19</v>
      </c>
      <c r="B16964" t="s">
        <v>1129</v>
      </c>
      <c r="C16964">
        <v>7</v>
      </c>
      <c r="D16964">
        <v>9468.44</v>
      </c>
      <c r="E16964">
        <v>6000</v>
      </c>
      <c r="F16964">
        <v>2000</v>
      </c>
      <c r="G16964">
        <v>30000</v>
      </c>
      <c r="M16964">
        <v>1</v>
      </c>
      <c r="N16964">
        <v>4500</v>
      </c>
      <c r="O16964">
        <v>4500</v>
      </c>
      <c r="P16964">
        <v>4500</v>
      </c>
      <c r="Q16964">
        <v>4500</v>
      </c>
      <c r="R16964">
        <v>1</v>
      </c>
      <c r="S16964">
        <v>15000</v>
      </c>
      <c r="T16964">
        <v>15000</v>
      </c>
      <c r="U16964">
        <v>15000</v>
      </c>
      <c r="V16964">
        <v>15000</v>
      </c>
      <c r="AG16964">
        <v>4</v>
      </c>
      <c r="AH16964">
        <v>4056.31</v>
      </c>
      <c r="AI16964">
        <v>5000</v>
      </c>
      <c r="AJ16964">
        <v>2500</v>
      </c>
      <c r="AK16964">
        <v>5000</v>
      </c>
      <c r="AV16964">
        <v>1</v>
      </c>
      <c r="AW16964">
        <v>5000</v>
      </c>
      <c r="AX16964">
        <v>5000</v>
      </c>
      <c r="AY16964">
        <v>5000</v>
      </c>
      <c r="AZ16964">
        <v>5000</v>
      </c>
      <c r="BA16964">
        <v>3</v>
      </c>
      <c r="BB16964">
        <v>6247.7</v>
      </c>
      <c r="BC16964">
        <v>5000</v>
      </c>
      <c r="BD16964">
        <v>5000</v>
      </c>
      <c r="BE16964">
        <v>8000</v>
      </c>
      <c r="BK16964">
        <v>1</v>
      </c>
      <c r="BL16964">
        <v>2413</v>
      </c>
      <c r="BM16964">
        <v>2413</v>
      </c>
      <c r="BN16964">
        <v>2413</v>
      </c>
      <c r="BO16964">
        <v>2413</v>
      </c>
    </row>
    <row r="16965" spans="1:67" x14ac:dyDescent="0.35">
      <c r="A16965" t="s">
        <v>19</v>
      </c>
      <c r="B16965" t="s">
        <v>1130</v>
      </c>
      <c r="C16965">
        <v>59</v>
      </c>
      <c r="D16965">
        <v>13371.63</v>
      </c>
      <c r="E16965">
        <v>10000</v>
      </c>
      <c r="F16965">
        <v>3000</v>
      </c>
      <c r="G16965">
        <v>70000</v>
      </c>
      <c r="H16965">
        <v>9</v>
      </c>
      <c r="I16965">
        <v>3641.03</v>
      </c>
      <c r="J16965">
        <v>2000</v>
      </c>
      <c r="K16965">
        <v>1500</v>
      </c>
      <c r="L16965">
        <v>10000</v>
      </c>
      <c r="M16965">
        <v>15</v>
      </c>
      <c r="N16965">
        <v>10613.45</v>
      </c>
      <c r="O16965">
        <v>10000</v>
      </c>
      <c r="P16965">
        <v>1200</v>
      </c>
      <c r="Q16965">
        <v>30000</v>
      </c>
      <c r="R16965">
        <v>7</v>
      </c>
      <c r="S16965">
        <v>6951.04</v>
      </c>
      <c r="T16965">
        <v>5500</v>
      </c>
      <c r="U16965">
        <v>1000</v>
      </c>
      <c r="V16965">
        <v>13000</v>
      </c>
      <c r="W16965">
        <v>7</v>
      </c>
      <c r="X16965">
        <v>587.45000000000005</v>
      </c>
      <c r="Y16965">
        <v>441</v>
      </c>
      <c r="Z16965">
        <v>266</v>
      </c>
      <c r="AA16965">
        <v>2300</v>
      </c>
      <c r="AB16965">
        <v>6</v>
      </c>
      <c r="AC16965">
        <v>4978.17</v>
      </c>
      <c r="AD16965">
        <v>2500</v>
      </c>
      <c r="AE16965">
        <v>1000</v>
      </c>
      <c r="AF16965">
        <v>10000</v>
      </c>
      <c r="AG16965">
        <v>79</v>
      </c>
      <c r="AH16965">
        <v>5783.98</v>
      </c>
      <c r="AI16965">
        <v>4100</v>
      </c>
      <c r="AJ16965">
        <v>2100</v>
      </c>
      <c r="AK16965">
        <v>24000</v>
      </c>
      <c r="AQ16965">
        <v>1</v>
      </c>
      <c r="AR16965">
        <v>20000</v>
      </c>
      <c r="AS16965">
        <v>20000</v>
      </c>
      <c r="AT16965">
        <v>20000</v>
      </c>
      <c r="AU16965">
        <v>20000</v>
      </c>
      <c r="AV16965">
        <v>1</v>
      </c>
      <c r="AW16965">
        <v>7600</v>
      </c>
      <c r="AX16965">
        <v>7600</v>
      </c>
      <c r="AY16965">
        <v>7600</v>
      </c>
      <c r="AZ16965">
        <v>7600</v>
      </c>
      <c r="BA16965">
        <v>31</v>
      </c>
      <c r="BB16965">
        <v>3457.69</v>
      </c>
      <c r="BC16965">
        <v>2800</v>
      </c>
      <c r="BD16965">
        <v>740</v>
      </c>
      <c r="BE16965">
        <v>8000</v>
      </c>
      <c r="BK16965">
        <v>5</v>
      </c>
      <c r="BL16965">
        <v>2331.58</v>
      </c>
      <c r="BM16965">
        <v>2300</v>
      </c>
      <c r="BN16965">
        <v>400</v>
      </c>
      <c r="BO16965">
        <v>7900</v>
      </c>
    </row>
    <row r="16966" spans="1:67" x14ac:dyDescent="0.35">
      <c r="A16966" t="s">
        <v>19</v>
      </c>
      <c r="B16966" t="s">
        <v>1131</v>
      </c>
      <c r="C16966">
        <v>18</v>
      </c>
      <c r="D16966">
        <v>21377.97</v>
      </c>
      <c r="E16966">
        <v>18000</v>
      </c>
      <c r="F16966">
        <v>6700</v>
      </c>
      <c r="G16966">
        <v>50000</v>
      </c>
      <c r="M16966">
        <v>3</v>
      </c>
      <c r="N16966">
        <v>13550.63</v>
      </c>
      <c r="O16966">
        <v>13000</v>
      </c>
      <c r="P16966">
        <v>7000</v>
      </c>
      <c r="Q16966">
        <v>20000</v>
      </c>
      <c r="R16966">
        <v>4</v>
      </c>
      <c r="S16966">
        <v>22515.29</v>
      </c>
      <c r="T16966">
        <v>20000</v>
      </c>
      <c r="U16966">
        <v>11000</v>
      </c>
      <c r="V16966">
        <v>37000</v>
      </c>
      <c r="AB16966">
        <v>1</v>
      </c>
      <c r="AC16966">
        <v>5000</v>
      </c>
      <c r="AD16966">
        <v>5000</v>
      </c>
      <c r="AE16966">
        <v>5000</v>
      </c>
      <c r="AF16966">
        <v>5000</v>
      </c>
      <c r="AG16966">
        <v>9</v>
      </c>
      <c r="AH16966">
        <v>6900.65</v>
      </c>
      <c r="AI16966">
        <v>4800</v>
      </c>
      <c r="AJ16966">
        <v>3000</v>
      </c>
      <c r="AK16966">
        <v>15000</v>
      </c>
      <c r="AQ16966">
        <v>2</v>
      </c>
      <c r="AR16966">
        <v>3918.77</v>
      </c>
      <c r="AS16966">
        <v>5000</v>
      </c>
      <c r="AT16966">
        <v>500</v>
      </c>
      <c r="AU16966">
        <v>5000</v>
      </c>
      <c r="BA16966">
        <v>11</v>
      </c>
      <c r="BB16966">
        <v>3274.68</v>
      </c>
      <c r="BC16966">
        <v>2900</v>
      </c>
      <c r="BD16966">
        <v>860</v>
      </c>
      <c r="BE16966">
        <v>7000</v>
      </c>
      <c r="BK16966">
        <v>1</v>
      </c>
      <c r="BL16966">
        <v>6000</v>
      </c>
      <c r="BM16966">
        <v>6000</v>
      </c>
      <c r="BN16966">
        <v>6000</v>
      </c>
      <c r="BO16966">
        <v>6000</v>
      </c>
    </row>
    <row r="16967" spans="1:67" x14ac:dyDescent="0.35">
      <c r="A16967" t="s">
        <v>20</v>
      </c>
      <c r="B16967" t="s">
        <v>1129</v>
      </c>
      <c r="C16967">
        <v>10</v>
      </c>
      <c r="D16967">
        <v>23523.78</v>
      </c>
      <c r="E16967">
        <v>20000</v>
      </c>
      <c r="F16967">
        <v>4000</v>
      </c>
      <c r="G16967">
        <v>40000</v>
      </c>
      <c r="H16967">
        <v>3</v>
      </c>
      <c r="I16967">
        <v>7204.3</v>
      </c>
      <c r="J16967">
        <v>8300</v>
      </c>
      <c r="K16967">
        <v>5000</v>
      </c>
      <c r="L16967">
        <v>8300</v>
      </c>
      <c r="M16967">
        <v>5</v>
      </c>
      <c r="N16967">
        <v>14810.31</v>
      </c>
      <c r="O16967">
        <v>15000</v>
      </c>
      <c r="P16967">
        <v>3000</v>
      </c>
      <c r="Q16967">
        <v>20000</v>
      </c>
      <c r="R16967">
        <v>1</v>
      </c>
      <c r="S16967">
        <v>2500</v>
      </c>
      <c r="T16967">
        <v>2500</v>
      </c>
      <c r="U16967">
        <v>2500</v>
      </c>
      <c r="V16967">
        <v>2500</v>
      </c>
      <c r="AB16967">
        <v>1</v>
      </c>
      <c r="AC16967">
        <v>5000</v>
      </c>
      <c r="AD16967">
        <v>5000</v>
      </c>
      <c r="AE16967">
        <v>5000</v>
      </c>
      <c r="AF16967">
        <v>5000</v>
      </c>
      <c r="AG16967">
        <v>13</v>
      </c>
      <c r="AH16967">
        <v>4819.76</v>
      </c>
      <c r="AI16967">
        <v>5000</v>
      </c>
      <c r="AJ16967">
        <v>2600</v>
      </c>
      <c r="AK16967">
        <v>9000</v>
      </c>
      <c r="AL16967">
        <v>1</v>
      </c>
      <c r="AM16967">
        <v>5000</v>
      </c>
      <c r="AN16967">
        <v>5000</v>
      </c>
      <c r="AO16967">
        <v>5000</v>
      </c>
      <c r="AP16967">
        <v>5000</v>
      </c>
      <c r="BA16967">
        <v>22</v>
      </c>
      <c r="BB16967">
        <v>5805.86</v>
      </c>
      <c r="BC16967">
        <v>4000</v>
      </c>
      <c r="BD16967">
        <v>2000</v>
      </c>
      <c r="BE16967">
        <v>14000</v>
      </c>
    </row>
    <row r="16968" spans="1:67" x14ac:dyDescent="0.35">
      <c r="A16968" t="s">
        <v>20</v>
      </c>
      <c r="B16968" t="s">
        <v>1130</v>
      </c>
      <c r="C16968">
        <v>24</v>
      </c>
      <c r="D16968">
        <v>15260.01</v>
      </c>
      <c r="E16968">
        <v>10000</v>
      </c>
      <c r="F16968">
        <v>4000</v>
      </c>
      <c r="G16968">
        <v>49000</v>
      </c>
      <c r="H16968">
        <v>4</v>
      </c>
      <c r="I16968">
        <v>7482.26</v>
      </c>
      <c r="J16968">
        <v>10000</v>
      </c>
      <c r="K16968">
        <v>600</v>
      </c>
      <c r="L16968">
        <v>12000</v>
      </c>
      <c r="M16968">
        <v>9</v>
      </c>
      <c r="N16968">
        <v>8324.99</v>
      </c>
      <c r="O16968">
        <v>9500</v>
      </c>
      <c r="P16968">
        <v>1000</v>
      </c>
      <c r="Q16968">
        <v>20000</v>
      </c>
      <c r="R16968">
        <v>7</v>
      </c>
      <c r="S16968">
        <v>27983.37</v>
      </c>
      <c r="T16968">
        <v>25000</v>
      </c>
      <c r="U16968">
        <v>2000</v>
      </c>
      <c r="V16968">
        <v>60000</v>
      </c>
      <c r="W16968">
        <v>2</v>
      </c>
      <c r="X16968">
        <v>1530.41</v>
      </c>
      <c r="Y16968">
        <v>1580</v>
      </c>
      <c r="Z16968">
        <v>1500</v>
      </c>
      <c r="AA16968">
        <v>1580</v>
      </c>
      <c r="AB16968">
        <v>1</v>
      </c>
      <c r="AC16968">
        <v>16000</v>
      </c>
      <c r="AD16968">
        <v>16000</v>
      </c>
      <c r="AE16968">
        <v>16000</v>
      </c>
      <c r="AF16968">
        <v>16000</v>
      </c>
      <c r="AG16968">
        <v>45</v>
      </c>
      <c r="AH16968">
        <v>6045.39</v>
      </c>
      <c r="AI16968">
        <v>5000</v>
      </c>
      <c r="AJ16968">
        <v>1600</v>
      </c>
      <c r="AK16968">
        <v>20000</v>
      </c>
      <c r="AQ16968">
        <v>2</v>
      </c>
      <c r="AR16968">
        <v>4648.4799999999996</v>
      </c>
      <c r="AS16968">
        <v>5000</v>
      </c>
      <c r="AT16968">
        <v>3000</v>
      </c>
      <c r="AU16968">
        <v>5000</v>
      </c>
      <c r="BA16968">
        <v>13</v>
      </c>
      <c r="BB16968">
        <v>2795.62</v>
      </c>
      <c r="BC16968">
        <v>1500</v>
      </c>
      <c r="BD16968">
        <v>860</v>
      </c>
      <c r="BE16968">
        <v>10000</v>
      </c>
      <c r="BK16968">
        <v>1</v>
      </c>
      <c r="BL16968">
        <v>2400</v>
      </c>
      <c r="BM16968">
        <v>2400</v>
      </c>
      <c r="BN16968">
        <v>2400</v>
      </c>
      <c r="BO16968">
        <v>2400</v>
      </c>
    </row>
    <row r="16969" spans="1:67" x14ac:dyDescent="0.35">
      <c r="A16969" t="s">
        <v>20</v>
      </c>
      <c r="B16969" t="s">
        <v>1131</v>
      </c>
      <c r="C16969">
        <v>41</v>
      </c>
      <c r="D16969">
        <v>24401.73</v>
      </c>
      <c r="E16969">
        <v>15000</v>
      </c>
      <c r="F16969">
        <v>4000</v>
      </c>
      <c r="G16969">
        <v>120000</v>
      </c>
      <c r="H16969">
        <v>3</v>
      </c>
      <c r="I16969">
        <v>4431.3999999999996</v>
      </c>
      <c r="J16969">
        <v>6000</v>
      </c>
      <c r="K16969">
        <v>1500</v>
      </c>
      <c r="L16969">
        <v>7500</v>
      </c>
      <c r="R16969">
        <v>10</v>
      </c>
      <c r="S16969">
        <v>88512.320000000007</v>
      </c>
      <c r="T16969">
        <v>25000</v>
      </c>
      <c r="U16969">
        <v>12000</v>
      </c>
      <c r="V16969">
        <v>800000</v>
      </c>
      <c r="W16969">
        <v>1</v>
      </c>
      <c r="X16969">
        <v>11000</v>
      </c>
      <c r="Y16969">
        <v>11000</v>
      </c>
      <c r="Z16969">
        <v>11000</v>
      </c>
      <c r="AA16969">
        <v>11000</v>
      </c>
      <c r="AB16969">
        <v>6</v>
      </c>
      <c r="AC16969">
        <v>6193.24</v>
      </c>
      <c r="AD16969">
        <v>2000</v>
      </c>
      <c r="AE16969">
        <v>1000</v>
      </c>
      <c r="AF16969">
        <v>20000</v>
      </c>
      <c r="AG16969">
        <v>25</v>
      </c>
      <c r="AH16969">
        <v>5947.29</v>
      </c>
      <c r="AI16969">
        <v>4000</v>
      </c>
      <c r="AJ16969">
        <v>2100</v>
      </c>
      <c r="AK16969">
        <v>31000</v>
      </c>
      <c r="AQ16969">
        <v>4</v>
      </c>
      <c r="AR16969">
        <v>7925.93</v>
      </c>
      <c r="AS16969">
        <v>9000</v>
      </c>
      <c r="AT16969">
        <v>5000</v>
      </c>
      <c r="AU16969">
        <v>12000</v>
      </c>
      <c r="BA16969">
        <v>12</v>
      </c>
      <c r="BB16969">
        <v>7652.98</v>
      </c>
      <c r="BC16969">
        <v>7000</v>
      </c>
      <c r="BD16969">
        <v>1200</v>
      </c>
      <c r="BE16969">
        <v>31000</v>
      </c>
      <c r="BK16969">
        <v>3</v>
      </c>
      <c r="BL16969">
        <v>4197.3599999999997</v>
      </c>
      <c r="BM16969">
        <v>6000</v>
      </c>
      <c r="BN16969">
        <v>700</v>
      </c>
      <c r="BO16969">
        <v>16800</v>
      </c>
    </row>
    <row r="16970" spans="1:67" x14ac:dyDescent="0.35">
      <c r="A16970" t="s">
        <v>21</v>
      </c>
      <c r="B16970" t="s">
        <v>1129</v>
      </c>
      <c r="C16970">
        <v>15</v>
      </c>
      <c r="D16970">
        <v>21580</v>
      </c>
      <c r="E16970">
        <v>20000</v>
      </c>
      <c r="F16970">
        <v>6700</v>
      </c>
      <c r="G16970">
        <v>50000</v>
      </c>
      <c r="H16970">
        <v>2</v>
      </c>
      <c r="I16970">
        <v>14250</v>
      </c>
      <c r="J16970">
        <v>8500</v>
      </c>
      <c r="K16970">
        <v>8500</v>
      </c>
      <c r="L16970">
        <v>20000</v>
      </c>
      <c r="M16970">
        <v>5</v>
      </c>
      <c r="N16970">
        <v>7720</v>
      </c>
      <c r="O16970">
        <v>5000</v>
      </c>
      <c r="P16970">
        <v>1500</v>
      </c>
      <c r="Q16970">
        <v>20000</v>
      </c>
      <c r="R16970">
        <v>2</v>
      </c>
      <c r="S16970">
        <v>14500</v>
      </c>
      <c r="T16970">
        <v>9000</v>
      </c>
      <c r="U16970">
        <v>9000</v>
      </c>
      <c r="V16970">
        <v>20000</v>
      </c>
      <c r="AB16970">
        <v>2</v>
      </c>
      <c r="AC16970">
        <v>12250</v>
      </c>
      <c r="AD16970">
        <v>4500</v>
      </c>
      <c r="AE16970">
        <v>4500</v>
      </c>
      <c r="AF16970">
        <v>20000</v>
      </c>
      <c r="AG16970">
        <v>9</v>
      </c>
      <c r="AH16970">
        <v>6705.56</v>
      </c>
      <c r="AI16970">
        <v>8000</v>
      </c>
      <c r="AJ16970">
        <v>2000</v>
      </c>
      <c r="AK16970">
        <v>10900</v>
      </c>
      <c r="AQ16970">
        <v>1</v>
      </c>
      <c r="AR16970">
        <v>6000</v>
      </c>
      <c r="AS16970">
        <v>6000</v>
      </c>
      <c r="AT16970">
        <v>6000</v>
      </c>
      <c r="AU16970">
        <v>6000</v>
      </c>
      <c r="AV16970">
        <v>3</v>
      </c>
      <c r="AW16970">
        <v>4333.33</v>
      </c>
      <c r="AX16970">
        <v>3000</v>
      </c>
      <c r="AY16970">
        <v>3000</v>
      </c>
      <c r="AZ16970">
        <v>7000</v>
      </c>
      <c r="BA16970">
        <v>21</v>
      </c>
      <c r="BB16970">
        <v>6309.52</v>
      </c>
      <c r="BC16970">
        <v>6900</v>
      </c>
      <c r="BD16970">
        <v>800</v>
      </c>
      <c r="BE16970">
        <v>13100</v>
      </c>
      <c r="BK16970">
        <v>2</v>
      </c>
      <c r="BL16970">
        <v>3500</v>
      </c>
      <c r="BM16970">
        <v>2000</v>
      </c>
      <c r="BN16970">
        <v>2000</v>
      </c>
      <c r="BO16970">
        <v>5000</v>
      </c>
    </row>
    <row r="16971" spans="1:67" x14ac:dyDescent="0.35">
      <c r="A16971" t="s">
        <v>21</v>
      </c>
      <c r="B16971" t="s">
        <v>1130</v>
      </c>
      <c r="C16971">
        <v>25</v>
      </c>
      <c r="D16971">
        <v>25454</v>
      </c>
      <c r="E16971">
        <v>15000</v>
      </c>
      <c r="F16971">
        <v>2100</v>
      </c>
      <c r="G16971">
        <v>80000</v>
      </c>
      <c r="H16971">
        <v>5</v>
      </c>
      <c r="I16971">
        <v>7600</v>
      </c>
      <c r="J16971">
        <v>7000</v>
      </c>
      <c r="K16971">
        <v>2000</v>
      </c>
      <c r="L16971">
        <v>18000</v>
      </c>
      <c r="M16971">
        <v>6</v>
      </c>
      <c r="N16971">
        <v>21500</v>
      </c>
      <c r="O16971">
        <v>12000</v>
      </c>
      <c r="P16971">
        <v>3000</v>
      </c>
      <c r="Q16971">
        <v>80000</v>
      </c>
      <c r="R16971">
        <v>3</v>
      </c>
      <c r="S16971">
        <v>37000</v>
      </c>
      <c r="T16971">
        <v>50000</v>
      </c>
      <c r="U16971">
        <v>1000</v>
      </c>
      <c r="V16971">
        <v>60000</v>
      </c>
      <c r="AB16971">
        <v>5</v>
      </c>
      <c r="AC16971">
        <v>20000</v>
      </c>
      <c r="AD16971">
        <v>18000</v>
      </c>
      <c r="AE16971">
        <v>5000</v>
      </c>
      <c r="AF16971">
        <v>47000</v>
      </c>
      <c r="AG16971">
        <v>28</v>
      </c>
      <c r="AH16971">
        <v>7304.29</v>
      </c>
      <c r="AI16971">
        <v>5000</v>
      </c>
      <c r="AJ16971">
        <v>2200</v>
      </c>
      <c r="AK16971">
        <v>23000</v>
      </c>
      <c r="AQ16971">
        <v>1</v>
      </c>
      <c r="AR16971">
        <v>2000</v>
      </c>
      <c r="AS16971">
        <v>2000</v>
      </c>
      <c r="AT16971">
        <v>2000</v>
      </c>
      <c r="AU16971">
        <v>2000</v>
      </c>
      <c r="BA16971">
        <v>7</v>
      </c>
      <c r="BB16971">
        <v>4134.29</v>
      </c>
      <c r="BC16971">
        <v>2760</v>
      </c>
      <c r="BD16971">
        <v>860</v>
      </c>
      <c r="BE16971">
        <v>13000</v>
      </c>
      <c r="BK16971">
        <v>3</v>
      </c>
      <c r="BL16971">
        <v>2083.33</v>
      </c>
      <c r="BM16971">
        <v>2000</v>
      </c>
      <c r="BN16971">
        <v>1250</v>
      </c>
      <c r="BO16971">
        <v>3000</v>
      </c>
    </row>
    <row r="16972" spans="1:67" x14ac:dyDescent="0.35">
      <c r="A16972" t="s">
        <v>21</v>
      </c>
      <c r="B16972" t="s">
        <v>1131</v>
      </c>
      <c r="C16972">
        <v>43</v>
      </c>
      <c r="D16972">
        <v>58359.53</v>
      </c>
      <c r="E16972">
        <v>25000</v>
      </c>
      <c r="F16972">
        <v>4000</v>
      </c>
      <c r="G16972">
        <v>500000</v>
      </c>
      <c r="H16972">
        <v>3</v>
      </c>
      <c r="I16972">
        <v>14000</v>
      </c>
      <c r="J16972">
        <v>12000</v>
      </c>
      <c r="K16972">
        <v>10000</v>
      </c>
      <c r="L16972">
        <v>20000</v>
      </c>
      <c r="M16972">
        <v>5</v>
      </c>
      <c r="N16972">
        <v>9800</v>
      </c>
      <c r="O16972">
        <v>7000</v>
      </c>
      <c r="P16972">
        <v>1000</v>
      </c>
      <c r="Q16972">
        <v>20000</v>
      </c>
      <c r="R16972">
        <v>10</v>
      </c>
      <c r="S16972">
        <v>79900</v>
      </c>
      <c r="T16972">
        <v>24000</v>
      </c>
      <c r="U16972">
        <v>10000</v>
      </c>
      <c r="V16972">
        <v>400000</v>
      </c>
      <c r="W16972">
        <v>1</v>
      </c>
      <c r="X16972">
        <v>12000</v>
      </c>
      <c r="Y16972">
        <v>12000</v>
      </c>
      <c r="Z16972">
        <v>12000</v>
      </c>
      <c r="AA16972">
        <v>12000</v>
      </c>
      <c r="AB16972">
        <v>1</v>
      </c>
      <c r="AC16972">
        <v>8000</v>
      </c>
      <c r="AD16972">
        <v>8000</v>
      </c>
      <c r="AE16972">
        <v>8000</v>
      </c>
      <c r="AF16972">
        <v>8000</v>
      </c>
      <c r="AG16972">
        <v>13</v>
      </c>
      <c r="AH16972">
        <v>6943.08</v>
      </c>
      <c r="AI16972">
        <v>6000</v>
      </c>
      <c r="AJ16972">
        <v>2000</v>
      </c>
      <c r="AK16972">
        <v>15000</v>
      </c>
      <c r="BA16972">
        <v>10</v>
      </c>
      <c r="BB16972">
        <v>3468</v>
      </c>
      <c r="BC16972">
        <v>2100</v>
      </c>
      <c r="BD16972">
        <v>860</v>
      </c>
      <c r="BE16972">
        <v>7000</v>
      </c>
      <c r="BK16972">
        <v>1</v>
      </c>
      <c r="BL16972">
        <v>12000</v>
      </c>
      <c r="BM16972">
        <v>12000</v>
      </c>
      <c r="BN16972">
        <v>12000</v>
      </c>
      <c r="BO16972">
        <v>12000</v>
      </c>
    </row>
    <row r="16973" spans="1:67" x14ac:dyDescent="0.35">
      <c r="A16973" t="s">
        <v>22</v>
      </c>
      <c r="B16973" t="s">
        <v>1129</v>
      </c>
      <c r="C16973">
        <v>4</v>
      </c>
      <c r="D16973">
        <v>13459.21</v>
      </c>
      <c r="E16973">
        <v>20000</v>
      </c>
      <c r="F16973">
        <v>1400</v>
      </c>
      <c r="G16973">
        <v>20000</v>
      </c>
      <c r="H16973">
        <v>3</v>
      </c>
      <c r="I16973">
        <v>6438.2</v>
      </c>
      <c r="J16973">
        <v>5500</v>
      </c>
      <c r="K16973">
        <v>4500</v>
      </c>
      <c r="L16973">
        <v>10000</v>
      </c>
      <c r="M16973">
        <v>1</v>
      </c>
      <c r="N16973">
        <v>13000</v>
      </c>
      <c r="O16973">
        <v>13000</v>
      </c>
      <c r="P16973">
        <v>13000</v>
      </c>
      <c r="Q16973">
        <v>13000</v>
      </c>
      <c r="AB16973">
        <v>5</v>
      </c>
      <c r="AC16973">
        <v>15364.29</v>
      </c>
      <c r="AD16973">
        <v>12000</v>
      </c>
      <c r="AE16973">
        <v>1000</v>
      </c>
      <c r="AF16973">
        <v>34000</v>
      </c>
      <c r="AG16973">
        <v>6</v>
      </c>
      <c r="AH16973">
        <v>6899.73</v>
      </c>
      <c r="AI16973">
        <v>5000</v>
      </c>
      <c r="AJ16973">
        <v>2760</v>
      </c>
      <c r="AK16973">
        <v>16000</v>
      </c>
      <c r="AV16973">
        <v>2</v>
      </c>
      <c r="AW16973">
        <v>2858.71</v>
      </c>
      <c r="AX16973">
        <v>5000</v>
      </c>
      <c r="AY16973">
        <v>2000</v>
      </c>
      <c r="AZ16973">
        <v>5000</v>
      </c>
      <c r="BA16973">
        <v>12</v>
      </c>
      <c r="BB16973">
        <v>6134.12</v>
      </c>
      <c r="BC16973">
        <v>5000</v>
      </c>
      <c r="BD16973">
        <v>2000</v>
      </c>
      <c r="BE16973">
        <v>25000</v>
      </c>
    </row>
    <row r="16974" spans="1:67" x14ac:dyDescent="0.35">
      <c r="A16974" t="s">
        <v>22</v>
      </c>
      <c r="B16974" t="s">
        <v>1130</v>
      </c>
      <c r="C16974">
        <v>58</v>
      </c>
      <c r="D16974">
        <v>13176.17</v>
      </c>
      <c r="E16974">
        <v>10000</v>
      </c>
      <c r="F16974">
        <v>2900</v>
      </c>
      <c r="G16974">
        <v>30000</v>
      </c>
      <c r="H16974">
        <v>6</v>
      </c>
      <c r="I16974">
        <v>6764.13</v>
      </c>
      <c r="J16974">
        <v>5500</v>
      </c>
      <c r="K16974">
        <v>3000</v>
      </c>
      <c r="L16974">
        <v>10000</v>
      </c>
      <c r="M16974">
        <v>13</v>
      </c>
      <c r="N16974">
        <v>8158.35</v>
      </c>
      <c r="O16974">
        <v>7000</v>
      </c>
      <c r="P16974">
        <v>2000</v>
      </c>
      <c r="Q16974">
        <v>17000</v>
      </c>
      <c r="R16974">
        <v>17</v>
      </c>
      <c r="S16974">
        <v>41104.43</v>
      </c>
      <c r="T16974">
        <v>6000</v>
      </c>
      <c r="U16974">
        <v>200</v>
      </c>
      <c r="V16974">
        <v>400000</v>
      </c>
      <c r="W16974">
        <v>6</v>
      </c>
      <c r="X16974">
        <v>1717.36</v>
      </c>
      <c r="Y16974">
        <v>1416</v>
      </c>
      <c r="Z16974">
        <v>1200</v>
      </c>
      <c r="AA16974">
        <v>3700</v>
      </c>
      <c r="AB16974">
        <v>5</v>
      </c>
      <c r="AC16974">
        <v>7080.13</v>
      </c>
      <c r="AD16974">
        <v>9500</v>
      </c>
      <c r="AE16974">
        <v>1000</v>
      </c>
      <c r="AF16974">
        <v>10000</v>
      </c>
      <c r="AG16974">
        <v>74</v>
      </c>
      <c r="AH16974">
        <v>6491.61</v>
      </c>
      <c r="AI16974">
        <v>5100</v>
      </c>
      <c r="AJ16974">
        <v>2000</v>
      </c>
      <c r="AK16974">
        <v>34000</v>
      </c>
      <c r="AQ16974">
        <v>2</v>
      </c>
      <c r="AR16974">
        <v>4295.93</v>
      </c>
      <c r="AS16974">
        <v>9000</v>
      </c>
      <c r="AT16974">
        <v>800</v>
      </c>
      <c r="AU16974">
        <v>9000</v>
      </c>
      <c r="BA16974">
        <v>29</v>
      </c>
      <c r="BB16974">
        <v>4219.63</v>
      </c>
      <c r="BC16974">
        <v>2750</v>
      </c>
      <c r="BD16974">
        <v>800</v>
      </c>
      <c r="BE16974">
        <v>18000</v>
      </c>
      <c r="BF16974">
        <v>1</v>
      </c>
      <c r="BG16974">
        <v>1110</v>
      </c>
      <c r="BH16974">
        <v>1110</v>
      </c>
      <c r="BI16974">
        <v>1110</v>
      </c>
      <c r="BJ16974">
        <v>1110</v>
      </c>
      <c r="BK16974">
        <v>6</v>
      </c>
      <c r="BL16974">
        <v>7434.59</v>
      </c>
      <c r="BM16974">
        <v>8000</v>
      </c>
      <c r="BN16974">
        <v>860</v>
      </c>
      <c r="BO16974">
        <v>20000</v>
      </c>
    </row>
    <row r="16975" spans="1:67" x14ac:dyDescent="0.35">
      <c r="A16975" t="s">
        <v>22</v>
      </c>
      <c r="B16975" t="s">
        <v>1131</v>
      </c>
      <c r="C16975">
        <v>7</v>
      </c>
      <c r="D16975">
        <v>20585.150000000001</v>
      </c>
      <c r="E16975">
        <v>26000</v>
      </c>
      <c r="F16975">
        <v>6000</v>
      </c>
      <c r="G16975">
        <v>45000</v>
      </c>
      <c r="H16975">
        <v>1</v>
      </c>
      <c r="I16975">
        <v>5000</v>
      </c>
      <c r="J16975">
        <v>5000</v>
      </c>
      <c r="K16975">
        <v>5000</v>
      </c>
      <c r="L16975">
        <v>5000</v>
      </c>
      <c r="M16975">
        <v>1</v>
      </c>
      <c r="N16975">
        <v>15000</v>
      </c>
      <c r="O16975">
        <v>15000</v>
      </c>
      <c r="P16975">
        <v>15000</v>
      </c>
      <c r="Q16975">
        <v>15000</v>
      </c>
      <c r="AB16975">
        <v>2</v>
      </c>
      <c r="AC16975">
        <v>3317.31</v>
      </c>
      <c r="AD16975">
        <v>4000</v>
      </c>
      <c r="AE16975">
        <v>3000</v>
      </c>
      <c r="AF16975">
        <v>4000</v>
      </c>
      <c r="AG16975">
        <v>5</v>
      </c>
      <c r="AH16975">
        <v>3443.86</v>
      </c>
      <c r="AI16975">
        <v>4000</v>
      </c>
      <c r="AJ16975">
        <v>2700</v>
      </c>
      <c r="AK16975">
        <v>4000</v>
      </c>
      <c r="AQ16975">
        <v>1</v>
      </c>
      <c r="AR16975">
        <v>3000</v>
      </c>
      <c r="AS16975">
        <v>3000</v>
      </c>
      <c r="AT16975">
        <v>3000</v>
      </c>
      <c r="AU16975">
        <v>3000</v>
      </c>
      <c r="BA16975">
        <v>4</v>
      </c>
      <c r="BB16975">
        <v>6772.46</v>
      </c>
      <c r="BC16975">
        <v>8000</v>
      </c>
      <c r="BD16975">
        <v>860</v>
      </c>
      <c r="BE16975">
        <v>12000</v>
      </c>
    </row>
    <row r="16976" spans="1:67" x14ac:dyDescent="0.35">
      <c r="A16976" t="s">
        <v>23</v>
      </c>
      <c r="B16976" t="s">
        <v>1129</v>
      </c>
      <c r="C16976">
        <v>13</v>
      </c>
      <c r="D16976">
        <v>16286.22</v>
      </c>
      <c r="E16976">
        <v>10000</v>
      </c>
      <c r="F16976">
        <v>5300</v>
      </c>
      <c r="G16976">
        <v>70000</v>
      </c>
      <c r="H16976">
        <v>1</v>
      </c>
      <c r="I16976">
        <v>5000</v>
      </c>
      <c r="J16976">
        <v>5000</v>
      </c>
      <c r="K16976">
        <v>5000</v>
      </c>
      <c r="L16976">
        <v>5000</v>
      </c>
      <c r="M16976">
        <v>3</v>
      </c>
      <c r="N16976">
        <v>3438.88</v>
      </c>
      <c r="O16976">
        <v>3500</v>
      </c>
      <c r="P16976">
        <v>1000</v>
      </c>
      <c r="Q16976">
        <v>5000</v>
      </c>
      <c r="AB16976">
        <v>2</v>
      </c>
      <c r="AC16976">
        <v>2498.0100000000002</v>
      </c>
      <c r="AD16976">
        <v>3000</v>
      </c>
      <c r="AE16976">
        <v>400</v>
      </c>
      <c r="AF16976">
        <v>3000</v>
      </c>
      <c r="AG16976">
        <v>16</v>
      </c>
      <c r="AH16976">
        <v>4612.8900000000003</v>
      </c>
      <c r="AI16976">
        <v>3400</v>
      </c>
      <c r="AJ16976">
        <v>2100</v>
      </c>
      <c r="AK16976">
        <v>12000</v>
      </c>
      <c r="AV16976">
        <v>3</v>
      </c>
      <c r="AW16976">
        <v>4333.33</v>
      </c>
      <c r="AX16976">
        <v>4000</v>
      </c>
      <c r="AY16976">
        <v>4000</v>
      </c>
      <c r="AZ16976">
        <v>5000</v>
      </c>
      <c r="BA16976">
        <v>25</v>
      </c>
      <c r="BB16976">
        <v>4442.29</v>
      </c>
      <c r="BC16976">
        <v>3000</v>
      </c>
      <c r="BD16976">
        <v>2000</v>
      </c>
      <c r="BE16976">
        <v>16000</v>
      </c>
    </row>
    <row r="16977" spans="1:67" x14ac:dyDescent="0.35">
      <c r="A16977" t="s">
        <v>23</v>
      </c>
      <c r="B16977" t="s">
        <v>1130</v>
      </c>
      <c r="C16977">
        <v>36</v>
      </c>
      <c r="D16977">
        <v>14735.68</v>
      </c>
      <c r="E16977">
        <v>12000</v>
      </c>
      <c r="F16977">
        <v>5000</v>
      </c>
      <c r="G16977">
        <v>50000</v>
      </c>
      <c r="H16977">
        <v>2</v>
      </c>
      <c r="I16977">
        <v>2275.7399999999998</v>
      </c>
      <c r="J16977">
        <v>6000</v>
      </c>
      <c r="K16977">
        <v>1600</v>
      </c>
      <c r="L16977">
        <v>6000</v>
      </c>
      <c r="M16977">
        <v>6</v>
      </c>
      <c r="N16977">
        <v>19240.759999999998</v>
      </c>
      <c r="O16977">
        <v>25000</v>
      </c>
      <c r="P16977">
        <v>500</v>
      </c>
      <c r="Q16977">
        <v>30000</v>
      </c>
      <c r="R16977">
        <v>4</v>
      </c>
      <c r="S16977">
        <v>3512.11</v>
      </c>
      <c r="T16977">
        <v>4000</v>
      </c>
      <c r="U16977">
        <v>1500</v>
      </c>
      <c r="V16977">
        <v>4500</v>
      </c>
      <c r="W16977">
        <v>1</v>
      </c>
      <c r="X16977">
        <v>1670</v>
      </c>
      <c r="Y16977">
        <v>1670</v>
      </c>
      <c r="Z16977">
        <v>1670</v>
      </c>
      <c r="AA16977">
        <v>1670</v>
      </c>
      <c r="AB16977">
        <v>3</v>
      </c>
      <c r="AC16977">
        <v>2351.19</v>
      </c>
      <c r="AD16977">
        <v>1000</v>
      </c>
      <c r="AE16977">
        <v>200</v>
      </c>
      <c r="AF16977">
        <v>5000</v>
      </c>
      <c r="AG16977">
        <v>55</v>
      </c>
      <c r="AH16977">
        <v>5567.5</v>
      </c>
      <c r="AI16977">
        <v>4300</v>
      </c>
      <c r="AJ16977">
        <v>2400</v>
      </c>
      <c r="AK16977">
        <v>17000</v>
      </c>
      <c r="AQ16977">
        <v>1</v>
      </c>
      <c r="AR16977">
        <v>2000</v>
      </c>
      <c r="AS16977">
        <v>2000</v>
      </c>
      <c r="AT16977">
        <v>2000</v>
      </c>
      <c r="AU16977">
        <v>2000</v>
      </c>
      <c r="BA16977">
        <v>22</v>
      </c>
      <c r="BB16977">
        <v>4833.53</v>
      </c>
      <c r="BC16977">
        <v>3500</v>
      </c>
      <c r="BD16977">
        <v>1700</v>
      </c>
      <c r="BE16977">
        <v>19000</v>
      </c>
      <c r="BF16977">
        <v>1</v>
      </c>
      <c r="BG16977">
        <v>1000</v>
      </c>
      <c r="BH16977">
        <v>1000</v>
      </c>
      <c r="BI16977">
        <v>1000</v>
      </c>
      <c r="BJ16977">
        <v>1000</v>
      </c>
      <c r="BK16977">
        <v>3</v>
      </c>
      <c r="BL16977">
        <v>8944.58</v>
      </c>
      <c r="BM16977">
        <v>15000</v>
      </c>
      <c r="BN16977">
        <v>490</v>
      </c>
      <c r="BO16977">
        <v>15000</v>
      </c>
    </row>
    <row r="16978" spans="1:67" x14ac:dyDescent="0.35">
      <c r="A16978" t="s">
        <v>23</v>
      </c>
      <c r="B16978" t="s">
        <v>1131</v>
      </c>
      <c r="C16978">
        <v>22</v>
      </c>
      <c r="D16978">
        <v>19124.259999999998</v>
      </c>
      <c r="E16978">
        <v>12000</v>
      </c>
      <c r="F16978">
        <v>2000</v>
      </c>
      <c r="G16978">
        <v>50000</v>
      </c>
      <c r="H16978">
        <v>6</v>
      </c>
      <c r="I16978">
        <v>8943.07</v>
      </c>
      <c r="J16978">
        <v>8000</v>
      </c>
      <c r="K16978">
        <v>500</v>
      </c>
      <c r="L16978">
        <v>19000</v>
      </c>
      <c r="M16978">
        <v>4</v>
      </c>
      <c r="N16978">
        <v>11581.74</v>
      </c>
      <c r="O16978">
        <v>7000</v>
      </c>
      <c r="P16978">
        <v>4500</v>
      </c>
      <c r="Q16978">
        <v>30000</v>
      </c>
      <c r="R16978">
        <v>1</v>
      </c>
      <c r="S16978">
        <v>95000</v>
      </c>
      <c r="T16978">
        <v>95000</v>
      </c>
      <c r="U16978">
        <v>95000</v>
      </c>
      <c r="V16978">
        <v>95000</v>
      </c>
      <c r="AB16978">
        <v>6</v>
      </c>
      <c r="AC16978">
        <v>4478.17</v>
      </c>
      <c r="AD16978">
        <v>4000</v>
      </c>
      <c r="AE16978">
        <v>200</v>
      </c>
      <c r="AF16978">
        <v>15000</v>
      </c>
      <c r="AG16978">
        <v>23</v>
      </c>
      <c r="AH16978">
        <v>4773.01</v>
      </c>
      <c r="AI16978">
        <v>4000</v>
      </c>
      <c r="AJ16978">
        <v>2000</v>
      </c>
      <c r="AK16978">
        <v>13000</v>
      </c>
      <c r="AQ16978">
        <v>2</v>
      </c>
      <c r="AR16978">
        <v>3000</v>
      </c>
      <c r="AS16978">
        <v>2000</v>
      </c>
      <c r="AT16978">
        <v>2000</v>
      </c>
      <c r="AU16978">
        <v>4000</v>
      </c>
      <c r="AV16978">
        <v>1</v>
      </c>
      <c r="AW16978">
        <v>3000</v>
      </c>
      <c r="AX16978">
        <v>3000</v>
      </c>
      <c r="AY16978">
        <v>3000</v>
      </c>
      <c r="AZ16978">
        <v>3000</v>
      </c>
      <c r="BA16978">
        <v>12</v>
      </c>
      <c r="BB16978">
        <v>4078.43</v>
      </c>
      <c r="BC16978">
        <v>2760</v>
      </c>
      <c r="BD16978">
        <v>1000</v>
      </c>
      <c r="BE16978">
        <v>10000</v>
      </c>
      <c r="BK16978">
        <v>7</v>
      </c>
      <c r="BL16978">
        <v>19579.14</v>
      </c>
      <c r="BM16978">
        <v>5000</v>
      </c>
      <c r="BN16978">
        <v>2500</v>
      </c>
      <c r="BO16978">
        <v>75000</v>
      </c>
    </row>
    <row r="16979" spans="1:67" x14ac:dyDescent="0.35">
      <c r="A16979" t="s">
        <v>24</v>
      </c>
      <c r="B16979" t="s">
        <v>1129</v>
      </c>
      <c r="C16979">
        <v>15</v>
      </c>
      <c r="D16979">
        <v>24620.48</v>
      </c>
      <c r="E16979">
        <v>13000</v>
      </c>
      <c r="F16979">
        <v>7000</v>
      </c>
      <c r="G16979">
        <v>130000</v>
      </c>
      <c r="H16979">
        <v>4</v>
      </c>
      <c r="I16979">
        <v>10414.42</v>
      </c>
      <c r="J16979">
        <v>8000</v>
      </c>
      <c r="K16979">
        <v>3000</v>
      </c>
      <c r="L16979">
        <v>25000</v>
      </c>
      <c r="M16979">
        <v>3</v>
      </c>
      <c r="N16979">
        <v>7513.15</v>
      </c>
      <c r="O16979">
        <v>5000</v>
      </c>
      <c r="P16979">
        <v>4000</v>
      </c>
      <c r="Q16979">
        <v>13000</v>
      </c>
      <c r="R16979">
        <v>1</v>
      </c>
      <c r="S16979">
        <v>4000</v>
      </c>
      <c r="T16979">
        <v>4000</v>
      </c>
      <c r="U16979">
        <v>4000</v>
      </c>
      <c r="V16979">
        <v>4000</v>
      </c>
      <c r="AB16979">
        <v>2</v>
      </c>
      <c r="AC16979">
        <v>3595.65</v>
      </c>
      <c r="AD16979">
        <v>4000</v>
      </c>
      <c r="AE16979">
        <v>3000</v>
      </c>
      <c r="AF16979">
        <v>4000</v>
      </c>
      <c r="AG16979">
        <v>10</v>
      </c>
      <c r="AH16979">
        <v>5654.46</v>
      </c>
      <c r="AI16979">
        <v>4300</v>
      </c>
      <c r="AJ16979">
        <v>2700</v>
      </c>
      <c r="AK16979">
        <v>16000</v>
      </c>
      <c r="AQ16979">
        <v>2</v>
      </c>
      <c r="AR16979">
        <v>1480.37</v>
      </c>
      <c r="AS16979">
        <v>2500</v>
      </c>
      <c r="AT16979">
        <v>1000</v>
      </c>
      <c r="AU16979">
        <v>2500</v>
      </c>
      <c r="AV16979">
        <v>2</v>
      </c>
      <c r="AW16979">
        <v>7764.48</v>
      </c>
      <c r="AX16979">
        <v>20000</v>
      </c>
      <c r="AY16979">
        <v>2000</v>
      </c>
      <c r="AZ16979">
        <v>20000</v>
      </c>
      <c r="BA16979">
        <v>27</v>
      </c>
      <c r="BB16979">
        <v>6577.18</v>
      </c>
      <c r="BC16979">
        <v>7960</v>
      </c>
      <c r="BD16979">
        <v>1750</v>
      </c>
      <c r="BE16979">
        <v>13000</v>
      </c>
      <c r="BK16979">
        <v>2</v>
      </c>
      <c r="BL16979">
        <v>5218.5</v>
      </c>
      <c r="BM16979">
        <v>6000</v>
      </c>
      <c r="BN16979">
        <v>2800</v>
      </c>
      <c r="BO16979">
        <v>6000</v>
      </c>
    </row>
    <row r="16980" spans="1:67" x14ac:dyDescent="0.35">
      <c r="A16980" t="s">
        <v>24</v>
      </c>
      <c r="B16980" t="s">
        <v>1130</v>
      </c>
      <c r="C16980">
        <v>56</v>
      </c>
      <c r="D16980">
        <v>17316.09</v>
      </c>
      <c r="E16980">
        <v>12000</v>
      </c>
      <c r="F16980">
        <v>1800</v>
      </c>
      <c r="G16980">
        <v>100000</v>
      </c>
      <c r="H16980">
        <v>6</v>
      </c>
      <c r="I16980">
        <v>8433.59</v>
      </c>
      <c r="J16980">
        <v>6000</v>
      </c>
      <c r="K16980">
        <v>1300</v>
      </c>
      <c r="L16980">
        <v>15000</v>
      </c>
      <c r="M16980">
        <v>17</v>
      </c>
      <c r="N16980">
        <v>13328.91</v>
      </c>
      <c r="O16980">
        <v>9500</v>
      </c>
      <c r="P16980">
        <v>300</v>
      </c>
      <c r="Q16980">
        <v>30000</v>
      </c>
      <c r="R16980">
        <v>11</v>
      </c>
      <c r="S16980">
        <v>53039.99</v>
      </c>
      <c r="T16980">
        <v>20000</v>
      </c>
      <c r="U16980">
        <v>1000</v>
      </c>
      <c r="V16980">
        <v>300000</v>
      </c>
      <c r="W16980">
        <v>9</v>
      </c>
      <c r="X16980">
        <v>12683.71</v>
      </c>
      <c r="Y16980">
        <v>1100</v>
      </c>
      <c r="Z16980">
        <v>400</v>
      </c>
      <c r="AA16980">
        <v>40000</v>
      </c>
      <c r="AB16980">
        <v>5</v>
      </c>
      <c r="AC16980">
        <v>8362.7800000000007</v>
      </c>
      <c r="AD16980">
        <v>5000</v>
      </c>
      <c r="AE16980">
        <v>1000</v>
      </c>
      <c r="AF16980">
        <v>20000</v>
      </c>
      <c r="AG16980">
        <v>67</v>
      </c>
      <c r="AH16980">
        <v>5616.53</v>
      </c>
      <c r="AI16980">
        <v>4800</v>
      </c>
      <c r="AJ16980">
        <v>2300</v>
      </c>
      <c r="AK16980">
        <v>21000</v>
      </c>
      <c r="AQ16980">
        <v>4</v>
      </c>
      <c r="AR16980">
        <v>8439.83</v>
      </c>
      <c r="AS16980">
        <v>5000</v>
      </c>
      <c r="AT16980">
        <v>2500</v>
      </c>
      <c r="AU16980">
        <v>26000</v>
      </c>
      <c r="AV16980">
        <v>2</v>
      </c>
      <c r="AW16980">
        <v>4827.1499999999996</v>
      </c>
      <c r="AX16980">
        <v>8000</v>
      </c>
      <c r="AY16980">
        <v>3600</v>
      </c>
      <c r="AZ16980">
        <v>8000</v>
      </c>
      <c r="BA16980">
        <v>27</v>
      </c>
      <c r="BB16980">
        <v>3684.55</v>
      </c>
      <c r="BC16980">
        <v>2670</v>
      </c>
      <c r="BD16980">
        <v>280</v>
      </c>
      <c r="BE16980">
        <v>40000</v>
      </c>
      <c r="BK16980">
        <v>6</v>
      </c>
      <c r="BL16980">
        <v>17372.25</v>
      </c>
      <c r="BM16980">
        <v>12000</v>
      </c>
      <c r="BN16980">
        <v>1200</v>
      </c>
      <c r="BO16980">
        <v>30000</v>
      </c>
    </row>
    <row r="16981" spans="1:67" x14ac:dyDescent="0.35">
      <c r="A16981" t="s">
        <v>24</v>
      </c>
      <c r="B16981" t="s">
        <v>1131</v>
      </c>
      <c r="C16981">
        <v>13</v>
      </c>
      <c r="D16981">
        <v>41081.21</v>
      </c>
      <c r="E16981">
        <v>35000</v>
      </c>
      <c r="F16981">
        <v>9000</v>
      </c>
      <c r="G16981">
        <v>100000</v>
      </c>
      <c r="M16981">
        <v>3</v>
      </c>
      <c r="N16981">
        <v>18205.2</v>
      </c>
      <c r="O16981">
        <v>13800</v>
      </c>
      <c r="P16981">
        <v>10000</v>
      </c>
      <c r="Q16981">
        <v>30000</v>
      </c>
      <c r="AB16981">
        <v>2</v>
      </c>
      <c r="AC16981">
        <v>7292.45</v>
      </c>
      <c r="AD16981">
        <v>10000</v>
      </c>
      <c r="AE16981">
        <v>4000</v>
      </c>
      <c r="AF16981">
        <v>10000</v>
      </c>
      <c r="AG16981">
        <v>7</v>
      </c>
      <c r="AH16981">
        <v>5644.13</v>
      </c>
      <c r="AI16981">
        <v>4000</v>
      </c>
      <c r="AJ16981">
        <v>1500</v>
      </c>
      <c r="AK16981">
        <v>13000</v>
      </c>
      <c r="AQ16981">
        <v>1</v>
      </c>
      <c r="AR16981">
        <v>3000</v>
      </c>
      <c r="AS16981">
        <v>3000</v>
      </c>
      <c r="AT16981">
        <v>3000</v>
      </c>
      <c r="AU16981">
        <v>3000</v>
      </c>
      <c r="BA16981">
        <v>6</v>
      </c>
      <c r="BB16981">
        <v>3887.07</v>
      </c>
      <c r="BC16981">
        <v>3200</v>
      </c>
      <c r="BD16981">
        <v>1000</v>
      </c>
      <c r="BE16981">
        <v>8000</v>
      </c>
      <c r="BK16981">
        <v>2</v>
      </c>
      <c r="BL16981">
        <v>20671.259999999998</v>
      </c>
      <c r="BM16981">
        <v>30000</v>
      </c>
      <c r="BN16981">
        <v>10000</v>
      </c>
      <c r="BO16981">
        <v>30000</v>
      </c>
    </row>
    <row r="16982" spans="1:67" x14ac:dyDescent="0.35">
      <c r="A16982" t="s">
        <v>25</v>
      </c>
      <c r="B16982" t="s">
        <v>1129</v>
      </c>
      <c r="C16982">
        <v>5</v>
      </c>
      <c r="D16982">
        <v>72860.7</v>
      </c>
      <c r="E16982">
        <v>12000</v>
      </c>
      <c r="F16982">
        <v>8000</v>
      </c>
      <c r="G16982">
        <v>250000</v>
      </c>
      <c r="H16982">
        <v>2</v>
      </c>
      <c r="I16982">
        <v>4358.37</v>
      </c>
      <c r="J16982">
        <v>5000</v>
      </c>
      <c r="K16982">
        <v>4000</v>
      </c>
      <c r="L16982">
        <v>5000</v>
      </c>
      <c r="M16982">
        <v>3</v>
      </c>
      <c r="N16982">
        <v>8037.97</v>
      </c>
      <c r="O16982">
        <v>8000</v>
      </c>
      <c r="P16982">
        <v>7000</v>
      </c>
      <c r="Q16982">
        <v>15000</v>
      </c>
      <c r="R16982">
        <v>2</v>
      </c>
      <c r="S16982">
        <v>23103.200000000001</v>
      </c>
      <c r="T16982">
        <v>30000</v>
      </c>
      <c r="U16982">
        <v>7000</v>
      </c>
      <c r="V16982">
        <v>30000</v>
      </c>
      <c r="W16982">
        <v>1</v>
      </c>
      <c r="X16982">
        <v>50000</v>
      </c>
      <c r="Y16982">
        <v>50000</v>
      </c>
      <c r="Z16982">
        <v>50000</v>
      </c>
      <c r="AA16982">
        <v>50000</v>
      </c>
      <c r="AB16982">
        <v>3</v>
      </c>
      <c r="AC16982">
        <v>108093.14</v>
      </c>
      <c r="AD16982">
        <v>9700</v>
      </c>
      <c r="AE16982">
        <v>4500</v>
      </c>
      <c r="AF16982">
        <v>280000</v>
      </c>
      <c r="AG16982">
        <v>7</v>
      </c>
      <c r="AH16982">
        <v>16360.15</v>
      </c>
      <c r="AI16982">
        <v>4000</v>
      </c>
      <c r="AJ16982">
        <v>2760</v>
      </c>
      <c r="AK16982">
        <v>79000</v>
      </c>
      <c r="AQ16982">
        <v>1</v>
      </c>
      <c r="AR16982">
        <v>5000</v>
      </c>
      <c r="AS16982">
        <v>5000</v>
      </c>
      <c r="AT16982">
        <v>5000</v>
      </c>
      <c r="AU16982">
        <v>5000</v>
      </c>
      <c r="AV16982">
        <v>1</v>
      </c>
      <c r="AW16982">
        <v>10000</v>
      </c>
      <c r="AX16982">
        <v>10000</v>
      </c>
      <c r="AY16982">
        <v>10000</v>
      </c>
      <c r="AZ16982">
        <v>10000</v>
      </c>
      <c r="BA16982">
        <v>15</v>
      </c>
      <c r="BB16982">
        <v>10202.700000000001</v>
      </c>
      <c r="BC16982">
        <v>8000</v>
      </c>
      <c r="BD16982">
        <v>2000</v>
      </c>
      <c r="BE16982">
        <v>48000</v>
      </c>
    </row>
    <row r="16983" spans="1:67" x14ac:dyDescent="0.35">
      <c r="A16983" t="s">
        <v>25</v>
      </c>
      <c r="B16983" t="s">
        <v>1130</v>
      </c>
      <c r="C16983">
        <v>62</v>
      </c>
      <c r="D16983">
        <v>17314.79</v>
      </c>
      <c r="E16983">
        <v>11300</v>
      </c>
      <c r="F16983">
        <v>2500</v>
      </c>
      <c r="G16983">
        <v>60000</v>
      </c>
      <c r="H16983">
        <v>11</v>
      </c>
      <c r="I16983">
        <v>9822.18</v>
      </c>
      <c r="J16983">
        <v>8000</v>
      </c>
      <c r="K16983">
        <v>2000</v>
      </c>
      <c r="L16983">
        <v>30000</v>
      </c>
      <c r="M16983">
        <v>12</v>
      </c>
      <c r="N16983">
        <v>5850.82</v>
      </c>
      <c r="O16983">
        <v>5000</v>
      </c>
      <c r="P16983">
        <v>300</v>
      </c>
      <c r="Q16983">
        <v>22000</v>
      </c>
      <c r="R16983">
        <v>7</v>
      </c>
      <c r="S16983">
        <v>18975.509999999998</v>
      </c>
      <c r="T16983">
        <v>12000</v>
      </c>
      <c r="U16983">
        <v>2500</v>
      </c>
      <c r="V16983">
        <v>60000</v>
      </c>
      <c r="W16983">
        <v>3</v>
      </c>
      <c r="X16983">
        <v>795.97</v>
      </c>
      <c r="Y16983">
        <v>666</v>
      </c>
      <c r="Z16983">
        <v>500</v>
      </c>
      <c r="AA16983">
        <v>1500</v>
      </c>
      <c r="AB16983">
        <v>6</v>
      </c>
      <c r="AC16983">
        <v>8011.47</v>
      </c>
      <c r="AD16983">
        <v>3600</v>
      </c>
      <c r="AE16983">
        <v>1500</v>
      </c>
      <c r="AF16983">
        <v>20000</v>
      </c>
      <c r="AG16983">
        <v>62</v>
      </c>
      <c r="AH16983">
        <v>5539.07</v>
      </c>
      <c r="AI16983">
        <v>5000</v>
      </c>
      <c r="AJ16983">
        <v>2000</v>
      </c>
      <c r="AK16983">
        <v>20000</v>
      </c>
      <c r="AQ16983">
        <v>6</v>
      </c>
      <c r="AR16983">
        <v>2863.29</v>
      </c>
      <c r="AS16983">
        <v>700</v>
      </c>
      <c r="AT16983">
        <v>500</v>
      </c>
      <c r="AU16983">
        <v>15000</v>
      </c>
      <c r="BA16983">
        <v>35</v>
      </c>
      <c r="BB16983">
        <v>4572.37</v>
      </c>
      <c r="BC16983">
        <v>3000</v>
      </c>
      <c r="BD16983">
        <v>800</v>
      </c>
      <c r="BE16983">
        <v>19000</v>
      </c>
      <c r="BK16983">
        <v>5</v>
      </c>
      <c r="BL16983">
        <v>2007.84</v>
      </c>
      <c r="BM16983">
        <v>2000</v>
      </c>
      <c r="BN16983">
        <v>1000</v>
      </c>
      <c r="BO16983">
        <v>3000</v>
      </c>
    </row>
    <row r="16984" spans="1:67" x14ac:dyDescent="0.35">
      <c r="A16984" t="s">
        <v>25</v>
      </c>
      <c r="B16984" t="s">
        <v>1131</v>
      </c>
      <c r="C16984">
        <v>8</v>
      </c>
      <c r="D16984">
        <v>19420.509999999998</v>
      </c>
      <c r="E16984">
        <v>10700</v>
      </c>
      <c r="F16984">
        <v>7000</v>
      </c>
      <c r="G16984">
        <v>50000</v>
      </c>
      <c r="M16984">
        <v>1</v>
      </c>
      <c r="N16984">
        <v>22000</v>
      </c>
      <c r="O16984">
        <v>22000</v>
      </c>
      <c r="P16984">
        <v>22000</v>
      </c>
      <c r="Q16984">
        <v>22000</v>
      </c>
      <c r="R16984">
        <v>2</v>
      </c>
      <c r="S16984">
        <v>34000</v>
      </c>
      <c r="T16984">
        <v>18000</v>
      </c>
      <c r="U16984">
        <v>18000</v>
      </c>
      <c r="V16984">
        <v>50000</v>
      </c>
      <c r="AB16984">
        <v>1</v>
      </c>
      <c r="AC16984">
        <v>3000</v>
      </c>
      <c r="AD16984">
        <v>3000</v>
      </c>
      <c r="AE16984">
        <v>3000</v>
      </c>
      <c r="AF16984">
        <v>3000</v>
      </c>
      <c r="AG16984">
        <v>7</v>
      </c>
      <c r="AH16984">
        <v>5181.01</v>
      </c>
      <c r="AI16984">
        <v>4700</v>
      </c>
      <c r="AJ16984">
        <v>3000</v>
      </c>
      <c r="AK16984">
        <v>16000</v>
      </c>
      <c r="BA16984">
        <v>6</v>
      </c>
      <c r="BB16984">
        <v>6009.99</v>
      </c>
      <c r="BC16984">
        <v>2500</v>
      </c>
      <c r="BD16984">
        <v>2000</v>
      </c>
      <c r="BE16984">
        <v>14000</v>
      </c>
    </row>
    <row r="16985" spans="1:67" x14ac:dyDescent="0.35">
      <c r="A16985" t="s">
        <v>26</v>
      </c>
      <c r="B16985" t="s">
        <v>1129</v>
      </c>
      <c r="C16985">
        <v>6</v>
      </c>
      <c r="D16985">
        <v>12451.22</v>
      </c>
      <c r="E16985">
        <v>14000</v>
      </c>
      <c r="F16985">
        <v>4000</v>
      </c>
      <c r="G16985">
        <v>28000</v>
      </c>
      <c r="H16985">
        <v>2</v>
      </c>
      <c r="I16985">
        <v>8825.36</v>
      </c>
      <c r="J16985">
        <v>12000</v>
      </c>
      <c r="K16985">
        <v>7000</v>
      </c>
      <c r="L16985">
        <v>12000</v>
      </c>
      <c r="M16985">
        <v>3</v>
      </c>
      <c r="N16985">
        <v>4511.1499999999996</v>
      </c>
      <c r="O16985">
        <v>3500</v>
      </c>
      <c r="P16985">
        <v>2000</v>
      </c>
      <c r="Q16985">
        <v>12000</v>
      </c>
      <c r="R16985">
        <v>1</v>
      </c>
      <c r="S16985">
        <v>30000</v>
      </c>
      <c r="T16985">
        <v>30000</v>
      </c>
      <c r="U16985">
        <v>30000</v>
      </c>
      <c r="V16985">
        <v>30000</v>
      </c>
      <c r="AB16985">
        <v>1</v>
      </c>
      <c r="AC16985">
        <v>30000</v>
      </c>
      <c r="AD16985">
        <v>30000</v>
      </c>
      <c r="AE16985">
        <v>30000</v>
      </c>
      <c r="AF16985">
        <v>30000</v>
      </c>
      <c r="AG16985">
        <v>7</v>
      </c>
      <c r="AH16985">
        <v>5053.5600000000004</v>
      </c>
      <c r="AI16985">
        <v>3700</v>
      </c>
      <c r="AJ16985">
        <v>2700</v>
      </c>
      <c r="AK16985">
        <v>13000</v>
      </c>
      <c r="AQ16985">
        <v>2</v>
      </c>
      <c r="AR16985">
        <v>8000</v>
      </c>
      <c r="AS16985">
        <v>6000</v>
      </c>
      <c r="AT16985">
        <v>6000</v>
      </c>
      <c r="AU16985">
        <v>10000</v>
      </c>
      <c r="AV16985">
        <v>1</v>
      </c>
      <c r="AW16985">
        <v>7000</v>
      </c>
      <c r="AX16985">
        <v>7000</v>
      </c>
      <c r="AY16985">
        <v>7000</v>
      </c>
      <c r="AZ16985">
        <v>7000</v>
      </c>
      <c r="BA16985">
        <v>10</v>
      </c>
      <c r="BB16985">
        <v>5237.12</v>
      </c>
      <c r="BC16985">
        <v>2800</v>
      </c>
      <c r="BD16985">
        <v>1300</v>
      </c>
      <c r="BE16985">
        <v>12000</v>
      </c>
    </row>
    <row r="16986" spans="1:67" x14ac:dyDescent="0.35">
      <c r="A16986" t="s">
        <v>26</v>
      </c>
      <c r="B16986" t="s">
        <v>1130</v>
      </c>
      <c r="C16986">
        <v>44</v>
      </c>
      <c r="D16986">
        <v>14578.93</v>
      </c>
      <c r="E16986">
        <v>10500</v>
      </c>
      <c r="F16986">
        <v>3500</v>
      </c>
      <c r="G16986">
        <v>50000</v>
      </c>
      <c r="H16986">
        <v>8</v>
      </c>
      <c r="I16986">
        <v>7991.78</v>
      </c>
      <c r="J16986">
        <v>5000</v>
      </c>
      <c r="K16986">
        <v>2000</v>
      </c>
      <c r="L16986">
        <v>15000</v>
      </c>
      <c r="M16986">
        <v>9</v>
      </c>
      <c r="N16986">
        <v>8090.86</v>
      </c>
      <c r="O16986">
        <v>7000</v>
      </c>
      <c r="P16986">
        <v>1500</v>
      </c>
      <c r="Q16986">
        <v>15000</v>
      </c>
      <c r="R16986">
        <v>8</v>
      </c>
      <c r="S16986">
        <v>10708.24</v>
      </c>
      <c r="T16986">
        <v>6000</v>
      </c>
      <c r="U16986">
        <v>3600</v>
      </c>
      <c r="V16986">
        <v>30000</v>
      </c>
      <c r="W16986">
        <v>2</v>
      </c>
      <c r="X16986">
        <v>944.67</v>
      </c>
      <c r="Y16986">
        <v>1200</v>
      </c>
      <c r="Z16986">
        <v>467</v>
      </c>
      <c r="AA16986">
        <v>1200</v>
      </c>
      <c r="AB16986">
        <v>4</v>
      </c>
      <c r="AC16986">
        <v>5040.93</v>
      </c>
      <c r="AD16986">
        <v>4000</v>
      </c>
      <c r="AE16986">
        <v>1300</v>
      </c>
      <c r="AF16986">
        <v>10000</v>
      </c>
      <c r="AG16986">
        <v>63</v>
      </c>
      <c r="AH16986">
        <v>6887.04</v>
      </c>
      <c r="AI16986">
        <v>4600</v>
      </c>
      <c r="AJ16986">
        <v>2000</v>
      </c>
      <c r="AK16986">
        <v>40000</v>
      </c>
      <c r="AL16986">
        <v>1</v>
      </c>
      <c r="AM16986">
        <v>30000</v>
      </c>
      <c r="AN16986">
        <v>30000</v>
      </c>
      <c r="AO16986">
        <v>30000</v>
      </c>
      <c r="AP16986">
        <v>30000</v>
      </c>
      <c r="AQ16986">
        <v>5</v>
      </c>
      <c r="AR16986">
        <v>4230.49</v>
      </c>
      <c r="AS16986">
        <v>3000</v>
      </c>
      <c r="AT16986">
        <v>2000</v>
      </c>
      <c r="AU16986">
        <v>10000</v>
      </c>
      <c r="AV16986">
        <v>1</v>
      </c>
      <c r="AW16986">
        <v>1000</v>
      </c>
      <c r="AX16986">
        <v>1000</v>
      </c>
      <c r="AY16986">
        <v>1000</v>
      </c>
      <c r="AZ16986">
        <v>1000</v>
      </c>
      <c r="BA16986">
        <v>44</v>
      </c>
      <c r="BB16986">
        <v>4002.36</v>
      </c>
      <c r="BC16986">
        <v>2760</v>
      </c>
      <c r="BD16986">
        <v>800</v>
      </c>
      <c r="BE16986">
        <v>16000</v>
      </c>
      <c r="BK16986">
        <v>1</v>
      </c>
      <c r="BL16986">
        <v>12000</v>
      </c>
      <c r="BM16986">
        <v>12000</v>
      </c>
      <c r="BN16986">
        <v>12000</v>
      </c>
      <c r="BO16986">
        <v>12000</v>
      </c>
    </row>
    <row r="16987" spans="1:67" x14ac:dyDescent="0.35">
      <c r="A16987" t="s">
        <v>26</v>
      </c>
      <c r="B16987" t="s">
        <v>1131</v>
      </c>
      <c r="C16987">
        <v>22</v>
      </c>
      <c r="D16987">
        <v>16346.48</v>
      </c>
      <c r="E16987">
        <v>10000</v>
      </c>
      <c r="F16987">
        <v>2800</v>
      </c>
      <c r="G16987">
        <v>50000</v>
      </c>
      <c r="M16987">
        <v>4</v>
      </c>
      <c r="N16987">
        <v>9592.24</v>
      </c>
      <c r="O16987">
        <v>14000</v>
      </c>
      <c r="P16987">
        <v>1200</v>
      </c>
      <c r="Q16987">
        <v>18000</v>
      </c>
      <c r="R16987">
        <v>9</v>
      </c>
      <c r="S16987">
        <v>20556.189999999999</v>
      </c>
      <c r="T16987">
        <v>20000</v>
      </c>
      <c r="U16987">
        <v>1000</v>
      </c>
      <c r="V16987">
        <v>45000</v>
      </c>
      <c r="AB16987">
        <v>4</v>
      </c>
      <c r="AC16987">
        <v>14939</v>
      </c>
      <c r="AD16987">
        <v>10000</v>
      </c>
      <c r="AE16987">
        <v>1500</v>
      </c>
      <c r="AF16987">
        <v>30000</v>
      </c>
      <c r="AG16987">
        <v>12</v>
      </c>
      <c r="AH16987">
        <v>5222.4799999999996</v>
      </c>
      <c r="AI16987">
        <v>4000</v>
      </c>
      <c r="AJ16987">
        <v>2300</v>
      </c>
      <c r="AK16987">
        <v>9000</v>
      </c>
      <c r="AQ16987">
        <v>1</v>
      </c>
      <c r="AR16987">
        <v>4000</v>
      </c>
      <c r="AS16987">
        <v>4000</v>
      </c>
      <c r="AT16987">
        <v>4000</v>
      </c>
      <c r="AU16987">
        <v>4000</v>
      </c>
      <c r="AV16987">
        <v>1</v>
      </c>
      <c r="AW16987">
        <v>2000</v>
      </c>
      <c r="AX16987">
        <v>2000</v>
      </c>
      <c r="AY16987">
        <v>2000</v>
      </c>
      <c r="AZ16987">
        <v>2000</v>
      </c>
      <c r="BA16987">
        <v>9</v>
      </c>
      <c r="BB16987">
        <v>3343.58</v>
      </c>
      <c r="BC16987">
        <v>2760</v>
      </c>
      <c r="BD16987">
        <v>860</v>
      </c>
      <c r="BE16987">
        <v>8100</v>
      </c>
      <c r="BK16987">
        <v>2</v>
      </c>
      <c r="BL16987">
        <v>2702.78</v>
      </c>
      <c r="BM16987">
        <v>3000</v>
      </c>
      <c r="BN16987">
        <v>2400</v>
      </c>
      <c r="BO16987">
        <v>3000</v>
      </c>
    </row>
    <row r="16988" spans="1:67" x14ac:dyDescent="0.35">
      <c r="A16988" t="s">
        <v>27</v>
      </c>
      <c r="B16988" t="s">
        <v>1129</v>
      </c>
      <c r="C16988">
        <v>3</v>
      </c>
      <c r="D16988">
        <v>30059.58</v>
      </c>
      <c r="E16988">
        <v>18000</v>
      </c>
      <c r="F16988">
        <v>10000</v>
      </c>
      <c r="G16988">
        <v>50000</v>
      </c>
      <c r="H16988">
        <v>1</v>
      </c>
      <c r="I16988">
        <v>5000</v>
      </c>
      <c r="J16988">
        <v>5000</v>
      </c>
      <c r="K16988">
        <v>5000</v>
      </c>
      <c r="L16988">
        <v>5000</v>
      </c>
      <c r="M16988">
        <v>1</v>
      </c>
      <c r="N16988">
        <v>6000</v>
      </c>
      <c r="O16988">
        <v>6000</v>
      </c>
      <c r="P16988">
        <v>6000</v>
      </c>
      <c r="Q16988">
        <v>6000</v>
      </c>
      <c r="BA16988">
        <v>2</v>
      </c>
      <c r="BB16988">
        <v>4864.5200000000004</v>
      </c>
      <c r="BC16988">
        <v>11100</v>
      </c>
      <c r="BD16988">
        <v>2000</v>
      </c>
      <c r="BE16988">
        <v>11100</v>
      </c>
      <c r="BK16988">
        <v>1</v>
      </c>
      <c r="BL16988">
        <v>5000</v>
      </c>
      <c r="BM16988">
        <v>5000</v>
      </c>
      <c r="BN16988">
        <v>5000</v>
      </c>
      <c r="BO16988">
        <v>5000</v>
      </c>
    </row>
    <row r="16989" spans="1:67" x14ac:dyDescent="0.35">
      <c r="A16989" t="s">
        <v>27</v>
      </c>
      <c r="B16989" t="s">
        <v>1130</v>
      </c>
      <c r="C16989">
        <v>71</v>
      </c>
      <c r="D16989">
        <v>20059.509999999998</v>
      </c>
      <c r="E16989">
        <v>11000</v>
      </c>
      <c r="F16989">
        <v>2800</v>
      </c>
      <c r="G16989">
        <v>200000</v>
      </c>
      <c r="H16989">
        <v>8</v>
      </c>
      <c r="I16989">
        <v>9622.43</v>
      </c>
      <c r="J16989">
        <v>7000</v>
      </c>
      <c r="K16989">
        <v>2000</v>
      </c>
      <c r="L16989">
        <v>30000</v>
      </c>
      <c r="M16989">
        <v>19</v>
      </c>
      <c r="N16989">
        <v>12734.56</v>
      </c>
      <c r="O16989">
        <v>8000</v>
      </c>
      <c r="P16989">
        <v>2000</v>
      </c>
      <c r="Q16989">
        <v>63500</v>
      </c>
      <c r="R16989">
        <v>11</v>
      </c>
      <c r="S16989">
        <v>13951.04</v>
      </c>
      <c r="T16989">
        <v>12000</v>
      </c>
      <c r="U16989">
        <v>1000</v>
      </c>
      <c r="V16989">
        <v>35000</v>
      </c>
      <c r="W16989">
        <v>5</v>
      </c>
      <c r="X16989">
        <v>3796.04</v>
      </c>
      <c r="Y16989">
        <v>2500</v>
      </c>
      <c r="Z16989">
        <v>600</v>
      </c>
      <c r="AA16989">
        <v>10000</v>
      </c>
      <c r="AB16989">
        <v>2</v>
      </c>
      <c r="AC16989">
        <v>57350.77</v>
      </c>
      <c r="AD16989">
        <v>100000</v>
      </c>
      <c r="AE16989">
        <v>20000</v>
      </c>
      <c r="AF16989">
        <v>100000</v>
      </c>
      <c r="AG16989">
        <v>65</v>
      </c>
      <c r="AH16989">
        <v>6745.15</v>
      </c>
      <c r="AI16989">
        <v>6000</v>
      </c>
      <c r="AJ16989">
        <v>2000</v>
      </c>
      <c r="AK16989">
        <v>20000</v>
      </c>
      <c r="AQ16989">
        <v>2</v>
      </c>
      <c r="AR16989">
        <v>9965.9500000000007</v>
      </c>
      <c r="AS16989">
        <v>22000</v>
      </c>
      <c r="AT16989">
        <v>4000</v>
      </c>
      <c r="AU16989">
        <v>22000</v>
      </c>
      <c r="AV16989">
        <v>1</v>
      </c>
      <c r="AW16989">
        <v>13100</v>
      </c>
      <c r="AX16989">
        <v>13100</v>
      </c>
      <c r="AY16989">
        <v>13100</v>
      </c>
      <c r="AZ16989">
        <v>13100</v>
      </c>
      <c r="BA16989">
        <v>38</v>
      </c>
      <c r="BB16989">
        <v>3876.14</v>
      </c>
      <c r="BC16989">
        <v>3000</v>
      </c>
      <c r="BD16989">
        <v>860</v>
      </c>
      <c r="BE16989">
        <v>10300</v>
      </c>
      <c r="BK16989">
        <v>7</v>
      </c>
      <c r="BL16989">
        <v>7055.29</v>
      </c>
      <c r="BM16989">
        <v>7200</v>
      </c>
      <c r="BN16989">
        <v>1200</v>
      </c>
      <c r="BO16989">
        <v>12000</v>
      </c>
    </row>
    <row r="16990" spans="1:67" x14ac:dyDescent="0.35">
      <c r="A16990" t="s">
        <v>27</v>
      </c>
      <c r="B16990" t="s">
        <v>1131</v>
      </c>
      <c r="C16990">
        <v>15</v>
      </c>
      <c r="D16990">
        <v>16413.25</v>
      </c>
      <c r="E16990">
        <v>15000</v>
      </c>
      <c r="F16990">
        <v>5000</v>
      </c>
      <c r="G16990">
        <v>30000</v>
      </c>
      <c r="H16990">
        <v>1</v>
      </c>
      <c r="I16990">
        <v>21000</v>
      </c>
      <c r="J16990">
        <v>21000</v>
      </c>
      <c r="K16990">
        <v>21000</v>
      </c>
      <c r="L16990">
        <v>21000</v>
      </c>
      <c r="M16990">
        <v>4</v>
      </c>
      <c r="N16990">
        <v>11037.92</v>
      </c>
      <c r="O16990">
        <v>10000</v>
      </c>
      <c r="P16990">
        <v>6500</v>
      </c>
      <c r="Q16990">
        <v>16000</v>
      </c>
      <c r="R16990">
        <v>4</v>
      </c>
      <c r="S16990">
        <v>26876.23</v>
      </c>
      <c r="T16990">
        <v>10000</v>
      </c>
      <c r="U16990">
        <v>6000</v>
      </c>
      <c r="V16990">
        <v>85000</v>
      </c>
      <c r="AB16990">
        <v>1</v>
      </c>
      <c r="AC16990">
        <v>5000</v>
      </c>
      <c r="AD16990">
        <v>5000</v>
      </c>
      <c r="AE16990">
        <v>5000</v>
      </c>
      <c r="AF16990">
        <v>5000</v>
      </c>
      <c r="AG16990">
        <v>4</v>
      </c>
      <c r="AH16990">
        <v>6977.83</v>
      </c>
      <c r="AI16990">
        <v>5200</v>
      </c>
      <c r="AJ16990">
        <v>2700</v>
      </c>
      <c r="AK16990">
        <v>11000</v>
      </c>
      <c r="AQ16990">
        <v>1</v>
      </c>
      <c r="AR16990">
        <v>2000</v>
      </c>
      <c r="AS16990">
        <v>2000</v>
      </c>
      <c r="AT16990">
        <v>2000</v>
      </c>
      <c r="AU16990">
        <v>2000</v>
      </c>
      <c r="BA16990">
        <v>8</v>
      </c>
      <c r="BB16990">
        <v>5244.93</v>
      </c>
      <c r="BC16990">
        <v>4500</v>
      </c>
      <c r="BD16990">
        <v>2000</v>
      </c>
      <c r="BE16990">
        <v>12000</v>
      </c>
      <c r="BK16990">
        <v>1</v>
      </c>
      <c r="BL16990">
        <v>7000</v>
      </c>
      <c r="BM16990">
        <v>7000</v>
      </c>
      <c r="BN16990">
        <v>7000</v>
      </c>
      <c r="BO16990">
        <v>7000</v>
      </c>
    </row>
    <row r="16991" spans="1:67" x14ac:dyDescent="0.35">
      <c r="A16991" t="s">
        <v>28</v>
      </c>
      <c r="B16991" t="s">
        <v>1129</v>
      </c>
      <c r="C16991">
        <v>12</v>
      </c>
      <c r="D16991">
        <v>12495.9</v>
      </c>
      <c r="E16991">
        <v>6800</v>
      </c>
      <c r="F16991">
        <v>2500</v>
      </c>
      <c r="G16991">
        <v>43000</v>
      </c>
      <c r="M16991">
        <v>2</v>
      </c>
      <c r="N16991">
        <v>5963.02</v>
      </c>
      <c r="O16991">
        <v>7000</v>
      </c>
      <c r="P16991">
        <v>5000</v>
      </c>
      <c r="Q16991">
        <v>7000</v>
      </c>
      <c r="R16991">
        <v>1</v>
      </c>
      <c r="S16991">
        <v>4000</v>
      </c>
      <c r="T16991">
        <v>4000</v>
      </c>
      <c r="U16991">
        <v>4000</v>
      </c>
      <c r="V16991">
        <v>4000</v>
      </c>
      <c r="AB16991">
        <v>2</v>
      </c>
      <c r="AC16991">
        <v>3185.28</v>
      </c>
      <c r="AD16991">
        <v>5000</v>
      </c>
      <c r="AE16991">
        <v>1500</v>
      </c>
      <c r="AF16991">
        <v>5000</v>
      </c>
      <c r="AG16991">
        <v>13</v>
      </c>
      <c r="AH16991">
        <v>7690.1</v>
      </c>
      <c r="AI16991">
        <v>5000</v>
      </c>
      <c r="AJ16991">
        <v>2193</v>
      </c>
      <c r="AK16991">
        <v>24000</v>
      </c>
      <c r="AQ16991">
        <v>3</v>
      </c>
      <c r="AR16991">
        <v>1696.44</v>
      </c>
      <c r="AS16991">
        <v>2000</v>
      </c>
      <c r="AT16991">
        <v>1000</v>
      </c>
      <c r="AU16991">
        <v>2000</v>
      </c>
      <c r="AV16991">
        <v>4</v>
      </c>
      <c r="AW16991">
        <v>7335.43</v>
      </c>
      <c r="AX16991">
        <v>4000</v>
      </c>
      <c r="AY16991">
        <v>2000</v>
      </c>
      <c r="AZ16991">
        <v>18000</v>
      </c>
      <c r="BA16991">
        <v>23</v>
      </c>
      <c r="BB16991">
        <v>6006.76</v>
      </c>
      <c r="BC16991">
        <v>6500</v>
      </c>
      <c r="BD16991">
        <v>860</v>
      </c>
      <c r="BE16991">
        <v>12000</v>
      </c>
      <c r="BK16991">
        <v>2</v>
      </c>
      <c r="BL16991">
        <v>3299.92</v>
      </c>
      <c r="BM16991">
        <v>3750</v>
      </c>
      <c r="BN16991">
        <v>1900</v>
      </c>
      <c r="BO16991">
        <v>3750</v>
      </c>
    </row>
    <row r="16992" spans="1:67" x14ac:dyDescent="0.35">
      <c r="A16992" t="s">
        <v>28</v>
      </c>
      <c r="B16992" t="s">
        <v>1130</v>
      </c>
      <c r="C16992">
        <v>65</v>
      </c>
      <c r="D16992">
        <v>13165.74</v>
      </c>
      <c r="E16992">
        <v>10000</v>
      </c>
      <c r="F16992">
        <v>2900</v>
      </c>
      <c r="G16992">
        <v>35000</v>
      </c>
      <c r="H16992">
        <v>4</v>
      </c>
      <c r="I16992">
        <v>6124.74</v>
      </c>
      <c r="J16992">
        <v>6500</v>
      </c>
      <c r="K16992">
        <v>1000</v>
      </c>
      <c r="L16992">
        <v>10000</v>
      </c>
      <c r="M16992">
        <v>12</v>
      </c>
      <c r="N16992">
        <v>12688.8</v>
      </c>
      <c r="O16992">
        <v>10000</v>
      </c>
      <c r="P16992">
        <v>2000</v>
      </c>
      <c r="Q16992">
        <v>40000</v>
      </c>
      <c r="R16992">
        <v>6</v>
      </c>
      <c r="S16992">
        <v>71505.759999999995</v>
      </c>
      <c r="T16992">
        <v>20000</v>
      </c>
      <c r="U16992">
        <v>500</v>
      </c>
      <c r="V16992">
        <v>200000</v>
      </c>
      <c r="W16992">
        <v>10</v>
      </c>
      <c r="X16992">
        <v>3166.99</v>
      </c>
      <c r="Y16992">
        <v>1500</v>
      </c>
      <c r="Z16992">
        <v>400</v>
      </c>
      <c r="AA16992">
        <v>15000</v>
      </c>
      <c r="AB16992">
        <v>2</v>
      </c>
      <c r="AC16992">
        <v>6972.25</v>
      </c>
      <c r="AD16992">
        <v>20000</v>
      </c>
      <c r="AE16992">
        <v>3000</v>
      </c>
      <c r="AF16992">
        <v>20000</v>
      </c>
      <c r="AG16992">
        <v>58</v>
      </c>
      <c r="AH16992">
        <v>5553.73</v>
      </c>
      <c r="AI16992">
        <v>4300</v>
      </c>
      <c r="AJ16992">
        <v>2000</v>
      </c>
      <c r="AK16992">
        <v>20000</v>
      </c>
      <c r="AQ16992">
        <v>2</v>
      </c>
      <c r="AR16992">
        <v>731.8</v>
      </c>
      <c r="AS16992">
        <v>1000</v>
      </c>
      <c r="AT16992">
        <v>300</v>
      </c>
      <c r="AU16992">
        <v>1000</v>
      </c>
      <c r="AV16992">
        <v>2</v>
      </c>
      <c r="AW16992">
        <v>1500</v>
      </c>
      <c r="AX16992">
        <v>1500</v>
      </c>
      <c r="AY16992">
        <v>1500</v>
      </c>
      <c r="AZ16992">
        <v>1500</v>
      </c>
      <c r="BA16992">
        <v>28</v>
      </c>
      <c r="BB16992">
        <v>2773.97</v>
      </c>
      <c r="BC16992">
        <v>2760</v>
      </c>
      <c r="BD16992">
        <v>800</v>
      </c>
      <c r="BE16992">
        <v>10000</v>
      </c>
      <c r="BK16992">
        <v>5</v>
      </c>
      <c r="BL16992">
        <v>63727.75</v>
      </c>
      <c r="BM16992">
        <v>4100</v>
      </c>
      <c r="BN16992">
        <v>2700</v>
      </c>
      <c r="BO16992">
        <v>400000</v>
      </c>
    </row>
    <row r="16993" spans="1:67" x14ac:dyDescent="0.35">
      <c r="A16993" t="s">
        <v>28</v>
      </c>
      <c r="B16993" t="s">
        <v>1131</v>
      </c>
      <c r="C16993">
        <v>10</v>
      </c>
      <c r="D16993">
        <v>11576.41</v>
      </c>
      <c r="E16993">
        <v>9000</v>
      </c>
      <c r="F16993">
        <v>2500</v>
      </c>
      <c r="G16993">
        <v>26000</v>
      </c>
      <c r="H16993">
        <v>2</v>
      </c>
      <c r="I16993">
        <v>4563.29</v>
      </c>
      <c r="J16993">
        <v>5000</v>
      </c>
      <c r="K16993">
        <v>2000</v>
      </c>
      <c r="L16993">
        <v>5000</v>
      </c>
      <c r="M16993">
        <v>2</v>
      </c>
      <c r="N16993">
        <v>20000</v>
      </c>
      <c r="O16993">
        <v>20000</v>
      </c>
      <c r="P16993">
        <v>20000</v>
      </c>
      <c r="Q16993">
        <v>20000</v>
      </c>
      <c r="R16993">
        <v>2</v>
      </c>
      <c r="S16993">
        <v>17000</v>
      </c>
      <c r="T16993">
        <v>14000</v>
      </c>
      <c r="U16993">
        <v>14000</v>
      </c>
      <c r="V16993">
        <v>20000</v>
      </c>
      <c r="W16993">
        <v>1</v>
      </c>
      <c r="X16993">
        <v>900</v>
      </c>
      <c r="Y16993">
        <v>900</v>
      </c>
      <c r="Z16993">
        <v>900</v>
      </c>
      <c r="AA16993">
        <v>900</v>
      </c>
      <c r="AB16993">
        <v>1</v>
      </c>
      <c r="AC16993">
        <v>5000</v>
      </c>
      <c r="AD16993">
        <v>5000</v>
      </c>
      <c r="AE16993">
        <v>5000</v>
      </c>
      <c r="AF16993">
        <v>5000</v>
      </c>
      <c r="AG16993">
        <v>6</v>
      </c>
      <c r="AH16993">
        <v>9551.25</v>
      </c>
      <c r="AI16993">
        <v>6400</v>
      </c>
      <c r="AJ16993">
        <v>2520</v>
      </c>
      <c r="AK16993">
        <v>20000</v>
      </c>
      <c r="AV16993">
        <v>1</v>
      </c>
      <c r="AW16993">
        <v>2200</v>
      </c>
      <c r="AX16993">
        <v>2200</v>
      </c>
      <c r="AY16993">
        <v>2200</v>
      </c>
      <c r="AZ16993">
        <v>2200</v>
      </c>
      <c r="BA16993">
        <v>8</v>
      </c>
      <c r="BB16993">
        <v>4260.8599999999997</v>
      </c>
      <c r="BC16993">
        <v>2300</v>
      </c>
      <c r="BD16993">
        <v>2000</v>
      </c>
      <c r="BE16993">
        <v>18000</v>
      </c>
      <c r="BK16993">
        <v>1</v>
      </c>
      <c r="BL16993">
        <v>1000</v>
      </c>
      <c r="BM16993">
        <v>1000</v>
      </c>
      <c r="BN16993">
        <v>1000</v>
      </c>
      <c r="BO16993">
        <v>1000</v>
      </c>
    </row>
    <row r="16994" spans="1:67" x14ac:dyDescent="0.35">
      <c r="A16994" t="s">
        <v>29</v>
      </c>
      <c r="B16994" t="s">
        <v>1129</v>
      </c>
      <c r="C16994">
        <v>2</v>
      </c>
      <c r="D16994">
        <v>11050</v>
      </c>
      <c r="E16994">
        <v>7100</v>
      </c>
      <c r="F16994">
        <v>7100</v>
      </c>
      <c r="G16994">
        <v>15000</v>
      </c>
      <c r="R16994">
        <v>2</v>
      </c>
      <c r="S16994">
        <v>6117.65</v>
      </c>
      <c r="T16994">
        <v>12000</v>
      </c>
      <c r="U16994">
        <v>1000</v>
      </c>
      <c r="V16994">
        <v>12000</v>
      </c>
      <c r="AB16994">
        <v>1</v>
      </c>
      <c r="AC16994">
        <v>5000</v>
      </c>
      <c r="AD16994">
        <v>5000</v>
      </c>
      <c r="AE16994">
        <v>5000</v>
      </c>
      <c r="AF16994">
        <v>5000</v>
      </c>
      <c r="AG16994">
        <v>2</v>
      </c>
      <c r="AH16994">
        <v>6500</v>
      </c>
      <c r="AI16994">
        <v>3000</v>
      </c>
      <c r="AJ16994">
        <v>3000</v>
      </c>
      <c r="AK16994">
        <v>10000</v>
      </c>
      <c r="AV16994">
        <v>1</v>
      </c>
      <c r="AW16994">
        <v>5000</v>
      </c>
      <c r="AX16994">
        <v>5000</v>
      </c>
      <c r="AY16994">
        <v>5000</v>
      </c>
      <c r="AZ16994">
        <v>5000</v>
      </c>
      <c r="BA16994">
        <v>5</v>
      </c>
      <c r="BB16994">
        <v>5399.24</v>
      </c>
      <c r="BC16994">
        <v>5000</v>
      </c>
      <c r="BD16994">
        <v>2000</v>
      </c>
      <c r="BE16994">
        <v>13000</v>
      </c>
      <c r="BK16994">
        <v>1</v>
      </c>
      <c r="BL16994">
        <v>55000</v>
      </c>
      <c r="BM16994">
        <v>55000</v>
      </c>
      <c r="BN16994">
        <v>55000</v>
      </c>
      <c r="BO16994">
        <v>55000</v>
      </c>
    </row>
    <row r="16995" spans="1:67" x14ac:dyDescent="0.35">
      <c r="A16995" t="s">
        <v>29</v>
      </c>
      <c r="B16995" t="s">
        <v>1130</v>
      </c>
      <c r="C16995">
        <v>63</v>
      </c>
      <c r="D16995">
        <v>22838.06</v>
      </c>
      <c r="E16995">
        <v>15000</v>
      </c>
      <c r="F16995">
        <v>2000</v>
      </c>
      <c r="G16995">
        <v>200000</v>
      </c>
      <c r="H16995">
        <v>12</v>
      </c>
      <c r="I16995">
        <v>6614.86</v>
      </c>
      <c r="J16995">
        <v>7000</v>
      </c>
      <c r="K16995">
        <v>1500</v>
      </c>
      <c r="L16995">
        <v>25000</v>
      </c>
      <c r="M16995">
        <v>20</v>
      </c>
      <c r="N16995">
        <v>10617.81</v>
      </c>
      <c r="O16995">
        <v>5000</v>
      </c>
      <c r="P16995">
        <v>750</v>
      </c>
      <c r="Q16995">
        <v>40000</v>
      </c>
      <c r="R16995">
        <v>20</v>
      </c>
      <c r="S16995">
        <v>26821.69</v>
      </c>
      <c r="T16995">
        <v>30000</v>
      </c>
      <c r="U16995">
        <v>800</v>
      </c>
      <c r="V16995">
        <v>60000</v>
      </c>
      <c r="W16995">
        <v>5</v>
      </c>
      <c r="X16995">
        <v>9109.33</v>
      </c>
      <c r="Y16995">
        <v>7000</v>
      </c>
      <c r="Z16995">
        <v>375</v>
      </c>
      <c r="AA16995">
        <v>25000</v>
      </c>
      <c r="AB16995">
        <v>8</v>
      </c>
      <c r="AC16995">
        <v>9598.49</v>
      </c>
      <c r="AD16995">
        <v>7000</v>
      </c>
      <c r="AE16995">
        <v>2000</v>
      </c>
      <c r="AF16995">
        <v>57000</v>
      </c>
      <c r="AG16995">
        <v>65</v>
      </c>
      <c r="AH16995">
        <v>5873.77</v>
      </c>
      <c r="AI16995">
        <v>4000</v>
      </c>
      <c r="AJ16995">
        <v>2400</v>
      </c>
      <c r="AK16995">
        <v>30000</v>
      </c>
      <c r="AL16995">
        <v>1</v>
      </c>
      <c r="AM16995">
        <v>500</v>
      </c>
      <c r="AN16995">
        <v>500</v>
      </c>
      <c r="AO16995">
        <v>500</v>
      </c>
      <c r="AP16995">
        <v>500</v>
      </c>
      <c r="AQ16995">
        <v>4</v>
      </c>
      <c r="AR16995">
        <v>11705.16</v>
      </c>
      <c r="AS16995">
        <v>5000</v>
      </c>
      <c r="AT16995">
        <v>2000</v>
      </c>
      <c r="AU16995">
        <v>30000</v>
      </c>
      <c r="AV16995">
        <v>2</v>
      </c>
      <c r="AW16995">
        <v>12058.01</v>
      </c>
      <c r="AX16995">
        <v>40000</v>
      </c>
      <c r="AY16995">
        <v>3000</v>
      </c>
      <c r="AZ16995">
        <v>40000</v>
      </c>
      <c r="BA16995">
        <v>45</v>
      </c>
      <c r="BB16995">
        <v>12117.37</v>
      </c>
      <c r="BC16995">
        <v>2500</v>
      </c>
      <c r="BD16995">
        <v>500</v>
      </c>
      <c r="BE16995">
        <v>300000</v>
      </c>
      <c r="BK16995">
        <v>7</v>
      </c>
      <c r="BL16995">
        <v>7789.33</v>
      </c>
      <c r="BM16995">
        <v>2000</v>
      </c>
      <c r="BN16995">
        <v>200</v>
      </c>
      <c r="BO16995">
        <v>30000</v>
      </c>
    </row>
    <row r="16996" spans="1:67" x14ac:dyDescent="0.35">
      <c r="A16996" t="s">
        <v>29</v>
      </c>
      <c r="B16996" t="s">
        <v>1131</v>
      </c>
      <c r="C16996">
        <v>7</v>
      </c>
      <c r="D16996">
        <v>11960.07</v>
      </c>
      <c r="E16996">
        <v>10000</v>
      </c>
      <c r="F16996">
        <v>6000</v>
      </c>
      <c r="G16996">
        <v>20000</v>
      </c>
      <c r="M16996">
        <v>2</v>
      </c>
      <c r="N16996">
        <v>8802.3799999999992</v>
      </c>
      <c r="O16996">
        <v>20000</v>
      </c>
      <c r="P16996">
        <v>5000</v>
      </c>
      <c r="Q16996">
        <v>20000</v>
      </c>
      <c r="R16996">
        <v>2</v>
      </c>
      <c r="S16996">
        <v>18999.759999999998</v>
      </c>
      <c r="T16996">
        <v>30000</v>
      </c>
      <c r="U16996">
        <v>15000</v>
      </c>
      <c r="V16996">
        <v>30000</v>
      </c>
      <c r="AB16996">
        <v>1</v>
      </c>
      <c r="AC16996">
        <v>4000</v>
      </c>
      <c r="AD16996">
        <v>4000</v>
      </c>
      <c r="AE16996">
        <v>4000</v>
      </c>
      <c r="AF16996">
        <v>4000</v>
      </c>
      <c r="AG16996">
        <v>4</v>
      </c>
      <c r="AH16996">
        <v>3550.85</v>
      </c>
      <c r="AI16996">
        <v>2600</v>
      </c>
      <c r="AJ16996">
        <v>2600</v>
      </c>
      <c r="AK16996">
        <v>14000</v>
      </c>
      <c r="AQ16996">
        <v>1</v>
      </c>
      <c r="AR16996">
        <v>2000</v>
      </c>
      <c r="AS16996">
        <v>2000</v>
      </c>
      <c r="AT16996">
        <v>2000</v>
      </c>
      <c r="AU16996">
        <v>2000</v>
      </c>
      <c r="BA16996">
        <v>9</v>
      </c>
      <c r="BB16996">
        <v>4250.84</v>
      </c>
      <c r="BC16996">
        <v>2700</v>
      </c>
      <c r="BD16996">
        <v>860</v>
      </c>
      <c r="BE16996">
        <v>11000</v>
      </c>
      <c r="BK16996">
        <v>1</v>
      </c>
      <c r="BL16996">
        <v>1990</v>
      </c>
      <c r="BM16996">
        <v>1990</v>
      </c>
      <c r="BN16996">
        <v>1990</v>
      </c>
      <c r="BO16996">
        <v>1990</v>
      </c>
    </row>
    <row r="16997" spans="1:67" x14ac:dyDescent="0.35">
      <c r="A16997" t="s">
        <v>30</v>
      </c>
      <c r="B16997" t="s">
        <v>1129</v>
      </c>
      <c r="C16997">
        <v>7</v>
      </c>
      <c r="D16997">
        <v>24666.61</v>
      </c>
      <c r="E16997">
        <v>14000</v>
      </c>
      <c r="F16997">
        <v>5700</v>
      </c>
      <c r="G16997">
        <v>100000</v>
      </c>
      <c r="H16997">
        <v>1</v>
      </c>
      <c r="I16997">
        <v>12000</v>
      </c>
      <c r="J16997">
        <v>12000</v>
      </c>
      <c r="K16997">
        <v>12000</v>
      </c>
      <c r="L16997">
        <v>12000</v>
      </c>
      <c r="W16997">
        <v>1</v>
      </c>
      <c r="X16997">
        <v>1000</v>
      </c>
      <c r="Y16997">
        <v>1000</v>
      </c>
      <c r="Z16997">
        <v>1000</v>
      </c>
      <c r="AA16997">
        <v>1000</v>
      </c>
      <c r="AB16997">
        <v>1</v>
      </c>
      <c r="AC16997">
        <v>3000</v>
      </c>
      <c r="AD16997">
        <v>3000</v>
      </c>
      <c r="AE16997">
        <v>3000</v>
      </c>
      <c r="AF16997">
        <v>3000</v>
      </c>
      <c r="AG16997">
        <v>3</v>
      </c>
      <c r="AH16997">
        <v>3515.96</v>
      </c>
      <c r="AI16997">
        <v>3800</v>
      </c>
      <c r="AJ16997">
        <v>2500</v>
      </c>
      <c r="AK16997">
        <v>4000</v>
      </c>
      <c r="AV16997">
        <v>2</v>
      </c>
      <c r="AW16997">
        <v>5644.06</v>
      </c>
      <c r="AX16997">
        <v>7000</v>
      </c>
      <c r="AY16997">
        <v>5000</v>
      </c>
      <c r="AZ16997">
        <v>7000</v>
      </c>
      <c r="BA16997">
        <v>8</v>
      </c>
      <c r="BB16997">
        <v>5845.83</v>
      </c>
      <c r="BC16997">
        <v>4000</v>
      </c>
      <c r="BD16997">
        <v>880</v>
      </c>
      <c r="BE16997">
        <v>16000</v>
      </c>
    </row>
    <row r="16998" spans="1:67" x14ac:dyDescent="0.35">
      <c r="A16998" t="s">
        <v>30</v>
      </c>
      <c r="B16998" t="s">
        <v>1130</v>
      </c>
      <c r="C16998">
        <v>67</v>
      </c>
      <c r="D16998">
        <v>20418.57</v>
      </c>
      <c r="E16998">
        <v>20000</v>
      </c>
      <c r="F16998">
        <v>2600</v>
      </c>
      <c r="G16998">
        <v>75000</v>
      </c>
      <c r="H16998">
        <v>10</v>
      </c>
      <c r="I16998">
        <v>11067.01</v>
      </c>
      <c r="J16998">
        <v>9000</v>
      </c>
      <c r="K16998">
        <v>2000</v>
      </c>
      <c r="L16998">
        <v>20000</v>
      </c>
      <c r="M16998">
        <v>20</v>
      </c>
      <c r="N16998">
        <v>12451.71</v>
      </c>
      <c r="O16998">
        <v>12000</v>
      </c>
      <c r="P16998">
        <v>400</v>
      </c>
      <c r="Q16998">
        <v>30000</v>
      </c>
      <c r="R16998">
        <v>18</v>
      </c>
      <c r="S16998">
        <v>38194.550000000003</v>
      </c>
      <c r="T16998">
        <v>20000</v>
      </c>
      <c r="U16998">
        <v>4000</v>
      </c>
      <c r="V16998">
        <v>300000</v>
      </c>
      <c r="W16998">
        <v>3</v>
      </c>
      <c r="X16998">
        <v>20139.810000000001</v>
      </c>
      <c r="Y16998">
        <v>5000</v>
      </c>
      <c r="Z16998">
        <v>3000</v>
      </c>
      <c r="AA16998">
        <v>50000</v>
      </c>
      <c r="AB16998">
        <v>7</v>
      </c>
      <c r="AC16998">
        <v>10735.67</v>
      </c>
      <c r="AD16998">
        <v>10000</v>
      </c>
      <c r="AE16998">
        <v>4000</v>
      </c>
      <c r="AF16998">
        <v>30000</v>
      </c>
      <c r="AG16998">
        <v>63</v>
      </c>
      <c r="AH16998">
        <v>5532.85</v>
      </c>
      <c r="AI16998">
        <v>4200</v>
      </c>
      <c r="AJ16998">
        <v>2000</v>
      </c>
      <c r="AK16998">
        <v>22000</v>
      </c>
      <c r="AQ16998">
        <v>5</v>
      </c>
      <c r="AR16998">
        <v>4774.5600000000004</v>
      </c>
      <c r="AS16998">
        <v>3700</v>
      </c>
      <c r="AT16998">
        <v>2500</v>
      </c>
      <c r="AU16998">
        <v>10000</v>
      </c>
      <c r="BA16998">
        <v>33</v>
      </c>
      <c r="BB16998">
        <v>4594.1000000000004</v>
      </c>
      <c r="BC16998">
        <v>2700</v>
      </c>
      <c r="BD16998">
        <v>860</v>
      </c>
      <c r="BE16998">
        <v>17000</v>
      </c>
      <c r="BF16998">
        <v>1</v>
      </c>
      <c r="BG16998">
        <v>1000</v>
      </c>
      <c r="BH16998">
        <v>1000</v>
      </c>
      <c r="BI16998">
        <v>1000</v>
      </c>
      <c r="BJ16998">
        <v>1000</v>
      </c>
      <c r="BK16998">
        <v>2</v>
      </c>
      <c r="BL16998">
        <v>5669.08</v>
      </c>
      <c r="BM16998">
        <v>7100</v>
      </c>
      <c r="BN16998">
        <v>4000</v>
      </c>
      <c r="BO16998">
        <v>7100</v>
      </c>
    </row>
    <row r="16999" spans="1:67" x14ac:dyDescent="0.35">
      <c r="A16999" t="s">
        <v>30</v>
      </c>
      <c r="B16999" t="s">
        <v>1131</v>
      </c>
      <c r="C16999">
        <v>8</v>
      </c>
      <c r="D16999">
        <v>20993.65</v>
      </c>
      <c r="E16999">
        <v>28000</v>
      </c>
      <c r="F16999">
        <v>7000</v>
      </c>
      <c r="G16999">
        <v>35000</v>
      </c>
      <c r="M16999">
        <v>4</v>
      </c>
      <c r="N16999">
        <v>12545.2</v>
      </c>
      <c r="O16999">
        <v>10000</v>
      </c>
      <c r="P16999">
        <v>7000</v>
      </c>
      <c r="Q16999">
        <v>20000</v>
      </c>
      <c r="R16999">
        <v>2</v>
      </c>
      <c r="S16999">
        <v>20000</v>
      </c>
      <c r="T16999">
        <v>20000</v>
      </c>
      <c r="U16999">
        <v>20000</v>
      </c>
      <c r="V16999">
        <v>20000</v>
      </c>
      <c r="AB16999">
        <v>3</v>
      </c>
      <c r="AC16999">
        <v>6515.28</v>
      </c>
      <c r="AD16999">
        <v>7000</v>
      </c>
      <c r="AE16999">
        <v>2000</v>
      </c>
      <c r="AF16999">
        <v>8000</v>
      </c>
      <c r="AG16999">
        <v>5</v>
      </c>
      <c r="AH16999">
        <v>6886.55</v>
      </c>
      <c r="AI16999">
        <v>5600</v>
      </c>
      <c r="AJ16999">
        <v>5000</v>
      </c>
      <c r="AK16999">
        <v>14300</v>
      </c>
      <c r="AQ16999">
        <v>1</v>
      </c>
      <c r="AR16999">
        <v>13000</v>
      </c>
      <c r="AS16999">
        <v>13000</v>
      </c>
      <c r="AT16999">
        <v>13000</v>
      </c>
      <c r="AU16999">
        <v>13000</v>
      </c>
      <c r="BA16999">
        <v>7</v>
      </c>
      <c r="BB16999">
        <v>4902.9399999999996</v>
      </c>
      <c r="BC16999">
        <v>2800</v>
      </c>
      <c r="BD16999">
        <v>900</v>
      </c>
      <c r="BE16999">
        <v>14000</v>
      </c>
    </row>
    <row r="17000" spans="1:67" x14ac:dyDescent="0.35">
      <c r="A17000" t="s">
        <v>31</v>
      </c>
      <c r="B17000" t="s">
        <v>1129</v>
      </c>
      <c r="C17000">
        <v>8</v>
      </c>
      <c r="D17000">
        <v>12659.06</v>
      </c>
      <c r="E17000">
        <v>10000</v>
      </c>
      <c r="F17000">
        <v>5450</v>
      </c>
      <c r="G17000">
        <v>25000</v>
      </c>
      <c r="H17000">
        <v>1</v>
      </c>
      <c r="I17000">
        <v>5000</v>
      </c>
      <c r="J17000">
        <v>5000</v>
      </c>
      <c r="K17000">
        <v>5000</v>
      </c>
      <c r="L17000">
        <v>5000</v>
      </c>
      <c r="M17000">
        <v>3</v>
      </c>
      <c r="N17000">
        <v>3010.6</v>
      </c>
      <c r="O17000">
        <v>2000</v>
      </c>
      <c r="P17000">
        <v>300</v>
      </c>
      <c r="Q17000">
        <v>4800</v>
      </c>
      <c r="R17000">
        <v>1</v>
      </c>
      <c r="S17000">
        <v>10000</v>
      </c>
      <c r="T17000">
        <v>10000</v>
      </c>
      <c r="U17000">
        <v>10000</v>
      </c>
      <c r="V17000">
        <v>10000</v>
      </c>
      <c r="AB17000">
        <v>2</v>
      </c>
      <c r="AC17000">
        <v>1870.7</v>
      </c>
      <c r="AD17000">
        <v>5000</v>
      </c>
      <c r="AE17000">
        <v>300</v>
      </c>
      <c r="AF17000">
        <v>5000</v>
      </c>
      <c r="AG17000">
        <v>13</v>
      </c>
      <c r="AH17000">
        <v>4602.7700000000004</v>
      </c>
      <c r="AI17000">
        <v>5500</v>
      </c>
      <c r="AJ17000">
        <v>2000</v>
      </c>
      <c r="AK17000">
        <v>7000</v>
      </c>
      <c r="AQ17000">
        <v>1</v>
      </c>
      <c r="AR17000">
        <v>1500</v>
      </c>
      <c r="AS17000">
        <v>1500</v>
      </c>
      <c r="AT17000">
        <v>1500</v>
      </c>
      <c r="AU17000">
        <v>1500</v>
      </c>
      <c r="AV17000">
        <v>2</v>
      </c>
      <c r="AW17000">
        <v>4776.1899999999996</v>
      </c>
      <c r="AX17000">
        <v>9000</v>
      </c>
      <c r="AY17000">
        <v>3600</v>
      </c>
      <c r="AZ17000">
        <v>9000</v>
      </c>
      <c r="BA17000">
        <v>17</v>
      </c>
      <c r="BB17000">
        <v>5920.25</v>
      </c>
      <c r="BC17000">
        <v>4000</v>
      </c>
      <c r="BD17000">
        <v>860</v>
      </c>
      <c r="BE17000">
        <v>15000</v>
      </c>
    </row>
    <row r="17001" spans="1:67" x14ac:dyDescent="0.35">
      <c r="A17001" t="s">
        <v>31</v>
      </c>
      <c r="B17001" t="s">
        <v>1130</v>
      </c>
      <c r="C17001">
        <v>22</v>
      </c>
      <c r="D17001">
        <v>8859.2099999999991</v>
      </c>
      <c r="E17001">
        <v>7000</v>
      </c>
      <c r="F17001">
        <v>1800</v>
      </c>
      <c r="G17001">
        <v>20000</v>
      </c>
      <c r="H17001">
        <v>6</v>
      </c>
      <c r="I17001">
        <v>5332.07</v>
      </c>
      <c r="J17001">
        <v>6000</v>
      </c>
      <c r="K17001">
        <v>1200</v>
      </c>
      <c r="L17001">
        <v>9000</v>
      </c>
      <c r="M17001">
        <v>4</v>
      </c>
      <c r="N17001">
        <v>4607.92</v>
      </c>
      <c r="O17001">
        <v>5000</v>
      </c>
      <c r="P17001">
        <v>2000</v>
      </c>
      <c r="Q17001">
        <v>7000</v>
      </c>
      <c r="R17001">
        <v>6</v>
      </c>
      <c r="S17001">
        <v>3823.9</v>
      </c>
      <c r="T17001">
        <v>4000</v>
      </c>
      <c r="U17001">
        <v>1500</v>
      </c>
      <c r="V17001">
        <v>10000</v>
      </c>
      <c r="AB17001">
        <v>6</v>
      </c>
      <c r="AC17001">
        <v>3485.14</v>
      </c>
      <c r="AD17001">
        <v>2000</v>
      </c>
      <c r="AE17001">
        <v>300</v>
      </c>
      <c r="AF17001">
        <v>10000</v>
      </c>
      <c r="AG17001">
        <v>62</v>
      </c>
      <c r="AH17001">
        <v>4689.63</v>
      </c>
      <c r="AI17001">
        <v>4000</v>
      </c>
      <c r="AJ17001">
        <v>2100</v>
      </c>
      <c r="AK17001">
        <v>15000</v>
      </c>
      <c r="AQ17001">
        <v>2</v>
      </c>
      <c r="AR17001">
        <v>3744.8</v>
      </c>
      <c r="AS17001">
        <v>6000</v>
      </c>
      <c r="AT17001">
        <v>1000</v>
      </c>
      <c r="AU17001">
        <v>6000</v>
      </c>
      <c r="AV17001">
        <v>2</v>
      </c>
      <c r="AW17001">
        <v>18300</v>
      </c>
      <c r="AX17001">
        <v>15000</v>
      </c>
      <c r="AY17001">
        <v>15000</v>
      </c>
      <c r="AZ17001">
        <v>21600</v>
      </c>
      <c r="BA17001">
        <v>20</v>
      </c>
      <c r="BB17001">
        <v>3618.98</v>
      </c>
      <c r="BC17001">
        <v>3000</v>
      </c>
      <c r="BD17001">
        <v>2000</v>
      </c>
      <c r="BE17001">
        <v>11000</v>
      </c>
      <c r="BK17001">
        <v>3</v>
      </c>
      <c r="BL17001">
        <v>3360.66</v>
      </c>
      <c r="BM17001">
        <v>1200</v>
      </c>
      <c r="BN17001">
        <v>120</v>
      </c>
      <c r="BO17001">
        <v>6600</v>
      </c>
    </row>
    <row r="17002" spans="1:67" x14ac:dyDescent="0.35">
      <c r="A17002" t="s">
        <v>31</v>
      </c>
      <c r="B17002" t="s">
        <v>1131</v>
      </c>
      <c r="C17002">
        <v>29</v>
      </c>
      <c r="D17002">
        <v>19218.11</v>
      </c>
      <c r="E17002">
        <v>12000</v>
      </c>
      <c r="F17002">
        <v>2500</v>
      </c>
      <c r="G17002">
        <v>50000</v>
      </c>
      <c r="H17002">
        <v>3</v>
      </c>
      <c r="I17002">
        <v>8348.6200000000008</v>
      </c>
      <c r="J17002">
        <v>8000</v>
      </c>
      <c r="K17002">
        <v>7000</v>
      </c>
      <c r="L17002">
        <v>10000</v>
      </c>
      <c r="M17002">
        <v>6</v>
      </c>
      <c r="N17002">
        <v>8710.3700000000008</v>
      </c>
      <c r="O17002">
        <v>4000</v>
      </c>
      <c r="P17002">
        <v>500</v>
      </c>
      <c r="Q17002">
        <v>25000</v>
      </c>
      <c r="R17002">
        <v>4</v>
      </c>
      <c r="S17002">
        <v>7370.01</v>
      </c>
      <c r="T17002">
        <v>6000</v>
      </c>
      <c r="U17002">
        <v>5000</v>
      </c>
      <c r="V17002">
        <v>15000</v>
      </c>
      <c r="W17002">
        <v>1</v>
      </c>
      <c r="X17002">
        <v>400</v>
      </c>
      <c r="Y17002">
        <v>400</v>
      </c>
      <c r="Z17002">
        <v>400</v>
      </c>
      <c r="AA17002">
        <v>400</v>
      </c>
      <c r="AB17002">
        <v>6</v>
      </c>
      <c r="AC17002">
        <v>6610.26</v>
      </c>
      <c r="AD17002">
        <v>1500</v>
      </c>
      <c r="AE17002">
        <v>500</v>
      </c>
      <c r="AF17002">
        <v>35000</v>
      </c>
      <c r="AG17002">
        <v>33</v>
      </c>
      <c r="AH17002">
        <v>5811.64</v>
      </c>
      <c r="AI17002">
        <v>4200</v>
      </c>
      <c r="AJ17002">
        <v>2000</v>
      </c>
      <c r="AK17002">
        <v>13000</v>
      </c>
      <c r="AV17002">
        <v>6</v>
      </c>
      <c r="AW17002">
        <v>28688.67</v>
      </c>
      <c r="AX17002">
        <v>25000</v>
      </c>
      <c r="AY17002">
        <v>4000</v>
      </c>
      <c r="AZ17002">
        <v>280000</v>
      </c>
      <c r="BA17002">
        <v>36</v>
      </c>
      <c r="BB17002">
        <v>5272.02</v>
      </c>
      <c r="BC17002">
        <v>3000</v>
      </c>
      <c r="BD17002">
        <v>2000</v>
      </c>
      <c r="BE17002">
        <v>30000</v>
      </c>
      <c r="BK17002">
        <v>1</v>
      </c>
      <c r="BL17002">
        <v>5000</v>
      </c>
      <c r="BM17002">
        <v>5000</v>
      </c>
      <c r="BN17002">
        <v>5000</v>
      </c>
      <c r="BO17002">
        <v>5000</v>
      </c>
    </row>
    <row r="17003" spans="1:67" x14ac:dyDescent="0.35">
      <c r="A17003" t="s">
        <v>32</v>
      </c>
      <c r="B17003" t="s">
        <v>1129</v>
      </c>
      <c r="C17003">
        <v>220</v>
      </c>
      <c r="D17003">
        <v>18101.75</v>
      </c>
      <c r="E17003">
        <v>13000</v>
      </c>
      <c r="F17003">
        <v>1400</v>
      </c>
      <c r="G17003">
        <v>250000</v>
      </c>
      <c r="H17003">
        <v>52</v>
      </c>
      <c r="I17003">
        <v>7812.9</v>
      </c>
      <c r="J17003">
        <v>8000</v>
      </c>
      <c r="K17003">
        <v>800</v>
      </c>
      <c r="L17003">
        <v>25000</v>
      </c>
      <c r="M17003">
        <v>60</v>
      </c>
      <c r="N17003">
        <v>7498.96</v>
      </c>
      <c r="O17003">
        <v>5000</v>
      </c>
      <c r="P17003">
        <v>300</v>
      </c>
      <c r="Q17003">
        <v>25000</v>
      </c>
      <c r="R17003">
        <v>25</v>
      </c>
      <c r="S17003">
        <v>11707.56</v>
      </c>
      <c r="T17003">
        <v>10000</v>
      </c>
      <c r="U17003">
        <v>300</v>
      </c>
      <c r="V17003">
        <v>30000</v>
      </c>
      <c r="W17003">
        <v>4</v>
      </c>
      <c r="X17003">
        <v>14821.62</v>
      </c>
      <c r="Y17003">
        <v>1250</v>
      </c>
      <c r="Z17003">
        <v>200</v>
      </c>
      <c r="AA17003">
        <v>50000</v>
      </c>
      <c r="AB17003">
        <v>53</v>
      </c>
      <c r="AC17003">
        <v>13067.67</v>
      </c>
      <c r="AD17003">
        <v>5000</v>
      </c>
      <c r="AE17003">
        <v>150</v>
      </c>
      <c r="AF17003">
        <v>280000</v>
      </c>
      <c r="AG17003">
        <v>215</v>
      </c>
      <c r="AH17003">
        <v>5752.32</v>
      </c>
      <c r="AI17003">
        <v>4000</v>
      </c>
      <c r="AJ17003">
        <v>2000</v>
      </c>
      <c r="AK17003">
        <v>79000</v>
      </c>
      <c r="AL17003">
        <v>2</v>
      </c>
      <c r="AM17003">
        <v>3348.59</v>
      </c>
      <c r="AN17003">
        <v>5000</v>
      </c>
      <c r="AO17003">
        <v>1000</v>
      </c>
      <c r="AP17003">
        <v>5000</v>
      </c>
      <c r="AQ17003">
        <v>21</v>
      </c>
      <c r="AR17003">
        <v>4626.45</v>
      </c>
      <c r="AS17003">
        <v>5000</v>
      </c>
      <c r="AT17003">
        <v>1000</v>
      </c>
      <c r="AU17003">
        <v>20000</v>
      </c>
      <c r="AV17003">
        <v>41</v>
      </c>
      <c r="AW17003">
        <v>5979.07</v>
      </c>
      <c r="AX17003">
        <v>5000</v>
      </c>
      <c r="AY17003">
        <v>2000</v>
      </c>
      <c r="AZ17003">
        <v>20000</v>
      </c>
      <c r="BA17003">
        <v>436</v>
      </c>
      <c r="BB17003">
        <v>6796.15</v>
      </c>
      <c r="BC17003">
        <v>6000</v>
      </c>
      <c r="BD17003">
        <v>800</v>
      </c>
      <c r="BE17003">
        <v>49000</v>
      </c>
      <c r="BF17003">
        <v>5</v>
      </c>
      <c r="BG17003">
        <v>2113.98</v>
      </c>
      <c r="BH17003">
        <v>2000</v>
      </c>
      <c r="BI17003">
        <v>860</v>
      </c>
      <c r="BJ17003">
        <v>8000</v>
      </c>
      <c r="BK17003">
        <v>23</v>
      </c>
      <c r="BL17003">
        <v>11816.97</v>
      </c>
      <c r="BM17003">
        <v>5000</v>
      </c>
      <c r="BN17003">
        <v>881</v>
      </c>
      <c r="BO17003">
        <v>100000</v>
      </c>
    </row>
    <row r="17004" spans="1:67" x14ac:dyDescent="0.35">
      <c r="A17004" t="s">
        <v>32</v>
      </c>
      <c r="B17004" t="s">
        <v>1130</v>
      </c>
      <c r="C17004">
        <v>1247</v>
      </c>
      <c r="D17004">
        <v>16240.76</v>
      </c>
      <c r="E17004">
        <v>11800</v>
      </c>
      <c r="F17004">
        <v>1500</v>
      </c>
      <c r="G17004">
        <v>200000</v>
      </c>
      <c r="H17004">
        <v>164</v>
      </c>
      <c r="I17004">
        <v>7308.14</v>
      </c>
      <c r="J17004">
        <v>5500</v>
      </c>
      <c r="K17004">
        <v>500</v>
      </c>
      <c r="L17004">
        <v>30000</v>
      </c>
      <c r="M17004">
        <v>256</v>
      </c>
      <c r="N17004">
        <v>11375.9</v>
      </c>
      <c r="O17004">
        <v>7000</v>
      </c>
      <c r="P17004">
        <v>300</v>
      </c>
      <c r="Q17004">
        <v>120000</v>
      </c>
      <c r="R17004">
        <v>224</v>
      </c>
      <c r="S17004">
        <v>27741.65</v>
      </c>
      <c r="T17004">
        <v>12000</v>
      </c>
      <c r="U17004">
        <v>200</v>
      </c>
      <c r="V17004">
        <v>400000</v>
      </c>
      <c r="W17004">
        <v>111</v>
      </c>
      <c r="X17004">
        <v>3829.02</v>
      </c>
      <c r="Y17004">
        <v>1500</v>
      </c>
      <c r="Z17004">
        <v>266</v>
      </c>
      <c r="AA17004">
        <v>50000</v>
      </c>
      <c r="AB17004">
        <v>116</v>
      </c>
      <c r="AC17004">
        <v>11789.14</v>
      </c>
      <c r="AD17004">
        <v>8000</v>
      </c>
      <c r="AE17004">
        <v>200</v>
      </c>
      <c r="AF17004">
        <v>100000</v>
      </c>
      <c r="AG17004">
        <v>1435</v>
      </c>
      <c r="AH17004">
        <v>5784.7</v>
      </c>
      <c r="AI17004">
        <v>4500</v>
      </c>
      <c r="AJ17004">
        <v>1500</v>
      </c>
      <c r="AK17004">
        <v>40000</v>
      </c>
      <c r="AL17004">
        <v>5</v>
      </c>
      <c r="AM17004">
        <v>7613.85</v>
      </c>
      <c r="AN17004">
        <v>600</v>
      </c>
      <c r="AO17004">
        <v>500</v>
      </c>
      <c r="AP17004">
        <v>30000</v>
      </c>
      <c r="AQ17004">
        <v>83</v>
      </c>
      <c r="AR17004">
        <v>8252.2000000000007</v>
      </c>
      <c r="AS17004">
        <v>5000</v>
      </c>
      <c r="AT17004">
        <v>300</v>
      </c>
      <c r="AU17004">
        <v>100000</v>
      </c>
      <c r="AV17004">
        <v>22</v>
      </c>
      <c r="AW17004">
        <v>6375.59</v>
      </c>
      <c r="AX17004">
        <v>5000</v>
      </c>
      <c r="AY17004">
        <v>850</v>
      </c>
      <c r="AZ17004">
        <v>40000</v>
      </c>
      <c r="BA17004">
        <v>728</v>
      </c>
      <c r="BB17004">
        <v>4529.43</v>
      </c>
      <c r="BC17004">
        <v>2700</v>
      </c>
      <c r="BD17004">
        <v>265</v>
      </c>
      <c r="BE17004">
        <v>300000</v>
      </c>
      <c r="BF17004">
        <v>3</v>
      </c>
      <c r="BG17004">
        <v>1042.02</v>
      </c>
      <c r="BH17004">
        <v>1000</v>
      </c>
      <c r="BI17004">
        <v>1000</v>
      </c>
      <c r="BJ17004">
        <v>1110</v>
      </c>
      <c r="BK17004">
        <v>95</v>
      </c>
      <c r="BL17004">
        <v>10847.12</v>
      </c>
      <c r="BM17004">
        <v>3500</v>
      </c>
      <c r="BN17004">
        <v>120</v>
      </c>
      <c r="BO17004">
        <v>400000</v>
      </c>
    </row>
    <row r="17005" spans="1:67" x14ac:dyDescent="0.35">
      <c r="A17005" t="s">
        <v>32</v>
      </c>
      <c r="B17005" t="s">
        <v>1131</v>
      </c>
      <c r="C17005">
        <v>408</v>
      </c>
      <c r="D17005">
        <v>29035.15</v>
      </c>
      <c r="E17005">
        <v>17000</v>
      </c>
      <c r="F17005">
        <v>2000</v>
      </c>
      <c r="G17005">
        <v>500000</v>
      </c>
      <c r="H17005">
        <v>37</v>
      </c>
      <c r="I17005">
        <v>8265.1299999999992</v>
      </c>
      <c r="J17005">
        <v>6000</v>
      </c>
      <c r="K17005">
        <v>500</v>
      </c>
      <c r="L17005">
        <v>21000</v>
      </c>
      <c r="M17005">
        <v>69</v>
      </c>
      <c r="N17005">
        <v>11976.19</v>
      </c>
      <c r="O17005">
        <v>10000</v>
      </c>
      <c r="P17005">
        <v>300</v>
      </c>
      <c r="Q17005">
        <v>30000</v>
      </c>
      <c r="R17005">
        <v>78</v>
      </c>
      <c r="S17005">
        <v>51762.6</v>
      </c>
      <c r="T17005">
        <v>20000</v>
      </c>
      <c r="U17005">
        <v>500</v>
      </c>
      <c r="V17005">
        <v>800000</v>
      </c>
      <c r="W17005">
        <v>12</v>
      </c>
      <c r="X17005">
        <v>6199.61</v>
      </c>
      <c r="Y17005">
        <v>1000</v>
      </c>
      <c r="Z17005">
        <v>400</v>
      </c>
      <c r="AA17005">
        <v>20000</v>
      </c>
      <c r="AB17005">
        <v>56</v>
      </c>
      <c r="AC17005">
        <v>6322.79</v>
      </c>
      <c r="AD17005">
        <v>4000</v>
      </c>
      <c r="AE17005">
        <v>200</v>
      </c>
      <c r="AF17005">
        <v>35000</v>
      </c>
      <c r="AG17005">
        <v>265</v>
      </c>
      <c r="AH17005">
        <v>5847.71</v>
      </c>
      <c r="AI17005">
        <v>4700</v>
      </c>
      <c r="AJ17005">
        <v>1500</v>
      </c>
      <c r="AK17005">
        <v>31000</v>
      </c>
      <c r="AL17005">
        <v>3</v>
      </c>
      <c r="AM17005">
        <v>3587.35</v>
      </c>
      <c r="AN17005">
        <v>4000</v>
      </c>
      <c r="AO17005">
        <v>900</v>
      </c>
      <c r="AP17005">
        <v>5000</v>
      </c>
      <c r="AQ17005">
        <v>29</v>
      </c>
      <c r="AR17005">
        <v>6989.84</v>
      </c>
      <c r="AS17005">
        <v>4000</v>
      </c>
      <c r="AT17005">
        <v>200</v>
      </c>
      <c r="AU17005">
        <v>50000</v>
      </c>
      <c r="AV17005">
        <v>12</v>
      </c>
      <c r="AW17005">
        <v>4282.92</v>
      </c>
      <c r="AX17005">
        <v>2200</v>
      </c>
      <c r="AY17005">
        <v>400</v>
      </c>
      <c r="AZ17005">
        <v>280000</v>
      </c>
      <c r="BA17005">
        <v>244</v>
      </c>
      <c r="BB17005">
        <v>4906.93</v>
      </c>
      <c r="BC17005">
        <v>3200</v>
      </c>
      <c r="BD17005">
        <v>432</v>
      </c>
      <c r="BE17005">
        <v>50000</v>
      </c>
      <c r="BF17005">
        <v>1</v>
      </c>
      <c r="BG17005">
        <v>8000</v>
      </c>
      <c r="BH17005">
        <v>8000</v>
      </c>
      <c r="BI17005">
        <v>8000</v>
      </c>
      <c r="BJ17005">
        <v>8000</v>
      </c>
      <c r="BK17005">
        <v>34</v>
      </c>
      <c r="BL17005">
        <v>12273.81</v>
      </c>
      <c r="BM17005">
        <v>5000</v>
      </c>
      <c r="BN17005">
        <v>700</v>
      </c>
      <c r="BO17005">
        <v>100000</v>
      </c>
    </row>
    <row r="17006" spans="1:67" x14ac:dyDescent="0.35">
      <c r="A17006" t="s">
        <v>9</v>
      </c>
      <c r="B17006" t="s">
        <v>339</v>
      </c>
    </row>
    <row r="17007" spans="1:67" x14ac:dyDescent="0.35">
      <c r="A17007" t="s">
        <v>10</v>
      </c>
      <c r="B17007" t="s">
        <v>339</v>
      </c>
    </row>
    <row r="17008" spans="1:67" x14ac:dyDescent="0.35">
      <c r="A17008" t="s">
        <v>13</v>
      </c>
      <c r="B17008" t="s">
        <v>339</v>
      </c>
    </row>
    <row r="17009" spans="1:2" x14ac:dyDescent="0.35">
      <c r="A17009" t="s">
        <v>14</v>
      </c>
      <c r="B17009" t="s">
        <v>339</v>
      </c>
    </row>
    <row r="17010" spans="1:2" x14ac:dyDescent="0.35">
      <c r="A17010" t="s">
        <v>16</v>
      </c>
      <c r="B17010" t="s">
        <v>339</v>
      </c>
    </row>
    <row r="17011" spans="1:2" x14ac:dyDescent="0.35">
      <c r="A17011" t="s">
        <v>19</v>
      </c>
      <c r="B17011" t="s">
        <v>339</v>
      </c>
    </row>
    <row r="17012" spans="1:2" x14ac:dyDescent="0.35">
      <c r="A17012" t="s">
        <v>21</v>
      </c>
      <c r="B17012" t="s">
        <v>339</v>
      </c>
    </row>
    <row r="17013" spans="1:2" x14ac:dyDescent="0.35">
      <c r="A17013" t="s">
        <v>22</v>
      </c>
      <c r="B17013" t="s">
        <v>339</v>
      </c>
    </row>
    <row r="17014" spans="1:2" x14ac:dyDescent="0.35">
      <c r="A17014" t="s">
        <v>23</v>
      </c>
      <c r="B17014" t="s">
        <v>339</v>
      </c>
    </row>
    <row r="17015" spans="1:2" x14ac:dyDescent="0.35">
      <c r="A17015" t="s">
        <v>24</v>
      </c>
      <c r="B17015" t="s">
        <v>339</v>
      </c>
    </row>
    <row r="17016" spans="1:2" x14ac:dyDescent="0.35">
      <c r="A17016" t="s">
        <v>25</v>
      </c>
      <c r="B17016" t="s">
        <v>339</v>
      </c>
    </row>
    <row r="17017" spans="1:2" x14ac:dyDescent="0.35">
      <c r="A17017" t="s">
        <v>27</v>
      </c>
      <c r="B17017" t="s">
        <v>339</v>
      </c>
    </row>
    <row r="17018" spans="1:2" x14ac:dyDescent="0.35">
      <c r="A17018" t="s">
        <v>28</v>
      </c>
      <c r="B17018" t="s">
        <v>339</v>
      </c>
    </row>
    <row r="17019" spans="1:2" x14ac:dyDescent="0.35">
      <c r="A17019" t="s">
        <v>30</v>
      </c>
      <c r="B17019" t="s">
        <v>339</v>
      </c>
    </row>
    <row r="17020" spans="1:2" x14ac:dyDescent="0.35">
      <c r="A17020" t="s">
        <v>31</v>
      </c>
      <c r="B17020" t="s">
        <v>339</v>
      </c>
    </row>
    <row r="17021" spans="1:2" x14ac:dyDescent="0.35">
      <c r="A17021" t="s">
        <v>20</v>
      </c>
      <c r="B17021" t="s">
        <v>339</v>
      </c>
    </row>
    <row r="17022" spans="1:2" x14ac:dyDescent="0.35">
      <c r="A17022" t="s">
        <v>11</v>
      </c>
      <c r="B17022" t="s">
        <v>339</v>
      </c>
    </row>
    <row r="17023" spans="1:2" x14ac:dyDescent="0.35">
      <c r="A17023" t="s">
        <v>17</v>
      </c>
      <c r="B17023" t="s">
        <v>339</v>
      </c>
    </row>
    <row r="17024" spans="1:2" x14ac:dyDescent="0.35">
      <c r="A17024" t="s">
        <v>18</v>
      </c>
      <c r="B17024" t="s">
        <v>339</v>
      </c>
    </row>
    <row r="17025" spans="1:67" x14ac:dyDescent="0.35">
      <c r="A17025" t="s">
        <v>26</v>
      </c>
      <c r="B17025" t="s">
        <v>339</v>
      </c>
    </row>
    <row r="17026" spans="1:67" x14ac:dyDescent="0.35">
      <c r="A17026" t="s">
        <v>29</v>
      </c>
      <c r="B17026" t="s">
        <v>339</v>
      </c>
    </row>
    <row r="17028" spans="1:67" x14ac:dyDescent="0.35">
      <c r="A17028" t="s">
        <v>1762</v>
      </c>
    </row>
    <row r="17029" spans="1:67" x14ac:dyDescent="0.35">
      <c r="A17029" t="s">
        <v>2</v>
      </c>
      <c r="B17029" t="s">
        <v>1150</v>
      </c>
      <c r="C17029" t="s">
        <v>1695</v>
      </c>
      <c r="D17029" t="s">
        <v>1696</v>
      </c>
      <c r="E17029" t="s">
        <v>1697</v>
      </c>
      <c r="F17029" t="s">
        <v>1698</v>
      </c>
      <c r="G17029" t="s">
        <v>1699</v>
      </c>
      <c r="H17029" t="s">
        <v>1700</v>
      </c>
      <c r="I17029" t="s">
        <v>1701</v>
      </c>
      <c r="J17029" t="s">
        <v>1702</v>
      </c>
      <c r="K17029" t="s">
        <v>1703</v>
      </c>
      <c r="L17029" t="s">
        <v>1704</v>
      </c>
      <c r="M17029" t="s">
        <v>1705</v>
      </c>
      <c r="N17029" t="s">
        <v>1706</v>
      </c>
      <c r="O17029" t="s">
        <v>1707</v>
      </c>
      <c r="P17029" t="s">
        <v>1708</v>
      </c>
      <c r="Q17029" t="s">
        <v>1709</v>
      </c>
      <c r="R17029" t="s">
        <v>1710</v>
      </c>
      <c r="S17029" t="s">
        <v>1711</v>
      </c>
      <c r="T17029" t="s">
        <v>1712</v>
      </c>
      <c r="U17029" t="s">
        <v>1713</v>
      </c>
      <c r="V17029" t="s">
        <v>1714</v>
      </c>
      <c r="W17029" t="s">
        <v>1715</v>
      </c>
      <c r="X17029" t="s">
        <v>1716</v>
      </c>
      <c r="Y17029" t="s">
        <v>1717</v>
      </c>
      <c r="Z17029" t="s">
        <v>1718</v>
      </c>
      <c r="AA17029" t="s">
        <v>1719</v>
      </c>
      <c r="AB17029" t="s">
        <v>1720</v>
      </c>
      <c r="AC17029" t="s">
        <v>1721</v>
      </c>
      <c r="AD17029" t="s">
        <v>1722</v>
      </c>
      <c r="AE17029" t="s">
        <v>1723</v>
      </c>
      <c r="AF17029" t="s">
        <v>1724</v>
      </c>
      <c r="AG17029" t="s">
        <v>1725</v>
      </c>
      <c r="AH17029" t="s">
        <v>1726</v>
      </c>
      <c r="AI17029" t="s">
        <v>1727</v>
      </c>
      <c r="AJ17029" t="s">
        <v>1728</v>
      </c>
      <c r="AK17029" t="s">
        <v>1729</v>
      </c>
      <c r="AL17029" t="s">
        <v>1730</v>
      </c>
      <c r="AM17029" t="s">
        <v>1731</v>
      </c>
      <c r="AN17029" t="s">
        <v>1732</v>
      </c>
      <c r="AO17029" t="s">
        <v>1733</v>
      </c>
      <c r="AP17029" t="s">
        <v>1734</v>
      </c>
      <c r="AQ17029" t="s">
        <v>1735</v>
      </c>
      <c r="AR17029" t="s">
        <v>1736</v>
      </c>
      <c r="AS17029" t="s">
        <v>1737</v>
      </c>
      <c r="AT17029" t="s">
        <v>1738</v>
      </c>
      <c r="AU17029" t="s">
        <v>1739</v>
      </c>
      <c r="AV17029" t="s">
        <v>1740</v>
      </c>
      <c r="AW17029" t="s">
        <v>1741</v>
      </c>
      <c r="AX17029" t="s">
        <v>1742</v>
      </c>
      <c r="AY17029" t="s">
        <v>1743</v>
      </c>
      <c r="AZ17029" t="s">
        <v>1744</v>
      </c>
      <c r="BA17029" t="s">
        <v>1745</v>
      </c>
      <c r="BB17029" t="s">
        <v>1746</v>
      </c>
      <c r="BC17029" t="s">
        <v>1747</v>
      </c>
      <c r="BD17029" t="s">
        <v>1748</v>
      </c>
      <c r="BE17029" t="s">
        <v>1749</v>
      </c>
      <c r="BF17029" t="s">
        <v>1750</v>
      </c>
      <c r="BG17029" t="s">
        <v>1751</v>
      </c>
      <c r="BH17029" t="s">
        <v>1752</v>
      </c>
      <c r="BI17029" t="s">
        <v>1753</v>
      </c>
      <c r="BJ17029" t="s">
        <v>1754</v>
      </c>
      <c r="BK17029" t="s">
        <v>1755</v>
      </c>
      <c r="BL17029" t="s">
        <v>1756</v>
      </c>
      <c r="BM17029" t="s">
        <v>1757</v>
      </c>
      <c r="BN17029" t="s">
        <v>1758</v>
      </c>
      <c r="BO17029" t="s">
        <v>1759</v>
      </c>
    </row>
    <row r="17030" spans="1:67" x14ac:dyDescent="0.35">
      <c r="A17030" t="s">
        <v>8</v>
      </c>
      <c r="B17030" t="s">
        <v>1151</v>
      </c>
      <c r="C17030">
        <v>49</v>
      </c>
      <c r="D17030">
        <v>14814.99</v>
      </c>
      <c r="E17030">
        <v>13000</v>
      </c>
      <c r="F17030">
        <v>3000</v>
      </c>
      <c r="G17030">
        <v>45000</v>
      </c>
      <c r="H17030">
        <v>7</v>
      </c>
      <c r="I17030">
        <v>5653.77</v>
      </c>
      <c r="J17030">
        <v>6000</v>
      </c>
      <c r="K17030">
        <v>2000</v>
      </c>
      <c r="L17030">
        <v>10000</v>
      </c>
      <c r="M17030">
        <v>8</v>
      </c>
      <c r="N17030">
        <v>6274.77</v>
      </c>
      <c r="O17030">
        <v>3000</v>
      </c>
      <c r="P17030">
        <v>300</v>
      </c>
      <c r="Q17030">
        <v>30000</v>
      </c>
      <c r="R17030">
        <v>7</v>
      </c>
      <c r="S17030">
        <v>4281.1499999999996</v>
      </c>
      <c r="T17030">
        <v>3117</v>
      </c>
      <c r="U17030">
        <v>1800</v>
      </c>
      <c r="V17030">
        <v>8000</v>
      </c>
      <c r="W17030">
        <v>6</v>
      </c>
      <c r="X17030">
        <v>3527.44</v>
      </c>
      <c r="Y17030">
        <v>2000</v>
      </c>
      <c r="Z17030">
        <v>1500</v>
      </c>
      <c r="AA17030">
        <v>10000</v>
      </c>
      <c r="AB17030">
        <v>7</v>
      </c>
      <c r="AC17030">
        <v>16060.78</v>
      </c>
      <c r="AD17030">
        <v>8000</v>
      </c>
      <c r="AE17030">
        <v>300</v>
      </c>
      <c r="AF17030">
        <v>50000</v>
      </c>
      <c r="AG17030">
        <v>50</v>
      </c>
      <c r="AH17030">
        <v>4322.53</v>
      </c>
      <c r="AI17030">
        <v>3600</v>
      </c>
      <c r="AJ17030">
        <v>2300</v>
      </c>
      <c r="AK17030">
        <v>15000</v>
      </c>
      <c r="AL17030">
        <v>1</v>
      </c>
      <c r="AM17030">
        <v>4000</v>
      </c>
      <c r="AN17030">
        <v>4000</v>
      </c>
      <c r="AO17030">
        <v>4000</v>
      </c>
      <c r="AP17030">
        <v>4000</v>
      </c>
      <c r="AQ17030">
        <v>2</v>
      </c>
      <c r="AR17030">
        <v>3957.83</v>
      </c>
      <c r="AS17030">
        <v>8000</v>
      </c>
      <c r="AT17030">
        <v>1000</v>
      </c>
      <c r="AU17030">
        <v>8000</v>
      </c>
      <c r="AV17030">
        <v>5</v>
      </c>
      <c r="AW17030">
        <v>3752.69</v>
      </c>
      <c r="AX17030">
        <v>2000</v>
      </c>
      <c r="AY17030">
        <v>490</v>
      </c>
      <c r="AZ17030">
        <v>8000</v>
      </c>
      <c r="BA17030">
        <v>51</v>
      </c>
      <c r="BB17030">
        <v>4296.6499999999996</v>
      </c>
      <c r="BC17030">
        <v>3000</v>
      </c>
      <c r="BD17030">
        <v>265</v>
      </c>
      <c r="BE17030">
        <v>25000</v>
      </c>
      <c r="BK17030">
        <v>6</v>
      </c>
      <c r="BL17030">
        <v>28556.9</v>
      </c>
      <c r="BM17030">
        <v>5000</v>
      </c>
      <c r="BN17030">
        <v>2000</v>
      </c>
      <c r="BO17030">
        <v>100000</v>
      </c>
    </row>
    <row r="17031" spans="1:67" x14ac:dyDescent="0.35">
      <c r="A17031" t="s">
        <v>8</v>
      </c>
      <c r="B17031" t="s">
        <v>1152</v>
      </c>
      <c r="C17031">
        <v>23</v>
      </c>
      <c r="D17031">
        <v>17389.78</v>
      </c>
      <c r="E17031">
        <v>14000</v>
      </c>
      <c r="F17031">
        <v>4000</v>
      </c>
      <c r="G17031">
        <v>60000</v>
      </c>
      <c r="H17031">
        <v>2</v>
      </c>
      <c r="I17031">
        <v>6775.29</v>
      </c>
      <c r="J17031">
        <v>7000</v>
      </c>
      <c r="K17031">
        <v>6500</v>
      </c>
      <c r="L17031">
        <v>7000</v>
      </c>
      <c r="M17031">
        <v>6</v>
      </c>
      <c r="N17031">
        <v>5667.91</v>
      </c>
      <c r="O17031">
        <v>6000</v>
      </c>
      <c r="P17031">
        <v>1500</v>
      </c>
      <c r="Q17031">
        <v>10000</v>
      </c>
      <c r="R17031">
        <v>4</v>
      </c>
      <c r="S17031">
        <v>10590.61</v>
      </c>
      <c r="T17031">
        <v>10000</v>
      </c>
      <c r="U17031">
        <v>7000</v>
      </c>
      <c r="V17031">
        <v>15000</v>
      </c>
      <c r="W17031">
        <v>2</v>
      </c>
      <c r="X17031">
        <v>2275</v>
      </c>
      <c r="Y17031">
        <v>1250</v>
      </c>
      <c r="Z17031">
        <v>1250</v>
      </c>
      <c r="AA17031">
        <v>3300</v>
      </c>
      <c r="AB17031">
        <v>3</v>
      </c>
      <c r="AC17031">
        <v>7747.79</v>
      </c>
      <c r="AD17031">
        <v>9000</v>
      </c>
      <c r="AE17031">
        <v>5000</v>
      </c>
      <c r="AF17031">
        <v>10000</v>
      </c>
      <c r="AG17031">
        <v>18</v>
      </c>
      <c r="AH17031">
        <v>6564.93</v>
      </c>
      <c r="AI17031">
        <v>6000</v>
      </c>
      <c r="AJ17031">
        <v>2000</v>
      </c>
      <c r="AK17031">
        <v>20000</v>
      </c>
      <c r="AL17031">
        <v>1</v>
      </c>
      <c r="AM17031">
        <v>500</v>
      </c>
      <c r="AN17031">
        <v>500</v>
      </c>
      <c r="AO17031">
        <v>500</v>
      </c>
      <c r="AP17031">
        <v>500</v>
      </c>
      <c r="AQ17031">
        <v>1</v>
      </c>
      <c r="AR17031">
        <v>2500</v>
      </c>
      <c r="AS17031">
        <v>2500</v>
      </c>
      <c r="AT17031">
        <v>2500</v>
      </c>
      <c r="AU17031">
        <v>2500</v>
      </c>
      <c r="AV17031">
        <v>1</v>
      </c>
      <c r="AW17031">
        <v>400</v>
      </c>
      <c r="AX17031">
        <v>400</v>
      </c>
      <c r="AY17031">
        <v>400</v>
      </c>
      <c r="AZ17031">
        <v>400</v>
      </c>
      <c r="BA17031">
        <v>18</v>
      </c>
      <c r="BB17031">
        <v>4826.0600000000004</v>
      </c>
      <c r="BC17031">
        <v>4000</v>
      </c>
      <c r="BD17031">
        <v>860</v>
      </c>
      <c r="BE17031">
        <v>12000</v>
      </c>
      <c r="BF17031">
        <v>1</v>
      </c>
      <c r="BG17031">
        <v>2000</v>
      </c>
      <c r="BH17031">
        <v>2000</v>
      </c>
      <c r="BI17031">
        <v>2000</v>
      </c>
      <c r="BJ17031">
        <v>2000</v>
      </c>
      <c r="BK17031">
        <v>1</v>
      </c>
      <c r="BL17031">
        <v>2000</v>
      </c>
      <c r="BM17031">
        <v>2000</v>
      </c>
      <c r="BN17031">
        <v>2000</v>
      </c>
      <c r="BO17031">
        <v>2000</v>
      </c>
    </row>
    <row r="17032" spans="1:67" x14ac:dyDescent="0.35">
      <c r="A17032" t="s">
        <v>8</v>
      </c>
      <c r="B17032" t="s">
        <v>339</v>
      </c>
      <c r="C17032">
        <v>6</v>
      </c>
      <c r="D17032">
        <v>14965.32</v>
      </c>
      <c r="E17032">
        <v>7000</v>
      </c>
      <c r="F17032">
        <v>5000</v>
      </c>
      <c r="G17032">
        <v>40000</v>
      </c>
      <c r="H17032">
        <v>2</v>
      </c>
      <c r="I17032">
        <v>14264.71</v>
      </c>
      <c r="J17032">
        <v>20000</v>
      </c>
      <c r="K17032">
        <v>4000</v>
      </c>
      <c r="L17032">
        <v>20000</v>
      </c>
      <c r="M17032">
        <v>2</v>
      </c>
      <c r="N17032">
        <v>8298.69</v>
      </c>
      <c r="O17032">
        <v>10000</v>
      </c>
      <c r="P17032">
        <v>4000</v>
      </c>
      <c r="Q17032">
        <v>10000</v>
      </c>
      <c r="AG17032">
        <v>5</v>
      </c>
      <c r="AH17032">
        <v>8028.37</v>
      </c>
      <c r="AI17032">
        <v>6200</v>
      </c>
      <c r="AJ17032">
        <v>4200</v>
      </c>
      <c r="AK17032">
        <v>13500</v>
      </c>
      <c r="AQ17032">
        <v>2</v>
      </c>
      <c r="AR17032">
        <v>10000</v>
      </c>
      <c r="AS17032">
        <v>10000</v>
      </c>
      <c r="AT17032">
        <v>10000</v>
      </c>
      <c r="AU17032">
        <v>10000</v>
      </c>
      <c r="BA17032">
        <v>6</v>
      </c>
      <c r="BB17032">
        <v>5367.98</v>
      </c>
      <c r="BC17032">
        <v>5440</v>
      </c>
      <c r="BD17032">
        <v>860</v>
      </c>
      <c r="BE17032">
        <v>10000</v>
      </c>
    </row>
    <row r="17033" spans="1:67" x14ac:dyDescent="0.35">
      <c r="A17033" t="s">
        <v>9</v>
      </c>
      <c r="B17033" t="s">
        <v>1151</v>
      </c>
      <c r="C17033">
        <v>47</v>
      </c>
      <c r="D17033">
        <v>18116.599999999999</v>
      </c>
      <c r="E17033">
        <v>10000</v>
      </c>
      <c r="F17033">
        <v>3500</v>
      </c>
      <c r="G17033">
        <v>55000</v>
      </c>
      <c r="H17033">
        <v>6</v>
      </c>
      <c r="I17033">
        <v>5421.26</v>
      </c>
      <c r="J17033">
        <v>4500</v>
      </c>
      <c r="K17033">
        <v>1000</v>
      </c>
      <c r="L17033">
        <v>12000</v>
      </c>
      <c r="M17033">
        <v>7</v>
      </c>
      <c r="N17033">
        <v>7531.69</v>
      </c>
      <c r="O17033">
        <v>3000</v>
      </c>
      <c r="P17033">
        <v>2000</v>
      </c>
      <c r="Q17033">
        <v>18000</v>
      </c>
      <c r="R17033">
        <v>5</v>
      </c>
      <c r="S17033">
        <v>11092.53</v>
      </c>
      <c r="T17033">
        <v>12000</v>
      </c>
      <c r="U17033">
        <v>3500</v>
      </c>
      <c r="V17033">
        <v>40000</v>
      </c>
      <c r="W17033">
        <v>3</v>
      </c>
      <c r="X17033">
        <v>1878.86</v>
      </c>
      <c r="Y17033">
        <v>2000</v>
      </c>
      <c r="Z17033">
        <v>1000</v>
      </c>
      <c r="AA17033">
        <v>2000</v>
      </c>
      <c r="AB17033">
        <v>6</v>
      </c>
      <c r="AC17033">
        <v>6044.15</v>
      </c>
      <c r="AD17033">
        <v>5000</v>
      </c>
      <c r="AE17033">
        <v>1000</v>
      </c>
      <c r="AF17033">
        <v>20000</v>
      </c>
      <c r="AG17033">
        <v>56</v>
      </c>
      <c r="AH17033">
        <v>4779.82</v>
      </c>
      <c r="AI17033">
        <v>3800</v>
      </c>
      <c r="AJ17033">
        <v>2500</v>
      </c>
      <c r="AK17033">
        <v>12000</v>
      </c>
      <c r="AQ17033">
        <v>6</v>
      </c>
      <c r="AR17033">
        <v>14606.75</v>
      </c>
      <c r="AS17033">
        <v>3000</v>
      </c>
      <c r="AT17033">
        <v>1000</v>
      </c>
      <c r="AU17033">
        <v>50000</v>
      </c>
      <c r="AV17033">
        <v>1</v>
      </c>
      <c r="AW17033">
        <v>10800</v>
      </c>
      <c r="AX17033">
        <v>10800</v>
      </c>
      <c r="AY17033">
        <v>10800</v>
      </c>
      <c r="AZ17033">
        <v>10800</v>
      </c>
      <c r="BA17033">
        <v>43</v>
      </c>
      <c r="BB17033">
        <v>4412.71</v>
      </c>
      <c r="BC17033">
        <v>2760</v>
      </c>
      <c r="BD17033">
        <v>860</v>
      </c>
      <c r="BE17033">
        <v>25000</v>
      </c>
      <c r="BK17033">
        <v>3</v>
      </c>
      <c r="BL17033">
        <v>10879.17</v>
      </c>
      <c r="BM17033">
        <v>7000</v>
      </c>
      <c r="BN17033">
        <v>7000</v>
      </c>
      <c r="BO17033">
        <v>20000</v>
      </c>
    </row>
    <row r="17034" spans="1:67" x14ac:dyDescent="0.35">
      <c r="A17034" t="s">
        <v>9</v>
      </c>
      <c r="B17034" t="s">
        <v>1152</v>
      </c>
      <c r="C17034">
        <v>32</v>
      </c>
      <c r="D17034">
        <v>28859.66</v>
      </c>
      <c r="E17034">
        <v>16500</v>
      </c>
      <c r="F17034">
        <v>3800</v>
      </c>
      <c r="G17034">
        <v>128000</v>
      </c>
      <c r="H17034">
        <v>5</v>
      </c>
      <c r="I17034">
        <v>13427.89</v>
      </c>
      <c r="J17034">
        <v>12000</v>
      </c>
      <c r="K17034">
        <v>2000</v>
      </c>
      <c r="L17034">
        <v>25000</v>
      </c>
      <c r="M17034">
        <v>4</v>
      </c>
      <c r="N17034">
        <v>11276.35</v>
      </c>
      <c r="O17034">
        <v>7000</v>
      </c>
      <c r="P17034">
        <v>7000</v>
      </c>
      <c r="Q17034">
        <v>30000</v>
      </c>
      <c r="R17034">
        <v>10</v>
      </c>
      <c r="S17034">
        <v>22033.19</v>
      </c>
      <c r="T17034">
        <v>20000</v>
      </c>
      <c r="U17034">
        <v>4000</v>
      </c>
      <c r="V17034">
        <v>60000</v>
      </c>
      <c r="W17034">
        <v>1</v>
      </c>
      <c r="X17034">
        <v>670</v>
      </c>
      <c r="Y17034">
        <v>670</v>
      </c>
      <c r="Z17034">
        <v>670</v>
      </c>
      <c r="AA17034">
        <v>670</v>
      </c>
      <c r="AG17034">
        <v>19</v>
      </c>
      <c r="AH17034">
        <v>8064.96</v>
      </c>
      <c r="AI17034">
        <v>5000</v>
      </c>
      <c r="AJ17034">
        <v>2000</v>
      </c>
      <c r="AK17034">
        <v>40000</v>
      </c>
      <c r="AQ17034">
        <v>4</v>
      </c>
      <c r="AR17034">
        <v>9976.2099999999991</v>
      </c>
      <c r="AS17034">
        <v>7500</v>
      </c>
      <c r="AT17034">
        <v>2000</v>
      </c>
      <c r="AU17034">
        <v>20000</v>
      </c>
      <c r="BA17034">
        <v>15</v>
      </c>
      <c r="BB17034">
        <v>8749.2199999999993</v>
      </c>
      <c r="BC17034">
        <v>7000</v>
      </c>
      <c r="BD17034">
        <v>500</v>
      </c>
      <c r="BE17034">
        <v>25600</v>
      </c>
      <c r="BK17034">
        <v>1</v>
      </c>
      <c r="BL17034">
        <v>18500</v>
      </c>
      <c r="BM17034">
        <v>18500</v>
      </c>
      <c r="BN17034">
        <v>18500</v>
      </c>
      <c r="BO17034">
        <v>18500</v>
      </c>
    </row>
    <row r="17035" spans="1:67" x14ac:dyDescent="0.35">
      <c r="A17035" t="s">
        <v>9</v>
      </c>
      <c r="B17035" t="s">
        <v>339</v>
      </c>
      <c r="C17035">
        <v>4</v>
      </c>
      <c r="D17035">
        <v>13154.72</v>
      </c>
      <c r="E17035">
        <v>12000</v>
      </c>
      <c r="F17035">
        <v>10800</v>
      </c>
      <c r="G17035">
        <v>15000</v>
      </c>
      <c r="H17035">
        <v>1</v>
      </c>
      <c r="I17035">
        <v>5000</v>
      </c>
      <c r="J17035">
        <v>5000</v>
      </c>
      <c r="K17035">
        <v>5000</v>
      </c>
      <c r="L17035">
        <v>5000</v>
      </c>
      <c r="R17035">
        <v>2</v>
      </c>
      <c r="S17035">
        <v>34022.269999999997</v>
      </c>
      <c r="T17035">
        <v>60000</v>
      </c>
      <c r="U17035">
        <v>5000</v>
      </c>
      <c r="V17035">
        <v>60000</v>
      </c>
      <c r="W17035">
        <v>1</v>
      </c>
      <c r="X17035">
        <v>700</v>
      </c>
      <c r="Y17035">
        <v>700</v>
      </c>
      <c r="Z17035">
        <v>700</v>
      </c>
      <c r="AA17035">
        <v>700</v>
      </c>
      <c r="AG17035">
        <v>4</v>
      </c>
      <c r="AH17035">
        <v>3917.9</v>
      </c>
      <c r="AI17035">
        <v>3300</v>
      </c>
      <c r="AJ17035">
        <v>2300</v>
      </c>
      <c r="AK17035">
        <v>5500</v>
      </c>
      <c r="BA17035">
        <v>5</v>
      </c>
      <c r="BB17035">
        <v>3823.76</v>
      </c>
      <c r="BC17035">
        <v>5200</v>
      </c>
      <c r="BD17035">
        <v>1800</v>
      </c>
      <c r="BE17035">
        <v>6000</v>
      </c>
    </row>
    <row r="17036" spans="1:67" x14ac:dyDescent="0.35">
      <c r="A17036" t="s">
        <v>10</v>
      </c>
      <c r="B17036" t="s">
        <v>1151</v>
      </c>
      <c r="C17036">
        <v>49</v>
      </c>
      <c r="D17036">
        <v>10452.530000000001</v>
      </c>
      <c r="E17036">
        <v>9000</v>
      </c>
      <c r="F17036">
        <v>2000</v>
      </c>
      <c r="G17036">
        <v>36000</v>
      </c>
      <c r="H17036">
        <v>4</v>
      </c>
      <c r="I17036">
        <v>5074.3999999999996</v>
      </c>
      <c r="J17036">
        <v>4000</v>
      </c>
      <c r="K17036">
        <v>2000</v>
      </c>
      <c r="L17036">
        <v>10000</v>
      </c>
      <c r="M17036">
        <v>11</v>
      </c>
      <c r="N17036">
        <v>5536.04</v>
      </c>
      <c r="O17036">
        <v>5000</v>
      </c>
      <c r="P17036">
        <v>1500</v>
      </c>
      <c r="Q17036">
        <v>15000</v>
      </c>
      <c r="R17036">
        <v>2</v>
      </c>
      <c r="S17036">
        <v>1809.91</v>
      </c>
      <c r="T17036">
        <v>3000</v>
      </c>
      <c r="U17036">
        <v>500</v>
      </c>
      <c r="V17036">
        <v>3000</v>
      </c>
      <c r="W17036">
        <v>8</v>
      </c>
      <c r="X17036">
        <v>1876.42</v>
      </c>
      <c r="Y17036">
        <v>1600</v>
      </c>
      <c r="Z17036">
        <v>700</v>
      </c>
      <c r="AA17036">
        <v>3000</v>
      </c>
      <c r="AB17036">
        <v>9</v>
      </c>
      <c r="AC17036">
        <v>10674.6</v>
      </c>
      <c r="AD17036">
        <v>6000</v>
      </c>
      <c r="AE17036">
        <v>2500</v>
      </c>
      <c r="AF17036">
        <v>25000</v>
      </c>
      <c r="AG17036">
        <v>63</v>
      </c>
      <c r="AH17036">
        <v>5279.11</v>
      </c>
      <c r="AI17036">
        <v>4000</v>
      </c>
      <c r="AJ17036">
        <v>2000</v>
      </c>
      <c r="AK17036">
        <v>28000</v>
      </c>
      <c r="AQ17036">
        <v>6</v>
      </c>
      <c r="AR17036">
        <v>5816.62</v>
      </c>
      <c r="AS17036">
        <v>5000</v>
      </c>
      <c r="AT17036">
        <v>1000</v>
      </c>
      <c r="AU17036">
        <v>15000</v>
      </c>
      <c r="AV17036">
        <v>2</v>
      </c>
      <c r="AW17036">
        <v>5696.49</v>
      </c>
      <c r="AX17036">
        <v>10000</v>
      </c>
      <c r="AY17036">
        <v>4000</v>
      </c>
      <c r="AZ17036">
        <v>10000</v>
      </c>
      <c r="BA17036">
        <v>37</v>
      </c>
      <c r="BB17036">
        <v>8354.92</v>
      </c>
      <c r="BC17036">
        <v>4860</v>
      </c>
      <c r="BD17036">
        <v>500</v>
      </c>
      <c r="BE17036">
        <v>34360</v>
      </c>
      <c r="BK17036">
        <v>2</v>
      </c>
      <c r="BL17036">
        <v>920</v>
      </c>
      <c r="BM17036">
        <v>800</v>
      </c>
      <c r="BN17036">
        <v>800</v>
      </c>
      <c r="BO17036">
        <v>1040</v>
      </c>
    </row>
    <row r="17037" spans="1:67" x14ac:dyDescent="0.35">
      <c r="A17037" t="s">
        <v>10</v>
      </c>
      <c r="B17037" t="s">
        <v>1152</v>
      </c>
      <c r="C17037">
        <v>25</v>
      </c>
      <c r="D17037">
        <v>14681.01</v>
      </c>
      <c r="E17037">
        <v>15000</v>
      </c>
      <c r="F17037">
        <v>3000</v>
      </c>
      <c r="G17037">
        <v>30000</v>
      </c>
      <c r="H17037">
        <v>5</v>
      </c>
      <c r="I17037">
        <v>13842.27</v>
      </c>
      <c r="J17037">
        <v>13000</v>
      </c>
      <c r="K17037">
        <v>1000</v>
      </c>
      <c r="L17037">
        <v>23000</v>
      </c>
      <c r="M17037">
        <v>2</v>
      </c>
      <c r="N17037">
        <v>5632.59</v>
      </c>
      <c r="O17037">
        <v>12000</v>
      </c>
      <c r="P17037">
        <v>3000</v>
      </c>
      <c r="Q17037">
        <v>12000</v>
      </c>
      <c r="R17037">
        <v>3</v>
      </c>
      <c r="S17037">
        <v>16083.49</v>
      </c>
      <c r="T17037">
        <v>20000</v>
      </c>
      <c r="U17037">
        <v>3000</v>
      </c>
      <c r="V17037">
        <v>30000</v>
      </c>
      <c r="W17037">
        <v>4</v>
      </c>
      <c r="X17037">
        <v>1624.1</v>
      </c>
      <c r="Y17037">
        <v>1200</v>
      </c>
      <c r="Z17037">
        <v>1000</v>
      </c>
      <c r="AA17037">
        <v>4000</v>
      </c>
      <c r="AG17037">
        <v>16</v>
      </c>
      <c r="AH17037">
        <v>6500.17</v>
      </c>
      <c r="AI17037">
        <v>6200</v>
      </c>
      <c r="AJ17037">
        <v>2510</v>
      </c>
      <c r="AK17037">
        <v>10000</v>
      </c>
      <c r="BA17037">
        <v>12</v>
      </c>
      <c r="BB17037">
        <v>5543.03</v>
      </c>
      <c r="BC17037">
        <v>5000</v>
      </c>
      <c r="BD17037">
        <v>2000</v>
      </c>
      <c r="BE17037">
        <v>15000</v>
      </c>
      <c r="BK17037">
        <v>1</v>
      </c>
      <c r="BL17037">
        <v>7000</v>
      </c>
      <c r="BM17037">
        <v>7000</v>
      </c>
      <c r="BN17037">
        <v>7000</v>
      </c>
      <c r="BO17037">
        <v>7000</v>
      </c>
    </row>
    <row r="17038" spans="1:67" x14ac:dyDescent="0.35">
      <c r="A17038" t="s">
        <v>10</v>
      </c>
      <c r="B17038" t="s">
        <v>339</v>
      </c>
      <c r="C17038">
        <v>2</v>
      </c>
      <c r="D17038">
        <v>22048.82</v>
      </c>
      <c r="E17038">
        <v>30000</v>
      </c>
      <c r="F17038">
        <v>10000</v>
      </c>
      <c r="G17038">
        <v>30000</v>
      </c>
      <c r="H17038">
        <v>1</v>
      </c>
      <c r="I17038">
        <v>8000</v>
      </c>
      <c r="J17038">
        <v>8000</v>
      </c>
      <c r="K17038">
        <v>8000</v>
      </c>
      <c r="L17038">
        <v>8000</v>
      </c>
      <c r="M17038">
        <v>1</v>
      </c>
      <c r="N17038">
        <v>5000</v>
      </c>
      <c r="O17038">
        <v>5000</v>
      </c>
      <c r="P17038">
        <v>5000</v>
      </c>
      <c r="Q17038">
        <v>5000</v>
      </c>
      <c r="AG17038">
        <v>3</v>
      </c>
      <c r="AH17038">
        <v>7578.5</v>
      </c>
      <c r="AI17038">
        <v>7000</v>
      </c>
      <c r="AJ17038">
        <v>2700</v>
      </c>
      <c r="AK17038">
        <v>10000</v>
      </c>
      <c r="AV17038">
        <v>1</v>
      </c>
      <c r="AW17038">
        <v>13000</v>
      </c>
      <c r="AX17038">
        <v>13000</v>
      </c>
      <c r="AY17038">
        <v>13000</v>
      </c>
      <c r="AZ17038">
        <v>13000</v>
      </c>
      <c r="BA17038">
        <v>5</v>
      </c>
      <c r="BB17038">
        <v>3977.96</v>
      </c>
      <c r="BC17038">
        <v>4000</v>
      </c>
      <c r="BD17038">
        <v>860</v>
      </c>
      <c r="BE17038">
        <v>7200</v>
      </c>
    </row>
    <row r="17039" spans="1:67" x14ac:dyDescent="0.35">
      <c r="A17039" t="s">
        <v>11</v>
      </c>
      <c r="B17039" t="s">
        <v>1151</v>
      </c>
      <c r="C17039">
        <v>45</v>
      </c>
      <c r="D17039">
        <v>15777.16</v>
      </c>
      <c r="E17039">
        <v>12000</v>
      </c>
      <c r="F17039">
        <v>2300</v>
      </c>
      <c r="G17039">
        <v>50000</v>
      </c>
      <c r="H17039">
        <v>5</v>
      </c>
      <c r="I17039">
        <v>7184.66</v>
      </c>
      <c r="J17039">
        <v>5000</v>
      </c>
      <c r="K17039">
        <v>5000</v>
      </c>
      <c r="L17039">
        <v>30000</v>
      </c>
      <c r="M17039">
        <v>13</v>
      </c>
      <c r="N17039">
        <v>12398.2</v>
      </c>
      <c r="O17039">
        <v>10000</v>
      </c>
      <c r="P17039">
        <v>1000</v>
      </c>
      <c r="Q17039">
        <v>25000</v>
      </c>
      <c r="R17039">
        <v>13</v>
      </c>
      <c r="S17039">
        <v>38296.14</v>
      </c>
      <c r="T17039">
        <v>8000</v>
      </c>
      <c r="U17039">
        <v>500</v>
      </c>
      <c r="V17039">
        <v>170000</v>
      </c>
      <c r="W17039">
        <v>5</v>
      </c>
      <c r="X17039">
        <v>1573.62</v>
      </c>
      <c r="Y17039">
        <v>1000</v>
      </c>
      <c r="Z17039">
        <v>300</v>
      </c>
      <c r="AA17039">
        <v>2667</v>
      </c>
      <c r="AB17039">
        <v>9</v>
      </c>
      <c r="AC17039">
        <v>13766.87</v>
      </c>
      <c r="AD17039">
        <v>13000</v>
      </c>
      <c r="AE17039">
        <v>2000</v>
      </c>
      <c r="AF17039">
        <v>30000</v>
      </c>
      <c r="AG17039">
        <v>60</v>
      </c>
      <c r="AH17039">
        <v>4665.16</v>
      </c>
      <c r="AI17039">
        <v>3600</v>
      </c>
      <c r="AJ17039">
        <v>2100</v>
      </c>
      <c r="AK17039">
        <v>18000</v>
      </c>
      <c r="AQ17039">
        <v>6</v>
      </c>
      <c r="AR17039">
        <v>7026.74</v>
      </c>
      <c r="AS17039">
        <v>5000</v>
      </c>
      <c r="AT17039">
        <v>2700</v>
      </c>
      <c r="AU17039">
        <v>23000</v>
      </c>
      <c r="BA17039">
        <v>44</v>
      </c>
      <c r="BB17039">
        <v>5230.1400000000003</v>
      </c>
      <c r="BC17039">
        <v>3300</v>
      </c>
      <c r="BD17039">
        <v>840</v>
      </c>
      <c r="BE17039">
        <v>34000</v>
      </c>
      <c r="BK17039">
        <v>5</v>
      </c>
      <c r="BL17039">
        <v>8729.2099999999991</v>
      </c>
      <c r="BM17039">
        <v>3000</v>
      </c>
      <c r="BN17039">
        <v>1000</v>
      </c>
      <c r="BO17039">
        <v>50000</v>
      </c>
    </row>
    <row r="17040" spans="1:67" x14ac:dyDescent="0.35">
      <c r="A17040" t="s">
        <v>11</v>
      </c>
      <c r="B17040" t="s">
        <v>1152</v>
      </c>
      <c r="C17040">
        <v>28</v>
      </c>
      <c r="D17040">
        <v>18698.47</v>
      </c>
      <c r="E17040">
        <v>18000</v>
      </c>
      <c r="F17040">
        <v>3000</v>
      </c>
      <c r="G17040">
        <v>35000</v>
      </c>
      <c r="H17040">
        <v>1</v>
      </c>
      <c r="I17040">
        <v>2000</v>
      </c>
      <c r="J17040">
        <v>2000</v>
      </c>
      <c r="K17040">
        <v>2000</v>
      </c>
      <c r="L17040">
        <v>2000</v>
      </c>
      <c r="M17040">
        <v>2</v>
      </c>
      <c r="N17040">
        <v>9438.24</v>
      </c>
      <c r="O17040">
        <v>15000</v>
      </c>
      <c r="P17040">
        <v>6000</v>
      </c>
      <c r="Q17040">
        <v>15000</v>
      </c>
      <c r="R17040">
        <v>4</v>
      </c>
      <c r="S17040">
        <v>38790.74</v>
      </c>
      <c r="T17040">
        <v>30000</v>
      </c>
      <c r="U17040">
        <v>15000</v>
      </c>
      <c r="V17040">
        <v>80000</v>
      </c>
      <c r="W17040">
        <v>1</v>
      </c>
      <c r="X17040">
        <v>3000</v>
      </c>
      <c r="Y17040">
        <v>3000</v>
      </c>
      <c r="Z17040">
        <v>3000</v>
      </c>
      <c r="AA17040">
        <v>3000</v>
      </c>
      <c r="AB17040">
        <v>1</v>
      </c>
      <c r="AC17040">
        <v>10000</v>
      </c>
      <c r="AD17040">
        <v>10000</v>
      </c>
      <c r="AE17040">
        <v>10000</v>
      </c>
      <c r="AF17040">
        <v>10000</v>
      </c>
      <c r="AG17040">
        <v>15</v>
      </c>
      <c r="AH17040">
        <v>8326.35</v>
      </c>
      <c r="AI17040">
        <v>7000</v>
      </c>
      <c r="AJ17040">
        <v>2500</v>
      </c>
      <c r="AK17040">
        <v>18000</v>
      </c>
      <c r="AL17040">
        <v>1</v>
      </c>
      <c r="AM17040">
        <v>5000</v>
      </c>
      <c r="AN17040">
        <v>5000</v>
      </c>
      <c r="AO17040">
        <v>5000</v>
      </c>
      <c r="AP17040">
        <v>5000</v>
      </c>
      <c r="AQ17040">
        <v>1</v>
      </c>
      <c r="AR17040">
        <v>40000</v>
      </c>
      <c r="AS17040">
        <v>40000</v>
      </c>
      <c r="AT17040">
        <v>40000</v>
      </c>
      <c r="AU17040">
        <v>40000</v>
      </c>
      <c r="AV17040">
        <v>1</v>
      </c>
      <c r="AW17040">
        <v>5000</v>
      </c>
      <c r="AX17040">
        <v>5000</v>
      </c>
      <c r="AY17040">
        <v>5000</v>
      </c>
      <c r="AZ17040">
        <v>5000</v>
      </c>
      <c r="BA17040">
        <v>17</v>
      </c>
      <c r="BB17040">
        <v>2726.09</v>
      </c>
      <c r="BC17040">
        <v>1300</v>
      </c>
      <c r="BD17040">
        <v>800</v>
      </c>
      <c r="BE17040">
        <v>12638</v>
      </c>
    </row>
    <row r="17041" spans="1:67" x14ac:dyDescent="0.35">
      <c r="A17041" t="s">
        <v>11</v>
      </c>
      <c r="B17041" t="s">
        <v>339</v>
      </c>
      <c r="C17041">
        <v>7</v>
      </c>
      <c r="D17041">
        <v>15591.5</v>
      </c>
      <c r="E17041">
        <v>10000</v>
      </c>
      <c r="F17041">
        <v>3500</v>
      </c>
      <c r="G17041">
        <v>30000</v>
      </c>
      <c r="R17041">
        <v>3</v>
      </c>
      <c r="S17041">
        <v>18797.46</v>
      </c>
      <c r="T17041">
        <v>20000</v>
      </c>
      <c r="U17041">
        <v>2000</v>
      </c>
      <c r="V17041">
        <v>30000</v>
      </c>
      <c r="AG17041">
        <v>5</v>
      </c>
      <c r="AH17041">
        <v>4621.6899999999996</v>
      </c>
      <c r="AI17041">
        <v>2700</v>
      </c>
      <c r="AJ17041">
        <v>2093</v>
      </c>
      <c r="AK17041">
        <v>12000</v>
      </c>
      <c r="BA17041">
        <v>6</v>
      </c>
      <c r="BB17041">
        <v>2329.0700000000002</v>
      </c>
      <c r="BC17041">
        <v>2700</v>
      </c>
      <c r="BD17041">
        <v>860</v>
      </c>
      <c r="BE17041">
        <v>2847</v>
      </c>
      <c r="BK17041">
        <v>1</v>
      </c>
      <c r="BL17041">
        <v>2000</v>
      </c>
      <c r="BM17041">
        <v>2000</v>
      </c>
      <c r="BN17041">
        <v>2000</v>
      </c>
      <c r="BO17041">
        <v>2000</v>
      </c>
    </row>
    <row r="17042" spans="1:67" x14ac:dyDescent="0.35">
      <c r="A17042" t="s">
        <v>12</v>
      </c>
      <c r="B17042" t="s">
        <v>1151</v>
      </c>
      <c r="C17042">
        <v>46</v>
      </c>
      <c r="D17042">
        <v>15600.47</v>
      </c>
      <c r="E17042">
        <v>9000</v>
      </c>
      <c r="F17042">
        <v>3200</v>
      </c>
      <c r="G17042">
        <v>100000</v>
      </c>
      <c r="H17042">
        <v>10</v>
      </c>
      <c r="I17042">
        <v>6164.09</v>
      </c>
      <c r="J17042">
        <v>7000</v>
      </c>
      <c r="K17042">
        <v>500</v>
      </c>
      <c r="L17042">
        <v>10000</v>
      </c>
      <c r="M17042">
        <v>5</v>
      </c>
      <c r="N17042">
        <v>11864.87</v>
      </c>
      <c r="O17042">
        <v>9000</v>
      </c>
      <c r="P17042">
        <v>3000</v>
      </c>
      <c r="Q17042">
        <v>25000</v>
      </c>
      <c r="R17042">
        <v>4</v>
      </c>
      <c r="S17042">
        <v>8743.09</v>
      </c>
      <c r="T17042">
        <v>10000</v>
      </c>
      <c r="U17042">
        <v>500</v>
      </c>
      <c r="V17042">
        <v>15000</v>
      </c>
      <c r="W17042">
        <v>1</v>
      </c>
      <c r="X17042">
        <v>200</v>
      </c>
      <c r="Y17042">
        <v>200</v>
      </c>
      <c r="Z17042">
        <v>200</v>
      </c>
      <c r="AA17042">
        <v>200</v>
      </c>
      <c r="AB17042">
        <v>12</v>
      </c>
      <c r="AC17042">
        <v>5730.79</v>
      </c>
      <c r="AD17042">
        <v>5000</v>
      </c>
      <c r="AE17042">
        <v>1000</v>
      </c>
      <c r="AF17042">
        <v>15000</v>
      </c>
      <c r="AG17042">
        <v>47</v>
      </c>
      <c r="AH17042">
        <v>5040.37</v>
      </c>
      <c r="AI17042">
        <v>4400</v>
      </c>
      <c r="AJ17042">
        <v>2093</v>
      </c>
      <c r="AK17042">
        <v>20220</v>
      </c>
      <c r="AL17042">
        <v>1</v>
      </c>
      <c r="AM17042">
        <v>900</v>
      </c>
      <c r="AN17042">
        <v>900</v>
      </c>
      <c r="AO17042">
        <v>900</v>
      </c>
      <c r="AP17042">
        <v>900</v>
      </c>
      <c r="AQ17042">
        <v>5</v>
      </c>
      <c r="AR17042">
        <v>6464.86</v>
      </c>
      <c r="AS17042">
        <v>5000</v>
      </c>
      <c r="AT17042">
        <v>3000</v>
      </c>
      <c r="AU17042">
        <v>10000</v>
      </c>
      <c r="AV17042">
        <v>3</v>
      </c>
      <c r="AW17042">
        <v>4622.55</v>
      </c>
      <c r="AX17042">
        <v>5000</v>
      </c>
      <c r="AY17042">
        <v>2000</v>
      </c>
      <c r="AZ17042">
        <v>5000</v>
      </c>
      <c r="BA17042">
        <v>54</v>
      </c>
      <c r="BB17042">
        <v>6625.23</v>
      </c>
      <c r="BC17042">
        <v>5400</v>
      </c>
      <c r="BD17042">
        <v>860</v>
      </c>
      <c r="BE17042">
        <v>22000</v>
      </c>
      <c r="BF17042">
        <v>1</v>
      </c>
      <c r="BG17042">
        <v>8000</v>
      </c>
      <c r="BH17042">
        <v>8000</v>
      </c>
      <c r="BI17042">
        <v>8000</v>
      </c>
      <c r="BJ17042">
        <v>8000</v>
      </c>
      <c r="BK17042">
        <v>6</v>
      </c>
      <c r="BL17042">
        <v>4629.37</v>
      </c>
      <c r="BM17042">
        <v>3000</v>
      </c>
      <c r="BN17042">
        <v>1500</v>
      </c>
      <c r="BO17042">
        <v>10000</v>
      </c>
    </row>
    <row r="17043" spans="1:67" x14ac:dyDescent="0.35">
      <c r="A17043" t="s">
        <v>12</v>
      </c>
      <c r="B17043" t="s">
        <v>1152</v>
      </c>
      <c r="C17043">
        <v>32</v>
      </c>
      <c r="D17043">
        <v>20922.47</v>
      </c>
      <c r="E17043">
        <v>20000</v>
      </c>
      <c r="F17043">
        <v>1500</v>
      </c>
      <c r="G17043">
        <v>45000</v>
      </c>
      <c r="H17043">
        <v>3</v>
      </c>
      <c r="I17043">
        <v>8044.12</v>
      </c>
      <c r="J17043">
        <v>8000</v>
      </c>
      <c r="K17043">
        <v>7000</v>
      </c>
      <c r="L17043">
        <v>10000</v>
      </c>
      <c r="M17043">
        <v>5</v>
      </c>
      <c r="N17043">
        <v>8400</v>
      </c>
      <c r="O17043">
        <v>10000</v>
      </c>
      <c r="P17043">
        <v>2000</v>
      </c>
      <c r="Q17043">
        <v>15000</v>
      </c>
      <c r="AG17043">
        <v>9</v>
      </c>
      <c r="AH17043">
        <v>5789.97</v>
      </c>
      <c r="AI17043">
        <v>5500</v>
      </c>
      <c r="AJ17043">
        <v>2100</v>
      </c>
      <c r="AK17043">
        <v>9000</v>
      </c>
      <c r="AQ17043">
        <v>3</v>
      </c>
      <c r="AR17043">
        <v>3666.67</v>
      </c>
      <c r="AS17043">
        <v>5000</v>
      </c>
      <c r="AT17043">
        <v>1000</v>
      </c>
      <c r="AU17043">
        <v>5000</v>
      </c>
      <c r="AV17043">
        <v>1</v>
      </c>
      <c r="AW17043">
        <v>4000</v>
      </c>
      <c r="AX17043">
        <v>4000</v>
      </c>
      <c r="AY17043">
        <v>4000</v>
      </c>
      <c r="AZ17043">
        <v>4000</v>
      </c>
      <c r="BA17043">
        <v>20</v>
      </c>
      <c r="BB17043">
        <v>5276.78</v>
      </c>
      <c r="BC17043">
        <v>6000</v>
      </c>
      <c r="BD17043">
        <v>860</v>
      </c>
      <c r="BE17043">
        <v>10000</v>
      </c>
      <c r="BK17043">
        <v>2</v>
      </c>
      <c r="BL17043">
        <v>2555</v>
      </c>
      <c r="BM17043">
        <v>1910</v>
      </c>
      <c r="BN17043">
        <v>1910</v>
      </c>
      <c r="BO17043">
        <v>3200</v>
      </c>
    </row>
    <row r="17044" spans="1:67" x14ac:dyDescent="0.35">
      <c r="A17044" t="s">
        <v>12</v>
      </c>
      <c r="B17044" t="s">
        <v>339</v>
      </c>
      <c r="C17044">
        <v>9</v>
      </c>
      <c r="D17044">
        <v>11617.86</v>
      </c>
      <c r="E17044">
        <v>13000</v>
      </c>
      <c r="F17044">
        <v>5000</v>
      </c>
      <c r="G17044">
        <v>20000</v>
      </c>
      <c r="H17044">
        <v>1</v>
      </c>
      <c r="I17044">
        <v>12000</v>
      </c>
      <c r="J17044">
        <v>12000</v>
      </c>
      <c r="K17044">
        <v>12000</v>
      </c>
      <c r="L17044">
        <v>12000</v>
      </c>
      <c r="M17044">
        <v>1</v>
      </c>
      <c r="N17044">
        <v>3000</v>
      </c>
      <c r="O17044">
        <v>3000</v>
      </c>
      <c r="P17044">
        <v>3000</v>
      </c>
      <c r="Q17044">
        <v>3000</v>
      </c>
      <c r="R17044">
        <v>2</v>
      </c>
      <c r="S17044">
        <v>28963.37</v>
      </c>
      <c r="T17044">
        <v>35000</v>
      </c>
      <c r="U17044">
        <v>20000</v>
      </c>
      <c r="V17044">
        <v>35000</v>
      </c>
      <c r="AB17044">
        <v>2</v>
      </c>
      <c r="AC17044">
        <v>14500</v>
      </c>
      <c r="AD17044">
        <v>4000</v>
      </c>
      <c r="AE17044">
        <v>4000</v>
      </c>
      <c r="AF17044">
        <v>25000</v>
      </c>
      <c r="AG17044">
        <v>7</v>
      </c>
      <c r="AH17044">
        <v>7116.04</v>
      </c>
      <c r="AI17044">
        <v>7000</v>
      </c>
      <c r="AJ17044">
        <v>2000</v>
      </c>
      <c r="AK17044">
        <v>14000</v>
      </c>
      <c r="AV17044">
        <v>1</v>
      </c>
      <c r="AW17044">
        <v>14000</v>
      </c>
      <c r="AX17044">
        <v>14000</v>
      </c>
      <c r="AY17044">
        <v>14000</v>
      </c>
      <c r="AZ17044">
        <v>14000</v>
      </c>
      <c r="BA17044">
        <v>12</v>
      </c>
      <c r="BB17044">
        <v>8589.5</v>
      </c>
      <c r="BC17044">
        <v>8000</v>
      </c>
      <c r="BD17044">
        <v>2000</v>
      </c>
      <c r="BE17044">
        <v>11000</v>
      </c>
      <c r="BK17044">
        <v>1</v>
      </c>
      <c r="BL17044">
        <v>1000</v>
      </c>
      <c r="BM17044">
        <v>1000</v>
      </c>
      <c r="BN17044">
        <v>1000</v>
      </c>
      <c r="BO17044">
        <v>1000</v>
      </c>
    </row>
    <row r="17045" spans="1:67" x14ac:dyDescent="0.35">
      <c r="A17045" t="s">
        <v>13</v>
      </c>
      <c r="B17045" t="s">
        <v>1151</v>
      </c>
      <c r="C17045">
        <v>39</v>
      </c>
      <c r="D17045">
        <v>10724.55</v>
      </c>
      <c r="E17045">
        <v>8000</v>
      </c>
      <c r="F17045">
        <v>2000</v>
      </c>
      <c r="G17045">
        <v>35000</v>
      </c>
      <c r="H17045">
        <v>4</v>
      </c>
      <c r="I17045">
        <v>5283.54</v>
      </c>
      <c r="J17045">
        <v>6000</v>
      </c>
      <c r="K17045">
        <v>1000</v>
      </c>
      <c r="L17045">
        <v>7000</v>
      </c>
      <c r="M17045">
        <v>5</v>
      </c>
      <c r="N17045">
        <v>4475.8500000000004</v>
      </c>
      <c r="O17045">
        <v>4000</v>
      </c>
      <c r="P17045">
        <v>1200</v>
      </c>
      <c r="Q17045">
        <v>7000</v>
      </c>
      <c r="R17045">
        <v>5</v>
      </c>
      <c r="S17045">
        <v>5351.22</v>
      </c>
      <c r="T17045">
        <v>2500</v>
      </c>
      <c r="U17045">
        <v>400</v>
      </c>
      <c r="V17045">
        <v>15000</v>
      </c>
      <c r="W17045">
        <v>2</v>
      </c>
      <c r="X17045">
        <v>614.32000000000005</v>
      </c>
      <c r="Y17045">
        <v>1000</v>
      </c>
      <c r="Z17045">
        <v>500</v>
      </c>
      <c r="AA17045">
        <v>1000</v>
      </c>
      <c r="AB17045">
        <v>10</v>
      </c>
      <c r="AC17045">
        <v>2486.1799999999998</v>
      </c>
      <c r="AD17045">
        <v>1500</v>
      </c>
      <c r="AE17045">
        <v>500</v>
      </c>
      <c r="AF17045">
        <v>15000</v>
      </c>
      <c r="AG17045">
        <v>66</v>
      </c>
      <c r="AH17045">
        <v>5340.41</v>
      </c>
      <c r="AI17045">
        <v>3775</v>
      </c>
      <c r="AJ17045">
        <v>2500</v>
      </c>
      <c r="AK17045">
        <v>31750</v>
      </c>
      <c r="AQ17045">
        <v>5</v>
      </c>
      <c r="AR17045">
        <v>3553.26</v>
      </c>
      <c r="AS17045">
        <v>4000</v>
      </c>
      <c r="AT17045">
        <v>200</v>
      </c>
      <c r="AU17045">
        <v>10000</v>
      </c>
      <c r="AV17045">
        <v>4</v>
      </c>
      <c r="AW17045">
        <v>4630.21</v>
      </c>
      <c r="AX17045">
        <v>5000</v>
      </c>
      <c r="AY17045">
        <v>2000</v>
      </c>
      <c r="AZ17045">
        <v>8000</v>
      </c>
      <c r="BA17045">
        <v>45</v>
      </c>
      <c r="BB17045">
        <v>5490.95</v>
      </c>
      <c r="BC17045">
        <v>4000</v>
      </c>
      <c r="BD17045">
        <v>860</v>
      </c>
      <c r="BE17045">
        <v>13593</v>
      </c>
      <c r="BF17045">
        <v>1</v>
      </c>
      <c r="BG17045">
        <v>8000</v>
      </c>
      <c r="BH17045">
        <v>8000</v>
      </c>
      <c r="BI17045">
        <v>8000</v>
      </c>
      <c r="BJ17045">
        <v>8000</v>
      </c>
      <c r="BK17045">
        <v>7</v>
      </c>
      <c r="BL17045">
        <v>3904.94</v>
      </c>
      <c r="BM17045">
        <v>4000</v>
      </c>
      <c r="BN17045">
        <v>2000</v>
      </c>
      <c r="BO17045">
        <v>5000</v>
      </c>
    </row>
    <row r="17046" spans="1:67" x14ac:dyDescent="0.35">
      <c r="A17046" t="s">
        <v>13</v>
      </c>
      <c r="B17046" t="s">
        <v>1152</v>
      </c>
      <c r="C17046">
        <v>21</v>
      </c>
      <c r="D17046">
        <v>15471.55</v>
      </c>
      <c r="E17046">
        <v>11000</v>
      </c>
      <c r="F17046">
        <v>2950</v>
      </c>
      <c r="G17046">
        <v>50000</v>
      </c>
      <c r="H17046">
        <v>5</v>
      </c>
      <c r="I17046">
        <v>3653.67</v>
      </c>
      <c r="J17046">
        <v>3000</v>
      </c>
      <c r="K17046">
        <v>1500</v>
      </c>
      <c r="L17046">
        <v>10000</v>
      </c>
      <c r="M17046">
        <v>1</v>
      </c>
      <c r="N17046">
        <v>5000</v>
      </c>
      <c r="O17046">
        <v>5000</v>
      </c>
      <c r="P17046">
        <v>5000</v>
      </c>
      <c r="Q17046">
        <v>5000</v>
      </c>
      <c r="R17046">
        <v>2</v>
      </c>
      <c r="S17046">
        <v>16641.060000000001</v>
      </c>
      <c r="T17046">
        <v>20000</v>
      </c>
      <c r="U17046">
        <v>12000</v>
      </c>
      <c r="V17046">
        <v>20000</v>
      </c>
      <c r="AB17046">
        <v>1</v>
      </c>
      <c r="AC17046">
        <v>500</v>
      </c>
      <c r="AD17046">
        <v>500</v>
      </c>
      <c r="AE17046">
        <v>500</v>
      </c>
      <c r="AF17046">
        <v>500</v>
      </c>
      <c r="AG17046">
        <v>25</v>
      </c>
      <c r="AH17046">
        <v>9640.86</v>
      </c>
      <c r="AI17046">
        <v>9000</v>
      </c>
      <c r="AJ17046">
        <v>2500</v>
      </c>
      <c r="AK17046">
        <v>21000</v>
      </c>
      <c r="BA17046">
        <v>16</v>
      </c>
      <c r="BB17046">
        <v>5063.13</v>
      </c>
      <c r="BC17046">
        <v>4500</v>
      </c>
      <c r="BD17046">
        <v>2250</v>
      </c>
      <c r="BE17046">
        <v>10000</v>
      </c>
      <c r="BK17046">
        <v>2</v>
      </c>
      <c r="BL17046">
        <v>2334.83</v>
      </c>
      <c r="BM17046">
        <v>4000</v>
      </c>
      <c r="BN17046">
        <v>1500</v>
      </c>
      <c r="BO17046">
        <v>4000</v>
      </c>
    </row>
    <row r="17047" spans="1:67" x14ac:dyDescent="0.35">
      <c r="A17047" t="s">
        <v>13</v>
      </c>
      <c r="B17047" t="s">
        <v>339</v>
      </c>
      <c r="C17047">
        <v>6</v>
      </c>
      <c r="D17047">
        <v>17778.79</v>
      </c>
      <c r="E17047">
        <v>15000</v>
      </c>
      <c r="F17047">
        <v>6500</v>
      </c>
      <c r="G17047">
        <v>28000</v>
      </c>
      <c r="AG17047">
        <v>5</v>
      </c>
      <c r="AH17047">
        <v>10657.87</v>
      </c>
      <c r="AI17047">
        <v>8000</v>
      </c>
      <c r="AJ17047">
        <v>5000</v>
      </c>
      <c r="AK17047">
        <v>16500</v>
      </c>
      <c r="AQ17047">
        <v>1</v>
      </c>
      <c r="AR17047">
        <v>20000</v>
      </c>
      <c r="AS17047">
        <v>20000</v>
      </c>
      <c r="AT17047">
        <v>20000</v>
      </c>
      <c r="AU17047">
        <v>20000</v>
      </c>
      <c r="BA17047">
        <v>4</v>
      </c>
      <c r="BB17047">
        <v>9096.27</v>
      </c>
      <c r="BC17047">
        <v>12000</v>
      </c>
      <c r="BD17047">
        <v>5000</v>
      </c>
      <c r="BE17047">
        <v>12400</v>
      </c>
    </row>
    <row r="17048" spans="1:67" x14ac:dyDescent="0.35">
      <c r="A17048" t="s">
        <v>14</v>
      </c>
      <c r="B17048" t="s">
        <v>1151</v>
      </c>
      <c r="C17048">
        <v>52</v>
      </c>
      <c r="D17048">
        <v>16068.77</v>
      </c>
      <c r="E17048">
        <v>10000</v>
      </c>
      <c r="F17048">
        <v>1500</v>
      </c>
      <c r="G17048">
        <v>385000</v>
      </c>
      <c r="H17048">
        <v>9</v>
      </c>
      <c r="I17048">
        <v>5898.86</v>
      </c>
      <c r="J17048">
        <v>5000</v>
      </c>
      <c r="K17048">
        <v>1000</v>
      </c>
      <c r="L17048">
        <v>25000</v>
      </c>
      <c r="M17048">
        <v>11</v>
      </c>
      <c r="N17048">
        <v>11684.96</v>
      </c>
      <c r="O17048">
        <v>5500</v>
      </c>
      <c r="P17048">
        <v>2000</v>
      </c>
      <c r="Q17048">
        <v>120000</v>
      </c>
      <c r="R17048">
        <v>4</v>
      </c>
      <c r="S17048">
        <v>4329.3900000000003</v>
      </c>
      <c r="T17048">
        <v>5000</v>
      </c>
      <c r="U17048">
        <v>2000</v>
      </c>
      <c r="V17048">
        <v>5500</v>
      </c>
      <c r="W17048">
        <v>3</v>
      </c>
      <c r="X17048">
        <v>1969.88</v>
      </c>
      <c r="Y17048">
        <v>2000</v>
      </c>
      <c r="Z17048">
        <v>900</v>
      </c>
      <c r="AA17048">
        <v>2500</v>
      </c>
      <c r="AB17048">
        <v>7</v>
      </c>
      <c r="AC17048">
        <v>6441.35</v>
      </c>
      <c r="AD17048">
        <v>6000</v>
      </c>
      <c r="AE17048">
        <v>150</v>
      </c>
      <c r="AF17048">
        <v>10000</v>
      </c>
      <c r="AG17048">
        <v>45</v>
      </c>
      <c r="AH17048">
        <v>5628.62</v>
      </c>
      <c r="AI17048">
        <v>4600</v>
      </c>
      <c r="AJ17048">
        <v>2000</v>
      </c>
      <c r="AK17048">
        <v>18000</v>
      </c>
      <c r="AQ17048">
        <v>2</v>
      </c>
      <c r="AR17048">
        <v>10262.620000000001</v>
      </c>
      <c r="AS17048">
        <v>30000</v>
      </c>
      <c r="AT17048">
        <v>5000</v>
      </c>
      <c r="AU17048">
        <v>30000</v>
      </c>
      <c r="AV17048">
        <v>2</v>
      </c>
      <c r="AW17048">
        <v>9507.58</v>
      </c>
      <c r="AX17048">
        <v>11000</v>
      </c>
      <c r="AY17048">
        <v>8000</v>
      </c>
      <c r="AZ17048">
        <v>11000</v>
      </c>
      <c r="BA17048">
        <v>46</v>
      </c>
      <c r="BB17048">
        <v>6986.37</v>
      </c>
      <c r="BC17048">
        <v>5000</v>
      </c>
      <c r="BD17048">
        <v>860</v>
      </c>
      <c r="BE17048">
        <v>50000</v>
      </c>
      <c r="BK17048">
        <v>6</v>
      </c>
      <c r="BL17048">
        <v>6478.7</v>
      </c>
      <c r="BM17048">
        <v>3000</v>
      </c>
      <c r="BN17048">
        <v>1300</v>
      </c>
      <c r="BO17048">
        <v>18000</v>
      </c>
    </row>
    <row r="17049" spans="1:67" x14ac:dyDescent="0.35">
      <c r="A17049" t="s">
        <v>14</v>
      </c>
      <c r="B17049" t="s">
        <v>1152</v>
      </c>
      <c r="C17049">
        <v>32</v>
      </c>
      <c r="D17049">
        <v>16402.47</v>
      </c>
      <c r="E17049">
        <v>15000</v>
      </c>
      <c r="F17049">
        <v>2300</v>
      </c>
      <c r="G17049">
        <v>68000</v>
      </c>
      <c r="H17049">
        <v>6</v>
      </c>
      <c r="I17049">
        <v>9477.61</v>
      </c>
      <c r="J17049">
        <v>7000</v>
      </c>
      <c r="K17049">
        <v>3000</v>
      </c>
      <c r="L17049">
        <v>18000</v>
      </c>
      <c r="M17049">
        <v>7</v>
      </c>
      <c r="N17049">
        <v>14888.19</v>
      </c>
      <c r="O17049">
        <v>15000</v>
      </c>
      <c r="P17049">
        <v>5000</v>
      </c>
      <c r="Q17049">
        <v>30000</v>
      </c>
      <c r="R17049">
        <v>4</v>
      </c>
      <c r="S17049">
        <v>77021.62</v>
      </c>
      <c r="T17049">
        <v>50000</v>
      </c>
      <c r="U17049">
        <v>2000</v>
      </c>
      <c r="V17049">
        <v>240000</v>
      </c>
      <c r="W17049">
        <v>2</v>
      </c>
      <c r="X17049">
        <v>2864.18</v>
      </c>
      <c r="Y17049">
        <v>3000</v>
      </c>
      <c r="Z17049">
        <v>2000</v>
      </c>
      <c r="AA17049">
        <v>3000</v>
      </c>
      <c r="AB17049">
        <v>3</v>
      </c>
      <c r="AC17049">
        <v>1319.15</v>
      </c>
      <c r="AD17049">
        <v>1000</v>
      </c>
      <c r="AE17049">
        <v>1000</v>
      </c>
      <c r="AF17049">
        <v>2000</v>
      </c>
      <c r="AG17049">
        <v>21</v>
      </c>
      <c r="AH17049">
        <v>5928.14</v>
      </c>
      <c r="AI17049">
        <v>5000</v>
      </c>
      <c r="AJ17049">
        <v>2500</v>
      </c>
      <c r="AK17049">
        <v>20000</v>
      </c>
      <c r="BA17049">
        <v>23</v>
      </c>
      <c r="BB17049">
        <v>6389.55</v>
      </c>
      <c r="BC17049">
        <v>4400</v>
      </c>
      <c r="BD17049">
        <v>300</v>
      </c>
      <c r="BE17049">
        <v>20000</v>
      </c>
      <c r="BK17049">
        <v>2</v>
      </c>
      <c r="BL17049">
        <v>13073.96</v>
      </c>
      <c r="BM17049">
        <v>21000</v>
      </c>
      <c r="BN17049">
        <v>4000</v>
      </c>
      <c r="BO17049">
        <v>21000</v>
      </c>
    </row>
    <row r="17050" spans="1:67" x14ac:dyDescent="0.35">
      <c r="A17050" t="s">
        <v>14</v>
      </c>
      <c r="B17050" t="s">
        <v>339</v>
      </c>
      <c r="C17050">
        <v>4</v>
      </c>
      <c r="D17050">
        <v>15223.47</v>
      </c>
      <c r="E17050">
        <v>5000</v>
      </c>
      <c r="F17050">
        <v>3000</v>
      </c>
      <c r="G17050">
        <v>50000</v>
      </c>
      <c r="M17050">
        <v>3</v>
      </c>
      <c r="N17050">
        <v>7442.47</v>
      </c>
      <c r="O17050">
        <v>9000</v>
      </c>
      <c r="P17050">
        <v>4100</v>
      </c>
      <c r="Q17050">
        <v>9000</v>
      </c>
      <c r="R17050">
        <v>1</v>
      </c>
      <c r="S17050">
        <v>20000</v>
      </c>
      <c r="T17050">
        <v>20000</v>
      </c>
      <c r="U17050">
        <v>20000</v>
      </c>
      <c r="V17050">
        <v>20000</v>
      </c>
      <c r="AG17050">
        <v>3</v>
      </c>
      <c r="AH17050">
        <v>4047.41</v>
      </c>
      <c r="AI17050">
        <v>3500</v>
      </c>
      <c r="AJ17050">
        <v>3500</v>
      </c>
      <c r="AK17050">
        <v>4700</v>
      </c>
      <c r="BA17050">
        <v>5</v>
      </c>
      <c r="BB17050">
        <v>6480.8</v>
      </c>
      <c r="BC17050">
        <v>8000</v>
      </c>
      <c r="BD17050">
        <v>2100</v>
      </c>
      <c r="BE17050">
        <v>10000</v>
      </c>
      <c r="BF17050">
        <v>1</v>
      </c>
      <c r="BG17050">
        <v>860</v>
      </c>
      <c r="BH17050">
        <v>860</v>
      </c>
      <c r="BI17050">
        <v>860</v>
      </c>
      <c r="BJ17050">
        <v>860</v>
      </c>
    </row>
    <row r="17051" spans="1:67" x14ac:dyDescent="0.35">
      <c r="A17051" t="s">
        <v>15</v>
      </c>
      <c r="B17051" t="s">
        <v>1151</v>
      </c>
      <c r="C17051">
        <v>52</v>
      </c>
      <c r="D17051">
        <v>14203.54</v>
      </c>
      <c r="E17051">
        <v>12000</v>
      </c>
      <c r="F17051">
        <v>2000</v>
      </c>
      <c r="G17051">
        <v>40000</v>
      </c>
      <c r="H17051">
        <v>11</v>
      </c>
      <c r="I17051">
        <v>5943.83</v>
      </c>
      <c r="J17051">
        <v>4500</v>
      </c>
      <c r="K17051">
        <v>800</v>
      </c>
      <c r="L17051">
        <v>13000</v>
      </c>
      <c r="M17051">
        <v>12</v>
      </c>
      <c r="N17051">
        <v>8850.73</v>
      </c>
      <c r="O17051">
        <v>7000</v>
      </c>
      <c r="P17051">
        <v>600</v>
      </c>
      <c r="Q17051">
        <v>23000</v>
      </c>
      <c r="R17051">
        <v>8</v>
      </c>
      <c r="S17051">
        <v>5978.05</v>
      </c>
      <c r="T17051">
        <v>4000</v>
      </c>
      <c r="U17051">
        <v>800</v>
      </c>
      <c r="V17051">
        <v>12000</v>
      </c>
      <c r="W17051">
        <v>4</v>
      </c>
      <c r="X17051">
        <v>1451.42</v>
      </c>
      <c r="Y17051">
        <v>1200</v>
      </c>
      <c r="Z17051">
        <v>500</v>
      </c>
      <c r="AA17051">
        <v>5000</v>
      </c>
      <c r="AB17051">
        <v>9</v>
      </c>
      <c r="AC17051">
        <v>18422.900000000001</v>
      </c>
      <c r="AD17051">
        <v>10000</v>
      </c>
      <c r="AE17051">
        <v>500</v>
      </c>
      <c r="AF17051">
        <v>50000</v>
      </c>
      <c r="AG17051">
        <v>62</v>
      </c>
      <c r="AH17051">
        <v>4862.4799999999996</v>
      </c>
      <c r="AI17051">
        <v>3700</v>
      </c>
      <c r="AJ17051">
        <v>1500</v>
      </c>
      <c r="AK17051">
        <v>22000</v>
      </c>
      <c r="AL17051">
        <v>1</v>
      </c>
      <c r="AM17051">
        <v>600</v>
      </c>
      <c r="AN17051">
        <v>600</v>
      </c>
      <c r="AO17051">
        <v>600</v>
      </c>
      <c r="AP17051">
        <v>600</v>
      </c>
      <c r="AQ17051">
        <v>4</v>
      </c>
      <c r="AR17051">
        <v>2816.27</v>
      </c>
      <c r="AS17051">
        <v>1500</v>
      </c>
      <c r="AT17051">
        <v>700</v>
      </c>
      <c r="AU17051">
        <v>10000</v>
      </c>
      <c r="AV17051">
        <v>4</v>
      </c>
      <c r="AW17051">
        <v>8445.8799999999992</v>
      </c>
      <c r="AX17051">
        <v>8000</v>
      </c>
      <c r="AY17051">
        <v>5000</v>
      </c>
      <c r="AZ17051">
        <v>18000</v>
      </c>
      <c r="BA17051">
        <v>51</v>
      </c>
      <c r="BB17051">
        <v>4856.83</v>
      </c>
      <c r="BC17051">
        <v>4000</v>
      </c>
      <c r="BD17051">
        <v>700</v>
      </c>
      <c r="BE17051">
        <v>11000</v>
      </c>
      <c r="BK17051">
        <v>2</v>
      </c>
      <c r="BL17051">
        <v>2411.6</v>
      </c>
      <c r="BM17051">
        <v>3000</v>
      </c>
      <c r="BN17051">
        <v>1500</v>
      </c>
      <c r="BO17051">
        <v>3000</v>
      </c>
    </row>
    <row r="17052" spans="1:67" x14ac:dyDescent="0.35">
      <c r="A17052" t="s">
        <v>15</v>
      </c>
      <c r="B17052" t="s">
        <v>1152</v>
      </c>
      <c r="C17052">
        <v>24</v>
      </c>
      <c r="D17052">
        <v>17244.68</v>
      </c>
      <c r="E17052">
        <v>14000</v>
      </c>
      <c r="F17052">
        <v>6000</v>
      </c>
      <c r="G17052">
        <v>80000</v>
      </c>
      <c r="H17052">
        <v>5</v>
      </c>
      <c r="I17052">
        <v>8900.83</v>
      </c>
      <c r="J17052">
        <v>8000</v>
      </c>
      <c r="K17052">
        <v>2000</v>
      </c>
      <c r="L17052">
        <v>15000</v>
      </c>
      <c r="M17052">
        <v>6</v>
      </c>
      <c r="N17052">
        <v>6999.48</v>
      </c>
      <c r="O17052">
        <v>8000</v>
      </c>
      <c r="P17052">
        <v>3000</v>
      </c>
      <c r="Q17052">
        <v>11000</v>
      </c>
      <c r="R17052">
        <v>9</v>
      </c>
      <c r="S17052">
        <v>44308.41</v>
      </c>
      <c r="T17052">
        <v>20000</v>
      </c>
      <c r="U17052">
        <v>600</v>
      </c>
      <c r="V17052">
        <v>240000</v>
      </c>
      <c r="W17052">
        <v>1</v>
      </c>
      <c r="X17052">
        <v>1200</v>
      </c>
      <c r="Y17052">
        <v>1200</v>
      </c>
      <c r="Z17052">
        <v>1200</v>
      </c>
      <c r="AA17052">
        <v>1200</v>
      </c>
      <c r="AB17052">
        <v>2</v>
      </c>
      <c r="AC17052">
        <v>4500</v>
      </c>
      <c r="AD17052">
        <v>1000</v>
      </c>
      <c r="AE17052">
        <v>1000</v>
      </c>
      <c r="AF17052">
        <v>8000</v>
      </c>
      <c r="AG17052">
        <v>16</v>
      </c>
      <c r="AH17052">
        <v>9349.9</v>
      </c>
      <c r="AI17052">
        <v>6400</v>
      </c>
      <c r="AJ17052">
        <v>2100</v>
      </c>
      <c r="AK17052">
        <v>20900</v>
      </c>
      <c r="AQ17052">
        <v>1</v>
      </c>
      <c r="AR17052">
        <v>21000</v>
      </c>
      <c r="AS17052">
        <v>21000</v>
      </c>
      <c r="AT17052">
        <v>21000</v>
      </c>
      <c r="AU17052">
        <v>21000</v>
      </c>
      <c r="AV17052">
        <v>1</v>
      </c>
      <c r="AW17052">
        <v>2000</v>
      </c>
      <c r="AX17052">
        <v>2000</v>
      </c>
      <c r="AY17052">
        <v>2000</v>
      </c>
      <c r="AZ17052">
        <v>2000</v>
      </c>
      <c r="BA17052">
        <v>15</v>
      </c>
      <c r="BB17052">
        <v>5080.62</v>
      </c>
      <c r="BC17052">
        <v>4000</v>
      </c>
      <c r="BD17052">
        <v>860</v>
      </c>
      <c r="BE17052">
        <v>30000</v>
      </c>
      <c r="BF17052">
        <v>1</v>
      </c>
      <c r="BG17052">
        <v>2000</v>
      </c>
      <c r="BH17052">
        <v>2000</v>
      </c>
      <c r="BI17052">
        <v>2000</v>
      </c>
      <c r="BJ17052">
        <v>2000</v>
      </c>
      <c r="BK17052">
        <v>1</v>
      </c>
      <c r="BL17052">
        <v>800</v>
      </c>
      <c r="BM17052">
        <v>800</v>
      </c>
      <c r="BN17052">
        <v>800</v>
      </c>
      <c r="BO17052">
        <v>800</v>
      </c>
    </row>
    <row r="17053" spans="1:67" x14ac:dyDescent="0.35">
      <c r="A17053" t="s">
        <v>15</v>
      </c>
      <c r="B17053" t="s">
        <v>339</v>
      </c>
      <c r="C17053">
        <v>3</v>
      </c>
      <c r="D17053">
        <v>16767.02</v>
      </c>
      <c r="E17053">
        <v>18000</v>
      </c>
      <c r="F17053">
        <v>7000</v>
      </c>
      <c r="G17053">
        <v>25000</v>
      </c>
      <c r="W17053">
        <v>1</v>
      </c>
      <c r="X17053">
        <v>1300</v>
      </c>
      <c r="Y17053">
        <v>1300</v>
      </c>
      <c r="Z17053">
        <v>1300</v>
      </c>
      <c r="AA17053">
        <v>1300</v>
      </c>
      <c r="AG17053">
        <v>4</v>
      </c>
      <c r="AH17053">
        <v>6326.27</v>
      </c>
      <c r="AI17053">
        <v>7000</v>
      </c>
      <c r="AJ17053">
        <v>3480</v>
      </c>
      <c r="AK17053">
        <v>10000</v>
      </c>
      <c r="AV17053">
        <v>1</v>
      </c>
      <c r="AW17053">
        <v>850</v>
      </c>
      <c r="AX17053">
        <v>850</v>
      </c>
      <c r="AY17053">
        <v>850</v>
      </c>
      <c r="AZ17053">
        <v>850</v>
      </c>
      <c r="BA17053">
        <v>2</v>
      </c>
      <c r="BB17053">
        <v>2945.9</v>
      </c>
      <c r="BC17053">
        <v>3000</v>
      </c>
      <c r="BD17053">
        <v>2860</v>
      </c>
      <c r="BE17053">
        <v>3000</v>
      </c>
      <c r="BK17053">
        <v>1</v>
      </c>
      <c r="BL17053">
        <v>3000</v>
      </c>
      <c r="BM17053">
        <v>3000</v>
      </c>
      <c r="BN17053">
        <v>3000</v>
      </c>
      <c r="BO17053">
        <v>3000</v>
      </c>
    </row>
    <row r="17054" spans="1:67" x14ac:dyDescent="0.35">
      <c r="A17054" t="s">
        <v>16</v>
      </c>
      <c r="B17054" t="s">
        <v>1151</v>
      </c>
      <c r="C17054">
        <v>51</v>
      </c>
      <c r="D17054">
        <v>11203.67</v>
      </c>
      <c r="E17054">
        <v>10000</v>
      </c>
      <c r="F17054">
        <v>4000</v>
      </c>
      <c r="G17054">
        <v>30000</v>
      </c>
      <c r="H17054">
        <v>3</v>
      </c>
      <c r="I17054">
        <v>12667.95</v>
      </c>
      <c r="J17054">
        <v>9000</v>
      </c>
      <c r="K17054">
        <v>3000</v>
      </c>
      <c r="L17054">
        <v>20000</v>
      </c>
      <c r="M17054">
        <v>11</v>
      </c>
      <c r="N17054">
        <v>7680.05</v>
      </c>
      <c r="O17054">
        <v>6000</v>
      </c>
      <c r="P17054">
        <v>1500</v>
      </c>
      <c r="Q17054">
        <v>15000</v>
      </c>
      <c r="R17054">
        <v>11</v>
      </c>
      <c r="S17054">
        <v>8000.15</v>
      </c>
      <c r="T17054">
        <v>5000</v>
      </c>
      <c r="U17054">
        <v>1000</v>
      </c>
      <c r="V17054">
        <v>50000</v>
      </c>
      <c r="W17054">
        <v>5</v>
      </c>
      <c r="X17054">
        <v>2811.89</v>
      </c>
      <c r="Y17054">
        <v>916</v>
      </c>
      <c r="Z17054">
        <v>660</v>
      </c>
      <c r="AA17054">
        <v>20000</v>
      </c>
      <c r="AB17054">
        <v>2</v>
      </c>
      <c r="AC17054">
        <v>3000</v>
      </c>
      <c r="AD17054">
        <v>3000</v>
      </c>
      <c r="AE17054">
        <v>3000</v>
      </c>
      <c r="AF17054">
        <v>3000</v>
      </c>
      <c r="AG17054">
        <v>52</v>
      </c>
      <c r="AH17054">
        <v>5388.97</v>
      </c>
      <c r="AI17054">
        <v>3400</v>
      </c>
      <c r="AJ17054">
        <v>2000</v>
      </c>
      <c r="AK17054">
        <v>23000</v>
      </c>
      <c r="AQ17054">
        <v>3</v>
      </c>
      <c r="AR17054">
        <v>14427.65</v>
      </c>
      <c r="AS17054">
        <v>18000</v>
      </c>
      <c r="AT17054">
        <v>6000</v>
      </c>
      <c r="AU17054">
        <v>18000</v>
      </c>
      <c r="BA17054">
        <v>29</v>
      </c>
      <c r="BB17054">
        <v>7034.85</v>
      </c>
      <c r="BC17054">
        <v>3300</v>
      </c>
      <c r="BD17054">
        <v>500</v>
      </c>
      <c r="BE17054">
        <v>49000</v>
      </c>
      <c r="BF17054">
        <v>1</v>
      </c>
      <c r="BG17054">
        <v>2000</v>
      </c>
      <c r="BH17054">
        <v>2000</v>
      </c>
      <c r="BI17054">
        <v>2000</v>
      </c>
      <c r="BJ17054">
        <v>2000</v>
      </c>
      <c r="BK17054">
        <v>2</v>
      </c>
      <c r="BL17054">
        <v>31632.84</v>
      </c>
      <c r="BM17054">
        <v>70000</v>
      </c>
      <c r="BN17054">
        <v>5000</v>
      </c>
      <c r="BO17054">
        <v>70000</v>
      </c>
    </row>
    <row r="17055" spans="1:67" x14ac:dyDescent="0.35">
      <c r="A17055" t="s">
        <v>16</v>
      </c>
      <c r="B17055" t="s">
        <v>1152</v>
      </c>
      <c r="C17055">
        <v>39</v>
      </c>
      <c r="D17055">
        <v>22065.21</v>
      </c>
      <c r="E17055">
        <v>20000</v>
      </c>
      <c r="F17055">
        <v>4500</v>
      </c>
      <c r="G17055">
        <v>120000</v>
      </c>
      <c r="H17055">
        <v>4</v>
      </c>
      <c r="I17055">
        <v>9574.9599999999991</v>
      </c>
      <c r="J17055">
        <v>6000</v>
      </c>
      <c r="K17055">
        <v>6000</v>
      </c>
      <c r="L17055">
        <v>17500</v>
      </c>
      <c r="M17055">
        <v>2</v>
      </c>
      <c r="N17055">
        <v>24082</v>
      </c>
      <c r="O17055">
        <v>35000</v>
      </c>
      <c r="P17055">
        <v>3000</v>
      </c>
      <c r="Q17055">
        <v>35000</v>
      </c>
      <c r="R17055">
        <v>8</v>
      </c>
      <c r="S17055">
        <v>19220.37</v>
      </c>
      <c r="T17055">
        <v>17000</v>
      </c>
      <c r="U17055">
        <v>8000</v>
      </c>
      <c r="V17055">
        <v>50000</v>
      </c>
      <c r="W17055">
        <v>5</v>
      </c>
      <c r="X17055">
        <v>6302.48</v>
      </c>
      <c r="Y17055">
        <v>1000</v>
      </c>
      <c r="Z17055">
        <v>500</v>
      </c>
      <c r="AA17055">
        <v>14000</v>
      </c>
      <c r="AG17055">
        <v>15</v>
      </c>
      <c r="AH17055">
        <v>4630.01</v>
      </c>
      <c r="AI17055">
        <v>3000</v>
      </c>
      <c r="AJ17055">
        <v>2000</v>
      </c>
      <c r="AK17055">
        <v>10000</v>
      </c>
      <c r="AQ17055">
        <v>3</v>
      </c>
      <c r="AR17055">
        <v>6581.13</v>
      </c>
      <c r="AS17055">
        <v>5000</v>
      </c>
      <c r="AT17055">
        <v>4000</v>
      </c>
      <c r="AU17055">
        <v>10000</v>
      </c>
      <c r="BA17055">
        <v>12</v>
      </c>
      <c r="BB17055">
        <v>3709.29</v>
      </c>
      <c r="BC17055">
        <v>2600</v>
      </c>
      <c r="BD17055">
        <v>1300</v>
      </c>
      <c r="BE17055">
        <v>13000</v>
      </c>
      <c r="BK17055">
        <v>4</v>
      </c>
      <c r="BL17055">
        <v>3974.18</v>
      </c>
      <c r="BM17055">
        <v>1700</v>
      </c>
      <c r="BN17055">
        <v>1200</v>
      </c>
      <c r="BO17055">
        <v>8000</v>
      </c>
    </row>
    <row r="17056" spans="1:67" x14ac:dyDescent="0.35">
      <c r="A17056" t="s">
        <v>16</v>
      </c>
      <c r="B17056" t="s">
        <v>339</v>
      </c>
      <c r="C17056">
        <v>11</v>
      </c>
      <c r="D17056">
        <v>18739.91</v>
      </c>
      <c r="E17056">
        <v>18000</v>
      </c>
      <c r="F17056">
        <v>5500</v>
      </c>
      <c r="G17056">
        <v>115000</v>
      </c>
      <c r="H17056">
        <v>2</v>
      </c>
      <c r="I17056">
        <v>5072.67</v>
      </c>
      <c r="J17056">
        <v>8000</v>
      </c>
      <c r="K17056">
        <v>2000</v>
      </c>
      <c r="L17056">
        <v>8000</v>
      </c>
      <c r="M17056">
        <v>3</v>
      </c>
      <c r="N17056">
        <v>15337.58</v>
      </c>
      <c r="O17056">
        <v>15000</v>
      </c>
      <c r="P17056">
        <v>10000</v>
      </c>
      <c r="Q17056">
        <v>20000</v>
      </c>
      <c r="AB17056">
        <v>1</v>
      </c>
      <c r="AC17056">
        <v>5000</v>
      </c>
      <c r="AD17056">
        <v>5000</v>
      </c>
      <c r="AE17056">
        <v>5000</v>
      </c>
      <c r="AF17056">
        <v>5000</v>
      </c>
      <c r="AG17056">
        <v>10</v>
      </c>
      <c r="AH17056">
        <v>5038.66</v>
      </c>
      <c r="AI17056">
        <v>5000</v>
      </c>
      <c r="AJ17056">
        <v>2090</v>
      </c>
      <c r="AK17056">
        <v>10000</v>
      </c>
      <c r="AQ17056">
        <v>3</v>
      </c>
      <c r="AR17056">
        <v>4026.52</v>
      </c>
      <c r="AS17056">
        <v>2000</v>
      </c>
      <c r="AT17056">
        <v>2000</v>
      </c>
      <c r="AU17056">
        <v>7500</v>
      </c>
      <c r="BA17056">
        <v>2</v>
      </c>
      <c r="BB17056">
        <v>2700</v>
      </c>
      <c r="BC17056">
        <v>2700</v>
      </c>
      <c r="BD17056">
        <v>2700</v>
      </c>
      <c r="BE17056">
        <v>2700</v>
      </c>
    </row>
    <row r="17057" spans="1:67" x14ac:dyDescent="0.35">
      <c r="A17057" t="s">
        <v>17</v>
      </c>
      <c r="B17057" t="s">
        <v>1151</v>
      </c>
      <c r="C17057">
        <v>42</v>
      </c>
      <c r="D17057">
        <v>12132.54</v>
      </c>
      <c r="E17057">
        <v>9000</v>
      </c>
      <c r="F17057">
        <v>2500</v>
      </c>
      <c r="G17057">
        <v>50000</v>
      </c>
      <c r="H17057">
        <v>10</v>
      </c>
      <c r="I17057">
        <v>4382.37</v>
      </c>
      <c r="J17057">
        <v>3000</v>
      </c>
      <c r="K17057">
        <v>1000</v>
      </c>
      <c r="L17057">
        <v>10000</v>
      </c>
      <c r="M17057">
        <v>7</v>
      </c>
      <c r="N17057">
        <v>5099.3500000000004</v>
      </c>
      <c r="O17057">
        <v>5000</v>
      </c>
      <c r="P17057">
        <v>4500</v>
      </c>
      <c r="Q17057">
        <v>6000</v>
      </c>
      <c r="R17057">
        <v>11</v>
      </c>
      <c r="S17057">
        <v>10187.780000000001</v>
      </c>
      <c r="T17057">
        <v>5000</v>
      </c>
      <c r="U17057">
        <v>450</v>
      </c>
      <c r="V17057">
        <v>35000</v>
      </c>
      <c r="W17057">
        <v>5</v>
      </c>
      <c r="X17057">
        <v>1483.57</v>
      </c>
      <c r="Y17057">
        <v>1500</v>
      </c>
      <c r="Z17057">
        <v>670</v>
      </c>
      <c r="AA17057">
        <v>2000</v>
      </c>
      <c r="AB17057">
        <v>9</v>
      </c>
      <c r="AC17057">
        <v>20984.03</v>
      </c>
      <c r="AD17057">
        <v>7000</v>
      </c>
      <c r="AE17057">
        <v>4000</v>
      </c>
      <c r="AF17057">
        <v>100000</v>
      </c>
      <c r="AG17057">
        <v>56</v>
      </c>
      <c r="AH17057">
        <v>4450.08</v>
      </c>
      <c r="AI17057">
        <v>3700</v>
      </c>
      <c r="AJ17057">
        <v>2000</v>
      </c>
      <c r="AK17057">
        <v>10000</v>
      </c>
      <c r="AQ17057">
        <v>2</v>
      </c>
      <c r="AR17057">
        <v>5000</v>
      </c>
      <c r="AS17057">
        <v>5000</v>
      </c>
      <c r="AT17057">
        <v>5000</v>
      </c>
      <c r="AU17057">
        <v>5000</v>
      </c>
      <c r="AV17057">
        <v>3</v>
      </c>
      <c r="AW17057">
        <v>5880.9</v>
      </c>
      <c r="AX17057">
        <v>8000</v>
      </c>
      <c r="AY17057">
        <v>1500</v>
      </c>
      <c r="AZ17057">
        <v>8000</v>
      </c>
      <c r="BA17057">
        <v>32</v>
      </c>
      <c r="BB17057">
        <v>5241.6899999999996</v>
      </c>
      <c r="BC17057">
        <v>3800</v>
      </c>
      <c r="BD17057">
        <v>1370</v>
      </c>
      <c r="BE17057">
        <v>26000</v>
      </c>
      <c r="BK17057">
        <v>2</v>
      </c>
      <c r="BL17057">
        <v>1721.25</v>
      </c>
      <c r="BM17057">
        <v>2000</v>
      </c>
      <c r="BN17057">
        <v>499</v>
      </c>
      <c r="BO17057">
        <v>2000</v>
      </c>
    </row>
    <row r="17058" spans="1:67" x14ac:dyDescent="0.35">
      <c r="A17058" t="s">
        <v>17</v>
      </c>
      <c r="B17058" t="s">
        <v>1152</v>
      </c>
      <c r="C17058">
        <v>20</v>
      </c>
      <c r="D17058">
        <v>21697.69</v>
      </c>
      <c r="E17058">
        <v>20000</v>
      </c>
      <c r="F17058">
        <v>3000</v>
      </c>
      <c r="G17058">
        <v>50000</v>
      </c>
      <c r="H17058">
        <v>2</v>
      </c>
      <c r="I17058">
        <v>15547.57</v>
      </c>
      <c r="J17058">
        <v>20000</v>
      </c>
      <c r="K17058">
        <v>10000</v>
      </c>
      <c r="L17058">
        <v>20000</v>
      </c>
      <c r="M17058">
        <v>5</v>
      </c>
      <c r="N17058">
        <v>12641.86</v>
      </c>
      <c r="O17058">
        <v>10000</v>
      </c>
      <c r="P17058">
        <v>1500</v>
      </c>
      <c r="Q17058">
        <v>27000</v>
      </c>
      <c r="R17058">
        <v>4</v>
      </c>
      <c r="S17058">
        <v>6640.41</v>
      </c>
      <c r="T17058">
        <v>500</v>
      </c>
      <c r="U17058">
        <v>400</v>
      </c>
      <c r="V17058">
        <v>20000</v>
      </c>
      <c r="W17058">
        <v>1</v>
      </c>
      <c r="X17058">
        <v>1050</v>
      </c>
      <c r="Y17058">
        <v>1050</v>
      </c>
      <c r="Z17058">
        <v>1050</v>
      </c>
      <c r="AA17058">
        <v>1050</v>
      </c>
      <c r="AB17058">
        <v>1</v>
      </c>
      <c r="AC17058">
        <v>1000</v>
      </c>
      <c r="AD17058">
        <v>1000</v>
      </c>
      <c r="AE17058">
        <v>1000</v>
      </c>
      <c r="AF17058">
        <v>1000</v>
      </c>
      <c r="AG17058">
        <v>21</v>
      </c>
      <c r="AH17058">
        <v>6637.1</v>
      </c>
      <c r="AI17058">
        <v>6000</v>
      </c>
      <c r="AJ17058">
        <v>2500</v>
      </c>
      <c r="AK17058">
        <v>17000</v>
      </c>
      <c r="AL17058">
        <v>1</v>
      </c>
      <c r="AM17058">
        <v>1000</v>
      </c>
      <c r="AN17058">
        <v>1000</v>
      </c>
      <c r="AO17058">
        <v>1000</v>
      </c>
      <c r="AP17058">
        <v>1000</v>
      </c>
      <c r="AQ17058">
        <v>4</v>
      </c>
      <c r="AR17058">
        <v>32139.57</v>
      </c>
      <c r="AS17058">
        <v>20000</v>
      </c>
      <c r="AT17058">
        <v>500</v>
      </c>
      <c r="AU17058">
        <v>100000</v>
      </c>
      <c r="BA17058">
        <v>16</v>
      </c>
      <c r="BB17058">
        <v>4956.41</v>
      </c>
      <c r="BC17058">
        <v>4000</v>
      </c>
      <c r="BD17058">
        <v>1919</v>
      </c>
      <c r="BE17058">
        <v>15000</v>
      </c>
      <c r="BK17058">
        <v>1</v>
      </c>
      <c r="BL17058">
        <v>100000</v>
      </c>
      <c r="BM17058">
        <v>100000</v>
      </c>
      <c r="BN17058">
        <v>100000</v>
      </c>
      <c r="BO17058">
        <v>100000</v>
      </c>
    </row>
    <row r="17059" spans="1:67" x14ac:dyDescent="0.35">
      <c r="A17059" t="s">
        <v>17</v>
      </c>
      <c r="B17059" t="s">
        <v>339</v>
      </c>
      <c r="C17059">
        <v>8</v>
      </c>
      <c r="D17059">
        <v>37024.120000000003</v>
      </c>
      <c r="E17059">
        <v>20000</v>
      </c>
      <c r="F17059">
        <v>8000</v>
      </c>
      <c r="G17059">
        <v>150000</v>
      </c>
      <c r="R17059">
        <v>1</v>
      </c>
      <c r="S17059">
        <v>3000</v>
      </c>
      <c r="T17059">
        <v>3000</v>
      </c>
      <c r="U17059">
        <v>3000</v>
      </c>
      <c r="V17059">
        <v>3000</v>
      </c>
      <c r="AG17059">
        <v>6</v>
      </c>
      <c r="AH17059">
        <v>6717.02</v>
      </c>
      <c r="AI17059">
        <v>5100</v>
      </c>
      <c r="AJ17059">
        <v>3500</v>
      </c>
      <c r="AK17059">
        <v>16000</v>
      </c>
      <c r="AQ17059">
        <v>1</v>
      </c>
      <c r="AR17059">
        <v>13000</v>
      </c>
      <c r="AS17059">
        <v>13000</v>
      </c>
      <c r="AT17059">
        <v>13000</v>
      </c>
      <c r="AU17059">
        <v>13000</v>
      </c>
      <c r="BA17059">
        <v>1</v>
      </c>
      <c r="BB17059">
        <v>2000</v>
      </c>
      <c r="BC17059">
        <v>2000</v>
      </c>
      <c r="BD17059">
        <v>2000</v>
      </c>
      <c r="BE17059">
        <v>2000</v>
      </c>
    </row>
    <row r="17060" spans="1:67" x14ac:dyDescent="0.35">
      <c r="A17060" t="s">
        <v>18</v>
      </c>
      <c r="B17060" t="s">
        <v>1151</v>
      </c>
      <c r="C17060">
        <v>36</v>
      </c>
      <c r="D17060">
        <v>9550.06</v>
      </c>
      <c r="E17060">
        <v>9000</v>
      </c>
      <c r="F17060">
        <v>1700</v>
      </c>
      <c r="G17060">
        <v>23000</v>
      </c>
      <c r="H17060">
        <v>7</v>
      </c>
      <c r="I17060">
        <v>4737.99</v>
      </c>
      <c r="J17060">
        <v>4000</v>
      </c>
      <c r="K17060">
        <v>2300</v>
      </c>
      <c r="L17060">
        <v>10000</v>
      </c>
      <c r="M17060">
        <v>8</v>
      </c>
      <c r="N17060">
        <v>6498.27</v>
      </c>
      <c r="O17060">
        <v>6000</v>
      </c>
      <c r="P17060">
        <v>3000</v>
      </c>
      <c r="Q17060">
        <v>12000</v>
      </c>
      <c r="R17060">
        <v>6</v>
      </c>
      <c r="S17060">
        <v>4982.96</v>
      </c>
      <c r="T17060">
        <v>1500</v>
      </c>
      <c r="U17060">
        <v>200</v>
      </c>
      <c r="V17060">
        <v>10000</v>
      </c>
      <c r="W17060">
        <v>7</v>
      </c>
      <c r="X17060">
        <v>1591.42</v>
      </c>
      <c r="Y17060">
        <v>1250</v>
      </c>
      <c r="Z17060">
        <v>875</v>
      </c>
      <c r="AA17060">
        <v>4000</v>
      </c>
      <c r="AB17060">
        <v>12</v>
      </c>
      <c r="AC17060">
        <v>11313.56</v>
      </c>
      <c r="AD17060">
        <v>4000</v>
      </c>
      <c r="AE17060">
        <v>1000</v>
      </c>
      <c r="AF17060">
        <v>32000</v>
      </c>
      <c r="AG17060">
        <v>70</v>
      </c>
      <c r="AH17060">
        <v>4731.1499999999996</v>
      </c>
      <c r="AI17060">
        <v>3600</v>
      </c>
      <c r="AJ17060">
        <v>2100</v>
      </c>
      <c r="AK17060">
        <v>14000</v>
      </c>
      <c r="AL17060">
        <v>1</v>
      </c>
      <c r="AM17060">
        <v>1000</v>
      </c>
      <c r="AN17060">
        <v>1000</v>
      </c>
      <c r="AO17060">
        <v>1000</v>
      </c>
      <c r="AP17060">
        <v>1000</v>
      </c>
      <c r="AQ17060">
        <v>5</v>
      </c>
      <c r="AR17060">
        <v>7395.42</v>
      </c>
      <c r="AS17060">
        <v>3000</v>
      </c>
      <c r="AT17060">
        <v>1000</v>
      </c>
      <c r="AU17060">
        <v>20000</v>
      </c>
      <c r="AV17060">
        <v>2</v>
      </c>
      <c r="AW17060">
        <v>4324.09</v>
      </c>
      <c r="AX17060">
        <v>7500</v>
      </c>
      <c r="AY17060">
        <v>2000</v>
      </c>
      <c r="AZ17060">
        <v>7500</v>
      </c>
      <c r="BA17060">
        <v>46</v>
      </c>
      <c r="BB17060">
        <v>3980.46</v>
      </c>
      <c r="BC17060">
        <v>2700</v>
      </c>
      <c r="BD17060">
        <v>400</v>
      </c>
      <c r="BE17060">
        <v>14000</v>
      </c>
      <c r="BK17060">
        <v>5</v>
      </c>
      <c r="BL17060">
        <v>7022.9</v>
      </c>
      <c r="BM17060">
        <v>6000</v>
      </c>
      <c r="BN17060">
        <v>450</v>
      </c>
      <c r="BO17060">
        <v>23000</v>
      </c>
    </row>
    <row r="17061" spans="1:67" x14ac:dyDescent="0.35">
      <c r="A17061" t="s">
        <v>18</v>
      </c>
      <c r="B17061" t="s">
        <v>1152</v>
      </c>
      <c r="C17061">
        <v>25</v>
      </c>
      <c r="D17061">
        <v>11587.3</v>
      </c>
      <c r="E17061">
        <v>7000</v>
      </c>
      <c r="F17061">
        <v>4000</v>
      </c>
      <c r="G17061">
        <v>40000</v>
      </c>
      <c r="H17061">
        <v>1</v>
      </c>
      <c r="I17061">
        <v>5000</v>
      </c>
      <c r="J17061">
        <v>5000</v>
      </c>
      <c r="K17061">
        <v>5000</v>
      </c>
      <c r="L17061">
        <v>5000</v>
      </c>
      <c r="M17061">
        <v>4</v>
      </c>
      <c r="N17061">
        <v>9658.2800000000007</v>
      </c>
      <c r="O17061">
        <v>6000</v>
      </c>
      <c r="P17061">
        <v>2000</v>
      </c>
      <c r="Q17061">
        <v>23700</v>
      </c>
      <c r="R17061">
        <v>6</v>
      </c>
      <c r="S17061">
        <v>21796.81</v>
      </c>
      <c r="T17061">
        <v>12000</v>
      </c>
      <c r="U17061">
        <v>4000</v>
      </c>
      <c r="V17061">
        <v>50000</v>
      </c>
      <c r="AB17061">
        <v>1</v>
      </c>
      <c r="AC17061">
        <v>5000</v>
      </c>
      <c r="AD17061">
        <v>5000</v>
      </c>
      <c r="AE17061">
        <v>5000</v>
      </c>
      <c r="AF17061">
        <v>5000</v>
      </c>
      <c r="AG17061">
        <v>17</v>
      </c>
      <c r="AH17061">
        <v>5755.88</v>
      </c>
      <c r="AI17061">
        <v>5600</v>
      </c>
      <c r="AJ17061">
        <v>2300</v>
      </c>
      <c r="AK17061">
        <v>15000</v>
      </c>
      <c r="AQ17061">
        <v>1</v>
      </c>
      <c r="AR17061">
        <v>600</v>
      </c>
      <c r="AS17061">
        <v>600</v>
      </c>
      <c r="AT17061">
        <v>600</v>
      </c>
      <c r="AU17061">
        <v>600</v>
      </c>
      <c r="BA17061">
        <v>13</v>
      </c>
      <c r="BB17061">
        <v>5978.7</v>
      </c>
      <c r="BC17061">
        <v>4400</v>
      </c>
      <c r="BD17061">
        <v>2000</v>
      </c>
      <c r="BE17061">
        <v>13000</v>
      </c>
      <c r="BK17061">
        <v>3</v>
      </c>
      <c r="BL17061">
        <v>481.82</v>
      </c>
      <c r="BM17061">
        <v>500</v>
      </c>
      <c r="BN17061">
        <v>300</v>
      </c>
      <c r="BO17061">
        <v>733</v>
      </c>
    </row>
    <row r="17062" spans="1:67" x14ac:dyDescent="0.35">
      <c r="A17062" t="s">
        <v>18</v>
      </c>
      <c r="B17062" t="s">
        <v>339</v>
      </c>
      <c r="C17062">
        <v>4</v>
      </c>
      <c r="D17062">
        <v>11390.58</v>
      </c>
      <c r="E17062">
        <v>10000</v>
      </c>
      <c r="F17062">
        <v>6000</v>
      </c>
      <c r="G17062">
        <v>20000</v>
      </c>
      <c r="H17062">
        <v>1</v>
      </c>
      <c r="I17062">
        <v>6000</v>
      </c>
      <c r="J17062">
        <v>6000</v>
      </c>
      <c r="K17062">
        <v>6000</v>
      </c>
      <c r="L17062">
        <v>6000</v>
      </c>
      <c r="M17062">
        <v>2</v>
      </c>
      <c r="N17062">
        <v>7850</v>
      </c>
      <c r="O17062">
        <v>700</v>
      </c>
      <c r="P17062">
        <v>700</v>
      </c>
      <c r="Q17062">
        <v>15000</v>
      </c>
      <c r="R17062">
        <v>1</v>
      </c>
      <c r="S17062">
        <v>20000</v>
      </c>
      <c r="T17062">
        <v>20000</v>
      </c>
      <c r="U17062">
        <v>20000</v>
      </c>
      <c r="V17062">
        <v>20000</v>
      </c>
      <c r="AB17062">
        <v>1</v>
      </c>
      <c r="AC17062">
        <v>900</v>
      </c>
      <c r="AD17062">
        <v>900</v>
      </c>
      <c r="AE17062">
        <v>900</v>
      </c>
      <c r="AF17062">
        <v>900</v>
      </c>
      <c r="AG17062">
        <v>2</v>
      </c>
      <c r="AH17062">
        <v>3295.79</v>
      </c>
      <c r="AI17062">
        <v>6000</v>
      </c>
      <c r="AJ17062">
        <v>2800</v>
      </c>
      <c r="AK17062">
        <v>6000</v>
      </c>
      <c r="AQ17062">
        <v>1</v>
      </c>
      <c r="AR17062">
        <v>1000</v>
      </c>
      <c r="AS17062">
        <v>1000</v>
      </c>
      <c r="AT17062">
        <v>1000</v>
      </c>
      <c r="AU17062">
        <v>1000</v>
      </c>
      <c r="BA17062">
        <v>5</v>
      </c>
      <c r="BB17062">
        <v>3499.68</v>
      </c>
      <c r="BC17062">
        <v>2500</v>
      </c>
      <c r="BD17062">
        <v>860</v>
      </c>
      <c r="BE17062">
        <v>6000</v>
      </c>
      <c r="BK17062">
        <v>2</v>
      </c>
      <c r="BL17062">
        <v>976.53</v>
      </c>
      <c r="BM17062">
        <v>1000</v>
      </c>
      <c r="BN17062">
        <v>881</v>
      </c>
      <c r="BO17062">
        <v>1000</v>
      </c>
    </row>
    <row r="17063" spans="1:67" x14ac:dyDescent="0.35">
      <c r="A17063" t="s">
        <v>19</v>
      </c>
      <c r="B17063" t="s">
        <v>1151</v>
      </c>
      <c r="C17063">
        <v>53</v>
      </c>
      <c r="D17063">
        <v>14859.07</v>
      </c>
      <c r="E17063">
        <v>10000</v>
      </c>
      <c r="F17063">
        <v>2000</v>
      </c>
      <c r="G17063">
        <v>70000</v>
      </c>
      <c r="H17063">
        <v>6</v>
      </c>
      <c r="I17063">
        <v>3401.11</v>
      </c>
      <c r="J17063">
        <v>2000</v>
      </c>
      <c r="K17063">
        <v>1500</v>
      </c>
      <c r="L17063">
        <v>7000</v>
      </c>
      <c r="M17063">
        <v>12</v>
      </c>
      <c r="N17063">
        <v>9110.34</v>
      </c>
      <c r="O17063">
        <v>7000</v>
      </c>
      <c r="P17063">
        <v>2500</v>
      </c>
      <c r="Q17063">
        <v>16000</v>
      </c>
      <c r="R17063">
        <v>7</v>
      </c>
      <c r="S17063">
        <v>10701.52</v>
      </c>
      <c r="T17063">
        <v>6000</v>
      </c>
      <c r="U17063">
        <v>1000</v>
      </c>
      <c r="V17063">
        <v>30000</v>
      </c>
      <c r="W17063">
        <v>4</v>
      </c>
      <c r="X17063">
        <v>641.16999999999996</v>
      </c>
      <c r="Y17063">
        <v>441</v>
      </c>
      <c r="Z17063">
        <v>300</v>
      </c>
      <c r="AA17063">
        <v>2300</v>
      </c>
      <c r="AB17063">
        <v>5</v>
      </c>
      <c r="AC17063">
        <v>4117.53</v>
      </c>
      <c r="AD17063">
        <v>5000</v>
      </c>
      <c r="AE17063">
        <v>1000</v>
      </c>
      <c r="AF17063">
        <v>10000</v>
      </c>
      <c r="AG17063">
        <v>69</v>
      </c>
      <c r="AH17063">
        <v>5445.09</v>
      </c>
      <c r="AI17063">
        <v>4100</v>
      </c>
      <c r="AJ17063">
        <v>2100</v>
      </c>
      <c r="AK17063">
        <v>15000</v>
      </c>
      <c r="AQ17063">
        <v>3</v>
      </c>
      <c r="AR17063">
        <v>7774.54</v>
      </c>
      <c r="AS17063">
        <v>5000</v>
      </c>
      <c r="AT17063">
        <v>500</v>
      </c>
      <c r="AU17063">
        <v>20000</v>
      </c>
      <c r="AV17063">
        <v>2</v>
      </c>
      <c r="AW17063">
        <v>6318.6</v>
      </c>
      <c r="AX17063">
        <v>7600</v>
      </c>
      <c r="AY17063">
        <v>5000</v>
      </c>
      <c r="AZ17063">
        <v>7600</v>
      </c>
      <c r="BA17063">
        <v>30</v>
      </c>
      <c r="BB17063">
        <v>3205.7</v>
      </c>
      <c r="BC17063">
        <v>2900</v>
      </c>
      <c r="BD17063">
        <v>740</v>
      </c>
      <c r="BE17063">
        <v>8000</v>
      </c>
      <c r="BK17063">
        <v>5</v>
      </c>
      <c r="BL17063">
        <v>3587.84</v>
      </c>
      <c r="BM17063">
        <v>4000</v>
      </c>
      <c r="BN17063">
        <v>860</v>
      </c>
      <c r="BO17063">
        <v>6000</v>
      </c>
    </row>
    <row r="17064" spans="1:67" x14ac:dyDescent="0.35">
      <c r="A17064" t="s">
        <v>19</v>
      </c>
      <c r="B17064" t="s">
        <v>1152</v>
      </c>
      <c r="C17064">
        <v>27</v>
      </c>
      <c r="D17064">
        <v>17986.669999999998</v>
      </c>
      <c r="E17064">
        <v>15000</v>
      </c>
      <c r="F17064">
        <v>3000</v>
      </c>
      <c r="G17064">
        <v>50000</v>
      </c>
      <c r="H17064">
        <v>2</v>
      </c>
      <c r="I17064">
        <v>1691.44</v>
      </c>
      <c r="J17064">
        <v>2000</v>
      </c>
      <c r="K17064">
        <v>1500</v>
      </c>
      <c r="L17064">
        <v>2000</v>
      </c>
      <c r="M17064">
        <v>7</v>
      </c>
      <c r="N17064">
        <v>13546.99</v>
      </c>
      <c r="O17064">
        <v>10000</v>
      </c>
      <c r="P17064">
        <v>1200</v>
      </c>
      <c r="Q17064">
        <v>30000</v>
      </c>
      <c r="R17064">
        <v>4</v>
      </c>
      <c r="S17064">
        <v>12801.85</v>
      </c>
      <c r="T17064">
        <v>10000</v>
      </c>
      <c r="U17064">
        <v>5500</v>
      </c>
      <c r="V17064">
        <v>37000</v>
      </c>
      <c r="W17064">
        <v>3</v>
      </c>
      <c r="X17064">
        <v>528.63</v>
      </c>
      <c r="Y17064">
        <v>666</v>
      </c>
      <c r="Z17064">
        <v>266</v>
      </c>
      <c r="AA17064">
        <v>666</v>
      </c>
      <c r="AB17064">
        <v>2</v>
      </c>
      <c r="AC17064">
        <v>7901.81</v>
      </c>
      <c r="AD17064">
        <v>10000</v>
      </c>
      <c r="AE17064">
        <v>6600</v>
      </c>
      <c r="AF17064">
        <v>10000</v>
      </c>
      <c r="AG17064">
        <v>16</v>
      </c>
      <c r="AH17064">
        <v>7904.2</v>
      </c>
      <c r="AI17064">
        <v>6300</v>
      </c>
      <c r="AJ17064">
        <v>2355</v>
      </c>
      <c r="AK17064">
        <v>24000</v>
      </c>
      <c r="BA17064">
        <v>13</v>
      </c>
      <c r="BB17064">
        <v>3285.14</v>
      </c>
      <c r="BC17064">
        <v>2600</v>
      </c>
      <c r="BD17064">
        <v>860</v>
      </c>
      <c r="BE17064">
        <v>8000</v>
      </c>
      <c r="BK17064">
        <v>2</v>
      </c>
      <c r="BL17064">
        <v>2297.3200000000002</v>
      </c>
      <c r="BM17064">
        <v>7900</v>
      </c>
      <c r="BN17064">
        <v>400</v>
      </c>
      <c r="BO17064">
        <v>7900</v>
      </c>
    </row>
    <row r="17065" spans="1:67" x14ac:dyDescent="0.35">
      <c r="A17065" t="s">
        <v>19</v>
      </c>
      <c r="B17065" t="s">
        <v>339</v>
      </c>
      <c r="C17065">
        <v>4</v>
      </c>
      <c r="D17065">
        <v>6070.82</v>
      </c>
      <c r="E17065">
        <v>5000</v>
      </c>
      <c r="F17065">
        <v>4000</v>
      </c>
      <c r="G17065">
        <v>12000</v>
      </c>
      <c r="H17065">
        <v>1</v>
      </c>
      <c r="I17065">
        <v>10000</v>
      </c>
      <c r="J17065">
        <v>10000</v>
      </c>
      <c r="K17065">
        <v>10000</v>
      </c>
      <c r="L17065">
        <v>10000</v>
      </c>
      <c r="R17065">
        <v>1</v>
      </c>
      <c r="S17065">
        <v>11000</v>
      </c>
      <c r="T17065">
        <v>11000</v>
      </c>
      <c r="U17065">
        <v>11000</v>
      </c>
      <c r="V17065">
        <v>11000</v>
      </c>
      <c r="AG17065">
        <v>7</v>
      </c>
      <c r="AH17065">
        <v>4554.33</v>
      </c>
      <c r="AI17065">
        <v>2500</v>
      </c>
      <c r="AJ17065">
        <v>2300</v>
      </c>
      <c r="AK17065">
        <v>10000</v>
      </c>
      <c r="BA17065">
        <v>2</v>
      </c>
      <c r="BB17065">
        <v>7314.28</v>
      </c>
      <c r="BC17065">
        <v>7700</v>
      </c>
      <c r="BD17065">
        <v>5000</v>
      </c>
      <c r="BE17065">
        <v>7700</v>
      </c>
    </row>
    <row r="17066" spans="1:67" x14ac:dyDescent="0.35">
      <c r="A17066" t="s">
        <v>20</v>
      </c>
      <c r="B17066" t="s">
        <v>1151</v>
      </c>
      <c r="C17066">
        <v>42</v>
      </c>
      <c r="D17066">
        <v>18907.93</v>
      </c>
      <c r="E17066">
        <v>14000</v>
      </c>
      <c r="F17066">
        <v>4000</v>
      </c>
      <c r="G17066">
        <v>50000</v>
      </c>
      <c r="H17066">
        <v>7</v>
      </c>
      <c r="I17066">
        <v>6863.8</v>
      </c>
      <c r="J17066">
        <v>8300</v>
      </c>
      <c r="K17066">
        <v>600</v>
      </c>
      <c r="L17066">
        <v>12000</v>
      </c>
      <c r="M17066">
        <v>9</v>
      </c>
      <c r="N17066">
        <v>9299.4599999999991</v>
      </c>
      <c r="O17066">
        <v>9500</v>
      </c>
      <c r="P17066">
        <v>1000</v>
      </c>
      <c r="Q17066">
        <v>20000</v>
      </c>
      <c r="R17066">
        <v>6</v>
      </c>
      <c r="S17066">
        <v>53842.19</v>
      </c>
      <c r="T17066">
        <v>60000</v>
      </c>
      <c r="U17066">
        <v>2500</v>
      </c>
      <c r="V17066">
        <v>200000</v>
      </c>
      <c r="W17066">
        <v>2</v>
      </c>
      <c r="X17066">
        <v>3239.28</v>
      </c>
      <c r="Y17066">
        <v>11000</v>
      </c>
      <c r="Z17066">
        <v>1500</v>
      </c>
      <c r="AA17066">
        <v>11000</v>
      </c>
      <c r="AB17066">
        <v>5</v>
      </c>
      <c r="AC17066">
        <v>6209.44</v>
      </c>
      <c r="AD17066">
        <v>2000</v>
      </c>
      <c r="AE17066">
        <v>1000</v>
      </c>
      <c r="AF17066">
        <v>20000</v>
      </c>
      <c r="AG17066">
        <v>53</v>
      </c>
      <c r="AH17066">
        <v>4748.0600000000004</v>
      </c>
      <c r="AI17066">
        <v>4000</v>
      </c>
      <c r="AJ17066">
        <v>2000</v>
      </c>
      <c r="AK17066">
        <v>20000</v>
      </c>
      <c r="AQ17066">
        <v>5</v>
      </c>
      <c r="AR17066">
        <v>5579.81</v>
      </c>
      <c r="AS17066">
        <v>5000</v>
      </c>
      <c r="AT17066">
        <v>3000</v>
      </c>
      <c r="AU17066">
        <v>12000</v>
      </c>
      <c r="BA17066">
        <v>38</v>
      </c>
      <c r="BB17066">
        <v>5543.58</v>
      </c>
      <c r="BC17066">
        <v>4000</v>
      </c>
      <c r="BD17066">
        <v>860</v>
      </c>
      <c r="BE17066">
        <v>31000</v>
      </c>
      <c r="BK17066">
        <v>3</v>
      </c>
      <c r="BL17066">
        <v>4197.3599999999997</v>
      </c>
      <c r="BM17066">
        <v>6000</v>
      </c>
      <c r="BN17066">
        <v>700</v>
      </c>
      <c r="BO17066">
        <v>16800</v>
      </c>
    </row>
    <row r="17067" spans="1:67" x14ac:dyDescent="0.35">
      <c r="A17067" t="s">
        <v>20</v>
      </c>
      <c r="B17067" t="s">
        <v>1152</v>
      </c>
      <c r="C17067">
        <v>26</v>
      </c>
      <c r="D17067">
        <v>28058.880000000001</v>
      </c>
      <c r="E17067">
        <v>15000</v>
      </c>
      <c r="F17067">
        <v>5000</v>
      </c>
      <c r="G17067">
        <v>120000</v>
      </c>
      <c r="H17067">
        <v>2</v>
      </c>
      <c r="I17067">
        <v>5674.79</v>
      </c>
      <c r="J17067">
        <v>7500</v>
      </c>
      <c r="K17067">
        <v>5000</v>
      </c>
      <c r="L17067">
        <v>7500</v>
      </c>
      <c r="M17067">
        <v>5</v>
      </c>
      <c r="N17067">
        <v>11641.08</v>
      </c>
      <c r="O17067">
        <v>12500</v>
      </c>
      <c r="P17067">
        <v>1500</v>
      </c>
      <c r="Q17067">
        <v>20000</v>
      </c>
      <c r="R17067">
        <v>12</v>
      </c>
      <c r="S17067">
        <v>64624.41</v>
      </c>
      <c r="T17067">
        <v>25000</v>
      </c>
      <c r="U17067">
        <v>2000</v>
      </c>
      <c r="V17067">
        <v>800000</v>
      </c>
      <c r="W17067">
        <v>1</v>
      </c>
      <c r="X17067">
        <v>1580</v>
      </c>
      <c r="Y17067">
        <v>1580</v>
      </c>
      <c r="Z17067">
        <v>1580</v>
      </c>
      <c r="AA17067">
        <v>1580</v>
      </c>
      <c r="AB17067">
        <v>1</v>
      </c>
      <c r="AC17067">
        <v>16000</v>
      </c>
      <c r="AD17067">
        <v>16000</v>
      </c>
      <c r="AE17067">
        <v>16000</v>
      </c>
      <c r="AF17067">
        <v>16000</v>
      </c>
      <c r="AG17067">
        <v>21</v>
      </c>
      <c r="AH17067">
        <v>7891.75</v>
      </c>
      <c r="AI17067">
        <v>6600</v>
      </c>
      <c r="AJ17067">
        <v>1600</v>
      </c>
      <c r="AK17067">
        <v>20000</v>
      </c>
      <c r="AL17067">
        <v>1</v>
      </c>
      <c r="AM17067">
        <v>5000</v>
      </c>
      <c r="AN17067">
        <v>5000</v>
      </c>
      <c r="AO17067">
        <v>5000</v>
      </c>
      <c r="AP17067">
        <v>5000</v>
      </c>
      <c r="AQ17067">
        <v>1</v>
      </c>
      <c r="AR17067">
        <v>9000</v>
      </c>
      <c r="AS17067">
        <v>9000</v>
      </c>
      <c r="AT17067">
        <v>9000</v>
      </c>
      <c r="AU17067">
        <v>9000</v>
      </c>
      <c r="BA17067">
        <v>7</v>
      </c>
      <c r="BB17067">
        <v>4273.82</v>
      </c>
      <c r="BC17067">
        <v>2500</v>
      </c>
      <c r="BD17067">
        <v>860</v>
      </c>
      <c r="BE17067">
        <v>14000</v>
      </c>
    </row>
    <row r="17068" spans="1:67" x14ac:dyDescent="0.35">
      <c r="A17068" t="s">
        <v>20</v>
      </c>
      <c r="B17068" t="s">
        <v>339</v>
      </c>
      <c r="C17068">
        <v>7</v>
      </c>
      <c r="D17068">
        <v>18027.8</v>
      </c>
      <c r="E17068">
        <v>9000</v>
      </c>
      <c r="F17068">
        <v>6000</v>
      </c>
      <c r="G17068">
        <v>70000</v>
      </c>
      <c r="H17068">
        <v>1</v>
      </c>
      <c r="I17068">
        <v>5000</v>
      </c>
      <c r="J17068">
        <v>5000</v>
      </c>
      <c r="K17068">
        <v>5000</v>
      </c>
      <c r="L17068">
        <v>5000</v>
      </c>
      <c r="AB17068">
        <v>2</v>
      </c>
      <c r="AC17068">
        <v>5414.37</v>
      </c>
      <c r="AD17068">
        <v>6000</v>
      </c>
      <c r="AE17068">
        <v>5000</v>
      </c>
      <c r="AF17068">
        <v>6000</v>
      </c>
      <c r="AG17068">
        <v>9</v>
      </c>
      <c r="AH17068">
        <v>8668.61</v>
      </c>
      <c r="AI17068">
        <v>6900</v>
      </c>
      <c r="AJ17068">
        <v>3000</v>
      </c>
      <c r="AK17068">
        <v>31000</v>
      </c>
      <c r="BA17068">
        <v>2</v>
      </c>
      <c r="BB17068">
        <v>8054.35</v>
      </c>
      <c r="BC17068">
        <v>11000</v>
      </c>
      <c r="BD17068">
        <v>5000</v>
      </c>
      <c r="BE17068">
        <v>11000</v>
      </c>
      <c r="BK17068">
        <v>1</v>
      </c>
      <c r="BL17068">
        <v>2400</v>
      </c>
      <c r="BM17068">
        <v>2400</v>
      </c>
      <c r="BN17068">
        <v>2400</v>
      </c>
      <c r="BO17068">
        <v>2400</v>
      </c>
    </row>
    <row r="17069" spans="1:67" x14ac:dyDescent="0.35">
      <c r="A17069" t="s">
        <v>21</v>
      </c>
      <c r="B17069" t="s">
        <v>1151</v>
      </c>
      <c r="C17069">
        <v>45</v>
      </c>
      <c r="D17069">
        <v>29582.22</v>
      </c>
      <c r="E17069">
        <v>23000</v>
      </c>
      <c r="F17069">
        <v>4000</v>
      </c>
      <c r="G17069">
        <v>140000</v>
      </c>
      <c r="H17069">
        <v>7</v>
      </c>
      <c r="I17069">
        <v>8071.43</v>
      </c>
      <c r="J17069">
        <v>8000</v>
      </c>
      <c r="K17069">
        <v>2000</v>
      </c>
      <c r="L17069">
        <v>18000</v>
      </c>
      <c r="M17069">
        <v>11</v>
      </c>
      <c r="N17069">
        <v>15181.82</v>
      </c>
      <c r="O17069">
        <v>7000</v>
      </c>
      <c r="P17069">
        <v>1000</v>
      </c>
      <c r="Q17069">
        <v>80000</v>
      </c>
      <c r="R17069">
        <v>7</v>
      </c>
      <c r="S17069">
        <v>25428.57</v>
      </c>
      <c r="T17069">
        <v>20000</v>
      </c>
      <c r="U17069">
        <v>9000</v>
      </c>
      <c r="V17069">
        <v>60000</v>
      </c>
      <c r="AB17069">
        <v>7</v>
      </c>
      <c r="AC17069">
        <v>12214.29</v>
      </c>
      <c r="AD17069">
        <v>10000</v>
      </c>
      <c r="AE17069">
        <v>4500</v>
      </c>
      <c r="AF17069">
        <v>20000</v>
      </c>
      <c r="AG17069">
        <v>36</v>
      </c>
      <c r="AH17069">
        <v>6798.61</v>
      </c>
      <c r="AI17069">
        <v>5500</v>
      </c>
      <c r="AJ17069">
        <v>2000</v>
      </c>
      <c r="AK17069">
        <v>23000</v>
      </c>
      <c r="AQ17069">
        <v>2</v>
      </c>
      <c r="AR17069">
        <v>4000</v>
      </c>
      <c r="AS17069">
        <v>2000</v>
      </c>
      <c r="AT17069">
        <v>2000</v>
      </c>
      <c r="AU17069">
        <v>6000</v>
      </c>
      <c r="AV17069">
        <v>2</v>
      </c>
      <c r="AW17069">
        <v>5000</v>
      </c>
      <c r="AX17069">
        <v>3000</v>
      </c>
      <c r="AY17069">
        <v>3000</v>
      </c>
      <c r="AZ17069">
        <v>7000</v>
      </c>
      <c r="BA17069">
        <v>28</v>
      </c>
      <c r="BB17069">
        <v>5304.29</v>
      </c>
      <c r="BC17069">
        <v>4200</v>
      </c>
      <c r="BD17069">
        <v>860</v>
      </c>
      <c r="BE17069">
        <v>13100</v>
      </c>
      <c r="BK17069">
        <v>5</v>
      </c>
      <c r="BL17069">
        <v>4800</v>
      </c>
      <c r="BM17069">
        <v>3000</v>
      </c>
      <c r="BN17069">
        <v>2000</v>
      </c>
      <c r="BO17069">
        <v>12000</v>
      </c>
    </row>
    <row r="17070" spans="1:67" x14ac:dyDescent="0.35">
      <c r="A17070" t="s">
        <v>21</v>
      </c>
      <c r="B17070" t="s">
        <v>1152</v>
      </c>
      <c r="C17070">
        <v>33</v>
      </c>
      <c r="D17070">
        <v>45766.97</v>
      </c>
      <c r="E17070">
        <v>20000</v>
      </c>
      <c r="F17070">
        <v>2100</v>
      </c>
      <c r="G17070">
        <v>350000</v>
      </c>
      <c r="H17070">
        <v>2</v>
      </c>
      <c r="I17070">
        <v>16000</v>
      </c>
      <c r="J17070">
        <v>12000</v>
      </c>
      <c r="K17070">
        <v>12000</v>
      </c>
      <c r="L17070">
        <v>20000</v>
      </c>
      <c r="M17070">
        <v>4</v>
      </c>
      <c r="N17070">
        <v>11150</v>
      </c>
      <c r="O17070">
        <v>8100</v>
      </c>
      <c r="P17070">
        <v>1500</v>
      </c>
      <c r="Q17070">
        <v>20000</v>
      </c>
      <c r="R17070">
        <v>8</v>
      </c>
      <c r="S17070">
        <v>95125</v>
      </c>
      <c r="T17070">
        <v>50000</v>
      </c>
      <c r="U17070">
        <v>1000</v>
      </c>
      <c r="V17070">
        <v>400000</v>
      </c>
      <c r="W17070">
        <v>1</v>
      </c>
      <c r="X17070">
        <v>12000</v>
      </c>
      <c r="Y17070">
        <v>12000</v>
      </c>
      <c r="Z17070">
        <v>12000</v>
      </c>
      <c r="AA17070">
        <v>12000</v>
      </c>
      <c r="AB17070">
        <v>1</v>
      </c>
      <c r="AC17070">
        <v>47000</v>
      </c>
      <c r="AD17070">
        <v>47000</v>
      </c>
      <c r="AE17070">
        <v>47000</v>
      </c>
      <c r="AF17070">
        <v>47000</v>
      </c>
      <c r="AG17070">
        <v>13</v>
      </c>
      <c r="AH17070">
        <v>8106.15</v>
      </c>
      <c r="AI17070">
        <v>7800</v>
      </c>
      <c r="AJ17070">
        <v>2300</v>
      </c>
      <c r="AK17070">
        <v>15000</v>
      </c>
      <c r="AV17070">
        <v>1</v>
      </c>
      <c r="AW17070">
        <v>3000</v>
      </c>
      <c r="AX17070">
        <v>3000</v>
      </c>
      <c r="AY17070">
        <v>3000</v>
      </c>
      <c r="AZ17070">
        <v>3000</v>
      </c>
      <c r="BA17070">
        <v>7</v>
      </c>
      <c r="BB17070">
        <v>3957.14</v>
      </c>
      <c r="BC17070">
        <v>4000</v>
      </c>
      <c r="BD17070">
        <v>800</v>
      </c>
      <c r="BE17070">
        <v>8000</v>
      </c>
      <c r="BK17070">
        <v>1</v>
      </c>
      <c r="BL17070">
        <v>1250</v>
      </c>
      <c r="BM17070">
        <v>1250</v>
      </c>
      <c r="BN17070">
        <v>1250</v>
      </c>
      <c r="BO17070">
        <v>1250</v>
      </c>
    </row>
    <row r="17071" spans="1:67" x14ac:dyDescent="0.35">
      <c r="A17071" t="s">
        <v>21</v>
      </c>
      <c r="B17071" t="s">
        <v>339</v>
      </c>
      <c r="C17071">
        <v>5</v>
      </c>
      <c r="D17071">
        <v>125600</v>
      </c>
      <c r="E17071">
        <v>50000</v>
      </c>
      <c r="F17071">
        <v>13000</v>
      </c>
      <c r="G17071">
        <v>500000</v>
      </c>
      <c r="H17071">
        <v>1</v>
      </c>
      <c r="I17071">
        <v>20000</v>
      </c>
      <c r="J17071">
        <v>20000</v>
      </c>
      <c r="K17071">
        <v>20000</v>
      </c>
      <c r="L17071">
        <v>20000</v>
      </c>
      <c r="M17071">
        <v>1</v>
      </c>
      <c r="N17071">
        <v>5000</v>
      </c>
      <c r="O17071">
        <v>5000</v>
      </c>
      <c r="P17071">
        <v>5000</v>
      </c>
      <c r="Q17071">
        <v>5000</v>
      </c>
      <c r="AG17071">
        <v>1</v>
      </c>
      <c r="AH17071">
        <v>5000</v>
      </c>
      <c r="AI17071">
        <v>5000</v>
      </c>
      <c r="AJ17071">
        <v>5000</v>
      </c>
      <c r="AK17071">
        <v>5000</v>
      </c>
      <c r="BA17071">
        <v>3</v>
      </c>
      <c r="BB17071">
        <v>6633.33</v>
      </c>
      <c r="BC17071">
        <v>6900</v>
      </c>
      <c r="BD17071">
        <v>6000</v>
      </c>
      <c r="BE17071">
        <v>7000</v>
      </c>
    </row>
    <row r="17072" spans="1:67" x14ac:dyDescent="0.35">
      <c r="A17072" t="s">
        <v>22</v>
      </c>
      <c r="B17072" t="s">
        <v>1151</v>
      </c>
      <c r="C17072">
        <v>44</v>
      </c>
      <c r="D17072">
        <v>12676.48</v>
      </c>
      <c r="E17072">
        <v>9000</v>
      </c>
      <c r="F17072">
        <v>1400</v>
      </c>
      <c r="G17072">
        <v>30000</v>
      </c>
      <c r="H17072">
        <v>6</v>
      </c>
      <c r="I17072">
        <v>6460.08</v>
      </c>
      <c r="J17072">
        <v>5500</v>
      </c>
      <c r="K17072">
        <v>4000</v>
      </c>
      <c r="L17072">
        <v>10000</v>
      </c>
      <c r="M17072">
        <v>11</v>
      </c>
      <c r="N17072">
        <v>7998.53</v>
      </c>
      <c r="O17072">
        <v>7000</v>
      </c>
      <c r="P17072">
        <v>2000</v>
      </c>
      <c r="Q17072">
        <v>17000</v>
      </c>
      <c r="R17072">
        <v>8</v>
      </c>
      <c r="S17072">
        <v>42633.3</v>
      </c>
      <c r="T17072">
        <v>3500</v>
      </c>
      <c r="U17072">
        <v>200</v>
      </c>
      <c r="V17072">
        <v>400000</v>
      </c>
      <c r="W17072">
        <v>3</v>
      </c>
      <c r="X17072">
        <v>1751.63</v>
      </c>
      <c r="Y17072">
        <v>1200</v>
      </c>
      <c r="Z17072">
        <v>1200</v>
      </c>
      <c r="AA17072">
        <v>3700</v>
      </c>
      <c r="AB17072">
        <v>11</v>
      </c>
      <c r="AC17072">
        <v>12325.28</v>
      </c>
      <c r="AD17072">
        <v>9500</v>
      </c>
      <c r="AE17072">
        <v>1000</v>
      </c>
      <c r="AF17072">
        <v>34000</v>
      </c>
      <c r="AG17072">
        <v>59</v>
      </c>
      <c r="AH17072">
        <v>6436.77</v>
      </c>
      <c r="AI17072">
        <v>5100</v>
      </c>
      <c r="AJ17072">
        <v>2500</v>
      </c>
      <c r="AK17072">
        <v>34000</v>
      </c>
      <c r="AQ17072">
        <v>2</v>
      </c>
      <c r="AR17072">
        <v>5476.86</v>
      </c>
      <c r="AS17072">
        <v>9000</v>
      </c>
      <c r="AT17072">
        <v>3000</v>
      </c>
      <c r="AU17072">
        <v>9000</v>
      </c>
      <c r="AV17072">
        <v>2</v>
      </c>
      <c r="AW17072">
        <v>2858.71</v>
      </c>
      <c r="AX17072">
        <v>5000</v>
      </c>
      <c r="AY17072">
        <v>2000</v>
      </c>
      <c r="AZ17072">
        <v>5000</v>
      </c>
      <c r="BA17072">
        <v>33</v>
      </c>
      <c r="BB17072">
        <v>5355.88</v>
      </c>
      <c r="BC17072">
        <v>5000</v>
      </c>
      <c r="BD17072">
        <v>800</v>
      </c>
      <c r="BE17072">
        <v>12300</v>
      </c>
      <c r="BK17072">
        <v>3</v>
      </c>
      <c r="BL17072">
        <v>5312.67</v>
      </c>
      <c r="BM17072">
        <v>3500</v>
      </c>
      <c r="BN17072">
        <v>1416</v>
      </c>
      <c r="BO17072">
        <v>10000</v>
      </c>
    </row>
    <row r="17073" spans="1:67" x14ac:dyDescent="0.35">
      <c r="A17073" t="s">
        <v>22</v>
      </c>
      <c r="B17073" t="s">
        <v>1152</v>
      </c>
      <c r="C17073">
        <v>19</v>
      </c>
      <c r="D17073">
        <v>14767.36</v>
      </c>
      <c r="E17073">
        <v>13000</v>
      </c>
      <c r="F17073">
        <v>4000</v>
      </c>
      <c r="G17073">
        <v>30000</v>
      </c>
      <c r="H17073">
        <v>3</v>
      </c>
      <c r="I17073">
        <v>7138.43</v>
      </c>
      <c r="J17073">
        <v>8500</v>
      </c>
      <c r="K17073">
        <v>3000</v>
      </c>
      <c r="L17073">
        <v>10000</v>
      </c>
      <c r="M17073">
        <v>4</v>
      </c>
      <c r="N17073">
        <v>10710.87</v>
      </c>
      <c r="O17073">
        <v>15000</v>
      </c>
      <c r="P17073">
        <v>4000</v>
      </c>
      <c r="Q17073">
        <v>17000</v>
      </c>
      <c r="R17073">
        <v>7</v>
      </c>
      <c r="S17073">
        <v>40658.93</v>
      </c>
      <c r="T17073">
        <v>40000</v>
      </c>
      <c r="U17073">
        <v>4000</v>
      </c>
      <c r="V17073">
        <v>100000</v>
      </c>
      <c r="W17073">
        <v>2</v>
      </c>
      <c r="X17073">
        <v>1814.01</v>
      </c>
      <c r="Y17073">
        <v>2000</v>
      </c>
      <c r="Z17073">
        <v>1416</v>
      </c>
      <c r="AA17073">
        <v>2000</v>
      </c>
      <c r="AG17073">
        <v>21</v>
      </c>
      <c r="AH17073">
        <v>5961.91</v>
      </c>
      <c r="AI17073">
        <v>5000</v>
      </c>
      <c r="AJ17073">
        <v>2000</v>
      </c>
      <c r="AK17073">
        <v>13000</v>
      </c>
      <c r="AQ17073">
        <v>1</v>
      </c>
      <c r="AR17073">
        <v>800</v>
      </c>
      <c r="AS17073">
        <v>800</v>
      </c>
      <c r="AT17073">
        <v>800</v>
      </c>
      <c r="AU17073">
        <v>800</v>
      </c>
      <c r="BA17073">
        <v>7</v>
      </c>
      <c r="BB17073">
        <v>3664.83</v>
      </c>
      <c r="BC17073">
        <v>2000</v>
      </c>
      <c r="BD17073">
        <v>900</v>
      </c>
      <c r="BE17073">
        <v>18000</v>
      </c>
      <c r="BF17073">
        <v>1</v>
      </c>
      <c r="BG17073">
        <v>1110</v>
      </c>
      <c r="BH17073">
        <v>1110</v>
      </c>
      <c r="BI17073">
        <v>1110</v>
      </c>
      <c r="BJ17073">
        <v>1110</v>
      </c>
      <c r="BK17073">
        <v>3</v>
      </c>
      <c r="BL17073">
        <v>8554.64</v>
      </c>
      <c r="BM17073">
        <v>8000</v>
      </c>
      <c r="BN17073">
        <v>860</v>
      </c>
      <c r="BO17073">
        <v>20000</v>
      </c>
    </row>
    <row r="17074" spans="1:67" x14ac:dyDescent="0.35">
      <c r="A17074" t="s">
        <v>22</v>
      </c>
      <c r="B17074" t="s">
        <v>339</v>
      </c>
      <c r="C17074">
        <v>6</v>
      </c>
      <c r="D17074">
        <v>19627.84</v>
      </c>
      <c r="E17074">
        <v>15000</v>
      </c>
      <c r="F17074">
        <v>6000</v>
      </c>
      <c r="G17074">
        <v>45000</v>
      </c>
      <c r="H17074">
        <v>1</v>
      </c>
      <c r="I17074">
        <v>5000</v>
      </c>
      <c r="J17074">
        <v>5000</v>
      </c>
      <c r="K17074">
        <v>5000</v>
      </c>
      <c r="L17074">
        <v>5000</v>
      </c>
      <c r="R17074">
        <v>2</v>
      </c>
      <c r="S17074">
        <v>38867.14</v>
      </c>
      <c r="T17074">
        <v>50000</v>
      </c>
      <c r="U17074">
        <v>6000</v>
      </c>
      <c r="V17074">
        <v>50000</v>
      </c>
      <c r="W17074">
        <v>1</v>
      </c>
      <c r="X17074">
        <v>1500</v>
      </c>
      <c r="Y17074">
        <v>1500</v>
      </c>
      <c r="Z17074">
        <v>1500</v>
      </c>
      <c r="AA17074">
        <v>1500</v>
      </c>
      <c r="AB17074">
        <v>1</v>
      </c>
      <c r="AC17074">
        <v>1000</v>
      </c>
      <c r="AD17074">
        <v>1000</v>
      </c>
      <c r="AE17074">
        <v>1000</v>
      </c>
      <c r="AF17074">
        <v>1000</v>
      </c>
      <c r="AG17074">
        <v>5</v>
      </c>
      <c r="AH17074">
        <v>7590.49</v>
      </c>
      <c r="AI17074">
        <v>5000</v>
      </c>
      <c r="AJ17074">
        <v>4000</v>
      </c>
      <c r="AK17074">
        <v>16000</v>
      </c>
      <c r="BA17074">
        <v>5</v>
      </c>
      <c r="BB17074">
        <v>4557.71</v>
      </c>
      <c r="BC17074">
        <v>2500</v>
      </c>
      <c r="BD17074">
        <v>2000</v>
      </c>
      <c r="BE17074">
        <v>25000</v>
      </c>
    </row>
    <row r="17075" spans="1:67" x14ac:dyDescent="0.35">
      <c r="A17075" t="s">
        <v>23</v>
      </c>
      <c r="B17075" t="s">
        <v>1151</v>
      </c>
      <c r="C17075">
        <v>40</v>
      </c>
      <c r="D17075">
        <v>18128.349999999999</v>
      </c>
      <c r="E17075">
        <v>12000</v>
      </c>
      <c r="F17075">
        <v>5000</v>
      </c>
      <c r="G17075">
        <v>70000</v>
      </c>
      <c r="H17075">
        <v>2</v>
      </c>
      <c r="I17075">
        <v>6691.39</v>
      </c>
      <c r="J17075">
        <v>12000</v>
      </c>
      <c r="K17075">
        <v>5000</v>
      </c>
      <c r="L17075">
        <v>12000</v>
      </c>
      <c r="M17075">
        <v>7</v>
      </c>
      <c r="N17075">
        <v>8284.6</v>
      </c>
      <c r="O17075">
        <v>5000</v>
      </c>
      <c r="P17075">
        <v>500</v>
      </c>
      <c r="Q17075">
        <v>25000</v>
      </c>
      <c r="R17075">
        <v>3</v>
      </c>
      <c r="S17075">
        <v>3389.19</v>
      </c>
      <c r="T17075">
        <v>4000</v>
      </c>
      <c r="U17075">
        <v>1500</v>
      </c>
      <c r="V17075">
        <v>4000</v>
      </c>
      <c r="W17075">
        <v>1</v>
      </c>
      <c r="X17075">
        <v>1670</v>
      </c>
      <c r="Y17075">
        <v>1670</v>
      </c>
      <c r="Z17075">
        <v>1670</v>
      </c>
      <c r="AA17075">
        <v>1670</v>
      </c>
      <c r="AB17075">
        <v>6</v>
      </c>
      <c r="AC17075">
        <v>4919.37</v>
      </c>
      <c r="AD17075">
        <v>4000</v>
      </c>
      <c r="AE17075">
        <v>1000</v>
      </c>
      <c r="AF17075">
        <v>15000</v>
      </c>
      <c r="AG17075">
        <v>59</v>
      </c>
      <c r="AH17075">
        <v>5169.82</v>
      </c>
      <c r="AI17075">
        <v>4000</v>
      </c>
      <c r="AJ17075">
        <v>2100</v>
      </c>
      <c r="AK17075">
        <v>17000</v>
      </c>
      <c r="AQ17075">
        <v>1</v>
      </c>
      <c r="AR17075">
        <v>2000</v>
      </c>
      <c r="AS17075">
        <v>2000</v>
      </c>
      <c r="AT17075">
        <v>2000</v>
      </c>
      <c r="AU17075">
        <v>2000</v>
      </c>
      <c r="AV17075">
        <v>3</v>
      </c>
      <c r="AW17075">
        <v>4000</v>
      </c>
      <c r="AX17075">
        <v>4000</v>
      </c>
      <c r="AY17075">
        <v>3000</v>
      </c>
      <c r="AZ17075">
        <v>5000</v>
      </c>
      <c r="BA17075">
        <v>39</v>
      </c>
      <c r="BB17075">
        <v>4522.1099999999997</v>
      </c>
      <c r="BC17075">
        <v>4000</v>
      </c>
      <c r="BD17075">
        <v>1000</v>
      </c>
      <c r="BE17075">
        <v>19000</v>
      </c>
      <c r="BF17075">
        <v>1</v>
      </c>
      <c r="BG17075">
        <v>1000</v>
      </c>
      <c r="BH17075">
        <v>1000</v>
      </c>
      <c r="BI17075">
        <v>1000</v>
      </c>
      <c r="BJ17075">
        <v>1000</v>
      </c>
      <c r="BK17075">
        <v>4</v>
      </c>
      <c r="BL17075">
        <v>23750.080000000002</v>
      </c>
      <c r="BM17075">
        <v>12000</v>
      </c>
      <c r="BN17075">
        <v>490</v>
      </c>
      <c r="BO17075">
        <v>50000</v>
      </c>
    </row>
    <row r="17076" spans="1:67" x14ac:dyDescent="0.35">
      <c r="A17076" t="s">
        <v>23</v>
      </c>
      <c r="B17076" t="s">
        <v>1152</v>
      </c>
      <c r="C17076">
        <v>22</v>
      </c>
      <c r="D17076">
        <v>15114.64</v>
      </c>
      <c r="E17076">
        <v>12000</v>
      </c>
      <c r="F17076">
        <v>2000</v>
      </c>
      <c r="G17076">
        <v>50000</v>
      </c>
      <c r="H17076">
        <v>4</v>
      </c>
      <c r="I17076">
        <v>4341</v>
      </c>
      <c r="J17076">
        <v>1600</v>
      </c>
      <c r="K17076">
        <v>500</v>
      </c>
      <c r="L17076">
        <v>8000</v>
      </c>
      <c r="M17076">
        <v>5</v>
      </c>
      <c r="N17076">
        <v>16118.61</v>
      </c>
      <c r="O17076">
        <v>20000</v>
      </c>
      <c r="P17076">
        <v>3000</v>
      </c>
      <c r="Q17076">
        <v>30000</v>
      </c>
      <c r="R17076">
        <v>2</v>
      </c>
      <c r="S17076">
        <v>73197.5</v>
      </c>
      <c r="T17076">
        <v>95000</v>
      </c>
      <c r="U17076">
        <v>4500</v>
      </c>
      <c r="V17076">
        <v>95000</v>
      </c>
      <c r="AB17076">
        <v>4</v>
      </c>
      <c r="AC17076">
        <v>2452.91</v>
      </c>
      <c r="AD17076">
        <v>3500</v>
      </c>
      <c r="AE17076">
        <v>200</v>
      </c>
      <c r="AF17076">
        <v>4500</v>
      </c>
      <c r="AG17076">
        <v>27</v>
      </c>
      <c r="AH17076">
        <v>5348.32</v>
      </c>
      <c r="AI17076">
        <v>5000</v>
      </c>
      <c r="AJ17076">
        <v>2000</v>
      </c>
      <c r="AK17076">
        <v>12000</v>
      </c>
      <c r="AQ17076">
        <v>2</v>
      </c>
      <c r="AR17076">
        <v>3000</v>
      </c>
      <c r="AS17076">
        <v>2000</v>
      </c>
      <c r="AT17076">
        <v>2000</v>
      </c>
      <c r="AU17076">
        <v>4000</v>
      </c>
      <c r="AV17076">
        <v>1</v>
      </c>
      <c r="AW17076">
        <v>4000</v>
      </c>
      <c r="AX17076">
        <v>4000</v>
      </c>
      <c r="AY17076">
        <v>4000</v>
      </c>
      <c r="AZ17076">
        <v>4000</v>
      </c>
      <c r="BA17076">
        <v>13</v>
      </c>
      <c r="BB17076">
        <v>4297.03</v>
      </c>
      <c r="BC17076">
        <v>2800</v>
      </c>
      <c r="BD17076">
        <v>2000</v>
      </c>
      <c r="BE17076">
        <v>16000</v>
      </c>
      <c r="BK17076">
        <v>4</v>
      </c>
      <c r="BL17076">
        <v>12281.27</v>
      </c>
      <c r="BM17076">
        <v>5000</v>
      </c>
      <c r="BN17076">
        <v>2500</v>
      </c>
      <c r="BO17076">
        <v>75000</v>
      </c>
    </row>
    <row r="17077" spans="1:67" x14ac:dyDescent="0.35">
      <c r="A17077" t="s">
        <v>23</v>
      </c>
      <c r="B17077" t="s">
        <v>339</v>
      </c>
      <c r="C17077">
        <v>9</v>
      </c>
      <c r="D17077">
        <v>14957.4</v>
      </c>
      <c r="E17077">
        <v>9000</v>
      </c>
      <c r="F17077">
        <v>6000</v>
      </c>
      <c r="G17077">
        <v>35000</v>
      </c>
      <c r="H17077">
        <v>3</v>
      </c>
      <c r="I17077">
        <v>10122.08</v>
      </c>
      <c r="J17077">
        <v>3000</v>
      </c>
      <c r="K17077">
        <v>3000</v>
      </c>
      <c r="L17077">
        <v>19000</v>
      </c>
      <c r="M17077">
        <v>1</v>
      </c>
      <c r="N17077">
        <v>30000</v>
      </c>
      <c r="O17077">
        <v>30000</v>
      </c>
      <c r="P17077">
        <v>30000</v>
      </c>
      <c r="Q17077">
        <v>30000</v>
      </c>
      <c r="AB17077">
        <v>1</v>
      </c>
      <c r="AC17077">
        <v>400</v>
      </c>
      <c r="AD17077">
        <v>400</v>
      </c>
      <c r="AE17077">
        <v>400</v>
      </c>
      <c r="AF17077">
        <v>400</v>
      </c>
      <c r="AG17077">
        <v>8</v>
      </c>
      <c r="AH17077">
        <v>4418.22</v>
      </c>
      <c r="AI17077">
        <v>3100</v>
      </c>
      <c r="AJ17077">
        <v>2500</v>
      </c>
      <c r="AK17077">
        <v>10000</v>
      </c>
      <c r="BA17077">
        <v>7</v>
      </c>
      <c r="BB17077">
        <v>4937.7700000000004</v>
      </c>
      <c r="BC17077">
        <v>3700</v>
      </c>
      <c r="BD17077">
        <v>2000</v>
      </c>
      <c r="BE17077">
        <v>10000</v>
      </c>
      <c r="BK17077">
        <v>2</v>
      </c>
      <c r="BL17077">
        <v>13028.54</v>
      </c>
      <c r="BM17077">
        <v>15000</v>
      </c>
      <c r="BN17077">
        <v>1500</v>
      </c>
      <c r="BO17077">
        <v>15000</v>
      </c>
    </row>
    <row r="17078" spans="1:67" x14ac:dyDescent="0.35">
      <c r="A17078" t="s">
        <v>24</v>
      </c>
      <c r="B17078" t="s">
        <v>1151</v>
      </c>
      <c r="C17078">
        <v>48</v>
      </c>
      <c r="D17078">
        <v>18892.060000000001</v>
      </c>
      <c r="E17078">
        <v>12000</v>
      </c>
      <c r="F17078">
        <v>1800</v>
      </c>
      <c r="G17078">
        <v>100000</v>
      </c>
      <c r="H17078">
        <v>7</v>
      </c>
      <c r="I17078">
        <v>7729.89</v>
      </c>
      <c r="J17078">
        <v>6000</v>
      </c>
      <c r="K17078">
        <v>1300</v>
      </c>
      <c r="L17078">
        <v>15000</v>
      </c>
      <c r="M17078">
        <v>18</v>
      </c>
      <c r="N17078">
        <v>13972.89</v>
      </c>
      <c r="O17078">
        <v>13000</v>
      </c>
      <c r="P17078">
        <v>300</v>
      </c>
      <c r="Q17078">
        <v>30000</v>
      </c>
      <c r="R17078">
        <v>5</v>
      </c>
      <c r="S17078">
        <v>15950.58</v>
      </c>
      <c r="T17078">
        <v>4000</v>
      </c>
      <c r="U17078">
        <v>2000</v>
      </c>
      <c r="V17078">
        <v>60000</v>
      </c>
      <c r="W17078">
        <v>5</v>
      </c>
      <c r="X17078">
        <v>11138.04</v>
      </c>
      <c r="Y17078">
        <v>900</v>
      </c>
      <c r="Z17078">
        <v>400</v>
      </c>
      <c r="AA17078">
        <v>40000</v>
      </c>
      <c r="AB17078">
        <v>6</v>
      </c>
      <c r="AC17078">
        <v>9836.1</v>
      </c>
      <c r="AD17078">
        <v>5000</v>
      </c>
      <c r="AE17078">
        <v>3000</v>
      </c>
      <c r="AF17078">
        <v>20000</v>
      </c>
      <c r="AG17078">
        <v>47</v>
      </c>
      <c r="AH17078">
        <v>5337.8</v>
      </c>
      <c r="AI17078">
        <v>4100</v>
      </c>
      <c r="AJ17078">
        <v>1500</v>
      </c>
      <c r="AK17078">
        <v>16000</v>
      </c>
      <c r="AQ17078">
        <v>5</v>
      </c>
      <c r="AR17078">
        <v>6943.61</v>
      </c>
      <c r="AS17078">
        <v>5000</v>
      </c>
      <c r="AT17078">
        <v>1000</v>
      </c>
      <c r="AU17078">
        <v>26000</v>
      </c>
      <c r="AV17078">
        <v>3</v>
      </c>
      <c r="AW17078">
        <v>7813.51</v>
      </c>
      <c r="AX17078">
        <v>8000</v>
      </c>
      <c r="AY17078">
        <v>2000</v>
      </c>
      <c r="AZ17078">
        <v>20000</v>
      </c>
      <c r="BA17078">
        <v>44</v>
      </c>
      <c r="BB17078">
        <v>5246.73</v>
      </c>
      <c r="BC17078">
        <v>4000</v>
      </c>
      <c r="BD17078">
        <v>280</v>
      </c>
      <c r="BE17078">
        <v>40000</v>
      </c>
      <c r="BK17078">
        <v>5</v>
      </c>
      <c r="BL17078">
        <v>17908.11</v>
      </c>
      <c r="BM17078">
        <v>30000</v>
      </c>
      <c r="BN17078">
        <v>1200</v>
      </c>
      <c r="BO17078">
        <v>30000</v>
      </c>
    </row>
    <row r="17079" spans="1:67" x14ac:dyDescent="0.35">
      <c r="A17079" t="s">
        <v>24</v>
      </c>
      <c r="B17079" t="s">
        <v>1152</v>
      </c>
      <c r="C17079">
        <v>29</v>
      </c>
      <c r="D17079">
        <v>29996.58</v>
      </c>
      <c r="E17079">
        <v>15000</v>
      </c>
      <c r="F17079">
        <v>2000</v>
      </c>
      <c r="G17079">
        <v>130000</v>
      </c>
      <c r="H17079">
        <v>3</v>
      </c>
      <c r="I17079">
        <v>13872.01</v>
      </c>
      <c r="J17079">
        <v>15000</v>
      </c>
      <c r="K17079">
        <v>6000</v>
      </c>
      <c r="L17079">
        <v>25000</v>
      </c>
      <c r="M17079">
        <v>5</v>
      </c>
      <c r="N17079">
        <v>12424.43</v>
      </c>
      <c r="O17079">
        <v>10000</v>
      </c>
      <c r="P17079">
        <v>4000</v>
      </c>
      <c r="Q17079">
        <v>30000</v>
      </c>
      <c r="R17079">
        <v>7</v>
      </c>
      <c r="S17079">
        <v>58344.800000000003</v>
      </c>
      <c r="T17079">
        <v>20000</v>
      </c>
      <c r="U17079">
        <v>1000</v>
      </c>
      <c r="V17079">
        <v>300000</v>
      </c>
      <c r="W17079">
        <v>4</v>
      </c>
      <c r="X17079">
        <v>14386.9</v>
      </c>
      <c r="Y17079">
        <v>8000</v>
      </c>
      <c r="Z17079">
        <v>400</v>
      </c>
      <c r="AA17079">
        <v>40000</v>
      </c>
      <c r="AB17079">
        <v>3</v>
      </c>
      <c r="AC17079">
        <v>3382.98</v>
      </c>
      <c r="AD17079">
        <v>2000</v>
      </c>
      <c r="AE17079">
        <v>1000</v>
      </c>
      <c r="AF17079">
        <v>8000</v>
      </c>
      <c r="AG17079">
        <v>30</v>
      </c>
      <c r="AH17079">
        <v>6261.65</v>
      </c>
      <c r="AI17079">
        <v>5000</v>
      </c>
      <c r="AJ17079">
        <v>2300</v>
      </c>
      <c r="AK17079">
        <v>21000</v>
      </c>
      <c r="AQ17079">
        <v>2</v>
      </c>
      <c r="AR17079">
        <v>2770.79</v>
      </c>
      <c r="AS17079">
        <v>3000</v>
      </c>
      <c r="AT17079">
        <v>2500</v>
      </c>
      <c r="AU17079">
        <v>3000</v>
      </c>
      <c r="AV17079">
        <v>1</v>
      </c>
      <c r="AW17079">
        <v>3600</v>
      </c>
      <c r="AX17079">
        <v>3600</v>
      </c>
      <c r="AY17079">
        <v>3600</v>
      </c>
      <c r="AZ17079">
        <v>3600</v>
      </c>
      <c r="BA17079">
        <v>14</v>
      </c>
      <c r="BB17079">
        <v>4429.1400000000003</v>
      </c>
      <c r="BC17079">
        <v>2670</v>
      </c>
      <c r="BD17079">
        <v>500</v>
      </c>
      <c r="BE17079">
        <v>11000</v>
      </c>
      <c r="BK17079">
        <v>5</v>
      </c>
      <c r="BL17079">
        <v>12924.09</v>
      </c>
      <c r="BM17079">
        <v>6000</v>
      </c>
      <c r="BN17079">
        <v>1500</v>
      </c>
      <c r="BO17079">
        <v>30000</v>
      </c>
    </row>
    <row r="17080" spans="1:67" x14ac:dyDescent="0.35">
      <c r="A17080" t="s">
        <v>24</v>
      </c>
      <c r="B17080" t="s">
        <v>339</v>
      </c>
      <c r="C17080">
        <v>7</v>
      </c>
      <c r="D17080">
        <v>15551.75</v>
      </c>
      <c r="E17080">
        <v>12000</v>
      </c>
      <c r="F17080">
        <v>4000</v>
      </c>
      <c r="G17080">
        <v>40000</v>
      </c>
      <c r="AG17080">
        <v>7</v>
      </c>
      <c r="AH17080">
        <v>5058.7299999999996</v>
      </c>
      <c r="AI17080">
        <v>5000</v>
      </c>
      <c r="AJ17080">
        <v>2500</v>
      </c>
      <c r="AK17080">
        <v>7400</v>
      </c>
      <c r="BA17080">
        <v>2</v>
      </c>
      <c r="BB17080">
        <v>3861.34</v>
      </c>
      <c r="BC17080">
        <v>5000</v>
      </c>
      <c r="BD17080">
        <v>3750</v>
      </c>
      <c r="BE17080">
        <v>5000</v>
      </c>
    </row>
    <row r="17081" spans="1:67" x14ac:dyDescent="0.35">
      <c r="A17081" t="s">
        <v>25</v>
      </c>
      <c r="B17081" t="s">
        <v>1151</v>
      </c>
      <c r="C17081">
        <v>39</v>
      </c>
      <c r="D17081">
        <v>19244.009999999998</v>
      </c>
      <c r="E17081">
        <v>11600</v>
      </c>
      <c r="F17081">
        <v>2800</v>
      </c>
      <c r="G17081">
        <v>60000</v>
      </c>
      <c r="H17081">
        <v>8</v>
      </c>
      <c r="I17081">
        <v>6447.26</v>
      </c>
      <c r="J17081">
        <v>5000</v>
      </c>
      <c r="K17081">
        <v>2000</v>
      </c>
      <c r="L17081">
        <v>15000</v>
      </c>
      <c r="M17081">
        <v>10</v>
      </c>
      <c r="N17081">
        <v>5491.53</v>
      </c>
      <c r="O17081">
        <v>5000</v>
      </c>
      <c r="P17081">
        <v>300</v>
      </c>
      <c r="Q17081">
        <v>22000</v>
      </c>
      <c r="R17081">
        <v>7</v>
      </c>
      <c r="S17081">
        <v>20198.97</v>
      </c>
      <c r="T17081">
        <v>12000</v>
      </c>
      <c r="U17081">
        <v>3000</v>
      </c>
      <c r="V17081">
        <v>50000</v>
      </c>
      <c r="W17081">
        <v>2</v>
      </c>
      <c r="X17081">
        <v>877.26</v>
      </c>
      <c r="Y17081">
        <v>1500</v>
      </c>
      <c r="Z17081">
        <v>666</v>
      </c>
      <c r="AA17081">
        <v>1500</v>
      </c>
      <c r="AB17081">
        <v>9</v>
      </c>
      <c r="AC17081">
        <v>7278.99</v>
      </c>
      <c r="AD17081">
        <v>3600</v>
      </c>
      <c r="AE17081">
        <v>1500</v>
      </c>
      <c r="AF17081">
        <v>20000</v>
      </c>
      <c r="AG17081">
        <v>47</v>
      </c>
      <c r="AH17081">
        <v>5636.8</v>
      </c>
      <c r="AI17081">
        <v>5000</v>
      </c>
      <c r="AJ17081">
        <v>2200</v>
      </c>
      <c r="AK17081">
        <v>20000</v>
      </c>
      <c r="AQ17081">
        <v>5</v>
      </c>
      <c r="AR17081">
        <v>1011.13</v>
      </c>
      <c r="AS17081">
        <v>700</v>
      </c>
      <c r="AT17081">
        <v>500</v>
      </c>
      <c r="AU17081">
        <v>5000</v>
      </c>
      <c r="AV17081">
        <v>1</v>
      </c>
      <c r="AW17081">
        <v>10000</v>
      </c>
      <c r="AX17081">
        <v>10000</v>
      </c>
      <c r="AY17081">
        <v>10000</v>
      </c>
      <c r="AZ17081">
        <v>10000</v>
      </c>
      <c r="BA17081">
        <v>34</v>
      </c>
      <c r="BB17081">
        <v>8848.7800000000007</v>
      </c>
      <c r="BC17081">
        <v>7000</v>
      </c>
      <c r="BD17081">
        <v>850</v>
      </c>
      <c r="BE17081">
        <v>48000</v>
      </c>
      <c r="BK17081">
        <v>4</v>
      </c>
      <c r="BL17081">
        <v>2212.9499999999998</v>
      </c>
      <c r="BM17081">
        <v>2000</v>
      </c>
      <c r="BN17081">
        <v>1000</v>
      </c>
      <c r="BO17081">
        <v>3000</v>
      </c>
    </row>
    <row r="17082" spans="1:67" x14ac:dyDescent="0.35">
      <c r="A17082" t="s">
        <v>25</v>
      </c>
      <c r="B17082" t="s">
        <v>1152</v>
      </c>
      <c r="C17082">
        <v>32</v>
      </c>
      <c r="D17082">
        <v>24086.89</v>
      </c>
      <c r="E17082">
        <v>15000</v>
      </c>
      <c r="F17082">
        <v>2500</v>
      </c>
      <c r="G17082">
        <v>250000</v>
      </c>
      <c r="H17082">
        <v>3</v>
      </c>
      <c r="I17082">
        <v>9764.41</v>
      </c>
      <c r="J17082">
        <v>8000</v>
      </c>
      <c r="K17082">
        <v>2500</v>
      </c>
      <c r="L17082">
        <v>15000</v>
      </c>
      <c r="M17082">
        <v>4</v>
      </c>
      <c r="N17082">
        <v>10474.950000000001</v>
      </c>
      <c r="O17082">
        <v>7000</v>
      </c>
      <c r="P17082">
        <v>2000</v>
      </c>
      <c r="Q17082">
        <v>22000</v>
      </c>
      <c r="R17082">
        <v>4</v>
      </c>
      <c r="S17082">
        <v>28469.73</v>
      </c>
      <c r="T17082">
        <v>15000</v>
      </c>
      <c r="U17082">
        <v>2500</v>
      </c>
      <c r="V17082">
        <v>60000</v>
      </c>
      <c r="W17082">
        <v>2</v>
      </c>
      <c r="X17082">
        <v>25250</v>
      </c>
      <c r="Y17082">
        <v>500</v>
      </c>
      <c r="Z17082">
        <v>500</v>
      </c>
      <c r="AA17082">
        <v>50000</v>
      </c>
      <c r="AB17082">
        <v>1</v>
      </c>
      <c r="AC17082">
        <v>280000</v>
      </c>
      <c r="AD17082">
        <v>280000</v>
      </c>
      <c r="AE17082">
        <v>280000</v>
      </c>
      <c r="AF17082">
        <v>280000</v>
      </c>
      <c r="AG17082">
        <v>22</v>
      </c>
      <c r="AH17082">
        <v>9143.17</v>
      </c>
      <c r="AI17082">
        <v>4700</v>
      </c>
      <c r="AJ17082">
        <v>2145</v>
      </c>
      <c r="AK17082">
        <v>79000</v>
      </c>
      <c r="AQ17082">
        <v>2</v>
      </c>
      <c r="AR17082">
        <v>8799.7900000000009</v>
      </c>
      <c r="AS17082">
        <v>15000</v>
      </c>
      <c r="AT17082">
        <v>5000</v>
      </c>
      <c r="AU17082">
        <v>15000</v>
      </c>
      <c r="BA17082">
        <v>16</v>
      </c>
      <c r="BB17082">
        <v>3507.73</v>
      </c>
      <c r="BC17082">
        <v>2500</v>
      </c>
      <c r="BD17082">
        <v>800</v>
      </c>
      <c r="BE17082">
        <v>18000</v>
      </c>
      <c r="BK17082">
        <v>1</v>
      </c>
      <c r="BL17082">
        <v>1000</v>
      </c>
      <c r="BM17082">
        <v>1000</v>
      </c>
      <c r="BN17082">
        <v>1000</v>
      </c>
      <c r="BO17082">
        <v>1000</v>
      </c>
    </row>
    <row r="17083" spans="1:67" x14ac:dyDescent="0.35">
      <c r="A17083" t="s">
        <v>25</v>
      </c>
      <c r="B17083" t="s">
        <v>339</v>
      </c>
      <c r="C17083">
        <v>4</v>
      </c>
      <c r="D17083">
        <v>9312.77</v>
      </c>
      <c r="E17083">
        <v>10700</v>
      </c>
      <c r="F17083">
        <v>5200</v>
      </c>
      <c r="G17083">
        <v>10700</v>
      </c>
      <c r="H17083">
        <v>2</v>
      </c>
      <c r="I17083">
        <v>13702.48</v>
      </c>
      <c r="J17083">
        <v>30000</v>
      </c>
      <c r="K17083">
        <v>2000</v>
      </c>
      <c r="L17083">
        <v>30000</v>
      </c>
      <c r="M17083">
        <v>2</v>
      </c>
      <c r="N17083">
        <v>9314.19</v>
      </c>
      <c r="O17083">
        <v>11000</v>
      </c>
      <c r="P17083">
        <v>2500</v>
      </c>
      <c r="Q17083">
        <v>11000</v>
      </c>
      <c r="AG17083">
        <v>7</v>
      </c>
      <c r="AH17083">
        <v>5076.21</v>
      </c>
      <c r="AI17083">
        <v>5000</v>
      </c>
      <c r="AJ17083">
        <v>2000</v>
      </c>
      <c r="AK17083">
        <v>10000</v>
      </c>
      <c r="BA17083">
        <v>6</v>
      </c>
      <c r="BB17083">
        <v>2822.37</v>
      </c>
      <c r="BC17083">
        <v>2500</v>
      </c>
      <c r="BD17083">
        <v>860</v>
      </c>
      <c r="BE17083">
        <v>4800</v>
      </c>
    </row>
    <row r="17084" spans="1:67" x14ac:dyDescent="0.35">
      <c r="A17084" t="s">
        <v>26</v>
      </c>
      <c r="B17084" t="s">
        <v>1151</v>
      </c>
      <c r="C17084">
        <v>45</v>
      </c>
      <c r="D17084">
        <v>15059.41</v>
      </c>
      <c r="E17084">
        <v>10000</v>
      </c>
      <c r="F17084">
        <v>2800</v>
      </c>
      <c r="G17084">
        <v>50000</v>
      </c>
      <c r="H17084">
        <v>6</v>
      </c>
      <c r="I17084">
        <v>7304.38</v>
      </c>
      <c r="J17084">
        <v>4600</v>
      </c>
      <c r="K17084">
        <v>2000</v>
      </c>
      <c r="L17084">
        <v>14000</v>
      </c>
      <c r="M17084">
        <v>10</v>
      </c>
      <c r="N17084">
        <v>6442.79</v>
      </c>
      <c r="O17084">
        <v>6000</v>
      </c>
      <c r="P17084">
        <v>1200</v>
      </c>
      <c r="Q17084">
        <v>14000</v>
      </c>
      <c r="R17084">
        <v>9</v>
      </c>
      <c r="S17084">
        <v>12611.55</v>
      </c>
      <c r="T17084">
        <v>5000</v>
      </c>
      <c r="U17084">
        <v>1000</v>
      </c>
      <c r="V17084">
        <v>45000</v>
      </c>
      <c r="W17084">
        <v>1</v>
      </c>
      <c r="X17084">
        <v>467</v>
      </c>
      <c r="Y17084">
        <v>467</v>
      </c>
      <c r="Z17084">
        <v>467</v>
      </c>
      <c r="AA17084">
        <v>467</v>
      </c>
      <c r="AB17084">
        <v>9</v>
      </c>
      <c r="AC17084">
        <v>11919.36</v>
      </c>
      <c r="AD17084">
        <v>10000</v>
      </c>
      <c r="AE17084">
        <v>1300</v>
      </c>
      <c r="AF17084">
        <v>30000</v>
      </c>
      <c r="AG17084">
        <v>57</v>
      </c>
      <c r="AH17084">
        <v>6328.28</v>
      </c>
      <c r="AI17084">
        <v>4000</v>
      </c>
      <c r="AJ17084">
        <v>2000</v>
      </c>
      <c r="AK17084">
        <v>33000</v>
      </c>
      <c r="AQ17084">
        <v>6</v>
      </c>
      <c r="AR17084">
        <v>4333.58</v>
      </c>
      <c r="AS17084">
        <v>4000</v>
      </c>
      <c r="AT17084">
        <v>2000</v>
      </c>
      <c r="AU17084">
        <v>10000</v>
      </c>
      <c r="AV17084">
        <v>2</v>
      </c>
      <c r="AW17084">
        <v>4185.03</v>
      </c>
      <c r="AX17084">
        <v>7000</v>
      </c>
      <c r="AY17084">
        <v>2000</v>
      </c>
      <c r="AZ17084">
        <v>7000</v>
      </c>
      <c r="BA17084">
        <v>53</v>
      </c>
      <c r="BB17084">
        <v>4255.42</v>
      </c>
      <c r="BC17084">
        <v>2760</v>
      </c>
      <c r="BD17084">
        <v>800</v>
      </c>
      <c r="BE17084">
        <v>16000</v>
      </c>
      <c r="BK17084">
        <v>3</v>
      </c>
      <c r="BL17084">
        <v>5832.64</v>
      </c>
      <c r="BM17084">
        <v>3000</v>
      </c>
      <c r="BN17084">
        <v>2400</v>
      </c>
      <c r="BO17084">
        <v>12000</v>
      </c>
    </row>
    <row r="17085" spans="1:67" x14ac:dyDescent="0.35">
      <c r="A17085" t="s">
        <v>26</v>
      </c>
      <c r="B17085" t="s">
        <v>1152</v>
      </c>
      <c r="C17085">
        <v>21</v>
      </c>
      <c r="D17085">
        <v>13236.13</v>
      </c>
      <c r="E17085">
        <v>11000</v>
      </c>
      <c r="F17085">
        <v>3500</v>
      </c>
      <c r="G17085">
        <v>40000</v>
      </c>
      <c r="H17085">
        <v>4</v>
      </c>
      <c r="I17085">
        <v>9183.6200000000008</v>
      </c>
      <c r="J17085">
        <v>7000</v>
      </c>
      <c r="K17085">
        <v>5000</v>
      </c>
      <c r="L17085">
        <v>15000</v>
      </c>
      <c r="M17085">
        <v>6</v>
      </c>
      <c r="N17085">
        <v>9573.76</v>
      </c>
      <c r="O17085">
        <v>10000</v>
      </c>
      <c r="P17085">
        <v>1500</v>
      </c>
      <c r="Q17085">
        <v>18000</v>
      </c>
      <c r="R17085">
        <v>7</v>
      </c>
      <c r="S17085">
        <v>18178.87</v>
      </c>
      <c r="T17085">
        <v>20000</v>
      </c>
      <c r="U17085">
        <v>1500</v>
      </c>
      <c r="V17085">
        <v>30000</v>
      </c>
      <c r="W17085">
        <v>1</v>
      </c>
      <c r="X17085">
        <v>1200</v>
      </c>
      <c r="Y17085">
        <v>1200</v>
      </c>
      <c r="Z17085">
        <v>1200</v>
      </c>
      <c r="AA17085">
        <v>1200</v>
      </c>
      <c r="AG17085">
        <v>18</v>
      </c>
      <c r="AH17085">
        <v>5873.04</v>
      </c>
      <c r="AI17085">
        <v>4000</v>
      </c>
      <c r="AJ17085">
        <v>2500</v>
      </c>
      <c r="AK17085">
        <v>22000</v>
      </c>
      <c r="AL17085">
        <v>1</v>
      </c>
      <c r="AM17085">
        <v>30000</v>
      </c>
      <c r="AN17085">
        <v>30000</v>
      </c>
      <c r="AO17085">
        <v>30000</v>
      </c>
      <c r="AP17085">
        <v>30000</v>
      </c>
      <c r="AQ17085">
        <v>2</v>
      </c>
      <c r="AR17085">
        <v>8512.49</v>
      </c>
      <c r="AS17085">
        <v>10000</v>
      </c>
      <c r="AT17085">
        <v>6000</v>
      </c>
      <c r="AU17085">
        <v>10000</v>
      </c>
      <c r="AV17085">
        <v>1</v>
      </c>
      <c r="AW17085">
        <v>1000</v>
      </c>
      <c r="AX17085">
        <v>1000</v>
      </c>
      <c r="AY17085">
        <v>1000</v>
      </c>
      <c r="AZ17085">
        <v>1000</v>
      </c>
      <c r="BA17085">
        <v>7</v>
      </c>
      <c r="BB17085">
        <v>3217.39</v>
      </c>
      <c r="BC17085">
        <v>2760</v>
      </c>
      <c r="BD17085">
        <v>800</v>
      </c>
      <c r="BE17085">
        <v>6000</v>
      </c>
    </row>
    <row r="17086" spans="1:67" x14ac:dyDescent="0.35">
      <c r="A17086" t="s">
        <v>26</v>
      </c>
      <c r="B17086" t="s">
        <v>339</v>
      </c>
      <c r="C17086">
        <v>6</v>
      </c>
      <c r="D17086">
        <v>19707.490000000002</v>
      </c>
      <c r="E17086">
        <v>15000</v>
      </c>
      <c r="F17086">
        <v>6000</v>
      </c>
      <c r="G17086">
        <v>40000</v>
      </c>
      <c r="R17086">
        <v>2</v>
      </c>
      <c r="S17086">
        <v>25785.38</v>
      </c>
      <c r="T17086">
        <v>30000</v>
      </c>
      <c r="U17086">
        <v>20000</v>
      </c>
      <c r="V17086">
        <v>30000</v>
      </c>
      <c r="AG17086">
        <v>7</v>
      </c>
      <c r="AH17086">
        <v>8313.5400000000009</v>
      </c>
      <c r="AI17086">
        <v>6700</v>
      </c>
      <c r="AJ17086">
        <v>2300</v>
      </c>
      <c r="AK17086">
        <v>40000</v>
      </c>
      <c r="BA17086">
        <v>3</v>
      </c>
      <c r="BB17086">
        <v>3756.72</v>
      </c>
      <c r="BC17086">
        <v>2900</v>
      </c>
      <c r="BD17086">
        <v>2100</v>
      </c>
      <c r="BE17086">
        <v>5500</v>
      </c>
    </row>
    <row r="17087" spans="1:67" x14ac:dyDescent="0.35">
      <c r="A17087" t="s">
        <v>27</v>
      </c>
      <c r="B17087" t="s">
        <v>1151</v>
      </c>
      <c r="C17087">
        <v>53</v>
      </c>
      <c r="D17087">
        <v>11115.1</v>
      </c>
      <c r="E17087">
        <v>10000</v>
      </c>
      <c r="F17087">
        <v>2800</v>
      </c>
      <c r="G17087">
        <v>30000</v>
      </c>
      <c r="H17087">
        <v>4</v>
      </c>
      <c r="I17087">
        <v>7669.11</v>
      </c>
      <c r="J17087">
        <v>5000</v>
      </c>
      <c r="K17087">
        <v>2000</v>
      </c>
      <c r="L17087">
        <v>21000</v>
      </c>
      <c r="M17087">
        <v>12</v>
      </c>
      <c r="N17087">
        <v>16307.46</v>
      </c>
      <c r="O17087">
        <v>8000</v>
      </c>
      <c r="P17087">
        <v>3500</v>
      </c>
      <c r="Q17087">
        <v>63500</v>
      </c>
      <c r="R17087">
        <v>7</v>
      </c>
      <c r="S17087">
        <v>9451.66</v>
      </c>
      <c r="T17087">
        <v>9000</v>
      </c>
      <c r="U17087">
        <v>1000</v>
      </c>
      <c r="V17087">
        <v>20000</v>
      </c>
      <c r="W17087">
        <v>3</v>
      </c>
      <c r="X17087">
        <v>4236.13</v>
      </c>
      <c r="Y17087">
        <v>2500</v>
      </c>
      <c r="Z17087">
        <v>1000</v>
      </c>
      <c r="AA17087">
        <v>10000</v>
      </c>
      <c r="AB17087">
        <v>2</v>
      </c>
      <c r="AC17087">
        <v>57350.77</v>
      </c>
      <c r="AD17087">
        <v>100000</v>
      </c>
      <c r="AE17087">
        <v>20000</v>
      </c>
      <c r="AF17087">
        <v>100000</v>
      </c>
      <c r="AG17087">
        <v>38</v>
      </c>
      <c r="AH17087">
        <v>5465.96</v>
      </c>
      <c r="AI17087">
        <v>3800</v>
      </c>
      <c r="AJ17087">
        <v>2000</v>
      </c>
      <c r="AK17087">
        <v>17000</v>
      </c>
      <c r="AQ17087">
        <v>2</v>
      </c>
      <c r="AR17087">
        <v>9965.9500000000007</v>
      </c>
      <c r="AS17087">
        <v>22000</v>
      </c>
      <c r="AT17087">
        <v>4000</v>
      </c>
      <c r="AU17087">
        <v>22000</v>
      </c>
      <c r="BA17087">
        <v>30</v>
      </c>
      <c r="BB17087">
        <v>4226.13</v>
      </c>
      <c r="BC17087">
        <v>2900</v>
      </c>
      <c r="BD17087">
        <v>860</v>
      </c>
      <c r="BE17087">
        <v>11100</v>
      </c>
      <c r="BK17087">
        <v>6</v>
      </c>
      <c r="BL17087">
        <v>8001.1</v>
      </c>
      <c r="BM17087">
        <v>7200</v>
      </c>
      <c r="BN17087">
        <v>1200</v>
      </c>
      <c r="BO17087">
        <v>12000</v>
      </c>
    </row>
    <row r="17088" spans="1:67" x14ac:dyDescent="0.35">
      <c r="A17088" t="s">
        <v>27</v>
      </c>
      <c r="B17088" t="s">
        <v>1152</v>
      </c>
      <c r="C17088">
        <v>29</v>
      </c>
      <c r="D17088">
        <v>35848.339999999997</v>
      </c>
      <c r="E17088">
        <v>20000</v>
      </c>
      <c r="F17088">
        <v>6000</v>
      </c>
      <c r="G17088">
        <v>200000</v>
      </c>
      <c r="H17088">
        <v>5</v>
      </c>
      <c r="I17088">
        <v>12305.18</v>
      </c>
      <c r="J17088">
        <v>8000</v>
      </c>
      <c r="K17088">
        <v>5000</v>
      </c>
      <c r="L17088">
        <v>30000</v>
      </c>
      <c r="M17088">
        <v>9</v>
      </c>
      <c r="N17088">
        <v>7382.04</v>
      </c>
      <c r="O17088">
        <v>6500</v>
      </c>
      <c r="P17088">
        <v>3000</v>
      </c>
      <c r="Q17088">
        <v>25000</v>
      </c>
      <c r="R17088">
        <v>7</v>
      </c>
      <c r="S17088">
        <v>30337.68</v>
      </c>
      <c r="T17088">
        <v>20000</v>
      </c>
      <c r="U17088">
        <v>8000</v>
      </c>
      <c r="V17088">
        <v>85000</v>
      </c>
      <c r="W17088">
        <v>2</v>
      </c>
      <c r="X17088">
        <v>2491.6999999999998</v>
      </c>
      <c r="Y17088">
        <v>4000</v>
      </c>
      <c r="Z17088">
        <v>600</v>
      </c>
      <c r="AA17088">
        <v>4000</v>
      </c>
      <c r="AB17088">
        <v>1</v>
      </c>
      <c r="AC17088">
        <v>5000</v>
      </c>
      <c r="AD17088">
        <v>5000</v>
      </c>
      <c r="AE17088">
        <v>5000</v>
      </c>
      <c r="AF17088">
        <v>5000</v>
      </c>
      <c r="AG17088">
        <v>23</v>
      </c>
      <c r="AH17088">
        <v>8896.16</v>
      </c>
      <c r="AI17088">
        <v>8000</v>
      </c>
      <c r="AJ17088">
        <v>2800</v>
      </c>
      <c r="AK17088">
        <v>20000</v>
      </c>
      <c r="AQ17088">
        <v>1</v>
      </c>
      <c r="AR17088">
        <v>2000</v>
      </c>
      <c r="AS17088">
        <v>2000</v>
      </c>
      <c r="AT17088">
        <v>2000</v>
      </c>
      <c r="AU17088">
        <v>2000</v>
      </c>
      <c r="BA17088">
        <v>14</v>
      </c>
      <c r="BB17088">
        <v>3975.4</v>
      </c>
      <c r="BC17088">
        <v>3000</v>
      </c>
      <c r="BD17088">
        <v>860</v>
      </c>
      <c r="BE17088">
        <v>12000</v>
      </c>
      <c r="BK17088">
        <v>3</v>
      </c>
      <c r="BL17088">
        <v>4604.38</v>
      </c>
      <c r="BM17088">
        <v>5000</v>
      </c>
      <c r="BN17088">
        <v>1374</v>
      </c>
      <c r="BO17088">
        <v>5000</v>
      </c>
    </row>
    <row r="17089" spans="1:67" x14ac:dyDescent="0.35">
      <c r="A17089" t="s">
        <v>27</v>
      </c>
      <c r="B17089" t="s">
        <v>339</v>
      </c>
      <c r="C17089">
        <v>7</v>
      </c>
      <c r="D17089">
        <v>15247.04</v>
      </c>
      <c r="E17089">
        <v>9000</v>
      </c>
      <c r="F17089">
        <v>7500</v>
      </c>
      <c r="G17089">
        <v>50000</v>
      </c>
      <c r="H17089">
        <v>1</v>
      </c>
      <c r="I17089">
        <v>7000</v>
      </c>
      <c r="J17089">
        <v>7000</v>
      </c>
      <c r="K17089">
        <v>7000</v>
      </c>
      <c r="L17089">
        <v>7000</v>
      </c>
      <c r="M17089">
        <v>3</v>
      </c>
      <c r="N17089">
        <v>13594.83</v>
      </c>
      <c r="O17089">
        <v>20000</v>
      </c>
      <c r="P17089">
        <v>2000</v>
      </c>
      <c r="Q17089">
        <v>20000</v>
      </c>
      <c r="R17089">
        <v>1</v>
      </c>
      <c r="S17089">
        <v>12000</v>
      </c>
      <c r="T17089">
        <v>12000</v>
      </c>
      <c r="U17089">
        <v>12000</v>
      </c>
      <c r="V17089">
        <v>12000</v>
      </c>
      <c r="AG17089">
        <v>8</v>
      </c>
      <c r="AH17089">
        <v>5852.44</v>
      </c>
      <c r="AI17089">
        <v>5000</v>
      </c>
      <c r="AJ17089">
        <v>2500</v>
      </c>
      <c r="AK17089">
        <v>9800</v>
      </c>
      <c r="AV17089">
        <v>1</v>
      </c>
      <c r="AW17089">
        <v>13100</v>
      </c>
      <c r="AX17089">
        <v>13100</v>
      </c>
      <c r="AY17089">
        <v>13100</v>
      </c>
      <c r="AZ17089">
        <v>13100</v>
      </c>
      <c r="BA17089">
        <v>4</v>
      </c>
      <c r="BB17089">
        <v>4041.55</v>
      </c>
      <c r="BC17089">
        <v>3000</v>
      </c>
      <c r="BD17089">
        <v>2100</v>
      </c>
      <c r="BE17089">
        <v>8000</v>
      </c>
    </row>
    <row r="17090" spans="1:67" x14ac:dyDescent="0.35">
      <c r="A17090" t="s">
        <v>28</v>
      </c>
      <c r="B17090" t="s">
        <v>1151</v>
      </c>
      <c r="C17090">
        <v>43</v>
      </c>
      <c r="D17090">
        <v>11111.53</v>
      </c>
      <c r="E17090">
        <v>8000</v>
      </c>
      <c r="F17090">
        <v>2500</v>
      </c>
      <c r="G17090">
        <v>35000</v>
      </c>
      <c r="H17090">
        <v>3</v>
      </c>
      <c r="I17090">
        <v>4671.04</v>
      </c>
      <c r="J17090">
        <v>5000</v>
      </c>
      <c r="K17090">
        <v>1000</v>
      </c>
      <c r="L17090">
        <v>6500</v>
      </c>
      <c r="M17090">
        <v>7</v>
      </c>
      <c r="N17090">
        <v>11699.93</v>
      </c>
      <c r="O17090">
        <v>7000</v>
      </c>
      <c r="P17090">
        <v>2000</v>
      </c>
      <c r="Q17090">
        <v>20000</v>
      </c>
      <c r="R17090">
        <v>4</v>
      </c>
      <c r="S17090">
        <v>12237.19</v>
      </c>
      <c r="T17090">
        <v>14000</v>
      </c>
      <c r="U17090">
        <v>4000</v>
      </c>
      <c r="V17090">
        <v>20000</v>
      </c>
      <c r="W17090">
        <v>4</v>
      </c>
      <c r="X17090">
        <v>1727.48</v>
      </c>
      <c r="Y17090">
        <v>2000</v>
      </c>
      <c r="Z17090">
        <v>900</v>
      </c>
      <c r="AA17090">
        <v>2500</v>
      </c>
      <c r="AB17090">
        <v>4</v>
      </c>
      <c r="AC17090">
        <v>6265.1</v>
      </c>
      <c r="AD17090">
        <v>5000</v>
      </c>
      <c r="AE17090">
        <v>3000</v>
      </c>
      <c r="AF17090">
        <v>20000</v>
      </c>
      <c r="AG17090">
        <v>46</v>
      </c>
      <c r="AH17090">
        <v>4243.8900000000003</v>
      </c>
      <c r="AI17090">
        <v>3700</v>
      </c>
      <c r="AJ17090">
        <v>2193</v>
      </c>
      <c r="AK17090">
        <v>20000</v>
      </c>
      <c r="AQ17090">
        <v>5</v>
      </c>
      <c r="AR17090">
        <v>1237.1500000000001</v>
      </c>
      <c r="AS17090">
        <v>1000</v>
      </c>
      <c r="AT17090">
        <v>300</v>
      </c>
      <c r="AU17090">
        <v>2000</v>
      </c>
      <c r="AV17090">
        <v>5</v>
      </c>
      <c r="AW17090">
        <v>6065.61</v>
      </c>
      <c r="AX17090">
        <v>3000</v>
      </c>
      <c r="AY17090">
        <v>1500</v>
      </c>
      <c r="AZ17090">
        <v>18000</v>
      </c>
      <c r="BA17090">
        <v>41</v>
      </c>
      <c r="BB17090">
        <v>4417.57</v>
      </c>
      <c r="BC17090">
        <v>2960</v>
      </c>
      <c r="BD17090">
        <v>860</v>
      </c>
      <c r="BE17090">
        <v>18000</v>
      </c>
      <c r="BK17090">
        <v>4</v>
      </c>
      <c r="BL17090">
        <v>71617.649999999994</v>
      </c>
      <c r="BM17090">
        <v>4100</v>
      </c>
      <c r="BN17090">
        <v>1900</v>
      </c>
      <c r="BO17090">
        <v>400000</v>
      </c>
    </row>
    <row r="17091" spans="1:67" x14ac:dyDescent="0.35">
      <c r="A17091" t="s">
        <v>28</v>
      </c>
      <c r="B17091" t="s">
        <v>1152</v>
      </c>
      <c r="C17091">
        <v>38</v>
      </c>
      <c r="D17091">
        <v>14945.16</v>
      </c>
      <c r="E17091">
        <v>12000</v>
      </c>
      <c r="F17091">
        <v>2500</v>
      </c>
      <c r="G17091">
        <v>43000</v>
      </c>
      <c r="H17091">
        <v>2</v>
      </c>
      <c r="I17091">
        <v>7827.01</v>
      </c>
      <c r="J17091">
        <v>10000</v>
      </c>
      <c r="K17091">
        <v>1500</v>
      </c>
      <c r="L17091">
        <v>10000</v>
      </c>
      <c r="M17091">
        <v>9</v>
      </c>
      <c r="N17091">
        <v>13645.31</v>
      </c>
      <c r="O17091">
        <v>10000</v>
      </c>
      <c r="P17091">
        <v>5000</v>
      </c>
      <c r="Q17091">
        <v>40000</v>
      </c>
      <c r="R17091">
        <v>5</v>
      </c>
      <c r="S17091">
        <v>82546.820000000007</v>
      </c>
      <c r="T17091">
        <v>20000</v>
      </c>
      <c r="U17091">
        <v>500</v>
      </c>
      <c r="V17091">
        <v>200000</v>
      </c>
      <c r="W17091">
        <v>6</v>
      </c>
      <c r="X17091">
        <v>3742.15</v>
      </c>
      <c r="Y17091">
        <v>1200</v>
      </c>
      <c r="Z17091">
        <v>400</v>
      </c>
      <c r="AA17091">
        <v>15000</v>
      </c>
      <c r="AB17091">
        <v>1</v>
      </c>
      <c r="AC17091">
        <v>1500</v>
      </c>
      <c r="AD17091">
        <v>1500</v>
      </c>
      <c r="AE17091">
        <v>1500</v>
      </c>
      <c r="AF17091">
        <v>1500</v>
      </c>
      <c r="AG17091">
        <v>27</v>
      </c>
      <c r="AH17091">
        <v>9613.67</v>
      </c>
      <c r="AI17091">
        <v>7500</v>
      </c>
      <c r="AJ17091">
        <v>2000</v>
      </c>
      <c r="AK17091">
        <v>24000</v>
      </c>
      <c r="AV17091">
        <v>1</v>
      </c>
      <c r="AW17091">
        <v>1500</v>
      </c>
      <c r="AX17091">
        <v>1500</v>
      </c>
      <c r="AY17091">
        <v>1500</v>
      </c>
      <c r="AZ17091">
        <v>1500</v>
      </c>
      <c r="BA17091">
        <v>14</v>
      </c>
      <c r="BB17091">
        <v>3427.26</v>
      </c>
      <c r="BC17091">
        <v>3000</v>
      </c>
      <c r="BD17091">
        <v>800</v>
      </c>
      <c r="BE17091">
        <v>9000</v>
      </c>
      <c r="BK17091">
        <v>3</v>
      </c>
      <c r="BL17091">
        <v>4564.54</v>
      </c>
      <c r="BM17091">
        <v>6000</v>
      </c>
      <c r="BN17091">
        <v>3750</v>
      </c>
      <c r="BO17091">
        <v>6000</v>
      </c>
    </row>
    <row r="17092" spans="1:67" x14ac:dyDescent="0.35">
      <c r="A17092" t="s">
        <v>28</v>
      </c>
      <c r="B17092" t="s">
        <v>339</v>
      </c>
      <c r="C17092">
        <v>6</v>
      </c>
      <c r="D17092">
        <v>16172.28</v>
      </c>
      <c r="E17092">
        <v>15000</v>
      </c>
      <c r="F17092">
        <v>10000</v>
      </c>
      <c r="G17092">
        <v>24000</v>
      </c>
      <c r="H17092">
        <v>1</v>
      </c>
      <c r="I17092">
        <v>2000</v>
      </c>
      <c r="J17092">
        <v>2000</v>
      </c>
      <c r="K17092">
        <v>2000</v>
      </c>
      <c r="L17092">
        <v>2000</v>
      </c>
      <c r="W17092">
        <v>1</v>
      </c>
      <c r="X17092">
        <v>1660</v>
      </c>
      <c r="Y17092">
        <v>1660</v>
      </c>
      <c r="Z17092">
        <v>1660</v>
      </c>
      <c r="AA17092">
        <v>1660</v>
      </c>
      <c r="AG17092">
        <v>4</v>
      </c>
      <c r="AH17092">
        <v>5316.94</v>
      </c>
      <c r="AI17092">
        <v>5000</v>
      </c>
      <c r="AJ17092">
        <v>4000</v>
      </c>
      <c r="AK17092">
        <v>7000</v>
      </c>
      <c r="AV17092">
        <v>1</v>
      </c>
      <c r="AW17092">
        <v>2200</v>
      </c>
      <c r="AX17092">
        <v>2200</v>
      </c>
      <c r="AY17092">
        <v>2200</v>
      </c>
      <c r="AZ17092">
        <v>2200</v>
      </c>
      <c r="BA17092">
        <v>4</v>
      </c>
      <c r="BB17092">
        <v>5819.97</v>
      </c>
      <c r="BC17092">
        <v>5000</v>
      </c>
      <c r="BD17092">
        <v>2300</v>
      </c>
      <c r="BE17092">
        <v>10000</v>
      </c>
      <c r="BK17092">
        <v>1</v>
      </c>
      <c r="BL17092">
        <v>1000</v>
      </c>
      <c r="BM17092">
        <v>1000</v>
      </c>
      <c r="BN17092">
        <v>1000</v>
      </c>
      <c r="BO17092">
        <v>1000</v>
      </c>
    </row>
    <row r="17093" spans="1:67" x14ac:dyDescent="0.35">
      <c r="A17093" t="s">
        <v>29</v>
      </c>
      <c r="B17093" t="s">
        <v>1151</v>
      </c>
      <c r="C17093">
        <v>31</v>
      </c>
      <c r="D17093">
        <v>13612.22</v>
      </c>
      <c r="E17093">
        <v>10000</v>
      </c>
      <c r="F17093">
        <v>2500</v>
      </c>
      <c r="G17093">
        <v>75000</v>
      </c>
      <c r="H17093">
        <v>7</v>
      </c>
      <c r="I17093">
        <v>5168.82</v>
      </c>
      <c r="J17093">
        <v>3000</v>
      </c>
      <c r="K17093">
        <v>1500</v>
      </c>
      <c r="L17093">
        <v>10000</v>
      </c>
      <c r="M17093">
        <v>12</v>
      </c>
      <c r="N17093">
        <v>8272.09</v>
      </c>
      <c r="O17093">
        <v>5000</v>
      </c>
      <c r="P17093">
        <v>1700</v>
      </c>
      <c r="Q17093">
        <v>20000</v>
      </c>
      <c r="R17093">
        <v>11</v>
      </c>
      <c r="S17093">
        <v>25207.96</v>
      </c>
      <c r="T17093">
        <v>20000</v>
      </c>
      <c r="U17093">
        <v>800</v>
      </c>
      <c r="V17093">
        <v>51000</v>
      </c>
      <c r="W17093">
        <v>2</v>
      </c>
      <c r="X17093">
        <v>378.8</v>
      </c>
      <c r="Y17093">
        <v>383</v>
      </c>
      <c r="Z17093">
        <v>375</v>
      </c>
      <c r="AA17093">
        <v>383</v>
      </c>
      <c r="AB17093">
        <v>7</v>
      </c>
      <c r="AC17093">
        <v>10675.23</v>
      </c>
      <c r="AD17093">
        <v>7000</v>
      </c>
      <c r="AE17093">
        <v>4000</v>
      </c>
      <c r="AF17093">
        <v>57000</v>
      </c>
      <c r="AG17093">
        <v>37</v>
      </c>
      <c r="AH17093">
        <v>5465.24</v>
      </c>
      <c r="AI17093">
        <v>3000</v>
      </c>
      <c r="AJ17093">
        <v>2500</v>
      </c>
      <c r="AK17093">
        <v>30000</v>
      </c>
      <c r="AQ17093">
        <v>3</v>
      </c>
      <c r="AR17093">
        <v>4813.97</v>
      </c>
      <c r="AS17093">
        <v>5000</v>
      </c>
      <c r="AT17093">
        <v>2000</v>
      </c>
      <c r="AU17093">
        <v>15000</v>
      </c>
      <c r="AV17093">
        <v>2</v>
      </c>
      <c r="AW17093">
        <v>3987.25</v>
      </c>
      <c r="AX17093">
        <v>5000</v>
      </c>
      <c r="AY17093">
        <v>3000</v>
      </c>
      <c r="AZ17093">
        <v>5000</v>
      </c>
      <c r="BA17093">
        <v>38</v>
      </c>
      <c r="BB17093">
        <v>14720.32</v>
      </c>
      <c r="BC17093">
        <v>2700</v>
      </c>
      <c r="BD17093">
        <v>860</v>
      </c>
      <c r="BE17093">
        <v>300000</v>
      </c>
      <c r="BK17093">
        <v>6</v>
      </c>
      <c r="BL17093">
        <v>8328.5300000000007</v>
      </c>
      <c r="BM17093">
        <v>3000</v>
      </c>
      <c r="BN17093">
        <v>200</v>
      </c>
      <c r="BO17093">
        <v>30000</v>
      </c>
    </row>
    <row r="17094" spans="1:67" x14ac:dyDescent="0.35">
      <c r="A17094" t="s">
        <v>29</v>
      </c>
      <c r="B17094" t="s">
        <v>1152</v>
      </c>
      <c r="C17094">
        <v>30</v>
      </c>
      <c r="D17094">
        <v>23676.48</v>
      </c>
      <c r="E17094">
        <v>15000</v>
      </c>
      <c r="F17094">
        <v>3200</v>
      </c>
      <c r="G17094">
        <v>200000</v>
      </c>
      <c r="H17094">
        <v>4</v>
      </c>
      <c r="I17094">
        <v>9998.15</v>
      </c>
      <c r="J17094">
        <v>7500</v>
      </c>
      <c r="K17094">
        <v>3000</v>
      </c>
      <c r="L17094">
        <v>25000</v>
      </c>
      <c r="M17094">
        <v>6</v>
      </c>
      <c r="N17094">
        <v>9046.56</v>
      </c>
      <c r="O17094">
        <v>5000</v>
      </c>
      <c r="P17094">
        <v>1500</v>
      </c>
      <c r="Q17094">
        <v>25000</v>
      </c>
      <c r="R17094">
        <v>11</v>
      </c>
      <c r="S17094">
        <v>25648.55</v>
      </c>
      <c r="T17094">
        <v>30000</v>
      </c>
      <c r="U17094">
        <v>1000</v>
      </c>
      <c r="V17094">
        <v>60000</v>
      </c>
      <c r="W17094">
        <v>2</v>
      </c>
      <c r="X17094">
        <v>5350.22</v>
      </c>
      <c r="Y17094">
        <v>7000</v>
      </c>
      <c r="Z17094">
        <v>2500</v>
      </c>
      <c r="AA17094">
        <v>7000</v>
      </c>
      <c r="AB17094">
        <v>3</v>
      </c>
      <c r="AC17094">
        <v>3631.7</v>
      </c>
      <c r="AD17094">
        <v>3000</v>
      </c>
      <c r="AE17094">
        <v>2000</v>
      </c>
      <c r="AF17094">
        <v>7400</v>
      </c>
      <c r="AG17094">
        <v>23</v>
      </c>
      <c r="AH17094">
        <v>5947.35</v>
      </c>
      <c r="AI17094">
        <v>5000</v>
      </c>
      <c r="AJ17094">
        <v>2400</v>
      </c>
      <c r="AK17094">
        <v>20000</v>
      </c>
      <c r="AL17094">
        <v>1</v>
      </c>
      <c r="AM17094">
        <v>500</v>
      </c>
      <c r="AN17094">
        <v>500</v>
      </c>
      <c r="AO17094">
        <v>500</v>
      </c>
      <c r="AP17094">
        <v>500</v>
      </c>
      <c r="AQ17094">
        <v>1</v>
      </c>
      <c r="AR17094">
        <v>2000</v>
      </c>
      <c r="AS17094">
        <v>2000</v>
      </c>
      <c r="AT17094">
        <v>2000</v>
      </c>
      <c r="AU17094">
        <v>2000</v>
      </c>
      <c r="BA17094">
        <v>15</v>
      </c>
      <c r="BB17094">
        <v>2892.69</v>
      </c>
      <c r="BC17094">
        <v>2000</v>
      </c>
      <c r="BD17094">
        <v>800</v>
      </c>
      <c r="BE17094">
        <v>12400</v>
      </c>
      <c r="BK17094">
        <v>2</v>
      </c>
      <c r="BL17094">
        <v>28004</v>
      </c>
      <c r="BM17094">
        <v>55000</v>
      </c>
      <c r="BN17094">
        <v>2000</v>
      </c>
      <c r="BO17094">
        <v>55000</v>
      </c>
    </row>
    <row r="17095" spans="1:67" x14ac:dyDescent="0.35">
      <c r="A17095" t="s">
        <v>29</v>
      </c>
      <c r="B17095" t="s">
        <v>339</v>
      </c>
      <c r="C17095">
        <v>11</v>
      </c>
      <c r="D17095">
        <v>33230.699999999997</v>
      </c>
      <c r="E17095">
        <v>23000</v>
      </c>
      <c r="F17095">
        <v>2000</v>
      </c>
      <c r="G17095">
        <v>80000</v>
      </c>
      <c r="H17095">
        <v>1</v>
      </c>
      <c r="I17095">
        <v>2000</v>
      </c>
      <c r="J17095">
        <v>2000</v>
      </c>
      <c r="K17095">
        <v>2000</v>
      </c>
      <c r="L17095">
        <v>2000</v>
      </c>
      <c r="M17095">
        <v>4</v>
      </c>
      <c r="N17095">
        <v>19421.87</v>
      </c>
      <c r="O17095">
        <v>15500</v>
      </c>
      <c r="P17095">
        <v>750</v>
      </c>
      <c r="Q17095">
        <v>40000</v>
      </c>
      <c r="R17095">
        <v>2</v>
      </c>
      <c r="S17095">
        <v>2189.7800000000002</v>
      </c>
      <c r="T17095">
        <v>3000</v>
      </c>
      <c r="U17095">
        <v>2000</v>
      </c>
      <c r="V17095">
        <v>3000</v>
      </c>
      <c r="W17095">
        <v>1</v>
      </c>
      <c r="X17095">
        <v>25000</v>
      </c>
      <c r="Y17095">
        <v>25000</v>
      </c>
      <c r="Z17095">
        <v>25000</v>
      </c>
      <c r="AA17095">
        <v>25000</v>
      </c>
      <c r="AG17095">
        <v>11</v>
      </c>
      <c r="AH17095">
        <v>5853.19</v>
      </c>
      <c r="AI17095">
        <v>5000</v>
      </c>
      <c r="AJ17095">
        <v>2500</v>
      </c>
      <c r="AK17095">
        <v>14000</v>
      </c>
      <c r="AQ17095">
        <v>1</v>
      </c>
      <c r="AR17095">
        <v>30000</v>
      </c>
      <c r="AS17095">
        <v>30000</v>
      </c>
      <c r="AT17095">
        <v>30000</v>
      </c>
      <c r="AU17095">
        <v>30000</v>
      </c>
      <c r="AV17095">
        <v>1</v>
      </c>
      <c r="AW17095">
        <v>40000</v>
      </c>
      <c r="AX17095">
        <v>40000</v>
      </c>
      <c r="AY17095">
        <v>40000</v>
      </c>
      <c r="AZ17095">
        <v>40000</v>
      </c>
      <c r="BA17095">
        <v>6</v>
      </c>
      <c r="BB17095">
        <v>2371.23</v>
      </c>
      <c r="BC17095">
        <v>2360</v>
      </c>
      <c r="BD17095">
        <v>500</v>
      </c>
      <c r="BE17095">
        <v>5000</v>
      </c>
      <c r="BK17095">
        <v>1</v>
      </c>
      <c r="BL17095">
        <v>1990</v>
      </c>
      <c r="BM17095">
        <v>1990</v>
      </c>
      <c r="BN17095">
        <v>1990</v>
      </c>
      <c r="BO17095">
        <v>1990</v>
      </c>
    </row>
    <row r="17096" spans="1:67" x14ac:dyDescent="0.35">
      <c r="A17096" t="s">
        <v>30</v>
      </c>
      <c r="B17096" t="s">
        <v>1151</v>
      </c>
      <c r="C17096">
        <v>42</v>
      </c>
      <c r="D17096">
        <v>14621.59</v>
      </c>
      <c r="E17096">
        <v>12000</v>
      </c>
      <c r="F17096">
        <v>2600</v>
      </c>
      <c r="G17096">
        <v>40000</v>
      </c>
      <c r="H17096">
        <v>6</v>
      </c>
      <c r="I17096">
        <v>7882.09</v>
      </c>
      <c r="J17096">
        <v>9000</v>
      </c>
      <c r="K17096">
        <v>2000</v>
      </c>
      <c r="L17096">
        <v>12000</v>
      </c>
      <c r="M17096">
        <v>12</v>
      </c>
      <c r="N17096">
        <v>13039.89</v>
      </c>
      <c r="O17096">
        <v>10000</v>
      </c>
      <c r="P17096">
        <v>2000</v>
      </c>
      <c r="Q17096">
        <v>30000</v>
      </c>
      <c r="R17096">
        <v>6</v>
      </c>
      <c r="S17096">
        <v>17972.669999999998</v>
      </c>
      <c r="T17096">
        <v>15000</v>
      </c>
      <c r="U17096">
        <v>10000</v>
      </c>
      <c r="V17096">
        <v>50000</v>
      </c>
      <c r="AB17096">
        <v>9</v>
      </c>
      <c r="AC17096">
        <v>9419.77</v>
      </c>
      <c r="AD17096">
        <v>8000</v>
      </c>
      <c r="AE17096">
        <v>2000</v>
      </c>
      <c r="AF17096">
        <v>30000</v>
      </c>
      <c r="AG17096">
        <v>45</v>
      </c>
      <c r="AH17096">
        <v>4540.93</v>
      </c>
      <c r="AI17096">
        <v>4000</v>
      </c>
      <c r="AJ17096">
        <v>2000</v>
      </c>
      <c r="AK17096">
        <v>15000</v>
      </c>
      <c r="AQ17096">
        <v>4</v>
      </c>
      <c r="AR17096">
        <v>6230.11</v>
      </c>
      <c r="AS17096">
        <v>3700</v>
      </c>
      <c r="AT17096">
        <v>3000</v>
      </c>
      <c r="AU17096">
        <v>13000</v>
      </c>
      <c r="AV17096">
        <v>2</v>
      </c>
      <c r="AW17096">
        <v>5644.06</v>
      </c>
      <c r="AX17096">
        <v>7000</v>
      </c>
      <c r="AY17096">
        <v>5000</v>
      </c>
      <c r="AZ17096">
        <v>7000</v>
      </c>
      <c r="BA17096">
        <v>31</v>
      </c>
      <c r="BB17096">
        <v>4358.5</v>
      </c>
      <c r="BC17096">
        <v>2700</v>
      </c>
      <c r="BD17096">
        <v>860</v>
      </c>
      <c r="BE17096">
        <v>17000</v>
      </c>
      <c r="BF17096">
        <v>1</v>
      </c>
      <c r="BG17096">
        <v>1000</v>
      </c>
      <c r="BH17096">
        <v>1000</v>
      </c>
      <c r="BI17096">
        <v>1000</v>
      </c>
      <c r="BJ17096">
        <v>1000</v>
      </c>
      <c r="BK17096">
        <v>1</v>
      </c>
      <c r="BL17096">
        <v>4000</v>
      </c>
      <c r="BM17096">
        <v>4000</v>
      </c>
      <c r="BN17096">
        <v>4000</v>
      </c>
      <c r="BO17096">
        <v>4000</v>
      </c>
    </row>
    <row r="17097" spans="1:67" x14ac:dyDescent="0.35">
      <c r="A17097" t="s">
        <v>30</v>
      </c>
      <c r="B17097" t="s">
        <v>1152</v>
      </c>
      <c r="C17097">
        <v>30</v>
      </c>
      <c r="D17097">
        <v>31371.7</v>
      </c>
      <c r="E17097">
        <v>23600</v>
      </c>
      <c r="F17097">
        <v>6200</v>
      </c>
      <c r="G17097">
        <v>100000</v>
      </c>
      <c r="H17097">
        <v>5</v>
      </c>
      <c r="I17097">
        <v>16287.83</v>
      </c>
      <c r="J17097">
        <v>16000</v>
      </c>
      <c r="K17097">
        <v>2000</v>
      </c>
      <c r="L17097">
        <v>20000</v>
      </c>
      <c r="M17097">
        <v>10</v>
      </c>
      <c r="N17097">
        <v>11909.75</v>
      </c>
      <c r="O17097">
        <v>12000</v>
      </c>
      <c r="P17097">
        <v>400</v>
      </c>
      <c r="Q17097">
        <v>20000</v>
      </c>
      <c r="R17097">
        <v>13</v>
      </c>
      <c r="S17097">
        <v>49558.42</v>
      </c>
      <c r="T17097">
        <v>30000</v>
      </c>
      <c r="U17097">
        <v>4000</v>
      </c>
      <c r="V17097">
        <v>300000</v>
      </c>
      <c r="W17097">
        <v>3</v>
      </c>
      <c r="X17097">
        <v>16243.89</v>
      </c>
      <c r="Y17097">
        <v>3000</v>
      </c>
      <c r="Z17097">
        <v>1000</v>
      </c>
      <c r="AA17097">
        <v>50000</v>
      </c>
      <c r="AB17097">
        <v>2</v>
      </c>
      <c r="AC17097">
        <v>4833.01</v>
      </c>
      <c r="AD17097">
        <v>5000</v>
      </c>
      <c r="AE17097">
        <v>4500</v>
      </c>
      <c r="AF17097">
        <v>5000</v>
      </c>
      <c r="AG17097">
        <v>19</v>
      </c>
      <c r="AH17097">
        <v>8238.2000000000007</v>
      </c>
      <c r="AI17097">
        <v>7000</v>
      </c>
      <c r="AJ17097">
        <v>2000</v>
      </c>
      <c r="AK17097">
        <v>22000</v>
      </c>
      <c r="AQ17097">
        <v>1</v>
      </c>
      <c r="AR17097">
        <v>2500</v>
      </c>
      <c r="AS17097">
        <v>2500</v>
      </c>
      <c r="AT17097">
        <v>2500</v>
      </c>
      <c r="AU17097">
        <v>2500</v>
      </c>
      <c r="BA17097">
        <v>14</v>
      </c>
      <c r="BB17097">
        <v>6073.09</v>
      </c>
      <c r="BC17097">
        <v>2500</v>
      </c>
      <c r="BD17097">
        <v>880</v>
      </c>
      <c r="BE17097">
        <v>16000</v>
      </c>
      <c r="BK17097">
        <v>1</v>
      </c>
      <c r="BL17097">
        <v>7100</v>
      </c>
      <c r="BM17097">
        <v>7100</v>
      </c>
      <c r="BN17097">
        <v>7100</v>
      </c>
      <c r="BO17097">
        <v>7100</v>
      </c>
    </row>
    <row r="17098" spans="1:67" x14ac:dyDescent="0.35">
      <c r="A17098" t="s">
        <v>30</v>
      </c>
      <c r="B17098" t="s">
        <v>339</v>
      </c>
      <c r="C17098">
        <v>10</v>
      </c>
      <c r="D17098">
        <v>24469.03</v>
      </c>
      <c r="E17098">
        <v>20000</v>
      </c>
      <c r="F17098">
        <v>7000</v>
      </c>
      <c r="G17098">
        <v>50000</v>
      </c>
      <c r="M17098">
        <v>2</v>
      </c>
      <c r="N17098">
        <v>10998.85</v>
      </c>
      <c r="O17098">
        <v>12000</v>
      </c>
      <c r="P17098">
        <v>10000</v>
      </c>
      <c r="Q17098">
        <v>12000</v>
      </c>
      <c r="R17098">
        <v>1</v>
      </c>
      <c r="S17098">
        <v>20000</v>
      </c>
      <c r="T17098">
        <v>20000</v>
      </c>
      <c r="U17098">
        <v>20000</v>
      </c>
      <c r="V17098">
        <v>20000</v>
      </c>
      <c r="W17098">
        <v>1</v>
      </c>
      <c r="X17098">
        <v>5000</v>
      </c>
      <c r="Y17098">
        <v>5000</v>
      </c>
      <c r="Z17098">
        <v>5000</v>
      </c>
      <c r="AA17098">
        <v>5000</v>
      </c>
      <c r="AG17098">
        <v>7</v>
      </c>
      <c r="AH17098">
        <v>5408.04</v>
      </c>
      <c r="AI17098">
        <v>5000</v>
      </c>
      <c r="AJ17098">
        <v>2500</v>
      </c>
      <c r="AK17098">
        <v>9700</v>
      </c>
      <c r="AQ17098">
        <v>1</v>
      </c>
      <c r="AR17098">
        <v>5000</v>
      </c>
      <c r="AS17098">
        <v>5000</v>
      </c>
      <c r="AT17098">
        <v>5000</v>
      </c>
      <c r="AU17098">
        <v>5000</v>
      </c>
      <c r="BA17098">
        <v>3</v>
      </c>
      <c r="BB17098">
        <v>5078.62</v>
      </c>
      <c r="BC17098">
        <v>6000</v>
      </c>
      <c r="BD17098">
        <v>2800</v>
      </c>
      <c r="BE17098">
        <v>7000</v>
      </c>
    </row>
    <row r="17099" spans="1:67" x14ac:dyDescent="0.35">
      <c r="A17099" t="s">
        <v>31</v>
      </c>
      <c r="B17099" t="s">
        <v>1151</v>
      </c>
      <c r="C17099">
        <v>31</v>
      </c>
      <c r="D17099">
        <v>10468.629999999999</v>
      </c>
      <c r="E17099">
        <v>8000</v>
      </c>
      <c r="F17099">
        <v>2500</v>
      </c>
      <c r="G17099">
        <v>23000</v>
      </c>
      <c r="H17099">
        <v>6</v>
      </c>
      <c r="I17099">
        <v>6166.36</v>
      </c>
      <c r="J17099">
        <v>7000</v>
      </c>
      <c r="K17099">
        <v>1200</v>
      </c>
      <c r="L17099">
        <v>10000</v>
      </c>
      <c r="M17099">
        <v>10</v>
      </c>
      <c r="N17099">
        <v>6632.72</v>
      </c>
      <c r="O17099">
        <v>4000</v>
      </c>
      <c r="P17099">
        <v>300</v>
      </c>
      <c r="Q17099">
        <v>25000</v>
      </c>
      <c r="R17099">
        <v>5</v>
      </c>
      <c r="S17099">
        <v>7533.46</v>
      </c>
      <c r="T17099">
        <v>5000</v>
      </c>
      <c r="U17099">
        <v>4000</v>
      </c>
      <c r="V17099">
        <v>15000</v>
      </c>
      <c r="W17099">
        <v>1</v>
      </c>
      <c r="X17099">
        <v>400</v>
      </c>
      <c r="Y17099">
        <v>400</v>
      </c>
      <c r="Z17099">
        <v>400</v>
      </c>
      <c r="AA17099">
        <v>400</v>
      </c>
      <c r="AB17099">
        <v>12</v>
      </c>
      <c r="AC17099">
        <v>4399.1499999999996</v>
      </c>
      <c r="AD17099">
        <v>500</v>
      </c>
      <c r="AE17099">
        <v>300</v>
      </c>
      <c r="AF17099">
        <v>35000</v>
      </c>
      <c r="AG17099">
        <v>77</v>
      </c>
      <c r="AH17099">
        <v>4523.1099999999997</v>
      </c>
      <c r="AI17099">
        <v>4000</v>
      </c>
      <c r="AJ17099">
        <v>2000</v>
      </c>
      <c r="AK17099">
        <v>12000</v>
      </c>
      <c r="AQ17099">
        <v>1</v>
      </c>
      <c r="AR17099">
        <v>1500</v>
      </c>
      <c r="AS17099">
        <v>1500</v>
      </c>
      <c r="AT17099">
        <v>1500</v>
      </c>
      <c r="AU17099">
        <v>1500</v>
      </c>
      <c r="AV17099">
        <v>7</v>
      </c>
      <c r="AW17099">
        <v>33471.089999999997</v>
      </c>
      <c r="AX17099">
        <v>26000</v>
      </c>
      <c r="AY17099">
        <v>3600</v>
      </c>
      <c r="AZ17099">
        <v>280000</v>
      </c>
      <c r="BA17099">
        <v>54</v>
      </c>
      <c r="BB17099">
        <v>4873.8599999999997</v>
      </c>
      <c r="BC17099">
        <v>4000</v>
      </c>
      <c r="BD17099">
        <v>860</v>
      </c>
      <c r="BE17099">
        <v>25000</v>
      </c>
      <c r="BK17099">
        <v>3</v>
      </c>
      <c r="BL17099">
        <v>4984.7299999999996</v>
      </c>
      <c r="BM17099">
        <v>6600</v>
      </c>
      <c r="BN17099">
        <v>120</v>
      </c>
      <c r="BO17099">
        <v>6600</v>
      </c>
    </row>
    <row r="17100" spans="1:67" x14ac:dyDescent="0.35">
      <c r="A17100" t="s">
        <v>31</v>
      </c>
      <c r="B17100" t="s">
        <v>1152</v>
      </c>
      <c r="C17100">
        <v>24</v>
      </c>
      <c r="D17100">
        <v>17839.169999999998</v>
      </c>
      <c r="E17100">
        <v>16000</v>
      </c>
      <c r="F17100">
        <v>1800</v>
      </c>
      <c r="G17100">
        <v>50000</v>
      </c>
      <c r="H17100">
        <v>2</v>
      </c>
      <c r="I17100">
        <v>7000</v>
      </c>
      <c r="J17100">
        <v>6000</v>
      </c>
      <c r="K17100">
        <v>6000</v>
      </c>
      <c r="L17100">
        <v>8000</v>
      </c>
      <c r="M17100">
        <v>3</v>
      </c>
      <c r="N17100">
        <v>4415.29</v>
      </c>
      <c r="O17100">
        <v>5000</v>
      </c>
      <c r="P17100">
        <v>2000</v>
      </c>
      <c r="Q17100">
        <v>5000</v>
      </c>
      <c r="R17100">
        <v>6</v>
      </c>
      <c r="S17100">
        <v>3942.32</v>
      </c>
      <c r="T17100">
        <v>5000</v>
      </c>
      <c r="U17100">
        <v>1500</v>
      </c>
      <c r="V17100">
        <v>10000</v>
      </c>
      <c r="AB17100">
        <v>1</v>
      </c>
      <c r="AC17100">
        <v>2000</v>
      </c>
      <c r="AD17100">
        <v>2000</v>
      </c>
      <c r="AE17100">
        <v>2000</v>
      </c>
      <c r="AF17100">
        <v>2000</v>
      </c>
      <c r="AG17100">
        <v>25</v>
      </c>
      <c r="AH17100">
        <v>5656.8</v>
      </c>
      <c r="AI17100">
        <v>4000</v>
      </c>
      <c r="AJ17100">
        <v>2500</v>
      </c>
      <c r="AK17100">
        <v>15000</v>
      </c>
      <c r="AQ17100">
        <v>1</v>
      </c>
      <c r="AR17100">
        <v>6000</v>
      </c>
      <c r="AS17100">
        <v>6000</v>
      </c>
      <c r="AT17100">
        <v>6000</v>
      </c>
      <c r="AU17100">
        <v>6000</v>
      </c>
      <c r="AV17100">
        <v>3</v>
      </c>
      <c r="AW17100">
        <v>13533.33</v>
      </c>
      <c r="AX17100">
        <v>15000</v>
      </c>
      <c r="AY17100">
        <v>4000</v>
      </c>
      <c r="AZ17100">
        <v>21600</v>
      </c>
      <c r="BA17100">
        <v>15</v>
      </c>
      <c r="BB17100">
        <v>5019.1899999999996</v>
      </c>
      <c r="BC17100">
        <v>3000</v>
      </c>
      <c r="BD17100">
        <v>2000</v>
      </c>
      <c r="BE17100">
        <v>30000</v>
      </c>
      <c r="BK17100">
        <v>1</v>
      </c>
      <c r="BL17100">
        <v>1200</v>
      </c>
      <c r="BM17100">
        <v>1200</v>
      </c>
      <c r="BN17100">
        <v>1200</v>
      </c>
      <c r="BO17100">
        <v>1200</v>
      </c>
    </row>
    <row r="17101" spans="1:67" x14ac:dyDescent="0.35">
      <c r="A17101" t="s">
        <v>31</v>
      </c>
      <c r="B17101" t="s">
        <v>339</v>
      </c>
      <c r="C17101">
        <v>4</v>
      </c>
      <c r="D17101">
        <v>11750</v>
      </c>
      <c r="E17101">
        <v>10000</v>
      </c>
      <c r="F17101">
        <v>10000</v>
      </c>
      <c r="G17101">
        <v>15000</v>
      </c>
      <c r="H17101">
        <v>2</v>
      </c>
      <c r="I17101">
        <v>4038.99</v>
      </c>
      <c r="J17101">
        <v>8000</v>
      </c>
      <c r="K17101">
        <v>3000</v>
      </c>
      <c r="L17101">
        <v>8000</v>
      </c>
      <c r="AB17101">
        <v>1</v>
      </c>
      <c r="AC17101">
        <v>10000</v>
      </c>
      <c r="AD17101">
        <v>10000</v>
      </c>
      <c r="AE17101">
        <v>10000</v>
      </c>
      <c r="AF17101">
        <v>10000</v>
      </c>
      <c r="AG17101">
        <v>6</v>
      </c>
      <c r="AH17101">
        <v>5766.8</v>
      </c>
      <c r="AI17101">
        <v>3600</v>
      </c>
      <c r="AJ17101">
        <v>2760</v>
      </c>
      <c r="AK17101">
        <v>12000</v>
      </c>
      <c r="AQ17101">
        <v>1</v>
      </c>
      <c r="AR17101">
        <v>1000</v>
      </c>
      <c r="AS17101">
        <v>1000</v>
      </c>
      <c r="AT17101">
        <v>1000</v>
      </c>
      <c r="AU17101">
        <v>1000</v>
      </c>
      <c r="BA17101">
        <v>4</v>
      </c>
      <c r="BB17101">
        <v>3804.65</v>
      </c>
      <c r="BC17101">
        <v>5000</v>
      </c>
      <c r="BD17101">
        <v>2000</v>
      </c>
      <c r="BE17101">
        <v>5000</v>
      </c>
    </row>
    <row r="17102" spans="1:67" x14ac:dyDescent="0.35">
      <c r="A17102" t="s">
        <v>32</v>
      </c>
      <c r="B17102" t="s">
        <v>1151</v>
      </c>
      <c r="C17102">
        <v>1064</v>
      </c>
      <c r="D17102">
        <v>15964.46</v>
      </c>
      <c r="E17102">
        <v>10000</v>
      </c>
      <c r="F17102">
        <v>1400</v>
      </c>
      <c r="G17102">
        <v>385000</v>
      </c>
      <c r="H17102">
        <v>151</v>
      </c>
      <c r="I17102">
        <v>6265.3</v>
      </c>
      <c r="J17102">
        <v>5000</v>
      </c>
      <c r="K17102">
        <v>500</v>
      </c>
      <c r="L17102">
        <v>30000</v>
      </c>
      <c r="M17102">
        <v>239</v>
      </c>
      <c r="N17102">
        <v>10383.01</v>
      </c>
      <c r="O17102">
        <v>7000</v>
      </c>
      <c r="P17102">
        <v>300</v>
      </c>
      <c r="Q17102">
        <v>120000</v>
      </c>
      <c r="R17102">
        <v>161</v>
      </c>
      <c r="S17102">
        <v>17236.330000000002</v>
      </c>
      <c r="T17102">
        <v>9000</v>
      </c>
      <c r="U17102">
        <v>200</v>
      </c>
      <c r="V17102">
        <v>400000</v>
      </c>
      <c r="W17102">
        <v>77</v>
      </c>
      <c r="X17102">
        <v>2852.3</v>
      </c>
      <c r="Y17102">
        <v>1500</v>
      </c>
      <c r="Z17102">
        <v>200</v>
      </c>
      <c r="AA17102">
        <v>40000</v>
      </c>
      <c r="AB17102">
        <v>184</v>
      </c>
      <c r="AC17102">
        <v>10781.59</v>
      </c>
      <c r="AD17102">
        <v>7000</v>
      </c>
      <c r="AE17102">
        <v>150</v>
      </c>
      <c r="AF17102">
        <v>100000</v>
      </c>
      <c r="AG17102">
        <v>1297</v>
      </c>
      <c r="AH17102">
        <v>5222.99</v>
      </c>
      <c r="AI17102">
        <v>4000</v>
      </c>
      <c r="AJ17102">
        <v>1500</v>
      </c>
      <c r="AK17102">
        <v>34000</v>
      </c>
      <c r="AL17102">
        <v>4</v>
      </c>
      <c r="AM17102">
        <v>1513.11</v>
      </c>
      <c r="AN17102">
        <v>900</v>
      </c>
      <c r="AO17102">
        <v>600</v>
      </c>
      <c r="AP17102">
        <v>4000</v>
      </c>
      <c r="AQ17102">
        <v>90</v>
      </c>
      <c r="AR17102">
        <v>5888.48</v>
      </c>
      <c r="AS17102">
        <v>4000</v>
      </c>
      <c r="AT17102">
        <v>200</v>
      </c>
      <c r="AU17102">
        <v>50000</v>
      </c>
      <c r="AV17102">
        <v>57</v>
      </c>
      <c r="AW17102">
        <v>6347.6</v>
      </c>
      <c r="AX17102">
        <v>5000</v>
      </c>
      <c r="AY17102">
        <v>490</v>
      </c>
      <c r="AZ17102">
        <v>280000</v>
      </c>
      <c r="BA17102">
        <v>971</v>
      </c>
      <c r="BB17102">
        <v>5643.77</v>
      </c>
      <c r="BC17102">
        <v>4000</v>
      </c>
      <c r="BD17102">
        <v>265</v>
      </c>
      <c r="BE17102">
        <v>300000</v>
      </c>
      <c r="BF17102">
        <v>5</v>
      </c>
      <c r="BG17102">
        <v>3848.19</v>
      </c>
      <c r="BH17102">
        <v>2000</v>
      </c>
      <c r="BI17102">
        <v>1000</v>
      </c>
      <c r="BJ17102">
        <v>8000</v>
      </c>
      <c r="BK17102">
        <v>98</v>
      </c>
      <c r="BL17102">
        <v>12106.95</v>
      </c>
      <c r="BM17102">
        <v>4000</v>
      </c>
      <c r="BN17102">
        <v>120</v>
      </c>
      <c r="BO17102">
        <v>400000</v>
      </c>
    </row>
    <row r="17103" spans="1:67" x14ac:dyDescent="0.35">
      <c r="A17103" t="s">
        <v>32</v>
      </c>
      <c r="B17103" t="s">
        <v>1152</v>
      </c>
      <c r="C17103">
        <v>661</v>
      </c>
      <c r="D17103">
        <v>23492.19</v>
      </c>
      <c r="E17103">
        <v>15000</v>
      </c>
      <c r="F17103">
        <v>1500</v>
      </c>
      <c r="G17103">
        <v>350000</v>
      </c>
      <c r="H17103">
        <v>80</v>
      </c>
      <c r="I17103">
        <v>10066.44</v>
      </c>
      <c r="J17103">
        <v>8000</v>
      </c>
      <c r="K17103">
        <v>500</v>
      </c>
      <c r="L17103">
        <v>30000</v>
      </c>
      <c r="M17103">
        <v>121</v>
      </c>
      <c r="N17103">
        <v>11378.72</v>
      </c>
      <c r="O17103">
        <v>10000</v>
      </c>
      <c r="P17103">
        <v>400</v>
      </c>
      <c r="Q17103">
        <v>40000</v>
      </c>
      <c r="R17103">
        <v>147</v>
      </c>
      <c r="S17103">
        <v>48254.98</v>
      </c>
      <c r="T17103">
        <v>20000</v>
      </c>
      <c r="U17103">
        <v>400</v>
      </c>
      <c r="V17103">
        <v>800000</v>
      </c>
      <c r="W17103">
        <v>44</v>
      </c>
      <c r="X17103">
        <v>6780.06</v>
      </c>
      <c r="Y17103">
        <v>1500</v>
      </c>
      <c r="Z17103">
        <v>266</v>
      </c>
      <c r="AA17103">
        <v>50000</v>
      </c>
      <c r="AB17103">
        <v>32</v>
      </c>
      <c r="AC17103">
        <v>12942.42</v>
      </c>
      <c r="AD17103">
        <v>2000</v>
      </c>
      <c r="AE17103">
        <v>200</v>
      </c>
      <c r="AF17103">
        <v>280000</v>
      </c>
      <c r="AG17103">
        <v>477</v>
      </c>
      <c r="AH17103">
        <v>7266.33</v>
      </c>
      <c r="AI17103">
        <v>5600</v>
      </c>
      <c r="AJ17103">
        <v>1600</v>
      </c>
      <c r="AK17103">
        <v>79000</v>
      </c>
      <c r="AL17103">
        <v>6</v>
      </c>
      <c r="AM17103">
        <v>8411.92</v>
      </c>
      <c r="AN17103">
        <v>5000</v>
      </c>
      <c r="AO17103">
        <v>500</v>
      </c>
      <c r="AP17103">
        <v>30000</v>
      </c>
      <c r="AQ17103">
        <v>32</v>
      </c>
      <c r="AR17103">
        <v>10853.45</v>
      </c>
      <c r="AS17103">
        <v>5000</v>
      </c>
      <c r="AT17103">
        <v>500</v>
      </c>
      <c r="AU17103">
        <v>100000</v>
      </c>
      <c r="AV17103">
        <v>12</v>
      </c>
      <c r="AW17103">
        <v>3357.02</v>
      </c>
      <c r="AX17103">
        <v>3000</v>
      </c>
      <c r="AY17103">
        <v>400</v>
      </c>
      <c r="AZ17103">
        <v>21600</v>
      </c>
      <c r="BA17103">
        <v>333</v>
      </c>
      <c r="BB17103">
        <v>4838.59</v>
      </c>
      <c r="BC17103">
        <v>3000</v>
      </c>
      <c r="BD17103">
        <v>300</v>
      </c>
      <c r="BE17103">
        <v>30000</v>
      </c>
      <c r="BF17103">
        <v>3</v>
      </c>
      <c r="BG17103">
        <v>1835.01</v>
      </c>
      <c r="BH17103">
        <v>2000</v>
      </c>
      <c r="BI17103">
        <v>1110</v>
      </c>
      <c r="BJ17103">
        <v>2000</v>
      </c>
      <c r="BK17103">
        <v>44</v>
      </c>
      <c r="BL17103">
        <v>11394.51</v>
      </c>
      <c r="BM17103">
        <v>5000</v>
      </c>
      <c r="BN17103">
        <v>300</v>
      </c>
      <c r="BO17103">
        <v>100000</v>
      </c>
    </row>
    <row r="17104" spans="1:67" x14ac:dyDescent="0.35">
      <c r="A17104" t="s">
        <v>32</v>
      </c>
      <c r="B17104" t="s">
        <v>339</v>
      </c>
      <c r="C17104">
        <v>150</v>
      </c>
      <c r="D17104">
        <v>24692.55</v>
      </c>
      <c r="E17104">
        <v>15000</v>
      </c>
      <c r="F17104">
        <v>2000</v>
      </c>
      <c r="G17104">
        <v>500000</v>
      </c>
      <c r="H17104">
        <v>22</v>
      </c>
      <c r="I17104">
        <v>9209.74</v>
      </c>
      <c r="J17104">
        <v>7000</v>
      </c>
      <c r="K17104">
        <v>2000</v>
      </c>
      <c r="L17104">
        <v>30000</v>
      </c>
      <c r="M17104">
        <v>25</v>
      </c>
      <c r="N17104">
        <v>12026.08</v>
      </c>
      <c r="O17104">
        <v>10000</v>
      </c>
      <c r="P17104">
        <v>700</v>
      </c>
      <c r="Q17104">
        <v>40000</v>
      </c>
      <c r="R17104">
        <v>19</v>
      </c>
      <c r="S17104">
        <v>20289.810000000001</v>
      </c>
      <c r="T17104">
        <v>20000</v>
      </c>
      <c r="U17104">
        <v>2000</v>
      </c>
      <c r="V17104">
        <v>60000</v>
      </c>
      <c r="W17104">
        <v>6</v>
      </c>
      <c r="X17104">
        <v>4731.9399999999996</v>
      </c>
      <c r="Y17104">
        <v>1500</v>
      </c>
      <c r="Z17104">
        <v>700</v>
      </c>
      <c r="AA17104">
        <v>25000</v>
      </c>
      <c r="AB17104">
        <v>9</v>
      </c>
      <c r="AC17104">
        <v>5409.93</v>
      </c>
      <c r="AD17104">
        <v>4000</v>
      </c>
      <c r="AE17104">
        <v>400</v>
      </c>
      <c r="AF17104">
        <v>25000</v>
      </c>
      <c r="AG17104">
        <v>141</v>
      </c>
      <c r="AH17104">
        <v>5909.11</v>
      </c>
      <c r="AI17104">
        <v>5000</v>
      </c>
      <c r="AJ17104">
        <v>2000</v>
      </c>
      <c r="AK17104">
        <v>40000</v>
      </c>
      <c r="AQ17104">
        <v>11</v>
      </c>
      <c r="AR17104">
        <v>9639.84</v>
      </c>
      <c r="AS17104">
        <v>7500</v>
      </c>
      <c r="AT17104">
        <v>1000</v>
      </c>
      <c r="AU17104">
        <v>30000</v>
      </c>
      <c r="AV17104">
        <v>6</v>
      </c>
      <c r="AW17104">
        <v>7110.73</v>
      </c>
      <c r="AX17104">
        <v>2200</v>
      </c>
      <c r="AY17104">
        <v>850</v>
      </c>
      <c r="AZ17104">
        <v>40000</v>
      </c>
      <c r="BA17104">
        <v>104</v>
      </c>
      <c r="BB17104">
        <v>4805.4399999999996</v>
      </c>
      <c r="BC17104">
        <v>3750</v>
      </c>
      <c r="BD17104">
        <v>500</v>
      </c>
      <c r="BE17104">
        <v>25000</v>
      </c>
      <c r="BF17104">
        <v>1</v>
      </c>
      <c r="BG17104">
        <v>860</v>
      </c>
      <c r="BH17104">
        <v>860</v>
      </c>
      <c r="BI17104">
        <v>860</v>
      </c>
      <c r="BJ17104">
        <v>860</v>
      </c>
      <c r="BK17104">
        <v>10</v>
      </c>
      <c r="BL17104">
        <v>3664.19</v>
      </c>
      <c r="BM17104">
        <v>2400</v>
      </c>
      <c r="BN17104">
        <v>881</v>
      </c>
      <c r="BO17104">
        <v>15000</v>
      </c>
    </row>
    <row r="17106" spans="1:67" x14ac:dyDescent="0.35">
      <c r="A17106" t="s">
        <v>1763</v>
      </c>
    </row>
    <row r="17107" spans="1:67" x14ac:dyDescent="0.35">
      <c r="A17107" t="s">
        <v>2</v>
      </c>
      <c r="B17107" t="s">
        <v>1136</v>
      </c>
      <c r="C17107" t="s">
        <v>1695</v>
      </c>
      <c r="D17107" t="s">
        <v>1696</v>
      </c>
      <c r="E17107" t="s">
        <v>1697</v>
      </c>
      <c r="F17107" t="s">
        <v>1698</v>
      </c>
      <c r="G17107" t="s">
        <v>1699</v>
      </c>
      <c r="H17107" t="s">
        <v>1700</v>
      </c>
      <c r="I17107" t="s">
        <v>1701</v>
      </c>
      <c r="J17107" t="s">
        <v>1702</v>
      </c>
      <c r="K17107" t="s">
        <v>1703</v>
      </c>
      <c r="L17107" t="s">
        <v>1704</v>
      </c>
      <c r="M17107" t="s">
        <v>1705</v>
      </c>
      <c r="N17107" t="s">
        <v>1706</v>
      </c>
      <c r="O17107" t="s">
        <v>1707</v>
      </c>
      <c r="P17107" t="s">
        <v>1708</v>
      </c>
      <c r="Q17107" t="s">
        <v>1709</v>
      </c>
      <c r="R17107" t="s">
        <v>1710</v>
      </c>
      <c r="S17107" t="s">
        <v>1711</v>
      </c>
      <c r="T17107" t="s">
        <v>1712</v>
      </c>
      <c r="U17107" t="s">
        <v>1713</v>
      </c>
      <c r="V17107" t="s">
        <v>1714</v>
      </c>
      <c r="W17107" t="s">
        <v>1715</v>
      </c>
      <c r="X17107" t="s">
        <v>1716</v>
      </c>
      <c r="Y17107" t="s">
        <v>1717</v>
      </c>
      <c r="Z17107" t="s">
        <v>1718</v>
      </c>
      <c r="AA17107" t="s">
        <v>1719</v>
      </c>
      <c r="AB17107" t="s">
        <v>1720</v>
      </c>
      <c r="AC17107" t="s">
        <v>1721</v>
      </c>
      <c r="AD17107" t="s">
        <v>1722</v>
      </c>
      <c r="AE17107" t="s">
        <v>1723</v>
      </c>
      <c r="AF17107" t="s">
        <v>1724</v>
      </c>
      <c r="AG17107" t="s">
        <v>1725</v>
      </c>
      <c r="AH17107" t="s">
        <v>1726</v>
      </c>
      <c r="AI17107" t="s">
        <v>1727</v>
      </c>
      <c r="AJ17107" t="s">
        <v>1728</v>
      </c>
      <c r="AK17107" t="s">
        <v>1729</v>
      </c>
      <c r="AL17107" t="s">
        <v>1730</v>
      </c>
      <c r="AM17107" t="s">
        <v>1731</v>
      </c>
      <c r="AN17107" t="s">
        <v>1732</v>
      </c>
      <c r="AO17107" t="s">
        <v>1733</v>
      </c>
      <c r="AP17107" t="s">
        <v>1734</v>
      </c>
      <c r="AQ17107" t="s">
        <v>1735</v>
      </c>
      <c r="AR17107" t="s">
        <v>1736</v>
      </c>
      <c r="AS17107" t="s">
        <v>1737</v>
      </c>
      <c r="AT17107" t="s">
        <v>1738</v>
      </c>
      <c r="AU17107" t="s">
        <v>1739</v>
      </c>
      <c r="AV17107" t="s">
        <v>1740</v>
      </c>
      <c r="AW17107" t="s">
        <v>1741</v>
      </c>
      <c r="AX17107" t="s">
        <v>1742</v>
      </c>
      <c r="AY17107" t="s">
        <v>1743</v>
      </c>
      <c r="AZ17107" t="s">
        <v>1744</v>
      </c>
      <c r="BA17107" t="s">
        <v>1745</v>
      </c>
      <c r="BB17107" t="s">
        <v>1746</v>
      </c>
      <c r="BC17107" t="s">
        <v>1747</v>
      </c>
      <c r="BD17107" t="s">
        <v>1748</v>
      </c>
      <c r="BE17107" t="s">
        <v>1749</v>
      </c>
      <c r="BF17107" t="s">
        <v>1750</v>
      </c>
      <c r="BG17107" t="s">
        <v>1751</v>
      </c>
      <c r="BH17107" t="s">
        <v>1752</v>
      </c>
      <c r="BI17107" t="s">
        <v>1753</v>
      </c>
      <c r="BJ17107" t="s">
        <v>1754</v>
      </c>
      <c r="BK17107" t="s">
        <v>1755</v>
      </c>
      <c r="BL17107" t="s">
        <v>1756</v>
      </c>
      <c r="BM17107" t="s">
        <v>1757</v>
      </c>
      <c r="BN17107" t="s">
        <v>1758</v>
      </c>
      <c r="BO17107" t="s">
        <v>1759</v>
      </c>
    </row>
    <row r="17108" spans="1:67" x14ac:dyDescent="0.35">
      <c r="A17108" t="s">
        <v>8</v>
      </c>
      <c r="B17108" t="s">
        <v>1126</v>
      </c>
      <c r="C17108">
        <v>28</v>
      </c>
      <c r="D17108">
        <v>11639.69</v>
      </c>
      <c r="E17108">
        <v>10000</v>
      </c>
      <c r="F17108">
        <v>3000</v>
      </c>
      <c r="G17108">
        <v>25000</v>
      </c>
      <c r="H17108">
        <v>6</v>
      </c>
      <c r="I17108">
        <v>8712.92</v>
      </c>
      <c r="J17108">
        <v>7000</v>
      </c>
      <c r="K17108">
        <v>2000</v>
      </c>
      <c r="L17108">
        <v>20000</v>
      </c>
      <c r="M17108">
        <v>10</v>
      </c>
      <c r="N17108">
        <v>5380.17</v>
      </c>
      <c r="O17108">
        <v>4000</v>
      </c>
      <c r="P17108">
        <v>300</v>
      </c>
      <c r="Q17108">
        <v>12000</v>
      </c>
      <c r="R17108">
        <v>6</v>
      </c>
      <c r="S17108">
        <v>6101.8</v>
      </c>
      <c r="T17108">
        <v>4800</v>
      </c>
      <c r="U17108">
        <v>1800</v>
      </c>
      <c r="V17108">
        <v>15000</v>
      </c>
      <c r="W17108">
        <v>4</v>
      </c>
      <c r="X17108">
        <v>2471.9299999999998</v>
      </c>
      <c r="Y17108">
        <v>1800</v>
      </c>
      <c r="Z17108">
        <v>1500</v>
      </c>
      <c r="AA17108">
        <v>3750</v>
      </c>
      <c r="AB17108">
        <v>5</v>
      </c>
      <c r="AC17108">
        <v>7048.72</v>
      </c>
      <c r="AD17108">
        <v>8000</v>
      </c>
      <c r="AE17108">
        <v>300</v>
      </c>
      <c r="AF17108">
        <v>10000</v>
      </c>
      <c r="AG17108">
        <v>46</v>
      </c>
      <c r="AH17108">
        <v>5164.55</v>
      </c>
      <c r="AI17108">
        <v>3910</v>
      </c>
      <c r="AJ17108">
        <v>2100</v>
      </c>
      <c r="AK17108">
        <v>15000</v>
      </c>
      <c r="AL17108">
        <v>2</v>
      </c>
      <c r="AM17108">
        <v>3135.23</v>
      </c>
      <c r="AN17108">
        <v>4000</v>
      </c>
      <c r="AO17108">
        <v>500</v>
      </c>
      <c r="AP17108">
        <v>4000</v>
      </c>
      <c r="AQ17108">
        <v>2</v>
      </c>
      <c r="AR17108">
        <v>5906.84</v>
      </c>
      <c r="AS17108">
        <v>10000</v>
      </c>
      <c r="AT17108">
        <v>1000</v>
      </c>
      <c r="AU17108">
        <v>10000</v>
      </c>
      <c r="AV17108">
        <v>3</v>
      </c>
      <c r="AW17108">
        <v>4021.51</v>
      </c>
      <c r="AX17108">
        <v>7000</v>
      </c>
      <c r="AY17108">
        <v>2000</v>
      </c>
      <c r="AZ17108">
        <v>8000</v>
      </c>
      <c r="BA17108">
        <v>34</v>
      </c>
      <c r="BB17108">
        <v>4190.7700000000004</v>
      </c>
      <c r="BC17108">
        <v>3000</v>
      </c>
      <c r="BD17108">
        <v>432</v>
      </c>
      <c r="BE17108">
        <v>25000</v>
      </c>
      <c r="BK17108">
        <v>3</v>
      </c>
      <c r="BL17108">
        <v>2813</v>
      </c>
      <c r="BM17108">
        <v>3000</v>
      </c>
      <c r="BN17108">
        <v>2000</v>
      </c>
      <c r="BO17108">
        <v>3000</v>
      </c>
    </row>
    <row r="17109" spans="1:67" x14ac:dyDescent="0.35">
      <c r="A17109" t="s">
        <v>8</v>
      </c>
      <c r="B17109" t="s">
        <v>1127</v>
      </c>
      <c r="C17109">
        <v>49</v>
      </c>
      <c r="D17109">
        <v>17947.29</v>
      </c>
      <c r="E17109">
        <v>15000</v>
      </c>
      <c r="F17109">
        <v>4000</v>
      </c>
      <c r="G17109">
        <v>60000</v>
      </c>
      <c r="H17109">
        <v>5</v>
      </c>
      <c r="I17109">
        <v>5991.05</v>
      </c>
      <c r="J17109">
        <v>6000</v>
      </c>
      <c r="K17109">
        <v>4500</v>
      </c>
      <c r="L17109">
        <v>10000</v>
      </c>
      <c r="M17109">
        <v>6</v>
      </c>
      <c r="N17109">
        <v>7585.98</v>
      </c>
      <c r="O17109">
        <v>3500</v>
      </c>
      <c r="P17109">
        <v>2500</v>
      </c>
      <c r="Q17109">
        <v>30000</v>
      </c>
      <c r="R17109">
        <v>5</v>
      </c>
      <c r="S17109">
        <v>7870.49</v>
      </c>
      <c r="T17109">
        <v>8000</v>
      </c>
      <c r="U17109">
        <v>3000</v>
      </c>
      <c r="V17109">
        <v>10000</v>
      </c>
      <c r="W17109">
        <v>4</v>
      </c>
      <c r="X17109">
        <v>3400.05</v>
      </c>
      <c r="Y17109">
        <v>2000</v>
      </c>
      <c r="Z17109">
        <v>1250</v>
      </c>
      <c r="AA17109">
        <v>10000</v>
      </c>
      <c r="AB17109">
        <v>5</v>
      </c>
      <c r="AC17109">
        <v>22713.66</v>
      </c>
      <c r="AD17109">
        <v>10000</v>
      </c>
      <c r="AE17109">
        <v>5000</v>
      </c>
      <c r="AF17109">
        <v>50000</v>
      </c>
      <c r="AG17109">
        <v>27</v>
      </c>
      <c r="AH17109">
        <v>5075.3100000000004</v>
      </c>
      <c r="AI17109">
        <v>3900</v>
      </c>
      <c r="AJ17109">
        <v>2000</v>
      </c>
      <c r="AK17109">
        <v>20000</v>
      </c>
      <c r="AQ17109">
        <v>3</v>
      </c>
      <c r="AR17109">
        <v>5497.35</v>
      </c>
      <c r="AS17109">
        <v>8000</v>
      </c>
      <c r="AT17109">
        <v>2500</v>
      </c>
      <c r="AU17109">
        <v>10000</v>
      </c>
      <c r="AV17109">
        <v>3</v>
      </c>
      <c r="AW17109">
        <v>2496.67</v>
      </c>
      <c r="AX17109">
        <v>490</v>
      </c>
      <c r="AY17109">
        <v>400</v>
      </c>
      <c r="AZ17109">
        <v>6600</v>
      </c>
      <c r="BA17109">
        <v>40</v>
      </c>
      <c r="BB17109">
        <v>4712.57</v>
      </c>
      <c r="BC17109">
        <v>3600</v>
      </c>
      <c r="BD17109">
        <v>265</v>
      </c>
      <c r="BE17109">
        <v>12000</v>
      </c>
      <c r="BF17109">
        <v>1</v>
      </c>
      <c r="BG17109">
        <v>2000</v>
      </c>
      <c r="BH17109">
        <v>2000</v>
      </c>
      <c r="BI17109">
        <v>2000</v>
      </c>
      <c r="BJ17109">
        <v>2000</v>
      </c>
      <c r="BK17109">
        <v>4</v>
      </c>
      <c r="BL17109">
        <v>43575.1</v>
      </c>
      <c r="BM17109">
        <v>5000</v>
      </c>
      <c r="BN17109">
        <v>2000</v>
      </c>
      <c r="BO17109">
        <v>100000</v>
      </c>
    </row>
    <row r="17110" spans="1:67" x14ac:dyDescent="0.35">
      <c r="A17110" t="s">
        <v>8</v>
      </c>
      <c r="B17110" t="s">
        <v>339</v>
      </c>
      <c r="C17110">
        <v>1</v>
      </c>
      <c r="D17110">
        <v>27000</v>
      </c>
      <c r="E17110">
        <v>27000</v>
      </c>
      <c r="F17110">
        <v>27000</v>
      </c>
      <c r="G17110">
        <v>27000</v>
      </c>
      <c r="BA17110">
        <v>1</v>
      </c>
      <c r="BB17110">
        <v>8000</v>
      </c>
      <c r="BC17110">
        <v>8000</v>
      </c>
      <c r="BD17110">
        <v>8000</v>
      </c>
      <c r="BE17110">
        <v>8000</v>
      </c>
    </row>
    <row r="17111" spans="1:67" x14ac:dyDescent="0.35">
      <c r="A17111" t="s">
        <v>9</v>
      </c>
      <c r="B17111" t="s">
        <v>1126</v>
      </c>
      <c r="C17111">
        <v>22</v>
      </c>
      <c r="D17111">
        <v>19982.25</v>
      </c>
      <c r="E17111">
        <v>10800</v>
      </c>
      <c r="F17111">
        <v>6500</v>
      </c>
      <c r="G17111">
        <v>128000</v>
      </c>
      <c r="H17111">
        <v>8</v>
      </c>
      <c r="I17111">
        <v>7761.79</v>
      </c>
      <c r="J17111">
        <v>4500</v>
      </c>
      <c r="K17111">
        <v>1000</v>
      </c>
      <c r="L17111">
        <v>25000</v>
      </c>
      <c r="M17111">
        <v>3</v>
      </c>
      <c r="N17111">
        <v>4693.16</v>
      </c>
      <c r="O17111">
        <v>7000</v>
      </c>
      <c r="P17111">
        <v>3000</v>
      </c>
      <c r="Q17111">
        <v>7000</v>
      </c>
      <c r="R17111">
        <v>3</v>
      </c>
      <c r="S17111">
        <v>34359.99</v>
      </c>
      <c r="T17111">
        <v>35000</v>
      </c>
      <c r="U17111">
        <v>5000</v>
      </c>
      <c r="V17111">
        <v>60000</v>
      </c>
      <c r="W17111">
        <v>3</v>
      </c>
      <c r="X17111">
        <v>1124.17</v>
      </c>
      <c r="Y17111">
        <v>1000</v>
      </c>
      <c r="Z17111">
        <v>670</v>
      </c>
      <c r="AA17111">
        <v>2000</v>
      </c>
      <c r="AB17111">
        <v>2</v>
      </c>
      <c r="AC17111">
        <v>5036.07</v>
      </c>
      <c r="AD17111">
        <v>7000</v>
      </c>
      <c r="AE17111">
        <v>1000</v>
      </c>
      <c r="AF17111">
        <v>7000</v>
      </c>
      <c r="AG17111">
        <v>38</v>
      </c>
      <c r="AH17111">
        <v>4674.03</v>
      </c>
      <c r="AI17111">
        <v>4000</v>
      </c>
      <c r="AJ17111">
        <v>2300</v>
      </c>
      <c r="AK17111">
        <v>12000</v>
      </c>
      <c r="AQ17111">
        <v>4</v>
      </c>
      <c r="AR17111">
        <v>17248.07</v>
      </c>
      <c r="AS17111">
        <v>2000</v>
      </c>
      <c r="AT17111">
        <v>1000</v>
      </c>
      <c r="AU17111">
        <v>50000</v>
      </c>
      <c r="AV17111">
        <v>1</v>
      </c>
      <c r="AW17111">
        <v>10800</v>
      </c>
      <c r="AX17111">
        <v>10800</v>
      </c>
      <c r="AY17111">
        <v>10800</v>
      </c>
      <c r="AZ17111">
        <v>10800</v>
      </c>
      <c r="BA17111">
        <v>29</v>
      </c>
      <c r="BB17111">
        <v>6427.75</v>
      </c>
      <c r="BC17111">
        <v>4000</v>
      </c>
      <c r="BD17111">
        <v>850</v>
      </c>
      <c r="BE17111">
        <v>25000</v>
      </c>
    </row>
    <row r="17112" spans="1:67" x14ac:dyDescent="0.35">
      <c r="A17112" t="s">
        <v>9</v>
      </c>
      <c r="B17112" t="s">
        <v>1127</v>
      </c>
      <c r="C17112">
        <v>57</v>
      </c>
      <c r="D17112">
        <v>23825.08</v>
      </c>
      <c r="E17112">
        <v>18000</v>
      </c>
      <c r="F17112">
        <v>3500</v>
      </c>
      <c r="G17112">
        <v>65000</v>
      </c>
      <c r="H17112">
        <v>4</v>
      </c>
      <c r="I17112">
        <v>9996.3799999999992</v>
      </c>
      <c r="J17112">
        <v>12000</v>
      </c>
      <c r="K17112">
        <v>6000</v>
      </c>
      <c r="L17112">
        <v>12000</v>
      </c>
      <c r="M17112">
        <v>8</v>
      </c>
      <c r="N17112">
        <v>11471.44</v>
      </c>
      <c r="O17112">
        <v>12000</v>
      </c>
      <c r="P17112">
        <v>2000</v>
      </c>
      <c r="Q17112">
        <v>30000</v>
      </c>
      <c r="R17112">
        <v>14</v>
      </c>
      <c r="S17112">
        <v>14871.99</v>
      </c>
      <c r="T17112">
        <v>12000</v>
      </c>
      <c r="U17112">
        <v>3500</v>
      </c>
      <c r="V17112">
        <v>60000</v>
      </c>
      <c r="W17112">
        <v>2</v>
      </c>
      <c r="X17112">
        <v>1873.99</v>
      </c>
      <c r="Y17112">
        <v>2000</v>
      </c>
      <c r="Z17112">
        <v>700</v>
      </c>
      <c r="AA17112">
        <v>2000</v>
      </c>
      <c r="AB17112">
        <v>4</v>
      </c>
      <c r="AC17112">
        <v>6960.92</v>
      </c>
      <c r="AD17112">
        <v>5000</v>
      </c>
      <c r="AE17112">
        <v>2000</v>
      </c>
      <c r="AF17112">
        <v>20000</v>
      </c>
      <c r="AG17112">
        <v>40</v>
      </c>
      <c r="AH17112">
        <v>6073.69</v>
      </c>
      <c r="AI17112">
        <v>4700</v>
      </c>
      <c r="AJ17112">
        <v>2000</v>
      </c>
      <c r="AK17112">
        <v>40000</v>
      </c>
      <c r="AQ17112">
        <v>6</v>
      </c>
      <c r="AR17112">
        <v>10115.700000000001</v>
      </c>
      <c r="AS17112">
        <v>7500</v>
      </c>
      <c r="AT17112">
        <v>2000</v>
      </c>
      <c r="AU17112">
        <v>28000</v>
      </c>
      <c r="BA17112">
        <v>34</v>
      </c>
      <c r="BB17112">
        <v>5045.37</v>
      </c>
      <c r="BC17112">
        <v>2760</v>
      </c>
      <c r="BD17112">
        <v>500</v>
      </c>
      <c r="BE17112">
        <v>25600</v>
      </c>
      <c r="BK17112">
        <v>4</v>
      </c>
      <c r="BL17112">
        <v>12283.31</v>
      </c>
      <c r="BM17112">
        <v>7000</v>
      </c>
      <c r="BN17112">
        <v>7000</v>
      </c>
      <c r="BO17112">
        <v>20000</v>
      </c>
    </row>
    <row r="17113" spans="1:67" x14ac:dyDescent="0.35">
      <c r="A17113" t="s">
        <v>9</v>
      </c>
      <c r="B17113" t="s">
        <v>339</v>
      </c>
      <c r="C17113">
        <v>4</v>
      </c>
      <c r="D17113">
        <v>15469.81</v>
      </c>
      <c r="E17113">
        <v>14000</v>
      </c>
      <c r="F17113">
        <v>7000</v>
      </c>
      <c r="G17113">
        <v>30000</v>
      </c>
      <c r="AG17113">
        <v>1</v>
      </c>
      <c r="AH17113">
        <v>9000</v>
      </c>
      <c r="AI17113">
        <v>9000</v>
      </c>
      <c r="AJ17113">
        <v>9000</v>
      </c>
      <c r="AK17113">
        <v>9000</v>
      </c>
    </row>
    <row r="17114" spans="1:67" x14ac:dyDescent="0.35">
      <c r="A17114" t="s">
        <v>10</v>
      </c>
      <c r="B17114" t="s">
        <v>1126</v>
      </c>
      <c r="C17114">
        <v>20</v>
      </c>
      <c r="D17114">
        <v>10661.54</v>
      </c>
      <c r="E17114">
        <v>10000</v>
      </c>
      <c r="F17114">
        <v>2700</v>
      </c>
      <c r="G17114">
        <v>26000</v>
      </c>
      <c r="H17114">
        <v>3</v>
      </c>
      <c r="I17114">
        <v>15426.56</v>
      </c>
      <c r="J17114">
        <v>23000</v>
      </c>
      <c r="K17114">
        <v>1000</v>
      </c>
      <c r="L17114">
        <v>23000</v>
      </c>
      <c r="M17114">
        <v>7</v>
      </c>
      <c r="N17114">
        <v>6025.56</v>
      </c>
      <c r="O17114">
        <v>4000</v>
      </c>
      <c r="P17114">
        <v>3000</v>
      </c>
      <c r="Q17114">
        <v>15000</v>
      </c>
      <c r="R17114">
        <v>1</v>
      </c>
      <c r="S17114">
        <v>3000</v>
      </c>
      <c r="T17114">
        <v>3000</v>
      </c>
      <c r="U17114">
        <v>3000</v>
      </c>
      <c r="V17114">
        <v>3000</v>
      </c>
      <c r="W17114">
        <v>4</v>
      </c>
      <c r="X17114">
        <v>1720.51</v>
      </c>
      <c r="Y17114">
        <v>1600</v>
      </c>
      <c r="Z17114">
        <v>800</v>
      </c>
      <c r="AA17114">
        <v>3000</v>
      </c>
      <c r="AB17114">
        <v>2</v>
      </c>
      <c r="AC17114">
        <v>8000</v>
      </c>
      <c r="AD17114">
        <v>6000</v>
      </c>
      <c r="AE17114">
        <v>6000</v>
      </c>
      <c r="AF17114">
        <v>10000</v>
      </c>
      <c r="AG17114">
        <v>46</v>
      </c>
      <c r="AH17114">
        <v>4921.59</v>
      </c>
      <c r="AI17114">
        <v>3600</v>
      </c>
      <c r="AJ17114">
        <v>2000</v>
      </c>
      <c r="AK17114">
        <v>14800</v>
      </c>
      <c r="AQ17114">
        <v>2</v>
      </c>
      <c r="AR17114">
        <v>4599.88</v>
      </c>
      <c r="AS17114">
        <v>5000</v>
      </c>
      <c r="AT17114">
        <v>1000</v>
      </c>
      <c r="AU17114">
        <v>5000</v>
      </c>
      <c r="AV17114">
        <v>2</v>
      </c>
      <c r="AW17114">
        <v>5696.49</v>
      </c>
      <c r="AX17114">
        <v>10000</v>
      </c>
      <c r="AY17114">
        <v>4000</v>
      </c>
      <c r="AZ17114">
        <v>10000</v>
      </c>
      <c r="BA17114">
        <v>28</v>
      </c>
      <c r="BB17114">
        <v>5889.74</v>
      </c>
      <c r="BC17114">
        <v>4000</v>
      </c>
      <c r="BD17114">
        <v>500</v>
      </c>
      <c r="BE17114">
        <v>16000</v>
      </c>
    </row>
    <row r="17115" spans="1:67" x14ac:dyDescent="0.35">
      <c r="A17115" t="s">
        <v>10</v>
      </c>
      <c r="B17115" t="s">
        <v>1127</v>
      </c>
      <c r="C17115">
        <v>51</v>
      </c>
      <c r="D17115">
        <v>13088.44</v>
      </c>
      <c r="E17115">
        <v>10000</v>
      </c>
      <c r="F17115">
        <v>2000</v>
      </c>
      <c r="G17115">
        <v>36000</v>
      </c>
      <c r="H17115">
        <v>7</v>
      </c>
      <c r="I17115">
        <v>6005.8</v>
      </c>
      <c r="J17115">
        <v>4000</v>
      </c>
      <c r="K17115">
        <v>2000</v>
      </c>
      <c r="L17115">
        <v>13000</v>
      </c>
      <c r="M17115">
        <v>4</v>
      </c>
      <c r="N17115">
        <v>3458.03</v>
      </c>
      <c r="O17115">
        <v>3000</v>
      </c>
      <c r="P17115">
        <v>1500</v>
      </c>
      <c r="Q17115">
        <v>5000</v>
      </c>
      <c r="R17115">
        <v>4</v>
      </c>
      <c r="S17115">
        <v>10776.24</v>
      </c>
      <c r="T17115">
        <v>3000</v>
      </c>
      <c r="U17115">
        <v>500</v>
      </c>
      <c r="V17115">
        <v>30000</v>
      </c>
      <c r="W17115">
        <v>8</v>
      </c>
      <c r="X17115">
        <v>1896.93</v>
      </c>
      <c r="Y17115">
        <v>2200</v>
      </c>
      <c r="Z17115">
        <v>700</v>
      </c>
      <c r="AA17115">
        <v>4000</v>
      </c>
      <c r="AB17115">
        <v>7</v>
      </c>
      <c r="AC17115">
        <v>10879.86</v>
      </c>
      <c r="AD17115">
        <v>6000</v>
      </c>
      <c r="AE17115">
        <v>2500</v>
      </c>
      <c r="AF17115">
        <v>25000</v>
      </c>
      <c r="AG17115">
        <v>35</v>
      </c>
      <c r="AH17115">
        <v>6325.39</v>
      </c>
      <c r="AI17115">
        <v>5000</v>
      </c>
      <c r="AJ17115">
        <v>2000</v>
      </c>
      <c r="AK17115">
        <v>28000</v>
      </c>
      <c r="AQ17115">
        <v>4</v>
      </c>
      <c r="AR17115">
        <v>7097.2</v>
      </c>
      <c r="AS17115">
        <v>3000</v>
      </c>
      <c r="AT17115">
        <v>1500</v>
      </c>
      <c r="AU17115">
        <v>15000</v>
      </c>
      <c r="AV17115">
        <v>1</v>
      </c>
      <c r="AW17115">
        <v>13000</v>
      </c>
      <c r="AX17115">
        <v>13000</v>
      </c>
      <c r="AY17115">
        <v>13000</v>
      </c>
      <c r="AZ17115">
        <v>13000</v>
      </c>
      <c r="BA17115">
        <v>26</v>
      </c>
      <c r="BB17115">
        <v>9165.7999999999993</v>
      </c>
      <c r="BC17115">
        <v>5000</v>
      </c>
      <c r="BD17115">
        <v>800</v>
      </c>
      <c r="BE17115">
        <v>34360</v>
      </c>
      <c r="BK17115">
        <v>3</v>
      </c>
      <c r="BL17115">
        <v>5006.7700000000004</v>
      </c>
      <c r="BM17115">
        <v>7000</v>
      </c>
      <c r="BN17115">
        <v>800</v>
      </c>
      <c r="BO17115">
        <v>7000</v>
      </c>
    </row>
    <row r="17116" spans="1:67" x14ac:dyDescent="0.35">
      <c r="A17116" t="s">
        <v>10</v>
      </c>
      <c r="B17116" t="s">
        <v>339</v>
      </c>
      <c r="C17116">
        <v>5</v>
      </c>
      <c r="D17116">
        <v>10502.77</v>
      </c>
      <c r="E17116">
        <v>6000</v>
      </c>
      <c r="F17116">
        <v>5500</v>
      </c>
      <c r="G17116">
        <v>20000</v>
      </c>
      <c r="M17116">
        <v>3</v>
      </c>
      <c r="N17116">
        <v>6164.79</v>
      </c>
      <c r="O17116">
        <v>6000</v>
      </c>
      <c r="P17116">
        <v>5000</v>
      </c>
      <c r="Q17116">
        <v>8000</v>
      </c>
      <c r="AG17116">
        <v>1</v>
      </c>
      <c r="AH17116">
        <v>5000</v>
      </c>
      <c r="AI17116">
        <v>5000</v>
      </c>
      <c r="AJ17116">
        <v>5000</v>
      </c>
      <c r="AK17116">
        <v>5000</v>
      </c>
    </row>
    <row r="17117" spans="1:67" x14ac:dyDescent="0.35">
      <c r="A17117" t="s">
        <v>11</v>
      </c>
      <c r="B17117" t="s">
        <v>1126</v>
      </c>
      <c r="C17117">
        <v>24</v>
      </c>
      <c r="D17117">
        <v>10741.16</v>
      </c>
      <c r="E17117">
        <v>8500</v>
      </c>
      <c r="F17117">
        <v>3500</v>
      </c>
      <c r="G17117">
        <v>30000</v>
      </c>
      <c r="H17117">
        <v>2</v>
      </c>
      <c r="I17117">
        <v>5370.51</v>
      </c>
      <c r="J17117">
        <v>5800</v>
      </c>
      <c r="K17117">
        <v>5000</v>
      </c>
      <c r="L17117">
        <v>5800</v>
      </c>
      <c r="M17117">
        <v>6</v>
      </c>
      <c r="N17117">
        <v>12810.3</v>
      </c>
      <c r="O17117">
        <v>10000</v>
      </c>
      <c r="P17117">
        <v>5000</v>
      </c>
      <c r="Q17117">
        <v>20000</v>
      </c>
      <c r="R17117">
        <v>4</v>
      </c>
      <c r="S17117">
        <v>5500.09</v>
      </c>
      <c r="T17117">
        <v>6000</v>
      </c>
      <c r="U17117">
        <v>500</v>
      </c>
      <c r="V17117">
        <v>8000</v>
      </c>
      <c r="W17117">
        <v>4</v>
      </c>
      <c r="X17117">
        <v>1726.08</v>
      </c>
      <c r="Y17117">
        <v>2667</v>
      </c>
      <c r="Z17117">
        <v>500</v>
      </c>
      <c r="AA17117">
        <v>2667</v>
      </c>
      <c r="AB17117">
        <v>5</v>
      </c>
      <c r="AC17117">
        <v>8723.74</v>
      </c>
      <c r="AD17117">
        <v>10000</v>
      </c>
      <c r="AE17117">
        <v>2000</v>
      </c>
      <c r="AF17117">
        <v>15000</v>
      </c>
      <c r="AG17117">
        <v>50</v>
      </c>
      <c r="AH17117">
        <v>4841.0200000000004</v>
      </c>
      <c r="AI17117">
        <v>3600</v>
      </c>
      <c r="AJ17117">
        <v>2093</v>
      </c>
      <c r="AK17117">
        <v>18000</v>
      </c>
      <c r="AQ17117">
        <v>3</v>
      </c>
      <c r="AR17117">
        <v>4075.85</v>
      </c>
      <c r="AS17117">
        <v>5000</v>
      </c>
      <c r="AT17117">
        <v>3000</v>
      </c>
      <c r="AU17117">
        <v>5000</v>
      </c>
      <c r="BA17117">
        <v>40</v>
      </c>
      <c r="BB17117">
        <v>4273.63</v>
      </c>
      <c r="BC17117">
        <v>2700</v>
      </c>
      <c r="BD17117">
        <v>800</v>
      </c>
      <c r="BE17117">
        <v>16000</v>
      </c>
      <c r="BK17117">
        <v>2</v>
      </c>
      <c r="BL17117">
        <v>1275.72</v>
      </c>
      <c r="BM17117">
        <v>1600</v>
      </c>
      <c r="BN17117">
        <v>1000</v>
      </c>
      <c r="BO17117">
        <v>1600</v>
      </c>
    </row>
    <row r="17118" spans="1:67" x14ac:dyDescent="0.35">
      <c r="A17118" t="s">
        <v>11</v>
      </c>
      <c r="B17118" t="s">
        <v>1127</v>
      </c>
      <c r="C17118">
        <v>52</v>
      </c>
      <c r="D17118">
        <v>19704.48</v>
      </c>
      <c r="E17118">
        <v>16000</v>
      </c>
      <c r="F17118">
        <v>2300</v>
      </c>
      <c r="G17118">
        <v>50000</v>
      </c>
      <c r="H17118">
        <v>4</v>
      </c>
      <c r="I17118">
        <v>7100.74</v>
      </c>
      <c r="J17118">
        <v>5000</v>
      </c>
      <c r="K17118">
        <v>2000</v>
      </c>
      <c r="L17118">
        <v>30000</v>
      </c>
      <c r="M17118">
        <v>9</v>
      </c>
      <c r="N17118">
        <v>11533.97</v>
      </c>
      <c r="O17118">
        <v>10000</v>
      </c>
      <c r="P17118">
        <v>1000</v>
      </c>
      <c r="Q17118">
        <v>25000</v>
      </c>
      <c r="R17118">
        <v>16</v>
      </c>
      <c r="S17118">
        <v>43980.94</v>
      </c>
      <c r="T17118">
        <v>25000</v>
      </c>
      <c r="U17118">
        <v>1000</v>
      </c>
      <c r="V17118">
        <v>170000</v>
      </c>
      <c r="W17118">
        <v>2</v>
      </c>
      <c r="X17118">
        <v>1564.52</v>
      </c>
      <c r="Y17118">
        <v>3000</v>
      </c>
      <c r="Z17118">
        <v>300</v>
      </c>
      <c r="AA17118">
        <v>3000</v>
      </c>
      <c r="AB17118">
        <v>5</v>
      </c>
      <c r="AC17118">
        <v>18924.53</v>
      </c>
      <c r="AD17118">
        <v>22000</v>
      </c>
      <c r="AE17118">
        <v>2000</v>
      </c>
      <c r="AF17118">
        <v>30000</v>
      </c>
      <c r="AG17118">
        <v>28</v>
      </c>
      <c r="AH17118">
        <v>6277.38</v>
      </c>
      <c r="AI17118">
        <v>4000</v>
      </c>
      <c r="AJ17118">
        <v>2100</v>
      </c>
      <c r="AK17118">
        <v>18000</v>
      </c>
      <c r="AL17118">
        <v>1</v>
      </c>
      <c r="AM17118">
        <v>5000</v>
      </c>
      <c r="AN17118">
        <v>5000</v>
      </c>
      <c r="AO17118">
        <v>5000</v>
      </c>
      <c r="AP17118">
        <v>5000</v>
      </c>
      <c r="AQ17118">
        <v>4</v>
      </c>
      <c r="AR17118">
        <v>19535.310000000001</v>
      </c>
      <c r="AS17118">
        <v>23000</v>
      </c>
      <c r="AT17118">
        <v>2700</v>
      </c>
      <c r="AU17118">
        <v>40000</v>
      </c>
      <c r="AV17118">
        <v>1</v>
      </c>
      <c r="AW17118">
        <v>5000</v>
      </c>
      <c r="AX17118">
        <v>5000</v>
      </c>
      <c r="AY17118">
        <v>5000</v>
      </c>
      <c r="AZ17118">
        <v>5000</v>
      </c>
      <c r="BA17118">
        <v>27</v>
      </c>
      <c r="BB17118">
        <v>4188.45</v>
      </c>
      <c r="BC17118">
        <v>2700</v>
      </c>
      <c r="BD17118">
        <v>800</v>
      </c>
      <c r="BE17118">
        <v>34000</v>
      </c>
      <c r="BK17118">
        <v>3</v>
      </c>
      <c r="BL17118">
        <v>14392.24</v>
      </c>
      <c r="BM17118">
        <v>9000</v>
      </c>
      <c r="BN17118">
        <v>3000</v>
      </c>
      <c r="BO17118">
        <v>50000</v>
      </c>
    </row>
    <row r="17119" spans="1:67" x14ac:dyDescent="0.35">
      <c r="A17119" t="s">
        <v>11</v>
      </c>
      <c r="B17119" t="s">
        <v>339</v>
      </c>
      <c r="C17119">
        <v>4</v>
      </c>
      <c r="D17119">
        <v>9653.36</v>
      </c>
      <c r="E17119">
        <v>7000</v>
      </c>
      <c r="F17119">
        <v>7000</v>
      </c>
      <c r="G17119">
        <v>15000</v>
      </c>
      <c r="AG17119">
        <v>2</v>
      </c>
      <c r="AH17119">
        <v>6118.75</v>
      </c>
      <c r="AI17119">
        <v>11000</v>
      </c>
      <c r="AJ17119">
        <v>3000</v>
      </c>
      <c r="AK17119">
        <v>11000</v>
      </c>
      <c r="BK17119">
        <v>1</v>
      </c>
      <c r="BL17119">
        <v>2000</v>
      </c>
      <c r="BM17119">
        <v>2000</v>
      </c>
      <c r="BN17119">
        <v>2000</v>
      </c>
      <c r="BO17119">
        <v>2000</v>
      </c>
    </row>
    <row r="17120" spans="1:67" x14ac:dyDescent="0.35">
      <c r="A17120" t="s">
        <v>12</v>
      </c>
      <c r="B17120" t="s">
        <v>1126</v>
      </c>
      <c r="C17120">
        <v>28</v>
      </c>
      <c r="D17120">
        <v>14759.87</v>
      </c>
      <c r="E17120">
        <v>8000</v>
      </c>
      <c r="F17120">
        <v>3200</v>
      </c>
      <c r="G17120">
        <v>100000</v>
      </c>
      <c r="H17120">
        <v>4</v>
      </c>
      <c r="I17120">
        <v>4124.2299999999996</v>
      </c>
      <c r="J17120">
        <v>4000</v>
      </c>
      <c r="K17120">
        <v>500</v>
      </c>
      <c r="L17120">
        <v>10000</v>
      </c>
      <c r="M17120">
        <v>3</v>
      </c>
      <c r="N17120">
        <v>13709.08</v>
      </c>
      <c r="O17120">
        <v>10000</v>
      </c>
      <c r="P17120">
        <v>3000</v>
      </c>
      <c r="Q17120">
        <v>25000</v>
      </c>
      <c r="R17120">
        <v>3</v>
      </c>
      <c r="S17120">
        <v>18883</v>
      </c>
      <c r="T17120">
        <v>20000</v>
      </c>
      <c r="U17120">
        <v>15000</v>
      </c>
      <c r="V17120">
        <v>35000</v>
      </c>
      <c r="AB17120">
        <v>6</v>
      </c>
      <c r="AC17120">
        <v>10394.99</v>
      </c>
      <c r="AD17120">
        <v>10000</v>
      </c>
      <c r="AE17120">
        <v>1000</v>
      </c>
      <c r="AF17120">
        <v>25000</v>
      </c>
      <c r="AG17120">
        <v>44</v>
      </c>
      <c r="AH17120">
        <v>5779.84</v>
      </c>
      <c r="AI17120">
        <v>5000</v>
      </c>
      <c r="AJ17120">
        <v>2000</v>
      </c>
      <c r="AK17120">
        <v>20220</v>
      </c>
      <c r="AQ17120">
        <v>3</v>
      </c>
      <c r="AR17120">
        <v>4880.45</v>
      </c>
      <c r="AS17120">
        <v>5000</v>
      </c>
      <c r="AT17120">
        <v>3000</v>
      </c>
      <c r="AU17120">
        <v>5000</v>
      </c>
      <c r="AV17120">
        <v>2</v>
      </c>
      <c r="AW17120">
        <v>7834.62</v>
      </c>
      <c r="AX17120">
        <v>14000</v>
      </c>
      <c r="AY17120">
        <v>4000</v>
      </c>
      <c r="AZ17120">
        <v>14000</v>
      </c>
      <c r="BA17120">
        <v>42</v>
      </c>
      <c r="BB17120">
        <v>6125.31</v>
      </c>
      <c r="BC17120">
        <v>5500</v>
      </c>
      <c r="BD17120">
        <v>1900</v>
      </c>
      <c r="BE17120">
        <v>16000</v>
      </c>
      <c r="BK17120">
        <v>4</v>
      </c>
      <c r="BL17120">
        <v>4452.82</v>
      </c>
      <c r="BM17120">
        <v>7000</v>
      </c>
      <c r="BN17120">
        <v>1000</v>
      </c>
      <c r="BO17120">
        <v>8000</v>
      </c>
    </row>
    <row r="17121" spans="1:67" x14ac:dyDescent="0.35">
      <c r="A17121" t="s">
        <v>12</v>
      </c>
      <c r="B17121" t="s">
        <v>1127</v>
      </c>
      <c r="C17121">
        <v>52</v>
      </c>
      <c r="D17121">
        <v>18686.990000000002</v>
      </c>
      <c r="E17121">
        <v>14000</v>
      </c>
      <c r="F17121">
        <v>1500</v>
      </c>
      <c r="G17121">
        <v>100000</v>
      </c>
      <c r="H17121">
        <v>8</v>
      </c>
      <c r="I17121">
        <v>8200.43</v>
      </c>
      <c r="J17121">
        <v>7000</v>
      </c>
      <c r="K17121">
        <v>5000</v>
      </c>
      <c r="L17121">
        <v>12000</v>
      </c>
      <c r="M17121">
        <v>7</v>
      </c>
      <c r="N17121">
        <v>8377.0499999999993</v>
      </c>
      <c r="O17121">
        <v>9000</v>
      </c>
      <c r="P17121">
        <v>2000</v>
      </c>
      <c r="Q17121">
        <v>15000</v>
      </c>
      <c r="R17121">
        <v>3</v>
      </c>
      <c r="S17121">
        <v>5696.46</v>
      </c>
      <c r="T17121">
        <v>2000</v>
      </c>
      <c r="U17121">
        <v>500</v>
      </c>
      <c r="V17121">
        <v>10000</v>
      </c>
      <c r="W17121">
        <v>1</v>
      </c>
      <c r="X17121">
        <v>200</v>
      </c>
      <c r="Y17121">
        <v>200</v>
      </c>
      <c r="Z17121">
        <v>200</v>
      </c>
      <c r="AA17121">
        <v>200</v>
      </c>
      <c r="AB17121">
        <v>7</v>
      </c>
      <c r="AC17121">
        <v>5564.76</v>
      </c>
      <c r="AD17121">
        <v>5000</v>
      </c>
      <c r="AE17121">
        <v>3000</v>
      </c>
      <c r="AF17121">
        <v>10000</v>
      </c>
      <c r="AG17121">
        <v>18</v>
      </c>
      <c r="AH17121">
        <v>4183.08</v>
      </c>
      <c r="AI17121">
        <v>3400</v>
      </c>
      <c r="AJ17121">
        <v>2100</v>
      </c>
      <c r="AK17121">
        <v>9000</v>
      </c>
      <c r="AL17121">
        <v>1</v>
      </c>
      <c r="AM17121">
        <v>900</v>
      </c>
      <c r="AN17121">
        <v>900</v>
      </c>
      <c r="AO17121">
        <v>900</v>
      </c>
      <c r="AP17121">
        <v>900</v>
      </c>
      <c r="AQ17121">
        <v>5</v>
      </c>
      <c r="AR17121">
        <v>5460</v>
      </c>
      <c r="AS17121">
        <v>5000</v>
      </c>
      <c r="AT17121">
        <v>1000</v>
      </c>
      <c r="AU17121">
        <v>10000</v>
      </c>
      <c r="AV17121">
        <v>3</v>
      </c>
      <c r="AW17121">
        <v>4622.55</v>
      </c>
      <c r="AX17121">
        <v>5000</v>
      </c>
      <c r="AY17121">
        <v>2000</v>
      </c>
      <c r="AZ17121">
        <v>5000</v>
      </c>
      <c r="BA17121">
        <v>39</v>
      </c>
      <c r="BB17121">
        <v>7198.41</v>
      </c>
      <c r="BC17121">
        <v>7000</v>
      </c>
      <c r="BD17121">
        <v>860</v>
      </c>
      <c r="BE17121">
        <v>22000</v>
      </c>
      <c r="BF17121">
        <v>1</v>
      </c>
      <c r="BG17121">
        <v>8000</v>
      </c>
      <c r="BH17121">
        <v>8000</v>
      </c>
      <c r="BI17121">
        <v>8000</v>
      </c>
      <c r="BJ17121">
        <v>8000</v>
      </c>
      <c r="BK17121">
        <v>5</v>
      </c>
      <c r="BL17121">
        <v>2959.13</v>
      </c>
      <c r="BM17121">
        <v>3000</v>
      </c>
      <c r="BN17121">
        <v>1910</v>
      </c>
      <c r="BO17121">
        <v>10000</v>
      </c>
    </row>
    <row r="17122" spans="1:67" x14ac:dyDescent="0.35">
      <c r="A17122" t="s">
        <v>12</v>
      </c>
      <c r="B17122" t="s">
        <v>339</v>
      </c>
      <c r="C17122">
        <v>7</v>
      </c>
      <c r="D17122">
        <v>14022.8</v>
      </c>
      <c r="E17122">
        <v>12000</v>
      </c>
      <c r="F17122">
        <v>4500</v>
      </c>
      <c r="G17122">
        <v>25000</v>
      </c>
      <c r="H17122">
        <v>2</v>
      </c>
      <c r="I17122">
        <v>7750</v>
      </c>
      <c r="J17122">
        <v>6500</v>
      </c>
      <c r="K17122">
        <v>6500</v>
      </c>
      <c r="L17122">
        <v>9000</v>
      </c>
      <c r="M17122">
        <v>1</v>
      </c>
      <c r="N17122">
        <v>5000</v>
      </c>
      <c r="O17122">
        <v>5000</v>
      </c>
      <c r="P17122">
        <v>5000</v>
      </c>
      <c r="Q17122">
        <v>5000</v>
      </c>
      <c r="AB17122">
        <v>1</v>
      </c>
      <c r="AC17122">
        <v>1000</v>
      </c>
      <c r="AD17122">
        <v>1000</v>
      </c>
      <c r="AE17122">
        <v>1000</v>
      </c>
      <c r="AF17122">
        <v>1000</v>
      </c>
      <c r="AG17122">
        <v>1</v>
      </c>
      <c r="AH17122">
        <v>5580</v>
      </c>
      <c r="AI17122">
        <v>5580</v>
      </c>
      <c r="AJ17122">
        <v>5580</v>
      </c>
      <c r="AK17122">
        <v>5580</v>
      </c>
      <c r="BA17122">
        <v>5</v>
      </c>
      <c r="BB17122">
        <v>5623.52</v>
      </c>
      <c r="BC17122">
        <v>5860</v>
      </c>
      <c r="BD17122">
        <v>2500</v>
      </c>
      <c r="BE17122">
        <v>6000</v>
      </c>
    </row>
    <row r="17123" spans="1:67" x14ac:dyDescent="0.35">
      <c r="A17123" t="s">
        <v>13</v>
      </c>
      <c r="B17123" t="s">
        <v>1126</v>
      </c>
      <c r="C17123">
        <v>24</v>
      </c>
      <c r="D17123">
        <v>9738.93</v>
      </c>
      <c r="E17123">
        <v>10000</v>
      </c>
      <c r="F17123">
        <v>2950</v>
      </c>
      <c r="G17123">
        <v>30000</v>
      </c>
      <c r="H17123">
        <v>4</v>
      </c>
      <c r="I17123">
        <v>4552.8999999999996</v>
      </c>
      <c r="J17123">
        <v>4000</v>
      </c>
      <c r="K17123">
        <v>3200</v>
      </c>
      <c r="L17123">
        <v>6000</v>
      </c>
      <c r="M17123">
        <v>2</v>
      </c>
      <c r="N17123">
        <v>3854.03</v>
      </c>
      <c r="O17123">
        <v>5000</v>
      </c>
      <c r="P17123">
        <v>1200</v>
      </c>
      <c r="Q17123">
        <v>5000</v>
      </c>
      <c r="R17123">
        <v>2</v>
      </c>
      <c r="S17123">
        <v>10391.629999999999</v>
      </c>
      <c r="T17123">
        <v>15000</v>
      </c>
      <c r="U17123">
        <v>2500</v>
      </c>
      <c r="V17123">
        <v>15000</v>
      </c>
      <c r="W17123">
        <v>1</v>
      </c>
      <c r="X17123">
        <v>1000</v>
      </c>
      <c r="Y17123">
        <v>1000</v>
      </c>
      <c r="Z17123">
        <v>1000</v>
      </c>
      <c r="AA17123">
        <v>1000</v>
      </c>
      <c r="AB17123">
        <v>4</v>
      </c>
      <c r="AC17123">
        <v>2025.99</v>
      </c>
      <c r="AD17123">
        <v>1500</v>
      </c>
      <c r="AE17123">
        <v>1000</v>
      </c>
      <c r="AF17123">
        <v>3000</v>
      </c>
      <c r="AG17123">
        <v>47</v>
      </c>
      <c r="AH17123">
        <v>5582.1</v>
      </c>
      <c r="AI17123">
        <v>4000</v>
      </c>
      <c r="AJ17123">
        <v>2500</v>
      </c>
      <c r="AK17123">
        <v>20970</v>
      </c>
      <c r="AQ17123">
        <v>1</v>
      </c>
      <c r="AR17123">
        <v>10000</v>
      </c>
      <c r="AS17123">
        <v>10000</v>
      </c>
      <c r="AT17123">
        <v>10000</v>
      </c>
      <c r="AU17123">
        <v>10000</v>
      </c>
      <c r="AV17123">
        <v>3</v>
      </c>
      <c r="AW17123">
        <v>4455.59</v>
      </c>
      <c r="AX17123">
        <v>5400</v>
      </c>
      <c r="AY17123">
        <v>2000</v>
      </c>
      <c r="AZ17123">
        <v>8000</v>
      </c>
      <c r="BA17123">
        <v>28</v>
      </c>
      <c r="BB17123">
        <v>5560.34</v>
      </c>
      <c r="BC17123">
        <v>5000</v>
      </c>
      <c r="BD17123">
        <v>1500</v>
      </c>
      <c r="BE17123">
        <v>13593</v>
      </c>
      <c r="BK17123">
        <v>4</v>
      </c>
      <c r="BL17123">
        <v>3690.86</v>
      </c>
      <c r="BM17123">
        <v>5000</v>
      </c>
      <c r="BN17123">
        <v>1500</v>
      </c>
      <c r="BO17123">
        <v>5000</v>
      </c>
    </row>
    <row r="17124" spans="1:67" x14ac:dyDescent="0.35">
      <c r="A17124" t="s">
        <v>13</v>
      </c>
      <c r="B17124" t="s">
        <v>1127</v>
      </c>
      <c r="C17124">
        <v>39</v>
      </c>
      <c r="D17124">
        <v>15738.96</v>
      </c>
      <c r="E17124">
        <v>14000</v>
      </c>
      <c r="F17124">
        <v>4000</v>
      </c>
      <c r="G17124">
        <v>50000</v>
      </c>
      <c r="H17124">
        <v>4</v>
      </c>
      <c r="I17124">
        <v>3961.75</v>
      </c>
      <c r="J17124">
        <v>3000</v>
      </c>
      <c r="K17124">
        <v>1500</v>
      </c>
      <c r="L17124">
        <v>10000</v>
      </c>
      <c r="M17124">
        <v>4</v>
      </c>
      <c r="N17124">
        <v>4980.03</v>
      </c>
      <c r="O17124">
        <v>4000</v>
      </c>
      <c r="P17124">
        <v>3000</v>
      </c>
      <c r="Q17124">
        <v>7000</v>
      </c>
      <c r="R17124">
        <v>4</v>
      </c>
      <c r="S17124">
        <v>7201.41</v>
      </c>
      <c r="T17124">
        <v>2500</v>
      </c>
      <c r="U17124">
        <v>400</v>
      </c>
      <c r="V17124">
        <v>20000</v>
      </c>
      <c r="W17124">
        <v>1</v>
      </c>
      <c r="X17124">
        <v>500</v>
      </c>
      <c r="Y17124">
        <v>500</v>
      </c>
      <c r="Z17124">
        <v>500</v>
      </c>
      <c r="AA17124">
        <v>500</v>
      </c>
      <c r="AB17124">
        <v>7</v>
      </c>
      <c r="AC17124">
        <v>2595.9299999999998</v>
      </c>
      <c r="AD17124">
        <v>1200</v>
      </c>
      <c r="AE17124">
        <v>500</v>
      </c>
      <c r="AF17124">
        <v>15000</v>
      </c>
      <c r="AG17124">
        <v>44</v>
      </c>
      <c r="AH17124">
        <v>7699.37</v>
      </c>
      <c r="AI17124">
        <v>5000</v>
      </c>
      <c r="AJ17124">
        <v>2500</v>
      </c>
      <c r="AK17124">
        <v>31750</v>
      </c>
      <c r="AQ17124">
        <v>4</v>
      </c>
      <c r="AR17124">
        <v>5564.08</v>
      </c>
      <c r="AS17124">
        <v>4000</v>
      </c>
      <c r="AT17124">
        <v>200</v>
      </c>
      <c r="AU17124">
        <v>20000</v>
      </c>
      <c r="AV17124">
        <v>1</v>
      </c>
      <c r="AW17124">
        <v>5000</v>
      </c>
      <c r="AX17124">
        <v>5000</v>
      </c>
      <c r="AY17124">
        <v>5000</v>
      </c>
      <c r="AZ17124">
        <v>5000</v>
      </c>
      <c r="BA17124">
        <v>35</v>
      </c>
      <c r="BB17124">
        <v>5740.03</v>
      </c>
      <c r="BC17124">
        <v>4000</v>
      </c>
      <c r="BD17124">
        <v>860</v>
      </c>
      <c r="BE17124">
        <v>13000</v>
      </c>
      <c r="BF17124">
        <v>1</v>
      </c>
      <c r="BG17124">
        <v>8000</v>
      </c>
      <c r="BH17124">
        <v>8000</v>
      </c>
      <c r="BI17124">
        <v>8000</v>
      </c>
      <c r="BJ17124">
        <v>8000</v>
      </c>
      <c r="BK17124">
        <v>5</v>
      </c>
      <c r="BL17124">
        <v>3759.47</v>
      </c>
      <c r="BM17124">
        <v>4000</v>
      </c>
      <c r="BN17124">
        <v>2000</v>
      </c>
      <c r="BO17124">
        <v>4100</v>
      </c>
    </row>
    <row r="17125" spans="1:67" x14ac:dyDescent="0.35">
      <c r="A17125" t="s">
        <v>13</v>
      </c>
      <c r="B17125" t="s">
        <v>339</v>
      </c>
      <c r="C17125">
        <v>3</v>
      </c>
      <c r="D17125">
        <v>4437.25</v>
      </c>
      <c r="E17125">
        <v>5000</v>
      </c>
      <c r="F17125">
        <v>2000</v>
      </c>
      <c r="G17125">
        <v>7000</v>
      </c>
      <c r="H17125">
        <v>1</v>
      </c>
      <c r="I17125">
        <v>1000</v>
      </c>
      <c r="J17125">
        <v>1000</v>
      </c>
      <c r="K17125">
        <v>1000</v>
      </c>
      <c r="L17125">
        <v>1000</v>
      </c>
      <c r="R17125">
        <v>1</v>
      </c>
      <c r="S17125">
        <v>12000</v>
      </c>
      <c r="T17125">
        <v>12000</v>
      </c>
      <c r="U17125">
        <v>12000</v>
      </c>
      <c r="V17125">
        <v>12000</v>
      </c>
      <c r="AG17125">
        <v>5</v>
      </c>
      <c r="AH17125">
        <v>6938.06</v>
      </c>
      <c r="AI17125">
        <v>2700</v>
      </c>
      <c r="AJ17125">
        <v>2600</v>
      </c>
      <c r="AK17125">
        <v>15000</v>
      </c>
      <c r="AQ17125">
        <v>1</v>
      </c>
      <c r="AR17125">
        <v>2500</v>
      </c>
      <c r="AS17125">
        <v>2500</v>
      </c>
      <c r="AT17125">
        <v>2500</v>
      </c>
      <c r="AU17125">
        <v>2500</v>
      </c>
      <c r="BA17125">
        <v>2</v>
      </c>
      <c r="BB17125">
        <v>3998.2</v>
      </c>
      <c r="BC17125">
        <v>5000</v>
      </c>
      <c r="BD17125">
        <v>2000</v>
      </c>
      <c r="BE17125">
        <v>5000</v>
      </c>
    </row>
    <row r="17126" spans="1:67" x14ac:dyDescent="0.35">
      <c r="A17126" t="s">
        <v>14</v>
      </c>
      <c r="B17126" t="s">
        <v>1126</v>
      </c>
      <c r="C17126">
        <v>32</v>
      </c>
      <c r="D17126">
        <v>15016.2</v>
      </c>
      <c r="E17126">
        <v>10000</v>
      </c>
      <c r="F17126">
        <v>3000</v>
      </c>
      <c r="G17126">
        <v>385000</v>
      </c>
      <c r="H17126">
        <v>7</v>
      </c>
      <c r="I17126">
        <v>7061.42</v>
      </c>
      <c r="J17126">
        <v>7000</v>
      </c>
      <c r="K17126">
        <v>1000</v>
      </c>
      <c r="L17126">
        <v>15000</v>
      </c>
      <c r="M17126">
        <v>7</v>
      </c>
      <c r="N17126">
        <v>7301.34</v>
      </c>
      <c r="O17126">
        <v>6000</v>
      </c>
      <c r="P17126">
        <v>3000</v>
      </c>
      <c r="Q17126">
        <v>15000</v>
      </c>
      <c r="R17126">
        <v>3</v>
      </c>
      <c r="S17126">
        <v>8333.33</v>
      </c>
      <c r="T17126">
        <v>3000</v>
      </c>
      <c r="U17126">
        <v>2000</v>
      </c>
      <c r="V17126">
        <v>20000</v>
      </c>
      <c r="W17126">
        <v>1</v>
      </c>
      <c r="X17126">
        <v>900</v>
      </c>
      <c r="Y17126">
        <v>900</v>
      </c>
      <c r="Z17126">
        <v>900</v>
      </c>
      <c r="AA17126">
        <v>900</v>
      </c>
      <c r="AB17126">
        <v>6</v>
      </c>
      <c r="AC17126">
        <v>5493.03</v>
      </c>
      <c r="AD17126">
        <v>5000</v>
      </c>
      <c r="AE17126">
        <v>1000</v>
      </c>
      <c r="AF17126">
        <v>10000</v>
      </c>
      <c r="AG17126">
        <v>37</v>
      </c>
      <c r="AH17126">
        <v>5622.29</v>
      </c>
      <c r="AI17126">
        <v>5000</v>
      </c>
      <c r="AJ17126">
        <v>2500</v>
      </c>
      <c r="AK17126">
        <v>20000</v>
      </c>
      <c r="AV17126">
        <v>2</v>
      </c>
      <c r="AW17126">
        <v>9507.58</v>
      </c>
      <c r="AX17126">
        <v>11000</v>
      </c>
      <c r="AY17126">
        <v>8000</v>
      </c>
      <c r="AZ17126">
        <v>11000</v>
      </c>
      <c r="BA17126">
        <v>30</v>
      </c>
      <c r="BB17126">
        <v>6169.28</v>
      </c>
      <c r="BC17126">
        <v>4186</v>
      </c>
      <c r="BD17126">
        <v>1800</v>
      </c>
      <c r="BE17126">
        <v>20000</v>
      </c>
      <c r="BK17126">
        <v>2</v>
      </c>
      <c r="BL17126">
        <v>2092.6</v>
      </c>
      <c r="BM17126">
        <v>3000</v>
      </c>
      <c r="BN17126">
        <v>1300</v>
      </c>
      <c r="BO17126">
        <v>3000</v>
      </c>
    </row>
    <row r="17127" spans="1:67" x14ac:dyDescent="0.35">
      <c r="A17127" t="s">
        <v>14</v>
      </c>
      <c r="B17127" t="s">
        <v>1127</v>
      </c>
      <c r="C17127">
        <v>53</v>
      </c>
      <c r="D17127">
        <v>17210.66</v>
      </c>
      <c r="E17127">
        <v>15000</v>
      </c>
      <c r="F17127">
        <v>1500</v>
      </c>
      <c r="G17127">
        <v>68000</v>
      </c>
      <c r="H17127">
        <v>7</v>
      </c>
      <c r="I17127">
        <v>7128.11</v>
      </c>
      <c r="J17127">
        <v>5500</v>
      </c>
      <c r="K17127">
        <v>1500</v>
      </c>
      <c r="L17127">
        <v>18000</v>
      </c>
      <c r="M17127">
        <v>13</v>
      </c>
      <c r="N17127">
        <v>14598.25</v>
      </c>
      <c r="O17127">
        <v>9000</v>
      </c>
      <c r="P17127">
        <v>2000</v>
      </c>
      <c r="Q17127">
        <v>120000</v>
      </c>
      <c r="R17127">
        <v>6</v>
      </c>
      <c r="S17127">
        <v>62221.599999999999</v>
      </c>
      <c r="T17127">
        <v>20000</v>
      </c>
      <c r="U17127">
        <v>2000</v>
      </c>
      <c r="V17127">
        <v>240000</v>
      </c>
      <c r="W17127">
        <v>4</v>
      </c>
      <c r="X17127">
        <v>2467.21</v>
      </c>
      <c r="Y17127">
        <v>2500</v>
      </c>
      <c r="Z17127">
        <v>2000</v>
      </c>
      <c r="AA17127">
        <v>3000</v>
      </c>
      <c r="AB17127">
        <v>4</v>
      </c>
      <c r="AC17127">
        <v>3582.99</v>
      </c>
      <c r="AD17127">
        <v>1000</v>
      </c>
      <c r="AE17127">
        <v>150</v>
      </c>
      <c r="AF17127">
        <v>10000</v>
      </c>
      <c r="AG17127">
        <v>31</v>
      </c>
      <c r="AH17127">
        <v>5775.63</v>
      </c>
      <c r="AI17127">
        <v>5000</v>
      </c>
      <c r="AJ17127">
        <v>2000</v>
      </c>
      <c r="AK17127">
        <v>15000</v>
      </c>
      <c r="AQ17127">
        <v>2</v>
      </c>
      <c r="AR17127">
        <v>10262.620000000001</v>
      </c>
      <c r="AS17127">
        <v>30000</v>
      </c>
      <c r="AT17127">
        <v>5000</v>
      </c>
      <c r="AU17127">
        <v>30000</v>
      </c>
      <c r="BA17127">
        <v>43</v>
      </c>
      <c r="BB17127">
        <v>7089.58</v>
      </c>
      <c r="BC17127">
        <v>5000</v>
      </c>
      <c r="BD17127">
        <v>300</v>
      </c>
      <c r="BE17127">
        <v>50000</v>
      </c>
      <c r="BF17127">
        <v>1</v>
      </c>
      <c r="BG17127">
        <v>860</v>
      </c>
      <c r="BH17127">
        <v>860</v>
      </c>
      <c r="BI17127">
        <v>860</v>
      </c>
      <c r="BJ17127">
        <v>860</v>
      </c>
      <c r="BK17127">
        <v>6</v>
      </c>
      <c r="BL17127">
        <v>11827.88</v>
      </c>
      <c r="BM17127">
        <v>10000</v>
      </c>
      <c r="BN17127">
        <v>1500</v>
      </c>
      <c r="BO17127">
        <v>21000</v>
      </c>
    </row>
    <row r="17128" spans="1:67" x14ac:dyDescent="0.35">
      <c r="A17128" t="s">
        <v>14</v>
      </c>
      <c r="B17128" t="s">
        <v>339</v>
      </c>
      <c r="C17128">
        <v>3</v>
      </c>
      <c r="D17128">
        <v>8098.28</v>
      </c>
      <c r="E17128">
        <v>7100</v>
      </c>
      <c r="F17128">
        <v>2000</v>
      </c>
      <c r="G17128">
        <v>15000</v>
      </c>
      <c r="H17128">
        <v>1</v>
      </c>
      <c r="I17128">
        <v>25000</v>
      </c>
      <c r="J17128">
        <v>25000</v>
      </c>
      <c r="K17128">
        <v>25000</v>
      </c>
      <c r="L17128">
        <v>25000</v>
      </c>
      <c r="M17128">
        <v>1</v>
      </c>
      <c r="N17128">
        <v>18000</v>
      </c>
      <c r="O17128">
        <v>18000</v>
      </c>
      <c r="P17128">
        <v>18000</v>
      </c>
      <c r="Q17128">
        <v>18000</v>
      </c>
      <c r="AG17128">
        <v>1</v>
      </c>
      <c r="AH17128">
        <v>2760</v>
      </c>
      <c r="AI17128">
        <v>2760</v>
      </c>
      <c r="AJ17128">
        <v>2760</v>
      </c>
      <c r="AK17128">
        <v>2760</v>
      </c>
      <c r="BA17128">
        <v>1</v>
      </c>
      <c r="BB17128">
        <v>10000</v>
      </c>
      <c r="BC17128">
        <v>10000</v>
      </c>
      <c r="BD17128">
        <v>10000</v>
      </c>
      <c r="BE17128">
        <v>10000</v>
      </c>
    </row>
    <row r="17129" spans="1:67" x14ac:dyDescent="0.35">
      <c r="A17129" t="s">
        <v>15</v>
      </c>
      <c r="B17129" t="s">
        <v>1126</v>
      </c>
      <c r="C17129">
        <v>27</v>
      </c>
      <c r="D17129">
        <v>12504.85</v>
      </c>
      <c r="E17129">
        <v>10000</v>
      </c>
      <c r="F17129">
        <v>2000</v>
      </c>
      <c r="G17129">
        <v>30000</v>
      </c>
      <c r="H17129">
        <v>8</v>
      </c>
      <c r="I17129">
        <v>6767.06</v>
      </c>
      <c r="J17129">
        <v>4500</v>
      </c>
      <c r="K17129">
        <v>800</v>
      </c>
      <c r="L17129">
        <v>13000</v>
      </c>
      <c r="M17129">
        <v>5</v>
      </c>
      <c r="N17129">
        <v>7805.84</v>
      </c>
      <c r="O17129">
        <v>5000</v>
      </c>
      <c r="P17129">
        <v>600</v>
      </c>
      <c r="Q17129">
        <v>20000</v>
      </c>
      <c r="R17129">
        <v>7</v>
      </c>
      <c r="S17129">
        <v>5943.73</v>
      </c>
      <c r="T17129">
        <v>4000</v>
      </c>
      <c r="U17129">
        <v>600</v>
      </c>
      <c r="V17129">
        <v>12000</v>
      </c>
      <c r="W17129">
        <v>3</v>
      </c>
      <c r="X17129">
        <v>1365.86</v>
      </c>
      <c r="Y17129">
        <v>1300</v>
      </c>
      <c r="Z17129">
        <v>500</v>
      </c>
      <c r="AA17129">
        <v>2000</v>
      </c>
      <c r="AB17129">
        <v>6</v>
      </c>
      <c r="AC17129">
        <v>13437.91</v>
      </c>
      <c r="AD17129">
        <v>10000</v>
      </c>
      <c r="AE17129">
        <v>500</v>
      </c>
      <c r="AF17129">
        <v>30000</v>
      </c>
      <c r="AG17129">
        <v>53</v>
      </c>
      <c r="AH17129">
        <v>5268.82</v>
      </c>
      <c r="AI17129">
        <v>3700</v>
      </c>
      <c r="AJ17129">
        <v>1500</v>
      </c>
      <c r="AK17129">
        <v>20900</v>
      </c>
      <c r="AL17129">
        <v>1</v>
      </c>
      <c r="AM17129">
        <v>600</v>
      </c>
      <c r="AN17129">
        <v>600</v>
      </c>
      <c r="AO17129">
        <v>600</v>
      </c>
      <c r="AP17129">
        <v>600</v>
      </c>
      <c r="AQ17129">
        <v>3</v>
      </c>
      <c r="AR17129">
        <v>13436.99</v>
      </c>
      <c r="AS17129">
        <v>21000</v>
      </c>
      <c r="AT17129">
        <v>1500</v>
      </c>
      <c r="AU17129">
        <v>21000</v>
      </c>
      <c r="AV17129">
        <v>4</v>
      </c>
      <c r="AW17129">
        <v>3040.43</v>
      </c>
      <c r="AX17129">
        <v>2000</v>
      </c>
      <c r="AY17129">
        <v>850</v>
      </c>
      <c r="AZ17129">
        <v>6600</v>
      </c>
      <c r="BA17129">
        <v>35</v>
      </c>
      <c r="BB17129">
        <v>4945.12</v>
      </c>
      <c r="BC17129">
        <v>4000</v>
      </c>
      <c r="BD17129">
        <v>860</v>
      </c>
      <c r="BE17129">
        <v>30000</v>
      </c>
      <c r="BK17129">
        <v>3</v>
      </c>
      <c r="BL17129">
        <v>1899.57</v>
      </c>
      <c r="BM17129">
        <v>1500</v>
      </c>
      <c r="BN17129">
        <v>800</v>
      </c>
      <c r="BO17129">
        <v>3000</v>
      </c>
    </row>
    <row r="17130" spans="1:67" x14ac:dyDescent="0.35">
      <c r="A17130" t="s">
        <v>15</v>
      </c>
      <c r="B17130" t="s">
        <v>1127</v>
      </c>
      <c r="C17130">
        <v>50</v>
      </c>
      <c r="D17130">
        <v>16096.09</v>
      </c>
      <c r="E17130">
        <v>15000</v>
      </c>
      <c r="F17130">
        <v>2400</v>
      </c>
      <c r="G17130">
        <v>80000</v>
      </c>
      <c r="H17130">
        <v>8</v>
      </c>
      <c r="I17130">
        <v>6376.62</v>
      </c>
      <c r="J17130">
        <v>4000</v>
      </c>
      <c r="K17130">
        <v>1450</v>
      </c>
      <c r="L17130">
        <v>15000</v>
      </c>
      <c r="M17130">
        <v>13</v>
      </c>
      <c r="N17130">
        <v>8325.1299999999992</v>
      </c>
      <c r="O17130">
        <v>7000</v>
      </c>
      <c r="P17130">
        <v>1000</v>
      </c>
      <c r="Q17130">
        <v>23000</v>
      </c>
      <c r="R17130">
        <v>10</v>
      </c>
      <c r="S17130">
        <v>44499.94</v>
      </c>
      <c r="T17130">
        <v>20000</v>
      </c>
      <c r="U17130">
        <v>800</v>
      </c>
      <c r="V17130">
        <v>240000</v>
      </c>
      <c r="W17130">
        <v>3</v>
      </c>
      <c r="X17130">
        <v>1384.04</v>
      </c>
      <c r="Y17130">
        <v>1200</v>
      </c>
      <c r="Z17130">
        <v>1200</v>
      </c>
      <c r="AA17130">
        <v>5000</v>
      </c>
      <c r="AB17130">
        <v>5</v>
      </c>
      <c r="AC17130">
        <v>16762.400000000001</v>
      </c>
      <c r="AD17130">
        <v>7500</v>
      </c>
      <c r="AE17130">
        <v>1000</v>
      </c>
      <c r="AF17130">
        <v>50000</v>
      </c>
      <c r="AG17130">
        <v>29</v>
      </c>
      <c r="AH17130">
        <v>6803.26</v>
      </c>
      <c r="AI17130">
        <v>5300</v>
      </c>
      <c r="AJ17130">
        <v>2000</v>
      </c>
      <c r="AK17130">
        <v>22000</v>
      </c>
      <c r="AQ17130">
        <v>2</v>
      </c>
      <c r="AR17130">
        <v>3033.42</v>
      </c>
      <c r="AS17130">
        <v>5000</v>
      </c>
      <c r="AT17130">
        <v>700</v>
      </c>
      <c r="AU17130">
        <v>5000</v>
      </c>
      <c r="AV17130">
        <v>2</v>
      </c>
      <c r="AW17130">
        <v>10424.870000000001</v>
      </c>
      <c r="AX17130">
        <v>18000</v>
      </c>
      <c r="AY17130">
        <v>8000</v>
      </c>
      <c r="AZ17130">
        <v>18000</v>
      </c>
      <c r="BA17130">
        <v>32</v>
      </c>
      <c r="BB17130">
        <v>4733.45</v>
      </c>
      <c r="BC17130">
        <v>3800</v>
      </c>
      <c r="BD17130">
        <v>700</v>
      </c>
      <c r="BE17130">
        <v>11000</v>
      </c>
      <c r="BF17130">
        <v>1</v>
      </c>
      <c r="BG17130">
        <v>2000</v>
      </c>
      <c r="BH17130">
        <v>2000</v>
      </c>
      <c r="BI17130">
        <v>2000</v>
      </c>
      <c r="BJ17130">
        <v>2000</v>
      </c>
      <c r="BK17130">
        <v>1</v>
      </c>
      <c r="BL17130">
        <v>3000</v>
      </c>
      <c r="BM17130">
        <v>3000</v>
      </c>
      <c r="BN17130">
        <v>3000</v>
      </c>
      <c r="BO17130">
        <v>3000</v>
      </c>
    </row>
    <row r="17131" spans="1:67" x14ac:dyDescent="0.35">
      <c r="A17131" t="s">
        <v>15</v>
      </c>
      <c r="B17131" t="s">
        <v>339</v>
      </c>
      <c r="C17131">
        <v>2</v>
      </c>
      <c r="D17131">
        <v>27500</v>
      </c>
      <c r="E17131">
        <v>20000</v>
      </c>
      <c r="F17131">
        <v>20000</v>
      </c>
      <c r="G17131">
        <v>35000</v>
      </c>
      <c r="BA17131">
        <v>1</v>
      </c>
      <c r="BB17131">
        <v>4000</v>
      </c>
      <c r="BC17131">
        <v>4000</v>
      </c>
      <c r="BD17131">
        <v>4000</v>
      </c>
      <c r="BE17131">
        <v>4000</v>
      </c>
    </row>
    <row r="17132" spans="1:67" x14ac:dyDescent="0.35">
      <c r="A17132" t="s">
        <v>16</v>
      </c>
      <c r="B17132" t="s">
        <v>1126</v>
      </c>
      <c r="C17132">
        <v>39</v>
      </c>
      <c r="D17132">
        <v>12700.75</v>
      </c>
      <c r="E17132">
        <v>10000</v>
      </c>
      <c r="F17132">
        <v>4000</v>
      </c>
      <c r="G17132">
        <v>50000</v>
      </c>
      <c r="H17132">
        <v>1</v>
      </c>
      <c r="I17132">
        <v>3000</v>
      </c>
      <c r="J17132">
        <v>3000</v>
      </c>
      <c r="K17132">
        <v>3000</v>
      </c>
      <c r="L17132">
        <v>3000</v>
      </c>
      <c r="M17132">
        <v>5</v>
      </c>
      <c r="N17132">
        <v>10042.23</v>
      </c>
      <c r="O17132">
        <v>12000</v>
      </c>
      <c r="P17132">
        <v>1500</v>
      </c>
      <c r="Q17132">
        <v>20000</v>
      </c>
      <c r="R17132">
        <v>8</v>
      </c>
      <c r="S17132">
        <v>8633.56</v>
      </c>
      <c r="T17132">
        <v>10000</v>
      </c>
      <c r="U17132">
        <v>1000</v>
      </c>
      <c r="V17132">
        <v>20000</v>
      </c>
      <c r="W17132">
        <v>3</v>
      </c>
      <c r="X17132">
        <v>8466.0400000000009</v>
      </c>
      <c r="Y17132">
        <v>14000</v>
      </c>
      <c r="Z17132">
        <v>1000</v>
      </c>
      <c r="AA17132">
        <v>14000</v>
      </c>
      <c r="AB17132">
        <v>2</v>
      </c>
      <c r="AC17132">
        <v>3756.4</v>
      </c>
      <c r="AD17132">
        <v>5000</v>
      </c>
      <c r="AE17132">
        <v>3000</v>
      </c>
      <c r="AF17132">
        <v>5000</v>
      </c>
      <c r="AG17132">
        <v>45</v>
      </c>
      <c r="AH17132">
        <v>6231.98</v>
      </c>
      <c r="AI17132">
        <v>4800</v>
      </c>
      <c r="AJ17132">
        <v>2300</v>
      </c>
      <c r="AK17132">
        <v>23000</v>
      </c>
      <c r="AQ17132">
        <v>6</v>
      </c>
      <c r="AR17132">
        <v>9889.5</v>
      </c>
      <c r="AS17132">
        <v>10000</v>
      </c>
      <c r="AT17132">
        <v>2000</v>
      </c>
      <c r="AU17132">
        <v>18000</v>
      </c>
      <c r="BA17132">
        <v>27</v>
      </c>
      <c r="BB17132">
        <v>7092.96</v>
      </c>
      <c r="BC17132">
        <v>2700</v>
      </c>
      <c r="BD17132">
        <v>500</v>
      </c>
      <c r="BE17132">
        <v>49000</v>
      </c>
      <c r="BK17132">
        <v>1</v>
      </c>
      <c r="BL17132">
        <v>2150</v>
      </c>
      <c r="BM17132">
        <v>2150</v>
      </c>
      <c r="BN17132">
        <v>2150</v>
      </c>
      <c r="BO17132">
        <v>2150</v>
      </c>
    </row>
    <row r="17133" spans="1:67" x14ac:dyDescent="0.35">
      <c r="A17133" t="s">
        <v>16</v>
      </c>
      <c r="B17133" t="s">
        <v>1127</v>
      </c>
      <c r="C17133">
        <v>54</v>
      </c>
      <c r="D17133">
        <v>18895.96</v>
      </c>
      <c r="E17133">
        <v>13500</v>
      </c>
      <c r="F17133">
        <v>4000</v>
      </c>
      <c r="G17133">
        <v>120000</v>
      </c>
      <c r="H17133">
        <v>8</v>
      </c>
      <c r="I17133">
        <v>9783.8799999999992</v>
      </c>
      <c r="J17133">
        <v>8000</v>
      </c>
      <c r="K17133">
        <v>2000</v>
      </c>
      <c r="L17133">
        <v>20000</v>
      </c>
      <c r="M17133">
        <v>9</v>
      </c>
      <c r="N17133">
        <v>12199.91</v>
      </c>
      <c r="O17133">
        <v>10000</v>
      </c>
      <c r="P17133">
        <v>3000</v>
      </c>
      <c r="Q17133">
        <v>35000</v>
      </c>
      <c r="R17133">
        <v>11</v>
      </c>
      <c r="S17133">
        <v>18197.84</v>
      </c>
      <c r="T17133">
        <v>17000</v>
      </c>
      <c r="U17133">
        <v>1500</v>
      </c>
      <c r="V17133">
        <v>50000</v>
      </c>
      <c r="W17133">
        <v>7</v>
      </c>
      <c r="X17133">
        <v>2601.4899999999998</v>
      </c>
      <c r="Y17133">
        <v>916</v>
      </c>
      <c r="Z17133">
        <v>500</v>
      </c>
      <c r="AA17133">
        <v>20000</v>
      </c>
      <c r="AG17133">
        <v>30</v>
      </c>
      <c r="AH17133">
        <v>3615.39</v>
      </c>
      <c r="AI17133">
        <v>2760</v>
      </c>
      <c r="AJ17133">
        <v>2000</v>
      </c>
      <c r="AK17133">
        <v>10000</v>
      </c>
      <c r="AQ17133">
        <v>3</v>
      </c>
      <c r="AR17133">
        <v>3763.02</v>
      </c>
      <c r="AS17133">
        <v>4000</v>
      </c>
      <c r="AT17133">
        <v>2000</v>
      </c>
      <c r="AU17133">
        <v>5000</v>
      </c>
      <c r="BA17133">
        <v>14</v>
      </c>
      <c r="BB17133">
        <v>3969.92</v>
      </c>
      <c r="BC17133">
        <v>3250</v>
      </c>
      <c r="BD17133">
        <v>860</v>
      </c>
      <c r="BE17133">
        <v>13000</v>
      </c>
      <c r="BF17133">
        <v>1</v>
      </c>
      <c r="BG17133">
        <v>2000</v>
      </c>
      <c r="BH17133">
        <v>2000</v>
      </c>
      <c r="BI17133">
        <v>2000</v>
      </c>
      <c r="BJ17133">
        <v>2000</v>
      </c>
      <c r="BK17133">
        <v>5</v>
      </c>
      <c r="BL17133">
        <v>16274.02</v>
      </c>
      <c r="BM17133">
        <v>5000</v>
      </c>
      <c r="BN17133">
        <v>1200</v>
      </c>
      <c r="BO17133">
        <v>70000</v>
      </c>
    </row>
    <row r="17134" spans="1:67" x14ac:dyDescent="0.35">
      <c r="A17134" t="s">
        <v>16</v>
      </c>
      <c r="B17134" t="s">
        <v>339</v>
      </c>
      <c r="C17134">
        <v>8</v>
      </c>
      <c r="D17134">
        <v>18484.39</v>
      </c>
      <c r="E17134">
        <v>18000</v>
      </c>
      <c r="F17134">
        <v>5000</v>
      </c>
      <c r="G17134">
        <v>115000</v>
      </c>
      <c r="M17134">
        <v>2</v>
      </c>
      <c r="N17134">
        <v>7971.2</v>
      </c>
      <c r="O17134">
        <v>15000</v>
      </c>
      <c r="P17134">
        <v>3000</v>
      </c>
      <c r="Q17134">
        <v>15000</v>
      </c>
      <c r="AB17134">
        <v>1</v>
      </c>
      <c r="AC17134">
        <v>3000</v>
      </c>
      <c r="AD17134">
        <v>3000</v>
      </c>
      <c r="AE17134">
        <v>3000</v>
      </c>
      <c r="AF17134">
        <v>3000</v>
      </c>
      <c r="AG17134">
        <v>2</v>
      </c>
      <c r="AH17134">
        <v>3000</v>
      </c>
      <c r="AI17134">
        <v>3000</v>
      </c>
      <c r="AJ17134">
        <v>3000</v>
      </c>
      <c r="AK17134">
        <v>3000</v>
      </c>
      <c r="BA17134">
        <v>2</v>
      </c>
      <c r="BB17134">
        <v>1583.74</v>
      </c>
      <c r="BC17134">
        <v>2800</v>
      </c>
      <c r="BD17134">
        <v>900</v>
      </c>
      <c r="BE17134">
        <v>2800</v>
      </c>
    </row>
    <row r="17135" spans="1:67" x14ac:dyDescent="0.35">
      <c r="A17135" t="s">
        <v>17</v>
      </c>
      <c r="B17135" t="s">
        <v>1126</v>
      </c>
      <c r="C17135">
        <v>31</v>
      </c>
      <c r="D17135">
        <v>11993.88</v>
      </c>
      <c r="E17135">
        <v>9000</v>
      </c>
      <c r="F17135">
        <v>2500</v>
      </c>
      <c r="G17135">
        <v>32000</v>
      </c>
      <c r="H17135">
        <v>6</v>
      </c>
      <c r="I17135">
        <v>5336.98</v>
      </c>
      <c r="J17135">
        <v>4300</v>
      </c>
      <c r="K17135">
        <v>2000</v>
      </c>
      <c r="L17135">
        <v>10000</v>
      </c>
      <c r="M17135">
        <v>4</v>
      </c>
      <c r="N17135">
        <v>5978.16</v>
      </c>
      <c r="O17135">
        <v>6000</v>
      </c>
      <c r="P17135">
        <v>1500</v>
      </c>
      <c r="Q17135">
        <v>10000</v>
      </c>
      <c r="R17135">
        <v>5</v>
      </c>
      <c r="S17135">
        <v>11765.64</v>
      </c>
      <c r="T17135">
        <v>4700</v>
      </c>
      <c r="U17135">
        <v>400</v>
      </c>
      <c r="V17135">
        <v>35000</v>
      </c>
      <c r="W17135">
        <v>3</v>
      </c>
      <c r="X17135">
        <v>1580.73</v>
      </c>
      <c r="Y17135">
        <v>1500</v>
      </c>
      <c r="Z17135">
        <v>1050</v>
      </c>
      <c r="AA17135">
        <v>2000</v>
      </c>
      <c r="AB17135">
        <v>1</v>
      </c>
      <c r="AC17135">
        <v>5000</v>
      </c>
      <c r="AD17135">
        <v>5000</v>
      </c>
      <c r="AE17135">
        <v>5000</v>
      </c>
      <c r="AF17135">
        <v>5000</v>
      </c>
      <c r="AG17135">
        <v>53</v>
      </c>
      <c r="AH17135">
        <v>4694.3</v>
      </c>
      <c r="AI17135">
        <v>4000</v>
      </c>
      <c r="AJ17135">
        <v>2100</v>
      </c>
      <c r="AK17135">
        <v>10000</v>
      </c>
      <c r="AL17135">
        <v>1</v>
      </c>
      <c r="AM17135">
        <v>1000</v>
      </c>
      <c r="AN17135">
        <v>1000</v>
      </c>
      <c r="AO17135">
        <v>1000</v>
      </c>
      <c r="AP17135">
        <v>1000</v>
      </c>
      <c r="AQ17135">
        <v>3</v>
      </c>
      <c r="AR17135">
        <v>37592.21</v>
      </c>
      <c r="AS17135">
        <v>3000</v>
      </c>
      <c r="AT17135">
        <v>500</v>
      </c>
      <c r="AU17135">
        <v>100000</v>
      </c>
      <c r="AV17135">
        <v>2</v>
      </c>
      <c r="AW17135">
        <v>6851.65</v>
      </c>
      <c r="AX17135">
        <v>8000</v>
      </c>
      <c r="AY17135">
        <v>5000</v>
      </c>
      <c r="AZ17135">
        <v>8000</v>
      </c>
      <c r="BA17135">
        <v>23</v>
      </c>
      <c r="BB17135">
        <v>4688.75</v>
      </c>
      <c r="BC17135">
        <v>2700</v>
      </c>
      <c r="BD17135">
        <v>1370</v>
      </c>
      <c r="BE17135">
        <v>15000</v>
      </c>
      <c r="BK17135">
        <v>2</v>
      </c>
      <c r="BL17135">
        <v>1721.25</v>
      </c>
      <c r="BM17135">
        <v>2000</v>
      </c>
      <c r="BN17135">
        <v>499</v>
      </c>
      <c r="BO17135">
        <v>2000</v>
      </c>
    </row>
    <row r="17136" spans="1:67" x14ac:dyDescent="0.35">
      <c r="A17136" t="s">
        <v>17</v>
      </c>
      <c r="B17136" t="s">
        <v>1127</v>
      </c>
      <c r="C17136">
        <v>36</v>
      </c>
      <c r="D17136">
        <v>23442.46</v>
      </c>
      <c r="E17136">
        <v>15000</v>
      </c>
      <c r="F17136">
        <v>3000</v>
      </c>
      <c r="G17136">
        <v>150000</v>
      </c>
      <c r="H17136">
        <v>5</v>
      </c>
      <c r="I17136">
        <v>9490.15</v>
      </c>
      <c r="J17136">
        <v>6000</v>
      </c>
      <c r="K17136">
        <v>2000</v>
      </c>
      <c r="L17136">
        <v>20000</v>
      </c>
      <c r="M17136">
        <v>7</v>
      </c>
      <c r="N17136">
        <v>11718.52</v>
      </c>
      <c r="O17136">
        <v>10000</v>
      </c>
      <c r="P17136">
        <v>4500</v>
      </c>
      <c r="Q17136">
        <v>27000</v>
      </c>
      <c r="R17136">
        <v>11</v>
      </c>
      <c r="S17136">
        <v>7642.53</v>
      </c>
      <c r="T17136">
        <v>5000</v>
      </c>
      <c r="U17136">
        <v>450</v>
      </c>
      <c r="V17136">
        <v>17000</v>
      </c>
      <c r="W17136">
        <v>3</v>
      </c>
      <c r="X17136">
        <v>1330.68</v>
      </c>
      <c r="Y17136">
        <v>1500</v>
      </c>
      <c r="Z17136">
        <v>670</v>
      </c>
      <c r="AA17136">
        <v>1500</v>
      </c>
      <c r="AB17136">
        <v>9</v>
      </c>
      <c r="AC17136">
        <v>21211.9</v>
      </c>
      <c r="AD17136">
        <v>7000</v>
      </c>
      <c r="AE17136">
        <v>1000</v>
      </c>
      <c r="AF17136">
        <v>100000</v>
      </c>
      <c r="AG17136">
        <v>29</v>
      </c>
      <c r="AH17136">
        <v>5904.33</v>
      </c>
      <c r="AI17136">
        <v>4000</v>
      </c>
      <c r="AJ17136">
        <v>2000</v>
      </c>
      <c r="AK17136">
        <v>17000</v>
      </c>
      <c r="AQ17136">
        <v>4</v>
      </c>
      <c r="AR17136">
        <v>11200.45</v>
      </c>
      <c r="AS17136">
        <v>13000</v>
      </c>
      <c r="AT17136">
        <v>5000</v>
      </c>
      <c r="AU17136">
        <v>20000</v>
      </c>
      <c r="AV17136">
        <v>1</v>
      </c>
      <c r="AW17136">
        <v>1500</v>
      </c>
      <c r="AX17136">
        <v>1500</v>
      </c>
      <c r="AY17136">
        <v>1500</v>
      </c>
      <c r="AZ17136">
        <v>1500</v>
      </c>
      <c r="BA17136">
        <v>25</v>
      </c>
      <c r="BB17136">
        <v>5326.92</v>
      </c>
      <c r="BC17136">
        <v>4000</v>
      </c>
      <c r="BD17136">
        <v>1800</v>
      </c>
      <c r="BE17136">
        <v>26000</v>
      </c>
      <c r="BK17136">
        <v>1</v>
      </c>
      <c r="BL17136">
        <v>100000</v>
      </c>
      <c r="BM17136">
        <v>100000</v>
      </c>
      <c r="BN17136">
        <v>100000</v>
      </c>
      <c r="BO17136">
        <v>100000</v>
      </c>
    </row>
    <row r="17137" spans="1:67" x14ac:dyDescent="0.35">
      <c r="A17137" t="s">
        <v>17</v>
      </c>
      <c r="B17137" t="s">
        <v>339</v>
      </c>
      <c r="C17137">
        <v>3</v>
      </c>
      <c r="D17137">
        <v>10171.85</v>
      </c>
      <c r="E17137">
        <v>10000</v>
      </c>
      <c r="F17137">
        <v>8000</v>
      </c>
      <c r="G17137">
        <v>15000</v>
      </c>
      <c r="H17137">
        <v>1</v>
      </c>
      <c r="I17137">
        <v>1000</v>
      </c>
      <c r="J17137">
        <v>1000</v>
      </c>
      <c r="K17137">
        <v>1000</v>
      </c>
      <c r="L17137">
        <v>1000</v>
      </c>
      <c r="M17137">
        <v>1</v>
      </c>
      <c r="N17137">
        <v>4500</v>
      </c>
      <c r="O17137">
        <v>4500</v>
      </c>
      <c r="P17137">
        <v>4500</v>
      </c>
      <c r="Q17137">
        <v>4500</v>
      </c>
      <c r="AG17137">
        <v>1</v>
      </c>
      <c r="AH17137">
        <v>4500</v>
      </c>
      <c r="AI17137">
        <v>4500</v>
      </c>
      <c r="AJ17137">
        <v>4500</v>
      </c>
      <c r="AK17137">
        <v>4500</v>
      </c>
      <c r="BA17137">
        <v>1</v>
      </c>
      <c r="BB17137">
        <v>7000</v>
      </c>
      <c r="BC17137">
        <v>7000</v>
      </c>
      <c r="BD17137">
        <v>7000</v>
      </c>
      <c r="BE17137">
        <v>7000</v>
      </c>
    </row>
    <row r="17138" spans="1:67" x14ac:dyDescent="0.35">
      <c r="A17138" t="s">
        <v>18</v>
      </c>
      <c r="B17138" t="s">
        <v>1126</v>
      </c>
      <c r="C17138">
        <v>31</v>
      </c>
      <c r="D17138">
        <v>10516.32</v>
      </c>
      <c r="E17138">
        <v>9000</v>
      </c>
      <c r="F17138">
        <v>5000</v>
      </c>
      <c r="G17138">
        <v>25000</v>
      </c>
      <c r="H17138">
        <v>5</v>
      </c>
      <c r="I17138">
        <v>3874.15</v>
      </c>
      <c r="J17138">
        <v>4000</v>
      </c>
      <c r="K17138">
        <v>2300</v>
      </c>
      <c r="L17138">
        <v>6000</v>
      </c>
      <c r="M17138">
        <v>5</v>
      </c>
      <c r="N17138">
        <v>8216.17</v>
      </c>
      <c r="O17138">
        <v>6000</v>
      </c>
      <c r="P17138">
        <v>2000</v>
      </c>
      <c r="Q17138">
        <v>23700</v>
      </c>
      <c r="R17138">
        <v>5</v>
      </c>
      <c r="S17138">
        <v>11381.24</v>
      </c>
      <c r="T17138">
        <v>10000</v>
      </c>
      <c r="U17138">
        <v>200</v>
      </c>
      <c r="V17138">
        <v>20000</v>
      </c>
      <c r="W17138">
        <v>4</v>
      </c>
      <c r="X17138">
        <v>2132.7600000000002</v>
      </c>
      <c r="Y17138">
        <v>1600</v>
      </c>
      <c r="Z17138">
        <v>1000</v>
      </c>
      <c r="AA17138">
        <v>4000</v>
      </c>
      <c r="AB17138">
        <v>7</v>
      </c>
      <c r="AC17138">
        <v>15169.86</v>
      </c>
      <c r="AD17138">
        <v>10000</v>
      </c>
      <c r="AE17138">
        <v>2000</v>
      </c>
      <c r="AF17138">
        <v>32000</v>
      </c>
      <c r="AG17138">
        <v>49</v>
      </c>
      <c r="AH17138">
        <v>5022.03</v>
      </c>
      <c r="AI17138">
        <v>3910</v>
      </c>
      <c r="AJ17138">
        <v>2300</v>
      </c>
      <c r="AK17138">
        <v>15000</v>
      </c>
      <c r="AQ17138">
        <v>2</v>
      </c>
      <c r="AR17138">
        <v>2155.7800000000002</v>
      </c>
      <c r="AS17138">
        <v>3000</v>
      </c>
      <c r="AT17138">
        <v>600</v>
      </c>
      <c r="AU17138">
        <v>3000</v>
      </c>
      <c r="AV17138">
        <v>1</v>
      </c>
      <c r="AW17138">
        <v>2000</v>
      </c>
      <c r="AX17138">
        <v>2000</v>
      </c>
      <c r="AY17138">
        <v>2000</v>
      </c>
      <c r="AZ17138">
        <v>2000</v>
      </c>
      <c r="BA17138">
        <v>27</v>
      </c>
      <c r="BB17138">
        <v>3738.98</v>
      </c>
      <c r="BC17138">
        <v>2970</v>
      </c>
      <c r="BD17138">
        <v>1000</v>
      </c>
      <c r="BE17138">
        <v>10000</v>
      </c>
      <c r="BK17138">
        <v>5</v>
      </c>
      <c r="BL17138">
        <v>1222.1099999999999</v>
      </c>
      <c r="BM17138">
        <v>500</v>
      </c>
      <c r="BN17138">
        <v>300</v>
      </c>
      <c r="BO17138">
        <v>3000</v>
      </c>
    </row>
    <row r="17139" spans="1:67" x14ac:dyDescent="0.35">
      <c r="A17139" t="s">
        <v>18</v>
      </c>
      <c r="B17139" t="s">
        <v>1127</v>
      </c>
      <c r="C17139">
        <v>30</v>
      </c>
      <c r="D17139">
        <v>10096.89</v>
      </c>
      <c r="E17139">
        <v>8000</v>
      </c>
      <c r="F17139">
        <v>1700</v>
      </c>
      <c r="G17139">
        <v>40000</v>
      </c>
      <c r="H17139">
        <v>4</v>
      </c>
      <c r="I17139">
        <v>5684.49</v>
      </c>
      <c r="J17139">
        <v>5000</v>
      </c>
      <c r="K17139">
        <v>3000</v>
      </c>
      <c r="L17139">
        <v>10000</v>
      </c>
      <c r="M17139">
        <v>9</v>
      </c>
      <c r="N17139">
        <v>7079.32</v>
      </c>
      <c r="O17139">
        <v>6000</v>
      </c>
      <c r="P17139">
        <v>700</v>
      </c>
      <c r="Q17139">
        <v>15000</v>
      </c>
      <c r="R17139">
        <v>8</v>
      </c>
      <c r="S17139">
        <v>13879.97</v>
      </c>
      <c r="T17139">
        <v>10000</v>
      </c>
      <c r="U17139">
        <v>300</v>
      </c>
      <c r="V17139">
        <v>50000</v>
      </c>
      <c r="W17139">
        <v>3</v>
      </c>
      <c r="X17139">
        <v>1059.06</v>
      </c>
      <c r="Y17139">
        <v>890</v>
      </c>
      <c r="Z17139">
        <v>875</v>
      </c>
      <c r="AA17139">
        <v>1250</v>
      </c>
      <c r="AB17139">
        <v>7</v>
      </c>
      <c r="AC17139">
        <v>6718.08</v>
      </c>
      <c r="AD17139">
        <v>4000</v>
      </c>
      <c r="AE17139">
        <v>900</v>
      </c>
      <c r="AF17139">
        <v>20000</v>
      </c>
      <c r="AG17139">
        <v>37</v>
      </c>
      <c r="AH17139">
        <v>4667.21</v>
      </c>
      <c r="AI17139">
        <v>3243</v>
      </c>
      <c r="AJ17139">
        <v>2100</v>
      </c>
      <c r="AK17139">
        <v>12000</v>
      </c>
      <c r="AL17139">
        <v>1</v>
      </c>
      <c r="AM17139">
        <v>1000</v>
      </c>
      <c r="AN17139">
        <v>1000</v>
      </c>
      <c r="AO17139">
        <v>1000</v>
      </c>
      <c r="AP17139">
        <v>1000</v>
      </c>
      <c r="AQ17139">
        <v>5</v>
      </c>
      <c r="AR17139">
        <v>7006.79</v>
      </c>
      <c r="AS17139">
        <v>1000</v>
      </c>
      <c r="AT17139">
        <v>1000</v>
      </c>
      <c r="AU17139">
        <v>20000</v>
      </c>
      <c r="AV17139">
        <v>1</v>
      </c>
      <c r="AW17139">
        <v>7500</v>
      </c>
      <c r="AX17139">
        <v>7500</v>
      </c>
      <c r="AY17139">
        <v>7500</v>
      </c>
      <c r="AZ17139">
        <v>7500</v>
      </c>
      <c r="BA17139">
        <v>35</v>
      </c>
      <c r="BB17139">
        <v>4614.46</v>
      </c>
      <c r="BC17139">
        <v>2700</v>
      </c>
      <c r="BD17139">
        <v>400</v>
      </c>
      <c r="BE17139">
        <v>14000</v>
      </c>
      <c r="BK17139">
        <v>5</v>
      </c>
      <c r="BL17139">
        <v>6803.53</v>
      </c>
      <c r="BM17139">
        <v>6000</v>
      </c>
      <c r="BN17139">
        <v>733</v>
      </c>
      <c r="BO17139">
        <v>23000</v>
      </c>
    </row>
    <row r="17140" spans="1:67" x14ac:dyDescent="0.35">
      <c r="A17140" t="s">
        <v>18</v>
      </c>
      <c r="B17140" t="s">
        <v>339</v>
      </c>
      <c r="C17140">
        <v>4</v>
      </c>
      <c r="D17140">
        <v>11465.65</v>
      </c>
      <c r="E17140">
        <v>11500</v>
      </c>
      <c r="F17140">
        <v>4000</v>
      </c>
      <c r="G17140">
        <v>15000</v>
      </c>
      <c r="AG17140">
        <v>3</v>
      </c>
      <c r="AH17140">
        <v>5163.9399999999996</v>
      </c>
      <c r="AI17140">
        <v>4000</v>
      </c>
      <c r="AJ17140">
        <v>3000</v>
      </c>
      <c r="AK17140">
        <v>7000</v>
      </c>
      <c r="BA17140">
        <v>2</v>
      </c>
      <c r="BB17140">
        <v>6271.33</v>
      </c>
      <c r="BC17140">
        <v>11000</v>
      </c>
      <c r="BD17140">
        <v>3000</v>
      </c>
      <c r="BE17140">
        <v>11000</v>
      </c>
    </row>
    <row r="17141" spans="1:67" x14ac:dyDescent="0.35">
      <c r="A17141" t="s">
        <v>19</v>
      </c>
      <c r="B17141" t="s">
        <v>1126</v>
      </c>
      <c r="C17141">
        <v>35</v>
      </c>
      <c r="D17141">
        <v>11601.33</v>
      </c>
      <c r="E17141">
        <v>10000</v>
      </c>
      <c r="F17141">
        <v>3000</v>
      </c>
      <c r="G17141">
        <v>40000</v>
      </c>
      <c r="H17141">
        <v>3</v>
      </c>
      <c r="I17141">
        <v>4585.8900000000003</v>
      </c>
      <c r="J17141">
        <v>7000</v>
      </c>
      <c r="K17141">
        <v>1500</v>
      </c>
      <c r="L17141">
        <v>7000</v>
      </c>
      <c r="M17141">
        <v>8</v>
      </c>
      <c r="N17141">
        <v>8645.68</v>
      </c>
      <c r="O17141">
        <v>6000</v>
      </c>
      <c r="P17141">
        <v>1200</v>
      </c>
      <c r="Q17141">
        <v>16000</v>
      </c>
      <c r="R17141">
        <v>3</v>
      </c>
      <c r="S17141">
        <v>10018.52</v>
      </c>
      <c r="T17141">
        <v>13000</v>
      </c>
      <c r="U17141">
        <v>1500</v>
      </c>
      <c r="V17141">
        <v>13000</v>
      </c>
      <c r="W17141">
        <v>4</v>
      </c>
      <c r="X17141">
        <v>750.02</v>
      </c>
      <c r="Y17141">
        <v>333</v>
      </c>
      <c r="Z17141">
        <v>266</v>
      </c>
      <c r="AA17141">
        <v>2300</v>
      </c>
      <c r="AB17141">
        <v>4</v>
      </c>
      <c r="AC17141">
        <v>4742.16</v>
      </c>
      <c r="AD17141">
        <v>6600</v>
      </c>
      <c r="AE17141">
        <v>1000</v>
      </c>
      <c r="AF17141">
        <v>10000</v>
      </c>
      <c r="AG17141">
        <v>59</v>
      </c>
      <c r="AH17141">
        <v>5205.33</v>
      </c>
      <c r="AI17141">
        <v>3700</v>
      </c>
      <c r="AJ17141">
        <v>2100</v>
      </c>
      <c r="AK17141">
        <v>14000</v>
      </c>
      <c r="AQ17141">
        <v>1</v>
      </c>
      <c r="AR17141">
        <v>500</v>
      </c>
      <c r="AS17141">
        <v>500</v>
      </c>
      <c r="AT17141">
        <v>500</v>
      </c>
      <c r="AU17141">
        <v>500</v>
      </c>
      <c r="AV17141">
        <v>1</v>
      </c>
      <c r="AW17141">
        <v>7600</v>
      </c>
      <c r="AX17141">
        <v>7600</v>
      </c>
      <c r="AY17141">
        <v>7600</v>
      </c>
      <c r="AZ17141">
        <v>7600</v>
      </c>
      <c r="BA17141">
        <v>24</v>
      </c>
      <c r="BB17141">
        <v>3211.92</v>
      </c>
      <c r="BC17141">
        <v>2600</v>
      </c>
      <c r="BD17141">
        <v>740</v>
      </c>
      <c r="BE17141">
        <v>8000</v>
      </c>
      <c r="BK17141">
        <v>2</v>
      </c>
      <c r="BL17141">
        <v>5534.39</v>
      </c>
      <c r="BM17141">
        <v>7900</v>
      </c>
      <c r="BN17141">
        <v>4000</v>
      </c>
      <c r="BO17141">
        <v>7900</v>
      </c>
    </row>
    <row r="17142" spans="1:67" x14ac:dyDescent="0.35">
      <c r="A17142" t="s">
        <v>19</v>
      </c>
      <c r="B17142" t="s">
        <v>1127</v>
      </c>
      <c r="C17142">
        <v>45</v>
      </c>
      <c r="D17142">
        <v>18704.07</v>
      </c>
      <c r="E17142">
        <v>15000</v>
      </c>
      <c r="F17142">
        <v>2000</v>
      </c>
      <c r="G17142">
        <v>70000</v>
      </c>
      <c r="H17142">
        <v>4</v>
      </c>
      <c r="I17142">
        <v>2940.61</v>
      </c>
      <c r="J17142">
        <v>2000</v>
      </c>
      <c r="K17142">
        <v>1500</v>
      </c>
      <c r="L17142">
        <v>10000</v>
      </c>
      <c r="M17142">
        <v>10</v>
      </c>
      <c r="N17142">
        <v>12648.02</v>
      </c>
      <c r="O17142">
        <v>10000</v>
      </c>
      <c r="P17142">
        <v>2500</v>
      </c>
      <c r="Q17142">
        <v>30000</v>
      </c>
      <c r="R17142">
        <v>7</v>
      </c>
      <c r="S17142">
        <v>13026.2</v>
      </c>
      <c r="T17142">
        <v>6000</v>
      </c>
      <c r="U17142">
        <v>1000</v>
      </c>
      <c r="V17142">
        <v>37000</v>
      </c>
      <c r="W17142">
        <v>3</v>
      </c>
      <c r="X17142">
        <v>500.03</v>
      </c>
      <c r="Y17142">
        <v>441</v>
      </c>
      <c r="Z17142">
        <v>300</v>
      </c>
      <c r="AA17142">
        <v>666</v>
      </c>
      <c r="AB17142">
        <v>3</v>
      </c>
      <c r="AC17142">
        <v>5165.49</v>
      </c>
      <c r="AD17142">
        <v>5000</v>
      </c>
      <c r="AE17142">
        <v>2500</v>
      </c>
      <c r="AF17142">
        <v>10000</v>
      </c>
      <c r="AG17142">
        <v>30</v>
      </c>
      <c r="AH17142">
        <v>7699.55</v>
      </c>
      <c r="AI17142">
        <v>5000</v>
      </c>
      <c r="AJ17142">
        <v>2300</v>
      </c>
      <c r="AK17142">
        <v>24000</v>
      </c>
      <c r="AQ17142">
        <v>2</v>
      </c>
      <c r="AR17142">
        <v>9400.2900000000009</v>
      </c>
      <c r="AS17142">
        <v>20000</v>
      </c>
      <c r="AT17142">
        <v>5000</v>
      </c>
      <c r="AU17142">
        <v>20000</v>
      </c>
      <c r="AV17142">
        <v>1</v>
      </c>
      <c r="AW17142">
        <v>5000</v>
      </c>
      <c r="AX17142">
        <v>5000</v>
      </c>
      <c r="AY17142">
        <v>5000</v>
      </c>
      <c r="AZ17142">
        <v>5000</v>
      </c>
      <c r="BA17142">
        <v>20</v>
      </c>
      <c r="BB17142">
        <v>3908.94</v>
      </c>
      <c r="BC17142">
        <v>3500</v>
      </c>
      <c r="BD17142">
        <v>860</v>
      </c>
      <c r="BE17142">
        <v>8000</v>
      </c>
      <c r="BK17142">
        <v>5</v>
      </c>
      <c r="BL17142">
        <v>2650.97</v>
      </c>
      <c r="BM17142">
        <v>2300</v>
      </c>
      <c r="BN17142">
        <v>400</v>
      </c>
      <c r="BO17142">
        <v>6000</v>
      </c>
    </row>
    <row r="17143" spans="1:67" x14ac:dyDescent="0.35">
      <c r="A17143" t="s">
        <v>19</v>
      </c>
      <c r="B17143" t="s">
        <v>339</v>
      </c>
      <c r="C17143">
        <v>4</v>
      </c>
      <c r="D17143">
        <v>11334.19</v>
      </c>
      <c r="E17143">
        <v>13000</v>
      </c>
      <c r="F17143">
        <v>5000</v>
      </c>
      <c r="G17143">
        <v>20000</v>
      </c>
      <c r="H17143">
        <v>2</v>
      </c>
      <c r="I17143">
        <v>4276.1099999999997</v>
      </c>
      <c r="J17143">
        <v>6000</v>
      </c>
      <c r="K17143">
        <v>2000</v>
      </c>
      <c r="L17143">
        <v>6000</v>
      </c>
      <c r="M17143">
        <v>1</v>
      </c>
      <c r="N17143">
        <v>15000</v>
      </c>
      <c r="O17143">
        <v>15000</v>
      </c>
      <c r="P17143">
        <v>15000</v>
      </c>
      <c r="Q17143">
        <v>15000</v>
      </c>
      <c r="R17143">
        <v>2</v>
      </c>
      <c r="S17143">
        <v>10415.99</v>
      </c>
      <c r="T17143">
        <v>20000</v>
      </c>
      <c r="U17143">
        <v>5500</v>
      </c>
      <c r="V17143">
        <v>20000</v>
      </c>
      <c r="AG17143">
        <v>3</v>
      </c>
      <c r="AH17143">
        <v>2783.59</v>
      </c>
      <c r="AI17143">
        <v>3000</v>
      </c>
      <c r="AJ17143">
        <v>2355</v>
      </c>
      <c r="AK17143">
        <v>3000</v>
      </c>
      <c r="BA17143">
        <v>1</v>
      </c>
      <c r="BB17143">
        <v>860</v>
      </c>
      <c r="BC17143">
        <v>860</v>
      </c>
      <c r="BD17143">
        <v>860</v>
      </c>
      <c r="BE17143">
        <v>860</v>
      </c>
    </row>
    <row r="17144" spans="1:67" x14ac:dyDescent="0.35">
      <c r="A17144" t="s">
        <v>20</v>
      </c>
      <c r="B17144" t="s">
        <v>1126</v>
      </c>
      <c r="C17144">
        <v>28</v>
      </c>
      <c r="D17144">
        <v>16294.51</v>
      </c>
      <c r="E17144">
        <v>11000</v>
      </c>
      <c r="F17144">
        <v>5000</v>
      </c>
      <c r="G17144">
        <v>50000</v>
      </c>
      <c r="H17144">
        <v>6</v>
      </c>
      <c r="I17144">
        <v>7855.27</v>
      </c>
      <c r="J17144">
        <v>8300</v>
      </c>
      <c r="K17144">
        <v>600</v>
      </c>
      <c r="L17144">
        <v>12000</v>
      </c>
      <c r="M17144">
        <v>4</v>
      </c>
      <c r="N17144">
        <v>3789.04</v>
      </c>
      <c r="O17144">
        <v>5000</v>
      </c>
      <c r="P17144">
        <v>1000</v>
      </c>
      <c r="Q17144">
        <v>7500</v>
      </c>
      <c r="R17144">
        <v>9</v>
      </c>
      <c r="S17144">
        <v>87871.12</v>
      </c>
      <c r="T17144">
        <v>25000</v>
      </c>
      <c r="U17144">
        <v>5000</v>
      </c>
      <c r="V17144">
        <v>800000</v>
      </c>
      <c r="W17144">
        <v>1</v>
      </c>
      <c r="X17144">
        <v>1500</v>
      </c>
      <c r="Y17144">
        <v>1500</v>
      </c>
      <c r="Z17144">
        <v>1500</v>
      </c>
      <c r="AA17144">
        <v>1500</v>
      </c>
      <c r="AB17144">
        <v>2</v>
      </c>
      <c r="AC17144">
        <v>10215.08</v>
      </c>
      <c r="AD17144">
        <v>20000</v>
      </c>
      <c r="AE17144">
        <v>2000</v>
      </c>
      <c r="AF17144">
        <v>20000</v>
      </c>
      <c r="AG17144">
        <v>48</v>
      </c>
      <c r="AH17144">
        <v>5797.55</v>
      </c>
      <c r="AI17144">
        <v>4000</v>
      </c>
      <c r="AJ17144">
        <v>2000</v>
      </c>
      <c r="AK17144">
        <v>31000</v>
      </c>
      <c r="AQ17144">
        <v>3</v>
      </c>
      <c r="AR17144">
        <v>6159.22</v>
      </c>
      <c r="AS17144">
        <v>6000</v>
      </c>
      <c r="AT17144">
        <v>5000</v>
      </c>
      <c r="AU17144">
        <v>9000</v>
      </c>
      <c r="BA17144">
        <v>23</v>
      </c>
      <c r="BB17144">
        <v>6034.03</v>
      </c>
      <c r="BC17144">
        <v>4000</v>
      </c>
      <c r="BD17144">
        <v>860</v>
      </c>
      <c r="BE17144">
        <v>31000</v>
      </c>
      <c r="BK17144">
        <v>1</v>
      </c>
      <c r="BL17144">
        <v>16800</v>
      </c>
      <c r="BM17144">
        <v>16800</v>
      </c>
      <c r="BN17144">
        <v>16800</v>
      </c>
      <c r="BO17144">
        <v>16800</v>
      </c>
    </row>
    <row r="17145" spans="1:67" x14ac:dyDescent="0.35">
      <c r="A17145" t="s">
        <v>20</v>
      </c>
      <c r="B17145" t="s">
        <v>1127</v>
      </c>
      <c r="C17145">
        <v>44</v>
      </c>
      <c r="D17145">
        <v>25138.62</v>
      </c>
      <c r="E17145">
        <v>18000</v>
      </c>
      <c r="F17145">
        <v>4000</v>
      </c>
      <c r="G17145">
        <v>120000</v>
      </c>
      <c r="H17145">
        <v>4</v>
      </c>
      <c r="I17145">
        <v>3932.32</v>
      </c>
      <c r="J17145">
        <v>5000</v>
      </c>
      <c r="K17145">
        <v>1500</v>
      </c>
      <c r="L17145">
        <v>5000</v>
      </c>
      <c r="M17145">
        <v>9</v>
      </c>
      <c r="N17145">
        <v>12798.62</v>
      </c>
      <c r="O17145">
        <v>15000</v>
      </c>
      <c r="P17145">
        <v>1500</v>
      </c>
      <c r="Q17145">
        <v>20000</v>
      </c>
      <c r="R17145">
        <v>9</v>
      </c>
      <c r="S17145">
        <v>41712.269999999997</v>
      </c>
      <c r="T17145">
        <v>25000</v>
      </c>
      <c r="U17145">
        <v>2000</v>
      </c>
      <c r="V17145">
        <v>200000</v>
      </c>
      <c r="W17145">
        <v>2</v>
      </c>
      <c r="X17145">
        <v>4101.42</v>
      </c>
      <c r="Y17145">
        <v>11000</v>
      </c>
      <c r="Z17145">
        <v>1580</v>
      </c>
      <c r="AA17145">
        <v>11000</v>
      </c>
      <c r="AB17145">
        <v>6</v>
      </c>
      <c r="AC17145">
        <v>5878.24</v>
      </c>
      <c r="AD17145">
        <v>2000</v>
      </c>
      <c r="AE17145">
        <v>1000</v>
      </c>
      <c r="AF17145">
        <v>16000</v>
      </c>
      <c r="AG17145">
        <v>35</v>
      </c>
      <c r="AH17145">
        <v>5729.72</v>
      </c>
      <c r="AI17145">
        <v>5500</v>
      </c>
      <c r="AJ17145">
        <v>1600</v>
      </c>
      <c r="AK17145">
        <v>20000</v>
      </c>
      <c r="AL17145">
        <v>1</v>
      </c>
      <c r="AM17145">
        <v>5000</v>
      </c>
      <c r="AN17145">
        <v>5000</v>
      </c>
      <c r="AO17145">
        <v>5000</v>
      </c>
      <c r="AP17145">
        <v>5000</v>
      </c>
      <c r="AQ17145">
        <v>3</v>
      </c>
      <c r="AR17145">
        <v>6371.77</v>
      </c>
      <c r="AS17145">
        <v>5000</v>
      </c>
      <c r="AT17145">
        <v>3000</v>
      </c>
      <c r="AU17145">
        <v>12000</v>
      </c>
      <c r="BA17145">
        <v>24</v>
      </c>
      <c r="BB17145">
        <v>4571.07</v>
      </c>
      <c r="BC17145">
        <v>2900</v>
      </c>
      <c r="BD17145">
        <v>860</v>
      </c>
      <c r="BE17145">
        <v>15000</v>
      </c>
      <c r="BK17145">
        <v>3</v>
      </c>
      <c r="BL17145">
        <v>2034.16</v>
      </c>
      <c r="BM17145">
        <v>2400</v>
      </c>
      <c r="BN17145">
        <v>700</v>
      </c>
      <c r="BO17145">
        <v>6000</v>
      </c>
    </row>
    <row r="17146" spans="1:67" x14ac:dyDescent="0.35">
      <c r="A17146" t="s">
        <v>20</v>
      </c>
      <c r="B17146" t="s">
        <v>339</v>
      </c>
      <c r="C17146">
        <v>3</v>
      </c>
      <c r="D17146">
        <v>16153.84</v>
      </c>
      <c r="E17146">
        <v>12000</v>
      </c>
      <c r="F17146">
        <v>5400</v>
      </c>
      <c r="G17146">
        <v>50000</v>
      </c>
      <c r="M17146">
        <v>1</v>
      </c>
      <c r="N17146">
        <v>10000</v>
      </c>
      <c r="O17146">
        <v>10000</v>
      </c>
      <c r="P17146">
        <v>10000</v>
      </c>
      <c r="Q17146">
        <v>10000</v>
      </c>
    </row>
    <row r="17147" spans="1:67" x14ac:dyDescent="0.35">
      <c r="A17147" t="s">
        <v>21</v>
      </c>
      <c r="B17147" t="s">
        <v>1126</v>
      </c>
      <c r="C17147">
        <v>20</v>
      </c>
      <c r="D17147">
        <v>22870</v>
      </c>
      <c r="E17147">
        <v>20000</v>
      </c>
      <c r="F17147">
        <v>6000</v>
      </c>
      <c r="G17147">
        <v>50000</v>
      </c>
      <c r="H17147">
        <v>3</v>
      </c>
      <c r="I17147">
        <v>10000</v>
      </c>
      <c r="J17147">
        <v>7000</v>
      </c>
      <c r="K17147">
        <v>3000</v>
      </c>
      <c r="L17147">
        <v>20000</v>
      </c>
      <c r="M17147">
        <v>5</v>
      </c>
      <c r="N17147">
        <v>11000</v>
      </c>
      <c r="O17147">
        <v>12000</v>
      </c>
      <c r="P17147">
        <v>3000</v>
      </c>
      <c r="Q17147">
        <v>20000</v>
      </c>
      <c r="R17147">
        <v>2</v>
      </c>
      <c r="S17147">
        <v>5000</v>
      </c>
      <c r="T17147">
        <v>1000</v>
      </c>
      <c r="U17147">
        <v>1000</v>
      </c>
      <c r="V17147">
        <v>9000</v>
      </c>
      <c r="W17147">
        <v>1</v>
      </c>
      <c r="X17147">
        <v>12000</v>
      </c>
      <c r="Y17147">
        <v>12000</v>
      </c>
      <c r="Z17147">
        <v>12000</v>
      </c>
      <c r="AA17147">
        <v>12000</v>
      </c>
      <c r="AB17147">
        <v>4</v>
      </c>
      <c r="AC17147">
        <v>13125</v>
      </c>
      <c r="AD17147">
        <v>8000</v>
      </c>
      <c r="AE17147">
        <v>4500</v>
      </c>
      <c r="AF17147">
        <v>20000</v>
      </c>
      <c r="AG17147">
        <v>26</v>
      </c>
      <c r="AH17147">
        <v>6926.15</v>
      </c>
      <c r="AI17147">
        <v>4600</v>
      </c>
      <c r="AJ17147">
        <v>2000</v>
      </c>
      <c r="AK17147">
        <v>23000</v>
      </c>
      <c r="AQ17147">
        <v>1</v>
      </c>
      <c r="AR17147">
        <v>2000</v>
      </c>
      <c r="AS17147">
        <v>2000</v>
      </c>
      <c r="AT17147">
        <v>2000</v>
      </c>
      <c r="AU17147">
        <v>2000</v>
      </c>
      <c r="BA17147">
        <v>12</v>
      </c>
      <c r="BB17147">
        <v>5083.33</v>
      </c>
      <c r="BC17147">
        <v>4000</v>
      </c>
      <c r="BD17147">
        <v>860</v>
      </c>
      <c r="BE17147">
        <v>13100</v>
      </c>
    </row>
    <row r="17148" spans="1:67" x14ac:dyDescent="0.35">
      <c r="A17148" t="s">
        <v>21</v>
      </c>
      <c r="B17148" t="s">
        <v>1127</v>
      </c>
      <c r="C17148">
        <v>61</v>
      </c>
      <c r="D17148">
        <v>48805.08</v>
      </c>
      <c r="E17148">
        <v>25000</v>
      </c>
      <c r="F17148">
        <v>2100</v>
      </c>
      <c r="G17148">
        <v>500000</v>
      </c>
      <c r="H17148">
        <v>6</v>
      </c>
      <c r="I17148">
        <v>10083.33</v>
      </c>
      <c r="J17148">
        <v>8500</v>
      </c>
      <c r="K17148">
        <v>2000</v>
      </c>
      <c r="L17148">
        <v>20000</v>
      </c>
      <c r="M17148">
        <v>10</v>
      </c>
      <c r="N17148">
        <v>14160</v>
      </c>
      <c r="O17148">
        <v>6000</v>
      </c>
      <c r="P17148">
        <v>1000</v>
      </c>
      <c r="Q17148">
        <v>80000</v>
      </c>
      <c r="R17148">
        <v>13</v>
      </c>
      <c r="S17148">
        <v>71461.539999999994</v>
      </c>
      <c r="T17148">
        <v>40000</v>
      </c>
      <c r="U17148">
        <v>10000</v>
      </c>
      <c r="V17148">
        <v>400000</v>
      </c>
      <c r="AB17148">
        <v>4</v>
      </c>
      <c r="AC17148">
        <v>20000</v>
      </c>
      <c r="AD17148">
        <v>10000</v>
      </c>
      <c r="AE17148">
        <v>5000</v>
      </c>
      <c r="AF17148">
        <v>47000</v>
      </c>
      <c r="AG17148">
        <v>24</v>
      </c>
      <c r="AH17148">
        <v>7293.75</v>
      </c>
      <c r="AI17148">
        <v>6200</v>
      </c>
      <c r="AJ17148">
        <v>2000</v>
      </c>
      <c r="AK17148">
        <v>20000</v>
      </c>
      <c r="AQ17148">
        <v>1</v>
      </c>
      <c r="AR17148">
        <v>6000</v>
      </c>
      <c r="AS17148">
        <v>6000</v>
      </c>
      <c r="AT17148">
        <v>6000</v>
      </c>
      <c r="AU17148">
        <v>6000</v>
      </c>
      <c r="AV17148">
        <v>3</v>
      </c>
      <c r="AW17148">
        <v>4333.33</v>
      </c>
      <c r="AX17148">
        <v>3000</v>
      </c>
      <c r="AY17148">
        <v>3000</v>
      </c>
      <c r="AZ17148">
        <v>7000</v>
      </c>
      <c r="BA17148">
        <v>26</v>
      </c>
      <c r="BB17148">
        <v>5196.92</v>
      </c>
      <c r="BC17148">
        <v>4200</v>
      </c>
      <c r="BD17148">
        <v>800</v>
      </c>
      <c r="BE17148">
        <v>13000</v>
      </c>
      <c r="BK17148">
        <v>6</v>
      </c>
      <c r="BL17148">
        <v>4208.33</v>
      </c>
      <c r="BM17148">
        <v>2000</v>
      </c>
      <c r="BN17148">
        <v>1250</v>
      </c>
      <c r="BO17148">
        <v>12000</v>
      </c>
    </row>
    <row r="17149" spans="1:67" x14ac:dyDescent="0.35">
      <c r="A17149" t="s">
        <v>21</v>
      </c>
      <c r="B17149" t="s">
        <v>339</v>
      </c>
      <c r="C17149">
        <v>2</v>
      </c>
      <c r="D17149">
        <v>17500</v>
      </c>
      <c r="E17149">
        <v>15000</v>
      </c>
      <c r="F17149">
        <v>15000</v>
      </c>
      <c r="G17149">
        <v>20000</v>
      </c>
      <c r="H17149">
        <v>1</v>
      </c>
      <c r="I17149">
        <v>18000</v>
      </c>
      <c r="J17149">
        <v>18000</v>
      </c>
      <c r="K17149">
        <v>18000</v>
      </c>
      <c r="L17149">
        <v>18000</v>
      </c>
      <c r="M17149">
        <v>1</v>
      </c>
      <c r="N17149">
        <v>20000</v>
      </c>
      <c r="O17149">
        <v>20000</v>
      </c>
      <c r="P17149">
        <v>20000</v>
      </c>
      <c r="Q17149">
        <v>20000</v>
      </c>
    </row>
    <row r="17150" spans="1:67" x14ac:dyDescent="0.35">
      <c r="A17150" t="s">
        <v>22</v>
      </c>
      <c r="B17150" t="s">
        <v>1126</v>
      </c>
      <c r="C17150">
        <v>21</v>
      </c>
      <c r="D17150">
        <v>11534.73</v>
      </c>
      <c r="E17150">
        <v>7000</v>
      </c>
      <c r="F17150">
        <v>2900</v>
      </c>
      <c r="G17150">
        <v>45000</v>
      </c>
      <c r="H17150">
        <v>4</v>
      </c>
      <c r="I17150">
        <v>7179.04</v>
      </c>
      <c r="J17150">
        <v>5500</v>
      </c>
      <c r="K17150">
        <v>4500</v>
      </c>
      <c r="L17150">
        <v>10000</v>
      </c>
      <c r="M17150">
        <v>8</v>
      </c>
      <c r="N17150">
        <v>10388.08</v>
      </c>
      <c r="O17150">
        <v>8000</v>
      </c>
      <c r="P17150">
        <v>2000</v>
      </c>
      <c r="Q17150">
        <v>17000</v>
      </c>
      <c r="R17150">
        <v>7</v>
      </c>
      <c r="S17150">
        <v>20322.03</v>
      </c>
      <c r="T17150">
        <v>6000</v>
      </c>
      <c r="U17150">
        <v>200</v>
      </c>
      <c r="V17150">
        <v>70000</v>
      </c>
      <c r="W17150">
        <v>5</v>
      </c>
      <c r="X17150">
        <v>1737.6</v>
      </c>
      <c r="Y17150">
        <v>1200</v>
      </c>
      <c r="Z17150">
        <v>1200</v>
      </c>
      <c r="AA17150">
        <v>3700</v>
      </c>
      <c r="AB17150">
        <v>5</v>
      </c>
      <c r="AC17150">
        <v>5447.2</v>
      </c>
      <c r="AD17150">
        <v>5000</v>
      </c>
      <c r="AE17150">
        <v>1000</v>
      </c>
      <c r="AF17150">
        <v>10000</v>
      </c>
      <c r="AG17150">
        <v>45</v>
      </c>
      <c r="AH17150">
        <v>6080.63</v>
      </c>
      <c r="AI17150">
        <v>5100</v>
      </c>
      <c r="AJ17150">
        <v>2000</v>
      </c>
      <c r="AK17150">
        <v>16000</v>
      </c>
      <c r="AQ17150">
        <v>2</v>
      </c>
      <c r="AR17150">
        <v>5476.86</v>
      </c>
      <c r="AS17150">
        <v>9000</v>
      </c>
      <c r="AT17150">
        <v>3000</v>
      </c>
      <c r="AU17150">
        <v>9000</v>
      </c>
      <c r="AV17150">
        <v>1</v>
      </c>
      <c r="AW17150">
        <v>2000</v>
      </c>
      <c r="AX17150">
        <v>2000</v>
      </c>
      <c r="AY17150">
        <v>2000</v>
      </c>
      <c r="AZ17150">
        <v>2000</v>
      </c>
      <c r="BA17150">
        <v>19</v>
      </c>
      <c r="BB17150">
        <v>6333.85</v>
      </c>
      <c r="BC17150">
        <v>5000</v>
      </c>
      <c r="BD17150">
        <v>860</v>
      </c>
      <c r="BE17150">
        <v>25000</v>
      </c>
      <c r="BF17150">
        <v>1</v>
      </c>
      <c r="BG17150">
        <v>1110</v>
      </c>
      <c r="BH17150">
        <v>1110</v>
      </c>
      <c r="BI17150">
        <v>1110</v>
      </c>
      <c r="BJ17150">
        <v>1110</v>
      </c>
      <c r="BK17150">
        <v>2</v>
      </c>
      <c r="BL17150">
        <v>5859.5</v>
      </c>
      <c r="BM17150">
        <v>10000</v>
      </c>
      <c r="BN17150">
        <v>1416</v>
      </c>
      <c r="BO17150">
        <v>10000</v>
      </c>
    </row>
    <row r="17151" spans="1:67" x14ac:dyDescent="0.35">
      <c r="A17151" t="s">
        <v>22</v>
      </c>
      <c r="B17151" t="s">
        <v>1127</v>
      </c>
      <c r="C17151">
        <v>44</v>
      </c>
      <c r="D17151">
        <v>15259.33</v>
      </c>
      <c r="E17151">
        <v>13600</v>
      </c>
      <c r="F17151">
        <v>1400</v>
      </c>
      <c r="G17151">
        <v>30000</v>
      </c>
      <c r="H17151">
        <v>5</v>
      </c>
      <c r="I17151">
        <v>5209.68</v>
      </c>
      <c r="J17151">
        <v>5000</v>
      </c>
      <c r="K17151">
        <v>3000</v>
      </c>
      <c r="L17151">
        <v>8500</v>
      </c>
      <c r="M17151">
        <v>7</v>
      </c>
      <c r="N17151">
        <v>6791.14</v>
      </c>
      <c r="O17151">
        <v>4000</v>
      </c>
      <c r="P17151">
        <v>2400</v>
      </c>
      <c r="Q17151">
        <v>15000</v>
      </c>
      <c r="R17151">
        <v>8</v>
      </c>
      <c r="S17151">
        <v>55510.83</v>
      </c>
      <c r="T17151">
        <v>40000</v>
      </c>
      <c r="U17151">
        <v>2000</v>
      </c>
      <c r="V17151">
        <v>400000</v>
      </c>
      <c r="W17151">
        <v>1</v>
      </c>
      <c r="X17151">
        <v>1416</v>
      </c>
      <c r="Y17151">
        <v>1416</v>
      </c>
      <c r="Z17151">
        <v>1416</v>
      </c>
      <c r="AA17151">
        <v>1416</v>
      </c>
      <c r="AB17151">
        <v>7</v>
      </c>
      <c r="AC17151">
        <v>13839.59</v>
      </c>
      <c r="AD17151">
        <v>9500</v>
      </c>
      <c r="AE17151">
        <v>1000</v>
      </c>
      <c r="AF17151">
        <v>34000</v>
      </c>
      <c r="AG17151">
        <v>38</v>
      </c>
      <c r="AH17151">
        <v>6731.29</v>
      </c>
      <c r="AI17151">
        <v>5000</v>
      </c>
      <c r="AJ17151">
        <v>2500</v>
      </c>
      <c r="AK17151">
        <v>34000</v>
      </c>
      <c r="AQ17151">
        <v>1</v>
      </c>
      <c r="AR17151">
        <v>800</v>
      </c>
      <c r="AS17151">
        <v>800</v>
      </c>
      <c r="AT17151">
        <v>800</v>
      </c>
      <c r="AU17151">
        <v>800</v>
      </c>
      <c r="AV17151">
        <v>1</v>
      </c>
      <c r="AW17151">
        <v>5000</v>
      </c>
      <c r="AX17151">
        <v>5000</v>
      </c>
      <c r="AY17151">
        <v>5000</v>
      </c>
      <c r="AZ17151">
        <v>5000</v>
      </c>
      <c r="BA17151">
        <v>24</v>
      </c>
      <c r="BB17151">
        <v>4099.38</v>
      </c>
      <c r="BC17151">
        <v>2800</v>
      </c>
      <c r="BD17151">
        <v>800</v>
      </c>
      <c r="BE17151">
        <v>12300</v>
      </c>
      <c r="BK17151">
        <v>4</v>
      </c>
      <c r="BL17151">
        <v>8003.7</v>
      </c>
      <c r="BM17151">
        <v>8000</v>
      </c>
      <c r="BN17151">
        <v>860</v>
      </c>
      <c r="BO17151">
        <v>20000</v>
      </c>
    </row>
    <row r="17152" spans="1:67" x14ac:dyDescent="0.35">
      <c r="A17152" t="s">
        <v>22</v>
      </c>
      <c r="B17152" t="s">
        <v>339</v>
      </c>
      <c r="C17152">
        <v>4</v>
      </c>
      <c r="D17152">
        <v>10780.1</v>
      </c>
      <c r="E17152">
        <v>6500</v>
      </c>
      <c r="F17152">
        <v>4000</v>
      </c>
      <c r="G17152">
        <v>30000</v>
      </c>
      <c r="H17152">
        <v>1</v>
      </c>
      <c r="I17152">
        <v>10000</v>
      </c>
      <c r="J17152">
        <v>10000</v>
      </c>
      <c r="K17152">
        <v>10000</v>
      </c>
      <c r="L17152">
        <v>10000</v>
      </c>
      <c r="R17152">
        <v>2</v>
      </c>
      <c r="S17152">
        <v>52026.66</v>
      </c>
      <c r="T17152">
        <v>100000</v>
      </c>
      <c r="U17152">
        <v>3500</v>
      </c>
      <c r="V17152">
        <v>100000</v>
      </c>
      <c r="AG17152">
        <v>2</v>
      </c>
      <c r="AH17152">
        <v>10000</v>
      </c>
      <c r="AI17152">
        <v>10000</v>
      </c>
      <c r="AJ17152">
        <v>10000</v>
      </c>
      <c r="AK17152">
        <v>10000</v>
      </c>
      <c r="BA17152">
        <v>2</v>
      </c>
      <c r="BB17152">
        <v>3276.55</v>
      </c>
      <c r="BC17152">
        <v>5000</v>
      </c>
      <c r="BD17152">
        <v>900</v>
      </c>
      <c r="BE17152">
        <v>5000</v>
      </c>
    </row>
    <row r="17153" spans="1:67" x14ac:dyDescent="0.35">
      <c r="A17153" t="s">
        <v>23</v>
      </c>
      <c r="B17153" t="s">
        <v>1126</v>
      </c>
      <c r="C17153">
        <v>26</v>
      </c>
      <c r="D17153">
        <v>14008.4</v>
      </c>
      <c r="E17153">
        <v>10000</v>
      </c>
      <c r="F17153">
        <v>5200</v>
      </c>
      <c r="G17153">
        <v>50000</v>
      </c>
      <c r="H17153">
        <v>3</v>
      </c>
      <c r="I17153">
        <v>4267.79</v>
      </c>
      <c r="J17153">
        <v>3000</v>
      </c>
      <c r="K17153">
        <v>500</v>
      </c>
      <c r="L17153">
        <v>12000</v>
      </c>
      <c r="M17153">
        <v>9</v>
      </c>
      <c r="N17153">
        <v>12643.45</v>
      </c>
      <c r="O17153">
        <v>5000</v>
      </c>
      <c r="P17153">
        <v>500</v>
      </c>
      <c r="Q17153">
        <v>30000</v>
      </c>
      <c r="R17153">
        <v>4</v>
      </c>
      <c r="S17153">
        <v>48705.02</v>
      </c>
      <c r="T17153">
        <v>4500</v>
      </c>
      <c r="U17153">
        <v>1500</v>
      </c>
      <c r="V17153">
        <v>95000</v>
      </c>
      <c r="W17153">
        <v>1</v>
      </c>
      <c r="X17153">
        <v>1670</v>
      </c>
      <c r="Y17153">
        <v>1670</v>
      </c>
      <c r="Z17153">
        <v>1670</v>
      </c>
      <c r="AA17153">
        <v>1670</v>
      </c>
      <c r="AB17153">
        <v>3</v>
      </c>
      <c r="AC17153">
        <v>3128.32</v>
      </c>
      <c r="AD17153">
        <v>5000</v>
      </c>
      <c r="AE17153">
        <v>400</v>
      </c>
      <c r="AF17153">
        <v>5000</v>
      </c>
      <c r="AG17153">
        <v>58</v>
      </c>
      <c r="AH17153">
        <v>5297.18</v>
      </c>
      <c r="AI17153">
        <v>4300</v>
      </c>
      <c r="AJ17153">
        <v>2100</v>
      </c>
      <c r="AK17153">
        <v>12000</v>
      </c>
      <c r="AQ17153">
        <v>2</v>
      </c>
      <c r="AR17153">
        <v>3000</v>
      </c>
      <c r="AS17153">
        <v>2000</v>
      </c>
      <c r="AT17153">
        <v>2000</v>
      </c>
      <c r="AU17153">
        <v>4000</v>
      </c>
      <c r="AV17153">
        <v>2</v>
      </c>
      <c r="AW17153">
        <v>4000</v>
      </c>
      <c r="AX17153">
        <v>4000</v>
      </c>
      <c r="AY17153">
        <v>4000</v>
      </c>
      <c r="AZ17153">
        <v>4000</v>
      </c>
      <c r="BA17153">
        <v>36</v>
      </c>
      <c r="BB17153">
        <v>4394.4799999999996</v>
      </c>
      <c r="BC17153">
        <v>3000</v>
      </c>
      <c r="BD17153">
        <v>1000</v>
      </c>
      <c r="BE17153">
        <v>19000</v>
      </c>
      <c r="BK17153">
        <v>3</v>
      </c>
      <c r="BL17153">
        <v>10985.78</v>
      </c>
      <c r="BM17153">
        <v>15000</v>
      </c>
      <c r="BN17153">
        <v>1500</v>
      </c>
      <c r="BO17153">
        <v>15000</v>
      </c>
    </row>
    <row r="17154" spans="1:67" x14ac:dyDescent="0.35">
      <c r="A17154" t="s">
        <v>23</v>
      </c>
      <c r="B17154" t="s">
        <v>1127</v>
      </c>
      <c r="C17154">
        <v>38</v>
      </c>
      <c r="D17154">
        <v>16511.580000000002</v>
      </c>
      <c r="E17154">
        <v>12000</v>
      </c>
      <c r="F17154">
        <v>2000</v>
      </c>
      <c r="G17154">
        <v>50000</v>
      </c>
      <c r="H17154">
        <v>6</v>
      </c>
      <c r="I17154">
        <v>8001</v>
      </c>
      <c r="J17154">
        <v>5000</v>
      </c>
      <c r="K17154">
        <v>1600</v>
      </c>
      <c r="L17154">
        <v>19000</v>
      </c>
      <c r="M17154">
        <v>4</v>
      </c>
      <c r="N17154">
        <v>15986.33</v>
      </c>
      <c r="O17154">
        <v>7000</v>
      </c>
      <c r="P17154">
        <v>4500</v>
      </c>
      <c r="Q17154">
        <v>30000</v>
      </c>
      <c r="R17154">
        <v>1</v>
      </c>
      <c r="S17154">
        <v>4000</v>
      </c>
      <c r="T17154">
        <v>4000</v>
      </c>
      <c r="U17154">
        <v>4000</v>
      </c>
      <c r="V17154">
        <v>4000</v>
      </c>
      <c r="AB17154">
        <v>7</v>
      </c>
      <c r="AC17154">
        <v>3658.36</v>
      </c>
      <c r="AD17154">
        <v>3000</v>
      </c>
      <c r="AE17154">
        <v>200</v>
      </c>
      <c r="AF17154">
        <v>15000</v>
      </c>
      <c r="AG17154">
        <v>32</v>
      </c>
      <c r="AH17154">
        <v>5100.99</v>
      </c>
      <c r="AI17154">
        <v>3931</v>
      </c>
      <c r="AJ17154">
        <v>2000</v>
      </c>
      <c r="AK17154">
        <v>17000</v>
      </c>
      <c r="AQ17154">
        <v>1</v>
      </c>
      <c r="AR17154">
        <v>2000</v>
      </c>
      <c r="AS17154">
        <v>2000</v>
      </c>
      <c r="AT17154">
        <v>2000</v>
      </c>
      <c r="AU17154">
        <v>2000</v>
      </c>
      <c r="AV17154">
        <v>2</v>
      </c>
      <c r="AW17154">
        <v>4000</v>
      </c>
      <c r="AX17154">
        <v>3000</v>
      </c>
      <c r="AY17154">
        <v>3000</v>
      </c>
      <c r="AZ17154">
        <v>5000</v>
      </c>
      <c r="BA17154">
        <v>21</v>
      </c>
      <c r="BB17154">
        <v>4623.6499999999996</v>
      </c>
      <c r="BC17154">
        <v>2500</v>
      </c>
      <c r="BD17154">
        <v>2000</v>
      </c>
      <c r="BE17154">
        <v>16000</v>
      </c>
      <c r="BF17154">
        <v>1</v>
      </c>
      <c r="BG17154">
        <v>1000</v>
      </c>
      <c r="BH17154">
        <v>1000</v>
      </c>
      <c r="BI17154">
        <v>1000</v>
      </c>
      <c r="BJ17154">
        <v>1000</v>
      </c>
      <c r="BK17154">
        <v>6</v>
      </c>
      <c r="BL17154">
        <v>23142.33</v>
      </c>
      <c r="BM17154">
        <v>12000</v>
      </c>
      <c r="BN17154">
        <v>490</v>
      </c>
      <c r="BO17154">
        <v>75000</v>
      </c>
    </row>
    <row r="17155" spans="1:67" x14ac:dyDescent="0.35">
      <c r="A17155" t="s">
        <v>23</v>
      </c>
      <c r="B17155" t="s">
        <v>339</v>
      </c>
      <c r="C17155">
        <v>7</v>
      </c>
      <c r="D17155">
        <v>24397.48</v>
      </c>
      <c r="E17155">
        <v>15000</v>
      </c>
      <c r="F17155">
        <v>5300</v>
      </c>
      <c r="G17155">
        <v>70000</v>
      </c>
      <c r="AB17155">
        <v>1</v>
      </c>
      <c r="AC17155">
        <v>3500</v>
      </c>
      <c r="AD17155">
        <v>3500</v>
      </c>
      <c r="AE17155">
        <v>3500</v>
      </c>
      <c r="AF17155">
        <v>3500</v>
      </c>
      <c r="AG17155">
        <v>4</v>
      </c>
      <c r="AH17155">
        <v>4057.23</v>
      </c>
      <c r="AI17155">
        <v>2780</v>
      </c>
      <c r="AJ17155">
        <v>2520</v>
      </c>
      <c r="AK17155">
        <v>5500</v>
      </c>
      <c r="BA17155">
        <v>2</v>
      </c>
      <c r="BB17155">
        <v>4780</v>
      </c>
      <c r="BC17155">
        <v>3800</v>
      </c>
      <c r="BD17155">
        <v>3800</v>
      </c>
      <c r="BE17155">
        <v>5760</v>
      </c>
      <c r="BK17155">
        <v>1</v>
      </c>
      <c r="BL17155">
        <v>2500</v>
      </c>
      <c r="BM17155">
        <v>2500</v>
      </c>
      <c r="BN17155">
        <v>2500</v>
      </c>
      <c r="BO17155">
        <v>2500</v>
      </c>
    </row>
    <row r="17156" spans="1:67" x14ac:dyDescent="0.35">
      <c r="A17156" t="s">
        <v>24</v>
      </c>
      <c r="B17156" t="s">
        <v>1126</v>
      </c>
      <c r="C17156">
        <v>29</v>
      </c>
      <c r="D17156">
        <v>17443.080000000002</v>
      </c>
      <c r="E17156">
        <v>8000</v>
      </c>
      <c r="F17156">
        <v>1800</v>
      </c>
      <c r="G17156">
        <v>130000</v>
      </c>
      <c r="H17156">
        <v>5</v>
      </c>
      <c r="I17156">
        <v>8236.0300000000007</v>
      </c>
      <c r="J17156">
        <v>8000</v>
      </c>
      <c r="K17156">
        <v>1300</v>
      </c>
      <c r="L17156">
        <v>15000</v>
      </c>
      <c r="M17156">
        <v>9</v>
      </c>
      <c r="N17156">
        <v>13861.66</v>
      </c>
      <c r="O17156">
        <v>13000</v>
      </c>
      <c r="P17156">
        <v>4000</v>
      </c>
      <c r="Q17156">
        <v>30000</v>
      </c>
      <c r="R17156">
        <v>2</v>
      </c>
      <c r="S17156">
        <v>44046.98</v>
      </c>
      <c r="T17156">
        <v>60000</v>
      </c>
      <c r="U17156">
        <v>3000</v>
      </c>
      <c r="V17156">
        <v>60000</v>
      </c>
      <c r="W17156">
        <v>2</v>
      </c>
      <c r="X17156">
        <v>714.39</v>
      </c>
      <c r="Y17156">
        <v>800</v>
      </c>
      <c r="Z17156">
        <v>400</v>
      </c>
      <c r="AA17156">
        <v>800</v>
      </c>
      <c r="AB17156">
        <v>6</v>
      </c>
      <c r="AC17156">
        <v>3494.15</v>
      </c>
      <c r="AD17156">
        <v>3000</v>
      </c>
      <c r="AE17156">
        <v>1000</v>
      </c>
      <c r="AF17156">
        <v>8000</v>
      </c>
      <c r="AG17156">
        <v>49</v>
      </c>
      <c r="AH17156">
        <v>5205.3999999999996</v>
      </c>
      <c r="AI17156">
        <v>4230</v>
      </c>
      <c r="AJ17156">
        <v>2300</v>
      </c>
      <c r="AK17156">
        <v>15000</v>
      </c>
      <c r="AQ17156">
        <v>3</v>
      </c>
      <c r="AR17156">
        <v>6793.81</v>
      </c>
      <c r="AS17156">
        <v>3000</v>
      </c>
      <c r="AT17156">
        <v>2500</v>
      </c>
      <c r="AU17156">
        <v>26000</v>
      </c>
      <c r="AV17156">
        <v>2</v>
      </c>
      <c r="AW17156">
        <v>14590.01</v>
      </c>
      <c r="AX17156">
        <v>20000</v>
      </c>
      <c r="AY17156">
        <v>8000</v>
      </c>
      <c r="AZ17156">
        <v>20000</v>
      </c>
      <c r="BA17156">
        <v>28</v>
      </c>
      <c r="BB17156">
        <v>5589.59</v>
      </c>
      <c r="BC17156">
        <v>4000</v>
      </c>
      <c r="BD17156">
        <v>800</v>
      </c>
      <c r="BE17156">
        <v>40000</v>
      </c>
      <c r="BK17156">
        <v>1</v>
      </c>
      <c r="BL17156">
        <v>2400</v>
      </c>
      <c r="BM17156">
        <v>2400</v>
      </c>
      <c r="BN17156">
        <v>2400</v>
      </c>
      <c r="BO17156">
        <v>2400</v>
      </c>
    </row>
    <row r="17157" spans="1:67" x14ac:dyDescent="0.35">
      <c r="A17157" t="s">
        <v>24</v>
      </c>
      <c r="B17157" t="s">
        <v>1127</v>
      </c>
      <c r="C17157">
        <v>53</v>
      </c>
      <c r="D17157">
        <v>24684.57</v>
      </c>
      <c r="E17157">
        <v>13000</v>
      </c>
      <c r="F17157">
        <v>2000</v>
      </c>
      <c r="G17157">
        <v>100000</v>
      </c>
      <c r="H17157">
        <v>4</v>
      </c>
      <c r="I17157">
        <v>7829.17</v>
      </c>
      <c r="J17157">
        <v>6000</v>
      </c>
      <c r="K17157">
        <v>3000</v>
      </c>
      <c r="L17157">
        <v>25000</v>
      </c>
      <c r="M17157">
        <v>14</v>
      </c>
      <c r="N17157">
        <v>13343.23</v>
      </c>
      <c r="O17157">
        <v>10000</v>
      </c>
      <c r="P17157">
        <v>300</v>
      </c>
      <c r="Q17157">
        <v>30000</v>
      </c>
      <c r="R17157">
        <v>10</v>
      </c>
      <c r="S17157">
        <v>48720.44</v>
      </c>
      <c r="T17157">
        <v>12000</v>
      </c>
      <c r="U17157">
        <v>1000</v>
      </c>
      <c r="V17157">
        <v>300000</v>
      </c>
      <c r="W17157">
        <v>7</v>
      </c>
      <c r="X17157">
        <v>14978.14</v>
      </c>
      <c r="Y17157">
        <v>8000</v>
      </c>
      <c r="Z17157">
        <v>400</v>
      </c>
      <c r="AA17157">
        <v>40000</v>
      </c>
      <c r="AB17157">
        <v>3</v>
      </c>
      <c r="AC17157">
        <v>14622.62</v>
      </c>
      <c r="AD17157">
        <v>20000</v>
      </c>
      <c r="AE17157">
        <v>5000</v>
      </c>
      <c r="AF17157">
        <v>20000</v>
      </c>
      <c r="AG17157">
        <v>34</v>
      </c>
      <c r="AH17157">
        <v>6318.86</v>
      </c>
      <c r="AI17157">
        <v>5000</v>
      </c>
      <c r="AJ17157">
        <v>1500</v>
      </c>
      <c r="AK17157">
        <v>21000</v>
      </c>
      <c r="AQ17157">
        <v>4</v>
      </c>
      <c r="AR17157">
        <v>4562.76</v>
      </c>
      <c r="AS17157">
        <v>5000</v>
      </c>
      <c r="AT17157">
        <v>1000</v>
      </c>
      <c r="AU17157">
        <v>12000</v>
      </c>
      <c r="AV17157">
        <v>2</v>
      </c>
      <c r="AW17157">
        <v>2800</v>
      </c>
      <c r="AX17157">
        <v>2000</v>
      </c>
      <c r="AY17157">
        <v>2000</v>
      </c>
      <c r="AZ17157">
        <v>3600</v>
      </c>
      <c r="BA17157">
        <v>32</v>
      </c>
      <c r="BB17157">
        <v>4558.6000000000004</v>
      </c>
      <c r="BC17157">
        <v>3750</v>
      </c>
      <c r="BD17157">
        <v>280</v>
      </c>
      <c r="BE17157">
        <v>18000</v>
      </c>
      <c r="BK17157">
        <v>9</v>
      </c>
      <c r="BL17157">
        <v>18355.09</v>
      </c>
      <c r="BM17157">
        <v>12000</v>
      </c>
      <c r="BN17157">
        <v>1200</v>
      </c>
      <c r="BO17157">
        <v>30000</v>
      </c>
    </row>
    <row r="17158" spans="1:67" x14ac:dyDescent="0.35">
      <c r="A17158" t="s">
        <v>24</v>
      </c>
      <c r="B17158" t="s">
        <v>339</v>
      </c>
      <c r="C17158">
        <v>2</v>
      </c>
      <c r="D17158">
        <v>23153.79</v>
      </c>
      <c r="E17158">
        <v>25000</v>
      </c>
      <c r="F17158">
        <v>10000</v>
      </c>
      <c r="G17158">
        <v>25000</v>
      </c>
      <c r="H17158">
        <v>1</v>
      </c>
      <c r="I17158">
        <v>15000</v>
      </c>
      <c r="J17158">
        <v>15000</v>
      </c>
      <c r="K17158">
        <v>15000</v>
      </c>
      <c r="L17158">
        <v>15000</v>
      </c>
      <c r="AG17158">
        <v>1</v>
      </c>
      <c r="AH17158">
        <v>3300</v>
      </c>
      <c r="AI17158">
        <v>3300</v>
      </c>
      <c r="AJ17158">
        <v>3300</v>
      </c>
      <c r="AK17158">
        <v>3300</v>
      </c>
    </row>
    <row r="17159" spans="1:67" x14ac:dyDescent="0.35">
      <c r="A17159" t="s">
        <v>25</v>
      </c>
      <c r="B17159" t="s">
        <v>1126</v>
      </c>
      <c r="C17159">
        <v>25</v>
      </c>
      <c r="D17159">
        <v>16218.12</v>
      </c>
      <c r="E17159">
        <v>10700</v>
      </c>
      <c r="F17159">
        <v>2800</v>
      </c>
      <c r="G17159">
        <v>60000</v>
      </c>
      <c r="H17159">
        <v>6</v>
      </c>
      <c r="I17159">
        <v>9952.2999999999993</v>
      </c>
      <c r="J17159">
        <v>2500</v>
      </c>
      <c r="K17159">
        <v>2000</v>
      </c>
      <c r="L17159">
        <v>30000</v>
      </c>
      <c r="M17159">
        <v>5</v>
      </c>
      <c r="N17159">
        <v>7218.43</v>
      </c>
      <c r="O17159">
        <v>5000</v>
      </c>
      <c r="P17159">
        <v>4800</v>
      </c>
      <c r="Q17159">
        <v>22000</v>
      </c>
      <c r="R17159">
        <v>3</v>
      </c>
      <c r="S17159">
        <v>9148.91</v>
      </c>
      <c r="T17159">
        <v>7000</v>
      </c>
      <c r="U17159">
        <v>2500</v>
      </c>
      <c r="V17159">
        <v>15000</v>
      </c>
      <c r="W17159">
        <v>3</v>
      </c>
      <c r="X17159">
        <v>795.97</v>
      </c>
      <c r="Y17159">
        <v>666</v>
      </c>
      <c r="Z17159">
        <v>500</v>
      </c>
      <c r="AA17159">
        <v>1500</v>
      </c>
      <c r="AB17159">
        <v>3</v>
      </c>
      <c r="AC17159">
        <v>4858.03</v>
      </c>
      <c r="AD17159">
        <v>4500</v>
      </c>
      <c r="AE17159">
        <v>3600</v>
      </c>
      <c r="AF17159">
        <v>10000</v>
      </c>
      <c r="AG17159">
        <v>42</v>
      </c>
      <c r="AH17159">
        <v>5303.13</v>
      </c>
      <c r="AI17159">
        <v>5000</v>
      </c>
      <c r="AJ17159">
        <v>2000</v>
      </c>
      <c r="AK17159">
        <v>20000</v>
      </c>
      <c r="AQ17159">
        <v>5</v>
      </c>
      <c r="AR17159">
        <v>2424.17</v>
      </c>
      <c r="AS17159">
        <v>700</v>
      </c>
      <c r="AT17159">
        <v>500</v>
      </c>
      <c r="AU17159">
        <v>15000</v>
      </c>
      <c r="AV17159">
        <v>1</v>
      </c>
      <c r="AW17159">
        <v>10000</v>
      </c>
      <c r="AX17159">
        <v>10000</v>
      </c>
      <c r="AY17159">
        <v>10000</v>
      </c>
      <c r="AZ17159">
        <v>10000</v>
      </c>
      <c r="BA17159">
        <v>29</v>
      </c>
      <c r="BB17159">
        <v>6356.3</v>
      </c>
      <c r="BC17159">
        <v>3000</v>
      </c>
      <c r="BD17159">
        <v>850</v>
      </c>
      <c r="BE17159">
        <v>48000</v>
      </c>
      <c r="BK17159">
        <v>4</v>
      </c>
      <c r="BL17159">
        <v>2212.9499999999998</v>
      </c>
      <c r="BM17159">
        <v>2000</v>
      </c>
      <c r="BN17159">
        <v>1000</v>
      </c>
      <c r="BO17159">
        <v>3000</v>
      </c>
    </row>
    <row r="17160" spans="1:67" x14ac:dyDescent="0.35">
      <c r="A17160" t="s">
        <v>25</v>
      </c>
      <c r="B17160" t="s">
        <v>1127</v>
      </c>
      <c r="C17160">
        <v>46</v>
      </c>
      <c r="D17160">
        <v>23215.67</v>
      </c>
      <c r="E17160">
        <v>15000</v>
      </c>
      <c r="F17160">
        <v>2500</v>
      </c>
      <c r="G17160">
        <v>250000</v>
      </c>
      <c r="H17160">
        <v>7</v>
      </c>
      <c r="I17160">
        <v>6893.97</v>
      </c>
      <c r="J17160">
        <v>5000</v>
      </c>
      <c r="K17160">
        <v>4000</v>
      </c>
      <c r="L17160">
        <v>15000</v>
      </c>
      <c r="M17160">
        <v>11</v>
      </c>
      <c r="N17160">
        <v>7028.65</v>
      </c>
      <c r="O17160">
        <v>6000</v>
      </c>
      <c r="P17160">
        <v>300</v>
      </c>
      <c r="Q17160">
        <v>22000</v>
      </c>
      <c r="R17160">
        <v>8</v>
      </c>
      <c r="S17160">
        <v>29213.68</v>
      </c>
      <c r="T17160">
        <v>18000</v>
      </c>
      <c r="U17160">
        <v>3000</v>
      </c>
      <c r="V17160">
        <v>60000</v>
      </c>
      <c r="W17160">
        <v>1</v>
      </c>
      <c r="X17160">
        <v>50000</v>
      </c>
      <c r="Y17160">
        <v>50000</v>
      </c>
      <c r="Z17160">
        <v>50000</v>
      </c>
      <c r="AA17160">
        <v>50000</v>
      </c>
      <c r="AB17160">
        <v>7</v>
      </c>
      <c r="AC17160">
        <v>51803.68</v>
      </c>
      <c r="AD17160">
        <v>12000</v>
      </c>
      <c r="AE17160">
        <v>1500</v>
      </c>
      <c r="AF17160">
        <v>280000</v>
      </c>
      <c r="AG17160">
        <v>31</v>
      </c>
      <c r="AH17160">
        <v>8156.95</v>
      </c>
      <c r="AI17160">
        <v>5000</v>
      </c>
      <c r="AJ17160">
        <v>2145</v>
      </c>
      <c r="AK17160">
        <v>79000</v>
      </c>
      <c r="AQ17160">
        <v>2</v>
      </c>
      <c r="AR17160">
        <v>5000</v>
      </c>
      <c r="AS17160">
        <v>5000</v>
      </c>
      <c r="AT17160">
        <v>5000</v>
      </c>
      <c r="AU17160">
        <v>5000</v>
      </c>
      <c r="BA17160">
        <v>25</v>
      </c>
      <c r="BB17160">
        <v>5537.2</v>
      </c>
      <c r="BC17160">
        <v>4800</v>
      </c>
      <c r="BD17160">
        <v>800</v>
      </c>
      <c r="BE17160">
        <v>15000</v>
      </c>
      <c r="BK17160">
        <v>1</v>
      </c>
      <c r="BL17160">
        <v>1000</v>
      </c>
      <c r="BM17160">
        <v>1000</v>
      </c>
      <c r="BN17160">
        <v>1000</v>
      </c>
      <c r="BO17160">
        <v>1000</v>
      </c>
    </row>
    <row r="17161" spans="1:67" x14ac:dyDescent="0.35">
      <c r="A17161" t="s">
        <v>25</v>
      </c>
      <c r="B17161" t="s">
        <v>339</v>
      </c>
      <c r="C17161">
        <v>4</v>
      </c>
      <c r="D17161">
        <v>9977.07</v>
      </c>
      <c r="E17161">
        <v>9000</v>
      </c>
      <c r="F17161">
        <v>7000</v>
      </c>
      <c r="G17161">
        <v>14500</v>
      </c>
      <c r="AG17161">
        <v>3</v>
      </c>
      <c r="AH17161">
        <v>6226.5</v>
      </c>
      <c r="AI17161">
        <v>2520</v>
      </c>
      <c r="AJ17161">
        <v>2200</v>
      </c>
      <c r="AK17161">
        <v>11000</v>
      </c>
      <c r="BA17161">
        <v>2</v>
      </c>
      <c r="BB17161">
        <v>4230.8</v>
      </c>
      <c r="BC17161">
        <v>10000</v>
      </c>
      <c r="BD17161">
        <v>2500</v>
      </c>
      <c r="BE17161">
        <v>10000</v>
      </c>
    </row>
    <row r="17162" spans="1:67" x14ac:dyDescent="0.35">
      <c r="A17162" t="s">
        <v>26</v>
      </c>
      <c r="B17162" t="s">
        <v>1126</v>
      </c>
      <c r="C17162">
        <v>27</v>
      </c>
      <c r="D17162">
        <v>11292.02</v>
      </c>
      <c r="E17162">
        <v>10000</v>
      </c>
      <c r="F17162">
        <v>2800</v>
      </c>
      <c r="G17162">
        <v>33000</v>
      </c>
      <c r="H17162">
        <v>6</v>
      </c>
      <c r="I17162">
        <v>9237.11</v>
      </c>
      <c r="J17162">
        <v>7000</v>
      </c>
      <c r="K17162">
        <v>4000</v>
      </c>
      <c r="L17162">
        <v>15000</v>
      </c>
      <c r="M17162">
        <v>9</v>
      </c>
      <c r="N17162">
        <v>6213.89</v>
      </c>
      <c r="O17162">
        <v>3500</v>
      </c>
      <c r="P17162">
        <v>2000</v>
      </c>
      <c r="Q17162">
        <v>15000</v>
      </c>
      <c r="R17162">
        <v>7</v>
      </c>
      <c r="S17162">
        <v>19543.259999999998</v>
      </c>
      <c r="T17162">
        <v>20000</v>
      </c>
      <c r="U17162">
        <v>1500</v>
      </c>
      <c r="V17162">
        <v>45000</v>
      </c>
      <c r="W17162">
        <v>1</v>
      </c>
      <c r="X17162">
        <v>1200</v>
      </c>
      <c r="Y17162">
        <v>1200</v>
      </c>
      <c r="Z17162">
        <v>1200</v>
      </c>
      <c r="AA17162">
        <v>1200</v>
      </c>
      <c r="AB17162">
        <v>2</v>
      </c>
      <c r="AC17162">
        <v>1817.6</v>
      </c>
      <c r="AD17162">
        <v>2500</v>
      </c>
      <c r="AE17162">
        <v>1300</v>
      </c>
      <c r="AF17162">
        <v>2500</v>
      </c>
      <c r="AG17162">
        <v>51</v>
      </c>
      <c r="AH17162">
        <v>6051.2</v>
      </c>
      <c r="AI17162">
        <v>4700</v>
      </c>
      <c r="AJ17162">
        <v>2300</v>
      </c>
      <c r="AK17162">
        <v>22000</v>
      </c>
      <c r="AQ17162">
        <v>4</v>
      </c>
      <c r="AR17162">
        <v>6503.16</v>
      </c>
      <c r="AS17162">
        <v>6000</v>
      </c>
      <c r="AT17162">
        <v>4000</v>
      </c>
      <c r="AU17162">
        <v>10000</v>
      </c>
      <c r="AV17162">
        <v>2</v>
      </c>
      <c r="AW17162">
        <v>3974.46</v>
      </c>
      <c r="AX17162">
        <v>7000</v>
      </c>
      <c r="AY17162">
        <v>1000</v>
      </c>
      <c r="AZ17162">
        <v>7000</v>
      </c>
      <c r="BA17162">
        <v>34</v>
      </c>
      <c r="BB17162">
        <v>3343.01</v>
      </c>
      <c r="BC17162">
        <v>2580</v>
      </c>
      <c r="BD17162">
        <v>800</v>
      </c>
      <c r="BE17162">
        <v>16000</v>
      </c>
      <c r="BK17162">
        <v>1</v>
      </c>
      <c r="BL17162">
        <v>2400</v>
      </c>
      <c r="BM17162">
        <v>2400</v>
      </c>
      <c r="BN17162">
        <v>2400</v>
      </c>
      <c r="BO17162">
        <v>2400</v>
      </c>
    </row>
    <row r="17163" spans="1:67" x14ac:dyDescent="0.35">
      <c r="A17163" t="s">
        <v>26</v>
      </c>
      <c r="B17163" t="s">
        <v>1127</v>
      </c>
      <c r="C17163">
        <v>42</v>
      </c>
      <c r="D17163">
        <v>17192.03</v>
      </c>
      <c r="E17163">
        <v>14000</v>
      </c>
      <c r="F17163">
        <v>4000</v>
      </c>
      <c r="G17163">
        <v>50000</v>
      </c>
      <c r="H17163">
        <v>4</v>
      </c>
      <c r="I17163">
        <v>6629.66</v>
      </c>
      <c r="J17163">
        <v>4600</v>
      </c>
      <c r="K17163">
        <v>2000</v>
      </c>
      <c r="L17163">
        <v>12000</v>
      </c>
      <c r="M17163">
        <v>7</v>
      </c>
      <c r="N17163">
        <v>9650.68</v>
      </c>
      <c r="O17163">
        <v>12000</v>
      </c>
      <c r="P17163">
        <v>1200</v>
      </c>
      <c r="Q17163">
        <v>18000</v>
      </c>
      <c r="R17163">
        <v>10</v>
      </c>
      <c r="S17163">
        <v>11450.27</v>
      </c>
      <c r="T17163">
        <v>8000</v>
      </c>
      <c r="U17163">
        <v>1000</v>
      </c>
      <c r="V17163">
        <v>30000</v>
      </c>
      <c r="W17163">
        <v>1</v>
      </c>
      <c r="X17163">
        <v>467</v>
      </c>
      <c r="Y17163">
        <v>467</v>
      </c>
      <c r="Z17163">
        <v>467</v>
      </c>
      <c r="AA17163">
        <v>467</v>
      </c>
      <c r="AB17163">
        <v>6</v>
      </c>
      <c r="AC17163">
        <v>15368.12</v>
      </c>
      <c r="AD17163">
        <v>10000</v>
      </c>
      <c r="AE17163">
        <v>1500</v>
      </c>
      <c r="AF17163">
        <v>30000</v>
      </c>
      <c r="AG17163">
        <v>28</v>
      </c>
      <c r="AH17163">
        <v>6856.56</v>
      </c>
      <c r="AI17163">
        <v>2800</v>
      </c>
      <c r="AJ17163">
        <v>2000</v>
      </c>
      <c r="AK17163">
        <v>40000</v>
      </c>
      <c r="AL17163">
        <v>1</v>
      </c>
      <c r="AM17163">
        <v>30000</v>
      </c>
      <c r="AN17163">
        <v>30000</v>
      </c>
      <c r="AO17163">
        <v>30000</v>
      </c>
      <c r="AP17163">
        <v>30000</v>
      </c>
      <c r="AQ17163">
        <v>4</v>
      </c>
      <c r="AR17163">
        <v>3814.35</v>
      </c>
      <c r="AS17163">
        <v>3000</v>
      </c>
      <c r="AT17163">
        <v>2000</v>
      </c>
      <c r="AU17163">
        <v>10000</v>
      </c>
      <c r="AV17163">
        <v>1</v>
      </c>
      <c r="AW17163">
        <v>2000</v>
      </c>
      <c r="AX17163">
        <v>2000</v>
      </c>
      <c r="AY17163">
        <v>2000</v>
      </c>
      <c r="AZ17163">
        <v>2000</v>
      </c>
      <c r="BA17163">
        <v>27</v>
      </c>
      <c r="BB17163">
        <v>5210.43</v>
      </c>
      <c r="BC17163">
        <v>3100</v>
      </c>
      <c r="BD17163">
        <v>800</v>
      </c>
      <c r="BE17163">
        <v>13000</v>
      </c>
      <c r="BK17163">
        <v>2</v>
      </c>
      <c r="BL17163">
        <v>7512.66</v>
      </c>
      <c r="BM17163">
        <v>12000</v>
      </c>
      <c r="BN17163">
        <v>3000</v>
      </c>
      <c r="BO17163">
        <v>12000</v>
      </c>
    </row>
    <row r="17164" spans="1:67" x14ac:dyDescent="0.35">
      <c r="A17164" t="s">
        <v>26</v>
      </c>
      <c r="B17164" t="s">
        <v>339</v>
      </c>
      <c r="C17164">
        <v>3</v>
      </c>
      <c r="D17164">
        <v>15623.08</v>
      </c>
      <c r="E17164">
        <v>20000</v>
      </c>
      <c r="F17164">
        <v>7500</v>
      </c>
      <c r="G17164">
        <v>20000</v>
      </c>
      <c r="R17164">
        <v>1</v>
      </c>
      <c r="S17164">
        <v>30000</v>
      </c>
      <c r="T17164">
        <v>30000</v>
      </c>
      <c r="U17164">
        <v>30000</v>
      </c>
      <c r="V17164">
        <v>30000</v>
      </c>
      <c r="AB17164">
        <v>1</v>
      </c>
      <c r="AC17164">
        <v>10000</v>
      </c>
      <c r="AD17164">
        <v>10000</v>
      </c>
      <c r="AE17164">
        <v>10000</v>
      </c>
      <c r="AF17164">
        <v>10000</v>
      </c>
      <c r="AG17164">
        <v>3</v>
      </c>
      <c r="AH17164">
        <v>8061.56</v>
      </c>
      <c r="AI17164">
        <v>3900</v>
      </c>
      <c r="AJ17164">
        <v>2500</v>
      </c>
      <c r="AK17164">
        <v>15000</v>
      </c>
      <c r="BA17164">
        <v>2</v>
      </c>
      <c r="BB17164">
        <v>1820.86</v>
      </c>
      <c r="BC17164">
        <v>3500</v>
      </c>
      <c r="BD17164">
        <v>800</v>
      </c>
      <c r="BE17164">
        <v>3500</v>
      </c>
    </row>
    <row r="17165" spans="1:67" x14ac:dyDescent="0.35">
      <c r="A17165" t="s">
        <v>27</v>
      </c>
      <c r="B17165" t="s">
        <v>1126</v>
      </c>
      <c r="C17165">
        <v>32</v>
      </c>
      <c r="D17165">
        <v>13099.74</v>
      </c>
      <c r="E17165">
        <v>11000</v>
      </c>
      <c r="F17165">
        <v>2800</v>
      </c>
      <c r="G17165">
        <v>50000</v>
      </c>
      <c r="H17165">
        <v>6</v>
      </c>
      <c r="I17165">
        <v>8492.58</v>
      </c>
      <c r="J17165">
        <v>7000</v>
      </c>
      <c r="K17165">
        <v>5000</v>
      </c>
      <c r="L17165">
        <v>15000</v>
      </c>
      <c r="M17165">
        <v>12</v>
      </c>
      <c r="N17165">
        <v>12314.24</v>
      </c>
      <c r="O17165">
        <v>8000</v>
      </c>
      <c r="P17165">
        <v>2000</v>
      </c>
      <c r="Q17165">
        <v>63500</v>
      </c>
      <c r="R17165">
        <v>5</v>
      </c>
      <c r="S17165">
        <v>19067.03</v>
      </c>
      <c r="T17165">
        <v>20000</v>
      </c>
      <c r="U17165">
        <v>8000</v>
      </c>
      <c r="V17165">
        <v>35000</v>
      </c>
      <c r="W17165">
        <v>2</v>
      </c>
      <c r="X17165">
        <v>4797.83</v>
      </c>
      <c r="Y17165">
        <v>10000</v>
      </c>
      <c r="Z17165">
        <v>1000</v>
      </c>
      <c r="AA17165">
        <v>10000</v>
      </c>
      <c r="AG17165">
        <v>40</v>
      </c>
      <c r="AH17165">
        <v>6971.38</v>
      </c>
      <c r="AI17165">
        <v>6000</v>
      </c>
      <c r="AJ17165">
        <v>2000</v>
      </c>
      <c r="AK17165">
        <v>20000</v>
      </c>
      <c r="AQ17165">
        <v>1</v>
      </c>
      <c r="AR17165">
        <v>2000</v>
      </c>
      <c r="AS17165">
        <v>2000</v>
      </c>
      <c r="AT17165">
        <v>2000</v>
      </c>
      <c r="AU17165">
        <v>2000</v>
      </c>
      <c r="AV17165">
        <v>1</v>
      </c>
      <c r="AW17165">
        <v>13100</v>
      </c>
      <c r="AX17165">
        <v>13100</v>
      </c>
      <c r="AY17165">
        <v>13100</v>
      </c>
      <c r="AZ17165">
        <v>13100</v>
      </c>
      <c r="BA17165">
        <v>23</v>
      </c>
      <c r="BB17165">
        <v>4147.8100000000004</v>
      </c>
      <c r="BC17165">
        <v>3000</v>
      </c>
      <c r="BD17165">
        <v>2000</v>
      </c>
      <c r="BE17165">
        <v>10300</v>
      </c>
      <c r="BK17165">
        <v>3</v>
      </c>
      <c r="BL17165">
        <v>6677.63</v>
      </c>
      <c r="BM17165">
        <v>7200</v>
      </c>
      <c r="BN17165">
        <v>5000</v>
      </c>
      <c r="BO17165">
        <v>12000</v>
      </c>
    </row>
    <row r="17166" spans="1:67" x14ac:dyDescent="0.35">
      <c r="A17166" t="s">
        <v>27</v>
      </c>
      <c r="B17166" t="s">
        <v>1127</v>
      </c>
      <c r="C17166">
        <v>50</v>
      </c>
      <c r="D17166">
        <v>24161.23</v>
      </c>
      <c r="E17166">
        <v>15000</v>
      </c>
      <c r="F17166">
        <v>3200</v>
      </c>
      <c r="G17166">
        <v>200000</v>
      </c>
      <c r="H17166">
        <v>4</v>
      </c>
      <c r="I17166">
        <v>11786.54</v>
      </c>
      <c r="J17166">
        <v>5000</v>
      </c>
      <c r="K17166">
        <v>2000</v>
      </c>
      <c r="L17166">
        <v>30000</v>
      </c>
      <c r="M17166">
        <v>11</v>
      </c>
      <c r="N17166">
        <v>12804.88</v>
      </c>
      <c r="O17166">
        <v>8000</v>
      </c>
      <c r="P17166">
        <v>3000</v>
      </c>
      <c r="Q17166">
        <v>40000</v>
      </c>
      <c r="R17166">
        <v>10</v>
      </c>
      <c r="S17166">
        <v>17745.43</v>
      </c>
      <c r="T17166">
        <v>10000</v>
      </c>
      <c r="U17166">
        <v>1000</v>
      </c>
      <c r="V17166">
        <v>85000</v>
      </c>
      <c r="W17166">
        <v>3</v>
      </c>
      <c r="X17166">
        <v>2495.19</v>
      </c>
      <c r="Y17166">
        <v>2500</v>
      </c>
      <c r="Z17166">
        <v>600</v>
      </c>
      <c r="AA17166">
        <v>4000</v>
      </c>
      <c r="AB17166">
        <v>3</v>
      </c>
      <c r="AC17166">
        <v>49450.07</v>
      </c>
      <c r="AD17166">
        <v>20000</v>
      </c>
      <c r="AE17166">
        <v>5000</v>
      </c>
      <c r="AF17166">
        <v>100000</v>
      </c>
      <c r="AG17166">
        <v>26</v>
      </c>
      <c r="AH17166">
        <v>6195.28</v>
      </c>
      <c r="AI17166">
        <v>5200</v>
      </c>
      <c r="AJ17166">
        <v>2000</v>
      </c>
      <c r="AK17166">
        <v>13000</v>
      </c>
      <c r="AQ17166">
        <v>2</v>
      </c>
      <c r="AR17166">
        <v>9965.9500000000007</v>
      </c>
      <c r="AS17166">
        <v>22000</v>
      </c>
      <c r="AT17166">
        <v>4000</v>
      </c>
      <c r="AU17166">
        <v>22000</v>
      </c>
      <c r="BA17166">
        <v>24</v>
      </c>
      <c r="BB17166">
        <v>4026.46</v>
      </c>
      <c r="BC17166">
        <v>2960</v>
      </c>
      <c r="BD17166">
        <v>860</v>
      </c>
      <c r="BE17166">
        <v>12000</v>
      </c>
      <c r="BK17166">
        <v>6</v>
      </c>
      <c r="BL17166">
        <v>6857.29</v>
      </c>
      <c r="BM17166">
        <v>7000</v>
      </c>
      <c r="BN17166">
        <v>1200</v>
      </c>
      <c r="BO17166">
        <v>10000</v>
      </c>
    </row>
    <row r="17167" spans="1:67" x14ac:dyDescent="0.35">
      <c r="A17167" t="s">
        <v>27</v>
      </c>
      <c r="B17167" t="s">
        <v>339</v>
      </c>
      <c r="C17167">
        <v>7</v>
      </c>
      <c r="D17167">
        <v>19955.13</v>
      </c>
      <c r="E17167">
        <v>20000</v>
      </c>
      <c r="F17167">
        <v>6500</v>
      </c>
      <c r="G17167">
        <v>40000</v>
      </c>
      <c r="M17167">
        <v>1</v>
      </c>
      <c r="N17167">
        <v>10000</v>
      </c>
      <c r="O17167">
        <v>10000</v>
      </c>
      <c r="P17167">
        <v>10000</v>
      </c>
      <c r="Q17167">
        <v>10000</v>
      </c>
      <c r="AG17167">
        <v>3</v>
      </c>
      <c r="AH17167">
        <v>9088.8700000000008</v>
      </c>
      <c r="AI17167">
        <v>8000</v>
      </c>
      <c r="AJ17167">
        <v>8000</v>
      </c>
      <c r="AK17167">
        <v>11000</v>
      </c>
      <c r="BA17167">
        <v>1</v>
      </c>
      <c r="BB17167">
        <v>6000</v>
      </c>
      <c r="BC17167">
        <v>6000</v>
      </c>
      <c r="BD17167">
        <v>6000</v>
      </c>
      <c r="BE17167">
        <v>6000</v>
      </c>
    </row>
    <row r="17168" spans="1:67" x14ac:dyDescent="0.35">
      <c r="A17168" t="s">
        <v>28</v>
      </c>
      <c r="B17168" t="s">
        <v>1126</v>
      </c>
      <c r="C17168">
        <v>20</v>
      </c>
      <c r="D17168">
        <v>9755.36</v>
      </c>
      <c r="E17168">
        <v>7200</v>
      </c>
      <c r="F17168">
        <v>2500</v>
      </c>
      <c r="G17168">
        <v>20000</v>
      </c>
      <c r="H17168">
        <v>4</v>
      </c>
      <c r="I17168">
        <v>5460.44</v>
      </c>
      <c r="J17168">
        <v>5000</v>
      </c>
      <c r="K17168">
        <v>1000</v>
      </c>
      <c r="L17168">
        <v>10000</v>
      </c>
      <c r="M17168">
        <v>2</v>
      </c>
      <c r="N17168">
        <v>13740.38</v>
      </c>
      <c r="O17168">
        <v>20000</v>
      </c>
      <c r="P17168">
        <v>7000</v>
      </c>
      <c r="Q17168">
        <v>20000</v>
      </c>
      <c r="R17168">
        <v>3</v>
      </c>
      <c r="S17168">
        <v>8396.48</v>
      </c>
      <c r="T17168">
        <v>10000</v>
      </c>
      <c r="U17168">
        <v>4000</v>
      </c>
      <c r="V17168">
        <v>15000</v>
      </c>
      <c r="W17168">
        <v>3</v>
      </c>
      <c r="X17168">
        <v>6491.13</v>
      </c>
      <c r="Y17168">
        <v>2000</v>
      </c>
      <c r="Z17168">
        <v>400</v>
      </c>
      <c r="AA17168">
        <v>15000</v>
      </c>
      <c r="AB17168">
        <v>2</v>
      </c>
      <c r="AC17168">
        <v>3185.28</v>
      </c>
      <c r="AD17168">
        <v>5000</v>
      </c>
      <c r="AE17168">
        <v>1500</v>
      </c>
      <c r="AF17168">
        <v>5000</v>
      </c>
      <c r="AG17168">
        <v>43</v>
      </c>
      <c r="AH17168">
        <v>5511.31</v>
      </c>
      <c r="AI17168">
        <v>4300</v>
      </c>
      <c r="AJ17168">
        <v>2000</v>
      </c>
      <c r="AK17168">
        <v>20000</v>
      </c>
      <c r="AQ17168">
        <v>2</v>
      </c>
      <c r="AR17168">
        <v>1534.27</v>
      </c>
      <c r="AS17168">
        <v>2000</v>
      </c>
      <c r="AT17168">
        <v>1000</v>
      </c>
      <c r="AU17168">
        <v>2000</v>
      </c>
      <c r="AV17168">
        <v>1</v>
      </c>
      <c r="AW17168">
        <v>1500</v>
      </c>
      <c r="AX17168">
        <v>1500</v>
      </c>
      <c r="AY17168">
        <v>1500</v>
      </c>
      <c r="AZ17168">
        <v>1500</v>
      </c>
      <c r="BA17168">
        <v>28</v>
      </c>
      <c r="BB17168">
        <v>4004.92</v>
      </c>
      <c r="BC17168">
        <v>2700</v>
      </c>
      <c r="BD17168">
        <v>860</v>
      </c>
      <c r="BE17168">
        <v>18000</v>
      </c>
      <c r="BK17168">
        <v>5</v>
      </c>
      <c r="BL17168">
        <v>3183.77</v>
      </c>
      <c r="BM17168">
        <v>3750</v>
      </c>
      <c r="BN17168">
        <v>1000</v>
      </c>
      <c r="BO17168">
        <v>4100</v>
      </c>
    </row>
    <row r="17169" spans="1:67" x14ac:dyDescent="0.35">
      <c r="A17169" t="s">
        <v>28</v>
      </c>
      <c r="B17169" t="s">
        <v>1127</v>
      </c>
      <c r="C17169">
        <v>63</v>
      </c>
      <c r="D17169">
        <v>14060.4</v>
      </c>
      <c r="E17169">
        <v>10000</v>
      </c>
      <c r="F17169">
        <v>2500</v>
      </c>
      <c r="G17169">
        <v>43000</v>
      </c>
      <c r="H17169">
        <v>2</v>
      </c>
      <c r="I17169">
        <v>4632.13</v>
      </c>
      <c r="J17169">
        <v>6500</v>
      </c>
      <c r="K17169">
        <v>1500</v>
      </c>
      <c r="L17169">
        <v>6500</v>
      </c>
      <c r="M17169">
        <v>13</v>
      </c>
      <c r="N17169">
        <v>13146.82</v>
      </c>
      <c r="O17169">
        <v>10000</v>
      </c>
      <c r="P17169">
        <v>2000</v>
      </c>
      <c r="Q17169">
        <v>40000</v>
      </c>
      <c r="R17169">
        <v>6</v>
      </c>
      <c r="S17169">
        <v>62136</v>
      </c>
      <c r="T17169">
        <v>20000</v>
      </c>
      <c r="U17169">
        <v>500</v>
      </c>
      <c r="V17169">
        <v>200000</v>
      </c>
      <c r="W17169">
        <v>8</v>
      </c>
      <c r="X17169">
        <v>1373.08</v>
      </c>
      <c r="Y17169">
        <v>1500</v>
      </c>
      <c r="Z17169">
        <v>590</v>
      </c>
      <c r="AA17169">
        <v>2500</v>
      </c>
      <c r="AB17169">
        <v>3</v>
      </c>
      <c r="AC17169">
        <v>6529.09</v>
      </c>
      <c r="AD17169">
        <v>5000</v>
      </c>
      <c r="AE17169">
        <v>3000</v>
      </c>
      <c r="AF17169">
        <v>20000</v>
      </c>
      <c r="AG17169">
        <v>33</v>
      </c>
      <c r="AH17169">
        <v>6994.12</v>
      </c>
      <c r="AI17169">
        <v>5000</v>
      </c>
      <c r="AJ17169">
        <v>2600</v>
      </c>
      <c r="AK17169">
        <v>24000</v>
      </c>
      <c r="AQ17169">
        <v>3</v>
      </c>
      <c r="AR17169">
        <v>1083.0999999999999</v>
      </c>
      <c r="AS17169">
        <v>1000</v>
      </c>
      <c r="AT17169">
        <v>300</v>
      </c>
      <c r="AU17169">
        <v>2000</v>
      </c>
      <c r="AV17169">
        <v>5</v>
      </c>
      <c r="AW17169">
        <v>5444.6</v>
      </c>
      <c r="AX17169">
        <v>2200</v>
      </c>
      <c r="AY17169">
        <v>1500</v>
      </c>
      <c r="AZ17169">
        <v>18000</v>
      </c>
      <c r="BA17169">
        <v>29</v>
      </c>
      <c r="BB17169">
        <v>4360.6000000000004</v>
      </c>
      <c r="BC17169">
        <v>3000</v>
      </c>
      <c r="BD17169">
        <v>800</v>
      </c>
      <c r="BE17169">
        <v>12000</v>
      </c>
      <c r="BK17169">
        <v>3</v>
      </c>
      <c r="BL17169">
        <v>136692.82</v>
      </c>
      <c r="BM17169">
        <v>6000</v>
      </c>
      <c r="BN17169">
        <v>6000</v>
      </c>
      <c r="BO17169">
        <v>400000</v>
      </c>
    </row>
    <row r="17170" spans="1:67" x14ac:dyDescent="0.35">
      <c r="A17170" t="s">
        <v>28</v>
      </c>
      <c r="B17170" t="s">
        <v>339</v>
      </c>
      <c r="C17170">
        <v>4</v>
      </c>
      <c r="D17170">
        <v>8557.7900000000009</v>
      </c>
      <c r="E17170">
        <v>7000</v>
      </c>
      <c r="F17170">
        <v>7000</v>
      </c>
      <c r="G17170">
        <v>15000</v>
      </c>
      <c r="M17170">
        <v>1</v>
      </c>
      <c r="N17170">
        <v>5000</v>
      </c>
      <c r="O17170">
        <v>5000</v>
      </c>
      <c r="P17170">
        <v>5000</v>
      </c>
      <c r="Q17170">
        <v>5000</v>
      </c>
      <c r="AG17170">
        <v>1</v>
      </c>
      <c r="AH17170">
        <v>5700</v>
      </c>
      <c r="AI17170">
        <v>5700</v>
      </c>
      <c r="AJ17170">
        <v>5700</v>
      </c>
      <c r="AK17170">
        <v>5700</v>
      </c>
      <c r="AV17170">
        <v>1</v>
      </c>
      <c r="AW17170">
        <v>2000</v>
      </c>
      <c r="AX17170">
        <v>2000</v>
      </c>
      <c r="AY17170">
        <v>2000</v>
      </c>
      <c r="AZ17170">
        <v>2000</v>
      </c>
      <c r="BA17170">
        <v>2</v>
      </c>
      <c r="BB17170">
        <v>6292.56</v>
      </c>
      <c r="BC17170">
        <v>8000</v>
      </c>
      <c r="BD17170">
        <v>5000</v>
      </c>
      <c r="BE17170">
        <v>8000</v>
      </c>
    </row>
    <row r="17171" spans="1:67" x14ac:dyDescent="0.35">
      <c r="A17171" t="s">
        <v>29</v>
      </c>
      <c r="B17171" t="s">
        <v>1126</v>
      </c>
      <c r="C17171">
        <v>26</v>
      </c>
      <c r="D17171">
        <v>14266.77</v>
      </c>
      <c r="E17171">
        <v>10000</v>
      </c>
      <c r="F17171">
        <v>2000</v>
      </c>
      <c r="G17171">
        <v>40000</v>
      </c>
      <c r="H17171">
        <v>9</v>
      </c>
      <c r="I17171">
        <v>5574.65</v>
      </c>
      <c r="J17171">
        <v>7000</v>
      </c>
      <c r="K17171">
        <v>2000</v>
      </c>
      <c r="L17171">
        <v>10000</v>
      </c>
      <c r="M17171">
        <v>6</v>
      </c>
      <c r="N17171">
        <v>13938.1</v>
      </c>
      <c r="O17171">
        <v>5000</v>
      </c>
      <c r="P17171">
        <v>1500</v>
      </c>
      <c r="Q17171">
        <v>30000</v>
      </c>
      <c r="R17171">
        <v>10</v>
      </c>
      <c r="S17171">
        <v>13956.92</v>
      </c>
      <c r="T17171">
        <v>12000</v>
      </c>
      <c r="U17171">
        <v>1000</v>
      </c>
      <c r="V17171">
        <v>30000</v>
      </c>
      <c r="AB17171">
        <v>7</v>
      </c>
      <c r="AC17171">
        <v>5585.22</v>
      </c>
      <c r="AD17171">
        <v>7000</v>
      </c>
      <c r="AE17171">
        <v>2000</v>
      </c>
      <c r="AF17171">
        <v>12000</v>
      </c>
      <c r="AG17171">
        <v>43</v>
      </c>
      <c r="AH17171">
        <v>5756.58</v>
      </c>
      <c r="AI17171">
        <v>3412</v>
      </c>
      <c r="AJ17171">
        <v>2400</v>
      </c>
      <c r="AK17171">
        <v>30000</v>
      </c>
      <c r="AL17171">
        <v>1</v>
      </c>
      <c r="AM17171">
        <v>500</v>
      </c>
      <c r="AN17171">
        <v>500</v>
      </c>
      <c r="AO17171">
        <v>500</v>
      </c>
      <c r="AP17171">
        <v>500</v>
      </c>
      <c r="AQ17171">
        <v>5</v>
      </c>
      <c r="AR17171">
        <v>7202.3</v>
      </c>
      <c r="AS17171">
        <v>2000</v>
      </c>
      <c r="AT17171">
        <v>2000</v>
      </c>
      <c r="AU17171">
        <v>30000</v>
      </c>
      <c r="AV17171">
        <v>2</v>
      </c>
      <c r="AW17171">
        <v>13734.5</v>
      </c>
      <c r="AX17171">
        <v>40000</v>
      </c>
      <c r="AY17171">
        <v>5000</v>
      </c>
      <c r="AZ17171">
        <v>40000</v>
      </c>
      <c r="BA17171">
        <v>29</v>
      </c>
      <c r="BB17171">
        <v>18037.12</v>
      </c>
      <c r="BC17171">
        <v>2800</v>
      </c>
      <c r="BD17171">
        <v>800</v>
      </c>
      <c r="BE17171">
        <v>300000</v>
      </c>
      <c r="BK17171">
        <v>6</v>
      </c>
      <c r="BL17171">
        <v>12083.49</v>
      </c>
      <c r="BM17171">
        <v>5000</v>
      </c>
      <c r="BN17171">
        <v>200</v>
      </c>
      <c r="BO17171">
        <v>30000</v>
      </c>
    </row>
    <row r="17172" spans="1:67" x14ac:dyDescent="0.35">
      <c r="A17172" t="s">
        <v>29</v>
      </c>
      <c r="B17172" t="s">
        <v>1127</v>
      </c>
      <c r="C17172">
        <v>41</v>
      </c>
      <c r="D17172">
        <v>26525.48</v>
      </c>
      <c r="E17172">
        <v>15500</v>
      </c>
      <c r="F17172">
        <v>2500</v>
      </c>
      <c r="G17172">
        <v>200000</v>
      </c>
      <c r="H17172">
        <v>3</v>
      </c>
      <c r="I17172">
        <v>10237.469999999999</v>
      </c>
      <c r="J17172">
        <v>12000</v>
      </c>
      <c r="K17172">
        <v>1500</v>
      </c>
      <c r="L17172">
        <v>25000</v>
      </c>
      <c r="M17172">
        <v>15</v>
      </c>
      <c r="N17172">
        <v>8169.64</v>
      </c>
      <c r="O17172">
        <v>5000</v>
      </c>
      <c r="P17172">
        <v>750</v>
      </c>
      <c r="Q17172">
        <v>25000</v>
      </c>
      <c r="R17172">
        <v>11</v>
      </c>
      <c r="S17172">
        <v>34555.51</v>
      </c>
      <c r="T17172">
        <v>30000</v>
      </c>
      <c r="U17172">
        <v>800</v>
      </c>
      <c r="V17172">
        <v>60000</v>
      </c>
      <c r="W17172">
        <v>5</v>
      </c>
      <c r="X17172">
        <v>9109.33</v>
      </c>
      <c r="Y17172">
        <v>7000</v>
      </c>
      <c r="Z17172">
        <v>375</v>
      </c>
      <c r="AA17172">
        <v>25000</v>
      </c>
      <c r="AB17172">
        <v>3</v>
      </c>
      <c r="AC17172">
        <v>22363.82</v>
      </c>
      <c r="AD17172">
        <v>10000</v>
      </c>
      <c r="AE17172">
        <v>4000</v>
      </c>
      <c r="AF17172">
        <v>57000</v>
      </c>
      <c r="AG17172">
        <v>27</v>
      </c>
      <c r="AH17172">
        <v>5620.93</v>
      </c>
      <c r="AI17172">
        <v>4000</v>
      </c>
      <c r="AJ17172">
        <v>2500</v>
      </c>
      <c r="AK17172">
        <v>18000</v>
      </c>
      <c r="AV17172">
        <v>1</v>
      </c>
      <c r="AW17172">
        <v>3000</v>
      </c>
      <c r="AX17172">
        <v>3000</v>
      </c>
      <c r="AY17172">
        <v>3000</v>
      </c>
      <c r="AZ17172">
        <v>3000</v>
      </c>
      <c r="BA17172">
        <v>26</v>
      </c>
      <c r="BB17172">
        <v>3663.73</v>
      </c>
      <c r="BC17172">
        <v>2500</v>
      </c>
      <c r="BD17172">
        <v>500</v>
      </c>
      <c r="BE17172">
        <v>13000</v>
      </c>
      <c r="BK17172">
        <v>3</v>
      </c>
      <c r="BL17172">
        <v>9843.07</v>
      </c>
      <c r="BM17172">
        <v>3000</v>
      </c>
      <c r="BN17172">
        <v>2000</v>
      </c>
      <c r="BO17172">
        <v>55000</v>
      </c>
    </row>
    <row r="17173" spans="1:67" x14ac:dyDescent="0.35">
      <c r="A17173" t="s">
        <v>29</v>
      </c>
      <c r="B17173" t="s">
        <v>339</v>
      </c>
      <c r="C17173">
        <v>5</v>
      </c>
      <c r="D17173">
        <v>14847.03</v>
      </c>
      <c r="E17173">
        <v>15000</v>
      </c>
      <c r="F17173">
        <v>10000</v>
      </c>
      <c r="G17173">
        <v>16000</v>
      </c>
      <c r="M17173">
        <v>1</v>
      </c>
      <c r="N17173">
        <v>40000</v>
      </c>
      <c r="O17173">
        <v>40000</v>
      </c>
      <c r="P17173">
        <v>40000</v>
      </c>
      <c r="Q17173">
        <v>40000</v>
      </c>
      <c r="R17173">
        <v>3</v>
      </c>
      <c r="S17173">
        <v>17853.68</v>
      </c>
      <c r="T17173">
        <v>20000</v>
      </c>
      <c r="U17173">
        <v>15000</v>
      </c>
      <c r="V17173">
        <v>35000</v>
      </c>
      <c r="AG17173">
        <v>1</v>
      </c>
      <c r="AH17173">
        <v>5000</v>
      </c>
      <c r="AI17173">
        <v>5000</v>
      </c>
      <c r="AJ17173">
        <v>5000</v>
      </c>
      <c r="AK17173">
        <v>5000</v>
      </c>
      <c r="BA17173">
        <v>4</v>
      </c>
      <c r="BB17173">
        <v>4785.6400000000003</v>
      </c>
      <c r="BC17173">
        <v>2500</v>
      </c>
      <c r="BD17173">
        <v>900</v>
      </c>
      <c r="BE17173">
        <v>11000</v>
      </c>
    </row>
    <row r="17174" spans="1:67" x14ac:dyDescent="0.35">
      <c r="A17174" t="s">
        <v>30</v>
      </c>
      <c r="B17174" t="s">
        <v>1126</v>
      </c>
      <c r="C17174">
        <v>26</v>
      </c>
      <c r="D17174">
        <v>16359.02</v>
      </c>
      <c r="E17174">
        <v>12000</v>
      </c>
      <c r="F17174">
        <v>2600</v>
      </c>
      <c r="G17174">
        <v>70000</v>
      </c>
      <c r="H17174">
        <v>4</v>
      </c>
      <c r="I17174">
        <v>7225.38</v>
      </c>
      <c r="J17174">
        <v>5000</v>
      </c>
      <c r="K17174">
        <v>2000</v>
      </c>
      <c r="L17174">
        <v>12000</v>
      </c>
      <c r="M17174">
        <v>10</v>
      </c>
      <c r="N17174">
        <v>7990.5</v>
      </c>
      <c r="O17174">
        <v>10000</v>
      </c>
      <c r="P17174">
        <v>400</v>
      </c>
      <c r="Q17174">
        <v>20000</v>
      </c>
      <c r="R17174">
        <v>2</v>
      </c>
      <c r="S17174">
        <v>61824.13</v>
      </c>
      <c r="T17174">
        <v>150000</v>
      </c>
      <c r="U17174">
        <v>15000</v>
      </c>
      <c r="V17174">
        <v>150000</v>
      </c>
      <c r="W17174">
        <v>1</v>
      </c>
      <c r="X17174">
        <v>50000</v>
      </c>
      <c r="Y17174">
        <v>50000</v>
      </c>
      <c r="Z17174">
        <v>50000</v>
      </c>
      <c r="AA17174">
        <v>50000</v>
      </c>
      <c r="AB17174">
        <v>6</v>
      </c>
      <c r="AC17174">
        <v>6839.22</v>
      </c>
      <c r="AD17174">
        <v>8000</v>
      </c>
      <c r="AE17174">
        <v>3000</v>
      </c>
      <c r="AF17174">
        <v>10000</v>
      </c>
      <c r="AG17174">
        <v>41</v>
      </c>
      <c r="AH17174">
        <v>4672.83</v>
      </c>
      <c r="AI17174">
        <v>4000</v>
      </c>
      <c r="AJ17174">
        <v>2000</v>
      </c>
      <c r="AK17174">
        <v>15000</v>
      </c>
      <c r="AQ17174">
        <v>2</v>
      </c>
      <c r="AR17174">
        <v>4194.05</v>
      </c>
      <c r="AS17174">
        <v>5000</v>
      </c>
      <c r="AT17174">
        <v>3700</v>
      </c>
      <c r="AU17174">
        <v>5000</v>
      </c>
      <c r="AV17174">
        <v>2</v>
      </c>
      <c r="AW17174">
        <v>5644.06</v>
      </c>
      <c r="AX17174">
        <v>7000</v>
      </c>
      <c r="AY17174">
        <v>5000</v>
      </c>
      <c r="AZ17174">
        <v>7000</v>
      </c>
      <c r="BA17174">
        <v>25</v>
      </c>
      <c r="BB17174">
        <v>3793.39</v>
      </c>
      <c r="BC17174">
        <v>2600</v>
      </c>
      <c r="BD17174">
        <v>860</v>
      </c>
      <c r="BE17174">
        <v>16000</v>
      </c>
      <c r="BF17174">
        <v>1</v>
      </c>
      <c r="BG17174">
        <v>1000</v>
      </c>
      <c r="BH17174">
        <v>1000</v>
      </c>
      <c r="BI17174">
        <v>1000</v>
      </c>
      <c r="BJ17174">
        <v>1000</v>
      </c>
      <c r="BK17174">
        <v>1</v>
      </c>
      <c r="BL17174">
        <v>7100</v>
      </c>
      <c r="BM17174">
        <v>7100</v>
      </c>
      <c r="BN17174">
        <v>7100</v>
      </c>
      <c r="BO17174">
        <v>7100</v>
      </c>
    </row>
    <row r="17175" spans="1:67" x14ac:dyDescent="0.35">
      <c r="A17175" t="s">
        <v>30</v>
      </c>
      <c r="B17175" t="s">
        <v>1127</v>
      </c>
      <c r="C17175">
        <v>52</v>
      </c>
      <c r="D17175">
        <v>23304.37</v>
      </c>
      <c r="E17175">
        <v>20000</v>
      </c>
      <c r="F17175">
        <v>4300</v>
      </c>
      <c r="G17175">
        <v>100000</v>
      </c>
      <c r="H17175">
        <v>7</v>
      </c>
      <c r="I17175">
        <v>13153.65</v>
      </c>
      <c r="J17175">
        <v>15000</v>
      </c>
      <c r="K17175">
        <v>2000</v>
      </c>
      <c r="L17175">
        <v>20000</v>
      </c>
      <c r="M17175">
        <v>14</v>
      </c>
      <c r="N17175">
        <v>16058.61</v>
      </c>
      <c r="O17175">
        <v>15000</v>
      </c>
      <c r="P17175">
        <v>6000</v>
      </c>
      <c r="Q17175">
        <v>30000</v>
      </c>
      <c r="R17175">
        <v>17</v>
      </c>
      <c r="S17175">
        <v>35487.1</v>
      </c>
      <c r="T17175">
        <v>20000</v>
      </c>
      <c r="U17175">
        <v>4000</v>
      </c>
      <c r="V17175">
        <v>300000</v>
      </c>
      <c r="W17175">
        <v>3</v>
      </c>
      <c r="X17175">
        <v>2718.53</v>
      </c>
      <c r="Y17175">
        <v>3000</v>
      </c>
      <c r="Z17175">
        <v>1000</v>
      </c>
      <c r="AA17175">
        <v>5000</v>
      </c>
      <c r="AB17175">
        <v>5</v>
      </c>
      <c r="AC17175">
        <v>12715.58</v>
      </c>
      <c r="AD17175">
        <v>10000</v>
      </c>
      <c r="AE17175">
        <v>2000</v>
      </c>
      <c r="AF17175">
        <v>30000</v>
      </c>
      <c r="AG17175">
        <v>30</v>
      </c>
      <c r="AH17175">
        <v>7150.09</v>
      </c>
      <c r="AI17175">
        <v>6800</v>
      </c>
      <c r="AJ17175">
        <v>2000</v>
      </c>
      <c r="AK17175">
        <v>22000</v>
      </c>
      <c r="AQ17175">
        <v>4</v>
      </c>
      <c r="AR17175">
        <v>6520.24</v>
      </c>
      <c r="AS17175">
        <v>3000</v>
      </c>
      <c r="AT17175">
        <v>2500</v>
      </c>
      <c r="AU17175">
        <v>13000</v>
      </c>
      <c r="BA17175">
        <v>23</v>
      </c>
      <c r="BB17175">
        <v>6001.02</v>
      </c>
      <c r="BC17175">
        <v>3200</v>
      </c>
      <c r="BD17175">
        <v>861</v>
      </c>
      <c r="BE17175">
        <v>17000</v>
      </c>
      <c r="BK17175">
        <v>1</v>
      </c>
      <c r="BL17175">
        <v>4000</v>
      </c>
      <c r="BM17175">
        <v>4000</v>
      </c>
      <c r="BN17175">
        <v>4000</v>
      </c>
      <c r="BO17175">
        <v>4000</v>
      </c>
    </row>
    <row r="17176" spans="1:67" x14ac:dyDescent="0.35">
      <c r="A17176" t="s">
        <v>30</v>
      </c>
      <c r="B17176" t="s">
        <v>339</v>
      </c>
      <c r="C17176">
        <v>4</v>
      </c>
      <c r="D17176">
        <v>23014.82</v>
      </c>
      <c r="E17176">
        <v>23000</v>
      </c>
      <c r="F17176">
        <v>15000</v>
      </c>
      <c r="G17176">
        <v>30000</v>
      </c>
      <c r="R17176">
        <v>1</v>
      </c>
      <c r="S17176">
        <v>15000</v>
      </c>
      <c r="T17176">
        <v>15000</v>
      </c>
      <c r="U17176">
        <v>15000</v>
      </c>
      <c r="V17176">
        <v>15000</v>
      </c>
    </row>
    <row r="17177" spans="1:67" x14ac:dyDescent="0.35">
      <c r="A17177" t="s">
        <v>31</v>
      </c>
      <c r="B17177" t="s">
        <v>1126</v>
      </c>
      <c r="C17177">
        <v>26</v>
      </c>
      <c r="D17177">
        <v>8482.4699999999993</v>
      </c>
      <c r="E17177">
        <v>7000</v>
      </c>
      <c r="F17177">
        <v>1800</v>
      </c>
      <c r="G17177">
        <v>20000</v>
      </c>
      <c r="H17177">
        <v>5</v>
      </c>
      <c r="I17177">
        <v>6970.59</v>
      </c>
      <c r="J17177">
        <v>8000</v>
      </c>
      <c r="K17177">
        <v>3000</v>
      </c>
      <c r="L17177">
        <v>10000</v>
      </c>
      <c r="M17177">
        <v>9</v>
      </c>
      <c r="N17177">
        <v>9300.4599999999991</v>
      </c>
      <c r="O17177">
        <v>5000</v>
      </c>
      <c r="P17177">
        <v>300</v>
      </c>
      <c r="Q17177">
        <v>25000</v>
      </c>
      <c r="R17177">
        <v>5</v>
      </c>
      <c r="S17177">
        <v>3387.66</v>
      </c>
      <c r="T17177">
        <v>4000</v>
      </c>
      <c r="U17177">
        <v>1500</v>
      </c>
      <c r="V17177">
        <v>10000</v>
      </c>
      <c r="AB17177">
        <v>6</v>
      </c>
      <c r="AC17177">
        <v>3106.5</v>
      </c>
      <c r="AD17177">
        <v>500</v>
      </c>
      <c r="AE17177">
        <v>300</v>
      </c>
      <c r="AF17177">
        <v>10000</v>
      </c>
      <c r="AG17177">
        <v>62</v>
      </c>
      <c r="AH17177">
        <v>4990.2299999999996</v>
      </c>
      <c r="AI17177">
        <v>4600</v>
      </c>
      <c r="AJ17177">
        <v>2000</v>
      </c>
      <c r="AK17177">
        <v>15000</v>
      </c>
      <c r="AQ17177">
        <v>1</v>
      </c>
      <c r="AR17177">
        <v>1500</v>
      </c>
      <c r="AS17177">
        <v>1500</v>
      </c>
      <c r="AT17177">
        <v>1500</v>
      </c>
      <c r="AU17177">
        <v>1500</v>
      </c>
      <c r="AV17177">
        <v>4</v>
      </c>
      <c r="AW17177">
        <v>16367.91</v>
      </c>
      <c r="AX17177">
        <v>21600</v>
      </c>
      <c r="AY17177">
        <v>4000</v>
      </c>
      <c r="AZ17177">
        <v>26000</v>
      </c>
      <c r="BA17177">
        <v>37</v>
      </c>
      <c r="BB17177">
        <v>4316.03</v>
      </c>
      <c r="BC17177">
        <v>3600</v>
      </c>
      <c r="BD17177">
        <v>2000</v>
      </c>
      <c r="BE17177">
        <v>11000</v>
      </c>
      <c r="BK17177">
        <v>3</v>
      </c>
      <c r="BL17177">
        <v>3360.66</v>
      </c>
      <c r="BM17177">
        <v>1200</v>
      </c>
      <c r="BN17177">
        <v>120</v>
      </c>
      <c r="BO17177">
        <v>6600</v>
      </c>
    </row>
    <row r="17178" spans="1:67" x14ac:dyDescent="0.35">
      <c r="A17178" t="s">
        <v>31</v>
      </c>
      <c r="B17178" t="s">
        <v>1127</v>
      </c>
      <c r="C17178">
        <v>29</v>
      </c>
      <c r="D17178">
        <v>18447.95</v>
      </c>
      <c r="E17178">
        <v>14000</v>
      </c>
      <c r="F17178">
        <v>2000</v>
      </c>
      <c r="G17178">
        <v>50000</v>
      </c>
      <c r="H17178">
        <v>5</v>
      </c>
      <c r="I17178">
        <v>5180.4399999999996</v>
      </c>
      <c r="J17178">
        <v>5000</v>
      </c>
      <c r="K17178">
        <v>1200</v>
      </c>
      <c r="L17178">
        <v>8000</v>
      </c>
      <c r="M17178">
        <v>4</v>
      </c>
      <c r="N17178">
        <v>3200</v>
      </c>
      <c r="O17178">
        <v>2000</v>
      </c>
      <c r="P17178">
        <v>2000</v>
      </c>
      <c r="Q17178">
        <v>4800</v>
      </c>
      <c r="R17178">
        <v>6</v>
      </c>
      <c r="S17178">
        <v>6848.63</v>
      </c>
      <c r="T17178">
        <v>6000</v>
      </c>
      <c r="U17178">
        <v>5000</v>
      </c>
      <c r="V17178">
        <v>15000</v>
      </c>
      <c r="W17178">
        <v>1</v>
      </c>
      <c r="X17178">
        <v>400</v>
      </c>
      <c r="Y17178">
        <v>400</v>
      </c>
      <c r="Z17178">
        <v>400</v>
      </c>
      <c r="AA17178">
        <v>400</v>
      </c>
      <c r="AB17178">
        <v>8</v>
      </c>
      <c r="AC17178">
        <v>5452.8</v>
      </c>
      <c r="AD17178">
        <v>2000</v>
      </c>
      <c r="AE17178">
        <v>300</v>
      </c>
      <c r="AF17178">
        <v>35000</v>
      </c>
      <c r="AG17178">
        <v>44</v>
      </c>
      <c r="AH17178">
        <v>4813.92</v>
      </c>
      <c r="AI17178">
        <v>3700</v>
      </c>
      <c r="AJ17178">
        <v>2000</v>
      </c>
      <c r="AK17178">
        <v>13000</v>
      </c>
      <c r="AQ17178">
        <v>2</v>
      </c>
      <c r="AR17178">
        <v>3744.8</v>
      </c>
      <c r="AS17178">
        <v>6000</v>
      </c>
      <c r="AT17178">
        <v>1000</v>
      </c>
      <c r="AU17178">
        <v>6000</v>
      </c>
      <c r="AV17178">
        <v>6</v>
      </c>
      <c r="AW17178">
        <v>29839.87</v>
      </c>
      <c r="AX17178">
        <v>15000</v>
      </c>
      <c r="AY17178">
        <v>3600</v>
      </c>
      <c r="AZ17178">
        <v>280000</v>
      </c>
      <c r="BA17178">
        <v>35</v>
      </c>
      <c r="BB17178">
        <v>5381.66</v>
      </c>
      <c r="BC17178">
        <v>4000</v>
      </c>
      <c r="BD17178">
        <v>860</v>
      </c>
      <c r="BE17178">
        <v>30000</v>
      </c>
      <c r="BK17178">
        <v>1</v>
      </c>
      <c r="BL17178">
        <v>5000</v>
      </c>
      <c r="BM17178">
        <v>5000</v>
      </c>
      <c r="BN17178">
        <v>5000</v>
      </c>
      <c r="BO17178">
        <v>5000</v>
      </c>
    </row>
    <row r="17179" spans="1:67" x14ac:dyDescent="0.35">
      <c r="A17179" t="s">
        <v>31</v>
      </c>
      <c r="B17179" t="s">
        <v>339</v>
      </c>
      <c r="C17179">
        <v>4</v>
      </c>
      <c r="D17179">
        <v>9286.6</v>
      </c>
      <c r="E17179">
        <v>12000</v>
      </c>
      <c r="F17179">
        <v>2000</v>
      </c>
      <c r="G17179">
        <v>18000</v>
      </c>
      <c r="AG17179">
        <v>2</v>
      </c>
      <c r="AH17179">
        <v>3831.2</v>
      </c>
      <c r="AI17179">
        <v>7000</v>
      </c>
      <c r="AJ17179">
        <v>3000</v>
      </c>
      <c r="AK17179">
        <v>7000</v>
      </c>
      <c r="BA17179">
        <v>1</v>
      </c>
      <c r="BB17179">
        <v>4000</v>
      </c>
      <c r="BC17179">
        <v>4000</v>
      </c>
      <c r="BD17179">
        <v>4000</v>
      </c>
      <c r="BE17179">
        <v>4000</v>
      </c>
    </row>
    <row r="17180" spans="1:67" x14ac:dyDescent="0.35">
      <c r="A17180" t="s">
        <v>32</v>
      </c>
      <c r="B17180" t="s">
        <v>1126</v>
      </c>
      <c r="C17180">
        <v>647</v>
      </c>
      <c r="D17180">
        <v>14207.38</v>
      </c>
      <c r="E17180">
        <v>10000</v>
      </c>
      <c r="F17180">
        <v>1800</v>
      </c>
      <c r="G17180">
        <v>385000</v>
      </c>
      <c r="H17180">
        <v>118</v>
      </c>
      <c r="I17180">
        <v>7247.33</v>
      </c>
      <c r="J17180">
        <v>6000</v>
      </c>
      <c r="K17180">
        <v>500</v>
      </c>
      <c r="L17180">
        <v>30000</v>
      </c>
      <c r="M17180">
        <v>153</v>
      </c>
      <c r="N17180">
        <v>9533.2000000000007</v>
      </c>
      <c r="O17180">
        <v>7000</v>
      </c>
      <c r="P17180">
        <v>300</v>
      </c>
      <c r="Q17180">
        <v>63500</v>
      </c>
      <c r="R17180">
        <v>109</v>
      </c>
      <c r="S17180">
        <v>24122.880000000001</v>
      </c>
      <c r="T17180">
        <v>10000</v>
      </c>
      <c r="U17180">
        <v>200</v>
      </c>
      <c r="V17180">
        <v>800000</v>
      </c>
      <c r="W17180">
        <v>54</v>
      </c>
      <c r="X17180">
        <v>3018.74</v>
      </c>
      <c r="Y17180">
        <v>1500</v>
      </c>
      <c r="Z17180">
        <v>266</v>
      </c>
      <c r="AA17180">
        <v>50000</v>
      </c>
      <c r="AB17180">
        <v>96</v>
      </c>
      <c r="AC17180">
        <v>7072.77</v>
      </c>
      <c r="AD17180">
        <v>5000</v>
      </c>
      <c r="AE17180">
        <v>300</v>
      </c>
      <c r="AF17180">
        <v>32000</v>
      </c>
      <c r="AG17180">
        <v>1115</v>
      </c>
      <c r="AH17180">
        <v>5475.53</v>
      </c>
      <c r="AI17180">
        <v>4100</v>
      </c>
      <c r="AJ17180">
        <v>1500</v>
      </c>
      <c r="AK17180">
        <v>31000</v>
      </c>
      <c r="AL17180">
        <v>5</v>
      </c>
      <c r="AM17180">
        <v>1332.88</v>
      </c>
      <c r="AN17180">
        <v>600</v>
      </c>
      <c r="AO17180">
        <v>500</v>
      </c>
      <c r="AP17180">
        <v>4000</v>
      </c>
      <c r="AQ17180">
        <v>61</v>
      </c>
      <c r="AR17180">
        <v>7677.89</v>
      </c>
      <c r="AS17180">
        <v>3700</v>
      </c>
      <c r="AT17180">
        <v>500</v>
      </c>
      <c r="AU17180">
        <v>100000</v>
      </c>
      <c r="AV17180">
        <v>39</v>
      </c>
      <c r="AW17180">
        <v>6743</v>
      </c>
      <c r="AX17180">
        <v>6000</v>
      </c>
      <c r="AY17180">
        <v>850</v>
      </c>
      <c r="AZ17180">
        <v>40000</v>
      </c>
      <c r="BA17180">
        <v>690</v>
      </c>
      <c r="BB17180">
        <v>5494.78</v>
      </c>
      <c r="BC17180">
        <v>3700</v>
      </c>
      <c r="BD17180">
        <v>432</v>
      </c>
      <c r="BE17180">
        <v>300000</v>
      </c>
      <c r="BF17180">
        <v>2</v>
      </c>
      <c r="BG17180">
        <v>1071.6400000000001</v>
      </c>
      <c r="BH17180">
        <v>1110</v>
      </c>
      <c r="BI17180">
        <v>1000</v>
      </c>
      <c r="BJ17180">
        <v>1110</v>
      </c>
      <c r="BK17180">
        <v>58</v>
      </c>
      <c r="BL17180">
        <v>4182.55</v>
      </c>
      <c r="BM17180">
        <v>2700</v>
      </c>
      <c r="BN17180">
        <v>120</v>
      </c>
      <c r="BO17180">
        <v>30000</v>
      </c>
    </row>
    <row r="17181" spans="1:67" x14ac:dyDescent="0.35">
      <c r="A17181" t="s">
        <v>32</v>
      </c>
      <c r="B17181" t="s">
        <v>1127</v>
      </c>
      <c r="C17181">
        <v>1131</v>
      </c>
      <c r="D17181">
        <v>22368.48</v>
      </c>
      <c r="E17181">
        <v>15000</v>
      </c>
      <c r="F17181">
        <v>1400</v>
      </c>
      <c r="G17181">
        <v>500000</v>
      </c>
      <c r="H17181">
        <v>125</v>
      </c>
      <c r="I17181">
        <v>7659.42</v>
      </c>
      <c r="J17181">
        <v>6000</v>
      </c>
      <c r="K17181">
        <v>1200</v>
      </c>
      <c r="L17181">
        <v>30000</v>
      </c>
      <c r="M17181">
        <v>218</v>
      </c>
      <c r="N17181">
        <v>11647.99</v>
      </c>
      <c r="O17181">
        <v>8100</v>
      </c>
      <c r="P17181">
        <v>300</v>
      </c>
      <c r="Q17181">
        <v>120000</v>
      </c>
      <c r="R17181">
        <v>208</v>
      </c>
      <c r="S17181">
        <v>37146.78</v>
      </c>
      <c r="T17181">
        <v>20000</v>
      </c>
      <c r="U17181">
        <v>300</v>
      </c>
      <c r="V17181">
        <v>400000</v>
      </c>
      <c r="W17181">
        <v>73</v>
      </c>
      <c r="X17181">
        <v>5255.36</v>
      </c>
      <c r="Y17181">
        <v>1500</v>
      </c>
      <c r="Z17181">
        <v>200</v>
      </c>
      <c r="AA17181">
        <v>50000</v>
      </c>
      <c r="AB17181">
        <v>125</v>
      </c>
      <c r="AC17181">
        <v>14673.91</v>
      </c>
      <c r="AD17181">
        <v>6000</v>
      </c>
      <c r="AE17181">
        <v>150</v>
      </c>
      <c r="AF17181">
        <v>280000</v>
      </c>
      <c r="AG17181">
        <v>760</v>
      </c>
      <c r="AH17181">
        <v>6275.71</v>
      </c>
      <c r="AI17181">
        <v>5000</v>
      </c>
      <c r="AJ17181">
        <v>1500</v>
      </c>
      <c r="AK17181">
        <v>79000</v>
      </c>
      <c r="AL17181">
        <v>5</v>
      </c>
      <c r="AM17181">
        <v>9560.85</v>
      </c>
      <c r="AN17181">
        <v>5000</v>
      </c>
      <c r="AO17181">
        <v>900</v>
      </c>
      <c r="AP17181">
        <v>30000</v>
      </c>
      <c r="AQ17181">
        <v>71</v>
      </c>
      <c r="AR17181">
        <v>7092.93</v>
      </c>
      <c r="AS17181">
        <v>5000</v>
      </c>
      <c r="AT17181">
        <v>200</v>
      </c>
      <c r="AU17181">
        <v>40000</v>
      </c>
      <c r="AV17181">
        <v>35</v>
      </c>
      <c r="AW17181">
        <v>5024.2</v>
      </c>
      <c r="AX17181">
        <v>3600</v>
      </c>
      <c r="AY17181">
        <v>400</v>
      </c>
      <c r="AZ17181">
        <v>280000</v>
      </c>
      <c r="BA17181">
        <v>686</v>
      </c>
      <c r="BB17181">
        <v>5297.2</v>
      </c>
      <c r="BC17181">
        <v>4000</v>
      </c>
      <c r="BD17181">
        <v>265</v>
      </c>
      <c r="BE17181">
        <v>50000</v>
      </c>
      <c r="BF17181">
        <v>7</v>
      </c>
      <c r="BG17181">
        <v>2332.59</v>
      </c>
      <c r="BH17181">
        <v>2000</v>
      </c>
      <c r="BI17181">
        <v>860</v>
      </c>
      <c r="BJ17181">
        <v>8000</v>
      </c>
      <c r="BK17181">
        <v>92</v>
      </c>
      <c r="BL17181">
        <v>15237.73</v>
      </c>
      <c r="BM17181">
        <v>6000</v>
      </c>
      <c r="BN17181">
        <v>400</v>
      </c>
      <c r="BO17181">
        <v>400000</v>
      </c>
    </row>
    <row r="17182" spans="1:67" x14ac:dyDescent="0.35">
      <c r="A17182" t="s">
        <v>32</v>
      </c>
      <c r="B17182" t="s">
        <v>339</v>
      </c>
      <c r="C17182">
        <v>97</v>
      </c>
      <c r="D17182">
        <v>15499.86</v>
      </c>
      <c r="E17182">
        <v>15000</v>
      </c>
      <c r="F17182">
        <v>2000</v>
      </c>
      <c r="G17182">
        <v>115000</v>
      </c>
      <c r="H17182">
        <v>10</v>
      </c>
      <c r="I17182">
        <v>10865.96</v>
      </c>
      <c r="J17182">
        <v>15000</v>
      </c>
      <c r="K17182">
        <v>1000</v>
      </c>
      <c r="L17182">
        <v>25000</v>
      </c>
      <c r="M17182">
        <v>14</v>
      </c>
      <c r="N17182">
        <v>11404.53</v>
      </c>
      <c r="O17182">
        <v>10000</v>
      </c>
      <c r="P17182">
        <v>3000</v>
      </c>
      <c r="Q17182">
        <v>40000</v>
      </c>
      <c r="R17182">
        <v>10</v>
      </c>
      <c r="S17182">
        <v>21556.48</v>
      </c>
      <c r="T17182">
        <v>15000</v>
      </c>
      <c r="U17182">
        <v>3500</v>
      </c>
      <c r="V17182">
        <v>100000</v>
      </c>
      <c r="AB17182">
        <v>4</v>
      </c>
      <c r="AC17182">
        <v>5003.29</v>
      </c>
      <c r="AD17182">
        <v>3500</v>
      </c>
      <c r="AE17182">
        <v>1000</v>
      </c>
      <c r="AF17182">
        <v>10000</v>
      </c>
      <c r="AG17182">
        <v>40</v>
      </c>
      <c r="AH17182">
        <v>5468.05</v>
      </c>
      <c r="AI17182">
        <v>4500</v>
      </c>
      <c r="AJ17182">
        <v>2200</v>
      </c>
      <c r="AK17182">
        <v>15000</v>
      </c>
      <c r="AQ17182">
        <v>1</v>
      </c>
      <c r="AR17182">
        <v>2500</v>
      </c>
      <c r="AS17182">
        <v>2500</v>
      </c>
      <c r="AT17182">
        <v>2500</v>
      </c>
      <c r="AU17182">
        <v>2500</v>
      </c>
      <c r="AV17182">
        <v>1</v>
      </c>
      <c r="AW17182">
        <v>2000</v>
      </c>
      <c r="AX17182">
        <v>2000</v>
      </c>
      <c r="AY17182">
        <v>2000</v>
      </c>
      <c r="AZ17182">
        <v>2000</v>
      </c>
      <c r="BA17182">
        <v>32</v>
      </c>
      <c r="BB17182">
        <v>5365.59</v>
      </c>
      <c r="BC17182">
        <v>5400</v>
      </c>
      <c r="BD17182">
        <v>800</v>
      </c>
      <c r="BE17182">
        <v>11000</v>
      </c>
      <c r="BK17182">
        <v>2</v>
      </c>
      <c r="BL17182">
        <v>2359.9699999999998</v>
      </c>
      <c r="BM17182">
        <v>2500</v>
      </c>
      <c r="BN17182">
        <v>2000</v>
      </c>
      <c r="BO17182">
        <v>2500</v>
      </c>
    </row>
    <row r="17184" spans="1:67" x14ac:dyDescent="0.35">
      <c r="A17184" t="s">
        <v>1764</v>
      </c>
    </row>
    <row r="17185" spans="1:6" x14ac:dyDescent="0.35">
      <c r="A17185" t="s">
        <v>2</v>
      </c>
      <c r="B17185" t="s">
        <v>3</v>
      </c>
      <c r="C17185" t="s">
        <v>4</v>
      </c>
      <c r="D17185" t="s">
        <v>5</v>
      </c>
      <c r="E17185" t="s">
        <v>6</v>
      </c>
      <c r="F17185" t="s">
        <v>7</v>
      </c>
    </row>
    <row r="17186" spans="1:6" x14ac:dyDescent="0.35">
      <c r="A17186" t="s">
        <v>8</v>
      </c>
      <c r="B17186">
        <v>204</v>
      </c>
      <c r="C17186">
        <v>10989.19</v>
      </c>
      <c r="D17186">
        <v>8183.33</v>
      </c>
      <c r="E17186">
        <v>0</v>
      </c>
      <c r="F17186">
        <v>49575</v>
      </c>
    </row>
    <row r="17187" spans="1:6" x14ac:dyDescent="0.35">
      <c r="A17187" t="s">
        <v>9</v>
      </c>
      <c r="B17187">
        <v>201</v>
      </c>
      <c r="C17187">
        <v>13073.23</v>
      </c>
      <c r="D17187">
        <v>8070</v>
      </c>
      <c r="E17187">
        <v>0</v>
      </c>
      <c r="F17187">
        <v>66666.67</v>
      </c>
    </row>
    <row r="17188" spans="1:6" x14ac:dyDescent="0.35">
      <c r="A17188" t="s">
        <v>10</v>
      </c>
      <c r="B17188">
        <v>208</v>
      </c>
      <c r="C17188">
        <v>11157.34</v>
      </c>
      <c r="D17188">
        <v>7975</v>
      </c>
      <c r="E17188">
        <v>316.67</v>
      </c>
      <c r="F17188">
        <v>92666.67</v>
      </c>
    </row>
    <row r="17189" spans="1:6" x14ac:dyDescent="0.35">
      <c r="A17189" t="s">
        <v>11</v>
      </c>
      <c r="B17189">
        <v>206</v>
      </c>
      <c r="C17189">
        <v>14344.6</v>
      </c>
      <c r="D17189">
        <v>9983.33</v>
      </c>
      <c r="E17189">
        <v>0</v>
      </c>
      <c r="F17189">
        <v>84558.33</v>
      </c>
    </row>
    <row r="17190" spans="1:6" x14ac:dyDescent="0.35">
      <c r="A17190" t="s">
        <v>12</v>
      </c>
      <c r="B17190">
        <v>209</v>
      </c>
      <c r="C17190">
        <v>11235.25</v>
      </c>
      <c r="D17190">
        <v>8950</v>
      </c>
      <c r="E17190">
        <v>0</v>
      </c>
      <c r="F17190">
        <v>59606.67</v>
      </c>
    </row>
    <row r="17191" spans="1:6" x14ac:dyDescent="0.35">
      <c r="A17191" t="s">
        <v>13</v>
      </c>
      <c r="B17191">
        <v>206</v>
      </c>
      <c r="C17191">
        <v>8248.8700000000008</v>
      </c>
      <c r="D17191">
        <v>5900</v>
      </c>
      <c r="E17191">
        <v>0</v>
      </c>
      <c r="F17191">
        <v>45366.67</v>
      </c>
    </row>
    <row r="17192" spans="1:6" x14ac:dyDescent="0.35">
      <c r="A17192" t="s">
        <v>14</v>
      </c>
      <c r="B17192">
        <v>203</v>
      </c>
      <c r="C17192">
        <v>14114.21</v>
      </c>
      <c r="D17192">
        <v>8950</v>
      </c>
      <c r="E17192">
        <v>0</v>
      </c>
      <c r="F17192">
        <v>185500</v>
      </c>
    </row>
    <row r="17193" spans="1:6" x14ac:dyDescent="0.35">
      <c r="A17193" t="s">
        <v>15</v>
      </c>
      <c r="B17193">
        <v>206</v>
      </c>
      <c r="C17193">
        <v>13395.87</v>
      </c>
      <c r="D17193">
        <v>8966.67</v>
      </c>
      <c r="E17193">
        <v>0</v>
      </c>
      <c r="F17193">
        <v>137500</v>
      </c>
    </row>
    <row r="17194" spans="1:6" x14ac:dyDescent="0.35">
      <c r="A17194" t="s">
        <v>16</v>
      </c>
      <c r="B17194">
        <v>206</v>
      </c>
      <c r="C17194">
        <v>13386.58</v>
      </c>
      <c r="D17194">
        <v>9650</v>
      </c>
      <c r="E17194">
        <v>0</v>
      </c>
      <c r="F17194">
        <v>96566.67</v>
      </c>
    </row>
    <row r="17195" spans="1:6" x14ac:dyDescent="0.35">
      <c r="A17195" t="s">
        <v>17</v>
      </c>
      <c r="B17195">
        <v>203</v>
      </c>
      <c r="C17195">
        <v>12076.65</v>
      </c>
      <c r="D17195">
        <v>8450</v>
      </c>
      <c r="E17195">
        <v>0</v>
      </c>
      <c r="F17195">
        <v>101833.33</v>
      </c>
    </row>
    <row r="17196" spans="1:6" x14ac:dyDescent="0.35">
      <c r="A17196" t="s">
        <v>18</v>
      </c>
      <c r="B17196">
        <v>205</v>
      </c>
      <c r="C17196">
        <v>8591.91</v>
      </c>
      <c r="D17196">
        <v>6300</v>
      </c>
      <c r="E17196">
        <v>0</v>
      </c>
      <c r="F17196">
        <v>39783.33</v>
      </c>
    </row>
    <row r="17197" spans="1:6" x14ac:dyDescent="0.35">
      <c r="A17197" t="s">
        <v>19</v>
      </c>
      <c r="B17197">
        <v>206</v>
      </c>
      <c r="C17197">
        <v>11863.52</v>
      </c>
      <c r="D17197">
        <v>6900</v>
      </c>
      <c r="E17197">
        <v>0</v>
      </c>
      <c r="F17197">
        <v>121583.33</v>
      </c>
    </row>
    <row r="17198" spans="1:6" x14ac:dyDescent="0.35">
      <c r="A17198" t="s">
        <v>20</v>
      </c>
      <c r="B17198">
        <v>206</v>
      </c>
      <c r="C17198">
        <v>18536.88</v>
      </c>
      <c r="D17198">
        <v>10383.33</v>
      </c>
      <c r="E17198">
        <v>0</v>
      </c>
      <c r="F17198">
        <v>231186.67</v>
      </c>
    </row>
    <row r="17199" spans="1:6" x14ac:dyDescent="0.35">
      <c r="A17199" t="s">
        <v>21</v>
      </c>
      <c r="B17199">
        <v>210</v>
      </c>
      <c r="C17199">
        <v>19393.02</v>
      </c>
      <c r="D17199">
        <v>12433.33</v>
      </c>
      <c r="E17199">
        <v>0</v>
      </c>
      <c r="F17199">
        <v>167166.67000000001</v>
      </c>
    </row>
    <row r="17200" spans="1:6" x14ac:dyDescent="0.35">
      <c r="A17200" t="s">
        <v>22</v>
      </c>
      <c r="B17200">
        <v>209</v>
      </c>
      <c r="C17200">
        <v>12626.6</v>
      </c>
      <c r="D17200">
        <v>7650</v>
      </c>
      <c r="E17200">
        <v>0</v>
      </c>
      <c r="F17200">
        <v>233500</v>
      </c>
    </row>
    <row r="17201" spans="1:7" x14ac:dyDescent="0.35">
      <c r="A17201" t="s">
        <v>23</v>
      </c>
      <c r="B17201">
        <v>205</v>
      </c>
      <c r="C17201">
        <v>9864.4</v>
      </c>
      <c r="D17201">
        <v>6550</v>
      </c>
      <c r="E17201">
        <v>0</v>
      </c>
      <c r="F17201">
        <v>78300</v>
      </c>
    </row>
    <row r="17202" spans="1:7" x14ac:dyDescent="0.35">
      <c r="A17202" t="s">
        <v>24</v>
      </c>
      <c r="B17202">
        <v>207</v>
      </c>
      <c r="C17202">
        <v>15609.44</v>
      </c>
      <c r="D17202">
        <v>9500</v>
      </c>
      <c r="E17202">
        <v>0</v>
      </c>
      <c r="F17202">
        <v>180733.33</v>
      </c>
    </row>
    <row r="17203" spans="1:7" x14ac:dyDescent="0.35">
      <c r="A17203" t="s">
        <v>25</v>
      </c>
      <c r="B17203">
        <v>204</v>
      </c>
      <c r="C17203">
        <v>11879.4</v>
      </c>
      <c r="D17203">
        <v>7650</v>
      </c>
      <c r="E17203">
        <v>0</v>
      </c>
      <c r="F17203">
        <v>122350</v>
      </c>
    </row>
    <row r="17204" spans="1:7" x14ac:dyDescent="0.35">
      <c r="A17204" t="s">
        <v>26</v>
      </c>
      <c r="B17204">
        <v>202</v>
      </c>
      <c r="C17204">
        <v>14075.26</v>
      </c>
      <c r="D17204">
        <v>9266.67</v>
      </c>
      <c r="E17204">
        <v>0</v>
      </c>
      <c r="F17204">
        <v>124870</v>
      </c>
    </row>
    <row r="17205" spans="1:7" x14ac:dyDescent="0.35">
      <c r="A17205" t="s">
        <v>27</v>
      </c>
      <c r="B17205">
        <v>204</v>
      </c>
      <c r="C17205">
        <v>15257.05</v>
      </c>
      <c r="D17205">
        <v>10481.67</v>
      </c>
      <c r="E17205">
        <v>0</v>
      </c>
      <c r="F17205">
        <v>149366.67000000001</v>
      </c>
    </row>
    <row r="17206" spans="1:7" x14ac:dyDescent="0.35">
      <c r="A17206" t="s">
        <v>28</v>
      </c>
      <c r="B17206">
        <v>207</v>
      </c>
      <c r="C17206">
        <v>11460.48</v>
      </c>
      <c r="D17206">
        <v>7675</v>
      </c>
      <c r="E17206">
        <v>0</v>
      </c>
      <c r="F17206">
        <v>119833.33</v>
      </c>
    </row>
    <row r="17207" spans="1:7" x14ac:dyDescent="0.35">
      <c r="A17207" t="s">
        <v>29</v>
      </c>
      <c r="B17207">
        <v>204</v>
      </c>
      <c r="C17207">
        <v>16753.8</v>
      </c>
      <c r="D17207">
        <v>10000</v>
      </c>
      <c r="E17207">
        <v>0</v>
      </c>
      <c r="F17207">
        <v>146453.32999999999</v>
      </c>
    </row>
    <row r="17208" spans="1:7" x14ac:dyDescent="0.35">
      <c r="A17208" t="s">
        <v>30</v>
      </c>
      <c r="B17208">
        <v>202</v>
      </c>
      <c r="C17208">
        <v>14786.43</v>
      </c>
      <c r="D17208">
        <v>8813.33</v>
      </c>
      <c r="E17208">
        <v>0</v>
      </c>
      <c r="F17208">
        <v>108833.33</v>
      </c>
    </row>
    <row r="17209" spans="1:7" x14ac:dyDescent="0.35">
      <c r="A17209" t="s">
        <v>31</v>
      </c>
      <c r="B17209">
        <v>207</v>
      </c>
      <c r="C17209">
        <v>8218.43</v>
      </c>
      <c r="D17209">
        <v>5300</v>
      </c>
      <c r="E17209">
        <v>0</v>
      </c>
      <c r="F17209">
        <v>116916.67</v>
      </c>
    </row>
    <row r="17210" spans="1:7" x14ac:dyDescent="0.35">
      <c r="A17210" t="s">
        <v>32</v>
      </c>
      <c r="B17210">
        <v>4930</v>
      </c>
      <c r="C17210">
        <v>13720.83</v>
      </c>
      <c r="D17210">
        <v>8666.67</v>
      </c>
      <c r="E17210">
        <v>0</v>
      </c>
      <c r="F17210">
        <v>233500</v>
      </c>
    </row>
    <row r="17212" spans="1:7" x14ac:dyDescent="0.35">
      <c r="A17212" t="s">
        <v>1765</v>
      </c>
    </row>
    <row r="17213" spans="1:7" x14ac:dyDescent="0.35">
      <c r="A17213" t="s">
        <v>2</v>
      </c>
      <c r="B17213" t="s">
        <v>1136</v>
      </c>
      <c r="C17213" t="s">
        <v>3</v>
      </c>
      <c r="D17213" t="s">
        <v>4</v>
      </c>
      <c r="E17213" t="s">
        <v>5</v>
      </c>
      <c r="F17213" t="s">
        <v>6</v>
      </c>
      <c r="G17213" t="s">
        <v>7</v>
      </c>
    </row>
    <row r="17214" spans="1:7" x14ac:dyDescent="0.35">
      <c r="A17214" t="s">
        <v>8</v>
      </c>
      <c r="B17214" t="s">
        <v>1126</v>
      </c>
      <c r="C17214">
        <v>92</v>
      </c>
      <c r="D17214">
        <v>10177.540000000001</v>
      </c>
      <c r="E17214">
        <v>8358.33</v>
      </c>
      <c r="F17214">
        <v>0</v>
      </c>
      <c r="G17214">
        <v>40700</v>
      </c>
    </row>
    <row r="17215" spans="1:7" x14ac:dyDescent="0.35">
      <c r="A17215" t="s">
        <v>8</v>
      </c>
      <c r="B17215" t="s">
        <v>1127</v>
      </c>
      <c r="C17215">
        <v>111</v>
      </c>
      <c r="D17215">
        <v>11648.64</v>
      </c>
      <c r="E17215">
        <v>8085</v>
      </c>
      <c r="F17215">
        <v>480</v>
      </c>
      <c r="G17215">
        <v>49575</v>
      </c>
    </row>
    <row r="17216" spans="1:7" x14ac:dyDescent="0.35">
      <c r="A17216" t="s">
        <v>8</v>
      </c>
      <c r="B17216" t="s">
        <v>339</v>
      </c>
      <c r="C17216">
        <v>1</v>
      </c>
      <c r="D17216">
        <v>5066.67</v>
      </c>
      <c r="E17216">
        <v>5066.67</v>
      </c>
      <c r="F17216">
        <v>5066.67</v>
      </c>
      <c r="G17216">
        <v>5066.67</v>
      </c>
    </row>
    <row r="17217" spans="1:7" x14ac:dyDescent="0.35">
      <c r="A17217" t="s">
        <v>9</v>
      </c>
      <c r="B17217" t="s">
        <v>1126</v>
      </c>
      <c r="C17217">
        <v>77</v>
      </c>
      <c r="D17217">
        <v>10552.24</v>
      </c>
      <c r="E17217">
        <v>6306.67</v>
      </c>
      <c r="F17217">
        <v>0</v>
      </c>
      <c r="G17217">
        <v>60600</v>
      </c>
    </row>
    <row r="17218" spans="1:7" x14ac:dyDescent="0.35">
      <c r="A17218" t="s">
        <v>9</v>
      </c>
      <c r="B17218" t="s">
        <v>1127</v>
      </c>
      <c r="C17218">
        <v>118</v>
      </c>
      <c r="D17218">
        <v>14987.23</v>
      </c>
      <c r="E17218">
        <v>9400</v>
      </c>
      <c r="F17218">
        <v>0</v>
      </c>
      <c r="G17218">
        <v>66666.67</v>
      </c>
    </row>
    <row r="17219" spans="1:7" x14ac:dyDescent="0.35">
      <c r="A17219" t="s">
        <v>9</v>
      </c>
      <c r="B17219" t="s">
        <v>339</v>
      </c>
      <c r="C17219">
        <v>6</v>
      </c>
      <c r="D17219">
        <v>7244.68</v>
      </c>
      <c r="E17219">
        <v>4566.67</v>
      </c>
      <c r="F17219">
        <v>2550</v>
      </c>
      <c r="G17219">
        <v>22566.67</v>
      </c>
    </row>
    <row r="17220" spans="1:7" x14ac:dyDescent="0.35">
      <c r="A17220" t="s">
        <v>10</v>
      </c>
      <c r="B17220" t="s">
        <v>1126</v>
      </c>
      <c r="C17220">
        <v>93</v>
      </c>
      <c r="D17220">
        <v>9820.15</v>
      </c>
      <c r="E17220">
        <v>6278.33</v>
      </c>
      <c r="F17220">
        <v>316.67</v>
      </c>
      <c r="G17220">
        <v>57300</v>
      </c>
    </row>
    <row r="17221" spans="1:7" x14ac:dyDescent="0.35">
      <c r="A17221" t="s">
        <v>10</v>
      </c>
      <c r="B17221" t="s">
        <v>1127</v>
      </c>
      <c r="C17221">
        <v>105</v>
      </c>
      <c r="D17221">
        <v>12831.54</v>
      </c>
      <c r="E17221">
        <v>9016.67</v>
      </c>
      <c r="F17221">
        <v>673.33</v>
      </c>
      <c r="G17221">
        <v>92666.67</v>
      </c>
    </row>
    <row r="17222" spans="1:7" x14ac:dyDescent="0.35">
      <c r="A17222" t="s">
        <v>10</v>
      </c>
      <c r="B17222" t="s">
        <v>339</v>
      </c>
      <c r="C17222">
        <v>10</v>
      </c>
      <c r="D17222">
        <v>4461.07</v>
      </c>
      <c r="E17222">
        <v>5350</v>
      </c>
      <c r="F17222">
        <v>570</v>
      </c>
      <c r="G17222">
        <v>10350</v>
      </c>
    </row>
    <row r="17223" spans="1:7" x14ac:dyDescent="0.35">
      <c r="A17223" t="s">
        <v>11</v>
      </c>
      <c r="B17223" t="s">
        <v>1126</v>
      </c>
      <c r="C17223">
        <v>90</v>
      </c>
      <c r="D17223">
        <v>12656.82</v>
      </c>
      <c r="E17223">
        <v>7550</v>
      </c>
      <c r="F17223">
        <v>1035</v>
      </c>
      <c r="G17223">
        <v>84558.33</v>
      </c>
    </row>
    <row r="17224" spans="1:7" x14ac:dyDescent="0.35">
      <c r="A17224" t="s">
        <v>11</v>
      </c>
      <c r="B17224" t="s">
        <v>1127</v>
      </c>
      <c r="C17224">
        <v>111</v>
      </c>
      <c r="D17224">
        <v>16011</v>
      </c>
      <c r="E17224">
        <v>12516.67</v>
      </c>
      <c r="F17224">
        <v>0</v>
      </c>
      <c r="G17224">
        <v>75833.33</v>
      </c>
    </row>
    <row r="17225" spans="1:7" x14ac:dyDescent="0.35">
      <c r="A17225" t="s">
        <v>11</v>
      </c>
      <c r="B17225" t="s">
        <v>339</v>
      </c>
      <c r="C17225">
        <v>5</v>
      </c>
      <c r="D17225">
        <v>7879.91</v>
      </c>
      <c r="E17225">
        <v>6541.67</v>
      </c>
      <c r="F17225">
        <v>2600</v>
      </c>
      <c r="G17225">
        <v>14833.33</v>
      </c>
    </row>
    <row r="17226" spans="1:7" x14ac:dyDescent="0.35">
      <c r="A17226" t="s">
        <v>12</v>
      </c>
      <c r="B17226" t="s">
        <v>1126</v>
      </c>
      <c r="C17226">
        <v>96</v>
      </c>
      <c r="D17226">
        <v>9922.84</v>
      </c>
      <c r="E17226">
        <v>7566.67</v>
      </c>
      <c r="F17226">
        <v>0</v>
      </c>
      <c r="G17226">
        <v>56333.33</v>
      </c>
    </row>
    <row r="17227" spans="1:7" x14ac:dyDescent="0.35">
      <c r="A17227" t="s">
        <v>12</v>
      </c>
      <c r="B17227" t="s">
        <v>1127</v>
      </c>
      <c r="C17227">
        <v>100</v>
      </c>
      <c r="D17227">
        <v>13155.19</v>
      </c>
      <c r="E17227">
        <v>10536.67</v>
      </c>
      <c r="F17227">
        <v>0</v>
      </c>
      <c r="G17227">
        <v>59606.67</v>
      </c>
    </row>
    <row r="17228" spans="1:7" x14ac:dyDescent="0.35">
      <c r="A17228" t="s">
        <v>12</v>
      </c>
      <c r="B17228" t="s">
        <v>339</v>
      </c>
      <c r="C17228">
        <v>13</v>
      </c>
      <c r="D17228">
        <v>5943.14</v>
      </c>
      <c r="E17228">
        <v>5850</v>
      </c>
      <c r="F17228">
        <v>0</v>
      </c>
      <c r="G17228">
        <v>11733.33</v>
      </c>
    </row>
    <row r="17229" spans="1:7" x14ac:dyDescent="0.35">
      <c r="A17229" t="s">
        <v>13</v>
      </c>
      <c r="B17229" t="s">
        <v>1126</v>
      </c>
      <c r="C17229">
        <v>85</v>
      </c>
      <c r="D17229">
        <v>8212.7900000000009</v>
      </c>
      <c r="E17229">
        <v>6566.67</v>
      </c>
      <c r="F17229">
        <v>0</v>
      </c>
      <c r="G17229">
        <v>44423.33</v>
      </c>
    </row>
    <row r="17230" spans="1:7" x14ac:dyDescent="0.35">
      <c r="A17230" t="s">
        <v>13</v>
      </c>
      <c r="B17230" t="s">
        <v>1127</v>
      </c>
      <c r="C17230">
        <v>112</v>
      </c>
      <c r="D17230">
        <v>8527.9699999999993</v>
      </c>
      <c r="E17230">
        <v>6233.33</v>
      </c>
      <c r="F17230">
        <v>0</v>
      </c>
      <c r="G17230">
        <v>45366.67</v>
      </c>
    </row>
    <row r="17231" spans="1:7" x14ac:dyDescent="0.35">
      <c r="A17231" t="s">
        <v>13</v>
      </c>
      <c r="B17231" t="s">
        <v>339</v>
      </c>
      <c r="C17231">
        <v>9</v>
      </c>
      <c r="D17231">
        <v>4114.46</v>
      </c>
      <c r="E17231">
        <v>4533.33</v>
      </c>
      <c r="F17231">
        <v>675</v>
      </c>
      <c r="G17231">
        <v>14583.33</v>
      </c>
    </row>
    <row r="17232" spans="1:7" x14ac:dyDescent="0.35">
      <c r="A17232" t="s">
        <v>14</v>
      </c>
      <c r="B17232" t="s">
        <v>1126</v>
      </c>
      <c r="C17232">
        <v>77</v>
      </c>
      <c r="D17232">
        <v>13147.3</v>
      </c>
      <c r="E17232">
        <v>8396.67</v>
      </c>
      <c r="F17232">
        <v>0</v>
      </c>
      <c r="G17232">
        <v>69833.33</v>
      </c>
    </row>
    <row r="17233" spans="1:7" x14ac:dyDescent="0.35">
      <c r="A17233" t="s">
        <v>14</v>
      </c>
      <c r="B17233" t="s">
        <v>1127</v>
      </c>
      <c r="C17233">
        <v>119</v>
      </c>
      <c r="D17233">
        <v>15005.83</v>
      </c>
      <c r="E17233">
        <v>9966.67</v>
      </c>
      <c r="F17233">
        <v>0</v>
      </c>
      <c r="G17233">
        <v>185500</v>
      </c>
    </row>
    <row r="17234" spans="1:7" x14ac:dyDescent="0.35">
      <c r="A17234" t="s">
        <v>14</v>
      </c>
      <c r="B17234" t="s">
        <v>339</v>
      </c>
      <c r="C17234">
        <v>7</v>
      </c>
      <c r="D17234">
        <v>8916.35</v>
      </c>
      <c r="E17234">
        <v>6516.67</v>
      </c>
      <c r="F17234">
        <v>3740</v>
      </c>
      <c r="G17234">
        <v>18000</v>
      </c>
    </row>
    <row r="17235" spans="1:7" x14ac:dyDescent="0.35">
      <c r="A17235" t="s">
        <v>15</v>
      </c>
      <c r="B17235" t="s">
        <v>1126</v>
      </c>
      <c r="C17235">
        <v>93</v>
      </c>
      <c r="D17235">
        <v>12035.16</v>
      </c>
      <c r="E17235">
        <v>7573.33</v>
      </c>
      <c r="F17235">
        <v>0</v>
      </c>
      <c r="G17235">
        <v>127883.33</v>
      </c>
    </row>
    <row r="17236" spans="1:7" x14ac:dyDescent="0.35">
      <c r="A17236" t="s">
        <v>15</v>
      </c>
      <c r="B17236" t="s">
        <v>1127</v>
      </c>
      <c r="C17236">
        <v>107</v>
      </c>
      <c r="D17236">
        <v>14104.07</v>
      </c>
      <c r="E17236">
        <v>9533.33</v>
      </c>
      <c r="F17236">
        <v>250</v>
      </c>
      <c r="G17236">
        <v>137500</v>
      </c>
    </row>
    <row r="17237" spans="1:7" x14ac:dyDescent="0.35">
      <c r="A17237" t="s">
        <v>15</v>
      </c>
      <c r="B17237" t="s">
        <v>339</v>
      </c>
      <c r="C17237">
        <v>6</v>
      </c>
      <c r="D17237">
        <v>19748.97</v>
      </c>
      <c r="E17237">
        <v>17666.669999999998</v>
      </c>
      <c r="F17237">
        <v>2386.67</v>
      </c>
      <c r="G17237">
        <v>38000</v>
      </c>
    </row>
    <row r="17238" spans="1:7" x14ac:dyDescent="0.35">
      <c r="A17238" t="s">
        <v>16</v>
      </c>
      <c r="B17238" t="s">
        <v>1126</v>
      </c>
      <c r="C17238">
        <v>83</v>
      </c>
      <c r="D17238">
        <v>13728.78</v>
      </c>
      <c r="E17238">
        <v>10766.67</v>
      </c>
      <c r="F17238">
        <v>430</v>
      </c>
      <c r="G17238">
        <v>54583.33</v>
      </c>
    </row>
    <row r="17239" spans="1:7" x14ac:dyDescent="0.35">
      <c r="A17239" t="s">
        <v>16</v>
      </c>
      <c r="B17239" t="s">
        <v>1127</v>
      </c>
      <c r="C17239">
        <v>107</v>
      </c>
      <c r="D17239">
        <v>12507.24</v>
      </c>
      <c r="E17239">
        <v>8533.33</v>
      </c>
      <c r="F17239">
        <v>0</v>
      </c>
      <c r="G17239">
        <v>96566.67</v>
      </c>
    </row>
    <row r="17240" spans="1:7" x14ac:dyDescent="0.35">
      <c r="A17240" t="s">
        <v>16</v>
      </c>
      <c r="B17240" t="s">
        <v>339</v>
      </c>
      <c r="C17240">
        <v>16</v>
      </c>
      <c r="D17240">
        <v>16346.62</v>
      </c>
      <c r="E17240">
        <v>10066.67</v>
      </c>
      <c r="F17240">
        <v>5116.67</v>
      </c>
      <c r="G17240">
        <v>48500</v>
      </c>
    </row>
    <row r="17241" spans="1:7" x14ac:dyDescent="0.35">
      <c r="A17241" t="s">
        <v>17</v>
      </c>
      <c r="B17241" t="s">
        <v>1126</v>
      </c>
      <c r="C17241">
        <v>92</v>
      </c>
      <c r="D17241">
        <v>12103.64</v>
      </c>
      <c r="E17241">
        <v>7590</v>
      </c>
      <c r="F17241">
        <v>300</v>
      </c>
      <c r="G17241">
        <v>101833.33</v>
      </c>
    </row>
    <row r="17242" spans="1:7" x14ac:dyDescent="0.35">
      <c r="A17242" t="s">
        <v>17</v>
      </c>
      <c r="B17242" t="s">
        <v>1127</v>
      </c>
      <c r="C17242">
        <v>100</v>
      </c>
      <c r="D17242">
        <v>12464.3</v>
      </c>
      <c r="E17242">
        <v>8866.67</v>
      </c>
      <c r="F17242">
        <v>0</v>
      </c>
      <c r="G17242">
        <v>44290.67</v>
      </c>
    </row>
    <row r="17243" spans="1:7" x14ac:dyDescent="0.35">
      <c r="A17243" t="s">
        <v>17</v>
      </c>
      <c r="B17243" t="s">
        <v>339</v>
      </c>
      <c r="C17243">
        <v>11</v>
      </c>
      <c r="D17243">
        <v>8656.58</v>
      </c>
      <c r="E17243">
        <v>11366.67</v>
      </c>
      <c r="F17243">
        <v>0</v>
      </c>
      <c r="G17243">
        <v>19233.330000000002</v>
      </c>
    </row>
    <row r="17244" spans="1:7" x14ac:dyDescent="0.35">
      <c r="A17244" t="s">
        <v>18</v>
      </c>
      <c r="B17244" t="s">
        <v>1126</v>
      </c>
      <c r="C17244">
        <v>94</v>
      </c>
      <c r="D17244">
        <v>7825.57</v>
      </c>
      <c r="E17244">
        <v>5643.33</v>
      </c>
      <c r="F17244">
        <v>0</v>
      </c>
      <c r="G17244">
        <v>39783.33</v>
      </c>
    </row>
    <row r="17245" spans="1:7" x14ac:dyDescent="0.35">
      <c r="A17245" t="s">
        <v>18</v>
      </c>
      <c r="B17245" t="s">
        <v>1127</v>
      </c>
      <c r="C17245">
        <v>103</v>
      </c>
      <c r="D17245">
        <v>9294.2999999999993</v>
      </c>
      <c r="E17245">
        <v>7025</v>
      </c>
      <c r="F17245">
        <v>0</v>
      </c>
      <c r="G17245">
        <v>30923.33</v>
      </c>
    </row>
    <row r="17246" spans="1:7" x14ac:dyDescent="0.35">
      <c r="A17246" t="s">
        <v>18</v>
      </c>
      <c r="B17246" t="s">
        <v>339</v>
      </c>
      <c r="C17246">
        <v>8</v>
      </c>
      <c r="D17246">
        <v>8586.4699999999993</v>
      </c>
      <c r="E17246">
        <v>6600</v>
      </c>
      <c r="F17246">
        <v>2291.67</v>
      </c>
      <c r="G17246">
        <v>24726.67</v>
      </c>
    </row>
    <row r="17247" spans="1:7" x14ac:dyDescent="0.35">
      <c r="A17247" t="s">
        <v>19</v>
      </c>
      <c r="B17247" t="s">
        <v>1126</v>
      </c>
      <c r="C17247">
        <v>96</v>
      </c>
      <c r="D17247">
        <v>8304.86</v>
      </c>
      <c r="E17247">
        <v>5800</v>
      </c>
      <c r="F17247">
        <v>0</v>
      </c>
      <c r="G17247">
        <v>36953.33</v>
      </c>
    </row>
    <row r="17248" spans="1:7" x14ac:dyDescent="0.35">
      <c r="A17248" t="s">
        <v>19</v>
      </c>
      <c r="B17248" t="s">
        <v>1127</v>
      </c>
      <c r="C17248">
        <v>99</v>
      </c>
      <c r="D17248">
        <v>15798.82</v>
      </c>
      <c r="E17248">
        <v>10333.33</v>
      </c>
      <c r="F17248">
        <v>0</v>
      </c>
      <c r="G17248">
        <v>121583.33</v>
      </c>
    </row>
    <row r="17249" spans="1:7" x14ac:dyDescent="0.35">
      <c r="A17249" t="s">
        <v>19</v>
      </c>
      <c r="B17249" t="s">
        <v>339</v>
      </c>
      <c r="C17249">
        <v>11</v>
      </c>
      <c r="D17249">
        <v>7218.09</v>
      </c>
      <c r="E17249">
        <v>6666.67</v>
      </c>
      <c r="F17249">
        <v>0</v>
      </c>
      <c r="G17249">
        <v>15910</v>
      </c>
    </row>
    <row r="17250" spans="1:7" x14ac:dyDescent="0.35">
      <c r="A17250" t="s">
        <v>20</v>
      </c>
      <c r="B17250" t="s">
        <v>1126</v>
      </c>
      <c r="C17250">
        <v>87</v>
      </c>
      <c r="D17250">
        <v>14257.47</v>
      </c>
      <c r="E17250">
        <v>9933.33</v>
      </c>
      <c r="F17250">
        <v>0</v>
      </c>
      <c r="G17250">
        <v>139583.32999999999</v>
      </c>
    </row>
    <row r="17251" spans="1:7" x14ac:dyDescent="0.35">
      <c r="A17251" t="s">
        <v>20</v>
      </c>
      <c r="B17251" t="s">
        <v>1127</v>
      </c>
      <c r="C17251">
        <v>115</v>
      </c>
      <c r="D17251">
        <v>22094.7</v>
      </c>
      <c r="E17251">
        <v>12966.67</v>
      </c>
      <c r="F17251">
        <v>0</v>
      </c>
      <c r="G17251">
        <v>231186.67</v>
      </c>
    </row>
    <row r="17252" spans="1:7" x14ac:dyDescent="0.35">
      <c r="A17252" t="s">
        <v>20</v>
      </c>
      <c r="B17252" t="s">
        <v>339</v>
      </c>
      <c r="C17252">
        <v>4</v>
      </c>
      <c r="D17252">
        <v>11770.84</v>
      </c>
      <c r="E17252">
        <v>7466.67</v>
      </c>
      <c r="F17252">
        <v>7230</v>
      </c>
      <c r="G17252">
        <v>35833.33</v>
      </c>
    </row>
    <row r="17253" spans="1:7" x14ac:dyDescent="0.35">
      <c r="A17253" t="s">
        <v>21</v>
      </c>
      <c r="B17253" t="s">
        <v>1126</v>
      </c>
      <c r="C17253">
        <v>58</v>
      </c>
      <c r="D17253">
        <v>12049.8</v>
      </c>
      <c r="E17253">
        <v>8836.67</v>
      </c>
      <c r="F17253">
        <v>0</v>
      </c>
      <c r="G17253">
        <v>64666.67</v>
      </c>
    </row>
    <row r="17254" spans="1:7" x14ac:dyDescent="0.35">
      <c r="A17254" t="s">
        <v>21</v>
      </c>
      <c r="B17254" t="s">
        <v>1127</v>
      </c>
      <c r="C17254">
        <v>144</v>
      </c>
      <c r="D17254">
        <v>22564.560000000001</v>
      </c>
      <c r="E17254">
        <v>13666.67</v>
      </c>
      <c r="F17254">
        <v>0</v>
      </c>
      <c r="G17254">
        <v>167166.67000000001</v>
      </c>
    </row>
    <row r="17255" spans="1:7" x14ac:dyDescent="0.35">
      <c r="A17255" t="s">
        <v>21</v>
      </c>
      <c r="B17255" t="s">
        <v>339</v>
      </c>
      <c r="C17255">
        <v>8</v>
      </c>
      <c r="D17255">
        <v>15543.75</v>
      </c>
      <c r="E17255">
        <v>8500</v>
      </c>
      <c r="F17255">
        <v>1800</v>
      </c>
      <c r="G17255">
        <v>48266.67</v>
      </c>
    </row>
    <row r="17256" spans="1:7" x14ac:dyDescent="0.35">
      <c r="A17256" t="s">
        <v>22</v>
      </c>
      <c r="B17256" t="s">
        <v>1126</v>
      </c>
      <c r="C17256">
        <v>87</v>
      </c>
      <c r="D17256">
        <v>9611.57</v>
      </c>
      <c r="E17256">
        <v>6063.33</v>
      </c>
      <c r="F17256">
        <v>0</v>
      </c>
      <c r="G17256">
        <v>53733.33</v>
      </c>
    </row>
    <row r="17257" spans="1:7" x14ac:dyDescent="0.35">
      <c r="A17257" t="s">
        <v>22</v>
      </c>
      <c r="B17257" t="s">
        <v>1127</v>
      </c>
      <c r="C17257">
        <v>111</v>
      </c>
      <c r="D17257">
        <v>15266.07</v>
      </c>
      <c r="E17257">
        <v>9266.67</v>
      </c>
      <c r="F17257">
        <v>838</v>
      </c>
      <c r="G17257">
        <v>233500</v>
      </c>
    </row>
    <row r="17258" spans="1:7" x14ac:dyDescent="0.35">
      <c r="A17258" t="s">
        <v>22</v>
      </c>
      <c r="B17258" t="s">
        <v>339</v>
      </c>
      <c r="C17258">
        <v>11</v>
      </c>
      <c r="D17258">
        <v>7927.78</v>
      </c>
      <c r="E17258">
        <v>5433.33</v>
      </c>
      <c r="F17258">
        <v>2440</v>
      </c>
      <c r="G17258">
        <v>34333.33</v>
      </c>
    </row>
    <row r="17259" spans="1:7" x14ac:dyDescent="0.35">
      <c r="A17259" t="s">
        <v>23</v>
      </c>
      <c r="B17259" t="s">
        <v>1126</v>
      </c>
      <c r="C17259">
        <v>99</v>
      </c>
      <c r="D17259">
        <v>10715.04</v>
      </c>
      <c r="E17259">
        <v>8216.67</v>
      </c>
      <c r="F17259">
        <v>500</v>
      </c>
      <c r="G17259">
        <v>78300</v>
      </c>
    </row>
    <row r="17260" spans="1:7" x14ac:dyDescent="0.35">
      <c r="A17260" t="s">
        <v>23</v>
      </c>
      <c r="B17260" t="s">
        <v>1127</v>
      </c>
      <c r="C17260">
        <v>94</v>
      </c>
      <c r="D17260">
        <v>9479.16</v>
      </c>
      <c r="E17260">
        <v>6149.33</v>
      </c>
      <c r="F17260">
        <v>0</v>
      </c>
      <c r="G17260">
        <v>67150</v>
      </c>
    </row>
    <row r="17261" spans="1:7" x14ac:dyDescent="0.35">
      <c r="A17261" t="s">
        <v>23</v>
      </c>
      <c r="B17261" t="s">
        <v>339</v>
      </c>
      <c r="C17261">
        <v>12</v>
      </c>
      <c r="D17261">
        <v>6670.9</v>
      </c>
      <c r="E17261">
        <v>3000</v>
      </c>
      <c r="F17261">
        <v>816.67</v>
      </c>
      <c r="G17261">
        <v>24266.67</v>
      </c>
    </row>
    <row r="17262" spans="1:7" x14ac:dyDescent="0.35">
      <c r="A17262" t="s">
        <v>24</v>
      </c>
      <c r="B17262" t="s">
        <v>1126</v>
      </c>
      <c r="C17262">
        <v>86</v>
      </c>
      <c r="D17262">
        <v>11129.14</v>
      </c>
      <c r="E17262">
        <v>7510</v>
      </c>
      <c r="F17262">
        <v>0</v>
      </c>
      <c r="G17262">
        <v>63633.33</v>
      </c>
    </row>
    <row r="17263" spans="1:7" x14ac:dyDescent="0.35">
      <c r="A17263" t="s">
        <v>24</v>
      </c>
      <c r="B17263" t="s">
        <v>1127</v>
      </c>
      <c r="C17263">
        <v>117</v>
      </c>
      <c r="D17263">
        <v>18890.16</v>
      </c>
      <c r="E17263">
        <v>11453.33</v>
      </c>
      <c r="F17263">
        <v>616.66999999999996</v>
      </c>
      <c r="G17263">
        <v>180733.33</v>
      </c>
    </row>
    <row r="17264" spans="1:7" x14ac:dyDescent="0.35">
      <c r="A17264" t="s">
        <v>24</v>
      </c>
      <c r="B17264" t="s">
        <v>339</v>
      </c>
      <c r="C17264">
        <v>4</v>
      </c>
      <c r="D17264">
        <v>8015.69</v>
      </c>
      <c r="E17264">
        <v>4250</v>
      </c>
      <c r="F17264">
        <v>0</v>
      </c>
      <c r="G17264">
        <v>15316.67</v>
      </c>
    </row>
    <row r="17265" spans="1:7" x14ac:dyDescent="0.35">
      <c r="A17265" t="s">
        <v>25</v>
      </c>
      <c r="B17265" t="s">
        <v>1126</v>
      </c>
      <c r="C17265">
        <v>85</v>
      </c>
      <c r="D17265">
        <v>10946.88</v>
      </c>
      <c r="E17265">
        <v>6366.67</v>
      </c>
      <c r="F17265">
        <v>450</v>
      </c>
      <c r="G17265">
        <v>52866.67</v>
      </c>
    </row>
    <row r="17266" spans="1:7" x14ac:dyDescent="0.35">
      <c r="A17266" t="s">
        <v>25</v>
      </c>
      <c r="B17266" t="s">
        <v>1127</v>
      </c>
      <c r="C17266">
        <v>111</v>
      </c>
      <c r="D17266">
        <v>12960.8</v>
      </c>
      <c r="E17266">
        <v>8966.67</v>
      </c>
      <c r="F17266">
        <v>383.33</v>
      </c>
      <c r="G17266">
        <v>122350</v>
      </c>
    </row>
    <row r="17267" spans="1:7" x14ac:dyDescent="0.35">
      <c r="A17267" t="s">
        <v>25</v>
      </c>
      <c r="B17267" t="s">
        <v>339</v>
      </c>
      <c r="C17267">
        <v>8</v>
      </c>
      <c r="D17267">
        <v>6540.42</v>
      </c>
      <c r="E17267">
        <v>6650</v>
      </c>
      <c r="F17267">
        <v>0</v>
      </c>
      <c r="G17267">
        <v>30533.33</v>
      </c>
    </row>
    <row r="17268" spans="1:7" x14ac:dyDescent="0.35">
      <c r="A17268" t="s">
        <v>26</v>
      </c>
      <c r="B17268" t="s">
        <v>1126</v>
      </c>
      <c r="C17268">
        <v>92</v>
      </c>
      <c r="D17268">
        <v>13495.15</v>
      </c>
      <c r="E17268">
        <v>8658.33</v>
      </c>
      <c r="F17268">
        <v>1393.33</v>
      </c>
      <c r="G17268">
        <v>124870</v>
      </c>
    </row>
    <row r="17269" spans="1:7" x14ac:dyDescent="0.35">
      <c r="A17269" t="s">
        <v>26</v>
      </c>
      <c r="B17269" t="s">
        <v>1127</v>
      </c>
      <c r="C17269">
        <v>100</v>
      </c>
      <c r="D17269">
        <v>14145.17</v>
      </c>
      <c r="E17269">
        <v>10500</v>
      </c>
      <c r="F17269">
        <v>0</v>
      </c>
      <c r="G17269">
        <v>65276.67</v>
      </c>
    </row>
    <row r="17270" spans="1:7" x14ac:dyDescent="0.35">
      <c r="A17270" t="s">
        <v>26</v>
      </c>
      <c r="B17270" t="s">
        <v>339</v>
      </c>
      <c r="C17270">
        <v>10</v>
      </c>
      <c r="D17270">
        <v>18836.82</v>
      </c>
      <c r="E17270">
        <v>5100</v>
      </c>
      <c r="F17270">
        <v>900</v>
      </c>
      <c r="G17270">
        <v>78533.33</v>
      </c>
    </row>
    <row r="17271" spans="1:7" x14ac:dyDescent="0.35">
      <c r="A17271" t="s">
        <v>27</v>
      </c>
      <c r="B17271" t="s">
        <v>1126</v>
      </c>
      <c r="C17271">
        <v>78</v>
      </c>
      <c r="D17271">
        <v>12129.99</v>
      </c>
      <c r="E17271">
        <v>9066.67</v>
      </c>
      <c r="F17271">
        <v>0</v>
      </c>
      <c r="G17271">
        <v>50716.67</v>
      </c>
    </row>
    <row r="17272" spans="1:7" x14ac:dyDescent="0.35">
      <c r="A17272" t="s">
        <v>27</v>
      </c>
      <c r="B17272" t="s">
        <v>1127</v>
      </c>
      <c r="C17272">
        <v>114</v>
      </c>
      <c r="D17272">
        <v>17650.52</v>
      </c>
      <c r="E17272">
        <v>12683.33</v>
      </c>
      <c r="F17272">
        <v>0</v>
      </c>
      <c r="G17272">
        <v>149366.67000000001</v>
      </c>
    </row>
    <row r="17273" spans="1:7" x14ac:dyDescent="0.35">
      <c r="A17273" t="s">
        <v>27</v>
      </c>
      <c r="B17273" t="s">
        <v>339</v>
      </c>
      <c r="C17273">
        <v>12</v>
      </c>
      <c r="D17273">
        <v>12847.29</v>
      </c>
      <c r="E17273">
        <v>6516.67</v>
      </c>
      <c r="F17273">
        <v>1400</v>
      </c>
      <c r="G17273">
        <v>59300</v>
      </c>
    </row>
    <row r="17274" spans="1:7" x14ac:dyDescent="0.35">
      <c r="A17274" t="s">
        <v>28</v>
      </c>
      <c r="B17274" t="s">
        <v>1126</v>
      </c>
      <c r="C17274">
        <v>72</v>
      </c>
      <c r="D17274">
        <v>8153.8</v>
      </c>
      <c r="E17274">
        <v>6606.67</v>
      </c>
      <c r="F17274">
        <v>0</v>
      </c>
      <c r="G17274">
        <v>39600</v>
      </c>
    </row>
    <row r="17275" spans="1:7" x14ac:dyDescent="0.35">
      <c r="A17275" t="s">
        <v>28</v>
      </c>
      <c r="B17275" t="s">
        <v>1127</v>
      </c>
      <c r="C17275">
        <v>125</v>
      </c>
      <c r="D17275">
        <v>13911.51</v>
      </c>
      <c r="E17275">
        <v>8950</v>
      </c>
      <c r="F17275">
        <v>0</v>
      </c>
      <c r="G17275">
        <v>119833.33</v>
      </c>
    </row>
    <row r="17276" spans="1:7" x14ac:dyDescent="0.35">
      <c r="A17276" t="s">
        <v>28</v>
      </c>
      <c r="B17276" t="s">
        <v>339</v>
      </c>
      <c r="C17276">
        <v>10</v>
      </c>
      <c r="D17276">
        <v>3818.82</v>
      </c>
      <c r="E17276">
        <v>2633.33</v>
      </c>
      <c r="F17276">
        <v>0</v>
      </c>
      <c r="G17276">
        <v>12833.33</v>
      </c>
    </row>
    <row r="17277" spans="1:7" x14ac:dyDescent="0.35">
      <c r="A17277" t="s">
        <v>29</v>
      </c>
      <c r="B17277" t="s">
        <v>1126</v>
      </c>
      <c r="C17277">
        <v>96</v>
      </c>
      <c r="D17277">
        <v>14356.22</v>
      </c>
      <c r="E17277">
        <v>8566.67</v>
      </c>
      <c r="F17277">
        <v>60</v>
      </c>
      <c r="G17277">
        <v>146453.32999999999</v>
      </c>
    </row>
    <row r="17278" spans="1:7" x14ac:dyDescent="0.35">
      <c r="A17278" t="s">
        <v>29</v>
      </c>
      <c r="B17278" t="s">
        <v>1127</v>
      </c>
      <c r="C17278">
        <v>98</v>
      </c>
      <c r="D17278">
        <v>20295.97</v>
      </c>
      <c r="E17278">
        <v>13533.33</v>
      </c>
      <c r="F17278">
        <v>2208.33</v>
      </c>
      <c r="G17278">
        <v>106366.67</v>
      </c>
    </row>
    <row r="17279" spans="1:7" x14ac:dyDescent="0.35">
      <c r="A17279" t="s">
        <v>29</v>
      </c>
      <c r="B17279" t="s">
        <v>339</v>
      </c>
      <c r="C17279">
        <v>10</v>
      </c>
      <c r="D17279">
        <v>5898.61</v>
      </c>
      <c r="E17279">
        <v>4566.67</v>
      </c>
      <c r="F17279">
        <v>0</v>
      </c>
      <c r="G17279">
        <v>11615</v>
      </c>
    </row>
    <row r="17280" spans="1:7" x14ac:dyDescent="0.35">
      <c r="A17280" t="s">
        <v>30</v>
      </c>
      <c r="B17280" t="s">
        <v>1126</v>
      </c>
      <c r="C17280">
        <v>76</v>
      </c>
      <c r="D17280">
        <v>11148.29</v>
      </c>
      <c r="E17280">
        <v>6800</v>
      </c>
      <c r="F17280">
        <v>0</v>
      </c>
      <c r="G17280">
        <v>108833.33</v>
      </c>
    </row>
    <row r="17281" spans="1:7" x14ac:dyDescent="0.35">
      <c r="A17281" t="s">
        <v>30</v>
      </c>
      <c r="B17281" t="s">
        <v>1127</v>
      </c>
      <c r="C17281">
        <v>120</v>
      </c>
      <c r="D17281">
        <v>17641.419999999998</v>
      </c>
      <c r="E17281">
        <v>9593.33</v>
      </c>
      <c r="F17281">
        <v>0</v>
      </c>
      <c r="G17281">
        <v>108333.33</v>
      </c>
    </row>
    <row r="17282" spans="1:7" x14ac:dyDescent="0.35">
      <c r="A17282" t="s">
        <v>30</v>
      </c>
      <c r="B17282" t="s">
        <v>339</v>
      </c>
      <c r="C17282">
        <v>6</v>
      </c>
      <c r="D17282">
        <v>14830.87</v>
      </c>
      <c r="E17282">
        <v>12700</v>
      </c>
      <c r="F17282">
        <v>3433.33</v>
      </c>
      <c r="G17282">
        <v>24950</v>
      </c>
    </row>
    <row r="17283" spans="1:7" x14ac:dyDescent="0.35">
      <c r="A17283" t="s">
        <v>31</v>
      </c>
      <c r="B17283" t="s">
        <v>1126</v>
      </c>
      <c r="C17283">
        <v>101</v>
      </c>
      <c r="D17283">
        <v>6675.37</v>
      </c>
      <c r="E17283">
        <v>4800</v>
      </c>
      <c r="F17283">
        <v>170</v>
      </c>
      <c r="G17283">
        <v>44950</v>
      </c>
    </row>
    <row r="17284" spans="1:7" x14ac:dyDescent="0.35">
      <c r="A17284" t="s">
        <v>31</v>
      </c>
      <c r="B17284" t="s">
        <v>1127</v>
      </c>
      <c r="C17284">
        <v>100</v>
      </c>
      <c r="D17284">
        <v>10141.94</v>
      </c>
      <c r="E17284">
        <v>6366.67</v>
      </c>
      <c r="F17284">
        <v>0</v>
      </c>
      <c r="G17284">
        <v>116916.67</v>
      </c>
    </row>
    <row r="17285" spans="1:7" x14ac:dyDescent="0.35">
      <c r="A17285" t="s">
        <v>31</v>
      </c>
      <c r="B17285" t="s">
        <v>339</v>
      </c>
      <c r="C17285">
        <v>6</v>
      </c>
      <c r="D17285">
        <v>2370.2399999999998</v>
      </c>
      <c r="E17285">
        <v>1400</v>
      </c>
      <c r="F17285">
        <v>650</v>
      </c>
      <c r="G17285">
        <v>9300</v>
      </c>
    </row>
    <row r="17286" spans="1:7" x14ac:dyDescent="0.35">
      <c r="A17286" t="s">
        <v>32</v>
      </c>
      <c r="B17286" t="s">
        <v>1126</v>
      </c>
      <c r="C17286">
        <v>2085</v>
      </c>
      <c r="D17286">
        <v>11380.62</v>
      </c>
      <c r="E17286">
        <v>7590</v>
      </c>
      <c r="F17286">
        <v>0</v>
      </c>
      <c r="G17286">
        <v>146453.32999999999</v>
      </c>
    </row>
    <row r="17287" spans="1:7" x14ac:dyDescent="0.35">
      <c r="A17287" t="s">
        <v>32</v>
      </c>
      <c r="B17287" t="s">
        <v>1127</v>
      </c>
      <c r="C17287">
        <v>2641</v>
      </c>
      <c r="D17287">
        <v>15712.46</v>
      </c>
      <c r="E17287">
        <v>9800</v>
      </c>
      <c r="F17287">
        <v>0</v>
      </c>
      <c r="G17287">
        <v>233500</v>
      </c>
    </row>
    <row r="17288" spans="1:7" x14ac:dyDescent="0.35">
      <c r="A17288" t="s">
        <v>32</v>
      </c>
      <c r="B17288" t="s">
        <v>339</v>
      </c>
      <c r="C17288">
        <v>204</v>
      </c>
      <c r="D17288">
        <v>10416.549999999999</v>
      </c>
      <c r="E17288">
        <v>6516.67</v>
      </c>
      <c r="F17288">
        <v>0</v>
      </c>
      <c r="G17288">
        <v>78533.33</v>
      </c>
    </row>
    <row r="17290" spans="1:7" x14ac:dyDescent="0.35">
      <c r="A17290" t="s">
        <v>1766</v>
      </c>
    </row>
    <row r="17291" spans="1:7" x14ac:dyDescent="0.35">
      <c r="A17291" t="s">
        <v>2</v>
      </c>
      <c r="B17291" t="s">
        <v>1141</v>
      </c>
      <c r="C17291" t="s">
        <v>3</v>
      </c>
      <c r="D17291" t="s">
        <v>4</v>
      </c>
      <c r="E17291" t="s">
        <v>5</v>
      </c>
      <c r="F17291" t="s">
        <v>6</v>
      </c>
      <c r="G17291" t="s">
        <v>7</v>
      </c>
    </row>
    <row r="17292" spans="1:7" x14ac:dyDescent="0.35">
      <c r="A17292" t="s">
        <v>8</v>
      </c>
      <c r="B17292" t="s">
        <v>1129</v>
      </c>
      <c r="C17292">
        <v>44</v>
      </c>
      <c r="D17292">
        <v>13558.81</v>
      </c>
      <c r="E17292">
        <v>9583.33</v>
      </c>
      <c r="F17292">
        <v>0</v>
      </c>
      <c r="G17292">
        <v>41333.33</v>
      </c>
    </row>
    <row r="17293" spans="1:7" x14ac:dyDescent="0.35">
      <c r="A17293" t="s">
        <v>8</v>
      </c>
      <c r="B17293" t="s">
        <v>1130</v>
      </c>
      <c r="C17293">
        <v>116</v>
      </c>
      <c r="D17293">
        <v>9161.5</v>
      </c>
      <c r="E17293">
        <v>7307.33</v>
      </c>
      <c r="F17293">
        <v>480</v>
      </c>
      <c r="G17293">
        <v>49575</v>
      </c>
    </row>
    <row r="17294" spans="1:7" x14ac:dyDescent="0.35">
      <c r="A17294" t="s">
        <v>8</v>
      </c>
      <c r="B17294" t="s">
        <v>1131</v>
      </c>
      <c r="C17294">
        <v>44</v>
      </c>
      <c r="D17294">
        <v>12743.17</v>
      </c>
      <c r="E17294">
        <v>10083.33</v>
      </c>
      <c r="F17294">
        <v>600</v>
      </c>
      <c r="G17294">
        <v>36086.67</v>
      </c>
    </row>
    <row r="17295" spans="1:7" x14ac:dyDescent="0.35">
      <c r="A17295" t="s">
        <v>9</v>
      </c>
      <c r="B17295" t="s">
        <v>1129</v>
      </c>
      <c r="C17295">
        <v>18</v>
      </c>
      <c r="D17295">
        <v>9516.9599999999991</v>
      </c>
      <c r="E17295">
        <v>6016.67</v>
      </c>
      <c r="F17295">
        <v>250</v>
      </c>
      <c r="G17295">
        <v>36333.33</v>
      </c>
    </row>
    <row r="17296" spans="1:7" x14ac:dyDescent="0.35">
      <c r="A17296" t="s">
        <v>9</v>
      </c>
      <c r="B17296" t="s">
        <v>1130</v>
      </c>
      <c r="C17296">
        <v>163</v>
      </c>
      <c r="D17296">
        <v>13312.45</v>
      </c>
      <c r="E17296">
        <v>7566.67</v>
      </c>
      <c r="F17296">
        <v>0</v>
      </c>
      <c r="G17296">
        <v>66666.67</v>
      </c>
    </row>
    <row r="17297" spans="1:7" x14ac:dyDescent="0.35">
      <c r="A17297" t="s">
        <v>9</v>
      </c>
      <c r="B17297" t="s">
        <v>1131</v>
      </c>
      <c r="C17297">
        <v>20</v>
      </c>
      <c r="D17297">
        <v>14725.91</v>
      </c>
      <c r="E17297">
        <v>10100</v>
      </c>
      <c r="F17297">
        <v>3066.67</v>
      </c>
      <c r="G17297">
        <v>44633.33</v>
      </c>
    </row>
    <row r="17298" spans="1:7" x14ac:dyDescent="0.35">
      <c r="A17298" t="s">
        <v>10</v>
      </c>
      <c r="B17298" t="s">
        <v>1129</v>
      </c>
      <c r="C17298">
        <v>25</v>
      </c>
      <c r="D17298">
        <v>13094.92</v>
      </c>
      <c r="E17298">
        <v>10370</v>
      </c>
      <c r="F17298">
        <v>1903.33</v>
      </c>
      <c r="G17298">
        <v>29366.67</v>
      </c>
    </row>
    <row r="17299" spans="1:7" x14ac:dyDescent="0.35">
      <c r="A17299" t="s">
        <v>10</v>
      </c>
      <c r="B17299" t="s">
        <v>1130</v>
      </c>
      <c r="C17299">
        <v>169</v>
      </c>
      <c r="D17299">
        <v>10742.1</v>
      </c>
      <c r="E17299">
        <v>6983.33</v>
      </c>
      <c r="F17299">
        <v>316.67</v>
      </c>
      <c r="G17299">
        <v>92666.67</v>
      </c>
    </row>
    <row r="17300" spans="1:7" x14ac:dyDescent="0.35">
      <c r="A17300" t="s">
        <v>10</v>
      </c>
      <c r="B17300" t="s">
        <v>1131</v>
      </c>
      <c r="C17300">
        <v>14</v>
      </c>
      <c r="D17300">
        <v>11066.46</v>
      </c>
      <c r="E17300">
        <v>11651.67</v>
      </c>
      <c r="F17300">
        <v>1096.67</v>
      </c>
      <c r="G17300">
        <v>23050</v>
      </c>
    </row>
    <row r="17301" spans="1:7" x14ac:dyDescent="0.35">
      <c r="A17301" t="s">
        <v>11</v>
      </c>
      <c r="B17301" t="s">
        <v>1129</v>
      </c>
      <c r="C17301">
        <v>22</v>
      </c>
      <c r="D17301">
        <v>11921.46</v>
      </c>
      <c r="E17301">
        <v>9983.33</v>
      </c>
      <c r="F17301">
        <v>1373.33</v>
      </c>
      <c r="G17301">
        <v>30633.33</v>
      </c>
    </row>
    <row r="17302" spans="1:7" x14ac:dyDescent="0.35">
      <c r="A17302" t="s">
        <v>11</v>
      </c>
      <c r="B17302" t="s">
        <v>1130</v>
      </c>
      <c r="C17302">
        <v>160</v>
      </c>
      <c r="D17302">
        <v>13074.76</v>
      </c>
      <c r="E17302">
        <v>9166.67</v>
      </c>
      <c r="F17302">
        <v>0</v>
      </c>
      <c r="G17302">
        <v>73966.67</v>
      </c>
    </row>
    <row r="17303" spans="1:7" x14ac:dyDescent="0.35">
      <c r="A17303" t="s">
        <v>11</v>
      </c>
      <c r="B17303" t="s">
        <v>1131</v>
      </c>
      <c r="C17303">
        <v>24</v>
      </c>
      <c r="D17303">
        <v>25142.55</v>
      </c>
      <c r="E17303">
        <v>14616.67</v>
      </c>
      <c r="F17303">
        <v>2500</v>
      </c>
      <c r="G17303">
        <v>84558.33</v>
      </c>
    </row>
    <row r="17304" spans="1:7" x14ac:dyDescent="0.35">
      <c r="A17304" t="s">
        <v>12</v>
      </c>
      <c r="B17304" t="s">
        <v>1129</v>
      </c>
      <c r="C17304">
        <v>77</v>
      </c>
      <c r="D17304">
        <v>12542.87</v>
      </c>
      <c r="E17304">
        <v>10181.67</v>
      </c>
      <c r="F17304">
        <v>0</v>
      </c>
      <c r="G17304">
        <v>59606.67</v>
      </c>
    </row>
    <row r="17305" spans="1:7" x14ac:dyDescent="0.35">
      <c r="A17305" t="s">
        <v>12</v>
      </c>
      <c r="B17305" t="s">
        <v>1130</v>
      </c>
      <c r="C17305">
        <v>87</v>
      </c>
      <c r="D17305">
        <v>7798.29</v>
      </c>
      <c r="E17305">
        <v>7658.33</v>
      </c>
      <c r="F17305">
        <v>0</v>
      </c>
      <c r="G17305">
        <v>30233.33</v>
      </c>
    </row>
    <row r="17306" spans="1:7" x14ac:dyDescent="0.35">
      <c r="A17306" t="s">
        <v>12</v>
      </c>
      <c r="B17306" t="s">
        <v>1131</v>
      </c>
      <c r="C17306">
        <v>45</v>
      </c>
      <c r="D17306">
        <v>15465.94</v>
      </c>
      <c r="E17306">
        <v>11273.33</v>
      </c>
      <c r="F17306">
        <v>2488.33</v>
      </c>
      <c r="G17306">
        <v>58800</v>
      </c>
    </row>
    <row r="17307" spans="1:7" x14ac:dyDescent="0.35">
      <c r="A17307" t="s">
        <v>13</v>
      </c>
      <c r="B17307" t="s">
        <v>1129</v>
      </c>
      <c r="C17307">
        <v>31</v>
      </c>
      <c r="D17307">
        <v>9604.32</v>
      </c>
      <c r="E17307">
        <v>6600</v>
      </c>
      <c r="F17307">
        <v>243.33</v>
      </c>
      <c r="G17307">
        <v>45366.67</v>
      </c>
    </row>
    <row r="17308" spans="1:7" x14ac:dyDescent="0.35">
      <c r="A17308" t="s">
        <v>13</v>
      </c>
      <c r="B17308" t="s">
        <v>1130</v>
      </c>
      <c r="C17308">
        <v>99</v>
      </c>
      <c r="D17308">
        <v>7515.14</v>
      </c>
      <c r="E17308">
        <v>5000</v>
      </c>
      <c r="F17308">
        <v>0</v>
      </c>
      <c r="G17308">
        <v>42566.67</v>
      </c>
    </row>
    <row r="17309" spans="1:7" x14ac:dyDescent="0.35">
      <c r="A17309" t="s">
        <v>13</v>
      </c>
      <c r="B17309" t="s">
        <v>1131</v>
      </c>
      <c r="C17309">
        <v>76</v>
      </c>
      <c r="D17309">
        <v>8572.99</v>
      </c>
      <c r="E17309">
        <v>6743.33</v>
      </c>
      <c r="F17309">
        <v>0</v>
      </c>
      <c r="G17309">
        <v>44423.33</v>
      </c>
    </row>
    <row r="17310" spans="1:7" x14ac:dyDescent="0.35">
      <c r="A17310" t="s">
        <v>14</v>
      </c>
      <c r="B17310" t="s">
        <v>1129</v>
      </c>
      <c r="C17310">
        <v>49</v>
      </c>
      <c r="D17310">
        <v>13508.91</v>
      </c>
      <c r="E17310">
        <v>10183.33</v>
      </c>
      <c r="F17310">
        <v>0</v>
      </c>
      <c r="G17310">
        <v>38333.33</v>
      </c>
    </row>
    <row r="17311" spans="1:7" x14ac:dyDescent="0.35">
      <c r="A17311" t="s">
        <v>14</v>
      </c>
      <c r="B17311" t="s">
        <v>1130</v>
      </c>
      <c r="C17311">
        <v>121</v>
      </c>
      <c r="D17311">
        <v>11371.23</v>
      </c>
      <c r="E17311">
        <v>8301.67</v>
      </c>
      <c r="F17311">
        <v>0</v>
      </c>
      <c r="G17311">
        <v>80833.33</v>
      </c>
    </row>
    <row r="17312" spans="1:7" x14ac:dyDescent="0.35">
      <c r="A17312" t="s">
        <v>14</v>
      </c>
      <c r="B17312" t="s">
        <v>1131</v>
      </c>
      <c r="C17312">
        <v>33</v>
      </c>
      <c r="D17312">
        <v>25034.81</v>
      </c>
      <c r="E17312">
        <v>11400</v>
      </c>
      <c r="F17312">
        <v>360</v>
      </c>
      <c r="G17312">
        <v>185500</v>
      </c>
    </row>
    <row r="17313" spans="1:7" x14ac:dyDescent="0.35">
      <c r="A17313" t="s">
        <v>15</v>
      </c>
      <c r="B17313" t="s">
        <v>1129</v>
      </c>
      <c r="C17313">
        <v>44</v>
      </c>
      <c r="D17313">
        <v>14228.89</v>
      </c>
      <c r="E17313">
        <v>12216.67</v>
      </c>
      <c r="F17313">
        <v>250</v>
      </c>
      <c r="G17313">
        <v>110403.33</v>
      </c>
    </row>
    <row r="17314" spans="1:7" x14ac:dyDescent="0.35">
      <c r="A17314" t="s">
        <v>15</v>
      </c>
      <c r="B17314" t="s">
        <v>1130</v>
      </c>
      <c r="C17314">
        <v>130</v>
      </c>
      <c r="D17314">
        <v>11931.88</v>
      </c>
      <c r="E17314">
        <v>6365</v>
      </c>
      <c r="F17314">
        <v>0</v>
      </c>
      <c r="G17314">
        <v>137500</v>
      </c>
    </row>
    <row r="17315" spans="1:7" x14ac:dyDescent="0.35">
      <c r="A17315" t="s">
        <v>15</v>
      </c>
      <c r="B17315" t="s">
        <v>1131</v>
      </c>
      <c r="C17315">
        <v>32</v>
      </c>
      <c r="D17315">
        <v>17622.830000000002</v>
      </c>
      <c r="E17315">
        <v>15750</v>
      </c>
      <c r="F17315">
        <v>3666.67</v>
      </c>
      <c r="G17315">
        <v>49533.33</v>
      </c>
    </row>
    <row r="17316" spans="1:7" x14ac:dyDescent="0.35">
      <c r="A17316" t="s">
        <v>16</v>
      </c>
      <c r="B17316" t="s">
        <v>1129</v>
      </c>
      <c r="C17316">
        <v>13</v>
      </c>
      <c r="D17316">
        <v>12521.44</v>
      </c>
      <c r="E17316">
        <v>9416.67</v>
      </c>
      <c r="F17316">
        <v>430</v>
      </c>
      <c r="G17316">
        <v>30533.33</v>
      </c>
    </row>
    <row r="17317" spans="1:7" x14ac:dyDescent="0.35">
      <c r="A17317" t="s">
        <v>16</v>
      </c>
      <c r="B17317" t="s">
        <v>1130</v>
      </c>
      <c r="C17317">
        <v>166</v>
      </c>
      <c r="D17317">
        <v>12710.73</v>
      </c>
      <c r="E17317">
        <v>8971</v>
      </c>
      <c r="F17317">
        <v>0</v>
      </c>
      <c r="G17317">
        <v>96566.67</v>
      </c>
    </row>
    <row r="17318" spans="1:7" x14ac:dyDescent="0.35">
      <c r="A17318" t="s">
        <v>16</v>
      </c>
      <c r="B17318" t="s">
        <v>1131</v>
      </c>
      <c r="C17318">
        <v>27</v>
      </c>
      <c r="D17318">
        <v>17622.900000000001</v>
      </c>
      <c r="E17318">
        <v>16533.330000000002</v>
      </c>
      <c r="F17318">
        <v>3231.67</v>
      </c>
      <c r="G17318">
        <v>55616.67</v>
      </c>
    </row>
    <row r="17319" spans="1:7" x14ac:dyDescent="0.35">
      <c r="A17319" t="s">
        <v>17</v>
      </c>
      <c r="B17319" t="s">
        <v>1129</v>
      </c>
      <c r="C17319">
        <v>27</v>
      </c>
      <c r="D17319">
        <v>13798.78</v>
      </c>
      <c r="E17319">
        <v>12116.67</v>
      </c>
      <c r="F17319">
        <v>516.66999999999996</v>
      </c>
      <c r="G17319">
        <v>43266.67</v>
      </c>
    </row>
    <row r="17320" spans="1:7" x14ac:dyDescent="0.35">
      <c r="A17320" t="s">
        <v>17</v>
      </c>
      <c r="B17320" t="s">
        <v>1130</v>
      </c>
      <c r="C17320">
        <v>162</v>
      </c>
      <c r="D17320">
        <v>11681.5</v>
      </c>
      <c r="E17320">
        <v>7743.67</v>
      </c>
      <c r="F17320">
        <v>0</v>
      </c>
      <c r="G17320">
        <v>101833.33</v>
      </c>
    </row>
    <row r="17321" spans="1:7" x14ac:dyDescent="0.35">
      <c r="A17321" t="s">
        <v>17</v>
      </c>
      <c r="B17321" t="s">
        <v>1131</v>
      </c>
      <c r="C17321">
        <v>14</v>
      </c>
      <c r="D17321">
        <v>13625.36</v>
      </c>
      <c r="E17321">
        <v>9690</v>
      </c>
      <c r="F17321">
        <v>1883.33</v>
      </c>
      <c r="G17321">
        <v>34016.67</v>
      </c>
    </row>
    <row r="17322" spans="1:7" x14ac:dyDescent="0.35">
      <c r="A17322" t="s">
        <v>18</v>
      </c>
      <c r="B17322" t="s">
        <v>1129</v>
      </c>
      <c r="C17322">
        <v>23</v>
      </c>
      <c r="D17322">
        <v>8217.7199999999993</v>
      </c>
      <c r="E17322">
        <v>7983.33</v>
      </c>
      <c r="F17322">
        <v>1058.33</v>
      </c>
      <c r="G17322">
        <v>26166.67</v>
      </c>
    </row>
    <row r="17323" spans="1:7" x14ac:dyDescent="0.35">
      <c r="A17323" t="s">
        <v>18</v>
      </c>
      <c r="B17323" t="s">
        <v>1130</v>
      </c>
      <c r="C17323">
        <v>139</v>
      </c>
      <c r="D17323">
        <v>8108.34</v>
      </c>
      <c r="E17323">
        <v>5650</v>
      </c>
      <c r="F17323">
        <v>0</v>
      </c>
      <c r="G17323">
        <v>39233.33</v>
      </c>
    </row>
    <row r="17324" spans="1:7" x14ac:dyDescent="0.35">
      <c r="A17324" t="s">
        <v>18</v>
      </c>
      <c r="B17324" t="s">
        <v>1131</v>
      </c>
      <c r="C17324">
        <v>43</v>
      </c>
      <c r="D17324">
        <v>10190.86</v>
      </c>
      <c r="E17324">
        <v>6723.33</v>
      </c>
      <c r="F17324">
        <v>0</v>
      </c>
      <c r="G17324">
        <v>39783.33</v>
      </c>
    </row>
    <row r="17325" spans="1:7" x14ac:dyDescent="0.35">
      <c r="A17325" t="s">
        <v>19</v>
      </c>
      <c r="B17325" t="s">
        <v>1129</v>
      </c>
      <c r="C17325">
        <v>11</v>
      </c>
      <c r="D17325">
        <v>10225.49</v>
      </c>
      <c r="E17325">
        <v>9300</v>
      </c>
      <c r="F17325">
        <v>933.33</v>
      </c>
      <c r="G17325">
        <v>32668.17</v>
      </c>
    </row>
    <row r="17326" spans="1:7" x14ac:dyDescent="0.35">
      <c r="A17326" t="s">
        <v>19</v>
      </c>
      <c r="B17326" t="s">
        <v>1130</v>
      </c>
      <c r="C17326">
        <v>154</v>
      </c>
      <c r="D17326">
        <v>9867.44</v>
      </c>
      <c r="E17326">
        <v>6500</v>
      </c>
      <c r="F17326">
        <v>0</v>
      </c>
      <c r="G17326">
        <v>73146.67</v>
      </c>
    </row>
    <row r="17327" spans="1:7" x14ac:dyDescent="0.35">
      <c r="A17327" t="s">
        <v>19</v>
      </c>
      <c r="B17327" t="s">
        <v>1131</v>
      </c>
      <c r="C17327">
        <v>41</v>
      </c>
      <c r="D17327">
        <v>19611.099999999999</v>
      </c>
      <c r="E17327">
        <v>10350</v>
      </c>
      <c r="F17327">
        <v>0</v>
      </c>
      <c r="G17327">
        <v>121583.33</v>
      </c>
    </row>
    <row r="17328" spans="1:7" x14ac:dyDescent="0.35">
      <c r="A17328" t="s">
        <v>20</v>
      </c>
      <c r="B17328" t="s">
        <v>1129</v>
      </c>
      <c r="C17328">
        <v>32</v>
      </c>
      <c r="D17328">
        <v>19835.98</v>
      </c>
      <c r="E17328">
        <v>16366.67</v>
      </c>
      <c r="F17328">
        <v>1333.33</v>
      </c>
      <c r="G17328">
        <v>65200</v>
      </c>
    </row>
    <row r="17329" spans="1:7" x14ac:dyDescent="0.35">
      <c r="A17329" t="s">
        <v>20</v>
      </c>
      <c r="B17329" t="s">
        <v>1130</v>
      </c>
      <c r="C17329">
        <v>90</v>
      </c>
      <c r="D17329">
        <v>10275.77</v>
      </c>
      <c r="E17329">
        <v>7466.67</v>
      </c>
      <c r="F17329">
        <v>175</v>
      </c>
      <c r="G17329">
        <v>203666.67</v>
      </c>
    </row>
    <row r="17330" spans="1:7" x14ac:dyDescent="0.35">
      <c r="A17330" t="s">
        <v>20</v>
      </c>
      <c r="B17330" t="s">
        <v>1131</v>
      </c>
      <c r="C17330">
        <v>84</v>
      </c>
      <c r="D17330">
        <v>29348.29</v>
      </c>
      <c r="E17330">
        <v>13946.67</v>
      </c>
      <c r="F17330">
        <v>0</v>
      </c>
      <c r="G17330">
        <v>231186.67</v>
      </c>
    </row>
    <row r="17331" spans="1:7" x14ac:dyDescent="0.35">
      <c r="A17331" t="s">
        <v>21</v>
      </c>
      <c r="B17331" t="s">
        <v>1129</v>
      </c>
      <c r="C17331">
        <v>43</v>
      </c>
      <c r="D17331">
        <v>16208.03</v>
      </c>
      <c r="E17331">
        <v>12966.67</v>
      </c>
      <c r="F17331">
        <v>0</v>
      </c>
      <c r="G17331">
        <v>42166.67</v>
      </c>
    </row>
    <row r="17332" spans="1:7" x14ac:dyDescent="0.35">
      <c r="A17332" t="s">
        <v>21</v>
      </c>
      <c r="B17332" t="s">
        <v>1130</v>
      </c>
      <c r="C17332">
        <v>75</v>
      </c>
      <c r="D17332">
        <v>13998.75</v>
      </c>
      <c r="E17332">
        <v>9754</v>
      </c>
      <c r="F17332">
        <v>0</v>
      </c>
      <c r="G17332">
        <v>81666.67</v>
      </c>
    </row>
    <row r="17333" spans="1:7" x14ac:dyDescent="0.35">
      <c r="A17333" t="s">
        <v>21</v>
      </c>
      <c r="B17333" t="s">
        <v>1131</v>
      </c>
      <c r="C17333">
        <v>92</v>
      </c>
      <c r="D17333">
        <v>25279.17</v>
      </c>
      <c r="E17333">
        <v>14750</v>
      </c>
      <c r="F17333">
        <v>0</v>
      </c>
      <c r="G17333">
        <v>167166.67000000001</v>
      </c>
    </row>
    <row r="17334" spans="1:7" x14ac:dyDescent="0.35">
      <c r="A17334" t="s">
        <v>22</v>
      </c>
      <c r="B17334" t="s">
        <v>1129</v>
      </c>
      <c r="C17334">
        <v>23</v>
      </c>
      <c r="D17334">
        <v>16975.580000000002</v>
      </c>
      <c r="E17334">
        <v>14243.33</v>
      </c>
      <c r="F17334">
        <v>346.67</v>
      </c>
      <c r="G17334">
        <v>44961.67</v>
      </c>
    </row>
    <row r="17335" spans="1:7" x14ac:dyDescent="0.35">
      <c r="A17335" t="s">
        <v>22</v>
      </c>
      <c r="B17335" t="s">
        <v>1130</v>
      </c>
      <c r="C17335">
        <v>170</v>
      </c>
      <c r="D17335">
        <v>12044.52</v>
      </c>
      <c r="E17335">
        <v>7316.67</v>
      </c>
      <c r="F17335">
        <v>400</v>
      </c>
      <c r="G17335">
        <v>233500</v>
      </c>
    </row>
    <row r="17336" spans="1:7" x14ac:dyDescent="0.35">
      <c r="A17336" t="s">
        <v>22</v>
      </c>
      <c r="B17336" t="s">
        <v>1131</v>
      </c>
      <c r="C17336">
        <v>16</v>
      </c>
      <c r="D17336">
        <v>10869.03</v>
      </c>
      <c r="E17336">
        <v>9800</v>
      </c>
      <c r="F17336">
        <v>0</v>
      </c>
      <c r="G17336">
        <v>81213.33</v>
      </c>
    </row>
    <row r="17337" spans="1:7" x14ac:dyDescent="0.35">
      <c r="A17337" t="s">
        <v>23</v>
      </c>
      <c r="B17337" t="s">
        <v>1129</v>
      </c>
      <c r="C17337">
        <v>41</v>
      </c>
      <c r="D17337">
        <v>7124.45</v>
      </c>
      <c r="E17337">
        <v>5480</v>
      </c>
      <c r="F17337">
        <v>0</v>
      </c>
      <c r="G17337">
        <v>28900</v>
      </c>
    </row>
    <row r="17338" spans="1:7" x14ac:dyDescent="0.35">
      <c r="A17338" t="s">
        <v>23</v>
      </c>
      <c r="B17338" t="s">
        <v>1130</v>
      </c>
      <c r="C17338">
        <v>105</v>
      </c>
      <c r="D17338">
        <v>9550.15</v>
      </c>
      <c r="E17338">
        <v>6500</v>
      </c>
      <c r="F17338">
        <v>0</v>
      </c>
      <c r="G17338">
        <v>67150</v>
      </c>
    </row>
    <row r="17339" spans="1:7" x14ac:dyDescent="0.35">
      <c r="A17339" t="s">
        <v>23</v>
      </c>
      <c r="B17339" t="s">
        <v>1131</v>
      </c>
      <c r="C17339">
        <v>59</v>
      </c>
      <c r="D17339">
        <v>12490.27</v>
      </c>
      <c r="E17339">
        <v>8418.67</v>
      </c>
      <c r="F17339">
        <v>0</v>
      </c>
      <c r="G17339">
        <v>78300</v>
      </c>
    </row>
    <row r="17340" spans="1:7" x14ac:dyDescent="0.35">
      <c r="A17340" t="s">
        <v>24</v>
      </c>
      <c r="B17340" t="s">
        <v>1129</v>
      </c>
      <c r="C17340">
        <v>34</v>
      </c>
      <c r="D17340">
        <v>16506.39</v>
      </c>
      <c r="E17340">
        <v>13500</v>
      </c>
      <c r="F17340">
        <v>616.66999999999996</v>
      </c>
      <c r="G17340">
        <v>63633.33</v>
      </c>
    </row>
    <row r="17341" spans="1:7" x14ac:dyDescent="0.35">
      <c r="A17341" t="s">
        <v>24</v>
      </c>
      <c r="B17341" t="s">
        <v>1130</v>
      </c>
      <c r="C17341">
        <v>147</v>
      </c>
      <c r="D17341">
        <v>12549.91</v>
      </c>
      <c r="E17341">
        <v>7683.33</v>
      </c>
      <c r="F17341">
        <v>0</v>
      </c>
      <c r="G17341">
        <v>117366.67</v>
      </c>
    </row>
    <row r="17342" spans="1:7" x14ac:dyDescent="0.35">
      <c r="A17342" t="s">
        <v>24</v>
      </c>
      <c r="B17342" t="s">
        <v>1131</v>
      </c>
      <c r="C17342">
        <v>26</v>
      </c>
      <c r="D17342">
        <v>30940.17</v>
      </c>
      <c r="E17342">
        <v>19900</v>
      </c>
      <c r="F17342">
        <v>3650</v>
      </c>
      <c r="G17342">
        <v>180733.33</v>
      </c>
    </row>
    <row r="17343" spans="1:7" x14ac:dyDescent="0.35">
      <c r="A17343" t="s">
        <v>25</v>
      </c>
      <c r="B17343" t="s">
        <v>1129</v>
      </c>
      <c r="C17343">
        <v>23</v>
      </c>
      <c r="D17343">
        <v>13935.98</v>
      </c>
      <c r="E17343">
        <v>12550</v>
      </c>
      <c r="F17343">
        <v>450</v>
      </c>
      <c r="G17343">
        <v>34333.33</v>
      </c>
    </row>
    <row r="17344" spans="1:7" x14ac:dyDescent="0.35">
      <c r="A17344" t="s">
        <v>25</v>
      </c>
      <c r="B17344" t="s">
        <v>1130</v>
      </c>
      <c r="C17344">
        <v>162</v>
      </c>
      <c r="D17344">
        <v>11486.55</v>
      </c>
      <c r="E17344">
        <v>6933.33</v>
      </c>
      <c r="F17344">
        <v>0</v>
      </c>
      <c r="G17344">
        <v>122350</v>
      </c>
    </row>
    <row r="17345" spans="1:7" x14ac:dyDescent="0.35">
      <c r="A17345" t="s">
        <v>25</v>
      </c>
      <c r="B17345" t="s">
        <v>1131</v>
      </c>
      <c r="C17345">
        <v>19</v>
      </c>
      <c r="D17345">
        <v>12872.39</v>
      </c>
      <c r="E17345">
        <v>11650</v>
      </c>
      <c r="F17345">
        <v>0</v>
      </c>
      <c r="G17345">
        <v>37966.67</v>
      </c>
    </row>
    <row r="17346" spans="1:7" x14ac:dyDescent="0.35">
      <c r="A17346" t="s">
        <v>26</v>
      </c>
      <c r="B17346" t="s">
        <v>1129</v>
      </c>
      <c r="C17346">
        <v>20</v>
      </c>
      <c r="D17346">
        <v>18809.990000000002</v>
      </c>
      <c r="E17346">
        <v>14266.67</v>
      </c>
      <c r="F17346">
        <v>900</v>
      </c>
      <c r="G17346">
        <v>78533.33</v>
      </c>
    </row>
    <row r="17347" spans="1:7" x14ac:dyDescent="0.35">
      <c r="A17347" t="s">
        <v>26</v>
      </c>
      <c r="B17347" t="s">
        <v>1130</v>
      </c>
      <c r="C17347">
        <v>137</v>
      </c>
      <c r="D17347">
        <v>11255.44</v>
      </c>
      <c r="E17347">
        <v>7703.33</v>
      </c>
      <c r="F17347">
        <v>0</v>
      </c>
      <c r="G17347">
        <v>65276.67</v>
      </c>
    </row>
    <row r="17348" spans="1:7" x14ac:dyDescent="0.35">
      <c r="A17348" t="s">
        <v>26</v>
      </c>
      <c r="B17348" t="s">
        <v>1131</v>
      </c>
      <c r="C17348">
        <v>45</v>
      </c>
      <c r="D17348">
        <v>19213.77</v>
      </c>
      <c r="E17348">
        <v>12510</v>
      </c>
      <c r="F17348">
        <v>656.67</v>
      </c>
      <c r="G17348">
        <v>124870</v>
      </c>
    </row>
    <row r="17349" spans="1:7" x14ac:dyDescent="0.35">
      <c r="A17349" t="s">
        <v>27</v>
      </c>
      <c r="B17349" t="s">
        <v>1129</v>
      </c>
      <c r="C17349">
        <v>7</v>
      </c>
      <c r="D17349">
        <v>18669.3</v>
      </c>
      <c r="E17349">
        <v>13300</v>
      </c>
      <c r="F17349">
        <v>240</v>
      </c>
      <c r="G17349">
        <v>49833.33</v>
      </c>
    </row>
    <row r="17350" spans="1:7" x14ac:dyDescent="0.35">
      <c r="A17350" t="s">
        <v>27</v>
      </c>
      <c r="B17350" t="s">
        <v>1130</v>
      </c>
      <c r="C17350">
        <v>171</v>
      </c>
      <c r="D17350">
        <v>13500.57</v>
      </c>
      <c r="E17350">
        <v>10286.67</v>
      </c>
      <c r="F17350">
        <v>0</v>
      </c>
      <c r="G17350">
        <v>83666.67</v>
      </c>
    </row>
    <row r="17351" spans="1:7" x14ac:dyDescent="0.35">
      <c r="A17351" t="s">
        <v>27</v>
      </c>
      <c r="B17351" t="s">
        <v>1131</v>
      </c>
      <c r="C17351">
        <v>26</v>
      </c>
      <c r="D17351">
        <v>26873.31</v>
      </c>
      <c r="E17351">
        <v>15416.67</v>
      </c>
      <c r="F17351">
        <v>200</v>
      </c>
      <c r="G17351">
        <v>149366.67000000001</v>
      </c>
    </row>
    <row r="17352" spans="1:7" x14ac:dyDescent="0.35">
      <c r="A17352" t="s">
        <v>28</v>
      </c>
      <c r="B17352" t="s">
        <v>1129</v>
      </c>
      <c r="C17352">
        <v>34</v>
      </c>
      <c r="D17352">
        <v>11563.44</v>
      </c>
      <c r="E17352">
        <v>10816.67</v>
      </c>
      <c r="F17352">
        <v>0</v>
      </c>
      <c r="G17352">
        <v>35266.67</v>
      </c>
    </row>
    <row r="17353" spans="1:7" x14ac:dyDescent="0.35">
      <c r="A17353" t="s">
        <v>28</v>
      </c>
      <c r="B17353" t="s">
        <v>1130</v>
      </c>
      <c r="C17353">
        <v>147</v>
      </c>
      <c r="D17353">
        <v>11754.48</v>
      </c>
      <c r="E17353">
        <v>7466.67</v>
      </c>
      <c r="F17353">
        <v>0</v>
      </c>
      <c r="G17353">
        <v>119833.33</v>
      </c>
    </row>
    <row r="17354" spans="1:7" x14ac:dyDescent="0.35">
      <c r="A17354" t="s">
        <v>28</v>
      </c>
      <c r="B17354" t="s">
        <v>1131</v>
      </c>
      <c r="C17354">
        <v>26</v>
      </c>
      <c r="D17354">
        <v>9786.77</v>
      </c>
      <c r="E17354">
        <v>7300</v>
      </c>
      <c r="F17354">
        <v>0</v>
      </c>
      <c r="G17354">
        <v>28000</v>
      </c>
    </row>
    <row r="17355" spans="1:7" x14ac:dyDescent="0.35">
      <c r="A17355" t="s">
        <v>29</v>
      </c>
      <c r="B17355" t="s">
        <v>1129</v>
      </c>
      <c r="C17355">
        <v>12</v>
      </c>
      <c r="D17355">
        <v>11694.39</v>
      </c>
      <c r="E17355">
        <v>4850</v>
      </c>
      <c r="F17355">
        <v>1516.67</v>
      </c>
      <c r="G17355">
        <v>40050</v>
      </c>
    </row>
    <row r="17356" spans="1:7" x14ac:dyDescent="0.35">
      <c r="A17356" t="s">
        <v>29</v>
      </c>
      <c r="B17356" t="s">
        <v>1130</v>
      </c>
      <c r="C17356">
        <v>172</v>
      </c>
      <c r="D17356">
        <v>17742.03</v>
      </c>
      <c r="E17356">
        <v>10666.67</v>
      </c>
      <c r="F17356">
        <v>0</v>
      </c>
      <c r="G17356">
        <v>146453.32999999999</v>
      </c>
    </row>
    <row r="17357" spans="1:7" x14ac:dyDescent="0.35">
      <c r="A17357" t="s">
        <v>29</v>
      </c>
      <c r="B17357" t="s">
        <v>1131</v>
      </c>
      <c r="C17357">
        <v>20</v>
      </c>
      <c r="D17357">
        <v>12867.56</v>
      </c>
      <c r="E17357">
        <v>7941.67</v>
      </c>
      <c r="F17357">
        <v>2260</v>
      </c>
      <c r="G17357">
        <v>41666.67</v>
      </c>
    </row>
    <row r="17358" spans="1:7" x14ac:dyDescent="0.35">
      <c r="A17358" t="s">
        <v>30</v>
      </c>
      <c r="B17358" t="s">
        <v>1129</v>
      </c>
      <c r="C17358">
        <v>13</v>
      </c>
      <c r="D17358">
        <v>18580.63</v>
      </c>
      <c r="E17358">
        <v>11331.67</v>
      </c>
      <c r="F17358">
        <v>1943.33</v>
      </c>
      <c r="G17358">
        <v>57633.33</v>
      </c>
    </row>
    <row r="17359" spans="1:7" x14ac:dyDescent="0.35">
      <c r="A17359" t="s">
        <v>30</v>
      </c>
      <c r="B17359" t="s">
        <v>1130</v>
      </c>
      <c r="C17359">
        <v>167</v>
      </c>
      <c r="D17359">
        <v>15084.52</v>
      </c>
      <c r="E17359">
        <v>8826.67</v>
      </c>
      <c r="F17359">
        <v>0</v>
      </c>
      <c r="G17359">
        <v>108833.33</v>
      </c>
    </row>
    <row r="17360" spans="1:7" x14ac:dyDescent="0.35">
      <c r="A17360" t="s">
        <v>30</v>
      </c>
      <c r="B17360" t="s">
        <v>1131</v>
      </c>
      <c r="C17360">
        <v>22</v>
      </c>
      <c r="D17360">
        <v>11207.36</v>
      </c>
      <c r="E17360">
        <v>6350</v>
      </c>
      <c r="F17360">
        <v>3133.33</v>
      </c>
      <c r="G17360">
        <v>47166.67</v>
      </c>
    </row>
    <row r="17361" spans="1:7" x14ac:dyDescent="0.35">
      <c r="A17361" t="s">
        <v>31</v>
      </c>
      <c r="B17361" t="s">
        <v>1129</v>
      </c>
      <c r="C17361">
        <v>28</v>
      </c>
      <c r="D17361">
        <v>6667.83</v>
      </c>
      <c r="E17361">
        <v>5650</v>
      </c>
      <c r="F17361">
        <v>170</v>
      </c>
      <c r="G17361">
        <v>39133.33</v>
      </c>
    </row>
    <row r="17362" spans="1:7" x14ac:dyDescent="0.35">
      <c r="A17362" t="s">
        <v>31</v>
      </c>
      <c r="B17362" t="s">
        <v>1130</v>
      </c>
      <c r="C17362">
        <v>101</v>
      </c>
      <c r="D17362">
        <v>6118.19</v>
      </c>
      <c r="E17362">
        <v>3066.67</v>
      </c>
      <c r="F17362">
        <v>350</v>
      </c>
      <c r="G17362">
        <v>44950</v>
      </c>
    </row>
    <row r="17363" spans="1:7" x14ac:dyDescent="0.35">
      <c r="A17363" t="s">
        <v>31</v>
      </c>
      <c r="B17363" t="s">
        <v>1131</v>
      </c>
      <c r="C17363">
        <v>78</v>
      </c>
      <c r="D17363">
        <v>12848.59</v>
      </c>
      <c r="E17363">
        <v>7633.33</v>
      </c>
      <c r="F17363">
        <v>0</v>
      </c>
      <c r="G17363">
        <v>116916.67</v>
      </c>
    </row>
    <row r="17364" spans="1:7" x14ac:dyDescent="0.35">
      <c r="A17364" t="s">
        <v>32</v>
      </c>
      <c r="B17364" t="s">
        <v>1129</v>
      </c>
      <c r="C17364">
        <v>694</v>
      </c>
      <c r="D17364">
        <v>13882.82</v>
      </c>
      <c r="E17364">
        <v>11060</v>
      </c>
      <c r="F17364">
        <v>0</v>
      </c>
      <c r="G17364">
        <v>110403.33</v>
      </c>
    </row>
    <row r="17365" spans="1:7" x14ac:dyDescent="0.35">
      <c r="A17365" t="s">
        <v>32</v>
      </c>
      <c r="B17365" t="s">
        <v>1130</v>
      </c>
      <c r="C17365">
        <v>3310</v>
      </c>
      <c r="D17365">
        <v>11934.92</v>
      </c>
      <c r="E17365">
        <v>7683.33</v>
      </c>
      <c r="F17365">
        <v>0</v>
      </c>
      <c r="G17365">
        <v>233500</v>
      </c>
    </row>
    <row r="17366" spans="1:7" x14ac:dyDescent="0.35">
      <c r="A17366" t="s">
        <v>32</v>
      </c>
      <c r="B17366" t="s">
        <v>1131</v>
      </c>
      <c r="C17366">
        <v>926</v>
      </c>
      <c r="D17366">
        <v>19743.830000000002</v>
      </c>
      <c r="E17366">
        <v>11433.33</v>
      </c>
      <c r="F17366">
        <v>0</v>
      </c>
      <c r="G17366">
        <v>231186.67</v>
      </c>
    </row>
    <row r="17368" spans="1:7" x14ac:dyDescent="0.35">
      <c r="A17368" t="s">
        <v>1767</v>
      </c>
    </row>
    <row r="17369" spans="1:7" x14ac:dyDescent="0.35">
      <c r="A17369" t="s">
        <v>2</v>
      </c>
      <c r="B17369" t="s">
        <v>1150</v>
      </c>
      <c r="C17369" t="s">
        <v>3</v>
      </c>
      <c r="D17369" t="s">
        <v>4</v>
      </c>
      <c r="E17369" t="s">
        <v>5</v>
      </c>
      <c r="F17369" t="s">
        <v>6</v>
      </c>
      <c r="G17369" t="s">
        <v>7</v>
      </c>
    </row>
    <row r="17370" spans="1:7" x14ac:dyDescent="0.35">
      <c r="A17370" t="s">
        <v>8</v>
      </c>
      <c r="B17370" t="s">
        <v>1151</v>
      </c>
      <c r="C17370">
        <v>133</v>
      </c>
      <c r="D17370">
        <v>9906.2999999999993</v>
      </c>
      <c r="E17370">
        <v>7500</v>
      </c>
      <c r="F17370">
        <v>0</v>
      </c>
      <c r="G17370">
        <v>49575</v>
      </c>
    </row>
    <row r="17371" spans="1:7" x14ac:dyDescent="0.35">
      <c r="A17371" t="s">
        <v>8</v>
      </c>
      <c r="B17371" t="s">
        <v>1152</v>
      </c>
      <c r="C17371">
        <v>56</v>
      </c>
      <c r="D17371">
        <v>13008.16</v>
      </c>
      <c r="E17371">
        <v>9550</v>
      </c>
      <c r="F17371">
        <v>1620</v>
      </c>
      <c r="G17371">
        <v>40700</v>
      </c>
    </row>
    <row r="17372" spans="1:7" x14ac:dyDescent="0.35">
      <c r="A17372" t="s">
        <v>8</v>
      </c>
      <c r="B17372" t="s">
        <v>339</v>
      </c>
      <c r="C17372">
        <v>15</v>
      </c>
      <c r="D17372">
        <v>12795.25</v>
      </c>
      <c r="E17372">
        <v>12040</v>
      </c>
      <c r="F17372">
        <v>4126.67</v>
      </c>
      <c r="G17372">
        <v>26266.67</v>
      </c>
    </row>
    <row r="17373" spans="1:7" x14ac:dyDescent="0.35">
      <c r="A17373" t="s">
        <v>9</v>
      </c>
      <c r="B17373" t="s">
        <v>1151</v>
      </c>
      <c r="C17373">
        <v>122</v>
      </c>
      <c r="D17373">
        <v>10097.15</v>
      </c>
      <c r="E17373">
        <v>6016.67</v>
      </c>
      <c r="F17373">
        <v>620</v>
      </c>
      <c r="G17373">
        <v>44633.33</v>
      </c>
    </row>
    <row r="17374" spans="1:7" x14ac:dyDescent="0.35">
      <c r="A17374" t="s">
        <v>9</v>
      </c>
      <c r="B17374" t="s">
        <v>1152</v>
      </c>
      <c r="C17374">
        <v>67</v>
      </c>
      <c r="D17374">
        <v>18842.53</v>
      </c>
      <c r="E17374">
        <v>13300</v>
      </c>
      <c r="F17374">
        <v>0</v>
      </c>
      <c r="G17374">
        <v>66666.67</v>
      </c>
    </row>
    <row r="17375" spans="1:7" x14ac:dyDescent="0.35">
      <c r="A17375" t="s">
        <v>9</v>
      </c>
      <c r="B17375" t="s">
        <v>339</v>
      </c>
      <c r="C17375">
        <v>12</v>
      </c>
      <c r="D17375">
        <v>7688.47</v>
      </c>
      <c r="E17375">
        <v>6316.67</v>
      </c>
      <c r="F17375">
        <v>620</v>
      </c>
      <c r="G17375">
        <v>20818.330000000002</v>
      </c>
    </row>
    <row r="17376" spans="1:7" x14ac:dyDescent="0.35">
      <c r="A17376" t="s">
        <v>10</v>
      </c>
      <c r="B17376" t="s">
        <v>1151</v>
      </c>
      <c r="C17376">
        <v>130</v>
      </c>
      <c r="D17376">
        <v>11634.69</v>
      </c>
      <c r="E17376">
        <v>7980</v>
      </c>
      <c r="F17376">
        <v>316.67</v>
      </c>
      <c r="G17376">
        <v>92666.67</v>
      </c>
    </row>
    <row r="17377" spans="1:7" x14ac:dyDescent="0.35">
      <c r="A17377" t="s">
        <v>10</v>
      </c>
      <c r="B17377" t="s">
        <v>1152</v>
      </c>
      <c r="C17377">
        <v>67</v>
      </c>
      <c r="D17377">
        <v>9825.14</v>
      </c>
      <c r="E17377">
        <v>6340</v>
      </c>
      <c r="F17377">
        <v>570</v>
      </c>
      <c r="G17377">
        <v>84666.67</v>
      </c>
    </row>
    <row r="17378" spans="1:7" x14ac:dyDescent="0.35">
      <c r="A17378" t="s">
        <v>10</v>
      </c>
      <c r="B17378" t="s">
        <v>339</v>
      </c>
      <c r="C17378">
        <v>11</v>
      </c>
      <c r="D17378">
        <v>12483.08</v>
      </c>
      <c r="E17378">
        <v>11700</v>
      </c>
      <c r="F17378">
        <v>2608.33</v>
      </c>
      <c r="G17378">
        <v>23500</v>
      </c>
    </row>
    <row r="17379" spans="1:7" x14ac:dyDescent="0.35">
      <c r="A17379" t="s">
        <v>11</v>
      </c>
      <c r="B17379" t="s">
        <v>1151</v>
      </c>
      <c r="C17379">
        <v>134</v>
      </c>
      <c r="D17379">
        <v>13195.7</v>
      </c>
      <c r="E17379">
        <v>9846.67</v>
      </c>
      <c r="F17379">
        <v>508.33</v>
      </c>
      <c r="G17379">
        <v>75833.33</v>
      </c>
    </row>
    <row r="17380" spans="1:7" x14ac:dyDescent="0.35">
      <c r="A17380" t="s">
        <v>11</v>
      </c>
      <c r="B17380" t="s">
        <v>1152</v>
      </c>
      <c r="C17380">
        <v>57</v>
      </c>
      <c r="D17380">
        <v>15756.07</v>
      </c>
      <c r="E17380">
        <v>10166.67</v>
      </c>
      <c r="F17380">
        <v>0</v>
      </c>
      <c r="G17380">
        <v>84558.33</v>
      </c>
    </row>
    <row r="17381" spans="1:7" x14ac:dyDescent="0.35">
      <c r="A17381" t="s">
        <v>11</v>
      </c>
      <c r="B17381" t="s">
        <v>339</v>
      </c>
      <c r="C17381">
        <v>15</v>
      </c>
      <c r="D17381">
        <v>18993.5</v>
      </c>
      <c r="E17381">
        <v>11645</v>
      </c>
      <c r="F17381">
        <v>673.33</v>
      </c>
      <c r="G17381">
        <v>73966.67</v>
      </c>
    </row>
    <row r="17382" spans="1:7" x14ac:dyDescent="0.35">
      <c r="A17382" t="s">
        <v>12</v>
      </c>
      <c r="B17382" t="s">
        <v>1151</v>
      </c>
      <c r="C17382">
        <v>129</v>
      </c>
      <c r="D17382">
        <v>10476.1</v>
      </c>
      <c r="E17382">
        <v>8833.33</v>
      </c>
      <c r="F17382">
        <v>0</v>
      </c>
      <c r="G17382">
        <v>58800</v>
      </c>
    </row>
    <row r="17383" spans="1:7" x14ac:dyDescent="0.35">
      <c r="A17383" t="s">
        <v>12</v>
      </c>
      <c r="B17383" t="s">
        <v>1152</v>
      </c>
      <c r="C17383">
        <v>57</v>
      </c>
      <c r="D17383">
        <v>13486.46</v>
      </c>
      <c r="E17383">
        <v>9500</v>
      </c>
      <c r="F17383">
        <v>0</v>
      </c>
      <c r="G17383">
        <v>59606.67</v>
      </c>
    </row>
    <row r="17384" spans="1:7" x14ac:dyDescent="0.35">
      <c r="A17384" t="s">
        <v>12</v>
      </c>
      <c r="B17384" t="s">
        <v>339</v>
      </c>
      <c r="C17384">
        <v>23</v>
      </c>
      <c r="D17384">
        <v>10114.9</v>
      </c>
      <c r="E17384">
        <v>9000</v>
      </c>
      <c r="F17384">
        <v>1900</v>
      </c>
      <c r="G17384">
        <v>24366.67</v>
      </c>
    </row>
    <row r="17385" spans="1:7" x14ac:dyDescent="0.35">
      <c r="A17385" t="s">
        <v>13</v>
      </c>
      <c r="B17385" t="s">
        <v>1151</v>
      </c>
      <c r="C17385">
        <v>138</v>
      </c>
      <c r="D17385">
        <v>6990.69</v>
      </c>
      <c r="E17385">
        <v>5666.67</v>
      </c>
      <c r="F17385">
        <v>0</v>
      </c>
      <c r="G17385">
        <v>44423.33</v>
      </c>
    </row>
    <row r="17386" spans="1:7" x14ac:dyDescent="0.35">
      <c r="A17386" t="s">
        <v>13</v>
      </c>
      <c r="B17386" t="s">
        <v>1152</v>
      </c>
      <c r="C17386">
        <v>53</v>
      </c>
      <c r="D17386">
        <v>11113.75</v>
      </c>
      <c r="E17386">
        <v>6837.5</v>
      </c>
      <c r="F17386">
        <v>0</v>
      </c>
      <c r="G17386">
        <v>45366.67</v>
      </c>
    </row>
    <row r="17387" spans="1:7" x14ac:dyDescent="0.35">
      <c r="A17387" t="s">
        <v>13</v>
      </c>
      <c r="B17387" t="s">
        <v>339</v>
      </c>
      <c r="C17387">
        <v>15</v>
      </c>
      <c r="D17387">
        <v>10036.39</v>
      </c>
      <c r="E17387">
        <v>10466.67</v>
      </c>
      <c r="F17387">
        <v>1550</v>
      </c>
      <c r="G17387">
        <v>19766.669999999998</v>
      </c>
    </row>
    <row r="17388" spans="1:7" x14ac:dyDescent="0.35">
      <c r="A17388" t="s">
        <v>14</v>
      </c>
      <c r="B17388" t="s">
        <v>1151</v>
      </c>
      <c r="C17388">
        <v>124</v>
      </c>
      <c r="D17388">
        <v>10547.34</v>
      </c>
      <c r="E17388">
        <v>8241.67</v>
      </c>
      <c r="F17388">
        <v>0</v>
      </c>
      <c r="G17388">
        <v>64933.33</v>
      </c>
    </row>
    <row r="17389" spans="1:7" x14ac:dyDescent="0.35">
      <c r="A17389" t="s">
        <v>14</v>
      </c>
      <c r="B17389" t="s">
        <v>1152</v>
      </c>
      <c r="C17389">
        <v>66</v>
      </c>
      <c r="D17389">
        <v>21144.41</v>
      </c>
      <c r="E17389">
        <v>12200</v>
      </c>
      <c r="F17389">
        <v>0</v>
      </c>
      <c r="G17389">
        <v>185500</v>
      </c>
    </row>
    <row r="17390" spans="1:7" x14ac:dyDescent="0.35">
      <c r="A17390" t="s">
        <v>14</v>
      </c>
      <c r="B17390" t="s">
        <v>339</v>
      </c>
      <c r="C17390">
        <v>13</v>
      </c>
      <c r="D17390">
        <v>10243.540000000001</v>
      </c>
      <c r="E17390">
        <v>8100</v>
      </c>
      <c r="F17390">
        <v>2900</v>
      </c>
      <c r="G17390">
        <v>25683.33</v>
      </c>
    </row>
    <row r="17391" spans="1:7" x14ac:dyDescent="0.35">
      <c r="A17391" t="s">
        <v>15</v>
      </c>
      <c r="B17391" t="s">
        <v>1151</v>
      </c>
      <c r="C17391">
        <v>137</v>
      </c>
      <c r="D17391">
        <v>10751.82</v>
      </c>
      <c r="E17391">
        <v>7420</v>
      </c>
      <c r="F17391">
        <v>250</v>
      </c>
      <c r="G17391">
        <v>122166.67</v>
      </c>
    </row>
    <row r="17392" spans="1:7" x14ac:dyDescent="0.35">
      <c r="A17392" t="s">
        <v>15</v>
      </c>
      <c r="B17392" t="s">
        <v>1152</v>
      </c>
      <c r="C17392">
        <v>59</v>
      </c>
      <c r="D17392">
        <v>20327.53</v>
      </c>
      <c r="E17392">
        <v>13433.33</v>
      </c>
      <c r="F17392">
        <v>0</v>
      </c>
      <c r="G17392">
        <v>137500</v>
      </c>
    </row>
    <row r="17393" spans="1:7" x14ac:dyDescent="0.35">
      <c r="A17393" t="s">
        <v>15</v>
      </c>
      <c r="B17393" t="s">
        <v>339</v>
      </c>
      <c r="C17393">
        <v>10</v>
      </c>
      <c r="D17393">
        <v>11420.99</v>
      </c>
      <c r="E17393">
        <v>9666.67</v>
      </c>
      <c r="F17393">
        <v>0</v>
      </c>
      <c r="G17393">
        <v>36966.67</v>
      </c>
    </row>
    <row r="17394" spans="1:7" x14ac:dyDescent="0.35">
      <c r="A17394" t="s">
        <v>16</v>
      </c>
      <c r="B17394" t="s">
        <v>1151</v>
      </c>
      <c r="C17394">
        <v>122</v>
      </c>
      <c r="D17394">
        <v>11820.45</v>
      </c>
      <c r="E17394">
        <v>8971</v>
      </c>
      <c r="F17394">
        <v>0</v>
      </c>
      <c r="G17394">
        <v>43558.33</v>
      </c>
    </row>
    <row r="17395" spans="1:7" x14ac:dyDescent="0.35">
      <c r="A17395" t="s">
        <v>16</v>
      </c>
      <c r="B17395" t="s">
        <v>1152</v>
      </c>
      <c r="C17395">
        <v>66</v>
      </c>
      <c r="D17395">
        <v>16593.189999999999</v>
      </c>
      <c r="E17395">
        <v>10266.67</v>
      </c>
      <c r="F17395">
        <v>0</v>
      </c>
      <c r="G17395">
        <v>96566.67</v>
      </c>
    </row>
    <row r="17396" spans="1:7" x14ac:dyDescent="0.35">
      <c r="A17396" t="s">
        <v>16</v>
      </c>
      <c r="B17396" t="s">
        <v>339</v>
      </c>
      <c r="C17396">
        <v>18</v>
      </c>
      <c r="D17396">
        <v>12106.58</v>
      </c>
      <c r="E17396">
        <v>10886.67</v>
      </c>
      <c r="F17396">
        <v>2480</v>
      </c>
      <c r="G17396">
        <v>25000</v>
      </c>
    </row>
    <row r="17397" spans="1:7" x14ac:dyDescent="0.35">
      <c r="A17397" t="s">
        <v>17</v>
      </c>
      <c r="B17397" t="s">
        <v>1151</v>
      </c>
      <c r="C17397">
        <v>128</v>
      </c>
      <c r="D17397">
        <v>10303.879999999999</v>
      </c>
      <c r="E17397">
        <v>7590</v>
      </c>
      <c r="F17397">
        <v>0</v>
      </c>
      <c r="G17397">
        <v>44290.67</v>
      </c>
    </row>
    <row r="17398" spans="1:7" x14ac:dyDescent="0.35">
      <c r="A17398" t="s">
        <v>17</v>
      </c>
      <c r="B17398" t="s">
        <v>1152</v>
      </c>
      <c r="C17398">
        <v>62</v>
      </c>
      <c r="D17398">
        <v>13720.15</v>
      </c>
      <c r="E17398">
        <v>9690</v>
      </c>
      <c r="F17398">
        <v>300</v>
      </c>
      <c r="G17398">
        <v>101833.33</v>
      </c>
    </row>
    <row r="17399" spans="1:7" x14ac:dyDescent="0.35">
      <c r="A17399" t="s">
        <v>17</v>
      </c>
      <c r="B17399" t="s">
        <v>339</v>
      </c>
      <c r="C17399">
        <v>13</v>
      </c>
      <c r="D17399">
        <v>23076.91</v>
      </c>
      <c r="E17399">
        <v>25466.67</v>
      </c>
      <c r="F17399">
        <v>1346.67</v>
      </c>
      <c r="G17399">
        <v>55533.33</v>
      </c>
    </row>
    <row r="17400" spans="1:7" x14ac:dyDescent="0.35">
      <c r="A17400" t="s">
        <v>18</v>
      </c>
      <c r="B17400" t="s">
        <v>1151</v>
      </c>
      <c r="C17400">
        <v>141</v>
      </c>
      <c r="D17400">
        <v>8194.7900000000009</v>
      </c>
      <c r="E17400">
        <v>6300</v>
      </c>
      <c r="F17400">
        <v>0</v>
      </c>
      <c r="G17400">
        <v>39783.33</v>
      </c>
    </row>
    <row r="17401" spans="1:7" x14ac:dyDescent="0.35">
      <c r="A17401" t="s">
        <v>18</v>
      </c>
      <c r="B17401" t="s">
        <v>1152</v>
      </c>
      <c r="C17401">
        <v>51</v>
      </c>
      <c r="D17401">
        <v>10159.75</v>
      </c>
      <c r="E17401">
        <v>7583.33</v>
      </c>
      <c r="F17401">
        <v>100</v>
      </c>
      <c r="G17401">
        <v>31700</v>
      </c>
    </row>
    <row r="17402" spans="1:7" x14ac:dyDescent="0.35">
      <c r="A17402" t="s">
        <v>18</v>
      </c>
      <c r="B17402" t="s">
        <v>339</v>
      </c>
      <c r="C17402">
        <v>13</v>
      </c>
      <c r="D17402">
        <v>7617.37</v>
      </c>
      <c r="E17402">
        <v>5100</v>
      </c>
      <c r="F17402">
        <v>1250</v>
      </c>
      <c r="G17402">
        <v>28866.67</v>
      </c>
    </row>
    <row r="17403" spans="1:7" x14ac:dyDescent="0.35">
      <c r="A17403" t="s">
        <v>19</v>
      </c>
      <c r="B17403" t="s">
        <v>1151</v>
      </c>
      <c r="C17403">
        <v>138</v>
      </c>
      <c r="D17403">
        <v>12001.93</v>
      </c>
      <c r="E17403">
        <v>6766.67</v>
      </c>
      <c r="F17403">
        <v>0</v>
      </c>
      <c r="G17403">
        <v>121583.33</v>
      </c>
    </row>
    <row r="17404" spans="1:7" x14ac:dyDescent="0.35">
      <c r="A17404" t="s">
        <v>19</v>
      </c>
      <c r="B17404" t="s">
        <v>1152</v>
      </c>
      <c r="C17404">
        <v>56</v>
      </c>
      <c r="D17404">
        <v>13320.42</v>
      </c>
      <c r="E17404">
        <v>10300</v>
      </c>
      <c r="F17404">
        <v>0</v>
      </c>
      <c r="G17404">
        <v>45000</v>
      </c>
    </row>
    <row r="17405" spans="1:7" x14ac:dyDescent="0.35">
      <c r="A17405" t="s">
        <v>19</v>
      </c>
      <c r="B17405" t="s">
        <v>339</v>
      </c>
      <c r="C17405">
        <v>12</v>
      </c>
      <c r="D17405">
        <v>5172.7700000000004</v>
      </c>
      <c r="E17405">
        <v>4433.33</v>
      </c>
      <c r="F17405">
        <v>700</v>
      </c>
      <c r="G17405">
        <v>18166.669999999998</v>
      </c>
    </row>
    <row r="17406" spans="1:7" x14ac:dyDescent="0.35">
      <c r="A17406" t="s">
        <v>20</v>
      </c>
      <c r="B17406" t="s">
        <v>1151</v>
      </c>
      <c r="C17406">
        <v>123</v>
      </c>
      <c r="D17406">
        <v>13912.83</v>
      </c>
      <c r="E17406">
        <v>9400</v>
      </c>
      <c r="F17406">
        <v>0</v>
      </c>
      <c r="G17406">
        <v>203666.67</v>
      </c>
    </row>
    <row r="17407" spans="1:7" x14ac:dyDescent="0.35">
      <c r="A17407" t="s">
        <v>20</v>
      </c>
      <c r="B17407" t="s">
        <v>1152</v>
      </c>
      <c r="C17407">
        <v>65</v>
      </c>
      <c r="D17407">
        <v>29975.25</v>
      </c>
      <c r="E17407">
        <v>14516.67</v>
      </c>
      <c r="F17407">
        <v>0</v>
      </c>
      <c r="G17407">
        <v>231186.67</v>
      </c>
    </row>
    <row r="17408" spans="1:7" x14ac:dyDescent="0.35">
      <c r="A17408" t="s">
        <v>20</v>
      </c>
      <c r="B17408" t="s">
        <v>339</v>
      </c>
      <c r="C17408">
        <v>18</v>
      </c>
      <c r="D17408">
        <v>9822.26</v>
      </c>
      <c r="E17408">
        <v>7200</v>
      </c>
      <c r="F17408">
        <v>0</v>
      </c>
      <c r="G17408">
        <v>47400</v>
      </c>
    </row>
    <row r="17409" spans="1:7" x14ac:dyDescent="0.35">
      <c r="A17409" t="s">
        <v>21</v>
      </c>
      <c r="B17409" t="s">
        <v>1151</v>
      </c>
      <c r="C17409">
        <v>120</v>
      </c>
      <c r="D17409">
        <v>16702.91</v>
      </c>
      <c r="E17409">
        <v>11900</v>
      </c>
      <c r="F17409">
        <v>0</v>
      </c>
      <c r="G17409">
        <v>81666.67</v>
      </c>
    </row>
    <row r="17410" spans="1:7" x14ac:dyDescent="0.35">
      <c r="A17410" t="s">
        <v>21</v>
      </c>
      <c r="B17410" t="s">
        <v>1152</v>
      </c>
      <c r="C17410">
        <v>72</v>
      </c>
      <c r="D17410">
        <v>24579.08</v>
      </c>
      <c r="E17410">
        <v>12966.67</v>
      </c>
      <c r="F17410">
        <v>0</v>
      </c>
      <c r="G17410">
        <v>167166.67000000001</v>
      </c>
    </row>
    <row r="17411" spans="1:7" x14ac:dyDescent="0.35">
      <c r="A17411" t="s">
        <v>21</v>
      </c>
      <c r="B17411" t="s">
        <v>339</v>
      </c>
      <c r="C17411">
        <v>18</v>
      </c>
      <c r="D17411">
        <v>16582.87</v>
      </c>
      <c r="E17411">
        <v>9983.33</v>
      </c>
      <c r="F17411">
        <v>0</v>
      </c>
      <c r="G17411">
        <v>61966.67</v>
      </c>
    </row>
    <row r="17412" spans="1:7" x14ac:dyDescent="0.35">
      <c r="A17412" t="s">
        <v>22</v>
      </c>
      <c r="B17412" t="s">
        <v>1151</v>
      </c>
      <c r="C17412">
        <v>139</v>
      </c>
      <c r="D17412">
        <v>11931.23</v>
      </c>
      <c r="E17412">
        <v>7516.67</v>
      </c>
      <c r="F17412">
        <v>346.67</v>
      </c>
      <c r="G17412">
        <v>233500</v>
      </c>
    </row>
    <row r="17413" spans="1:7" x14ac:dyDescent="0.35">
      <c r="A17413" t="s">
        <v>22</v>
      </c>
      <c r="B17413" t="s">
        <v>1152</v>
      </c>
      <c r="C17413">
        <v>54</v>
      </c>
      <c r="D17413">
        <v>13236.16</v>
      </c>
      <c r="E17413">
        <v>6650</v>
      </c>
      <c r="F17413">
        <v>0</v>
      </c>
      <c r="G17413">
        <v>136833.32999999999</v>
      </c>
    </row>
    <row r="17414" spans="1:7" x14ac:dyDescent="0.35">
      <c r="A17414" t="s">
        <v>22</v>
      </c>
      <c r="B17414" t="s">
        <v>339</v>
      </c>
      <c r="C17414">
        <v>16</v>
      </c>
      <c r="D17414">
        <v>15884.93</v>
      </c>
      <c r="E17414">
        <v>8150</v>
      </c>
      <c r="F17414">
        <v>1666.67</v>
      </c>
      <c r="G17414">
        <v>44166.67</v>
      </c>
    </row>
    <row r="17415" spans="1:7" x14ac:dyDescent="0.35">
      <c r="A17415" t="s">
        <v>23</v>
      </c>
      <c r="B17415" t="s">
        <v>1151</v>
      </c>
      <c r="C17415">
        <v>125</v>
      </c>
      <c r="D17415">
        <v>8169.22</v>
      </c>
      <c r="E17415">
        <v>5600</v>
      </c>
      <c r="F17415">
        <v>0</v>
      </c>
      <c r="G17415">
        <v>67150</v>
      </c>
    </row>
    <row r="17416" spans="1:7" x14ac:dyDescent="0.35">
      <c r="A17416" t="s">
        <v>23</v>
      </c>
      <c r="B17416" t="s">
        <v>1152</v>
      </c>
      <c r="C17416">
        <v>61</v>
      </c>
      <c r="D17416">
        <v>12744.7</v>
      </c>
      <c r="E17416">
        <v>8576.67</v>
      </c>
      <c r="F17416">
        <v>0</v>
      </c>
      <c r="G17416">
        <v>78300</v>
      </c>
    </row>
    <row r="17417" spans="1:7" x14ac:dyDescent="0.35">
      <c r="A17417" t="s">
        <v>23</v>
      </c>
      <c r="B17417" t="s">
        <v>339</v>
      </c>
      <c r="C17417">
        <v>19</v>
      </c>
      <c r="D17417">
        <v>10932.58</v>
      </c>
      <c r="E17417">
        <v>7400</v>
      </c>
      <c r="F17417">
        <v>2200</v>
      </c>
      <c r="G17417">
        <v>35500</v>
      </c>
    </row>
    <row r="17418" spans="1:7" x14ac:dyDescent="0.35">
      <c r="A17418" t="s">
        <v>24</v>
      </c>
      <c r="B17418" t="s">
        <v>1151</v>
      </c>
      <c r="C17418">
        <v>123</v>
      </c>
      <c r="D17418">
        <v>14058.01</v>
      </c>
      <c r="E17418">
        <v>9400</v>
      </c>
      <c r="F17418">
        <v>0</v>
      </c>
      <c r="G17418">
        <v>180733.33</v>
      </c>
    </row>
    <row r="17419" spans="1:7" x14ac:dyDescent="0.35">
      <c r="A17419" t="s">
        <v>24</v>
      </c>
      <c r="B17419" t="s">
        <v>1152</v>
      </c>
      <c r="C17419">
        <v>71</v>
      </c>
      <c r="D17419">
        <v>18273.87</v>
      </c>
      <c r="E17419">
        <v>9633.33</v>
      </c>
      <c r="F17419">
        <v>616.66999999999996</v>
      </c>
      <c r="G17419">
        <v>117366.67</v>
      </c>
    </row>
    <row r="17420" spans="1:7" x14ac:dyDescent="0.35">
      <c r="A17420" t="s">
        <v>24</v>
      </c>
      <c r="B17420" t="s">
        <v>339</v>
      </c>
      <c r="C17420">
        <v>13</v>
      </c>
      <c r="D17420">
        <v>16030.57</v>
      </c>
      <c r="E17420">
        <v>20333.330000000002</v>
      </c>
      <c r="F17420">
        <v>1820</v>
      </c>
      <c r="G17420">
        <v>30533.33</v>
      </c>
    </row>
    <row r="17421" spans="1:7" x14ac:dyDescent="0.35">
      <c r="A17421" t="s">
        <v>25</v>
      </c>
      <c r="B17421" t="s">
        <v>1151</v>
      </c>
      <c r="C17421">
        <v>123</v>
      </c>
      <c r="D17421">
        <v>11854.28</v>
      </c>
      <c r="E17421">
        <v>7166.67</v>
      </c>
      <c r="F17421">
        <v>0</v>
      </c>
      <c r="G17421">
        <v>122350</v>
      </c>
    </row>
    <row r="17422" spans="1:7" x14ac:dyDescent="0.35">
      <c r="A17422" t="s">
        <v>25</v>
      </c>
      <c r="B17422" t="s">
        <v>1152</v>
      </c>
      <c r="C17422">
        <v>68</v>
      </c>
      <c r="D17422">
        <v>13261.6</v>
      </c>
      <c r="E17422">
        <v>9398.33</v>
      </c>
      <c r="F17422">
        <v>0</v>
      </c>
      <c r="G17422">
        <v>54216.67</v>
      </c>
    </row>
    <row r="17423" spans="1:7" x14ac:dyDescent="0.35">
      <c r="A17423" t="s">
        <v>25</v>
      </c>
      <c r="B17423" t="s">
        <v>339</v>
      </c>
      <c r="C17423">
        <v>13</v>
      </c>
      <c r="D17423">
        <v>8679.11</v>
      </c>
      <c r="E17423">
        <v>4350</v>
      </c>
      <c r="F17423">
        <v>1916.67</v>
      </c>
      <c r="G17423">
        <v>26433.33</v>
      </c>
    </row>
    <row r="17424" spans="1:7" x14ac:dyDescent="0.35">
      <c r="A17424" t="s">
        <v>26</v>
      </c>
      <c r="B17424" t="s">
        <v>1151</v>
      </c>
      <c r="C17424">
        <v>130</v>
      </c>
      <c r="D17424">
        <v>12492</v>
      </c>
      <c r="E17424">
        <v>8658.33</v>
      </c>
      <c r="F17424">
        <v>0</v>
      </c>
      <c r="G17424">
        <v>124870</v>
      </c>
    </row>
    <row r="17425" spans="1:7" x14ac:dyDescent="0.35">
      <c r="A17425" t="s">
        <v>26</v>
      </c>
      <c r="B17425" t="s">
        <v>1152</v>
      </c>
      <c r="C17425">
        <v>56</v>
      </c>
      <c r="D17425">
        <v>17922.919999999998</v>
      </c>
      <c r="E17425">
        <v>10500</v>
      </c>
      <c r="F17425">
        <v>900</v>
      </c>
      <c r="G17425">
        <v>78533.33</v>
      </c>
    </row>
    <row r="17426" spans="1:7" x14ac:dyDescent="0.35">
      <c r="A17426" t="s">
        <v>26</v>
      </c>
      <c r="B17426" t="s">
        <v>339</v>
      </c>
      <c r="C17426">
        <v>16</v>
      </c>
      <c r="D17426">
        <v>13031.53</v>
      </c>
      <c r="E17426">
        <v>13433.33</v>
      </c>
      <c r="F17426">
        <v>1393.33</v>
      </c>
      <c r="G17426">
        <v>36607.33</v>
      </c>
    </row>
    <row r="17427" spans="1:7" x14ac:dyDescent="0.35">
      <c r="A17427" t="s">
        <v>27</v>
      </c>
      <c r="B17427" t="s">
        <v>1151</v>
      </c>
      <c r="C17427">
        <v>119</v>
      </c>
      <c r="D17427">
        <v>14223.13</v>
      </c>
      <c r="E17427">
        <v>10400</v>
      </c>
      <c r="F17427">
        <v>0</v>
      </c>
      <c r="G17427">
        <v>89400</v>
      </c>
    </row>
    <row r="17428" spans="1:7" x14ac:dyDescent="0.35">
      <c r="A17428" t="s">
        <v>27</v>
      </c>
      <c r="B17428" t="s">
        <v>1152</v>
      </c>
      <c r="C17428">
        <v>72</v>
      </c>
      <c r="D17428">
        <v>17145.27</v>
      </c>
      <c r="E17428">
        <v>11833.33</v>
      </c>
      <c r="F17428">
        <v>0</v>
      </c>
      <c r="G17428">
        <v>149366.67000000001</v>
      </c>
    </row>
    <row r="17429" spans="1:7" x14ac:dyDescent="0.35">
      <c r="A17429" t="s">
        <v>27</v>
      </c>
      <c r="B17429" t="s">
        <v>339</v>
      </c>
      <c r="C17429">
        <v>13</v>
      </c>
      <c r="D17429">
        <v>13916.07</v>
      </c>
      <c r="E17429">
        <v>13828.33</v>
      </c>
      <c r="F17429">
        <v>0</v>
      </c>
      <c r="G17429">
        <v>29900</v>
      </c>
    </row>
    <row r="17430" spans="1:7" x14ac:dyDescent="0.35">
      <c r="A17430" t="s">
        <v>28</v>
      </c>
      <c r="B17430" t="s">
        <v>1151</v>
      </c>
      <c r="C17430">
        <v>117</v>
      </c>
      <c r="D17430">
        <v>8914.7999999999993</v>
      </c>
      <c r="E17430">
        <v>5933.33</v>
      </c>
      <c r="F17430">
        <v>0</v>
      </c>
      <c r="G17430">
        <v>76400</v>
      </c>
    </row>
    <row r="17431" spans="1:7" x14ac:dyDescent="0.35">
      <c r="A17431" t="s">
        <v>28</v>
      </c>
      <c r="B17431" t="s">
        <v>1152</v>
      </c>
      <c r="C17431">
        <v>78</v>
      </c>
      <c r="D17431">
        <v>16255.36</v>
      </c>
      <c r="E17431">
        <v>10816.67</v>
      </c>
      <c r="F17431">
        <v>0</v>
      </c>
      <c r="G17431">
        <v>119833.33</v>
      </c>
    </row>
    <row r="17432" spans="1:7" x14ac:dyDescent="0.35">
      <c r="A17432" t="s">
        <v>28</v>
      </c>
      <c r="B17432" t="s">
        <v>339</v>
      </c>
      <c r="C17432">
        <v>12</v>
      </c>
      <c r="D17432">
        <v>7813.93</v>
      </c>
      <c r="E17432">
        <v>8033.33</v>
      </c>
      <c r="F17432">
        <v>570</v>
      </c>
      <c r="G17432">
        <v>18133.330000000002</v>
      </c>
    </row>
    <row r="17433" spans="1:7" x14ac:dyDescent="0.35">
      <c r="A17433" t="s">
        <v>29</v>
      </c>
      <c r="B17433" t="s">
        <v>1151</v>
      </c>
      <c r="C17433">
        <v>109</v>
      </c>
      <c r="D17433">
        <v>15832.85</v>
      </c>
      <c r="E17433">
        <v>8566.67</v>
      </c>
      <c r="F17433">
        <v>0</v>
      </c>
      <c r="G17433">
        <v>146453.32999999999</v>
      </c>
    </row>
    <row r="17434" spans="1:7" x14ac:dyDescent="0.35">
      <c r="A17434" t="s">
        <v>29</v>
      </c>
      <c r="B17434" t="s">
        <v>1152</v>
      </c>
      <c r="C17434">
        <v>73</v>
      </c>
      <c r="D17434">
        <v>18547.53</v>
      </c>
      <c r="E17434">
        <v>10708.33</v>
      </c>
      <c r="F17434">
        <v>200</v>
      </c>
      <c r="G17434">
        <v>97500</v>
      </c>
    </row>
    <row r="17435" spans="1:7" x14ac:dyDescent="0.35">
      <c r="A17435" t="s">
        <v>29</v>
      </c>
      <c r="B17435" t="s">
        <v>339</v>
      </c>
      <c r="C17435">
        <v>22</v>
      </c>
      <c r="D17435">
        <v>14835.5</v>
      </c>
      <c r="E17435">
        <v>10700</v>
      </c>
      <c r="F17435">
        <v>1766.67</v>
      </c>
      <c r="G17435">
        <v>70966.67</v>
      </c>
    </row>
    <row r="17436" spans="1:7" x14ac:dyDescent="0.35">
      <c r="A17436" t="s">
        <v>30</v>
      </c>
      <c r="B17436" t="s">
        <v>1151</v>
      </c>
      <c r="C17436">
        <v>108</v>
      </c>
      <c r="D17436">
        <v>10879.85</v>
      </c>
      <c r="E17436">
        <v>8100</v>
      </c>
      <c r="F17436">
        <v>0</v>
      </c>
      <c r="G17436">
        <v>57803.33</v>
      </c>
    </row>
    <row r="17437" spans="1:7" x14ac:dyDescent="0.35">
      <c r="A17437" t="s">
        <v>30</v>
      </c>
      <c r="B17437" t="s">
        <v>1152</v>
      </c>
      <c r="C17437">
        <v>78</v>
      </c>
      <c r="D17437">
        <v>20812.75</v>
      </c>
      <c r="E17437">
        <v>12066.67</v>
      </c>
      <c r="F17437">
        <v>0</v>
      </c>
      <c r="G17437">
        <v>108833.33</v>
      </c>
    </row>
    <row r="17438" spans="1:7" x14ac:dyDescent="0.35">
      <c r="A17438" t="s">
        <v>30</v>
      </c>
      <c r="B17438" t="s">
        <v>339</v>
      </c>
      <c r="C17438">
        <v>16</v>
      </c>
      <c r="D17438">
        <v>17241.099999999999</v>
      </c>
      <c r="E17438">
        <v>8333.33</v>
      </c>
      <c r="F17438">
        <v>3000</v>
      </c>
      <c r="G17438">
        <v>55700</v>
      </c>
    </row>
    <row r="17439" spans="1:7" x14ac:dyDescent="0.35">
      <c r="A17439" t="s">
        <v>31</v>
      </c>
      <c r="B17439" t="s">
        <v>1151</v>
      </c>
      <c r="C17439">
        <v>138</v>
      </c>
      <c r="D17439">
        <v>7435.81</v>
      </c>
      <c r="E17439">
        <v>4966.67</v>
      </c>
      <c r="F17439">
        <v>170</v>
      </c>
      <c r="G17439">
        <v>97866.67</v>
      </c>
    </row>
    <row r="17440" spans="1:7" x14ac:dyDescent="0.35">
      <c r="A17440" t="s">
        <v>31</v>
      </c>
      <c r="B17440" t="s">
        <v>1152</v>
      </c>
      <c r="C17440">
        <v>58</v>
      </c>
      <c r="D17440">
        <v>9873.66</v>
      </c>
      <c r="E17440">
        <v>6366.67</v>
      </c>
      <c r="F17440">
        <v>0</v>
      </c>
      <c r="G17440">
        <v>116916.67</v>
      </c>
    </row>
    <row r="17441" spans="1:7" x14ac:dyDescent="0.35">
      <c r="A17441" t="s">
        <v>31</v>
      </c>
      <c r="B17441" t="s">
        <v>339</v>
      </c>
      <c r="C17441">
        <v>11</v>
      </c>
      <c r="D17441">
        <v>8050.04</v>
      </c>
      <c r="E17441">
        <v>5983.33</v>
      </c>
      <c r="F17441">
        <v>710</v>
      </c>
      <c r="G17441">
        <v>19483.330000000002</v>
      </c>
    </row>
    <row r="17442" spans="1:7" x14ac:dyDescent="0.35">
      <c r="A17442" t="s">
        <v>32</v>
      </c>
      <c r="B17442" t="s">
        <v>1151</v>
      </c>
      <c r="C17442">
        <v>3050</v>
      </c>
      <c r="D17442">
        <v>11690.41</v>
      </c>
      <c r="E17442">
        <v>7900</v>
      </c>
      <c r="F17442">
        <v>0</v>
      </c>
      <c r="G17442">
        <v>233500</v>
      </c>
    </row>
    <row r="17443" spans="1:7" x14ac:dyDescent="0.35">
      <c r="A17443" t="s">
        <v>32</v>
      </c>
      <c r="B17443" t="s">
        <v>1152</v>
      </c>
      <c r="C17443">
        <v>1523</v>
      </c>
      <c r="D17443">
        <v>17942.75</v>
      </c>
      <c r="E17443">
        <v>10816.67</v>
      </c>
      <c r="F17443">
        <v>0</v>
      </c>
      <c r="G17443">
        <v>231186.67</v>
      </c>
    </row>
    <row r="17444" spans="1:7" x14ac:dyDescent="0.35">
      <c r="A17444" t="s">
        <v>32</v>
      </c>
      <c r="B17444" t="s">
        <v>339</v>
      </c>
      <c r="C17444">
        <v>357</v>
      </c>
      <c r="D17444">
        <v>12780.77</v>
      </c>
      <c r="E17444">
        <v>8766.67</v>
      </c>
      <c r="F17444">
        <v>0</v>
      </c>
      <c r="G17444">
        <v>73966.67</v>
      </c>
    </row>
    <row r="17446" spans="1:7" x14ac:dyDescent="0.35">
      <c r="A17446" t="s">
        <v>1768</v>
      </c>
    </row>
    <row r="17447" spans="1:7" x14ac:dyDescent="0.35">
      <c r="A17447" t="s">
        <v>2</v>
      </c>
      <c r="B17447" t="s">
        <v>1164</v>
      </c>
      <c r="C17447" t="s">
        <v>3</v>
      </c>
      <c r="D17447" t="s">
        <v>4</v>
      </c>
      <c r="E17447" t="s">
        <v>5</v>
      </c>
      <c r="F17447" t="s">
        <v>6</v>
      </c>
      <c r="G17447" t="s">
        <v>7</v>
      </c>
    </row>
    <row r="17448" spans="1:7" x14ac:dyDescent="0.35">
      <c r="A17448" t="s">
        <v>8</v>
      </c>
      <c r="B17448" t="s">
        <v>1165</v>
      </c>
      <c r="C17448">
        <v>69</v>
      </c>
      <c r="D17448">
        <v>8897.17</v>
      </c>
      <c r="E17448">
        <v>6323.33</v>
      </c>
      <c r="F17448">
        <v>480</v>
      </c>
      <c r="G17448">
        <v>49575</v>
      </c>
    </row>
    <row r="17449" spans="1:7" x14ac:dyDescent="0.35">
      <c r="A17449" t="s">
        <v>8</v>
      </c>
      <c r="B17449" t="s">
        <v>1166</v>
      </c>
      <c r="C17449">
        <v>135</v>
      </c>
      <c r="D17449">
        <v>11882.45</v>
      </c>
      <c r="E17449">
        <v>8855</v>
      </c>
      <c r="F17449">
        <v>0</v>
      </c>
      <c r="G17449">
        <v>41333.33</v>
      </c>
    </row>
    <row r="17450" spans="1:7" x14ac:dyDescent="0.35">
      <c r="A17450" t="s">
        <v>9</v>
      </c>
      <c r="B17450" t="s">
        <v>1165</v>
      </c>
      <c r="C17450">
        <v>99</v>
      </c>
      <c r="D17450">
        <v>12466.17</v>
      </c>
      <c r="E17450">
        <v>6870</v>
      </c>
      <c r="F17450">
        <v>250</v>
      </c>
      <c r="G17450">
        <v>66666.67</v>
      </c>
    </row>
    <row r="17451" spans="1:7" x14ac:dyDescent="0.35">
      <c r="A17451" t="s">
        <v>9</v>
      </c>
      <c r="B17451" t="s">
        <v>1166</v>
      </c>
      <c r="C17451">
        <v>102</v>
      </c>
      <c r="D17451">
        <v>13926.75</v>
      </c>
      <c r="E17451">
        <v>9283.33</v>
      </c>
      <c r="F17451">
        <v>0</v>
      </c>
      <c r="G17451">
        <v>52300</v>
      </c>
    </row>
    <row r="17452" spans="1:7" x14ac:dyDescent="0.35">
      <c r="A17452" t="s">
        <v>10</v>
      </c>
      <c r="B17452" t="s">
        <v>1165</v>
      </c>
      <c r="C17452">
        <v>80</v>
      </c>
      <c r="D17452">
        <v>12410.28</v>
      </c>
      <c r="E17452">
        <v>8336.67</v>
      </c>
      <c r="F17452">
        <v>570</v>
      </c>
      <c r="G17452">
        <v>84666.67</v>
      </c>
    </row>
    <row r="17453" spans="1:7" x14ac:dyDescent="0.35">
      <c r="A17453" t="s">
        <v>10</v>
      </c>
      <c r="B17453" t="s">
        <v>1166</v>
      </c>
      <c r="C17453">
        <v>128</v>
      </c>
      <c r="D17453">
        <v>10173.799999999999</v>
      </c>
      <c r="E17453">
        <v>7500</v>
      </c>
      <c r="F17453">
        <v>316.67</v>
      </c>
      <c r="G17453">
        <v>92666.67</v>
      </c>
    </row>
    <row r="17454" spans="1:7" x14ac:dyDescent="0.35">
      <c r="A17454" t="s">
        <v>11</v>
      </c>
      <c r="B17454" t="s">
        <v>1165</v>
      </c>
      <c r="C17454">
        <v>87</v>
      </c>
      <c r="D17454">
        <v>12737.59</v>
      </c>
      <c r="E17454">
        <v>8416.67</v>
      </c>
      <c r="F17454">
        <v>1035</v>
      </c>
      <c r="G17454">
        <v>84558.33</v>
      </c>
    </row>
    <row r="17455" spans="1:7" x14ac:dyDescent="0.35">
      <c r="A17455" t="s">
        <v>11</v>
      </c>
      <c r="B17455" t="s">
        <v>1166</v>
      </c>
      <c r="C17455">
        <v>119</v>
      </c>
      <c r="D17455">
        <v>15580.2</v>
      </c>
      <c r="E17455">
        <v>11016.67</v>
      </c>
      <c r="F17455">
        <v>0</v>
      </c>
      <c r="G17455">
        <v>75833.33</v>
      </c>
    </row>
    <row r="17456" spans="1:7" x14ac:dyDescent="0.35">
      <c r="A17456" t="s">
        <v>12</v>
      </c>
      <c r="B17456" t="s">
        <v>1165</v>
      </c>
      <c r="C17456">
        <v>12</v>
      </c>
      <c r="D17456">
        <v>9064.94</v>
      </c>
      <c r="E17456">
        <v>10833.33</v>
      </c>
      <c r="F17456">
        <v>2243.33</v>
      </c>
      <c r="G17456">
        <v>13150</v>
      </c>
    </row>
    <row r="17457" spans="1:7" x14ac:dyDescent="0.35">
      <c r="A17457" t="s">
        <v>12</v>
      </c>
      <c r="B17457" t="s">
        <v>1166</v>
      </c>
      <c r="C17457">
        <v>197</v>
      </c>
      <c r="D17457">
        <v>11315.76</v>
      </c>
      <c r="E17457">
        <v>8933.33</v>
      </c>
      <c r="F17457">
        <v>0</v>
      </c>
      <c r="G17457">
        <v>59606.67</v>
      </c>
    </row>
    <row r="17458" spans="1:7" x14ac:dyDescent="0.35">
      <c r="A17458" t="s">
        <v>13</v>
      </c>
      <c r="B17458" t="s">
        <v>1165</v>
      </c>
      <c r="C17458">
        <v>7</v>
      </c>
      <c r="D17458">
        <v>7092.93</v>
      </c>
      <c r="E17458">
        <v>6566.67</v>
      </c>
      <c r="F17458">
        <v>0</v>
      </c>
      <c r="G17458">
        <v>12686.67</v>
      </c>
    </row>
    <row r="17459" spans="1:7" x14ac:dyDescent="0.35">
      <c r="A17459" t="s">
        <v>13</v>
      </c>
      <c r="B17459" t="s">
        <v>1166</v>
      </c>
      <c r="C17459">
        <v>199</v>
      </c>
      <c r="D17459">
        <v>8352.02</v>
      </c>
      <c r="E17459">
        <v>5900</v>
      </c>
      <c r="F17459">
        <v>0</v>
      </c>
      <c r="G17459">
        <v>45366.67</v>
      </c>
    </row>
    <row r="17460" spans="1:7" x14ac:dyDescent="0.35">
      <c r="A17460" t="s">
        <v>14</v>
      </c>
      <c r="B17460" t="s">
        <v>1165</v>
      </c>
      <c r="C17460">
        <v>52</v>
      </c>
      <c r="D17460">
        <v>13065.84</v>
      </c>
      <c r="E17460">
        <v>8800</v>
      </c>
      <c r="F17460">
        <v>175</v>
      </c>
      <c r="G17460">
        <v>60333.33</v>
      </c>
    </row>
    <row r="17461" spans="1:7" x14ac:dyDescent="0.35">
      <c r="A17461" t="s">
        <v>14</v>
      </c>
      <c r="B17461" t="s">
        <v>1166</v>
      </c>
      <c r="C17461">
        <v>151</v>
      </c>
      <c r="D17461">
        <v>14310.47</v>
      </c>
      <c r="E17461">
        <v>8983.33</v>
      </c>
      <c r="F17461">
        <v>0</v>
      </c>
      <c r="G17461">
        <v>185500</v>
      </c>
    </row>
    <row r="17462" spans="1:7" x14ac:dyDescent="0.35">
      <c r="A17462" t="s">
        <v>15</v>
      </c>
      <c r="B17462" t="s">
        <v>1165</v>
      </c>
      <c r="C17462">
        <v>90</v>
      </c>
      <c r="D17462">
        <v>11900.48</v>
      </c>
      <c r="E17462">
        <v>6516.67</v>
      </c>
      <c r="F17462">
        <v>0</v>
      </c>
      <c r="G17462">
        <v>122166.67</v>
      </c>
    </row>
    <row r="17463" spans="1:7" x14ac:dyDescent="0.35">
      <c r="A17463" t="s">
        <v>15</v>
      </c>
      <c r="B17463" t="s">
        <v>1166</v>
      </c>
      <c r="C17463">
        <v>116</v>
      </c>
      <c r="D17463">
        <v>14417.86</v>
      </c>
      <c r="E17463">
        <v>11791.67</v>
      </c>
      <c r="F17463">
        <v>250</v>
      </c>
      <c r="G17463">
        <v>137500</v>
      </c>
    </row>
    <row r="17464" spans="1:7" x14ac:dyDescent="0.35">
      <c r="A17464" t="s">
        <v>16</v>
      </c>
      <c r="B17464" t="s">
        <v>1165</v>
      </c>
      <c r="C17464">
        <v>96</v>
      </c>
      <c r="D17464">
        <v>13190.54</v>
      </c>
      <c r="E17464">
        <v>9050</v>
      </c>
      <c r="F17464">
        <v>0</v>
      </c>
      <c r="G17464">
        <v>54583.33</v>
      </c>
    </row>
    <row r="17465" spans="1:7" x14ac:dyDescent="0.35">
      <c r="A17465" t="s">
        <v>16</v>
      </c>
      <c r="B17465" t="s">
        <v>1166</v>
      </c>
      <c r="C17465">
        <v>110</v>
      </c>
      <c r="D17465">
        <v>13598.93</v>
      </c>
      <c r="E17465">
        <v>9666.67</v>
      </c>
      <c r="F17465">
        <v>0</v>
      </c>
      <c r="G17465">
        <v>96566.67</v>
      </c>
    </row>
    <row r="17466" spans="1:7" x14ac:dyDescent="0.35">
      <c r="A17466" t="s">
        <v>17</v>
      </c>
      <c r="B17466" t="s">
        <v>1165</v>
      </c>
      <c r="C17466">
        <v>109</v>
      </c>
      <c r="D17466">
        <v>10336.700000000001</v>
      </c>
      <c r="E17466">
        <v>7590</v>
      </c>
      <c r="F17466">
        <v>300</v>
      </c>
      <c r="G17466">
        <v>101833.33</v>
      </c>
    </row>
    <row r="17467" spans="1:7" x14ac:dyDescent="0.35">
      <c r="A17467" t="s">
        <v>17</v>
      </c>
      <c r="B17467" t="s">
        <v>1166</v>
      </c>
      <c r="C17467">
        <v>94</v>
      </c>
      <c r="D17467">
        <v>14172.48</v>
      </c>
      <c r="E17467">
        <v>10300</v>
      </c>
      <c r="F17467">
        <v>0</v>
      </c>
      <c r="G17467">
        <v>55533.33</v>
      </c>
    </row>
    <row r="17468" spans="1:7" x14ac:dyDescent="0.35">
      <c r="A17468" t="s">
        <v>18</v>
      </c>
      <c r="B17468" t="s">
        <v>1165</v>
      </c>
      <c r="C17468">
        <v>14</v>
      </c>
      <c r="D17468">
        <v>6501.51</v>
      </c>
      <c r="E17468">
        <v>5530</v>
      </c>
      <c r="F17468">
        <v>2468.33</v>
      </c>
      <c r="G17468">
        <v>20566.669999999998</v>
      </c>
    </row>
    <row r="17469" spans="1:7" x14ac:dyDescent="0.35">
      <c r="A17469" t="s">
        <v>18</v>
      </c>
      <c r="B17469" t="s">
        <v>1166</v>
      </c>
      <c r="C17469">
        <v>191</v>
      </c>
      <c r="D17469">
        <v>8742.9699999999993</v>
      </c>
      <c r="E17469">
        <v>6300</v>
      </c>
      <c r="F17469">
        <v>0</v>
      </c>
      <c r="G17469">
        <v>39783.33</v>
      </c>
    </row>
    <row r="17470" spans="1:7" x14ac:dyDescent="0.35">
      <c r="A17470" t="s">
        <v>19</v>
      </c>
      <c r="B17470" t="s">
        <v>1165</v>
      </c>
      <c r="C17470">
        <v>66</v>
      </c>
      <c r="D17470">
        <v>9948.9</v>
      </c>
      <c r="E17470">
        <v>7066.67</v>
      </c>
      <c r="F17470">
        <v>1188.33</v>
      </c>
      <c r="G17470">
        <v>40833.33</v>
      </c>
    </row>
    <row r="17471" spans="1:7" x14ac:dyDescent="0.35">
      <c r="A17471" t="s">
        <v>19</v>
      </c>
      <c r="B17471" t="s">
        <v>1166</v>
      </c>
      <c r="C17471">
        <v>140</v>
      </c>
      <c r="D17471">
        <v>12850.56</v>
      </c>
      <c r="E17471">
        <v>6666.67</v>
      </c>
      <c r="F17471">
        <v>0</v>
      </c>
      <c r="G17471">
        <v>121583.33</v>
      </c>
    </row>
    <row r="17472" spans="1:7" x14ac:dyDescent="0.35">
      <c r="A17472" t="s">
        <v>20</v>
      </c>
      <c r="B17472" t="s">
        <v>1165</v>
      </c>
      <c r="C17472">
        <v>118</v>
      </c>
      <c r="D17472">
        <v>17476.41</v>
      </c>
      <c r="E17472">
        <v>9233.33</v>
      </c>
      <c r="F17472">
        <v>0</v>
      </c>
      <c r="G17472">
        <v>203666.67</v>
      </c>
    </row>
    <row r="17473" spans="1:7" x14ac:dyDescent="0.35">
      <c r="A17473" t="s">
        <v>20</v>
      </c>
      <c r="B17473" t="s">
        <v>1166</v>
      </c>
      <c r="C17473">
        <v>88</v>
      </c>
      <c r="D17473">
        <v>19935.23</v>
      </c>
      <c r="E17473">
        <v>11183.33</v>
      </c>
      <c r="F17473">
        <v>0</v>
      </c>
      <c r="G17473">
        <v>231186.67</v>
      </c>
    </row>
    <row r="17474" spans="1:7" x14ac:dyDescent="0.35">
      <c r="A17474" t="s">
        <v>21</v>
      </c>
      <c r="B17474" t="s">
        <v>1166</v>
      </c>
      <c r="C17474">
        <v>210</v>
      </c>
      <c r="D17474">
        <v>19393.02</v>
      </c>
      <c r="E17474">
        <v>12433.33</v>
      </c>
      <c r="F17474">
        <v>0</v>
      </c>
      <c r="G17474">
        <v>167166.67000000001</v>
      </c>
    </row>
    <row r="17475" spans="1:7" x14ac:dyDescent="0.35">
      <c r="A17475" t="s">
        <v>22</v>
      </c>
      <c r="B17475" t="s">
        <v>1165</v>
      </c>
      <c r="C17475">
        <v>98</v>
      </c>
      <c r="D17475">
        <v>10619.66</v>
      </c>
      <c r="E17475">
        <v>8150</v>
      </c>
      <c r="F17475">
        <v>838</v>
      </c>
      <c r="G17475">
        <v>53733.33</v>
      </c>
    </row>
    <row r="17476" spans="1:7" x14ac:dyDescent="0.35">
      <c r="A17476" t="s">
        <v>22</v>
      </c>
      <c r="B17476" t="s">
        <v>1166</v>
      </c>
      <c r="C17476">
        <v>111</v>
      </c>
      <c r="D17476">
        <v>14251.31</v>
      </c>
      <c r="E17476">
        <v>7593.33</v>
      </c>
      <c r="F17476">
        <v>0</v>
      </c>
      <c r="G17476">
        <v>233500</v>
      </c>
    </row>
    <row r="17477" spans="1:7" x14ac:dyDescent="0.35">
      <c r="A17477" t="s">
        <v>23</v>
      </c>
      <c r="B17477" t="s">
        <v>1165</v>
      </c>
      <c r="C17477">
        <v>86</v>
      </c>
      <c r="D17477">
        <v>9805.0400000000009</v>
      </c>
      <c r="E17477">
        <v>8418.67</v>
      </c>
      <c r="F17477">
        <v>1062.33</v>
      </c>
      <c r="G17477">
        <v>67150</v>
      </c>
    </row>
    <row r="17478" spans="1:7" x14ac:dyDescent="0.35">
      <c r="A17478" t="s">
        <v>23</v>
      </c>
      <c r="B17478" t="s">
        <v>1166</v>
      </c>
      <c r="C17478">
        <v>119</v>
      </c>
      <c r="D17478">
        <v>9886.42</v>
      </c>
      <c r="E17478">
        <v>5883.33</v>
      </c>
      <c r="F17478">
        <v>0</v>
      </c>
      <c r="G17478">
        <v>78300</v>
      </c>
    </row>
    <row r="17479" spans="1:7" x14ac:dyDescent="0.35">
      <c r="A17479" t="s">
        <v>24</v>
      </c>
      <c r="B17479" t="s">
        <v>1165</v>
      </c>
      <c r="C17479">
        <v>77</v>
      </c>
      <c r="D17479">
        <v>11970.35</v>
      </c>
      <c r="E17479">
        <v>8520</v>
      </c>
      <c r="F17479">
        <v>0</v>
      </c>
      <c r="G17479">
        <v>47583.33</v>
      </c>
    </row>
    <row r="17480" spans="1:7" x14ac:dyDescent="0.35">
      <c r="A17480" t="s">
        <v>24</v>
      </c>
      <c r="B17480" t="s">
        <v>1166</v>
      </c>
      <c r="C17480">
        <v>130</v>
      </c>
      <c r="D17480">
        <v>17680.28</v>
      </c>
      <c r="E17480">
        <v>10150</v>
      </c>
      <c r="F17480">
        <v>0</v>
      </c>
      <c r="G17480">
        <v>180733.33</v>
      </c>
    </row>
    <row r="17481" spans="1:7" x14ac:dyDescent="0.35">
      <c r="A17481" t="s">
        <v>25</v>
      </c>
      <c r="B17481" t="s">
        <v>1165</v>
      </c>
      <c r="C17481">
        <v>88</v>
      </c>
      <c r="D17481">
        <v>10201.14</v>
      </c>
      <c r="E17481">
        <v>6366.67</v>
      </c>
      <c r="F17481">
        <v>388.33</v>
      </c>
      <c r="G17481">
        <v>45900</v>
      </c>
    </row>
    <row r="17482" spans="1:7" x14ac:dyDescent="0.35">
      <c r="A17482" t="s">
        <v>25</v>
      </c>
      <c r="B17482" t="s">
        <v>1166</v>
      </c>
      <c r="C17482">
        <v>116</v>
      </c>
      <c r="D17482">
        <v>13360.32</v>
      </c>
      <c r="E17482">
        <v>9083.33</v>
      </c>
      <c r="F17482">
        <v>0</v>
      </c>
      <c r="G17482">
        <v>122350</v>
      </c>
    </row>
    <row r="17483" spans="1:7" x14ac:dyDescent="0.35">
      <c r="A17483" t="s">
        <v>26</v>
      </c>
      <c r="B17483" t="s">
        <v>1165</v>
      </c>
      <c r="C17483">
        <v>96</v>
      </c>
      <c r="D17483">
        <v>11796.74</v>
      </c>
      <c r="E17483">
        <v>8941.67</v>
      </c>
      <c r="F17483">
        <v>0</v>
      </c>
      <c r="G17483">
        <v>65933.33</v>
      </c>
    </row>
    <row r="17484" spans="1:7" x14ac:dyDescent="0.35">
      <c r="A17484" t="s">
        <v>26</v>
      </c>
      <c r="B17484" t="s">
        <v>1166</v>
      </c>
      <c r="C17484">
        <v>106</v>
      </c>
      <c r="D17484">
        <v>16171.51</v>
      </c>
      <c r="E17484">
        <v>10216.67</v>
      </c>
      <c r="F17484">
        <v>1275</v>
      </c>
      <c r="G17484">
        <v>124870</v>
      </c>
    </row>
    <row r="17485" spans="1:7" x14ac:dyDescent="0.35">
      <c r="A17485" t="s">
        <v>27</v>
      </c>
      <c r="B17485" t="s">
        <v>1165</v>
      </c>
      <c r="C17485">
        <v>100</v>
      </c>
      <c r="D17485">
        <v>12784.03</v>
      </c>
      <c r="E17485">
        <v>10400</v>
      </c>
      <c r="F17485">
        <v>0</v>
      </c>
      <c r="G17485">
        <v>83666.67</v>
      </c>
    </row>
    <row r="17486" spans="1:7" x14ac:dyDescent="0.35">
      <c r="A17486" t="s">
        <v>27</v>
      </c>
      <c r="B17486" t="s">
        <v>1166</v>
      </c>
      <c r="C17486">
        <v>104</v>
      </c>
      <c r="D17486">
        <v>17966.57</v>
      </c>
      <c r="E17486">
        <v>12400</v>
      </c>
      <c r="F17486">
        <v>0</v>
      </c>
      <c r="G17486">
        <v>149366.67000000001</v>
      </c>
    </row>
    <row r="17487" spans="1:7" x14ac:dyDescent="0.35">
      <c r="A17487" t="s">
        <v>28</v>
      </c>
      <c r="B17487" t="s">
        <v>1165</v>
      </c>
      <c r="C17487">
        <v>85</v>
      </c>
      <c r="D17487">
        <v>10621.05</v>
      </c>
      <c r="E17487">
        <v>6076.67</v>
      </c>
      <c r="F17487">
        <v>0</v>
      </c>
      <c r="G17487">
        <v>105533.33</v>
      </c>
    </row>
    <row r="17488" spans="1:7" x14ac:dyDescent="0.35">
      <c r="A17488" t="s">
        <v>28</v>
      </c>
      <c r="B17488" t="s">
        <v>1166</v>
      </c>
      <c r="C17488">
        <v>122</v>
      </c>
      <c r="D17488">
        <v>12088.39</v>
      </c>
      <c r="E17488">
        <v>8950</v>
      </c>
      <c r="F17488">
        <v>0</v>
      </c>
      <c r="G17488">
        <v>119833.33</v>
      </c>
    </row>
    <row r="17489" spans="1:7" x14ac:dyDescent="0.35">
      <c r="A17489" t="s">
        <v>29</v>
      </c>
      <c r="B17489" t="s">
        <v>1165</v>
      </c>
      <c r="C17489">
        <v>94</v>
      </c>
      <c r="D17489">
        <v>12803.54</v>
      </c>
      <c r="E17489">
        <v>8566.67</v>
      </c>
      <c r="F17489">
        <v>0</v>
      </c>
      <c r="G17489">
        <v>97500</v>
      </c>
    </row>
    <row r="17490" spans="1:7" x14ac:dyDescent="0.35">
      <c r="A17490" t="s">
        <v>29</v>
      </c>
      <c r="B17490" t="s">
        <v>1166</v>
      </c>
      <c r="C17490">
        <v>110</v>
      </c>
      <c r="D17490">
        <v>19918.060000000001</v>
      </c>
      <c r="E17490">
        <v>12900</v>
      </c>
      <c r="F17490">
        <v>60</v>
      </c>
      <c r="G17490">
        <v>146453.32999999999</v>
      </c>
    </row>
    <row r="17491" spans="1:7" x14ac:dyDescent="0.35">
      <c r="A17491" t="s">
        <v>30</v>
      </c>
      <c r="B17491" t="s">
        <v>1165</v>
      </c>
      <c r="C17491">
        <v>91</v>
      </c>
      <c r="D17491">
        <v>12043.57</v>
      </c>
      <c r="E17491">
        <v>7283.33</v>
      </c>
      <c r="F17491">
        <v>0</v>
      </c>
      <c r="G17491">
        <v>108833.33</v>
      </c>
    </row>
    <row r="17492" spans="1:7" x14ac:dyDescent="0.35">
      <c r="A17492" t="s">
        <v>30</v>
      </c>
      <c r="B17492" t="s">
        <v>1166</v>
      </c>
      <c r="C17492">
        <v>111</v>
      </c>
      <c r="D17492">
        <v>18271.650000000001</v>
      </c>
      <c r="E17492">
        <v>11000</v>
      </c>
      <c r="F17492">
        <v>0</v>
      </c>
      <c r="G17492">
        <v>108333.33</v>
      </c>
    </row>
    <row r="17493" spans="1:7" x14ac:dyDescent="0.35">
      <c r="A17493" t="s">
        <v>31</v>
      </c>
      <c r="B17493" t="s">
        <v>1165</v>
      </c>
      <c r="C17493">
        <v>132</v>
      </c>
      <c r="D17493">
        <v>9389.2199999999993</v>
      </c>
      <c r="E17493">
        <v>4450</v>
      </c>
      <c r="F17493">
        <v>300</v>
      </c>
      <c r="G17493">
        <v>116916.67</v>
      </c>
    </row>
    <row r="17494" spans="1:7" x14ac:dyDescent="0.35">
      <c r="A17494" t="s">
        <v>31</v>
      </c>
      <c r="B17494" t="s">
        <v>1166</v>
      </c>
      <c r="C17494">
        <v>75</v>
      </c>
      <c r="D17494">
        <v>7286.44</v>
      </c>
      <c r="E17494">
        <v>5725</v>
      </c>
      <c r="F17494">
        <v>0</v>
      </c>
      <c r="G17494">
        <v>47466.67</v>
      </c>
    </row>
    <row r="17495" spans="1:7" x14ac:dyDescent="0.35">
      <c r="A17495" t="s">
        <v>32</v>
      </c>
      <c r="B17495" t="s">
        <v>1165</v>
      </c>
      <c r="C17495">
        <v>1846</v>
      </c>
      <c r="D17495">
        <v>12065.25</v>
      </c>
      <c r="E17495">
        <v>7800</v>
      </c>
      <c r="F17495">
        <v>0</v>
      </c>
      <c r="G17495">
        <v>203666.67</v>
      </c>
    </row>
    <row r="17496" spans="1:7" x14ac:dyDescent="0.35">
      <c r="A17496" t="s">
        <v>32</v>
      </c>
      <c r="B17496" t="s">
        <v>1166</v>
      </c>
      <c r="C17496">
        <v>3084</v>
      </c>
      <c r="D17496">
        <v>14637.02</v>
      </c>
      <c r="E17496">
        <v>9166.67</v>
      </c>
      <c r="F17496">
        <v>0</v>
      </c>
      <c r="G17496">
        <v>233500</v>
      </c>
    </row>
    <row r="17498" spans="1:7" x14ac:dyDescent="0.35">
      <c r="A17498" t="s">
        <v>1769</v>
      </c>
    </row>
    <row r="17499" spans="1:7" x14ac:dyDescent="0.35">
      <c r="A17499" t="s">
        <v>2</v>
      </c>
      <c r="B17499" t="s">
        <v>1422</v>
      </c>
      <c r="C17499" t="s">
        <v>3</v>
      </c>
      <c r="D17499" t="s">
        <v>4</v>
      </c>
      <c r="E17499" t="s">
        <v>5</v>
      </c>
      <c r="F17499" t="s">
        <v>6</v>
      </c>
      <c r="G17499" t="s">
        <v>7</v>
      </c>
    </row>
    <row r="17500" spans="1:7" x14ac:dyDescent="0.35">
      <c r="A17500" t="s">
        <v>8</v>
      </c>
      <c r="B17500" t="s">
        <v>1423</v>
      </c>
      <c r="C17500">
        <v>128</v>
      </c>
      <c r="D17500">
        <v>12472.76</v>
      </c>
      <c r="E17500">
        <v>9166.67</v>
      </c>
      <c r="F17500">
        <v>666.67</v>
      </c>
      <c r="G17500">
        <v>49575</v>
      </c>
    </row>
    <row r="17501" spans="1:7" x14ac:dyDescent="0.35">
      <c r="A17501" t="s">
        <v>8</v>
      </c>
      <c r="B17501" t="s">
        <v>1424</v>
      </c>
      <c r="C17501">
        <v>22</v>
      </c>
      <c r="D17501">
        <v>15037.1</v>
      </c>
      <c r="E17501">
        <v>15430</v>
      </c>
      <c r="F17501">
        <v>480</v>
      </c>
      <c r="G17501">
        <v>40700</v>
      </c>
    </row>
    <row r="17502" spans="1:7" x14ac:dyDescent="0.35">
      <c r="A17502" t="s">
        <v>8</v>
      </c>
      <c r="B17502" t="s">
        <v>1425</v>
      </c>
      <c r="C17502">
        <v>54</v>
      </c>
      <c r="D17502">
        <v>6483.44</v>
      </c>
      <c r="E17502">
        <v>5226.67</v>
      </c>
      <c r="F17502">
        <v>0</v>
      </c>
      <c r="G17502">
        <v>28463.33</v>
      </c>
    </row>
    <row r="17503" spans="1:7" x14ac:dyDescent="0.35">
      <c r="A17503" t="s">
        <v>9</v>
      </c>
      <c r="B17503" t="s">
        <v>1423</v>
      </c>
      <c r="C17503">
        <v>130</v>
      </c>
      <c r="D17503">
        <v>13329.28</v>
      </c>
      <c r="E17503">
        <v>8500</v>
      </c>
      <c r="F17503">
        <v>0</v>
      </c>
      <c r="G17503">
        <v>53933.33</v>
      </c>
    </row>
    <row r="17504" spans="1:7" x14ac:dyDescent="0.35">
      <c r="A17504" t="s">
        <v>9</v>
      </c>
      <c r="B17504" t="s">
        <v>1424</v>
      </c>
      <c r="C17504">
        <v>36</v>
      </c>
      <c r="D17504">
        <v>18255.97</v>
      </c>
      <c r="E17504">
        <v>15816.67</v>
      </c>
      <c r="F17504">
        <v>0</v>
      </c>
      <c r="G17504">
        <v>66666.67</v>
      </c>
    </row>
    <row r="17505" spans="1:7" x14ac:dyDescent="0.35">
      <c r="A17505" t="s">
        <v>9</v>
      </c>
      <c r="B17505" t="s">
        <v>1425</v>
      </c>
      <c r="C17505">
        <v>35</v>
      </c>
      <c r="D17505">
        <v>6867.13</v>
      </c>
      <c r="E17505">
        <v>4513.33</v>
      </c>
      <c r="F17505">
        <v>250</v>
      </c>
      <c r="G17505">
        <v>34666.67</v>
      </c>
    </row>
    <row r="17506" spans="1:7" x14ac:dyDescent="0.35">
      <c r="A17506" t="s">
        <v>10</v>
      </c>
      <c r="B17506" t="s">
        <v>1423</v>
      </c>
      <c r="C17506">
        <v>145</v>
      </c>
      <c r="D17506">
        <v>11739.13</v>
      </c>
      <c r="E17506">
        <v>8466.67</v>
      </c>
      <c r="F17506">
        <v>570</v>
      </c>
      <c r="G17506">
        <v>92666.67</v>
      </c>
    </row>
    <row r="17507" spans="1:7" x14ac:dyDescent="0.35">
      <c r="A17507" t="s">
        <v>10</v>
      </c>
      <c r="B17507" t="s">
        <v>1424</v>
      </c>
      <c r="C17507">
        <v>15</v>
      </c>
      <c r="D17507">
        <v>17466.97</v>
      </c>
      <c r="E17507">
        <v>16300</v>
      </c>
      <c r="F17507">
        <v>2700</v>
      </c>
      <c r="G17507">
        <v>84666.67</v>
      </c>
    </row>
    <row r="17508" spans="1:7" x14ac:dyDescent="0.35">
      <c r="A17508" t="s">
        <v>10</v>
      </c>
      <c r="B17508" t="s">
        <v>1425</v>
      </c>
      <c r="C17508">
        <v>48</v>
      </c>
      <c r="D17508">
        <v>6099.35</v>
      </c>
      <c r="E17508">
        <v>3995</v>
      </c>
      <c r="F17508">
        <v>316.67</v>
      </c>
      <c r="G17508">
        <v>34200</v>
      </c>
    </row>
    <row r="17509" spans="1:7" x14ac:dyDescent="0.35">
      <c r="A17509" t="s">
        <v>11</v>
      </c>
      <c r="B17509" t="s">
        <v>1423</v>
      </c>
      <c r="C17509">
        <v>142</v>
      </c>
      <c r="D17509">
        <v>16014.56</v>
      </c>
      <c r="E17509">
        <v>11100</v>
      </c>
      <c r="F17509">
        <v>0</v>
      </c>
      <c r="G17509">
        <v>84558.33</v>
      </c>
    </row>
    <row r="17510" spans="1:7" x14ac:dyDescent="0.35">
      <c r="A17510" t="s">
        <v>11</v>
      </c>
      <c r="B17510" t="s">
        <v>1424</v>
      </c>
      <c r="C17510">
        <v>32</v>
      </c>
      <c r="D17510">
        <v>15022.17</v>
      </c>
      <c r="E17510">
        <v>15100</v>
      </c>
      <c r="F17510">
        <v>1190</v>
      </c>
      <c r="G17510">
        <v>56733.33</v>
      </c>
    </row>
    <row r="17511" spans="1:7" x14ac:dyDescent="0.35">
      <c r="A17511" t="s">
        <v>11</v>
      </c>
      <c r="B17511" t="s">
        <v>1425</v>
      </c>
      <c r="C17511">
        <v>32</v>
      </c>
      <c r="D17511">
        <v>5916.34</v>
      </c>
      <c r="E17511">
        <v>4000</v>
      </c>
      <c r="F17511">
        <v>171.67</v>
      </c>
      <c r="G17511">
        <v>23016.67</v>
      </c>
    </row>
    <row r="17512" spans="1:7" x14ac:dyDescent="0.35">
      <c r="A17512" t="s">
        <v>12</v>
      </c>
      <c r="B17512" t="s">
        <v>1423</v>
      </c>
      <c r="C17512">
        <v>144</v>
      </c>
      <c r="D17512">
        <v>12133.69</v>
      </c>
      <c r="E17512">
        <v>9710</v>
      </c>
      <c r="F17512">
        <v>0</v>
      </c>
      <c r="G17512">
        <v>59606.67</v>
      </c>
    </row>
    <row r="17513" spans="1:7" x14ac:dyDescent="0.35">
      <c r="A17513" t="s">
        <v>12</v>
      </c>
      <c r="B17513" t="s">
        <v>1424</v>
      </c>
      <c r="C17513">
        <v>30</v>
      </c>
      <c r="D17513">
        <v>13785.42</v>
      </c>
      <c r="E17513">
        <v>10950</v>
      </c>
      <c r="F17513">
        <v>1360</v>
      </c>
      <c r="G17513">
        <v>30233.33</v>
      </c>
    </row>
    <row r="17514" spans="1:7" x14ac:dyDescent="0.35">
      <c r="A17514" t="s">
        <v>12</v>
      </c>
      <c r="B17514" t="s">
        <v>1425</v>
      </c>
      <c r="C17514">
        <v>35</v>
      </c>
      <c r="D17514">
        <v>5560.01</v>
      </c>
      <c r="E17514">
        <v>5436.67</v>
      </c>
      <c r="F17514">
        <v>0</v>
      </c>
      <c r="G17514">
        <v>17700</v>
      </c>
    </row>
    <row r="17515" spans="1:7" x14ac:dyDescent="0.35">
      <c r="A17515" t="s">
        <v>13</v>
      </c>
      <c r="B17515" t="s">
        <v>1423</v>
      </c>
      <c r="C17515">
        <v>124</v>
      </c>
      <c r="D17515">
        <v>9814.35</v>
      </c>
      <c r="E17515">
        <v>7471.67</v>
      </c>
      <c r="F17515">
        <v>0</v>
      </c>
      <c r="G17515">
        <v>45366.67</v>
      </c>
    </row>
    <row r="17516" spans="1:7" x14ac:dyDescent="0.35">
      <c r="A17516" t="s">
        <v>13</v>
      </c>
      <c r="B17516" t="s">
        <v>1424</v>
      </c>
      <c r="C17516">
        <v>16</v>
      </c>
      <c r="D17516">
        <v>12362.46</v>
      </c>
      <c r="E17516">
        <v>10000</v>
      </c>
      <c r="F17516">
        <v>0</v>
      </c>
      <c r="G17516">
        <v>39966.67</v>
      </c>
    </row>
    <row r="17517" spans="1:7" x14ac:dyDescent="0.35">
      <c r="A17517" t="s">
        <v>13</v>
      </c>
      <c r="B17517" t="s">
        <v>1425</v>
      </c>
      <c r="C17517">
        <v>66</v>
      </c>
      <c r="D17517">
        <v>4042.27</v>
      </c>
      <c r="E17517">
        <v>3022</v>
      </c>
      <c r="F17517">
        <v>156.66999999999999</v>
      </c>
      <c r="G17517">
        <v>22116.67</v>
      </c>
    </row>
    <row r="17518" spans="1:7" x14ac:dyDescent="0.35">
      <c r="A17518" t="s">
        <v>14</v>
      </c>
      <c r="B17518" t="s">
        <v>1423</v>
      </c>
      <c r="C17518">
        <v>137</v>
      </c>
      <c r="D17518">
        <v>15547.11</v>
      </c>
      <c r="E17518">
        <v>10000</v>
      </c>
      <c r="F17518">
        <v>0</v>
      </c>
      <c r="G17518">
        <v>185500</v>
      </c>
    </row>
    <row r="17519" spans="1:7" x14ac:dyDescent="0.35">
      <c r="A17519" t="s">
        <v>14</v>
      </c>
      <c r="B17519" t="s">
        <v>1424</v>
      </c>
      <c r="C17519">
        <v>29</v>
      </c>
      <c r="D17519">
        <v>15804.31</v>
      </c>
      <c r="E17519">
        <v>11875</v>
      </c>
      <c r="F17519">
        <v>2900</v>
      </c>
      <c r="G17519">
        <v>69833.33</v>
      </c>
    </row>
    <row r="17520" spans="1:7" x14ac:dyDescent="0.35">
      <c r="A17520" t="s">
        <v>14</v>
      </c>
      <c r="B17520" t="s">
        <v>1425</v>
      </c>
      <c r="C17520">
        <v>37</v>
      </c>
      <c r="D17520">
        <v>7812.66</v>
      </c>
      <c r="E17520">
        <v>5983.33</v>
      </c>
      <c r="F17520">
        <v>0</v>
      </c>
      <c r="G17520">
        <v>37933.33</v>
      </c>
    </row>
    <row r="17521" spans="1:7" x14ac:dyDescent="0.35">
      <c r="A17521" t="s">
        <v>15</v>
      </c>
      <c r="B17521" t="s">
        <v>1423</v>
      </c>
      <c r="C17521">
        <v>137</v>
      </c>
      <c r="D17521">
        <v>14150.19</v>
      </c>
      <c r="E17521">
        <v>10313.33</v>
      </c>
      <c r="F17521">
        <v>0</v>
      </c>
      <c r="G17521">
        <v>127883.33</v>
      </c>
    </row>
    <row r="17522" spans="1:7" x14ac:dyDescent="0.35">
      <c r="A17522" t="s">
        <v>15</v>
      </c>
      <c r="B17522" t="s">
        <v>1424</v>
      </c>
      <c r="C17522">
        <v>25</v>
      </c>
      <c r="D17522">
        <v>19996.84</v>
      </c>
      <c r="E17522">
        <v>15750</v>
      </c>
      <c r="F17522">
        <v>2750</v>
      </c>
      <c r="G17522">
        <v>137500</v>
      </c>
    </row>
    <row r="17523" spans="1:7" x14ac:dyDescent="0.35">
      <c r="A17523" t="s">
        <v>15</v>
      </c>
      <c r="B17523" t="s">
        <v>1425</v>
      </c>
      <c r="C17523">
        <v>44</v>
      </c>
      <c r="D17523">
        <v>7422.33</v>
      </c>
      <c r="E17523">
        <v>5220.33</v>
      </c>
      <c r="F17523">
        <v>250</v>
      </c>
      <c r="G17523">
        <v>42133.33</v>
      </c>
    </row>
    <row r="17524" spans="1:7" x14ac:dyDescent="0.35">
      <c r="A17524" t="s">
        <v>16</v>
      </c>
      <c r="B17524" t="s">
        <v>1423</v>
      </c>
      <c r="C17524">
        <v>138</v>
      </c>
      <c r="D17524">
        <v>13750.71</v>
      </c>
      <c r="E17524">
        <v>9416.67</v>
      </c>
      <c r="F17524">
        <v>0</v>
      </c>
      <c r="G17524">
        <v>96566.67</v>
      </c>
    </row>
    <row r="17525" spans="1:7" x14ac:dyDescent="0.35">
      <c r="A17525" t="s">
        <v>16</v>
      </c>
      <c r="B17525" t="s">
        <v>1424</v>
      </c>
      <c r="C17525">
        <v>40</v>
      </c>
      <c r="D17525">
        <v>16295.72</v>
      </c>
      <c r="E17525">
        <v>13733.33</v>
      </c>
      <c r="F17525">
        <v>1600</v>
      </c>
      <c r="G17525">
        <v>55616.67</v>
      </c>
    </row>
    <row r="17526" spans="1:7" x14ac:dyDescent="0.35">
      <c r="A17526" t="s">
        <v>16</v>
      </c>
      <c r="B17526" t="s">
        <v>1425</v>
      </c>
      <c r="C17526">
        <v>28</v>
      </c>
      <c r="D17526">
        <v>6845.77</v>
      </c>
      <c r="E17526">
        <v>6751.67</v>
      </c>
      <c r="F17526">
        <v>0</v>
      </c>
      <c r="G17526">
        <v>29904</v>
      </c>
    </row>
    <row r="17527" spans="1:7" x14ac:dyDescent="0.35">
      <c r="A17527" t="s">
        <v>17</v>
      </c>
      <c r="B17527" t="s">
        <v>1423</v>
      </c>
      <c r="C17527">
        <v>134</v>
      </c>
      <c r="D17527">
        <v>12737.34</v>
      </c>
      <c r="E17527">
        <v>8848.33</v>
      </c>
      <c r="F17527">
        <v>0</v>
      </c>
      <c r="G17527">
        <v>55533.33</v>
      </c>
    </row>
    <row r="17528" spans="1:7" x14ac:dyDescent="0.35">
      <c r="A17528" t="s">
        <v>17</v>
      </c>
      <c r="B17528" t="s">
        <v>1424</v>
      </c>
      <c r="C17528">
        <v>25</v>
      </c>
      <c r="D17528">
        <v>19349.400000000001</v>
      </c>
      <c r="E17528">
        <v>16116.67</v>
      </c>
      <c r="F17528">
        <v>1783.33</v>
      </c>
      <c r="G17528">
        <v>101833.33</v>
      </c>
    </row>
    <row r="17529" spans="1:7" x14ac:dyDescent="0.35">
      <c r="A17529" t="s">
        <v>17</v>
      </c>
      <c r="B17529" t="s">
        <v>1425</v>
      </c>
      <c r="C17529">
        <v>44</v>
      </c>
      <c r="D17529">
        <v>5801.53</v>
      </c>
      <c r="E17529">
        <v>4086.67</v>
      </c>
      <c r="F17529">
        <v>0</v>
      </c>
      <c r="G17529">
        <v>39083.33</v>
      </c>
    </row>
    <row r="17530" spans="1:7" x14ac:dyDescent="0.35">
      <c r="A17530" t="s">
        <v>18</v>
      </c>
      <c r="B17530" t="s">
        <v>1423</v>
      </c>
      <c r="C17530">
        <v>138</v>
      </c>
      <c r="D17530">
        <v>9528.09</v>
      </c>
      <c r="E17530">
        <v>7250</v>
      </c>
      <c r="F17530">
        <v>0</v>
      </c>
      <c r="G17530">
        <v>39783.33</v>
      </c>
    </row>
    <row r="17531" spans="1:7" x14ac:dyDescent="0.35">
      <c r="A17531" t="s">
        <v>18</v>
      </c>
      <c r="B17531" t="s">
        <v>1424</v>
      </c>
      <c r="C17531">
        <v>18</v>
      </c>
      <c r="D17531">
        <v>7121.19</v>
      </c>
      <c r="E17531">
        <v>2833.33</v>
      </c>
      <c r="F17531">
        <v>0</v>
      </c>
      <c r="G17531">
        <v>30270</v>
      </c>
    </row>
    <row r="17532" spans="1:7" x14ac:dyDescent="0.35">
      <c r="A17532" t="s">
        <v>18</v>
      </c>
      <c r="B17532" t="s">
        <v>1425</v>
      </c>
      <c r="C17532">
        <v>49</v>
      </c>
      <c r="D17532">
        <v>6660.94</v>
      </c>
      <c r="E17532">
        <v>4036.67</v>
      </c>
      <c r="F17532">
        <v>100</v>
      </c>
      <c r="G17532">
        <v>39233.33</v>
      </c>
    </row>
    <row r="17533" spans="1:7" x14ac:dyDescent="0.35">
      <c r="A17533" t="s">
        <v>19</v>
      </c>
      <c r="B17533" t="s">
        <v>1423</v>
      </c>
      <c r="C17533">
        <v>142</v>
      </c>
      <c r="D17533">
        <v>12088.21</v>
      </c>
      <c r="E17533">
        <v>7072.67</v>
      </c>
      <c r="F17533">
        <v>0</v>
      </c>
      <c r="G17533">
        <v>121583.33</v>
      </c>
    </row>
    <row r="17534" spans="1:7" x14ac:dyDescent="0.35">
      <c r="A17534" t="s">
        <v>19</v>
      </c>
      <c r="B17534" t="s">
        <v>1424</v>
      </c>
      <c r="C17534">
        <v>19</v>
      </c>
      <c r="D17534">
        <v>12113.12</v>
      </c>
      <c r="E17534">
        <v>10300</v>
      </c>
      <c r="F17534">
        <v>0</v>
      </c>
      <c r="G17534">
        <v>37600</v>
      </c>
    </row>
    <row r="17535" spans="1:7" x14ac:dyDescent="0.35">
      <c r="A17535" t="s">
        <v>19</v>
      </c>
      <c r="B17535" t="s">
        <v>1425</v>
      </c>
      <c r="C17535">
        <v>45</v>
      </c>
      <c r="D17535">
        <v>11180.49</v>
      </c>
      <c r="E17535">
        <v>5450</v>
      </c>
      <c r="F17535">
        <v>250</v>
      </c>
      <c r="G17535">
        <v>73146.67</v>
      </c>
    </row>
    <row r="17536" spans="1:7" x14ac:dyDescent="0.35">
      <c r="A17536" t="s">
        <v>20</v>
      </c>
      <c r="B17536" t="s">
        <v>1423</v>
      </c>
      <c r="C17536">
        <v>145</v>
      </c>
      <c r="D17536">
        <v>19007.41</v>
      </c>
      <c r="E17536">
        <v>10933.33</v>
      </c>
      <c r="F17536">
        <v>0</v>
      </c>
      <c r="G17536">
        <v>231186.67</v>
      </c>
    </row>
    <row r="17537" spans="1:7" x14ac:dyDescent="0.35">
      <c r="A17537" t="s">
        <v>20</v>
      </c>
      <c r="B17537" t="s">
        <v>1424</v>
      </c>
      <c r="C17537">
        <v>23</v>
      </c>
      <c r="D17537">
        <v>35075.440000000002</v>
      </c>
      <c r="E17537">
        <v>25783.33</v>
      </c>
      <c r="F17537">
        <v>2750</v>
      </c>
      <c r="G17537">
        <v>89533.33</v>
      </c>
    </row>
    <row r="17538" spans="1:7" x14ac:dyDescent="0.35">
      <c r="A17538" t="s">
        <v>20</v>
      </c>
      <c r="B17538" t="s">
        <v>1425</v>
      </c>
      <c r="C17538">
        <v>38</v>
      </c>
      <c r="D17538">
        <v>8494.2099999999991</v>
      </c>
      <c r="E17538">
        <v>4100</v>
      </c>
      <c r="F17538">
        <v>0</v>
      </c>
      <c r="G17538">
        <v>65200</v>
      </c>
    </row>
    <row r="17539" spans="1:7" x14ac:dyDescent="0.35">
      <c r="A17539" t="s">
        <v>21</v>
      </c>
      <c r="B17539" t="s">
        <v>1423</v>
      </c>
      <c r="C17539">
        <v>149</v>
      </c>
      <c r="D17539">
        <v>22081.97</v>
      </c>
      <c r="E17539">
        <v>13786.67</v>
      </c>
      <c r="F17539">
        <v>0</v>
      </c>
      <c r="G17539">
        <v>167166.67000000001</v>
      </c>
    </row>
    <row r="17540" spans="1:7" x14ac:dyDescent="0.35">
      <c r="A17540" t="s">
        <v>21</v>
      </c>
      <c r="B17540" t="s">
        <v>1424</v>
      </c>
      <c r="C17540">
        <v>10</v>
      </c>
      <c r="D17540">
        <v>9703.3700000000008</v>
      </c>
      <c r="E17540">
        <v>7833.33</v>
      </c>
      <c r="F17540">
        <v>200</v>
      </c>
      <c r="G17540">
        <v>18833.330000000002</v>
      </c>
    </row>
    <row r="17541" spans="1:7" x14ac:dyDescent="0.35">
      <c r="A17541" t="s">
        <v>21</v>
      </c>
      <c r="B17541" t="s">
        <v>1425</v>
      </c>
      <c r="C17541">
        <v>51</v>
      </c>
      <c r="D17541">
        <v>13437.01</v>
      </c>
      <c r="E17541">
        <v>6786.67</v>
      </c>
      <c r="F17541">
        <v>0</v>
      </c>
      <c r="G17541">
        <v>100700</v>
      </c>
    </row>
    <row r="17542" spans="1:7" x14ac:dyDescent="0.35">
      <c r="A17542" t="s">
        <v>22</v>
      </c>
      <c r="B17542" t="s">
        <v>1423</v>
      </c>
      <c r="C17542">
        <v>147</v>
      </c>
      <c r="D17542">
        <v>13736.68</v>
      </c>
      <c r="E17542">
        <v>8200</v>
      </c>
      <c r="F17542">
        <v>0</v>
      </c>
      <c r="G17542">
        <v>233500</v>
      </c>
    </row>
    <row r="17543" spans="1:7" x14ac:dyDescent="0.35">
      <c r="A17543" t="s">
        <v>22</v>
      </c>
      <c r="B17543" t="s">
        <v>1424</v>
      </c>
      <c r="C17543">
        <v>15</v>
      </c>
      <c r="D17543">
        <v>19494.23</v>
      </c>
      <c r="E17543">
        <v>17503.330000000002</v>
      </c>
      <c r="F17543">
        <v>4250</v>
      </c>
      <c r="G17543">
        <v>40866.67</v>
      </c>
    </row>
    <row r="17544" spans="1:7" x14ac:dyDescent="0.35">
      <c r="A17544" t="s">
        <v>22</v>
      </c>
      <c r="B17544" t="s">
        <v>1425</v>
      </c>
      <c r="C17544">
        <v>47</v>
      </c>
      <c r="D17544">
        <v>5909.26</v>
      </c>
      <c r="E17544">
        <v>4706.67</v>
      </c>
      <c r="F17544">
        <v>838</v>
      </c>
      <c r="G17544">
        <v>20952.669999999998</v>
      </c>
    </row>
    <row r="17545" spans="1:7" x14ac:dyDescent="0.35">
      <c r="A17545" t="s">
        <v>23</v>
      </c>
      <c r="B17545" t="s">
        <v>1423</v>
      </c>
      <c r="C17545">
        <v>151</v>
      </c>
      <c r="D17545">
        <v>11132.09</v>
      </c>
      <c r="E17545">
        <v>8216.67</v>
      </c>
      <c r="F17545">
        <v>0</v>
      </c>
      <c r="G17545">
        <v>78300</v>
      </c>
    </row>
    <row r="17546" spans="1:7" x14ac:dyDescent="0.35">
      <c r="A17546" t="s">
        <v>23</v>
      </c>
      <c r="B17546" t="s">
        <v>1424</v>
      </c>
      <c r="C17546">
        <v>7</v>
      </c>
      <c r="D17546">
        <v>15307.02</v>
      </c>
      <c r="E17546">
        <v>9616.67</v>
      </c>
      <c r="F17546">
        <v>5100</v>
      </c>
      <c r="G17546">
        <v>67150</v>
      </c>
    </row>
    <row r="17547" spans="1:7" x14ac:dyDescent="0.35">
      <c r="A17547" t="s">
        <v>23</v>
      </c>
      <c r="B17547" t="s">
        <v>1425</v>
      </c>
      <c r="C17547">
        <v>47</v>
      </c>
      <c r="D17547">
        <v>5865.04</v>
      </c>
      <c r="E17547">
        <v>4610</v>
      </c>
      <c r="F17547">
        <v>0</v>
      </c>
      <c r="G17547">
        <v>28900</v>
      </c>
    </row>
    <row r="17548" spans="1:7" x14ac:dyDescent="0.35">
      <c r="A17548" t="s">
        <v>24</v>
      </c>
      <c r="B17548" t="s">
        <v>1423</v>
      </c>
      <c r="C17548">
        <v>128</v>
      </c>
      <c r="D17548">
        <v>17872.22</v>
      </c>
      <c r="E17548">
        <v>10366.67</v>
      </c>
      <c r="F17548">
        <v>0</v>
      </c>
      <c r="G17548">
        <v>180733.33</v>
      </c>
    </row>
    <row r="17549" spans="1:7" x14ac:dyDescent="0.35">
      <c r="A17549" t="s">
        <v>24</v>
      </c>
      <c r="B17549" t="s">
        <v>1424</v>
      </c>
      <c r="C17549">
        <v>44</v>
      </c>
      <c r="D17549">
        <v>14117.92</v>
      </c>
      <c r="E17549">
        <v>10083.33</v>
      </c>
      <c r="F17549">
        <v>0</v>
      </c>
      <c r="G17549">
        <v>47583.33</v>
      </c>
    </row>
    <row r="17550" spans="1:7" x14ac:dyDescent="0.35">
      <c r="A17550" t="s">
        <v>24</v>
      </c>
      <c r="B17550" t="s">
        <v>1425</v>
      </c>
      <c r="C17550">
        <v>35</v>
      </c>
      <c r="D17550">
        <v>8004.14</v>
      </c>
      <c r="E17550">
        <v>5026.67</v>
      </c>
      <c r="F17550">
        <v>616.66999999999996</v>
      </c>
      <c r="G17550">
        <v>51033.33</v>
      </c>
    </row>
    <row r="17551" spans="1:7" x14ac:dyDescent="0.35">
      <c r="A17551" t="s">
        <v>25</v>
      </c>
      <c r="B17551" t="s">
        <v>1423</v>
      </c>
      <c r="C17551">
        <v>133</v>
      </c>
      <c r="D17551">
        <v>12729.64</v>
      </c>
      <c r="E17551">
        <v>9398.33</v>
      </c>
      <c r="F17551">
        <v>0</v>
      </c>
      <c r="G17551">
        <v>54216.67</v>
      </c>
    </row>
    <row r="17552" spans="1:7" x14ac:dyDescent="0.35">
      <c r="A17552" t="s">
        <v>25</v>
      </c>
      <c r="B17552" t="s">
        <v>1424</v>
      </c>
      <c r="C17552">
        <v>36</v>
      </c>
      <c r="D17552">
        <v>14922.28</v>
      </c>
      <c r="E17552">
        <v>8333.33</v>
      </c>
      <c r="F17552">
        <v>0</v>
      </c>
      <c r="G17552">
        <v>122350</v>
      </c>
    </row>
    <row r="17553" spans="1:7" x14ac:dyDescent="0.35">
      <c r="A17553" t="s">
        <v>25</v>
      </c>
      <c r="B17553" t="s">
        <v>1425</v>
      </c>
      <c r="C17553">
        <v>35</v>
      </c>
      <c r="D17553">
        <v>5224.6499999999996</v>
      </c>
      <c r="E17553">
        <v>3833.33</v>
      </c>
      <c r="F17553">
        <v>388.33</v>
      </c>
      <c r="G17553">
        <v>28583.33</v>
      </c>
    </row>
    <row r="17554" spans="1:7" x14ac:dyDescent="0.35">
      <c r="A17554" t="s">
        <v>26</v>
      </c>
      <c r="B17554" t="s">
        <v>1423</v>
      </c>
      <c r="C17554">
        <v>122</v>
      </c>
      <c r="D17554">
        <v>15819.64</v>
      </c>
      <c r="E17554">
        <v>9918.33</v>
      </c>
      <c r="F17554">
        <v>900</v>
      </c>
      <c r="G17554">
        <v>124870</v>
      </c>
    </row>
    <row r="17555" spans="1:7" x14ac:dyDescent="0.35">
      <c r="A17555" t="s">
        <v>26</v>
      </c>
      <c r="B17555" t="s">
        <v>1424</v>
      </c>
      <c r="C17555">
        <v>41</v>
      </c>
      <c r="D17555">
        <v>16341.51</v>
      </c>
      <c r="E17555">
        <v>12510</v>
      </c>
      <c r="F17555">
        <v>0</v>
      </c>
      <c r="G17555">
        <v>65933.33</v>
      </c>
    </row>
    <row r="17556" spans="1:7" x14ac:dyDescent="0.35">
      <c r="A17556" t="s">
        <v>26</v>
      </c>
      <c r="B17556" t="s">
        <v>1425</v>
      </c>
      <c r="C17556">
        <v>39</v>
      </c>
      <c r="D17556">
        <v>5915.76</v>
      </c>
      <c r="E17556">
        <v>4679.67</v>
      </c>
      <c r="F17556">
        <v>656.67</v>
      </c>
      <c r="G17556">
        <v>24433.33</v>
      </c>
    </row>
    <row r="17557" spans="1:7" x14ac:dyDescent="0.35">
      <c r="A17557" t="s">
        <v>27</v>
      </c>
      <c r="B17557" t="s">
        <v>1423</v>
      </c>
      <c r="C17557">
        <v>117</v>
      </c>
      <c r="D17557">
        <v>16691.3</v>
      </c>
      <c r="E17557">
        <v>10783.33</v>
      </c>
      <c r="F17557">
        <v>0</v>
      </c>
      <c r="G17557">
        <v>149366.67000000001</v>
      </c>
    </row>
    <row r="17558" spans="1:7" x14ac:dyDescent="0.35">
      <c r="A17558" t="s">
        <v>27</v>
      </c>
      <c r="B17558" t="s">
        <v>1424</v>
      </c>
      <c r="C17558">
        <v>57</v>
      </c>
      <c r="D17558">
        <v>16763.91</v>
      </c>
      <c r="E17558">
        <v>15065</v>
      </c>
      <c r="F17558">
        <v>0</v>
      </c>
      <c r="G17558">
        <v>49833.33</v>
      </c>
    </row>
    <row r="17559" spans="1:7" x14ac:dyDescent="0.35">
      <c r="A17559" t="s">
        <v>27</v>
      </c>
      <c r="B17559" t="s">
        <v>1425</v>
      </c>
      <c r="C17559">
        <v>30</v>
      </c>
      <c r="D17559">
        <v>6453.11</v>
      </c>
      <c r="E17559">
        <v>4155</v>
      </c>
      <c r="F17559">
        <v>0</v>
      </c>
      <c r="G17559">
        <v>30000</v>
      </c>
    </row>
    <row r="17560" spans="1:7" x14ac:dyDescent="0.35">
      <c r="A17560" t="s">
        <v>28</v>
      </c>
      <c r="B17560" t="s">
        <v>1423</v>
      </c>
      <c r="C17560">
        <v>135</v>
      </c>
      <c r="D17560">
        <v>11236.26</v>
      </c>
      <c r="E17560">
        <v>8256.67</v>
      </c>
      <c r="F17560">
        <v>0</v>
      </c>
      <c r="G17560">
        <v>76400</v>
      </c>
    </row>
    <row r="17561" spans="1:7" x14ac:dyDescent="0.35">
      <c r="A17561" t="s">
        <v>28</v>
      </c>
      <c r="B17561" t="s">
        <v>1424</v>
      </c>
      <c r="C17561">
        <v>20</v>
      </c>
      <c r="D17561">
        <v>25009.16</v>
      </c>
      <c r="E17561">
        <v>12685</v>
      </c>
      <c r="F17561">
        <v>2965</v>
      </c>
      <c r="G17561">
        <v>119833.33</v>
      </c>
    </row>
    <row r="17562" spans="1:7" x14ac:dyDescent="0.35">
      <c r="A17562" t="s">
        <v>28</v>
      </c>
      <c r="B17562" t="s">
        <v>1425</v>
      </c>
      <c r="C17562">
        <v>52</v>
      </c>
      <c r="D17562">
        <v>7226.51</v>
      </c>
      <c r="E17562">
        <v>4491.67</v>
      </c>
      <c r="F17562">
        <v>515</v>
      </c>
      <c r="G17562">
        <v>115666.67</v>
      </c>
    </row>
    <row r="17563" spans="1:7" x14ac:dyDescent="0.35">
      <c r="A17563" t="s">
        <v>29</v>
      </c>
      <c r="B17563" t="s">
        <v>1423</v>
      </c>
      <c r="C17563">
        <v>133</v>
      </c>
      <c r="D17563">
        <v>15800.14</v>
      </c>
      <c r="E17563">
        <v>10708.33</v>
      </c>
      <c r="F17563">
        <v>0</v>
      </c>
      <c r="G17563">
        <v>146453.32999999999</v>
      </c>
    </row>
    <row r="17564" spans="1:7" x14ac:dyDescent="0.35">
      <c r="A17564" t="s">
        <v>29</v>
      </c>
      <c r="B17564" t="s">
        <v>1424</v>
      </c>
      <c r="C17564">
        <v>37</v>
      </c>
      <c r="D17564">
        <v>18322.66</v>
      </c>
      <c r="E17564">
        <v>9660</v>
      </c>
      <c r="F17564">
        <v>1766.67</v>
      </c>
      <c r="G17564">
        <v>97500</v>
      </c>
    </row>
    <row r="17565" spans="1:7" x14ac:dyDescent="0.35">
      <c r="A17565" t="s">
        <v>29</v>
      </c>
      <c r="B17565" t="s">
        <v>1425</v>
      </c>
      <c r="C17565">
        <v>34</v>
      </c>
      <c r="D17565">
        <v>18344.259999999998</v>
      </c>
      <c r="E17565">
        <v>6291.67</v>
      </c>
      <c r="F17565">
        <v>1255</v>
      </c>
      <c r="G17565">
        <v>106366.67</v>
      </c>
    </row>
    <row r="17566" spans="1:7" x14ac:dyDescent="0.35">
      <c r="A17566" t="s">
        <v>30</v>
      </c>
      <c r="B17566" t="s">
        <v>1423</v>
      </c>
      <c r="C17566">
        <v>127</v>
      </c>
      <c r="D17566">
        <v>14817.23</v>
      </c>
      <c r="E17566">
        <v>8650</v>
      </c>
      <c r="F17566">
        <v>250</v>
      </c>
      <c r="G17566">
        <v>108333.33</v>
      </c>
    </row>
    <row r="17567" spans="1:7" x14ac:dyDescent="0.35">
      <c r="A17567" t="s">
        <v>30</v>
      </c>
      <c r="B17567" t="s">
        <v>1424</v>
      </c>
      <c r="C17567">
        <v>49</v>
      </c>
      <c r="D17567">
        <v>16793.79</v>
      </c>
      <c r="E17567">
        <v>11633.33</v>
      </c>
      <c r="F17567">
        <v>0</v>
      </c>
      <c r="G17567">
        <v>108833.33</v>
      </c>
    </row>
    <row r="17568" spans="1:7" x14ac:dyDescent="0.35">
      <c r="A17568" t="s">
        <v>30</v>
      </c>
      <c r="B17568" t="s">
        <v>1425</v>
      </c>
      <c r="C17568">
        <v>26</v>
      </c>
      <c r="D17568">
        <v>10806.18</v>
      </c>
      <c r="E17568">
        <v>5193.33</v>
      </c>
      <c r="F17568">
        <v>0</v>
      </c>
      <c r="G17568">
        <v>101500</v>
      </c>
    </row>
    <row r="17569" spans="1:7" x14ac:dyDescent="0.35">
      <c r="A17569" t="s">
        <v>31</v>
      </c>
      <c r="B17569" t="s">
        <v>1423</v>
      </c>
      <c r="C17569">
        <v>149</v>
      </c>
      <c r="D17569">
        <v>8398.5400000000009</v>
      </c>
      <c r="E17569">
        <v>5337</v>
      </c>
      <c r="F17569">
        <v>0</v>
      </c>
      <c r="G17569">
        <v>116916.67</v>
      </c>
    </row>
    <row r="17570" spans="1:7" x14ac:dyDescent="0.35">
      <c r="A17570" t="s">
        <v>31</v>
      </c>
      <c r="B17570" t="s">
        <v>1424</v>
      </c>
      <c r="C17570">
        <v>20</v>
      </c>
      <c r="D17570">
        <v>12822.75</v>
      </c>
      <c r="E17570">
        <v>7980</v>
      </c>
      <c r="F17570">
        <v>1000</v>
      </c>
      <c r="G17570">
        <v>97866.67</v>
      </c>
    </row>
    <row r="17571" spans="1:7" x14ac:dyDescent="0.35">
      <c r="A17571" t="s">
        <v>31</v>
      </c>
      <c r="B17571" t="s">
        <v>1425</v>
      </c>
      <c r="C17571">
        <v>38</v>
      </c>
      <c r="D17571">
        <v>4560.8999999999996</v>
      </c>
      <c r="E17571">
        <v>2526.67</v>
      </c>
      <c r="F17571">
        <v>423.33</v>
      </c>
      <c r="G17571">
        <v>21283.33</v>
      </c>
    </row>
    <row r="17572" spans="1:7" x14ac:dyDescent="0.35">
      <c r="A17572" t="s">
        <v>32</v>
      </c>
      <c r="B17572" t="s">
        <v>1423</v>
      </c>
      <c r="C17572">
        <v>3275</v>
      </c>
      <c r="D17572">
        <v>14844.73</v>
      </c>
      <c r="E17572">
        <v>9586</v>
      </c>
      <c r="F17572">
        <v>0</v>
      </c>
      <c r="G17572">
        <v>233500</v>
      </c>
    </row>
    <row r="17573" spans="1:7" x14ac:dyDescent="0.35">
      <c r="A17573" t="s">
        <v>32</v>
      </c>
      <c r="B17573" t="s">
        <v>1424</v>
      </c>
      <c r="C17573">
        <v>666</v>
      </c>
      <c r="D17573">
        <v>16990.46</v>
      </c>
      <c r="E17573">
        <v>12766.67</v>
      </c>
      <c r="F17573">
        <v>0</v>
      </c>
      <c r="G17573">
        <v>137500</v>
      </c>
    </row>
    <row r="17574" spans="1:7" x14ac:dyDescent="0.35">
      <c r="A17574" t="s">
        <v>32</v>
      </c>
      <c r="B17574" t="s">
        <v>1425</v>
      </c>
      <c r="C17574">
        <v>989</v>
      </c>
      <c r="D17574">
        <v>7855.8</v>
      </c>
      <c r="E17574">
        <v>4850</v>
      </c>
      <c r="F17574">
        <v>0</v>
      </c>
      <c r="G17574">
        <v>115666.67</v>
      </c>
    </row>
    <row r="17576" spans="1:7" x14ac:dyDescent="0.35">
      <c r="A17576" t="s">
        <v>1770</v>
      </c>
    </row>
    <row r="17577" spans="1:7" x14ac:dyDescent="0.35">
      <c r="A17577" t="s">
        <v>2</v>
      </c>
      <c r="B17577" t="s">
        <v>1771</v>
      </c>
      <c r="C17577" t="s">
        <v>3</v>
      </c>
      <c r="D17577" t="s">
        <v>4</v>
      </c>
      <c r="E17577" t="s">
        <v>5</v>
      </c>
      <c r="F17577" t="s">
        <v>6</v>
      </c>
      <c r="G17577" t="s">
        <v>7</v>
      </c>
    </row>
    <row r="17578" spans="1:7" x14ac:dyDescent="0.35">
      <c r="A17578" t="s">
        <v>8</v>
      </c>
      <c r="B17578" t="s">
        <v>1772</v>
      </c>
      <c r="C17578">
        <v>159</v>
      </c>
      <c r="D17578">
        <v>12922.01</v>
      </c>
      <c r="E17578">
        <v>9866.67</v>
      </c>
      <c r="F17578">
        <v>480</v>
      </c>
      <c r="G17578">
        <v>49575</v>
      </c>
    </row>
    <row r="17579" spans="1:7" x14ac:dyDescent="0.35">
      <c r="A17579" t="s">
        <v>8</v>
      </c>
      <c r="B17579" t="s">
        <v>1773</v>
      </c>
      <c r="C17579">
        <v>44</v>
      </c>
      <c r="D17579">
        <v>4902.7299999999996</v>
      </c>
      <c r="E17579">
        <v>4126.67</v>
      </c>
      <c r="F17579">
        <v>0</v>
      </c>
      <c r="G17579">
        <v>13933.33</v>
      </c>
    </row>
    <row r="17580" spans="1:7" x14ac:dyDescent="0.35">
      <c r="A17580" t="s">
        <v>8</v>
      </c>
      <c r="B17580" t="s">
        <v>339</v>
      </c>
      <c r="C17580">
        <v>1</v>
      </c>
      <c r="D17580">
        <v>8352</v>
      </c>
      <c r="E17580">
        <v>8352</v>
      </c>
      <c r="F17580">
        <v>8352</v>
      </c>
      <c r="G17580">
        <v>8352</v>
      </c>
    </row>
    <row r="17581" spans="1:7" x14ac:dyDescent="0.35">
      <c r="A17581" t="s">
        <v>9</v>
      </c>
      <c r="B17581" t="s">
        <v>1772</v>
      </c>
      <c r="C17581">
        <v>168</v>
      </c>
      <c r="D17581">
        <v>14113.05</v>
      </c>
      <c r="E17581">
        <v>8650</v>
      </c>
      <c r="F17581">
        <v>0</v>
      </c>
      <c r="G17581">
        <v>66666.67</v>
      </c>
    </row>
    <row r="17582" spans="1:7" x14ac:dyDescent="0.35">
      <c r="A17582" t="s">
        <v>9</v>
      </c>
      <c r="B17582" t="s">
        <v>1773</v>
      </c>
      <c r="C17582">
        <v>33</v>
      </c>
      <c r="D17582">
        <v>6644.3</v>
      </c>
      <c r="E17582">
        <v>4900</v>
      </c>
      <c r="F17582">
        <v>1410</v>
      </c>
      <c r="G17582">
        <v>24150</v>
      </c>
    </row>
    <row r="17583" spans="1:7" x14ac:dyDescent="0.35">
      <c r="A17583" t="s">
        <v>10</v>
      </c>
      <c r="B17583" t="s">
        <v>1772</v>
      </c>
      <c r="C17583">
        <v>156</v>
      </c>
      <c r="D17583">
        <v>12757.45</v>
      </c>
      <c r="E17583">
        <v>8750</v>
      </c>
      <c r="F17583">
        <v>570</v>
      </c>
      <c r="G17583">
        <v>92666.67</v>
      </c>
    </row>
    <row r="17584" spans="1:7" x14ac:dyDescent="0.35">
      <c r="A17584" t="s">
        <v>10</v>
      </c>
      <c r="B17584" t="s">
        <v>1773</v>
      </c>
      <c r="C17584">
        <v>50</v>
      </c>
      <c r="D17584">
        <v>5329.89</v>
      </c>
      <c r="E17584">
        <v>4031.67</v>
      </c>
      <c r="F17584">
        <v>316.67</v>
      </c>
      <c r="G17584">
        <v>17116.669999999998</v>
      </c>
    </row>
    <row r="17585" spans="1:7" x14ac:dyDescent="0.35">
      <c r="A17585" t="s">
        <v>10</v>
      </c>
      <c r="B17585" t="s">
        <v>339</v>
      </c>
      <c r="C17585">
        <v>2</v>
      </c>
      <c r="D17585">
        <v>6623.79</v>
      </c>
      <c r="E17585">
        <v>7866.67</v>
      </c>
      <c r="F17585">
        <v>4716.67</v>
      </c>
      <c r="G17585">
        <v>7866.67</v>
      </c>
    </row>
    <row r="17586" spans="1:7" x14ac:dyDescent="0.35">
      <c r="A17586" t="s">
        <v>11</v>
      </c>
      <c r="B17586" t="s">
        <v>1772</v>
      </c>
      <c r="C17586">
        <v>172</v>
      </c>
      <c r="D17586">
        <v>15910.61</v>
      </c>
      <c r="E17586">
        <v>12683.33</v>
      </c>
      <c r="F17586">
        <v>171.67</v>
      </c>
      <c r="G17586">
        <v>84558.33</v>
      </c>
    </row>
    <row r="17587" spans="1:7" x14ac:dyDescent="0.35">
      <c r="A17587" t="s">
        <v>11</v>
      </c>
      <c r="B17587" t="s">
        <v>1773</v>
      </c>
      <c r="C17587">
        <v>34</v>
      </c>
      <c r="D17587">
        <v>6483.28</v>
      </c>
      <c r="E17587">
        <v>5000</v>
      </c>
      <c r="F17587">
        <v>0</v>
      </c>
      <c r="G17587">
        <v>27583.33</v>
      </c>
    </row>
    <row r="17588" spans="1:7" x14ac:dyDescent="0.35">
      <c r="A17588" t="s">
        <v>12</v>
      </c>
      <c r="B17588" t="s">
        <v>1772</v>
      </c>
      <c r="C17588">
        <v>178</v>
      </c>
      <c r="D17588">
        <v>12053.31</v>
      </c>
      <c r="E17588">
        <v>9500</v>
      </c>
      <c r="F17588">
        <v>0</v>
      </c>
      <c r="G17588">
        <v>59606.67</v>
      </c>
    </row>
    <row r="17589" spans="1:7" x14ac:dyDescent="0.35">
      <c r="A17589" t="s">
        <v>12</v>
      </c>
      <c r="B17589" t="s">
        <v>1773</v>
      </c>
      <c r="C17589">
        <v>30</v>
      </c>
      <c r="D17589">
        <v>4898.12</v>
      </c>
      <c r="E17589">
        <v>5436.67</v>
      </c>
      <c r="F17589">
        <v>0</v>
      </c>
      <c r="G17589">
        <v>12433.33</v>
      </c>
    </row>
    <row r="17590" spans="1:7" x14ac:dyDescent="0.35">
      <c r="A17590" t="s">
        <v>12</v>
      </c>
      <c r="B17590" t="s">
        <v>339</v>
      </c>
      <c r="C17590">
        <v>1</v>
      </c>
      <c r="D17590">
        <v>5741.67</v>
      </c>
      <c r="E17590">
        <v>5741.67</v>
      </c>
      <c r="F17590">
        <v>5741.67</v>
      </c>
      <c r="G17590">
        <v>5741.67</v>
      </c>
    </row>
    <row r="17591" spans="1:7" x14ac:dyDescent="0.35">
      <c r="A17591" t="s">
        <v>13</v>
      </c>
      <c r="B17591" t="s">
        <v>1772</v>
      </c>
      <c r="C17591">
        <v>148</v>
      </c>
      <c r="D17591">
        <v>9542.51</v>
      </c>
      <c r="E17591">
        <v>6743.33</v>
      </c>
      <c r="F17591">
        <v>0</v>
      </c>
      <c r="G17591">
        <v>45366.67</v>
      </c>
    </row>
    <row r="17592" spans="1:7" x14ac:dyDescent="0.35">
      <c r="A17592" t="s">
        <v>13</v>
      </c>
      <c r="B17592" t="s">
        <v>1773</v>
      </c>
      <c r="C17592">
        <v>57</v>
      </c>
      <c r="D17592">
        <v>4583.1099999999997</v>
      </c>
      <c r="E17592">
        <v>2850</v>
      </c>
      <c r="F17592">
        <v>156.66999999999999</v>
      </c>
      <c r="G17592">
        <v>42566.67</v>
      </c>
    </row>
    <row r="17593" spans="1:7" x14ac:dyDescent="0.35">
      <c r="A17593" t="s">
        <v>13</v>
      </c>
      <c r="B17593" t="s">
        <v>339</v>
      </c>
      <c r="C17593">
        <v>1</v>
      </c>
      <c r="D17593">
        <v>3478.33</v>
      </c>
      <c r="E17593">
        <v>3478.33</v>
      </c>
      <c r="F17593">
        <v>3478.33</v>
      </c>
      <c r="G17593">
        <v>3478.33</v>
      </c>
    </row>
    <row r="17594" spans="1:7" x14ac:dyDescent="0.35">
      <c r="A17594" t="s">
        <v>14</v>
      </c>
      <c r="B17594" t="s">
        <v>1772</v>
      </c>
      <c r="C17594">
        <v>172</v>
      </c>
      <c r="D17594">
        <v>15604.91</v>
      </c>
      <c r="E17594">
        <v>10183.33</v>
      </c>
      <c r="F17594">
        <v>0</v>
      </c>
      <c r="G17594">
        <v>185500</v>
      </c>
    </row>
    <row r="17595" spans="1:7" x14ac:dyDescent="0.35">
      <c r="A17595" t="s">
        <v>14</v>
      </c>
      <c r="B17595" t="s">
        <v>1773</v>
      </c>
      <c r="C17595">
        <v>30</v>
      </c>
      <c r="D17595">
        <v>5992.49</v>
      </c>
      <c r="E17595">
        <v>4996.67</v>
      </c>
      <c r="F17595">
        <v>1905</v>
      </c>
      <c r="G17595">
        <v>22316.67</v>
      </c>
    </row>
    <row r="17596" spans="1:7" x14ac:dyDescent="0.35">
      <c r="A17596" t="s">
        <v>14</v>
      </c>
      <c r="B17596" t="s">
        <v>339</v>
      </c>
      <c r="C17596">
        <v>1</v>
      </c>
      <c r="D17596">
        <v>0</v>
      </c>
      <c r="E17596">
        <v>0</v>
      </c>
      <c r="F17596">
        <v>0</v>
      </c>
      <c r="G17596">
        <v>0</v>
      </c>
    </row>
    <row r="17597" spans="1:7" x14ac:dyDescent="0.35">
      <c r="A17597" t="s">
        <v>15</v>
      </c>
      <c r="B17597" t="s">
        <v>1772</v>
      </c>
      <c r="C17597">
        <v>161</v>
      </c>
      <c r="D17597">
        <v>15503.88</v>
      </c>
      <c r="E17597">
        <v>12016.67</v>
      </c>
      <c r="F17597">
        <v>0</v>
      </c>
      <c r="G17597">
        <v>137500</v>
      </c>
    </row>
    <row r="17598" spans="1:7" x14ac:dyDescent="0.35">
      <c r="A17598" t="s">
        <v>15</v>
      </c>
      <c r="B17598" t="s">
        <v>1773</v>
      </c>
      <c r="C17598">
        <v>43</v>
      </c>
      <c r="D17598">
        <v>6511.45</v>
      </c>
      <c r="E17598">
        <v>4785</v>
      </c>
      <c r="F17598">
        <v>250</v>
      </c>
      <c r="G17598">
        <v>44153.33</v>
      </c>
    </row>
    <row r="17599" spans="1:7" x14ac:dyDescent="0.35">
      <c r="A17599" t="s">
        <v>15</v>
      </c>
      <c r="B17599" t="s">
        <v>339</v>
      </c>
      <c r="C17599">
        <v>2</v>
      </c>
      <c r="D17599">
        <v>17983.080000000002</v>
      </c>
      <c r="E17599">
        <v>20316.669999999998</v>
      </c>
      <c r="F17599">
        <v>14216.67</v>
      </c>
      <c r="G17599">
        <v>20316.669999999998</v>
      </c>
    </row>
    <row r="17600" spans="1:7" x14ac:dyDescent="0.35">
      <c r="A17600" t="s">
        <v>16</v>
      </c>
      <c r="B17600" t="s">
        <v>1772</v>
      </c>
      <c r="C17600">
        <v>179</v>
      </c>
      <c r="D17600">
        <v>14645.82</v>
      </c>
      <c r="E17600">
        <v>10886.67</v>
      </c>
      <c r="F17600">
        <v>0</v>
      </c>
      <c r="G17600">
        <v>96566.67</v>
      </c>
    </row>
    <row r="17601" spans="1:7" x14ac:dyDescent="0.35">
      <c r="A17601" t="s">
        <v>16</v>
      </c>
      <c r="B17601" t="s">
        <v>1773</v>
      </c>
      <c r="C17601">
        <v>26</v>
      </c>
      <c r="D17601">
        <v>5355.77</v>
      </c>
      <c r="E17601">
        <v>5066.67</v>
      </c>
      <c r="F17601">
        <v>0</v>
      </c>
      <c r="G17601">
        <v>10766.67</v>
      </c>
    </row>
    <row r="17602" spans="1:7" x14ac:dyDescent="0.35">
      <c r="A17602" t="s">
        <v>16</v>
      </c>
      <c r="B17602" t="s">
        <v>339</v>
      </c>
      <c r="C17602">
        <v>1</v>
      </c>
      <c r="D17602">
        <v>2100</v>
      </c>
      <c r="E17602">
        <v>2100</v>
      </c>
      <c r="F17602">
        <v>2100</v>
      </c>
      <c r="G17602">
        <v>2100</v>
      </c>
    </row>
    <row r="17603" spans="1:7" x14ac:dyDescent="0.35">
      <c r="A17603" t="s">
        <v>17</v>
      </c>
      <c r="B17603" t="s">
        <v>1772</v>
      </c>
      <c r="C17603">
        <v>160</v>
      </c>
      <c r="D17603">
        <v>14032.27</v>
      </c>
      <c r="E17603">
        <v>11342.5</v>
      </c>
      <c r="F17603">
        <v>0</v>
      </c>
      <c r="G17603">
        <v>101833.33</v>
      </c>
    </row>
    <row r="17604" spans="1:7" x14ac:dyDescent="0.35">
      <c r="A17604" t="s">
        <v>17</v>
      </c>
      <c r="B17604" t="s">
        <v>1773</v>
      </c>
      <c r="C17604">
        <v>41</v>
      </c>
      <c r="D17604">
        <v>5532.62</v>
      </c>
      <c r="E17604">
        <v>4733.33</v>
      </c>
      <c r="F17604">
        <v>300</v>
      </c>
      <c r="G17604">
        <v>21933.33</v>
      </c>
    </row>
    <row r="17605" spans="1:7" x14ac:dyDescent="0.35">
      <c r="A17605" t="s">
        <v>17</v>
      </c>
      <c r="B17605" t="s">
        <v>339</v>
      </c>
      <c r="C17605">
        <v>2</v>
      </c>
      <c r="D17605">
        <v>3190.12</v>
      </c>
      <c r="E17605">
        <v>6586.33</v>
      </c>
      <c r="F17605">
        <v>0</v>
      </c>
      <c r="G17605">
        <v>6586.33</v>
      </c>
    </row>
    <row r="17606" spans="1:7" x14ac:dyDescent="0.35">
      <c r="A17606" t="s">
        <v>18</v>
      </c>
      <c r="B17606" t="s">
        <v>1772</v>
      </c>
      <c r="C17606">
        <v>161</v>
      </c>
      <c r="D17606">
        <v>9640.7999999999993</v>
      </c>
      <c r="E17606">
        <v>6947.67</v>
      </c>
      <c r="F17606">
        <v>0</v>
      </c>
      <c r="G17606">
        <v>39783.33</v>
      </c>
    </row>
    <row r="17607" spans="1:7" x14ac:dyDescent="0.35">
      <c r="A17607" t="s">
        <v>18</v>
      </c>
      <c r="B17607" t="s">
        <v>1773</v>
      </c>
      <c r="C17607">
        <v>43</v>
      </c>
      <c r="D17607">
        <v>4762.33</v>
      </c>
      <c r="E17607">
        <v>4036.67</v>
      </c>
      <c r="F17607">
        <v>585.83000000000004</v>
      </c>
      <c r="G17607">
        <v>14716.67</v>
      </c>
    </row>
    <row r="17608" spans="1:7" x14ac:dyDescent="0.35">
      <c r="A17608" t="s">
        <v>18</v>
      </c>
      <c r="B17608" t="s">
        <v>339</v>
      </c>
      <c r="C17608">
        <v>1</v>
      </c>
      <c r="D17608">
        <v>5050</v>
      </c>
      <c r="E17608">
        <v>5050</v>
      </c>
      <c r="F17608">
        <v>5050</v>
      </c>
      <c r="G17608">
        <v>5050</v>
      </c>
    </row>
    <row r="17609" spans="1:7" x14ac:dyDescent="0.35">
      <c r="A17609" t="s">
        <v>19</v>
      </c>
      <c r="B17609" t="s">
        <v>1772</v>
      </c>
      <c r="C17609">
        <v>167</v>
      </c>
      <c r="D17609">
        <v>13596.27</v>
      </c>
      <c r="E17609">
        <v>7994</v>
      </c>
      <c r="F17609">
        <v>0</v>
      </c>
      <c r="G17609">
        <v>121583.33</v>
      </c>
    </row>
    <row r="17610" spans="1:7" x14ac:dyDescent="0.35">
      <c r="A17610" t="s">
        <v>19</v>
      </c>
      <c r="B17610" t="s">
        <v>1773</v>
      </c>
      <c r="C17610">
        <v>39</v>
      </c>
      <c r="D17610">
        <v>6258.99</v>
      </c>
      <c r="E17610">
        <v>5416.67</v>
      </c>
      <c r="F17610">
        <v>250</v>
      </c>
      <c r="G17610">
        <v>28200</v>
      </c>
    </row>
    <row r="17611" spans="1:7" x14ac:dyDescent="0.35">
      <c r="A17611" t="s">
        <v>20</v>
      </c>
      <c r="B17611" t="s">
        <v>1772</v>
      </c>
      <c r="C17611">
        <v>157</v>
      </c>
      <c r="D17611">
        <v>22870.12</v>
      </c>
      <c r="E17611">
        <v>12966.67</v>
      </c>
      <c r="F17611">
        <v>0</v>
      </c>
      <c r="G17611">
        <v>231186.67</v>
      </c>
    </row>
    <row r="17612" spans="1:7" x14ac:dyDescent="0.35">
      <c r="A17612" t="s">
        <v>20</v>
      </c>
      <c r="B17612" t="s">
        <v>1773</v>
      </c>
      <c r="C17612">
        <v>48</v>
      </c>
      <c r="D17612">
        <v>7479.63</v>
      </c>
      <c r="E17612">
        <v>6733.33</v>
      </c>
      <c r="F17612">
        <v>0</v>
      </c>
      <c r="G17612">
        <v>33033.33</v>
      </c>
    </row>
    <row r="17613" spans="1:7" x14ac:dyDescent="0.35">
      <c r="A17613" t="s">
        <v>20</v>
      </c>
      <c r="B17613" t="s">
        <v>339</v>
      </c>
      <c r="C17613">
        <v>1</v>
      </c>
      <c r="D17613">
        <v>4650</v>
      </c>
      <c r="E17613">
        <v>4650</v>
      </c>
      <c r="F17613">
        <v>4650</v>
      </c>
      <c r="G17613">
        <v>4650</v>
      </c>
    </row>
    <row r="17614" spans="1:7" x14ac:dyDescent="0.35">
      <c r="A17614" t="s">
        <v>21</v>
      </c>
      <c r="B17614" t="s">
        <v>1772</v>
      </c>
      <c r="C17614">
        <v>181</v>
      </c>
      <c r="D17614">
        <v>21525.39</v>
      </c>
      <c r="E17614">
        <v>13500</v>
      </c>
      <c r="F17614">
        <v>0</v>
      </c>
      <c r="G17614">
        <v>167166.67000000001</v>
      </c>
    </row>
    <row r="17615" spans="1:7" x14ac:dyDescent="0.35">
      <c r="A17615" t="s">
        <v>21</v>
      </c>
      <c r="B17615" t="s">
        <v>1773</v>
      </c>
      <c r="C17615">
        <v>28</v>
      </c>
      <c r="D17615">
        <v>6144.85</v>
      </c>
      <c r="E17615">
        <v>4633.33</v>
      </c>
      <c r="F17615">
        <v>466.67</v>
      </c>
      <c r="G17615">
        <v>19116.669999999998</v>
      </c>
    </row>
    <row r="17616" spans="1:7" x14ac:dyDescent="0.35">
      <c r="A17616" t="s">
        <v>21</v>
      </c>
      <c r="B17616" t="s">
        <v>339</v>
      </c>
      <c r="C17616">
        <v>1</v>
      </c>
      <c r="D17616">
        <v>4383.33</v>
      </c>
      <c r="E17616">
        <v>4383.33</v>
      </c>
      <c r="F17616">
        <v>4383.33</v>
      </c>
      <c r="G17616">
        <v>4383.33</v>
      </c>
    </row>
    <row r="17617" spans="1:7" x14ac:dyDescent="0.35">
      <c r="A17617" t="s">
        <v>22</v>
      </c>
      <c r="B17617" t="s">
        <v>1772</v>
      </c>
      <c r="C17617">
        <v>159</v>
      </c>
      <c r="D17617">
        <v>14732.15</v>
      </c>
      <c r="E17617">
        <v>9800</v>
      </c>
      <c r="F17617">
        <v>0</v>
      </c>
      <c r="G17617">
        <v>233500</v>
      </c>
    </row>
    <row r="17618" spans="1:7" x14ac:dyDescent="0.35">
      <c r="A17618" t="s">
        <v>22</v>
      </c>
      <c r="B17618" t="s">
        <v>1773</v>
      </c>
      <c r="C17618">
        <v>49</v>
      </c>
      <c r="D17618">
        <v>5368.56</v>
      </c>
      <c r="E17618">
        <v>4706.67</v>
      </c>
      <c r="F17618">
        <v>838</v>
      </c>
      <c r="G17618">
        <v>22966.33</v>
      </c>
    </row>
    <row r="17619" spans="1:7" x14ac:dyDescent="0.35">
      <c r="A17619" t="s">
        <v>22</v>
      </c>
      <c r="B17619" t="s">
        <v>339</v>
      </c>
      <c r="C17619">
        <v>1</v>
      </c>
      <c r="D17619">
        <v>9833.33</v>
      </c>
      <c r="E17619">
        <v>9833.33</v>
      </c>
      <c r="F17619">
        <v>9833.33</v>
      </c>
      <c r="G17619">
        <v>9833.33</v>
      </c>
    </row>
    <row r="17620" spans="1:7" x14ac:dyDescent="0.35">
      <c r="A17620" t="s">
        <v>23</v>
      </c>
      <c r="B17620" t="s">
        <v>1772</v>
      </c>
      <c r="C17620">
        <v>150</v>
      </c>
      <c r="D17620">
        <v>11462.98</v>
      </c>
      <c r="E17620">
        <v>8216.67</v>
      </c>
      <c r="F17620">
        <v>0</v>
      </c>
      <c r="G17620">
        <v>78300</v>
      </c>
    </row>
    <row r="17621" spans="1:7" x14ac:dyDescent="0.35">
      <c r="A17621" t="s">
        <v>23</v>
      </c>
      <c r="B17621" t="s">
        <v>1773</v>
      </c>
      <c r="C17621">
        <v>53</v>
      </c>
      <c r="D17621">
        <v>5378.21</v>
      </c>
      <c r="E17621">
        <v>4460</v>
      </c>
      <c r="F17621">
        <v>0</v>
      </c>
      <c r="G17621">
        <v>15816.67</v>
      </c>
    </row>
    <row r="17622" spans="1:7" x14ac:dyDescent="0.35">
      <c r="A17622" t="s">
        <v>23</v>
      </c>
      <c r="B17622" t="s">
        <v>339</v>
      </c>
      <c r="C17622">
        <v>2</v>
      </c>
      <c r="D17622">
        <v>7100</v>
      </c>
      <c r="E17622">
        <v>0</v>
      </c>
      <c r="F17622">
        <v>0</v>
      </c>
      <c r="G17622">
        <v>14200</v>
      </c>
    </row>
    <row r="17623" spans="1:7" x14ac:dyDescent="0.35">
      <c r="A17623" t="s">
        <v>24</v>
      </c>
      <c r="B17623" t="s">
        <v>1772</v>
      </c>
      <c r="C17623">
        <v>169</v>
      </c>
      <c r="D17623">
        <v>17931.810000000001</v>
      </c>
      <c r="E17623">
        <v>11453.33</v>
      </c>
      <c r="F17623">
        <v>0</v>
      </c>
      <c r="G17623">
        <v>180733.33</v>
      </c>
    </row>
    <row r="17624" spans="1:7" x14ac:dyDescent="0.35">
      <c r="A17624" t="s">
        <v>24</v>
      </c>
      <c r="B17624" t="s">
        <v>1773</v>
      </c>
      <c r="C17624">
        <v>37</v>
      </c>
      <c r="D17624">
        <v>5851.22</v>
      </c>
      <c r="E17624">
        <v>5216.67</v>
      </c>
      <c r="F17624">
        <v>350</v>
      </c>
      <c r="G17624">
        <v>17100</v>
      </c>
    </row>
    <row r="17625" spans="1:7" x14ac:dyDescent="0.35">
      <c r="A17625" t="s">
        <v>24</v>
      </c>
      <c r="B17625" t="s">
        <v>339</v>
      </c>
      <c r="C17625">
        <v>1</v>
      </c>
      <c r="D17625">
        <v>3666.67</v>
      </c>
      <c r="E17625">
        <v>3666.67</v>
      </c>
      <c r="F17625">
        <v>3666.67</v>
      </c>
      <c r="G17625">
        <v>3666.67</v>
      </c>
    </row>
    <row r="17626" spans="1:7" x14ac:dyDescent="0.35">
      <c r="A17626" t="s">
        <v>25</v>
      </c>
      <c r="B17626" t="s">
        <v>1772</v>
      </c>
      <c r="C17626">
        <v>167</v>
      </c>
      <c r="D17626">
        <v>13302.35</v>
      </c>
      <c r="E17626">
        <v>9398.33</v>
      </c>
      <c r="F17626">
        <v>0</v>
      </c>
      <c r="G17626">
        <v>122350</v>
      </c>
    </row>
    <row r="17627" spans="1:7" x14ac:dyDescent="0.35">
      <c r="A17627" t="s">
        <v>25</v>
      </c>
      <c r="B17627" t="s">
        <v>1773</v>
      </c>
      <c r="C17627">
        <v>36</v>
      </c>
      <c r="D17627">
        <v>5402.75</v>
      </c>
      <c r="E17627">
        <v>4463.33</v>
      </c>
      <c r="F17627">
        <v>383.33</v>
      </c>
      <c r="G17627">
        <v>43020</v>
      </c>
    </row>
    <row r="17628" spans="1:7" x14ac:dyDescent="0.35">
      <c r="A17628" t="s">
        <v>25</v>
      </c>
      <c r="B17628" t="s">
        <v>339</v>
      </c>
      <c r="C17628">
        <v>1</v>
      </c>
      <c r="D17628">
        <v>8316.67</v>
      </c>
      <c r="E17628">
        <v>8316.67</v>
      </c>
      <c r="F17628">
        <v>8316.67</v>
      </c>
      <c r="G17628">
        <v>8316.67</v>
      </c>
    </row>
    <row r="17629" spans="1:7" x14ac:dyDescent="0.35">
      <c r="A17629" t="s">
        <v>26</v>
      </c>
      <c r="B17629" t="s">
        <v>1772</v>
      </c>
      <c r="C17629">
        <v>156</v>
      </c>
      <c r="D17629">
        <v>16207.33</v>
      </c>
      <c r="E17629">
        <v>11255</v>
      </c>
      <c r="F17629">
        <v>0</v>
      </c>
      <c r="G17629">
        <v>124870</v>
      </c>
    </row>
    <row r="17630" spans="1:7" x14ac:dyDescent="0.35">
      <c r="A17630" t="s">
        <v>26</v>
      </c>
      <c r="B17630" t="s">
        <v>1773</v>
      </c>
      <c r="C17630">
        <v>45</v>
      </c>
      <c r="D17630">
        <v>6122.3</v>
      </c>
      <c r="E17630">
        <v>4679.67</v>
      </c>
      <c r="F17630">
        <v>656.67</v>
      </c>
      <c r="G17630">
        <v>25083.33</v>
      </c>
    </row>
    <row r="17631" spans="1:7" x14ac:dyDescent="0.35">
      <c r="A17631" t="s">
        <v>26</v>
      </c>
      <c r="B17631" t="s">
        <v>339</v>
      </c>
      <c r="C17631">
        <v>1</v>
      </c>
      <c r="D17631">
        <v>4850</v>
      </c>
      <c r="E17631">
        <v>4850</v>
      </c>
      <c r="F17631">
        <v>4850</v>
      </c>
      <c r="G17631">
        <v>4850</v>
      </c>
    </row>
    <row r="17632" spans="1:7" x14ac:dyDescent="0.35">
      <c r="A17632" t="s">
        <v>27</v>
      </c>
      <c r="B17632" t="s">
        <v>1772</v>
      </c>
      <c r="C17632">
        <v>173</v>
      </c>
      <c r="D17632">
        <v>17077.73</v>
      </c>
      <c r="E17632">
        <v>12683.33</v>
      </c>
      <c r="F17632">
        <v>0</v>
      </c>
      <c r="G17632">
        <v>149366.67000000001</v>
      </c>
    </row>
    <row r="17633" spans="1:7" x14ac:dyDescent="0.35">
      <c r="A17633" t="s">
        <v>27</v>
      </c>
      <c r="B17633" t="s">
        <v>1773</v>
      </c>
      <c r="C17633">
        <v>29</v>
      </c>
      <c r="D17633">
        <v>6574.96</v>
      </c>
      <c r="E17633">
        <v>4941.67</v>
      </c>
      <c r="F17633">
        <v>255</v>
      </c>
      <c r="G17633">
        <v>20533.330000000002</v>
      </c>
    </row>
    <row r="17634" spans="1:7" x14ac:dyDescent="0.35">
      <c r="A17634" t="s">
        <v>27</v>
      </c>
      <c r="B17634" t="s">
        <v>339</v>
      </c>
      <c r="C17634">
        <v>2</v>
      </c>
      <c r="D17634">
        <v>5226.37</v>
      </c>
      <c r="E17634">
        <v>6600</v>
      </c>
      <c r="F17634">
        <v>1730</v>
      </c>
      <c r="G17634">
        <v>6600</v>
      </c>
    </row>
    <row r="17635" spans="1:7" x14ac:dyDescent="0.35">
      <c r="A17635" t="s">
        <v>28</v>
      </c>
      <c r="B17635" t="s">
        <v>1772</v>
      </c>
      <c r="C17635">
        <v>168</v>
      </c>
      <c r="D17635">
        <v>12755.3</v>
      </c>
      <c r="E17635">
        <v>8750</v>
      </c>
      <c r="F17635">
        <v>0</v>
      </c>
      <c r="G17635">
        <v>119833.33</v>
      </c>
    </row>
    <row r="17636" spans="1:7" x14ac:dyDescent="0.35">
      <c r="A17636" t="s">
        <v>28</v>
      </c>
      <c r="B17636" t="s">
        <v>1773</v>
      </c>
      <c r="C17636">
        <v>39</v>
      </c>
      <c r="D17636">
        <v>6620.09</v>
      </c>
      <c r="E17636">
        <v>3933.33</v>
      </c>
      <c r="F17636">
        <v>0</v>
      </c>
      <c r="G17636">
        <v>48716.67</v>
      </c>
    </row>
    <row r="17637" spans="1:7" x14ac:dyDescent="0.35">
      <c r="A17637" t="s">
        <v>29</v>
      </c>
      <c r="B17637" t="s">
        <v>1772</v>
      </c>
      <c r="C17637">
        <v>170</v>
      </c>
      <c r="D17637">
        <v>18309.27</v>
      </c>
      <c r="E17637">
        <v>10708.33</v>
      </c>
      <c r="F17637">
        <v>0</v>
      </c>
      <c r="G17637">
        <v>146453.32999999999</v>
      </c>
    </row>
    <row r="17638" spans="1:7" x14ac:dyDescent="0.35">
      <c r="A17638" t="s">
        <v>29</v>
      </c>
      <c r="B17638" t="s">
        <v>1773</v>
      </c>
      <c r="C17638">
        <v>34</v>
      </c>
      <c r="D17638">
        <v>7204.95</v>
      </c>
      <c r="E17638">
        <v>5533.33</v>
      </c>
      <c r="F17638">
        <v>1255</v>
      </c>
      <c r="G17638">
        <v>18683.330000000002</v>
      </c>
    </row>
    <row r="17639" spans="1:7" x14ac:dyDescent="0.35">
      <c r="A17639" t="s">
        <v>30</v>
      </c>
      <c r="B17639" t="s">
        <v>1772</v>
      </c>
      <c r="C17639">
        <v>174</v>
      </c>
      <c r="D17639">
        <v>16507.099999999999</v>
      </c>
      <c r="E17639">
        <v>10135</v>
      </c>
      <c r="F17639">
        <v>0</v>
      </c>
      <c r="G17639">
        <v>108833.33</v>
      </c>
    </row>
    <row r="17640" spans="1:7" x14ac:dyDescent="0.35">
      <c r="A17640" t="s">
        <v>30</v>
      </c>
      <c r="B17640" t="s">
        <v>1773</v>
      </c>
      <c r="C17640">
        <v>28</v>
      </c>
      <c r="D17640">
        <v>4899.2299999999996</v>
      </c>
      <c r="E17640">
        <v>3425</v>
      </c>
      <c r="F17640">
        <v>0</v>
      </c>
      <c r="G17640">
        <v>31583.33</v>
      </c>
    </row>
    <row r="17641" spans="1:7" x14ac:dyDescent="0.35">
      <c r="A17641" t="s">
        <v>31</v>
      </c>
      <c r="B17641" t="s">
        <v>1772</v>
      </c>
      <c r="C17641">
        <v>158</v>
      </c>
      <c r="D17641">
        <v>8973.93</v>
      </c>
      <c r="E17641">
        <v>5650</v>
      </c>
      <c r="F17641">
        <v>0</v>
      </c>
      <c r="G17641">
        <v>116916.67</v>
      </c>
    </row>
    <row r="17642" spans="1:7" x14ac:dyDescent="0.35">
      <c r="A17642" t="s">
        <v>31</v>
      </c>
      <c r="B17642" t="s">
        <v>1773</v>
      </c>
      <c r="C17642">
        <v>49</v>
      </c>
      <c r="D17642">
        <v>5581.26</v>
      </c>
      <c r="E17642">
        <v>3366</v>
      </c>
      <c r="F17642">
        <v>170</v>
      </c>
      <c r="G17642">
        <v>44950</v>
      </c>
    </row>
    <row r="17643" spans="1:7" x14ac:dyDescent="0.35">
      <c r="A17643" t="s">
        <v>32</v>
      </c>
      <c r="B17643" t="s">
        <v>1772</v>
      </c>
      <c r="C17643">
        <v>3963</v>
      </c>
      <c r="D17643">
        <v>15609.85</v>
      </c>
      <c r="E17643">
        <v>10300</v>
      </c>
      <c r="F17643">
        <v>0</v>
      </c>
      <c r="G17643">
        <v>233500</v>
      </c>
    </row>
    <row r="17644" spans="1:7" x14ac:dyDescent="0.35">
      <c r="A17644" t="s">
        <v>32</v>
      </c>
      <c r="B17644" t="s">
        <v>1773</v>
      </c>
      <c r="C17644">
        <v>945</v>
      </c>
      <c r="D17644">
        <v>5944.9</v>
      </c>
      <c r="E17644">
        <v>4706.67</v>
      </c>
      <c r="F17644">
        <v>0</v>
      </c>
      <c r="G17644">
        <v>48716.67</v>
      </c>
    </row>
    <row r="17645" spans="1:7" x14ac:dyDescent="0.35">
      <c r="A17645" t="s">
        <v>32</v>
      </c>
      <c r="B17645" t="s">
        <v>339</v>
      </c>
      <c r="C17645">
        <v>22</v>
      </c>
      <c r="D17645">
        <v>6273.6</v>
      </c>
      <c r="E17645">
        <v>4850</v>
      </c>
      <c r="F17645">
        <v>0</v>
      </c>
      <c r="G17645">
        <v>20316.669999999998</v>
      </c>
    </row>
    <row r="17647" spans="1:7" x14ac:dyDescent="0.35">
      <c r="A17647" t="s">
        <v>1774</v>
      </c>
    </row>
    <row r="17648" spans="1:7" x14ac:dyDescent="0.35">
      <c r="A17648" t="s">
        <v>2</v>
      </c>
      <c r="B17648" t="s">
        <v>1775</v>
      </c>
      <c r="C17648" t="s">
        <v>3</v>
      </c>
      <c r="D17648" t="s">
        <v>4</v>
      </c>
      <c r="E17648" t="s">
        <v>5</v>
      </c>
      <c r="F17648" t="s">
        <v>6</v>
      </c>
      <c r="G17648" t="s">
        <v>7</v>
      </c>
    </row>
    <row r="17649" spans="1:7" x14ac:dyDescent="0.35">
      <c r="A17649" t="s">
        <v>8</v>
      </c>
      <c r="B17649" t="s">
        <v>1776</v>
      </c>
      <c r="C17649">
        <v>178</v>
      </c>
      <c r="D17649">
        <v>11386.41</v>
      </c>
      <c r="E17649">
        <v>8352</v>
      </c>
      <c r="F17649">
        <v>0</v>
      </c>
      <c r="G17649">
        <v>49575</v>
      </c>
    </row>
    <row r="17650" spans="1:7" x14ac:dyDescent="0.35">
      <c r="A17650" t="s">
        <v>8</v>
      </c>
      <c r="B17650" t="s">
        <v>1777</v>
      </c>
      <c r="C17650">
        <v>19</v>
      </c>
      <c r="D17650">
        <v>8458.61</v>
      </c>
      <c r="E17650">
        <v>8085</v>
      </c>
      <c r="F17650">
        <v>2800</v>
      </c>
      <c r="G17650">
        <v>19683.330000000002</v>
      </c>
    </row>
    <row r="17651" spans="1:7" x14ac:dyDescent="0.35">
      <c r="A17651" t="s">
        <v>8</v>
      </c>
      <c r="B17651" t="s">
        <v>339</v>
      </c>
      <c r="C17651">
        <v>7</v>
      </c>
      <c r="D17651">
        <v>8132.36</v>
      </c>
      <c r="E17651">
        <v>8700</v>
      </c>
      <c r="F17651">
        <v>2099.33</v>
      </c>
      <c r="G17651">
        <v>16541.669999999998</v>
      </c>
    </row>
    <row r="17652" spans="1:7" x14ac:dyDescent="0.35">
      <c r="A17652" t="s">
        <v>9</v>
      </c>
      <c r="B17652" t="s">
        <v>1776</v>
      </c>
      <c r="C17652">
        <v>187</v>
      </c>
      <c r="D17652">
        <v>13306.57</v>
      </c>
      <c r="E17652">
        <v>7883.33</v>
      </c>
      <c r="F17652">
        <v>0</v>
      </c>
      <c r="G17652">
        <v>66666.67</v>
      </c>
    </row>
    <row r="17653" spans="1:7" x14ac:dyDescent="0.35">
      <c r="A17653" t="s">
        <v>9</v>
      </c>
      <c r="B17653" t="s">
        <v>1777</v>
      </c>
      <c r="C17653">
        <v>7</v>
      </c>
      <c r="D17653">
        <v>8384.2000000000007</v>
      </c>
      <c r="E17653">
        <v>4733.33</v>
      </c>
      <c r="F17653">
        <v>620</v>
      </c>
      <c r="G17653">
        <v>40333.33</v>
      </c>
    </row>
    <row r="17654" spans="1:7" x14ac:dyDescent="0.35">
      <c r="A17654" t="s">
        <v>9</v>
      </c>
      <c r="B17654" t="s">
        <v>339</v>
      </c>
      <c r="C17654">
        <v>7</v>
      </c>
      <c r="D17654">
        <v>13548.54</v>
      </c>
      <c r="E17654">
        <v>9500</v>
      </c>
      <c r="F17654">
        <v>250</v>
      </c>
      <c r="G17654">
        <v>22333.33</v>
      </c>
    </row>
    <row r="17655" spans="1:7" x14ac:dyDescent="0.35">
      <c r="A17655" t="s">
        <v>10</v>
      </c>
      <c r="B17655" t="s">
        <v>1776</v>
      </c>
      <c r="C17655">
        <v>189</v>
      </c>
      <c r="D17655">
        <v>11247.97</v>
      </c>
      <c r="E17655">
        <v>7980</v>
      </c>
      <c r="F17655">
        <v>570</v>
      </c>
      <c r="G17655">
        <v>92666.67</v>
      </c>
    </row>
    <row r="17656" spans="1:7" x14ac:dyDescent="0.35">
      <c r="A17656" t="s">
        <v>10</v>
      </c>
      <c r="B17656" t="s">
        <v>1777</v>
      </c>
      <c r="C17656">
        <v>18</v>
      </c>
      <c r="D17656">
        <v>10282.530000000001</v>
      </c>
      <c r="E17656">
        <v>6250</v>
      </c>
      <c r="F17656">
        <v>316.67</v>
      </c>
      <c r="G17656">
        <v>23300</v>
      </c>
    </row>
    <row r="17657" spans="1:7" x14ac:dyDescent="0.35">
      <c r="A17657" t="s">
        <v>10</v>
      </c>
      <c r="B17657" t="s">
        <v>339</v>
      </c>
      <c r="C17657">
        <v>1</v>
      </c>
      <c r="D17657">
        <v>8133.33</v>
      </c>
      <c r="E17657">
        <v>8133.33</v>
      </c>
      <c r="F17657">
        <v>8133.33</v>
      </c>
      <c r="G17657">
        <v>8133.33</v>
      </c>
    </row>
    <row r="17658" spans="1:7" x14ac:dyDescent="0.35">
      <c r="A17658" t="s">
        <v>11</v>
      </c>
      <c r="B17658" t="s">
        <v>1776</v>
      </c>
      <c r="C17658">
        <v>193</v>
      </c>
      <c r="D17658">
        <v>13909.93</v>
      </c>
      <c r="E17658">
        <v>9983.33</v>
      </c>
      <c r="F17658">
        <v>0</v>
      </c>
      <c r="G17658">
        <v>75833.33</v>
      </c>
    </row>
    <row r="17659" spans="1:7" x14ac:dyDescent="0.35">
      <c r="A17659" t="s">
        <v>11</v>
      </c>
      <c r="B17659" t="s">
        <v>1777</v>
      </c>
      <c r="C17659">
        <v>10</v>
      </c>
      <c r="D17659">
        <v>10310.43</v>
      </c>
      <c r="E17659">
        <v>7430</v>
      </c>
      <c r="F17659">
        <v>2500</v>
      </c>
      <c r="G17659">
        <v>20051.669999999998</v>
      </c>
    </row>
    <row r="17660" spans="1:7" x14ac:dyDescent="0.35">
      <c r="A17660" t="s">
        <v>11</v>
      </c>
      <c r="B17660" t="s">
        <v>339</v>
      </c>
      <c r="C17660">
        <v>3</v>
      </c>
      <c r="D17660">
        <v>63408.6</v>
      </c>
      <c r="E17660">
        <v>63166.67</v>
      </c>
      <c r="F17660">
        <v>1911.67</v>
      </c>
      <c r="G17660">
        <v>84558.33</v>
      </c>
    </row>
    <row r="17661" spans="1:7" x14ac:dyDescent="0.35">
      <c r="A17661" t="s">
        <v>12</v>
      </c>
      <c r="B17661" t="s">
        <v>1776</v>
      </c>
      <c r="C17661">
        <v>183</v>
      </c>
      <c r="D17661">
        <v>11612.57</v>
      </c>
      <c r="E17661">
        <v>8950</v>
      </c>
      <c r="F17661">
        <v>0</v>
      </c>
      <c r="G17661">
        <v>59606.67</v>
      </c>
    </row>
    <row r="17662" spans="1:7" x14ac:dyDescent="0.35">
      <c r="A17662" t="s">
        <v>12</v>
      </c>
      <c r="B17662" t="s">
        <v>1777</v>
      </c>
      <c r="C17662">
        <v>20</v>
      </c>
      <c r="D17662">
        <v>8970.06</v>
      </c>
      <c r="E17662">
        <v>8013.33</v>
      </c>
      <c r="F17662">
        <v>616.66999999999996</v>
      </c>
      <c r="G17662">
        <v>36533.33</v>
      </c>
    </row>
    <row r="17663" spans="1:7" x14ac:dyDescent="0.35">
      <c r="A17663" t="s">
        <v>12</v>
      </c>
      <c r="B17663" t="s">
        <v>339</v>
      </c>
      <c r="C17663">
        <v>6</v>
      </c>
      <c r="D17663">
        <v>8231.67</v>
      </c>
      <c r="E17663">
        <v>10550</v>
      </c>
      <c r="F17663">
        <v>0</v>
      </c>
      <c r="G17663">
        <v>14500</v>
      </c>
    </row>
    <row r="17664" spans="1:7" x14ac:dyDescent="0.35">
      <c r="A17664" t="s">
        <v>13</v>
      </c>
      <c r="B17664" t="s">
        <v>1776</v>
      </c>
      <c r="C17664">
        <v>184</v>
      </c>
      <c r="D17664">
        <v>8828.7000000000007</v>
      </c>
      <c r="E17664">
        <v>5976.67</v>
      </c>
      <c r="F17664">
        <v>0</v>
      </c>
      <c r="G17664">
        <v>45366.67</v>
      </c>
    </row>
    <row r="17665" spans="1:7" x14ac:dyDescent="0.35">
      <c r="A17665" t="s">
        <v>13</v>
      </c>
      <c r="B17665" t="s">
        <v>1777</v>
      </c>
      <c r="C17665">
        <v>18</v>
      </c>
      <c r="D17665">
        <v>4650.76</v>
      </c>
      <c r="E17665">
        <v>5100</v>
      </c>
      <c r="F17665">
        <v>0</v>
      </c>
      <c r="G17665">
        <v>7930</v>
      </c>
    </row>
    <row r="17666" spans="1:7" x14ac:dyDescent="0.35">
      <c r="A17666" t="s">
        <v>13</v>
      </c>
      <c r="B17666" t="s">
        <v>339</v>
      </c>
      <c r="C17666">
        <v>4</v>
      </c>
      <c r="D17666">
        <v>3624.43</v>
      </c>
      <c r="E17666">
        <v>2916.67</v>
      </c>
      <c r="F17666">
        <v>125</v>
      </c>
      <c r="G17666">
        <v>8583.33</v>
      </c>
    </row>
    <row r="17667" spans="1:7" x14ac:dyDescent="0.35">
      <c r="A17667" t="s">
        <v>14</v>
      </c>
      <c r="B17667" t="s">
        <v>1776</v>
      </c>
      <c r="C17667">
        <v>186</v>
      </c>
      <c r="D17667">
        <v>14482.3</v>
      </c>
      <c r="E17667">
        <v>8983.33</v>
      </c>
      <c r="F17667">
        <v>0</v>
      </c>
      <c r="G17667">
        <v>185500</v>
      </c>
    </row>
    <row r="17668" spans="1:7" x14ac:dyDescent="0.35">
      <c r="A17668" t="s">
        <v>14</v>
      </c>
      <c r="B17668" t="s">
        <v>1777</v>
      </c>
      <c r="C17668">
        <v>10</v>
      </c>
      <c r="D17668">
        <v>9062</v>
      </c>
      <c r="E17668">
        <v>8346.67</v>
      </c>
      <c r="F17668">
        <v>2923.33</v>
      </c>
      <c r="G17668">
        <v>15133.33</v>
      </c>
    </row>
    <row r="17669" spans="1:7" x14ac:dyDescent="0.35">
      <c r="A17669" t="s">
        <v>14</v>
      </c>
      <c r="B17669" t="s">
        <v>339</v>
      </c>
      <c r="C17669">
        <v>7</v>
      </c>
      <c r="D17669">
        <v>11844.01</v>
      </c>
      <c r="E17669">
        <v>4666.67</v>
      </c>
      <c r="F17669">
        <v>0</v>
      </c>
      <c r="G17669">
        <v>60333.33</v>
      </c>
    </row>
    <row r="17670" spans="1:7" x14ac:dyDescent="0.35">
      <c r="A17670" t="s">
        <v>15</v>
      </c>
      <c r="B17670" t="s">
        <v>1776</v>
      </c>
      <c r="C17670">
        <v>189</v>
      </c>
      <c r="D17670">
        <v>13354.87</v>
      </c>
      <c r="E17670">
        <v>8946.67</v>
      </c>
      <c r="F17670">
        <v>0</v>
      </c>
      <c r="G17670">
        <v>137500</v>
      </c>
    </row>
    <row r="17671" spans="1:7" x14ac:dyDescent="0.35">
      <c r="A17671" t="s">
        <v>15</v>
      </c>
      <c r="B17671" t="s">
        <v>1777</v>
      </c>
      <c r="C17671">
        <v>11</v>
      </c>
      <c r="D17671">
        <v>7783.44</v>
      </c>
      <c r="E17671">
        <v>5220.33</v>
      </c>
      <c r="F17671">
        <v>1900</v>
      </c>
      <c r="G17671">
        <v>17500</v>
      </c>
    </row>
    <row r="17672" spans="1:7" x14ac:dyDescent="0.35">
      <c r="A17672" t="s">
        <v>15</v>
      </c>
      <c r="B17672" t="s">
        <v>339</v>
      </c>
      <c r="C17672">
        <v>6</v>
      </c>
      <c r="D17672">
        <v>18800.97</v>
      </c>
      <c r="E17672">
        <v>9366.67</v>
      </c>
      <c r="F17672">
        <v>568.33000000000004</v>
      </c>
      <c r="G17672">
        <v>38000</v>
      </c>
    </row>
    <row r="17673" spans="1:7" x14ac:dyDescent="0.35">
      <c r="A17673" t="s">
        <v>16</v>
      </c>
      <c r="B17673" t="s">
        <v>1776</v>
      </c>
      <c r="C17673">
        <v>194</v>
      </c>
      <c r="D17673">
        <v>13830.7</v>
      </c>
      <c r="E17673">
        <v>10066.67</v>
      </c>
      <c r="F17673">
        <v>0</v>
      </c>
      <c r="G17673">
        <v>96566.67</v>
      </c>
    </row>
    <row r="17674" spans="1:7" x14ac:dyDescent="0.35">
      <c r="A17674" t="s">
        <v>16</v>
      </c>
      <c r="B17674" t="s">
        <v>1777</v>
      </c>
      <c r="C17674">
        <v>7</v>
      </c>
      <c r="D17674">
        <v>5288.43</v>
      </c>
      <c r="E17674">
        <v>6233.33</v>
      </c>
      <c r="F17674">
        <v>1250</v>
      </c>
      <c r="G17674">
        <v>7420</v>
      </c>
    </row>
    <row r="17675" spans="1:7" x14ac:dyDescent="0.35">
      <c r="A17675" t="s">
        <v>16</v>
      </c>
      <c r="B17675" t="s">
        <v>339</v>
      </c>
      <c r="C17675">
        <v>5</v>
      </c>
      <c r="D17675">
        <v>5725.75</v>
      </c>
      <c r="E17675">
        <v>6600</v>
      </c>
      <c r="F17675">
        <v>1733.33</v>
      </c>
      <c r="G17675">
        <v>9083.33</v>
      </c>
    </row>
    <row r="17676" spans="1:7" x14ac:dyDescent="0.35">
      <c r="A17676" t="s">
        <v>17</v>
      </c>
      <c r="B17676" t="s">
        <v>1776</v>
      </c>
      <c r="C17676">
        <v>187</v>
      </c>
      <c r="D17676">
        <v>12517.12</v>
      </c>
      <c r="E17676">
        <v>8716.67</v>
      </c>
      <c r="F17676">
        <v>0</v>
      </c>
      <c r="G17676">
        <v>101833.33</v>
      </c>
    </row>
    <row r="17677" spans="1:7" x14ac:dyDescent="0.35">
      <c r="A17677" t="s">
        <v>17</v>
      </c>
      <c r="B17677" t="s">
        <v>1777</v>
      </c>
      <c r="C17677">
        <v>14</v>
      </c>
      <c r="D17677">
        <v>5818.3</v>
      </c>
      <c r="E17677">
        <v>4067</v>
      </c>
      <c r="F17677">
        <v>1141.67</v>
      </c>
      <c r="G17677">
        <v>18476.669999999998</v>
      </c>
    </row>
    <row r="17678" spans="1:7" x14ac:dyDescent="0.35">
      <c r="A17678" t="s">
        <v>17</v>
      </c>
      <c r="B17678" t="s">
        <v>339</v>
      </c>
      <c r="C17678">
        <v>2</v>
      </c>
      <c r="D17678">
        <v>15202.47</v>
      </c>
      <c r="E17678">
        <v>15333.33</v>
      </c>
      <c r="F17678">
        <v>14666.67</v>
      </c>
      <c r="G17678">
        <v>15333.33</v>
      </c>
    </row>
    <row r="17679" spans="1:7" x14ac:dyDescent="0.35">
      <c r="A17679" t="s">
        <v>18</v>
      </c>
      <c r="B17679" t="s">
        <v>1776</v>
      </c>
      <c r="C17679">
        <v>186</v>
      </c>
      <c r="D17679">
        <v>8820.49</v>
      </c>
      <c r="E17679">
        <v>6300</v>
      </c>
      <c r="F17679">
        <v>0</v>
      </c>
      <c r="G17679">
        <v>39783.33</v>
      </c>
    </row>
    <row r="17680" spans="1:7" x14ac:dyDescent="0.35">
      <c r="A17680" t="s">
        <v>18</v>
      </c>
      <c r="B17680" t="s">
        <v>1777</v>
      </c>
      <c r="C17680">
        <v>15</v>
      </c>
      <c r="D17680">
        <v>7030.94</v>
      </c>
      <c r="E17680">
        <v>4943.33</v>
      </c>
      <c r="F17680">
        <v>1058.33</v>
      </c>
      <c r="G17680">
        <v>17200</v>
      </c>
    </row>
    <row r="17681" spans="1:7" x14ac:dyDescent="0.35">
      <c r="A17681" t="s">
        <v>18</v>
      </c>
      <c r="B17681" t="s">
        <v>339</v>
      </c>
      <c r="C17681">
        <v>4</v>
      </c>
      <c r="D17681">
        <v>4791.43</v>
      </c>
      <c r="E17681">
        <v>5480</v>
      </c>
      <c r="F17681">
        <v>1250</v>
      </c>
      <c r="G17681">
        <v>6600</v>
      </c>
    </row>
    <row r="17682" spans="1:7" x14ac:dyDescent="0.35">
      <c r="A17682" t="s">
        <v>19</v>
      </c>
      <c r="B17682" t="s">
        <v>1776</v>
      </c>
      <c r="C17682">
        <v>193</v>
      </c>
      <c r="D17682">
        <v>12512.13</v>
      </c>
      <c r="E17682">
        <v>7072.67</v>
      </c>
      <c r="F17682">
        <v>0</v>
      </c>
      <c r="G17682">
        <v>121583.33</v>
      </c>
    </row>
    <row r="17683" spans="1:7" x14ac:dyDescent="0.35">
      <c r="A17683" t="s">
        <v>19</v>
      </c>
      <c r="B17683" t="s">
        <v>1777</v>
      </c>
      <c r="C17683">
        <v>8</v>
      </c>
      <c r="D17683">
        <v>4226.67</v>
      </c>
      <c r="E17683">
        <v>4433.33</v>
      </c>
      <c r="F17683">
        <v>2183.33</v>
      </c>
      <c r="G17683">
        <v>7766.67</v>
      </c>
    </row>
    <row r="17684" spans="1:7" x14ac:dyDescent="0.35">
      <c r="A17684" t="s">
        <v>19</v>
      </c>
      <c r="B17684" t="s">
        <v>339</v>
      </c>
      <c r="C17684">
        <v>5</v>
      </c>
      <c r="D17684">
        <v>2266.35</v>
      </c>
      <c r="E17684">
        <v>300</v>
      </c>
      <c r="F17684">
        <v>0</v>
      </c>
      <c r="G17684">
        <v>10350</v>
      </c>
    </row>
    <row r="17685" spans="1:7" x14ac:dyDescent="0.35">
      <c r="A17685" t="s">
        <v>20</v>
      </c>
      <c r="B17685" t="s">
        <v>1776</v>
      </c>
      <c r="C17685">
        <v>195</v>
      </c>
      <c r="D17685">
        <v>19165.98</v>
      </c>
      <c r="E17685">
        <v>10466.67</v>
      </c>
      <c r="F17685">
        <v>0</v>
      </c>
      <c r="G17685">
        <v>231186.67</v>
      </c>
    </row>
    <row r="17686" spans="1:7" x14ac:dyDescent="0.35">
      <c r="A17686" t="s">
        <v>20</v>
      </c>
      <c r="B17686" t="s">
        <v>1777</v>
      </c>
      <c r="C17686">
        <v>6</v>
      </c>
      <c r="D17686">
        <v>5984.17</v>
      </c>
      <c r="E17686">
        <v>6100</v>
      </c>
      <c r="F17686">
        <v>650</v>
      </c>
      <c r="G17686">
        <v>13383.33</v>
      </c>
    </row>
    <row r="17687" spans="1:7" x14ac:dyDescent="0.35">
      <c r="A17687" t="s">
        <v>20</v>
      </c>
      <c r="B17687" t="s">
        <v>339</v>
      </c>
      <c r="C17687">
        <v>5</v>
      </c>
      <c r="D17687">
        <v>10950.41</v>
      </c>
      <c r="E17687">
        <v>17333.330000000002</v>
      </c>
      <c r="F17687">
        <v>0</v>
      </c>
      <c r="G17687">
        <v>17333.330000000002</v>
      </c>
    </row>
    <row r="17688" spans="1:7" x14ac:dyDescent="0.35">
      <c r="A17688" t="s">
        <v>21</v>
      </c>
      <c r="B17688" t="s">
        <v>1776</v>
      </c>
      <c r="C17688">
        <v>195</v>
      </c>
      <c r="D17688">
        <v>19835.310000000001</v>
      </c>
      <c r="E17688">
        <v>12850</v>
      </c>
      <c r="F17688">
        <v>0</v>
      </c>
      <c r="G17688">
        <v>167166.67000000001</v>
      </c>
    </row>
    <row r="17689" spans="1:7" x14ac:dyDescent="0.35">
      <c r="A17689" t="s">
        <v>21</v>
      </c>
      <c r="B17689" t="s">
        <v>1777</v>
      </c>
      <c r="C17689">
        <v>8</v>
      </c>
      <c r="D17689">
        <v>9068.5400000000009</v>
      </c>
      <c r="E17689">
        <v>4383.33</v>
      </c>
      <c r="F17689">
        <v>533.33000000000004</v>
      </c>
      <c r="G17689">
        <v>20408.330000000002</v>
      </c>
    </row>
    <row r="17690" spans="1:7" x14ac:dyDescent="0.35">
      <c r="A17690" t="s">
        <v>21</v>
      </c>
      <c r="B17690" t="s">
        <v>339</v>
      </c>
      <c r="C17690">
        <v>7</v>
      </c>
      <c r="D17690">
        <v>18871.669999999998</v>
      </c>
      <c r="E17690">
        <v>3100</v>
      </c>
      <c r="F17690">
        <v>0</v>
      </c>
      <c r="G17690">
        <v>78500</v>
      </c>
    </row>
    <row r="17691" spans="1:7" x14ac:dyDescent="0.35">
      <c r="A17691" t="s">
        <v>22</v>
      </c>
      <c r="B17691" t="s">
        <v>1776</v>
      </c>
      <c r="C17691">
        <v>188</v>
      </c>
      <c r="D17691">
        <v>13091.59</v>
      </c>
      <c r="E17691">
        <v>7700</v>
      </c>
      <c r="F17691">
        <v>0</v>
      </c>
      <c r="G17691">
        <v>233500</v>
      </c>
    </row>
    <row r="17692" spans="1:7" x14ac:dyDescent="0.35">
      <c r="A17692" t="s">
        <v>22</v>
      </c>
      <c r="B17692" t="s">
        <v>1777</v>
      </c>
      <c r="C17692">
        <v>11</v>
      </c>
      <c r="D17692">
        <v>8757.16</v>
      </c>
      <c r="E17692">
        <v>9266.67</v>
      </c>
      <c r="F17692">
        <v>883.33</v>
      </c>
      <c r="G17692">
        <v>31633.33</v>
      </c>
    </row>
    <row r="17693" spans="1:7" x14ac:dyDescent="0.35">
      <c r="A17693" t="s">
        <v>22</v>
      </c>
      <c r="B17693" t="s">
        <v>339</v>
      </c>
      <c r="C17693">
        <v>10</v>
      </c>
      <c r="D17693">
        <v>7130.68</v>
      </c>
      <c r="E17693">
        <v>4366.67</v>
      </c>
      <c r="F17693">
        <v>1241.67</v>
      </c>
      <c r="G17693">
        <v>30966.67</v>
      </c>
    </row>
    <row r="17694" spans="1:7" x14ac:dyDescent="0.35">
      <c r="A17694" t="s">
        <v>23</v>
      </c>
      <c r="B17694" t="s">
        <v>1776</v>
      </c>
      <c r="C17694">
        <v>187</v>
      </c>
      <c r="D17694">
        <v>10072.59</v>
      </c>
      <c r="E17694">
        <v>6866.67</v>
      </c>
      <c r="F17694">
        <v>0</v>
      </c>
      <c r="G17694">
        <v>78300</v>
      </c>
    </row>
    <row r="17695" spans="1:7" x14ac:dyDescent="0.35">
      <c r="A17695" t="s">
        <v>23</v>
      </c>
      <c r="B17695" t="s">
        <v>1777</v>
      </c>
      <c r="C17695">
        <v>12</v>
      </c>
      <c r="D17695">
        <v>5476.99</v>
      </c>
      <c r="E17695">
        <v>5390</v>
      </c>
      <c r="F17695">
        <v>1358.33</v>
      </c>
      <c r="G17695">
        <v>16600</v>
      </c>
    </row>
    <row r="17696" spans="1:7" x14ac:dyDescent="0.35">
      <c r="A17696" t="s">
        <v>23</v>
      </c>
      <c r="B17696" t="s">
        <v>339</v>
      </c>
      <c r="C17696">
        <v>6</v>
      </c>
      <c r="D17696">
        <v>12690.94</v>
      </c>
      <c r="E17696">
        <v>13000</v>
      </c>
      <c r="F17696">
        <v>950</v>
      </c>
      <c r="G17696">
        <v>26883.33</v>
      </c>
    </row>
    <row r="17697" spans="1:7" x14ac:dyDescent="0.35">
      <c r="A17697" t="s">
        <v>24</v>
      </c>
      <c r="B17697" t="s">
        <v>1776</v>
      </c>
      <c r="C17697">
        <v>197</v>
      </c>
      <c r="D17697">
        <v>15761.87</v>
      </c>
      <c r="E17697">
        <v>9878.33</v>
      </c>
      <c r="F17697">
        <v>0</v>
      </c>
      <c r="G17697">
        <v>180733.33</v>
      </c>
    </row>
    <row r="17698" spans="1:7" x14ac:dyDescent="0.35">
      <c r="A17698" t="s">
        <v>24</v>
      </c>
      <c r="B17698" t="s">
        <v>1777</v>
      </c>
      <c r="C17698">
        <v>9</v>
      </c>
      <c r="D17698">
        <v>10584.45</v>
      </c>
      <c r="E17698">
        <v>6782</v>
      </c>
      <c r="F17698">
        <v>616.66999999999996</v>
      </c>
      <c r="G17698">
        <v>38583.33</v>
      </c>
    </row>
    <row r="17699" spans="1:7" x14ac:dyDescent="0.35">
      <c r="A17699" t="s">
        <v>24</v>
      </c>
      <c r="B17699" t="s">
        <v>339</v>
      </c>
      <c r="C17699">
        <v>1</v>
      </c>
      <c r="D17699">
        <v>7420</v>
      </c>
      <c r="E17699">
        <v>7420</v>
      </c>
      <c r="F17699">
        <v>7420</v>
      </c>
      <c r="G17699">
        <v>7420</v>
      </c>
    </row>
    <row r="17700" spans="1:7" x14ac:dyDescent="0.35">
      <c r="A17700" t="s">
        <v>25</v>
      </c>
      <c r="B17700" t="s">
        <v>1776</v>
      </c>
      <c r="C17700">
        <v>186</v>
      </c>
      <c r="D17700">
        <v>11782.56</v>
      </c>
      <c r="E17700">
        <v>7200</v>
      </c>
      <c r="F17700">
        <v>0</v>
      </c>
      <c r="G17700">
        <v>122350</v>
      </c>
    </row>
    <row r="17701" spans="1:7" x14ac:dyDescent="0.35">
      <c r="A17701" t="s">
        <v>25</v>
      </c>
      <c r="B17701" t="s">
        <v>1777</v>
      </c>
      <c r="C17701">
        <v>13</v>
      </c>
      <c r="D17701">
        <v>13477.81</v>
      </c>
      <c r="E17701">
        <v>11650</v>
      </c>
      <c r="F17701">
        <v>1830</v>
      </c>
      <c r="G17701">
        <v>26866.67</v>
      </c>
    </row>
    <row r="17702" spans="1:7" x14ac:dyDescent="0.35">
      <c r="A17702" t="s">
        <v>25</v>
      </c>
      <c r="B17702" t="s">
        <v>339</v>
      </c>
      <c r="C17702">
        <v>5</v>
      </c>
      <c r="D17702">
        <v>10872.96</v>
      </c>
      <c r="E17702">
        <v>6093.33</v>
      </c>
      <c r="F17702">
        <v>0</v>
      </c>
      <c r="G17702">
        <v>29333.33</v>
      </c>
    </row>
    <row r="17703" spans="1:7" x14ac:dyDescent="0.35">
      <c r="A17703" t="s">
        <v>26</v>
      </c>
      <c r="B17703" t="s">
        <v>1776</v>
      </c>
      <c r="C17703">
        <v>189</v>
      </c>
      <c r="D17703">
        <v>13593.44</v>
      </c>
      <c r="E17703">
        <v>9130</v>
      </c>
      <c r="F17703">
        <v>0</v>
      </c>
      <c r="G17703">
        <v>124870</v>
      </c>
    </row>
    <row r="17704" spans="1:7" x14ac:dyDescent="0.35">
      <c r="A17704" t="s">
        <v>26</v>
      </c>
      <c r="B17704" t="s">
        <v>1777</v>
      </c>
      <c r="C17704">
        <v>8</v>
      </c>
      <c r="D17704">
        <v>8226.58</v>
      </c>
      <c r="E17704">
        <v>6528</v>
      </c>
      <c r="F17704">
        <v>2175</v>
      </c>
      <c r="G17704">
        <v>24100</v>
      </c>
    </row>
    <row r="17705" spans="1:7" x14ac:dyDescent="0.35">
      <c r="A17705" t="s">
        <v>26</v>
      </c>
      <c r="B17705" t="s">
        <v>339</v>
      </c>
      <c r="C17705">
        <v>5</v>
      </c>
      <c r="D17705">
        <v>37714.230000000003</v>
      </c>
      <c r="E17705">
        <v>39633.33</v>
      </c>
      <c r="F17705">
        <v>15996.67</v>
      </c>
      <c r="G17705">
        <v>65276.67</v>
      </c>
    </row>
    <row r="17706" spans="1:7" x14ac:dyDescent="0.35">
      <c r="A17706" t="s">
        <v>27</v>
      </c>
      <c r="B17706" t="s">
        <v>1776</v>
      </c>
      <c r="C17706">
        <v>187</v>
      </c>
      <c r="D17706">
        <v>16064.38</v>
      </c>
      <c r="E17706">
        <v>11833.33</v>
      </c>
      <c r="F17706">
        <v>0</v>
      </c>
      <c r="G17706">
        <v>149366.67000000001</v>
      </c>
    </row>
    <row r="17707" spans="1:7" x14ac:dyDescent="0.35">
      <c r="A17707" t="s">
        <v>27</v>
      </c>
      <c r="B17707" t="s">
        <v>1777</v>
      </c>
      <c r="C17707">
        <v>9</v>
      </c>
      <c r="D17707">
        <v>7152.13</v>
      </c>
      <c r="E17707">
        <v>5253.33</v>
      </c>
      <c r="F17707">
        <v>200</v>
      </c>
      <c r="G17707">
        <v>15065</v>
      </c>
    </row>
    <row r="17708" spans="1:7" x14ac:dyDescent="0.35">
      <c r="A17708" t="s">
        <v>27</v>
      </c>
      <c r="B17708" t="s">
        <v>339</v>
      </c>
      <c r="C17708">
        <v>8</v>
      </c>
      <c r="D17708">
        <v>2350.39</v>
      </c>
      <c r="E17708">
        <v>1906.67</v>
      </c>
      <c r="F17708">
        <v>0</v>
      </c>
      <c r="G17708">
        <v>6800</v>
      </c>
    </row>
    <row r="17709" spans="1:7" x14ac:dyDescent="0.35">
      <c r="A17709" t="s">
        <v>28</v>
      </c>
      <c r="B17709" t="s">
        <v>1776</v>
      </c>
      <c r="C17709">
        <v>190</v>
      </c>
      <c r="D17709">
        <v>11741.66</v>
      </c>
      <c r="E17709">
        <v>8033.33</v>
      </c>
      <c r="F17709">
        <v>0</v>
      </c>
      <c r="G17709">
        <v>119833.33</v>
      </c>
    </row>
    <row r="17710" spans="1:7" x14ac:dyDescent="0.35">
      <c r="A17710" t="s">
        <v>28</v>
      </c>
      <c r="B17710" t="s">
        <v>1777</v>
      </c>
      <c r="C17710">
        <v>12</v>
      </c>
      <c r="D17710">
        <v>5792.45</v>
      </c>
      <c r="E17710">
        <v>6600</v>
      </c>
      <c r="F17710">
        <v>516.66999999999996</v>
      </c>
      <c r="G17710">
        <v>19566.669999999998</v>
      </c>
    </row>
    <row r="17711" spans="1:7" x14ac:dyDescent="0.35">
      <c r="A17711" t="s">
        <v>28</v>
      </c>
      <c r="B17711" t="s">
        <v>339</v>
      </c>
      <c r="C17711">
        <v>5</v>
      </c>
      <c r="D17711">
        <v>12286.34</v>
      </c>
      <c r="E17711">
        <v>12833.33</v>
      </c>
      <c r="F17711">
        <v>3000</v>
      </c>
      <c r="G17711">
        <v>18500</v>
      </c>
    </row>
    <row r="17712" spans="1:7" x14ac:dyDescent="0.35">
      <c r="A17712" t="s">
        <v>29</v>
      </c>
      <c r="B17712" t="s">
        <v>1776</v>
      </c>
      <c r="C17712">
        <v>184</v>
      </c>
      <c r="D17712">
        <v>17923.12</v>
      </c>
      <c r="E17712">
        <v>10708.33</v>
      </c>
      <c r="F17712">
        <v>200</v>
      </c>
      <c r="G17712">
        <v>146453.32999999999</v>
      </c>
    </row>
    <row r="17713" spans="1:7" x14ac:dyDescent="0.35">
      <c r="A17713" t="s">
        <v>29</v>
      </c>
      <c r="B17713" t="s">
        <v>1777</v>
      </c>
      <c r="C17713">
        <v>13</v>
      </c>
      <c r="D17713">
        <v>6917.71</v>
      </c>
      <c r="E17713">
        <v>3760</v>
      </c>
      <c r="F17713">
        <v>1425</v>
      </c>
      <c r="G17713">
        <v>30400</v>
      </c>
    </row>
    <row r="17714" spans="1:7" x14ac:dyDescent="0.35">
      <c r="A17714" t="s">
        <v>29</v>
      </c>
      <c r="B17714" t="s">
        <v>339</v>
      </c>
      <c r="C17714">
        <v>7</v>
      </c>
      <c r="D17714">
        <v>8671.89</v>
      </c>
      <c r="E17714">
        <v>4916.67</v>
      </c>
      <c r="F17714">
        <v>0</v>
      </c>
      <c r="G17714">
        <v>23500</v>
      </c>
    </row>
    <row r="17715" spans="1:7" x14ac:dyDescent="0.35">
      <c r="A17715" t="s">
        <v>30</v>
      </c>
      <c r="B17715" t="s">
        <v>1776</v>
      </c>
      <c r="C17715">
        <v>189</v>
      </c>
      <c r="D17715">
        <v>14922.5</v>
      </c>
      <c r="E17715">
        <v>8826.67</v>
      </c>
      <c r="F17715">
        <v>0</v>
      </c>
      <c r="G17715">
        <v>108833.33</v>
      </c>
    </row>
    <row r="17716" spans="1:7" x14ac:dyDescent="0.35">
      <c r="A17716" t="s">
        <v>30</v>
      </c>
      <c r="B17716" t="s">
        <v>1777</v>
      </c>
      <c r="C17716">
        <v>3</v>
      </c>
      <c r="D17716">
        <v>11370.88</v>
      </c>
      <c r="E17716">
        <v>6816.67</v>
      </c>
      <c r="F17716">
        <v>4433.33</v>
      </c>
      <c r="G17716">
        <v>23433.33</v>
      </c>
    </row>
    <row r="17717" spans="1:7" x14ac:dyDescent="0.35">
      <c r="A17717" t="s">
        <v>30</v>
      </c>
      <c r="B17717" t="s">
        <v>339</v>
      </c>
      <c r="C17717">
        <v>10</v>
      </c>
      <c r="D17717">
        <v>12817.08</v>
      </c>
      <c r="E17717">
        <v>4166.67</v>
      </c>
      <c r="F17717">
        <v>0</v>
      </c>
      <c r="G17717">
        <v>60133.33</v>
      </c>
    </row>
    <row r="17718" spans="1:7" x14ac:dyDescent="0.35">
      <c r="A17718" t="s">
        <v>31</v>
      </c>
      <c r="B17718" t="s">
        <v>1776</v>
      </c>
      <c r="C17718">
        <v>188</v>
      </c>
      <c r="D17718">
        <v>8688.82</v>
      </c>
      <c r="E17718">
        <v>5700</v>
      </c>
      <c r="F17718">
        <v>170</v>
      </c>
      <c r="G17718">
        <v>116916.67</v>
      </c>
    </row>
    <row r="17719" spans="1:7" x14ac:dyDescent="0.35">
      <c r="A17719" t="s">
        <v>31</v>
      </c>
      <c r="B17719" t="s">
        <v>1777</v>
      </c>
      <c r="C17719">
        <v>13</v>
      </c>
      <c r="D17719">
        <v>5610.22</v>
      </c>
      <c r="E17719">
        <v>1600</v>
      </c>
      <c r="F17719">
        <v>446.67</v>
      </c>
      <c r="G17719">
        <v>51033.33</v>
      </c>
    </row>
    <row r="17720" spans="1:7" x14ac:dyDescent="0.35">
      <c r="A17720" t="s">
        <v>31</v>
      </c>
      <c r="B17720" t="s">
        <v>339</v>
      </c>
      <c r="C17720">
        <v>6</v>
      </c>
      <c r="D17720">
        <v>1639.54</v>
      </c>
      <c r="E17720">
        <v>1166.67</v>
      </c>
      <c r="F17720">
        <v>0</v>
      </c>
      <c r="G17720">
        <v>4233.33</v>
      </c>
    </row>
    <row r="17721" spans="1:7" x14ac:dyDescent="0.35">
      <c r="A17721" t="s">
        <v>32</v>
      </c>
      <c r="B17721" t="s">
        <v>1776</v>
      </c>
      <c r="C17721">
        <v>4524</v>
      </c>
      <c r="D17721">
        <v>14058.72</v>
      </c>
      <c r="E17721">
        <v>8883.33</v>
      </c>
      <c r="F17721">
        <v>0</v>
      </c>
      <c r="G17721">
        <v>233500</v>
      </c>
    </row>
    <row r="17722" spans="1:7" x14ac:dyDescent="0.35">
      <c r="A17722" t="s">
        <v>32</v>
      </c>
      <c r="B17722" t="s">
        <v>1777</v>
      </c>
      <c r="C17722">
        <v>274</v>
      </c>
      <c r="D17722">
        <v>7926.81</v>
      </c>
      <c r="E17722">
        <v>6366.67</v>
      </c>
      <c r="F17722">
        <v>0</v>
      </c>
      <c r="G17722">
        <v>51033.33</v>
      </c>
    </row>
    <row r="17723" spans="1:7" x14ac:dyDescent="0.35">
      <c r="A17723" t="s">
        <v>32</v>
      </c>
      <c r="B17723" t="s">
        <v>339</v>
      </c>
      <c r="C17723">
        <v>132</v>
      </c>
      <c r="D17723">
        <v>13251.44</v>
      </c>
      <c r="E17723">
        <v>6600</v>
      </c>
      <c r="F17723">
        <v>0</v>
      </c>
      <c r="G17723">
        <v>84558.33</v>
      </c>
    </row>
    <row r="17725" spans="1:7" x14ac:dyDescent="0.35">
      <c r="A17725" t="s">
        <v>1778</v>
      </c>
    </row>
    <row r="17726" spans="1:7" x14ac:dyDescent="0.35">
      <c r="A17726" t="s">
        <v>2</v>
      </c>
      <c r="B17726" t="s">
        <v>1170</v>
      </c>
      <c r="C17726" t="s">
        <v>3</v>
      </c>
      <c r="D17726" t="s">
        <v>4</v>
      </c>
      <c r="E17726" t="s">
        <v>5</v>
      </c>
      <c r="F17726" t="s">
        <v>6</v>
      </c>
      <c r="G17726" t="s">
        <v>7</v>
      </c>
    </row>
    <row r="17727" spans="1:7" x14ac:dyDescent="0.35">
      <c r="A17727" t="s">
        <v>8</v>
      </c>
      <c r="B17727" t="s">
        <v>1171</v>
      </c>
      <c r="C17727">
        <v>204</v>
      </c>
      <c r="D17727">
        <v>10989.19</v>
      </c>
      <c r="E17727">
        <v>8183.33</v>
      </c>
      <c r="F17727">
        <v>0</v>
      </c>
      <c r="G17727">
        <v>49575</v>
      </c>
    </row>
    <row r="17728" spans="1:7" x14ac:dyDescent="0.35">
      <c r="A17728" t="s">
        <v>9</v>
      </c>
      <c r="B17728" t="s">
        <v>1171</v>
      </c>
      <c r="C17728">
        <v>201</v>
      </c>
      <c r="D17728">
        <v>13073.23</v>
      </c>
      <c r="E17728">
        <v>8070</v>
      </c>
      <c r="F17728">
        <v>0</v>
      </c>
      <c r="G17728">
        <v>66666.67</v>
      </c>
    </row>
    <row r="17729" spans="1:7" x14ac:dyDescent="0.35">
      <c r="A17729" t="s">
        <v>10</v>
      </c>
      <c r="B17729" t="s">
        <v>1171</v>
      </c>
      <c r="C17729">
        <v>208</v>
      </c>
      <c r="D17729">
        <v>11157.34</v>
      </c>
      <c r="E17729">
        <v>7975</v>
      </c>
      <c r="F17729">
        <v>316.67</v>
      </c>
      <c r="G17729">
        <v>92666.67</v>
      </c>
    </row>
    <row r="17730" spans="1:7" x14ac:dyDescent="0.35">
      <c r="A17730" t="s">
        <v>11</v>
      </c>
      <c r="B17730" t="s">
        <v>1171</v>
      </c>
      <c r="C17730">
        <v>206</v>
      </c>
      <c r="D17730">
        <v>14344.6</v>
      </c>
      <c r="E17730">
        <v>9983.33</v>
      </c>
      <c r="F17730">
        <v>0</v>
      </c>
      <c r="G17730">
        <v>84558.33</v>
      </c>
    </row>
    <row r="17731" spans="1:7" x14ac:dyDescent="0.35">
      <c r="A17731" t="s">
        <v>12</v>
      </c>
      <c r="B17731" t="s">
        <v>1171</v>
      </c>
      <c r="C17731">
        <v>15</v>
      </c>
      <c r="D17731">
        <v>8640.64</v>
      </c>
      <c r="E17731">
        <v>10833.33</v>
      </c>
      <c r="F17731">
        <v>0</v>
      </c>
      <c r="G17731">
        <v>14500</v>
      </c>
    </row>
    <row r="17732" spans="1:7" x14ac:dyDescent="0.35">
      <c r="A17732" t="s">
        <v>12</v>
      </c>
      <c r="B17732" t="s">
        <v>1172</v>
      </c>
      <c r="C17732">
        <v>194</v>
      </c>
      <c r="D17732">
        <v>11388.61</v>
      </c>
      <c r="E17732">
        <v>8833.33</v>
      </c>
      <c r="F17732">
        <v>0</v>
      </c>
      <c r="G17732">
        <v>59606.67</v>
      </c>
    </row>
    <row r="17733" spans="1:7" x14ac:dyDescent="0.35">
      <c r="A17733" t="s">
        <v>13</v>
      </c>
      <c r="B17733" t="s">
        <v>1171</v>
      </c>
      <c r="C17733">
        <v>7</v>
      </c>
      <c r="D17733">
        <v>7092.93</v>
      </c>
      <c r="E17733">
        <v>6566.67</v>
      </c>
      <c r="F17733">
        <v>0</v>
      </c>
      <c r="G17733">
        <v>12686.67</v>
      </c>
    </row>
    <row r="17734" spans="1:7" x14ac:dyDescent="0.35">
      <c r="A17734" t="s">
        <v>13</v>
      </c>
      <c r="B17734" t="s">
        <v>1172</v>
      </c>
      <c r="C17734">
        <v>199</v>
      </c>
      <c r="D17734">
        <v>8352.02</v>
      </c>
      <c r="E17734">
        <v>5900</v>
      </c>
      <c r="F17734">
        <v>0</v>
      </c>
      <c r="G17734">
        <v>45366.67</v>
      </c>
    </row>
    <row r="17735" spans="1:7" x14ac:dyDescent="0.35">
      <c r="A17735" t="s">
        <v>14</v>
      </c>
      <c r="B17735" t="s">
        <v>1171</v>
      </c>
      <c r="C17735">
        <v>126</v>
      </c>
      <c r="D17735">
        <v>13683.45</v>
      </c>
      <c r="E17735">
        <v>9433.33</v>
      </c>
      <c r="F17735">
        <v>0</v>
      </c>
      <c r="G17735">
        <v>80833.33</v>
      </c>
    </row>
    <row r="17736" spans="1:7" x14ac:dyDescent="0.35">
      <c r="A17736" t="s">
        <v>14</v>
      </c>
      <c r="B17736" t="s">
        <v>1172</v>
      </c>
      <c r="C17736">
        <v>77</v>
      </c>
      <c r="D17736">
        <v>14947.1</v>
      </c>
      <c r="E17736">
        <v>8241.67</v>
      </c>
      <c r="F17736">
        <v>0</v>
      </c>
      <c r="G17736">
        <v>185500</v>
      </c>
    </row>
    <row r="17737" spans="1:7" x14ac:dyDescent="0.35">
      <c r="A17737" t="s">
        <v>15</v>
      </c>
      <c r="B17737" t="s">
        <v>1171</v>
      </c>
      <c r="C17737">
        <v>206</v>
      </c>
      <c r="D17737">
        <v>13395.87</v>
      </c>
      <c r="E17737">
        <v>8966.67</v>
      </c>
      <c r="F17737">
        <v>0</v>
      </c>
      <c r="G17737">
        <v>137500</v>
      </c>
    </row>
    <row r="17738" spans="1:7" x14ac:dyDescent="0.35">
      <c r="A17738" t="s">
        <v>16</v>
      </c>
      <c r="B17738" t="s">
        <v>1171</v>
      </c>
      <c r="C17738">
        <v>206</v>
      </c>
      <c r="D17738">
        <v>13386.58</v>
      </c>
      <c r="E17738">
        <v>9650</v>
      </c>
      <c r="F17738">
        <v>0</v>
      </c>
      <c r="G17738">
        <v>96566.67</v>
      </c>
    </row>
    <row r="17739" spans="1:7" x14ac:dyDescent="0.35">
      <c r="A17739" t="s">
        <v>17</v>
      </c>
      <c r="B17739" t="s">
        <v>1171</v>
      </c>
      <c r="C17739">
        <v>203</v>
      </c>
      <c r="D17739">
        <v>12076.65</v>
      </c>
      <c r="E17739">
        <v>8450</v>
      </c>
      <c r="F17739">
        <v>0</v>
      </c>
      <c r="G17739">
        <v>101833.33</v>
      </c>
    </row>
    <row r="17740" spans="1:7" x14ac:dyDescent="0.35">
      <c r="A17740" t="s">
        <v>18</v>
      </c>
      <c r="B17740" t="s">
        <v>1171</v>
      </c>
      <c r="C17740">
        <v>24</v>
      </c>
      <c r="D17740">
        <v>9232.3799999999992</v>
      </c>
      <c r="E17740">
        <v>6260</v>
      </c>
      <c r="F17740">
        <v>2345</v>
      </c>
      <c r="G17740">
        <v>27770</v>
      </c>
    </row>
    <row r="17741" spans="1:7" x14ac:dyDescent="0.35">
      <c r="A17741" t="s">
        <v>18</v>
      </c>
      <c r="B17741" t="s">
        <v>1172</v>
      </c>
      <c r="C17741">
        <v>181</v>
      </c>
      <c r="D17741">
        <v>8518.1</v>
      </c>
      <c r="E17741">
        <v>6300</v>
      </c>
      <c r="F17741">
        <v>0</v>
      </c>
      <c r="G17741">
        <v>39783.33</v>
      </c>
    </row>
    <row r="17742" spans="1:7" x14ac:dyDescent="0.35">
      <c r="A17742" t="s">
        <v>19</v>
      </c>
      <c r="B17742" t="s">
        <v>1171</v>
      </c>
      <c r="C17742">
        <v>168</v>
      </c>
      <c r="D17742">
        <v>12747.02</v>
      </c>
      <c r="E17742">
        <v>7766.67</v>
      </c>
      <c r="F17742">
        <v>0</v>
      </c>
      <c r="G17742">
        <v>121583.33</v>
      </c>
    </row>
    <row r="17743" spans="1:7" x14ac:dyDescent="0.35">
      <c r="A17743" t="s">
        <v>19</v>
      </c>
      <c r="B17743" t="s">
        <v>1172</v>
      </c>
      <c r="C17743">
        <v>38</v>
      </c>
      <c r="D17743">
        <v>7849.48</v>
      </c>
      <c r="E17743">
        <v>6016.67</v>
      </c>
      <c r="F17743">
        <v>1616.67</v>
      </c>
      <c r="G17743">
        <v>35466.67</v>
      </c>
    </row>
    <row r="17744" spans="1:7" x14ac:dyDescent="0.35">
      <c r="A17744" t="s">
        <v>20</v>
      </c>
      <c r="B17744" t="s">
        <v>1171</v>
      </c>
      <c r="C17744">
        <v>206</v>
      </c>
      <c r="D17744">
        <v>18536.88</v>
      </c>
      <c r="E17744">
        <v>10383.33</v>
      </c>
      <c r="F17744">
        <v>0</v>
      </c>
      <c r="G17744">
        <v>231186.67</v>
      </c>
    </row>
    <row r="17745" spans="1:7" x14ac:dyDescent="0.35">
      <c r="A17745" t="s">
        <v>21</v>
      </c>
      <c r="B17745" t="s">
        <v>1171</v>
      </c>
      <c r="C17745">
        <v>210</v>
      </c>
      <c r="D17745">
        <v>19393.02</v>
      </c>
      <c r="E17745">
        <v>12433.33</v>
      </c>
      <c r="F17745">
        <v>0</v>
      </c>
      <c r="G17745">
        <v>167166.67000000001</v>
      </c>
    </row>
    <row r="17746" spans="1:7" x14ac:dyDescent="0.35">
      <c r="A17746" t="s">
        <v>22</v>
      </c>
      <c r="B17746" t="s">
        <v>1171</v>
      </c>
      <c r="C17746">
        <v>209</v>
      </c>
      <c r="D17746">
        <v>12626.6</v>
      </c>
      <c r="E17746">
        <v>7650</v>
      </c>
      <c r="F17746">
        <v>0</v>
      </c>
      <c r="G17746">
        <v>233500</v>
      </c>
    </row>
    <row r="17747" spans="1:7" x14ac:dyDescent="0.35">
      <c r="A17747" t="s">
        <v>23</v>
      </c>
      <c r="B17747" t="s">
        <v>1171</v>
      </c>
      <c r="C17747">
        <v>25</v>
      </c>
      <c r="D17747">
        <v>9312.74</v>
      </c>
      <c r="E17747">
        <v>6500</v>
      </c>
      <c r="F17747">
        <v>1150</v>
      </c>
      <c r="G17747">
        <v>29926.67</v>
      </c>
    </row>
    <row r="17748" spans="1:7" x14ac:dyDescent="0.35">
      <c r="A17748" t="s">
        <v>23</v>
      </c>
      <c r="B17748" t="s">
        <v>1172</v>
      </c>
      <c r="C17748">
        <v>180</v>
      </c>
      <c r="D17748">
        <v>9931.0400000000009</v>
      </c>
      <c r="E17748">
        <v>6550</v>
      </c>
      <c r="F17748">
        <v>0</v>
      </c>
      <c r="G17748">
        <v>78300</v>
      </c>
    </row>
    <row r="17749" spans="1:7" x14ac:dyDescent="0.35">
      <c r="A17749" t="s">
        <v>24</v>
      </c>
      <c r="B17749" t="s">
        <v>1171</v>
      </c>
      <c r="C17749">
        <v>207</v>
      </c>
      <c r="D17749">
        <v>15609.44</v>
      </c>
      <c r="E17749">
        <v>9500</v>
      </c>
      <c r="F17749">
        <v>0</v>
      </c>
      <c r="G17749">
        <v>180733.33</v>
      </c>
    </row>
    <row r="17750" spans="1:7" x14ac:dyDescent="0.35">
      <c r="A17750" t="s">
        <v>25</v>
      </c>
      <c r="B17750" t="s">
        <v>1171</v>
      </c>
      <c r="C17750">
        <v>204</v>
      </c>
      <c r="D17750">
        <v>11879.4</v>
      </c>
      <c r="E17750">
        <v>7650</v>
      </c>
      <c r="F17750">
        <v>0</v>
      </c>
      <c r="G17750">
        <v>122350</v>
      </c>
    </row>
    <row r="17751" spans="1:7" x14ac:dyDescent="0.35">
      <c r="A17751" t="s">
        <v>26</v>
      </c>
      <c r="B17751" t="s">
        <v>1171</v>
      </c>
      <c r="C17751">
        <v>202</v>
      </c>
      <c r="D17751">
        <v>14075.26</v>
      </c>
      <c r="E17751">
        <v>9266.67</v>
      </c>
      <c r="F17751">
        <v>0</v>
      </c>
      <c r="G17751">
        <v>124870</v>
      </c>
    </row>
    <row r="17752" spans="1:7" x14ac:dyDescent="0.35">
      <c r="A17752" t="s">
        <v>27</v>
      </c>
      <c r="B17752" t="s">
        <v>1171</v>
      </c>
      <c r="C17752">
        <v>204</v>
      </c>
      <c r="D17752">
        <v>15257.05</v>
      </c>
      <c r="E17752">
        <v>10481.67</v>
      </c>
      <c r="F17752">
        <v>0</v>
      </c>
      <c r="G17752">
        <v>149366.67000000001</v>
      </c>
    </row>
    <row r="17753" spans="1:7" x14ac:dyDescent="0.35">
      <c r="A17753" t="s">
        <v>28</v>
      </c>
      <c r="B17753" t="s">
        <v>1171</v>
      </c>
      <c r="C17753">
        <v>207</v>
      </c>
      <c r="D17753">
        <v>11460.48</v>
      </c>
      <c r="E17753">
        <v>7675</v>
      </c>
      <c r="F17753">
        <v>0</v>
      </c>
      <c r="G17753">
        <v>119833.33</v>
      </c>
    </row>
    <row r="17754" spans="1:7" x14ac:dyDescent="0.35">
      <c r="A17754" t="s">
        <v>29</v>
      </c>
      <c r="B17754" t="s">
        <v>1171</v>
      </c>
      <c r="C17754">
        <v>204</v>
      </c>
      <c r="D17754">
        <v>16753.8</v>
      </c>
      <c r="E17754">
        <v>10000</v>
      </c>
      <c r="F17754">
        <v>0</v>
      </c>
      <c r="G17754">
        <v>146453.32999999999</v>
      </c>
    </row>
    <row r="17755" spans="1:7" x14ac:dyDescent="0.35">
      <c r="A17755" t="s">
        <v>30</v>
      </c>
      <c r="B17755" t="s">
        <v>1171</v>
      </c>
      <c r="C17755">
        <v>202</v>
      </c>
      <c r="D17755">
        <v>14786.43</v>
      </c>
      <c r="E17755">
        <v>8813.33</v>
      </c>
      <c r="F17755">
        <v>0</v>
      </c>
      <c r="G17755">
        <v>108833.33</v>
      </c>
    </row>
    <row r="17756" spans="1:7" x14ac:dyDescent="0.35">
      <c r="A17756" t="s">
        <v>31</v>
      </c>
      <c r="B17756" t="s">
        <v>1171</v>
      </c>
      <c r="C17756">
        <v>129</v>
      </c>
      <c r="D17756">
        <v>6859.25</v>
      </c>
      <c r="E17756">
        <v>4966.67</v>
      </c>
      <c r="F17756">
        <v>0</v>
      </c>
      <c r="G17756">
        <v>47466.67</v>
      </c>
    </row>
    <row r="17757" spans="1:7" x14ac:dyDescent="0.35">
      <c r="A17757" t="s">
        <v>31</v>
      </c>
      <c r="B17757" t="s">
        <v>1172</v>
      </c>
      <c r="C17757">
        <v>78</v>
      </c>
      <c r="D17757">
        <v>13822.49</v>
      </c>
      <c r="E17757">
        <v>5780</v>
      </c>
      <c r="F17757">
        <v>300</v>
      </c>
      <c r="G17757">
        <v>116916.67</v>
      </c>
    </row>
    <row r="17758" spans="1:7" x14ac:dyDescent="0.35">
      <c r="A17758" t="s">
        <v>32</v>
      </c>
      <c r="B17758" t="s">
        <v>1171</v>
      </c>
      <c r="C17758">
        <v>3983</v>
      </c>
      <c r="D17758">
        <v>14283.78</v>
      </c>
      <c r="E17758">
        <v>9019</v>
      </c>
      <c r="F17758">
        <v>0</v>
      </c>
      <c r="G17758">
        <v>233500</v>
      </c>
    </row>
    <row r="17759" spans="1:7" x14ac:dyDescent="0.35">
      <c r="A17759" t="s">
        <v>32</v>
      </c>
      <c r="B17759" t="s">
        <v>1172</v>
      </c>
      <c r="C17759">
        <v>947</v>
      </c>
      <c r="D17759">
        <v>10580.24</v>
      </c>
      <c r="E17759">
        <v>6916.67</v>
      </c>
      <c r="F17759">
        <v>0</v>
      </c>
      <c r="G17759">
        <v>185500</v>
      </c>
    </row>
    <row r="17761" spans="1:56" x14ac:dyDescent="0.35">
      <c r="A17761" t="s">
        <v>1779</v>
      </c>
    </row>
    <row r="17762" spans="1:56" x14ac:dyDescent="0.35">
      <c r="A17762" t="s">
        <v>2</v>
      </c>
      <c r="B17762" t="s">
        <v>1780</v>
      </c>
      <c r="C17762" t="s">
        <v>1781</v>
      </c>
      <c r="D17762" t="s">
        <v>1782</v>
      </c>
      <c r="E17762" t="s">
        <v>1783</v>
      </c>
      <c r="F17762" t="s">
        <v>1784</v>
      </c>
      <c r="G17762" t="s">
        <v>1785</v>
      </c>
      <c r="H17762" t="s">
        <v>1786</v>
      </c>
      <c r="I17762" t="s">
        <v>1787</v>
      </c>
      <c r="J17762" t="s">
        <v>1788</v>
      </c>
      <c r="K17762" t="s">
        <v>1789</v>
      </c>
      <c r="L17762" t="s">
        <v>1790</v>
      </c>
      <c r="M17762" t="s">
        <v>1791</v>
      </c>
      <c r="N17762" t="s">
        <v>1792</v>
      </c>
      <c r="O17762" t="s">
        <v>1793</v>
      </c>
      <c r="P17762" t="s">
        <v>1794</v>
      </c>
      <c r="Q17762" t="s">
        <v>1795</v>
      </c>
      <c r="R17762" t="s">
        <v>1796</v>
      </c>
      <c r="S17762" t="s">
        <v>1797</v>
      </c>
      <c r="T17762" t="s">
        <v>1798</v>
      </c>
      <c r="U17762" t="s">
        <v>1799</v>
      </c>
      <c r="V17762" t="s">
        <v>1800</v>
      </c>
      <c r="W17762" t="s">
        <v>1801</v>
      </c>
      <c r="X17762" t="s">
        <v>1802</v>
      </c>
      <c r="Y17762" t="s">
        <v>1803</v>
      </c>
      <c r="Z17762" t="s">
        <v>1804</v>
      </c>
      <c r="AA17762" t="s">
        <v>1805</v>
      </c>
      <c r="AB17762" t="s">
        <v>1806</v>
      </c>
      <c r="AC17762" t="s">
        <v>1807</v>
      </c>
      <c r="AD17762" t="s">
        <v>1808</v>
      </c>
      <c r="AE17762" t="s">
        <v>1809</v>
      </c>
      <c r="AF17762" t="s">
        <v>1810</v>
      </c>
      <c r="AG17762" t="s">
        <v>1811</v>
      </c>
      <c r="AH17762" t="s">
        <v>1812</v>
      </c>
      <c r="AI17762" t="s">
        <v>1813</v>
      </c>
      <c r="AJ17762" t="s">
        <v>1814</v>
      </c>
      <c r="AK17762" t="s">
        <v>1815</v>
      </c>
      <c r="AL17762" t="s">
        <v>1816</v>
      </c>
      <c r="AM17762" t="s">
        <v>1817</v>
      </c>
      <c r="AN17762" t="s">
        <v>1818</v>
      </c>
      <c r="AO17762" t="s">
        <v>1819</v>
      </c>
      <c r="AP17762" t="s">
        <v>1820</v>
      </c>
      <c r="AQ17762" t="s">
        <v>1821</v>
      </c>
      <c r="AR17762" t="s">
        <v>1822</v>
      </c>
      <c r="AS17762" t="s">
        <v>1823</v>
      </c>
      <c r="AT17762" t="s">
        <v>1824</v>
      </c>
      <c r="AU17762" t="s">
        <v>1825</v>
      </c>
      <c r="AV17762" t="s">
        <v>1826</v>
      </c>
      <c r="AW17762" t="s">
        <v>1827</v>
      </c>
      <c r="AX17762" t="s">
        <v>1828</v>
      </c>
      <c r="AY17762" t="s">
        <v>1829</v>
      </c>
      <c r="AZ17762" t="s">
        <v>1830</v>
      </c>
      <c r="BA17762" t="s">
        <v>1831</v>
      </c>
      <c r="BB17762" t="s">
        <v>1832</v>
      </c>
      <c r="BC17762" t="s">
        <v>1833</v>
      </c>
      <c r="BD17762" t="s">
        <v>1834</v>
      </c>
    </row>
    <row r="17763" spans="1:56" x14ac:dyDescent="0.35">
      <c r="A17763" t="s">
        <v>8</v>
      </c>
      <c r="B17763">
        <v>170</v>
      </c>
      <c r="C17763">
        <v>5514.63</v>
      </c>
      <c r="D17763">
        <v>4200</v>
      </c>
      <c r="E17763">
        <v>0</v>
      </c>
      <c r="F17763">
        <v>30000</v>
      </c>
      <c r="G17763">
        <v>113</v>
      </c>
      <c r="H17763">
        <v>1404.29</v>
      </c>
      <c r="I17763">
        <v>0</v>
      </c>
      <c r="J17763">
        <v>0</v>
      </c>
      <c r="K17763">
        <v>9000</v>
      </c>
      <c r="L17763">
        <v>168</v>
      </c>
      <c r="M17763">
        <v>323.69</v>
      </c>
      <c r="N17763">
        <v>200</v>
      </c>
      <c r="O17763">
        <v>0</v>
      </c>
      <c r="P17763">
        <v>4000</v>
      </c>
      <c r="Q17763">
        <v>150</v>
      </c>
      <c r="R17763">
        <v>829.48</v>
      </c>
      <c r="S17763">
        <v>500</v>
      </c>
      <c r="T17763">
        <v>0</v>
      </c>
      <c r="U17763">
        <v>7000</v>
      </c>
      <c r="V17763">
        <v>191</v>
      </c>
      <c r="W17763">
        <v>2305.3200000000002</v>
      </c>
      <c r="X17763">
        <v>2000</v>
      </c>
      <c r="Y17763">
        <v>0</v>
      </c>
      <c r="Z17763">
        <v>8000</v>
      </c>
      <c r="AA17763">
        <v>144</v>
      </c>
      <c r="AB17763">
        <v>1905.67</v>
      </c>
      <c r="AC17763">
        <v>1000</v>
      </c>
      <c r="AD17763">
        <v>0</v>
      </c>
      <c r="AE17763">
        <v>15700</v>
      </c>
      <c r="AF17763">
        <v>133</v>
      </c>
      <c r="AG17763">
        <v>430.37</v>
      </c>
      <c r="AH17763">
        <v>100</v>
      </c>
      <c r="AI17763">
        <v>0</v>
      </c>
      <c r="AJ17763">
        <v>4500</v>
      </c>
      <c r="AK17763">
        <v>198</v>
      </c>
      <c r="AL17763">
        <v>512.97</v>
      </c>
      <c r="AM17763">
        <v>450</v>
      </c>
      <c r="AN17763">
        <v>0</v>
      </c>
      <c r="AO17763">
        <v>2150</v>
      </c>
      <c r="AP17763">
        <v>112</v>
      </c>
      <c r="AQ17763">
        <v>409.93</v>
      </c>
      <c r="AR17763">
        <v>0</v>
      </c>
      <c r="AS17763">
        <v>0</v>
      </c>
      <c r="AT17763">
        <v>5000</v>
      </c>
      <c r="AU17763">
        <v>102</v>
      </c>
      <c r="AV17763">
        <v>208.75</v>
      </c>
      <c r="AW17763">
        <v>0</v>
      </c>
      <c r="AX17763">
        <v>0</v>
      </c>
      <c r="AY17763">
        <v>7000</v>
      </c>
      <c r="AZ17763">
        <v>126</v>
      </c>
      <c r="BA17763">
        <v>834.2</v>
      </c>
      <c r="BB17763">
        <v>150</v>
      </c>
      <c r="BC17763">
        <v>0</v>
      </c>
      <c r="BD17763">
        <v>10230</v>
      </c>
    </row>
    <row r="17764" spans="1:56" x14ac:dyDescent="0.35">
      <c r="A17764" t="s">
        <v>9</v>
      </c>
      <c r="B17764">
        <v>146</v>
      </c>
      <c r="C17764">
        <v>6547.51</v>
      </c>
      <c r="D17764">
        <v>5000</v>
      </c>
      <c r="E17764">
        <v>0</v>
      </c>
      <c r="F17764">
        <v>30000</v>
      </c>
      <c r="G17764">
        <v>102</v>
      </c>
      <c r="H17764">
        <v>1069.5899999999999</v>
      </c>
      <c r="I17764">
        <v>0</v>
      </c>
      <c r="J17764">
        <v>0</v>
      </c>
      <c r="K17764">
        <v>22000</v>
      </c>
      <c r="L17764">
        <v>128</v>
      </c>
      <c r="M17764">
        <v>229.68</v>
      </c>
      <c r="N17764">
        <v>100</v>
      </c>
      <c r="O17764">
        <v>0</v>
      </c>
      <c r="P17764">
        <v>3000</v>
      </c>
      <c r="Q17764">
        <v>147</v>
      </c>
      <c r="R17764">
        <v>1234.33</v>
      </c>
      <c r="S17764">
        <v>600</v>
      </c>
      <c r="T17764">
        <v>0</v>
      </c>
      <c r="U17764">
        <v>15000</v>
      </c>
      <c r="V17764">
        <v>186</v>
      </c>
      <c r="W17764">
        <v>2441.31</v>
      </c>
      <c r="X17764">
        <v>2200</v>
      </c>
      <c r="Y17764">
        <v>0</v>
      </c>
      <c r="Z17764">
        <v>20000</v>
      </c>
      <c r="AA17764">
        <v>125</v>
      </c>
      <c r="AB17764">
        <v>1909.54</v>
      </c>
      <c r="AC17764">
        <v>1000</v>
      </c>
      <c r="AD17764">
        <v>0</v>
      </c>
      <c r="AE17764">
        <v>12500</v>
      </c>
      <c r="AF17764">
        <v>130</v>
      </c>
      <c r="AG17764">
        <v>587.65</v>
      </c>
      <c r="AH17764">
        <v>200</v>
      </c>
      <c r="AI17764">
        <v>0</v>
      </c>
      <c r="AJ17764">
        <v>6000</v>
      </c>
      <c r="AK17764">
        <v>193</v>
      </c>
      <c r="AL17764">
        <v>525.70000000000005</v>
      </c>
      <c r="AM17764">
        <v>400</v>
      </c>
      <c r="AN17764">
        <v>0</v>
      </c>
      <c r="AO17764">
        <v>2600</v>
      </c>
      <c r="AP17764">
        <v>111</v>
      </c>
      <c r="AQ17764">
        <v>527.29</v>
      </c>
      <c r="AR17764">
        <v>0</v>
      </c>
      <c r="AS17764">
        <v>0</v>
      </c>
      <c r="AT17764">
        <v>10000</v>
      </c>
      <c r="AU17764">
        <v>94</v>
      </c>
      <c r="AV17764">
        <v>142.41</v>
      </c>
      <c r="AW17764">
        <v>0</v>
      </c>
      <c r="AX17764">
        <v>0</v>
      </c>
      <c r="AY17764">
        <v>5500</v>
      </c>
      <c r="AZ17764">
        <v>113</v>
      </c>
      <c r="BA17764">
        <v>773.72</v>
      </c>
      <c r="BB17764">
        <v>0</v>
      </c>
      <c r="BC17764">
        <v>0</v>
      </c>
      <c r="BD17764">
        <v>12000</v>
      </c>
    </row>
    <row r="17765" spans="1:56" x14ac:dyDescent="0.35">
      <c r="A17765" t="s">
        <v>10</v>
      </c>
      <c r="B17765">
        <v>162</v>
      </c>
      <c r="C17765">
        <v>5791.07</v>
      </c>
      <c r="D17765">
        <v>4900</v>
      </c>
      <c r="E17765">
        <v>0</v>
      </c>
      <c r="F17765">
        <v>20000</v>
      </c>
      <c r="G17765">
        <v>102</v>
      </c>
      <c r="H17765">
        <v>878.76</v>
      </c>
      <c r="I17765">
        <v>0</v>
      </c>
      <c r="J17765">
        <v>0</v>
      </c>
      <c r="K17765">
        <v>15000</v>
      </c>
      <c r="L17765">
        <v>143</v>
      </c>
      <c r="M17765">
        <v>242.91</v>
      </c>
      <c r="N17765">
        <v>175</v>
      </c>
      <c r="O17765">
        <v>0</v>
      </c>
      <c r="P17765">
        <v>1380</v>
      </c>
      <c r="Q17765">
        <v>152</v>
      </c>
      <c r="R17765">
        <v>1051.17</v>
      </c>
      <c r="S17765">
        <v>500</v>
      </c>
      <c r="T17765">
        <v>0</v>
      </c>
      <c r="U17765">
        <v>7000</v>
      </c>
      <c r="V17765">
        <v>191</v>
      </c>
      <c r="W17765">
        <v>2060.87</v>
      </c>
      <c r="X17765">
        <v>1880</v>
      </c>
      <c r="Y17765">
        <v>0</v>
      </c>
      <c r="Z17765">
        <v>9000</v>
      </c>
      <c r="AA17765">
        <v>130</v>
      </c>
      <c r="AB17765">
        <v>1793.65</v>
      </c>
      <c r="AC17765">
        <v>1000</v>
      </c>
      <c r="AD17765">
        <v>0</v>
      </c>
      <c r="AE17765">
        <v>15000</v>
      </c>
      <c r="AF17765">
        <v>125</v>
      </c>
      <c r="AG17765">
        <v>464.17</v>
      </c>
      <c r="AH17765">
        <v>200</v>
      </c>
      <c r="AI17765">
        <v>0</v>
      </c>
      <c r="AJ17765">
        <v>3000</v>
      </c>
      <c r="AK17765">
        <v>197</v>
      </c>
      <c r="AL17765">
        <v>557.4</v>
      </c>
      <c r="AM17765">
        <v>440</v>
      </c>
      <c r="AN17765">
        <v>0</v>
      </c>
      <c r="AO17765">
        <v>13000</v>
      </c>
      <c r="AP17765">
        <v>101</v>
      </c>
      <c r="AQ17765">
        <v>204.73</v>
      </c>
      <c r="AR17765">
        <v>0</v>
      </c>
      <c r="AS17765">
        <v>0</v>
      </c>
      <c r="AT17765">
        <v>6500</v>
      </c>
      <c r="AU17765">
        <v>95</v>
      </c>
      <c r="AV17765">
        <v>235.02</v>
      </c>
      <c r="AW17765">
        <v>0</v>
      </c>
      <c r="AX17765">
        <v>0</v>
      </c>
      <c r="AY17765">
        <v>20000</v>
      </c>
      <c r="AZ17765">
        <v>111</v>
      </c>
      <c r="BA17765">
        <v>1004.39</v>
      </c>
      <c r="BB17765">
        <v>300</v>
      </c>
      <c r="BC17765">
        <v>0</v>
      </c>
      <c r="BD17765">
        <v>17000</v>
      </c>
    </row>
    <row r="17766" spans="1:56" x14ac:dyDescent="0.35">
      <c r="A17766" t="s">
        <v>11</v>
      </c>
      <c r="B17766">
        <v>168</v>
      </c>
      <c r="C17766">
        <v>7145.35</v>
      </c>
      <c r="D17766">
        <v>6000</v>
      </c>
      <c r="E17766">
        <v>700</v>
      </c>
      <c r="F17766">
        <v>40000</v>
      </c>
      <c r="G17766">
        <v>117</v>
      </c>
      <c r="H17766">
        <v>1164.92</v>
      </c>
      <c r="I17766">
        <v>0</v>
      </c>
      <c r="J17766">
        <v>0</v>
      </c>
      <c r="K17766">
        <v>10000</v>
      </c>
      <c r="L17766">
        <v>144</v>
      </c>
      <c r="M17766">
        <v>329.71</v>
      </c>
      <c r="N17766">
        <v>200</v>
      </c>
      <c r="O17766">
        <v>0</v>
      </c>
      <c r="P17766">
        <v>7000</v>
      </c>
      <c r="Q17766">
        <v>156</v>
      </c>
      <c r="R17766">
        <v>1110.1500000000001</v>
      </c>
      <c r="S17766">
        <v>600</v>
      </c>
      <c r="T17766">
        <v>0</v>
      </c>
      <c r="U17766">
        <v>10000</v>
      </c>
      <c r="V17766">
        <v>188</v>
      </c>
      <c r="W17766">
        <v>2464.04</v>
      </c>
      <c r="X17766">
        <v>2000</v>
      </c>
      <c r="Y17766">
        <v>0</v>
      </c>
      <c r="Z17766">
        <v>16000</v>
      </c>
      <c r="AA17766">
        <v>137</v>
      </c>
      <c r="AB17766">
        <v>1958.6</v>
      </c>
      <c r="AC17766">
        <v>1500</v>
      </c>
      <c r="AD17766">
        <v>0</v>
      </c>
      <c r="AE17766">
        <v>11500</v>
      </c>
      <c r="AF17766">
        <v>148</v>
      </c>
      <c r="AG17766">
        <v>526.57000000000005</v>
      </c>
      <c r="AH17766">
        <v>200</v>
      </c>
      <c r="AI17766">
        <v>0</v>
      </c>
      <c r="AJ17766">
        <v>9000</v>
      </c>
      <c r="AK17766">
        <v>200</v>
      </c>
      <c r="AL17766">
        <v>624.70000000000005</v>
      </c>
      <c r="AM17766">
        <v>500</v>
      </c>
      <c r="AN17766">
        <v>0</v>
      </c>
      <c r="AO17766">
        <v>15000</v>
      </c>
      <c r="AP17766">
        <v>117</v>
      </c>
      <c r="AQ17766">
        <v>478.36</v>
      </c>
      <c r="AR17766">
        <v>0</v>
      </c>
      <c r="AS17766">
        <v>0</v>
      </c>
      <c r="AT17766">
        <v>10000</v>
      </c>
      <c r="AU17766">
        <v>112</v>
      </c>
      <c r="AV17766">
        <v>771.88</v>
      </c>
      <c r="AW17766">
        <v>0</v>
      </c>
      <c r="AX17766">
        <v>0</v>
      </c>
      <c r="AY17766">
        <v>57000</v>
      </c>
      <c r="AZ17766">
        <v>120</v>
      </c>
      <c r="BA17766">
        <v>632.28</v>
      </c>
      <c r="BB17766">
        <v>0</v>
      </c>
      <c r="BC17766">
        <v>0</v>
      </c>
      <c r="BD17766">
        <v>6000</v>
      </c>
    </row>
    <row r="17767" spans="1:56" x14ac:dyDescent="0.35">
      <c r="A17767" t="s">
        <v>12</v>
      </c>
      <c r="B17767">
        <v>165</v>
      </c>
      <c r="C17767">
        <v>6701.21</v>
      </c>
      <c r="D17767">
        <v>5000</v>
      </c>
      <c r="E17767">
        <v>0</v>
      </c>
      <c r="F17767">
        <v>30000</v>
      </c>
      <c r="G17767">
        <v>142</v>
      </c>
      <c r="H17767">
        <v>2490.9499999999998</v>
      </c>
      <c r="I17767">
        <v>2000</v>
      </c>
      <c r="J17767">
        <v>0</v>
      </c>
      <c r="K17767">
        <v>15000</v>
      </c>
      <c r="L17767">
        <v>145</v>
      </c>
      <c r="M17767">
        <v>406.64</v>
      </c>
      <c r="N17767">
        <v>300</v>
      </c>
      <c r="O17767">
        <v>0</v>
      </c>
      <c r="P17767">
        <v>3000</v>
      </c>
      <c r="Q17767">
        <v>145</v>
      </c>
      <c r="R17767">
        <v>861.53</v>
      </c>
      <c r="S17767">
        <v>500</v>
      </c>
      <c r="T17767">
        <v>0</v>
      </c>
      <c r="U17767">
        <v>5000</v>
      </c>
      <c r="V17767">
        <v>172</v>
      </c>
      <c r="W17767">
        <v>2495.92</v>
      </c>
      <c r="X17767">
        <v>2500</v>
      </c>
      <c r="Y17767">
        <v>0</v>
      </c>
      <c r="Z17767">
        <v>11500</v>
      </c>
      <c r="AA17767">
        <v>127</v>
      </c>
      <c r="AB17767">
        <v>1334.14</v>
      </c>
      <c r="AC17767">
        <v>0</v>
      </c>
      <c r="AD17767">
        <v>0</v>
      </c>
      <c r="AE17767">
        <v>7750</v>
      </c>
      <c r="AF17767">
        <v>135</v>
      </c>
      <c r="AG17767">
        <v>522.98</v>
      </c>
      <c r="AH17767">
        <v>300</v>
      </c>
      <c r="AI17767">
        <v>0</v>
      </c>
      <c r="AJ17767">
        <v>5000</v>
      </c>
      <c r="AK17767">
        <v>198</v>
      </c>
      <c r="AL17767">
        <v>615.75</v>
      </c>
      <c r="AM17767">
        <v>440</v>
      </c>
      <c r="AN17767">
        <v>0</v>
      </c>
      <c r="AO17767">
        <v>12000</v>
      </c>
      <c r="AP17767">
        <v>111</v>
      </c>
      <c r="AQ17767">
        <v>234.07</v>
      </c>
      <c r="AR17767">
        <v>0</v>
      </c>
      <c r="AS17767">
        <v>0</v>
      </c>
      <c r="AT17767">
        <v>3000</v>
      </c>
      <c r="AU17767">
        <v>96</v>
      </c>
      <c r="AV17767">
        <v>375.01</v>
      </c>
      <c r="AW17767">
        <v>0</v>
      </c>
      <c r="AX17767">
        <v>0</v>
      </c>
      <c r="AY17767">
        <v>30000</v>
      </c>
      <c r="AZ17767">
        <v>116</v>
      </c>
      <c r="BA17767">
        <v>985.16</v>
      </c>
      <c r="BB17767">
        <v>300</v>
      </c>
      <c r="BC17767">
        <v>0</v>
      </c>
      <c r="BD17767">
        <v>10000</v>
      </c>
    </row>
    <row r="17768" spans="1:56" x14ac:dyDescent="0.35">
      <c r="A17768" t="s">
        <v>13</v>
      </c>
      <c r="B17768">
        <v>162</v>
      </c>
      <c r="C17768">
        <v>6738.14</v>
      </c>
      <c r="D17768">
        <v>4500</v>
      </c>
      <c r="E17768">
        <v>0</v>
      </c>
      <c r="F17768">
        <v>80000</v>
      </c>
      <c r="G17768">
        <v>109</v>
      </c>
      <c r="H17768">
        <v>310.94</v>
      </c>
      <c r="I17768">
        <v>0</v>
      </c>
      <c r="J17768">
        <v>0</v>
      </c>
      <c r="K17768">
        <v>10000</v>
      </c>
      <c r="L17768">
        <v>146</v>
      </c>
      <c r="M17768">
        <v>425.21</v>
      </c>
      <c r="N17768">
        <v>191</v>
      </c>
      <c r="O17768">
        <v>0</v>
      </c>
      <c r="P17768">
        <v>15000</v>
      </c>
      <c r="Q17768">
        <v>136</v>
      </c>
      <c r="R17768">
        <v>919.99</v>
      </c>
      <c r="S17768">
        <v>500</v>
      </c>
      <c r="T17768">
        <v>0</v>
      </c>
      <c r="U17768">
        <v>5000</v>
      </c>
      <c r="V17768">
        <v>185</v>
      </c>
      <c r="W17768">
        <v>1773.67</v>
      </c>
      <c r="X17768">
        <v>1000</v>
      </c>
      <c r="Y17768">
        <v>0</v>
      </c>
      <c r="Z17768">
        <v>25000</v>
      </c>
      <c r="AA17768">
        <v>127</v>
      </c>
      <c r="AB17768">
        <v>1490.58</v>
      </c>
      <c r="AC17768">
        <v>900</v>
      </c>
      <c r="AD17768">
        <v>0</v>
      </c>
      <c r="AE17768">
        <v>12000</v>
      </c>
      <c r="AF17768">
        <v>126</v>
      </c>
      <c r="AG17768">
        <v>617.66999999999996</v>
      </c>
      <c r="AH17768">
        <v>120</v>
      </c>
      <c r="AI17768">
        <v>0</v>
      </c>
      <c r="AJ17768">
        <v>10000</v>
      </c>
      <c r="AK17768">
        <v>195</v>
      </c>
      <c r="AL17768">
        <v>497.11</v>
      </c>
      <c r="AM17768">
        <v>400</v>
      </c>
      <c r="AN17768">
        <v>0</v>
      </c>
      <c r="AO17768">
        <v>11000</v>
      </c>
      <c r="AP17768">
        <v>106</v>
      </c>
      <c r="AQ17768">
        <v>156.80000000000001</v>
      </c>
      <c r="AR17768">
        <v>0</v>
      </c>
      <c r="AS17768">
        <v>0</v>
      </c>
      <c r="AT17768">
        <v>15000</v>
      </c>
      <c r="AU17768">
        <v>103</v>
      </c>
      <c r="AV17768">
        <v>113.98</v>
      </c>
      <c r="AW17768">
        <v>0</v>
      </c>
      <c r="AX17768">
        <v>0</v>
      </c>
      <c r="AY17768">
        <v>5800</v>
      </c>
      <c r="AZ17768">
        <v>124</v>
      </c>
      <c r="BA17768">
        <v>1078.26</v>
      </c>
      <c r="BB17768">
        <v>300</v>
      </c>
      <c r="BC17768">
        <v>0</v>
      </c>
      <c r="BD17768">
        <v>8000</v>
      </c>
    </row>
    <row r="17769" spans="1:56" x14ac:dyDescent="0.35">
      <c r="A17769" t="s">
        <v>14</v>
      </c>
      <c r="B17769">
        <v>155</v>
      </c>
      <c r="C17769">
        <v>7333.89</v>
      </c>
      <c r="D17769">
        <v>6000</v>
      </c>
      <c r="E17769">
        <v>0</v>
      </c>
      <c r="F17769">
        <v>35000</v>
      </c>
      <c r="G17769">
        <v>108</v>
      </c>
      <c r="H17769">
        <v>2513.81</v>
      </c>
      <c r="I17769">
        <v>0</v>
      </c>
      <c r="J17769">
        <v>0</v>
      </c>
      <c r="K17769">
        <v>11000</v>
      </c>
      <c r="L17769">
        <v>140</v>
      </c>
      <c r="M17769">
        <v>524.21</v>
      </c>
      <c r="N17769">
        <v>350</v>
      </c>
      <c r="O17769">
        <v>0</v>
      </c>
      <c r="P17769">
        <v>7200</v>
      </c>
      <c r="Q17769">
        <v>146</v>
      </c>
      <c r="R17769">
        <v>1123.6500000000001</v>
      </c>
      <c r="S17769">
        <v>800</v>
      </c>
      <c r="T17769">
        <v>0</v>
      </c>
      <c r="U17769">
        <v>5000</v>
      </c>
      <c r="V17769">
        <v>167</v>
      </c>
      <c r="W17769">
        <v>3067.82</v>
      </c>
      <c r="X17769">
        <v>2500</v>
      </c>
      <c r="Y17769">
        <v>0</v>
      </c>
      <c r="Z17769">
        <v>45000</v>
      </c>
      <c r="AA17769">
        <v>122</v>
      </c>
      <c r="AB17769">
        <v>1856.49</v>
      </c>
      <c r="AC17769">
        <v>500</v>
      </c>
      <c r="AD17769">
        <v>0</v>
      </c>
      <c r="AE17769">
        <v>18000</v>
      </c>
      <c r="AF17769">
        <v>124</v>
      </c>
      <c r="AG17769">
        <v>578.14</v>
      </c>
      <c r="AH17769">
        <v>270</v>
      </c>
      <c r="AI17769">
        <v>0</v>
      </c>
      <c r="AJ17769">
        <v>10000</v>
      </c>
      <c r="AK17769">
        <v>189</v>
      </c>
      <c r="AL17769">
        <v>620.14</v>
      </c>
      <c r="AM17769">
        <v>500</v>
      </c>
      <c r="AN17769">
        <v>0</v>
      </c>
      <c r="AO17769">
        <v>15000</v>
      </c>
      <c r="AP17769">
        <v>100</v>
      </c>
      <c r="AQ17769">
        <v>882.16</v>
      </c>
      <c r="AR17769">
        <v>0</v>
      </c>
      <c r="AS17769">
        <v>0</v>
      </c>
      <c r="AT17769">
        <v>10000</v>
      </c>
      <c r="AU17769">
        <v>92</v>
      </c>
      <c r="AV17769">
        <v>1698.78</v>
      </c>
      <c r="AW17769">
        <v>0</v>
      </c>
      <c r="AX17769">
        <v>0</v>
      </c>
      <c r="AY17769">
        <v>100000</v>
      </c>
      <c r="AZ17769">
        <v>108</v>
      </c>
      <c r="BA17769">
        <v>1244.26</v>
      </c>
      <c r="BB17769">
        <v>300</v>
      </c>
      <c r="BC17769">
        <v>0</v>
      </c>
      <c r="BD17769">
        <v>21300</v>
      </c>
    </row>
    <row r="17770" spans="1:56" x14ac:dyDescent="0.35">
      <c r="A17770" t="s">
        <v>15</v>
      </c>
      <c r="B17770">
        <v>167</v>
      </c>
      <c r="C17770">
        <v>6176.9</v>
      </c>
      <c r="D17770">
        <v>5000</v>
      </c>
      <c r="E17770">
        <v>0</v>
      </c>
      <c r="F17770">
        <v>40000</v>
      </c>
      <c r="G17770">
        <v>124</v>
      </c>
      <c r="H17770">
        <v>1935.84</v>
      </c>
      <c r="I17770">
        <v>0</v>
      </c>
      <c r="J17770">
        <v>0</v>
      </c>
      <c r="K17770">
        <v>20000</v>
      </c>
      <c r="L17770">
        <v>160</v>
      </c>
      <c r="M17770">
        <v>567.1</v>
      </c>
      <c r="N17770">
        <v>270</v>
      </c>
      <c r="O17770">
        <v>0</v>
      </c>
      <c r="P17770">
        <v>25000</v>
      </c>
      <c r="Q17770">
        <v>148</v>
      </c>
      <c r="R17770">
        <v>1163.26</v>
      </c>
      <c r="S17770">
        <v>600</v>
      </c>
      <c r="T17770">
        <v>0</v>
      </c>
      <c r="U17770">
        <v>15000</v>
      </c>
      <c r="V17770">
        <v>186</v>
      </c>
      <c r="W17770">
        <v>2107.48</v>
      </c>
      <c r="X17770">
        <v>2000</v>
      </c>
      <c r="Y17770">
        <v>0</v>
      </c>
      <c r="Z17770">
        <v>10000</v>
      </c>
      <c r="AA17770">
        <v>133</v>
      </c>
      <c r="AB17770">
        <v>1664.72</v>
      </c>
      <c r="AC17770">
        <v>550</v>
      </c>
      <c r="AD17770">
        <v>0</v>
      </c>
      <c r="AE17770">
        <v>25000</v>
      </c>
      <c r="AF17770">
        <v>135</v>
      </c>
      <c r="AG17770">
        <v>651.57000000000005</v>
      </c>
      <c r="AH17770">
        <v>200</v>
      </c>
      <c r="AI17770">
        <v>0</v>
      </c>
      <c r="AJ17770">
        <v>10950</v>
      </c>
      <c r="AK17770">
        <v>193</v>
      </c>
      <c r="AL17770">
        <v>548.34</v>
      </c>
      <c r="AM17770">
        <v>500</v>
      </c>
      <c r="AN17770">
        <v>0</v>
      </c>
      <c r="AO17770">
        <v>3500</v>
      </c>
      <c r="AP17770">
        <v>118</v>
      </c>
      <c r="AQ17770">
        <v>693.65</v>
      </c>
      <c r="AR17770">
        <v>0</v>
      </c>
      <c r="AS17770">
        <v>0</v>
      </c>
      <c r="AT17770">
        <v>10000</v>
      </c>
      <c r="AU17770">
        <v>106</v>
      </c>
      <c r="AV17770">
        <v>187.08</v>
      </c>
      <c r="AW17770">
        <v>0</v>
      </c>
      <c r="AX17770">
        <v>0</v>
      </c>
      <c r="AY17770">
        <v>35000</v>
      </c>
      <c r="AZ17770">
        <v>122</v>
      </c>
      <c r="BA17770">
        <v>2093.16</v>
      </c>
      <c r="BB17770">
        <v>0</v>
      </c>
      <c r="BC17770">
        <v>0</v>
      </c>
      <c r="BD17770">
        <v>100000</v>
      </c>
    </row>
    <row r="17771" spans="1:56" x14ac:dyDescent="0.35">
      <c r="A17771" t="s">
        <v>16</v>
      </c>
      <c r="B17771">
        <v>162</v>
      </c>
      <c r="C17771">
        <v>6152.49</v>
      </c>
      <c r="D17771">
        <v>5000</v>
      </c>
      <c r="E17771">
        <v>0</v>
      </c>
      <c r="F17771">
        <v>30000</v>
      </c>
      <c r="G17771">
        <v>103</v>
      </c>
      <c r="H17771">
        <v>763.33</v>
      </c>
      <c r="I17771">
        <v>0</v>
      </c>
      <c r="J17771">
        <v>0</v>
      </c>
      <c r="K17771">
        <v>10000</v>
      </c>
      <c r="L17771">
        <v>127</v>
      </c>
      <c r="M17771">
        <v>260.06</v>
      </c>
      <c r="N17771">
        <v>150</v>
      </c>
      <c r="O17771">
        <v>0</v>
      </c>
      <c r="P17771">
        <v>1500</v>
      </c>
      <c r="Q17771">
        <v>162</v>
      </c>
      <c r="R17771">
        <v>1252.07</v>
      </c>
      <c r="S17771">
        <v>1000</v>
      </c>
      <c r="T17771">
        <v>0</v>
      </c>
      <c r="U17771">
        <v>8000</v>
      </c>
      <c r="V17771">
        <v>190</v>
      </c>
      <c r="W17771">
        <v>2894.61</v>
      </c>
      <c r="X17771">
        <v>2500</v>
      </c>
      <c r="Y17771">
        <v>0</v>
      </c>
      <c r="Z17771">
        <v>20000</v>
      </c>
      <c r="AA17771">
        <v>136</v>
      </c>
      <c r="AB17771">
        <v>1796.12</v>
      </c>
      <c r="AC17771">
        <v>1000</v>
      </c>
      <c r="AD17771">
        <v>0</v>
      </c>
      <c r="AE17771">
        <v>12000</v>
      </c>
      <c r="AF17771">
        <v>138</v>
      </c>
      <c r="AG17771">
        <v>458.69</v>
      </c>
      <c r="AH17771">
        <v>200</v>
      </c>
      <c r="AI17771">
        <v>0</v>
      </c>
      <c r="AJ17771">
        <v>5000</v>
      </c>
      <c r="AK17771">
        <v>198</v>
      </c>
      <c r="AL17771">
        <v>505.08</v>
      </c>
      <c r="AM17771">
        <v>500</v>
      </c>
      <c r="AN17771">
        <v>0</v>
      </c>
      <c r="AO17771">
        <v>1800</v>
      </c>
      <c r="AP17771">
        <v>110</v>
      </c>
      <c r="AQ17771">
        <v>455.85</v>
      </c>
      <c r="AR17771">
        <v>0</v>
      </c>
      <c r="AS17771">
        <v>0</v>
      </c>
      <c r="AT17771">
        <v>4000</v>
      </c>
      <c r="AU17771">
        <v>95</v>
      </c>
      <c r="AV17771">
        <v>296.73</v>
      </c>
      <c r="AW17771">
        <v>0</v>
      </c>
      <c r="AX17771">
        <v>0</v>
      </c>
      <c r="AY17771">
        <v>13000</v>
      </c>
      <c r="AZ17771">
        <v>120</v>
      </c>
      <c r="BA17771">
        <v>1126.4000000000001</v>
      </c>
      <c r="BB17771">
        <v>0</v>
      </c>
      <c r="BC17771">
        <v>0</v>
      </c>
      <c r="BD17771">
        <v>9500</v>
      </c>
    </row>
    <row r="17772" spans="1:56" x14ac:dyDescent="0.35">
      <c r="A17772" t="s">
        <v>17</v>
      </c>
      <c r="B17772">
        <v>166</v>
      </c>
      <c r="C17772">
        <v>5493.8</v>
      </c>
      <c r="D17772">
        <v>4000</v>
      </c>
      <c r="E17772">
        <v>100</v>
      </c>
      <c r="F17772">
        <v>20000</v>
      </c>
      <c r="G17772">
        <v>101</v>
      </c>
      <c r="H17772">
        <v>1692.17</v>
      </c>
      <c r="I17772">
        <v>0</v>
      </c>
      <c r="J17772">
        <v>0</v>
      </c>
      <c r="K17772">
        <v>20000</v>
      </c>
      <c r="L17772">
        <v>130</v>
      </c>
      <c r="M17772">
        <v>277.27</v>
      </c>
      <c r="N17772">
        <v>150</v>
      </c>
      <c r="O17772">
        <v>0</v>
      </c>
      <c r="P17772">
        <v>3000</v>
      </c>
      <c r="Q17772">
        <v>149</v>
      </c>
      <c r="R17772">
        <v>1070.28</v>
      </c>
      <c r="S17772">
        <v>500</v>
      </c>
      <c r="T17772">
        <v>0</v>
      </c>
      <c r="U17772">
        <v>10000</v>
      </c>
      <c r="V17772">
        <v>184</v>
      </c>
      <c r="W17772">
        <v>2164.09</v>
      </c>
      <c r="X17772">
        <v>2000</v>
      </c>
      <c r="Y17772">
        <v>0</v>
      </c>
      <c r="Z17772">
        <v>7000</v>
      </c>
      <c r="AA17772">
        <v>124</v>
      </c>
      <c r="AB17772">
        <v>1737.03</v>
      </c>
      <c r="AC17772">
        <v>500</v>
      </c>
      <c r="AD17772">
        <v>0</v>
      </c>
      <c r="AE17772">
        <v>12000</v>
      </c>
      <c r="AF17772">
        <v>139</v>
      </c>
      <c r="AG17772">
        <v>549.64</v>
      </c>
      <c r="AH17772">
        <v>300</v>
      </c>
      <c r="AI17772">
        <v>0</v>
      </c>
      <c r="AJ17772">
        <v>6000</v>
      </c>
      <c r="AK17772">
        <v>192</v>
      </c>
      <c r="AL17772">
        <v>638.62</v>
      </c>
      <c r="AM17772">
        <v>450</v>
      </c>
      <c r="AN17772">
        <v>0</v>
      </c>
      <c r="AO17772">
        <v>17000</v>
      </c>
      <c r="AP17772">
        <v>107</v>
      </c>
      <c r="AQ17772">
        <v>1170.01</v>
      </c>
      <c r="AR17772">
        <v>0</v>
      </c>
      <c r="AS17772">
        <v>0</v>
      </c>
      <c r="AT17772">
        <v>50000</v>
      </c>
      <c r="AU17772">
        <v>94</v>
      </c>
      <c r="AV17772">
        <v>564.59</v>
      </c>
      <c r="AW17772">
        <v>0</v>
      </c>
      <c r="AX17772">
        <v>0</v>
      </c>
      <c r="AY17772">
        <v>18000</v>
      </c>
      <c r="AZ17772">
        <v>117</v>
      </c>
      <c r="BA17772">
        <v>1162.2</v>
      </c>
      <c r="BB17772">
        <v>150</v>
      </c>
      <c r="BC17772">
        <v>0</v>
      </c>
      <c r="BD17772">
        <v>15000</v>
      </c>
    </row>
    <row r="17773" spans="1:56" x14ac:dyDescent="0.35">
      <c r="A17773" t="s">
        <v>18</v>
      </c>
      <c r="B17773">
        <v>166</v>
      </c>
      <c r="C17773">
        <v>3824.3</v>
      </c>
      <c r="D17773">
        <v>3000</v>
      </c>
      <c r="E17773">
        <v>0</v>
      </c>
      <c r="F17773">
        <v>17000</v>
      </c>
      <c r="G17773">
        <v>99</v>
      </c>
      <c r="H17773">
        <v>544.29</v>
      </c>
      <c r="I17773">
        <v>0</v>
      </c>
      <c r="J17773">
        <v>0</v>
      </c>
      <c r="K17773">
        <v>8000</v>
      </c>
      <c r="L17773">
        <v>141</v>
      </c>
      <c r="M17773">
        <v>221.59</v>
      </c>
      <c r="N17773">
        <v>165</v>
      </c>
      <c r="O17773">
        <v>0</v>
      </c>
      <c r="P17773">
        <v>1000</v>
      </c>
      <c r="Q17773">
        <v>148</v>
      </c>
      <c r="R17773">
        <v>704.32</v>
      </c>
      <c r="S17773">
        <v>500</v>
      </c>
      <c r="T17773">
        <v>0</v>
      </c>
      <c r="U17773">
        <v>5000</v>
      </c>
      <c r="V17773">
        <v>190</v>
      </c>
      <c r="W17773">
        <v>2110.04</v>
      </c>
      <c r="X17773">
        <v>2000</v>
      </c>
      <c r="Y17773">
        <v>0</v>
      </c>
      <c r="Z17773">
        <v>10000</v>
      </c>
      <c r="AA17773">
        <v>121</v>
      </c>
      <c r="AB17773">
        <v>1689.67</v>
      </c>
      <c r="AC17773">
        <v>800</v>
      </c>
      <c r="AD17773">
        <v>0</v>
      </c>
      <c r="AE17773">
        <v>12000</v>
      </c>
      <c r="AF17773">
        <v>130</v>
      </c>
      <c r="AG17773">
        <v>342.37</v>
      </c>
      <c r="AH17773">
        <v>160</v>
      </c>
      <c r="AI17773">
        <v>0</v>
      </c>
      <c r="AJ17773">
        <v>5000</v>
      </c>
      <c r="AK17773">
        <v>192</v>
      </c>
      <c r="AL17773">
        <v>411.76</v>
      </c>
      <c r="AM17773">
        <v>360</v>
      </c>
      <c r="AN17773">
        <v>0</v>
      </c>
      <c r="AO17773">
        <v>1950</v>
      </c>
      <c r="AP17773">
        <v>91</v>
      </c>
      <c r="AQ17773">
        <v>402.97</v>
      </c>
      <c r="AR17773">
        <v>0</v>
      </c>
      <c r="AS17773">
        <v>0</v>
      </c>
      <c r="AT17773">
        <v>15000</v>
      </c>
      <c r="AU17773">
        <v>89</v>
      </c>
      <c r="AV17773">
        <v>241.2</v>
      </c>
      <c r="AW17773">
        <v>0</v>
      </c>
      <c r="AX17773">
        <v>0</v>
      </c>
      <c r="AY17773">
        <v>15000</v>
      </c>
      <c r="AZ17773">
        <v>106</v>
      </c>
      <c r="BA17773">
        <v>836.92</v>
      </c>
      <c r="BB17773">
        <v>0</v>
      </c>
      <c r="BC17773">
        <v>0</v>
      </c>
      <c r="BD17773">
        <v>6000</v>
      </c>
    </row>
    <row r="17774" spans="1:56" x14ac:dyDescent="0.35">
      <c r="A17774" t="s">
        <v>19</v>
      </c>
      <c r="B17774">
        <v>148</v>
      </c>
      <c r="C17774">
        <v>5682.88</v>
      </c>
      <c r="D17774">
        <v>5000</v>
      </c>
      <c r="E17774">
        <v>0</v>
      </c>
      <c r="F17774">
        <v>25000</v>
      </c>
      <c r="G17774">
        <v>113</v>
      </c>
      <c r="H17774">
        <v>945.48</v>
      </c>
      <c r="I17774">
        <v>0</v>
      </c>
      <c r="J17774">
        <v>0</v>
      </c>
      <c r="K17774">
        <v>20000</v>
      </c>
      <c r="L17774">
        <v>135</v>
      </c>
      <c r="M17774">
        <v>373.81</v>
      </c>
      <c r="N17774">
        <v>200</v>
      </c>
      <c r="O17774">
        <v>0</v>
      </c>
      <c r="P17774">
        <v>6000</v>
      </c>
      <c r="Q17774">
        <v>142</v>
      </c>
      <c r="R17774">
        <v>674.97</v>
      </c>
      <c r="S17774">
        <v>500</v>
      </c>
      <c r="T17774">
        <v>0</v>
      </c>
      <c r="U17774">
        <v>5000</v>
      </c>
      <c r="V17774">
        <v>177</v>
      </c>
      <c r="W17774">
        <v>2093.2800000000002</v>
      </c>
      <c r="X17774">
        <v>2000</v>
      </c>
      <c r="Y17774">
        <v>0</v>
      </c>
      <c r="Z17774">
        <v>8000</v>
      </c>
      <c r="AA17774">
        <v>131</v>
      </c>
      <c r="AB17774">
        <v>1408.11</v>
      </c>
      <c r="AC17774">
        <v>500</v>
      </c>
      <c r="AD17774">
        <v>0</v>
      </c>
      <c r="AE17774">
        <v>10000</v>
      </c>
      <c r="AF17774">
        <v>131</v>
      </c>
      <c r="AG17774">
        <v>386.46</v>
      </c>
      <c r="AH17774">
        <v>100</v>
      </c>
      <c r="AI17774">
        <v>0</v>
      </c>
      <c r="AJ17774">
        <v>4500</v>
      </c>
      <c r="AK17774">
        <v>194</v>
      </c>
      <c r="AL17774">
        <v>517.54999999999995</v>
      </c>
      <c r="AM17774">
        <v>400</v>
      </c>
      <c r="AN17774">
        <v>0</v>
      </c>
      <c r="AO17774">
        <v>4000</v>
      </c>
      <c r="AP17774">
        <v>105</v>
      </c>
      <c r="AQ17774">
        <v>581.15</v>
      </c>
      <c r="AR17774">
        <v>0</v>
      </c>
      <c r="AS17774">
        <v>0</v>
      </c>
      <c r="AT17774">
        <v>16000</v>
      </c>
      <c r="AU17774">
        <v>102</v>
      </c>
      <c r="AV17774">
        <v>89.33</v>
      </c>
      <c r="AW17774">
        <v>0</v>
      </c>
      <c r="AX17774">
        <v>0</v>
      </c>
      <c r="AY17774">
        <v>4800</v>
      </c>
      <c r="AZ17774">
        <v>112</v>
      </c>
      <c r="BA17774">
        <v>725.27</v>
      </c>
      <c r="BB17774">
        <v>0</v>
      </c>
      <c r="BC17774">
        <v>0</v>
      </c>
      <c r="BD17774">
        <v>19000</v>
      </c>
    </row>
    <row r="17775" spans="1:56" x14ac:dyDescent="0.35">
      <c r="A17775" t="s">
        <v>20</v>
      </c>
      <c r="B17775">
        <v>160</v>
      </c>
      <c r="C17775">
        <v>9074.3799999999992</v>
      </c>
      <c r="D17775">
        <v>6000</v>
      </c>
      <c r="E17775">
        <v>0</v>
      </c>
      <c r="F17775">
        <v>60000</v>
      </c>
      <c r="G17775">
        <v>109</v>
      </c>
      <c r="H17775">
        <v>2499.85</v>
      </c>
      <c r="I17775">
        <v>0</v>
      </c>
      <c r="J17775">
        <v>0</v>
      </c>
      <c r="K17775">
        <v>30000</v>
      </c>
      <c r="L17775">
        <v>133</v>
      </c>
      <c r="M17775">
        <v>368.46</v>
      </c>
      <c r="N17775">
        <v>200</v>
      </c>
      <c r="O17775">
        <v>0</v>
      </c>
      <c r="P17775">
        <v>5000</v>
      </c>
      <c r="Q17775">
        <v>140</v>
      </c>
      <c r="R17775">
        <v>1233.1300000000001</v>
      </c>
      <c r="S17775">
        <v>500</v>
      </c>
      <c r="T17775">
        <v>0</v>
      </c>
      <c r="U17775">
        <v>7500</v>
      </c>
      <c r="V17775">
        <v>179</v>
      </c>
      <c r="W17775">
        <v>3016.14</v>
      </c>
      <c r="X17775">
        <v>2700</v>
      </c>
      <c r="Y17775">
        <v>0</v>
      </c>
      <c r="Z17775">
        <v>15000</v>
      </c>
      <c r="AA17775">
        <v>141</v>
      </c>
      <c r="AB17775">
        <v>2338.04</v>
      </c>
      <c r="AC17775">
        <v>1000</v>
      </c>
      <c r="AD17775">
        <v>0</v>
      </c>
      <c r="AE17775">
        <v>15000</v>
      </c>
      <c r="AF17775">
        <v>136</v>
      </c>
      <c r="AG17775">
        <v>769.67</v>
      </c>
      <c r="AH17775">
        <v>200</v>
      </c>
      <c r="AI17775">
        <v>0</v>
      </c>
      <c r="AJ17775">
        <v>12000</v>
      </c>
      <c r="AK17775">
        <v>196</v>
      </c>
      <c r="AL17775">
        <v>511.79</v>
      </c>
      <c r="AM17775">
        <v>450</v>
      </c>
      <c r="AN17775">
        <v>0</v>
      </c>
      <c r="AO17775">
        <v>3500</v>
      </c>
      <c r="AP17775">
        <v>109</v>
      </c>
      <c r="AQ17775">
        <v>1939.65</v>
      </c>
      <c r="AR17775">
        <v>0</v>
      </c>
      <c r="AS17775">
        <v>0</v>
      </c>
      <c r="AT17775">
        <v>100000</v>
      </c>
      <c r="AU17775">
        <v>102</v>
      </c>
      <c r="AV17775">
        <v>3505</v>
      </c>
      <c r="AW17775">
        <v>0</v>
      </c>
      <c r="AX17775">
        <v>0</v>
      </c>
      <c r="AY17775">
        <v>100000</v>
      </c>
      <c r="AZ17775">
        <v>120</v>
      </c>
      <c r="BA17775">
        <v>1424.55</v>
      </c>
      <c r="BB17775">
        <v>0</v>
      </c>
      <c r="BC17775">
        <v>0</v>
      </c>
      <c r="BD17775">
        <v>20000</v>
      </c>
    </row>
    <row r="17776" spans="1:56" x14ac:dyDescent="0.35">
      <c r="A17776" t="s">
        <v>21</v>
      </c>
      <c r="B17776">
        <v>164</v>
      </c>
      <c r="C17776">
        <v>10274.39</v>
      </c>
      <c r="D17776">
        <v>8000</v>
      </c>
      <c r="E17776">
        <v>0</v>
      </c>
      <c r="F17776">
        <v>80000</v>
      </c>
      <c r="G17776">
        <v>129</v>
      </c>
      <c r="H17776">
        <v>4311.24</v>
      </c>
      <c r="I17776">
        <v>0</v>
      </c>
      <c r="J17776">
        <v>0</v>
      </c>
      <c r="K17776">
        <v>40000</v>
      </c>
      <c r="L17776">
        <v>141</v>
      </c>
      <c r="M17776">
        <v>562.47</v>
      </c>
      <c r="N17776">
        <v>400</v>
      </c>
      <c r="O17776">
        <v>0</v>
      </c>
      <c r="P17776">
        <v>3000</v>
      </c>
      <c r="Q17776">
        <v>160</v>
      </c>
      <c r="R17776">
        <v>1247.81</v>
      </c>
      <c r="S17776">
        <v>1000</v>
      </c>
      <c r="T17776">
        <v>0</v>
      </c>
      <c r="U17776">
        <v>5000</v>
      </c>
      <c r="V17776">
        <v>168</v>
      </c>
      <c r="W17776">
        <v>2845.24</v>
      </c>
      <c r="X17776">
        <v>2500</v>
      </c>
      <c r="Y17776">
        <v>0</v>
      </c>
      <c r="Z17776">
        <v>15000</v>
      </c>
      <c r="AA17776">
        <v>124</v>
      </c>
      <c r="AB17776">
        <v>1727.08</v>
      </c>
      <c r="AC17776">
        <v>0</v>
      </c>
      <c r="AD17776">
        <v>0</v>
      </c>
      <c r="AE17776">
        <v>12000</v>
      </c>
      <c r="AF17776">
        <v>143</v>
      </c>
      <c r="AG17776">
        <v>767.94</v>
      </c>
      <c r="AH17776">
        <v>350</v>
      </c>
      <c r="AI17776">
        <v>0</v>
      </c>
      <c r="AJ17776">
        <v>12000</v>
      </c>
      <c r="AK17776">
        <v>193</v>
      </c>
      <c r="AL17776">
        <v>659.95</v>
      </c>
      <c r="AM17776">
        <v>500</v>
      </c>
      <c r="AN17776">
        <v>0</v>
      </c>
      <c r="AO17776">
        <v>6000</v>
      </c>
      <c r="AP17776">
        <v>133</v>
      </c>
      <c r="AQ17776">
        <v>2131.5</v>
      </c>
      <c r="AR17776">
        <v>0</v>
      </c>
      <c r="AS17776">
        <v>0</v>
      </c>
      <c r="AT17776">
        <v>40000</v>
      </c>
      <c r="AU17776">
        <v>98</v>
      </c>
      <c r="AV17776">
        <v>227.55</v>
      </c>
      <c r="AW17776">
        <v>0</v>
      </c>
      <c r="AX17776">
        <v>0</v>
      </c>
      <c r="AY17776">
        <v>10000</v>
      </c>
      <c r="AZ17776">
        <v>129</v>
      </c>
      <c r="BA17776">
        <v>1776.12</v>
      </c>
      <c r="BB17776">
        <v>300</v>
      </c>
      <c r="BC17776">
        <v>0</v>
      </c>
      <c r="BD17776">
        <v>30000</v>
      </c>
    </row>
    <row r="17777" spans="1:57" x14ac:dyDescent="0.35">
      <c r="A17777" t="s">
        <v>22</v>
      </c>
      <c r="B17777">
        <v>157</v>
      </c>
      <c r="C17777">
        <v>5771.35</v>
      </c>
      <c r="D17777">
        <v>4000</v>
      </c>
      <c r="E17777">
        <v>0</v>
      </c>
      <c r="F17777">
        <v>40000</v>
      </c>
      <c r="G17777">
        <v>92</v>
      </c>
      <c r="H17777">
        <v>1684.28</v>
      </c>
      <c r="I17777">
        <v>0</v>
      </c>
      <c r="J17777">
        <v>0</v>
      </c>
      <c r="K17777">
        <v>15000</v>
      </c>
      <c r="L17777">
        <v>132</v>
      </c>
      <c r="M17777">
        <v>339.74</v>
      </c>
      <c r="N17777">
        <v>200</v>
      </c>
      <c r="O17777">
        <v>0</v>
      </c>
      <c r="P17777">
        <v>15000</v>
      </c>
      <c r="Q17777">
        <v>146</v>
      </c>
      <c r="R17777">
        <v>1120.07</v>
      </c>
      <c r="S17777">
        <v>1000</v>
      </c>
      <c r="T17777">
        <v>0</v>
      </c>
      <c r="U17777">
        <v>6000</v>
      </c>
      <c r="V17777">
        <v>192</v>
      </c>
      <c r="W17777">
        <v>2614.9299999999998</v>
      </c>
      <c r="X17777">
        <v>2500</v>
      </c>
      <c r="Y17777">
        <v>0</v>
      </c>
      <c r="Z17777">
        <v>65000</v>
      </c>
      <c r="AA17777">
        <v>128</v>
      </c>
      <c r="AB17777">
        <v>1731.46</v>
      </c>
      <c r="AC17777">
        <v>1500</v>
      </c>
      <c r="AD17777">
        <v>0</v>
      </c>
      <c r="AE17777">
        <v>12000</v>
      </c>
      <c r="AF17777">
        <v>117</v>
      </c>
      <c r="AG17777">
        <v>408.09</v>
      </c>
      <c r="AH17777">
        <v>50</v>
      </c>
      <c r="AI17777">
        <v>0</v>
      </c>
      <c r="AJ17777">
        <v>5000</v>
      </c>
      <c r="AK17777">
        <v>204</v>
      </c>
      <c r="AL17777">
        <v>497.48</v>
      </c>
      <c r="AM17777">
        <v>450</v>
      </c>
      <c r="AN17777">
        <v>0</v>
      </c>
      <c r="AO17777">
        <v>3600</v>
      </c>
      <c r="AP17777">
        <v>98</v>
      </c>
      <c r="AQ17777">
        <v>455.65</v>
      </c>
      <c r="AR17777">
        <v>0</v>
      </c>
      <c r="AS17777">
        <v>0</v>
      </c>
      <c r="AT17777">
        <v>5000</v>
      </c>
      <c r="AU17777">
        <v>85</v>
      </c>
      <c r="AV17777">
        <v>41.61</v>
      </c>
      <c r="AW17777">
        <v>0</v>
      </c>
      <c r="AX17777">
        <v>0</v>
      </c>
      <c r="AY17777">
        <v>3000</v>
      </c>
      <c r="AZ17777">
        <v>104</v>
      </c>
      <c r="BA17777">
        <v>1381.45</v>
      </c>
      <c r="BB17777">
        <v>200</v>
      </c>
      <c r="BC17777">
        <v>0</v>
      </c>
      <c r="BD17777">
        <v>25000</v>
      </c>
    </row>
    <row r="17778" spans="1:57" x14ac:dyDescent="0.35">
      <c r="A17778" t="s">
        <v>23</v>
      </c>
      <c r="B17778">
        <v>156</v>
      </c>
      <c r="C17778">
        <v>5797.9</v>
      </c>
      <c r="D17778">
        <v>4000</v>
      </c>
      <c r="E17778">
        <v>0</v>
      </c>
      <c r="F17778">
        <v>30000</v>
      </c>
      <c r="G17778">
        <v>110</v>
      </c>
      <c r="H17778">
        <v>978.52</v>
      </c>
      <c r="I17778">
        <v>0</v>
      </c>
      <c r="J17778">
        <v>0</v>
      </c>
      <c r="K17778">
        <v>12000</v>
      </c>
      <c r="L17778">
        <v>137</v>
      </c>
      <c r="M17778">
        <v>311.18</v>
      </c>
      <c r="N17778">
        <v>200</v>
      </c>
      <c r="O17778">
        <v>0</v>
      </c>
      <c r="P17778">
        <v>2000</v>
      </c>
      <c r="Q17778">
        <v>140</v>
      </c>
      <c r="R17778">
        <v>874.71</v>
      </c>
      <c r="S17778">
        <v>500</v>
      </c>
      <c r="T17778">
        <v>0</v>
      </c>
      <c r="U17778">
        <v>6000</v>
      </c>
      <c r="V17778">
        <v>175</v>
      </c>
      <c r="W17778">
        <v>2269.6999999999998</v>
      </c>
      <c r="X17778">
        <v>2000</v>
      </c>
      <c r="Y17778">
        <v>0</v>
      </c>
      <c r="Z17778">
        <v>7000</v>
      </c>
      <c r="AA17778">
        <v>128</v>
      </c>
      <c r="AB17778">
        <v>1747.77</v>
      </c>
      <c r="AC17778">
        <v>280</v>
      </c>
      <c r="AD17778">
        <v>0</v>
      </c>
      <c r="AE17778">
        <v>39000</v>
      </c>
      <c r="AF17778">
        <v>123</v>
      </c>
      <c r="AG17778">
        <v>276.62</v>
      </c>
      <c r="AH17778">
        <v>0</v>
      </c>
      <c r="AI17778">
        <v>0</v>
      </c>
      <c r="AJ17778">
        <v>5000</v>
      </c>
      <c r="AK17778">
        <v>195</v>
      </c>
      <c r="AL17778">
        <v>493.15</v>
      </c>
      <c r="AM17778">
        <v>450</v>
      </c>
      <c r="AN17778">
        <v>0</v>
      </c>
      <c r="AO17778">
        <v>2000</v>
      </c>
      <c r="AP17778">
        <v>104</v>
      </c>
      <c r="AQ17778">
        <v>231.63</v>
      </c>
      <c r="AR17778">
        <v>0</v>
      </c>
      <c r="AS17778">
        <v>0</v>
      </c>
      <c r="AT17778">
        <v>3500</v>
      </c>
      <c r="AU17778">
        <v>99</v>
      </c>
      <c r="AV17778">
        <v>157.29</v>
      </c>
      <c r="AW17778">
        <v>0</v>
      </c>
      <c r="AX17778">
        <v>0</v>
      </c>
      <c r="AY17778">
        <v>12000</v>
      </c>
      <c r="AZ17778">
        <v>119</v>
      </c>
      <c r="BA17778">
        <v>1088.08</v>
      </c>
      <c r="BB17778">
        <v>150</v>
      </c>
      <c r="BC17778">
        <v>0</v>
      </c>
      <c r="BD17778">
        <v>12000</v>
      </c>
    </row>
    <row r="17779" spans="1:57" x14ac:dyDescent="0.35">
      <c r="A17779" t="s">
        <v>24</v>
      </c>
      <c r="B17779">
        <v>153</v>
      </c>
      <c r="C17779">
        <v>8148.39</v>
      </c>
      <c r="D17779">
        <v>6000</v>
      </c>
      <c r="E17779">
        <v>10</v>
      </c>
      <c r="F17779">
        <v>45000</v>
      </c>
      <c r="G17779">
        <v>119</v>
      </c>
      <c r="H17779">
        <v>2774.76</v>
      </c>
      <c r="I17779">
        <v>0</v>
      </c>
      <c r="J17779">
        <v>0</v>
      </c>
      <c r="K17779">
        <v>20000</v>
      </c>
      <c r="L17779">
        <v>129</v>
      </c>
      <c r="M17779">
        <v>459.5</v>
      </c>
      <c r="N17779">
        <v>300</v>
      </c>
      <c r="O17779">
        <v>0</v>
      </c>
      <c r="P17779">
        <v>3600</v>
      </c>
      <c r="Q17779">
        <v>139</v>
      </c>
      <c r="R17779">
        <v>1166.69</v>
      </c>
      <c r="S17779">
        <v>800</v>
      </c>
      <c r="T17779">
        <v>0</v>
      </c>
      <c r="U17779">
        <v>10000</v>
      </c>
      <c r="V17779">
        <v>182</v>
      </c>
      <c r="W17779">
        <v>2761.67</v>
      </c>
      <c r="X17779">
        <v>2100</v>
      </c>
      <c r="Y17779">
        <v>0</v>
      </c>
      <c r="Z17779">
        <v>25000</v>
      </c>
      <c r="AA17779">
        <v>128</v>
      </c>
      <c r="AB17779">
        <v>1504.53</v>
      </c>
      <c r="AC17779">
        <v>1000</v>
      </c>
      <c r="AD17779">
        <v>0</v>
      </c>
      <c r="AE17779">
        <v>10000</v>
      </c>
      <c r="AF17779">
        <v>134</v>
      </c>
      <c r="AG17779">
        <v>689.05</v>
      </c>
      <c r="AH17779">
        <v>300</v>
      </c>
      <c r="AI17779">
        <v>0</v>
      </c>
      <c r="AJ17779">
        <v>6800</v>
      </c>
      <c r="AK17779">
        <v>193</v>
      </c>
      <c r="AL17779">
        <v>549.25</v>
      </c>
      <c r="AM17779">
        <v>500</v>
      </c>
      <c r="AN17779">
        <v>0</v>
      </c>
      <c r="AO17779">
        <v>4000</v>
      </c>
      <c r="AP17779">
        <v>114</v>
      </c>
      <c r="AQ17779">
        <v>645.94000000000005</v>
      </c>
      <c r="AR17779">
        <v>0</v>
      </c>
      <c r="AS17779">
        <v>0</v>
      </c>
      <c r="AT17779">
        <v>10000</v>
      </c>
      <c r="AU17779">
        <v>105</v>
      </c>
      <c r="AV17779">
        <v>659.71</v>
      </c>
      <c r="AW17779">
        <v>0</v>
      </c>
      <c r="AX17779">
        <v>0</v>
      </c>
      <c r="AY17779">
        <v>50000</v>
      </c>
      <c r="AZ17779">
        <v>115</v>
      </c>
      <c r="BA17779">
        <v>1157.1600000000001</v>
      </c>
      <c r="BB17779">
        <v>0</v>
      </c>
      <c r="BC17779">
        <v>0</v>
      </c>
      <c r="BD17779">
        <v>20000</v>
      </c>
    </row>
    <row r="17780" spans="1:57" x14ac:dyDescent="0.35">
      <c r="A17780" t="s">
        <v>25</v>
      </c>
      <c r="B17780">
        <v>154</v>
      </c>
      <c r="C17780">
        <v>6504.05</v>
      </c>
      <c r="D17780">
        <v>5000</v>
      </c>
      <c r="E17780">
        <v>0</v>
      </c>
      <c r="F17780">
        <v>30000</v>
      </c>
      <c r="G17780">
        <v>108</v>
      </c>
      <c r="H17780">
        <v>1073.24</v>
      </c>
      <c r="I17780">
        <v>0</v>
      </c>
      <c r="J17780">
        <v>0</v>
      </c>
      <c r="K17780">
        <v>25000</v>
      </c>
      <c r="L17780">
        <v>130</v>
      </c>
      <c r="M17780">
        <v>211.59</v>
      </c>
      <c r="N17780">
        <v>0</v>
      </c>
      <c r="O17780">
        <v>0</v>
      </c>
      <c r="P17780">
        <v>2000</v>
      </c>
      <c r="Q17780">
        <v>137</v>
      </c>
      <c r="R17780">
        <v>976.91</v>
      </c>
      <c r="S17780">
        <v>600</v>
      </c>
      <c r="T17780">
        <v>0</v>
      </c>
      <c r="U17780">
        <v>5000</v>
      </c>
      <c r="V17780">
        <v>186</v>
      </c>
      <c r="W17780">
        <v>2972.21</v>
      </c>
      <c r="X17780">
        <v>2200</v>
      </c>
      <c r="Y17780">
        <v>0</v>
      </c>
      <c r="Z17780">
        <v>25000</v>
      </c>
      <c r="AA17780">
        <v>128</v>
      </c>
      <c r="AB17780">
        <v>1789.9</v>
      </c>
      <c r="AC17780">
        <v>1000</v>
      </c>
      <c r="AD17780">
        <v>0</v>
      </c>
      <c r="AE17780">
        <v>11700</v>
      </c>
      <c r="AF17780">
        <v>129</v>
      </c>
      <c r="AG17780">
        <v>555.29</v>
      </c>
      <c r="AH17780">
        <v>200</v>
      </c>
      <c r="AI17780">
        <v>0</v>
      </c>
      <c r="AJ17780">
        <v>5000</v>
      </c>
      <c r="AK17780">
        <v>193</v>
      </c>
      <c r="AL17780">
        <v>562.6</v>
      </c>
      <c r="AM17780">
        <v>450</v>
      </c>
      <c r="AN17780">
        <v>0</v>
      </c>
      <c r="AO17780">
        <v>8000</v>
      </c>
      <c r="AP17780">
        <v>109</v>
      </c>
      <c r="AQ17780">
        <v>442.26</v>
      </c>
      <c r="AR17780">
        <v>0</v>
      </c>
      <c r="AS17780">
        <v>0</v>
      </c>
      <c r="AT17780">
        <v>6000</v>
      </c>
      <c r="AU17780">
        <v>103</v>
      </c>
      <c r="AV17780">
        <v>681.63</v>
      </c>
      <c r="AW17780">
        <v>0</v>
      </c>
      <c r="AX17780">
        <v>0</v>
      </c>
      <c r="AY17780">
        <v>72000</v>
      </c>
      <c r="AZ17780">
        <v>107</v>
      </c>
      <c r="BA17780">
        <v>714.83</v>
      </c>
      <c r="BB17780">
        <v>0</v>
      </c>
      <c r="BC17780">
        <v>0</v>
      </c>
      <c r="BD17780">
        <v>23000</v>
      </c>
    </row>
    <row r="17781" spans="1:57" x14ac:dyDescent="0.35">
      <c r="A17781" t="s">
        <v>26</v>
      </c>
      <c r="B17781">
        <v>160</v>
      </c>
      <c r="C17781">
        <v>6265.99</v>
      </c>
      <c r="D17781">
        <v>5000</v>
      </c>
      <c r="E17781">
        <v>0</v>
      </c>
      <c r="F17781">
        <v>30000</v>
      </c>
      <c r="G17781">
        <v>105</v>
      </c>
      <c r="H17781">
        <v>1397.79</v>
      </c>
      <c r="I17781">
        <v>0</v>
      </c>
      <c r="J17781">
        <v>0</v>
      </c>
      <c r="K17781">
        <v>30000</v>
      </c>
      <c r="L17781">
        <v>126</v>
      </c>
      <c r="M17781">
        <v>347.44</v>
      </c>
      <c r="N17781">
        <v>200</v>
      </c>
      <c r="O17781">
        <v>0</v>
      </c>
      <c r="P17781">
        <v>4000</v>
      </c>
      <c r="Q17781">
        <v>148</v>
      </c>
      <c r="R17781">
        <v>998.25</v>
      </c>
      <c r="S17781">
        <v>600</v>
      </c>
      <c r="T17781">
        <v>0</v>
      </c>
      <c r="U17781">
        <v>5002</v>
      </c>
      <c r="V17781">
        <v>187</v>
      </c>
      <c r="W17781">
        <v>2359.94</v>
      </c>
      <c r="X17781">
        <v>2300</v>
      </c>
      <c r="Y17781">
        <v>0</v>
      </c>
      <c r="Z17781">
        <v>8000</v>
      </c>
      <c r="AA17781">
        <v>139</v>
      </c>
      <c r="AB17781">
        <v>1630.53</v>
      </c>
      <c r="AC17781">
        <v>600</v>
      </c>
      <c r="AD17781">
        <v>0</v>
      </c>
      <c r="AE17781">
        <v>15000</v>
      </c>
      <c r="AF17781">
        <v>142</v>
      </c>
      <c r="AG17781">
        <v>715.35</v>
      </c>
      <c r="AH17781">
        <v>200</v>
      </c>
      <c r="AI17781">
        <v>0</v>
      </c>
      <c r="AJ17781">
        <v>12000</v>
      </c>
      <c r="AK17781">
        <v>194</v>
      </c>
      <c r="AL17781">
        <v>553.67999999999995</v>
      </c>
      <c r="AM17781">
        <v>500</v>
      </c>
      <c r="AN17781">
        <v>0</v>
      </c>
      <c r="AO17781">
        <v>8000</v>
      </c>
      <c r="AP17781">
        <v>114</v>
      </c>
      <c r="AQ17781">
        <v>770.18</v>
      </c>
      <c r="AR17781">
        <v>0</v>
      </c>
      <c r="AS17781">
        <v>0</v>
      </c>
      <c r="AT17781">
        <v>30000</v>
      </c>
      <c r="AU17781">
        <v>100</v>
      </c>
      <c r="AV17781">
        <v>1703.94</v>
      </c>
      <c r="AW17781">
        <v>0</v>
      </c>
      <c r="AX17781">
        <v>0</v>
      </c>
      <c r="AY17781">
        <v>65000</v>
      </c>
      <c r="AZ17781">
        <v>126</v>
      </c>
      <c r="BA17781">
        <v>634.63</v>
      </c>
      <c r="BB17781">
        <v>70</v>
      </c>
      <c r="BC17781">
        <v>0</v>
      </c>
      <c r="BD17781">
        <v>10000</v>
      </c>
    </row>
    <row r="17782" spans="1:57" x14ac:dyDescent="0.35">
      <c r="A17782" t="s">
        <v>27</v>
      </c>
      <c r="B17782">
        <v>157</v>
      </c>
      <c r="C17782">
        <v>6408.96</v>
      </c>
      <c r="D17782">
        <v>5000</v>
      </c>
      <c r="E17782">
        <v>100</v>
      </c>
      <c r="F17782">
        <v>35000</v>
      </c>
      <c r="G17782">
        <v>110</v>
      </c>
      <c r="H17782">
        <v>887.31</v>
      </c>
      <c r="I17782">
        <v>0</v>
      </c>
      <c r="J17782">
        <v>0</v>
      </c>
      <c r="K17782">
        <v>20000</v>
      </c>
      <c r="L17782">
        <v>131</v>
      </c>
      <c r="M17782">
        <v>312.99</v>
      </c>
      <c r="N17782">
        <v>160</v>
      </c>
      <c r="O17782">
        <v>0</v>
      </c>
      <c r="P17782">
        <v>6000</v>
      </c>
      <c r="Q17782">
        <v>148</v>
      </c>
      <c r="R17782">
        <v>1125.99</v>
      </c>
      <c r="S17782">
        <v>1000</v>
      </c>
      <c r="T17782">
        <v>0</v>
      </c>
      <c r="U17782">
        <v>6000</v>
      </c>
      <c r="V17782">
        <v>182</v>
      </c>
      <c r="W17782">
        <v>2760.14</v>
      </c>
      <c r="X17782">
        <v>2500</v>
      </c>
      <c r="Y17782">
        <v>0</v>
      </c>
      <c r="Z17782">
        <v>8000</v>
      </c>
      <c r="AA17782">
        <v>138</v>
      </c>
      <c r="AB17782">
        <v>2039.23</v>
      </c>
      <c r="AC17782">
        <v>1500</v>
      </c>
      <c r="AD17782">
        <v>0</v>
      </c>
      <c r="AE17782">
        <v>8500</v>
      </c>
      <c r="AF17782">
        <v>133</v>
      </c>
      <c r="AG17782">
        <v>698.59</v>
      </c>
      <c r="AH17782">
        <v>250</v>
      </c>
      <c r="AI17782">
        <v>0</v>
      </c>
      <c r="AJ17782">
        <v>7000</v>
      </c>
      <c r="AK17782">
        <v>192</v>
      </c>
      <c r="AL17782">
        <v>584.37</v>
      </c>
      <c r="AM17782">
        <v>500</v>
      </c>
      <c r="AN17782">
        <v>0</v>
      </c>
      <c r="AO17782">
        <v>2700</v>
      </c>
      <c r="AP17782">
        <v>109</v>
      </c>
      <c r="AQ17782">
        <v>516.33000000000004</v>
      </c>
      <c r="AR17782">
        <v>0</v>
      </c>
      <c r="AS17782">
        <v>0</v>
      </c>
      <c r="AT17782">
        <v>10000</v>
      </c>
      <c r="AU17782">
        <v>101</v>
      </c>
      <c r="AV17782">
        <v>410.84</v>
      </c>
      <c r="AW17782">
        <v>0</v>
      </c>
      <c r="AX17782">
        <v>0</v>
      </c>
      <c r="AY17782">
        <v>12000</v>
      </c>
      <c r="AZ17782">
        <v>106</v>
      </c>
      <c r="BA17782">
        <v>1266.1600000000001</v>
      </c>
      <c r="BB17782">
        <v>0</v>
      </c>
      <c r="BC17782">
        <v>0</v>
      </c>
      <c r="BD17782">
        <v>56000</v>
      </c>
    </row>
    <row r="17783" spans="1:57" x14ac:dyDescent="0.35">
      <c r="A17783" t="s">
        <v>28</v>
      </c>
      <c r="B17783">
        <v>158</v>
      </c>
      <c r="C17783">
        <v>5619.74</v>
      </c>
      <c r="D17783">
        <v>5000</v>
      </c>
      <c r="E17783">
        <v>400</v>
      </c>
      <c r="F17783">
        <v>40000</v>
      </c>
      <c r="G17783">
        <v>107</v>
      </c>
      <c r="H17783">
        <v>1063.9000000000001</v>
      </c>
      <c r="I17783">
        <v>0</v>
      </c>
      <c r="J17783">
        <v>0</v>
      </c>
      <c r="K17783">
        <v>15000</v>
      </c>
      <c r="L17783">
        <v>123</v>
      </c>
      <c r="M17783">
        <v>279.87</v>
      </c>
      <c r="N17783">
        <v>170</v>
      </c>
      <c r="O17783">
        <v>0</v>
      </c>
      <c r="P17783">
        <v>3000</v>
      </c>
      <c r="Q17783">
        <v>138</v>
      </c>
      <c r="R17783">
        <v>775.5</v>
      </c>
      <c r="S17783">
        <v>500</v>
      </c>
      <c r="T17783">
        <v>0</v>
      </c>
      <c r="U17783">
        <v>6000</v>
      </c>
      <c r="V17783">
        <v>177</v>
      </c>
      <c r="W17783">
        <v>2539.0100000000002</v>
      </c>
      <c r="X17783">
        <v>2400</v>
      </c>
      <c r="Y17783">
        <v>0</v>
      </c>
      <c r="Z17783">
        <v>12000</v>
      </c>
      <c r="AA17783">
        <v>123</v>
      </c>
      <c r="AB17783">
        <v>1644.53</v>
      </c>
      <c r="AC17783">
        <v>0</v>
      </c>
      <c r="AD17783">
        <v>0</v>
      </c>
      <c r="AE17783">
        <v>25000</v>
      </c>
      <c r="AF17783">
        <v>120</v>
      </c>
      <c r="AG17783">
        <v>554.36</v>
      </c>
      <c r="AH17783">
        <v>180</v>
      </c>
      <c r="AI17783">
        <v>0</v>
      </c>
      <c r="AJ17783">
        <v>12000</v>
      </c>
      <c r="AK17783">
        <v>197</v>
      </c>
      <c r="AL17783">
        <v>548.58000000000004</v>
      </c>
      <c r="AM17783">
        <v>460</v>
      </c>
      <c r="AN17783">
        <v>0</v>
      </c>
      <c r="AO17783">
        <v>6000</v>
      </c>
      <c r="AP17783">
        <v>103</v>
      </c>
      <c r="AQ17783">
        <v>409.05</v>
      </c>
      <c r="AR17783">
        <v>0</v>
      </c>
      <c r="AS17783">
        <v>0</v>
      </c>
      <c r="AT17783">
        <v>10000</v>
      </c>
      <c r="AU17783">
        <v>98</v>
      </c>
      <c r="AV17783">
        <v>929.71</v>
      </c>
      <c r="AW17783">
        <v>0</v>
      </c>
      <c r="AX17783">
        <v>0</v>
      </c>
      <c r="AY17783">
        <v>50000</v>
      </c>
      <c r="AZ17783">
        <v>108</v>
      </c>
      <c r="BA17783">
        <v>899.77</v>
      </c>
      <c r="BB17783">
        <v>0</v>
      </c>
      <c r="BC17783">
        <v>0</v>
      </c>
      <c r="BD17783">
        <v>25000</v>
      </c>
    </row>
    <row r="17784" spans="1:57" x14ac:dyDescent="0.35">
      <c r="A17784" t="s">
        <v>29</v>
      </c>
      <c r="B17784">
        <v>168</v>
      </c>
      <c r="C17784">
        <v>7277.85</v>
      </c>
      <c r="D17784">
        <v>6000</v>
      </c>
      <c r="E17784">
        <v>0</v>
      </c>
      <c r="F17784">
        <v>30000</v>
      </c>
      <c r="G17784">
        <v>111</v>
      </c>
      <c r="H17784">
        <v>1244.4100000000001</v>
      </c>
      <c r="I17784">
        <v>0</v>
      </c>
      <c r="J17784">
        <v>0</v>
      </c>
      <c r="K17784">
        <v>24000</v>
      </c>
      <c r="L17784">
        <v>130</v>
      </c>
      <c r="M17784">
        <v>227.04</v>
      </c>
      <c r="N17784">
        <v>200</v>
      </c>
      <c r="O17784">
        <v>0</v>
      </c>
      <c r="P17784">
        <v>1500</v>
      </c>
      <c r="Q17784">
        <v>159</v>
      </c>
      <c r="R17784">
        <v>1206.73</v>
      </c>
      <c r="S17784">
        <v>700</v>
      </c>
      <c r="T17784">
        <v>0</v>
      </c>
      <c r="U17784">
        <v>10000</v>
      </c>
      <c r="V17784">
        <v>186</v>
      </c>
      <c r="W17784">
        <v>2418.83</v>
      </c>
      <c r="X17784">
        <v>2000</v>
      </c>
      <c r="Y17784">
        <v>0</v>
      </c>
      <c r="Z17784">
        <v>15000</v>
      </c>
      <c r="AA17784">
        <v>149</v>
      </c>
      <c r="AB17784">
        <v>2077.44</v>
      </c>
      <c r="AC17784">
        <v>1200</v>
      </c>
      <c r="AD17784">
        <v>0</v>
      </c>
      <c r="AE17784">
        <v>15000</v>
      </c>
      <c r="AF17784">
        <v>136</v>
      </c>
      <c r="AG17784">
        <v>490.52</v>
      </c>
      <c r="AH17784">
        <v>100</v>
      </c>
      <c r="AI17784">
        <v>0</v>
      </c>
      <c r="AJ17784">
        <v>4800</v>
      </c>
      <c r="AK17784">
        <v>197</v>
      </c>
      <c r="AL17784">
        <v>562.22</v>
      </c>
      <c r="AM17784">
        <v>500</v>
      </c>
      <c r="AN17784">
        <v>0</v>
      </c>
      <c r="AO17784">
        <v>6000</v>
      </c>
      <c r="AP17784">
        <v>114</v>
      </c>
      <c r="AQ17784">
        <v>1908.95</v>
      </c>
      <c r="AR17784">
        <v>0</v>
      </c>
      <c r="AS17784">
        <v>0</v>
      </c>
      <c r="AT17784">
        <v>40000</v>
      </c>
      <c r="AU17784">
        <v>117</v>
      </c>
      <c r="AV17784">
        <v>266.75</v>
      </c>
      <c r="AW17784">
        <v>0</v>
      </c>
      <c r="AX17784">
        <v>0</v>
      </c>
      <c r="AY17784">
        <v>28000</v>
      </c>
      <c r="AZ17784">
        <v>134</v>
      </c>
      <c r="BA17784">
        <v>1673.54</v>
      </c>
      <c r="BB17784">
        <v>250</v>
      </c>
      <c r="BC17784">
        <v>0</v>
      </c>
      <c r="BD17784">
        <v>57000</v>
      </c>
    </row>
    <row r="17785" spans="1:57" x14ac:dyDescent="0.35">
      <c r="A17785" t="s">
        <v>30</v>
      </c>
      <c r="B17785">
        <v>155</v>
      </c>
      <c r="C17785">
        <v>8508.69</v>
      </c>
      <c r="D17785">
        <v>8000</v>
      </c>
      <c r="E17785">
        <v>600</v>
      </c>
      <c r="F17785">
        <v>50000</v>
      </c>
      <c r="G17785">
        <v>98</v>
      </c>
      <c r="H17785">
        <v>1137.8699999999999</v>
      </c>
      <c r="I17785">
        <v>0</v>
      </c>
      <c r="J17785">
        <v>0</v>
      </c>
      <c r="K17785">
        <v>20000</v>
      </c>
      <c r="L17785">
        <v>129</v>
      </c>
      <c r="M17785">
        <v>291.35000000000002</v>
      </c>
      <c r="N17785">
        <v>200</v>
      </c>
      <c r="O17785">
        <v>0</v>
      </c>
      <c r="P17785">
        <v>4000</v>
      </c>
      <c r="Q17785">
        <v>137</v>
      </c>
      <c r="R17785">
        <v>1313.15</v>
      </c>
      <c r="S17785">
        <v>1000</v>
      </c>
      <c r="T17785">
        <v>0</v>
      </c>
      <c r="U17785">
        <v>5000</v>
      </c>
      <c r="V17785">
        <v>188</v>
      </c>
      <c r="W17785">
        <v>2862.17</v>
      </c>
      <c r="X17785">
        <v>2500</v>
      </c>
      <c r="Y17785">
        <v>0</v>
      </c>
      <c r="Z17785">
        <v>15000</v>
      </c>
      <c r="AA17785">
        <v>126</v>
      </c>
      <c r="AB17785">
        <v>2978.97</v>
      </c>
      <c r="AC17785">
        <v>2000</v>
      </c>
      <c r="AD17785">
        <v>0</v>
      </c>
      <c r="AE17785">
        <v>20000</v>
      </c>
      <c r="AF17785">
        <v>121</v>
      </c>
      <c r="AG17785">
        <v>572.1</v>
      </c>
      <c r="AH17785">
        <v>100</v>
      </c>
      <c r="AI17785">
        <v>0</v>
      </c>
      <c r="AJ17785">
        <v>15000</v>
      </c>
      <c r="AK17785">
        <v>193</v>
      </c>
      <c r="AL17785">
        <v>567.29999999999995</v>
      </c>
      <c r="AM17785">
        <v>500</v>
      </c>
      <c r="AN17785">
        <v>0</v>
      </c>
      <c r="AO17785">
        <v>3000</v>
      </c>
      <c r="AP17785">
        <v>114</v>
      </c>
      <c r="AQ17785">
        <v>681.15</v>
      </c>
      <c r="AR17785">
        <v>0</v>
      </c>
      <c r="AS17785">
        <v>0</v>
      </c>
      <c r="AT17785">
        <v>15000</v>
      </c>
      <c r="AU17785">
        <v>95</v>
      </c>
      <c r="AV17785">
        <v>1145.3599999999999</v>
      </c>
      <c r="AW17785">
        <v>0</v>
      </c>
      <c r="AX17785">
        <v>0</v>
      </c>
      <c r="AY17785">
        <v>70000</v>
      </c>
      <c r="AZ17785">
        <v>107</v>
      </c>
      <c r="BA17785">
        <v>1200.22</v>
      </c>
      <c r="BB17785">
        <v>400</v>
      </c>
      <c r="BC17785">
        <v>0</v>
      </c>
      <c r="BD17785">
        <v>9000</v>
      </c>
    </row>
    <row r="17786" spans="1:57" x14ac:dyDescent="0.35">
      <c r="A17786" t="s">
        <v>31</v>
      </c>
      <c r="B17786">
        <v>168</v>
      </c>
      <c r="C17786">
        <v>4871.76</v>
      </c>
      <c r="D17786">
        <v>4000</v>
      </c>
      <c r="E17786">
        <v>100</v>
      </c>
      <c r="F17786">
        <v>16000</v>
      </c>
      <c r="G17786">
        <v>102</v>
      </c>
      <c r="H17786">
        <v>263.20999999999998</v>
      </c>
      <c r="I17786">
        <v>0</v>
      </c>
      <c r="J17786">
        <v>0</v>
      </c>
      <c r="K17786">
        <v>5000</v>
      </c>
      <c r="L17786">
        <v>143</v>
      </c>
      <c r="M17786">
        <v>287.52999999999997</v>
      </c>
      <c r="N17786">
        <v>215</v>
      </c>
      <c r="O17786">
        <v>0</v>
      </c>
      <c r="P17786">
        <v>1710</v>
      </c>
      <c r="Q17786">
        <v>137</v>
      </c>
      <c r="R17786">
        <v>709.55</v>
      </c>
      <c r="S17786">
        <v>400</v>
      </c>
      <c r="T17786">
        <v>0</v>
      </c>
      <c r="U17786">
        <v>5000</v>
      </c>
      <c r="V17786">
        <v>175</v>
      </c>
      <c r="W17786">
        <v>2051.73</v>
      </c>
      <c r="X17786">
        <v>1800</v>
      </c>
      <c r="Y17786">
        <v>0</v>
      </c>
      <c r="Z17786">
        <v>11000</v>
      </c>
      <c r="AA17786">
        <v>132</v>
      </c>
      <c r="AB17786">
        <v>1069.1600000000001</v>
      </c>
      <c r="AC17786">
        <v>0</v>
      </c>
      <c r="AD17786">
        <v>0</v>
      </c>
      <c r="AE17786">
        <v>11500</v>
      </c>
      <c r="AF17786">
        <v>123</v>
      </c>
      <c r="AG17786">
        <v>662.47</v>
      </c>
      <c r="AH17786">
        <v>40</v>
      </c>
      <c r="AI17786">
        <v>0</v>
      </c>
      <c r="AJ17786">
        <v>30000</v>
      </c>
      <c r="AK17786">
        <v>200</v>
      </c>
      <c r="AL17786">
        <v>458.48</v>
      </c>
      <c r="AM17786">
        <v>395</v>
      </c>
      <c r="AN17786">
        <v>0</v>
      </c>
      <c r="AO17786">
        <v>3000</v>
      </c>
      <c r="AP17786">
        <v>97</v>
      </c>
      <c r="AQ17786">
        <v>25.91</v>
      </c>
      <c r="AR17786">
        <v>0</v>
      </c>
      <c r="AS17786">
        <v>0</v>
      </c>
      <c r="AT17786">
        <v>1000</v>
      </c>
      <c r="AU17786">
        <v>101</v>
      </c>
      <c r="AV17786">
        <v>279.23</v>
      </c>
      <c r="AW17786">
        <v>0</v>
      </c>
      <c r="AX17786">
        <v>0</v>
      </c>
      <c r="AY17786">
        <v>30000</v>
      </c>
      <c r="AZ17786">
        <v>121</v>
      </c>
      <c r="BA17786">
        <v>1048.5899999999999</v>
      </c>
      <c r="BB17786">
        <v>200</v>
      </c>
      <c r="BC17786">
        <v>0</v>
      </c>
      <c r="BD17786">
        <v>20000</v>
      </c>
    </row>
    <row r="17787" spans="1:57" x14ac:dyDescent="0.35">
      <c r="A17787" t="s">
        <v>32</v>
      </c>
      <c r="B17787">
        <v>3847</v>
      </c>
      <c r="C17787">
        <v>6930.53</v>
      </c>
      <c r="D17787">
        <v>5000</v>
      </c>
      <c r="E17787">
        <v>0</v>
      </c>
      <c r="F17787">
        <v>80000</v>
      </c>
      <c r="G17787">
        <v>2633</v>
      </c>
      <c r="H17787">
        <v>1826.91</v>
      </c>
      <c r="I17787">
        <v>0</v>
      </c>
      <c r="J17787">
        <v>0</v>
      </c>
      <c r="K17787">
        <v>40000</v>
      </c>
      <c r="L17787">
        <v>3291</v>
      </c>
      <c r="M17787">
        <v>376.06</v>
      </c>
      <c r="N17787">
        <v>220</v>
      </c>
      <c r="O17787">
        <v>0</v>
      </c>
      <c r="P17787">
        <v>25000</v>
      </c>
      <c r="Q17787">
        <v>3510</v>
      </c>
      <c r="R17787">
        <v>1076.54</v>
      </c>
      <c r="S17787">
        <v>600</v>
      </c>
      <c r="T17787">
        <v>0</v>
      </c>
      <c r="U17787">
        <v>15000</v>
      </c>
      <c r="V17787">
        <v>4384</v>
      </c>
      <c r="W17787">
        <v>2558.0500000000002</v>
      </c>
      <c r="X17787">
        <v>2100</v>
      </c>
      <c r="Y17787">
        <v>0</v>
      </c>
      <c r="Z17787">
        <v>65000</v>
      </c>
      <c r="AA17787">
        <v>3141</v>
      </c>
      <c r="AB17787">
        <v>1818.42</v>
      </c>
      <c r="AC17787">
        <v>1000</v>
      </c>
      <c r="AD17787">
        <v>0</v>
      </c>
      <c r="AE17787">
        <v>39000</v>
      </c>
      <c r="AF17787">
        <v>3151</v>
      </c>
      <c r="AG17787">
        <v>579.86</v>
      </c>
      <c r="AH17787">
        <v>200</v>
      </c>
      <c r="AI17787">
        <v>0</v>
      </c>
      <c r="AJ17787">
        <v>30000</v>
      </c>
      <c r="AK17787">
        <v>4686</v>
      </c>
      <c r="AL17787">
        <v>558.71</v>
      </c>
      <c r="AM17787">
        <v>500</v>
      </c>
      <c r="AN17787">
        <v>0</v>
      </c>
      <c r="AO17787">
        <v>17000</v>
      </c>
      <c r="AP17787">
        <v>2607</v>
      </c>
      <c r="AQ17787">
        <v>835.41</v>
      </c>
      <c r="AR17787">
        <v>0</v>
      </c>
      <c r="AS17787">
        <v>0</v>
      </c>
      <c r="AT17787">
        <v>100000</v>
      </c>
      <c r="AU17787">
        <v>2384</v>
      </c>
      <c r="AV17787">
        <v>750.05</v>
      </c>
      <c r="AW17787">
        <v>0</v>
      </c>
      <c r="AX17787">
        <v>0</v>
      </c>
      <c r="AY17787">
        <v>100000</v>
      </c>
      <c r="AZ17787">
        <v>2791</v>
      </c>
      <c r="BA17787">
        <v>1194.6300000000001</v>
      </c>
      <c r="BB17787">
        <v>0</v>
      </c>
      <c r="BC17787">
        <v>0</v>
      </c>
      <c r="BD17787">
        <v>100000</v>
      </c>
    </row>
    <row r="17789" spans="1:57" x14ac:dyDescent="0.35">
      <c r="A17789" t="s">
        <v>1835</v>
      </c>
    </row>
    <row r="17790" spans="1:57" x14ac:dyDescent="0.35">
      <c r="A17790" t="s">
        <v>2</v>
      </c>
      <c r="B17790" t="s">
        <v>1136</v>
      </c>
      <c r="C17790" t="s">
        <v>1780</v>
      </c>
      <c r="D17790" t="s">
        <v>1781</v>
      </c>
      <c r="E17790" t="s">
        <v>1782</v>
      </c>
      <c r="F17790" t="s">
        <v>1783</v>
      </c>
      <c r="G17790" t="s">
        <v>1784</v>
      </c>
      <c r="H17790" t="s">
        <v>1785</v>
      </c>
      <c r="I17790" t="s">
        <v>1786</v>
      </c>
      <c r="J17790" t="s">
        <v>1787</v>
      </c>
      <c r="K17790" t="s">
        <v>1788</v>
      </c>
      <c r="L17790" t="s">
        <v>1789</v>
      </c>
      <c r="M17790" t="s">
        <v>1790</v>
      </c>
      <c r="N17790" t="s">
        <v>1791</v>
      </c>
      <c r="O17790" t="s">
        <v>1792</v>
      </c>
      <c r="P17790" t="s">
        <v>1793</v>
      </c>
      <c r="Q17790" t="s">
        <v>1794</v>
      </c>
      <c r="R17790" t="s">
        <v>1795</v>
      </c>
      <c r="S17790" t="s">
        <v>1796</v>
      </c>
      <c r="T17790" t="s">
        <v>1797</v>
      </c>
      <c r="U17790" t="s">
        <v>1798</v>
      </c>
      <c r="V17790" t="s">
        <v>1799</v>
      </c>
      <c r="W17790" t="s">
        <v>1800</v>
      </c>
      <c r="X17790" t="s">
        <v>1801</v>
      </c>
      <c r="Y17790" t="s">
        <v>1802</v>
      </c>
      <c r="Z17790" t="s">
        <v>1803</v>
      </c>
      <c r="AA17790" t="s">
        <v>1804</v>
      </c>
      <c r="AB17790" t="s">
        <v>1805</v>
      </c>
      <c r="AC17790" t="s">
        <v>1806</v>
      </c>
      <c r="AD17790" t="s">
        <v>1807</v>
      </c>
      <c r="AE17790" t="s">
        <v>1808</v>
      </c>
      <c r="AF17790" t="s">
        <v>1809</v>
      </c>
      <c r="AG17790" t="s">
        <v>1810</v>
      </c>
      <c r="AH17790" t="s">
        <v>1811</v>
      </c>
      <c r="AI17790" t="s">
        <v>1812</v>
      </c>
      <c r="AJ17790" t="s">
        <v>1813</v>
      </c>
      <c r="AK17790" t="s">
        <v>1814</v>
      </c>
      <c r="AL17790" t="s">
        <v>1815</v>
      </c>
      <c r="AM17790" t="s">
        <v>1816</v>
      </c>
      <c r="AN17790" t="s">
        <v>1817</v>
      </c>
      <c r="AO17790" t="s">
        <v>1818</v>
      </c>
      <c r="AP17790" t="s">
        <v>1819</v>
      </c>
      <c r="AQ17790" t="s">
        <v>1820</v>
      </c>
      <c r="AR17790" t="s">
        <v>1821</v>
      </c>
      <c r="AS17790" t="s">
        <v>1822</v>
      </c>
      <c r="AT17790" t="s">
        <v>1823</v>
      </c>
      <c r="AU17790" t="s">
        <v>1824</v>
      </c>
      <c r="AV17790" t="s">
        <v>1825</v>
      </c>
      <c r="AW17790" t="s">
        <v>1826</v>
      </c>
      <c r="AX17790" t="s">
        <v>1827</v>
      </c>
      <c r="AY17790" t="s">
        <v>1828</v>
      </c>
      <c r="AZ17790" t="s">
        <v>1829</v>
      </c>
      <c r="BA17790" t="s">
        <v>1830</v>
      </c>
      <c r="BB17790" t="s">
        <v>1831</v>
      </c>
      <c r="BC17790" t="s">
        <v>1832</v>
      </c>
      <c r="BD17790" t="s">
        <v>1833</v>
      </c>
      <c r="BE17790" t="s">
        <v>1834</v>
      </c>
    </row>
    <row r="17791" spans="1:57" x14ac:dyDescent="0.35">
      <c r="A17791" t="s">
        <v>8</v>
      </c>
      <c r="B17791" t="s">
        <v>1126</v>
      </c>
      <c r="C17791">
        <v>76</v>
      </c>
      <c r="D17791">
        <v>4775.9399999999996</v>
      </c>
      <c r="E17791">
        <v>4000</v>
      </c>
      <c r="F17791">
        <v>0</v>
      </c>
      <c r="G17791">
        <v>20000</v>
      </c>
      <c r="H17791">
        <v>51</v>
      </c>
      <c r="I17791">
        <v>809.67</v>
      </c>
      <c r="J17791">
        <v>0</v>
      </c>
      <c r="K17791">
        <v>0</v>
      </c>
      <c r="L17791">
        <v>8000</v>
      </c>
      <c r="M17791">
        <v>75</v>
      </c>
      <c r="N17791">
        <v>271.48</v>
      </c>
      <c r="O17791">
        <v>180</v>
      </c>
      <c r="P17791">
        <v>0</v>
      </c>
      <c r="Q17791">
        <v>2000</v>
      </c>
      <c r="R17791">
        <v>63</v>
      </c>
      <c r="S17791">
        <v>683.45</v>
      </c>
      <c r="T17791">
        <v>500</v>
      </c>
      <c r="U17791">
        <v>0</v>
      </c>
      <c r="V17791">
        <v>3000</v>
      </c>
      <c r="W17791">
        <v>84</v>
      </c>
      <c r="X17791">
        <v>2343.56</v>
      </c>
      <c r="Y17791">
        <v>2300</v>
      </c>
      <c r="Z17791">
        <v>0</v>
      </c>
      <c r="AA17791">
        <v>8000</v>
      </c>
      <c r="AB17791">
        <v>60</v>
      </c>
      <c r="AC17791">
        <v>2026.26</v>
      </c>
      <c r="AD17791">
        <v>1700</v>
      </c>
      <c r="AE17791">
        <v>0</v>
      </c>
      <c r="AF17791">
        <v>15700</v>
      </c>
      <c r="AG17791">
        <v>62</v>
      </c>
      <c r="AH17791">
        <v>478.79</v>
      </c>
      <c r="AI17791">
        <v>40</v>
      </c>
      <c r="AJ17791">
        <v>0</v>
      </c>
      <c r="AK17791">
        <v>4500</v>
      </c>
      <c r="AL17791">
        <v>89</v>
      </c>
      <c r="AM17791">
        <v>494.89</v>
      </c>
      <c r="AN17791">
        <v>425</v>
      </c>
      <c r="AO17791">
        <v>0</v>
      </c>
      <c r="AP17791">
        <v>2150</v>
      </c>
      <c r="AQ17791">
        <v>49</v>
      </c>
      <c r="AR17791">
        <v>272.3</v>
      </c>
      <c r="AS17791">
        <v>0</v>
      </c>
      <c r="AT17791">
        <v>0</v>
      </c>
      <c r="AU17791">
        <v>5000</v>
      </c>
      <c r="AV17791">
        <v>50</v>
      </c>
      <c r="AW17791">
        <v>438.84</v>
      </c>
      <c r="AX17791">
        <v>0</v>
      </c>
      <c r="AY17791">
        <v>0</v>
      </c>
      <c r="AZ17791">
        <v>7000</v>
      </c>
      <c r="BA17791">
        <v>64</v>
      </c>
      <c r="BB17791">
        <v>898.05</v>
      </c>
      <c r="BC17791">
        <v>300</v>
      </c>
      <c r="BD17791">
        <v>0</v>
      </c>
      <c r="BE17791">
        <v>5000</v>
      </c>
    </row>
    <row r="17792" spans="1:57" x14ac:dyDescent="0.35">
      <c r="A17792" t="s">
        <v>8</v>
      </c>
      <c r="B17792" t="s">
        <v>1127</v>
      </c>
      <c r="C17792">
        <v>94</v>
      </c>
      <c r="D17792">
        <v>6069.62</v>
      </c>
      <c r="E17792">
        <v>5000</v>
      </c>
      <c r="F17792">
        <v>0</v>
      </c>
      <c r="G17792">
        <v>30000</v>
      </c>
      <c r="H17792">
        <v>62</v>
      </c>
      <c r="I17792">
        <v>1799.18</v>
      </c>
      <c r="J17792">
        <v>0</v>
      </c>
      <c r="K17792">
        <v>0</v>
      </c>
      <c r="L17792">
        <v>9000</v>
      </c>
      <c r="M17792">
        <v>92</v>
      </c>
      <c r="N17792">
        <v>359.33</v>
      </c>
      <c r="O17792">
        <v>200</v>
      </c>
      <c r="P17792">
        <v>0</v>
      </c>
      <c r="Q17792">
        <v>4000</v>
      </c>
      <c r="R17792">
        <v>87</v>
      </c>
      <c r="S17792">
        <v>921.83</v>
      </c>
      <c r="T17792">
        <v>500</v>
      </c>
      <c r="U17792">
        <v>0</v>
      </c>
      <c r="V17792">
        <v>7000</v>
      </c>
      <c r="W17792">
        <v>106</v>
      </c>
      <c r="X17792">
        <v>2278.79</v>
      </c>
      <c r="Y17792">
        <v>2000</v>
      </c>
      <c r="Z17792">
        <v>0</v>
      </c>
      <c r="AA17792">
        <v>6000</v>
      </c>
      <c r="AB17792">
        <v>84</v>
      </c>
      <c r="AC17792">
        <v>1831.34</v>
      </c>
      <c r="AD17792">
        <v>1000</v>
      </c>
      <c r="AE17792">
        <v>0</v>
      </c>
      <c r="AF17792">
        <v>12000</v>
      </c>
      <c r="AG17792">
        <v>71</v>
      </c>
      <c r="AH17792">
        <v>393.36</v>
      </c>
      <c r="AI17792">
        <v>140</v>
      </c>
      <c r="AJ17792">
        <v>0</v>
      </c>
      <c r="AK17792">
        <v>3000</v>
      </c>
      <c r="AL17792">
        <v>108</v>
      </c>
      <c r="AM17792">
        <v>526.78</v>
      </c>
      <c r="AN17792">
        <v>500</v>
      </c>
      <c r="AO17792">
        <v>0</v>
      </c>
      <c r="AP17792">
        <v>1500</v>
      </c>
      <c r="AQ17792">
        <v>63</v>
      </c>
      <c r="AR17792">
        <v>501.17</v>
      </c>
      <c r="AS17792">
        <v>0</v>
      </c>
      <c r="AT17792">
        <v>0</v>
      </c>
      <c r="AU17792">
        <v>5000</v>
      </c>
      <c r="AV17792">
        <v>52</v>
      </c>
      <c r="AW17792">
        <v>18.239999999999998</v>
      </c>
      <c r="AX17792">
        <v>0</v>
      </c>
      <c r="AY17792">
        <v>0</v>
      </c>
      <c r="AZ17792">
        <v>600</v>
      </c>
      <c r="BA17792">
        <v>62</v>
      </c>
      <c r="BB17792">
        <v>782.52</v>
      </c>
      <c r="BC17792">
        <v>0</v>
      </c>
      <c r="BD17792">
        <v>0</v>
      </c>
      <c r="BE17792">
        <v>10230</v>
      </c>
    </row>
    <row r="17793" spans="1:57" x14ac:dyDescent="0.35">
      <c r="A17793" t="s">
        <v>9</v>
      </c>
      <c r="B17793" t="s">
        <v>1126</v>
      </c>
      <c r="C17793">
        <v>53</v>
      </c>
      <c r="D17793">
        <v>5556.74</v>
      </c>
      <c r="E17793">
        <v>3500</v>
      </c>
      <c r="F17793">
        <v>0</v>
      </c>
      <c r="G17793">
        <v>30000</v>
      </c>
      <c r="H17793">
        <v>33</v>
      </c>
      <c r="I17793">
        <v>978.23</v>
      </c>
      <c r="J17793">
        <v>0</v>
      </c>
      <c r="K17793">
        <v>0</v>
      </c>
      <c r="L17793">
        <v>22000</v>
      </c>
      <c r="M17793">
        <v>47</v>
      </c>
      <c r="N17793">
        <v>203.61</v>
      </c>
      <c r="O17793">
        <v>67</v>
      </c>
      <c r="P17793">
        <v>0</v>
      </c>
      <c r="Q17793">
        <v>1325</v>
      </c>
      <c r="R17793">
        <v>57</v>
      </c>
      <c r="S17793">
        <v>1031.6199999999999</v>
      </c>
      <c r="T17793">
        <v>500</v>
      </c>
      <c r="U17793">
        <v>0</v>
      </c>
      <c r="V17793">
        <v>10000</v>
      </c>
      <c r="W17793">
        <v>72</v>
      </c>
      <c r="X17793">
        <v>2104.4499999999998</v>
      </c>
      <c r="Y17793">
        <v>1550</v>
      </c>
      <c r="Z17793">
        <v>150</v>
      </c>
      <c r="AA17793">
        <v>20000</v>
      </c>
      <c r="AB17793">
        <v>42</v>
      </c>
      <c r="AC17793">
        <v>1695.93</v>
      </c>
      <c r="AD17793">
        <v>1000</v>
      </c>
      <c r="AE17793">
        <v>0</v>
      </c>
      <c r="AF17793">
        <v>12500</v>
      </c>
      <c r="AG17793">
        <v>47</v>
      </c>
      <c r="AH17793">
        <v>710.51</v>
      </c>
      <c r="AI17793">
        <v>200</v>
      </c>
      <c r="AJ17793">
        <v>0</v>
      </c>
      <c r="AK17793">
        <v>6000</v>
      </c>
      <c r="AL17793">
        <v>74</v>
      </c>
      <c r="AM17793">
        <v>436.26</v>
      </c>
      <c r="AN17793">
        <v>400</v>
      </c>
      <c r="AO17793">
        <v>0</v>
      </c>
      <c r="AP17793">
        <v>1500</v>
      </c>
      <c r="AQ17793">
        <v>35</v>
      </c>
      <c r="AR17793">
        <v>601.28</v>
      </c>
      <c r="AS17793">
        <v>0</v>
      </c>
      <c r="AT17793">
        <v>0</v>
      </c>
      <c r="AU17793">
        <v>10000</v>
      </c>
      <c r="AV17793">
        <v>33</v>
      </c>
      <c r="AW17793">
        <v>92.73</v>
      </c>
      <c r="AX17793">
        <v>0</v>
      </c>
      <c r="AY17793">
        <v>0</v>
      </c>
      <c r="AZ17793">
        <v>2000</v>
      </c>
      <c r="BA17793">
        <v>39</v>
      </c>
      <c r="BB17793">
        <v>756.68</v>
      </c>
      <c r="BC17793">
        <v>0</v>
      </c>
      <c r="BD17793">
        <v>0</v>
      </c>
      <c r="BE17793">
        <v>10000</v>
      </c>
    </row>
    <row r="17794" spans="1:57" x14ac:dyDescent="0.35">
      <c r="A17794" t="s">
        <v>9</v>
      </c>
      <c r="B17794" t="s">
        <v>1127</v>
      </c>
      <c r="C17794">
        <v>88</v>
      </c>
      <c r="D17794">
        <v>7076.71</v>
      </c>
      <c r="E17794">
        <v>5000</v>
      </c>
      <c r="F17794">
        <v>0</v>
      </c>
      <c r="G17794">
        <v>30000</v>
      </c>
      <c r="H17794">
        <v>67</v>
      </c>
      <c r="I17794">
        <v>1098.6600000000001</v>
      </c>
      <c r="J17794">
        <v>0</v>
      </c>
      <c r="K17794">
        <v>0</v>
      </c>
      <c r="L17794">
        <v>12000</v>
      </c>
      <c r="M17794">
        <v>78</v>
      </c>
      <c r="N17794">
        <v>245.04</v>
      </c>
      <c r="O17794">
        <v>100</v>
      </c>
      <c r="P17794">
        <v>0</v>
      </c>
      <c r="Q17794">
        <v>3000</v>
      </c>
      <c r="R17794">
        <v>85</v>
      </c>
      <c r="S17794">
        <v>1381.23</v>
      </c>
      <c r="T17794">
        <v>1000</v>
      </c>
      <c r="U17794">
        <v>0</v>
      </c>
      <c r="V17794">
        <v>15000</v>
      </c>
      <c r="W17794">
        <v>109</v>
      </c>
      <c r="X17794">
        <v>2626.24</v>
      </c>
      <c r="Y17794">
        <v>2500</v>
      </c>
      <c r="Z17794">
        <v>0</v>
      </c>
      <c r="AA17794">
        <v>10000</v>
      </c>
      <c r="AB17794">
        <v>81</v>
      </c>
      <c r="AC17794">
        <v>2012.9</v>
      </c>
      <c r="AD17794">
        <v>1200</v>
      </c>
      <c r="AE17794">
        <v>0</v>
      </c>
      <c r="AF17794">
        <v>12500</v>
      </c>
      <c r="AG17794">
        <v>82</v>
      </c>
      <c r="AH17794">
        <v>530.15</v>
      </c>
      <c r="AI17794">
        <v>200</v>
      </c>
      <c r="AJ17794">
        <v>0</v>
      </c>
      <c r="AK17794">
        <v>4000</v>
      </c>
      <c r="AL17794">
        <v>113</v>
      </c>
      <c r="AM17794">
        <v>591.23</v>
      </c>
      <c r="AN17794">
        <v>500</v>
      </c>
      <c r="AO17794">
        <v>0</v>
      </c>
      <c r="AP17794">
        <v>2600</v>
      </c>
      <c r="AQ17794">
        <v>74</v>
      </c>
      <c r="AR17794">
        <v>489.37</v>
      </c>
      <c r="AS17794">
        <v>0</v>
      </c>
      <c r="AT17794">
        <v>0</v>
      </c>
      <c r="AU17794">
        <v>5000</v>
      </c>
      <c r="AV17794">
        <v>61</v>
      </c>
      <c r="AW17794">
        <v>170.47</v>
      </c>
      <c r="AX17794">
        <v>0</v>
      </c>
      <c r="AY17794">
        <v>0</v>
      </c>
      <c r="AZ17794">
        <v>5500</v>
      </c>
      <c r="BA17794">
        <v>74</v>
      </c>
      <c r="BB17794">
        <v>783.02</v>
      </c>
      <c r="BC17794">
        <v>100</v>
      </c>
      <c r="BD17794">
        <v>0</v>
      </c>
      <c r="BE17794">
        <v>12000</v>
      </c>
    </row>
    <row r="17795" spans="1:57" x14ac:dyDescent="0.35">
      <c r="A17795" t="s">
        <v>9</v>
      </c>
      <c r="B17795" t="s">
        <v>339</v>
      </c>
      <c r="C17795">
        <v>5</v>
      </c>
      <c r="D17795">
        <v>7458.98</v>
      </c>
      <c r="E17795">
        <v>4000</v>
      </c>
      <c r="F17795">
        <v>500</v>
      </c>
      <c r="G17795">
        <v>20000</v>
      </c>
      <c r="H17795">
        <v>2</v>
      </c>
      <c r="I17795">
        <v>1575.98</v>
      </c>
      <c r="J17795">
        <v>5000</v>
      </c>
      <c r="K17795">
        <v>0</v>
      </c>
      <c r="L17795">
        <v>5000</v>
      </c>
      <c r="M17795">
        <v>3</v>
      </c>
      <c r="N17795">
        <v>229.23</v>
      </c>
      <c r="O17795">
        <v>500</v>
      </c>
      <c r="P17795">
        <v>0</v>
      </c>
      <c r="Q17795">
        <v>500</v>
      </c>
      <c r="R17795">
        <v>5</v>
      </c>
      <c r="S17795">
        <v>819.24</v>
      </c>
      <c r="T17795">
        <v>400</v>
      </c>
      <c r="U17795">
        <v>200</v>
      </c>
      <c r="V17795">
        <v>3000</v>
      </c>
      <c r="W17795">
        <v>5</v>
      </c>
      <c r="X17795">
        <v>3441.03</v>
      </c>
      <c r="Y17795">
        <v>1000</v>
      </c>
      <c r="Z17795">
        <v>1000</v>
      </c>
      <c r="AA17795">
        <v>10000</v>
      </c>
      <c r="AB17795">
        <v>2</v>
      </c>
      <c r="AC17795">
        <v>2260.79</v>
      </c>
      <c r="AD17795">
        <v>5000</v>
      </c>
      <c r="AE17795">
        <v>1000</v>
      </c>
      <c r="AF17795">
        <v>5000</v>
      </c>
      <c r="AG17795">
        <v>1</v>
      </c>
      <c r="AH17795">
        <v>0</v>
      </c>
      <c r="AI17795">
        <v>0</v>
      </c>
      <c r="AJ17795">
        <v>0</v>
      </c>
      <c r="AK17795">
        <v>0</v>
      </c>
      <c r="AL17795">
        <v>6</v>
      </c>
      <c r="AM17795">
        <v>386.65</v>
      </c>
      <c r="AN17795">
        <v>300</v>
      </c>
      <c r="AO17795">
        <v>95</v>
      </c>
      <c r="AP17795">
        <v>1000</v>
      </c>
      <c r="AQ17795">
        <v>2</v>
      </c>
      <c r="AR17795">
        <v>630.39</v>
      </c>
      <c r="AS17795">
        <v>2000</v>
      </c>
      <c r="AT17795">
        <v>0</v>
      </c>
      <c r="AU17795">
        <v>2000</v>
      </c>
    </row>
    <row r="17796" spans="1:57" x14ac:dyDescent="0.35">
      <c r="A17796" t="s">
        <v>10</v>
      </c>
      <c r="B17796" t="s">
        <v>1126</v>
      </c>
      <c r="C17796">
        <v>67</v>
      </c>
      <c r="D17796">
        <v>4830.6400000000003</v>
      </c>
      <c r="E17796">
        <v>3000</v>
      </c>
      <c r="F17796">
        <v>500</v>
      </c>
      <c r="G17796">
        <v>20000</v>
      </c>
      <c r="H17796">
        <v>47</v>
      </c>
      <c r="I17796">
        <v>1059.19</v>
      </c>
      <c r="J17796">
        <v>0</v>
      </c>
      <c r="K17796">
        <v>0</v>
      </c>
      <c r="L17796">
        <v>15000</v>
      </c>
      <c r="M17796">
        <v>54</v>
      </c>
      <c r="N17796">
        <v>208.79</v>
      </c>
      <c r="O17796">
        <v>100</v>
      </c>
      <c r="P17796">
        <v>0</v>
      </c>
      <c r="Q17796">
        <v>1050</v>
      </c>
      <c r="R17796">
        <v>68</v>
      </c>
      <c r="S17796">
        <v>652.39</v>
      </c>
      <c r="T17796">
        <v>500</v>
      </c>
      <c r="U17796">
        <v>0</v>
      </c>
      <c r="V17796">
        <v>3000</v>
      </c>
      <c r="W17796">
        <v>83</v>
      </c>
      <c r="X17796">
        <v>1827.28</v>
      </c>
      <c r="Y17796">
        <v>1500</v>
      </c>
      <c r="Z17796">
        <v>0</v>
      </c>
      <c r="AA17796">
        <v>9000</v>
      </c>
      <c r="AB17796">
        <v>60</v>
      </c>
      <c r="AC17796">
        <v>1713.7</v>
      </c>
      <c r="AD17796">
        <v>600</v>
      </c>
      <c r="AE17796">
        <v>0</v>
      </c>
      <c r="AF17796">
        <v>15000</v>
      </c>
      <c r="AG17796">
        <v>58</v>
      </c>
      <c r="AH17796">
        <v>593.63</v>
      </c>
      <c r="AI17796">
        <v>200</v>
      </c>
      <c r="AJ17796">
        <v>0</v>
      </c>
      <c r="AK17796">
        <v>3000</v>
      </c>
      <c r="AL17796">
        <v>86</v>
      </c>
      <c r="AM17796">
        <v>488.66</v>
      </c>
      <c r="AN17796">
        <v>380</v>
      </c>
      <c r="AO17796">
        <v>0</v>
      </c>
      <c r="AP17796">
        <v>4000</v>
      </c>
      <c r="AQ17796">
        <v>47</v>
      </c>
      <c r="AR17796">
        <v>104.76</v>
      </c>
      <c r="AS17796">
        <v>0</v>
      </c>
      <c r="AT17796">
        <v>0</v>
      </c>
      <c r="AU17796">
        <v>2700</v>
      </c>
      <c r="AV17796">
        <v>44</v>
      </c>
      <c r="AW17796">
        <v>168.61</v>
      </c>
      <c r="AX17796">
        <v>0</v>
      </c>
      <c r="AY17796">
        <v>0</v>
      </c>
      <c r="AZ17796">
        <v>5200</v>
      </c>
      <c r="BA17796">
        <v>49</v>
      </c>
      <c r="BB17796">
        <v>1594.79</v>
      </c>
      <c r="BC17796">
        <v>350</v>
      </c>
      <c r="BD17796">
        <v>0</v>
      </c>
      <c r="BE17796">
        <v>17000</v>
      </c>
    </row>
    <row r="17797" spans="1:57" x14ac:dyDescent="0.35">
      <c r="A17797" t="s">
        <v>10</v>
      </c>
      <c r="B17797" t="s">
        <v>1127</v>
      </c>
      <c r="C17797">
        <v>86</v>
      </c>
      <c r="D17797">
        <v>6693.95</v>
      </c>
      <c r="E17797">
        <v>5000</v>
      </c>
      <c r="F17797">
        <v>500</v>
      </c>
      <c r="G17797">
        <v>20000</v>
      </c>
      <c r="H17797">
        <v>54</v>
      </c>
      <c r="I17797">
        <v>757.35</v>
      </c>
      <c r="J17797">
        <v>0</v>
      </c>
      <c r="K17797">
        <v>0</v>
      </c>
      <c r="L17797">
        <v>9000</v>
      </c>
      <c r="M17797">
        <v>83</v>
      </c>
      <c r="N17797">
        <v>262.27999999999997</v>
      </c>
      <c r="O17797">
        <v>200</v>
      </c>
      <c r="P17797">
        <v>0</v>
      </c>
      <c r="Q17797">
        <v>1380</v>
      </c>
      <c r="R17797">
        <v>78</v>
      </c>
      <c r="S17797">
        <v>1326.56</v>
      </c>
      <c r="T17797">
        <v>600</v>
      </c>
      <c r="U17797">
        <v>0</v>
      </c>
      <c r="V17797">
        <v>7000</v>
      </c>
      <c r="W17797">
        <v>99</v>
      </c>
      <c r="X17797">
        <v>2236.1999999999998</v>
      </c>
      <c r="Y17797">
        <v>2000</v>
      </c>
      <c r="Z17797">
        <v>200</v>
      </c>
      <c r="AA17797">
        <v>6000</v>
      </c>
      <c r="AB17797">
        <v>67</v>
      </c>
      <c r="AC17797">
        <v>1875.07</v>
      </c>
      <c r="AD17797">
        <v>1000</v>
      </c>
      <c r="AE17797">
        <v>0</v>
      </c>
      <c r="AF17797">
        <v>10000</v>
      </c>
      <c r="AG17797">
        <v>65</v>
      </c>
      <c r="AH17797">
        <v>386.72</v>
      </c>
      <c r="AI17797">
        <v>100</v>
      </c>
      <c r="AJ17797">
        <v>0</v>
      </c>
      <c r="AK17797">
        <v>3000</v>
      </c>
      <c r="AL17797">
        <v>101</v>
      </c>
      <c r="AM17797">
        <v>616.67999999999995</v>
      </c>
      <c r="AN17797">
        <v>500</v>
      </c>
      <c r="AO17797">
        <v>10</v>
      </c>
      <c r="AP17797">
        <v>13000</v>
      </c>
      <c r="AQ17797">
        <v>52</v>
      </c>
      <c r="AR17797">
        <v>283.58</v>
      </c>
      <c r="AS17797">
        <v>0</v>
      </c>
      <c r="AT17797">
        <v>0</v>
      </c>
      <c r="AU17797">
        <v>6500</v>
      </c>
      <c r="AV17797">
        <v>50</v>
      </c>
      <c r="AW17797">
        <v>285.42</v>
      </c>
      <c r="AX17797">
        <v>0</v>
      </c>
      <c r="AY17797">
        <v>0</v>
      </c>
      <c r="AZ17797">
        <v>20000</v>
      </c>
      <c r="BA17797">
        <v>61</v>
      </c>
      <c r="BB17797">
        <v>641.75</v>
      </c>
      <c r="BC17797">
        <v>300</v>
      </c>
      <c r="BD17797">
        <v>0</v>
      </c>
      <c r="BE17797">
        <v>4500</v>
      </c>
    </row>
    <row r="17798" spans="1:57" x14ac:dyDescent="0.35">
      <c r="A17798" t="s">
        <v>10</v>
      </c>
      <c r="B17798" t="s">
        <v>339</v>
      </c>
      <c r="C17798">
        <v>9</v>
      </c>
      <c r="D17798">
        <v>3200.68</v>
      </c>
      <c r="E17798">
        <v>3000</v>
      </c>
      <c r="F17798">
        <v>0</v>
      </c>
      <c r="G17798">
        <v>10000</v>
      </c>
      <c r="H17798">
        <v>1</v>
      </c>
      <c r="I17798">
        <v>0</v>
      </c>
      <c r="J17798">
        <v>0</v>
      </c>
      <c r="K17798">
        <v>0</v>
      </c>
      <c r="L17798">
        <v>0</v>
      </c>
      <c r="M17798">
        <v>6</v>
      </c>
      <c r="N17798">
        <v>241.28</v>
      </c>
      <c r="O17798">
        <v>200</v>
      </c>
      <c r="P17798">
        <v>70</v>
      </c>
      <c r="Q17798">
        <v>600</v>
      </c>
      <c r="R17798">
        <v>6</v>
      </c>
      <c r="S17798">
        <v>1064.4100000000001</v>
      </c>
      <c r="T17798">
        <v>1000</v>
      </c>
      <c r="U17798">
        <v>200</v>
      </c>
      <c r="V17798">
        <v>5000</v>
      </c>
      <c r="W17798">
        <v>9</v>
      </c>
      <c r="X17798">
        <v>1998.87</v>
      </c>
      <c r="Y17798">
        <v>2000</v>
      </c>
      <c r="Z17798">
        <v>300</v>
      </c>
      <c r="AA17798">
        <v>5700</v>
      </c>
      <c r="AB17798">
        <v>3</v>
      </c>
      <c r="AC17798">
        <v>1245.67</v>
      </c>
      <c r="AD17798">
        <v>800</v>
      </c>
      <c r="AE17798">
        <v>500</v>
      </c>
      <c r="AF17798">
        <v>2500</v>
      </c>
      <c r="AG17798">
        <v>2</v>
      </c>
      <c r="AH17798">
        <v>156.77000000000001</v>
      </c>
      <c r="AI17798">
        <v>200</v>
      </c>
      <c r="AJ17798">
        <v>0</v>
      </c>
      <c r="AK17798">
        <v>200</v>
      </c>
      <c r="AL17798">
        <v>10</v>
      </c>
      <c r="AM17798">
        <v>473.15</v>
      </c>
      <c r="AN17798">
        <v>500</v>
      </c>
      <c r="AO17798">
        <v>200</v>
      </c>
      <c r="AP17798">
        <v>800</v>
      </c>
      <c r="AQ17798">
        <v>2</v>
      </c>
      <c r="AR17798">
        <v>144.59</v>
      </c>
      <c r="AS17798">
        <v>500</v>
      </c>
      <c r="AT17798">
        <v>0</v>
      </c>
      <c r="AU17798">
        <v>500</v>
      </c>
      <c r="AV17798">
        <v>1</v>
      </c>
      <c r="AW17798">
        <v>0</v>
      </c>
      <c r="AX17798">
        <v>0</v>
      </c>
      <c r="AY17798">
        <v>0</v>
      </c>
      <c r="AZ17798">
        <v>0</v>
      </c>
      <c r="BA17798">
        <v>1</v>
      </c>
      <c r="BB17798">
        <v>0</v>
      </c>
      <c r="BC17798">
        <v>0</v>
      </c>
      <c r="BD17798">
        <v>0</v>
      </c>
      <c r="BE17798">
        <v>0</v>
      </c>
    </row>
    <row r="17799" spans="1:57" x14ac:dyDescent="0.35">
      <c r="A17799" t="s">
        <v>11</v>
      </c>
      <c r="B17799" t="s">
        <v>1126</v>
      </c>
      <c r="C17799">
        <v>71</v>
      </c>
      <c r="D17799">
        <v>5298.9</v>
      </c>
      <c r="E17799">
        <v>4000</v>
      </c>
      <c r="F17799">
        <v>700</v>
      </c>
      <c r="G17799">
        <v>25000</v>
      </c>
      <c r="H17799">
        <v>53</v>
      </c>
      <c r="I17799">
        <v>841.81</v>
      </c>
      <c r="J17799">
        <v>0</v>
      </c>
      <c r="K17799">
        <v>0</v>
      </c>
      <c r="L17799">
        <v>10000</v>
      </c>
      <c r="M17799">
        <v>65</v>
      </c>
      <c r="N17799">
        <v>212.61</v>
      </c>
      <c r="O17799">
        <v>150</v>
      </c>
      <c r="P17799">
        <v>0</v>
      </c>
      <c r="Q17799">
        <v>2300</v>
      </c>
      <c r="R17799">
        <v>66</v>
      </c>
      <c r="S17799">
        <v>945.86</v>
      </c>
      <c r="T17799">
        <v>500</v>
      </c>
      <c r="U17799">
        <v>0</v>
      </c>
      <c r="V17799">
        <v>10000</v>
      </c>
      <c r="W17799">
        <v>86</v>
      </c>
      <c r="X17799">
        <v>2306.98</v>
      </c>
      <c r="Y17799">
        <v>2000</v>
      </c>
      <c r="Z17799">
        <v>0</v>
      </c>
      <c r="AA17799">
        <v>16000</v>
      </c>
      <c r="AB17799">
        <v>63</v>
      </c>
      <c r="AC17799">
        <v>1581.6</v>
      </c>
      <c r="AD17799">
        <v>500</v>
      </c>
      <c r="AE17799">
        <v>0</v>
      </c>
      <c r="AF17799">
        <v>9000</v>
      </c>
      <c r="AG17799">
        <v>62</v>
      </c>
      <c r="AH17799">
        <v>599.70000000000005</v>
      </c>
      <c r="AI17799">
        <v>200</v>
      </c>
      <c r="AJ17799">
        <v>0</v>
      </c>
      <c r="AK17799">
        <v>9000</v>
      </c>
      <c r="AL17799">
        <v>85</v>
      </c>
      <c r="AM17799">
        <v>667.2</v>
      </c>
      <c r="AN17799">
        <v>375</v>
      </c>
      <c r="AO17799">
        <v>0</v>
      </c>
      <c r="AP17799">
        <v>15000</v>
      </c>
      <c r="AQ17799">
        <v>56</v>
      </c>
      <c r="AR17799">
        <v>93.33</v>
      </c>
      <c r="AS17799">
        <v>0</v>
      </c>
      <c r="AT17799">
        <v>0</v>
      </c>
      <c r="AU17799">
        <v>2000</v>
      </c>
      <c r="AV17799">
        <v>52</v>
      </c>
      <c r="AW17799">
        <v>1121.1199999999999</v>
      </c>
      <c r="AX17799">
        <v>0</v>
      </c>
      <c r="AY17799">
        <v>0</v>
      </c>
      <c r="AZ17799">
        <v>57000</v>
      </c>
      <c r="BA17799">
        <v>54</v>
      </c>
      <c r="BB17799">
        <v>611.07000000000005</v>
      </c>
      <c r="BC17799">
        <v>0</v>
      </c>
      <c r="BD17799">
        <v>0</v>
      </c>
      <c r="BE17799">
        <v>6000</v>
      </c>
    </row>
    <row r="17800" spans="1:57" x14ac:dyDescent="0.35">
      <c r="A17800" t="s">
        <v>11</v>
      </c>
      <c r="B17800" t="s">
        <v>1127</v>
      </c>
      <c r="C17800">
        <v>93</v>
      </c>
      <c r="D17800">
        <v>8673.6</v>
      </c>
      <c r="E17800">
        <v>8000</v>
      </c>
      <c r="F17800">
        <v>1000</v>
      </c>
      <c r="G17800">
        <v>40000</v>
      </c>
      <c r="H17800">
        <v>63</v>
      </c>
      <c r="I17800">
        <v>1470.45</v>
      </c>
      <c r="J17800">
        <v>0</v>
      </c>
      <c r="K17800">
        <v>0</v>
      </c>
      <c r="L17800">
        <v>10000</v>
      </c>
      <c r="M17800">
        <v>75</v>
      </c>
      <c r="N17800">
        <v>432.57</v>
      </c>
      <c r="O17800">
        <v>250</v>
      </c>
      <c r="P17800">
        <v>0</v>
      </c>
      <c r="Q17800">
        <v>7000</v>
      </c>
      <c r="R17800">
        <v>87</v>
      </c>
      <c r="S17800">
        <v>1274.32</v>
      </c>
      <c r="T17800">
        <v>1000</v>
      </c>
      <c r="U17800">
        <v>0</v>
      </c>
      <c r="V17800">
        <v>5000</v>
      </c>
      <c r="W17800">
        <v>97</v>
      </c>
      <c r="X17800">
        <v>2624.27</v>
      </c>
      <c r="Y17800">
        <v>2000</v>
      </c>
      <c r="Z17800">
        <v>200</v>
      </c>
      <c r="AA17800">
        <v>7000</v>
      </c>
      <c r="AB17800">
        <v>73</v>
      </c>
      <c r="AC17800">
        <v>2237.0100000000002</v>
      </c>
      <c r="AD17800">
        <v>2000</v>
      </c>
      <c r="AE17800">
        <v>0</v>
      </c>
      <c r="AF17800">
        <v>11500</v>
      </c>
      <c r="AG17800">
        <v>82</v>
      </c>
      <c r="AH17800">
        <v>457.65</v>
      </c>
      <c r="AI17800">
        <v>200</v>
      </c>
      <c r="AJ17800">
        <v>0</v>
      </c>
      <c r="AK17800">
        <v>3500</v>
      </c>
      <c r="AL17800">
        <v>110</v>
      </c>
      <c r="AM17800">
        <v>594.41999999999996</v>
      </c>
      <c r="AN17800">
        <v>550</v>
      </c>
      <c r="AO17800">
        <v>75</v>
      </c>
      <c r="AP17800">
        <v>2000</v>
      </c>
      <c r="AQ17800">
        <v>61</v>
      </c>
      <c r="AR17800">
        <v>850.34</v>
      </c>
      <c r="AS17800">
        <v>0</v>
      </c>
      <c r="AT17800">
        <v>0</v>
      </c>
      <c r="AU17800">
        <v>10000</v>
      </c>
      <c r="AV17800">
        <v>59</v>
      </c>
      <c r="AW17800">
        <v>466.49</v>
      </c>
      <c r="AX17800">
        <v>0</v>
      </c>
      <c r="AY17800">
        <v>0</v>
      </c>
      <c r="AZ17800">
        <v>10000</v>
      </c>
      <c r="BA17800">
        <v>64</v>
      </c>
      <c r="BB17800">
        <v>654.28</v>
      </c>
      <c r="BC17800">
        <v>0</v>
      </c>
      <c r="BD17800">
        <v>0</v>
      </c>
      <c r="BE17800">
        <v>3500</v>
      </c>
    </row>
    <row r="17801" spans="1:57" x14ac:dyDescent="0.35">
      <c r="A17801" t="s">
        <v>11</v>
      </c>
      <c r="B17801" t="s">
        <v>339</v>
      </c>
      <c r="C17801">
        <v>4</v>
      </c>
      <c r="D17801">
        <v>4917.3</v>
      </c>
      <c r="E17801">
        <v>4000</v>
      </c>
      <c r="F17801">
        <v>1500</v>
      </c>
      <c r="G17801">
        <v>8000</v>
      </c>
      <c r="H17801">
        <v>1</v>
      </c>
      <c r="I17801">
        <v>0</v>
      </c>
      <c r="J17801">
        <v>0</v>
      </c>
      <c r="K17801">
        <v>0</v>
      </c>
      <c r="L17801">
        <v>0</v>
      </c>
      <c r="M17801">
        <v>4</v>
      </c>
      <c r="N17801">
        <v>327.47000000000003</v>
      </c>
      <c r="O17801">
        <v>200</v>
      </c>
      <c r="P17801">
        <v>90</v>
      </c>
      <c r="Q17801">
        <v>500</v>
      </c>
      <c r="R17801">
        <v>3</v>
      </c>
      <c r="S17801">
        <v>382.29</v>
      </c>
      <c r="T17801">
        <v>300</v>
      </c>
      <c r="U17801">
        <v>300</v>
      </c>
      <c r="V17801">
        <v>500</v>
      </c>
      <c r="W17801">
        <v>5</v>
      </c>
      <c r="X17801">
        <v>2059.04</v>
      </c>
      <c r="Y17801">
        <v>2000</v>
      </c>
      <c r="Z17801">
        <v>1000</v>
      </c>
      <c r="AA17801">
        <v>3500</v>
      </c>
      <c r="AB17801">
        <v>1</v>
      </c>
      <c r="AC17801">
        <v>4000</v>
      </c>
      <c r="AD17801">
        <v>4000</v>
      </c>
      <c r="AE17801">
        <v>4000</v>
      </c>
      <c r="AF17801">
        <v>4000</v>
      </c>
      <c r="AG17801">
        <v>4</v>
      </c>
      <c r="AH17801">
        <v>772.36</v>
      </c>
      <c r="AI17801">
        <v>1000</v>
      </c>
      <c r="AJ17801">
        <v>130</v>
      </c>
      <c r="AK17801">
        <v>1000</v>
      </c>
      <c r="AL17801">
        <v>5</v>
      </c>
      <c r="AM17801">
        <v>549.20000000000005</v>
      </c>
      <c r="AN17801">
        <v>300</v>
      </c>
      <c r="AO17801">
        <v>135</v>
      </c>
      <c r="AP17801">
        <v>1000</v>
      </c>
      <c r="AV17801">
        <v>1</v>
      </c>
      <c r="AW17801">
        <v>0</v>
      </c>
      <c r="AX17801">
        <v>0</v>
      </c>
      <c r="AY17801">
        <v>0</v>
      </c>
      <c r="AZ17801">
        <v>0</v>
      </c>
      <c r="BA17801">
        <v>2</v>
      </c>
      <c r="BB17801">
        <v>483.05</v>
      </c>
      <c r="BC17801">
        <v>600</v>
      </c>
      <c r="BD17801">
        <v>300</v>
      </c>
      <c r="BE17801">
        <v>600</v>
      </c>
    </row>
    <row r="17802" spans="1:57" x14ac:dyDescent="0.35">
      <c r="A17802" t="s">
        <v>12</v>
      </c>
      <c r="B17802" t="s">
        <v>1126</v>
      </c>
      <c r="C17802">
        <v>78</v>
      </c>
      <c r="D17802">
        <v>5379.73</v>
      </c>
      <c r="E17802">
        <v>4000</v>
      </c>
      <c r="F17802">
        <v>0</v>
      </c>
      <c r="G17802">
        <v>20000</v>
      </c>
      <c r="H17802">
        <v>67</v>
      </c>
      <c r="I17802">
        <v>2074.14</v>
      </c>
      <c r="J17802">
        <v>0</v>
      </c>
      <c r="K17802">
        <v>0</v>
      </c>
      <c r="L17802">
        <v>15000</v>
      </c>
      <c r="M17802">
        <v>67</v>
      </c>
      <c r="N17802">
        <v>397.34</v>
      </c>
      <c r="O17802">
        <v>300</v>
      </c>
      <c r="P17802">
        <v>0</v>
      </c>
      <c r="Q17802">
        <v>3000</v>
      </c>
      <c r="R17802">
        <v>62</v>
      </c>
      <c r="S17802">
        <v>741.84</v>
      </c>
      <c r="T17802">
        <v>500</v>
      </c>
      <c r="U17802">
        <v>0</v>
      </c>
      <c r="V17802">
        <v>5000</v>
      </c>
      <c r="W17802">
        <v>80</v>
      </c>
      <c r="X17802">
        <v>2292.5300000000002</v>
      </c>
      <c r="Y17802">
        <v>2500</v>
      </c>
      <c r="Z17802">
        <v>0</v>
      </c>
      <c r="AA17802">
        <v>6000</v>
      </c>
      <c r="AB17802">
        <v>59</v>
      </c>
      <c r="AC17802">
        <v>1345.76</v>
      </c>
      <c r="AD17802">
        <v>0</v>
      </c>
      <c r="AE17802">
        <v>0</v>
      </c>
      <c r="AF17802">
        <v>7750</v>
      </c>
      <c r="AG17802">
        <v>61</v>
      </c>
      <c r="AH17802">
        <v>345.72</v>
      </c>
      <c r="AI17802">
        <v>200</v>
      </c>
      <c r="AJ17802">
        <v>0</v>
      </c>
      <c r="AK17802">
        <v>3000</v>
      </c>
      <c r="AL17802">
        <v>89</v>
      </c>
      <c r="AM17802">
        <v>675.51</v>
      </c>
      <c r="AN17802">
        <v>310</v>
      </c>
      <c r="AO17802">
        <v>0</v>
      </c>
      <c r="AP17802">
        <v>12000</v>
      </c>
      <c r="AQ17802">
        <v>48</v>
      </c>
      <c r="AR17802">
        <v>65.58</v>
      </c>
      <c r="AS17802">
        <v>0</v>
      </c>
      <c r="AT17802">
        <v>0</v>
      </c>
      <c r="AU17802">
        <v>1400</v>
      </c>
      <c r="AV17802">
        <v>47</v>
      </c>
      <c r="AW17802">
        <v>24.07</v>
      </c>
      <c r="AX17802">
        <v>0</v>
      </c>
      <c r="AY17802">
        <v>0</v>
      </c>
      <c r="AZ17802">
        <v>3500</v>
      </c>
      <c r="BA17802">
        <v>53</v>
      </c>
      <c r="BB17802">
        <v>1150.54</v>
      </c>
      <c r="BC17802">
        <v>500</v>
      </c>
      <c r="BD17802">
        <v>0</v>
      </c>
      <c r="BE17802">
        <v>10000</v>
      </c>
    </row>
    <row r="17803" spans="1:57" x14ac:dyDescent="0.35">
      <c r="A17803" t="s">
        <v>12</v>
      </c>
      <c r="B17803" t="s">
        <v>1127</v>
      </c>
      <c r="C17803">
        <v>75</v>
      </c>
      <c r="D17803">
        <v>8183.74</v>
      </c>
      <c r="E17803">
        <v>6500</v>
      </c>
      <c r="F17803">
        <v>20</v>
      </c>
      <c r="G17803">
        <v>30000</v>
      </c>
      <c r="H17803">
        <v>70</v>
      </c>
      <c r="I17803">
        <v>2875.3</v>
      </c>
      <c r="J17803">
        <v>3000</v>
      </c>
      <c r="K17803">
        <v>0</v>
      </c>
      <c r="L17803">
        <v>8000</v>
      </c>
      <c r="M17803">
        <v>70</v>
      </c>
      <c r="N17803">
        <v>434.1</v>
      </c>
      <c r="O17803">
        <v>400</v>
      </c>
      <c r="P17803">
        <v>0</v>
      </c>
      <c r="Q17803">
        <v>1500</v>
      </c>
      <c r="R17803">
        <v>72</v>
      </c>
      <c r="S17803">
        <v>996.97</v>
      </c>
      <c r="T17803">
        <v>900</v>
      </c>
      <c r="U17803">
        <v>0</v>
      </c>
      <c r="V17803">
        <v>5000</v>
      </c>
      <c r="W17803">
        <v>82</v>
      </c>
      <c r="X17803">
        <v>2709.99</v>
      </c>
      <c r="Y17803">
        <v>2600</v>
      </c>
      <c r="Z17803">
        <v>0</v>
      </c>
      <c r="AA17803">
        <v>11500</v>
      </c>
      <c r="AB17803">
        <v>66</v>
      </c>
      <c r="AC17803">
        <v>1335.95</v>
      </c>
      <c r="AD17803">
        <v>400</v>
      </c>
      <c r="AE17803">
        <v>0</v>
      </c>
      <c r="AF17803">
        <v>7500</v>
      </c>
      <c r="AG17803">
        <v>68</v>
      </c>
      <c r="AH17803">
        <v>619.38</v>
      </c>
      <c r="AI17803">
        <v>500</v>
      </c>
      <c r="AJ17803">
        <v>0</v>
      </c>
      <c r="AK17803">
        <v>5000</v>
      </c>
      <c r="AL17803">
        <v>97</v>
      </c>
      <c r="AM17803">
        <v>570.91999999999996</v>
      </c>
      <c r="AN17803">
        <v>500</v>
      </c>
      <c r="AO17803">
        <v>0</v>
      </c>
      <c r="AP17803">
        <v>1700</v>
      </c>
      <c r="AQ17803">
        <v>61</v>
      </c>
      <c r="AR17803">
        <v>376.55</v>
      </c>
      <c r="AS17803">
        <v>0</v>
      </c>
      <c r="AT17803">
        <v>0</v>
      </c>
      <c r="AU17803">
        <v>3000</v>
      </c>
      <c r="AV17803">
        <v>48</v>
      </c>
      <c r="AW17803">
        <v>728.3</v>
      </c>
      <c r="AX17803">
        <v>0</v>
      </c>
      <c r="AY17803">
        <v>0</v>
      </c>
      <c r="AZ17803">
        <v>30000</v>
      </c>
      <c r="BA17803">
        <v>61</v>
      </c>
      <c r="BB17803">
        <v>874.14</v>
      </c>
      <c r="BC17803">
        <v>100</v>
      </c>
      <c r="BD17803">
        <v>0</v>
      </c>
      <c r="BE17803">
        <v>5500</v>
      </c>
    </row>
    <row r="17804" spans="1:57" x14ac:dyDescent="0.35">
      <c r="A17804" t="s">
        <v>12</v>
      </c>
      <c r="B17804" t="s">
        <v>339</v>
      </c>
      <c r="C17804">
        <v>12</v>
      </c>
      <c r="D17804">
        <v>5859.2</v>
      </c>
      <c r="E17804">
        <v>6000</v>
      </c>
      <c r="F17804">
        <v>2000</v>
      </c>
      <c r="G17804">
        <v>8000</v>
      </c>
      <c r="H17804">
        <v>5</v>
      </c>
      <c r="I17804">
        <v>2637.95</v>
      </c>
      <c r="J17804">
        <v>3500</v>
      </c>
      <c r="K17804">
        <v>0</v>
      </c>
      <c r="L17804">
        <v>6500</v>
      </c>
      <c r="M17804">
        <v>8</v>
      </c>
      <c r="N17804">
        <v>252.03</v>
      </c>
      <c r="O17804">
        <v>150</v>
      </c>
      <c r="P17804">
        <v>0</v>
      </c>
      <c r="Q17804">
        <v>700</v>
      </c>
      <c r="R17804">
        <v>11</v>
      </c>
      <c r="S17804">
        <v>623.24</v>
      </c>
      <c r="T17804">
        <v>500</v>
      </c>
      <c r="U17804">
        <v>0</v>
      </c>
      <c r="V17804">
        <v>1300</v>
      </c>
      <c r="W17804">
        <v>10</v>
      </c>
      <c r="X17804">
        <v>2265.62</v>
      </c>
      <c r="Y17804">
        <v>2000</v>
      </c>
      <c r="Z17804">
        <v>550</v>
      </c>
      <c r="AA17804">
        <v>5000</v>
      </c>
      <c r="AB17804">
        <v>2</v>
      </c>
      <c r="AC17804">
        <v>1000</v>
      </c>
      <c r="AD17804">
        <v>0</v>
      </c>
      <c r="AE17804">
        <v>0</v>
      </c>
      <c r="AF17804">
        <v>2000</v>
      </c>
      <c r="AG17804">
        <v>6</v>
      </c>
      <c r="AH17804">
        <v>1133.33</v>
      </c>
      <c r="AI17804">
        <v>500</v>
      </c>
      <c r="AJ17804">
        <v>300</v>
      </c>
      <c r="AK17804">
        <v>4000</v>
      </c>
      <c r="AL17804">
        <v>12</v>
      </c>
      <c r="AM17804">
        <v>539.85</v>
      </c>
      <c r="AN17804">
        <v>450</v>
      </c>
      <c r="AO17804">
        <v>300</v>
      </c>
      <c r="AP17804">
        <v>1200</v>
      </c>
      <c r="AQ17804">
        <v>2</v>
      </c>
      <c r="AR17804">
        <v>0</v>
      </c>
      <c r="AS17804">
        <v>0</v>
      </c>
      <c r="AT17804">
        <v>0</v>
      </c>
      <c r="AU17804">
        <v>0</v>
      </c>
      <c r="AV17804">
        <v>1</v>
      </c>
      <c r="AW17804">
        <v>0</v>
      </c>
      <c r="AX17804">
        <v>0</v>
      </c>
      <c r="AY17804">
        <v>0</v>
      </c>
      <c r="AZ17804">
        <v>0</v>
      </c>
      <c r="BA17804">
        <v>2</v>
      </c>
      <c r="BB17804">
        <v>150</v>
      </c>
      <c r="BC17804">
        <v>0</v>
      </c>
      <c r="BD17804">
        <v>0</v>
      </c>
      <c r="BE17804">
        <v>300</v>
      </c>
    </row>
    <row r="17805" spans="1:57" x14ac:dyDescent="0.35">
      <c r="A17805" t="s">
        <v>13</v>
      </c>
      <c r="B17805" t="s">
        <v>1126</v>
      </c>
      <c r="C17805">
        <v>68</v>
      </c>
      <c r="D17805">
        <v>7363.47</v>
      </c>
      <c r="E17805">
        <v>4500</v>
      </c>
      <c r="F17805">
        <v>0</v>
      </c>
      <c r="G17805">
        <v>80000</v>
      </c>
      <c r="H17805">
        <v>46</v>
      </c>
      <c r="I17805">
        <v>180.5</v>
      </c>
      <c r="J17805">
        <v>0</v>
      </c>
      <c r="K17805">
        <v>0</v>
      </c>
      <c r="L17805">
        <v>5000</v>
      </c>
      <c r="M17805">
        <v>66</v>
      </c>
      <c r="N17805">
        <v>359.86</v>
      </c>
      <c r="O17805">
        <v>120</v>
      </c>
      <c r="P17805">
        <v>0</v>
      </c>
      <c r="Q17805">
        <v>12000</v>
      </c>
      <c r="R17805">
        <v>59</v>
      </c>
      <c r="S17805">
        <v>915.47</v>
      </c>
      <c r="T17805">
        <v>300</v>
      </c>
      <c r="U17805">
        <v>0</v>
      </c>
      <c r="V17805">
        <v>5000</v>
      </c>
      <c r="W17805">
        <v>75</v>
      </c>
      <c r="X17805">
        <v>1481.65</v>
      </c>
      <c r="Y17805">
        <v>900</v>
      </c>
      <c r="Z17805">
        <v>0</v>
      </c>
      <c r="AA17805">
        <v>9000</v>
      </c>
      <c r="AB17805">
        <v>50</v>
      </c>
      <c r="AC17805">
        <v>1544.49</v>
      </c>
      <c r="AD17805">
        <v>850</v>
      </c>
      <c r="AE17805">
        <v>0</v>
      </c>
      <c r="AF17805">
        <v>11000</v>
      </c>
      <c r="AG17805">
        <v>53</v>
      </c>
      <c r="AH17805">
        <v>564.84</v>
      </c>
      <c r="AI17805">
        <v>200</v>
      </c>
      <c r="AJ17805">
        <v>0</v>
      </c>
      <c r="AK17805">
        <v>10000</v>
      </c>
      <c r="AL17805">
        <v>79</v>
      </c>
      <c r="AM17805">
        <v>418.62</v>
      </c>
      <c r="AN17805">
        <v>475</v>
      </c>
      <c r="AO17805">
        <v>0</v>
      </c>
      <c r="AP17805">
        <v>1500</v>
      </c>
      <c r="AQ17805">
        <v>45</v>
      </c>
      <c r="AR17805">
        <v>6.32</v>
      </c>
      <c r="AS17805">
        <v>0</v>
      </c>
      <c r="AT17805">
        <v>0</v>
      </c>
      <c r="AU17805">
        <v>250</v>
      </c>
      <c r="AV17805">
        <v>44</v>
      </c>
      <c r="AW17805">
        <v>86.68</v>
      </c>
      <c r="AX17805">
        <v>0</v>
      </c>
      <c r="AY17805">
        <v>0</v>
      </c>
      <c r="AZ17805">
        <v>5800</v>
      </c>
      <c r="BA17805">
        <v>51</v>
      </c>
      <c r="BB17805">
        <v>1017.48</v>
      </c>
      <c r="BC17805">
        <v>600</v>
      </c>
      <c r="BD17805">
        <v>0</v>
      </c>
      <c r="BE17805">
        <v>8000</v>
      </c>
    </row>
    <row r="17806" spans="1:57" x14ac:dyDescent="0.35">
      <c r="A17806" t="s">
        <v>13</v>
      </c>
      <c r="B17806" t="s">
        <v>1127</v>
      </c>
      <c r="C17806">
        <v>86</v>
      </c>
      <c r="D17806">
        <v>6410.69</v>
      </c>
      <c r="E17806">
        <v>5000</v>
      </c>
      <c r="F17806">
        <v>0</v>
      </c>
      <c r="G17806">
        <v>30000</v>
      </c>
      <c r="H17806">
        <v>61</v>
      </c>
      <c r="I17806">
        <v>372.76</v>
      </c>
      <c r="J17806">
        <v>0</v>
      </c>
      <c r="K17806">
        <v>0</v>
      </c>
      <c r="L17806">
        <v>10000</v>
      </c>
      <c r="M17806">
        <v>72</v>
      </c>
      <c r="N17806">
        <v>506.8</v>
      </c>
      <c r="O17806">
        <v>200</v>
      </c>
      <c r="P17806">
        <v>0</v>
      </c>
      <c r="Q17806">
        <v>15000</v>
      </c>
      <c r="R17806">
        <v>70</v>
      </c>
      <c r="S17806">
        <v>951.94</v>
      </c>
      <c r="T17806">
        <v>500</v>
      </c>
      <c r="U17806">
        <v>0</v>
      </c>
      <c r="V17806">
        <v>5000</v>
      </c>
      <c r="W17806">
        <v>102</v>
      </c>
      <c r="X17806">
        <v>1988.39</v>
      </c>
      <c r="Y17806">
        <v>1000</v>
      </c>
      <c r="Z17806">
        <v>0</v>
      </c>
      <c r="AA17806">
        <v>25000</v>
      </c>
      <c r="AB17806">
        <v>75</v>
      </c>
      <c r="AC17806">
        <v>1452.62</v>
      </c>
      <c r="AD17806">
        <v>900</v>
      </c>
      <c r="AE17806">
        <v>0</v>
      </c>
      <c r="AF17806">
        <v>12000</v>
      </c>
      <c r="AG17806">
        <v>71</v>
      </c>
      <c r="AH17806">
        <v>668.84</v>
      </c>
      <c r="AI17806">
        <v>80</v>
      </c>
      <c r="AJ17806">
        <v>0</v>
      </c>
      <c r="AK17806">
        <v>10000</v>
      </c>
      <c r="AL17806">
        <v>107</v>
      </c>
      <c r="AM17806">
        <v>561.52</v>
      </c>
      <c r="AN17806">
        <v>400</v>
      </c>
      <c r="AO17806">
        <v>0</v>
      </c>
      <c r="AP17806">
        <v>11000</v>
      </c>
      <c r="AQ17806">
        <v>60</v>
      </c>
      <c r="AR17806">
        <v>288.75</v>
      </c>
      <c r="AS17806">
        <v>0</v>
      </c>
      <c r="AT17806">
        <v>0</v>
      </c>
      <c r="AU17806">
        <v>15000</v>
      </c>
      <c r="AV17806">
        <v>58</v>
      </c>
      <c r="AW17806">
        <v>139.58000000000001</v>
      </c>
      <c r="AX17806">
        <v>0</v>
      </c>
      <c r="AY17806">
        <v>0</v>
      </c>
      <c r="AZ17806">
        <v>4000</v>
      </c>
      <c r="BA17806">
        <v>72</v>
      </c>
      <c r="BB17806">
        <v>1125.95</v>
      </c>
      <c r="BC17806">
        <v>250</v>
      </c>
      <c r="BD17806">
        <v>0</v>
      </c>
      <c r="BE17806">
        <v>6450</v>
      </c>
    </row>
    <row r="17807" spans="1:57" x14ac:dyDescent="0.35">
      <c r="A17807" t="s">
        <v>13</v>
      </c>
      <c r="B17807" t="s">
        <v>339</v>
      </c>
      <c r="C17807">
        <v>8</v>
      </c>
      <c r="D17807">
        <v>4128.37</v>
      </c>
      <c r="E17807">
        <v>3000</v>
      </c>
      <c r="F17807">
        <v>1000</v>
      </c>
      <c r="G17807">
        <v>8000</v>
      </c>
      <c r="H17807">
        <v>2</v>
      </c>
      <c r="I17807">
        <v>1679.47</v>
      </c>
      <c r="J17807">
        <v>4000</v>
      </c>
      <c r="K17807">
        <v>0</v>
      </c>
      <c r="L17807">
        <v>4000</v>
      </c>
      <c r="M17807">
        <v>8</v>
      </c>
      <c r="N17807">
        <v>213.52</v>
      </c>
      <c r="O17807">
        <v>200</v>
      </c>
      <c r="P17807">
        <v>50</v>
      </c>
      <c r="Q17807">
        <v>500</v>
      </c>
      <c r="R17807">
        <v>7</v>
      </c>
      <c r="S17807">
        <v>516.79999999999995</v>
      </c>
      <c r="T17807">
        <v>300</v>
      </c>
      <c r="U17807">
        <v>80</v>
      </c>
      <c r="V17807">
        <v>1200</v>
      </c>
      <c r="W17807">
        <v>8</v>
      </c>
      <c r="X17807">
        <v>1638.47</v>
      </c>
      <c r="Y17807">
        <v>1500</v>
      </c>
      <c r="Z17807">
        <v>300</v>
      </c>
      <c r="AA17807">
        <v>3500</v>
      </c>
      <c r="AB17807">
        <v>2</v>
      </c>
      <c r="AC17807">
        <v>1704.52</v>
      </c>
      <c r="AD17807">
        <v>2100</v>
      </c>
      <c r="AE17807">
        <v>1000</v>
      </c>
      <c r="AF17807">
        <v>2100</v>
      </c>
      <c r="AG17807">
        <v>2</v>
      </c>
      <c r="AH17807">
        <v>226.47</v>
      </c>
      <c r="AI17807">
        <v>1000</v>
      </c>
      <c r="AJ17807">
        <v>0</v>
      </c>
      <c r="AK17807">
        <v>1000</v>
      </c>
      <c r="AL17807">
        <v>9</v>
      </c>
      <c r="AM17807">
        <v>379.05</v>
      </c>
      <c r="AN17807">
        <v>300</v>
      </c>
      <c r="AO17807">
        <v>175</v>
      </c>
      <c r="AP17807">
        <v>800</v>
      </c>
      <c r="AQ17807">
        <v>1</v>
      </c>
      <c r="AR17807">
        <v>0</v>
      </c>
      <c r="AS17807">
        <v>0</v>
      </c>
      <c r="AT17807">
        <v>0</v>
      </c>
      <c r="AU17807">
        <v>0</v>
      </c>
      <c r="AV17807">
        <v>1</v>
      </c>
      <c r="AW17807">
        <v>0</v>
      </c>
      <c r="AX17807">
        <v>0</v>
      </c>
      <c r="AY17807">
        <v>0</v>
      </c>
      <c r="AZ17807">
        <v>0</v>
      </c>
      <c r="BA17807">
        <v>1</v>
      </c>
      <c r="BB17807">
        <v>1000</v>
      </c>
      <c r="BC17807">
        <v>1000</v>
      </c>
      <c r="BD17807">
        <v>1000</v>
      </c>
      <c r="BE17807">
        <v>1000</v>
      </c>
    </row>
    <row r="17808" spans="1:57" x14ac:dyDescent="0.35">
      <c r="A17808" t="s">
        <v>14</v>
      </c>
      <c r="B17808" t="s">
        <v>1126</v>
      </c>
      <c r="C17808">
        <v>60</v>
      </c>
      <c r="D17808">
        <v>6878.14</v>
      </c>
      <c r="E17808">
        <v>5000</v>
      </c>
      <c r="F17808">
        <v>0</v>
      </c>
      <c r="G17808">
        <v>24000</v>
      </c>
      <c r="H17808">
        <v>40</v>
      </c>
      <c r="I17808">
        <v>2232.66</v>
      </c>
      <c r="J17808">
        <v>0</v>
      </c>
      <c r="K17808">
        <v>0</v>
      </c>
      <c r="L17808">
        <v>10000</v>
      </c>
      <c r="M17808">
        <v>47</v>
      </c>
      <c r="N17808">
        <v>352.59</v>
      </c>
      <c r="O17808">
        <v>300</v>
      </c>
      <c r="P17808">
        <v>0</v>
      </c>
      <c r="Q17808">
        <v>1500</v>
      </c>
      <c r="R17808">
        <v>52</v>
      </c>
      <c r="S17808">
        <v>1069.93</v>
      </c>
      <c r="T17808">
        <v>700</v>
      </c>
      <c r="U17808">
        <v>0</v>
      </c>
      <c r="V17808">
        <v>5000</v>
      </c>
      <c r="W17808">
        <v>60</v>
      </c>
      <c r="X17808">
        <v>3783.65</v>
      </c>
      <c r="Y17808">
        <v>2326</v>
      </c>
      <c r="Z17808">
        <v>0</v>
      </c>
      <c r="AA17808">
        <v>45000</v>
      </c>
      <c r="AB17808">
        <v>45</v>
      </c>
      <c r="AC17808">
        <v>1828.18</v>
      </c>
      <c r="AD17808">
        <v>250</v>
      </c>
      <c r="AE17808">
        <v>0</v>
      </c>
      <c r="AF17808">
        <v>18000</v>
      </c>
      <c r="AG17808">
        <v>46</v>
      </c>
      <c r="AH17808">
        <v>771.89</v>
      </c>
      <c r="AI17808">
        <v>300</v>
      </c>
      <c r="AJ17808">
        <v>0</v>
      </c>
      <c r="AK17808">
        <v>10000</v>
      </c>
      <c r="AL17808">
        <v>71</v>
      </c>
      <c r="AM17808">
        <v>760.87</v>
      </c>
      <c r="AN17808">
        <v>460</v>
      </c>
      <c r="AO17808">
        <v>0</v>
      </c>
      <c r="AP17808">
        <v>15000</v>
      </c>
      <c r="AQ17808">
        <v>36</v>
      </c>
      <c r="AR17808">
        <v>513.16</v>
      </c>
      <c r="AS17808">
        <v>0</v>
      </c>
      <c r="AT17808">
        <v>0</v>
      </c>
      <c r="AU17808">
        <v>4000</v>
      </c>
      <c r="AV17808">
        <v>31</v>
      </c>
      <c r="AW17808">
        <v>25.03</v>
      </c>
      <c r="AX17808">
        <v>0</v>
      </c>
      <c r="AY17808">
        <v>0</v>
      </c>
      <c r="AZ17808">
        <v>7000</v>
      </c>
      <c r="BA17808">
        <v>43</v>
      </c>
      <c r="BB17808">
        <v>1855.16</v>
      </c>
      <c r="BC17808">
        <v>500</v>
      </c>
      <c r="BD17808">
        <v>0</v>
      </c>
      <c r="BE17808">
        <v>21300</v>
      </c>
    </row>
    <row r="17809" spans="1:57" x14ac:dyDescent="0.35">
      <c r="A17809" t="s">
        <v>14</v>
      </c>
      <c r="B17809" t="s">
        <v>1127</v>
      </c>
      <c r="C17809">
        <v>90</v>
      </c>
      <c r="D17809">
        <v>7431.87</v>
      </c>
      <c r="E17809">
        <v>7000</v>
      </c>
      <c r="F17809">
        <v>220</v>
      </c>
      <c r="G17809">
        <v>35000</v>
      </c>
      <c r="H17809">
        <v>67</v>
      </c>
      <c r="I17809">
        <v>2664.66</v>
      </c>
      <c r="J17809">
        <v>0</v>
      </c>
      <c r="K17809">
        <v>0</v>
      </c>
      <c r="L17809">
        <v>11000</v>
      </c>
      <c r="M17809">
        <v>89</v>
      </c>
      <c r="N17809">
        <v>602.94000000000005</v>
      </c>
      <c r="O17809">
        <v>350</v>
      </c>
      <c r="P17809">
        <v>0</v>
      </c>
      <c r="Q17809">
        <v>7200</v>
      </c>
      <c r="R17809">
        <v>88</v>
      </c>
      <c r="S17809">
        <v>1101.1300000000001</v>
      </c>
      <c r="T17809">
        <v>700</v>
      </c>
      <c r="U17809">
        <v>0</v>
      </c>
      <c r="V17809">
        <v>5000</v>
      </c>
      <c r="W17809">
        <v>102</v>
      </c>
      <c r="X17809">
        <v>2701.16</v>
      </c>
      <c r="Y17809">
        <v>2500</v>
      </c>
      <c r="Z17809">
        <v>0</v>
      </c>
      <c r="AA17809">
        <v>8000</v>
      </c>
      <c r="AB17809">
        <v>74</v>
      </c>
      <c r="AC17809">
        <v>1863.67</v>
      </c>
      <c r="AD17809">
        <v>700</v>
      </c>
      <c r="AE17809">
        <v>0</v>
      </c>
      <c r="AF17809">
        <v>14000</v>
      </c>
      <c r="AG17809">
        <v>75</v>
      </c>
      <c r="AH17809">
        <v>464.77</v>
      </c>
      <c r="AI17809">
        <v>225</v>
      </c>
      <c r="AJ17809">
        <v>0</v>
      </c>
      <c r="AK17809">
        <v>3000</v>
      </c>
      <c r="AL17809">
        <v>111</v>
      </c>
      <c r="AM17809">
        <v>531.13</v>
      </c>
      <c r="AN17809">
        <v>500</v>
      </c>
      <c r="AO17809">
        <v>100</v>
      </c>
      <c r="AP17809">
        <v>1500</v>
      </c>
      <c r="AQ17809">
        <v>62</v>
      </c>
      <c r="AR17809">
        <v>1051.22</v>
      </c>
      <c r="AS17809">
        <v>0</v>
      </c>
      <c r="AT17809">
        <v>0</v>
      </c>
      <c r="AU17809">
        <v>10000</v>
      </c>
      <c r="AV17809">
        <v>61</v>
      </c>
      <c r="AW17809">
        <v>2469.1999999999998</v>
      </c>
      <c r="AX17809">
        <v>0</v>
      </c>
      <c r="AY17809">
        <v>0</v>
      </c>
      <c r="AZ17809">
        <v>100000</v>
      </c>
      <c r="BA17809">
        <v>64</v>
      </c>
      <c r="BB17809">
        <v>883.74</v>
      </c>
      <c r="BC17809">
        <v>200</v>
      </c>
      <c r="BD17809">
        <v>0</v>
      </c>
      <c r="BE17809">
        <v>6000</v>
      </c>
    </row>
    <row r="17810" spans="1:57" x14ac:dyDescent="0.35">
      <c r="A17810" t="s">
        <v>14</v>
      </c>
      <c r="B17810" t="s">
        <v>339</v>
      </c>
      <c r="C17810">
        <v>5</v>
      </c>
      <c r="D17810">
        <v>11170.31</v>
      </c>
      <c r="E17810">
        <v>10000</v>
      </c>
      <c r="F17810">
        <v>2000</v>
      </c>
      <c r="G17810">
        <v>20000</v>
      </c>
      <c r="H17810">
        <v>1</v>
      </c>
      <c r="I17810">
        <v>3000</v>
      </c>
      <c r="J17810">
        <v>3000</v>
      </c>
      <c r="K17810">
        <v>3000</v>
      </c>
      <c r="L17810">
        <v>3000</v>
      </c>
      <c r="M17810">
        <v>4</v>
      </c>
      <c r="N17810">
        <v>598.6</v>
      </c>
      <c r="O17810">
        <v>600</v>
      </c>
      <c r="P17810">
        <v>500</v>
      </c>
      <c r="Q17810">
        <v>700</v>
      </c>
      <c r="R17810">
        <v>6</v>
      </c>
      <c r="S17810">
        <v>1940.1</v>
      </c>
      <c r="T17810">
        <v>1000</v>
      </c>
      <c r="U17810">
        <v>1000</v>
      </c>
      <c r="V17810">
        <v>4000</v>
      </c>
      <c r="W17810">
        <v>5</v>
      </c>
      <c r="X17810">
        <v>2668.64</v>
      </c>
      <c r="Y17810">
        <v>3100</v>
      </c>
      <c r="Z17810">
        <v>1000</v>
      </c>
      <c r="AA17810">
        <v>5000</v>
      </c>
      <c r="AB17810">
        <v>3</v>
      </c>
      <c r="AC17810">
        <v>2133.87</v>
      </c>
      <c r="AD17810">
        <v>2000</v>
      </c>
      <c r="AE17810">
        <v>1000</v>
      </c>
      <c r="AF17810">
        <v>3600</v>
      </c>
      <c r="AG17810">
        <v>3</v>
      </c>
      <c r="AH17810">
        <v>576.70000000000005</v>
      </c>
      <c r="AI17810">
        <v>500</v>
      </c>
      <c r="AJ17810">
        <v>200</v>
      </c>
      <c r="AK17810">
        <v>1000</v>
      </c>
      <c r="AL17810">
        <v>7</v>
      </c>
      <c r="AM17810">
        <v>675.84</v>
      </c>
      <c r="AN17810">
        <v>700</v>
      </c>
      <c r="AO17810">
        <v>140</v>
      </c>
      <c r="AP17810">
        <v>1500</v>
      </c>
      <c r="AQ17810">
        <v>2</v>
      </c>
      <c r="AR17810">
        <v>1898.31</v>
      </c>
      <c r="AS17810">
        <v>3000</v>
      </c>
      <c r="AT17810">
        <v>500</v>
      </c>
      <c r="AU17810">
        <v>3000</v>
      </c>
      <c r="BA17810">
        <v>1</v>
      </c>
      <c r="BB17810">
        <v>300</v>
      </c>
      <c r="BC17810">
        <v>300</v>
      </c>
      <c r="BD17810">
        <v>300</v>
      </c>
      <c r="BE17810">
        <v>300</v>
      </c>
    </row>
    <row r="17811" spans="1:57" x14ac:dyDescent="0.35">
      <c r="A17811" t="s">
        <v>15</v>
      </c>
      <c r="B17811" t="s">
        <v>1126</v>
      </c>
      <c r="C17811">
        <v>76</v>
      </c>
      <c r="D17811">
        <v>5247</v>
      </c>
      <c r="E17811">
        <v>4000</v>
      </c>
      <c r="F17811">
        <v>0</v>
      </c>
      <c r="G17811">
        <v>18000</v>
      </c>
      <c r="H17811">
        <v>56</v>
      </c>
      <c r="I17811">
        <v>1585.18</v>
      </c>
      <c r="J17811">
        <v>0</v>
      </c>
      <c r="K17811">
        <v>0</v>
      </c>
      <c r="L17811">
        <v>12000</v>
      </c>
      <c r="M17811">
        <v>69</v>
      </c>
      <c r="N17811">
        <v>414.57</v>
      </c>
      <c r="O17811">
        <v>250</v>
      </c>
      <c r="P17811">
        <v>0</v>
      </c>
      <c r="Q17811">
        <v>8000</v>
      </c>
      <c r="R17811">
        <v>62</v>
      </c>
      <c r="S17811">
        <v>1018.5</v>
      </c>
      <c r="T17811">
        <v>600</v>
      </c>
      <c r="U17811">
        <v>0</v>
      </c>
      <c r="V17811">
        <v>5000</v>
      </c>
      <c r="W17811">
        <v>82</v>
      </c>
      <c r="X17811">
        <v>1990.03</v>
      </c>
      <c r="Y17811">
        <v>2000</v>
      </c>
      <c r="Z17811">
        <v>0</v>
      </c>
      <c r="AA17811">
        <v>6300</v>
      </c>
      <c r="AB17811">
        <v>58</v>
      </c>
      <c r="AC17811">
        <v>1374.16</v>
      </c>
      <c r="AD17811">
        <v>500</v>
      </c>
      <c r="AE17811">
        <v>0</v>
      </c>
      <c r="AF17811">
        <v>25000</v>
      </c>
      <c r="AG17811">
        <v>63</v>
      </c>
      <c r="AH17811">
        <v>701.36</v>
      </c>
      <c r="AI17811">
        <v>200</v>
      </c>
      <c r="AJ17811">
        <v>0</v>
      </c>
      <c r="AK17811">
        <v>10950</v>
      </c>
      <c r="AL17811">
        <v>86</v>
      </c>
      <c r="AM17811">
        <v>468.75</v>
      </c>
      <c r="AN17811">
        <v>440</v>
      </c>
      <c r="AO17811">
        <v>0</v>
      </c>
      <c r="AP17811">
        <v>1800</v>
      </c>
      <c r="AQ17811">
        <v>52</v>
      </c>
      <c r="AR17811">
        <v>350.53</v>
      </c>
      <c r="AS17811">
        <v>0</v>
      </c>
      <c r="AT17811">
        <v>0</v>
      </c>
      <c r="AU17811">
        <v>5000</v>
      </c>
      <c r="AV17811">
        <v>47</v>
      </c>
      <c r="AW17811">
        <v>331.32</v>
      </c>
      <c r="AX17811">
        <v>0</v>
      </c>
      <c r="AY17811">
        <v>0</v>
      </c>
      <c r="AZ17811">
        <v>35000</v>
      </c>
      <c r="BA17811">
        <v>54</v>
      </c>
      <c r="BB17811">
        <v>2927.7</v>
      </c>
      <c r="BC17811">
        <v>250</v>
      </c>
      <c r="BD17811">
        <v>0</v>
      </c>
      <c r="BE17811">
        <v>100000</v>
      </c>
    </row>
    <row r="17812" spans="1:57" x14ac:dyDescent="0.35">
      <c r="A17812" t="s">
        <v>15</v>
      </c>
      <c r="B17812" t="s">
        <v>1127</v>
      </c>
      <c r="C17812">
        <v>86</v>
      </c>
      <c r="D17812">
        <v>6547.63</v>
      </c>
      <c r="E17812">
        <v>6000</v>
      </c>
      <c r="F17812">
        <v>200</v>
      </c>
      <c r="G17812">
        <v>40000</v>
      </c>
      <c r="H17812">
        <v>66</v>
      </c>
      <c r="I17812">
        <v>2427.31</v>
      </c>
      <c r="J17812">
        <v>0</v>
      </c>
      <c r="K17812">
        <v>0</v>
      </c>
      <c r="L17812">
        <v>20000</v>
      </c>
      <c r="M17812">
        <v>86</v>
      </c>
      <c r="N17812">
        <v>702.32</v>
      </c>
      <c r="O17812">
        <v>300</v>
      </c>
      <c r="P17812">
        <v>0</v>
      </c>
      <c r="Q17812">
        <v>25000</v>
      </c>
      <c r="R17812">
        <v>81</v>
      </c>
      <c r="S17812">
        <v>1185.8900000000001</v>
      </c>
      <c r="T17812">
        <v>600</v>
      </c>
      <c r="U17812">
        <v>0</v>
      </c>
      <c r="V17812">
        <v>15000</v>
      </c>
      <c r="W17812">
        <v>98</v>
      </c>
      <c r="X17812">
        <v>2176.48</v>
      </c>
      <c r="Y17812">
        <v>2000</v>
      </c>
      <c r="Z17812">
        <v>0</v>
      </c>
      <c r="AA17812">
        <v>10000</v>
      </c>
      <c r="AB17812">
        <v>71</v>
      </c>
      <c r="AC17812">
        <v>1867.91</v>
      </c>
      <c r="AD17812">
        <v>550</v>
      </c>
      <c r="AE17812">
        <v>0</v>
      </c>
      <c r="AF17812">
        <v>12000</v>
      </c>
      <c r="AG17812">
        <v>69</v>
      </c>
      <c r="AH17812">
        <v>468.58</v>
      </c>
      <c r="AI17812">
        <v>150</v>
      </c>
      <c r="AJ17812">
        <v>0</v>
      </c>
      <c r="AK17812">
        <v>4000</v>
      </c>
      <c r="AL17812">
        <v>101</v>
      </c>
      <c r="AM17812">
        <v>588.34</v>
      </c>
      <c r="AN17812">
        <v>500</v>
      </c>
      <c r="AO17812">
        <v>20</v>
      </c>
      <c r="AP17812">
        <v>3500</v>
      </c>
      <c r="AQ17812">
        <v>63</v>
      </c>
      <c r="AR17812">
        <v>879.25</v>
      </c>
      <c r="AS17812">
        <v>0</v>
      </c>
      <c r="AT17812">
        <v>0</v>
      </c>
      <c r="AU17812">
        <v>10000</v>
      </c>
      <c r="AV17812">
        <v>57</v>
      </c>
      <c r="AW17812">
        <v>67.150000000000006</v>
      </c>
      <c r="AX17812">
        <v>0</v>
      </c>
      <c r="AY17812">
        <v>0</v>
      </c>
      <c r="AZ17812">
        <v>5000</v>
      </c>
      <c r="BA17812">
        <v>68</v>
      </c>
      <c r="BB17812">
        <v>1376.69</v>
      </c>
      <c r="BC17812">
        <v>0</v>
      </c>
      <c r="BD17812">
        <v>0</v>
      </c>
      <c r="BE17812">
        <v>100000</v>
      </c>
    </row>
    <row r="17813" spans="1:57" x14ac:dyDescent="0.35">
      <c r="A17813" t="s">
        <v>15</v>
      </c>
      <c r="B17813" t="s">
        <v>339</v>
      </c>
      <c r="C17813">
        <v>5</v>
      </c>
      <c r="D17813">
        <v>11651.05</v>
      </c>
      <c r="E17813">
        <v>10000</v>
      </c>
      <c r="F17813">
        <v>1500</v>
      </c>
      <c r="G17813">
        <v>20000</v>
      </c>
      <c r="H17813">
        <v>2</v>
      </c>
      <c r="I17813">
        <v>0</v>
      </c>
      <c r="J17813">
        <v>0</v>
      </c>
      <c r="K17813">
        <v>0</v>
      </c>
      <c r="L17813">
        <v>0</v>
      </c>
      <c r="M17813">
        <v>5</v>
      </c>
      <c r="N17813">
        <v>433.65</v>
      </c>
      <c r="O17813">
        <v>500</v>
      </c>
      <c r="P17813">
        <v>200</v>
      </c>
      <c r="Q17813">
        <v>600</v>
      </c>
      <c r="R17813">
        <v>5</v>
      </c>
      <c r="S17813">
        <v>1942.62</v>
      </c>
      <c r="T17813">
        <v>2000</v>
      </c>
      <c r="U17813">
        <v>500</v>
      </c>
      <c r="V17813">
        <v>3000</v>
      </c>
      <c r="W17813">
        <v>6</v>
      </c>
      <c r="X17813">
        <v>2470.9499999999998</v>
      </c>
      <c r="Y17813">
        <v>3000</v>
      </c>
      <c r="Z17813">
        <v>800</v>
      </c>
      <c r="AA17813">
        <v>3500</v>
      </c>
      <c r="AB17813">
        <v>4</v>
      </c>
      <c r="AC17813">
        <v>2222.85</v>
      </c>
      <c r="AD17813">
        <v>3000</v>
      </c>
      <c r="AE17813">
        <v>0</v>
      </c>
      <c r="AF17813">
        <v>4000</v>
      </c>
      <c r="AG17813">
        <v>3</v>
      </c>
      <c r="AH17813">
        <v>2046.07</v>
      </c>
      <c r="AI17813">
        <v>2000</v>
      </c>
      <c r="AJ17813">
        <v>1000</v>
      </c>
      <c r="AK17813">
        <v>3000</v>
      </c>
      <c r="AL17813">
        <v>6</v>
      </c>
      <c r="AM17813">
        <v>871.47</v>
      </c>
      <c r="AN17813">
        <v>1000</v>
      </c>
      <c r="AO17813">
        <v>400</v>
      </c>
      <c r="AP17813">
        <v>1500</v>
      </c>
      <c r="AQ17813">
        <v>3</v>
      </c>
      <c r="AR17813">
        <v>1949.22</v>
      </c>
      <c r="AS17813">
        <v>3000</v>
      </c>
      <c r="AT17813">
        <v>0</v>
      </c>
      <c r="AU17813">
        <v>3000</v>
      </c>
      <c r="AV17813">
        <v>2</v>
      </c>
      <c r="AW17813">
        <v>0</v>
      </c>
      <c r="AX17813">
        <v>0</v>
      </c>
      <c r="AY17813">
        <v>0</v>
      </c>
      <c r="AZ17813">
        <v>0</v>
      </c>
    </row>
    <row r="17814" spans="1:57" x14ac:dyDescent="0.35">
      <c r="A17814" t="s">
        <v>16</v>
      </c>
      <c r="B17814" t="s">
        <v>1126</v>
      </c>
      <c r="C17814">
        <v>67</v>
      </c>
      <c r="D17814">
        <v>6607.74</v>
      </c>
      <c r="E17814">
        <v>5000</v>
      </c>
      <c r="F17814">
        <v>700</v>
      </c>
      <c r="G17814">
        <v>30000</v>
      </c>
      <c r="H17814">
        <v>41</v>
      </c>
      <c r="I17814">
        <v>473.68</v>
      </c>
      <c r="J17814">
        <v>0</v>
      </c>
      <c r="K17814">
        <v>0</v>
      </c>
      <c r="L17814">
        <v>10000</v>
      </c>
      <c r="M17814">
        <v>53</v>
      </c>
      <c r="N17814">
        <v>253.9</v>
      </c>
      <c r="O17814">
        <v>150</v>
      </c>
      <c r="P17814">
        <v>0</v>
      </c>
      <c r="Q17814">
        <v>1300</v>
      </c>
      <c r="R17814">
        <v>67</v>
      </c>
      <c r="S17814">
        <v>1259.6300000000001</v>
      </c>
      <c r="T17814">
        <v>1000</v>
      </c>
      <c r="U17814">
        <v>0</v>
      </c>
      <c r="V17814">
        <v>8000</v>
      </c>
      <c r="W17814">
        <v>80</v>
      </c>
      <c r="X17814">
        <v>2975.75</v>
      </c>
      <c r="Y17814">
        <v>2500</v>
      </c>
      <c r="Z17814">
        <v>0</v>
      </c>
      <c r="AA17814">
        <v>20000</v>
      </c>
      <c r="AB17814">
        <v>55</v>
      </c>
      <c r="AC17814">
        <v>1768.35</v>
      </c>
      <c r="AD17814">
        <v>1200</v>
      </c>
      <c r="AE17814">
        <v>0</v>
      </c>
      <c r="AF17814">
        <v>12000</v>
      </c>
      <c r="AG17814">
        <v>56</v>
      </c>
      <c r="AH17814">
        <v>467.92</v>
      </c>
      <c r="AI17814">
        <v>250</v>
      </c>
      <c r="AJ17814">
        <v>0</v>
      </c>
      <c r="AK17814">
        <v>2000</v>
      </c>
      <c r="AL17814">
        <v>82</v>
      </c>
      <c r="AM17814">
        <v>485.54</v>
      </c>
      <c r="AN17814">
        <v>471</v>
      </c>
      <c r="AO17814">
        <v>75</v>
      </c>
      <c r="AP17814">
        <v>1800</v>
      </c>
      <c r="AQ17814">
        <v>40</v>
      </c>
      <c r="AR17814">
        <v>277.52999999999997</v>
      </c>
      <c r="AS17814">
        <v>0</v>
      </c>
      <c r="AT17814">
        <v>0</v>
      </c>
      <c r="AU17814">
        <v>3000</v>
      </c>
      <c r="AV17814">
        <v>36</v>
      </c>
      <c r="AW17814">
        <v>314.54000000000002</v>
      </c>
      <c r="AX17814">
        <v>0</v>
      </c>
      <c r="AY17814">
        <v>0</v>
      </c>
      <c r="AZ17814">
        <v>4000</v>
      </c>
      <c r="BA17814">
        <v>46</v>
      </c>
      <c r="BB17814">
        <v>1376.14</v>
      </c>
      <c r="BC17814">
        <v>0</v>
      </c>
      <c r="BD17814">
        <v>0</v>
      </c>
      <c r="BE17814">
        <v>9500</v>
      </c>
    </row>
    <row r="17815" spans="1:57" x14ac:dyDescent="0.35">
      <c r="A17815" t="s">
        <v>16</v>
      </c>
      <c r="B17815" t="s">
        <v>1127</v>
      </c>
      <c r="C17815">
        <v>83</v>
      </c>
      <c r="D17815">
        <v>5596.93</v>
      </c>
      <c r="E17815">
        <v>5000</v>
      </c>
      <c r="F17815">
        <v>0</v>
      </c>
      <c r="G17815">
        <v>25000</v>
      </c>
      <c r="H17815">
        <v>60</v>
      </c>
      <c r="I17815">
        <v>965.99</v>
      </c>
      <c r="J17815">
        <v>0</v>
      </c>
      <c r="K17815">
        <v>0</v>
      </c>
      <c r="L17815">
        <v>10000</v>
      </c>
      <c r="M17815">
        <v>71</v>
      </c>
      <c r="N17815">
        <v>267.35000000000002</v>
      </c>
      <c r="O17815">
        <v>150</v>
      </c>
      <c r="P17815">
        <v>0</v>
      </c>
      <c r="Q17815">
        <v>1500</v>
      </c>
      <c r="R17815">
        <v>83</v>
      </c>
      <c r="S17815">
        <v>1110.56</v>
      </c>
      <c r="T17815">
        <v>700</v>
      </c>
      <c r="U17815">
        <v>0</v>
      </c>
      <c r="V17815">
        <v>6000</v>
      </c>
      <c r="W17815">
        <v>96</v>
      </c>
      <c r="X17815">
        <v>2529.9</v>
      </c>
      <c r="Y17815">
        <v>2000</v>
      </c>
      <c r="Z17815">
        <v>200</v>
      </c>
      <c r="AA17815">
        <v>10000</v>
      </c>
      <c r="AB17815">
        <v>72</v>
      </c>
      <c r="AC17815">
        <v>1558.69</v>
      </c>
      <c r="AD17815">
        <v>1000</v>
      </c>
      <c r="AE17815">
        <v>0</v>
      </c>
      <c r="AF17815">
        <v>10000</v>
      </c>
      <c r="AG17815">
        <v>77</v>
      </c>
      <c r="AH17815">
        <v>407.52</v>
      </c>
      <c r="AI17815">
        <v>100</v>
      </c>
      <c r="AJ17815">
        <v>0</v>
      </c>
      <c r="AK17815">
        <v>5000</v>
      </c>
      <c r="AL17815">
        <v>102</v>
      </c>
      <c r="AM17815">
        <v>501.45</v>
      </c>
      <c r="AN17815">
        <v>500</v>
      </c>
      <c r="AO17815">
        <v>0</v>
      </c>
      <c r="AP17815">
        <v>1000</v>
      </c>
      <c r="AQ17815">
        <v>65</v>
      </c>
      <c r="AR17815">
        <v>489.5</v>
      </c>
      <c r="AS17815">
        <v>0</v>
      </c>
      <c r="AT17815">
        <v>0</v>
      </c>
      <c r="AU17815">
        <v>4000</v>
      </c>
      <c r="AV17815">
        <v>56</v>
      </c>
      <c r="AW17815">
        <v>305.94</v>
      </c>
      <c r="AX17815">
        <v>0</v>
      </c>
      <c r="AY17815">
        <v>0</v>
      </c>
      <c r="AZ17815">
        <v>13000</v>
      </c>
      <c r="BA17815">
        <v>70</v>
      </c>
      <c r="BB17815">
        <v>629.99</v>
      </c>
      <c r="BC17815">
        <v>0</v>
      </c>
      <c r="BD17815">
        <v>0</v>
      </c>
      <c r="BE17815">
        <v>5000</v>
      </c>
    </row>
    <row r="17816" spans="1:57" x14ac:dyDescent="0.35">
      <c r="A17816" t="s">
        <v>16</v>
      </c>
      <c r="B17816" t="s">
        <v>339</v>
      </c>
      <c r="C17816">
        <v>12</v>
      </c>
      <c r="D17816">
        <v>6988.51</v>
      </c>
      <c r="E17816">
        <v>5000</v>
      </c>
      <c r="F17816">
        <v>500</v>
      </c>
      <c r="G17816">
        <v>15000</v>
      </c>
      <c r="H17816">
        <v>2</v>
      </c>
      <c r="I17816">
        <v>0</v>
      </c>
      <c r="J17816">
        <v>0</v>
      </c>
      <c r="K17816">
        <v>0</v>
      </c>
      <c r="L17816">
        <v>0</v>
      </c>
      <c r="M17816">
        <v>3</v>
      </c>
      <c r="N17816">
        <v>208.3</v>
      </c>
      <c r="O17816">
        <v>200</v>
      </c>
      <c r="P17816">
        <v>0</v>
      </c>
      <c r="Q17816">
        <v>800</v>
      </c>
      <c r="R17816">
        <v>12</v>
      </c>
      <c r="S17816">
        <v>1879.33</v>
      </c>
      <c r="T17816">
        <v>2000</v>
      </c>
      <c r="U17816">
        <v>500</v>
      </c>
      <c r="V17816">
        <v>7000</v>
      </c>
      <c r="W17816">
        <v>14</v>
      </c>
      <c r="X17816">
        <v>4278.05</v>
      </c>
      <c r="Y17816">
        <v>3500</v>
      </c>
      <c r="Z17816">
        <v>800</v>
      </c>
      <c r="AA17816">
        <v>8500</v>
      </c>
      <c r="AB17816">
        <v>9</v>
      </c>
      <c r="AC17816">
        <v>3057.32</v>
      </c>
      <c r="AD17816">
        <v>2750</v>
      </c>
      <c r="AE17816">
        <v>0</v>
      </c>
      <c r="AF17816">
        <v>6900</v>
      </c>
      <c r="AG17816">
        <v>5</v>
      </c>
      <c r="AH17816">
        <v>984.67</v>
      </c>
      <c r="AI17816">
        <v>300</v>
      </c>
      <c r="AJ17816">
        <v>0</v>
      </c>
      <c r="AK17816">
        <v>3000</v>
      </c>
      <c r="AL17816">
        <v>14</v>
      </c>
      <c r="AM17816">
        <v>610.16999999999996</v>
      </c>
      <c r="AN17816">
        <v>600</v>
      </c>
      <c r="AO17816">
        <v>206</v>
      </c>
      <c r="AP17816">
        <v>1300</v>
      </c>
      <c r="AQ17816">
        <v>5</v>
      </c>
      <c r="AR17816">
        <v>1190.45</v>
      </c>
      <c r="AS17816">
        <v>0</v>
      </c>
      <c r="AT17816">
        <v>0</v>
      </c>
      <c r="AU17816">
        <v>3000</v>
      </c>
      <c r="AV17816">
        <v>3</v>
      </c>
      <c r="AW17816">
        <v>0</v>
      </c>
      <c r="AX17816">
        <v>0</v>
      </c>
      <c r="AY17816">
        <v>0</v>
      </c>
      <c r="AZ17816">
        <v>0</v>
      </c>
      <c r="BA17816">
        <v>4</v>
      </c>
      <c r="BB17816">
        <v>6791.38</v>
      </c>
      <c r="BC17816">
        <v>9000</v>
      </c>
      <c r="BD17816">
        <v>0</v>
      </c>
      <c r="BE17816">
        <v>9000</v>
      </c>
    </row>
    <row r="17817" spans="1:57" x14ac:dyDescent="0.35">
      <c r="A17817" t="s">
        <v>17</v>
      </c>
      <c r="B17817" t="s">
        <v>1126</v>
      </c>
      <c r="C17817">
        <v>76</v>
      </c>
      <c r="D17817">
        <v>4917.76</v>
      </c>
      <c r="E17817">
        <v>4000</v>
      </c>
      <c r="F17817">
        <v>100</v>
      </c>
      <c r="G17817">
        <v>17000</v>
      </c>
      <c r="H17817">
        <v>43</v>
      </c>
      <c r="I17817">
        <v>1224.8399999999999</v>
      </c>
      <c r="J17817">
        <v>0</v>
      </c>
      <c r="K17817">
        <v>0</v>
      </c>
      <c r="L17817">
        <v>20000</v>
      </c>
      <c r="M17817">
        <v>61</v>
      </c>
      <c r="N17817">
        <v>280.68</v>
      </c>
      <c r="O17817">
        <v>125</v>
      </c>
      <c r="P17817">
        <v>0</v>
      </c>
      <c r="Q17817">
        <v>3000</v>
      </c>
      <c r="R17817">
        <v>67</v>
      </c>
      <c r="S17817">
        <v>884.51</v>
      </c>
      <c r="T17817">
        <v>500</v>
      </c>
      <c r="U17817">
        <v>0</v>
      </c>
      <c r="V17817">
        <v>5000</v>
      </c>
      <c r="W17817">
        <v>84</v>
      </c>
      <c r="X17817">
        <v>2126.59</v>
      </c>
      <c r="Y17817">
        <v>2000</v>
      </c>
      <c r="Z17817">
        <v>0</v>
      </c>
      <c r="AA17817">
        <v>7000</v>
      </c>
      <c r="AB17817">
        <v>60</v>
      </c>
      <c r="AC17817">
        <v>1513.18</v>
      </c>
      <c r="AD17817">
        <v>500</v>
      </c>
      <c r="AE17817">
        <v>0</v>
      </c>
      <c r="AF17817">
        <v>8300</v>
      </c>
      <c r="AG17817">
        <v>65</v>
      </c>
      <c r="AH17817">
        <v>479.72</v>
      </c>
      <c r="AI17817">
        <v>300</v>
      </c>
      <c r="AJ17817">
        <v>0</v>
      </c>
      <c r="AK17817">
        <v>3000</v>
      </c>
      <c r="AL17817">
        <v>89</v>
      </c>
      <c r="AM17817">
        <v>451.45</v>
      </c>
      <c r="AN17817">
        <v>335</v>
      </c>
      <c r="AO17817">
        <v>0</v>
      </c>
      <c r="AP17817">
        <v>1500</v>
      </c>
      <c r="AQ17817">
        <v>46</v>
      </c>
      <c r="AR17817">
        <v>1771.1</v>
      </c>
      <c r="AS17817">
        <v>0</v>
      </c>
      <c r="AT17817">
        <v>0</v>
      </c>
      <c r="AU17817">
        <v>50000</v>
      </c>
      <c r="AV17817">
        <v>44</v>
      </c>
      <c r="AW17817">
        <v>627.35</v>
      </c>
      <c r="AX17817">
        <v>0</v>
      </c>
      <c r="AY17817">
        <v>0</v>
      </c>
      <c r="AZ17817">
        <v>18000</v>
      </c>
      <c r="BA17817">
        <v>52</v>
      </c>
      <c r="BB17817">
        <v>1061.56</v>
      </c>
      <c r="BC17817">
        <v>0</v>
      </c>
      <c r="BD17817">
        <v>0</v>
      </c>
      <c r="BE17817">
        <v>15000</v>
      </c>
    </row>
    <row r="17818" spans="1:57" x14ac:dyDescent="0.35">
      <c r="A17818" t="s">
        <v>17</v>
      </c>
      <c r="B17818" t="s">
        <v>1127</v>
      </c>
      <c r="C17818">
        <v>83</v>
      </c>
      <c r="D17818">
        <v>6015.89</v>
      </c>
      <c r="E17818">
        <v>5000</v>
      </c>
      <c r="F17818">
        <v>200</v>
      </c>
      <c r="G17818">
        <v>20000</v>
      </c>
      <c r="H17818">
        <v>52</v>
      </c>
      <c r="I17818">
        <v>1869.89</v>
      </c>
      <c r="J17818">
        <v>0</v>
      </c>
      <c r="K17818">
        <v>0</v>
      </c>
      <c r="L17818">
        <v>10000</v>
      </c>
      <c r="M17818">
        <v>66</v>
      </c>
      <c r="N17818">
        <v>269.33</v>
      </c>
      <c r="O17818">
        <v>200</v>
      </c>
      <c r="P17818">
        <v>0</v>
      </c>
      <c r="Q17818">
        <v>1000</v>
      </c>
      <c r="R17818">
        <v>75</v>
      </c>
      <c r="S17818">
        <v>1297.3800000000001</v>
      </c>
      <c r="T17818">
        <v>800</v>
      </c>
      <c r="U17818">
        <v>0</v>
      </c>
      <c r="V17818">
        <v>10000</v>
      </c>
      <c r="W17818">
        <v>93</v>
      </c>
      <c r="X17818">
        <v>2205.02</v>
      </c>
      <c r="Y17818">
        <v>2000</v>
      </c>
      <c r="Z17818">
        <v>0</v>
      </c>
      <c r="AA17818">
        <v>7000</v>
      </c>
      <c r="AB17818">
        <v>62</v>
      </c>
      <c r="AC17818">
        <v>2008.98</v>
      </c>
      <c r="AD17818">
        <v>800</v>
      </c>
      <c r="AE17818">
        <v>0</v>
      </c>
      <c r="AF17818">
        <v>12000</v>
      </c>
      <c r="AG17818">
        <v>68</v>
      </c>
      <c r="AH17818">
        <v>644.29999999999995</v>
      </c>
      <c r="AI17818">
        <v>300</v>
      </c>
      <c r="AJ17818">
        <v>0</v>
      </c>
      <c r="AK17818">
        <v>6000</v>
      </c>
      <c r="AL17818">
        <v>93</v>
      </c>
      <c r="AM17818">
        <v>850.45</v>
      </c>
      <c r="AN17818">
        <v>500</v>
      </c>
      <c r="AO17818">
        <v>0</v>
      </c>
      <c r="AP17818">
        <v>17000</v>
      </c>
      <c r="AQ17818">
        <v>54</v>
      </c>
      <c r="AR17818">
        <v>662.97</v>
      </c>
      <c r="AS17818">
        <v>0</v>
      </c>
      <c r="AT17818">
        <v>0</v>
      </c>
      <c r="AU17818">
        <v>10000</v>
      </c>
      <c r="AV17818">
        <v>46</v>
      </c>
      <c r="AW17818">
        <v>546.39</v>
      </c>
      <c r="AX17818">
        <v>0</v>
      </c>
      <c r="AY17818">
        <v>0</v>
      </c>
      <c r="AZ17818">
        <v>10000</v>
      </c>
      <c r="BA17818">
        <v>60</v>
      </c>
      <c r="BB17818">
        <v>1286.31</v>
      </c>
      <c r="BC17818">
        <v>200</v>
      </c>
      <c r="BD17818">
        <v>0</v>
      </c>
      <c r="BE17818">
        <v>15000</v>
      </c>
    </row>
    <row r="17819" spans="1:57" x14ac:dyDescent="0.35">
      <c r="A17819" t="s">
        <v>17</v>
      </c>
      <c r="B17819" t="s">
        <v>339</v>
      </c>
      <c r="C17819">
        <v>7</v>
      </c>
      <c r="D17819">
        <v>5859.84</v>
      </c>
      <c r="E17819">
        <v>5000</v>
      </c>
      <c r="F17819">
        <v>1500</v>
      </c>
      <c r="G17819">
        <v>9000</v>
      </c>
      <c r="H17819">
        <v>6</v>
      </c>
      <c r="I17819">
        <v>3366.43</v>
      </c>
      <c r="J17819">
        <v>0</v>
      </c>
      <c r="K17819">
        <v>0</v>
      </c>
      <c r="L17819">
        <v>8500</v>
      </c>
      <c r="M17819">
        <v>3</v>
      </c>
      <c r="N17819">
        <v>389.31</v>
      </c>
      <c r="O17819">
        <v>500</v>
      </c>
      <c r="P17819">
        <v>200</v>
      </c>
      <c r="Q17819">
        <v>500</v>
      </c>
      <c r="R17819">
        <v>7</v>
      </c>
      <c r="S17819">
        <v>451.89</v>
      </c>
      <c r="T17819">
        <v>500</v>
      </c>
      <c r="U17819">
        <v>0</v>
      </c>
      <c r="V17819">
        <v>1000</v>
      </c>
      <c r="W17819">
        <v>7</v>
      </c>
      <c r="X17819">
        <v>2110.61</v>
      </c>
      <c r="Y17819">
        <v>2000</v>
      </c>
      <c r="Z17819">
        <v>600</v>
      </c>
      <c r="AA17819">
        <v>3600</v>
      </c>
      <c r="AB17819">
        <v>2</v>
      </c>
      <c r="AC17819">
        <v>225.03</v>
      </c>
      <c r="AD17819">
        <v>1000</v>
      </c>
      <c r="AE17819">
        <v>0</v>
      </c>
      <c r="AF17819">
        <v>1000</v>
      </c>
      <c r="AG17819">
        <v>6</v>
      </c>
      <c r="AH17819">
        <v>330.99</v>
      </c>
      <c r="AI17819">
        <v>200</v>
      </c>
      <c r="AJ17819">
        <v>0</v>
      </c>
      <c r="AK17819">
        <v>900</v>
      </c>
      <c r="AL17819">
        <v>10</v>
      </c>
      <c r="AM17819">
        <v>478.86</v>
      </c>
      <c r="AN17819">
        <v>500</v>
      </c>
      <c r="AO17819">
        <v>50</v>
      </c>
      <c r="AP17819">
        <v>1000</v>
      </c>
      <c r="AQ17819">
        <v>7</v>
      </c>
      <c r="AR17819">
        <v>787.5</v>
      </c>
      <c r="AS17819">
        <v>0</v>
      </c>
      <c r="AT17819">
        <v>0</v>
      </c>
      <c r="AU17819">
        <v>5000</v>
      </c>
      <c r="AV17819">
        <v>4</v>
      </c>
      <c r="AW17819">
        <v>0</v>
      </c>
      <c r="AX17819">
        <v>0</v>
      </c>
      <c r="AY17819">
        <v>0</v>
      </c>
      <c r="AZ17819">
        <v>0</v>
      </c>
      <c r="BA17819">
        <v>5</v>
      </c>
      <c r="BB17819">
        <v>801.01</v>
      </c>
      <c r="BC17819">
        <v>1000</v>
      </c>
      <c r="BD17819">
        <v>0</v>
      </c>
      <c r="BE17819">
        <v>2000</v>
      </c>
    </row>
    <row r="17820" spans="1:57" x14ac:dyDescent="0.35">
      <c r="A17820" t="s">
        <v>18</v>
      </c>
      <c r="B17820" t="s">
        <v>1126</v>
      </c>
      <c r="C17820">
        <v>79</v>
      </c>
      <c r="D17820">
        <v>3032.73</v>
      </c>
      <c r="E17820">
        <v>2500</v>
      </c>
      <c r="F17820">
        <v>0</v>
      </c>
      <c r="G17820">
        <v>12000</v>
      </c>
      <c r="H17820">
        <v>48</v>
      </c>
      <c r="I17820">
        <v>436.15</v>
      </c>
      <c r="J17820">
        <v>0</v>
      </c>
      <c r="K17820">
        <v>0</v>
      </c>
      <c r="L17820">
        <v>6000</v>
      </c>
      <c r="M17820">
        <v>63</v>
      </c>
      <c r="N17820">
        <v>177.96</v>
      </c>
      <c r="O17820">
        <v>150</v>
      </c>
      <c r="P17820">
        <v>0</v>
      </c>
      <c r="Q17820">
        <v>1000</v>
      </c>
      <c r="R17820">
        <v>68</v>
      </c>
      <c r="S17820">
        <v>657.89</v>
      </c>
      <c r="T17820">
        <v>500</v>
      </c>
      <c r="U17820">
        <v>0</v>
      </c>
      <c r="V17820">
        <v>3000</v>
      </c>
      <c r="W17820">
        <v>89</v>
      </c>
      <c r="X17820">
        <v>1934.75</v>
      </c>
      <c r="Y17820">
        <v>1200</v>
      </c>
      <c r="Z17820">
        <v>0</v>
      </c>
      <c r="AA17820">
        <v>10000</v>
      </c>
      <c r="AB17820">
        <v>55</v>
      </c>
      <c r="AC17820">
        <v>1325.51</v>
      </c>
      <c r="AD17820">
        <v>500</v>
      </c>
      <c r="AE17820">
        <v>0</v>
      </c>
      <c r="AF17820">
        <v>7500</v>
      </c>
      <c r="AG17820">
        <v>62</v>
      </c>
      <c r="AH17820">
        <v>344.26</v>
      </c>
      <c r="AI17820">
        <v>150</v>
      </c>
      <c r="AJ17820">
        <v>0</v>
      </c>
      <c r="AK17820">
        <v>5000</v>
      </c>
      <c r="AL17820">
        <v>87</v>
      </c>
      <c r="AM17820">
        <v>345.3</v>
      </c>
      <c r="AN17820">
        <v>305</v>
      </c>
      <c r="AO17820">
        <v>0</v>
      </c>
      <c r="AP17820">
        <v>1000</v>
      </c>
      <c r="AQ17820">
        <v>45</v>
      </c>
      <c r="AR17820">
        <v>5.56</v>
      </c>
      <c r="AS17820">
        <v>0</v>
      </c>
      <c r="AT17820">
        <v>0</v>
      </c>
      <c r="AU17820">
        <v>500</v>
      </c>
      <c r="AV17820">
        <v>47</v>
      </c>
      <c r="AW17820">
        <v>443.11</v>
      </c>
      <c r="AX17820">
        <v>0</v>
      </c>
      <c r="AY17820">
        <v>0</v>
      </c>
      <c r="AZ17820">
        <v>15000</v>
      </c>
      <c r="BA17820">
        <v>54</v>
      </c>
      <c r="BB17820">
        <v>639.49</v>
      </c>
      <c r="BC17820">
        <v>0</v>
      </c>
      <c r="BD17820">
        <v>0</v>
      </c>
      <c r="BE17820">
        <v>4500</v>
      </c>
    </row>
    <row r="17821" spans="1:57" x14ac:dyDescent="0.35">
      <c r="A17821" t="s">
        <v>18</v>
      </c>
      <c r="B17821" t="s">
        <v>1127</v>
      </c>
      <c r="C17821">
        <v>80</v>
      </c>
      <c r="D17821">
        <v>4543.2</v>
      </c>
      <c r="E17821">
        <v>4000</v>
      </c>
      <c r="F17821">
        <v>0</v>
      </c>
      <c r="G17821">
        <v>17000</v>
      </c>
      <c r="H17821">
        <v>49</v>
      </c>
      <c r="I17821">
        <v>597.33000000000004</v>
      </c>
      <c r="J17821">
        <v>0</v>
      </c>
      <c r="K17821">
        <v>0</v>
      </c>
      <c r="L17821">
        <v>8000</v>
      </c>
      <c r="M17821">
        <v>73</v>
      </c>
      <c r="N17821">
        <v>244.53</v>
      </c>
      <c r="O17821">
        <v>200</v>
      </c>
      <c r="P17821">
        <v>0</v>
      </c>
      <c r="Q17821">
        <v>1000</v>
      </c>
      <c r="R17821">
        <v>72</v>
      </c>
      <c r="S17821">
        <v>779.83</v>
      </c>
      <c r="T17821">
        <v>400</v>
      </c>
      <c r="U17821">
        <v>0</v>
      </c>
      <c r="V17821">
        <v>5000</v>
      </c>
      <c r="W17821">
        <v>93</v>
      </c>
      <c r="X17821">
        <v>2218.4</v>
      </c>
      <c r="Y17821">
        <v>2400</v>
      </c>
      <c r="Z17821">
        <v>0</v>
      </c>
      <c r="AA17821">
        <v>5000</v>
      </c>
      <c r="AB17821">
        <v>63</v>
      </c>
      <c r="AC17821">
        <v>2001.26</v>
      </c>
      <c r="AD17821">
        <v>1000</v>
      </c>
      <c r="AE17821">
        <v>0</v>
      </c>
      <c r="AF17821">
        <v>12000</v>
      </c>
      <c r="AG17821">
        <v>65</v>
      </c>
      <c r="AH17821">
        <v>339.11</v>
      </c>
      <c r="AI17821">
        <v>120</v>
      </c>
      <c r="AJ17821">
        <v>0</v>
      </c>
      <c r="AK17821">
        <v>5000</v>
      </c>
      <c r="AL17821">
        <v>97</v>
      </c>
      <c r="AM17821">
        <v>474.09</v>
      </c>
      <c r="AN17821">
        <v>440</v>
      </c>
      <c r="AO17821">
        <v>0</v>
      </c>
      <c r="AP17821">
        <v>1950</v>
      </c>
      <c r="AQ17821">
        <v>45</v>
      </c>
      <c r="AR17821">
        <v>251.89</v>
      </c>
      <c r="AS17821">
        <v>0</v>
      </c>
      <c r="AT17821">
        <v>0</v>
      </c>
      <c r="AU17821">
        <v>2400</v>
      </c>
      <c r="AV17821">
        <v>42</v>
      </c>
      <c r="AW17821">
        <v>49.63</v>
      </c>
      <c r="AX17821">
        <v>0</v>
      </c>
      <c r="AY17821">
        <v>0</v>
      </c>
      <c r="AZ17821">
        <v>1000</v>
      </c>
      <c r="BA17821">
        <v>51</v>
      </c>
      <c r="BB17821">
        <v>1029.93</v>
      </c>
      <c r="BC17821">
        <v>100</v>
      </c>
      <c r="BD17821">
        <v>0</v>
      </c>
      <c r="BE17821">
        <v>6000</v>
      </c>
    </row>
    <row r="17822" spans="1:57" x14ac:dyDescent="0.35">
      <c r="A17822" t="s">
        <v>18</v>
      </c>
      <c r="B17822" t="s">
        <v>339</v>
      </c>
      <c r="C17822">
        <v>7</v>
      </c>
      <c r="D17822">
        <v>4428.05</v>
      </c>
      <c r="E17822">
        <v>3000</v>
      </c>
      <c r="F17822">
        <v>1000</v>
      </c>
      <c r="G17822">
        <v>10000</v>
      </c>
      <c r="H17822">
        <v>2</v>
      </c>
      <c r="I17822">
        <v>1386.63</v>
      </c>
      <c r="J17822">
        <v>2000</v>
      </c>
      <c r="K17822">
        <v>500</v>
      </c>
      <c r="L17822">
        <v>2000</v>
      </c>
      <c r="M17822">
        <v>5</v>
      </c>
      <c r="N17822">
        <v>352.53</v>
      </c>
      <c r="O17822">
        <v>330</v>
      </c>
      <c r="P17822">
        <v>25</v>
      </c>
      <c r="Q17822">
        <v>600</v>
      </c>
      <c r="R17822">
        <v>8</v>
      </c>
      <c r="S17822">
        <v>453.09</v>
      </c>
      <c r="T17822">
        <v>500</v>
      </c>
      <c r="U17822">
        <v>50</v>
      </c>
      <c r="V17822">
        <v>1000</v>
      </c>
      <c r="W17822">
        <v>8</v>
      </c>
      <c r="X17822">
        <v>2642.12</v>
      </c>
      <c r="Y17822">
        <v>3500</v>
      </c>
      <c r="Z17822">
        <v>300</v>
      </c>
      <c r="AA17822">
        <v>4300</v>
      </c>
      <c r="AB17822">
        <v>3</v>
      </c>
      <c r="AC17822">
        <v>1412.92</v>
      </c>
      <c r="AD17822">
        <v>1000</v>
      </c>
      <c r="AE17822">
        <v>700</v>
      </c>
      <c r="AF17822">
        <v>2200</v>
      </c>
      <c r="AG17822">
        <v>3</v>
      </c>
      <c r="AH17822">
        <v>365.8</v>
      </c>
      <c r="AI17822">
        <v>200</v>
      </c>
      <c r="AJ17822">
        <v>200</v>
      </c>
      <c r="AK17822">
        <v>600</v>
      </c>
      <c r="AL17822">
        <v>8</v>
      </c>
      <c r="AM17822">
        <v>367.91</v>
      </c>
      <c r="AN17822">
        <v>400</v>
      </c>
      <c r="AO17822">
        <v>180</v>
      </c>
      <c r="AP17822">
        <v>500</v>
      </c>
      <c r="AQ17822">
        <v>1</v>
      </c>
      <c r="AR17822">
        <v>15000</v>
      </c>
      <c r="AS17822">
        <v>15000</v>
      </c>
      <c r="AT17822">
        <v>15000</v>
      </c>
      <c r="AU17822">
        <v>15000</v>
      </c>
      <c r="BA17822">
        <v>1</v>
      </c>
      <c r="BB17822">
        <v>500</v>
      </c>
      <c r="BC17822">
        <v>500</v>
      </c>
      <c r="BD17822">
        <v>500</v>
      </c>
      <c r="BE17822">
        <v>500</v>
      </c>
    </row>
    <row r="17823" spans="1:57" x14ac:dyDescent="0.35">
      <c r="A17823" t="s">
        <v>19</v>
      </c>
      <c r="B17823" t="s">
        <v>1126</v>
      </c>
      <c r="C17823">
        <v>63</v>
      </c>
      <c r="D17823">
        <v>4838.68</v>
      </c>
      <c r="E17823">
        <v>3500</v>
      </c>
      <c r="F17823">
        <v>0</v>
      </c>
      <c r="G17823">
        <v>20000</v>
      </c>
      <c r="H17823">
        <v>48</v>
      </c>
      <c r="I17823">
        <v>276.37</v>
      </c>
      <c r="J17823">
        <v>0</v>
      </c>
      <c r="K17823">
        <v>0</v>
      </c>
      <c r="L17823">
        <v>3000</v>
      </c>
      <c r="M17823">
        <v>60</v>
      </c>
      <c r="N17823">
        <v>177.01</v>
      </c>
      <c r="O17823">
        <v>120</v>
      </c>
      <c r="P17823">
        <v>0</v>
      </c>
      <c r="Q17823">
        <v>1200</v>
      </c>
      <c r="R17823">
        <v>61</v>
      </c>
      <c r="S17823">
        <v>535.01</v>
      </c>
      <c r="T17823">
        <v>400</v>
      </c>
      <c r="U17823">
        <v>0</v>
      </c>
      <c r="V17823">
        <v>4500</v>
      </c>
      <c r="W17823">
        <v>83</v>
      </c>
      <c r="X17823">
        <v>2065.98</v>
      </c>
      <c r="Y17823">
        <v>2000</v>
      </c>
      <c r="Z17823">
        <v>0</v>
      </c>
      <c r="AA17823">
        <v>5400</v>
      </c>
      <c r="AB17823">
        <v>60</v>
      </c>
      <c r="AC17823">
        <v>1101.6099999999999</v>
      </c>
      <c r="AD17823">
        <v>400</v>
      </c>
      <c r="AE17823">
        <v>0</v>
      </c>
      <c r="AF17823">
        <v>6333</v>
      </c>
      <c r="AG17823">
        <v>61</v>
      </c>
      <c r="AH17823">
        <v>368.32</v>
      </c>
      <c r="AI17823">
        <v>20</v>
      </c>
      <c r="AJ17823">
        <v>0</v>
      </c>
      <c r="AK17823">
        <v>3000</v>
      </c>
      <c r="AL17823">
        <v>92</v>
      </c>
      <c r="AM17823">
        <v>433.71</v>
      </c>
      <c r="AN17823">
        <v>333</v>
      </c>
      <c r="AO17823">
        <v>0</v>
      </c>
      <c r="AP17823">
        <v>1500</v>
      </c>
      <c r="AQ17823">
        <v>46</v>
      </c>
      <c r="AR17823">
        <v>523.64</v>
      </c>
      <c r="AS17823">
        <v>0</v>
      </c>
      <c r="AT17823">
        <v>0</v>
      </c>
      <c r="AU17823">
        <v>16000</v>
      </c>
      <c r="AV17823">
        <v>49</v>
      </c>
      <c r="AW17823">
        <v>119.66</v>
      </c>
      <c r="AX17823">
        <v>0</v>
      </c>
      <c r="AY17823">
        <v>0</v>
      </c>
      <c r="AZ17823">
        <v>2000</v>
      </c>
      <c r="BA17823">
        <v>56</v>
      </c>
      <c r="BB17823">
        <v>803.8</v>
      </c>
      <c r="BC17823">
        <v>0</v>
      </c>
      <c r="BD17823">
        <v>0</v>
      </c>
      <c r="BE17823">
        <v>19000</v>
      </c>
    </row>
    <row r="17824" spans="1:57" x14ac:dyDescent="0.35">
      <c r="A17824" t="s">
        <v>19</v>
      </c>
      <c r="B17824" t="s">
        <v>1127</v>
      </c>
      <c r="C17824">
        <v>77</v>
      </c>
      <c r="D17824">
        <v>6299.33</v>
      </c>
      <c r="E17824">
        <v>5000</v>
      </c>
      <c r="F17824">
        <v>0</v>
      </c>
      <c r="G17824">
        <v>25000</v>
      </c>
      <c r="H17824">
        <v>59</v>
      </c>
      <c r="I17824">
        <v>1479.24</v>
      </c>
      <c r="J17824">
        <v>0</v>
      </c>
      <c r="K17824">
        <v>0</v>
      </c>
      <c r="L17824">
        <v>20000</v>
      </c>
      <c r="M17824">
        <v>68</v>
      </c>
      <c r="N17824">
        <v>496.4</v>
      </c>
      <c r="O17824">
        <v>250</v>
      </c>
      <c r="P17824">
        <v>0</v>
      </c>
      <c r="Q17824">
        <v>6000</v>
      </c>
      <c r="R17824">
        <v>74</v>
      </c>
      <c r="S17824">
        <v>807.92</v>
      </c>
      <c r="T17824">
        <v>700</v>
      </c>
      <c r="U17824">
        <v>0</v>
      </c>
      <c r="V17824">
        <v>5000</v>
      </c>
      <c r="W17824">
        <v>85</v>
      </c>
      <c r="X17824">
        <v>2066.73</v>
      </c>
      <c r="Y17824">
        <v>2000</v>
      </c>
      <c r="Z17824">
        <v>120</v>
      </c>
      <c r="AA17824">
        <v>8000</v>
      </c>
      <c r="AB17824">
        <v>67</v>
      </c>
      <c r="AC17824">
        <v>1691.69</v>
      </c>
      <c r="AD17824">
        <v>1000</v>
      </c>
      <c r="AE17824">
        <v>0</v>
      </c>
      <c r="AF17824">
        <v>10000</v>
      </c>
      <c r="AG17824">
        <v>66</v>
      </c>
      <c r="AH17824">
        <v>383.98</v>
      </c>
      <c r="AI17824">
        <v>50</v>
      </c>
      <c r="AJ17824">
        <v>0</v>
      </c>
      <c r="AK17824">
        <v>4500</v>
      </c>
      <c r="AL17824">
        <v>92</v>
      </c>
      <c r="AM17824">
        <v>609.14</v>
      </c>
      <c r="AN17824">
        <v>500</v>
      </c>
      <c r="AO17824">
        <v>75</v>
      </c>
      <c r="AP17824">
        <v>4000</v>
      </c>
      <c r="AQ17824">
        <v>55</v>
      </c>
      <c r="AR17824">
        <v>657.91</v>
      </c>
      <c r="AS17824">
        <v>0</v>
      </c>
      <c r="AT17824">
        <v>0</v>
      </c>
      <c r="AU17824">
        <v>12000</v>
      </c>
      <c r="AV17824">
        <v>50</v>
      </c>
      <c r="AW17824">
        <v>66.42</v>
      </c>
      <c r="AX17824">
        <v>0</v>
      </c>
      <c r="AY17824">
        <v>0</v>
      </c>
      <c r="AZ17824">
        <v>4800</v>
      </c>
      <c r="BA17824">
        <v>52</v>
      </c>
      <c r="BB17824">
        <v>603.4</v>
      </c>
      <c r="BC17824">
        <v>0</v>
      </c>
      <c r="BD17824">
        <v>0</v>
      </c>
      <c r="BE17824">
        <v>6000</v>
      </c>
    </row>
    <row r="17825" spans="1:57" x14ac:dyDescent="0.35">
      <c r="A17825" t="s">
        <v>19</v>
      </c>
      <c r="B17825" t="s">
        <v>339</v>
      </c>
      <c r="C17825">
        <v>8</v>
      </c>
      <c r="D17825">
        <v>6058.18</v>
      </c>
      <c r="E17825">
        <v>6000</v>
      </c>
      <c r="F17825">
        <v>0</v>
      </c>
      <c r="G17825">
        <v>15000</v>
      </c>
      <c r="H17825">
        <v>6</v>
      </c>
      <c r="I17825">
        <v>668.45</v>
      </c>
      <c r="J17825">
        <v>1000</v>
      </c>
      <c r="K17825">
        <v>0</v>
      </c>
      <c r="L17825">
        <v>1700</v>
      </c>
      <c r="M17825">
        <v>7</v>
      </c>
      <c r="N17825">
        <v>567.53</v>
      </c>
      <c r="O17825">
        <v>600</v>
      </c>
      <c r="P17825">
        <v>90</v>
      </c>
      <c r="Q17825">
        <v>1000</v>
      </c>
      <c r="R17825">
        <v>7</v>
      </c>
      <c r="S17825">
        <v>563.66</v>
      </c>
      <c r="T17825">
        <v>500</v>
      </c>
      <c r="U17825">
        <v>200</v>
      </c>
      <c r="V17825">
        <v>2000</v>
      </c>
      <c r="W17825">
        <v>9</v>
      </c>
      <c r="X17825">
        <v>2472.88</v>
      </c>
      <c r="Y17825">
        <v>2000</v>
      </c>
      <c r="Z17825">
        <v>300</v>
      </c>
      <c r="AA17825">
        <v>5000</v>
      </c>
      <c r="AB17825">
        <v>4</v>
      </c>
      <c r="AC17825">
        <v>1554.79</v>
      </c>
      <c r="AD17825">
        <v>1500</v>
      </c>
      <c r="AE17825">
        <v>0</v>
      </c>
      <c r="AF17825">
        <v>3000</v>
      </c>
      <c r="AG17825">
        <v>4</v>
      </c>
      <c r="AH17825">
        <v>722.59</v>
      </c>
      <c r="AI17825">
        <v>200</v>
      </c>
      <c r="AJ17825">
        <v>200</v>
      </c>
      <c r="AK17825">
        <v>1500</v>
      </c>
      <c r="AL17825">
        <v>10</v>
      </c>
      <c r="AM17825">
        <v>462.97</v>
      </c>
      <c r="AN17825">
        <v>550</v>
      </c>
      <c r="AO17825">
        <v>75</v>
      </c>
      <c r="AP17825">
        <v>860</v>
      </c>
      <c r="AQ17825">
        <v>4</v>
      </c>
      <c r="AR17825">
        <v>119.02</v>
      </c>
      <c r="AS17825">
        <v>0</v>
      </c>
      <c r="AT17825">
        <v>0</v>
      </c>
      <c r="AU17825">
        <v>500</v>
      </c>
      <c r="AV17825">
        <v>3</v>
      </c>
      <c r="AW17825">
        <v>41.11</v>
      </c>
      <c r="AX17825">
        <v>0</v>
      </c>
      <c r="AY17825">
        <v>0</v>
      </c>
      <c r="AZ17825">
        <v>100</v>
      </c>
      <c r="BA17825">
        <v>4</v>
      </c>
      <c r="BB17825">
        <v>1172.03</v>
      </c>
      <c r="BC17825">
        <v>1000</v>
      </c>
      <c r="BD17825">
        <v>0</v>
      </c>
      <c r="BE17825">
        <v>2000</v>
      </c>
    </row>
    <row r="17826" spans="1:57" x14ac:dyDescent="0.35">
      <c r="A17826" t="s">
        <v>20</v>
      </c>
      <c r="B17826" t="s">
        <v>1126</v>
      </c>
      <c r="C17826">
        <v>67</v>
      </c>
      <c r="D17826">
        <v>8255.42</v>
      </c>
      <c r="E17826">
        <v>5000</v>
      </c>
      <c r="F17826">
        <v>0</v>
      </c>
      <c r="G17826">
        <v>60000</v>
      </c>
      <c r="H17826">
        <v>44</v>
      </c>
      <c r="I17826">
        <v>3043.78</v>
      </c>
      <c r="J17826">
        <v>0</v>
      </c>
      <c r="K17826">
        <v>0</v>
      </c>
      <c r="L17826">
        <v>30000</v>
      </c>
      <c r="M17826">
        <v>54</v>
      </c>
      <c r="N17826">
        <v>333.29</v>
      </c>
      <c r="O17826">
        <v>200</v>
      </c>
      <c r="P17826">
        <v>0</v>
      </c>
      <c r="Q17826">
        <v>3000</v>
      </c>
      <c r="R17826">
        <v>57</v>
      </c>
      <c r="S17826">
        <v>1258.23</v>
      </c>
      <c r="T17826">
        <v>500</v>
      </c>
      <c r="U17826">
        <v>0</v>
      </c>
      <c r="V17826">
        <v>7500</v>
      </c>
      <c r="W17826">
        <v>80</v>
      </c>
      <c r="X17826">
        <v>2849.13</v>
      </c>
      <c r="Y17826">
        <v>2400</v>
      </c>
      <c r="Z17826">
        <v>0</v>
      </c>
      <c r="AA17826">
        <v>15000</v>
      </c>
      <c r="AB17826">
        <v>59</v>
      </c>
      <c r="AC17826">
        <v>2088.62</v>
      </c>
      <c r="AD17826">
        <v>900</v>
      </c>
      <c r="AE17826">
        <v>0</v>
      </c>
      <c r="AF17826">
        <v>15000</v>
      </c>
      <c r="AG17826">
        <v>60</v>
      </c>
      <c r="AH17826">
        <v>635.52</v>
      </c>
      <c r="AI17826">
        <v>300</v>
      </c>
      <c r="AJ17826">
        <v>0</v>
      </c>
      <c r="AK17826">
        <v>4000</v>
      </c>
      <c r="AL17826">
        <v>84</v>
      </c>
      <c r="AM17826">
        <v>485.76</v>
      </c>
      <c r="AN17826">
        <v>350</v>
      </c>
      <c r="AO17826">
        <v>0</v>
      </c>
      <c r="AP17826">
        <v>3500</v>
      </c>
      <c r="AQ17826">
        <v>45</v>
      </c>
      <c r="AR17826">
        <v>2488.4</v>
      </c>
      <c r="AS17826">
        <v>0</v>
      </c>
      <c r="AT17826">
        <v>0</v>
      </c>
      <c r="AU17826">
        <v>100000</v>
      </c>
      <c r="AV17826">
        <v>44</v>
      </c>
      <c r="AW17826">
        <v>277.64</v>
      </c>
      <c r="AX17826">
        <v>0</v>
      </c>
      <c r="AY17826">
        <v>0</v>
      </c>
      <c r="AZ17826">
        <v>3500</v>
      </c>
      <c r="BA17826">
        <v>54</v>
      </c>
      <c r="BB17826">
        <v>1349.03</v>
      </c>
      <c r="BC17826">
        <v>0</v>
      </c>
      <c r="BD17826">
        <v>0</v>
      </c>
      <c r="BE17826">
        <v>10000</v>
      </c>
    </row>
    <row r="17827" spans="1:57" x14ac:dyDescent="0.35">
      <c r="A17827" t="s">
        <v>20</v>
      </c>
      <c r="B17827" t="s">
        <v>1127</v>
      </c>
      <c r="C17827">
        <v>89</v>
      </c>
      <c r="D17827">
        <v>9803.41</v>
      </c>
      <c r="E17827">
        <v>7000</v>
      </c>
      <c r="F17827">
        <v>200</v>
      </c>
      <c r="G17827">
        <v>30000</v>
      </c>
      <c r="H17827">
        <v>63</v>
      </c>
      <c r="I17827">
        <v>2146.63</v>
      </c>
      <c r="J17827">
        <v>0</v>
      </c>
      <c r="K17827">
        <v>0</v>
      </c>
      <c r="L17827">
        <v>15000</v>
      </c>
      <c r="M17827">
        <v>76</v>
      </c>
      <c r="N17827">
        <v>391.79</v>
      </c>
      <c r="O17827">
        <v>200</v>
      </c>
      <c r="P17827">
        <v>0</v>
      </c>
      <c r="Q17827">
        <v>5000</v>
      </c>
      <c r="R17827">
        <v>79</v>
      </c>
      <c r="S17827">
        <v>1214.57</v>
      </c>
      <c r="T17827">
        <v>800</v>
      </c>
      <c r="U17827">
        <v>0</v>
      </c>
      <c r="V17827">
        <v>7000</v>
      </c>
      <c r="W17827">
        <v>95</v>
      </c>
      <c r="X17827">
        <v>3127.76</v>
      </c>
      <c r="Y17827">
        <v>3000</v>
      </c>
      <c r="Z17827">
        <v>0</v>
      </c>
      <c r="AA17827">
        <v>10000</v>
      </c>
      <c r="AB17827">
        <v>79</v>
      </c>
      <c r="AC17827">
        <v>2533.73</v>
      </c>
      <c r="AD17827">
        <v>1800</v>
      </c>
      <c r="AE17827">
        <v>0</v>
      </c>
      <c r="AF17827">
        <v>15000</v>
      </c>
      <c r="AG17827">
        <v>72</v>
      </c>
      <c r="AH17827">
        <v>881.54</v>
      </c>
      <c r="AI17827">
        <v>100</v>
      </c>
      <c r="AJ17827">
        <v>0</v>
      </c>
      <c r="AK17827">
        <v>12000</v>
      </c>
      <c r="AL17827">
        <v>108</v>
      </c>
      <c r="AM17827">
        <v>536.91</v>
      </c>
      <c r="AN17827">
        <v>500</v>
      </c>
      <c r="AO17827">
        <v>0</v>
      </c>
      <c r="AP17827">
        <v>1300</v>
      </c>
      <c r="AQ17827">
        <v>62</v>
      </c>
      <c r="AR17827">
        <v>1567.34</v>
      </c>
      <c r="AS17827">
        <v>0</v>
      </c>
      <c r="AT17827">
        <v>0</v>
      </c>
      <c r="AU17827">
        <v>50000</v>
      </c>
      <c r="AV17827">
        <v>56</v>
      </c>
      <c r="AW17827">
        <v>5861.59</v>
      </c>
      <c r="AX17827">
        <v>0</v>
      </c>
      <c r="AY17827">
        <v>0</v>
      </c>
      <c r="AZ17827">
        <v>100000</v>
      </c>
      <c r="BA17827">
        <v>65</v>
      </c>
      <c r="BB17827">
        <v>1508.61</v>
      </c>
      <c r="BC17827">
        <v>0</v>
      </c>
      <c r="BD17827">
        <v>0</v>
      </c>
      <c r="BE17827">
        <v>20000</v>
      </c>
    </row>
    <row r="17828" spans="1:57" x14ac:dyDescent="0.35">
      <c r="A17828" t="s">
        <v>20</v>
      </c>
      <c r="B17828" t="s">
        <v>339</v>
      </c>
      <c r="C17828">
        <v>4</v>
      </c>
      <c r="D17828">
        <v>7277.49</v>
      </c>
      <c r="E17828">
        <v>6000</v>
      </c>
      <c r="F17828">
        <v>2000</v>
      </c>
      <c r="G17828">
        <v>20000</v>
      </c>
      <c r="H17828">
        <v>2</v>
      </c>
      <c r="I17828">
        <v>273.14999999999998</v>
      </c>
      <c r="J17828">
        <v>1000</v>
      </c>
      <c r="K17828">
        <v>0</v>
      </c>
      <c r="L17828">
        <v>1000</v>
      </c>
      <c r="M17828">
        <v>3</v>
      </c>
      <c r="N17828">
        <v>435.67</v>
      </c>
      <c r="O17828">
        <v>600</v>
      </c>
      <c r="P17828">
        <v>0</v>
      </c>
      <c r="Q17828">
        <v>1000</v>
      </c>
      <c r="R17828">
        <v>4</v>
      </c>
      <c r="S17828">
        <v>1312.56</v>
      </c>
      <c r="T17828">
        <v>1000</v>
      </c>
      <c r="U17828">
        <v>500</v>
      </c>
      <c r="V17828">
        <v>5000</v>
      </c>
      <c r="W17828">
        <v>4</v>
      </c>
      <c r="X17828">
        <v>4221.2</v>
      </c>
      <c r="Y17828">
        <v>3000</v>
      </c>
      <c r="Z17828">
        <v>3000</v>
      </c>
      <c r="AA17828">
        <v>6000</v>
      </c>
      <c r="AB17828">
        <v>3</v>
      </c>
      <c r="AC17828">
        <v>1938.25</v>
      </c>
      <c r="AD17828">
        <v>4000</v>
      </c>
      <c r="AE17828">
        <v>0</v>
      </c>
      <c r="AF17828">
        <v>4500</v>
      </c>
      <c r="AG17828">
        <v>4</v>
      </c>
      <c r="AH17828">
        <v>810.53</v>
      </c>
      <c r="AI17828">
        <v>500</v>
      </c>
      <c r="AJ17828">
        <v>0</v>
      </c>
      <c r="AK17828">
        <v>1600</v>
      </c>
      <c r="AL17828">
        <v>4</v>
      </c>
      <c r="AM17828">
        <v>338.96</v>
      </c>
      <c r="AN17828">
        <v>250</v>
      </c>
      <c r="AO17828">
        <v>230</v>
      </c>
      <c r="AP17828">
        <v>1000</v>
      </c>
      <c r="AQ17828">
        <v>2</v>
      </c>
      <c r="AR17828">
        <v>1092.5999999999999</v>
      </c>
      <c r="AS17828">
        <v>4000</v>
      </c>
      <c r="AT17828">
        <v>0</v>
      </c>
      <c r="AU17828">
        <v>4000</v>
      </c>
      <c r="AV17828">
        <v>2</v>
      </c>
      <c r="AW17828">
        <v>273.14999999999998</v>
      </c>
      <c r="AX17828">
        <v>1000</v>
      </c>
      <c r="AY17828">
        <v>0</v>
      </c>
      <c r="AZ17828">
        <v>1000</v>
      </c>
      <c r="BA17828">
        <v>1</v>
      </c>
      <c r="BB17828">
        <v>0</v>
      </c>
      <c r="BC17828">
        <v>0</v>
      </c>
      <c r="BD17828">
        <v>0</v>
      </c>
      <c r="BE17828">
        <v>0</v>
      </c>
    </row>
    <row r="17829" spans="1:57" x14ac:dyDescent="0.35">
      <c r="A17829" t="s">
        <v>21</v>
      </c>
      <c r="B17829" t="s">
        <v>1126</v>
      </c>
      <c r="C17829">
        <v>41</v>
      </c>
      <c r="D17829">
        <v>8563.41</v>
      </c>
      <c r="E17829">
        <v>5000</v>
      </c>
      <c r="F17829">
        <v>0</v>
      </c>
      <c r="G17829">
        <v>30000</v>
      </c>
      <c r="H17829">
        <v>34</v>
      </c>
      <c r="I17829">
        <v>3161.76</v>
      </c>
      <c r="J17829">
        <v>0</v>
      </c>
      <c r="K17829">
        <v>0</v>
      </c>
      <c r="L17829">
        <v>15000</v>
      </c>
      <c r="M17829">
        <v>35</v>
      </c>
      <c r="N17829">
        <v>507.14</v>
      </c>
      <c r="O17829">
        <v>400</v>
      </c>
      <c r="P17829">
        <v>0</v>
      </c>
      <c r="Q17829">
        <v>2500</v>
      </c>
      <c r="R17829">
        <v>39</v>
      </c>
      <c r="S17829">
        <v>764.1</v>
      </c>
      <c r="T17829">
        <v>500</v>
      </c>
      <c r="U17829">
        <v>0</v>
      </c>
      <c r="V17829">
        <v>3000</v>
      </c>
      <c r="W17829">
        <v>46</v>
      </c>
      <c r="X17829">
        <v>2586.96</v>
      </c>
      <c r="Y17829">
        <v>2300</v>
      </c>
      <c r="Z17829">
        <v>0</v>
      </c>
      <c r="AA17829">
        <v>7000</v>
      </c>
      <c r="AB17829">
        <v>31</v>
      </c>
      <c r="AC17829">
        <v>1130.97</v>
      </c>
      <c r="AD17829">
        <v>0</v>
      </c>
      <c r="AE17829">
        <v>0</v>
      </c>
      <c r="AF17829">
        <v>5000</v>
      </c>
      <c r="AG17829">
        <v>37</v>
      </c>
      <c r="AH17829">
        <v>915.68</v>
      </c>
      <c r="AI17829">
        <v>300</v>
      </c>
      <c r="AJ17829">
        <v>0</v>
      </c>
      <c r="AK17829">
        <v>9000</v>
      </c>
      <c r="AL17829">
        <v>51</v>
      </c>
      <c r="AM17829">
        <v>554.17999999999995</v>
      </c>
      <c r="AN17829">
        <v>500</v>
      </c>
      <c r="AO17829">
        <v>0</v>
      </c>
      <c r="AP17829">
        <v>1500</v>
      </c>
      <c r="AQ17829">
        <v>31</v>
      </c>
      <c r="AR17829">
        <v>618.71</v>
      </c>
      <c r="AS17829">
        <v>0</v>
      </c>
      <c r="AT17829">
        <v>0</v>
      </c>
      <c r="AU17829">
        <v>4500</v>
      </c>
      <c r="AV17829">
        <v>27</v>
      </c>
      <c r="AW17829">
        <v>370.37</v>
      </c>
      <c r="AX17829">
        <v>0</v>
      </c>
      <c r="AY17829">
        <v>0</v>
      </c>
      <c r="AZ17829">
        <v>10000</v>
      </c>
      <c r="BA17829">
        <v>34</v>
      </c>
      <c r="BB17829">
        <v>1078.53</v>
      </c>
      <c r="BC17829">
        <v>300</v>
      </c>
      <c r="BD17829">
        <v>0</v>
      </c>
      <c r="BE17829">
        <v>6500</v>
      </c>
    </row>
    <row r="17830" spans="1:57" x14ac:dyDescent="0.35">
      <c r="A17830" t="s">
        <v>21</v>
      </c>
      <c r="B17830" t="s">
        <v>1127</v>
      </c>
      <c r="C17830">
        <v>117</v>
      </c>
      <c r="D17830">
        <v>10768.38</v>
      </c>
      <c r="E17830">
        <v>10000</v>
      </c>
      <c r="F17830">
        <v>300</v>
      </c>
      <c r="G17830">
        <v>80000</v>
      </c>
      <c r="H17830">
        <v>91</v>
      </c>
      <c r="I17830">
        <v>4688.46</v>
      </c>
      <c r="J17830">
        <v>0</v>
      </c>
      <c r="K17830">
        <v>0</v>
      </c>
      <c r="L17830">
        <v>40000</v>
      </c>
      <c r="M17830">
        <v>101</v>
      </c>
      <c r="N17830">
        <v>578.29999999999995</v>
      </c>
      <c r="O17830">
        <v>460</v>
      </c>
      <c r="P17830">
        <v>0</v>
      </c>
      <c r="Q17830">
        <v>3000</v>
      </c>
      <c r="R17830">
        <v>114</v>
      </c>
      <c r="S17830">
        <v>1419.74</v>
      </c>
      <c r="T17830">
        <v>1000</v>
      </c>
      <c r="U17830">
        <v>0</v>
      </c>
      <c r="V17830">
        <v>5000</v>
      </c>
      <c r="W17830">
        <v>117</v>
      </c>
      <c r="X17830">
        <v>2987.18</v>
      </c>
      <c r="Y17830">
        <v>2500</v>
      </c>
      <c r="Z17830">
        <v>0</v>
      </c>
      <c r="AA17830">
        <v>15000</v>
      </c>
      <c r="AB17830">
        <v>88</v>
      </c>
      <c r="AC17830">
        <v>1944.3</v>
      </c>
      <c r="AD17830">
        <v>98</v>
      </c>
      <c r="AE17830">
        <v>0</v>
      </c>
      <c r="AF17830">
        <v>12000</v>
      </c>
      <c r="AG17830">
        <v>102</v>
      </c>
      <c r="AH17830">
        <v>721.91</v>
      </c>
      <c r="AI17830">
        <v>300</v>
      </c>
      <c r="AJ17830">
        <v>0</v>
      </c>
      <c r="AK17830">
        <v>12000</v>
      </c>
      <c r="AL17830">
        <v>134</v>
      </c>
      <c r="AM17830">
        <v>695.57</v>
      </c>
      <c r="AN17830">
        <v>500</v>
      </c>
      <c r="AO17830">
        <v>0</v>
      </c>
      <c r="AP17830">
        <v>6000</v>
      </c>
      <c r="AQ17830">
        <v>98</v>
      </c>
      <c r="AR17830">
        <v>2630.71</v>
      </c>
      <c r="AS17830">
        <v>500</v>
      </c>
      <c r="AT17830">
        <v>0</v>
      </c>
      <c r="AU17830">
        <v>40000</v>
      </c>
      <c r="AV17830">
        <v>69</v>
      </c>
      <c r="AW17830">
        <v>178.26</v>
      </c>
      <c r="AX17830">
        <v>0</v>
      </c>
      <c r="AY17830">
        <v>0</v>
      </c>
      <c r="AZ17830">
        <v>10000</v>
      </c>
      <c r="BA17830">
        <v>92</v>
      </c>
      <c r="BB17830">
        <v>2080.98</v>
      </c>
      <c r="BC17830">
        <v>0</v>
      </c>
      <c r="BD17830">
        <v>0</v>
      </c>
      <c r="BE17830">
        <v>30000</v>
      </c>
    </row>
    <row r="17831" spans="1:57" x14ac:dyDescent="0.35">
      <c r="A17831" t="s">
        <v>21</v>
      </c>
      <c r="B17831" t="s">
        <v>339</v>
      </c>
      <c r="C17831">
        <v>6</v>
      </c>
      <c r="D17831">
        <v>12333.33</v>
      </c>
      <c r="E17831">
        <v>12000</v>
      </c>
      <c r="F17831">
        <v>7000</v>
      </c>
      <c r="G17831">
        <v>20000</v>
      </c>
      <c r="H17831">
        <v>4</v>
      </c>
      <c r="I17831">
        <v>5500</v>
      </c>
      <c r="J17831">
        <v>6000</v>
      </c>
      <c r="K17831">
        <v>0</v>
      </c>
      <c r="L17831">
        <v>10000</v>
      </c>
      <c r="M17831">
        <v>5</v>
      </c>
      <c r="N17831">
        <v>630</v>
      </c>
      <c r="O17831">
        <v>800</v>
      </c>
      <c r="P17831">
        <v>150</v>
      </c>
      <c r="Q17831">
        <v>1000</v>
      </c>
      <c r="R17831">
        <v>7</v>
      </c>
      <c r="S17831">
        <v>1142.8599999999999</v>
      </c>
      <c r="T17831">
        <v>1000</v>
      </c>
      <c r="U17831">
        <v>0</v>
      </c>
      <c r="V17831">
        <v>2500</v>
      </c>
      <c r="W17831">
        <v>5</v>
      </c>
      <c r="X17831">
        <v>1900</v>
      </c>
      <c r="Y17831">
        <v>1500</v>
      </c>
      <c r="Z17831">
        <v>1000</v>
      </c>
      <c r="AA17831">
        <v>3000</v>
      </c>
      <c r="AB17831">
        <v>5</v>
      </c>
      <c r="AC17831">
        <v>1600</v>
      </c>
      <c r="AD17831">
        <v>1000</v>
      </c>
      <c r="AE17831">
        <v>0</v>
      </c>
      <c r="AF17831">
        <v>4000</v>
      </c>
      <c r="AG17831">
        <v>4</v>
      </c>
      <c r="AH17831">
        <v>575</v>
      </c>
      <c r="AI17831">
        <v>500</v>
      </c>
      <c r="AJ17831">
        <v>0</v>
      </c>
      <c r="AK17831">
        <v>1000</v>
      </c>
      <c r="AL17831">
        <v>8</v>
      </c>
      <c r="AM17831">
        <v>737.5</v>
      </c>
      <c r="AN17831">
        <v>600</v>
      </c>
      <c r="AO17831">
        <v>500</v>
      </c>
      <c r="AP17831">
        <v>1200</v>
      </c>
      <c r="AQ17831">
        <v>4</v>
      </c>
      <c r="AR17831">
        <v>1625</v>
      </c>
      <c r="AS17831">
        <v>1500</v>
      </c>
      <c r="AT17831">
        <v>0</v>
      </c>
      <c r="AU17831">
        <v>3000</v>
      </c>
      <c r="AV17831">
        <v>2</v>
      </c>
      <c r="AW17831">
        <v>0</v>
      </c>
      <c r="AX17831">
        <v>0</v>
      </c>
      <c r="AY17831">
        <v>0</v>
      </c>
      <c r="AZ17831">
        <v>0</v>
      </c>
      <c r="BA17831">
        <v>3</v>
      </c>
      <c r="BB17831">
        <v>333.33</v>
      </c>
      <c r="BC17831">
        <v>0</v>
      </c>
      <c r="BD17831">
        <v>0</v>
      </c>
      <c r="BE17831">
        <v>1000</v>
      </c>
    </row>
    <row r="17832" spans="1:57" x14ac:dyDescent="0.35">
      <c r="A17832" t="s">
        <v>22</v>
      </c>
      <c r="B17832" t="s">
        <v>1126</v>
      </c>
      <c r="C17832">
        <v>66</v>
      </c>
      <c r="D17832">
        <v>4234.72</v>
      </c>
      <c r="E17832">
        <v>3000</v>
      </c>
      <c r="F17832">
        <v>0</v>
      </c>
      <c r="G17832">
        <v>20000</v>
      </c>
      <c r="H17832">
        <v>39</v>
      </c>
      <c r="I17832">
        <v>1197.6600000000001</v>
      </c>
      <c r="J17832">
        <v>0</v>
      </c>
      <c r="K17832">
        <v>0</v>
      </c>
      <c r="L17832">
        <v>15000</v>
      </c>
      <c r="M17832">
        <v>52</v>
      </c>
      <c r="N17832">
        <v>315.81</v>
      </c>
      <c r="O17832">
        <v>200</v>
      </c>
      <c r="P17832">
        <v>0</v>
      </c>
      <c r="Q17832">
        <v>3000</v>
      </c>
      <c r="R17832">
        <v>61</v>
      </c>
      <c r="S17832">
        <v>1078.1500000000001</v>
      </c>
      <c r="T17832">
        <v>500</v>
      </c>
      <c r="U17832">
        <v>0</v>
      </c>
      <c r="V17832">
        <v>5000</v>
      </c>
      <c r="W17832">
        <v>78</v>
      </c>
      <c r="X17832">
        <v>2305.6999999999998</v>
      </c>
      <c r="Y17832">
        <v>2000</v>
      </c>
      <c r="Z17832">
        <v>100</v>
      </c>
      <c r="AA17832">
        <v>9000</v>
      </c>
      <c r="AB17832">
        <v>59</v>
      </c>
      <c r="AC17832">
        <v>1696.5</v>
      </c>
      <c r="AD17832">
        <v>1285</v>
      </c>
      <c r="AE17832">
        <v>0</v>
      </c>
      <c r="AF17832">
        <v>12000</v>
      </c>
      <c r="AG17832">
        <v>53</v>
      </c>
      <c r="AH17832">
        <v>322.39</v>
      </c>
      <c r="AI17832">
        <v>200</v>
      </c>
      <c r="AJ17832">
        <v>0</v>
      </c>
      <c r="AK17832">
        <v>2000</v>
      </c>
      <c r="AL17832">
        <v>84</v>
      </c>
      <c r="AM17832">
        <v>494.11</v>
      </c>
      <c r="AN17832">
        <v>450</v>
      </c>
      <c r="AO17832">
        <v>0</v>
      </c>
      <c r="AP17832">
        <v>2000</v>
      </c>
      <c r="AQ17832">
        <v>38</v>
      </c>
      <c r="AR17832">
        <v>318.95</v>
      </c>
      <c r="AS17832">
        <v>0</v>
      </c>
      <c r="AT17832">
        <v>0</v>
      </c>
      <c r="AU17832">
        <v>4000</v>
      </c>
      <c r="AV17832">
        <v>38</v>
      </c>
      <c r="AW17832">
        <v>65.62</v>
      </c>
      <c r="AX17832">
        <v>0</v>
      </c>
      <c r="AY17832">
        <v>0</v>
      </c>
      <c r="AZ17832">
        <v>3000</v>
      </c>
      <c r="BA17832">
        <v>47</v>
      </c>
      <c r="BB17832">
        <v>960.09</v>
      </c>
      <c r="BC17832">
        <v>500</v>
      </c>
      <c r="BD17832">
        <v>0</v>
      </c>
      <c r="BE17832">
        <v>6000</v>
      </c>
    </row>
    <row r="17833" spans="1:57" x14ac:dyDescent="0.35">
      <c r="A17833" t="s">
        <v>22</v>
      </c>
      <c r="B17833" t="s">
        <v>1127</v>
      </c>
      <c r="C17833">
        <v>82</v>
      </c>
      <c r="D17833">
        <v>7104.84</v>
      </c>
      <c r="E17833">
        <v>5000</v>
      </c>
      <c r="F17833">
        <v>300</v>
      </c>
      <c r="G17833">
        <v>40000</v>
      </c>
      <c r="H17833">
        <v>52</v>
      </c>
      <c r="I17833">
        <v>2070.79</v>
      </c>
      <c r="J17833">
        <v>0</v>
      </c>
      <c r="K17833">
        <v>0</v>
      </c>
      <c r="L17833">
        <v>15000</v>
      </c>
      <c r="M17833">
        <v>75</v>
      </c>
      <c r="N17833">
        <v>363.64</v>
      </c>
      <c r="O17833">
        <v>200</v>
      </c>
      <c r="P17833">
        <v>0</v>
      </c>
      <c r="Q17833">
        <v>15000</v>
      </c>
      <c r="R17833">
        <v>77</v>
      </c>
      <c r="S17833">
        <v>1162.81</v>
      </c>
      <c r="T17833">
        <v>1000</v>
      </c>
      <c r="U17833">
        <v>0</v>
      </c>
      <c r="V17833">
        <v>6000</v>
      </c>
      <c r="W17833">
        <v>103</v>
      </c>
      <c r="X17833">
        <v>2838.72</v>
      </c>
      <c r="Y17833">
        <v>2500</v>
      </c>
      <c r="Z17833">
        <v>0</v>
      </c>
      <c r="AA17833">
        <v>65000</v>
      </c>
      <c r="AB17833">
        <v>64</v>
      </c>
      <c r="AC17833">
        <v>1801.97</v>
      </c>
      <c r="AD17833">
        <v>1500</v>
      </c>
      <c r="AE17833">
        <v>0</v>
      </c>
      <c r="AF17833">
        <v>10000</v>
      </c>
      <c r="AG17833">
        <v>63</v>
      </c>
      <c r="AH17833">
        <v>476.44</v>
      </c>
      <c r="AI17833">
        <v>50</v>
      </c>
      <c r="AJ17833">
        <v>0</v>
      </c>
      <c r="AK17833">
        <v>5000</v>
      </c>
      <c r="AL17833">
        <v>109</v>
      </c>
      <c r="AM17833">
        <v>508.43</v>
      </c>
      <c r="AN17833">
        <v>500</v>
      </c>
      <c r="AO17833">
        <v>75</v>
      </c>
      <c r="AP17833">
        <v>3600</v>
      </c>
      <c r="AQ17833">
        <v>56</v>
      </c>
      <c r="AR17833">
        <v>512.47</v>
      </c>
      <c r="AS17833">
        <v>0</v>
      </c>
      <c r="AT17833">
        <v>0</v>
      </c>
      <c r="AU17833">
        <v>5000</v>
      </c>
      <c r="AV17833">
        <v>45</v>
      </c>
      <c r="AW17833">
        <v>24.49</v>
      </c>
      <c r="AX17833">
        <v>0</v>
      </c>
      <c r="AY17833">
        <v>0</v>
      </c>
      <c r="AZ17833">
        <v>500</v>
      </c>
      <c r="BA17833">
        <v>57</v>
      </c>
      <c r="BB17833">
        <v>1732.51</v>
      </c>
      <c r="BC17833">
        <v>0</v>
      </c>
      <c r="BD17833">
        <v>0</v>
      </c>
      <c r="BE17833">
        <v>25000</v>
      </c>
    </row>
    <row r="17834" spans="1:57" x14ac:dyDescent="0.35">
      <c r="A17834" t="s">
        <v>22</v>
      </c>
      <c r="B17834" t="s">
        <v>339</v>
      </c>
      <c r="C17834">
        <v>9</v>
      </c>
      <c r="D17834">
        <v>4559.03</v>
      </c>
      <c r="E17834">
        <v>3000</v>
      </c>
      <c r="F17834">
        <v>0</v>
      </c>
      <c r="G17834">
        <v>15000</v>
      </c>
      <c r="H17834">
        <v>1</v>
      </c>
      <c r="I17834">
        <v>0</v>
      </c>
      <c r="J17834">
        <v>0</v>
      </c>
      <c r="K17834">
        <v>0</v>
      </c>
      <c r="L17834">
        <v>0</v>
      </c>
      <c r="M17834">
        <v>5</v>
      </c>
      <c r="N17834">
        <v>137.44</v>
      </c>
      <c r="O17834">
        <v>150</v>
      </c>
      <c r="P17834">
        <v>0</v>
      </c>
      <c r="Q17834">
        <v>300</v>
      </c>
      <c r="R17834">
        <v>8</v>
      </c>
      <c r="S17834">
        <v>1007.71</v>
      </c>
      <c r="T17834">
        <v>1000</v>
      </c>
      <c r="U17834">
        <v>100</v>
      </c>
      <c r="V17834">
        <v>3000</v>
      </c>
      <c r="W17834">
        <v>11</v>
      </c>
      <c r="X17834">
        <v>2617.08</v>
      </c>
      <c r="Y17834">
        <v>3000</v>
      </c>
      <c r="Z17834">
        <v>0</v>
      </c>
      <c r="AA17834">
        <v>6000</v>
      </c>
      <c r="AB17834">
        <v>5</v>
      </c>
      <c r="AC17834">
        <v>1211.0899999999999</v>
      </c>
      <c r="AD17834">
        <v>0</v>
      </c>
      <c r="AE17834">
        <v>0</v>
      </c>
      <c r="AF17834">
        <v>5000</v>
      </c>
      <c r="AG17834">
        <v>1</v>
      </c>
      <c r="AH17834">
        <v>0</v>
      </c>
      <c r="AI17834">
        <v>0</v>
      </c>
      <c r="AJ17834">
        <v>0</v>
      </c>
      <c r="AK17834">
        <v>0</v>
      </c>
      <c r="AL17834">
        <v>11</v>
      </c>
      <c r="AM17834">
        <v>387.24</v>
      </c>
      <c r="AN17834">
        <v>300</v>
      </c>
      <c r="AO17834">
        <v>150</v>
      </c>
      <c r="AP17834">
        <v>1000</v>
      </c>
      <c r="AQ17834">
        <v>4</v>
      </c>
      <c r="AR17834">
        <v>888.26</v>
      </c>
      <c r="AS17834">
        <v>0</v>
      </c>
      <c r="AT17834">
        <v>0</v>
      </c>
      <c r="AU17834">
        <v>4000</v>
      </c>
      <c r="AV17834">
        <v>2</v>
      </c>
      <c r="AW17834">
        <v>0</v>
      </c>
      <c r="AX17834">
        <v>0</v>
      </c>
      <c r="AY17834">
        <v>0</v>
      </c>
      <c r="AZ17834">
        <v>0</v>
      </c>
    </row>
    <row r="17835" spans="1:57" x14ac:dyDescent="0.35">
      <c r="A17835" t="s">
        <v>23</v>
      </c>
      <c r="B17835" t="s">
        <v>1126</v>
      </c>
      <c r="C17835">
        <v>74</v>
      </c>
      <c r="D17835">
        <v>5251.77</v>
      </c>
      <c r="E17835">
        <v>4000</v>
      </c>
      <c r="F17835">
        <v>200</v>
      </c>
      <c r="G17835">
        <v>20000</v>
      </c>
      <c r="H17835">
        <v>54</v>
      </c>
      <c r="I17835">
        <v>787.18</v>
      </c>
      <c r="J17835">
        <v>0</v>
      </c>
      <c r="K17835">
        <v>0</v>
      </c>
      <c r="L17835">
        <v>6000</v>
      </c>
      <c r="M17835">
        <v>70</v>
      </c>
      <c r="N17835">
        <v>320.12</v>
      </c>
      <c r="O17835">
        <v>200</v>
      </c>
      <c r="P17835">
        <v>0</v>
      </c>
      <c r="Q17835">
        <v>1500</v>
      </c>
      <c r="R17835">
        <v>66</v>
      </c>
      <c r="S17835">
        <v>683.64</v>
      </c>
      <c r="T17835">
        <v>500</v>
      </c>
      <c r="U17835">
        <v>0</v>
      </c>
      <c r="V17835">
        <v>5000</v>
      </c>
      <c r="W17835">
        <v>88</v>
      </c>
      <c r="X17835">
        <v>2487.1799999999998</v>
      </c>
      <c r="Y17835">
        <v>2300</v>
      </c>
      <c r="Z17835">
        <v>0</v>
      </c>
      <c r="AA17835">
        <v>7000</v>
      </c>
      <c r="AB17835">
        <v>61</v>
      </c>
      <c r="AC17835">
        <v>1243.79</v>
      </c>
      <c r="AD17835">
        <v>0</v>
      </c>
      <c r="AE17835">
        <v>0</v>
      </c>
      <c r="AF17835">
        <v>8000</v>
      </c>
      <c r="AG17835">
        <v>63</v>
      </c>
      <c r="AH17835">
        <v>324.55</v>
      </c>
      <c r="AI17835">
        <v>0</v>
      </c>
      <c r="AJ17835">
        <v>0</v>
      </c>
      <c r="AK17835">
        <v>4000</v>
      </c>
      <c r="AL17835">
        <v>97</v>
      </c>
      <c r="AM17835">
        <v>475.41</v>
      </c>
      <c r="AN17835">
        <v>465</v>
      </c>
      <c r="AO17835">
        <v>0</v>
      </c>
      <c r="AP17835">
        <v>2000</v>
      </c>
      <c r="AQ17835">
        <v>50</v>
      </c>
      <c r="AR17835">
        <v>208.34</v>
      </c>
      <c r="AS17835">
        <v>0</v>
      </c>
      <c r="AT17835">
        <v>0</v>
      </c>
      <c r="AU17835">
        <v>3500</v>
      </c>
      <c r="AV17835">
        <v>51</v>
      </c>
      <c r="AW17835">
        <v>47.12</v>
      </c>
      <c r="AX17835">
        <v>0</v>
      </c>
      <c r="AY17835">
        <v>0</v>
      </c>
      <c r="AZ17835">
        <v>4000</v>
      </c>
      <c r="BA17835">
        <v>59</v>
      </c>
      <c r="BB17835">
        <v>935.36</v>
      </c>
      <c r="BC17835">
        <v>200</v>
      </c>
      <c r="BD17835">
        <v>0</v>
      </c>
      <c r="BE17835">
        <v>7000</v>
      </c>
    </row>
    <row r="17836" spans="1:57" x14ac:dyDescent="0.35">
      <c r="A17836" t="s">
        <v>23</v>
      </c>
      <c r="B17836" t="s">
        <v>1127</v>
      </c>
      <c r="C17836">
        <v>71</v>
      </c>
      <c r="D17836">
        <v>6296.91</v>
      </c>
      <c r="E17836">
        <v>4000</v>
      </c>
      <c r="F17836">
        <v>1000</v>
      </c>
      <c r="G17836">
        <v>30000</v>
      </c>
      <c r="H17836">
        <v>51</v>
      </c>
      <c r="I17836">
        <v>738.81</v>
      </c>
      <c r="J17836">
        <v>0</v>
      </c>
      <c r="K17836">
        <v>0</v>
      </c>
      <c r="L17836">
        <v>12000</v>
      </c>
      <c r="M17836">
        <v>64</v>
      </c>
      <c r="N17836">
        <v>316.22000000000003</v>
      </c>
      <c r="O17836">
        <v>200</v>
      </c>
      <c r="P17836">
        <v>0</v>
      </c>
      <c r="Q17836">
        <v>2000</v>
      </c>
      <c r="R17836">
        <v>64</v>
      </c>
      <c r="S17836">
        <v>1091.31</v>
      </c>
      <c r="T17836">
        <v>600</v>
      </c>
      <c r="U17836">
        <v>0</v>
      </c>
      <c r="V17836">
        <v>6000</v>
      </c>
      <c r="W17836">
        <v>78</v>
      </c>
      <c r="X17836">
        <v>2073.9299999999998</v>
      </c>
      <c r="Y17836">
        <v>2000</v>
      </c>
      <c r="Z17836">
        <v>0</v>
      </c>
      <c r="AA17836">
        <v>7000</v>
      </c>
      <c r="AB17836">
        <v>63</v>
      </c>
      <c r="AC17836">
        <v>2282.64</v>
      </c>
      <c r="AD17836">
        <v>300</v>
      </c>
      <c r="AE17836">
        <v>0</v>
      </c>
      <c r="AF17836">
        <v>39000</v>
      </c>
      <c r="AG17836">
        <v>53</v>
      </c>
      <c r="AH17836">
        <v>221.14</v>
      </c>
      <c r="AI17836">
        <v>0</v>
      </c>
      <c r="AJ17836">
        <v>0</v>
      </c>
      <c r="AK17836">
        <v>5000</v>
      </c>
      <c r="AL17836">
        <v>87</v>
      </c>
      <c r="AM17836">
        <v>520.49</v>
      </c>
      <c r="AN17836">
        <v>400</v>
      </c>
      <c r="AO17836">
        <v>0</v>
      </c>
      <c r="AP17836">
        <v>2000</v>
      </c>
      <c r="AQ17836">
        <v>51</v>
      </c>
      <c r="AR17836">
        <v>255.7</v>
      </c>
      <c r="AS17836">
        <v>0</v>
      </c>
      <c r="AT17836">
        <v>0</v>
      </c>
      <c r="AU17836">
        <v>2000</v>
      </c>
      <c r="AV17836">
        <v>46</v>
      </c>
      <c r="AW17836">
        <v>285.14</v>
      </c>
      <c r="AX17836">
        <v>0</v>
      </c>
      <c r="AY17836">
        <v>0</v>
      </c>
      <c r="AZ17836">
        <v>12000</v>
      </c>
      <c r="BA17836">
        <v>59</v>
      </c>
      <c r="BB17836">
        <v>1235.73</v>
      </c>
      <c r="BC17836">
        <v>150</v>
      </c>
      <c r="BD17836">
        <v>0</v>
      </c>
      <c r="BE17836">
        <v>12000</v>
      </c>
    </row>
    <row r="17837" spans="1:57" x14ac:dyDescent="0.35">
      <c r="A17837" t="s">
        <v>23</v>
      </c>
      <c r="B17837" t="s">
        <v>339</v>
      </c>
      <c r="C17837">
        <v>11</v>
      </c>
      <c r="D17837">
        <v>5962.69</v>
      </c>
      <c r="E17837">
        <v>3000</v>
      </c>
      <c r="F17837">
        <v>0</v>
      </c>
      <c r="G17837">
        <v>15000</v>
      </c>
      <c r="H17837">
        <v>5</v>
      </c>
      <c r="I17837">
        <v>3950.76</v>
      </c>
      <c r="J17837">
        <v>2000</v>
      </c>
      <c r="K17837">
        <v>0</v>
      </c>
      <c r="L17837">
        <v>10000</v>
      </c>
      <c r="M17837">
        <v>3</v>
      </c>
      <c r="N17837">
        <v>49.05</v>
      </c>
      <c r="O17837">
        <v>50</v>
      </c>
      <c r="P17837">
        <v>0</v>
      </c>
      <c r="Q17837">
        <v>200</v>
      </c>
      <c r="R17837">
        <v>10</v>
      </c>
      <c r="S17837">
        <v>620.54</v>
      </c>
      <c r="T17837">
        <v>500</v>
      </c>
      <c r="U17837">
        <v>0</v>
      </c>
      <c r="V17837">
        <v>3000</v>
      </c>
      <c r="W17837">
        <v>9</v>
      </c>
      <c r="X17837">
        <v>2020.75</v>
      </c>
      <c r="Y17837">
        <v>2000</v>
      </c>
      <c r="Z17837">
        <v>0</v>
      </c>
      <c r="AA17837">
        <v>4000</v>
      </c>
      <c r="AB17837">
        <v>4</v>
      </c>
      <c r="AC17837">
        <v>623.91999999999996</v>
      </c>
      <c r="AD17837">
        <v>0</v>
      </c>
      <c r="AE17837">
        <v>0</v>
      </c>
      <c r="AF17837">
        <v>2000</v>
      </c>
      <c r="AG17837">
        <v>7</v>
      </c>
      <c r="AH17837">
        <v>323.43</v>
      </c>
      <c r="AI17837">
        <v>0</v>
      </c>
      <c r="AJ17837">
        <v>0</v>
      </c>
      <c r="AK17837">
        <v>2000</v>
      </c>
      <c r="AL17837">
        <v>11</v>
      </c>
      <c r="AM17837">
        <v>414.4</v>
      </c>
      <c r="AN17837">
        <v>500</v>
      </c>
      <c r="AO17837">
        <v>0</v>
      </c>
      <c r="AP17837">
        <v>850</v>
      </c>
      <c r="AQ17837">
        <v>3</v>
      </c>
      <c r="AR17837">
        <v>197.93</v>
      </c>
      <c r="AS17837">
        <v>0</v>
      </c>
      <c r="AT17837">
        <v>0</v>
      </c>
      <c r="AU17837">
        <v>800</v>
      </c>
      <c r="AV17837">
        <v>2</v>
      </c>
      <c r="AW17837">
        <v>0</v>
      </c>
      <c r="AX17837">
        <v>0</v>
      </c>
      <c r="AY17837">
        <v>0</v>
      </c>
      <c r="AZ17837">
        <v>0</v>
      </c>
      <c r="BA17837">
        <v>1</v>
      </c>
      <c r="BB17837">
        <v>500</v>
      </c>
      <c r="BC17837">
        <v>500</v>
      </c>
      <c r="BD17837">
        <v>500</v>
      </c>
      <c r="BE17837">
        <v>500</v>
      </c>
    </row>
    <row r="17838" spans="1:57" x14ac:dyDescent="0.35">
      <c r="A17838" t="s">
        <v>24</v>
      </c>
      <c r="B17838" t="s">
        <v>1126</v>
      </c>
      <c r="C17838">
        <v>61</v>
      </c>
      <c r="D17838">
        <v>5519.03</v>
      </c>
      <c r="E17838">
        <v>4000</v>
      </c>
      <c r="F17838">
        <v>10</v>
      </c>
      <c r="G17838">
        <v>25000</v>
      </c>
      <c r="H17838">
        <v>49</v>
      </c>
      <c r="I17838">
        <v>2258.3200000000002</v>
      </c>
      <c r="J17838">
        <v>0</v>
      </c>
      <c r="K17838">
        <v>0</v>
      </c>
      <c r="L17838">
        <v>16000</v>
      </c>
      <c r="M17838">
        <v>49</v>
      </c>
      <c r="N17838">
        <v>418.52</v>
      </c>
      <c r="O17838">
        <v>150</v>
      </c>
      <c r="P17838">
        <v>0</v>
      </c>
      <c r="Q17838">
        <v>3600</v>
      </c>
      <c r="R17838">
        <v>59</v>
      </c>
      <c r="S17838">
        <v>879.86</v>
      </c>
      <c r="T17838">
        <v>700</v>
      </c>
      <c r="U17838">
        <v>0</v>
      </c>
      <c r="V17838">
        <v>7000</v>
      </c>
      <c r="W17838">
        <v>77</v>
      </c>
      <c r="X17838">
        <v>2780.23</v>
      </c>
      <c r="Y17838">
        <v>2000</v>
      </c>
      <c r="Z17838">
        <v>0</v>
      </c>
      <c r="AA17838">
        <v>25000</v>
      </c>
      <c r="AB17838">
        <v>52</v>
      </c>
      <c r="AC17838">
        <v>1389.28</v>
      </c>
      <c r="AD17838">
        <v>0</v>
      </c>
      <c r="AE17838">
        <v>0</v>
      </c>
      <c r="AF17838">
        <v>10000</v>
      </c>
      <c r="AG17838">
        <v>58</v>
      </c>
      <c r="AH17838">
        <v>710.53</v>
      </c>
      <c r="AI17838">
        <v>240</v>
      </c>
      <c r="AJ17838">
        <v>0</v>
      </c>
      <c r="AK17838">
        <v>6000</v>
      </c>
      <c r="AL17838">
        <v>77</v>
      </c>
      <c r="AM17838">
        <v>482.53</v>
      </c>
      <c r="AN17838">
        <v>400</v>
      </c>
      <c r="AO17838">
        <v>0</v>
      </c>
      <c r="AP17838">
        <v>4000</v>
      </c>
      <c r="AQ17838">
        <v>48</v>
      </c>
      <c r="AR17838">
        <v>186.23</v>
      </c>
      <c r="AS17838">
        <v>0</v>
      </c>
      <c r="AT17838">
        <v>0</v>
      </c>
      <c r="AU17838">
        <v>2500</v>
      </c>
      <c r="AV17838">
        <v>46</v>
      </c>
      <c r="AW17838">
        <v>58.54</v>
      </c>
      <c r="AX17838">
        <v>0</v>
      </c>
      <c r="AY17838">
        <v>0</v>
      </c>
      <c r="AZ17838">
        <v>2000</v>
      </c>
      <c r="BA17838">
        <v>47</v>
      </c>
      <c r="BB17838">
        <v>834.97</v>
      </c>
      <c r="BC17838">
        <v>0</v>
      </c>
      <c r="BD17838">
        <v>0</v>
      </c>
      <c r="BE17838">
        <v>15000</v>
      </c>
    </row>
    <row r="17839" spans="1:57" x14ac:dyDescent="0.35">
      <c r="A17839" t="s">
        <v>24</v>
      </c>
      <c r="B17839" t="s">
        <v>1127</v>
      </c>
      <c r="C17839">
        <v>89</v>
      </c>
      <c r="D17839">
        <v>9820.14</v>
      </c>
      <c r="E17839">
        <v>7000</v>
      </c>
      <c r="F17839">
        <v>400</v>
      </c>
      <c r="G17839">
        <v>45000</v>
      </c>
      <c r="H17839">
        <v>69</v>
      </c>
      <c r="I17839">
        <v>2973.56</v>
      </c>
      <c r="J17839">
        <v>0</v>
      </c>
      <c r="K17839">
        <v>0</v>
      </c>
      <c r="L17839">
        <v>20000</v>
      </c>
      <c r="M17839">
        <v>80</v>
      </c>
      <c r="N17839">
        <v>481.45</v>
      </c>
      <c r="O17839">
        <v>400</v>
      </c>
      <c r="P17839">
        <v>0</v>
      </c>
      <c r="Q17839">
        <v>3000</v>
      </c>
      <c r="R17839">
        <v>78</v>
      </c>
      <c r="S17839">
        <v>1366.28</v>
      </c>
      <c r="T17839">
        <v>1000</v>
      </c>
      <c r="U17839">
        <v>0</v>
      </c>
      <c r="V17839">
        <v>10000</v>
      </c>
      <c r="W17839">
        <v>102</v>
      </c>
      <c r="X17839">
        <v>2749.28</v>
      </c>
      <c r="Y17839">
        <v>2300</v>
      </c>
      <c r="Z17839">
        <v>0</v>
      </c>
      <c r="AA17839">
        <v>15000</v>
      </c>
      <c r="AB17839">
        <v>75</v>
      </c>
      <c r="AC17839">
        <v>1558.37</v>
      </c>
      <c r="AD17839">
        <v>1000</v>
      </c>
      <c r="AE17839">
        <v>0</v>
      </c>
      <c r="AF17839">
        <v>10000</v>
      </c>
      <c r="AG17839">
        <v>76</v>
      </c>
      <c r="AH17839">
        <v>674.09</v>
      </c>
      <c r="AI17839">
        <v>500</v>
      </c>
      <c r="AJ17839">
        <v>0</v>
      </c>
      <c r="AK17839">
        <v>6800</v>
      </c>
      <c r="AL17839">
        <v>113</v>
      </c>
      <c r="AM17839">
        <v>588.66</v>
      </c>
      <c r="AN17839">
        <v>500</v>
      </c>
      <c r="AO17839">
        <v>0</v>
      </c>
      <c r="AP17839">
        <v>2000</v>
      </c>
      <c r="AQ17839">
        <v>66</v>
      </c>
      <c r="AR17839">
        <v>938</v>
      </c>
      <c r="AS17839">
        <v>0</v>
      </c>
      <c r="AT17839">
        <v>0</v>
      </c>
      <c r="AU17839">
        <v>10000</v>
      </c>
      <c r="AV17839">
        <v>59</v>
      </c>
      <c r="AW17839">
        <v>1075.1500000000001</v>
      </c>
      <c r="AX17839">
        <v>0</v>
      </c>
      <c r="AY17839">
        <v>0</v>
      </c>
      <c r="AZ17839">
        <v>50000</v>
      </c>
      <c r="BA17839">
        <v>68</v>
      </c>
      <c r="BB17839">
        <v>1344.93</v>
      </c>
      <c r="BC17839">
        <v>0</v>
      </c>
      <c r="BD17839">
        <v>0</v>
      </c>
      <c r="BE17839">
        <v>20000</v>
      </c>
    </row>
    <row r="17840" spans="1:57" x14ac:dyDescent="0.35">
      <c r="A17840" t="s">
        <v>24</v>
      </c>
      <c r="B17840" t="s">
        <v>339</v>
      </c>
      <c r="C17840">
        <v>3</v>
      </c>
      <c r="D17840">
        <v>7773.67</v>
      </c>
      <c r="E17840">
        <v>9000</v>
      </c>
      <c r="F17840">
        <v>6000</v>
      </c>
      <c r="G17840">
        <v>10000</v>
      </c>
      <c r="H17840">
        <v>1</v>
      </c>
      <c r="I17840">
        <v>11000</v>
      </c>
      <c r="J17840">
        <v>11000</v>
      </c>
      <c r="K17840">
        <v>11000</v>
      </c>
      <c r="L17840">
        <v>11000</v>
      </c>
      <c r="R17840">
        <v>2</v>
      </c>
      <c r="S17840">
        <v>787.44</v>
      </c>
      <c r="T17840">
        <v>1000</v>
      </c>
      <c r="U17840">
        <v>500</v>
      </c>
      <c r="V17840">
        <v>1000</v>
      </c>
      <c r="W17840">
        <v>3</v>
      </c>
      <c r="X17840">
        <v>2720.03</v>
      </c>
      <c r="Y17840">
        <v>3500</v>
      </c>
      <c r="Z17840">
        <v>2000</v>
      </c>
      <c r="AA17840">
        <v>4100</v>
      </c>
      <c r="AB17840">
        <v>1</v>
      </c>
      <c r="AC17840">
        <v>8000</v>
      </c>
      <c r="AD17840">
        <v>8000</v>
      </c>
      <c r="AE17840">
        <v>8000</v>
      </c>
      <c r="AF17840">
        <v>8000</v>
      </c>
      <c r="AL17840">
        <v>3</v>
      </c>
      <c r="AM17840">
        <v>656.53</v>
      </c>
      <c r="AN17840">
        <v>1000</v>
      </c>
      <c r="AO17840">
        <v>200</v>
      </c>
      <c r="AP17840">
        <v>1000</v>
      </c>
    </row>
    <row r="17841" spans="1:57" x14ac:dyDescent="0.35">
      <c r="A17841" t="s">
        <v>25</v>
      </c>
      <c r="B17841" t="s">
        <v>1126</v>
      </c>
      <c r="C17841">
        <v>66</v>
      </c>
      <c r="D17841">
        <v>5142.46</v>
      </c>
      <c r="E17841">
        <v>4000</v>
      </c>
      <c r="F17841">
        <v>200</v>
      </c>
      <c r="G17841">
        <v>30000</v>
      </c>
      <c r="H17841">
        <v>39</v>
      </c>
      <c r="I17841">
        <v>669.36</v>
      </c>
      <c r="J17841">
        <v>0</v>
      </c>
      <c r="K17841">
        <v>0</v>
      </c>
      <c r="L17841">
        <v>6000</v>
      </c>
      <c r="M17841">
        <v>50</v>
      </c>
      <c r="N17841">
        <v>181.75</v>
      </c>
      <c r="O17841">
        <v>0</v>
      </c>
      <c r="P17841">
        <v>0</v>
      </c>
      <c r="Q17841">
        <v>2000</v>
      </c>
      <c r="R17841">
        <v>58</v>
      </c>
      <c r="S17841">
        <v>772.47</v>
      </c>
      <c r="T17841">
        <v>500</v>
      </c>
      <c r="U17841">
        <v>0</v>
      </c>
      <c r="V17841">
        <v>5000</v>
      </c>
      <c r="W17841">
        <v>77</v>
      </c>
      <c r="X17841">
        <v>3089.02</v>
      </c>
      <c r="Y17841">
        <v>2000</v>
      </c>
      <c r="Z17841">
        <v>0</v>
      </c>
      <c r="AA17841">
        <v>25000</v>
      </c>
      <c r="AB17841">
        <v>50</v>
      </c>
      <c r="AC17841">
        <v>1520.97</v>
      </c>
      <c r="AD17841">
        <v>0</v>
      </c>
      <c r="AE17841">
        <v>0</v>
      </c>
      <c r="AF17841">
        <v>10600</v>
      </c>
      <c r="AG17841">
        <v>52</v>
      </c>
      <c r="AH17841">
        <v>364.84</v>
      </c>
      <c r="AI17841">
        <v>200</v>
      </c>
      <c r="AJ17841">
        <v>0</v>
      </c>
      <c r="AK17841">
        <v>2470</v>
      </c>
      <c r="AL17841">
        <v>83</v>
      </c>
      <c r="AM17841">
        <v>599.42999999999995</v>
      </c>
      <c r="AN17841">
        <v>350</v>
      </c>
      <c r="AO17841">
        <v>50</v>
      </c>
      <c r="AP17841">
        <v>8000</v>
      </c>
      <c r="AQ17841">
        <v>38</v>
      </c>
      <c r="AR17841">
        <v>390.99</v>
      </c>
      <c r="AS17841">
        <v>0</v>
      </c>
      <c r="AT17841">
        <v>0</v>
      </c>
      <c r="AU17841">
        <v>6000</v>
      </c>
      <c r="AV17841">
        <v>40</v>
      </c>
      <c r="AW17841">
        <v>328.42</v>
      </c>
      <c r="AX17841">
        <v>0</v>
      </c>
      <c r="AY17841">
        <v>0</v>
      </c>
      <c r="AZ17841">
        <v>10000</v>
      </c>
      <c r="BA17841">
        <v>46</v>
      </c>
      <c r="BB17841">
        <v>879.27</v>
      </c>
      <c r="BC17841">
        <v>0</v>
      </c>
      <c r="BD17841">
        <v>0</v>
      </c>
      <c r="BE17841">
        <v>23000</v>
      </c>
    </row>
    <row r="17842" spans="1:57" x14ac:dyDescent="0.35">
      <c r="A17842" t="s">
        <v>25</v>
      </c>
      <c r="B17842" t="s">
        <v>1127</v>
      </c>
      <c r="C17842">
        <v>83</v>
      </c>
      <c r="D17842">
        <v>7566.12</v>
      </c>
      <c r="E17842">
        <v>6000</v>
      </c>
      <c r="F17842">
        <v>200</v>
      </c>
      <c r="G17842">
        <v>30000</v>
      </c>
      <c r="H17842">
        <v>67</v>
      </c>
      <c r="I17842">
        <v>1401.36</v>
      </c>
      <c r="J17842">
        <v>0</v>
      </c>
      <c r="K17842">
        <v>0</v>
      </c>
      <c r="L17842">
        <v>25000</v>
      </c>
      <c r="M17842">
        <v>76</v>
      </c>
      <c r="N17842">
        <v>239.94</v>
      </c>
      <c r="O17842">
        <v>80</v>
      </c>
      <c r="P17842">
        <v>0</v>
      </c>
      <c r="Q17842">
        <v>1500</v>
      </c>
      <c r="R17842">
        <v>75</v>
      </c>
      <c r="S17842">
        <v>1134.1099999999999</v>
      </c>
      <c r="T17842">
        <v>800</v>
      </c>
      <c r="U17842">
        <v>0</v>
      </c>
      <c r="V17842">
        <v>5000</v>
      </c>
      <c r="W17842">
        <v>104</v>
      </c>
      <c r="X17842">
        <v>2786.7</v>
      </c>
      <c r="Y17842">
        <v>2300</v>
      </c>
      <c r="Z17842">
        <v>0</v>
      </c>
      <c r="AA17842">
        <v>10000</v>
      </c>
      <c r="AB17842">
        <v>75</v>
      </c>
      <c r="AC17842">
        <v>1997.31</v>
      </c>
      <c r="AD17842">
        <v>1200</v>
      </c>
      <c r="AE17842">
        <v>0</v>
      </c>
      <c r="AF17842">
        <v>11700</v>
      </c>
      <c r="AG17842">
        <v>74</v>
      </c>
      <c r="AH17842">
        <v>711.99</v>
      </c>
      <c r="AI17842">
        <v>100</v>
      </c>
      <c r="AJ17842">
        <v>0</v>
      </c>
      <c r="AK17842">
        <v>5000</v>
      </c>
      <c r="AL17842">
        <v>105</v>
      </c>
      <c r="AM17842">
        <v>536.02</v>
      </c>
      <c r="AN17842">
        <v>500</v>
      </c>
      <c r="AO17842">
        <v>0</v>
      </c>
      <c r="AP17842">
        <v>3000</v>
      </c>
      <c r="AQ17842">
        <v>69</v>
      </c>
      <c r="AR17842">
        <v>480.86</v>
      </c>
      <c r="AS17842">
        <v>0</v>
      </c>
      <c r="AT17842">
        <v>0</v>
      </c>
      <c r="AU17842">
        <v>5000</v>
      </c>
      <c r="AV17842">
        <v>61</v>
      </c>
      <c r="AW17842">
        <v>1003.44</v>
      </c>
      <c r="AX17842">
        <v>0</v>
      </c>
      <c r="AY17842">
        <v>0</v>
      </c>
      <c r="AZ17842">
        <v>72000</v>
      </c>
      <c r="BA17842">
        <v>61</v>
      </c>
      <c r="BB17842">
        <v>535.91999999999996</v>
      </c>
      <c r="BC17842">
        <v>0</v>
      </c>
      <c r="BD17842">
        <v>0</v>
      </c>
      <c r="BE17842">
        <v>5000</v>
      </c>
    </row>
    <row r="17843" spans="1:57" x14ac:dyDescent="0.35">
      <c r="A17843" t="s">
        <v>25</v>
      </c>
      <c r="B17843" t="s">
        <v>339</v>
      </c>
      <c r="C17843">
        <v>5</v>
      </c>
      <c r="D17843">
        <v>8345.75</v>
      </c>
      <c r="E17843">
        <v>10000</v>
      </c>
      <c r="F17843">
        <v>0</v>
      </c>
      <c r="G17843">
        <v>25000</v>
      </c>
      <c r="H17843">
        <v>2</v>
      </c>
      <c r="I17843">
        <v>0</v>
      </c>
      <c r="J17843">
        <v>0</v>
      </c>
      <c r="K17843">
        <v>0</v>
      </c>
      <c r="L17843">
        <v>0</v>
      </c>
      <c r="M17843">
        <v>4</v>
      </c>
      <c r="N17843">
        <v>144.41999999999999</v>
      </c>
      <c r="O17843">
        <v>0</v>
      </c>
      <c r="P17843">
        <v>0</v>
      </c>
      <c r="Q17843">
        <v>700</v>
      </c>
      <c r="R17843">
        <v>4</v>
      </c>
      <c r="S17843">
        <v>1173.06</v>
      </c>
      <c r="T17843">
        <v>600</v>
      </c>
      <c r="U17843">
        <v>500</v>
      </c>
      <c r="V17843">
        <v>3500</v>
      </c>
      <c r="W17843">
        <v>5</v>
      </c>
      <c r="X17843">
        <v>5646</v>
      </c>
      <c r="Y17843">
        <v>3000</v>
      </c>
      <c r="Z17843">
        <v>3000</v>
      </c>
      <c r="AA17843">
        <v>12000</v>
      </c>
      <c r="AB17843">
        <v>3</v>
      </c>
      <c r="AC17843">
        <v>2248.08</v>
      </c>
      <c r="AD17843">
        <v>3000</v>
      </c>
      <c r="AE17843">
        <v>0</v>
      </c>
      <c r="AF17843">
        <v>7000</v>
      </c>
      <c r="AG17843">
        <v>3</v>
      </c>
      <c r="AH17843">
        <v>381.85</v>
      </c>
      <c r="AI17843">
        <v>500</v>
      </c>
      <c r="AJ17843">
        <v>0</v>
      </c>
      <c r="AK17843">
        <v>800</v>
      </c>
      <c r="AL17843">
        <v>5</v>
      </c>
      <c r="AM17843">
        <v>425.84</v>
      </c>
      <c r="AN17843">
        <v>300</v>
      </c>
      <c r="AO17843">
        <v>220</v>
      </c>
      <c r="AP17843">
        <v>800</v>
      </c>
      <c r="AQ17843">
        <v>2</v>
      </c>
      <c r="AR17843">
        <v>423.77</v>
      </c>
      <c r="AS17843">
        <v>2000</v>
      </c>
      <c r="AT17843">
        <v>0</v>
      </c>
      <c r="AU17843">
        <v>2000</v>
      </c>
      <c r="AV17843">
        <v>2</v>
      </c>
      <c r="AW17843">
        <v>0</v>
      </c>
      <c r="AX17843">
        <v>0</v>
      </c>
      <c r="AY17843">
        <v>0</v>
      </c>
      <c r="AZ17843">
        <v>0</v>
      </c>
    </row>
    <row r="17844" spans="1:57" x14ac:dyDescent="0.35">
      <c r="A17844" t="s">
        <v>26</v>
      </c>
      <c r="B17844" t="s">
        <v>1126</v>
      </c>
      <c r="C17844">
        <v>70</v>
      </c>
      <c r="D17844">
        <v>5267.66</v>
      </c>
      <c r="E17844">
        <v>4000</v>
      </c>
      <c r="F17844">
        <v>0</v>
      </c>
      <c r="G17844">
        <v>20000</v>
      </c>
      <c r="H17844">
        <v>49</v>
      </c>
      <c r="I17844">
        <v>666.36</v>
      </c>
      <c r="J17844">
        <v>0</v>
      </c>
      <c r="K17844">
        <v>0</v>
      </c>
      <c r="L17844">
        <v>10000</v>
      </c>
      <c r="M17844">
        <v>60</v>
      </c>
      <c r="N17844">
        <v>351.17</v>
      </c>
      <c r="O17844">
        <v>135</v>
      </c>
      <c r="P17844">
        <v>0</v>
      </c>
      <c r="Q17844">
        <v>2400</v>
      </c>
      <c r="R17844">
        <v>66</v>
      </c>
      <c r="S17844">
        <v>888.28</v>
      </c>
      <c r="T17844">
        <v>500</v>
      </c>
      <c r="U17844">
        <v>0</v>
      </c>
      <c r="V17844">
        <v>5000</v>
      </c>
      <c r="W17844">
        <v>87</v>
      </c>
      <c r="X17844">
        <v>2267.69</v>
      </c>
      <c r="Y17844">
        <v>2000</v>
      </c>
      <c r="Z17844">
        <v>80</v>
      </c>
      <c r="AA17844">
        <v>6000</v>
      </c>
      <c r="AB17844">
        <v>66</v>
      </c>
      <c r="AC17844">
        <v>1746.91</v>
      </c>
      <c r="AD17844">
        <v>500</v>
      </c>
      <c r="AE17844">
        <v>0</v>
      </c>
      <c r="AF17844">
        <v>15000</v>
      </c>
      <c r="AG17844">
        <v>65</v>
      </c>
      <c r="AH17844">
        <v>505.59</v>
      </c>
      <c r="AI17844">
        <v>200</v>
      </c>
      <c r="AJ17844">
        <v>0</v>
      </c>
      <c r="AK17844">
        <v>5000</v>
      </c>
      <c r="AL17844">
        <v>88</v>
      </c>
      <c r="AM17844">
        <v>488.33</v>
      </c>
      <c r="AN17844">
        <v>400</v>
      </c>
      <c r="AO17844">
        <v>0</v>
      </c>
      <c r="AP17844">
        <v>2150</v>
      </c>
      <c r="AQ17844">
        <v>49</v>
      </c>
      <c r="AR17844">
        <v>330.16</v>
      </c>
      <c r="AS17844">
        <v>0</v>
      </c>
      <c r="AT17844">
        <v>0</v>
      </c>
      <c r="AU17844">
        <v>4000</v>
      </c>
      <c r="AV17844">
        <v>46</v>
      </c>
      <c r="AW17844">
        <v>1544.76</v>
      </c>
      <c r="AX17844">
        <v>0</v>
      </c>
      <c r="AY17844">
        <v>0</v>
      </c>
      <c r="AZ17844">
        <v>65000</v>
      </c>
      <c r="BA17844">
        <v>56</v>
      </c>
      <c r="BB17844">
        <v>753.6</v>
      </c>
      <c r="BC17844">
        <v>0</v>
      </c>
      <c r="BD17844">
        <v>0</v>
      </c>
      <c r="BE17844">
        <v>10000</v>
      </c>
    </row>
    <row r="17845" spans="1:57" x14ac:dyDescent="0.35">
      <c r="A17845" t="s">
        <v>26</v>
      </c>
      <c r="B17845" t="s">
        <v>1127</v>
      </c>
      <c r="C17845">
        <v>83</v>
      </c>
      <c r="D17845">
        <v>6933.94</v>
      </c>
      <c r="E17845">
        <v>5000</v>
      </c>
      <c r="F17845">
        <v>200</v>
      </c>
      <c r="G17845">
        <v>30000</v>
      </c>
      <c r="H17845">
        <v>49</v>
      </c>
      <c r="I17845">
        <v>1652.64</v>
      </c>
      <c r="J17845">
        <v>0</v>
      </c>
      <c r="K17845">
        <v>0</v>
      </c>
      <c r="L17845">
        <v>15000</v>
      </c>
      <c r="M17845">
        <v>57</v>
      </c>
      <c r="N17845">
        <v>364.89</v>
      </c>
      <c r="O17845">
        <v>250</v>
      </c>
      <c r="P17845">
        <v>0</v>
      </c>
      <c r="Q17845">
        <v>4000</v>
      </c>
      <c r="R17845">
        <v>75</v>
      </c>
      <c r="S17845">
        <v>1159</v>
      </c>
      <c r="T17845">
        <v>800</v>
      </c>
      <c r="U17845">
        <v>0</v>
      </c>
      <c r="V17845">
        <v>5002</v>
      </c>
      <c r="W17845">
        <v>91</v>
      </c>
      <c r="X17845">
        <v>2442.44</v>
      </c>
      <c r="Y17845">
        <v>2500</v>
      </c>
      <c r="Z17845">
        <v>0</v>
      </c>
      <c r="AA17845">
        <v>8000</v>
      </c>
      <c r="AB17845">
        <v>66</v>
      </c>
      <c r="AC17845">
        <v>1626.06</v>
      </c>
      <c r="AD17845">
        <v>1000</v>
      </c>
      <c r="AE17845">
        <v>0</v>
      </c>
      <c r="AF17845">
        <v>9000</v>
      </c>
      <c r="AG17845">
        <v>71</v>
      </c>
      <c r="AH17845">
        <v>949.47</v>
      </c>
      <c r="AI17845">
        <v>400</v>
      </c>
      <c r="AJ17845">
        <v>0</v>
      </c>
      <c r="AK17845">
        <v>12000</v>
      </c>
      <c r="AL17845">
        <v>97</v>
      </c>
      <c r="AM17845">
        <v>609.85</v>
      </c>
      <c r="AN17845">
        <v>500</v>
      </c>
      <c r="AO17845">
        <v>0</v>
      </c>
      <c r="AP17845">
        <v>8000</v>
      </c>
      <c r="AQ17845">
        <v>59</v>
      </c>
      <c r="AR17845">
        <v>1138.58</v>
      </c>
      <c r="AS17845">
        <v>0</v>
      </c>
      <c r="AT17845">
        <v>0</v>
      </c>
      <c r="AU17845">
        <v>30000</v>
      </c>
      <c r="AV17845">
        <v>48</v>
      </c>
      <c r="AW17845">
        <v>2104.4699999999998</v>
      </c>
      <c r="AX17845">
        <v>0</v>
      </c>
      <c r="AY17845">
        <v>0</v>
      </c>
      <c r="AZ17845">
        <v>50000</v>
      </c>
      <c r="BA17845">
        <v>64</v>
      </c>
      <c r="BB17845">
        <v>504.76</v>
      </c>
      <c r="BC17845">
        <v>200</v>
      </c>
      <c r="BD17845">
        <v>0</v>
      </c>
      <c r="BE17845">
        <v>5000</v>
      </c>
    </row>
    <row r="17846" spans="1:57" x14ac:dyDescent="0.35">
      <c r="A17846" t="s">
        <v>26</v>
      </c>
      <c r="B17846" t="s">
        <v>339</v>
      </c>
      <c r="C17846">
        <v>7</v>
      </c>
      <c r="D17846">
        <v>9014.7099999999991</v>
      </c>
      <c r="E17846">
        <v>8000</v>
      </c>
      <c r="F17846">
        <v>2000</v>
      </c>
      <c r="G17846">
        <v>20000</v>
      </c>
      <c r="H17846">
        <v>7</v>
      </c>
      <c r="I17846">
        <v>4578.82</v>
      </c>
      <c r="J17846">
        <v>0</v>
      </c>
      <c r="K17846">
        <v>0</v>
      </c>
      <c r="L17846">
        <v>30000</v>
      </c>
      <c r="M17846">
        <v>9</v>
      </c>
      <c r="N17846">
        <v>225.31</v>
      </c>
      <c r="O17846">
        <v>300</v>
      </c>
      <c r="P17846">
        <v>0</v>
      </c>
      <c r="Q17846">
        <v>550</v>
      </c>
      <c r="R17846">
        <v>7</v>
      </c>
      <c r="S17846">
        <v>336.77</v>
      </c>
      <c r="T17846">
        <v>500</v>
      </c>
      <c r="U17846">
        <v>0</v>
      </c>
      <c r="V17846">
        <v>1000</v>
      </c>
      <c r="W17846">
        <v>9</v>
      </c>
      <c r="X17846">
        <v>2439.66</v>
      </c>
      <c r="Y17846">
        <v>2500</v>
      </c>
      <c r="Z17846">
        <v>600</v>
      </c>
      <c r="AA17846">
        <v>4000</v>
      </c>
      <c r="AB17846">
        <v>7</v>
      </c>
      <c r="AC17846">
        <v>630.01</v>
      </c>
      <c r="AD17846">
        <v>0</v>
      </c>
      <c r="AE17846">
        <v>0</v>
      </c>
      <c r="AF17846">
        <v>3000</v>
      </c>
      <c r="AG17846">
        <v>6</v>
      </c>
      <c r="AH17846">
        <v>103.97</v>
      </c>
      <c r="AI17846">
        <v>0</v>
      </c>
      <c r="AJ17846">
        <v>0</v>
      </c>
      <c r="AK17846">
        <v>600</v>
      </c>
      <c r="AL17846">
        <v>9</v>
      </c>
      <c r="AM17846">
        <v>619.04999999999995</v>
      </c>
      <c r="AN17846">
        <v>600</v>
      </c>
      <c r="AO17846">
        <v>100</v>
      </c>
      <c r="AP17846">
        <v>1000</v>
      </c>
      <c r="AQ17846">
        <v>6</v>
      </c>
      <c r="AR17846">
        <v>785.49</v>
      </c>
      <c r="AS17846">
        <v>0</v>
      </c>
      <c r="AT17846">
        <v>0</v>
      </c>
      <c r="AU17846">
        <v>4000</v>
      </c>
      <c r="AV17846">
        <v>6</v>
      </c>
      <c r="AW17846">
        <v>0</v>
      </c>
      <c r="AX17846">
        <v>0</v>
      </c>
      <c r="AY17846">
        <v>0</v>
      </c>
      <c r="AZ17846">
        <v>0</v>
      </c>
      <c r="BA17846">
        <v>6</v>
      </c>
      <c r="BB17846">
        <v>986.2</v>
      </c>
      <c r="BC17846">
        <v>300</v>
      </c>
      <c r="BD17846">
        <v>0</v>
      </c>
      <c r="BE17846">
        <v>3000</v>
      </c>
    </row>
    <row r="17847" spans="1:57" x14ac:dyDescent="0.35">
      <c r="A17847" t="s">
        <v>27</v>
      </c>
      <c r="B17847" t="s">
        <v>1126</v>
      </c>
      <c r="C17847">
        <v>62</v>
      </c>
      <c r="D17847">
        <v>6634.92</v>
      </c>
      <c r="E17847">
        <v>5000</v>
      </c>
      <c r="F17847">
        <v>400</v>
      </c>
      <c r="G17847">
        <v>35000</v>
      </c>
      <c r="H17847">
        <v>42</v>
      </c>
      <c r="I17847">
        <v>762.7</v>
      </c>
      <c r="J17847">
        <v>0</v>
      </c>
      <c r="K17847">
        <v>0</v>
      </c>
      <c r="L17847">
        <v>15000</v>
      </c>
      <c r="M17847">
        <v>54</v>
      </c>
      <c r="N17847">
        <v>284.36</v>
      </c>
      <c r="O17847">
        <v>160</v>
      </c>
      <c r="P17847">
        <v>0</v>
      </c>
      <c r="Q17847">
        <v>3000</v>
      </c>
      <c r="R17847">
        <v>56</v>
      </c>
      <c r="S17847">
        <v>850.82</v>
      </c>
      <c r="T17847">
        <v>600</v>
      </c>
      <c r="U17847">
        <v>0</v>
      </c>
      <c r="V17847">
        <v>6000</v>
      </c>
      <c r="W17847">
        <v>72</v>
      </c>
      <c r="X17847">
        <v>2902.27</v>
      </c>
      <c r="Y17847">
        <v>3000</v>
      </c>
      <c r="Z17847">
        <v>380</v>
      </c>
      <c r="AA17847">
        <v>6500</v>
      </c>
      <c r="AB17847">
        <v>57</v>
      </c>
      <c r="AC17847">
        <v>1536.77</v>
      </c>
      <c r="AD17847">
        <v>350</v>
      </c>
      <c r="AE17847">
        <v>0</v>
      </c>
      <c r="AF17847">
        <v>8500</v>
      </c>
      <c r="AG17847">
        <v>56</v>
      </c>
      <c r="AH17847">
        <v>773.05</v>
      </c>
      <c r="AI17847">
        <v>400</v>
      </c>
      <c r="AJ17847">
        <v>0</v>
      </c>
      <c r="AK17847">
        <v>6500</v>
      </c>
      <c r="AL17847">
        <v>74</v>
      </c>
      <c r="AM17847">
        <v>570.83000000000004</v>
      </c>
      <c r="AN17847">
        <v>500</v>
      </c>
      <c r="AO17847">
        <v>0</v>
      </c>
      <c r="AP17847">
        <v>1400</v>
      </c>
      <c r="AQ17847">
        <v>41</v>
      </c>
      <c r="AR17847">
        <v>115.73</v>
      </c>
      <c r="AS17847">
        <v>0</v>
      </c>
      <c r="AT17847">
        <v>0</v>
      </c>
      <c r="AU17847">
        <v>1600</v>
      </c>
      <c r="AV17847">
        <v>40</v>
      </c>
      <c r="AW17847">
        <v>645.92999999999995</v>
      </c>
      <c r="AX17847">
        <v>0</v>
      </c>
      <c r="AY17847">
        <v>0</v>
      </c>
      <c r="AZ17847">
        <v>12000</v>
      </c>
      <c r="BA17847">
        <v>42</v>
      </c>
      <c r="BB17847">
        <v>466.33</v>
      </c>
      <c r="BC17847">
        <v>0</v>
      </c>
      <c r="BD17847">
        <v>0</v>
      </c>
      <c r="BE17847">
        <v>5000</v>
      </c>
    </row>
    <row r="17848" spans="1:57" x14ac:dyDescent="0.35">
      <c r="A17848" t="s">
        <v>27</v>
      </c>
      <c r="B17848" t="s">
        <v>1127</v>
      </c>
      <c r="C17848">
        <v>85</v>
      </c>
      <c r="D17848">
        <v>6216.2</v>
      </c>
      <c r="E17848">
        <v>5000</v>
      </c>
      <c r="F17848">
        <v>100</v>
      </c>
      <c r="G17848">
        <v>16500</v>
      </c>
      <c r="H17848">
        <v>64</v>
      </c>
      <c r="I17848">
        <v>923.58</v>
      </c>
      <c r="J17848">
        <v>0</v>
      </c>
      <c r="K17848">
        <v>0</v>
      </c>
      <c r="L17848">
        <v>20000</v>
      </c>
      <c r="M17848">
        <v>74</v>
      </c>
      <c r="N17848">
        <v>327.77</v>
      </c>
      <c r="O17848">
        <v>180</v>
      </c>
      <c r="P17848">
        <v>0</v>
      </c>
      <c r="Q17848">
        <v>6000</v>
      </c>
      <c r="R17848">
        <v>83</v>
      </c>
      <c r="S17848">
        <v>1310.26</v>
      </c>
      <c r="T17848">
        <v>1000</v>
      </c>
      <c r="U17848">
        <v>0</v>
      </c>
      <c r="V17848">
        <v>5000</v>
      </c>
      <c r="W17848">
        <v>98</v>
      </c>
      <c r="X17848">
        <v>2649.68</v>
      </c>
      <c r="Y17848">
        <v>2200</v>
      </c>
      <c r="Z17848">
        <v>0</v>
      </c>
      <c r="AA17848">
        <v>8000</v>
      </c>
      <c r="AB17848">
        <v>77</v>
      </c>
      <c r="AC17848">
        <v>2404.62</v>
      </c>
      <c r="AD17848">
        <v>1666</v>
      </c>
      <c r="AE17848">
        <v>0</v>
      </c>
      <c r="AF17848">
        <v>8000</v>
      </c>
      <c r="AG17848">
        <v>71</v>
      </c>
      <c r="AH17848">
        <v>650.26</v>
      </c>
      <c r="AI17848">
        <v>60</v>
      </c>
      <c r="AJ17848">
        <v>0</v>
      </c>
      <c r="AK17848">
        <v>7000</v>
      </c>
      <c r="AL17848">
        <v>108</v>
      </c>
      <c r="AM17848">
        <v>595.64</v>
      </c>
      <c r="AN17848">
        <v>550</v>
      </c>
      <c r="AO17848">
        <v>55</v>
      </c>
      <c r="AP17848">
        <v>2700</v>
      </c>
      <c r="AQ17848">
        <v>67</v>
      </c>
      <c r="AR17848">
        <v>763.66</v>
      </c>
      <c r="AS17848">
        <v>0</v>
      </c>
      <c r="AT17848">
        <v>0</v>
      </c>
      <c r="AU17848">
        <v>10000</v>
      </c>
      <c r="AV17848">
        <v>59</v>
      </c>
      <c r="AW17848">
        <v>251.43</v>
      </c>
      <c r="AX17848">
        <v>0</v>
      </c>
      <c r="AY17848">
        <v>0</v>
      </c>
      <c r="AZ17848">
        <v>6000</v>
      </c>
      <c r="BA17848">
        <v>63</v>
      </c>
      <c r="BB17848">
        <v>1800.47</v>
      </c>
      <c r="BC17848">
        <v>500</v>
      </c>
      <c r="BD17848">
        <v>0</v>
      </c>
      <c r="BE17848">
        <v>56000</v>
      </c>
    </row>
    <row r="17849" spans="1:57" x14ac:dyDescent="0.35">
      <c r="A17849" t="s">
        <v>27</v>
      </c>
      <c r="B17849" t="s">
        <v>339</v>
      </c>
      <c r="C17849">
        <v>10</v>
      </c>
      <c r="D17849">
        <v>6623.48</v>
      </c>
      <c r="E17849">
        <v>6000</v>
      </c>
      <c r="F17849">
        <v>2000</v>
      </c>
      <c r="G17849">
        <v>10000</v>
      </c>
      <c r="H17849">
        <v>4</v>
      </c>
      <c r="I17849">
        <v>2044.27</v>
      </c>
      <c r="J17849">
        <v>3000</v>
      </c>
      <c r="K17849">
        <v>0</v>
      </c>
      <c r="L17849">
        <v>3500</v>
      </c>
      <c r="M17849">
        <v>3</v>
      </c>
      <c r="N17849">
        <v>522</v>
      </c>
      <c r="O17849">
        <v>500</v>
      </c>
      <c r="P17849">
        <v>300</v>
      </c>
      <c r="Q17849">
        <v>800</v>
      </c>
      <c r="R17849">
        <v>9</v>
      </c>
      <c r="S17849">
        <v>1232.56</v>
      </c>
      <c r="T17849">
        <v>500</v>
      </c>
      <c r="U17849">
        <v>0</v>
      </c>
      <c r="V17849">
        <v>5000</v>
      </c>
      <c r="W17849">
        <v>12</v>
      </c>
      <c r="X17849">
        <v>2823.41</v>
      </c>
      <c r="Y17849">
        <v>3000</v>
      </c>
      <c r="Z17849">
        <v>600</v>
      </c>
      <c r="AA17849">
        <v>5000</v>
      </c>
      <c r="AB17849">
        <v>4</v>
      </c>
      <c r="AC17849">
        <v>2029.97</v>
      </c>
      <c r="AD17849">
        <v>2000</v>
      </c>
      <c r="AE17849">
        <v>1000</v>
      </c>
      <c r="AF17849">
        <v>2500</v>
      </c>
      <c r="AG17849">
        <v>6</v>
      </c>
      <c r="AH17849">
        <v>538.79999999999995</v>
      </c>
      <c r="AI17849">
        <v>500</v>
      </c>
      <c r="AJ17849">
        <v>0</v>
      </c>
      <c r="AK17849">
        <v>1000</v>
      </c>
      <c r="AL17849">
        <v>10</v>
      </c>
      <c r="AM17849">
        <v>562.69000000000005</v>
      </c>
      <c r="AN17849">
        <v>500</v>
      </c>
      <c r="AO17849">
        <v>250</v>
      </c>
      <c r="AP17849">
        <v>1400</v>
      </c>
      <c r="AQ17849">
        <v>1</v>
      </c>
      <c r="AR17849">
        <v>0</v>
      </c>
      <c r="AS17849">
        <v>0</v>
      </c>
      <c r="AT17849">
        <v>0</v>
      </c>
      <c r="AU17849">
        <v>0</v>
      </c>
      <c r="AV17849">
        <v>2</v>
      </c>
      <c r="AW17849">
        <v>0</v>
      </c>
      <c r="AX17849">
        <v>0</v>
      </c>
      <c r="AY17849">
        <v>0</v>
      </c>
      <c r="AZ17849">
        <v>0</v>
      </c>
      <c r="BA17849">
        <v>1</v>
      </c>
      <c r="BB17849">
        <v>1300</v>
      </c>
      <c r="BC17849">
        <v>1300</v>
      </c>
      <c r="BD17849">
        <v>1300</v>
      </c>
      <c r="BE17849">
        <v>1300</v>
      </c>
    </row>
    <row r="17850" spans="1:57" x14ac:dyDescent="0.35">
      <c r="A17850" t="s">
        <v>28</v>
      </c>
      <c r="B17850" t="s">
        <v>1126</v>
      </c>
      <c r="C17850">
        <v>54</v>
      </c>
      <c r="D17850">
        <v>4098.29</v>
      </c>
      <c r="E17850">
        <v>3000</v>
      </c>
      <c r="F17850">
        <v>400</v>
      </c>
      <c r="G17850">
        <v>20000</v>
      </c>
      <c r="H17850">
        <v>33</v>
      </c>
      <c r="I17850">
        <v>805.91</v>
      </c>
      <c r="J17850">
        <v>0</v>
      </c>
      <c r="K17850">
        <v>0</v>
      </c>
      <c r="L17850">
        <v>7000</v>
      </c>
      <c r="M17850">
        <v>46</v>
      </c>
      <c r="N17850">
        <v>252.8</v>
      </c>
      <c r="O17850">
        <v>150</v>
      </c>
      <c r="P17850">
        <v>0</v>
      </c>
      <c r="Q17850">
        <v>3000</v>
      </c>
      <c r="R17850">
        <v>47</v>
      </c>
      <c r="S17850">
        <v>660.21</v>
      </c>
      <c r="T17850">
        <v>500</v>
      </c>
      <c r="U17850">
        <v>0</v>
      </c>
      <c r="V17850">
        <v>3000</v>
      </c>
      <c r="W17850">
        <v>66</v>
      </c>
      <c r="X17850">
        <v>2523.75</v>
      </c>
      <c r="Y17850">
        <v>2500</v>
      </c>
      <c r="Z17850">
        <v>0</v>
      </c>
      <c r="AA17850">
        <v>7000</v>
      </c>
      <c r="AB17850">
        <v>35</v>
      </c>
      <c r="AC17850">
        <v>1346.01</v>
      </c>
      <c r="AD17850">
        <v>1000</v>
      </c>
      <c r="AE17850">
        <v>0</v>
      </c>
      <c r="AF17850">
        <v>5000</v>
      </c>
      <c r="AG17850">
        <v>39</v>
      </c>
      <c r="AH17850">
        <v>908.37</v>
      </c>
      <c r="AI17850">
        <v>200</v>
      </c>
      <c r="AJ17850">
        <v>0</v>
      </c>
      <c r="AK17850">
        <v>12000</v>
      </c>
      <c r="AL17850">
        <v>69</v>
      </c>
      <c r="AM17850">
        <v>446.39</v>
      </c>
      <c r="AN17850">
        <v>425</v>
      </c>
      <c r="AO17850">
        <v>0</v>
      </c>
      <c r="AP17850">
        <v>1260</v>
      </c>
      <c r="AQ17850">
        <v>27</v>
      </c>
      <c r="AR17850">
        <v>183.43</v>
      </c>
      <c r="AS17850">
        <v>0</v>
      </c>
      <c r="AT17850">
        <v>0</v>
      </c>
      <c r="AU17850">
        <v>3000</v>
      </c>
      <c r="AV17850">
        <v>28</v>
      </c>
      <c r="AW17850">
        <v>65.430000000000007</v>
      </c>
      <c r="AX17850">
        <v>0</v>
      </c>
      <c r="AY17850">
        <v>0</v>
      </c>
      <c r="AZ17850">
        <v>2000</v>
      </c>
      <c r="BA17850">
        <v>36</v>
      </c>
      <c r="BB17850">
        <v>559.83000000000004</v>
      </c>
      <c r="BC17850">
        <v>0</v>
      </c>
      <c r="BD17850">
        <v>0</v>
      </c>
      <c r="BE17850">
        <v>3000</v>
      </c>
    </row>
    <row r="17851" spans="1:57" x14ac:dyDescent="0.35">
      <c r="A17851" t="s">
        <v>28</v>
      </c>
      <c r="B17851" t="s">
        <v>1127</v>
      </c>
      <c r="C17851">
        <v>97</v>
      </c>
      <c r="D17851">
        <v>6629.17</v>
      </c>
      <c r="E17851">
        <v>5000</v>
      </c>
      <c r="F17851">
        <v>400</v>
      </c>
      <c r="G17851">
        <v>40000</v>
      </c>
      <c r="H17851">
        <v>70</v>
      </c>
      <c r="I17851">
        <v>1205.79</v>
      </c>
      <c r="J17851">
        <v>0</v>
      </c>
      <c r="K17851">
        <v>0</v>
      </c>
      <c r="L17851">
        <v>15000</v>
      </c>
      <c r="M17851">
        <v>74</v>
      </c>
      <c r="N17851">
        <v>282.64</v>
      </c>
      <c r="O17851">
        <v>160</v>
      </c>
      <c r="P17851">
        <v>0</v>
      </c>
      <c r="Q17851">
        <v>3000</v>
      </c>
      <c r="R17851">
        <v>87</v>
      </c>
      <c r="S17851">
        <v>850.97</v>
      </c>
      <c r="T17851">
        <v>500</v>
      </c>
      <c r="U17851">
        <v>0</v>
      </c>
      <c r="V17851">
        <v>6000</v>
      </c>
      <c r="W17851">
        <v>106</v>
      </c>
      <c r="X17851">
        <v>2523.9899999999998</v>
      </c>
      <c r="Y17851">
        <v>2200</v>
      </c>
      <c r="Z17851">
        <v>0</v>
      </c>
      <c r="AA17851">
        <v>12000</v>
      </c>
      <c r="AB17851">
        <v>84</v>
      </c>
      <c r="AC17851">
        <v>1791.75</v>
      </c>
      <c r="AD17851">
        <v>0</v>
      </c>
      <c r="AE17851">
        <v>0</v>
      </c>
      <c r="AF17851">
        <v>25000</v>
      </c>
      <c r="AG17851">
        <v>77</v>
      </c>
      <c r="AH17851">
        <v>402.02</v>
      </c>
      <c r="AI17851">
        <v>100</v>
      </c>
      <c r="AJ17851">
        <v>0</v>
      </c>
      <c r="AK17851">
        <v>6000</v>
      </c>
      <c r="AL17851">
        <v>121</v>
      </c>
      <c r="AM17851">
        <v>607.64</v>
      </c>
      <c r="AN17851">
        <v>500</v>
      </c>
      <c r="AO17851">
        <v>100</v>
      </c>
      <c r="AP17851">
        <v>6000</v>
      </c>
      <c r="AQ17851">
        <v>72</v>
      </c>
      <c r="AR17851">
        <v>490.7</v>
      </c>
      <c r="AS17851">
        <v>0</v>
      </c>
      <c r="AT17851">
        <v>0</v>
      </c>
      <c r="AU17851">
        <v>10000</v>
      </c>
      <c r="AV17851">
        <v>66</v>
      </c>
      <c r="AW17851">
        <v>1271.8</v>
      </c>
      <c r="AX17851">
        <v>0</v>
      </c>
      <c r="AY17851">
        <v>0</v>
      </c>
      <c r="AZ17851">
        <v>50000</v>
      </c>
      <c r="BA17851">
        <v>69</v>
      </c>
      <c r="BB17851">
        <v>1087.8</v>
      </c>
      <c r="BC17851">
        <v>0</v>
      </c>
      <c r="BD17851">
        <v>0</v>
      </c>
      <c r="BE17851">
        <v>25000</v>
      </c>
    </row>
    <row r="17852" spans="1:57" x14ac:dyDescent="0.35">
      <c r="A17852" t="s">
        <v>28</v>
      </c>
      <c r="B17852" t="s">
        <v>339</v>
      </c>
      <c r="C17852">
        <v>7</v>
      </c>
      <c r="D17852">
        <v>3892.64</v>
      </c>
      <c r="E17852">
        <v>4000</v>
      </c>
      <c r="F17852">
        <v>1500</v>
      </c>
      <c r="G17852">
        <v>7000</v>
      </c>
      <c r="H17852">
        <v>4</v>
      </c>
      <c r="I17852">
        <v>119.57</v>
      </c>
      <c r="J17852">
        <v>0</v>
      </c>
      <c r="K17852">
        <v>0</v>
      </c>
      <c r="L17852">
        <v>500</v>
      </c>
      <c r="M17852">
        <v>3</v>
      </c>
      <c r="N17852">
        <v>662.79</v>
      </c>
      <c r="O17852">
        <v>500</v>
      </c>
      <c r="P17852">
        <v>400</v>
      </c>
      <c r="Q17852">
        <v>1000</v>
      </c>
      <c r="R17852">
        <v>4</v>
      </c>
      <c r="S17852">
        <v>540.64</v>
      </c>
      <c r="T17852">
        <v>600</v>
      </c>
      <c r="U17852">
        <v>200</v>
      </c>
      <c r="V17852">
        <v>1000</v>
      </c>
      <c r="W17852">
        <v>5</v>
      </c>
      <c r="X17852">
        <v>3137.39</v>
      </c>
      <c r="Y17852">
        <v>3500</v>
      </c>
      <c r="Z17852">
        <v>1500</v>
      </c>
      <c r="AA17852">
        <v>4000</v>
      </c>
      <c r="AB17852">
        <v>4</v>
      </c>
      <c r="AC17852">
        <v>815.38</v>
      </c>
      <c r="AD17852">
        <v>0</v>
      </c>
      <c r="AE17852">
        <v>0</v>
      </c>
      <c r="AF17852">
        <v>2000</v>
      </c>
      <c r="AG17852">
        <v>4</v>
      </c>
      <c r="AH17852">
        <v>113.87</v>
      </c>
      <c r="AI17852">
        <v>100</v>
      </c>
      <c r="AJ17852">
        <v>0</v>
      </c>
      <c r="AK17852">
        <v>300</v>
      </c>
      <c r="AL17852">
        <v>7</v>
      </c>
      <c r="AM17852">
        <v>512.41999999999996</v>
      </c>
      <c r="AN17852">
        <v>600</v>
      </c>
      <c r="AO17852">
        <v>135</v>
      </c>
      <c r="AP17852">
        <v>1000</v>
      </c>
      <c r="AQ17852">
        <v>4</v>
      </c>
      <c r="AR17852">
        <v>112.97</v>
      </c>
      <c r="AS17852">
        <v>0</v>
      </c>
      <c r="AT17852">
        <v>0</v>
      </c>
      <c r="AU17852">
        <v>500</v>
      </c>
      <c r="AV17852">
        <v>4</v>
      </c>
      <c r="AW17852">
        <v>0</v>
      </c>
      <c r="AX17852">
        <v>0</v>
      </c>
      <c r="AY17852">
        <v>0</v>
      </c>
      <c r="AZ17852">
        <v>0</v>
      </c>
      <c r="BA17852">
        <v>3</v>
      </c>
      <c r="BB17852">
        <v>147.15</v>
      </c>
      <c r="BC17852">
        <v>0</v>
      </c>
      <c r="BD17852">
        <v>0</v>
      </c>
      <c r="BE17852">
        <v>500</v>
      </c>
    </row>
    <row r="17853" spans="1:57" x14ac:dyDescent="0.35">
      <c r="A17853" t="s">
        <v>29</v>
      </c>
      <c r="B17853" t="s">
        <v>1126</v>
      </c>
      <c r="C17853">
        <v>79</v>
      </c>
      <c r="D17853">
        <v>6764.42</v>
      </c>
      <c r="E17853">
        <v>5000</v>
      </c>
      <c r="F17853">
        <v>0</v>
      </c>
      <c r="G17853">
        <v>30000</v>
      </c>
      <c r="H17853">
        <v>55</v>
      </c>
      <c r="I17853">
        <v>1899.26</v>
      </c>
      <c r="J17853">
        <v>0</v>
      </c>
      <c r="K17853">
        <v>0</v>
      </c>
      <c r="L17853">
        <v>24000</v>
      </c>
      <c r="M17853">
        <v>63</v>
      </c>
      <c r="N17853">
        <v>246.95</v>
      </c>
      <c r="O17853">
        <v>180</v>
      </c>
      <c r="P17853">
        <v>0</v>
      </c>
      <c r="Q17853">
        <v>1500</v>
      </c>
      <c r="R17853">
        <v>73</v>
      </c>
      <c r="S17853">
        <v>1135.6199999999999</v>
      </c>
      <c r="T17853">
        <v>500</v>
      </c>
      <c r="U17853">
        <v>0</v>
      </c>
      <c r="V17853">
        <v>10000</v>
      </c>
      <c r="W17853">
        <v>89</v>
      </c>
      <c r="X17853">
        <v>2290.85</v>
      </c>
      <c r="Y17853">
        <v>1600</v>
      </c>
      <c r="Z17853">
        <v>0</v>
      </c>
      <c r="AA17853">
        <v>15000</v>
      </c>
      <c r="AB17853">
        <v>66</v>
      </c>
      <c r="AC17853">
        <v>1465.3</v>
      </c>
      <c r="AD17853">
        <v>500</v>
      </c>
      <c r="AE17853">
        <v>0</v>
      </c>
      <c r="AF17853">
        <v>15000</v>
      </c>
      <c r="AG17853">
        <v>62</v>
      </c>
      <c r="AH17853">
        <v>496.08</v>
      </c>
      <c r="AI17853">
        <v>125</v>
      </c>
      <c r="AJ17853">
        <v>0</v>
      </c>
      <c r="AK17853">
        <v>4800</v>
      </c>
      <c r="AL17853">
        <v>90</v>
      </c>
      <c r="AM17853">
        <v>498.01</v>
      </c>
      <c r="AN17853">
        <v>500</v>
      </c>
      <c r="AO17853">
        <v>0</v>
      </c>
      <c r="AP17853">
        <v>2100</v>
      </c>
      <c r="AQ17853">
        <v>47</v>
      </c>
      <c r="AR17853">
        <v>207.35</v>
      </c>
      <c r="AS17853">
        <v>0</v>
      </c>
      <c r="AT17853">
        <v>0</v>
      </c>
      <c r="AU17853">
        <v>5000</v>
      </c>
      <c r="AV17853">
        <v>54</v>
      </c>
      <c r="AW17853">
        <v>369.84</v>
      </c>
      <c r="AX17853">
        <v>0</v>
      </c>
      <c r="AY17853">
        <v>0</v>
      </c>
      <c r="AZ17853">
        <v>28000</v>
      </c>
      <c r="BA17853">
        <v>62</v>
      </c>
      <c r="BB17853">
        <v>992.61</v>
      </c>
      <c r="BC17853">
        <v>0</v>
      </c>
      <c r="BD17853">
        <v>0</v>
      </c>
      <c r="BE17853">
        <v>6000</v>
      </c>
    </row>
    <row r="17854" spans="1:57" x14ac:dyDescent="0.35">
      <c r="A17854" t="s">
        <v>29</v>
      </c>
      <c r="B17854" t="s">
        <v>1127</v>
      </c>
      <c r="C17854">
        <v>81</v>
      </c>
      <c r="D17854">
        <v>7614.92</v>
      </c>
      <c r="E17854">
        <v>6000</v>
      </c>
      <c r="F17854">
        <v>0</v>
      </c>
      <c r="G17854">
        <v>30000</v>
      </c>
      <c r="H17854">
        <v>54</v>
      </c>
      <c r="I17854">
        <v>581.87</v>
      </c>
      <c r="J17854">
        <v>0</v>
      </c>
      <c r="K17854">
        <v>0</v>
      </c>
      <c r="L17854">
        <v>19000</v>
      </c>
      <c r="M17854">
        <v>63</v>
      </c>
      <c r="N17854">
        <v>212.24</v>
      </c>
      <c r="O17854">
        <v>200</v>
      </c>
      <c r="P17854">
        <v>0</v>
      </c>
      <c r="Q17854">
        <v>1000</v>
      </c>
      <c r="R17854">
        <v>78</v>
      </c>
      <c r="S17854">
        <v>1207.3900000000001</v>
      </c>
      <c r="T17854">
        <v>800</v>
      </c>
      <c r="U17854">
        <v>0</v>
      </c>
      <c r="V17854">
        <v>5000</v>
      </c>
      <c r="W17854">
        <v>88</v>
      </c>
      <c r="X17854">
        <v>2589.35</v>
      </c>
      <c r="Y17854">
        <v>2150</v>
      </c>
      <c r="Z17854">
        <v>0</v>
      </c>
      <c r="AA17854">
        <v>8000</v>
      </c>
      <c r="AB17854">
        <v>76</v>
      </c>
      <c r="AC17854">
        <v>2772.65</v>
      </c>
      <c r="AD17854">
        <v>2000</v>
      </c>
      <c r="AE17854">
        <v>0</v>
      </c>
      <c r="AF17854">
        <v>15000</v>
      </c>
      <c r="AG17854">
        <v>72</v>
      </c>
      <c r="AH17854">
        <v>497.98</v>
      </c>
      <c r="AI17854">
        <v>100</v>
      </c>
      <c r="AJ17854">
        <v>0</v>
      </c>
      <c r="AK17854">
        <v>4000</v>
      </c>
      <c r="AL17854">
        <v>98</v>
      </c>
      <c r="AM17854">
        <v>630.99</v>
      </c>
      <c r="AN17854">
        <v>500</v>
      </c>
      <c r="AO17854">
        <v>0</v>
      </c>
      <c r="AP17854">
        <v>6000</v>
      </c>
      <c r="AQ17854">
        <v>64</v>
      </c>
      <c r="AR17854">
        <v>3389.66</v>
      </c>
      <c r="AS17854">
        <v>500</v>
      </c>
      <c r="AT17854">
        <v>0</v>
      </c>
      <c r="AU17854">
        <v>40000</v>
      </c>
      <c r="AV17854">
        <v>60</v>
      </c>
      <c r="AW17854">
        <v>166.98</v>
      </c>
      <c r="AX17854">
        <v>0</v>
      </c>
      <c r="AY17854">
        <v>0</v>
      </c>
      <c r="AZ17854">
        <v>10000</v>
      </c>
      <c r="BA17854">
        <v>70</v>
      </c>
      <c r="BB17854">
        <v>2267.11</v>
      </c>
      <c r="BC17854">
        <v>500</v>
      </c>
      <c r="BD17854">
        <v>0</v>
      </c>
      <c r="BE17854">
        <v>57000</v>
      </c>
    </row>
    <row r="17855" spans="1:57" x14ac:dyDescent="0.35">
      <c r="A17855" t="s">
        <v>29</v>
      </c>
      <c r="B17855" t="s">
        <v>339</v>
      </c>
      <c r="C17855">
        <v>8</v>
      </c>
      <c r="D17855">
        <v>8362.36</v>
      </c>
      <c r="E17855">
        <v>6000</v>
      </c>
      <c r="F17855">
        <v>1000</v>
      </c>
      <c r="G17855">
        <v>20000</v>
      </c>
      <c r="H17855">
        <v>2</v>
      </c>
      <c r="I17855">
        <v>0</v>
      </c>
      <c r="J17855">
        <v>0</v>
      </c>
      <c r="K17855">
        <v>0</v>
      </c>
      <c r="L17855">
        <v>0</v>
      </c>
      <c r="M17855">
        <v>4</v>
      </c>
      <c r="N17855">
        <v>152.80000000000001</v>
      </c>
      <c r="O17855">
        <v>250</v>
      </c>
      <c r="P17855">
        <v>0</v>
      </c>
      <c r="Q17855">
        <v>300</v>
      </c>
      <c r="R17855">
        <v>8</v>
      </c>
      <c r="S17855">
        <v>1676.97</v>
      </c>
      <c r="T17855">
        <v>1000</v>
      </c>
      <c r="U17855">
        <v>100</v>
      </c>
      <c r="V17855">
        <v>5000</v>
      </c>
      <c r="W17855">
        <v>9</v>
      </c>
      <c r="X17855">
        <v>1978.68</v>
      </c>
      <c r="Y17855">
        <v>1500</v>
      </c>
      <c r="Z17855">
        <v>1000</v>
      </c>
      <c r="AA17855">
        <v>3000</v>
      </c>
      <c r="AB17855">
        <v>7</v>
      </c>
      <c r="AC17855">
        <v>758.81</v>
      </c>
      <c r="AD17855">
        <v>500</v>
      </c>
      <c r="AE17855">
        <v>0</v>
      </c>
      <c r="AF17855">
        <v>2000</v>
      </c>
      <c r="AG17855">
        <v>2</v>
      </c>
      <c r="AH17855">
        <v>82.19</v>
      </c>
      <c r="AI17855">
        <v>200</v>
      </c>
      <c r="AJ17855">
        <v>0</v>
      </c>
      <c r="AK17855">
        <v>200</v>
      </c>
      <c r="AL17855">
        <v>9</v>
      </c>
      <c r="AM17855">
        <v>439.13</v>
      </c>
      <c r="AN17855">
        <v>500</v>
      </c>
      <c r="AO17855">
        <v>100</v>
      </c>
      <c r="AP17855">
        <v>1000</v>
      </c>
      <c r="AQ17855">
        <v>3</v>
      </c>
      <c r="AR17855">
        <v>472.16</v>
      </c>
      <c r="AS17855">
        <v>400</v>
      </c>
      <c r="AT17855">
        <v>0</v>
      </c>
      <c r="AU17855">
        <v>1000</v>
      </c>
      <c r="AV17855">
        <v>3</v>
      </c>
      <c r="AW17855">
        <v>249.67</v>
      </c>
      <c r="AX17855">
        <v>0</v>
      </c>
      <c r="AY17855">
        <v>0</v>
      </c>
      <c r="AZ17855">
        <v>1000</v>
      </c>
      <c r="BA17855">
        <v>2</v>
      </c>
      <c r="BB17855">
        <v>1027.33</v>
      </c>
      <c r="BC17855">
        <v>2500</v>
      </c>
      <c r="BD17855">
        <v>0</v>
      </c>
      <c r="BE17855">
        <v>2500</v>
      </c>
    </row>
    <row r="17856" spans="1:57" x14ac:dyDescent="0.35">
      <c r="A17856" t="s">
        <v>30</v>
      </c>
      <c r="B17856" t="s">
        <v>1126</v>
      </c>
      <c r="C17856">
        <v>52</v>
      </c>
      <c r="D17856">
        <v>7363.63</v>
      </c>
      <c r="E17856">
        <v>5000</v>
      </c>
      <c r="F17856">
        <v>600</v>
      </c>
      <c r="G17856">
        <v>50000</v>
      </c>
      <c r="H17856">
        <v>38</v>
      </c>
      <c r="I17856">
        <v>571.9</v>
      </c>
      <c r="J17856">
        <v>0</v>
      </c>
      <c r="K17856">
        <v>0</v>
      </c>
      <c r="L17856">
        <v>10000</v>
      </c>
      <c r="M17856">
        <v>49</v>
      </c>
      <c r="N17856">
        <v>184.66</v>
      </c>
      <c r="O17856">
        <v>0</v>
      </c>
      <c r="P17856">
        <v>0</v>
      </c>
      <c r="Q17856">
        <v>2000</v>
      </c>
      <c r="R17856">
        <v>50</v>
      </c>
      <c r="S17856">
        <v>1189.57</v>
      </c>
      <c r="T17856">
        <v>500</v>
      </c>
      <c r="U17856">
        <v>0</v>
      </c>
      <c r="V17856">
        <v>5000</v>
      </c>
      <c r="W17856">
        <v>71</v>
      </c>
      <c r="X17856">
        <v>2119.65</v>
      </c>
      <c r="Y17856">
        <v>1700</v>
      </c>
      <c r="Z17856">
        <v>0</v>
      </c>
      <c r="AA17856">
        <v>10000</v>
      </c>
      <c r="AB17856">
        <v>48</v>
      </c>
      <c r="AC17856">
        <v>2302.0500000000002</v>
      </c>
      <c r="AD17856">
        <v>800</v>
      </c>
      <c r="AE17856">
        <v>0</v>
      </c>
      <c r="AF17856">
        <v>20000</v>
      </c>
      <c r="AG17856">
        <v>47</v>
      </c>
      <c r="AH17856">
        <v>486.55</v>
      </c>
      <c r="AI17856">
        <v>100</v>
      </c>
      <c r="AJ17856">
        <v>0</v>
      </c>
      <c r="AK17856">
        <v>3000</v>
      </c>
      <c r="AL17856">
        <v>71</v>
      </c>
      <c r="AM17856">
        <v>477.85</v>
      </c>
      <c r="AN17856">
        <v>400</v>
      </c>
      <c r="AO17856">
        <v>0</v>
      </c>
      <c r="AP17856">
        <v>2000</v>
      </c>
      <c r="AQ17856">
        <v>43</v>
      </c>
      <c r="AR17856">
        <v>561.44000000000005</v>
      </c>
      <c r="AS17856">
        <v>0</v>
      </c>
      <c r="AT17856">
        <v>0</v>
      </c>
      <c r="AU17856">
        <v>15000</v>
      </c>
      <c r="AV17856">
        <v>37</v>
      </c>
      <c r="AW17856">
        <v>306.62</v>
      </c>
      <c r="AX17856">
        <v>0</v>
      </c>
      <c r="AY17856">
        <v>0</v>
      </c>
      <c r="AZ17856">
        <v>5000</v>
      </c>
      <c r="BA17856">
        <v>41</v>
      </c>
      <c r="BB17856">
        <v>843.61</v>
      </c>
      <c r="BC17856">
        <v>200</v>
      </c>
      <c r="BD17856">
        <v>0</v>
      </c>
      <c r="BE17856">
        <v>6000</v>
      </c>
    </row>
    <row r="17857" spans="1:57" x14ac:dyDescent="0.35">
      <c r="A17857" t="s">
        <v>30</v>
      </c>
      <c r="B17857" t="s">
        <v>1127</v>
      </c>
      <c r="C17857">
        <v>97</v>
      </c>
      <c r="D17857">
        <v>9202.07</v>
      </c>
      <c r="E17857">
        <v>8000</v>
      </c>
      <c r="F17857">
        <v>800</v>
      </c>
      <c r="G17857">
        <v>30000</v>
      </c>
      <c r="H17857">
        <v>60</v>
      </c>
      <c r="I17857">
        <v>1579.7</v>
      </c>
      <c r="J17857">
        <v>0</v>
      </c>
      <c r="K17857">
        <v>0</v>
      </c>
      <c r="L17857">
        <v>20000</v>
      </c>
      <c r="M17857">
        <v>76</v>
      </c>
      <c r="N17857">
        <v>366.94</v>
      </c>
      <c r="O17857">
        <v>280</v>
      </c>
      <c r="P17857">
        <v>0</v>
      </c>
      <c r="Q17857">
        <v>4000</v>
      </c>
      <c r="R17857">
        <v>81</v>
      </c>
      <c r="S17857">
        <v>1423.39</v>
      </c>
      <c r="T17857">
        <v>1000</v>
      </c>
      <c r="U17857">
        <v>0</v>
      </c>
      <c r="V17857">
        <v>5000</v>
      </c>
      <c r="W17857">
        <v>111</v>
      </c>
      <c r="X17857">
        <v>3384.8</v>
      </c>
      <c r="Y17857">
        <v>3000</v>
      </c>
      <c r="Z17857">
        <v>0</v>
      </c>
      <c r="AA17857">
        <v>15000</v>
      </c>
      <c r="AB17857">
        <v>75</v>
      </c>
      <c r="AC17857">
        <v>3530.77</v>
      </c>
      <c r="AD17857">
        <v>2000</v>
      </c>
      <c r="AE17857">
        <v>0</v>
      </c>
      <c r="AF17857">
        <v>15000</v>
      </c>
      <c r="AG17857">
        <v>73</v>
      </c>
      <c r="AH17857">
        <v>653.21</v>
      </c>
      <c r="AI17857">
        <v>50</v>
      </c>
      <c r="AJ17857">
        <v>0</v>
      </c>
      <c r="AK17857">
        <v>15000</v>
      </c>
      <c r="AL17857">
        <v>116</v>
      </c>
      <c r="AM17857">
        <v>626.74</v>
      </c>
      <c r="AN17857">
        <v>500</v>
      </c>
      <c r="AO17857">
        <v>0</v>
      </c>
      <c r="AP17857">
        <v>3000</v>
      </c>
      <c r="AQ17857">
        <v>69</v>
      </c>
      <c r="AR17857">
        <v>748.6</v>
      </c>
      <c r="AS17857">
        <v>0</v>
      </c>
      <c r="AT17857">
        <v>0</v>
      </c>
      <c r="AU17857">
        <v>9000</v>
      </c>
      <c r="AV17857">
        <v>58</v>
      </c>
      <c r="AW17857">
        <v>1853.55</v>
      </c>
      <c r="AX17857">
        <v>0</v>
      </c>
      <c r="AY17857">
        <v>0</v>
      </c>
      <c r="AZ17857">
        <v>70000</v>
      </c>
      <c r="BA17857">
        <v>64</v>
      </c>
      <c r="BB17857">
        <v>1373.51</v>
      </c>
      <c r="BC17857">
        <v>400</v>
      </c>
      <c r="BD17857">
        <v>0</v>
      </c>
      <c r="BE17857">
        <v>9000</v>
      </c>
    </row>
    <row r="17858" spans="1:57" x14ac:dyDescent="0.35">
      <c r="A17858" t="s">
        <v>30</v>
      </c>
      <c r="B17858" t="s">
        <v>339</v>
      </c>
      <c r="C17858">
        <v>6</v>
      </c>
      <c r="D17858">
        <v>9785.0499999999993</v>
      </c>
      <c r="E17858">
        <v>10000</v>
      </c>
      <c r="F17858">
        <v>7000</v>
      </c>
      <c r="G17858">
        <v>15000</v>
      </c>
      <c r="M17858">
        <v>4</v>
      </c>
      <c r="N17858">
        <v>386.5</v>
      </c>
      <c r="O17858">
        <v>500</v>
      </c>
      <c r="P17858">
        <v>200</v>
      </c>
      <c r="Q17858">
        <v>600</v>
      </c>
      <c r="R17858">
        <v>6</v>
      </c>
      <c r="S17858">
        <v>1189.7</v>
      </c>
      <c r="T17858">
        <v>1000</v>
      </c>
      <c r="U17858">
        <v>300</v>
      </c>
      <c r="V17858">
        <v>2000</v>
      </c>
      <c r="W17858">
        <v>6</v>
      </c>
      <c r="X17858">
        <v>3926.49</v>
      </c>
      <c r="Y17858">
        <v>4000</v>
      </c>
      <c r="Z17858">
        <v>1200</v>
      </c>
      <c r="AA17858">
        <v>6000</v>
      </c>
      <c r="AB17858">
        <v>3</v>
      </c>
      <c r="AC17858">
        <v>3458.52</v>
      </c>
      <c r="AD17858">
        <v>3000</v>
      </c>
      <c r="AE17858">
        <v>3000</v>
      </c>
      <c r="AF17858">
        <v>5000</v>
      </c>
      <c r="AG17858">
        <v>1</v>
      </c>
      <c r="AH17858">
        <v>100</v>
      </c>
      <c r="AI17858">
        <v>100</v>
      </c>
      <c r="AJ17858">
        <v>100</v>
      </c>
      <c r="AK17858">
        <v>100</v>
      </c>
      <c r="AL17858">
        <v>6</v>
      </c>
      <c r="AM17858">
        <v>709.51</v>
      </c>
      <c r="AN17858">
        <v>800</v>
      </c>
      <c r="AO17858">
        <v>300</v>
      </c>
      <c r="AP17858">
        <v>1500</v>
      </c>
      <c r="AQ17858">
        <v>2</v>
      </c>
      <c r="AR17858">
        <v>1148.73</v>
      </c>
      <c r="AS17858">
        <v>1500</v>
      </c>
      <c r="AT17858">
        <v>1000</v>
      </c>
      <c r="AU17858">
        <v>1500</v>
      </c>
      <c r="BA17858">
        <v>2</v>
      </c>
      <c r="BB17858">
        <v>3810.19</v>
      </c>
      <c r="BC17858">
        <v>5000</v>
      </c>
      <c r="BD17858">
        <v>1000</v>
      </c>
      <c r="BE17858">
        <v>5000</v>
      </c>
    </row>
    <row r="17859" spans="1:57" x14ac:dyDescent="0.35">
      <c r="A17859" t="s">
        <v>31</v>
      </c>
      <c r="B17859" t="s">
        <v>1126</v>
      </c>
      <c r="C17859">
        <v>79</v>
      </c>
      <c r="D17859">
        <v>3913.71</v>
      </c>
      <c r="E17859">
        <v>2500</v>
      </c>
      <c r="F17859">
        <v>100</v>
      </c>
      <c r="G17859">
        <v>16000</v>
      </c>
      <c r="H17859">
        <v>52</v>
      </c>
      <c r="I17859">
        <v>190.39</v>
      </c>
      <c r="J17859">
        <v>0</v>
      </c>
      <c r="K17859">
        <v>0</v>
      </c>
      <c r="L17859">
        <v>4000</v>
      </c>
      <c r="M17859">
        <v>74</v>
      </c>
      <c r="N17859">
        <v>273.68</v>
      </c>
      <c r="O17859">
        <v>200</v>
      </c>
      <c r="P17859">
        <v>0</v>
      </c>
      <c r="Q17859">
        <v>1710</v>
      </c>
      <c r="R17859">
        <v>68</v>
      </c>
      <c r="S17859">
        <v>580.77</v>
      </c>
      <c r="T17859">
        <v>200</v>
      </c>
      <c r="U17859">
        <v>0</v>
      </c>
      <c r="V17859">
        <v>5000</v>
      </c>
      <c r="W17859">
        <v>84</v>
      </c>
      <c r="X17859">
        <v>2009.61</v>
      </c>
      <c r="Y17859">
        <v>1800</v>
      </c>
      <c r="Z17859">
        <v>0</v>
      </c>
      <c r="AA17859">
        <v>6500</v>
      </c>
      <c r="AB17859">
        <v>65</v>
      </c>
      <c r="AC17859">
        <v>753.08</v>
      </c>
      <c r="AD17859">
        <v>0</v>
      </c>
      <c r="AE17859">
        <v>0</v>
      </c>
      <c r="AF17859">
        <v>6000</v>
      </c>
      <c r="AG17859">
        <v>66</v>
      </c>
      <c r="AH17859">
        <v>300.62</v>
      </c>
      <c r="AI17859">
        <v>20</v>
      </c>
      <c r="AJ17859">
        <v>0</v>
      </c>
      <c r="AK17859">
        <v>5700</v>
      </c>
      <c r="AL17859">
        <v>96</v>
      </c>
      <c r="AM17859">
        <v>444.76</v>
      </c>
      <c r="AN17859">
        <v>350</v>
      </c>
      <c r="AO17859">
        <v>0</v>
      </c>
      <c r="AP17859">
        <v>1500</v>
      </c>
      <c r="AQ17859">
        <v>51</v>
      </c>
      <c r="AR17859">
        <v>4.2699999999999996</v>
      </c>
      <c r="AS17859">
        <v>0</v>
      </c>
      <c r="AT17859">
        <v>0</v>
      </c>
      <c r="AU17859">
        <v>100</v>
      </c>
      <c r="AV17859">
        <v>54</v>
      </c>
      <c r="AW17859">
        <v>11.82</v>
      </c>
      <c r="AX17859">
        <v>0</v>
      </c>
      <c r="AY17859">
        <v>0</v>
      </c>
      <c r="AZ17859">
        <v>300</v>
      </c>
      <c r="BA17859">
        <v>64</v>
      </c>
      <c r="BB17859">
        <v>792.88</v>
      </c>
      <c r="BC17859">
        <v>200</v>
      </c>
      <c r="BD17859">
        <v>0</v>
      </c>
      <c r="BE17859">
        <v>8000</v>
      </c>
    </row>
    <row r="17860" spans="1:57" x14ac:dyDescent="0.35">
      <c r="A17860" t="s">
        <v>31</v>
      </c>
      <c r="B17860" t="s">
        <v>1127</v>
      </c>
      <c r="C17860">
        <v>83</v>
      </c>
      <c r="D17860">
        <v>5848.55</v>
      </c>
      <c r="E17860">
        <v>5000</v>
      </c>
      <c r="F17860">
        <v>500</v>
      </c>
      <c r="G17860">
        <v>15000</v>
      </c>
      <c r="H17860">
        <v>50</v>
      </c>
      <c r="I17860">
        <v>332.29</v>
      </c>
      <c r="J17860">
        <v>0</v>
      </c>
      <c r="K17860">
        <v>0</v>
      </c>
      <c r="L17860">
        <v>5000</v>
      </c>
      <c r="M17860">
        <v>66</v>
      </c>
      <c r="N17860">
        <v>280.89</v>
      </c>
      <c r="O17860">
        <v>240</v>
      </c>
      <c r="P17860">
        <v>0</v>
      </c>
      <c r="Q17860">
        <v>1000</v>
      </c>
      <c r="R17860">
        <v>67</v>
      </c>
      <c r="S17860">
        <v>826.35</v>
      </c>
      <c r="T17860">
        <v>500</v>
      </c>
      <c r="U17860">
        <v>0</v>
      </c>
      <c r="V17860">
        <v>5000</v>
      </c>
      <c r="W17860">
        <v>86</v>
      </c>
      <c r="X17860">
        <v>2158.2600000000002</v>
      </c>
      <c r="Y17860">
        <v>2000</v>
      </c>
      <c r="Z17860">
        <v>0</v>
      </c>
      <c r="AA17860">
        <v>11000</v>
      </c>
      <c r="AB17860">
        <v>66</v>
      </c>
      <c r="AC17860">
        <v>1370.91</v>
      </c>
      <c r="AD17860">
        <v>200</v>
      </c>
      <c r="AE17860">
        <v>0</v>
      </c>
      <c r="AF17860">
        <v>11500</v>
      </c>
      <c r="AG17860">
        <v>57</v>
      </c>
      <c r="AH17860">
        <v>1065.04</v>
      </c>
      <c r="AI17860">
        <v>100</v>
      </c>
      <c r="AJ17860">
        <v>0</v>
      </c>
      <c r="AK17860">
        <v>30000</v>
      </c>
      <c r="AL17860">
        <v>98</v>
      </c>
      <c r="AM17860">
        <v>470.83</v>
      </c>
      <c r="AN17860">
        <v>400</v>
      </c>
      <c r="AO17860">
        <v>0</v>
      </c>
      <c r="AP17860">
        <v>3000</v>
      </c>
      <c r="AQ17860">
        <v>46</v>
      </c>
      <c r="AR17860">
        <v>47.52</v>
      </c>
      <c r="AS17860">
        <v>0</v>
      </c>
      <c r="AT17860">
        <v>0</v>
      </c>
      <c r="AU17860">
        <v>1000</v>
      </c>
      <c r="AV17860">
        <v>47</v>
      </c>
      <c r="AW17860">
        <v>598.69000000000005</v>
      </c>
      <c r="AX17860">
        <v>0</v>
      </c>
      <c r="AY17860">
        <v>0</v>
      </c>
      <c r="AZ17860">
        <v>30000</v>
      </c>
      <c r="BA17860">
        <v>57</v>
      </c>
      <c r="BB17860">
        <v>1287.08</v>
      </c>
      <c r="BC17860">
        <v>100</v>
      </c>
      <c r="BD17860">
        <v>0</v>
      </c>
      <c r="BE17860">
        <v>20000</v>
      </c>
    </row>
    <row r="17861" spans="1:57" x14ac:dyDescent="0.35">
      <c r="A17861" t="s">
        <v>31</v>
      </c>
      <c r="B17861" t="s">
        <v>339</v>
      </c>
      <c r="C17861">
        <v>6</v>
      </c>
      <c r="D17861">
        <v>3607.09</v>
      </c>
      <c r="E17861">
        <v>5000</v>
      </c>
      <c r="F17861">
        <v>1000</v>
      </c>
      <c r="G17861">
        <v>7000</v>
      </c>
      <c r="M17861">
        <v>3</v>
      </c>
      <c r="N17861">
        <v>816.2</v>
      </c>
      <c r="O17861">
        <v>1000</v>
      </c>
      <c r="P17861">
        <v>600</v>
      </c>
      <c r="Q17861">
        <v>1200</v>
      </c>
      <c r="R17861">
        <v>2</v>
      </c>
      <c r="S17861">
        <v>1244.6400000000001</v>
      </c>
      <c r="T17861">
        <v>1500</v>
      </c>
      <c r="U17861">
        <v>1000</v>
      </c>
      <c r="V17861">
        <v>1500</v>
      </c>
      <c r="W17861">
        <v>5</v>
      </c>
      <c r="X17861">
        <v>1004.06</v>
      </c>
      <c r="Y17861">
        <v>300</v>
      </c>
      <c r="Z17861">
        <v>0</v>
      </c>
      <c r="AA17861">
        <v>4500</v>
      </c>
      <c r="AB17861">
        <v>1</v>
      </c>
      <c r="AC17861">
        <v>2000</v>
      </c>
      <c r="AD17861">
        <v>2000</v>
      </c>
      <c r="AE17861">
        <v>2000</v>
      </c>
      <c r="AF17861">
        <v>2000</v>
      </c>
      <c r="AL17861">
        <v>6</v>
      </c>
      <c r="AM17861">
        <v>476.56</v>
      </c>
      <c r="AN17861">
        <v>300</v>
      </c>
      <c r="AO17861">
        <v>250</v>
      </c>
      <c r="AP17861">
        <v>1000</v>
      </c>
    </row>
    <row r="17862" spans="1:57" x14ac:dyDescent="0.35">
      <c r="A17862" t="s">
        <v>32</v>
      </c>
      <c r="B17862" t="s">
        <v>1126</v>
      </c>
      <c r="C17862">
        <v>1605</v>
      </c>
      <c r="D17862">
        <v>5826.21</v>
      </c>
      <c r="E17862">
        <v>4000</v>
      </c>
      <c r="F17862">
        <v>0</v>
      </c>
      <c r="G17862">
        <v>80000</v>
      </c>
      <c r="H17862">
        <v>1101</v>
      </c>
      <c r="I17862">
        <v>1417.02</v>
      </c>
      <c r="J17862">
        <v>0</v>
      </c>
      <c r="K17862">
        <v>0</v>
      </c>
      <c r="L17862">
        <v>30000</v>
      </c>
      <c r="M17862">
        <v>1383</v>
      </c>
      <c r="N17862">
        <v>307.22000000000003</v>
      </c>
      <c r="O17862">
        <v>200</v>
      </c>
      <c r="P17862">
        <v>0</v>
      </c>
      <c r="Q17862">
        <v>12000</v>
      </c>
      <c r="R17862">
        <v>1452</v>
      </c>
      <c r="S17862">
        <v>912.25</v>
      </c>
      <c r="T17862">
        <v>500</v>
      </c>
      <c r="U17862">
        <v>0</v>
      </c>
      <c r="V17862">
        <v>10000</v>
      </c>
      <c r="W17862">
        <v>1873</v>
      </c>
      <c r="X17862">
        <v>2480.2800000000002</v>
      </c>
      <c r="Y17862">
        <v>2000</v>
      </c>
      <c r="Z17862">
        <v>0</v>
      </c>
      <c r="AA17862">
        <v>45000</v>
      </c>
      <c r="AB17862">
        <v>1316</v>
      </c>
      <c r="AC17862">
        <v>1581.63</v>
      </c>
      <c r="AD17862">
        <v>500</v>
      </c>
      <c r="AE17862">
        <v>0</v>
      </c>
      <c r="AF17862">
        <v>25000</v>
      </c>
      <c r="AG17862">
        <v>1354</v>
      </c>
      <c r="AH17862">
        <v>584.02</v>
      </c>
      <c r="AI17862">
        <v>200</v>
      </c>
      <c r="AJ17862">
        <v>0</v>
      </c>
      <c r="AK17862">
        <v>12000</v>
      </c>
      <c r="AL17862">
        <v>1973</v>
      </c>
      <c r="AM17862">
        <v>515.72</v>
      </c>
      <c r="AN17862">
        <v>400</v>
      </c>
      <c r="AO17862">
        <v>0</v>
      </c>
      <c r="AP17862">
        <v>15000</v>
      </c>
      <c r="AQ17862">
        <v>1053</v>
      </c>
      <c r="AR17862">
        <v>516.45000000000005</v>
      </c>
      <c r="AS17862">
        <v>0</v>
      </c>
      <c r="AT17862">
        <v>0</v>
      </c>
      <c r="AU17862">
        <v>100000</v>
      </c>
      <c r="AV17862">
        <v>1029</v>
      </c>
      <c r="AW17862">
        <v>341.93</v>
      </c>
      <c r="AX17862">
        <v>0</v>
      </c>
      <c r="AY17862">
        <v>0</v>
      </c>
      <c r="AZ17862">
        <v>65000</v>
      </c>
      <c r="BA17862">
        <v>1203</v>
      </c>
      <c r="BB17862">
        <v>1143.83</v>
      </c>
      <c r="BC17862">
        <v>0</v>
      </c>
      <c r="BD17862">
        <v>0</v>
      </c>
      <c r="BE17862">
        <v>100000</v>
      </c>
    </row>
    <row r="17863" spans="1:57" x14ac:dyDescent="0.35">
      <c r="A17863" t="s">
        <v>32</v>
      </c>
      <c r="B17863" t="s">
        <v>1127</v>
      </c>
      <c r="C17863">
        <v>2078</v>
      </c>
      <c r="D17863">
        <v>7702.84</v>
      </c>
      <c r="E17863">
        <v>6000</v>
      </c>
      <c r="F17863">
        <v>0</v>
      </c>
      <c r="G17863">
        <v>80000</v>
      </c>
      <c r="H17863">
        <v>1470</v>
      </c>
      <c r="I17863">
        <v>2074.79</v>
      </c>
      <c r="J17863">
        <v>0</v>
      </c>
      <c r="K17863">
        <v>0</v>
      </c>
      <c r="L17863">
        <v>40000</v>
      </c>
      <c r="M17863">
        <v>1805</v>
      </c>
      <c r="N17863">
        <v>423.3</v>
      </c>
      <c r="O17863">
        <v>270</v>
      </c>
      <c r="P17863">
        <v>0</v>
      </c>
      <c r="Q17863">
        <v>25000</v>
      </c>
      <c r="R17863">
        <v>1910</v>
      </c>
      <c r="S17863">
        <v>1185.67</v>
      </c>
      <c r="T17863">
        <v>800</v>
      </c>
      <c r="U17863">
        <v>0</v>
      </c>
      <c r="V17863">
        <v>15000</v>
      </c>
      <c r="W17863">
        <v>2341</v>
      </c>
      <c r="X17863">
        <v>2604.92</v>
      </c>
      <c r="Y17863">
        <v>2300</v>
      </c>
      <c r="Z17863">
        <v>0</v>
      </c>
      <c r="AA17863">
        <v>65000</v>
      </c>
      <c r="AB17863">
        <v>1743</v>
      </c>
      <c r="AC17863">
        <v>1987.68</v>
      </c>
      <c r="AD17863">
        <v>1000</v>
      </c>
      <c r="AE17863">
        <v>0</v>
      </c>
      <c r="AF17863">
        <v>39000</v>
      </c>
      <c r="AG17863">
        <v>1720</v>
      </c>
      <c r="AH17863">
        <v>573.61</v>
      </c>
      <c r="AI17863">
        <v>200</v>
      </c>
      <c r="AJ17863">
        <v>0</v>
      </c>
      <c r="AK17863">
        <v>30000</v>
      </c>
      <c r="AL17863">
        <v>2526</v>
      </c>
      <c r="AM17863">
        <v>590.20000000000005</v>
      </c>
      <c r="AN17863">
        <v>500</v>
      </c>
      <c r="AO17863">
        <v>0</v>
      </c>
      <c r="AP17863">
        <v>17000</v>
      </c>
      <c r="AQ17863">
        <v>1494</v>
      </c>
      <c r="AR17863">
        <v>1026.8699999999999</v>
      </c>
      <c r="AS17863">
        <v>0</v>
      </c>
      <c r="AT17863">
        <v>0</v>
      </c>
      <c r="AU17863">
        <v>50000</v>
      </c>
      <c r="AV17863">
        <v>1314</v>
      </c>
      <c r="AW17863">
        <v>1070.3</v>
      </c>
      <c r="AX17863">
        <v>0</v>
      </c>
      <c r="AY17863">
        <v>0</v>
      </c>
      <c r="AZ17863">
        <v>100000</v>
      </c>
      <c r="BA17863">
        <v>1548</v>
      </c>
      <c r="BB17863">
        <v>1227.1099999999999</v>
      </c>
      <c r="BC17863">
        <v>0</v>
      </c>
      <c r="BD17863">
        <v>0</v>
      </c>
      <c r="BE17863">
        <v>100000</v>
      </c>
    </row>
    <row r="17864" spans="1:57" x14ac:dyDescent="0.35">
      <c r="A17864" t="s">
        <v>32</v>
      </c>
      <c r="B17864" t="s">
        <v>339</v>
      </c>
      <c r="C17864">
        <v>164</v>
      </c>
      <c r="D17864">
        <v>7453.71</v>
      </c>
      <c r="E17864">
        <v>6000</v>
      </c>
      <c r="F17864">
        <v>0</v>
      </c>
      <c r="G17864">
        <v>25000</v>
      </c>
      <c r="H17864">
        <v>62</v>
      </c>
      <c r="I17864">
        <v>2665.37</v>
      </c>
      <c r="J17864">
        <v>0</v>
      </c>
      <c r="K17864">
        <v>0</v>
      </c>
      <c r="L17864">
        <v>30000</v>
      </c>
      <c r="M17864">
        <v>103</v>
      </c>
      <c r="N17864">
        <v>380.2</v>
      </c>
      <c r="O17864">
        <v>400</v>
      </c>
      <c r="P17864">
        <v>0</v>
      </c>
      <c r="Q17864">
        <v>1200</v>
      </c>
      <c r="R17864">
        <v>148</v>
      </c>
      <c r="S17864">
        <v>1137.3599999999999</v>
      </c>
      <c r="T17864">
        <v>1000</v>
      </c>
      <c r="U17864">
        <v>0</v>
      </c>
      <c r="V17864">
        <v>7000</v>
      </c>
      <c r="W17864">
        <v>170</v>
      </c>
      <c r="X17864">
        <v>2729.31</v>
      </c>
      <c r="Y17864">
        <v>2500</v>
      </c>
      <c r="Z17864">
        <v>0</v>
      </c>
      <c r="AA17864">
        <v>12000</v>
      </c>
      <c r="AB17864">
        <v>82</v>
      </c>
      <c r="AC17864">
        <v>1787.18</v>
      </c>
      <c r="AD17864">
        <v>1300</v>
      </c>
      <c r="AE17864">
        <v>0</v>
      </c>
      <c r="AF17864">
        <v>8000</v>
      </c>
      <c r="AG17864">
        <v>77</v>
      </c>
      <c r="AH17864">
        <v>645.75</v>
      </c>
      <c r="AI17864">
        <v>480</v>
      </c>
      <c r="AJ17864">
        <v>0</v>
      </c>
      <c r="AK17864">
        <v>4000</v>
      </c>
      <c r="AL17864">
        <v>187</v>
      </c>
      <c r="AM17864">
        <v>559.82000000000005</v>
      </c>
      <c r="AN17864">
        <v>500</v>
      </c>
      <c r="AO17864">
        <v>0</v>
      </c>
      <c r="AP17864">
        <v>1500</v>
      </c>
      <c r="AQ17864">
        <v>60</v>
      </c>
      <c r="AR17864">
        <v>1229.71</v>
      </c>
      <c r="AS17864">
        <v>0</v>
      </c>
      <c r="AT17864">
        <v>0</v>
      </c>
      <c r="AU17864">
        <v>15000</v>
      </c>
      <c r="AV17864">
        <v>41</v>
      </c>
      <c r="AW17864">
        <v>23.22</v>
      </c>
      <c r="AX17864">
        <v>0</v>
      </c>
      <c r="AY17864">
        <v>0</v>
      </c>
      <c r="AZ17864">
        <v>1000</v>
      </c>
      <c r="BA17864">
        <v>40</v>
      </c>
      <c r="BB17864">
        <v>1348.29</v>
      </c>
      <c r="BC17864">
        <v>500</v>
      </c>
      <c r="BD17864">
        <v>0</v>
      </c>
      <c r="BE17864">
        <v>9000</v>
      </c>
    </row>
    <row r="17865" spans="1:57" x14ac:dyDescent="0.35">
      <c r="A17865" t="s">
        <v>8</v>
      </c>
      <c r="B17865" t="s">
        <v>339</v>
      </c>
      <c r="M17865">
        <v>1</v>
      </c>
      <c r="N17865">
        <v>650</v>
      </c>
      <c r="O17865">
        <v>650</v>
      </c>
      <c r="P17865">
        <v>650</v>
      </c>
      <c r="Q17865">
        <v>650</v>
      </c>
      <c r="W17865">
        <v>1</v>
      </c>
      <c r="X17865">
        <v>2000</v>
      </c>
      <c r="Y17865">
        <v>2000</v>
      </c>
      <c r="Z17865">
        <v>2000</v>
      </c>
      <c r="AA17865">
        <v>2000</v>
      </c>
      <c r="AL17865">
        <v>1</v>
      </c>
      <c r="AM17865">
        <v>500</v>
      </c>
      <c r="AN17865">
        <v>500</v>
      </c>
      <c r="AO17865">
        <v>500</v>
      </c>
      <c r="AP17865">
        <v>500</v>
      </c>
    </row>
    <row r="17867" spans="1:57" x14ac:dyDescent="0.35">
      <c r="A17867" t="s">
        <v>1836</v>
      </c>
    </row>
    <row r="17868" spans="1:57" x14ac:dyDescent="0.35">
      <c r="A17868" t="s">
        <v>2</v>
      </c>
      <c r="B17868" t="s">
        <v>1141</v>
      </c>
      <c r="C17868" t="s">
        <v>1780</v>
      </c>
      <c r="D17868" t="s">
        <v>1781</v>
      </c>
      <c r="E17868" t="s">
        <v>1782</v>
      </c>
      <c r="F17868" t="s">
        <v>1783</v>
      </c>
      <c r="G17868" t="s">
        <v>1784</v>
      </c>
      <c r="H17868" t="s">
        <v>1785</v>
      </c>
      <c r="I17868" t="s">
        <v>1786</v>
      </c>
      <c r="J17868" t="s">
        <v>1787</v>
      </c>
      <c r="K17868" t="s">
        <v>1788</v>
      </c>
      <c r="L17868" t="s">
        <v>1789</v>
      </c>
      <c r="M17868" t="s">
        <v>1790</v>
      </c>
      <c r="N17868" t="s">
        <v>1791</v>
      </c>
      <c r="O17868" t="s">
        <v>1792</v>
      </c>
      <c r="P17868" t="s">
        <v>1793</v>
      </c>
      <c r="Q17868" t="s">
        <v>1794</v>
      </c>
      <c r="R17868" t="s">
        <v>1795</v>
      </c>
      <c r="S17868" t="s">
        <v>1796</v>
      </c>
      <c r="T17868" t="s">
        <v>1797</v>
      </c>
      <c r="U17868" t="s">
        <v>1798</v>
      </c>
      <c r="V17868" t="s">
        <v>1799</v>
      </c>
      <c r="W17868" t="s">
        <v>1800</v>
      </c>
      <c r="X17868" t="s">
        <v>1801</v>
      </c>
      <c r="Y17868" t="s">
        <v>1802</v>
      </c>
      <c r="Z17868" t="s">
        <v>1803</v>
      </c>
      <c r="AA17868" t="s">
        <v>1804</v>
      </c>
      <c r="AB17868" t="s">
        <v>1805</v>
      </c>
      <c r="AC17868" t="s">
        <v>1806</v>
      </c>
      <c r="AD17868" t="s">
        <v>1807</v>
      </c>
      <c r="AE17868" t="s">
        <v>1808</v>
      </c>
      <c r="AF17868" t="s">
        <v>1809</v>
      </c>
      <c r="AG17868" t="s">
        <v>1810</v>
      </c>
      <c r="AH17868" t="s">
        <v>1811</v>
      </c>
      <c r="AI17868" t="s">
        <v>1812</v>
      </c>
      <c r="AJ17868" t="s">
        <v>1813</v>
      </c>
      <c r="AK17868" t="s">
        <v>1814</v>
      </c>
      <c r="AL17868" t="s">
        <v>1815</v>
      </c>
      <c r="AM17868" t="s">
        <v>1816</v>
      </c>
      <c r="AN17868" t="s">
        <v>1817</v>
      </c>
      <c r="AO17868" t="s">
        <v>1818</v>
      </c>
      <c r="AP17868" t="s">
        <v>1819</v>
      </c>
      <c r="AQ17868" t="s">
        <v>1820</v>
      </c>
      <c r="AR17868" t="s">
        <v>1821</v>
      </c>
      <c r="AS17868" t="s">
        <v>1822</v>
      </c>
      <c r="AT17868" t="s">
        <v>1823</v>
      </c>
      <c r="AU17868" t="s">
        <v>1824</v>
      </c>
      <c r="AV17868" t="s">
        <v>1825</v>
      </c>
      <c r="AW17868" t="s">
        <v>1826</v>
      </c>
      <c r="AX17868" t="s">
        <v>1827</v>
      </c>
      <c r="AY17868" t="s">
        <v>1828</v>
      </c>
      <c r="AZ17868" t="s">
        <v>1829</v>
      </c>
      <c r="BA17868" t="s">
        <v>1830</v>
      </c>
      <c r="BB17868" t="s">
        <v>1831</v>
      </c>
      <c r="BC17868" t="s">
        <v>1832</v>
      </c>
      <c r="BD17868" t="s">
        <v>1833</v>
      </c>
      <c r="BE17868" t="s">
        <v>1834</v>
      </c>
    </row>
    <row r="17869" spans="1:57" x14ac:dyDescent="0.35">
      <c r="A17869" t="s">
        <v>8</v>
      </c>
      <c r="B17869" t="s">
        <v>1129</v>
      </c>
      <c r="C17869">
        <v>38</v>
      </c>
      <c r="D17869">
        <v>5740.34</v>
      </c>
      <c r="E17869">
        <v>5000</v>
      </c>
      <c r="F17869">
        <v>200</v>
      </c>
      <c r="G17869">
        <v>25000</v>
      </c>
      <c r="H17869">
        <v>31</v>
      </c>
      <c r="I17869">
        <v>3326.25</v>
      </c>
      <c r="J17869">
        <v>3000</v>
      </c>
      <c r="K17869">
        <v>0</v>
      </c>
      <c r="L17869">
        <v>9000</v>
      </c>
      <c r="M17869">
        <v>32</v>
      </c>
      <c r="N17869">
        <v>273.06</v>
      </c>
      <c r="O17869">
        <v>200</v>
      </c>
      <c r="P17869">
        <v>0</v>
      </c>
      <c r="Q17869">
        <v>2500</v>
      </c>
      <c r="R17869">
        <v>34</v>
      </c>
      <c r="S17869">
        <v>1056.45</v>
      </c>
      <c r="T17869">
        <v>500</v>
      </c>
      <c r="U17869">
        <v>0</v>
      </c>
      <c r="V17869">
        <v>5000</v>
      </c>
      <c r="W17869">
        <v>39</v>
      </c>
      <c r="X17869">
        <v>2308.86</v>
      </c>
      <c r="Y17869">
        <v>2500</v>
      </c>
      <c r="Z17869">
        <v>0</v>
      </c>
      <c r="AA17869">
        <v>7000</v>
      </c>
      <c r="AB17869">
        <v>35</v>
      </c>
      <c r="AC17869">
        <v>2519.7800000000002</v>
      </c>
      <c r="AD17869">
        <v>1000</v>
      </c>
      <c r="AE17869">
        <v>0</v>
      </c>
      <c r="AF17869">
        <v>15700</v>
      </c>
      <c r="AG17869">
        <v>33</v>
      </c>
      <c r="AH17869">
        <v>345.08</v>
      </c>
      <c r="AI17869">
        <v>200</v>
      </c>
      <c r="AJ17869">
        <v>0</v>
      </c>
      <c r="AK17869">
        <v>2500</v>
      </c>
      <c r="AL17869">
        <v>43</v>
      </c>
      <c r="AM17869">
        <v>580.04999999999995</v>
      </c>
      <c r="AN17869">
        <v>500</v>
      </c>
      <c r="AO17869">
        <v>0</v>
      </c>
      <c r="AP17869">
        <v>2150</v>
      </c>
      <c r="AQ17869">
        <v>31</v>
      </c>
      <c r="AR17869">
        <v>731.62</v>
      </c>
      <c r="AS17869">
        <v>0</v>
      </c>
      <c r="AT17869">
        <v>0</v>
      </c>
      <c r="AU17869">
        <v>5000</v>
      </c>
      <c r="AV17869">
        <v>25</v>
      </c>
      <c r="AW17869">
        <v>63.12</v>
      </c>
      <c r="AX17869">
        <v>0</v>
      </c>
      <c r="AY17869">
        <v>0</v>
      </c>
      <c r="AZ17869">
        <v>1800</v>
      </c>
      <c r="BA17869">
        <v>33</v>
      </c>
      <c r="BB17869">
        <v>383.81</v>
      </c>
      <c r="BC17869">
        <v>0</v>
      </c>
      <c r="BD17869">
        <v>0</v>
      </c>
      <c r="BE17869">
        <v>4000</v>
      </c>
    </row>
    <row r="17870" spans="1:57" x14ac:dyDescent="0.35">
      <c r="A17870" t="s">
        <v>8</v>
      </c>
      <c r="B17870" t="s">
        <v>1130</v>
      </c>
      <c r="C17870">
        <v>94</v>
      </c>
      <c r="D17870">
        <v>4970.88</v>
      </c>
      <c r="E17870">
        <v>4000</v>
      </c>
      <c r="F17870">
        <v>0</v>
      </c>
      <c r="G17870">
        <v>30000</v>
      </c>
      <c r="H17870">
        <v>57</v>
      </c>
      <c r="I17870">
        <v>756.67</v>
      </c>
      <c r="J17870">
        <v>0</v>
      </c>
      <c r="K17870">
        <v>0</v>
      </c>
      <c r="L17870">
        <v>8000</v>
      </c>
      <c r="M17870">
        <v>99</v>
      </c>
      <c r="N17870">
        <v>239.99</v>
      </c>
      <c r="O17870">
        <v>130</v>
      </c>
      <c r="P17870">
        <v>0</v>
      </c>
      <c r="Q17870">
        <v>1200</v>
      </c>
      <c r="R17870">
        <v>85</v>
      </c>
      <c r="S17870">
        <v>727.96</v>
      </c>
      <c r="T17870">
        <v>500</v>
      </c>
      <c r="U17870">
        <v>0</v>
      </c>
      <c r="V17870">
        <v>7000</v>
      </c>
      <c r="W17870">
        <v>111</v>
      </c>
      <c r="X17870">
        <v>2204.63</v>
      </c>
      <c r="Y17870">
        <v>2000</v>
      </c>
      <c r="Z17870">
        <v>0</v>
      </c>
      <c r="AA17870">
        <v>8000</v>
      </c>
      <c r="AB17870">
        <v>80</v>
      </c>
      <c r="AC17870">
        <v>1608.83</v>
      </c>
      <c r="AD17870">
        <v>1000</v>
      </c>
      <c r="AE17870">
        <v>0</v>
      </c>
      <c r="AF17870">
        <v>9000</v>
      </c>
      <c r="AG17870">
        <v>71</v>
      </c>
      <c r="AH17870">
        <v>548.04999999999995</v>
      </c>
      <c r="AI17870">
        <v>80</v>
      </c>
      <c r="AJ17870">
        <v>0</v>
      </c>
      <c r="AK17870">
        <v>4500</v>
      </c>
      <c r="AL17870">
        <v>111</v>
      </c>
      <c r="AM17870">
        <v>479.56</v>
      </c>
      <c r="AN17870">
        <v>400</v>
      </c>
      <c r="AO17870">
        <v>0</v>
      </c>
      <c r="AP17870">
        <v>1600</v>
      </c>
      <c r="AQ17870">
        <v>56</v>
      </c>
      <c r="AR17870">
        <v>189.46</v>
      </c>
      <c r="AS17870">
        <v>0</v>
      </c>
      <c r="AT17870">
        <v>0</v>
      </c>
      <c r="AU17870">
        <v>3200</v>
      </c>
      <c r="AV17870">
        <v>55</v>
      </c>
      <c r="AW17870">
        <v>366</v>
      </c>
      <c r="AX17870">
        <v>0</v>
      </c>
      <c r="AY17870">
        <v>0</v>
      </c>
      <c r="AZ17870">
        <v>7000</v>
      </c>
      <c r="BA17870">
        <v>66</v>
      </c>
      <c r="BB17870">
        <v>885.82</v>
      </c>
      <c r="BC17870">
        <v>200</v>
      </c>
      <c r="BD17870">
        <v>0</v>
      </c>
      <c r="BE17870">
        <v>10230</v>
      </c>
    </row>
    <row r="17871" spans="1:57" x14ac:dyDescent="0.35">
      <c r="A17871" t="s">
        <v>8</v>
      </c>
      <c r="B17871" t="s">
        <v>1131</v>
      </c>
      <c r="C17871">
        <v>38</v>
      </c>
      <c r="D17871">
        <v>6509.02</v>
      </c>
      <c r="E17871">
        <v>5000</v>
      </c>
      <c r="F17871">
        <v>600</v>
      </c>
      <c r="G17871">
        <v>23000</v>
      </c>
      <c r="H17871">
        <v>25</v>
      </c>
      <c r="I17871">
        <v>475.43</v>
      </c>
      <c r="J17871">
        <v>0</v>
      </c>
      <c r="K17871">
        <v>0</v>
      </c>
      <c r="L17871">
        <v>5000</v>
      </c>
      <c r="M17871">
        <v>37</v>
      </c>
      <c r="N17871">
        <v>554.80999999999995</v>
      </c>
      <c r="O17871">
        <v>300</v>
      </c>
      <c r="P17871">
        <v>0</v>
      </c>
      <c r="Q17871">
        <v>4000</v>
      </c>
      <c r="R17871">
        <v>31</v>
      </c>
      <c r="S17871">
        <v>846.58</v>
      </c>
      <c r="T17871">
        <v>1000</v>
      </c>
      <c r="U17871">
        <v>0</v>
      </c>
      <c r="V17871">
        <v>2000</v>
      </c>
      <c r="W17871">
        <v>41</v>
      </c>
      <c r="X17871">
        <v>2539.23</v>
      </c>
      <c r="Y17871">
        <v>2300</v>
      </c>
      <c r="Z17871">
        <v>300</v>
      </c>
      <c r="AA17871">
        <v>5500</v>
      </c>
      <c r="AB17871">
        <v>29</v>
      </c>
      <c r="AC17871">
        <v>1937.52</v>
      </c>
      <c r="AD17871">
        <v>2000</v>
      </c>
      <c r="AE17871">
        <v>0</v>
      </c>
      <c r="AF17871">
        <v>5500</v>
      </c>
      <c r="AG17871">
        <v>29</v>
      </c>
      <c r="AH17871">
        <v>278.52999999999997</v>
      </c>
      <c r="AI17871">
        <v>100</v>
      </c>
      <c r="AJ17871">
        <v>0</v>
      </c>
      <c r="AK17871">
        <v>1500</v>
      </c>
      <c r="AL17871">
        <v>44</v>
      </c>
      <c r="AM17871">
        <v>524.89</v>
      </c>
      <c r="AN17871">
        <v>500</v>
      </c>
      <c r="AO17871">
        <v>135</v>
      </c>
      <c r="AP17871">
        <v>1270</v>
      </c>
      <c r="AQ17871">
        <v>25</v>
      </c>
      <c r="AR17871">
        <v>456.62</v>
      </c>
      <c r="AS17871">
        <v>0</v>
      </c>
      <c r="AT17871">
        <v>0</v>
      </c>
      <c r="AU17871">
        <v>5000</v>
      </c>
      <c r="AV17871">
        <v>22</v>
      </c>
      <c r="AW17871">
        <v>34.06</v>
      </c>
      <c r="AX17871">
        <v>0</v>
      </c>
      <c r="AY17871">
        <v>0</v>
      </c>
      <c r="AZ17871">
        <v>600</v>
      </c>
      <c r="BA17871">
        <v>27</v>
      </c>
      <c r="BB17871">
        <v>1193.8</v>
      </c>
      <c r="BC17871">
        <v>350</v>
      </c>
      <c r="BD17871">
        <v>0</v>
      </c>
      <c r="BE17871">
        <v>6000</v>
      </c>
    </row>
    <row r="17872" spans="1:57" x14ac:dyDescent="0.35">
      <c r="A17872" t="s">
        <v>9</v>
      </c>
      <c r="B17872" t="s">
        <v>1129</v>
      </c>
      <c r="C17872">
        <v>11</v>
      </c>
      <c r="D17872">
        <v>3954.07</v>
      </c>
      <c r="E17872">
        <v>3500</v>
      </c>
      <c r="F17872">
        <v>500</v>
      </c>
      <c r="G17872">
        <v>12000</v>
      </c>
      <c r="H17872">
        <v>13</v>
      </c>
      <c r="I17872">
        <v>2915.02</v>
      </c>
      <c r="J17872">
        <v>3000</v>
      </c>
      <c r="K17872">
        <v>0</v>
      </c>
      <c r="L17872">
        <v>9000</v>
      </c>
      <c r="M17872">
        <v>10</v>
      </c>
      <c r="N17872">
        <v>240.52</v>
      </c>
      <c r="O17872">
        <v>300</v>
      </c>
      <c r="P17872">
        <v>0</v>
      </c>
      <c r="Q17872">
        <v>1000</v>
      </c>
      <c r="R17872">
        <v>14</v>
      </c>
      <c r="S17872">
        <v>799.93</v>
      </c>
      <c r="T17872">
        <v>800</v>
      </c>
      <c r="U17872">
        <v>0</v>
      </c>
      <c r="V17872">
        <v>2600</v>
      </c>
      <c r="W17872">
        <v>14</v>
      </c>
      <c r="X17872">
        <v>1661.05</v>
      </c>
      <c r="Y17872">
        <v>1500</v>
      </c>
      <c r="Z17872">
        <v>0</v>
      </c>
      <c r="AA17872">
        <v>4000</v>
      </c>
      <c r="AB17872">
        <v>9</v>
      </c>
      <c r="AC17872">
        <v>1250.28</v>
      </c>
      <c r="AD17872">
        <v>0</v>
      </c>
      <c r="AE17872">
        <v>0</v>
      </c>
      <c r="AF17872">
        <v>5000</v>
      </c>
      <c r="AG17872">
        <v>11</v>
      </c>
      <c r="AH17872">
        <v>234.56</v>
      </c>
      <c r="AI17872">
        <v>100</v>
      </c>
      <c r="AJ17872">
        <v>0</v>
      </c>
      <c r="AK17872">
        <v>1500</v>
      </c>
      <c r="AL17872">
        <v>18</v>
      </c>
      <c r="AM17872">
        <v>447.16</v>
      </c>
      <c r="AN17872">
        <v>350</v>
      </c>
      <c r="AO17872">
        <v>0</v>
      </c>
      <c r="AP17872">
        <v>1200</v>
      </c>
      <c r="AQ17872">
        <v>10</v>
      </c>
      <c r="AR17872">
        <v>350.34</v>
      </c>
      <c r="AS17872">
        <v>0</v>
      </c>
      <c r="AT17872">
        <v>0</v>
      </c>
      <c r="AU17872">
        <v>2000</v>
      </c>
      <c r="AV17872">
        <v>10</v>
      </c>
      <c r="AW17872">
        <v>329.14</v>
      </c>
      <c r="AX17872">
        <v>0</v>
      </c>
      <c r="AY17872">
        <v>0</v>
      </c>
      <c r="AZ17872">
        <v>5000</v>
      </c>
      <c r="BA17872">
        <v>13</v>
      </c>
      <c r="BB17872">
        <v>1100.04</v>
      </c>
      <c r="BC17872">
        <v>0</v>
      </c>
      <c r="BD17872">
        <v>0</v>
      </c>
      <c r="BE17872">
        <v>7000</v>
      </c>
    </row>
    <row r="17873" spans="1:57" x14ac:dyDescent="0.35">
      <c r="A17873" t="s">
        <v>9</v>
      </c>
      <c r="B17873" t="s">
        <v>1130</v>
      </c>
      <c r="C17873">
        <v>122</v>
      </c>
      <c r="D17873">
        <v>6654.61</v>
      </c>
      <c r="E17873">
        <v>5000</v>
      </c>
      <c r="F17873">
        <v>0</v>
      </c>
      <c r="G17873">
        <v>30000</v>
      </c>
      <c r="H17873">
        <v>78</v>
      </c>
      <c r="I17873">
        <v>763.8</v>
      </c>
      <c r="J17873">
        <v>0</v>
      </c>
      <c r="K17873">
        <v>0</v>
      </c>
      <c r="L17873">
        <v>22000</v>
      </c>
      <c r="M17873">
        <v>101</v>
      </c>
      <c r="N17873">
        <v>206.53</v>
      </c>
      <c r="O17873">
        <v>67</v>
      </c>
      <c r="P17873">
        <v>0</v>
      </c>
      <c r="Q17873">
        <v>3000</v>
      </c>
      <c r="R17873">
        <v>117</v>
      </c>
      <c r="S17873">
        <v>1314.65</v>
      </c>
      <c r="T17873">
        <v>600</v>
      </c>
      <c r="U17873">
        <v>0</v>
      </c>
      <c r="V17873">
        <v>15000</v>
      </c>
      <c r="W17873">
        <v>152</v>
      </c>
      <c r="X17873">
        <v>2462.91</v>
      </c>
      <c r="Y17873">
        <v>2000</v>
      </c>
      <c r="Z17873">
        <v>0</v>
      </c>
      <c r="AA17873">
        <v>20000</v>
      </c>
      <c r="AB17873">
        <v>103</v>
      </c>
      <c r="AC17873">
        <v>2009.87</v>
      </c>
      <c r="AD17873">
        <v>1000</v>
      </c>
      <c r="AE17873">
        <v>0</v>
      </c>
      <c r="AF17873">
        <v>12500</v>
      </c>
      <c r="AG17873">
        <v>105</v>
      </c>
      <c r="AH17873">
        <v>543.63</v>
      </c>
      <c r="AI17873">
        <v>200</v>
      </c>
      <c r="AJ17873">
        <v>0</v>
      </c>
      <c r="AK17873">
        <v>4100</v>
      </c>
      <c r="AL17873">
        <v>156</v>
      </c>
      <c r="AM17873">
        <v>542.58000000000004</v>
      </c>
      <c r="AN17873">
        <v>450</v>
      </c>
      <c r="AO17873">
        <v>0</v>
      </c>
      <c r="AP17873">
        <v>2600</v>
      </c>
      <c r="AQ17873">
        <v>87</v>
      </c>
      <c r="AR17873">
        <v>518.67999999999995</v>
      </c>
      <c r="AS17873">
        <v>0</v>
      </c>
      <c r="AT17873">
        <v>0</v>
      </c>
      <c r="AU17873">
        <v>10000</v>
      </c>
      <c r="AV17873">
        <v>73</v>
      </c>
      <c r="AW17873">
        <v>120.77</v>
      </c>
      <c r="AX17873">
        <v>0</v>
      </c>
      <c r="AY17873">
        <v>0</v>
      </c>
      <c r="AZ17873">
        <v>5500</v>
      </c>
      <c r="BA17873">
        <v>86</v>
      </c>
      <c r="BB17873">
        <v>631.59</v>
      </c>
      <c r="BC17873">
        <v>0</v>
      </c>
      <c r="BD17873">
        <v>0</v>
      </c>
      <c r="BE17873">
        <v>12000</v>
      </c>
    </row>
    <row r="17874" spans="1:57" x14ac:dyDescent="0.35">
      <c r="A17874" t="s">
        <v>9</v>
      </c>
      <c r="B17874" t="s">
        <v>1131</v>
      </c>
      <c r="C17874">
        <v>13</v>
      </c>
      <c r="D17874">
        <v>8105.04</v>
      </c>
      <c r="E17874">
        <v>8000</v>
      </c>
      <c r="F17874">
        <v>1000</v>
      </c>
      <c r="G17874">
        <v>25000</v>
      </c>
      <c r="H17874">
        <v>11</v>
      </c>
      <c r="I17874">
        <v>978.82</v>
      </c>
      <c r="J17874">
        <v>0</v>
      </c>
      <c r="K17874">
        <v>0</v>
      </c>
      <c r="L17874">
        <v>5000</v>
      </c>
      <c r="M17874">
        <v>17</v>
      </c>
      <c r="N17874">
        <v>371.09</v>
      </c>
      <c r="O17874">
        <v>250</v>
      </c>
      <c r="P17874">
        <v>0</v>
      </c>
      <c r="Q17874">
        <v>1325</v>
      </c>
      <c r="R17874">
        <v>16</v>
      </c>
      <c r="S17874">
        <v>950.98</v>
      </c>
      <c r="T17874">
        <v>500</v>
      </c>
      <c r="U17874">
        <v>0</v>
      </c>
      <c r="V17874">
        <v>6000</v>
      </c>
      <c r="W17874">
        <v>20</v>
      </c>
      <c r="X17874">
        <v>2881.16</v>
      </c>
      <c r="Y17874">
        <v>2500</v>
      </c>
      <c r="Z17874">
        <v>500</v>
      </c>
      <c r="AA17874">
        <v>6000</v>
      </c>
      <c r="AB17874">
        <v>13</v>
      </c>
      <c r="AC17874">
        <v>1571.19</v>
      </c>
      <c r="AD17874">
        <v>1000</v>
      </c>
      <c r="AE17874">
        <v>0</v>
      </c>
      <c r="AF17874">
        <v>4000</v>
      </c>
      <c r="AG17874">
        <v>14</v>
      </c>
      <c r="AH17874">
        <v>1303.95</v>
      </c>
      <c r="AI17874">
        <v>300</v>
      </c>
      <c r="AJ17874">
        <v>0</v>
      </c>
      <c r="AK17874">
        <v>6000</v>
      </c>
      <c r="AL17874">
        <v>19</v>
      </c>
      <c r="AM17874">
        <v>457.78</v>
      </c>
      <c r="AN17874">
        <v>400</v>
      </c>
      <c r="AO17874">
        <v>0</v>
      </c>
      <c r="AP17874">
        <v>1200</v>
      </c>
      <c r="AQ17874">
        <v>14</v>
      </c>
      <c r="AR17874">
        <v>733.29</v>
      </c>
      <c r="AS17874">
        <v>0</v>
      </c>
      <c r="AT17874">
        <v>0</v>
      </c>
      <c r="AU17874">
        <v>5000</v>
      </c>
      <c r="AV17874">
        <v>11</v>
      </c>
      <c r="AW17874">
        <v>94.73</v>
      </c>
      <c r="AX17874">
        <v>0</v>
      </c>
      <c r="AY17874">
        <v>0</v>
      </c>
      <c r="AZ17874">
        <v>2000</v>
      </c>
      <c r="BA17874">
        <v>14</v>
      </c>
      <c r="BB17874">
        <v>1499.99</v>
      </c>
      <c r="BC17874">
        <v>0</v>
      </c>
      <c r="BD17874">
        <v>0</v>
      </c>
      <c r="BE17874">
        <v>10000</v>
      </c>
    </row>
    <row r="17875" spans="1:57" x14ac:dyDescent="0.35">
      <c r="A17875" t="s">
        <v>10</v>
      </c>
      <c r="B17875" t="s">
        <v>1129</v>
      </c>
      <c r="C17875">
        <v>20</v>
      </c>
      <c r="D17875">
        <v>8103.36</v>
      </c>
      <c r="E17875">
        <v>5800</v>
      </c>
      <c r="F17875">
        <v>1500</v>
      </c>
      <c r="G17875">
        <v>20000</v>
      </c>
      <c r="H17875">
        <v>15</v>
      </c>
      <c r="I17875">
        <v>2894.7</v>
      </c>
      <c r="J17875">
        <v>0</v>
      </c>
      <c r="K17875">
        <v>0</v>
      </c>
      <c r="L17875">
        <v>15000</v>
      </c>
      <c r="M17875">
        <v>17</v>
      </c>
      <c r="N17875">
        <v>241.25</v>
      </c>
      <c r="O17875">
        <v>150</v>
      </c>
      <c r="P17875">
        <v>0</v>
      </c>
      <c r="Q17875">
        <v>1000</v>
      </c>
      <c r="R17875">
        <v>18</v>
      </c>
      <c r="S17875">
        <v>2251</v>
      </c>
      <c r="T17875">
        <v>1000</v>
      </c>
      <c r="U17875">
        <v>0</v>
      </c>
      <c r="V17875">
        <v>7000</v>
      </c>
      <c r="W17875">
        <v>23</v>
      </c>
      <c r="X17875">
        <v>2027.24</v>
      </c>
      <c r="Y17875">
        <v>2000</v>
      </c>
      <c r="Z17875">
        <v>0</v>
      </c>
      <c r="AA17875">
        <v>4800</v>
      </c>
      <c r="AB17875">
        <v>14</v>
      </c>
      <c r="AC17875">
        <v>1871.88</v>
      </c>
      <c r="AD17875">
        <v>600</v>
      </c>
      <c r="AE17875">
        <v>0</v>
      </c>
      <c r="AF17875">
        <v>6000</v>
      </c>
      <c r="AG17875">
        <v>20</v>
      </c>
      <c r="AH17875">
        <v>858.27</v>
      </c>
      <c r="AI17875">
        <v>500</v>
      </c>
      <c r="AJ17875">
        <v>0</v>
      </c>
      <c r="AK17875">
        <v>3000</v>
      </c>
      <c r="AL17875">
        <v>25</v>
      </c>
      <c r="AM17875">
        <v>826.88</v>
      </c>
      <c r="AN17875">
        <v>700</v>
      </c>
      <c r="AO17875">
        <v>100</v>
      </c>
      <c r="AP17875">
        <v>2300</v>
      </c>
      <c r="AQ17875">
        <v>11</v>
      </c>
      <c r="AR17875">
        <v>322.75</v>
      </c>
      <c r="AS17875">
        <v>0</v>
      </c>
      <c r="AT17875">
        <v>0</v>
      </c>
      <c r="AU17875">
        <v>2500</v>
      </c>
      <c r="AV17875">
        <v>8</v>
      </c>
      <c r="AW17875">
        <v>0</v>
      </c>
      <c r="AX17875">
        <v>0</v>
      </c>
      <c r="AY17875">
        <v>0</v>
      </c>
      <c r="AZ17875">
        <v>0</v>
      </c>
      <c r="BA17875">
        <v>9</v>
      </c>
      <c r="BB17875">
        <v>510.12</v>
      </c>
      <c r="BC17875">
        <v>500</v>
      </c>
      <c r="BD17875">
        <v>0</v>
      </c>
      <c r="BE17875">
        <v>4500</v>
      </c>
    </row>
    <row r="17876" spans="1:57" x14ac:dyDescent="0.35">
      <c r="A17876" t="s">
        <v>10</v>
      </c>
      <c r="B17876" t="s">
        <v>1130</v>
      </c>
      <c r="C17876">
        <v>131</v>
      </c>
      <c r="D17876">
        <v>5025.99</v>
      </c>
      <c r="E17876">
        <v>4000</v>
      </c>
      <c r="F17876">
        <v>0</v>
      </c>
      <c r="G17876">
        <v>20000</v>
      </c>
      <c r="H17876">
        <v>81</v>
      </c>
      <c r="I17876">
        <v>183.55</v>
      </c>
      <c r="J17876">
        <v>0</v>
      </c>
      <c r="K17876">
        <v>0</v>
      </c>
      <c r="L17876">
        <v>5500</v>
      </c>
      <c r="M17876">
        <v>117</v>
      </c>
      <c r="N17876">
        <v>241.43</v>
      </c>
      <c r="O17876">
        <v>160</v>
      </c>
      <c r="P17876">
        <v>0</v>
      </c>
      <c r="Q17876">
        <v>1380</v>
      </c>
      <c r="R17876">
        <v>123</v>
      </c>
      <c r="S17876">
        <v>813.64</v>
      </c>
      <c r="T17876">
        <v>500</v>
      </c>
      <c r="U17876">
        <v>0</v>
      </c>
      <c r="V17876">
        <v>6000</v>
      </c>
      <c r="W17876">
        <v>155</v>
      </c>
      <c r="X17876">
        <v>2027.88</v>
      </c>
      <c r="Y17876">
        <v>1800</v>
      </c>
      <c r="Z17876">
        <v>200</v>
      </c>
      <c r="AA17876">
        <v>9000</v>
      </c>
      <c r="AB17876">
        <v>109</v>
      </c>
      <c r="AC17876">
        <v>1734.3</v>
      </c>
      <c r="AD17876">
        <v>1000</v>
      </c>
      <c r="AE17876">
        <v>0</v>
      </c>
      <c r="AF17876">
        <v>15000</v>
      </c>
      <c r="AG17876">
        <v>96</v>
      </c>
      <c r="AH17876">
        <v>355.95</v>
      </c>
      <c r="AI17876">
        <v>100</v>
      </c>
      <c r="AJ17876">
        <v>0</v>
      </c>
      <c r="AK17876">
        <v>3000</v>
      </c>
      <c r="AL17876">
        <v>159</v>
      </c>
      <c r="AM17876">
        <v>487.63</v>
      </c>
      <c r="AN17876">
        <v>400</v>
      </c>
      <c r="AO17876">
        <v>0</v>
      </c>
      <c r="AP17876">
        <v>13000</v>
      </c>
      <c r="AQ17876">
        <v>81</v>
      </c>
      <c r="AR17876">
        <v>177.67</v>
      </c>
      <c r="AS17876">
        <v>0</v>
      </c>
      <c r="AT17876">
        <v>0</v>
      </c>
      <c r="AU17876">
        <v>6500</v>
      </c>
      <c r="AV17876">
        <v>80</v>
      </c>
      <c r="AW17876">
        <v>231.99</v>
      </c>
      <c r="AX17876">
        <v>0</v>
      </c>
      <c r="AY17876">
        <v>0</v>
      </c>
      <c r="AZ17876">
        <v>20000</v>
      </c>
      <c r="BA17876">
        <v>94</v>
      </c>
      <c r="BB17876">
        <v>1113.0899999999999</v>
      </c>
      <c r="BC17876">
        <v>300</v>
      </c>
      <c r="BD17876">
        <v>0</v>
      </c>
      <c r="BE17876">
        <v>17000</v>
      </c>
    </row>
    <row r="17877" spans="1:57" x14ac:dyDescent="0.35">
      <c r="A17877" t="s">
        <v>10</v>
      </c>
      <c r="B17877" t="s">
        <v>1131</v>
      </c>
      <c r="C17877">
        <v>11</v>
      </c>
      <c r="D17877">
        <v>10117.6</v>
      </c>
      <c r="E17877">
        <v>10000</v>
      </c>
      <c r="F17877">
        <v>1000</v>
      </c>
      <c r="G17877">
        <v>20000</v>
      </c>
      <c r="H17877">
        <v>6</v>
      </c>
      <c r="I17877">
        <v>2801.59</v>
      </c>
      <c r="J17877">
        <v>1000</v>
      </c>
      <c r="K17877">
        <v>0</v>
      </c>
      <c r="L17877">
        <v>6500</v>
      </c>
      <c r="M17877">
        <v>9</v>
      </c>
      <c r="N17877">
        <v>276.39</v>
      </c>
      <c r="O17877">
        <v>300</v>
      </c>
      <c r="P17877">
        <v>0</v>
      </c>
      <c r="Q17877">
        <v>600</v>
      </c>
      <c r="R17877">
        <v>11</v>
      </c>
      <c r="S17877">
        <v>1103.54</v>
      </c>
      <c r="T17877">
        <v>1000</v>
      </c>
      <c r="U17877">
        <v>0</v>
      </c>
      <c r="V17877">
        <v>5000</v>
      </c>
      <c r="W17877">
        <v>13</v>
      </c>
      <c r="X17877">
        <v>2813.68</v>
      </c>
      <c r="Y17877">
        <v>2500</v>
      </c>
      <c r="Z17877">
        <v>700</v>
      </c>
      <c r="AA17877">
        <v>6000</v>
      </c>
      <c r="AB17877">
        <v>7</v>
      </c>
      <c r="AC17877">
        <v>2915.63</v>
      </c>
      <c r="AD17877">
        <v>4100</v>
      </c>
      <c r="AE17877">
        <v>0</v>
      </c>
      <c r="AF17877">
        <v>5000</v>
      </c>
      <c r="AG17877">
        <v>9</v>
      </c>
      <c r="AH17877">
        <v>174.55</v>
      </c>
      <c r="AI17877">
        <v>0</v>
      </c>
      <c r="AJ17877">
        <v>0</v>
      </c>
      <c r="AK17877">
        <v>1000</v>
      </c>
      <c r="AL17877">
        <v>13</v>
      </c>
      <c r="AM17877">
        <v>704.91</v>
      </c>
      <c r="AN17877">
        <v>800</v>
      </c>
      <c r="AO17877">
        <v>300</v>
      </c>
      <c r="AP17877">
        <v>1150</v>
      </c>
      <c r="AQ17877">
        <v>9</v>
      </c>
      <c r="AR17877">
        <v>167.73</v>
      </c>
      <c r="AS17877">
        <v>0</v>
      </c>
      <c r="AT17877">
        <v>0</v>
      </c>
      <c r="AU17877">
        <v>1200</v>
      </c>
      <c r="AV17877">
        <v>7</v>
      </c>
      <c r="AW17877">
        <v>961.03</v>
      </c>
      <c r="AX17877">
        <v>0</v>
      </c>
      <c r="AY17877">
        <v>0</v>
      </c>
      <c r="AZ17877">
        <v>3000</v>
      </c>
      <c r="BA17877">
        <v>8</v>
      </c>
      <c r="BB17877">
        <v>617.28</v>
      </c>
      <c r="BC17877">
        <v>0</v>
      </c>
      <c r="BD17877">
        <v>0</v>
      </c>
      <c r="BE17877">
        <v>3000</v>
      </c>
    </row>
    <row r="17878" spans="1:57" x14ac:dyDescent="0.35">
      <c r="A17878" t="s">
        <v>11</v>
      </c>
      <c r="B17878" t="s">
        <v>1129</v>
      </c>
      <c r="C17878">
        <v>20</v>
      </c>
      <c r="D17878">
        <v>6798.88</v>
      </c>
      <c r="E17878">
        <v>7000</v>
      </c>
      <c r="F17878">
        <v>1000</v>
      </c>
      <c r="G17878">
        <v>11000</v>
      </c>
      <c r="H17878">
        <v>19</v>
      </c>
      <c r="I17878">
        <v>3645.91</v>
      </c>
      <c r="J17878">
        <v>2500</v>
      </c>
      <c r="K17878">
        <v>0</v>
      </c>
      <c r="L17878">
        <v>10000</v>
      </c>
      <c r="M17878">
        <v>14</v>
      </c>
      <c r="N17878">
        <v>269.23</v>
      </c>
      <c r="O17878">
        <v>200</v>
      </c>
      <c r="P17878">
        <v>0</v>
      </c>
      <c r="Q17878">
        <v>800</v>
      </c>
      <c r="R17878">
        <v>18</v>
      </c>
      <c r="S17878">
        <v>814.03</v>
      </c>
      <c r="T17878">
        <v>600</v>
      </c>
      <c r="U17878">
        <v>0</v>
      </c>
      <c r="V17878">
        <v>3000</v>
      </c>
      <c r="W17878">
        <v>19</v>
      </c>
      <c r="X17878">
        <v>1783.22</v>
      </c>
      <c r="Y17878">
        <v>1800</v>
      </c>
      <c r="Z17878">
        <v>0</v>
      </c>
      <c r="AA17878">
        <v>4000</v>
      </c>
      <c r="AB17878">
        <v>14</v>
      </c>
      <c r="AC17878">
        <v>1052.8399999999999</v>
      </c>
      <c r="AD17878">
        <v>0</v>
      </c>
      <c r="AE17878">
        <v>0</v>
      </c>
      <c r="AF17878">
        <v>4000</v>
      </c>
      <c r="AG17878">
        <v>19</v>
      </c>
      <c r="AH17878">
        <v>852.39</v>
      </c>
      <c r="AI17878">
        <v>200</v>
      </c>
      <c r="AJ17878">
        <v>0</v>
      </c>
      <c r="AK17878">
        <v>9000</v>
      </c>
      <c r="AL17878">
        <v>22</v>
      </c>
      <c r="AM17878">
        <v>553.66</v>
      </c>
      <c r="AN17878">
        <v>600</v>
      </c>
      <c r="AO17878">
        <v>0</v>
      </c>
      <c r="AP17878">
        <v>1265</v>
      </c>
      <c r="AQ17878">
        <v>17</v>
      </c>
      <c r="AR17878">
        <v>76.849999999999994</v>
      </c>
      <c r="AS17878">
        <v>0</v>
      </c>
      <c r="AT17878">
        <v>0</v>
      </c>
      <c r="AU17878">
        <v>1500</v>
      </c>
      <c r="AV17878">
        <v>15</v>
      </c>
      <c r="AW17878">
        <v>125.62</v>
      </c>
      <c r="AX17878">
        <v>0</v>
      </c>
      <c r="AY17878">
        <v>0</v>
      </c>
      <c r="AZ17878">
        <v>1200</v>
      </c>
      <c r="BA17878">
        <v>14</v>
      </c>
      <c r="BB17878">
        <v>629.25</v>
      </c>
      <c r="BC17878">
        <v>0</v>
      </c>
      <c r="BD17878">
        <v>0</v>
      </c>
      <c r="BE17878">
        <v>2800</v>
      </c>
    </row>
    <row r="17879" spans="1:57" x14ac:dyDescent="0.35">
      <c r="A17879" t="s">
        <v>11</v>
      </c>
      <c r="B17879" t="s">
        <v>1130</v>
      </c>
      <c r="C17879">
        <v>127</v>
      </c>
      <c r="D17879">
        <v>6833.88</v>
      </c>
      <c r="E17879">
        <v>5500</v>
      </c>
      <c r="F17879">
        <v>700</v>
      </c>
      <c r="G17879">
        <v>40000</v>
      </c>
      <c r="H17879">
        <v>84</v>
      </c>
      <c r="I17879">
        <v>780.61</v>
      </c>
      <c r="J17879">
        <v>0</v>
      </c>
      <c r="K17879">
        <v>0</v>
      </c>
      <c r="L17879">
        <v>10000</v>
      </c>
      <c r="M17879">
        <v>110</v>
      </c>
      <c r="N17879">
        <v>297.36</v>
      </c>
      <c r="O17879">
        <v>170</v>
      </c>
      <c r="P17879">
        <v>0</v>
      </c>
      <c r="Q17879">
        <v>7000</v>
      </c>
      <c r="R17879">
        <v>120</v>
      </c>
      <c r="S17879">
        <v>1038.2</v>
      </c>
      <c r="T17879">
        <v>500</v>
      </c>
      <c r="U17879">
        <v>0</v>
      </c>
      <c r="V17879">
        <v>6000</v>
      </c>
      <c r="W17879">
        <v>147</v>
      </c>
      <c r="X17879">
        <v>2369.7800000000002</v>
      </c>
      <c r="Y17879">
        <v>2000</v>
      </c>
      <c r="Z17879">
        <v>0</v>
      </c>
      <c r="AA17879">
        <v>7000</v>
      </c>
      <c r="AB17879">
        <v>104</v>
      </c>
      <c r="AC17879">
        <v>1978.25</v>
      </c>
      <c r="AD17879">
        <v>1500</v>
      </c>
      <c r="AE17879">
        <v>0</v>
      </c>
      <c r="AF17879">
        <v>11500</v>
      </c>
      <c r="AG17879">
        <v>113</v>
      </c>
      <c r="AH17879">
        <v>481.06</v>
      </c>
      <c r="AI17879">
        <v>150</v>
      </c>
      <c r="AJ17879">
        <v>0</v>
      </c>
      <c r="AK17879">
        <v>3500</v>
      </c>
      <c r="AL17879">
        <v>154</v>
      </c>
      <c r="AM17879">
        <v>532.51</v>
      </c>
      <c r="AN17879">
        <v>450</v>
      </c>
      <c r="AO17879">
        <v>75</v>
      </c>
      <c r="AP17879">
        <v>7000</v>
      </c>
      <c r="AQ17879">
        <v>86</v>
      </c>
      <c r="AR17879">
        <v>474.73</v>
      </c>
      <c r="AS17879">
        <v>0</v>
      </c>
      <c r="AT17879">
        <v>0</v>
      </c>
      <c r="AU17879">
        <v>10000</v>
      </c>
      <c r="AV17879">
        <v>82</v>
      </c>
      <c r="AW17879">
        <v>297.86</v>
      </c>
      <c r="AX17879">
        <v>0</v>
      </c>
      <c r="AY17879">
        <v>0</v>
      </c>
      <c r="AZ17879">
        <v>10000</v>
      </c>
      <c r="BA17879">
        <v>89</v>
      </c>
      <c r="BB17879">
        <v>643.05999999999995</v>
      </c>
      <c r="BC17879">
        <v>0</v>
      </c>
      <c r="BD17879">
        <v>0</v>
      </c>
      <c r="BE17879">
        <v>6000</v>
      </c>
    </row>
    <row r="17880" spans="1:57" x14ac:dyDescent="0.35">
      <c r="A17880" t="s">
        <v>11</v>
      </c>
      <c r="B17880" t="s">
        <v>1131</v>
      </c>
      <c r="C17880">
        <v>21</v>
      </c>
      <c r="D17880">
        <v>9485.98</v>
      </c>
      <c r="E17880">
        <v>7000</v>
      </c>
      <c r="F17880">
        <v>1000</v>
      </c>
      <c r="G17880">
        <v>25000</v>
      </c>
      <c r="H17880">
        <v>14</v>
      </c>
      <c r="I17880">
        <v>212.75</v>
      </c>
      <c r="J17880">
        <v>0</v>
      </c>
      <c r="K17880">
        <v>0</v>
      </c>
      <c r="L17880">
        <v>5000</v>
      </c>
      <c r="M17880">
        <v>20</v>
      </c>
      <c r="N17880">
        <v>549.76</v>
      </c>
      <c r="O17880">
        <v>500</v>
      </c>
      <c r="P17880">
        <v>0</v>
      </c>
      <c r="Q17880">
        <v>2000</v>
      </c>
      <c r="R17880">
        <v>18</v>
      </c>
      <c r="S17880">
        <v>1896.81</v>
      </c>
      <c r="T17880">
        <v>1000</v>
      </c>
      <c r="U17880">
        <v>0</v>
      </c>
      <c r="V17880">
        <v>10000</v>
      </c>
      <c r="W17880">
        <v>22</v>
      </c>
      <c r="X17880">
        <v>3750.97</v>
      </c>
      <c r="Y17880">
        <v>3000</v>
      </c>
      <c r="Z17880">
        <v>200</v>
      </c>
      <c r="AA17880">
        <v>16000</v>
      </c>
      <c r="AB17880">
        <v>19</v>
      </c>
      <c r="AC17880">
        <v>2507.02</v>
      </c>
      <c r="AD17880">
        <v>2000</v>
      </c>
      <c r="AE17880">
        <v>0</v>
      </c>
      <c r="AF17880">
        <v>8000</v>
      </c>
      <c r="AG17880">
        <v>16</v>
      </c>
      <c r="AH17880">
        <v>468.92</v>
      </c>
      <c r="AI17880">
        <v>400</v>
      </c>
      <c r="AJ17880">
        <v>0</v>
      </c>
      <c r="AK17880">
        <v>1500</v>
      </c>
      <c r="AL17880">
        <v>24</v>
      </c>
      <c r="AM17880">
        <v>1293.55</v>
      </c>
      <c r="AN17880">
        <v>550</v>
      </c>
      <c r="AO17880">
        <v>0</v>
      </c>
      <c r="AP17880">
        <v>15000</v>
      </c>
      <c r="AQ17880">
        <v>14</v>
      </c>
      <c r="AR17880">
        <v>1071.96</v>
      </c>
      <c r="AS17880">
        <v>0</v>
      </c>
      <c r="AT17880">
        <v>0</v>
      </c>
      <c r="AU17880">
        <v>5000</v>
      </c>
      <c r="AV17880">
        <v>15</v>
      </c>
      <c r="AW17880">
        <v>4672.08</v>
      </c>
      <c r="AX17880">
        <v>0</v>
      </c>
      <c r="AY17880">
        <v>0</v>
      </c>
      <c r="AZ17880">
        <v>57000</v>
      </c>
      <c r="BA17880">
        <v>17</v>
      </c>
      <c r="BB17880">
        <v>571.32000000000005</v>
      </c>
      <c r="BC17880">
        <v>0</v>
      </c>
      <c r="BD17880">
        <v>0</v>
      </c>
      <c r="BE17880">
        <v>2000</v>
      </c>
    </row>
    <row r="17881" spans="1:57" x14ac:dyDescent="0.35">
      <c r="A17881" t="s">
        <v>12</v>
      </c>
      <c r="B17881" t="s">
        <v>1129</v>
      </c>
      <c r="C17881">
        <v>63</v>
      </c>
      <c r="D17881">
        <v>5950.26</v>
      </c>
      <c r="E17881">
        <v>5000</v>
      </c>
      <c r="F17881">
        <v>0</v>
      </c>
      <c r="G17881">
        <v>21000</v>
      </c>
      <c r="H17881">
        <v>60</v>
      </c>
      <c r="I17881">
        <v>3508.06</v>
      </c>
      <c r="J17881">
        <v>3500</v>
      </c>
      <c r="K17881">
        <v>0</v>
      </c>
      <c r="L17881">
        <v>13000</v>
      </c>
      <c r="M17881">
        <v>54</v>
      </c>
      <c r="N17881">
        <v>413.51</v>
      </c>
      <c r="O17881">
        <v>300</v>
      </c>
      <c r="P17881">
        <v>0</v>
      </c>
      <c r="Q17881">
        <v>3000</v>
      </c>
      <c r="R17881">
        <v>54</v>
      </c>
      <c r="S17881">
        <v>733.08</v>
      </c>
      <c r="T17881">
        <v>500</v>
      </c>
      <c r="U17881">
        <v>0</v>
      </c>
      <c r="V17881">
        <v>5000</v>
      </c>
      <c r="W17881">
        <v>61</v>
      </c>
      <c r="X17881">
        <v>2462.12</v>
      </c>
      <c r="Y17881">
        <v>2500</v>
      </c>
      <c r="Z17881">
        <v>0</v>
      </c>
      <c r="AA17881">
        <v>5500</v>
      </c>
      <c r="AB17881">
        <v>40</v>
      </c>
      <c r="AC17881">
        <v>700.79</v>
      </c>
      <c r="AD17881">
        <v>0</v>
      </c>
      <c r="AE17881">
        <v>0</v>
      </c>
      <c r="AF17881">
        <v>6000</v>
      </c>
      <c r="AG17881">
        <v>55</v>
      </c>
      <c r="AH17881">
        <v>653.49</v>
      </c>
      <c r="AI17881">
        <v>500</v>
      </c>
      <c r="AJ17881">
        <v>0</v>
      </c>
      <c r="AK17881">
        <v>5000</v>
      </c>
      <c r="AL17881">
        <v>71</v>
      </c>
      <c r="AM17881">
        <v>624.05999999999995</v>
      </c>
      <c r="AN17881">
        <v>400</v>
      </c>
      <c r="AO17881">
        <v>0</v>
      </c>
      <c r="AP17881">
        <v>7500</v>
      </c>
      <c r="AQ17881">
        <v>40</v>
      </c>
      <c r="AR17881">
        <v>137.69999999999999</v>
      </c>
      <c r="AS17881">
        <v>0</v>
      </c>
      <c r="AT17881">
        <v>0</v>
      </c>
      <c r="AU17881">
        <v>1400</v>
      </c>
      <c r="AV17881">
        <v>35</v>
      </c>
      <c r="AW17881">
        <v>882.19</v>
      </c>
      <c r="AX17881">
        <v>0</v>
      </c>
      <c r="AY17881">
        <v>0</v>
      </c>
      <c r="AZ17881">
        <v>30000</v>
      </c>
      <c r="BA17881">
        <v>41</v>
      </c>
      <c r="BB17881">
        <v>1095.0999999999999</v>
      </c>
      <c r="BC17881">
        <v>500</v>
      </c>
      <c r="BD17881">
        <v>0</v>
      </c>
      <c r="BE17881">
        <v>6000</v>
      </c>
    </row>
    <row r="17882" spans="1:57" x14ac:dyDescent="0.35">
      <c r="A17882" t="s">
        <v>12</v>
      </c>
      <c r="B17882" t="s">
        <v>1130</v>
      </c>
      <c r="C17882">
        <v>64</v>
      </c>
      <c r="D17882">
        <v>6814.99</v>
      </c>
      <c r="E17882">
        <v>5000</v>
      </c>
      <c r="F17882">
        <v>20</v>
      </c>
      <c r="G17882">
        <v>30000</v>
      </c>
      <c r="H17882">
        <v>53</v>
      </c>
      <c r="I17882">
        <v>640</v>
      </c>
      <c r="J17882">
        <v>0</v>
      </c>
      <c r="K17882">
        <v>0</v>
      </c>
      <c r="L17882">
        <v>7500</v>
      </c>
      <c r="M17882">
        <v>56</v>
      </c>
      <c r="N17882">
        <v>366.8</v>
      </c>
      <c r="O17882">
        <v>300</v>
      </c>
      <c r="P17882">
        <v>0</v>
      </c>
      <c r="Q17882">
        <v>1500</v>
      </c>
      <c r="R17882">
        <v>59</v>
      </c>
      <c r="S17882">
        <v>812.27</v>
      </c>
      <c r="T17882">
        <v>500</v>
      </c>
      <c r="U17882">
        <v>0</v>
      </c>
      <c r="V17882">
        <v>4000</v>
      </c>
      <c r="W17882">
        <v>73</v>
      </c>
      <c r="X17882">
        <v>2411.4899999999998</v>
      </c>
      <c r="Y17882">
        <v>2500</v>
      </c>
      <c r="Z17882">
        <v>0</v>
      </c>
      <c r="AA17882">
        <v>6000</v>
      </c>
      <c r="AB17882">
        <v>59</v>
      </c>
      <c r="AC17882">
        <v>1448.68</v>
      </c>
      <c r="AD17882">
        <v>0</v>
      </c>
      <c r="AE17882">
        <v>0</v>
      </c>
      <c r="AF17882">
        <v>7750</v>
      </c>
      <c r="AG17882">
        <v>53</v>
      </c>
      <c r="AH17882">
        <v>416.16</v>
      </c>
      <c r="AI17882">
        <v>100</v>
      </c>
      <c r="AJ17882">
        <v>0</v>
      </c>
      <c r="AK17882">
        <v>2500</v>
      </c>
      <c r="AL17882">
        <v>84</v>
      </c>
      <c r="AM17882">
        <v>446.8</v>
      </c>
      <c r="AN17882">
        <v>400</v>
      </c>
      <c r="AO17882">
        <v>0</v>
      </c>
      <c r="AP17882">
        <v>1500</v>
      </c>
      <c r="AQ17882">
        <v>50</v>
      </c>
      <c r="AR17882">
        <v>93.62</v>
      </c>
      <c r="AS17882">
        <v>0</v>
      </c>
      <c r="AT17882">
        <v>0</v>
      </c>
      <c r="AU17882">
        <v>1200</v>
      </c>
      <c r="AV17882">
        <v>46</v>
      </c>
      <c r="AW17882">
        <v>26</v>
      </c>
      <c r="AX17882">
        <v>0</v>
      </c>
      <c r="AY17882">
        <v>0</v>
      </c>
      <c r="AZ17882">
        <v>3500</v>
      </c>
      <c r="BA17882">
        <v>49</v>
      </c>
      <c r="BB17882">
        <v>657.06</v>
      </c>
      <c r="BC17882">
        <v>0</v>
      </c>
      <c r="BD17882">
        <v>0</v>
      </c>
      <c r="BE17882">
        <v>7000</v>
      </c>
    </row>
    <row r="17883" spans="1:57" x14ac:dyDescent="0.35">
      <c r="A17883" t="s">
        <v>12</v>
      </c>
      <c r="B17883" t="s">
        <v>1131</v>
      </c>
      <c r="C17883">
        <v>38</v>
      </c>
      <c r="D17883">
        <v>8059.96</v>
      </c>
      <c r="E17883">
        <v>6000</v>
      </c>
      <c r="F17883">
        <v>500</v>
      </c>
      <c r="G17883">
        <v>20000</v>
      </c>
      <c r="H17883">
        <v>29</v>
      </c>
      <c r="I17883">
        <v>3469.02</v>
      </c>
      <c r="J17883">
        <v>3000</v>
      </c>
      <c r="K17883">
        <v>0</v>
      </c>
      <c r="L17883">
        <v>15000</v>
      </c>
      <c r="M17883">
        <v>35</v>
      </c>
      <c r="N17883">
        <v>459.28</v>
      </c>
      <c r="O17883">
        <v>400</v>
      </c>
      <c r="P17883">
        <v>0</v>
      </c>
      <c r="Q17883">
        <v>1000</v>
      </c>
      <c r="R17883">
        <v>32</v>
      </c>
      <c r="S17883">
        <v>1230.7</v>
      </c>
      <c r="T17883">
        <v>1000</v>
      </c>
      <c r="U17883">
        <v>0</v>
      </c>
      <c r="V17883">
        <v>5000</v>
      </c>
      <c r="W17883">
        <v>38</v>
      </c>
      <c r="X17883">
        <v>2725.87</v>
      </c>
      <c r="Y17883">
        <v>2600</v>
      </c>
      <c r="Z17883">
        <v>0</v>
      </c>
      <c r="AA17883">
        <v>11500</v>
      </c>
      <c r="AB17883">
        <v>28</v>
      </c>
      <c r="AC17883">
        <v>2292.0500000000002</v>
      </c>
      <c r="AD17883">
        <v>1000</v>
      </c>
      <c r="AE17883">
        <v>0</v>
      </c>
      <c r="AF17883">
        <v>7500</v>
      </c>
      <c r="AG17883">
        <v>27</v>
      </c>
      <c r="AH17883">
        <v>428.98</v>
      </c>
      <c r="AI17883">
        <v>400</v>
      </c>
      <c r="AJ17883">
        <v>0</v>
      </c>
      <c r="AK17883">
        <v>2000</v>
      </c>
      <c r="AL17883">
        <v>43</v>
      </c>
      <c r="AM17883">
        <v>943.22</v>
      </c>
      <c r="AN17883">
        <v>540</v>
      </c>
      <c r="AO17883">
        <v>0</v>
      </c>
      <c r="AP17883">
        <v>12000</v>
      </c>
      <c r="AQ17883">
        <v>21</v>
      </c>
      <c r="AR17883">
        <v>811.69</v>
      </c>
      <c r="AS17883">
        <v>500</v>
      </c>
      <c r="AT17883">
        <v>0</v>
      </c>
      <c r="AU17883">
        <v>3000</v>
      </c>
      <c r="AV17883">
        <v>15</v>
      </c>
      <c r="AW17883">
        <v>0</v>
      </c>
      <c r="AX17883">
        <v>0</v>
      </c>
      <c r="AY17883">
        <v>0</v>
      </c>
      <c r="AZ17883">
        <v>0</v>
      </c>
      <c r="BA17883">
        <v>26</v>
      </c>
      <c r="BB17883">
        <v>1413.36</v>
      </c>
      <c r="BC17883">
        <v>500</v>
      </c>
      <c r="BD17883">
        <v>0</v>
      </c>
      <c r="BE17883">
        <v>10000</v>
      </c>
    </row>
    <row r="17884" spans="1:57" x14ac:dyDescent="0.35">
      <c r="A17884" t="s">
        <v>13</v>
      </c>
      <c r="B17884" t="s">
        <v>1129</v>
      </c>
      <c r="C17884">
        <v>21</v>
      </c>
      <c r="D17884">
        <v>14166</v>
      </c>
      <c r="E17884">
        <v>7500</v>
      </c>
      <c r="F17884">
        <v>2000</v>
      </c>
      <c r="G17884">
        <v>80000</v>
      </c>
      <c r="H17884">
        <v>17</v>
      </c>
      <c r="I17884">
        <v>1462.96</v>
      </c>
      <c r="J17884">
        <v>0</v>
      </c>
      <c r="K17884">
        <v>0</v>
      </c>
      <c r="L17884">
        <v>10000</v>
      </c>
      <c r="M17884">
        <v>20</v>
      </c>
      <c r="N17884">
        <v>246.33</v>
      </c>
      <c r="O17884">
        <v>150</v>
      </c>
      <c r="P17884">
        <v>0</v>
      </c>
      <c r="Q17884">
        <v>1000</v>
      </c>
      <c r="R17884">
        <v>18</v>
      </c>
      <c r="S17884">
        <v>1500.72</v>
      </c>
      <c r="T17884">
        <v>500</v>
      </c>
      <c r="U17884">
        <v>0</v>
      </c>
      <c r="V17884">
        <v>5000</v>
      </c>
      <c r="W17884">
        <v>26</v>
      </c>
      <c r="X17884">
        <v>1196.6400000000001</v>
      </c>
      <c r="Y17884">
        <v>500</v>
      </c>
      <c r="Z17884">
        <v>0</v>
      </c>
      <c r="AA17884">
        <v>7000</v>
      </c>
      <c r="AB17884">
        <v>18</v>
      </c>
      <c r="AC17884">
        <v>2465.56</v>
      </c>
      <c r="AD17884">
        <v>1400</v>
      </c>
      <c r="AE17884">
        <v>0</v>
      </c>
      <c r="AF17884">
        <v>12000</v>
      </c>
      <c r="AG17884">
        <v>17</v>
      </c>
      <c r="AH17884">
        <v>1850.97</v>
      </c>
      <c r="AI17884">
        <v>1500</v>
      </c>
      <c r="AJ17884">
        <v>0</v>
      </c>
      <c r="AK17884">
        <v>10000</v>
      </c>
      <c r="AL17884">
        <v>31</v>
      </c>
      <c r="AM17884">
        <v>571.62</v>
      </c>
      <c r="AN17884">
        <v>500</v>
      </c>
      <c r="AO17884">
        <v>130</v>
      </c>
      <c r="AP17884">
        <v>2000</v>
      </c>
      <c r="AQ17884">
        <v>13</v>
      </c>
      <c r="AR17884">
        <v>151.93</v>
      </c>
      <c r="AS17884">
        <v>0</v>
      </c>
      <c r="AT17884">
        <v>0</v>
      </c>
      <c r="AU17884">
        <v>1000</v>
      </c>
      <c r="AV17884">
        <v>13</v>
      </c>
      <c r="AW17884">
        <v>325.98</v>
      </c>
      <c r="AX17884">
        <v>0</v>
      </c>
      <c r="AY17884">
        <v>0</v>
      </c>
      <c r="AZ17884">
        <v>2000</v>
      </c>
      <c r="BA17884">
        <v>21</v>
      </c>
      <c r="BB17884">
        <v>707.87</v>
      </c>
      <c r="BC17884">
        <v>300</v>
      </c>
      <c r="BD17884">
        <v>0</v>
      </c>
      <c r="BE17884">
        <v>4000</v>
      </c>
    </row>
    <row r="17885" spans="1:57" x14ac:dyDescent="0.35">
      <c r="A17885" t="s">
        <v>13</v>
      </c>
      <c r="B17885" t="s">
        <v>1130</v>
      </c>
      <c r="C17885">
        <v>77</v>
      </c>
      <c r="D17885">
        <v>5560.72</v>
      </c>
      <c r="E17885">
        <v>4000</v>
      </c>
      <c r="F17885">
        <v>0</v>
      </c>
      <c r="G17885">
        <v>30000</v>
      </c>
      <c r="H17885">
        <v>51</v>
      </c>
      <c r="I17885">
        <v>60.86</v>
      </c>
      <c r="J17885">
        <v>0</v>
      </c>
      <c r="K17885">
        <v>0</v>
      </c>
      <c r="L17885">
        <v>3200</v>
      </c>
      <c r="M17885">
        <v>76</v>
      </c>
      <c r="N17885">
        <v>649.69000000000005</v>
      </c>
      <c r="O17885">
        <v>200</v>
      </c>
      <c r="P17885">
        <v>0</v>
      </c>
      <c r="Q17885">
        <v>15000</v>
      </c>
      <c r="R17885">
        <v>65</v>
      </c>
      <c r="S17885">
        <v>636.48</v>
      </c>
      <c r="T17885">
        <v>500</v>
      </c>
      <c r="U17885">
        <v>0</v>
      </c>
      <c r="V17885">
        <v>3500</v>
      </c>
      <c r="W17885">
        <v>91</v>
      </c>
      <c r="X17885">
        <v>2250.84</v>
      </c>
      <c r="Y17885">
        <v>1200</v>
      </c>
      <c r="Z17885">
        <v>0</v>
      </c>
      <c r="AA17885">
        <v>25000</v>
      </c>
      <c r="AB17885">
        <v>64</v>
      </c>
      <c r="AC17885">
        <v>1129.3</v>
      </c>
      <c r="AD17885">
        <v>400</v>
      </c>
      <c r="AE17885">
        <v>0</v>
      </c>
      <c r="AF17885">
        <v>11000</v>
      </c>
      <c r="AG17885">
        <v>63</v>
      </c>
      <c r="AH17885">
        <v>391.35</v>
      </c>
      <c r="AI17885">
        <v>60</v>
      </c>
      <c r="AJ17885">
        <v>0</v>
      </c>
      <c r="AK17885">
        <v>10000</v>
      </c>
      <c r="AL17885">
        <v>94</v>
      </c>
      <c r="AM17885">
        <v>387.08</v>
      </c>
      <c r="AN17885">
        <v>360</v>
      </c>
      <c r="AO17885">
        <v>0</v>
      </c>
      <c r="AP17885">
        <v>3000</v>
      </c>
      <c r="AQ17885">
        <v>51</v>
      </c>
      <c r="AR17885">
        <v>74.72</v>
      </c>
      <c r="AS17885">
        <v>0</v>
      </c>
      <c r="AT17885">
        <v>0</v>
      </c>
      <c r="AU17885">
        <v>1000</v>
      </c>
      <c r="AV17885">
        <v>52</v>
      </c>
      <c r="AW17885">
        <v>126.99</v>
      </c>
      <c r="AX17885">
        <v>0</v>
      </c>
      <c r="AY17885">
        <v>0</v>
      </c>
      <c r="AZ17885">
        <v>5800</v>
      </c>
      <c r="BA17885">
        <v>56</v>
      </c>
      <c r="BB17885">
        <v>878.27</v>
      </c>
      <c r="BC17885">
        <v>300</v>
      </c>
      <c r="BD17885">
        <v>0</v>
      </c>
      <c r="BE17885">
        <v>8000</v>
      </c>
    </row>
    <row r="17886" spans="1:57" x14ac:dyDescent="0.35">
      <c r="A17886" t="s">
        <v>13</v>
      </c>
      <c r="B17886" t="s">
        <v>1131</v>
      </c>
      <c r="C17886">
        <v>64</v>
      </c>
      <c r="D17886">
        <v>5097.6899999999996</v>
      </c>
      <c r="E17886">
        <v>4000</v>
      </c>
      <c r="F17886">
        <v>500</v>
      </c>
      <c r="G17886">
        <v>30000</v>
      </c>
      <c r="H17886">
        <v>41</v>
      </c>
      <c r="I17886">
        <v>198.74</v>
      </c>
      <c r="J17886">
        <v>0</v>
      </c>
      <c r="K17886">
        <v>0</v>
      </c>
      <c r="L17886">
        <v>4000</v>
      </c>
      <c r="M17886">
        <v>50</v>
      </c>
      <c r="N17886">
        <v>168.87</v>
      </c>
      <c r="O17886">
        <v>60</v>
      </c>
      <c r="P17886">
        <v>0</v>
      </c>
      <c r="Q17886">
        <v>1500</v>
      </c>
      <c r="R17886">
        <v>53</v>
      </c>
      <c r="S17886">
        <v>1010.6</v>
      </c>
      <c r="T17886">
        <v>500</v>
      </c>
      <c r="U17886">
        <v>0</v>
      </c>
      <c r="V17886">
        <v>5000</v>
      </c>
      <c r="W17886">
        <v>68</v>
      </c>
      <c r="X17886">
        <v>1416.48</v>
      </c>
      <c r="Y17886">
        <v>1000</v>
      </c>
      <c r="Z17886">
        <v>0</v>
      </c>
      <c r="AA17886">
        <v>9000</v>
      </c>
      <c r="AB17886">
        <v>45</v>
      </c>
      <c r="AC17886">
        <v>1552.45</v>
      </c>
      <c r="AD17886">
        <v>800</v>
      </c>
      <c r="AE17886">
        <v>0</v>
      </c>
      <c r="AF17886">
        <v>5450</v>
      </c>
      <c r="AG17886">
        <v>46</v>
      </c>
      <c r="AH17886">
        <v>480.38</v>
      </c>
      <c r="AI17886">
        <v>100</v>
      </c>
      <c r="AJ17886">
        <v>0</v>
      </c>
      <c r="AK17886">
        <v>4000</v>
      </c>
      <c r="AL17886">
        <v>70</v>
      </c>
      <c r="AM17886">
        <v>607.41999999999996</v>
      </c>
      <c r="AN17886">
        <v>425</v>
      </c>
      <c r="AO17886">
        <v>0</v>
      </c>
      <c r="AP17886">
        <v>11000</v>
      </c>
      <c r="AQ17886">
        <v>42</v>
      </c>
      <c r="AR17886">
        <v>250.24</v>
      </c>
      <c r="AS17886">
        <v>0</v>
      </c>
      <c r="AT17886">
        <v>0</v>
      </c>
      <c r="AU17886">
        <v>15000</v>
      </c>
      <c r="AV17886">
        <v>38</v>
      </c>
      <c r="AW17886">
        <v>36.5</v>
      </c>
      <c r="AX17886">
        <v>0</v>
      </c>
      <c r="AY17886">
        <v>0</v>
      </c>
      <c r="AZ17886">
        <v>1000</v>
      </c>
      <c r="BA17886">
        <v>47</v>
      </c>
      <c r="BB17886">
        <v>1413.55</v>
      </c>
      <c r="BC17886">
        <v>600</v>
      </c>
      <c r="BD17886">
        <v>0</v>
      </c>
      <c r="BE17886">
        <v>6000</v>
      </c>
    </row>
    <row r="17887" spans="1:57" x14ac:dyDescent="0.35">
      <c r="A17887" t="s">
        <v>14</v>
      </c>
      <c r="B17887" t="s">
        <v>1129</v>
      </c>
      <c r="C17887">
        <v>38</v>
      </c>
      <c r="D17887">
        <v>7822.33</v>
      </c>
      <c r="E17887">
        <v>7000</v>
      </c>
      <c r="F17887">
        <v>2000</v>
      </c>
      <c r="G17887">
        <v>23000</v>
      </c>
      <c r="H17887">
        <v>36</v>
      </c>
      <c r="I17887">
        <v>4850.9799999999996</v>
      </c>
      <c r="J17887">
        <v>5000</v>
      </c>
      <c r="K17887">
        <v>0</v>
      </c>
      <c r="L17887">
        <v>10000</v>
      </c>
      <c r="M17887">
        <v>29</v>
      </c>
      <c r="N17887">
        <v>427.45</v>
      </c>
      <c r="O17887">
        <v>360</v>
      </c>
      <c r="P17887">
        <v>0</v>
      </c>
      <c r="Q17887">
        <v>1500</v>
      </c>
      <c r="R17887">
        <v>36</v>
      </c>
      <c r="S17887">
        <v>816.41</v>
      </c>
      <c r="T17887">
        <v>300</v>
      </c>
      <c r="U17887">
        <v>0</v>
      </c>
      <c r="V17887">
        <v>5000</v>
      </c>
      <c r="W17887">
        <v>33</v>
      </c>
      <c r="X17887">
        <v>2845.28</v>
      </c>
      <c r="Y17887">
        <v>2200</v>
      </c>
      <c r="Z17887">
        <v>274</v>
      </c>
      <c r="AA17887">
        <v>8000</v>
      </c>
      <c r="AB17887">
        <v>24</v>
      </c>
      <c r="AC17887">
        <v>1158.1600000000001</v>
      </c>
      <c r="AD17887">
        <v>0</v>
      </c>
      <c r="AE17887">
        <v>0</v>
      </c>
      <c r="AF17887">
        <v>5000</v>
      </c>
      <c r="AG17887">
        <v>33</v>
      </c>
      <c r="AH17887">
        <v>412.43</v>
      </c>
      <c r="AI17887">
        <v>300</v>
      </c>
      <c r="AJ17887">
        <v>0</v>
      </c>
      <c r="AK17887">
        <v>1000</v>
      </c>
      <c r="AL17887">
        <v>46</v>
      </c>
      <c r="AM17887">
        <v>541.22</v>
      </c>
      <c r="AN17887">
        <v>500</v>
      </c>
      <c r="AO17887">
        <v>0</v>
      </c>
      <c r="AP17887">
        <v>1200</v>
      </c>
      <c r="AQ17887">
        <v>22</v>
      </c>
      <c r="AR17887">
        <v>1012.17</v>
      </c>
      <c r="AS17887">
        <v>0</v>
      </c>
      <c r="AT17887">
        <v>0</v>
      </c>
      <c r="AU17887">
        <v>10000</v>
      </c>
      <c r="AV17887">
        <v>20</v>
      </c>
      <c r="AW17887">
        <v>106.4</v>
      </c>
      <c r="AX17887">
        <v>0</v>
      </c>
      <c r="AY17887">
        <v>0</v>
      </c>
      <c r="AZ17887">
        <v>1600</v>
      </c>
      <c r="BA17887">
        <v>29</v>
      </c>
      <c r="BB17887">
        <v>979.3</v>
      </c>
      <c r="BC17887">
        <v>500</v>
      </c>
      <c r="BD17887">
        <v>0</v>
      </c>
      <c r="BE17887">
        <v>5000</v>
      </c>
    </row>
    <row r="17888" spans="1:57" x14ac:dyDescent="0.35">
      <c r="A17888" t="s">
        <v>14</v>
      </c>
      <c r="B17888" t="s">
        <v>1130</v>
      </c>
      <c r="C17888">
        <v>89</v>
      </c>
      <c r="D17888">
        <v>6685.11</v>
      </c>
      <c r="E17888">
        <v>5000</v>
      </c>
      <c r="F17888">
        <v>0</v>
      </c>
      <c r="G17888">
        <v>35000</v>
      </c>
      <c r="H17888">
        <v>58</v>
      </c>
      <c r="I17888">
        <v>1147.07</v>
      </c>
      <c r="J17888">
        <v>0</v>
      </c>
      <c r="K17888">
        <v>0</v>
      </c>
      <c r="L17888">
        <v>11000</v>
      </c>
      <c r="M17888">
        <v>86</v>
      </c>
      <c r="N17888">
        <v>555.44000000000005</v>
      </c>
      <c r="O17888">
        <v>300</v>
      </c>
      <c r="P17888">
        <v>0</v>
      </c>
      <c r="Q17888">
        <v>7200</v>
      </c>
      <c r="R17888">
        <v>86</v>
      </c>
      <c r="S17888">
        <v>1151.9000000000001</v>
      </c>
      <c r="T17888">
        <v>800</v>
      </c>
      <c r="U17888">
        <v>0</v>
      </c>
      <c r="V17888">
        <v>5000</v>
      </c>
      <c r="W17888">
        <v>103</v>
      </c>
      <c r="X17888">
        <v>2762.82</v>
      </c>
      <c r="Y17888">
        <v>2200</v>
      </c>
      <c r="Z17888">
        <v>0</v>
      </c>
      <c r="AA17888">
        <v>45000</v>
      </c>
      <c r="AB17888">
        <v>78</v>
      </c>
      <c r="AC17888">
        <v>1710.7</v>
      </c>
      <c r="AD17888">
        <v>600</v>
      </c>
      <c r="AE17888">
        <v>0</v>
      </c>
      <c r="AF17888">
        <v>18000</v>
      </c>
      <c r="AG17888">
        <v>73</v>
      </c>
      <c r="AH17888">
        <v>583.71</v>
      </c>
      <c r="AI17888">
        <v>200</v>
      </c>
      <c r="AJ17888">
        <v>0</v>
      </c>
      <c r="AK17888">
        <v>10000</v>
      </c>
      <c r="AL17888">
        <v>111</v>
      </c>
      <c r="AM17888">
        <v>491.19</v>
      </c>
      <c r="AN17888">
        <v>400</v>
      </c>
      <c r="AO17888">
        <v>55</v>
      </c>
      <c r="AP17888">
        <v>1500</v>
      </c>
      <c r="AQ17888">
        <v>61</v>
      </c>
      <c r="AR17888">
        <v>529.84</v>
      </c>
      <c r="AS17888">
        <v>0</v>
      </c>
      <c r="AT17888">
        <v>0</v>
      </c>
      <c r="AU17888">
        <v>4000</v>
      </c>
      <c r="AV17888">
        <v>60</v>
      </c>
      <c r="AW17888">
        <v>71.3</v>
      </c>
      <c r="AX17888">
        <v>0</v>
      </c>
      <c r="AY17888">
        <v>0</v>
      </c>
      <c r="AZ17888">
        <v>7000</v>
      </c>
      <c r="BA17888">
        <v>61</v>
      </c>
      <c r="BB17888">
        <v>966.17</v>
      </c>
      <c r="BC17888">
        <v>0</v>
      </c>
      <c r="BD17888">
        <v>0</v>
      </c>
      <c r="BE17888">
        <v>8000</v>
      </c>
    </row>
    <row r="17889" spans="1:57" x14ac:dyDescent="0.35">
      <c r="A17889" t="s">
        <v>14</v>
      </c>
      <c r="B17889" t="s">
        <v>1131</v>
      </c>
      <c r="C17889">
        <v>28</v>
      </c>
      <c r="D17889">
        <v>8746.83</v>
      </c>
      <c r="E17889">
        <v>6500</v>
      </c>
      <c r="F17889">
        <v>0</v>
      </c>
      <c r="G17889">
        <v>30000</v>
      </c>
      <c r="H17889">
        <v>14</v>
      </c>
      <c r="I17889">
        <v>1196.92</v>
      </c>
      <c r="J17889">
        <v>0</v>
      </c>
      <c r="K17889">
        <v>0</v>
      </c>
      <c r="L17889">
        <v>6000</v>
      </c>
      <c r="M17889">
        <v>25</v>
      </c>
      <c r="N17889">
        <v>545.82000000000005</v>
      </c>
      <c r="O17889">
        <v>450</v>
      </c>
      <c r="P17889">
        <v>87</v>
      </c>
      <c r="Q17889">
        <v>2500</v>
      </c>
      <c r="R17889">
        <v>24</v>
      </c>
      <c r="S17889">
        <v>1547.5</v>
      </c>
      <c r="T17889">
        <v>1000</v>
      </c>
      <c r="U17889">
        <v>50</v>
      </c>
      <c r="V17889">
        <v>5000</v>
      </c>
      <c r="W17889">
        <v>31</v>
      </c>
      <c r="X17889">
        <v>4328.67</v>
      </c>
      <c r="Y17889">
        <v>3380</v>
      </c>
      <c r="Z17889">
        <v>450</v>
      </c>
      <c r="AA17889">
        <v>25000</v>
      </c>
      <c r="AB17889">
        <v>20</v>
      </c>
      <c r="AC17889">
        <v>3257.03</v>
      </c>
      <c r="AD17889">
        <v>2000</v>
      </c>
      <c r="AE17889">
        <v>0</v>
      </c>
      <c r="AF17889">
        <v>12000</v>
      </c>
      <c r="AG17889">
        <v>18</v>
      </c>
      <c r="AH17889">
        <v>878.82</v>
      </c>
      <c r="AI17889">
        <v>700</v>
      </c>
      <c r="AJ17889">
        <v>0</v>
      </c>
      <c r="AK17889">
        <v>5000</v>
      </c>
      <c r="AL17889">
        <v>32</v>
      </c>
      <c r="AM17889">
        <v>1185.43</v>
      </c>
      <c r="AN17889">
        <v>490</v>
      </c>
      <c r="AO17889">
        <v>150</v>
      </c>
      <c r="AP17889">
        <v>15000</v>
      </c>
      <c r="AQ17889">
        <v>17</v>
      </c>
      <c r="AR17889">
        <v>1759.3</v>
      </c>
      <c r="AS17889">
        <v>500</v>
      </c>
      <c r="AT17889">
        <v>0</v>
      </c>
      <c r="AU17889">
        <v>10000</v>
      </c>
      <c r="AV17889">
        <v>12</v>
      </c>
      <c r="AW17889">
        <v>10471.02</v>
      </c>
      <c r="AX17889">
        <v>0</v>
      </c>
      <c r="AY17889">
        <v>0</v>
      </c>
      <c r="AZ17889">
        <v>100000</v>
      </c>
      <c r="BA17889">
        <v>18</v>
      </c>
      <c r="BB17889">
        <v>2551.63</v>
      </c>
      <c r="BC17889">
        <v>500</v>
      </c>
      <c r="BD17889">
        <v>0</v>
      </c>
      <c r="BE17889">
        <v>21300</v>
      </c>
    </row>
    <row r="17890" spans="1:57" x14ac:dyDescent="0.35">
      <c r="A17890" t="s">
        <v>15</v>
      </c>
      <c r="B17890" t="s">
        <v>1129</v>
      </c>
      <c r="C17890">
        <v>36</v>
      </c>
      <c r="D17890">
        <v>7224.58</v>
      </c>
      <c r="E17890">
        <v>6000</v>
      </c>
      <c r="F17890">
        <v>1500</v>
      </c>
      <c r="G17890">
        <v>20000</v>
      </c>
      <c r="H17890">
        <v>36</v>
      </c>
      <c r="I17890">
        <v>5074.76</v>
      </c>
      <c r="J17890">
        <v>5000</v>
      </c>
      <c r="K17890">
        <v>0</v>
      </c>
      <c r="L17890">
        <v>20000</v>
      </c>
      <c r="M17890">
        <v>34</v>
      </c>
      <c r="N17890">
        <v>677.36</v>
      </c>
      <c r="O17890">
        <v>300</v>
      </c>
      <c r="P17890">
        <v>0</v>
      </c>
      <c r="Q17890">
        <v>8000</v>
      </c>
      <c r="R17890">
        <v>33</v>
      </c>
      <c r="S17890">
        <v>1264.48</v>
      </c>
      <c r="T17890">
        <v>1000</v>
      </c>
      <c r="U17890">
        <v>0</v>
      </c>
      <c r="V17890">
        <v>4000</v>
      </c>
      <c r="W17890">
        <v>37</v>
      </c>
      <c r="X17890">
        <v>1797.41</v>
      </c>
      <c r="Y17890">
        <v>2000</v>
      </c>
      <c r="Z17890">
        <v>0</v>
      </c>
      <c r="AA17890">
        <v>4500</v>
      </c>
      <c r="AB17890">
        <v>24</v>
      </c>
      <c r="AC17890">
        <v>548.53</v>
      </c>
      <c r="AD17890">
        <v>0</v>
      </c>
      <c r="AE17890">
        <v>0</v>
      </c>
      <c r="AF17890">
        <v>4000</v>
      </c>
      <c r="AG17890">
        <v>28</v>
      </c>
      <c r="AH17890">
        <v>492.08</v>
      </c>
      <c r="AI17890">
        <v>150</v>
      </c>
      <c r="AJ17890">
        <v>0</v>
      </c>
      <c r="AK17890">
        <v>2500</v>
      </c>
      <c r="AL17890">
        <v>43</v>
      </c>
      <c r="AM17890">
        <v>555.91999999999996</v>
      </c>
      <c r="AN17890">
        <v>500</v>
      </c>
      <c r="AO17890">
        <v>100</v>
      </c>
      <c r="AP17890">
        <v>1170</v>
      </c>
      <c r="AQ17890">
        <v>24</v>
      </c>
      <c r="AR17890">
        <v>524.33000000000004</v>
      </c>
      <c r="AS17890">
        <v>0</v>
      </c>
      <c r="AT17890">
        <v>0</v>
      </c>
      <c r="AU17890">
        <v>4000</v>
      </c>
      <c r="AV17890">
        <v>21</v>
      </c>
      <c r="AW17890">
        <v>31.16</v>
      </c>
      <c r="AX17890">
        <v>0</v>
      </c>
      <c r="AY17890">
        <v>0</v>
      </c>
      <c r="AZ17890">
        <v>500</v>
      </c>
      <c r="BA17890">
        <v>29</v>
      </c>
      <c r="BB17890">
        <v>1738.5</v>
      </c>
      <c r="BC17890">
        <v>0</v>
      </c>
      <c r="BD17890">
        <v>0</v>
      </c>
      <c r="BE17890">
        <v>100000</v>
      </c>
    </row>
    <row r="17891" spans="1:57" x14ac:dyDescent="0.35">
      <c r="A17891" t="s">
        <v>15</v>
      </c>
      <c r="B17891" t="s">
        <v>1130</v>
      </c>
      <c r="C17891">
        <v>103</v>
      </c>
      <c r="D17891">
        <v>4998.3900000000003</v>
      </c>
      <c r="E17891">
        <v>3000</v>
      </c>
      <c r="F17891">
        <v>0</v>
      </c>
      <c r="G17891">
        <v>40000</v>
      </c>
      <c r="H17891">
        <v>72</v>
      </c>
      <c r="I17891">
        <v>594.6</v>
      </c>
      <c r="J17891">
        <v>0</v>
      </c>
      <c r="K17891">
        <v>0</v>
      </c>
      <c r="L17891">
        <v>10000</v>
      </c>
      <c r="M17891">
        <v>99</v>
      </c>
      <c r="N17891">
        <v>588.69000000000005</v>
      </c>
      <c r="O17891">
        <v>240</v>
      </c>
      <c r="P17891">
        <v>0</v>
      </c>
      <c r="Q17891">
        <v>25000</v>
      </c>
      <c r="R17891">
        <v>91</v>
      </c>
      <c r="S17891">
        <v>952.63</v>
      </c>
      <c r="T17891">
        <v>500</v>
      </c>
      <c r="U17891">
        <v>0</v>
      </c>
      <c r="V17891">
        <v>15000</v>
      </c>
      <c r="W17891">
        <v>118</v>
      </c>
      <c r="X17891">
        <v>2148.9899999999998</v>
      </c>
      <c r="Y17891">
        <v>2000</v>
      </c>
      <c r="Z17891">
        <v>0</v>
      </c>
      <c r="AA17891">
        <v>10000</v>
      </c>
      <c r="AB17891">
        <v>90</v>
      </c>
      <c r="AC17891">
        <v>1615.79</v>
      </c>
      <c r="AD17891">
        <v>500</v>
      </c>
      <c r="AE17891">
        <v>0</v>
      </c>
      <c r="AF17891">
        <v>25000</v>
      </c>
      <c r="AG17891">
        <v>86</v>
      </c>
      <c r="AH17891">
        <v>624.95000000000005</v>
      </c>
      <c r="AI17891">
        <v>200</v>
      </c>
      <c r="AJ17891">
        <v>0</v>
      </c>
      <c r="AK17891">
        <v>10950</v>
      </c>
      <c r="AL17891">
        <v>120</v>
      </c>
      <c r="AM17891">
        <v>515.92999999999995</v>
      </c>
      <c r="AN17891">
        <v>450</v>
      </c>
      <c r="AO17891">
        <v>0</v>
      </c>
      <c r="AP17891">
        <v>3500</v>
      </c>
      <c r="AQ17891">
        <v>74</v>
      </c>
      <c r="AR17891">
        <v>337.82</v>
      </c>
      <c r="AS17891">
        <v>0</v>
      </c>
      <c r="AT17891">
        <v>0</v>
      </c>
      <c r="AU17891">
        <v>6000</v>
      </c>
      <c r="AV17891">
        <v>71</v>
      </c>
      <c r="AW17891">
        <v>281.25</v>
      </c>
      <c r="AX17891">
        <v>0</v>
      </c>
      <c r="AY17891">
        <v>0</v>
      </c>
      <c r="AZ17891">
        <v>35000</v>
      </c>
      <c r="BA17891">
        <v>77</v>
      </c>
      <c r="BB17891">
        <v>2536.31</v>
      </c>
      <c r="BC17891">
        <v>0</v>
      </c>
      <c r="BD17891">
        <v>0</v>
      </c>
      <c r="BE17891">
        <v>100000</v>
      </c>
    </row>
    <row r="17892" spans="1:57" x14ac:dyDescent="0.35">
      <c r="A17892" t="s">
        <v>15</v>
      </c>
      <c r="B17892" t="s">
        <v>1131</v>
      </c>
      <c r="C17892">
        <v>28</v>
      </c>
      <c r="D17892">
        <v>8943.67</v>
      </c>
      <c r="E17892">
        <v>9000</v>
      </c>
      <c r="F17892">
        <v>2000</v>
      </c>
      <c r="G17892">
        <v>20000</v>
      </c>
      <c r="H17892">
        <v>16</v>
      </c>
      <c r="I17892">
        <v>653.29999999999995</v>
      </c>
      <c r="J17892">
        <v>0</v>
      </c>
      <c r="K17892">
        <v>0</v>
      </c>
      <c r="L17892">
        <v>7000</v>
      </c>
      <c r="M17892">
        <v>27</v>
      </c>
      <c r="N17892">
        <v>376.31</v>
      </c>
      <c r="O17892">
        <v>360</v>
      </c>
      <c r="P17892">
        <v>0</v>
      </c>
      <c r="Q17892">
        <v>1500</v>
      </c>
      <c r="R17892">
        <v>24</v>
      </c>
      <c r="S17892">
        <v>1735.64</v>
      </c>
      <c r="T17892">
        <v>2000</v>
      </c>
      <c r="U17892">
        <v>0</v>
      </c>
      <c r="V17892">
        <v>5000</v>
      </c>
      <c r="W17892">
        <v>31</v>
      </c>
      <c r="X17892">
        <v>2309.38</v>
      </c>
      <c r="Y17892">
        <v>2000</v>
      </c>
      <c r="Z17892">
        <v>0</v>
      </c>
      <c r="AA17892">
        <v>7000</v>
      </c>
      <c r="AB17892">
        <v>19</v>
      </c>
      <c r="AC17892">
        <v>2998.05</v>
      </c>
      <c r="AD17892">
        <v>3000</v>
      </c>
      <c r="AE17892">
        <v>0</v>
      </c>
      <c r="AF17892">
        <v>12000</v>
      </c>
      <c r="AG17892">
        <v>21</v>
      </c>
      <c r="AH17892">
        <v>971.15</v>
      </c>
      <c r="AI17892">
        <v>1000</v>
      </c>
      <c r="AJ17892">
        <v>0</v>
      </c>
      <c r="AK17892">
        <v>4000</v>
      </c>
      <c r="AL17892">
        <v>30</v>
      </c>
      <c r="AM17892">
        <v>653.71</v>
      </c>
      <c r="AN17892">
        <v>600</v>
      </c>
      <c r="AO17892">
        <v>120</v>
      </c>
      <c r="AP17892">
        <v>1500</v>
      </c>
      <c r="AQ17892">
        <v>20</v>
      </c>
      <c r="AR17892">
        <v>2009.25</v>
      </c>
      <c r="AS17892">
        <v>400</v>
      </c>
      <c r="AT17892">
        <v>0</v>
      </c>
      <c r="AU17892">
        <v>10000</v>
      </c>
      <c r="AV17892">
        <v>14</v>
      </c>
      <c r="AW17892">
        <v>0</v>
      </c>
      <c r="AX17892">
        <v>0</v>
      </c>
      <c r="AY17892">
        <v>0</v>
      </c>
      <c r="AZ17892">
        <v>0</v>
      </c>
      <c r="BA17892">
        <v>16</v>
      </c>
      <c r="BB17892">
        <v>733.52</v>
      </c>
      <c r="BC17892">
        <v>0</v>
      </c>
      <c r="BD17892">
        <v>0</v>
      </c>
      <c r="BE17892">
        <v>3000</v>
      </c>
    </row>
    <row r="17893" spans="1:57" x14ac:dyDescent="0.35">
      <c r="A17893" t="s">
        <v>16</v>
      </c>
      <c r="B17893" t="s">
        <v>1129</v>
      </c>
      <c r="C17893">
        <v>9</v>
      </c>
      <c r="D17893">
        <v>9503.06</v>
      </c>
      <c r="E17893">
        <v>5000</v>
      </c>
      <c r="F17893">
        <v>2000</v>
      </c>
      <c r="G17893">
        <v>30000</v>
      </c>
      <c r="H17893">
        <v>9</v>
      </c>
      <c r="I17893">
        <v>3473.9</v>
      </c>
      <c r="J17893">
        <v>2000</v>
      </c>
      <c r="K17893">
        <v>0</v>
      </c>
      <c r="L17893">
        <v>10000</v>
      </c>
      <c r="M17893">
        <v>5</v>
      </c>
      <c r="N17893">
        <v>451.54</v>
      </c>
      <c r="O17893">
        <v>400</v>
      </c>
      <c r="P17893">
        <v>0</v>
      </c>
      <c r="Q17893">
        <v>700</v>
      </c>
      <c r="R17893">
        <v>9</v>
      </c>
      <c r="S17893">
        <v>1420.44</v>
      </c>
      <c r="T17893">
        <v>1000</v>
      </c>
      <c r="U17893">
        <v>100</v>
      </c>
      <c r="V17893">
        <v>3000</v>
      </c>
      <c r="W17893">
        <v>9</v>
      </c>
      <c r="X17893">
        <v>3801.91</v>
      </c>
      <c r="Y17893">
        <v>1500</v>
      </c>
      <c r="Z17893">
        <v>0</v>
      </c>
      <c r="AA17893">
        <v>9500</v>
      </c>
      <c r="AB17893">
        <v>7</v>
      </c>
      <c r="AC17893">
        <v>802.69</v>
      </c>
      <c r="AD17893">
        <v>0</v>
      </c>
      <c r="AE17893">
        <v>0</v>
      </c>
      <c r="AF17893">
        <v>3000</v>
      </c>
      <c r="AG17893">
        <v>11</v>
      </c>
      <c r="AH17893">
        <v>207.43</v>
      </c>
      <c r="AI17893">
        <v>100</v>
      </c>
      <c r="AJ17893">
        <v>0</v>
      </c>
      <c r="AK17893">
        <v>700</v>
      </c>
      <c r="AL17893">
        <v>13</v>
      </c>
      <c r="AM17893">
        <v>513.67999999999995</v>
      </c>
      <c r="AN17893">
        <v>400</v>
      </c>
      <c r="AO17893">
        <v>200</v>
      </c>
      <c r="AP17893">
        <v>1300</v>
      </c>
      <c r="AQ17893">
        <v>8</v>
      </c>
      <c r="AR17893">
        <v>789.48</v>
      </c>
      <c r="AS17893">
        <v>0</v>
      </c>
      <c r="AT17893">
        <v>0</v>
      </c>
      <c r="AU17893">
        <v>3000</v>
      </c>
      <c r="AV17893">
        <v>7</v>
      </c>
      <c r="AW17893">
        <v>91.37</v>
      </c>
      <c r="AX17893">
        <v>0</v>
      </c>
      <c r="AY17893">
        <v>0</v>
      </c>
      <c r="AZ17893">
        <v>700</v>
      </c>
      <c r="BA17893">
        <v>7</v>
      </c>
      <c r="BB17893">
        <v>543.99</v>
      </c>
      <c r="BC17893">
        <v>600</v>
      </c>
      <c r="BD17893">
        <v>0</v>
      </c>
      <c r="BE17893">
        <v>2000</v>
      </c>
    </row>
    <row r="17894" spans="1:57" x14ac:dyDescent="0.35">
      <c r="A17894" t="s">
        <v>16</v>
      </c>
      <c r="B17894" t="s">
        <v>1130</v>
      </c>
      <c r="C17894">
        <v>130</v>
      </c>
      <c r="D17894">
        <v>5538.07</v>
      </c>
      <c r="E17894">
        <v>5000</v>
      </c>
      <c r="F17894">
        <v>0</v>
      </c>
      <c r="G17894">
        <v>15000</v>
      </c>
      <c r="H17894">
        <v>79</v>
      </c>
      <c r="I17894">
        <v>335.17</v>
      </c>
      <c r="J17894">
        <v>0</v>
      </c>
      <c r="K17894">
        <v>0</v>
      </c>
      <c r="L17894">
        <v>7000</v>
      </c>
      <c r="M17894">
        <v>106</v>
      </c>
      <c r="N17894">
        <v>234.2</v>
      </c>
      <c r="O17894">
        <v>150</v>
      </c>
      <c r="P17894">
        <v>0</v>
      </c>
      <c r="Q17894">
        <v>1300</v>
      </c>
      <c r="R17894">
        <v>129</v>
      </c>
      <c r="S17894">
        <v>1230.45</v>
      </c>
      <c r="T17894">
        <v>1000</v>
      </c>
      <c r="U17894">
        <v>0</v>
      </c>
      <c r="V17894">
        <v>7000</v>
      </c>
      <c r="W17894">
        <v>155</v>
      </c>
      <c r="X17894">
        <v>2705.16</v>
      </c>
      <c r="Y17894">
        <v>2400</v>
      </c>
      <c r="Z17894">
        <v>150</v>
      </c>
      <c r="AA17894">
        <v>20000</v>
      </c>
      <c r="AB17894">
        <v>111</v>
      </c>
      <c r="AC17894">
        <v>1663.49</v>
      </c>
      <c r="AD17894">
        <v>1000</v>
      </c>
      <c r="AE17894">
        <v>0</v>
      </c>
      <c r="AF17894">
        <v>10000</v>
      </c>
      <c r="AG17894">
        <v>110</v>
      </c>
      <c r="AH17894">
        <v>476.76</v>
      </c>
      <c r="AI17894">
        <v>200</v>
      </c>
      <c r="AJ17894">
        <v>0</v>
      </c>
      <c r="AK17894">
        <v>5000</v>
      </c>
      <c r="AL17894">
        <v>158</v>
      </c>
      <c r="AM17894">
        <v>486.19</v>
      </c>
      <c r="AN17894">
        <v>471</v>
      </c>
      <c r="AO17894">
        <v>0</v>
      </c>
      <c r="AP17894">
        <v>1500</v>
      </c>
      <c r="AQ17894">
        <v>81</v>
      </c>
      <c r="AR17894">
        <v>265.42</v>
      </c>
      <c r="AS17894">
        <v>0</v>
      </c>
      <c r="AT17894">
        <v>0</v>
      </c>
      <c r="AU17894">
        <v>4000</v>
      </c>
      <c r="AV17894">
        <v>74</v>
      </c>
      <c r="AW17894">
        <v>366.05</v>
      </c>
      <c r="AX17894">
        <v>0</v>
      </c>
      <c r="AY17894">
        <v>0</v>
      </c>
      <c r="AZ17894">
        <v>13000</v>
      </c>
      <c r="BA17894">
        <v>95</v>
      </c>
      <c r="BB17894">
        <v>1152.51</v>
      </c>
      <c r="BC17894">
        <v>0</v>
      </c>
      <c r="BD17894">
        <v>0</v>
      </c>
      <c r="BE17894">
        <v>9500</v>
      </c>
    </row>
    <row r="17895" spans="1:57" x14ac:dyDescent="0.35">
      <c r="A17895" t="s">
        <v>16</v>
      </c>
      <c r="B17895" t="s">
        <v>1131</v>
      </c>
      <c r="C17895">
        <v>23</v>
      </c>
      <c r="D17895">
        <v>8064.43</v>
      </c>
      <c r="E17895">
        <v>5000</v>
      </c>
      <c r="F17895">
        <v>1200</v>
      </c>
      <c r="G17895">
        <v>25000</v>
      </c>
      <c r="H17895">
        <v>15</v>
      </c>
      <c r="I17895">
        <v>1190.72</v>
      </c>
      <c r="J17895">
        <v>0</v>
      </c>
      <c r="K17895">
        <v>0</v>
      </c>
      <c r="L17895">
        <v>10000</v>
      </c>
      <c r="M17895">
        <v>16</v>
      </c>
      <c r="N17895">
        <v>374.84</v>
      </c>
      <c r="O17895">
        <v>300</v>
      </c>
      <c r="P17895">
        <v>0</v>
      </c>
      <c r="Q17895">
        <v>1500</v>
      </c>
      <c r="R17895">
        <v>24</v>
      </c>
      <c r="S17895">
        <v>1297.78</v>
      </c>
      <c r="T17895">
        <v>1000</v>
      </c>
      <c r="U17895">
        <v>0</v>
      </c>
      <c r="V17895">
        <v>8000</v>
      </c>
      <c r="W17895">
        <v>26</v>
      </c>
      <c r="X17895">
        <v>3610.97</v>
      </c>
      <c r="Y17895">
        <v>3000</v>
      </c>
      <c r="Z17895">
        <v>0</v>
      </c>
      <c r="AA17895">
        <v>8500</v>
      </c>
      <c r="AB17895">
        <v>18</v>
      </c>
      <c r="AC17895">
        <v>2882.22</v>
      </c>
      <c r="AD17895">
        <v>3500</v>
      </c>
      <c r="AE17895">
        <v>0</v>
      </c>
      <c r="AF17895">
        <v>12000</v>
      </c>
      <c r="AG17895">
        <v>17</v>
      </c>
      <c r="AH17895">
        <v>516.54</v>
      </c>
      <c r="AI17895">
        <v>500</v>
      </c>
      <c r="AJ17895">
        <v>0</v>
      </c>
      <c r="AK17895">
        <v>2000</v>
      </c>
      <c r="AL17895">
        <v>27</v>
      </c>
      <c r="AM17895">
        <v>602.27</v>
      </c>
      <c r="AN17895">
        <v>600</v>
      </c>
      <c r="AO17895">
        <v>120</v>
      </c>
      <c r="AP17895">
        <v>1800</v>
      </c>
      <c r="AQ17895">
        <v>21</v>
      </c>
      <c r="AR17895">
        <v>1067.19</v>
      </c>
      <c r="AS17895">
        <v>0</v>
      </c>
      <c r="AT17895">
        <v>0</v>
      </c>
      <c r="AU17895">
        <v>4000</v>
      </c>
      <c r="AV17895">
        <v>14</v>
      </c>
      <c r="AW17895">
        <v>38.11</v>
      </c>
      <c r="AX17895">
        <v>0</v>
      </c>
      <c r="AY17895">
        <v>0</v>
      </c>
      <c r="AZ17895">
        <v>1000</v>
      </c>
      <c r="BA17895">
        <v>18</v>
      </c>
      <c r="BB17895">
        <v>1246.18</v>
      </c>
      <c r="BC17895">
        <v>0</v>
      </c>
      <c r="BD17895">
        <v>0</v>
      </c>
      <c r="BE17895">
        <v>9000</v>
      </c>
    </row>
    <row r="17896" spans="1:57" x14ac:dyDescent="0.35">
      <c r="A17896" t="s">
        <v>17</v>
      </c>
      <c r="B17896" t="s">
        <v>1129</v>
      </c>
      <c r="C17896">
        <v>23</v>
      </c>
      <c r="D17896">
        <v>6381.84</v>
      </c>
      <c r="E17896">
        <v>5000</v>
      </c>
      <c r="F17896">
        <v>1000</v>
      </c>
      <c r="G17896">
        <v>20000</v>
      </c>
      <c r="H17896">
        <v>19</v>
      </c>
      <c r="I17896">
        <v>3963.74</v>
      </c>
      <c r="J17896">
        <v>3000</v>
      </c>
      <c r="K17896">
        <v>0</v>
      </c>
      <c r="L17896">
        <v>11000</v>
      </c>
      <c r="M17896">
        <v>16</v>
      </c>
      <c r="N17896">
        <v>372.88</v>
      </c>
      <c r="O17896">
        <v>400</v>
      </c>
      <c r="P17896">
        <v>0</v>
      </c>
      <c r="Q17896">
        <v>1100</v>
      </c>
      <c r="R17896">
        <v>25</v>
      </c>
      <c r="S17896">
        <v>1093.51</v>
      </c>
      <c r="T17896">
        <v>1000</v>
      </c>
      <c r="U17896">
        <v>0</v>
      </c>
      <c r="V17896">
        <v>3000</v>
      </c>
      <c r="W17896">
        <v>24</v>
      </c>
      <c r="X17896">
        <v>2107.5100000000002</v>
      </c>
      <c r="Y17896">
        <v>2000</v>
      </c>
      <c r="Z17896">
        <v>0</v>
      </c>
      <c r="AA17896">
        <v>4600</v>
      </c>
      <c r="AB17896">
        <v>14</v>
      </c>
      <c r="AC17896">
        <v>1603.36</v>
      </c>
      <c r="AD17896">
        <v>1400</v>
      </c>
      <c r="AE17896">
        <v>0</v>
      </c>
      <c r="AF17896">
        <v>8000</v>
      </c>
      <c r="AG17896">
        <v>20</v>
      </c>
      <c r="AH17896">
        <v>366.98</v>
      </c>
      <c r="AI17896">
        <v>300</v>
      </c>
      <c r="AJ17896">
        <v>0</v>
      </c>
      <c r="AK17896">
        <v>1320</v>
      </c>
      <c r="AL17896">
        <v>25</v>
      </c>
      <c r="AM17896">
        <v>582.76</v>
      </c>
      <c r="AN17896">
        <v>550</v>
      </c>
      <c r="AO17896">
        <v>0</v>
      </c>
      <c r="AP17896">
        <v>1500</v>
      </c>
      <c r="AQ17896">
        <v>15</v>
      </c>
      <c r="AR17896">
        <v>320.57</v>
      </c>
      <c r="AS17896">
        <v>0</v>
      </c>
      <c r="AT17896">
        <v>0</v>
      </c>
      <c r="AU17896">
        <v>2000</v>
      </c>
      <c r="AV17896">
        <v>13</v>
      </c>
      <c r="AW17896">
        <v>547.36</v>
      </c>
      <c r="AX17896">
        <v>0</v>
      </c>
      <c r="AY17896">
        <v>0</v>
      </c>
      <c r="AZ17896">
        <v>5000</v>
      </c>
      <c r="BA17896">
        <v>19</v>
      </c>
      <c r="BB17896">
        <v>1235.56</v>
      </c>
      <c r="BC17896">
        <v>300</v>
      </c>
      <c r="BD17896">
        <v>0</v>
      </c>
      <c r="BE17896">
        <v>6000</v>
      </c>
    </row>
    <row r="17897" spans="1:57" x14ac:dyDescent="0.35">
      <c r="A17897" t="s">
        <v>17</v>
      </c>
      <c r="B17897" t="s">
        <v>1130</v>
      </c>
      <c r="C17897">
        <v>133</v>
      </c>
      <c r="D17897">
        <v>5162.3599999999997</v>
      </c>
      <c r="E17897">
        <v>4000</v>
      </c>
      <c r="F17897">
        <v>100</v>
      </c>
      <c r="G17897">
        <v>17000</v>
      </c>
      <c r="H17897">
        <v>75</v>
      </c>
      <c r="I17897">
        <v>1183.67</v>
      </c>
      <c r="J17897">
        <v>0</v>
      </c>
      <c r="K17897">
        <v>0</v>
      </c>
      <c r="L17897">
        <v>20000</v>
      </c>
      <c r="M17897">
        <v>106</v>
      </c>
      <c r="N17897">
        <v>255.29</v>
      </c>
      <c r="O17897">
        <v>150</v>
      </c>
      <c r="P17897">
        <v>0</v>
      </c>
      <c r="Q17897">
        <v>3000</v>
      </c>
      <c r="R17897">
        <v>120</v>
      </c>
      <c r="S17897">
        <v>1081.8399999999999</v>
      </c>
      <c r="T17897">
        <v>500</v>
      </c>
      <c r="U17897">
        <v>0</v>
      </c>
      <c r="V17897">
        <v>10000</v>
      </c>
      <c r="W17897">
        <v>146</v>
      </c>
      <c r="X17897">
        <v>2123.0700000000002</v>
      </c>
      <c r="Y17897">
        <v>2000</v>
      </c>
      <c r="Z17897">
        <v>0</v>
      </c>
      <c r="AA17897">
        <v>7000</v>
      </c>
      <c r="AB17897">
        <v>100</v>
      </c>
      <c r="AC17897">
        <v>1756.67</v>
      </c>
      <c r="AD17897">
        <v>500</v>
      </c>
      <c r="AE17897">
        <v>0</v>
      </c>
      <c r="AF17897">
        <v>12000</v>
      </c>
      <c r="AG17897">
        <v>111</v>
      </c>
      <c r="AH17897">
        <v>584.04999999999995</v>
      </c>
      <c r="AI17897">
        <v>300</v>
      </c>
      <c r="AJ17897">
        <v>0</v>
      </c>
      <c r="AK17897">
        <v>6000</v>
      </c>
      <c r="AL17897">
        <v>153</v>
      </c>
      <c r="AM17897">
        <v>490.89</v>
      </c>
      <c r="AN17897">
        <v>400</v>
      </c>
      <c r="AO17897">
        <v>0</v>
      </c>
      <c r="AP17897">
        <v>1500</v>
      </c>
      <c r="AQ17897">
        <v>85</v>
      </c>
      <c r="AR17897">
        <v>1222.77</v>
      </c>
      <c r="AS17897">
        <v>0</v>
      </c>
      <c r="AT17897">
        <v>0</v>
      </c>
      <c r="AU17897">
        <v>50000</v>
      </c>
      <c r="AV17897">
        <v>76</v>
      </c>
      <c r="AW17897">
        <v>595.45000000000005</v>
      </c>
      <c r="AX17897">
        <v>0</v>
      </c>
      <c r="AY17897">
        <v>0</v>
      </c>
      <c r="AZ17897">
        <v>18000</v>
      </c>
      <c r="BA17897">
        <v>90</v>
      </c>
      <c r="BB17897">
        <v>1148.58</v>
      </c>
      <c r="BC17897">
        <v>100</v>
      </c>
      <c r="BD17897">
        <v>0</v>
      </c>
      <c r="BE17897">
        <v>15000</v>
      </c>
    </row>
    <row r="17898" spans="1:57" x14ac:dyDescent="0.35">
      <c r="A17898" t="s">
        <v>17</v>
      </c>
      <c r="B17898" t="s">
        <v>1131</v>
      </c>
      <c r="C17898">
        <v>10</v>
      </c>
      <c r="D17898">
        <v>7855.73</v>
      </c>
      <c r="E17898">
        <v>8000</v>
      </c>
      <c r="F17898">
        <v>4000</v>
      </c>
      <c r="G17898">
        <v>10000</v>
      </c>
      <c r="H17898">
        <v>7</v>
      </c>
      <c r="I17898">
        <v>1937.18</v>
      </c>
      <c r="J17898">
        <v>0</v>
      </c>
      <c r="K17898">
        <v>0</v>
      </c>
      <c r="L17898">
        <v>8000</v>
      </c>
      <c r="M17898">
        <v>8</v>
      </c>
      <c r="N17898">
        <v>411.07</v>
      </c>
      <c r="O17898">
        <v>300</v>
      </c>
      <c r="P17898">
        <v>0</v>
      </c>
      <c r="Q17898">
        <v>1000</v>
      </c>
      <c r="R17898">
        <v>4</v>
      </c>
      <c r="S17898">
        <v>501.65</v>
      </c>
      <c r="T17898">
        <v>350</v>
      </c>
      <c r="U17898">
        <v>300</v>
      </c>
      <c r="V17898">
        <v>1000</v>
      </c>
      <c r="W17898">
        <v>14</v>
      </c>
      <c r="X17898">
        <v>2664.63</v>
      </c>
      <c r="Y17898">
        <v>2000</v>
      </c>
      <c r="Z17898">
        <v>600</v>
      </c>
      <c r="AA17898">
        <v>7000</v>
      </c>
      <c r="AB17898">
        <v>10</v>
      </c>
      <c r="AC17898">
        <v>1686.44</v>
      </c>
      <c r="AD17898">
        <v>1500</v>
      </c>
      <c r="AE17898">
        <v>0</v>
      </c>
      <c r="AF17898">
        <v>5000</v>
      </c>
      <c r="AG17898">
        <v>8</v>
      </c>
      <c r="AH17898">
        <v>474.75</v>
      </c>
      <c r="AI17898">
        <v>500</v>
      </c>
      <c r="AJ17898">
        <v>0</v>
      </c>
      <c r="AK17898">
        <v>1000</v>
      </c>
      <c r="AL17898">
        <v>14</v>
      </c>
      <c r="AM17898">
        <v>2304.0100000000002</v>
      </c>
      <c r="AN17898">
        <v>600</v>
      </c>
      <c r="AO17898">
        <v>50</v>
      </c>
      <c r="AP17898">
        <v>17000</v>
      </c>
      <c r="AQ17898">
        <v>7</v>
      </c>
      <c r="AR17898">
        <v>2268.59</v>
      </c>
      <c r="AS17898">
        <v>1500</v>
      </c>
      <c r="AT17898">
        <v>0</v>
      </c>
      <c r="AU17898">
        <v>6000</v>
      </c>
      <c r="AV17898">
        <v>5</v>
      </c>
      <c r="AW17898">
        <v>0</v>
      </c>
      <c r="AX17898">
        <v>0</v>
      </c>
      <c r="AY17898">
        <v>0</v>
      </c>
      <c r="AZ17898">
        <v>0</v>
      </c>
      <c r="BA17898">
        <v>8</v>
      </c>
      <c r="BB17898">
        <v>1175.05</v>
      </c>
      <c r="BC17898">
        <v>0</v>
      </c>
      <c r="BD17898">
        <v>0</v>
      </c>
      <c r="BE17898">
        <v>5000</v>
      </c>
    </row>
    <row r="17899" spans="1:57" x14ac:dyDescent="0.35">
      <c r="A17899" t="s">
        <v>18</v>
      </c>
      <c r="B17899" t="s">
        <v>1129</v>
      </c>
      <c r="C17899">
        <v>20</v>
      </c>
      <c r="D17899">
        <v>5368.79</v>
      </c>
      <c r="E17899">
        <v>4000</v>
      </c>
      <c r="F17899">
        <v>0</v>
      </c>
      <c r="G17899">
        <v>17000</v>
      </c>
      <c r="H17899">
        <v>16</v>
      </c>
      <c r="I17899">
        <v>1113.54</v>
      </c>
      <c r="J17899">
        <v>500</v>
      </c>
      <c r="K17899">
        <v>0</v>
      </c>
      <c r="L17899">
        <v>3000</v>
      </c>
      <c r="M17899">
        <v>14</v>
      </c>
      <c r="N17899">
        <v>210.78</v>
      </c>
      <c r="O17899">
        <v>200</v>
      </c>
      <c r="P17899">
        <v>0</v>
      </c>
      <c r="Q17899">
        <v>800</v>
      </c>
      <c r="R17899">
        <v>17</v>
      </c>
      <c r="S17899">
        <v>656.07</v>
      </c>
      <c r="T17899">
        <v>500</v>
      </c>
      <c r="U17899">
        <v>0</v>
      </c>
      <c r="V17899">
        <v>3000</v>
      </c>
      <c r="W17899">
        <v>21</v>
      </c>
      <c r="X17899">
        <v>1408.71</v>
      </c>
      <c r="Y17899">
        <v>700</v>
      </c>
      <c r="Z17899">
        <v>0</v>
      </c>
      <c r="AA17899">
        <v>5000</v>
      </c>
      <c r="AB17899">
        <v>12</v>
      </c>
      <c r="AC17899">
        <v>1463.94</v>
      </c>
      <c r="AD17899">
        <v>0</v>
      </c>
      <c r="AE17899">
        <v>0</v>
      </c>
      <c r="AF17899">
        <v>7000</v>
      </c>
      <c r="AG17899">
        <v>15</v>
      </c>
      <c r="AH17899">
        <v>421.31</v>
      </c>
      <c r="AI17899">
        <v>300</v>
      </c>
      <c r="AJ17899">
        <v>0</v>
      </c>
      <c r="AK17899">
        <v>5000</v>
      </c>
      <c r="AL17899">
        <v>22</v>
      </c>
      <c r="AM17899">
        <v>434.11</v>
      </c>
      <c r="AN17899">
        <v>400</v>
      </c>
      <c r="AO17899">
        <v>50</v>
      </c>
      <c r="AP17899">
        <v>1950</v>
      </c>
      <c r="AQ17899">
        <v>9</v>
      </c>
      <c r="AR17899">
        <v>31.23</v>
      </c>
      <c r="AS17899">
        <v>0</v>
      </c>
      <c r="AT17899">
        <v>0</v>
      </c>
      <c r="AU17899">
        <v>400</v>
      </c>
      <c r="AV17899">
        <v>9</v>
      </c>
      <c r="AW17899">
        <v>64.37</v>
      </c>
      <c r="AX17899">
        <v>0</v>
      </c>
      <c r="AY17899">
        <v>0</v>
      </c>
      <c r="AZ17899">
        <v>300</v>
      </c>
      <c r="BA17899">
        <v>10</v>
      </c>
      <c r="BB17899">
        <v>392.98</v>
      </c>
      <c r="BC17899">
        <v>0</v>
      </c>
      <c r="BD17899">
        <v>0</v>
      </c>
      <c r="BE17899">
        <v>2000</v>
      </c>
    </row>
    <row r="17900" spans="1:57" x14ac:dyDescent="0.35">
      <c r="A17900" t="s">
        <v>18</v>
      </c>
      <c r="B17900" t="s">
        <v>1130</v>
      </c>
      <c r="C17900">
        <v>112</v>
      </c>
      <c r="D17900">
        <v>3280.7</v>
      </c>
      <c r="E17900">
        <v>3000</v>
      </c>
      <c r="F17900">
        <v>0</v>
      </c>
      <c r="G17900">
        <v>15000</v>
      </c>
      <c r="H17900">
        <v>61</v>
      </c>
      <c r="I17900">
        <v>332.61</v>
      </c>
      <c r="J17900">
        <v>0</v>
      </c>
      <c r="K17900">
        <v>0</v>
      </c>
      <c r="L17900">
        <v>8000</v>
      </c>
      <c r="M17900">
        <v>96</v>
      </c>
      <c r="N17900">
        <v>186.4</v>
      </c>
      <c r="O17900">
        <v>120</v>
      </c>
      <c r="P17900">
        <v>0</v>
      </c>
      <c r="Q17900">
        <v>1000</v>
      </c>
      <c r="R17900">
        <v>98</v>
      </c>
      <c r="S17900">
        <v>667.07</v>
      </c>
      <c r="T17900">
        <v>400</v>
      </c>
      <c r="U17900">
        <v>0</v>
      </c>
      <c r="V17900">
        <v>5000</v>
      </c>
      <c r="W17900">
        <v>130</v>
      </c>
      <c r="X17900">
        <v>2137.64</v>
      </c>
      <c r="Y17900">
        <v>2000</v>
      </c>
      <c r="Z17900">
        <v>100</v>
      </c>
      <c r="AA17900">
        <v>7000</v>
      </c>
      <c r="AB17900">
        <v>88</v>
      </c>
      <c r="AC17900">
        <v>1792.35</v>
      </c>
      <c r="AD17900">
        <v>1000</v>
      </c>
      <c r="AE17900">
        <v>0</v>
      </c>
      <c r="AF17900">
        <v>12000</v>
      </c>
      <c r="AG17900">
        <v>83</v>
      </c>
      <c r="AH17900">
        <v>279.76</v>
      </c>
      <c r="AI17900">
        <v>100</v>
      </c>
      <c r="AJ17900">
        <v>0</v>
      </c>
      <c r="AK17900">
        <v>4000</v>
      </c>
      <c r="AL17900">
        <v>130</v>
      </c>
      <c r="AM17900">
        <v>407.51</v>
      </c>
      <c r="AN17900">
        <v>360</v>
      </c>
      <c r="AO17900">
        <v>0</v>
      </c>
      <c r="AP17900">
        <v>1300</v>
      </c>
      <c r="AQ17900">
        <v>62</v>
      </c>
      <c r="AR17900">
        <v>126.55</v>
      </c>
      <c r="AS17900">
        <v>0</v>
      </c>
      <c r="AT17900">
        <v>0</v>
      </c>
      <c r="AU17900">
        <v>2000</v>
      </c>
      <c r="AV17900">
        <v>60</v>
      </c>
      <c r="AW17900">
        <v>346.05</v>
      </c>
      <c r="AX17900">
        <v>0</v>
      </c>
      <c r="AY17900">
        <v>0</v>
      </c>
      <c r="AZ17900">
        <v>15000</v>
      </c>
      <c r="BA17900">
        <v>74</v>
      </c>
      <c r="BB17900">
        <v>817.84</v>
      </c>
      <c r="BC17900">
        <v>0</v>
      </c>
      <c r="BD17900">
        <v>0</v>
      </c>
      <c r="BE17900">
        <v>6000</v>
      </c>
    </row>
    <row r="17901" spans="1:57" x14ac:dyDescent="0.35">
      <c r="A17901" t="s">
        <v>18</v>
      </c>
      <c r="B17901" t="s">
        <v>1131</v>
      </c>
      <c r="C17901">
        <v>34</v>
      </c>
      <c r="D17901">
        <v>4690.7700000000004</v>
      </c>
      <c r="E17901">
        <v>3000</v>
      </c>
      <c r="F17901">
        <v>0</v>
      </c>
      <c r="G17901">
        <v>12000</v>
      </c>
      <c r="H17901">
        <v>22</v>
      </c>
      <c r="I17901">
        <v>642.07000000000005</v>
      </c>
      <c r="J17901">
        <v>0</v>
      </c>
      <c r="K17901">
        <v>0</v>
      </c>
      <c r="L17901">
        <v>6000</v>
      </c>
      <c r="M17901">
        <v>31</v>
      </c>
      <c r="N17901">
        <v>332.9</v>
      </c>
      <c r="O17901">
        <v>320</v>
      </c>
      <c r="P17901">
        <v>0</v>
      </c>
      <c r="Q17901">
        <v>1000</v>
      </c>
      <c r="R17901">
        <v>33</v>
      </c>
      <c r="S17901">
        <v>842.28</v>
      </c>
      <c r="T17901">
        <v>500</v>
      </c>
      <c r="U17901">
        <v>0</v>
      </c>
      <c r="V17901">
        <v>3000</v>
      </c>
      <c r="W17901">
        <v>39</v>
      </c>
      <c r="X17901">
        <v>2396.94</v>
      </c>
      <c r="Y17901">
        <v>2400</v>
      </c>
      <c r="Z17901">
        <v>300</v>
      </c>
      <c r="AA17901">
        <v>10000</v>
      </c>
      <c r="AB17901">
        <v>21</v>
      </c>
      <c r="AC17901">
        <v>1428.99</v>
      </c>
      <c r="AD17901">
        <v>0</v>
      </c>
      <c r="AE17901">
        <v>0</v>
      </c>
      <c r="AF17901">
        <v>10000</v>
      </c>
      <c r="AG17901">
        <v>32</v>
      </c>
      <c r="AH17901">
        <v>460.15</v>
      </c>
      <c r="AI17901">
        <v>300</v>
      </c>
      <c r="AJ17901">
        <v>0</v>
      </c>
      <c r="AK17901">
        <v>5000</v>
      </c>
      <c r="AL17901">
        <v>40</v>
      </c>
      <c r="AM17901">
        <v>412.69</v>
      </c>
      <c r="AN17901">
        <v>310</v>
      </c>
      <c r="AO17901">
        <v>0</v>
      </c>
      <c r="AP17901">
        <v>1200</v>
      </c>
      <c r="AQ17901">
        <v>20</v>
      </c>
      <c r="AR17901">
        <v>1359.75</v>
      </c>
      <c r="AS17901">
        <v>0</v>
      </c>
      <c r="AT17901">
        <v>0</v>
      </c>
      <c r="AU17901">
        <v>15000</v>
      </c>
      <c r="AV17901">
        <v>20</v>
      </c>
      <c r="AW17901">
        <v>27.74</v>
      </c>
      <c r="AX17901">
        <v>0</v>
      </c>
      <c r="AY17901">
        <v>0</v>
      </c>
      <c r="AZ17901">
        <v>300</v>
      </c>
      <c r="BA17901">
        <v>22</v>
      </c>
      <c r="BB17901">
        <v>1143.44</v>
      </c>
      <c r="BC17901">
        <v>500</v>
      </c>
      <c r="BD17901">
        <v>0</v>
      </c>
      <c r="BE17901">
        <v>4500</v>
      </c>
    </row>
    <row r="17902" spans="1:57" x14ac:dyDescent="0.35">
      <c r="A17902" t="s">
        <v>19</v>
      </c>
      <c r="B17902" t="s">
        <v>1129</v>
      </c>
      <c r="C17902">
        <v>10</v>
      </c>
      <c r="D17902">
        <v>5189.91</v>
      </c>
      <c r="E17902">
        <v>4000</v>
      </c>
      <c r="F17902">
        <v>1500</v>
      </c>
      <c r="G17902">
        <v>18000</v>
      </c>
      <c r="H17902">
        <v>7</v>
      </c>
      <c r="I17902">
        <v>2222.7600000000002</v>
      </c>
      <c r="J17902">
        <v>1500</v>
      </c>
      <c r="K17902">
        <v>0</v>
      </c>
      <c r="L17902">
        <v>6000</v>
      </c>
      <c r="M17902">
        <v>7</v>
      </c>
      <c r="N17902">
        <v>312.75</v>
      </c>
      <c r="O17902">
        <v>300</v>
      </c>
      <c r="P17902">
        <v>85</v>
      </c>
      <c r="Q17902">
        <v>800</v>
      </c>
      <c r="R17902">
        <v>9</v>
      </c>
      <c r="S17902">
        <v>515.38</v>
      </c>
      <c r="T17902">
        <v>200</v>
      </c>
      <c r="U17902">
        <v>0</v>
      </c>
      <c r="V17902">
        <v>2000</v>
      </c>
      <c r="W17902">
        <v>8</v>
      </c>
      <c r="X17902">
        <v>1731.86</v>
      </c>
      <c r="Y17902">
        <v>1200</v>
      </c>
      <c r="Z17902">
        <v>300</v>
      </c>
      <c r="AA17902">
        <v>4500</v>
      </c>
      <c r="AB17902">
        <v>6</v>
      </c>
      <c r="AC17902">
        <v>1280.83</v>
      </c>
      <c r="AD17902">
        <v>2000</v>
      </c>
      <c r="AE17902">
        <v>0</v>
      </c>
      <c r="AF17902">
        <v>2000</v>
      </c>
      <c r="AG17902">
        <v>4</v>
      </c>
      <c r="AH17902">
        <v>154.79</v>
      </c>
      <c r="AI17902">
        <v>0</v>
      </c>
      <c r="AJ17902">
        <v>0</v>
      </c>
      <c r="AK17902">
        <v>500</v>
      </c>
      <c r="AL17902">
        <v>11</v>
      </c>
      <c r="AM17902">
        <v>596.62</v>
      </c>
      <c r="AN17902">
        <v>500</v>
      </c>
      <c r="AO17902">
        <v>75</v>
      </c>
      <c r="AP17902">
        <v>1200</v>
      </c>
      <c r="AQ17902">
        <v>4</v>
      </c>
      <c r="AR17902">
        <v>2161.91</v>
      </c>
      <c r="AS17902">
        <v>0</v>
      </c>
      <c r="AT17902">
        <v>0</v>
      </c>
      <c r="AU17902">
        <v>10000</v>
      </c>
      <c r="AV17902">
        <v>5</v>
      </c>
      <c r="AW17902">
        <v>168.84</v>
      </c>
      <c r="AX17902">
        <v>0</v>
      </c>
      <c r="AY17902">
        <v>0</v>
      </c>
      <c r="AZ17902">
        <v>500</v>
      </c>
      <c r="BA17902">
        <v>5</v>
      </c>
      <c r="BB17902">
        <v>455.86</v>
      </c>
      <c r="BC17902">
        <v>0</v>
      </c>
      <c r="BD17902">
        <v>0</v>
      </c>
      <c r="BE17902">
        <v>2500</v>
      </c>
    </row>
    <row r="17903" spans="1:57" x14ac:dyDescent="0.35">
      <c r="A17903" t="s">
        <v>19</v>
      </c>
      <c r="B17903" t="s">
        <v>1130</v>
      </c>
      <c r="C17903">
        <v>110</v>
      </c>
      <c r="D17903">
        <v>5022.8999999999996</v>
      </c>
      <c r="E17903">
        <v>4000</v>
      </c>
      <c r="F17903">
        <v>0</v>
      </c>
      <c r="G17903">
        <v>25000</v>
      </c>
      <c r="H17903">
        <v>78</v>
      </c>
      <c r="I17903">
        <v>1061.25</v>
      </c>
      <c r="J17903">
        <v>0</v>
      </c>
      <c r="K17903">
        <v>0</v>
      </c>
      <c r="L17903">
        <v>20000</v>
      </c>
      <c r="M17903">
        <v>97</v>
      </c>
      <c r="N17903">
        <v>358.98</v>
      </c>
      <c r="O17903">
        <v>150</v>
      </c>
      <c r="P17903">
        <v>0</v>
      </c>
      <c r="Q17903">
        <v>6000</v>
      </c>
      <c r="R17903">
        <v>103</v>
      </c>
      <c r="S17903">
        <v>625.23</v>
      </c>
      <c r="T17903">
        <v>500</v>
      </c>
      <c r="U17903">
        <v>0</v>
      </c>
      <c r="V17903">
        <v>5000</v>
      </c>
      <c r="W17903">
        <v>139</v>
      </c>
      <c r="X17903">
        <v>2006.97</v>
      </c>
      <c r="Y17903">
        <v>2000</v>
      </c>
      <c r="Z17903">
        <v>0</v>
      </c>
      <c r="AA17903">
        <v>6000</v>
      </c>
      <c r="AB17903">
        <v>102</v>
      </c>
      <c r="AC17903">
        <v>1285.54</v>
      </c>
      <c r="AD17903">
        <v>400</v>
      </c>
      <c r="AE17903">
        <v>0</v>
      </c>
      <c r="AF17903">
        <v>10000</v>
      </c>
      <c r="AG17903">
        <v>97</v>
      </c>
      <c r="AH17903">
        <v>388.51</v>
      </c>
      <c r="AI17903">
        <v>30</v>
      </c>
      <c r="AJ17903">
        <v>0</v>
      </c>
      <c r="AK17903">
        <v>4500</v>
      </c>
      <c r="AL17903">
        <v>146</v>
      </c>
      <c r="AM17903">
        <v>509.37</v>
      </c>
      <c r="AN17903">
        <v>400</v>
      </c>
      <c r="AO17903">
        <v>0</v>
      </c>
      <c r="AP17903">
        <v>4000</v>
      </c>
      <c r="AQ17903">
        <v>75</v>
      </c>
      <c r="AR17903">
        <v>365.75</v>
      </c>
      <c r="AS17903">
        <v>0</v>
      </c>
      <c r="AT17903">
        <v>0</v>
      </c>
      <c r="AU17903">
        <v>12000</v>
      </c>
      <c r="AV17903">
        <v>73</v>
      </c>
      <c r="AW17903">
        <v>96.18</v>
      </c>
      <c r="AX17903">
        <v>0</v>
      </c>
      <c r="AY17903">
        <v>0</v>
      </c>
      <c r="AZ17903">
        <v>4800</v>
      </c>
      <c r="BA17903">
        <v>86</v>
      </c>
      <c r="BB17903">
        <v>800.87</v>
      </c>
      <c r="BC17903">
        <v>0</v>
      </c>
      <c r="BD17903">
        <v>0</v>
      </c>
      <c r="BE17903">
        <v>19000</v>
      </c>
    </row>
    <row r="17904" spans="1:57" x14ac:dyDescent="0.35">
      <c r="A17904" t="s">
        <v>19</v>
      </c>
      <c r="B17904" t="s">
        <v>1131</v>
      </c>
      <c r="C17904">
        <v>28</v>
      </c>
      <c r="D17904">
        <v>8410.06</v>
      </c>
      <c r="E17904">
        <v>7000</v>
      </c>
      <c r="F17904">
        <v>500</v>
      </c>
      <c r="G17904">
        <v>20000</v>
      </c>
      <c r="H17904">
        <v>28</v>
      </c>
      <c r="I17904">
        <v>428.31</v>
      </c>
      <c r="J17904">
        <v>0</v>
      </c>
      <c r="K17904">
        <v>0</v>
      </c>
      <c r="L17904">
        <v>4500</v>
      </c>
      <c r="M17904">
        <v>31</v>
      </c>
      <c r="N17904">
        <v>427.11</v>
      </c>
      <c r="O17904">
        <v>300</v>
      </c>
      <c r="P17904">
        <v>0</v>
      </c>
      <c r="Q17904">
        <v>1200</v>
      </c>
      <c r="R17904">
        <v>30</v>
      </c>
      <c r="S17904">
        <v>862.57</v>
      </c>
      <c r="T17904">
        <v>1000</v>
      </c>
      <c r="U17904">
        <v>0</v>
      </c>
      <c r="V17904">
        <v>4500</v>
      </c>
      <c r="W17904">
        <v>30</v>
      </c>
      <c r="X17904">
        <v>2547.71</v>
      </c>
      <c r="Y17904">
        <v>2500</v>
      </c>
      <c r="Z17904">
        <v>300</v>
      </c>
      <c r="AA17904">
        <v>8000</v>
      </c>
      <c r="AB17904">
        <v>23</v>
      </c>
      <c r="AC17904">
        <v>1946.93</v>
      </c>
      <c r="AD17904">
        <v>1500</v>
      </c>
      <c r="AE17904">
        <v>0</v>
      </c>
      <c r="AF17904">
        <v>10000</v>
      </c>
      <c r="AG17904">
        <v>30</v>
      </c>
      <c r="AH17904">
        <v>396.65</v>
      </c>
      <c r="AI17904">
        <v>100</v>
      </c>
      <c r="AJ17904">
        <v>0</v>
      </c>
      <c r="AK17904">
        <v>3000</v>
      </c>
      <c r="AL17904">
        <v>37</v>
      </c>
      <c r="AM17904">
        <v>535.22</v>
      </c>
      <c r="AN17904">
        <v>550</v>
      </c>
      <c r="AO17904">
        <v>0</v>
      </c>
      <c r="AP17904">
        <v>1200</v>
      </c>
      <c r="AQ17904">
        <v>26</v>
      </c>
      <c r="AR17904">
        <v>1142.69</v>
      </c>
      <c r="AS17904">
        <v>0</v>
      </c>
      <c r="AT17904">
        <v>0</v>
      </c>
      <c r="AU17904">
        <v>16000</v>
      </c>
      <c r="AV17904">
        <v>24</v>
      </c>
      <c r="AW17904">
        <v>58.01</v>
      </c>
      <c r="AX17904">
        <v>0</v>
      </c>
      <c r="AY17904">
        <v>0</v>
      </c>
      <c r="AZ17904">
        <v>1000</v>
      </c>
      <c r="BA17904">
        <v>21</v>
      </c>
      <c r="BB17904">
        <v>411.82</v>
      </c>
      <c r="BC17904">
        <v>0</v>
      </c>
      <c r="BD17904">
        <v>0</v>
      </c>
      <c r="BE17904">
        <v>3000</v>
      </c>
    </row>
    <row r="17905" spans="1:57" x14ac:dyDescent="0.35">
      <c r="A17905" t="s">
        <v>20</v>
      </c>
      <c r="B17905" t="s">
        <v>1129</v>
      </c>
      <c r="C17905">
        <v>26</v>
      </c>
      <c r="D17905">
        <v>8817.5</v>
      </c>
      <c r="E17905">
        <v>10000</v>
      </c>
      <c r="F17905">
        <v>0</v>
      </c>
      <c r="G17905">
        <v>22000</v>
      </c>
      <c r="H17905">
        <v>24</v>
      </c>
      <c r="I17905">
        <v>4941.8900000000003</v>
      </c>
      <c r="J17905">
        <v>5500</v>
      </c>
      <c r="K17905">
        <v>0</v>
      </c>
      <c r="L17905">
        <v>10000</v>
      </c>
      <c r="M17905">
        <v>21</v>
      </c>
      <c r="N17905">
        <v>416.65</v>
      </c>
      <c r="O17905">
        <v>300</v>
      </c>
      <c r="P17905">
        <v>0</v>
      </c>
      <c r="Q17905">
        <v>3000</v>
      </c>
      <c r="R17905">
        <v>25</v>
      </c>
      <c r="S17905">
        <v>1664.94</v>
      </c>
      <c r="T17905">
        <v>550</v>
      </c>
      <c r="U17905">
        <v>0</v>
      </c>
      <c r="V17905">
        <v>7500</v>
      </c>
      <c r="W17905">
        <v>28</v>
      </c>
      <c r="X17905">
        <v>2280.96</v>
      </c>
      <c r="Y17905">
        <v>2000</v>
      </c>
      <c r="Z17905">
        <v>0</v>
      </c>
      <c r="AA17905">
        <v>5500</v>
      </c>
      <c r="AB17905">
        <v>24</v>
      </c>
      <c r="AC17905">
        <v>2323.29</v>
      </c>
      <c r="AD17905">
        <v>500</v>
      </c>
      <c r="AE17905">
        <v>0</v>
      </c>
      <c r="AF17905">
        <v>14000</v>
      </c>
      <c r="AG17905">
        <v>22</v>
      </c>
      <c r="AH17905">
        <v>786.24</v>
      </c>
      <c r="AI17905">
        <v>300</v>
      </c>
      <c r="AJ17905">
        <v>0</v>
      </c>
      <c r="AK17905">
        <v>3200</v>
      </c>
      <c r="AL17905">
        <v>30</v>
      </c>
      <c r="AM17905">
        <v>540.85</v>
      </c>
      <c r="AN17905">
        <v>500</v>
      </c>
      <c r="AO17905">
        <v>0</v>
      </c>
      <c r="AP17905">
        <v>1650</v>
      </c>
      <c r="AQ17905">
        <v>20</v>
      </c>
      <c r="AR17905">
        <v>1236.69</v>
      </c>
      <c r="AS17905">
        <v>0</v>
      </c>
      <c r="AT17905">
        <v>0</v>
      </c>
      <c r="AU17905">
        <v>22000</v>
      </c>
      <c r="AV17905">
        <v>21</v>
      </c>
      <c r="AW17905">
        <v>366.89</v>
      </c>
      <c r="AX17905">
        <v>0</v>
      </c>
      <c r="AY17905">
        <v>0</v>
      </c>
      <c r="AZ17905">
        <v>3500</v>
      </c>
      <c r="BA17905">
        <v>24</v>
      </c>
      <c r="BB17905">
        <v>2584.91</v>
      </c>
      <c r="BC17905">
        <v>300</v>
      </c>
      <c r="BD17905">
        <v>0</v>
      </c>
      <c r="BE17905">
        <v>20000</v>
      </c>
    </row>
    <row r="17906" spans="1:57" x14ac:dyDescent="0.35">
      <c r="A17906" t="s">
        <v>20</v>
      </c>
      <c r="B17906" t="s">
        <v>1130</v>
      </c>
      <c r="C17906">
        <v>63</v>
      </c>
      <c r="D17906">
        <v>6662.21</v>
      </c>
      <c r="E17906">
        <v>5000</v>
      </c>
      <c r="F17906">
        <v>200</v>
      </c>
      <c r="G17906">
        <v>30000</v>
      </c>
      <c r="H17906">
        <v>44</v>
      </c>
      <c r="I17906">
        <v>846.98</v>
      </c>
      <c r="J17906">
        <v>0</v>
      </c>
      <c r="K17906">
        <v>0</v>
      </c>
      <c r="L17906">
        <v>12000</v>
      </c>
      <c r="M17906">
        <v>58</v>
      </c>
      <c r="N17906">
        <v>231.72</v>
      </c>
      <c r="O17906">
        <v>100</v>
      </c>
      <c r="P17906">
        <v>0</v>
      </c>
      <c r="Q17906">
        <v>1920</v>
      </c>
      <c r="R17906">
        <v>58</v>
      </c>
      <c r="S17906">
        <v>858.61</v>
      </c>
      <c r="T17906">
        <v>500</v>
      </c>
      <c r="U17906">
        <v>0</v>
      </c>
      <c r="V17906">
        <v>5000</v>
      </c>
      <c r="W17906">
        <v>80</v>
      </c>
      <c r="X17906">
        <v>2958.77</v>
      </c>
      <c r="Y17906">
        <v>2800</v>
      </c>
      <c r="Z17906">
        <v>0</v>
      </c>
      <c r="AA17906">
        <v>10000</v>
      </c>
      <c r="AB17906">
        <v>61</v>
      </c>
      <c r="AC17906">
        <v>1554.13</v>
      </c>
      <c r="AD17906">
        <v>100</v>
      </c>
      <c r="AE17906">
        <v>0</v>
      </c>
      <c r="AF17906">
        <v>10000</v>
      </c>
      <c r="AG17906">
        <v>61</v>
      </c>
      <c r="AH17906">
        <v>615.04</v>
      </c>
      <c r="AI17906">
        <v>120</v>
      </c>
      <c r="AJ17906">
        <v>0</v>
      </c>
      <c r="AK17906">
        <v>12000</v>
      </c>
      <c r="AL17906">
        <v>87</v>
      </c>
      <c r="AM17906">
        <v>402.07</v>
      </c>
      <c r="AN17906">
        <v>300</v>
      </c>
      <c r="AO17906">
        <v>0</v>
      </c>
      <c r="AP17906">
        <v>2220</v>
      </c>
      <c r="AQ17906">
        <v>41</v>
      </c>
      <c r="AR17906">
        <v>1.1299999999999999</v>
      </c>
      <c r="AS17906">
        <v>0</v>
      </c>
      <c r="AT17906">
        <v>0</v>
      </c>
      <c r="AU17906">
        <v>250</v>
      </c>
      <c r="AV17906">
        <v>41</v>
      </c>
      <c r="AW17906">
        <v>0</v>
      </c>
      <c r="AX17906">
        <v>0</v>
      </c>
      <c r="AY17906">
        <v>0</v>
      </c>
      <c r="AZ17906">
        <v>0</v>
      </c>
      <c r="BA17906">
        <v>50</v>
      </c>
      <c r="BB17906">
        <v>710.9</v>
      </c>
      <c r="BC17906">
        <v>0</v>
      </c>
      <c r="BD17906">
        <v>0</v>
      </c>
      <c r="BE17906">
        <v>5000</v>
      </c>
    </row>
    <row r="17907" spans="1:57" x14ac:dyDescent="0.35">
      <c r="A17907" t="s">
        <v>20</v>
      </c>
      <c r="B17907" t="s">
        <v>1131</v>
      </c>
      <c r="C17907">
        <v>71</v>
      </c>
      <c r="D17907">
        <v>12029.16</v>
      </c>
      <c r="E17907">
        <v>8000</v>
      </c>
      <c r="F17907">
        <v>1000</v>
      </c>
      <c r="G17907">
        <v>60000</v>
      </c>
      <c r="H17907">
        <v>41</v>
      </c>
      <c r="I17907">
        <v>2477.59</v>
      </c>
      <c r="J17907">
        <v>0</v>
      </c>
      <c r="K17907">
        <v>0</v>
      </c>
      <c r="L17907">
        <v>30000</v>
      </c>
      <c r="M17907">
        <v>54</v>
      </c>
      <c r="N17907">
        <v>525.19000000000005</v>
      </c>
      <c r="O17907">
        <v>300</v>
      </c>
      <c r="P17907">
        <v>0</v>
      </c>
      <c r="Q17907">
        <v>5000</v>
      </c>
      <c r="R17907">
        <v>57</v>
      </c>
      <c r="S17907">
        <v>1436.1</v>
      </c>
      <c r="T17907">
        <v>1000</v>
      </c>
      <c r="U17907">
        <v>0</v>
      </c>
      <c r="V17907">
        <v>7000</v>
      </c>
      <c r="W17907">
        <v>71</v>
      </c>
      <c r="X17907">
        <v>3547.7</v>
      </c>
      <c r="Y17907">
        <v>3000</v>
      </c>
      <c r="Z17907">
        <v>0</v>
      </c>
      <c r="AA17907">
        <v>15000</v>
      </c>
      <c r="AB17907">
        <v>56</v>
      </c>
      <c r="AC17907">
        <v>3356.32</v>
      </c>
      <c r="AD17907">
        <v>2000</v>
      </c>
      <c r="AE17907">
        <v>0</v>
      </c>
      <c r="AF17907">
        <v>15000</v>
      </c>
      <c r="AG17907">
        <v>53</v>
      </c>
      <c r="AH17907">
        <v>1006</v>
      </c>
      <c r="AI17907">
        <v>100</v>
      </c>
      <c r="AJ17907">
        <v>0</v>
      </c>
      <c r="AK17907">
        <v>12000</v>
      </c>
      <c r="AL17907">
        <v>79</v>
      </c>
      <c r="AM17907">
        <v>651.46</v>
      </c>
      <c r="AN17907">
        <v>600</v>
      </c>
      <c r="AO17907">
        <v>0</v>
      </c>
      <c r="AP17907">
        <v>3500</v>
      </c>
      <c r="AQ17907">
        <v>48</v>
      </c>
      <c r="AR17907">
        <v>4778.82</v>
      </c>
      <c r="AS17907">
        <v>0</v>
      </c>
      <c r="AT17907">
        <v>0</v>
      </c>
      <c r="AU17907">
        <v>100000</v>
      </c>
      <c r="AV17907">
        <v>40</v>
      </c>
      <c r="AW17907">
        <v>10727.07</v>
      </c>
      <c r="AX17907">
        <v>0</v>
      </c>
      <c r="AY17907">
        <v>0</v>
      </c>
      <c r="AZ17907">
        <v>100000</v>
      </c>
      <c r="BA17907">
        <v>46</v>
      </c>
      <c r="BB17907">
        <v>1513.01</v>
      </c>
      <c r="BC17907">
        <v>400</v>
      </c>
      <c r="BD17907">
        <v>0</v>
      </c>
      <c r="BE17907">
        <v>10000</v>
      </c>
    </row>
    <row r="17908" spans="1:57" x14ac:dyDescent="0.35">
      <c r="A17908" t="s">
        <v>21</v>
      </c>
      <c r="B17908" t="s">
        <v>1129</v>
      </c>
      <c r="C17908">
        <v>31</v>
      </c>
      <c r="D17908">
        <v>8222.58</v>
      </c>
      <c r="E17908">
        <v>7500</v>
      </c>
      <c r="F17908">
        <v>300</v>
      </c>
      <c r="G17908">
        <v>21000</v>
      </c>
      <c r="H17908">
        <v>35</v>
      </c>
      <c r="I17908">
        <v>6825.71</v>
      </c>
      <c r="J17908">
        <v>7000</v>
      </c>
      <c r="K17908">
        <v>0</v>
      </c>
      <c r="L17908">
        <v>30400</v>
      </c>
      <c r="M17908">
        <v>24</v>
      </c>
      <c r="N17908">
        <v>550</v>
      </c>
      <c r="O17908">
        <v>500</v>
      </c>
      <c r="P17908">
        <v>0</v>
      </c>
      <c r="Q17908">
        <v>2000</v>
      </c>
      <c r="R17908">
        <v>32</v>
      </c>
      <c r="S17908">
        <v>1021.88</v>
      </c>
      <c r="T17908">
        <v>700</v>
      </c>
      <c r="U17908">
        <v>0</v>
      </c>
      <c r="V17908">
        <v>4500</v>
      </c>
      <c r="W17908">
        <v>28</v>
      </c>
      <c r="X17908">
        <v>2769.64</v>
      </c>
      <c r="Y17908">
        <v>2000</v>
      </c>
      <c r="Z17908">
        <v>0</v>
      </c>
      <c r="AA17908">
        <v>15000</v>
      </c>
      <c r="AB17908">
        <v>26</v>
      </c>
      <c r="AC17908">
        <v>1182.69</v>
      </c>
      <c r="AD17908">
        <v>0</v>
      </c>
      <c r="AE17908">
        <v>0</v>
      </c>
      <c r="AF17908">
        <v>12000</v>
      </c>
      <c r="AG17908">
        <v>33</v>
      </c>
      <c r="AH17908">
        <v>767.88</v>
      </c>
      <c r="AI17908">
        <v>350</v>
      </c>
      <c r="AJ17908">
        <v>0</v>
      </c>
      <c r="AK17908">
        <v>4500</v>
      </c>
      <c r="AL17908">
        <v>38</v>
      </c>
      <c r="AM17908">
        <v>583.41999999999996</v>
      </c>
      <c r="AN17908">
        <v>500</v>
      </c>
      <c r="AO17908">
        <v>90</v>
      </c>
      <c r="AP17908">
        <v>1200</v>
      </c>
      <c r="AQ17908">
        <v>28</v>
      </c>
      <c r="AR17908">
        <v>1100</v>
      </c>
      <c r="AS17908">
        <v>0</v>
      </c>
      <c r="AT17908">
        <v>0</v>
      </c>
      <c r="AU17908">
        <v>10000</v>
      </c>
      <c r="AV17908">
        <v>25</v>
      </c>
      <c r="AW17908">
        <v>52</v>
      </c>
      <c r="AX17908">
        <v>0</v>
      </c>
      <c r="AY17908">
        <v>0</v>
      </c>
      <c r="AZ17908">
        <v>800</v>
      </c>
      <c r="BA17908">
        <v>27</v>
      </c>
      <c r="BB17908">
        <v>917.41</v>
      </c>
      <c r="BC17908">
        <v>0</v>
      </c>
      <c r="BD17908">
        <v>0</v>
      </c>
      <c r="BE17908">
        <v>4000</v>
      </c>
    </row>
    <row r="17909" spans="1:57" x14ac:dyDescent="0.35">
      <c r="A17909" t="s">
        <v>21</v>
      </c>
      <c r="B17909" t="s">
        <v>1130</v>
      </c>
      <c r="C17909">
        <v>61</v>
      </c>
      <c r="D17909">
        <v>8329.51</v>
      </c>
      <c r="E17909">
        <v>5500</v>
      </c>
      <c r="F17909">
        <v>0</v>
      </c>
      <c r="G17909">
        <v>40000</v>
      </c>
      <c r="H17909">
        <v>38</v>
      </c>
      <c r="I17909">
        <v>3059.21</v>
      </c>
      <c r="J17909">
        <v>0</v>
      </c>
      <c r="K17909">
        <v>0</v>
      </c>
      <c r="L17909">
        <v>30000</v>
      </c>
      <c r="M17909">
        <v>52</v>
      </c>
      <c r="N17909">
        <v>518.85</v>
      </c>
      <c r="O17909">
        <v>400</v>
      </c>
      <c r="P17909">
        <v>0</v>
      </c>
      <c r="Q17909">
        <v>2200</v>
      </c>
      <c r="R17909">
        <v>57</v>
      </c>
      <c r="S17909">
        <v>1021.05</v>
      </c>
      <c r="T17909">
        <v>700</v>
      </c>
      <c r="U17909">
        <v>0</v>
      </c>
      <c r="V17909">
        <v>5000</v>
      </c>
      <c r="W17909">
        <v>61</v>
      </c>
      <c r="X17909">
        <v>2422.13</v>
      </c>
      <c r="Y17909">
        <v>2200</v>
      </c>
      <c r="Z17909">
        <v>0</v>
      </c>
      <c r="AA17909">
        <v>7000</v>
      </c>
      <c r="AB17909">
        <v>36</v>
      </c>
      <c r="AC17909">
        <v>1458.28</v>
      </c>
      <c r="AD17909">
        <v>0</v>
      </c>
      <c r="AE17909">
        <v>0</v>
      </c>
      <c r="AF17909">
        <v>9000</v>
      </c>
      <c r="AG17909">
        <v>47</v>
      </c>
      <c r="AH17909">
        <v>653.72</v>
      </c>
      <c r="AI17909">
        <v>300</v>
      </c>
      <c r="AJ17909">
        <v>0</v>
      </c>
      <c r="AK17909">
        <v>9000</v>
      </c>
      <c r="AL17909">
        <v>71</v>
      </c>
      <c r="AM17909">
        <v>554.83000000000004</v>
      </c>
      <c r="AN17909">
        <v>479</v>
      </c>
      <c r="AO17909">
        <v>0</v>
      </c>
      <c r="AP17909">
        <v>4000</v>
      </c>
      <c r="AQ17909">
        <v>43</v>
      </c>
      <c r="AR17909">
        <v>1172.33</v>
      </c>
      <c r="AS17909">
        <v>0</v>
      </c>
      <c r="AT17909">
        <v>0</v>
      </c>
      <c r="AU17909">
        <v>12000</v>
      </c>
      <c r="AV17909">
        <v>30</v>
      </c>
      <c r="AW17909">
        <v>0</v>
      </c>
      <c r="AX17909">
        <v>0</v>
      </c>
      <c r="AY17909">
        <v>0</v>
      </c>
      <c r="AZ17909">
        <v>0</v>
      </c>
      <c r="BA17909">
        <v>43</v>
      </c>
      <c r="BB17909">
        <v>2124.42</v>
      </c>
      <c r="BC17909">
        <v>300</v>
      </c>
      <c r="BD17909">
        <v>0</v>
      </c>
      <c r="BE17909">
        <v>30000</v>
      </c>
    </row>
    <row r="17910" spans="1:57" x14ac:dyDescent="0.35">
      <c r="A17910" t="s">
        <v>21</v>
      </c>
      <c r="B17910" t="s">
        <v>1131</v>
      </c>
      <c r="C17910">
        <v>72</v>
      </c>
      <c r="D17910">
        <v>12805.56</v>
      </c>
      <c r="E17910">
        <v>10000</v>
      </c>
      <c r="F17910">
        <v>1500</v>
      </c>
      <c r="G17910">
        <v>80000</v>
      </c>
      <c r="H17910">
        <v>56</v>
      </c>
      <c r="I17910">
        <v>3589.29</v>
      </c>
      <c r="J17910">
        <v>0</v>
      </c>
      <c r="K17910">
        <v>0</v>
      </c>
      <c r="L17910">
        <v>40000</v>
      </c>
      <c r="M17910">
        <v>65</v>
      </c>
      <c r="N17910">
        <v>601.97</v>
      </c>
      <c r="O17910">
        <v>400</v>
      </c>
      <c r="P17910">
        <v>0</v>
      </c>
      <c r="Q17910">
        <v>3000</v>
      </c>
      <c r="R17910">
        <v>71</v>
      </c>
      <c r="S17910">
        <v>1531.69</v>
      </c>
      <c r="T17910">
        <v>1000</v>
      </c>
      <c r="U17910">
        <v>0</v>
      </c>
      <c r="V17910">
        <v>5000</v>
      </c>
      <c r="W17910">
        <v>79</v>
      </c>
      <c r="X17910">
        <v>3198.73</v>
      </c>
      <c r="Y17910">
        <v>3000</v>
      </c>
      <c r="Z17910">
        <v>300</v>
      </c>
      <c r="AA17910">
        <v>12000</v>
      </c>
      <c r="AB17910">
        <v>62</v>
      </c>
      <c r="AC17910">
        <v>2111.4499999999998</v>
      </c>
      <c r="AD17910">
        <v>1000</v>
      </c>
      <c r="AE17910">
        <v>0</v>
      </c>
      <c r="AF17910">
        <v>10000</v>
      </c>
      <c r="AG17910">
        <v>63</v>
      </c>
      <c r="AH17910">
        <v>853.17</v>
      </c>
      <c r="AI17910">
        <v>500</v>
      </c>
      <c r="AJ17910">
        <v>0</v>
      </c>
      <c r="AK17910">
        <v>12000</v>
      </c>
      <c r="AL17910">
        <v>84</v>
      </c>
      <c r="AM17910">
        <v>783.42</v>
      </c>
      <c r="AN17910">
        <v>700</v>
      </c>
      <c r="AO17910">
        <v>150</v>
      </c>
      <c r="AP17910">
        <v>6000</v>
      </c>
      <c r="AQ17910">
        <v>62</v>
      </c>
      <c r="AR17910">
        <v>3262.58</v>
      </c>
      <c r="AS17910">
        <v>800</v>
      </c>
      <c r="AT17910">
        <v>0</v>
      </c>
      <c r="AU17910">
        <v>40000</v>
      </c>
      <c r="AV17910">
        <v>43</v>
      </c>
      <c r="AW17910">
        <v>488.37</v>
      </c>
      <c r="AX17910">
        <v>0</v>
      </c>
      <c r="AY17910">
        <v>0</v>
      </c>
      <c r="AZ17910">
        <v>10000</v>
      </c>
      <c r="BA17910">
        <v>59</v>
      </c>
      <c r="BB17910">
        <v>1915.25</v>
      </c>
      <c r="BC17910">
        <v>300</v>
      </c>
      <c r="BD17910">
        <v>0</v>
      </c>
      <c r="BE17910">
        <v>16000</v>
      </c>
    </row>
    <row r="17911" spans="1:57" x14ac:dyDescent="0.35">
      <c r="A17911" t="s">
        <v>22</v>
      </c>
      <c r="B17911" t="s">
        <v>1129</v>
      </c>
      <c r="C17911">
        <v>14</v>
      </c>
      <c r="D17911">
        <v>7079.85</v>
      </c>
      <c r="E17911">
        <v>6000</v>
      </c>
      <c r="F17911">
        <v>0</v>
      </c>
      <c r="G17911">
        <v>20000</v>
      </c>
      <c r="H17911">
        <v>16</v>
      </c>
      <c r="I17911">
        <v>7812.05</v>
      </c>
      <c r="J17911">
        <v>8500</v>
      </c>
      <c r="K17911">
        <v>0</v>
      </c>
      <c r="L17911">
        <v>15000</v>
      </c>
      <c r="M17911">
        <v>15</v>
      </c>
      <c r="N17911">
        <v>475.29</v>
      </c>
      <c r="O17911">
        <v>500</v>
      </c>
      <c r="P17911">
        <v>0</v>
      </c>
      <c r="Q17911">
        <v>1200</v>
      </c>
      <c r="R17911">
        <v>15</v>
      </c>
      <c r="S17911">
        <v>1047.18</v>
      </c>
      <c r="T17911">
        <v>1000</v>
      </c>
      <c r="U17911">
        <v>0</v>
      </c>
      <c r="V17911">
        <v>2000</v>
      </c>
      <c r="W17911">
        <v>17</v>
      </c>
      <c r="X17911">
        <v>2303.61</v>
      </c>
      <c r="Y17911">
        <v>2200</v>
      </c>
      <c r="Z17911">
        <v>0</v>
      </c>
      <c r="AA17911">
        <v>6500</v>
      </c>
      <c r="AB17911">
        <v>16</v>
      </c>
      <c r="AC17911">
        <v>1702.25</v>
      </c>
      <c r="AD17911">
        <v>2000</v>
      </c>
      <c r="AE17911">
        <v>0</v>
      </c>
      <c r="AF17911">
        <v>9000</v>
      </c>
      <c r="AG17911">
        <v>13</v>
      </c>
      <c r="AH17911">
        <v>191.41</v>
      </c>
      <c r="AI17911">
        <v>0</v>
      </c>
      <c r="AJ17911">
        <v>0</v>
      </c>
      <c r="AK17911">
        <v>1000</v>
      </c>
      <c r="AL17911">
        <v>22</v>
      </c>
      <c r="AM17911">
        <v>614.29999999999995</v>
      </c>
      <c r="AN17911">
        <v>500</v>
      </c>
      <c r="AO17911">
        <v>110</v>
      </c>
      <c r="AP17911">
        <v>3600</v>
      </c>
      <c r="AQ17911">
        <v>14</v>
      </c>
      <c r="AR17911">
        <v>1025.78</v>
      </c>
      <c r="AS17911">
        <v>1500</v>
      </c>
      <c r="AT17911">
        <v>0</v>
      </c>
      <c r="AU17911">
        <v>4000</v>
      </c>
      <c r="AV17911">
        <v>11</v>
      </c>
      <c r="AW17911">
        <v>0</v>
      </c>
      <c r="AX17911">
        <v>0</v>
      </c>
      <c r="AY17911">
        <v>0</v>
      </c>
      <c r="AZ17911">
        <v>0</v>
      </c>
      <c r="BA17911">
        <v>12</v>
      </c>
      <c r="BB17911">
        <v>1245.5</v>
      </c>
      <c r="BC17911">
        <v>600</v>
      </c>
      <c r="BD17911">
        <v>0</v>
      </c>
      <c r="BE17911">
        <v>3000</v>
      </c>
    </row>
    <row r="17912" spans="1:57" x14ac:dyDescent="0.35">
      <c r="A17912" t="s">
        <v>22</v>
      </c>
      <c r="B17912" t="s">
        <v>1130</v>
      </c>
      <c r="C17912">
        <v>130</v>
      </c>
      <c r="D17912">
        <v>5490.17</v>
      </c>
      <c r="E17912">
        <v>3500</v>
      </c>
      <c r="F17912">
        <v>0</v>
      </c>
      <c r="G17912">
        <v>40000</v>
      </c>
      <c r="H17912">
        <v>71</v>
      </c>
      <c r="I17912">
        <v>184.09</v>
      </c>
      <c r="J17912">
        <v>0</v>
      </c>
      <c r="K17912">
        <v>0</v>
      </c>
      <c r="L17912">
        <v>4000</v>
      </c>
      <c r="M17912">
        <v>105</v>
      </c>
      <c r="N17912">
        <v>312.94</v>
      </c>
      <c r="O17912">
        <v>150</v>
      </c>
      <c r="P17912">
        <v>0</v>
      </c>
      <c r="Q17912">
        <v>15000</v>
      </c>
      <c r="R17912">
        <v>121</v>
      </c>
      <c r="S17912">
        <v>1134.6500000000001</v>
      </c>
      <c r="T17912">
        <v>1000</v>
      </c>
      <c r="U17912">
        <v>0</v>
      </c>
      <c r="V17912">
        <v>6000</v>
      </c>
      <c r="W17912">
        <v>160</v>
      </c>
      <c r="X17912">
        <v>2471.5100000000002</v>
      </c>
      <c r="Y17912">
        <v>2100</v>
      </c>
      <c r="Z17912">
        <v>0</v>
      </c>
      <c r="AA17912">
        <v>13000</v>
      </c>
      <c r="AB17912">
        <v>107</v>
      </c>
      <c r="AC17912">
        <v>1762.01</v>
      </c>
      <c r="AD17912">
        <v>1000</v>
      </c>
      <c r="AE17912">
        <v>0</v>
      </c>
      <c r="AF17912">
        <v>12000</v>
      </c>
      <c r="AG17912">
        <v>97</v>
      </c>
      <c r="AH17912">
        <v>433.43</v>
      </c>
      <c r="AI17912">
        <v>80</v>
      </c>
      <c r="AJ17912">
        <v>0</v>
      </c>
      <c r="AK17912">
        <v>5000</v>
      </c>
      <c r="AL17912">
        <v>167</v>
      </c>
      <c r="AM17912">
        <v>482.86</v>
      </c>
      <c r="AN17912">
        <v>450</v>
      </c>
      <c r="AO17912">
        <v>0</v>
      </c>
      <c r="AP17912">
        <v>1500</v>
      </c>
      <c r="AQ17912">
        <v>77</v>
      </c>
      <c r="AR17912">
        <v>310.33</v>
      </c>
      <c r="AS17912">
        <v>0</v>
      </c>
      <c r="AT17912">
        <v>0</v>
      </c>
      <c r="AU17912">
        <v>5000</v>
      </c>
      <c r="AV17912">
        <v>70</v>
      </c>
      <c r="AW17912">
        <v>48.3</v>
      </c>
      <c r="AX17912">
        <v>0</v>
      </c>
      <c r="AY17912">
        <v>0</v>
      </c>
      <c r="AZ17912">
        <v>3000</v>
      </c>
      <c r="BA17912">
        <v>86</v>
      </c>
      <c r="BB17912">
        <v>1394.48</v>
      </c>
      <c r="BC17912">
        <v>200</v>
      </c>
      <c r="BD17912">
        <v>0</v>
      </c>
      <c r="BE17912">
        <v>25000</v>
      </c>
    </row>
    <row r="17913" spans="1:57" x14ac:dyDescent="0.35">
      <c r="A17913" t="s">
        <v>22</v>
      </c>
      <c r="B17913" t="s">
        <v>1131</v>
      </c>
      <c r="C17913">
        <v>13</v>
      </c>
      <c r="D17913">
        <v>6619.58</v>
      </c>
      <c r="E17913">
        <v>5000</v>
      </c>
      <c r="F17913">
        <v>1000</v>
      </c>
      <c r="G17913">
        <v>20000</v>
      </c>
      <c r="H17913">
        <v>5</v>
      </c>
      <c r="I17913">
        <v>318.76</v>
      </c>
      <c r="J17913">
        <v>0</v>
      </c>
      <c r="K17913">
        <v>0</v>
      </c>
      <c r="L17913">
        <v>2000</v>
      </c>
      <c r="M17913">
        <v>12</v>
      </c>
      <c r="N17913">
        <v>395.48</v>
      </c>
      <c r="O17913">
        <v>300</v>
      </c>
      <c r="P17913">
        <v>0</v>
      </c>
      <c r="Q17913">
        <v>1000</v>
      </c>
      <c r="R17913">
        <v>10</v>
      </c>
      <c r="S17913">
        <v>1071.6600000000001</v>
      </c>
      <c r="T17913">
        <v>1000</v>
      </c>
      <c r="U17913">
        <v>0</v>
      </c>
      <c r="V17913">
        <v>3000</v>
      </c>
      <c r="W17913">
        <v>15</v>
      </c>
      <c r="X17913">
        <v>5083.13</v>
      </c>
      <c r="Y17913">
        <v>2600</v>
      </c>
      <c r="Z17913">
        <v>1000</v>
      </c>
      <c r="AA17913">
        <v>65000</v>
      </c>
      <c r="AB17913">
        <v>5</v>
      </c>
      <c r="AC17913">
        <v>933.65</v>
      </c>
      <c r="AD17913">
        <v>0</v>
      </c>
      <c r="AE17913">
        <v>0</v>
      </c>
      <c r="AF17913">
        <v>2000</v>
      </c>
      <c r="AG17913">
        <v>7</v>
      </c>
      <c r="AH17913">
        <v>390.3</v>
      </c>
      <c r="AI17913">
        <v>200</v>
      </c>
      <c r="AJ17913">
        <v>0</v>
      </c>
      <c r="AK17913">
        <v>1000</v>
      </c>
      <c r="AL17913">
        <v>15</v>
      </c>
      <c r="AM17913">
        <v>431.78</v>
      </c>
      <c r="AN17913">
        <v>450</v>
      </c>
      <c r="AO17913">
        <v>75</v>
      </c>
      <c r="AP17913">
        <v>1000</v>
      </c>
      <c r="AQ17913">
        <v>7</v>
      </c>
      <c r="AR17913">
        <v>1089.26</v>
      </c>
      <c r="AS17913">
        <v>1500</v>
      </c>
      <c r="AT17913">
        <v>0</v>
      </c>
      <c r="AU17913">
        <v>3000</v>
      </c>
      <c r="AV17913">
        <v>4</v>
      </c>
      <c r="AW17913">
        <v>0</v>
      </c>
      <c r="AX17913">
        <v>0</v>
      </c>
      <c r="AY17913">
        <v>0</v>
      </c>
      <c r="AZ17913">
        <v>0</v>
      </c>
      <c r="BA17913">
        <v>6</v>
      </c>
      <c r="BB17913">
        <v>1527.31</v>
      </c>
      <c r="BC17913">
        <v>0</v>
      </c>
      <c r="BD17913">
        <v>0</v>
      </c>
      <c r="BE17913">
        <v>3500</v>
      </c>
    </row>
    <row r="17914" spans="1:57" x14ac:dyDescent="0.35">
      <c r="A17914" t="s">
        <v>23</v>
      </c>
      <c r="B17914" t="s">
        <v>1129</v>
      </c>
      <c r="C17914">
        <v>26</v>
      </c>
      <c r="D17914">
        <v>5618.93</v>
      </c>
      <c r="E17914">
        <v>3000</v>
      </c>
      <c r="F17914">
        <v>300</v>
      </c>
      <c r="G17914">
        <v>30000</v>
      </c>
      <c r="H17914">
        <v>29</v>
      </c>
      <c r="I17914">
        <v>2359.25</v>
      </c>
      <c r="J17914">
        <v>2000</v>
      </c>
      <c r="K17914">
        <v>0</v>
      </c>
      <c r="L17914">
        <v>12000</v>
      </c>
      <c r="M17914">
        <v>26</v>
      </c>
      <c r="N17914">
        <v>320.97000000000003</v>
      </c>
      <c r="O17914">
        <v>160</v>
      </c>
      <c r="P17914">
        <v>0</v>
      </c>
      <c r="Q17914">
        <v>1500</v>
      </c>
      <c r="R17914">
        <v>27</v>
      </c>
      <c r="S17914">
        <v>608.54999999999995</v>
      </c>
      <c r="T17914">
        <v>500</v>
      </c>
      <c r="U17914">
        <v>0</v>
      </c>
      <c r="V17914">
        <v>5000</v>
      </c>
      <c r="W17914">
        <v>30</v>
      </c>
      <c r="X17914">
        <v>1660.46</v>
      </c>
      <c r="Y17914">
        <v>1800</v>
      </c>
      <c r="Z17914">
        <v>0</v>
      </c>
      <c r="AA17914">
        <v>6000</v>
      </c>
      <c r="AB17914">
        <v>20</v>
      </c>
      <c r="AC17914">
        <v>489.32</v>
      </c>
      <c r="AD17914">
        <v>0</v>
      </c>
      <c r="AE17914">
        <v>0</v>
      </c>
      <c r="AF17914">
        <v>4000</v>
      </c>
      <c r="AG17914">
        <v>24</v>
      </c>
      <c r="AH17914">
        <v>254.09</v>
      </c>
      <c r="AI17914">
        <v>0</v>
      </c>
      <c r="AJ17914">
        <v>0</v>
      </c>
      <c r="AK17914">
        <v>1500</v>
      </c>
      <c r="AL17914">
        <v>38</v>
      </c>
      <c r="AM17914">
        <v>416.7</v>
      </c>
      <c r="AN17914">
        <v>400</v>
      </c>
      <c r="AO17914">
        <v>95</v>
      </c>
      <c r="AP17914">
        <v>2000</v>
      </c>
      <c r="AQ17914">
        <v>19</v>
      </c>
      <c r="AR17914">
        <v>79.319999999999993</v>
      </c>
      <c r="AS17914">
        <v>0</v>
      </c>
      <c r="AT17914">
        <v>0</v>
      </c>
      <c r="AU17914">
        <v>2000</v>
      </c>
      <c r="AV17914">
        <v>18</v>
      </c>
      <c r="AW17914">
        <v>18.2</v>
      </c>
      <c r="AX17914">
        <v>0</v>
      </c>
      <c r="AY17914">
        <v>0</v>
      </c>
      <c r="AZ17914">
        <v>600</v>
      </c>
      <c r="BA17914">
        <v>20</v>
      </c>
      <c r="BB17914">
        <v>488.22</v>
      </c>
      <c r="BC17914">
        <v>0</v>
      </c>
      <c r="BD17914">
        <v>0</v>
      </c>
      <c r="BE17914">
        <v>3000</v>
      </c>
    </row>
    <row r="17915" spans="1:57" x14ac:dyDescent="0.35">
      <c r="A17915" t="s">
        <v>23</v>
      </c>
      <c r="B17915" t="s">
        <v>1130</v>
      </c>
      <c r="C17915">
        <v>85</v>
      </c>
      <c r="D17915">
        <v>5470.57</v>
      </c>
      <c r="E17915">
        <v>3500</v>
      </c>
      <c r="F17915">
        <v>0</v>
      </c>
      <c r="G17915">
        <v>20000</v>
      </c>
      <c r="H17915">
        <v>51</v>
      </c>
      <c r="I17915">
        <v>316.91000000000003</v>
      </c>
      <c r="J17915">
        <v>0</v>
      </c>
      <c r="K17915">
        <v>0</v>
      </c>
      <c r="L17915">
        <v>6000</v>
      </c>
      <c r="M17915">
        <v>76</v>
      </c>
      <c r="N17915">
        <v>303.18</v>
      </c>
      <c r="O17915">
        <v>200</v>
      </c>
      <c r="P17915">
        <v>0</v>
      </c>
      <c r="Q17915">
        <v>2000</v>
      </c>
      <c r="R17915">
        <v>77</v>
      </c>
      <c r="S17915">
        <v>736.48</v>
      </c>
      <c r="T17915">
        <v>500</v>
      </c>
      <c r="U17915">
        <v>0</v>
      </c>
      <c r="V17915">
        <v>6000</v>
      </c>
      <c r="W17915">
        <v>98</v>
      </c>
      <c r="X17915">
        <v>2366.34</v>
      </c>
      <c r="Y17915">
        <v>2000</v>
      </c>
      <c r="Z17915">
        <v>0</v>
      </c>
      <c r="AA17915">
        <v>7000</v>
      </c>
      <c r="AB17915">
        <v>68</v>
      </c>
      <c r="AC17915">
        <v>1941.06</v>
      </c>
      <c r="AD17915">
        <v>300</v>
      </c>
      <c r="AE17915">
        <v>0</v>
      </c>
      <c r="AF17915">
        <v>39000</v>
      </c>
      <c r="AG17915">
        <v>64</v>
      </c>
      <c r="AH17915">
        <v>334.68</v>
      </c>
      <c r="AI17915">
        <v>0</v>
      </c>
      <c r="AJ17915">
        <v>0</v>
      </c>
      <c r="AK17915">
        <v>5000</v>
      </c>
      <c r="AL17915">
        <v>99</v>
      </c>
      <c r="AM17915">
        <v>531.35</v>
      </c>
      <c r="AN17915">
        <v>500</v>
      </c>
      <c r="AO17915">
        <v>0</v>
      </c>
      <c r="AP17915">
        <v>2000</v>
      </c>
      <c r="AQ17915">
        <v>52</v>
      </c>
      <c r="AR17915">
        <v>168.91</v>
      </c>
      <c r="AS17915">
        <v>0</v>
      </c>
      <c r="AT17915">
        <v>0</v>
      </c>
      <c r="AU17915">
        <v>3500</v>
      </c>
      <c r="AV17915">
        <v>50</v>
      </c>
      <c r="AW17915">
        <v>0</v>
      </c>
      <c r="AX17915">
        <v>0</v>
      </c>
      <c r="AY17915">
        <v>0</v>
      </c>
      <c r="AZ17915">
        <v>0</v>
      </c>
      <c r="BA17915">
        <v>62</v>
      </c>
      <c r="BB17915">
        <v>834.02</v>
      </c>
      <c r="BC17915">
        <v>200</v>
      </c>
      <c r="BD17915">
        <v>0</v>
      </c>
      <c r="BE17915">
        <v>6000</v>
      </c>
    </row>
    <row r="17916" spans="1:57" x14ac:dyDescent="0.35">
      <c r="A17916" t="s">
        <v>23</v>
      </c>
      <c r="B17916" t="s">
        <v>1131</v>
      </c>
      <c r="C17916">
        <v>45</v>
      </c>
      <c r="D17916">
        <v>6490.36</v>
      </c>
      <c r="E17916">
        <v>5500</v>
      </c>
      <c r="F17916">
        <v>200</v>
      </c>
      <c r="G17916">
        <v>18000</v>
      </c>
      <c r="H17916">
        <v>30</v>
      </c>
      <c r="I17916">
        <v>480.25</v>
      </c>
      <c r="J17916">
        <v>0</v>
      </c>
      <c r="K17916">
        <v>0</v>
      </c>
      <c r="L17916">
        <v>5000</v>
      </c>
      <c r="M17916">
        <v>35</v>
      </c>
      <c r="N17916">
        <v>319.61</v>
      </c>
      <c r="O17916">
        <v>200</v>
      </c>
      <c r="P17916">
        <v>0</v>
      </c>
      <c r="Q17916">
        <v>1500</v>
      </c>
      <c r="R17916">
        <v>36</v>
      </c>
      <c r="S17916">
        <v>1321.04</v>
      </c>
      <c r="T17916">
        <v>1000</v>
      </c>
      <c r="U17916">
        <v>0</v>
      </c>
      <c r="V17916">
        <v>5000</v>
      </c>
      <c r="W17916">
        <v>47</v>
      </c>
      <c r="X17916">
        <v>2548.98</v>
      </c>
      <c r="Y17916">
        <v>2500</v>
      </c>
      <c r="Z17916">
        <v>0</v>
      </c>
      <c r="AA17916">
        <v>7000</v>
      </c>
      <c r="AB17916">
        <v>40</v>
      </c>
      <c r="AC17916">
        <v>2227.92</v>
      </c>
      <c r="AD17916">
        <v>1000</v>
      </c>
      <c r="AE17916">
        <v>0</v>
      </c>
      <c r="AF17916">
        <v>12000</v>
      </c>
      <c r="AG17916">
        <v>35</v>
      </c>
      <c r="AH17916">
        <v>198.5</v>
      </c>
      <c r="AI17916">
        <v>0</v>
      </c>
      <c r="AJ17916">
        <v>0</v>
      </c>
      <c r="AK17916">
        <v>2000</v>
      </c>
      <c r="AL17916">
        <v>58</v>
      </c>
      <c r="AM17916">
        <v>492.41</v>
      </c>
      <c r="AN17916">
        <v>500</v>
      </c>
      <c r="AO17916">
        <v>0</v>
      </c>
      <c r="AP17916">
        <v>1500</v>
      </c>
      <c r="AQ17916">
        <v>33</v>
      </c>
      <c r="AR17916">
        <v>401.47</v>
      </c>
      <c r="AS17916">
        <v>0</v>
      </c>
      <c r="AT17916">
        <v>0</v>
      </c>
      <c r="AU17916">
        <v>2000</v>
      </c>
      <c r="AV17916">
        <v>31</v>
      </c>
      <c r="AW17916">
        <v>483.39</v>
      </c>
      <c r="AX17916">
        <v>0</v>
      </c>
      <c r="AY17916">
        <v>0</v>
      </c>
      <c r="AZ17916">
        <v>12000</v>
      </c>
      <c r="BA17916">
        <v>37</v>
      </c>
      <c r="BB17916">
        <v>1787.04</v>
      </c>
      <c r="BC17916">
        <v>150</v>
      </c>
      <c r="BD17916">
        <v>0</v>
      </c>
      <c r="BE17916">
        <v>12000</v>
      </c>
    </row>
    <row r="17917" spans="1:57" x14ac:dyDescent="0.35">
      <c r="A17917" t="s">
        <v>24</v>
      </c>
      <c r="B17917" t="s">
        <v>1129</v>
      </c>
      <c r="C17917">
        <v>25</v>
      </c>
      <c r="D17917">
        <v>6597.53</v>
      </c>
      <c r="E17917">
        <v>5000</v>
      </c>
      <c r="F17917">
        <v>1000</v>
      </c>
      <c r="G17917">
        <v>20000</v>
      </c>
      <c r="H17917">
        <v>28</v>
      </c>
      <c r="I17917">
        <v>6727.11</v>
      </c>
      <c r="J17917">
        <v>7000</v>
      </c>
      <c r="K17917">
        <v>0</v>
      </c>
      <c r="L17917">
        <v>15000</v>
      </c>
      <c r="M17917">
        <v>24</v>
      </c>
      <c r="N17917">
        <v>610.54</v>
      </c>
      <c r="O17917">
        <v>450</v>
      </c>
      <c r="P17917">
        <v>0</v>
      </c>
      <c r="Q17917">
        <v>3600</v>
      </c>
      <c r="R17917">
        <v>28</v>
      </c>
      <c r="S17917">
        <v>721.75</v>
      </c>
      <c r="T17917">
        <v>500</v>
      </c>
      <c r="U17917">
        <v>0</v>
      </c>
      <c r="V17917">
        <v>4000</v>
      </c>
      <c r="W17917">
        <v>28</v>
      </c>
      <c r="X17917">
        <v>2195.27</v>
      </c>
      <c r="Y17917">
        <v>2000</v>
      </c>
      <c r="Z17917">
        <v>0</v>
      </c>
      <c r="AA17917">
        <v>5000</v>
      </c>
      <c r="AB17917">
        <v>23</v>
      </c>
      <c r="AC17917">
        <v>665.34</v>
      </c>
      <c r="AD17917">
        <v>0</v>
      </c>
      <c r="AE17917">
        <v>0</v>
      </c>
      <c r="AF17917">
        <v>6500</v>
      </c>
      <c r="AG17917">
        <v>24</v>
      </c>
      <c r="AH17917">
        <v>778.3</v>
      </c>
      <c r="AI17917">
        <v>500</v>
      </c>
      <c r="AJ17917">
        <v>0</v>
      </c>
      <c r="AK17917">
        <v>6000</v>
      </c>
      <c r="AL17917">
        <v>33</v>
      </c>
      <c r="AM17917">
        <v>662.74</v>
      </c>
      <c r="AN17917">
        <v>500</v>
      </c>
      <c r="AO17917">
        <v>0</v>
      </c>
      <c r="AP17917">
        <v>4000</v>
      </c>
      <c r="AQ17917">
        <v>21</v>
      </c>
      <c r="AR17917">
        <v>437.81</v>
      </c>
      <c r="AS17917">
        <v>0</v>
      </c>
      <c r="AT17917">
        <v>0</v>
      </c>
      <c r="AU17917">
        <v>3000</v>
      </c>
      <c r="AV17917">
        <v>21</v>
      </c>
      <c r="AW17917">
        <v>104.17</v>
      </c>
      <c r="AX17917">
        <v>0</v>
      </c>
      <c r="AY17917">
        <v>0</v>
      </c>
      <c r="AZ17917">
        <v>2000</v>
      </c>
      <c r="BA17917">
        <v>24</v>
      </c>
      <c r="BB17917">
        <v>727.21</v>
      </c>
      <c r="BC17917">
        <v>0</v>
      </c>
      <c r="BD17917">
        <v>0</v>
      </c>
      <c r="BE17917">
        <v>7000</v>
      </c>
    </row>
    <row r="17918" spans="1:57" x14ac:dyDescent="0.35">
      <c r="A17918" t="s">
        <v>24</v>
      </c>
      <c r="B17918" t="s">
        <v>1130</v>
      </c>
      <c r="C17918">
        <v>111</v>
      </c>
      <c r="D17918">
        <v>7180.13</v>
      </c>
      <c r="E17918">
        <v>5000</v>
      </c>
      <c r="F17918">
        <v>10</v>
      </c>
      <c r="G17918">
        <v>45000</v>
      </c>
      <c r="H17918">
        <v>78</v>
      </c>
      <c r="I17918">
        <v>1244.3</v>
      </c>
      <c r="J17918">
        <v>0</v>
      </c>
      <c r="K17918">
        <v>0</v>
      </c>
      <c r="L17918">
        <v>20000</v>
      </c>
      <c r="M17918">
        <v>89</v>
      </c>
      <c r="N17918">
        <v>363.52</v>
      </c>
      <c r="O17918">
        <v>200</v>
      </c>
      <c r="P17918">
        <v>0</v>
      </c>
      <c r="Q17918">
        <v>3000</v>
      </c>
      <c r="R17918">
        <v>95</v>
      </c>
      <c r="S17918">
        <v>1178.17</v>
      </c>
      <c r="T17918">
        <v>1000</v>
      </c>
      <c r="U17918">
        <v>0</v>
      </c>
      <c r="V17918">
        <v>7000</v>
      </c>
      <c r="W17918">
        <v>131</v>
      </c>
      <c r="X17918">
        <v>2781.47</v>
      </c>
      <c r="Y17918">
        <v>2000</v>
      </c>
      <c r="Z17918">
        <v>0</v>
      </c>
      <c r="AA17918">
        <v>25000</v>
      </c>
      <c r="AB17918">
        <v>89</v>
      </c>
      <c r="AC17918">
        <v>1547.18</v>
      </c>
      <c r="AD17918">
        <v>1000</v>
      </c>
      <c r="AE17918">
        <v>0</v>
      </c>
      <c r="AF17918">
        <v>10000</v>
      </c>
      <c r="AG17918">
        <v>96</v>
      </c>
      <c r="AH17918">
        <v>660.1</v>
      </c>
      <c r="AI17918">
        <v>240</v>
      </c>
      <c r="AJ17918">
        <v>0</v>
      </c>
      <c r="AK17918">
        <v>6800</v>
      </c>
      <c r="AL17918">
        <v>137</v>
      </c>
      <c r="AM17918">
        <v>483.11</v>
      </c>
      <c r="AN17918">
        <v>420</v>
      </c>
      <c r="AO17918">
        <v>0</v>
      </c>
      <c r="AP17918">
        <v>1700</v>
      </c>
      <c r="AQ17918">
        <v>79</v>
      </c>
      <c r="AR17918">
        <v>614.37</v>
      </c>
      <c r="AS17918">
        <v>0</v>
      </c>
      <c r="AT17918">
        <v>0</v>
      </c>
      <c r="AU17918">
        <v>10000</v>
      </c>
      <c r="AV17918">
        <v>72</v>
      </c>
      <c r="AW17918">
        <v>40.96</v>
      </c>
      <c r="AX17918">
        <v>0</v>
      </c>
      <c r="AY17918">
        <v>0</v>
      </c>
      <c r="AZ17918">
        <v>1000</v>
      </c>
      <c r="BA17918">
        <v>79</v>
      </c>
      <c r="BB17918">
        <v>1008.53</v>
      </c>
      <c r="BC17918">
        <v>0</v>
      </c>
      <c r="BD17918">
        <v>0</v>
      </c>
      <c r="BE17918">
        <v>15000</v>
      </c>
    </row>
    <row r="17919" spans="1:57" x14ac:dyDescent="0.35">
      <c r="A17919" t="s">
        <v>24</v>
      </c>
      <c r="B17919" t="s">
        <v>1131</v>
      </c>
      <c r="C17919">
        <v>17</v>
      </c>
      <c r="D17919">
        <v>15642.43</v>
      </c>
      <c r="E17919">
        <v>20000</v>
      </c>
      <c r="F17919">
        <v>1500</v>
      </c>
      <c r="G17919">
        <v>25000</v>
      </c>
      <c r="H17919">
        <v>13</v>
      </c>
      <c r="I17919">
        <v>3188.68</v>
      </c>
      <c r="J17919">
        <v>0</v>
      </c>
      <c r="K17919">
        <v>0</v>
      </c>
      <c r="L17919">
        <v>16000</v>
      </c>
      <c r="M17919">
        <v>16</v>
      </c>
      <c r="N17919">
        <v>699.61</v>
      </c>
      <c r="O17919">
        <v>450</v>
      </c>
      <c r="P17919">
        <v>0</v>
      </c>
      <c r="Q17919">
        <v>2400</v>
      </c>
      <c r="R17919">
        <v>16</v>
      </c>
      <c r="S17919">
        <v>1750.19</v>
      </c>
      <c r="T17919">
        <v>1000</v>
      </c>
      <c r="U17919">
        <v>0</v>
      </c>
      <c r="V17919">
        <v>10000</v>
      </c>
      <c r="W17919">
        <v>23</v>
      </c>
      <c r="X17919">
        <v>3277.68</v>
      </c>
      <c r="Y17919">
        <v>3600</v>
      </c>
      <c r="Z17919">
        <v>0</v>
      </c>
      <c r="AA17919">
        <v>5000</v>
      </c>
      <c r="AB17919">
        <v>16</v>
      </c>
      <c r="AC17919">
        <v>2537.1</v>
      </c>
      <c r="AD17919">
        <v>2000</v>
      </c>
      <c r="AE17919">
        <v>0</v>
      </c>
      <c r="AF17919">
        <v>10000</v>
      </c>
      <c r="AG17919">
        <v>14</v>
      </c>
      <c r="AH17919">
        <v>738.16</v>
      </c>
      <c r="AI17919">
        <v>200</v>
      </c>
      <c r="AJ17919">
        <v>0</v>
      </c>
      <c r="AK17919">
        <v>3000</v>
      </c>
      <c r="AL17919">
        <v>23</v>
      </c>
      <c r="AM17919">
        <v>748.69</v>
      </c>
      <c r="AN17919">
        <v>600</v>
      </c>
      <c r="AO17919">
        <v>120</v>
      </c>
      <c r="AP17919">
        <v>2000</v>
      </c>
      <c r="AQ17919">
        <v>14</v>
      </c>
      <c r="AR17919">
        <v>1086.31</v>
      </c>
      <c r="AS17919">
        <v>0</v>
      </c>
      <c r="AT17919">
        <v>0</v>
      </c>
      <c r="AU17919">
        <v>6000</v>
      </c>
      <c r="AV17919">
        <v>12</v>
      </c>
      <c r="AW17919">
        <v>4792.08</v>
      </c>
      <c r="AX17919">
        <v>0</v>
      </c>
      <c r="AY17919">
        <v>0</v>
      </c>
      <c r="AZ17919">
        <v>50000</v>
      </c>
      <c r="BA17919">
        <v>12</v>
      </c>
      <c r="BB17919">
        <v>2945.7</v>
      </c>
      <c r="BC17919">
        <v>600</v>
      </c>
      <c r="BD17919">
        <v>0</v>
      </c>
      <c r="BE17919">
        <v>20000</v>
      </c>
    </row>
    <row r="17920" spans="1:57" x14ac:dyDescent="0.35">
      <c r="A17920" t="s">
        <v>25</v>
      </c>
      <c r="B17920" t="s">
        <v>1129</v>
      </c>
      <c r="C17920">
        <v>21</v>
      </c>
      <c r="D17920">
        <v>8958.67</v>
      </c>
      <c r="E17920">
        <v>7000</v>
      </c>
      <c r="F17920">
        <v>600</v>
      </c>
      <c r="G17920">
        <v>30000</v>
      </c>
      <c r="H17920">
        <v>19</v>
      </c>
      <c r="I17920">
        <v>5247.73</v>
      </c>
      <c r="J17920">
        <v>3000</v>
      </c>
      <c r="K17920">
        <v>0</v>
      </c>
      <c r="L17920">
        <v>25000</v>
      </c>
      <c r="M17920">
        <v>19</v>
      </c>
      <c r="N17920">
        <v>338.22</v>
      </c>
      <c r="O17920">
        <v>296</v>
      </c>
      <c r="P17920">
        <v>0</v>
      </c>
      <c r="Q17920">
        <v>1500</v>
      </c>
      <c r="R17920">
        <v>16</v>
      </c>
      <c r="S17920">
        <v>1013.35</v>
      </c>
      <c r="T17920">
        <v>1000</v>
      </c>
      <c r="U17920">
        <v>0</v>
      </c>
      <c r="V17920">
        <v>4000</v>
      </c>
      <c r="W17920">
        <v>22</v>
      </c>
      <c r="X17920">
        <v>1916.9</v>
      </c>
      <c r="Y17920">
        <v>2000</v>
      </c>
      <c r="Z17920">
        <v>0</v>
      </c>
      <c r="AA17920">
        <v>7000</v>
      </c>
      <c r="AB17920">
        <v>13</v>
      </c>
      <c r="AC17920">
        <v>1186.9000000000001</v>
      </c>
      <c r="AD17920">
        <v>0</v>
      </c>
      <c r="AE17920">
        <v>0</v>
      </c>
      <c r="AF17920">
        <v>7000</v>
      </c>
      <c r="AG17920">
        <v>13</v>
      </c>
      <c r="AH17920">
        <v>761.36</v>
      </c>
      <c r="AI17920">
        <v>600</v>
      </c>
      <c r="AJ17920">
        <v>0</v>
      </c>
      <c r="AK17920">
        <v>2100</v>
      </c>
      <c r="AL17920">
        <v>23</v>
      </c>
      <c r="AM17920">
        <v>552.55999999999995</v>
      </c>
      <c r="AN17920">
        <v>540</v>
      </c>
      <c r="AO17920">
        <v>0</v>
      </c>
      <c r="AP17920">
        <v>800</v>
      </c>
      <c r="AQ17920">
        <v>13</v>
      </c>
      <c r="AR17920">
        <v>628.67999999999995</v>
      </c>
      <c r="AS17920">
        <v>0</v>
      </c>
      <c r="AT17920">
        <v>0</v>
      </c>
      <c r="AU17920">
        <v>5000</v>
      </c>
      <c r="AV17920">
        <v>11</v>
      </c>
      <c r="AW17920">
        <v>0</v>
      </c>
      <c r="AX17920">
        <v>0</v>
      </c>
      <c r="AY17920">
        <v>0</v>
      </c>
      <c r="AZ17920">
        <v>0</v>
      </c>
      <c r="BA17920">
        <v>13</v>
      </c>
      <c r="BB17920">
        <v>778.11</v>
      </c>
      <c r="BC17920">
        <v>0</v>
      </c>
      <c r="BD17920">
        <v>0</v>
      </c>
      <c r="BE17920">
        <v>3000</v>
      </c>
    </row>
    <row r="17921" spans="1:57" x14ac:dyDescent="0.35">
      <c r="A17921" t="s">
        <v>25</v>
      </c>
      <c r="B17921" t="s">
        <v>1130</v>
      </c>
      <c r="C17921">
        <v>122</v>
      </c>
      <c r="D17921">
        <v>5929.87</v>
      </c>
      <c r="E17921">
        <v>4000</v>
      </c>
      <c r="F17921">
        <v>0</v>
      </c>
      <c r="G17921">
        <v>25000</v>
      </c>
      <c r="H17921">
        <v>80</v>
      </c>
      <c r="I17921">
        <v>289.39</v>
      </c>
      <c r="J17921">
        <v>0</v>
      </c>
      <c r="K17921">
        <v>0</v>
      </c>
      <c r="L17921">
        <v>9000</v>
      </c>
      <c r="M17921">
        <v>97</v>
      </c>
      <c r="N17921">
        <v>167.85</v>
      </c>
      <c r="O17921">
        <v>0</v>
      </c>
      <c r="P17921">
        <v>0</v>
      </c>
      <c r="Q17921">
        <v>2000</v>
      </c>
      <c r="R17921">
        <v>110</v>
      </c>
      <c r="S17921">
        <v>959.93</v>
      </c>
      <c r="T17921">
        <v>500</v>
      </c>
      <c r="U17921">
        <v>0</v>
      </c>
      <c r="V17921">
        <v>5000</v>
      </c>
      <c r="W17921">
        <v>148</v>
      </c>
      <c r="X17921">
        <v>3240.08</v>
      </c>
      <c r="Y17921">
        <v>2400</v>
      </c>
      <c r="Z17921">
        <v>0</v>
      </c>
      <c r="AA17921">
        <v>25000</v>
      </c>
      <c r="AB17921">
        <v>104</v>
      </c>
      <c r="AC17921">
        <v>1817.68</v>
      </c>
      <c r="AD17921">
        <v>1000</v>
      </c>
      <c r="AE17921">
        <v>0</v>
      </c>
      <c r="AF17921">
        <v>11700</v>
      </c>
      <c r="AG17921">
        <v>106</v>
      </c>
      <c r="AH17921">
        <v>581.38</v>
      </c>
      <c r="AI17921">
        <v>200</v>
      </c>
      <c r="AJ17921">
        <v>0</v>
      </c>
      <c r="AK17921">
        <v>5000</v>
      </c>
      <c r="AL17921">
        <v>154</v>
      </c>
      <c r="AM17921">
        <v>578.35</v>
      </c>
      <c r="AN17921">
        <v>400</v>
      </c>
      <c r="AO17921">
        <v>0</v>
      </c>
      <c r="AP17921">
        <v>8000</v>
      </c>
      <c r="AQ17921">
        <v>86</v>
      </c>
      <c r="AR17921">
        <v>417.06</v>
      </c>
      <c r="AS17921">
        <v>0</v>
      </c>
      <c r="AT17921">
        <v>0</v>
      </c>
      <c r="AU17921">
        <v>6000</v>
      </c>
      <c r="AV17921">
        <v>84</v>
      </c>
      <c r="AW17921">
        <v>854</v>
      </c>
      <c r="AX17921">
        <v>0</v>
      </c>
      <c r="AY17921">
        <v>0</v>
      </c>
      <c r="AZ17921">
        <v>72000</v>
      </c>
      <c r="BA17921">
        <v>84</v>
      </c>
      <c r="BB17921">
        <v>776.49</v>
      </c>
      <c r="BC17921">
        <v>0</v>
      </c>
      <c r="BD17921">
        <v>0</v>
      </c>
      <c r="BE17921">
        <v>23000</v>
      </c>
    </row>
    <row r="17922" spans="1:57" x14ac:dyDescent="0.35">
      <c r="A17922" t="s">
        <v>25</v>
      </c>
      <c r="B17922" t="s">
        <v>1131</v>
      </c>
      <c r="C17922">
        <v>11</v>
      </c>
      <c r="D17922">
        <v>8499.35</v>
      </c>
      <c r="E17922">
        <v>5000</v>
      </c>
      <c r="F17922">
        <v>3000</v>
      </c>
      <c r="G17922">
        <v>20000</v>
      </c>
      <c r="H17922">
        <v>9</v>
      </c>
      <c r="I17922">
        <v>778.4</v>
      </c>
      <c r="J17922">
        <v>0</v>
      </c>
      <c r="K17922">
        <v>0</v>
      </c>
      <c r="L17922">
        <v>5000</v>
      </c>
      <c r="M17922">
        <v>14</v>
      </c>
      <c r="N17922">
        <v>334.7</v>
      </c>
      <c r="O17922">
        <v>300</v>
      </c>
      <c r="P17922">
        <v>0</v>
      </c>
      <c r="Q17922">
        <v>1000</v>
      </c>
      <c r="R17922">
        <v>11</v>
      </c>
      <c r="S17922">
        <v>1083.21</v>
      </c>
      <c r="T17922">
        <v>700</v>
      </c>
      <c r="U17922">
        <v>50</v>
      </c>
      <c r="V17922">
        <v>4000</v>
      </c>
      <c r="W17922">
        <v>16</v>
      </c>
      <c r="X17922">
        <v>2017.63</v>
      </c>
      <c r="Y17922">
        <v>1500</v>
      </c>
      <c r="Z17922">
        <v>0</v>
      </c>
      <c r="AA17922">
        <v>5000</v>
      </c>
      <c r="AB17922">
        <v>11</v>
      </c>
      <c r="AC17922">
        <v>2087.48</v>
      </c>
      <c r="AD17922">
        <v>3000</v>
      </c>
      <c r="AE17922">
        <v>0</v>
      </c>
      <c r="AF17922">
        <v>5000</v>
      </c>
      <c r="AG17922">
        <v>10</v>
      </c>
      <c r="AH17922">
        <v>172.26</v>
      </c>
      <c r="AI17922">
        <v>0</v>
      </c>
      <c r="AJ17922">
        <v>0</v>
      </c>
      <c r="AK17922">
        <v>1000</v>
      </c>
      <c r="AL17922">
        <v>16</v>
      </c>
      <c r="AM17922">
        <v>452.66</v>
      </c>
      <c r="AN17922">
        <v>450</v>
      </c>
      <c r="AO17922">
        <v>0</v>
      </c>
      <c r="AP17922">
        <v>1000</v>
      </c>
      <c r="AQ17922">
        <v>10</v>
      </c>
      <c r="AR17922">
        <v>459.63</v>
      </c>
      <c r="AS17922">
        <v>0</v>
      </c>
      <c r="AT17922">
        <v>0</v>
      </c>
      <c r="AU17922">
        <v>3000</v>
      </c>
      <c r="AV17922">
        <v>8</v>
      </c>
      <c r="AW17922">
        <v>0</v>
      </c>
      <c r="AX17922">
        <v>0</v>
      </c>
      <c r="AY17922">
        <v>0</v>
      </c>
      <c r="AZ17922">
        <v>0</v>
      </c>
      <c r="BA17922">
        <v>10</v>
      </c>
      <c r="BB17922">
        <v>321.17</v>
      </c>
      <c r="BC17922">
        <v>0</v>
      </c>
      <c r="BD17922">
        <v>0</v>
      </c>
      <c r="BE17922">
        <v>3000</v>
      </c>
    </row>
    <row r="17923" spans="1:57" x14ac:dyDescent="0.35">
      <c r="A17923" t="s">
        <v>26</v>
      </c>
      <c r="B17923" t="s">
        <v>1129</v>
      </c>
      <c r="C17923">
        <v>18</v>
      </c>
      <c r="D17923">
        <v>6791.14</v>
      </c>
      <c r="E17923">
        <v>7000</v>
      </c>
      <c r="F17923">
        <v>1000</v>
      </c>
      <c r="G17923">
        <v>15000</v>
      </c>
      <c r="H17923">
        <v>15</v>
      </c>
      <c r="I17923">
        <v>4285.5200000000004</v>
      </c>
      <c r="J17923">
        <v>3000</v>
      </c>
      <c r="K17923">
        <v>0</v>
      </c>
      <c r="L17923">
        <v>15000</v>
      </c>
      <c r="M17923">
        <v>14</v>
      </c>
      <c r="N17923">
        <v>449.52</v>
      </c>
      <c r="O17923">
        <v>155</v>
      </c>
      <c r="P17923">
        <v>0</v>
      </c>
      <c r="Q17923">
        <v>2400</v>
      </c>
      <c r="R17923">
        <v>17</v>
      </c>
      <c r="S17923">
        <v>1110.1400000000001</v>
      </c>
      <c r="T17923">
        <v>600</v>
      </c>
      <c r="U17923">
        <v>0</v>
      </c>
      <c r="V17923">
        <v>5000</v>
      </c>
      <c r="W17923">
        <v>16</v>
      </c>
      <c r="X17923">
        <v>2474.9699999999998</v>
      </c>
      <c r="Y17923">
        <v>2000</v>
      </c>
      <c r="Z17923">
        <v>700</v>
      </c>
      <c r="AA17923">
        <v>4500</v>
      </c>
      <c r="AB17923">
        <v>12</v>
      </c>
      <c r="AC17923">
        <v>918.32</v>
      </c>
      <c r="AD17923">
        <v>500</v>
      </c>
      <c r="AE17923">
        <v>0</v>
      </c>
      <c r="AF17923">
        <v>5000</v>
      </c>
      <c r="AG17923">
        <v>16</v>
      </c>
      <c r="AH17923">
        <v>810.77</v>
      </c>
      <c r="AI17923">
        <v>500</v>
      </c>
      <c r="AJ17923">
        <v>0</v>
      </c>
      <c r="AK17923">
        <v>2500</v>
      </c>
      <c r="AL17923">
        <v>18</v>
      </c>
      <c r="AM17923">
        <v>477.47</v>
      </c>
      <c r="AN17923">
        <v>450</v>
      </c>
      <c r="AO17923">
        <v>100</v>
      </c>
      <c r="AP17923">
        <v>1000</v>
      </c>
      <c r="AQ17923">
        <v>11</v>
      </c>
      <c r="AR17923">
        <v>751.31</v>
      </c>
      <c r="AS17923">
        <v>0</v>
      </c>
      <c r="AT17923">
        <v>0</v>
      </c>
      <c r="AU17923">
        <v>4000</v>
      </c>
      <c r="AV17923">
        <v>10</v>
      </c>
      <c r="AW17923">
        <v>66.63</v>
      </c>
      <c r="AX17923">
        <v>0</v>
      </c>
      <c r="AY17923">
        <v>0</v>
      </c>
      <c r="AZ17923">
        <v>1000</v>
      </c>
      <c r="BA17923">
        <v>13</v>
      </c>
      <c r="BB17923">
        <v>511.1</v>
      </c>
      <c r="BC17923">
        <v>0</v>
      </c>
      <c r="BD17923">
        <v>0</v>
      </c>
      <c r="BE17923">
        <v>5000</v>
      </c>
    </row>
    <row r="17924" spans="1:57" x14ac:dyDescent="0.35">
      <c r="A17924" t="s">
        <v>26</v>
      </c>
      <c r="B17924" t="s">
        <v>1130</v>
      </c>
      <c r="C17924">
        <v>108</v>
      </c>
      <c r="D17924">
        <v>5455.02</v>
      </c>
      <c r="E17924">
        <v>4000</v>
      </c>
      <c r="F17924">
        <v>0</v>
      </c>
      <c r="G17924">
        <v>30000</v>
      </c>
      <c r="H17924">
        <v>67</v>
      </c>
      <c r="I17924">
        <v>268.54000000000002</v>
      </c>
      <c r="J17924">
        <v>0</v>
      </c>
      <c r="K17924">
        <v>0</v>
      </c>
      <c r="L17924">
        <v>4000</v>
      </c>
      <c r="M17924">
        <v>83</v>
      </c>
      <c r="N17924">
        <v>363.19</v>
      </c>
      <c r="O17924">
        <v>150</v>
      </c>
      <c r="P17924">
        <v>0</v>
      </c>
      <c r="Q17924">
        <v>4000</v>
      </c>
      <c r="R17924">
        <v>101</v>
      </c>
      <c r="S17924">
        <v>930.72</v>
      </c>
      <c r="T17924">
        <v>600</v>
      </c>
      <c r="U17924">
        <v>0</v>
      </c>
      <c r="V17924">
        <v>5002</v>
      </c>
      <c r="W17924">
        <v>128</v>
      </c>
      <c r="X17924">
        <v>2254.4299999999998</v>
      </c>
      <c r="Y17924">
        <v>2000</v>
      </c>
      <c r="Z17924">
        <v>0</v>
      </c>
      <c r="AA17924">
        <v>8000</v>
      </c>
      <c r="AB17924">
        <v>94</v>
      </c>
      <c r="AC17924">
        <v>1377.79</v>
      </c>
      <c r="AD17924">
        <v>500</v>
      </c>
      <c r="AE17924">
        <v>0</v>
      </c>
      <c r="AF17924">
        <v>9000</v>
      </c>
      <c r="AG17924">
        <v>100</v>
      </c>
      <c r="AH17924">
        <v>496.6</v>
      </c>
      <c r="AI17924">
        <v>200</v>
      </c>
      <c r="AJ17924">
        <v>0</v>
      </c>
      <c r="AK17924">
        <v>5000</v>
      </c>
      <c r="AL17924">
        <v>132</v>
      </c>
      <c r="AM17924">
        <v>568.08000000000004</v>
      </c>
      <c r="AN17924">
        <v>500</v>
      </c>
      <c r="AO17924">
        <v>0</v>
      </c>
      <c r="AP17924">
        <v>8000</v>
      </c>
      <c r="AQ17924">
        <v>75</v>
      </c>
      <c r="AR17924">
        <v>829.39</v>
      </c>
      <c r="AS17924">
        <v>0</v>
      </c>
      <c r="AT17924">
        <v>0</v>
      </c>
      <c r="AU17924">
        <v>30000</v>
      </c>
      <c r="AV17924">
        <v>68</v>
      </c>
      <c r="AW17924">
        <v>1618.42</v>
      </c>
      <c r="AX17924">
        <v>0</v>
      </c>
      <c r="AY17924">
        <v>0</v>
      </c>
      <c r="AZ17924">
        <v>50000</v>
      </c>
      <c r="BA17924">
        <v>85</v>
      </c>
      <c r="BB17924">
        <v>555.75</v>
      </c>
      <c r="BC17924">
        <v>0</v>
      </c>
      <c r="BD17924">
        <v>0</v>
      </c>
      <c r="BE17924">
        <v>4000</v>
      </c>
    </row>
    <row r="17925" spans="1:57" x14ac:dyDescent="0.35">
      <c r="A17925" t="s">
        <v>26</v>
      </c>
      <c r="B17925" t="s">
        <v>1131</v>
      </c>
      <c r="C17925">
        <v>34</v>
      </c>
      <c r="D17925">
        <v>8149.95</v>
      </c>
      <c r="E17925">
        <v>6000</v>
      </c>
      <c r="F17925">
        <v>800</v>
      </c>
      <c r="G17925">
        <v>30000</v>
      </c>
      <c r="H17925">
        <v>23</v>
      </c>
      <c r="I17925">
        <v>2085.02</v>
      </c>
      <c r="J17925">
        <v>0</v>
      </c>
      <c r="K17925">
        <v>0</v>
      </c>
      <c r="L17925">
        <v>30000</v>
      </c>
      <c r="M17925">
        <v>29</v>
      </c>
      <c r="N17925">
        <v>267.88</v>
      </c>
      <c r="O17925">
        <v>300</v>
      </c>
      <c r="P17925">
        <v>0</v>
      </c>
      <c r="Q17925">
        <v>1000</v>
      </c>
      <c r="R17925">
        <v>30</v>
      </c>
      <c r="S17925">
        <v>1137.8900000000001</v>
      </c>
      <c r="T17925">
        <v>700</v>
      </c>
      <c r="U17925">
        <v>0</v>
      </c>
      <c r="V17925">
        <v>4000</v>
      </c>
      <c r="W17925">
        <v>43</v>
      </c>
      <c r="X17925">
        <v>2581.19</v>
      </c>
      <c r="Y17925">
        <v>2500</v>
      </c>
      <c r="Z17925">
        <v>300</v>
      </c>
      <c r="AA17925">
        <v>6000</v>
      </c>
      <c r="AB17925">
        <v>33</v>
      </c>
      <c r="AC17925">
        <v>2390.5500000000002</v>
      </c>
      <c r="AD17925">
        <v>1500</v>
      </c>
      <c r="AE17925">
        <v>0</v>
      </c>
      <c r="AF17925">
        <v>15000</v>
      </c>
      <c r="AG17925">
        <v>26</v>
      </c>
      <c r="AH17925">
        <v>1259.51</v>
      </c>
      <c r="AI17925">
        <v>180</v>
      </c>
      <c r="AJ17925">
        <v>0</v>
      </c>
      <c r="AK17925">
        <v>12000</v>
      </c>
      <c r="AL17925">
        <v>44</v>
      </c>
      <c r="AM17925">
        <v>547.82000000000005</v>
      </c>
      <c r="AN17925">
        <v>500</v>
      </c>
      <c r="AO17925">
        <v>0</v>
      </c>
      <c r="AP17925">
        <v>2000</v>
      </c>
      <c r="AQ17925">
        <v>28</v>
      </c>
      <c r="AR17925">
        <v>665.96</v>
      </c>
      <c r="AS17925">
        <v>0</v>
      </c>
      <c r="AT17925">
        <v>0</v>
      </c>
      <c r="AU17925">
        <v>7000</v>
      </c>
      <c r="AV17925">
        <v>22</v>
      </c>
      <c r="AW17925">
        <v>2438.29</v>
      </c>
      <c r="AX17925">
        <v>0</v>
      </c>
      <c r="AY17925">
        <v>0</v>
      </c>
      <c r="AZ17925">
        <v>65000</v>
      </c>
      <c r="BA17925">
        <v>28</v>
      </c>
      <c r="BB17925">
        <v>867.07</v>
      </c>
      <c r="BC17925">
        <v>300</v>
      </c>
      <c r="BD17925">
        <v>0</v>
      </c>
      <c r="BE17925">
        <v>10000</v>
      </c>
    </row>
    <row r="17926" spans="1:57" x14ac:dyDescent="0.35">
      <c r="A17926" t="s">
        <v>27</v>
      </c>
      <c r="B17926" t="s">
        <v>1129</v>
      </c>
      <c r="C17926">
        <v>5</v>
      </c>
      <c r="D17926">
        <v>13697.86</v>
      </c>
      <c r="E17926">
        <v>8000</v>
      </c>
      <c r="F17926">
        <v>5000</v>
      </c>
      <c r="G17926">
        <v>30000</v>
      </c>
      <c r="H17926">
        <v>6</v>
      </c>
      <c r="I17926">
        <v>4720.45</v>
      </c>
      <c r="J17926">
        <v>3350</v>
      </c>
      <c r="K17926">
        <v>0</v>
      </c>
      <c r="L17926">
        <v>12000</v>
      </c>
      <c r="M17926">
        <v>5</v>
      </c>
      <c r="N17926">
        <v>226.23</v>
      </c>
      <c r="O17926">
        <v>100</v>
      </c>
      <c r="P17926">
        <v>0</v>
      </c>
      <c r="Q17926">
        <v>500</v>
      </c>
      <c r="R17926">
        <v>6</v>
      </c>
      <c r="S17926">
        <v>761.08</v>
      </c>
      <c r="T17926">
        <v>1000</v>
      </c>
      <c r="U17926">
        <v>0</v>
      </c>
      <c r="V17926">
        <v>2000</v>
      </c>
      <c r="W17926">
        <v>6</v>
      </c>
      <c r="X17926">
        <v>2424.0100000000002</v>
      </c>
      <c r="Y17926">
        <v>2500</v>
      </c>
      <c r="Z17926">
        <v>0</v>
      </c>
      <c r="AA17926">
        <v>4000</v>
      </c>
      <c r="AB17926">
        <v>5</v>
      </c>
      <c r="AC17926">
        <v>1849.04</v>
      </c>
      <c r="AD17926">
        <v>1500</v>
      </c>
      <c r="AE17926">
        <v>0</v>
      </c>
      <c r="AF17926">
        <v>4000</v>
      </c>
      <c r="AG17926">
        <v>5</v>
      </c>
      <c r="AH17926">
        <v>1130</v>
      </c>
      <c r="AI17926">
        <v>60</v>
      </c>
      <c r="AJ17926">
        <v>0</v>
      </c>
      <c r="AK17926">
        <v>3000</v>
      </c>
      <c r="AL17926">
        <v>7</v>
      </c>
      <c r="AM17926">
        <v>552.82000000000005</v>
      </c>
      <c r="AN17926">
        <v>500</v>
      </c>
      <c r="AO17926">
        <v>140</v>
      </c>
      <c r="AP17926">
        <v>1000</v>
      </c>
      <c r="AQ17926">
        <v>3</v>
      </c>
      <c r="AR17926">
        <v>2200.0500000000002</v>
      </c>
      <c r="AS17926">
        <v>0</v>
      </c>
      <c r="AT17926">
        <v>0</v>
      </c>
      <c r="AU17926">
        <v>10000</v>
      </c>
      <c r="AV17926">
        <v>4</v>
      </c>
      <c r="AW17926">
        <v>358.97</v>
      </c>
      <c r="AX17926">
        <v>0</v>
      </c>
      <c r="AY17926">
        <v>0</v>
      </c>
      <c r="AZ17926">
        <v>1000</v>
      </c>
      <c r="BA17926">
        <v>3</v>
      </c>
      <c r="BB17926">
        <v>0</v>
      </c>
      <c r="BC17926">
        <v>0</v>
      </c>
      <c r="BD17926">
        <v>0</v>
      </c>
      <c r="BE17926">
        <v>0</v>
      </c>
    </row>
    <row r="17927" spans="1:57" x14ac:dyDescent="0.35">
      <c r="A17927" t="s">
        <v>27</v>
      </c>
      <c r="B17927" t="s">
        <v>1130</v>
      </c>
      <c r="C17927">
        <v>132</v>
      </c>
      <c r="D17927">
        <v>6021.53</v>
      </c>
      <c r="E17927">
        <v>5000</v>
      </c>
      <c r="F17927">
        <v>100</v>
      </c>
      <c r="G17927">
        <v>35000</v>
      </c>
      <c r="H17927">
        <v>84</v>
      </c>
      <c r="I17927">
        <v>779.75</v>
      </c>
      <c r="J17927">
        <v>0</v>
      </c>
      <c r="K17927">
        <v>0</v>
      </c>
      <c r="L17927">
        <v>20000</v>
      </c>
      <c r="M17927">
        <v>108</v>
      </c>
      <c r="N17927">
        <v>305.19</v>
      </c>
      <c r="O17927">
        <v>160</v>
      </c>
      <c r="P17927">
        <v>0</v>
      </c>
      <c r="Q17927">
        <v>6000</v>
      </c>
      <c r="R17927">
        <v>121</v>
      </c>
      <c r="S17927">
        <v>1174.93</v>
      </c>
      <c r="T17927">
        <v>1000</v>
      </c>
      <c r="U17927">
        <v>0</v>
      </c>
      <c r="V17927">
        <v>6000</v>
      </c>
      <c r="W17927">
        <v>154</v>
      </c>
      <c r="X17927">
        <v>2784.01</v>
      </c>
      <c r="Y17927">
        <v>2500</v>
      </c>
      <c r="Z17927">
        <v>120</v>
      </c>
      <c r="AA17927">
        <v>8000</v>
      </c>
      <c r="AB17927">
        <v>113</v>
      </c>
      <c r="AC17927">
        <v>1937.13</v>
      </c>
      <c r="AD17927">
        <v>1500</v>
      </c>
      <c r="AE17927">
        <v>0</v>
      </c>
      <c r="AF17927">
        <v>8500</v>
      </c>
      <c r="AG17927">
        <v>110</v>
      </c>
      <c r="AH17927">
        <v>726.01</v>
      </c>
      <c r="AI17927">
        <v>300</v>
      </c>
      <c r="AJ17927">
        <v>0</v>
      </c>
      <c r="AK17927">
        <v>7000</v>
      </c>
      <c r="AL17927">
        <v>159</v>
      </c>
      <c r="AM17927">
        <v>582.49</v>
      </c>
      <c r="AN17927">
        <v>500</v>
      </c>
      <c r="AO17927">
        <v>0</v>
      </c>
      <c r="AP17927">
        <v>2700</v>
      </c>
      <c r="AQ17927">
        <v>89</v>
      </c>
      <c r="AR17927">
        <v>445.18</v>
      </c>
      <c r="AS17927">
        <v>0</v>
      </c>
      <c r="AT17927">
        <v>0</v>
      </c>
      <c r="AU17927">
        <v>5000</v>
      </c>
      <c r="AV17927">
        <v>80</v>
      </c>
      <c r="AW17927">
        <v>360.39</v>
      </c>
      <c r="AX17927">
        <v>0</v>
      </c>
      <c r="AY17927">
        <v>0</v>
      </c>
      <c r="AZ17927">
        <v>10000</v>
      </c>
      <c r="BA17927">
        <v>88</v>
      </c>
      <c r="BB17927">
        <v>812.4</v>
      </c>
      <c r="BC17927">
        <v>0</v>
      </c>
      <c r="BD17927">
        <v>0</v>
      </c>
      <c r="BE17927">
        <v>5000</v>
      </c>
    </row>
    <row r="17928" spans="1:57" x14ac:dyDescent="0.35">
      <c r="A17928" t="s">
        <v>27</v>
      </c>
      <c r="B17928" t="s">
        <v>1131</v>
      </c>
      <c r="C17928">
        <v>20</v>
      </c>
      <c r="D17928">
        <v>7383.76</v>
      </c>
      <c r="E17928">
        <v>7000</v>
      </c>
      <c r="F17928">
        <v>500</v>
      </c>
      <c r="G17928">
        <v>16500</v>
      </c>
      <c r="H17928">
        <v>20</v>
      </c>
      <c r="I17928">
        <v>336.26</v>
      </c>
      <c r="J17928">
        <v>0</v>
      </c>
      <c r="K17928">
        <v>0</v>
      </c>
      <c r="L17928">
        <v>4000</v>
      </c>
      <c r="M17928">
        <v>18</v>
      </c>
      <c r="N17928">
        <v>383.25</v>
      </c>
      <c r="O17928">
        <v>400</v>
      </c>
      <c r="P17928">
        <v>0</v>
      </c>
      <c r="Q17928">
        <v>1500</v>
      </c>
      <c r="R17928">
        <v>21</v>
      </c>
      <c r="S17928">
        <v>920.73</v>
      </c>
      <c r="T17928">
        <v>1000</v>
      </c>
      <c r="U17928">
        <v>0</v>
      </c>
      <c r="V17928">
        <v>3000</v>
      </c>
      <c r="W17928">
        <v>22</v>
      </c>
      <c r="X17928">
        <v>2665.69</v>
      </c>
      <c r="Y17928">
        <v>2500</v>
      </c>
      <c r="Z17928">
        <v>600</v>
      </c>
      <c r="AA17928">
        <v>6000</v>
      </c>
      <c r="AB17928">
        <v>20</v>
      </c>
      <c r="AC17928">
        <v>2663.74</v>
      </c>
      <c r="AD17928">
        <v>2000</v>
      </c>
      <c r="AE17928">
        <v>0</v>
      </c>
      <c r="AF17928">
        <v>8000</v>
      </c>
      <c r="AG17928">
        <v>18</v>
      </c>
      <c r="AH17928">
        <v>417.09</v>
      </c>
      <c r="AI17928">
        <v>0</v>
      </c>
      <c r="AJ17928">
        <v>0</v>
      </c>
      <c r="AK17928">
        <v>2000</v>
      </c>
      <c r="AL17928">
        <v>26</v>
      </c>
      <c r="AM17928">
        <v>604.95000000000005</v>
      </c>
      <c r="AN17928">
        <v>550</v>
      </c>
      <c r="AO17928">
        <v>125</v>
      </c>
      <c r="AP17928">
        <v>1400</v>
      </c>
      <c r="AQ17928">
        <v>17</v>
      </c>
      <c r="AR17928">
        <v>699.57</v>
      </c>
      <c r="AS17928">
        <v>0</v>
      </c>
      <c r="AT17928">
        <v>0</v>
      </c>
      <c r="AU17928">
        <v>4000</v>
      </c>
      <c r="AV17928">
        <v>17</v>
      </c>
      <c r="AW17928">
        <v>673.08</v>
      </c>
      <c r="AX17928">
        <v>0</v>
      </c>
      <c r="AY17928">
        <v>0</v>
      </c>
      <c r="AZ17928">
        <v>12000</v>
      </c>
      <c r="BA17928">
        <v>15</v>
      </c>
      <c r="BB17928">
        <v>4615.72</v>
      </c>
      <c r="BC17928">
        <v>0</v>
      </c>
      <c r="BD17928">
        <v>0</v>
      </c>
      <c r="BE17928">
        <v>56000</v>
      </c>
    </row>
    <row r="17929" spans="1:57" x14ac:dyDescent="0.35">
      <c r="A17929" t="s">
        <v>28</v>
      </c>
      <c r="B17929" t="s">
        <v>1129</v>
      </c>
      <c r="C17929">
        <v>26</v>
      </c>
      <c r="D17929">
        <v>5870.54</v>
      </c>
      <c r="E17929">
        <v>5500</v>
      </c>
      <c r="F17929">
        <v>700</v>
      </c>
      <c r="G17929">
        <v>10000</v>
      </c>
      <c r="H17929">
        <v>27</v>
      </c>
      <c r="I17929">
        <v>3032.56</v>
      </c>
      <c r="J17929">
        <v>2000</v>
      </c>
      <c r="K17929">
        <v>0</v>
      </c>
      <c r="L17929">
        <v>10000</v>
      </c>
      <c r="M17929">
        <v>24</v>
      </c>
      <c r="N17929">
        <v>315.91000000000003</v>
      </c>
      <c r="O17929">
        <v>300</v>
      </c>
      <c r="P17929">
        <v>0</v>
      </c>
      <c r="Q17929">
        <v>3000</v>
      </c>
      <c r="R17929">
        <v>23</v>
      </c>
      <c r="S17929">
        <v>867.66</v>
      </c>
      <c r="T17929">
        <v>600</v>
      </c>
      <c r="U17929">
        <v>0</v>
      </c>
      <c r="V17929">
        <v>3000</v>
      </c>
      <c r="W17929">
        <v>26</v>
      </c>
      <c r="X17929">
        <v>2729.18</v>
      </c>
      <c r="Y17929">
        <v>2000</v>
      </c>
      <c r="Z17929">
        <v>0</v>
      </c>
      <c r="AA17929">
        <v>7000</v>
      </c>
      <c r="AB17929">
        <v>18</v>
      </c>
      <c r="AC17929">
        <v>1676.66</v>
      </c>
      <c r="AD17929">
        <v>0</v>
      </c>
      <c r="AE17929">
        <v>0</v>
      </c>
      <c r="AF17929">
        <v>7000</v>
      </c>
      <c r="AG17929">
        <v>21</v>
      </c>
      <c r="AH17929">
        <v>310.36</v>
      </c>
      <c r="AI17929">
        <v>100</v>
      </c>
      <c r="AJ17929">
        <v>0</v>
      </c>
      <c r="AK17929">
        <v>2500</v>
      </c>
      <c r="AL17929">
        <v>31</v>
      </c>
      <c r="AM17929">
        <v>562.6</v>
      </c>
      <c r="AN17929">
        <v>500</v>
      </c>
      <c r="AO17929">
        <v>100</v>
      </c>
      <c r="AP17929">
        <v>1500</v>
      </c>
      <c r="AQ17929">
        <v>17</v>
      </c>
      <c r="AR17929">
        <v>285.52</v>
      </c>
      <c r="AS17929">
        <v>0</v>
      </c>
      <c r="AT17929">
        <v>0</v>
      </c>
      <c r="AU17929">
        <v>5000</v>
      </c>
      <c r="AV17929">
        <v>17</v>
      </c>
      <c r="AW17929">
        <v>89.95</v>
      </c>
      <c r="AX17929">
        <v>0</v>
      </c>
      <c r="AY17929">
        <v>0</v>
      </c>
      <c r="AZ17929">
        <v>2000</v>
      </c>
      <c r="BA17929">
        <v>17</v>
      </c>
      <c r="BB17929">
        <v>596.21</v>
      </c>
      <c r="BC17929">
        <v>0</v>
      </c>
      <c r="BD17929">
        <v>0</v>
      </c>
      <c r="BE17929">
        <v>3000</v>
      </c>
    </row>
    <row r="17930" spans="1:57" x14ac:dyDescent="0.35">
      <c r="A17930" t="s">
        <v>28</v>
      </c>
      <c r="B17930" t="s">
        <v>1130</v>
      </c>
      <c r="C17930">
        <v>111</v>
      </c>
      <c r="D17930">
        <v>5367.32</v>
      </c>
      <c r="E17930">
        <v>4000</v>
      </c>
      <c r="F17930">
        <v>400</v>
      </c>
      <c r="G17930">
        <v>40000</v>
      </c>
      <c r="H17930">
        <v>71</v>
      </c>
      <c r="I17930">
        <v>341.5</v>
      </c>
      <c r="J17930">
        <v>0</v>
      </c>
      <c r="K17930">
        <v>0</v>
      </c>
      <c r="L17930">
        <v>15000</v>
      </c>
      <c r="M17930">
        <v>87</v>
      </c>
      <c r="N17930">
        <v>261.07</v>
      </c>
      <c r="O17930">
        <v>150</v>
      </c>
      <c r="P17930">
        <v>0</v>
      </c>
      <c r="Q17930">
        <v>3000</v>
      </c>
      <c r="R17930">
        <v>100</v>
      </c>
      <c r="S17930">
        <v>756.52</v>
      </c>
      <c r="T17930">
        <v>500</v>
      </c>
      <c r="U17930">
        <v>0</v>
      </c>
      <c r="V17930">
        <v>6000</v>
      </c>
      <c r="W17930">
        <v>132</v>
      </c>
      <c r="X17930">
        <v>2541.0500000000002</v>
      </c>
      <c r="Y17930">
        <v>2500</v>
      </c>
      <c r="Z17930">
        <v>0</v>
      </c>
      <c r="AA17930">
        <v>12000</v>
      </c>
      <c r="AB17930">
        <v>89</v>
      </c>
      <c r="AC17930">
        <v>1717.77</v>
      </c>
      <c r="AD17930">
        <v>0</v>
      </c>
      <c r="AE17930">
        <v>0</v>
      </c>
      <c r="AF17930">
        <v>25000</v>
      </c>
      <c r="AG17930">
        <v>84</v>
      </c>
      <c r="AH17930">
        <v>602.26</v>
      </c>
      <c r="AI17930">
        <v>124</v>
      </c>
      <c r="AJ17930">
        <v>0</v>
      </c>
      <c r="AK17930">
        <v>12000</v>
      </c>
      <c r="AL17930">
        <v>144</v>
      </c>
      <c r="AM17930">
        <v>500.83</v>
      </c>
      <c r="AN17930">
        <v>430</v>
      </c>
      <c r="AO17930">
        <v>0</v>
      </c>
      <c r="AP17930">
        <v>5000</v>
      </c>
      <c r="AQ17930">
        <v>73</v>
      </c>
      <c r="AR17930">
        <v>446.56</v>
      </c>
      <c r="AS17930">
        <v>0</v>
      </c>
      <c r="AT17930">
        <v>0</v>
      </c>
      <c r="AU17930">
        <v>10000</v>
      </c>
      <c r="AV17930">
        <v>70</v>
      </c>
      <c r="AW17930">
        <v>1061.96</v>
      </c>
      <c r="AX17930">
        <v>0</v>
      </c>
      <c r="AY17930">
        <v>0</v>
      </c>
      <c r="AZ17930">
        <v>50000</v>
      </c>
      <c r="BA17930">
        <v>80</v>
      </c>
      <c r="BB17930">
        <v>1098.22</v>
      </c>
      <c r="BC17930">
        <v>0</v>
      </c>
      <c r="BD17930">
        <v>0</v>
      </c>
      <c r="BE17930">
        <v>25000</v>
      </c>
    </row>
    <row r="17931" spans="1:57" x14ac:dyDescent="0.35">
      <c r="A17931" t="s">
        <v>28</v>
      </c>
      <c r="B17931" t="s">
        <v>1131</v>
      </c>
      <c r="C17931">
        <v>21</v>
      </c>
      <c r="D17931">
        <v>6584.45</v>
      </c>
      <c r="E17931">
        <v>5000</v>
      </c>
      <c r="F17931">
        <v>400</v>
      </c>
      <c r="G17931">
        <v>20000</v>
      </c>
      <c r="H17931">
        <v>9</v>
      </c>
      <c r="I17931">
        <v>1091.99</v>
      </c>
      <c r="J17931">
        <v>0</v>
      </c>
      <c r="K17931">
        <v>0</v>
      </c>
      <c r="L17931">
        <v>6000</v>
      </c>
      <c r="M17931">
        <v>12</v>
      </c>
      <c r="N17931">
        <v>344.58</v>
      </c>
      <c r="O17931">
        <v>300</v>
      </c>
      <c r="P17931">
        <v>0</v>
      </c>
      <c r="Q17931">
        <v>1000</v>
      </c>
      <c r="R17931">
        <v>15</v>
      </c>
      <c r="S17931">
        <v>756.27</v>
      </c>
      <c r="T17931">
        <v>800</v>
      </c>
      <c r="U17931">
        <v>100</v>
      </c>
      <c r="V17931">
        <v>3000</v>
      </c>
      <c r="W17931">
        <v>19</v>
      </c>
      <c r="X17931">
        <v>2318.1799999999998</v>
      </c>
      <c r="Y17931">
        <v>2400</v>
      </c>
      <c r="Z17931">
        <v>0</v>
      </c>
      <c r="AA17931">
        <v>4000</v>
      </c>
      <c r="AB17931">
        <v>16</v>
      </c>
      <c r="AC17931">
        <v>1197.1199999999999</v>
      </c>
      <c r="AD17931">
        <v>900</v>
      </c>
      <c r="AE17931">
        <v>0</v>
      </c>
      <c r="AF17931">
        <v>3000</v>
      </c>
      <c r="AG17931">
        <v>15</v>
      </c>
      <c r="AH17931">
        <v>637.11</v>
      </c>
      <c r="AI17931">
        <v>400</v>
      </c>
      <c r="AJ17931">
        <v>0</v>
      </c>
      <c r="AK17931">
        <v>4000</v>
      </c>
      <c r="AL17931">
        <v>22</v>
      </c>
      <c r="AM17931">
        <v>832.93</v>
      </c>
      <c r="AN17931">
        <v>380</v>
      </c>
      <c r="AO17931">
        <v>55</v>
      </c>
      <c r="AP17931">
        <v>6000</v>
      </c>
      <c r="AQ17931">
        <v>13</v>
      </c>
      <c r="AR17931">
        <v>379.57</v>
      </c>
      <c r="AS17931">
        <v>0</v>
      </c>
      <c r="AT17931">
        <v>0</v>
      </c>
      <c r="AU17931">
        <v>2000</v>
      </c>
      <c r="AV17931">
        <v>11</v>
      </c>
      <c r="AW17931">
        <v>1479.67</v>
      </c>
      <c r="AX17931">
        <v>0</v>
      </c>
      <c r="AY17931">
        <v>0</v>
      </c>
      <c r="AZ17931">
        <v>10000</v>
      </c>
      <c r="BA17931">
        <v>11</v>
      </c>
      <c r="BB17931">
        <v>138.87</v>
      </c>
      <c r="BC17931">
        <v>0</v>
      </c>
      <c r="BD17931">
        <v>0</v>
      </c>
      <c r="BE17931">
        <v>400</v>
      </c>
    </row>
    <row r="17932" spans="1:57" x14ac:dyDescent="0.35">
      <c r="A17932" t="s">
        <v>29</v>
      </c>
      <c r="B17932" t="s">
        <v>1129</v>
      </c>
      <c r="C17932">
        <v>8</v>
      </c>
      <c r="D17932">
        <v>3164.05</v>
      </c>
      <c r="E17932">
        <v>2000</v>
      </c>
      <c r="F17932">
        <v>0</v>
      </c>
      <c r="G17932">
        <v>12000</v>
      </c>
      <c r="H17932">
        <v>8</v>
      </c>
      <c r="I17932">
        <v>4500.5</v>
      </c>
      <c r="J17932">
        <v>5800</v>
      </c>
      <c r="K17932">
        <v>0</v>
      </c>
      <c r="L17932">
        <v>10000</v>
      </c>
      <c r="M17932">
        <v>7</v>
      </c>
      <c r="N17932">
        <v>148.53</v>
      </c>
      <c r="O17932">
        <v>0</v>
      </c>
      <c r="P17932">
        <v>0</v>
      </c>
      <c r="Q17932">
        <v>400</v>
      </c>
      <c r="R17932">
        <v>9</v>
      </c>
      <c r="S17932">
        <v>365.71</v>
      </c>
      <c r="T17932">
        <v>386</v>
      </c>
      <c r="U17932">
        <v>0</v>
      </c>
      <c r="V17932">
        <v>1000</v>
      </c>
      <c r="W17932">
        <v>9</v>
      </c>
      <c r="X17932">
        <v>2824.26</v>
      </c>
      <c r="Y17932">
        <v>1800</v>
      </c>
      <c r="Z17932">
        <v>0</v>
      </c>
      <c r="AA17932">
        <v>15000</v>
      </c>
      <c r="AB17932">
        <v>8</v>
      </c>
      <c r="AC17932">
        <v>2513.5</v>
      </c>
      <c r="AD17932">
        <v>0</v>
      </c>
      <c r="AE17932">
        <v>0</v>
      </c>
      <c r="AF17932">
        <v>15000</v>
      </c>
      <c r="AG17932">
        <v>9</v>
      </c>
      <c r="AH17932">
        <v>291.92</v>
      </c>
      <c r="AI17932">
        <v>100</v>
      </c>
      <c r="AJ17932">
        <v>0</v>
      </c>
      <c r="AK17932">
        <v>1200</v>
      </c>
      <c r="AL17932">
        <v>12</v>
      </c>
      <c r="AM17932">
        <v>361.01</v>
      </c>
      <c r="AN17932">
        <v>350</v>
      </c>
      <c r="AO17932">
        <v>55</v>
      </c>
      <c r="AP17932">
        <v>650</v>
      </c>
      <c r="AQ17932">
        <v>8</v>
      </c>
      <c r="AR17932">
        <v>646.62</v>
      </c>
      <c r="AS17932">
        <v>0</v>
      </c>
      <c r="AT17932">
        <v>0</v>
      </c>
      <c r="AU17932">
        <v>5000</v>
      </c>
      <c r="AV17932">
        <v>8</v>
      </c>
      <c r="AW17932">
        <v>0</v>
      </c>
      <c r="AX17932">
        <v>0</v>
      </c>
      <c r="AY17932">
        <v>0</v>
      </c>
      <c r="AZ17932">
        <v>0</v>
      </c>
      <c r="BA17932">
        <v>8</v>
      </c>
      <c r="BB17932">
        <v>561.32000000000005</v>
      </c>
      <c r="BC17932">
        <v>0</v>
      </c>
      <c r="BD17932">
        <v>0</v>
      </c>
      <c r="BE17932">
        <v>4000</v>
      </c>
    </row>
    <row r="17933" spans="1:57" x14ac:dyDescent="0.35">
      <c r="A17933" t="s">
        <v>29</v>
      </c>
      <c r="B17933" t="s">
        <v>1130</v>
      </c>
      <c r="C17933">
        <v>143</v>
      </c>
      <c r="D17933">
        <v>7562.55</v>
      </c>
      <c r="E17933">
        <v>5000</v>
      </c>
      <c r="F17933">
        <v>0</v>
      </c>
      <c r="G17933">
        <v>30000</v>
      </c>
      <c r="H17933">
        <v>91</v>
      </c>
      <c r="I17933">
        <v>763.31</v>
      </c>
      <c r="J17933">
        <v>0</v>
      </c>
      <c r="K17933">
        <v>0</v>
      </c>
      <c r="L17933">
        <v>24000</v>
      </c>
      <c r="M17933">
        <v>111</v>
      </c>
      <c r="N17933">
        <v>236.74</v>
      </c>
      <c r="O17933">
        <v>200</v>
      </c>
      <c r="P17933">
        <v>0</v>
      </c>
      <c r="Q17933">
        <v>1500</v>
      </c>
      <c r="R17933">
        <v>137</v>
      </c>
      <c r="S17933">
        <v>1285.97</v>
      </c>
      <c r="T17933">
        <v>800</v>
      </c>
      <c r="U17933">
        <v>0</v>
      </c>
      <c r="V17933">
        <v>10000</v>
      </c>
      <c r="W17933">
        <v>158</v>
      </c>
      <c r="X17933">
        <v>2511.39</v>
      </c>
      <c r="Y17933">
        <v>2150</v>
      </c>
      <c r="Z17933">
        <v>0</v>
      </c>
      <c r="AA17933">
        <v>8000</v>
      </c>
      <c r="AB17933">
        <v>128</v>
      </c>
      <c r="AC17933">
        <v>2200.06</v>
      </c>
      <c r="AD17933">
        <v>1500</v>
      </c>
      <c r="AE17933">
        <v>0</v>
      </c>
      <c r="AF17933">
        <v>15000</v>
      </c>
      <c r="AG17933">
        <v>113</v>
      </c>
      <c r="AH17933">
        <v>472.64</v>
      </c>
      <c r="AI17933">
        <v>100</v>
      </c>
      <c r="AJ17933">
        <v>0</v>
      </c>
      <c r="AK17933">
        <v>4800</v>
      </c>
      <c r="AL17933">
        <v>165</v>
      </c>
      <c r="AM17933">
        <v>568.16999999999996</v>
      </c>
      <c r="AN17933">
        <v>500</v>
      </c>
      <c r="AO17933">
        <v>0</v>
      </c>
      <c r="AP17933">
        <v>6000</v>
      </c>
      <c r="AQ17933">
        <v>96</v>
      </c>
      <c r="AR17933">
        <v>2272.4299999999998</v>
      </c>
      <c r="AS17933">
        <v>0</v>
      </c>
      <c r="AT17933">
        <v>0</v>
      </c>
      <c r="AU17933">
        <v>40000</v>
      </c>
      <c r="AV17933">
        <v>96</v>
      </c>
      <c r="AW17933">
        <v>280.58999999999997</v>
      </c>
      <c r="AX17933">
        <v>0</v>
      </c>
      <c r="AY17933">
        <v>0</v>
      </c>
      <c r="AZ17933">
        <v>28000</v>
      </c>
      <c r="BA17933">
        <v>114</v>
      </c>
      <c r="BB17933">
        <v>1847.7</v>
      </c>
      <c r="BC17933">
        <v>500</v>
      </c>
      <c r="BD17933">
        <v>0</v>
      </c>
      <c r="BE17933">
        <v>57000</v>
      </c>
    </row>
    <row r="17934" spans="1:57" x14ac:dyDescent="0.35">
      <c r="A17934" t="s">
        <v>29</v>
      </c>
      <c r="B17934" t="s">
        <v>1131</v>
      </c>
      <c r="C17934">
        <v>17</v>
      </c>
      <c r="D17934">
        <v>7358.17</v>
      </c>
      <c r="E17934">
        <v>6000</v>
      </c>
      <c r="F17934">
        <v>500</v>
      </c>
      <c r="G17934">
        <v>20000</v>
      </c>
      <c r="H17934">
        <v>12</v>
      </c>
      <c r="I17934">
        <v>1925.05</v>
      </c>
      <c r="J17934">
        <v>0</v>
      </c>
      <c r="K17934">
        <v>0</v>
      </c>
      <c r="L17934">
        <v>19000</v>
      </c>
      <c r="M17934">
        <v>12</v>
      </c>
      <c r="N17934">
        <v>200.86</v>
      </c>
      <c r="O17934">
        <v>0</v>
      </c>
      <c r="P17934">
        <v>0</v>
      </c>
      <c r="Q17934">
        <v>1000</v>
      </c>
      <c r="R17934">
        <v>13</v>
      </c>
      <c r="S17934">
        <v>1124.68</v>
      </c>
      <c r="T17934">
        <v>500</v>
      </c>
      <c r="U17934">
        <v>400</v>
      </c>
      <c r="V17934">
        <v>5000</v>
      </c>
      <c r="W17934">
        <v>19</v>
      </c>
      <c r="X17934">
        <v>1575.47</v>
      </c>
      <c r="Y17934">
        <v>1500</v>
      </c>
      <c r="Z17934">
        <v>0</v>
      </c>
      <c r="AA17934">
        <v>3300</v>
      </c>
      <c r="AB17934">
        <v>13</v>
      </c>
      <c r="AC17934">
        <v>1014.2</v>
      </c>
      <c r="AD17934">
        <v>400</v>
      </c>
      <c r="AE17934">
        <v>0</v>
      </c>
      <c r="AF17934">
        <v>7500</v>
      </c>
      <c r="AG17934">
        <v>14</v>
      </c>
      <c r="AH17934">
        <v>759.42</v>
      </c>
      <c r="AI17934">
        <v>400</v>
      </c>
      <c r="AJ17934">
        <v>0</v>
      </c>
      <c r="AK17934">
        <v>4000</v>
      </c>
      <c r="AL17934">
        <v>20</v>
      </c>
      <c r="AM17934">
        <v>651.34</v>
      </c>
      <c r="AN17934">
        <v>500</v>
      </c>
      <c r="AO17934">
        <v>200</v>
      </c>
      <c r="AP17934">
        <v>1000</v>
      </c>
      <c r="AQ17934">
        <v>10</v>
      </c>
      <c r="AR17934">
        <v>569.29</v>
      </c>
      <c r="AS17934">
        <v>400</v>
      </c>
      <c r="AT17934">
        <v>0</v>
      </c>
      <c r="AU17934">
        <v>3000</v>
      </c>
      <c r="AV17934">
        <v>13</v>
      </c>
      <c r="AW17934">
        <v>363</v>
      </c>
      <c r="AX17934">
        <v>0</v>
      </c>
      <c r="AY17934">
        <v>0</v>
      </c>
      <c r="AZ17934">
        <v>10000</v>
      </c>
      <c r="BA17934">
        <v>12</v>
      </c>
      <c r="BB17934">
        <v>999.59</v>
      </c>
      <c r="BC17934">
        <v>0</v>
      </c>
      <c r="BD17934">
        <v>0</v>
      </c>
      <c r="BE17934">
        <v>5500</v>
      </c>
    </row>
    <row r="17935" spans="1:57" x14ac:dyDescent="0.35">
      <c r="A17935" t="s">
        <v>30</v>
      </c>
      <c r="B17935" t="s">
        <v>1129</v>
      </c>
      <c r="C17935">
        <v>13</v>
      </c>
      <c r="D17935">
        <v>7213.36</v>
      </c>
      <c r="E17935">
        <v>6000</v>
      </c>
      <c r="F17935">
        <v>1500</v>
      </c>
      <c r="G17935">
        <v>20000</v>
      </c>
      <c r="H17935">
        <v>7</v>
      </c>
      <c r="I17935">
        <v>5472.7</v>
      </c>
      <c r="J17935">
        <v>5000</v>
      </c>
      <c r="K17935">
        <v>0</v>
      </c>
      <c r="L17935">
        <v>12000</v>
      </c>
      <c r="M17935">
        <v>8</v>
      </c>
      <c r="N17935">
        <v>558.75</v>
      </c>
      <c r="O17935">
        <v>300</v>
      </c>
      <c r="P17935">
        <v>0</v>
      </c>
      <c r="Q17935">
        <v>2000</v>
      </c>
      <c r="R17935">
        <v>10</v>
      </c>
      <c r="S17935">
        <v>1025.47</v>
      </c>
      <c r="T17935">
        <v>1000</v>
      </c>
      <c r="U17935">
        <v>0</v>
      </c>
      <c r="V17935">
        <v>2000</v>
      </c>
      <c r="W17935">
        <v>11</v>
      </c>
      <c r="X17935">
        <v>2112.73</v>
      </c>
      <c r="Y17935">
        <v>2000</v>
      </c>
      <c r="Z17935">
        <v>600</v>
      </c>
      <c r="AA17935">
        <v>5000</v>
      </c>
      <c r="AB17935">
        <v>6</v>
      </c>
      <c r="AC17935">
        <v>1793.75</v>
      </c>
      <c r="AD17935">
        <v>1125</v>
      </c>
      <c r="AE17935">
        <v>0</v>
      </c>
      <c r="AF17935">
        <v>4000</v>
      </c>
      <c r="AG17935">
        <v>7</v>
      </c>
      <c r="AH17935">
        <v>2918.75</v>
      </c>
      <c r="AI17935">
        <v>500</v>
      </c>
      <c r="AJ17935">
        <v>0</v>
      </c>
      <c r="AK17935">
        <v>15000</v>
      </c>
      <c r="AL17935">
        <v>13</v>
      </c>
      <c r="AM17935">
        <v>666.03</v>
      </c>
      <c r="AN17935">
        <v>500</v>
      </c>
      <c r="AO17935">
        <v>120</v>
      </c>
      <c r="AP17935">
        <v>2000</v>
      </c>
      <c r="AQ17935">
        <v>6</v>
      </c>
      <c r="AR17935">
        <v>978.14</v>
      </c>
      <c r="AS17935">
        <v>1000</v>
      </c>
      <c r="AT17935">
        <v>0</v>
      </c>
      <c r="AU17935">
        <v>2000</v>
      </c>
      <c r="AV17935">
        <v>4</v>
      </c>
      <c r="AW17935">
        <v>0</v>
      </c>
      <c r="AX17935">
        <v>0</v>
      </c>
      <c r="AY17935">
        <v>0</v>
      </c>
      <c r="AZ17935">
        <v>0</v>
      </c>
      <c r="BA17935">
        <v>4</v>
      </c>
      <c r="BB17935">
        <v>3131.4</v>
      </c>
      <c r="BC17935">
        <v>2000</v>
      </c>
      <c r="BD17935">
        <v>0</v>
      </c>
      <c r="BE17935">
        <v>8000</v>
      </c>
    </row>
    <row r="17936" spans="1:57" x14ac:dyDescent="0.35">
      <c r="A17936" t="s">
        <v>30</v>
      </c>
      <c r="B17936" t="s">
        <v>1130</v>
      </c>
      <c r="C17936">
        <v>124</v>
      </c>
      <c r="D17936">
        <v>8653.0400000000009</v>
      </c>
      <c r="E17936">
        <v>8000</v>
      </c>
      <c r="F17936">
        <v>600</v>
      </c>
      <c r="G17936">
        <v>50000</v>
      </c>
      <c r="H17936">
        <v>83</v>
      </c>
      <c r="I17936">
        <v>935.87</v>
      </c>
      <c r="J17936">
        <v>0</v>
      </c>
      <c r="K17936">
        <v>0</v>
      </c>
      <c r="L17936">
        <v>20000</v>
      </c>
      <c r="M17936">
        <v>110</v>
      </c>
      <c r="N17936">
        <v>296.31</v>
      </c>
      <c r="O17936">
        <v>200</v>
      </c>
      <c r="P17936">
        <v>0</v>
      </c>
      <c r="Q17936">
        <v>4000</v>
      </c>
      <c r="R17936">
        <v>109</v>
      </c>
      <c r="S17936">
        <v>1397.26</v>
      </c>
      <c r="T17936">
        <v>1000</v>
      </c>
      <c r="U17936">
        <v>0</v>
      </c>
      <c r="V17936">
        <v>5000</v>
      </c>
      <c r="W17936">
        <v>156</v>
      </c>
      <c r="X17936">
        <v>2907.62</v>
      </c>
      <c r="Y17936">
        <v>2500</v>
      </c>
      <c r="Z17936">
        <v>0</v>
      </c>
      <c r="AA17936">
        <v>15000</v>
      </c>
      <c r="AB17936">
        <v>107</v>
      </c>
      <c r="AC17936">
        <v>3085.41</v>
      </c>
      <c r="AD17936">
        <v>2000</v>
      </c>
      <c r="AE17936">
        <v>0</v>
      </c>
      <c r="AF17936">
        <v>20000</v>
      </c>
      <c r="AG17936">
        <v>103</v>
      </c>
      <c r="AH17936">
        <v>507.94</v>
      </c>
      <c r="AI17936">
        <v>100</v>
      </c>
      <c r="AJ17936">
        <v>0</v>
      </c>
      <c r="AK17936">
        <v>3500</v>
      </c>
      <c r="AL17936">
        <v>159</v>
      </c>
      <c r="AM17936">
        <v>558.94000000000005</v>
      </c>
      <c r="AN17936">
        <v>500</v>
      </c>
      <c r="AO17936">
        <v>0</v>
      </c>
      <c r="AP17936">
        <v>3000</v>
      </c>
      <c r="AQ17936">
        <v>97</v>
      </c>
      <c r="AR17936">
        <v>581.04</v>
      </c>
      <c r="AS17936">
        <v>0</v>
      </c>
      <c r="AT17936">
        <v>0</v>
      </c>
      <c r="AU17936">
        <v>9000</v>
      </c>
      <c r="AV17936">
        <v>85</v>
      </c>
      <c r="AW17936">
        <v>1310.82</v>
      </c>
      <c r="AX17936">
        <v>0</v>
      </c>
      <c r="AY17936">
        <v>0</v>
      </c>
      <c r="AZ17936">
        <v>70000</v>
      </c>
      <c r="BA17936">
        <v>92</v>
      </c>
      <c r="BB17936">
        <v>1262.49</v>
      </c>
      <c r="BC17936">
        <v>400</v>
      </c>
      <c r="BD17936">
        <v>0</v>
      </c>
      <c r="BE17936">
        <v>9000</v>
      </c>
    </row>
    <row r="17937" spans="1:57" x14ac:dyDescent="0.35">
      <c r="A17937" t="s">
        <v>30</v>
      </c>
      <c r="B17937" t="s">
        <v>1131</v>
      </c>
      <c r="C17937">
        <v>18</v>
      </c>
      <c r="D17937">
        <v>8188.98</v>
      </c>
      <c r="E17937">
        <v>8000</v>
      </c>
      <c r="F17937">
        <v>4000</v>
      </c>
      <c r="G17937">
        <v>15000</v>
      </c>
      <c r="H17937">
        <v>8</v>
      </c>
      <c r="I17937">
        <v>524.71</v>
      </c>
      <c r="J17937">
        <v>0</v>
      </c>
      <c r="K17937">
        <v>0</v>
      </c>
      <c r="L17937">
        <v>5000</v>
      </c>
      <c r="M17937">
        <v>11</v>
      </c>
      <c r="N17937">
        <v>132.78</v>
      </c>
      <c r="O17937">
        <v>0</v>
      </c>
      <c r="P17937">
        <v>0</v>
      </c>
      <c r="Q17937">
        <v>600</v>
      </c>
      <c r="R17937">
        <v>18</v>
      </c>
      <c r="S17937">
        <v>925.28</v>
      </c>
      <c r="T17937">
        <v>550</v>
      </c>
      <c r="U17937">
        <v>200</v>
      </c>
      <c r="V17937">
        <v>4000</v>
      </c>
      <c r="W17937">
        <v>21</v>
      </c>
      <c r="X17937">
        <v>2834.51</v>
      </c>
      <c r="Y17937">
        <v>2000</v>
      </c>
      <c r="Z17937">
        <v>550</v>
      </c>
      <c r="AA17937">
        <v>6600</v>
      </c>
      <c r="AB17937">
        <v>13</v>
      </c>
      <c r="AC17937">
        <v>2573.2800000000002</v>
      </c>
      <c r="AD17937">
        <v>3200</v>
      </c>
      <c r="AE17937">
        <v>0</v>
      </c>
      <c r="AF17937">
        <v>6000</v>
      </c>
      <c r="AG17937">
        <v>11</v>
      </c>
      <c r="AH17937">
        <v>134.61000000000001</v>
      </c>
      <c r="AI17937">
        <v>0</v>
      </c>
      <c r="AJ17937">
        <v>0</v>
      </c>
      <c r="AK17937">
        <v>800</v>
      </c>
      <c r="AL17937">
        <v>21</v>
      </c>
      <c r="AM17937">
        <v>581.36</v>
      </c>
      <c r="AN17937">
        <v>600</v>
      </c>
      <c r="AO17937">
        <v>115</v>
      </c>
      <c r="AP17937">
        <v>1500</v>
      </c>
      <c r="AQ17937">
        <v>11</v>
      </c>
      <c r="AR17937">
        <v>1249.27</v>
      </c>
      <c r="AS17937">
        <v>0</v>
      </c>
      <c r="AT17937">
        <v>0</v>
      </c>
      <c r="AU17937">
        <v>15000</v>
      </c>
      <c r="AV17937">
        <v>6</v>
      </c>
      <c r="AW17937">
        <v>0</v>
      </c>
      <c r="AX17937">
        <v>0</v>
      </c>
      <c r="AY17937">
        <v>0</v>
      </c>
      <c r="AZ17937">
        <v>0</v>
      </c>
      <c r="BA17937">
        <v>11</v>
      </c>
      <c r="BB17937">
        <v>401.13</v>
      </c>
      <c r="BC17937">
        <v>0</v>
      </c>
      <c r="BD17937">
        <v>0</v>
      </c>
      <c r="BE17937">
        <v>2000</v>
      </c>
    </row>
    <row r="17938" spans="1:57" x14ac:dyDescent="0.35">
      <c r="A17938" t="s">
        <v>31</v>
      </c>
      <c r="B17938" t="s">
        <v>1129</v>
      </c>
      <c r="C17938">
        <v>22</v>
      </c>
      <c r="D17938">
        <v>5548.36</v>
      </c>
      <c r="E17938">
        <v>5000</v>
      </c>
      <c r="F17938">
        <v>600</v>
      </c>
      <c r="G17938">
        <v>15000</v>
      </c>
      <c r="H17938">
        <v>15</v>
      </c>
      <c r="I17938">
        <v>1070.1400000000001</v>
      </c>
      <c r="J17938">
        <v>0</v>
      </c>
      <c r="K17938">
        <v>0</v>
      </c>
      <c r="L17938">
        <v>5000</v>
      </c>
      <c r="M17938">
        <v>18</v>
      </c>
      <c r="N17938">
        <v>323.62</v>
      </c>
      <c r="O17938">
        <v>300</v>
      </c>
      <c r="P17938">
        <v>0</v>
      </c>
      <c r="Q17938">
        <v>1000</v>
      </c>
      <c r="R17938">
        <v>16</v>
      </c>
      <c r="S17938">
        <v>1062.21</v>
      </c>
      <c r="T17938">
        <v>500</v>
      </c>
      <c r="U17938">
        <v>0</v>
      </c>
      <c r="V17938">
        <v>5000</v>
      </c>
      <c r="W17938">
        <v>20</v>
      </c>
      <c r="X17938">
        <v>1893.1</v>
      </c>
      <c r="Y17938">
        <v>2000</v>
      </c>
      <c r="Z17938">
        <v>0</v>
      </c>
      <c r="AA17938">
        <v>5800</v>
      </c>
      <c r="AB17938">
        <v>16</v>
      </c>
      <c r="AC17938">
        <v>936.51</v>
      </c>
      <c r="AD17938">
        <v>0</v>
      </c>
      <c r="AE17938">
        <v>0</v>
      </c>
      <c r="AF17938">
        <v>5000</v>
      </c>
      <c r="AG17938">
        <v>15</v>
      </c>
      <c r="AH17938">
        <v>495.24</v>
      </c>
      <c r="AI17938">
        <v>200</v>
      </c>
      <c r="AJ17938">
        <v>0</v>
      </c>
      <c r="AK17938">
        <v>2000</v>
      </c>
      <c r="AL17938">
        <v>28</v>
      </c>
      <c r="AM17938">
        <v>503.82</v>
      </c>
      <c r="AN17938">
        <v>360</v>
      </c>
      <c r="AO17938">
        <v>0</v>
      </c>
      <c r="AP17938">
        <v>3000</v>
      </c>
      <c r="AQ17938">
        <v>14</v>
      </c>
      <c r="AR17938">
        <v>94.73</v>
      </c>
      <c r="AS17938">
        <v>0</v>
      </c>
      <c r="AT17938">
        <v>0</v>
      </c>
      <c r="AU17938">
        <v>700</v>
      </c>
      <c r="AV17938">
        <v>11</v>
      </c>
      <c r="AW17938">
        <v>16.28</v>
      </c>
      <c r="AX17938">
        <v>0</v>
      </c>
      <c r="AY17938">
        <v>0</v>
      </c>
      <c r="AZ17938">
        <v>600</v>
      </c>
      <c r="BA17938">
        <v>13</v>
      </c>
      <c r="BB17938">
        <v>174.09</v>
      </c>
      <c r="BC17938">
        <v>0</v>
      </c>
      <c r="BD17938">
        <v>0</v>
      </c>
      <c r="BE17938">
        <v>1500</v>
      </c>
    </row>
    <row r="17939" spans="1:57" x14ac:dyDescent="0.35">
      <c r="A17939" t="s">
        <v>31</v>
      </c>
      <c r="B17939" t="s">
        <v>1130</v>
      </c>
      <c r="C17939">
        <v>81</v>
      </c>
      <c r="D17939">
        <v>3954.65</v>
      </c>
      <c r="E17939">
        <v>2500</v>
      </c>
      <c r="F17939">
        <v>100</v>
      </c>
      <c r="G17939">
        <v>16000</v>
      </c>
      <c r="H17939">
        <v>44</v>
      </c>
      <c r="I17939">
        <v>0</v>
      </c>
      <c r="J17939">
        <v>0</v>
      </c>
      <c r="K17939">
        <v>0</v>
      </c>
      <c r="L17939">
        <v>0</v>
      </c>
      <c r="M17939">
        <v>66</v>
      </c>
      <c r="N17939">
        <v>248.87</v>
      </c>
      <c r="O17939">
        <v>200</v>
      </c>
      <c r="P17939">
        <v>0</v>
      </c>
      <c r="Q17939">
        <v>1500</v>
      </c>
      <c r="R17939">
        <v>65</v>
      </c>
      <c r="S17939">
        <v>564.70000000000005</v>
      </c>
      <c r="T17939">
        <v>200</v>
      </c>
      <c r="U17939">
        <v>0</v>
      </c>
      <c r="V17939">
        <v>5000</v>
      </c>
      <c r="W17939">
        <v>85</v>
      </c>
      <c r="X17939">
        <v>1919.44</v>
      </c>
      <c r="Y17939">
        <v>1600</v>
      </c>
      <c r="Z17939">
        <v>0</v>
      </c>
      <c r="AA17939">
        <v>6500</v>
      </c>
      <c r="AB17939">
        <v>61</v>
      </c>
      <c r="AC17939">
        <v>698.23</v>
      </c>
      <c r="AD17939">
        <v>0</v>
      </c>
      <c r="AE17939">
        <v>0</v>
      </c>
      <c r="AF17939">
        <v>6000</v>
      </c>
      <c r="AG17939">
        <v>57</v>
      </c>
      <c r="AH17939">
        <v>264.05</v>
      </c>
      <c r="AI17939">
        <v>20</v>
      </c>
      <c r="AJ17939">
        <v>0</v>
      </c>
      <c r="AK17939">
        <v>5700</v>
      </c>
      <c r="AL17939">
        <v>97</v>
      </c>
      <c r="AM17939">
        <v>396.84</v>
      </c>
      <c r="AN17939">
        <v>340</v>
      </c>
      <c r="AO17939">
        <v>0</v>
      </c>
      <c r="AP17939">
        <v>1500</v>
      </c>
      <c r="AQ17939">
        <v>43</v>
      </c>
      <c r="AR17939">
        <v>14.19</v>
      </c>
      <c r="AS17939">
        <v>0</v>
      </c>
      <c r="AT17939">
        <v>0</v>
      </c>
      <c r="AU17939">
        <v>1000</v>
      </c>
      <c r="AV17939">
        <v>46</v>
      </c>
      <c r="AW17939">
        <v>10.93</v>
      </c>
      <c r="AX17939">
        <v>0</v>
      </c>
      <c r="AY17939">
        <v>0</v>
      </c>
      <c r="AZ17939">
        <v>300</v>
      </c>
      <c r="BA17939">
        <v>60</v>
      </c>
      <c r="BB17939">
        <v>787.55</v>
      </c>
      <c r="BC17939">
        <v>300</v>
      </c>
      <c r="BD17939">
        <v>0</v>
      </c>
      <c r="BE17939">
        <v>8000</v>
      </c>
    </row>
    <row r="17940" spans="1:57" x14ac:dyDescent="0.35">
      <c r="A17940" t="s">
        <v>31</v>
      </c>
      <c r="B17940" t="s">
        <v>1131</v>
      </c>
      <c r="C17940">
        <v>65</v>
      </c>
      <c r="D17940">
        <v>6194.48</v>
      </c>
      <c r="E17940">
        <v>6000</v>
      </c>
      <c r="F17940">
        <v>300</v>
      </c>
      <c r="G17940">
        <v>15000</v>
      </c>
      <c r="H17940">
        <v>43</v>
      </c>
      <c r="I17940">
        <v>140.11000000000001</v>
      </c>
      <c r="J17940">
        <v>0</v>
      </c>
      <c r="K17940">
        <v>0</v>
      </c>
      <c r="L17940">
        <v>4000</v>
      </c>
      <c r="M17940">
        <v>59</v>
      </c>
      <c r="N17940">
        <v>336.13</v>
      </c>
      <c r="O17940">
        <v>250</v>
      </c>
      <c r="P17940">
        <v>0</v>
      </c>
      <c r="Q17940">
        <v>1710</v>
      </c>
      <c r="R17940">
        <v>56</v>
      </c>
      <c r="S17940">
        <v>804.61</v>
      </c>
      <c r="T17940">
        <v>500</v>
      </c>
      <c r="U17940">
        <v>0</v>
      </c>
      <c r="V17940">
        <v>5000</v>
      </c>
      <c r="W17940">
        <v>70</v>
      </c>
      <c r="X17940">
        <v>2356.79</v>
      </c>
      <c r="Y17940">
        <v>2500</v>
      </c>
      <c r="Z17940">
        <v>0</v>
      </c>
      <c r="AA17940">
        <v>11000</v>
      </c>
      <c r="AB17940">
        <v>55</v>
      </c>
      <c r="AC17940">
        <v>1689.73</v>
      </c>
      <c r="AD17940">
        <v>1000</v>
      </c>
      <c r="AE17940">
        <v>0</v>
      </c>
      <c r="AF17940">
        <v>11500</v>
      </c>
      <c r="AG17940">
        <v>51</v>
      </c>
      <c r="AH17940">
        <v>1391.37</v>
      </c>
      <c r="AI17940">
        <v>40</v>
      </c>
      <c r="AJ17940">
        <v>0</v>
      </c>
      <c r="AK17940">
        <v>30000</v>
      </c>
      <c r="AL17940">
        <v>75</v>
      </c>
      <c r="AM17940">
        <v>548.46</v>
      </c>
      <c r="AN17940">
        <v>570</v>
      </c>
      <c r="AO17940">
        <v>0</v>
      </c>
      <c r="AP17940">
        <v>1500</v>
      </c>
      <c r="AQ17940">
        <v>40</v>
      </c>
      <c r="AR17940">
        <v>0</v>
      </c>
      <c r="AS17940">
        <v>0</v>
      </c>
      <c r="AT17940">
        <v>0</v>
      </c>
      <c r="AU17940">
        <v>0</v>
      </c>
      <c r="AV17940">
        <v>44</v>
      </c>
      <c r="AW17940">
        <v>810.96</v>
      </c>
      <c r="AX17940">
        <v>0</v>
      </c>
      <c r="AY17940">
        <v>0</v>
      </c>
      <c r="AZ17940">
        <v>30000</v>
      </c>
      <c r="BA17940">
        <v>48</v>
      </c>
      <c r="BB17940">
        <v>1925.31</v>
      </c>
      <c r="BC17940">
        <v>300</v>
      </c>
      <c r="BD17940">
        <v>0</v>
      </c>
      <c r="BE17940">
        <v>20000</v>
      </c>
    </row>
    <row r="17941" spans="1:57" x14ac:dyDescent="0.35">
      <c r="A17941" t="s">
        <v>32</v>
      </c>
      <c r="B17941" t="s">
        <v>1129</v>
      </c>
      <c r="C17941">
        <v>544</v>
      </c>
      <c r="D17941">
        <v>7324.43</v>
      </c>
      <c r="E17941">
        <v>6000</v>
      </c>
      <c r="F17941">
        <v>0</v>
      </c>
      <c r="G17941">
        <v>80000</v>
      </c>
      <c r="H17941">
        <v>507</v>
      </c>
      <c r="I17941">
        <v>4635.72</v>
      </c>
      <c r="J17941">
        <v>4000</v>
      </c>
      <c r="K17941">
        <v>0</v>
      </c>
      <c r="L17941">
        <v>30400</v>
      </c>
      <c r="M17941">
        <v>457</v>
      </c>
      <c r="N17941">
        <v>432.26</v>
      </c>
      <c r="O17941">
        <v>300</v>
      </c>
      <c r="P17941">
        <v>0</v>
      </c>
      <c r="Q17941">
        <v>8000</v>
      </c>
      <c r="R17941">
        <v>509</v>
      </c>
      <c r="S17941">
        <v>1011.7</v>
      </c>
      <c r="T17941">
        <v>500</v>
      </c>
      <c r="U17941">
        <v>0</v>
      </c>
      <c r="V17941">
        <v>7500</v>
      </c>
      <c r="W17941">
        <v>555</v>
      </c>
      <c r="X17941">
        <v>2253.85</v>
      </c>
      <c r="Y17941">
        <v>2000</v>
      </c>
      <c r="Z17941">
        <v>0</v>
      </c>
      <c r="AA17941">
        <v>15000</v>
      </c>
      <c r="AB17941">
        <v>404</v>
      </c>
      <c r="AC17941">
        <v>1336.77</v>
      </c>
      <c r="AD17941">
        <v>0</v>
      </c>
      <c r="AE17941">
        <v>0</v>
      </c>
      <c r="AF17941">
        <v>15700</v>
      </c>
      <c r="AG17941">
        <v>468</v>
      </c>
      <c r="AH17941">
        <v>609.15</v>
      </c>
      <c r="AI17941">
        <v>300</v>
      </c>
      <c r="AJ17941">
        <v>0</v>
      </c>
      <c r="AK17941">
        <v>15000</v>
      </c>
      <c r="AL17941">
        <v>663</v>
      </c>
      <c r="AM17941">
        <v>563.05999999999995</v>
      </c>
      <c r="AN17941">
        <v>500</v>
      </c>
      <c r="AO17941">
        <v>0</v>
      </c>
      <c r="AP17941">
        <v>7500</v>
      </c>
      <c r="AQ17941">
        <v>378</v>
      </c>
      <c r="AR17941">
        <v>656.35</v>
      </c>
      <c r="AS17941">
        <v>0</v>
      </c>
      <c r="AT17941">
        <v>0</v>
      </c>
      <c r="AU17941">
        <v>22000</v>
      </c>
      <c r="AV17941">
        <v>342</v>
      </c>
      <c r="AW17941">
        <v>167.3</v>
      </c>
      <c r="AX17941">
        <v>0</v>
      </c>
      <c r="AY17941">
        <v>0</v>
      </c>
      <c r="AZ17941">
        <v>30000</v>
      </c>
      <c r="BA17941">
        <v>408</v>
      </c>
      <c r="BB17941">
        <v>1057.0999999999999</v>
      </c>
      <c r="BC17941">
        <v>0</v>
      </c>
      <c r="BD17941">
        <v>0</v>
      </c>
      <c r="BE17941">
        <v>100000</v>
      </c>
    </row>
    <row r="17942" spans="1:57" x14ac:dyDescent="0.35">
      <c r="A17942" t="s">
        <v>32</v>
      </c>
      <c r="B17942" t="s">
        <v>1130</v>
      </c>
      <c r="C17942">
        <v>2563</v>
      </c>
      <c r="D17942">
        <v>6125.82</v>
      </c>
      <c r="E17942">
        <v>5000</v>
      </c>
      <c r="F17942">
        <v>0</v>
      </c>
      <c r="G17942">
        <v>50000</v>
      </c>
      <c r="H17942">
        <v>1629</v>
      </c>
      <c r="I17942">
        <v>808.09</v>
      </c>
      <c r="J17942">
        <v>0</v>
      </c>
      <c r="K17942">
        <v>0</v>
      </c>
      <c r="L17942">
        <v>30000</v>
      </c>
      <c r="M17942">
        <v>2191</v>
      </c>
      <c r="N17942">
        <v>339.53</v>
      </c>
      <c r="O17942">
        <v>200</v>
      </c>
      <c r="P17942">
        <v>0</v>
      </c>
      <c r="Q17942">
        <v>25000</v>
      </c>
      <c r="R17942">
        <v>2347</v>
      </c>
      <c r="S17942">
        <v>1024.6300000000001</v>
      </c>
      <c r="T17942">
        <v>500</v>
      </c>
      <c r="U17942">
        <v>0</v>
      </c>
      <c r="V17942">
        <v>15000</v>
      </c>
      <c r="W17942">
        <v>3011</v>
      </c>
      <c r="X17942">
        <v>2515.42</v>
      </c>
      <c r="Y17942">
        <v>2038</v>
      </c>
      <c r="Z17942">
        <v>0</v>
      </c>
      <c r="AA17942">
        <v>45000</v>
      </c>
      <c r="AB17942">
        <v>2145</v>
      </c>
      <c r="AC17942">
        <v>1765.9</v>
      </c>
      <c r="AD17942">
        <v>1000</v>
      </c>
      <c r="AE17942">
        <v>0</v>
      </c>
      <c r="AF17942">
        <v>39000</v>
      </c>
      <c r="AG17942">
        <v>2099</v>
      </c>
      <c r="AH17942">
        <v>539.83000000000004</v>
      </c>
      <c r="AI17942">
        <v>200</v>
      </c>
      <c r="AJ17942">
        <v>0</v>
      </c>
      <c r="AK17942">
        <v>12000</v>
      </c>
      <c r="AL17942">
        <v>3147</v>
      </c>
      <c r="AM17942">
        <v>508.36</v>
      </c>
      <c r="AN17942">
        <v>440</v>
      </c>
      <c r="AO17942">
        <v>0</v>
      </c>
      <c r="AP17942">
        <v>13000</v>
      </c>
      <c r="AQ17942">
        <v>1700</v>
      </c>
      <c r="AR17942">
        <v>557.09</v>
      </c>
      <c r="AS17942">
        <v>0</v>
      </c>
      <c r="AT17942">
        <v>0</v>
      </c>
      <c r="AU17942">
        <v>50000</v>
      </c>
      <c r="AV17942">
        <v>1594</v>
      </c>
      <c r="AW17942">
        <v>384.14</v>
      </c>
      <c r="AX17942">
        <v>0</v>
      </c>
      <c r="AY17942">
        <v>0</v>
      </c>
      <c r="AZ17942">
        <v>72000</v>
      </c>
      <c r="BA17942">
        <v>1846</v>
      </c>
      <c r="BB17942">
        <v>1125.19</v>
      </c>
      <c r="BC17942">
        <v>0</v>
      </c>
      <c r="BD17942">
        <v>0</v>
      </c>
      <c r="BE17942">
        <v>100000</v>
      </c>
    </row>
    <row r="17943" spans="1:57" x14ac:dyDescent="0.35">
      <c r="A17943" t="s">
        <v>32</v>
      </c>
      <c r="B17943" t="s">
        <v>1131</v>
      </c>
      <c r="C17943">
        <v>740</v>
      </c>
      <c r="D17943">
        <v>9343.2099999999991</v>
      </c>
      <c r="E17943">
        <v>7500</v>
      </c>
      <c r="F17943">
        <v>0</v>
      </c>
      <c r="G17943">
        <v>80000</v>
      </c>
      <c r="H17943">
        <v>497</v>
      </c>
      <c r="I17943">
        <v>1746.41</v>
      </c>
      <c r="J17943">
        <v>0</v>
      </c>
      <c r="K17943">
        <v>0</v>
      </c>
      <c r="L17943">
        <v>40000</v>
      </c>
      <c r="M17943">
        <v>643</v>
      </c>
      <c r="N17943">
        <v>450.92</v>
      </c>
      <c r="O17943">
        <v>300</v>
      </c>
      <c r="P17943">
        <v>0</v>
      </c>
      <c r="Q17943">
        <v>5000</v>
      </c>
      <c r="R17943">
        <v>654</v>
      </c>
      <c r="S17943">
        <v>1313.33</v>
      </c>
      <c r="T17943">
        <v>1000</v>
      </c>
      <c r="U17943">
        <v>0</v>
      </c>
      <c r="V17943">
        <v>10000</v>
      </c>
      <c r="W17943">
        <v>818</v>
      </c>
      <c r="X17943">
        <v>2931.11</v>
      </c>
      <c r="Y17943">
        <v>2500</v>
      </c>
      <c r="Z17943">
        <v>0</v>
      </c>
      <c r="AA17943">
        <v>65000</v>
      </c>
      <c r="AB17943">
        <v>592</v>
      </c>
      <c r="AC17943">
        <v>2358.77</v>
      </c>
      <c r="AD17943">
        <v>1500</v>
      </c>
      <c r="AE17943">
        <v>0</v>
      </c>
      <c r="AF17943">
        <v>15000</v>
      </c>
      <c r="AG17943">
        <v>584</v>
      </c>
      <c r="AH17943">
        <v>695.57</v>
      </c>
      <c r="AI17943">
        <v>200</v>
      </c>
      <c r="AJ17943">
        <v>0</v>
      </c>
      <c r="AK17943">
        <v>30000</v>
      </c>
      <c r="AL17943">
        <v>876</v>
      </c>
      <c r="AM17943">
        <v>728.53</v>
      </c>
      <c r="AN17943">
        <v>500</v>
      </c>
      <c r="AO17943">
        <v>0</v>
      </c>
      <c r="AP17943">
        <v>17000</v>
      </c>
      <c r="AQ17943">
        <v>529</v>
      </c>
      <c r="AR17943">
        <v>1801.24</v>
      </c>
      <c r="AS17943">
        <v>0</v>
      </c>
      <c r="AT17943">
        <v>0</v>
      </c>
      <c r="AU17943">
        <v>100000</v>
      </c>
      <c r="AV17943">
        <v>448</v>
      </c>
      <c r="AW17943">
        <v>2514.88</v>
      </c>
      <c r="AX17943">
        <v>0</v>
      </c>
      <c r="AY17943">
        <v>0</v>
      </c>
      <c r="AZ17943">
        <v>100000</v>
      </c>
      <c r="BA17943">
        <v>537</v>
      </c>
      <c r="BB17943">
        <v>1547.18</v>
      </c>
      <c r="BC17943">
        <v>200</v>
      </c>
      <c r="BD17943">
        <v>0</v>
      </c>
      <c r="BE17943">
        <v>56000</v>
      </c>
    </row>
    <row r="17945" spans="1:57" x14ac:dyDescent="0.35">
      <c r="A17945" t="s">
        <v>1837</v>
      </c>
    </row>
    <row r="17946" spans="1:57" x14ac:dyDescent="0.35">
      <c r="A17946" t="s">
        <v>2</v>
      </c>
      <c r="B17946" t="s">
        <v>1150</v>
      </c>
      <c r="C17946" t="s">
        <v>1780</v>
      </c>
      <c r="D17946" t="s">
        <v>1781</v>
      </c>
      <c r="E17946" t="s">
        <v>1782</v>
      </c>
      <c r="F17946" t="s">
        <v>1783</v>
      </c>
      <c r="G17946" t="s">
        <v>1784</v>
      </c>
      <c r="H17946" t="s">
        <v>1785</v>
      </c>
      <c r="I17946" t="s">
        <v>1786</v>
      </c>
      <c r="J17946" t="s">
        <v>1787</v>
      </c>
      <c r="K17946" t="s">
        <v>1788</v>
      </c>
      <c r="L17946" t="s">
        <v>1789</v>
      </c>
      <c r="M17946" t="s">
        <v>1790</v>
      </c>
      <c r="N17946" t="s">
        <v>1791</v>
      </c>
      <c r="O17946" t="s">
        <v>1792</v>
      </c>
      <c r="P17946" t="s">
        <v>1793</v>
      </c>
      <c r="Q17946" t="s">
        <v>1794</v>
      </c>
      <c r="R17946" t="s">
        <v>1795</v>
      </c>
      <c r="S17946" t="s">
        <v>1796</v>
      </c>
      <c r="T17946" t="s">
        <v>1797</v>
      </c>
      <c r="U17946" t="s">
        <v>1798</v>
      </c>
      <c r="V17946" t="s">
        <v>1799</v>
      </c>
      <c r="W17946" t="s">
        <v>1800</v>
      </c>
      <c r="X17946" t="s">
        <v>1801</v>
      </c>
      <c r="Y17946" t="s">
        <v>1802</v>
      </c>
      <c r="Z17946" t="s">
        <v>1803</v>
      </c>
      <c r="AA17946" t="s">
        <v>1804</v>
      </c>
      <c r="AB17946" t="s">
        <v>1805</v>
      </c>
      <c r="AC17946" t="s">
        <v>1806</v>
      </c>
      <c r="AD17946" t="s">
        <v>1807</v>
      </c>
      <c r="AE17946" t="s">
        <v>1808</v>
      </c>
      <c r="AF17946" t="s">
        <v>1809</v>
      </c>
      <c r="AG17946" t="s">
        <v>1810</v>
      </c>
      <c r="AH17946" t="s">
        <v>1811</v>
      </c>
      <c r="AI17946" t="s">
        <v>1812</v>
      </c>
      <c r="AJ17946" t="s">
        <v>1813</v>
      </c>
      <c r="AK17946" t="s">
        <v>1814</v>
      </c>
      <c r="AL17946" t="s">
        <v>1815</v>
      </c>
      <c r="AM17946" t="s">
        <v>1816</v>
      </c>
      <c r="AN17946" t="s">
        <v>1817</v>
      </c>
      <c r="AO17946" t="s">
        <v>1818</v>
      </c>
      <c r="AP17946" t="s">
        <v>1819</v>
      </c>
      <c r="AQ17946" t="s">
        <v>1820</v>
      </c>
      <c r="AR17946" t="s">
        <v>1821</v>
      </c>
      <c r="AS17946" t="s">
        <v>1822</v>
      </c>
      <c r="AT17946" t="s">
        <v>1823</v>
      </c>
      <c r="AU17946" t="s">
        <v>1824</v>
      </c>
      <c r="AV17946" t="s">
        <v>1825</v>
      </c>
      <c r="AW17946" t="s">
        <v>1826</v>
      </c>
      <c r="AX17946" t="s">
        <v>1827</v>
      </c>
      <c r="AY17946" t="s">
        <v>1828</v>
      </c>
      <c r="AZ17946" t="s">
        <v>1829</v>
      </c>
      <c r="BA17946" t="s">
        <v>1830</v>
      </c>
      <c r="BB17946" t="s">
        <v>1831</v>
      </c>
      <c r="BC17946" t="s">
        <v>1832</v>
      </c>
      <c r="BD17946" t="s">
        <v>1833</v>
      </c>
      <c r="BE17946" t="s">
        <v>1834</v>
      </c>
    </row>
    <row r="17947" spans="1:57" x14ac:dyDescent="0.35">
      <c r="A17947" t="s">
        <v>8</v>
      </c>
      <c r="B17947" t="s">
        <v>1151</v>
      </c>
      <c r="C17947">
        <v>113</v>
      </c>
      <c r="D17947">
        <v>4905.3599999999997</v>
      </c>
      <c r="E17947">
        <v>4000</v>
      </c>
      <c r="F17947">
        <v>0</v>
      </c>
      <c r="G17947">
        <v>20000</v>
      </c>
      <c r="H17947">
        <v>77</v>
      </c>
      <c r="I17947">
        <v>1001.89</v>
      </c>
      <c r="J17947">
        <v>0</v>
      </c>
      <c r="K17947">
        <v>0</v>
      </c>
      <c r="L17947">
        <v>9000</v>
      </c>
      <c r="M17947">
        <v>113</v>
      </c>
      <c r="N17947">
        <v>291.74</v>
      </c>
      <c r="O17947">
        <v>200</v>
      </c>
      <c r="P17947">
        <v>0</v>
      </c>
      <c r="Q17947">
        <v>1500</v>
      </c>
      <c r="R17947">
        <v>100</v>
      </c>
      <c r="S17947">
        <v>794.42</v>
      </c>
      <c r="T17947">
        <v>400</v>
      </c>
      <c r="U17947">
        <v>0</v>
      </c>
      <c r="V17947">
        <v>7000</v>
      </c>
      <c r="W17947">
        <v>125</v>
      </c>
      <c r="X17947">
        <v>2168.7399999999998</v>
      </c>
      <c r="Y17947">
        <v>2000</v>
      </c>
      <c r="Z17947">
        <v>0</v>
      </c>
      <c r="AA17947">
        <v>8000</v>
      </c>
      <c r="AB17947">
        <v>92</v>
      </c>
      <c r="AC17947">
        <v>1658.74</v>
      </c>
      <c r="AD17947">
        <v>1000</v>
      </c>
      <c r="AE17947">
        <v>0</v>
      </c>
      <c r="AF17947">
        <v>15700</v>
      </c>
      <c r="AG17947">
        <v>90</v>
      </c>
      <c r="AH17947">
        <v>406.53</v>
      </c>
      <c r="AI17947">
        <v>100</v>
      </c>
      <c r="AJ17947">
        <v>0</v>
      </c>
      <c r="AK17947">
        <v>3600</v>
      </c>
      <c r="AL17947">
        <v>128</v>
      </c>
      <c r="AM17947">
        <v>482.55</v>
      </c>
      <c r="AN17947">
        <v>425</v>
      </c>
      <c r="AO17947">
        <v>0</v>
      </c>
      <c r="AP17947">
        <v>2150</v>
      </c>
      <c r="AQ17947">
        <v>75</v>
      </c>
      <c r="AR17947">
        <v>310.89</v>
      </c>
      <c r="AS17947">
        <v>0</v>
      </c>
      <c r="AT17947">
        <v>0</v>
      </c>
      <c r="AU17947">
        <v>5000</v>
      </c>
      <c r="AV17947">
        <v>67</v>
      </c>
      <c r="AW17947">
        <v>177.48</v>
      </c>
      <c r="AX17947">
        <v>0</v>
      </c>
      <c r="AY17947">
        <v>0</v>
      </c>
      <c r="AZ17947">
        <v>7000</v>
      </c>
      <c r="BA17947">
        <v>73</v>
      </c>
      <c r="BB17947">
        <v>759.44</v>
      </c>
      <c r="BC17947">
        <v>0</v>
      </c>
      <c r="BD17947">
        <v>0</v>
      </c>
      <c r="BE17947">
        <v>10230</v>
      </c>
    </row>
    <row r="17948" spans="1:57" x14ac:dyDescent="0.35">
      <c r="A17948" t="s">
        <v>8</v>
      </c>
      <c r="B17948" t="s">
        <v>1152</v>
      </c>
      <c r="C17948">
        <v>45</v>
      </c>
      <c r="D17948">
        <v>6246.41</v>
      </c>
      <c r="E17948">
        <v>5000</v>
      </c>
      <c r="F17948">
        <v>0</v>
      </c>
      <c r="G17948">
        <v>30000</v>
      </c>
      <c r="H17948">
        <v>30</v>
      </c>
      <c r="I17948">
        <v>2215.64</v>
      </c>
      <c r="J17948">
        <v>0</v>
      </c>
      <c r="K17948">
        <v>0</v>
      </c>
      <c r="L17948">
        <v>8000</v>
      </c>
      <c r="M17948">
        <v>44</v>
      </c>
      <c r="N17948">
        <v>284.16000000000003</v>
      </c>
      <c r="O17948">
        <v>200</v>
      </c>
      <c r="P17948">
        <v>0</v>
      </c>
      <c r="Q17948">
        <v>2500</v>
      </c>
      <c r="R17948">
        <v>37</v>
      </c>
      <c r="S17948">
        <v>744.53</v>
      </c>
      <c r="T17948">
        <v>500</v>
      </c>
      <c r="U17948">
        <v>0</v>
      </c>
      <c r="V17948">
        <v>2000</v>
      </c>
      <c r="W17948">
        <v>51</v>
      </c>
      <c r="X17948">
        <v>2393.23</v>
      </c>
      <c r="Y17948">
        <v>2500</v>
      </c>
      <c r="Z17948">
        <v>0</v>
      </c>
      <c r="AA17948">
        <v>8000</v>
      </c>
      <c r="AB17948">
        <v>44</v>
      </c>
      <c r="AC17948">
        <v>2386.2399999999998</v>
      </c>
      <c r="AD17948">
        <v>2000</v>
      </c>
      <c r="AE17948">
        <v>0</v>
      </c>
      <c r="AF17948">
        <v>12000</v>
      </c>
      <c r="AG17948">
        <v>35</v>
      </c>
      <c r="AH17948">
        <v>478.89</v>
      </c>
      <c r="AI17948">
        <v>200</v>
      </c>
      <c r="AJ17948">
        <v>0</v>
      </c>
      <c r="AK17948">
        <v>4500</v>
      </c>
      <c r="AL17948">
        <v>55</v>
      </c>
      <c r="AM17948">
        <v>549.79</v>
      </c>
      <c r="AN17948">
        <v>530</v>
      </c>
      <c r="AO17948">
        <v>0</v>
      </c>
      <c r="AP17948">
        <v>1000</v>
      </c>
      <c r="AQ17948">
        <v>30</v>
      </c>
      <c r="AR17948">
        <v>566.33000000000004</v>
      </c>
      <c r="AS17948">
        <v>0</v>
      </c>
      <c r="AT17948">
        <v>0</v>
      </c>
      <c r="AU17948">
        <v>5000</v>
      </c>
      <c r="AV17948">
        <v>28</v>
      </c>
      <c r="AW17948">
        <v>322.79000000000002</v>
      </c>
      <c r="AX17948">
        <v>0</v>
      </c>
      <c r="AY17948">
        <v>0</v>
      </c>
      <c r="AZ17948">
        <v>5000</v>
      </c>
      <c r="BA17948">
        <v>43</v>
      </c>
      <c r="BB17948">
        <v>966.03</v>
      </c>
      <c r="BC17948">
        <v>300</v>
      </c>
      <c r="BD17948">
        <v>0</v>
      </c>
      <c r="BE17948">
        <v>5500</v>
      </c>
    </row>
    <row r="17949" spans="1:57" x14ac:dyDescent="0.35">
      <c r="A17949" t="s">
        <v>8</v>
      </c>
      <c r="B17949" t="s">
        <v>339</v>
      </c>
      <c r="C17949">
        <v>12</v>
      </c>
      <c r="D17949">
        <v>8693.68</v>
      </c>
      <c r="E17949">
        <v>6500</v>
      </c>
      <c r="F17949">
        <v>800</v>
      </c>
      <c r="G17949">
        <v>23000</v>
      </c>
      <c r="H17949">
        <v>6</v>
      </c>
      <c r="I17949">
        <v>2299.94</v>
      </c>
      <c r="J17949">
        <v>0</v>
      </c>
      <c r="K17949">
        <v>0</v>
      </c>
      <c r="L17949">
        <v>8000</v>
      </c>
      <c r="M17949">
        <v>11</v>
      </c>
      <c r="N17949">
        <v>894.02</v>
      </c>
      <c r="O17949">
        <v>250</v>
      </c>
      <c r="P17949">
        <v>0</v>
      </c>
      <c r="Q17949">
        <v>4000</v>
      </c>
      <c r="R17949">
        <v>13</v>
      </c>
      <c r="S17949">
        <v>1416.87</v>
      </c>
      <c r="T17949">
        <v>1500</v>
      </c>
      <c r="U17949">
        <v>0</v>
      </c>
      <c r="V17949">
        <v>3000</v>
      </c>
      <c r="W17949">
        <v>15</v>
      </c>
      <c r="X17949">
        <v>3178.42</v>
      </c>
      <c r="Y17949">
        <v>3600</v>
      </c>
      <c r="Z17949">
        <v>0</v>
      </c>
      <c r="AA17949">
        <v>5000</v>
      </c>
      <c r="AB17949">
        <v>8</v>
      </c>
      <c r="AC17949">
        <v>1814.26</v>
      </c>
      <c r="AD17949">
        <v>1500</v>
      </c>
      <c r="AE17949">
        <v>0</v>
      </c>
      <c r="AF17949">
        <v>3900</v>
      </c>
      <c r="AG17949">
        <v>8</v>
      </c>
      <c r="AH17949">
        <v>478.29</v>
      </c>
      <c r="AI17949">
        <v>100</v>
      </c>
      <c r="AJ17949">
        <v>0</v>
      </c>
      <c r="AK17949">
        <v>2000</v>
      </c>
      <c r="AL17949">
        <v>15</v>
      </c>
      <c r="AM17949">
        <v>636.9</v>
      </c>
      <c r="AN17949">
        <v>450</v>
      </c>
      <c r="AO17949">
        <v>200</v>
      </c>
      <c r="AP17949">
        <v>1500</v>
      </c>
      <c r="AQ17949">
        <v>7</v>
      </c>
      <c r="AR17949">
        <v>812.66</v>
      </c>
      <c r="AS17949">
        <v>0</v>
      </c>
      <c r="AT17949">
        <v>0</v>
      </c>
      <c r="AU17949">
        <v>2500</v>
      </c>
      <c r="AV17949">
        <v>7</v>
      </c>
      <c r="AW17949">
        <v>0</v>
      </c>
      <c r="AX17949">
        <v>0</v>
      </c>
      <c r="AY17949">
        <v>0</v>
      </c>
      <c r="AZ17949">
        <v>0</v>
      </c>
      <c r="BA17949">
        <v>10</v>
      </c>
      <c r="BB17949">
        <v>757.64</v>
      </c>
      <c r="BC17949">
        <v>450</v>
      </c>
      <c r="BD17949">
        <v>0</v>
      </c>
      <c r="BE17949">
        <v>3200</v>
      </c>
    </row>
    <row r="17950" spans="1:57" x14ac:dyDescent="0.35">
      <c r="A17950" t="s">
        <v>9</v>
      </c>
      <c r="B17950" t="s">
        <v>1151</v>
      </c>
      <c r="C17950">
        <v>92</v>
      </c>
      <c r="D17950">
        <v>5270.54</v>
      </c>
      <c r="E17950">
        <v>4000</v>
      </c>
      <c r="F17950">
        <v>0</v>
      </c>
      <c r="G17950">
        <v>30000</v>
      </c>
      <c r="H17950">
        <v>62</v>
      </c>
      <c r="I17950">
        <v>674.18</v>
      </c>
      <c r="J17950">
        <v>0</v>
      </c>
      <c r="K17950">
        <v>0</v>
      </c>
      <c r="L17950">
        <v>9000</v>
      </c>
      <c r="M17950">
        <v>78</v>
      </c>
      <c r="N17950">
        <v>231.99</v>
      </c>
      <c r="O17950">
        <v>67</v>
      </c>
      <c r="P17950">
        <v>0</v>
      </c>
      <c r="Q17950">
        <v>3000</v>
      </c>
      <c r="R17950">
        <v>97</v>
      </c>
      <c r="S17950">
        <v>931.83</v>
      </c>
      <c r="T17950">
        <v>500</v>
      </c>
      <c r="U17950">
        <v>0</v>
      </c>
      <c r="V17950">
        <v>8000</v>
      </c>
      <c r="W17950">
        <v>115</v>
      </c>
      <c r="X17950">
        <v>2369.87</v>
      </c>
      <c r="Y17950">
        <v>2000</v>
      </c>
      <c r="Z17950">
        <v>0</v>
      </c>
      <c r="AA17950">
        <v>20000</v>
      </c>
      <c r="AB17950">
        <v>75</v>
      </c>
      <c r="AC17950">
        <v>1368.63</v>
      </c>
      <c r="AD17950">
        <v>500</v>
      </c>
      <c r="AE17950">
        <v>0</v>
      </c>
      <c r="AF17950">
        <v>12500</v>
      </c>
      <c r="AG17950">
        <v>80</v>
      </c>
      <c r="AH17950">
        <v>508.98</v>
      </c>
      <c r="AI17950">
        <v>200</v>
      </c>
      <c r="AJ17950">
        <v>0</v>
      </c>
      <c r="AK17950">
        <v>6000</v>
      </c>
      <c r="AL17950">
        <v>117</v>
      </c>
      <c r="AM17950">
        <v>437.69</v>
      </c>
      <c r="AN17950">
        <v>400</v>
      </c>
      <c r="AO17950">
        <v>0</v>
      </c>
      <c r="AP17950">
        <v>2000</v>
      </c>
      <c r="AQ17950">
        <v>65</v>
      </c>
      <c r="AR17950">
        <v>224.89</v>
      </c>
      <c r="AS17950">
        <v>0</v>
      </c>
      <c r="AT17950">
        <v>0</v>
      </c>
      <c r="AU17950">
        <v>3000</v>
      </c>
      <c r="AV17950">
        <v>58</v>
      </c>
      <c r="AW17950">
        <v>6.95</v>
      </c>
      <c r="AX17950">
        <v>0</v>
      </c>
      <c r="AY17950">
        <v>0</v>
      </c>
      <c r="AZ17950">
        <v>1000</v>
      </c>
      <c r="BA17950">
        <v>70</v>
      </c>
      <c r="BB17950">
        <v>751.61</v>
      </c>
      <c r="BC17950">
        <v>0</v>
      </c>
      <c r="BD17950">
        <v>0</v>
      </c>
      <c r="BE17950">
        <v>10000</v>
      </c>
    </row>
    <row r="17951" spans="1:57" x14ac:dyDescent="0.35">
      <c r="A17951" t="s">
        <v>9</v>
      </c>
      <c r="B17951" t="s">
        <v>1152</v>
      </c>
      <c r="C17951">
        <v>48</v>
      </c>
      <c r="D17951">
        <v>8678.15</v>
      </c>
      <c r="E17951">
        <v>8000</v>
      </c>
      <c r="F17951">
        <v>0</v>
      </c>
      <c r="G17951">
        <v>30000</v>
      </c>
      <c r="H17951">
        <v>35</v>
      </c>
      <c r="I17951">
        <v>1662.58</v>
      </c>
      <c r="J17951">
        <v>0</v>
      </c>
      <c r="K17951">
        <v>0</v>
      </c>
      <c r="L17951">
        <v>22000</v>
      </c>
      <c r="M17951">
        <v>43</v>
      </c>
      <c r="N17951">
        <v>217</v>
      </c>
      <c r="O17951">
        <v>100</v>
      </c>
      <c r="P17951">
        <v>0</v>
      </c>
      <c r="Q17951">
        <v>1325</v>
      </c>
      <c r="R17951">
        <v>44</v>
      </c>
      <c r="S17951">
        <v>1769.57</v>
      </c>
      <c r="T17951">
        <v>1000</v>
      </c>
      <c r="U17951">
        <v>0</v>
      </c>
      <c r="V17951">
        <v>15000</v>
      </c>
      <c r="W17951">
        <v>59</v>
      </c>
      <c r="X17951">
        <v>2683.01</v>
      </c>
      <c r="Y17951">
        <v>2200</v>
      </c>
      <c r="Z17951">
        <v>0</v>
      </c>
      <c r="AA17951">
        <v>10000</v>
      </c>
      <c r="AB17951">
        <v>46</v>
      </c>
      <c r="AC17951">
        <v>2681.53</v>
      </c>
      <c r="AD17951">
        <v>2500</v>
      </c>
      <c r="AE17951">
        <v>0</v>
      </c>
      <c r="AF17951">
        <v>12500</v>
      </c>
      <c r="AG17951">
        <v>43</v>
      </c>
      <c r="AH17951">
        <v>665.56</v>
      </c>
      <c r="AI17951">
        <v>200</v>
      </c>
      <c r="AJ17951">
        <v>0</v>
      </c>
      <c r="AK17951">
        <v>4000</v>
      </c>
      <c r="AL17951">
        <v>64</v>
      </c>
      <c r="AM17951">
        <v>665.81</v>
      </c>
      <c r="AN17951">
        <v>500</v>
      </c>
      <c r="AO17951">
        <v>0</v>
      </c>
      <c r="AP17951">
        <v>2600</v>
      </c>
      <c r="AQ17951">
        <v>41</v>
      </c>
      <c r="AR17951">
        <v>910.2</v>
      </c>
      <c r="AS17951">
        <v>0</v>
      </c>
      <c r="AT17951">
        <v>0</v>
      </c>
      <c r="AU17951">
        <v>10000</v>
      </c>
      <c r="AV17951">
        <v>31</v>
      </c>
      <c r="AW17951">
        <v>368.07</v>
      </c>
      <c r="AX17951">
        <v>0</v>
      </c>
      <c r="AY17951">
        <v>0</v>
      </c>
      <c r="AZ17951">
        <v>5500</v>
      </c>
      <c r="BA17951">
        <v>37</v>
      </c>
      <c r="BB17951">
        <v>877.85</v>
      </c>
      <c r="BC17951">
        <v>0</v>
      </c>
      <c r="BD17951">
        <v>0</v>
      </c>
      <c r="BE17951">
        <v>12000</v>
      </c>
    </row>
    <row r="17952" spans="1:57" x14ac:dyDescent="0.35">
      <c r="A17952" t="s">
        <v>9</v>
      </c>
      <c r="B17952" t="s">
        <v>339</v>
      </c>
      <c r="C17952">
        <v>6</v>
      </c>
      <c r="D17952">
        <v>7611.89</v>
      </c>
      <c r="E17952">
        <v>8000</v>
      </c>
      <c r="F17952">
        <v>1000</v>
      </c>
      <c r="G17952">
        <v>12000</v>
      </c>
      <c r="H17952">
        <v>5</v>
      </c>
      <c r="I17952">
        <v>1069.5999999999999</v>
      </c>
      <c r="J17952">
        <v>0</v>
      </c>
      <c r="K17952">
        <v>0</v>
      </c>
      <c r="L17952">
        <v>5000</v>
      </c>
      <c r="M17952">
        <v>7</v>
      </c>
      <c r="N17952">
        <v>316.48</v>
      </c>
      <c r="O17952">
        <v>250</v>
      </c>
      <c r="P17952">
        <v>0</v>
      </c>
      <c r="Q17952">
        <v>1000</v>
      </c>
      <c r="R17952">
        <v>6</v>
      </c>
      <c r="S17952">
        <v>1323.96</v>
      </c>
      <c r="T17952">
        <v>1500</v>
      </c>
      <c r="U17952">
        <v>500</v>
      </c>
      <c r="V17952">
        <v>2000</v>
      </c>
      <c r="W17952">
        <v>12</v>
      </c>
      <c r="X17952">
        <v>1701.03</v>
      </c>
      <c r="Y17952">
        <v>2000</v>
      </c>
      <c r="Z17952">
        <v>300</v>
      </c>
      <c r="AA17952">
        <v>4840</v>
      </c>
      <c r="AB17952">
        <v>4</v>
      </c>
      <c r="AC17952">
        <v>2030.72</v>
      </c>
      <c r="AD17952">
        <v>1500</v>
      </c>
      <c r="AE17952">
        <v>0</v>
      </c>
      <c r="AF17952">
        <v>4300</v>
      </c>
      <c r="AG17952">
        <v>7</v>
      </c>
      <c r="AH17952">
        <v>939.85</v>
      </c>
      <c r="AI17952">
        <v>800</v>
      </c>
      <c r="AJ17952">
        <v>0</v>
      </c>
      <c r="AK17952">
        <v>2000</v>
      </c>
      <c r="AL17952">
        <v>12</v>
      </c>
      <c r="AM17952">
        <v>566.39</v>
      </c>
      <c r="AN17952">
        <v>600</v>
      </c>
      <c r="AO17952">
        <v>75</v>
      </c>
      <c r="AP17952">
        <v>1500</v>
      </c>
      <c r="AQ17952">
        <v>5</v>
      </c>
      <c r="AR17952">
        <v>468.52</v>
      </c>
      <c r="AS17952">
        <v>0</v>
      </c>
      <c r="AT17952">
        <v>0</v>
      </c>
      <c r="AU17952">
        <v>2000</v>
      </c>
      <c r="AV17952">
        <v>5</v>
      </c>
      <c r="AW17952">
        <v>0</v>
      </c>
      <c r="AX17952">
        <v>0</v>
      </c>
      <c r="AY17952">
        <v>0</v>
      </c>
      <c r="AZ17952">
        <v>0</v>
      </c>
      <c r="BA17952">
        <v>6</v>
      </c>
      <c r="BB17952">
        <v>83.46</v>
      </c>
      <c r="BC17952">
        <v>0</v>
      </c>
      <c r="BD17952">
        <v>0</v>
      </c>
      <c r="BE17952">
        <v>300</v>
      </c>
    </row>
    <row r="17953" spans="1:57" x14ac:dyDescent="0.35">
      <c r="A17953" t="s">
        <v>10</v>
      </c>
      <c r="B17953" t="s">
        <v>1151</v>
      </c>
      <c r="C17953">
        <v>104</v>
      </c>
      <c r="D17953">
        <v>5836.46</v>
      </c>
      <c r="E17953">
        <v>5000</v>
      </c>
      <c r="F17953">
        <v>0</v>
      </c>
      <c r="G17953">
        <v>20000</v>
      </c>
      <c r="H17953">
        <v>73</v>
      </c>
      <c r="I17953">
        <v>892.17</v>
      </c>
      <c r="J17953">
        <v>0</v>
      </c>
      <c r="K17953">
        <v>0</v>
      </c>
      <c r="L17953">
        <v>15000</v>
      </c>
      <c r="M17953">
        <v>99</v>
      </c>
      <c r="N17953">
        <v>239.95</v>
      </c>
      <c r="O17953">
        <v>188</v>
      </c>
      <c r="P17953">
        <v>0</v>
      </c>
      <c r="Q17953">
        <v>1380</v>
      </c>
      <c r="R17953">
        <v>104</v>
      </c>
      <c r="S17953">
        <v>1104.1199999999999</v>
      </c>
      <c r="T17953">
        <v>500</v>
      </c>
      <c r="U17953">
        <v>0</v>
      </c>
      <c r="V17953">
        <v>7000</v>
      </c>
      <c r="W17953">
        <v>123</v>
      </c>
      <c r="X17953">
        <v>2035.17</v>
      </c>
      <c r="Y17953">
        <v>1900</v>
      </c>
      <c r="Z17953">
        <v>0</v>
      </c>
      <c r="AA17953">
        <v>6000</v>
      </c>
      <c r="AB17953">
        <v>81</v>
      </c>
      <c r="AC17953">
        <v>1519.42</v>
      </c>
      <c r="AD17953">
        <v>600</v>
      </c>
      <c r="AE17953">
        <v>0</v>
      </c>
      <c r="AF17953">
        <v>6700</v>
      </c>
      <c r="AG17953">
        <v>85</v>
      </c>
      <c r="AH17953">
        <v>431.84</v>
      </c>
      <c r="AI17953">
        <v>200</v>
      </c>
      <c r="AJ17953">
        <v>0</v>
      </c>
      <c r="AK17953">
        <v>3000</v>
      </c>
      <c r="AL17953">
        <v>126</v>
      </c>
      <c r="AM17953">
        <v>520.5</v>
      </c>
      <c r="AN17953">
        <v>450</v>
      </c>
      <c r="AO17953">
        <v>0</v>
      </c>
      <c r="AP17953">
        <v>2300</v>
      </c>
      <c r="AQ17953">
        <v>72</v>
      </c>
      <c r="AR17953">
        <v>198.63</v>
      </c>
      <c r="AS17953">
        <v>0</v>
      </c>
      <c r="AT17953">
        <v>0</v>
      </c>
      <c r="AU17953">
        <v>2700</v>
      </c>
      <c r="AV17953">
        <v>65</v>
      </c>
      <c r="AW17953">
        <v>40.29</v>
      </c>
      <c r="AX17953">
        <v>0</v>
      </c>
      <c r="AY17953">
        <v>0</v>
      </c>
      <c r="AZ17953">
        <v>5200</v>
      </c>
      <c r="BA17953">
        <v>77</v>
      </c>
      <c r="BB17953">
        <v>842.43</v>
      </c>
      <c r="BC17953">
        <v>80</v>
      </c>
      <c r="BD17953">
        <v>0</v>
      </c>
      <c r="BE17953">
        <v>17000</v>
      </c>
    </row>
    <row r="17954" spans="1:57" x14ac:dyDescent="0.35">
      <c r="A17954" t="s">
        <v>10</v>
      </c>
      <c r="B17954" t="s">
        <v>1152</v>
      </c>
      <c r="C17954">
        <v>50</v>
      </c>
      <c r="D17954">
        <v>5396.87</v>
      </c>
      <c r="E17954">
        <v>4000</v>
      </c>
      <c r="F17954">
        <v>500</v>
      </c>
      <c r="G17954">
        <v>20000</v>
      </c>
      <c r="H17954">
        <v>26</v>
      </c>
      <c r="I17954">
        <v>410.8</v>
      </c>
      <c r="J17954">
        <v>0</v>
      </c>
      <c r="K17954">
        <v>0</v>
      </c>
      <c r="L17954">
        <v>5500</v>
      </c>
      <c r="M17954">
        <v>37</v>
      </c>
      <c r="N17954">
        <v>246.91</v>
      </c>
      <c r="O17954">
        <v>144</v>
      </c>
      <c r="P17954">
        <v>0</v>
      </c>
      <c r="Q17954">
        <v>1050</v>
      </c>
      <c r="R17954">
        <v>39</v>
      </c>
      <c r="S17954">
        <v>810.21</v>
      </c>
      <c r="T17954">
        <v>500</v>
      </c>
      <c r="U17954">
        <v>0</v>
      </c>
      <c r="V17954">
        <v>6000</v>
      </c>
      <c r="W17954">
        <v>58</v>
      </c>
      <c r="X17954">
        <v>2065.91</v>
      </c>
      <c r="Y17954">
        <v>1700</v>
      </c>
      <c r="Z17954">
        <v>200</v>
      </c>
      <c r="AA17954">
        <v>9000</v>
      </c>
      <c r="AB17954">
        <v>42</v>
      </c>
      <c r="AC17954">
        <v>2336.11</v>
      </c>
      <c r="AD17954">
        <v>1000</v>
      </c>
      <c r="AE17954">
        <v>0</v>
      </c>
      <c r="AF17954">
        <v>15000</v>
      </c>
      <c r="AG17954">
        <v>36</v>
      </c>
      <c r="AH17954">
        <v>584.78</v>
      </c>
      <c r="AI17954">
        <v>60</v>
      </c>
      <c r="AJ17954">
        <v>0</v>
      </c>
      <c r="AK17954">
        <v>3000</v>
      </c>
      <c r="AL17954">
        <v>61</v>
      </c>
      <c r="AM17954">
        <v>663.59</v>
      </c>
      <c r="AN17954">
        <v>400</v>
      </c>
      <c r="AO17954">
        <v>10</v>
      </c>
      <c r="AP17954">
        <v>13000</v>
      </c>
      <c r="AQ17954">
        <v>27</v>
      </c>
      <c r="AR17954">
        <v>249.44</v>
      </c>
      <c r="AS17954">
        <v>0</v>
      </c>
      <c r="AT17954">
        <v>0</v>
      </c>
      <c r="AU17954">
        <v>6500</v>
      </c>
      <c r="AV17954">
        <v>28</v>
      </c>
      <c r="AW17954">
        <v>789.92</v>
      </c>
      <c r="AX17954">
        <v>0</v>
      </c>
      <c r="AY17954">
        <v>0</v>
      </c>
      <c r="AZ17954">
        <v>20000</v>
      </c>
      <c r="BA17954">
        <v>32</v>
      </c>
      <c r="BB17954">
        <v>1410.01</v>
      </c>
      <c r="BC17954">
        <v>1000</v>
      </c>
      <c r="BD17954">
        <v>0</v>
      </c>
      <c r="BE17954">
        <v>12330</v>
      </c>
    </row>
    <row r="17955" spans="1:57" x14ac:dyDescent="0.35">
      <c r="A17955" t="s">
        <v>10</v>
      </c>
      <c r="B17955" t="s">
        <v>339</v>
      </c>
      <c r="C17955">
        <v>8</v>
      </c>
      <c r="D17955">
        <v>7185.5</v>
      </c>
      <c r="E17955">
        <v>7000</v>
      </c>
      <c r="F17955">
        <v>2100</v>
      </c>
      <c r="G17955">
        <v>15000</v>
      </c>
      <c r="H17955">
        <v>3</v>
      </c>
      <c r="I17955">
        <v>3023.4</v>
      </c>
      <c r="J17955">
        <v>0</v>
      </c>
      <c r="K17955">
        <v>0</v>
      </c>
      <c r="L17955">
        <v>9000</v>
      </c>
      <c r="M17955">
        <v>7</v>
      </c>
      <c r="N17955">
        <v>264.52999999999997</v>
      </c>
      <c r="O17955">
        <v>150</v>
      </c>
      <c r="P17955">
        <v>0</v>
      </c>
      <c r="Q17955">
        <v>700</v>
      </c>
      <c r="R17955">
        <v>9</v>
      </c>
      <c r="S17955">
        <v>1288.6199999999999</v>
      </c>
      <c r="T17955">
        <v>1000</v>
      </c>
      <c r="U17955">
        <v>0</v>
      </c>
      <c r="V17955">
        <v>4000</v>
      </c>
      <c r="W17955">
        <v>10</v>
      </c>
      <c r="X17955">
        <v>2362.14</v>
      </c>
      <c r="Y17955">
        <v>2500</v>
      </c>
      <c r="Z17955">
        <v>200</v>
      </c>
      <c r="AA17955">
        <v>5700</v>
      </c>
      <c r="AB17955">
        <v>7</v>
      </c>
      <c r="AC17955">
        <v>2352.64</v>
      </c>
      <c r="AD17955">
        <v>2500</v>
      </c>
      <c r="AE17955">
        <v>500</v>
      </c>
      <c r="AF17955">
        <v>5600</v>
      </c>
      <c r="AG17955">
        <v>4</v>
      </c>
      <c r="AH17955">
        <v>366.45</v>
      </c>
      <c r="AI17955">
        <v>400</v>
      </c>
      <c r="AJ17955">
        <v>200</v>
      </c>
      <c r="AK17955">
        <v>500</v>
      </c>
      <c r="AL17955">
        <v>10</v>
      </c>
      <c r="AM17955">
        <v>481.61</v>
      </c>
      <c r="AN17955">
        <v>350</v>
      </c>
      <c r="AO17955">
        <v>200</v>
      </c>
      <c r="AP17955">
        <v>1000</v>
      </c>
      <c r="AQ17955">
        <v>2</v>
      </c>
      <c r="AR17955">
        <v>0</v>
      </c>
      <c r="AS17955">
        <v>0</v>
      </c>
      <c r="AT17955">
        <v>0</v>
      </c>
      <c r="AU17955">
        <v>0</v>
      </c>
      <c r="AV17955">
        <v>2</v>
      </c>
      <c r="AW17955">
        <v>0</v>
      </c>
      <c r="AX17955">
        <v>0</v>
      </c>
      <c r="AY17955">
        <v>0</v>
      </c>
      <c r="AZ17955">
        <v>0</v>
      </c>
      <c r="BA17955">
        <v>2</v>
      </c>
      <c r="BB17955">
        <v>1846.06</v>
      </c>
      <c r="BC17955">
        <v>2000</v>
      </c>
      <c r="BD17955">
        <v>1000</v>
      </c>
      <c r="BE17955">
        <v>2000</v>
      </c>
    </row>
    <row r="17956" spans="1:57" x14ac:dyDescent="0.35">
      <c r="A17956" t="s">
        <v>11</v>
      </c>
      <c r="B17956" t="s">
        <v>1151</v>
      </c>
      <c r="C17956">
        <v>114</v>
      </c>
      <c r="D17956">
        <v>6623.77</v>
      </c>
      <c r="E17956">
        <v>6000</v>
      </c>
      <c r="F17956">
        <v>700</v>
      </c>
      <c r="G17956">
        <v>25000</v>
      </c>
      <c r="H17956">
        <v>78</v>
      </c>
      <c r="I17956">
        <v>1268.4100000000001</v>
      </c>
      <c r="J17956">
        <v>0</v>
      </c>
      <c r="K17956">
        <v>0</v>
      </c>
      <c r="L17956">
        <v>9000</v>
      </c>
      <c r="M17956">
        <v>98</v>
      </c>
      <c r="N17956">
        <v>331.46</v>
      </c>
      <c r="O17956">
        <v>200</v>
      </c>
      <c r="P17956">
        <v>0</v>
      </c>
      <c r="Q17956">
        <v>7000</v>
      </c>
      <c r="R17956">
        <v>106</v>
      </c>
      <c r="S17956">
        <v>1146.9100000000001</v>
      </c>
      <c r="T17956">
        <v>600</v>
      </c>
      <c r="U17956">
        <v>0</v>
      </c>
      <c r="V17956">
        <v>10000</v>
      </c>
      <c r="W17956">
        <v>128</v>
      </c>
      <c r="X17956">
        <v>2518.64</v>
      </c>
      <c r="Y17956">
        <v>2000</v>
      </c>
      <c r="Z17956">
        <v>0</v>
      </c>
      <c r="AA17956">
        <v>16000</v>
      </c>
      <c r="AB17956">
        <v>83</v>
      </c>
      <c r="AC17956">
        <v>1899.45</v>
      </c>
      <c r="AD17956">
        <v>1500</v>
      </c>
      <c r="AE17956">
        <v>0</v>
      </c>
      <c r="AF17956">
        <v>10000</v>
      </c>
      <c r="AG17956">
        <v>101</v>
      </c>
      <c r="AH17956">
        <v>456</v>
      </c>
      <c r="AI17956">
        <v>300</v>
      </c>
      <c r="AJ17956">
        <v>0</v>
      </c>
      <c r="AK17956">
        <v>3000</v>
      </c>
      <c r="AL17956">
        <v>130</v>
      </c>
      <c r="AM17956">
        <v>693.62</v>
      </c>
      <c r="AN17956">
        <v>500</v>
      </c>
      <c r="AO17956">
        <v>0</v>
      </c>
      <c r="AP17956">
        <v>15000</v>
      </c>
      <c r="AQ17956">
        <v>75</v>
      </c>
      <c r="AR17956">
        <v>348.56</v>
      </c>
      <c r="AS17956">
        <v>0</v>
      </c>
      <c r="AT17956">
        <v>0</v>
      </c>
      <c r="AU17956">
        <v>5000</v>
      </c>
      <c r="AV17956">
        <v>71</v>
      </c>
      <c r="AW17956">
        <v>86.44</v>
      </c>
      <c r="AX17956">
        <v>0</v>
      </c>
      <c r="AY17956">
        <v>0</v>
      </c>
      <c r="AZ17956">
        <v>5500</v>
      </c>
      <c r="BA17956">
        <v>76</v>
      </c>
      <c r="BB17956">
        <v>606.45000000000005</v>
      </c>
      <c r="BC17956">
        <v>0</v>
      </c>
      <c r="BD17956">
        <v>0</v>
      </c>
      <c r="BE17956">
        <v>6000</v>
      </c>
    </row>
    <row r="17957" spans="1:57" x14ac:dyDescent="0.35">
      <c r="A17957" t="s">
        <v>11</v>
      </c>
      <c r="B17957" t="s">
        <v>1152</v>
      </c>
      <c r="C17957">
        <v>45</v>
      </c>
      <c r="D17957">
        <v>8136.31</v>
      </c>
      <c r="E17957">
        <v>7000</v>
      </c>
      <c r="F17957">
        <v>900</v>
      </c>
      <c r="G17957">
        <v>40000</v>
      </c>
      <c r="H17957">
        <v>29</v>
      </c>
      <c r="I17957">
        <v>1039.17</v>
      </c>
      <c r="J17957">
        <v>0</v>
      </c>
      <c r="K17957">
        <v>0</v>
      </c>
      <c r="L17957">
        <v>10000</v>
      </c>
      <c r="M17957">
        <v>36</v>
      </c>
      <c r="N17957">
        <v>375.15</v>
      </c>
      <c r="O17957">
        <v>200</v>
      </c>
      <c r="P17957">
        <v>0</v>
      </c>
      <c r="Q17957">
        <v>2000</v>
      </c>
      <c r="R17957">
        <v>41</v>
      </c>
      <c r="S17957">
        <v>953.76</v>
      </c>
      <c r="T17957">
        <v>600</v>
      </c>
      <c r="U17957">
        <v>50</v>
      </c>
      <c r="V17957">
        <v>5000</v>
      </c>
      <c r="W17957">
        <v>49</v>
      </c>
      <c r="X17957">
        <v>2313.5100000000002</v>
      </c>
      <c r="Y17957">
        <v>2500</v>
      </c>
      <c r="Z17957">
        <v>300</v>
      </c>
      <c r="AA17957">
        <v>6000</v>
      </c>
      <c r="AB17957">
        <v>44</v>
      </c>
      <c r="AC17957">
        <v>1907.08</v>
      </c>
      <c r="AD17957">
        <v>1500</v>
      </c>
      <c r="AE17957">
        <v>0</v>
      </c>
      <c r="AF17957">
        <v>8000</v>
      </c>
      <c r="AG17957">
        <v>36</v>
      </c>
      <c r="AH17957">
        <v>738.25</v>
      </c>
      <c r="AI17957">
        <v>150</v>
      </c>
      <c r="AJ17957">
        <v>0</v>
      </c>
      <c r="AK17957">
        <v>9000</v>
      </c>
      <c r="AL17957">
        <v>56</v>
      </c>
      <c r="AM17957">
        <v>483.38</v>
      </c>
      <c r="AN17957">
        <v>500</v>
      </c>
      <c r="AO17957">
        <v>105</v>
      </c>
      <c r="AP17957">
        <v>1000</v>
      </c>
      <c r="AQ17957">
        <v>31</v>
      </c>
      <c r="AR17957">
        <v>359.94</v>
      </c>
      <c r="AS17957">
        <v>0</v>
      </c>
      <c r="AT17957">
        <v>0</v>
      </c>
      <c r="AU17957">
        <v>5000</v>
      </c>
      <c r="AV17957">
        <v>31</v>
      </c>
      <c r="AW17957">
        <v>2159.2199999999998</v>
      </c>
      <c r="AX17957">
        <v>0</v>
      </c>
      <c r="AY17957">
        <v>0</v>
      </c>
      <c r="AZ17957">
        <v>57000</v>
      </c>
      <c r="BA17957">
        <v>34</v>
      </c>
      <c r="BB17957">
        <v>720.81</v>
      </c>
      <c r="BC17957">
        <v>0</v>
      </c>
      <c r="BD17957">
        <v>0</v>
      </c>
      <c r="BE17957">
        <v>3000</v>
      </c>
    </row>
    <row r="17958" spans="1:57" x14ac:dyDescent="0.35">
      <c r="A17958" t="s">
        <v>11</v>
      </c>
      <c r="B17958" t="s">
        <v>339</v>
      </c>
      <c r="C17958">
        <v>9</v>
      </c>
      <c r="D17958">
        <v>8579.01</v>
      </c>
      <c r="E17958">
        <v>10000</v>
      </c>
      <c r="F17958">
        <v>1440</v>
      </c>
      <c r="G17958">
        <v>15000</v>
      </c>
      <c r="H17958">
        <v>10</v>
      </c>
      <c r="I17958">
        <v>801.67</v>
      </c>
      <c r="J17958">
        <v>0</v>
      </c>
      <c r="K17958">
        <v>0</v>
      </c>
      <c r="L17958">
        <v>7000</v>
      </c>
      <c r="M17958">
        <v>10</v>
      </c>
      <c r="N17958">
        <v>127.01</v>
      </c>
      <c r="O17958">
        <v>50</v>
      </c>
      <c r="P17958">
        <v>0</v>
      </c>
      <c r="Q17958">
        <v>350</v>
      </c>
      <c r="R17958">
        <v>9</v>
      </c>
      <c r="S17958">
        <v>1427.69</v>
      </c>
      <c r="T17958">
        <v>1000</v>
      </c>
      <c r="U17958">
        <v>0</v>
      </c>
      <c r="V17958">
        <v>5000</v>
      </c>
      <c r="W17958">
        <v>11</v>
      </c>
      <c r="X17958">
        <v>2571.3000000000002</v>
      </c>
      <c r="Y17958">
        <v>2500</v>
      </c>
      <c r="Z17958">
        <v>1200</v>
      </c>
      <c r="AA17958">
        <v>4100</v>
      </c>
      <c r="AB17958">
        <v>10</v>
      </c>
      <c r="AC17958">
        <v>2762.66</v>
      </c>
      <c r="AD17958">
        <v>2000</v>
      </c>
      <c r="AE17958">
        <v>0</v>
      </c>
      <c r="AF17958">
        <v>11500</v>
      </c>
      <c r="AG17958">
        <v>11</v>
      </c>
      <c r="AH17958">
        <v>373.69</v>
      </c>
      <c r="AI17958">
        <v>300</v>
      </c>
      <c r="AJ17958">
        <v>0</v>
      </c>
      <c r="AK17958">
        <v>1000</v>
      </c>
      <c r="AL17958">
        <v>14</v>
      </c>
      <c r="AM17958">
        <v>601.39</v>
      </c>
      <c r="AN17958">
        <v>500</v>
      </c>
      <c r="AO17958">
        <v>165</v>
      </c>
      <c r="AP17958">
        <v>1500</v>
      </c>
      <c r="AQ17958">
        <v>11</v>
      </c>
      <c r="AR17958">
        <v>1709.26</v>
      </c>
      <c r="AS17958">
        <v>450</v>
      </c>
      <c r="AT17958">
        <v>0</v>
      </c>
      <c r="AU17958">
        <v>10000</v>
      </c>
      <c r="AV17958">
        <v>10</v>
      </c>
      <c r="AW17958">
        <v>226.42</v>
      </c>
      <c r="AX17958">
        <v>0</v>
      </c>
      <c r="AY17958">
        <v>0</v>
      </c>
      <c r="AZ17958">
        <v>2000</v>
      </c>
      <c r="BA17958">
        <v>10</v>
      </c>
      <c r="BB17958">
        <v>461.16</v>
      </c>
      <c r="BC17958">
        <v>500</v>
      </c>
      <c r="BD17958">
        <v>0</v>
      </c>
      <c r="BE17958">
        <v>1000</v>
      </c>
    </row>
    <row r="17959" spans="1:57" x14ac:dyDescent="0.35">
      <c r="A17959" t="s">
        <v>12</v>
      </c>
      <c r="B17959" t="s">
        <v>1151</v>
      </c>
      <c r="C17959">
        <v>105</v>
      </c>
      <c r="D17959">
        <v>5579.76</v>
      </c>
      <c r="E17959">
        <v>4000</v>
      </c>
      <c r="F17959">
        <v>0</v>
      </c>
      <c r="G17959">
        <v>25000</v>
      </c>
      <c r="H17959">
        <v>97</v>
      </c>
      <c r="I17959">
        <v>2306.48</v>
      </c>
      <c r="J17959">
        <v>1000</v>
      </c>
      <c r="K17959">
        <v>0</v>
      </c>
      <c r="L17959">
        <v>15000</v>
      </c>
      <c r="M17959">
        <v>95</v>
      </c>
      <c r="N17959">
        <v>365.83</v>
      </c>
      <c r="O17959">
        <v>300</v>
      </c>
      <c r="P17959">
        <v>0</v>
      </c>
      <c r="Q17959">
        <v>1500</v>
      </c>
      <c r="R17959">
        <v>97</v>
      </c>
      <c r="S17959">
        <v>745.11</v>
      </c>
      <c r="T17959">
        <v>500</v>
      </c>
      <c r="U17959">
        <v>0</v>
      </c>
      <c r="V17959">
        <v>5000</v>
      </c>
      <c r="W17959">
        <v>108</v>
      </c>
      <c r="X17959">
        <v>2444.0700000000002</v>
      </c>
      <c r="Y17959">
        <v>2500</v>
      </c>
      <c r="Z17959">
        <v>0</v>
      </c>
      <c r="AA17959">
        <v>6000</v>
      </c>
      <c r="AB17959">
        <v>78</v>
      </c>
      <c r="AC17959">
        <v>1251.21</v>
      </c>
      <c r="AD17959">
        <v>0</v>
      </c>
      <c r="AE17959">
        <v>0</v>
      </c>
      <c r="AF17959">
        <v>7750</v>
      </c>
      <c r="AG17959">
        <v>87</v>
      </c>
      <c r="AH17959">
        <v>466.46</v>
      </c>
      <c r="AI17959">
        <v>300</v>
      </c>
      <c r="AJ17959">
        <v>0</v>
      </c>
      <c r="AK17959">
        <v>4000</v>
      </c>
      <c r="AL17959">
        <v>122</v>
      </c>
      <c r="AM17959">
        <v>627.74</v>
      </c>
      <c r="AN17959">
        <v>400</v>
      </c>
      <c r="AO17959">
        <v>0</v>
      </c>
      <c r="AP17959">
        <v>12000</v>
      </c>
      <c r="AQ17959">
        <v>73</v>
      </c>
      <c r="AR17959">
        <v>203.63</v>
      </c>
      <c r="AS17959">
        <v>0</v>
      </c>
      <c r="AT17959">
        <v>0</v>
      </c>
      <c r="AU17959">
        <v>3000</v>
      </c>
      <c r="AV17959">
        <v>64</v>
      </c>
      <c r="AW17959">
        <v>0</v>
      </c>
      <c r="AX17959">
        <v>0</v>
      </c>
      <c r="AY17959">
        <v>0</v>
      </c>
      <c r="AZ17959">
        <v>0</v>
      </c>
      <c r="BA17959">
        <v>73</v>
      </c>
      <c r="BB17959">
        <v>1085.8800000000001</v>
      </c>
      <c r="BC17959">
        <v>500</v>
      </c>
      <c r="BD17959">
        <v>0</v>
      </c>
      <c r="BE17959">
        <v>10000</v>
      </c>
    </row>
    <row r="17960" spans="1:57" x14ac:dyDescent="0.35">
      <c r="A17960" t="s">
        <v>12</v>
      </c>
      <c r="B17960" t="s">
        <v>1152</v>
      </c>
      <c r="C17960">
        <v>41</v>
      </c>
      <c r="D17960">
        <v>9506.27</v>
      </c>
      <c r="E17960">
        <v>9000</v>
      </c>
      <c r="F17960">
        <v>500</v>
      </c>
      <c r="G17960">
        <v>30000</v>
      </c>
      <c r="H17960">
        <v>34</v>
      </c>
      <c r="I17960">
        <v>2740.98</v>
      </c>
      <c r="J17960">
        <v>2000</v>
      </c>
      <c r="K17960">
        <v>0</v>
      </c>
      <c r="L17960">
        <v>13000</v>
      </c>
      <c r="M17960">
        <v>33</v>
      </c>
      <c r="N17960">
        <v>537.32000000000005</v>
      </c>
      <c r="O17960">
        <v>400</v>
      </c>
      <c r="P17960">
        <v>0</v>
      </c>
      <c r="Q17960">
        <v>3000</v>
      </c>
      <c r="R17960">
        <v>33</v>
      </c>
      <c r="S17960">
        <v>1095.3599999999999</v>
      </c>
      <c r="T17960">
        <v>1000</v>
      </c>
      <c r="U17960">
        <v>0</v>
      </c>
      <c r="V17960">
        <v>3000</v>
      </c>
      <c r="W17960">
        <v>43</v>
      </c>
      <c r="X17960">
        <v>2458.54</v>
      </c>
      <c r="Y17960">
        <v>2000</v>
      </c>
      <c r="Z17960">
        <v>0</v>
      </c>
      <c r="AA17960">
        <v>6000</v>
      </c>
      <c r="AB17960">
        <v>35</v>
      </c>
      <c r="AC17960">
        <v>1357.59</v>
      </c>
      <c r="AD17960">
        <v>1000</v>
      </c>
      <c r="AE17960">
        <v>0</v>
      </c>
      <c r="AF17960">
        <v>6250</v>
      </c>
      <c r="AG17960">
        <v>36</v>
      </c>
      <c r="AH17960">
        <v>721.06</v>
      </c>
      <c r="AI17960">
        <v>500</v>
      </c>
      <c r="AJ17960">
        <v>0</v>
      </c>
      <c r="AK17960">
        <v>5000</v>
      </c>
      <c r="AL17960">
        <v>54</v>
      </c>
      <c r="AM17960">
        <v>555.27</v>
      </c>
      <c r="AN17960">
        <v>500</v>
      </c>
      <c r="AO17960">
        <v>70</v>
      </c>
      <c r="AP17960">
        <v>1500</v>
      </c>
      <c r="AQ17960">
        <v>29</v>
      </c>
      <c r="AR17960">
        <v>342.27</v>
      </c>
      <c r="AS17960">
        <v>0</v>
      </c>
      <c r="AT17960">
        <v>0</v>
      </c>
      <c r="AU17960">
        <v>2500</v>
      </c>
      <c r="AV17960">
        <v>26</v>
      </c>
      <c r="AW17960">
        <v>1512.34</v>
      </c>
      <c r="AX17960">
        <v>0</v>
      </c>
      <c r="AY17960">
        <v>0</v>
      </c>
      <c r="AZ17960">
        <v>30000</v>
      </c>
      <c r="BA17960">
        <v>34</v>
      </c>
      <c r="BB17960">
        <v>854.97</v>
      </c>
      <c r="BC17960">
        <v>300</v>
      </c>
      <c r="BD17960">
        <v>0</v>
      </c>
      <c r="BE17960">
        <v>5500</v>
      </c>
    </row>
    <row r="17961" spans="1:57" x14ac:dyDescent="0.35">
      <c r="A17961" t="s">
        <v>12</v>
      </c>
      <c r="B17961" t="s">
        <v>339</v>
      </c>
      <c r="C17961">
        <v>19</v>
      </c>
      <c r="D17961">
        <v>6806.89</v>
      </c>
      <c r="E17961">
        <v>5500</v>
      </c>
      <c r="F17961">
        <v>2000</v>
      </c>
      <c r="G17961">
        <v>20000</v>
      </c>
      <c r="H17961">
        <v>11</v>
      </c>
      <c r="I17961">
        <v>3597.65</v>
      </c>
      <c r="J17961">
        <v>3500</v>
      </c>
      <c r="K17961">
        <v>0</v>
      </c>
      <c r="L17961">
        <v>10000</v>
      </c>
      <c r="M17961">
        <v>17</v>
      </c>
      <c r="N17961">
        <v>382.41</v>
      </c>
      <c r="O17961">
        <v>300</v>
      </c>
      <c r="P17961">
        <v>0</v>
      </c>
      <c r="Q17961">
        <v>1000</v>
      </c>
      <c r="R17961">
        <v>15</v>
      </c>
      <c r="S17961">
        <v>1145.99</v>
      </c>
      <c r="T17961">
        <v>1000</v>
      </c>
      <c r="U17961">
        <v>0</v>
      </c>
      <c r="V17961">
        <v>3000</v>
      </c>
      <c r="W17961">
        <v>21</v>
      </c>
      <c r="X17961">
        <v>2864.86</v>
      </c>
      <c r="Y17961">
        <v>2500</v>
      </c>
      <c r="Z17961">
        <v>0</v>
      </c>
      <c r="AA17961">
        <v>11500</v>
      </c>
      <c r="AB17961">
        <v>14</v>
      </c>
      <c r="AC17961">
        <v>1864.37</v>
      </c>
      <c r="AD17961">
        <v>1700</v>
      </c>
      <c r="AE17961">
        <v>0</v>
      </c>
      <c r="AF17961">
        <v>6000</v>
      </c>
      <c r="AG17961">
        <v>12</v>
      </c>
      <c r="AH17961">
        <v>376.92</v>
      </c>
      <c r="AI17961">
        <v>400</v>
      </c>
      <c r="AJ17961">
        <v>0</v>
      </c>
      <c r="AK17961">
        <v>1800</v>
      </c>
      <c r="AL17961">
        <v>22</v>
      </c>
      <c r="AM17961">
        <v>701.69</v>
      </c>
      <c r="AN17961">
        <v>600</v>
      </c>
      <c r="AO17961">
        <v>240</v>
      </c>
      <c r="AP17961">
        <v>1100</v>
      </c>
      <c r="AQ17961">
        <v>9</v>
      </c>
      <c r="AR17961">
        <v>128.56</v>
      </c>
      <c r="AS17961">
        <v>0</v>
      </c>
      <c r="AT17961">
        <v>0</v>
      </c>
      <c r="AU17961">
        <v>1200</v>
      </c>
      <c r="AV17961">
        <v>6</v>
      </c>
      <c r="AW17961">
        <v>0</v>
      </c>
      <c r="AX17961">
        <v>0</v>
      </c>
      <c r="AY17961">
        <v>0</v>
      </c>
      <c r="AZ17961">
        <v>0</v>
      </c>
      <c r="BA17961">
        <v>9</v>
      </c>
      <c r="BB17961">
        <v>618.96</v>
      </c>
      <c r="BC17961">
        <v>0</v>
      </c>
      <c r="BD17961">
        <v>0</v>
      </c>
      <c r="BE17961">
        <v>3000</v>
      </c>
    </row>
    <row r="17962" spans="1:57" x14ac:dyDescent="0.35">
      <c r="A17962" t="s">
        <v>13</v>
      </c>
      <c r="B17962" t="s">
        <v>1151</v>
      </c>
      <c r="C17962">
        <v>112</v>
      </c>
      <c r="D17962">
        <v>6167.45</v>
      </c>
      <c r="E17962">
        <v>4000</v>
      </c>
      <c r="F17962">
        <v>0</v>
      </c>
      <c r="G17962">
        <v>80000</v>
      </c>
      <c r="H17962">
        <v>73</v>
      </c>
      <c r="I17962">
        <v>261.79000000000002</v>
      </c>
      <c r="J17962">
        <v>0</v>
      </c>
      <c r="K17962">
        <v>0</v>
      </c>
      <c r="L17962">
        <v>10000</v>
      </c>
      <c r="M17962">
        <v>99</v>
      </c>
      <c r="N17962">
        <v>474.85</v>
      </c>
      <c r="O17962">
        <v>120</v>
      </c>
      <c r="P17962">
        <v>0</v>
      </c>
      <c r="Q17962">
        <v>15000</v>
      </c>
      <c r="R17962">
        <v>91</v>
      </c>
      <c r="S17962">
        <v>825.19</v>
      </c>
      <c r="T17962">
        <v>400</v>
      </c>
      <c r="U17962">
        <v>0</v>
      </c>
      <c r="V17962">
        <v>5000</v>
      </c>
      <c r="W17962">
        <v>126</v>
      </c>
      <c r="X17962">
        <v>1388.34</v>
      </c>
      <c r="Y17962">
        <v>1000</v>
      </c>
      <c r="Z17962">
        <v>0</v>
      </c>
      <c r="AA17962">
        <v>7000</v>
      </c>
      <c r="AB17962">
        <v>80</v>
      </c>
      <c r="AC17962">
        <v>1151.1400000000001</v>
      </c>
      <c r="AD17962">
        <v>240</v>
      </c>
      <c r="AE17962">
        <v>0</v>
      </c>
      <c r="AF17962">
        <v>6800</v>
      </c>
      <c r="AG17962">
        <v>85</v>
      </c>
      <c r="AH17962">
        <v>592.23</v>
      </c>
      <c r="AI17962">
        <v>100</v>
      </c>
      <c r="AJ17962">
        <v>0</v>
      </c>
      <c r="AK17962">
        <v>10000</v>
      </c>
      <c r="AL17962">
        <v>132</v>
      </c>
      <c r="AM17962">
        <v>492.61</v>
      </c>
      <c r="AN17962">
        <v>400</v>
      </c>
      <c r="AO17962">
        <v>0</v>
      </c>
      <c r="AP17962">
        <v>11000</v>
      </c>
      <c r="AQ17962">
        <v>73</v>
      </c>
      <c r="AR17962">
        <v>200.42</v>
      </c>
      <c r="AS17962">
        <v>0</v>
      </c>
      <c r="AT17962">
        <v>0</v>
      </c>
      <c r="AU17962">
        <v>15000</v>
      </c>
      <c r="AV17962">
        <v>70</v>
      </c>
      <c r="AW17962">
        <v>100.38</v>
      </c>
      <c r="AX17962">
        <v>0</v>
      </c>
      <c r="AY17962">
        <v>0</v>
      </c>
      <c r="AZ17962">
        <v>4000</v>
      </c>
      <c r="BA17962">
        <v>79</v>
      </c>
      <c r="BB17962">
        <v>986.96</v>
      </c>
      <c r="BC17962">
        <v>200</v>
      </c>
      <c r="BD17962">
        <v>0</v>
      </c>
      <c r="BE17962">
        <v>8000</v>
      </c>
    </row>
    <row r="17963" spans="1:57" x14ac:dyDescent="0.35">
      <c r="A17963" t="s">
        <v>13</v>
      </c>
      <c r="B17963" t="s">
        <v>1152</v>
      </c>
      <c r="C17963">
        <v>37</v>
      </c>
      <c r="D17963">
        <v>7739.88</v>
      </c>
      <c r="E17963">
        <v>5500</v>
      </c>
      <c r="F17963">
        <v>500</v>
      </c>
      <c r="G17963">
        <v>25000</v>
      </c>
      <c r="H17963">
        <v>29</v>
      </c>
      <c r="I17963">
        <v>497.94</v>
      </c>
      <c r="J17963">
        <v>0</v>
      </c>
      <c r="K17963">
        <v>0</v>
      </c>
      <c r="L17963">
        <v>5000</v>
      </c>
      <c r="M17963">
        <v>38</v>
      </c>
      <c r="N17963">
        <v>247.53</v>
      </c>
      <c r="O17963">
        <v>200</v>
      </c>
      <c r="P17963">
        <v>0</v>
      </c>
      <c r="Q17963">
        <v>1000</v>
      </c>
      <c r="R17963">
        <v>35</v>
      </c>
      <c r="S17963">
        <v>699.39</v>
      </c>
      <c r="T17963">
        <v>500</v>
      </c>
      <c r="U17963">
        <v>0</v>
      </c>
      <c r="V17963">
        <v>3000</v>
      </c>
      <c r="W17963">
        <v>46</v>
      </c>
      <c r="X17963">
        <v>2756.21</v>
      </c>
      <c r="Y17963">
        <v>1000</v>
      </c>
      <c r="Z17963">
        <v>0</v>
      </c>
      <c r="AA17963">
        <v>25000</v>
      </c>
      <c r="AB17963">
        <v>36</v>
      </c>
      <c r="AC17963">
        <v>2160.04</v>
      </c>
      <c r="AD17963">
        <v>1200</v>
      </c>
      <c r="AE17963">
        <v>0</v>
      </c>
      <c r="AF17963">
        <v>12000</v>
      </c>
      <c r="AG17963">
        <v>35</v>
      </c>
      <c r="AH17963">
        <v>764.7</v>
      </c>
      <c r="AI17963">
        <v>250</v>
      </c>
      <c r="AJ17963">
        <v>0</v>
      </c>
      <c r="AK17963">
        <v>10000</v>
      </c>
      <c r="AL17963">
        <v>49</v>
      </c>
      <c r="AM17963">
        <v>442.14</v>
      </c>
      <c r="AN17963">
        <v>400</v>
      </c>
      <c r="AO17963">
        <v>0</v>
      </c>
      <c r="AP17963">
        <v>3000</v>
      </c>
      <c r="AQ17963">
        <v>26</v>
      </c>
      <c r="AR17963">
        <v>18.52</v>
      </c>
      <c r="AS17963">
        <v>0</v>
      </c>
      <c r="AT17963">
        <v>0</v>
      </c>
      <c r="AU17963">
        <v>1200</v>
      </c>
      <c r="AV17963">
        <v>27</v>
      </c>
      <c r="AW17963">
        <v>174.55</v>
      </c>
      <c r="AX17963">
        <v>0</v>
      </c>
      <c r="AY17963">
        <v>0</v>
      </c>
      <c r="AZ17963">
        <v>5800</v>
      </c>
      <c r="BA17963">
        <v>35</v>
      </c>
      <c r="BB17963">
        <v>1447.47</v>
      </c>
      <c r="BC17963">
        <v>750</v>
      </c>
      <c r="BD17963">
        <v>0</v>
      </c>
      <c r="BE17963">
        <v>7000</v>
      </c>
    </row>
    <row r="17964" spans="1:57" x14ac:dyDescent="0.35">
      <c r="A17964" t="s">
        <v>13</v>
      </c>
      <c r="B17964" t="s">
        <v>339</v>
      </c>
      <c r="C17964">
        <v>13</v>
      </c>
      <c r="D17964">
        <v>9262.5300000000007</v>
      </c>
      <c r="E17964">
        <v>7000</v>
      </c>
      <c r="F17964">
        <v>2000</v>
      </c>
      <c r="G17964">
        <v>30000</v>
      </c>
      <c r="H17964">
        <v>7</v>
      </c>
      <c r="I17964">
        <v>104.13</v>
      </c>
      <c r="J17964">
        <v>0</v>
      </c>
      <c r="K17964">
        <v>0</v>
      </c>
      <c r="L17964">
        <v>1000</v>
      </c>
      <c r="M17964">
        <v>9</v>
      </c>
      <c r="N17964">
        <v>510.05</v>
      </c>
      <c r="O17964">
        <v>250</v>
      </c>
      <c r="P17964">
        <v>0</v>
      </c>
      <c r="Q17964">
        <v>1500</v>
      </c>
      <c r="R17964">
        <v>10</v>
      </c>
      <c r="S17964">
        <v>2799.22</v>
      </c>
      <c r="T17964">
        <v>2000</v>
      </c>
      <c r="U17964">
        <v>150</v>
      </c>
      <c r="V17964">
        <v>5000</v>
      </c>
      <c r="W17964">
        <v>13</v>
      </c>
      <c r="X17964">
        <v>2285.5</v>
      </c>
      <c r="Y17964">
        <v>2000</v>
      </c>
      <c r="Z17964">
        <v>100</v>
      </c>
      <c r="AA17964">
        <v>9000</v>
      </c>
      <c r="AB17964">
        <v>11</v>
      </c>
      <c r="AC17964">
        <v>2211.29</v>
      </c>
      <c r="AD17964">
        <v>1200</v>
      </c>
      <c r="AE17964">
        <v>0</v>
      </c>
      <c r="AF17964">
        <v>5000</v>
      </c>
      <c r="AG17964">
        <v>6</v>
      </c>
      <c r="AH17964">
        <v>146.47</v>
      </c>
      <c r="AI17964">
        <v>0</v>
      </c>
      <c r="AJ17964">
        <v>0</v>
      </c>
      <c r="AK17964">
        <v>500</v>
      </c>
      <c r="AL17964">
        <v>14</v>
      </c>
      <c r="AM17964">
        <v>739.11</v>
      </c>
      <c r="AN17964">
        <v>600</v>
      </c>
      <c r="AO17964">
        <v>160</v>
      </c>
      <c r="AP17964">
        <v>1500</v>
      </c>
      <c r="AQ17964">
        <v>7</v>
      </c>
      <c r="AR17964">
        <v>138.77000000000001</v>
      </c>
      <c r="AS17964">
        <v>0</v>
      </c>
      <c r="AT17964">
        <v>0</v>
      </c>
      <c r="AU17964">
        <v>600</v>
      </c>
      <c r="AV17964">
        <v>6</v>
      </c>
      <c r="AW17964">
        <v>0</v>
      </c>
      <c r="AX17964">
        <v>0</v>
      </c>
      <c r="AY17964">
        <v>0</v>
      </c>
      <c r="AZ17964">
        <v>0</v>
      </c>
      <c r="BA17964">
        <v>10</v>
      </c>
      <c r="BB17964">
        <v>532.49</v>
      </c>
      <c r="BC17964">
        <v>200</v>
      </c>
      <c r="BD17964">
        <v>0</v>
      </c>
      <c r="BE17964">
        <v>2500</v>
      </c>
    </row>
    <row r="17965" spans="1:57" x14ac:dyDescent="0.35">
      <c r="A17965" t="s">
        <v>14</v>
      </c>
      <c r="B17965" t="s">
        <v>1151</v>
      </c>
      <c r="C17965">
        <v>98</v>
      </c>
      <c r="D17965">
        <v>6674.23</v>
      </c>
      <c r="E17965">
        <v>5000</v>
      </c>
      <c r="F17965">
        <v>0</v>
      </c>
      <c r="G17965">
        <v>30000</v>
      </c>
      <c r="H17965">
        <v>66</v>
      </c>
      <c r="I17965">
        <v>2574.54</v>
      </c>
      <c r="J17965">
        <v>0</v>
      </c>
      <c r="K17965">
        <v>0</v>
      </c>
      <c r="L17965">
        <v>10000</v>
      </c>
      <c r="M17965">
        <v>88</v>
      </c>
      <c r="N17965">
        <v>503.06</v>
      </c>
      <c r="O17965">
        <v>300</v>
      </c>
      <c r="P17965">
        <v>0</v>
      </c>
      <c r="Q17965">
        <v>7200</v>
      </c>
      <c r="R17965">
        <v>92</v>
      </c>
      <c r="S17965">
        <v>872.33</v>
      </c>
      <c r="T17965">
        <v>500</v>
      </c>
      <c r="U17965">
        <v>0</v>
      </c>
      <c r="V17965">
        <v>5000</v>
      </c>
      <c r="W17965">
        <v>107</v>
      </c>
      <c r="X17965">
        <v>2726.25</v>
      </c>
      <c r="Y17965">
        <v>2100</v>
      </c>
      <c r="Z17965">
        <v>0</v>
      </c>
      <c r="AA17965">
        <v>45000</v>
      </c>
      <c r="AB17965">
        <v>72</v>
      </c>
      <c r="AC17965">
        <v>1391.01</v>
      </c>
      <c r="AD17965">
        <v>0</v>
      </c>
      <c r="AE17965">
        <v>0</v>
      </c>
      <c r="AF17965">
        <v>14000</v>
      </c>
      <c r="AG17965">
        <v>85</v>
      </c>
      <c r="AH17965">
        <v>506.84</v>
      </c>
      <c r="AI17965">
        <v>300</v>
      </c>
      <c r="AJ17965">
        <v>0</v>
      </c>
      <c r="AK17965">
        <v>10000</v>
      </c>
      <c r="AL17965">
        <v>118</v>
      </c>
      <c r="AM17965">
        <v>472.73</v>
      </c>
      <c r="AN17965">
        <v>400</v>
      </c>
      <c r="AO17965">
        <v>0</v>
      </c>
      <c r="AP17965">
        <v>1500</v>
      </c>
      <c r="AQ17965">
        <v>60</v>
      </c>
      <c r="AR17965">
        <v>514.66999999999996</v>
      </c>
      <c r="AS17965">
        <v>0</v>
      </c>
      <c r="AT17965">
        <v>0</v>
      </c>
      <c r="AU17965">
        <v>10000</v>
      </c>
      <c r="AV17965">
        <v>57</v>
      </c>
      <c r="AW17965">
        <v>80.81</v>
      </c>
      <c r="AX17965">
        <v>0</v>
      </c>
      <c r="AY17965">
        <v>0</v>
      </c>
      <c r="AZ17965">
        <v>7000</v>
      </c>
      <c r="BA17965">
        <v>68</v>
      </c>
      <c r="BB17965">
        <v>681.31</v>
      </c>
      <c r="BC17965">
        <v>0</v>
      </c>
      <c r="BD17965">
        <v>0</v>
      </c>
      <c r="BE17965">
        <v>8000</v>
      </c>
    </row>
    <row r="17966" spans="1:57" x14ac:dyDescent="0.35">
      <c r="A17966" t="s">
        <v>14</v>
      </c>
      <c r="B17966" t="s">
        <v>1152</v>
      </c>
      <c r="C17966">
        <v>49</v>
      </c>
      <c r="D17966">
        <v>8669.27</v>
      </c>
      <c r="E17966">
        <v>7000</v>
      </c>
      <c r="F17966">
        <v>200</v>
      </c>
      <c r="G17966">
        <v>35000</v>
      </c>
      <c r="H17966">
        <v>34</v>
      </c>
      <c r="I17966">
        <v>2510.81</v>
      </c>
      <c r="J17966">
        <v>0</v>
      </c>
      <c r="K17966">
        <v>0</v>
      </c>
      <c r="L17966">
        <v>11000</v>
      </c>
      <c r="M17966">
        <v>45</v>
      </c>
      <c r="N17966">
        <v>613.01</v>
      </c>
      <c r="O17966">
        <v>500</v>
      </c>
      <c r="P17966">
        <v>0</v>
      </c>
      <c r="Q17966">
        <v>3000</v>
      </c>
      <c r="R17966">
        <v>44</v>
      </c>
      <c r="S17966">
        <v>1595.12</v>
      </c>
      <c r="T17966">
        <v>1000</v>
      </c>
      <c r="U17966">
        <v>0</v>
      </c>
      <c r="V17966">
        <v>5000</v>
      </c>
      <c r="W17966">
        <v>50</v>
      </c>
      <c r="X17966">
        <v>3767.11</v>
      </c>
      <c r="Y17966">
        <v>3000</v>
      </c>
      <c r="Z17966">
        <v>0</v>
      </c>
      <c r="AA17966">
        <v>25000</v>
      </c>
      <c r="AB17966">
        <v>42</v>
      </c>
      <c r="AC17966">
        <v>2676.29</v>
      </c>
      <c r="AD17966">
        <v>1300</v>
      </c>
      <c r="AE17966">
        <v>0</v>
      </c>
      <c r="AF17966">
        <v>18000</v>
      </c>
      <c r="AG17966">
        <v>31</v>
      </c>
      <c r="AH17966">
        <v>669.08</v>
      </c>
      <c r="AI17966">
        <v>200</v>
      </c>
      <c r="AJ17966">
        <v>0</v>
      </c>
      <c r="AK17966">
        <v>5000</v>
      </c>
      <c r="AL17966">
        <v>59</v>
      </c>
      <c r="AM17966">
        <v>896.85</v>
      </c>
      <c r="AN17966">
        <v>500</v>
      </c>
      <c r="AO17966">
        <v>100</v>
      </c>
      <c r="AP17966">
        <v>15000</v>
      </c>
      <c r="AQ17966">
        <v>32</v>
      </c>
      <c r="AR17966">
        <v>1556.59</v>
      </c>
      <c r="AS17966">
        <v>0</v>
      </c>
      <c r="AT17966">
        <v>0</v>
      </c>
      <c r="AU17966">
        <v>10000</v>
      </c>
      <c r="AV17966">
        <v>28</v>
      </c>
      <c r="AW17966">
        <v>5235.07</v>
      </c>
      <c r="AX17966">
        <v>0</v>
      </c>
      <c r="AY17966">
        <v>0</v>
      </c>
      <c r="AZ17966">
        <v>100000</v>
      </c>
      <c r="BA17966">
        <v>32</v>
      </c>
      <c r="BB17966">
        <v>2520.73</v>
      </c>
      <c r="BC17966">
        <v>2000</v>
      </c>
      <c r="BD17966">
        <v>0</v>
      </c>
      <c r="BE17966">
        <v>21300</v>
      </c>
    </row>
    <row r="17967" spans="1:57" x14ac:dyDescent="0.35">
      <c r="A17967" t="s">
        <v>14</v>
      </c>
      <c r="B17967" t="s">
        <v>339</v>
      </c>
      <c r="C17967">
        <v>8</v>
      </c>
      <c r="D17967">
        <v>6170.5</v>
      </c>
      <c r="E17967">
        <v>4000</v>
      </c>
      <c r="F17967">
        <v>500</v>
      </c>
      <c r="G17967">
        <v>15000</v>
      </c>
      <c r="H17967">
        <v>8</v>
      </c>
      <c r="I17967">
        <v>2067.62</v>
      </c>
      <c r="J17967">
        <v>0</v>
      </c>
      <c r="K17967">
        <v>0</v>
      </c>
      <c r="L17967">
        <v>7000</v>
      </c>
      <c r="M17967">
        <v>7</v>
      </c>
      <c r="N17967">
        <v>216.13</v>
      </c>
      <c r="O17967">
        <v>100</v>
      </c>
      <c r="P17967">
        <v>50</v>
      </c>
      <c r="Q17967">
        <v>400</v>
      </c>
      <c r="R17967">
        <v>10</v>
      </c>
      <c r="S17967">
        <v>1244.2</v>
      </c>
      <c r="T17967">
        <v>500</v>
      </c>
      <c r="U17967">
        <v>0</v>
      </c>
      <c r="V17967">
        <v>3000</v>
      </c>
      <c r="W17967">
        <v>10</v>
      </c>
      <c r="X17967">
        <v>3096.57</v>
      </c>
      <c r="Y17967">
        <v>3000</v>
      </c>
      <c r="Z17967">
        <v>1500</v>
      </c>
      <c r="AA17967">
        <v>7000</v>
      </c>
      <c r="AB17967">
        <v>8</v>
      </c>
      <c r="AC17967">
        <v>1862.5</v>
      </c>
      <c r="AD17967">
        <v>0</v>
      </c>
      <c r="AE17967">
        <v>0</v>
      </c>
      <c r="AF17967">
        <v>10000</v>
      </c>
      <c r="AG17967">
        <v>8</v>
      </c>
      <c r="AH17967">
        <v>968.19</v>
      </c>
      <c r="AI17967">
        <v>1000</v>
      </c>
      <c r="AJ17967">
        <v>0</v>
      </c>
      <c r="AK17967">
        <v>2000</v>
      </c>
      <c r="AL17967">
        <v>12</v>
      </c>
      <c r="AM17967">
        <v>625.02</v>
      </c>
      <c r="AN17967">
        <v>650</v>
      </c>
      <c r="AO17967">
        <v>300</v>
      </c>
      <c r="AP17967">
        <v>1000</v>
      </c>
      <c r="AQ17967">
        <v>8</v>
      </c>
      <c r="AR17967">
        <v>585.48</v>
      </c>
      <c r="AS17967">
        <v>0</v>
      </c>
      <c r="AT17967">
        <v>0</v>
      </c>
      <c r="AU17967">
        <v>3500</v>
      </c>
      <c r="AV17967">
        <v>7</v>
      </c>
      <c r="AW17967">
        <v>75.209999999999994</v>
      </c>
      <c r="AX17967">
        <v>0</v>
      </c>
      <c r="AY17967">
        <v>0</v>
      </c>
      <c r="AZ17967">
        <v>500</v>
      </c>
      <c r="BA17967">
        <v>8</v>
      </c>
      <c r="BB17967">
        <v>454.49</v>
      </c>
      <c r="BC17967">
        <v>500</v>
      </c>
      <c r="BD17967">
        <v>0</v>
      </c>
      <c r="BE17967">
        <v>3100</v>
      </c>
    </row>
    <row r="17968" spans="1:57" x14ac:dyDescent="0.35">
      <c r="A17968" t="s">
        <v>15</v>
      </c>
      <c r="B17968" t="s">
        <v>1151</v>
      </c>
      <c r="C17968">
        <v>116</v>
      </c>
      <c r="D17968">
        <v>5082.1099999999997</v>
      </c>
      <c r="E17968">
        <v>3500</v>
      </c>
      <c r="F17968">
        <v>0</v>
      </c>
      <c r="G17968">
        <v>20000</v>
      </c>
      <c r="H17968">
        <v>79</v>
      </c>
      <c r="I17968">
        <v>2195.36</v>
      </c>
      <c r="J17968">
        <v>0</v>
      </c>
      <c r="K17968">
        <v>0</v>
      </c>
      <c r="L17968">
        <v>20000</v>
      </c>
      <c r="M17968">
        <v>109</v>
      </c>
      <c r="N17968">
        <v>346.62</v>
      </c>
      <c r="O17968">
        <v>250</v>
      </c>
      <c r="P17968">
        <v>0</v>
      </c>
      <c r="Q17968">
        <v>8000</v>
      </c>
      <c r="R17968">
        <v>104</v>
      </c>
      <c r="S17968">
        <v>904.13</v>
      </c>
      <c r="T17968">
        <v>500</v>
      </c>
      <c r="U17968">
        <v>0</v>
      </c>
      <c r="V17968">
        <v>4000</v>
      </c>
      <c r="W17968">
        <v>128</v>
      </c>
      <c r="X17968">
        <v>1885.32</v>
      </c>
      <c r="Y17968">
        <v>2000</v>
      </c>
      <c r="Z17968">
        <v>0</v>
      </c>
      <c r="AA17968">
        <v>6000</v>
      </c>
      <c r="AB17968">
        <v>84</v>
      </c>
      <c r="AC17968">
        <v>1207.2</v>
      </c>
      <c r="AD17968">
        <v>0</v>
      </c>
      <c r="AE17968">
        <v>0</v>
      </c>
      <c r="AF17968">
        <v>25000</v>
      </c>
      <c r="AG17968">
        <v>92</v>
      </c>
      <c r="AH17968">
        <v>633.22</v>
      </c>
      <c r="AI17968">
        <v>200</v>
      </c>
      <c r="AJ17968">
        <v>0</v>
      </c>
      <c r="AK17968">
        <v>10950</v>
      </c>
      <c r="AL17968">
        <v>130</v>
      </c>
      <c r="AM17968">
        <v>532.57000000000005</v>
      </c>
      <c r="AN17968">
        <v>500</v>
      </c>
      <c r="AO17968">
        <v>0</v>
      </c>
      <c r="AP17968">
        <v>3500</v>
      </c>
      <c r="AQ17968">
        <v>76</v>
      </c>
      <c r="AR17968">
        <v>694.58</v>
      </c>
      <c r="AS17968">
        <v>0</v>
      </c>
      <c r="AT17968">
        <v>0</v>
      </c>
      <c r="AU17968">
        <v>10000</v>
      </c>
      <c r="AV17968">
        <v>66</v>
      </c>
      <c r="AW17968">
        <v>246.59</v>
      </c>
      <c r="AX17968">
        <v>0</v>
      </c>
      <c r="AY17968">
        <v>0</v>
      </c>
      <c r="AZ17968">
        <v>35000</v>
      </c>
      <c r="BA17968">
        <v>80</v>
      </c>
      <c r="BB17968">
        <v>1004.88</v>
      </c>
      <c r="BC17968">
        <v>0</v>
      </c>
      <c r="BD17968">
        <v>0</v>
      </c>
      <c r="BE17968">
        <v>100000</v>
      </c>
    </row>
    <row r="17969" spans="1:57" x14ac:dyDescent="0.35">
      <c r="A17969" t="s">
        <v>15</v>
      </c>
      <c r="B17969" t="s">
        <v>1152</v>
      </c>
      <c r="C17969">
        <v>45</v>
      </c>
      <c r="D17969">
        <v>8932.68</v>
      </c>
      <c r="E17969">
        <v>7000</v>
      </c>
      <c r="F17969">
        <v>1200</v>
      </c>
      <c r="G17969">
        <v>40000</v>
      </c>
      <c r="H17969">
        <v>38</v>
      </c>
      <c r="I17969">
        <v>1581.06</v>
      </c>
      <c r="J17969">
        <v>0</v>
      </c>
      <c r="K17969">
        <v>0</v>
      </c>
      <c r="L17969">
        <v>10000</v>
      </c>
      <c r="M17969">
        <v>44</v>
      </c>
      <c r="N17969">
        <v>1141.32</v>
      </c>
      <c r="O17969">
        <v>500</v>
      </c>
      <c r="P17969">
        <v>0</v>
      </c>
      <c r="Q17969">
        <v>25000</v>
      </c>
      <c r="R17969">
        <v>38</v>
      </c>
      <c r="S17969">
        <v>1652.44</v>
      </c>
      <c r="T17969">
        <v>1000</v>
      </c>
      <c r="U17969">
        <v>0</v>
      </c>
      <c r="V17969">
        <v>15000</v>
      </c>
      <c r="W17969">
        <v>51</v>
      </c>
      <c r="X17969">
        <v>2764</v>
      </c>
      <c r="Y17969">
        <v>2500</v>
      </c>
      <c r="Z17969">
        <v>0</v>
      </c>
      <c r="AA17969">
        <v>10000</v>
      </c>
      <c r="AB17969">
        <v>42</v>
      </c>
      <c r="AC17969">
        <v>2519.81</v>
      </c>
      <c r="AD17969">
        <v>1500</v>
      </c>
      <c r="AE17969">
        <v>0</v>
      </c>
      <c r="AF17969">
        <v>12000</v>
      </c>
      <c r="AG17969">
        <v>37</v>
      </c>
      <c r="AH17969">
        <v>757.46</v>
      </c>
      <c r="AI17969">
        <v>300</v>
      </c>
      <c r="AJ17969">
        <v>0</v>
      </c>
      <c r="AK17969">
        <v>3000</v>
      </c>
      <c r="AL17969">
        <v>55</v>
      </c>
      <c r="AM17969">
        <v>583.92999999999995</v>
      </c>
      <c r="AN17969">
        <v>500</v>
      </c>
      <c r="AO17969">
        <v>20</v>
      </c>
      <c r="AP17969">
        <v>1500</v>
      </c>
      <c r="AQ17969">
        <v>36</v>
      </c>
      <c r="AR17969">
        <v>770.1</v>
      </c>
      <c r="AS17969">
        <v>0</v>
      </c>
      <c r="AT17969">
        <v>0</v>
      </c>
      <c r="AU17969">
        <v>6000</v>
      </c>
      <c r="AV17969">
        <v>34</v>
      </c>
      <c r="AW17969">
        <v>99.84</v>
      </c>
      <c r="AX17969">
        <v>0</v>
      </c>
      <c r="AY17969">
        <v>0</v>
      </c>
      <c r="AZ17969">
        <v>5000</v>
      </c>
      <c r="BA17969">
        <v>38</v>
      </c>
      <c r="BB17969">
        <v>4653.4399999999996</v>
      </c>
      <c r="BC17969">
        <v>0</v>
      </c>
      <c r="BD17969">
        <v>0</v>
      </c>
      <c r="BE17969">
        <v>100000</v>
      </c>
    </row>
    <row r="17970" spans="1:57" x14ac:dyDescent="0.35">
      <c r="A17970" t="s">
        <v>15</v>
      </c>
      <c r="B17970" t="s">
        <v>339</v>
      </c>
      <c r="C17970">
        <v>6</v>
      </c>
      <c r="D17970">
        <v>7172.77</v>
      </c>
      <c r="E17970">
        <v>7000</v>
      </c>
      <c r="F17970">
        <v>0</v>
      </c>
      <c r="G17970">
        <v>15000</v>
      </c>
      <c r="H17970">
        <v>7</v>
      </c>
      <c r="I17970">
        <v>1042.51</v>
      </c>
      <c r="J17970">
        <v>0</v>
      </c>
      <c r="K17970">
        <v>0</v>
      </c>
      <c r="L17970">
        <v>7000</v>
      </c>
      <c r="M17970">
        <v>7</v>
      </c>
      <c r="N17970">
        <v>434.54</v>
      </c>
      <c r="O17970">
        <v>400</v>
      </c>
      <c r="P17970">
        <v>0</v>
      </c>
      <c r="Q17970">
        <v>800</v>
      </c>
      <c r="R17970">
        <v>6</v>
      </c>
      <c r="S17970">
        <v>2347.86</v>
      </c>
      <c r="T17970">
        <v>2000</v>
      </c>
      <c r="U17970">
        <v>500</v>
      </c>
      <c r="V17970">
        <v>5000</v>
      </c>
      <c r="W17970">
        <v>7</v>
      </c>
      <c r="X17970">
        <v>1590.7</v>
      </c>
      <c r="Y17970">
        <v>1500</v>
      </c>
      <c r="Z17970">
        <v>1000</v>
      </c>
      <c r="AA17970">
        <v>2200</v>
      </c>
      <c r="AB17970">
        <v>7</v>
      </c>
      <c r="AC17970">
        <v>2556.0700000000002</v>
      </c>
      <c r="AD17970">
        <v>250</v>
      </c>
      <c r="AE17970">
        <v>0</v>
      </c>
      <c r="AF17970">
        <v>12000</v>
      </c>
      <c r="AG17970">
        <v>6</v>
      </c>
      <c r="AH17970">
        <v>273.81</v>
      </c>
      <c r="AI17970">
        <v>150</v>
      </c>
      <c r="AJ17970">
        <v>0</v>
      </c>
      <c r="AK17970">
        <v>1000</v>
      </c>
      <c r="AL17970">
        <v>8</v>
      </c>
      <c r="AM17970">
        <v>565.91999999999996</v>
      </c>
      <c r="AN17970">
        <v>600</v>
      </c>
      <c r="AO17970">
        <v>175</v>
      </c>
      <c r="AP17970">
        <v>1000</v>
      </c>
      <c r="AQ17970">
        <v>6</v>
      </c>
      <c r="AR17970">
        <v>209.85</v>
      </c>
      <c r="AS17970">
        <v>0</v>
      </c>
      <c r="AT17970">
        <v>0</v>
      </c>
      <c r="AU17970">
        <v>1000</v>
      </c>
      <c r="AV17970">
        <v>6</v>
      </c>
      <c r="AW17970">
        <v>55.1</v>
      </c>
      <c r="AX17970">
        <v>0</v>
      </c>
      <c r="AY17970">
        <v>0</v>
      </c>
      <c r="AZ17970">
        <v>500</v>
      </c>
      <c r="BA17970">
        <v>4</v>
      </c>
      <c r="BB17970">
        <v>578.53</v>
      </c>
      <c r="BC17970">
        <v>400</v>
      </c>
      <c r="BD17970">
        <v>0</v>
      </c>
      <c r="BE17970">
        <v>1000</v>
      </c>
    </row>
    <row r="17971" spans="1:57" x14ac:dyDescent="0.35">
      <c r="A17971" t="s">
        <v>16</v>
      </c>
      <c r="B17971" t="s">
        <v>1151</v>
      </c>
      <c r="C17971">
        <v>101</v>
      </c>
      <c r="D17971">
        <v>5162.9399999999996</v>
      </c>
      <c r="E17971">
        <v>3500</v>
      </c>
      <c r="F17971">
        <v>0</v>
      </c>
      <c r="G17971">
        <v>30000</v>
      </c>
      <c r="H17971">
        <v>59</v>
      </c>
      <c r="I17971">
        <v>764.22</v>
      </c>
      <c r="J17971">
        <v>0</v>
      </c>
      <c r="K17971">
        <v>0</v>
      </c>
      <c r="L17971">
        <v>10000</v>
      </c>
      <c r="M17971">
        <v>81</v>
      </c>
      <c r="N17971">
        <v>221.22</v>
      </c>
      <c r="O17971">
        <v>150</v>
      </c>
      <c r="P17971">
        <v>0</v>
      </c>
      <c r="Q17971">
        <v>1500</v>
      </c>
      <c r="R17971">
        <v>99</v>
      </c>
      <c r="S17971">
        <v>1130.69</v>
      </c>
      <c r="T17971">
        <v>800</v>
      </c>
      <c r="U17971">
        <v>0</v>
      </c>
      <c r="V17971">
        <v>6000</v>
      </c>
      <c r="W17971">
        <v>116</v>
      </c>
      <c r="X17971">
        <v>2577.1999999999998</v>
      </c>
      <c r="Y17971">
        <v>2300</v>
      </c>
      <c r="Z17971">
        <v>0</v>
      </c>
      <c r="AA17971">
        <v>9500</v>
      </c>
      <c r="AB17971">
        <v>79</v>
      </c>
      <c r="AC17971">
        <v>1293.8599999999999</v>
      </c>
      <c r="AD17971">
        <v>600</v>
      </c>
      <c r="AE17971">
        <v>0</v>
      </c>
      <c r="AF17971">
        <v>10000</v>
      </c>
      <c r="AG17971">
        <v>79</v>
      </c>
      <c r="AH17971">
        <v>501.2</v>
      </c>
      <c r="AI17971">
        <v>300</v>
      </c>
      <c r="AJ17971">
        <v>0</v>
      </c>
      <c r="AK17971">
        <v>3000</v>
      </c>
      <c r="AL17971">
        <v>119</v>
      </c>
      <c r="AM17971">
        <v>468.6</v>
      </c>
      <c r="AN17971">
        <v>471</v>
      </c>
      <c r="AO17971">
        <v>0</v>
      </c>
      <c r="AP17971">
        <v>1300</v>
      </c>
      <c r="AQ17971">
        <v>62</v>
      </c>
      <c r="AR17971">
        <v>476.57</v>
      </c>
      <c r="AS17971">
        <v>0</v>
      </c>
      <c r="AT17971">
        <v>0</v>
      </c>
      <c r="AU17971">
        <v>4000</v>
      </c>
      <c r="AV17971">
        <v>56</v>
      </c>
      <c r="AW17971">
        <v>113.61</v>
      </c>
      <c r="AX17971">
        <v>0</v>
      </c>
      <c r="AY17971">
        <v>0</v>
      </c>
      <c r="AZ17971">
        <v>2000</v>
      </c>
      <c r="BA17971">
        <v>70</v>
      </c>
      <c r="BB17971">
        <v>920.13</v>
      </c>
      <c r="BC17971">
        <v>0</v>
      </c>
      <c r="BD17971">
        <v>0</v>
      </c>
      <c r="BE17971">
        <v>9000</v>
      </c>
    </row>
    <row r="17972" spans="1:57" x14ac:dyDescent="0.35">
      <c r="A17972" t="s">
        <v>16</v>
      </c>
      <c r="B17972" t="s">
        <v>1152</v>
      </c>
      <c r="C17972">
        <v>46</v>
      </c>
      <c r="D17972">
        <v>8014.57</v>
      </c>
      <c r="E17972">
        <v>8000</v>
      </c>
      <c r="F17972">
        <v>500</v>
      </c>
      <c r="G17972">
        <v>20000</v>
      </c>
      <c r="H17972">
        <v>37</v>
      </c>
      <c r="I17972">
        <v>716.1</v>
      </c>
      <c r="J17972">
        <v>0</v>
      </c>
      <c r="K17972">
        <v>0</v>
      </c>
      <c r="L17972">
        <v>7000</v>
      </c>
      <c r="M17972">
        <v>40</v>
      </c>
      <c r="N17972">
        <v>324.38</v>
      </c>
      <c r="O17972">
        <v>200</v>
      </c>
      <c r="P17972">
        <v>0</v>
      </c>
      <c r="Q17972">
        <v>1300</v>
      </c>
      <c r="R17972">
        <v>48</v>
      </c>
      <c r="S17972">
        <v>1388.97</v>
      </c>
      <c r="T17972">
        <v>1000</v>
      </c>
      <c r="U17972">
        <v>0</v>
      </c>
      <c r="V17972">
        <v>8000</v>
      </c>
      <c r="W17972">
        <v>57</v>
      </c>
      <c r="X17972">
        <v>3084.78</v>
      </c>
      <c r="Y17972">
        <v>2500</v>
      </c>
      <c r="Z17972">
        <v>0</v>
      </c>
      <c r="AA17972">
        <v>20000</v>
      </c>
      <c r="AB17972">
        <v>46</v>
      </c>
      <c r="AC17972">
        <v>2288.15</v>
      </c>
      <c r="AD17972">
        <v>1500</v>
      </c>
      <c r="AE17972">
        <v>0</v>
      </c>
      <c r="AF17972">
        <v>12000</v>
      </c>
      <c r="AG17972">
        <v>46</v>
      </c>
      <c r="AH17972">
        <v>449.98</v>
      </c>
      <c r="AI17972">
        <v>100</v>
      </c>
      <c r="AJ17972">
        <v>0</v>
      </c>
      <c r="AK17972">
        <v>5000</v>
      </c>
      <c r="AL17972">
        <v>63</v>
      </c>
      <c r="AM17972">
        <v>538.20000000000005</v>
      </c>
      <c r="AN17972">
        <v>500</v>
      </c>
      <c r="AO17972">
        <v>100</v>
      </c>
      <c r="AP17972">
        <v>1800</v>
      </c>
      <c r="AQ17972">
        <v>40</v>
      </c>
      <c r="AR17972">
        <v>421.26</v>
      </c>
      <c r="AS17972">
        <v>0</v>
      </c>
      <c r="AT17972">
        <v>0</v>
      </c>
      <c r="AU17972">
        <v>4000</v>
      </c>
      <c r="AV17972">
        <v>33</v>
      </c>
      <c r="AW17972">
        <v>660.42</v>
      </c>
      <c r="AX17972">
        <v>0</v>
      </c>
      <c r="AY17972">
        <v>0</v>
      </c>
      <c r="AZ17972">
        <v>13000</v>
      </c>
      <c r="BA17972">
        <v>42</v>
      </c>
      <c r="BB17972">
        <v>1511.98</v>
      </c>
      <c r="BC17972">
        <v>500</v>
      </c>
      <c r="BD17972">
        <v>0</v>
      </c>
      <c r="BE17972">
        <v>9500</v>
      </c>
    </row>
    <row r="17973" spans="1:57" x14ac:dyDescent="0.35">
      <c r="A17973" t="s">
        <v>16</v>
      </c>
      <c r="B17973" t="s">
        <v>339</v>
      </c>
      <c r="C17973">
        <v>15</v>
      </c>
      <c r="D17973">
        <v>6347.87</v>
      </c>
      <c r="E17973">
        <v>5000</v>
      </c>
      <c r="F17973">
        <v>700</v>
      </c>
      <c r="G17973">
        <v>20000</v>
      </c>
      <c r="H17973">
        <v>7</v>
      </c>
      <c r="I17973">
        <v>1002.9</v>
      </c>
      <c r="J17973">
        <v>0</v>
      </c>
      <c r="K17973">
        <v>0</v>
      </c>
      <c r="L17973">
        <v>7000</v>
      </c>
      <c r="M17973">
        <v>6</v>
      </c>
      <c r="N17973">
        <v>355.15</v>
      </c>
      <c r="O17973">
        <v>480</v>
      </c>
      <c r="P17973">
        <v>0</v>
      </c>
      <c r="Q17973">
        <v>700</v>
      </c>
      <c r="R17973">
        <v>15</v>
      </c>
      <c r="S17973">
        <v>1511.64</v>
      </c>
      <c r="T17973">
        <v>1000</v>
      </c>
      <c r="U17973">
        <v>300</v>
      </c>
      <c r="V17973">
        <v>3000</v>
      </c>
      <c r="W17973">
        <v>17</v>
      </c>
      <c r="X17973">
        <v>3965.03</v>
      </c>
      <c r="Y17973">
        <v>3500</v>
      </c>
      <c r="Z17973">
        <v>150</v>
      </c>
      <c r="AA17973">
        <v>10000</v>
      </c>
      <c r="AB17973">
        <v>11</v>
      </c>
      <c r="AC17973">
        <v>2770.19</v>
      </c>
      <c r="AD17973">
        <v>3000</v>
      </c>
      <c r="AE17973">
        <v>0</v>
      </c>
      <c r="AF17973">
        <v>5000</v>
      </c>
      <c r="AG17973">
        <v>13</v>
      </c>
      <c r="AH17973">
        <v>264.83999999999997</v>
      </c>
      <c r="AI17973">
        <v>200</v>
      </c>
      <c r="AJ17973">
        <v>0</v>
      </c>
      <c r="AK17973">
        <v>1000</v>
      </c>
      <c r="AL17973">
        <v>16</v>
      </c>
      <c r="AM17973">
        <v>600.34</v>
      </c>
      <c r="AN17973">
        <v>600</v>
      </c>
      <c r="AO17973">
        <v>100</v>
      </c>
      <c r="AP17973">
        <v>1500</v>
      </c>
      <c r="AQ17973">
        <v>8</v>
      </c>
      <c r="AR17973">
        <v>469.98</v>
      </c>
      <c r="AS17973">
        <v>0</v>
      </c>
      <c r="AT17973">
        <v>0</v>
      </c>
      <c r="AU17973">
        <v>3000</v>
      </c>
      <c r="AV17973">
        <v>6</v>
      </c>
      <c r="AW17973">
        <v>0</v>
      </c>
      <c r="AX17973">
        <v>0</v>
      </c>
      <c r="AY17973">
        <v>0</v>
      </c>
      <c r="AZ17973">
        <v>0</v>
      </c>
      <c r="BA17973">
        <v>8</v>
      </c>
      <c r="BB17973">
        <v>1035.28</v>
      </c>
      <c r="BC17973">
        <v>0</v>
      </c>
      <c r="BD17973">
        <v>0</v>
      </c>
      <c r="BE17973">
        <v>6000</v>
      </c>
    </row>
    <row r="17974" spans="1:57" x14ac:dyDescent="0.35">
      <c r="A17974" t="s">
        <v>17</v>
      </c>
      <c r="B17974" t="s">
        <v>1151</v>
      </c>
      <c r="C17974">
        <v>104</v>
      </c>
      <c r="D17974">
        <v>4601.01</v>
      </c>
      <c r="E17974">
        <v>4000</v>
      </c>
      <c r="F17974">
        <v>100</v>
      </c>
      <c r="G17974">
        <v>20000</v>
      </c>
      <c r="H17974">
        <v>58</v>
      </c>
      <c r="I17974">
        <v>1544.33</v>
      </c>
      <c r="J17974">
        <v>0</v>
      </c>
      <c r="K17974">
        <v>0</v>
      </c>
      <c r="L17974">
        <v>11000</v>
      </c>
      <c r="M17974">
        <v>82</v>
      </c>
      <c r="N17974">
        <v>275.42</v>
      </c>
      <c r="O17974">
        <v>150</v>
      </c>
      <c r="P17974">
        <v>0</v>
      </c>
      <c r="Q17974">
        <v>1000</v>
      </c>
      <c r="R17974">
        <v>95</v>
      </c>
      <c r="S17974">
        <v>928.48</v>
      </c>
      <c r="T17974">
        <v>500</v>
      </c>
      <c r="U17974">
        <v>0</v>
      </c>
      <c r="V17974">
        <v>5000</v>
      </c>
      <c r="W17974">
        <v>119</v>
      </c>
      <c r="X17974">
        <v>2004.82</v>
      </c>
      <c r="Y17974">
        <v>2000</v>
      </c>
      <c r="Z17974">
        <v>0</v>
      </c>
      <c r="AA17974">
        <v>6500</v>
      </c>
      <c r="AB17974">
        <v>73</v>
      </c>
      <c r="AC17974">
        <v>1603.95</v>
      </c>
      <c r="AD17974">
        <v>1000</v>
      </c>
      <c r="AE17974">
        <v>0</v>
      </c>
      <c r="AF17974">
        <v>12000</v>
      </c>
      <c r="AG17974">
        <v>92</v>
      </c>
      <c r="AH17974">
        <v>544.28</v>
      </c>
      <c r="AI17974">
        <v>300</v>
      </c>
      <c r="AJ17974">
        <v>0</v>
      </c>
      <c r="AK17974">
        <v>4000</v>
      </c>
      <c r="AL17974">
        <v>118</v>
      </c>
      <c r="AM17974">
        <v>501</v>
      </c>
      <c r="AN17974">
        <v>400</v>
      </c>
      <c r="AO17974">
        <v>0</v>
      </c>
      <c r="AP17974">
        <v>1500</v>
      </c>
      <c r="AQ17974">
        <v>62</v>
      </c>
      <c r="AR17974">
        <v>334.38</v>
      </c>
      <c r="AS17974">
        <v>0</v>
      </c>
      <c r="AT17974">
        <v>0</v>
      </c>
      <c r="AU17974">
        <v>3000</v>
      </c>
      <c r="AV17974">
        <v>53</v>
      </c>
      <c r="AW17974">
        <v>183.47</v>
      </c>
      <c r="AX17974">
        <v>0</v>
      </c>
      <c r="AY17974">
        <v>0</v>
      </c>
      <c r="AZ17974">
        <v>5000</v>
      </c>
      <c r="BA17974">
        <v>70</v>
      </c>
      <c r="BB17974">
        <v>832.11</v>
      </c>
      <c r="BC17974">
        <v>150</v>
      </c>
      <c r="BD17974">
        <v>0</v>
      </c>
      <c r="BE17974">
        <v>8000</v>
      </c>
    </row>
    <row r="17975" spans="1:57" x14ac:dyDescent="0.35">
      <c r="A17975" t="s">
        <v>17</v>
      </c>
      <c r="B17975" t="s">
        <v>1152</v>
      </c>
      <c r="C17975">
        <v>52</v>
      </c>
      <c r="D17975">
        <v>6962.24</v>
      </c>
      <c r="E17975">
        <v>6000</v>
      </c>
      <c r="F17975">
        <v>500</v>
      </c>
      <c r="G17975">
        <v>17000</v>
      </c>
      <c r="H17975">
        <v>37</v>
      </c>
      <c r="I17975">
        <v>1793.74</v>
      </c>
      <c r="J17975">
        <v>0</v>
      </c>
      <c r="K17975">
        <v>0</v>
      </c>
      <c r="L17975">
        <v>20000</v>
      </c>
      <c r="M17975">
        <v>40</v>
      </c>
      <c r="N17975">
        <v>251.74</v>
      </c>
      <c r="O17975">
        <v>80</v>
      </c>
      <c r="P17975">
        <v>0</v>
      </c>
      <c r="Q17975">
        <v>3000</v>
      </c>
      <c r="R17975">
        <v>44</v>
      </c>
      <c r="S17975">
        <v>1074.42</v>
      </c>
      <c r="T17975">
        <v>500</v>
      </c>
      <c r="U17975">
        <v>0</v>
      </c>
      <c r="V17975">
        <v>5000</v>
      </c>
      <c r="W17975">
        <v>56</v>
      </c>
      <c r="X17975">
        <v>2462.09</v>
      </c>
      <c r="Y17975">
        <v>2100</v>
      </c>
      <c r="Z17975">
        <v>200</v>
      </c>
      <c r="AA17975">
        <v>7000</v>
      </c>
      <c r="AB17975">
        <v>45</v>
      </c>
      <c r="AC17975">
        <v>1987.5</v>
      </c>
      <c r="AD17975">
        <v>500</v>
      </c>
      <c r="AE17975">
        <v>0</v>
      </c>
      <c r="AF17975">
        <v>11200</v>
      </c>
      <c r="AG17975">
        <v>39</v>
      </c>
      <c r="AH17975">
        <v>442.03</v>
      </c>
      <c r="AI17975">
        <v>120</v>
      </c>
      <c r="AJ17975">
        <v>0</v>
      </c>
      <c r="AK17975">
        <v>6000</v>
      </c>
      <c r="AL17975">
        <v>61</v>
      </c>
      <c r="AM17975">
        <v>935.66</v>
      </c>
      <c r="AN17975">
        <v>450</v>
      </c>
      <c r="AO17975">
        <v>0</v>
      </c>
      <c r="AP17975">
        <v>17000</v>
      </c>
      <c r="AQ17975">
        <v>36</v>
      </c>
      <c r="AR17975">
        <v>1695.17</v>
      </c>
      <c r="AS17975">
        <v>0</v>
      </c>
      <c r="AT17975">
        <v>0</v>
      </c>
      <c r="AU17975">
        <v>50000</v>
      </c>
      <c r="AV17975">
        <v>36</v>
      </c>
      <c r="AW17975">
        <v>1310.26</v>
      </c>
      <c r="AX17975">
        <v>0</v>
      </c>
      <c r="AY17975">
        <v>0</v>
      </c>
      <c r="AZ17975">
        <v>18000</v>
      </c>
      <c r="BA17975">
        <v>37</v>
      </c>
      <c r="BB17975">
        <v>984.2</v>
      </c>
      <c r="BC17975">
        <v>0</v>
      </c>
      <c r="BD17975">
        <v>0</v>
      </c>
      <c r="BE17975">
        <v>5000</v>
      </c>
    </row>
    <row r="17976" spans="1:57" x14ac:dyDescent="0.35">
      <c r="A17976" t="s">
        <v>17</v>
      </c>
      <c r="B17976" t="s">
        <v>339</v>
      </c>
      <c r="C17976">
        <v>10</v>
      </c>
      <c r="D17976">
        <v>7830.94</v>
      </c>
      <c r="E17976">
        <v>6000</v>
      </c>
      <c r="F17976">
        <v>500</v>
      </c>
      <c r="G17976">
        <v>15000</v>
      </c>
      <c r="H17976">
        <v>6</v>
      </c>
      <c r="I17976">
        <v>2620.6799999999998</v>
      </c>
      <c r="J17976">
        <v>0</v>
      </c>
      <c r="K17976">
        <v>0</v>
      </c>
      <c r="L17976">
        <v>9000</v>
      </c>
      <c r="M17976">
        <v>8</v>
      </c>
      <c r="N17976">
        <v>421.14</v>
      </c>
      <c r="O17976">
        <v>200</v>
      </c>
      <c r="P17976">
        <v>0</v>
      </c>
      <c r="Q17976">
        <v>1000</v>
      </c>
      <c r="R17976">
        <v>10</v>
      </c>
      <c r="S17976">
        <v>2467.75</v>
      </c>
      <c r="T17976">
        <v>1000</v>
      </c>
      <c r="U17976">
        <v>300</v>
      </c>
      <c r="V17976">
        <v>10000</v>
      </c>
      <c r="W17976">
        <v>9</v>
      </c>
      <c r="X17976">
        <v>2639.37</v>
      </c>
      <c r="Y17976">
        <v>3000</v>
      </c>
      <c r="Z17976">
        <v>300</v>
      </c>
      <c r="AA17976">
        <v>4000</v>
      </c>
      <c r="AB17976">
        <v>6</v>
      </c>
      <c r="AC17976">
        <v>1688.08</v>
      </c>
      <c r="AD17976">
        <v>0</v>
      </c>
      <c r="AE17976">
        <v>0</v>
      </c>
      <c r="AF17976">
        <v>7266</v>
      </c>
      <c r="AG17976">
        <v>8</v>
      </c>
      <c r="AH17976">
        <v>1151.42</v>
      </c>
      <c r="AI17976">
        <v>625</v>
      </c>
      <c r="AJ17976">
        <v>0</v>
      </c>
      <c r="AK17976">
        <v>3000</v>
      </c>
      <c r="AL17976">
        <v>13</v>
      </c>
      <c r="AM17976">
        <v>620.48</v>
      </c>
      <c r="AN17976">
        <v>600</v>
      </c>
      <c r="AO17976">
        <v>100</v>
      </c>
      <c r="AP17976">
        <v>1200</v>
      </c>
      <c r="AQ17976">
        <v>9</v>
      </c>
      <c r="AR17976">
        <v>5417.73</v>
      </c>
      <c r="AS17976">
        <v>5000</v>
      </c>
      <c r="AT17976">
        <v>0</v>
      </c>
      <c r="AU17976">
        <v>17000</v>
      </c>
      <c r="AV17976">
        <v>5</v>
      </c>
      <c r="AW17976">
        <v>0</v>
      </c>
      <c r="AX17976">
        <v>0</v>
      </c>
      <c r="AY17976">
        <v>0</v>
      </c>
      <c r="AZ17976">
        <v>0</v>
      </c>
      <c r="BA17976">
        <v>10</v>
      </c>
      <c r="BB17976">
        <v>4189.3599999999997</v>
      </c>
      <c r="BC17976">
        <v>1000</v>
      </c>
      <c r="BD17976">
        <v>0</v>
      </c>
      <c r="BE17976">
        <v>15000</v>
      </c>
    </row>
    <row r="17977" spans="1:57" x14ac:dyDescent="0.35">
      <c r="A17977" t="s">
        <v>18</v>
      </c>
      <c r="B17977" t="s">
        <v>1151</v>
      </c>
      <c r="C17977">
        <v>117</v>
      </c>
      <c r="D17977">
        <v>3605.42</v>
      </c>
      <c r="E17977">
        <v>3000</v>
      </c>
      <c r="F17977">
        <v>0</v>
      </c>
      <c r="G17977">
        <v>12000</v>
      </c>
      <c r="H17977">
        <v>76</v>
      </c>
      <c r="I17977">
        <v>517.19000000000005</v>
      </c>
      <c r="J17977">
        <v>0</v>
      </c>
      <c r="K17977">
        <v>0</v>
      </c>
      <c r="L17977">
        <v>8000</v>
      </c>
      <c r="M17977">
        <v>103</v>
      </c>
      <c r="N17977">
        <v>179.38</v>
      </c>
      <c r="O17977">
        <v>140</v>
      </c>
      <c r="P17977">
        <v>0</v>
      </c>
      <c r="Q17977">
        <v>1000</v>
      </c>
      <c r="R17977">
        <v>105</v>
      </c>
      <c r="S17977">
        <v>685.09</v>
      </c>
      <c r="T17977">
        <v>500</v>
      </c>
      <c r="U17977">
        <v>0</v>
      </c>
      <c r="V17977">
        <v>5000</v>
      </c>
      <c r="W17977">
        <v>134</v>
      </c>
      <c r="X17977">
        <v>2104.77</v>
      </c>
      <c r="Y17977">
        <v>2000</v>
      </c>
      <c r="Z17977">
        <v>0</v>
      </c>
      <c r="AA17977">
        <v>10000</v>
      </c>
      <c r="AB17977">
        <v>86</v>
      </c>
      <c r="AC17977">
        <v>1357.62</v>
      </c>
      <c r="AD17977">
        <v>436</v>
      </c>
      <c r="AE17977">
        <v>0</v>
      </c>
      <c r="AF17977">
        <v>12000</v>
      </c>
      <c r="AG17977">
        <v>98</v>
      </c>
      <c r="AH17977">
        <v>260.77</v>
      </c>
      <c r="AI17977">
        <v>150</v>
      </c>
      <c r="AJ17977">
        <v>0</v>
      </c>
      <c r="AK17977">
        <v>5000</v>
      </c>
      <c r="AL17977">
        <v>133</v>
      </c>
      <c r="AM17977">
        <v>386.57</v>
      </c>
      <c r="AN17977">
        <v>340</v>
      </c>
      <c r="AO17977">
        <v>0</v>
      </c>
      <c r="AP17977">
        <v>1950</v>
      </c>
      <c r="AQ17977">
        <v>68</v>
      </c>
      <c r="AR17977">
        <v>110.35</v>
      </c>
      <c r="AS17977">
        <v>0</v>
      </c>
      <c r="AT17977">
        <v>0</v>
      </c>
      <c r="AU17977">
        <v>2400</v>
      </c>
      <c r="AV17977">
        <v>68</v>
      </c>
      <c r="AW17977">
        <v>48.72</v>
      </c>
      <c r="AX17977">
        <v>0</v>
      </c>
      <c r="AY17977">
        <v>0</v>
      </c>
      <c r="AZ17977">
        <v>2000</v>
      </c>
      <c r="BA17977">
        <v>80</v>
      </c>
      <c r="BB17977">
        <v>801.31</v>
      </c>
      <c r="BC17977">
        <v>0</v>
      </c>
      <c r="BD17977">
        <v>0</v>
      </c>
      <c r="BE17977">
        <v>6000</v>
      </c>
    </row>
    <row r="17978" spans="1:57" x14ac:dyDescent="0.35">
      <c r="A17978" t="s">
        <v>18</v>
      </c>
      <c r="B17978" t="s">
        <v>1152</v>
      </c>
      <c r="C17978">
        <v>40</v>
      </c>
      <c r="D17978">
        <v>4606.37</v>
      </c>
      <c r="E17978">
        <v>3000</v>
      </c>
      <c r="F17978">
        <v>0</v>
      </c>
      <c r="G17978">
        <v>17000</v>
      </c>
      <c r="H17978">
        <v>16</v>
      </c>
      <c r="I17978">
        <v>621.36</v>
      </c>
      <c r="J17978">
        <v>0</v>
      </c>
      <c r="K17978">
        <v>0</v>
      </c>
      <c r="L17978">
        <v>3000</v>
      </c>
      <c r="M17978">
        <v>28</v>
      </c>
      <c r="N17978">
        <v>339.21</v>
      </c>
      <c r="O17978">
        <v>215</v>
      </c>
      <c r="P17978">
        <v>0</v>
      </c>
      <c r="Q17978">
        <v>1000</v>
      </c>
      <c r="R17978">
        <v>34</v>
      </c>
      <c r="S17978">
        <v>689.81</v>
      </c>
      <c r="T17978">
        <v>500</v>
      </c>
      <c r="U17978">
        <v>0</v>
      </c>
      <c r="V17978">
        <v>2500</v>
      </c>
      <c r="W17978">
        <v>46</v>
      </c>
      <c r="X17978">
        <v>2384.7199999999998</v>
      </c>
      <c r="Y17978">
        <v>2500</v>
      </c>
      <c r="Z17978">
        <v>200</v>
      </c>
      <c r="AA17978">
        <v>6000</v>
      </c>
      <c r="AB17978">
        <v>29</v>
      </c>
      <c r="AC17978">
        <v>2307.36</v>
      </c>
      <c r="AD17978">
        <v>2000</v>
      </c>
      <c r="AE17978">
        <v>0</v>
      </c>
      <c r="AF17978">
        <v>7500</v>
      </c>
      <c r="AG17978">
        <v>23</v>
      </c>
      <c r="AH17978">
        <v>689.51</v>
      </c>
      <c r="AI17978">
        <v>200</v>
      </c>
      <c r="AJ17978">
        <v>0</v>
      </c>
      <c r="AK17978">
        <v>5000</v>
      </c>
      <c r="AL17978">
        <v>50</v>
      </c>
      <c r="AM17978">
        <v>474.69</v>
      </c>
      <c r="AN17978">
        <v>450</v>
      </c>
      <c r="AO17978">
        <v>75</v>
      </c>
      <c r="AP17978">
        <v>1000</v>
      </c>
      <c r="AQ17978">
        <v>17</v>
      </c>
      <c r="AR17978">
        <v>1807.69</v>
      </c>
      <c r="AS17978">
        <v>0</v>
      </c>
      <c r="AT17978">
        <v>0</v>
      </c>
      <c r="AU17978">
        <v>15000</v>
      </c>
      <c r="AV17978">
        <v>15</v>
      </c>
      <c r="AW17978">
        <v>1276.21</v>
      </c>
      <c r="AX17978">
        <v>0</v>
      </c>
      <c r="AY17978">
        <v>0</v>
      </c>
      <c r="AZ17978">
        <v>15000</v>
      </c>
      <c r="BA17978">
        <v>19</v>
      </c>
      <c r="BB17978">
        <v>944.13</v>
      </c>
      <c r="BC17978">
        <v>700</v>
      </c>
      <c r="BD17978">
        <v>0</v>
      </c>
      <c r="BE17978">
        <v>4500</v>
      </c>
    </row>
    <row r="17979" spans="1:57" x14ac:dyDescent="0.35">
      <c r="A17979" t="s">
        <v>18</v>
      </c>
      <c r="B17979" t="s">
        <v>339</v>
      </c>
      <c r="C17979">
        <v>9</v>
      </c>
      <c r="D17979">
        <v>3690.25</v>
      </c>
      <c r="E17979">
        <v>3000</v>
      </c>
      <c r="F17979">
        <v>1000</v>
      </c>
      <c r="G17979">
        <v>10000</v>
      </c>
      <c r="H17979">
        <v>7</v>
      </c>
      <c r="I17979">
        <v>685.3</v>
      </c>
      <c r="J17979">
        <v>0</v>
      </c>
      <c r="K17979">
        <v>0</v>
      </c>
      <c r="L17979">
        <v>2500</v>
      </c>
      <c r="M17979">
        <v>10</v>
      </c>
      <c r="N17979">
        <v>323.31</v>
      </c>
      <c r="O17979">
        <v>400</v>
      </c>
      <c r="P17979">
        <v>0</v>
      </c>
      <c r="Q17979">
        <v>800</v>
      </c>
      <c r="R17979">
        <v>9</v>
      </c>
      <c r="S17979">
        <v>950.61</v>
      </c>
      <c r="T17979">
        <v>500</v>
      </c>
      <c r="U17979">
        <v>0</v>
      </c>
      <c r="V17979">
        <v>2000</v>
      </c>
      <c r="W17979">
        <v>10</v>
      </c>
      <c r="X17979">
        <v>1252.1500000000001</v>
      </c>
      <c r="Y17979">
        <v>1000</v>
      </c>
      <c r="Z17979">
        <v>200</v>
      </c>
      <c r="AA17979">
        <v>3500</v>
      </c>
      <c r="AB17979">
        <v>6</v>
      </c>
      <c r="AC17979">
        <v>4409.32</v>
      </c>
      <c r="AD17979">
        <v>3000</v>
      </c>
      <c r="AE17979">
        <v>0</v>
      </c>
      <c r="AF17979">
        <v>10000</v>
      </c>
      <c r="AG17979">
        <v>9</v>
      </c>
      <c r="AH17979">
        <v>374.27</v>
      </c>
      <c r="AI17979">
        <v>100</v>
      </c>
      <c r="AJ17979">
        <v>0</v>
      </c>
      <c r="AK17979">
        <v>1230</v>
      </c>
      <c r="AL17979">
        <v>9</v>
      </c>
      <c r="AM17979">
        <v>461.15</v>
      </c>
      <c r="AN17979">
        <v>300</v>
      </c>
      <c r="AO17979">
        <v>280</v>
      </c>
      <c r="AP17979">
        <v>1000</v>
      </c>
      <c r="AQ17979">
        <v>6</v>
      </c>
      <c r="AR17979">
        <v>0</v>
      </c>
      <c r="AS17979">
        <v>0</v>
      </c>
      <c r="AT17979">
        <v>0</v>
      </c>
      <c r="AU17979">
        <v>0</v>
      </c>
      <c r="AV17979">
        <v>6</v>
      </c>
      <c r="AW17979">
        <v>0</v>
      </c>
      <c r="AX17979">
        <v>0</v>
      </c>
      <c r="AY17979">
        <v>0</v>
      </c>
      <c r="AZ17979">
        <v>0</v>
      </c>
      <c r="BA17979">
        <v>7</v>
      </c>
      <c r="BB17979">
        <v>1035.23</v>
      </c>
      <c r="BC17979">
        <v>100</v>
      </c>
      <c r="BD17979">
        <v>0</v>
      </c>
      <c r="BE17979">
        <v>4000</v>
      </c>
    </row>
    <row r="17980" spans="1:57" x14ac:dyDescent="0.35">
      <c r="A17980" t="s">
        <v>19</v>
      </c>
      <c r="B17980" t="s">
        <v>1151</v>
      </c>
      <c r="C17980">
        <v>101</v>
      </c>
      <c r="D17980">
        <v>5255</v>
      </c>
      <c r="E17980">
        <v>5000</v>
      </c>
      <c r="F17980">
        <v>0</v>
      </c>
      <c r="G17980">
        <v>25000</v>
      </c>
      <c r="H17980">
        <v>71</v>
      </c>
      <c r="I17980">
        <v>396.88</v>
      </c>
      <c r="J17980">
        <v>0</v>
      </c>
      <c r="K17980">
        <v>0</v>
      </c>
      <c r="L17980">
        <v>6000</v>
      </c>
      <c r="M17980">
        <v>94</v>
      </c>
      <c r="N17980">
        <v>263.52999999999997</v>
      </c>
      <c r="O17980">
        <v>200</v>
      </c>
      <c r="P17980">
        <v>0</v>
      </c>
      <c r="Q17980">
        <v>1000</v>
      </c>
      <c r="R17980">
        <v>94</v>
      </c>
      <c r="S17980">
        <v>695.44</v>
      </c>
      <c r="T17980">
        <v>500</v>
      </c>
      <c r="U17980">
        <v>0</v>
      </c>
      <c r="V17980">
        <v>5000</v>
      </c>
      <c r="W17980">
        <v>121</v>
      </c>
      <c r="X17980">
        <v>1946.12</v>
      </c>
      <c r="Y17980">
        <v>1800</v>
      </c>
      <c r="Z17980">
        <v>0</v>
      </c>
      <c r="AA17980">
        <v>6000</v>
      </c>
      <c r="AB17980">
        <v>82</v>
      </c>
      <c r="AC17980">
        <v>1249.93</v>
      </c>
      <c r="AD17980">
        <v>400</v>
      </c>
      <c r="AE17980">
        <v>0</v>
      </c>
      <c r="AF17980">
        <v>10000</v>
      </c>
      <c r="AG17980">
        <v>87</v>
      </c>
      <c r="AH17980">
        <v>458.87</v>
      </c>
      <c r="AI17980">
        <v>160</v>
      </c>
      <c r="AJ17980">
        <v>0</v>
      </c>
      <c r="AK17980">
        <v>4500</v>
      </c>
      <c r="AL17980">
        <v>131</v>
      </c>
      <c r="AM17980">
        <v>474.38</v>
      </c>
      <c r="AN17980">
        <v>350</v>
      </c>
      <c r="AO17980">
        <v>0</v>
      </c>
      <c r="AP17980">
        <v>2100</v>
      </c>
      <c r="AQ17980">
        <v>68</v>
      </c>
      <c r="AR17980">
        <v>420.69</v>
      </c>
      <c r="AS17980">
        <v>0</v>
      </c>
      <c r="AT17980">
        <v>0</v>
      </c>
      <c r="AU17980">
        <v>12000</v>
      </c>
      <c r="AV17980">
        <v>64</v>
      </c>
      <c r="AW17980">
        <v>120.48</v>
      </c>
      <c r="AX17980">
        <v>0</v>
      </c>
      <c r="AY17980">
        <v>0</v>
      </c>
      <c r="AZ17980">
        <v>4800</v>
      </c>
      <c r="BA17980">
        <v>77</v>
      </c>
      <c r="BB17980">
        <v>820.64</v>
      </c>
      <c r="BC17980">
        <v>0</v>
      </c>
      <c r="BD17980">
        <v>0</v>
      </c>
      <c r="BE17980">
        <v>19000</v>
      </c>
    </row>
    <row r="17981" spans="1:57" x14ac:dyDescent="0.35">
      <c r="A17981" t="s">
        <v>19</v>
      </c>
      <c r="B17981" t="s">
        <v>1152</v>
      </c>
      <c r="C17981">
        <v>40</v>
      </c>
      <c r="D17981">
        <v>6791.93</v>
      </c>
      <c r="E17981">
        <v>5000</v>
      </c>
      <c r="F17981">
        <v>0</v>
      </c>
      <c r="G17981">
        <v>20000</v>
      </c>
      <c r="H17981">
        <v>34</v>
      </c>
      <c r="I17981">
        <v>2398.9299999999998</v>
      </c>
      <c r="J17981">
        <v>0</v>
      </c>
      <c r="K17981">
        <v>0</v>
      </c>
      <c r="L17981">
        <v>20000</v>
      </c>
      <c r="M17981">
        <v>34</v>
      </c>
      <c r="N17981">
        <v>674.56</v>
      </c>
      <c r="O17981">
        <v>300</v>
      </c>
      <c r="P17981">
        <v>0</v>
      </c>
      <c r="Q17981">
        <v>6000</v>
      </c>
      <c r="R17981">
        <v>42</v>
      </c>
      <c r="S17981">
        <v>641.91999999999996</v>
      </c>
      <c r="T17981">
        <v>500</v>
      </c>
      <c r="U17981">
        <v>0</v>
      </c>
      <c r="V17981">
        <v>2000</v>
      </c>
      <c r="W17981">
        <v>47</v>
      </c>
      <c r="X17981">
        <v>2376.3000000000002</v>
      </c>
      <c r="Y17981">
        <v>2500</v>
      </c>
      <c r="Z17981">
        <v>120</v>
      </c>
      <c r="AA17981">
        <v>8000</v>
      </c>
      <c r="AB17981">
        <v>40</v>
      </c>
      <c r="AC17981">
        <v>2005.82</v>
      </c>
      <c r="AD17981">
        <v>1500</v>
      </c>
      <c r="AE17981">
        <v>0</v>
      </c>
      <c r="AF17981">
        <v>10000</v>
      </c>
      <c r="AG17981">
        <v>37</v>
      </c>
      <c r="AH17981">
        <v>335.63</v>
      </c>
      <c r="AI17981">
        <v>100</v>
      </c>
      <c r="AJ17981">
        <v>0</v>
      </c>
      <c r="AK17981">
        <v>1500</v>
      </c>
      <c r="AL17981">
        <v>52</v>
      </c>
      <c r="AM17981">
        <v>595.74</v>
      </c>
      <c r="AN17981">
        <v>500</v>
      </c>
      <c r="AO17981">
        <v>140</v>
      </c>
      <c r="AP17981">
        <v>4000</v>
      </c>
      <c r="AQ17981">
        <v>29</v>
      </c>
      <c r="AR17981">
        <v>1214.54</v>
      </c>
      <c r="AS17981">
        <v>0</v>
      </c>
      <c r="AT17981">
        <v>0</v>
      </c>
      <c r="AU17981">
        <v>16000</v>
      </c>
      <c r="AV17981">
        <v>29</v>
      </c>
      <c r="AW17981">
        <v>49.5</v>
      </c>
      <c r="AX17981">
        <v>0</v>
      </c>
      <c r="AY17981">
        <v>0</v>
      </c>
      <c r="AZ17981">
        <v>1000</v>
      </c>
      <c r="BA17981">
        <v>28</v>
      </c>
      <c r="BB17981">
        <v>613.45000000000005</v>
      </c>
      <c r="BC17981">
        <v>0</v>
      </c>
      <c r="BD17981">
        <v>0</v>
      </c>
      <c r="BE17981">
        <v>6000</v>
      </c>
    </row>
    <row r="17982" spans="1:57" x14ac:dyDescent="0.35">
      <c r="A17982" t="s">
        <v>19</v>
      </c>
      <c r="B17982" t="s">
        <v>339</v>
      </c>
      <c r="C17982">
        <v>7</v>
      </c>
      <c r="D17982">
        <v>4820.9399999999996</v>
      </c>
      <c r="E17982">
        <v>5000</v>
      </c>
      <c r="F17982">
        <v>2000</v>
      </c>
      <c r="G17982">
        <v>7000</v>
      </c>
      <c r="H17982">
        <v>8</v>
      </c>
      <c r="I17982">
        <v>0</v>
      </c>
      <c r="J17982">
        <v>0</v>
      </c>
      <c r="K17982">
        <v>0</v>
      </c>
      <c r="L17982">
        <v>0</v>
      </c>
      <c r="M17982">
        <v>7</v>
      </c>
      <c r="N17982">
        <v>401.25</v>
      </c>
      <c r="O17982">
        <v>0</v>
      </c>
      <c r="P17982">
        <v>0</v>
      </c>
      <c r="Q17982">
        <v>2000</v>
      </c>
      <c r="R17982">
        <v>6</v>
      </c>
      <c r="S17982">
        <v>619.08000000000004</v>
      </c>
      <c r="T17982">
        <v>200</v>
      </c>
      <c r="U17982">
        <v>0</v>
      </c>
      <c r="V17982">
        <v>2000</v>
      </c>
      <c r="W17982">
        <v>9</v>
      </c>
      <c r="X17982">
        <v>2445.66</v>
      </c>
      <c r="Y17982">
        <v>2500</v>
      </c>
      <c r="Z17982">
        <v>400</v>
      </c>
      <c r="AA17982">
        <v>4500</v>
      </c>
      <c r="AB17982">
        <v>9</v>
      </c>
      <c r="AC17982">
        <v>554.09</v>
      </c>
      <c r="AD17982">
        <v>0</v>
      </c>
      <c r="AE17982">
        <v>0</v>
      </c>
      <c r="AF17982">
        <v>3000</v>
      </c>
      <c r="AG17982">
        <v>7</v>
      </c>
      <c r="AH17982">
        <v>5.22</v>
      </c>
      <c r="AI17982">
        <v>0</v>
      </c>
      <c r="AJ17982">
        <v>0</v>
      </c>
      <c r="AK17982">
        <v>100</v>
      </c>
      <c r="AL17982">
        <v>11</v>
      </c>
      <c r="AM17982">
        <v>605.17999999999995</v>
      </c>
      <c r="AN17982">
        <v>400</v>
      </c>
      <c r="AO17982">
        <v>75</v>
      </c>
      <c r="AP17982">
        <v>3000</v>
      </c>
      <c r="AQ17982">
        <v>8</v>
      </c>
      <c r="AR17982">
        <v>0</v>
      </c>
      <c r="AS17982">
        <v>0</v>
      </c>
      <c r="AT17982">
        <v>0</v>
      </c>
      <c r="AU17982">
        <v>0</v>
      </c>
      <c r="AV17982">
        <v>9</v>
      </c>
      <c r="AW17982">
        <v>17.37</v>
      </c>
      <c r="AX17982">
        <v>0</v>
      </c>
      <c r="AY17982">
        <v>0</v>
      </c>
      <c r="AZ17982">
        <v>500</v>
      </c>
      <c r="BA17982">
        <v>7</v>
      </c>
      <c r="BB17982">
        <v>298.07</v>
      </c>
      <c r="BC17982">
        <v>0</v>
      </c>
      <c r="BD17982">
        <v>0</v>
      </c>
      <c r="BE17982">
        <v>2500</v>
      </c>
    </row>
    <row r="17983" spans="1:57" x14ac:dyDescent="0.35">
      <c r="A17983" t="s">
        <v>20</v>
      </c>
      <c r="B17983" t="s">
        <v>1151</v>
      </c>
      <c r="C17983">
        <v>96</v>
      </c>
      <c r="D17983">
        <v>7462.48</v>
      </c>
      <c r="E17983">
        <v>5000</v>
      </c>
      <c r="F17983">
        <v>200</v>
      </c>
      <c r="G17983">
        <v>30000</v>
      </c>
      <c r="H17983">
        <v>68</v>
      </c>
      <c r="I17983">
        <v>2709.81</v>
      </c>
      <c r="J17983">
        <v>0</v>
      </c>
      <c r="K17983">
        <v>0</v>
      </c>
      <c r="L17983">
        <v>15000</v>
      </c>
      <c r="M17983">
        <v>81</v>
      </c>
      <c r="N17983">
        <v>422.2</v>
      </c>
      <c r="O17983">
        <v>240</v>
      </c>
      <c r="P17983">
        <v>0</v>
      </c>
      <c r="Q17983">
        <v>5000</v>
      </c>
      <c r="R17983">
        <v>83</v>
      </c>
      <c r="S17983">
        <v>1143.46</v>
      </c>
      <c r="T17983">
        <v>500</v>
      </c>
      <c r="U17983">
        <v>0</v>
      </c>
      <c r="V17983">
        <v>7500</v>
      </c>
      <c r="W17983">
        <v>107</v>
      </c>
      <c r="X17983">
        <v>2691.5</v>
      </c>
      <c r="Y17983">
        <v>2400</v>
      </c>
      <c r="Z17983">
        <v>0</v>
      </c>
      <c r="AA17983">
        <v>15000</v>
      </c>
      <c r="AB17983">
        <v>81</v>
      </c>
      <c r="AC17983">
        <v>2175.44</v>
      </c>
      <c r="AD17983">
        <v>300</v>
      </c>
      <c r="AE17983">
        <v>0</v>
      </c>
      <c r="AF17983">
        <v>15000</v>
      </c>
      <c r="AG17983">
        <v>84</v>
      </c>
      <c r="AH17983">
        <v>683.45</v>
      </c>
      <c r="AI17983">
        <v>120</v>
      </c>
      <c r="AJ17983">
        <v>0</v>
      </c>
      <c r="AK17983">
        <v>12000</v>
      </c>
      <c r="AL17983">
        <v>117</v>
      </c>
      <c r="AM17983">
        <v>451.92</v>
      </c>
      <c r="AN17983">
        <v>400</v>
      </c>
      <c r="AO17983">
        <v>0</v>
      </c>
      <c r="AP17983">
        <v>2220</v>
      </c>
      <c r="AQ17983">
        <v>66</v>
      </c>
      <c r="AR17983">
        <v>448.86</v>
      </c>
      <c r="AS17983">
        <v>0</v>
      </c>
      <c r="AT17983">
        <v>0</v>
      </c>
      <c r="AU17983">
        <v>4000</v>
      </c>
      <c r="AV17983">
        <v>61</v>
      </c>
      <c r="AW17983">
        <v>222.52</v>
      </c>
      <c r="AX17983">
        <v>0</v>
      </c>
      <c r="AY17983">
        <v>0</v>
      </c>
      <c r="AZ17983">
        <v>3500</v>
      </c>
      <c r="BA17983">
        <v>71</v>
      </c>
      <c r="BB17983">
        <v>1632.82</v>
      </c>
      <c r="BC17983">
        <v>0</v>
      </c>
      <c r="BD17983">
        <v>0</v>
      </c>
      <c r="BE17983">
        <v>20000</v>
      </c>
    </row>
    <row r="17984" spans="1:57" x14ac:dyDescent="0.35">
      <c r="A17984" t="s">
        <v>20</v>
      </c>
      <c r="B17984" t="s">
        <v>1152</v>
      </c>
      <c r="C17984">
        <v>49</v>
      </c>
      <c r="D17984">
        <v>13391.36</v>
      </c>
      <c r="E17984">
        <v>10000</v>
      </c>
      <c r="F17984">
        <v>0</v>
      </c>
      <c r="G17984">
        <v>60000</v>
      </c>
      <c r="H17984">
        <v>33</v>
      </c>
      <c r="I17984">
        <v>2653.52</v>
      </c>
      <c r="J17984">
        <v>0</v>
      </c>
      <c r="K17984">
        <v>0</v>
      </c>
      <c r="L17984">
        <v>30000</v>
      </c>
      <c r="M17984">
        <v>40</v>
      </c>
      <c r="N17984">
        <v>287.26</v>
      </c>
      <c r="O17984">
        <v>200</v>
      </c>
      <c r="P17984">
        <v>0</v>
      </c>
      <c r="Q17984">
        <v>2000</v>
      </c>
      <c r="R17984">
        <v>44</v>
      </c>
      <c r="S17984">
        <v>1488.06</v>
      </c>
      <c r="T17984">
        <v>1000</v>
      </c>
      <c r="U17984">
        <v>0</v>
      </c>
      <c r="V17984">
        <v>7000</v>
      </c>
      <c r="W17984">
        <v>57</v>
      </c>
      <c r="X17984">
        <v>3633.8</v>
      </c>
      <c r="Y17984">
        <v>3000</v>
      </c>
      <c r="Z17984">
        <v>0</v>
      </c>
      <c r="AA17984">
        <v>10000</v>
      </c>
      <c r="AB17984">
        <v>49</v>
      </c>
      <c r="AC17984">
        <v>2771.08</v>
      </c>
      <c r="AD17984">
        <v>2000</v>
      </c>
      <c r="AE17984">
        <v>0</v>
      </c>
      <c r="AF17984">
        <v>10000</v>
      </c>
      <c r="AG17984">
        <v>40</v>
      </c>
      <c r="AH17984">
        <v>993.8</v>
      </c>
      <c r="AI17984">
        <v>500</v>
      </c>
      <c r="AJ17984">
        <v>0</v>
      </c>
      <c r="AK17984">
        <v>12000</v>
      </c>
      <c r="AL17984">
        <v>63</v>
      </c>
      <c r="AM17984">
        <v>622.65</v>
      </c>
      <c r="AN17984">
        <v>500</v>
      </c>
      <c r="AO17984">
        <v>0</v>
      </c>
      <c r="AP17984">
        <v>3500</v>
      </c>
      <c r="AQ17984">
        <v>33</v>
      </c>
      <c r="AR17984">
        <v>5438.37</v>
      </c>
      <c r="AS17984">
        <v>0</v>
      </c>
      <c r="AT17984">
        <v>0</v>
      </c>
      <c r="AU17984">
        <v>100000</v>
      </c>
      <c r="AV17984">
        <v>32</v>
      </c>
      <c r="AW17984">
        <v>10732.32</v>
      </c>
      <c r="AX17984">
        <v>0</v>
      </c>
      <c r="AY17984">
        <v>0</v>
      </c>
      <c r="AZ17984">
        <v>100000</v>
      </c>
      <c r="BA17984">
        <v>37</v>
      </c>
      <c r="BB17984">
        <v>1088.26</v>
      </c>
      <c r="BC17984">
        <v>400</v>
      </c>
      <c r="BD17984">
        <v>0</v>
      </c>
      <c r="BE17984">
        <v>8000</v>
      </c>
    </row>
    <row r="17985" spans="1:57" x14ac:dyDescent="0.35">
      <c r="A17985" t="s">
        <v>20</v>
      </c>
      <c r="B17985" t="s">
        <v>339</v>
      </c>
      <c r="C17985">
        <v>15</v>
      </c>
      <c r="D17985">
        <v>6713.89</v>
      </c>
      <c r="E17985">
        <v>6000</v>
      </c>
      <c r="F17985">
        <v>1200</v>
      </c>
      <c r="G17985">
        <v>20000</v>
      </c>
      <c r="H17985">
        <v>8</v>
      </c>
      <c r="I17985">
        <v>310.60000000000002</v>
      </c>
      <c r="J17985">
        <v>0</v>
      </c>
      <c r="K17985">
        <v>0</v>
      </c>
      <c r="L17985">
        <v>6000</v>
      </c>
      <c r="M17985">
        <v>12</v>
      </c>
      <c r="N17985">
        <v>173.51</v>
      </c>
      <c r="O17985">
        <v>100</v>
      </c>
      <c r="P17985">
        <v>0</v>
      </c>
      <c r="Q17985">
        <v>700</v>
      </c>
      <c r="R17985">
        <v>13</v>
      </c>
      <c r="S17985">
        <v>1003.84</v>
      </c>
      <c r="T17985">
        <v>1000</v>
      </c>
      <c r="U17985">
        <v>0</v>
      </c>
      <c r="V17985">
        <v>2000</v>
      </c>
      <c r="W17985">
        <v>15</v>
      </c>
      <c r="X17985">
        <v>3292.23</v>
      </c>
      <c r="Y17985">
        <v>3500</v>
      </c>
      <c r="Z17985">
        <v>300</v>
      </c>
      <c r="AA17985">
        <v>7500</v>
      </c>
      <c r="AB17985">
        <v>11</v>
      </c>
      <c r="AC17985">
        <v>1655.14</v>
      </c>
      <c r="AD17985">
        <v>0</v>
      </c>
      <c r="AE17985">
        <v>0</v>
      </c>
      <c r="AF17985">
        <v>12000</v>
      </c>
      <c r="AG17985">
        <v>12</v>
      </c>
      <c r="AH17985">
        <v>690.72</v>
      </c>
      <c r="AI17985">
        <v>50</v>
      </c>
      <c r="AJ17985">
        <v>0</v>
      </c>
      <c r="AK17985">
        <v>4000</v>
      </c>
      <c r="AL17985">
        <v>16</v>
      </c>
      <c r="AM17985">
        <v>544.79999999999995</v>
      </c>
      <c r="AN17985">
        <v>500</v>
      </c>
      <c r="AO17985">
        <v>0</v>
      </c>
      <c r="AP17985">
        <v>1450</v>
      </c>
      <c r="AQ17985">
        <v>10</v>
      </c>
      <c r="AR17985">
        <v>1354.56</v>
      </c>
      <c r="AS17985">
        <v>0</v>
      </c>
      <c r="AT17985">
        <v>0</v>
      </c>
      <c r="AU17985">
        <v>10000</v>
      </c>
      <c r="AV17985">
        <v>9</v>
      </c>
      <c r="AW17985">
        <v>0</v>
      </c>
      <c r="AX17985">
        <v>0</v>
      </c>
      <c r="AY17985">
        <v>0</v>
      </c>
      <c r="AZ17985">
        <v>0</v>
      </c>
      <c r="BA17985">
        <v>12</v>
      </c>
      <c r="BB17985">
        <v>1095.5999999999999</v>
      </c>
      <c r="BC17985">
        <v>0</v>
      </c>
      <c r="BD17985">
        <v>0</v>
      </c>
      <c r="BE17985">
        <v>10000</v>
      </c>
    </row>
    <row r="17986" spans="1:57" x14ac:dyDescent="0.35">
      <c r="A17986" t="s">
        <v>21</v>
      </c>
      <c r="B17986" t="s">
        <v>1151</v>
      </c>
      <c r="C17986">
        <v>92</v>
      </c>
      <c r="D17986">
        <v>8750</v>
      </c>
      <c r="E17986">
        <v>8000</v>
      </c>
      <c r="F17986">
        <v>0</v>
      </c>
      <c r="G17986">
        <v>30000</v>
      </c>
      <c r="H17986">
        <v>76</v>
      </c>
      <c r="I17986">
        <v>3720.39</v>
      </c>
      <c r="J17986">
        <v>0</v>
      </c>
      <c r="K17986">
        <v>0</v>
      </c>
      <c r="L17986">
        <v>30000</v>
      </c>
      <c r="M17986">
        <v>83</v>
      </c>
      <c r="N17986">
        <v>566.24</v>
      </c>
      <c r="O17986">
        <v>400</v>
      </c>
      <c r="P17986">
        <v>0</v>
      </c>
      <c r="Q17986">
        <v>3000</v>
      </c>
      <c r="R17986">
        <v>97</v>
      </c>
      <c r="S17986">
        <v>1289.69</v>
      </c>
      <c r="T17986">
        <v>1000</v>
      </c>
      <c r="U17986">
        <v>0</v>
      </c>
      <c r="V17986">
        <v>5000</v>
      </c>
      <c r="W17986">
        <v>97</v>
      </c>
      <c r="X17986">
        <v>2684.54</v>
      </c>
      <c r="Y17986">
        <v>2500</v>
      </c>
      <c r="Z17986">
        <v>0</v>
      </c>
      <c r="AA17986">
        <v>12000</v>
      </c>
      <c r="AB17986">
        <v>68</v>
      </c>
      <c r="AC17986">
        <v>1313.38</v>
      </c>
      <c r="AD17986">
        <v>0</v>
      </c>
      <c r="AE17986">
        <v>0</v>
      </c>
      <c r="AF17986">
        <v>10000</v>
      </c>
      <c r="AG17986">
        <v>79</v>
      </c>
      <c r="AH17986">
        <v>696.96</v>
      </c>
      <c r="AI17986">
        <v>200</v>
      </c>
      <c r="AJ17986">
        <v>0</v>
      </c>
      <c r="AK17986">
        <v>12000</v>
      </c>
      <c r="AL17986">
        <v>110</v>
      </c>
      <c r="AM17986">
        <v>661.83</v>
      </c>
      <c r="AN17986">
        <v>500</v>
      </c>
      <c r="AO17986">
        <v>0</v>
      </c>
      <c r="AP17986">
        <v>6000</v>
      </c>
      <c r="AQ17986">
        <v>75</v>
      </c>
      <c r="AR17986">
        <v>1840.67</v>
      </c>
      <c r="AS17986">
        <v>0</v>
      </c>
      <c r="AT17986">
        <v>0</v>
      </c>
      <c r="AU17986">
        <v>40000</v>
      </c>
      <c r="AV17986">
        <v>58</v>
      </c>
      <c r="AW17986">
        <v>212.07</v>
      </c>
      <c r="AX17986">
        <v>0</v>
      </c>
      <c r="AY17986">
        <v>0</v>
      </c>
      <c r="AZ17986">
        <v>10000</v>
      </c>
      <c r="BA17986">
        <v>76</v>
      </c>
      <c r="BB17986">
        <v>1551.97</v>
      </c>
      <c r="BC17986">
        <v>0</v>
      </c>
      <c r="BD17986">
        <v>0</v>
      </c>
      <c r="BE17986">
        <v>30000</v>
      </c>
    </row>
    <row r="17987" spans="1:57" x14ac:dyDescent="0.35">
      <c r="A17987" t="s">
        <v>21</v>
      </c>
      <c r="B17987" t="s">
        <v>1152</v>
      </c>
      <c r="C17987">
        <v>59</v>
      </c>
      <c r="D17987">
        <v>12440.68</v>
      </c>
      <c r="E17987">
        <v>10000</v>
      </c>
      <c r="F17987">
        <v>1000</v>
      </c>
      <c r="G17987">
        <v>80000</v>
      </c>
      <c r="H17987">
        <v>43</v>
      </c>
      <c r="I17987">
        <v>5090.7</v>
      </c>
      <c r="J17987">
        <v>0</v>
      </c>
      <c r="K17987">
        <v>0</v>
      </c>
      <c r="L17987">
        <v>40000</v>
      </c>
      <c r="M17987">
        <v>48</v>
      </c>
      <c r="N17987">
        <v>553.33000000000004</v>
      </c>
      <c r="O17987">
        <v>400</v>
      </c>
      <c r="P17987">
        <v>50</v>
      </c>
      <c r="Q17987">
        <v>3000</v>
      </c>
      <c r="R17987">
        <v>49</v>
      </c>
      <c r="S17987">
        <v>1190.82</v>
      </c>
      <c r="T17987">
        <v>800</v>
      </c>
      <c r="U17987">
        <v>0</v>
      </c>
      <c r="V17987">
        <v>5000</v>
      </c>
      <c r="W17987">
        <v>59</v>
      </c>
      <c r="X17987">
        <v>3038.14</v>
      </c>
      <c r="Y17987">
        <v>2500</v>
      </c>
      <c r="Z17987">
        <v>300</v>
      </c>
      <c r="AA17987">
        <v>15000</v>
      </c>
      <c r="AB17987">
        <v>49</v>
      </c>
      <c r="AC17987">
        <v>2405.06</v>
      </c>
      <c r="AD17987">
        <v>1500</v>
      </c>
      <c r="AE17987">
        <v>0</v>
      </c>
      <c r="AF17987">
        <v>12000</v>
      </c>
      <c r="AG17987">
        <v>51</v>
      </c>
      <c r="AH17987">
        <v>767.25</v>
      </c>
      <c r="AI17987">
        <v>400</v>
      </c>
      <c r="AJ17987">
        <v>0</v>
      </c>
      <c r="AK17987">
        <v>9000</v>
      </c>
      <c r="AL17987">
        <v>67</v>
      </c>
      <c r="AM17987">
        <v>630.13</v>
      </c>
      <c r="AN17987">
        <v>500</v>
      </c>
      <c r="AO17987">
        <v>100</v>
      </c>
      <c r="AP17987">
        <v>4000</v>
      </c>
      <c r="AQ17987">
        <v>50</v>
      </c>
      <c r="AR17987">
        <v>2738.8</v>
      </c>
      <c r="AS17987">
        <v>400</v>
      </c>
      <c r="AT17987">
        <v>0</v>
      </c>
      <c r="AU17987">
        <v>40000</v>
      </c>
      <c r="AV17987">
        <v>35</v>
      </c>
      <c r="AW17987">
        <v>285.70999999999998</v>
      </c>
      <c r="AX17987">
        <v>0</v>
      </c>
      <c r="AY17987">
        <v>0</v>
      </c>
      <c r="AZ17987">
        <v>10000</v>
      </c>
      <c r="BA17987">
        <v>45</v>
      </c>
      <c r="BB17987">
        <v>2021.56</v>
      </c>
      <c r="BC17987">
        <v>1000</v>
      </c>
      <c r="BD17987">
        <v>0</v>
      </c>
      <c r="BE17987">
        <v>15000</v>
      </c>
    </row>
    <row r="17988" spans="1:57" x14ac:dyDescent="0.35">
      <c r="A17988" t="s">
        <v>21</v>
      </c>
      <c r="B17988" t="s">
        <v>339</v>
      </c>
      <c r="C17988">
        <v>13</v>
      </c>
      <c r="D17988">
        <v>11230.77</v>
      </c>
      <c r="E17988">
        <v>10000</v>
      </c>
      <c r="F17988">
        <v>2000</v>
      </c>
      <c r="G17988">
        <v>30000</v>
      </c>
      <c r="H17988">
        <v>10</v>
      </c>
      <c r="I17988">
        <v>5450</v>
      </c>
      <c r="J17988">
        <v>5000</v>
      </c>
      <c r="K17988">
        <v>0</v>
      </c>
      <c r="L17988">
        <v>10000</v>
      </c>
      <c r="M17988">
        <v>10</v>
      </c>
      <c r="N17988">
        <v>575</v>
      </c>
      <c r="O17988">
        <v>500</v>
      </c>
      <c r="P17988">
        <v>100</v>
      </c>
      <c r="Q17988">
        <v>1500</v>
      </c>
      <c r="R17988">
        <v>14</v>
      </c>
      <c r="S17988">
        <v>1157.1400000000001</v>
      </c>
      <c r="T17988">
        <v>500</v>
      </c>
      <c r="U17988">
        <v>0</v>
      </c>
      <c r="V17988">
        <v>4000</v>
      </c>
      <c r="W17988">
        <v>12</v>
      </c>
      <c r="X17988">
        <v>3195.83</v>
      </c>
      <c r="Y17988">
        <v>3000</v>
      </c>
      <c r="Z17988">
        <v>250</v>
      </c>
      <c r="AA17988">
        <v>5300</v>
      </c>
      <c r="AB17988">
        <v>7</v>
      </c>
      <c r="AC17988">
        <v>1000</v>
      </c>
      <c r="AD17988">
        <v>0</v>
      </c>
      <c r="AE17988">
        <v>0</v>
      </c>
      <c r="AF17988">
        <v>4000</v>
      </c>
      <c r="AG17988">
        <v>13</v>
      </c>
      <c r="AH17988">
        <v>1201.92</v>
      </c>
      <c r="AI17988">
        <v>1000</v>
      </c>
      <c r="AJ17988">
        <v>100</v>
      </c>
      <c r="AK17988">
        <v>4000</v>
      </c>
      <c r="AL17988">
        <v>16</v>
      </c>
      <c r="AM17988">
        <v>771.88</v>
      </c>
      <c r="AN17988">
        <v>800</v>
      </c>
      <c r="AO17988">
        <v>400</v>
      </c>
      <c r="AP17988">
        <v>1000</v>
      </c>
      <c r="AQ17988">
        <v>8</v>
      </c>
      <c r="AR17988">
        <v>1062.5</v>
      </c>
      <c r="AS17988">
        <v>500</v>
      </c>
      <c r="AT17988">
        <v>0</v>
      </c>
      <c r="AU17988">
        <v>5000</v>
      </c>
      <c r="AV17988">
        <v>5</v>
      </c>
      <c r="AW17988">
        <v>0</v>
      </c>
      <c r="AX17988">
        <v>0</v>
      </c>
      <c r="AY17988">
        <v>0</v>
      </c>
      <c r="AZ17988">
        <v>0</v>
      </c>
      <c r="BA17988">
        <v>8</v>
      </c>
      <c r="BB17988">
        <v>2525</v>
      </c>
      <c r="BC17988">
        <v>0</v>
      </c>
      <c r="BD17988">
        <v>0</v>
      </c>
      <c r="BE17988">
        <v>16000</v>
      </c>
    </row>
    <row r="17989" spans="1:57" x14ac:dyDescent="0.35">
      <c r="A17989" t="s">
        <v>22</v>
      </c>
      <c r="B17989" t="s">
        <v>1151</v>
      </c>
      <c r="C17989">
        <v>115</v>
      </c>
      <c r="D17989">
        <v>5195.9399999999996</v>
      </c>
      <c r="E17989">
        <v>4000</v>
      </c>
      <c r="F17989">
        <v>0</v>
      </c>
      <c r="G17989">
        <v>30000</v>
      </c>
      <c r="H17989">
        <v>66</v>
      </c>
      <c r="I17989">
        <v>2270.0700000000002</v>
      </c>
      <c r="J17989">
        <v>0</v>
      </c>
      <c r="K17989">
        <v>0</v>
      </c>
      <c r="L17989">
        <v>15000</v>
      </c>
      <c r="M17989">
        <v>91</v>
      </c>
      <c r="N17989">
        <v>372.43</v>
      </c>
      <c r="O17989">
        <v>200</v>
      </c>
      <c r="P17989">
        <v>0</v>
      </c>
      <c r="Q17989">
        <v>15000</v>
      </c>
      <c r="R17989">
        <v>103</v>
      </c>
      <c r="S17989">
        <v>1072.21</v>
      </c>
      <c r="T17989">
        <v>550</v>
      </c>
      <c r="U17989">
        <v>0</v>
      </c>
      <c r="V17989">
        <v>6000</v>
      </c>
      <c r="W17989">
        <v>129</v>
      </c>
      <c r="X17989">
        <v>2560.5700000000002</v>
      </c>
      <c r="Y17989">
        <v>2100</v>
      </c>
      <c r="Z17989">
        <v>0</v>
      </c>
      <c r="AA17989">
        <v>65000</v>
      </c>
      <c r="AB17989">
        <v>83</v>
      </c>
      <c r="AC17989">
        <v>1350.45</v>
      </c>
      <c r="AD17989">
        <v>1000</v>
      </c>
      <c r="AE17989">
        <v>0</v>
      </c>
      <c r="AF17989">
        <v>6000</v>
      </c>
      <c r="AG17989">
        <v>81</v>
      </c>
      <c r="AH17989">
        <v>362.09</v>
      </c>
      <c r="AI17989">
        <v>200</v>
      </c>
      <c r="AJ17989">
        <v>0</v>
      </c>
      <c r="AK17989">
        <v>5000</v>
      </c>
      <c r="AL17989">
        <v>137</v>
      </c>
      <c r="AM17989">
        <v>487.66</v>
      </c>
      <c r="AN17989">
        <v>450</v>
      </c>
      <c r="AO17989">
        <v>75</v>
      </c>
      <c r="AP17989">
        <v>1500</v>
      </c>
      <c r="AQ17989">
        <v>68</v>
      </c>
      <c r="AR17989">
        <v>376.82</v>
      </c>
      <c r="AS17989">
        <v>0</v>
      </c>
      <c r="AT17989">
        <v>0</v>
      </c>
      <c r="AU17989">
        <v>4000</v>
      </c>
      <c r="AV17989">
        <v>60</v>
      </c>
      <c r="AW17989">
        <v>26.63</v>
      </c>
      <c r="AX17989">
        <v>0</v>
      </c>
      <c r="AY17989">
        <v>0</v>
      </c>
      <c r="AZ17989">
        <v>500</v>
      </c>
      <c r="BA17989">
        <v>67</v>
      </c>
      <c r="BB17989">
        <v>976.33</v>
      </c>
      <c r="BC17989">
        <v>0</v>
      </c>
      <c r="BD17989">
        <v>0</v>
      </c>
      <c r="BE17989">
        <v>10000</v>
      </c>
    </row>
    <row r="17990" spans="1:57" x14ac:dyDescent="0.35">
      <c r="A17990" t="s">
        <v>22</v>
      </c>
      <c r="B17990" t="s">
        <v>1152</v>
      </c>
      <c r="C17990">
        <v>29</v>
      </c>
      <c r="D17990">
        <v>5542.13</v>
      </c>
      <c r="E17990">
        <v>2500</v>
      </c>
      <c r="F17990">
        <v>1000</v>
      </c>
      <c r="G17990">
        <v>30000</v>
      </c>
      <c r="H17990">
        <v>21</v>
      </c>
      <c r="I17990">
        <v>339.64</v>
      </c>
      <c r="J17990">
        <v>0</v>
      </c>
      <c r="K17990">
        <v>0</v>
      </c>
      <c r="L17990">
        <v>6000</v>
      </c>
      <c r="M17990">
        <v>32</v>
      </c>
      <c r="N17990">
        <v>301.27999999999997</v>
      </c>
      <c r="O17990">
        <v>200</v>
      </c>
      <c r="P17990">
        <v>0</v>
      </c>
      <c r="Q17990">
        <v>1200</v>
      </c>
      <c r="R17990">
        <v>31</v>
      </c>
      <c r="S17990">
        <v>960.89</v>
      </c>
      <c r="T17990">
        <v>1000</v>
      </c>
      <c r="U17990">
        <v>0</v>
      </c>
      <c r="V17990">
        <v>3000</v>
      </c>
      <c r="W17990">
        <v>48</v>
      </c>
      <c r="X17990">
        <v>2377.67</v>
      </c>
      <c r="Y17990">
        <v>2500</v>
      </c>
      <c r="Z17990">
        <v>240</v>
      </c>
      <c r="AA17990">
        <v>6000</v>
      </c>
      <c r="AB17990">
        <v>36</v>
      </c>
      <c r="AC17990">
        <v>2567.73</v>
      </c>
      <c r="AD17990">
        <v>2000</v>
      </c>
      <c r="AE17990">
        <v>0</v>
      </c>
      <c r="AF17990">
        <v>12000</v>
      </c>
      <c r="AG17990">
        <v>29</v>
      </c>
      <c r="AH17990">
        <v>380.85</v>
      </c>
      <c r="AI17990">
        <v>0</v>
      </c>
      <c r="AJ17990">
        <v>0</v>
      </c>
      <c r="AK17990">
        <v>3000</v>
      </c>
      <c r="AL17990">
        <v>52</v>
      </c>
      <c r="AM17990">
        <v>455.62</v>
      </c>
      <c r="AN17990">
        <v>400</v>
      </c>
      <c r="AO17990">
        <v>0</v>
      </c>
      <c r="AP17990">
        <v>1000</v>
      </c>
      <c r="AQ17990">
        <v>24</v>
      </c>
      <c r="AR17990">
        <v>393.22</v>
      </c>
      <c r="AS17990">
        <v>0</v>
      </c>
      <c r="AT17990">
        <v>0</v>
      </c>
      <c r="AU17990">
        <v>4000</v>
      </c>
      <c r="AV17990">
        <v>21</v>
      </c>
      <c r="AW17990">
        <v>91.61</v>
      </c>
      <c r="AX17990">
        <v>0</v>
      </c>
      <c r="AY17990">
        <v>0</v>
      </c>
      <c r="AZ17990">
        <v>3000</v>
      </c>
      <c r="BA17990">
        <v>28</v>
      </c>
      <c r="BB17990">
        <v>1122.75</v>
      </c>
      <c r="BC17990">
        <v>331</v>
      </c>
      <c r="BD17990">
        <v>0</v>
      </c>
      <c r="BE17990">
        <v>10000</v>
      </c>
    </row>
    <row r="17991" spans="1:57" x14ac:dyDescent="0.35">
      <c r="A17991" t="s">
        <v>22</v>
      </c>
      <c r="B17991" t="s">
        <v>339</v>
      </c>
      <c r="C17991">
        <v>13</v>
      </c>
      <c r="D17991">
        <v>10394.65</v>
      </c>
      <c r="E17991">
        <v>5000</v>
      </c>
      <c r="F17991">
        <v>2000</v>
      </c>
      <c r="G17991">
        <v>40000</v>
      </c>
      <c r="H17991">
        <v>5</v>
      </c>
      <c r="I17991">
        <v>0</v>
      </c>
      <c r="J17991">
        <v>0</v>
      </c>
      <c r="K17991">
        <v>0</v>
      </c>
      <c r="L17991">
        <v>0</v>
      </c>
      <c r="M17991">
        <v>9</v>
      </c>
      <c r="N17991">
        <v>154.21</v>
      </c>
      <c r="O17991">
        <v>50</v>
      </c>
      <c r="P17991">
        <v>0</v>
      </c>
      <c r="Q17991">
        <v>600</v>
      </c>
      <c r="R17991">
        <v>12</v>
      </c>
      <c r="S17991">
        <v>1871.2</v>
      </c>
      <c r="T17991">
        <v>1500</v>
      </c>
      <c r="U17991">
        <v>500</v>
      </c>
      <c r="V17991">
        <v>5000</v>
      </c>
      <c r="W17991">
        <v>15</v>
      </c>
      <c r="X17991">
        <v>3705.9</v>
      </c>
      <c r="Y17991">
        <v>2500</v>
      </c>
      <c r="Z17991">
        <v>0</v>
      </c>
      <c r="AA17991">
        <v>10000</v>
      </c>
      <c r="AB17991">
        <v>9</v>
      </c>
      <c r="AC17991">
        <v>1865.14</v>
      </c>
      <c r="AD17991">
        <v>1000</v>
      </c>
      <c r="AE17991">
        <v>0</v>
      </c>
      <c r="AF17991">
        <v>9000</v>
      </c>
      <c r="AG17991">
        <v>7</v>
      </c>
      <c r="AH17991">
        <v>1191.5999999999999</v>
      </c>
      <c r="AI17991">
        <v>0</v>
      </c>
      <c r="AJ17991">
        <v>0</v>
      </c>
      <c r="AK17991">
        <v>4000</v>
      </c>
      <c r="AL17991">
        <v>15</v>
      </c>
      <c r="AM17991">
        <v>711.13</v>
      </c>
      <c r="AN17991">
        <v>500</v>
      </c>
      <c r="AO17991">
        <v>150</v>
      </c>
      <c r="AP17991">
        <v>3600</v>
      </c>
      <c r="AQ17991">
        <v>6</v>
      </c>
      <c r="AR17991">
        <v>1398.84</v>
      </c>
      <c r="AS17991">
        <v>0</v>
      </c>
      <c r="AT17991">
        <v>0</v>
      </c>
      <c r="AU17991">
        <v>5000</v>
      </c>
      <c r="AV17991">
        <v>4</v>
      </c>
      <c r="AW17991">
        <v>0</v>
      </c>
      <c r="AX17991">
        <v>0</v>
      </c>
      <c r="AY17991">
        <v>0</v>
      </c>
      <c r="AZ17991">
        <v>0</v>
      </c>
      <c r="BA17991">
        <v>9</v>
      </c>
      <c r="BB17991">
        <v>4840.17</v>
      </c>
      <c r="BC17991">
        <v>2000</v>
      </c>
      <c r="BD17991">
        <v>0</v>
      </c>
      <c r="BE17991">
        <v>25000</v>
      </c>
    </row>
    <row r="17992" spans="1:57" x14ac:dyDescent="0.35">
      <c r="A17992" t="s">
        <v>23</v>
      </c>
      <c r="B17992" t="s">
        <v>1151</v>
      </c>
      <c r="C17992">
        <v>97</v>
      </c>
      <c r="D17992">
        <v>4681.59</v>
      </c>
      <c r="E17992">
        <v>3000</v>
      </c>
      <c r="F17992">
        <v>200</v>
      </c>
      <c r="G17992">
        <v>20000</v>
      </c>
      <c r="H17992">
        <v>66</v>
      </c>
      <c r="I17992">
        <v>1358.32</v>
      </c>
      <c r="J17992">
        <v>0</v>
      </c>
      <c r="K17992">
        <v>0</v>
      </c>
      <c r="L17992">
        <v>12000</v>
      </c>
      <c r="M17992">
        <v>84</v>
      </c>
      <c r="N17992">
        <v>338.5</v>
      </c>
      <c r="O17992">
        <v>200</v>
      </c>
      <c r="P17992">
        <v>0</v>
      </c>
      <c r="Q17992">
        <v>2000</v>
      </c>
      <c r="R17992">
        <v>87</v>
      </c>
      <c r="S17992">
        <v>737.04</v>
      </c>
      <c r="T17992">
        <v>500</v>
      </c>
      <c r="U17992">
        <v>0</v>
      </c>
      <c r="V17992">
        <v>6000</v>
      </c>
      <c r="W17992">
        <v>105</v>
      </c>
      <c r="X17992">
        <v>2195.71</v>
      </c>
      <c r="Y17992">
        <v>2000</v>
      </c>
      <c r="Z17992">
        <v>0</v>
      </c>
      <c r="AA17992">
        <v>6000</v>
      </c>
      <c r="AB17992">
        <v>75</v>
      </c>
      <c r="AC17992">
        <v>1521.28</v>
      </c>
      <c r="AD17992">
        <v>0</v>
      </c>
      <c r="AE17992">
        <v>0</v>
      </c>
      <c r="AF17992">
        <v>39000</v>
      </c>
      <c r="AG17992">
        <v>72</v>
      </c>
      <c r="AH17992">
        <v>239.6</v>
      </c>
      <c r="AI17992">
        <v>0</v>
      </c>
      <c r="AJ17992">
        <v>0</v>
      </c>
      <c r="AK17992">
        <v>5000</v>
      </c>
      <c r="AL17992">
        <v>120</v>
      </c>
      <c r="AM17992">
        <v>444.11</v>
      </c>
      <c r="AN17992">
        <v>400</v>
      </c>
      <c r="AO17992">
        <v>0</v>
      </c>
      <c r="AP17992">
        <v>1500</v>
      </c>
      <c r="AQ17992">
        <v>59</v>
      </c>
      <c r="AR17992">
        <v>147.93</v>
      </c>
      <c r="AS17992">
        <v>0</v>
      </c>
      <c r="AT17992">
        <v>0</v>
      </c>
      <c r="AU17992">
        <v>2000</v>
      </c>
      <c r="AV17992">
        <v>57</v>
      </c>
      <c r="AW17992">
        <v>127.57</v>
      </c>
      <c r="AX17992">
        <v>0</v>
      </c>
      <c r="AY17992">
        <v>0</v>
      </c>
      <c r="AZ17992">
        <v>4000</v>
      </c>
      <c r="BA17992">
        <v>69</v>
      </c>
      <c r="BB17992">
        <v>744.38</v>
      </c>
      <c r="BC17992">
        <v>0</v>
      </c>
      <c r="BD17992">
        <v>0</v>
      </c>
      <c r="BE17992">
        <v>12000</v>
      </c>
    </row>
    <row r="17993" spans="1:57" x14ac:dyDescent="0.35">
      <c r="A17993" t="s">
        <v>23</v>
      </c>
      <c r="B17993" t="s">
        <v>1152</v>
      </c>
      <c r="C17993">
        <v>46</v>
      </c>
      <c r="D17993">
        <v>7240</v>
      </c>
      <c r="E17993">
        <v>5000</v>
      </c>
      <c r="F17993">
        <v>0</v>
      </c>
      <c r="G17993">
        <v>30000</v>
      </c>
      <c r="H17993">
        <v>34</v>
      </c>
      <c r="I17993">
        <v>447.6</v>
      </c>
      <c r="J17993">
        <v>0</v>
      </c>
      <c r="K17993">
        <v>0</v>
      </c>
      <c r="L17993">
        <v>5000</v>
      </c>
      <c r="M17993">
        <v>40</v>
      </c>
      <c r="N17993">
        <v>260.29000000000002</v>
      </c>
      <c r="O17993">
        <v>175</v>
      </c>
      <c r="P17993">
        <v>0</v>
      </c>
      <c r="Q17993">
        <v>1500</v>
      </c>
      <c r="R17993">
        <v>39</v>
      </c>
      <c r="S17993">
        <v>984.3</v>
      </c>
      <c r="T17993">
        <v>1000</v>
      </c>
      <c r="U17993">
        <v>0</v>
      </c>
      <c r="V17993">
        <v>3000</v>
      </c>
      <c r="W17993">
        <v>54</v>
      </c>
      <c r="X17993">
        <v>2293.75</v>
      </c>
      <c r="Y17993">
        <v>2000</v>
      </c>
      <c r="Z17993">
        <v>0</v>
      </c>
      <c r="AA17993">
        <v>7000</v>
      </c>
      <c r="AB17993">
        <v>43</v>
      </c>
      <c r="AC17993">
        <v>2098.2800000000002</v>
      </c>
      <c r="AD17993">
        <v>1000</v>
      </c>
      <c r="AE17993">
        <v>0</v>
      </c>
      <c r="AF17993">
        <v>10000</v>
      </c>
      <c r="AG17993">
        <v>40</v>
      </c>
      <c r="AH17993">
        <v>355.2</v>
      </c>
      <c r="AI17993">
        <v>0</v>
      </c>
      <c r="AJ17993">
        <v>0</v>
      </c>
      <c r="AK17993">
        <v>4000</v>
      </c>
      <c r="AL17993">
        <v>56</v>
      </c>
      <c r="AM17993">
        <v>533.28</v>
      </c>
      <c r="AN17993">
        <v>500</v>
      </c>
      <c r="AO17993">
        <v>0</v>
      </c>
      <c r="AP17993">
        <v>1350</v>
      </c>
      <c r="AQ17993">
        <v>34</v>
      </c>
      <c r="AR17993">
        <v>264.06</v>
      </c>
      <c r="AS17993">
        <v>0</v>
      </c>
      <c r="AT17993">
        <v>0</v>
      </c>
      <c r="AU17993">
        <v>3500</v>
      </c>
      <c r="AV17993">
        <v>33</v>
      </c>
      <c r="AW17993">
        <v>233.54</v>
      </c>
      <c r="AX17993">
        <v>0</v>
      </c>
      <c r="AY17993">
        <v>0</v>
      </c>
      <c r="AZ17993">
        <v>12000</v>
      </c>
      <c r="BA17993">
        <v>39</v>
      </c>
      <c r="BB17993">
        <v>1544.31</v>
      </c>
      <c r="BC17993">
        <v>500</v>
      </c>
      <c r="BD17993">
        <v>0</v>
      </c>
      <c r="BE17993">
        <v>10000</v>
      </c>
    </row>
    <row r="17994" spans="1:57" x14ac:dyDescent="0.35">
      <c r="A17994" t="s">
        <v>23</v>
      </c>
      <c r="B17994" t="s">
        <v>339</v>
      </c>
      <c r="C17994">
        <v>13</v>
      </c>
      <c r="D17994">
        <v>8298.58</v>
      </c>
      <c r="E17994">
        <v>8000</v>
      </c>
      <c r="F17994">
        <v>3000</v>
      </c>
      <c r="G17994">
        <v>20000</v>
      </c>
      <c r="H17994">
        <v>10</v>
      </c>
      <c r="I17994">
        <v>502.31</v>
      </c>
      <c r="J17994">
        <v>0</v>
      </c>
      <c r="K17994">
        <v>0</v>
      </c>
      <c r="L17994">
        <v>3000</v>
      </c>
      <c r="M17994">
        <v>13</v>
      </c>
      <c r="N17994">
        <v>330.58</v>
      </c>
      <c r="O17994">
        <v>300</v>
      </c>
      <c r="P17994">
        <v>0</v>
      </c>
      <c r="Q17994">
        <v>1000</v>
      </c>
      <c r="R17994">
        <v>14</v>
      </c>
      <c r="S17994">
        <v>1342.33</v>
      </c>
      <c r="T17994">
        <v>1000</v>
      </c>
      <c r="U17994">
        <v>0</v>
      </c>
      <c r="V17994">
        <v>5000</v>
      </c>
      <c r="W17994">
        <v>16</v>
      </c>
      <c r="X17994">
        <v>2706.26</v>
      </c>
      <c r="Y17994">
        <v>2700</v>
      </c>
      <c r="Z17994">
        <v>300</v>
      </c>
      <c r="AA17994">
        <v>5000</v>
      </c>
      <c r="AB17994">
        <v>10</v>
      </c>
      <c r="AC17994">
        <v>1546.22</v>
      </c>
      <c r="AD17994">
        <v>1500</v>
      </c>
      <c r="AE17994">
        <v>0</v>
      </c>
      <c r="AF17994">
        <v>4000</v>
      </c>
      <c r="AG17994">
        <v>11</v>
      </c>
      <c r="AH17994">
        <v>155.44</v>
      </c>
      <c r="AI17994">
        <v>0</v>
      </c>
      <c r="AJ17994">
        <v>0</v>
      </c>
      <c r="AK17994">
        <v>1000</v>
      </c>
      <c r="AL17994">
        <v>19</v>
      </c>
      <c r="AM17994">
        <v>685.13</v>
      </c>
      <c r="AN17994">
        <v>500</v>
      </c>
      <c r="AO17994">
        <v>0</v>
      </c>
      <c r="AP17994">
        <v>2000</v>
      </c>
      <c r="AQ17994">
        <v>11</v>
      </c>
      <c r="AR17994">
        <v>559.1</v>
      </c>
      <c r="AS17994">
        <v>0</v>
      </c>
      <c r="AT17994">
        <v>0</v>
      </c>
      <c r="AU17994">
        <v>2000</v>
      </c>
      <c r="AV17994">
        <v>9</v>
      </c>
      <c r="AW17994">
        <v>0</v>
      </c>
      <c r="AX17994">
        <v>0</v>
      </c>
      <c r="AY17994">
        <v>0</v>
      </c>
      <c r="AZ17994">
        <v>0</v>
      </c>
      <c r="BA17994">
        <v>11</v>
      </c>
      <c r="BB17994">
        <v>1193.83</v>
      </c>
      <c r="BC17994">
        <v>0</v>
      </c>
      <c r="BD17994">
        <v>0</v>
      </c>
      <c r="BE17994">
        <v>5000</v>
      </c>
    </row>
    <row r="17995" spans="1:57" x14ac:dyDescent="0.35">
      <c r="A17995" t="s">
        <v>24</v>
      </c>
      <c r="B17995" t="s">
        <v>1151</v>
      </c>
      <c r="C17995">
        <v>90</v>
      </c>
      <c r="D17995">
        <v>7021.68</v>
      </c>
      <c r="E17995">
        <v>5500</v>
      </c>
      <c r="F17995">
        <v>10</v>
      </c>
      <c r="G17995">
        <v>25000</v>
      </c>
      <c r="H17995">
        <v>72</v>
      </c>
      <c r="I17995">
        <v>3311.06</v>
      </c>
      <c r="J17995">
        <v>0</v>
      </c>
      <c r="K17995">
        <v>0</v>
      </c>
      <c r="L17995">
        <v>20000</v>
      </c>
      <c r="M17995">
        <v>76</v>
      </c>
      <c r="N17995">
        <v>530.4</v>
      </c>
      <c r="O17995">
        <v>300</v>
      </c>
      <c r="P17995">
        <v>0</v>
      </c>
      <c r="Q17995">
        <v>3600</v>
      </c>
      <c r="R17995">
        <v>85</v>
      </c>
      <c r="S17995">
        <v>1123.49</v>
      </c>
      <c r="T17995">
        <v>800</v>
      </c>
      <c r="U17995">
        <v>0</v>
      </c>
      <c r="V17995">
        <v>7000</v>
      </c>
      <c r="W17995">
        <v>106</v>
      </c>
      <c r="X17995">
        <v>2761.18</v>
      </c>
      <c r="Y17995">
        <v>2100</v>
      </c>
      <c r="Z17995">
        <v>0</v>
      </c>
      <c r="AA17995">
        <v>25000</v>
      </c>
      <c r="AB17995">
        <v>73</v>
      </c>
      <c r="AC17995">
        <v>1247.79</v>
      </c>
      <c r="AD17995">
        <v>0</v>
      </c>
      <c r="AE17995">
        <v>0</v>
      </c>
      <c r="AF17995">
        <v>10000</v>
      </c>
      <c r="AG17995">
        <v>79</v>
      </c>
      <c r="AH17995">
        <v>692.76</v>
      </c>
      <c r="AI17995">
        <v>400</v>
      </c>
      <c r="AJ17995">
        <v>0</v>
      </c>
      <c r="AK17995">
        <v>6800</v>
      </c>
      <c r="AL17995">
        <v>113</v>
      </c>
      <c r="AM17995">
        <v>519.19000000000005</v>
      </c>
      <c r="AN17995">
        <v>500</v>
      </c>
      <c r="AO17995">
        <v>0</v>
      </c>
      <c r="AP17995">
        <v>4000</v>
      </c>
      <c r="AQ17995">
        <v>66</v>
      </c>
      <c r="AR17995">
        <v>336.4</v>
      </c>
      <c r="AS17995">
        <v>0</v>
      </c>
      <c r="AT17995">
        <v>0</v>
      </c>
      <c r="AU17995">
        <v>4500</v>
      </c>
      <c r="AV17995">
        <v>62</v>
      </c>
      <c r="AW17995">
        <v>897.29</v>
      </c>
      <c r="AX17995">
        <v>0</v>
      </c>
      <c r="AY17995">
        <v>0</v>
      </c>
      <c r="AZ17995">
        <v>50000</v>
      </c>
      <c r="BA17995">
        <v>65</v>
      </c>
      <c r="BB17995">
        <v>646.13</v>
      </c>
      <c r="BC17995">
        <v>0</v>
      </c>
      <c r="BD17995">
        <v>0</v>
      </c>
      <c r="BE17995">
        <v>15000</v>
      </c>
    </row>
    <row r="17996" spans="1:57" x14ac:dyDescent="0.35">
      <c r="A17996" t="s">
        <v>24</v>
      </c>
      <c r="B17996" t="s">
        <v>1152</v>
      </c>
      <c r="C17996">
        <v>55</v>
      </c>
      <c r="D17996">
        <v>9267.08</v>
      </c>
      <c r="E17996">
        <v>6000</v>
      </c>
      <c r="F17996">
        <v>1000</v>
      </c>
      <c r="G17996">
        <v>45000</v>
      </c>
      <c r="H17996">
        <v>40</v>
      </c>
      <c r="I17996">
        <v>2259.46</v>
      </c>
      <c r="J17996">
        <v>0</v>
      </c>
      <c r="K17996">
        <v>0</v>
      </c>
      <c r="L17996">
        <v>15000</v>
      </c>
      <c r="M17996">
        <v>43</v>
      </c>
      <c r="N17996">
        <v>332.24</v>
      </c>
      <c r="O17996">
        <v>400</v>
      </c>
      <c r="P17996">
        <v>0</v>
      </c>
      <c r="Q17996">
        <v>1000</v>
      </c>
      <c r="R17996">
        <v>45</v>
      </c>
      <c r="S17996">
        <v>1184.98</v>
      </c>
      <c r="T17996">
        <v>600</v>
      </c>
      <c r="U17996">
        <v>0</v>
      </c>
      <c r="V17996">
        <v>10000</v>
      </c>
      <c r="W17996">
        <v>64</v>
      </c>
      <c r="X17996">
        <v>2560.08</v>
      </c>
      <c r="Y17996">
        <v>2000</v>
      </c>
      <c r="Z17996">
        <v>0</v>
      </c>
      <c r="AA17996">
        <v>15000</v>
      </c>
      <c r="AB17996">
        <v>49</v>
      </c>
      <c r="AC17996">
        <v>1879.72</v>
      </c>
      <c r="AD17996">
        <v>1000</v>
      </c>
      <c r="AE17996">
        <v>0</v>
      </c>
      <c r="AF17996">
        <v>10000</v>
      </c>
      <c r="AG17996">
        <v>46</v>
      </c>
      <c r="AH17996">
        <v>774.65</v>
      </c>
      <c r="AI17996">
        <v>300</v>
      </c>
      <c r="AJ17996">
        <v>0</v>
      </c>
      <c r="AK17996">
        <v>6000</v>
      </c>
      <c r="AL17996">
        <v>67</v>
      </c>
      <c r="AM17996">
        <v>547.54</v>
      </c>
      <c r="AN17996">
        <v>500</v>
      </c>
      <c r="AO17996">
        <v>0</v>
      </c>
      <c r="AP17996">
        <v>2000</v>
      </c>
      <c r="AQ17996">
        <v>41</v>
      </c>
      <c r="AR17996">
        <v>1176.73</v>
      </c>
      <c r="AS17996">
        <v>0</v>
      </c>
      <c r="AT17996">
        <v>0</v>
      </c>
      <c r="AU17996">
        <v>10000</v>
      </c>
      <c r="AV17996">
        <v>37</v>
      </c>
      <c r="AW17996">
        <v>65.489999999999995</v>
      </c>
      <c r="AX17996">
        <v>0</v>
      </c>
      <c r="AY17996">
        <v>0</v>
      </c>
      <c r="AZ17996">
        <v>2000</v>
      </c>
      <c r="BA17996">
        <v>44</v>
      </c>
      <c r="BB17996">
        <v>1700.31</v>
      </c>
      <c r="BC17996">
        <v>400</v>
      </c>
      <c r="BD17996">
        <v>0</v>
      </c>
      <c r="BE17996">
        <v>20000</v>
      </c>
    </row>
    <row r="17997" spans="1:57" x14ac:dyDescent="0.35">
      <c r="A17997" t="s">
        <v>24</v>
      </c>
      <c r="B17997" t="s">
        <v>339</v>
      </c>
      <c r="C17997">
        <v>8</v>
      </c>
      <c r="D17997">
        <v>12293.28</v>
      </c>
      <c r="E17997">
        <v>15000</v>
      </c>
      <c r="F17997">
        <v>1000</v>
      </c>
      <c r="G17997">
        <v>20000</v>
      </c>
      <c r="H17997">
        <v>7</v>
      </c>
      <c r="I17997">
        <v>912.91</v>
      </c>
      <c r="J17997">
        <v>0</v>
      </c>
      <c r="K17997">
        <v>0</v>
      </c>
      <c r="L17997">
        <v>5000</v>
      </c>
      <c r="M17997">
        <v>10</v>
      </c>
      <c r="N17997">
        <v>498.3</v>
      </c>
      <c r="O17997">
        <v>200</v>
      </c>
      <c r="P17997">
        <v>0</v>
      </c>
      <c r="Q17997">
        <v>1200</v>
      </c>
      <c r="R17997">
        <v>9</v>
      </c>
      <c r="S17997">
        <v>1431.44</v>
      </c>
      <c r="T17997">
        <v>1000</v>
      </c>
      <c r="U17997">
        <v>0</v>
      </c>
      <c r="V17997">
        <v>3000</v>
      </c>
      <c r="W17997">
        <v>12</v>
      </c>
      <c r="X17997">
        <v>3664.93</v>
      </c>
      <c r="Y17997">
        <v>3000</v>
      </c>
      <c r="Z17997">
        <v>500</v>
      </c>
      <c r="AA17997">
        <v>11000</v>
      </c>
      <c r="AB17997">
        <v>6</v>
      </c>
      <c r="AC17997">
        <v>1443.72</v>
      </c>
      <c r="AD17997">
        <v>1500</v>
      </c>
      <c r="AE17997">
        <v>0</v>
      </c>
      <c r="AF17997">
        <v>3000</v>
      </c>
      <c r="AG17997">
        <v>9</v>
      </c>
      <c r="AH17997">
        <v>250.14</v>
      </c>
      <c r="AI17997">
        <v>0</v>
      </c>
      <c r="AJ17997">
        <v>0</v>
      </c>
      <c r="AK17997">
        <v>1500</v>
      </c>
      <c r="AL17997">
        <v>13</v>
      </c>
      <c r="AM17997">
        <v>755.94</v>
      </c>
      <c r="AN17997">
        <v>1000</v>
      </c>
      <c r="AO17997">
        <v>80</v>
      </c>
      <c r="AP17997">
        <v>1200</v>
      </c>
      <c r="AQ17997">
        <v>7</v>
      </c>
      <c r="AR17997">
        <v>261.85000000000002</v>
      </c>
      <c r="AS17997">
        <v>0</v>
      </c>
      <c r="AT17997">
        <v>0</v>
      </c>
      <c r="AU17997">
        <v>1500</v>
      </c>
      <c r="AV17997">
        <v>6</v>
      </c>
      <c r="AW17997">
        <v>1799.69</v>
      </c>
      <c r="AX17997">
        <v>0</v>
      </c>
      <c r="AY17997">
        <v>0</v>
      </c>
      <c r="AZ17997">
        <v>12000</v>
      </c>
      <c r="BA17997">
        <v>6</v>
      </c>
      <c r="BB17997">
        <v>2168.67</v>
      </c>
      <c r="BC17997">
        <v>0</v>
      </c>
      <c r="BD17997">
        <v>0</v>
      </c>
      <c r="BE17997">
        <v>6000</v>
      </c>
    </row>
    <row r="17998" spans="1:57" x14ac:dyDescent="0.35">
      <c r="A17998" t="s">
        <v>25</v>
      </c>
      <c r="B17998" t="s">
        <v>1151</v>
      </c>
      <c r="C17998">
        <v>98</v>
      </c>
      <c r="D17998">
        <v>6668.29</v>
      </c>
      <c r="E17998">
        <v>4000</v>
      </c>
      <c r="F17998">
        <v>0</v>
      </c>
      <c r="G17998">
        <v>30000</v>
      </c>
      <c r="H17998">
        <v>69</v>
      </c>
      <c r="I17998">
        <v>1307.96</v>
      </c>
      <c r="J17998">
        <v>0</v>
      </c>
      <c r="K17998">
        <v>0</v>
      </c>
      <c r="L17998">
        <v>25000</v>
      </c>
      <c r="M17998">
        <v>80</v>
      </c>
      <c r="N17998">
        <v>233.46</v>
      </c>
      <c r="O17998">
        <v>0</v>
      </c>
      <c r="P17998">
        <v>0</v>
      </c>
      <c r="Q17998">
        <v>2000</v>
      </c>
      <c r="R17998">
        <v>93</v>
      </c>
      <c r="S17998">
        <v>1070.6500000000001</v>
      </c>
      <c r="T17998">
        <v>500</v>
      </c>
      <c r="U17998">
        <v>0</v>
      </c>
      <c r="V17998">
        <v>5000</v>
      </c>
      <c r="W17998">
        <v>113</v>
      </c>
      <c r="X17998">
        <v>3260.99</v>
      </c>
      <c r="Y17998">
        <v>2300</v>
      </c>
      <c r="Z17998">
        <v>0</v>
      </c>
      <c r="AA17998">
        <v>25000</v>
      </c>
      <c r="AB17998">
        <v>70</v>
      </c>
      <c r="AC17998">
        <v>1540.48</v>
      </c>
      <c r="AD17998">
        <v>0</v>
      </c>
      <c r="AE17998">
        <v>0</v>
      </c>
      <c r="AF17998">
        <v>10000</v>
      </c>
      <c r="AG17998">
        <v>77</v>
      </c>
      <c r="AH17998">
        <v>541.09</v>
      </c>
      <c r="AI17998">
        <v>200</v>
      </c>
      <c r="AJ17998">
        <v>0</v>
      </c>
      <c r="AK17998">
        <v>5000</v>
      </c>
      <c r="AL17998">
        <v>117</v>
      </c>
      <c r="AM17998">
        <v>636.99</v>
      </c>
      <c r="AN17998">
        <v>500</v>
      </c>
      <c r="AO17998">
        <v>0</v>
      </c>
      <c r="AP17998">
        <v>8000</v>
      </c>
      <c r="AQ17998">
        <v>69</v>
      </c>
      <c r="AR17998">
        <v>573.54</v>
      </c>
      <c r="AS17998">
        <v>0</v>
      </c>
      <c r="AT17998">
        <v>0</v>
      </c>
      <c r="AU17998">
        <v>6000</v>
      </c>
      <c r="AV17998">
        <v>63</v>
      </c>
      <c r="AW17998">
        <v>974.22</v>
      </c>
      <c r="AX17998">
        <v>0</v>
      </c>
      <c r="AY17998">
        <v>0</v>
      </c>
      <c r="AZ17998">
        <v>72000</v>
      </c>
      <c r="BA17998">
        <v>69</v>
      </c>
      <c r="BB17998">
        <v>609.96</v>
      </c>
      <c r="BC17998">
        <v>0</v>
      </c>
      <c r="BD17998">
        <v>0</v>
      </c>
      <c r="BE17998">
        <v>5000</v>
      </c>
    </row>
    <row r="17999" spans="1:57" x14ac:dyDescent="0.35">
      <c r="A17999" t="s">
        <v>25</v>
      </c>
      <c r="B17999" t="s">
        <v>1152</v>
      </c>
      <c r="C17999">
        <v>48</v>
      </c>
      <c r="D17999">
        <v>6956.1</v>
      </c>
      <c r="E17999">
        <v>6000</v>
      </c>
      <c r="F17999">
        <v>1000</v>
      </c>
      <c r="G17999">
        <v>17000</v>
      </c>
      <c r="H17999">
        <v>34</v>
      </c>
      <c r="I17999">
        <v>1001.93</v>
      </c>
      <c r="J17999">
        <v>0</v>
      </c>
      <c r="K17999">
        <v>0</v>
      </c>
      <c r="L17999">
        <v>20000</v>
      </c>
      <c r="M17999">
        <v>44</v>
      </c>
      <c r="N17999">
        <v>213.44</v>
      </c>
      <c r="O17999">
        <v>80</v>
      </c>
      <c r="P17999">
        <v>0</v>
      </c>
      <c r="Q17999">
        <v>1000</v>
      </c>
      <c r="R17999">
        <v>35</v>
      </c>
      <c r="S17999">
        <v>827.75</v>
      </c>
      <c r="T17999">
        <v>500</v>
      </c>
      <c r="U17999">
        <v>0</v>
      </c>
      <c r="V17999">
        <v>3000</v>
      </c>
      <c r="W17999">
        <v>61</v>
      </c>
      <c r="X17999">
        <v>2550.23</v>
      </c>
      <c r="Y17999">
        <v>2000</v>
      </c>
      <c r="Z17999">
        <v>0</v>
      </c>
      <c r="AA17999">
        <v>15000</v>
      </c>
      <c r="AB17999">
        <v>51</v>
      </c>
      <c r="AC17999">
        <v>2362.79</v>
      </c>
      <c r="AD17999">
        <v>2000</v>
      </c>
      <c r="AE17999">
        <v>0</v>
      </c>
      <c r="AF17999">
        <v>11700</v>
      </c>
      <c r="AG17999">
        <v>43</v>
      </c>
      <c r="AH17999">
        <v>778.44</v>
      </c>
      <c r="AI17999">
        <v>200</v>
      </c>
      <c r="AJ17999">
        <v>0</v>
      </c>
      <c r="AK17999">
        <v>5000</v>
      </c>
      <c r="AL17999">
        <v>63</v>
      </c>
      <c r="AM17999">
        <v>511.09</v>
      </c>
      <c r="AN17999">
        <v>450</v>
      </c>
      <c r="AO17999">
        <v>0</v>
      </c>
      <c r="AP17999">
        <v>1500</v>
      </c>
      <c r="AQ17999">
        <v>34</v>
      </c>
      <c r="AR17999">
        <v>399.37</v>
      </c>
      <c r="AS17999">
        <v>0</v>
      </c>
      <c r="AT17999">
        <v>0</v>
      </c>
      <c r="AU17999">
        <v>5000</v>
      </c>
      <c r="AV17999">
        <v>33</v>
      </c>
      <c r="AW17999">
        <v>428.19</v>
      </c>
      <c r="AX17999">
        <v>0</v>
      </c>
      <c r="AY17999">
        <v>0</v>
      </c>
      <c r="AZ17999">
        <v>10000</v>
      </c>
      <c r="BA17999">
        <v>30</v>
      </c>
      <c r="BB17999">
        <v>1105.82</v>
      </c>
      <c r="BC17999">
        <v>0</v>
      </c>
      <c r="BD17999">
        <v>0</v>
      </c>
      <c r="BE17999">
        <v>23000</v>
      </c>
    </row>
    <row r="18000" spans="1:57" x14ac:dyDescent="0.35">
      <c r="A18000" t="s">
        <v>25</v>
      </c>
      <c r="B18000" t="s">
        <v>339</v>
      </c>
      <c r="C18000">
        <v>8</v>
      </c>
      <c r="D18000">
        <v>3476.69</v>
      </c>
      <c r="E18000">
        <v>2000</v>
      </c>
      <c r="F18000">
        <v>600</v>
      </c>
      <c r="G18000">
        <v>11200</v>
      </c>
      <c r="H18000">
        <v>5</v>
      </c>
      <c r="I18000">
        <v>0</v>
      </c>
      <c r="J18000">
        <v>0</v>
      </c>
      <c r="K18000">
        <v>0</v>
      </c>
      <c r="L18000">
        <v>0</v>
      </c>
      <c r="M18000">
        <v>6</v>
      </c>
      <c r="N18000">
        <v>103.54</v>
      </c>
      <c r="O18000">
        <v>0</v>
      </c>
      <c r="P18000">
        <v>0</v>
      </c>
      <c r="Q18000">
        <v>450</v>
      </c>
      <c r="R18000">
        <v>9</v>
      </c>
      <c r="S18000">
        <v>721.25</v>
      </c>
      <c r="T18000">
        <v>600</v>
      </c>
      <c r="U18000">
        <v>350</v>
      </c>
      <c r="V18000">
        <v>1000</v>
      </c>
      <c r="W18000">
        <v>12</v>
      </c>
      <c r="X18000">
        <v>2604.7199999999998</v>
      </c>
      <c r="Y18000">
        <v>2500</v>
      </c>
      <c r="Z18000">
        <v>300</v>
      </c>
      <c r="AA18000">
        <v>5000</v>
      </c>
      <c r="AB18000">
        <v>7</v>
      </c>
      <c r="AC18000">
        <v>1061.3699999999999</v>
      </c>
      <c r="AD18000">
        <v>0</v>
      </c>
      <c r="AE18000">
        <v>0</v>
      </c>
      <c r="AF18000">
        <v>10600</v>
      </c>
      <c r="AG18000">
        <v>9</v>
      </c>
      <c r="AH18000">
        <v>179.19</v>
      </c>
      <c r="AI18000">
        <v>100</v>
      </c>
      <c r="AJ18000">
        <v>0</v>
      </c>
      <c r="AK18000">
        <v>1000</v>
      </c>
      <c r="AL18000">
        <v>13</v>
      </c>
      <c r="AM18000">
        <v>364.15</v>
      </c>
      <c r="AN18000">
        <v>325</v>
      </c>
      <c r="AO18000">
        <v>75</v>
      </c>
      <c r="AP18000">
        <v>700</v>
      </c>
      <c r="AQ18000">
        <v>6</v>
      </c>
      <c r="AR18000">
        <v>0</v>
      </c>
      <c r="AS18000">
        <v>0</v>
      </c>
      <c r="AT18000">
        <v>0</v>
      </c>
      <c r="AU18000">
        <v>0</v>
      </c>
      <c r="AV18000">
        <v>7</v>
      </c>
      <c r="AW18000">
        <v>93.62</v>
      </c>
      <c r="AX18000">
        <v>0</v>
      </c>
      <c r="AY18000">
        <v>0</v>
      </c>
      <c r="AZ18000">
        <v>2500</v>
      </c>
      <c r="BA18000">
        <v>8</v>
      </c>
      <c r="BB18000">
        <v>537.77</v>
      </c>
      <c r="BC18000">
        <v>0</v>
      </c>
      <c r="BD18000">
        <v>0</v>
      </c>
      <c r="BE18000">
        <v>5000</v>
      </c>
    </row>
    <row r="18001" spans="1:57" x14ac:dyDescent="0.35">
      <c r="A18001" t="s">
        <v>26</v>
      </c>
      <c r="B18001" t="s">
        <v>1151</v>
      </c>
      <c r="C18001">
        <v>108</v>
      </c>
      <c r="D18001">
        <v>6106.16</v>
      </c>
      <c r="E18001">
        <v>5000</v>
      </c>
      <c r="F18001">
        <v>125</v>
      </c>
      <c r="G18001">
        <v>30000</v>
      </c>
      <c r="H18001">
        <v>63</v>
      </c>
      <c r="I18001">
        <v>844.23</v>
      </c>
      <c r="J18001">
        <v>0</v>
      </c>
      <c r="K18001">
        <v>0</v>
      </c>
      <c r="L18001">
        <v>10000</v>
      </c>
      <c r="M18001">
        <v>84</v>
      </c>
      <c r="N18001">
        <v>326.81</v>
      </c>
      <c r="O18001">
        <v>146</v>
      </c>
      <c r="P18001">
        <v>0</v>
      </c>
      <c r="Q18001">
        <v>4000</v>
      </c>
      <c r="R18001">
        <v>99</v>
      </c>
      <c r="S18001">
        <v>947.22</v>
      </c>
      <c r="T18001">
        <v>600</v>
      </c>
      <c r="U18001">
        <v>0</v>
      </c>
      <c r="V18001">
        <v>5002</v>
      </c>
      <c r="W18001">
        <v>119</v>
      </c>
      <c r="X18001">
        <v>2338.8200000000002</v>
      </c>
      <c r="Y18001">
        <v>2000</v>
      </c>
      <c r="Z18001">
        <v>145</v>
      </c>
      <c r="AA18001">
        <v>7000</v>
      </c>
      <c r="AB18001">
        <v>87</v>
      </c>
      <c r="AC18001">
        <v>1619.28</v>
      </c>
      <c r="AD18001">
        <v>500</v>
      </c>
      <c r="AE18001">
        <v>0</v>
      </c>
      <c r="AF18001">
        <v>15000</v>
      </c>
      <c r="AG18001">
        <v>88</v>
      </c>
      <c r="AH18001">
        <v>745.89</v>
      </c>
      <c r="AI18001">
        <v>200</v>
      </c>
      <c r="AJ18001">
        <v>0</v>
      </c>
      <c r="AK18001">
        <v>12000</v>
      </c>
      <c r="AL18001">
        <v>125</v>
      </c>
      <c r="AM18001">
        <v>521.66999999999996</v>
      </c>
      <c r="AN18001">
        <v>400</v>
      </c>
      <c r="AO18001">
        <v>0</v>
      </c>
      <c r="AP18001">
        <v>8000</v>
      </c>
      <c r="AQ18001">
        <v>72</v>
      </c>
      <c r="AR18001">
        <v>892.27</v>
      </c>
      <c r="AS18001">
        <v>0</v>
      </c>
      <c r="AT18001">
        <v>0</v>
      </c>
      <c r="AU18001">
        <v>30000</v>
      </c>
      <c r="AV18001">
        <v>60</v>
      </c>
      <c r="AW18001">
        <v>775.12</v>
      </c>
      <c r="AX18001">
        <v>0</v>
      </c>
      <c r="AY18001">
        <v>0</v>
      </c>
      <c r="AZ18001">
        <v>65000</v>
      </c>
      <c r="BA18001">
        <v>81</v>
      </c>
      <c r="BB18001">
        <v>748.29</v>
      </c>
      <c r="BC18001">
        <v>300</v>
      </c>
      <c r="BD18001">
        <v>0</v>
      </c>
      <c r="BE18001">
        <v>10000</v>
      </c>
    </row>
    <row r="18002" spans="1:57" x14ac:dyDescent="0.35">
      <c r="A18002" t="s">
        <v>26</v>
      </c>
      <c r="B18002" t="s">
        <v>1152</v>
      </c>
      <c r="C18002">
        <v>39</v>
      </c>
      <c r="D18002">
        <v>7068.15</v>
      </c>
      <c r="E18002">
        <v>5000</v>
      </c>
      <c r="F18002">
        <v>0</v>
      </c>
      <c r="G18002">
        <v>20000</v>
      </c>
      <c r="H18002">
        <v>35</v>
      </c>
      <c r="I18002">
        <v>2204.17</v>
      </c>
      <c r="J18002">
        <v>0</v>
      </c>
      <c r="K18002">
        <v>0</v>
      </c>
      <c r="L18002">
        <v>30000</v>
      </c>
      <c r="M18002">
        <v>34</v>
      </c>
      <c r="N18002">
        <v>407.13</v>
      </c>
      <c r="O18002">
        <v>340</v>
      </c>
      <c r="P18002">
        <v>0</v>
      </c>
      <c r="Q18002">
        <v>2400</v>
      </c>
      <c r="R18002">
        <v>37</v>
      </c>
      <c r="S18002">
        <v>1135.1600000000001</v>
      </c>
      <c r="T18002">
        <v>800</v>
      </c>
      <c r="U18002">
        <v>0</v>
      </c>
      <c r="V18002">
        <v>5000</v>
      </c>
      <c r="W18002">
        <v>52</v>
      </c>
      <c r="X18002">
        <v>2341.63</v>
      </c>
      <c r="Y18002">
        <v>2460</v>
      </c>
      <c r="Z18002">
        <v>0</v>
      </c>
      <c r="AA18002">
        <v>6000</v>
      </c>
      <c r="AB18002">
        <v>44</v>
      </c>
      <c r="AC18002">
        <v>1579.26</v>
      </c>
      <c r="AD18002">
        <v>1000</v>
      </c>
      <c r="AE18002">
        <v>0</v>
      </c>
      <c r="AF18002">
        <v>7000</v>
      </c>
      <c r="AG18002">
        <v>42</v>
      </c>
      <c r="AH18002">
        <v>535.19000000000005</v>
      </c>
      <c r="AI18002">
        <v>100</v>
      </c>
      <c r="AJ18002">
        <v>0</v>
      </c>
      <c r="AK18002">
        <v>2500</v>
      </c>
      <c r="AL18002">
        <v>54</v>
      </c>
      <c r="AM18002">
        <v>645.49</v>
      </c>
      <c r="AN18002">
        <v>550</v>
      </c>
      <c r="AO18002">
        <v>100</v>
      </c>
      <c r="AP18002">
        <v>2150</v>
      </c>
      <c r="AQ18002">
        <v>34</v>
      </c>
      <c r="AR18002">
        <v>628.41</v>
      </c>
      <c r="AS18002">
        <v>0</v>
      </c>
      <c r="AT18002">
        <v>0</v>
      </c>
      <c r="AU18002">
        <v>4000</v>
      </c>
      <c r="AV18002">
        <v>34</v>
      </c>
      <c r="AW18002">
        <v>3508.6</v>
      </c>
      <c r="AX18002">
        <v>0</v>
      </c>
      <c r="AY18002">
        <v>0</v>
      </c>
      <c r="AZ18002">
        <v>50000</v>
      </c>
      <c r="BA18002">
        <v>36</v>
      </c>
      <c r="BB18002">
        <v>447.76</v>
      </c>
      <c r="BC18002">
        <v>0</v>
      </c>
      <c r="BD18002">
        <v>0</v>
      </c>
      <c r="BE18002">
        <v>5000</v>
      </c>
    </row>
    <row r="18003" spans="1:57" x14ac:dyDescent="0.35">
      <c r="A18003" t="s">
        <v>26</v>
      </c>
      <c r="B18003" t="s">
        <v>339</v>
      </c>
      <c r="C18003">
        <v>13</v>
      </c>
      <c r="D18003">
        <v>4898.37</v>
      </c>
      <c r="E18003">
        <v>3000</v>
      </c>
      <c r="F18003">
        <v>400</v>
      </c>
      <c r="G18003">
        <v>15000</v>
      </c>
      <c r="H18003">
        <v>7</v>
      </c>
      <c r="I18003">
        <v>2472.35</v>
      </c>
      <c r="J18003">
        <v>0</v>
      </c>
      <c r="K18003">
        <v>0</v>
      </c>
      <c r="L18003">
        <v>9000</v>
      </c>
      <c r="M18003">
        <v>8</v>
      </c>
      <c r="N18003">
        <v>307.58</v>
      </c>
      <c r="O18003">
        <v>300</v>
      </c>
      <c r="P18003">
        <v>0</v>
      </c>
      <c r="Q18003">
        <v>600</v>
      </c>
      <c r="R18003">
        <v>12</v>
      </c>
      <c r="S18003">
        <v>955.4</v>
      </c>
      <c r="T18003">
        <v>700</v>
      </c>
      <c r="U18003">
        <v>0</v>
      </c>
      <c r="V18003">
        <v>3000</v>
      </c>
      <c r="W18003">
        <v>16</v>
      </c>
      <c r="X18003">
        <v>2590.54</v>
      </c>
      <c r="Y18003">
        <v>2000</v>
      </c>
      <c r="Z18003">
        <v>600</v>
      </c>
      <c r="AA18003">
        <v>8000</v>
      </c>
      <c r="AB18003">
        <v>8</v>
      </c>
      <c r="AC18003">
        <v>2121.5</v>
      </c>
      <c r="AD18003">
        <v>1500</v>
      </c>
      <c r="AE18003">
        <v>0</v>
      </c>
      <c r="AF18003">
        <v>5000</v>
      </c>
      <c r="AG18003">
        <v>12</v>
      </c>
      <c r="AH18003">
        <v>1222.3900000000001</v>
      </c>
      <c r="AI18003">
        <v>500</v>
      </c>
      <c r="AJ18003">
        <v>0</v>
      </c>
      <c r="AK18003">
        <v>5000</v>
      </c>
      <c r="AL18003">
        <v>15</v>
      </c>
      <c r="AM18003">
        <v>478.43</v>
      </c>
      <c r="AN18003">
        <v>500</v>
      </c>
      <c r="AO18003">
        <v>0</v>
      </c>
      <c r="AP18003">
        <v>1300</v>
      </c>
      <c r="AQ18003">
        <v>8</v>
      </c>
      <c r="AR18003">
        <v>203.37</v>
      </c>
      <c r="AS18003">
        <v>0</v>
      </c>
      <c r="AT18003">
        <v>0</v>
      </c>
      <c r="AU18003">
        <v>700</v>
      </c>
      <c r="AV18003">
        <v>6</v>
      </c>
      <c r="AW18003">
        <v>0</v>
      </c>
      <c r="AX18003">
        <v>0</v>
      </c>
      <c r="AY18003">
        <v>0</v>
      </c>
      <c r="AZ18003">
        <v>0</v>
      </c>
      <c r="BA18003">
        <v>9</v>
      </c>
      <c r="BB18003">
        <v>353.32</v>
      </c>
      <c r="BC18003">
        <v>300</v>
      </c>
      <c r="BD18003">
        <v>0</v>
      </c>
      <c r="BE18003">
        <v>1500</v>
      </c>
    </row>
    <row r="18004" spans="1:57" x14ac:dyDescent="0.35">
      <c r="A18004" t="s">
        <v>27</v>
      </c>
      <c r="B18004" t="s">
        <v>1151</v>
      </c>
      <c r="C18004">
        <v>89</v>
      </c>
      <c r="D18004">
        <v>5904.35</v>
      </c>
      <c r="E18004">
        <v>5000</v>
      </c>
      <c r="F18004">
        <v>100</v>
      </c>
      <c r="G18004">
        <v>35000</v>
      </c>
      <c r="H18004">
        <v>63</v>
      </c>
      <c r="I18004">
        <v>697.19</v>
      </c>
      <c r="J18004">
        <v>0</v>
      </c>
      <c r="K18004">
        <v>0</v>
      </c>
      <c r="L18004">
        <v>15000</v>
      </c>
      <c r="M18004">
        <v>80</v>
      </c>
      <c r="N18004">
        <v>290.3</v>
      </c>
      <c r="O18004">
        <v>100</v>
      </c>
      <c r="P18004">
        <v>0</v>
      </c>
      <c r="Q18004">
        <v>6000</v>
      </c>
      <c r="R18004">
        <v>93</v>
      </c>
      <c r="S18004">
        <v>968.93</v>
      </c>
      <c r="T18004">
        <v>500</v>
      </c>
      <c r="U18004">
        <v>0</v>
      </c>
      <c r="V18004">
        <v>5000</v>
      </c>
      <c r="W18004">
        <v>106</v>
      </c>
      <c r="X18004">
        <v>2643.96</v>
      </c>
      <c r="Y18004">
        <v>2400</v>
      </c>
      <c r="Z18004">
        <v>0</v>
      </c>
      <c r="AA18004">
        <v>7000</v>
      </c>
      <c r="AB18004">
        <v>80</v>
      </c>
      <c r="AC18004">
        <v>1747.51</v>
      </c>
      <c r="AD18004">
        <v>1000</v>
      </c>
      <c r="AE18004">
        <v>0</v>
      </c>
      <c r="AF18004">
        <v>8000</v>
      </c>
      <c r="AG18004">
        <v>82</v>
      </c>
      <c r="AH18004">
        <v>650.62</v>
      </c>
      <c r="AI18004">
        <v>250</v>
      </c>
      <c r="AJ18004">
        <v>0</v>
      </c>
      <c r="AK18004">
        <v>7000</v>
      </c>
      <c r="AL18004">
        <v>115</v>
      </c>
      <c r="AM18004">
        <v>562.44000000000005</v>
      </c>
      <c r="AN18004">
        <v>500</v>
      </c>
      <c r="AO18004">
        <v>0</v>
      </c>
      <c r="AP18004">
        <v>1500</v>
      </c>
      <c r="AQ18004">
        <v>67</v>
      </c>
      <c r="AR18004">
        <v>517.39</v>
      </c>
      <c r="AS18004">
        <v>0</v>
      </c>
      <c r="AT18004">
        <v>0</v>
      </c>
      <c r="AU18004">
        <v>10000</v>
      </c>
      <c r="AV18004">
        <v>58</v>
      </c>
      <c r="AW18004">
        <v>53.23</v>
      </c>
      <c r="AX18004">
        <v>0</v>
      </c>
      <c r="AY18004">
        <v>0</v>
      </c>
      <c r="AZ18004">
        <v>3000</v>
      </c>
      <c r="BA18004">
        <v>70</v>
      </c>
      <c r="BB18004">
        <v>1707.04</v>
      </c>
      <c r="BC18004">
        <v>500</v>
      </c>
      <c r="BD18004">
        <v>0</v>
      </c>
      <c r="BE18004">
        <v>56000</v>
      </c>
    </row>
    <row r="18005" spans="1:57" x14ac:dyDescent="0.35">
      <c r="A18005" t="s">
        <v>27</v>
      </c>
      <c r="B18005" t="s">
        <v>1152</v>
      </c>
      <c r="C18005">
        <v>56</v>
      </c>
      <c r="D18005">
        <v>7158.23</v>
      </c>
      <c r="E18005">
        <v>5000</v>
      </c>
      <c r="F18005">
        <v>100</v>
      </c>
      <c r="G18005">
        <v>30000</v>
      </c>
      <c r="H18005">
        <v>41</v>
      </c>
      <c r="I18005">
        <v>1336.18</v>
      </c>
      <c r="J18005">
        <v>0</v>
      </c>
      <c r="K18005">
        <v>0</v>
      </c>
      <c r="L18005">
        <v>20000</v>
      </c>
      <c r="M18005">
        <v>43</v>
      </c>
      <c r="N18005">
        <v>386.27</v>
      </c>
      <c r="O18005">
        <v>300</v>
      </c>
      <c r="P18005">
        <v>0</v>
      </c>
      <c r="Q18005">
        <v>3000</v>
      </c>
      <c r="R18005">
        <v>44</v>
      </c>
      <c r="S18005">
        <v>1463.55</v>
      </c>
      <c r="T18005">
        <v>1000</v>
      </c>
      <c r="U18005">
        <v>0</v>
      </c>
      <c r="V18005">
        <v>6000</v>
      </c>
      <c r="W18005">
        <v>65</v>
      </c>
      <c r="X18005">
        <v>2860.64</v>
      </c>
      <c r="Y18005">
        <v>2500</v>
      </c>
      <c r="Z18005">
        <v>120</v>
      </c>
      <c r="AA18005">
        <v>6500</v>
      </c>
      <c r="AB18005">
        <v>52</v>
      </c>
      <c r="AC18005">
        <v>2252.73</v>
      </c>
      <c r="AD18005">
        <v>1500</v>
      </c>
      <c r="AE18005">
        <v>0</v>
      </c>
      <c r="AF18005">
        <v>8500</v>
      </c>
      <c r="AG18005">
        <v>42</v>
      </c>
      <c r="AH18005">
        <v>743.19</v>
      </c>
      <c r="AI18005">
        <v>200</v>
      </c>
      <c r="AJ18005">
        <v>0</v>
      </c>
      <c r="AK18005">
        <v>6500</v>
      </c>
      <c r="AL18005">
        <v>66</v>
      </c>
      <c r="AM18005">
        <v>622.37</v>
      </c>
      <c r="AN18005">
        <v>500</v>
      </c>
      <c r="AO18005">
        <v>55</v>
      </c>
      <c r="AP18005">
        <v>2700</v>
      </c>
      <c r="AQ18005">
        <v>35</v>
      </c>
      <c r="AR18005">
        <v>610.85</v>
      </c>
      <c r="AS18005">
        <v>0</v>
      </c>
      <c r="AT18005">
        <v>0</v>
      </c>
      <c r="AU18005">
        <v>4000</v>
      </c>
      <c r="AV18005">
        <v>36</v>
      </c>
      <c r="AW18005">
        <v>466.36</v>
      </c>
      <c r="AX18005">
        <v>0</v>
      </c>
      <c r="AY18005">
        <v>0</v>
      </c>
      <c r="AZ18005">
        <v>12000</v>
      </c>
      <c r="BA18005">
        <v>31</v>
      </c>
      <c r="BB18005">
        <v>357.47</v>
      </c>
      <c r="BC18005">
        <v>0</v>
      </c>
      <c r="BD18005">
        <v>0</v>
      </c>
      <c r="BE18005">
        <v>3000</v>
      </c>
    </row>
    <row r="18006" spans="1:57" x14ac:dyDescent="0.35">
      <c r="A18006" t="s">
        <v>27</v>
      </c>
      <c r="B18006" t="s">
        <v>339</v>
      </c>
      <c r="C18006">
        <v>12</v>
      </c>
      <c r="D18006">
        <v>6347.9</v>
      </c>
      <c r="E18006">
        <v>5000</v>
      </c>
      <c r="F18006">
        <v>2500</v>
      </c>
      <c r="G18006">
        <v>12000</v>
      </c>
      <c r="H18006">
        <v>6</v>
      </c>
      <c r="I18006">
        <v>0</v>
      </c>
      <c r="J18006">
        <v>0</v>
      </c>
      <c r="K18006">
        <v>0</v>
      </c>
      <c r="L18006">
        <v>0</v>
      </c>
      <c r="M18006">
        <v>8</v>
      </c>
      <c r="N18006">
        <v>168.35</v>
      </c>
      <c r="O18006">
        <v>200</v>
      </c>
      <c r="P18006">
        <v>0</v>
      </c>
      <c r="Q18006">
        <v>550</v>
      </c>
      <c r="R18006">
        <v>11</v>
      </c>
      <c r="S18006">
        <v>1114.76</v>
      </c>
      <c r="T18006">
        <v>1000</v>
      </c>
      <c r="U18006">
        <v>250</v>
      </c>
      <c r="V18006">
        <v>2000</v>
      </c>
      <c r="W18006">
        <v>11</v>
      </c>
      <c r="X18006">
        <v>3136.1</v>
      </c>
      <c r="Y18006">
        <v>2000</v>
      </c>
      <c r="Z18006">
        <v>600</v>
      </c>
      <c r="AA18006">
        <v>8000</v>
      </c>
      <c r="AB18006">
        <v>6</v>
      </c>
      <c r="AC18006">
        <v>3387.23</v>
      </c>
      <c r="AD18006">
        <v>4000</v>
      </c>
      <c r="AE18006">
        <v>0</v>
      </c>
      <c r="AF18006">
        <v>7500</v>
      </c>
      <c r="AG18006">
        <v>9</v>
      </c>
      <c r="AH18006">
        <v>865.49</v>
      </c>
      <c r="AI18006">
        <v>700</v>
      </c>
      <c r="AJ18006">
        <v>0</v>
      </c>
      <c r="AK18006">
        <v>3000</v>
      </c>
      <c r="AL18006">
        <v>11</v>
      </c>
      <c r="AM18006">
        <v>575.16</v>
      </c>
      <c r="AN18006">
        <v>600</v>
      </c>
      <c r="AO18006">
        <v>0</v>
      </c>
      <c r="AP18006">
        <v>1200</v>
      </c>
      <c r="AQ18006">
        <v>7</v>
      </c>
      <c r="AR18006">
        <v>151.88</v>
      </c>
      <c r="AS18006">
        <v>0</v>
      </c>
      <c r="AT18006">
        <v>0</v>
      </c>
      <c r="AU18006">
        <v>700</v>
      </c>
      <c r="AV18006">
        <v>7</v>
      </c>
      <c r="AW18006">
        <v>2442.02</v>
      </c>
      <c r="AX18006">
        <v>2000</v>
      </c>
      <c r="AY18006">
        <v>0</v>
      </c>
      <c r="AZ18006">
        <v>10000</v>
      </c>
      <c r="BA18006">
        <v>5</v>
      </c>
      <c r="BB18006">
        <v>807.72</v>
      </c>
      <c r="BC18006">
        <v>1500</v>
      </c>
      <c r="BD18006">
        <v>0</v>
      </c>
      <c r="BE18006">
        <v>1500</v>
      </c>
    </row>
    <row r="18007" spans="1:57" x14ac:dyDescent="0.35">
      <c r="A18007" t="s">
        <v>28</v>
      </c>
      <c r="B18007" t="s">
        <v>1151</v>
      </c>
      <c r="C18007">
        <v>88</v>
      </c>
      <c r="D18007">
        <v>4355.2299999999996</v>
      </c>
      <c r="E18007">
        <v>3000</v>
      </c>
      <c r="F18007">
        <v>400</v>
      </c>
      <c r="G18007">
        <v>40000</v>
      </c>
      <c r="H18007">
        <v>58</v>
      </c>
      <c r="I18007">
        <v>1034.99</v>
      </c>
      <c r="J18007">
        <v>0</v>
      </c>
      <c r="K18007">
        <v>0</v>
      </c>
      <c r="L18007">
        <v>10000</v>
      </c>
      <c r="M18007">
        <v>69</v>
      </c>
      <c r="N18007">
        <v>281.89</v>
      </c>
      <c r="O18007">
        <v>150</v>
      </c>
      <c r="P18007">
        <v>0</v>
      </c>
      <c r="Q18007">
        <v>3000</v>
      </c>
      <c r="R18007">
        <v>77</v>
      </c>
      <c r="S18007">
        <v>696.66</v>
      </c>
      <c r="T18007">
        <v>500</v>
      </c>
      <c r="U18007">
        <v>0</v>
      </c>
      <c r="V18007">
        <v>6000</v>
      </c>
      <c r="W18007">
        <v>106</v>
      </c>
      <c r="X18007">
        <v>2527</v>
      </c>
      <c r="Y18007">
        <v>2500</v>
      </c>
      <c r="Z18007">
        <v>0</v>
      </c>
      <c r="AA18007">
        <v>7000</v>
      </c>
      <c r="AB18007">
        <v>61</v>
      </c>
      <c r="AC18007">
        <v>1241.1600000000001</v>
      </c>
      <c r="AD18007">
        <v>0</v>
      </c>
      <c r="AE18007">
        <v>0</v>
      </c>
      <c r="AF18007">
        <v>15000</v>
      </c>
      <c r="AG18007">
        <v>70</v>
      </c>
      <c r="AH18007">
        <v>225.69</v>
      </c>
      <c r="AI18007">
        <v>50</v>
      </c>
      <c r="AJ18007">
        <v>0</v>
      </c>
      <c r="AK18007">
        <v>2500</v>
      </c>
      <c r="AL18007">
        <v>111</v>
      </c>
      <c r="AM18007">
        <v>496.26</v>
      </c>
      <c r="AN18007">
        <v>380</v>
      </c>
      <c r="AO18007">
        <v>0</v>
      </c>
      <c r="AP18007">
        <v>6000</v>
      </c>
      <c r="AQ18007">
        <v>55</v>
      </c>
      <c r="AR18007">
        <v>407.39</v>
      </c>
      <c r="AS18007">
        <v>0</v>
      </c>
      <c r="AT18007">
        <v>0</v>
      </c>
      <c r="AU18007">
        <v>7000</v>
      </c>
      <c r="AV18007">
        <v>50</v>
      </c>
      <c r="AW18007">
        <v>55.5</v>
      </c>
      <c r="AX18007">
        <v>0</v>
      </c>
      <c r="AY18007">
        <v>0</v>
      </c>
      <c r="AZ18007">
        <v>5000</v>
      </c>
      <c r="BA18007">
        <v>56</v>
      </c>
      <c r="BB18007">
        <v>558.72</v>
      </c>
      <c r="BC18007">
        <v>0</v>
      </c>
      <c r="BD18007">
        <v>0</v>
      </c>
      <c r="BE18007">
        <v>7000</v>
      </c>
    </row>
    <row r="18008" spans="1:57" x14ac:dyDescent="0.35">
      <c r="A18008" t="s">
        <v>28</v>
      </c>
      <c r="B18008" t="s">
        <v>1152</v>
      </c>
      <c r="C18008">
        <v>61</v>
      </c>
      <c r="D18008">
        <v>7574.4</v>
      </c>
      <c r="E18008">
        <v>7000</v>
      </c>
      <c r="F18008">
        <v>500</v>
      </c>
      <c r="G18008">
        <v>30000</v>
      </c>
      <c r="H18008">
        <v>42</v>
      </c>
      <c r="I18008">
        <v>1254.9000000000001</v>
      </c>
      <c r="J18008">
        <v>0</v>
      </c>
      <c r="K18008">
        <v>0</v>
      </c>
      <c r="L18008">
        <v>15000</v>
      </c>
      <c r="M18008">
        <v>47</v>
      </c>
      <c r="N18008">
        <v>257.85000000000002</v>
      </c>
      <c r="O18008">
        <v>200</v>
      </c>
      <c r="P18008">
        <v>0</v>
      </c>
      <c r="Q18008">
        <v>1000</v>
      </c>
      <c r="R18008">
        <v>51</v>
      </c>
      <c r="S18008">
        <v>879.5</v>
      </c>
      <c r="T18008">
        <v>800</v>
      </c>
      <c r="U18008">
        <v>50</v>
      </c>
      <c r="V18008">
        <v>3000</v>
      </c>
      <c r="W18008">
        <v>61</v>
      </c>
      <c r="X18008">
        <v>2599.5</v>
      </c>
      <c r="Y18008">
        <v>2350</v>
      </c>
      <c r="Z18008">
        <v>0</v>
      </c>
      <c r="AA18008">
        <v>12000</v>
      </c>
      <c r="AB18008">
        <v>53</v>
      </c>
      <c r="AC18008">
        <v>2148.11</v>
      </c>
      <c r="AD18008">
        <v>1000</v>
      </c>
      <c r="AE18008">
        <v>0</v>
      </c>
      <c r="AF18008">
        <v>25000</v>
      </c>
      <c r="AG18008">
        <v>43</v>
      </c>
      <c r="AH18008">
        <v>1043.3399999999999</v>
      </c>
      <c r="AI18008">
        <v>300</v>
      </c>
      <c r="AJ18008">
        <v>0</v>
      </c>
      <c r="AK18008">
        <v>12000</v>
      </c>
      <c r="AL18008">
        <v>74</v>
      </c>
      <c r="AM18008">
        <v>634.49</v>
      </c>
      <c r="AN18008">
        <v>500</v>
      </c>
      <c r="AO18008">
        <v>75</v>
      </c>
      <c r="AP18008">
        <v>5000</v>
      </c>
      <c r="AQ18008">
        <v>40</v>
      </c>
      <c r="AR18008">
        <v>468.46</v>
      </c>
      <c r="AS18008">
        <v>0</v>
      </c>
      <c r="AT18008">
        <v>0</v>
      </c>
      <c r="AU18008">
        <v>10000</v>
      </c>
      <c r="AV18008">
        <v>41</v>
      </c>
      <c r="AW18008">
        <v>2237.6999999999998</v>
      </c>
      <c r="AX18008">
        <v>0</v>
      </c>
      <c r="AY18008">
        <v>0</v>
      </c>
      <c r="AZ18008">
        <v>50000</v>
      </c>
      <c r="BA18008">
        <v>44</v>
      </c>
      <c r="BB18008">
        <v>1541.87</v>
      </c>
      <c r="BC18008">
        <v>200</v>
      </c>
      <c r="BD18008">
        <v>0</v>
      </c>
      <c r="BE18008">
        <v>25000</v>
      </c>
    </row>
    <row r="18009" spans="1:57" x14ac:dyDescent="0.35">
      <c r="A18009" t="s">
        <v>28</v>
      </c>
      <c r="B18009" t="s">
        <v>339</v>
      </c>
      <c r="C18009">
        <v>9</v>
      </c>
      <c r="D18009">
        <v>5571.93</v>
      </c>
      <c r="E18009">
        <v>3000</v>
      </c>
      <c r="F18009">
        <v>2000</v>
      </c>
      <c r="G18009">
        <v>17000</v>
      </c>
      <c r="H18009">
        <v>7</v>
      </c>
      <c r="I18009">
        <v>182.12</v>
      </c>
      <c r="J18009">
        <v>0</v>
      </c>
      <c r="K18009">
        <v>0</v>
      </c>
      <c r="L18009">
        <v>2000</v>
      </c>
      <c r="M18009">
        <v>7</v>
      </c>
      <c r="N18009">
        <v>396.52</v>
      </c>
      <c r="O18009">
        <v>200</v>
      </c>
      <c r="P18009">
        <v>0</v>
      </c>
      <c r="Q18009">
        <v>2000</v>
      </c>
      <c r="R18009">
        <v>10</v>
      </c>
      <c r="S18009">
        <v>906.56</v>
      </c>
      <c r="T18009">
        <v>1000</v>
      </c>
      <c r="U18009">
        <v>0</v>
      </c>
      <c r="V18009">
        <v>3000</v>
      </c>
      <c r="W18009">
        <v>10</v>
      </c>
      <c r="X18009">
        <v>2307.0100000000002</v>
      </c>
      <c r="Y18009">
        <v>2000</v>
      </c>
      <c r="Z18009">
        <v>300</v>
      </c>
      <c r="AA18009">
        <v>5000</v>
      </c>
      <c r="AB18009">
        <v>9</v>
      </c>
      <c r="AC18009">
        <v>1586.16</v>
      </c>
      <c r="AD18009">
        <v>1000</v>
      </c>
      <c r="AE18009">
        <v>0</v>
      </c>
      <c r="AF18009">
        <v>5000</v>
      </c>
      <c r="AG18009">
        <v>7</v>
      </c>
      <c r="AH18009">
        <v>878.06</v>
      </c>
      <c r="AI18009">
        <v>800</v>
      </c>
      <c r="AJ18009">
        <v>0</v>
      </c>
      <c r="AK18009">
        <v>2500</v>
      </c>
      <c r="AL18009">
        <v>12</v>
      </c>
      <c r="AM18009">
        <v>533.38</v>
      </c>
      <c r="AN18009">
        <v>500</v>
      </c>
      <c r="AO18009">
        <v>0</v>
      </c>
      <c r="AP18009">
        <v>1000</v>
      </c>
      <c r="AQ18009">
        <v>8</v>
      </c>
      <c r="AR18009">
        <v>104.07</v>
      </c>
      <c r="AS18009">
        <v>0</v>
      </c>
      <c r="AT18009">
        <v>0</v>
      </c>
      <c r="AU18009">
        <v>1300</v>
      </c>
      <c r="AV18009">
        <v>7</v>
      </c>
      <c r="AW18009">
        <v>0</v>
      </c>
      <c r="AX18009">
        <v>0</v>
      </c>
      <c r="AY18009">
        <v>0</v>
      </c>
      <c r="AZ18009">
        <v>0</v>
      </c>
      <c r="BA18009">
        <v>8</v>
      </c>
      <c r="BB18009">
        <v>32.020000000000003</v>
      </c>
      <c r="BC18009">
        <v>0</v>
      </c>
      <c r="BD18009">
        <v>0</v>
      </c>
      <c r="BE18009">
        <v>400</v>
      </c>
    </row>
    <row r="18010" spans="1:57" x14ac:dyDescent="0.35">
      <c r="A18010" t="s">
        <v>29</v>
      </c>
      <c r="B18010" t="s">
        <v>1151</v>
      </c>
      <c r="C18010">
        <v>80</v>
      </c>
      <c r="D18010">
        <v>7333.54</v>
      </c>
      <c r="E18010">
        <v>6000</v>
      </c>
      <c r="F18010">
        <v>300</v>
      </c>
      <c r="G18010">
        <v>30000</v>
      </c>
      <c r="H18010">
        <v>62</v>
      </c>
      <c r="I18010">
        <v>590.77</v>
      </c>
      <c r="J18010">
        <v>0</v>
      </c>
      <c r="K18010">
        <v>0</v>
      </c>
      <c r="L18010">
        <v>10000</v>
      </c>
      <c r="M18010">
        <v>70</v>
      </c>
      <c r="N18010">
        <v>171.73</v>
      </c>
      <c r="O18010">
        <v>0</v>
      </c>
      <c r="P18010">
        <v>0</v>
      </c>
      <c r="Q18010">
        <v>1000</v>
      </c>
      <c r="R18010">
        <v>84</v>
      </c>
      <c r="S18010">
        <v>1356.44</v>
      </c>
      <c r="T18010">
        <v>500</v>
      </c>
      <c r="U18010">
        <v>0</v>
      </c>
      <c r="V18010">
        <v>10000</v>
      </c>
      <c r="W18010">
        <v>95</v>
      </c>
      <c r="X18010">
        <v>2344.4</v>
      </c>
      <c r="Y18010">
        <v>2000</v>
      </c>
      <c r="Z18010">
        <v>0</v>
      </c>
      <c r="AA18010">
        <v>6700</v>
      </c>
      <c r="AB18010">
        <v>78</v>
      </c>
      <c r="AC18010">
        <v>2049.1</v>
      </c>
      <c r="AD18010">
        <v>700</v>
      </c>
      <c r="AE18010">
        <v>0</v>
      </c>
      <c r="AF18010">
        <v>15000</v>
      </c>
      <c r="AG18010">
        <v>75</v>
      </c>
      <c r="AH18010">
        <v>512.78</v>
      </c>
      <c r="AI18010">
        <v>150</v>
      </c>
      <c r="AJ18010">
        <v>0</v>
      </c>
      <c r="AK18010">
        <v>4800</v>
      </c>
      <c r="AL18010">
        <v>103</v>
      </c>
      <c r="AM18010">
        <v>562.19000000000005</v>
      </c>
      <c r="AN18010">
        <v>500</v>
      </c>
      <c r="AO18010">
        <v>0</v>
      </c>
      <c r="AP18010">
        <v>6000</v>
      </c>
      <c r="AQ18010">
        <v>62</v>
      </c>
      <c r="AR18010">
        <v>2866.69</v>
      </c>
      <c r="AS18010">
        <v>0</v>
      </c>
      <c r="AT18010">
        <v>0</v>
      </c>
      <c r="AU18010">
        <v>40000</v>
      </c>
      <c r="AV18010">
        <v>66</v>
      </c>
      <c r="AW18010">
        <v>213.37</v>
      </c>
      <c r="AX18010">
        <v>0</v>
      </c>
      <c r="AY18010">
        <v>0</v>
      </c>
      <c r="AZ18010">
        <v>28000</v>
      </c>
      <c r="BA18010">
        <v>72</v>
      </c>
      <c r="BB18010">
        <v>798.55</v>
      </c>
      <c r="BC18010">
        <v>0</v>
      </c>
      <c r="BD18010">
        <v>0</v>
      </c>
      <c r="BE18010">
        <v>9000</v>
      </c>
    </row>
    <row r="18011" spans="1:57" x14ac:dyDescent="0.35">
      <c r="A18011" t="s">
        <v>29</v>
      </c>
      <c r="B18011" t="s">
        <v>1152</v>
      </c>
      <c r="C18011">
        <v>68</v>
      </c>
      <c r="D18011">
        <v>7026.31</v>
      </c>
      <c r="E18011">
        <v>5000</v>
      </c>
      <c r="F18011">
        <v>0</v>
      </c>
      <c r="G18011">
        <v>30000</v>
      </c>
      <c r="H18011">
        <v>37</v>
      </c>
      <c r="I18011">
        <v>2499.2600000000002</v>
      </c>
      <c r="J18011">
        <v>0</v>
      </c>
      <c r="K18011">
        <v>0</v>
      </c>
      <c r="L18011">
        <v>24000</v>
      </c>
      <c r="M18011">
        <v>50</v>
      </c>
      <c r="N18011">
        <v>297.81</v>
      </c>
      <c r="O18011">
        <v>200</v>
      </c>
      <c r="P18011">
        <v>0</v>
      </c>
      <c r="Q18011">
        <v>1500</v>
      </c>
      <c r="R18011">
        <v>59</v>
      </c>
      <c r="S18011">
        <v>1161</v>
      </c>
      <c r="T18011">
        <v>1000</v>
      </c>
      <c r="U18011">
        <v>0</v>
      </c>
      <c r="V18011">
        <v>5000</v>
      </c>
      <c r="W18011">
        <v>72</v>
      </c>
      <c r="X18011">
        <v>2360.25</v>
      </c>
      <c r="Y18011">
        <v>2000</v>
      </c>
      <c r="Z18011">
        <v>0</v>
      </c>
      <c r="AA18011">
        <v>15000</v>
      </c>
      <c r="AB18011">
        <v>59</v>
      </c>
      <c r="AC18011">
        <v>2238.6</v>
      </c>
      <c r="AD18011">
        <v>2000</v>
      </c>
      <c r="AE18011">
        <v>0</v>
      </c>
      <c r="AF18011">
        <v>15000</v>
      </c>
      <c r="AG18011">
        <v>45</v>
      </c>
      <c r="AH18011">
        <v>423.35</v>
      </c>
      <c r="AI18011">
        <v>0</v>
      </c>
      <c r="AJ18011">
        <v>0</v>
      </c>
      <c r="AK18011">
        <v>2500</v>
      </c>
      <c r="AL18011">
        <v>72</v>
      </c>
      <c r="AM18011">
        <v>535.96</v>
      </c>
      <c r="AN18011">
        <v>500</v>
      </c>
      <c r="AO18011">
        <v>0</v>
      </c>
      <c r="AP18011">
        <v>1500</v>
      </c>
      <c r="AQ18011">
        <v>41</v>
      </c>
      <c r="AR18011">
        <v>907.7</v>
      </c>
      <c r="AS18011">
        <v>0</v>
      </c>
      <c r="AT18011">
        <v>0</v>
      </c>
      <c r="AU18011">
        <v>9000</v>
      </c>
      <c r="AV18011">
        <v>39</v>
      </c>
      <c r="AW18011">
        <v>351.65</v>
      </c>
      <c r="AX18011">
        <v>0</v>
      </c>
      <c r="AY18011">
        <v>0</v>
      </c>
      <c r="AZ18011">
        <v>10000</v>
      </c>
      <c r="BA18011">
        <v>50</v>
      </c>
      <c r="BB18011">
        <v>1580.37</v>
      </c>
      <c r="BC18011">
        <v>1000</v>
      </c>
      <c r="BD18011">
        <v>0</v>
      </c>
      <c r="BE18011">
        <v>6000</v>
      </c>
    </row>
    <row r="18012" spans="1:57" x14ac:dyDescent="0.35">
      <c r="A18012" t="s">
        <v>29</v>
      </c>
      <c r="B18012" t="s">
        <v>339</v>
      </c>
      <c r="C18012">
        <v>20</v>
      </c>
      <c r="D18012">
        <v>8019.8</v>
      </c>
      <c r="E18012">
        <v>5000</v>
      </c>
      <c r="F18012">
        <v>500</v>
      </c>
      <c r="G18012">
        <v>30000</v>
      </c>
      <c r="H18012">
        <v>12</v>
      </c>
      <c r="I18012">
        <v>481.13</v>
      </c>
      <c r="J18012">
        <v>0</v>
      </c>
      <c r="K18012">
        <v>0</v>
      </c>
      <c r="L18012">
        <v>5500</v>
      </c>
      <c r="M18012">
        <v>10</v>
      </c>
      <c r="N18012">
        <v>220.17</v>
      </c>
      <c r="O18012">
        <v>200</v>
      </c>
      <c r="P18012">
        <v>0</v>
      </c>
      <c r="Q18012">
        <v>700</v>
      </c>
      <c r="R18012">
        <v>16</v>
      </c>
      <c r="S18012">
        <v>582.92999999999995</v>
      </c>
      <c r="T18012">
        <v>600</v>
      </c>
      <c r="U18012">
        <v>0</v>
      </c>
      <c r="V18012">
        <v>2000</v>
      </c>
      <c r="W18012">
        <v>19</v>
      </c>
      <c r="X18012">
        <v>3026.3</v>
      </c>
      <c r="Y18012">
        <v>2500</v>
      </c>
      <c r="Z18012">
        <v>600</v>
      </c>
      <c r="AA18012">
        <v>8000</v>
      </c>
      <c r="AB18012">
        <v>12</v>
      </c>
      <c r="AC18012">
        <v>1459.25</v>
      </c>
      <c r="AD18012">
        <v>1300</v>
      </c>
      <c r="AE18012">
        <v>0</v>
      </c>
      <c r="AF18012">
        <v>4800</v>
      </c>
      <c r="AG18012">
        <v>16</v>
      </c>
      <c r="AH18012">
        <v>575.05999999999995</v>
      </c>
      <c r="AI18012">
        <v>200</v>
      </c>
      <c r="AJ18012">
        <v>0</v>
      </c>
      <c r="AK18012">
        <v>4000</v>
      </c>
      <c r="AL18012">
        <v>22</v>
      </c>
      <c r="AM18012">
        <v>655.01</v>
      </c>
      <c r="AN18012">
        <v>600</v>
      </c>
      <c r="AO18012">
        <v>0</v>
      </c>
      <c r="AP18012">
        <v>2100</v>
      </c>
      <c r="AQ18012">
        <v>11</v>
      </c>
      <c r="AR18012">
        <v>690.89</v>
      </c>
      <c r="AS18012">
        <v>0</v>
      </c>
      <c r="AT18012">
        <v>0</v>
      </c>
      <c r="AU18012">
        <v>3000</v>
      </c>
      <c r="AV18012">
        <v>12</v>
      </c>
      <c r="AW18012">
        <v>260.45</v>
      </c>
      <c r="AX18012">
        <v>0</v>
      </c>
      <c r="AY18012">
        <v>0</v>
      </c>
      <c r="AZ18012">
        <v>2500</v>
      </c>
      <c r="BA18012">
        <v>12</v>
      </c>
      <c r="BB18012">
        <v>6433.03</v>
      </c>
      <c r="BC18012">
        <v>0</v>
      </c>
      <c r="BD18012">
        <v>0</v>
      </c>
      <c r="BE18012">
        <v>57000</v>
      </c>
    </row>
    <row r="18013" spans="1:57" x14ac:dyDescent="0.35">
      <c r="A18013" t="s">
        <v>30</v>
      </c>
      <c r="B18013" t="s">
        <v>1151</v>
      </c>
      <c r="C18013">
        <v>88</v>
      </c>
      <c r="D18013">
        <v>7256.83</v>
      </c>
      <c r="E18013">
        <v>5000</v>
      </c>
      <c r="F18013">
        <v>600</v>
      </c>
      <c r="G18013">
        <v>30000</v>
      </c>
      <c r="H18013">
        <v>52</v>
      </c>
      <c r="I18013">
        <v>1144.56</v>
      </c>
      <c r="J18013">
        <v>0</v>
      </c>
      <c r="K18013">
        <v>0</v>
      </c>
      <c r="L18013">
        <v>19000</v>
      </c>
      <c r="M18013">
        <v>70</v>
      </c>
      <c r="N18013">
        <v>214.52</v>
      </c>
      <c r="O18013">
        <v>100</v>
      </c>
      <c r="P18013">
        <v>0</v>
      </c>
      <c r="Q18013">
        <v>1000</v>
      </c>
      <c r="R18013">
        <v>76</v>
      </c>
      <c r="S18013">
        <v>1113.0899999999999</v>
      </c>
      <c r="T18013">
        <v>500</v>
      </c>
      <c r="U18013">
        <v>0</v>
      </c>
      <c r="V18013">
        <v>5000</v>
      </c>
      <c r="W18013">
        <v>102</v>
      </c>
      <c r="X18013">
        <v>2565.87</v>
      </c>
      <c r="Y18013">
        <v>2000</v>
      </c>
      <c r="Z18013">
        <v>0</v>
      </c>
      <c r="AA18013">
        <v>12500</v>
      </c>
      <c r="AB18013">
        <v>67</v>
      </c>
      <c r="AC18013">
        <v>2064.64</v>
      </c>
      <c r="AD18013">
        <v>800</v>
      </c>
      <c r="AE18013">
        <v>0</v>
      </c>
      <c r="AF18013">
        <v>14750</v>
      </c>
      <c r="AG18013">
        <v>70</v>
      </c>
      <c r="AH18013">
        <v>298.64999999999998</v>
      </c>
      <c r="AI18013">
        <v>100</v>
      </c>
      <c r="AJ18013">
        <v>0</v>
      </c>
      <c r="AK18013">
        <v>2000</v>
      </c>
      <c r="AL18013">
        <v>103</v>
      </c>
      <c r="AM18013">
        <v>495.14</v>
      </c>
      <c r="AN18013">
        <v>500</v>
      </c>
      <c r="AO18013">
        <v>0</v>
      </c>
      <c r="AP18013">
        <v>3000</v>
      </c>
      <c r="AQ18013">
        <v>61</v>
      </c>
      <c r="AR18013">
        <v>708.79</v>
      </c>
      <c r="AS18013">
        <v>0</v>
      </c>
      <c r="AT18013">
        <v>0</v>
      </c>
      <c r="AU18013">
        <v>15000</v>
      </c>
      <c r="AV18013">
        <v>49</v>
      </c>
      <c r="AW18013">
        <v>333.59</v>
      </c>
      <c r="AX18013">
        <v>0</v>
      </c>
      <c r="AY18013">
        <v>0</v>
      </c>
      <c r="AZ18013">
        <v>6000</v>
      </c>
      <c r="BA18013">
        <v>59</v>
      </c>
      <c r="BB18013">
        <v>785.92</v>
      </c>
      <c r="BC18013">
        <v>300</v>
      </c>
      <c r="BD18013">
        <v>0</v>
      </c>
      <c r="BE18013">
        <v>5000</v>
      </c>
    </row>
    <row r="18014" spans="1:57" x14ac:dyDescent="0.35">
      <c r="A18014" t="s">
        <v>30</v>
      </c>
      <c r="B18014" t="s">
        <v>1152</v>
      </c>
      <c r="C18014">
        <v>55</v>
      </c>
      <c r="D18014">
        <v>10535.75</v>
      </c>
      <c r="E18014">
        <v>10000</v>
      </c>
      <c r="F18014">
        <v>1000</v>
      </c>
      <c r="G18014">
        <v>50000</v>
      </c>
      <c r="H18014">
        <v>39</v>
      </c>
      <c r="I18014">
        <v>1342.23</v>
      </c>
      <c r="J18014">
        <v>0</v>
      </c>
      <c r="K18014">
        <v>0</v>
      </c>
      <c r="L18014">
        <v>20000</v>
      </c>
      <c r="M18014">
        <v>49</v>
      </c>
      <c r="N18014">
        <v>413.83</v>
      </c>
      <c r="O18014">
        <v>200</v>
      </c>
      <c r="P18014">
        <v>0</v>
      </c>
      <c r="Q18014">
        <v>4000</v>
      </c>
      <c r="R18014">
        <v>48</v>
      </c>
      <c r="S18014">
        <v>1549.2</v>
      </c>
      <c r="T18014">
        <v>1000</v>
      </c>
      <c r="U18014">
        <v>0</v>
      </c>
      <c r="V18014">
        <v>5000</v>
      </c>
      <c r="W18014">
        <v>71</v>
      </c>
      <c r="X18014">
        <v>3077.75</v>
      </c>
      <c r="Y18014">
        <v>2500</v>
      </c>
      <c r="Z18014">
        <v>300</v>
      </c>
      <c r="AA18014">
        <v>15000</v>
      </c>
      <c r="AB18014">
        <v>50</v>
      </c>
      <c r="AC18014">
        <v>4134.32</v>
      </c>
      <c r="AD18014">
        <v>3000</v>
      </c>
      <c r="AE18014">
        <v>0</v>
      </c>
      <c r="AF18014">
        <v>20000</v>
      </c>
      <c r="AG18014">
        <v>42</v>
      </c>
      <c r="AH18014">
        <v>505.73</v>
      </c>
      <c r="AI18014">
        <v>0</v>
      </c>
      <c r="AJ18014">
        <v>0</v>
      </c>
      <c r="AK18014">
        <v>3500</v>
      </c>
      <c r="AL18014">
        <v>74</v>
      </c>
      <c r="AM18014">
        <v>641.51</v>
      </c>
      <c r="AN18014">
        <v>500</v>
      </c>
      <c r="AO18014">
        <v>115</v>
      </c>
      <c r="AP18014">
        <v>2000</v>
      </c>
      <c r="AQ18014">
        <v>46</v>
      </c>
      <c r="AR18014">
        <v>729.29</v>
      </c>
      <c r="AS18014">
        <v>0</v>
      </c>
      <c r="AT18014">
        <v>0</v>
      </c>
      <c r="AU18014">
        <v>5000</v>
      </c>
      <c r="AV18014">
        <v>39</v>
      </c>
      <c r="AW18014">
        <v>2724.3</v>
      </c>
      <c r="AX18014">
        <v>0</v>
      </c>
      <c r="AY18014">
        <v>0</v>
      </c>
      <c r="AZ18014">
        <v>70000</v>
      </c>
      <c r="BA18014">
        <v>40</v>
      </c>
      <c r="BB18014">
        <v>1672.01</v>
      </c>
      <c r="BC18014">
        <v>0</v>
      </c>
      <c r="BD18014">
        <v>0</v>
      </c>
      <c r="BE18014">
        <v>9000</v>
      </c>
    </row>
    <row r="18015" spans="1:57" x14ac:dyDescent="0.35">
      <c r="A18015" t="s">
        <v>30</v>
      </c>
      <c r="B18015" t="s">
        <v>339</v>
      </c>
      <c r="C18015">
        <v>12</v>
      </c>
      <c r="D18015">
        <v>10591.84</v>
      </c>
      <c r="E18015">
        <v>10000</v>
      </c>
      <c r="F18015">
        <v>800</v>
      </c>
      <c r="G18015">
        <v>20000</v>
      </c>
      <c r="H18015">
        <v>7</v>
      </c>
      <c r="I18015">
        <v>0</v>
      </c>
      <c r="J18015">
        <v>0</v>
      </c>
      <c r="K18015">
        <v>0</v>
      </c>
      <c r="L18015">
        <v>0</v>
      </c>
      <c r="M18015">
        <v>10</v>
      </c>
      <c r="N18015">
        <v>317.43</v>
      </c>
      <c r="O18015">
        <v>200</v>
      </c>
      <c r="P18015">
        <v>0</v>
      </c>
      <c r="Q18015">
        <v>800</v>
      </c>
      <c r="R18015">
        <v>13</v>
      </c>
      <c r="S18015">
        <v>1846.43</v>
      </c>
      <c r="T18015">
        <v>2000</v>
      </c>
      <c r="U18015">
        <v>0</v>
      </c>
      <c r="V18015">
        <v>5000</v>
      </c>
      <c r="W18015">
        <v>15</v>
      </c>
      <c r="X18015">
        <v>4306.6000000000004</v>
      </c>
      <c r="Y18015">
        <v>3000</v>
      </c>
      <c r="Z18015">
        <v>500</v>
      </c>
      <c r="AA18015">
        <v>10000</v>
      </c>
      <c r="AB18015">
        <v>9</v>
      </c>
      <c r="AC18015">
        <v>4818.24</v>
      </c>
      <c r="AD18015">
        <v>2000</v>
      </c>
      <c r="AE18015">
        <v>0</v>
      </c>
      <c r="AF18015">
        <v>15000</v>
      </c>
      <c r="AG18015">
        <v>9</v>
      </c>
      <c r="AH18015">
        <v>2621.93</v>
      </c>
      <c r="AI18015">
        <v>1000</v>
      </c>
      <c r="AJ18015">
        <v>0</v>
      </c>
      <c r="AK18015">
        <v>15000</v>
      </c>
      <c r="AL18015">
        <v>16</v>
      </c>
      <c r="AM18015">
        <v>773.95</v>
      </c>
      <c r="AN18015">
        <v>500</v>
      </c>
      <c r="AO18015">
        <v>0</v>
      </c>
      <c r="AP18015">
        <v>2000</v>
      </c>
      <c r="AQ18015">
        <v>7</v>
      </c>
      <c r="AR18015">
        <v>116.85</v>
      </c>
      <c r="AS18015">
        <v>0</v>
      </c>
      <c r="AT18015">
        <v>0</v>
      </c>
      <c r="AU18015">
        <v>800</v>
      </c>
      <c r="AV18015">
        <v>7</v>
      </c>
      <c r="AW18015">
        <v>0</v>
      </c>
      <c r="AX18015">
        <v>0</v>
      </c>
      <c r="AY18015">
        <v>0</v>
      </c>
      <c r="AZ18015">
        <v>0</v>
      </c>
      <c r="BA18015">
        <v>8</v>
      </c>
      <c r="BB18015">
        <v>2527.58</v>
      </c>
      <c r="BC18015">
        <v>1500</v>
      </c>
      <c r="BD18015">
        <v>0</v>
      </c>
      <c r="BE18015">
        <v>9000</v>
      </c>
    </row>
    <row r="18016" spans="1:57" x14ac:dyDescent="0.35">
      <c r="A18016" t="s">
        <v>31</v>
      </c>
      <c r="B18016" t="s">
        <v>1151</v>
      </c>
      <c r="C18016">
        <v>109</v>
      </c>
      <c r="D18016">
        <v>4435.5200000000004</v>
      </c>
      <c r="E18016">
        <v>3500</v>
      </c>
      <c r="F18016">
        <v>100</v>
      </c>
      <c r="G18016">
        <v>15000</v>
      </c>
      <c r="H18016">
        <v>70</v>
      </c>
      <c r="I18016">
        <v>184.78</v>
      </c>
      <c r="J18016">
        <v>0</v>
      </c>
      <c r="K18016">
        <v>0</v>
      </c>
      <c r="L18016">
        <v>4000</v>
      </c>
      <c r="M18016">
        <v>98</v>
      </c>
      <c r="N18016">
        <v>281.37</v>
      </c>
      <c r="O18016">
        <v>200</v>
      </c>
      <c r="P18016">
        <v>0</v>
      </c>
      <c r="Q18016">
        <v>1500</v>
      </c>
      <c r="R18016">
        <v>90</v>
      </c>
      <c r="S18016">
        <v>630.78</v>
      </c>
      <c r="T18016">
        <v>500</v>
      </c>
      <c r="U18016">
        <v>0</v>
      </c>
      <c r="V18016">
        <v>5000</v>
      </c>
      <c r="W18016">
        <v>121</v>
      </c>
      <c r="X18016">
        <v>1845.81</v>
      </c>
      <c r="Y18016">
        <v>1500</v>
      </c>
      <c r="Z18016">
        <v>0</v>
      </c>
      <c r="AA18016">
        <v>11000</v>
      </c>
      <c r="AB18016">
        <v>86</v>
      </c>
      <c r="AC18016">
        <v>917.83</v>
      </c>
      <c r="AD18016">
        <v>0</v>
      </c>
      <c r="AE18016">
        <v>0</v>
      </c>
      <c r="AF18016">
        <v>11500</v>
      </c>
      <c r="AG18016">
        <v>82</v>
      </c>
      <c r="AH18016">
        <v>741.14</v>
      </c>
      <c r="AI18016">
        <v>0</v>
      </c>
      <c r="AJ18016">
        <v>0</v>
      </c>
      <c r="AK18016">
        <v>30000</v>
      </c>
      <c r="AL18016">
        <v>134</v>
      </c>
      <c r="AM18016">
        <v>435.88</v>
      </c>
      <c r="AN18016">
        <v>350</v>
      </c>
      <c r="AO18016">
        <v>0</v>
      </c>
      <c r="AP18016">
        <v>3000</v>
      </c>
      <c r="AQ18016">
        <v>68</v>
      </c>
      <c r="AR18016">
        <v>25.63</v>
      </c>
      <c r="AS18016">
        <v>0</v>
      </c>
      <c r="AT18016">
        <v>0</v>
      </c>
      <c r="AU18016">
        <v>1000</v>
      </c>
      <c r="AV18016">
        <v>69</v>
      </c>
      <c r="AW18016">
        <v>240.55</v>
      </c>
      <c r="AX18016">
        <v>0</v>
      </c>
      <c r="AY18016">
        <v>0</v>
      </c>
      <c r="AZ18016">
        <v>18000</v>
      </c>
      <c r="BA18016">
        <v>81</v>
      </c>
      <c r="BB18016">
        <v>595.47</v>
      </c>
      <c r="BC18016">
        <v>50</v>
      </c>
      <c r="BD18016">
        <v>0</v>
      </c>
      <c r="BE18016">
        <v>17000</v>
      </c>
    </row>
    <row r="18017" spans="1:57" x14ac:dyDescent="0.35">
      <c r="A18017" t="s">
        <v>31</v>
      </c>
      <c r="B18017" t="s">
        <v>1152</v>
      </c>
      <c r="C18017">
        <v>50</v>
      </c>
      <c r="D18017">
        <v>5691.52</v>
      </c>
      <c r="E18017">
        <v>4500</v>
      </c>
      <c r="F18017">
        <v>500</v>
      </c>
      <c r="G18017">
        <v>16000</v>
      </c>
      <c r="H18017">
        <v>28</v>
      </c>
      <c r="I18017">
        <v>517.02</v>
      </c>
      <c r="J18017">
        <v>0</v>
      </c>
      <c r="K18017">
        <v>0</v>
      </c>
      <c r="L18017">
        <v>5000</v>
      </c>
      <c r="M18017">
        <v>36</v>
      </c>
      <c r="N18017">
        <v>293.49</v>
      </c>
      <c r="O18017">
        <v>300</v>
      </c>
      <c r="P18017">
        <v>0</v>
      </c>
      <c r="Q18017">
        <v>1710</v>
      </c>
      <c r="R18017">
        <v>41</v>
      </c>
      <c r="S18017">
        <v>867.73</v>
      </c>
      <c r="T18017">
        <v>300</v>
      </c>
      <c r="U18017">
        <v>0</v>
      </c>
      <c r="V18017">
        <v>5000</v>
      </c>
      <c r="W18017">
        <v>45</v>
      </c>
      <c r="X18017">
        <v>2436.67</v>
      </c>
      <c r="Y18017">
        <v>2100</v>
      </c>
      <c r="Z18017">
        <v>0</v>
      </c>
      <c r="AA18017">
        <v>6000</v>
      </c>
      <c r="AB18017">
        <v>41</v>
      </c>
      <c r="AC18017">
        <v>1362.52</v>
      </c>
      <c r="AD18017">
        <v>600</v>
      </c>
      <c r="AE18017">
        <v>0</v>
      </c>
      <c r="AF18017">
        <v>5000</v>
      </c>
      <c r="AG18017">
        <v>34</v>
      </c>
      <c r="AH18017">
        <v>392.59</v>
      </c>
      <c r="AI18017">
        <v>125</v>
      </c>
      <c r="AJ18017">
        <v>0</v>
      </c>
      <c r="AK18017">
        <v>5700</v>
      </c>
      <c r="AL18017">
        <v>55</v>
      </c>
      <c r="AM18017">
        <v>453.8</v>
      </c>
      <c r="AN18017">
        <v>395</v>
      </c>
      <c r="AO18017">
        <v>150</v>
      </c>
      <c r="AP18017">
        <v>1500</v>
      </c>
      <c r="AQ18017">
        <v>25</v>
      </c>
      <c r="AR18017">
        <v>32.1</v>
      </c>
      <c r="AS18017">
        <v>0</v>
      </c>
      <c r="AT18017">
        <v>0</v>
      </c>
      <c r="AU18017">
        <v>500</v>
      </c>
      <c r="AV18017">
        <v>28</v>
      </c>
      <c r="AW18017">
        <v>404.88</v>
      </c>
      <c r="AX18017">
        <v>0</v>
      </c>
      <c r="AY18017">
        <v>0</v>
      </c>
      <c r="AZ18017">
        <v>30000</v>
      </c>
      <c r="BA18017">
        <v>34</v>
      </c>
      <c r="BB18017">
        <v>2202.7800000000002</v>
      </c>
      <c r="BC18017">
        <v>500</v>
      </c>
      <c r="BD18017">
        <v>0</v>
      </c>
      <c r="BE18017">
        <v>20000</v>
      </c>
    </row>
    <row r="18018" spans="1:57" x14ac:dyDescent="0.35">
      <c r="A18018" t="s">
        <v>31</v>
      </c>
      <c r="B18018" t="s">
        <v>339</v>
      </c>
      <c r="C18018">
        <v>9</v>
      </c>
      <c r="D18018">
        <v>5111.8100000000004</v>
      </c>
      <c r="E18018">
        <v>6000</v>
      </c>
      <c r="F18018">
        <v>1500</v>
      </c>
      <c r="G18018">
        <v>10000</v>
      </c>
      <c r="H18018">
        <v>4</v>
      </c>
      <c r="I18018">
        <v>0</v>
      </c>
      <c r="J18018">
        <v>0</v>
      </c>
      <c r="K18018">
        <v>0</v>
      </c>
      <c r="L18018">
        <v>0</v>
      </c>
      <c r="M18018">
        <v>9</v>
      </c>
      <c r="N18018">
        <v>320.45999999999998</v>
      </c>
      <c r="O18018">
        <v>270</v>
      </c>
      <c r="P18018">
        <v>0</v>
      </c>
      <c r="Q18018">
        <v>800</v>
      </c>
      <c r="R18018">
        <v>6</v>
      </c>
      <c r="S18018">
        <v>678.79</v>
      </c>
      <c r="T18018">
        <v>300</v>
      </c>
      <c r="U18018">
        <v>0</v>
      </c>
      <c r="V18018">
        <v>2000</v>
      </c>
      <c r="W18018">
        <v>9</v>
      </c>
      <c r="X18018">
        <v>2754.81</v>
      </c>
      <c r="Y18018">
        <v>2850</v>
      </c>
      <c r="Z18018">
        <v>0</v>
      </c>
      <c r="AA18018">
        <v>5000</v>
      </c>
      <c r="AB18018">
        <v>5</v>
      </c>
      <c r="AC18018">
        <v>860.83</v>
      </c>
      <c r="AD18018">
        <v>0</v>
      </c>
      <c r="AE18018">
        <v>0</v>
      </c>
      <c r="AF18018">
        <v>2500</v>
      </c>
      <c r="AG18018">
        <v>7</v>
      </c>
      <c r="AH18018">
        <v>917.34</v>
      </c>
      <c r="AI18018">
        <v>1000</v>
      </c>
      <c r="AJ18018">
        <v>0</v>
      </c>
      <c r="AK18018">
        <v>2000</v>
      </c>
      <c r="AL18018">
        <v>11</v>
      </c>
      <c r="AM18018">
        <v>720.67</v>
      </c>
      <c r="AN18018">
        <v>650</v>
      </c>
      <c r="AO18018">
        <v>0</v>
      </c>
      <c r="AP18018">
        <v>1500</v>
      </c>
      <c r="AQ18018">
        <v>4</v>
      </c>
      <c r="AR18018">
        <v>0</v>
      </c>
      <c r="AS18018">
        <v>0</v>
      </c>
      <c r="AT18018">
        <v>0</v>
      </c>
      <c r="AU18018">
        <v>0</v>
      </c>
      <c r="AV18018">
        <v>4</v>
      </c>
      <c r="AW18018">
        <v>0</v>
      </c>
      <c r="AX18018">
        <v>0</v>
      </c>
      <c r="AY18018">
        <v>0</v>
      </c>
      <c r="AZ18018">
        <v>0</v>
      </c>
      <c r="BA18018">
        <v>6</v>
      </c>
      <c r="BB18018">
        <v>69.599999999999994</v>
      </c>
      <c r="BC18018">
        <v>0</v>
      </c>
      <c r="BD18018">
        <v>0</v>
      </c>
      <c r="BE18018">
        <v>1000</v>
      </c>
    </row>
    <row r="18019" spans="1:57" x14ac:dyDescent="0.35">
      <c r="A18019" t="s">
        <v>32</v>
      </c>
      <c r="B18019" t="s">
        <v>1151</v>
      </c>
      <c r="C18019">
        <v>2427</v>
      </c>
      <c r="D18019">
        <v>6035.52</v>
      </c>
      <c r="E18019">
        <v>5000</v>
      </c>
      <c r="F18019">
        <v>0</v>
      </c>
      <c r="G18019">
        <v>80000</v>
      </c>
      <c r="H18019">
        <v>1654</v>
      </c>
      <c r="I18019">
        <v>1789.35</v>
      </c>
      <c r="J18019">
        <v>0</v>
      </c>
      <c r="K18019">
        <v>0</v>
      </c>
      <c r="L18019">
        <v>30000</v>
      </c>
      <c r="M18019">
        <v>2105</v>
      </c>
      <c r="N18019">
        <v>355.23</v>
      </c>
      <c r="O18019">
        <v>200</v>
      </c>
      <c r="P18019">
        <v>0</v>
      </c>
      <c r="Q18019">
        <v>15000</v>
      </c>
      <c r="R18019">
        <v>2251</v>
      </c>
      <c r="S18019">
        <v>983.8</v>
      </c>
      <c r="T18019">
        <v>500</v>
      </c>
      <c r="U18019">
        <v>0</v>
      </c>
      <c r="V18019">
        <v>10000</v>
      </c>
      <c r="W18019">
        <v>2756</v>
      </c>
      <c r="X18019">
        <v>2412.66</v>
      </c>
      <c r="Y18019">
        <v>2000</v>
      </c>
      <c r="Z18019">
        <v>0</v>
      </c>
      <c r="AA18019">
        <v>65000</v>
      </c>
      <c r="AB18019">
        <v>1874</v>
      </c>
      <c r="AC18019">
        <v>1498.15</v>
      </c>
      <c r="AD18019">
        <v>300</v>
      </c>
      <c r="AE18019">
        <v>0</v>
      </c>
      <c r="AF18019">
        <v>39000</v>
      </c>
      <c r="AG18019">
        <v>2000</v>
      </c>
      <c r="AH18019">
        <v>524.47</v>
      </c>
      <c r="AI18019">
        <v>200</v>
      </c>
      <c r="AJ18019">
        <v>0</v>
      </c>
      <c r="AK18019">
        <v>30000</v>
      </c>
      <c r="AL18019">
        <v>2909</v>
      </c>
      <c r="AM18019">
        <v>518.08000000000004</v>
      </c>
      <c r="AN18019">
        <v>450</v>
      </c>
      <c r="AO18019">
        <v>0</v>
      </c>
      <c r="AP18019">
        <v>15000</v>
      </c>
      <c r="AQ18019">
        <v>1617</v>
      </c>
      <c r="AR18019">
        <v>612.61</v>
      </c>
      <c r="AS18019">
        <v>0</v>
      </c>
      <c r="AT18019">
        <v>0</v>
      </c>
      <c r="AU18019">
        <v>40000</v>
      </c>
      <c r="AV18019">
        <v>1472</v>
      </c>
      <c r="AW18019">
        <v>251.94</v>
      </c>
      <c r="AX18019">
        <v>0</v>
      </c>
      <c r="AY18019">
        <v>0</v>
      </c>
      <c r="AZ18019">
        <v>72000</v>
      </c>
      <c r="BA18019">
        <v>1729</v>
      </c>
      <c r="BB18019">
        <v>933.01</v>
      </c>
      <c r="BC18019">
        <v>0</v>
      </c>
      <c r="BD18019">
        <v>0</v>
      </c>
      <c r="BE18019">
        <v>100000</v>
      </c>
    </row>
    <row r="18020" spans="1:57" x14ac:dyDescent="0.35">
      <c r="A18020" t="s">
        <v>32</v>
      </c>
      <c r="B18020" t="s">
        <v>1152</v>
      </c>
      <c r="C18020">
        <v>1153</v>
      </c>
      <c r="D18020">
        <v>8542.9500000000007</v>
      </c>
      <c r="E18020">
        <v>7000</v>
      </c>
      <c r="F18020">
        <v>0</v>
      </c>
      <c r="G18020">
        <v>80000</v>
      </c>
      <c r="H18020">
        <v>806</v>
      </c>
      <c r="I18020">
        <v>1997.09</v>
      </c>
      <c r="J18020">
        <v>0</v>
      </c>
      <c r="K18020">
        <v>0</v>
      </c>
      <c r="L18020">
        <v>40000</v>
      </c>
      <c r="M18020">
        <v>968</v>
      </c>
      <c r="N18020">
        <v>425.5</v>
      </c>
      <c r="O18020">
        <v>260</v>
      </c>
      <c r="P18020">
        <v>0</v>
      </c>
      <c r="Q18020">
        <v>25000</v>
      </c>
      <c r="R18020">
        <v>1002</v>
      </c>
      <c r="S18020">
        <v>1211.6199999999999</v>
      </c>
      <c r="T18020">
        <v>800</v>
      </c>
      <c r="U18020">
        <v>0</v>
      </c>
      <c r="V18020">
        <v>15000</v>
      </c>
      <c r="W18020">
        <v>1322</v>
      </c>
      <c r="X18020">
        <v>2766.17</v>
      </c>
      <c r="Y18020">
        <v>2400</v>
      </c>
      <c r="Z18020">
        <v>0</v>
      </c>
      <c r="AA18020">
        <v>25000</v>
      </c>
      <c r="AB18020">
        <v>1067</v>
      </c>
      <c r="AC18020">
        <v>2337.15</v>
      </c>
      <c r="AD18020">
        <v>1500</v>
      </c>
      <c r="AE18020">
        <v>0</v>
      </c>
      <c r="AF18020">
        <v>25000</v>
      </c>
      <c r="AG18020">
        <v>931</v>
      </c>
      <c r="AH18020">
        <v>665.21</v>
      </c>
      <c r="AI18020">
        <v>200</v>
      </c>
      <c r="AJ18020">
        <v>0</v>
      </c>
      <c r="AK18020">
        <v>12000</v>
      </c>
      <c r="AL18020">
        <v>1442</v>
      </c>
      <c r="AM18020">
        <v>622.98</v>
      </c>
      <c r="AN18020">
        <v>500</v>
      </c>
      <c r="AO18020">
        <v>0</v>
      </c>
      <c r="AP18020">
        <v>17000</v>
      </c>
      <c r="AQ18020">
        <v>811</v>
      </c>
      <c r="AR18020">
        <v>1260.17</v>
      </c>
      <c r="AS18020">
        <v>0</v>
      </c>
      <c r="AT18020">
        <v>0</v>
      </c>
      <c r="AU18020">
        <v>100000</v>
      </c>
      <c r="AV18020">
        <v>754</v>
      </c>
      <c r="AW18020">
        <v>1772.02</v>
      </c>
      <c r="AX18020">
        <v>0</v>
      </c>
      <c r="AY18020">
        <v>0</v>
      </c>
      <c r="AZ18020">
        <v>100000</v>
      </c>
      <c r="BA18020">
        <v>869</v>
      </c>
      <c r="BB18020">
        <v>1599.62</v>
      </c>
      <c r="BC18020">
        <v>350</v>
      </c>
      <c r="BD18020">
        <v>0</v>
      </c>
      <c r="BE18020">
        <v>100000</v>
      </c>
    </row>
    <row r="18021" spans="1:57" x14ac:dyDescent="0.35">
      <c r="A18021" t="s">
        <v>32</v>
      </c>
      <c r="B18021" t="s">
        <v>339</v>
      </c>
      <c r="C18021">
        <v>267</v>
      </c>
      <c r="D18021">
        <v>7863.18</v>
      </c>
      <c r="E18021">
        <v>6000</v>
      </c>
      <c r="F18021">
        <v>0</v>
      </c>
      <c r="G18021">
        <v>40000</v>
      </c>
      <c r="H18021">
        <v>173</v>
      </c>
      <c r="I18021">
        <v>1401.71</v>
      </c>
      <c r="J18021">
        <v>0</v>
      </c>
      <c r="K18021">
        <v>0</v>
      </c>
      <c r="L18021">
        <v>10000</v>
      </c>
      <c r="M18021">
        <v>218</v>
      </c>
      <c r="N18021">
        <v>346.74</v>
      </c>
      <c r="O18021">
        <v>250</v>
      </c>
      <c r="P18021">
        <v>0</v>
      </c>
      <c r="Q18021">
        <v>4000</v>
      </c>
      <c r="R18021">
        <v>257</v>
      </c>
      <c r="S18021">
        <v>1339.62</v>
      </c>
      <c r="T18021">
        <v>1000</v>
      </c>
      <c r="U18021">
        <v>0</v>
      </c>
      <c r="V18021">
        <v>10000</v>
      </c>
      <c r="W18021">
        <v>306</v>
      </c>
      <c r="X18021">
        <v>2943.56</v>
      </c>
      <c r="Y18021">
        <v>2500</v>
      </c>
      <c r="Z18021">
        <v>0</v>
      </c>
      <c r="AA18021">
        <v>11500</v>
      </c>
      <c r="AB18021">
        <v>200</v>
      </c>
      <c r="AC18021">
        <v>1959.58</v>
      </c>
      <c r="AD18021">
        <v>1000</v>
      </c>
      <c r="AE18021">
        <v>0</v>
      </c>
      <c r="AF18021">
        <v>15000</v>
      </c>
      <c r="AG18021">
        <v>220</v>
      </c>
      <c r="AH18021">
        <v>703.34</v>
      </c>
      <c r="AI18021">
        <v>200</v>
      </c>
      <c r="AJ18021">
        <v>0</v>
      </c>
      <c r="AK18021">
        <v>15000</v>
      </c>
      <c r="AL18021">
        <v>335</v>
      </c>
      <c r="AM18021">
        <v>623.19000000000005</v>
      </c>
      <c r="AN18021">
        <v>500</v>
      </c>
      <c r="AO18021">
        <v>0</v>
      </c>
      <c r="AP18021">
        <v>3600</v>
      </c>
      <c r="AQ18021">
        <v>179</v>
      </c>
      <c r="AR18021">
        <v>787.43</v>
      </c>
      <c r="AS18021">
        <v>0</v>
      </c>
      <c r="AT18021">
        <v>0</v>
      </c>
      <c r="AU18021">
        <v>17000</v>
      </c>
      <c r="AV18021">
        <v>158</v>
      </c>
      <c r="AW18021">
        <v>301.08999999999997</v>
      </c>
      <c r="AX18021">
        <v>0</v>
      </c>
      <c r="AY18021">
        <v>0</v>
      </c>
      <c r="AZ18021">
        <v>12000</v>
      </c>
      <c r="BA18021">
        <v>193</v>
      </c>
      <c r="BB18021">
        <v>1605.04</v>
      </c>
      <c r="BC18021">
        <v>0</v>
      </c>
      <c r="BD18021">
        <v>0</v>
      </c>
      <c r="BE18021">
        <v>57000</v>
      </c>
    </row>
    <row r="18023" spans="1:57" x14ac:dyDescent="0.35">
      <c r="A18023" t="s">
        <v>1838</v>
      </c>
    </row>
    <row r="18024" spans="1:57" x14ac:dyDescent="0.35">
      <c r="A18024" t="s">
        <v>2</v>
      </c>
      <c r="B18024" t="s">
        <v>1164</v>
      </c>
      <c r="C18024" t="s">
        <v>1780</v>
      </c>
      <c r="D18024" t="s">
        <v>1781</v>
      </c>
      <c r="E18024" t="s">
        <v>1782</v>
      </c>
      <c r="F18024" t="s">
        <v>1783</v>
      </c>
      <c r="G18024" t="s">
        <v>1784</v>
      </c>
      <c r="H18024" t="s">
        <v>1785</v>
      </c>
      <c r="I18024" t="s">
        <v>1786</v>
      </c>
      <c r="J18024" t="s">
        <v>1787</v>
      </c>
      <c r="K18024" t="s">
        <v>1788</v>
      </c>
      <c r="L18024" t="s">
        <v>1789</v>
      </c>
      <c r="M18024" t="s">
        <v>1790</v>
      </c>
      <c r="N18024" t="s">
        <v>1791</v>
      </c>
      <c r="O18024" t="s">
        <v>1792</v>
      </c>
      <c r="P18024" t="s">
        <v>1793</v>
      </c>
      <c r="Q18024" t="s">
        <v>1794</v>
      </c>
      <c r="R18024" t="s">
        <v>1795</v>
      </c>
      <c r="S18024" t="s">
        <v>1796</v>
      </c>
      <c r="T18024" t="s">
        <v>1797</v>
      </c>
      <c r="U18024" t="s">
        <v>1798</v>
      </c>
      <c r="V18024" t="s">
        <v>1799</v>
      </c>
      <c r="W18024" t="s">
        <v>1800</v>
      </c>
      <c r="X18024" t="s">
        <v>1801</v>
      </c>
      <c r="Y18024" t="s">
        <v>1802</v>
      </c>
      <c r="Z18024" t="s">
        <v>1803</v>
      </c>
      <c r="AA18024" t="s">
        <v>1804</v>
      </c>
      <c r="AB18024" t="s">
        <v>1805</v>
      </c>
      <c r="AC18024" t="s">
        <v>1806</v>
      </c>
      <c r="AD18024" t="s">
        <v>1807</v>
      </c>
      <c r="AE18024" t="s">
        <v>1808</v>
      </c>
      <c r="AF18024" t="s">
        <v>1809</v>
      </c>
      <c r="AG18024" t="s">
        <v>1810</v>
      </c>
      <c r="AH18024" t="s">
        <v>1811</v>
      </c>
      <c r="AI18024" t="s">
        <v>1812</v>
      </c>
      <c r="AJ18024" t="s">
        <v>1813</v>
      </c>
      <c r="AK18024" t="s">
        <v>1814</v>
      </c>
      <c r="AL18024" t="s">
        <v>1815</v>
      </c>
      <c r="AM18024" t="s">
        <v>1816</v>
      </c>
      <c r="AN18024" t="s">
        <v>1817</v>
      </c>
      <c r="AO18024" t="s">
        <v>1818</v>
      </c>
      <c r="AP18024" t="s">
        <v>1819</v>
      </c>
      <c r="AQ18024" t="s">
        <v>1820</v>
      </c>
      <c r="AR18024" t="s">
        <v>1821</v>
      </c>
      <c r="AS18024" t="s">
        <v>1822</v>
      </c>
      <c r="AT18024" t="s">
        <v>1823</v>
      </c>
      <c r="AU18024" t="s">
        <v>1824</v>
      </c>
      <c r="AV18024" t="s">
        <v>1825</v>
      </c>
      <c r="AW18024" t="s">
        <v>1826</v>
      </c>
      <c r="AX18024" t="s">
        <v>1827</v>
      </c>
      <c r="AY18024" t="s">
        <v>1828</v>
      </c>
      <c r="AZ18024" t="s">
        <v>1829</v>
      </c>
      <c r="BA18024" t="s">
        <v>1830</v>
      </c>
      <c r="BB18024" t="s">
        <v>1831</v>
      </c>
      <c r="BC18024" t="s">
        <v>1832</v>
      </c>
      <c r="BD18024" t="s">
        <v>1833</v>
      </c>
      <c r="BE18024" t="s">
        <v>1834</v>
      </c>
    </row>
    <row r="18025" spans="1:57" x14ac:dyDescent="0.35">
      <c r="A18025" t="s">
        <v>8</v>
      </c>
      <c r="B18025" t="s">
        <v>1165</v>
      </c>
      <c r="C18025">
        <v>61</v>
      </c>
      <c r="D18025">
        <v>4351.01</v>
      </c>
      <c r="E18025">
        <v>3100</v>
      </c>
      <c r="F18025">
        <v>200</v>
      </c>
      <c r="G18025">
        <v>20000</v>
      </c>
      <c r="H18025">
        <v>30</v>
      </c>
      <c r="I18025">
        <v>84.42</v>
      </c>
      <c r="J18025">
        <v>0</v>
      </c>
      <c r="K18025">
        <v>0</v>
      </c>
      <c r="L18025">
        <v>3000</v>
      </c>
      <c r="M18025">
        <v>60</v>
      </c>
      <c r="N18025">
        <v>267.38</v>
      </c>
      <c r="O18025">
        <v>150</v>
      </c>
      <c r="P18025">
        <v>0</v>
      </c>
      <c r="Q18025">
        <v>1000</v>
      </c>
      <c r="R18025">
        <v>53</v>
      </c>
      <c r="S18025">
        <v>920.09</v>
      </c>
      <c r="T18025">
        <v>500</v>
      </c>
      <c r="U18025">
        <v>0</v>
      </c>
      <c r="V18025">
        <v>7000</v>
      </c>
      <c r="W18025">
        <v>67</v>
      </c>
      <c r="X18025">
        <v>1969.25</v>
      </c>
      <c r="Y18025">
        <v>1550</v>
      </c>
      <c r="Z18025">
        <v>150</v>
      </c>
      <c r="AA18025">
        <v>8000</v>
      </c>
      <c r="AB18025">
        <v>48</v>
      </c>
      <c r="AC18025">
        <v>1668.25</v>
      </c>
      <c r="AD18025">
        <v>1625</v>
      </c>
      <c r="AE18025">
        <v>0</v>
      </c>
      <c r="AF18025">
        <v>6000</v>
      </c>
      <c r="AG18025">
        <v>38</v>
      </c>
      <c r="AH18025">
        <v>353.03</v>
      </c>
      <c r="AI18025">
        <v>0</v>
      </c>
      <c r="AJ18025">
        <v>0</v>
      </c>
      <c r="AK18025">
        <v>4500</v>
      </c>
      <c r="AL18025">
        <v>66</v>
      </c>
      <c r="AM18025">
        <v>541.09</v>
      </c>
      <c r="AN18025">
        <v>400</v>
      </c>
      <c r="AO18025">
        <v>0</v>
      </c>
      <c r="AP18025">
        <v>1600</v>
      </c>
      <c r="AQ18025">
        <v>29</v>
      </c>
      <c r="AR18025">
        <v>0</v>
      </c>
      <c r="AS18025">
        <v>0</v>
      </c>
      <c r="AT18025">
        <v>0</v>
      </c>
      <c r="AU18025">
        <v>0</v>
      </c>
      <c r="AV18025">
        <v>32</v>
      </c>
      <c r="AW18025">
        <v>66.64</v>
      </c>
      <c r="AX18025">
        <v>0</v>
      </c>
      <c r="AY18025">
        <v>0</v>
      </c>
      <c r="AZ18025">
        <v>1800</v>
      </c>
      <c r="BA18025">
        <v>41</v>
      </c>
      <c r="BB18025">
        <v>818.86</v>
      </c>
      <c r="BC18025">
        <v>150</v>
      </c>
      <c r="BD18025">
        <v>0</v>
      </c>
      <c r="BE18025">
        <v>4700</v>
      </c>
    </row>
    <row r="18026" spans="1:57" x14ac:dyDescent="0.35">
      <c r="A18026" t="s">
        <v>8</v>
      </c>
      <c r="B18026" t="s">
        <v>1166</v>
      </c>
      <c r="C18026">
        <v>109</v>
      </c>
      <c r="D18026">
        <v>6066.01</v>
      </c>
      <c r="E18026">
        <v>5000</v>
      </c>
      <c r="F18026">
        <v>0</v>
      </c>
      <c r="G18026">
        <v>30000</v>
      </c>
      <c r="H18026">
        <v>83</v>
      </c>
      <c r="I18026">
        <v>1875.3</v>
      </c>
      <c r="J18026">
        <v>0</v>
      </c>
      <c r="K18026">
        <v>0</v>
      </c>
      <c r="L18026">
        <v>9000</v>
      </c>
      <c r="M18026">
        <v>108</v>
      </c>
      <c r="N18026">
        <v>351.09</v>
      </c>
      <c r="O18026">
        <v>200</v>
      </c>
      <c r="P18026">
        <v>0</v>
      </c>
      <c r="Q18026">
        <v>4000</v>
      </c>
      <c r="R18026">
        <v>97</v>
      </c>
      <c r="S18026">
        <v>788.85</v>
      </c>
      <c r="T18026">
        <v>500</v>
      </c>
      <c r="U18026">
        <v>0</v>
      </c>
      <c r="V18026">
        <v>5000</v>
      </c>
      <c r="W18026">
        <v>124</v>
      </c>
      <c r="X18026">
        <v>2460.9899999999998</v>
      </c>
      <c r="Y18026">
        <v>2400</v>
      </c>
      <c r="Z18026">
        <v>0</v>
      </c>
      <c r="AA18026">
        <v>8000</v>
      </c>
      <c r="AB18026">
        <v>96</v>
      </c>
      <c r="AC18026">
        <v>2016.44</v>
      </c>
      <c r="AD18026">
        <v>1000</v>
      </c>
      <c r="AE18026">
        <v>0</v>
      </c>
      <c r="AF18026">
        <v>15700</v>
      </c>
      <c r="AG18026">
        <v>95</v>
      </c>
      <c r="AH18026">
        <v>458.26</v>
      </c>
      <c r="AI18026">
        <v>200</v>
      </c>
      <c r="AJ18026">
        <v>0</v>
      </c>
      <c r="AK18026">
        <v>3600</v>
      </c>
      <c r="AL18026">
        <v>132</v>
      </c>
      <c r="AM18026">
        <v>501.29</v>
      </c>
      <c r="AN18026">
        <v>490</v>
      </c>
      <c r="AO18026">
        <v>0</v>
      </c>
      <c r="AP18026">
        <v>2150</v>
      </c>
      <c r="AQ18026">
        <v>83</v>
      </c>
      <c r="AR18026">
        <v>558.89</v>
      </c>
      <c r="AS18026">
        <v>0</v>
      </c>
      <c r="AT18026">
        <v>0</v>
      </c>
      <c r="AU18026">
        <v>5000</v>
      </c>
      <c r="AV18026">
        <v>70</v>
      </c>
      <c r="AW18026">
        <v>273.54000000000002</v>
      </c>
      <c r="AX18026">
        <v>0</v>
      </c>
      <c r="AY18026">
        <v>0</v>
      </c>
      <c r="AZ18026">
        <v>7000</v>
      </c>
      <c r="BA18026">
        <v>85</v>
      </c>
      <c r="BB18026">
        <v>841.34</v>
      </c>
      <c r="BC18026">
        <v>200</v>
      </c>
      <c r="BD18026">
        <v>0</v>
      </c>
      <c r="BE18026">
        <v>10230</v>
      </c>
    </row>
    <row r="18027" spans="1:57" x14ac:dyDescent="0.35">
      <c r="A18027" t="s">
        <v>9</v>
      </c>
      <c r="B18027" t="s">
        <v>1165</v>
      </c>
      <c r="C18027">
        <v>71</v>
      </c>
      <c r="D18027">
        <v>5934.34</v>
      </c>
      <c r="E18027">
        <v>4000</v>
      </c>
      <c r="F18027">
        <v>0</v>
      </c>
      <c r="G18027">
        <v>30000</v>
      </c>
      <c r="H18027">
        <v>49</v>
      </c>
      <c r="I18027">
        <v>16.89</v>
      </c>
      <c r="J18027">
        <v>0</v>
      </c>
      <c r="K18027">
        <v>0</v>
      </c>
      <c r="L18027">
        <v>2000</v>
      </c>
      <c r="M18027">
        <v>56</v>
      </c>
      <c r="N18027">
        <v>82.57</v>
      </c>
      <c r="O18027">
        <v>0</v>
      </c>
      <c r="P18027">
        <v>0</v>
      </c>
      <c r="Q18027">
        <v>800</v>
      </c>
      <c r="R18027">
        <v>72</v>
      </c>
      <c r="S18027">
        <v>1319.38</v>
      </c>
      <c r="T18027">
        <v>550</v>
      </c>
      <c r="U18027">
        <v>0</v>
      </c>
      <c r="V18027">
        <v>15000</v>
      </c>
      <c r="W18027">
        <v>93</v>
      </c>
      <c r="X18027">
        <v>2227.46</v>
      </c>
      <c r="Y18027">
        <v>2000</v>
      </c>
      <c r="Z18027">
        <v>0</v>
      </c>
      <c r="AA18027">
        <v>20000</v>
      </c>
      <c r="AB18027">
        <v>66</v>
      </c>
      <c r="AC18027">
        <v>1841.23</v>
      </c>
      <c r="AD18027">
        <v>1000</v>
      </c>
      <c r="AE18027">
        <v>0</v>
      </c>
      <c r="AF18027">
        <v>12500</v>
      </c>
      <c r="AG18027">
        <v>72</v>
      </c>
      <c r="AH18027">
        <v>566.62</v>
      </c>
      <c r="AI18027">
        <v>200</v>
      </c>
      <c r="AJ18027">
        <v>0</v>
      </c>
      <c r="AK18027">
        <v>4100</v>
      </c>
      <c r="AL18027">
        <v>95</v>
      </c>
      <c r="AM18027">
        <v>529.87</v>
      </c>
      <c r="AN18027">
        <v>400</v>
      </c>
      <c r="AO18027">
        <v>0</v>
      </c>
      <c r="AP18027">
        <v>2600</v>
      </c>
      <c r="AQ18027">
        <v>55</v>
      </c>
      <c r="AR18027">
        <v>421.13</v>
      </c>
      <c r="AS18027">
        <v>0</v>
      </c>
      <c r="AT18027">
        <v>0</v>
      </c>
      <c r="AU18027">
        <v>10000</v>
      </c>
      <c r="AV18027">
        <v>49</v>
      </c>
      <c r="AW18027">
        <v>155.30000000000001</v>
      </c>
      <c r="AX18027">
        <v>0</v>
      </c>
      <c r="AY18027">
        <v>0</v>
      </c>
      <c r="AZ18027">
        <v>5500</v>
      </c>
      <c r="BA18027">
        <v>51</v>
      </c>
      <c r="BB18027">
        <v>607.21</v>
      </c>
      <c r="BC18027">
        <v>0</v>
      </c>
      <c r="BD18027">
        <v>0</v>
      </c>
      <c r="BE18027">
        <v>12000</v>
      </c>
    </row>
    <row r="18028" spans="1:57" x14ac:dyDescent="0.35">
      <c r="A18028" t="s">
        <v>9</v>
      </c>
      <c r="B18028" t="s">
        <v>1166</v>
      </c>
      <c r="C18028">
        <v>75</v>
      </c>
      <c r="D18028">
        <v>7380.78</v>
      </c>
      <c r="E18028">
        <v>6000</v>
      </c>
      <c r="F18028">
        <v>0</v>
      </c>
      <c r="G18028">
        <v>30000</v>
      </c>
      <c r="H18028">
        <v>53</v>
      </c>
      <c r="I18028">
        <v>2505.06</v>
      </c>
      <c r="J18028">
        <v>0</v>
      </c>
      <c r="K18028">
        <v>0</v>
      </c>
      <c r="L18028">
        <v>22000</v>
      </c>
      <c r="M18028">
        <v>72</v>
      </c>
      <c r="N18028">
        <v>397.95</v>
      </c>
      <c r="O18028">
        <v>300</v>
      </c>
      <c r="P18028">
        <v>0</v>
      </c>
      <c r="Q18028">
        <v>3000</v>
      </c>
      <c r="R18028">
        <v>75</v>
      </c>
      <c r="S18028">
        <v>1107.6600000000001</v>
      </c>
      <c r="T18028">
        <v>700</v>
      </c>
      <c r="U18028">
        <v>0</v>
      </c>
      <c r="V18028">
        <v>6000</v>
      </c>
      <c r="W18028">
        <v>93</v>
      </c>
      <c r="X18028">
        <v>2752.5</v>
      </c>
      <c r="Y18028">
        <v>2500</v>
      </c>
      <c r="Z18028">
        <v>0</v>
      </c>
      <c r="AA18028">
        <v>10000</v>
      </c>
      <c r="AB18028">
        <v>59</v>
      </c>
      <c r="AC18028">
        <v>2030.51</v>
      </c>
      <c r="AD18028">
        <v>1000</v>
      </c>
      <c r="AE18028">
        <v>0</v>
      </c>
      <c r="AF18028">
        <v>12500</v>
      </c>
      <c r="AG18028">
        <v>58</v>
      </c>
      <c r="AH18028">
        <v>626.55999999999995</v>
      </c>
      <c r="AI18028">
        <v>200</v>
      </c>
      <c r="AJ18028">
        <v>0</v>
      </c>
      <c r="AK18028">
        <v>6000</v>
      </c>
      <c r="AL18028">
        <v>98</v>
      </c>
      <c r="AM18028">
        <v>519.75</v>
      </c>
      <c r="AN18028">
        <v>500</v>
      </c>
      <c r="AO18028">
        <v>0</v>
      </c>
      <c r="AP18028">
        <v>1500</v>
      </c>
      <c r="AQ18028">
        <v>56</v>
      </c>
      <c r="AR18028">
        <v>687.75</v>
      </c>
      <c r="AS18028">
        <v>0</v>
      </c>
      <c r="AT18028">
        <v>0</v>
      </c>
      <c r="AU18028">
        <v>5000</v>
      </c>
      <c r="AV18028">
        <v>45</v>
      </c>
      <c r="AW18028">
        <v>121.59</v>
      </c>
      <c r="AX18028">
        <v>0</v>
      </c>
      <c r="AY18028">
        <v>0</v>
      </c>
      <c r="AZ18028">
        <v>5000</v>
      </c>
      <c r="BA18028">
        <v>62</v>
      </c>
      <c r="BB18028">
        <v>983.56</v>
      </c>
      <c r="BC18028">
        <v>100</v>
      </c>
      <c r="BD18028">
        <v>0</v>
      </c>
      <c r="BE18028">
        <v>10000</v>
      </c>
    </row>
    <row r="18029" spans="1:57" x14ac:dyDescent="0.35">
      <c r="A18029" t="s">
        <v>10</v>
      </c>
      <c r="B18029" t="s">
        <v>1165</v>
      </c>
      <c r="C18029">
        <v>63</v>
      </c>
      <c r="D18029">
        <v>5784.08</v>
      </c>
      <c r="E18029">
        <v>3500</v>
      </c>
      <c r="F18029">
        <v>500</v>
      </c>
      <c r="G18029">
        <v>20000</v>
      </c>
      <c r="H18029">
        <v>37</v>
      </c>
      <c r="I18029">
        <v>108.05</v>
      </c>
      <c r="J18029">
        <v>0</v>
      </c>
      <c r="K18029">
        <v>0</v>
      </c>
      <c r="L18029">
        <v>2000</v>
      </c>
      <c r="M18029">
        <v>50</v>
      </c>
      <c r="N18029">
        <v>137.85</v>
      </c>
      <c r="O18029">
        <v>0</v>
      </c>
      <c r="P18029">
        <v>0</v>
      </c>
      <c r="Q18029">
        <v>1050</v>
      </c>
      <c r="R18029">
        <v>60</v>
      </c>
      <c r="S18029">
        <v>1340.63</v>
      </c>
      <c r="T18029">
        <v>700</v>
      </c>
      <c r="U18029">
        <v>0</v>
      </c>
      <c r="V18029">
        <v>7000</v>
      </c>
      <c r="W18029">
        <v>75</v>
      </c>
      <c r="X18029">
        <v>1735.36</v>
      </c>
      <c r="Y18029">
        <v>1100</v>
      </c>
      <c r="Z18029">
        <v>0</v>
      </c>
      <c r="AA18029">
        <v>9000</v>
      </c>
      <c r="AB18029">
        <v>61</v>
      </c>
      <c r="AC18029">
        <v>2253.0700000000002</v>
      </c>
      <c r="AD18029">
        <v>1500</v>
      </c>
      <c r="AE18029">
        <v>0</v>
      </c>
      <c r="AF18029">
        <v>15000</v>
      </c>
      <c r="AG18029">
        <v>46</v>
      </c>
      <c r="AH18029">
        <v>526.46</v>
      </c>
      <c r="AI18029">
        <v>200</v>
      </c>
      <c r="AJ18029">
        <v>0</v>
      </c>
      <c r="AK18029">
        <v>3000</v>
      </c>
      <c r="AL18029">
        <v>78</v>
      </c>
      <c r="AM18029">
        <v>651.72</v>
      </c>
      <c r="AN18029">
        <v>500</v>
      </c>
      <c r="AO18029">
        <v>100</v>
      </c>
      <c r="AP18029">
        <v>13000</v>
      </c>
      <c r="AQ18029">
        <v>39</v>
      </c>
      <c r="AR18029">
        <v>283.64999999999998</v>
      </c>
      <c r="AS18029">
        <v>0</v>
      </c>
      <c r="AT18029">
        <v>0</v>
      </c>
      <c r="AU18029">
        <v>6500</v>
      </c>
      <c r="AV18029">
        <v>37</v>
      </c>
      <c r="AW18029">
        <v>298.43</v>
      </c>
      <c r="AX18029">
        <v>0</v>
      </c>
      <c r="AY18029">
        <v>0</v>
      </c>
      <c r="AZ18029">
        <v>20000</v>
      </c>
      <c r="BA18029">
        <v>41</v>
      </c>
      <c r="BB18029">
        <v>834.51</v>
      </c>
      <c r="BC18029">
        <v>350</v>
      </c>
      <c r="BD18029">
        <v>0</v>
      </c>
      <c r="BE18029">
        <v>12330</v>
      </c>
    </row>
    <row r="18030" spans="1:57" x14ac:dyDescent="0.35">
      <c r="A18030" t="s">
        <v>10</v>
      </c>
      <c r="B18030" t="s">
        <v>1166</v>
      </c>
      <c r="C18030">
        <v>99</v>
      </c>
      <c r="D18030">
        <v>5796.48</v>
      </c>
      <c r="E18030">
        <v>5000</v>
      </c>
      <c r="F18030">
        <v>0</v>
      </c>
      <c r="G18030">
        <v>20000</v>
      </c>
      <c r="H18030">
        <v>65</v>
      </c>
      <c r="I18030">
        <v>1451.4</v>
      </c>
      <c r="J18030">
        <v>0</v>
      </c>
      <c r="K18030">
        <v>0</v>
      </c>
      <c r="L18030">
        <v>15000</v>
      </c>
      <c r="M18030">
        <v>93</v>
      </c>
      <c r="N18030">
        <v>313.75</v>
      </c>
      <c r="O18030">
        <v>300</v>
      </c>
      <c r="P18030">
        <v>0</v>
      </c>
      <c r="Q18030">
        <v>1380</v>
      </c>
      <c r="R18030">
        <v>92</v>
      </c>
      <c r="S18030">
        <v>823.58</v>
      </c>
      <c r="T18030">
        <v>500</v>
      </c>
      <c r="U18030">
        <v>0</v>
      </c>
      <c r="V18030">
        <v>6000</v>
      </c>
      <c r="W18030">
        <v>116</v>
      </c>
      <c r="X18030">
        <v>2322.56</v>
      </c>
      <c r="Y18030">
        <v>2000</v>
      </c>
      <c r="Z18030">
        <v>230</v>
      </c>
      <c r="AA18030">
        <v>6000</v>
      </c>
      <c r="AB18030">
        <v>69</v>
      </c>
      <c r="AC18030">
        <v>1337.96</v>
      </c>
      <c r="AD18030">
        <v>0</v>
      </c>
      <c r="AE18030">
        <v>0</v>
      </c>
      <c r="AF18030">
        <v>15000</v>
      </c>
      <c r="AG18030">
        <v>79</v>
      </c>
      <c r="AH18030">
        <v>415.84</v>
      </c>
      <c r="AI18030">
        <v>120</v>
      </c>
      <c r="AJ18030">
        <v>0</v>
      </c>
      <c r="AK18030">
        <v>3000</v>
      </c>
      <c r="AL18030">
        <v>119</v>
      </c>
      <c r="AM18030">
        <v>480.84</v>
      </c>
      <c r="AN18030">
        <v>400</v>
      </c>
      <c r="AO18030">
        <v>0</v>
      </c>
      <c r="AP18030">
        <v>4000</v>
      </c>
      <c r="AQ18030">
        <v>62</v>
      </c>
      <c r="AR18030">
        <v>138.32</v>
      </c>
      <c r="AS18030">
        <v>0</v>
      </c>
      <c r="AT18030">
        <v>0</v>
      </c>
      <c r="AU18030">
        <v>2500</v>
      </c>
      <c r="AV18030">
        <v>58</v>
      </c>
      <c r="AW18030">
        <v>182.73</v>
      </c>
      <c r="AX18030">
        <v>0</v>
      </c>
      <c r="AY18030">
        <v>0</v>
      </c>
      <c r="AZ18030">
        <v>5200</v>
      </c>
      <c r="BA18030">
        <v>70</v>
      </c>
      <c r="BB18030">
        <v>1122.3499999999999</v>
      </c>
      <c r="BC18030">
        <v>300</v>
      </c>
      <c r="BD18030">
        <v>0</v>
      </c>
      <c r="BE18030">
        <v>17000</v>
      </c>
    </row>
    <row r="18031" spans="1:57" x14ac:dyDescent="0.35">
      <c r="A18031" t="s">
        <v>11</v>
      </c>
      <c r="B18031" t="s">
        <v>1165</v>
      </c>
      <c r="C18031">
        <v>69</v>
      </c>
      <c r="D18031">
        <v>5425.25</v>
      </c>
      <c r="E18031">
        <v>5000</v>
      </c>
      <c r="F18031">
        <v>700</v>
      </c>
      <c r="G18031">
        <v>16000</v>
      </c>
      <c r="H18031">
        <v>45</v>
      </c>
      <c r="I18031">
        <v>201.51</v>
      </c>
      <c r="J18031">
        <v>0</v>
      </c>
      <c r="K18031">
        <v>0</v>
      </c>
      <c r="L18031">
        <v>7000</v>
      </c>
      <c r="M18031">
        <v>53</v>
      </c>
      <c r="N18031">
        <v>209.93</v>
      </c>
      <c r="O18031">
        <v>100</v>
      </c>
      <c r="P18031">
        <v>0</v>
      </c>
      <c r="Q18031">
        <v>2000</v>
      </c>
      <c r="R18031">
        <v>68</v>
      </c>
      <c r="S18031">
        <v>996.39</v>
      </c>
      <c r="T18031">
        <v>500</v>
      </c>
      <c r="U18031">
        <v>0</v>
      </c>
      <c r="V18031">
        <v>6000</v>
      </c>
      <c r="W18031">
        <v>84</v>
      </c>
      <c r="X18031">
        <v>2300.5300000000002</v>
      </c>
      <c r="Y18031">
        <v>2000</v>
      </c>
      <c r="Z18031">
        <v>300</v>
      </c>
      <c r="AA18031">
        <v>7000</v>
      </c>
      <c r="AB18031">
        <v>60</v>
      </c>
      <c r="AC18031">
        <v>1712.15</v>
      </c>
      <c r="AD18031">
        <v>1560</v>
      </c>
      <c r="AE18031">
        <v>0</v>
      </c>
      <c r="AF18031">
        <v>7500</v>
      </c>
      <c r="AG18031">
        <v>67</v>
      </c>
      <c r="AH18031">
        <v>596.32000000000005</v>
      </c>
      <c r="AI18031">
        <v>500</v>
      </c>
      <c r="AJ18031">
        <v>0</v>
      </c>
      <c r="AK18031">
        <v>3000</v>
      </c>
      <c r="AL18031">
        <v>84</v>
      </c>
      <c r="AM18031">
        <v>546.71</v>
      </c>
      <c r="AN18031">
        <v>400</v>
      </c>
      <c r="AO18031">
        <v>75</v>
      </c>
      <c r="AP18031">
        <v>7000</v>
      </c>
      <c r="AQ18031">
        <v>47</v>
      </c>
      <c r="AR18031">
        <v>116.43</v>
      </c>
      <c r="AS18031">
        <v>0</v>
      </c>
      <c r="AT18031">
        <v>0</v>
      </c>
      <c r="AU18031">
        <v>2000</v>
      </c>
      <c r="AV18031">
        <v>46</v>
      </c>
      <c r="AW18031">
        <v>1362.09</v>
      </c>
      <c r="AX18031">
        <v>0</v>
      </c>
      <c r="AY18031">
        <v>0</v>
      </c>
      <c r="AZ18031">
        <v>57000</v>
      </c>
      <c r="BA18031">
        <v>51</v>
      </c>
      <c r="BB18031">
        <v>830.74</v>
      </c>
      <c r="BC18031">
        <v>300</v>
      </c>
      <c r="BD18031">
        <v>0</v>
      </c>
      <c r="BE18031">
        <v>6000</v>
      </c>
    </row>
    <row r="18032" spans="1:57" x14ac:dyDescent="0.35">
      <c r="A18032" t="s">
        <v>11</v>
      </c>
      <c r="B18032" t="s">
        <v>1166</v>
      </c>
      <c r="C18032">
        <v>99</v>
      </c>
      <c r="D18032">
        <v>8423.1200000000008</v>
      </c>
      <c r="E18032">
        <v>7000</v>
      </c>
      <c r="F18032">
        <v>800</v>
      </c>
      <c r="G18032">
        <v>40000</v>
      </c>
      <c r="H18032">
        <v>72</v>
      </c>
      <c r="I18032">
        <v>1800.33</v>
      </c>
      <c r="J18032">
        <v>0</v>
      </c>
      <c r="K18032">
        <v>0</v>
      </c>
      <c r="L18032">
        <v>10000</v>
      </c>
      <c r="M18032">
        <v>91</v>
      </c>
      <c r="N18032">
        <v>398.48</v>
      </c>
      <c r="O18032">
        <v>250</v>
      </c>
      <c r="P18032">
        <v>0</v>
      </c>
      <c r="Q18032">
        <v>7000</v>
      </c>
      <c r="R18032">
        <v>88</v>
      </c>
      <c r="S18032">
        <v>1200.04</v>
      </c>
      <c r="T18032">
        <v>700</v>
      </c>
      <c r="U18032">
        <v>0</v>
      </c>
      <c r="V18032">
        <v>10000</v>
      </c>
      <c r="W18032">
        <v>104</v>
      </c>
      <c r="X18032">
        <v>2605.4699999999998</v>
      </c>
      <c r="Y18032">
        <v>2400</v>
      </c>
      <c r="Z18032">
        <v>0</v>
      </c>
      <c r="AA18032">
        <v>16000</v>
      </c>
      <c r="AB18032">
        <v>77</v>
      </c>
      <c r="AC18032">
        <v>2157.62</v>
      </c>
      <c r="AD18032">
        <v>1000</v>
      </c>
      <c r="AE18032">
        <v>0</v>
      </c>
      <c r="AF18032">
        <v>11500</v>
      </c>
      <c r="AG18032">
        <v>81</v>
      </c>
      <c r="AH18032">
        <v>468.88</v>
      </c>
      <c r="AI18032">
        <v>130</v>
      </c>
      <c r="AJ18032">
        <v>0</v>
      </c>
      <c r="AK18032">
        <v>9000</v>
      </c>
      <c r="AL18032">
        <v>116</v>
      </c>
      <c r="AM18032">
        <v>684.06</v>
      </c>
      <c r="AN18032">
        <v>500</v>
      </c>
      <c r="AO18032">
        <v>0</v>
      </c>
      <c r="AP18032">
        <v>15000</v>
      </c>
      <c r="AQ18032">
        <v>70</v>
      </c>
      <c r="AR18032">
        <v>725.63</v>
      </c>
      <c r="AS18032">
        <v>0</v>
      </c>
      <c r="AT18032">
        <v>0</v>
      </c>
      <c r="AU18032">
        <v>10000</v>
      </c>
      <c r="AV18032">
        <v>66</v>
      </c>
      <c r="AW18032">
        <v>330.72</v>
      </c>
      <c r="AX18032">
        <v>0</v>
      </c>
      <c r="AY18032">
        <v>0</v>
      </c>
      <c r="AZ18032">
        <v>10000</v>
      </c>
      <c r="BA18032">
        <v>69</v>
      </c>
      <c r="BB18032">
        <v>475.05</v>
      </c>
      <c r="BC18032">
        <v>0</v>
      </c>
      <c r="BD18032">
        <v>0</v>
      </c>
      <c r="BE18032">
        <v>3000</v>
      </c>
    </row>
    <row r="18033" spans="1:57" x14ac:dyDescent="0.35">
      <c r="A18033" t="s">
        <v>12</v>
      </c>
      <c r="B18033" t="s">
        <v>1165</v>
      </c>
      <c r="C18033">
        <v>10</v>
      </c>
      <c r="D18033">
        <v>2842.53</v>
      </c>
      <c r="E18033">
        <v>3000</v>
      </c>
      <c r="F18033">
        <v>500</v>
      </c>
      <c r="G18033">
        <v>6000</v>
      </c>
      <c r="H18033">
        <v>8</v>
      </c>
      <c r="I18033">
        <v>0</v>
      </c>
      <c r="J18033">
        <v>0</v>
      </c>
      <c r="K18033">
        <v>0</v>
      </c>
      <c r="L18033">
        <v>0</v>
      </c>
      <c r="M18033">
        <v>10</v>
      </c>
      <c r="N18033">
        <v>651.12</v>
      </c>
      <c r="O18033">
        <v>1000</v>
      </c>
      <c r="P18033">
        <v>0</v>
      </c>
      <c r="Q18033">
        <v>1000</v>
      </c>
      <c r="R18033">
        <v>8</v>
      </c>
      <c r="S18033">
        <v>553.79999999999995</v>
      </c>
      <c r="T18033">
        <v>500</v>
      </c>
      <c r="U18033">
        <v>0</v>
      </c>
      <c r="V18033">
        <v>2000</v>
      </c>
      <c r="W18033">
        <v>12</v>
      </c>
      <c r="X18033">
        <v>537.41999999999996</v>
      </c>
      <c r="Y18033">
        <v>0</v>
      </c>
      <c r="Z18033">
        <v>0</v>
      </c>
      <c r="AA18033">
        <v>4900</v>
      </c>
      <c r="AB18033">
        <v>11</v>
      </c>
      <c r="AC18033">
        <v>5777.32</v>
      </c>
      <c r="AD18033">
        <v>7750</v>
      </c>
      <c r="AE18033">
        <v>0</v>
      </c>
      <c r="AF18033">
        <v>7750</v>
      </c>
      <c r="AG18033">
        <v>8</v>
      </c>
      <c r="AH18033">
        <v>43.71</v>
      </c>
      <c r="AI18033">
        <v>0</v>
      </c>
      <c r="AJ18033">
        <v>0</v>
      </c>
      <c r="AK18033">
        <v>300</v>
      </c>
      <c r="AL18033">
        <v>11</v>
      </c>
      <c r="AM18033">
        <v>181.12</v>
      </c>
      <c r="AN18033">
        <v>0</v>
      </c>
      <c r="AO18033">
        <v>0</v>
      </c>
      <c r="AP18033">
        <v>800</v>
      </c>
      <c r="AQ18033">
        <v>8</v>
      </c>
      <c r="AR18033">
        <v>0</v>
      </c>
      <c r="AS18033">
        <v>0</v>
      </c>
      <c r="AT18033">
        <v>0</v>
      </c>
      <c r="AU18033">
        <v>0</v>
      </c>
      <c r="AV18033">
        <v>8</v>
      </c>
      <c r="AW18033">
        <v>0</v>
      </c>
      <c r="AX18033">
        <v>0</v>
      </c>
      <c r="AY18033">
        <v>0</v>
      </c>
      <c r="AZ18033">
        <v>0</v>
      </c>
      <c r="BA18033">
        <v>10</v>
      </c>
      <c r="BB18033">
        <v>615.20000000000005</v>
      </c>
      <c r="BC18033">
        <v>750</v>
      </c>
      <c r="BD18033">
        <v>0</v>
      </c>
      <c r="BE18033">
        <v>2000</v>
      </c>
    </row>
    <row r="18034" spans="1:57" x14ac:dyDescent="0.35">
      <c r="A18034" t="s">
        <v>12</v>
      </c>
      <c r="B18034" t="s">
        <v>1166</v>
      </c>
      <c r="C18034">
        <v>155</v>
      </c>
      <c r="D18034">
        <v>6869.54</v>
      </c>
      <c r="E18034">
        <v>5000</v>
      </c>
      <c r="F18034">
        <v>0</v>
      </c>
      <c r="G18034">
        <v>30000</v>
      </c>
      <c r="H18034">
        <v>134</v>
      </c>
      <c r="I18034">
        <v>2600.89</v>
      </c>
      <c r="J18034">
        <v>2000</v>
      </c>
      <c r="K18034">
        <v>0</v>
      </c>
      <c r="L18034">
        <v>15000</v>
      </c>
      <c r="M18034">
        <v>135</v>
      </c>
      <c r="N18034">
        <v>394.65</v>
      </c>
      <c r="O18034">
        <v>300</v>
      </c>
      <c r="P18034">
        <v>0</v>
      </c>
      <c r="Q18034">
        <v>3000</v>
      </c>
      <c r="R18034">
        <v>137</v>
      </c>
      <c r="S18034">
        <v>875.28</v>
      </c>
      <c r="T18034">
        <v>500</v>
      </c>
      <c r="U18034">
        <v>0</v>
      </c>
      <c r="V18034">
        <v>5000</v>
      </c>
      <c r="W18034">
        <v>160</v>
      </c>
      <c r="X18034">
        <v>2587.2199999999998</v>
      </c>
      <c r="Y18034">
        <v>2500</v>
      </c>
      <c r="Z18034">
        <v>0</v>
      </c>
      <c r="AA18034">
        <v>11500</v>
      </c>
      <c r="AB18034">
        <v>116</v>
      </c>
      <c r="AC18034">
        <v>1055.5999999999999</v>
      </c>
      <c r="AD18034">
        <v>0</v>
      </c>
      <c r="AE18034">
        <v>0</v>
      </c>
      <c r="AF18034">
        <v>7000</v>
      </c>
      <c r="AG18034">
        <v>127</v>
      </c>
      <c r="AH18034">
        <v>545.74</v>
      </c>
      <c r="AI18034">
        <v>400</v>
      </c>
      <c r="AJ18034">
        <v>0</v>
      </c>
      <c r="AK18034">
        <v>5000</v>
      </c>
      <c r="AL18034">
        <v>187</v>
      </c>
      <c r="AM18034">
        <v>631.73</v>
      </c>
      <c r="AN18034">
        <v>450</v>
      </c>
      <c r="AO18034">
        <v>0</v>
      </c>
      <c r="AP18034">
        <v>12000</v>
      </c>
      <c r="AQ18034">
        <v>103</v>
      </c>
      <c r="AR18034">
        <v>248.14</v>
      </c>
      <c r="AS18034">
        <v>0</v>
      </c>
      <c r="AT18034">
        <v>0</v>
      </c>
      <c r="AU18034">
        <v>3000</v>
      </c>
      <c r="AV18034">
        <v>88</v>
      </c>
      <c r="AW18034">
        <v>401.37</v>
      </c>
      <c r="AX18034">
        <v>0</v>
      </c>
      <c r="AY18034">
        <v>0</v>
      </c>
      <c r="AZ18034">
        <v>30000</v>
      </c>
      <c r="BA18034">
        <v>106</v>
      </c>
      <c r="BB18034">
        <v>1008.94</v>
      </c>
      <c r="BC18034">
        <v>300</v>
      </c>
      <c r="BD18034">
        <v>0</v>
      </c>
      <c r="BE18034">
        <v>10000</v>
      </c>
    </row>
    <row r="18035" spans="1:57" x14ac:dyDescent="0.35">
      <c r="A18035" t="s">
        <v>13</v>
      </c>
      <c r="B18035" t="s">
        <v>1165</v>
      </c>
      <c r="C18035">
        <v>5</v>
      </c>
      <c r="D18035">
        <v>21111.26</v>
      </c>
      <c r="E18035">
        <v>7500</v>
      </c>
      <c r="F18035">
        <v>4000</v>
      </c>
      <c r="G18035">
        <v>80000</v>
      </c>
      <c r="H18035">
        <v>2</v>
      </c>
      <c r="I18035">
        <v>0</v>
      </c>
      <c r="J18035">
        <v>0</v>
      </c>
      <c r="K18035">
        <v>0</v>
      </c>
      <c r="L18035">
        <v>0</v>
      </c>
      <c r="M18035">
        <v>2</v>
      </c>
      <c r="N18035">
        <v>30</v>
      </c>
      <c r="O18035">
        <v>0</v>
      </c>
      <c r="P18035">
        <v>0</v>
      </c>
      <c r="Q18035">
        <v>60</v>
      </c>
      <c r="R18035">
        <v>4</v>
      </c>
      <c r="S18035">
        <v>2700.21</v>
      </c>
      <c r="T18035">
        <v>3000</v>
      </c>
      <c r="U18035">
        <v>300</v>
      </c>
      <c r="V18035">
        <v>5000</v>
      </c>
      <c r="W18035">
        <v>6</v>
      </c>
      <c r="X18035">
        <v>783.34</v>
      </c>
      <c r="Y18035">
        <v>500</v>
      </c>
      <c r="Z18035">
        <v>150</v>
      </c>
      <c r="AA18035">
        <v>2000</v>
      </c>
      <c r="AB18035">
        <v>4</v>
      </c>
      <c r="AC18035">
        <v>1499.48</v>
      </c>
      <c r="AD18035">
        <v>1000</v>
      </c>
      <c r="AE18035">
        <v>1000</v>
      </c>
      <c r="AF18035">
        <v>2000</v>
      </c>
      <c r="AG18035">
        <v>3</v>
      </c>
      <c r="AH18035">
        <v>834.25</v>
      </c>
      <c r="AI18035">
        <v>1000</v>
      </c>
      <c r="AJ18035">
        <v>0</v>
      </c>
      <c r="AK18035">
        <v>1500</v>
      </c>
      <c r="AL18035">
        <v>6</v>
      </c>
      <c r="AM18035">
        <v>493.18</v>
      </c>
      <c r="AN18035">
        <v>500</v>
      </c>
      <c r="AO18035">
        <v>350</v>
      </c>
      <c r="AP18035">
        <v>610</v>
      </c>
      <c r="AQ18035">
        <v>2</v>
      </c>
      <c r="AR18035">
        <v>0</v>
      </c>
      <c r="AS18035">
        <v>0</v>
      </c>
      <c r="AT18035">
        <v>0</v>
      </c>
      <c r="AU18035">
        <v>0</v>
      </c>
      <c r="AV18035">
        <v>2</v>
      </c>
      <c r="AW18035">
        <v>0</v>
      </c>
      <c r="AX18035">
        <v>0</v>
      </c>
      <c r="AY18035">
        <v>0</v>
      </c>
      <c r="AZ18035">
        <v>0</v>
      </c>
      <c r="BA18035">
        <v>3</v>
      </c>
      <c r="BB18035">
        <v>1868.23</v>
      </c>
      <c r="BC18035">
        <v>2600</v>
      </c>
      <c r="BD18035">
        <v>0</v>
      </c>
      <c r="BE18035">
        <v>3000</v>
      </c>
    </row>
    <row r="18036" spans="1:57" x14ac:dyDescent="0.35">
      <c r="A18036" t="s">
        <v>13</v>
      </c>
      <c r="B18036" t="s">
        <v>1166</v>
      </c>
      <c r="C18036">
        <v>157</v>
      </c>
      <c r="D18036">
        <v>5603.06</v>
      </c>
      <c r="E18036">
        <v>4500</v>
      </c>
      <c r="F18036">
        <v>0</v>
      </c>
      <c r="G18036">
        <v>30000</v>
      </c>
      <c r="H18036">
        <v>107</v>
      </c>
      <c r="I18036">
        <v>325.56</v>
      </c>
      <c r="J18036">
        <v>0</v>
      </c>
      <c r="K18036">
        <v>0</v>
      </c>
      <c r="L18036">
        <v>10000</v>
      </c>
      <c r="M18036">
        <v>144</v>
      </c>
      <c r="N18036">
        <v>439.8</v>
      </c>
      <c r="O18036">
        <v>200</v>
      </c>
      <c r="P18036">
        <v>0</v>
      </c>
      <c r="Q18036">
        <v>15000</v>
      </c>
      <c r="R18036">
        <v>132</v>
      </c>
      <c r="S18036">
        <v>787.51</v>
      </c>
      <c r="T18036">
        <v>500</v>
      </c>
      <c r="U18036">
        <v>0</v>
      </c>
      <c r="V18036">
        <v>5000</v>
      </c>
      <c r="W18036">
        <v>179</v>
      </c>
      <c r="X18036">
        <v>1856.71</v>
      </c>
      <c r="Y18036">
        <v>1000</v>
      </c>
      <c r="Z18036">
        <v>0</v>
      </c>
      <c r="AA18036">
        <v>25000</v>
      </c>
      <c r="AB18036">
        <v>123</v>
      </c>
      <c r="AC18036">
        <v>1489.9</v>
      </c>
      <c r="AD18036">
        <v>600</v>
      </c>
      <c r="AE18036">
        <v>0</v>
      </c>
      <c r="AF18036">
        <v>12000</v>
      </c>
      <c r="AG18036">
        <v>123</v>
      </c>
      <c r="AH18036">
        <v>604.45000000000005</v>
      </c>
      <c r="AI18036">
        <v>100</v>
      </c>
      <c r="AJ18036">
        <v>0</v>
      </c>
      <c r="AK18036">
        <v>10000</v>
      </c>
      <c r="AL18036">
        <v>189</v>
      </c>
      <c r="AM18036">
        <v>497.43</v>
      </c>
      <c r="AN18036">
        <v>400</v>
      </c>
      <c r="AO18036">
        <v>0</v>
      </c>
      <c r="AP18036">
        <v>11000</v>
      </c>
      <c r="AQ18036">
        <v>104</v>
      </c>
      <c r="AR18036">
        <v>164.49</v>
      </c>
      <c r="AS18036">
        <v>0</v>
      </c>
      <c r="AT18036">
        <v>0</v>
      </c>
      <c r="AU18036">
        <v>15000</v>
      </c>
      <c r="AV18036">
        <v>101</v>
      </c>
      <c r="AW18036">
        <v>119.87</v>
      </c>
      <c r="AX18036">
        <v>0</v>
      </c>
      <c r="AY18036">
        <v>0</v>
      </c>
      <c r="AZ18036">
        <v>5800</v>
      </c>
      <c r="BA18036">
        <v>121</v>
      </c>
      <c r="BB18036">
        <v>1027.72</v>
      </c>
      <c r="BC18036">
        <v>300</v>
      </c>
      <c r="BD18036">
        <v>0</v>
      </c>
      <c r="BE18036">
        <v>8000</v>
      </c>
    </row>
    <row r="18037" spans="1:57" x14ac:dyDescent="0.35">
      <c r="A18037" t="s">
        <v>14</v>
      </c>
      <c r="B18037" t="s">
        <v>1165</v>
      </c>
      <c r="C18037">
        <v>36</v>
      </c>
      <c r="D18037">
        <v>6931.2</v>
      </c>
      <c r="E18037">
        <v>4000</v>
      </c>
      <c r="F18037">
        <v>1000</v>
      </c>
      <c r="G18037">
        <v>30000</v>
      </c>
      <c r="H18037">
        <v>23</v>
      </c>
      <c r="I18037">
        <v>1044.75</v>
      </c>
      <c r="J18037">
        <v>0</v>
      </c>
      <c r="K18037">
        <v>0</v>
      </c>
      <c r="L18037">
        <v>10000</v>
      </c>
      <c r="M18037">
        <v>36</v>
      </c>
      <c r="N18037">
        <v>411.79</v>
      </c>
      <c r="O18037">
        <v>200</v>
      </c>
      <c r="P18037">
        <v>0</v>
      </c>
      <c r="Q18037">
        <v>5000</v>
      </c>
      <c r="R18037">
        <v>36</v>
      </c>
      <c r="S18037">
        <v>964.01</v>
      </c>
      <c r="T18037">
        <v>500</v>
      </c>
      <c r="U18037">
        <v>0</v>
      </c>
      <c r="V18037">
        <v>3500</v>
      </c>
      <c r="W18037">
        <v>49</v>
      </c>
      <c r="X18037">
        <v>3297.57</v>
      </c>
      <c r="Y18037">
        <v>1600</v>
      </c>
      <c r="Z18037">
        <v>0</v>
      </c>
      <c r="AA18037">
        <v>45000</v>
      </c>
      <c r="AB18037">
        <v>36</v>
      </c>
      <c r="AC18037">
        <v>2770.26</v>
      </c>
      <c r="AD18037">
        <v>1500</v>
      </c>
      <c r="AE18037">
        <v>0</v>
      </c>
      <c r="AF18037">
        <v>18000</v>
      </c>
      <c r="AG18037">
        <v>30</v>
      </c>
      <c r="AH18037">
        <v>1001.23</v>
      </c>
      <c r="AI18037">
        <v>300</v>
      </c>
      <c r="AJ18037">
        <v>0</v>
      </c>
      <c r="AK18037">
        <v>10000</v>
      </c>
      <c r="AL18037">
        <v>50</v>
      </c>
      <c r="AM18037">
        <v>493.03</v>
      </c>
      <c r="AN18037">
        <v>500</v>
      </c>
      <c r="AO18037">
        <v>65</v>
      </c>
      <c r="AP18037">
        <v>1500</v>
      </c>
      <c r="AQ18037">
        <v>23</v>
      </c>
      <c r="AR18037">
        <v>102.43</v>
      </c>
      <c r="AS18037">
        <v>0</v>
      </c>
      <c r="AT18037">
        <v>0</v>
      </c>
      <c r="AU18037">
        <v>2400</v>
      </c>
      <c r="AV18037">
        <v>26</v>
      </c>
      <c r="AW18037">
        <v>299.38</v>
      </c>
      <c r="AX18037">
        <v>0</v>
      </c>
      <c r="AY18037">
        <v>0</v>
      </c>
      <c r="AZ18037">
        <v>7000</v>
      </c>
      <c r="BA18037">
        <v>29</v>
      </c>
      <c r="BB18037">
        <v>1175.33</v>
      </c>
      <c r="BC18037">
        <v>500</v>
      </c>
      <c r="BD18037">
        <v>0</v>
      </c>
      <c r="BE18037">
        <v>8000</v>
      </c>
    </row>
    <row r="18038" spans="1:57" x14ac:dyDescent="0.35">
      <c r="A18038" t="s">
        <v>14</v>
      </c>
      <c r="B18038" t="s">
        <v>1166</v>
      </c>
      <c r="C18038">
        <v>119</v>
      </c>
      <c r="D18038">
        <v>7407.04</v>
      </c>
      <c r="E18038">
        <v>6500</v>
      </c>
      <c r="F18038">
        <v>0</v>
      </c>
      <c r="G18038">
        <v>35000</v>
      </c>
      <c r="H18038">
        <v>85</v>
      </c>
      <c r="I18038">
        <v>2674.95</v>
      </c>
      <c r="J18038">
        <v>1000</v>
      </c>
      <c r="K18038">
        <v>0</v>
      </c>
      <c r="L18038">
        <v>11000</v>
      </c>
      <c r="M18038">
        <v>104</v>
      </c>
      <c r="N18038">
        <v>542.53</v>
      </c>
      <c r="O18038">
        <v>370</v>
      </c>
      <c r="P18038">
        <v>0</v>
      </c>
      <c r="Q18038">
        <v>7200</v>
      </c>
      <c r="R18038">
        <v>110</v>
      </c>
      <c r="S18038">
        <v>1153.75</v>
      </c>
      <c r="T18038">
        <v>800</v>
      </c>
      <c r="U18038">
        <v>0</v>
      </c>
      <c r="V18038">
        <v>5000</v>
      </c>
      <c r="W18038">
        <v>118</v>
      </c>
      <c r="X18038">
        <v>3014.57</v>
      </c>
      <c r="Y18038">
        <v>2500</v>
      </c>
      <c r="Z18038">
        <v>0</v>
      </c>
      <c r="AA18038">
        <v>25000</v>
      </c>
      <c r="AB18038">
        <v>86</v>
      </c>
      <c r="AC18038">
        <v>1644.8</v>
      </c>
      <c r="AD18038">
        <v>350</v>
      </c>
      <c r="AE18038">
        <v>0</v>
      </c>
      <c r="AF18038">
        <v>14000</v>
      </c>
      <c r="AG18038">
        <v>94</v>
      </c>
      <c r="AH18038">
        <v>498.57</v>
      </c>
      <c r="AI18038">
        <v>250</v>
      </c>
      <c r="AJ18038">
        <v>0</v>
      </c>
      <c r="AK18038">
        <v>5000</v>
      </c>
      <c r="AL18038">
        <v>139</v>
      </c>
      <c r="AM18038">
        <v>645.26</v>
      </c>
      <c r="AN18038">
        <v>500</v>
      </c>
      <c r="AO18038">
        <v>0</v>
      </c>
      <c r="AP18038">
        <v>15000</v>
      </c>
      <c r="AQ18038">
        <v>77</v>
      </c>
      <c r="AR18038">
        <v>973.44</v>
      </c>
      <c r="AS18038">
        <v>0</v>
      </c>
      <c r="AT18038">
        <v>0</v>
      </c>
      <c r="AU18038">
        <v>10000</v>
      </c>
      <c r="AV18038">
        <v>66</v>
      </c>
      <c r="AW18038">
        <v>1903.41</v>
      </c>
      <c r="AX18038">
        <v>0</v>
      </c>
      <c r="AY18038">
        <v>0</v>
      </c>
      <c r="AZ18038">
        <v>100000</v>
      </c>
      <c r="BA18038">
        <v>79</v>
      </c>
      <c r="BB18038">
        <v>1254.3599999999999</v>
      </c>
      <c r="BC18038">
        <v>200</v>
      </c>
      <c r="BD18038">
        <v>0</v>
      </c>
      <c r="BE18038">
        <v>21300</v>
      </c>
    </row>
    <row r="18039" spans="1:57" x14ac:dyDescent="0.35">
      <c r="A18039" t="s">
        <v>15</v>
      </c>
      <c r="B18039" t="s">
        <v>1165</v>
      </c>
      <c r="C18039">
        <v>74</v>
      </c>
      <c r="D18039">
        <v>5578.69</v>
      </c>
      <c r="E18039">
        <v>3000</v>
      </c>
      <c r="F18039">
        <v>1000</v>
      </c>
      <c r="G18039">
        <v>40000</v>
      </c>
      <c r="H18039">
        <v>50</v>
      </c>
      <c r="I18039">
        <v>305.25</v>
      </c>
      <c r="J18039">
        <v>0</v>
      </c>
      <c r="K18039">
        <v>0</v>
      </c>
      <c r="L18039">
        <v>9000</v>
      </c>
      <c r="M18039">
        <v>69</v>
      </c>
      <c r="N18039">
        <v>258.37</v>
      </c>
      <c r="O18039">
        <v>200</v>
      </c>
      <c r="P18039">
        <v>0</v>
      </c>
      <c r="Q18039">
        <v>1000</v>
      </c>
      <c r="R18039">
        <v>62</v>
      </c>
      <c r="S18039">
        <v>949.03</v>
      </c>
      <c r="T18039">
        <v>500</v>
      </c>
      <c r="U18039">
        <v>0</v>
      </c>
      <c r="V18039">
        <v>4000</v>
      </c>
      <c r="W18039">
        <v>84</v>
      </c>
      <c r="X18039">
        <v>1792.4</v>
      </c>
      <c r="Y18039">
        <v>1500</v>
      </c>
      <c r="Z18039">
        <v>0</v>
      </c>
      <c r="AA18039">
        <v>6000</v>
      </c>
      <c r="AB18039">
        <v>67</v>
      </c>
      <c r="AC18039">
        <v>2218.69</v>
      </c>
      <c r="AD18039">
        <v>1300</v>
      </c>
      <c r="AE18039">
        <v>0</v>
      </c>
      <c r="AF18039">
        <v>25000</v>
      </c>
      <c r="AG18039">
        <v>65</v>
      </c>
      <c r="AH18039">
        <v>947.48</v>
      </c>
      <c r="AI18039">
        <v>200</v>
      </c>
      <c r="AJ18039">
        <v>0</v>
      </c>
      <c r="AK18039">
        <v>10950</v>
      </c>
      <c r="AL18039">
        <v>82</v>
      </c>
      <c r="AM18039">
        <v>530.88</v>
      </c>
      <c r="AN18039">
        <v>500</v>
      </c>
      <c r="AO18039">
        <v>55</v>
      </c>
      <c r="AP18039">
        <v>3500</v>
      </c>
      <c r="AQ18039">
        <v>51</v>
      </c>
      <c r="AR18039">
        <v>714.17</v>
      </c>
      <c r="AS18039">
        <v>0</v>
      </c>
      <c r="AT18039">
        <v>0</v>
      </c>
      <c r="AU18039">
        <v>10000</v>
      </c>
      <c r="AV18039">
        <v>50</v>
      </c>
      <c r="AW18039">
        <v>338.78</v>
      </c>
      <c r="AX18039">
        <v>0</v>
      </c>
      <c r="AY18039">
        <v>0</v>
      </c>
      <c r="AZ18039">
        <v>35000</v>
      </c>
      <c r="BA18039">
        <v>51</v>
      </c>
      <c r="BB18039">
        <v>782.14</v>
      </c>
      <c r="BC18039">
        <v>0</v>
      </c>
      <c r="BD18039">
        <v>0</v>
      </c>
      <c r="BE18039">
        <v>35000</v>
      </c>
    </row>
    <row r="18040" spans="1:57" x14ac:dyDescent="0.35">
      <c r="A18040" t="s">
        <v>15</v>
      </c>
      <c r="B18040" t="s">
        <v>1166</v>
      </c>
      <c r="C18040">
        <v>93</v>
      </c>
      <c r="D18040">
        <v>6611.24</v>
      </c>
      <c r="E18040">
        <v>6000</v>
      </c>
      <c r="F18040">
        <v>0</v>
      </c>
      <c r="G18040">
        <v>20000</v>
      </c>
      <c r="H18040">
        <v>74</v>
      </c>
      <c r="I18040">
        <v>2952.38</v>
      </c>
      <c r="J18040">
        <v>2000</v>
      </c>
      <c r="K18040">
        <v>0</v>
      </c>
      <c r="L18040">
        <v>20000</v>
      </c>
      <c r="M18040">
        <v>91</v>
      </c>
      <c r="N18040">
        <v>771.28</v>
      </c>
      <c r="O18040">
        <v>300</v>
      </c>
      <c r="P18040">
        <v>0</v>
      </c>
      <c r="Q18040">
        <v>25000</v>
      </c>
      <c r="R18040">
        <v>86</v>
      </c>
      <c r="S18040">
        <v>1305.27</v>
      </c>
      <c r="T18040">
        <v>600</v>
      </c>
      <c r="U18040">
        <v>0</v>
      </c>
      <c r="V18040">
        <v>15000</v>
      </c>
      <c r="W18040">
        <v>102</v>
      </c>
      <c r="X18040">
        <v>2337.59</v>
      </c>
      <c r="Y18040">
        <v>2100</v>
      </c>
      <c r="Z18040">
        <v>0</v>
      </c>
      <c r="AA18040">
        <v>10000</v>
      </c>
      <c r="AB18040">
        <v>66</v>
      </c>
      <c r="AC18040">
        <v>1143.06</v>
      </c>
      <c r="AD18040">
        <v>0</v>
      </c>
      <c r="AE18040">
        <v>0</v>
      </c>
      <c r="AF18040">
        <v>12000</v>
      </c>
      <c r="AG18040">
        <v>70</v>
      </c>
      <c r="AH18040">
        <v>415.21</v>
      </c>
      <c r="AI18040">
        <v>150</v>
      </c>
      <c r="AJ18040">
        <v>0</v>
      </c>
      <c r="AK18040">
        <v>4000</v>
      </c>
      <c r="AL18040">
        <v>111</v>
      </c>
      <c r="AM18040">
        <v>559.72</v>
      </c>
      <c r="AN18040">
        <v>500</v>
      </c>
      <c r="AO18040">
        <v>0</v>
      </c>
      <c r="AP18040">
        <v>2500</v>
      </c>
      <c r="AQ18040">
        <v>67</v>
      </c>
      <c r="AR18040">
        <v>679.52</v>
      </c>
      <c r="AS18040">
        <v>0</v>
      </c>
      <c r="AT18040">
        <v>0</v>
      </c>
      <c r="AU18040">
        <v>10000</v>
      </c>
      <c r="AV18040">
        <v>56</v>
      </c>
      <c r="AW18040">
        <v>64.790000000000006</v>
      </c>
      <c r="AX18040">
        <v>0</v>
      </c>
      <c r="AY18040">
        <v>0</v>
      </c>
      <c r="AZ18040">
        <v>5000</v>
      </c>
      <c r="BA18040">
        <v>71</v>
      </c>
      <c r="BB18040">
        <v>2829.42</v>
      </c>
      <c r="BC18040">
        <v>100</v>
      </c>
      <c r="BD18040">
        <v>0</v>
      </c>
      <c r="BE18040">
        <v>100000</v>
      </c>
    </row>
    <row r="18041" spans="1:57" x14ac:dyDescent="0.35">
      <c r="A18041" t="s">
        <v>16</v>
      </c>
      <c r="B18041" t="s">
        <v>1165</v>
      </c>
      <c r="C18041">
        <v>77</v>
      </c>
      <c r="D18041">
        <v>5459.48</v>
      </c>
      <c r="E18041">
        <v>3000</v>
      </c>
      <c r="F18041">
        <v>0</v>
      </c>
      <c r="G18041">
        <v>30000</v>
      </c>
      <c r="H18041">
        <v>46</v>
      </c>
      <c r="I18041">
        <v>105.73</v>
      </c>
      <c r="J18041">
        <v>0</v>
      </c>
      <c r="K18041">
        <v>0</v>
      </c>
      <c r="L18041">
        <v>4000</v>
      </c>
      <c r="M18041">
        <v>56</v>
      </c>
      <c r="N18041">
        <v>121.72</v>
      </c>
      <c r="O18041">
        <v>80</v>
      </c>
      <c r="P18041">
        <v>0</v>
      </c>
      <c r="Q18041">
        <v>900</v>
      </c>
      <c r="R18041">
        <v>74</v>
      </c>
      <c r="S18041">
        <v>1303.0999999999999</v>
      </c>
      <c r="T18041">
        <v>1000</v>
      </c>
      <c r="U18041">
        <v>0</v>
      </c>
      <c r="V18041">
        <v>8000</v>
      </c>
      <c r="W18041">
        <v>88</v>
      </c>
      <c r="X18041">
        <v>3032</v>
      </c>
      <c r="Y18041">
        <v>2500</v>
      </c>
      <c r="Z18041">
        <v>0</v>
      </c>
      <c r="AA18041">
        <v>10000</v>
      </c>
      <c r="AB18041">
        <v>69</v>
      </c>
      <c r="AC18041">
        <v>2003.68</v>
      </c>
      <c r="AD18041">
        <v>1500</v>
      </c>
      <c r="AE18041">
        <v>0</v>
      </c>
      <c r="AF18041">
        <v>12000</v>
      </c>
      <c r="AG18041">
        <v>61</v>
      </c>
      <c r="AH18041">
        <v>496.17</v>
      </c>
      <c r="AI18041">
        <v>200</v>
      </c>
      <c r="AJ18041">
        <v>0</v>
      </c>
      <c r="AK18041">
        <v>3000</v>
      </c>
      <c r="AL18041">
        <v>90</v>
      </c>
      <c r="AM18041">
        <v>508.28</v>
      </c>
      <c r="AN18041">
        <v>500</v>
      </c>
      <c r="AO18041">
        <v>75</v>
      </c>
      <c r="AP18041">
        <v>1800</v>
      </c>
      <c r="AQ18041">
        <v>49</v>
      </c>
      <c r="AR18041">
        <v>234.86</v>
      </c>
      <c r="AS18041">
        <v>0</v>
      </c>
      <c r="AT18041">
        <v>0</v>
      </c>
      <c r="AU18041">
        <v>3000</v>
      </c>
      <c r="AV18041">
        <v>45</v>
      </c>
      <c r="AW18041">
        <v>136.30000000000001</v>
      </c>
      <c r="AX18041">
        <v>0</v>
      </c>
      <c r="AY18041">
        <v>0</v>
      </c>
      <c r="AZ18041">
        <v>2000</v>
      </c>
      <c r="BA18041">
        <v>55</v>
      </c>
      <c r="BB18041">
        <v>1339.11</v>
      </c>
      <c r="BC18041">
        <v>0</v>
      </c>
      <c r="BD18041">
        <v>0</v>
      </c>
      <c r="BE18041">
        <v>9500</v>
      </c>
    </row>
    <row r="18042" spans="1:57" x14ac:dyDescent="0.35">
      <c r="A18042" t="s">
        <v>16</v>
      </c>
      <c r="B18042" t="s">
        <v>1166</v>
      </c>
      <c r="C18042">
        <v>85</v>
      </c>
      <c r="D18042">
        <v>6904.96</v>
      </c>
      <c r="E18042">
        <v>6000</v>
      </c>
      <c r="F18042">
        <v>500</v>
      </c>
      <c r="G18042">
        <v>25000</v>
      </c>
      <c r="H18042">
        <v>57</v>
      </c>
      <c r="I18042">
        <v>1387.49</v>
      </c>
      <c r="J18042">
        <v>0</v>
      </c>
      <c r="K18042">
        <v>0</v>
      </c>
      <c r="L18042">
        <v>10000</v>
      </c>
      <c r="M18042">
        <v>71</v>
      </c>
      <c r="N18042">
        <v>398.16</v>
      </c>
      <c r="O18042">
        <v>300</v>
      </c>
      <c r="P18042">
        <v>0</v>
      </c>
      <c r="Q18042">
        <v>1500</v>
      </c>
      <c r="R18042">
        <v>88</v>
      </c>
      <c r="S18042">
        <v>1199.71</v>
      </c>
      <c r="T18042">
        <v>1000</v>
      </c>
      <c r="U18042">
        <v>0</v>
      </c>
      <c r="V18042">
        <v>6000</v>
      </c>
      <c r="W18042">
        <v>102</v>
      </c>
      <c r="X18042">
        <v>2747.27</v>
      </c>
      <c r="Y18042">
        <v>2100</v>
      </c>
      <c r="Z18042">
        <v>0</v>
      </c>
      <c r="AA18042">
        <v>20000</v>
      </c>
      <c r="AB18042">
        <v>67</v>
      </c>
      <c r="AC18042">
        <v>1530.17</v>
      </c>
      <c r="AD18042">
        <v>1000</v>
      </c>
      <c r="AE18042">
        <v>0</v>
      </c>
      <c r="AF18042">
        <v>10000</v>
      </c>
      <c r="AG18042">
        <v>77</v>
      </c>
      <c r="AH18042">
        <v>422.4</v>
      </c>
      <c r="AI18042">
        <v>200</v>
      </c>
      <c r="AJ18042">
        <v>0</v>
      </c>
      <c r="AK18042">
        <v>5000</v>
      </c>
      <c r="AL18042">
        <v>108</v>
      </c>
      <c r="AM18042">
        <v>501.84</v>
      </c>
      <c r="AN18042">
        <v>500</v>
      </c>
      <c r="AO18042">
        <v>0</v>
      </c>
      <c r="AP18042">
        <v>1500</v>
      </c>
      <c r="AQ18042">
        <v>61</v>
      </c>
      <c r="AR18042">
        <v>666.61</v>
      </c>
      <c r="AS18042">
        <v>0</v>
      </c>
      <c r="AT18042">
        <v>0</v>
      </c>
      <c r="AU18042">
        <v>4000</v>
      </c>
      <c r="AV18042">
        <v>50</v>
      </c>
      <c r="AW18042">
        <v>474.87</v>
      </c>
      <c r="AX18042">
        <v>0</v>
      </c>
      <c r="AY18042">
        <v>0</v>
      </c>
      <c r="AZ18042">
        <v>13000</v>
      </c>
      <c r="BA18042">
        <v>65</v>
      </c>
      <c r="BB18042">
        <v>903.19</v>
      </c>
      <c r="BC18042">
        <v>60</v>
      </c>
      <c r="BD18042">
        <v>0</v>
      </c>
      <c r="BE18042">
        <v>6000</v>
      </c>
    </row>
    <row r="18043" spans="1:57" x14ac:dyDescent="0.35">
      <c r="A18043" t="s">
        <v>17</v>
      </c>
      <c r="B18043" t="s">
        <v>1165</v>
      </c>
      <c r="C18043">
        <v>90</v>
      </c>
      <c r="D18043">
        <v>4194.1099999999997</v>
      </c>
      <c r="E18043">
        <v>3000</v>
      </c>
      <c r="F18043">
        <v>200</v>
      </c>
      <c r="G18043">
        <v>20000</v>
      </c>
      <c r="H18043">
        <v>51</v>
      </c>
      <c r="I18043">
        <v>895.76</v>
      </c>
      <c r="J18043">
        <v>0</v>
      </c>
      <c r="K18043">
        <v>0</v>
      </c>
      <c r="L18043">
        <v>20000</v>
      </c>
      <c r="M18043">
        <v>70</v>
      </c>
      <c r="N18043">
        <v>205.75</v>
      </c>
      <c r="O18043">
        <v>100</v>
      </c>
      <c r="P18043">
        <v>0</v>
      </c>
      <c r="Q18043">
        <v>1100</v>
      </c>
      <c r="R18043">
        <v>82</v>
      </c>
      <c r="S18043">
        <v>777.09</v>
      </c>
      <c r="T18043">
        <v>500</v>
      </c>
      <c r="U18043">
        <v>0</v>
      </c>
      <c r="V18043">
        <v>3000</v>
      </c>
      <c r="W18043">
        <v>104</v>
      </c>
      <c r="X18043">
        <v>1725.75</v>
      </c>
      <c r="Y18043">
        <v>1500</v>
      </c>
      <c r="Z18043">
        <v>0</v>
      </c>
      <c r="AA18043">
        <v>7000</v>
      </c>
      <c r="AB18043">
        <v>75</v>
      </c>
      <c r="AC18043">
        <v>1705.69</v>
      </c>
      <c r="AD18043">
        <v>1000</v>
      </c>
      <c r="AE18043">
        <v>0</v>
      </c>
      <c r="AF18043">
        <v>8300</v>
      </c>
      <c r="AG18043">
        <v>75</v>
      </c>
      <c r="AH18043">
        <v>519.79999999999995</v>
      </c>
      <c r="AI18043">
        <v>300</v>
      </c>
      <c r="AJ18043">
        <v>0</v>
      </c>
      <c r="AK18043">
        <v>3000</v>
      </c>
      <c r="AL18043">
        <v>104</v>
      </c>
      <c r="AM18043">
        <v>481.01</v>
      </c>
      <c r="AN18043">
        <v>400</v>
      </c>
      <c r="AO18043">
        <v>0</v>
      </c>
      <c r="AP18043">
        <v>1500</v>
      </c>
      <c r="AQ18043">
        <v>58</v>
      </c>
      <c r="AR18043">
        <v>982.71</v>
      </c>
      <c r="AS18043">
        <v>0</v>
      </c>
      <c r="AT18043">
        <v>0</v>
      </c>
      <c r="AU18043">
        <v>50000</v>
      </c>
      <c r="AV18043">
        <v>49</v>
      </c>
      <c r="AW18043">
        <v>210.16</v>
      </c>
      <c r="AX18043">
        <v>0</v>
      </c>
      <c r="AY18043">
        <v>0</v>
      </c>
      <c r="AZ18043">
        <v>6500</v>
      </c>
      <c r="BA18043">
        <v>64</v>
      </c>
      <c r="BB18043">
        <v>759.44</v>
      </c>
      <c r="BC18043">
        <v>0</v>
      </c>
      <c r="BD18043">
        <v>0</v>
      </c>
      <c r="BE18043">
        <v>8000</v>
      </c>
    </row>
    <row r="18044" spans="1:57" x14ac:dyDescent="0.35">
      <c r="A18044" t="s">
        <v>17</v>
      </c>
      <c r="B18044" t="s">
        <v>1166</v>
      </c>
      <c r="C18044">
        <v>76</v>
      </c>
      <c r="D18044">
        <v>7070.04</v>
      </c>
      <c r="E18044">
        <v>6000</v>
      </c>
      <c r="F18044">
        <v>100</v>
      </c>
      <c r="G18044">
        <v>18000</v>
      </c>
      <c r="H18044">
        <v>50</v>
      </c>
      <c r="I18044">
        <v>2624.15</v>
      </c>
      <c r="J18044">
        <v>0</v>
      </c>
      <c r="K18044">
        <v>0</v>
      </c>
      <c r="L18044">
        <v>11000</v>
      </c>
      <c r="M18044">
        <v>60</v>
      </c>
      <c r="N18044">
        <v>367.96</v>
      </c>
      <c r="O18044">
        <v>250</v>
      </c>
      <c r="P18044">
        <v>0</v>
      </c>
      <c r="Q18044">
        <v>3000</v>
      </c>
      <c r="R18044">
        <v>67</v>
      </c>
      <c r="S18044">
        <v>1454.89</v>
      </c>
      <c r="T18044">
        <v>1000</v>
      </c>
      <c r="U18044">
        <v>0</v>
      </c>
      <c r="V18044">
        <v>10000</v>
      </c>
      <c r="W18044">
        <v>80</v>
      </c>
      <c r="X18044">
        <v>2771.8</v>
      </c>
      <c r="Y18044">
        <v>2700</v>
      </c>
      <c r="Z18044">
        <v>300</v>
      </c>
      <c r="AA18044">
        <v>7000</v>
      </c>
      <c r="AB18044">
        <v>49</v>
      </c>
      <c r="AC18044">
        <v>1785.49</v>
      </c>
      <c r="AD18044">
        <v>0</v>
      </c>
      <c r="AE18044">
        <v>0</v>
      </c>
      <c r="AF18044">
        <v>12000</v>
      </c>
      <c r="AG18044">
        <v>64</v>
      </c>
      <c r="AH18044">
        <v>590.62</v>
      </c>
      <c r="AI18044">
        <v>300</v>
      </c>
      <c r="AJ18044">
        <v>0</v>
      </c>
      <c r="AK18044">
        <v>6000</v>
      </c>
      <c r="AL18044">
        <v>88</v>
      </c>
      <c r="AM18044">
        <v>826.66</v>
      </c>
      <c r="AN18044">
        <v>500</v>
      </c>
      <c r="AO18044">
        <v>0</v>
      </c>
      <c r="AP18044">
        <v>17000</v>
      </c>
      <c r="AQ18044">
        <v>49</v>
      </c>
      <c r="AR18044">
        <v>1418.75</v>
      </c>
      <c r="AS18044">
        <v>0</v>
      </c>
      <c r="AT18044">
        <v>0</v>
      </c>
      <c r="AU18044">
        <v>17000</v>
      </c>
      <c r="AV18044">
        <v>45</v>
      </c>
      <c r="AW18044">
        <v>1040.72</v>
      </c>
      <c r="AX18044">
        <v>0</v>
      </c>
      <c r="AY18044">
        <v>0</v>
      </c>
      <c r="AZ18044">
        <v>18000</v>
      </c>
      <c r="BA18044">
        <v>53</v>
      </c>
      <c r="BB18044">
        <v>1686.17</v>
      </c>
      <c r="BC18044">
        <v>500</v>
      </c>
      <c r="BD18044">
        <v>0</v>
      </c>
      <c r="BE18044">
        <v>15000</v>
      </c>
    </row>
    <row r="18045" spans="1:57" x14ac:dyDescent="0.35">
      <c r="A18045" t="s">
        <v>18</v>
      </c>
      <c r="B18045" t="s">
        <v>1165</v>
      </c>
      <c r="C18045">
        <v>12</v>
      </c>
      <c r="D18045">
        <v>1746.81</v>
      </c>
      <c r="E18045">
        <v>1000</v>
      </c>
      <c r="F18045">
        <v>400</v>
      </c>
      <c r="G18045">
        <v>6000</v>
      </c>
      <c r="H18045">
        <v>6</v>
      </c>
      <c r="I18045">
        <v>0</v>
      </c>
      <c r="J18045">
        <v>0</v>
      </c>
      <c r="K18045">
        <v>0</v>
      </c>
      <c r="L18045">
        <v>0</v>
      </c>
      <c r="M18045">
        <v>8</v>
      </c>
      <c r="N18045">
        <v>54.89</v>
      </c>
      <c r="O18045">
        <v>0</v>
      </c>
      <c r="P18045">
        <v>0</v>
      </c>
      <c r="Q18045">
        <v>250</v>
      </c>
      <c r="R18045">
        <v>11</v>
      </c>
      <c r="S18045">
        <v>341.89</v>
      </c>
      <c r="T18045">
        <v>300</v>
      </c>
      <c r="U18045">
        <v>0</v>
      </c>
      <c r="V18045">
        <v>1000</v>
      </c>
      <c r="W18045">
        <v>12</v>
      </c>
      <c r="X18045">
        <v>1468.76</v>
      </c>
      <c r="Y18045">
        <v>500</v>
      </c>
      <c r="Z18045">
        <v>200</v>
      </c>
      <c r="AA18045">
        <v>5000</v>
      </c>
      <c r="AB18045">
        <v>12</v>
      </c>
      <c r="AC18045">
        <v>1831.37</v>
      </c>
      <c r="AD18045">
        <v>1500</v>
      </c>
      <c r="AE18045">
        <v>0</v>
      </c>
      <c r="AF18045">
        <v>5000</v>
      </c>
      <c r="AG18045">
        <v>9</v>
      </c>
      <c r="AH18045">
        <v>261.77999999999997</v>
      </c>
      <c r="AI18045">
        <v>60</v>
      </c>
      <c r="AJ18045">
        <v>0</v>
      </c>
      <c r="AK18045">
        <v>700</v>
      </c>
      <c r="AL18045">
        <v>14</v>
      </c>
      <c r="AM18045">
        <v>360.61</v>
      </c>
      <c r="AN18045">
        <v>320</v>
      </c>
      <c r="AO18045">
        <v>75</v>
      </c>
      <c r="AP18045">
        <v>1000</v>
      </c>
      <c r="AQ18045">
        <v>6</v>
      </c>
      <c r="AR18045">
        <v>0</v>
      </c>
      <c r="AS18045">
        <v>0</v>
      </c>
      <c r="AT18045">
        <v>0</v>
      </c>
      <c r="AU18045">
        <v>0</v>
      </c>
      <c r="AV18045">
        <v>7</v>
      </c>
      <c r="AW18045">
        <v>459.71</v>
      </c>
      <c r="AX18045">
        <v>0</v>
      </c>
      <c r="AY18045">
        <v>0</v>
      </c>
      <c r="AZ18045">
        <v>4000</v>
      </c>
      <c r="BA18045">
        <v>9</v>
      </c>
      <c r="BB18045">
        <v>627.64</v>
      </c>
      <c r="BC18045">
        <v>0</v>
      </c>
      <c r="BD18045">
        <v>0</v>
      </c>
      <c r="BE18045">
        <v>3000</v>
      </c>
    </row>
    <row r="18046" spans="1:57" x14ac:dyDescent="0.35">
      <c r="A18046" t="s">
        <v>18</v>
      </c>
      <c r="B18046" t="s">
        <v>1166</v>
      </c>
      <c r="C18046">
        <v>154</v>
      </c>
      <c r="D18046">
        <v>3995.43</v>
      </c>
      <c r="E18046">
        <v>3000</v>
      </c>
      <c r="F18046">
        <v>0</v>
      </c>
      <c r="G18046">
        <v>17000</v>
      </c>
      <c r="H18046">
        <v>93</v>
      </c>
      <c r="I18046">
        <v>569.62</v>
      </c>
      <c r="J18046">
        <v>0</v>
      </c>
      <c r="K18046">
        <v>0</v>
      </c>
      <c r="L18046">
        <v>8000</v>
      </c>
      <c r="M18046">
        <v>133</v>
      </c>
      <c r="N18046">
        <v>229.94</v>
      </c>
      <c r="O18046">
        <v>200</v>
      </c>
      <c r="P18046">
        <v>0</v>
      </c>
      <c r="Q18046">
        <v>1000</v>
      </c>
      <c r="R18046">
        <v>137</v>
      </c>
      <c r="S18046">
        <v>734.88</v>
      </c>
      <c r="T18046">
        <v>500</v>
      </c>
      <c r="U18046">
        <v>0</v>
      </c>
      <c r="V18046">
        <v>5000</v>
      </c>
      <c r="W18046">
        <v>178</v>
      </c>
      <c r="X18046">
        <v>2155.44</v>
      </c>
      <c r="Y18046">
        <v>2000</v>
      </c>
      <c r="Z18046">
        <v>0</v>
      </c>
      <c r="AA18046">
        <v>10000</v>
      </c>
      <c r="AB18046">
        <v>109</v>
      </c>
      <c r="AC18046">
        <v>1675.89</v>
      </c>
      <c r="AD18046">
        <v>700</v>
      </c>
      <c r="AE18046">
        <v>0</v>
      </c>
      <c r="AF18046">
        <v>12000</v>
      </c>
      <c r="AG18046">
        <v>121</v>
      </c>
      <c r="AH18046">
        <v>346.96</v>
      </c>
      <c r="AI18046">
        <v>160</v>
      </c>
      <c r="AJ18046">
        <v>0</v>
      </c>
      <c r="AK18046">
        <v>5000</v>
      </c>
      <c r="AL18046">
        <v>178</v>
      </c>
      <c r="AM18046">
        <v>415.85</v>
      </c>
      <c r="AN18046">
        <v>380</v>
      </c>
      <c r="AO18046">
        <v>0</v>
      </c>
      <c r="AP18046">
        <v>1950</v>
      </c>
      <c r="AQ18046">
        <v>85</v>
      </c>
      <c r="AR18046">
        <v>423.76</v>
      </c>
      <c r="AS18046">
        <v>0</v>
      </c>
      <c r="AT18046">
        <v>0</v>
      </c>
      <c r="AU18046">
        <v>15000</v>
      </c>
      <c r="AV18046">
        <v>82</v>
      </c>
      <c r="AW18046">
        <v>228.01</v>
      </c>
      <c r="AX18046">
        <v>0</v>
      </c>
      <c r="AY18046">
        <v>0</v>
      </c>
      <c r="AZ18046">
        <v>15000</v>
      </c>
      <c r="BA18046">
        <v>97</v>
      </c>
      <c r="BB18046">
        <v>854.4</v>
      </c>
      <c r="BC18046">
        <v>0</v>
      </c>
      <c r="BD18046">
        <v>0</v>
      </c>
      <c r="BE18046">
        <v>6000</v>
      </c>
    </row>
    <row r="18047" spans="1:57" x14ac:dyDescent="0.35">
      <c r="A18047" t="s">
        <v>19</v>
      </c>
      <c r="B18047" t="s">
        <v>1165</v>
      </c>
      <c r="C18047">
        <v>53</v>
      </c>
      <c r="D18047">
        <v>5203.12</v>
      </c>
      <c r="E18047">
        <v>3000</v>
      </c>
      <c r="F18047">
        <v>300</v>
      </c>
      <c r="G18047">
        <v>20000</v>
      </c>
      <c r="H18047">
        <v>33</v>
      </c>
      <c r="I18047">
        <v>1555.87</v>
      </c>
      <c r="J18047">
        <v>0</v>
      </c>
      <c r="K18047">
        <v>0</v>
      </c>
      <c r="L18047">
        <v>20000</v>
      </c>
      <c r="M18047">
        <v>41</v>
      </c>
      <c r="N18047">
        <v>219.66</v>
      </c>
      <c r="O18047">
        <v>100</v>
      </c>
      <c r="P18047">
        <v>0</v>
      </c>
      <c r="Q18047">
        <v>2000</v>
      </c>
      <c r="R18047">
        <v>48</v>
      </c>
      <c r="S18047">
        <v>634.91</v>
      </c>
      <c r="T18047">
        <v>500</v>
      </c>
      <c r="U18047">
        <v>0</v>
      </c>
      <c r="V18047">
        <v>5000</v>
      </c>
      <c r="W18047">
        <v>62</v>
      </c>
      <c r="X18047">
        <v>1755.45</v>
      </c>
      <c r="Y18047">
        <v>1500</v>
      </c>
      <c r="Z18047">
        <v>100</v>
      </c>
      <c r="AA18047">
        <v>8000</v>
      </c>
      <c r="AB18047">
        <v>45</v>
      </c>
      <c r="AC18047">
        <v>1697.09</v>
      </c>
      <c r="AD18047">
        <v>833</v>
      </c>
      <c r="AE18047">
        <v>0</v>
      </c>
      <c r="AF18047">
        <v>10000</v>
      </c>
      <c r="AG18047">
        <v>39</v>
      </c>
      <c r="AH18047">
        <v>426.6</v>
      </c>
      <c r="AI18047">
        <v>0</v>
      </c>
      <c r="AJ18047">
        <v>0</v>
      </c>
      <c r="AK18047">
        <v>3000</v>
      </c>
      <c r="AL18047">
        <v>66</v>
      </c>
      <c r="AM18047">
        <v>516.61</v>
      </c>
      <c r="AN18047">
        <v>400</v>
      </c>
      <c r="AO18047">
        <v>75</v>
      </c>
      <c r="AP18047">
        <v>4000</v>
      </c>
      <c r="AQ18047">
        <v>29</v>
      </c>
      <c r="AR18047">
        <v>177.8</v>
      </c>
      <c r="AS18047">
        <v>0</v>
      </c>
      <c r="AT18047">
        <v>0</v>
      </c>
      <c r="AU18047">
        <v>2000</v>
      </c>
      <c r="AV18047">
        <v>30</v>
      </c>
      <c r="AW18047">
        <v>157.57</v>
      </c>
      <c r="AX18047">
        <v>0</v>
      </c>
      <c r="AY18047">
        <v>0</v>
      </c>
      <c r="AZ18047">
        <v>2000</v>
      </c>
      <c r="BA18047">
        <v>36</v>
      </c>
      <c r="BB18047">
        <v>414.39</v>
      </c>
      <c r="BC18047">
        <v>0</v>
      </c>
      <c r="BD18047">
        <v>0</v>
      </c>
      <c r="BE18047">
        <v>6000</v>
      </c>
    </row>
    <row r="18048" spans="1:57" x14ac:dyDescent="0.35">
      <c r="A18048" t="s">
        <v>19</v>
      </c>
      <c r="B18048" t="s">
        <v>1166</v>
      </c>
      <c r="C18048">
        <v>95</v>
      </c>
      <c r="D18048">
        <v>5972.46</v>
      </c>
      <c r="E18048">
        <v>5000</v>
      </c>
      <c r="F18048">
        <v>0</v>
      </c>
      <c r="G18048">
        <v>25000</v>
      </c>
      <c r="H18048">
        <v>80</v>
      </c>
      <c r="I18048">
        <v>649</v>
      </c>
      <c r="J18048">
        <v>0</v>
      </c>
      <c r="K18048">
        <v>0</v>
      </c>
      <c r="L18048">
        <v>10000</v>
      </c>
      <c r="M18048">
        <v>94</v>
      </c>
      <c r="N18048">
        <v>452.09</v>
      </c>
      <c r="O18048">
        <v>300</v>
      </c>
      <c r="P18048">
        <v>0</v>
      </c>
      <c r="Q18048">
        <v>6000</v>
      </c>
      <c r="R18048">
        <v>94</v>
      </c>
      <c r="S18048">
        <v>698.1</v>
      </c>
      <c r="T18048">
        <v>500</v>
      </c>
      <c r="U18048">
        <v>0</v>
      </c>
      <c r="V18048">
        <v>5000</v>
      </c>
      <c r="W18048">
        <v>115</v>
      </c>
      <c r="X18048">
        <v>2290.9499999999998</v>
      </c>
      <c r="Y18048">
        <v>2300</v>
      </c>
      <c r="Z18048">
        <v>0</v>
      </c>
      <c r="AA18048">
        <v>6000</v>
      </c>
      <c r="AB18048">
        <v>86</v>
      </c>
      <c r="AC18048">
        <v>1234.68</v>
      </c>
      <c r="AD18048">
        <v>0</v>
      </c>
      <c r="AE18048">
        <v>0</v>
      </c>
      <c r="AF18048">
        <v>10000</v>
      </c>
      <c r="AG18048">
        <v>92</v>
      </c>
      <c r="AH18048">
        <v>365.72</v>
      </c>
      <c r="AI18048">
        <v>100</v>
      </c>
      <c r="AJ18048">
        <v>0</v>
      </c>
      <c r="AK18048">
        <v>4500</v>
      </c>
      <c r="AL18048">
        <v>128</v>
      </c>
      <c r="AM18048">
        <v>518.09</v>
      </c>
      <c r="AN18048">
        <v>400</v>
      </c>
      <c r="AO18048">
        <v>0</v>
      </c>
      <c r="AP18048">
        <v>3000</v>
      </c>
      <c r="AQ18048">
        <v>76</v>
      </c>
      <c r="AR18048">
        <v>757.67</v>
      </c>
      <c r="AS18048">
        <v>0</v>
      </c>
      <c r="AT18048">
        <v>0</v>
      </c>
      <c r="AU18048">
        <v>16000</v>
      </c>
      <c r="AV18048">
        <v>72</v>
      </c>
      <c r="AW18048">
        <v>56.49</v>
      </c>
      <c r="AX18048">
        <v>0</v>
      </c>
      <c r="AY18048">
        <v>0</v>
      </c>
      <c r="AZ18048">
        <v>4800</v>
      </c>
      <c r="BA18048">
        <v>76</v>
      </c>
      <c r="BB18048">
        <v>907.25</v>
      </c>
      <c r="BC18048">
        <v>0</v>
      </c>
      <c r="BD18048">
        <v>0</v>
      </c>
      <c r="BE18048">
        <v>19000</v>
      </c>
    </row>
    <row r="18049" spans="1:57" x14ac:dyDescent="0.35">
      <c r="A18049" t="s">
        <v>20</v>
      </c>
      <c r="B18049" t="s">
        <v>1165</v>
      </c>
      <c r="C18049">
        <v>95</v>
      </c>
      <c r="D18049">
        <v>8546.19</v>
      </c>
      <c r="E18049">
        <v>5000</v>
      </c>
      <c r="F18049">
        <v>200</v>
      </c>
      <c r="G18049">
        <v>30000</v>
      </c>
      <c r="H18049">
        <v>57</v>
      </c>
      <c r="I18049">
        <v>1466.3</v>
      </c>
      <c r="J18049">
        <v>0</v>
      </c>
      <c r="K18049">
        <v>0</v>
      </c>
      <c r="L18049">
        <v>15000</v>
      </c>
      <c r="M18049">
        <v>68</v>
      </c>
      <c r="N18049">
        <v>344.02</v>
      </c>
      <c r="O18049">
        <v>100</v>
      </c>
      <c r="P18049">
        <v>0</v>
      </c>
      <c r="Q18049">
        <v>5000</v>
      </c>
      <c r="R18049">
        <v>83</v>
      </c>
      <c r="S18049">
        <v>974.78</v>
      </c>
      <c r="T18049">
        <v>500</v>
      </c>
      <c r="U18049">
        <v>0</v>
      </c>
      <c r="V18049">
        <v>5500</v>
      </c>
      <c r="W18049">
        <v>106</v>
      </c>
      <c r="X18049">
        <v>3223.79</v>
      </c>
      <c r="Y18049">
        <v>3000</v>
      </c>
      <c r="Z18049">
        <v>0</v>
      </c>
      <c r="AA18049">
        <v>15000</v>
      </c>
      <c r="AB18049">
        <v>77</v>
      </c>
      <c r="AC18049">
        <v>2856.25</v>
      </c>
      <c r="AD18049">
        <v>2000</v>
      </c>
      <c r="AE18049">
        <v>0</v>
      </c>
      <c r="AF18049">
        <v>15000</v>
      </c>
      <c r="AG18049">
        <v>74</v>
      </c>
      <c r="AH18049">
        <v>1048.02</v>
      </c>
      <c r="AI18049">
        <v>200</v>
      </c>
      <c r="AJ18049">
        <v>0</v>
      </c>
      <c r="AK18049">
        <v>12000</v>
      </c>
      <c r="AL18049">
        <v>114</v>
      </c>
      <c r="AM18049">
        <v>520.96</v>
      </c>
      <c r="AN18049">
        <v>450</v>
      </c>
      <c r="AO18049">
        <v>0</v>
      </c>
      <c r="AP18049">
        <v>2220</v>
      </c>
      <c r="AQ18049">
        <v>56</v>
      </c>
      <c r="AR18049">
        <v>701.87</v>
      </c>
      <c r="AS18049">
        <v>0</v>
      </c>
      <c r="AT18049">
        <v>0</v>
      </c>
      <c r="AU18049">
        <v>10000</v>
      </c>
      <c r="AV18049">
        <v>52</v>
      </c>
      <c r="AW18049">
        <v>4448.3900000000003</v>
      </c>
      <c r="AX18049">
        <v>0</v>
      </c>
      <c r="AY18049">
        <v>0</v>
      </c>
      <c r="AZ18049">
        <v>50000</v>
      </c>
      <c r="BA18049">
        <v>65</v>
      </c>
      <c r="BB18049">
        <v>1863.68</v>
      </c>
      <c r="BC18049">
        <v>400</v>
      </c>
      <c r="BD18049">
        <v>0</v>
      </c>
      <c r="BE18049">
        <v>20000</v>
      </c>
    </row>
    <row r="18050" spans="1:57" x14ac:dyDescent="0.35">
      <c r="A18050" t="s">
        <v>20</v>
      </c>
      <c r="B18050" t="s">
        <v>1166</v>
      </c>
      <c r="C18050">
        <v>65</v>
      </c>
      <c r="D18050">
        <v>9820.64</v>
      </c>
      <c r="E18050">
        <v>8000</v>
      </c>
      <c r="F18050">
        <v>0</v>
      </c>
      <c r="G18050">
        <v>60000</v>
      </c>
      <c r="H18050">
        <v>52</v>
      </c>
      <c r="I18050">
        <v>3467.35</v>
      </c>
      <c r="J18050">
        <v>0</v>
      </c>
      <c r="K18050">
        <v>0</v>
      </c>
      <c r="L18050">
        <v>30000</v>
      </c>
      <c r="M18050">
        <v>65</v>
      </c>
      <c r="N18050">
        <v>390.91</v>
      </c>
      <c r="O18050">
        <v>300</v>
      </c>
      <c r="P18050">
        <v>0</v>
      </c>
      <c r="Q18050">
        <v>3000</v>
      </c>
      <c r="R18050">
        <v>57</v>
      </c>
      <c r="S18050">
        <v>1598.21</v>
      </c>
      <c r="T18050">
        <v>800</v>
      </c>
      <c r="U18050">
        <v>0</v>
      </c>
      <c r="V18050">
        <v>7500</v>
      </c>
      <c r="W18050">
        <v>73</v>
      </c>
      <c r="X18050">
        <v>2725.01</v>
      </c>
      <c r="Y18050">
        <v>2300</v>
      </c>
      <c r="Z18050">
        <v>0</v>
      </c>
      <c r="AA18050">
        <v>12000</v>
      </c>
      <c r="AB18050">
        <v>64</v>
      </c>
      <c r="AC18050">
        <v>1741.13</v>
      </c>
      <c r="AD18050">
        <v>100</v>
      </c>
      <c r="AE18050">
        <v>0</v>
      </c>
      <c r="AF18050">
        <v>10000</v>
      </c>
      <c r="AG18050">
        <v>62</v>
      </c>
      <c r="AH18050">
        <v>495.2</v>
      </c>
      <c r="AI18050">
        <v>250</v>
      </c>
      <c r="AJ18050">
        <v>0</v>
      </c>
      <c r="AK18050">
        <v>4000</v>
      </c>
      <c r="AL18050">
        <v>82</v>
      </c>
      <c r="AM18050">
        <v>499.09</v>
      </c>
      <c r="AN18050">
        <v>400</v>
      </c>
      <c r="AO18050">
        <v>0</v>
      </c>
      <c r="AP18050">
        <v>3500</v>
      </c>
      <c r="AQ18050">
        <v>53</v>
      </c>
      <c r="AR18050">
        <v>3164.57</v>
      </c>
      <c r="AS18050">
        <v>0</v>
      </c>
      <c r="AT18050">
        <v>0</v>
      </c>
      <c r="AU18050">
        <v>100000</v>
      </c>
      <c r="AV18050">
        <v>50</v>
      </c>
      <c r="AW18050">
        <v>2531.6999999999998</v>
      </c>
      <c r="AX18050">
        <v>0</v>
      </c>
      <c r="AY18050">
        <v>0</v>
      </c>
      <c r="AZ18050">
        <v>100000</v>
      </c>
      <c r="BA18050">
        <v>55</v>
      </c>
      <c r="BB18050">
        <v>970.14</v>
      </c>
      <c r="BC18050">
        <v>0</v>
      </c>
      <c r="BD18050">
        <v>0</v>
      </c>
      <c r="BE18050">
        <v>12500</v>
      </c>
    </row>
    <row r="18051" spans="1:57" x14ac:dyDescent="0.35">
      <c r="A18051" t="s">
        <v>21</v>
      </c>
      <c r="B18051" t="s">
        <v>1166</v>
      </c>
      <c r="C18051">
        <v>164</v>
      </c>
      <c r="D18051">
        <v>10274.39</v>
      </c>
      <c r="E18051">
        <v>8000</v>
      </c>
      <c r="F18051">
        <v>0</v>
      </c>
      <c r="G18051">
        <v>80000</v>
      </c>
      <c r="H18051">
        <v>129</v>
      </c>
      <c r="I18051">
        <v>4311.24</v>
      </c>
      <c r="J18051">
        <v>0</v>
      </c>
      <c r="K18051">
        <v>0</v>
      </c>
      <c r="L18051">
        <v>40000</v>
      </c>
      <c r="M18051">
        <v>141</v>
      </c>
      <c r="N18051">
        <v>562.47</v>
      </c>
      <c r="O18051">
        <v>400</v>
      </c>
      <c r="P18051">
        <v>0</v>
      </c>
      <c r="Q18051">
        <v>3000</v>
      </c>
      <c r="R18051">
        <v>160</v>
      </c>
      <c r="S18051">
        <v>1247.81</v>
      </c>
      <c r="T18051">
        <v>1000</v>
      </c>
      <c r="U18051">
        <v>0</v>
      </c>
      <c r="V18051">
        <v>5000</v>
      </c>
      <c r="W18051">
        <v>168</v>
      </c>
      <c r="X18051">
        <v>2845.24</v>
      </c>
      <c r="Y18051">
        <v>2500</v>
      </c>
      <c r="Z18051">
        <v>0</v>
      </c>
      <c r="AA18051">
        <v>15000</v>
      </c>
      <c r="AB18051">
        <v>124</v>
      </c>
      <c r="AC18051">
        <v>1727.08</v>
      </c>
      <c r="AD18051">
        <v>0</v>
      </c>
      <c r="AE18051">
        <v>0</v>
      </c>
      <c r="AF18051">
        <v>12000</v>
      </c>
      <c r="AG18051">
        <v>143</v>
      </c>
      <c r="AH18051">
        <v>767.94</v>
      </c>
      <c r="AI18051">
        <v>350</v>
      </c>
      <c r="AJ18051">
        <v>0</v>
      </c>
      <c r="AK18051">
        <v>12000</v>
      </c>
      <c r="AL18051">
        <v>193</v>
      </c>
      <c r="AM18051">
        <v>659.95</v>
      </c>
      <c r="AN18051">
        <v>500</v>
      </c>
      <c r="AO18051">
        <v>0</v>
      </c>
      <c r="AP18051">
        <v>6000</v>
      </c>
      <c r="AQ18051">
        <v>133</v>
      </c>
      <c r="AR18051">
        <v>2131.5</v>
      </c>
      <c r="AS18051">
        <v>0</v>
      </c>
      <c r="AT18051">
        <v>0</v>
      </c>
      <c r="AU18051">
        <v>40000</v>
      </c>
      <c r="AV18051">
        <v>98</v>
      </c>
      <c r="AW18051">
        <v>227.55</v>
      </c>
      <c r="AX18051">
        <v>0</v>
      </c>
      <c r="AY18051">
        <v>0</v>
      </c>
      <c r="AZ18051">
        <v>10000</v>
      </c>
      <c r="BA18051">
        <v>129</v>
      </c>
      <c r="BB18051">
        <v>1776.12</v>
      </c>
      <c r="BC18051">
        <v>300</v>
      </c>
      <c r="BD18051">
        <v>0</v>
      </c>
      <c r="BE18051">
        <v>30000</v>
      </c>
    </row>
    <row r="18052" spans="1:57" x14ac:dyDescent="0.35">
      <c r="A18052" t="s">
        <v>22</v>
      </c>
      <c r="B18052" t="s">
        <v>1165</v>
      </c>
      <c r="C18052">
        <v>76</v>
      </c>
      <c r="D18052">
        <v>4141.21</v>
      </c>
      <c r="E18052">
        <v>3000</v>
      </c>
      <c r="F18052">
        <v>0</v>
      </c>
      <c r="G18052">
        <v>15000</v>
      </c>
      <c r="H18052">
        <v>43</v>
      </c>
      <c r="I18052">
        <v>286.88</v>
      </c>
      <c r="J18052">
        <v>0</v>
      </c>
      <c r="K18052">
        <v>0</v>
      </c>
      <c r="L18052">
        <v>4000</v>
      </c>
      <c r="M18052">
        <v>54</v>
      </c>
      <c r="N18052">
        <v>140.87</v>
      </c>
      <c r="O18052">
        <v>0</v>
      </c>
      <c r="P18052">
        <v>0</v>
      </c>
      <c r="Q18052">
        <v>3000</v>
      </c>
      <c r="R18052">
        <v>67</v>
      </c>
      <c r="S18052">
        <v>1011.89</v>
      </c>
      <c r="T18052">
        <v>500</v>
      </c>
      <c r="U18052">
        <v>0</v>
      </c>
      <c r="V18052">
        <v>5000</v>
      </c>
      <c r="W18052">
        <v>92</v>
      </c>
      <c r="X18052">
        <v>2162.2399999999998</v>
      </c>
      <c r="Y18052">
        <v>2000</v>
      </c>
      <c r="Z18052">
        <v>0</v>
      </c>
      <c r="AA18052">
        <v>9000</v>
      </c>
      <c r="AB18052">
        <v>68</v>
      </c>
      <c r="AC18052">
        <v>1843.97</v>
      </c>
      <c r="AD18052">
        <v>1000</v>
      </c>
      <c r="AE18052">
        <v>0</v>
      </c>
      <c r="AF18052">
        <v>12000</v>
      </c>
      <c r="AG18052">
        <v>62</v>
      </c>
      <c r="AH18052">
        <v>342.83</v>
      </c>
      <c r="AI18052">
        <v>200</v>
      </c>
      <c r="AJ18052">
        <v>0</v>
      </c>
      <c r="AK18052">
        <v>3300</v>
      </c>
      <c r="AL18052">
        <v>96</v>
      </c>
      <c r="AM18052">
        <v>497.8</v>
      </c>
      <c r="AN18052">
        <v>450</v>
      </c>
      <c r="AO18052">
        <v>0</v>
      </c>
      <c r="AP18052">
        <v>3600</v>
      </c>
      <c r="AQ18052">
        <v>46</v>
      </c>
      <c r="AR18052">
        <v>96.09</v>
      </c>
      <c r="AS18052">
        <v>0</v>
      </c>
      <c r="AT18052">
        <v>0</v>
      </c>
      <c r="AU18052">
        <v>4000</v>
      </c>
      <c r="AV18052">
        <v>45</v>
      </c>
      <c r="AW18052">
        <v>64.12</v>
      </c>
      <c r="AX18052">
        <v>0</v>
      </c>
      <c r="AY18052">
        <v>0</v>
      </c>
      <c r="AZ18052">
        <v>3000</v>
      </c>
      <c r="BA18052">
        <v>48</v>
      </c>
      <c r="BB18052">
        <v>1502.64</v>
      </c>
      <c r="BC18052">
        <v>0</v>
      </c>
      <c r="BD18052">
        <v>0</v>
      </c>
      <c r="BE18052">
        <v>25000</v>
      </c>
    </row>
    <row r="18053" spans="1:57" x14ac:dyDescent="0.35">
      <c r="A18053" t="s">
        <v>22</v>
      </c>
      <c r="B18053" t="s">
        <v>1166</v>
      </c>
      <c r="C18053">
        <v>81</v>
      </c>
      <c r="D18053">
        <v>7243.4</v>
      </c>
      <c r="E18053">
        <v>4500</v>
      </c>
      <c r="F18053">
        <v>0</v>
      </c>
      <c r="G18053">
        <v>40000</v>
      </c>
      <c r="H18053">
        <v>49</v>
      </c>
      <c r="I18053">
        <v>2937.29</v>
      </c>
      <c r="J18053">
        <v>0</v>
      </c>
      <c r="K18053">
        <v>0</v>
      </c>
      <c r="L18053">
        <v>15000</v>
      </c>
      <c r="M18053">
        <v>78</v>
      </c>
      <c r="N18053">
        <v>490.5</v>
      </c>
      <c r="O18053">
        <v>300</v>
      </c>
      <c r="P18053">
        <v>0</v>
      </c>
      <c r="Q18053">
        <v>15000</v>
      </c>
      <c r="R18053">
        <v>79</v>
      </c>
      <c r="S18053">
        <v>1200.71</v>
      </c>
      <c r="T18053">
        <v>1000</v>
      </c>
      <c r="U18053">
        <v>0</v>
      </c>
      <c r="V18053">
        <v>6000</v>
      </c>
      <c r="W18053">
        <v>100</v>
      </c>
      <c r="X18053">
        <v>3017.55</v>
      </c>
      <c r="Y18053">
        <v>2500</v>
      </c>
      <c r="Z18053">
        <v>240</v>
      </c>
      <c r="AA18053">
        <v>65000</v>
      </c>
      <c r="AB18053">
        <v>60</v>
      </c>
      <c r="AC18053">
        <v>1611</v>
      </c>
      <c r="AD18053">
        <v>2000</v>
      </c>
      <c r="AE18053">
        <v>0</v>
      </c>
      <c r="AF18053">
        <v>10000</v>
      </c>
      <c r="AG18053">
        <v>55</v>
      </c>
      <c r="AH18053">
        <v>482.2</v>
      </c>
      <c r="AI18053">
        <v>50</v>
      </c>
      <c r="AJ18053">
        <v>0</v>
      </c>
      <c r="AK18053">
        <v>5000</v>
      </c>
      <c r="AL18053">
        <v>108</v>
      </c>
      <c r="AM18053">
        <v>497.22</v>
      </c>
      <c r="AN18053">
        <v>500</v>
      </c>
      <c r="AO18053">
        <v>75</v>
      </c>
      <c r="AP18053">
        <v>1050</v>
      </c>
      <c r="AQ18053">
        <v>52</v>
      </c>
      <c r="AR18053">
        <v>798.92</v>
      </c>
      <c r="AS18053">
        <v>100</v>
      </c>
      <c r="AT18053">
        <v>0</v>
      </c>
      <c r="AU18053">
        <v>5000</v>
      </c>
      <c r="AV18053">
        <v>40</v>
      </c>
      <c r="AW18053">
        <v>13.54</v>
      </c>
      <c r="AX18053">
        <v>0</v>
      </c>
      <c r="AY18053">
        <v>0</v>
      </c>
      <c r="AZ18053">
        <v>500</v>
      </c>
      <c r="BA18053">
        <v>56</v>
      </c>
      <c r="BB18053">
        <v>1273.58</v>
      </c>
      <c r="BC18053">
        <v>300</v>
      </c>
      <c r="BD18053">
        <v>0</v>
      </c>
      <c r="BE18053">
        <v>10000</v>
      </c>
    </row>
    <row r="18054" spans="1:57" x14ac:dyDescent="0.35">
      <c r="A18054" t="s">
        <v>23</v>
      </c>
      <c r="B18054" t="s">
        <v>1165</v>
      </c>
      <c r="C18054">
        <v>73</v>
      </c>
      <c r="D18054">
        <v>4371.59</v>
      </c>
      <c r="E18054">
        <v>3000</v>
      </c>
      <c r="F18054">
        <v>0</v>
      </c>
      <c r="G18054">
        <v>20000</v>
      </c>
      <c r="H18054">
        <v>47</v>
      </c>
      <c r="I18054">
        <v>708.36</v>
      </c>
      <c r="J18054">
        <v>0</v>
      </c>
      <c r="K18054">
        <v>0</v>
      </c>
      <c r="L18054">
        <v>12000</v>
      </c>
      <c r="M18054">
        <v>59</v>
      </c>
      <c r="N18054">
        <v>184.05</v>
      </c>
      <c r="O18054">
        <v>160</v>
      </c>
      <c r="P18054">
        <v>0</v>
      </c>
      <c r="Q18054">
        <v>1000</v>
      </c>
      <c r="R18054">
        <v>64</v>
      </c>
      <c r="S18054">
        <v>737.51</v>
      </c>
      <c r="T18054">
        <v>500</v>
      </c>
      <c r="U18054">
        <v>0</v>
      </c>
      <c r="V18054">
        <v>6000</v>
      </c>
      <c r="W18054">
        <v>83</v>
      </c>
      <c r="X18054">
        <v>1929.2</v>
      </c>
      <c r="Y18054">
        <v>1650</v>
      </c>
      <c r="Z18054">
        <v>0</v>
      </c>
      <c r="AA18054">
        <v>7000</v>
      </c>
      <c r="AB18054">
        <v>61</v>
      </c>
      <c r="AC18054">
        <v>2567.65</v>
      </c>
      <c r="AD18054">
        <v>1500</v>
      </c>
      <c r="AE18054">
        <v>0</v>
      </c>
      <c r="AF18054">
        <v>39000</v>
      </c>
      <c r="AG18054">
        <v>59</v>
      </c>
      <c r="AH18054">
        <v>411.61</v>
      </c>
      <c r="AI18054">
        <v>200</v>
      </c>
      <c r="AJ18054">
        <v>0</v>
      </c>
      <c r="AK18054">
        <v>5000</v>
      </c>
      <c r="AL18054">
        <v>84</v>
      </c>
      <c r="AM18054">
        <v>530.42999999999995</v>
      </c>
      <c r="AN18054">
        <v>500</v>
      </c>
      <c r="AO18054">
        <v>0</v>
      </c>
      <c r="AP18054">
        <v>2000</v>
      </c>
      <c r="AQ18054">
        <v>45</v>
      </c>
      <c r="AR18054">
        <v>110.32</v>
      </c>
      <c r="AS18054">
        <v>0</v>
      </c>
      <c r="AT18054">
        <v>0</v>
      </c>
      <c r="AU18054">
        <v>2000</v>
      </c>
      <c r="AV18054">
        <v>44</v>
      </c>
      <c r="AW18054">
        <v>280.58999999999997</v>
      </c>
      <c r="AX18054">
        <v>0</v>
      </c>
      <c r="AY18054">
        <v>0</v>
      </c>
      <c r="AZ18054">
        <v>12000</v>
      </c>
      <c r="BA18054">
        <v>47</v>
      </c>
      <c r="BB18054">
        <v>644.1</v>
      </c>
      <c r="BC18054">
        <v>200</v>
      </c>
      <c r="BD18054">
        <v>0</v>
      </c>
      <c r="BE18054">
        <v>10000</v>
      </c>
    </row>
    <row r="18055" spans="1:57" x14ac:dyDescent="0.35">
      <c r="A18055" t="s">
        <v>23</v>
      </c>
      <c r="B18055" t="s">
        <v>1166</v>
      </c>
      <c r="C18055">
        <v>83</v>
      </c>
      <c r="D18055">
        <v>6470.69</v>
      </c>
      <c r="E18055">
        <v>5000</v>
      </c>
      <c r="F18055">
        <v>300</v>
      </c>
      <c r="G18055">
        <v>30000</v>
      </c>
      <c r="H18055">
        <v>63</v>
      </c>
      <c r="I18055">
        <v>1091.5</v>
      </c>
      <c r="J18055">
        <v>0</v>
      </c>
      <c r="K18055">
        <v>0</v>
      </c>
      <c r="L18055">
        <v>10000</v>
      </c>
      <c r="M18055">
        <v>78</v>
      </c>
      <c r="N18055">
        <v>362.81</v>
      </c>
      <c r="O18055">
        <v>220</v>
      </c>
      <c r="P18055">
        <v>0</v>
      </c>
      <c r="Q18055">
        <v>2000</v>
      </c>
      <c r="R18055">
        <v>76</v>
      </c>
      <c r="S18055">
        <v>935.72</v>
      </c>
      <c r="T18055">
        <v>500</v>
      </c>
      <c r="U18055">
        <v>0</v>
      </c>
      <c r="V18055">
        <v>5000</v>
      </c>
      <c r="W18055">
        <v>92</v>
      </c>
      <c r="X18055">
        <v>2433.3200000000002</v>
      </c>
      <c r="Y18055">
        <v>2100</v>
      </c>
      <c r="Z18055">
        <v>0</v>
      </c>
      <c r="AA18055">
        <v>7000</v>
      </c>
      <c r="AB18055">
        <v>67</v>
      </c>
      <c r="AC18055">
        <v>1401.4</v>
      </c>
      <c r="AD18055">
        <v>0</v>
      </c>
      <c r="AE18055">
        <v>0</v>
      </c>
      <c r="AF18055">
        <v>12000</v>
      </c>
      <c r="AG18055">
        <v>64</v>
      </c>
      <c r="AH18055">
        <v>208.78</v>
      </c>
      <c r="AI18055">
        <v>0</v>
      </c>
      <c r="AJ18055">
        <v>0</v>
      </c>
      <c r="AK18055">
        <v>4000</v>
      </c>
      <c r="AL18055">
        <v>111</v>
      </c>
      <c r="AM18055">
        <v>478.55</v>
      </c>
      <c r="AN18055">
        <v>400</v>
      </c>
      <c r="AO18055">
        <v>0</v>
      </c>
      <c r="AP18055">
        <v>1500</v>
      </c>
      <c r="AQ18055">
        <v>59</v>
      </c>
      <c r="AR18055">
        <v>280.20999999999998</v>
      </c>
      <c r="AS18055">
        <v>0</v>
      </c>
      <c r="AT18055">
        <v>0</v>
      </c>
      <c r="AU18055">
        <v>3500</v>
      </c>
      <c r="AV18055">
        <v>55</v>
      </c>
      <c r="AW18055">
        <v>105.61</v>
      </c>
      <c r="AX18055">
        <v>0</v>
      </c>
      <c r="AY18055">
        <v>0</v>
      </c>
      <c r="AZ18055">
        <v>5000</v>
      </c>
      <c r="BA18055">
        <v>72</v>
      </c>
      <c r="BB18055">
        <v>1238.43</v>
      </c>
      <c r="BC18055">
        <v>150</v>
      </c>
      <c r="BD18055">
        <v>0</v>
      </c>
      <c r="BE18055">
        <v>12000</v>
      </c>
    </row>
    <row r="18056" spans="1:57" x14ac:dyDescent="0.35">
      <c r="A18056" t="s">
        <v>24</v>
      </c>
      <c r="B18056" t="s">
        <v>1165</v>
      </c>
      <c r="C18056">
        <v>55</v>
      </c>
      <c r="D18056">
        <v>5786</v>
      </c>
      <c r="E18056">
        <v>5000</v>
      </c>
      <c r="F18056">
        <v>1000</v>
      </c>
      <c r="G18056">
        <v>20000</v>
      </c>
      <c r="H18056">
        <v>43</v>
      </c>
      <c r="I18056">
        <v>821.67</v>
      </c>
      <c r="J18056">
        <v>0</v>
      </c>
      <c r="K18056">
        <v>0</v>
      </c>
      <c r="L18056">
        <v>10000</v>
      </c>
      <c r="M18056">
        <v>41</v>
      </c>
      <c r="N18056">
        <v>178.81</v>
      </c>
      <c r="O18056">
        <v>100</v>
      </c>
      <c r="P18056">
        <v>0</v>
      </c>
      <c r="Q18056">
        <v>1000</v>
      </c>
      <c r="R18056">
        <v>52</v>
      </c>
      <c r="S18056">
        <v>1043.29</v>
      </c>
      <c r="T18056">
        <v>1000</v>
      </c>
      <c r="U18056">
        <v>0</v>
      </c>
      <c r="V18056">
        <v>7000</v>
      </c>
      <c r="W18056">
        <v>70</v>
      </c>
      <c r="X18056">
        <v>2344.04</v>
      </c>
      <c r="Y18056">
        <v>2000</v>
      </c>
      <c r="Z18056">
        <v>80</v>
      </c>
      <c r="AA18056">
        <v>11000</v>
      </c>
      <c r="AB18056">
        <v>48</v>
      </c>
      <c r="AC18056">
        <v>1632.05</v>
      </c>
      <c r="AD18056">
        <v>1000</v>
      </c>
      <c r="AE18056">
        <v>0</v>
      </c>
      <c r="AF18056">
        <v>10000</v>
      </c>
      <c r="AG18056">
        <v>54</v>
      </c>
      <c r="AH18056">
        <v>716.13</v>
      </c>
      <c r="AI18056">
        <v>500</v>
      </c>
      <c r="AJ18056">
        <v>0</v>
      </c>
      <c r="AK18056">
        <v>5000</v>
      </c>
      <c r="AL18056">
        <v>71</v>
      </c>
      <c r="AM18056">
        <v>501.07</v>
      </c>
      <c r="AN18056">
        <v>500</v>
      </c>
      <c r="AO18056">
        <v>0</v>
      </c>
      <c r="AP18056">
        <v>1000</v>
      </c>
      <c r="AQ18056">
        <v>39</v>
      </c>
      <c r="AR18056">
        <v>280.62</v>
      </c>
      <c r="AS18056">
        <v>0</v>
      </c>
      <c r="AT18056">
        <v>0</v>
      </c>
      <c r="AU18056">
        <v>5000</v>
      </c>
      <c r="AV18056">
        <v>40</v>
      </c>
      <c r="AW18056">
        <v>63.3</v>
      </c>
      <c r="AX18056">
        <v>0</v>
      </c>
      <c r="AY18056">
        <v>0</v>
      </c>
      <c r="AZ18056">
        <v>1000</v>
      </c>
      <c r="BA18056">
        <v>38</v>
      </c>
      <c r="BB18056">
        <v>949.38</v>
      </c>
      <c r="BC18056">
        <v>300</v>
      </c>
      <c r="BD18056">
        <v>0</v>
      </c>
      <c r="BE18056">
        <v>5000</v>
      </c>
    </row>
    <row r="18057" spans="1:57" x14ac:dyDescent="0.35">
      <c r="A18057" t="s">
        <v>24</v>
      </c>
      <c r="B18057" t="s">
        <v>1166</v>
      </c>
      <c r="C18057">
        <v>98</v>
      </c>
      <c r="D18057">
        <v>9476.24</v>
      </c>
      <c r="E18057">
        <v>7000</v>
      </c>
      <c r="F18057">
        <v>10</v>
      </c>
      <c r="G18057">
        <v>45000</v>
      </c>
      <c r="H18057">
        <v>76</v>
      </c>
      <c r="I18057">
        <v>3693.03</v>
      </c>
      <c r="J18057">
        <v>0</v>
      </c>
      <c r="K18057">
        <v>0</v>
      </c>
      <c r="L18057">
        <v>20000</v>
      </c>
      <c r="M18057">
        <v>88</v>
      </c>
      <c r="N18057">
        <v>576.37</v>
      </c>
      <c r="O18057">
        <v>400</v>
      </c>
      <c r="P18057">
        <v>0</v>
      </c>
      <c r="Q18057">
        <v>3600</v>
      </c>
      <c r="R18057">
        <v>87</v>
      </c>
      <c r="S18057">
        <v>1234.6500000000001</v>
      </c>
      <c r="T18057">
        <v>700</v>
      </c>
      <c r="U18057">
        <v>0</v>
      </c>
      <c r="V18057">
        <v>10000</v>
      </c>
      <c r="W18057">
        <v>112</v>
      </c>
      <c r="X18057">
        <v>3005.5</v>
      </c>
      <c r="Y18057">
        <v>2500</v>
      </c>
      <c r="Z18057">
        <v>0</v>
      </c>
      <c r="AA18057">
        <v>25000</v>
      </c>
      <c r="AB18057">
        <v>80</v>
      </c>
      <c r="AC18057">
        <v>1429.28</v>
      </c>
      <c r="AD18057">
        <v>0</v>
      </c>
      <c r="AE18057">
        <v>0</v>
      </c>
      <c r="AF18057">
        <v>10000</v>
      </c>
      <c r="AG18057">
        <v>80</v>
      </c>
      <c r="AH18057">
        <v>671.01</v>
      </c>
      <c r="AI18057">
        <v>200</v>
      </c>
      <c r="AJ18057">
        <v>0</v>
      </c>
      <c r="AK18057">
        <v>6800</v>
      </c>
      <c r="AL18057">
        <v>122</v>
      </c>
      <c r="AM18057">
        <v>575.5</v>
      </c>
      <c r="AN18057">
        <v>500</v>
      </c>
      <c r="AO18057">
        <v>0</v>
      </c>
      <c r="AP18057">
        <v>4000</v>
      </c>
      <c r="AQ18057">
        <v>75</v>
      </c>
      <c r="AR18057">
        <v>806.08</v>
      </c>
      <c r="AS18057">
        <v>0</v>
      </c>
      <c r="AT18057">
        <v>0</v>
      </c>
      <c r="AU18057">
        <v>10000</v>
      </c>
      <c r="AV18057">
        <v>65</v>
      </c>
      <c r="AW18057">
        <v>958.98</v>
      </c>
      <c r="AX18057">
        <v>0</v>
      </c>
      <c r="AY18057">
        <v>0</v>
      </c>
      <c r="AZ18057">
        <v>50000</v>
      </c>
      <c r="BA18057">
        <v>77</v>
      </c>
      <c r="BB18057">
        <v>1251.73</v>
      </c>
      <c r="BC18057">
        <v>0</v>
      </c>
      <c r="BD18057">
        <v>0</v>
      </c>
      <c r="BE18057">
        <v>20000</v>
      </c>
    </row>
    <row r="18058" spans="1:57" x14ac:dyDescent="0.35">
      <c r="A18058" t="s">
        <v>25</v>
      </c>
      <c r="B18058" t="s">
        <v>1165</v>
      </c>
      <c r="C18058">
        <v>67</v>
      </c>
      <c r="D18058">
        <v>4759.51</v>
      </c>
      <c r="E18058">
        <v>3000</v>
      </c>
      <c r="F18058">
        <v>0</v>
      </c>
      <c r="G18058">
        <v>25000</v>
      </c>
      <c r="H18058">
        <v>46</v>
      </c>
      <c r="I18058">
        <v>105.55</v>
      </c>
      <c r="J18058">
        <v>0</v>
      </c>
      <c r="K18058">
        <v>0</v>
      </c>
      <c r="L18058">
        <v>3000</v>
      </c>
      <c r="M18058">
        <v>47</v>
      </c>
      <c r="N18058">
        <v>71.56</v>
      </c>
      <c r="O18058">
        <v>0</v>
      </c>
      <c r="P18058">
        <v>0</v>
      </c>
      <c r="Q18058">
        <v>1000</v>
      </c>
      <c r="R18058">
        <v>62</v>
      </c>
      <c r="S18058">
        <v>968.5</v>
      </c>
      <c r="T18058">
        <v>600</v>
      </c>
      <c r="U18058">
        <v>0</v>
      </c>
      <c r="V18058">
        <v>5000</v>
      </c>
      <c r="W18058">
        <v>81</v>
      </c>
      <c r="X18058">
        <v>3237.46</v>
      </c>
      <c r="Y18058">
        <v>2000</v>
      </c>
      <c r="Z18058">
        <v>0</v>
      </c>
      <c r="AA18058">
        <v>25000</v>
      </c>
      <c r="AB18058">
        <v>57</v>
      </c>
      <c r="AC18058">
        <v>1630.38</v>
      </c>
      <c r="AD18058">
        <v>350</v>
      </c>
      <c r="AE18058">
        <v>0</v>
      </c>
      <c r="AF18058">
        <v>10600</v>
      </c>
      <c r="AG18058">
        <v>61</v>
      </c>
      <c r="AH18058">
        <v>520.04</v>
      </c>
      <c r="AI18058">
        <v>200</v>
      </c>
      <c r="AJ18058">
        <v>0</v>
      </c>
      <c r="AK18058">
        <v>5000</v>
      </c>
      <c r="AL18058">
        <v>85</v>
      </c>
      <c r="AM18058">
        <v>594.5</v>
      </c>
      <c r="AN18058">
        <v>350</v>
      </c>
      <c r="AO18058">
        <v>0</v>
      </c>
      <c r="AP18058">
        <v>8000</v>
      </c>
      <c r="AQ18058">
        <v>50</v>
      </c>
      <c r="AR18058">
        <v>290.77</v>
      </c>
      <c r="AS18058">
        <v>0</v>
      </c>
      <c r="AT18058">
        <v>0</v>
      </c>
      <c r="AU18058">
        <v>5000</v>
      </c>
      <c r="AV18058">
        <v>50</v>
      </c>
      <c r="AW18058">
        <v>72.290000000000006</v>
      </c>
      <c r="AX18058">
        <v>0</v>
      </c>
      <c r="AY18058">
        <v>0</v>
      </c>
      <c r="AZ18058">
        <v>2500</v>
      </c>
      <c r="BA18058">
        <v>49</v>
      </c>
      <c r="BB18058">
        <v>437.08</v>
      </c>
      <c r="BC18058">
        <v>0</v>
      </c>
      <c r="BD18058">
        <v>0</v>
      </c>
      <c r="BE18058">
        <v>5000</v>
      </c>
    </row>
    <row r="18059" spans="1:57" x14ac:dyDescent="0.35">
      <c r="A18059" t="s">
        <v>25</v>
      </c>
      <c r="B18059" t="s">
        <v>1166</v>
      </c>
      <c r="C18059">
        <v>87</v>
      </c>
      <c r="D18059">
        <v>7889.6</v>
      </c>
      <c r="E18059">
        <v>7000</v>
      </c>
      <c r="F18059">
        <v>500</v>
      </c>
      <c r="G18059">
        <v>30000</v>
      </c>
      <c r="H18059">
        <v>62</v>
      </c>
      <c r="I18059">
        <v>1832.64</v>
      </c>
      <c r="J18059">
        <v>0</v>
      </c>
      <c r="K18059">
        <v>0</v>
      </c>
      <c r="L18059">
        <v>25000</v>
      </c>
      <c r="M18059">
        <v>83</v>
      </c>
      <c r="N18059">
        <v>304.92</v>
      </c>
      <c r="O18059">
        <v>200</v>
      </c>
      <c r="P18059">
        <v>0</v>
      </c>
      <c r="Q18059">
        <v>2000</v>
      </c>
      <c r="R18059">
        <v>75</v>
      </c>
      <c r="S18059">
        <v>984.9</v>
      </c>
      <c r="T18059">
        <v>500</v>
      </c>
      <c r="U18059">
        <v>0</v>
      </c>
      <c r="V18059">
        <v>5000</v>
      </c>
      <c r="W18059">
        <v>105</v>
      </c>
      <c r="X18059">
        <v>2733.02</v>
      </c>
      <c r="Y18059">
        <v>2350</v>
      </c>
      <c r="Z18059">
        <v>0</v>
      </c>
      <c r="AA18059">
        <v>15000</v>
      </c>
      <c r="AB18059">
        <v>71</v>
      </c>
      <c r="AC18059">
        <v>1922.87</v>
      </c>
      <c r="AD18059">
        <v>1600</v>
      </c>
      <c r="AE18059">
        <v>0</v>
      </c>
      <c r="AF18059">
        <v>11700</v>
      </c>
      <c r="AG18059">
        <v>68</v>
      </c>
      <c r="AH18059">
        <v>594.13</v>
      </c>
      <c r="AI18059">
        <v>200</v>
      </c>
      <c r="AJ18059">
        <v>0</v>
      </c>
      <c r="AK18059">
        <v>5000</v>
      </c>
      <c r="AL18059">
        <v>108</v>
      </c>
      <c r="AM18059">
        <v>534.23</v>
      </c>
      <c r="AN18059">
        <v>500</v>
      </c>
      <c r="AO18059">
        <v>0</v>
      </c>
      <c r="AP18059">
        <v>3000</v>
      </c>
      <c r="AQ18059">
        <v>59</v>
      </c>
      <c r="AR18059">
        <v>578.4</v>
      </c>
      <c r="AS18059">
        <v>0</v>
      </c>
      <c r="AT18059">
        <v>0</v>
      </c>
      <c r="AU18059">
        <v>6000</v>
      </c>
      <c r="AV18059">
        <v>53</v>
      </c>
      <c r="AW18059">
        <v>1298.92</v>
      </c>
      <c r="AX18059">
        <v>0</v>
      </c>
      <c r="AY18059">
        <v>0</v>
      </c>
      <c r="AZ18059">
        <v>72000</v>
      </c>
      <c r="BA18059">
        <v>58</v>
      </c>
      <c r="BB18059">
        <v>985.92</v>
      </c>
      <c r="BC18059">
        <v>0</v>
      </c>
      <c r="BD18059">
        <v>0</v>
      </c>
      <c r="BE18059">
        <v>23000</v>
      </c>
    </row>
    <row r="18060" spans="1:57" x14ac:dyDescent="0.35">
      <c r="A18060" t="s">
        <v>26</v>
      </c>
      <c r="B18060" t="s">
        <v>1165</v>
      </c>
      <c r="C18060">
        <v>74</v>
      </c>
      <c r="D18060">
        <v>5219.41</v>
      </c>
      <c r="E18060">
        <v>3500</v>
      </c>
      <c r="F18060">
        <v>125</v>
      </c>
      <c r="G18060">
        <v>30000</v>
      </c>
      <c r="H18060">
        <v>48</v>
      </c>
      <c r="I18060">
        <v>131.76</v>
      </c>
      <c r="J18060">
        <v>0</v>
      </c>
      <c r="K18060">
        <v>0</v>
      </c>
      <c r="L18060">
        <v>5200</v>
      </c>
      <c r="M18060">
        <v>56</v>
      </c>
      <c r="N18060">
        <v>321.22000000000003</v>
      </c>
      <c r="O18060">
        <v>0</v>
      </c>
      <c r="P18060">
        <v>0</v>
      </c>
      <c r="Q18060">
        <v>4000</v>
      </c>
      <c r="R18060">
        <v>70</v>
      </c>
      <c r="S18060">
        <v>909.68</v>
      </c>
      <c r="T18060">
        <v>500</v>
      </c>
      <c r="U18060">
        <v>0</v>
      </c>
      <c r="V18060">
        <v>5002</v>
      </c>
      <c r="W18060">
        <v>90</v>
      </c>
      <c r="X18060">
        <v>2207.87</v>
      </c>
      <c r="Y18060">
        <v>1900</v>
      </c>
      <c r="Z18060">
        <v>80</v>
      </c>
      <c r="AA18060">
        <v>8000</v>
      </c>
      <c r="AB18060">
        <v>70</v>
      </c>
      <c r="AC18060">
        <v>1611.35</v>
      </c>
      <c r="AD18060">
        <v>500</v>
      </c>
      <c r="AE18060">
        <v>0</v>
      </c>
      <c r="AF18060">
        <v>9000</v>
      </c>
      <c r="AG18060">
        <v>72</v>
      </c>
      <c r="AH18060">
        <v>908.84</v>
      </c>
      <c r="AI18060">
        <v>200</v>
      </c>
      <c r="AJ18060">
        <v>0</v>
      </c>
      <c r="AK18060">
        <v>12000</v>
      </c>
      <c r="AL18060">
        <v>94</v>
      </c>
      <c r="AM18060">
        <v>488.2</v>
      </c>
      <c r="AN18060">
        <v>450</v>
      </c>
      <c r="AO18060">
        <v>0</v>
      </c>
      <c r="AP18060">
        <v>2000</v>
      </c>
      <c r="AQ18060">
        <v>51</v>
      </c>
      <c r="AR18060">
        <v>665.92</v>
      </c>
      <c r="AS18060">
        <v>0</v>
      </c>
      <c r="AT18060">
        <v>0</v>
      </c>
      <c r="AU18060">
        <v>30000</v>
      </c>
      <c r="AV18060">
        <v>50</v>
      </c>
      <c r="AW18060">
        <v>610.64</v>
      </c>
      <c r="AX18060">
        <v>0</v>
      </c>
      <c r="AY18060">
        <v>0</v>
      </c>
      <c r="AZ18060">
        <v>10000</v>
      </c>
      <c r="BA18060">
        <v>59</v>
      </c>
      <c r="BB18060">
        <v>400.71</v>
      </c>
      <c r="BC18060">
        <v>0</v>
      </c>
      <c r="BD18060">
        <v>0</v>
      </c>
      <c r="BE18060">
        <v>3000</v>
      </c>
    </row>
    <row r="18061" spans="1:57" x14ac:dyDescent="0.35">
      <c r="A18061" t="s">
        <v>26</v>
      </c>
      <c r="B18061" t="s">
        <v>1166</v>
      </c>
      <c r="C18061">
        <v>86</v>
      </c>
      <c r="D18061">
        <v>7197.8</v>
      </c>
      <c r="E18061">
        <v>5000</v>
      </c>
      <c r="F18061">
        <v>0</v>
      </c>
      <c r="G18061">
        <v>30000</v>
      </c>
      <c r="H18061">
        <v>57</v>
      </c>
      <c r="I18061">
        <v>2487.6799999999998</v>
      </c>
      <c r="J18061">
        <v>0</v>
      </c>
      <c r="K18061">
        <v>0</v>
      </c>
      <c r="L18061">
        <v>30000</v>
      </c>
      <c r="M18061">
        <v>70</v>
      </c>
      <c r="N18061">
        <v>370.13</v>
      </c>
      <c r="O18061">
        <v>300</v>
      </c>
      <c r="P18061">
        <v>0</v>
      </c>
      <c r="Q18061">
        <v>2000</v>
      </c>
      <c r="R18061">
        <v>78</v>
      </c>
      <c r="S18061">
        <v>1076.3900000000001</v>
      </c>
      <c r="T18061">
        <v>800</v>
      </c>
      <c r="U18061">
        <v>0</v>
      </c>
      <c r="V18061">
        <v>5000</v>
      </c>
      <c r="W18061">
        <v>97</v>
      </c>
      <c r="X18061">
        <v>2506.04</v>
      </c>
      <c r="Y18061">
        <v>2500</v>
      </c>
      <c r="Z18061">
        <v>0</v>
      </c>
      <c r="AA18061">
        <v>6000</v>
      </c>
      <c r="AB18061">
        <v>69</v>
      </c>
      <c r="AC18061">
        <v>1650.15</v>
      </c>
      <c r="AD18061">
        <v>1000</v>
      </c>
      <c r="AE18061">
        <v>0</v>
      </c>
      <c r="AF18061">
        <v>15000</v>
      </c>
      <c r="AG18061">
        <v>70</v>
      </c>
      <c r="AH18061">
        <v>519.01</v>
      </c>
      <c r="AI18061">
        <v>200</v>
      </c>
      <c r="AJ18061">
        <v>0</v>
      </c>
      <c r="AK18061">
        <v>5000</v>
      </c>
      <c r="AL18061">
        <v>100</v>
      </c>
      <c r="AM18061">
        <v>615.80999999999995</v>
      </c>
      <c r="AN18061">
        <v>500</v>
      </c>
      <c r="AO18061">
        <v>0</v>
      </c>
      <c r="AP18061">
        <v>8000</v>
      </c>
      <c r="AQ18061">
        <v>63</v>
      </c>
      <c r="AR18061">
        <v>856.32</v>
      </c>
      <c r="AS18061">
        <v>0</v>
      </c>
      <c r="AT18061">
        <v>0</v>
      </c>
      <c r="AU18061">
        <v>30000</v>
      </c>
      <c r="AV18061">
        <v>50</v>
      </c>
      <c r="AW18061">
        <v>2843.31</v>
      </c>
      <c r="AX18061">
        <v>0</v>
      </c>
      <c r="AY18061">
        <v>0</v>
      </c>
      <c r="AZ18061">
        <v>65000</v>
      </c>
      <c r="BA18061">
        <v>67</v>
      </c>
      <c r="BB18061">
        <v>841.05</v>
      </c>
      <c r="BC18061">
        <v>300</v>
      </c>
      <c r="BD18061">
        <v>0</v>
      </c>
      <c r="BE18061">
        <v>10000</v>
      </c>
    </row>
    <row r="18062" spans="1:57" x14ac:dyDescent="0.35">
      <c r="A18062" t="s">
        <v>27</v>
      </c>
      <c r="B18062" t="s">
        <v>1165</v>
      </c>
      <c r="C18062">
        <v>77</v>
      </c>
      <c r="D18062">
        <v>5859.09</v>
      </c>
      <c r="E18062">
        <v>4500</v>
      </c>
      <c r="F18062">
        <v>100</v>
      </c>
      <c r="G18062">
        <v>35000</v>
      </c>
      <c r="H18062">
        <v>52</v>
      </c>
      <c r="I18062">
        <v>457.81</v>
      </c>
      <c r="J18062">
        <v>0</v>
      </c>
      <c r="K18062">
        <v>0</v>
      </c>
      <c r="L18062">
        <v>15000</v>
      </c>
      <c r="M18062">
        <v>58</v>
      </c>
      <c r="N18062">
        <v>131.53</v>
      </c>
      <c r="O18062">
        <v>0</v>
      </c>
      <c r="P18062">
        <v>0</v>
      </c>
      <c r="Q18062">
        <v>3000</v>
      </c>
      <c r="R18062">
        <v>70</v>
      </c>
      <c r="S18062">
        <v>1136.43</v>
      </c>
      <c r="T18062">
        <v>1000</v>
      </c>
      <c r="U18062">
        <v>0</v>
      </c>
      <c r="V18062">
        <v>5000</v>
      </c>
      <c r="W18062">
        <v>91</v>
      </c>
      <c r="X18062">
        <v>2603.81</v>
      </c>
      <c r="Y18062">
        <v>2000</v>
      </c>
      <c r="Z18062">
        <v>170</v>
      </c>
      <c r="AA18062">
        <v>8000</v>
      </c>
      <c r="AB18062">
        <v>71</v>
      </c>
      <c r="AC18062">
        <v>2336.2800000000002</v>
      </c>
      <c r="AD18062">
        <v>2000</v>
      </c>
      <c r="AE18062">
        <v>0</v>
      </c>
      <c r="AF18062">
        <v>8000</v>
      </c>
      <c r="AG18062">
        <v>64</v>
      </c>
      <c r="AH18062">
        <v>790.57</v>
      </c>
      <c r="AI18062">
        <v>300</v>
      </c>
      <c r="AJ18062">
        <v>0</v>
      </c>
      <c r="AK18062">
        <v>6500</v>
      </c>
      <c r="AL18062">
        <v>92</v>
      </c>
      <c r="AM18062">
        <v>580.86</v>
      </c>
      <c r="AN18062">
        <v>500</v>
      </c>
      <c r="AO18062">
        <v>0</v>
      </c>
      <c r="AP18062">
        <v>1500</v>
      </c>
      <c r="AQ18062">
        <v>53</v>
      </c>
      <c r="AR18062">
        <v>184.18</v>
      </c>
      <c r="AS18062">
        <v>0</v>
      </c>
      <c r="AT18062">
        <v>0</v>
      </c>
      <c r="AU18062">
        <v>2000</v>
      </c>
      <c r="AV18062">
        <v>50</v>
      </c>
      <c r="AW18062">
        <v>492.17</v>
      </c>
      <c r="AX18062">
        <v>0</v>
      </c>
      <c r="AY18062">
        <v>0</v>
      </c>
      <c r="AZ18062">
        <v>10000</v>
      </c>
      <c r="BA18062">
        <v>54</v>
      </c>
      <c r="BB18062">
        <v>876.44</v>
      </c>
      <c r="BC18062">
        <v>170</v>
      </c>
      <c r="BD18062">
        <v>0</v>
      </c>
      <c r="BE18062">
        <v>5000</v>
      </c>
    </row>
    <row r="18063" spans="1:57" x14ac:dyDescent="0.35">
      <c r="A18063" t="s">
        <v>27</v>
      </c>
      <c r="B18063" t="s">
        <v>1166</v>
      </c>
      <c r="C18063">
        <v>80</v>
      </c>
      <c r="D18063">
        <v>7018.02</v>
      </c>
      <c r="E18063">
        <v>5000</v>
      </c>
      <c r="F18063">
        <v>500</v>
      </c>
      <c r="G18063">
        <v>30000</v>
      </c>
      <c r="H18063">
        <v>58</v>
      </c>
      <c r="I18063">
        <v>1317.87</v>
      </c>
      <c r="J18063">
        <v>0</v>
      </c>
      <c r="K18063">
        <v>0</v>
      </c>
      <c r="L18063">
        <v>20000</v>
      </c>
      <c r="M18063">
        <v>73</v>
      </c>
      <c r="N18063">
        <v>472.37</v>
      </c>
      <c r="O18063">
        <v>300</v>
      </c>
      <c r="P18063">
        <v>0</v>
      </c>
      <c r="Q18063">
        <v>6000</v>
      </c>
      <c r="R18063">
        <v>78</v>
      </c>
      <c r="S18063">
        <v>1115.47</v>
      </c>
      <c r="T18063">
        <v>1000</v>
      </c>
      <c r="U18063">
        <v>0</v>
      </c>
      <c r="V18063">
        <v>6000</v>
      </c>
      <c r="W18063">
        <v>91</v>
      </c>
      <c r="X18063">
        <v>2932.4</v>
      </c>
      <c r="Y18063">
        <v>2700</v>
      </c>
      <c r="Z18063">
        <v>0</v>
      </c>
      <c r="AA18063">
        <v>6500</v>
      </c>
      <c r="AB18063">
        <v>67</v>
      </c>
      <c r="AC18063">
        <v>1682.24</v>
      </c>
      <c r="AD18063">
        <v>1000</v>
      </c>
      <c r="AE18063">
        <v>0</v>
      </c>
      <c r="AF18063">
        <v>8500</v>
      </c>
      <c r="AG18063">
        <v>69</v>
      </c>
      <c r="AH18063">
        <v>606.80999999999995</v>
      </c>
      <c r="AI18063">
        <v>180</v>
      </c>
      <c r="AJ18063">
        <v>0</v>
      </c>
      <c r="AK18063">
        <v>7000</v>
      </c>
      <c r="AL18063">
        <v>100</v>
      </c>
      <c r="AM18063">
        <v>588.09</v>
      </c>
      <c r="AN18063">
        <v>500</v>
      </c>
      <c r="AO18063">
        <v>0</v>
      </c>
      <c r="AP18063">
        <v>2700</v>
      </c>
      <c r="AQ18063">
        <v>56</v>
      </c>
      <c r="AR18063">
        <v>877.11</v>
      </c>
      <c r="AS18063">
        <v>0</v>
      </c>
      <c r="AT18063">
        <v>0</v>
      </c>
      <c r="AU18063">
        <v>10000</v>
      </c>
      <c r="AV18063">
        <v>51</v>
      </c>
      <c r="AW18063">
        <v>318.56</v>
      </c>
      <c r="AX18063">
        <v>0</v>
      </c>
      <c r="AY18063">
        <v>0</v>
      </c>
      <c r="AZ18063">
        <v>12000</v>
      </c>
      <c r="BA18063">
        <v>52</v>
      </c>
      <c r="BB18063">
        <v>1744.91</v>
      </c>
      <c r="BC18063">
        <v>0</v>
      </c>
      <c r="BD18063">
        <v>0</v>
      </c>
      <c r="BE18063">
        <v>56000</v>
      </c>
    </row>
    <row r="18064" spans="1:57" x14ac:dyDescent="0.35">
      <c r="A18064" t="s">
        <v>28</v>
      </c>
      <c r="B18064" t="s">
        <v>1165</v>
      </c>
      <c r="C18064">
        <v>68</v>
      </c>
      <c r="D18064">
        <v>4570.5</v>
      </c>
      <c r="E18064">
        <v>3000</v>
      </c>
      <c r="F18064">
        <v>400</v>
      </c>
      <c r="G18064">
        <v>40000</v>
      </c>
      <c r="H18064">
        <v>42</v>
      </c>
      <c r="I18064">
        <v>660.79</v>
      </c>
      <c r="J18064">
        <v>0</v>
      </c>
      <c r="K18064">
        <v>0</v>
      </c>
      <c r="L18064">
        <v>10000</v>
      </c>
      <c r="M18064">
        <v>50</v>
      </c>
      <c r="N18064">
        <v>161.65</v>
      </c>
      <c r="O18064">
        <v>60</v>
      </c>
      <c r="P18064">
        <v>0</v>
      </c>
      <c r="Q18064">
        <v>1000</v>
      </c>
      <c r="R18064">
        <v>60</v>
      </c>
      <c r="S18064">
        <v>649.5</v>
      </c>
      <c r="T18064">
        <v>500</v>
      </c>
      <c r="U18064">
        <v>0</v>
      </c>
      <c r="V18064">
        <v>4000</v>
      </c>
      <c r="W18064">
        <v>79</v>
      </c>
      <c r="X18064">
        <v>2624.47</v>
      </c>
      <c r="Y18064">
        <v>2200</v>
      </c>
      <c r="Z18064">
        <v>0</v>
      </c>
      <c r="AA18064">
        <v>7000</v>
      </c>
      <c r="AB18064">
        <v>49</v>
      </c>
      <c r="AC18064">
        <v>1753.37</v>
      </c>
      <c r="AD18064">
        <v>0</v>
      </c>
      <c r="AE18064">
        <v>0</v>
      </c>
      <c r="AF18064">
        <v>22000</v>
      </c>
      <c r="AG18064">
        <v>45</v>
      </c>
      <c r="AH18064">
        <v>542.39</v>
      </c>
      <c r="AI18064">
        <v>200</v>
      </c>
      <c r="AJ18064">
        <v>0</v>
      </c>
      <c r="AK18064">
        <v>6000</v>
      </c>
      <c r="AL18064">
        <v>81</v>
      </c>
      <c r="AM18064">
        <v>490.71</v>
      </c>
      <c r="AN18064">
        <v>400</v>
      </c>
      <c r="AO18064">
        <v>0</v>
      </c>
      <c r="AP18064">
        <v>5000</v>
      </c>
      <c r="AQ18064">
        <v>38</v>
      </c>
      <c r="AR18064">
        <v>24.02</v>
      </c>
      <c r="AS18064">
        <v>0</v>
      </c>
      <c r="AT18064">
        <v>0</v>
      </c>
      <c r="AU18064">
        <v>1500</v>
      </c>
      <c r="AV18064">
        <v>39</v>
      </c>
      <c r="AW18064">
        <v>632.47</v>
      </c>
      <c r="AX18064">
        <v>0</v>
      </c>
      <c r="AY18064">
        <v>0</v>
      </c>
      <c r="AZ18064">
        <v>20000</v>
      </c>
      <c r="BA18064">
        <v>42</v>
      </c>
      <c r="BB18064">
        <v>1093.3</v>
      </c>
      <c r="BC18064">
        <v>0</v>
      </c>
      <c r="BD18064">
        <v>0</v>
      </c>
      <c r="BE18064">
        <v>25000</v>
      </c>
    </row>
    <row r="18065" spans="1:57" x14ac:dyDescent="0.35">
      <c r="A18065" t="s">
        <v>28</v>
      </c>
      <c r="B18065" t="s">
        <v>1166</v>
      </c>
      <c r="C18065">
        <v>90</v>
      </c>
      <c r="D18065">
        <v>6523.96</v>
      </c>
      <c r="E18065">
        <v>5500</v>
      </c>
      <c r="F18065">
        <v>400</v>
      </c>
      <c r="G18065">
        <v>30000</v>
      </c>
      <c r="H18065">
        <v>65</v>
      </c>
      <c r="I18065">
        <v>1345.53</v>
      </c>
      <c r="J18065">
        <v>0</v>
      </c>
      <c r="K18065">
        <v>0</v>
      </c>
      <c r="L18065">
        <v>15000</v>
      </c>
      <c r="M18065">
        <v>73</v>
      </c>
      <c r="N18065">
        <v>362.93</v>
      </c>
      <c r="O18065">
        <v>300</v>
      </c>
      <c r="P18065">
        <v>0</v>
      </c>
      <c r="Q18065">
        <v>3000</v>
      </c>
      <c r="R18065">
        <v>78</v>
      </c>
      <c r="S18065">
        <v>879.35</v>
      </c>
      <c r="T18065">
        <v>600</v>
      </c>
      <c r="U18065">
        <v>0</v>
      </c>
      <c r="V18065">
        <v>6000</v>
      </c>
      <c r="W18065">
        <v>98</v>
      </c>
      <c r="X18065">
        <v>2468.7399999999998</v>
      </c>
      <c r="Y18065">
        <v>2500</v>
      </c>
      <c r="Z18065">
        <v>0</v>
      </c>
      <c r="AA18065">
        <v>12000</v>
      </c>
      <c r="AB18065">
        <v>74</v>
      </c>
      <c r="AC18065">
        <v>1571.79</v>
      </c>
      <c r="AD18065">
        <v>300</v>
      </c>
      <c r="AE18065">
        <v>0</v>
      </c>
      <c r="AF18065">
        <v>25000</v>
      </c>
      <c r="AG18065">
        <v>75</v>
      </c>
      <c r="AH18065">
        <v>561.86</v>
      </c>
      <c r="AI18065">
        <v>140</v>
      </c>
      <c r="AJ18065">
        <v>0</v>
      </c>
      <c r="AK18065">
        <v>12000</v>
      </c>
      <c r="AL18065">
        <v>116</v>
      </c>
      <c r="AM18065">
        <v>590.74</v>
      </c>
      <c r="AN18065">
        <v>500</v>
      </c>
      <c r="AO18065">
        <v>0</v>
      </c>
      <c r="AP18065">
        <v>6000</v>
      </c>
      <c r="AQ18065">
        <v>65</v>
      </c>
      <c r="AR18065">
        <v>649.49</v>
      </c>
      <c r="AS18065">
        <v>0</v>
      </c>
      <c r="AT18065">
        <v>0</v>
      </c>
      <c r="AU18065">
        <v>10000</v>
      </c>
      <c r="AV18065">
        <v>59</v>
      </c>
      <c r="AW18065">
        <v>1144.58</v>
      </c>
      <c r="AX18065">
        <v>0</v>
      </c>
      <c r="AY18065">
        <v>0</v>
      </c>
      <c r="AZ18065">
        <v>50000</v>
      </c>
      <c r="BA18065">
        <v>66</v>
      </c>
      <c r="BB18065">
        <v>755.11</v>
      </c>
      <c r="BC18065">
        <v>0</v>
      </c>
      <c r="BD18065">
        <v>0</v>
      </c>
      <c r="BE18065">
        <v>7000</v>
      </c>
    </row>
    <row r="18066" spans="1:57" x14ac:dyDescent="0.35">
      <c r="A18066" t="s">
        <v>29</v>
      </c>
      <c r="B18066" t="s">
        <v>1165</v>
      </c>
      <c r="C18066">
        <v>73</v>
      </c>
      <c r="D18066">
        <v>5912.88</v>
      </c>
      <c r="E18066">
        <v>5000</v>
      </c>
      <c r="F18066">
        <v>0</v>
      </c>
      <c r="G18066">
        <v>30000</v>
      </c>
      <c r="H18066">
        <v>46</v>
      </c>
      <c r="I18066">
        <v>39.6</v>
      </c>
      <c r="J18066">
        <v>0</v>
      </c>
      <c r="K18066">
        <v>0</v>
      </c>
      <c r="L18066">
        <v>2000</v>
      </c>
      <c r="M18066">
        <v>53</v>
      </c>
      <c r="N18066">
        <v>80.53</v>
      </c>
      <c r="O18066">
        <v>0</v>
      </c>
      <c r="P18066">
        <v>0</v>
      </c>
      <c r="Q18066">
        <v>1000</v>
      </c>
      <c r="R18066">
        <v>73</v>
      </c>
      <c r="S18066">
        <v>1099.8800000000001</v>
      </c>
      <c r="T18066">
        <v>700</v>
      </c>
      <c r="U18066">
        <v>0</v>
      </c>
      <c r="V18066">
        <v>9000</v>
      </c>
      <c r="W18066">
        <v>87</v>
      </c>
      <c r="X18066">
        <v>1987.64</v>
      </c>
      <c r="Y18066">
        <v>1500</v>
      </c>
      <c r="Z18066">
        <v>0</v>
      </c>
      <c r="AA18066">
        <v>6700</v>
      </c>
      <c r="AB18066">
        <v>71</v>
      </c>
      <c r="AC18066">
        <v>1567.87</v>
      </c>
      <c r="AD18066">
        <v>1100</v>
      </c>
      <c r="AE18066">
        <v>0</v>
      </c>
      <c r="AF18066">
        <v>12500</v>
      </c>
      <c r="AG18066">
        <v>61</v>
      </c>
      <c r="AH18066">
        <v>520.23</v>
      </c>
      <c r="AI18066">
        <v>200</v>
      </c>
      <c r="AJ18066">
        <v>0</v>
      </c>
      <c r="AK18066">
        <v>4800</v>
      </c>
      <c r="AL18066">
        <v>89</v>
      </c>
      <c r="AM18066">
        <v>591.16</v>
      </c>
      <c r="AN18066">
        <v>500</v>
      </c>
      <c r="AO18066">
        <v>0</v>
      </c>
      <c r="AP18066">
        <v>6000</v>
      </c>
      <c r="AQ18066">
        <v>49</v>
      </c>
      <c r="AR18066">
        <v>335.11</v>
      </c>
      <c r="AS18066">
        <v>0</v>
      </c>
      <c r="AT18066">
        <v>0</v>
      </c>
      <c r="AU18066">
        <v>9000</v>
      </c>
      <c r="AV18066">
        <v>53</v>
      </c>
      <c r="AW18066">
        <v>164.37</v>
      </c>
      <c r="AX18066">
        <v>0</v>
      </c>
      <c r="AY18066">
        <v>0</v>
      </c>
      <c r="AZ18066">
        <v>3000</v>
      </c>
      <c r="BA18066">
        <v>60</v>
      </c>
      <c r="BB18066">
        <v>1089.77</v>
      </c>
      <c r="BC18066">
        <v>250</v>
      </c>
      <c r="BD18066">
        <v>0</v>
      </c>
      <c r="BE18066">
        <v>6000</v>
      </c>
    </row>
    <row r="18067" spans="1:57" x14ac:dyDescent="0.35">
      <c r="A18067" t="s">
        <v>29</v>
      </c>
      <c r="B18067" t="s">
        <v>1166</v>
      </c>
      <c r="C18067">
        <v>95</v>
      </c>
      <c r="D18067">
        <v>8308.42</v>
      </c>
      <c r="E18067">
        <v>7000</v>
      </c>
      <c r="F18067">
        <v>0</v>
      </c>
      <c r="G18067">
        <v>30000</v>
      </c>
      <c r="H18067">
        <v>65</v>
      </c>
      <c r="I18067">
        <v>2073.3000000000002</v>
      </c>
      <c r="J18067">
        <v>0</v>
      </c>
      <c r="K18067">
        <v>0</v>
      </c>
      <c r="L18067">
        <v>24000</v>
      </c>
      <c r="M18067">
        <v>77</v>
      </c>
      <c r="N18067">
        <v>323.52999999999997</v>
      </c>
      <c r="O18067">
        <v>250</v>
      </c>
      <c r="P18067">
        <v>0</v>
      </c>
      <c r="Q18067">
        <v>1500</v>
      </c>
      <c r="R18067">
        <v>86</v>
      </c>
      <c r="S18067">
        <v>1294.77</v>
      </c>
      <c r="T18067">
        <v>600</v>
      </c>
      <c r="U18067">
        <v>0</v>
      </c>
      <c r="V18067">
        <v>10000</v>
      </c>
      <c r="W18067">
        <v>99</v>
      </c>
      <c r="X18067">
        <v>2779.89</v>
      </c>
      <c r="Y18067">
        <v>2500</v>
      </c>
      <c r="Z18067">
        <v>0</v>
      </c>
      <c r="AA18067">
        <v>15000</v>
      </c>
      <c r="AB18067">
        <v>78</v>
      </c>
      <c r="AC18067">
        <v>2515.69</v>
      </c>
      <c r="AD18067">
        <v>1200</v>
      </c>
      <c r="AE18067">
        <v>0</v>
      </c>
      <c r="AF18067">
        <v>15000</v>
      </c>
      <c r="AG18067">
        <v>75</v>
      </c>
      <c r="AH18067">
        <v>465.98</v>
      </c>
      <c r="AI18067">
        <v>0</v>
      </c>
      <c r="AJ18067">
        <v>0</v>
      </c>
      <c r="AK18067">
        <v>4000</v>
      </c>
      <c r="AL18067">
        <v>108</v>
      </c>
      <c r="AM18067">
        <v>539.80999999999995</v>
      </c>
      <c r="AN18067">
        <v>500</v>
      </c>
      <c r="AO18067">
        <v>0</v>
      </c>
      <c r="AP18067">
        <v>2100</v>
      </c>
      <c r="AQ18067">
        <v>65</v>
      </c>
      <c r="AR18067">
        <v>3042.66</v>
      </c>
      <c r="AS18067">
        <v>400</v>
      </c>
      <c r="AT18067">
        <v>0</v>
      </c>
      <c r="AU18067">
        <v>40000</v>
      </c>
      <c r="AV18067">
        <v>64</v>
      </c>
      <c r="AW18067">
        <v>348.45</v>
      </c>
      <c r="AX18067">
        <v>0</v>
      </c>
      <c r="AY18067">
        <v>0</v>
      </c>
      <c r="AZ18067">
        <v>28000</v>
      </c>
      <c r="BA18067">
        <v>74</v>
      </c>
      <c r="BB18067">
        <v>2154.75</v>
      </c>
      <c r="BC18067">
        <v>200</v>
      </c>
      <c r="BD18067">
        <v>0</v>
      </c>
      <c r="BE18067">
        <v>57000</v>
      </c>
    </row>
    <row r="18068" spans="1:57" x14ac:dyDescent="0.35">
      <c r="A18068" t="s">
        <v>30</v>
      </c>
      <c r="B18068" t="s">
        <v>1165</v>
      </c>
      <c r="C18068">
        <v>68</v>
      </c>
      <c r="D18068">
        <v>7295.42</v>
      </c>
      <c r="E18068">
        <v>6000</v>
      </c>
      <c r="F18068">
        <v>600</v>
      </c>
      <c r="G18068">
        <v>50000</v>
      </c>
      <c r="H18068">
        <v>46</v>
      </c>
      <c r="I18068">
        <v>997.49</v>
      </c>
      <c r="J18068">
        <v>0</v>
      </c>
      <c r="K18068">
        <v>0</v>
      </c>
      <c r="L18068">
        <v>19000</v>
      </c>
      <c r="M18068">
        <v>51</v>
      </c>
      <c r="N18068">
        <v>148.86000000000001</v>
      </c>
      <c r="O18068">
        <v>0</v>
      </c>
      <c r="P18068">
        <v>0</v>
      </c>
      <c r="Q18068">
        <v>2000</v>
      </c>
      <c r="R18068">
        <v>63</v>
      </c>
      <c r="S18068">
        <v>1256.01</v>
      </c>
      <c r="T18068">
        <v>1000</v>
      </c>
      <c r="U18068">
        <v>0</v>
      </c>
      <c r="V18068">
        <v>5000</v>
      </c>
      <c r="W18068">
        <v>87</v>
      </c>
      <c r="X18068">
        <v>2536.83</v>
      </c>
      <c r="Y18068">
        <v>2000</v>
      </c>
      <c r="Z18068">
        <v>0</v>
      </c>
      <c r="AA18068">
        <v>10000</v>
      </c>
      <c r="AB18068">
        <v>60</v>
      </c>
      <c r="AC18068">
        <v>3077.51</v>
      </c>
      <c r="AD18068">
        <v>2000</v>
      </c>
      <c r="AE18068">
        <v>0</v>
      </c>
      <c r="AF18068">
        <v>20000</v>
      </c>
      <c r="AG18068">
        <v>55</v>
      </c>
      <c r="AH18068">
        <v>546.19000000000005</v>
      </c>
      <c r="AI18068">
        <v>100</v>
      </c>
      <c r="AJ18068">
        <v>0</v>
      </c>
      <c r="AK18068">
        <v>3000</v>
      </c>
      <c r="AL18068">
        <v>86</v>
      </c>
      <c r="AM18068">
        <v>554.54</v>
      </c>
      <c r="AN18068">
        <v>500</v>
      </c>
      <c r="AO18068">
        <v>0</v>
      </c>
      <c r="AP18068">
        <v>3000</v>
      </c>
      <c r="AQ18068">
        <v>47</v>
      </c>
      <c r="AR18068">
        <v>233.72</v>
      </c>
      <c r="AS18068">
        <v>0</v>
      </c>
      <c r="AT18068">
        <v>0</v>
      </c>
      <c r="AU18068">
        <v>4000</v>
      </c>
      <c r="AV18068">
        <v>46</v>
      </c>
      <c r="AW18068">
        <v>206.34</v>
      </c>
      <c r="AX18068">
        <v>0</v>
      </c>
      <c r="AY18068">
        <v>0</v>
      </c>
      <c r="AZ18068">
        <v>2000</v>
      </c>
      <c r="BA18068">
        <v>47</v>
      </c>
      <c r="BB18068">
        <v>1134.3800000000001</v>
      </c>
      <c r="BC18068">
        <v>400</v>
      </c>
      <c r="BD18068">
        <v>0</v>
      </c>
      <c r="BE18068">
        <v>8000</v>
      </c>
    </row>
    <row r="18069" spans="1:57" x14ac:dyDescent="0.35">
      <c r="A18069" t="s">
        <v>30</v>
      </c>
      <c r="B18069" t="s">
        <v>1166</v>
      </c>
      <c r="C18069">
        <v>87</v>
      </c>
      <c r="D18069">
        <v>10034.68</v>
      </c>
      <c r="E18069">
        <v>10000</v>
      </c>
      <c r="F18069">
        <v>800</v>
      </c>
      <c r="G18069">
        <v>30000</v>
      </c>
      <c r="H18069">
        <v>52</v>
      </c>
      <c r="I18069">
        <v>1307.1099999999999</v>
      </c>
      <c r="J18069">
        <v>0</v>
      </c>
      <c r="K18069">
        <v>0</v>
      </c>
      <c r="L18069">
        <v>20000</v>
      </c>
      <c r="M18069">
        <v>78</v>
      </c>
      <c r="N18069">
        <v>423.58</v>
      </c>
      <c r="O18069">
        <v>300</v>
      </c>
      <c r="P18069">
        <v>0</v>
      </c>
      <c r="Q18069">
        <v>4000</v>
      </c>
      <c r="R18069">
        <v>74</v>
      </c>
      <c r="S18069">
        <v>1388.65</v>
      </c>
      <c r="T18069">
        <v>1000</v>
      </c>
      <c r="U18069">
        <v>0</v>
      </c>
      <c r="V18069">
        <v>5000</v>
      </c>
      <c r="W18069">
        <v>101</v>
      </c>
      <c r="X18069">
        <v>3289.68</v>
      </c>
      <c r="Y18069">
        <v>3000</v>
      </c>
      <c r="Z18069">
        <v>0</v>
      </c>
      <c r="AA18069">
        <v>15000</v>
      </c>
      <c r="AB18069">
        <v>66</v>
      </c>
      <c r="AC18069">
        <v>2855.03</v>
      </c>
      <c r="AD18069">
        <v>2000</v>
      </c>
      <c r="AE18069">
        <v>0</v>
      </c>
      <c r="AF18069">
        <v>15000</v>
      </c>
      <c r="AG18069">
        <v>66</v>
      </c>
      <c r="AH18069">
        <v>603.95000000000005</v>
      </c>
      <c r="AI18069">
        <v>0</v>
      </c>
      <c r="AJ18069">
        <v>0</v>
      </c>
      <c r="AK18069">
        <v>15000</v>
      </c>
      <c r="AL18069">
        <v>107</v>
      </c>
      <c r="AM18069">
        <v>582.91</v>
      </c>
      <c r="AN18069">
        <v>500</v>
      </c>
      <c r="AO18069">
        <v>0</v>
      </c>
      <c r="AP18069">
        <v>2000</v>
      </c>
      <c r="AQ18069">
        <v>67</v>
      </c>
      <c r="AR18069">
        <v>1114.53</v>
      </c>
      <c r="AS18069">
        <v>0</v>
      </c>
      <c r="AT18069">
        <v>0</v>
      </c>
      <c r="AU18069">
        <v>15000</v>
      </c>
      <c r="AV18069">
        <v>49</v>
      </c>
      <c r="AW18069">
        <v>2478.9</v>
      </c>
      <c r="AX18069">
        <v>0</v>
      </c>
      <c r="AY18069">
        <v>0</v>
      </c>
      <c r="AZ18069">
        <v>70000</v>
      </c>
      <c r="BA18069">
        <v>60</v>
      </c>
      <c r="BB18069">
        <v>1279.8699999999999</v>
      </c>
      <c r="BC18069">
        <v>300</v>
      </c>
      <c r="BD18069">
        <v>0</v>
      </c>
      <c r="BE18069">
        <v>9000</v>
      </c>
    </row>
    <row r="18070" spans="1:57" x14ac:dyDescent="0.35">
      <c r="A18070" t="s">
        <v>31</v>
      </c>
      <c r="B18070" t="s">
        <v>1165</v>
      </c>
      <c r="C18070">
        <v>105</v>
      </c>
      <c r="D18070">
        <v>4118.1400000000003</v>
      </c>
      <c r="E18070">
        <v>2500</v>
      </c>
      <c r="F18070">
        <v>100</v>
      </c>
      <c r="G18070">
        <v>15000</v>
      </c>
      <c r="H18070">
        <v>62</v>
      </c>
      <c r="I18070">
        <v>82.43</v>
      </c>
      <c r="J18070">
        <v>0</v>
      </c>
      <c r="K18070">
        <v>0</v>
      </c>
      <c r="L18070">
        <v>4000</v>
      </c>
      <c r="M18070">
        <v>97</v>
      </c>
      <c r="N18070">
        <v>338</v>
      </c>
      <c r="O18070">
        <v>230</v>
      </c>
      <c r="P18070">
        <v>0</v>
      </c>
      <c r="Q18070">
        <v>1710</v>
      </c>
      <c r="R18070">
        <v>90</v>
      </c>
      <c r="S18070">
        <v>625.49</v>
      </c>
      <c r="T18070">
        <v>300</v>
      </c>
      <c r="U18070">
        <v>0</v>
      </c>
      <c r="V18070">
        <v>5000</v>
      </c>
      <c r="W18070">
        <v>119</v>
      </c>
      <c r="X18070">
        <v>1863.66</v>
      </c>
      <c r="Y18070">
        <v>1500</v>
      </c>
      <c r="Z18070">
        <v>0</v>
      </c>
      <c r="AA18070">
        <v>11000</v>
      </c>
      <c r="AB18070">
        <v>91</v>
      </c>
      <c r="AC18070">
        <v>1488.34</v>
      </c>
      <c r="AD18070">
        <v>800</v>
      </c>
      <c r="AE18070">
        <v>0</v>
      </c>
      <c r="AF18070">
        <v>11500</v>
      </c>
      <c r="AG18070">
        <v>77</v>
      </c>
      <c r="AH18070">
        <v>1111.43</v>
      </c>
      <c r="AI18070">
        <v>0</v>
      </c>
      <c r="AJ18070">
        <v>0</v>
      </c>
      <c r="AK18070">
        <v>30000</v>
      </c>
      <c r="AL18070">
        <v>129</v>
      </c>
      <c r="AM18070">
        <v>464.19</v>
      </c>
      <c r="AN18070">
        <v>400</v>
      </c>
      <c r="AO18070">
        <v>0</v>
      </c>
      <c r="AP18070">
        <v>3000</v>
      </c>
      <c r="AQ18070">
        <v>58</v>
      </c>
      <c r="AR18070">
        <v>17.86</v>
      </c>
      <c r="AS18070">
        <v>0</v>
      </c>
      <c r="AT18070">
        <v>0</v>
      </c>
      <c r="AU18070">
        <v>1000</v>
      </c>
      <c r="AV18070">
        <v>62</v>
      </c>
      <c r="AW18070">
        <v>671.27</v>
      </c>
      <c r="AX18070">
        <v>0</v>
      </c>
      <c r="AY18070">
        <v>0</v>
      </c>
      <c r="AZ18070">
        <v>30000</v>
      </c>
      <c r="BA18070">
        <v>71</v>
      </c>
      <c r="BB18070">
        <v>1109.55</v>
      </c>
      <c r="BC18070">
        <v>0</v>
      </c>
      <c r="BD18070">
        <v>0</v>
      </c>
      <c r="BE18070">
        <v>17000</v>
      </c>
    </row>
    <row r="18071" spans="1:57" x14ac:dyDescent="0.35">
      <c r="A18071" t="s">
        <v>31</v>
      </c>
      <c r="B18071" t="s">
        <v>1166</v>
      </c>
      <c r="C18071">
        <v>63</v>
      </c>
      <c r="D18071">
        <v>5447.62</v>
      </c>
      <c r="E18071">
        <v>4500</v>
      </c>
      <c r="F18071">
        <v>300</v>
      </c>
      <c r="G18071">
        <v>16000</v>
      </c>
      <c r="H18071">
        <v>40</v>
      </c>
      <c r="I18071">
        <v>375</v>
      </c>
      <c r="J18071">
        <v>0</v>
      </c>
      <c r="K18071">
        <v>0</v>
      </c>
      <c r="L18071">
        <v>5000</v>
      </c>
      <c r="M18071">
        <v>46</v>
      </c>
      <c r="N18071">
        <v>241.2</v>
      </c>
      <c r="O18071">
        <v>210</v>
      </c>
      <c r="P18071">
        <v>0</v>
      </c>
      <c r="Q18071">
        <v>1000</v>
      </c>
      <c r="R18071">
        <v>47</v>
      </c>
      <c r="S18071">
        <v>776.6</v>
      </c>
      <c r="T18071">
        <v>500</v>
      </c>
      <c r="U18071">
        <v>0</v>
      </c>
      <c r="V18071">
        <v>5000</v>
      </c>
      <c r="W18071">
        <v>56</v>
      </c>
      <c r="X18071">
        <v>2213.66</v>
      </c>
      <c r="Y18071">
        <v>2000</v>
      </c>
      <c r="Z18071">
        <v>0</v>
      </c>
      <c r="AA18071">
        <v>6500</v>
      </c>
      <c r="AB18071">
        <v>41</v>
      </c>
      <c r="AC18071">
        <v>675.61</v>
      </c>
      <c r="AD18071">
        <v>0</v>
      </c>
      <c r="AE18071">
        <v>0</v>
      </c>
      <c r="AF18071">
        <v>4000</v>
      </c>
      <c r="AG18071">
        <v>46</v>
      </c>
      <c r="AH18071">
        <v>353.15</v>
      </c>
      <c r="AI18071">
        <v>60</v>
      </c>
      <c r="AJ18071">
        <v>0</v>
      </c>
      <c r="AK18071">
        <v>2000</v>
      </c>
      <c r="AL18071">
        <v>71</v>
      </c>
      <c r="AM18071">
        <v>453.8</v>
      </c>
      <c r="AN18071">
        <v>375</v>
      </c>
      <c r="AO18071">
        <v>0</v>
      </c>
      <c r="AP18071">
        <v>1500</v>
      </c>
      <c r="AQ18071">
        <v>39</v>
      </c>
      <c r="AR18071">
        <v>30.77</v>
      </c>
      <c r="AS18071">
        <v>0</v>
      </c>
      <c r="AT18071">
        <v>0</v>
      </c>
      <c r="AU18071">
        <v>700</v>
      </c>
      <c r="AV18071">
        <v>39</v>
      </c>
      <c r="AW18071">
        <v>3.85</v>
      </c>
      <c r="AX18071">
        <v>0</v>
      </c>
      <c r="AY18071">
        <v>0</v>
      </c>
      <c r="AZ18071">
        <v>100</v>
      </c>
      <c r="BA18071">
        <v>50</v>
      </c>
      <c r="BB18071">
        <v>1014</v>
      </c>
      <c r="BC18071">
        <v>200</v>
      </c>
      <c r="BD18071">
        <v>0</v>
      </c>
      <c r="BE18071">
        <v>20000</v>
      </c>
    </row>
    <row r="18072" spans="1:57" x14ac:dyDescent="0.35">
      <c r="A18072" t="s">
        <v>32</v>
      </c>
      <c r="B18072" t="s">
        <v>1165</v>
      </c>
      <c r="C18072">
        <v>1452</v>
      </c>
      <c r="D18072">
        <v>5737.08</v>
      </c>
      <c r="E18072">
        <v>4000</v>
      </c>
      <c r="F18072">
        <v>0</v>
      </c>
      <c r="G18072">
        <v>80000</v>
      </c>
      <c r="H18072">
        <v>912</v>
      </c>
      <c r="I18072">
        <v>554.59</v>
      </c>
      <c r="J18072">
        <v>0</v>
      </c>
      <c r="K18072">
        <v>0</v>
      </c>
      <c r="L18072">
        <v>20000</v>
      </c>
      <c r="M18072">
        <v>1145</v>
      </c>
      <c r="N18072">
        <v>200.64</v>
      </c>
      <c r="O18072">
        <v>60</v>
      </c>
      <c r="P18072">
        <v>0</v>
      </c>
      <c r="Q18072">
        <v>5000</v>
      </c>
      <c r="R18072">
        <v>1332</v>
      </c>
      <c r="S18072">
        <v>1007.42</v>
      </c>
      <c r="T18072">
        <v>500</v>
      </c>
      <c r="U18072">
        <v>0</v>
      </c>
      <c r="V18072">
        <v>15000</v>
      </c>
      <c r="W18072">
        <v>1721</v>
      </c>
      <c r="X18072">
        <v>2376.85</v>
      </c>
      <c r="Y18072">
        <v>2000</v>
      </c>
      <c r="Z18072">
        <v>0</v>
      </c>
      <c r="AA18072">
        <v>45000</v>
      </c>
      <c r="AB18072">
        <v>1277</v>
      </c>
      <c r="AC18072">
        <v>2075.08</v>
      </c>
      <c r="AD18072">
        <v>1200</v>
      </c>
      <c r="AE18072">
        <v>0</v>
      </c>
      <c r="AF18072">
        <v>39000</v>
      </c>
      <c r="AG18072">
        <v>1197</v>
      </c>
      <c r="AH18072">
        <v>656.09</v>
      </c>
      <c r="AI18072">
        <v>200</v>
      </c>
      <c r="AJ18072">
        <v>0</v>
      </c>
      <c r="AK18072">
        <v>30000</v>
      </c>
      <c r="AL18072">
        <v>1767</v>
      </c>
      <c r="AM18072">
        <v>527.26</v>
      </c>
      <c r="AN18072">
        <v>465</v>
      </c>
      <c r="AO18072">
        <v>0</v>
      </c>
      <c r="AP18072">
        <v>13000</v>
      </c>
      <c r="AQ18072">
        <v>928</v>
      </c>
      <c r="AR18072">
        <v>376.43</v>
      </c>
      <c r="AS18072">
        <v>0</v>
      </c>
      <c r="AT18072">
        <v>0</v>
      </c>
      <c r="AU18072">
        <v>50000</v>
      </c>
      <c r="AV18072">
        <v>912</v>
      </c>
      <c r="AW18072">
        <v>657.56</v>
      </c>
      <c r="AX18072">
        <v>0</v>
      </c>
      <c r="AY18072">
        <v>0</v>
      </c>
      <c r="AZ18072">
        <v>57000</v>
      </c>
      <c r="BA18072">
        <v>1021</v>
      </c>
      <c r="BB18072">
        <v>959.79</v>
      </c>
      <c r="BC18072">
        <v>0</v>
      </c>
      <c r="BD18072">
        <v>0</v>
      </c>
      <c r="BE18072">
        <v>35000</v>
      </c>
    </row>
    <row r="18073" spans="1:57" x14ac:dyDescent="0.35">
      <c r="A18073" t="s">
        <v>32</v>
      </c>
      <c r="B18073" t="s">
        <v>1166</v>
      </c>
      <c r="C18073">
        <v>2395</v>
      </c>
      <c r="D18073">
        <v>7601.9</v>
      </c>
      <c r="E18073">
        <v>6000</v>
      </c>
      <c r="F18073">
        <v>0</v>
      </c>
      <c r="G18073">
        <v>80000</v>
      </c>
      <c r="H18073">
        <v>1721</v>
      </c>
      <c r="I18073">
        <v>2435.52</v>
      </c>
      <c r="J18073">
        <v>0</v>
      </c>
      <c r="K18073">
        <v>0</v>
      </c>
      <c r="L18073">
        <v>40000</v>
      </c>
      <c r="M18073">
        <v>2146</v>
      </c>
      <c r="N18073">
        <v>459.98</v>
      </c>
      <c r="O18073">
        <v>300</v>
      </c>
      <c r="P18073">
        <v>0</v>
      </c>
      <c r="Q18073">
        <v>25000</v>
      </c>
      <c r="R18073">
        <v>2178</v>
      </c>
      <c r="S18073">
        <v>1115.3599999999999</v>
      </c>
      <c r="T18073">
        <v>650</v>
      </c>
      <c r="U18073">
        <v>0</v>
      </c>
      <c r="V18073">
        <v>15000</v>
      </c>
      <c r="W18073">
        <v>2663</v>
      </c>
      <c r="X18073">
        <v>2668.06</v>
      </c>
      <c r="Y18073">
        <v>2500</v>
      </c>
      <c r="Z18073">
        <v>0</v>
      </c>
      <c r="AA18073">
        <v>65000</v>
      </c>
      <c r="AB18073">
        <v>1864</v>
      </c>
      <c r="AC18073">
        <v>1659</v>
      </c>
      <c r="AD18073">
        <v>500</v>
      </c>
      <c r="AE18073">
        <v>0</v>
      </c>
      <c r="AF18073">
        <v>25000</v>
      </c>
      <c r="AG18073">
        <v>1954</v>
      </c>
      <c r="AH18073">
        <v>535.82000000000005</v>
      </c>
      <c r="AI18073">
        <v>200</v>
      </c>
      <c r="AJ18073">
        <v>0</v>
      </c>
      <c r="AK18073">
        <v>15000</v>
      </c>
      <c r="AL18073">
        <v>2919</v>
      </c>
      <c r="AM18073">
        <v>576.27</v>
      </c>
      <c r="AN18073">
        <v>500</v>
      </c>
      <c r="AO18073">
        <v>0</v>
      </c>
      <c r="AP18073">
        <v>17000</v>
      </c>
      <c r="AQ18073">
        <v>1679</v>
      </c>
      <c r="AR18073">
        <v>1067.32</v>
      </c>
      <c r="AS18073">
        <v>0</v>
      </c>
      <c r="AT18073">
        <v>0</v>
      </c>
      <c r="AU18073">
        <v>100000</v>
      </c>
      <c r="AV18073">
        <v>1472</v>
      </c>
      <c r="AW18073">
        <v>803.59</v>
      </c>
      <c r="AX18073">
        <v>0</v>
      </c>
      <c r="AY18073">
        <v>0</v>
      </c>
      <c r="AZ18073">
        <v>100000</v>
      </c>
      <c r="BA18073">
        <v>1770</v>
      </c>
      <c r="BB18073">
        <v>1318.08</v>
      </c>
      <c r="BC18073">
        <v>100</v>
      </c>
      <c r="BD18073">
        <v>0</v>
      </c>
      <c r="BE18073">
        <v>100000</v>
      </c>
    </row>
    <row r="18075" spans="1:57" x14ac:dyDescent="0.35">
      <c r="A18075" t="s">
        <v>1839</v>
      </c>
    </row>
    <row r="18076" spans="1:57" x14ac:dyDescent="0.35">
      <c r="A18076" t="s">
        <v>2</v>
      </c>
      <c r="B18076" t="s">
        <v>1422</v>
      </c>
      <c r="C18076" t="s">
        <v>1780</v>
      </c>
      <c r="D18076" t="s">
        <v>1781</v>
      </c>
      <c r="E18076" t="s">
        <v>1782</v>
      </c>
      <c r="F18076" t="s">
        <v>1783</v>
      </c>
      <c r="G18076" t="s">
        <v>1784</v>
      </c>
    </row>
    <row r="18077" spans="1:57" x14ac:dyDescent="0.35">
      <c r="A18077" t="s">
        <v>8</v>
      </c>
      <c r="B18077" t="s">
        <v>1423</v>
      </c>
      <c r="C18077">
        <v>107</v>
      </c>
      <c r="D18077">
        <v>6587.88</v>
      </c>
      <c r="E18077">
        <v>5000</v>
      </c>
      <c r="F18077">
        <v>0</v>
      </c>
      <c r="G18077">
        <v>30000</v>
      </c>
    </row>
    <row r="18078" spans="1:57" x14ac:dyDescent="0.35">
      <c r="A18078" t="s">
        <v>8</v>
      </c>
      <c r="B18078" t="s">
        <v>1424</v>
      </c>
      <c r="C18078">
        <v>17</v>
      </c>
      <c r="D18078">
        <v>7733.31</v>
      </c>
      <c r="E18078">
        <v>6000</v>
      </c>
      <c r="F18078">
        <v>0</v>
      </c>
      <c r="G18078">
        <v>23000</v>
      </c>
    </row>
    <row r="18079" spans="1:57" x14ac:dyDescent="0.35">
      <c r="A18079" t="s">
        <v>8</v>
      </c>
      <c r="B18079" t="s">
        <v>1425</v>
      </c>
      <c r="C18079">
        <v>46</v>
      </c>
      <c r="D18079">
        <v>2599.59</v>
      </c>
      <c r="E18079">
        <v>2000</v>
      </c>
      <c r="F18079">
        <v>0</v>
      </c>
      <c r="G18079">
        <v>10000</v>
      </c>
    </row>
    <row r="18080" spans="1:57" x14ac:dyDescent="0.35">
      <c r="A18080" t="s">
        <v>9</v>
      </c>
      <c r="B18080" t="s">
        <v>1423</v>
      </c>
      <c r="C18080">
        <v>99</v>
      </c>
      <c r="D18080">
        <v>6512.65</v>
      </c>
      <c r="E18080">
        <v>5000</v>
      </c>
      <c r="F18080">
        <v>0</v>
      </c>
      <c r="G18080">
        <v>30000</v>
      </c>
    </row>
    <row r="18081" spans="1:7" x14ac:dyDescent="0.35">
      <c r="A18081" t="s">
        <v>9</v>
      </c>
      <c r="B18081" t="s">
        <v>1424</v>
      </c>
      <c r="C18081">
        <v>23</v>
      </c>
      <c r="D18081">
        <v>10375.89</v>
      </c>
      <c r="E18081">
        <v>8000</v>
      </c>
      <c r="F18081">
        <v>2000</v>
      </c>
      <c r="G18081">
        <v>30000</v>
      </c>
    </row>
    <row r="18082" spans="1:7" x14ac:dyDescent="0.35">
      <c r="A18082" t="s">
        <v>9</v>
      </c>
      <c r="B18082" t="s">
        <v>1425</v>
      </c>
      <c r="C18082">
        <v>24</v>
      </c>
      <c r="D18082">
        <v>3166.37</v>
      </c>
      <c r="E18082">
        <v>2200</v>
      </c>
      <c r="F18082">
        <v>0</v>
      </c>
      <c r="G18082">
        <v>15000</v>
      </c>
    </row>
    <row r="18083" spans="1:7" x14ac:dyDescent="0.35">
      <c r="A18083" t="s">
        <v>10</v>
      </c>
      <c r="B18083" t="s">
        <v>1423</v>
      </c>
      <c r="C18083">
        <v>112</v>
      </c>
      <c r="D18083">
        <v>5799.23</v>
      </c>
      <c r="E18083">
        <v>5000</v>
      </c>
      <c r="F18083">
        <v>0</v>
      </c>
      <c r="G18083">
        <v>20000</v>
      </c>
    </row>
    <row r="18084" spans="1:7" x14ac:dyDescent="0.35">
      <c r="A18084" t="s">
        <v>10</v>
      </c>
      <c r="B18084" t="s">
        <v>1424</v>
      </c>
      <c r="C18084">
        <v>12</v>
      </c>
      <c r="D18084">
        <v>9921.2900000000009</v>
      </c>
      <c r="E18084">
        <v>9000</v>
      </c>
      <c r="F18084">
        <v>1000</v>
      </c>
      <c r="G18084">
        <v>20000</v>
      </c>
    </row>
    <row r="18085" spans="1:7" x14ac:dyDescent="0.35">
      <c r="A18085" t="s">
        <v>10</v>
      </c>
      <c r="B18085" t="s">
        <v>1425</v>
      </c>
      <c r="C18085">
        <v>38</v>
      </c>
      <c r="D18085">
        <v>3243.58</v>
      </c>
      <c r="E18085">
        <v>2500</v>
      </c>
      <c r="F18085">
        <v>500</v>
      </c>
      <c r="G18085">
        <v>10000</v>
      </c>
    </row>
    <row r="18086" spans="1:7" x14ac:dyDescent="0.35">
      <c r="A18086" t="s">
        <v>11</v>
      </c>
      <c r="B18086" t="s">
        <v>1423</v>
      </c>
      <c r="C18086">
        <v>119</v>
      </c>
      <c r="D18086">
        <v>7588.71</v>
      </c>
      <c r="E18086">
        <v>6000</v>
      </c>
      <c r="F18086">
        <v>800</v>
      </c>
      <c r="G18086">
        <v>40000</v>
      </c>
    </row>
    <row r="18087" spans="1:7" x14ac:dyDescent="0.35">
      <c r="A18087" t="s">
        <v>11</v>
      </c>
      <c r="B18087" t="s">
        <v>1424</v>
      </c>
      <c r="C18087">
        <v>24</v>
      </c>
      <c r="D18087">
        <v>9104</v>
      </c>
      <c r="E18087">
        <v>10000</v>
      </c>
      <c r="F18087">
        <v>1000</v>
      </c>
      <c r="G18087">
        <v>20000</v>
      </c>
    </row>
    <row r="18088" spans="1:7" x14ac:dyDescent="0.35">
      <c r="A18088" t="s">
        <v>11</v>
      </c>
      <c r="B18088" t="s">
        <v>1425</v>
      </c>
      <c r="C18088">
        <v>25</v>
      </c>
      <c r="D18088">
        <v>2450.96</v>
      </c>
      <c r="E18088">
        <v>2000</v>
      </c>
      <c r="F18088">
        <v>700</v>
      </c>
      <c r="G18088">
        <v>10000</v>
      </c>
    </row>
    <row r="18089" spans="1:7" x14ac:dyDescent="0.35">
      <c r="A18089" t="s">
        <v>12</v>
      </c>
      <c r="B18089" t="s">
        <v>1423</v>
      </c>
      <c r="C18089">
        <v>110</v>
      </c>
      <c r="D18089">
        <v>6530.07</v>
      </c>
      <c r="E18089">
        <v>5000</v>
      </c>
      <c r="F18089">
        <v>0</v>
      </c>
      <c r="G18089">
        <v>20000</v>
      </c>
    </row>
    <row r="18090" spans="1:7" x14ac:dyDescent="0.35">
      <c r="A18090" t="s">
        <v>12</v>
      </c>
      <c r="B18090" t="s">
        <v>1424</v>
      </c>
      <c r="C18090">
        <v>25</v>
      </c>
      <c r="D18090">
        <v>10641.45</v>
      </c>
      <c r="E18090">
        <v>10000</v>
      </c>
      <c r="F18090">
        <v>1000</v>
      </c>
      <c r="G18090">
        <v>30000</v>
      </c>
    </row>
    <row r="18091" spans="1:7" x14ac:dyDescent="0.35">
      <c r="A18091" t="s">
        <v>12</v>
      </c>
      <c r="B18091" t="s">
        <v>1425</v>
      </c>
      <c r="C18091">
        <v>30</v>
      </c>
      <c r="D18091">
        <v>3750.82</v>
      </c>
      <c r="E18091">
        <v>2200</v>
      </c>
      <c r="F18091">
        <v>300</v>
      </c>
      <c r="G18091">
        <v>15000</v>
      </c>
    </row>
    <row r="18092" spans="1:7" x14ac:dyDescent="0.35">
      <c r="A18092" t="s">
        <v>13</v>
      </c>
      <c r="B18092" t="s">
        <v>1423</v>
      </c>
      <c r="C18092">
        <v>98</v>
      </c>
      <c r="D18092">
        <v>8222.1200000000008</v>
      </c>
      <c r="E18092">
        <v>5000</v>
      </c>
      <c r="F18092">
        <v>0</v>
      </c>
      <c r="G18092">
        <v>80000</v>
      </c>
    </row>
    <row r="18093" spans="1:7" x14ac:dyDescent="0.35">
      <c r="A18093" t="s">
        <v>13</v>
      </c>
      <c r="B18093" t="s">
        <v>1424</v>
      </c>
      <c r="C18093">
        <v>15</v>
      </c>
      <c r="D18093">
        <v>8219.2000000000007</v>
      </c>
      <c r="E18093">
        <v>7500</v>
      </c>
      <c r="F18093">
        <v>3000</v>
      </c>
      <c r="G18093">
        <v>15000</v>
      </c>
    </row>
    <row r="18094" spans="1:7" x14ac:dyDescent="0.35">
      <c r="A18094" t="s">
        <v>13</v>
      </c>
      <c r="B18094" t="s">
        <v>1425</v>
      </c>
      <c r="C18094">
        <v>49</v>
      </c>
      <c r="D18094">
        <v>2994.88</v>
      </c>
      <c r="E18094">
        <v>2500</v>
      </c>
      <c r="F18094">
        <v>0</v>
      </c>
      <c r="G18094">
        <v>12000</v>
      </c>
    </row>
    <row r="18095" spans="1:7" x14ac:dyDescent="0.35">
      <c r="A18095" t="s">
        <v>14</v>
      </c>
      <c r="B18095" t="s">
        <v>1423</v>
      </c>
      <c r="C18095">
        <v>103</v>
      </c>
      <c r="D18095">
        <v>7946.31</v>
      </c>
      <c r="E18095">
        <v>6500</v>
      </c>
      <c r="F18095">
        <v>200</v>
      </c>
      <c r="G18095">
        <v>35000</v>
      </c>
    </row>
    <row r="18096" spans="1:7" x14ac:dyDescent="0.35">
      <c r="A18096" t="s">
        <v>14</v>
      </c>
      <c r="B18096" t="s">
        <v>1424</v>
      </c>
      <c r="C18096">
        <v>24</v>
      </c>
      <c r="D18096">
        <v>8819.2900000000009</v>
      </c>
      <c r="E18096">
        <v>8000</v>
      </c>
      <c r="F18096">
        <v>0</v>
      </c>
      <c r="G18096">
        <v>30000</v>
      </c>
    </row>
    <row r="18097" spans="1:7" x14ac:dyDescent="0.35">
      <c r="A18097" t="s">
        <v>14</v>
      </c>
      <c r="B18097" t="s">
        <v>1425</v>
      </c>
      <c r="C18097">
        <v>28</v>
      </c>
      <c r="D18097">
        <v>3927.84</v>
      </c>
      <c r="E18097">
        <v>3100</v>
      </c>
      <c r="F18097">
        <v>0</v>
      </c>
      <c r="G18097">
        <v>10000</v>
      </c>
    </row>
    <row r="18098" spans="1:7" x14ac:dyDescent="0.35">
      <c r="A18098" t="s">
        <v>15</v>
      </c>
      <c r="B18098" t="s">
        <v>1423</v>
      </c>
      <c r="C18098">
        <v>109</v>
      </c>
      <c r="D18098">
        <v>6804.38</v>
      </c>
      <c r="E18098">
        <v>6000</v>
      </c>
      <c r="F18098">
        <v>0</v>
      </c>
      <c r="G18098">
        <v>20000</v>
      </c>
    </row>
    <row r="18099" spans="1:7" x14ac:dyDescent="0.35">
      <c r="A18099" t="s">
        <v>15</v>
      </c>
      <c r="B18099" t="s">
        <v>1424</v>
      </c>
      <c r="C18099">
        <v>20</v>
      </c>
      <c r="D18099">
        <v>8972.39</v>
      </c>
      <c r="E18099">
        <v>7000</v>
      </c>
      <c r="F18099">
        <v>1500</v>
      </c>
      <c r="G18099">
        <v>40000</v>
      </c>
    </row>
    <row r="18100" spans="1:7" x14ac:dyDescent="0.35">
      <c r="A18100" t="s">
        <v>15</v>
      </c>
      <c r="B18100" t="s">
        <v>1425</v>
      </c>
      <c r="C18100">
        <v>38</v>
      </c>
      <c r="D18100">
        <v>3229.44</v>
      </c>
      <c r="E18100">
        <v>2500</v>
      </c>
      <c r="F18100">
        <v>0</v>
      </c>
      <c r="G18100">
        <v>13000</v>
      </c>
    </row>
    <row r="18101" spans="1:7" x14ac:dyDescent="0.35">
      <c r="A18101" t="s">
        <v>16</v>
      </c>
      <c r="B18101" t="s">
        <v>1423</v>
      </c>
      <c r="C18101">
        <v>104</v>
      </c>
      <c r="D18101">
        <v>6197.86</v>
      </c>
      <c r="E18101">
        <v>5000</v>
      </c>
      <c r="F18101">
        <v>0</v>
      </c>
      <c r="G18101">
        <v>25000</v>
      </c>
    </row>
    <row r="18102" spans="1:7" x14ac:dyDescent="0.35">
      <c r="A18102" t="s">
        <v>16</v>
      </c>
      <c r="B18102" t="s">
        <v>1424</v>
      </c>
      <c r="C18102">
        <v>34</v>
      </c>
      <c r="D18102">
        <v>8133.64</v>
      </c>
      <c r="E18102">
        <v>6000</v>
      </c>
      <c r="F18102">
        <v>800</v>
      </c>
      <c r="G18102">
        <v>30000</v>
      </c>
    </row>
    <row r="18103" spans="1:7" x14ac:dyDescent="0.35">
      <c r="A18103" t="s">
        <v>16</v>
      </c>
      <c r="B18103" t="s">
        <v>1425</v>
      </c>
      <c r="C18103">
        <v>24</v>
      </c>
      <c r="D18103">
        <v>2662.37</v>
      </c>
      <c r="E18103">
        <v>2000</v>
      </c>
      <c r="F18103">
        <v>500</v>
      </c>
      <c r="G18103">
        <v>8000</v>
      </c>
    </row>
    <row r="18104" spans="1:7" x14ac:dyDescent="0.35">
      <c r="A18104" t="s">
        <v>17</v>
      </c>
      <c r="B18104" t="s">
        <v>1423</v>
      </c>
      <c r="C18104">
        <v>111</v>
      </c>
      <c r="D18104">
        <v>5902.7</v>
      </c>
      <c r="E18104">
        <v>5000</v>
      </c>
      <c r="F18104">
        <v>500</v>
      </c>
      <c r="G18104">
        <v>18000</v>
      </c>
    </row>
    <row r="18105" spans="1:7" x14ac:dyDescent="0.35">
      <c r="A18105" t="s">
        <v>17</v>
      </c>
      <c r="B18105" t="s">
        <v>1424</v>
      </c>
      <c r="C18105">
        <v>23</v>
      </c>
      <c r="D18105">
        <v>7261.79</v>
      </c>
      <c r="E18105">
        <v>6500</v>
      </c>
      <c r="F18105">
        <v>2000</v>
      </c>
      <c r="G18105">
        <v>20000</v>
      </c>
    </row>
    <row r="18106" spans="1:7" x14ac:dyDescent="0.35">
      <c r="A18106" t="s">
        <v>17</v>
      </c>
      <c r="B18106" t="s">
        <v>1425</v>
      </c>
      <c r="C18106">
        <v>32</v>
      </c>
      <c r="D18106">
        <v>2451.31</v>
      </c>
      <c r="E18106">
        <v>1500</v>
      </c>
      <c r="F18106">
        <v>100</v>
      </c>
      <c r="G18106">
        <v>7000</v>
      </c>
    </row>
    <row r="18107" spans="1:7" x14ac:dyDescent="0.35">
      <c r="A18107" t="s">
        <v>18</v>
      </c>
      <c r="B18107" t="s">
        <v>1423</v>
      </c>
      <c r="C18107">
        <v>114</v>
      </c>
      <c r="D18107">
        <v>4367.49</v>
      </c>
      <c r="E18107">
        <v>3000</v>
      </c>
      <c r="F18107">
        <v>0</v>
      </c>
      <c r="G18107">
        <v>17000</v>
      </c>
    </row>
    <row r="18108" spans="1:7" x14ac:dyDescent="0.35">
      <c r="A18108" t="s">
        <v>18</v>
      </c>
      <c r="B18108" t="s">
        <v>1424</v>
      </c>
      <c r="C18108">
        <v>12</v>
      </c>
      <c r="D18108">
        <v>4816.22</v>
      </c>
      <c r="E18108">
        <v>4000</v>
      </c>
      <c r="F18108">
        <v>1500</v>
      </c>
      <c r="G18108">
        <v>10000</v>
      </c>
    </row>
    <row r="18109" spans="1:7" x14ac:dyDescent="0.35">
      <c r="A18109" t="s">
        <v>18</v>
      </c>
      <c r="B18109" t="s">
        <v>1425</v>
      </c>
      <c r="C18109">
        <v>40</v>
      </c>
      <c r="D18109">
        <v>2135.13</v>
      </c>
      <c r="E18109">
        <v>2000</v>
      </c>
      <c r="F18109">
        <v>0</v>
      </c>
      <c r="G18109">
        <v>6000</v>
      </c>
    </row>
    <row r="18110" spans="1:7" x14ac:dyDescent="0.35">
      <c r="A18110" t="s">
        <v>19</v>
      </c>
      <c r="B18110" t="s">
        <v>1423</v>
      </c>
      <c r="C18110">
        <v>104</v>
      </c>
      <c r="D18110">
        <v>5901.18</v>
      </c>
      <c r="E18110">
        <v>5000</v>
      </c>
      <c r="F18110">
        <v>0</v>
      </c>
      <c r="G18110">
        <v>20000</v>
      </c>
    </row>
    <row r="18111" spans="1:7" x14ac:dyDescent="0.35">
      <c r="A18111" t="s">
        <v>19</v>
      </c>
      <c r="B18111" t="s">
        <v>1424</v>
      </c>
      <c r="C18111">
        <v>12</v>
      </c>
      <c r="D18111">
        <v>7605.19</v>
      </c>
      <c r="E18111">
        <v>7000</v>
      </c>
      <c r="F18111">
        <v>0</v>
      </c>
      <c r="G18111">
        <v>25000</v>
      </c>
    </row>
    <row r="18112" spans="1:7" x14ac:dyDescent="0.35">
      <c r="A18112" t="s">
        <v>19</v>
      </c>
      <c r="B18112" t="s">
        <v>1425</v>
      </c>
      <c r="C18112">
        <v>32</v>
      </c>
      <c r="D18112">
        <v>4511.6099999999997</v>
      </c>
      <c r="E18112">
        <v>2000</v>
      </c>
      <c r="F18112">
        <v>40</v>
      </c>
      <c r="G18112">
        <v>15000</v>
      </c>
    </row>
    <row r="18113" spans="1:7" x14ac:dyDescent="0.35">
      <c r="A18113" t="s">
        <v>20</v>
      </c>
      <c r="B18113" t="s">
        <v>1423</v>
      </c>
      <c r="C18113">
        <v>117</v>
      </c>
      <c r="D18113">
        <v>8900.19</v>
      </c>
      <c r="E18113">
        <v>8000</v>
      </c>
      <c r="F18113">
        <v>1000</v>
      </c>
      <c r="G18113">
        <v>60000</v>
      </c>
    </row>
    <row r="18114" spans="1:7" x14ac:dyDescent="0.35">
      <c r="A18114" t="s">
        <v>20</v>
      </c>
      <c r="B18114" t="s">
        <v>1424</v>
      </c>
      <c r="C18114">
        <v>20</v>
      </c>
      <c r="D18114">
        <v>18026.509999999998</v>
      </c>
      <c r="E18114">
        <v>20000</v>
      </c>
      <c r="F18114">
        <v>1500</v>
      </c>
      <c r="G18114">
        <v>30000</v>
      </c>
    </row>
    <row r="18115" spans="1:7" x14ac:dyDescent="0.35">
      <c r="A18115" t="s">
        <v>20</v>
      </c>
      <c r="B18115" t="s">
        <v>1425</v>
      </c>
      <c r="C18115">
        <v>23</v>
      </c>
      <c r="D18115">
        <v>3047.65</v>
      </c>
      <c r="E18115">
        <v>2000</v>
      </c>
      <c r="F18115">
        <v>0</v>
      </c>
      <c r="G18115">
        <v>20000</v>
      </c>
    </row>
    <row r="18116" spans="1:7" x14ac:dyDescent="0.35">
      <c r="A18116" t="s">
        <v>21</v>
      </c>
      <c r="B18116" t="s">
        <v>1423</v>
      </c>
      <c r="C18116">
        <v>116</v>
      </c>
      <c r="D18116">
        <v>11950</v>
      </c>
      <c r="E18116">
        <v>10000</v>
      </c>
      <c r="F18116">
        <v>0</v>
      </c>
      <c r="G18116">
        <v>80000</v>
      </c>
    </row>
    <row r="18117" spans="1:7" x14ac:dyDescent="0.35">
      <c r="A18117" t="s">
        <v>21</v>
      </c>
      <c r="B18117" t="s">
        <v>1424</v>
      </c>
      <c r="C18117">
        <v>4</v>
      </c>
      <c r="D18117">
        <v>22500</v>
      </c>
      <c r="E18117">
        <v>20000</v>
      </c>
      <c r="F18117">
        <v>10000</v>
      </c>
      <c r="G18117">
        <v>30000</v>
      </c>
    </row>
    <row r="18118" spans="1:7" x14ac:dyDescent="0.35">
      <c r="A18118" t="s">
        <v>21</v>
      </c>
      <c r="B18118" t="s">
        <v>1425</v>
      </c>
      <c r="C18118">
        <v>44</v>
      </c>
      <c r="D18118">
        <v>4745.45</v>
      </c>
      <c r="E18118">
        <v>3000</v>
      </c>
      <c r="F18118">
        <v>300</v>
      </c>
      <c r="G18118">
        <v>17000</v>
      </c>
    </row>
    <row r="18119" spans="1:7" x14ac:dyDescent="0.35">
      <c r="A18119" t="s">
        <v>22</v>
      </c>
      <c r="B18119" t="s">
        <v>1423</v>
      </c>
      <c r="C18119">
        <v>114</v>
      </c>
      <c r="D18119">
        <v>6640.73</v>
      </c>
      <c r="E18119">
        <v>5000</v>
      </c>
      <c r="F18119">
        <v>0</v>
      </c>
      <c r="G18119">
        <v>40000</v>
      </c>
    </row>
    <row r="18120" spans="1:7" x14ac:dyDescent="0.35">
      <c r="A18120" t="s">
        <v>22</v>
      </c>
      <c r="B18120" t="s">
        <v>1424</v>
      </c>
      <c r="C18120">
        <v>10</v>
      </c>
      <c r="D18120">
        <v>6741.21</v>
      </c>
      <c r="E18120">
        <v>5000</v>
      </c>
      <c r="F18120">
        <v>3000</v>
      </c>
      <c r="G18120">
        <v>15000</v>
      </c>
    </row>
    <row r="18121" spans="1:7" x14ac:dyDescent="0.35">
      <c r="A18121" t="s">
        <v>22</v>
      </c>
      <c r="B18121" t="s">
        <v>1425</v>
      </c>
      <c r="C18121">
        <v>33</v>
      </c>
      <c r="D18121">
        <v>2093.16</v>
      </c>
      <c r="E18121">
        <v>1500</v>
      </c>
      <c r="F18121">
        <v>300</v>
      </c>
      <c r="G18121">
        <v>10000</v>
      </c>
    </row>
    <row r="18122" spans="1:7" x14ac:dyDescent="0.35">
      <c r="A18122" t="s">
        <v>23</v>
      </c>
      <c r="B18122" t="s">
        <v>1423</v>
      </c>
      <c r="C18122">
        <v>121</v>
      </c>
      <c r="D18122">
        <v>6617.86</v>
      </c>
      <c r="E18122">
        <v>5000</v>
      </c>
      <c r="F18122">
        <v>0</v>
      </c>
      <c r="G18122">
        <v>30000</v>
      </c>
    </row>
    <row r="18123" spans="1:7" x14ac:dyDescent="0.35">
      <c r="A18123" t="s">
        <v>23</v>
      </c>
      <c r="B18123" t="s">
        <v>1424</v>
      </c>
      <c r="C18123">
        <v>3</v>
      </c>
      <c r="D18123">
        <v>11565</v>
      </c>
      <c r="E18123">
        <v>10600</v>
      </c>
      <c r="F18123">
        <v>5000</v>
      </c>
      <c r="G18123">
        <v>20000</v>
      </c>
    </row>
    <row r="18124" spans="1:7" x14ac:dyDescent="0.35">
      <c r="A18124" t="s">
        <v>23</v>
      </c>
      <c r="B18124" t="s">
        <v>1425</v>
      </c>
      <c r="C18124">
        <v>32</v>
      </c>
      <c r="D18124">
        <v>2626.1</v>
      </c>
      <c r="E18124">
        <v>2000</v>
      </c>
      <c r="F18124">
        <v>200</v>
      </c>
      <c r="G18124">
        <v>15000</v>
      </c>
    </row>
    <row r="18125" spans="1:7" x14ac:dyDescent="0.35">
      <c r="A18125" t="s">
        <v>24</v>
      </c>
      <c r="B18125" t="s">
        <v>1423</v>
      </c>
      <c r="C18125">
        <v>98</v>
      </c>
      <c r="D18125">
        <v>8379.2099999999991</v>
      </c>
      <c r="E18125">
        <v>6000</v>
      </c>
      <c r="F18125">
        <v>400</v>
      </c>
      <c r="G18125">
        <v>45000</v>
      </c>
    </row>
    <row r="18126" spans="1:7" x14ac:dyDescent="0.35">
      <c r="A18126" t="s">
        <v>24</v>
      </c>
      <c r="B18126" t="s">
        <v>1424</v>
      </c>
      <c r="C18126">
        <v>31</v>
      </c>
      <c r="D18126">
        <v>10743.75</v>
      </c>
      <c r="E18126">
        <v>10000</v>
      </c>
      <c r="F18126">
        <v>10</v>
      </c>
      <c r="G18126">
        <v>25000</v>
      </c>
    </row>
    <row r="18127" spans="1:7" x14ac:dyDescent="0.35">
      <c r="A18127" t="s">
        <v>24</v>
      </c>
      <c r="B18127" t="s">
        <v>1425</v>
      </c>
      <c r="C18127">
        <v>24</v>
      </c>
      <c r="D18127">
        <v>3771.6</v>
      </c>
      <c r="E18127">
        <v>2500</v>
      </c>
      <c r="F18127">
        <v>1000</v>
      </c>
      <c r="G18127">
        <v>15000</v>
      </c>
    </row>
    <row r="18128" spans="1:7" x14ac:dyDescent="0.35">
      <c r="A18128" t="s">
        <v>25</v>
      </c>
      <c r="B18128" t="s">
        <v>1423</v>
      </c>
      <c r="C18128">
        <v>101</v>
      </c>
      <c r="D18128">
        <v>7097.19</v>
      </c>
      <c r="E18128">
        <v>5000</v>
      </c>
      <c r="F18128">
        <v>500</v>
      </c>
      <c r="G18128">
        <v>30000</v>
      </c>
    </row>
    <row r="18129" spans="1:7" x14ac:dyDescent="0.35">
      <c r="A18129" t="s">
        <v>25</v>
      </c>
      <c r="B18129" t="s">
        <v>1424</v>
      </c>
      <c r="C18129">
        <v>24</v>
      </c>
      <c r="D18129">
        <v>8453.48</v>
      </c>
      <c r="E18129">
        <v>10000</v>
      </c>
      <c r="F18129">
        <v>0</v>
      </c>
      <c r="G18129">
        <v>30000</v>
      </c>
    </row>
    <row r="18130" spans="1:7" x14ac:dyDescent="0.35">
      <c r="A18130" t="s">
        <v>25</v>
      </c>
      <c r="B18130" t="s">
        <v>1425</v>
      </c>
      <c r="C18130">
        <v>29</v>
      </c>
      <c r="D18130">
        <v>2738.98</v>
      </c>
      <c r="E18130">
        <v>2000</v>
      </c>
      <c r="F18130">
        <v>200</v>
      </c>
      <c r="G18130">
        <v>12000</v>
      </c>
    </row>
    <row r="18131" spans="1:7" x14ac:dyDescent="0.35">
      <c r="A18131" t="s">
        <v>26</v>
      </c>
      <c r="B18131" t="s">
        <v>1423</v>
      </c>
      <c r="C18131">
        <v>96</v>
      </c>
      <c r="D18131">
        <v>6778.01</v>
      </c>
      <c r="E18131">
        <v>5000</v>
      </c>
      <c r="F18131">
        <v>125</v>
      </c>
      <c r="G18131">
        <v>30000</v>
      </c>
    </row>
    <row r="18132" spans="1:7" x14ac:dyDescent="0.35">
      <c r="A18132" t="s">
        <v>26</v>
      </c>
      <c r="B18132" t="s">
        <v>1424</v>
      </c>
      <c r="C18132">
        <v>31</v>
      </c>
      <c r="D18132">
        <v>8269.48</v>
      </c>
      <c r="E18132">
        <v>7000</v>
      </c>
      <c r="F18132">
        <v>0</v>
      </c>
      <c r="G18132">
        <v>30000</v>
      </c>
    </row>
    <row r="18133" spans="1:7" x14ac:dyDescent="0.35">
      <c r="A18133" t="s">
        <v>26</v>
      </c>
      <c r="B18133" t="s">
        <v>1425</v>
      </c>
      <c r="C18133">
        <v>33</v>
      </c>
      <c r="D18133">
        <v>2571.16</v>
      </c>
      <c r="E18133">
        <v>2000</v>
      </c>
      <c r="F18133">
        <v>200</v>
      </c>
      <c r="G18133">
        <v>6000</v>
      </c>
    </row>
    <row r="18134" spans="1:7" x14ac:dyDescent="0.35">
      <c r="A18134" t="s">
        <v>27</v>
      </c>
      <c r="B18134" t="s">
        <v>1423</v>
      </c>
      <c r="C18134">
        <v>95</v>
      </c>
      <c r="D18134">
        <v>5952.92</v>
      </c>
      <c r="E18134">
        <v>5000</v>
      </c>
      <c r="F18134">
        <v>400</v>
      </c>
      <c r="G18134">
        <v>16500</v>
      </c>
    </row>
    <row r="18135" spans="1:7" x14ac:dyDescent="0.35">
      <c r="A18135" t="s">
        <v>27</v>
      </c>
      <c r="B18135" t="s">
        <v>1424</v>
      </c>
      <c r="C18135">
        <v>42</v>
      </c>
      <c r="D18135">
        <v>9262.33</v>
      </c>
      <c r="E18135">
        <v>8000</v>
      </c>
      <c r="F18135">
        <v>1000</v>
      </c>
      <c r="G18135">
        <v>35000</v>
      </c>
    </row>
    <row r="18136" spans="1:7" x14ac:dyDescent="0.35">
      <c r="A18136" t="s">
        <v>27</v>
      </c>
      <c r="B18136" t="s">
        <v>1425</v>
      </c>
      <c r="C18136">
        <v>20</v>
      </c>
      <c r="D18136">
        <v>2900.43</v>
      </c>
      <c r="E18136">
        <v>2000</v>
      </c>
      <c r="F18136">
        <v>100</v>
      </c>
      <c r="G18136">
        <v>12000</v>
      </c>
    </row>
    <row r="18137" spans="1:7" x14ac:dyDescent="0.35">
      <c r="A18137" t="s">
        <v>28</v>
      </c>
      <c r="B18137" t="s">
        <v>1423</v>
      </c>
      <c r="C18137">
        <v>103</v>
      </c>
      <c r="D18137">
        <v>6128.07</v>
      </c>
      <c r="E18137">
        <v>5000</v>
      </c>
      <c r="F18137">
        <v>1000</v>
      </c>
      <c r="G18137">
        <v>40000</v>
      </c>
    </row>
    <row r="18138" spans="1:7" x14ac:dyDescent="0.35">
      <c r="A18138" t="s">
        <v>28</v>
      </c>
      <c r="B18138" t="s">
        <v>1424</v>
      </c>
      <c r="C18138">
        <v>15</v>
      </c>
      <c r="D18138">
        <v>9085.31</v>
      </c>
      <c r="E18138">
        <v>9000</v>
      </c>
      <c r="F18138">
        <v>2000</v>
      </c>
      <c r="G18138">
        <v>15000</v>
      </c>
    </row>
    <row r="18139" spans="1:7" x14ac:dyDescent="0.35">
      <c r="A18139" t="s">
        <v>28</v>
      </c>
      <c r="B18139" t="s">
        <v>1425</v>
      </c>
      <c r="C18139">
        <v>40</v>
      </c>
      <c r="D18139">
        <v>3228.28</v>
      </c>
      <c r="E18139">
        <v>2500</v>
      </c>
      <c r="F18139">
        <v>400</v>
      </c>
      <c r="G18139">
        <v>30000</v>
      </c>
    </row>
    <row r="18140" spans="1:7" x14ac:dyDescent="0.35">
      <c r="A18140" t="s">
        <v>29</v>
      </c>
      <c r="B18140" t="s">
        <v>1423</v>
      </c>
      <c r="C18140">
        <v>109</v>
      </c>
      <c r="D18140">
        <v>7795.16</v>
      </c>
      <c r="E18140">
        <v>6000</v>
      </c>
      <c r="F18140">
        <v>0</v>
      </c>
      <c r="G18140">
        <v>30000</v>
      </c>
    </row>
    <row r="18141" spans="1:7" x14ac:dyDescent="0.35">
      <c r="A18141" t="s">
        <v>29</v>
      </c>
      <c r="B18141" t="s">
        <v>1424</v>
      </c>
      <c r="C18141">
        <v>32</v>
      </c>
      <c r="D18141">
        <v>8888.27</v>
      </c>
      <c r="E18141">
        <v>9000</v>
      </c>
      <c r="F18141">
        <v>500</v>
      </c>
      <c r="G18141">
        <v>30000</v>
      </c>
    </row>
    <row r="18142" spans="1:7" x14ac:dyDescent="0.35">
      <c r="A18142" t="s">
        <v>29</v>
      </c>
      <c r="B18142" t="s">
        <v>1425</v>
      </c>
      <c r="C18142">
        <v>27</v>
      </c>
      <c r="D18142">
        <v>2779.89</v>
      </c>
      <c r="E18142">
        <v>2000</v>
      </c>
      <c r="F18142">
        <v>0</v>
      </c>
      <c r="G18142">
        <v>10000</v>
      </c>
    </row>
    <row r="18143" spans="1:7" x14ac:dyDescent="0.35">
      <c r="A18143" t="s">
        <v>30</v>
      </c>
      <c r="B18143" t="s">
        <v>1423</v>
      </c>
      <c r="C18143">
        <v>94</v>
      </c>
      <c r="D18143">
        <v>8374.75</v>
      </c>
      <c r="E18143">
        <v>8000</v>
      </c>
      <c r="F18143">
        <v>600</v>
      </c>
      <c r="G18143">
        <v>30000</v>
      </c>
    </row>
    <row r="18144" spans="1:7" x14ac:dyDescent="0.35">
      <c r="A18144" t="s">
        <v>30</v>
      </c>
      <c r="B18144" t="s">
        <v>1424</v>
      </c>
      <c r="C18144">
        <v>40</v>
      </c>
      <c r="D18144">
        <v>10695.17</v>
      </c>
      <c r="E18144">
        <v>10000</v>
      </c>
      <c r="F18144">
        <v>1000</v>
      </c>
      <c r="G18144">
        <v>50000</v>
      </c>
    </row>
    <row r="18145" spans="1:7" x14ac:dyDescent="0.35">
      <c r="A18145" t="s">
        <v>30</v>
      </c>
      <c r="B18145" t="s">
        <v>1425</v>
      </c>
      <c r="C18145">
        <v>21</v>
      </c>
      <c r="D18145">
        <v>4064.74</v>
      </c>
      <c r="E18145">
        <v>4000</v>
      </c>
      <c r="F18145">
        <v>800</v>
      </c>
      <c r="G18145">
        <v>13000</v>
      </c>
    </row>
    <row r="18146" spans="1:7" x14ac:dyDescent="0.35">
      <c r="A18146" t="s">
        <v>31</v>
      </c>
      <c r="B18146" t="s">
        <v>1423</v>
      </c>
      <c r="C18146">
        <v>121</v>
      </c>
      <c r="D18146">
        <v>4886.3</v>
      </c>
      <c r="E18146">
        <v>4000</v>
      </c>
      <c r="F18146">
        <v>200</v>
      </c>
      <c r="G18146">
        <v>16000</v>
      </c>
    </row>
    <row r="18147" spans="1:7" x14ac:dyDescent="0.35">
      <c r="A18147" t="s">
        <v>31</v>
      </c>
      <c r="B18147" t="s">
        <v>1424</v>
      </c>
      <c r="C18147">
        <v>16</v>
      </c>
      <c r="D18147">
        <v>8154.25</v>
      </c>
      <c r="E18147">
        <v>8000</v>
      </c>
      <c r="F18147">
        <v>3500</v>
      </c>
      <c r="G18147">
        <v>15000</v>
      </c>
    </row>
    <row r="18148" spans="1:7" x14ac:dyDescent="0.35">
      <c r="A18148" t="s">
        <v>31</v>
      </c>
      <c r="B18148" t="s">
        <v>1425</v>
      </c>
      <c r="C18148">
        <v>31</v>
      </c>
      <c r="D18148">
        <v>3001.22</v>
      </c>
      <c r="E18148">
        <v>2000</v>
      </c>
      <c r="F18148">
        <v>100</v>
      </c>
      <c r="G18148">
        <v>12000</v>
      </c>
    </row>
    <row r="18149" spans="1:7" x14ac:dyDescent="0.35">
      <c r="A18149" t="s">
        <v>32</v>
      </c>
      <c r="B18149" t="s">
        <v>1423</v>
      </c>
      <c r="C18149">
        <v>2575</v>
      </c>
      <c r="D18149">
        <v>7446.49</v>
      </c>
      <c r="E18149">
        <v>6000</v>
      </c>
      <c r="F18149">
        <v>0</v>
      </c>
      <c r="G18149">
        <v>80000</v>
      </c>
    </row>
    <row r="18150" spans="1:7" x14ac:dyDescent="0.35">
      <c r="A18150" t="s">
        <v>32</v>
      </c>
      <c r="B18150" t="s">
        <v>1424</v>
      </c>
      <c r="C18150">
        <v>509</v>
      </c>
      <c r="D18150">
        <v>9691.06</v>
      </c>
      <c r="E18150">
        <v>8000</v>
      </c>
      <c r="F18150">
        <v>0</v>
      </c>
      <c r="G18150">
        <v>50000</v>
      </c>
    </row>
    <row r="18151" spans="1:7" x14ac:dyDescent="0.35">
      <c r="A18151" t="s">
        <v>32</v>
      </c>
      <c r="B18151" t="s">
        <v>1425</v>
      </c>
      <c r="C18151">
        <v>763</v>
      </c>
      <c r="D18151">
        <v>3270.89</v>
      </c>
      <c r="E18151">
        <v>2200</v>
      </c>
      <c r="F18151">
        <v>0</v>
      </c>
      <c r="G18151">
        <v>30000</v>
      </c>
    </row>
    <row r="18153" spans="1:7" x14ac:dyDescent="0.35">
      <c r="A18153" t="s">
        <v>1840</v>
      </c>
    </row>
    <row r="18154" spans="1:7" x14ac:dyDescent="0.35">
      <c r="A18154" t="s">
        <v>2</v>
      </c>
      <c r="B18154" t="s">
        <v>1841</v>
      </c>
      <c r="C18154" t="s">
        <v>1780</v>
      </c>
      <c r="D18154" t="s">
        <v>1781</v>
      </c>
      <c r="E18154" t="s">
        <v>1782</v>
      </c>
      <c r="F18154" t="s">
        <v>1783</v>
      </c>
      <c r="G18154" t="s">
        <v>1784</v>
      </c>
    </row>
    <row r="18155" spans="1:7" x14ac:dyDescent="0.35">
      <c r="A18155" t="s">
        <v>8</v>
      </c>
      <c r="B18155" t="s">
        <v>1384</v>
      </c>
      <c r="C18155">
        <v>104</v>
      </c>
      <c r="D18155">
        <v>5379.7</v>
      </c>
      <c r="E18155">
        <v>4000</v>
      </c>
      <c r="F18155">
        <v>0</v>
      </c>
      <c r="G18155">
        <v>30000</v>
      </c>
    </row>
    <row r="18156" spans="1:7" x14ac:dyDescent="0.35">
      <c r="A18156" t="s">
        <v>8</v>
      </c>
      <c r="B18156" t="s">
        <v>1842</v>
      </c>
      <c r="C18156">
        <v>4</v>
      </c>
      <c r="D18156">
        <v>4142.91</v>
      </c>
      <c r="E18156">
        <v>4200</v>
      </c>
      <c r="F18156">
        <v>1500</v>
      </c>
      <c r="G18156">
        <v>5000</v>
      </c>
    </row>
    <row r="18157" spans="1:7" x14ac:dyDescent="0.35">
      <c r="A18157" t="s">
        <v>8</v>
      </c>
      <c r="B18157" t="s">
        <v>1843</v>
      </c>
      <c r="C18157">
        <v>61</v>
      </c>
      <c r="D18157">
        <v>5948.28</v>
      </c>
      <c r="E18157">
        <v>5000</v>
      </c>
      <c r="F18157">
        <v>0</v>
      </c>
      <c r="G18157">
        <v>25000</v>
      </c>
    </row>
    <row r="18158" spans="1:7" x14ac:dyDescent="0.35">
      <c r="A18158" t="s">
        <v>8</v>
      </c>
      <c r="B18158" t="s">
        <v>339</v>
      </c>
      <c r="C18158">
        <v>1</v>
      </c>
      <c r="D18158">
        <v>2500</v>
      </c>
      <c r="E18158">
        <v>2500</v>
      </c>
      <c r="F18158">
        <v>2500</v>
      </c>
      <c r="G18158">
        <v>2500</v>
      </c>
    </row>
    <row r="18159" spans="1:7" x14ac:dyDescent="0.35">
      <c r="A18159" t="s">
        <v>9</v>
      </c>
      <c r="B18159" t="s">
        <v>1384</v>
      </c>
      <c r="C18159">
        <v>138</v>
      </c>
      <c r="D18159">
        <v>6695.33</v>
      </c>
      <c r="E18159">
        <v>5000</v>
      </c>
      <c r="F18159">
        <v>0</v>
      </c>
      <c r="G18159">
        <v>30000</v>
      </c>
    </row>
    <row r="18160" spans="1:7" x14ac:dyDescent="0.35">
      <c r="A18160" t="s">
        <v>9</v>
      </c>
      <c r="B18160" t="s">
        <v>1842</v>
      </c>
      <c r="C18160">
        <v>1</v>
      </c>
      <c r="D18160">
        <v>1000</v>
      </c>
      <c r="E18160">
        <v>1000</v>
      </c>
      <c r="F18160">
        <v>1000</v>
      </c>
      <c r="G18160">
        <v>1000</v>
      </c>
    </row>
    <row r="18161" spans="1:7" x14ac:dyDescent="0.35">
      <c r="A18161" t="s">
        <v>9</v>
      </c>
      <c r="B18161" t="s">
        <v>1843</v>
      </c>
      <c r="C18161">
        <v>7</v>
      </c>
      <c r="D18161">
        <v>3956.62</v>
      </c>
      <c r="E18161">
        <v>2000</v>
      </c>
      <c r="F18161">
        <v>1000</v>
      </c>
      <c r="G18161">
        <v>10000</v>
      </c>
    </row>
    <row r="18162" spans="1:7" x14ac:dyDescent="0.35">
      <c r="A18162" t="s">
        <v>10</v>
      </c>
      <c r="B18162" t="s">
        <v>1384</v>
      </c>
      <c r="C18162">
        <v>142</v>
      </c>
      <c r="D18162">
        <v>6027.73</v>
      </c>
      <c r="E18162">
        <v>5000</v>
      </c>
      <c r="F18162">
        <v>0</v>
      </c>
      <c r="G18162">
        <v>20000</v>
      </c>
    </row>
    <row r="18163" spans="1:7" x14ac:dyDescent="0.35">
      <c r="A18163" t="s">
        <v>10</v>
      </c>
      <c r="B18163" t="s">
        <v>1842</v>
      </c>
      <c r="C18163">
        <v>7</v>
      </c>
      <c r="D18163">
        <v>6903.68</v>
      </c>
      <c r="E18163">
        <v>8000</v>
      </c>
      <c r="F18163">
        <v>3000</v>
      </c>
      <c r="G18163">
        <v>12500</v>
      </c>
    </row>
    <row r="18164" spans="1:7" x14ac:dyDescent="0.35">
      <c r="A18164" t="s">
        <v>10</v>
      </c>
      <c r="B18164" t="s">
        <v>1843</v>
      </c>
      <c r="C18164">
        <v>13</v>
      </c>
      <c r="D18164">
        <v>3651.29</v>
      </c>
      <c r="E18164">
        <v>3000</v>
      </c>
      <c r="F18164">
        <v>500</v>
      </c>
      <c r="G18164">
        <v>8000</v>
      </c>
    </row>
    <row r="18165" spans="1:7" x14ac:dyDescent="0.35">
      <c r="A18165" t="s">
        <v>11</v>
      </c>
      <c r="B18165" t="s">
        <v>1384</v>
      </c>
      <c r="C18165">
        <v>153</v>
      </c>
      <c r="D18165">
        <v>7213.75</v>
      </c>
      <c r="E18165">
        <v>6000</v>
      </c>
      <c r="F18165">
        <v>700</v>
      </c>
      <c r="G18165">
        <v>40000</v>
      </c>
    </row>
    <row r="18166" spans="1:7" x14ac:dyDescent="0.35">
      <c r="A18166" t="s">
        <v>11</v>
      </c>
      <c r="B18166" t="s">
        <v>1842</v>
      </c>
      <c r="C18166">
        <v>2</v>
      </c>
      <c r="D18166">
        <v>2000</v>
      </c>
      <c r="E18166">
        <v>2000</v>
      </c>
      <c r="F18166">
        <v>2000</v>
      </c>
      <c r="G18166">
        <v>2000</v>
      </c>
    </row>
    <row r="18167" spans="1:7" x14ac:dyDescent="0.35">
      <c r="A18167" t="s">
        <v>11</v>
      </c>
      <c r="B18167" t="s">
        <v>1843</v>
      </c>
      <c r="C18167">
        <v>13</v>
      </c>
      <c r="D18167">
        <v>7156.51</v>
      </c>
      <c r="E18167">
        <v>8000</v>
      </c>
      <c r="F18167">
        <v>1000</v>
      </c>
      <c r="G18167">
        <v>11000</v>
      </c>
    </row>
    <row r="18168" spans="1:7" x14ac:dyDescent="0.35">
      <c r="A18168" t="s">
        <v>12</v>
      </c>
      <c r="B18168" t="s">
        <v>1384</v>
      </c>
      <c r="C18168">
        <v>68</v>
      </c>
      <c r="D18168">
        <v>7603.11</v>
      </c>
      <c r="E18168">
        <v>6000</v>
      </c>
      <c r="F18168">
        <v>20</v>
      </c>
      <c r="G18168">
        <v>30000</v>
      </c>
    </row>
    <row r="18169" spans="1:7" x14ac:dyDescent="0.35">
      <c r="A18169" t="s">
        <v>12</v>
      </c>
      <c r="B18169" t="s">
        <v>1842</v>
      </c>
      <c r="C18169">
        <v>2</v>
      </c>
      <c r="D18169">
        <v>4750</v>
      </c>
      <c r="E18169">
        <v>4500</v>
      </c>
      <c r="F18169">
        <v>4500</v>
      </c>
      <c r="G18169">
        <v>5000</v>
      </c>
    </row>
    <row r="18170" spans="1:7" x14ac:dyDescent="0.35">
      <c r="A18170" t="s">
        <v>12</v>
      </c>
      <c r="B18170" t="s">
        <v>1843</v>
      </c>
      <c r="C18170">
        <v>95</v>
      </c>
      <c r="D18170">
        <v>5932.72</v>
      </c>
      <c r="E18170">
        <v>4500</v>
      </c>
      <c r="F18170">
        <v>0</v>
      </c>
      <c r="G18170">
        <v>25000</v>
      </c>
    </row>
    <row r="18171" spans="1:7" x14ac:dyDescent="0.35">
      <c r="A18171" t="s">
        <v>13</v>
      </c>
      <c r="B18171" t="s">
        <v>1384</v>
      </c>
      <c r="C18171">
        <v>33</v>
      </c>
      <c r="D18171">
        <v>5548.89</v>
      </c>
      <c r="E18171">
        <v>4500</v>
      </c>
      <c r="F18171">
        <v>0</v>
      </c>
      <c r="G18171">
        <v>30000</v>
      </c>
    </row>
    <row r="18172" spans="1:7" x14ac:dyDescent="0.35">
      <c r="A18172" t="s">
        <v>13</v>
      </c>
      <c r="B18172" t="s">
        <v>1842</v>
      </c>
      <c r="C18172">
        <v>1</v>
      </c>
      <c r="D18172">
        <v>7000</v>
      </c>
      <c r="E18172">
        <v>7000</v>
      </c>
      <c r="F18172">
        <v>7000</v>
      </c>
      <c r="G18172">
        <v>7000</v>
      </c>
    </row>
    <row r="18173" spans="1:7" x14ac:dyDescent="0.35">
      <c r="A18173" t="s">
        <v>13</v>
      </c>
      <c r="B18173" t="s">
        <v>1843</v>
      </c>
      <c r="C18173">
        <v>128</v>
      </c>
      <c r="D18173">
        <v>6999.1</v>
      </c>
      <c r="E18173">
        <v>4500</v>
      </c>
      <c r="F18173">
        <v>0</v>
      </c>
      <c r="G18173">
        <v>80000</v>
      </c>
    </row>
    <row r="18174" spans="1:7" x14ac:dyDescent="0.35">
      <c r="A18174" t="s">
        <v>14</v>
      </c>
      <c r="B18174" t="s">
        <v>1384</v>
      </c>
      <c r="C18174">
        <v>103</v>
      </c>
      <c r="D18174">
        <v>7807.41</v>
      </c>
      <c r="E18174">
        <v>6500</v>
      </c>
      <c r="F18174">
        <v>200</v>
      </c>
      <c r="G18174">
        <v>35000</v>
      </c>
    </row>
    <row r="18175" spans="1:7" x14ac:dyDescent="0.35">
      <c r="A18175" t="s">
        <v>14</v>
      </c>
      <c r="B18175" t="s">
        <v>1842</v>
      </c>
      <c r="C18175">
        <v>10</v>
      </c>
      <c r="D18175">
        <v>6591.8</v>
      </c>
      <c r="E18175">
        <v>6000</v>
      </c>
      <c r="F18175">
        <v>1500</v>
      </c>
      <c r="G18175">
        <v>30000</v>
      </c>
    </row>
    <row r="18176" spans="1:7" x14ac:dyDescent="0.35">
      <c r="A18176" t="s">
        <v>14</v>
      </c>
      <c r="B18176" t="s">
        <v>1843</v>
      </c>
      <c r="C18176">
        <v>41</v>
      </c>
      <c r="D18176">
        <v>6310.25</v>
      </c>
      <c r="E18176">
        <v>5000</v>
      </c>
      <c r="F18176">
        <v>0</v>
      </c>
      <c r="G18176">
        <v>23000</v>
      </c>
    </row>
    <row r="18177" spans="1:7" x14ac:dyDescent="0.35">
      <c r="A18177" t="s">
        <v>14</v>
      </c>
      <c r="B18177" t="s">
        <v>339</v>
      </c>
      <c r="C18177">
        <v>1</v>
      </c>
      <c r="D18177">
        <v>5000</v>
      </c>
      <c r="E18177">
        <v>5000</v>
      </c>
      <c r="F18177">
        <v>5000</v>
      </c>
      <c r="G18177">
        <v>5000</v>
      </c>
    </row>
    <row r="18178" spans="1:7" x14ac:dyDescent="0.35">
      <c r="A18178" t="s">
        <v>15</v>
      </c>
      <c r="B18178" t="s">
        <v>1384</v>
      </c>
      <c r="C18178">
        <v>134</v>
      </c>
      <c r="D18178">
        <v>5567.39</v>
      </c>
      <c r="E18178">
        <v>4000</v>
      </c>
      <c r="F18178">
        <v>0</v>
      </c>
      <c r="G18178">
        <v>40000</v>
      </c>
    </row>
    <row r="18179" spans="1:7" x14ac:dyDescent="0.35">
      <c r="A18179" t="s">
        <v>15</v>
      </c>
      <c r="B18179" t="s">
        <v>1842</v>
      </c>
      <c r="C18179">
        <v>4</v>
      </c>
      <c r="D18179">
        <v>8819.1200000000008</v>
      </c>
      <c r="E18179">
        <v>7000</v>
      </c>
      <c r="F18179">
        <v>4000</v>
      </c>
      <c r="G18179">
        <v>15000</v>
      </c>
    </row>
    <row r="18180" spans="1:7" x14ac:dyDescent="0.35">
      <c r="A18180" t="s">
        <v>15</v>
      </c>
      <c r="B18180" t="s">
        <v>1843</v>
      </c>
      <c r="C18180">
        <v>27</v>
      </c>
      <c r="D18180">
        <v>8825.01</v>
      </c>
      <c r="E18180">
        <v>6000</v>
      </c>
      <c r="F18180">
        <v>1000</v>
      </c>
      <c r="G18180">
        <v>20000</v>
      </c>
    </row>
    <row r="18181" spans="1:7" x14ac:dyDescent="0.35">
      <c r="A18181" t="s">
        <v>15</v>
      </c>
      <c r="B18181" t="s">
        <v>339</v>
      </c>
      <c r="C18181">
        <v>2</v>
      </c>
      <c r="D18181">
        <v>1356.25</v>
      </c>
      <c r="E18181">
        <v>3000</v>
      </c>
      <c r="F18181">
        <v>200</v>
      </c>
      <c r="G18181">
        <v>3000</v>
      </c>
    </row>
    <row r="18182" spans="1:7" x14ac:dyDescent="0.35">
      <c r="A18182" t="s">
        <v>16</v>
      </c>
      <c r="B18182" t="s">
        <v>1384</v>
      </c>
      <c r="C18182">
        <v>148</v>
      </c>
      <c r="D18182">
        <v>5972.25</v>
      </c>
      <c r="E18182">
        <v>5000</v>
      </c>
      <c r="F18182">
        <v>0</v>
      </c>
      <c r="G18182">
        <v>25000</v>
      </c>
    </row>
    <row r="18183" spans="1:7" x14ac:dyDescent="0.35">
      <c r="A18183" t="s">
        <v>16</v>
      </c>
      <c r="B18183" t="s">
        <v>1842</v>
      </c>
      <c r="C18183">
        <v>1</v>
      </c>
      <c r="D18183">
        <v>30000</v>
      </c>
      <c r="E18183">
        <v>30000</v>
      </c>
      <c r="F18183">
        <v>30000</v>
      </c>
      <c r="G18183">
        <v>30000</v>
      </c>
    </row>
    <row r="18184" spans="1:7" x14ac:dyDescent="0.35">
      <c r="A18184" t="s">
        <v>16</v>
      </c>
      <c r="B18184" t="s">
        <v>1843</v>
      </c>
      <c r="C18184">
        <v>10</v>
      </c>
      <c r="D18184">
        <v>3934.99</v>
      </c>
      <c r="E18184">
        <v>4500</v>
      </c>
      <c r="F18184">
        <v>700</v>
      </c>
      <c r="G18184">
        <v>8000</v>
      </c>
    </row>
    <row r="18185" spans="1:7" x14ac:dyDescent="0.35">
      <c r="A18185" t="s">
        <v>16</v>
      </c>
      <c r="B18185" t="s">
        <v>339</v>
      </c>
      <c r="C18185">
        <v>3</v>
      </c>
      <c r="D18185">
        <v>7180.52</v>
      </c>
      <c r="E18185">
        <v>10000</v>
      </c>
      <c r="F18185">
        <v>2000</v>
      </c>
      <c r="G18185">
        <v>10000</v>
      </c>
    </row>
    <row r="18186" spans="1:7" x14ac:dyDescent="0.35">
      <c r="A18186" t="s">
        <v>17</v>
      </c>
      <c r="B18186" t="s">
        <v>1384</v>
      </c>
      <c r="C18186">
        <v>144</v>
      </c>
      <c r="D18186">
        <v>5444.54</v>
      </c>
      <c r="E18186">
        <v>4000</v>
      </c>
      <c r="F18186">
        <v>100</v>
      </c>
      <c r="G18186">
        <v>20000</v>
      </c>
    </row>
    <row r="18187" spans="1:7" x14ac:dyDescent="0.35">
      <c r="A18187" t="s">
        <v>17</v>
      </c>
      <c r="B18187" t="s">
        <v>1842</v>
      </c>
      <c r="C18187">
        <v>5</v>
      </c>
      <c r="D18187">
        <v>6239.58</v>
      </c>
      <c r="E18187">
        <v>5000</v>
      </c>
      <c r="F18187">
        <v>2000</v>
      </c>
      <c r="G18187">
        <v>15000</v>
      </c>
    </row>
    <row r="18188" spans="1:7" x14ac:dyDescent="0.35">
      <c r="A18188" t="s">
        <v>17</v>
      </c>
      <c r="B18188" t="s">
        <v>1843</v>
      </c>
      <c r="C18188">
        <v>16</v>
      </c>
      <c r="D18188">
        <v>5329.91</v>
      </c>
      <c r="E18188">
        <v>5000</v>
      </c>
      <c r="F18188">
        <v>1000</v>
      </c>
      <c r="G18188">
        <v>12000</v>
      </c>
    </row>
    <row r="18189" spans="1:7" x14ac:dyDescent="0.35">
      <c r="A18189" t="s">
        <v>17</v>
      </c>
      <c r="B18189" t="s">
        <v>339</v>
      </c>
      <c r="C18189">
        <v>1</v>
      </c>
      <c r="D18189">
        <v>10000</v>
      </c>
      <c r="E18189">
        <v>10000</v>
      </c>
      <c r="F18189">
        <v>10000</v>
      </c>
      <c r="G18189">
        <v>10000</v>
      </c>
    </row>
    <row r="18190" spans="1:7" x14ac:dyDescent="0.35">
      <c r="A18190" t="s">
        <v>18</v>
      </c>
      <c r="B18190" t="s">
        <v>1384</v>
      </c>
      <c r="C18190">
        <v>117</v>
      </c>
      <c r="D18190">
        <v>3920.62</v>
      </c>
      <c r="E18190">
        <v>3000</v>
      </c>
      <c r="F18190">
        <v>0</v>
      </c>
      <c r="G18190">
        <v>17000</v>
      </c>
    </row>
    <row r="18191" spans="1:7" x14ac:dyDescent="0.35">
      <c r="A18191" t="s">
        <v>18</v>
      </c>
      <c r="B18191" t="s">
        <v>1842</v>
      </c>
      <c r="C18191">
        <v>8</v>
      </c>
      <c r="D18191">
        <v>3150.39</v>
      </c>
      <c r="E18191">
        <v>4000</v>
      </c>
      <c r="F18191">
        <v>0</v>
      </c>
      <c r="G18191">
        <v>7000</v>
      </c>
    </row>
    <row r="18192" spans="1:7" x14ac:dyDescent="0.35">
      <c r="A18192" t="s">
        <v>18</v>
      </c>
      <c r="B18192" t="s">
        <v>1843</v>
      </c>
      <c r="C18192">
        <v>40</v>
      </c>
      <c r="D18192">
        <v>3654.37</v>
      </c>
      <c r="E18192">
        <v>3000</v>
      </c>
      <c r="F18192">
        <v>0</v>
      </c>
      <c r="G18192">
        <v>12000</v>
      </c>
    </row>
    <row r="18193" spans="1:7" x14ac:dyDescent="0.35">
      <c r="A18193" t="s">
        <v>18</v>
      </c>
      <c r="B18193" t="s">
        <v>339</v>
      </c>
      <c r="C18193">
        <v>1</v>
      </c>
      <c r="D18193">
        <v>2500</v>
      </c>
      <c r="E18193">
        <v>2500</v>
      </c>
      <c r="F18193">
        <v>2500</v>
      </c>
      <c r="G18193">
        <v>2500</v>
      </c>
    </row>
    <row r="18194" spans="1:7" x14ac:dyDescent="0.35">
      <c r="A18194" t="s">
        <v>19</v>
      </c>
      <c r="B18194" t="s">
        <v>1384</v>
      </c>
      <c r="C18194">
        <v>130</v>
      </c>
      <c r="D18194">
        <v>5699.93</v>
      </c>
      <c r="E18194">
        <v>5000</v>
      </c>
      <c r="F18194">
        <v>0</v>
      </c>
      <c r="G18194">
        <v>25000</v>
      </c>
    </row>
    <row r="18195" spans="1:7" x14ac:dyDescent="0.35">
      <c r="A18195" t="s">
        <v>19</v>
      </c>
      <c r="B18195" t="s">
        <v>1842</v>
      </c>
      <c r="C18195">
        <v>8</v>
      </c>
      <c r="D18195">
        <v>5199.91</v>
      </c>
      <c r="E18195">
        <v>5000</v>
      </c>
      <c r="F18195">
        <v>2000</v>
      </c>
      <c r="G18195">
        <v>11000</v>
      </c>
    </row>
    <row r="18196" spans="1:7" x14ac:dyDescent="0.35">
      <c r="A18196" t="s">
        <v>19</v>
      </c>
      <c r="B18196" t="s">
        <v>1843</v>
      </c>
      <c r="C18196">
        <v>10</v>
      </c>
      <c r="D18196">
        <v>5677.9</v>
      </c>
      <c r="E18196">
        <v>5000</v>
      </c>
      <c r="F18196">
        <v>1600</v>
      </c>
      <c r="G18196">
        <v>18000</v>
      </c>
    </row>
    <row r="18197" spans="1:7" x14ac:dyDescent="0.35">
      <c r="A18197" t="s">
        <v>20</v>
      </c>
      <c r="B18197" t="s">
        <v>1384</v>
      </c>
      <c r="C18197">
        <v>138</v>
      </c>
      <c r="D18197">
        <v>8869.61</v>
      </c>
      <c r="E18197">
        <v>6000</v>
      </c>
      <c r="F18197">
        <v>0</v>
      </c>
      <c r="G18197">
        <v>60000</v>
      </c>
    </row>
    <row r="18198" spans="1:7" x14ac:dyDescent="0.35">
      <c r="A18198" t="s">
        <v>20</v>
      </c>
      <c r="B18198" t="s">
        <v>1842</v>
      </c>
      <c r="C18198">
        <v>5</v>
      </c>
      <c r="D18198">
        <v>20487.86</v>
      </c>
      <c r="E18198">
        <v>22000</v>
      </c>
      <c r="F18198">
        <v>4000</v>
      </c>
      <c r="G18198">
        <v>30000</v>
      </c>
    </row>
    <row r="18199" spans="1:7" x14ac:dyDescent="0.35">
      <c r="A18199" t="s">
        <v>20</v>
      </c>
      <c r="B18199" t="s">
        <v>1843</v>
      </c>
      <c r="C18199">
        <v>17</v>
      </c>
      <c r="D18199">
        <v>7921.42</v>
      </c>
      <c r="E18199">
        <v>5000</v>
      </c>
      <c r="F18199">
        <v>1500</v>
      </c>
      <c r="G18199">
        <v>20000</v>
      </c>
    </row>
    <row r="18200" spans="1:7" x14ac:dyDescent="0.35">
      <c r="A18200" t="s">
        <v>21</v>
      </c>
      <c r="B18200" t="s">
        <v>1384</v>
      </c>
      <c r="C18200">
        <v>146</v>
      </c>
      <c r="D18200">
        <v>10463.700000000001</v>
      </c>
      <c r="E18200">
        <v>8000</v>
      </c>
      <c r="F18200">
        <v>0</v>
      </c>
      <c r="G18200">
        <v>80000</v>
      </c>
    </row>
    <row r="18201" spans="1:7" x14ac:dyDescent="0.35">
      <c r="A18201" t="s">
        <v>21</v>
      </c>
      <c r="B18201" t="s">
        <v>1842</v>
      </c>
      <c r="C18201">
        <v>4</v>
      </c>
      <c r="D18201">
        <v>9750</v>
      </c>
      <c r="E18201">
        <v>8000</v>
      </c>
      <c r="F18201">
        <v>6000</v>
      </c>
      <c r="G18201">
        <v>15000</v>
      </c>
    </row>
    <row r="18202" spans="1:7" x14ac:dyDescent="0.35">
      <c r="A18202" t="s">
        <v>21</v>
      </c>
      <c r="B18202" t="s">
        <v>1843</v>
      </c>
      <c r="C18202">
        <v>14</v>
      </c>
      <c r="D18202">
        <v>8450</v>
      </c>
      <c r="E18202">
        <v>9000</v>
      </c>
      <c r="F18202">
        <v>300</v>
      </c>
      <c r="G18202">
        <v>15000</v>
      </c>
    </row>
    <row r="18203" spans="1:7" x14ac:dyDescent="0.35">
      <c r="A18203" t="s">
        <v>22</v>
      </c>
      <c r="B18203" t="s">
        <v>1384</v>
      </c>
      <c r="C18203">
        <v>139</v>
      </c>
      <c r="D18203">
        <v>5997.37</v>
      </c>
      <c r="E18203">
        <v>4000</v>
      </c>
      <c r="F18203">
        <v>0</v>
      </c>
      <c r="G18203">
        <v>40000</v>
      </c>
    </row>
    <row r="18204" spans="1:7" x14ac:dyDescent="0.35">
      <c r="A18204" t="s">
        <v>22</v>
      </c>
      <c r="B18204" t="s">
        <v>1842</v>
      </c>
      <c r="C18204">
        <v>6</v>
      </c>
      <c r="D18204">
        <v>5480.71</v>
      </c>
      <c r="E18204">
        <v>4000</v>
      </c>
      <c r="F18204">
        <v>3000</v>
      </c>
      <c r="G18204">
        <v>12000</v>
      </c>
    </row>
    <row r="18205" spans="1:7" x14ac:dyDescent="0.35">
      <c r="A18205" t="s">
        <v>22</v>
      </c>
      <c r="B18205" t="s">
        <v>1843</v>
      </c>
      <c r="C18205">
        <v>11</v>
      </c>
      <c r="D18205">
        <v>3175.46</v>
      </c>
      <c r="E18205">
        <v>2000</v>
      </c>
      <c r="F18205">
        <v>800</v>
      </c>
      <c r="G18205">
        <v>10000</v>
      </c>
    </row>
    <row r="18206" spans="1:7" x14ac:dyDescent="0.35">
      <c r="A18206" t="s">
        <v>22</v>
      </c>
      <c r="B18206" t="s">
        <v>339</v>
      </c>
      <c r="C18206">
        <v>1</v>
      </c>
      <c r="D18206">
        <v>10000</v>
      </c>
      <c r="E18206">
        <v>10000</v>
      </c>
      <c r="F18206">
        <v>10000</v>
      </c>
      <c r="G18206">
        <v>10000</v>
      </c>
    </row>
    <row r="18207" spans="1:7" x14ac:dyDescent="0.35">
      <c r="A18207" t="s">
        <v>23</v>
      </c>
      <c r="B18207" t="s">
        <v>1384</v>
      </c>
      <c r="C18207">
        <v>81</v>
      </c>
      <c r="D18207">
        <v>6320.72</v>
      </c>
      <c r="E18207">
        <v>5000</v>
      </c>
      <c r="F18207">
        <v>500</v>
      </c>
      <c r="G18207">
        <v>20000</v>
      </c>
    </row>
    <row r="18208" spans="1:7" x14ac:dyDescent="0.35">
      <c r="A18208" t="s">
        <v>23</v>
      </c>
      <c r="B18208" t="s">
        <v>1842</v>
      </c>
      <c r="C18208">
        <v>10</v>
      </c>
      <c r="D18208">
        <v>8305.7000000000007</v>
      </c>
      <c r="E18208">
        <v>5000</v>
      </c>
      <c r="F18208">
        <v>0</v>
      </c>
      <c r="G18208">
        <v>30000</v>
      </c>
    </row>
    <row r="18209" spans="1:7" x14ac:dyDescent="0.35">
      <c r="A18209" t="s">
        <v>23</v>
      </c>
      <c r="B18209" t="s">
        <v>1843</v>
      </c>
      <c r="C18209">
        <v>64</v>
      </c>
      <c r="D18209">
        <v>4135.2299999999996</v>
      </c>
      <c r="E18209">
        <v>3000</v>
      </c>
      <c r="F18209">
        <v>200</v>
      </c>
      <c r="G18209">
        <v>20000</v>
      </c>
    </row>
    <row r="18210" spans="1:7" x14ac:dyDescent="0.35">
      <c r="A18210" t="s">
        <v>23</v>
      </c>
      <c r="B18210" t="s">
        <v>339</v>
      </c>
      <c r="C18210">
        <v>1</v>
      </c>
      <c r="D18210">
        <v>10000</v>
      </c>
      <c r="E18210">
        <v>10000</v>
      </c>
      <c r="F18210">
        <v>10000</v>
      </c>
      <c r="G18210">
        <v>10000</v>
      </c>
    </row>
    <row r="18211" spans="1:7" x14ac:dyDescent="0.35">
      <c r="A18211" t="s">
        <v>24</v>
      </c>
      <c r="B18211" t="s">
        <v>1384</v>
      </c>
      <c r="C18211">
        <v>132</v>
      </c>
      <c r="D18211">
        <v>8163.74</v>
      </c>
      <c r="E18211">
        <v>6000</v>
      </c>
      <c r="F18211">
        <v>10</v>
      </c>
      <c r="G18211">
        <v>40000</v>
      </c>
    </row>
    <row r="18212" spans="1:7" x14ac:dyDescent="0.35">
      <c r="A18212" t="s">
        <v>24</v>
      </c>
      <c r="B18212" t="s">
        <v>1842</v>
      </c>
      <c r="C18212">
        <v>6</v>
      </c>
      <c r="D18212">
        <v>2607.4499999999998</v>
      </c>
      <c r="E18212">
        <v>3000</v>
      </c>
      <c r="F18212">
        <v>1000</v>
      </c>
      <c r="G18212">
        <v>5000</v>
      </c>
    </row>
    <row r="18213" spans="1:7" x14ac:dyDescent="0.35">
      <c r="A18213" t="s">
        <v>24</v>
      </c>
      <c r="B18213" t="s">
        <v>1843</v>
      </c>
      <c r="C18213">
        <v>15</v>
      </c>
      <c r="D18213">
        <v>10660.41</v>
      </c>
      <c r="E18213">
        <v>5000</v>
      </c>
      <c r="F18213">
        <v>1500</v>
      </c>
      <c r="G18213">
        <v>45000</v>
      </c>
    </row>
    <row r="18214" spans="1:7" x14ac:dyDescent="0.35">
      <c r="A18214" t="s">
        <v>25</v>
      </c>
      <c r="B18214" t="s">
        <v>1384</v>
      </c>
      <c r="C18214">
        <v>137</v>
      </c>
      <c r="D18214">
        <v>6374.17</v>
      </c>
      <c r="E18214">
        <v>5000</v>
      </c>
      <c r="F18214">
        <v>0</v>
      </c>
      <c r="G18214">
        <v>30000</v>
      </c>
    </row>
    <row r="18215" spans="1:7" x14ac:dyDescent="0.35">
      <c r="A18215" t="s">
        <v>25</v>
      </c>
      <c r="B18215" t="s">
        <v>1842</v>
      </c>
      <c r="C18215">
        <v>4</v>
      </c>
      <c r="D18215">
        <v>7105.18</v>
      </c>
      <c r="E18215">
        <v>6000</v>
      </c>
      <c r="F18215">
        <v>2000</v>
      </c>
      <c r="G18215">
        <v>10000</v>
      </c>
    </row>
    <row r="18216" spans="1:7" x14ac:dyDescent="0.35">
      <c r="A18216" t="s">
        <v>25</v>
      </c>
      <c r="B18216" t="s">
        <v>1843</v>
      </c>
      <c r="C18216">
        <v>10</v>
      </c>
      <c r="D18216">
        <v>6969.96</v>
      </c>
      <c r="E18216">
        <v>4000</v>
      </c>
      <c r="F18216">
        <v>1000</v>
      </c>
      <c r="G18216">
        <v>20000</v>
      </c>
    </row>
    <row r="18217" spans="1:7" x14ac:dyDescent="0.35">
      <c r="A18217" t="s">
        <v>25</v>
      </c>
      <c r="B18217" t="s">
        <v>339</v>
      </c>
      <c r="C18217">
        <v>3</v>
      </c>
      <c r="D18217">
        <v>9701.73</v>
      </c>
      <c r="E18217">
        <v>12000</v>
      </c>
      <c r="F18217">
        <v>6000</v>
      </c>
      <c r="G18217">
        <v>12000</v>
      </c>
    </row>
    <row r="18218" spans="1:7" x14ac:dyDescent="0.35">
      <c r="A18218" t="s">
        <v>26</v>
      </c>
      <c r="B18218" t="s">
        <v>1384</v>
      </c>
      <c r="C18218">
        <v>142</v>
      </c>
      <c r="D18218">
        <v>6132.35</v>
      </c>
      <c r="E18218">
        <v>5000</v>
      </c>
      <c r="F18218">
        <v>0</v>
      </c>
      <c r="G18218">
        <v>30000</v>
      </c>
    </row>
    <row r="18219" spans="1:7" x14ac:dyDescent="0.35">
      <c r="A18219" t="s">
        <v>26</v>
      </c>
      <c r="B18219" t="s">
        <v>1842</v>
      </c>
      <c r="C18219">
        <v>1</v>
      </c>
      <c r="D18219">
        <v>2000</v>
      </c>
      <c r="E18219">
        <v>2000</v>
      </c>
      <c r="F18219">
        <v>2000</v>
      </c>
      <c r="G18219">
        <v>2000</v>
      </c>
    </row>
    <row r="18220" spans="1:7" x14ac:dyDescent="0.35">
      <c r="A18220" t="s">
        <v>26</v>
      </c>
      <c r="B18220" t="s">
        <v>1843</v>
      </c>
      <c r="C18220">
        <v>15</v>
      </c>
      <c r="D18220">
        <v>7649.65</v>
      </c>
      <c r="E18220">
        <v>8000</v>
      </c>
      <c r="F18220">
        <v>1000</v>
      </c>
      <c r="G18220">
        <v>15000</v>
      </c>
    </row>
    <row r="18221" spans="1:7" x14ac:dyDescent="0.35">
      <c r="A18221" t="s">
        <v>26</v>
      </c>
      <c r="B18221" t="s">
        <v>339</v>
      </c>
      <c r="C18221">
        <v>2</v>
      </c>
      <c r="D18221">
        <v>8444.43</v>
      </c>
      <c r="E18221">
        <v>10000</v>
      </c>
      <c r="F18221">
        <v>3900</v>
      </c>
      <c r="G18221">
        <v>10000</v>
      </c>
    </row>
    <row r="18222" spans="1:7" x14ac:dyDescent="0.35">
      <c r="A18222" t="s">
        <v>27</v>
      </c>
      <c r="B18222" t="s">
        <v>1384</v>
      </c>
      <c r="C18222">
        <v>145</v>
      </c>
      <c r="D18222">
        <v>6227.13</v>
      </c>
      <c r="E18222">
        <v>5000</v>
      </c>
      <c r="F18222">
        <v>100</v>
      </c>
      <c r="G18222">
        <v>35000</v>
      </c>
    </row>
    <row r="18223" spans="1:7" x14ac:dyDescent="0.35">
      <c r="A18223" t="s">
        <v>27</v>
      </c>
      <c r="B18223" t="s">
        <v>1842</v>
      </c>
      <c r="C18223">
        <v>5</v>
      </c>
      <c r="D18223">
        <v>4088.25</v>
      </c>
      <c r="E18223">
        <v>1000</v>
      </c>
      <c r="F18223">
        <v>500</v>
      </c>
      <c r="G18223">
        <v>12000</v>
      </c>
    </row>
    <row r="18224" spans="1:7" x14ac:dyDescent="0.35">
      <c r="A18224" t="s">
        <v>27</v>
      </c>
      <c r="B18224" t="s">
        <v>1843</v>
      </c>
      <c r="C18224">
        <v>7</v>
      </c>
      <c r="D18224">
        <v>12192.22</v>
      </c>
      <c r="E18224">
        <v>7000</v>
      </c>
      <c r="F18224">
        <v>4000</v>
      </c>
      <c r="G18224">
        <v>30000</v>
      </c>
    </row>
    <row r="18225" spans="1:7" x14ac:dyDescent="0.35">
      <c r="A18225" t="s">
        <v>28</v>
      </c>
      <c r="B18225" t="s">
        <v>1384</v>
      </c>
      <c r="C18225">
        <v>133</v>
      </c>
      <c r="D18225">
        <v>5648.78</v>
      </c>
      <c r="E18225">
        <v>5000</v>
      </c>
      <c r="F18225">
        <v>400</v>
      </c>
      <c r="G18225">
        <v>40000</v>
      </c>
    </row>
    <row r="18226" spans="1:7" x14ac:dyDescent="0.35">
      <c r="A18226" t="s">
        <v>28</v>
      </c>
      <c r="B18226" t="s">
        <v>1842</v>
      </c>
      <c r="C18226">
        <v>7</v>
      </c>
      <c r="D18226">
        <v>6251.2</v>
      </c>
      <c r="E18226">
        <v>8000</v>
      </c>
      <c r="F18226">
        <v>2000</v>
      </c>
      <c r="G18226">
        <v>10000</v>
      </c>
    </row>
    <row r="18227" spans="1:7" x14ac:dyDescent="0.35">
      <c r="A18227" t="s">
        <v>28</v>
      </c>
      <c r="B18227" t="s">
        <v>1843</v>
      </c>
      <c r="C18227">
        <v>17</v>
      </c>
      <c r="D18227">
        <v>4375.22</v>
      </c>
      <c r="E18227">
        <v>5000</v>
      </c>
      <c r="F18227">
        <v>1000</v>
      </c>
      <c r="G18227">
        <v>10000</v>
      </c>
    </row>
    <row r="18228" spans="1:7" x14ac:dyDescent="0.35">
      <c r="A18228" t="s">
        <v>28</v>
      </c>
      <c r="B18228" t="s">
        <v>339</v>
      </c>
      <c r="C18228">
        <v>1</v>
      </c>
      <c r="D18228">
        <v>20000</v>
      </c>
      <c r="E18228">
        <v>20000</v>
      </c>
      <c r="F18228">
        <v>20000</v>
      </c>
      <c r="G18228">
        <v>20000</v>
      </c>
    </row>
    <row r="18229" spans="1:7" x14ac:dyDescent="0.35">
      <c r="A18229" t="s">
        <v>29</v>
      </c>
      <c r="B18229" t="s">
        <v>1384</v>
      </c>
      <c r="C18229">
        <v>155</v>
      </c>
      <c r="D18229">
        <v>7403.28</v>
      </c>
      <c r="E18229">
        <v>6000</v>
      </c>
      <c r="F18229">
        <v>0</v>
      </c>
      <c r="G18229">
        <v>30000</v>
      </c>
    </row>
    <row r="18230" spans="1:7" x14ac:dyDescent="0.35">
      <c r="A18230" t="s">
        <v>29</v>
      </c>
      <c r="B18230" t="s">
        <v>1842</v>
      </c>
      <c r="C18230">
        <v>2</v>
      </c>
      <c r="D18230">
        <v>4375.22</v>
      </c>
      <c r="E18230">
        <v>4500</v>
      </c>
      <c r="F18230">
        <v>4000</v>
      </c>
      <c r="G18230">
        <v>4500</v>
      </c>
    </row>
    <row r="18231" spans="1:7" x14ac:dyDescent="0.35">
      <c r="A18231" t="s">
        <v>29</v>
      </c>
      <c r="B18231" t="s">
        <v>1843</v>
      </c>
      <c r="C18231">
        <v>11</v>
      </c>
      <c r="D18231">
        <v>5878.42</v>
      </c>
      <c r="E18231">
        <v>3500</v>
      </c>
      <c r="F18231">
        <v>0</v>
      </c>
      <c r="G18231">
        <v>15000</v>
      </c>
    </row>
    <row r="18232" spans="1:7" x14ac:dyDescent="0.35">
      <c r="A18232" t="s">
        <v>30</v>
      </c>
      <c r="B18232" t="s">
        <v>1384</v>
      </c>
      <c r="C18232">
        <v>139</v>
      </c>
      <c r="D18232">
        <v>8577.99</v>
      </c>
      <c r="E18232">
        <v>8000</v>
      </c>
      <c r="F18232">
        <v>600</v>
      </c>
      <c r="G18232">
        <v>50000</v>
      </c>
    </row>
    <row r="18233" spans="1:7" x14ac:dyDescent="0.35">
      <c r="A18233" t="s">
        <v>30</v>
      </c>
      <c r="B18233" t="s">
        <v>1842</v>
      </c>
      <c r="C18233">
        <v>2</v>
      </c>
      <c r="D18233">
        <v>8118.52</v>
      </c>
      <c r="E18233">
        <v>11000</v>
      </c>
      <c r="F18233">
        <v>5000</v>
      </c>
      <c r="G18233">
        <v>11000</v>
      </c>
    </row>
    <row r="18234" spans="1:7" x14ac:dyDescent="0.35">
      <c r="A18234" t="s">
        <v>30</v>
      </c>
      <c r="B18234" t="s">
        <v>1843</v>
      </c>
      <c r="C18234">
        <v>14</v>
      </c>
      <c r="D18234">
        <v>7985.54</v>
      </c>
      <c r="E18234">
        <v>8000</v>
      </c>
      <c r="F18234">
        <v>1000</v>
      </c>
      <c r="G18234">
        <v>20000</v>
      </c>
    </row>
    <row r="18235" spans="1:7" x14ac:dyDescent="0.35">
      <c r="A18235" t="s">
        <v>31</v>
      </c>
      <c r="B18235" t="s">
        <v>1384</v>
      </c>
      <c r="C18235">
        <v>23</v>
      </c>
      <c r="D18235">
        <v>5916.38</v>
      </c>
      <c r="E18235">
        <v>6000</v>
      </c>
      <c r="F18235">
        <v>300</v>
      </c>
      <c r="G18235">
        <v>15000</v>
      </c>
    </row>
    <row r="18236" spans="1:7" x14ac:dyDescent="0.35">
      <c r="A18236" t="s">
        <v>31</v>
      </c>
      <c r="B18236" t="s">
        <v>1842</v>
      </c>
      <c r="C18236">
        <v>6</v>
      </c>
      <c r="D18236">
        <v>3531.5</v>
      </c>
      <c r="E18236">
        <v>3500</v>
      </c>
      <c r="F18236">
        <v>1000</v>
      </c>
      <c r="G18236">
        <v>15000</v>
      </c>
    </row>
    <row r="18237" spans="1:7" x14ac:dyDescent="0.35">
      <c r="A18237" t="s">
        <v>31</v>
      </c>
      <c r="B18237" t="s">
        <v>1843</v>
      </c>
      <c r="C18237">
        <v>137</v>
      </c>
      <c r="D18237">
        <v>4772.8500000000004</v>
      </c>
      <c r="E18237">
        <v>4000</v>
      </c>
      <c r="F18237">
        <v>100</v>
      </c>
      <c r="G18237">
        <v>16000</v>
      </c>
    </row>
    <row r="18238" spans="1:7" x14ac:dyDescent="0.35">
      <c r="A18238" t="s">
        <v>31</v>
      </c>
      <c r="B18238" t="s">
        <v>339</v>
      </c>
      <c r="C18238">
        <v>2</v>
      </c>
      <c r="D18238">
        <v>1886.34</v>
      </c>
      <c r="E18238">
        <v>2500</v>
      </c>
      <c r="F18238">
        <v>1000</v>
      </c>
      <c r="G18238">
        <v>2500</v>
      </c>
    </row>
    <row r="18239" spans="1:7" x14ac:dyDescent="0.35">
      <c r="A18239" t="s">
        <v>32</v>
      </c>
      <c r="B18239" t="s">
        <v>1384</v>
      </c>
      <c r="C18239">
        <v>2924</v>
      </c>
      <c r="D18239">
        <v>7023.15</v>
      </c>
      <c r="E18239">
        <v>5000</v>
      </c>
      <c r="F18239">
        <v>0</v>
      </c>
      <c r="G18239">
        <v>80000</v>
      </c>
    </row>
    <row r="18240" spans="1:7" x14ac:dyDescent="0.35">
      <c r="A18240" t="s">
        <v>32</v>
      </c>
      <c r="B18240" t="s">
        <v>1842</v>
      </c>
      <c r="C18240">
        <v>111</v>
      </c>
      <c r="D18240">
        <v>7053.12</v>
      </c>
      <c r="E18240">
        <v>5000</v>
      </c>
      <c r="F18240">
        <v>0</v>
      </c>
      <c r="G18240">
        <v>30000</v>
      </c>
    </row>
    <row r="18241" spans="1:7" x14ac:dyDescent="0.35">
      <c r="A18241" t="s">
        <v>32</v>
      </c>
      <c r="B18241" t="s">
        <v>1843</v>
      </c>
      <c r="C18241">
        <v>793</v>
      </c>
      <c r="D18241">
        <v>6443.78</v>
      </c>
      <c r="E18241">
        <v>5000</v>
      </c>
      <c r="F18241">
        <v>0</v>
      </c>
      <c r="G18241">
        <v>80000</v>
      </c>
    </row>
    <row r="18242" spans="1:7" x14ac:dyDescent="0.35">
      <c r="A18242" t="s">
        <v>32</v>
      </c>
      <c r="B18242" t="s">
        <v>339</v>
      </c>
      <c r="C18242">
        <v>19</v>
      </c>
      <c r="D18242">
        <v>7104.44</v>
      </c>
      <c r="E18242">
        <v>6000</v>
      </c>
      <c r="F18242">
        <v>200</v>
      </c>
      <c r="G18242">
        <v>20000</v>
      </c>
    </row>
    <row r="18244" spans="1:7" x14ac:dyDescent="0.35">
      <c r="A18244" t="s">
        <v>1844</v>
      </c>
    </row>
    <row r="18245" spans="1:7" x14ac:dyDescent="0.35">
      <c r="A18245" t="s">
        <v>2</v>
      </c>
      <c r="B18245" t="s">
        <v>1170</v>
      </c>
      <c r="C18245" t="s">
        <v>1780</v>
      </c>
      <c r="D18245" t="s">
        <v>1781</v>
      </c>
      <c r="E18245" t="s">
        <v>1782</v>
      </c>
      <c r="F18245" t="s">
        <v>1783</v>
      </c>
      <c r="G18245" t="s">
        <v>1784</v>
      </c>
    </row>
    <row r="18246" spans="1:7" x14ac:dyDescent="0.35">
      <c r="A18246" t="s">
        <v>8</v>
      </c>
      <c r="B18246" t="s">
        <v>1171</v>
      </c>
      <c r="C18246">
        <v>170</v>
      </c>
      <c r="D18246">
        <v>5514.63</v>
      </c>
      <c r="E18246">
        <v>4200</v>
      </c>
      <c r="F18246">
        <v>0</v>
      </c>
      <c r="G18246">
        <v>30000</v>
      </c>
    </row>
    <row r="18247" spans="1:7" x14ac:dyDescent="0.35">
      <c r="A18247" t="s">
        <v>9</v>
      </c>
      <c r="B18247" t="s">
        <v>1171</v>
      </c>
      <c r="C18247">
        <v>146</v>
      </c>
      <c r="D18247">
        <v>6547.51</v>
      </c>
      <c r="E18247">
        <v>5000</v>
      </c>
      <c r="F18247">
        <v>0</v>
      </c>
      <c r="G18247">
        <v>30000</v>
      </c>
    </row>
    <row r="18248" spans="1:7" x14ac:dyDescent="0.35">
      <c r="A18248" t="s">
        <v>10</v>
      </c>
      <c r="B18248" t="s">
        <v>1171</v>
      </c>
      <c r="C18248">
        <v>162</v>
      </c>
      <c r="D18248">
        <v>5791.07</v>
      </c>
      <c r="E18248">
        <v>4900</v>
      </c>
      <c r="F18248">
        <v>0</v>
      </c>
      <c r="G18248">
        <v>20000</v>
      </c>
    </row>
    <row r="18249" spans="1:7" x14ac:dyDescent="0.35">
      <c r="A18249" t="s">
        <v>11</v>
      </c>
      <c r="B18249" t="s">
        <v>1171</v>
      </c>
      <c r="C18249">
        <v>168</v>
      </c>
      <c r="D18249">
        <v>7145.35</v>
      </c>
      <c r="E18249">
        <v>6000</v>
      </c>
      <c r="F18249">
        <v>700</v>
      </c>
      <c r="G18249">
        <v>40000</v>
      </c>
    </row>
    <row r="18250" spans="1:7" x14ac:dyDescent="0.35">
      <c r="A18250" t="s">
        <v>12</v>
      </c>
      <c r="B18250" t="s">
        <v>1171</v>
      </c>
      <c r="C18250">
        <v>12</v>
      </c>
      <c r="D18250">
        <v>4724.55</v>
      </c>
      <c r="E18250">
        <v>3000</v>
      </c>
      <c r="F18250">
        <v>500</v>
      </c>
      <c r="G18250">
        <v>15000</v>
      </c>
    </row>
    <row r="18251" spans="1:7" x14ac:dyDescent="0.35">
      <c r="A18251" t="s">
        <v>12</v>
      </c>
      <c r="B18251" t="s">
        <v>1172</v>
      </c>
      <c r="C18251">
        <v>153</v>
      </c>
      <c r="D18251">
        <v>6823.53</v>
      </c>
      <c r="E18251">
        <v>5000</v>
      </c>
      <c r="F18251">
        <v>0</v>
      </c>
      <c r="G18251">
        <v>30000</v>
      </c>
    </row>
    <row r="18252" spans="1:7" x14ac:dyDescent="0.35">
      <c r="A18252" t="s">
        <v>13</v>
      </c>
      <c r="B18252" t="s">
        <v>1171</v>
      </c>
      <c r="C18252">
        <v>5</v>
      </c>
      <c r="D18252">
        <v>21111.26</v>
      </c>
      <c r="E18252">
        <v>7500</v>
      </c>
      <c r="F18252">
        <v>4000</v>
      </c>
      <c r="G18252">
        <v>80000</v>
      </c>
    </row>
    <row r="18253" spans="1:7" x14ac:dyDescent="0.35">
      <c r="A18253" t="s">
        <v>13</v>
      </c>
      <c r="B18253" t="s">
        <v>1172</v>
      </c>
      <c r="C18253">
        <v>157</v>
      </c>
      <c r="D18253">
        <v>5603.06</v>
      </c>
      <c r="E18253">
        <v>4500</v>
      </c>
      <c r="F18253">
        <v>0</v>
      </c>
      <c r="G18253">
        <v>30000</v>
      </c>
    </row>
    <row r="18254" spans="1:7" x14ac:dyDescent="0.35">
      <c r="A18254" t="s">
        <v>14</v>
      </c>
      <c r="B18254" t="s">
        <v>1171</v>
      </c>
      <c r="C18254">
        <v>95</v>
      </c>
      <c r="D18254">
        <v>7741.19</v>
      </c>
      <c r="E18254">
        <v>7000</v>
      </c>
      <c r="F18254">
        <v>200</v>
      </c>
      <c r="G18254">
        <v>35000</v>
      </c>
    </row>
    <row r="18255" spans="1:7" x14ac:dyDescent="0.35">
      <c r="A18255" t="s">
        <v>14</v>
      </c>
      <c r="B18255" t="s">
        <v>1172</v>
      </c>
      <c r="C18255">
        <v>60</v>
      </c>
      <c r="D18255">
        <v>6563.03</v>
      </c>
      <c r="E18255">
        <v>5000</v>
      </c>
      <c r="F18255">
        <v>0</v>
      </c>
      <c r="G18255">
        <v>30000</v>
      </c>
    </row>
    <row r="18256" spans="1:7" x14ac:dyDescent="0.35">
      <c r="A18256" t="s">
        <v>15</v>
      </c>
      <c r="B18256" t="s">
        <v>1171</v>
      </c>
      <c r="C18256">
        <v>167</v>
      </c>
      <c r="D18256">
        <v>6176.9</v>
      </c>
      <c r="E18256">
        <v>5000</v>
      </c>
      <c r="F18256">
        <v>0</v>
      </c>
      <c r="G18256">
        <v>40000</v>
      </c>
    </row>
    <row r="18257" spans="1:7" x14ac:dyDescent="0.35">
      <c r="A18257" t="s">
        <v>16</v>
      </c>
      <c r="B18257" t="s">
        <v>1171</v>
      </c>
      <c r="C18257">
        <v>162</v>
      </c>
      <c r="D18257">
        <v>6152.49</v>
      </c>
      <c r="E18257">
        <v>5000</v>
      </c>
      <c r="F18257">
        <v>0</v>
      </c>
      <c r="G18257">
        <v>30000</v>
      </c>
    </row>
    <row r="18258" spans="1:7" x14ac:dyDescent="0.35">
      <c r="A18258" t="s">
        <v>17</v>
      </c>
      <c r="B18258" t="s">
        <v>1171</v>
      </c>
      <c r="C18258">
        <v>166</v>
      </c>
      <c r="D18258">
        <v>5493.8</v>
      </c>
      <c r="E18258">
        <v>4000</v>
      </c>
      <c r="F18258">
        <v>100</v>
      </c>
      <c r="G18258">
        <v>20000</v>
      </c>
    </row>
    <row r="18259" spans="1:7" x14ac:dyDescent="0.35">
      <c r="A18259" t="s">
        <v>18</v>
      </c>
      <c r="B18259" t="s">
        <v>1171</v>
      </c>
      <c r="C18259">
        <v>21</v>
      </c>
      <c r="D18259">
        <v>3233.31</v>
      </c>
      <c r="E18259">
        <v>2000</v>
      </c>
      <c r="F18259">
        <v>400</v>
      </c>
      <c r="G18259">
        <v>12000</v>
      </c>
    </row>
    <row r="18260" spans="1:7" x14ac:dyDescent="0.35">
      <c r="A18260" t="s">
        <v>18</v>
      </c>
      <c r="B18260" t="s">
        <v>1172</v>
      </c>
      <c r="C18260">
        <v>145</v>
      </c>
      <c r="D18260">
        <v>3902.6</v>
      </c>
      <c r="E18260">
        <v>3000</v>
      </c>
      <c r="F18260">
        <v>0</v>
      </c>
      <c r="G18260">
        <v>17000</v>
      </c>
    </row>
    <row r="18261" spans="1:7" x14ac:dyDescent="0.35">
      <c r="A18261" t="s">
        <v>19</v>
      </c>
      <c r="B18261" t="s">
        <v>1171</v>
      </c>
      <c r="C18261">
        <v>117</v>
      </c>
      <c r="D18261">
        <v>5929.4</v>
      </c>
      <c r="E18261">
        <v>5000</v>
      </c>
      <c r="F18261">
        <v>0</v>
      </c>
      <c r="G18261">
        <v>25000</v>
      </c>
    </row>
    <row r="18262" spans="1:7" x14ac:dyDescent="0.35">
      <c r="A18262" t="s">
        <v>19</v>
      </c>
      <c r="B18262" t="s">
        <v>1172</v>
      </c>
      <c r="C18262">
        <v>31</v>
      </c>
      <c r="D18262">
        <v>4634.6099999999997</v>
      </c>
      <c r="E18262">
        <v>3000</v>
      </c>
      <c r="F18262">
        <v>1500</v>
      </c>
      <c r="G18262">
        <v>20000</v>
      </c>
    </row>
    <row r="18263" spans="1:7" x14ac:dyDescent="0.35">
      <c r="A18263" t="s">
        <v>20</v>
      </c>
      <c r="B18263" t="s">
        <v>1171</v>
      </c>
      <c r="C18263">
        <v>160</v>
      </c>
      <c r="D18263">
        <v>9074.3799999999992</v>
      </c>
      <c r="E18263">
        <v>6000</v>
      </c>
      <c r="F18263">
        <v>0</v>
      </c>
      <c r="G18263">
        <v>60000</v>
      </c>
    </row>
    <row r="18264" spans="1:7" x14ac:dyDescent="0.35">
      <c r="A18264" t="s">
        <v>21</v>
      </c>
      <c r="B18264" t="s">
        <v>1171</v>
      </c>
      <c r="C18264">
        <v>164</v>
      </c>
      <c r="D18264">
        <v>10274.39</v>
      </c>
      <c r="E18264">
        <v>8000</v>
      </c>
      <c r="F18264">
        <v>0</v>
      </c>
      <c r="G18264">
        <v>80000</v>
      </c>
    </row>
    <row r="18265" spans="1:7" x14ac:dyDescent="0.35">
      <c r="A18265" t="s">
        <v>22</v>
      </c>
      <c r="B18265" t="s">
        <v>1171</v>
      </c>
      <c r="C18265">
        <v>157</v>
      </c>
      <c r="D18265">
        <v>5771.35</v>
      </c>
      <c r="E18265">
        <v>4000</v>
      </c>
      <c r="F18265">
        <v>0</v>
      </c>
      <c r="G18265">
        <v>40000</v>
      </c>
    </row>
    <row r="18266" spans="1:7" x14ac:dyDescent="0.35">
      <c r="A18266" t="s">
        <v>23</v>
      </c>
      <c r="B18266" t="s">
        <v>1171</v>
      </c>
      <c r="C18266">
        <v>20</v>
      </c>
      <c r="D18266">
        <v>4485.8100000000004</v>
      </c>
      <c r="E18266">
        <v>3000</v>
      </c>
      <c r="F18266">
        <v>500</v>
      </c>
      <c r="G18266">
        <v>20000</v>
      </c>
    </row>
    <row r="18267" spans="1:7" x14ac:dyDescent="0.35">
      <c r="A18267" t="s">
        <v>23</v>
      </c>
      <c r="B18267" t="s">
        <v>1172</v>
      </c>
      <c r="C18267">
        <v>136</v>
      </c>
      <c r="D18267">
        <v>5983.16</v>
      </c>
      <c r="E18267">
        <v>5000</v>
      </c>
      <c r="F18267">
        <v>0</v>
      </c>
      <c r="G18267">
        <v>30000</v>
      </c>
    </row>
    <row r="18268" spans="1:7" x14ac:dyDescent="0.35">
      <c r="A18268" t="s">
        <v>24</v>
      </c>
      <c r="B18268" t="s">
        <v>1171</v>
      </c>
      <c r="C18268">
        <v>153</v>
      </c>
      <c r="D18268">
        <v>8148.39</v>
      </c>
      <c r="E18268">
        <v>6000</v>
      </c>
      <c r="F18268">
        <v>10</v>
      </c>
      <c r="G18268">
        <v>45000</v>
      </c>
    </row>
    <row r="18269" spans="1:7" x14ac:dyDescent="0.35">
      <c r="A18269" t="s">
        <v>25</v>
      </c>
      <c r="B18269" t="s">
        <v>1171</v>
      </c>
      <c r="C18269">
        <v>154</v>
      </c>
      <c r="D18269">
        <v>6504.05</v>
      </c>
      <c r="E18269">
        <v>5000</v>
      </c>
      <c r="F18269">
        <v>0</v>
      </c>
      <c r="G18269">
        <v>30000</v>
      </c>
    </row>
    <row r="18270" spans="1:7" x14ac:dyDescent="0.35">
      <c r="A18270" t="s">
        <v>26</v>
      </c>
      <c r="B18270" t="s">
        <v>1171</v>
      </c>
      <c r="C18270">
        <v>160</v>
      </c>
      <c r="D18270">
        <v>6265.99</v>
      </c>
      <c r="E18270">
        <v>5000</v>
      </c>
      <c r="F18270">
        <v>0</v>
      </c>
      <c r="G18270">
        <v>30000</v>
      </c>
    </row>
    <row r="18271" spans="1:7" x14ac:dyDescent="0.35">
      <c r="A18271" t="s">
        <v>27</v>
      </c>
      <c r="B18271" t="s">
        <v>1171</v>
      </c>
      <c r="C18271">
        <v>157</v>
      </c>
      <c r="D18271">
        <v>6408.96</v>
      </c>
      <c r="E18271">
        <v>5000</v>
      </c>
      <c r="F18271">
        <v>100</v>
      </c>
      <c r="G18271">
        <v>35000</v>
      </c>
    </row>
    <row r="18272" spans="1:7" x14ac:dyDescent="0.35">
      <c r="A18272" t="s">
        <v>28</v>
      </c>
      <c r="B18272" t="s">
        <v>1171</v>
      </c>
      <c r="C18272">
        <v>158</v>
      </c>
      <c r="D18272">
        <v>5619.74</v>
      </c>
      <c r="E18272">
        <v>5000</v>
      </c>
      <c r="F18272">
        <v>400</v>
      </c>
      <c r="G18272">
        <v>40000</v>
      </c>
    </row>
    <row r="18273" spans="1:46" x14ac:dyDescent="0.35">
      <c r="A18273" t="s">
        <v>29</v>
      </c>
      <c r="B18273" t="s">
        <v>1171</v>
      </c>
      <c r="C18273">
        <v>168</v>
      </c>
      <c r="D18273">
        <v>7277.85</v>
      </c>
      <c r="E18273">
        <v>6000</v>
      </c>
      <c r="F18273">
        <v>0</v>
      </c>
      <c r="G18273">
        <v>30000</v>
      </c>
    </row>
    <row r="18274" spans="1:46" x14ac:dyDescent="0.35">
      <c r="A18274" t="s">
        <v>30</v>
      </c>
      <c r="B18274" t="s">
        <v>1171</v>
      </c>
      <c r="C18274">
        <v>155</v>
      </c>
      <c r="D18274">
        <v>8508.69</v>
      </c>
      <c r="E18274">
        <v>8000</v>
      </c>
      <c r="F18274">
        <v>600</v>
      </c>
      <c r="G18274">
        <v>50000</v>
      </c>
    </row>
    <row r="18275" spans="1:46" x14ac:dyDescent="0.35">
      <c r="A18275" t="s">
        <v>31</v>
      </c>
      <c r="B18275" t="s">
        <v>1171</v>
      </c>
      <c r="C18275">
        <v>108</v>
      </c>
      <c r="D18275">
        <v>4888.2299999999996</v>
      </c>
      <c r="E18275">
        <v>4000</v>
      </c>
      <c r="F18275">
        <v>200</v>
      </c>
      <c r="G18275">
        <v>16000</v>
      </c>
    </row>
    <row r="18276" spans="1:46" x14ac:dyDescent="0.35">
      <c r="A18276" t="s">
        <v>31</v>
      </c>
      <c r="B18276" t="s">
        <v>1172</v>
      </c>
      <c r="C18276">
        <v>60</v>
      </c>
      <c r="D18276">
        <v>4798.66</v>
      </c>
      <c r="E18276">
        <v>3500</v>
      </c>
      <c r="F18276">
        <v>100</v>
      </c>
      <c r="G18276">
        <v>15000</v>
      </c>
    </row>
    <row r="18277" spans="1:46" x14ac:dyDescent="0.35">
      <c r="A18277" t="s">
        <v>32</v>
      </c>
      <c r="B18277" t="s">
        <v>1171</v>
      </c>
      <c r="C18277">
        <v>3105</v>
      </c>
      <c r="D18277">
        <v>7147.13</v>
      </c>
      <c r="E18277">
        <v>5000</v>
      </c>
      <c r="F18277">
        <v>0</v>
      </c>
      <c r="G18277">
        <v>80000</v>
      </c>
    </row>
    <row r="18278" spans="1:46" x14ac:dyDescent="0.35">
      <c r="A18278" t="s">
        <v>32</v>
      </c>
      <c r="B18278" t="s">
        <v>1172</v>
      </c>
      <c r="C18278">
        <v>742</v>
      </c>
      <c r="D18278">
        <v>5719.64</v>
      </c>
      <c r="E18278">
        <v>4000</v>
      </c>
      <c r="F18278">
        <v>0</v>
      </c>
      <c r="G18278">
        <v>30000</v>
      </c>
    </row>
    <row r="18280" spans="1:46" x14ac:dyDescent="0.35">
      <c r="A18280" t="s">
        <v>1845</v>
      </c>
    </row>
    <row r="18281" spans="1:46" x14ac:dyDescent="0.35">
      <c r="A18281" t="s">
        <v>2</v>
      </c>
      <c r="B18281" t="s">
        <v>1846</v>
      </c>
      <c r="C18281" t="s">
        <v>1847</v>
      </c>
      <c r="D18281" t="s">
        <v>1848</v>
      </c>
      <c r="E18281" t="s">
        <v>1849</v>
      </c>
      <c r="F18281" t="s">
        <v>1850</v>
      </c>
      <c r="G18281" t="s">
        <v>1851</v>
      </c>
      <c r="H18281" t="s">
        <v>1852</v>
      </c>
      <c r="I18281" t="s">
        <v>1853</v>
      </c>
      <c r="J18281" t="s">
        <v>1854</v>
      </c>
      <c r="K18281" t="s">
        <v>1855</v>
      </c>
      <c r="L18281" t="s">
        <v>1856</v>
      </c>
      <c r="M18281" t="s">
        <v>1857</v>
      </c>
      <c r="N18281" t="s">
        <v>1858</v>
      </c>
      <c r="O18281" t="s">
        <v>1859</v>
      </c>
      <c r="P18281" t="s">
        <v>1860</v>
      </c>
      <c r="Q18281" t="s">
        <v>1861</v>
      </c>
      <c r="R18281" t="s">
        <v>1862</v>
      </c>
      <c r="S18281" t="s">
        <v>1863</v>
      </c>
      <c r="T18281" t="s">
        <v>1864</v>
      </c>
      <c r="U18281" t="s">
        <v>1865</v>
      </c>
      <c r="V18281" t="s">
        <v>1866</v>
      </c>
      <c r="W18281" t="s">
        <v>1867</v>
      </c>
      <c r="X18281" t="s">
        <v>1868</v>
      </c>
      <c r="Y18281" t="s">
        <v>1869</v>
      </c>
      <c r="Z18281" t="s">
        <v>1870</v>
      </c>
      <c r="AA18281" t="s">
        <v>1871</v>
      </c>
      <c r="AB18281" t="s">
        <v>1872</v>
      </c>
      <c r="AC18281" t="s">
        <v>1873</v>
      </c>
      <c r="AD18281" t="s">
        <v>1874</v>
      </c>
      <c r="AE18281" t="s">
        <v>1875</v>
      </c>
      <c r="AF18281" t="s">
        <v>1876</v>
      </c>
      <c r="AG18281" t="s">
        <v>1877</v>
      </c>
      <c r="AH18281" t="s">
        <v>1878</v>
      </c>
      <c r="AI18281" t="s">
        <v>1879</v>
      </c>
      <c r="AJ18281" t="s">
        <v>1880</v>
      </c>
      <c r="AK18281" t="s">
        <v>1881</v>
      </c>
      <c r="AL18281" t="s">
        <v>1882</v>
      </c>
      <c r="AM18281" t="s">
        <v>1883</v>
      </c>
      <c r="AN18281" t="s">
        <v>1884</v>
      </c>
      <c r="AO18281" t="s">
        <v>1885</v>
      </c>
      <c r="AP18281" t="s">
        <v>1886</v>
      </c>
      <c r="AQ18281" t="s">
        <v>1887</v>
      </c>
      <c r="AR18281" t="s">
        <v>1888</v>
      </c>
      <c r="AS18281" t="s">
        <v>1889</v>
      </c>
      <c r="AT18281" t="s">
        <v>1890</v>
      </c>
    </row>
    <row r="18282" spans="1:46" x14ac:dyDescent="0.35">
      <c r="A18282" t="s">
        <v>8</v>
      </c>
      <c r="B18282">
        <v>125</v>
      </c>
      <c r="C18282">
        <v>5315.76</v>
      </c>
      <c r="D18282">
        <v>600</v>
      </c>
      <c r="E18282">
        <v>0</v>
      </c>
      <c r="F18282">
        <v>100000</v>
      </c>
      <c r="G18282">
        <v>119</v>
      </c>
      <c r="H18282">
        <v>949.29</v>
      </c>
      <c r="I18282">
        <v>0</v>
      </c>
      <c r="J18282">
        <v>0</v>
      </c>
      <c r="K18282">
        <v>20000</v>
      </c>
      <c r="L18282">
        <v>175</v>
      </c>
      <c r="M18282">
        <v>7599.12</v>
      </c>
      <c r="N18282">
        <v>4000</v>
      </c>
      <c r="O18282">
        <v>0</v>
      </c>
      <c r="P18282">
        <v>60000</v>
      </c>
      <c r="Q18282">
        <v>144</v>
      </c>
      <c r="R18282">
        <v>6228.27</v>
      </c>
      <c r="S18282">
        <v>3000</v>
      </c>
      <c r="T18282">
        <v>0</v>
      </c>
      <c r="U18282">
        <v>80000</v>
      </c>
      <c r="V18282">
        <v>121</v>
      </c>
      <c r="W18282">
        <v>3293.8</v>
      </c>
      <c r="X18282">
        <v>0</v>
      </c>
      <c r="Y18282">
        <v>0</v>
      </c>
      <c r="Z18282">
        <v>50000</v>
      </c>
      <c r="AA18282">
        <v>118</v>
      </c>
      <c r="AB18282">
        <v>3775.78</v>
      </c>
      <c r="AC18282">
        <v>0</v>
      </c>
      <c r="AD18282">
        <v>0</v>
      </c>
      <c r="AE18282">
        <v>50000</v>
      </c>
      <c r="AF18282">
        <v>120</v>
      </c>
      <c r="AG18282">
        <v>3718.67</v>
      </c>
      <c r="AH18282">
        <v>0</v>
      </c>
      <c r="AI18282">
        <v>0</v>
      </c>
      <c r="AJ18282">
        <v>50000</v>
      </c>
      <c r="AK18282">
        <v>107</v>
      </c>
      <c r="AL18282">
        <v>2239.96</v>
      </c>
      <c r="AM18282">
        <v>0</v>
      </c>
      <c r="AN18282">
        <v>0</v>
      </c>
      <c r="AO18282">
        <v>50000</v>
      </c>
      <c r="AP18282">
        <v>120</v>
      </c>
      <c r="AQ18282">
        <v>3945.65</v>
      </c>
      <c r="AR18282">
        <v>0</v>
      </c>
      <c r="AS18282">
        <v>0</v>
      </c>
      <c r="AT18282">
        <v>45000</v>
      </c>
    </row>
    <row r="18283" spans="1:46" x14ac:dyDescent="0.35">
      <c r="A18283" t="s">
        <v>9</v>
      </c>
      <c r="B18283">
        <v>123</v>
      </c>
      <c r="C18283">
        <v>7994.71</v>
      </c>
      <c r="D18283">
        <v>2000</v>
      </c>
      <c r="E18283">
        <v>0</v>
      </c>
      <c r="F18283">
        <v>100000</v>
      </c>
      <c r="G18283">
        <v>106</v>
      </c>
      <c r="H18283">
        <v>2857.33</v>
      </c>
      <c r="I18283">
        <v>600</v>
      </c>
      <c r="J18283">
        <v>0</v>
      </c>
      <c r="K18283">
        <v>30000</v>
      </c>
      <c r="L18283">
        <v>166</v>
      </c>
      <c r="M18283">
        <v>11745.44</v>
      </c>
      <c r="N18283">
        <v>5000</v>
      </c>
      <c r="O18283">
        <v>0</v>
      </c>
      <c r="P18283">
        <v>120000</v>
      </c>
      <c r="Q18283">
        <v>139</v>
      </c>
      <c r="R18283">
        <v>6980.65</v>
      </c>
      <c r="S18283">
        <v>5000</v>
      </c>
      <c r="T18283">
        <v>0</v>
      </c>
      <c r="U18283">
        <v>50000</v>
      </c>
      <c r="V18283">
        <v>116</v>
      </c>
      <c r="W18283">
        <v>8052.65</v>
      </c>
      <c r="X18283">
        <v>900</v>
      </c>
      <c r="Y18283">
        <v>0</v>
      </c>
      <c r="Z18283">
        <v>100000</v>
      </c>
      <c r="AA18283">
        <v>109</v>
      </c>
      <c r="AB18283">
        <v>6247.03</v>
      </c>
      <c r="AC18283">
        <v>0</v>
      </c>
      <c r="AD18283">
        <v>0</v>
      </c>
      <c r="AE18283">
        <v>100000</v>
      </c>
      <c r="AF18283">
        <v>100</v>
      </c>
      <c r="AG18283">
        <v>3874.79</v>
      </c>
      <c r="AH18283">
        <v>0</v>
      </c>
      <c r="AI18283">
        <v>0</v>
      </c>
      <c r="AJ18283">
        <v>100000</v>
      </c>
      <c r="AK18283">
        <v>82</v>
      </c>
      <c r="AL18283">
        <v>6018.1</v>
      </c>
      <c r="AM18283">
        <v>0</v>
      </c>
      <c r="AN18283">
        <v>0</v>
      </c>
      <c r="AO18283">
        <v>150000</v>
      </c>
      <c r="AP18283">
        <v>104</v>
      </c>
      <c r="AQ18283">
        <v>8681.98</v>
      </c>
      <c r="AR18283">
        <v>0</v>
      </c>
      <c r="AS18283">
        <v>0</v>
      </c>
      <c r="AT18283">
        <v>100000</v>
      </c>
    </row>
    <row r="18284" spans="1:46" x14ac:dyDescent="0.35">
      <c r="A18284" t="s">
        <v>10</v>
      </c>
      <c r="B18284">
        <v>118</v>
      </c>
      <c r="C18284">
        <v>5072.07</v>
      </c>
      <c r="D18284">
        <v>500</v>
      </c>
      <c r="E18284">
        <v>0</v>
      </c>
      <c r="F18284">
        <v>200000</v>
      </c>
      <c r="G18284">
        <v>109</v>
      </c>
      <c r="H18284">
        <v>1381.77</v>
      </c>
      <c r="I18284">
        <v>0</v>
      </c>
      <c r="J18284">
        <v>0</v>
      </c>
      <c r="K18284">
        <v>20000</v>
      </c>
      <c r="L18284">
        <v>178</v>
      </c>
      <c r="M18284">
        <v>10954.47</v>
      </c>
      <c r="N18284">
        <v>5000</v>
      </c>
      <c r="O18284">
        <v>0</v>
      </c>
      <c r="P18284">
        <v>400000</v>
      </c>
      <c r="Q18284">
        <v>133</v>
      </c>
      <c r="R18284">
        <v>4908.29</v>
      </c>
      <c r="S18284">
        <v>3000</v>
      </c>
      <c r="T18284">
        <v>0</v>
      </c>
      <c r="U18284">
        <v>50000</v>
      </c>
      <c r="V18284">
        <v>118</v>
      </c>
      <c r="W18284">
        <v>4323.17</v>
      </c>
      <c r="X18284">
        <v>1000</v>
      </c>
      <c r="Y18284">
        <v>0</v>
      </c>
      <c r="Z18284">
        <v>76000</v>
      </c>
      <c r="AA18284">
        <v>115</v>
      </c>
      <c r="AB18284">
        <v>6300.61</v>
      </c>
      <c r="AC18284">
        <v>0</v>
      </c>
      <c r="AD18284">
        <v>0</v>
      </c>
      <c r="AE18284">
        <v>50000</v>
      </c>
      <c r="AF18284">
        <v>103</v>
      </c>
      <c r="AG18284">
        <v>3853.2</v>
      </c>
      <c r="AH18284">
        <v>0</v>
      </c>
      <c r="AI18284">
        <v>0</v>
      </c>
      <c r="AJ18284">
        <v>100000</v>
      </c>
      <c r="AK18284">
        <v>93</v>
      </c>
      <c r="AL18284">
        <v>4805.32</v>
      </c>
      <c r="AM18284">
        <v>0</v>
      </c>
      <c r="AN18284">
        <v>0</v>
      </c>
      <c r="AO18284">
        <v>100000</v>
      </c>
      <c r="AP18284">
        <v>100</v>
      </c>
      <c r="AQ18284">
        <v>7322.55</v>
      </c>
      <c r="AR18284">
        <v>400</v>
      </c>
      <c r="AS18284">
        <v>0</v>
      </c>
      <c r="AT18284">
        <v>100000</v>
      </c>
    </row>
    <row r="18285" spans="1:46" x14ac:dyDescent="0.35">
      <c r="A18285" t="s">
        <v>11</v>
      </c>
      <c r="B18285">
        <v>141</v>
      </c>
      <c r="C18285">
        <v>9359.4599999999991</v>
      </c>
      <c r="D18285">
        <v>200</v>
      </c>
      <c r="E18285">
        <v>0</v>
      </c>
      <c r="F18285">
        <v>100000</v>
      </c>
      <c r="G18285">
        <v>125</v>
      </c>
      <c r="H18285">
        <v>1553.35</v>
      </c>
      <c r="I18285">
        <v>0</v>
      </c>
      <c r="J18285">
        <v>0</v>
      </c>
      <c r="K18285">
        <v>20000</v>
      </c>
      <c r="L18285">
        <v>176</v>
      </c>
      <c r="M18285">
        <v>11340.55</v>
      </c>
      <c r="N18285">
        <v>5400</v>
      </c>
      <c r="O18285">
        <v>0</v>
      </c>
      <c r="P18285">
        <v>100000</v>
      </c>
      <c r="Q18285">
        <v>161</v>
      </c>
      <c r="R18285">
        <v>7872.76</v>
      </c>
      <c r="S18285">
        <v>4600</v>
      </c>
      <c r="T18285">
        <v>0</v>
      </c>
      <c r="U18285">
        <v>100000</v>
      </c>
      <c r="V18285">
        <v>139</v>
      </c>
      <c r="W18285">
        <v>5282.39</v>
      </c>
      <c r="X18285">
        <v>1000</v>
      </c>
      <c r="Y18285">
        <v>0</v>
      </c>
      <c r="Z18285">
        <v>90000</v>
      </c>
      <c r="AA18285">
        <v>134</v>
      </c>
      <c r="AB18285">
        <v>8689.5300000000007</v>
      </c>
      <c r="AC18285">
        <v>0</v>
      </c>
      <c r="AD18285">
        <v>0</v>
      </c>
      <c r="AE18285">
        <v>180000</v>
      </c>
      <c r="AF18285">
        <v>120</v>
      </c>
      <c r="AG18285">
        <v>4678.88</v>
      </c>
      <c r="AH18285">
        <v>0</v>
      </c>
      <c r="AI18285">
        <v>0</v>
      </c>
      <c r="AJ18285">
        <v>100000</v>
      </c>
      <c r="AK18285">
        <v>118</v>
      </c>
      <c r="AL18285">
        <v>6313.1</v>
      </c>
      <c r="AM18285">
        <v>0</v>
      </c>
      <c r="AN18285">
        <v>0</v>
      </c>
      <c r="AO18285">
        <v>100000</v>
      </c>
      <c r="AP18285">
        <v>124</v>
      </c>
      <c r="AQ18285">
        <v>4871.6899999999996</v>
      </c>
      <c r="AR18285">
        <v>0</v>
      </c>
      <c r="AS18285">
        <v>0</v>
      </c>
      <c r="AT18285">
        <v>100000</v>
      </c>
    </row>
    <row r="18286" spans="1:46" x14ac:dyDescent="0.35">
      <c r="A18286" t="s">
        <v>12</v>
      </c>
      <c r="B18286">
        <v>115</v>
      </c>
      <c r="C18286">
        <v>3315.21</v>
      </c>
      <c r="D18286">
        <v>0</v>
      </c>
      <c r="E18286">
        <v>0</v>
      </c>
      <c r="F18286">
        <v>56000</v>
      </c>
      <c r="G18286">
        <v>119</v>
      </c>
      <c r="H18286">
        <v>1917.66</v>
      </c>
      <c r="I18286">
        <v>0</v>
      </c>
      <c r="J18286">
        <v>0</v>
      </c>
      <c r="K18286">
        <v>40000</v>
      </c>
      <c r="L18286">
        <v>175</v>
      </c>
      <c r="M18286">
        <v>8309.93</v>
      </c>
      <c r="N18286">
        <v>4800</v>
      </c>
      <c r="O18286">
        <v>0</v>
      </c>
      <c r="P18286">
        <v>68000</v>
      </c>
      <c r="Q18286">
        <v>134</v>
      </c>
      <c r="R18286">
        <v>5320.77</v>
      </c>
      <c r="S18286">
        <v>3000</v>
      </c>
      <c r="T18286">
        <v>0</v>
      </c>
      <c r="U18286">
        <v>40000</v>
      </c>
      <c r="V18286">
        <v>118</v>
      </c>
      <c r="W18286">
        <v>1939.35</v>
      </c>
      <c r="X18286">
        <v>0</v>
      </c>
      <c r="Y18286">
        <v>0</v>
      </c>
      <c r="Z18286">
        <v>30000</v>
      </c>
      <c r="AA18286">
        <v>116</v>
      </c>
      <c r="AB18286">
        <v>6082.24</v>
      </c>
      <c r="AC18286">
        <v>0</v>
      </c>
      <c r="AD18286">
        <v>0</v>
      </c>
      <c r="AE18286">
        <v>240000</v>
      </c>
      <c r="AF18286">
        <v>104</v>
      </c>
      <c r="AG18286">
        <v>3938.03</v>
      </c>
      <c r="AH18286">
        <v>0</v>
      </c>
      <c r="AI18286">
        <v>0</v>
      </c>
      <c r="AJ18286">
        <v>100000</v>
      </c>
      <c r="AK18286">
        <v>103</v>
      </c>
      <c r="AL18286">
        <v>3773.36</v>
      </c>
      <c r="AM18286">
        <v>0</v>
      </c>
      <c r="AN18286">
        <v>0</v>
      </c>
      <c r="AO18286">
        <v>150000</v>
      </c>
      <c r="AP18286">
        <v>106</v>
      </c>
      <c r="AQ18286">
        <v>4605.17</v>
      </c>
      <c r="AR18286">
        <v>0</v>
      </c>
      <c r="AS18286">
        <v>0</v>
      </c>
      <c r="AT18286">
        <v>100000</v>
      </c>
    </row>
    <row r="18287" spans="1:46" x14ac:dyDescent="0.35">
      <c r="A18287" t="s">
        <v>13</v>
      </c>
      <c r="B18287">
        <v>129</v>
      </c>
      <c r="C18287">
        <v>4092.81</v>
      </c>
      <c r="D18287">
        <v>0</v>
      </c>
      <c r="E18287">
        <v>0</v>
      </c>
      <c r="F18287">
        <v>90000</v>
      </c>
      <c r="G18287">
        <v>111</v>
      </c>
      <c r="H18287">
        <v>670.72</v>
      </c>
      <c r="I18287">
        <v>0</v>
      </c>
      <c r="J18287">
        <v>0</v>
      </c>
      <c r="K18287">
        <v>15000</v>
      </c>
      <c r="L18287">
        <v>176</v>
      </c>
      <c r="M18287">
        <v>7417.51</v>
      </c>
      <c r="N18287">
        <v>5000</v>
      </c>
      <c r="O18287">
        <v>0</v>
      </c>
      <c r="P18287">
        <v>50000</v>
      </c>
      <c r="Q18287">
        <v>135</v>
      </c>
      <c r="R18287">
        <v>3191.85</v>
      </c>
      <c r="S18287">
        <v>1000</v>
      </c>
      <c r="T18287">
        <v>0</v>
      </c>
      <c r="U18287">
        <v>40000</v>
      </c>
      <c r="V18287">
        <v>115</v>
      </c>
      <c r="W18287">
        <v>1442.5</v>
      </c>
      <c r="X18287">
        <v>0</v>
      </c>
      <c r="Y18287">
        <v>0</v>
      </c>
      <c r="Z18287">
        <v>43000</v>
      </c>
      <c r="AA18287">
        <v>119</v>
      </c>
      <c r="AB18287">
        <v>2483.5300000000002</v>
      </c>
      <c r="AC18287">
        <v>0</v>
      </c>
      <c r="AD18287">
        <v>0</v>
      </c>
      <c r="AE18287">
        <v>45000</v>
      </c>
      <c r="AF18287">
        <v>113</v>
      </c>
      <c r="AG18287">
        <v>3256.26</v>
      </c>
      <c r="AH18287">
        <v>0</v>
      </c>
      <c r="AI18287">
        <v>0</v>
      </c>
      <c r="AJ18287">
        <v>100000</v>
      </c>
      <c r="AK18287">
        <v>95</v>
      </c>
      <c r="AL18287">
        <v>2342.59</v>
      </c>
      <c r="AM18287">
        <v>0</v>
      </c>
      <c r="AN18287">
        <v>0</v>
      </c>
      <c r="AO18287">
        <v>100000</v>
      </c>
      <c r="AP18287">
        <v>109</v>
      </c>
      <c r="AQ18287">
        <v>2734.92</v>
      </c>
      <c r="AR18287">
        <v>0</v>
      </c>
      <c r="AS18287">
        <v>0</v>
      </c>
      <c r="AT18287">
        <v>52000</v>
      </c>
    </row>
    <row r="18288" spans="1:46" x14ac:dyDescent="0.35">
      <c r="A18288" t="s">
        <v>14</v>
      </c>
      <c r="B18288">
        <v>127</v>
      </c>
      <c r="C18288">
        <v>5513.85</v>
      </c>
      <c r="D18288">
        <v>1000</v>
      </c>
      <c r="E18288">
        <v>0</v>
      </c>
      <c r="F18288">
        <v>100000</v>
      </c>
      <c r="G18288">
        <v>113</v>
      </c>
      <c r="H18288">
        <v>1518.8</v>
      </c>
      <c r="I18288">
        <v>300</v>
      </c>
      <c r="J18288">
        <v>0</v>
      </c>
      <c r="K18288">
        <v>20000</v>
      </c>
      <c r="L18288">
        <v>160</v>
      </c>
      <c r="M18288">
        <v>9032.32</v>
      </c>
      <c r="N18288">
        <v>5000</v>
      </c>
      <c r="O18288">
        <v>0</v>
      </c>
      <c r="P18288">
        <v>100000</v>
      </c>
      <c r="Q18288">
        <v>133</v>
      </c>
      <c r="R18288">
        <v>6809.91</v>
      </c>
      <c r="S18288">
        <v>3000</v>
      </c>
      <c r="T18288">
        <v>0</v>
      </c>
      <c r="U18288">
        <v>100000</v>
      </c>
      <c r="V18288">
        <v>106</v>
      </c>
      <c r="W18288">
        <v>4128.07</v>
      </c>
      <c r="X18288">
        <v>500</v>
      </c>
      <c r="Y18288">
        <v>0</v>
      </c>
      <c r="Z18288">
        <v>42000</v>
      </c>
      <c r="AA18288">
        <v>105</v>
      </c>
      <c r="AB18288">
        <v>8864.31</v>
      </c>
      <c r="AC18288">
        <v>0</v>
      </c>
      <c r="AD18288">
        <v>0</v>
      </c>
      <c r="AE18288">
        <v>100000</v>
      </c>
      <c r="AF18288">
        <v>108</v>
      </c>
      <c r="AG18288">
        <v>7059.65</v>
      </c>
      <c r="AH18288">
        <v>0</v>
      </c>
      <c r="AI18288">
        <v>0</v>
      </c>
      <c r="AJ18288">
        <v>140000</v>
      </c>
      <c r="AK18288">
        <v>98</v>
      </c>
      <c r="AL18288">
        <v>5792.57</v>
      </c>
      <c r="AM18288">
        <v>0</v>
      </c>
      <c r="AN18288">
        <v>0</v>
      </c>
      <c r="AO18288">
        <v>152000</v>
      </c>
      <c r="AP18288">
        <v>101</v>
      </c>
      <c r="AQ18288">
        <v>6685.06</v>
      </c>
      <c r="AR18288">
        <v>350</v>
      </c>
      <c r="AS18288">
        <v>0</v>
      </c>
      <c r="AT18288">
        <v>111000</v>
      </c>
    </row>
    <row r="18289" spans="1:46" x14ac:dyDescent="0.35">
      <c r="A18289" t="s">
        <v>15</v>
      </c>
      <c r="B18289">
        <v>129</v>
      </c>
      <c r="C18289">
        <v>6453.17</v>
      </c>
      <c r="D18289">
        <v>150</v>
      </c>
      <c r="E18289">
        <v>0</v>
      </c>
      <c r="F18289">
        <v>100000</v>
      </c>
      <c r="G18289">
        <v>125</v>
      </c>
      <c r="H18289">
        <v>1805.13</v>
      </c>
      <c r="I18289">
        <v>0</v>
      </c>
      <c r="J18289">
        <v>0</v>
      </c>
      <c r="K18289">
        <v>44000</v>
      </c>
      <c r="L18289">
        <v>170</v>
      </c>
      <c r="M18289">
        <v>11188.83</v>
      </c>
      <c r="N18289">
        <v>6000</v>
      </c>
      <c r="O18289">
        <v>0</v>
      </c>
      <c r="P18289">
        <v>100000</v>
      </c>
      <c r="Q18289">
        <v>146</v>
      </c>
      <c r="R18289">
        <v>6552.6</v>
      </c>
      <c r="S18289">
        <v>3000</v>
      </c>
      <c r="T18289">
        <v>0</v>
      </c>
      <c r="U18289">
        <v>100000</v>
      </c>
      <c r="V18289">
        <v>126</v>
      </c>
      <c r="W18289">
        <v>4845.3500000000004</v>
      </c>
      <c r="X18289">
        <v>0</v>
      </c>
      <c r="Y18289">
        <v>0</v>
      </c>
      <c r="Z18289">
        <v>68500</v>
      </c>
      <c r="AA18289">
        <v>120</v>
      </c>
      <c r="AB18289">
        <v>4616.66</v>
      </c>
      <c r="AC18289">
        <v>0</v>
      </c>
      <c r="AD18289">
        <v>0</v>
      </c>
      <c r="AE18289">
        <v>70000</v>
      </c>
      <c r="AF18289">
        <v>124</v>
      </c>
      <c r="AG18289">
        <v>4051.5</v>
      </c>
      <c r="AH18289">
        <v>0</v>
      </c>
      <c r="AI18289">
        <v>0</v>
      </c>
      <c r="AJ18289">
        <v>90000</v>
      </c>
      <c r="AK18289">
        <v>107</v>
      </c>
      <c r="AL18289">
        <v>7079.53</v>
      </c>
      <c r="AM18289">
        <v>0</v>
      </c>
      <c r="AN18289">
        <v>0</v>
      </c>
      <c r="AO18289">
        <v>200000</v>
      </c>
      <c r="AP18289">
        <v>115</v>
      </c>
      <c r="AQ18289">
        <v>3571.91</v>
      </c>
      <c r="AR18289">
        <v>0</v>
      </c>
      <c r="AS18289">
        <v>0</v>
      </c>
      <c r="AT18289">
        <v>50000</v>
      </c>
    </row>
    <row r="18290" spans="1:46" x14ac:dyDescent="0.35">
      <c r="A18290" t="s">
        <v>16</v>
      </c>
      <c r="B18290">
        <v>124</v>
      </c>
      <c r="C18290">
        <v>8489.59</v>
      </c>
      <c r="D18290">
        <v>2000</v>
      </c>
      <c r="E18290">
        <v>0</v>
      </c>
      <c r="F18290">
        <v>140000</v>
      </c>
      <c r="G18290">
        <v>107</v>
      </c>
      <c r="H18290">
        <v>2372.63</v>
      </c>
      <c r="I18290">
        <v>500</v>
      </c>
      <c r="J18290">
        <v>0</v>
      </c>
      <c r="K18290">
        <v>80000</v>
      </c>
      <c r="L18290">
        <v>163</v>
      </c>
      <c r="M18290">
        <v>10430.34</v>
      </c>
      <c r="N18290">
        <v>5000</v>
      </c>
      <c r="O18290">
        <v>0</v>
      </c>
      <c r="P18290">
        <v>150000</v>
      </c>
      <c r="Q18290">
        <v>139</v>
      </c>
      <c r="R18290">
        <v>8125.22</v>
      </c>
      <c r="S18290">
        <v>5000</v>
      </c>
      <c r="T18290">
        <v>0</v>
      </c>
      <c r="U18290">
        <v>50000</v>
      </c>
      <c r="V18290">
        <v>128</v>
      </c>
      <c r="W18290">
        <v>5658.07</v>
      </c>
      <c r="X18290">
        <v>2000</v>
      </c>
      <c r="Y18290">
        <v>0</v>
      </c>
      <c r="Z18290">
        <v>42000</v>
      </c>
      <c r="AA18290">
        <v>122</v>
      </c>
      <c r="AB18290">
        <v>8326.56</v>
      </c>
      <c r="AC18290">
        <v>0</v>
      </c>
      <c r="AD18290">
        <v>0</v>
      </c>
      <c r="AE18290">
        <v>100000</v>
      </c>
      <c r="AF18290">
        <v>106</v>
      </c>
      <c r="AG18290">
        <v>1506.83</v>
      </c>
      <c r="AH18290">
        <v>0</v>
      </c>
      <c r="AI18290">
        <v>0</v>
      </c>
      <c r="AJ18290">
        <v>30000</v>
      </c>
      <c r="AK18290">
        <v>97</v>
      </c>
      <c r="AL18290">
        <v>7191.27</v>
      </c>
      <c r="AM18290">
        <v>0</v>
      </c>
      <c r="AN18290">
        <v>0</v>
      </c>
      <c r="AO18290">
        <v>300000</v>
      </c>
      <c r="AP18290">
        <v>103</v>
      </c>
      <c r="AQ18290">
        <v>8024.94</v>
      </c>
      <c r="AR18290">
        <v>0</v>
      </c>
      <c r="AS18290">
        <v>0</v>
      </c>
      <c r="AT18290">
        <v>100000</v>
      </c>
    </row>
    <row r="18291" spans="1:46" x14ac:dyDescent="0.35">
      <c r="A18291" t="s">
        <v>17</v>
      </c>
      <c r="B18291">
        <v>121</v>
      </c>
      <c r="C18291">
        <v>7436.48</v>
      </c>
      <c r="D18291">
        <v>500</v>
      </c>
      <c r="E18291">
        <v>0</v>
      </c>
      <c r="F18291">
        <v>100000</v>
      </c>
      <c r="G18291">
        <v>110</v>
      </c>
      <c r="H18291">
        <v>2110.46</v>
      </c>
      <c r="I18291">
        <v>0</v>
      </c>
      <c r="J18291">
        <v>0</v>
      </c>
      <c r="K18291">
        <v>25000</v>
      </c>
      <c r="L18291">
        <v>176</v>
      </c>
      <c r="M18291">
        <v>9072.25</v>
      </c>
      <c r="N18291">
        <v>6000</v>
      </c>
      <c r="O18291">
        <v>0</v>
      </c>
      <c r="P18291">
        <v>100000</v>
      </c>
      <c r="Q18291">
        <v>138</v>
      </c>
      <c r="R18291">
        <v>6118.8</v>
      </c>
      <c r="S18291">
        <v>3000</v>
      </c>
      <c r="T18291">
        <v>0</v>
      </c>
      <c r="U18291">
        <v>60000</v>
      </c>
      <c r="V18291">
        <v>125</v>
      </c>
      <c r="W18291">
        <v>4885.4399999999996</v>
      </c>
      <c r="X18291">
        <v>1000</v>
      </c>
      <c r="Y18291">
        <v>0</v>
      </c>
      <c r="Z18291">
        <v>42000</v>
      </c>
      <c r="AA18291">
        <v>104</v>
      </c>
      <c r="AB18291">
        <v>4589.63</v>
      </c>
      <c r="AC18291">
        <v>0</v>
      </c>
      <c r="AD18291">
        <v>0</v>
      </c>
      <c r="AE18291">
        <v>70000</v>
      </c>
      <c r="AF18291">
        <v>98</v>
      </c>
      <c r="AG18291">
        <v>3061.96</v>
      </c>
      <c r="AH18291">
        <v>0</v>
      </c>
      <c r="AI18291">
        <v>0</v>
      </c>
      <c r="AJ18291">
        <v>100000</v>
      </c>
      <c r="AK18291">
        <v>91</v>
      </c>
      <c r="AL18291">
        <v>5020.43</v>
      </c>
      <c r="AM18291">
        <v>0</v>
      </c>
      <c r="AN18291">
        <v>0</v>
      </c>
      <c r="AO18291">
        <v>100000</v>
      </c>
      <c r="AP18291">
        <v>97</v>
      </c>
      <c r="AQ18291">
        <v>4853.9399999999996</v>
      </c>
      <c r="AR18291">
        <v>0</v>
      </c>
      <c r="AS18291">
        <v>0</v>
      </c>
      <c r="AT18291">
        <v>50000</v>
      </c>
    </row>
    <row r="18292" spans="1:46" x14ac:dyDescent="0.35">
      <c r="A18292" t="s">
        <v>18</v>
      </c>
      <c r="B18292">
        <v>101</v>
      </c>
      <c r="C18292">
        <v>4193.6499999999996</v>
      </c>
      <c r="D18292">
        <v>0</v>
      </c>
      <c r="E18292">
        <v>0</v>
      </c>
      <c r="F18292">
        <v>80000</v>
      </c>
      <c r="G18292">
        <v>105</v>
      </c>
      <c r="H18292">
        <v>1088.76</v>
      </c>
      <c r="I18292">
        <v>0</v>
      </c>
      <c r="J18292">
        <v>0</v>
      </c>
      <c r="K18292">
        <v>30000</v>
      </c>
      <c r="L18292">
        <v>168</v>
      </c>
      <c r="M18292">
        <v>8149.53</v>
      </c>
      <c r="N18292">
        <v>5000</v>
      </c>
      <c r="O18292">
        <v>0</v>
      </c>
      <c r="P18292">
        <v>50000</v>
      </c>
      <c r="Q18292">
        <v>133</v>
      </c>
      <c r="R18292">
        <v>3956.29</v>
      </c>
      <c r="S18292">
        <v>2000</v>
      </c>
      <c r="T18292">
        <v>0</v>
      </c>
      <c r="U18292">
        <v>30000</v>
      </c>
      <c r="V18292">
        <v>112</v>
      </c>
      <c r="W18292">
        <v>2439.0100000000002</v>
      </c>
      <c r="X18292">
        <v>0</v>
      </c>
      <c r="Y18292">
        <v>0</v>
      </c>
      <c r="Z18292">
        <v>50000</v>
      </c>
      <c r="AA18292">
        <v>115</v>
      </c>
      <c r="AB18292">
        <v>6993.1</v>
      </c>
      <c r="AC18292">
        <v>0</v>
      </c>
      <c r="AD18292">
        <v>0</v>
      </c>
      <c r="AE18292">
        <v>87000</v>
      </c>
      <c r="AF18292">
        <v>100</v>
      </c>
      <c r="AG18292">
        <v>2406.52</v>
      </c>
      <c r="AH18292">
        <v>0</v>
      </c>
      <c r="AI18292">
        <v>0</v>
      </c>
      <c r="AJ18292">
        <v>50000</v>
      </c>
      <c r="AK18292">
        <v>92</v>
      </c>
      <c r="AL18292">
        <v>2851.46</v>
      </c>
      <c r="AM18292">
        <v>0</v>
      </c>
      <c r="AN18292">
        <v>0</v>
      </c>
      <c r="AO18292">
        <v>150000</v>
      </c>
      <c r="AP18292">
        <v>98</v>
      </c>
      <c r="AQ18292">
        <v>4631.83</v>
      </c>
      <c r="AR18292">
        <v>0</v>
      </c>
      <c r="AS18292">
        <v>0</v>
      </c>
      <c r="AT18292">
        <v>63000</v>
      </c>
    </row>
    <row r="18293" spans="1:46" x14ac:dyDescent="0.35">
      <c r="A18293" t="s">
        <v>19</v>
      </c>
      <c r="B18293">
        <v>124</v>
      </c>
      <c r="C18293">
        <v>10479.629999999999</v>
      </c>
      <c r="D18293">
        <v>1000</v>
      </c>
      <c r="E18293">
        <v>0</v>
      </c>
      <c r="F18293">
        <v>300000</v>
      </c>
      <c r="G18293">
        <v>127</v>
      </c>
      <c r="H18293">
        <v>2406.5</v>
      </c>
      <c r="I18293">
        <v>0</v>
      </c>
      <c r="J18293">
        <v>0</v>
      </c>
      <c r="K18293">
        <v>60000</v>
      </c>
      <c r="L18293">
        <v>169</v>
      </c>
      <c r="M18293">
        <v>15681.8</v>
      </c>
      <c r="N18293">
        <v>5000</v>
      </c>
      <c r="O18293">
        <v>0</v>
      </c>
      <c r="P18293">
        <v>700000</v>
      </c>
      <c r="Q18293">
        <v>142</v>
      </c>
      <c r="R18293">
        <v>6721.51</v>
      </c>
      <c r="S18293">
        <v>3000</v>
      </c>
      <c r="T18293">
        <v>0</v>
      </c>
      <c r="U18293">
        <v>50000</v>
      </c>
      <c r="V18293">
        <v>124</v>
      </c>
      <c r="W18293">
        <v>6407.38</v>
      </c>
      <c r="X18293">
        <v>0</v>
      </c>
      <c r="Y18293">
        <v>0</v>
      </c>
      <c r="Z18293">
        <v>320000</v>
      </c>
      <c r="AA18293">
        <v>113</v>
      </c>
      <c r="AB18293">
        <v>4542.07</v>
      </c>
      <c r="AC18293">
        <v>0</v>
      </c>
      <c r="AD18293">
        <v>0</v>
      </c>
      <c r="AE18293">
        <v>100000</v>
      </c>
      <c r="AF18293">
        <v>108</v>
      </c>
      <c r="AG18293">
        <v>3954.22</v>
      </c>
      <c r="AH18293">
        <v>0</v>
      </c>
      <c r="AI18293">
        <v>0</v>
      </c>
      <c r="AJ18293">
        <v>100000</v>
      </c>
      <c r="AK18293">
        <v>101</v>
      </c>
      <c r="AL18293">
        <v>4800.3999999999996</v>
      </c>
      <c r="AM18293">
        <v>0</v>
      </c>
      <c r="AN18293">
        <v>0</v>
      </c>
      <c r="AO18293">
        <v>100000</v>
      </c>
      <c r="AP18293">
        <v>104</v>
      </c>
      <c r="AQ18293">
        <v>5043.2</v>
      </c>
      <c r="AR18293">
        <v>0</v>
      </c>
      <c r="AS18293">
        <v>0</v>
      </c>
      <c r="AT18293">
        <v>55000</v>
      </c>
    </row>
    <row r="18294" spans="1:46" x14ac:dyDescent="0.35">
      <c r="A18294" t="s">
        <v>20</v>
      </c>
      <c r="B18294">
        <v>112</v>
      </c>
      <c r="C18294">
        <v>9048.65</v>
      </c>
      <c r="D18294">
        <v>600</v>
      </c>
      <c r="E18294">
        <v>0</v>
      </c>
      <c r="F18294">
        <v>500000</v>
      </c>
      <c r="G18294">
        <v>118</v>
      </c>
      <c r="H18294">
        <v>3301.52</v>
      </c>
      <c r="I18294">
        <v>0</v>
      </c>
      <c r="J18294">
        <v>0</v>
      </c>
      <c r="K18294">
        <v>150000</v>
      </c>
      <c r="L18294">
        <v>174</v>
      </c>
      <c r="M18294">
        <v>11808.89</v>
      </c>
      <c r="N18294">
        <v>6000</v>
      </c>
      <c r="O18294">
        <v>0</v>
      </c>
      <c r="P18294">
        <v>100000</v>
      </c>
      <c r="Q18294">
        <v>144</v>
      </c>
      <c r="R18294">
        <v>7665.77</v>
      </c>
      <c r="S18294">
        <v>5000</v>
      </c>
      <c r="T18294">
        <v>0</v>
      </c>
      <c r="U18294">
        <v>100000</v>
      </c>
      <c r="V18294">
        <v>127</v>
      </c>
      <c r="W18294">
        <v>5221.4399999999996</v>
      </c>
      <c r="X18294">
        <v>0</v>
      </c>
      <c r="Y18294">
        <v>0</v>
      </c>
      <c r="Z18294">
        <v>90000</v>
      </c>
      <c r="AA18294">
        <v>114</v>
      </c>
      <c r="AB18294">
        <v>6371.18</v>
      </c>
      <c r="AC18294">
        <v>0</v>
      </c>
      <c r="AD18294">
        <v>0</v>
      </c>
      <c r="AE18294">
        <v>380000</v>
      </c>
      <c r="AF18294">
        <v>102</v>
      </c>
      <c r="AG18294">
        <v>7104.86</v>
      </c>
      <c r="AH18294">
        <v>0</v>
      </c>
      <c r="AI18294">
        <v>0</v>
      </c>
      <c r="AJ18294">
        <v>100000</v>
      </c>
      <c r="AK18294">
        <v>92</v>
      </c>
      <c r="AL18294">
        <v>12905.6</v>
      </c>
      <c r="AM18294">
        <v>0</v>
      </c>
      <c r="AN18294">
        <v>0</v>
      </c>
      <c r="AO18294">
        <v>300000</v>
      </c>
      <c r="AP18294">
        <v>111</v>
      </c>
      <c r="AQ18294">
        <v>7018.16</v>
      </c>
      <c r="AR18294">
        <v>0</v>
      </c>
      <c r="AS18294">
        <v>0</v>
      </c>
      <c r="AT18294">
        <v>100000</v>
      </c>
    </row>
    <row r="18295" spans="1:46" x14ac:dyDescent="0.35">
      <c r="A18295" t="s">
        <v>21</v>
      </c>
      <c r="B18295">
        <v>123</v>
      </c>
      <c r="C18295">
        <v>10136.99</v>
      </c>
      <c r="D18295">
        <v>0</v>
      </c>
      <c r="E18295">
        <v>0</v>
      </c>
      <c r="F18295">
        <v>600000</v>
      </c>
      <c r="G18295">
        <v>123</v>
      </c>
      <c r="H18295">
        <v>3234.65</v>
      </c>
      <c r="I18295">
        <v>150</v>
      </c>
      <c r="J18295">
        <v>0</v>
      </c>
      <c r="K18295">
        <v>50000</v>
      </c>
      <c r="L18295">
        <v>173</v>
      </c>
      <c r="M18295">
        <v>13152.02</v>
      </c>
      <c r="N18295">
        <v>5000</v>
      </c>
      <c r="O18295">
        <v>0</v>
      </c>
      <c r="P18295">
        <v>230000</v>
      </c>
      <c r="Q18295">
        <v>147</v>
      </c>
      <c r="R18295">
        <v>10284.35</v>
      </c>
      <c r="S18295">
        <v>5000</v>
      </c>
      <c r="T18295">
        <v>0</v>
      </c>
      <c r="U18295">
        <v>100000</v>
      </c>
      <c r="V18295">
        <v>129</v>
      </c>
      <c r="W18295">
        <v>10787.98</v>
      </c>
      <c r="X18295">
        <v>400</v>
      </c>
      <c r="Y18295">
        <v>0</v>
      </c>
      <c r="Z18295">
        <v>200000</v>
      </c>
      <c r="AA18295">
        <v>111</v>
      </c>
      <c r="AB18295">
        <v>7644.86</v>
      </c>
      <c r="AC18295">
        <v>0</v>
      </c>
      <c r="AD18295">
        <v>0</v>
      </c>
      <c r="AE18295">
        <v>150000</v>
      </c>
      <c r="AF18295">
        <v>119</v>
      </c>
      <c r="AG18295">
        <v>9517.65</v>
      </c>
      <c r="AH18295">
        <v>500</v>
      </c>
      <c r="AI18295">
        <v>0</v>
      </c>
      <c r="AJ18295">
        <v>100000</v>
      </c>
      <c r="AK18295">
        <v>85</v>
      </c>
      <c r="AL18295">
        <v>9534.1200000000008</v>
      </c>
      <c r="AM18295">
        <v>0</v>
      </c>
      <c r="AN18295">
        <v>0</v>
      </c>
      <c r="AO18295">
        <v>340000</v>
      </c>
      <c r="AP18295">
        <v>114</v>
      </c>
      <c r="AQ18295">
        <v>8982.4599999999991</v>
      </c>
      <c r="AR18295">
        <v>0</v>
      </c>
      <c r="AS18295">
        <v>0</v>
      </c>
      <c r="AT18295">
        <v>100000</v>
      </c>
    </row>
    <row r="18296" spans="1:46" x14ac:dyDescent="0.35">
      <c r="A18296" t="s">
        <v>22</v>
      </c>
      <c r="B18296">
        <v>112</v>
      </c>
      <c r="C18296">
        <v>19719.05</v>
      </c>
      <c r="D18296">
        <v>550</v>
      </c>
      <c r="E18296">
        <v>0</v>
      </c>
      <c r="F18296">
        <v>1000000</v>
      </c>
      <c r="G18296">
        <v>107</v>
      </c>
      <c r="H18296">
        <v>1837.94</v>
      </c>
      <c r="I18296">
        <v>0</v>
      </c>
      <c r="J18296">
        <v>0</v>
      </c>
      <c r="K18296">
        <v>40000</v>
      </c>
      <c r="L18296">
        <v>172</v>
      </c>
      <c r="M18296">
        <v>9773.52</v>
      </c>
      <c r="N18296">
        <v>5000</v>
      </c>
      <c r="O18296">
        <v>0</v>
      </c>
      <c r="P18296">
        <v>100000</v>
      </c>
      <c r="Q18296">
        <v>132</v>
      </c>
      <c r="R18296">
        <v>5415.53</v>
      </c>
      <c r="S18296">
        <v>3000</v>
      </c>
      <c r="T18296">
        <v>0</v>
      </c>
      <c r="U18296">
        <v>100000</v>
      </c>
      <c r="V18296">
        <v>109</v>
      </c>
      <c r="W18296">
        <v>4362.79</v>
      </c>
      <c r="X18296">
        <v>0</v>
      </c>
      <c r="Y18296">
        <v>0</v>
      </c>
      <c r="Z18296">
        <v>60000</v>
      </c>
      <c r="AA18296">
        <v>111</v>
      </c>
      <c r="AB18296">
        <v>6127.52</v>
      </c>
      <c r="AC18296">
        <v>0</v>
      </c>
      <c r="AD18296">
        <v>0</v>
      </c>
      <c r="AE18296">
        <v>100000</v>
      </c>
      <c r="AF18296">
        <v>108</v>
      </c>
      <c r="AG18296">
        <v>2066.1799999999998</v>
      </c>
      <c r="AH18296">
        <v>0</v>
      </c>
      <c r="AI18296">
        <v>0</v>
      </c>
      <c r="AJ18296">
        <v>30000</v>
      </c>
      <c r="AK18296">
        <v>98</v>
      </c>
      <c r="AL18296">
        <v>6055.36</v>
      </c>
      <c r="AM18296">
        <v>0</v>
      </c>
      <c r="AN18296">
        <v>0</v>
      </c>
      <c r="AO18296">
        <v>100000</v>
      </c>
      <c r="AP18296">
        <v>99</v>
      </c>
      <c r="AQ18296">
        <v>6190.25</v>
      </c>
      <c r="AR18296">
        <v>0</v>
      </c>
      <c r="AS18296">
        <v>0</v>
      </c>
      <c r="AT18296">
        <v>100000</v>
      </c>
    </row>
    <row r="18297" spans="1:46" x14ac:dyDescent="0.35">
      <c r="A18297" t="s">
        <v>23</v>
      </c>
      <c r="B18297">
        <v>119</v>
      </c>
      <c r="C18297">
        <v>8260.26</v>
      </c>
      <c r="D18297">
        <v>0</v>
      </c>
      <c r="E18297">
        <v>0</v>
      </c>
      <c r="F18297">
        <v>230000</v>
      </c>
      <c r="G18297">
        <v>113</v>
      </c>
      <c r="H18297">
        <v>1514.72</v>
      </c>
      <c r="I18297">
        <v>0</v>
      </c>
      <c r="J18297">
        <v>0</v>
      </c>
      <c r="K18297">
        <v>35000</v>
      </c>
      <c r="L18297">
        <v>177</v>
      </c>
      <c r="M18297">
        <v>9411.8700000000008</v>
      </c>
      <c r="N18297">
        <v>5000</v>
      </c>
      <c r="O18297">
        <v>0</v>
      </c>
      <c r="P18297">
        <v>100000</v>
      </c>
      <c r="Q18297">
        <v>135</v>
      </c>
      <c r="R18297">
        <v>3809.23</v>
      </c>
      <c r="S18297">
        <v>1200</v>
      </c>
      <c r="T18297">
        <v>0</v>
      </c>
      <c r="U18297">
        <v>50000</v>
      </c>
      <c r="V18297">
        <v>116</v>
      </c>
      <c r="W18297">
        <v>1593.86</v>
      </c>
      <c r="X18297">
        <v>0</v>
      </c>
      <c r="Y18297">
        <v>0</v>
      </c>
      <c r="Z18297">
        <v>30000</v>
      </c>
      <c r="AA18297">
        <v>118</v>
      </c>
      <c r="AB18297">
        <v>4160.4799999999996</v>
      </c>
      <c r="AC18297">
        <v>0</v>
      </c>
      <c r="AD18297">
        <v>0</v>
      </c>
      <c r="AE18297">
        <v>66000</v>
      </c>
      <c r="AF18297">
        <v>112</v>
      </c>
      <c r="AG18297">
        <v>2878.54</v>
      </c>
      <c r="AH18297">
        <v>0</v>
      </c>
      <c r="AI18297">
        <v>0</v>
      </c>
      <c r="AJ18297">
        <v>40000</v>
      </c>
      <c r="AK18297">
        <v>106</v>
      </c>
      <c r="AL18297">
        <v>3445.42</v>
      </c>
      <c r="AM18297">
        <v>0</v>
      </c>
      <c r="AN18297">
        <v>0</v>
      </c>
      <c r="AO18297">
        <v>70000</v>
      </c>
      <c r="AP18297">
        <v>108</v>
      </c>
      <c r="AQ18297">
        <v>5012.78</v>
      </c>
      <c r="AR18297">
        <v>0</v>
      </c>
      <c r="AS18297">
        <v>0</v>
      </c>
      <c r="AT18297">
        <v>60000</v>
      </c>
    </row>
    <row r="18298" spans="1:46" x14ac:dyDescent="0.35">
      <c r="A18298" t="s">
        <v>24</v>
      </c>
      <c r="B18298">
        <v>122</v>
      </c>
      <c r="C18298">
        <v>9677.2900000000009</v>
      </c>
      <c r="D18298">
        <v>0</v>
      </c>
      <c r="E18298">
        <v>0</v>
      </c>
      <c r="F18298">
        <v>300000</v>
      </c>
      <c r="G18298">
        <v>124</v>
      </c>
      <c r="H18298">
        <v>2538.02</v>
      </c>
      <c r="I18298">
        <v>0</v>
      </c>
      <c r="J18298">
        <v>0</v>
      </c>
      <c r="K18298">
        <v>68000</v>
      </c>
      <c r="L18298">
        <v>173</v>
      </c>
      <c r="M18298">
        <v>9830.81</v>
      </c>
      <c r="N18298">
        <v>5000</v>
      </c>
      <c r="O18298">
        <v>0</v>
      </c>
      <c r="P18298">
        <v>200000</v>
      </c>
      <c r="Q18298">
        <v>150</v>
      </c>
      <c r="R18298">
        <v>6170.95</v>
      </c>
      <c r="S18298">
        <v>3500</v>
      </c>
      <c r="T18298">
        <v>0</v>
      </c>
      <c r="U18298">
        <v>60000</v>
      </c>
      <c r="V18298">
        <v>124</v>
      </c>
      <c r="W18298">
        <v>6268.44</v>
      </c>
      <c r="X18298">
        <v>2000</v>
      </c>
      <c r="Y18298">
        <v>0</v>
      </c>
      <c r="Z18298">
        <v>51000</v>
      </c>
      <c r="AA18298">
        <v>118</v>
      </c>
      <c r="AB18298">
        <v>7794.58</v>
      </c>
      <c r="AC18298">
        <v>0</v>
      </c>
      <c r="AD18298">
        <v>0</v>
      </c>
      <c r="AE18298">
        <v>120000</v>
      </c>
      <c r="AF18298">
        <v>108</v>
      </c>
      <c r="AG18298">
        <v>8721.0400000000009</v>
      </c>
      <c r="AH18298">
        <v>0</v>
      </c>
      <c r="AI18298">
        <v>0</v>
      </c>
      <c r="AJ18298">
        <v>500000</v>
      </c>
      <c r="AK18298">
        <v>95</v>
      </c>
      <c r="AL18298">
        <v>14203.08</v>
      </c>
      <c r="AM18298">
        <v>0</v>
      </c>
      <c r="AN18298">
        <v>0</v>
      </c>
      <c r="AO18298">
        <v>240000</v>
      </c>
      <c r="AP18298">
        <v>114</v>
      </c>
      <c r="AQ18298">
        <v>7905.88</v>
      </c>
      <c r="AR18298">
        <v>400</v>
      </c>
      <c r="AS18298">
        <v>0</v>
      </c>
      <c r="AT18298">
        <v>100000</v>
      </c>
    </row>
    <row r="18299" spans="1:46" x14ac:dyDescent="0.35">
      <c r="A18299" t="s">
        <v>25</v>
      </c>
      <c r="B18299">
        <v>115</v>
      </c>
      <c r="C18299">
        <v>6185.42</v>
      </c>
      <c r="D18299">
        <v>0</v>
      </c>
      <c r="E18299">
        <v>0</v>
      </c>
      <c r="F18299">
        <v>100000</v>
      </c>
      <c r="G18299">
        <v>113</v>
      </c>
      <c r="H18299">
        <v>1277.25</v>
      </c>
      <c r="I18299">
        <v>0</v>
      </c>
      <c r="J18299">
        <v>0</v>
      </c>
      <c r="K18299">
        <v>30000</v>
      </c>
      <c r="L18299">
        <v>169</v>
      </c>
      <c r="M18299">
        <v>11172.46</v>
      </c>
      <c r="N18299">
        <v>5000</v>
      </c>
      <c r="O18299">
        <v>0</v>
      </c>
      <c r="P18299">
        <v>180000</v>
      </c>
      <c r="Q18299">
        <v>132</v>
      </c>
      <c r="R18299">
        <v>5599.67</v>
      </c>
      <c r="S18299">
        <v>4000</v>
      </c>
      <c r="T18299">
        <v>0</v>
      </c>
      <c r="U18299">
        <v>50000</v>
      </c>
      <c r="V18299">
        <v>114</v>
      </c>
      <c r="W18299">
        <v>3144.06</v>
      </c>
      <c r="X18299">
        <v>0</v>
      </c>
      <c r="Y18299">
        <v>0</v>
      </c>
      <c r="Z18299">
        <v>45000</v>
      </c>
      <c r="AA18299">
        <v>115</v>
      </c>
      <c r="AB18299">
        <v>3971.95</v>
      </c>
      <c r="AC18299">
        <v>0</v>
      </c>
      <c r="AD18299">
        <v>0</v>
      </c>
      <c r="AE18299">
        <v>50000</v>
      </c>
      <c r="AF18299">
        <v>111</v>
      </c>
      <c r="AG18299">
        <v>3971.39</v>
      </c>
      <c r="AH18299">
        <v>0</v>
      </c>
      <c r="AI18299">
        <v>0</v>
      </c>
      <c r="AJ18299">
        <v>90000</v>
      </c>
      <c r="AK18299">
        <v>99</v>
      </c>
      <c r="AL18299">
        <v>4063.34</v>
      </c>
      <c r="AM18299">
        <v>0</v>
      </c>
      <c r="AN18299">
        <v>0</v>
      </c>
      <c r="AO18299">
        <v>80000</v>
      </c>
      <c r="AP18299">
        <v>109</v>
      </c>
      <c r="AQ18299">
        <v>5345.27</v>
      </c>
      <c r="AR18299">
        <v>0</v>
      </c>
      <c r="AS18299">
        <v>0</v>
      </c>
      <c r="AT18299">
        <v>100000</v>
      </c>
    </row>
    <row r="18300" spans="1:46" x14ac:dyDescent="0.35">
      <c r="A18300" t="s">
        <v>26</v>
      </c>
      <c r="B18300">
        <v>127</v>
      </c>
      <c r="C18300">
        <v>9800.0499999999993</v>
      </c>
      <c r="D18300">
        <v>1000</v>
      </c>
      <c r="E18300">
        <v>0</v>
      </c>
      <c r="F18300">
        <v>200000</v>
      </c>
      <c r="G18300">
        <v>125</v>
      </c>
      <c r="H18300">
        <v>2872.7</v>
      </c>
      <c r="I18300">
        <v>150</v>
      </c>
      <c r="J18300">
        <v>0</v>
      </c>
      <c r="K18300">
        <v>50000</v>
      </c>
      <c r="L18300">
        <v>174</v>
      </c>
      <c r="M18300">
        <v>10478.08</v>
      </c>
      <c r="N18300">
        <v>5600</v>
      </c>
      <c r="O18300">
        <v>0</v>
      </c>
      <c r="P18300">
        <v>150000</v>
      </c>
      <c r="Q18300">
        <v>149</v>
      </c>
      <c r="R18300">
        <v>6740.12</v>
      </c>
      <c r="S18300">
        <v>4000</v>
      </c>
      <c r="T18300">
        <v>0</v>
      </c>
      <c r="U18300">
        <v>70000</v>
      </c>
      <c r="V18300">
        <v>129</v>
      </c>
      <c r="W18300">
        <v>4012.7</v>
      </c>
      <c r="X18300">
        <v>1000</v>
      </c>
      <c r="Y18300">
        <v>0</v>
      </c>
      <c r="Z18300">
        <v>36000</v>
      </c>
      <c r="AA18300">
        <v>116</v>
      </c>
      <c r="AB18300">
        <v>6385.06</v>
      </c>
      <c r="AC18300">
        <v>0</v>
      </c>
      <c r="AD18300">
        <v>0</v>
      </c>
      <c r="AE18300">
        <v>90000</v>
      </c>
      <c r="AF18300">
        <v>112</v>
      </c>
      <c r="AG18300">
        <v>4332.03</v>
      </c>
      <c r="AH18300">
        <v>0</v>
      </c>
      <c r="AI18300">
        <v>0</v>
      </c>
      <c r="AJ18300">
        <v>100000</v>
      </c>
      <c r="AK18300">
        <v>100</v>
      </c>
      <c r="AL18300">
        <v>11639.04</v>
      </c>
      <c r="AM18300">
        <v>0</v>
      </c>
      <c r="AN18300">
        <v>0</v>
      </c>
      <c r="AO18300">
        <v>300000</v>
      </c>
      <c r="AP18300">
        <v>111</v>
      </c>
      <c r="AQ18300">
        <v>4206.07</v>
      </c>
      <c r="AR18300">
        <v>0</v>
      </c>
      <c r="AS18300">
        <v>0</v>
      </c>
      <c r="AT18300">
        <v>120000</v>
      </c>
    </row>
    <row r="18301" spans="1:46" x14ac:dyDescent="0.35">
      <c r="A18301" t="s">
        <v>27</v>
      </c>
      <c r="B18301">
        <v>121</v>
      </c>
      <c r="C18301">
        <v>19335.75</v>
      </c>
      <c r="D18301">
        <v>1000</v>
      </c>
      <c r="E18301">
        <v>0</v>
      </c>
      <c r="F18301">
        <v>700000</v>
      </c>
      <c r="G18301">
        <v>124</v>
      </c>
      <c r="H18301">
        <v>2882.16</v>
      </c>
      <c r="I18301">
        <v>0</v>
      </c>
      <c r="J18301">
        <v>0</v>
      </c>
      <c r="K18301">
        <v>42000</v>
      </c>
      <c r="L18301">
        <v>168</v>
      </c>
      <c r="M18301">
        <v>9129.14</v>
      </c>
      <c r="N18301">
        <v>5000</v>
      </c>
      <c r="O18301">
        <v>0</v>
      </c>
      <c r="P18301">
        <v>100000</v>
      </c>
      <c r="Q18301">
        <v>148</v>
      </c>
      <c r="R18301">
        <v>6880.41</v>
      </c>
      <c r="S18301">
        <v>5000</v>
      </c>
      <c r="T18301">
        <v>0</v>
      </c>
      <c r="U18301">
        <v>45000</v>
      </c>
      <c r="V18301">
        <v>142</v>
      </c>
      <c r="W18301">
        <v>6617.11</v>
      </c>
      <c r="X18301">
        <v>3000</v>
      </c>
      <c r="Y18301">
        <v>0</v>
      </c>
      <c r="Z18301">
        <v>100000</v>
      </c>
      <c r="AA18301">
        <v>123</v>
      </c>
      <c r="AB18301">
        <v>9742.94</v>
      </c>
      <c r="AC18301">
        <v>0</v>
      </c>
      <c r="AD18301">
        <v>0</v>
      </c>
      <c r="AE18301">
        <v>265300</v>
      </c>
      <c r="AF18301">
        <v>113</v>
      </c>
      <c r="AG18301">
        <v>5398.92</v>
      </c>
      <c r="AH18301">
        <v>0</v>
      </c>
      <c r="AI18301">
        <v>0</v>
      </c>
      <c r="AJ18301">
        <v>100000</v>
      </c>
      <c r="AK18301">
        <v>111</v>
      </c>
      <c r="AL18301">
        <v>9882.84</v>
      </c>
      <c r="AM18301">
        <v>0</v>
      </c>
      <c r="AN18301">
        <v>0</v>
      </c>
      <c r="AO18301">
        <v>300000</v>
      </c>
      <c r="AP18301">
        <v>99</v>
      </c>
      <c r="AQ18301">
        <v>5838.66</v>
      </c>
      <c r="AR18301">
        <v>350</v>
      </c>
      <c r="AS18301">
        <v>0</v>
      </c>
      <c r="AT18301">
        <v>100000</v>
      </c>
    </row>
    <row r="18302" spans="1:46" x14ac:dyDescent="0.35">
      <c r="A18302" t="s">
        <v>28</v>
      </c>
      <c r="B18302">
        <v>128</v>
      </c>
      <c r="C18302">
        <v>10186.02</v>
      </c>
      <c r="D18302">
        <v>500</v>
      </c>
      <c r="E18302">
        <v>0</v>
      </c>
      <c r="F18302">
        <v>500000</v>
      </c>
      <c r="G18302">
        <v>113</v>
      </c>
      <c r="H18302">
        <v>1721.45</v>
      </c>
      <c r="I18302">
        <v>0</v>
      </c>
      <c r="J18302">
        <v>0</v>
      </c>
      <c r="K18302">
        <v>20000</v>
      </c>
      <c r="L18302">
        <v>178</v>
      </c>
      <c r="M18302">
        <v>8446.14</v>
      </c>
      <c r="N18302">
        <v>4000</v>
      </c>
      <c r="O18302">
        <v>0</v>
      </c>
      <c r="P18302">
        <v>100000</v>
      </c>
      <c r="Q18302">
        <v>133</v>
      </c>
      <c r="R18302">
        <v>6318.68</v>
      </c>
      <c r="S18302">
        <v>4000</v>
      </c>
      <c r="T18302">
        <v>0</v>
      </c>
      <c r="U18302">
        <v>50000</v>
      </c>
      <c r="V18302">
        <v>120</v>
      </c>
      <c r="W18302">
        <v>3016.57</v>
      </c>
      <c r="X18302">
        <v>200</v>
      </c>
      <c r="Y18302">
        <v>0</v>
      </c>
      <c r="Z18302">
        <v>70000</v>
      </c>
      <c r="AA18302">
        <v>111</v>
      </c>
      <c r="AB18302">
        <v>3597.42</v>
      </c>
      <c r="AC18302">
        <v>0</v>
      </c>
      <c r="AD18302">
        <v>0</v>
      </c>
      <c r="AE18302">
        <v>70000</v>
      </c>
      <c r="AF18302">
        <v>108</v>
      </c>
      <c r="AG18302">
        <v>3689.19</v>
      </c>
      <c r="AH18302">
        <v>0</v>
      </c>
      <c r="AI18302">
        <v>0</v>
      </c>
      <c r="AJ18302">
        <v>100000</v>
      </c>
      <c r="AK18302">
        <v>91</v>
      </c>
      <c r="AL18302">
        <v>2425.34</v>
      </c>
      <c r="AM18302">
        <v>0</v>
      </c>
      <c r="AN18302">
        <v>0</v>
      </c>
      <c r="AO18302">
        <v>40000</v>
      </c>
      <c r="AP18302">
        <v>104</v>
      </c>
      <c r="AQ18302">
        <v>5404.99</v>
      </c>
      <c r="AR18302">
        <v>0</v>
      </c>
      <c r="AS18302">
        <v>0</v>
      </c>
      <c r="AT18302">
        <v>100000</v>
      </c>
    </row>
    <row r="18303" spans="1:46" x14ac:dyDescent="0.35">
      <c r="A18303" t="s">
        <v>29</v>
      </c>
      <c r="B18303">
        <v>139</v>
      </c>
      <c r="C18303">
        <v>10395.65</v>
      </c>
      <c r="D18303">
        <v>1000</v>
      </c>
      <c r="E18303">
        <v>0</v>
      </c>
      <c r="F18303">
        <v>150000</v>
      </c>
      <c r="G18303">
        <v>135</v>
      </c>
      <c r="H18303">
        <v>2171.87</v>
      </c>
      <c r="I18303">
        <v>300</v>
      </c>
      <c r="J18303">
        <v>0</v>
      </c>
      <c r="K18303">
        <v>30000</v>
      </c>
      <c r="L18303">
        <v>179</v>
      </c>
      <c r="M18303">
        <v>11985.58</v>
      </c>
      <c r="N18303">
        <v>5000</v>
      </c>
      <c r="O18303">
        <v>0</v>
      </c>
      <c r="P18303">
        <v>200000</v>
      </c>
      <c r="Q18303">
        <v>140</v>
      </c>
      <c r="R18303">
        <v>6547.72</v>
      </c>
      <c r="S18303">
        <v>5000</v>
      </c>
      <c r="T18303">
        <v>0</v>
      </c>
      <c r="U18303">
        <v>50000</v>
      </c>
      <c r="V18303">
        <v>125</v>
      </c>
      <c r="W18303">
        <v>4799.07</v>
      </c>
      <c r="X18303">
        <v>2000</v>
      </c>
      <c r="Y18303">
        <v>0</v>
      </c>
      <c r="Z18303">
        <v>100000</v>
      </c>
      <c r="AA18303">
        <v>129</v>
      </c>
      <c r="AB18303">
        <v>9966.7800000000007</v>
      </c>
      <c r="AC18303">
        <v>250</v>
      </c>
      <c r="AD18303">
        <v>0</v>
      </c>
      <c r="AE18303">
        <v>100000</v>
      </c>
      <c r="AF18303">
        <v>121</v>
      </c>
      <c r="AG18303">
        <v>9258.74</v>
      </c>
      <c r="AH18303">
        <v>0</v>
      </c>
      <c r="AI18303">
        <v>0</v>
      </c>
      <c r="AJ18303">
        <v>600000</v>
      </c>
      <c r="AK18303">
        <v>104</v>
      </c>
      <c r="AL18303">
        <v>13227.84</v>
      </c>
      <c r="AM18303">
        <v>0</v>
      </c>
      <c r="AN18303">
        <v>0</v>
      </c>
      <c r="AO18303">
        <v>400000</v>
      </c>
      <c r="AP18303">
        <v>125</v>
      </c>
      <c r="AQ18303">
        <v>5482.58</v>
      </c>
      <c r="AR18303">
        <v>0</v>
      </c>
      <c r="AS18303">
        <v>0</v>
      </c>
      <c r="AT18303">
        <v>100000</v>
      </c>
    </row>
    <row r="18304" spans="1:46" x14ac:dyDescent="0.35">
      <c r="A18304" t="s">
        <v>30</v>
      </c>
      <c r="B18304">
        <v>106</v>
      </c>
      <c r="C18304">
        <v>12801.49</v>
      </c>
      <c r="D18304">
        <v>0</v>
      </c>
      <c r="E18304">
        <v>0</v>
      </c>
      <c r="F18304">
        <v>100000</v>
      </c>
      <c r="G18304">
        <v>112</v>
      </c>
      <c r="H18304">
        <v>3233.61</v>
      </c>
      <c r="I18304">
        <v>0</v>
      </c>
      <c r="J18304">
        <v>0</v>
      </c>
      <c r="K18304">
        <v>50000</v>
      </c>
      <c r="L18304">
        <v>169</v>
      </c>
      <c r="M18304">
        <v>10557.79</v>
      </c>
      <c r="N18304">
        <v>6000</v>
      </c>
      <c r="O18304">
        <v>0</v>
      </c>
      <c r="P18304">
        <v>100000</v>
      </c>
      <c r="Q18304">
        <v>148</v>
      </c>
      <c r="R18304">
        <v>6706.65</v>
      </c>
      <c r="S18304">
        <v>4000</v>
      </c>
      <c r="T18304">
        <v>0</v>
      </c>
      <c r="U18304">
        <v>80000</v>
      </c>
      <c r="V18304">
        <v>127</v>
      </c>
      <c r="W18304">
        <v>4830.83</v>
      </c>
      <c r="X18304">
        <v>500</v>
      </c>
      <c r="Y18304">
        <v>0</v>
      </c>
      <c r="Z18304">
        <v>100000</v>
      </c>
      <c r="AA18304">
        <v>109</v>
      </c>
      <c r="AB18304">
        <v>11195.45</v>
      </c>
      <c r="AC18304">
        <v>0</v>
      </c>
      <c r="AD18304">
        <v>0</v>
      </c>
      <c r="AE18304">
        <v>300000</v>
      </c>
      <c r="AF18304">
        <v>104</v>
      </c>
      <c r="AG18304">
        <v>6438</v>
      </c>
      <c r="AH18304">
        <v>0</v>
      </c>
      <c r="AI18304">
        <v>0</v>
      </c>
      <c r="AJ18304">
        <v>300000</v>
      </c>
      <c r="AK18304">
        <v>92</v>
      </c>
      <c r="AL18304">
        <v>9823.59</v>
      </c>
      <c r="AM18304">
        <v>0</v>
      </c>
      <c r="AN18304">
        <v>0</v>
      </c>
      <c r="AO18304">
        <v>100000</v>
      </c>
      <c r="AP18304">
        <v>100</v>
      </c>
      <c r="AQ18304">
        <v>3963.34</v>
      </c>
      <c r="AR18304">
        <v>0</v>
      </c>
      <c r="AS18304">
        <v>0</v>
      </c>
      <c r="AT18304">
        <v>60000</v>
      </c>
    </row>
    <row r="18305" spans="1:47" x14ac:dyDescent="0.35">
      <c r="A18305" t="s">
        <v>31</v>
      </c>
      <c r="B18305">
        <v>122</v>
      </c>
      <c r="C18305">
        <v>7307.69</v>
      </c>
      <c r="D18305">
        <v>0</v>
      </c>
      <c r="E18305">
        <v>0</v>
      </c>
      <c r="F18305">
        <v>280000</v>
      </c>
      <c r="G18305">
        <v>114</v>
      </c>
      <c r="H18305">
        <v>851.26</v>
      </c>
      <c r="I18305">
        <v>0</v>
      </c>
      <c r="J18305">
        <v>0</v>
      </c>
      <c r="K18305">
        <v>10000</v>
      </c>
      <c r="L18305">
        <v>173</v>
      </c>
      <c r="M18305">
        <v>8709.6299999999992</v>
      </c>
      <c r="N18305">
        <v>4500</v>
      </c>
      <c r="O18305">
        <v>0</v>
      </c>
      <c r="P18305">
        <v>120000</v>
      </c>
      <c r="Q18305">
        <v>137</v>
      </c>
      <c r="R18305">
        <v>3401.74</v>
      </c>
      <c r="S18305">
        <v>1000</v>
      </c>
      <c r="T18305">
        <v>0</v>
      </c>
      <c r="U18305">
        <v>100000</v>
      </c>
      <c r="V18305">
        <v>108</v>
      </c>
      <c r="W18305">
        <v>2276.0700000000002</v>
      </c>
      <c r="X18305">
        <v>0</v>
      </c>
      <c r="Y18305">
        <v>0</v>
      </c>
      <c r="Z18305">
        <v>90000</v>
      </c>
      <c r="AA18305">
        <v>115</v>
      </c>
      <c r="AB18305">
        <v>4518.5200000000004</v>
      </c>
      <c r="AC18305">
        <v>0</v>
      </c>
      <c r="AD18305">
        <v>0</v>
      </c>
      <c r="AE18305">
        <v>80000</v>
      </c>
      <c r="AF18305">
        <v>117</v>
      </c>
      <c r="AG18305">
        <v>3301.7</v>
      </c>
      <c r="AH18305">
        <v>0</v>
      </c>
      <c r="AI18305">
        <v>0</v>
      </c>
      <c r="AJ18305">
        <v>42600</v>
      </c>
      <c r="AK18305">
        <v>106</v>
      </c>
      <c r="AL18305">
        <v>2522.75</v>
      </c>
      <c r="AM18305">
        <v>0</v>
      </c>
      <c r="AN18305">
        <v>0</v>
      </c>
      <c r="AO18305">
        <v>200000</v>
      </c>
      <c r="AP18305">
        <v>110</v>
      </c>
      <c r="AQ18305">
        <v>3586.09</v>
      </c>
      <c r="AR18305">
        <v>0</v>
      </c>
      <c r="AS18305">
        <v>0</v>
      </c>
      <c r="AT18305">
        <v>100000</v>
      </c>
    </row>
    <row r="18306" spans="1:47" x14ac:dyDescent="0.35">
      <c r="A18306" t="s">
        <v>32</v>
      </c>
      <c r="B18306">
        <v>2923</v>
      </c>
      <c r="C18306">
        <v>8799.01</v>
      </c>
      <c r="D18306">
        <v>450</v>
      </c>
      <c r="E18306">
        <v>0</v>
      </c>
      <c r="F18306">
        <v>1000000</v>
      </c>
      <c r="G18306">
        <v>2797</v>
      </c>
      <c r="H18306">
        <v>2146.19</v>
      </c>
      <c r="I18306">
        <v>0</v>
      </c>
      <c r="J18306">
        <v>0</v>
      </c>
      <c r="K18306">
        <v>150000</v>
      </c>
      <c r="L18306">
        <v>4131</v>
      </c>
      <c r="M18306">
        <v>10357.33</v>
      </c>
      <c r="N18306">
        <v>5000</v>
      </c>
      <c r="O18306">
        <v>0</v>
      </c>
      <c r="P18306">
        <v>700000</v>
      </c>
      <c r="Q18306">
        <v>3372</v>
      </c>
      <c r="R18306">
        <v>6575.18</v>
      </c>
      <c r="S18306">
        <v>3200</v>
      </c>
      <c r="T18306">
        <v>0</v>
      </c>
      <c r="U18306">
        <v>100000</v>
      </c>
      <c r="V18306">
        <v>2918</v>
      </c>
      <c r="W18306">
        <v>5063</v>
      </c>
      <c r="X18306">
        <v>350</v>
      </c>
      <c r="Y18306">
        <v>0</v>
      </c>
      <c r="Z18306">
        <v>320000</v>
      </c>
      <c r="AA18306">
        <v>2780</v>
      </c>
      <c r="AB18306">
        <v>6575.59</v>
      </c>
      <c r="AC18306">
        <v>0</v>
      </c>
      <c r="AD18306">
        <v>0</v>
      </c>
      <c r="AE18306">
        <v>380000</v>
      </c>
      <c r="AF18306">
        <v>2639</v>
      </c>
      <c r="AG18306">
        <v>5268.69</v>
      </c>
      <c r="AH18306">
        <v>0</v>
      </c>
      <c r="AI18306">
        <v>0</v>
      </c>
      <c r="AJ18306">
        <v>600000</v>
      </c>
      <c r="AK18306">
        <v>2363</v>
      </c>
      <c r="AL18306">
        <v>7264.72</v>
      </c>
      <c r="AM18306">
        <v>0</v>
      </c>
      <c r="AN18306">
        <v>0</v>
      </c>
      <c r="AO18306">
        <v>400000</v>
      </c>
      <c r="AP18306">
        <v>2585</v>
      </c>
      <c r="AQ18306">
        <v>5935.89</v>
      </c>
      <c r="AR18306">
        <v>0</v>
      </c>
      <c r="AS18306">
        <v>0</v>
      </c>
      <c r="AT18306">
        <v>120000</v>
      </c>
    </row>
    <row r="18308" spans="1:47" x14ac:dyDescent="0.35">
      <c r="A18308" t="s">
        <v>1891</v>
      </c>
    </row>
    <row r="18309" spans="1:47" x14ac:dyDescent="0.35">
      <c r="A18309" t="s">
        <v>2</v>
      </c>
      <c r="B18309" t="s">
        <v>1164</v>
      </c>
      <c r="C18309" t="s">
        <v>1846</v>
      </c>
      <c r="D18309" t="s">
        <v>1847</v>
      </c>
      <c r="E18309" t="s">
        <v>1848</v>
      </c>
      <c r="F18309" t="s">
        <v>1849</v>
      </c>
      <c r="G18309" t="s">
        <v>1850</v>
      </c>
      <c r="H18309" t="s">
        <v>1851</v>
      </c>
      <c r="I18309" t="s">
        <v>1852</v>
      </c>
      <c r="J18309" t="s">
        <v>1853</v>
      </c>
      <c r="K18309" t="s">
        <v>1854</v>
      </c>
      <c r="L18309" t="s">
        <v>1855</v>
      </c>
      <c r="M18309" t="s">
        <v>1856</v>
      </c>
      <c r="N18309" t="s">
        <v>1857</v>
      </c>
      <c r="O18309" t="s">
        <v>1858</v>
      </c>
      <c r="P18309" t="s">
        <v>1859</v>
      </c>
      <c r="Q18309" t="s">
        <v>1860</v>
      </c>
      <c r="R18309" t="s">
        <v>1861</v>
      </c>
      <c r="S18309" t="s">
        <v>1862</v>
      </c>
      <c r="T18309" t="s">
        <v>1863</v>
      </c>
      <c r="U18309" t="s">
        <v>1864</v>
      </c>
      <c r="V18309" t="s">
        <v>1865</v>
      </c>
      <c r="W18309" t="s">
        <v>1866</v>
      </c>
      <c r="X18309" t="s">
        <v>1867</v>
      </c>
      <c r="Y18309" t="s">
        <v>1868</v>
      </c>
      <c r="Z18309" t="s">
        <v>1869</v>
      </c>
      <c r="AA18309" t="s">
        <v>1870</v>
      </c>
      <c r="AB18309" t="s">
        <v>1871</v>
      </c>
      <c r="AC18309" t="s">
        <v>1872</v>
      </c>
      <c r="AD18309" t="s">
        <v>1873</v>
      </c>
      <c r="AE18309" t="s">
        <v>1874</v>
      </c>
      <c r="AF18309" t="s">
        <v>1875</v>
      </c>
      <c r="AG18309" t="s">
        <v>1876</v>
      </c>
      <c r="AH18309" t="s">
        <v>1877</v>
      </c>
      <c r="AI18309" t="s">
        <v>1878</v>
      </c>
      <c r="AJ18309" t="s">
        <v>1879</v>
      </c>
      <c r="AK18309" t="s">
        <v>1880</v>
      </c>
      <c r="AL18309" t="s">
        <v>1881</v>
      </c>
      <c r="AM18309" t="s">
        <v>1882</v>
      </c>
      <c r="AN18309" t="s">
        <v>1883</v>
      </c>
      <c r="AO18309" t="s">
        <v>1884</v>
      </c>
      <c r="AP18309" t="s">
        <v>1885</v>
      </c>
      <c r="AQ18309" t="s">
        <v>1886</v>
      </c>
      <c r="AR18309" t="s">
        <v>1887</v>
      </c>
      <c r="AS18309" t="s">
        <v>1888</v>
      </c>
      <c r="AT18309" t="s">
        <v>1889</v>
      </c>
      <c r="AU18309" t="s">
        <v>1890</v>
      </c>
    </row>
    <row r="18310" spans="1:47" x14ac:dyDescent="0.35">
      <c r="A18310" t="s">
        <v>8</v>
      </c>
      <c r="B18310" t="s">
        <v>1165</v>
      </c>
      <c r="C18310">
        <v>42</v>
      </c>
      <c r="D18310">
        <v>6739.84</v>
      </c>
      <c r="E18310">
        <v>0</v>
      </c>
      <c r="F18310">
        <v>0</v>
      </c>
      <c r="G18310">
        <v>100000</v>
      </c>
      <c r="H18310">
        <v>38</v>
      </c>
      <c r="I18310">
        <v>1567.39</v>
      </c>
      <c r="J18310">
        <v>0</v>
      </c>
      <c r="K18310">
        <v>0</v>
      </c>
      <c r="L18310">
        <v>20000</v>
      </c>
      <c r="M18310">
        <v>57</v>
      </c>
      <c r="N18310">
        <v>5936.01</v>
      </c>
      <c r="O18310">
        <v>4000</v>
      </c>
      <c r="P18310">
        <v>0</v>
      </c>
      <c r="Q18310">
        <v>35000</v>
      </c>
      <c r="R18310">
        <v>47</v>
      </c>
      <c r="S18310">
        <v>5730.6</v>
      </c>
      <c r="T18310">
        <v>2000</v>
      </c>
      <c r="U18310">
        <v>0</v>
      </c>
      <c r="V18310">
        <v>60000</v>
      </c>
      <c r="W18310">
        <v>36</v>
      </c>
      <c r="X18310">
        <v>3033.23</v>
      </c>
      <c r="Y18310">
        <v>500</v>
      </c>
      <c r="Z18310">
        <v>0</v>
      </c>
      <c r="AA18310">
        <v>20000</v>
      </c>
      <c r="AB18310">
        <v>35</v>
      </c>
      <c r="AC18310">
        <v>1945.61</v>
      </c>
      <c r="AD18310">
        <v>0</v>
      </c>
      <c r="AE18310">
        <v>0</v>
      </c>
      <c r="AF18310">
        <v>20000</v>
      </c>
      <c r="AG18310">
        <v>38</v>
      </c>
      <c r="AH18310">
        <v>2435.6799999999998</v>
      </c>
      <c r="AI18310">
        <v>0</v>
      </c>
      <c r="AJ18310">
        <v>0</v>
      </c>
      <c r="AK18310">
        <v>50000</v>
      </c>
      <c r="AL18310">
        <v>37</v>
      </c>
      <c r="AM18310">
        <v>1864.87</v>
      </c>
      <c r="AN18310">
        <v>0</v>
      </c>
      <c r="AO18310">
        <v>0</v>
      </c>
      <c r="AP18310">
        <v>50000</v>
      </c>
      <c r="AQ18310">
        <v>40</v>
      </c>
      <c r="AR18310">
        <v>1370.27</v>
      </c>
      <c r="AS18310">
        <v>0</v>
      </c>
      <c r="AT18310">
        <v>0</v>
      </c>
      <c r="AU18310">
        <v>30000</v>
      </c>
    </row>
    <row r="18311" spans="1:47" x14ac:dyDescent="0.35">
      <c r="A18311" t="s">
        <v>8</v>
      </c>
      <c r="B18311" t="s">
        <v>1166</v>
      </c>
      <c r="C18311">
        <v>83</v>
      </c>
      <c r="D18311">
        <v>4685.18</v>
      </c>
      <c r="E18311">
        <v>600</v>
      </c>
      <c r="F18311">
        <v>0</v>
      </c>
      <c r="G18311">
        <v>80000</v>
      </c>
      <c r="H18311">
        <v>81</v>
      </c>
      <c r="I18311">
        <v>655.03</v>
      </c>
      <c r="J18311">
        <v>0</v>
      </c>
      <c r="K18311">
        <v>0</v>
      </c>
      <c r="L18311">
        <v>20000</v>
      </c>
      <c r="M18311">
        <v>118</v>
      </c>
      <c r="N18311">
        <v>8259.1299999999992</v>
      </c>
      <c r="O18311">
        <v>4000</v>
      </c>
      <c r="P18311">
        <v>0</v>
      </c>
      <c r="Q18311">
        <v>60000</v>
      </c>
      <c r="R18311">
        <v>97</v>
      </c>
      <c r="S18311">
        <v>6434.8</v>
      </c>
      <c r="T18311">
        <v>3000</v>
      </c>
      <c r="U18311">
        <v>0</v>
      </c>
      <c r="V18311">
        <v>80000</v>
      </c>
      <c r="W18311">
        <v>85</v>
      </c>
      <c r="X18311">
        <v>3394.62</v>
      </c>
      <c r="Y18311">
        <v>0</v>
      </c>
      <c r="Z18311">
        <v>0</v>
      </c>
      <c r="AA18311">
        <v>50000</v>
      </c>
      <c r="AB18311">
        <v>83</v>
      </c>
      <c r="AC18311">
        <v>4515.12</v>
      </c>
      <c r="AD18311">
        <v>0</v>
      </c>
      <c r="AE18311">
        <v>0</v>
      </c>
      <c r="AF18311">
        <v>50000</v>
      </c>
      <c r="AG18311">
        <v>82</v>
      </c>
      <c r="AH18311">
        <v>4267.9799999999996</v>
      </c>
      <c r="AI18311">
        <v>0</v>
      </c>
      <c r="AJ18311">
        <v>0</v>
      </c>
      <c r="AK18311">
        <v>50000</v>
      </c>
      <c r="AL18311">
        <v>70</v>
      </c>
      <c r="AM18311">
        <v>2436.0300000000002</v>
      </c>
      <c r="AN18311">
        <v>0</v>
      </c>
      <c r="AO18311">
        <v>0</v>
      </c>
      <c r="AP18311">
        <v>40000</v>
      </c>
      <c r="AQ18311">
        <v>80</v>
      </c>
      <c r="AR18311">
        <v>5175.25</v>
      </c>
      <c r="AS18311">
        <v>0</v>
      </c>
      <c r="AT18311">
        <v>0</v>
      </c>
      <c r="AU18311">
        <v>45000</v>
      </c>
    </row>
    <row r="18312" spans="1:47" x14ac:dyDescent="0.35">
      <c r="A18312" t="s">
        <v>9</v>
      </c>
      <c r="B18312" t="s">
        <v>1165</v>
      </c>
      <c r="C18312">
        <v>61</v>
      </c>
      <c r="D18312">
        <v>7274.19</v>
      </c>
      <c r="E18312">
        <v>3000</v>
      </c>
      <c r="F18312">
        <v>0</v>
      </c>
      <c r="G18312">
        <v>100000</v>
      </c>
      <c r="H18312">
        <v>56</v>
      </c>
      <c r="I18312">
        <v>3337.22</v>
      </c>
      <c r="J18312">
        <v>1000</v>
      </c>
      <c r="K18312">
        <v>0</v>
      </c>
      <c r="L18312">
        <v>30000</v>
      </c>
      <c r="M18312">
        <v>82</v>
      </c>
      <c r="N18312">
        <v>12024.89</v>
      </c>
      <c r="O18312">
        <v>5000</v>
      </c>
      <c r="P18312">
        <v>0</v>
      </c>
      <c r="Q18312">
        <v>120000</v>
      </c>
      <c r="R18312">
        <v>67</v>
      </c>
      <c r="S18312">
        <v>7109.34</v>
      </c>
      <c r="T18312">
        <v>4000</v>
      </c>
      <c r="U18312">
        <v>0</v>
      </c>
      <c r="V18312">
        <v>50000</v>
      </c>
      <c r="W18312">
        <v>52</v>
      </c>
      <c r="X18312">
        <v>9874.99</v>
      </c>
      <c r="Y18312">
        <v>0</v>
      </c>
      <c r="Z18312">
        <v>0</v>
      </c>
      <c r="AA18312">
        <v>100000</v>
      </c>
      <c r="AB18312">
        <v>57</v>
      </c>
      <c r="AC18312">
        <v>6918.69</v>
      </c>
      <c r="AD18312">
        <v>0</v>
      </c>
      <c r="AE18312">
        <v>0</v>
      </c>
      <c r="AF18312">
        <v>50000</v>
      </c>
      <c r="AG18312">
        <v>51</v>
      </c>
      <c r="AH18312">
        <v>3919.26</v>
      </c>
      <c r="AI18312">
        <v>0</v>
      </c>
      <c r="AJ18312">
        <v>0</v>
      </c>
      <c r="AK18312">
        <v>100000</v>
      </c>
      <c r="AL18312">
        <v>43</v>
      </c>
      <c r="AM18312">
        <v>7810.88</v>
      </c>
      <c r="AN18312">
        <v>0</v>
      </c>
      <c r="AO18312">
        <v>0</v>
      </c>
      <c r="AP18312">
        <v>150000</v>
      </c>
      <c r="AQ18312">
        <v>50</v>
      </c>
      <c r="AR18312">
        <v>5532.82</v>
      </c>
      <c r="AS18312">
        <v>0</v>
      </c>
      <c r="AT18312">
        <v>0</v>
      </c>
      <c r="AU18312">
        <v>100000</v>
      </c>
    </row>
    <row r="18313" spans="1:47" x14ac:dyDescent="0.35">
      <c r="A18313" t="s">
        <v>9</v>
      </c>
      <c r="B18313" t="s">
        <v>1166</v>
      </c>
      <c r="C18313">
        <v>62</v>
      </c>
      <c r="D18313">
        <v>9074.31</v>
      </c>
      <c r="E18313">
        <v>500</v>
      </c>
      <c r="F18313">
        <v>0</v>
      </c>
      <c r="G18313">
        <v>100000</v>
      </c>
      <c r="H18313">
        <v>50</v>
      </c>
      <c r="I18313">
        <v>2022.63</v>
      </c>
      <c r="J18313">
        <v>0</v>
      </c>
      <c r="K18313">
        <v>0</v>
      </c>
      <c r="L18313">
        <v>15000</v>
      </c>
      <c r="M18313">
        <v>84</v>
      </c>
      <c r="N18313">
        <v>11345.9</v>
      </c>
      <c r="O18313">
        <v>6000</v>
      </c>
      <c r="P18313">
        <v>0</v>
      </c>
      <c r="Q18313">
        <v>120000</v>
      </c>
      <c r="R18313">
        <v>72</v>
      </c>
      <c r="S18313">
        <v>6805.18</v>
      </c>
      <c r="T18313">
        <v>5000</v>
      </c>
      <c r="U18313">
        <v>0</v>
      </c>
      <c r="V18313">
        <v>45000</v>
      </c>
      <c r="W18313">
        <v>64</v>
      </c>
      <c r="X18313">
        <v>5910.47</v>
      </c>
      <c r="Y18313">
        <v>2000</v>
      </c>
      <c r="Z18313">
        <v>0</v>
      </c>
      <c r="AA18313">
        <v>60000</v>
      </c>
      <c r="AB18313">
        <v>52</v>
      </c>
      <c r="AC18313">
        <v>5139.76</v>
      </c>
      <c r="AD18313">
        <v>0</v>
      </c>
      <c r="AE18313">
        <v>0</v>
      </c>
      <c r="AF18313">
        <v>100000</v>
      </c>
      <c r="AG18313">
        <v>49</v>
      </c>
      <c r="AH18313">
        <v>3805.83</v>
      </c>
      <c r="AI18313">
        <v>0</v>
      </c>
      <c r="AJ18313">
        <v>0</v>
      </c>
      <c r="AK18313">
        <v>40000</v>
      </c>
      <c r="AL18313">
        <v>39</v>
      </c>
      <c r="AM18313">
        <v>3229.27</v>
      </c>
      <c r="AN18313">
        <v>0</v>
      </c>
      <c r="AO18313">
        <v>0</v>
      </c>
      <c r="AP18313">
        <v>50000</v>
      </c>
      <c r="AQ18313">
        <v>54</v>
      </c>
      <c r="AR18313">
        <v>12721.49</v>
      </c>
      <c r="AS18313">
        <v>2000</v>
      </c>
      <c r="AT18313">
        <v>0</v>
      </c>
      <c r="AU18313">
        <v>100000</v>
      </c>
    </row>
    <row r="18314" spans="1:47" x14ac:dyDescent="0.35">
      <c r="A18314" t="s">
        <v>10</v>
      </c>
      <c r="B18314" t="s">
        <v>1165</v>
      </c>
      <c r="C18314">
        <v>50</v>
      </c>
      <c r="D18314">
        <v>8048.32</v>
      </c>
      <c r="E18314">
        <v>2000</v>
      </c>
      <c r="F18314">
        <v>0</v>
      </c>
      <c r="G18314">
        <v>200000</v>
      </c>
      <c r="H18314">
        <v>44</v>
      </c>
      <c r="I18314">
        <v>1851.49</v>
      </c>
      <c r="J18314">
        <v>350</v>
      </c>
      <c r="K18314">
        <v>0</v>
      </c>
      <c r="L18314">
        <v>20000</v>
      </c>
      <c r="M18314">
        <v>70</v>
      </c>
      <c r="N18314">
        <v>8464.69</v>
      </c>
      <c r="O18314">
        <v>5000</v>
      </c>
      <c r="P18314">
        <v>0</v>
      </c>
      <c r="Q18314">
        <v>65000</v>
      </c>
      <c r="R18314">
        <v>54</v>
      </c>
      <c r="S18314">
        <v>5879.02</v>
      </c>
      <c r="T18314">
        <v>3000</v>
      </c>
      <c r="U18314">
        <v>0</v>
      </c>
      <c r="V18314">
        <v>50000</v>
      </c>
      <c r="W18314">
        <v>50</v>
      </c>
      <c r="X18314">
        <v>4586.83</v>
      </c>
      <c r="Y18314">
        <v>1500</v>
      </c>
      <c r="Z18314">
        <v>0</v>
      </c>
      <c r="AA18314">
        <v>30000</v>
      </c>
      <c r="AB18314">
        <v>45</v>
      </c>
      <c r="AC18314">
        <v>7630.02</v>
      </c>
      <c r="AD18314">
        <v>4000</v>
      </c>
      <c r="AE18314">
        <v>0</v>
      </c>
      <c r="AF18314">
        <v>33132</v>
      </c>
      <c r="AG18314">
        <v>44</v>
      </c>
      <c r="AH18314">
        <v>3969.14</v>
      </c>
      <c r="AI18314">
        <v>0</v>
      </c>
      <c r="AJ18314">
        <v>0</v>
      </c>
      <c r="AK18314">
        <v>30000</v>
      </c>
      <c r="AL18314">
        <v>40</v>
      </c>
      <c r="AM18314">
        <v>8636.32</v>
      </c>
      <c r="AN18314">
        <v>0</v>
      </c>
      <c r="AO18314">
        <v>0</v>
      </c>
      <c r="AP18314">
        <v>100000</v>
      </c>
      <c r="AQ18314">
        <v>40</v>
      </c>
      <c r="AR18314">
        <v>11699</v>
      </c>
      <c r="AS18314">
        <v>3000</v>
      </c>
      <c r="AT18314">
        <v>0</v>
      </c>
      <c r="AU18314">
        <v>100000</v>
      </c>
    </row>
    <row r="18315" spans="1:47" x14ac:dyDescent="0.35">
      <c r="A18315" t="s">
        <v>10</v>
      </c>
      <c r="B18315" t="s">
        <v>1166</v>
      </c>
      <c r="C18315">
        <v>68</v>
      </c>
      <c r="D18315">
        <v>2131.1999999999998</v>
      </c>
      <c r="E18315">
        <v>0</v>
      </c>
      <c r="F18315">
        <v>0</v>
      </c>
      <c r="G18315">
        <v>25000</v>
      </c>
      <c r="H18315">
        <v>65</v>
      </c>
      <c r="I18315">
        <v>1010.11</v>
      </c>
      <c r="J18315">
        <v>0</v>
      </c>
      <c r="K18315">
        <v>0</v>
      </c>
      <c r="L18315">
        <v>10000</v>
      </c>
      <c r="M18315">
        <v>108</v>
      </c>
      <c r="N18315">
        <v>12872.84</v>
      </c>
      <c r="O18315">
        <v>5000</v>
      </c>
      <c r="P18315">
        <v>0</v>
      </c>
      <c r="Q18315">
        <v>400000</v>
      </c>
      <c r="R18315">
        <v>79</v>
      </c>
      <c r="S18315">
        <v>4142.75</v>
      </c>
      <c r="T18315">
        <v>4000</v>
      </c>
      <c r="U18315">
        <v>0</v>
      </c>
      <c r="V18315">
        <v>30000</v>
      </c>
      <c r="W18315">
        <v>68</v>
      </c>
      <c r="X18315">
        <v>4074.3</v>
      </c>
      <c r="Y18315">
        <v>0</v>
      </c>
      <c r="Z18315">
        <v>0</v>
      </c>
      <c r="AA18315">
        <v>76000</v>
      </c>
      <c r="AB18315">
        <v>70</v>
      </c>
      <c r="AC18315">
        <v>5183.6899999999996</v>
      </c>
      <c r="AD18315">
        <v>0</v>
      </c>
      <c r="AE18315">
        <v>0</v>
      </c>
      <c r="AF18315">
        <v>50000</v>
      </c>
      <c r="AG18315">
        <v>59</v>
      </c>
      <c r="AH18315">
        <v>3753.91</v>
      </c>
      <c r="AI18315">
        <v>0</v>
      </c>
      <c r="AJ18315">
        <v>0</v>
      </c>
      <c r="AK18315">
        <v>100000</v>
      </c>
      <c r="AL18315">
        <v>53</v>
      </c>
      <c r="AM18315">
        <v>990.46</v>
      </c>
      <c r="AN18315">
        <v>0</v>
      </c>
      <c r="AO18315">
        <v>0</v>
      </c>
      <c r="AP18315">
        <v>40000</v>
      </c>
      <c r="AQ18315">
        <v>60</v>
      </c>
      <c r="AR18315">
        <v>3691.52</v>
      </c>
      <c r="AS18315">
        <v>0</v>
      </c>
      <c r="AT18315">
        <v>0</v>
      </c>
      <c r="AU18315">
        <v>100000</v>
      </c>
    </row>
    <row r="18316" spans="1:47" x14ac:dyDescent="0.35">
      <c r="A18316" t="s">
        <v>11</v>
      </c>
      <c r="B18316" t="s">
        <v>1165</v>
      </c>
      <c r="C18316">
        <v>61</v>
      </c>
      <c r="D18316">
        <v>12410.65</v>
      </c>
      <c r="E18316">
        <v>500</v>
      </c>
      <c r="F18316">
        <v>0</v>
      </c>
      <c r="G18316">
        <v>100000</v>
      </c>
      <c r="H18316">
        <v>52</v>
      </c>
      <c r="I18316">
        <v>1137.52</v>
      </c>
      <c r="J18316">
        <v>0</v>
      </c>
      <c r="K18316">
        <v>0</v>
      </c>
      <c r="L18316">
        <v>20000</v>
      </c>
      <c r="M18316">
        <v>74</v>
      </c>
      <c r="N18316">
        <v>12374.49</v>
      </c>
      <c r="O18316">
        <v>6000</v>
      </c>
      <c r="P18316">
        <v>0</v>
      </c>
      <c r="Q18316">
        <v>55000</v>
      </c>
      <c r="R18316">
        <v>65</v>
      </c>
      <c r="S18316">
        <v>4519.17</v>
      </c>
      <c r="T18316">
        <v>2500</v>
      </c>
      <c r="U18316">
        <v>0</v>
      </c>
      <c r="V18316">
        <v>20000</v>
      </c>
      <c r="W18316">
        <v>53</v>
      </c>
      <c r="X18316">
        <v>2811.31</v>
      </c>
      <c r="Y18316">
        <v>1000</v>
      </c>
      <c r="Z18316">
        <v>0</v>
      </c>
      <c r="AA18316">
        <v>30000</v>
      </c>
      <c r="AB18316">
        <v>51</v>
      </c>
      <c r="AC18316">
        <v>5712.22</v>
      </c>
      <c r="AD18316">
        <v>3000</v>
      </c>
      <c r="AE18316">
        <v>0</v>
      </c>
      <c r="AF18316">
        <v>100000</v>
      </c>
      <c r="AG18316">
        <v>47</v>
      </c>
      <c r="AH18316">
        <v>3852.82</v>
      </c>
      <c r="AI18316">
        <v>0</v>
      </c>
      <c r="AJ18316">
        <v>0</v>
      </c>
      <c r="AK18316">
        <v>80000</v>
      </c>
      <c r="AL18316">
        <v>48</v>
      </c>
      <c r="AM18316">
        <v>6219.83</v>
      </c>
      <c r="AN18316">
        <v>0</v>
      </c>
      <c r="AO18316">
        <v>0</v>
      </c>
      <c r="AP18316">
        <v>100000</v>
      </c>
      <c r="AQ18316">
        <v>53</v>
      </c>
      <c r="AR18316">
        <v>4166.53</v>
      </c>
      <c r="AS18316">
        <v>0</v>
      </c>
      <c r="AT18316">
        <v>0</v>
      </c>
      <c r="AU18316">
        <v>100000</v>
      </c>
    </row>
    <row r="18317" spans="1:47" x14ac:dyDescent="0.35">
      <c r="A18317" t="s">
        <v>11</v>
      </c>
      <c r="B18317" t="s">
        <v>1166</v>
      </c>
      <c r="C18317">
        <v>80</v>
      </c>
      <c r="D18317">
        <v>7102.97</v>
      </c>
      <c r="E18317">
        <v>0</v>
      </c>
      <c r="F18317">
        <v>0</v>
      </c>
      <c r="G18317">
        <v>100000</v>
      </c>
      <c r="H18317">
        <v>73</v>
      </c>
      <c r="I18317">
        <v>1847.92</v>
      </c>
      <c r="J18317">
        <v>0</v>
      </c>
      <c r="K18317">
        <v>0</v>
      </c>
      <c r="L18317">
        <v>20000</v>
      </c>
      <c r="M18317">
        <v>102</v>
      </c>
      <c r="N18317">
        <v>10562.3</v>
      </c>
      <c r="O18317">
        <v>5000</v>
      </c>
      <c r="P18317">
        <v>0</v>
      </c>
      <c r="Q18317">
        <v>100000</v>
      </c>
      <c r="R18317">
        <v>96</v>
      </c>
      <c r="S18317">
        <v>10276.68</v>
      </c>
      <c r="T18317">
        <v>5000</v>
      </c>
      <c r="U18317">
        <v>0</v>
      </c>
      <c r="V18317">
        <v>100000</v>
      </c>
      <c r="W18317">
        <v>86</v>
      </c>
      <c r="X18317">
        <v>6957.44</v>
      </c>
      <c r="Y18317">
        <v>1500</v>
      </c>
      <c r="Z18317">
        <v>0</v>
      </c>
      <c r="AA18317">
        <v>90000</v>
      </c>
      <c r="AB18317">
        <v>83</v>
      </c>
      <c r="AC18317">
        <v>10640.66</v>
      </c>
      <c r="AD18317">
        <v>0</v>
      </c>
      <c r="AE18317">
        <v>0</v>
      </c>
      <c r="AF18317">
        <v>180000</v>
      </c>
      <c r="AG18317">
        <v>73</v>
      </c>
      <c r="AH18317">
        <v>5250.85</v>
      </c>
      <c r="AI18317">
        <v>0</v>
      </c>
      <c r="AJ18317">
        <v>0</v>
      </c>
      <c r="AK18317">
        <v>100000</v>
      </c>
      <c r="AL18317">
        <v>70</v>
      </c>
      <c r="AM18317">
        <v>6377.98</v>
      </c>
      <c r="AN18317">
        <v>0</v>
      </c>
      <c r="AO18317">
        <v>0</v>
      </c>
      <c r="AP18317">
        <v>100000</v>
      </c>
      <c r="AQ18317">
        <v>71</v>
      </c>
      <c r="AR18317">
        <v>5447.3</v>
      </c>
      <c r="AS18317">
        <v>0</v>
      </c>
      <c r="AT18317">
        <v>0</v>
      </c>
      <c r="AU18317">
        <v>100000</v>
      </c>
    </row>
    <row r="18318" spans="1:47" x14ac:dyDescent="0.35">
      <c r="A18318" t="s">
        <v>12</v>
      </c>
      <c r="B18318" t="s">
        <v>1165</v>
      </c>
      <c r="C18318">
        <v>8</v>
      </c>
      <c r="D18318">
        <v>225.57</v>
      </c>
      <c r="E18318">
        <v>0</v>
      </c>
      <c r="F18318">
        <v>0</v>
      </c>
      <c r="G18318">
        <v>3500</v>
      </c>
      <c r="H18318">
        <v>8</v>
      </c>
      <c r="I18318">
        <v>0</v>
      </c>
      <c r="J18318">
        <v>0</v>
      </c>
      <c r="K18318">
        <v>0</v>
      </c>
      <c r="L18318">
        <v>0</v>
      </c>
      <c r="M18318">
        <v>9</v>
      </c>
      <c r="N18318">
        <v>4872.26</v>
      </c>
      <c r="O18318">
        <v>5000</v>
      </c>
      <c r="P18318">
        <v>1200</v>
      </c>
      <c r="Q18318">
        <v>10000</v>
      </c>
      <c r="R18318">
        <v>9</v>
      </c>
      <c r="S18318">
        <v>707.47</v>
      </c>
      <c r="T18318">
        <v>0</v>
      </c>
      <c r="U18318">
        <v>0</v>
      </c>
      <c r="V18318">
        <v>10000</v>
      </c>
      <c r="W18318">
        <v>8</v>
      </c>
      <c r="X18318">
        <v>373.8</v>
      </c>
      <c r="Y18318">
        <v>0</v>
      </c>
      <c r="Z18318">
        <v>0</v>
      </c>
      <c r="AA18318">
        <v>12000</v>
      </c>
      <c r="AB18318">
        <v>7</v>
      </c>
      <c r="AC18318">
        <v>569.26</v>
      </c>
      <c r="AD18318">
        <v>0</v>
      </c>
      <c r="AE18318">
        <v>0</v>
      </c>
      <c r="AF18318">
        <v>6200</v>
      </c>
      <c r="AG18318">
        <v>9</v>
      </c>
      <c r="AH18318">
        <v>541.21</v>
      </c>
      <c r="AI18318">
        <v>0</v>
      </c>
      <c r="AJ18318">
        <v>0</v>
      </c>
      <c r="AK18318">
        <v>8000</v>
      </c>
      <c r="AL18318">
        <v>8</v>
      </c>
      <c r="AM18318">
        <v>467.24</v>
      </c>
      <c r="AN18318">
        <v>0</v>
      </c>
      <c r="AO18318">
        <v>0</v>
      </c>
      <c r="AP18318">
        <v>15000</v>
      </c>
      <c r="AQ18318">
        <v>8</v>
      </c>
      <c r="AR18318">
        <v>210.21</v>
      </c>
      <c r="AS18318">
        <v>0</v>
      </c>
      <c r="AT18318">
        <v>0</v>
      </c>
      <c r="AU18318">
        <v>2200</v>
      </c>
    </row>
    <row r="18319" spans="1:47" x14ac:dyDescent="0.35">
      <c r="A18319" t="s">
        <v>12</v>
      </c>
      <c r="B18319" t="s">
        <v>1166</v>
      </c>
      <c r="C18319">
        <v>107</v>
      </c>
      <c r="D18319">
        <v>3490.19</v>
      </c>
      <c r="E18319">
        <v>0</v>
      </c>
      <c r="F18319">
        <v>0</v>
      </c>
      <c r="G18319">
        <v>56000</v>
      </c>
      <c r="H18319">
        <v>111</v>
      </c>
      <c r="I18319">
        <v>2022.41</v>
      </c>
      <c r="J18319">
        <v>0</v>
      </c>
      <c r="K18319">
        <v>0</v>
      </c>
      <c r="L18319">
        <v>40000</v>
      </c>
      <c r="M18319">
        <v>166</v>
      </c>
      <c r="N18319">
        <v>8438.7099999999991</v>
      </c>
      <c r="O18319">
        <v>4500</v>
      </c>
      <c r="P18319">
        <v>0</v>
      </c>
      <c r="Q18319">
        <v>68000</v>
      </c>
      <c r="R18319">
        <v>125</v>
      </c>
      <c r="S18319">
        <v>5554.67</v>
      </c>
      <c r="T18319">
        <v>3000</v>
      </c>
      <c r="U18319">
        <v>0</v>
      </c>
      <c r="V18319">
        <v>40000</v>
      </c>
      <c r="W18319">
        <v>110</v>
      </c>
      <c r="X18319">
        <v>2026.29</v>
      </c>
      <c r="Y18319">
        <v>0</v>
      </c>
      <c r="Z18319">
        <v>0</v>
      </c>
      <c r="AA18319">
        <v>30000</v>
      </c>
      <c r="AB18319">
        <v>109</v>
      </c>
      <c r="AC18319">
        <v>6385.96</v>
      </c>
      <c r="AD18319">
        <v>0</v>
      </c>
      <c r="AE18319">
        <v>0</v>
      </c>
      <c r="AF18319">
        <v>240000</v>
      </c>
      <c r="AG18319">
        <v>95</v>
      </c>
      <c r="AH18319">
        <v>4168.82</v>
      </c>
      <c r="AI18319">
        <v>0</v>
      </c>
      <c r="AJ18319">
        <v>0</v>
      </c>
      <c r="AK18319">
        <v>100000</v>
      </c>
      <c r="AL18319">
        <v>95</v>
      </c>
      <c r="AM18319">
        <v>3990.28</v>
      </c>
      <c r="AN18319">
        <v>0</v>
      </c>
      <c r="AO18319">
        <v>0</v>
      </c>
      <c r="AP18319">
        <v>150000</v>
      </c>
      <c r="AQ18319">
        <v>98</v>
      </c>
      <c r="AR18319">
        <v>4885.8</v>
      </c>
      <c r="AS18319">
        <v>0</v>
      </c>
      <c r="AT18319">
        <v>0</v>
      </c>
      <c r="AU18319">
        <v>100000</v>
      </c>
    </row>
    <row r="18320" spans="1:47" x14ac:dyDescent="0.35">
      <c r="A18320" t="s">
        <v>13</v>
      </c>
      <c r="B18320" t="s">
        <v>1165</v>
      </c>
      <c r="C18320">
        <v>5</v>
      </c>
      <c r="D18320">
        <v>3802.15</v>
      </c>
      <c r="E18320">
        <v>4000</v>
      </c>
      <c r="F18320">
        <v>0</v>
      </c>
      <c r="G18320">
        <v>8000</v>
      </c>
      <c r="H18320">
        <v>3</v>
      </c>
      <c r="I18320">
        <v>668.51</v>
      </c>
      <c r="J18320">
        <v>0</v>
      </c>
      <c r="K18320">
        <v>0</v>
      </c>
      <c r="L18320">
        <v>2000</v>
      </c>
      <c r="M18320">
        <v>6</v>
      </c>
      <c r="N18320">
        <v>8334.48</v>
      </c>
      <c r="O18320">
        <v>7000</v>
      </c>
      <c r="P18320">
        <v>3000</v>
      </c>
      <c r="Q18320">
        <v>15000</v>
      </c>
      <c r="R18320">
        <v>3</v>
      </c>
      <c r="S18320">
        <v>5000</v>
      </c>
      <c r="T18320">
        <v>5000</v>
      </c>
      <c r="U18320">
        <v>0</v>
      </c>
      <c r="V18320">
        <v>10000</v>
      </c>
      <c r="W18320">
        <v>2</v>
      </c>
      <c r="X18320">
        <v>400</v>
      </c>
      <c r="Y18320">
        <v>0</v>
      </c>
      <c r="Z18320">
        <v>0</v>
      </c>
      <c r="AA18320">
        <v>800</v>
      </c>
      <c r="AB18320">
        <v>3</v>
      </c>
      <c r="AC18320">
        <v>2266.3000000000002</v>
      </c>
      <c r="AD18320">
        <v>2000</v>
      </c>
      <c r="AE18320">
        <v>0</v>
      </c>
      <c r="AF18320">
        <v>4800</v>
      </c>
      <c r="AG18320">
        <v>3</v>
      </c>
      <c r="AH18320">
        <v>1334.25</v>
      </c>
      <c r="AI18320">
        <v>2000</v>
      </c>
      <c r="AJ18320">
        <v>0</v>
      </c>
      <c r="AK18320">
        <v>2000</v>
      </c>
      <c r="AL18320">
        <v>2</v>
      </c>
      <c r="AM18320">
        <v>0</v>
      </c>
      <c r="AN18320">
        <v>0</v>
      </c>
      <c r="AO18320">
        <v>0</v>
      </c>
      <c r="AP18320">
        <v>0</v>
      </c>
      <c r="AQ18320">
        <v>1</v>
      </c>
      <c r="AR18320">
        <v>4500</v>
      </c>
      <c r="AS18320">
        <v>4500</v>
      </c>
      <c r="AT18320">
        <v>4500</v>
      </c>
      <c r="AU18320">
        <v>4500</v>
      </c>
    </row>
    <row r="18321" spans="1:47" x14ac:dyDescent="0.35">
      <c r="A18321" t="s">
        <v>13</v>
      </c>
      <c r="B18321" t="s">
        <v>1166</v>
      </c>
      <c r="C18321">
        <v>124</v>
      </c>
      <c r="D18321">
        <v>4123.24</v>
      </c>
      <c r="E18321">
        <v>0</v>
      </c>
      <c r="F18321">
        <v>0</v>
      </c>
      <c r="G18321">
        <v>90000</v>
      </c>
      <c r="H18321">
        <v>108</v>
      </c>
      <c r="I18321">
        <v>670.87</v>
      </c>
      <c r="J18321">
        <v>0</v>
      </c>
      <c r="K18321">
        <v>0</v>
      </c>
      <c r="L18321">
        <v>15000</v>
      </c>
      <c r="M18321">
        <v>170</v>
      </c>
      <c r="N18321">
        <v>7336.18</v>
      </c>
      <c r="O18321">
        <v>4200</v>
      </c>
      <c r="P18321">
        <v>0</v>
      </c>
      <c r="Q18321">
        <v>50000</v>
      </c>
      <c r="R18321">
        <v>132</v>
      </c>
      <c r="S18321">
        <v>3087.38</v>
      </c>
      <c r="T18321">
        <v>850</v>
      </c>
      <c r="U18321">
        <v>0</v>
      </c>
      <c r="V18321">
        <v>40000</v>
      </c>
      <c r="W18321">
        <v>113</v>
      </c>
      <c r="X18321">
        <v>1487.67</v>
      </c>
      <c r="Y18321">
        <v>0</v>
      </c>
      <c r="Z18321">
        <v>0</v>
      </c>
      <c r="AA18321">
        <v>43000</v>
      </c>
      <c r="AB18321">
        <v>116</v>
      </c>
      <c r="AC18321">
        <v>2497.4</v>
      </c>
      <c r="AD18321">
        <v>0</v>
      </c>
      <c r="AE18321">
        <v>0</v>
      </c>
      <c r="AF18321">
        <v>45000</v>
      </c>
      <c r="AG18321">
        <v>110</v>
      </c>
      <c r="AH18321">
        <v>3384.08</v>
      </c>
      <c r="AI18321">
        <v>0</v>
      </c>
      <c r="AJ18321">
        <v>0</v>
      </c>
      <c r="AK18321">
        <v>100000</v>
      </c>
      <c r="AL18321">
        <v>93</v>
      </c>
      <c r="AM18321">
        <v>2464.54</v>
      </c>
      <c r="AN18321">
        <v>0</v>
      </c>
      <c r="AO18321">
        <v>0</v>
      </c>
      <c r="AP18321">
        <v>100000</v>
      </c>
      <c r="AQ18321">
        <v>108</v>
      </c>
      <c r="AR18321">
        <v>2693.65</v>
      </c>
      <c r="AS18321">
        <v>0</v>
      </c>
      <c r="AT18321">
        <v>0</v>
      </c>
      <c r="AU18321">
        <v>52000</v>
      </c>
    </row>
    <row r="18322" spans="1:47" x14ac:dyDescent="0.35">
      <c r="A18322" t="s">
        <v>14</v>
      </c>
      <c r="B18322" t="s">
        <v>1165</v>
      </c>
      <c r="C18322">
        <v>30</v>
      </c>
      <c r="D18322">
        <v>3920.48</v>
      </c>
      <c r="E18322">
        <v>1500</v>
      </c>
      <c r="F18322">
        <v>0</v>
      </c>
      <c r="G18322">
        <v>35000</v>
      </c>
      <c r="H18322">
        <v>28</v>
      </c>
      <c r="I18322">
        <v>2930.95</v>
      </c>
      <c r="J18322">
        <v>0</v>
      </c>
      <c r="K18322">
        <v>0</v>
      </c>
      <c r="L18322">
        <v>20000</v>
      </c>
      <c r="M18322">
        <v>41</v>
      </c>
      <c r="N18322">
        <v>8253.7900000000009</v>
      </c>
      <c r="O18322">
        <v>5000</v>
      </c>
      <c r="P18322">
        <v>500</v>
      </c>
      <c r="Q18322">
        <v>100000</v>
      </c>
      <c r="R18322">
        <v>35</v>
      </c>
      <c r="S18322">
        <v>5581.29</v>
      </c>
      <c r="T18322">
        <v>3000</v>
      </c>
      <c r="U18322">
        <v>0</v>
      </c>
      <c r="V18322">
        <v>40000</v>
      </c>
      <c r="W18322">
        <v>28</v>
      </c>
      <c r="X18322">
        <v>5745</v>
      </c>
      <c r="Y18322">
        <v>1500</v>
      </c>
      <c r="Z18322">
        <v>0</v>
      </c>
      <c r="AA18322">
        <v>42000</v>
      </c>
      <c r="AB18322">
        <v>32</v>
      </c>
      <c r="AC18322">
        <v>16879.59</v>
      </c>
      <c r="AD18322">
        <v>4000</v>
      </c>
      <c r="AE18322">
        <v>0</v>
      </c>
      <c r="AF18322">
        <v>100000</v>
      </c>
      <c r="AG18322">
        <v>27</v>
      </c>
      <c r="AH18322">
        <v>2941.08</v>
      </c>
      <c r="AI18322">
        <v>0</v>
      </c>
      <c r="AJ18322">
        <v>0</v>
      </c>
      <c r="AK18322">
        <v>15000</v>
      </c>
      <c r="AL18322">
        <v>25</v>
      </c>
      <c r="AM18322">
        <v>583.05999999999995</v>
      </c>
      <c r="AN18322">
        <v>0</v>
      </c>
      <c r="AO18322">
        <v>0</v>
      </c>
      <c r="AP18322">
        <v>20000</v>
      </c>
      <c r="AQ18322">
        <v>25</v>
      </c>
      <c r="AR18322">
        <v>8280.18</v>
      </c>
      <c r="AS18322">
        <v>2000</v>
      </c>
      <c r="AT18322">
        <v>0</v>
      </c>
      <c r="AU18322">
        <v>80000</v>
      </c>
    </row>
    <row r="18323" spans="1:47" x14ac:dyDescent="0.35">
      <c r="A18323" t="s">
        <v>14</v>
      </c>
      <c r="B18323" t="s">
        <v>1166</v>
      </c>
      <c r="C18323">
        <v>97</v>
      </c>
      <c r="D18323">
        <v>5754.82</v>
      </c>
      <c r="E18323">
        <v>1000</v>
      </c>
      <c r="F18323">
        <v>0</v>
      </c>
      <c r="G18323">
        <v>100000</v>
      </c>
      <c r="H18323">
        <v>85</v>
      </c>
      <c r="I18323">
        <v>1336.34</v>
      </c>
      <c r="J18323">
        <v>300</v>
      </c>
      <c r="K18323">
        <v>0</v>
      </c>
      <c r="L18323">
        <v>15000</v>
      </c>
      <c r="M18323">
        <v>119</v>
      </c>
      <c r="N18323">
        <v>9192.4699999999993</v>
      </c>
      <c r="O18323">
        <v>5000</v>
      </c>
      <c r="P18323">
        <v>0</v>
      </c>
      <c r="Q18323">
        <v>100000</v>
      </c>
      <c r="R18323">
        <v>98</v>
      </c>
      <c r="S18323">
        <v>7016.67</v>
      </c>
      <c r="T18323">
        <v>3000</v>
      </c>
      <c r="U18323">
        <v>0</v>
      </c>
      <c r="V18323">
        <v>100000</v>
      </c>
      <c r="W18323">
        <v>78</v>
      </c>
      <c r="X18323">
        <v>3840.46</v>
      </c>
      <c r="Y18323">
        <v>350</v>
      </c>
      <c r="Z18323">
        <v>0</v>
      </c>
      <c r="AA18323">
        <v>35000</v>
      </c>
      <c r="AB18323">
        <v>73</v>
      </c>
      <c r="AC18323">
        <v>7381.08</v>
      </c>
      <c r="AD18323">
        <v>0</v>
      </c>
      <c r="AE18323">
        <v>0</v>
      </c>
      <c r="AF18323">
        <v>80000</v>
      </c>
      <c r="AG18323">
        <v>81</v>
      </c>
      <c r="AH18323">
        <v>7645.13</v>
      </c>
      <c r="AI18323">
        <v>0</v>
      </c>
      <c r="AJ18323">
        <v>0</v>
      </c>
      <c r="AK18323">
        <v>140000</v>
      </c>
      <c r="AL18323">
        <v>73</v>
      </c>
      <c r="AM18323">
        <v>6452.9</v>
      </c>
      <c r="AN18323">
        <v>0</v>
      </c>
      <c r="AO18323">
        <v>0</v>
      </c>
      <c r="AP18323">
        <v>152000</v>
      </c>
      <c r="AQ18323">
        <v>76</v>
      </c>
      <c r="AR18323">
        <v>6437.47</v>
      </c>
      <c r="AS18323">
        <v>200</v>
      </c>
      <c r="AT18323">
        <v>0</v>
      </c>
      <c r="AU18323">
        <v>111000</v>
      </c>
    </row>
    <row r="18324" spans="1:47" x14ac:dyDescent="0.35">
      <c r="A18324" t="s">
        <v>15</v>
      </c>
      <c r="B18324" t="s">
        <v>1165</v>
      </c>
      <c r="C18324">
        <v>60</v>
      </c>
      <c r="D18324">
        <v>7546.95</v>
      </c>
      <c r="E18324">
        <v>1000</v>
      </c>
      <c r="F18324">
        <v>0</v>
      </c>
      <c r="G18324">
        <v>100000</v>
      </c>
      <c r="H18324">
        <v>53</v>
      </c>
      <c r="I18324">
        <v>951.92</v>
      </c>
      <c r="J18324">
        <v>0</v>
      </c>
      <c r="K18324">
        <v>0</v>
      </c>
      <c r="L18324">
        <v>17000</v>
      </c>
      <c r="M18324">
        <v>74</v>
      </c>
      <c r="N18324">
        <v>9719.43</v>
      </c>
      <c r="O18324">
        <v>5000</v>
      </c>
      <c r="P18324">
        <v>0</v>
      </c>
      <c r="Q18324">
        <v>100000</v>
      </c>
      <c r="R18324">
        <v>62</v>
      </c>
      <c r="S18324">
        <v>5307.24</v>
      </c>
      <c r="T18324">
        <v>2650</v>
      </c>
      <c r="U18324">
        <v>0</v>
      </c>
      <c r="V18324">
        <v>35000</v>
      </c>
      <c r="W18324">
        <v>54</v>
      </c>
      <c r="X18324">
        <v>3653.62</v>
      </c>
      <c r="Y18324">
        <v>0</v>
      </c>
      <c r="Z18324">
        <v>0</v>
      </c>
      <c r="AA18324">
        <v>68500</v>
      </c>
      <c r="AB18324">
        <v>55</v>
      </c>
      <c r="AC18324">
        <v>4547.91</v>
      </c>
      <c r="AD18324">
        <v>0</v>
      </c>
      <c r="AE18324">
        <v>0</v>
      </c>
      <c r="AF18324">
        <v>60000</v>
      </c>
      <c r="AG18324">
        <v>52</v>
      </c>
      <c r="AH18324">
        <v>5692.83</v>
      </c>
      <c r="AI18324">
        <v>0</v>
      </c>
      <c r="AJ18324">
        <v>0</v>
      </c>
      <c r="AK18324">
        <v>90000</v>
      </c>
      <c r="AL18324">
        <v>48</v>
      </c>
      <c r="AM18324">
        <v>7996.99</v>
      </c>
      <c r="AN18324">
        <v>0</v>
      </c>
      <c r="AO18324">
        <v>0</v>
      </c>
      <c r="AP18324">
        <v>130000</v>
      </c>
      <c r="AQ18324">
        <v>52</v>
      </c>
      <c r="AR18324">
        <v>3321.28</v>
      </c>
      <c r="AS18324">
        <v>0</v>
      </c>
      <c r="AT18324">
        <v>0</v>
      </c>
      <c r="AU18324">
        <v>50000</v>
      </c>
    </row>
    <row r="18325" spans="1:47" x14ac:dyDescent="0.35">
      <c r="A18325" t="s">
        <v>15</v>
      </c>
      <c r="B18325" t="s">
        <v>1166</v>
      </c>
      <c r="C18325">
        <v>69</v>
      </c>
      <c r="D18325">
        <v>5548.57</v>
      </c>
      <c r="E18325">
        <v>0</v>
      </c>
      <c r="F18325">
        <v>0</v>
      </c>
      <c r="G18325">
        <v>100000</v>
      </c>
      <c r="H18325">
        <v>72</v>
      </c>
      <c r="I18325">
        <v>2344.38</v>
      </c>
      <c r="J18325">
        <v>0</v>
      </c>
      <c r="K18325">
        <v>0</v>
      </c>
      <c r="L18325">
        <v>44000</v>
      </c>
      <c r="M18325">
        <v>96</v>
      </c>
      <c r="N18325">
        <v>12167.61</v>
      </c>
      <c r="O18325">
        <v>6000</v>
      </c>
      <c r="P18325">
        <v>0</v>
      </c>
      <c r="Q18325">
        <v>100000</v>
      </c>
      <c r="R18325">
        <v>84</v>
      </c>
      <c r="S18325">
        <v>7350.31</v>
      </c>
      <c r="T18325">
        <v>4000</v>
      </c>
      <c r="U18325">
        <v>0</v>
      </c>
      <c r="V18325">
        <v>100000</v>
      </c>
      <c r="W18325">
        <v>72</v>
      </c>
      <c r="X18325">
        <v>5636.27</v>
      </c>
      <c r="Y18325">
        <v>0</v>
      </c>
      <c r="Z18325">
        <v>0</v>
      </c>
      <c r="AA18325">
        <v>60000</v>
      </c>
      <c r="AB18325">
        <v>65</v>
      </c>
      <c r="AC18325">
        <v>4670.84</v>
      </c>
      <c r="AD18325">
        <v>0</v>
      </c>
      <c r="AE18325">
        <v>0</v>
      </c>
      <c r="AF18325">
        <v>70000</v>
      </c>
      <c r="AG18325">
        <v>72</v>
      </c>
      <c r="AH18325">
        <v>2922.99</v>
      </c>
      <c r="AI18325">
        <v>0</v>
      </c>
      <c r="AJ18325">
        <v>0</v>
      </c>
      <c r="AK18325">
        <v>24000</v>
      </c>
      <c r="AL18325">
        <v>59</v>
      </c>
      <c r="AM18325">
        <v>6386.72</v>
      </c>
      <c r="AN18325">
        <v>0</v>
      </c>
      <c r="AO18325">
        <v>0</v>
      </c>
      <c r="AP18325">
        <v>200000</v>
      </c>
      <c r="AQ18325">
        <v>63</v>
      </c>
      <c r="AR18325">
        <v>3760.96</v>
      </c>
      <c r="AS18325">
        <v>0</v>
      </c>
      <c r="AT18325">
        <v>0</v>
      </c>
      <c r="AU18325">
        <v>50000</v>
      </c>
    </row>
    <row r="18326" spans="1:47" x14ac:dyDescent="0.35">
      <c r="A18326" t="s">
        <v>16</v>
      </c>
      <c r="B18326" t="s">
        <v>1165</v>
      </c>
      <c r="C18326">
        <v>55</v>
      </c>
      <c r="D18326">
        <v>11273.3</v>
      </c>
      <c r="E18326">
        <v>1200</v>
      </c>
      <c r="F18326">
        <v>0</v>
      </c>
      <c r="G18326">
        <v>100000</v>
      </c>
      <c r="H18326">
        <v>45</v>
      </c>
      <c r="I18326">
        <v>1147.6600000000001</v>
      </c>
      <c r="J18326">
        <v>0</v>
      </c>
      <c r="K18326">
        <v>0</v>
      </c>
      <c r="L18326">
        <v>20000</v>
      </c>
      <c r="M18326">
        <v>75</v>
      </c>
      <c r="N18326">
        <v>11965.01</v>
      </c>
      <c r="O18326">
        <v>6000</v>
      </c>
      <c r="P18326">
        <v>0</v>
      </c>
      <c r="Q18326">
        <v>150000</v>
      </c>
      <c r="R18326">
        <v>62</v>
      </c>
      <c r="S18326">
        <v>8872.6</v>
      </c>
      <c r="T18326">
        <v>5000</v>
      </c>
      <c r="U18326">
        <v>0</v>
      </c>
      <c r="V18326">
        <v>50000</v>
      </c>
      <c r="W18326">
        <v>59</v>
      </c>
      <c r="X18326">
        <v>5915.42</v>
      </c>
      <c r="Y18326">
        <v>2000</v>
      </c>
      <c r="Z18326">
        <v>0</v>
      </c>
      <c r="AA18326">
        <v>42000</v>
      </c>
      <c r="AB18326">
        <v>54</v>
      </c>
      <c r="AC18326">
        <v>10247.42</v>
      </c>
      <c r="AD18326">
        <v>0</v>
      </c>
      <c r="AE18326">
        <v>0</v>
      </c>
      <c r="AF18326">
        <v>100000</v>
      </c>
      <c r="AG18326">
        <v>55</v>
      </c>
      <c r="AH18326">
        <v>871.55</v>
      </c>
      <c r="AI18326">
        <v>0</v>
      </c>
      <c r="AJ18326">
        <v>0</v>
      </c>
      <c r="AK18326">
        <v>8000</v>
      </c>
      <c r="AL18326">
        <v>48</v>
      </c>
      <c r="AM18326">
        <v>2077.61</v>
      </c>
      <c r="AN18326">
        <v>0</v>
      </c>
      <c r="AO18326">
        <v>0</v>
      </c>
      <c r="AP18326">
        <v>40000</v>
      </c>
      <c r="AQ18326">
        <v>52</v>
      </c>
      <c r="AR18326">
        <v>6987.96</v>
      </c>
      <c r="AS18326">
        <v>0</v>
      </c>
      <c r="AT18326">
        <v>0</v>
      </c>
      <c r="AU18326">
        <v>58000</v>
      </c>
    </row>
    <row r="18327" spans="1:47" x14ac:dyDescent="0.35">
      <c r="A18327" t="s">
        <v>16</v>
      </c>
      <c r="B18327" t="s">
        <v>1166</v>
      </c>
      <c r="C18327">
        <v>69</v>
      </c>
      <c r="D18327">
        <v>5784.76</v>
      </c>
      <c r="E18327">
        <v>2000</v>
      </c>
      <c r="F18327">
        <v>0</v>
      </c>
      <c r="G18327">
        <v>140000</v>
      </c>
      <c r="H18327">
        <v>62</v>
      </c>
      <c r="I18327">
        <v>3403.24</v>
      </c>
      <c r="J18327">
        <v>500</v>
      </c>
      <c r="K18327">
        <v>0</v>
      </c>
      <c r="L18327">
        <v>80000</v>
      </c>
      <c r="M18327">
        <v>88</v>
      </c>
      <c r="N18327">
        <v>8809.23</v>
      </c>
      <c r="O18327">
        <v>5000</v>
      </c>
      <c r="P18327">
        <v>0</v>
      </c>
      <c r="Q18327">
        <v>100000</v>
      </c>
      <c r="R18327">
        <v>77</v>
      </c>
      <c r="S18327">
        <v>7411.15</v>
      </c>
      <c r="T18327">
        <v>5000</v>
      </c>
      <c r="U18327">
        <v>0</v>
      </c>
      <c r="V18327">
        <v>35000</v>
      </c>
      <c r="W18327">
        <v>69</v>
      </c>
      <c r="X18327">
        <v>5397</v>
      </c>
      <c r="Y18327">
        <v>1500</v>
      </c>
      <c r="Z18327">
        <v>0</v>
      </c>
      <c r="AA18327">
        <v>37000</v>
      </c>
      <c r="AB18327">
        <v>68</v>
      </c>
      <c r="AC18327">
        <v>6607.76</v>
      </c>
      <c r="AD18327">
        <v>0</v>
      </c>
      <c r="AE18327">
        <v>0</v>
      </c>
      <c r="AF18327">
        <v>100000</v>
      </c>
      <c r="AG18327">
        <v>51</v>
      </c>
      <c r="AH18327">
        <v>2326.71</v>
      </c>
      <c r="AI18327">
        <v>0</v>
      </c>
      <c r="AJ18327">
        <v>0</v>
      </c>
      <c r="AK18327">
        <v>30000</v>
      </c>
      <c r="AL18327">
        <v>49</v>
      </c>
      <c r="AM18327">
        <v>13471.01</v>
      </c>
      <c r="AN18327">
        <v>0</v>
      </c>
      <c r="AO18327">
        <v>0</v>
      </c>
      <c r="AP18327">
        <v>300000</v>
      </c>
      <c r="AQ18327">
        <v>51</v>
      </c>
      <c r="AR18327">
        <v>9311.24</v>
      </c>
      <c r="AS18327">
        <v>0</v>
      </c>
      <c r="AT18327">
        <v>0</v>
      </c>
      <c r="AU18327">
        <v>100000</v>
      </c>
    </row>
    <row r="18328" spans="1:47" x14ac:dyDescent="0.35">
      <c r="A18328" t="s">
        <v>17</v>
      </c>
      <c r="B18328" t="s">
        <v>1165</v>
      </c>
      <c r="C18328">
        <v>63</v>
      </c>
      <c r="D18328">
        <v>6420.52</v>
      </c>
      <c r="E18328">
        <v>500</v>
      </c>
      <c r="F18328">
        <v>0</v>
      </c>
      <c r="G18328">
        <v>99000</v>
      </c>
      <c r="H18328">
        <v>62</v>
      </c>
      <c r="I18328">
        <v>1933.58</v>
      </c>
      <c r="J18328">
        <v>0</v>
      </c>
      <c r="K18328">
        <v>0</v>
      </c>
      <c r="L18328">
        <v>15000</v>
      </c>
      <c r="M18328">
        <v>96</v>
      </c>
      <c r="N18328">
        <v>9485.5300000000007</v>
      </c>
      <c r="O18328">
        <v>6000</v>
      </c>
      <c r="P18328">
        <v>400</v>
      </c>
      <c r="Q18328">
        <v>100000</v>
      </c>
      <c r="R18328">
        <v>74</v>
      </c>
      <c r="S18328">
        <v>4865.5600000000004</v>
      </c>
      <c r="T18328">
        <v>2000</v>
      </c>
      <c r="U18328">
        <v>0</v>
      </c>
      <c r="V18328">
        <v>40000</v>
      </c>
      <c r="W18328">
        <v>67</v>
      </c>
      <c r="X18328">
        <v>4471.51</v>
      </c>
      <c r="Y18328">
        <v>0</v>
      </c>
      <c r="Z18328">
        <v>0</v>
      </c>
      <c r="AA18328">
        <v>40000</v>
      </c>
      <c r="AB18328">
        <v>54</v>
      </c>
      <c r="AC18328">
        <v>3120.95</v>
      </c>
      <c r="AD18328">
        <v>0</v>
      </c>
      <c r="AE18328">
        <v>0</v>
      </c>
      <c r="AF18328">
        <v>40000</v>
      </c>
      <c r="AG18328">
        <v>54</v>
      </c>
      <c r="AH18328">
        <v>2066.7600000000002</v>
      </c>
      <c r="AI18328">
        <v>0</v>
      </c>
      <c r="AJ18328">
        <v>0</v>
      </c>
      <c r="AK18328">
        <v>100000</v>
      </c>
      <c r="AL18328">
        <v>54</v>
      </c>
      <c r="AM18328">
        <v>5028.22</v>
      </c>
      <c r="AN18328">
        <v>0</v>
      </c>
      <c r="AO18328">
        <v>0</v>
      </c>
      <c r="AP18328">
        <v>100000</v>
      </c>
      <c r="AQ18328">
        <v>55</v>
      </c>
      <c r="AR18328">
        <v>4541.1099999999997</v>
      </c>
      <c r="AS18328">
        <v>0</v>
      </c>
      <c r="AT18328">
        <v>0</v>
      </c>
      <c r="AU18328">
        <v>50000</v>
      </c>
    </row>
    <row r="18329" spans="1:47" x14ac:dyDescent="0.35">
      <c r="A18329" t="s">
        <v>17</v>
      </c>
      <c r="B18329" t="s">
        <v>1166</v>
      </c>
      <c r="C18329">
        <v>58</v>
      </c>
      <c r="D18329">
        <v>8632.74</v>
      </c>
      <c r="E18329">
        <v>1000</v>
      </c>
      <c r="F18329">
        <v>0</v>
      </c>
      <c r="G18329">
        <v>100000</v>
      </c>
      <c r="H18329">
        <v>48</v>
      </c>
      <c r="I18329">
        <v>2378.4</v>
      </c>
      <c r="J18329">
        <v>500</v>
      </c>
      <c r="K18329">
        <v>0</v>
      </c>
      <c r="L18329">
        <v>25000</v>
      </c>
      <c r="M18329">
        <v>80</v>
      </c>
      <c r="N18329">
        <v>8558.59</v>
      </c>
      <c r="O18329">
        <v>6000</v>
      </c>
      <c r="P18329">
        <v>0</v>
      </c>
      <c r="Q18329">
        <v>50000</v>
      </c>
      <c r="R18329">
        <v>64</v>
      </c>
      <c r="S18329">
        <v>7635.21</v>
      </c>
      <c r="T18329">
        <v>4000</v>
      </c>
      <c r="U18329">
        <v>0</v>
      </c>
      <c r="V18329">
        <v>60000</v>
      </c>
      <c r="W18329">
        <v>58</v>
      </c>
      <c r="X18329">
        <v>5403.16</v>
      </c>
      <c r="Y18329">
        <v>2000</v>
      </c>
      <c r="Z18329">
        <v>0</v>
      </c>
      <c r="AA18329">
        <v>42000</v>
      </c>
      <c r="AB18329">
        <v>50</v>
      </c>
      <c r="AC18329">
        <v>6493.44</v>
      </c>
      <c r="AD18329">
        <v>0</v>
      </c>
      <c r="AE18329">
        <v>0</v>
      </c>
      <c r="AF18329">
        <v>70000</v>
      </c>
      <c r="AG18329">
        <v>44</v>
      </c>
      <c r="AH18329">
        <v>4428.49</v>
      </c>
      <c r="AI18329">
        <v>0</v>
      </c>
      <c r="AJ18329">
        <v>0</v>
      </c>
      <c r="AK18329">
        <v>50000</v>
      </c>
      <c r="AL18329">
        <v>37</v>
      </c>
      <c r="AM18329">
        <v>5007.2700000000004</v>
      </c>
      <c r="AN18329">
        <v>0</v>
      </c>
      <c r="AO18329">
        <v>0</v>
      </c>
      <c r="AP18329">
        <v>60000</v>
      </c>
      <c r="AQ18329">
        <v>42</v>
      </c>
      <c r="AR18329">
        <v>5365.11</v>
      </c>
      <c r="AS18329">
        <v>1500</v>
      </c>
      <c r="AT18329">
        <v>0</v>
      </c>
      <c r="AU18329">
        <v>26000</v>
      </c>
    </row>
    <row r="18330" spans="1:47" x14ac:dyDescent="0.35">
      <c r="A18330" t="s">
        <v>18</v>
      </c>
      <c r="B18330" t="s">
        <v>1165</v>
      </c>
      <c r="C18330">
        <v>6</v>
      </c>
      <c r="D18330">
        <v>2077.92</v>
      </c>
      <c r="E18330">
        <v>2000</v>
      </c>
      <c r="F18330">
        <v>0</v>
      </c>
      <c r="G18330">
        <v>10000</v>
      </c>
      <c r="H18330">
        <v>6</v>
      </c>
      <c r="I18330">
        <v>0</v>
      </c>
      <c r="J18330">
        <v>0</v>
      </c>
      <c r="K18330">
        <v>0</v>
      </c>
      <c r="L18330">
        <v>0</v>
      </c>
      <c r="M18330">
        <v>12</v>
      </c>
      <c r="N18330">
        <v>10422.06</v>
      </c>
      <c r="O18330">
        <v>5000</v>
      </c>
      <c r="P18330">
        <v>0</v>
      </c>
      <c r="Q18330">
        <v>50000</v>
      </c>
      <c r="R18330">
        <v>11</v>
      </c>
      <c r="S18330">
        <v>2651.72</v>
      </c>
      <c r="T18330">
        <v>550</v>
      </c>
      <c r="U18330">
        <v>0</v>
      </c>
      <c r="V18330">
        <v>15000</v>
      </c>
      <c r="W18330">
        <v>7</v>
      </c>
      <c r="X18330">
        <v>134.88</v>
      </c>
      <c r="Y18330">
        <v>0</v>
      </c>
      <c r="Z18330">
        <v>0</v>
      </c>
      <c r="AA18330">
        <v>1300</v>
      </c>
      <c r="AB18330">
        <v>8</v>
      </c>
      <c r="AC18330">
        <v>186.17</v>
      </c>
      <c r="AD18330">
        <v>0</v>
      </c>
      <c r="AE18330">
        <v>0</v>
      </c>
      <c r="AF18330">
        <v>900</v>
      </c>
      <c r="AG18330">
        <v>10</v>
      </c>
      <c r="AH18330">
        <v>2819.27</v>
      </c>
      <c r="AI18330">
        <v>200</v>
      </c>
      <c r="AJ18330">
        <v>0</v>
      </c>
      <c r="AK18330">
        <v>10000</v>
      </c>
      <c r="AL18330">
        <v>7</v>
      </c>
      <c r="AM18330">
        <v>661.9</v>
      </c>
      <c r="AN18330">
        <v>0</v>
      </c>
      <c r="AO18330">
        <v>0</v>
      </c>
      <c r="AP18330">
        <v>3000</v>
      </c>
      <c r="AQ18330">
        <v>8</v>
      </c>
      <c r="AR18330">
        <v>458.45</v>
      </c>
      <c r="AS18330">
        <v>0</v>
      </c>
      <c r="AT18330">
        <v>0</v>
      </c>
      <c r="AU18330">
        <v>2000</v>
      </c>
    </row>
    <row r="18331" spans="1:47" x14ac:dyDescent="0.35">
      <c r="A18331" t="s">
        <v>18</v>
      </c>
      <c r="B18331" t="s">
        <v>1166</v>
      </c>
      <c r="C18331">
        <v>95</v>
      </c>
      <c r="D18331">
        <v>4301.3500000000004</v>
      </c>
      <c r="E18331">
        <v>0</v>
      </c>
      <c r="F18331">
        <v>0</v>
      </c>
      <c r="G18331">
        <v>80000</v>
      </c>
      <c r="H18331">
        <v>99</v>
      </c>
      <c r="I18331">
        <v>1136.81</v>
      </c>
      <c r="J18331">
        <v>0</v>
      </c>
      <c r="K18331">
        <v>0</v>
      </c>
      <c r="L18331">
        <v>30000</v>
      </c>
      <c r="M18331">
        <v>156</v>
      </c>
      <c r="N18331">
        <v>7966.87</v>
      </c>
      <c r="O18331">
        <v>5000</v>
      </c>
      <c r="P18331">
        <v>0</v>
      </c>
      <c r="Q18331">
        <v>50000</v>
      </c>
      <c r="R18331">
        <v>122</v>
      </c>
      <c r="S18331">
        <v>4076.41</v>
      </c>
      <c r="T18331">
        <v>2000</v>
      </c>
      <c r="U18331">
        <v>0</v>
      </c>
      <c r="V18331">
        <v>30000</v>
      </c>
      <c r="W18331">
        <v>105</v>
      </c>
      <c r="X18331">
        <v>2548.9499999999998</v>
      </c>
      <c r="Y18331">
        <v>0</v>
      </c>
      <c r="Z18331">
        <v>0</v>
      </c>
      <c r="AA18331">
        <v>50000</v>
      </c>
      <c r="AB18331">
        <v>107</v>
      </c>
      <c r="AC18331">
        <v>7388.4</v>
      </c>
      <c r="AD18331">
        <v>0</v>
      </c>
      <c r="AE18331">
        <v>0</v>
      </c>
      <c r="AF18331">
        <v>87000</v>
      </c>
      <c r="AG18331">
        <v>90</v>
      </c>
      <c r="AH18331">
        <v>2353.12</v>
      </c>
      <c r="AI18331">
        <v>0</v>
      </c>
      <c r="AJ18331">
        <v>0</v>
      </c>
      <c r="AK18331">
        <v>50000</v>
      </c>
      <c r="AL18331">
        <v>85</v>
      </c>
      <c r="AM18331">
        <v>2993.3</v>
      </c>
      <c r="AN18331">
        <v>0</v>
      </c>
      <c r="AO18331">
        <v>0</v>
      </c>
      <c r="AP18331">
        <v>150000</v>
      </c>
      <c r="AQ18331">
        <v>90</v>
      </c>
      <c r="AR18331">
        <v>4968.5600000000004</v>
      </c>
      <c r="AS18331">
        <v>0</v>
      </c>
      <c r="AT18331">
        <v>0</v>
      </c>
      <c r="AU18331">
        <v>63000</v>
      </c>
    </row>
    <row r="18332" spans="1:47" x14ac:dyDescent="0.35">
      <c r="A18332" t="s">
        <v>19</v>
      </c>
      <c r="B18332" t="s">
        <v>1165</v>
      </c>
      <c r="C18332">
        <v>43</v>
      </c>
      <c r="D18332">
        <v>2627.8</v>
      </c>
      <c r="E18332">
        <v>500</v>
      </c>
      <c r="F18332">
        <v>0</v>
      </c>
      <c r="G18332">
        <v>40000</v>
      </c>
      <c r="H18332">
        <v>40</v>
      </c>
      <c r="I18332">
        <v>1629.57</v>
      </c>
      <c r="J18332">
        <v>0</v>
      </c>
      <c r="K18332">
        <v>0</v>
      </c>
      <c r="L18332">
        <v>10000</v>
      </c>
      <c r="M18332">
        <v>60</v>
      </c>
      <c r="N18332">
        <v>7859.76</v>
      </c>
      <c r="O18332">
        <v>6000</v>
      </c>
      <c r="P18332">
        <v>150</v>
      </c>
      <c r="Q18332">
        <v>50000</v>
      </c>
      <c r="R18332">
        <v>44</v>
      </c>
      <c r="S18332">
        <v>5071.04</v>
      </c>
      <c r="T18332">
        <v>2500</v>
      </c>
      <c r="U18332">
        <v>0</v>
      </c>
      <c r="V18332">
        <v>20000</v>
      </c>
      <c r="W18332">
        <v>37</v>
      </c>
      <c r="X18332">
        <v>1872.64</v>
      </c>
      <c r="Y18332">
        <v>0</v>
      </c>
      <c r="Z18332">
        <v>0</v>
      </c>
      <c r="AA18332">
        <v>26000</v>
      </c>
      <c r="AB18332">
        <v>37</v>
      </c>
      <c r="AC18332">
        <v>4911.8999999999996</v>
      </c>
      <c r="AD18332">
        <v>0</v>
      </c>
      <c r="AE18332">
        <v>0</v>
      </c>
      <c r="AF18332">
        <v>70000</v>
      </c>
      <c r="AG18332">
        <v>34</v>
      </c>
      <c r="AH18332">
        <v>7242.72</v>
      </c>
      <c r="AI18332">
        <v>0</v>
      </c>
      <c r="AJ18332">
        <v>0</v>
      </c>
      <c r="AK18332">
        <v>100000</v>
      </c>
      <c r="AL18332">
        <v>30</v>
      </c>
      <c r="AM18332">
        <v>4933.3900000000003</v>
      </c>
      <c r="AN18332">
        <v>0</v>
      </c>
      <c r="AO18332">
        <v>0</v>
      </c>
      <c r="AP18332">
        <v>70000</v>
      </c>
      <c r="AQ18332">
        <v>30</v>
      </c>
      <c r="AR18332">
        <v>5097.46</v>
      </c>
      <c r="AS18332">
        <v>0</v>
      </c>
      <c r="AT18332">
        <v>0</v>
      </c>
      <c r="AU18332">
        <v>35000</v>
      </c>
    </row>
    <row r="18333" spans="1:47" x14ac:dyDescent="0.35">
      <c r="A18333" t="s">
        <v>19</v>
      </c>
      <c r="B18333" t="s">
        <v>1166</v>
      </c>
      <c r="C18333">
        <v>81</v>
      </c>
      <c r="D18333">
        <v>14816.69</v>
      </c>
      <c r="E18333">
        <v>1000</v>
      </c>
      <c r="F18333">
        <v>0</v>
      </c>
      <c r="G18333">
        <v>300000</v>
      </c>
      <c r="H18333">
        <v>87</v>
      </c>
      <c r="I18333">
        <v>2825.82</v>
      </c>
      <c r="J18333">
        <v>0</v>
      </c>
      <c r="K18333">
        <v>0</v>
      </c>
      <c r="L18333">
        <v>60000</v>
      </c>
      <c r="M18333">
        <v>109</v>
      </c>
      <c r="N18333">
        <v>20828.3</v>
      </c>
      <c r="O18333">
        <v>5000</v>
      </c>
      <c r="P18333">
        <v>0</v>
      </c>
      <c r="Q18333">
        <v>700000</v>
      </c>
      <c r="R18333">
        <v>98</v>
      </c>
      <c r="S18333">
        <v>7666.34</v>
      </c>
      <c r="T18333">
        <v>4000</v>
      </c>
      <c r="U18333">
        <v>0</v>
      </c>
      <c r="V18333">
        <v>50000</v>
      </c>
      <c r="W18333">
        <v>87</v>
      </c>
      <c r="X18333">
        <v>8674.67</v>
      </c>
      <c r="Y18333">
        <v>0</v>
      </c>
      <c r="Z18333">
        <v>0</v>
      </c>
      <c r="AA18333">
        <v>320000</v>
      </c>
      <c r="AB18333">
        <v>76</v>
      </c>
      <c r="AC18333">
        <v>4315.43</v>
      </c>
      <c r="AD18333">
        <v>0</v>
      </c>
      <c r="AE18333">
        <v>0</v>
      </c>
      <c r="AF18333">
        <v>100000</v>
      </c>
      <c r="AG18333">
        <v>74</v>
      </c>
      <c r="AH18333">
        <v>2087.4699999999998</v>
      </c>
      <c r="AI18333">
        <v>0</v>
      </c>
      <c r="AJ18333">
        <v>0</v>
      </c>
      <c r="AK18333">
        <v>50000</v>
      </c>
      <c r="AL18333">
        <v>71</v>
      </c>
      <c r="AM18333">
        <v>4731.91</v>
      </c>
      <c r="AN18333">
        <v>0</v>
      </c>
      <c r="AO18333">
        <v>0</v>
      </c>
      <c r="AP18333">
        <v>100000</v>
      </c>
      <c r="AQ18333">
        <v>74</v>
      </c>
      <c r="AR18333">
        <v>5018.9399999999996</v>
      </c>
      <c r="AS18333">
        <v>0</v>
      </c>
      <c r="AT18333">
        <v>0</v>
      </c>
      <c r="AU18333">
        <v>55000</v>
      </c>
    </row>
    <row r="18334" spans="1:47" x14ac:dyDescent="0.35">
      <c r="A18334" t="s">
        <v>20</v>
      </c>
      <c r="B18334" t="s">
        <v>1165</v>
      </c>
      <c r="C18334">
        <v>60</v>
      </c>
      <c r="D18334">
        <v>14807.41</v>
      </c>
      <c r="E18334">
        <v>2000</v>
      </c>
      <c r="F18334">
        <v>0</v>
      </c>
      <c r="G18334">
        <v>500000</v>
      </c>
      <c r="H18334">
        <v>61</v>
      </c>
      <c r="I18334">
        <v>3410.01</v>
      </c>
      <c r="J18334">
        <v>0</v>
      </c>
      <c r="K18334">
        <v>0</v>
      </c>
      <c r="L18334">
        <v>150000</v>
      </c>
      <c r="M18334">
        <v>97</v>
      </c>
      <c r="N18334">
        <v>10246.57</v>
      </c>
      <c r="O18334">
        <v>6000</v>
      </c>
      <c r="P18334">
        <v>0</v>
      </c>
      <c r="Q18334">
        <v>100000</v>
      </c>
      <c r="R18334">
        <v>77</v>
      </c>
      <c r="S18334">
        <v>7227.77</v>
      </c>
      <c r="T18334">
        <v>5000</v>
      </c>
      <c r="U18334">
        <v>0</v>
      </c>
      <c r="V18334">
        <v>50000</v>
      </c>
      <c r="W18334">
        <v>66</v>
      </c>
      <c r="X18334">
        <v>6496.46</v>
      </c>
      <c r="Y18334">
        <v>0</v>
      </c>
      <c r="Z18334">
        <v>0</v>
      </c>
      <c r="AA18334">
        <v>90000</v>
      </c>
      <c r="AB18334">
        <v>63</v>
      </c>
      <c r="AC18334">
        <v>8202.5400000000009</v>
      </c>
      <c r="AD18334">
        <v>0</v>
      </c>
      <c r="AE18334">
        <v>0</v>
      </c>
      <c r="AF18334">
        <v>380000</v>
      </c>
      <c r="AG18334">
        <v>51</v>
      </c>
      <c r="AH18334">
        <v>4792.59</v>
      </c>
      <c r="AI18334">
        <v>0</v>
      </c>
      <c r="AJ18334">
        <v>0</v>
      </c>
      <c r="AK18334">
        <v>100000</v>
      </c>
      <c r="AL18334">
        <v>50</v>
      </c>
      <c r="AM18334">
        <v>14238.71</v>
      </c>
      <c r="AN18334">
        <v>0</v>
      </c>
      <c r="AO18334">
        <v>0</v>
      </c>
      <c r="AP18334">
        <v>300000</v>
      </c>
      <c r="AQ18334">
        <v>58</v>
      </c>
      <c r="AR18334">
        <v>4287.68</v>
      </c>
      <c r="AS18334">
        <v>0</v>
      </c>
      <c r="AT18334">
        <v>0</v>
      </c>
      <c r="AU18334">
        <v>50000</v>
      </c>
    </row>
    <row r="18335" spans="1:47" x14ac:dyDescent="0.35">
      <c r="A18335" t="s">
        <v>20</v>
      </c>
      <c r="B18335" t="s">
        <v>1166</v>
      </c>
      <c r="C18335">
        <v>52</v>
      </c>
      <c r="D18335">
        <v>2911.27</v>
      </c>
      <c r="E18335">
        <v>200</v>
      </c>
      <c r="F18335">
        <v>0</v>
      </c>
      <c r="G18335">
        <v>50000</v>
      </c>
      <c r="H18335">
        <v>57</v>
      </c>
      <c r="I18335">
        <v>3203.09</v>
      </c>
      <c r="J18335">
        <v>100</v>
      </c>
      <c r="K18335">
        <v>0</v>
      </c>
      <c r="L18335">
        <v>50000</v>
      </c>
      <c r="M18335">
        <v>77</v>
      </c>
      <c r="N18335">
        <v>13774.41</v>
      </c>
      <c r="O18335">
        <v>7000</v>
      </c>
      <c r="P18335">
        <v>0</v>
      </c>
      <c r="Q18335">
        <v>100000</v>
      </c>
      <c r="R18335">
        <v>67</v>
      </c>
      <c r="S18335">
        <v>8148.55</v>
      </c>
      <c r="T18335">
        <v>5000</v>
      </c>
      <c r="U18335">
        <v>0</v>
      </c>
      <c r="V18335">
        <v>100000</v>
      </c>
      <c r="W18335">
        <v>61</v>
      </c>
      <c r="X18335">
        <v>4010.39</v>
      </c>
      <c r="Y18335">
        <v>0</v>
      </c>
      <c r="Z18335">
        <v>0</v>
      </c>
      <c r="AA18335">
        <v>34800</v>
      </c>
      <c r="AB18335">
        <v>51</v>
      </c>
      <c r="AC18335">
        <v>4408.24</v>
      </c>
      <c r="AD18335">
        <v>0</v>
      </c>
      <c r="AE18335">
        <v>0</v>
      </c>
      <c r="AF18335">
        <v>100000</v>
      </c>
      <c r="AG18335">
        <v>51</v>
      </c>
      <c r="AH18335">
        <v>9068.6299999999992</v>
      </c>
      <c r="AI18335">
        <v>0</v>
      </c>
      <c r="AJ18335">
        <v>0</v>
      </c>
      <c r="AK18335">
        <v>100000</v>
      </c>
      <c r="AL18335">
        <v>42</v>
      </c>
      <c r="AM18335">
        <v>11569.8</v>
      </c>
      <c r="AN18335">
        <v>0</v>
      </c>
      <c r="AO18335">
        <v>0</v>
      </c>
      <c r="AP18335">
        <v>250000</v>
      </c>
      <c r="AQ18335">
        <v>53</v>
      </c>
      <c r="AR18335">
        <v>9814.39</v>
      </c>
      <c r="AS18335">
        <v>0</v>
      </c>
      <c r="AT18335">
        <v>0</v>
      </c>
      <c r="AU18335">
        <v>100000</v>
      </c>
    </row>
    <row r="18336" spans="1:47" x14ac:dyDescent="0.35">
      <c r="A18336" t="s">
        <v>21</v>
      </c>
      <c r="B18336" t="s">
        <v>1166</v>
      </c>
      <c r="C18336">
        <v>123</v>
      </c>
      <c r="D18336">
        <v>10136.99</v>
      </c>
      <c r="E18336">
        <v>0</v>
      </c>
      <c r="F18336">
        <v>0</v>
      </c>
      <c r="G18336">
        <v>600000</v>
      </c>
      <c r="H18336">
        <v>123</v>
      </c>
      <c r="I18336">
        <v>3234.65</v>
      </c>
      <c r="J18336">
        <v>150</v>
      </c>
      <c r="K18336">
        <v>0</v>
      </c>
      <c r="L18336">
        <v>50000</v>
      </c>
      <c r="M18336">
        <v>173</v>
      </c>
      <c r="N18336">
        <v>13152.02</v>
      </c>
      <c r="O18336">
        <v>5000</v>
      </c>
      <c r="P18336">
        <v>0</v>
      </c>
      <c r="Q18336">
        <v>230000</v>
      </c>
      <c r="R18336">
        <v>147</v>
      </c>
      <c r="S18336">
        <v>10284.35</v>
      </c>
      <c r="T18336">
        <v>5000</v>
      </c>
      <c r="U18336">
        <v>0</v>
      </c>
      <c r="V18336">
        <v>100000</v>
      </c>
      <c r="W18336">
        <v>129</v>
      </c>
      <c r="X18336">
        <v>10787.98</v>
      </c>
      <c r="Y18336">
        <v>400</v>
      </c>
      <c r="Z18336">
        <v>0</v>
      </c>
      <c r="AA18336">
        <v>200000</v>
      </c>
      <c r="AB18336">
        <v>111</v>
      </c>
      <c r="AC18336">
        <v>7644.86</v>
      </c>
      <c r="AD18336">
        <v>0</v>
      </c>
      <c r="AE18336">
        <v>0</v>
      </c>
      <c r="AF18336">
        <v>150000</v>
      </c>
      <c r="AG18336">
        <v>119</v>
      </c>
      <c r="AH18336">
        <v>9517.65</v>
      </c>
      <c r="AI18336">
        <v>500</v>
      </c>
      <c r="AJ18336">
        <v>0</v>
      </c>
      <c r="AK18336">
        <v>100000</v>
      </c>
      <c r="AL18336">
        <v>85</v>
      </c>
      <c r="AM18336">
        <v>9534.1200000000008</v>
      </c>
      <c r="AN18336">
        <v>0</v>
      </c>
      <c r="AO18336">
        <v>0</v>
      </c>
      <c r="AP18336">
        <v>340000</v>
      </c>
      <c r="AQ18336">
        <v>114</v>
      </c>
      <c r="AR18336">
        <v>8982.4599999999991</v>
      </c>
      <c r="AS18336">
        <v>0</v>
      </c>
      <c r="AT18336">
        <v>0</v>
      </c>
      <c r="AU18336">
        <v>100000</v>
      </c>
    </row>
    <row r="18337" spans="1:47" x14ac:dyDescent="0.35">
      <c r="A18337" t="s">
        <v>22</v>
      </c>
      <c r="B18337" t="s">
        <v>1165</v>
      </c>
      <c r="C18337">
        <v>58</v>
      </c>
      <c r="D18337">
        <v>12928.04</v>
      </c>
      <c r="E18337">
        <v>550</v>
      </c>
      <c r="F18337">
        <v>0</v>
      </c>
      <c r="G18337">
        <v>100000</v>
      </c>
      <c r="H18337">
        <v>53</v>
      </c>
      <c r="I18337">
        <v>2110.88</v>
      </c>
      <c r="J18337">
        <v>0</v>
      </c>
      <c r="K18337">
        <v>0</v>
      </c>
      <c r="L18337">
        <v>40000</v>
      </c>
      <c r="M18337">
        <v>85</v>
      </c>
      <c r="N18337">
        <v>9473.9</v>
      </c>
      <c r="O18337">
        <v>4000</v>
      </c>
      <c r="P18337">
        <v>300</v>
      </c>
      <c r="Q18337">
        <v>100000</v>
      </c>
      <c r="R18337">
        <v>70</v>
      </c>
      <c r="S18337">
        <v>4316.7299999999996</v>
      </c>
      <c r="T18337">
        <v>3000</v>
      </c>
      <c r="U18337">
        <v>0</v>
      </c>
      <c r="V18337">
        <v>30000</v>
      </c>
      <c r="W18337">
        <v>57</v>
      </c>
      <c r="X18337">
        <v>2609.75</v>
      </c>
      <c r="Y18337">
        <v>0</v>
      </c>
      <c r="Z18337">
        <v>0</v>
      </c>
      <c r="AA18337">
        <v>32000</v>
      </c>
      <c r="AB18337">
        <v>60</v>
      </c>
      <c r="AC18337">
        <v>3329.57</v>
      </c>
      <c r="AD18337">
        <v>0</v>
      </c>
      <c r="AE18337">
        <v>0</v>
      </c>
      <c r="AF18337">
        <v>51000</v>
      </c>
      <c r="AG18337">
        <v>54</v>
      </c>
      <c r="AH18337">
        <v>1325.84</v>
      </c>
      <c r="AI18337">
        <v>0</v>
      </c>
      <c r="AJ18337">
        <v>0</v>
      </c>
      <c r="AK18337">
        <v>10000</v>
      </c>
      <c r="AL18337">
        <v>49</v>
      </c>
      <c r="AM18337">
        <v>2198.0700000000002</v>
      </c>
      <c r="AN18337">
        <v>0</v>
      </c>
      <c r="AO18337">
        <v>0</v>
      </c>
      <c r="AP18337">
        <v>60000</v>
      </c>
      <c r="AQ18337">
        <v>48</v>
      </c>
      <c r="AR18337">
        <v>4791.66</v>
      </c>
      <c r="AS18337">
        <v>0</v>
      </c>
      <c r="AT18337">
        <v>0</v>
      </c>
      <c r="AU18337">
        <v>100000</v>
      </c>
    </row>
    <row r="18338" spans="1:47" x14ac:dyDescent="0.35">
      <c r="A18338" t="s">
        <v>22</v>
      </c>
      <c r="B18338" t="s">
        <v>1166</v>
      </c>
      <c r="C18338">
        <v>54</v>
      </c>
      <c r="D18338">
        <v>27712.84</v>
      </c>
      <c r="E18338">
        <v>500</v>
      </c>
      <c r="F18338">
        <v>0</v>
      </c>
      <c r="G18338">
        <v>1000000</v>
      </c>
      <c r="H18338">
        <v>54</v>
      </c>
      <c r="I18338">
        <v>1544.79</v>
      </c>
      <c r="J18338">
        <v>0</v>
      </c>
      <c r="K18338">
        <v>0</v>
      </c>
      <c r="L18338">
        <v>10000</v>
      </c>
      <c r="M18338">
        <v>87</v>
      </c>
      <c r="N18338">
        <v>10057.19</v>
      </c>
      <c r="O18338">
        <v>6000</v>
      </c>
      <c r="P18338">
        <v>0</v>
      </c>
      <c r="Q18338">
        <v>70000</v>
      </c>
      <c r="R18338">
        <v>62</v>
      </c>
      <c r="S18338">
        <v>6545.96</v>
      </c>
      <c r="T18338">
        <v>4000</v>
      </c>
      <c r="U18338">
        <v>0</v>
      </c>
      <c r="V18338">
        <v>100000</v>
      </c>
      <c r="W18338">
        <v>52</v>
      </c>
      <c r="X18338">
        <v>6135.49</v>
      </c>
      <c r="Y18338">
        <v>500</v>
      </c>
      <c r="Z18338">
        <v>0</v>
      </c>
      <c r="AA18338">
        <v>60000</v>
      </c>
      <c r="AB18338">
        <v>51</v>
      </c>
      <c r="AC18338">
        <v>9409.2199999999993</v>
      </c>
      <c r="AD18338">
        <v>1000</v>
      </c>
      <c r="AE18338">
        <v>0</v>
      </c>
      <c r="AF18338">
        <v>100000</v>
      </c>
      <c r="AG18338">
        <v>54</v>
      </c>
      <c r="AH18338">
        <v>2886.77</v>
      </c>
      <c r="AI18338">
        <v>0</v>
      </c>
      <c r="AJ18338">
        <v>0</v>
      </c>
      <c r="AK18338">
        <v>30000</v>
      </c>
      <c r="AL18338">
        <v>49</v>
      </c>
      <c r="AM18338">
        <v>10221.01</v>
      </c>
      <c r="AN18338">
        <v>0</v>
      </c>
      <c r="AO18338">
        <v>0</v>
      </c>
      <c r="AP18338">
        <v>100000</v>
      </c>
      <c r="AQ18338">
        <v>51</v>
      </c>
      <c r="AR18338">
        <v>7503.18</v>
      </c>
      <c r="AS18338">
        <v>300</v>
      </c>
      <c r="AT18338">
        <v>0</v>
      </c>
      <c r="AU18338">
        <v>92000</v>
      </c>
    </row>
    <row r="18339" spans="1:47" x14ac:dyDescent="0.35">
      <c r="A18339" t="s">
        <v>23</v>
      </c>
      <c r="B18339" t="s">
        <v>1165</v>
      </c>
      <c r="C18339">
        <v>54</v>
      </c>
      <c r="D18339">
        <v>7781.71</v>
      </c>
      <c r="E18339">
        <v>0</v>
      </c>
      <c r="F18339">
        <v>0</v>
      </c>
      <c r="G18339">
        <v>100000</v>
      </c>
      <c r="H18339">
        <v>43</v>
      </c>
      <c r="I18339">
        <v>1688.41</v>
      </c>
      <c r="J18339">
        <v>0</v>
      </c>
      <c r="K18339">
        <v>0</v>
      </c>
      <c r="L18339">
        <v>35000</v>
      </c>
      <c r="M18339">
        <v>75</v>
      </c>
      <c r="N18339">
        <v>7635.61</v>
      </c>
      <c r="O18339">
        <v>5000</v>
      </c>
      <c r="P18339">
        <v>300</v>
      </c>
      <c r="Q18339">
        <v>40000</v>
      </c>
      <c r="R18339">
        <v>60</v>
      </c>
      <c r="S18339">
        <v>3523.79</v>
      </c>
      <c r="T18339">
        <v>2000</v>
      </c>
      <c r="U18339">
        <v>0</v>
      </c>
      <c r="V18339">
        <v>50000</v>
      </c>
      <c r="W18339">
        <v>47</v>
      </c>
      <c r="X18339">
        <v>2543.0300000000002</v>
      </c>
      <c r="Y18339">
        <v>0</v>
      </c>
      <c r="Z18339">
        <v>0</v>
      </c>
      <c r="AA18339">
        <v>30000</v>
      </c>
      <c r="AB18339">
        <v>50</v>
      </c>
      <c r="AC18339">
        <v>3073.44</v>
      </c>
      <c r="AD18339">
        <v>0</v>
      </c>
      <c r="AE18339">
        <v>0</v>
      </c>
      <c r="AF18339">
        <v>18000</v>
      </c>
      <c r="AG18339">
        <v>48</v>
      </c>
      <c r="AH18339">
        <v>690.88</v>
      </c>
      <c r="AI18339">
        <v>0</v>
      </c>
      <c r="AJ18339">
        <v>0</v>
      </c>
      <c r="AK18339">
        <v>20000</v>
      </c>
      <c r="AL18339">
        <v>45</v>
      </c>
      <c r="AM18339">
        <v>2235.61</v>
      </c>
      <c r="AN18339">
        <v>0</v>
      </c>
      <c r="AO18339">
        <v>0</v>
      </c>
      <c r="AP18339">
        <v>28500</v>
      </c>
      <c r="AQ18339">
        <v>43</v>
      </c>
      <c r="AR18339">
        <v>5078.96</v>
      </c>
      <c r="AS18339">
        <v>0</v>
      </c>
      <c r="AT18339">
        <v>0</v>
      </c>
      <c r="AU18339">
        <v>54000</v>
      </c>
    </row>
    <row r="18340" spans="1:47" x14ac:dyDescent="0.35">
      <c r="A18340" t="s">
        <v>23</v>
      </c>
      <c r="B18340" t="s">
        <v>1166</v>
      </c>
      <c r="C18340">
        <v>65</v>
      </c>
      <c r="D18340">
        <v>8478.44</v>
      </c>
      <c r="E18340">
        <v>100</v>
      </c>
      <c r="F18340">
        <v>0</v>
      </c>
      <c r="G18340">
        <v>230000</v>
      </c>
      <c r="H18340">
        <v>70</v>
      </c>
      <c r="I18340">
        <v>1457.02</v>
      </c>
      <c r="J18340">
        <v>0</v>
      </c>
      <c r="K18340">
        <v>0</v>
      </c>
      <c r="L18340">
        <v>22000</v>
      </c>
      <c r="M18340">
        <v>102</v>
      </c>
      <c r="N18340">
        <v>10087.92</v>
      </c>
      <c r="O18340">
        <v>6000</v>
      </c>
      <c r="P18340">
        <v>0</v>
      </c>
      <c r="Q18340">
        <v>100000</v>
      </c>
      <c r="R18340">
        <v>75</v>
      </c>
      <c r="S18340">
        <v>3933.77</v>
      </c>
      <c r="T18340">
        <v>1000</v>
      </c>
      <c r="U18340">
        <v>0</v>
      </c>
      <c r="V18340">
        <v>40000</v>
      </c>
      <c r="W18340">
        <v>69</v>
      </c>
      <c r="X18340">
        <v>1252.77</v>
      </c>
      <c r="Y18340">
        <v>0</v>
      </c>
      <c r="Z18340">
        <v>0</v>
      </c>
      <c r="AA18340">
        <v>15600</v>
      </c>
      <c r="AB18340">
        <v>68</v>
      </c>
      <c r="AC18340">
        <v>4613.9399999999996</v>
      </c>
      <c r="AD18340">
        <v>0</v>
      </c>
      <c r="AE18340">
        <v>0</v>
      </c>
      <c r="AF18340">
        <v>66000</v>
      </c>
      <c r="AG18340">
        <v>64</v>
      </c>
      <c r="AH18340">
        <v>3712.41</v>
      </c>
      <c r="AI18340">
        <v>0</v>
      </c>
      <c r="AJ18340">
        <v>0</v>
      </c>
      <c r="AK18340">
        <v>40000</v>
      </c>
      <c r="AL18340">
        <v>61</v>
      </c>
      <c r="AM18340">
        <v>3903.5</v>
      </c>
      <c r="AN18340">
        <v>0</v>
      </c>
      <c r="AO18340">
        <v>0</v>
      </c>
      <c r="AP18340">
        <v>70000</v>
      </c>
      <c r="AQ18340">
        <v>65</v>
      </c>
      <c r="AR18340">
        <v>4989.25</v>
      </c>
      <c r="AS18340">
        <v>0</v>
      </c>
      <c r="AT18340">
        <v>0</v>
      </c>
      <c r="AU18340">
        <v>60000</v>
      </c>
    </row>
    <row r="18341" spans="1:47" x14ac:dyDescent="0.35">
      <c r="A18341" t="s">
        <v>24</v>
      </c>
      <c r="B18341" t="s">
        <v>1165</v>
      </c>
      <c r="C18341">
        <v>43</v>
      </c>
      <c r="D18341">
        <v>7868.17</v>
      </c>
      <c r="E18341">
        <v>0</v>
      </c>
      <c r="F18341">
        <v>0</v>
      </c>
      <c r="G18341">
        <v>100000</v>
      </c>
      <c r="H18341">
        <v>48</v>
      </c>
      <c r="I18341">
        <v>1966.73</v>
      </c>
      <c r="J18341">
        <v>0</v>
      </c>
      <c r="K18341">
        <v>0</v>
      </c>
      <c r="L18341">
        <v>15000</v>
      </c>
      <c r="M18341">
        <v>66</v>
      </c>
      <c r="N18341">
        <v>8194.8700000000008</v>
      </c>
      <c r="O18341">
        <v>5000</v>
      </c>
      <c r="P18341">
        <v>300</v>
      </c>
      <c r="Q18341">
        <v>100000</v>
      </c>
      <c r="R18341">
        <v>57</v>
      </c>
      <c r="S18341">
        <v>6077.87</v>
      </c>
      <c r="T18341">
        <v>3000</v>
      </c>
      <c r="U18341">
        <v>0</v>
      </c>
      <c r="V18341">
        <v>30000</v>
      </c>
      <c r="W18341">
        <v>44</v>
      </c>
      <c r="X18341">
        <v>6837</v>
      </c>
      <c r="Y18341">
        <v>3500</v>
      </c>
      <c r="Z18341">
        <v>0</v>
      </c>
      <c r="AA18341">
        <v>30000</v>
      </c>
      <c r="AB18341">
        <v>48</v>
      </c>
      <c r="AC18341">
        <v>13653.74</v>
      </c>
      <c r="AD18341">
        <v>0</v>
      </c>
      <c r="AE18341">
        <v>0</v>
      </c>
      <c r="AF18341">
        <v>100000</v>
      </c>
      <c r="AG18341">
        <v>43</v>
      </c>
      <c r="AH18341">
        <v>3012.97</v>
      </c>
      <c r="AI18341">
        <v>0</v>
      </c>
      <c r="AJ18341">
        <v>0</v>
      </c>
      <c r="AK18341">
        <v>50000</v>
      </c>
      <c r="AL18341">
        <v>38</v>
      </c>
      <c r="AM18341">
        <v>5075.78</v>
      </c>
      <c r="AN18341">
        <v>0</v>
      </c>
      <c r="AO18341">
        <v>0</v>
      </c>
      <c r="AP18341">
        <v>98000</v>
      </c>
      <c r="AQ18341">
        <v>41</v>
      </c>
      <c r="AR18341">
        <v>6167.76</v>
      </c>
      <c r="AS18341">
        <v>1000</v>
      </c>
      <c r="AT18341">
        <v>0</v>
      </c>
      <c r="AU18341">
        <v>50250</v>
      </c>
    </row>
    <row r="18342" spans="1:47" x14ac:dyDescent="0.35">
      <c r="A18342" t="s">
        <v>24</v>
      </c>
      <c r="B18342" t="s">
        <v>1166</v>
      </c>
      <c r="C18342">
        <v>79</v>
      </c>
      <c r="D18342">
        <v>10588.49</v>
      </c>
      <c r="E18342">
        <v>0</v>
      </c>
      <c r="F18342">
        <v>0</v>
      </c>
      <c r="G18342">
        <v>300000</v>
      </c>
      <c r="H18342">
        <v>76</v>
      </c>
      <c r="I18342">
        <v>2870.04</v>
      </c>
      <c r="J18342">
        <v>0</v>
      </c>
      <c r="K18342">
        <v>0</v>
      </c>
      <c r="L18342">
        <v>68000</v>
      </c>
      <c r="M18342">
        <v>107</v>
      </c>
      <c r="N18342">
        <v>10829.27</v>
      </c>
      <c r="O18342">
        <v>4800</v>
      </c>
      <c r="P18342">
        <v>0</v>
      </c>
      <c r="Q18342">
        <v>200000</v>
      </c>
      <c r="R18342">
        <v>93</v>
      </c>
      <c r="S18342">
        <v>6227.17</v>
      </c>
      <c r="T18342">
        <v>3500</v>
      </c>
      <c r="U18342">
        <v>0</v>
      </c>
      <c r="V18342">
        <v>60000</v>
      </c>
      <c r="W18342">
        <v>80</v>
      </c>
      <c r="X18342">
        <v>5984.71</v>
      </c>
      <c r="Y18342">
        <v>1400</v>
      </c>
      <c r="Z18342">
        <v>0</v>
      </c>
      <c r="AA18342">
        <v>51000</v>
      </c>
      <c r="AB18342">
        <v>70</v>
      </c>
      <c r="AC18342">
        <v>4193.25</v>
      </c>
      <c r="AD18342">
        <v>0</v>
      </c>
      <c r="AE18342">
        <v>0</v>
      </c>
      <c r="AF18342">
        <v>120000</v>
      </c>
      <c r="AG18342">
        <v>65</v>
      </c>
      <c r="AH18342">
        <v>12220.22</v>
      </c>
      <c r="AI18342">
        <v>0</v>
      </c>
      <c r="AJ18342">
        <v>0</v>
      </c>
      <c r="AK18342">
        <v>500000</v>
      </c>
      <c r="AL18342">
        <v>57</v>
      </c>
      <c r="AM18342">
        <v>19328.27</v>
      </c>
      <c r="AN18342">
        <v>0</v>
      </c>
      <c r="AO18342">
        <v>0</v>
      </c>
      <c r="AP18342">
        <v>240000</v>
      </c>
      <c r="AQ18342">
        <v>73</v>
      </c>
      <c r="AR18342">
        <v>8768.5</v>
      </c>
      <c r="AS18342">
        <v>0</v>
      </c>
      <c r="AT18342">
        <v>0</v>
      </c>
      <c r="AU18342">
        <v>100000</v>
      </c>
    </row>
    <row r="18343" spans="1:47" x14ac:dyDescent="0.35">
      <c r="A18343" t="s">
        <v>25</v>
      </c>
      <c r="B18343" t="s">
        <v>1165</v>
      </c>
      <c r="C18343">
        <v>53</v>
      </c>
      <c r="D18343">
        <v>4760.04</v>
      </c>
      <c r="E18343">
        <v>0</v>
      </c>
      <c r="F18343">
        <v>0</v>
      </c>
      <c r="G18343">
        <v>70000</v>
      </c>
      <c r="H18343">
        <v>57</v>
      </c>
      <c r="I18343">
        <v>980.65</v>
      </c>
      <c r="J18343">
        <v>0</v>
      </c>
      <c r="K18343">
        <v>0</v>
      </c>
      <c r="L18343">
        <v>12000</v>
      </c>
      <c r="M18343">
        <v>72</v>
      </c>
      <c r="N18343">
        <v>11120.07</v>
      </c>
      <c r="O18343">
        <v>3000</v>
      </c>
      <c r="P18343">
        <v>0</v>
      </c>
      <c r="Q18343">
        <v>100000</v>
      </c>
      <c r="R18343">
        <v>59</v>
      </c>
      <c r="S18343">
        <v>3844.87</v>
      </c>
      <c r="T18343">
        <v>2500</v>
      </c>
      <c r="U18343">
        <v>0</v>
      </c>
      <c r="V18343">
        <v>35000</v>
      </c>
      <c r="W18343">
        <v>56</v>
      </c>
      <c r="X18343">
        <v>2495.9</v>
      </c>
      <c r="Y18343">
        <v>300</v>
      </c>
      <c r="Z18343">
        <v>0</v>
      </c>
      <c r="AA18343">
        <v>23500</v>
      </c>
      <c r="AB18343">
        <v>51</v>
      </c>
      <c r="AC18343">
        <v>3226.87</v>
      </c>
      <c r="AD18343">
        <v>0</v>
      </c>
      <c r="AE18343">
        <v>0</v>
      </c>
      <c r="AF18343">
        <v>27000</v>
      </c>
      <c r="AG18343">
        <v>47</v>
      </c>
      <c r="AH18343">
        <v>1259.6600000000001</v>
      </c>
      <c r="AI18343">
        <v>0</v>
      </c>
      <c r="AJ18343">
        <v>0</v>
      </c>
      <c r="AK18343">
        <v>28000</v>
      </c>
      <c r="AL18343">
        <v>49</v>
      </c>
      <c r="AM18343">
        <v>3400.29</v>
      </c>
      <c r="AN18343">
        <v>0</v>
      </c>
      <c r="AO18343">
        <v>0</v>
      </c>
      <c r="AP18343">
        <v>60000</v>
      </c>
      <c r="AQ18343">
        <v>53</v>
      </c>
      <c r="AR18343">
        <v>4994.18</v>
      </c>
      <c r="AS18343">
        <v>0</v>
      </c>
      <c r="AT18343">
        <v>0</v>
      </c>
      <c r="AU18343">
        <v>100000</v>
      </c>
    </row>
    <row r="18344" spans="1:47" x14ac:dyDescent="0.35">
      <c r="A18344" t="s">
        <v>25</v>
      </c>
      <c r="B18344" t="s">
        <v>1166</v>
      </c>
      <c r="C18344">
        <v>62</v>
      </c>
      <c r="D18344">
        <v>7474.6</v>
      </c>
      <c r="E18344">
        <v>0</v>
      </c>
      <c r="F18344">
        <v>0</v>
      </c>
      <c r="G18344">
        <v>100000</v>
      </c>
      <c r="H18344">
        <v>56</v>
      </c>
      <c r="I18344">
        <v>1590.03</v>
      </c>
      <c r="J18344">
        <v>0</v>
      </c>
      <c r="K18344">
        <v>0</v>
      </c>
      <c r="L18344">
        <v>30000</v>
      </c>
      <c r="M18344">
        <v>97</v>
      </c>
      <c r="N18344">
        <v>11218.11</v>
      </c>
      <c r="O18344">
        <v>5000</v>
      </c>
      <c r="P18344">
        <v>0</v>
      </c>
      <c r="Q18344">
        <v>180000</v>
      </c>
      <c r="R18344">
        <v>73</v>
      </c>
      <c r="S18344">
        <v>7064.95</v>
      </c>
      <c r="T18344">
        <v>5000</v>
      </c>
      <c r="U18344">
        <v>0</v>
      </c>
      <c r="V18344">
        <v>50000</v>
      </c>
      <c r="W18344">
        <v>58</v>
      </c>
      <c r="X18344">
        <v>3874.91</v>
      </c>
      <c r="Y18344">
        <v>0</v>
      </c>
      <c r="Z18344">
        <v>0</v>
      </c>
      <c r="AA18344">
        <v>45000</v>
      </c>
      <c r="AB18344">
        <v>64</v>
      </c>
      <c r="AC18344">
        <v>4644.8</v>
      </c>
      <c r="AD18344">
        <v>0</v>
      </c>
      <c r="AE18344">
        <v>0</v>
      </c>
      <c r="AF18344">
        <v>50000</v>
      </c>
      <c r="AG18344">
        <v>64</v>
      </c>
      <c r="AH18344">
        <v>6204.89</v>
      </c>
      <c r="AI18344">
        <v>0</v>
      </c>
      <c r="AJ18344">
        <v>0</v>
      </c>
      <c r="AK18344">
        <v>90000</v>
      </c>
      <c r="AL18344">
        <v>50</v>
      </c>
      <c r="AM18344">
        <v>4819.33</v>
      </c>
      <c r="AN18344">
        <v>0</v>
      </c>
      <c r="AO18344">
        <v>0</v>
      </c>
      <c r="AP18344">
        <v>80000</v>
      </c>
      <c r="AQ18344">
        <v>56</v>
      </c>
      <c r="AR18344">
        <v>5722.59</v>
      </c>
      <c r="AS18344">
        <v>0</v>
      </c>
      <c r="AT18344">
        <v>0</v>
      </c>
      <c r="AU18344">
        <v>100000</v>
      </c>
    </row>
    <row r="18345" spans="1:47" x14ac:dyDescent="0.35">
      <c r="A18345" t="s">
        <v>26</v>
      </c>
      <c r="B18345" t="s">
        <v>1165</v>
      </c>
      <c r="C18345">
        <v>66</v>
      </c>
      <c r="D18345">
        <v>8996.4599999999991</v>
      </c>
      <c r="E18345">
        <v>0</v>
      </c>
      <c r="F18345">
        <v>0</v>
      </c>
      <c r="G18345">
        <v>100000</v>
      </c>
      <c r="H18345">
        <v>64</v>
      </c>
      <c r="I18345">
        <v>1976.61</v>
      </c>
      <c r="J18345">
        <v>0</v>
      </c>
      <c r="K18345">
        <v>0</v>
      </c>
      <c r="L18345">
        <v>20000</v>
      </c>
      <c r="M18345">
        <v>79</v>
      </c>
      <c r="N18345">
        <v>9952.19</v>
      </c>
      <c r="O18345">
        <v>6000</v>
      </c>
      <c r="P18345">
        <v>0</v>
      </c>
      <c r="Q18345">
        <v>72000</v>
      </c>
      <c r="R18345">
        <v>72</v>
      </c>
      <c r="S18345">
        <v>5322.92</v>
      </c>
      <c r="T18345">
        <v>3500</v>
      </c>
      <c r="U18345">
        <v>0</v>
      </c>
      <c r="V18345">
        <v>20000</v>
      </c>
      <c r="W18345">
        <v>58</v>
      </c>
      <c r="X18345">
        <v>2247.81</v>
      </c>
      <c r="Y18345">
        <v>0</v>
      </c>
      <c r="Z18345">
        <v>0</v>
      </c>
      <c r="AA18345">
        <v>15000</v>
      </c>
      <c r="AB18345">
        <v>57</v>
      </c>
      <c r="AC18345">
        <v>9097.64</v>
      </c>
      <c r="AD18345">
        <v>0</v>
      </c>
      <c r="AE18345">
        <v>0</v>
      </c>
      <c r="AF18345">
        <v>90000</v>
      </c>
      <c r="AG18345">
        <v>53</v>
      </c>
      <c r="AH18345">
        <v>3022.6</v>
      </c>
      <c r="AI18345">
        <v>0</v>
      </c>
      <c r="AJ18345">
        <v>0</v>
      </c>
      <c r="AK18345">
        <v>35000</v>
      </c>
      <c r="AL18345">
        <v>52</v>
      </c>
      <c r="AM18345">
        <v>6198.64</v>
      </c>
      <c r="AN18345">
        <v>0</v>
      </c>
      <c r="AO18345">
        <v>0</v>
      </c>
      <c r="AP18345">
        <v>60000</v>
      </c>
      <c r="AQ18345">
        <v>51</v>
      </c>
      <c r="AR18345">
        <v>4978.53</v>
      </c>
      <c r="AS18345">
        <v>0</v>
      </c>
      <c r="AT18345">
        <v>0</v>
      </c>
      <c r="AU18345">
        <v>120000</v>
      </c>
    </row>
    <row r="18346" spans="1:47" x14ac:dyDescent="0.35">
      <c r="A18346" t="s">
        <v>26</v>
      </c>
      <c r="B18346" t="s">
        <v>1166</v>
      </c>
      <c r="C18346">
        <v>61</v>
      </c>
      <c r="D18346">
        <v>10689.52</v>
      </c>
      <c r="E18346">
        <v>1100</v>
      </c>
      <c r="F18346">
        <v>0</v>
      </c>
      <c r="G18346">
        <v>200000</v>
      </c>
      <c r="H18346">
        <v>61</v>
      </c>
      <c r="I18346">
        <v>3847.03</v>
      </c>
      <c r="J18346">
        <v>200</v>
      </c>
      <c r="K18346">
        <v>0</v>
      </c>
      <c r="L18346">
        <v>50000</v>
      </c>
      <c r="M18346">
        <v>95</v>
      </c>
      <c r="N18346">
        <v>10927.18</v>
      </c>
      <c r="O18346">
        <v>5000</v>
      </c>
      <c r="P18346">
        <v>0</v>
      </c>
      <c r="Q18346">
        <v>150000</v>
      </c>
      <c r="R18346">
        <v>77</v>
      </c>
      <c r="S18346">
        <v>8113.08</v>
      </c>
      <c r="T18346">
        <v>5000</v>
      </c>
      <c r="U18346">
        <v>0</v>
      </c>
      <c r="V18346">
        <v>70000</v>
      </c>
      <c r="W18346">
        <v>71</v>
      </c>
      <c r="X18346">
        <v>5560.42</v>
      </c>
      <c r="Y18346">
        <v>1500</v>
      </c>
      <c r="Z18346">
        <v>0</v>
      </c>
      <c r="AA18346">
        <v>36000</v>
      </c>
      <c r="AB18346">
        <v>59</v>
      </c>
      <c r="AC18346">
        <v>4019.98</v>
      </c>
      <c r="AD18346">
        <v>0</v>
      </c>
      <c r="AE18346">
        <v>0</v>
      </c>
      <c r="AF18346">
        <v>90000</v>
      </c>
      <c r="AG18346">
        <v>59</v>
      </c>
      <c r="AH18346">
        <v>5571.19</v>
      </c>
      <c r="AI18346">
        <v>0</v>
      </c>
      <c r="AJ18346">
        <v>0</v>
      </c>
      <c r="AK18346">
        <v>100000</v>
      </c>
      <c r="AL18346">
        <v>48</v>
      </c>
      <c r="AM18346">
        <v>17769.080000000002</v>
      </c>
      <c r="AN18346">
        <v>0</v>
      </c>
      <c r="AO18346">
        <v>0</v>
      </c>
      <c r="AP18346">
        <v>300000</v>
      </c>
      <c r="AQ18346">
        <v>60</v>
      </c>
      <c r="AR18346">
        <v>3585.06</v>
      </c>
      <c r="AS18346">
        <v>0</v>
      </c>
      <c r="AT18346">
        <v>0</v>
      </c>
      <c r="AU18346">
        <v>30000</v>
      </c>
    </row>
    <row r="18347" spans="1:47" x14ac:dyDescent="0.35">
      <c r="A18347" t="s">
        <v>27</v>
      </c>
      <c r="B18347" t="s">
        <v>1165</v>
      </c>
      <c r="C18347">
        <v>59</v>
      </c>
      <c r="D18347">
        <v>12235.84</v>
      </c>
      <c r="E18347">
        <v>2000</v>
      </c>
      <c r="F18347">
        <v>0</v>
      </c>
      <c r="G18347">
        <v>100000</v>
      </c>
      <c r="H18347">
        <v>60</v>
      </c>
      <c r="I18347">
        <v>3277.93</v>
      </c>
      <c r="J18347">
        <v>0</v>
      </c>
      <c r="K18347">
        <v>0</v>
      </c>
      <c r="L18347">
        <v>42000</v>
      </c>
      <c r="M18347">
        <v>80</v>
      </c>
      <c r="N18347">
        <v>6735.96</v>
      </c>
      <c r="O18347">
        <v>5000</v>
      </c>
      <c r="P18347">
        <v>0</v>
      </c>
      <c r="Q18347">
        <v>30000</v>
      </c>
      <c r="R18347">
        <v>74</v>
      </c>
      <c r="S18347">
        <v>6985.52</v>
      </c>
      <c r="T18347">
        <v>5000</v>
      </c>
      <c r="U18347">
        <v>0</v>
      </c>
      <c r="V18347">
        <v>30000</v>
      </c>
      <c r="W18347">
        <v>66</v>
      </c>
      <c r="X18347">
        <v>5312.6</v>
      </c>
      <c r="Y18347">
        <v>3000</v>
      </c>
      <c r="Z18347">
        <v>0</v>
      </c>
      <c r="AA18347">
        <v>30000</v>
      </c>
      <c r="AB18347">
        <v>61</v>
      </c>
      <c r="AC18347">
        <v>5910.62</v>
      </c>
      <c r="AD18347">
        <v>0</v>
      </c>
      <c r="AE18347">
        <v>0</v>
      </c>
      <c r="AF18347">
        <v>60000</v>
      </c>
      <c r="AG18347">
        <v>54</v>
      </c>
      <c r="AH18347">
        <v>3541.15</v>
      </c>
      <c r="AI18347">
        <v>0</v>
      </c>
      <c r="AJ18347">
        <v>0</v>
      </c>
      <c r="AK18347">
        <v>50000</v>
      </c>
      <c r="AL18347">
        <v>55</v>
      </c>
      <c r="AM18347">
        <v>10302.629999999999</v>
      </c>
      <c r="AN18347">
        <v>0</v>
      </c>
      <c r="AO18347">
        <v>0</v>
      </c>
      <c r="AP18347">
        <v>300000</v>
      </c>
      <c r="AQ18347">
        <v>48</v>
      </c>
      <c r="AR18347">
        <v>3394.88</v>
      </c>
      <c r="AS18347">
        <v>0</v>
      </c>
      <c r="AT18347">
        <v>0</v>
      </c>
      <c r="AU18347">
        <v>25000</v>
      </c>
    </row>
    <row r="18348" spans="1:47" x14ac:dyDescent="0.35">
      <c r="A18348" t="s">
        <v>27</v>
      </c>
      <c r="B18348" t="s">
        <v>1166</v>
      </c>
      <c r="C18348">
        <v>62</v>
      </c>
      <c r="D18348">
        <v>26517.45</v>
      </c>
      <c r="E18348">
        <v>500</v>
      </c>
      <c r="F18348">
        <v>0</v>
      </c>
      <c r="G18348">
        <v>700000</v>
      </c>
      <c r="H18348">
        <v>64</v>
      </c>
      <c r="I18348">
        <v>2494.4899999999998</v>
      </c>
      <c r="J18348">
        <v>1000</v>
      </c>
      <c r="K18348">
        <v>0</v>
      </c>
      <c r="L18348">
        <v>18000</v>
      </c>
      <c r="M18348">
        <v>88</v>
      </c>
      <c r="N18348">
        <v>11560.88</v>
      </c>
      <c r="O18348">
        <v>6000</v>
      </c>
      <c r="P18348">
        <v>0</v>
      </c>
      <c r="Q18348">
        <v>100000</v>
      </c>
      <c r="R18348">
        <v>74</v>
      </c>
      <c r="S18348">
        <v>6759.64</v>
      </c>
      <c r="T18348">
        <v>4000</v>
      </c>
      <c r="U18348">
        <v>0</v>
      </c>
      <c r="V18348">
        <v>45000</v>
      </c>
      <c r="W18348">
        <v>76</v>
      </c>
      <c r="X18348">
        <v>7931.92</v>
      </c>
      <c r="Y18348">
        <v>3000</v>
      </c>
      <c r="Z18348">
        <v>0</v>
      </c>
      <c r="AA18348">
        <v>100000</v>
      </c>
      <c r="AB18348">
        <v>62</v>
      </c>
      <c r="AC18348">
        <v>14091.33</v>
      </c>
      <c r="AD18348">
        <v>0</v>
      </c>
      <c r="AE18348">
        <v>0</v>
      </c>
      <c r="AF18348">
        <v>265300</v>
      </c>
      <c r="AG18348">
        <v>59</v>
      </c>
      <c r="AH18348">
        <v>7281.81</v>
      </c>
      <c r="AI18348">
        <v>0</v>
      </c>
      <c r="AJ18348">
        <v>0</v>
      </c>
      <c r="AK18348">
        <v>100000</v>
      </c>
      <c r="AL18348">
        <v>56</v>
      </c>
      <c r="AM18348">
        <v>9428.85</v>
      </c>
      <c r="AN18348">
        <v>0</v>
      </c>
      <c r="AO18348">
        <v>0</v>
      </c>
      <c r="AP18348">
        <v>100000</v>
      </c>
      <c r="AQ18348">
        <v>51</v>
      </c>
      <c r="AR18348">
        <v>8335.98</v>
      </c>
      <c r="AS18348">
        <v>400</v>
      </c>
      <c r="AT18348">
        <v>0</v>
      </c>
      <c r="AU18348">
        <v>100000</v>
      </c>
    </row>
    <row r="18349" spans="1:47" x14ac:dyDescent="0.35">
      <c r="A18349" t="s">
        <v>28</v>
      </c>
      <c r="B18349" t="s">
        <v>1165</v>
      </c>
      <c r="C18349">
        <v>50</v>
      </c>
      <c r="D18349">
        <v>8221.85</v>
      </c>
      <c r="E18349">
        <v>600</v>
      </c>
      <c r="F18349">
        <v>0</v>
      </c>
      <c r="G18349">
        <v>400000</v>
      </c>
      <c r="H18349">
        <v>40</v>
      </c>
      <c r="I18349">
        <v>1640.9</v>
      </c>
      <c r="J18349">
        <v>0</v>
      </c>
      <c r="K18349">
        <v>0</v>
      </c>
      <c r="L18349">
        <v>20000</v>
      </c>
      <c r="M18349">
        <v>72</v>
      </c>
      <c r="N18349">
        <v>9752.9599999999991</v>
      </c>
      <c r="O18349">
        <v>4000</v>
      </c>
      <c r="P18349">
        <v>0</v>
      </c>
      <c r="Q18349">
        <v>100000</v>
      </c>
      <c r="R18349">
        <v>52</v>
      </c>
      <c r="S18349">
        <v>7145.05</v>
      </c>
      <c r="T18349">
        <v>4500</v>
      </c>
      <c r="U18349">
        <v>0</v>
      </c>
      <c r="V18349">
        <v>50000</v>
      </c>
      <c r="W18349">
        <v>43</v>
      </c>
      <c r="X18349">
        <v>1461.53</v>
      </c>
      <c r="Y18349">
        <v>0</v>
      </c>
      <c r="Z18349">
        <v>0</v>
      </c>
      <c r="AA18349">
        <v>20000</v>
      </c>
      <c r="AB18349">
        <v>40</v>
      </c>
      <c r="AC18349">
        <v>3444.61</v>
      </c>
      <c r="AD18349">
        <v>0</v>
      </c>
      <c r="AE18349">
        <v>0</v>
      </c>
      <c r="AF18349">
        <v>42000</v>
      </c>
      <c r="AG18349">
        <v>43</v>
      </c>
      <c r="AH18349">
        <v>5026.53</v>
      </c>
      <c r="AI18349">
        <v>0</v>
      </c>
      <c r="AJ18349">
        <v>0</v>
      </c>
      <c r="AK18349">
        <v>100000</v>
      </c>
      <c r="AL18349">
        <v>39</v>
      </c>
      <c r="AM18349">
        <v>987.63</v>
      </c>
      <c r="AN18349">
        <v>0</v>
      </c>
      <c r="AO18349">
        <v>0</v>
      </c>
      <c r="AP18349">
        <v>40000</v>
      </c>
      <c r="AQ18349">
        <v>40</v>
      </c>
      <c r="AR18349">
        <v>5814.77</v>
      </c>
      <c r="AS18349">
        <v>500</v>
      </c>
      <c r="AT18349">
        <v>0</v>
      </c>
      <c r="AU18349">
        <v>100000</v>
      </c>
    </row>
    <row r="18350" spans="1:47" x14ac:dyDescent="0.35">
      <c r="A18350" t="s">
        <v>28</v>
      </c>
      <c r="B18350" t="s">
        <v>1166</v>
      </c>
      <c r="C18350">
        <v>78</v>
      </c>
      <c r="D18350">
        <v>11577.17</v>
      </c>
      <c r="E18350">
        <v>200</v>
      </c>
      <c r="F18350">
        <v>0</v>
      </c>
      <c r="G18350">
        <v>500000</v>
      </c>
      <c r="H18350">
        <v>73</v>
      </c>
      <c r="I18350">
        <v>1763.14</v>
      </c>
      <c r="J18350">
        <v>0</v>
      </c>
      <c r="K18350">
        <v>0</v>
      </c>
      <c r="L18350">
        <v>20000</v>
      </c>
      <c r="M18350">
        <v>106</v>
      </c>
      <c r="N18350">
        <v>7494.43</v>
      </c>
      <c r="O18350">
        <v>4000</v>
      </c>
      <c r="P18350">
        <v>0</v>
      </c>
      <c r="Q18350">
        <v>60000</v>
      </c>
      <c r="R18350">
        <v>81</v>
      </c>
      <c r="S18350">
        <v>5768.58</v>
      </c>
      <c r="T18350">
        <v>4000</v>
      </c>
      <c r="U18350">
        <v>0</v>
      </c>
      <c r="V18350">
        <v>30000</v>
      </c>
      <c r="W18350">
        <v>77</v>
      </c>
      <c r="X18350">
        <v>3915.7</v>
      </c>
      <c r="Y18350">
        <v>600</v>
      </c>
      <c r="Z18350">
        <v>0</v>
      </c>
      <c r="AA18350">
        <v>70000</v>
      </c>
      <c r="AB18350">
        <v>71</v>
      </c>
      <c r="AC18350">
        <v>3693.86</v>
      </c>
      <c r="AD18350">
        <v>0</v>
      </c>
      <c r="AE18350">
        <v>0</v>
      </c>
      <c r="AF18350">
        <v>70000</v>
      </c>
      <c r="AG18350">
        <v>65</v>
      </c>
      <c r="AH18350">
        <v>2773.43</v>
      </c>
      <c r="AI18350">
        <v>0</v>
      </c>
      <c r="AJ18350">
        <v>0</v>
      </c>
      <c r="AK18350">
        <v>30000</v>
      </c>
      <c r="AL18350">
        <v>52</v>
      </c>
      <c r="AM18350">
        <v>3454.64</v>
      </c>
      <c r="AN18350">
        <v>0</v>
      </c>
      <c r="AO18350">
        <v>0</v>
      </c>
      <c r="AP18350">
        <v>40000</v>
      </c>
      <c r="AQ18350">
        <v>64</v>
      </c>
      <c r="AR18350">
        <v>5139.8900000000003</v>
      </c>
      <c r="AS18350">
        <v>0</v>
      </c>
      <c r="AT18350">
        <v>0</v>
      </c>
      <c r="AU18350">
        <v>60000</v>
      </c>
    </row>
    <row r="18351" spans="1:47" x14ac:dyDescent="0.35">
      <c r="A18351" t="s">
        <v>29</v>
      </c>
      <c r="B18351" t="s">
        <v>1165</v>
      </c>
      <c r="C18351">
        <v>61</v>
      </c>
      <c r="D18351">
        <v>8511.6299999999992</v>
      </c>
      <c r="E18351">
        <v>1000</v>
      </c>
      <c r="F18351">
        <v>0</v>
      </c>
      <c r="G18351">
        <v>100000</v>
      </c>
      <c r="H18351">
        <v>59</v>
      </c>
      <c r="I18351">
        <v>1671.14</v>
      </c>
      <c r="J18351">
        <v>0</v>
      </c>
      <c r="K18351">
        <v>0</v>
      </c>
      <c r="L18351">
        <v>30000</v>
      </c>
      <c r="M18351">
        <v>84</v>
      </c>
      <c r="N18351">
        <v>10033.469999999999</v>
      </c>
      <c r="O18351">
        <v>5000</v>
      </c>
      <c r="P18351">
        <v>0</v>
      </c>
      <c r="Q18351">
        <v>100000</v>
      </c>
      <c r="R18351">
        <v>60</v>
      </c>
      <c r="S18351">
        <v>5148.62</v>
      </c>
      <c r="T18351">
        <v>4000</v>
      </c>
      <c r="U18351">
        <v>0</v>
      </c>
      <c r="V18351">
        <v>30000</v>
      </c>
      <c r="W18351">
        <v>57</v>
      </c>
      <c r="X18351">
        <v>3518.34</v>
      </c>
      <c r="Y18351">
        <v>1600</v>
      </c>
      <c r="Z18351">
        <v>0</v>
      </c>
      <c r="AA18351">
        <v>30000</v>
      </c>
      <c r="AB18351">
        <v>56</v>
      </c>
      <c r="AC18351">
        <v>8895.84</v>
      </c>
      <c r="AD18351">
        <v>700</v>
      </c>
      <c r="AE18351">
        <v>0</v>
      </c>
      <c r="AF18351">
        <v>100000</v>
      </c>
      <c r="AG18351">
        <v>52</v>
      </c>
      <c r="AH18351">
        <v>2813.09</v>
      </c>
      <c r="AI18351">
        <v>0</v>
      </c>
      <c r="AJ18351">
        <v>0</v>
      </c>
      <c r="AK18351">
        <v>100000</v>
      </c>
      <c r="AL18351">
        <v>49</v>
      </c>
      <c r="AM18351">
        <v>20098.259999999998</v>
      </c>
      <c r="AN18351">
        <v>0</v>
      </c>
      <c r="AO18351">
        <v>0</v>
      </c>
      <c r="AP18351">
        <v>400000</v>
      </c>
      <c r="AQ18351">
        <v>55</v>
      </c>
      <c r="AR18351">
        <v>3633.94</v>
      </c>
      <c r="AS18351">
        <v>0</v>
      </c>
      <c r="AT18351">
        <v>0</v>
      </c>
      <c r="AU18351">
        <v>100000</v>
      </c>
    </row>
    <row r="18352" spans="1:47" x14ac:dyDescent="0.35">
      <c r="A18352" t="s">
        <v>29</v>
      </c>
      <c r="B18352" t="s">
        <v>1166</v>
      </c>
      <c r="C18352">
        <v>78</v>
      </c>
      <c r="D18352">
        <v>11755.77</v>
      </c>
      <c r="E18352">
        <v>2000</v>
      </c>
      <c r="F18352">
        <v>0</v>
      </c>
      <c r="G18352">
        <v>150000</v>
      </c>
      <c r="H18352">
        <v>76</v>
      </c>
      <c r="I18352">
        <v>2536.2600000000002</v>
      </c>
      <c r="J18352">
        <v>300</v>
      </c>
      <c r="K18352">
        <v>0</v>
      </c>
      <c r="L18352">
        <v>20000</v>
      </c>
      <c r="M18352">
        <v>95</v>
      </c>
      <c r="N18352">
        <v>13653.92</v>
      </c>
      <c r="O18352">
        <v>5600</v>
      </c>
      <c r="P18352">
        <v>0</v>
      </c>
      <c r="Q18352">
        <v>200000</v>
      </c>
      <c r="R18352">
        <v>80</v>
      </c>
      <c r="S18352">
        <v>7610.01</v>
      </c>
      <c r="T18352">
        <v>5000</v>
      </c>
      <c r="U18352">
        <v>0</v>
      </c>
      <c r="V18352">
        <v>50000</v>
      </c>
      <c r="W18352">
        <v>68</v>
      </c>
      <c r="X18352">
        <v>5811.71</v>
      </c>
      <c r="Y18352">
        <v>2000</v>
      </c>
      <c r="Z18352">
        <v>0</v>
      </c>
      <c r="AA18352">
        <v>100000</v>
      </c>
      <c r="AB18352">
        <v>73</v>
      </c>
      <c r="AC18352">
        <v>10774.43</v>
      </c>
      <c r="AD18352">
        <v>0</v>
      </c>
      <c r="AE18352">
        <v>0</v>
      </c>
      <c r="AF18352">
        <v>100000</v>
      </c>
      <c r="AG18352">
        <v>69</v>
      </c>
      <c r="AH18352">
        <v>13851.76</v>
      </c>
      <c r="AI18352">
        <v>0</v>
      </c>
      <c r="AJ18352">
        <v>0</v>
      </c>
      <c r="AK18352">
        <v>600000</v>
      </c>
      <c r="AL18352">
        <v>55</v>
      </c>
      <c r="AM18352">
        <v>7119</v>
      </c>
      <c r="AN18352">
        <v>0</v>
      </c>
      <c r="AO18352">
        <v>0</v>
      </c>
      <c r="AP18352">
        <v>100000</v>
      </c>
      <c r="AQ18352">
        <v>70</v>
      </c>
      <c r="AR18352">
        <v>6861.38</v>
      </c>
      <c r="AS18352">
        <v>400</v>
      </c>
      <c r="AT18352">
        <v>0</v>
      </c>
      <c r="AU18352">
        <v>100000</v>
      </c>
    </row>
    <row r="18353" spans="1:47" x14ac:dyDescent="0.35">
      <c r="A18353" t="s">
        <v>30</v>
      </c>
      <c r="B18353" t="s">
        <v>1165</v>
      </c>
      <c r="C18353">
        <v>46</v>
      </c>
      <c r="D18353">
        <v>9726.81</v>
      </c>
      <c r="E18353">
        <v>0</v>
      </c>
      <c r="F18353">
        <v>0</v>
      </c>
      <c r="G18353">
        <v>100000</v>
      </c>
      <c r="H18353">
        <v>48</v>
      </c>
      <c r="I18353">
        <v>2149.88</v>
      </c>
      <c r="J18353">
        <v>0</v>
      </c>
      <c r="K18353">
        <v>0</v>
      </c>
      <c r="L18353">
        <v>50000</v>
      </c>
      <c r="M18353">
        <v>75</v>
      </c>
      <c r="N18353">
        <v>10213.540000000001</v>
      </c>
      <c r="O18353">
        <v>6000</v>
      </c>
      <c r="P18353">
        <v>0</v>
      </c>
      <c r="Q18353">
        <v>100000</v>
      </c>
      <c r="R18353">
        <v>65</v>
      </c>
      <c r="S18353">
        <v>5182.62</v>
      </c>
      <c r="T18353">
        <v>3000</v>
      </c>
      <c r="U18353">
        <v>0</v>
      </c>
      <c r="V18353">
        <v>80000</v>
      </c>
      <c r="W18353">
        <v>55</v>
      </c>
      <c r="X18353">
        <v>2326.7600000000002</v>
      </c>
      <c r="Y18353">
        <v>0</v>
      </c>
      <c r="Z18353">
        <v>0</v>
      </c>
      <c r="AA18353">
        <v>80000</v>
      </c>
      <c r="AB18353">
        <v>50</v>
      </c>
      <c r="AC18353">
        <v>7803.75</v>
      </c>
      <c r="AD18353">
        <v>0</v>
      </c>
      <c r="AE18353">
        <v>0</v>
      </c>
      <c r="AF18353">
        <v>100000</v>
      </c>
      <c r="AG18353">
        <v>48</v>
      </c>
      <c r="AH18353">
        <v>3056.94</v>
      </c>
      <c r="AI18353">
        <v>0</v>
      </c>
      <c r="AJ18353">
        <v>0</v>
      </c>
      <c r="AK18353">
        <v>100000</v>
      </c>
      <c r="AL18353">
        <v>44</v>
      </c>
      <c r="AM18353">
        <v>8873.7999999999993</v>
      </c>
      <c r="AN18353">
        <v>0</v>
      </c>
      <c r="AO18353">
        <v>0</v>
      </c>
      <c r="AP18353">
        <v>100000</v>
      </c>
      <c r="AQ18353">
        <v>45</v>
      </c>
      <c r="AR18353">
        <v>4270.78</v>
      </c>
      <c r="AS18353">
        <v>0</v>
      </c>
      <c r="AT18353">
        <v>0</v>
      </c>
      <c r="AU18353">
        <v>60000</v>
      </c>
    </row>
    <row r="18354" spans="1:47" x14ac:dyDescent="0.35">
      <c r="A18354" t="s">
        <v>30</v>
      </c>
      <c r="B18354" t="s">
        <v>1166</v>
      </c>
      <c r="C18354">
        <v>60</v>
      </c>
      <c r="D18354">
        <v>15957.1</v>
      </c>
      <c r="E18354">
        <v>2000</v>
      </c>
      <c r="F18354">
        <v>0</v>
      </c>
      <c r="G18354">
        <v>100000</v>
      </c>
      <c r="H18354">
        <v>64</v>
      </c>
      <c r="I18354">
        <v>4279.3</v>
      </c>
      <c r="J18354">
        <v>2000</v>
      </c>
      <c r="K18354">
        <v>0</v>
      </c>
      <c r="L18354">
        <v>50000</v>
      </c>
      <c r="M18354">
        <v>94</v>
      </c>
      <c r="N18354">
        <v>10981.72</v>
      </c>
      <c r="O18354">
        <v>6000</v>
      </c>
      <c r="P18354">
        <v>0</v>
      </c>
      <c r="Q18354">
        <v>75000</v>
      </c>
      <c r="R18354">
        <v>83</v>
      </c>
      <c r="S18354">
        <v>8669.42</v>
      </c>
      <c r="T18354">
        <v>5000</v>
      </c>
      <c r="U18354">
        <v>0</v>
      </c>
      <c r="V18354">
        <v>50000</v>
      </c>
      <c r="W18354">
        <v>72</v>
      </c>
      <c r="X18354">
        <v>7732.52</v>
      </c>
      <c r="Y18354">
        <v>1000</v>
      </c>
      <c r="Z18354">
        <v>0</v>
      </c>
      <c r="AA18354">
        <v>100000</v>
      </c>
      <c r="AB18354">
        <v>59</v>
      </c>
      <c r="AC18354">
        <v>15183.19</v>
      </c>
      <c r="AD18354">
        <v>0</v>
      </c>
      <c r="AE18354">
        <v>0</v>
      </c>
      <c r="AF18354">
        <v>300000</v>
      </c>
      <c r="AG18354">
        <v>56</v>
      </c>
      <c r="AH18354">
        <v>10465.959999999999</v>
      </c>
      <c r="AI18354">
        <v>200</v>
      </c>
      <c r="AJ18354">
        <v>0</v>
      </c>
      <c r="AK18354">
        <v>300000</v>
      </c>
      <c r="AL18354">
        <v>48</v>
      </c>
      <c r="AM18354">
        <v>11002.08</v>
      </c>
      <c r="AN18354">
        <v>0</v>
      </c>
      <c r="AO18354">
        <v>0</v>
      </c>
      <c r="AP18354">
        <v>100000</v>
      </c>
      <c r="AQ18354">
        <v>55</v>
      </c>
      <c r="AR18354">
        <v>3611.28</v>
      </c>
      <c r="AS18354">
        <v>0</v>
      </c>
      <c r="AT18354">
        <v>0</v>
      </c>
      <c r="AU18354">
        <v>30000</v>
      </c>
    </row>
    <row r="18355" spans="1:47" x14ac:dyDescent="0.35">
      <c r="A18355" t="s">
        <v>31</v>
      </c>
      <c r="B18355" t="s">
        <v>1165</v>
      </c>
      <c r="C18355">
        <v>78</v>
      </c>
      <c r="D18355">
        <v>14466.57</v>
      </c>
      <c r="E18355">
        <v>1000</v>
      </c>
      <c r="F18355">
        <v>0</v>
      </c>
      <c r="G18355">
        <v>280000</v>
      </c>
      <c r="H18355">
        <v>72</v>
      </c>
      <c r="I18355">
        <v>1347.34</v>
      </c>
      <c r="J18355">
        <v>0</v>
      </c>
      <c r="K18355">
        <v>0</v>
      </c>
      <c r="L18355">
        <v>10000</v>
      </c>
      <c r="M18355">
        <v>112</v>
      </c>
      <c r="N18355">
        <v>7323.2</v>
      </c>
      <c r="O18355">
        <v>3600</v>
      </c>
      <c r="P18355">
        <v>0</v>
      </c>
      <c r="Q18355">
        <v>120000</v>
      </c>
      <c r="R18355">
        <v>91</v>
      </c>
      <c r="S18355">
        <v>4207.4799999999996</v>
      </c>
      <c r="T18355">
        <v>1500</v>
      </c>
      <c r="U18355">
        <v>0</v>
      </c>
      <c r="V18355">
        <v>100000</v>
      </c>
      <c r="W18355">
        <v>71</v>
      </c>
      <c r="X18355">
        <v>4070.57</v>
      </c>
      <c r="Y18355">
        <v>0</v>
      </c>
      <c r="Z18355">
        <v>0</v>
      </c>
      <c r="AA18355">
        <v>90000</v>
      </c>
      <c r="AB18355">
        <v>70</v>
      </c>
      <c r="AC18355">
        <v>2277.83</v>
      </c>
      <c r="AD18355">
        <v>0</v>
      </c>
      <c r="AE18355">
        <v>0</v>
      </c>
      <c r="AF18355">
        <v>40000</v>
      </c>
      <c r="AG18355">
        <v>79</v>
      </c>
      <c r="AH18355">
        <v>3358.48</v>
      </c>
      <c r="AI18355">
        <v>0</v>
      </c>
      <c r="AJ18355">
        <v>0</v>
      </c>
      <c r="AK18355">
        <v>30000</v>
      </c>
      <c r="AL18355">
        <v>68</v>
      </c>
      <c r="AM18355">
        <v>4862.71</v>
      </c>
      <c r="AN18355">
        <v>0</v>
      </c>
      <c r="AO18355">
        <v>0</v>
      </c>
      <c r="AP18355">
        <v>200000</v>
      </c>
      <c r="AQ18355">
        <v>70</v>
      </c>
      <c r="AR18355">
        <v>5823.94</v>
      </c>
      <c r="AS18355">
        <v>0</v>
      </c>
      <c r="AT18355">
        <v>0</v>
      </c>
      <c r="AU18355">
        <v>100000</v>
      </c>
    </row>
    <row r="18356" spans="1:47" x14ac:dyDescent="0.35">
      <c r="A18356" t="s">
        <v>31</v>
      </c>
      <c r="B18356" t="s">
        <v>1166</v>
      </c>
      <c r="C18356">
        <v>44</v>
      </c>
      <c r="D18356">
        <v>2415.91</v>
      </c>
      <c r="E18356">
        <v>0</v>
      </c>
      <c r="F18356">
        <v>0</v>
      </c>
      <c r="G18356">
        <v>15000</v>
      </c>
      <c r="H18356">
        <v>42</v>
      </c>
      <c r="I18356">
        <v>513.1</v>
      </c>
      <c r="J18356">
        <v>0</v>
      </c>
      <c r="K18356">
        <v>0</v>
      </c>
      <c r="L18356">
        <v>7500</v>
      </c>
      <c r="M18356">
        <v>61</v>
      </c>
      <c r="N18356">
        <v>9801.64</v>
      </c>
      <c r="O18356">
        <v>6000</v>
      </c>
      <c r="P18356">
        <v>0</v>
      </c>
      <c r="Q18356">
        <v>60000</v>
      </c>
      <c r="R18356">
        <v>46</v>
      </c>
      <c r="S18356">
        <v>2730.43</v>
      </c>
      <c r="T18356">
        <v>200</v>
      </c>
      <c r="U18356">
        <v>0</v>
      </c>
      <c r="V18356">
        <v>20000</v>
      </c>
      <c r="W18356">
        <v>37</v>
      </c>
      <c r="X18356">
        <v>875.68</v>
      </c>
      <c r="Y18356">
        <v>0</v>
      </c>
      <c r="Z18356">
        <v>0</v>
      </c>
      <c r="AA18356">
        <v>10000</v>
      </c>
      <c r="AB18356">
        <v>45</v>
      </c>
      <c r="AC18356">
        <v>5962.22</v>
      </c>
      <c r="AD18356">
        <v>0</v>
      </c>
      <c r="AE18356">
        <v>0</v>
      </c>
      <c r="AF18356">
        <v>80000</v>
      </c>
      <c r="AG18356">
        <v>38</v>
      </c>
      <c r="AH18356">
        <v>3255.26</v>
      </c>
      <c r="AI18356">
        <v>0</v>
      </c>
      <c r="AJ18356">
        <v>0</v>
      </c>
      <c r="AK18356">
        <v>42600</v>
      </c>
      <c r="AL18356">
        <v>38</v>
      </c>
      <c r="AM18356">
        <v>894.74</v>
      </c>
      <c r="AN18356">
        <v>0</v>
      </c>
      <c r="AO18356">
        <v>0</v>
      </c>
      <c r="AP18356">
        <v>20000</v>
      </c>
      <c r="AQ18356">
        <v>40</v>
      </c>
      <c r="AR18356">
        <v>2012.5</v>
      </c>
      <c r="AS18356">
        <v>0</v>
      </c>
      <c r="AT18356">
        <v>0</v>
      </c>
      <c r="AU18356">
        <v>25000</v>
      </c>
    </row>
    <row r="18357" spans="1:47" x14ac:dyDescent="0.35">
      <c r="A18357" t="s">
        <v>32</v>
      </c>
      <c r="B18357" t="s">
        <v>1165</v>
      </c>
      <c r="C18357">
        <v>1112</v>
      </c>
      <c r="D18357">
        <v>8720.35</v>
      </c>
      <c r="E18357">
        <v>750</v>
      </c>
      <c r="F18357">
        <v>0</v>
      </c>
      <c r="G18357">
        <v>500000</v>
      </c>
      <c r="H18357">
        <v>1040</v>
      </c>
      <c r="I18357">
        <v>1992.18</v>
      </c>
      <c r="J18357">
        <v>0</v>
      </c>
      <c r="K18357">
        <v>0</v>
      </c>
      <c r="L18357">
        <v>150000</v>
      </c>
      <c r="M18357">
        <v>1553</v>
      </c>
      <c r="N18357">
        <v>9595.33</v>
      </c>
      <c r="O18357">
        <v>5000</v>
      </c>
      <c r="P18357">
        <v>0</v>
      </c>
      <c r="Q18357">
        <v>150000</v>
      </c>
      <c r="R18357">
        <v>1270</v>
      </c>
      <c r="S18357">
        <v>5713.94</v>
      </c>
      <c r="T18357">
        <v>3000</v>
      </c>
      <c r="U18357">
        <v>0</v>
      </c>
      <c r="V18357">
        <v>100000</v>
      </c>
      <c r="W18357">
        <v>1073</v>
      </c>
      <c r="X18357">
        <v>4279.6000000000004</v>
      </c>
      <c r="Y18357">
        <v>200</v>
      </c>
      <c r="Z18357">
        <v>0</v>
      </c>
      <c r="AA18357">
        <v>100000</v>
      </c>
      <c r="AB18357">
        <v>1044</v>
      </c>
      <c r="AC18357">
        <v>6741.26</v>
      </c>
      <c r="AD18357">
        <v>0</v>
      </c>
      <c r="AE18357">
        <v>0</v>
      </c>
      <c r="AF18357">
        <v>380000</v>
      </c>
      <c r="AG18357">
        <v>996</v>
      </c>
      <c r="AH18357">
        <v>3255.8</v>
      </c>
      <c r="AI18357">
        <v>0</v>
      </c>
      <c r="AJ18357">
        <v>0</v>
      </c>
      <c r="AK18357">
        <v>100000</v>
      </c>
      <c r="AL18357">
        <v>928</v>
      </c>
      <c r="AM18357">
        <v>6521.4</v>
      </c>
      <c r="AN18357">
        <v>0</v>
      </c>
      <c r="AO18357">
        <v>0</v>
      </c>
      <c r="AP18357">
        <v>400000</v>
      </c>
      <c r="AQ18357">
        <v>966</v>
      </c>
      <c r="AR18357">
        <v>5002.17</v>
      </c>
      <c r="AS18357">
        <v>0</v>
      </c>
      <c r="AT18357">
        <v>0</v>
      </c>
      <c r="AU18357">
        <v>120000</v>
      </c>
    </row>
    <row r="18358" spans="1:47" x14ac:dyDescent="0.35">
      <c r="A18358" t="s">
        <v>32</v>
      </c>
      <c r="B18358" t="s">
        <v>1166</v>
      </c>
      <c r="C18358">
        <v>1811</v>
      </c>
      <c r="D18358">
        <v>8842.6200000000008</v>
      </c>
      <c r="E18358">
        <v>200</v>
      </c>
      <c r="F18358">
        <v>0</v>
      </c>
      <c r="G18358">
        <v>1000000</v>
      </c>
      <c r="H18358">
        <v>1757</v>
      </c>
      <c r="I18358">
        <v>2227.08</v>
      </c>
      <c r="J18358">
        <v>0</v>
      </c>
      <c r="K18358">
        <v>0</v>
      </c>
      <c r="L18358">
        <v>80000</v>
      </c>
      <c r="M18358">
        <v>2578</v>
      </c>
      <c r="N18358">
        <v>10787.95</v>
      </c>
      <c r="O18358">
        <v>5000</v>
      </c>
      <c r="P18358">
        <v>0</v>
      </c>
      <c r="Q18358">
        <v>700000</v>
      </c>
      <c r="R18358">
        <v>2102</v>
      </c>
      <c r="S18358">
        <v>7053.38</v>
      </c>
      <c r="T18358">
        <v>3500</v>
      </c>
      <c r="U18358">
        <v>0</v>
      </c>
      <c r="V18358">
        <v>100000</v>
      </c>
      <c r="W18358">
        <v>1845</v>
      </c>
      <c r="X18358">
        <v>5482.67</v>
      </c>
      <c r="Y18358">
        <v>400</v>
      </c>
      <c r="Z18358">
        <v>0</v>
      </c>
      <c r="AA18358">
        <v>320000</v>
      </c>
      <c r="AB18358">
        <v>1736</v>
      </c>
      <c r="AC18358">
        <v>6481.99</v>
      </c>
      <c r="AD18358">
        <v>0</v>
      </c>
      <c r="AE18358">
        <v>0</v>
      </c>
      <c r="AF18358">
        <v>300000</v>
      </c>
      <c r="AG18358">
        <v>1643</v>
      </c>
      <c r="AH18358">
        <v>6357</v>
      </c>
      <c r="AI18358">
        <v>0</v>
      </c>
      <c r="AJ18358">
        <v>0</v>
      </c>
      <c r="AK18358">
        <v>600000</v>
      </c>
      <c r="AL18358">
        <v>1435</v>
      </c>
      <c r="AM18358">
        <v>7696.66</v>
      </c>
      <c r="AN18358">
        <v>0</v>
      </c>
      <c r="AO18358">
        <v>0</v>
      </c>
      <c r="AP18358">
        <v>340000</v>
      </c>
      <c r="AQ18358">
        <v>1619</v>
      </c>
      <c r="AR18358">
        <v>6442.02</v>
      </c>
      <c r="AS18358">
        <v>0</v>
      </c>
      <c r="AT18358">
        <v>0</v>
      </c>
      <c r="AU18358">
        <v>111000</v>
      </c>
    </row>
    <row r="18360" spans="1:47" x14ac:dyDescent="0.35">
      <c r="A18360" t="s">
        <v>1892</v>
      </c>
    </row>
    <row r="18361" spans="1:47" x14ac:dyDescent="0.35">
      <c r="A18361" t="s">
        <v>2</v>
      </c>
      <c r="B18361" t="s">
        <v>1141</v>
      </c>
      <c r="C18361" t="s">
        <v>1846</v>
      </c>
      <c r="D18361" t="s">
        <v>1847</v>
      </c>
      <c r="E18361" t="s">
        <v>1848</v>
      </c>
      <c r="F18361" t="s">
        <v>1849</v>
      </c>
      <c r="G18361" t="s">
        <v>1850</v>
      </c>
      <c r="H18361" t="s">
        <v>1851</v>
      </c>
      <c r="I18361" t="s">
        <v>1852</v>
      </c>
      <c r="J18361" t="s">
        <v>1853</v>
      </c>
      <c r="K18361" t="s">
        <v>1854</v>
      </c>
      <c r="L18361" t="s">
        <v>1855</v>
      </c>
      <c r="M18361" t="s">
        <v>1856</v>
      </c>
      <c r="N18361" t="s">
        <v>1857</v>
      </c>
      <c r="O18361" t="s">
        <v>1858</v>
      </c>
      <c r="P18361" t="s">
        <v>1859</v>
      </c>
      <c r="Q18361" t="s">
        <v>1860</v>
      </c>
      <c r="R18361" t="s">
        <v>1861</v>
      </c>
      <c r="S18361" t="s">
        <v>1862</v>
      </c>
      <c r="T18361" t="s">
        <v>1863</v>
      </c>
      <c r="U18361" t="s">
        <v>1864</v>
      </c>
      <c r="V18361" t="s">
        <v>1865</v>
      </c>
      <c r="W18361" t="s">
        <v>1866</v>
      </c>
      <c r="X18361" t="s">
        <v>1867</v>
      </c>
      <c r="Y18361" t="s">
        <v>1868</v>
      </c>
      <c r="Z18361" t="s">
        <v>1869</v>
      </c>
      <c r="AA18361" t="s">
        <v>1870</v>
      </c>
      <c r="AB18361" t="s">
        <v>1871</v>
      </c>
      <c r="AC18361" t="s">
        <v>1872</v>
      </c>
      <c r="AD18361" t="s">
        <v>1873</v>
      </c>
      <c r="AE18361" t="s">
        <v>1874</v>
      </c>
      <c r="AF18361" t="s">
        <v>1875</v>
      </c>
      <c r="AG18361" t="s">
        <v>1876</v>
      </c>
      <c r="AH18361" t="s">
        <v>1877</v>
      </c>
      <c r="AI18361" t="s">
        <v>1878</v>
      </c>
      <c r="AJ18361" t="s">
        <v>1879</v>
      </c>
      <c r="AK18361" t="s">
        <v>1880</v>
      </c>
      <c r="AL18361" t="s">
        <v>1881</v>
      </c>
      <c r="AM18361" t="s">
        <v>1882</v>
      </c>
      <c r="AN18361" t="s">
        <v>1883</v>
      </c>
      <c r="AO18361" t="s">
        <v>1884</v>
      </c>
      <c r="AP18361" t="s">
        <v>1885</v>
      </c>
      <c r="AQ18361" t="s">
        <v>1886</v>
      </c>
      <c r="AR18361" t="s">
        <v>1887</v>
      </c>
      <c r="AS18361" t="s">
        <v>1888</v>
      </c>
      <c r="AT18361" t="s">
        <v>1889</v>
      </c>
      <c r="AU18361" t="s">
        <v>1890</v>
      </c>
    </row>
    <row r="18362" spans="1:47" x14ac:dyDescent="0.35">
      <c r="A18362" t="s">
        <v>8</v>
      </c>
      <c r="B18362" t="s">
        <v>1129</v>
      </c>
      <c r="C18362">
        <v>30</v>
      </c>
      <c r="D18362">
        <v>3603.58</v>
      </c>
      <c r="E18362">
        <v>0</v>
      </c>
      <c r="F18362">
        <v>0</v>
      </c>
      <c r="G18362">
        <v>40000</v>
      </c>
      <c r="H18362">
        <v>32</v>
      </c>
      <c r="I18362">
        <v>969.38</v>
      </c>
      <c r="J18362">
        <v>0</v>
      </c>
      <c r="K18362">
        <v>0</v>
      </c>
      <c r="L18362">
        <v>10000</v>
      </c>
      <c r="M18362">
        <v>38</v>
      </c>
      <c r="N18362">
        <v>7145.63</v>
      </c>
      <c r="O18362">
        <v>3000</v>
      </c>
      <c r="P18362">
        <v>0</v>
      </c>
      <c r="Q18362">
        <v>40000</v>
      </c>
      <c r="R18362">
        <v>38</v>
      </c>
      <c r="S18362">
        <v>8641.93</v>
      </c>
      <c r="T18362">
        <v>4500</v>
      </c>
      <c r="U18362">
        <v>0</v>
      </c>
      <c r="V18362">
        <v>80000</v>
      </c>
      <c r="W18362">
        <v>32</v>
      </c>
      <c r="X18362">
        <v>3612.37</v>
      </c>
      <c r="Y18362">
        <v>1000</v>
      </c>
      <c r="Z18362">
        <v>0</v>
      </c>
      <c r="AA18362">
        <v>20000</v>
      </c>
      <c r="AB18362">
        <v>28</v>
      </c>
      <c r="AC18362">
        <v>2815.78</v>
      </c>
      <c r="AD18362">
        <v>0</v>
      </c>
      <c r="AE18362">
        <v>0</v>
      </c>
      <c r="AF18362">
        <v>27000</v>
      </c>
      <c r="AG18362">
        <v>31</v>
      </c>
      <c r="AH18362">
        <v>2919.79</v>
      </c>
      <c r="AI18362">
        <v>100</v>
      </c>
      <c r="AJ18362">
        <v>0</v>
      </c>
      <c r="AK18362">
        <v>30000</v>
      </c>
      <c r="AL18362">
        <v>26</v>
      </c>
      <c r="AM18362">
        <v>2054.29</v>
      </c>
      <c r="AN18362">
        <v>0</v>
      </c>
      <c r="AO18362">
        <v>0</v>
      </c>
      <c r="AP18362">
        <v>50000</v>
      </c>
      <c r="AQ18362">
        <v>30</v>
      </c>
      <c r="AR18362">
        <v>4320.4799999999996</v>
      </c>
      <c r="AS18362">
        <v>0</v>
      </c>
      <c r="AT18362">
        <v>0</v>
      </c>
      <c r="AU18362">
        <v>30000</v>
      </c>
    </row>
    <row r="18363" spans="1:47" x14ac:dyDescent="0.35">
      <c r="A18363" t="s">
        <v>8</v>
      </c>
      <c r="B18363" t="s">
        <v>1130</v>
      </c>
      <c r="C18363">
        <v>69</v>
      </c>
      <c r="D18363">
        <v>4361.59</v>
      </c>
      <c r="E18363">
        <v>400</v>
      </c>
      <c r="F18363">
        <v>0</v>
      </c>
      <c r="G18363">
        <v>100000</v>
      </c>
      <c r="H18363">
        <v>61</v>
      </c>
      <c r="I18363">
        <v>1016.36</v>
      </c>
      <c r="J18363">
        <v>0</v>
      </c>
      <c r="K18363">
        <v>0</v>
      </c>
      <c r="L18363">
        <v>20000</v>
      </c>
      <c r="M18363">
        <v>101</v>
      </c>
      <c r="N18363">
        <v>6469.34</v>
      </c>
      <c r="O18363">
        <v>3600</v>
      </c>
      <c r="P18363">
        <v>0</v>
      </c>
      <c r="Q18363">
        <v>35000</v>
      </c>
      <c r="R18363">
        <v>79</v>
      </c>
      <c r="S18363">
        <v>4240.03</v>
      </c>
      <c r="T18363">
        <v>2000</v>
      </c>
      <c r="U18363">
        <v>0</v>
      </c>
      <c r="V18363">
        <v>60000</v>
      </c>
      <c r="W18363">
        <v>60</v>
      </c>
      <c r="X18363">
        <v>2591.54</v>
      </c>
      <c r="Y18363">
        <v>0</v>
      </c>
      <c r="Z18363">
        <v>0</v>
      </c>
      <c r="AA18363">
        <v>22000</v>
      </c>
      <c r="AB18363">
        <v>62</v>
      </c>
      <c r="AC18363">
        <v>3772.68</v>
      </c>
      <c r="AD18363">
        <v>0</v>
      </c>
      <c r="AE18363">
        <v>0</v>
      </c>
      <c r="AF18363">
        <v>50000</v>
      </c>
      <c r="AG18363">
        <v>62</v>
      </c>
      <c r="AH18363">
        <v>3447.03</v>
      </c>
      <c r="AI18363">
        <v>0</v>
      </c>
      <c r="AJ18363">
        <v>0</v>
      </c>
      <c r="AK18363">
        <v>50000</v>
      </c>
      <c r="AL18363">
        <v>56</v>
      </c>
      <c r="AM18363">
        <v>1758.1</v>
      </c>
      <c r="AN18363">
        <v>0</v>
      </c>
      <c r="AO18363">
        <v>0</v>
      </c>
      <c r="AP18363">
        <v>30000</v>
      </c>
      <c r="AQ18363">
        <v>61</v>
      </c>
      <c r="AR18363">
        <v>2367.79</v>
      </c>
      <c r="AS18363">
        <v>0</v>
      </c>
      <c r="AT18363">
        <v>0</v>
      </c>
      <c r="AU18363">
        <v>40000</v>
      </c>
    </row>
    <row r="18364" spans="1:47" x14ac:dyDescent="0.35">
      <c r="A18364" t="s">
        <v>8</v>
      </c>
      <c r="B18364" t="s">
        <v>1131</v>
      </c>
      <c r="C18364">
        <v>26</v>
      </c>
      <c r="D18364">
        <v>9125.68</v>
      </c>
      <c r="E18364">
        <v>1000</v>
      </c>
      <c r="F18364">
        <v>0</v>
      </c>
      <c r="G18364">
        <v>80000</v>
      </c>
      <c r="H18364">
        <v>26</v>
      </c>
      <c r="I18364">
        <v>790.57</v>
      </c>
      <c r="J18364">
        <v>0</v>
      </c>
      <c r="K18364">
        <v>0</v>
      </c>
      <c r="L18364">
        <v>10000</v>
      </c>
      <c r="M18364">
        <v>36</v>
      </c>
      <c r="N18364">
        <v>10796.44</v>
      </c>
      <c r="O18364">
        <v>6000</v>
      </c>
      <c r="P18364">
        <v>0</v>
      </c>
      <c r="Q18364">
        <v>60000</v>
      </c>
      <c r="R18364">
        <v>27</v>
      </c>
      <c r="S18364">
        <v>8163.84</v>
      </c>
      <c r="T18364">
        <v>5000</v>
      </c>
      <c r="U18364">
        <v>0</v>
      </c>
      <c r="V18364">
        <v>30000</v>
      </c>
      <c r="W18364">
        <v>29</v>
      </c>
      <c r="X18364">
        <v>4184.78</v>
      </c>
      <c r="Y18364">
        <v>0</v>
      </c>
      <c r="Z18364">
        <v>0</v>
      </c>
      <c r="AA18364">
        <v>50000</v>
      </c>
      <c r="AB18364">
        <v>28</v>
      </c>
      <c r="AC18364">
        <v>4606.88</v>
      </c>
      <c r="AD18364">
        <v>0</v>
      </c>
      <c r="AE18364">
        <v>0</v>
      </c>
      <c r="AF18364">
        <v>30000</v>
      </c>
      <c r="AG18364">
        <v>27</v>
      </c>
      <c r="AH18364">
        <v>5002.82</v>
      </c>
      <c r="AI18364">
        <v>0</v>
      </c>
      <c r="AJ18364">
        <v>0</v>
      </c>
      <c r="AK18364">
        <v>50000</v>
      </c>
      <c r="AL18364">
        <v>25</v>
      </c>
      <c r="AM18364">
        <v>3317.18</v>
      </c>
      <c r="AN18364">
        <v>0</v>
      </c>
      <c r="AO18364">
        <v>0</v>
      </c>
      <c r="AP18364">
        <v>40000</v>
      </c>
      <c r="AQ18364">
        <v>29</v>
      </c>
      <c r="AR18364">
        <v>6149.8</v>
      </c>
      <c r="AS18364">
        <v>0</v>
      </c>
      <c r="AT18364">
        <v>0</v>
      </c>
      <c r="AU18364">
        <v>45000</v>
      </c>
    </row>
    <row r="18365" spans="1:47" x14ac:dyDescent="0.35">
      <c r="A18365" t="s">
        <v>9</v>
      </c>
      <c r="B18365" t="s">
        <v>1129</v>
      </c>
      <c r="C18365">
        <v>13</v>
      </c>
      <c r="D18365">
        <v>1560.42</v>
      </c>
      <c r="E18365">
        <v>2000</v>
      </c>
      <c r="F18365">
        <v>0</v>
      </c>
      <c r="G18365">
        <v>6000</v>
      </c>
      <c r="H18365">
        <v>10</v>
      </c>
      <c r="I18365">
        <v>1712.11</v>
      </c>
      <c r="J18365">
        <v>1000</v>
      </c>
      <c r="K18365">
        <v>0</v>
      </c>
      <c r="L18365">
        <v>7000</v>
      </c>
      <c r="M18365">
        <v>16</v>
      </c>
      <c r="N18365">
        <v>8880.41</v>
      </c>
      <c r="O18365">
        <v>4200</v>
      </c>
      <c r="P18365">
        <v>0</v>
      </c>
      <c r="Q18365">
        <v>42000</v>
      </c>
      <c r="R18365">
        <v>13</v>
      </c>
      <c r="S18365">
        <v>3774.21</v>
      </c>
      <c r="T18365">
        <v>3000</v>
      </c>
      <c r="U18365">
        <v>0</v>
      </c>
      <c r="V18365">
        <v>10000</v>
      </c>
      <c r="W18365">
        <v>13</v>
      </c>
      <c r="X18365">
        <v>4271.83</v>
      </c>
      <c r="Y18365">
        <v>2000</v>
      </c>
      <c r="Z18365">
        <v>0</v>
      </c>
      <c r="AA18365">
        <v>15000</v>
      </c>
      <c r="AB18365">
        <v>12</v>
      </c>
      <c r="AC18365">
        <v>2481.84</v>
      </c>
      <c r="AD18365">
        <v>0</v>
      </c>
      <c r="AE18365">
        <v>0</v>
      </c>
      <c r="AF18365">
        <v>22000</v>
      </c>
      <c r="AG18365">
        <v>9</v>
      </c>
      <c r="AH18365">
        <v>1353.58</v>
      </c>
      <c r="AI18365">
        <v>0</v>
      </c>
      <c r="AJ18365">
        <v>0</v>
      </c>
      <c r="AK18365">
        <v>6000</v>
      </c>
      <c r="AL18365">
        <v>8</v>
      </c>
      <c r="AM18365">
        <v>831.26</v>
      </c>
      <c r="AN18365">
        <v>0</v>
      </c>
      <c r="AO18365">
        <v>0</v>
      </c>
      <c r="AP18365">
        <v>10000</v>
      </c>
      <c r="AQ18365">
        <v>11</v>
      </c>
      <c r="AR18365">
        <v>2992.4</v>
      </c>
      <c r="AS18365">
        <v>0</v>
      </c>
      <c r="AT18365">
        <v>0</v>
      </c>
      <c r="AU18365">
        <v>10000</v>
      </c>
    </row>
    <row r="18366" spans="1:47" x14ac:dyDescent="0.35">
      <c r="A18366" t="s">
        <v>9</v>
      </c>
      <c r="B18366" t="s">
        <v>1130</v>
      </c>
      <c r="C18366">
        <v>96</v>
      </c>
      <c r="D18366">
        <v>9158.23</v>
      </c>
      <c r="E18366">
        <v>2000</v>
      </c>
      <c r="F18366">
        <v>0</v>
      </c>
      <c r="G18366">
        <v>100000</v>
      </c>
      <c r="H18366">
        <v>85</v>
      </c>
      <c r="I18366">
        <v>3145.25</v>
      </c>
      <c r="J18366">
        <v>800</v>
      </c>
      <c r="K18366">
        <v>0</v>
      </c>
      <c r="L18366">
        <v>30000</v>
      </c>
      <c r="M18366">
        <v>136</v>
      </c>
      <c r="N18366">
        <v>11751.46</v>
      </c>
      <c r="O18366">
        <v>5000</v>
      </c>
      <c r="P18366">
        <v>0</v>
      </c>
      <c r="Q18366">
        <v>120000</v>
      </c>
      <c r="R18366">
        <v>113</v>
      </c>
      <c r="S18366">
        <v>7236.1</v>
      </c>
      <c r="T18366">
        <v>5000</v>
      </c>
      <c r="U18366">
        <v>0</v>
      </c>
      <c r="V18366">
        <v>50000</v>
      </c>
      <c r="W18366">
        <v>90</v>
      </c>
      <c r="X18366">
        <v>8711.4</v>
      </c>
      <c r="Y18366">
        <v>0</v>
      </c>
      <c r="Z18366">
        <v>0</v>
      </c>
      <c r="AA18366">
        <v>100000</v>
      </c>
      <c r="AB18366">
        <v>86</v>
      </c>
      <c r="AC18366">
        <v>6812.07</v>
      </c>
      <c r="AD18366">
        <v>0</v>
      </c>
      <c r="AE18366">
        <v>0</v>
      </c>
      <c r="AF18366">
        <v>100000</v>
      </c>
      <c r="AG18366">
        <v>78</v>
      </c>
      <c r="AH18366">
        <v>4264.1400000000003</v>
      </c>
      <c r="AI18366">
        <v>0</v>
      </c>
      <c r="AJ18366">
        <v>0</v>
      </c>
      <c r="AK18366">
        <v>100000</v>
      </c>
      <c r="AL18366">
        <v>63</v>
      </c>
      <c r="AM18366">
        <v>6903.78</v>
      </c>
      <c r="AN18366">
        <v>0</v>
      </c>
      <c r="AO18366">
        <v>0</v>
      </c>
      <c r="AP18366">
        <v>150000</v>
      </c>
      <c r="AQ18366">
        <v>84</v>
      </c>
      <c r="AR18366">
        <v>9993.56</v>
      </c>
      <c r="AS18366">
        <v>0</v>
      </c>
      <c r="AT18366">
        <v>0</v>
      </c>
      <c r="AU18366">
        <v>100000</v>
      </c>
    </row>
    <row r="18367" spans="1:47" x14ac:dyDescent="0.35">
      <c r="A18367" t="s">
        <v>9</v>
      </c>
      <c r="B18367" t="s">
        <v>1131</v>
      </c>
      <c r="C18367">
        <v>14</v>
      </c>
      <c r="D18367">
        <v>5694.79</v>
      </c>
      <c r="E18367">
        <v>350</v>
      </c>
      <c r="F18367">
        <v>0</v>
      </c>
      <c r="G18367">
        <v>50000</v>
      </c>
      <c r="H18367">
        <v>11</v>
      </c>
      <c r="I18367">
        <v>1674.2</v>
      </c>
      <c r="J18367">
        <v>0</v>
      </c>
      <c r="K18367">
        <v>0</v>
      </c>
      <c r="L18367">
        <v>10000</v>
      </c>
      <c r="M18367">
        <v>14</v>
      </c>
      <c r="N18367">
        <v>15362.26</v>
      </c>
      <c r="O18367">
        <v>10000</v>
      </c>
      <c r="P18367">
        <v>0</v>
      </c>
      <c r="Q18367">
        <v>100000</v>
      </c>
      <c r="R18367">
        <v>13</v>
      </c>
      <c r="S18367">
        <v>7913.22</v>
      </c>
      <c r="T18367">
        <v>2000</v>
      </c>
      <c r="U18367">
        <v>0</v>
      </c>
      <c r="V18367">
        <v>30000</v>
      </c>
      <c r="W18367">
        <v>13</v>
      </c>
      <c r="X18367">
        <v>7264.18</v>
      </c>
      <c r="Y18367">
        <v>1300</v>
      </c>
      <c r="Z18367">
        <v>0</v>
      </c>
      <c r="AA18367">
        <v>60000</v>
      </c>
      <c r="AB18367">
        <v>11</v>
      </c>
      <c r="AC18367">
        <v>5968.05</v>
      </c>
      <c r="AD18367">
        <v>0</v>
      </c>
      <c r="AE18367">
        <v>0</v>
      </c>
      <c r="AF18367">
        <v>40000</v>
      </c>
      <c r="AG18367">
        <v>13</v>
      </c>
      <c r="AH18367">
        <v>3506.36</v>
      </c>
      <c r="AI18367">
        <v>0</v>
      </c>
      <c r="AJ18367">
        <v>0</v>
      </c>
      <c r="AK18367">
        <v>30000</v>
      </c>
      <c r="AL18367">
        <v>11</v>
      </c>
      <c r="AM18367">
        <v>5359.23</v>
      </c>
      <c r="AN18367">
        <v>0</v>
      </c>
      <c r="AO18367">
        <v>0</v>
      </c>
      <c r="AP18367">
        <v>40000</v>
      </c>
      <c r="AQ18367">
        <v>9</v>
      </c>
      <c r="AR18367">
        <v>3011.87</v>
      </c>
      <c r="AS18367">
        <v>0</v>
      </c>
      <c r="AT18367">
        <v>0</v>
      </c>
      <c r="AU18367">
        <v>18000</v>
      </c>
    </row>
    <row r="18368" spans="1:47" x14ac:dyDescent="0.35">
      <c r="A18368" t="s">
        <v>10</v>
      </c>
      <c r="B18368" t="s">
        <v>1129</v>
      </c>
      <c r="C18368">
        <v>15</v>
      </c>
      <c r="D18368">
        <v>5643.42</v>
      </c>
      <c r="E18368">
        <v>2000</v>
      </c>
      <c r="F18368">
        <v>0</v>
      </c>
      <c r="G18368">
        <v>50000</v>
      </c>
      <c r="H18368">
        <v>13</v>
      </c>
      <c r="I18368">
        <v>1369.91</v>
      </c>
      <c r="J18368">
        <v>400</v>
      </c>
      <c r="K18368">
        <v>0</v>
      </c>
      <c r="L18368">
        <v>7500</v>
      </c>
      <c r="M18368">
        <v>23</v>
      </c>
      <c r="N18368">
        <v>7074.58</v>
      </c>
      <c r="O18368">
        <v>6000</v>
      </c>
      <c r="P18368">
        <v>500</v>
      </c>
      <c r="Q18368">
        <v>20000</v>
      </c>
      <c r="R18368">
        <v>19</v>
      </c>
      <c r="S18368">
        <v>3744.41</v>
      </c>
      <c r="T18368">
        <v>4000</v>
      </c>
      <c r="U18368">
        <v>0</v>
      </c>
      <c r="V18368">
        <v>11000</v>
      </c>
      <c r="W18368">
        <v>15</v>
      </c>
      <c r="X18368">
        <v>4250.83</v>
      </c>
      <c r="Y18368">
        <v>2500</v>
      </c>
      <c r="Z18368">
        <v>0</v>
      </c>
      <c r="AA18368">
        <v>12000</v>
      </c>
      <c r="AB18368">
        <v>12</v>
      </c>
      <c r="AC18368">
        <v>8664.75</v>
      </c>
      <c r="AD18368">
        <v>2000</v>
      </c>
      <c r="AE18368">
        <v>0</v>
      </c>
      <c r="AF18368">
        <v>33132</v>
      </c>
      <c r="AG18368">
        <v>11</v>
      </c>
      <c r="AH18368">
        <v>6118.25</v>
      </c>
      <c r="AI18368">
        <v>1000</v>
      </c>
      <c r="AJ18368">
        <v>0</v>
      </c>
      <c r="AK18368">
        <v>42000</v>
      </c>
      <c r="AL18368">
        <v>8</v>
      </c>
      <c r="AM18368">
        <v>1315.59</v>
      </c>
      <c r="AN18368">
        <v>0</v>
      </c>
      <c r="AO18368">
        <v>0</v>
      </c>
      <c r="AP18368">
        <v>40000</v>
      </c>
      <c r="AQ18368">
        <v>13</v>
      </c>
      <c r="AR18368">
        <v>6150.89</v>
      </c>
      <c r="AS18368">
        <v>7000</v>
      </c>
      <c r="AT18368">
        <v>0</v>
      </c>
      <c r="AU18368">
        <v>15000</v>
      </c>
    </row>
    <row r="18369" spans="1:47" x14ac:dyDescent="0.35">
      <c r="A18369" t="s">
        <v>10</v>
      </c>
      <c r="B18369" t="s">
        <v>1130</v>
      </c>
      <c r="C18369">
        <v>97</v>
      </c>
      <c r="D18369">
        <v>5097.8</v>
      </c>
      <c r="E18369">
        <v>460</v>
      </c>
      <c r="F18369">
        <v>0</v>
      </c>
      <c r="G18369">
        <v>200000</v>
      </c>
      <c r="H18369">
        <v>90</v>
      </c>
      <c r="I18369">
        <v>1418.84</v>
      </c>
      <c r="J18369">
        <v>0</v>
      </c>
      <c r="K18369">
        <v>0</v>
      </c>
      <c r="L18369">
        <v>20000</v>
      </c>
      <c r="M18369">
        <v>144</v>
      </c>
      <c r="N18369">
        <v>11945.43</v>
      </c>
      <c r="O18369">
        <v>5000</v>
      </c>
      <c r="P18369">
        <v>0</v>
      </c>
      <c r="Q18369">
        <v>400000</v>
      </c>
      <c r="R18369">
        <v>102</v>
      </c>
      <c r="S18369">
        <v>5098.3900000000003</v>
      </c>
      <c r="T18369">
        <v>3000</v>
      </c>
      <c r="U18369">
        <v>0</v>
      </c>
      <c r="V18369">
        <v>50000</v>
      </c>
      <c r="W18369">
        <v>92</v>
      </c>
      <c r="X18369">
        <v>4249.74</v>
      </c>
      <c r="Y18369">
        <v>0</v>
      </c>
      <c r="Z18369">
        <v>0</v>
      </c>
      <c r="AA18369">
        <v>76000</v>
      </c>
      <c r="AB18369">
        <v>96</v>
      </c>
      <c r="AC18369">
        <v>6036.61</v>
      </c>
      <c r="AD18369">
        <v>0</v>
      </c>
      <c r="AE18369">
        <v>0</v>
      </c>
      <c r="AF18369">
        <v>50000</v>
      </c>
      <c r="AG18369">
        <v>85</v>
      </c>
      <c r="AH18369">
        <v>3608.61</v>
      </c>
      <c r="AI18369">
        <v>0</v>
      </c>
      <c r="AJ18369">
        <v>0</v>
      </c>
      <c r="AK18369">
        <v>100000</v>
      </c>
      <c r="AL18369">
        <v>79</v>
      </c>
      <c r="AM18369">
        <v>5701.02</v>
      </c>
      <c r="AN18369">
        <v>0</v>
      </c>
      <c r="AO18369">
        <v>0</v>
      </c>
      <c r="AP18369">
        <v>100000</v>
      </c>
      <c r="AQ18369">
        <v>81</v>
      </c>
      <c r="AR18369">
        <v>7908.55</v>
      </c>
      <c r="AS18369">
        <v>0</v>
      </c>
      <c r="AT18369">
        <v>0</v>
      </c>
      <c r="AU18369">
        <v>100000</v>
      </c>
    </row>
    <row r="18370" spans="1:47" x14ac:dyDescent="0.35">
      <c r="A18370" t="s">
        <v>10</v>
      </c>
      <c r="B18370" t="s">
        <v>1131</v>
      </c>
      <c r="C18370">
        <v>6</v>
      </c>
      <c r="D18370">
        <v>642.02</v>
      </c>
      <c r="E18370">
        <v>0</v>
      </c>
      <c r="F18370">
        <v>0</v>
      </c>
      <c r="G18370">
        <v>4000</v>
      </c>
      <c r="H18370">
        <v>6</v>
      </c>
      <c r="I18370">
        <v>484.21</v>
      </c>
      <c r="J18370">
        <v>500</v>
      </c>
      <c r="K18370">
        <v>0</v>
      </c>
      <c r="L18370">
        <v>1000</v>
      </c>
      <c r="M18370">
        <v>11</v>
      </c>
      <c r="N18370">
        <v>7618.7</v>
      </c>
      <c r="O18370">
        <v>3000</v>
      </c>
      <c r="P18370">
        <v>1000</v>
      </c>
      <c r="Q18370">
        <v>50000</v>
      </c>
      <c r="R18370">
        <v>12</v>
      </c>
      <c r="S18370">
        <v>6021.7</v>
      </c>
      <c r="T18370">
        <v>6000</v>
      </c>
      <c r="U18370">
        <v>0</v>
      </c>
      <c r="V18370">
        <v>20000</v>
      </c>
      <c r="W18370">
        <v>11</v>
      </c>
      <c r="X18370">
        <v>5567.7</v>
      </c>
      <c r="Y18370">
        <v>4000</v>
      </c>
      <c r="Z18370">
        <v>0</v>
      </c>
      <c r="AA18370">
        <v>15000</v>
      </c>
      <c r="AB18370">
        <v>7</v>
      </c>
      <c r="AC18370">
        <v>1117.96</v>
      </c>
      <c r="AD18370">
        <v>0</v>
      </c>
      <c r="AE18370">
        <v>0</v>
      </c>
      <c r="AF18370">
        <v>20000</v>
      </c>
      <c r="AG18370">
        <v>7</v>
      </c>
      <c r="AH18370">
        <v>1470.37</v>
      </c>
      <c r="AI18370">
        <v>0</v>
      </c>
      <c r="AJ18370">
        <v>0</v>
      </c>
      <c r="AK18370">
        <v>20000</v>
      </c>
      <c r="AL18370">
        <v>6</v>
      </c>
      <c r="AM18370">
        <v>0</v>
      </c>
      <c r="AN18370">
        <v>0</v>
      </c>
      <c r="AO18370">
        <v>0</v>
      </c>
      <c r="AP18370">
        <v>0</v>
      </c>
      <c r="AQ18370">
        <v>6</v>
      </c>
      <c r="AR18370">
        <v>1545.23</v>
      </c>
      <c r="AS18370">
        <v>0</v>
      </c>
      <c r="AT18370">
        <v>0</v>
      </c>
      <c r="AU18370">
        <v>15000</v>
      </c>
    </row>
    <row r="18371" spans="1:47" x14ac:dyDescent="0.35">
      <c r="A18371" t="s">
        <v>11</v>
      </c>
      <c r="B18371" t="s">
        <v>1129</v>
      </c>
      <c r="C18371">
        <v>18</v>
      </c>
      <c r="D18371">
        <v>2446.41</v>
      </c>
      <c r="E18371">
        <v>0</v>
      </c>
      <c r="F18371">
        <v>0</v>
      </c>
      <c r="G18371">
        <v>20000</v>
      </c>
      <c r="H18371">
        <v>19</v>
      </c>
      <c r="I18371">
        <v>2318.2800000000002</v>
      </c>
      <c r="J18371">
        <v>1000</v>
      </c>
      <c r="K18371">
        <v>0</v>
      </c>
      <c r="L18371">
        <v>10000</v>
      </c>
      <c r="M18371">
        <v>18</v>
      </c>
      <c r="N18371">
        <v>8778.58</v>
      </c>
      <c r="O18371">
        <v>3000</v>
      </c>
      <c r="P18371">
        <v>500</v>
      </c>
      <c r="Q18371">
        <v>70000</v>
      </c>
      <c r="R18371">
        <v>16</v>
      </c>
      <c r="S18371">
        <v>7484.45</v>
      </c>
      <c r="T18371">
        <v>4000</v>
      </c>
      <c r="U18371">
        <v>0</v>
      </c>
      <c r="V18371">
        <v>40000</v>
      </c>
      <c r="W18371">
        <v>14</v>
      </c>
      <c r="X18371">
        <v>1057.1500000000001</v>
      </c>
      <c r="Y18371">
        <v>0</v>
      </c>
      <c r="Z18371">
        <v>0</v>
      </c>
      <c r="AA18371">
        <v>8000</v>
      </c>
      <c r="AB18371">
        <v>15</v>
      </c>
      <c r="AC18371">
        <v>54.94</v>
      </c>
      <c r="AD18371">
        <v>0</v>
      </c>
      <c r="AE18371">
        <v>0</v>
      </c>
      <c r="AF18371">
        <v>900</v>
      </c>
      <c r="AG18371">
        <v>15</v>
      </c>
      <c r="AH18371">
        <v>3656.83</v>
      </c>
      <c r="AI18371">
        <v>0</v>
      </c>
      <c r="AJ18371">
        <v>0</v>
      </c>
      <c r="AK18371">
        <v>30000</v>
      </c>
      <c r="AL18371">
        <v>15</v>
      </c>
      <c r="AM18371">
        <v>152.62</v>
      </c>
      <c r="AN18371">
        <v>0</v>
      </c>
      <c r="AO18371">
        <v>0</v>
      </c>
      <c r="AP18371">
        <v>2500</v>
      </c>
      <c r="AQ18371">
        <v>16</v>
      </c>
      <c r="AR18371">
        <v>1991.04</v>
      </c>
      <c r="AS18371">
        <v>1400</v>
      </c>
      <c r="AT18371">
        <v>0</v>
      </c>
      <c r="AU18371">
        <v>8000</v>
      </c>
    </row>
    <row r="18372" spans="1:47" x14ac:dyDescent="0.35">
      <c r="A18372" t="s">
        <v>11</v>
      </c>
      <c r="B18372" t="s">
        <v>1130</v>
      </c>
      <c r="C18372">
        <v>106</v>
      </c>
      <c r="D18372">
        <v>9683.0400000000009</v>
      </c>
      <c r="E18372">
        <v>800</v>
      </c>
      <c r="F18372">
        <v>0</v>
      </c>
      <c r="G18372">
        <v>100000</v>
      </c>
      <c r="H18372">
        <v>90</v>
      </c>
      <c r="I18372">
        <v>995.69</v>
      </c>
      <c r="J18372">
        <v>0</v>
      </c>
      <c r="K18372">
        <v>0</v>
      </c>
      <c r="L18372">
        <v>20000</v>
      </c>
      <c r="M18372">
        <v>138</v>
      </c>
      <c r="N18372">
        <v>11654.74</v>
      </c>
      <c r="O18372">
        <v>5000</v>
      </c>
      <c r="P18372">
        <v>0</v>
      </c>
      <c r="Q18372">
        <v>100000</v>
      </c>
      <c r="R18372">
        <v>125</v>
      </c>
      <c r="S18372">
        <v>5837.79</v>
      </c>
      <c r="T18372">
        <v>3000</v>
      </c>
      <c r="U18372">
        <v>0</v>
      </c>
      <c r="V18372">
        <v>40000</v>
      </c>
      <c r="W18372">
        <v>107</v>
      </c>
      <c r="X18372">
        <v>4593.47</v>
      </c>
      <c r="Y18372">
        <v>1000</v>
      </c>
      <c r="Z18372">
        <v>0</v>
      </c>
      <c r="AA18372">
        <v>90000</v>
      </c>
      <c r="AB18372">
        <v>102</v>
      </c>
      <c r="AC18372">
        <v>8385.09</v>
      </c>
      <c r="AD18372">
        <v>1700</v>
      </c>
      <c r="AE18372">
        <v>0</v>
      </c>
      <c r="AF18372">
        <v>180000</v>
      </c>
      <c r="AG18372">
        <v>89</v>
      </c>
      <c r="AH18372">
        <v>4156.46</v>
      </c>
      <c r="AI18372">
        <v>0</v>
      </c>
      <c r="AJ18372">
        <v>0</v>
      </c>
      <c r="AK18372">
        <v>100000</v>
      </c>
      <c r="AL18372">
        <v>88</v>
      </c>
      <c r="AM18372">
        <v>6610.42</v>
      </c>
      <c r="AN18372">
        <v>0</v>
      </c>
      <c r="AO18372">
        <v>0</v>
      </c>
      <c r="AP18372">
        <v>100000</v>
      </c>
      <c r="AQ18372">
        <v>92</v>
      </c>
      <c r="AR18372">
        <v>5119.9399999999996</v>
      </c>
      <c r="AS18372">
        <v>0</v>
      </c>
      <c r="AT18372">
        <v>0</v>
      </c>
      <c r="AU18372">
        <v>100000</v>
      </c>
    </row>
    <row r="18373" spans="1:47" x14ac:dyDescent="0.35">
      <c r="A18373" t="s">
        <v>11</v>
      </c>
      <c r="B18373" t="s">
        <v>1131</v>
      </c>
      <c r="C18373">
        <v>17</v>
      </c>
      <c r="D18373">
        <v>14478.56</v>
      </c>
      <c r="E18373">
        <v>1000</v>
      </c>
      <c r="F18373">
        <v>0</v>
      </c>
      <c r="G18373">
        <v>100000</v>
      </c>
      <c r="H18373">
        <v>16</v>
      </c>
      <c r="I18373">
        <v>3804.24</v>
      </c>
      <c r="J18373">
        <v>500</v>
      </c>
      <c r="K18373">
        <v>0</v>
      </c>
      <c r="L18373">
        <v>20000</v>
      </c>
      <c r="M18373">
        <v>20</v>
      </c>
      <c r="N18373">
        <v>11400.26</v>
      </c>
      <c r="O18373">
        <v>10000</v>
      </c>
      <c r="P18373">
        <v>2000</v>
      </c>
      <c r="Q18373">
        <v>20000</v>
      </c>
      <c r="R18373">
        <v>20</v>
      </c>
      <c r="S18373">
        <v>21384.15</v>
      </c>
      <c r="T18373">
        <v>10000</v>
      </c>
      <c r="U18373">
        <v>0</v>
      </c>
      <c r="V18373">
        <v>100000</v>
      </c>
      <c r="W18373">
        <v>18</v>
      </c>
      <c r="X18373">
        <v>13082.24</v>
      </c>
      <c r="Y18373">
        <v>4000</v>
      </c>
      <c r="Z18373">
        <v>0</v>
      </c>
      <c r="AA18373">
        <v>50000</v>
      </c>
      <c r="AB18373">
        <v>17</v>
      </c>
      <c r="AC18373">
        <v>19446.78</v>
      </c>
      <c r="AD18373">
        <v>0</v>
      </c>
      <c r="AE18373">
        <v>0</v>
      </c>
      <c r="AF18373">
        <v>100000</v>
      </c>
      <c r="AG18373">
        <v>16</v>
      </c>
      <c r="AH18373">
        <v>9213.7800000000007</v>
      </c>
      <c r="AI18373">
        <v>3000</v>
      </c>
      <c r="AJ18373">
        <v>0</v>
      </c>
      <c r="AK18373">
        <v>40000</v>
      </c>
      <c r="AL18373">
        <v>15</v>
      </c>
      <c r="AM18373">
        <v>11191.73</v>
      </c>
      <c r="AN18373">
        <v>0</v>
      </c>
      <c r="AO18373">
        <v>0</v>
      </c>
      <c r="AP18373">
        <v>100000</v>
      </c>
      <c r="AQ18373">
        <v>16</v>
      </c>
      <c r="AR18373">
        <v>6512.39</v>
      </c>
      <c r="AS18373">
        <v>0</v>
      </c>
      <c r="AT18373">
        <v>0</v>
      </c>
      <c r="AU18373">
        <v>40000</v>
      </c>
    </row>
    <row r="18374" spans="1:47" x14ac:dyDescent="0.35">
      <c r="A18374" t="s">
        <v>12</v>
      </c>
      <c r="B18374" t="s">
        <v>1129</v>
      </c>
      <c r="C18374">
        <v>42</v>
      </c>
      <c r="D18374">
        <v>3010.75</v>
      </c>
      <c r="E18374">
        <v>0</v>
      </c>
      <c r="F18374">
        <v>0</v>
      </c>
      <c r="G18374">
        <v>56000</v>
      </c>
      <c r="H18374">
        <v>47</v>
      </c>
      <c r="I18374">
        <v>2045.89</v>
      </c>
      <c r="J18374">
        <v>500</v>
      </c>
      <c r="K18374">
        <v>0</v>
      </c>
      <c r="L18374">
        <v>40000</v>
      </c>
      <c r="M18374">
        <v>65</v>
      </c>
      <c r="N18374">
        <v>9425.31</v>
      </c>
      <c r="O18374">
        <v>5000</v>
      </c>
      <c r="P18374">
        <v>0</v>
      </c>
      <c r="Q18374">
        <v>60000</v>
      </c>
      <c r="R18374">
        <v>55</v>
      </c>
      <c r="S18374">
        <v>5351</v>
      </c>
      <c r="T18374">
        <v>5000</v>
      </c>
      <c r="U18374">
        <v>0</v>
      </c>
      <c r="V18374">
        <v>30000</v>
      </c>
      <c r="W18374">
        <v>43</v>
      </c>
      <c r="X18374">
        <v>1861.76</v>
      </c>
      <c r="Y18374">
        <v>0</v>
      </c>
      <c r="Z18374">
        <v>0</v>
      </c>
      <c r="AA18374">
        <v>15000</v>
      </c>
      <c r="AB18374">
        <v>41</v>
      </c>
      <c r="AC18374">
        <v>11047.79</v>
      </c>
      <c r="AD18374">
        <v>500</v>
      </c>
      <c r="AE18374">
        <v>0</v>
      </c>
      <c r="AF18374">
        <v>240000</v>
      </c>
      <c r="AG18374">
        <v>38</v>
      </c>
      <c r="AH18374">
        <v>3121.97</v>
      </c>
      <c r="AI18374">
        <v>0</v>
      </c>
      <c r="AJ18374">
        <v>0</v>
      </c>
      <c r="AK18374">
        <v>50000</v>
      </c>
      <c r="AL18374">
        <v>35</v>
      </c>
      <c r="AM18374">
        <v>6407.76</v>
      </c>
      <c r="AN18374">
        <v>0</v>
      </c>
      <c r="AO18374">
        <v>0</v>
      </c>
      <c r="AP18374">
        <v>150000</v>
      </c>
      <c r="AQ18374">
        <v>35</v>
      </c>
      <c r="AR18374">
        <v>2122.19</v>
      </c>
      <c r="AS18374">
        <v>0</v>
      </c>
      <c r="AT18374">
        <v>0</v>
      </c>
      <c r="AU18374">
        <v>12000</v>
      </c>
    </row>
    <row r="18375" spans="1:47" x14ac:dyDescent="0.35">
      <c r="A18375" t="s">
        <v>12</v>
      </c>
      <c r="B18375" t="s">
        <v>1130</v>
      </c>
      <c r="C18375">
        <v>53</v>
      </c>
      <c r="D18375">
        <v>2128.31</v>
      </c>
      <c r="E18375">
        <v>0</v>
      </c>
      <c r="F18375">
        <v>0</v>
      </c>
      <c r="G18375">
        <v>20000</v>
      </c>
      <c r="H18375">
        <v>52</v>
      </c>
      <c r="I18375">
        <v>632.05999999999995</v>
      </c>
      <c r="J18375">
        <v>0</v>
      </c>
      <c r="K18375">
        <v>0</v>
      </c>
      <c r="L18375">
        <v>6000</v>
      </c>
      <c r="M18375">
        <v>72</v>
      </c>
      <c r="N18375">
        <v>6315.06</v>
      </c>
      <c r="O18375">
        <v>4800</v>
      </c>
      <c r="P18375">
        <v>0</v>
      </c>
      <c r="Q18375">
        <v>48000</v>
      </c>
      <c r="R18375">
        <v>53</v>
      </c>
      <c r="S18375">
        <v>3199.8</v>
      </c>
      <c r="T18375">
        <v>0</v>
      </c>
      <c r="U18375">
        <v>0</v>
      </c>
      <c r="V18375">
        <v>40000</v>
      </c>
      <c r="W18375">
        <v>51</v>
      </c>
      <c r="X18375">
        <v>1026.3900000000001</v>
      </c>
      <c r="Y18375">
        <v>0</v>
      </c>
      <c r="Z18375">
        <v>0</v>
      </c>
      <c r="AA18375">
        <v>10000</v>
      </c>
      <c r="AB18375">
        <v>56</v>
      </c>
      <c r="AC18375">
        <v>1780.01</v>
      </c>
      <c r="AD18375">
        <v>0</v>
      </c>
      <c r="AE18375">
        <v>0</v>
      </c>
      <c r="AF18375">
        <v>36000</v>
      </c>
      <c r="AG18375">
        <v>45</v>
      </c>
      <c r="AH18375">
        <v>3666.33</v>
      </c>
      <c r="AI18375">
        <v>0</v>
      </c>
      <c r="AJ18375">
        <v>0</v>
      </c>
      <c r="AK18375">
        <v>100000</v>
      </c>
      <c r="AL18375">
        <v>50</v>
      </c>
      <c r="AM18375">
        <v>1319.7</v>
      </c>
      <c r="AN18375">
        <v>0</v>
      </c>
      <c r="AO18375">
        <v>0</v>
      </c>
      <c r="AP18375">
        <v>28000</v>
      </c>
      <c r="AQ18375">
        <v>50</v>
      </c>
      <c r="AR18375">
        <v>3127.42</v>
      </c>
      <c r="AS18375">
        <v>0</v>
      </c>
      <c r="AT18375">
        <v>0</v>
      </c>
      <c r="AU18375">
        <v>35000</v>
      </c>
    </row>
    <row r="18376" spans="1:47" x14ac:dyDescent="0.35">
      <c r="A18376" t="s">
        <v>12</v>
      </c>
      <c r="B18376" t="s">
        <v>1131</v>
      </c>
      <c r="C18376">
        <v>20</v>
      </c>
      <c r="D18376">
        <v>7603.44</v>
      </c>
      <c r="E18376">
        <v>2000</v>
      </c>
      <c r="F18376">
        <v>0</v>
      </c>
      <c r="G18376">
        <v>50000</v>
      </c>
      <c r="H18376">
        <v>20</v>
      </c>
      <c r="I18376">
        <v>4943.1499999999996</v>
      </c>
      <c r="J18376">
        <v>800</v>
      </c>
      <c r="K18376">
        <v>0</v>
      </c>
      <c r="L18376">
        <v>20000</v>
      </c>
      <c r="M18376">
        <v>38</v>
      </c>
      <c r="N18376">
        <v>9883.59</v>
      </c>
      <c r="O18376">
        <v>4000</v>
      </c>
      <c r="P18376">
        <v>0</v>
      </c>
      <c r="Q18376">
        <v>68000</v>
      </c>
      <c r="R18376">
        <v>26</v>
      </c>
      <c r="S18376">
        <v>9815.61</v>
      </c>
      <c r="T18376">
        <v>5000</v>
      </c>
      <c r="U18376">
        <v>0</v>
      </c>
      <c r="V18376">
        <v>40000</v>
      </c>
      <c r="W18376">
        <v>24</v>
      </c>
      <c r="X18376">
        <v>4274.2700000000004</v>
      </c>
      <c r="Y18376">
        <v>2000</v>
      </c>
      <c r="Z18376">
        <v>0</v>
      </c>
      <c r="AA18376">
        <v>30000</v>
      </c>
      <c r="AB18376">
        <v>19</v>
      </c>
      <c r="AC18376">
        <v>6034.46</v>
      </c>
      <c r="AD18376">
        <v>0</v>
      </c>
      <c r="AE18376">
        <v>0</v>
      </c>
      <c r="AF18376">
        <v>40000</v>
      </c>
      <c r="AG18376">
        <v>21</v>
      </c>
      <c r="AH18376">
        <v>6488.43</v>
      </c>
      <c r="AI18376">
        <v>4000</v>
      </c>
      <c r="AJ18376">
        <v>0</v>
      </c>
      <c r="AK18376">
        <v>50000</v>
      </c>
      <c r="AL18376">
        <v>18</v>
      </c>
      <c r="AM18376">
        <v>4813.3500000000004</v>
      </c>
      <c r="AN18376">
        <v>0</v>
      </c>
      <c r="AO18376">
        <v>0</v>
      </c>
      <c r="AP18376">
        <v>20000</v>
      </c>
      <c r="AQ18376">
        <v>21</v>
      </c>
      <c r="AR18376">
        <v>13628.98</v>
      </c>
      <c r="AS18376">
        <v>2200</v>
      </c>
      <c r="AT18376">
        <v>0</v>
      </c>
      <c r="AU18376">
        <v>100000</v>
      </c>
    </row>
    <row r="18377" spans="1:47" x14ac:dyDescent="0.35">
      <c r="A18377" t="s">
        <v>13</v>
      </c>
      <c r="B18377" t="s">
        <v>1129</v>
      </c>
      <c r="C18377">
        <v>19</v>
      </c>
      <c r="D18377">
        <v>7133.93</v>
      </c>
      <c r="E18377">
        <v>1000</v>
      </c>
      <c r="F18377">
        <v>0</v>
      </c>
      <c r="G18377">
        <v>90000</v>
      </c>
      <c r="H18377">
        <v>11</v>
      </c>
      <c r="I18377">
        <v>365.58</v>
      </c>
      <c r="J18377">
        <v>0</v>
      </c>
      <c r="K18377">
        <v>0</v>
      </c>
      <c r="L18377">
        <v>2000</v>
      </c>
      <c r="M18377">
        <v>27</v>
      </c>
      <c r="N18377">
        <v>5593.36</v>
      </c>
      <c r="O18377">
        <v>5500</v>
      </c>
      <c r="P18377">
        <v>0</v>
      </c>
      <c r="Q18377">
        <v>15000</v>
      </c>
      <c r="R18377">
        <v>20</v>
      </c>
      <c r="S18377">
        <v>4196.1499999999996</v>
      </c>
      <c r="T18377">
        <v>2000</v>
      </c>
      <c r="U18377">
        <v>0</v>
      </c>
      <c r="V18377">
        <v>30000</v>
      </c>
      <c r="W18377">
        <v>19</v>
      </c>
      <c r="X18377">
        <v>2691.8</v>
      </c>
      <c r="Y18377">
        <v>2500</v>
      </c>
      <c r="Z18377">
        <v>0</v>
      </c>
      <c r="AA18377">
        <v>15000</v>
      </c>
      <c r="AB18377">
        <v>16</v>
      </c>
      <c r="AC18377">
        <v>4332.1499999999996</v>
      </c>
      <c r="AD18377">
        <v>0</v>
      </c>
      <c r="AE18377">
        <v>0</v>
      </c>
      <c r="AF18377">
        <v>45000</v>
      </c>
      <c r="AG18377">
        <v>16</v>
      </c>
      <c r="AH18377">
        <v>1926.02</v>
      </c>
      <c r="AI18377">
        <v>0</v>
      </c>
      <c r="AJ18377">
        <v>0</v>
      </c>
      <c r="AK18377">
        <v>20000</v>
      </c>
      <c r="AL18377">
        <v>14</v>
      </c>
      <c r="AM18377">
        <v>4048.57</v>
      </c>
      <c r="AN18377">
        <v>0</v>
      </c>
      <c r="AO18377">
        <v>0</v>
      </c>
      <c r="AP18377">
        <v>50000</v>
      </c>
      <c r="AQ18377">
        <v>15</v>
      </c>
      <c r="AR18377">
        <v>6046.08</v>
      </c>
      <c r="AS18377">
        <v>800</v>
      </c>
      <c r="AT18377">
        <v>0</v>
      </c>
      <c r="AU18377">
        <v>40000</v>
      </c>
    </row>
    <row r="18378" spans="1:47" x14ac:dyDescent="0.35">
      <c r="A18378" t="s">
        <v>13</v>
      </c>
      <c r="B18378" t="s">
        <v>1130</v>
      </c>
      <c r="C18378">
        <v>65</v>
      </c>
      <c r="D18378">
        <v>2151.6999999999998</v>
      </c>
      <c r="E18378">
        <v>0</v>
      </c>
      <c r="F18378">
        <v>0</v>
      </c>
      <c r="G18378">
        <v>30000</v>
      </c>
      <c r="H18378">
        <v>57</v>
      </c>
      <c r="I18378">
        <v>465.8</v>
      </c>
      <c r="J18378">
        <v>0</v>
      </c>
      <c r="K18378">
        <v>0</v>
      </c>
      <c r="L18378">
        <v>7800</v>
      </c>
      <c r="M18378">
        <v>83</v>
      </c>
      <c r="N18378">
        <v>7804.04</v>
      </c>
      <c r="O18378">
        <v>3000</v>
      </c>
      <c r="P18378">
        <v>0</v>
      </c>
      <c r="Q18378">
        <v>50000</v>
      </c>
      <c r="R18378">
        <v>64</v>
      </c>
      <c r="S18378">
        <v>2108.94</v>
      </c>
      <c r="T18378">
        <v>800</v>
      </c>
      <c r="U18378">
        <v>0</v>
      </c>
      <c r="V18378">
        <v>40000</v>
      </c>
      <c r="W18378">
        <v>52</v>
      </c>
      <c r="X18378">
        <v>687.56</v>
      </c>
      <c r="Y18378">
        <v>0</v>
      </c>
      <c r="Z18378">
        <v>0</v>
      </c>
      <c r="AA18378">
        <v>14000</v>
      </c>
      <c r="AB18378">
        <v>59</v>
      </c>
      <c r="AC18378">
        <v>2611.6799999999998</v>
      </c>
      <c r="AD18378">
        <v>0</v>
      </c>
      <c r="AE18378">
        <v>0</v>
      </c>
      <c r="AF18378">
        <v>30000</v>
      </c>
      <c r="AG18378">
        <v>55</v>
      </c>
      <c r="AH18378">
        <v>3006.73</v>
      </c>
      <c r="AI18378">
        <v>0</v>
      </c>
      <c r="AJ18378">
        <v>0</v>
      </c>
      <c r="AK18378">
        <v>100000</v>
      </c>
      <c r="AL18378">
        <v>47</v>
      </c>
      <c r="AM18378">
        <v>2335.6799999999998</v>
      </c>
      <c r="AN18378">
        <v>0</v>
      </c>
      <c r="AO18378">
        <v>0</v>
      </c>
      <c r="AP18378">
        <v>100000</v>
      </c>
      <c r="AQ18378">
        <v>53</v>
      </c>
      <c r="AR18378">
        <v>1859.5</v>
      </c>
      <c r="AS18378">
        <v>0</v>
      </c>
      <c r="AT18378">
        <v>0</v>
      </c>
      <c r="AU18378">
        <v>26000</v>
      </c>
    </row>
    <row r="18379" spans="1:47" x14ac:dyDescent="0.35">
      <c r="A18379" t="s">
        <v>13</v>
      </c>
      <c r="B18379" t="s">
        <v>1131</v>
      </c>
      <c r="C18379">
        <v>45</v>
      </c>
      <c r="D18379">
        <v>5503.84</v>
      </c>
      <c r="E18379">
        <v>0</v>
      </c>
      <c r="F18379">
        <v>0</v>
      </c>
      <c r="G18379">
        <v>40000</v>
      </c>
      <c r="H18379">
        <v>43</v>
      </c>
      <c r="I18379">
        <v>997.29</v>
      </c>
      <c r="J18379">
        <v>0</v>
      </c>
      <c r="K18379">
        <v>0</v>
      </c>
      <c r="L18379">
        <v>15000</v>
      </c>
      <c r="M18379">
        <v>66</v>
      </c>
      <c r="N18379">
        <v>7825</v>
      </c>
      <c r="O18379">
        <v>6000</v>
      </c>
      <c r="P18379">
        <v>0</v>
      </c>
      <c r="Q18379">
        <v>50000</v>
      </c>
      <c r="R18379">
        <v>51</v>
      </c>
      <c r="S18379">
        <v>4197.9399999999996</v>
      </c>
      <c r="T18379">
        <v>1000</v>
      </c>
      <c r="U18379">
        <v>0</v>
      </c>
      <c r="V18379">
        <v>23000</v>
      </c>
      <c r="W18379">
        <v>44</v>
      </c>
      <c r="X18379">
        <v>1692.31</v>
      </c>
      <c r="Y18379">
        <v>0</v>
      </c>
      <c r="Z18379">
        <v>0</v>
      </c>
      <c r="AA18379">
        <v>43000</v>
      </c>
      <c r="AB18379">
        <v>44</v>
      </c>
      <c r="AC18379">
        <v>1763.84</v>
      </c>
      <c r="AD18379">
        <v>0</v>
      </c>
      <c r="AE18379">
        <v>0</v>
      </c>
      <c r="AF18379">
        <v>30000</v>
      </c>
      <c r="AG18379">
        <v>42</v>
      </c>
      <c r="AH18379">
        <v>3961.76</v>
      </c>
      <c r="AI18379">
        <v>0</v>
      </c>
      <c r="AJ18379">
        <v>0</v>
      </c>
      <c r="AK18379">
        <v>35000</v>
      </c>
      <c r="AL18379">
        <v>34</v>
      </c>
      <c r="AM18379">
        <v>1864.64</v>
      </c>
      <c r="AN18379">
        <v>0</v>
      </c>
      <c r="AO18379">
        <v>0</v>
      </c>
      <c r="AP18379">
        <v>50000</v>
      </c>
      <c r="AQ18379">
        <v>41</v>
      </c>
      <c r="AR18379">
        <v>2786.94</v>
      </c>
      <c r="AS18379">
        <v>0</v>
      </c>
      <c r="AT18379">
        <v>0</v>
      </c>
      <c r="AU18379">
        <v>52000</v>
      </c>
    </row>
    <row r="18380" spans="1:47" x14ac:dyDescent="0.35">
      <c r="A18380" t="s">
        <v>14</v>
      </c>
      <c r="B18380" t="s">
        <v>1129</v>
      </c>
      <c r="C18380">
        <v>31</v>
      </c>
      <c r="D18380">
        <v>4030.7</v>
      </c>
      <c r="E18380">
        <v>1100</v>
      </c>
      <c r="F18380">
        <v>0</v>
      </c>
      <c r="G18380">
        <v>40000</v>
      </c>
      <c r="H18380">
        <v>31</v>
      </c>
      <c r="I18380">
        <v>1708.56</v>
      </c>
      <c r="J18380">
        <v>1000</v>
      </c>
      <c r="K18380">
        <v>0</v>
      </c>
      <c r="L18380">
        <v>7000</v>
      </c>
      <c r="M18380">
        <v>36</v>
      </c>
      <c r="N18380">
        <v>9120.59</v>
      </c>
      <c r="O18380">
        <v>9000</v>
      </c>
      <c r="P18380">
        <v>0</v>
      </c>
      <c r="Q18380">
        <v>30000</v>
      </c>
      <c r="R18380">
        <v>35</v>
      </c>
      <c r="S18380">
        <v>5738.24</v>
      </c>
      <c r="T18380">
        <v>4000</v>
      </c>
      <c r="U18380">
        <v>0</v>
      </c>
      <c r="V18380">
        <v>30000</v>
      </c>
      <c r="W18380">
        <v>25</v>
      </c>
      <c r="X18380">
        <v>3113.83</v>
      </c>
      <c r="Y18380">
        <v>1500</v>
      </c>
      <c r="Z18380">
        <v>0</v>
      </c>
      <c r="AA18380">
        <v>20000</v>
      </c>
      <c r="AB18380">
        <v>24</v>
      </c>
      <c r="AC18380">
        <v>8010.48</v>
      </c>
      <c r="AD18380">
        <v>0</v>
      </c>
      <c r="AE18380">
        <v>0</v>
      </c>
      <c r="AF18380">
        <v>60000</v>
      </c>
      <c r="AG18380">
        <v>25</v>
      </c>
      <c r="AH18380">
        <v>10220.56</v>
      </c>
      <c r="AI18380">
        <v>0</v>
      </c>
      <c r="AJ18380">
        <v>0</v>
      </c>
      <c r="AK18380">
        <v>80000</v>
      </c>
      <c r="AL18380">
        <v>20</v>
      </c>
      <c r="AM18380">
        <v>2638.91</v>
      </c>
      <c r="AN18380">
        <v>0</v>
      </c>
      <c r="AO18380">
        <v>0</v>
      </c>
      <c r="AP18380">
        <v>40000</v>
      </c>
      <c r="AQ18380">
        <v>26</v>
      </c>
      <c r="AR18380">
        <v>7954.49</v>
      </c>
      <c r="AS18380">
        <v>350</v>
      </c>
      <c r="AT18380">
        <v>0</v>
      </c>
      <c r="AU18380">
        <v>80000</v>
      </c>
    </row>
    <row r="18381" spans="1:47" x14ac:dyDescent="0.35">
      <c r="A18381" t="s">
        <v>14</v>
      </c>
      <c r="B18381" t="s">
        <v>1130</v>
      </c>
      <c r="C18381">
        <v>74</v>
      </c>
      <c r="D18381">
        <v>5176.51</v>
      </c>
      <c r="E18381">
        <v>1000</v>
      </c>
      <c r="F18381">
        <v>0</v>
      </c>
      <c r="G18381">
        <v>100000</v>
      </c>
      <c r="H18381">
        <v>65</v>
      </c>
      <c r="I18381">
        <v>1566.96</v>
      </c>
      <c r="J18381">
        <v>0</v>
      </c>
      <c r="K18381">
        <v>0</v>
      </c>
      <c r="L18381">
        <v>20000</v>
      </c>
      <c r="M18381">
        <v>96</v>
      </c>
      <c r="N18381">
        <v>6531.21</v>
      </c>
      <c r="O18381">
        <v>3000</v>
      </c>
      <c r="P18381">
        <v>0</v>
      </c>
      <c r="Q18381">
        <v>100000</v>
      </c>
      <c r="R18381">
        <v>74</v>
      </c>
      <c r="S18381">
        <v>5942.48</v>
      </c>
      <c r="T18381">
        <v>3000</v>
      </c>
      <c r="U18381">
        <v>0</v>
      </c>
      <c r="V18381">
        <v>50000</v>
      </c>
      <c r="W18381">
        <v>63</v>
      </c>
      <c r="X18381">
        <v>3822.73</v>
      </c>
      <c r="Y18381">
        <v>200</v>
      </c>
      <c r="Z18381">
        <v>0</v>
      </c>
      <c r="AA18381">
        <v>42000</v>
      </c>
      <c r="AB18381">
        <v>61</v>
      </c>
      <c r="AC18381">
        <v>8369.5400000000009</v>
      </c>
      <c r="AD18381">
        <v>0</v>
      </c>
      <c r="AE18381">
        <v>0</v>
      </c>
      <c r="AF18381">
        <v>100000</v>
      </c>
      <c r="AG18381">
        <v>65</v>
      </c>
      <c r="AH18381">
        <v>5213.74</v>
      </c>
      <c r="AI18381">
        <v>0</v>
      </c>
      <c r="AJ18381">
        <v>0</v>
      </c>
      <c r="AK18381">
        <v>140000</v>
      </c>
      <c r="AL18381">
        <v>62</v>
      </c>
      <c r="AM18381">
        <v>7110.31</v>
      </c>
      <c r="AN18381">
        <v>0</v>
      </c>
      <c r="AO18381">
        <v>0</v>
      </c>
      <c r="AP18381">
        <v>152000</v>
      </c>
      <c r="AQ18381">
        <v>60</v>
      </c>
      <c r="AR18381">
        <v>7371.69</v>
      </c>
      <c r="AS18381">
        <v>700</v>
      </c>
      <c r="AT18381">
        <v>0</v>
      </c>
      <c r="AU18381">
        <v>111000</v>
      </c>
    </row>
    <row r="18382" spans="1:47" x14ac:dyDescent="0.35">
      <c r="A18382" t="s">
        <v>14</v>
      </c>
      <c r="B18382" t="s">
        <v>1131</v>
      </c>
      <c r="C18382">
        <v>22</v>
      </c>
      <c r="D18382">
        <v>8859.6299999999992</v>
      </c>
      <c r="E18382">
        <v>850</v>
      </c>
      <c r="F18382">
        <v>0</v>
      </c>
      <c r="G18382">
        <v>80000</v>
      </c>
      <c r="H18382">
        <v>17</v>
      </c>
      <c r="I18382">
        <v>998.7</v>
      </c>
      <c r="J18382">
        <v>0</v>
      </c>
      <c r="K18382">
        <v>0</v>
      </c>
      <c r="L18382">
        <v>5000</v>
      </c>
      <c r="M18382">
        <v>28</v>
      </c>
      <c r="N18382">
        <v>17014.830000000002</v>
      </c>
      <c r="O18382">
        <v>4000</v>
      </c>
      <c r="P18382">
        <v>300</v>
      </c>
      <c r="Q18382">
        <v>100000</v>
      </c>
      <c r="R18382">
        <v>24</v>
      </c>
      <c r="S18382">
        <v>10894.4</v>
      </c>
      <c r="T18382">
        <v>3500</v>
      </c>
      <c r="U18382">
        <v>0</v>
      </c>
      <c r="V18382">
        <v>100000</v>
      </c>
      <c r="W18382">
        <v>18</v>
      </c>
      <c r="X18382">
        <v>6595.12</v>
      </c>
      <c r="Y18382">
        <v>350</v>
      </c>
      <c r="Z18382">
        <v>0</v>
      </c>
      <c r="AA18382">
        <v>32000</v>
      </c>
      <c r="AB18382">
        <v>20</v>
      </c>
      <c r="AC18382">
        <v>11310.59</v>
      </c>
      <c r="AD18382">
        <v>0</v>
      </c>
      <c r="AE18382">
        <v>0</v>
      </c>
      <c r="AF18382">
        <v>80000</v>
      </c>
      <c r="AG18382">
        <v>18</v>
      </c>
      <c r="AH18382">
        <v>8369.2999999999993</v>
      </c>
      <c r="AI18382">
        <v>500</v>
      </c>
      <c r="AJ18382">
        <v>0</v>
      </c>
      <c r="AK18382">
        <v>50000</v>
      </c>
      <c r="AL18382">
        <v>16</v>
      </c>
      <c r="AM18382">
        <v>5227</v>
      </c>
      <c r="AN18382">
        <v>0</v>
      </c>
      <c r="AO18382">
        <v>0</v>
      </c>
      <c r="AP18382">
        <v>30000</v>
      </c>
      <c r="AQ18382">
        <v>15</v>
      </c>
      <c r="AR18382">
        <v>1953.59</v>
      </c>
      <c r="AS18382">
        <v>0</v>
      </c>
      <c r="AT18382">
        <v>0</v>
      </c>
      <c r="AU18382">
        <v>10000</v>
      </c>
    </row>
    <row r="18383" spans="1:47" x14ac:dyDescent="0.35">
      <c r="A18383" t="s">
        <v>15</v>
      </c>
      <c r="B18383" t="s">
        <v>1129</v>
      </c>
      <c r="C18383">
        <v>25</v>
      </c>
      <c r="D18383">
        <v>2799.27</v>
      </c>
      <c r="E18383">
        <v>0</v>
      </c>
      <c r="F18383">
        <v>0</v>
      </c>
      <c r="G18383">
        <v>40000</v>
      </c>
      <c r="H18383">
        <v>28</v>
      </c>
      <c r="I18383">
        <v>1947.99</v>
      </c>
      <c r="J18383">
        <v>2000</v>
      </c>
      <c r="K18383">
        <v>0</v>
      </c>
      <c r="L18383">
        <v>15000</v>
      </c>
      <c r="M18383">
        <v>38</v>
      </c>
      <c r="N18383">
        <v>10805.61</v>
      </c>
      <c r="O18383">
        <v>8000</v>
      </c>
      <c r="P18383">
        <v>0</v>
      </c>
      <c r="Q18383">
        <v>55000</v>
      </c>
      <c r="R18383">
        <v>30</v>
      </c>
      <c r="S18383">
        <v>6410.79</v>
      </c>
      <c r="T18383">
        <v>5000</v>
      </c>
      <c r="U18383">
        <v>0</v>
      </c>
      <c r="V18383">
        <v>30000</v>
      </c>
      <c r="W18383">
        <v>28</v>
      </c>
      <c r="X18383">
        <v>3801.72</v>
      </c>
      <c r="Y18383">
        <v>600</v>
      </c>
      <c r="Z18383">
        <v>0</v>
      </c>
      <c r="AA18383">
        <v>26400</v>
      </c>
      <c r="AB18383">
        <v>23</v>
      </c>
      <c r="AC18383">
        <v>3739.09</v>
      </c>
      <c r="AD18383">
        <v>0</v>
      </c>
      <c r="AE18383">
        <v>0</v>
      </c>
      <c r="AF18383">
        <v>28800</v>
      </c>
      <c r="AG18383">
        <v>27</v>
      </c>
      <c r="AH18383">
        <v>3213.95</v>
      </c>
      <c r="AI18383">
        <v>0</v>
      </c>
      <c r="AJ18383">
        <v>0</v>
      </c>
      <c r="AK18383">
        <v>24000</v>
      </c>
      <c r="AL18383">
        <v>21</v>
      </c>
      <c r="AM18383">
        <v>2898.17</v>
      </c>
      <c r="AN18383">
        <v>0</v>
      </c>
      <c r="AO18383">
        <v>0</v>
      </c>
      <c r="AP18383">
        <v>37000</v>
      </c>
      <c r="AQ18383">
        <v>20</v>
      </c>
      <c r="AR18383">
        <v>2673.99</v>
      </c>
      <c r="AS18383">
        <v>0</v>
      </c>
      <c r="AT18383">
        <v>0</v>
      </c>
      <c r="AU18383">
        <v>25000</v>
      </c>
    </row>
    <row r="18384" spans="1:47" x14ac:dyDescent="0.35">
      <c r="A18384" t="s">
        <v>15</v>
      </c>
      <c r="B18384" t="s">
        <v>1130</v>
      </c>
      <c r="C18384">
        <v>85</v>
      </c>
      <c r="D18384">
        <v>6215.05</v>
      </c>
      <c r="E18384">
        <v>0</v>
      </c>
      <c r="F18384">
        <v>0</v>
      </c>
      <c r="G18384">
        <v>100000</v>
      </c>
      <c r="H18384">
        <v>81</v>
      </c>
      <c r="I18384">
        <v>1812.28</v>
      </c>
      <c r="J18384">
        <v>0</v>
      </c>
      <c r="K18384">
        <v>0</v>
      </c>
      <c r="L18384">
        <v>44000</v>
      </c>
      <c r="M18384">
        <v>106</v>
      </c>
      <c r="N18384">
        <v>9409.82</v>
      </c>
      <c r="O18384">
        <v>5000</v>
      </c>
      <c r="P18384">
        <v>0</v>
      </c>
      <c r="Q18384">
        <v>100000</v>
      </c>
      <c r="R18384">
        <v>90</v>
      </c>
      <c r="S18384">
        <v>5115.1099999999997</v>
      </c>
      <c r="T18384">
        <v>1900</v>
      </c>
      <c r="U18384">
        <v>0</v>
      </c>
      <c r="V18384">
        <v>100000</v>
      </c>
      <c r="W18384">
        <v>79</v>
      </c>
      <c r="X18384">
        <v>5100.38</v>
      </c>
      <c r="Y18384">
        <v>0</v>
      </c>
      <c r="Z18384">
        <v>0</v>
      </c>
      <c r="AA18384">
        <v>68500</v>
      </c>
      <c r="AB18384">
        <v>79</v>
      </c>
      <c r="AC18384">
        <v>4135.1000000000004</v>
      </c>
      <c r="AD18384">
        <v>0</v>
      </c>
      <c r="AE18384">
        <v>0</v>
      </c>
      <c r="AF18384">
        <v>70000</v>
      </c>
      <c r="AG18384">
        <v>76</v>
      </c>
      <c r="AH18384">
        <v>2992.75</v>
      </c>
      <c r="AI18384">
        <v>0</v>
      </c>
      <c r="AJ18384">
        <v>0</v>
      </c>
      <c r="AK18384">
        <v>90000</v>
      </c>
      <c r="AL18384">
        <v>73</v>
      </c>
      <c r="AM18384">
        <v>7803.97</v>
      </c>
      <c r="AN18384">
        <v>0</v>
      </c>
      <c r="AO18384">
        <v>0</v>
      </c>
      <c r="AP18384">
        <v>200000</v>
      </c>
      <c r="AQ18384">
        <v>77</v>
      </c>
      <c r="AR18384">
        <v>2802.88</v>
      </c>
      <c r="AS18384">
        <v>0</v>
      </c>
      <c r="AT18384">
        <v>0</v>
      </c>
      <c r="AU18384">
        <v>50000</v>
      </c>
    </row>
    <row r="18385" spans="1:47" x14ac:dyDescent="0.35">
      <c r="A18385" t="s">
        <v>15</v>
      </c>
      <c r="B18385" t="s">
        <v>1131</v>
      </c>
      <c r="C18385">
        <v>19</v>
      </c>
      <c r="D18385">
        <v>11843.51</v>
      </c>
      <c r="E18385">
        <v>6000</v>
      </c>
      <c r="F18385">
        <v>0</v>
      </c>
      <c r="G18385">
        <v>100000</v>
      </c>
      <c r="H18385">
        <v>16</v>
      </c>
      <c r="I18385">
        <v>1520.96</v>
      </c>
      <c r="J18385">
        <v>0</v>
      </c>
      <c r="K18385">
        <v>0</v>
      </c>
      <c r="L18385">
        <v>5000</v>
      </c>
      <c r="M18385">
        <v>26</v>
      </c>
      <c r="N18385">
        <v>17670.54</v>
      </c>
      <c r="O18385">
        <v>13000</v>
      </c>
      <c r="P18385">
        <v>500</v>
      </c>
      <c r="Q18385">
        <v>100000</v>
      </c>
      <c r="R18385">
        <v>26</v>
      </c>
      <c r="S18385">
        <v>11079.14</v>
      </c>
      <c r="T18385">
        <v>10000</v>
      </c>
      <c r="U18385">
        <v>0</v>
      </c>
      <c r="V18385">
        <v>30000</v>
      </c>
      <c r="W18385">
        <v>19</v>
      </c>
      <c r="X18385">
        <v>5413.08</v>
      </c>
      <c r="Y18385">
        <v>0</v>
      </c>
      <c r="Z18385">
        <v>0</v>
      </c>
      <c r="AA18385">
        <v>24000</v>
      </c>
      <c r="AB18385">
        <v>18</v>
      </c>
      <c r="AC18385">
        <v>7334.79</v>
      </c>
      <c r="AD18385">
        <v>1000</v>
      </c>
      <c r="AE18385">
        <v>0</v>
      </c>
      <c r="AF18385">
        <v>50000</v>
      </c>
      <c r="AG18385">
        <v>21</v>
      </c>
      <c r="AH18385">
        <v>9005.64</v>
      </c>
      <c r="AI18385">
        <v>0</v>
      </c>
      <c r="AJ18385">
        <v>0</v>
      </c>
      <c r="AK18385">
        <v>60000</v>
      </c>
      <c r="AL18385">
        <v>13</v>
      </c>
      <c r="AM18385">
        <v>9851.74</v>
      </c>
      <c r="AN18385">
        <v>0</v>
      </c>
      <c r="AO18385">
        <v>0</v>
      </c>
      <c r="AP18385">
        <v>40000</v>
      </c>
      <c r="AQ18385">
        <v>18</v>
      </c>
      <c r="AR18385">
        <v>7479</v>
      </c>
      <c r="AS18385">
        <v>0</v>
      </c>
      <c r="AT18385">
        <v>0</v>
      </c>
      <c r="AU18385">
        <v>50000</v>
      </c>
    </row>
    <row r="18386" spans="1:47" x14ac:dyDescent="0.35">
      <c r="A18386" t="s">
        <v>16</v>
      </c>
      <c r="B18386" t="s">
        <v>1129</v>
      </c>
      <c r="C18386">
        <v>7</v>
      </c>
      <c r="D18386">
        <v>370.06</v>
      </c>
      <c r="E18386">
        <v>0</v>
      </c>
      <c r="F18386">
        <v>0</v>
      </c>
      <c r="G18386">
        <v>1200</v>
      </c>
      <c r="H18386">
        <v>9</v>
      </c>
      <c r="I18386">
        <v>2829.06</v>
      </c>
      <c r="J18386">
        <v>600</v>
      </c>
      <c r="K18386">
        <v>0</v>
      </c>
      <c r="L18386">
        <v>20000</v>
      </c>
      <c r="M18386">
        <v>9</v>
      </c>
      <c r="N18386">
        <v>7444.81</v>
      </c>
      <c r="O18386">
        <v>6000</v>
      </c>
      <c r="P18386">
        <v>0</v>
      </c>
      <c r="Q18386">
        <v>30000</v>
      </c>
      <c r="R18386">
        <v>9</v>
      </c>
      <c r="S18386">
        <v>10191.15</v>
      </c>
      <c r="T18386">
        <v>10000</v>
      </c>
      <c r="U18386">
        <v>0</v>
      </c>
      <c r="V18386">
        <v>25000</v>
      </c>
      <c r="W18386">
        <v>6</v>
      </c>
      <c r="X18386">
        <v>4201.8599999999997</v>
      </c>
      <c r="Y18386">
        <v>0</v>
      </c>
      <c r="Z18386">
        <v>0</v>
      </c>
      <c r="AA18386">
        <v>25000</v>
      </c>
      <c r="AB18386">
        <v>8</v>
      </c>
      <c r="AC18386">
        <v>3889.65</v>
      </c>
      <c r="AD18386">
        <v>0</v>
      </c>
      <c r="AE18386">
        <v>0</v>
      </c>
      <c r="AF18386">
        <v>15000</v>
      </c>
      <c r="AG18386">
        <v>6</v>
      </c>
      <c r="AH18386">
        <v>0</v>
      </c>
      <c r="AI18386">
        <v>0</v>
      </c>
      <c r="AJ18386">
        <v>0</v>
      </c>
      <c r="AK18386">
        <v>0</v>
      </c>
      <c r="AL18386">
        <v>7</v>
      </c>
      <c r="AM18386">
        <v>1305.29</v>
      </c>
      <c r="AN18386">
        <v>0</v>
      </c>
      <c r="AO18386">
        <v>0</v>
      </c>
      <c r="AP18386">
        <v>10000</v>
      </c>
      <c r="AQ18386">
        <v>8</v>
      </c>
      <c r="AR18386">
        <v>5754.66</v>
      </c>
      <c r="AS18386">
        <v>500</v>
      </c>
      <c r="AT18386">
        <v>0</v>
      </c>
      <c r="AU18386">
        <v>20000</v>
      </c>
    </row>
    <row r="18387" spans="1:47" x14ac:dyDescent="0.35">
      <c r="A18387" t="s">
        <v>16</v>
      </c>
      <c r="B18387" t="s">
        <v>1130</v>
      </c>
      <c r="C18387">
        <v>102</v>
      </c>
      <c r="D18387">
        <v>9487.52</v>
      </c>
      <c r="E18387">
        <v>2000</v>
      </c>
      <c r="F18387">
        <v>0</v>
      </c>
      <c r="G18387">
        <v>140000</v>
      </c>
      <c r="H18387">
        <v>82</v>
      </c>
      <c r="I18387">
        <v>2411.3000000000002</v>
      </c>
      <c r="J18387">
        <v>300</v>
      </c>
      <c r="K18387">
        <v>0</v>
      </c>
      <c r="L18387">
        <v>80000</v>
      </c>
      <c r="M18387">
        <v>129</v>
      </c>
      <c r="N18387">
        <v>11025.31</v>
      </c>
      <c r="O18387">
        <v>5500</v>
      </c>
      <c r="P18387">
        <v>0</v>
      </c>
      <c r="Q18387">
        <v>150000</v>
      </c>
      <c r="R18387">
        <v>107</v>
      </c>
      <c r="S18387">
        <v>7582.84</v>
      </c>
      <c r="T18387">
        <v>5000</v>
      </c>
      <c r="U18387">
        <v>0</v>
      </c>
      <c r="V18387">
        <v>50000</v>
      </c>
      <c r="W18387">
        <v>101</v>
      </c>
      <c r="X18387">
        <v>5281.54</v>
      </c>
      <c r="Y18387">
        <v>1500</v>
      </c>
      <c r="Z18387">
        <v>0</v>
      </c>
      <c r="AA18387">
        <v>37000</v>
      </c>
      <c r="AB18387">
        <v>96</v>
      </c>
      <c r="AC18387">
        <v>7900.83</v>
      </c>
      <c r="AD18387">
        <v>0</v>
      </c>
      <c r="AE18387">
        <v>0</v>
      </c>
      <c r="AF18387">
        <v>100000</v>
      </c>
      <c r="AG18387">
        <v>86</v>
      </c>
      <c r="AH18387">
        <v>1187.52</v>
      </c>
      <c r="AI18387">
        <v>0</v>
      </c>
      <c r="AJ18387">
        <v>0</v>
      </c>
      <c r="AK18387">
        <v>20000</v>
      </c>
      <c r="AL18387">
        <v>76</v>
      </c>
      <c r="AM18387">
        <v>8123.63</v>
      </c>
      <c r="AN18387">
        <v>0</v>
      </c>
      <c r="AO18387">
        <v>0</v>
      </c>
      <c r="AP18387">
        <v>300000</v>
      </c>
      <c r="AQ18387">
        <v>80</v>
      </c>
      <c r="AR18387">
        <v>6403.09</v>
      </c>
      <c r="AS18387">
        <v>0</v>
      </c>
      <c r="AT18387">
        <v>0</v>
      </c>
      <c r="AU18387">
        <v>70000</v>
      </c>
    </row>
    <row r="18388" spans="1:47" x14ac:dyDescent="0.35">
      <c r="A18388" t="s">
        <v>16</v>
      </c>
      <c r="B18388" t="s">
        <v>1131</v>
      </c>
      <c r="C18388">
        <v>15</v>
      </c>
      <c r="D18388">
        <v>6029.48</v>
      </c>
      <c r="E18388">
        <v>1200</v>
      </c>
      <c r="F18388">
        <v>0</v>
      </c>
      <c r="G18388">
        <v>40000</v>
      </c>
      <c r="H18388">
        <v>16</v>
      </c>
      <c r="I18388">
        <v>1865.94</v>
      </c>
      <c r="J18388">
        <v>800</v>
      </c>
      <c r="K18388">
        <v>0</v>
      </c>
      <c r="L18388">
        <v>10000</v>
      </c>
      <c r="M18388">
        <v>25</v>
      </c>
      <c r="N18388">
        <v>8522.25</v>
      </c>
      <c r="O18388">
        <v>4000</v>
      </c>
      <c r="P18388">
        <v>0</v>
      </c>
      <c r="Q18388">
        <v>50000</v>
      </c>
      <c r="R18388">
        <v>23</v>
      </c>
      <c r="S18388">
        <v>9830.64</v>
      </c>
      <c r="T18388">
        <v>7500</v>
      </c>
      <c r="U18388">
        <v>0</v>
      </c>
      <c r="V18388">
        <v>30000</v>
      </c>
      <c r="W18388">
        <v>21</v>
      </c>
      <c r="X18388">
        <v>8100.64</v>
      </c>
      <c r="Y18388">
        <v>5000</v>
      </c>
      <c r="Z18388">
        <v>0</v>
      </c>
      <c r="AA18388">
        <v>42000</v>
      </c>
      <c r="AB18388">
        <v>18</v>
      </c>
      <c r="AC18388">
        <v>12799.08</v>
      </c>
      <c r="AD18388">
        <v>0</v>
      </c>
      <c r="AE18388">
        <v>0</v>
      </c>
      <c r="AF18388">
        <v>90000</v>
      </c>
      <c r="AG18388">
        <v>14</v>
      </c>
      <c r="AH18388">
        <v>4197.21</v>
      </c>
      <c r="AI18388">
        <v>0</v>
      </c>
      <c r="AJ18388">
        <v>0</v>
      </c>
      <c r="AK18388">
        <v>30000</v>
      </c>
      <c r="AL18388">
        <v>14</v>
      </c>
      <c r="AM18388">
        <v>5364.27</v>
      </c>
      <c r="AN18388">
        <v>0</v>
      </c>
      <c r="AO18388">
        <v>0</v>
      </c>
      <c r="AP18388">
        <v>80000</v>
      </c>
      <c r="AQ18388">
        <v>15</v>
      </c>
      <c r="AR18388">
        <v>18590.84</v>
      </c>
      <c r="AS18388">
        <v>3000</v>
      </c>
      <c r="AT18388">
        <v>0</v>
      </c>
      <c r="AU18388">
        <v>100000</v>
      </c>
    </row>
    <row r="18389" spans="1:47" x14ac:dyDescent="0.35">
      <c r="A18389" t="s">
        <v>17</v>
      </c>
      <c r="B18389" t="s">
        <v>1129</v>
      </c>
      <c r="C18389">
        <v>20</v>
      </c>
      <c r="D18389">
        <v>3420.3</v>
      </c>
      <c r="E18389">
        <v>1000</v>
      </c>
      <c r="F18389">
        <v>0</v>
      </c>
      <c r="G18389">
        <v>40000</v>
      </c>
      <c r="H18389">
        <v>17</v>
      </c>
      <c r="I18389">
        <v>901.11</v>
      </c>
      <c r="J18389">
        <v>300</v>
      </c>
      <c r="K18389">
        <v>0</v>
      </c>
      <c r="L18389">
        <v>5000</v>
      </c>
      <c r="M18389">
        <v>24</v>
      </c>
      <c r="N18389">
        <v>14467.09</v>
      </c>
      <c r="O18389">
        <v>8000</v>
      </c>
      <c r="P18389">
        <v>250</v>
      </c>
      <c r="Q18389">
        <v>100000</v>
      </c>
      <c r="R18389">
        <v>20</v>
      </c>
      <c r="S18389">
        <v>9548.9699999999993</v>
      </c>
      <c r="T18389">
        <v>3000</v>
      </c>
      <c r="U18389">
        <v>0</v>
      </c>
      <c r="V18389">
        <v>60000</v>
      </c>
      <c r="W18389">
        <v>21</v>
      </c>
      <c r="X18389">
        <v>4394.46</v>
      </c>
      <c r="Y18389">
        <v>2000</v>
      </c>
      <c r="Z18389">
        <v>0</v>
      </c>
      <c r="AA18389">
        <v>20000</v>
      </c>
      <c r="AB18389">
        <v>14</v>
      </c>
      <c r="AC18389">
        <v>6179.48</v>
      </c>
      <c r="AD18389">
        <v>3000</v>
      </c>
      <c r="AE18389">
        <v>0</v>
      </c>
      <c r="AF18389">
        <v>30000</v>
      </c>
      <c r="AG18389">
        <v>14</v>
      </c>
      <c r="AH18389">
        <v>2133.52</v>
      </c>
      <c r="AI18389">
        <v>0</v>
      </c>
      <c r="AJ18389">
        <v>0</v>
      </c>
      <c r="AK18389">
        <v>10000</v>
      </c>
      <c r="AL18389">
        <v>15</v>
      </c>
      <c r="AM18389">
        <v>5541.35</v>
      </c>
      <c r="AN18389">
        <v>0</v>
      </c>
      <c r="AO18389">
        <v>0</v>
      </c>
      <c r="AP18389">
        <v>40000</v>
      </c>
      <c r="AQ18389">
        <v>10</v>
      </c>
      <c r="AR18389">
        <v>259.97000000000003</v>
      </c>
      <c r="AS18389">
        <v>0</v>
      </c>
      <c r="AT18389">
        <v>0</v>
      </c>
      <c r="AU18389">
        <v>3500</v>
      </c>
    </row>
    <row r="18390" spans="1:47" x14ac:dyDescent="0.35">
      <c r="A18390" t="s">
        <v>17</v>
      </c>
      <c r="B18390" t="s">
        <v>1130</v>
      </c>
      <c r="C18390">
        <v>92</v>
      </c>
      <c r="D18390">
        <v>8618.7999999999993</v>
      </c>
      <c r="E18390">
        <v>255</v>
      </c>
      <c r="F18390">
        <v>0</v>
      </c>
      <c r="G18390">
        <v>100000</v>
      </c>
      <c r="H18390">
        <v>86</v>
      </c>
      <c r="I18390">
        <v>2259.06</v>
      </c>
      <c r="J18390">
        <v>0</v>
      </c>
      <c r="K18390">
        <v>0</v>
      </c>
      <c r="L18390">
        <v>25000</v>
      </c>
      <c r="M18390">
        <v>140</v>
      </c>
      <c r="N18390">
        <v>8021.37</v>
      </c>
      <c r="O18390">
        <v>5000</v>
      </c>
      <c r="P18390">
        <v>0</v>
      </c>
      <c r="Q18390">
        <v>70000</v>
      </c>
      <c r="R18390">
        <v>109</v>
      </c>
      <c r="S18390">
        <v>5465.58</v>
      </c>
      <c r="T18390">
        <v>2500</v>
      </c>
      <c r="U18390">
        <v>0</v>
      </c>
      <c r="V18390">
        <v>30000</v>
      </c>
      <c r="W18390">
        <v>96</v>
      </c>
      <c r="X18390">
        <v>4903.59</v>
      </c>
      <c r="Y18390">
        <v>0</v>
      </c>
      <c r="Z18390">
        <v>0</v>
      </c>
      <c r="AA18390">
        <v>42000</v>
      </c>
      <c r="AB18390">
        <v>84</v>
      </c>
      <c r="AC18390">
        <v>4615.6400000000003</v>
      </c>
      <c r="AD18390">
        <v>0</v>
      </c>
      <c r="AE18390">
        <v>0</v>
      </c>
      <c r="AF18390">
        <v>70000</v>
      </c>
      <c r="AG18390">
        <v>77</v>
      </c>
      <c r="AH18390">
        <v>2663.25</v>
      </c>
      <c r="AI18390">
        <v>0</v>
      </c>
      <c r="AJ18390">
        <v>0</v>
      </c>
      <c r="AK18390">
        <v>100000</v>
      </c>
      <c r="AL18390">
        <v>70</v>
      </c>
      <c r="AM18390">
        <v>5105.24</v>
      </c>
      <c r="AN18390">
        <v>0</v>
      </c>
      <c r="AO18390">
        <v>0</v>
      </c>
      <c r="AP18390">
        <v>100000</v>
      </c>
      <c r="AQ18390">
        <v>81</v>
      </c>
      <c r="AR18390">
        <v>5413.01</v>
      </c>
      <c r="AS18390">
        <v>0</v>
      </c>
      <c r="AT18390">
        <v>0</v>
      </c>
      <c r="AU18390">
        <v>50000</v>
      </c>
    </row>
    <row r="18391" spans="1:47" x14ac:dyDescent="0.35">
      <c r="A18391" t="s">
        <v>17</v>
      </c>
      <c r="B18391" t="s">
        <v>1131</v>
      </c>
      <c r="C18391">
        <v>9</v>
      </c>
      <c r="D18391">
        <v>2789.26</v>
      </c>
      <c r="E18391">
        <v>1200</v>
      </c>
      <c r="F18391">
        <v>0</v>
      </c>
      <c r="G18391">
        <v>10000</v>
      </c>
      <c r="H18391">
        <v>7</v>
      </c>
      <c r="I18391">
        <v>3050.87</v>
      </c>
      <c r="J18391">
        <v>1000</v>
      </c>
      <c r="K18391">
        <v>0</v>
      </c>
      <c r="L18391">
        <v>12000</v>
      </c>
      <c r="M18391">
        <v>12</v>
      </c>
      <c r="N18391">
        <v>12064.17</v>
      </c>
      <c r="O18391">
        <v>6000</v>
      </c>
      <c r="P18391">
        <v>500</v>
      </c>
      <c r="Q18391">
        <v>50000</v>
      </c>
      <c r="R18391">
        <v>9</v>
      </c>
      <c r="S18391">
        <v>7367.86</v>
      </c>
      <c r="T18391">
        <v>8000</v>
      </c>
      <c r="U18391">
        <v>0</v>
      </c>
      <c r="V18391">
        <v>20000</v>
      </c>
      <c r="W18391">
        <v>8</v>
      </c>
      <c r="X18391">
        <v>5942.97</v>
      </c>
      <c r="Y18391">
        <v>5000</v>
      </c>
      <c r="Z18391">
        <v>0</v>
      </c>
      <c r="AA18391">
        <v>14200</v>
      </c>
      <c r="AB18391">
        <v>6</v>
      </c>
      <c r="AC18391">
        <v>582.41</v>
      </c>
      <c r="AD18391">
        <v>0</v>
      </c>
      <c r="AE18391">
        <v>0</v>
      </c>
      <c r="AF18391">
        <v>4000</v>
      </c>
      <c r="AG18391">
        <v>7</v>
      </c>
      <c r="AH18391">
        <v>10142.34</v>
      </c>
      <c r="AI18391">
        <v>0</v>
      </c>
      <c r="AJ18391">
        <v>0</v>
      </c>
      <c r="AK18391">
        <v>50000</v>
      </c>
      <c r="AL18391">
        <v>6</v>
      </c>
      <c r="AM18391">
        <v>2277.96</v>
      </c>
      <c r="AN18391">
        <v>0</v>
      </c>
      <c r="AO18391">
        <v>0</v>
      </c>
      <c r="AP18391">
        <v>20000</v>
      </c>
      <c r="AQ18391">
        <v>6</v>
      </c>
      <c r="AR18391">
        <v>2099.2199999999998</v>
      </c>
      <c r="AS18391">
        <v>0</v>
      </c>
      <c r="AT18391">
        <v>0</v>
      </c>
      <c r="AU18391">
        <v>5000</v>
      </c>
    </row>
    <row r="18392" spans="1:47" x14ac:dyDescent="0.35">
      <c r="A18392" t="s">
        <v>18</v>
      </c>
      <c r="B18392" t="s">
        <v>1129</v>
      </c>
      <c r="C18392">
        <v>11</v>
      </c>
      <c r="D18392">
        <v>1020.95</v>
      </c>
      <c r="E18392">
        <v>0</v>
      </c>
      <c r="F18392">
        <v>0</v>
      </c>
      <c r="G18392">
        <v>8000</v>
      </c>
      <c r="H18392">
        <v>11</v>
      </c>
      <c r="I18392">
        <v>528</v>
      </c>
      <c r="J18392">
        <v>0</v>
      </c>
      <c r="K18392">
        <v>0</v>
      </c>
      <c r="L18392">
        <v>4000</v>
      </c>
      <c r="M18392">
        <v>18</v>
      </c>
      <c r="N18392">
        <v>7403.42</v>
      </c>
      <c r="O18392">
        <v>6000</v>
      </c>
      <c r="P18392">
        <v>350</v>
      </c>
      <c r="Q18392">
        <v>21000</v>
      </c>
      <c r="R18392">
        <v>17</v>
      </c>
      <c r="S18392">
        <v>5493.12</v>
      </c>
      <c r="T18392">
        <v>3000</v>
      </c>
      <c r="U18392">
        <v>0</v>
      </c>
      <c r="V18392">
        <v>20000</v>
      </c>
      <c r="W18392">
        <v>17</v>
      </c>
      <c r="X18392">
        <v>2978.99</v>
      </c>
      <c r="Y18392">
        <v>3000</v>
      </c>
      <c r="Z18392">
        <v>0</v>
      </c>
      <c r="AA18392">
        <v>8200</v>
      </c>
      <c r="AB18392">
        <v>12</v>
      </c>
      <c r="AC18392">
        <v>10163.15</v>
      </c>
      <c r="AD18392">
        <v>0</v>
      </c>
      <c r="AE18392">
        <v>0</v>
      </c>
      <c r="AF18392">
        <v>87000</v>
      </c>
      <c r="AG18392">
        <v>10</v>
      </c>
      <c r="AH18392">
        <v>712.92</v>
      </c>
      <c r="AI18392">
        <v>0</v>
      </c>
      <c r="AJ18392">
        <v>0</v>
      </c>
      <c r="AK18392">
        <v>4000</v>
      </c>
      <c r="AL18392">
        <v>10</v>
      </c>
      <c r="AM18392">
        <v>120.82</v>
      </c>
      <c r="AN18392">
        <v>0</v>
      </c>
      <c r="AO18392">
        <v>0</v>
      </c>
      <c r="AP18392">
        <v>1000</v>
      </c>
      <c r="AQ18392">
        <v>11</v>
      </c>
      <c r="AR18392">
        <v>9857.44</v>
      </c>
      <c r="AS18392">
        <v>1600</v>
      </c>
      <c r="AT18392">
        <v>0</v>
      </c>
      <c r="AU18392">
        <v>32000</v>
      </c>
    </row>
    <row r="18393" spans="1:47" x14ac:dyDescent="0.35">
      <c r="A18393" t="s">
        <v>18</v>
      </c>
      <c r="B18393" t="s">
        <v>1130</v>
      </c>
      <c r="C18393">
        <v>68</v>
      </c>
      <c r="D18393">
        <v>5184.8900000000003</v>
      </c>
      <c r="E18393">
        <v>0</v>
      </c>
      <c r="F18393">
        <v>0</v>
      </c>
      <c r="G18393">
        <v>80000</v>
      </c>
      <c r="H18393">
        <v>71</v>
      </c>
      <c r="I18393">
        <v>1096.67</v>
      </c>
      <c r="J18393">
        <v>0</v>
      </c>
      <c r="K18393">
        <v>0</v>
      </c>
      <c r="L18393">
        <v>20000</v>
      </c>
      <c r="M18393">
        <v>110</v>
      </c>
      <c r="N18393">
        <v>7536.56</v>
      </c>
      <c r="O18393">
        <v>5000</v>
      </c>
      <c r="P18393">
        <v>0</v>
      </c>
      <c r="Q18393">
        <v>50000</v>
      </c>
      <c r="R18393">
        <v>84</v>
      </c>
      <c r="S18393">
        <v>3106.54</v>
      </c>
      <c r="T18393">
        <v>1000</v>
      </c>
      <c r="U18393">
        <v>0</v>
      </c>
      <c r="V18393">
        <v>30000</v>
      </c>
      <c r="W18393">
        <v>67</v>
      </c>
      <c r="X18393">
        <v>2240.87</v>
      </c>
      <c r="Y18393">
        <v>0</v>
      </c>
      <c r="Z18393">
        <v>0</v>
      </c>
      <c r="AA18393">
        <v>50000</v>
      </c>
      <c r="AB18393">
        <v>78</v>
      </c>
      <c r="AC18393">
        <v>5095.05</v>
      </c>
      <c r="AD18393">
        <v>0</v>
      </c>
      <c r="AE18393">
        <v>0</v>
      </c>
      <c r="AF18393">
        <v>50000</v>
      </c>
      <c r="AG18393">
        <v>71</v>
      </c>
      <c r="AH18393">
        <v>2613.8000000000002</v>
      </c>
      <c r="AI18393">
        <v>0</v>
      </c>
      <c r="AJ18393">
        <v>0</v>
      </c>
      <c r="AK18393">
        <v>50000</v>
      </c>
      <c r="AL18393">
        <v>59</v>
      </c>
      <c r="AM18393">
        <v>1646.83</v>
      </c>
      <c r="AN18393">
        <v>0</v>
      </c>
      <c r="AO18393">
        <v>0</v>
      </c>
      <c r="AP18393">
        <v>30000</v>
      </c>
      <c r="AQ18393">
        <v>67</v>
      </c>
      <c r="AR18393">
        <v>4590.58</v>
      </c>
      <c r="AS18393">
        <v>0</v>
      </c>
      <c r="AT18393">
        <v>0</v>
      </c>
      <c r="AU18393">
        <v>63000</v>
      </c>
    </row>
    <row r="18394" spans="1:47" x14ac:dyDescent="0.35">
      <c r="A18394" t="s">
        <v>18</v>
      </c>
      <c r="B18394" t="s">
        <v>1131</v>
      </c>
      <c r="C18394">
        <v>22</v>
      </c>
      <c r="D18394">
        <v>2526.71</v>
      </c>
      <c r="E18394">
        <v>0</v>
      </c>
      <c r="F18394">
        <v>0</v>
      </c>
      <c r="G18394">
        <v>40000</v>
      </c>
      <c r="H18394">
        <v>23</v>
      </c>
      <c r="I18394">
        <v>1301.8399999999999</v>
      </c>
      <c r="J18394">
        <v>0</v>
      </c>
      <c r="K18394">
        <v>0</v>
      </c>
      <c r="L18394">
        <v>30000</v>
      </c>
      <c r="M18394">
        <v>40</v>
      </c>
      <c r="N18394">
        <v>10095.33</v>
      </c>
      <c r="O18394">
        <v>5000</v>
      </c>
      <c r="P18394">
        <v>150</v>
      </c>
      <c r="Q18394">
        <v>50000</v>
      </c>
      <c r="R18394">
        <v>32</v>
      </c>
      <c r="S18394">
        <v>5419.31</v>
      </c>
      <c r="T18394">
        <v>3000</v>
      </c>
      <c r="U18394">
        <v>0</v>
      </c>
      <c r="V18394">
        <v>30000</v>
      </c>
      <c r="W18394">
        <v>28</v>
      </c>
      <c r="X18394">
        <v>2559.59</v>
      </c>
      <c r="Y18394">
        <v>0</v>
      </c>
      <c r="Z18394">
        <v>0</v>
      </c>
      <c r="AA18394">
        <v>20000</v>
      </c>
      <c r="AB18394">
        <v>25</v>
      </c>
      <c r="AC18394">
        <v>11103.69</v>
      </c>
      <c r="AD18394">
        <v>2000</v>
      </c>
      <c r="AE18394">
        <v>0</v>
      </c>
      <c r="AF18394">
        <v>60000</v>
      </c>
      <c r="AG18394">
        <v>19</v>
      </c>
      <c r="AH18394">
        <v>2598.8000000000002</v>
      </c>
      <c r="AI18394">
        <v>0</v>
      </c>
      <c r="AJ18394">
        <v>0</v>
      </c>
      <c r="AK18394">
        <v>30000</v>
      </c>
      <c r="AL18394">
        <v>23</v>
      </c>
      <c r="AM18394">
        <v>6880.32</v>
      </c>
      <c r="AN18394">
        <v>0</v>
      </c>
      <c r="AO18394">
        <v>0</v>
      </c>
      <c r="AP18394">
        <v>150000</v>
      </c>
      <c r="AQ18394">
        <v>20</v>
      </c>
      <c r="AR18394">
        <v>1271.42</v>
      </c>
      <c r="AS18394">
        <v>0</v>
      </c>
      <c r="AT18394">
        <v>0</v>
      </c>
      <c r="AU18394">
        <v>7000</v>
      </c>
    </row>
    <row r="18395" spans="1:47" x14ac:dyDescent="0.35">
      <c r="A18395" t="s">
        <v>19</v>
      </c>
      <c r="B18395" t="s">
        <v>1129</v>
      </c>
      <c r="C18395">
        <v>5</v>
      </c>
      <c r="D18395">
        <v>11334.43</v>
      </c>
      <c r="E18395">
        <v>20000</v>
      </c>
      <c r="F18395">
        <v>0</v>
      </c>
      <c r="G18395">
        <v>25009</v>
      </c>
      <c r="H18395">
        <v>6</v>
      </c>
      <c r="I18395">
        <v>3466.77</v>
      </c>
      <c r="J18395">
        <v>0</v>
      </c>
      <c r="K18395">
        <v>0</v>
      </c>
      <c r="L18395">
        <v>12000</v>
      </c>
      <c r="M18395">
        <v>10</v>
      </c>
      <c r="N18395">
        <v>3590.18</v>
      </c>
      <c r="O18395">
        <v>2000</v>
      </c>
      <c r="P18395">
        <v>600</v>
      </c>
      <c r="Q18395">
        <v>18000</v>
      </c>
      <c r="R18395">
        <v>7</v>
      </c>
      <c r="S18395">
        <v>7609.09</v>
      </c>
      <c r="T18395">
        <v>9000</v>
      </c>
      <c r="U18395">
        <v>2000</v>
      </c>
      <c r="V18395">
        <v>10000</v>
      </c>
      <c r="W18395">
        <v>6</v>
      </c>
      <c r="X18395">
        <v>8540.5400000000009</v>
      </c>
      <c r="Y18395">
        <v>3000</v>
      </c>
      <c r="Z18395">
        <v>0</v>
      </c>
      <c r="AA18395">
        <v>26000</v>
      </c>
      <c r="AB18395">
        <v>5</v>
      </c>
      <c r="AC18395">
        <v>6053.02</v>
      </c>
      <c r="AD18395">
        <v>5000</v>
      </c>
      <c r="AE18395">
        <v>0</v>
      </c>
      <c r="AF18395">
        <v>20000</v>
      </c>
      <c r="AG18395">
        <v>5</v>
      </c>
      <c r="AH18395">
        <v>7597.66</v>
      </c>
      <c r="AI18395">
        <v>0</v>
      </c>
      <c r="AJ18395">
        <v>0</v>
      </c>
      <c r="AK18395">
        <v>40000</v>
      </c>
      <c r="AL18395">
        <v>6</v>
      </c>
      <c r="AM18395">
        <v>10795.21</v>
      </c>
      <c r="AN18395">
        <v>0</v>
      </c>
      <c r="AO18395">
        <v>0</v>
      </c>
      <c r="AP18395">
        <v>40000</v>
      </c>
      <c r="AQ18395">
        <v>4</v>
      </c>
      <c r="AR18395">
        <v>3569.32</v>
      </c>
      <c r="AS18395">
        <v>0</v>
      </c>
      <c r="AT18395">
        <v>0</v>
      </c>
      <c r="AU18395">
        <v>15000</v>
      </c>
    </row>
    <row r="18396" spans="1:47" x14ac:dyDescent="0.35">
      <c r="A18396" t="s">
        <v>19</v>
      </c>
      <c r="B18396" t="s">
        <v>1130</v>
      </c>
      <c r="C18396">
        <v>95</v>
      </c>
      <c r="D18396">
        <v>5629.01</v>
      </c>
      <c r="E18396">
        <v>600</v>
      </c>
      <c r="F18396">
        <v>0</v>
      </c>
      <c r="G18396">
        <v>55000</v>
      </c>
      <c r="H18396">
        <v>94</v>
      </c>
      <c r="I18396">
        <v>1169.05</v>
      </c>
      <c r="J18396">
        <v>0</v>
      </c>
      <c r="K18396">
        <v>0</v>
      </c>
      <c r="L18396">
        <v>14000</v>
      </c>
      <c r="M18396">
        <v>127</v>
      </c>
      <c r="N18396">
        <v>8262.1299999999992</v>
      </c>
      <c r="O18396">
        <v>5000</v>
      </c>
      <c r="P18396">
        <v>0</v>
      </c>
      <c r="Q18396">
        <v>50000</v>
      </c>
      <c r="R18396">
        <v>109</v>
      </c>
      <c r="S18396">
        <v>6066.72</v>
      </c>
      <c r="T18396">
        <v>2000</v>
      </c>
      <c r="U18396">
        <v>0</v>
      </c>
      <c r="V18396">
        <v>50000</v>
      </c>
      <c r="W18396">
        <v>90</v>
      </c>
      <c r="X18396">
        <v>6673.43</v>
      </c>
      <c r="Y18396">
        <v>0</v>
      </c>
      <c r="Z18396">
        <v>0</v>
      </c>
      <c r="AA18396">
        <v>320000</v>
      </c>
      <c r="AB18396">
        <v>84</v>
      </c>
      <c r="AC18396">
        <v>4425.4399999999996</v>
      </c>
      <c r="AD18396">
        <v>0</v>
      </c>
      <c r="AE18396">
        <v>0</v>
      </c>
      <c r="AF18396">
        <v>100000</v>
      </c>
      <c r="AG18396">
        <v>78</v>
      </c>
      <c r="AH18396">
        <v>3795.82</v>
      </c>
      <c r="AI18396">
        <v>0</v>
      </c>
      <c r="AJ18396">
        <v>0</v>
      </c>
      <c r="AK18396">
        <v>100000</v>
      </c>
      <c r="AL18396">
        <v>74</v>
      </c>
      <c r="AM18396">
        <v>2525.59</v>
      </c>
      <c r="AN18396">
        <v>0</v>
      </c>
      <c r="AO18396">
        <v>0</v>
      </c>
      <c r="AP18396">
        <v>30000</v>
      </c>
      <c r="AQ18396">
        <v>78</v>
      </c>
      <c r="AR18396">
        <v>4451.91</v>
      </c>
      <c r="AS18396">
        <v>0</v>
      </c>
      <c r="AT18396">
        <v>0</v>
      </c>
      <c r="AU18396">
        <v>40000</v>
      </c>
    </row>
    <row r="18397" spans="1:47" x14ac:dyDescent="0.35">
      <c r="A18397" t="s">
        <v>19</v>
      </c>
      <c r="B18397" t="s">
        <v>1131</v>
      </c>
      <c r="C18397">
        <v>24</v>
      </c>
      <c r="D18397">
        <v>29180.639999999999</v>
      </c>
      <c r="E18397">
        <v>1000</v>
      </c>
      <c r="F18397">
        <v>0</v>
      </c>
      <c r="G18397">
        <v>300000</v>
      </c>
      <c r="H18397">
        <v>27</v>
      </c>
      <c r="I18397">
        <v>6885.16</v>
      </c>
      <c r="J18397">
        <v>600</v>
      </c>
      <c r="K18397">
        <v>0</v>
      </c>
      <c r="L18397">
        <v>60000</v>
      </c>
      <c r="M18397">
        <v>32</v>
      </c>
      <c r="N18397">
        <v>46404.14</v>
      </c>
      <c r="O18397">
        <v>10000</v>
      </c>
      <c r="P18397">
        <v>0</v>
      </c>
      <c r="Q18397">
        <v>700000</v>
      </c>
      <c r="R18397">
        <v>26</v>
      </c>
      <c r="S18397">
        <v>9761.99</v>
      </c>
      <c r="T18397">
        <v>6000</v>
      </c>
      <c r="U18397">
        <v>0</v>
      </c>
      <c r="V18397">
        <v>40000</v>
      </c>
      <c r="W18397">
        <v>28</v>
      </c>
      <c r="X18397">
        <v>5250.91</v>
      </c>
      <c r="Y18397">
        <v>3000</v>
      </c>
      <c r="Z18397">
        <v>0</v>
      </c>
      <c r="AA18397">
        <v>40000</v>
      </c>
      <c r="AB18397">
        <v>24</v>
      </c>
      <c r="AC18397">
        <v>4801.3500000000004</v>
      </c>
      <c r="AD18397">
        <v>0</v>
      </c>
      <c r="AE18397">
        <v>0</v>
      </c>
      <c r="AF18397">
        <v>30000</v>
      </c>
      <c r="AG18397">
        <v>25</v>
      </c>
      <c r="AH18397">
        <v>4054.54</v>
      </c>
      <c r="AI18397">
        <v>500</v>
      </c>
      <c r="AJ18397">
        <v>0</v>
      </c>
      <c r="AK18397">
        <v>50000</v>
      </c>
      <c r="AL18397">
        <v>21</v>
      </c>
      <c r="AM18397">
        <v>12845.91</v>
      </c>
      <c r="AN18397">
        <v>0</v>
      </c>
      <c r="AO18397">
        <v>0</v>
      </c>
      <c r="AP18397">
        <v>100000</v>
      </c>
      <c r="AQ18397">
        <v>22</v>
      </c>
      <c r="AR18397">
        <v>7316.17</v>
      </c>
      <c r="AS18397">
        <v>0</v>
      </c>
      <c r="AT18397">
        <v>0</v>
      </c>
      <c r="AU18397">
        <v>55000</v>
      </c>
    </row>
    <row r="18398" spans="1:47" x14ac:dyDescent="0.35">
      <c r="A18398" t="s">
        <v>20</v>
      </c>
      <c r="B18398" t="s">
        <v>1129</v>
      </c>
      <c r="C18398">
        <v>20</v>
      </c>
      <c r="D18398">
        <v>3465.1</v>
      </c>
      <c r="E18398">
        <v>3000</v>
      </c>
      <c r="F18398">
        <v>0</v>
      </c>
      <c r="G18398">
        <v>21000</v>
      </c>
      <c r="H18398">
        <v>20</v>
      </c>
      <c r="I18398">
        <v>1427.9</v>
      </c>
      <c r="J18398">
        <v>0</v>
      </c>
      <c r="K18398">
        <v>0</v>
      </c>
      <c r="L18398">
        <v>30000</v>
      </c>
      <c r="M18398">
        <v>30</v>
      </c>
      <c r="N18398">
        <v>19198.86</v>
      </c>
      <c r="O18398">
        <v>7000</v>
      </c>
      <c r="P18398">
        <v>0</v>
      </c>
      <c r="Q18398">
        <v>100000</v>
      </c>
      <c r="R18398">
        <v>24</v>
      </c>
      <c r="S18398">
        <v>9711.91</v>
      </c>
      <c r="T18398">
        <v>5000</v>
      </c>
      <c r="U18398">
        <v>0</v>
      </c>
      <c r="V18398">
        <v>100000</v>
      </c>
      <c r="W18398">
        <v>21</v>
      </c>
      <c r="X18398">
        <v>5308.52</v>
      </c>
      <c r="Y18398">
        <v>0</v>
      </c>
      <c r="Z18398">
        <v>0</v>
      </c>
      <c r="AA18398">
        <v>60000</v>
      </c>
      <c r="AB18398">
        <v>20</v>
      </c>
      <c r="AC18398">
        <v>1550.08</v>
      </c>
      <c r="AD18398">
        <v>0</v>
      </c>
      <c r="AE18398">
        <v>0</v>
      </c>
      <c r="AF18398">
        <v>10000</v>
      </c>
      <c r="AG18398">
        <v>20</v>
      </c>
      <c r="AH18398">
        <v>5656.29</v>
      </c>
      <c r="AI18398">
        <v>2000</v>
      </c>
      <c r="AJ18398">
        <v>0</v>
      </c>
      <c r="AK18398">
        <v>60000</v>
      </c>
      <c r="AL18398">
        <v>17</v>
      </c>
      <c r="AM18398">
        <v>462.46</v>
      </c>
      <c r="AN18398">
        <v>0</v>
      </c>
      <c r="AO18398">
        <v>0</v>
      </c>
      <c r="AP18398">
        <v>6000</v>
      </c>
      <c r="AQ18398">
        <v>21</v>
      </c>
      <c r="AR18398">
        <v>2239.27</v>
      </c>
      <c r="AS18398">
        <v>0</v>
      </c>
      <c r="AT18398">
        <v>0</v>
      </c>
      <c r="AU18398">
        <v>30000</v>
      </c>
    </row>
    <row r="18399" spans="1:47" x14ac:dyDescent="0.35">
      <c r="A18399" t="s">
        <v>20</v>
      </c>
      <c r="B18399" t="s">
        <v>1130</v>
      </c>
      <c r="C18399">
        <v>44</v>
      </c>
      <c r="D18399">
        <v>7404.34</v>
      </c>
      <c r="E18399">
        <v>0</v>
      </c>
      <c r="F18399">
        <v>0</v>
      </c>
      <c r="G18399">
        <v>500000</v>
      </c>
      <c r="H18399">
        <v>51</v>
      </c>
      <c r="I18399">
        <v>1746.79</v>
      </c>
      <c r="J18399">
        <v>0</v>
      </c>
      <c r="K18399">
        <v>0</v>
      </c>
      <c r="L18399">
        <v>150000</v>
      </c>
      <c r="M18399">
        <v>72</v>
      </c>
      <c r="N18399">
        <v>7571.72</v>
      </c>
      <c r="O18399">
        <v>5000</v>
      </c>
      <c r="P18399">
        <v>0</v>
      </c>
      <c r="Q18399">
        <v>60000</v>
      </c>
      <c r="R18399">
        <v>58</v>
      </c>
      <c r="S18399">
        <v>3442.49</v>
      </c>
      <c r="T18399">
        <v>1000</v>
      </c>
      <c r="U18399">
        <v>0</v>
      </c>
      <c r="V18399">
        <v>20000</v>
      </c>
      <c r="W18399">
        <v>53</v>
      </c>
      <c r="X18399">
        <v>3655.15</v>
      </c>
      <c r="Y18399">
        <v>0</v>
      </c>
      <c r="Z18399">
        <v>0</v>
      </c>
      <c r="AA18399">
        <v>90000</v>
      </c>
      <c r="AB18399">
        <v>51</v>
      </c>
      <c r="AC18399">
        <v>5187.68</v>
      </c>
      <c r="AD18399">
        <v>0</v>
      </c>
      <c r="AE18399">
        <v>0</v>
      </c>
      <c r="AF18399">
        <v>380000</v>
      </c>
      <c r="AG18399">
        <v>41</v>
      </c>
      <c r="AH18399">
        <v>1309.3699999999999</v>
      </c>
      <c r="AI18399">
        <v>0</v>
      </c>
      <c r="AJ18399">
        <v>0</v>
      </c>
      <c r="AK18399">
        <v>100000</v>
      </c>
      <c r="AL18399">
        <v>40</v>
      </c>
      <c r="AM18399">
        <v>8498.07</v>
      </c>
      <c r="AN18399">
        <v>0</v>
      </c>
      <c r="AO18399">
        <v>0</v>
      </c>
      <c r="AP18399">
        <v>120000</v>
      </c>
      <c r="AQ18399">
        <v>47</v>
      </c>
      <c r="AR18399">
        <v>6435.66</v>
      </c>
      <c r="AS18399">
        <v>0</v>
      </c>
      <c r="AT18399">
        <v>0</v>
      </c>
      <c r="AU18399">
        <v>100000</v>
      </c>
    </row>
    <row r="18400" spans="1:47" x14ac:dyDescent="0.35">
      <c r="A18400" t="s">
        <v>20</v>
      </c>
      <c r="B18400" t="s">
        <v>1131</v>
      </c>
      <c r="C18400">
        <v>48</v>
      </c>
      <c r="D18400">
        <v>13941.82</v>
      </c>
      <c r="E18400">
        <v>1000</v>
      </c>
      <c r="F18400">
        <v>0</v>
      </c>
      <c r="G18400">
        <v>80000</v>
      </c>
      <c r="H18400">
        <v>47</v>
      </c>
      <c r="I18400">
        <v>7102.1</v>
      </c>
      <c r="J18400">
        <v>0</v>
      </c>
      <c r="K18400">
        <v>0</v>
      </c>
      <c r="L18400">
        <v>50000</v>
      </c>
      <c r="M18400">
        <v>72</v>
      </c>
      <c r="N18400">
        <v>12744.26</v>
      </c>
      <c r="O18400">
        <v>6500</v>
      </c>
      <c r="P18400">
        <v>0</v>
      </c>
      <c r="Q18400">
        <v>100000</v>
      </c>
      <c r="R18400">
        <v>62</v>
      </c>
      <c r="S18400">
        <v>11150.12</v>
      </c>
      <c r="T18400">
        <v>5000</v>
      </c>
      <c r="U18400">
        <v>0</v>
      </c>
      <c r="V18400">
        <v>50000</v>
      </c>
      <c r="W18400">
        <v>53</v>
      </c>
      <c r="X18400">
        <v>7308.13</v>
      </c>
      <c r="Y18400">
        <v>1000</v>
      </c>
      <c r="Z18400">
        <v>0</v>
      </c>
      <c r="AA18400">
        <v>90000</v>
      </c>
      <c r="AB18400">
        <v>43</v>
      </c>
      <c r="AC18400">
        <v>12236.05</v>
      </c>
      <c r="AD18400">
        <v>0</v>
      </c>
      <c r="AE18400">
        <v>0</v>
      </c>
      <c r="AF18400">
        <v>200000</v>
      </c>
      <c r="AG18400">
        <v>41</v>
      </c>
      <c r="AH18400">
        <v>16289.99</v>
      </c>
      <c r="AI18400">
        <v>2000</v>
      </c>
      <c r="AJ18400">
        <v>0</v>
      </c>
      <c r="AK18400">
        <v>100000</v>
      </c>
      <c r="AL18400">
        <v>35</v>
      </c>
      <c r="AM18400">
        <v>29045.62</v>
      </c>
      <c r="AN18400">
        <v>0</v>
      </c>
      <c r="AO18400">
        <v>0</v>
      </c>
      <c r="AP18400">
        <v>300000</v>
      </c>
      <c r="AQ18400">
        <v>43</v>
      </c>
      <c r="AR18400">
        <v>12166.61</v>
      </c>
      <c r="AS18400">
        <v>2000</v>
      </c>
      <c r="AT18400">
        <v>0</v>
      </c>
      <c r="AU18400">
        <v>70000</v>
      </c>
    </row>
    <row r="18401" spans="1:47" x14ac:dyDescent="0.35">
      <c r="A18401" t="s">
        <v>21</v>
      </c>
      <c r="B18401" t="s">
        <v>1129</v>
      </c>
      <c r="C18401">
        <v>24</v>
      </c>
      <c r="D18401">
        <v>2020.83</v>
      </c>
      <c r="E18401">
        <v>0</v>
      </c>
      <c r="F18401">
        <v>0</v>
      </c>
      <c r="G18401">
        <v>30000</v>
      </c>
      <c r="H18401">
        <v>25</v>
      </c>
      <c r="I18401">
        <v>992.48</v>
      </c>
      <c r="J18401">
        <v>0</v>
      </c>
      <c r="K18401">
        <v>0</v>
      </c>
      <c r="L18401">
        <v>4000</v>
      </c>
      <c r="M18401">
        <v>33</v>
      </c>
      <c r="N18401">
        <v>13215.15</v>
      </c>
      <c r="O18401">
        <v>5000</v>
      </c>
      <c r="P18401">
        <v>0</v>
      </c>
      <c r="Q18401">
        <v>100000</v>
      </c>
      <c r="R18401">
        <v>31</v>
      </c>
      <c r="S18401">
        <v>5638.71</v>
      </c>
      <c r="T18401">
        <v>2000</v>
      </c>
      <c r="U18401">
        <v>0</v>
      </c>
      <c r="V18401">
        <v>30000</v>
      </c>
      <c r="W18401">
        <v>28</v>
      </c>
      <c r="X18401">
        <v>5214.29</v>
      </c>
      <c r="Y18401">
        <v>0</v>
      </c>
      <c r="Z18401">
        <v>0</v>
      </c>
      <c r="AA18401">
        <v>36000</v>
      </c>
      <c r="AB18401">
        <v>28</v>
      </c>
      <c r="AC18401">
        <v>4127.8599999999997</v>
      </c>
      <c r="AD18401">
        <v>0</v>
      </c>
      <c r="AE18401">
        <v>0</v>
      </c>
      <c r="AF18401">
        <v>36000</v>
      </c>
      <c r="AG18401">
        <v>32</v>
      </c>
      <c r="AH18401">
        <v>5343.75</v>
      </c>
      <c r="AI18401">
        <v>0</v>
      </c>
      <c r="AJ18401">
        <v>0</v>
      </c>
      <c r="AK18401">
        <v>40000</v>
      </c>
      <c r="AL18401">
        <v>21</v>
      </c>
      <c r="AM18401">
        <v>1452.38</v>
      </c>
      <c r="AN18401">
        <v>0</v>
      </c>
      <c r="AO18401">
        <v>0</v>
      </c>
      <c r="AP18401">
        <v>15000</v>
      </c>
      <c r="AQ18401">
        <v>23</v>
      </c>
      <c r="AR18401">
        <v>2152.17</v>
      </c>
      <c r="AS18401">
        <v>0</v>
      </c>
      <c r="AT18401">
        <v>0</v>
      </c>
      <c r="AU18401">
        <v>21500</v>
      </c>
    </row>
    <row r="18402" spans="1:47" x14ac:dyDescent="0.35">
      <c r="A18402" t="s">
        <v>21</v>
      </c>
      <c r="B18402" t="s">
        <v>1130</v>
      </c>
      <c r="C18402">
        <v>38</v>
      </c>
      <c r="D18402">
        <v>7742.11</v>
      </c>
      <c r="E18402">
        <v>900</v>
      </c>
      <c r="F18402">
        <v>0</v>
      </c>
      <c r="G18402">
        <v>80000</v>
      </c>
      <c r="H18402">
        <v>37</v>
      </c>
      <c r="I18402">
        <v>1714.86</v>
      </c>
      <c r="J18402">
        <v>0</v>
      </c>
      <c r="K18402">
        <v>0</v>
      </c>
      <c r="L18402">
        <v>15000</v>
      </c>
      <c r="M18402">
        <v>64</v>
      </c>
      <c r="N18402">
        <v>7334.38</v>
      </c>
      <c r="O18402">
        <v>3100</v>
      </c>
      <c r="P18402">
        <v>0</v>
      </c>
      <c r="Q18402">
        <v>80000</v>
      </c>
      <c r="R18402">
        <v>46</v>
      </c>
      <c r="S18402">
        <v>8613.0400000000009</v>
      </c>
      <c r="T18402">
        <v>2000</v>
      </c>
      <c r="U18402">
        <v>0</v>
      </c>
      <c r="V18402">
        <v>100000</v>
      </c>
      <c r="W18402">
        <v>36</v>
      </c>
      <c r="X18402">
        <v>7476.39</v>
      </c>
      <c r="Y18402">
        <v>0</v>
      </c>
      <c r="Z18402">
        <v>0</v>
      </c>
      <c r="AA18402">
        <v>75000</v>
      </c>
      <c r="AB18402">
        <v>37</v>
      </c>
      <c r="AC18402">
        <v>11378.38</v>
      </c>
      <c r="AD18402">
        <v>0</v>
      </c>
      <c r="AE18402">
        <v>0</v>
      </c>
      <c r="AF18402">
        <v>150000</v>
      </c>
      <c r="AG18402">
        <v>40</v>
      </c>
      <c r="AH18402">
        <v>8052.5</v>
      </c>
      <c r="AI18402">
        <v>1000</v>
      </c>
      <c r="AJ18402">
        <v>0</v>
      </c>
      <c r="AK18402">
        <v>67000</v>
      </c>
      <c r="AL18402">
        <v>24</v>
      </c>
      <c r="AM18402">
        <v>579.16999999999996</v>
      </c>
      <c r="AN18402">
        <v>0</v>
      </c>
      <c r="AO18402">
        <v>0</v>
      </c>
      <c r="AP18402">
        <v>5000</v>
      </c>
      <c r="AQ18402">
        <v>40</v>
      </c>
      <c r="AR18402">
        <v>9217.5</v>
      </c>
      <c r="AS18402">
        <v>0</v>
      </c>
      <c r="AT18402">
        <v>0</v>
      </c>
      <c r="AU18402">
        <v>100000</v>
      </c>
    </row>
    <row r="18403" spans="1:47" x14ac:dyDescent="0.35">
      <c r="A18403" t="s">
        <v>21</v>
      </c>
      <c r="B18403" t="s">
        <v>1131</v>
      </c>
      <c r="C18403">
        <v>61</v>
      </c>
      <c r="D18403">
        <v>14822.13</v>
      </c>
      <c r="E18403">
        <v>0</v>
      </c>
      <c r="F18403">
        <v>0</v>
      </c>
      <c r="G18403">
        <v>600000</v>
      </c>
      <c r="H18403">
        <v>61</v>
      </c>
      <c r="I18403">
        <v>5075.41</v>
      </c>
      <c r="J18403">
        <v>1000</v>
      </c>
      <c r="K18403">
        <v>0</v>
      </c>
      <c r="L18403">
        <v>50000</v>
      </c>
      <c r="M18403">
        <v>76</v>
      </c>
      <c r="N18403">
        <v>18023.68</v>
      </c>
      <c r="O18403">
        <v>7000</v>
      </c>
      <c r="P18403">
        <v>0</v>
      </c>
      <c r="Q18403">
        <v>230000</v>
      </c>
      <c r="R18403">
        <v>70</v>
      </c>
      <c r="S18403">
        <v>13440</v>
      </c>
      <c r="T18403">
        <v>7000</v>
      </c>
      <c r="U18403">
        <v>0</v>
      </c>
      <c r="V18403">
        <v>90000</v>
      </c>
      <c r="W18403">
        <v>65</v>
      </c>
      <c r="X18403">
        <v>15023.08</v>
      </c>
      <c r="Y18403">
        <v>6000</v>
      </c>
      <c r="Z18403">
        <v>0</v>
      </c>
      <c r="AA18403">
        <v>200000</v>
      </c>
      <c r="AB18403">
        <v>46</v>
      </c>
      <c r="AC18403">
        <v>6782.61</v>
      </c>
      <c r="AD18403">
        <v>0</v>
      </c>
      <c r="AE18403">
        <v>0</v>
      </c>
      <c r="AF18403">
        <v>100000</v>
      </c>
      <c r="AG18403">
        <v>47</v>
      </c>
      <c r="AH18403">
        <v>13606.38</v>
      </c>
      <c r="AI18403">
        <v>3000</v>
      </c>
      <c r="AJ18403">
        <v>0</v>
      </c>
      <c r="AK18403">
        <v>100000</v>
      </c>
      <c r="AL18403">
        <v>40</v>
      </c>
      <c r="AM18403">
        <v>19150</v>
      </c>
      <c r="AN18403">
        <v>0</v>
      </c>
      <c r="AO18403">
        <v>0</v>
      </c>
      <c r="AP18403">
        <v>340000</v>
      </c>
      <c r="AQ18403">
        <v>51</v>
      </c>
      <c r="AR18403">
        <v>11878.43</v>
      </c>
      <c r="AS18403">
        <v>0</v>
      </c>
      <c r="AT18403">
        <v>0</v>
      </c>
      <c r="AU18403">
        <v>100000</v>
      </c>
    </row>
    <row r="18404" spans="1:47" x14ac:dyDescent="0.35">
      <c r="A18404" t="s">
        <v>22</v>
      </c>
      <c r="B18404" t="s">
        <v>1129</v>
      </c>
      <c r="C18404">
        <v>11</v>
      </c>
      <c r="D18404">
        <v>8053.73</v>
      </c>
      <c r="E18404">
        <v>0</v>
      </c>
      <c r="F18404">
        <v>0</v>
      </c>
      <c r="G18404">
        <v>100000</v>
      </c>
      <c r="H18404">
        <v>16</v>
      </c>
      <c r="I18404">
        <v>2318.39</v>
      </c>
      <c r="J18404">
        <v>1500</v>
      </c>
      <c r="K18404">
        <v>0</v>
      </c>
      <c r="L18404">
        <v>10000</v>
      </c>
      <c r="M18404">
        <v>20</v>
      </c>
      <c r="N18404">
        <v>9168.9500000000007</v>
      </c>
      <c r="O18404">
        <v>6000</v>
      </c>
      <c r="P18404">
        <v>500</v>
      </c>
      <c r="Q18404">
        <v>25000</v>
      </c>
      <c r="R18404">
        <v>15</v>
      </c>
      <c r="S18404">
        <v>4045.77</v>
      </c>
      <c r="T18404">
        <v>4000</v>
      </c>
      <c r="U18404">
        <v>0</v>
      </c>
      <c r="V18404">
        <v>15000</v>
      </c>
      <c r="W18404">
        <v>13</v>
      </c>
      <c r="X18404">
        <v>4096.88</v>
      </c>
      <c r="Y18404">
        <v>1000</v>
      </c>
      <c r="Z18404">
        <v>0</v>
      </c>
      <c r="AA18404">
        <v>25000</v>
      </c>
      <c r="AB18404">
        <v>13</v>
      </c>
      <c r="AC18404">
        <v>11140.6</v>
      </c>
      <c r="AD18404">
        <v>0</v>
      </c>
      <c r="AE18404">
        <v>0</v>
      </c>
      <c r="AF18404">
        <v>70000</v>
      </c>
      <c r="AG18404">
        <v>15</v>
      </c>
      <c r="AH18404">
        <v>1916.6</v>
      </c>
      <c r="AI18404">
        <v>0</v>
      </c>
      <c r="AJ18404">
        <v>0</v>
      </c>
      <c r="AK18404">
        <v>10000</v>
      </c>
      <c r="AL18404">
        <v>15</v>
      </c>
      <c r="AM18404">
        <v>11170.46</v>
      </c>
      <c r="AN18404">
        <v>0</v>
      </c>
      <c r="AO18404">
        <v>0</v>
      </c>
      <c r="AP18404">
        <v>70000</v>
      </c>
      <c r="AQ18404">
        <v>13</v>
      </c>
      <c r="AR18404">
        <v>11938.54</v>
      </c>
      <c r="AS18404">
        <v>5000</v>
      </c>
      <c r="AT18404">
        <v>0</v>
      </c>
      <c r="AU18404">
        <v>34000</v>
      </c>
    </row>
    <row r="18405" spans="1:47" x14ac:dyDescent="0.35">
      <c r="A18405" t="s">
        <v>22</v>
      </c>
      <c r="B18405" t="s">
        <v>1130</v>
      </c>
      <c r="C18405">
        <v>95</v>
      </c>
      <c r="D18405">
        <v>21128.16</v>
      </c>
      <c r="E18405">
        <v>550</v>
      </c>
      <c r="F18405">
        <v>0</v>
      </c>
      <c r="G18405">
        <v>1000000</v>
      </c>
      <c r="H18405">
        <v>85</v>
      </c>
      <c r="I18405">
        <v>1799.26</v>
      </c>
      <c r="J18405">
        <v>0</v>
      </c>
      <c r="K18405">
        <v>0</v>
      </c>
      <c r="L18405">
        <v>40000</v>
      </c>
      <c r="M18405">
        <v>138</v>
      </c>
      <c r="N18405">
        <v>10340.89</v>
      </c>
      <c r="O18405">
        <v>5000</v>
      </c>
      <c r="P18405">
        <v>0</v>
      </c>
      <c r="Q18405">
        <v>100000</v>
      </c>
      <c r="R18405">
        <v>108</v>
      </c>
      <c r="S18405">
        <v>5583.56</v>
      </c>
      <c r="T18405">
        <v>3000</v>
      </c>
      <c r="U18405">
        <v>0</v>
      </c>
      <c r="V18405">
        <v>100000</v>
      </c>
      <c r="W18405">
        <v>89</v>
      </c>
      <c r="X18405">
        <v>4254.17</v>
      </c>
      <c r="Y18405">
        <v>0</v>
      </c>
      <c r="Z18405">
        <v>0</v>
      </c>
      <c r="AA18405">
        <v>60000</v>
      </c>
      <c r="AB18405">
        <v>94</v>
      </c>
      <c r="AC18405">
        <v>5531.53</v>
      </c>
      <c r="AD18405">
        <v>0</v>
      </c>
      <c r="AE18405">
        <v>0</v>
      </c>
      <c r="AF18405">
        <v>100000</v>
      </c>
      <c r="AG18405">
        <v>85</v>
      </c>
      <c r="AH18405">
        <v>2050.41</v>
      </c>
      <c r="AI18405">
        <v>0</v>
      </c>
      <c r="AJ18405">
        <v>0</v>
      </c>
      <c r="AK18405">
        <v>30000</v>
      </c>
      <c r="AL18405">
        <v>77</v>
      </c>
      <c r="AM18405">
        <v>5254.91</v>
      </c>
      <c r="AN18405">
        <v>0</v>
      </c>
      <c r="AO18405">
        <v>0</v>
      </c>
      <c r="AP18405">
        <v>100000</v>
      </c>
      <c r="AQ18405">
        <v>80</v>
      </c>
      <c r="AR18405">
        <v>4990.9799999999996</v>
      </c>
      <c r="AS18405">
        <v>0</v>
      </c>
      <c r="AT18405">
        <v>0</v>
      </c>
      <c r="AU18405">
        <v>100000</v>
      </c>
    </row>
    <row r="18406" spans="1:47" x14ac:dyDescent="0.35">
      <c r="A18406" t="s">
        <v>22</v>
      </c>
      <c r="B18406" t="s">
        <v>1131</v>
      </c>
      <c r="C18406">
        <v>6</v>
      </c>
      <c r="D18406">
        <v>11039.32</v>
      </c>
      <c r="E18406">
        <v>8000</v>
      </c>
      <c r="F18406">
        <v>0</v>
      </c>
      <c r="G18406">
        <v>50000</v>
      </c>
      <c r="H18406">
        <v>6</v>
      </c>
      <c r="I18406">
        <v>268.36</v>
      </c>
      <c r="J18406">
        <v>0</v>
      </c>
      <c r="K18406">
        <v>0</v>
      </c>
      <c r="L18406">
        <v>700</v>
      </c>
      <c r="M18406">
        <v>14</v>
      </c>
      <c r="N18406">
        <v>4068.73</v>
      </c>
      <c r="O18406">
        <v>4000</v>
      </c>
      <c r="P18406">
        <v>500</v>
      </c>
      <c r="Q18406">
        <v>10000</v>
      </c>
      <c r="R18406">
        <v>9</v>
      </c>
      <c r="S18406">
        <v>6010.73</v>
      </c>
      <c r="T18406">
        <v>6000</v>
      </c>
      <c r="U18406">
        <v>0</v>
      </c>
      <c r="V18406">
        <v>10000</v>
      </c>
      <c r="W18406">
        <v>7</v>
      </c>
      <c r="X18406">
        <v>6629.86</v>
      </c>
      <c r="Y18406">
        <v>3000</v>
      </c>
      <c r="Z18406">
        <v>0</v>
      </c>
      <c r="AA18406">
        <v>25000</v>
      </c>
      <c r="AB18406">
        <v>4</v>
      </c>
      <c r="AC18406">
        <v>1327.18</v>
      </c>
      <c r="AD18406">
        <v>0</v>
      </c>
      <c r="AE18406">
        <v>0</v>
      </c>
      <c r="AF18406">
        <v>7000</v>
      </c>
      <c r="AG18406">
        <v>8</v>
      </c>
      <c r="AH18406">
        <v>2655.59</v>
      </c>
      <c r="AI18406">
        <v>1000</v>
      </c>
      <c r="AJ18406">
        <v>0</v>
      </c>
      <c r="AK18406">
        <v>9000</v>
      </c>
      <c r="AL18406">
        <v>6</v>
      </c>
      <c r="AM18406">
        <v>1204.32</v>
      </c>
      <c r="AN18406">
        <v>0</v>
      </c>
      <c r="AO18406">
        <v>0</v>
      </c>
      <c r="AP18406">
        <v>5000</v>
      </c>
      <c r="AQ18406">
        <v>6</v>
      </c>
      <c r="AR18406">
        <v>10172.370000000001</v>
      </c>
      <c r="AS18406">
        <v>1100</v>
      </c>
      <c r="AT18406">
        <v>0</v>
      </c>
      <c r="AU18406">
        <v>50000</v>
      </c>
    </row>
    <row r="18407" spans="1:47" x14ac:dyDescent="0.35">
      <c r="A18407" t="s">
        <v>23</v>
      </c>
      <c r="B18407" t="s">
        <v>1129</v>
      </c>
      <c r="C18407">
        <v>22</v>
      </c>
      <c r="D18407">
        <v>3491.38</v>
      </c>
      <c r="E18407">
        <v>0</v>
      </c>
      <c r="F18407">
        <v>0</v>
      </c>
      <c r="G18407">
        <v>24000</v>
      </c>
      <c r="H18407">
        <v>21</v>
      </c>
      <c r="I18407">
        <v>900.29</v>
      </c>
      <c r="J18407">
        <v>0</v>
      </c>
      <c r="K18407">
        <v>0</v>
      </c>
      <c r="L18407">
        <v>10000</v>
      </c>
      <c r="M18407">
        <v>36</v>
      </c>
      <c r="N18407">
        <v>9014.61</v>
      </c>
      <c r="O18407">
        <v>6000</v>
      </c>
      <c r="P18407">
        <v>0</v>
      </c>
      <c r="Q18407">
        <v>50000</v>
      </c>
      <c r="R18407">
        <v>29</v>
      </c>
      <c r="S18407">
        <v>4078.76</v>
      </c>
      <c r="T18407">
        <v>1000</v>
      </c>
      <c r="U18407">
        <v>0</v>
      </c>
      <c r="V18407">
        <v>30000</v>
      </c>
      <c r="W18407">
        <v>22</v>
      </c>
      <c r="X18407">
        <v>211.21</v>
      </c>
      <c r="Y18407">
        <v>0</v>
      </c>
      <c r="Z18407">
        <v>0</v>
      </c>
      <c r="AA18407">
        <v>2600</v>
      </c>
      <c r="AB18407">
        <v>23</v>
      </c>
      <c r="AC18407">
        <v>3168.15</v>
      </c>
      <c r="AD18407">
        <v>672</v>
      </c>
      <c r="AE18407">
        <v>0</v>
      </c>
      <c r="AF18407">
        <v>12000</v>
      </c>
      <c r="AG18407">
        <v>19</v>
      </c>
      <c r="AH18407">
        <v>798.62</v>
      </c>
      <c r="AI18407">
        <v>0</v>
      </c>
      <c r="AJ18407">
        <v>0</v>
      </c>
      <c r="AK18407">
        <v>6000</v>
      </c>
      <c r="AL18407">
        <v>17</v>
      </c>
      <c r="AM18407">
        <v>1291.1099999999999</v>
      </c>
      <c r="AN18407">
        <v>0</v>
      </c>
      <c r="AO18407">
        <v>0</v>
      </c>
      <c r="AP18407">
        <v>24000</v>
      </c>
      <c r="AQ18407">
        <v>18</v>
      </c>
      <c r="AR18407">
        <v>1549.4</v>
      </c>
      <c r="AS18407">
        <v>0</v>
      </c>
      <c r="AT18407">
        <v>0</v>
      </c>
      <c r="AU18407">
        <v>30000</v>
      </c>
    </row>
    <row r="18408" spans="1:47" x14ac:dyDescent="0.35">
      <c r="A18408" t="s">
        <v>23</v>
      </c>
      <c r="B18408" t="s">
        <v>1130</v>
      </c>
      <c r="C18408">
        <v>64</v>
      </c>
      <c r="D18408">
        <v>4557.3999999999996</v>
      </c>
      <c r="E18408">
        <v>0</v>
      </c>
      <c r="F18408">
        <v>0</v>
      </c>
      <c r="G18408">
        <v>60000</v>
      </c>
      <c r="H18408">
        <v>57</v>
      </c>
      <c r="I18408">
        <v>1539</v>
      </c>
      <c r="J18408">
        <v>0</v>
      </c>
      <c r="K18408">
        <v>0</v>
      </c>
      <c r="L18408">
        <v>30000</v>
      </c>
      <c r="M18408">
        <v>89</v>
      </c>
      <c r="N18408">
        <v>9443.82</v>
      </c>
      <c r="O18408">
        <v>6000</v>
      </c>
      <c r="P18408">
        <v>0</v>
      </c>
      <c r="Q18408">
        <v>80000</v>
      </c>
      <c r="R18408">
        <v>67</v>
      </c>
      <c r="S18408">
        <v>2804.82</v>
      </c>
      <c r="T18408">
        <v>1000</v>
      </c>
      <c r="U18408">
        <v>0</v>
      </c>
      <c r="V18408">
        <v>50000</v>
      </c>
      <c r="W18408">
        <v>58</v>
      </c>
      <c r="X18408">
        <v>2441.8200000000002</v>
      </c>
      <c r="Y18408">
        <v>0</v>
      </c>
      <c r="Z18408">
        <v>0</v>
      </c>
      <c r="AA18408">
        <v>30000</v>
      </c>
      <c r="AB18408">
        <v>63</v>
      </c>
      <c r="AC18408">
        <v>4382.3599999999997</v>
      </c>
      <c r="AD18408">
        <v>0</v>
      </c>
      <c r="AE18408">
        <v>0</v>
      </c>
      <c r="AF18408">
        <v>66000</v>
      </c>
      <c r="AG18408">
        <v>60</v>
      </c>
      <c r="AH18408">
        <v>4082.37</v>
      </c>
      <c r="AI18408">
        <v>0</v>
      </c>
      <c r="AJ18408">
        <v>0</v>
      </c>
      <c r="AK18408">
        <v>40000</v>
      </c>
      <c r="AL18408">
        <v>56</v>
      </c>
      <c r="AM18408">
        <v>1578.75</v>
      </c>
      <c r="AN18408">
        <v>0</v>
      </c>
      <c r="AO18408">
        <v>0</v>
      </c>
      <c r="AP18408">
        <v>20000</v>
      </c>
      <c r="AQ18408">
        <v>54</v>
      </c>
      <c r="AR18408">
        <v>5786.02</v>
      </c>
      <c r="AS18408">
        <v>0</v>
      </c>
      <c r="AT18408">
        <v>0</v>
      </c>
      <c r="AU18408">
        <v>60000</v>
      </c>
    </row>
    <row r="18409" spans="1:47" x14ac:dyDescent="0.35">
      <c r="A18409" t="s">
        <v>23</v>
      </c>
      <c r="B18409" t="s">
        <v>1131</v>
      </c>
      <c r="C18409">
        <v>33</v>
      </c>
      <c r="D18409">
        <v>19806.16</v>
      </c>
      <c r="E18409">
        <v>1500</v>
      </c>
      <c r="F18409">
        <v>0</v>
      </c>
      <c r="G18409">
        <v>230000</v>
      </c>
      <c r="H18409">
        <v>35</v>
      </c>
      <c r="I18409">
        <v>1857.54</v>
      </c>
      <c r="J18409">
        <v>0</v>
      </c>
      <c r="K18409">
        <v>0</v>
      </c>
      <c r="L18409">
        <v>35000</v>
      </c>
      <c r="M18409">
        <v>52</v>
      </c>
      <c r="N18409">
        <v>9673.59</v>
      </c>
      <c r="O18409">
        <v>5000</v>
      </c>
      <c r="P18409">
        <v>0</v>
      </c>
      <c r="Q18409">
        <v>100000</v>
      </c>
      <c r="R18409">
        <v>39</v>
      </c>
      <c r="S18409">
        <v>5008.47</v>
      </c>
      <c r="T18409">
        <v>3000</v>
      </c>
      <c r="U18409">
        <v>0</v>
      </c>
      <c r="V18409">
        <v>40000</v>
      </c>
      <c r="W18409">
        <v>36</v>
      </c>
      <c r="X18409">
        <v>1178.3599999999999</v>
      </c>
      <c r="Y18409">
        <v>0</v>
      </c>
      <c r="Z18409">
        <v>0</v>
      </c>
      <c r="AA18409">
        <v>9800</v>
      </c>
      <c r="AB18409">
        <v>32</v>
      </c>
      <c r="AC18409">
        <v>4511.17</v>
      </c>
      <c r="AD18409">
        <v>0</v>
      </c>
      <c r="AE18409">
        <v>0</v>
      </c>
      <c r="AF18409">
        <v>31000</v>
      </c>
      <c r="AG18409">
        <v>33</v>
      </c>
      <c r="AH18409">
        <v>2248.13</v>
      </c>
      <c r="AI18409">
        <v>0</v>
      </c>
      <c r="AJ18409">
        <v>0</v>
      </c>
      <c r="AK18409">
        <v>20000</v>
      </c>
      <c r="AL18409">
        <v>33</v>
      </c>
      <c r="AM18409">
        <v>7249.15</v>
      </c>
      <c r="AN18409">
        <v>0</v>
      </c>
      <c r="AO18409">
        <v>0</v>
      </c>
      <c r="AP18409">
        <v>70000</v>
      </c>
      <c r="AQ18409">
        <v>36</v>
      </c>
      <c r="AR18409">
        <v>5643.91</v>
      </c>
      <c r="AS18409">
        <v>600</v>
      </c>
      <c r="AT18409">
        <v>0</v>
      </c>
      <c r="AU18409">
        <v>40000</v>
      </c>
    </row>
    <row r="18410" spans="1:47" x14ac:dyDescent="0.35">
      <c r="A18410" t="s">
        <v>24</v>
      </c>
      <c r="B18410" t="s">
        <v>1129</v>
      </c>
      <c r="C18410">
        <v>22</v>
      </c>
      <c r="D18410">
        <v>429.88</v>
      </c>
      <c r="E18410">
        <v>0</v>
      </c>
      <c r="F18410">
        <v>0</v>
      </c>
      <c r="G18410">
        <v>3000</v>
      </c>
      <c r="H18410">
        <v>23</v>
      </c>
      <c r="I18410">
        <v>1114.9100000000001</v>
      </c>
      <c r="J18410">
        <v>500</v>
      </c>
      <c r="K18410">
        <v>0</v>
      </c>
      <c r="L18410">
        <v>6500</v>
      </c>
      <c r="M18410">
        <v>30</v>
      </c>
      <c r="N18410">
        <v>10763.75</v>
      </c>
      <c r="O18410">
        <v>5000</v>
      </c>
      <c r="P18410">
        <v>0</v>
      </c>
      <c r="Q18410">
        <v>50000</v>
      </c>
      <c r="R18410">
        <v>25</v>
      </c>
      <c r="S18410">
        <v>5297.33</v>
      </c>
      <c r="T18410">
        <v>4000</v>
      </c>
      <c r="U18410">
        <v>0</v>
      </c>
      <c r="V18410">
        <v>25000</v>
      </c>
      <c r="W18410">
        <v>26</v>
      </c>
      <c r="X18410">
        <v>4786.59</v>
      </c>
      <c r="Y18410">
        <v>1500</v>
      </c>
      <c r="Z18410">
        <v>0</v>
      </c>
      <c r="AA18410">
        <v>30000</v>
      </c>
      <c r="AB18410">
        <v>22</v>
      </c>
      <c r="AC18410">
        <v>2249.85</v>
      </c>
      <c r="AD18410">
        <v>0</v>
      </c>
      <c r="AE18410">
        <v>0</v>
      </c>
      <c r="AF18410">
        <v>20000</v>
      </c>
      <c r="AG18410">
        <v>21</v>
      </c>
      <c r="AH18410">
        <v>7227.82</v>
      </c>
      <c r="AI18410">
        <v>0</v>
      </c>
      <c r="AJ18410">
        <v>0</v>
      </c>
      <c r="AK18410">
        <v>100000</v>
      </c>
      <c r="AL18410">
        <v>21</v>
      </c>
      <c r="AM18410">
        <v>1479.24</v>
      </c>
      <c r="AN18410">
        <v>0</v>
      </c>
      <c r="AO18410">
        <v>0</v>
      </c>
      <c r="AP18410">
        <v>10000</v>
      </c>
      <c r="AQ18410">
        <v>21</v>
      </c>
      <c r="AR18410">
        <v>11897.75</v>
      </c>
      <c r="AS18410">
        <v>0</v>
      </c>
      <c r="AT18410">
        <v>0</v>
      </c>
      <c r="AU18410">
        <v>100000</v>
      </c>
    </row>
    <row r="18411" spans="1:47" x14ac:dyDescent="0.35">
      <c r="A18411" t="s">
        <v>24</v>
      </c>
      <c r="B18411" t="s">
        <v>1130</v>
      </c>
      <c r="C18411">
        <v>88</v>
      </c>
      <c r="D18411">
        <v>11413.42</v>
      </c>
      <c r="E18411">
        <v>0</v>
      </c>
      <c r="F18411">
        <v>0</v>
      </c>
      <c r="G18411">
        <v>300000</v>
      </c>
      <c r="H18411">
        <v>86</v>
      </c>
      <c r="I18411">
        <v>2765.89</v>
      </c>
      <c r="J18411">
        <v>0</v>
      </c>
      <c r="K18411">
        <v>0</v>
      </c>
      <c r="L18411">
        <v>68000</v>
      </c>
      <c r="M18411">
        <v>122</v>
      </c>
      <c r="N18411">
        <v>7301.47</v>
      </c>
      <c r="O18411">
        <v>4800</v>
      </c>
      <c r="P18411">
        <v>0</v>
      </c>
      <c r="Q18411">
        <v>70000</v>
      </c>
      <c r="R18411">
        <v>103</v>
      </c>
      <c r="S18411">
        <v>5450.38</v>
      </c>
      <c r="T18411">
        <v>2500</v>
      </c>
      <c r="U18411">
        <v>0</v>
      </c>
      <c r="V18411">
        <v>40000</v>
      </c>
      <c r="W18411">
        <v>82</v>
      </c>
      <c r="X18411">
        <v>6460.64</v>
      </c>
      <c r="Y18411">
        <v>900</v>
      </c>
      <c r="Z18411">
        <v>0</v>
      </c>
      <c r="AA18411">
        <v>51000</v>
      </c>
      <c r="AB18411">
        <v>85</v>
      </c>
      <c r="AC18411">
        <v>10204.1</v>
      </c>
      <c r="AD18411">
        <v>0</v>
      </c>
      <c r="AE18411">
        <v>0</v>
      </c>
      <c r="AF18411">
        <v>120000</v>
      </c>
      <c r="AG18411">
        <v>72</v>
      </c>
      <c r="AH18411">
        <v>2172.6799999999998</v>
      </c>
      <c r="AI18411">
        <v>0</v>
      </c>
      <c r="AJ18411">
        <v>0</v>
      </c>
      <c r="AK18411">
        <v>50000</v>
      </c>
      <c r="AL18411">
        <v>61</v>
      </c>
      <c r="AM18411">
        <v>8738.0400000000009</v>
      </c>
      <c r="AN18411">
        <v>0</v>
      </c>
      <c r="AO18411">
        <v>0</v>
      </c>
      <c r="AP18411">
        <v>180000</v>
      </c>
      <c r="AQ18411">
        <v>79</v>
      </c>
      <c r="AR18411">
        <v>5102.5200000000004</v>
      </c>
      <c r="AS18411">
        <v>0</v>
      </c>
      <c r="AT18411">
        <v>0</v>
      </c>
      <c r="AU18411">
        <v>50250</v>
      </c>
    </row>
    <row r="18412" spans="1:47" x14ac:dyDescent="0.35">
      <c r="A18412" t="s">
        <v>24</v>
      </c>
      <c r="B18412" t="s">
        <v>1131</v>
      </c>
      <c r="C18412">
        <v>12</v>
      </c>
      <c r="D18412">
        <v>14041.27</v>
      </c>
      <c r="E18412">
        <v>600</v>
      </c>
      <c r="F18412">
        <v>0</v>
      </c>
      <c r="G18412">
        <v>100000</v>
      </c>
      <c r="H18412">
        <v>15</v>
      </c>
      <c r="I18412">
        <v>3210.33</v>
      </c>
      <c r="J18412">
        <v>2000</v>
      </c>
      <c r="K18412">
        <v>0</v>
      </c>
      <c r="L18412">
        <v>15000</v>
      </c>
      <c r="M18412">
        <v>21</v>
      </c>
      <c r="N18412">
        <v>22084.38</v>
      </c>
      <c r="O18412">
        <v>6000</v>
      </c>
      <c r="P18412">
        <v>1000</v>
      </c>
      <c r="Q18412">
        <v>200000</v>
      </c>
      <c r="R18412">
        <v>22</v>
      </c>
      <c r="S18412">
        <v>10190.459999999999</v>
      </c>
      <c r="T18412">
        <v>10000</v>
      </c>
      <c r="U18412">
        <v>0</v>
      </c>
      <c r="V18412">
        <v>60000</v>
      </c>
      <c r="W18412">
        <v>16</v>
      </c>
      <c r="X18412">
        <v>7471.09</v>
      </c>
      <c r="Y18412">
        <v>8500</v>
      </c>
      <c r="Z18412">
        <v>0</v>
      </c>
      <c r="AA18412">
        <v>17000</v>
      </c>
      <c r="AB18412">
        <v>11</v>
      </c>
      <c r="AC18412">
        <v>1162.82</v>
      </c>
      <c r="AD18412">
        <v>0</v>
      </c>
      <c r="AE18412">
        <v>0</v>
      </c>
      <c r="AF18412">
        <v>16200</v>
      </c>
      <c r="AG18412">
        <v>15</v>
      </c>
      <c r="AH18412">
        <v>34804.46</v>
      </c>
      <c r="AI18412">
        <v>0</v>
      </c>
      <c r="AJ18412">
        <v>0</v>
      </c>
      <c r="AK18412">
        <v>500000</v>
      </c>
      <c r="AL18412">
        <v>13</v>
      </c>
      <c r="AM18412">
        <v>50710.57</v>
      </c>
      <c r="AN18412">
        <v>0</v>
      </c>
      <c r="AO18412">
        <v>0</v>
      </c>
      <c r="AP18412">
        <v>240000</v>
      </c>
      <c r="AQ18412">
        <v>14</v>
      </c>
      <c r="AR18412">
        <v>16527.759999999998</v>
      </c>
      <c r="AS18412">
        <v>6000</v>
      </c>
      <c r="AT18412">
        <v>0</v>
      </c>
      <c r="AU18412">
        <v>100000</v>
      </c>
    </row>
    <row r="18413" spans="1:47" x14ac:dyDescent="0.35">
      <c r="A18413" t="s">
        <v>25</v>
      </c>
      <c r="B18413" t="s">
        <v>1129</v>
      </c>
      <c r="C18413">
        <v>12</v>
      </c>
      <c r="D18413">
        <v>586.54</v>
      </c>
      <c r="E18413">
        <v>0</v>
      </c>
      <c r="F18413">
        <v>0</v>
      </c>
      <c r="G18413">
        <v>2400</v>
      </c>
      <c r="H18413">
        <v>15</v>
      </c>
      <c r="I18413">
        <v>1073.31</v>
      </c>
      <c r="J18413">
        <v>0</v>
      </c>
      <c r="K18413">
        <v>0</v>
      </c>
      <c r="L18413">
        <v>5000</v>
      </c>
      <c r="M18413">
        <v>19</v>
      </c>
      <c r="N18413">
        <v>13738.15</v>
      </c>
      <c r="O18413">
        <v>8000</v>
      </c>
      <c r="P18413">
        <v>600</v>
      </c>
      <c r="Q18413">
        <v>50000</v>
      </c>
      <c r="R18413">
        <v>16</v>
      </c>
      <c r="S18413">
        <v>8135.62</v>
      </c>
      <c r="T18413">
        <v>5000</v>
      </c>
      <c r="U18413">
        <v>0</v>
      </c>
      <c r="V18413">
        <v>38000</v>
      </c>
      <c r="W18413">
        <v>15</v>
      </c>
      <c r="X18413">
        <v>4718.49</v>
      </c>
      <c r="Y18413">
        <v>500</v>
      </c>
      <c r="Z18413">
        <v>0</v>
      </c>
      <c r="AA18413">
        <v>25500</v>
      </c>
      <c r="AB18413">
        <v>14</v>
      </c>
      <c r="AC18413">
        <v>4225.0200000000004</v>
      </c>
      <c r="AD18413">
        <v>0</v>
      </c>
      <c r="AE18413">
        <v>0</v>
      </c>
      <c r="AF18413">
        <v>30000</v>
      </c>
      <c r="AG18413">
        <v>11</v>
      </c>
      <c r="AH18413">
        <v>3576.09</v>
      </c>
      <c r="AI18413">
        <v>0</v>
      </c>
      <c r="AJ18413">
        <v>0</v>
      </c>
      <c r="AK18413">
        <v>12000</v>
      </c>
      <c r="AL18413">
        <v>12</v>
      </c>
      <c r="AM18413">
        <v>342.93</v>
      </c>
      <c r="AN18413">
        <v>0</v>
      </c>
      <c r="AO18413">
        <v>0</v>
      </c>
      <c r="AP18413">
        <v>4000</v>
      </c>
      <c r="AQ18413">
        <v>8</v>
      </c>
      <c r="AR18413">
        <v>102.09</v>
      </c>
      <c r="AS18413">
        <v>0</v>
      </c>
      <c r="AT18413">
        <v>0</v>
      </c>
      <c r="AU18413">
        <v>5000</v>
      </c>
    </row>
    <row r="18414" spans="1:47" x14ac:dyDescent="0.35">
      <c r="A18414" t="s">
        <v>25</v>
      </c>
      <c r="B18414" t="s">
        <v>1130</v>
      </c>
      <c r="C18414">
        <v>92</v>
      </c>
      <c r="D18414">
        <v>6400.24</v>
      </c>
      <c r="E18414">
        <v>0</v>
      </c>
      <c r="F18414">
        <v>0</v>
      </c>
      <c r="G18414">
        <v>100000</v>
      </c>
      <c r="H18414">
        <v>90</v>
      </c>
      <c r="I18414">
        <v>1416.3</v>
      </c>
      <c r="J18414">
        <v>0</v>
      </c>
      <c r="K18414">
        <v>0</v>
      </c>
      <c r="L18414">
        <v>30000</v>
      </c>
      <c r="M18414">
        <v>136</v>
      </c>
      <c r="N18414">
        <v>8575.1200000000008</v>
      </c>
      <c r="O18414">
        <v>4000</v>
      </c>
      <c r="P18414">
        <v>0</v>
      </c>
      <c r="Q18414">
        <v>180000</v>
      </c>
      <c r="R18414">
        <v>103</v>
      </c>
      <c r="S18414">
        <v>5066.6499999999996</v>
      </c>
      <c r="T18414">
        <v>4000</v>
      </c>
      <c r="U18414">
        <v>0</v>
      </c>
      <c r="V18414">
        <v>50000</v>
      </c>
      <c r="W18414">
        <v>90</v>
      </c>
      <c r="X18414">
        <v>3035.93</v>
      </c>
      <c r="Y18414">
        <v>0</v>
      </c>
      <c r="Z18414">
        <v>0</v>
      </c>
      <c r="AA18414">
        <v>45000</v>
      </c>
      <c r="AB18414">
        <v>90</v>
      </c>
      <c r="AC18414">
        <v>4190</v>
      </c>
      <c r="AD18414">
        <v>0</v>
      </c>
      <c r="AE18414">
        <v>0</v>
      </c>
      <c r="AF18414">
        <v>50000</v>
      </c>
      <c r="AG18414">
        <v>89</v>
      </c>
      <c r="AH18414">
        <v>3950.02</v>
      </c>
      <c r="AI18414">
        <v>0</v>
      </c>
      <c r="AJ18414">
        <v>0</v>
      </c>
      <c r="AK18414">
        <v>90000</v>
      </c>
      <c r="AL18414">
        <v>77</v>
      </c>
      <c r="AM18414">
        <v>3932.67</v>
      </c>
      <c r="AN18414">
        <v>0</v>
      </c>
      <c r="AO18414">
        <v>0</v>
      </c>
      <c r="AP18414">
        <v>60000</v>
      </c>
      <c r="AQ18414">
        <v>90</v>
      </c>
      <c r="AR18414">
        <v>5853.72</v>
      </c>
      <c r="AS18414">
        <v>0</v>
      </c>
      <c r="AT18414">
        <v>0</v>
      </c>
      <c r="AU18414">
        <v>100000</v>
      </c>
    </row>
    <row r="18415" spans="1:47" x14ac:dyDescent="0.35">
      <c r="A18415" t="s">
        <v>25</v>
      </c>
      <c r="B18415" t="s">
        <v>1131</v>
      </c>
      <c r="C18415">
        <v>11</v>
      </c>
      <c r="D18415">
        <v>8525.48</v>
      </c>
      <c r="E18415">
        <v>750</v>
      </c>
      <c r="F18415">
        <v>0</v>
      </c>
      <c r="G18415">
        <v>50000</v>
      </c>
      <c r="H18415">
        <v>8</v>
      </c>
      <c r="I18415">
        <v>433.27</v>
      </c>
      <c r="J18415">
        <v>0</v>
      </c>
      <c r="K18415">
        <v>0</v>
      </c>
      <c r="L18415">
        <v>5000</v>
      </c>
      <c r="M18415">
        <v>14</v>
      </c>
      <c r="N18415">
        <v>27933.24</v>
      </c>
      <c r="O18415">
        <v>10000</v>
      </c>
      <c r="P18415">
        <v>0</v>
      </c>
      <c r="Q18415">
        <v>100000</v>
      </c>
      <c r="R18415">
        <v>13</v>
      </c>
      <c r="S18415">
        <v>6941.83</v>
      </c>
      <c r="T18415">
        <v>4000</v>
      </c>
      <c r="U18415">
        <v>0</v>
      </c>
      <c r="V18415">
        <v>30000</v>
      </c>
      <c r="W18415">
        <v>9</v>
      </c>
      <c r="X18415">
        <v>2378.5100000000002</v>
      </c>
      <c r="Y18415">
        <v>2000</v>
      </c>
      <c r="Z18415">
        <v>0</v>
      </c>
      <c r="AA18415">
        <v>10000</v>
      </c>
      <c r="AB18415">
        <v>11</v>
      </c>
      <c r="AC18415">
        <v>2422.83</v>
      </c>
      <c r="AD18415">
        <v>0</v>
      </c>
      <c r="AE18415">
        <v>0</v>
      </c>
      <c r="AF18415">
        <v>20000</v>
      </c>
      <c r="AG18415">
        <v>11</v>
      </c>
      <c r="AH18415">
        <v>4314.8599999999997</v>
      </c>
      <c r="AI18415">
        <v>0</v>
      </c>
      <c r="AJ18415">
        <v>0</v>
      </c>
      <c r="AK18415">
        <v>40000</v>
      </c>
      <c r="AL18415">
        <v>10</v>
      </c>
      <c r="AM18415">
        <v>7389.69</v>
      </c>
      <c r="AN18415">
        <v>0</v>
      </c>
      <c r="AO18415">
        <v>0</v>
      </c>
      <c r="AP18415">
        <v>80000</v>
      </c>
      <c r="AQ18415">
        <v>11</v>
      </c>
      <c r="AR18415">
        <v>4895.1099999999997</v>
      </c>
      <c r="AS18415">
        <v>0</v>
      </c>
      <c r="AT18415">
        <v>0</v>
      </c>
      <c r="AU18415">
        <v>30000</v>
      </c>
    </row>
    <row r="18416" spans="1:47" x14ac:dyDescent="0.35">
      <c r="A18416" t="s">
        <v>26</v>
      </c>
      <c r="B18416" t="s">
        <v>1129</v>
      </c>
      <c r="C18416">
        <v>13</v>
      </c>
      <c r="D18416">
        <v>7268.26</v>
      </c>
      <c r="E18416">
        <v>1500</v>
      </c>
      <c r="F18416">
        <v>0</v>
      </c>
      <c r="G18416">
        <v>38500</v>
      </c>
      <c r="H18416">
        <v>15</v>
      </c>
      <c r="I18416">
        <v>5502.02</v>
      </c>
      <c r="J18416">
        <v>1150</v>
      </c>
      <c r="K18416">
        <v>0</v>
      </c>
      <c r="L18416">
        <v>50000</v>
      </c>
      <c r="M18416">
        <v>17</v>
      </c>
      <c r="N18416">
        <v>13059.5</v>
      </c>
      <c r="O18416">
        <v>6000</v>
      </c>
      <c r="P18416">
        <v>1000</v>
      </c>
      <c r="Q18416">
        <v>150000</v>
      </c>
      <c r="R18416">
        <v>18</v>
      </c>
      <c r="S18416">
        <v>9757.76</v>
      </c>
      <c r="T18416">
        <v>5000</v>
      </c>
      <c r="U18416">
        <v>0</v>
      </c>
      <c r="V18416">
        <v>20000</v>
      </c>
      <c r="W18416">
        <v>14</v>
      </c>
      <c r="X18416">
        <v>2320.37</v>
      </c>
      <c r="Y18416">
        <v>1000</v>
      </c>
      <c r="Z18416">
        <v>0</v>
      </c>
      <c r="AA18416">
        <v>8000</v>
      </c>
      <c r="AB18416">
        <v>12</v>
      </c>
      <c r="AC18416">
        <v>4754.87</v>
      </c>
      <c r="AD18416">
        <v>3600</v>
      </c>
      <c r="AE18416">
        <v>0</v>
      </c>
      <c r="AF18416">
        <v>15000</v>
      </c>
      <c r="AG18416">
        <v>12</v>
      </c>
      <c r="AH18416">
        <v>8783.92</v>
      </c>
      <c r="AI18416">
        <v>1000</v>
      </c>
      <c r="AJ18416">
        <v>0</v>
      </c>
      <c r="AK18416">
        <v>100000</v>
      </c>
      <c r="AL18416">
        <v>14</v>
      </c>
      <c r="AM18416">
        <v>34164.629999999997</v>
      </c>
      <c r="AN18416">
        <v>0</v>
      </c>
      <c r="AO18416">
        <v>0</v>
      </c>
      <c r="AP18416">
        <v>300000</v>
      </c>
      <c r="AQ18416">
        <v>9</v>
      </c>
      <c r="AR18416">
        <v>1229.78</v>
      </c>
      <c r="AS18416">
        <v>0</v>
      </c>
      <c r="AT18416">
        <v>0</v>
      </c>
      <c r="AU18416">
        <v>8000</v>
      </c>
    </row>
    <row r="18417" spans="1:47" x14ac:dyDescent="0.35">
      <c r="A18417" t="s">
        <v>26</v>
      </c>
      <c r="B18417" t="s">
        <v>1130</v>
      </c>
      <c r="C18417">
        <v>82</v>
      </c>
      <c r="D18417">
        <v>9355.6299999999992</v>
      </c>
      <c r="E18417">
        <v>400</v>
      </c>
      <c r="F18417">
        <v>0</v>
      </c>
      <c r="G18417">
        <v>100000</v>
      </c>
      <c r="H18417">
        <v>83</v>
      </c>
      <c r="I18417">
        <v>2101.39</v>
      </c>
      <c r="J18417">
        <v>0</v>
      </c>
      <c r="K18417">
        <v>0</v>
      </c>
      <c r="L18417">
        <v>25000</v>
      </c>
      <c r="M18417">
        <v>121</v>
      </c>
      <c r="N18417">
        <v>8844.9699999999993</v>
      </c>
      <c r="O18417">
        <v>5000</v>
      </c>
      <c r="P18417">
        <v>0</v>
      </c>
      <c r="Q18417">
        <v>100000</v>
      </c>
      <c r="R18417">
        <v>94</v>
      </c>
      <c r="S18417">
        <v>5846.63</v>
      </c>
      <c r="T18417">
        <v>4000</v>
      </c>
      <c r="U18417">
        <v>0</v>
      </c>
      <c r="V18417">
        <v>30000</v>
      </c>
      <c r="W18417">
        <v>84</v>
      </c>
      <c r="X18417">
        <v>3072.33</v>
      </c>
      <c r="Y18417">
        <v>0</v>
      </c>
      <c r="Z18417">
        <v>0</v>
      </c>
      <c r="AA18417">
        <v>30000</v>
      </c>
      <c r="AB18417">
        <v>77</v>
      </c>
      <c r="AC18417">
        <v>4413.8900000000003</v>
      </c>
      <c r="AD18417">
        <v>0</v>
      </c>
      <c r="AE18417">
        <v>0</v>
      </c>
      <c r="AF18417">
        <v>90000</v>
      </c>
      <c r="AG18417">
        <v>76</v>
      </c>
      <c r="AH18417">
        <v>3212.72</v>
      </c>
      <c r="AI18417">
        <v>0</v>
      </c>
      <c r="AJ18417">
        <v>0</v>
      </c>
      <c r="AK18417">
        <v>50000</v>
      </c>
      <c r="AL18417">
        <v>68</v>
      </c>
      <c r="AM18417">
        <v>4981.87</v>
      </c>
      <c r="AN18417">
        <v>0</v>
      </c>
      <c r="AO18417">
        <v>0</v>
      </c>
      <c r="AP18417">
        <v>60000</v>
      </c>
      <c r="AQ18417">
        <v>77</v>
      </c>
      <c r="AR18417">
        <v>4319.18</v>
      </c>
      <c r="AS18417">
        <v>0</v>
      </c>
      <c r="AT18417">
        <v>0</v>
      </c>
      <c r="AU18417">
        <v>120000</v>
      </c>
    </row>
    <row r="18418" spans="1:47" x14ac:dyDescent="0.35">
      <c r="A18418" t="s">
        <v>26</v>
      </c>
      <c r="B18418" t="s">
        <v>1131</v>
      </c>
      <c r="C18418">
        <v>32</v>
      </c>
      <c r="D18418">
        <v>11522.16</v>
      </c>
      <c r="E18418">
        <v>1200</v>
      </c>
      <c r="F18418">
        <v>0</v>
      </c>
      <c r="G18418">
        <v>200000</v>
      </c>
      <c r="H18418">
        <v>27</v>
      </c>
      <c r="I18418">
        <v>3299.75</v>
      </c>
      <c r="J18418">
        <v>0</v>
      </c>
      <c r="K18418">
        <v>0</v>
      </c>
      <c r="L18418">
        <v>40000</v>
      </c>
      <c r="M18418">
        <v>36</v>
      </c>
      <c r="N18418">
        <v>13966.17</v>
      </c>
      <c r="O18418">
        <v>10000</v>
      </c>
      <c r="P18418">
        <v>0</v>
      </c>
      <c r="Q18418">
        <v>100000</v>
      </c>
      <c r="R18418">
        <v>37</v>
      </c>
      <c r="S18418">
        <v>7190.13</v>
      </c>
      <c r="T18418">
        <v>3000</v>
      </c>
      <c r="U18418">
        <v>0</v>
      </c>
      <c r="V18418">
        <v>70000</v>
      </c>
      <c r="W18418">
        <v>31</v>
      </c>
      <c r="X18418">
        <v>6554.38</v>
      </c>
      <c r="Y18418">
        <v>3500</v>
      </c>
      <c r="Z18418">
        <v>0</v>
      </c>
      <c r="AA18418">
        <v>36000</v>
      </c>
      <c r="AB18418">
        <v>27</v>
      </c>
      <c r="AC18418">
        <v>11370.27</v>
      </c>
      <c r="AD18418">
        <v>3000</v>
      </c>
      <c r="AE18418">
        <v>0</v>
      </c>
      <c r="AF18418">
        <v>90000</v>
      </c>
      <c r="AG18418">
        <v>24</v>
      </c>
      <c r="AH18418">
        <v>4979.58</v>
      </c>
      <c r="AI18418">
        <v>0</v>
      </c>
      <c r="AJ18418">
        <v>0</v>
      </c>
      <c r="AK18418">
        <v>35000</v>
      </c>
      <c r="AL18418">
        <v>18</v>
      </c>
      <c r="AM18418">
        <v>15125.11</v>
      </c>
      <c r="AN18418">
        <v>0</v>
      </c>
      <c r="AO18418">
        <v>0</v>
      </c>
      <c r="AP18418">
        <v>200000</v>
      </c>
      <c r="AQ18418">
        <v>25</v>
      </c>
      <c r="AR18418">
        <v>4912.3</v>
      </c>
      <c r="AS18418">
        <v>1000</v>
      </c>
      <c r="AT18418">
        <v>0</v>
      </c>
      <c r="AU18418">
        <v>20300</v>
      </c>
    </row>
    <row r="18419" spans="1:47" x14ac:dyDescent="0.35">
      <c r="A18419" t="s">
        <v>27</v>
      </c>
      <c r="B18419" t="s">
        <v>1129</v>
      </c>
      <c r="C18419">
        <v>5</v>
      </c>
      <c r="D18419">
        <v>2536.0100000000002</v>
      </c>
      <c r="E18419">
        <v>3000</v>
      </c>
      <c r="F18419">
        <v>0</v>
      </c>
      <c r="G18419">
        <v>5000</v>
      </c>
      <c r="H18419">
        <v>5</v>
      </c>
      <c r="I18419">
        <v>1056.5999999999999</v>
      </c>
      <c r="J18419">
        <v>2000</v>
      </c>
      <c r="K18419">
        <v>0</v>
      </c>
      <c r="L18419">
        <v>2000</v>
      </c>
      <c r="M18419">
        <v>5</v>
      </c>
      <c r="N18419">
        <v>35193.339999999997</v>
      </c>
      <c r="O18419">
        <v>13000</v>
      </c>
      <c r="P18419">
        <v>1600</v>
      </c>
      <c r="Q18419">
        <v>100000</v>
      </c>
      <c r="R18419">
        <v>6</v>
      </c>
      <c r="S18419">
        <v>14299.81</v>
      </c>
      <c r="T18419">
        <v>2000</v>
      </c>
      <c r="U18419">
        <v>0</v>
      </c>
      <c r="V18419">
        <v>45000</v>
      </c>
      <c r="W18419">
        <v>6</v>
      </c>
      <c r="X18419">
        <v>6455.23</v>
      </c>
      <c r="Y18419">
        <v>3000</v>
      </c>
      <c r="Z18419">
        <v>0</v>
      </c>
      <c r="AA18419">
        <v>18000</v>
      </c>
      <c r="AB18419">
        <v>5</v>
      </c>
      <c r="AC18419">
        <v>528.29999999999995</v>
      </c>
      <c r="AD18419">
        <v>0</v>
      </c>
      <c r="AE18419">
        <v>0</v>
      </c>
      <c r="AF18419">
        <v>2000</v>
      </c>
      <c r="AG18419">
        <v>4</v>
      </c>
      <c r="AH18419">
        <v>5384.56</v>
      </c>
      <c r="AI18419">
        <v>0</v>
      </c>
      <c r="AJ18419">
        <v>0</v>
      </c>
      <c r="AK18419">
        <v>15000</v>
      </c>
      <c r="AL18419">
        <v>2</v>
      </c>
      <c r="AM18419">
        <v>0</v>
      </c>
      <c r="AN18419">
        <v>0</v>
      </c>
      <c r="AO18419">
        <v>0</v>
      </c>
      <c r="AP18419">
        <v>0</v>
      </c>
      <c r="AQ18419">
        <v>3</v>
      </c>
      <c r="AR18419">
        <v>5599.91</v>
      </c>
      <c r="AS18419">
        <v>10000</v>
      </c>
      <c r="AT18419">
        <v>0</v>
      </c>
      <c r="AU18419">
        <v>10000</v>
      </c>
    </row>
    <row r="18420" spans="1:47" x14ac:dyDescent="0.35">
      <c r="A18420" t="s">
        <v>27</v>
      </c>
      <c r="B18420" t="s">
        <v>1130</v>
      </c>
      <c r="C18420">
        <v>97</v>
      </c>
      <c r="D18420">
        <v>13105.1</v>
      </c>
      <c r="E18420">
        <v>1000</v>
      </c>
      <c r="F18420">
        <v>0</v>
      </c>
      <c r="G18420">
        <v>100000</v>
      </c>
      <c r="H18420">
        <v>100</v>
      </c>
      <c r="I18420">
        <v>2906.77</v>
      </c>
      <c r="J18420">
        <v>0</v>
      </c>
      <c r="K18420">
        <v>0</v>
      </c>
      <c r="L18420">
        <v>42000</v>
      </c>
      <c r="M18420">
        <v>142</v>
      </c>
      <c r="N18420">
        <v>7670.59</v>
      </c>
      <c r="O18420">
        <v>5000</v>
      </c>
      <c r="P18420">
        <v>0</v>
      </c>
      <c r="Q18420">
        <v>100000</v>
      </c>
      <c r="R18420">
        <v>119</v>
      </c>
      <c r="S18420">
        <v>6193.31</v>
      </c>
      <c r="T18420">
        <v>4000</v>
      </c>
      <c r="U18420">
        <v>0</v>
      </c>
      <c r="V18420">
        <v>30000</v>
      </c>
      <c r="W18420">
        <v>112</v>
      </c>
      <c r="X18420">
        <v>6662.72</v>
      </c>
      <c r="Y18420">
        <v>2000</v>
      </c>
      <c r="Z18420">
        <v>0</v>
      </c>
      <c r="AA18420">
        <v>100000</v>
      </c>
      <c r="AB18420">
        <v>98</v>
      </c>
      <c r="AC18420">
        <v>8428.4699999999993</v>
      </c>
      <c r="AD18420">
        <v>0</v>
      </c>
      <c r="AE18420">
        <v>0</v>
      </c>
      <c r="AF18420">
        <v>265300</v>
      </c>
      <c r="AG18420">
        <v>93</v>
      </c>
      <c r="AH18420">
        <v>4903.3599999999997</v>
      </c>
      <c r="AI18420">
        <v>0</v>
      </c>
      <c r="AJ18420">
        <v>0</v>
      </c>
      <c r="AK18420">
        <v>50000</v>
      </c>
      <c r="AL18420">
        <v>92</v>
      </c>
      <c r="AM18420">
        <v>9276.76</v>
      </c>
      <c r="AN18420">
        <v>0</v>
      </c>
      <c r="AO18420">
        <v>0</v>
      </c>
      <c r="AP18420">
        <v>300000</v>
      </c>
      <c r="AQ18420">
        <v>83</v>
      </c>
      <c r="AR18420">
        <v>5975.26</v>
      </c>
      <c r="AS18420">
        <v>350</v>
      </c>
      <c r="AT18420">
        <v>0</v>
      </c>
      <c r="AU18420">
        <v>100000</v>
      </c>
    </row>
    <row r="18421" spans="1:47" x14ac:dyDescent="0.35">
      <c r="A18421" t="s">
        <v>27</v>
      </c>
      <c r="B18421" t="s">
        <v>1131</v>
      </c>
      <c r="C18421">
        <v>19</v>
      </c>
      <c r="D18421">
        <v>54414.81</v>
      </c>
      <c r="E18421">
        <v>500</v>
      </c>
      <c r="F18421">
        <v>0</v>
      </c>
      <c r="G18421">
        <v>700000</v>
      </c>
      <c r="H18421">
        <v>19</v>
      </c>
      <c r="I18421">
        <v>3192.88</v>
      </c>
      <c r="J18421">
        <v>1500</v>
      </c>
      <c r="K18421">
        <v>0</v>
      </c>
      <c r="L18421">
        <v>18000</v>
      </c>
      <c r="M18421">
        <v>21</v>
      </c>
      <c r="N18421">
        <v>13406.23</v>
      </c>
      <c r="O18421">
        <v>8000</v>
      </c>
      <c r="P18421">
        <v>200</v>
      </c>
      <c r="Q18421">
        <v>100000</v>
      </c>
      <c r="R18421">
        <v>23</v>
      </c>
      <c r="S18421">
        <v>9036.0300000000007</v>
      </c>
      <c r="T18421">
        <v>5000</v>
      </c>
      <c r="U18421">
        <v>0</v>
      </c>
      <c r="V18421">
        <v>24000</v>
      </c>
      <c r="W18421">
        <v>24</v>
      </c>
      <c r="X18421">
        <v>6430.35</v>
      </c>
      <c r="Y18421">
        <v>5000</v>
      </c>
      <c r="Z18421">
        <v>0</v>
      </c>
      <c r="AA18421">
        <v>60000</v>
      </c>
      <c r="AB18421">
        <v>20</v>
      </c>
      <c r="AC18421">
        <v>19137.509999999998</v>
      </c>
      <c r="AD18421">
        <v>6000</v>
      </c>
      <c r="AE18421">
        <v>0</v>
      </c>
      <c r="AF18421">
        <v>120000</v>
      </c>
      <c r="AG18421">
        <v>16</v>
      </c>
      <c r="AH18421">
        <v>8594.19</v>
      </c>
      <c r="AI18421">
        <v>0</v>
      </c>
      <c r="AJ18421">
        <v>0</v>
      </c>
      <c r="AK18421">
        <v>100000</v>
      </c>
      <c r="AL18421">
        <v>17</v>
      </c>
      <c r="AM18421">
        <v>14048.68</v>
      </c>
      <c r="AN18421">
        <v>0</v>
      </c>
      <c r="AO18421">
        <v>0</v>
      </c>
      <c r="AP18421">
        <v>100000</v>
      </c>
      <c r="AQ18421">
        <v>13</v>
      </c>
      <c r="AR18421">
        <v>4990.67</v>
      </c>
      <c r="AS18421">
        <v>0</v>
      </c>
      <c r="AT18421">
        <v>0</v>
      </c>
      <c r="AU18421">
        <v>55000</v>
      </c>
    </row>
    <row r="18422" spans="1:47" x14ac:dyDescent="0.35">
      <c r="A18422" t="s">
        <v>28</v>
      </c>
      <c r="B18422" t="s">
        <v>1129</v>
      </c>
      <c r="C18422">
        <v>24</v>
      </c>
      <c r="D18422">
        <v>816.17</v>
      </c>
      <c r="E18422">
        <v>150</v>
      </c>
      <c r="F18422">
        <v>0</v>
      </c>
      <c r="G18422">
        <v>5000</v>
      </c>
      <c r="H18422">
        <v>24</v>
      </c>
      <c r="I18422">
        <v>1416.48</v>
      </c>
      <c r="J18422">
        <v>300</v>
      </c>
      <c r="K18422">
        <v>0</v>
      </c>
      <c r="L18422">
        <v>10000</v>
      </c>
      <c r="M18422">
        <v>31</v>
      </c>
      <c r="N18422">
        <v>8632.5400000000009</v>
      </c>
      <c r="O18422">
        <v>4000</v>
      </c>
      <c r="P18422">
        <v>100</v>
      </c>
      <c r="Q18422">
        <v>50000</v>
      </c>
      <c r="R18422">
        <v>23</v>
      </c>
      <c r="S18422">
        <v>8802.58</v>
      </c>
      <c r="T18422">
        <v>4500</v>
      </c>
      <c r="U18422">
        <v>0</v>
      </c>
      <c r="V18422">
        <v>50000</v>
      </c>
      <c r="W18422">
        <v>23</v>
      </c>
      <c r="X18422">
        <v>3199.5</v>
      </c>
      <c r="Y18422">
        <v>2000</v>
      </c>
      <c r="Z18422">
        <v>0</v>
      </c>
      <c r="AA18422">
        <v>18000</v>
      </c>
      <c r="AB18422">
        <v>18</v>
      </c>
      <c r="AC18422">
        <v>612.67999999999995</v>
      </c>
      <c r="AD18422">
        <v>0</v>
      </c>
      <c r="AE18422">
        <v>0</v>
      </c>
      <c r="AF18422">
        <v>7000</v>
      </c>
      <c r="AG18422">
        <v>20</v>
      </c>
      <c r="AH18422">
        <v>1731.76</v>
      </c>
      <c r="AI18422">
        <v>0</v>
      </c>
      <c r="AJ18422">
        <v>0</v>
      </c>
      <c r="AK18422">
        <v>8000</v>
      </c>
      <c r="AL18422">
        <v>16</v>
      </c>
      <c r="AM18422">
        <v>971.52</v>
      </c>
      <c r="AN18422">
        <v>0</v>
      </c>
      <c r="AO18422">
        <v>0</v>
      </c>
      <c r="AP18422">
        <v>15000</v>
      </c>
      <c r="AQ18422">
        <v>16</v>
      </c>
      <c r="AR18422">
        <v>3519.49</v>
      </c>
      <c r="AS18422">
        <v>500</v>
      </c>
      <c r="AT18422">
        <v>0</v>
      </c>
      <c r="AU18422">
        <v>30000</v>
      </c>
    </row>
    <row r="18423" spans="1:47" x14ac:dyDescent="0.35">
      <c r="A18423" t="s">
        <v>28</v>
      </c>
      <c r="B18423" t="s">
        <v>1130</v>
      </c>
      <c r="C18423">
        <v>90</v>
      </c>
      <c r="D18423">
        <v>14009.53</v>
      </c>
      <c r="E18423">
        <v>600</v>
      </c>
      <c r="F18423">
        <v>0</v>
      </c>
      <c r="G18423">
        <v>500000</v>
      </c>
      <c r="H18423">
        <v>77</v>
      </c>
      <c r="I18423">
        <v>1768.73</v>
      </c>
      <c r="J18423">
        <v>0</v>
      </c>
      <c r="K18423">
        <v>0</v>
      </c>
      <c r="L18423">
        <v>20000</v>
      </c>
      <c r="M18423">
        <v>124</v>
      </c>
      <c r="N18423">
        <v>8552.11</v>
      </c>
      <c r="O18423">
        <v>4200</v>
      </c>
      <c r="P18423">
        <v>0</v>
      </c>
      <c r="Q18423">
        <v>100000</v>
      </c>
      <c r="R18423">
        <v>91</v>
      </c>
      <c r="S18423">
        <v>5477.86</v>
      </c>
      <c r="T18423">
        <v>4000</v>
      </c>
      <c r="U18423">
        <v>0</v>
      </c>
      <c r="V18423">
        <v>30000</v>
      </c>
      <c r="W18423">
        <v>81</v>
      </c>
      <c r="X18423">
        <v>1846.59</v>
      </c>
      <c r="Y18423">
        <v>0</v>
      </c>
      <c r="Z18423">
        <v>0</v>
      </c>
      <c r="AA18423">
        <v>20000</v>
      </c>
      <c r="AB18423">
        <v>79</v>
      </c>
      <c r="AC18423">
        <v>4230.43</v>
      </c>
      <c r="AD18423">
        <v>0</v>
      </c>
      <c r="AE18423">
        <v>0</v>
      </c>
      <c r="AF18423">
        <v>42000</v>
      </c>
      <c r="AG18423">
        <v>75</v>
      </c>
      <c r="AH18423">
        <v>4007.26</v>
      </c>
      <c r="AI18423">
        <v>0</v>
      </c>
      <c r="AJ18423">
        <v>0</v>
      </c>
      <c r="AK18423">
        <v>100000</v>
      </c>
      <c r="AL18423">
        <v>67</v>
      </c>
      <c r="AM18423">
        <v>2380.9899999999998</v>
      </c>
      <c r="AN18423">
        <v>0</v>
      </c>
      <c r="AO18423">
        <v>0</v>
      </c>
      <c r="AP18423">
        <v>40000</v>
      </c>
      <c r="AQ18423">
        <v>79</v>
      </c>
      <c r="AR18423">
        <v>6187.09</v>
      </c>
      <c r="AS18423">
        <v>0</v>
      </c>
      <c r="AT18423">
        <v>0</v>
      </c>
      <c r="AU18423">
        <v>100000</v>
      </c>
    </row>
    <row r="18424" spans="1:47" x14ac:dyDescent="0.35">
      <c r="A18424" t="s">
        <v>28</v>
      </c>
      <c r="B18424" t="s">
        <v>1131</v>
      </c>
      <c r="C18424">
        <v>14</v>
      </c>
      <c r="D18424">
        <v>2034.27</v>
      </c>
      <c r="E18424">
        <v>1500</v>
      </c>
      <c r="F18424">
        <v>0</v>
      </c>
      <c r="G18424">
        <v>10000</v>
      </c>
      <c r="H18424">
        <v>12</v>
      </c>
      <c r="I18424">
        <v>2078.33</v>
      </c>
      <c r="J18424">
        <v>3000</v>
      </c>
      <c r="K18424">
        <v>0</v>
      </c>
      <c r="L18424">
        <v>5000</v>
      </c>
      <c r="M18424">
        <v>23</v>
      </c>
      <c r="N18424">
        <v>7614.23</v>
      </c>
      <c r="O18424">
        <v>5000</v>
      </c>
      <c r="P18424">
        <v>0</v>
      </c>
      <c r="Q18424">
        <v>35000</v>
      </c>
      <c r="R18424">
        <v>19</v>
      </c>
      <c r="S18424">
        <v>7284.49</v>
      </c>
      <c r="T18424">
        <v>5000</v>
      </c>
      <c r="U18424">
        <v>0</v>
      </c>
      <c r="V18424">
        <v>27000</v>
      </c>
      <c r="W18424">
        <v>16</v>
      </c>
      <c r="X18424">
        <v>9001.39</v>
      </c>
      <c r="Y18424">
        <v>550</v>
      </c>
      <c r="Z18424">
        <v>0</v>
      </c>
      <c r="AA18424">
        <v>70000</v>
      </c>
      <c r="AB18424">
        <v>14</v>
      </c>
      <c r="AC18424">
        <v>4407.47</v>
      </c>
      <c r="AD18424">
        <v>0</v>
      </c>
      <c r="AE18424">
        <v>0</v>
      </c>
      <c r="AF18424">
        <v>70000</v>
      </c>
      <c r="AG18424">
        <v>13</v>
      </c>
      <c r="AH18424">
        <v>5190.3100000000004</v>
      </c>
      <c r="AI18424">
        <v>5000</v>
      </c>
      <c r="AJ18424">
        <v>0</v>
      </c>
      <c r="AK18424">
        <v>20000</v>
      </c>
      <c r="AL18424">
        <v>8</v>
      </c>
      <c r="AM18424">
        <v>6448.2</v>
      </c>
      <c r="AN18424">
        <v>0</v>
      </c>
      <c r="AO18424">
        <v>0</v>
      </c>
      <c r="AP18424">
        <v>20000</v>
      </c>
      <c r="AQ18424">
        <v>9</v>
      </c>
      <c r="AR18424">
        <v>1796.63</v>
      </c>
      <c r="AS18424">
        <v>0</v>
      </c>
      <c r="AT18424">
        <v>0</v>
      </c>
      <c r="AU18424">
        <v>15000</v>
      </c>
    </row>
    <row r="18425" spans="1:47" x14ac:dyDescent="0.35">
      <c r="A18425" t="s">
        <v>29</v>
      </c>
      <c r="B18425" t="s">
        <v>1129</v>
      </c>
      <c r="C18425">
        <v>9</v>
      </c>
      <c r="D18425">
        <v>671.3</v>
      </c>
      <c r="E18425">
        <v>0</v>
      </c>
      <c r="F18425">
        <v>0</v>
      </c>
      <c r="G18425">
        <v>2000</v>
      </c>
      <c r="H18425">
        <v>9</v>
      </c>
      <c r="I18425">
        <v>558.39</v>
      </c>
      <c r="J18425">
        <v>1000</v>
      </c>
      <c r="K18425">
        <v>0</v>
      </c>
      <c r="L18425">
        <v>1000</v>
      </c>
      <c r="M18425">
        <v>9</v>
      </c>
      <c r="N18425">
        <v>6038.13</v>
      </c>
      <c r="O18425">
        <v>4000</v>
      </c>
      <c r="P18425">
        <v>0</v>
      </c>
      <c r="Q18425">
        <v>15000</v>
      </c>
      <c r="R18425">
        <v>10</v>
      </c>
      <c r="S18425">
        <v>3651.17</v>
      </c>
      <c r="T18425">
        <v>1000</v>
      </c>
      <c r="U18425">
        <v>0</v>
      </c>
      <c r="V18425">
        <v>15000</v>
      </c>
      <c r="W18425">
        <v>8</v>
      </c>
      <c r="X18425">
        <v>1620.76</v>
      </c>
      <c r="Y18425">
        <v>0</v>
      </c>
      <c r="Z18425">
        <v>0</v>
      </c>
      <c r="AA18425">
        <v>12000</v>
      </c>
      <c r="AB18425">
        <v>10</v>
      </c>
      <c r="AC18425">
        <v>2906.49</v>
      </c>
      <c r="AD18425">
        <v>0</v>
      </c>
      <c r="AE18425">
        <v>0</v>
      </c>
      <c r="AF18425">
        <v>12000</v>
      </c>
      <c r="AG18425">
        <v>9</v>
      </c>
      <c r="AH18425">
        <v>6517.18</v>
      </c>
      <c r="AI18425">
        <v>0</v>
      </c>
      <c r="AJ18425">
        <v>0</v>
      </c>
      <c r="AK18425">
        <v>80000</v>
      </c>
      <c r="AL18425">
        <v>6</v>
      </c>
      <c r="AM18425">
        <v>0</v>
      </c>
      <c r="AN18425">
        <v>0</v>
      </c>
      <c r="AO18425">
        <v>0</v>
      </c>
      <c r="AP18425">
        <v>0</v>
      </c>
      <c r="AQ18425">
        <v>10</v>
      </c>
      <c r="AR18425">
        <v>2971.45</v>
      </c>
      <c r="AS18425">
        <v>500</v>
      </c>
      <c r="AT18425">
        <v>0</v>
      </c>
      <c r="AU18425">
        <v>22000</v>
      </c>
    </row>
    <row r="18426" spans="1:47" x14ac:dyDescent="0.35">
      <c r="A18426" t="s">
        <v>29</v>
      </c>
      <c r="B18426" t="s">
        <v>1130</v>
      </c>
      <c r="C18426">
        <v>116</v>
      </c>
      <c r="D18426">
        <v>12423.21</v>
      </c>
      <c r="E18426">
        <v>2000</v>
      </c>
      <c r="F18426">
        <v>0</v>
      </c>
      <c r="G18426">
        <v>150000</v>
      </c>
      <c r="H18426">
        <v>116</v>
      </c>
      <c r="I18426">
        <v>2482.09</v>
      </c>
      <c r="J18426">
        <v>350</v>
      </c>
      <c r="K18426">
        <v>0</v>
      </c>
      <c r="L18426">
        <v>30000</v>
      </c>
      <c r="M18426">
        <v>155</v>
      </c>
      <c r="N18426">
        <v>12706.42</v>
      </c>
      <c r="O18426">
        <v>5400</v>
      </c>
      <c r="P18426">
        <v>0</v>
      </c>
      <c r="Q18426">
        <v>200000</v>
      </c>
      <c r="R18426">
        <v>117</v>
      </c>
      <c r="S18426">
        <v>6917.06</v>
      </c>
      <c r="T18426">
        <v>5000</v>
      </c>
      <c r="U18426">
        <v>0</v>
      </c>
      <c r="V18426">
        <v>50000</v>
      </c>
      <c r="W18426">
        <v>104</v>
      </c>
      <c r="X18426">
        <v>5293.18</v>
      </c>
      <c r="Y18426">
        <v>2000</v>
      </c>
      <c r="Z18426">
        <v>0</v>
      </c>
      <c r="AA18426">
        <v>100000</v>
      </c>
      <c r="AB18426">
        <v>107</v>
      </c>
      <c r="AC18426">
        <v>11545.73</v>
      </c>
      <c r="AD18426">
        <v>0</v>
      </c>
      <c r="AE18426">
        <v>0</v>
      </c>
      <c r="AF18426">
        <v>100000</v>
      </c>
      <c r="AG18426">
        <v>102</v>
      </c>
      <c r="AH18426">
        <v>10710.89</v>
      </c>
      <c r="AI18426">
        <v>0</v>
      </c>
      <c r="AJ18426">
        <v>0</v>
      </c>
      <c r="AK18426">
        <v>600000</v>
      </c>
      <c r="AL18426">
        <v>87</v>
      </c>
      <c r="AM18426">
        <v>14204.5</v>
      </c>
      <c r="AN18426">
        <v>0</v>
      </c>
      <c r="AO18426">
        <v>0</v>
      </c>
      <c r="AP18426">
        <v>400000</v>
      </c>
      <c r="AQ18426">
        <v>104</v>
      </c>
      <c r="AR18426">
        <v>4410.68</v>
      </c>
      <c r="AS18426">
        <v>0</v>
      </c>
      <c r="AT18426">
        <v>0</v>
      </c>
      <c r="AU18426">
        <v>100000</v>
      </c>
    </row>
    <row r="18427" spans="1:47" x14ac:dyDescent="0.35">
      <c r="A18427" t="s">
        <v>29</v>
      </c>
      <c r="B18427" t="s">
        <v>1131</v>
      </c>
      <c r="C18427">
        <v>14</v>
      </c>
      <c r="D18427">
        <v>2725.37</v>
      </c>
      <c r="E18427">
        <v>1000</v>
      </c>
      <c r="F18427">
        <v>0</v>
      </c>
      <c r="G18427">
        <v>16000</v>
      </c>
      <c r="H18427">
        <v>10</v>
      </c>
      <c r="I18427">
        <v>840.13</v>
      </c>
      <c r="J18427">
        <v>0</v>
      </c>
      <c r="K18427">
        <v>0</v>
      </c>
      <c r="L18427">
        <v>8500</v>
      </c>
      <c r="M18427">
        <v>15</v>
      </c>
      <c r="N18427">
        <v>9774.02</v>
      </c>
      <c r="O18427">
        <v>5000</v>
      </c>
      <c r="P18427">
        <v>2000</v>
      </c>
      <c r="Q18427">
        <v>50000</v>
      </c>
      <c r="R18427">
        <v>13</v>
      </c>
      <c r="S18427">
        <v>6184.45</v>
      </c>
      <c r="T18427">
        <v>4000</v>
      </c>
      <c r="U18427">
        <v>0</v>
      </c>
      <c r="V18427">
        <v>20000</v>
      </c>
      <c r="W18427">
        <v>13</v>
      </c>
      <c r="X18427">
        <v>3629.78</v>
      </c>
      <c r="Y18427">
        <v>3000</v>
      </c>
      <c r="Z18427">
        <v>1000</v>
      </c>
      <c r="AA18427">
        <v>17000</v>
      </c>
      <c r="AB18427">
        <v>12</v>
      </c>
      <c r="AC18427">
        <v>3377.11</v>
      </c>
      <c r="AD18427">
        <v>3000</v>
      </c>
      <c r="AE18427">
        <v>0</v>
      </c>
      <c r="AF18427">
        <v>10000</v>
      </c>
      <c r="AG18427">
        <v>10</v>
      </c>
      <c r="AH18427">
        <v>523.22</v>
      </c>
      <c r="AI18427">
        <v>0</v>
      </c>
      <c r="AJ18427">
        <v>0</v>
      </c>
      <c r="AK18427">
        <v>5000</v>
      </c>
      <c r="AL18427">
        <v>11</v>
      </c>
      <c r="AM18427">
        <v>14857.66</v>
      </c>
      <c r="AN18427">
        <v>0</v>
      </c>
      <c r="AO18427">
        <v>0</v>
      </c>
      <c r="AP18427">
        <v>100000</v>
      </c>
      <c r="AQ18427">
        <v>11</v>
      </c>
      <c r="AR18427">
        <v>16020.23</v>
      </c>
      <c r="AS18427">
        <v>0</v>
      </c>
      <c r="AT18427">
        <v>0</v>
      </c>
      <c r="AU18427">
        <v>100000</v>
      </c>
    </row>
    <row r="18428" spans="1:47" x14ac:dyDescent="0.35">
      <c r="A18428" t="s">
        <v>30</v>
      </c>
      <c r="B18428" t="s">
        <v>1129</v>
      </c>
      <c r="C18428">
        <v>6</v>
      </c>
      <c r="D18428">
        <v>19750.28</v>
      </c>
      <c r="E18428">
        <v>6000</v>
      </c>
      <c r="F18428">
        <v>0</v>
      </c>
      <c r="G18428">
        <v>100000</v>
      </c>
      <c r="H18428">
        <v>8</v>
      </c>
      <c r="I18428">
        <v>6020.77</v>
      </c>
      <c r="J18428">
        <v>4000</v>
      </c>
      <c r="K18428">
        <v>0</v>
      </c>
      <c r="L18428">
        <v>20000</v>
      </c>
      <c r="M18428">
        <v>12</v>
      </c>
      <c r="N18428">
        <v>15777.67</v>
      </c>
      <c r="O18428">
        <v>5000</v>
      </c>
      <c r="P18428">
        <v>500</v>
      </c>
      <c r="Q18428">
        <v>60000</v>
      </c>
      <c r="R18428">
        <v>11</v>
      </c>
      <c r="S18428">
        <v>4589.8</v>
      </c>
      <c r="T18428">
        <v>3000</v>
      </c>
      <c r="U18428">
        <v>300</v>
      </c>
      <c r="V18428">
        <v>15000</v>
      </c>
      <c r="W18428">
        <v>9</v>
      </c>
      <c r="X18428">
        <v>8371.67</v>
      </c>
      <c r="Y18428">
        <v>3000</v>
      </c>
      <c r="Z18428">
        <v>0</v>
      </c>
      <c r="AA18428">
        <v>20000</v>
      </c>
      <c r="AB18428">
        <v>5</v>
      </c>
      <c r="AC18428">
        <v>6595.36</v>
      </c>
      <c r="AD18428">
        <v>0</v>
      </c>
      <c r="AE18428">
        <v>0</v>
      </c>
      <c r="AF18428">
        <v>20000</v>
      </c>
      <c r="AG18428">
        <v>8</v>
      </c>
      <c r="AH18428">
        <v>4682</v>
      </c>
      <c r="AI18428">
        <v>6000</v>
      </c>
      <c r="AJ18428">
        <v>0</v>
      </c>
      <c r="AK18428">
        <v>12000</v>
      </c>
      <c r="AL18428">
        <v>5</v>
      </c>
      <c r="AM18428">
        <v>23324.3</v>
      </c>
      <c r="AN18428">
        <v>0</v>
      </c>
      <c r="AO18428">
        <v>0</v>
      </c>
      <c r="AP18428">
        <v>100000</v>
      </c>
      <c r="AQ18428">
        <v>8</v>
      </c>
      <c r="AR18428">
        <v>7866.29</v>
      </c>
      <c r="AS18428">
        <v>5000</v>
      </c>
      <c r="AT18428">
        <v>0</v>
      </c>
      <c r="AU18428">
        <v>20000</v>
      </c>
    </row>
    <row r="18429" spans="1:47" x14ac:dyDescent="0.35">
      <c r="A18429" t="s">
        <v>30</v>
      </c>
      <c r="B18429" t="s">
        <v>1130</v>
      </c>
      <c r="C18429">
        <v>90</v>
      </c>
      <c r="D18429">
        <v>11960.13</v>
      </c>
      <c r="E18429">
        <v>0</v>
      </c>
      <c r="F18429">
        <v>0</v>
      </c>
      <c r="G18429">
        <v>100000</v>
      </c>
      <c r="H18429">
        <v>90</v>
      </c>
      <c r="I18429">
        <v>3033.25</v>
      </c>
      <c r="J18429">
        <v>0</v>
      </c>
      <c r="K18429">
        <v>0</v>
      </c>
      <c r="L18429">
        <v>50000</v>
      </c>
      <c r="M18429">
        <v>140</v>
      </c>
      <c r="N18429">
        <v>10656.2</v>
      </c>
      <c r="O18429">
        <v>6000</v>
      </c>
      <c r="P18429">
        <v>0</v>
      </c>
      <c r="Q18429">
        <v>100000</v>
      </c>
      <c r="R18429">
        <v>121</v>
      </c>
      <c r="S18429">
        <v>7291.84</v>
      </c>
      <c r="T18429">
        <v>4000</v>
      </c>
      <c r="U18429">
        <v>0</v>
      </c>
      <c r="V18429">
        <v>80000</v>
      </c>
      <c r="W18429">
        <v>106</v>
      </c>
      <c r="X18429">
        <v>5084.46</v>
      </c>
      <c r="Y18429">
        <v>500</v>
      </c>
      <c r="Z18429">
        <v>0</v>
      </c>
      <c r="AA18429">
        <v>100000</v>
      </c>
      <c r="AB18429">
        <v>96</v>
      </c>
      <c r="AC18429">
        <v>12434.59</v>
      </c>
      <c r="AD18429">
        <v>0</v>
      </c>
      <c r="AE18429">
        <v>0</v>
      </c>
      <c r="AF18429">
        <v>300000</v>
      </c>
      <c r="AG18429">
        <v>88</v>
      </c>
      <c r="AH18429">
        <v>7273.47</v>
      </c>
      <c r="AI18429">
        <v>0</v>
      </c>
      <c r="AJ18429">
        <v>0</v>
      </c>
      <c r="AK18429">
        <v>300000</v>
      </c>
      <c r="AL18429">
        <v>76</v>
      </c>
      <c r="AM18429">
        <v>9688.92</v>
      </c>
      <c r="AN18429">
        <v>0</v>
      </c>
      <c r="AO18429">
        <v>0</v>
      </c>
      <c r="AP18429">
        <v>100000</v>
      </c>
      <c r="AQ18429">
        <v>84</v>
      </c>
      <c r="AR18429">
        <v>3162.05</v>
      </c>
      <c r="AS18429">
        <v>0</v>
      </c>
      <c r="AT18429">
        <v>0</v>
      </c>
      <c r="AU18429">
        <v>60000</v>
      </c>
    </row>
    <row r="18430" spans="1:47" x14ac:dyDescent="0.35">
      <c r="A18430" t="s">
        <v>30</v>
      </c>
      <c r="B18430" t="s">
        <v>1131</v>
      </c>
      <c r="C18430">
        <v>10</v>
      </c>
      <c r="D18430">
        <v>15902.91</v>
      </c>
      <c r="E18430">
        <v>0</v>
      </c>
      <c r="F18430">
        <v>0</v>
      </c>
      <c r="G18430">
        <v>100000</v>
      </c>
      <c r="H18430">
        <v>14</v>
      </c>
      <c r="I18430">
        <v>3208.73</v>
      </c>
      <c r="J18430">
        <v>0</v>
      </c>
      <c r="K18430">
        <v>0</v>
      </c>
      <c r="L18430">
        <v>50000</v>
      </c>
      <c r="M18430">
        <v>17</v>
      </c>
      <c r="N18430">
        <v>6866.6</v>
      </c>
      <c r="O18430">
        <v>2000</v>
      </c>
      <c r="P18430">
        <v>500</v>
      </c>
      <c r="Q18430">
        <v>50000</v>
      </c>
      <c r="R18430">
        <v>16</v>
      </c>
      <c r="S18430">
        <v>3878.58</v>
      </c>
      <c r="T18430">
        <v>2000</v>
      </c>
      <c r="U18430">
        <v>0</v>
      </c>
      <c r="V18430">
        <v>20000</v>
      </c>
      <c r="W18430">
        <v>12</v>
      </c>
      <c r="X18430">
        <v>1241.31</v>
      </c>
      <c r="Y18430">
        <v>0</v>
      </c>
      <c r="Z18430">
        <v>0</v>
      </c>
      <c r="AA18430">
        <v>12000</v>
      </c>
      <c r="AB18430">
        <v>8</v>
      </c>
      <c r="AC18430">
        <v>1998.64</v>
      </c>
      <c r="AD18430">
        <v>0</v>
      </c>
      <c r="AE18430">
        <v>0</v>
      </c>
      <c r="AF18430">
        <v>18000</v>
      </c>
      <c r="AG18430">
        <v>8</v>
      </c>
      <c r="AH18430">
        <v>1497.66</v>
      </c>
      <c r="AI18430">
        <v>0</v>
      </c>
      <c r="AJ18430">
        <v>0</v>
      </c>
      <c r="AK18430">
        <v>5000</v>
      </c>
      <c r="AL18430">
        <v>11</v>
      </c>
      <c r="AM18430">
        <v>7183.66</v>
      </c>
      <c r="AN18430">
        <v>0</v>
      </c>
      <c r="AO18430">
        <v>0</v>
      </c>
      <c r="AP18430">
        <v>100000</v>
      </c>
      <c r="AQ18430">
        <v>8</v>
      </c>
      <c r="AR18430">
        <v>7628.38</v>
      </c>
      <c r="AS18430">
        <v>5700</v>
      </c>
      <c r="AT18430">
        <v>0</v>
      </c>
      <c r="AU18430">
        <v>20000</v>
      </c>
    </row>
    <row r="18431" spans="1:47" x14ac:dyDescent="0.35">
      <c r="A18431" t="s">
        <v>31</v>
      </c>
      <c r="B18431" t="s">
        <v>1129</v>
      </c>
      <c r="C18431">
        <v>16</v>
      </c>
      <c r="D18431">
        <v>921.74</v>
      </c>
      <c r="E18431">
        <v>0</v>
      </c>
      <c r="F18431">
        <v>0</v>
      </c>
      <c r="G18431">
        <v>5200</v>
      </c>
      <c r="H18431">
        <v>16</v>
      </c>
      <c r="I18431">
        <v>382.57</v>
      </c>
      <c r="J18431">
        <v>0</v>
      </c>
      <c r="K18431">
        <v>0</v>
      </c>
      <c r="L18431">
        <v>4000</v>
      </c>
      <c r="M18431">
        <v>24</v>
      </c>
      <c r="N18431">
        <v>7822.26</v>
      </c>
      <c r="O18431">
        <v>3000</v>
      </c>
      <c r="P18431">
        <v>0</v>
      </c>
      <c r="Q18431">
        <v>55000</v>
      </c>
      <c r="R18431">
        <v>18</v>
      </c>
      <c r="S18431">
        <v>2799.45</v>
      </c>
      <c r="T18431">
        <v>200</v>
      </c>
      <c r="U18431">
        <v>0</v>
      </c>
      <c r="V18431">
        <v>20000</v>
      </c>
      <c r="W18431">
        <v>15</v>
      </c>
      <c r="X18431">
        <v>258.99</v>
      </c>
      <c r="Y18431">
        <v>0</v>
      </c>
      <c r="Z18431">
        <v>0</v>
      </c>
      <c r="AA18431">
        <v>4000</v>
      </c>
      <c r="AB18431">
        <v>14</v>
      </c>
      <c r="AC18431">
        <v>1398.98</v>
      </c>
      <c r="AD18431">
        <v>0</v>
      </c>
      <c r="AE18431">
        <v>0</v>
      </c>
      <c r="AF18431">
        <v>18000</v>
      </c>
      <c r="AG18431">
        <v>12</v>
      </c>
      <c r="AH18431">
        <v>2344.1</v>
      </c>
      <c r="AI18431">
        <v>0</v>
      </c>
      <c r="AJ18431">
        <v>0</v>
      </c>
      <c r="AK18431">
        <v>30000</v>
      </c>
      <c r="AL18431">
        <v>14</v>
      </c>
      <c r="AM18431">
        <v>401.32</v>
      </c>
      <c r="AN18431">
        <v>0</v>
      </c>
      <c r="AO18431">
        <v>0</v>
      </c>
      <c r="AP18431">
        <v>6000</v>
      </c>
      <c r="AQ18431">
        <v>13</v>
      </c>
      <c r="AR18431">
        <v>3227.03</v>
      </c>
      <c r="AS18431">
        <v>0</v>
      </c>
      <c r="AT18431">
        <v>0</v>
      </c>
      <c r="AU18431">
        <v>100000</v>
      </c>
    </row>
    <row r="18432" spans="1:47" x14ac:dyDescent="0.35">
      <c r="A18432" t="s">
        <v>31</v>
      </c>
      <c r="B18432" t="s">
        <v>1130</v>
      </c>
      <c r="C18432">
        <v>52</v>
      </c>
      <c r="D18432">
        <v>4145.99</v>
      </c>
      <c r="E18432">
        <v>0</v>
      </c>
      <c r="F18432">
        <v>0</v>
      </c>
      <c r="G18432">
        <v>30000</v>
      </c>
      <c r="H18432">
        <v>48</v>
      </c>
      <c r="I18432">
        <v>501.92</v>
      </c>
      <c r="J18432">
        <v>0</v>
      </c>
      <c r="K18432">
        <v>0</v>
      </c>
      <c r="L18432">
        <v>7500</v>
      </c>
      <c r="M18432">
        <v>80</v>
      </c>
      <c r="N18432">
        <v>8870.2099999999991</v>
      </c>
      <c r="O18432">
        <v>4000</v>
      </c>
      <c r="P18432">
        <v>0</v>
      </c>
      <c r="Q18432">
        <v>60000</v>
      </c>
      <c r="R18432">
        <v>55</v>
      </c>
      <c r="S18432">
        <v>1802.84</v>
      </c>
      <c r="T18432">
        <v>300</v>
      </c>
      <c r="U18432">
        <v>0</v>
      </c>
      <c r="V18432">
        <v>10000</v>
      </c>
      <c r="W18432">
        <v>44</v>
      </c>
      <c r="X18432">
        <v>1055.9000000000001</v>
      </c>
      <c r="Y18432">
        <v>0</v>
      </c>
      <c r="Z18432">
        <v>0</v>
      </c>
      <c r="AA18432">
        <v>13000</v>
      </c>
      <c r="AB18432">
        <v>57</v>
      </c>
      <c r="AC18432">
        <v>2815.98</v>
      </c>
      <c r="AD18432">
        <v>0</v>
      </c>
      <c r="AE18432">
        <v>0</v>
      </c>
      <c r="AF18432">
        <v>20000</v>
      </c>
      <c r="AG18432">
        <v>50</v>
      </c>
      <c r="AH18432">
        <v>2637.55</v>
      </c>
      <c r="AI18432">
        <v>0</v>
      </c>
      <c r="AJ18432">
        <v>0</v>
      </c>
      <c r="AK18432">
        <v>29750</v>
      </c>
      <c r="AL18432">
        <v>49</v>
      </c>
      <c r="AM18432">
        <v>3620.81</v>
      </c>
      <c r="AN18432">
        <v>0</v>
      </c>
      <c r="AO18432">
        <v>0</v>
      </c>
      <c r="AP18432">
        <v>200000</v>
      </c>
      <c r="AQ18432">
        <v>51</v>
      </c>
      <c r="AR18432">
        <v>3845.59</v>
      </c>
      <c r="AS18432">
        <v>0</v>
      </c>
      <c r="AT18432">
        <v>0</v>
      </c>
      <c r="AU18432">
        <v>37000</v>
      </c>
    </row>
    <row r="18433" spans="1:47" x14ac:dyDescent="0.35">
      <c r="A18433" t="s">
        <v>31</v>
      </c>
      <c r="B18433" t="s">
        <v>1131</v>
      </c>
      <c r="C18433">
        <v>54</v>
      </c>
      <c r="D18433">
        <v>15340.86</v>
      </c>
      <c r="E18433">
        <v>1000</v>
      </c>
      <c r="F18433">
        <v>0</v>
      </c>
      <c r="G18433">
        <v>280000</v>
      </c>
      <c r="H18433">
        <v>50</v>
      </c>
      <c r="I18433">
        <v>1501.81</v>
      </c>
      <c r="J18433">
        <v>0</v>
      </c>
      <c r="K18433">
        <v>0</v>
      </c>
      <c r="L18433">
        <v>10000</v>
      </c>
      <c r="M18433">
        <v>69</v>
      </c>
      <c r="N18433">
        <v>8891.4500000000007</v>
      </c>
      <c r="O18433">
        <v>5000</v>
      </c>
      <c r="P18433">
        <v>0</v>
      </c>
      <c r="Q18433">
        <v>120000</v>
      </c>
      <c r="R18433">
        <v>64</v>
      </c>
      <c r="S18433">
        <v>5473.52</v>
      </c>
      <c r="T18433">
        <v>2000</v>
      </c>
      <c r="U18433">
        <v>0</v>
      </c>
      <c r="V18433">
        <v>100000</v>
      </c>
      <c r="W18433">
        <v>49</v>
      </c>
      <c r="X18433">
        <v>4650.28</v>
      </c>
      <c r="Y18433">
        <v>0</v>
      </c>
      <c r="Z18433">
        <v>0</v>
      </c>
      <c r="AA18433">
        <v>90000</v>
      </c>
      <c r="AB18433">
        <v>44</v>
      </c>
      <c r="AC18433">
        <v>9763.98</v>
      </c>
      <c r="AD18433">
        <v>0</v>
      </c>
      <c r="AE18433">
        <v>0</v>
      </c>
      <c r="AF18433">
        <v>80000</v>
      </c>
      <c r="AG18433">
        <v>55</v>
      </c>
      <c r="AH18433">
        <v>4502.24</v>
      </c>
      <c r="AI18433">
        <v>1000</v>
      </c>
      <c r="AJ18433">
        <v>0</v>
      </c>
      <c r="AK18433">
        <v>42600</v>
      </c>
      <c r="AL18433">
        <v>43</v>
      </c>
      <c r="AM18433">
        <v>2017.89</v>
      </c>
      <c r="AN18433">
        <v>0</v>
      </c>
      <c r="AO18433">
        <v>0</v>
      </c>
      <c r="AP18433">
        <v>50000</v>
      </c>
      <c r="AQ18433">
        <v>46</v>
      </c>
      <c r="AR18433">
        <v>3343.72</v>
      </c>
      <c r="AS18433">
        <v>0</v>
      </c>
      <c r="AT18433">
        <v>0</v>
      </c>
      <c r="AU18433">
        <v>42000</v>
      </c>
    </row>
    <row r="18434" spans="1:47" x14ac:dyDescent="0.35">
      <c r="A18434" t="s">
        <v>32</v>
      </c>
      <c r="B18434" t="s">
        <v>1129</v>
      </c>
      <c r="C18434">
        <v>420</v>
      </c>
      <c r="D18434">
        <v>3162.57</v>
      </c>
      <c r="E18434">
        <v>0</v>
      </c>
      <c r="F18434">
        <v>0</v>
      </c>
      <c r="G18434">
        <v>100000</v>
      </c>
      <c r="H18434">
        <v>431</v>
      </c>
      <c r="I18434">
        <v>1630.15</v>
      </c>
      <c r="J18434">
        <v>500</v>
      </c>
      <c r="K18434">
        <v>0</v>
      </c>
      <c r="L18434">
        <v>50000</v>
      </c>
      <c r="M18434">
        <v>588</v>
      </c>
      <c r="N18434">
        <v>10816.35</v>
      </c>
      <c r="O18434">
        <v>6000</v>
      </c>
      <c r="P18434">
        <v>0</v>
      </c>
      <c r="Q18434">
        <v>150000</v>
      </c>
      <c r="R18434">
        <v>505</v>
      </c>
      <c r="S18434">
        <v>6438.87</v>
      </c>
      <c r="T18434">
        <v>4000</v>
      </c>
      <c r="U18434">
        <v>0</v>
      </c>
      <c r="V18434">
        <v>100000</v>
      </c>
      <c r="W18434">
        <v>439</v>
      </c>
      <c r="X18434">
        <v>3768.61</v>
      </c>
      <c r="Y18434">
        <v>500</v>
      </c>
      <c r="Z18434">
        <v>0</v>
      </c>
      <c r="AA18434">
        <v>60000</v>
      </c>
      <c r="AB18434">
        <v>394</v>
      </c>
      <c r="AC18434">
        <v>4655.58</v>
      </c>
      <c r="AD18434">
        <v>0</v>
      </c>
      <c r="AE18434">
        <v>0</v>
      </c>
      <c r="AF18434">
        <v>240000</v>
      </c>
      <c r="AG18434">
        <v>390</v>
      </c>
      <c r="AH18434">
        <v>4855.1499999999996</v>
      </c>
      <c r="AI18434">
        <v>0</v>
      </c>
      <c r="AJ18434">
        <v>0</v>
      </c>
      <c r="AK18434">
        <v>100000</v>
      </c>
      <c r="AL18434">
        <v>345</v>
      </c>
      <c r="AM18434">
        <v>3662.51</v>
      </c>
      <c r="AN18434">
        <v>0</v>
      </c>
      <c r="AO18434">
        <v>0</v>
      </c>
      <c r="AP18434">
        <v>300000</v>
      </c>
      <c r="AQ18434">
        <v>362</v>
      </c>
      <c r="AR18434">
        <v>4932.63</v>
      </c>
      <c r="AS18434">
        <v>0</v>
      </c>
      <c r="AT18434">
        <v>0</v>
      </c>
      <c r="AU18434">
        <v>100000</v>
      </c>
    </row>
    <row r="18435" spans="1:47" x14ac:dyDescent="0.35">
      <c r="A18435" t="s">
        <v>32</v>
      </c>
      <c r="B18435" t="s">
        <v>1130</v>
      </c>
      <c r="C18435">
        <v>1950</v>
      </c>
      <c r="D18435">
        <v>8919.43</v>
      </c>
      <c r="E18435">
        <v>350</v>
      </c>
      <c r="F18435">
        <v>0</v>
      </c>
      <c r="G18435">
        <v>1000000</v>
      </c>
      <c r="H18435">
        <v>1834</v>
      </c>
      <c r="I18435">
        <v>1933.42</v>
      </c>
      <c r="J18435">
        <v>0</v>
      </c>
      <c r="K18435">
        <v>0</v>
      </c>
      <c r="L18435">
        <v>150000</v>
      </c>
      <c r="M18435">
        <v>2765</v>
      </c>
      <c r="N18435">
        <v>8917.77</v>
      </c>
      <c r="O18435">
        <v>5000</v>
      </c>
      <c r="P18435">
        <v>0</v>
      </c>
      <c r="Q18435">
        <v>400000</v>
      </c>
      <c r="R18435">
        <v>2191</v>
      </c>
      <c r="S18435">
        <v>5631.08</v>
      </c>
      <c r="T18435">
        <v>3000</v>
      </c>
      <c r="U18435">
        <v>0</v>
      </c>
      <c r="V18435">
        <v>100000</v>
      </c>
      <c r="W18435">
        <v>1887</v>
      </c>
      <c r="X18435">
        <v>4653.5200000000004</v>
      </c>
      <c r="Y18435">
        <v>0</v>
      </c>
      <c r="Z18435">
        <v>0</v>
      </c>
      <c r="AA18435">
        <v>320000</v>
      </c>
      <c r="AB18435">
        <v>1877</v>
      </c>
      <c r="AC18435">
        <v>6769.22</v>
      </c>
      <c r="AD18435">
        <v>0</v>
      </c>
      <c r="AE18435">
        <v>0</v>
      </c>
      <c r="AF18435">
        <v>380000</v>
      </c>
      <c r="AG18435">
        <v>1738</v>
      </c>
      <c r="AH18435">
        <v>4021.46</v>
      </c>
      <c r="AI18435">
        <v>0</v>
      </c>
      <c r="AJ18435">
        <v>0</v>
      </c>
      <c r="AK18435">
        <v>600000</v>
      </c>
      <c r="AL18435">
        <v>1571</v>
      </c>
      <c r="AM18435">
        <v>6072.39</v>
      </c>
      <c r="AN18435">
        <v>0</v>
      </c>
      <c r="AO18435">
        <v>0</v>
      </c>
      <c r="AP18435">
        <v>400000</v>
      </c>
      <c r="AQ18435">
        <v>1732</v>
      </c>
      <c r="AR18435">
        <v>5531.92</v>
      </c>
      <c r="AS18435">
        <v>0</v>
      </c>
      <c r="AT18435">
        <v>0</v>
      </c>
      <c r="AU18435">
        <v>120000</v>
      </c>
    </row>
    <row r="18436" spans="1:47" x14ac:dyDescent="0.35">
      <c r="A18436" t="s">
        <v>32</v>
      </c>
      <c r="B18436" t="s">
        <v>1131</v>
      </c>
      <c r="C18436">
        <v>553</v>
      </c>
      <c r="D18436">
        <v>13094.45</v>
      </c>
      <c r="E18436">
        <v>1000</v>
      </c>
      <c r="F18436">
        <v>0</v>
      </c>
      <c r="G18436">
        <v>700000</v>
      </c>
      <c r="H18436">
        <v>532</v>
      </c>
      <c r="I18436">
        <v>3291.43</v>
      </c>
      <c r="J18436">
        <v>0</v>
      </c>
      <c r="K18436">
        <v>0</v>
      </c>
      <c r="L18436">
        <v>60000</v>
      </c>
      <c r="M18436">
        <v>778</v>
      </c>
      <c r="N18436">
        <v>14914.25</v>
      </c>
      <c r="O18436">
        <v>6000</v>
      </c>
      <c r="P18436">
        <v>0</v>
      </c>
      <c r="Q18436">
        <v>700000</v>
      </c>
      <c r="R18436">
        <v>676</v>
      </c>
      <c r="S18436">
        <v>9590.33</v>
      </c>
      <c r="T18436">
        <v>5000</v>
      </c>
      <c r="U18436">
        <v>0</v>
      </c>
      <c r="V18436">
        <v>100000</v>
      </c>
      <c r="W18436">
        <v>592</v>
      </c>
      <c r="X18436">
        <v>7381.21</v>
      </c>
      <c r="Y18436">
        <v>1400</v>
      </c>
      <c r="Z18436">
        <v>0</v>
      </c>
      <c r="AA18436">
        <v>200000</v>
      </c>
      <c r="AB18436">
        <v>509</v>
      </c>
      <c r="AC18436">
        <v>7590.14</v>
      </c>
      <c r="AD18436">
        <v>0</v>
      </c>
      <c r="AE18436">
        <v>0</v>
      </c>
      <c r="AF18436">
        <v>200000</v>
      </c>
      <c r="AG18436">
        <v>511</v>
      </c>
      <c r="AH18436">
        <v>9662.6200000000008</v>
      </c>
      <c r="AI18436">
        <v>0</v>
      </c>
      <c r="AJ18436">
        <v>0</v>
      </c>
      <c r="AK18436">
        <v>500000</v>
      </c>
      <c r="AL18436">
        <v>447</v>
      </c>
      <c r="AM18436">
        <v>14204.64</v>
      </c>
      <c r="AN18436">
        <v>0</v>
      </c>
      <c r="AO18436">
        <v>0</v>
      </c>
      <c r="AP18436">
        <v>340000</v>
      </c>
      <c r="AQ18436">
        <v>491</v>
      </c>
      <c r="AR18436">
        <v>8188.95</v>
      </c>
      <c r="AS18436">
        <v>0</v>
      </c>
      <c r="AT18436">
        <v>0</v>
      </c>
      <c r="AU18436">
        <v>100000</v>
      </c>
    </row>
    <row r="18438" spans="1:47" x14ac:dyDescent="0.35">
      <c r="A18438" t="s">
        <v>1893</v>
      </c>
    </row>
    <row r="18439" spans="1:47" x14ac:dyDescent="0.35">
      <c r="A18439" t="s">
        <v>2</v>
      </c>
      <c r="B18439" t="s">
        <v>1150</v>
      </c>
      <c r="C18439" t="s">
        <v>1846</v>
      </c>
      <c r="D18439" t="s">
        <v>1847</v>
      </c>
      <c r="E18439" t="s">
        <v>1848</v>
      </c>
      <c r="F18439" t="s">
        <v>1849</v>
      </c>
      <c r="G18439" t="s">
        <v>1850</v>
      </c>
      <c r="H18439" t="s">
        <v>1851</v>
      </c>
      <c r="I18439" t="s">
        <v>1852</v>
      </c>
      <c r="J18439" t="s">
        <v>1853</v>
      </c>
      <c r="K18439" t="s">
        <v>1854</v>
      </c>
      <c r="L18439" t="s">
        <v>1855</v>
      </c>
      <c r="M18439" t="s">
        <v>1856</v>
      </c>
      <c r="N18439" t="s">
        <v>1857</v>
      </c>
      <c r="O18439" t="s">
        <v>1858</v>
      </c>
      <c r="P18439" t="s">
        <v>1859</v>
      </c>
      <c r="Q18439" t="s">
        <v>1860</v>
      </c>
      <c r="R18439" t="s">
        <v>1861</v>
      </c>
      <c r="S18439" t="s">
        <v>1862</v>
      </c>
      <c r="T18439" t="s">
        <v>1863</v>
      </c>
      <c r="U18439" t="s">
        <v>1864</v>
      </c>
      <c r="V18439" t="s">
        <v>1865</v>
      </c>
      <c r="W18439" t="s">
        <v>1866</v>
      </c>
      <c r="X18439" t="s">
        <v>1867</v>
      </c>
      <c r="Y18439" t="s">
        <v>1868</v>
      </c>
      <c r="Z18439" t="s">
        <v>1869</v>
      </c>
      <c r="AA18439" t="s">
        <v>1870</v>
      </c>
      <c r="AB18439" t="s">
        <v>1871</v>
      </c>
      <c r="AC18439" t="s">
        <v>1872</v>
      </c>
      <c r="AD18439" t="s">
        <v>1873</v>
      </c>
      <c r="AE18439" t="s">
        <v>1874</v>
      </c>
      <c r="AF18439" t="s">
        <v>1875</v>
      </c>
      <c r="AG18439" t="s">
        <v>1876</v>
      </c>
      <c r="AH18439" t="s">
        <v>1877</v>
      </c>
      <c r="AI18439" t="s">
        <v>1878</v>
      </c>
      <c r="AJ18439" t="s">
        <v>1879</v>
      </c>
      <c r="AK18439" t="s">
        <v>1880</v>
      </c>
      <c r="AL18439" t="s">
        <v>1881</v>
      </c>
      <c r="AM18439" t="s">
        <v>1882</v>
      </c>
      <c r="AN18439" t="s">
        <v>1883</v>
      </c>
      <c r="AO18439" t="s">
        <v>1884</v>
      </c>
      <c r="AP18439" t="s">
        <v>1885</v>
      </c>
      <c r="AQ18439" t="s">
        <v>1886</v>
      </c>
      <c r="AR18439" t="s">
        <v>1887</v>
      </c>
      <c r="AS18439" t="s">
        <v>1888</v>
      </c>
      <c r="AT18439" t="s">
        <v>1889</v>
      </c>
      <c r="AU18439" t="s">
        <v>1890</v>
      </c>
    </row>
    <row r="18440" spans="1:47" x14ac:dyDescent="0.35">
      <c r="A18440" t="s">
        <v>8</v>
      </c>
      <c r="B18440" t="s">
        <v>1151</v>
      </c>
      <c r="C18440">
        <v>84</v>
      </c>
      <c r="D18440">
        <v>5348.69</v>
      </c>
      <c r="E18440">
        <v>1000</v>
      </c>
      <c r="F18440">
        <v>0</v>
      </c>
      <c r="G18440">
        <v>100000</v>
      </c>
      <c r="H18440">
        <v>77</v>
      </c>
      <c r="I18440">
        <v>654.30999999999995</v>
      </c>
      <c r="J18440">
        <v>0</v>
      </c>
      <c r="K18440">
        <v>0</v>
      </c>
      <c r="L18440">
        <v>20000</v>
      </c>
      <c r="M18440">
        <v>110</v>
      </c>
      <c r="N18440">
        <v>7368.82</v>
      </c>
      <c r="O18440">
        <v>4000</v>
      </c>
      <c r="P18440">
        <v>0</v>
      </c>
      <c r="Q18440">
        <v>60000</v>
      </c>
      <c r="R18440">
        <v>97</v>
      </c>
      <c r="S18440">
        <v>6565.9</v>
      </c>
      <c r="T18440">
        <v>2000</v>
      </c>
      <c r="U18440">
        <v>0</v>
      </c>
      <c r="V18440">
        <v>80000</v>
      </c>
      <c r="W18440">
        <v>82</v>
      </c>
      <c r="X18440">
        <v>3217.25</v>
      </c>
      <c r="Y18440">
        <v>0</v>
      </c>
      <c r="Z18440">
        <v>0</v>
      </c>
      <c r="AA18440">
        <v>50000</v>
      </c>
      <c r="AB18440">
        <v>80</v>
      </c>
      <c r="AC18440">
        <v>2892.34</v>
      </c>
      <c r="AD18440">
        <v>0</v>
      </c>
      <c r="AE18440">
        <v>0</v>
      </c>
      <c r="AF18440">
        <v>30000</v>
      </c>
      <c r="AG18440">
        <v>80</v>
      </c>
      <c r="AH18440">
        <v>1764.23</v>
      </c>
      <c r="AI18440">
        <v>0</v>
      </c>
      <c r="AJ18440">
        <v>0</v>
      </c>
      <c r="AK18440">
        <v>30000</v>
      </c>
      <c r="AL18440">
        <v>72</v>
      </c>
      <c r="AM18440">
        <v>1771.39</v>
      </c>
      <c r="AN18440">
        <v>0</v>
      </c>
      <c r="AO18440">
        <v>0</v>
      </c>
      <c r="AP18440">
        <v>50000</v>
      </c>
      <c r="AQ18440">
        <v>74</v>
      </c>
      <c r="AR18440">
        <v>4398.5</v>
      </c>
      <c r="AS18440">
        <v>0</v>
      </c>
      <c r="AT18440">
        <v>0</v>
      </c>
      <c r="AU18440">
        <v>45000</v>
      </c>
    </row>
    <row r="18441" spans="1:47" x14ac:dyDescent="0.35">
      <c r="A18441" t="s">
        <v>8</v>
      </c>
      <c r="B18441" t="s">
        <v>1152</v>
      </c>
      <c r="C18441">
        <v>34</v>
      </c>
      <c r="D18441">
        <v>6153.17</v>
      </c>
      <c r="E18441">
        <v>200</v>
      </c>
      <c r="F18441">
        <v>0</v>
      </c>
      <c r="G18441">
        <v>80000</v>
      </c>
      <c r="H18441">
        <v>35</v>
      </c>
      <c r="I18441">
        <v>1391.03</v>
      </c>
      <c r="J18441">
        <v>600</v>
      </c>
      <c r="K18441">
        <v>0</v>
      </c>
      <c r="L18441">
        <v>20000</v>
      </c>
      <c r="M18441">
        <v>50</v>
      </c>
      <c r="N18441">
        <v>8079.87</v>
      </c>
      <c r="O18441">
        <v>5000</v>
      </c>
      <c r="P18441">
        <v>0</v>
      </c>
      <c r="Q18441">
        <v>50000</v>
      </c>
      <c r="R18441">
        <v>37</v>
      </c>
      <c r="S18441">
        <v>4878.54</v>
      </c>
      <c r="T18441">
        <v>3000</v>
      </c>
      <c r="U18441">
        <v>0</v>
      </c>
      <c r="V18441">
        <v>20000</v>
      </c>
      <c r="W18441">
        <v>30</v>
      </c>
      <c r="X18441">
        <v>2830.24</v>
      </c>
      <c r="Y18441">
        <v>0</v>
      </c>
      <c r="Z18441">
        <v>0</v>
      </c>
      <c r="AA18441">
        <v>20000</v>
      </c>
      <c r="AB18441">
        <v>29</v>
      </c>
      <c r="AC18441">
        <v>6716.92</v>
      </c>
      <c r="AD18441">
        <v>0</v>
      </c>
      <c r="AE18441">
        <v>0</v>
      </c>
      <c r="AF18441">
        <v>50000</v>
      </c>
      <c r="AG18441">
        <v>33</v>
      </c>
      <c r="AH18441">
        <v>8251.1200000000008</v>
      </c>
      <c r="AI18441">
        <v>700</v>
      </c>
      <c r="AJ18441">
        <v>0</v>
      </c>
      <c r="AK18441">
        <v>50000</v>
      </c>
      <c r="AL18441">
        <v>27</v>
      </c>
      <c r="AM18441">
        <v>1961.18</v>
      </c>
      <c r="AN18441">
        <v>0</v>
      </c>
      <c r="AO18441">
        <v>0</v>
      </c>
      <c r="AP18441">
        <v>20000</v>
      </c>
      <c r="AQ18441">
        <v>36</v>
      </c>
      <c r="AR18441">
        <v>3758.39</v>
      </c>
      <c r="AS18441">
        <v>1000</v>
      </c>
      <c r="AT18441">
        <v>0</v>
      </c>
      <c r="AU18441">
        <v>24000</v>
      </c>
    </row>
    <row r="18442" spans="1:47" x14ac:dyDescent="0.35">
      <c r="A18442" t="s">
        <v>8</v>
      </c>
      <c r="B18442" t="s">
        <v>339</v>
      </c>
      <c r="C18442">
        <v>7</v>
      </c>
      <c r="D18442">
        <v>121.8</v>
      </c>
      <c r="E18442">
        <v>0</v>
      </c>
      <c r="F18442">
        <v>0</v>
      </c>
      <c r="G18442">
        <v>1000</v>
      </c>
      <c r="H18442">
        <v>7</v>
      </c>
      <c r="I18442">
        <v>1842.66</v>
      </c>
      <c r="J18442">
        <v>0</v>
      </c>
      <c r="K18442">
        <v>0</v>
      </c>
      <c r="L18442">
        <v>10000</v>
      </c>
      <c r="M18442">
        <v>15</v>
      </c>
      <c r="N18442">
        <v>7612.2</v>
      </c>
      <c r="O18442">
        <v>5000</v>
      </c>
      <c r="P18442">
        <v>500</v>
      </c>
      <c r="Q18442">
        <v>35000</v>
      </c>
      <c r="R18442">
        <v>10</v>
      </c>
      <c r="S18442">
        <v>8676.51</v>
      </c>
      <c r="T18442">
        <v>5000</v>
      </c>
      <c r="U18442">
        <v>0</v>
      </c>
      <c r="V18442">
        <v>30000</v>
      </c>
      <c r="W18442">
        <v>9</v>
      </c>
      <c r="X18442">
        <v>5909.54</v>
      </c>
      <c r="Y18442">
        <v>1000</v>
      </c>
      <c r="Z18442">
        <v>0</v>
      </c>
      <c r="AA18442">
        <v>22000</v>
      </c>
      <c r="AB18442">
        <v>9</v>
      </c>
      <c r="AC18442">
        <v>1585.1</v>
      </c>
      <c r="AD18442">
        <v>0</v>
      </c>
      <c r="AE18442">
        <v>0</v>
      </c>
      <c r="AF18442">
        <v>6000</v>
      </c>
      <c r="AG18442">
        <v>7</v>
      </c>
      <c r="AH18442">
        <v>3541.71</v>
      </c>
      <c r="AI18442">
        <v>2000</v>
      </c>
      <c r="AJ18442">
        <v>0</v>
      </c>
      <c r="AK18442">
        <v>18000</v>
      </c>
      <c r="AL18442">
        <v>8</v>
      </c>
      <c r="AM18442">
        <v>7767.88</v>
      </c>
      <c r="AN18442">
        <v>0</v>
      </c>
      <c r="AO18442">
        <v>0</v>
      </c>
      <c r="AP18442">
        <v>30000</v>
      </c>
      <c r="AQ18442">
        <v>10</v>
      </c>
      <c r="AR18442">
        <v>936.87</v>
      </c>
      <c r="AS18442">
        <v>0</v>
      </c>
      <c r="AT18442">
        <v>0</v>
      </c>
      <c r="AU18442">
        <v>6000</v>
      </c>
    </row>
    <row r="18443" spans="1:47" x14ac:dyDescent="0.35">
      <c r="A18443" t="s">
        <v>9</v>
      </c>
      <c r="B18443" t="s">
        <v>1151</v>
      </c>
      <c r="C18443">
        <v>73</v>
      </c>
      <c r="D18443">
        <v>6561.46</v>
      </c>
      <c r="E18443">
        <v>250</v>
      </c>
      <c r="F18443">
        <v>0</v>
      </c>
      <c r="G18443">
        <v>100000</v>
      </c>
      <c r="H18443">
        <v>64</v>
      </c>
      <c r="I18443">
        <v>2098.8200000000002</v>
      </c>
      <c r="J18443">
        <v>0</v>
      </c>
      <c r="K18443">
        <v>0</v>
      </c>
      <c r="L18443">
        <v>30000</v>
      </c>
      <c r="M18443">
        <v>106</v>
      </c>
      <c r="N18443">
        <v>10121.299999999999</v>
      </c>
      <c r="O18443">
        <v>5000</v>
      </c>
      <c r="P18443">
        <v>0</v>
      </c>
      <c r="Q18443">
        <v>120000</v>
      </c>
      <c r="R18443">
        <v>86</v>
      </c>
      <c r="S18443">
        <v>5323.67</v>
      </c>
      <c r="T18443">
        <v>2000</v>
      </c>
      <c r="U18443">
        <v>0</v>
      </c>
      <c r="V18443">
        <v>50000</v>
      </c>
      <c r="W18443">
        <v>70</v>
      </c>
      <c r="X18443">
        <v>4542.76</v>
      </c>
      <c r="Y18443">
        <v>180</v>
      </c>
      <c r="Z18443">
        <v>0</v>
      </c>
      <c r="AA18443">
        <v>60000</v>
      </c>
      <c r="AB18443">
        <v>69</v>
      </c>
      <c r="AC18443">
        <v>3304.26</v>
      </c>
      <c r="AD18443">
        <v>0</v>
      </c>
      <c r="AE18443">
        <v>0</v>
      </c>
      <c r="AF18443">
        <v>40000</v>
      </c>
      <c r="AG18443">
        <v>63</v>
      </c>
      <c r="AH18443">
        <v>4327.53</v>
      </c>
      <c r="AI18443">
        <v>0</v>
      </c>
      <c r="AJ18443">
        <v>0</v>
      </c>
      <c r="AK18443">
        <v>100000</v>
      </c>
      <c r="AL18443">
        <v>53</v>
      </c>
      <c r="AM18443">
        <v>2005.2</v>
      </c>
      <c r="AN18443">
        <v>0</v>
      </c>
      <c r="AO18443">
        <v>0</v>
      </c>
      <c r="AP18443">
        <v>100000</v>
      </c>
      <c r="AQ18443">
        <v>65</v>
      </c>
      <c r="AR18443">
        <v>5730.04</v>
      </c>
      <c r="AS18443">
        <v>0</v>
      </c>
      <c r="AT18443">
        <v>0</v>
      </c>
      <c r="AU18443">
        <v>80000</v>
      </c>
    </row>
    <row r="18444" spans="1:47" x14ac:dyDescent="0.35">
      <c r="A18444" t="s">
        <v>9</v>
      </c>
      <c r="B18444" t="s">
        <v>1152</v>
      </c>
      <c r="C18444">
        <v>45</v>
      </c>
      <c r="D18444">
        <v>9830.81</v>
      </c>
      <c r="E18444">
        <v>3000</v>
      </c>
      <c r="F18444">
        <v>0</v>
      </c>
      <c r="G18444">
        <v>100000</v>
      </c>
      <c r="H18444">
        <v>37</v>
      </c>
      <c r="I18444">
        <v>4055.01</v>
      </c>
      <c r="J18444">
        <v>2000</v>
      </c>
      <c r="K18444">
        <v>0</v>
      </c>
      <c r="L18444">
        <v>20000</v>
      </c>
      <c r="M18444">
        <v>53</v>
      </c>
      <c r="N18444">
        <v>14707.16</v>
      </c>
      <c r="O18444">
        <v>6000</v>
      </c>
      <c r="P18444">
        <v>0</v>
      </c>
      <c r="Q18444">
        <v>80000</v>
      </c>
      <c r="R18444">
        <v>46</v>
      </c>
      <c r="S18444">
        <v>9513.9500000000007</v>
      </c>
      <c r="T18444">
        <v>10000</v>
      </c>
      <c r="U18444">
        <v>0</v>
      </c>
      <c r="V18444">
        <v>30000</v>
      </c>
      <c r="W18444">
        <v>40</v>
      </c>
      <c r="X18444">
        <v>13527.56</v>
      </c>
      <c r="Y18444">
        <v>3000</v>
      </c>
      <c r="Z18444">
        <v>0</v>
      </c>
      <c r="AA18444">
        <v>100000</v>
      </c>
      <c r="AB18444">
        <v>35</v>
      </c>
      <c r="AC18444">
        <v>10902.47</v>
      </c>
      <c r="AD18444">
        <v>0</v>
      </c>
      <c r="AE18444">
        <v>0</v>
      </c>
      <c r="AF18444">
        <v>100000</v>
      </c>
      <c r="AG18444">
        <v>32</v>
      </c>
      <c r="AH18444">
        <v>3299.16</v>
      </c>
      <c r="AI18444">
        <v>0</v>
      </c>
      <c r="AJ18444">
        <v>0</v>
      </c>
      <c r="AK18444">
        <v>30000</v>
      </c>
      <c r="AL18444">
        <v>25</v>
      </c>
      <c r="AM18444">
        <v>13416.53</v>
      </c>
      <c r="AN18444">
        <v>0</v>
      </c>
      <c r="AO18444">
        <v>0</v>
      </c>
      <c r="AP18444">
        <v>150000</v>
      </c>
      <c r="AQ18444">
        <v>36</v>
      </c>
      <c r="AR18444">
        <v>13622.03</v>
      </c>
      <c r="AS18444">
        <v>0</v>
      </c>
      <c r="AT18444">
        <v>0</v>
      </c>
      <c r="AU18444">
        <v>100000</v>
      </c>
    </row>
    <row r="18445" spans="1:47" x14ac:dyDescent="0.35">
      <c r="A18445" t="s">
        <v>9</v>
      </c>
      <c r="B18445" t="s">
        <v>339</v>
      </c>
      <c r="C18445">
        <v>5</v>
      </c>
      <c r="D18445">
        <v>9173.11</v>
      </c>
      <c r="E18445">
        <v>0</v>
      </c>
      <c r="F18445">
        <v>0</v>
      </c>
      <c r="G18445">
        <v>30000</v>
      </c>
      <c r="H18445">
        <v>5</v>
      </c>
      <c r="I18445">
        <v>478.7</v>
      </c>
      <c r="J18445">
        <v>0</v>
      </c>
      <c r="K18445">
        <v>0</v>
      </c>
      <c r="L18445">
        <v>2500</v>
      </c>
      <c r="M18445">
        <v>7</v>
      </c>
      <c r="N18445">
        <v>11206.1</v>
      </c>
      <c r="O18445">
        <v>3000</v>
      </c>
      <c r="P18445">
        <v>500</v>
      </c>
      <c r="Q18445">
        <v>45000</v>
      </c>
      <c r="R18445">
        <v>7</v>
      </c>
      <c r="S18445">
        <v>7668.75</v>
      </c>
      <c r="T18445">
        <v>5000</v>
      </c>
      <c r="U18445">
        <v>0</v>
      </c>
      <c r="V18445">
        <v>20000</v>
      </c>
      <c r="W18445">
        <v>6</v>
      </c>
      <c r="X18445">
        <v>3732.19</v>
      </c>
      <c r="Y18445">
        <v>1860</v>
      </c>
      <c r="Z18445">
        <v>0</v>
      </c>
      <c r="AA18445">
        <v>15000</v>
      </c>
      <c r="AB18445">
        <v>5</v>
      </c>
      <c r="AC18445">
        <v>3671.02</v>
      </c>
      <c r="AD18445">
        <v>0</v>
      </c>
      <c r="AE18445">
        <v>0</v>
      </c>
      <c r="AF18445">
        <v>10000</v>
      </c>
      <c r="AG18445">
        <v>5</v>
      </c>
      <c r="AH18445">
        <v>2668.24</v>
      </c>
      <c r="AI18445">
        <v>0</v>
      </c>
      <c r="AJ18445">
        <v>0</v>
      </c>
      <c r="AK18445">
        <v>16000</v>
      </c>
      <c r="AL18445">
        <v>4</v>
      </c>
      <c r="AM18445">
        <v>2463.9699999999998</v>
      </c>
      <c r="AN18445">
        <v>2000</v>
      </c>
      <c r="AO18445">
        <v>0</v>
      </c>
      <c r="AP18445">
        <v>7500</v>
      </c>
      <c r="AQ18445">
        <v>3</v>
      </c>
      <c r="AR18445">
        <v>0</v>
      </c>
      <c r="AS18445">
        <v>0</v>
      </c>
      <c r="AT18445">
        <v>0</v>
      </c>
      <c r="AU18445">
        <v>0</v>
      </c>
    </row>
    <row r="18446" spans="1:47" x14ac:dyDescent="0.35">
      <c r="A18446" t="s">
        <v>10</v>
      </c>
      <c r="B18446" t="s">
        <v>1151</v>
      </c>
      <c r="C18446">
        <v>81</v>
      </c>
      <c r="D18446">
        <v>4922.6899999999996</v>
      </c>
      <c r="E18446">
        <v>400</v>
      </c>
      <c r="F18446">
        <v>0</v>
      </c>
      <c r="G18446">
        <v>200000</v>
      </c>
      <c r="H18446">
        <v>76</v>
      </c>
      <c r="I18446">
        <v>1327.32</v>
      </c>
      <c r="J18446">
        <v>0</v>
      </c>
      <c r="K18446">
        <v>0</v>
      </c>
      <c r="L18446">
        <v>15000</v>
      </c>
      <c r="M18446">
        <v>117</v>
      </c>
      <c r="N18446">
        <v>11312.61</v>
      </c>
      <c r="O18446">
        <v>5600</v>
      </c>
      <c r="P18446">
        <v>0</v>
      </c>
      <c r="Q18446">
        <v>400000</v>
      </c>
      <c r="R18446">
        <v>92</v>
      </c>
      <c r="S18446">
        <v>4117.07</v>
      </c>
      <c r="T18446">
        <v>3000</v>
      </c>
      <c r="U18446">
        <v>0</v>
      </c>
      <c r="V18446">
        <v>50000</v>
      </c>
      <c r="W18446">
        <v>85</v>
      </c>
      <c r="X18446">
        <v>4636.25</v>
      </c>
      <c r="Y18446">
        <v>1500</v>
      </c>
      <c r="Z18446">
        <v>0</v>
      </c>
      <c r="AA18446">
        <v>76000</v>
      </c>
      <c r="AB18446">
        <v>81</v>
      </c>
      <c r="AC18446">
        <v>7003.33</v>
      </c>
      <c r="AD18446">
        <v>1000</v>
      </c>
      <c r="AE18446">
        <v>0</v>
      </c>
      <c r="AF18446">
        <v>50000</v>
      </c>
      <c r="AG18446">
        <v>68</v>
      </c>
      <c r="AH18446">
        <v>2997.6</v>
      </c>
      <c r="AI18446">
        <v>0</v>
      </c>
      <c r="AJ18446">
        <v>0</v>
      </c>
      <c r="AK18446">
        <v>42000</v>
      </c>
      <c r="AL18446">
        <v>66</v>
      </c>
      <c r="AM18446">
        <v>5794.71</v>
      </c>
      <c r="AN18446">
        <v>0</v>
      </c>
      <c r="AO18446">
        <v>0</v>
      </c>
      <c r="AP18446">
        <v>100000</v>
      </c>
      <c r="AQ18446">
        <v>66</v>
      </c>
      <c r="AR18446">
        <v>8357.84</v>
      </c>
      <c r="AS18446">
        <v>0</v>
      </c>
      <c r="AT18446">
        <v>0</v>
      </c>
      <c r="AU18446">
        <v>100000</v>
      </c>
    </row>
    <row r="18447" spans="1:47" x14ac:dyDescent="0.35">
      <c r="A18447" t="s">
        <v>10</v>
      </c>
      <c r="B18447" t="s">
        <v>1152</v>
      </c>
      <c r="C18447">
        <v>31</v>
      </c>
      <c r="D18447">
        <v>4920.05</v>
      </c>
      <c r="E18447">
        <v>2000</v>
      </c>
      <c r="F18447">
        <v>0</v>
      </c>
      <c r="G18447">
        <v>100000</v>
      </c>
      <c r="H18447">
        <v>27</v>
      </c>
      <c r="I18447">
        <v>1227.21</v>
      </c>
      <c r="J18447">
        <v>0</v>
      </c>
      <c r="K18447">
        <v>0</v>
      </c>
      <c r="L18447">
        <v>20000</v>
      </c>
      <c r="M18447">
        <v>52</v>
      </c>
      <c r="N18447">
        <v>9062.43</v>
      </c>
      <c r="O18447">
        <v>4000</v>
      </c>
      <c r="P18447">
        <v>0</v>
      </c>
      <c r="Q18447">
        <v>65000</v>
      </c>
      <c r="R18447">
        <v>37</v>
      </c>
      <c r="S18447">
        <v>6718.3</v>
      </c>
      <c r="T18447">
        <v>5000</v>
      </c>
      <c r="U18447">
        <v>0</v>
      </c>
      <c r="V18447">
        <v>50000</v>
      </c>
      <c r="W18447">
        <v>29</v>
      </c>
      <c r="X18447">
        <v>2880.52</v>
      </c>
      <c r="Y18447">
        <v>0</v>
      </c>
      <c r="Z18447">
        <v>0</v>
      </c>
      <c r="AA18447">
        <v>30000</v>
      </c>
      <c r="AB18447">
        <v>30</v>
      </c>
      <c r="AC18447">
        <v>4182.93</v>
      </c>
      <c r="AD18447">
        <v>0</v>
      </c>
      <c r="AE18447">
        <v>0</v>
      </c>
      <c r="AF18447">
        <v>30000</v>
      </c>
      <c r="AG18447">
        <v>32</v>
      </c>
      <c r="AH18447">
        <v>6314.78</v>
      </c>
      <c r="AI18447">
        <v>1200</v>
      </c>
      <c r="AJ18447">
        <v>0</v>
      </c>
      <c r="AK18447">
        <v>100000</v>
      </c>
      <c r="AL18447">
        <v>25</v>
      </c>
      <c r="AM18447">
        <v>2081.27</v>
      </c>
      <c r="AN18447">
        <v>0</v>
      </c>
      <c r="AO18447">
        <v>0</v>
      </c>
      <c r="AP18447">
        <v>60000</v>
      </c>
      <c r="AQ18447">
        <v>30</v>
      </c>
      <c r="AR18447">
        <v>4113.68</v>
      </c>
      <c r="AS18447">
        <v>0</v>
      </c>
      <c r="AT18447">
        <v>0</v>
      </c>
      <c r="AU18447">
        <v>25000</v>
      </c>
    </row>
    <row r="18448" spans="1:47" x14ac:dyDescent="0.35">
      <c r="A18448" t="s">
        <v>10</v>
      </c>
      <c r="B18448" t="s">
        <v>339</v>
      </c>
      <c r="C18448">
        <v>6</v>
      </c>
      <c r="D18448">
        <v>7717.92</v>
      </c>
      <c r="E18448">
        <v>1500</v>
      </c>
      <c r="F18448">
        <v>0</v>
      </c>
      <c r="G18448">
        <v>50000</v>
      </c>
      <c r="H18448">
        <v>6</v>
      </c>
      <c r="I18448">
        <v>2386.92</v>
      </c>
      <c r="J18448">
        <v>3000</v>
      </c>
      <c r="K18448">
        <v>0</v>
      </c>
      <c r="L18448">
        <v>5000</v>
      </c>
      <c r="M18448">
        <v>9</v>
      </c>
      <c r="N18448">
        <v>15159.36</v>
      </c>
      <c r="O18448">
        <v>7000</v>
      </c>
      <c r="P18448">
        <v>2000</v>
      </c>
      <c r="Q18448">
        <v>60000</v>
      </c>
      <c r="R18448">
        <v>4</v>
      </c>
      <c r="S18448">
        <v>7293.94</v>
      </c>
      <c r="T18448">
        <v>10000</v>
      </c>
      <c r="U18448">
        <v>500</v>
      </c>
      <c r="V18448">
        <v>15000</v>
      </c>
      <c r="W18448">
        <v>4</v>
      </c>
      <c r="X18448">
        <v>5653.42</v>
      </c>
      <c r="Y18448">
        <v>3000</v>
      </c>
      <c r="Z18448">
        <v>0</v>
      </c>
      <c r="AA18448">
        <v>20000</v>
      </c>
      <c r="AB18448">
        <v>4</v>
      </c>
      <c r="AC18448">
        <v>4378.22</v>
      </c>
      <c r="AD18448">
        <v>0</v>
      </c>
      <c r="AE18448">
        <v>0</v>
      </c>
      <c r="AF18448">
        <v>12000</v>
      </c>
      <c r="AG18448">
        <v>3</v>
      </c>
      <c r="AH18448">
        <v>232.83</v>
      </c>
      <c r="AI18448">
        <v>0</v>
      </c>
      <c r="AJ18448">
        <v>0</v>
      </c>
      <c r="AK18448">
        <v>1000</v>
      </c>
      <c r="AL18448">
        <v>2</v>
      </c>
      <c r="AM18448">
        <v>0</v>
      </c>
      <c r="AN18448">
        <v>0</v>
      </c>
      <c r="AO18448">
        <v>0</v>
      </c>
      <c r="AP18448">
        <v>0</v>
      </c>
      <c r="AQ18448">
        <v>4</v>
      </c>
      <c r="AR18448">
        <v>9307.7199999999993</v>
      </c>
      <c r="AS18448">
        <v>10000</v>
      </c>
      <c r="AT18448">
        <v>3000</v>
      </c>
      <c r="AU18448">
        <v>15000</v>
      </c>
    </row>
    <row r="18449" spans="1:47" x14ac:dyDescent="0.35">
      <c r="A18449" t="s">
        <v>11</v>
      </c>
      <c r="B18449" t="s">
        <v>1151</v>
      </c>
      <c r="C18449">
        <v>91</v>
      </c>
      <c r="D18449">
        <v>10173.75</v>
      </c>
      <c r="E18449">
        <v>1000</v>
      </c>
      <c r="F18449">
        <v>0</v>
      </c>
      <c r="G18449">
        <v>100000</v>
      </c>
      <c r="H18449">
        <v>79</v>
      </c>
      <c r="I18449">
        <v>1578.02</v>
      </c>
      <c r="J18449">
        <v>0</v>
      </c>
      <c r="K18449">
        <v>0</v>
      </c>
      <c r="L18449">
        <v>20000</v>
      </c>
      <c r="M18449">
        <v>113</v>
      </c>
      <c r="N18449">
        <v>10661</v>
      </c>
      <c r="O18449">
        <v>5000</v>
      </c>
      <c r="P18449">
        <v>0</v>
      </c>
      <c r="Q18449">
        <v>100000</v>
      </c>
      <c r="R18449">
        <v>103</v>
      </c>
      <c r="S18449">
        <v>8379.59</v>
      </c>
      <c r="T18449">
        <v>4000</v>
      </c>
      <c r="U18449">
        <v>0</v>
      </c>
      <c r="V18449">
        <v>100000</v>
      </c>
      <c r="W18449">
        <v>87</v>
      </c>
      <c r="X18449">
        <v>5888.85</v>
      </c>
      <c r="Y18449">
        <v>1000</v>
      </c>
      <c r="Z18449">
        <v>0</v>
      </c>
      <c r="AA18449">
        <v>90000</v>
      </c>
      <c r="AB18449">
        <v>86</v>
      </c>
      <c r="AC18449">
        <v>6896.56</v>
      </c>
      <c r="AD18449">
        <v>600</v>
      </c>
      <c r="AE18449">
        <v>0</v>
      </c>
      <c r="AF18449">
        <v>100000</v>
      </c>
      <c r="AG18449">
        <v>80</v>
      </c>
      <c r="AH18449">
        <v>4016.43</v>
      </c>
      <c r="AI18449">
        <v>0</v>
      </c>
      <c r="AJ18449">
        <v>0</v>
      </c>
      <c r="AK18449">
        <v>80000</v>
      </c>
      <c r="AL18449">
        <v>73</v>
      </c>
      <c r="AM18449">
        <v>1606.58</v>
      </c>
      <c r="AN18449">
        <v>0</v>
      </c>
      <c r="AO18449">
        <v>0</v>
      </c>
      <c r="AP18449">
        <v>30000</v>
      </c>
      <c r="AQ18449">
        <v>83</v>
      </c>
      <c r="AR18449">
        <v>2634.1</v>
      </c>
      <c r="AS18449">
        <v>0</v>
      </c>
      <c r="AT18449">
        <v>0</v>
      </c>
      <c r="AU18449">
        <v>40000</v>
      </c>
    </row>
    <row r="18450" spans="1:47" x14ac:dyDescent="0.35">
      <c r="A18450" t="s">
        <v>11</v>
      </c>
      <c r="B18450" t="s">
        <v>1152</v>
      </c>
      <c r="C18450">
        <v>39</v>
      </c>
      <c r="D18450">
        <v>7511.6</v>
      </c>
      <c r="E18450">
        <v>0</v>
      </c>
      <c r="F18450">
        <v>0</v>
      </c>
      <c r="G18450">
        <v>100000</v>
      </c>
      <c r="H18450">
        <v>36</v>
      </c>
      <c r="I18450">
        <v>1315.22</v>
      </c>
      <c r="J18450">
        <v>0</v>
      </c>
      <c r="K18450">
        <v>0</v>
      </c>
      <c r="L18450">
        <v>10000</v>
      </c>
      <c r="M18450">
        <v>51</v>
      </c>
      <c r="N18450">
        <v>13300.77</v>
      </c>
      <c r="O18450">
        <v>7000</v>
      </c>
      <c r="P18450">
        <v>0</v>
      </c>
      <c r="Q18450">
        <v>70000</v>
      </c>
      <c r="R18450">
        <v>45</v>
      </c>
      <c r="S18450">
        <v>7789.71</v>
      </c>
      <c r="T18450">
        <v>5000</v>
      </c>
      <c r="U18450">
        <v>0</v>
      </c>
      <c r="V18450">
        <v>40000</v>
      </c>
      <c r="W18450">
        <v>39</v>
      </c>
      <c r="X18450">
        <v>4873.8999999999996</v>
      </c>
      <c r="Y18450">
        <v>1500</v>
      </c>
      <c r="Z18450">
        <v>0</v>
      </c>
      <c r="AA18450">
        <v>30000</v>
      </c>
      <c r="AB18450">
        <v>35</v>
      </c>
      <c r="AC18450">
        <v>5798.94</v>
      </c>
      <c r="AD18450">
        <v>0</v>
      </c>
      <c r="AE18450">
        <v>0</v>
      </c>
      <c r="AF18450">
        <v>100000</v>
      </c>
      <c r="AG18450">
        <v>30</v>
      </c>
      <c r="AH18450">
        <v>3692.8</v>
      </c>
      <c r="AI18450">
        <v>0</v>
      </c>
      <c r="AJ18450">
        <v>0</v>
      </c>
      <c r="AK18450">
        <v>30000</v>
      </c>
      <c r="AL18450">
        <v>37</v>
      </c>
      <c r="AM18450">
        <v>15022.44</v>
      </c>
      <c r="AN18450">
        <v>0</v>
      </c>
      <c r="AO18450">
        <v>0</v>
      </c>
      <c r="AP18450">
        <v>100000</v>
      </c>
      <c r="AQ18450">
        <v>33</v>
      </c>
      <c r="AR18450">
        <v>6981.62</v>
      </c>
      <c r="AS18450">
        <v>0</v>
      </c>
      <c r="AT18450">
        <v>0</v>
      </c>
      <c r="AU18450">
        <v>100000</v>
      </c>
    </row>
    <row r="18451" spans="1:47" x14ac:dyDescent="0.35">
      <c r="A18451" t="s">
        <v>11</v>
      </c>
      <c r="B18451" t="s">
        <v>339</v>
      </c>
      <c r="C18451">
        <v>11</v>
      </c>
      <c r="D18451">
        <v>9766.32</v>
      </c>
      <c r="E18451">
        <v>5000</v>
      </c>
      <c r="F18451">
        <v>0</v>
      </c>
      <c r="G18451">
        <v>30000</v>
      </c>
      <c r="H18451">
        <v>10</v>
      </c>
      <c r="I18451">
        <v>2316.58</v>
      </c>
      <c r="J18451">
        <v>3000</v>
      </c>
      <c r="K18451">
        <v>0</v>
      </c>
      <c r="L18451">
        <v>10000</v>
      </c>
      <c r="M18451">
        <v>12</v>
      </c>
      <c r="N18451">
        <v>8792.74</v>
      </c>
      <c r="O18451">
        <v>7500</v>
      </c>
      <c r="P18451">
        <v>1500</v>
      </c>
      <c r="Q18451">
        <v>16000</v>
      </c>
      <c r="R18451">
        <v>13</v>
      </c>
      <c r="S18451">
        <v>4037.52</v>
      </c>
      <c r="T18451">
        <v>1000</v>
      </c>
      <c r="U18451">
        <v>0</v>
      </c>
      <c r="V18451">
        <v>12000</v>
      </c>
      <c r="W18451">
        <v>13</v>
      </c>
      <c r="X18451">
        <v>2314.37</v>
      </c>
      <c r="Y18451">
        <v>800</v>
      </c>
      <c r="Z18451">
        <v>0</v>
      </c>
      <c r="AA18451">
        <v>6000</v>
      </c>
      <c r="AB18451">
        <v>13</v>
      </c>
      <c r="AC18451">
        <v>29585.95</v>
      </c>
      <c r="AD18451">
        <v>1200</v>
      </c>
      <c r="AE18451">
        <v>0</v>
      </c>
      <c r="AF18451">
        <v>180000</v>
      </c>
      <c r="AG18451">
        <v>10</v>
      </c>
      <c r="AH18451">
        <v>13081.85</v>
      </c>
      <c r="AI18451">
        <v>0</v>
      </c>
      <c r="AJ18451">
        <v>0</v>
      </c>
      <c r="AK18451">
        <v>100000</v>
      </c>
      <c r="AL18451">
        <v>8</v>
      </c>
      <c r="AM18451">
        <v>0</v>
      </c>
      <c r="AN18451">
        <v>0</v>
      </c>
      <c r="AO18451">
        <v>0</v>
      </c>
      <c r="AP18451">
        <v>0</v>
      </c>
      <c r="AQ18451">
        <v>8</v>
      </c>
      <c r="AR18451">
        <v>17820.3</v>
      </c>
      <c r="AS18451">
        <v>0</v>
      </c>
      <c r="AT18451">
        <v>0</v>
      </c>
      <c r="AU18451">
        <v>100000</v>
      </c>
    </row>
    <row r="18452" spans="1:47" x14ac:dyDescent="0.35">
      <c r="A18452" t="s">
        <v>12</v>
      </c>
      <c r="B18452" t="s">
        <v>1151</v>
      </c>
      <c r="C18452">
        <v>73</v>
      </c>
      <c r="D18452">
        <v>2677.25</v>
      </c>
      <c r="E18452">
        <v>0</v>
      </c>
      <c r="F18452">
        <v>0</v>
      </c>
      <c r="G18452">
        <v>56000</v>
      </c>
      <c r="H18452">
        <v>75</v>
      </c>
      <c r="I18452">
        <v>2142.61</v>
      </c>
      <c r="J18452">
        <v>0</v>
      </c>
      <c r="K18452">
        <v>0</v>
      </c>
      <c r="L18452">
        <v>40000</v>
      </c>
      <c r="M18452">
        <v>108</v>
      </c>
      <c r="N18452">
        <v>7525.33</v>
      </c>
      <c r="O18452">
        <v>5000</v>
      </c>
      <c r="P18452">
        <v>0</v>
      </c>
      <c r="Q18452">
        <v>60000</v>
      </c>
      <c r="R18452">
        <v>85</v>
      </c>
      <c r="S18452">
        <v>4317.07</v>
      </c>
      <c r="T18452">
        <v>2500</v>
      </c>
      <c r="U18452">
        <v>0</v>
      </c>
      <c r="V18452">
        <v>40000</v>
      </c>
      <c r="W18452">
        <v>75</v>
      </c>
      <c r="X18452">
        <v>1898.23</v>
      </c>
      <c r="Y18452">
        <v>0</v>
      </c>
      <c r="Z18452">
        <v>0</v>
      </c>
      <c r="AA18452">
        <v>18000</v>
      </c>
      <c r="AB18452">
        <v>73</v>
      </c>
      <c r="AC18452">
        <v>2457.46</v>
      </c>
      <c r="AD18452">
        <v>0</v>
      </c>
      <c r="AE18452">
        <v>0</v>
      </c>
      <c r="AF18452">
        <v>40000</v>
      </c>
      <c r="AG18452">
        <v>68</v>
      </c>
      <c r="AH18452">
        <v>3533.35</v>
      </c>
      <c r="AI18452">
        <v>0</v>
      </c>
      <c r="AJ18452">
        <v>0</v>
      </c>
      <c r="AK18452">
        <v>100000</v>
      </c>
      <c r="AL18452">
        <v>68</v>
      </c>
      <c r="AM18452">
        <v>4123.82</v>
      </c>
      <c r="AN18452">
        <v>0</v>
      </c>
      <c r="AO18452">
        <v>0</v>
      </c>
      <c r="AP18452">
        <v>150000</v>
      </c>
      <c r="AQ18452">
        <v>70</v>
      </c>
      <c r="AR18452">
        <v>4155.1400000000003</v>
      </c>
      <c r="AS18452">
        <v>0</v>
      </c>
      <c r="AT18452">
        <v>0</v>
      </c>
      <c r="AU18452">
        <v>100000</v>
      </c>
    </row>
    <row r="18453" spans="1:47" x14ac:dyDescent="0.35">
      <c r="A18453" t="s">
        <v>12</v>
      </c>
      <c r="B18453" t="s">
        <v>1152</v>
      </c>
      <c r="C18453">
        <v>33</v>
      </c>
      <c r="D18453">
        <v>5554.04</v>
      </c>
      <c r="E18453">
        <v>1000</v>
      </c>
      <c r="F18453">
        <v>0</v>
      </c>
      <c r="G18453">
        <v>50000</v>
      </c>
      <c r="H18453">
        <v>33</v>
      </c>
      <c r="I18453">
        <v>1835.08</v>
      </c>
      <c r="J18453">
        <v>300</v>
      </c>
      <c r="K18453">
        <v>0</v>
      </c>
      <c r="L18453">
        <v>11000</v>
      </c>
      <c r="M18453">
        <v>49</v>
      </c>
      <c r="N18453">
        <v>9713.83</v>
      </c>
      <c r="O18453">
        <v>4000</v>
      </c>
      <c r="P18453">
        <v>0</v>
      </c>
      <c r="Q18453">
        <v>68000</v>
      </c>
      <c r="R18453">
        <v>35</v>
      </c>
      <c r="S18453">
        <v>8324.9</v>
      </c>
      <c r="T18453">
        <v>5000</v>
      </c>
      <c r="U18453">
        <v>0</v>
      </c>
      <c r="V18453">
        <v>40000</v>
      </c>
      <c r="W18453">
        <v>29</v>
      </c>
      <c r="X18453">
        <v>1623.83</v>
      </c>
      <c r="Y18453">
        <v>500</v>
      </c>
      <c r="Z18453">
        <v>0</v>
      </c>
      <c r="AA18453">
        <v>12000</v>
      </c>
      <c r="AB18453">
        <v>31</v>
      </c>
      <c r="AC18453">
        <v>16531.82</v>
      </c>
      <c r="AD18453">
        <v>0</v>
      </c>
      <c r="AE18453">
        <v>0</v>
      </c>
      <c r="AF18453">
        <v>240000</v>
      </c>
      <c r="AG18453">
        <v>26</v>
      </c>
      <c r="AH18453">
        <v>6031.94</v>
      </c>
      <c r="AI18453">
        <v>0</v>
      </c>
      <c r="AJ18453">
        <v>0</v>
      </c>
      <c r="AK18453">
        <v>50000</v>
      </c>
      <c r="AL18453">
        <v>27</v>
      </c>
      <c r="AM18453">
        <v>3567.91</v>
      </c>
      <c r="AN18453">
        <v>0</v>
      </c>
      <c r="AO18453">
        <v>0</v>
      </c>
      <c r="AP18453">
        <v>28000</v>
      </c>
      <c r="AQ18453">
        <v>26</v>
      </c>
      <c r="AR18453">
        <v>6640.7</v>
      </c>
      <c r="AS18453">
        <v>0</v>
      </c>
      <c r="AT18453">
        <v>0</v>
      </c>
      <c r="AU18453">
        <v>40000</v>
      </c>
    </row>
    <row r="18454" spans="1:47" x14ac:dyDescent="0.35">
      <c r="A18454" t="s">
        <v>12</v>
      </c>
      <c r="B18454" t="s">
        <v>339</v>
      </c>
      <c r="C18454">
        <v>9</v>
      </c>
      <c r="D18454">
        <v>855</v>
      </c>
      <c r="E18454">
        <v>0</v>
      </c>
      <c r="F18454">
        <v>0</v>
      </c>
      <c r="G18454">
        <v>3500</v>
      </c>
      <c r="H18454">
        <v>11</v>
      </c>
      <c r="I18454">
        <v>494.17</v>
      </c>
      <c r="J18454">
        <v>0</v>
      </c>
      <c r="K18454">
        <v>0</v>
      </c>
      <c r="L18454">
        <v>3000</v>
      </c>
      <c r="M18454">
        <v>18</v>
      </c>
      <c r="N18454">
        <v>9701.2900000000009</v>
      </c>
      <c r="O18454">
        <v>5000</v>
      </c>
      <c r="P18454">
        <v>0</v>
      </c>
      <c r="Q18454">
        <v>48000</v>
      </c>
      <c r="R18454">
        <v>14</v>
      </c>
      <c r="S18454">
        <v>4378.83</v>
      </c>
      <c r="T18454">
        <v>4000</v>
      </c>
      <c r="U18454">
        <v>0</v>
      </c>
      <c r="V18454">
        <v>20000</v>
      </c>
      <c r="W18454">
        <v>14</v>
      </c>
      <c r="X18454">
        <v>3009.87</v>
      </c>
      <c r="Y18454">
        <v>500</v>
      </c>
      <c r="Z18454">
        <v>0</v>
      </c>
      <c r="AA18454">
        <v>30000</v>
      </c>
      <c r="AB18454">
        <v>12</v>
      </c>
      <c r="AC18454">
        <v>1829.38</v>
      </c>
      <c r="AD18454">
        <v>0</v>
      </c>
      <c r="AE18454">
        <v>0</v>
      </c>
      <c r="AF18454">
        <v>6000</v>
      </c>
      <c r="AG18454">
        <v>10</v>
      </c>
      <c r="AH18454">
        <v>1085.3499999999999</v>
      </c>
      <c r="AI18454">
        <v>0</v>
      </c>
      <c r="AJ18454">
        <v>0</v>
      </c>
      <c r="AK18454">
        <v>6000</v>
      </c>
      <c r="AL18454">
        <v>8</v>
      </c>
      <c r="AM18454">
        <v>339.42</v>
      </c>
      <c r="AN18454">
        <v>0</v>
      </c>
      <c r="AO18454">
        <v>0</v>
      </c>
      <c r="AP18454">
        <v>5000</v>
      </c>
      <c r="AQ18454">
        <v>10</v>
      </c>
      <c r="AR18454">
        <v>2428.9299999999998</v>
      </c>
      <c r="AS18454">
        <v>0</v>
      </c>
      <c r="AT18454">
        <v>0</v>
      </c>
      <c r="AU18454">
        <v>10000</v>
      </c>
    </row>
    <row r="18455" spans="1:47" x14ac:dyDescent="0.35">
      <c r="A18455" t="s">
        <v>13</v>
      </c>
      <c r="B18455" t="s">
        <v>1151</v>
      </c>
      <c r="C18455">
        <v>85</v>
      </c>
      <c r="D18455">
        <v>2227.34</v>
      </c>
      <c r="E18455">
        <v>0</v>
      </c>
      <c r="F18455">
        <v>0</v>
      </c>
      <c r="G18455">
        <v>40000</v>
      </c>
      <c r="H18455">
        <v>77</v>
      </c>
      <c r="I18455">
        <v>630.49</v>
      </c>
      <c r="J18455">
        <v>0</v>
      </c>
      <c r="K18455">
        <v>0</v>
      </c>
      <c r="L18455">
        <v>15000</v>
      </c>
      <c r="M18455">
        <v>122</v>
      </c>
      <c r="N18455">
        <v>6207.35</v>
      </c>
      <c r="O18455">
        <v>4200</v>
      </c>
      <c r="P18455">
        <v>0</v>
      </c>
      <c r="Q18455">
        <v>50000</v>
      </c>
      <c r="R18455">
        <v>94</v>
      </c>
      <c r="S18455">
        <v>3122.24</v>
      </c>
      <c r="T18455">
        <v>1000</v>
      </c>
      <c r="U18455">
        <v>0</v>
      </c>
      <c r="V18455">
        <v>30000</v>
      </c>
      <c r="W18455">
        <v>78</v>
      </c>
      <c r="X18455">
        <v>1056.69</v>
      </c>
      <c r="Y18455">
        <v>0</v>
      </c>
      <c r="Z18455">
        <v>0</v>
      </c>
      <c r="AA18455">
        <v>30000</v>
      </c>
      <c r="AB18455">
        <v>82</v>
      </c>
      <c r="AC18455">
        <v>2180.25</v>
      </c>
      <c r="AD18455">
        <v>0</v>
      </c>
      <c r="AE18455">
        <v>0</v>
      </c>
      <c r="AF18455">
        <v>45000</v>
      </c>
      <c r="AG18455">
        <v>76</v>
      </c>
      <c r="AH18455">
        <v>1559.27</v>
      </c>
      <c r="AI18455">
        <v>0</v>
      </c>
      <c r="AJ18455">
        <v>0</v>
      </c>
      <c r="AK18455">
        <v>36000</v>
      </c>
      <c r="AL18455">
        <v>64</v>
      </c>
      <c r="AM18455">
        <v>821.12</v>
      </c>
      <c r="AN18455">
        <v>0</v>
      </c>
      <c r="AO18455">
        <v>0</v>
      </c>
      <c r="AP18455">
        <v>50000</v>
      </c>
      <c r="AQ18455">
        <v>77</v>
      </c>
      <c r="AR18455">
        <v>2207.3000000000002</v>
      </c>
      <c r="AS18455">
        <v>0</v>
      </c>
      <c r="AT18455">
        <v>0</v>
      </c>
      <c r="AU18455">
        <v>52000</v>
      </c>
    </row>
    <row r="18456" spans="1:47" x14ac:dyDescent="0.35">
      <c r="A18456" t="s">
        <v>13</v>
      </c>
      <c r="B18456" t="s">
        <v>1152</v>
      </c>
      <c r="C18456">
        <v>33</v>
      </c>
      <c r="D18456">
        <v>9223.7099999999991</v>
      </c>
      <c r="E18456">
        <v>1000</v>
      </c>
      <c r="F18456">
        <v>0</v>
      </c>
      <c r="G18456">
        <v>90000</v>
      </c>
      <c r="H18456">
        <v>28</v>
      </c>
      <c r="I18456">
        <v>772.19</v>
      </c>
      <c r="J18456">
        <v>0</v>
      </c>
      <c r="K18456">
        <v>0</v>
      </c>
      <c r="L18456">
        <v>9000</v>
      </c>
      <c r="M18456">
        <v>43</v>
      </c>
      <c r="N18456">
        <v>10244.64</v>
      </c>
      <c r="O18456">
        <v>5000</v>
      </c>
      <c r="P18456">
        <v>0</v>
      </c>
      <c r="Q18456">
        <v>50000</v>
      </c>
      <c r="R18456">
        <v>32</v>
      </c>
      <c r="S18456">
        <v>3427.86</v>
      </c>
      <c r="T18456">
        <v>0</v>
      </c>
      <c r="U18456">
        <v>0</v>
      </c>
      <c r="V18456">
        <v>40000</v>
      </c>
      <c r="W18456">
        <v>29</v>
      </c>
      <c r="X18456">
        <v>2438.77</v>
      </c>
      <c r="Y18456">
        <v>0</v>
      </c>
      <c r="Z18456">
        <v>0</v>
      </c>
      <c r="AA18456">
        <v>43000</v>
      </c>
      <c r="AB18456">
        <v>29</v>
      </c>
      <c r="AC18456">
        <v>2775.98</v>
      </c>
      <c r="AD18456">
        <v>0</v>
      </c>
      <c r="AE18456">
        <v>0</v>
      </c>
      <c r="AF18456">
        <v>30000</v>
      </c>
      <c r="AG18456">
        <v>32</v>
      </c>
      <c r="AH18456">
        <v>7655.22</v>
      </c>
      <c r="AI18456">
        <v>1500</v>
      </c>
      <c r="AJ18456">
        <v>0</v>
      </c>
      <c r="AK18456">
        <v>100000</v>
      </c>
      <c r="AL18456">
        <v>26</v>
      </c>
      <c r="AM18456">
        <v>7113.04</v>
      </c>
      <c r="AN18456">
        <v>0</v>
      </c>
      <c r="AO18456">
        <v>0</v>
      </c>
      <c r="AP18456">
        <v>100000</v>
      </c>
      <c r="AQ18456">
        <v>26</v>
      </c>
      <c r="AR18456">
        <v>4646.07</v>
      </c>
      <c r="AS18456">
        <v>1000</v>
      </c>
      <c r="AT18456">
        <v>0</v>
      </c>
      <c r="AU18456">
        <v>26000</v>
      </c>
    </row>
    <row r="18457" spans="1:47" x14ac:dyDescent="0.35">
      <c r="A18457" t="s">
        <v>13</v>
      </c>
      <c r="B18457" t="s">
        <v>339</v>
      </c>
      <c r="C18457">
        <v>11</v>
      </c>
      <c r="D18457">
        <v>5679.69</v>
      </c>
      <c r="E18457">
        <v>2000</v>
      </c>
      <c r="F18457">
        <v>0</v>
      </c>
      <c r="G18457">
        <v>20000</v>
      </c>
      <c r="H18457">
        <v>6</v>
      </c>
      <c r="I18457">
        <v>841.07</v>
      </c>
      <c r="J18457">
        <v>0</v>
      </c>
      <c r="K18457">
        <v>0</v>
      </c>
      <c r="L18457">
        <v>4000</v>
      </c>
      <c r="M18457">
        <v>11</v>
      </c>
      <c r="N18457">
        <v>11683.24</v>
      </c>
      <c r="O18457">
        <v>15000</v>
      </c>
      <c r="P18457">
        <v>500</v>
      </c>
      <c r="Q18457">
        <v>20000</v>
      </c>
      <c r="R18457">
        <v>9</v>
      </c>
      <c r="S18457">
        <v>3092.86</v>
      </c>
      <c r="T18457">
        <v>4000</v>
      </c>
      <c r="U18457">
        <v>0</v>
      </c>
      <c r="V18457">
        <v>6500</v>
      </c>
      <c r="W18457">
        <v>8</v>
      </c>
      <c r="X18457">
        <v>2487.8200000000002</v>
      </c>
      <c r="Y18457">
        <v>0</v>
      </c>
      <c r="Z18457">
        <v>0</v>
      </c>
      <c r="AA18457">
        <v>14000</v>
      </c>
      <c r="AB18457">
        <v>8</v>
      </c>
      <c r="AC18457">
        <v>4887.6400000000003</v>
      </c>
      <c r="AD18457">
        <v>1500</v>
      </c>
      <c r="AE18457">
        <v>0</v>
      </c>
      <c r="AF18457">
        <v>12000</v>
      </c>
      <c r="AG18457">
        <v>5</v>
      </c>
      <c r="AH18457">
        <v>0</v>
      </c>
      <c r="AI18457">
        <v>0</v>
      </c>
      <c r="AJ18457">
        <v>0</v>
      </c>
      <c r="AK18457">
        <v>0</v>
      </c>
      <c r="AL18457">
        <v>5</v>
      </c>
      <c r="AM18457">
        <v>0</v>
      </c>
      <c r="AN18457">
        <v>0</v>
      </c>
      <c r="AO18457">
        <v>0</v>
      </c>
      <c r="AP18457">
        <v>0</v>
      </c>
      <c r="AQ18457">
        <v>6</v>
      </c>
      <c r="AR18457">
        <v>854.43</v>
      </c>
      <c r="AS18457">
        <v>0</v>
      </c>
      <c r="AT18457">
        <v>0</v>
      </c>
      <c r="AU18457">
        <v>3000</v>
      </c>
    </row>
    <row r="18458" spans="1:47" x14ac:dyDescent="0.35">
      <c r="A18458" t="s">
        <v>14</v>
      </c>
      <c r="B18458" t="s">
        <v>1151</v>
      </c>
      <c r="C18458">
        <v>78</v>
      </c>
      <c r="D18458">
        <v>4794.18</v>
      </c>
      <c r="E18458">
        <v>1000</v>
      </c>
      <c r="F18458">
        <v>0</v>
      </c>
      <c r="G18458">
        <v>100000</v>
      </c>
      <c r="H18458">
        <v>65</v>
      </c>
      <c r="I18458">
        <v>1259.98</v>
      </c>
      <c r="J18458">
        <v>0</v>
      </c>
      <c r="K18458">
        <v>0</v>
      </c>
      <c r="L18458">
        <v>20000</v>
      </c>
      <c r="M18458">
        <v>102</v>
      </c>
      <c r="N18458">
        <v>6893.39</v>
      </c>
      <c r="O18458">
        <v>4600</v>
      </c>
      <c r="P18458">
        <v>0</v>
      </c>
      <c r="Q18458">
        <v>100000</v>
      </c>
      <c r="R18458">
        <v>82</v>
      </c>
      <c r="S18458">
        <v>5017.87</v>
      </c>
      <c r="T18458">
        <v>3000</v>
      </c>
      <c r="U18458">
        <v>0</v>
      </c>
      <c r="V18458">
        <v>50000</v>
      </c>
      <c r="W18458">
        <v>67</v>
      </c>
      <c r="X18458">
        <v>2956.14</v>
      </c>
      <c r="Y18458">
        <v>500</v>
      </c>
      <c r="Z18458">
        <v>0</v>
      </c>
      <c r="AA18458">
        <v>26000</v>
      </c>
      <c r="AB18458">
        <v>63</v>
      </c>
      <c r="AC18458">
        <v>7338.23</v>
      </c>
      <c r="AD18458">
        <v>0</v>
      </c>
      <c r="AE18458">
        <v>0</v>
      </c>
      <c r="AF18458">
        <v>100000</v>
      </c>
      <c r="AG18458">
        <v>63</v>
      </c>
      <c r="AH18458">
        <v>2510.58</v>
      </c>
      <c r="AI18458">
        <v>0</v>
      </c>
      <c r="AJ18458">
        <v>0</v>
      </c>
      <c r="AK18458">
        <v>40000</v>
      </c>
      <c r="AL18458">
        <v>58</v>
      </c>
      <c r="AM18458">
        <v>2664.24</v>
      </c>
      <c r="AN18458">
        <v>0</v>
      </c>
      <c r="AO18458">
        <v>0</v>
      </c>
      <c r="AP18458">
        <v>40000</v>
      </c>
      <c r="AQ18458">
        <v>63</v>
      </c>
      <c r="AR18458">
        <v>3213.03</v>
      </c>
      <c r="AS18458">
        <v>0</v>
      </c>
      <c r="AT18458">
        <v>0</v>
      </c>
      <c r="AU18458">
        <v>27000</v>
      </c>
    </row>
    <row r="18459" spans="1:47" x14ac:dyDescent="0.35">
      <c r="A18459" t="s">
        <v>14</v>
      </c>
      <c r="B18459" t="s">
        <v>1152</v>
      </c>
      <c r="C18459">
        <v>41</v>
      </c>
      <c r="D18459">
        <v>6629.09</v>
      </c>
      <c r="E18459">
        <v>1000</v>
      </c>
      <c r="F18459">
        <v>0</v>
      </c>
      <c r="G18459">
        <v>80000</v>
      </c>
      <c r="H18459">
        <v>40</v>
      </c>
      <c r="I18459">
        <v>2134.2600000000002</v>
      </c>
      <c r="J18459">
        <v>1000</v>
      </c>
      <c r="K18459">
        <v>0</v>
      </c>
      <c r="L18459">
        <v>15000</v>
      </c>
      <c r="M18459">
        <v>49</v>
      </c>
      <c r="N18459">
        <v>13851.42</v>
      </c>
      <c r="O18459">
        <v>5000</v>
      </c>
      <c r="P18459">
        <v>0</v>
      </c>
      <c r="Q18459">
        <v>100000</v>
      </c>
      <c r="R18459">
        <v>42</v>
      </c>
      <c r="S18459">
        <v>10657.81</v>
      </c>
      <c r="T18459">
        <v>5000</v>
      </c>
      <c r="U18459">
        <v>0</v>
      </c>
      <c r="V18459">
        <v>100000</v>
      </c>
      <c r="W18459">
        <v>31</v>
      </c>
      <c r="X18459">
        <v>7204.82</v>
      </c>
      <c r="Y18459">
        <v>2000</v>
      </c>
      <c r="Z18459">
        <v>0</v>
      </c>
      <c r="AA18459">
        <v>42000</v>
      </c>
      <c r="AB18459">
        <v>34</v>
      </c>
      <c r="AC18459">
        <v>12793.91</v>
      </c>
      <c r="AD18459">
        <v>0</v>
      </c>
      <c r="AE18459">
        <v>0</v>
      </c>
      <c r="AF18459">
        <v>80000</v>
      </c>
      <c r="AG18459">
        <v>41</v>
      </c>
      <c r="AH18459">
        <v>14268.12</v>
      </c>
      <c r="AI18459">
        <v>2000</v>
      </c>
      <c r="AJ18459">
        <v>0</v>
      </c>
      <c r="AK18459">
        <v>140000</v>
      </c>
      <c r="AL18459">
        <v>32</v>
      </c>
      <c r="AM18459">
        <v>12165.53</v>
      </c>
      <c r="AN18459">
        <v>0</v>
      </c>
      <c r="AO18459">
        <v>0</v>
      </c>
      <c r="AP18459">
        <v>152000</v>
      </c>
      <c r="AQ18459">
        <v>33</v>
      </c>
      <c r="AR18459">
        <v>13782.49</v>
      </c>
      <c r="AS18459">
        <v>3000</v>
      </c>
      <c r="AT18459">
        <v>0</v>
      </c>
      <c r="AU18459">
        <v>111000</v>
      </c>
    </row>
    <row r="18460" spans="1:47" x14ac:dyDescent="0.35">
      <c r="A18460" t="s">
        <v>14</v>
      </c>
      <c r="B18460" t="s">
        <v>339</v>
      </c>
      <c r="C18460">
        <v>8</v>
      </c>
      <c r="D18460">
        <v>6567</v>
      </c>
      <c r="E18460">
        <v>0</v>
      </c>
      <c r="F18460">
        <v>0</v>
      </c>
      <c r="G18460">
        <v>25000</v>
      </c>
      <c r="H18460">
        <v>8</v>
      </c>
      <c r="I18460">
        <v>371.42</v>
      </c>
      <c r="J18460">
        <v>0</v>
      </c>
      <c r="K18460">
        <v>0</v>
      </c>
      <c r="L18460">
        <v>2000</v>
      </c>
      <c r="M18460">
        <v>9</v>
      </c>
      <c r="N18460">
        <v>4798.49</v>
      </c>
      <c r="O18460">
        <v>2000</v>
      </c>
      <c r="P18460">
        <v>0</v>
      </c>
      <c r="Q18460">
        <v>13000</v>
      </c>
      <c r="R18460">
        <v>9</v>
      </c>
      <c r="S18460">
        <v>3984.01</v>
      </c>
      <c r="T18460">
        <v>3000</v>
      </c>
      <c r="U18460">
        <v>0</v>
      </c>
      <c r="V18460">
        <v>20000</v>
      </c>
      <c r="W18460">
        <v>8</v>
      </c>
      <c r="X18460">
        <v>1072.78</v>
      </c>
      <c r="Y18460">
        <v>200</v>
      </c>
      <c r="Z18460">
        <v>0</v>
      </c>
      <c r="AA18460">
        <v>5000</v>
      </c>
      <c r="AB18460">
        <v>8</v>
      </c>
      <c r="AC18460">
        <v>3437.21</v>
      </c>
      <c r="AD18460">
        <v>0</v>
      </c>
      <c r="AE18460">
        <v>0</v>
      </c>
      <c r="AF18460">
        <v>15000</v>
      </c>
      <c r="AG18460">
        <v>4</v>
      </c>
      <c r="AH18460">
        <v>0</v>
      </c>
      <c r="AI18460">
        <v>0</v>
      </c>
      <c r="AJ18460">
        <v>0</v>
      </c>
      <c r="AK18460">
        <v>0</v>
      </c>
      <c r="AL18460">
        <v>8</v>
      </c>
      <c r="AM18460">
        <v>527.01</v>
      </c>
      <c r="AN18460">
        <v>0</v>
      </c>
      <c r="AO18460">
        <v>0</v>
      </c>
      <c r="AP18460">
        <v>3000</v>
      </c>
      <c r="AQ18460">
        <v>5</v>
      </c>
      <c r="AR18460">
        <v>1271.51</v>
      </c>
      <c r="AS18460">
        <v>0</v>
      </c>
      <c r="AT18460">
        <v>0</v>
      </c>
      <c r="AU18460">
        <v>5000</v>
      </c>
    </row>
    <row r="18461" spans="1:47" x14ac:dyDescent="0.35">
      <c r="A18461" t="s">
        <v>15</v>
      </c>
      <c r="B18461" t="s">
        <v>1151</v>
      </c>
      <c r="C18461">
        <v>87</v>
      </c>
      <c r="D18461">
        <v>4682.24</v>
      </c>
      <c r="E18461">
        <v>0</v>
      </c>
      <c r="F18461">
        <v>0</v>
      </c>
      <c r="G18461">
        <v>60000</v>
      </c>
      <c r="H18461">
        <v>79</v>
      </c>
      <c r="I18461">
        <v>1779.26</v>
      </c>
      <c r="J18461">
        <v>0</v>
      </c>
      <c r="K18461">
        <v>0</v>
      </c>
      <c r="L18461">
        <v>44000</v>
      </c>
      <c r="M18461">
        <v>114</v>
      </c>
      <c r="N18461">
        <v>11056.61</v>
      </c>
      <c r="O18461">
        <v>6000</v>
      </c>
      <c r="P18461">
        <v>0</v>
      </c>
      <c r="Q18461">
        <v>100000</v>
      </c>
      <c r="R18461">
        <v>94</v>
      </c>
      <c r="S18461">
        <v>5345.56</v>
      </c>
      <c r="T18461">
        <v>2300</v>
      </c>
      <c r="U18461">
        <v>0</v>
      </c>
      <c r="V18461">
        <v>30000</v>
      </c>
      <c r="W18461">
        <v>80</v>
      </c>
      <c r="X18461">
        <v>3534.5</v>
      </c>
      <c r="Y18461">
        <v>0</v>
      </c>
      <c r="Z18461">
        <v>0</v>
      </c>
      <c r="AA18461">
        <v>68500</v>
      </c>
      <c r="AB18461">
        <v>79</v>
      </c>
      <c r="AC18461">
        <v>3086.84</v>
      </c>
      <c r="AD18461">
        <v>0</v>
      </c>
      <c r="AE18461">
        <v>0</v>
      </c>
      <c r="AF18461">
        <v>60000</v>
      </c>
      <c r="AG18461">
        <v>77</v>
      </c>
      <c r="AH18461">
        <v>2434.89</v>
      </c>
      <c r="AI18461">
        <v>0</v>
      </c>
      <c r="AJ18461">
        <v>0</v>
      </c>
      <c r="AK18461">
        <v>90000</v>
      </c>
      <c r="AL18461">
        <v>66</v>
      </c>
      <c r="AM18461">
        <v>4180.49</v>
      </c>
      <c r="AN18461">
        <v>0</v>
      </c>
      <c r="AO18461">
        <v>0</v>
      </c>
      <c r="AP18461">
        <v>130000</v>
      </c>
      <c r="AQ18461">
        <v>71</v>
      </c>
      <c r="AR18461">
        <v>3003.07</v>
      </c>
      <c r="AS18461">
        <v>0</v>
      </c>
      <c r="AT18461">
        <v>0</v>
      </c>
      <c r="AU18461">
        <v>50000</v>
      </c>
    </row>
    <row r="18462" spans="1:47" x14ac:dyDescent="0.35">
      <c r="A18462" t="s">
        <v>15</v>
      </c>
      <c r="B18462" t="s">
        <v>1152</v>
      </c>
      <c r="C18462">
        <v>36</v>
      </c>
      <c r="D18462">
        <v>8027.79</v>
      </c>
      <c r="E18462">
        <v>1000</v>
      </c>
      <c r="F18462">
        <v>0</v>
      </c>
      <c r="G18462">
        <v>100000</v>
      </c>
      <c r="H18462">
        <v>41</v>
      </c>
      <c r="I18462">
        <v>2063.52</v>
      </c>
      <c r="J18462">
        <v>1000</v>
      </c>
      <c r="K18462">
        <v>0</v>
      </c>
      <c r="L18462">
        <v>17000</v>
      </c>
      <c r="M18462">
        <v>50</v>
      </c>
      <c r="N18462">
        <v>11433.17</v>
      </c>
      <c r="O18462">
        <v>6000</v>
      </c>
      <c r="P18462">
        <v>0</v>
      </c>
      <c r="Q18462">
        <v>100000</v>
      </c>
      <c r="R18462">
        <v>45</v>
      </c>
      <c r="S18462">
        <v>8656.5499999999993</v>
      </c>
      <c r="T18462">
        <v>5000</v>
      </c>
      <c r="U18462">
        <v>0</v>
      </c>
      <c r="V18462">
        <v>100000</v>
      </c>
      <c r="W18462">
        <v>39</v>
      </c>
      <c r="X18462">
        <v>7492.65</v>
      </c>
      <c r="Y18462">
        <v>750</v>
      </c>
      <c r="Z18462">
        <v>0</v>
      </c>
      <c r="AA18462">
        <v>60000</v>
      </c>
      <c r="AB18462">
        <v>36</v>
      </c>
      <c r="AC18462">
        <v>7954.27</v>
      </c>
      <c r="AD18462">
        <v>0</v>
      </c>
      <c r="AE18462">
        <v>0</v>
      </c>
      <c r="AF18462">
        <v>70000</v>
      </c>
      <c r="AG18462">
        <v>38</v>
      </c>
      <c r="AH18462">
        <v>7398.86</v>
      </c>
      <c r="AI18462">
        <v>0</v>
      </c>
      <c r="AJ18462">
        <v>0</v>
      </c>
      <c r="AK18462">
        <v>60000</v>
      </c>
      <c r="AL18462">
        <v>35</v>
      </c>
      <c r="AM18462">
        <v>13152.61</v>
      </c>
      <c r="AN18462">
        <v>0</v>
      </c>
      <c r="AO18462">
        <v>0</v>
      </c>
      <c r="AP18462">
        <v>200000</v>
      </c>
      <c r="AQ18462">
        <v>38</v>
      </c>
      <c r="AR18462">
        <v>5226.83</v>
      </c>
      <c r="AS18462">
        <v>0</v>
      </c>
      <c r="AT18462">
        <v>0</v>
      </c>
      <c r="AU18462">
        <v>50000</v>
      </c>
    </row>
    <row r="18463" spans="1:47" x14ac:dyDescent="0.35">
      <c r="A18463" t="s">
        <v>15</v>
      </c>
      <c r="B18463" t="s">
        <v>339</v>
      </c>
      <c r="C18463">
        <v>6</v>
      </c>
      <c r="D18463">
        <v>20048.8</v>
      </c>
      <c r="E18463">
        <v>0</v>
      </c>
      <c r="F18463">
        <v>0</v>
      </c>
      <c r="G18463">
        <v>100000</v>
      </c>
      <c r="H18463">
        <v>5</v>
      </c>
      <c r="I18463">
        <v>0</v>
      </c>
      <c r="J18463">
        <v>0</v>
      </c>
      <c r="K18463">
        <v>0</v>
      </c>
      <c r="L18463">
        <v>0</v>
      </c>
      <c r="M18463">
        <v>6</v>
      </c>
      <c r="N18463">
        <v>11741.28</v>
      </c>
      <c r="O18463">
        <v>10000</v>
      </c>
      <c r="P18463">
        <v>0</v>
      </c>
      <c r="Q18463">
        <v>33000</v>
      </c>
      <c r="R18463">
        <v>7</v>
      </c>
      <c r="S18463">
        <v>9307.1</v>
      </c>
      <c r="T18463">
        <v>3000</v>
      </c>
      <c r="U18463">
        <v>0</v>
      </c>
      <c r="V18463">
        <v>30000</v>
      </c>
      <c r="W18463">
        <v>7</v>
      </c>
      <c r="X18463">
        <v>4649.5</v>
      </c>
      <c r="Y18463">
        <v>0</v>
      </c>
      <c r="Z18463">
        <v>0</v>
      </c>
      <c r="AA18463">
        <v>25000</v>
      </c>
      <c r="AB18463">
        <v>5</v>
      </c>
      <c r="AC18463">
        <v>3733.06</v>
      </c>
      <c r="AD18463">
        <v>0</v>
      </c>
      <c r="AE18463">
        <v>0</v>
      </c>
      <c r="AF18463">
        <v>15000</v>
      </c>
      <c r="AG18463">
        <v>9</v>
      </c>
      <c r="AH18463">
        <v>2929.45</v>
      </c>
      <c r="AI18463">
        <v>0</v>
      </c>
      <c r="AJ18463">
        <v>0</v>
      </c>
      <c r="AK18463">
        <v>20000</v>
      </c>
      <c r="AL18463">
        <v>6</v>
      </c>
      <c r="AM18463">
        <v>0</v>
      </c>
      <c r="AN18463">
        <v>0</v>
      </c>
      <c r="AO18463">
        <v>0</v>
      </c>
      <c r="AP18463">
        <v>0</v>
      </c>
      <c r="AQ18463">
        <v>6</v>
      </c>
      <c r="AR18463">
        <v>131.47999999999999</v>
      </c>
      <c r="AS18463">
        <v>0</v>
      </c>
      <c r="AT18463">
        <v>0</v>
      </c>
      <c r="AU18463">
        <v>500</v>
      </c>
    </row>
    <row r="18464" spans="1:47" x14ac:dyDescent="0.35">
      <c r="A18464" t="s">
        <v>16</v>
      </c>
      <c r="B18464" t="s">
        <v>1151</v>
      </c>
      <c r="C18464">
        <v>67</v>
      </c>
      <c r="D18464">
        <v>7218.37</v>
      </c>
      <c r="E18464">
        <v>1000</v>
      </c>
      <c r="F18464">
        <v>0</v>
      </c>
      <c r="G18464">
        <v>100000</v>
      </c>
      <c r="H18464">
        <v>66</v>
      </c>
      <c r="I18464">
        <v>1384.91</v>
      </c>
      <c r="J18464">
        <v>800</v>
      </c>
      <c r="K18464">
        <v>0</v>
      </c>
      <c r="L18464">
        <v>42000</v>
      </c>
      <c r="M18464">
        <v>102</v>
      </c>
      <c r="N18464">
        <v>11640.76</v>
      </c>
      <c r="O18464">
        <v>6000</v>
      </c>
      <c r="P18464">
        <v>0</v>
      </c>
      <c r="Q18464">
        <v>150000</v>
      </c>
      <c r="R18464">
        <v>81</v>
      </c>
      <c r="S18464">
        <v>7762.03</v>
      </c>
      <c r="T18464">
        <v>5000</v>
      </c>
      <c r="U18464">
        <v>0</v>
      </c>
      <c r="V18464">
        <v>35000</v>
      </c>
      <c r="W18464">
        <v>74</v>
      </c>
      <c r="X18464">
        <v>5584.23</v>
      </c>
      <c r="Y18464">
        <v>2000</v>
      </c>
      <c r="Z18464">
        <v>0</v>
      </c>
      <c r="AA18464">
        <v>37000</v>
      </c>
      <c r="AB18464">
        <v>68</v>
      </c>
      <c r="AC18464">
        <v>7471.83</v>
      </c>
      <c r="AD18464">
        <v>0</v>
      </c>
      <c r="AE18464">
        <v>0</v>
      </c>
      <c r="AF18464">
        <v>90000</v>
      </c>
      <c r="AG18464">
        <v>63</v>
      </c>
      <c r="AH18464">
        <v>686.86</v>
      </c>
      <c r="AI18464">
        <v>0</v>
      </c>
      <c r="AJ18464">
        <v>0</v>
      </c>
      <c r="AK18464">
        <v>8000</v>
      </c>
      <c r="AL18464">
        <v>56</v>
      </c>
      <c r="AM18464">
        <v>1551.59</v>
      </c>
      <c r="AN18464">
        <v>0</v>
      </c>
      <c r="AO18464">
        <v>0</v>
      </c>
      <c r="AP18464">
        <v>80000</v>
      </c>
      <c r="AQ18464">
        <v>59</v>
      </c>
      <c r="AR18464">
        <v>6056.68</v>
      </c>
      <c r="AS18464">
        <v>0</v>
      </c>
      <c r="AT18464">
        <v>0</v>
      </c>
      <c r="AU18464">
        <v>58000</v>
      </c>
    </row>
    <row r="18465" spans="1:47" x14ac:dyDescent="0.35">
      <c r="A18465" t="s">
        <v>16</v>
      </c>
      <c r="B18465" t="s">
        <v>1152</v>
      </c>
      <c r="C18465">
        <v>47</v>
      </c>
      <c r="D18465">
        <v>11333.29</v>
      </c>
      <c r="E18465">
        <v>3000</v>
      </c>
      <c r="F18465">
        <v>0</v>
      </c>
      <c r="G18465">
        <v>140000</v>
      </c>
      <c r="H18465">
        <v>33</v>
      </c>
      <c r="I18465">
        <v>4877.9799999999996</v>
      </c>
      <c r="J18465">
        <v>180</v>
      </c>
      <c r="K18465">
        <v>0</v>
      </c>
      <c r="L18465">
        <v>80000</v>
      </c>
      <c r="M18465">
        <v>46</v>
      </c>
      <c r="N18465">
        <v>9362.0400000000009</v>
      </c>
      <c r="O18465">
        <v>3000</v>
      </c>
      <c r="P18465">
        <v>0</v>
      </c>
      <c r="Q18465">
        <v>100000</v>
      </c>
      <c r="R18465">
        <v>45</v>
      </c>
      <c r="S18465">
        <v>8882.2900000000009</v>
      </c>
      <c r="T18465">
        <v>5000</v>
      </c>
      <c r="U18465">
        <v>0</v>
      </c>
      <c r="V18465">
        <v>50000</v>
      </c>
      <c r="W18465">
        <v>41</v>
      </c>
      <c r="X18465">
        <v>6372.64</v>
      </c>
      <c r="Y18465">
        <v>2400</v>
      </c>
      <c r="Z18465">
        <v>0</v>
      </c>
      <c r="AA18465">
        <v>42000</v>
      </c>
      <c r="AB18465">
        <v>44</v>
      </c>
      <c r="AC18465">
        <v>10256.790000000001</v>
      </c>
      <c r="AD18465">
        <v>0</v>
      </c>
      <c r="AE18465">
        <v>0</v>
      </c>
      <c r="AF18465">
        <v>100000</v>
      </c>
      <c r="AG18465">
        <v>35</v>
      </c>
      <c r="AH18465">
        <v>2896.43</v>
      </c>
      <c r="AI18465">
        <v>0</v>
      </c>
      <c r="AJ18465">
        <v>0</v>
      </c>
      <c r="AK18465">
        <v>30000</v>
      </c>
      <c r="AL18465">
        <v>32</v>
      </c>
      <c r="AM18465">
        <v>17510.71</v>
      </c>
      <c r="AN18465">
        <v>0</v>
      </c>
      <c r="AO18465">
        <v>0</v>
      </c>
      <c r="AP18465">
        <v>300000</v>
      </c>
      <c r="AQ18465">
        <v>37</v>
      </c>
      <c r="AR18465">
        <v>12371.09</v>
      </c>
      <c r="AS18465">
        <v>0</v>
      </c>
      <c r="AT18465">
        <v>0</v>
      </c>
      <c r="AU18465">
        <v>100000</v>
      </c>
    </row>
    <row r="18466" spans="1:47" x14ac:dyDescent="0.35">
      <c r="A18466" t="s">
        <v>16</v>
      </c>
      <c r="B18466" t="s">
        <v>339</v>
      </c>
      <c r="C18466">
        <v>10</v>
      </c>
      <c r="D18466">
        <v>4518.1099999999997</v>
      </c>
      <c r="E18466">
        <v>1000</v>
      </c>
      <c r="F18466">
        <v>0</v>
      </c>
      <c r="G18466">
        <v>30000</v>
      </c>
      <c r="H18466">
        <v>8</v>
      </c>
      <c r="I18466">
        <v>236.36</v>
      </c>
      <c r="J18466">
        <v>0</v>
      </c>
      <c r="K18466">
        <v>0</v>
      </c>
      <c r="L18466">
        <v>1000</v>
      </c>
      <c r="M18466">
        <v>15</v>
      </c>
      <c r="N18466">
        <v>6893.17</v>
      </c>
      <c r="O18466">
        <v>6000</v>
      </c>
      <c r="P18466">
        <v>2000</v>
      </c>
      <c r="Q18466">
        <v>20000</v>
      </c>
      <c r="R18466">
        <v>13</v>
      </c>
      <c r="S18466">
        <v>7908.9</v>
      </c>
      <c r="T18466">
        <v>6000</v>
      </c>
      <c r="U18466">
        <v>0</v>
      </c>
      <c r="V18466">
        <v>15000</v>
      </c>
      <c r="W18466">
        <v>13</v>
      </c>
      <c r="X18466">
        <v>3914.77</v>
      </c>
      <c r="Y18466">
        <v>1000</v>
      </c>
      <c r="Z18466">
        <v>0</v>
      </c>
      <c r="AA18466">
        <v>20000</v>
      </c>
      <c r="AB18466">
        <v>10</v>
      </c>
      <c r="AC18466">
        <v>5856.32</v>
      </c>
      <c r="AD18466">
        <v>0</v>
      </c>
      <c r="AE18466">
        <v>0</v>
      </c>
      <c r="AF18466">
        <v>42000</v>
      </c>
      <c r="AG18466">
        <v>8</v>
      </c>
      <c r="AH18466">
        <v>1513.78</v>
      </c>
      <c r="AI18466">
        <v>0</v>
      </c>
      <c r="AJ18466">
        <v>0</v>
      </c>
      <c r="AK18466">
        <v>8000</v>
      </c>
      <c r="AL18466">
        <v>9</v>
      </c>
      <c r="AM18466">
        <v>5219.58</v>
      </c>
      <c r="AN18466">
        <v>5000</v>
      </c>
      <c r="AO18466">
        <v>0</v>
      </c>
      <c r="AP18466">
        <v>15000</v>
      </c>
      <c r="AQ18466">
        <v>7</v>
      </c>
      <c r="AR18466">
        <v>3020.17</v>
      </c>
      <c r="AS18466">
        <v>2000</v>
      </c>
      <c r="AT18466">
        <v>0</v>
      </c>
      <c r="AU18466">
        <v>10000</v>
      </c>
    </row>
    <row r="18467" spans="1:47" x14ac:dyDescent="0.35">
      <c r="A18467" t="s">
        <v>17</v>
      </c>
      <c r="B18467" t="s">
        <v>1151</v>
      </c>
      <c r="C18467">
        <v>70</v>
      </c>
      <c r="D18467">
        <v>7198.79</v>
      </c>
      <c r="E18467">
        <v>1000</v>
      </c>
      <c r="F18467">
        <v>0</v>
      </c>
      <c r="G18467">
        <v>100000</v>
      </c>
      <c r="H18467">
        <v>69</v>
      </c>
      <c r="I18467">
        <v>1814.12</v>
      </c>
      <c r="J18467">
        <v>0</v>
      </c>
      <c r="K18467">
        <v>0</v>
      </c>
      <c r="L18467">
        <v>15000</v>
      </c>
      <c r="M18467">
        <v>112</v>
      </c>
      <c r="N18467">
        <v>8998.17</v>
      </c>
      <c r="O18467">
        <v>6000</v>
      </c>
      <c r="P18467">
        <v>0</v>
      </c>
      <c r="Q18467">
        <v>70000</v>
      </c>
      <c r="R18467">
        <v>83</v>
      </c>
      <c r="S18467">
        <v>4736.08</v>
      </c>
      <c r="T18467">
        <v>2000</v>
      </c>
      <c r="U18467">
        <v>0</v>
      </c>
      <c r="V18467">
        <v>30000</v>
      </c>
      <c r="W18467">
        <v>76</v>
      </c>
      <c r="X18467">
        <v>4474.3100000000004</v>
      </c>
      <c r="Y18467">
        <v>1500</v>
      </c>
      <c r="Z18467">
        <v>0</v>
      </c>
      <c r="AA18467">
        <v>30000</v>
      </c>
      <c r="AB18467">
        <v>64</v>
      </c>
      <c r="AC18467">
        <v>3962.54</v>
      </c>
      <c r="AD18467">
        <v>0</v>
      </c>
      <c r="AE18467">
        <v>0</v>
      </c>
      <c r="AF18467">
        <v>34800</v>
      </c>
      <c r="AG18467">
        <v>59</v>
      </c>
      <c r="AH18467">
        <v>2226.66</v>
      </c>
      <c r="AI18467">
        <v>0</v>
      </c>
      <c r="AJ18467">
        <v>0</v>
      </c>
      <c r="AK18467">
        <v>30000</v>
      </c>
      <c r="AL18467">
        <v>57</v>
      </c>
      <c r="AM18467">
        <v>6826.45</v>
      </c>
      <c r="AN18467">
        <v>0</v>
      </c>
      <c r="AO18467">
        <v>0</v>
      </c>
      <c r="AP18467">
        <v>100000</v>
      </c>
      <c r="AQ18467">
        <v>64</v>
      </c>
      <c r="AR18467">
        <v>4060.62</v>
      </c>
      <c r="AS18467">
        <v>0</v>
      </c>
      <c r="AT18467">
        <v>0</v>
      </c>
      <c r="AU18467">
        <v>50000</v>
      </c>
    </row>
    <row r="18468" spans="1:47" x14ac:dyDescent="0.35">
      <c r="A18468" t="s">
        <v>17</v>
      </c>
      <c r="B18468" t="s">
        <v>1152</v>
      </c>
      <c r="C18468">
        <v>43</v>
      </c>
      <c r="D18468">
        <v>9117.52</v>
      </c>
      <c r="E18468">
        <v>300</v>
      </c>
      <c r="F18468">
        <v>0</v>
      </c>
      <c r="G18468">
        <v>100000</v>
      </c>
      <c r="H18468">
        <v>33</v>
      </c>
      <c r="I18468">
        <v>1744.82</v>
      </c>
      <c r="J18468">
        <v>0</v>
      </c>
      <c r="K18468">
        <v>0</v>
      </c>
      <c r="L18468">
        <v>12000</v>
      </c>
      <c r="M18468">
        <v>53</v>
      </c>
      <c r="N18468">
        <v>8378.5499999999993</v>
      </c>
      <c r="O18468">
        <v>4000</v>
      </c>
      <c r="P18468">
        <v>200</v>
      </c>
      <c r="Q18468">
        <v>100000</v>
      </c>
      <c r="R18468">
        <v>45</v>
      </c>
      <c r="S18468">
        <v>7925.34</v>
      </c>
      <c r="T18468">
        <v>3000</v>
      </c>
      <c r="U18468">
        <v>0</v>
      </c>
      <c r="V18468">
        <v>60000</v>
      </c>
      <c r="W18468">
        <v>39</v>
      </c>
      <c r="X18468">
        <v>3526.4</v>
      </c>
      <c r="Y18468">
        <v>0</v>
      </c>
      <c r="Z18468">
        <v>0</v>
      </c>
      <c r="AA18468">
        <v>23000</v>
      </c>
      <c r="AB18468">
        <v>32</v>
      </c>
      <c r="AC18468">
        <v>3339.6</v>
      </c>
      <c r="AD18468">
        <v>0</v>
      </c>
      <c r="AE18468">
        <v>0</v>
      </c>
      <c r="AF18468">
        <v>50000</v>
      </c>
      <c r="AG18468">
        <v>33</v>
      </c>
      <c r="AH18468">
        <v>2745.31</v>
      </c>
      <c r="AI18468">
        <v>0</v>
      </c>
      <c r="AJ18468">
        <v>0</v>
      </c>
      <c r="AK18468">
        <v>100000</v>
      </c>
      <c r="AL18468">
        <v>29</v>
      </c>
      <c r="AM18468">
        <v>1405.3</v>
      </c>
      <c r="AN18468">
        <v>0</v>
      </c>
      <c r="AO18468">
        <v>0</v>
      </c>
      <c r="AP18468">
        <v>20000</v>
      </c>
      <c r="AQ18468">
        <v>27</v>
      </c>
      <c r="AR18468">
        <v>5854.9</v>
      </c>
      <c r="AS18468">
        <v>0</v>
      </c>
      <c r="AT18468">
        <v>0</v>
      </c>
      <c r="AU18468">
        <v>26000</v>
      </c>
    </row>
    <row r="18469" spans="1:47" x14ac:dyDescent="0.35">
      <c r="A18469" t="s">
        <v>17</v>
      </c>
      <c r="B18469" t="s">
        <v>339</v>
      </c>
      <c r="C18469">
        <v>8</v>
      </c>
      <c r="D18469">
        <v>1558.75</v>
      </c>
      <c r="E18469">
        <v>0</v>
      </c>
      <c r="F18469">
        <v>0</v>
      </c>
      <c r="G18469">
        <v>6000</v>
      </c>
      <c r="H18469">
        <v>8</v>
      </c>
      <c r="I18469">
        <v>6507.09</v>
      </c>
      <c r="J18469">
        <v>3000</v>
      </c>
      <c r="K18469">
        <v>0</v>
      </c>
      <c r="L18469">
        <v>25000</v>
      </c>
      <c r="M18469">
        <v>11</v>
      </c>
      <c r="N18469">
        <v>13157.42</v>
      </c>
      <c r="O18469">
        <v>8000</v>
      </c>
      <c r="P18469">
        <v>1000</v>
      </c>
      <c r="Q18469">
        <v>50000</v>
      </c>
      <c r="R18469">
        <v>10</v>
      </c>
      <c r="S18469">
        <v>11043.87</v>
      </c>
      <c r="T18469">
        <v>10000</v>
      </c>
      <c r="U18469">
        <v>0</v>
      </c>
      <c r="V18469">
        <v>30000</v>
      </c>
      <c r="W18469">
        <v>10</v>
      </c>
      <c r="X18469">
        <v>13358.57</v>
      </c>
      <c r="Y18469">
        <v>5000</v>
      </c>
      <c r="Z18469">
        <v>0</v>
      </c>
      <c r="AA18469">
        <v>42000</v>
      </c>
      <c r="AB18469">
        <v>8</v>
      </c>
      <c r="AC18469">
        <v>14142.11</v>
      </c>
      <c r="AD18469">
        <v>0</v>
      </c>
      <c r="AE18469">
        <v>0</v>
      </c>
      <c r="AF18469">
        <v>70000</v>
      </c>
      <c r="AG18469">
        <v>6</v>
      </c>
      <c r="AH18469">
        <v>12519.02</v>
      </c>
      <c r="AI18469">
        <v>10000</v>
      </c>
      <c r="AJ18469">
        <v>0</v>
      </c>
      <c r="AK18469">
        <v>50000</v>
      </c>
      <c r="AL18469">
        <v>5</v>
      </c>
      <c r="AM18469">
        <v>1971.93</v>
      </c>
      <c r="AN18469">
        <v>0</v>
      </c>
      <c r="AO18469">
        <v>0</v>
      </c>
      <c r="AP18469">
        <v>8000</v>
      </c>
      <c r="AQ18469">
        <v>6</v>
      </c>
      <c r="AR18469">
        <v>9801.9699999999993</v>
      </c>
      <c r="AS18469">
        <v>5000</v>
      </c>
      <c r="AT18469">
        <v>0</v>
      </c>
      <c r="AU18469">
        <v>25000</v>
      </c>
    </row>
    <row r="18470" spans="1:47" x14ac:dyDescent="0.35">
      <c r="A18470" t="s">
        <v>18</v>
      </c>
      <c r="B18470" t="s">
        <v>1151</v>
      </c>
      <c r="C18470">
        <v>72</v>
      </c>
      <c r="D18470">
        <v>4392.0200000000004</v>
      </c>
      <c r="E18470">
        <v>0</v>
      </c>
      <c r="F18470">
        <v>0</v>
      </c>
      <c r="G18470">
        <v>80000</v>
      </c>
      <c r="H18470">
        <v>78</v>
      </c>
      <c r="I18470">
        <v>829.08</v>
      </c>
      <c r="J18470">
        <v>0</v>
      </c>
      <c r="K18470">
        <v>0</v>
      </c>
      <c r="L18470">
        <v>20000</v>
      </c>
      <c r="M18470">
        <v>120</v>
      </c>
      <c r="N18470">
        <v>8258.67</v>
      </c>
      <c r="O18470">
        <v>5000</v>
      </c>
      <c r="P18470">
        <v>0</v>
      </c>
      <c r="Q18470">
        <v>50000</v>
      </c>
      <c r="R18470">
        <v>96</v>
      </c>
      <c r="S18470">
        <v>3373.44</v>
      </c>
      <c r="T18470">
        <v>2000</v>
      </c>
      <c r="U18470">
        <v>0</v>
      </c>
      <c r="V18470">
        <v>30000</v>
      </c>
      <c r="W18470">
        <v>82</v>
      </c>
      <c r="X18470">
        <v>1755.3</v>
      </c>
      <c r="Y18470">
        <v>0</v>
      </c>
      <c r="Z18470">
        <v>0</v>
      </c>
      <c r="AA18470">
        <v>20000</v>
      </c>
      <c r="AB18470">
        <v>83</v>
      </c>
      <c r="AC18470">
        <v>5955.77</v>
      </c>
      <c r="AD18470">
        <v>0</v>
      </c>
      <c r="AE18470">
        <v>0</v>
      </c>
      <c r="AF18470">
        <v>87000</v>
      </c>
      <c r="AG18470">
        <v>73</v>
      </c>
      <c r="AH18470">
        <v>1941.92</v>
      </c>
      <c r="AI18470">
        <v>0</v>
      </c>
      <c r="AJ18470">
        <v>0</v>
      </c>
      <c r="AK18470">
        <v>50000</v>
      </c>
      <c r="AL18470">
        <v>70</v>
      </c>
      <c r="AM18470">
        <v>3281.43</v>
      </c>
      <c r="AN18470">
        <v>0</v>
      </c>
      <c r="AO18470">
        <v>0</v>
      </c>
      <c r="AP18470">
        <v>150000</v>
      </c>
      <c r="AQ18470">
        <v>70</v>
      </c>
      <c r="AR18470">
        <v>4347.22</v>
      </c>
      <c r="AS18470">
        <v>0</v>
      </c>
      <c r="AT18470">
        <v>0</v>
      </c>
      <c r="AU18470">
        <v>63000</v>
      </c>
    </row>
    <row r="18471" spans="1:47" x14ac:dyDescent="0.35">
      <c r="A18471" t="s">
        <v>18</v>
      </c>
      <c r="B18471" t="s">
        <v>1152</v>
      </c>
      <c r="C18471">
        <v>24</v>
      </c>
      <c r="D18471">
        <v>4267.72</v>
      </c>
      <c r="E18471">
        <v>1000</v>
      </c>
      <c r="F18471">
        <v>0</v>
      </c>
      <c r="G18471">
        <v>30000</v>
      </c>
      <c r="H18471">
        <v>20</v>
      </c>
      <c r="I18471">
        <v>2434.87</v>
      </c>
      <c r="J18471">
        <v>0</v>
      </c>
      <c r="K18471">
        <v>0</v>
      </c>
      <c r="L18471">
        <v>30000</v>
      </c>
      <c r="M18471">
        <v>38</v>
      </c>
      <c r="N18471">
        <v>7919.83</v>
      </c>
      <c r="O18471">
        <v>5000</v>
      </c>
      <c r="P18471">
        <v>200</v>
      </c>
      <c r="Q18471">
        <v>35000</v>
      </c>
      <c r="R18471">
        <v>28</v>
      </c>
      <c r="S18471">
        <v>6552.09</v>
      </c>
      <c r="T18471">
        <v>4000</v>
      </c>
      <c r="U18471">
        <v>0</v>
      </c>
      <c r="V18471">
        <v>30000</v>
      </c>
      <c r="W18471">
        <v>22</v>
      </c>
      <c r="X18471">
        <v>4864.78</v>
      </c>
      <c r="Y18471">
        <v>3000</v>
      </c>
      <c r="Z18471">
        <v>0</v>
      </c>
      <c r="AA18471">
        <v>50000</v>
      </c>
      <c r="AB18471">
        <v>23</v>
      </c>
      <c r="AC18471">
        <v>10100.01</v>
      </c>
      <c r="AD18471">
        <v>5000</v>
      </c>
      <c r="AE18471">
        <v>0</v>
      </c>
      <c r="AF18471">
        <v>50000</v>
      </c>
      <c r="AG18471">
        <v>19</v>
      </c>
      <c r="AH18471">
        <v>2210.5100000000002</v>
      </c>
      <c r="AI18471">
        <v>0</v>
      </c>
      <c r="AJ18471">
        <v>0</v>
      </c>
      <c r="AK18471">
        <v>15000</v>
      </c>
      <c r="AL18471">
        <v>16</v>
      </c>
      <c r="AM18471">
        <v>1834.32</v>
      </c>
      <c r="AN18471">
        <v>0</v>
      </c>
      <c r="AO18471">
        <v>0</v>
      </c>
      <c r="AP18471">
        <v>30000</v>
      </c>
      <c r="AQ18471">
        <v>21</v>
      </c>
      <c r="AR18471">
        <v>6750.94</v>
      </c>
      <c r="AS18471">
        <v>500</v>
      </c>
      <c r="AT18471">
        <v>0</v>
      </c>
      <c r="AU18471">
        <v>60000</v>
      </c>
    </row>
    <row r="18472" spans="1:47" x14ac:dyDescent="0.35">
      <c r="A18472" t="s">
        <v>18</v>
      </c>
      <c r="B18472" t="s">
        <v>339</v>
      </c>
      <c r="C18472">
        <v>5</v>
      </c>
      <c r="D18472">
        <v>53.29</v>
      </c>
      <c r="E18472">
        <v>0</v>
      </c>
      <c r="F18472">
        <v>0</v>
      </c>
      <c r="G18472">
        <v>700</v>
      </c>
      <c r="H18472">
        <v>7</v>
      </c>
      <c r="I18472">
        <v>257.14999999999998</v>
      </c>
      <c r="J18472">
        <v>0</v>
      </c>
      <c r="K18472">
        <v>0</v>
      </c>
      <c r="L18472">
        <v>1000</v>
      </c>
      <c r="M18472">
        <v>10</v>
      </c>
      <c r="N18472">
        <v>7750.73</v>
      </c>
      <c r="O18472">
        <v>5000</v>
      </c>
      <c r="P18472">
        <v>500</v>
      </c>
      <c r="Q18472">
        <v>50000</v>
      </c>
      <c r="R18472">
        <v>9</v>
      </c>
      <c r="S18472">
        <v>3220.21</v>
      </c>
      <c r="T18472">
        <v>2000</v>
      </c>
      <c r="U18472">
        <v>0</v>
      </c>
      <c r="V18472">
        <v>10000</v>
      </c>
      <c r="W18472">
        <v>8</v>
      </c>
      <c r="X18472">
        <v>3219.83</v>
      </c>
      <c r="Y18472">
        <v>2000</v>
      </c>
      <c r="Z18472">
        <v>0</v>
      </c>
      <c r="AA18472">
        <v>20000</v>
      </c>
      <c r="AB18472">
        <v>9</v>
      </c>
      <c r="AC18472">
        <v>9718.11</v>
      </c>
      <c r="AD18472">
        <v>6000</v>
      </c>
      <c r="AE18472">
        <v>0</v>
      </c>
      <c r="AF18472">
        <v>40000</v>
      </c>
      <c r="AG18472">
        <v>8</v>
      </c>
      <c r="AH18472">
        <v>6433.88</v>
      </c>
      <c r="AI18472">
        <v>1000</v>
      </c>
      <c r="AJ18472">
        <v>0</v>
      </c>
      <c r="AK18472">
        <v>18000</v>
      </c>
      <c r="AL18472">
        <v>6</v>
      </c>
      <c r="AM18472">
        <v>0</v>
      </c>
      <c r="AN18472">
        <v>0</v>
      </c>
      <c r="AO18472">
        <v>0</v>
      </c>
      <c r="AP18472">
        <v>0</v>
      </c>
      <c r="AQ18472">
        <v>7</v>
      </c>
      <c r="AR18472">
        <v>577.42999999999995</v>
      </c>
      <c r="AS18472">
        <v>0</v>
      </c>
      <c r="AT18472">
        <v>0</v>
      </c>
      <c r="AU18472">
        <v>5000</v>
      </c>
    </row>
    <row r="18473" spans="1:47" x14ac:dyDescent="0.35">
      <c r="A18473" t="s">
        <v>19</v>
      </c>
      <c r="B18473" t="s">
        <v>1151</v>
      </c>
      <c r="C18473">
        <v>81</v>
      </c>
      <c r="D18473">
        <v>11077.92</v>
      </c>
      <c r="E18473">
        <v>1000</v>
      </c>
      <c r="F18473">
        <v>0</v>
      </c>
      <c r="G18473">
        <v>300000</v>
      </c>
      <c r="H18473">
        <v>84</v>
      </c>
      <c r="I18473">
        <v>1716.34</v>
      </c>
      <c r="J18473">
        <v>0</v>
      </c>
      <c r="K18473">
        <v>0</v>
      </c>
      <c r="L18473">
        <v>50000</v>
      </c>
      <c r="M18473">
        <v>117</v>
      </c>
      <c r="N18473">
        <v>19781.41</v>
      </c>
      <c r="O18473">
        <v>6000</v>
      </c>
      <c r="P18473">
        <v>0</v>
      </c>
      <c r="Q18473">
        <v>700000</v>
      </c>
      <c r="R18473">
        <v>97</v>
      </c>
      <c r="S18473">
        <v>7122.89</v>
      </c>
      <c r="T18473">
        <v>2500</v>
      </c>
      <c r="U18473">
        <v>0</v>
      </c>
      <c r="V18473">
        <v>50000</v>
      </c>
      <c r="W18473">
        <v>80</v>
      </c>
      <c r="X18473">
        <v>8636.09</v>
      </c>
      <c r="Y18473">
        <v>500</v>
      </c>
      <c r="Z18473">
        <v>0</v>
      </c>
      <c r="AA18473">
        <v>320000</v>
      </c>
      <c r="AB18473">
        <v>71</v>
      </c>
      <c r="AC18473">
        <v>5709.83</v>
      </c>
      <c r="AD18473">
        <v>0</v>
      </c>
      <c r="AE18473">
        <v>0</v>
      </c>
      <c r="AF18473">
        <v>100000</v>
      </c>
      <c r="AG18473">
        <v>71</v>
      </c>
      <c r="AH18473">
        <v>4597.91</v>
      </c>
      <c r="AI18473">
        <v>0</v>
      </c>
      <c r="AJ18473">
        <v>0</v>
      </c>
      <c r="AK18473">
        <v>100000</v>
      </c>
      <c r="AL18473">
        <v>67</v>
      </c>
      <c r="AM18473">
        <v>2702.25</v>
      </c>
      <c r="AN18473">
        <v>0</v>
      </c>
      <c r="AO18473">
        <v>0</v>
      </c>
      <c r="AP18473">
        <v>50000</v>
      </c>
      <c r="AQ18473">
        <v>71</v>
      </c>
      <c r="AR18473">
        <v>4519.57</v>
      </c>
      <c r="AS18473">
        <v>0</v>
      </c>
      <c r="AT18473">
        <v>0</v>
      </c>
      <c r="AU18473">
        <v>55000</v>
      </c>
    </row>
    <row r="18474" spans="1:47" x14ac:dyDescent="0.35">
      <c r="A18474" t="s">
        <v>19</v>
      </c>
      <c r="B18474" t="s">
        <v>1152</v>
      </c>
      <c r="C18474">
        <v>37</v>
      </c>
      <c r="D18474">
        <v>10172.41</v>
      </c>
      <c r="E18474">
        <v>200</v>
      </c>
      <c r="F18474">
        <v>0</v>
      </c>
      <c r="G18474">
        <v>100000</v>
      </c>
      <c r="H18474">
        <v>34</v>
      </c>
      <c r="I18474">
        <v>4570.41</v>
      </c>
      <c r="J18474">
        <v>0</v>
      </c>
      <c r="K18474">
        <v>0</v>
      </c>
      <c r="L18474">
        <v>60000</v>
      </c>
      <c r="M18474">
        <v>42</v>
      </c>
      <c r="N18474">
        <v>8113.11</v>
      </c>
      <c r="O18474">
        <v>4800</v>
      </c>
      <c r="P18474">
        <v>0</v>
      </c>
      <c r="Q18474">
        <v>100000</v>
      </c>
      <c r="R18474">
        <v>37</v>
      </c>
      <c r="S18474">
        <v>7370.91</v>
      </c>
      <c r="T18474">
        <v>5000</v>
      </c>
      <c r="U18474">
        <v>0</v>
      </c>
      <c r="V18474">
        <v>40000</v>
      </c>
      <c r="W18474">
        <v>36</v>
      </c>
      <c r="X18474">
        <v>3196.26</v>
      </c>
      <c r="Y18474">
        <v>1000</v>
      </c>
      <c r="Z18474">
        <v>0</v>
      </c>
      <c r="AA18474">
        <v>18000</v>
      </c>
      <c r="AB18474">
        <v>34</v>
      </c>
      <c r="AC18474">
        <v>3804.26</v>
      </c>
      <c r="AD18474">
        <v>0</v>
      </c>
      <c r="AE18474">
        <v>0</v>
      </c>
      <c r="AF18474">
        <v>70000</v>
      </c>
      <c r="AG18474">
        <v>30</v>
      </c>
      <c r="AH18474">
        <v>4027.17</v>
      </c>
      <c r="AI18474">
        <v>0</v>
      </c>
      <c r="AJ18474">
        <v>0</v>
      </c>
      <c r="AK18474">
        <v>50000</v>
      </c>
      <c r="AL18474">
        <v>27</v>
      </c>
      <c r="AM18474">
        <v>12964.02</v>
      </c>
      <c r="AN18474">
        <v>0</v>
      </c>
      <c r="AO18474">
        <v>0</v>
      </c>
      <c r="AP18474">
        <v>100000</v>
      </c>
      <c r="AQ18474">
        <v>26</v>
      </c>
      <c r="AR18474">
        <v>8127.02</v>
      </c>
      <c r="AS18474">
        <v>3000</v>
      </c>
      <c r="AT18474">
        <v>0</v>
      </c>
      <c r="AU18474">
        <v>40000</v>
      </c>
    </row>
    <row r="18475" spans="1:47" x14ac:dyDescent="0.35">
      <c r="A18475" t="s">
        <v>19</v>
      </c>
      <c r="B18475" t="s">
        <v>339</v>
      </c>
      <c r="C18475">
        <v>6</v>
      </c>
      <c r="D18475">
        <v>3116.29</v>
      </c>
      <c r="E18475">
        <v>1500</v>
      </c>
      <c r="F18475">
        <v>0</v>
      </c>
      <c r="G18475">
        <v>10000</v>
      </c>
      <c r="H18475">
        <v>9</v>
      </c>
      <c r="I18475">
        <v>931.35</v>
      </c>
      <c r="J18475">
        <v>0</v>
      </c>
      <c r="K18475">
        <v>0</v>
      </c>
      <c r="L18475">
        <v>7000</v>
      </c>
      <c r="M18475">
        <v>10</v>
      </c>
      <c r="N18475">
        <v>6018.7</v>
      </c>
      <c r="O18475">
        <v>6000</v>
      </c>
      <c r="P18475">
        <v>1300</v>
      </c>
      <c r="Q18475">
        <v>18000</v>
      </c>
      <c r="R18475">
        <v>8</v>
      </c>
      <c r="S18475">
        <v>1317.62</v>
      </c>
      <c r="T18475">
        <v>0</v>
      </c>
      <c r="U18475">
        <v>0</v>
      </c>
      <c r="V18475">
        <v>9000</v>
      </c>
      <c r="W18475">
        <v>8</v>
      </c>
      <c r="X18475">
        <v>643.85</v>
      </c>
      <c r="Y18475">
        <v>0</v>
      </c>
      <c r="Z18475">
        <v>0</v>
      </c>
      <c r="AA18475">
        <v>6000</v>
      </c>
      <c r="AB18475">
        <v>8</v>
      </c>
      <c r="AC18475">
        <v>175.71</v>
      </c>
      <c r="AD18475">
        <v>0</v>
      </c>
      <c r="AE18475">
        <v>0</v>
      </c>
      <c r="AF18475">
        <v>3000</v>
      </c>
      <c r="AG18475">
        <v>7</v>
      </c>
      <c r="AH18475">
        <v>98.42</v>
      </c>
      <c r="AI18475">
        <v>0</v>
      </c>
      <c r="AJ18475">
        <v>0</v>
      </c>
      <c r="AK18475">
        <v>1500</v>
      </c>
      <c r="AL18475">
        <v>7</v>
      </c>
      <c r="AM18475">
        <v>0</v>
      </c>
      <c r="AN18475">
        <v>0</v>
      </c>
      <c r="AO18475">
        <v>0</v>
      </c>
      <c r="AP18475">
        <v>0</v>
      </c>
      <c r="AQ18475">
        <v>7</v>
      </c>
      <c r="AR18475">
        <v>810.79</v>
      </c>
      <c r="AS18475">
        <v>0</v>
      </c>
      <c r="AT18475">
        <v>0</v>
      </c>
      <c r="AU18475">
        <v>5000</v>
      </c>
    </row>
    <row r="18476" spans="1:47" x14ac:dyDescent="0.35">
      <c r="A18476" t="s">
        <v>20</v>
      </c>
      <c r="B18476" t="s">
        <v>1151</v>
      </c>
      <c r="C18476">
        <v>65</v>
      </c>
      <c r="D18476">
        <v>5453.85</v>
      </c>
      <c r="E18476">
        <v>200</v>
      </c>
      <c r="F18476">
        <v>0</v>
      </c>
      <c r="G18476">
        <v>500000</v>
      </c>
      <c r="H18476">
        <v>74</v>
      </c>
      <c r="I18476">
        <v>3093.83</v>
      </c>
      <c r="J18476">
        <v>0</v>
      </c>
      <c r="K18476">
        <v>0</v>
      </c>
      <c r="L18476">
        <v>150000</v>
      </c>
      <c r="M18476">
        <v>105</v>
      </c>
      <c r="N18476">
        <v>9802.34</v>
      </c>
      <c r="O18476">
        <v>6000</v>
      </c>
      <c r="P18476">
        <v>0</v>
      </c>
      <c r="Q18476">
        <v>60000</v>
      </c>
      <c r="R18476">
        <v>88</v>
      </c>
      <c r="S18476">
        <v>5623.58</v>
      </c>
      <c r="T18476">
        <v>4000</v>
      </c>
      <c r="U18476">
        <v>0</v>
      </c>
      <c r="V18476">
        <v>50000</v>
      </c>
      <c r="W18476">
        <v>77</v>
      </c>
      <c r="X18476">
        <v>4164.71</v>
      </c>
      <c r="Y18476">
        <v>0</v>
      </c>
      <c r="Z18476">
        <v>0</v>
      </c>
      <c r="AA18476">
        <v>90000</v>
      </c>
      <c r="AB18476">
        <v>68</v>
      </c>
      <c r="AC18476">
        <v>5310.22</v>
      </c>
      <c r="AD18476">
        <v>0</v>
      </c>
      <c r="AE18476">
        <v>0</v>
      </c>
      <c r="AF18476">
        <v>380000</v>
      </c>
      <c r="AG18476">
        <v>63</v>
      </c>
      <c r="AH18476">
        <v>3465.85</v>
      </c>
      <c r="AI18476">
        <v>0</v>
      </c>
      <c r="AJ18476">
        <v>0</v>
      </c>
      <c r="AK18476">
        <v>100000</v>
      </c>
      <c r="AL18476">
        <v>58</v>
      </c>
      <c r="AM18476">
        <v>6046.25</v>
      </c>
      <c r="AN18476">
        <v>0</v>
      </c>
      <c r="AO18476">
        <v>0</v>
      </c>
      <c r="AP18476">
        <v>100000</v>
      </c>
      <c r="AQ18476">
        <v>65</v>
      </c>
      <c r="AR18476">
        <v>7366.44</v>
      </c>
      <c r="AS18476">
        <v>0</v>
      </c>
      <c r="AT18476">
        <v>0</v>
      </c>
      <c r="AU18476">
        <v>100000</v>
      </c>
    </row>
    <row r="18477" spans="1:47" x14ac:dyDescent="0.35">
      <c r="A18477" t="s">
        <v>20</v>
      </c>
      <c r="B18477" t="s">
        <v>1152</v>
      </c>
      <c r="C18477">
        <v>38</v>
      </c>
      <c r="D18477">
        <v>16736.38</v>
      </c>
      <c r="E18477">
        <v>3000</v>
      </c>
      <c r="F18477">
        <v>0</v>
      </c>
      <c r="G18477">
        <v>80000</v>
      </c>
      <c r="H18477">
        <v>36</v>
      </c>
      <c r="I18477">
        <v>4036.17</v>
      </c>
      <c r="J18477">
        <v>0</v>
      </c>
      <c r="K18477">
        <v>0</v>
      </c>
      <c r="L18477">
        <v>50000</v>
      </c>
      <c r="M18477">
        <v>53</v>
      </c>
      <c r="N18477">
        <v>17404.88</v>
      </c>
      <c r="O18477">
        <v>10000</v>
      </c>
      <c r="P18477">
        <v>0</v>
      </c>
      <c r="Q18477">
        <v>100000</v>
      </c>
      <c r="R18477">
        <v>45</v>
      </c>
      <c r="S18477">
        <v>12227.32</v>
      </c>
      <c r="T18477">
        <v>5000</v>
      </c>
      <c r="U18477">
        <v>0</v>
      </c>
      <c r="V18477">
        <v>100000</v>
      </c>
      <c r="W18477">
        <v>42</v>
      </c>
      <c r="X18477">
        <v>8261.52</v>
      </c>
      <c r="Y18477">
        <v>0</v>
      </c>
      <c r="Z18477">
        <v>0</v>
      </c>
      <c r="AA18477">
        <v>90000</v>
      </c>
      <c r="AB18477">
        <v>38</v>
      </c>
      <c r="AC18477">
        <v>10196.450000000001</v>
      </c>
      <c r="AD18477">
        <v>0</v>
      </c>
      <c r="AE18477">
        <v>0</v>
      </c>
      <c r="AF18477">
        <v>200000</v>
      </c>
      <c r="AG18477">
        <v>31</v>
      </c>
      <c r="AH18477">
        <v>18173.32</v>
      </c>
      <c r="AI18477">
        <v>0</v>
      </c>
      <c r="AJ18477">
        <v>0</v>
      </c>
      <c r="AK18477">
        <v>100000</v>
      </c>
      <c r="AL18477">
        <v>25</v>
      </c>
      <c r="AM18477">
        <v>38355.1</v>
      </c>
      <c r="AN18477">
        <v>0</v>
      </c>
      <c r="AO18477">
        <v>0</v>
      </c>
      <c r="AP18477">
        <v>300000</v>
      </c>
      <c r="AQ18477">
        <v>36</v>
      </c>
      <c r="AR18477">
        <v>8252.1200000000008</v>
      </c>
      <c r="AS18477">
        <v>0</v>
      </c>
      <c r="AT18477">
        <v>0</v>
      </c>
      <c r="AU18477">
        <v>70000</v>
      </c>
    </row>
    <row r="18478" spans="1:47" x14ac:dyDescent="0.35">
      <c r="A18478" t="s">
        <v>20</v>
      </c>
      <c r="B18478" t="s">
        <v>339</v>
      </c>
      <c r="C18478">
        <v>9</v>
      </c>
      <c r="D18478">
        <v>1816.92</v>
      </c>
      <c r="E18478">
        <v>0</v>
      </c>
      <c r="F18478">
        <v>0</v>
      </c>
      <c r="G18478">
        <v>20000</v>
      </c>
      <c r="H18478">
        <v>8</v>
      </c>
      <c r="I18478">
        <v>2419.9499999999998</v>
      </c>
      <c r="J18478">
        <v>0</v>
      </c>
      <c r="K18478">
        <v>0</v>
      </c>
      <c r="L18478">
        <v>50000</v>
      </c>
      <c r="M18478">
        <v>16</v>
      </c>
      <c r="N18478">
        <v>6057.89</v>
      </c>
      <c r="O18478">
        <v>6000</v>
      </c>
      <c r="P18478">
        <v>500</v>
      </c>
      <c r="Q18478">
        <v>30000</v>
      </c>
      <c r="R18478">
        <v>11</v>
      </c>
      <c r="S18478">
        <v>6053.02</v>
      </c>
      <c r="T18478">
        <v>5000</v>
      </c>
      <c r="U18478">
        <v>0</v>
      </c>
      <c r="V18478">
        <v>20000</v>
      </c>
      <c r="W18478">
        <v>8</v>
      </c>
      <c r="X18478">
        <v>950.03</v>
      </c>
      <c r="Y18478">
        <v>0</v>
      </c>
      <c r="Z18478">
        <v>0</v>
      </c>
      <c r="AA18478">
        <v>10000</v>
      </c>
      <c r="AB18478">
        <v>8</v>
      </c>
      <c r="AC18478">
        <v>256.39</v>
      </c>
      <c r="AD18478">
        <v>0</v>
      </c>
      <c r="AE18478">
        <v>0</v>
      </c>
      <c r="AF18478">
        <v>7000</v>
      </c>
      <c r="AG18478">
        <v>8</v>
      </c>
      <c r="AH18478">
        <v>128.19999999999999</v>
      </c>
      <c r="AI18478">
        <v>0</v>
      </c>
      <c r="AJ18478">
        <v>0</v>
      </c>
      <c r="AK18478">
        <v>3500</v>
      </c>
      <c r="AL18478">
        <v>9</v>
      </c>
      <c r="AM18478">
        <v>881.61</v>
      </c>
      <c r="AN18478">
        <v>0</v>
      </c>
      <c r="AO18478">
        <v>0</v>
      </c>
      <c r="AP18478">
        <v>10000</v>
      </c>
      <c r="AQ18478">
        <v>10</v>
      </c>
      <c r="AR18478">
        <v>917.38</v>
      </c>
      <c r="AS18478">
        <v>0</v>
      </c>
      <c r="AT18478">
        <v>0</v>
      </c>
      <c r="AU18478">
        <v>15000</v>
      </c>
    </row>
    <row r="18479" spans="1:47" x14ac:dyDescent="0.35">
      <c r="A18479" t="s">
        <v>21</v>
      </c>
      <c r="B18479" t="s">
        <v>1151</v>
      </c>
      <c r="C18479">
        <v>69</v>
      </c>
      <c r="D18479">
        <v>3609.42</v>
      </c>
      <c r="E18479">
        <v>0</v>
      </c>
      <c r="F18479">
        <v>0</v>
      </c>
      <c r="G18479">
        <v>80000</v>
      </c>
      <c r="H18479">
        <v>73</v>
      </c>
      <c r="I18479">
        <v>2078.08</v>
      </c>
      <c r="J18479">
        <v>0</v>
      </c>
      <c r="K18479">
        <v>0</v>
      </c>
      <c r="L18479">
        <v>20000</v>
      </c>
      <c r="M18479">
        <v>103</v>
      </c>
      <c r="N18479">
        <v>12640.78</v>
      </c>
      <c r="O18479">
        <v>6000</v>
      </c>
      <c r="P18479">
        <v>0</v>
      </c>
      <c r="Q18479">
        <v>230000</v>
      </c>
      <c r="R18479">
        <v>85</v>
      </c>
      <c r="S18479">
        <v>8300</v>
      </c>
      <c r="T18479">
        <v>4000</v>
      </c>
      <c r="U18479">
        <v>0</v>
      </c>
      <c r="V18479">
        <v>100000</v>
      </c>
      <c r="W18479">
        <v>74</v>
      </c>
      <c r="X18479">
        <v>9899.32</v>
      </c>
      <c r="Y18479">
        <v>0</v>
      </c>
      <c r="Z18479">
        <v>0</v>
      </c>
      <c r="AA18479">
        <v>90000</v>
      </c>
      <c r="AB18479">
        <v>66</v>
      </c>
      <c r="AC18479">
        <v>8842.1200000000008</v>
      </c>
      <c r="AD18479">
        <v>0</v>
      </c>
      <c r="AE18479">
        <v>0</v>
      </c>
      <c r="AF18479">
        <v>100000</v>
      </c>
      <c r="AG18479">
        <v>70</v>
      </c>
      <c r="AH18479">
        <v>6022.86</v>
      </c>
      <c r="AI18479">
        <v>500</v>
      </c>
      <c r="AJ18479">
        <v>0</v>
      </c>
      <c r="AK18479">
        <v>67000</v>
      </c>
      <c r="AL18479">
        <v>49</v>
      </c>
      <c r="AM18479">
        <v>3051.02</v>
      </c>
      <c r="AN18479">
        <v>0</v>
      </c>
      <c r="AO18479">
        <v>0</v>
      </c>
      <c r="AP18479">
        <v>60000</v>
      </c>
      <c r="AQ18479">
        <v>67</v>
      </c>
      <c r="AR18479">
        <v>7855.22</v>
      </c>
      <c r="AS18479">
        <v>0</v>
      </c>
      <c r="AT18479">
        <v>0</v>
      </c>
      <c r="AU18479">
        <v>100000</v>
      </c>
    </row>
    <row r="18480" spans="1:47" x14ac:dyDescent="0.35">
      <c r="A18480" t="s">
        <v>21</v>
      </c>
      <c r="B18480" t="s">
        <v>1152</v>
      </c>
      <c r="C18480">
        <v>46</v>
      </c>
      <c r="D18480">
        <v>21347.83</v>
      </c>
      <c r="E18480">
        <v>500</v>
      </c>
      <c r="F18480">
        <v>0</v>
      </c>
      <c r="G18480">
        <v>600000</v>
      </c>
      <c r="H18480">
        <v>42</v>
      </c>
      <c r="I18480">
        <v>5646.71</v>
      </c>
      <c r="J18480">
        <v>1000</v>
      </c>
      <c r="K18480">
        <v>0</v>
      </c>
      <c r="L18480">
        <v>50000</v>
      </c>
      <c r="M18480">
        <v>57</v>
      </c>
      <c r="N18480">
        <v>12131.58</v>
      </c>
      <c r="O18480">
        <v>5000</v>
      </c>
      <c r="P18480">
        <v>0</v>
      </c>
      <c r="Q18480">
        <v>100000</v>
      </c>
      <c r="R18480">
        <v>53</v>
      </c>
      <c r="S18480">
        <v>13052.83</v>
      </c>
      <c r="T18480">
        <v>8000</v>
      </c>
      <c r="U18480">
        <v>0</v>
      </c>
      <c r="V18480">
        <v>90000</v>
      </c>
      <c r="W18480">
        <v>46</v>
      </c>
      <c r="X18480">
        <v>12936.96</v>
      </c>
      <c r="Y18480">
        <v>400</v>
      </c>
      <c r="Z18480">
        <v>0</v>
      </c>
      <c r="AA18480">
        <v>200000</v>
      </c>
      <c r="AB18480">
        <v>38</v>
      </c>
      <c r="AC18480">
        <v>5973.68</v>
      </c>
      <c r="AD18480">
        <v>0</v>
      </c>
      <c r="AE18480">
        <v>0</v>
      </c>
      <c r="AF18480">
        <v>150000</v>
      </c>
      <c r="AG18480">
        <v>43</v>
      </c>
      <c r="AH18480">
        <v>14139.53</v>
      </c>
      <c r="AI18480">
        <v>2000</v>
      </c>
      <c r="AJ18480">
        <v>0</v>
      </c>
      <c r="AK18480">
        <v>100000</v>
      </c>
      <c r="AL18480">
        <v>32</v>
      </c>
      <c r="AM18480">
        <v>19090.62</v>
      </c>
      <c r="AN18480">
        <v>0</v>
      </c>
      <c r="AO18480">
        <v>0</v>
      </c>
      <c r="AP18480">
        <v>340000</v>
      </c>
      <c r="AQ18480">
        <v>40</v>
      </c>
      <c r="AR18480">
        <v>11342.5</v>
      </c>
      <c r="AS18480">
        <v>0</v>
      </c>
      <c r="AT18480">
        <v>0</v>
      </c>
      <c r="AU18480">
        <v>100000</v>
      </c>
    </row>
    <row r="18481" spans="1:47" x14ac:dyDescent="0.35">
      <c r="A18481" t="s">
        <v>21</v>
      </c>
      <c r="B18481" t="s">
        <v>339</v>
      </c>
      <c r="C18481">
        <v>8</v>
      </c>
      <c r="D18481">
        <v>1975</v>
      </c>
      <c r="E18481">
        <v>2500</v>
      </c>
      <c r="F18481">
        <v>0</v>
      </c>
      <c r="G18481">
        <v>5000</v>
      </c>
      <c r="H18481">
        <v>8</v>
      </c>
      <c r="I18481">
        <v>1125</v>
      </c>
      <c r="J18481">
        <v>600</v>
      </c>
      <c r="K18481">
        <v>0</v>
      </c>
      <c r="L18481">
        <v>3000</v>
      </c>
      <c r="M18481">
        <v>13</v>
      </c>
      <c r="N18481">
        <v>21676.92</v>
      </c>
      <c r="O18481">
        <v>3000</v>
      </c>
      <c r="P18481">
        <v>0</v>
      </c>
      <c r="Q18481">
        <v>100000</v>
      </c>
      <c r="R18481">
        <v>9</v>
      </c>
      <c r="S18481">
        <v>12722.22</v>
      </c>
      <c r="T18481">
        <v>7000</v>
      </c>
      <c r="U18481">
        <v>0</v>
      </c>
      <c r="V18481">
        <v>50000</v>
      </c>
      <c r="W18481">
        <v>9</v>
      </c>
      <c r="X18481">
        <v>7111.11</v>
      </c>
      <c r="Y18481">
        <v>1000</v>
      </c>
      <c r="Z18481">
        <v>0</v>
      </c>
      <c r="AA18481">
        <v>32000</v>
      </c>
      <c r="AB18481">
        <v>7</v>
      </c>
      <c r="AC18481">
        <v>5428.57</v>
      </c>
      <c r="AD18481">
        <v>0</v>
      </c>
      <c r="AE18481">
        <v>0</v>
      </c>
      <c r="AF18481">
        <v>25000</v>
      </c>
      <c r="AG18481">
        <v>6</v>
      </c>
      <c r="AH18481">
        <v>17166.669999999998</v>
      </c>
      <c r="AI18481">
        <v>0</v>
      </c>
      <c r="AJ18481">
        <v>0</v>
      </c>
      <c r="AK18481">
        <v>50000</v>
      </c>
      <c r="AL18481">
        <v>4</v>
      </c>
      <c r="AM18481">
        <v>12500</v>
      </c>
      <c r="AN18481">
        <v>0</v>
      </c>
      <c r="AO18481">
        <v>0</v>
      </c>
      <c r="AP18481">
        <v>50000</v>
      </c>
      <c r="AQ18481">
        <v>7</v>
      </c>
      <c r="AR18481">
        <v>6285.71</v>
      </c>
      <c r="AS18481">
        <v>1500</v>
      </c>
      <c r="AT18481">
        <v>0</v>
      </c>
      <c r="AU18481">
        <v>30000</v>
      </c>
    </row>
    <row r="18482" spans="1:47" x14ac:dyDescent="0.35">
      <c r="A18482" t="s">
        <v>22</v>
      </c>
      <c r="B18482" t="s">
        <v>1151</v>
      </c>
      <c r="C18482">
        <v>77</v>
      </c>
      <c r="D18482">
        <v>15954.36</v>
      </c>
      <c r="E18482">
        <v>0</v>
      </c>
      <c r="F18482">
        <v>0</v>
      </c>
      <c r="G18482">
        <v>1000000</v>
      </c>
      <c r="H18482">
        <v>75</v>
      </c>
      <c r="I18482">
        <v>1119.3800000000001</v>
      </c>
      <c r="J18482">
        <v>0</v>
      </c>
      <c r="K18482">
        <v>0</v>
      </c>
      <c r="L18482">
        <v>10000</v>
      </c>
      <c r="M18482">
        <v>122</v>
      </c>
      <c r="N18482">
        <v>10533.6</v>
      </c>
      <c r="O18482">
        <v>6000</v>
      </c>
      <c r="P18482">
        <v>0</v>
      </c>
      <c r="Q18482">
        <v>100000</v>
      </c>
      <c r="R18482">
        <v>90</v>
      </c>
      <c r="S18482">
        <v>4471.8500000000004</v>
      </c>
      <c r="T18482">
        <v>3000</v>
      </c>
      <c r="U18482">
        <v>0</v>
      </c>
      <c r="V18482">
        <v>100000</v>
      </c>
      <c r="W18482">
        <v>71</v>
      </c>
      <c r="X18482">
        <v>2340.2600000000002</v>
      </c>
      <c r="Y18482">
        <v>0</v>
      </c>
      <c r="Z18482">
        <v>0</v>
      </c>
      <c r="AA18482">
        <v>30000</v>
      </c>
      <c r="AB18482">
        <v>76</v>
      </c>
      <c r="AC18482">
        <v>5475.29</v>
      </c>
      <c r="AD18482">
        <v>0</v>
      </c>
      <c r="AE18482">
        <v>0</v>
      </c>
      <c r="AF18482">
        <v>70000</v>
      </c>
      <c r="AG18482">
        <v>72</v>
      </c>
      <c r="AH18482">
        <v>932.85</v>
      </c>
      <c r="AI18482">
        <v>0</v>
      </c>
      <c r="AJ18482">
        <v>0</v>
      </c>
      <c r="AK18482">
        <v>8000</v>
      </c>
      <c r="AL18482">
        <v>69</v>
      </c>
      <c r="AM18482">
        <v>5220.8999999999996</v>
      </c>
      <c r="AN18482">
        <v>0</v>
      </c>
      <c r="AO18482">
        <v>0</v>
      </c>
      <c r="AP18482">
        <v>70000</v>
      </c>
      <c r="AQ18482">
        <v>66</v>
      </c>
      <c r="AR18482">
        <v>4924.7299999999996</v>
      </c>
      <c r="AS18482">
        <v>0</v>
      </c>
      <c r="AT18482">
        <v>0</v>
      </c>
      <c r="AU18482">
        <v>60000</v>
      </c>
    </row>
    <row r="18483" spans="1:47" x14ac:dyDescent="0.35">
      <c r="A18483" t="s">
        <v>22</v>
      </c>
      <c r="B18483" t="s">
        <v>1152</v>
      </c>
      <c r="C18483">
        <v>29</v>
      </c>
      <c r="D18483">
        <v>29720.38</v>
      </c>
      <c r="E18483">
        <v>3000</v>
      </c>
      <c r="F18483">
        <v>0</v>
      </c>
      <c r="G18483">
        <v>500000</v>
      </c>
      <c r="H18483">
        <v>23</v>
      </c>
      <c r="I18483">
        <v>3567.67</v>
      </c>
      <c r="J18483">
        <v>0</v>
      </c>
      <c r="K18483">
        <v>0</v>
      </c>
      <c r="L18483">
        <v>40000</v>
      </c>
      <c r="M18483">
        <v>36</v>
      </c>
      <c r="N18483">
        <v>9033.75</v>
      </c>
      <c r="O18483">
        <v>4800</v>
      </c>
      <c r="P18483">
        <v>400</v>
      </c>
      <c r="Q18483">
        <v>44000</v>
      </c>
      <c r="R18483">
        <v>31</v>
      </c>
      <c r="S18483">
        <v>6208.24</v>
      </c>
      <c r="T18483">
        <v>5000</v>
      </c>
      <c r="U18483">
        <v>0</v>
      </c>
      <c r="V18483">
        <v>30000</v>
      </c>
      <c r="W18483">
        <v>28</v>
      </c>
      <c r="X18483">
        <v>4183.74</v>
      </c>
      <c r="Y18483">
        <v>0</v>
      </c>
      <c r="Z18483">
        <v>0</v>
      </c>
      <c r="AA18483">
        <v>32000</v>
      </c>
      <c r="AB18483">
        <v>26</v>
      </c>
      <c r="AC18483">
        <v>8622.61</v>
      </c>
      <c r="AD18483">
        <v>0</v>
      </c>
      <c r="AE18483">
        <v>0</v>
      </c>
      <c r="AF18483">
        <v>100000</v>
      </c>
      <c r="AG18483">
        <v>28</v>
      </c>
      <c r="AH18483">
        <v>4092.01</v>
      </c>
      <c r="AI18483">
        <v>0</v>
      </c>
      <c r="AJ18483">
        <v>0</v>
      </c>
      <c r="AK18483">
        <v>30000</v>
      </c>
      <c r="AL18483">
        <v>21</v>
      </c>
      <c r="AM18483">
        <v>9896.41</v>
      </c>
      <c r="AN18483">
        <v>0</v>
      </c>
      <c r="AO18483">
        <v>0</v>
      </c>
      <c r="AP18483">
        <v>100000</v>
      </c>
      <c r="AQ18483">
        <v>26</v>
      </c>
      <c r="AR18483">
        <v>8870.41</v>
      </c>
      <c r="AS18483">
        <v>0</v>
      </c>
      <c r="AT18483">
        <v>0</v>
      </c>
      <c r="AU18483">
        <v>100000</v>
      </c>
    </row>
    <row r="18484" spans="1:47" x14ac:dyDescent="0.35">
      <c r="A18484" t="s">
        <v>22</v>
      </c>
      <c r="B18484" t="s">
        <v>339</v>
      </c>
      <c r="C18484">
        <v>6</v>
      </c>
      <c r="D18484">
        <v>15663.88</v>
      </c>
      <c r="E18484">
        <v>15000</v>
      </c>
      <c r="F18484">
        <v>0</v>
      </c>
      <c r="G18484">
        <v>30000</v>
      </c>
      <c r="H18484">
        <v>9</v>
      </c>
      <c r="I18484">
        <v>3247.33</v>
      </c>
      <c r="J18484">
        <v>1000</v>
      </c>
      <c r="K18484">
        <v>0</v>
      </c>
      <c r="L18484">
        <v>10000</v>
      </c>
      <c r="M18484">
        <v>14</v>
      </c>
      <c r="N18484">
        <v>5345.31</v>
      </c>
      <c r="O18484">
        <v>5000</v>
      </c>
      <c r="P18484">
        <v>600</v>
      </c>
      <c r="Q18484">
        <v>25000</v>
      </c>
      <c r="R18484">
        <v>11</v>
      </c>
      <c r="S18484">
        <v>9677.4</v>
      </c>
      <c r="T18484">
        <v>10000</v>
      </c>
      <c r="U18484">
        <v>0</v>
      </c>
      <c r="V18484">
        <v>30000</v>
      </c>
      <c r="W18484">
        <v>10</v>
      </c>
      <c r="X18484">
        <v>15574.56</v>
      </c>
      <c r="Y18484">
        <v>2000</v>
      </c>
      <c r="Z18484">
        <v>0</v>
      </c>
      <c r="AA18484">
        <v>60000</v>
      </c>
      <c r="AB18484">
        <v>9</v>
      </c>
      <c r="AC18484">
        <v>4299.9799999999996</v>
      </c>
      <c r="AD18484">
        <v>0</v>
      </c>
      <c r="AE18484">
        <v>0</v>
      </c>
      <c r="AF18484">
        <v>11000</v>
      </c>
      <c r="AG18484">
        <v>8</v>
      </c>
      <c r="AH18484">
        <v>4513.8599999999997</v>
      </c>
      <c r="AI18484">
        <v>5000</v>
      </c>
      <c r="AJ18484">
        <v>0</v>
      </c>
      <c r="AK18484">
        <v>10000</v>
      </c>
      <c r="AL18484">
        <v>8</v>
      </c>
      <c r="AM18484">
        <v>4027.68</v>
      </c>
      <c r="AN18484">
        <v>0</v>
      </c>
      <c r="AO18484">
        <v>0</v>
      </c>
      <c r="AP18484">
        <v>40000</v>
      </c>
      <c r="AQ18484">
        <v>7</v>
      </c>
      <c r="AR18484">
        <v>7888.02</v>
      </c>
      <c r="AS18484">
        <v>5000</v>
      </c>
      <c r="AT18484">
        <v>0</v>
      </c>
      <c r="AU18484">
        <v>30000</v>
      </c>
    </row>
    <row r="18485" spans="1:47" x14ac:dyDescent="0.35">
      <c r="A18485" t="s">
        <v>23</v>
      </c>
      <c r="B18485" t="s">
        <v>1151</v>
      </c>
      <c r="C18485">
        <v>71</v>
      </c>
      <c r="D18485">
        <v>4149.3</v>
      </c>
      <c r="E18485">
        <v>100</v>
      </c>
      <c r="F18485">
        <v>0</v>
      </c>
      <c r="G18485">
        <v>50000</v>
      </c>
      <c r="H18485">
        <v>64</v>
      </c>
      <c r="I18485">
        <v>1129.06</v>
      </c>
      <c r="J18485">
        <v>0</v>
      </c>
      <c r="K18485">
        <v>0</v>
      </c>
      <c r="L18485">
        <v>30000</v>
      </c>
      <c r="M18485">
        <v>110</v>
      </c>
      <c r="N18485">
        <v>7894.82</v>
      </c>
      <c r="O18485">
        <v>5000</v>
      </c>
      <c r="P18485">
        <v>0</v>
      </c>
      <c r="Q18485">
        <v>50000</v>
      </c>
      <c r="R18485">
        <v>83</v>
      </c>
      <c r="S18485">
        <v>3944.8</v>
      </c>
      <c r="T18485">
        <v>1800</v>
      </c>
      <c r="U18485">
        <v>0</v>
      </c>
      <c r="V18485">
        <v>50000</v>
      </c>
      <c r="W18485">
        <v>67</v>
      </c>
      <c r="X18485">
        <v>1021.29</v>
      </c>
      <c r="Y18485">
        <v>0</v>
      </c>
      <c r="Z18485">
        <v>0</v>
      </c>
      <c r="AA18485">
        <v>17880</v>
      </c>
      <c r="AB18485">
        <v>72</v>
      </c>
      <c r="AC18485">
        <v>2770.86</v>
      </c>
      <c r="AD18485">
        <v>0</v>
      </c>
      <c r="AE18485">
        <v>0</v>
      </c>
      <c r="AF18485">
        <v>66000</v>
      </c>
      <c r="AG18485">
        <v>64</v>
      </c>
      <c r="AH18485">
        <v>2379.29</v>
      </c>
      <c r="AI18485">
        <v>0</v>
      </c>
      <c r="AJ18485">
        <v>0</v>
      </c>
      <c r="AK18485">
        <v>30000</v>
      </c>
      <c r="AL18485">
        <v>60</v>
      </c>
      <c r="AM18485">
        <v>2995.75</v>
      </c>
      <c r="AN18485">
        <v>0</v>
      </c>
      <c r="AO18485">
        <v>0</v>
      </c>
      <c r="AP18485">
        <v>35000</v>
      </c>
      <c r="AQ18485">
        <v>58</v>
      </c>
      <c r="AR18485">
        <v>4726.97</v>
      </c>
      <c r="AS18485">
        <v>0</v>
      </c>
      <c r="AT18485">
        <v>0</v>
      </c>
      <c r="AU18485">
        <v>60000</v>
      </c>
    </row>
    <row r="18486" spans="1:47" x14ac:dyDescent="0.35">
      <c r="A18486" t="s">
        <v>23</v>
      </c>
      <c r="B18486" t="s">
        <v>1152</v>
      </c>
      <c r="C18486">
        <v>37</v>
      </c>
      <c r="D18486">
        <v>12926.65</v>
      </c>
      <c r="E18486">
        <v>0</v>
      </c>
      <c r="F18486">
        <v>0</v>
      </c>
      <c r="G18486">
        <v>230000</v>
      </c>
      <c r="H18486">
        <v>40</v>
      </c>
      <c r="I18486">
        <v>2084.39</v>
      </c>
      <c r="J18486">
        <v>0</v>
      </c>
      <c r="K18486">
        <v>0</v>
      </c>
      <c r="L18486">
        <v>35000</v>
      </c>
      <c r="M18486">
        <v>49</v>
      </c>
      <c r="N18486">
        <v>12862.04</v>
      </c>
      <c r="O18486">
        <v>6000</v>
      </c>
      <c r="P18486">
        <v>0</v>
      </c>
      <c r="Q18486">
        <v>100000</v>
      </c>
      <c r="R18486">
        <v>39</v>
      </c>
      <c r="S18486">
        <v>3835.66</v>
      </c>
      <c r="T18486">
        <v>1000</v>
      </c>
      <c r="U18486">
        <v>0</v>
      </c>
      <c r="V18486">
        <v>30000</v>
      </c>
      <c r="W18486">
        <v>38</v>
      </c>
      <c r="X18486">
        <v>1579.81</v>
      </c>
      <c r="Y18486">
        <v>0</v>
      </c>
      <c r="Z18486">
        <v>0</v>
      </c>
      <c r="AA18486">
        <v>15600</v>
      </c>
      <c r="AB18486">
        <v>38</v>
      </c>
      <c r="AC18486">
        <v>6300.43</v>
      </c>
      <c r="AD18486">
        <v>2500</v>
      </c>
      <c r="AE18486">
        <v>0</v>
      </c>
      <c r="AF18486">
        <v>36000</v>
      </c>
      <c r="AG18486">
        <v>37</v>
      </c>
      <c r="AH18486">
        <v>4018.13</v>
      </c>
      <c r="AI18486">
        <v>0</v>
      </c>
      <c r="AJ18486">
        <v>0</v>
      </c>
      <c r="AK18486">
        <v>40000</v>
      </c>
      <c r="AL18486">
        <v>35</v>
      </c>
      <c r="AM18486">
        <v>4308.04</v>
      </c>
      <c r="AN18486">
        <v>0</v>
      </c>
      <c r="AO18486">
        <v>0</v>
      </c>
      <c r="AP18486">
        <v>70000</v>
      </c>
      <c r="AQ18486">
        <v>38</v>
      </c>
      <c r="AR18486">
        <v>5973.85</v>
      </c>
      <c r="AS18486">
        <v>0</v>
      </c>
      <c r="AT18486">
        <v>0</v>
      </c>
      <c r="AU18486">
        <v>40000</v>
      </c>
    </row>
    <row r="18487" spans="1:47" x14ac:dyDescent="0.35">
      <c r="A18487" t="s">
        <v>23</v>
      </c>
      <c r="B18487" t="s">
        <v>339</v>
      </c>
      <c r="C18487">
        <v>11</v>
      </c>
      <c r="D18487">
        <v>16635.7</v>
      </c>
      <c r="E18487">
        <v>2000</v>
      </c>
      <c r="F18487">
        <v>0</v>
      </c>
      <c r="G18487">
        <v>120000</v>
      </c>
      <c r="H18487">
        <v>9</v>
      </c>
      <c r="I18487">
        <v>1314.79</v>
      </c>
      <c r="J18487">
        <v>0</v>
      </c>
      <c r="K18487">
        <v>0</v>
      </c>
      <c r="L18487">
        <v>10000</v>
      </c>
      <c r="M18487">
        <v>18</v>
      </c>
      <c r="N18487">
        <v>7429.64</v>
      </c>
      <c r="O18487">
        <v>5000</v>
      </c>
      <c r="P18487">
        <v>0</v>
      </c>
      <c r="Q18487">
        <v>20000</v>
      </c>
      <c r="R18487">
        <v>13</v>
      </c>
      <c r="S18487">
        <v>2837.53</v>
      </c>
      <c r="T18487">
        <v>1000</v>
      </c>
      <c r="U18487">
        <v>0</v>
      </c>
      <c r="V18487">
        <v>12000</v>
      </c>
      <c r="W18487">
        <v>11</v>
      </c>
      <c r="X18487">
        <v>5147.2</v>
      </c>
      <c r="Y18487">
        <v>3000</v>
      </c>
      <c r="Z18487">
        <v>0</v>
      </c>
      <c r="AA18487">
        <v>30000</v>
      </c>
      <c r="AB18487">
        <v>8</v>
      </c>
      <c r="AC18487">
        <v>3660.76</v>
      </c>
      <c r="AD18487">
        <v>0</v>
      </c>
      <c r="AE18487">
        <v>0</v>
      </c>
      <c r="AF18487">
        <v>15000</v>
      </c>
      <c r="AG18487">
        <v>11</v>
      </c>
      <c r="AH18487">
        <v>768.19</v>
      </c>
      <c r="AI18487">
        <v>0</v>
      </c>
      <c r="AJ18487">
        <v>0</v>
      </c>
      <c r="AK18487">
        <v>6000</v>
      </c>
      <c r="AL18487">
        <v>11</v>
      </c>
      <c r="AM18487">
        <v>2530.9</v>
      </c>
      <c r="AN18487">
        <v>0</v>
      </c>
      <c r="AO18487">
        <v>0</v>
      </c>
      <c r="AP18487">
        <v>15000</v>
      </c>
      <c r="AQ18487">
        <v>12</v>
      </c>
      <c r="AR18487">
        <v>2646.62</v>
      </c>
      <c r="AS18487">
        <v>600</v>
      </c>
      <c r="AT18487">
        <v>0</v>
      </c>
      <c r="AU18487">
        <v>10000</v>
      </c>
    </row>
    <row r="18488" spans="1:47" x14ac:dyDescent="0.35">
      <c r="A18488" t="s">
        <v>24</v>
      </c>
      <c r="B18488" t="s">
        <v>1151</v>
      </c>
      <c r="C18488">
        <v>66</v>
      </c>
      <c r="D18488">
        <v>11394.37</v>
      </c>
      <c r="E18488">
        <v>0</v>
      </c>
      <c r="F18488">
        <v>0</v>
      </c>
      <c r="G18488">
        <v>300000</v>
      </c>
      <c r="H18488">
        <v>76</v>
      </c>
      <c r="I18488">
        <v>1544.46</v>
      </c>
      <c r="J18488">
        <v>0</v>
      </c>
      <c r="K18488">
        <v>0</v>
      </c>
      <c r="L18488">
        <v>20000</v>
      </c>
      <c r="M18488">
        <v>98</v>
      </c>
      <c r="N18488">
        <v>9586.69</v>
      </c>
      <c r="O18488">
        <v>4000</v>
      </c>
      <c r="P18488">
        <v>0</v>
      </c>
      <c r="Q18488">
        <v>200000</v>
      </c>
      <c r="R18488">
        <v>89</v>
      </c>
      <c r="S18488">
        <v>5847.87</v>
      </c>
      <c r="T18488">
        <v>3500</v>
      </c>
      <c r="U18488">
        <v>0</v>
      </c>
      <c r="V18488">
        <v>30000</v>
      </c>
      <c r="W18488">
        <v>77</v>
      </c>
      <c r="X18488">
        <v>7044.64</v>
      </c>
      <c r="Y18488">
        <v>2000</v>
      </c>
      <c r="Z18488">
        <v>0</v>
      </c>
      <c r="AA18488">
        <v>51000</v>
      </c>
      <c r="AB18488">
        <v>71</v>
      </c>
      <c r="AC18488">
        <v>8919.92</v>
      </c>
      <c r="AD18488">
        <v>0</v>
      </c>
      <c r="AE18488">
        <v>0</v>
      </c>
      <c r="AF18488">
        <v>100000</v>
      </c>
      <c r="AG18488">
        <v>66</v>
      </c>
      <c r="AH18488">
        <v>9005.07</v>
      </c>
      <c r="AI18488">
        <v>0</v>
      </c>
      <c r="AJ18488">
        <v>0</v>
      </c>
      <c r="AK18488">
        <v>500000</v>
      </c>
      <c r="AL18488">
        <v>55</v>
      </c>
      <c r="AM18488">
        <v>1750.86</v>
      </c>
      <c r="AN18488">
        <v>0</v>
      </c>
      <c r="AO18488">
        <v>0</v>
      </c>
      <c r="AP18488">
        <v>100000</v>
      </c>
      <c r="AQ18488">
        <v>60</v>
      </c>
      <c r="AR18488">
        <v>5695.35</v>
      </c>
      <c r="AS18488">
        <v>0</v>
      </c>
      <c r="AT18488">
        <v>0</v>
      </c>
      <c r="AU18488">
        <v>100000</v>
      </c>
    </row>
    <row r="18489" spans="1:47" x14ac:dyDescent="0.35">
      <c r="A18489" t="s">
        <v>24</v>
      </c>
      <c r="B18489" t="s">
        <v>1152</v>
      </c>
      <c r="C18489">
        <v>48</v>
      </c>
      <c r="D18489">
        <v>8155</v>
      </c>
      <c r="E18489">
        <v>300</v>
      </c>
      <c r="F18489">
        <v>0</v>
      </c>
      <c r="G18489">
        <v>150000</v>
      </c>
      <c r="H18489">
        <v>41</v>
      </c>
      <c r="I18489">
        <v>4351.45</v>
      </c>
      <c r="J18489">
        <v>500</v>
      </c>
      <c r="K18489">
        <v>0</v>
      </c>
      <c r="L18489">
        <v>68000</v>
      </c>
      <c r="M18489">
        <v>63</v>
      </c>
      <c r="N18489">
        <v>11031.17</v>
      </c>
      <c r="O18489">
        <v>6000</v>
      </c>
      <c r="P18489">
        <v>0</v>
      </c>
      <c r="Q18489">
        <v>60000</v>
      </c>
      <c r="R18489">
        <v>51</v>
      </c>
      <c r="S18489">
        <v>6831.23</v>
      </c>
      <c r="T18489">
        <v>3000</v>
      </c>
      <c r="U18489">
        <v>0</v>
      </c>
      <c r="V18489">
        <v>60000</v>
      </c>
      <c r="W18489">
        <v>39</v>
      </c>
      <c r="X18489">
        <v>4250.74</v>
      </c>
      <c r="Y18489">
        <v>0</v>
      </c>
      <c r="Z18489">
        <v>0</v>
      </c>
      <c r="AA18489">
        <v>40000</v>
      </c>
      <c r="AB18489">
        <v>41</v>
      </c>
      <c r="AC18489">
        <v>7129.82</v>
      </c>
      <c r="AD18489">
        <v>0</v>
      </c>
      <c r="AE18489">
        <v>0</v>
      </c>
      <c r="AF18489">
        <v>120000</v>
      </c>
      <c r="AG18489">
        <v>36</v>
      </c>
      <c r="AH18489">
        <v>9136.2000000000007</v>
      </c>
      <c r="AI18489">
        <v>0</v>
      </c>
      <c r="AJ18489">
        <v>0</v>
      </c>
      <c r="AK18489">
        <v>100000</v>
      </c>
      <c r="AL18489">
        <v>34</v>
      </c>
      <c r="AM18489">
        <v>28028.23</v>
      </c>
      <c r="AN18489">
        <v>0</v>
      </c>
      <c r="AO18489">
        <v>0</v>
      </c>
      <c r="AP18489">
        <v>240000</v>
      </c>
      <c r="AQ18489">
        <v>47</v>
      </c>
      <c r="AR18489">
        <v>10152.5</v>
      </c>
      <c r="AS18489">
        <v>2000</v>
      </c>
      <c r="AT18489">
        <v>0</v>
      </c>
      <c r="AU18489">
        <v>100000</v>
      </c>
    </row>
    <row r="18490" spans="1:47" x14ac:dyDescent="0.35">
      <c r="A18490" t="s">
        <v>24</v>
      </c>
      <c r="B18490" t="s">
        <v>339</v>
      </c>
      <c r="C18490">
        <v>8</v>
      </c>
      <c r="D18490">
        <v>6224.81</v>
      </c>
      <c r="E18490">
        <v>0</v>
      </c>
      <c r="F18490">
        <v>0</v>
      </c>
      <c r="G18490">
        <v>45000</v>
      </c>
      <c r="H18490">
        <v>7</v>
      </c>
      <c r="I18490">
        <v>2148.9899999999998</v>
      </c>
      <c r="J18490">
        <v>0</v>
      </c>
      <c r="K18490">
        <v>0</v>
      </c>
      <c r="L18490">
        <v>6000</v>
      </c>
      <c r="M18490">
        <v>12</v>
      </c>
      <c r="N18490">
        <v>6698.62</v>
      </c>
      <c r="O18490">
        <v>5000</v>
      </c>
      <c r="P18490">
        <v>1800</v>
      </c>
      <c r="Q18490">
        <v>22000</v>
      </c>
      <c r="R18490">
        <v>10</v>
      </c>
      <c r="S18490">
        <v>5750.61</v>
      </c>
      <c r="T18490">
        <v>7000</v>
      </c>
      <c r="U18490">
        <v>0</v>
      </c>
      <c r="V18490">
        <v>10000</v>
      </c>
      <c r="W18490">
        <v>8</v>
      </c>
      <c r="X18490">
        <v>7691.96</v>
      </c>
      <c r="Y18490">
        <v>6000</v>
      </c>
      <c r="Z18490">
        <v>0</v>
      </c>
      <c r="AA18490">
        <v>15000</v>
      </c>
      <c r="AB18490">
        <v>6</v>
      </c>
      <c r="AC18490">
        <v>190.63</v>
      </c>
      <c r="AD18490">
        <v>0</v>
      </c>
      <c r="AE18490">
        <v>0</v>
      </c>
      <c r="AF18490">
        <v>2100</v>
      </c>
      <c r="AG18490">
        <v>6</v>
      </c>
      <c r="AH18490">
        <v>5063.1000000000004</v>
      </c>
      <c r="AI18490">
        <v>3000</v>
      </c>
      <c r="AJ18490">
        <v>0</v>
      </c>
      <c r="AK18490">
        <v>12000</v>
      </c>
      <c r="AL18490">
        <v>6</v>
      </c>
      <c r="AM18490">
        <v>37157.22</v>
      </c>
      <c r="AN18490">
        <v>5000</v>
      </c>
      <c r="AO18490">
        <v>0</v>
      </c>
      <c r="AP18490">
        <v>80000</v>
      </c>
      <c r="AQ18490">
        <v>7</v>
      </c>
      <c r="AR18490">
        <v>10245.09</v>
      </c>
      <c r="AS18490">
        <v>0</v>
      </c>
      <c r="AT18490">
        <v>0</v>
      </c>
      <c r="AU18490">
        <v>40000</v>
      </c>
    </row>
    <row r="18491" spans="1:47" x14ac:dyDescent="0.35">
      <c r="A18491" t="s">
        <v>25</v>
      </c>
      <c r="B18491" t="s">
        <v>1151</v>
      </c>
      <c r="C18491">
        <v>68</v>
      </c>
      <c r="D18491">
        <v>6448.89</v>
      </c>
      <c r="E18491">
        <v>500</v>
      </c>
      <c r="F18491">
        <v>0</v>
      </c>
      <c r="G18491">
        <v>100000</v>
      </c>
      <c r="H18491">
        <v>71</v>
      </c>
      <c r="I18491">
        <v>1312.93</v>
      </c>
      <c r="J18491">
        <v>0</v>
      </c>
      <c r="K18491">
        <v>0</v>
      </c>
      <c r="L18491">
        <v>12000</v>
      </c>
      <c r="M18491">
        <v>104</v>
      </c>
      <c r="N18491">
        <v>8095.84</v>
      </c>
      <c r="O18491">
        <v>4000</v>
      </c>
      <c r="P18491">
        <v>0</v>
      </c>
      <c r="Q18491">
        <v>70000</v>
      </c>
      <c r="R18491">
        <v>80</v>
      </c>
      <c r="S18491">
        <v>6894.88</v>
      </c>
      <c r="T18491">
        <v>5000</v>
      </c>
      <c r="U18491">
        <v>0</v>
      </c>
      <c r="V18491">
        <v>50000</v>
      </c>
      <c r="W18491">
        <v>73</v>
      </c>
      <c r="X18491">
        <v>2617.7399999999998</v>
      </c>
      <c r="Y18491">
        <v>1000</v>
      </c>
      <c r="Z18491">
        <v>0</v>
      </c>
      <c r="AA18491">
        <v>25500</v>
      </c>
      <c r="AB18491">
        <v>70</v>
      </c>
      <c r="AC18491">
        <v>3455.02</v>
      </c>
      <c r="AD18491">
        <v>0</v>
      </c>
      <c r="AE18491">
        <v>0</v>
      </c>
      <c r="AF18491">
        <v>36000</v>
      </c>
      <c r="AG18491">
        <v>70</v>
      </c>
      <c r="AH18491">
        <v>3566.14</v>
      </c>
      <c r="AI18491">
        <v>0</v>
      </c>
      <c r="AJ18491">
        <v>0</v>
      </c>
      <c r="AK18491">
        <v>90000</v>
      </c>
      <c r="AL18491">
        <v>62</v>
      </c>
      <c r="AM18491">
        <v>1866.42</v>
      </c>
      <c r="AN18491">
        <v>0</v>
      </c>
      <c r="AO18491">
        <v>0</v>
      </c>
      <c r="AP18491">
        <v>50000</v>
      </c>
      <c r="AQ18491">
        <v>66</v>
      </c>
      <c r="AR18491">
        <v>5396.68</v>
      </c>
      <c r="AS18491">
        <v>0</v>
      </c>
      <c r="AT18491">
        <v>0</v>
      </c>
      <c r="AU18491">
        <v>100000</v>
      </c>
    </row>
    <row r="18492" spans="1:47" x14ac:dyDescent="0.35">
      <c r="A18492" t="s">
        <v>25</v>
      </c>
      <c r="B18492" t="s">
        <v>1152</v>
      </c>
      <c r="C18492">
        <v>37</v>
      </c>
      <c r="D18492">
        <v>5759.75</v>
      </c>
      <c r="E18492">
        <v>0</v>
      </c>
      <c r="F18492">
        <v>0</v>
      </c>
      <c r="G18492">
        <v>100000</v>
      </c>
      <c r="H18492">
        <v>34</v>
      </c>
      <c r="I18492">
        <v>1800.93</v>
      </c>
      <c r="J18492">
        <v>0</v>
      </c>
      <c r="K18492">
        <v>0</v>
      </c>
      <c r="L18492">
        <v>30000</v>
      </c>
      <c r="M18492">
        <v>54</v>
      </c>
      <c r="N18492">
        <v>12661.05</v>
      </c>
      <c r="O18492">
        <v>5000</v>
      </c>
      <c r="P18492">
        <v>0</v>
      </c>
      <c r="Q18492">
        <v>180000</v>
      </c>
      <c r="R18492">
        <v>43</v>
      </c>
      <c r="S18492">
        <v>4819.82</v>
      </c>
      <c r="T18492">
        <v>4000</v>
      </c>
      <c r="U18492">
        <v>0</v>
      </c>
      <c r="V18492">
        <v>50000</v>
      </c>
      <c r="W18492">
        <v>32</v>
      </c>
      <c r="X18492">
        <v>5882.65</v>
      </c>
      <c r="Y18492">
        <v>0</v>
      </c>
      <c r="Z18492">
        <v>0</v>
      </c>
      <c r="AA18492">
        <v>45000</v>
      </c>
      <c r="AB18492">
        <v>37</v>
      </c>
      <c r="AC18492">
        <v>6344.46</v>
      </c>
      <c r="AD18492">
        <v>0</v>
      </c>
      <c r="AE18492">
        <v>0</v>
      </c>
      <c r="AF18492">
        <v>50000</v>
      </c>
      <c r="AG18492">
        <v>35</v>
      </c>
      <c r="AH18492">
        <v>6562.92</v>
      </c>
      <c r="AI18492">
        <v>0</v>
      </c>
      <c r="AJ18492">
        <v>0</v>
      </c>
      <c r="AK18492">
        <v>90000</v>
      </c>
      <c r="AL18492">
        <v>31</v>
      </c>
      <c r="AM18492">
        <v>10795.03</v>
      </c>
      <c r="AN18492">
        <v>0</v>
      </c>
      <c r="AO18492">
        <v>0</v>
      </c>
      <c r="AP18492">
        <v>80000</v>
      </c>
      <c r="AQ18492">
        <v>37</v>
      </c>
      <c r="AR18492">
        <v>6916.64</v>
      </c>
      <c r="AS18492">
        <v>0</v>
      </c>
      <c r="AT18492">
        <v>0</v>
      </c>
      <c r="AU18492">
        <v>100000</v>
      </c>
    </row>
    <row r="18493" spans="1:47" x14ac:dyDescent="0.35">
      <c r="A18493" t="s">
        <v>25</v>
      </c>
      <c r="B18493" t="s">
        <v>339</v>
      </c>
      <c r="C18493">
        <v>10</v>
      </c>
      <c r="D18493">
        <v>6097.02</v>
      </c>
      <c r="E18493">
        <v>0</v>
      </c>
      <c r="F18493">
        <v>0</v>
      </c>
      <c r="G18493">
        <v>40000</v>
      </c>
      <c r="H18493">
        <v>8</v>
      </c>
      <c r="I18493">
        <v>148.05000000000001</v>
      </c>
      <c r="J18493">
        <v>0</v>
      </c>
      <c r="K18493">
        <v>0</v>
      </c>
      <c r="L18493">
        <v>5000</v>
      </c>
      <c r="M18493">
        <v>11</v>
      </c>
      <c r="N18493">
        <v>20389.419999999998</v>
      </c>
      <c r="O18493">
        <v>5000</v>
      </c>
      <c r="P18493">
        <v>100</v>
      </c>
      <c r="Q18493">
        <v>100000</v>
      </c>
      <c r="R18493">
        <v>9</v>
      </c>
      <c r="S18493">
        <v>1276.3599999999999</v>
      </c>
      <c r="T18493">
        <v>0</v>
      </c>
      <c r="U18493">
        <v>0</v>
      </c>
      <c r="V18493">
        <v>10000</v>
      </c>
      <c r="W18493">
        <v>9</v>
      </c>
      <c r="X18493">
        <v>1095.93</v>
      </c>
      <c r="Y18493">
        <v>0</v>
      </c>
      <c r="Z18493">
        <v>0</v>
      </c>
      <c r="AA18493">
        <v>6000</v>
      </c>
      <c r="AB18493">
        <v>8</v>
      </c>
      <c r="AC18493">
        <v>978.04</v>
      </c>
      <c r="AD18493">
        <v>0</v>
      </c>
      <c r="AE18493">
        <v>0</v>
      </c>
      <c r="AF18493">
        <v>10800</v>
      </c>
      <c r="AG18493">
        <v>6</v>
      </c>
      <c r="AH18493">
        <v>0</v>
      </c>
      <c r="AI18493">
        <v>0</v>
      </c>
      <c r="AJ18493">
        <v>0</v>
      </c>
      <c r="AK18493">
        <v>0</v>
      </c>
      <c r="AL18493">
        <v>6</v>
      </c>
      <c r="AM18493">
        <v>44.93</v>
      </c>
      <c r="AN18493">
        <v>0</v>
      </c>
      <c r="AO18493">
        <v>0</v>
      </c>
      <c r="AP18493">
        <v>3000</v>
      </c>
      <c r="AQ18493">
        <v>6</v>
      </c>
      <c r="AR18493">
        <v>1258.45</v>
      </c>
      <c r="AS18493">
        <v>0</v>
      </c>
      <c r="AT18493">
        <v>0</v>
      </c>
      <c r="AU18493">
        <v>27000</v>
      </c>
    </row>
    <row r="18494" spans="1:47" x14ac:dyDescent="0.35">
      <c r="A18494" t="s">
        <v>26</v>
      </c>
      <c r="B18494" t="s">
        <v>1151</v>
      </c>
      <c r="C18494">
        <v>80</v>
      </c>
      <c r="D18494">
        <v>9835.5499999999993</v>
      </c>
      <c r="E18494">
        <v>400</v>
      </c>
      <c r="F18494">
        <v>0</v>
      </c>
      <c r="G18494">
        <v>200000</v>
      </c>
      <c r="H18494">
        <v>81</v>
      </c>
      <c r="I18494">
        <v>2510.2399999999998</v>
      </c>
      <c r="J18494">
        <v>300</v>
      </c>
      <c r="K18494">
        <v>0</v>
      </c>
      <c r="L18494">
        <v>40000</v>
      </c>
      <c r="M18494">
        <v>114</v>
      </c>
      <c r="N18494">
        <v>10212.18</v>
      </c>
      <c r="O18494">
        <v>5000</v>
      </c>
      <c r="P18494">
        <v>300</v>
      </c>
      <c r="Q18494">
        <v>150000</v>
      </c>
      <c r="R18494">
        <v>101</v>
      </c>
      <c r="S18494">
        <v>6270.37</v>
      </c>
      <c r="T18494">
        <v>3500</v>
      </c>
      <c r="U18494">
        <v>0</v>
      </c>
      <c r="V18494">
        <v>70000</v>
      </c>
      <c r="W18494">
        <v>79</v>
      </c>
      <c r="X18494">
        <v>3744.77</v>
      </c>
      <c r="Y18494">
        <v>0</v>
      </c>
      <c r="Z18494">
        <v>0</v>
      </c>
      <c r="AA18494">
        <v>36000</v>
      </c>
      <c r="AB18494">
        <v>73</v>
      </c>
      <c r="AC18494">
        <v>3339.31</v>
      </c>
      <c r="AD18494">
        <v>0</v>
      </c>
      <c r="AE18494">
        <v>0</v>
      </c>
      <c r="AF18494">
        <v>30000</v>
      </c>
      <c r="AG18494">
        <v>69</v>
      </c>
      <c r="AH18494">
        <v>3771.62</v>
      </c>
      <c r="AI18494">
        <v>0</v>
      </c>
      <c r="AJ18494">
        <v>0</v>
      </c>
      <c r="AK18494">
        <v>100000</v>
      </c>
      <c r="AL18494">
        <v>64</v>
      </c>
      <c r="AM18494">
        <v>8443.9699999999993</v>
      </c>
      <c r="AN18494">
        <v>0</v>
      </c>
      <c r="AO18494">
        <v>0</v>
      </c>
      <c r="AP18494">
        <v>200000</v>
      </c>
      <c r="AQ18494">
        <v>69</v>
      </c>
      <c r="AR18494">
        <v>4832.6400000000003</v>
      </c>
      <c r="AS18494">
        <v>0</v>
      </c>
      <c r="AT18494">
        <v>0</v>
      </c>
      <c r="AU18494">
        <v>120000</v>
      </c>
    </row>
    <row r="18495" spans="1:47" x14ac:dyDescent="0.35">
      <c r="A18495" t="s">
        <v>26</v>
      </c>
      <c r="B18495" t="s">
        <v>1152</v>
      </c>
      <c r="C18495">
        <v>39</v>
      </c>
      <c r="D18495">
        <v>9299.01</v>
      </c>
      <c r="E18495">
        <v>1500</v>
      </c>
      <c r="F18495">
        <v>0</v>
      </c>
      <c r="G18495">
        <v>70000</v>
      </c>
      <c r="H18495">
        <v>38</v>
      </c>
      <c r="I18495">
        <v>3856.18</v>
      </c>
      <c r="J18495">
        <v>0</v>
      </c>
      <c r="K18495">
        <v>0</v>
      </c>
      <c r="L18495">
        <v>50000</v>
      </c>
      <c r="M18495">
        <v>47</v>
      </c>
      <c r="N18495">
        <v>10620.62</v>
      </c>
      <c r="O18495">
        <v>6000</v>
      </c>
      <c r="P18495">
        <v>0</v>
      </c>
      <c r="Q18495">
        <v>100000</v>
      </c>
      <c r="R18495">
        <v>37</v>
      </c>
      <c r="S18495">
        <v>8112.13</v>
      </c>
      <c r="T18495">
        <v>5500</v>
      </c>
      <c r="U18495">
        <v>0</v>
      </c>
      <c r="V18495">
        <v>25000</v>
      </c>
      <c r="W18495">
        <v>38</v>
      </c>
      <c r="X18495">
        <v>4271.07</v>
      </c>
      <c r="Y18495">
        <v>1000</v>
      </c>
      <c r="Z18495">
        <v>0</v>
      </c>
      <c r="AA18495">
        <v>20000</v>
      </c>
      <c r="AB18495">
        <v>34</v>
      </c>
      <c r="AC18495">
        <v>10725.01</v>
      </c>
      <c r="AD18495">
        <v>0</v>
      </c>
      <c r="AE18495">
        <v>0</v>
      </c>
      <c r="AF18495">
        <v>90000</v>
      </c>
      <c r="AG18495">
        <v>35</v>
      </c>
      <c r="AH18495">
        <v>4692.4399999999996</v>
      </c>
      <c r="AI18495">
        <v>0</v>
      </c>
      <c r="AJ18495">
        <v>0</v>
      </c>
      <c r="AK18495">
        <v>40000</v>
      </c>
      <c r="AL18495">
        <v>30</v>
      </c>
      <c r="AM18495">
        <v>19098.3</v>
      </c>
      <c r="AN18495">
        <v>0</v>
      </c>
      <c r="AO18495">
        <v>0</v>
      </c>
      <c r="AP18495">
        <v>300000</v>
      </c>
      <c r="AQ18495">
        <v>33</v>
      </c>
      <c r="AR18495">
        <v>2732.44</v>
      </c>
      <c r="AS18495">
        <v>0</v>
      </c>
      <c r="AT18495">
        <v>0</v>
      </c>
      <c r="AU18495">
        <v>20000</v>
      </c>
    </row>
    <row r="18496" spans="1:47" x14ac:dyDescent="0.35">
      <c r="A18496" t="s">
        <v>26</v>
      </c>
      <c r="B18496" t="s">
        <v>339</v>
      </c>
      <c r="C18496">
        <v>8</v>
      </c>
      <c r="D18496">
        <v>12385.05</v>
      </c>
      <c r="E18496">
        <v>5000</v>
      </c>
      <c r="F18496">
        <v>0</v>
      </c>
      <c r="G18496">
        <v>40000</v>
      </c>
      <c r="H18496">
        <v>6</v>
      </c>
      <c r="I18496">
        <v>963.17</v>
      </c>
      <c r="J18496">
        <v>1000</v>
      </c>
      <c r="K18496">
        <v>0</v>
      </c>
      <c r="L18496">
        <v>2000</v>
      </c>
      <c r="M18496">
        <v>13</v>
      </c>
      <c r="N18496">
        <v>12365.26</v>
      </c>
      <c r="O18496">
        <v>5000</v>
      </c>
      <c r="P18496">
        <v>350</v>
      </c>
      <c r="Q18496">
        <v>50000</v>
      </c>
      <c r="R18496">
        <v>11</v>
      </c>
      <c r="S18496">
        <v>6174.07</v>
      </c>
      <c r="T18496">
        <v>5000</v>
      </c>
      <c r="U18496">
        <v>0</v>
      </c>
      <c r="V18496">
        <v>25000</v>
      </c>
      <c r="W18496">
        <v>12</v>
      </c>
      <c r="X18496">
        <v>4963.5</v>
      </c>
      <c r="Y18496">
        <v>1000</v>
      </c>
      <c r="Z18496">
        <v>0</v>
      </c>
      <c r="AA18496">
        <v>30000</v>
      </c>
      <c r="AB18496">
        <v>9</v>
      </c>
      <c r="AC18496">
        <v>12952.3</v>
      </c>
      <c r="AD18496">
        <v>800</v>
      </c>
      <c r="AE18496">
        <v>0</v>
      </c>
      <c r="AF18496">
        <v>90000</v>
      </c>
      <c r="AG18496">
        <v>8</v>
      </c>
      <c r="AH18496">
        <v>8540.35</v>
      </c>
      <c r="AI18496">
        <v>0</v>
      </c>
      <c r="AJ18496">
        <v>0</v>
      </c>
      <c r="AK18496">
        <v>50000</v>
      </c>
      <c r="AL18496">
        <v>6</v>
      </c>
      <c r="AM18496">
        <v>3063.43</v>
      </c>
      <c r="AN18496">
        <v>0</v>
      </c>
      <c r="AO18496">
        <v>0</v>
      </c>
      <c r="AP18496">
        <v>20000</v>
      </c>
      <c r="AQ18496">
        <v>9</v>
      </c>
      <c r="AR18496">
        <v>5535.39</v>
      </c>
      <c r="AS18496">
        <v>2000</v>
      </c>
      <c r="AT18496">
        <v>0</v>
      </c>
      <c r="AU18496">
        <v>40000</v>
      </c>
    </row>
    <row r="18497" spans="1:47" x14ac:dyDescent="0.35">
      <c r="A18497" t="s">
        <v>27</v>
      </c>
      <c r="B18497" t="s">
        <v>1151</v>
      </c>
      <c r="C18497">
        <v>74</v>
      </c>
      <c r="D18497">
        <v>12421.63</v>
      </c>
      <c r="E18497">
        <v>0</v>
      </c>
      <c r="F18497">
        <v>0</v>
      </c>
      <c r="G18497">
        <v>100000</v>
      </c>
      <c r="H18497">
        <v>74</v>
      </c>
      <c r="I18497">
        <v>2883.01</v>
      </c>
      <c r="J18497">
        <v>0</v>
      </c>
      <c r="K18497">
        <v>0</v>
      </c>
      <c r="L18497">
        <v>42000</v>
      </c>
      <c r="M18497">
        <v>96</v>
      </c>
      <c r="N18497">
        <v>7255.8</v>
      </c>
      <c r="O18497">
        <v>4000</v>
      </c>
      <c r="P18497">
        <v>0</v>
      </c>
      <c r="Q18497">
        <v>100000</v>
      </c>
      <c r="R18497">
        <v>96</v>
      </c>
      <c r="S18497">
        <v>6965.41</v>
      </c>
      <c r="T18497">
        <v>4000</v>
      </c>
      <c r="U18497">
        <v>0</v>
      </c>
      <c r="V18497">
        <v>45000</v>
      </c>
      <c r="W18497">
        <v>87</v>
      </c>
      <c r="X18497">
        <v>5802.2</v>
      </c>
      <c r="Y18497">
        <v>2000</v>
      </c>
      <c r="Z18497">
        <v>0</v>
      </c>
      <c r="AA18497">
        <v>60000</v>
      </c>
      <c r="AB18497">
        <v>74</v>
      </c>
      <c r="AC18497">
        <v>8871.7900000000009</v>
      </c>
      <c r="AD18497">
        <v>0</v>
      </c>
      <c r="AE18497">
        <v>0</v>
      </c>
      <c r="AF18497">
        <v>265300</v>
      </c>
      <c r="AG18497">
        <v>73</v>
      </c>
      <c r="AH18497">
        <v>2875.05</v>
      </c>
      <c r="AI18497">
        <v>0</v>
      </c>
      <c r="AJ18497">
        <v>0</v>
      </c>
      <c r="AK18497">
        <v>50000</v>
      </c>
      <c r="AL18497">
        <v>68</v>
      </c>
      <c r="AM18497">
        <v>11209.96</v>
      </c>
      <c r="AN18497">
        <v>0</v>
      </c>
      <c r="AO18497">
        <v>0</v>
      </c>
      <c r="AP18497">
        <v>300000</v>
      </c>
      <c r="AQ18497">
        <v>63</v>
      </c>
      <c r="AR18497">
        <v>5956.44</v>
      </c>
      <c r="AS18497">
        <v>200</v>
      </c>
      <c r="AT18497">
        <v>0</v>
      </c>
      <c r="AU18497">
        <v>100000</v>
      </c>
    </row>
    <row r="18498" spans="1:47" x14ac:dyDescent="0.35">
      <c r="A18498" t="s">
        <v>27</v>
      </c>
      <c r="B18498" t="s">
        <v>1152</v>
      </c>
      <c r="C18498">
        <v>40</v>
      </c>
      <c r="D18498">
        <v>33242.36</v>
      </c>
      <c r="E18498">
        <v>2000</v>
      </c>
      <c r="F18498">
        <v>0</v>
      </c>
      <c r="G18498">
        <v>700000</v>
      </c>
      <c r="H18498">
        <v>44</v>
      </c>
      <c r="I18498">
        <v>2791.85</v>
      </c>
      <c r="J18498">
        <v>1000</v>
      </c>
      <c r="K18498">
        <v>0</v>
      </c>
      <c r="L18498">
        <v>20000</v>
      </c>
      <c r="M18498">
        <v>60</v>
      </c>
      <c r="N18498">
        <v>12260.12</v>
      </c>
      <c r="O18498">
        <v>6000</v>
      </c>
      <c r="P18498">
        <v>0</v>
      </c>
      <c r="Q18498">
        <v>100000</v>
      </c>
      <c r="R18498">
        <v>43</v>
      </c>
      <c r="S18498">
        <v>6582.71</v>
      </c>
      <c r="T18498">
        <v>3000</v>
      </c>
      <c r="U18498">
        <v>0</v>
      </c>
      <c r="V18498">
        <v>30000</v>
      </c>
      <c r="W18498">
        <v>45</v>
      </c>
      <c r="X18498">
        <v>8435.86</v>
      </c>
      <c r="Y18498">
        <v>3000</v>
      </c>
      <c r="Z18498">
        <v>0</v>
      </c>
      <c r="AA18498">
        <v>100000</v>
      </c>
      <c r="AB18498">
        <v>41</v>
      </c>
      <c r="AC18498">
        <v>10090.33</v>
      </c>
      <c r="AD18498">
        <v>0</v>
      </c>
      <c r="AE18498">
        <v>0</v>
      </c>
      <c r="AF18498">
        <v>120000</v>
      </c>
      <c r="AG18498">
        <v>34</v>
      </c>
      <c r="AH18498">
        <v>11629.28</v>
      </c>
      <c r="AI18498">
        <v>1000</v>
      </c>
      <c r="AJ18498">
        <v>0</v>
      </c>
      <c r="AK18498">
        <v>100000</v>
      </c>
      <c r="AL18498">
        <v>37</v>
      </c>
      <c r="AM18498">
        <v>9460.93</v>
      </c>
      <c r="AN18498">
        <v>0</v>
      </c>
      <c r="AO18498">
        <v>0</v>
      </c>
      <c r="AP18498">
        <v>100000</v>
      </c>
      <c r="AQ18498">
        <v>31</v>
      </c>
      <c r="AR18498">
        <v>5702.38</v>
      </c>
      <c r="AS18498">
        <v>0</v>
      </c>
      <c r="AT18498">
        <v>0</v>
      </c>
      <c r="AU18498">
        <v>100000</v>
      </c>
    </row>
    <row r="18499" spans="1:47" x14ac:dyDescent="0.35">
      <c r="A18499" t="s">
        <v>27</v>
      </c>
      <c r="B18499" t="s">
        <v>339</v>
      </c>
      <c r="C18499">
        <v>7</v>
      </c>
      <c r="D18499">
        <v>8752.91</v>
      </c>
      <c r="E18499">
        <v>9000</v>
      </c>
      <c r="F18499">
        <v>0</v>
      </c>
      <c r="G18499">
        <v>20000</v>
      </c>
      <c r="H18499">
        <v>6</v>
      </c>
      <c r="I18499">
        <v>3423.4</v>
      </c>
      <c r="J18499">
        <v>3500</v>
      </c>
      <c r="K18499">
        <v>0</v>
      </c>
      <c r="L18499">
        <v>7000</v>
      </c>
      <c r="M18499">
        <v>12</v>
      </c>
      <c r="N18499">
        <v>7751.74</v>
      </c>
      <c r="O18499">
        <v>5000</v>
      </c>
      <c r="P18499">
        <v>1500</v>
      </c>
      <c r="Q18499">
        <v>30000</v>
      </c>
      <c r="R18499">
        <v>9</v>
      </c>
      <c r="S18499">
        <v>7307</v>
      </c>
      <c r="T18499">
        <v>5000</v>
      </c>
      <c r="U18499">
        <v>0</v>
      </c>
      <c r="V18499">
        <v>12000</v>
      </c>
      <c r="W18499">
        <v>10</v>
      </c>
      <c r="X18499">
        <v>5637.98</v>
      </c>
      <c r="Y18499">
        <v>4000</v>
      </c>
      <c r="Z18499">
        <v>0</v>
      </c>
      <c r="AA18499">
        <v>20000</v>
      </c>
      <c r="AB18499">
        <v>8</v>
      </c>
      <c r="AC18499">
        <v>14103.16</v>
      </c>
      <c r="AD18499">
        <v>4020</v>
      </c>
      <c r="AE18499">
        <v>0</v>
      </c>
      <c r="AF18499">
        <v>40000</v>
      </c>
      <c r="AG18499">
        <v>6</v>
      </c>
      <c r="AH18499">
        <v>329.4</v>
      </c>
      <c r="AI18499">
        <v>0</v>
      </c>
      <c r="AJ18499">
        <v>0</v>
      </c>
      <c r="AK18499">
        <v>3000</v>
      </c>
      <c r="AL18499">
        <v>6</v>
      </c>
      <c r="AM18499">
        <v>0</v>
      </c>
      <c r="AN18499">
        <v>0</v>
      </c>
      <c r="AO18499">
        <v>0</v>
      </c>
      <c r="AP18499">
        <v>0</v>
      </c>
      <c r="AQ18499">
        <v>5</v>
      </c>
      <c r="AR18499">
        <v>5181.29</v>
      </c>
      <c r="AS18499">
        <v>5000</v>
      </c>
      <c r="AT18499">
        <v>0</v>
      </c>
      <c r="AU18499">
        <v>10000</v>
      </c>
    </row>
    <row r="18500" spans="1:47" x14ac:dyDescent="0.35">
      <c r="A18500" t="s">
        <v>28</v>
      </c>
      <c r="B18500" t="s">
        <v>1151</v>
      </c>
      <c r="C18500">
        <v>67</v>
      </c>
      <c r="D18500">
        <v>6876.87</v>
      </c>
      <c r="E18500">
        <v>500</v>
      </c>
      <c r="F18500">
        <v>0</v>
      </c>
      <c r="G18500">
        <v>400000</v>
      </c>
      <c r="H18500">
        <v>60</v>
      </c>
      <c r="I18500">
        <v>1696.37</v>
      </c>
      <c r="J18500">
        <v>0</v>
      </c>
      <c r="K18500">
        <v>0</v>
      </c>
      <c r="L18500">
        <v>20000</v>
      </c>
      <c r="M18500">
        <v>101</v>
      </c>
      <c r="N18500">
        <v>7721.53</v>
      </c>
      <c r="O18500">
        <v>4000</v>
      </c>
      <c r="P18500">
        <v>0</v>
      </c>
      <c r="Q18500">
        <v>65000</v>
      </c>
      <c r="R18500">
        <v>73</v>
      </c>
      <c r="S18500">
        <v>6188.21</v>
      </c>
      <c r="T18500">
        <v>4000</v>
      </c>
      <c r="U18500">
        <v>0</v>
      </c>
      <c r="V18500">
        <v>50000</v>
      </c>
      <c r="W18500">
        <v>65</v>
      </c>
      <c r="X18500">
        <v>1545.42</v>
      </c>
      <c r="Y18500">
        <v>0</v>
      </c>
      <c r="Z18500">
        <v>0</v>
      </c>
      <c r="AA18500">
        <v>15100</v>
      </c>
      <c r="AB18500">
        <v>58</v>
      </c>
      <c r="AC18500">
        <v>3916.25</v>
      </c>
      <c r="AD18500">
        <v>0</v>
      </c>
      <c r="AE18500">
        <v>0</v>
      </c>
      <c r="AF18500">
        <v>70000</v>
      </c>
      <c r="AG18500">
        <v>59</v>
      </c>
      <c r="AH18500">
        <v>2638.92</v>
      </c>
      <c r="AI18500">
        <v>0</v>
      </c>
      <c r="AJ18500">
        <v>0</v>
      </c>
      <c r="AK18500">
        <v>55000</v>
      </c>
      <c r="AL18500">
        <v>46</v>
      </c>
      <c r="AM18500">
        <v>1286.1400000000001</v>
      </c>
      <c r="AN18500">
        <v>0</v>
      </c>
      <c r="AO18500">
        <v>0</v>
      </c>
      <c r="AP18500">
        <v>40000</v>
      </c>
      <c r="AQ18500">
        <v>56</v>
      </c>
      <c r="AR18500">
        <v>2023.63</v>
      </c>
      <c r="AS18500">
        <v>0</v>
      </c>
      <c r="AT18500">
        <v>0</v>
      </c>
      <c r="AU18500">
        <v>20000</v>
      </c>
    </row>
    <row r="18501" spans="1:47" x14ac:dyDescent="0.35">
      <c r="A18501" t="s">
        <v>28</v>
      </c>
      <c r="B18501" t="s">
        <v>1152</v>
      </c>
      <c r="C18501">
        <v>53</v>
      </c>
      <c r="D18501">
        <v>16145.96</v>
      </c>
      <c r="E18501">
        <v>1000</v>
      </c>
      <c r="F18501">
        <v>0</v>
      </c>
      <c r="G18501">
        <v>500000</v>
      </c>
      <c r="H18501">
        <v>46</v>
      </c>
      <c r="I18501">
        <v>1970.65</v>
      </c>
      <c r="J18501">
        <v>500</v>
      </c>
      <c r="K18501">
        <v>0</v>
      </c>
      <c r="L18501">
        <v>20000</v>
      </c>
      <c r="M18501">
        <v>67</v>
      </c>
      <c r="N18501">
        <v>9702.77</v>
      </c>
      <c r="O18501">
        <v>4500</v>
      </c>
      <c r="P18501">
        <v>0</v>
      </c>
      <c r="Q18501">
        <v>100000</v>
      </c>
      <c r="R18501">
        <v>54</v>
      </c>
      <c r="S18501">
        <v>6783</v>
      </c>
      <c r="T18501">
        <v>5000</v>
      </c>
      <c r="U18501">
        <v>0</v>
      </c>
      <c r="V18501">
        <v>30000</v>
      </c>
      <c r="W18501">
        <v>46</v>
      </c>
      <c r="X18501">
        <v>5034.2299999999996</v>
      </c>
      <c r="Y18501">
        <v>500</v>
      </c>
      <c r="Z18501">
        <v>0</v>
      </c>
      <c r="AA18501">
        <v>70000</v>
      </c>
      <c r="AB18501">
        <v>45</v>
      </c>
      <c r="AC18501">
        <v>3612.09</v>
      </c>
      <c r="AD18501">
        <v>0</v>
      </c>
      <c r="AE18501">
        <v>0</v>
      </c>
      <c r="AF18501">
        <v>42000</v>
      </c>
      <c r="AG18501">
        <v>41</v>
      </c>
      <c r="AH18501">
        <v>5828.36</v>
      </c>
      <c r="AI18501">
        <v>1000</v>
      </c>
      <c r="AJ18501">
        <v>0</v>
      </c>
      <c r="AK18501">
        <v>100000</v>
      </c>
      <c r="AL18501">
        <v>37</v>
      </c>
      <c r="AM18501">
        <v>4310.21</v>
      </c>
      <c r="AN18501">
        <v>0</v>
      </c>
      <c r="AO18501">
        <v>0</v>
      </c>
      <c r="AP18501">
        <v>40000</v>
      </c>
      <c r="AQ18501">
        <v>41</v>
      </c>
      <c r="AR18501">
        <v>11207.69</v>
      </c>
      <c r="AS18501">
        <v>2000</v>
      </c>
      <c r="AT18501">
        <v>0</v>
      </c>
      <c r="AU18501">
        <v>100000</v>
      </c>
    </row>
    <row r="18502" spans="1:47" x14ac:dyDescent="0.35">
      <c r="A18502" t="s">
        <v>28</v>
      </c>
      <c r="B18502" t="s">
        <v>339</v>
      </c>
      <c r="C18502">
        <v>8</v>
      </c>
      <c r="D18502">
        <v>1514.68</v>
      </c>
      <c r="E18502">
        <v>0</v>
      </c>
      <c r="F18502">
        <v>0</v>
      </c>
      <c r="G18502">
        <v>5000</v>
      </c>
      <c r="H18502">
        <v>7</v>
      </c>
      <c r="I18502">
        <v>378.47</v>
      </c>
      <c r="J18502">
        <v>0</v>
      </c>
      <c r="K18502">
        <v>0</v>
      </c>
      <c r="L18502">
        <v>5000</v>
      </c>
      <c r="M18502">
        <v>10</v>
      </c>
      <c r="N18502">
        <v>7824.95</v>
      </c>
      <c r="O18502">
        <v>10000</v>
      </c>
      <c r="P18502">
        <v>1000</v>
      </c>
      <c r="Q18502">
        <v>30000</v>
      </c>
      <c r="R18502">
        <v>6</v>
      </c>
      <c r="S18502">
        <v>4150.63</v>
      </c>
      <c r="T18502">
        <v>2500</v>
      </c>
      <c r="U18502">
        <v>0</v>
      </c>
      <c r="V18502">
        <v>10000</v>
      </c>
      <c r="W18502">
        <v>9</v>
      </c>
      <c r="X18502">
        <v>3361.26</v>
      </c>
      <c r="Y18502">
        <v>0</v>
      </c>
      <c r="Z18502">
        <v>0</v>
      </c>
      <c r="AA18502">
        <v>20000</v>
      </c>
      <c r="AB18502">
        <v>8</v>
      </c>
      <c r="AC18502">
        <v>901.55</v>
      </c>
      <c r="AD18502">
        <v>0</v>
      </c>
      <c r="AE18502">
        <v>0</v>
      </c>
      <c r="AF18502">
        <v>5000</v>
      </c>
      <c r="AG18502">
        <v>8</v>
      </c>
      <c r="AH18502">
        <v>1054.8900000000001</v>
      </c>
      <c r="AI18502">
        <v>0</v>
      </c>
      <c r="AJ18502">
        <v>0</v>
      </c>
      <c r="AK18502">
        <v>5000</v>
      </c>
      <c r="AL18502">
        <v>8</v>
      </c>
      <c r="AM18502">
        <v>80.05</v>
      </c>
      <c r="AN18502">
        <v>0</v>
      </c>
      <c r="AO18502">
        <v>0</v>
      </c>
      <c r="AP18502">
        <v>1000</v>
      </c>
      <c r="AQ18502">
        <v>7</v>
      </c>
      <c r="AR18502">
        <v>302.73</v>
      </c>
      <c r="AS18502">
        <v>0</v>
      </c>
      <c r="AT18502">
        <v>0</v>
      </c>
      <c r="AU18502">
        <v>1800</v>
      </c>
    </row>
    <row r="18503" spans="1:47" x14ac:dyDescent="0.35">
      <c r="A18503" t="s">
        <v>29</v>
      </c>
      <c r="B18503" t="s">
        <v>1151</v>
      </c>
      <c r="C18503">
        <v>72</v>
      </c>
      <c r="D18503">
        <v>9650.3700000000008</v>
      </c>
      <c r="E18503">
        <v>1000</v>
      </c>
      <c r="F18503">
        <v>0</v>
      </c>
      <c r="G18503">
        <v>100000</v>
      </c>
      <c r="H18503">
        <v>74</v>
      </c>
      <c r="I18503">
        <v>1282.8699999999999</v>
      </c>
      <c r="J18503">
        <v>0</v>
      </c>
      <c r="K18503">
        <v>0</v>
      </c>
      <c r="L18503">
        <v>19000</v>
      </c>
      <c r="M18503">
        <v>98</v>
      </c>
      <c r="N18503">
        <v>15537.98</v>
      </c>
      <c r="O18503">
        <v>6000</v>
      </c>
      <c r="P18503">
        <v>0</v>
      </c>
      <c r="Q18503">
        <v>200000</v>
      </c>
      <c r="R18503">
        <v>76</v>
      </c>
      <c r="S18503">
        <v>5239.8599999999997</v>
      </c>
      <c r="T18503">
        <v>4000</v>
      </c>
      <c r="U18503">
        <v>0</v>
      </c>
      <c r="V18503">
        <v>50000</v>
      </c>
      <c r="W18503">
        <v>71</v>
      </c>
      <c r="X18503">
        <v>4508.83</v>
      </c>
      <c r="Y18503">
        <v>1400</v>
      </c>
      <c r="Z18503">
        <v>0</v>
      </c>
      <c r="AA18503">
        <v>100000</v>
      </c>
      <c r="AB18503">
        <v>69</v>
      </c>
      <c r="AC18503">
        <v>11966.49</v>
      </c>
      <c r="AD18503">
        <v>0</v>
      </c>
      <c r="AE18503">
        <v>0</v>
      </c>
      <c r="AF18503">
        <v>100000</v>
      </c>
      <c r="AG18503">
        <v>68</v>
      </c>
      <c r="AH18503">
        <v>13994.94</v>
      </c>
      <c r="AI18503">
        <v>0</v>
      </c>
      <c r="AJ18503">
        <v>0</v>
      </c>
      <c r="AK18503">
        <v>600000</v>
      </c>
      <c r="AL18503">
        <v>54</v>
      </c>
      <c r="AM18503">
        <v>1376.07</v>
      </c>
      <c r="AN18503">
        <v>0</v>
      </c>
      <c r="AO18503">
        <v>0</v>
      </c>
      <c r="AP18503">
        <v>50000</v>
      </c>
      <c r="AQ18503">
        <v>69</v>
      </c>
      <c r="AR18503">
        <v>3960.32</v>
      </c>
      <c r="AS18503">
        <v>0</v>
      </c>
      <c r="AT18503">
        <v>0</v>
      </c>
      <c r="AU18503">
        <v>100000</v>
      </c>
    </row>
    <row r="18504" spans="1:47" x14ac:dyDescent="0.35">
      <c r="A18504" t="s">
        <v>29</v>
      </c>
      <c r="B18504" t="s">
        <v>1152</v>
      </c>
      <c r="C18504">
        <v>51</v>
      </c>
      <c r="D18504">
        <v>13513.88</v>
      </c>
      <c r="E18504">
        <v>3000</v>
      </c>
      <c r="F18504">
        <v>0</v>
      </c>
      <c r="G18504">
        <v>150000</v>
      </c>
      <c r="H18504">
        <v>48</v>
      </c>
      <c r="I18504">
        <v>3549.26</v>
      </c>
      <c r="J18504">
        <v>1000</v>
      </c>
      <c r="K18504">
        <v>0</v>
      </c>
      <c r="L18504">
        <v>30000</v>
      </c>
      <c r="M18504">
        <v>60</v>
      </c>
      <c r="N18504">
        <v>7152.98</v>
      </c>
      <c r="O18504">
        <v>5000</v>
      </c>
      <c r="P18504">
        <v>0</v>
      </c>
      <c r="Q18504">
        <v>100000</v>
      </c>
      <c r="R18504">
        <v>49</v>
      </c>
      <c r="S18504">
        <v>8635.07</v>
      </c>
      <c r="T18504">
        <v>6000</v>
      </c>
      <c r="U18504">
        <v>0</v>
      </c>
      <c r="V18504">
        <v>40000</v>
      </c>
      <c r="W18504">
        <v>40</v>
      </c>
      <c r="X18504">
        <v>4930.82</v>
      </c>
      <c r="Y18504">
        <v>3000</v>
      </c>
      <c r="Z18504">
        <v>0</v>
      </c>
      <c r="AA18504">
        <v>30000</v>
      </c>
      <c r="AB18504">
        <v>50</v>
      </c>
      <c r="AC18504">
        <v>8434.68</v>
      </c>
      <c r="AD18504">
        <v>302</v>
      </c>
      <c r="AE18504">
        <v>0</v>
      </c>
      <c r="AF18504">
        <v>60000</v>
      </c>
      <c r="AG18504">
        <v>41</v>
      </c>
      <c r="AH18504">
        <v>4474.62</v>
      </c>
      <c r="AI18504">
        <v>0</v>
      </c>
      <c r="AJ18504">
        <v>0</v>
      </c>
      <c r="AK18504">
        <v>100000</v>
      </c>
      <c r="AL18504">
        <v>35</v>
      </c>
      <c r="AM18504">
        <v>32770.239999999998</v>
      </c>
      <c r="AN18504">
        <v>0</v>
      </c>
      <c r="AO18504">
        <v>0</v>
      </c>
      <c r="AP18504">
        <v>400000</v>
      </c>
      <c r="AQ18504">
        <v>43</v>
      </c>
      <c r="AR18504">
        <v>8348.32</v>
      </c>
      <c r="AS18504">
        <v>0</v>
      </c>
      <c r="AT18504">
        <v>0</v>
      </c>
      <c r="AU18504">
        <v>100000</v>
      </c>
    </row>
    <row r="18505" spans="1:47" x14ac:dyDescent="0.35">
      <c r="A18505" t="s">
        <v>29</v>
      </c>
      <c r="B18505" t="s">
        <v>339</v>
      </c>
      <c r="C18505">
        <v>16</v>
      </c>
      <c r="D18505">
        <v>3272.21</v>
      </c>
      <c r="E18505">
        <v>0</v>
      </c>
      <c r="F18505">
        <v>0</v>
      </c>
      <c r="G18505">
        <v>16000</v>
      </c>
      <c r="H18505">
        <v>13</v>
      </c>
      <c r="I18505">
        <v>1583.56</v>
      </c>
      <c r="J18505">
        <v>0</v>
      </c>
      <c r="K18505">
        <v>0</v>
      </c>
      <c r="L18505">
        <v>6000</v>
      </c>
      <c r="M18505">
        <v>21</v>
      </c>
      <c r="N18505">
        <v>10904.39</v>
      </c>
      <c r="O18505">
        <v>7000</v>
      </c>
      <c r="P18505">
        <v>500</v>
      </c>
      <c r="Q18505">
        <v>36000</v>
      </c>
      <c r="R18505">
        <v>15</v>
      </c>
      <c r="S18505">
        <v>5183.51</v>
      </c>
      <c r="T18505">
        <v>3500</v>
      </c>
      <c r="U18505">
        <v>0</v>
      </c>
      <c r="V18505">
        <v>20000</v>
      </c>
      <c r="W18505">
        <v>14</v>
      </c>
      <c r="X18505">
        <v>5712.55</v>
      </c>
      <c r="Y18505">
        <v>2000</v>
      </c>
      <c r="Z18505">
        <v>0</v>
      </c>
      <c r="AA18505">
        <v>30000</v>
      </c>
      <c r="AB18505">
        <v>10</v>
      </c>
      <c r="AC18505">
        <v>5073.41</v>
      </c>
      <c r="AD18505">
        <v>0</v>
      </c>
      <c r="AE18505">
        <v>0</v>
      </c>
      <c r="AF18505">
        <v>30000</v>
      </c>
      <c r="AG18505">
        <v>12</v>
      </c>
      <c r="AH18505">
        <v>1722.65</v>
      </c>
      <c r="AI18505">
        <v>0</v>
      </c>
      <c r="AJ18505">
        <v>0</v>
      </c>
      <c r="AK18505">
        <v>10000</v>
      </c>
      <c r="AL18505">
        <v>15</v>
      </c>
      <c r="AM18505">
        <v>3655.3</v>
      </c>
      <c r="AN18505">
        <v>0</v>
      </c>
      <c r="AO18505">
        <v>0</v>
      </c>
      <c r="AP18505">
        <v>20000</v>
      </c>
      <c r="AQ18505">
        <v>13</v>
      </c>
      <c r="AR18505">
        <v>2713.43</v>
      </c>
      <c r="AS18505">
        <v>0</v>
      </c>
      <c r="AT18505">
        <v>0</v>
      </c>
      <c r="AU18505">
        <v>10000</v>
      </c>
    </row>
    <row r="18506" spans="1:47" x14ac:dyDescent="0.35">
      <c r="A18506" t="s">
        <v>30</v>
      </c>
      <c r="B18506" t="s">
        <v>1151</v>
      </c>
      <c r="C18506">
        <v>53</v>
      </c>
      <c r="D18506">
        <v>6609.58</v>
      </c>
      <c r="E18506">
        <v>0</v>
      </c>
      <c r="F18506">
        <v>0</v>
      </c>
      <c r="G18506">
        <v>100000</v>
      </c>
      <c r="H18506">
        <v>57</v>
      </c>
      <c r="I18506">
        <v>1723.73</v>
      </c>
      <c r="J18506">
        <v>0</v>
      </c>
      <c r="K18506">
        <v>0</v>
      </c>
      <c r="L18506">
        <v>20000</v>
      </c>
      <c r="M18506">
        <v>92</v>
      </c>
      <c r="N18506">
        <v>9010.6200000000008</v>
      </c>
      <c r="O18506">
        <v>6000</v>
      </c>
      <c r="P18506">
        <v>0</v>
      </c>
      <c r="Q18506">
        <v>50000</v>
      </c>
      <c r="R18506">
        <v>80</v>
      </c>
      <c r="S18506">
        <v>5197.7299999999996</v>
      </c>
      <c r="T18506">
        <v>3000</v>
      </c>
      <c r="U18506">
        <v>0</v>
      </c>
      <c r="V18506">
        <v>35000</v>
      </c>
      <c r="W18506">
        <v>69</v>
      </c>
      <c r="X18506">
        <v>3073.71</v>
      </c>
      <c r="Y18506">
        <v>500</v>
      </c>
      <c r="Z18506">
        <v>0</v>
      </c>
      <c r="AA18506">
        <v>30000</v>
      </c>
      <c r="AB18506">
        <v>60</v>
      </c>
      <c r="AC18506">
        <v>6558.57</v>
      </c>
      <c r="AD18506">
        <v>0</v>
      </c>
      <c r="AE18506">
        <v>0</v>
      </c>
      <c r="AF18506">
        <v>108000</v>
      </c>
      <c r="AG18506">
        <v>55</v>
      </c>
      <c r="AH18506">
        <v>2761.22</v>
      </c>
      <c r="AI18506">
        <v>0</v>
      </c>
      <c r="AJ18506">
        <v>0</v>
      </c>
      <c r="AK18506">
        <v>60000</v>
      </c>
      <c r="AL18506">
        <v>46</v>
      </c>
      <c r="AM18506">
        <v>4755.03</v>
      </c>
      <c r="AN18506">
        <v>0</v>
      </c>
      <c r="AO18506">
        <v>0</v>
      </c>
      <c r="AP18506">
        <v>80000</v>
      </c>
      <c r="AQ18506">
        <v>55</v>
      </c>
      <c r="AR18506">
        <v>3043.4</v>
      </c>
      <c r="AS18506">
        <v>0</v>
      </c>
      <c r="AT18506">
        <v>0</v>
      </c>
      <c r="AU18506">
        <v>60000</v>
      </c>
    </row>
    <row r="18507" spans="1:47" x14ac:dyDescent="0.35">
      <c r="A18507" t="s">
        <v>30</v>
      </c>
      <c r="B18507" t="s">
        <v>1152</v>
      </c>
      <c r="C18507">
        <v>45</v>
      </c>
      <c r="D18507">
        <v>22650.53</v>
      </c>
      <c r="E18507">
        <v>4000</v>
      </c>
      <c r="F18507">
        <v>0</v>
      </c>
      <c r="G18507">
        <v>100000</v>
      </c>
      <c r="H18507">
        <v>46</v>
      </c>
      <c r="I18507">
        <v>5669.74</v>
      </c>
      <c r="J18507">
        <v>2500</v>
      </c>
      <c r="K18507">
        <v>0</v>
      </c>
      <c r="L18507">
        <v>50000</v>
      </c>
      <c r="M18507">
        <v>62</v>
      </c>
      <c r="N18507">
        <v>13780.94</v>
      </c>
      <c r="O18507">
        <v>7000</v>
      </c>
      <c r="P18507">
        <v>0</v>
      </c>
      <c r="Q18507">
        <v>100000</v>
      </c>
      <c r="R18507">
        <v>56</v>
      </c>
      <c r="S18507">
        <v>9507.76</v>
      </c>
      <c r="T18507">
        <v>4000</v>
      </c>
      <c r="U18507">
        <v>0</v>
      </c>
      <c r="V18507">
        <v>80000</v>
      </c>
      <c r="W18507">
        <v>50</v>
      </c>
      <c r="X18507">
        <v>7337.63</v>
      </c>
      <c r="Y18507">
        <v>300</v>
      </c>
      <c r="Z18507">
        <v>0</v>
      </c>
      <c r="AA18507">
        <v>100000</v>
      </c>
      <c r="AB18507">
        <v>42</v>
      </c>
      <c r="AC18507">
        <v>14491.84</v>
      </c>
      <c r="AD18507">
        <v>0</v>
      </c>
      <c r="AE18507">
        <v>0</v>
      </c>
      <c r="AF18507">
        <v>300000</v>
      </c>
      <c r="AG18507">
        <v>42</v>
      </c>
      <c r="AH18507">
        <v>12787.19</v>
      </c>
      <c r="AI18507">
        <v>0</v>
      </c>
      <c r="AJ18507">
        <v>0</v>
      </c>
      <c r="AK18507">
        <v>300000</v>
      </c>
      <c r="AL18507">
        <v>40</v>
      </c>
      <c r="AM18507">
        <v>18046.11</v>
      </c>
      <c r="AN18507">
        <v>0</v>
      </c>
      <c r="AO18507">
        <v>0</v>
      </c>
      <c r="AP18507">
        <v>100000</v>
      </c>
      <c r="AQ18507">
        <v>38</v>
      </c>
      <c r="AR18507">
        <v>4975.8900000000003</v>
      </c>
      <c r="AS18507">
        <v>4000</v>
      </c>
      <c r="AT18507">
        <v>0</v>
      </c>
      <c r="AU18507">
        <v>20000</v>
      </c>
    </row>
    <row r="18508" spans="1:47" x14ac:dyDescent="0.35">
      <c r="A18508" t="s">
        <v>30</v>
      </c>
      <c r="B18508" t="s">
        <v>339</v>
      </c>
      <c r="C18508">
        <v>8</v>
      </c>
      <c r="D18508">
        <v>2306.23</v>
      </c>
      <c r="E18508">
        <v>500</v>
      </c>
      <c r="F18508">
        <v>0</v>
      </c>
      <c r="G18508">
        <v>7000</v>
      </c>
      <c r="H18508">
        <v>9</v>
      </c>
      <c r="I18508">
        <v>1317.33</v>
      </c>
      <c r="J18508">
        <v>300</v>
      </c>
      <c r="K18508">
        <v>0</v>
      </c>
      <c r="L18508">
        <v>4600</v>
      </c>
      <c r="M18508">
        <v>15</v>
      </c>
      <c r="N18508">
        <v>9915.5</v>
      </c>
      <c r="O18508">
        <v>6000</v>
      </c>
      <c r="P18508">
        <v>500</v>
      </c>
      <c r="Q18508">
        <v>75000</v>
      </c>
      <c r="R18508">
        <v>12</v>
      </c>
      <c r="S18508">
        <v>5914.28</v>
      </c>
      <c r="T18508">
        <v>3000</v>
      </c>
      <c r="U18508">
        <v>0</v>
      </c>
      <c r="V18508">
        <v>20000</v>
      </c>
      <c r="W18508">
        <v>8</v>
      </c>
      <c r="X18508">
        <v>8690.94</v>
      </c>
      <c r="Y18508">
        <v>0</v>
      </c>
      <c r="Z18508">
        <v>0</v>
      </c>
      <c r="AA18508">
        <v>54000</v>
      </c>
      <c r="AB18508">
        <v>7</v>
      </c>
      <c r="AC18508">
        <v>37344.019999999997</v>
      </c>
      <c r="AD18508">
        <v>20000</v>
      </c>
      <c r="AE18508">
        <v>0</v>
      </c>
      <c r="AF18508">
        <v>100000</v>
      </c>
      <c r="AG18508">
        <v>7</v>
      </c>
      <c r="AH18508">
        <v>2157.77</v>
      </c>
      <c r="AI18508">
        <v>1000</v>
      </c>
      <c r="AJ18508">
        <v>0</v>
      </c>
      <c r="AK18508">
        <v>6000</v>
      </c>
      <c r="AL18508">
        <v>6</v>
      </c>
      <c r="AM18508">
        <v>1652.1</v>
      </c>
      <c r="AN18508">
        <v>0</v>
      </c>
      <c r="AO18508">
        <v>0</v>
      </c>
      <c r="AP18508">
        <v>10000</v>
      </c>
      <c r="AQ18508">
        <v>7</v>
      </c>
      <c r="AR18508">
        <v>7487.57</v>
      </c>
      <c r="AS18508">
        <v>1000</v>
      </c>
      <c r="AT18508">
        <v>0</v>
      </c>
      <c r="AU18508">
        <v>30000</v>
      </c>
    </row>
    <row r="18509" spans="1:47" x14ac:dyDescent="0.35">
      <c r="A18509" t="s">
        <v>31</v>
      </c>
      <c r="B18509" t="s">
        <v>1151</v>
      </c>
      <c r="C18509">
        <v>82</v>
      </c>
      <c r="D18509">
        <v>8402.36</v>
      </c>
      <c r="E18509">
        <v>0</v>
      </c>
      <c r="F18509">
        <v>0</v>
      </c>
      <c r="G18509">
        <v>280000</v>
      </c>
      <c r="H18509">
        <v>80</v>
      </c>
      <c r="I18509">
        <v>738.32</v>
      </c>
      <c r="J18509">
        <v>0</v>
      </c>
      <c r="K18509">
        <v>0</v>
      </c>
      <c r="L18509">
        <v>10000</v>
      </c>
      <c r="M18509">
        <v>114</v>
      </c>
      <c r="N18509">
        <v>7824.76</v>
      </c>
      <c r="O18509">
        <v>4000</v>
      </c>
      <c r="P18509">
        <v>0</v>
      </c>
      <c r="Q18509">
        <v>120000</v>
      </c>
      <c r="R18509">
        <v>93</v>
      </c>
      <c r="S18509">
        <v>3354.43</v>
      </c>
      <c r="T18509">
        <v>550</v>
      </c>
      <c r="U18509">
        <v>0</v>
      </c>
      <c r="V18509">
        <v>100000</v>
      </c>
      <c r="W18509">
        <v>72</v>
      </c>
      <c r="X18509">
        <v>1467.2</v>
      </c>
      <c r="Y18509">
        <v>0</v>
      </c>
      <c r="Z18509">
        <v>0</v>
      </c>
      <c r="AA18509">
        <v>48800</v>
      </c>
      <c r="AB18509">
        <v>78</v>
      </c>
      <c r="AC18509">
        <v>1728.72</v>
      </c>
      <c r="AD18509">
        <v>0</v>
      </c>
      <c r="AE18509">
        <v>0</v>
      </c>
      <c r="AF18509">
        <v>22000</v>
      </c>
      <c r="AG18509">
        <v>81</v>
      </c>
      <c r="AH18509">
        <v>2222.65</v>
      </c>
      <c r="AI18509">
        <v>0</v>
      </c>
      <c r="AJ18509">
        <v>0</v>
      </c>
      <c r="AK18509">
        <v>30000</v>
      </c>
      <c r="AL18509">
        <v>74</v>
      </c>
      <c r="AM18509">
        <v>2461.75</v>
      </c>
      <c r="AN18509">
        <v>0</v>
      </c>
      <c r="AO18509">
        <v>0</v>
      </c>
      <c r="AP18509">
        <v>200000</v>
      </c>
      <c r="AQ18509">
        <v>77</v>
      </c>
      <c r="AR18509">
        <v>3802.21</v>
      </c>
      <c r="AS18509">
        <v>0</v>
      </c>
      <c r="AT18509">
        <v>0</v>
      </c>
      <c r="AU18509">
        <v>100000</v>
      </c>
    </row>
    <row r="18510" spans="1:47" x14ac:dyDescent="0.35">
      <c r="A18510" t="s">
        <v>31</v>
      </c>
      <c r="B18510" t="s">
        <v>1152</v>
      </c>
      <c r="C18510">
        <v>35</v>
      </c>
      <c r="D18510">
        <v>5399.93</v>
      </c>
      <c r="E18510">
        <v>400</v>
      </c>
      <c r="F18510">
        <v>0</v>
      </c>
      <c r="G18510">
        <v>150000</v>
      </c>
      <c r="H18510">
        <v>30</v>
      </c>
      <c r="I18510">
        <v>1315.97</v>
      </c>
      <c r="J18510">
        <v>0</v>
      </c>
      <c r="K18510">
        <v>0</v>
      </c>
      <c r="L18510">
        <v>10000</v>
      </c>
      <c r="M18510">
        <v>49</v>
      </c>
      <c r="N18510">
        <v>9772.98</v>
      </c>
      <c r="O18510">
        <v>4800</v>
      </c>
      <c r="P18510">
        <v>0</v>
      </c>
      <c r="Q18510">
        <v>50000</v>
      </c>
      <c r="R18510">
        <v>37</v>
      </c>
      <c r="S18510">
        <v>3824.69</v>
      </c>
      <c r="T18510">
        <v>2500</v>
      </c>
      <c r="U18510">
        <v>0</v>
      </c>
      <c r="V18510">
        <v>20000</v>
      </c>
      <c r="W18510">
        <v>32</v>
      </c>
      <c r="X18510">
        <v>4432.1099999999997</v>
      </c>
      <c r="Y18510">
        <v>0</v>
      </c>
      <c r="Z18510">
        <v>0</v>
      </c>
      <c r="AA18510">
        <v>90000</v>
      </c>
      <c r="AB18510">
        <v>33</v>
      </c>
      <c r="AC18510">
        <v>10155.61</v>
      </c>
      <c r="AD18510">
        <v>200</v>
      </c>
      <c r="AE18510">
        <v>0</v>
      </c>
      <c r="AF18510">
        <v>80000</v>
      </c>
      <c r="AG18510">
        <v>30</v>
      </c>
      <c r="AH18510">
        <v>3861.25</v>
      </c>
      <c r="AI18510">
        <v>1500</v>
      </c>
      <c r="AJ18510">
        <v>0</v>
      </c>
      <c r="AK18510">
        <v>29750</v>
      </c>
      <c r="AL18510">
        <v>29</v>
      </c>
      <c r="AM18510">
        <v>3002.2</v>
      </c>
      <c r="AN18510">
        <v>0</v>
      </c>
      <c r="AO18510">
        <v>0</v>
      </c>
      <c r="AP18510">
        <v>50000</v>
      </c>
      <c r="AQ18510">
        <v>27</v>
      </c>
      <c r="AR18510">
        <v>3809.52</v>
      </c>
      <c r="AS18510">
        <v>0</v>
      </c>
      <c r="AT18510">
        <v>0</v>
      </c>
      <c r="AU18510">
        <v>30000</v>
      </c>
    </row>
    <row r="18511" spans="1:47" x14ac:dyDescent="0.35">
      <c r="A18511" t="s">
        <v>31</v>
      </c>
      <c r="B18511" t="s">
        <v>339</v>
      </c>
      <c r="C18511">
        <v>5</v>
      </c>
      <c r="D18511">
        <v>2034.38</v>
      </c>
      <c r="E18511">
        <v>0</v>
      </c>
      <c r="F18511">
        <v>0</v>
      </c>
      <c r="G18511">
        <v>30000</v>
      </c>
      <c r="H18511">
        <v>4</v>
      </c>
      <c r="I18511">
        <v>0</v>
      </c>
      <c r="J18511">
        <v>0</v>
      </c>
      <c r="K18511">
        <v>0</v>
      </c>
      <c r="L18511">
        <v>0</v>
      </c>
      <c r="M18511">
        <v>10</v>
      </c>
      <c r="N18511">
        <v>12285.45</v>
      </c>
      <c r="O18511">
        <v>6700</v>
      </c>
      <c r="P18511">
        <v>600</v>
      </c>
      <c r="Q18511">
        <v>40000</v>
      </c>
      <c r="R18511">
        <v>7</v>
      </c>
      <c r="S18511">
        <v>2043.66</v>
      </c>
      <c r="T18511">
        <v>0</v>
      </c>
      <c r="U18511">
        <v>0</v>
      </c>
      <c r="V18511">
        <v>9000</v>
      </c>
      <c r="W18511">
        <v>4</v>
      </c>
      <c r="X18511">
        <v>307.57</v>
      </c>
      <c r="Y18511">
        <v>0</v>
      </c>
      <c r="Z18511">
        <v>0</v>
      </c>
      <c r="AA18511">
        <v>1000</v>
      </c>
      <c r="AB18511">
        <v>4</v>
      </c>
      <c r="AC18511">
        <v>4613.5600000000004</v>
      </c>
      <c r="AD18511">
        <v>0</v>
      </c>
      <c r="AE18511">
        <v>0</v>
      </c>
      <c r="AF18511">
        <v>15000</v>
      </c>
      <c r="AG18511">
        <v>6</v>
      </c>
      <c r="AH18511">
        <v>12535.26</v>
      </c>
      <c r="AI18511">
        <v>5000</v>
      </c>
      <c r="AJ18511">
        <v>0</v>
      </c>
      <c r="AK18511">
        <v>42600</v>
      </c>
      <c r="AL18511">
        <v>3</v>
      </c>
      <c r="AM18511">
        <v>0</v>
      </c>
      <c r="AN18511">
        <v>0</v>
      </c>
      <c r="AO18511">
        <v>0</v>
      </c>
      <c r="AP18511">
        <v>0</v>
      </c>
      <c r="AQ18511">
        <v>6</v>
      </c>
      <c r="AR18511">
        <v>305.91000000000003</v>
      </c>
      <c r="AS18511">
        <v>0</v>
      </c>
      <c r="AT18511">
        <v>0</v>
      </c>
      <c r="AU18511">
        <v>3500</v>
      </c>
    </row>
    <row r="18512" spans="1:47" x14ac:dyDescent="0.35">
      <c r="A18512" t="s">
        <v>32</v>
      </c>
      <c r="B18512" t="s">
        <v>1151</v>
      </c>
      <c r="C18512">
        <v>1786</v>
      </c>
      <c r="D18512">
        <v>6950.32</v>
      </c>
      <c r="E18512">
        <v>0</v>
      </c>
      <c r="F18512">
        <v>0</v>
      </c>
      <c r="G18512">
        <v>1000000</v>
      </c>
      <c r="H18512">
        <v>1748</v>
      </c>
      <c r="I18512">
        <v>1683.45</v>
      </c>
      <c r="J18512">
        <v>0</v>
      </c>
      <c r="K18512">
        <v>0</v>
      </c>
      <c r="L18512">
        <v>150000</v>
      </c>
      <c r="M18512">
        <v>2600</v>
      </c>
      <c r="N18512">
        <v>9777.86</v>
      </c>
      <c r="O18512">
        <v>5000</v>
      </c>
      <c r="P18512">
        <v>0</v>
      </c>
      <c r="Q18512">
        <v>700000</v>
      </c>
      <c r="R18512">
        <v>2124</v>
      </c>
      <c r="S18512">
        <v>5742.01</v>
      </c>
      <c r="T18512">
        <v>3000</v>
      </c>
      <c r="U18512">
        <v>0</v>
      </c>
      <c r="V18512">
        <v>100000</v>
      </c>
      <c r="W18512">
        <v>1818</v>
      </c>
      <c r="X18512">
        <v>4399.72</v>
      </c>
      <c r="Y18512">
        <v>0</v>
      </c>
      <c r="Z18512">
        <v>0</v>
      </c>
      <c r="AA18512">
        <v>320000</v>
      </c>
      <c r="AB18512">
        <v>1734</v>
      </c>
      <c r="AC18512">
        <v>5726.73</v>
      </c>
      <c r="AD18512">
        <v>0</v>
      </c>
      <c r="AE18512">
        <v>0</v>
      </c>
      <c r="AF18512">
        <v>380000</v>
      </c>
      <c r="AG18512">
        <v>1651</v>
      </c>
      <c r="AH18512">
        <v>3769.74</v>
      </c>
      <c r="AI18512">
        <v>0</v>
      </c>
      <c r="AJ18512">
        <v>0</v>
      </c>
      <c r="AK18512">
        <v>600000</v>
      </c>
      <c r="AL18512">
        <v>1475</v>
      </c>
      <c r="AM18512">
        <v>3773.49</v>
      </c>
      <c r="AN18512">
        <v>0</v>
      </c>
      <c r="AO18512">
        <v>0</v>
      </c>
      <c r="AP18512">
        <v>300000</v>
      </c>
      <c r="AQ18512">
        <v>1604</v>
      </c>
      <c r="AR18512">
        <v>4778.72</v>
      </c>
      <c r="AS18512">
        <v>0</v>
      </c>
      <c r="AT18512">
        <v>0</v>
      </c>
      <c r="AU18512">
        <v>120000</v>
      </c>
    </row>
    <row r="18513" spans="1:47" x14ac:dyDescent="0.35">
      <c r="A18513" t="s">
        <v>32</v>
      </c>
      <c r="B18513" t="s">
        <v>1152</v>
      </c>
      <c r="C18513">
        <v>941</v>
      </c>
      <c r="D18513">
        <v>12605.54</v>
      </c>
      <c r="E18513">
        <v>1000</v>
      </c>
      <c r="F18513">
        <v>0</v>
      </c>
      <c r="G18513">
        <v>700000</v>
      </c>
      <c r="H18513">
        <v>865</v>
      </c>
      <c r="I18513">
        <v>3163.41</v>
      </c>
      <c r="J18513">
        <v>500</v>
      </c>
      <c r="K18513">
        <v>0</v>
      </c>
      <c r="L18513">
        <v>80000</v>
      </c>
      <c r="M18513">
        <v>1233</v>
      </c>
      <c r="N18513">
        <v>11556.61</v>
      </c>
      <c r="O18513">
        <v>5000</v>
      </c>
      <c r="P18513">
        <v>0</v>
      </c>
      <c r="Q18513">
        <v>180000</v>
      </c>
      <c r="R18513">
        <v>1012</v>
      </c>
      <c r="S18513">
        <v>8360</v>
      </c>
      <c r="T18513">
        <v>5000</v>
      </c>
      <c r="U18513">
        <v>0</v>
      </c>
      <c r="V18513">
        <v>100000</v>
      </c>
      <c r="W18513">
        <v>880</v>
      </c>
      <c r="X18513">
        <v>6391.51</v>
      </c>
      <c r="Y18513">
        <v>500</v>
      </c>
      <c r="Z18513">
        <v>0</v>
      </c>
      <c r="AA18513">
        <v>200000</v>
      </c>
      <c r="AB18513">
        <v>855</v>
      </c>
      <c r="AC18513">
        <v>8200.16</v>
      </c>
      <c r="AD18513">
        <v>0</v>
      </c>
      <c r="AE18513">
        <v>0</v>
      </c>
      <c r="AF18513">
        <v>300000</v>
      </c>
      <c r="AG18513">
        <v>814</v>
      </c>
      <c r="AH18513">
        <v>8371.67</v>
      </c>
      <c r="AI18513">
        <v>0</v>
      </c>
      <c r="AJ18513">
        <v>0</v>
      </c>
      <c r="AK18513">
        <v>300000</v>
      </c>
      <c r="AL18513">
        <v>724</v>
      </c>
      <c r="AM18513">
        <v>14467.83</v>
      </c>
      <c r="AN18513">
        <v>0</v>
      </c>
      <c r="AO18513">
        <v>0</v>
      </c>
      <c r="AP18513">
        <v>400000</v>
      </c>
      <c r="AQ18513">
        <v>806</v>
      </c>
      <c r="AR18513">
        <v>8460.31</v>
      </c>
      <c r="AS18513">
        <v>700</v>
      </c>
      <c r="AT18513">
        <v>0</v>
      </c>
      <c r="AU18513">
        <v>111000</v>
      </c>
    </row>
    <row r="18514" spans="1:47" x14ac:dyDescent="0.35">
      <c r="A18514" t="s">
        <v>32</v>
      </c>
      <c r="B18514" t="s">
        <v>339</v>
      </c>
      <c r="C18514">
        <v>196</v>
      </c>
      <c r="D18514">
        <v>6490.04</v>
      </c>
      <c r="E18514">
        <v>750</v>
      </c>
      <c r="F18514">
        <v>0</v>
      </c>
      <c r="G18514">
        <v>120000</v>
      </c>
      <c r="H18514">
        <v>184</v>
      </c>
      <c r="I18514">
        <v>1534.58</v>
      </c>
      <c r="J18514">
        <v>0</v>
      </c>
      <c r="K18514">
        <v>0</v>
      </c>
      <c r="L18514">
        <v>50000</v>
      </c>
      <c r="M18514">
        <v>298</v>
      </c>
      <c r="N18514">
        <v>10327.92</v>
      </c>
      <c r="O18514">
        <v>5000</v>
      </c>
      <c r="P18514">
        <v>0</v>
      </c>
      <c r="Q18514">
        <v>100000</v>
      </c>
      <c r="R18514">
        <v>236</v>
      </c>
      <c r="S18514">
        <v>6086.07</v>
      </c>
      <c r="T18514">
        <v>4000</v>
      </c>
      <c r="U18514">
        <v>0</v>
      </c>
      <c r="V18514">
        <v>50000</v>
      </c>
      <c r="W18514">
        <v>220</v>
      </c>
      <c r="X18514">
        <v>5073.75</v>
      </c>
      <c r="Y18514">
        <v>1000</v>
      </c>
      <c r="Z18514">
        <v>0</v>
      </c>
      <c r="AA18514">
        <v>60000</v>
      </c>
      <c r="AB18514">
        <v>191</v>
      </c>
      <c r="AC18514">
        <v>6661.19</v>
      </c>
      <c r="AD18514">
        <v>0</v>
      </c>
      <c r="AE18514">
        <v>0</v>
      </c>
      <c r="AF18514">
        <v>180000</v>
      </c>
      <c r="AG18514">
        <v>174</v>
      </c>
      <c r="AH18514">
        <v>3943.17</v>
      </c>
      <c r="AI18514">
        <v>0</v>
      </c>
      <c r="AJ18514">
        <v>0</v>
      </c>
      <c r="AK18514">
        <v>100000</v>
      </c>
      <c r="AL18514">
        <v>164</v>
      </c>
      <c r="AM18514">
        <v>5045.99</v>
      </c>
      <c r="AN18514">
        <v>0</v>
      </c>
      <c r="AO18514">
        <v>0</v>
      </c>
      <c r="AP18514">
        <v>80000</v>
      </c>
      <c r="AQ18514">
        <v>175</v>
      </c>
      <c r="AR18514">
        <v>4150.79</v>
      </c>
      <c r="AS18514">
        <v>0</v>
      </c>
      <c r="AT18514">
        <v>0</v>
      </c>
      <c r="AU18514">
        <v>100000</v>
      </c>
    </row>
    <row r="18516" spans="1:47" x14ac:dyDescent="0.35">
      <c r="A18516" t="s">
        <v>1894</v>
      </c>
    </row>
    <row r="18517" spans="1:47" x14ac:dyDescent="0.35">
      <c r="A18517" t="s">
        <v>2</v>
      </c>
      <c r="B18517" t="s">
        <v>1136</v>
      </c>
      <c r="C18517" t="s">
        <v>1846</v>
      </c>
      <c r="D18517" t="s">
        <v>1847</v>
      </c>
      <c r="E18517" t="s">
        <v>1848</v>
      </c>
      <c r="F18517" t="s">
        <v>1849</v>
      </c>
      <c r="G18517" t="s">
        <v>1850</v>
      </c>
      <c r="H18517" t="s">
        <v>1851</v>
      </c>
      <c r="I18517" t="s">
        <v>1852</v>
      </c>
      <c r="J18517" t="s">
        <v>1853</v>
      </c>
      <c r="K18517" t="s">
        <v>1854</v>
      </c>
      <c r="L18517" t="s">
        <v>1855</v>
      </c>
      <c r="M18517" t="s">
        <v>1856</v>
      </c>
      <c r="N18517" t="s">
        <v>1857</v>
      </c>
      <c r="O18517" t="s">
        <v>1858</v>
      </c>
      <c r="P18517" t="s">
        <v>1859</v>
      </c>
      <c r="Q18517" t="s">
        <v>1860</v>
      </c>
      <c r="R18517" t="s">
        <v>1861</v>
      </c>
      <c r="S18517" t="s">
        <v>1862</v>
      </c>
      <c r="T18517" t="s">
        <v>1863</v>
      </c>
      <c r="U18517" t="s">
        <v>1864</v>
      </c>
      <c r="V18517" t="s">
        <v>1865</v>
      </c>
      <c r="W18517" t="s">
        <v>1866</v>
      </c>
      <c r="X18517" t="s">
        <v>1867</v>
      </c>
      <c r="Y18517" t="s">
        <v>1868</v>
      </c>
      <c r="Z18517" t="s">
        <v>1869</v>
      </c>
      <c r="AA18517" t="s">
        <v>1870</v>
      </c>
      <c r="AB18517" t="s">
        <v>1871</v>
      </c>
      <c r="AC18517" t="s">
        <v>1872</v>
      </c>
      <c r="AD18517" t="s">
        <v>1873</v>
      </c>
      <c r="AE18517" t="s">
        <v>1874</v>
      </c>
      <c r="AF18517" t="s">
        <v>1875</v>
      </c>
      <c r="AG18517" t="s">
        <v>1876</v>
      </c>
      <c r="AH18517" t="s">
        <v>1877</v>
      </c>
      <c r="AI18517" t="s">
        <v>1878</v>
      </c>
      <c r="AJ18517" t="s">
        <v>1879</v>
      </c>
      <c r="AK18517" t="s">
        <v>1880</v>
      </c>
      <c r="AL18517" t="s">
        <v>1881</v>
      </c>
      <c r="AM18517" t="s">
        <v>1882</v>
      </c>
      <c r="AN18517" t="s">
        <v>1883</v>
      </c>
      <c r="AO18517" t="s">
        <v>1884</v>
      </c>
      <c r="AP18517" t="s">
        <v>1885</v>
      </c>
      <c r="AQ18517" t="s">
        <v>1886</v>
      </c>
      <c r="AR18517" t="s">
        <v>1887</v>
      </c>
      <c r="AS18517" t="s">
        <v>1888</v>
      </c>
      <c r="AT18517" t="s">
        <v>1889</v>
      </c>
      <c r="AU18517" t="s">
        <v>1890</v>
      </c>
    </row>
    <row r="18518" spans="1:47" x14ac:dyDescent="0.35">
      <c r="A18518" t="s">
        <v>8</v>
      </c>
      <c r="B18518" t="s">
        <v>1126</v>
      </c>
      <c r="C18518">
        <v>59</v>
      </c>
      <c r="D18518">
        <v>4069.37</v>
      </c>
      <c r="E18518">
        <v>1000</v>
      </c>
      <c r="F18518">
        <v>0</v>
      </c>
      <c r="G18518">
        <v>35000</v>
      </c>
      <c r="H18518">
        <v>57</v>
      </c>
      <c r="I18518">
        <v>896.8</v>
      </c>
      <c r="J18518">
        <v>0</v>
      </c>
      <c r="K18518">
        <v>0</v>
      </c>
      <c r="L18518">
        <v>10000</v>
      </c>
      <c r="M18518">
        <v>82</v>
      </c>
      <c r="N18518">
        <v>8944.1299999999992</v>
      </c>
      <c r="O18518">
        <v>6000</v>
      </c>
      <c r="P18518">
        <v>0</v>
      </c>
      <c r="Q18518">
        <v>60000</v>
      </c>
      <c r="R18518">
        <v>66</v>
      </c>
      <c r="S18518">
        <v>3288.78</v>
      </c>
      <c r="T18518">
        <v>2000</v>
      </c>
      <c r="U18518">
        <v>0</v>
      </c>
      <c r="V18518">
        <v>60000</v>
      </c>
      <c r="W18518">
        <v>53</v>
      </c>
      <c r="X18518">
        <v>2336.5100000000002</v>
      </c>
      <c r="Y18518">
        <v>0</v>
      </c>
      <c r="Z18518">
        <v>0</v>
      </c>
      <c r="AA18518">
        <v>22000</v>
      </c>
      <c r="AB18518">
        <v>55</v>
      </c>
      <c r="AC18518">
        <v>3110.97</v>
      </c>
      <c r="AD18518">
        <v>0</v>
      </c>
      <c r="AE18518">
        <v>0</v>
      </c>
      <c r="AF18518">
        <v>27000</v>
      </c>
      <c r="AG18518">
        <v>56</v>
      </c>
      <c r="AH18518">
        <v>4558.0200000000004</v>
      </c>
      <c r="AI18518">
        <v>0</v>
      </c>
      <c r="AJ18518">
        <v>0</v>
      </c>
      <c r="AK18518">
        <v>50000</v>
      </c>
      <c r="AL18518">
        <v>53</v>
      </c>
      <c r="AM18518">
        <v>2913.75</v>
      </c>
      <c r="AN18518">
        <v>0</v>
      </c>
      <c r="AO18518">
        <v>0</v>
      </c>
      <c r="AP18518">
        <v>50000</v>
      </c>
      <c r="AQ18518">
        <v>52</v>
      </c>
      <c r="AR18518">
        <v>5636.2</v>
      </c>
      <c r="AS18518">
        <v>0</v>
      </c>
      <c r="AT18518">
        <v>0</v>
      </c>
      <c r="AU18518">
        <v>45000</v>
      </c>
    </row>
    <row r="18519" spans="1:47" x14ac:dyDescent="0.35">
      <c r="A18519" t="s">
        <v>8</v>
      </c>
      <c r="B18519" t="s">
        <v>1127</v>
      </c>
      <c r="C18519">
        <v>66</v>
      </c>
      <c r="D18519">
        <v>6293.73</v>
      </c>
      <c r="E18519">
        <v>0</v>
      </c>
      <c r="F18519">
        <v>0</v>
      </c>
      <c r="G18519">
        <v>100000</v>
      </c>
      <c r="H18519">
        <v>62</v>
      </c>
      <c r="I18519">
        <v>992.44</v>
      </c>
      <c r="J18519">
        <v>0</v>
      </c>
      <c r="K18519">
        <v>0</v>
      </c>
      <c r="L18519">
        <v>20000</v>
      </c>
      <c r="M18519">
        <v>93</v>
      </c>
      <c r="N18519">
        <v>6533.74</v>
      </c>
      <c r="O18519">
        <v>3000</v>
      </c>
      <c r="P18519">
        <v>0</v>
      </c>
      <c r="Q18519">
        <v>50000</v>
      </c>
      <c r="R18519">
        <v>78</v>
      </c>
      <c r="S18519">
        <v>8251.06</v>
      </c>
      <c r="T18519">
        <v>3000</v>
      </c>
      <c r="U18519">
        <v>0</v>
      </c>
      <c r="V18519">
        <v>80000</v>
      </c>
      <c r="W18519">
        <v>67</v>
      </c>
      <c r="X18519">
        <v>3940.64</v>
      </c>
      <c r="Y18519">
        <v>0</v>
      </c>
      <c r="Z18519">
        <v>0</v>
      </c>
      <c r="AA18519">
        <v>50000</v>
      </c>
      <c r="AB18519">
        <v>63</v>
      </c>
      <c r="AC18519">
        <v>4248.72</v>
      </c>
      <c r="AD18519">
        <v>0</v>
      </c>
      <c r="AE18519">
        <v>0</v>
      </c>
      <c r="AF18519">
        <v>50000</v>
      </c>
      <c r="AG18519">
        <v>63</v>
      </c>
      <c r="AH18519">
        <v>3098.26</v>
      </c>
      <c r="AI18519">
        <v>0</v>
      </c>
      <c r="AJ18519">
        <v>0</v>
      </c>
      <c r="AK18519">
        <v>30000</v>
      </c>
      <c r="AL18519">
        <v>53</v>
      </c>
      <c r="AM18519">
        <v>1549.45</v>
      </c>
      <c r="AN18519">
        <v>0</v>
      </c>
      <c r="AO18519">
        <v>0</v>
      </c>
      <c r="AP18519">
        <v>40000</v>
      </c>
      <c r="AQ18519">
        <v>68</v>
      </c>
      <c r="AR18519">
        <v>2970.13</v>
      </c>
      <c r="AS18519">
        <v>0</v>
      </c>
      <c r="AT18519">
        <v>0</v>
      </c>
      <c r="AU18519">
        <v>40000</v>
      </c>
    </row>
    <row r="18520" spans="1:47" x14ac:dyDescent="0.35">
      <c r="A18520" t="s">
        <v>9</v>
      </c>
      <c r="B18520" t="s">
        <v>1126</v>
      </c>
      <c r="C18520">
        <v>42</v>
      </c>
      <c r="D18520">
        <v>6669.26</v>
      </c>
      <c r="E18520">
        <v>2000</v>
      </c>
      <c r="F18520">
        <v>0</v>
      </c>
      <c r="G18520">
        <v>100000</v>
      </c>
      <c r="H18520">
        <v>39</v>
      </c>
      <c r="I18520">
        <v>1649.82</v>
      </c>
      <c r="J18520">
        <v>0</v>
      </c>
      <c r="K18520">
        <v>0</v>
      </c>
      <c r="L18520">
        <v>12000</v>
      </c>
      <c r="M18520">
        <v>60</v>
      </c>
      <c r="N18520">
        <v>14944.6</v>
      </c>
      <c r="O18520">
        <v>5000</v>
      </c>
      <c r="P18520">
        <v>0</v>
      </c>
      <c r="Q18520">
        <v>120000</v>
      </c>
      <c r="R18520">
        <v>48</v>
      </c>
      <c r="S18520">
        <v>4847.43</v>
      </c>
      <c r="T18520">
        <v>2000</v>
      </c>
      <c r="U18520">
        <v>0</v>
      </c>
      <c r="V18520">
        <v>50000</v>
      </c>
      <c r="W18520">
        <v>36</v>
      </c>
      <c r="X18520">
        <v>5804.84</v>
      </c>
      <c r="Y18520">
        <v>1000</v>
      </c>
      <c r="Z18520">
        <v>0</v>
      </c>
      <c r="AA18520">
        <v>52000</v>
      </c>
      <c r="AB18520">
        <v>38</v>
      </c>
      <c r="AC18520">
        <v>5429.29</v>
      </c>
      <c r="AD18520">
        <v>0</v>
      </c>
      <c r="AE18520">
        <v>0</v>
      </c>
      <c r="AF18520">
        <v>50000</v>
      </c>
      <c r="AG18520">
        <v>32</v>
      </c>
      <c r="AH18520">
        <v>6119.17</v>
      </c>
      <c r="AI18520">
        <v>0</v>
      </c>
      <c r="AJ18520">
        <v>0</v>
      </c>
      <c r="AK18520">
        <v>100000</v>
      </c>
      <c r="AL18520">
        <v>32</v>
      </c>
      <c r="AM18520">
        <v>3013.81</v>
      </c>
      <c r="AN18520">
        <v>0</v>
      </c>
      <c r="AO18520">
        <v>0</v>
      </c>
      <c r="AP18520">
        <v>50000</v>
      </c>
      <c r="AQ18520">
        <v>34</v>
      </c>
      <c r="AR18520">
        <v>2940.76</v>
      </c>
      <c r="AS18520">
        <v>0</v>
      </c>
      <c r="AT18520">
        <v>0</v>
      </c>
      <c r="AU18520">
        <v>60000</v>
      </c>
    </row>
    <row r="18521" spans="1:47" x14ac:dyDescent="0.35">
      <c r="A18521" t="s">
        <v>9</v>
      </c>
      <c r="B18521" t="s">
        <v>1127</v>
      </c>
      <c r="C18521">
        <v>81</v>
      </c>
      <c r="D18521">
        <v>8652.02</v>
      </c>
      <c r="E18521">
        <v>2000</v>
      </c>
      <c r="F18521">
        <v>0</v>
      </c>
      <c r="G18521">
        <v>100000</v>
      </c>
      <c r="H18521">
        <v>66</v>
      </c>
      <c r="I18521">
        <v>3650.11</v>
      </c>
      <c r="J18521">
        <v>1000</v>
      </c>
      <c r="K18521">
        <v>0</v>
      </c>
      <c r="L18521">
        <v>30000</v>
      </c>
      <c r="M18521">
        <v>101</v>
      </c>
      <c r="N18521">
        <v>10179.39</v>
      </c>
      <c r="O18521">
        <v>5000</v>
      </c>
      <c r="P18521">
        <v>0</v>
      </c>
      <c r="Q18521">
        <v>120000</v>
      </c>
      <c r="R18521">
        <v>88</v>
      </c>
      <c r="S18521">
        <v>8303.91</v>
      </c>
      <c r="T18521">
        <v>5000</v>
      </c>
      <c r="U18521">
        <v>0</v>
      </c>
      <c r="V18521">
        <v>45000</v>
      </c>
      <c r="W18521">
        <v>78</v>
      </c>
      <c r="X18521">
        <v>9195.42</v>
      </c>
      <c r="Y18521">
        <v>900</v>
      </c>
      <c r="Z18521">
        <v>0</v>
      </c>
      <c r="AA18521">
        <v>100000</v>
      </c>
      <c r="AB18521">
        <v>70</v>
      </c>
      <c r="AC18521">
        <v>6638.78</v>
      </c>
      <c r="AD18521">
        <v>0</v>
      </c>
      <c r="AE18521">
        <v>0</v>
      </c>
      <c r="AF18521">
        <v>100000</v>
      </c>
      <c r="AG18521">
        <v>67</v>
      </c>
      <c r="AH18521">
        <v>2811.04</v>
      </c>
      <c r="AI18521">
        <v>0</v>
      </c>
      <c r="AJ18521">
        <v>0</v>
      </c>
      <c r="AK18521">
        <v>40000</v>
      </c>
      <c r="AL18521">
        <v>49</v>
      </c>
      <c r="AM18521">
        <v>8043.49</v>
      </c>
      <c r="AN18521">
        <v>0</v>
      </c>
      <c r="AO18521">
        <v>0</v>
      </c>
      <c r="AP18521">
        <v>150000</v>
      </c>
      <c r="AQ18521">
        <v>70</v>
      </c>
      <c r="AR18521">
        <v>11613.91</v>
      </c>
      <c r="AS18521">
        <v>1000</v>
      </c>
      <c r="AT18521">
        <v>0</v>
      </c>
      <c r="AU18521">
        <v>100000</v>
      </c>
    </row>
    <row r="18522" spans="1:47" x14ac:dyDescent="0.35">
      <c r="A18522" t="s">
        <v>10</v>
      </c>
      <c r="B18522" t="s">
        <v>1126</v>
      </c>
      <c r="C18522">
        <v>56</v>
      </c>
      <c r="D18522">
        <v>3552.86</v>
      </c>
      <c r="E18522">
        <v>0</v>
      </c>
      <c r="F18522">
        <v>0</v>
      </c>
      <c r="G18522">
        <v>100000</v>
      </c>
      <c r="H18522">
        <v>50</v>
      </c>
      <c r="I18522">
        <v>391.53</v>
      </c>
      <c r="J18522">
        <v>0</v>
      </c>
      <c r="K18522">
        <v>0</v>
      </c>
      <c r="L18522">
        <v>5000</v>
      </c>
      <c r="M18522">
        <v>80</v>
      </c>
      <c r="N18522">
        <v>10930.31</v>
      </c>
      <c r="O18522">
        <v>5000</v>
      </c>
      <c r="P18522">
        <v>100</v>
      </c>
      <c r="Q18522">
        <v>100000</v>
      </c>
      <c r="R18522">
        <v>58</v>
      </c>
      <c r="S18522">
        <v>4366.22</v>
      </c>
      <c r="T18522">
        <v>2000</v>
      </c>
      <c r="U18522">
        <v>0</v>
      </c>
      <c r="V18522">
        <v>50000</v>
      </c>
      <c r="W18522">
        <v>54</v>
      </c>
      <c r="X18522">
        <v>4406.8599999999997</v>
      </c>
      <c r="Y18522">
        <v>0</v>
      </c>
      <c r="Z18522">
        <v>0</v>
      </c>
      <c r="AA18522">
        <v>76000</v>
      </c>
      <c r="AB18522">
        <v>50</v>
      </c>
      <c r="AC18522">
        <v>7172.17</v>
      </c>
      <c r="AD18522">
        <v>0</v>
      </c>
      <c r="AE18522">
        <v>0</v>
      </c>
      <c r="AF18522">
        <v>33132</v>
      </c>
      <c r="AG18522">
        <v>46</v>
      </c>
      <c r="AH18522">
        <v>3758.83</v>
      </c>
      <c r="AI18522">
        <v>0</v>
      </c>
      <c r="AJ18522">
        <v>0</v>
      </c>
      <c r="AK18522">
        <v>42000</v>
      </c>
      <c r="AL18522">
        <v>44</v>
      </c>
      <c r="AM18522">
        <v>1408.01</v>
      </c>
      <c r="AN18522">
        <v>0</v>
      </c>
      <c r="AO18522">
        <v>0</v>
      </c>
      <c r="AP18522">
        <v>60000</v>
      </c>
      <c r="AQ18522">
        <v>45</v>
      </c>
      <c r="AR18522">
        <v>2580.39</v>
      </c>
      <c r="AS18522">
        <v>0</v>
      </c>
      <c r="AT18522">
        <v>0</v>
      </c>
      <c r="AU18522">
        <v>15000</v>
      </c>
    </row>
    <row r="18523" spans="1:47" x14ac:dyDescent="0.35">
      <c r="A18523" t="s">
        <v>10</v>
      </c>
      <c r="B18523" t="s">
        <v>1127</v>
      </c>
      <c r="C18523">
        <v>59</v>
      </c>
      <c r="D18523">
        <v>6381.67</v>
      </c>
      <c r="E18523">
        <v>2000</v>
      </c>
      <c r="F18523">
        <v>0</v>
      </c>
      <c r="G18523">
        <v>200000</v>
      </c>
      <c r="H18523">
        <v>58</v>
      </c>
      <c r="I18523">
        <v>2115.15</v>
      </c>
      <c r="J18523">
        <v>430</v>
      </c>
      <c r="K18523">
        <v>0</v>
      </c>
      <c r="L18523">
        <v>20000</v>
      </c>
      <c r="M18523">
        <v>92</v>
      </c>
      <c r="N18523">
        <v>11530.82</v>
      </c>
      <c r="O18523">
        <v>6000</v>
      </c>
      <c r="P18523">
        <v>0</v>
      </c>
      <c r="Q18523">
        <v>400000</v>
      </c>
      <c r="R18523">
        <v>75</v>
      </c>
      <c r="S18523">
        <v>5288.14</v>
      </c>
      <c r="T18523">
        <v>4000</v>
      </c>
      <c r="U18523">
        <v>0</v>
      </c>
      <c r="V18523">
        <v>50000</v>
      </c>
      <c r="W18523">
        <v>62</v>
      </c>
      <c r="X18523">
        <v>4397.1499999999996</v>
      </c>
      <c r="Y18523">
        <v>1800</v>
      </c>
      <c r="Z18523">
        <v>0</v>
      </c>
      <c r="AA18523">
        <v>30000</v>
      </c>
      <c r="AB18523">
        <v>62</v>
      </c>
      <c r="AC18523">
        <v>5729.2</v>
      </c>
      <c r="AD18523">
        <v>0</v>
      </c>
      <c r="AE18523">
        <v>0</v>
      </c>
      <c r="AF18523">
        <v>50000</v>
      </c>
      <c r="AG18523">
        <v>56</v>
      </c>
      <c r="AH18523">
        <v>3979.91</v>
      </c>
      <c r="AI18523">
        <v>0</v>
      </c>
      <c r="AJ18523">
        <v>0</v>
      </c>
      <c r="AK18523">
        <v>100000</v>
      </c>
      <c r="AL18523">
        <v>48</v>
      </c>
      <c r="AM18523">
        <v>7476.25</v>
      </c>
      <c r="AN18523">
        <v>0</v>
      </c>
      <c r="AO18523">
        <v>0</v>
      </c>
      <c r="AP18523">
        <v>100000</v>
      </c>
      <c r="AQ18523">
        <v>54</v>
      </c>
      <c r="AR18523">
        <v>10593.26</v>
      </c>
      <c r="AS18523">
        <v>3000</v>
      </c>
      <c r="AT18523">
        <v>0</v>
      </c>
      <c r="AU18523">
        <v>100000</v>
      </c>
    </row>
    <row r="18524" spans="1:47" x14ac:dyDescent="0.35">
      <c r="A18524" t="s">
        <v>10</v>
      </c>
      <c r="B18524" t="s">
        <v>339</v>
      </c>
      <c r="C18524">
        <v>3</v>
      </c>
      <c r="D18524">
        <v>4636.26</v>
      </c>
      <c r="E18524">
        <v>5000</v>
      </c>
      <c r="F18524">
        <v>500</v>
      </c>
      <c r="G18524">
        <v>5000</v>
      </c>
      <c r="H18524">
        <v>1</v>
      </c>
      <c r="I18524">
        <v>0</v>
      </c>
      <c r="J18524">
        <v>0</v>
      </c>
      <c r="K18524">
        <v>0</v>
      </c>
      <c r="L18524">
        <v>0</v>
      </c>
      <c r="M18524">
        <v>6</v>
      </c>
      <c r="N18524">
        <v>1760.44</v>
      </c>
      <c r="O18524">
        <v>1000</v>
      </c>
      <c r="P18524">
        <v>400</v>
      </c>
      <c r="Q18524">
        <v>10000</v>
      </c>
      <c r="W18524">
        <v>2</v>
      </c>
      <c r="X18524">
        <v>2166.2600000000002</v>
      </c>
      <c r="Y18524">
        <v>4000</v>
      </c>
      <c r="Z18524">
        <v>1500</v>
      </c>
      <c r="AA18524">
        <v>4000</v>
      </c>
      <c r="AB18524">
        <v>3</v>
      </c>
      <c r="AC18524">
        <v>5044.51</v>
      </c>
      <c r="AD18524">
        <v>6000</v>
      </c>
      <c r="AE18524">
        <v>200</v>
      </c>
      <c r="AF18524">
        <v>6000</v>
      </c>
      <c r="AG18524">
        <v>1</v>
      </c>
      <c r="AH18524">
        <v>0</v>
      </c>
      <c r="AI18524">
        <v>0</v>
      </c>
      <c r="AJ18524">
        <v>0</v>
      </c>
      <c r="AK18524">
        <v>0</v>
      </c>
      <c r="AL18524">
        <v>1</v>
      </c>
      <c r="AM18524">
        <v>0</v>
      </c>
      <c r="AN18524">
        <v>0</v>
      </c>
      <c r="AO18524">
        <v>0</v>
      </c>
      <c r="AP18524">
        <v>0</v>
      </c>
      <c r="AQ18524">
        <v>1</v>
      </c>
      <c r="AR18524">
        <v>0</v>
      </c>
      <c r="AS18524">
        <v>0</v>
      </c>
      <c r="AT18524">
        <v>0</v>
      </c>
      <c r="AU18524">
        <v>0</v>
      </c>
    </row>
    <row r="18525" spans="1:47" x14ac:dyDescent="0.35">
      <c r="A18525" t="s">
        <v>11</v>
      </c>
      <c r="B18525" t="s">
        <v>1126</v>
      </c>
      <c r="C18525">
        <v>63</v>
      </c>
      <c r="D18525">
        <v>9506.01</v>
      </c>
      <c r="E18525">
        <v>0</v>
      </c>
      <c r="F18525">
        <v>0</v>
      </c>
      <c r="G18525">
        <v>100000</v>
      </c>
      <c r="H18525">
        <v>55</v>
      </c>
      <c r="I18525">
        <v>1098.53</v>
      </c>
      <c r="J18525">
        <v>0</v>
      </c>
      <c r="K18525">
        <v>0</v>
      </c>
      <c r="L18525">
        <v>10000</v>
      </c>
      <c r="M18525">
        <v>74</v>
      </c>
      <c r="N18525">
        <v>14413.25</v>
      </c>
      <c r="O18525">
        <v>7500</v>
      </c>
      <c r="P18525">
        <v>0</v>
      </c>
      <c r="Q18525">
        <v>100000</v>
      </c>
      <c r="R18525">
        <v>65</v>
      </c>
      <c r="S18525">
        <v>5136.87</v>
      </c>
      <c r="T18525">
        <v>2000</v>
      </c>
      <c r="U18525">
        <v>0</v>
      </c>
      <c r="V18525">
        <v>40000</v>
      </c>
      <c r="W18525">
        <v>56</v>
      </c>
      <c r="X18525">
        <v>4997.3100000000004</v>
      </c>
      <c r="Y18525">
        <v>0</v>
      </c>
      <c r="Z18525">
        <v>0</v>
      </c>
      <c r="AA18525">
        <v>90000</v>
      </c>
      <c r="AB18525">
        <v>56</v>
      </c>
      <c r="AC18525">
        <v>3541.85</v>
      </c>
      <c r="AD18525">
        <v>0</v>
      </c>
      <c r="AE18525">
        <v>0</v>
      </c>
      <c r="AF18525">
        <v>39000</v>
      </c>
      <c r="AG18525">
        <v>51</v>
      </c>
      <c r="AH18525">
        <v>3169.21</v>
      </c>
      <c r="AI18525">
        <v>0</v>
      </c>
      <c r="AJ18525">
        <v>0</v>
      </c>
      <c r="AK18525">
        <v>80000</v>
      </c>
      <c r="AL18525">
        <v>50</v>
      </c>
      <c r="AM18525">
        <v>5661.76</v>
      </c>
      <c r="AN18525">
        <v>0</v>
      </c>
      <c r="AO18525">
        <v>0</v>
      </c>
      <c r="AP18525">
        <v>100000</v>
      </c>
      <c r="AQ18525">
        <v>57</v>
      </c>
      <c r="AR18525">
        <v>1889.32</v>
      </c>
      <c r="AS18525">
        <v>0</v>
      </c>
      <c r="AT18525">
        <v>0</v>
      </c>
      <c r="AU18525">
        <v>24000</v>
      </c>
    </row>
    <row r="18526" spans="1:47" x14ac:dyDescent="0.35">
      <c r="A18526" t="s">
        <v>11</v>
      </c>
      <c r="B18526" t="s">
        <v>1127</v>
      </c>
      <c r="C18526">
        <v>75</v>
      </c>
      <c r="D18526">
        <v>9454.98</v>
      </c>
      <c r="E18526">
        <v>1000</v>
      </c>
      <c r="F18526">
        <v>0</v>
      </c>
      <c r="G18526">
        <v>100000</v>
      </c>
      <c r="H18526">
        <v>68</v>
      </c>
      <c r="I18526">
        <v>1974.27</v>
      </c>
      <c r="J18526">
        <v>0</v>
      </c>
      <c r="K18526">
        <v>0</v>
      </c>
      <c r="L18526">
        <v>20000</v>
      </c>
      <c r="M18526">
        <v>98</v>
      </c>
      <c r="N18526">
        <v>9030.7800000000007</v>
      </c>
      <c r="O18526">
        <v>5000</v>
      </c>
      <c r="P18526">
        <v>0</v>
      </c>
      <c r="Q18526">
        <v>70000</v>
      </c>
      <c r="R18526">
        <v>93</v>
      </c>
      <c r="S18526">
        <v>9701.77</v>
      </c>
      <c r="T18526">
        <v>5000</v>
      </c>
      <c r="U18526">
        <v>0</v>
      </c>
      <c r="V18526">
        <v>100000</v>
      </c>
      <c r="W18526">
        <v>80</v>
      </c>
      <c r="X18526">
        <v>5524.24</v>
      </c>
      <c r="Y18526">
        <v>2000</v>
      </c>
      <c r="Z18526">
        <v>0</v>
      </c>
      <c r="AA18526">
        <v>50000</v>
      </c>
      <c r="AB18526">
        <v>76</v>
      </c>
      <c r="AC18526">
        <v>12863.71</v>
      </c>
      <c r="AD18526">
        <v>1000</v>
      </c>
      <c r="AE18526">
        <v>0</v>
      </c>
      <c r="AF18526">
        <v>180000</v>
      </c>
      <c r="AG18526">
        <v>68</v>
      </c>
      <c r="AH18526">
        <v>5983.65</v>
      </c>
      <c r="AI18526">
        <v>0</v>
      </c>
      <c r="AJ18526">
        <v>0</v>
      </c>
      <c r="AK18526">
        <v>100000</v>
      </c>
      <c r="AL18526">
        <v>66</v>
      </c>
      <c r="AM18526">
        <v>6984.16</v>
      </c>
      <c r="AN18526">
        <v>0</v>
      </c>
      <c r="AO18526">
        <v>0</v>
      </c>
      <c r="AP18526">
        <v>100000</v>
      </c>
      <c r="AQ18526">
        <v>66</v>
      </c>
      <c r="AR18526">
        <v>7649.39</v>
      </c>
      <c r="AS18526">
        <v>1500</v>
      </c>
      <c r="AT18526">
        <v>0</v>
      </c>
      <c r="AU18526">
        <v>100000</v>
      </c>
    </row>
    <row r="18527" spans="1:47" x14ac:dyDescent="0.35">
      <c r="A18527" t="s">
        <v>11</v>
      </c>
      <c r="B18527" t="s">
        <v>339</v>
      </c>
      <c r="C18527">
        <v>3</v>
      </c>
      <c r="D18527">
        <v>2864.69</v>
      </c>
      <c r="E18527">
        <v>3000</v>
      </c>
      <c r="F18527">
        <v>2000</v>
      </c>
      <c r="G18527">
        <v>5000</v>
      </c>
      <c r="H18527">
        <v>2</v>
      </c>
      <c r="I18527">
        <v>285.33999999999997</v>
      </c>
      <c r="J18527">
        <v>500</v>
      </c>
      <c r="K18527">
        <v>0</v>
      </c>
      <c r="L18527">
        <v>500</v>
      </c>
      <c r="M18527">
        <v>4</v>
      </c>
      <c r="N18527">
        <v>9159.5300000000007</v>
      </c>
      <c r="O18527">
        <v>4000</v>
      </c>
      <c r="P18527">
        <v>3000</v>
      </c>
      <c r="Q18527">
        <v>28000</v>
      </c>
      <c r="R18527">
        <v>3</v>
      </c>
      <c r="S18527">
        <v>7551.6</v>
      </c>
      <c r="T18527">
        <v>10000</v>
      </c>
      <c r="U18527">
        <v>400</v>
      </c>
      <c r="V18527">
        <v>10000</v>
      </c>
      <c r="W18527">
        <v>3</v>
      </c>
      <c r="X18527">
        <v>4536.07</v>
      </c>
      <c r="Y18527">
        <v>500</v>
      </c>
      <c r="Z18527">
        <v>0</v>
      </c>
      <c r="AA18527">
        <v>10000</v>
      </c>
      <c r="AB18527">
        <v>2</v>
      </c>
      <c r="AC18527">
        <v>2054.46</v>
      </c>
      <c r="AD18527">
        <v>3600</v>
      </c>
      <c r="AE18527">
        <v>0</v>
      </c>
      <c r="AF18527">
        <v>3600</v>
      </c>
      <c r="AG18527">
        <v>1</v>
      </c>
      <c r="AH18527">
        <v>0</v>
      </c>
      <c r="AI18527">
        <v>0</v>
      </c>
      <c r="AJ18527">
        <v>0</v>
      </c>
      <c r="AK18527">
        <v>0</v>
      </c>
      <c r="AL18527">
        <v>2</v>
      </c>
      <c r="AM18527">
        <v>214.31</v>
      </c>
      <c r="AN18527">
        <v>300</v>
      </c>
      <c r="AO18527">
        <v>0</v>
      </c>
      <c r="AP18527">
        <v>300</v>
      </c>
      <c r="AQ18527">
        <v>1</v>
      </c>
      <c r="AR18527">
        <v>0</v>
      </c>
      <c r="AS18527">
        <v>0</v>
      </c>
      <c r="AT18527">
        <v>0</v>
      </c>
      <c r="AU18527">
        <v>0</v>
      </c>
    </row>
    <row r="18528" spans="1:47" x14ac:dyDescent="0.35">
      <c r="A18528" t="s">
        <v>12</v>
      </c>
      <c r="B18528" t="s">
        <v>1126</v>
      </c>
      <c r="C18528">
        <v>54</v>
      </c>
      <c r="D18528">
        <v>2382.4899999999998</v>
      </c>
      <c r="E18528">
        <v>0</v>
      </c>
      <c r="F18528">
        <v>0</v>
      </c>
      <c r="G18528">
        <v>56000</v>
      </c>
      <c r="H18528">
        <v>57</v>
      </c>
      <c r="I18528">
        <v>1609.54</v>
      </c>
      <c r="J18528">
        <v>0</v>
      </c>
      <c r="K18528">
        <v>0</v>
      </c>
      <c r="L18528">
        <v>40000</v>
      </c>
      <c r="M18528">
        <v>80</v>
      </c>
      <c r="N18528">
        <v>9447.84</v>
      </c>
      <c r="O18528">
        <v>5000</v>
      </c>
      <c r="P18528">
        <v>200</v>
      </c>
      <c r="Q18528">
        <v>48000</v>
      </c>
      <c r="R18528">
        <v>60</v>
      </c>
      <c r="S18528">
        <v>4534.83</v>
      </c>
      <c r="T18528">
        <v>1500</v>
      </c>
      <c r="U18528">
        <v>0</v>
      </c>
      <c r="V18528">
        <v>40000</v>
      </c>
      <c r="W18528">
        <v>54</v>
      </c>
      <c r="X18528">
        <v>1605.08</v>
      </c>
      <c r="Y18528">
        <v>0</v>
      </c>
      <c r="Z18528">
        <v>0</v>
      </c>
      <c r="AA18528">
        <v>30000</v>
      </c>
      <c r="AB18528">
        <v>55</v>
      </c>
      <c r="AC18528">
        <v>2126.3000000000002</v>
      </c>
      <c r="AD18528">
        <v>0</v>
      </c>
      <c r="AE18528">
        <v>0</v>
      </c>
      <c r="AF18528">
        <v>20000</v>
      </c>
      <c r="AG18528">
        <v>50</v>
      </c>
      <c r="AH18528">
        <v>3845.82</v>
      </c>
      <c r="AI18528">
        <v>0</v>
      </c>
      <c r="AJ18528">
        <v>0</v>
      </c>
      <c r="AK18528">
        <v>100000</v>
      </c>
      <c r="AL18528">
        <v>47</v>
      </c>
      <c r="AM18528">
        <v>4457.1499999999996</v>
      </c>
      <c r="AN18528">
        <v>0</v>
      </c>
      <c r="AO18528">
        <v>0</v>
      </c>
      <c r="AP18528">
        <v>150000</v>
      </c>
      <c r="AQ18528">
        <v>50</v>
      </c>
      <c r="AR18528">
        <v>2150.08</v>
      </c>
      <c r="AS18528">
        <v>0</v>
      </c>
      <c r="AT18528">
        <v>0</v>
      </c>
      <c r="AU18528">
        <v>25000</v>
      </c>
    </row>
    <row r="18529" spans="1:47" x14ac:dyDescent="0.35">
      <c r="A18529" t="s">
        <v>12</v>
      </c>
      <c r="B18529" t="s">
        <v>1127</v>
      </c>
      <c r="C18529">
        <v>57</v>
      </c>
      <c r="D18529">
        <v>4078.4</v>
      </c>
      <c r="E18529">
        <v>0</v>
      </c>
      <c r="F18529">
        <v>0</v>
      </c>
      <c r="G18529">
        <v>50000</v>
      </c>
      <c r="H18529">
        <v>59</v>
      </c>
      <c r="I18529">
        <v>2197.63</v>
      </c>
      <c r="J18529">
        <v>200</v>
      </c>
      <c r="K18529">
        <v>0</v>
      </c>
      <c r="L18529">
        <v>20000</v>
      </c>
      <c r="M18529">
        <v>85</v>
      </c>
      <c r="N18529">
        <v>7944.75</v>
      </c>
      <c r="O18529">
        <v>4000</v>
      </c>
      <c r="P18529">
        <v>0</v>
      </c>
      <c r="Q18529">
        <v>68000</v>
      </c>
      <c r="R18529">
        <v>70</v>
      </c>
      <c r="S18529">
        <v>6052.5</v>
      </c>
      <c r="T18529">
        <v>4000</v>
      </c>
      <c r="U18529">
        <v>0</v>
      </c>
      <c r="V18529">
        <v>40000</v>
      </c>
      <c r="W18529">
        <v>62</v>
      </c>
      <c r="X18529">
        <v>2181.41</v>
      </c>
      <c r="Y18529">
        <v>400</v>
      </c>
      <c r="Z18529">
        <v>0</v>
      </c>
      <c r="AA18529">
        <v>18000</v>
      </c>
      <c r="AB18529">
        <v>58</v>
      </c>
      <c r="AC18529">
        <v>10300.01</v>
      </c>
      <c r="AD18529">
        <v>0</v>
      </c>
      <c r="AE18529">
        <v>0</v>
      </c>
      <c r="AF18529">
        <v>240000</v>
      </c>
      <c r="AG18529">
        <v>52</v>
      </c>
      <c r="AH18529">
        <v>3980.94</v>
      </c>
      <c r="AI18529">
        <v>0</v>
      </c>
      <c r="AJ18529">
        <v>0</v>
      </c>
      <c r="AK18529">
        <v>50000</v>
      </c>
      <c r="AL18529">
        <v>54</v>
      </c>
      <c r="AM18529">
        <v>3330.81</v>
      </c>
      <c r="AN18529">
        <v>0</v>
      </c>
      <c r="AO18529">
        <v>0</v>
      </c>
      <c r="AP18529">
        <v>40000</v>
      </c>
      <c r="AQ18529">
        <v>54</v>
      </c>
      <c r="AR18529">
        <v>7130.36</v>
      </c>
      <c r="AS18529">
        <v>0</v>
      </c>
      <c r="AT18529">
        <v>0</v>
      </c>
      <c r="AU18529">
        <v>100000</v>
      </c>
    </row>
    <row r="18530" spans="1:47" x14ac:dyDescent="0.35">
      <c r="A18530" t="s">
        <v>12</v>
      </c>
      <c r="B18530" t="s">
        <v>339</v>
      </c>
      <c r="C18530">
        <v>4</v>
      </c>
      <c r="D18530">
        <v>4700</v>
      </c>
      <c r="E18530">
        <v>300</v>
      </c>
      <c r="F18530">
        <v>0</v>
      </c>
      <c r="G18530">
        <v>17500</v>
      </c>
      <c r="H18530">
        <v>3</v>
      </c>
      <c r="I18530">
        <v>2133.33</v>
      </c>
      <c r="J18530">
        <v>1300</v>
      </c>
      <c r="K18530">
        <v>600</v>
      </c>
      <c r="L18530">
        <v>4500</v>
      </c>
      <c r="M18530">
        <v>10</v>
      </c>
      <c r="N18530">
        <v>2797.97</v>
      </c>
      <c r="O18530">
        <v>2000</v>
      </c>
      <c r="P18530">
        <v>100</v>
      </c>
      <c r="Q18530">
        <v>10000</v>
      </c>
      <c r="R18530">
        <v>4</v>
      </c>
      <c r="S18530">
        <v>3581.46</v>
      </c>
      <c r="T18530">
        <v>4000</v>
      </c>
      <c r="U18530">
        <v>500</v>
      </c>
      <c r="V18530">
        <v>4500</v>
      </c>
      <c r="W18530">
        <v>2</v>
      </c>
      <c r="X18530">
        <v>3250</v>
      </c>
      <c r="Y18530">
        <v>0</v>
      </c>
      <c r="Z18530">
        <v>0</v>
      </c>
      <c r="AA18530">
        <v>6500</v>
      </c>
      <c r="AB18530">
        <v>3</v>
      </c>
      <c r="AC18530">
        <v>833.33</v>
      </c>
      <c r="AD18530">
        <v>500</v>
      </c>
      <c r="AE18530">
        <v>0</v>
      </c>
      <c r="AF18530">
        <v>2000</v>
      </c>
      <c r="AG18530">
        <v>2</v>
      </c>
      <c r="AH18530">
        <v>5000</v>
      </c>
      <c r="AI18530">
        <v>5000</v>
      </c>
      <c r="AJ18530">
        <v>5000</v>
      </c>
      <c r="AK18530">
        <v>5000</v>
      </c>
      <c r="AL18530">
        <v>2</v>
      </c>
      <c r="AM18530">
        <v>250</v>
      </c>
      <c r="AN18530">
        <v>0</v>
      </c>
      <c r="AO18530">
        <v>0</v>
      </c>
      <c r="AP18530">
        <v>500</v>
      </c>
      <c r="AQ18530">
        <v>2</v>
      </c>
      <c r="AR18530">
        <v>0</v>
      </c>
      <c r="AS18530">
        <v>0</v>
      </c>
      <c r="AT18530">
        <v>0</v>
      </c>
      <c r="AU18530">
        <v>0</v>
      </c>
    </row>
    <row r="18531" spans="1:47" x14ac:dyDescent="0.35">
      <c r="A18531" t="s">
        <v>13</v>
      </c>
      <c r="B18531" t="s">
        <v>1126</v>
      </c>
      <c r="C18531">
        <v>55</v>
      </c>
      <c r="D18531">
        <v>4398.3599999999997</v>
      </c>
      <c r="E18531">
        <v>0</v>
      </c>
      <c r="F18531">
        <v>0</v>
      </c>
      <c r="G18531">
        <v>30000</v>
      </c>
      <c r="H18531">
        <v>47</v>
      </c>
      <c r="I18531">
        <v>395.04</v>
      </c>
      <c r="J18531">
        <v>0</v>
      </c>
      <c r="K18531">
        <v>0</v>
      </c>
      <c r="L18531">
        <v>3000</v>
      </c>
      <c r="M18531">
        <v>73</v>
      </c>
      <c r="N18531">
        <v>9846.3700000000008</v>
      </c>
      <c r="O18531">
        <v>9000</v>
      </c>
      <c r="P18531">
        <v>0</v>
      </c>
      <c r="Q18531">
        <v>50000</v>
      </c>
      <c r="R18531">
        <v>55</v>
      </c>
      <c r="S18531">
        <v>2969.01</v>
      </c>
      <c r="T18531">
        <v>0</v>
      </c>
      <c r="U18531">
        <v>0</v>
      </c>
      <c r="V18531">
        <v>23000</v>
      </c>
      <c r="W18531">
        <v>50</v>
      </c>
      <c r="X18531">
        <v>695.06</v>
      </c>
      <c r="Y18531">
        <v>0</v>
      </c>
      <c r="Z18531">
        <v>0</v>
      </c>
      <c r="AA18531">
        <v>10000</v>
      </c>
      <c r="AB18531">
        <v>51</v>
      </c>
      <c r="AC18531">
        <v>1924.56</v>
      </c>
      <c r="AD18531">
        <v>0</v>
      </c>
      <c r="AE18531">
        <v>0</v>
      </c>
      <c r="AF18531">
        <v>30000</v>
      </c>
      <c r="AG18531">
        <v>48</v>
      </c>
      <c r="AH18531">
        <v>3096.7</v>
      </c>
      <c r="AI18531">
        <v>0</v>
      </c>
      <c r="AJ18531">
        <v>0</v>
      </c>
      <c r="AK18531">
        <v>100000</v>
      </c>
      <c r="AL18531">
        <v>42</v>
      </c>
      <c r="AM18531">
        <v>3413.23</v>
      </c>
      <c r="AN18531">
        <v>0</v>
      </c>
      <c r="AO18531">
        <v>0</v>
      </c>
      <c r="AP18531">
        <v>100000</v>
      </c>
      <c r="AQ18531">
        <v>47</v>
      </c>
      <c r="AR18531">
        <v>2438.33</v>
      </c>
      <c r="AS18531">
        <v>0</v>
      </c>
      <c r="AT18531">
        <v>0</v>
      </c>
      <c r="AU18531">
        <v>52000</v>
      </c>
    </row>
    <row r="18532" spans="1:47" x14ac:dyDescent="0.35">
      <c r="A18532" t="s">
        <v>13</v>
      </c>
      <c r="B18532" t="s">
        <v>1127</v>
      </c>
      <c r="C18532">
        <v>70</v>
      </c>
      <c r="D18532">
        <v>3889.7</v>
      </c>
      <c r="E18532">
        <v>0</v>
      </c>
      <c r="F18532">
        <v>0</v>
      </c>
      <c r="G18532">
        <v>90000</v>
      </c>
      <c r="H18532">
        <v>62</v>
      </c>
      <c r="I18532">
        <v>918.31</v>
      </c>
      <c r="J18532">
        <v>0</v>
      </c>
      <c r="K18532">
        <v>0</v>
      </c>
      <c r="L18532">
        <v>15000</v>
      </c>
      <c r="M18532">
        <v>95</v>
      </c>
      <c r="N18532">
        <v>5831.11</v>
      </c>
      <c r="O18532">
        <v>3500</v>
      </c>
      <c r="P18532">
        <v>0</v>
      </c>
      <c r="Q18532">
        <v>50000</v>
      </c>
      <c r="R18532">
        <v>76</v>
      </c>
      <c r="S18532">
        <v>3381.75</v>
      </c>
      <c r="T18532">
        <v>1500</v>
      </c>
      <c r="U18532">
        <v>0</v>
      </c>
      <c r="V18532">
        <v>40000</v>
      </c>
      <c r="W18532">
        <v>62</v>
      </c>
      <c r="X18532">
        <v>2074.02</v>
      </c>
      <c r="Y18532">
        <v>0</v>
      </c>
      <c r="Z18532">
        <v>0</v>
      </c>
      <c r="AA18532">
        <v>43000</v>
      </c>
      <c r="AB18532">
        <v>64</v>
      </c>
      <c r="AC18532">
        <v>3104.54</v>
      </c>
      <c r="AD18532">
        <v>0</v>
      </c>
      <c r="AE18532">
        <v>0</v>
      </c>
      <c r="AF18532">
        <v>45000</v>
      </c>
      <c r="AG18532">
        <v>63</v>
      </c>
      <c r="AH18532">
        <v>3443.08</v>
      </c>
      <c r="AI18532">
        <v>0</v>
      </c>
      <c r="AJ18532">
        <v>0</v>
      </c>
      <c r="AK18532">
        <v>35000</v>
      </c>
      <c r="AL18532">
        <v>53</v>
      </c>
      <c r="AM18532">
        <v>1373.91</v>
      </c>
      <c r="AN18532">
        <v>0</v>
      </c>
      <c r="AO18532">
        <v>0</v>
      </c>
      <c r="AP18532">
        <v>20000</v>
      </c>
      <c r="AQ18532">
        <v>61</v>
      </c>
      <c r="AR18532">
        <v>2983.18</v>
      </c>
      <c r="AS18532">
        <v>0</v>
      </c>
      <c r="AT18532">
        <v>0</v>
      </c>
      <c r="AU18532">
        <v>40000</v>
      </c>
    </row>
    <row r="18533" spans="1:47" x14ac:dyDescent="0.35">
      <c r="A18533" t="s">
        <v>13</v>
      </c>
      <c r="B18533" t="s">
        <v>339</v>
      </c>
      <c r="C18533">
        <v>4</v>
      </c>
      <c r="D18533">
        <v>2212.36</v>
      </c>
      <c r="E18533">
        <v>500</v>
      </c>
      <c r="F18533">
        <v>0</v>
      </c>
      <c r="G18533">
        <v>10000</v>
      </c>
      <c r="H18533">
        <v>2</v>
      </c>
      <c r="I18533">
        <v>335.89</v>
      </c>
      <c r="J18533">
        <v>800</v>
      </c>
      <c r="K18533">
        <v>0</v>
      </c>
      <c r="L18533">
        <v>800</v>
      </c>
      <c r="M18533">
        <v>8</v>
      </c>
      <c r="N18533">
        <v>2579.71</v>
      </c>
      <c r="O18533">
        <v>600</v>
      </c>
      <c r="P18533">
        <v>300</v>
      </c>
      <c r="Q18533">
        <v>10000</v>
      </c>
      <c r="R18533">
        <v>4</v>
      </c>
      <c r="S18533">
        <v>3089.78</v>
      </c>
      <c r="T18533">
        <v>1200</v>
      </c>
      <c r="U18533">
        <v>0</v>
      </c>
      <c r="V18533">
        <v>10000</v>
      </c>
      <c r="W18533">
        <v>3</v>
      </c>
      <c r="X18533">
        <v>935.57</v>
      </c>
      <c r="Y18533">
        <v>500</v>
      </c>
      <c r="Z18533">
        <v>0</v>
      </c>
      <c r="AA18533">
        <v>5000</v>
      </c>
      <c r="AB18533">
        <v>4</v>
      </c>
      <c r="AC18533">
        <v>180.94</v>
      </c>
      <c r="AD18533">
        <v>200</v>
      </c>
      <c r="AE18533">
        <v>0</v>
      </c>
      <c r="AF18533">
        <v>500</v>
      </c>
      <c r="AG18533">
        <v>2</v>
      </c>
      <c r="AH18533">
        <v>905.86</v>
      </c>
      <c r="AI18533">
        <v>4000</v>
      </c>
      <c r="AJ18533">
        <v>0</v>
      </c>
      <c r="AK18533">
        <v>4000</v>
      </c>
      <c r="AQ18533">
        <v>1</v>
      </c>
      <c r="AR18533">
        <v>5000</v>
      </c>
      <c r="AS18533">
        <v>5000</v>
      </c>
      <c r="AT18533">
        <v>5000</v>
      </c>
      <c r="AU18533">
        <v>5000</v>
      </c>
    </row>
    <row r="18534" spans="1:47" x14ac:dyDescent="0.35">
      <c r="A18534" t="s">
        <v>14</v>
      </c>
      <c r="B18534" t="s">
        <v>1126</v>
      </c>
      <c r="C18534">
        <v>47</v>
      </c>
      <c r="D18534">
        <v>6977.78</v>
      </c>
      <c r="E18534">
        <v>850</v>
      </c>
      <c r="F18534">
        <v>0</v>
      </c>
      <c r="G18534">
        <v>80000</v>
      </c>
      <c r="H18534">
        <v>43</v>
      </c>
      <c r="I18534">
        <v>1044.43</v>
      </c>
      <c r="J18534">
        <v>0</v>
      </c>
      <c r="K18534">
        <v>0</v>
      </c>
      <c r="L18534">
        <v>11000</v>
      </c>
      <c r="M18534">
        <v>61</v>
      </c>
      <c r="N18534">
        <v>11401.82</v>
      </c>
      <c r="O18534">
        <v>6000</v>
      </c>
      <c r="P18534">
        <v>0</v>
      </c>
      <c r="Q18534">
        <v>100000</v>
      </c>
      <c r="R18534">
        <v>47</v>
      </c>
      <c r="S18534">
        <v>3502.94</v>
      </c>
      <c r="T18534">
        <v>2800</v>
      </c>
      <c r="U18534">
        <v>0</v>
      </c>
      <c r="V18534">
        <v>20000</v>
      </c>
      <c r="W18534">
        <v>34</v>
      </c>
      <c r="X18534">
        <v>3346.91</v>
      </c>
      <c r="Y18534">
        <v>0</v>
      </c>
      <c r="Z18534">
        <v>0</v>
      </c>
      <c r="AA18534">
        <v>42000</v>
      </c>
      <c r="AB18534">
        <v>39</v>
      </c>
      <c r="AC18534">
        <v>10638.46</v>
      </c>
      <c r="AD18534">
        <v>0</v>
      </c>
      <c r="AE18534">
        <v>0</v>
      </c>
      <c r="AF18534">
        <v>66000</v>
      </c>
      <c r="AG18534">
        <v>40</v>
      </c>
      <c r="AH18534">
        <v>3070.9</v>
      </c>
      <c r="AI18534">
        <v>0</v>
      </c>
      <c r="AJ18534">
        <v>0</v>
      </c>
      <c r="AK18534">
        <v>34000</v>
      </c>
      <c r="AL18534">
        <v>36</v>
      </c>
      <c r="AM18534">
        <v>5055.9399999999996</v>
      </c>
      <c r="AN18534">
        <v>0</v>
      </c>
      <c r="AO18534">
        <v>0</v>
      </c>
      <c r="AP18534">
        <v>40000</v>
      </c>
      <c r="AQ18534">
        <v>37</v>
      </c>
      <c r="AR18534">
        <v>5978.47</v>
      </c>
      <c r="AS18534">
        <v>0</v>
      </c>
      <c r="AT18534">
        <v>0</v>
      </c>
      <c r="AU18534">
        <v>80000</v>
      </c>
    </row>
    <row r="18535" spans="1:47" x14ac:dyDescent="0.35">
      <c r="A18535" t="s">
        <v>14</v>
      </c>
      <c r="B18535" t="s">
        <v>1127</v>
      </c>
      <c r="C18535">
        <v>80</v>
      </c>
      <c r="D18535">
        <v>4699.74</v>
      </c>
      <c r="E18535">
        <v>1100</v>
      </c>
      <c r="F18535">
        <v>0</v>
      </c>
      <c r="G18535">
        <v>100000</v>
      </c>
      <c r="H18535">
        <v>70</v>
      </c>
      <c r="I18535">
        <v>1797.99</v>
      </c>
      <c r="J18535">
        <v>500</v>
      </c>
      <c r="K18535">
        <v>0</v>
      </c>
      <c r="L18535">
        <v>20000</v>
      </c>
      <c r="M18535">
        <v>93</v>
      </c>
      <c r="N18535">
        <v>7774.59</v>
      </c>
      <c r="O18535">
        <v>3000</v>
      </c>
      <c r="P18535">
        <v>0</v>
      </c>
      <c r="Q18535">
        <v>100000</v>
      </c>
      <c r="R18535">
        <v>85</v>
      </c>
      <c r="S18535">
        <v>8595.76</v>
      </c>
      <c r="T18535">
        <v>5000</v>
      </c>
      <c r="U18535">
        <v>0</v>
      </c>
      <c r="V18535">
        <v>100000</v>
      </c>
      <c r="W18535">
        <v>70</v>
      </c>
      <c r="X18535">
        <v>4352.6000000000004</v>
      </c>
      <c r="Y18535">
        <v>1000</v>
      </c>
      <c r="Z18535">
        <v>0</v>
      </c>
      <c r="AA18535">
        <v>35000</v>
      </c>
      <c r="AB18535">
        <v>65</v>
      </c>
      <c r="AC18535">
        <v>7845.88</v>
      </c>
      <c r="AD18535">
        <v>0</v>
      </c>
      <c r="AE18535">
        <v>0</v>
      </c>
      <c r="AF18535">
        <v>100000</v>
      </c>
      <c r="AG18535">
        <v>66</v>
      </c>
      <c r="AH18535">
        <v>9208.4500000000007</v>
      </c>
      <c r="AI18535">
        <v>0</v>
      </c>
      <c r="AJ18535">
        <v>0</v>
      </c>
      <c r="AK18535">
        <v>140000</v>
      </c>
      <c r="AL18535">
        <v>61</v>
      </c>
      <c r="AM18535">
        <v>6110.34</v>
      </c>
      <c r="AN18535">
        <v>0</v>
      </c>
      <c r="AO18535">
        <v>0</v>
      </c>
      <c r="AP18535">
        <v>152000</v>
      </c>
      <c r="AQ18535">
        <v>64</v>
      </c>
      <c r="AR18535">
        <v>7078.69</v>
      </c>
      <c r="AS18535">
        <v>1000</v>
      </c>
      <c r="AT18535">
        <v>0</v>
      </c>
      <c r="AU18535">
        <v>111000</v>
      </c>
    </row>
    <row r="18536" spans="1:47" x14ac:dyDescent="0.35">
      <c r="A18536" t="s">
        <v>15</v>
      </c>
      <c r="B18536" t="s">
        <v>1126</v>
      </c>
      <c r="C18536">
        <v>59</v>
      </c>
      <c r="D18536">
        <v>3873.81</v>
      </c>
      <c r="E18536">
        <v>0</v>
      </c>
      <c r="F18536">
        <v>0</v>
      </c>
      <c r="G18536">
        <v>60000</v>
      </c>
      <c r="H18536">
        <v>55</v>
      </c>
      <c r="I18536">
        <v>790.29</v>
      </c>
      <c r="J18536">
        <v>0</v>
      </c>
      <c r="K18536">
        <v>0</v>
      </c>
      <c r="L18536">
        <v>7000</v>
      </c>
      <c r="M18536">
        <v>80</v>
      </c>
      <c r="N18536">
        <v>15746.83</v>
      </c>
      <c r="O18536">
        <v>6000</v>
      </c>
      <c r="P18536">
        <v>0</v>
      </c>
      <c r="Q18536">
        <v>100000</v>
      </c>
      <c r="R18536">
        <v>63</v>
      </c>
      <c r="S18536">
        <v>4580.2700000000004</v>
      </c>
      <c r="T18536">
        <v>2000</v>
      </c>
      <c r="U18536">
        <v>0</v>
      </c>
      <c r="V18536">
        <v>30000</v>
      </c>
      <c r="W18536">
        <v>56</v>
      </c>
      <c r="X18536">
        <v>2869.34</v>
      </c>
      <c r="Y18536">
        <v>0</v>
      </c>
      <c r="Z18536">
        <v>0</v>
      </c>
      <c r="AA18536">
        <v>30000</v>
      </c>
      <c r="AB18536">
        <v>54</v>
      </c>
      <c r="AC18536">
        <v>3045.6</v>
      </c>
      <c r="AD18536">
        <v>0</v>
      </c>
      <c r="AE18536">
        <v>0</v>
      </c>
      <c r="AF18536">
        <v>35000</v>
      </c>
      <c r="AG18536">
        <v>55</v>
      </c>
      <c r="AH18536">
        <v>3314.68</v>
      </c>
      <c r="AI18536">
        <v>0</v>
      </c>
      <c r="AJ18536">
        <v>0</v>
      </c>
      <c r="AK18536">
        <v>90000</v>
      </c>
      <c r="AL18536">
        <v>45</v>
      </c>
      <c r="AM18536">
        <v>4441.95</v>
      </c>
      <c r="AN18536">
        <v>0</v>
      </c>
      <c r="AO18536">
        <v>0</v>
      </c>
      <c r="AP18536">
        <v>130000</v>
      </c>
      <c r="AQ18536">
        <v>50</v>
      </c>
      <c r="AR18536">
        <v>2569.19</v>
      </c>
      <c r="AS18536">
        <v>0</v>
      </c>
      <c r="AT18536">
        <v>0</v>
      </c>
      <c r="AU18536">
        <v>27000</v>
      </c>
    </row>
    <row r="18537" spans="1:47" x14ac:dyDescent="0.35">
      <c r="A18537" t="s">
        <v>15</v>
      </c>
      <c r="B18537" t="s">
        <v>1127</v>
      </c>
      <c r="C18537">
        <v>68</v>
      </c>
      <c r="D18537">
        <v>8869.11</v>
      </c>
      <c r="E18537">
        <v>1000</v>
      </c>
      <c r="F18537">
        <v>0</v>
      </c>
      <c r="G18537">
        <v>100000</v>
      </c>
      <c r="H18537">
        <v>68</v>
      </c>
      <c r="I18537">
        <v>2603.25</v>
      </c>
      <c r="J18537">
        <v>0</v>
      </c>
      <c r="K18537">
        <v>0</v>
      </c>
      <c r="L18537">
        <v>44000</v>
      </c>
      <c r="M18537">
        <v>85</v>
      </c>
      <c r="N18537">
        <v>6400.54</v>
      </c>
      <c r="O18537">
        <v>5000</v>
      </c>
      <c r="P18537">
        <v>0</v>
      </c>
      <c r="Q18537">
        <v>28000</v>
      </c>
      <c r="R18537">
        <v>80</v>
      </c>
      <c r="S18537">
        <v>8104.22</v>
      </c>
      <c r="T18537">
        <v>5000</v>
      </c>
      <c r="U18537">
        <v>0</v>
      </c>
      <c r="V18537">
        <v>100000</v>
      </c>
      <c r="W18537">
        <v>67</v>
      </c>
      <c r="X18537">
        <v>6944.81</v>
      </c>
      <c r="Y18537">
        <v>600</v>
      </c>
      <c r="Z18537">
        <v>0</v>
      </c>
      <c r="AA18537">
        <v>68500</v>
      </c>
      <c r="AB18537">
        <v>64</v>
      </c>
      <c r="AC18537">
        <v>5306.83</v>
      </c>
      <c r="AD18537">
        <v>0</v>
      </c>
      <c r="AE18537">
        <v>0</v>
      </c>
      <c r="AF18537">
        <v>70000</v>
      </c>
      <c r="AG18537">
        <v>67</v>
      </c>
      <c r="AH18537">
        <v>3374.61</v>
      </c>
      <c r="AI18537">
        <v>0</v>
      </c>
      <c r="AJ18537">
        <v>0</v>
      </c>
      <c r="AK18537">
        <v>60000</v>
      </c>
      <c r="AL18537">
        <v>60</v>
      </c>
      <c r="AM18537">
        <v>7438.86</v>
      </c>
      <c r="AN18537">
        <v>0</v>
      </c>
      <c r="AO18537">
        <v>0</v>
      </c>
      <c r="AP18537">
        <v>200000</v>
      </c>
      <c r="AQ18537">
        <v>63</v>
      </c>
      <c r="AR18537">
        <v>4718.96</v>
      </c>
      <c r="AS18537">
        <v>0</v>
      </c>
      <c r="AT18537">
        <v>0</v>
      </c>
      <c r="AU18537">
        <v>50000</v>
      </c>
    </row>
    <row r="18538" spans="1:47" x14ac:dyDescent="0.35">
      <c r="A18538" t="s">
        <v>15</v>
      </c>
      <c r="B18538" t="s">
        <v>339</v>
      </c>
      <c r="C18538">
        <v>2</v>
      </c>
      <c r="D18538">
        <v>7203.81</v>
      </c>
      <c r="E18538">
        <v>10000</v>
      </c>
      <c r="F18538">
        <v>0</v>
      </c>
      <c r="G18538">
        <v>10000</v>
      </c>
      <c r="H18538">
        <v>2</v>
      </c>
      <c r="I18538">
        <v>3601.91</v>
      </c>
      <c r="J18538">
        <v>5000</v>
      </c>
      <c r="K18538">
        <v>0</v>
      </c>
      <c r="L18538">
        <v>5000</v>
      </c>
      <c r="M18538">
        <v>5</v>
      </c>
      <c r="N18538">
        <v>13537.17</v>
      </c>
      <c r="O18538">
        <v>20000</v>
      </c>
      <c r="P18538">
        <v>400</v>
      </c>
      <c r="Q18538">
        <v>20000</v>
      </c>
      <c r="R18538">
        <v>3</v>
      </c>
      <c r="S18538">
        <v>8171.32</v>
      </c>
      <c r="T18538">
        <v>10000</v>
      </c>
      <c r="U18538">
        <v>2000</v>
      </c>
      <c r="V18538">
        <v>10000</v>
      </c>
      <c r="W18538">
        <v>3</v>
      </c>
      <c r="X18538">
        <v>1825.11</v>
      </c>
      <c r="Y18538">
        <v>0</v>
      </c>
      <c r="Z18538">
        <v>0</v>
      </c>
      <c r="AA18538">
        <v>10000</v>
      </c>
      <c r="AB18538">
        <v>2</v>
      </c>
      <c r="AC18538">
        <v>14407.62</v>
      </c>
      <c r="AD18538">
        <v>20000</v>
      </c>
      <c r="AE18538">
        <v>0</v>
      </c>
      <c r="AF18538">
        <v>20000</v>
      </c>
      <c r="AG18538">
        <v>2</v>
      </c>
      <c r="AH18538">
        <v>21611.439999999999</v>
      </c>
      <c r="AI18538">
        <v>30000</v>
      </c>
      <c r="AJ18538">
        <v>0</v>
      </c>
      <c r="AK18538">
        <v>30000</v>
      </c>
      <c r="AL18538">
        <v>2</v>
      </c>
      <c r="AM18538">
        <v>28815.25</v>
      </c>
      <c r="AN18538">
        <v>40000</v>
      </c>
      <c r="AO18538">
        <v>0</v>
      </c>
      <c r="AP18538">
        <v>40000</v>
      </c>
      <c r="AQ18538">
        <v>2</v>
      </c>
      <c r="AR18538">
        <v>0</v>
      </c>
      <c r="AS18538">
        <v>0</v>
      </c>
      <c r="AT18538">
        <v>0</v>
      </c>
      <c r="AU18538">
        <v>0</v>
      </c>
    </row>
    <row r="18539" spans="1:47" x14ac:dyDescent="0.35">
      <c r="A18539" t="s">
        <v>16</v>
      </c>
      <c r="B18539" t="s">
        <v>1126</v>
      </c>
      <c r="C18539">
        <v>49</v>
      </c>
      <c r="D18539">
        <v>11788.81</v>
      </c>
      <c r="E18539">
        <v>2000</v>
      </c>
      <c r="F18539">
        <v>0</v>
      </c>
      <c r="G18539">
        <v>140000</v>
      </c>
      <c r="H18539">
        <v>41</v>
      </c>
      <c r="I18539">
        <v>942.5</v>
      </c>
      <c r="J18539">
        <v>300</v>
      </c>
      <c r="K18539">
        <v>0</v>
      </c>
      <c r="L18539">
        <v>10000</v>
      </c>
      <c r="M18539">
        <v>72</v>
      </c>
      <c r="N18539">
        <v>15608.63</v>
      </c>
      <c r="O18539">
        <v>10000</v>
      </c>
      <c r="P18539">
        <v>0</v>
      </c>
      <c r="Q18539">
        <v>150000</v>
      </c>
      <c r="R18539">
        <v>54</v>
      </c>
      <c r="S18539">
        <v>8510.1299999999992</v>
      </c>
      <c r="T18539">
        <v>5000</v>
      </c>
      <c r="U18539">
        <v>0</v>
      </c>
      <c r="V18539">
        <v>50000</v>
      </c>
      <c r="W18539">
        <v>48</v>
      </c>
      <c r="X18539">
        <v>5827.58</v>
      </c>
      <c r="Y18539">
        <v>2400</v>
      </c>
      <c r="Z18539">
        <v>0</v>
      </c>
      <c r="AA18539">
        <v>42000</v>
      </c>
      <c r="AB18539">
        <v>48</v>
      </c>
      <c r="AC18539">
        <v>8373.09</v>
      </c>
      <c r="AD18539">
        <v>0</v>
      </c>
      <c r="AE18539">
        <v>0</v>
      </c>
      <c r="AF18539">
        <v>100000</v>
      </c>
      <c r="AG18539">
        <v>43</v>
      </c>
      <c r="AH18539">
        <v>1315.49</v>
      </c>
      <c r="AI18539">
        <v>0</v>
      </c>
      <c r="AJ18539">
        <v>0</v>
      </c>
      <c r="AK18539">
        <v>15000</v>
      </c>
      <c r="AL18539">
        <v>33</v>
      </c>
      <c r="AM18539">
        <v>785.4</v>
      </c>
      <c r="AN18539">
        <v>0</v>
      </c>
      <c r="AO18539">
        <v>0</v>
      </c>
      <c r="AP18539">
        <v>10000</v>
      </c>
      <c r="AQ18539">
        <v>42</v>
      </c>
      <c r="AR18539">
        <v>5323.3</v>
      </c>
      <c r="AS18539">
        <v>0</v>
      </c>
      <c r="AT18539">
        <v>0</v>
      </c>
      <c r="AU18539">
        <v>34000</v>
      </c>
    </row>
    <row r="18540" spans="1:47" x14ac:dyDescent="0.35">
      <c r="A18540" t="s">
        <v>16</v>
      </c>
      <c r="B18540" t="s">
        <v>1127</v>
      </c>
      <c r="C18540">
        <v>70</v>
      </c>
      <c r="D18540">
        <v>6050.39</v>
      </c>
      <c r="E18540">
        <v>500</v>
      </c>
      <c r="F18540">
        <v>0</v>
      </c>
      <c r="G18540">
        <v>100000</v>
      </c>
      <c r="H18540">
        <v>63</v>
      </c>
      <c r="I18540">
        <v>3256.25</v>
      </c>
      <c r="J18540">
        <v>500</v>
      </c>
      <c r="K18540">
        <v>0</v>
      </c>
      <c r="L18540">
        <v>80000</v>
      </c>
      <c r="M18540">
        <v>80</v>
      </c>
      <c r="N18540">
        <v>6099.86</v>
      </c>
      <c r="O18540">
        <v>4000</v>
      </c>
      <c r="P18540">
        <v>0</v>
      </c>
      <c r="Q18540">
        <v>50000</v>
      </c>
      <c r="R18540">
        <v>78</v>
      </c>
      <c r="S18540">
        <v>7985.51</v>
      </c>
      <c r="T18540">
        <v>6000</v>
      </c>
      <c r="U18540">
        <v>0</v>
      </c>
      <c r="V18540">
        <v>35000</v>
      </c>
      <c r="W18540">
        <v>71</v>
      </c>
      <c r="X18540">
        <v>5718.92</v>
      </c>
      <c r="Y18540">
        <v>2000</v>
      </c>
      <c r="Z18540">
        <v>0</v>
      </c>
      <c r="AA18540">
        <v>37000</v>
      </c>
      <c r="AB18540">
        <v>69</v>
      </c>
      <c r="AC18540">
        <v>4467.7299999999996</v>
      </c>
      <c r="AD18540">
        <v>0</v>
      </c>
      <c r="AE18540">
        <v>0</v>
      </c>
      <c r="AF18540">
        <v>100000</v>
      </c>
      <c r="AG18540">
        <v>59</v>
      </c>
      <c r="AH18540">
        <v>1739.16</v>
      </c>
      <c r="AI18540">
        <v>0</v>
      </c>
      <c r="AJ18540">
        <v>0</v>
      </c>
      <c r="AK18540">
        <v>30000</v>
      </c>
      <c r="AL18540">
        <v>58</v>
      </c>
      <c r="AM18540">
        <v>10644.3</v>
      </c>
      <c r="AN18540">
        <v>0</v>
      </c>
      <c r="AO18540">
        <v>0</v>
      </c>
      <c r="AP18540">
        <v>300000</v>
      </c>
      <c r="AQ18540">
        <v>59</v>
      </c>
      <c r="AR18540">
        <v>7581.05</v>
      </c>
      <c r="AS18540">
        <v>0</v>
      </c>
      <c r="AT18540">
        <v>0</v>
      </c>
      <c r="AU18540">
        <v>100000</v>
      </c>
    </row>
    <row r="18541" spans="1:47" x14ac:dyDescent="0.35">
      <c r="A18541" t="s">
        <v>16</v>
      </c>
      <c r="B18541" t="s">
        <v>339</v>
      </c>
      <c r="C18541">
        <v>5</v>
      </c>
      <c r="D18541">
        <v>9628.5400000000009</v>
      </c>
      <c r="E18541">
        <v>10000</v>
      </c>
      <c r="F18541">
        <v>0</v>
      </c>
      <c r="G18541">
        <v>30000</v>
      </c>
      <c r="H18541">
        <v>3</v>
      </c>
      <c r="I18541">
        <v>2137.06</v>
      </c>
      <c r="J18541">
        <v>2850</v>
      </c>
      <c r="K18541">
        <v>0</v>
      </c>
      <c r="L18541">
        <v>2850</v>
      </c>
      <c r="M18541">
        <v>11</v>
      </c>
      <c r="N18541">
        <v>9642.2099999999991</v>
      </c>
      <c r="O18541">
        <v>2000</v>
      </c>
      <c r="P18541">
        <v>700</v>
      </c>
      <c r="Q18541">
        <v>100000</v>
      </c>
      <c r="R18541">
        <v>7</v>
      </c>
      <c r="S18541">
        <v>6483.31</v>
      </c>
      <c r="T18541">
        <v>5000</v>
      </c>
      <c r="U18541">
        <v>0</v>
      </c>
      <c r="V18541">
        <v>20000</v>
      </c>
      <c r="W18541">
        <v>9</v>
      </c>
      <c r="X18541">
        <v>4193.91</v>
      </c>
      <c r="Y18541">
        <v>300</v>
      </c>
      <c r="Z18541">
        <v>0</v>
      </c>
      <c r="AA18541">
        <v>20000</v>
      </c>
      <c r="AB18541">
        <v>5</v>
      </c>
      <c r="AC18541">
        <v>50999.15</v>
      </c>
      <c r="AD18541">
        <v>78000</v>
      </c>
      <c r="AE18541">
        <v>1200</v>
      </c>
      <c r="AF18541">
        <v>80000</v>
      </c>
      <c r="AG18541">
        <v>4</v>
      </c>
      <c r="AH18541">
        <v>276.60000000000002</v>
      </c>
      <c r="AI18541">
        <v>0</v>
      </c>
      <c r="AJ18541">
        <v>0</v>
      </c>
      <c r="AK18541">
        <v>1500</v>
      </c>
      <c r="AL18541">
        <v>6</v>
      </c>
      <c r="AM18541">
        <v>6851.45</v>
      </c>
      <c r="AN18541">
        <v>0</v>
      </c>
      <c r="AO18541">
        <v>0</v>
      </c>
      <c r="AP18541">
        <v>40000</v>
      </c>
      <c r="AQ18541">
        <v>2</v>
      </c>
      <c r="AR18541">
        <v>48866.5</v>
      </c>
      <c r="AS18541">
        <v>58000</v>
      </c>
      <c r="AT18541">
        <v>3000</v>
      </c>
      <c r="AU18541">
        <v>58000</v>
      </c>
    </row>
    <row r="18542" spans="1:47" x14ac:dyDescent="0.35">
      <c r="A18542" t="s">
        <v>17</v>
      </c>
      <c r="B18542" t="s">
        <v>1126</v>
      </c>
      <c r="C18542">
        <v>54</v>
      </c>
      <c r="D18542">
        <v>8423.67</v>
      </c>
      <c r="E18542">
        <v>1500</v>
      </c>
      <c r="F18542">
        <v>0</v>
      </c>
      <c r="G18542">
        <v>100000</v>
      </c>
      <c r="H18542">
        <v>48</v>
      </c>
      <c r="I18542">
        <v>3012.09</v>
      </c>
      <c r="J18542">
        <v>0</v>
      </c>
      <c r="K18542">
        <v>0</v>
      </c>
      <c r="L18542">
        <v>25000</v>
      </c>
      <c r="M18542">
        <v>84</v>
      </c>
      <c r="N18542">
        <v>10798.82</v>
      </c>
      <c r="O18542">
        <v>7000</v>
      </c>
      <c r="P18542">
        <v>0</v>
      </c>
      <c r="Q18542">
        <v>100000</v>
      </c>
      <c r="R18542">
        <v>58</v>
      </c>
      <c r="S18542">
        <v>5381.57</v>
      </c>
      <c r="T18542">
        <v>1800</v>
      </c>
      <c r="U18542">
        <v>0</v>
      </c>
      <c r="V18542">
        <v>40000</v>
      </c>
      <c r="W18542">
        <v>53</v>
      </c>
      <c r="X18542">
        <v>4690.71</v>
      </c>
      <c r="Y18542">
        <v>1000</v>
      </c>
      <c r="Z18542">
        <v>0</v>
      </c>
      <c r="AA18542">
        <v>40000</v>
      </c>
      <c r="AB18542">
        <v>47</v>
      </c>
      <c r="AC18542">
        <v>4855.87</v>
      </c>
      <c r="AD18542">
        <v>1000</v>
      </c>
      <c r="AE18542">
        <v>0</v>
      </c>
      <c r="AF18542">
        <v>50000</v>
      </c>
      <c r="AG18542">
        <v>41</v>
      </c>
      <c r="AH18542">
        <v>1242.81</v>
      </c>
      <c r="AI18542">
        <v>0</v>
      </c>
      <c r="AJ18542">
        <v>0</v>
      </c>
      <c r="AK18542">
        <v>15000</v>
      </c>
      <c r="AL18542">
        <v>44</v>
      </c>
      <c r="AM18542">
        <v>8305.15</v>
      </c>
      <c r="AN18542">
        <v>0</v>
      </c>
      <c r="AO18542">
        <v>0</v>
      </c>
      <c r="AP18542">
        <v>100000</v>
      </c>
      <c r="AQ18542">
        <v>43</v>
      </c>
      <c r="AR18542">
        <v>3655.81</v>
      </c>
      <c r="AS18542">
        <v>0</v>
      </c>
      <c r="AT18542">
        <v>0</v>
      </c>
      <c r="AU18542">
        <v>25000</v>
      </c>
    </row>
    <row r="18543" spans="1:47" x14ac:dyDescent="0.35">
      <c r="A18543" t="s">
        <v>17</v>
      </c>
      <c r="B18543" t="s">
        <v>1127</v>
      </c>
      <c r="C18543">
        <v>60</v>
      </c>
      <c r="D18543">
        <v>7127.25</v>
      </c>
      <c r="E18543">
        <v>210</v>
      </c>
      <c r="F18543">
        <v>0</v>
      </c>
      <c r="G18543">
        <v>100000</v>
      </c>
      <c r="H18543">
        <v>54</v>
      </c>
      <c r="I18543">
        <v>1349.23</v>
      </c>
      <c r="J18543">
        <v>0</v>
      </c>
      <c r="K18543">
        <v>0</v>
      </c>
      <c r="L18543">
        <v>12000</v>
      </c>
      <c r="M18543">
        <v>86</v>
      </c>
      <c r="N18543">
        <v>6933.55</v>
      </c>
      <c r="O18543">
        <v>4000</v>
      </c>
      <c r="P18543">
        <v>200</v>
      </c>
      <c r="Q18543">
        <v>40000</v>
      </c>
      <c r="R18543">
        <v>74</v>
      </c>
      <c r="S18543">
        <v>6753.28</v>
      </c>
      <c r="T18543">
        <v>4000</v>
      </c>
      <c r="U18543">
        <v>0</v>
      </c>
      <c r="V18543">
        <v>60000</v>
      </c>
      <c r="W18543">
        <v>65</v>
      </c>
      <c r="X18543">
        <v>4930.6400000000003</v>
      </c>
      <c r="Y18543">
        <v>1000</v>
      </c>
      <c r="Z18543">
        <v>0</v>
      </c>
      <c r="AA18543">
        <v>42000</v>
      </c>
      <c r="AB18543">
        <v>51</v>
      </c>
      <c r="AC18543">
        <v>4889.16</v>
      </c>
      <c r="AD18543">
        <v>0</v>
      </c>
      <c r="AE18543">
        <v>0</v>
      </c>
      <c r="AF18543">
        <v>70000</v>
      </c>
      <c r="AG18543">
        <v>53</v>
      </c>
      <c r="AH18543">
        <v>4525</v>
      </c>
      <c r="AI18543">
        <v>0</v>
      </c>
      <c r="AJ18543">
        <v>0</v>
      </c>
      <c r="AK18543">
        <v>100000</v>
      </c>
      <c r="AL18543">
        <v>43</v>
      </c>
      <c r="AM18543">
        <v>1787.04</v>
      </c>
      <c r="AN18543">
        <v>0</v>
      </c>
      <c r="AO18543">
        <v>0</v>
      </c>
      <c r="AP18543">
        <v>20000</v>
      </c>
      <c r="AQ18543">
        <v>51</v>
      </c>
      <c r="AR18543">
        <v>5285.84</v>
      </c>
      <c r="AS18543">
        <v>800</v>
      </c>
      <c r="AT18543">
        <v>0</v>
      </c>
      <c r="AU18543">
        <v>50000</v>
      </c>
    </row>
    <row r="18544" spans="1:47" x14ac:dyDescent="0.35">
      <c r="A18544" t="s">
        <v>17</v>
      </c>
      <c r="B18544" t="s">
        <v>339</v>
      </c>
      <c r="C18544">
        <v>7</v>
      </c>
      <c r="D18544">
        <v>2521.7399999999998</v>
      </c>
      <c r="E18544">
        <v>0</v>
      </c>
      <c r="F18544">
        <v>0</v>
      </c>
      <c r="G18544">
        <v>15000</v>
      </c>
      <c r="H18544">
        <v>8</v>
      </c>
      <c r="I18544">
        <v>1167.8900000000001</v>
      </c>
      <c r="J18544">
        <v>500</v>
      </c>
      <c r="K18544">
        <v>0</v>
      </c>
      <c r="L18544">
        <v>5000</v>
      </c>
      <c r="M18544">
        <v>6</v>
      </c>
      <c r="N18544">
        <v>13234.89</v>
      </c>
      <c r="O18544">
        <v>5000</v>
      </c>
      <c r="P18544">
        <v>2000</v>
      </c>
      <c r="Q18544">
        <v>50000</v>
      </c>
      <c r="R18544">
        <v>6</v>
      </c>
      <c r="S18544">
        <v>6051.93</v>
      </c>
      <c r="T18544">
        <v>6000</v>
      </c>
      <c r="U18544">
        <v>800</v>
      </c>
      <c r="V18544">
        <v>10000</v>
      </c>
      <c r="W18544">
        <v>7</v>
      </c>
      <c r="X18544">
        <v>5987.22</v>
      </c>
      <c r="Y18544">
        <v>3000</v>
      </c>
      <c r="Z18544">
        <v>0</v>
      </c>
      <c r="AA18544">
        <v>20000</v>
      </c>
      <c r="AB18544">
        <v>6</v>
      </c>
      <c r="AC18544">
        <v>93.85</v>
      </c>
      <c r="AD18544">
        <v>0</v>
      </c>
      <c r="AE18544">
        <v>0</v>
      </c>
      <c r="AF18544">
        <v>500</v>
      </c>
      <c r="AG18544">
        <v>4</v>
      </c>
      <c r="AH18544">
        <v>3764.36</v>
      </c>
      <c r="AI18544">
        <v>0</v>
      </c>
      <c r="AJ18544">
        <v>0</v>
      </c>
      <c r="AK18544">
        <v>10000</v>
      </c>
      <c r="AL18544">
        <v>4</v>
      </c>
      <c r="AM18544">
        <v>418.79</v>
      </c>
      <c r="AN18544">
        <v>0</v>
      </c>
      <c r="AO18544">
        <v>0</v>
      </c>
      <c r="AP18544">
        <v>2500</v>
      </c>
      <c r="AQ18544">
        <v>3</v>
      </c>
      <c r="AR18544">
        <v>16210.75</v>
      </c>
      <c r="AS18544">
        <v>10000</v>
      </c>
      <c r="AT18544">
        <v>5000</v>
      </c>
      <c r="AU18544">
        <v>40000</v>
      </c>
    </row>
    <row r="18545" spans="1:47" x14ac:dyDescent="0.35">
      <c r="A18545" t="s">
        <v>18</v>
      </c>
      <c r="B18545" t="s">
        <v>1126</v>
      </c>
      <c r="C18545">
        <v>54</v>
      </c>
      <c r="D18545">
        <v>5074.41</v>
      </c>
      <c r="E18545">
        <v>0</v>
      </c>
      <c r="F18545">
        <v>0</v>
      </c>
      <c r="G18545">
        <v>80000</v>
      </c>
      <c r="H18545">
        <v>48</v>
      </c>
      <c r="I18545">
        <v>928.5</v>
      </c>
      <c r="J18545">
        <v>0</v>
      </c>
      <c r="K18545">
        <v>0</v>
      </c>
      <c r="L18545">
        <v>30000</v>
      </c>
      <c r="M18545">
        <v>78</v>
      </c>
      <c r="N18545">
        <v>10549.16</v>
      </c>
      <c r="O18545">
        <v>6000</v>
      </c>
      <c r="P18545">
        <v>0</v>
      </c>
      <c r="Q18545">
        <v>50000</v>
      </c>
      <c r="R18545">
        <v>60</v>
      </c>
      <c r="S18545">
        <v>1904.41</v>
      </c>
      <c r="T18545">
        <v>800</v>
      </c>
      <c r="U18545">
        <v>0</v>
      </c>
      <c r="V18545">
        <v>10000</v>
      </c>
      <c r="W18545">
        <v>48</v>
      </c>
      <c r="X18545">
        <v>1714.44</v>
      </c>
      <c r="Y18545">
        <v>0</v>
      </c>
      <c r="Z18545">
        <v>0</v>
      </c>
      <c r="AA18545">
        <v>50000</v>
      </c>
      <c r="AB18545">
        <v>59</v>
      </c>
      <c r="AC18545">
        <v>4651.01</v>
      </c>
      <c r="AD18545">
        <v>0</v>
      </c>
      <c r="AE18545">
        <v>0</v>
      </c>
      <c r="AF18545">
        <v>87000</v>
      </c>
      <c r="AG18545">
        <v>50</v>
      </c>
      <c r="AH18545">
        <v>1839.54</v>
      </c>
      <c r="AI18545">
        <v>0</v>
      </c>
      <c r="AJ18545">
        <v>0</v>
      </c>
      <c r="AK18545">
        <v>12000</v>
      </c>
      <c r="AL18545">
        <v>49</v>
      </c>
      <c r="AM18545">
        <v>4256.3100000000004</v>
      </c>
      <c r="AN18545">
        <v>0</v>
      </c>
      <c r="AO18545">
        <v>0</v>
      </c>
      <c r="AP18545">
        <v>150000</v>
      </c>
      <c r="AQ18545">
        <v>51</v>
      </c>
      <c r="AR18545">
        <v>4777.1400000000003</v>
      </c>
      <c r="AS18545">
        <v>500</v>
      </c>
      <c r="AT18545">
        <v>0</v>
      </c>
      <c r="AU18545">
        <v>32000</v>
      </c>
    </row>
    <row r="18546" spans="1:47" x14ac:dyDescent="0.35">
      <c r="A18546" t="s">
        <v>18</v>
      </c>
      <c r="B18546" t="s">
        <v>1127</v>
      </c>
      <c r="C18546">
        <v>47</v>
      </c>
      <c r="D18546">
        <v>3350.35</v>
      </c>
      <c r="E18546">
        <v>0</v>
      </c>
      <c r="F18546">
        <v>0</v>
      </c>
      <c r="G18546">
        <v>40000</v>
      </c>
      <c r="H18546">
        <v>56</v>
      </c>
      <c r="I18546">
        <v>1172.8</v>
      </c>
      <c r="J18546">
        <v>0</v>
      </c>
      <c r="K18546">
        <v>0</v>
      </c>
      <c r="L18546">
        <v>20000</v>
      </c>
      <c r="M18546">
        <v>83</v>
      </c>
      <c r="N18546">
        <v>6545.28</v>
      </c>
      <c r="O18546">
        <v>5000</v>
      </c>
      <c r="P18546">
        <v>0</v>
      </c>
      <c r="Q18546">
        <v>30000</v>
      </c>
      <c r="R18546">
        <v>70</v>
      </c>
      <c r="S18546">
        <v>5549.84</v>
      </c>
      <c r="T18546">
        <v>3000</v>
      </c>
      <c r="U18546">
        <v>0</v>
      </c>
      <c r="V18546">
        <v>30000</v>
      </c>
      <c r="W18546">
        <v>61</v>
      </c>
      <c r="X18546">
        <v>2768.34</v>
      </c>
      <c r="Y18546">
        <v>1000</v>
      </c>
      <c r="Z18546">
        <v>0</v>
      </c>
      <c r="AA18546">
        <v>20000</v>
      </c>
      <c r="AB18546">
        <v>53</v>
      </c>
      <c r="AC18546">
        <v>9595.2900000000009</v>
      </c>
      <c r="AD18546">
        <v>600</v>
      </c>
      <c r="AE18546">
        <v>0</v>
      </c>
      <c r="AF18546">
        <v>60000</v>
      </c>
      <c r="AG18546">
        <v>49</v>
      </c>
      <c r="AH18546">
        <v>2926.46</v>
      </c>
      <c r="AI18546">
        <v>0</v>
      </c>
      <c r="AJ18546">
        <v>0</v>
      </c>
      <c r="AK18546">
        <v>50000</v>
      </c>
      <c r="AL18546">
        <v>42</v>
      </c>
      <c r="AM18546">
        <v>1483.06</v>
      </c>
      <c r="AN18546">
        <v>0</v>
      </c>
      <c r="AO18546">
        <v>0</v>
      </c>
      <c r="AP18546">
        <v>39000</v>
      </c>
      <c r="AQ18546">
        <v>47</v>
      </c>
      <c r="AR18546">
        <v>4502.5600000000004</v>
      </c>
      <c r="AS18546">
        <v>0</v>
      </c>
      <c r="AT18546">
        <v>0</v>
      </c>
      <c r="AU18546">
        <v>63000</v>
      </c>
    </row>
    <row r="18547" spans="1:47" x14ac:dyDescent="0.35">
      <c r="A18547" t="s">
        <v>19</v>
      </c>
      <c r="B18547" t="s">
        <v>1126</v>
      </c>
      <c r="C18547">
        <v>54</v>
      </c>
      <c r="D18547">
        <v>6677.73</v>
      </c>
      <c r="E18547">
        <v>0</v>
      </c>
      <c r="F18547">
        <v>0</v>
      </c>
      <c r="G18547">
        <v>100000</v>
      </c>
      <c r="H18547">
        <v>56</v>
      </c>
      <c r="I18547">
        <v>776.78</v>
      </c>
      <c r="J18547">
        <v>0</v>
      </c>
      <c r="K18547">
        <v>0</v>
      </c>
      <c r="L18547">
        <v>14000</v>
      </c>
      <c r="M18547">
        <v>80</v>
      </c>
      <c r="N18547">
        <v>9387.66</v>
      </c>
      <c r="O18547">
        <v>6000</v>
      </c>
      <c r="P18547">
        <v>0</v>
      </c>
      <c r="Q18547">
        <v>50000</v>
      </c>
      <c r="R18547">
        <v>65</v>
      </c>
      <c r="S18547">
        <v>4806.92</v>
      </c>
      <c r="T18547">
        <v>1000</v>
      </c>
      <c r="U18547">
        <v>0</v>
      </c>
      <c r="V18547">
        <v>40000</v>
      </c>
      <c r="W18547">
        <v>53</v>
      </c>
      <c r="X18547">
        <v>2243.69</v>
      </c>
      <c r="Y18547">
        <v>0</v>
      </c>
      <c r="Z18547">
        <v>0</v>
      </c>
      <c r="AA18547">
        <v>32000</v>
      </c>
      <c r="AB18547">
        <v>50</v>
      </c>
      <c r="AC18547">
        <v>2330.15</v>
      </c>
      <c r="AD18547">
        <v>0</v>
      </c>
      <c r="AE18547">
        <v>0</v>
      </c>
      <c r="AF18547">
        <v>35000</v>
      </c>
      <c r="AG18547">
        <v>50</v>
      </c>
      <c r="AH18547">
        <v>4753.75</v>
      </c>
      <c r="AI18547">
        <v>0</v>
      </c>
      <c r="AJ18547">
        <v>0</v>
      </c>
      <c r="AK18547">
        <v>100000</v>
      </c>
      <c r="AL18547">
        <v>46</v>
      </c>
      <c r="AM18547">
        <v>1296.47</v>
      </c>
      <c r="AN18547">
        <v>0</v>
      </c>
      <c r="AO18547">
        <v>0</v>
      </c>
      <c r="AP18547">
        <v>20000</v>
      </c>
      <c r="AQ18547">
        <v>47</v>
      </c>
      <c r="AR18547">
        <v>4933.93</v>
      </c>
      <c r="AS18547">
        <v>0</v>
      </c>
      <c r="AT18547">
        <v>0</v>
      </c>
      <c r="AU18547">
        <v>40000</v>
      </c>
    </row>
    <row r="18548" spans="1:47" x14ac:dyDescent="0.35">
      <c r="A18548" t="s">
        <v>19</v>
      </c>
      <c r="B18548" t="s">
        <v>1127</v>
      </c>
      <c r="C18548">
        <v>67</v>
      </c>
      <c r="D18548">
        <v>13645.24</v>
      </c>
      <c r="E18548">
        <v>2000</v>
      </c>
      <c r="F18548">
        <v>0</v>
      </c>
      <c r="G18548">
        <v>300000</v>
      </c>
      <c r="H18548">
        <v>65</v>
      </c>
      <c r="I18548">
        <v>3644.01</v>
      </c>
      <c r="J18548">
        <v>0</v>
      </c>
      <c r="K18548">
        <v>0</v>
      </c>
      <c r="L18548">
        <v>60000</v>
      </c>
      <c r="M18548">
        <v>80</v>
      </c>
      <c r="N18548">
        <v>23815.52</v>
      </c>
      <c r="O18548">
        <v>5000</v>
      </c>
      <c r="P18548">
        <v>0</v>
      </c>
      <c r="Q18548">
        <v>700000</v>
      </c>
      <c r="R18548">
        <v>73</v>
      </c>
      <c r="S18548">
        <v>8488.35</v>
      </c>
      <c r="T18548">
        <v>5000</v>
      </c>
      <c r="U18548">
        <v>0</v>
      </c>
      <c r="V18548">
        <v>50000</v>
      </c>
      <c r="W18548">
        <v>65</v>
      </c>
      <c r="X18548">
        <v>10011.959999999999</v>
      </c>
      <c r="Y18548">
        <v>1000</v>
      </c>
      <c r="Z18548">
        <v>0</v>
      </c>
      <c r="AA18548">
        <v>320000</v>
      </c>
      <c r="AB18548">
        <v>58</v>
      </c>
      <c r="AC18548">
        <v>6301.21</v>
      </c>
      <c r="AD18548">
        <v>0</v>
      </c>
      <c r="AE18548">
        <v>0</v>
      </c>
      <c r="AF18548">
        <v>100000</v>
      </c>
      <c r="AG18548">
        <v>54</v>
      </c>
      <c r="AH18548">
        <v>3136.93</v>
      </c>
      <c r="AI18548">
        <v>0</v>
      </c>
      <c r="AJ18548">
        <v>0</v>
      </c>
      <c r="AK18548">
        <v>50000</v>
      </c>
      <c r="AL18548">
        <v>51</v>
      </c>
      <c r="AM18548">
        <v>7942.24</v>
      </c>
      <c r="AN18548">
        <v>0</v>
      </c>
      <c r="AO18548">
        <v>0</v>
      </c>
      <c r="AP18548">
        <v>100000</v>
      </c>
      <c r="AQ18548">
        <v>54</v>
      </c>
      <c r="AR18548">
        <v>5302.46</v>
      </c>
      <c r="AS18548">
        <v>0</v>
      </c>
      <c r="AT18548">
        <v>0</v>
      </c>
      <c r="AU18548">
        <v>55000</v>
      </c>
    </row>
    <row r="18549" spans="1:47" x14ac:dyDescent="0.35">
      <c r="A18549" t="s">
        <v>19</v>
      </c>
      <c r="B18549" t="s">
        <v>339</v>
      </c>
      <c r="C18549">
        <v>3</v>
      </c>
      <c r="D18549">
        <v>1474.66</v>
      </c>
      <c r="E18549">
        <v>1000</v>
      </c>
      <c r="F18549">
        <v>560</v>
      </c>
      <c r="G18549">
        <v>6000</v>
      </c>
      <c r="H18549">
        <v>6</v>
      </c>
      <c r="I18549">
        <v>2427.8200000000002</v>
      </c>
      <c r="J18549">
        <v>300</v>
      </c>
      <c r="K18549">
        <v>0</v>
      </c>
      <c r="L18549">
        <v>7000</v>
      </c>
      <c r="M18549">
        <v>9</v>
      </c>
      <c r="N18549">
        <v>4187.5200000000004</v>
      </c>
      <c r="O18549">
        <v>3000</v>
      </c>
      <c r="P18549">
        <v>200</v>
      </c>
      <c r="Q18549">
        <v>10000</v>
      </c>
      <c r="R18549">
        <v>4</v>
      </c>
      <c r="S18549">
        <v>3639.93</v>
      </c>
      <c r="T18549">
        <v>5000</v>
      </c>
      <c r="U18549">
        <v>0</v>
      </c>
      <c r="V18549">
        <v>12000</v>
      </c>
      <c r="W18549">
        <v>6</v>
      </c>
      <c r="X18549">
        <v>1343.95</v>
      </c>
      <c r="Y18549">
        <v>0</v>
      </c>
      <c r="Z18549">
        <v>0</v>
      </c>
      <c r="AA18549">
        <v>12000</v>
      </c>
      <c r="AB18549">
        <v>5</v>
      </c>
      <c r="AC18549">
        <v>4853.97</v>
      </c>
      <c r="AD18549">
        <v>3600</v>
      </c>
      <c r="AE18549">
        <v>0</v>
      </c>
      <c r="AF18549">
        <v>10000</v>
      </c>
      <c r="AG18549">
        <v>4</v>
      </c>
      <c r="AH18549">
        <v>4494.13</v>
      </c>
      <c r="AI18549">
        <v>0</v>
      </c>
      <c r="AJ18549">
        <v>0</v>
      </c>
      <c r="AK18549">
        <v>10000</v>
      </c>
      <c r="AL18549">
        <v>4</v>
      </c>
      <c r="AM18549">
        <v>344.38</v>
      </c>
      <c r="AN18549">
        <v>0</v>
      </c>
      <c r="AO18549">
        <v>0</v>
      </c>
      <c r="AP18549">
        <v>3000</v>
      </c>
      <c r="AQ18549">
        <v>3</v>
      </c>
      <c r="AR18549">
        <v>679.54</v>
      </c>
      <c r="AS18549">
        <v>0</v>
      </c>
      <c r="AT18549">
        <v>0</v>
      </c>
      <c r="AU18549">
        <v>3000</v>
      </c>
    </row>
    <row r="18550" spans="1:47" x14ac:dyDescent="0.35">
      <c r="A18550" t="s">
        <v>20</v>
      </c>
      <c r="B18550" t="s">
        <v>1126</v>
      </c>
      <c r="C18550">
        <v>46</v>
      </c>
      <c r="D18550">
        <v>2628.75</v>
      </c>
      <c r="E18550">
        <v>300</v>
      </c>
      <c r="F18550">
        <v>0</v>
      </c>
      <c r="G18550">
        <v>50000</v>
      </c>
      <c r="H18550">
        <v>50</v>
      </c>
      <c r="I18550">
        <v>1115.07</v>
      </c>
      <c r="J18550">
        <v>0</v>
      </c>
      <c r="K18550">
        <v>0</v>
      </c>
      <c r="L18550">
        <v>7500</v>
      </c>
      <c r="M18550">
        <v>75</v>
      </c>
      <c r="N18550">
        <v>11967.2</v>
      </c>
      <c r="O18550">
        <v>6000</v>
      </c>
      <c r="P18550">
        <v>0</v>
      </c>
      <c r="Q18550">
        <v>100000</v>
      </c>
      <c r="R18550">
        <v>59</v>
      </c>
      <c r="S18550">
        <v>6966.06</v>
      </c>
      <c r="T18550">
        <v>1500</v>
      </c>
      <c r="U18550">
        <v>0</v>
      </c>
      <c r="V18550">
        <v>100000</v>
      </c>
      <c r="W18550">
        <v>53</v>
      </c>
      <c r="X18550">
        <v>3423.88</v>
      </c>
      <c r="Y18550">
        <v>0</v>
      </c>
      <c r="Z18550">
        <v>0</v>
      </c>
      <c r="AA18550">
        <v>24000</v>
      </c>
      <c r="AB18550">
        <v>47</v>
      </c>
      <c r="AC18550">
        <v>2454.4699999999998</v>
      </c>
      <c r="AD18550">
        <v>0</v>
      </c>
      <c r="AE18550">
        <v>0</v>
      </c>
      <c r="AF18550">
        <v>50000</v>
      </c>
      <c r="AG18550">
        <v>47</v>
      </c>
      <c r="AH18550">
        <v>3218.93</v>
      </c>
      <c r="AI18550">
        <v>0</v>
      </c>
      <c r="AJ18550">
        <v>0</v>
      </c>
      <c r="AK18550">
        <v>60000</v>
      </c>
      <c r="AL18550">
        <v>41</v>
      </c>
      <c r="AM18550">
        <v>2835.03</v>
      </c>
      <c r="AN18550">
        <v>0</v>
      </c>
      <c r="AO18550">
        <v>0</v>
      </c>
      <c r="AP18550">
        <v>30000</v>
      </c>
      <c r="AQ18550">
        <v>47</v>
      </c>
      <c r="AR18550">
        <v>6576.26</v>
      </c>
      <c r="AS18550">
        <v>200</v>
      </c>
      <c r="AT18550">
        <v>0</v>
      </c>
      <c r="AU18550">
        <v>100000</v>
      </c>
    </row>
    <row r="18551" spans="1:47" x14ac:dyDescent="0.35">
      <c r="A18551" t="s">
        <v>20</v>
      </c>
      <c r="B18551" t="s">
        <v>1127</v>
      </c>
      <c r="C18551">
        <v>65</v>
      </c>
      <c r="D18551">
        <v>13516.37</v>
      </c>
      <c r="E18551">
        <v>600</v>
      </c>
      <c r="F18551">
        <v>0</v>
      </c>
      <c r="G18551">
        <v>500000</v>
      </c>
      <c r="H18551">
        <v>66</v>
      </c>
      <c r="I18551">
        <v>5130.08</v>
      </c>
      <c r="J18551">
        <v>0</v>
      </c>
      <c r="K18551">
        <v>0</v>
      </c>
      <c r="L18551">
        <v>150000</v>
      </c>
      <c r="M18551">
        <v>95</v>
      </c>
      <c r="N18551">
        <v>11911.34</v>
      </c>
      <c r="O18551">
        <v>5000</v>
      </c>
      <c r="P18551">
        <v>0</v>
      </c>
      <c r="Q18551">
        <v>100000</v>
      </c>
      <c r="R18551">
        <v>82</v>
      </c>
      <c r="S18551">
        <v>8279.64</v>
      </c>
      <c r="T18551">
        <v>5000</v>
      </c>
      <c r="U18551">
        <v>0</v>
      </c>
      <c r="V18551">
        <v>50000</v>
      </c>
      <c r="W18551">
        <v>70</v>
      </c>
      <c r="X18551">
        <v>6706.47</v>
      </c>
      <c r="Y18551">
        <v>0</v>
      </c>
      <c r="Z18551">
        <v>0</v>
      </c>
      <c r="AA18551">
        <v>90000</v>
      </c>
      <c r="AB18551">
        <v>65</v>
      </c>
      <c r="AC18551">
        <v>9409.67</v>
      </c>
      <c r="AD18551">
        <v>0</v>
      </c>
      <c r="AE18551">
        <v>0</v>
      </c>
      <c r="AF18551">
        <v>380000</v>
      </c>
      <c r="AG18551">
        <v>53</v>
      </c>
      <c r="AH18551">
        <v>10458.299999999999</v>
      </c>
      <c r="AI18551">
        <v>0</v>
      </c>
      <c r="AJ18551">
        <v>0</v>
      </c>
      <c r="AK18551">
        <v>100000</v>
      </c>
      <c r="AL18551">
        <v>50</v>
      </c>
      <c r="AM18551">
        <v>20697.689999999999</v>
      </c>
      <c r="AN18551">
        <v>0</v>
      </c>
      <c r="AO18551">
        <v>0</v>
      </c>
      <c r="AP18551">
        <v>300000</v>
      </c>
      <c r="AQ18551">
        <v>62</v>
      </c>
      <c r="AR18551">
        <v>7367.6</v>
      </c>
      <c r="AS18551">
        <v>0</v>
      </c>
      <c r="AT18551">
        <v>0</v>
      </c>
      <c r="AU18551">
        <v>70000</v>
      </c>
    </row>
    <row r="18552" spans="1:47" x14ac:dyDescent="0.35">
      <c r="A18552" t="s">
        <v>20</v>
      </c>
      <c r="B18552" t="s">
        <v>339</v>
      </c>
      <c r="C18552">
        <v>1</v>
      </c>
      <c r="D18552">
        <v>0</v>
      </c>
      <c r="E18552">
        <v>0</v>
      </c>
      <c r="F18552">
        <v>0</v>
      </c>
      <c r="G18552">
        <v>0</v>
      </c>
      <c r="H18552">
        <v>2</v>
      </c>
      <c r="I18552">
        <v>273.14999999999998</v>
      </c>
      <c r="J18552">
        <v>1000</v>
      </c>
      <c r="K18552">
        <v>0</v>
      </c>
      <c r="L18552">
        <v>1000</v>
      </c>
      <c r="M18552">
        <v>4</v>
      </c>
      <c r="N18552">
        <v>3834.17</v>
      </c>
      <c r="O18552">
        <v>3000</v>
      </c>
      <c r="P18552">
        <v>600</v>
      </c>
      <c r="Q18552">
        <v>10000</v>
      </c>
      <c r="R18552">
        <v>3</v>
      </c>
      <c r="S18552">
        <v>3989.72</v>
      </c>
      <c r="T18552">
        <v>2500</v>
      </c>
      <c r="U18552">
        <v>0</v>
      </c>
      <c r="V18552">
        <v>20000</v>
      </c>
      <c r="W18552">
        <v>4</v>
      </c>
      <c r="X18552">
        <v>3474.6</v>
      </c>
      <c r="Y18552">
        <v>3000</v>
      </c>
      <c r="Z18552">
        <v>0</v>
      </c>
      <c r="AA18552">
        <v>10000</v>
      </c>
      <c r="AB18552">
        <v>2</v>
      </c>
      <c r="AC18552">
        <v>6277.79</v>
      </c>
      <c r="AD18552">
        <v>15000</v>
      </c>
      <c r="AE18552">
        <v>3000</v>
      </c>
      <c r="AF18552">
        <v>15000</v>
      </c>
      <c r="AG18552">
        <v>2</v>
      </c>
      <c r="AH18552">
        <v>2185.19</v>
      </c>
      <c r="AI18552">
        <v>8000</v>
      </c>
      <c r="AJ18552">
        <v>0</v>
      </c>
      <c r="AK18552">
        <v>8000</v>
      </c>
      <c r="AL18552">
        <v>1</v>
      </c>
      <c r="AM18552">
        <v>0</v>
      </c>
      <c r="AN18552">
        <v>0</v>
      </c>
      <c r="AO18552">
        <v>0</v>
      </c>
      <c r="AP18552">
        <v>0</v>
      </c>
      <c r="AQ18552">
        <v>2</v>
      </c>
      <c r="AR18552">
        <v>6828.72</v>
      </c>
      <c r="AS18552">
        <v>25000</v>
      </c>
      <c r="AT18552">
        <v>0</v>
      </c>
      <c r="AU18552">
        <v>25000</v>
      </c>
    </row>
    <row r="18553" spans="1:47" x14ac:dyDescent="0.35">
      <c r="A18553" t="s">
        <v>21</v>
      </c>
      <c r="B18553" t="s">
        <v>1126</v>
      </c>
      <c r="C18553">
        <v>31</v>
      </c>
      <c r="D18553">
        <v>3090.32</v>
      </c>
      <c r="E18553">
        <v>0</v>
      </c>
      <c r="F18553">
        <v>0</v>
      </c>
      <c r="G18553">
        <v>20000</v>
      </c>
      <c r="H18553">
        <v>36</v>
      </c>
      <c r="I18553">
        <v>1826.72</v>
      </c>
      <c r="J18553">
        <v>0</v>
      </c>
      <c r="K18553">
        <v>0</v>
      </c>
      <c r="L18553">
        <v>40000</v>
      </c>
      <c r="M18553">
        <v>46</v>
      </c>
      <c r="N18553">
        <v>7769.57</v>
      </c>
      <c r="O18553">
        <v>5000</v>
      </c>
      <c r="P18553">
        <v>0</v>
      </c>
      <c r="Q18553">
        <v>40000</v>
      </c>
      <c r="R18553">
        <v>36</v>
      </c>
      <c r="S18553">
        <v>6200</v>
      </c>
      <c r="T18553">
        <v>1500</v>
      </c>
      <c r="U18553">
        <v>0</v>
      </c>
      <c r="V18553">
        <v>90000</v>
      </c>
      <c r="W18553">
        <v>33</v>
      </c>
      <c r="X18553">
        <v>5043.9399999999996</v>
      </c>
      <c r="Y18553">
        <v>0</v>
      </c>
      <c r="Z18553">
        <v>0</v>
      </c>
      <c r="AA18553">
        <v>35000</v>
      </c>
      <c r="AB18553">
        <v>30</v>
      </c>
      <c r="AC18553">
        <v>8026.67</v>
      </c>
      <c r="AD18553">
        <v>0</v>
      </c>
      <c r="AE18553">
        <v>0</v>
      </c>
      <c r="AF18553">
        <v>150000</v>
      </c>
      <c r="AG18553">
        <v>35</v>
      </c>
      <c r="AH18553">
        <v>5060</v>
      </c>
      <c r="AI18553">
        <v>200</v>
      </c>
      <c r="AJ18553">
        <v>0</v>
      </c>
      <c r="AK18553">
        <v>50000</v>
      </c>
      <c r="AL18553">
        <v>24</v>
      </c>
      <c r="AM18553">
        <v>2558.33</v>
      </c>
      <c r="AN18553">
        <v>0</v>
      </c>
      <c r="AO18553">
        <v>0</v>
      </c>
      <c r="AP18553">
        <v>30000</v>
      </c>
      <c r="AQ18553">
        <v>27</v>
      </c>
      <c r="AR18553">
        <v>6770.37</v>
      </c>
      <c r="AS18553">
        <v>0</v>
      </c>
      <c r="AT18553">
        <v>0</v>
      </c>
      <c r="AU18553">
        <v>50000</v>
      </c>
    </row>
    <row r="18554" spans="1:47" x14ac:dyDescent="0.35">
      <c r="A18554" t="s">
        <v>21</v>
      </c>
      <c r="B18554" t="s">
        <v>1127</v>
      </c>
      <c r="C18554">
        <v>89</v>
      </c>
      <c r="D18554">
        <v>12596.07</v>
      </c>
      <c r="E18554">
        <v>0</v>
      </c>
      <c r="F18554">
        <v>0</v>
      </c>
      <c r="G18554">
        <v>600000</v>
      </c>
      <c r="H18554">
        <v>84</v>
      </c>
      <c r="I18554">
        <v>3953.57</v>
      </c>
      <c r="J18554">
        <v>1000</v>
      </c>
      <c r="K18554">
        <v>0</v>
      </c>
      <c r="L18554">
        <v>50000</v>
      </c>
      <c r="M18554">
        <v>121</v>
      </c>
      <c r="N18554">
        <v>15743.8</v>
      </c>
      <c r="O18554">
        <v>5000</v>
      </c>
      <c r="P18554">
        <v>0</v>
      </c>
      <c r="Q18554">
        <v>230000</v>
      </c>
      <c r="R18554">
        <v>108</v>
      </c>
      <c r="S18554">
        <v>11746.3</v>
      </c>
      <c r="T18554">
        <v>6000</v>
      </c>
      <c r="U18554">
        <v>0</v>
      </c>
      <c r="V18554">
        <v>100000</v>
      </c>
      <c r="W18554">
        <v>91</v>
      </c>
      <c r="X18554">
        <v>10990.11</v>
      </c>
      <c r="Y18554">
        <v>1000</v>
      </c>
      <c r="Z18554">
        <v>0</v>
      </c>
      <c r="AA18554">
        <v>90000</v>
      </c>
      <c r="AB18554">
        <v>79</v>
      </c>
      <c r="AC18554">
        <v>7693.42</v>
      </c>
      <c r="AD18554">
        <v>0</v>
      </c>
      <c r="AE18554">
        <v>0</v>
      </c>
      <c r="AF18554">
        <v>100000</v>
      </c>
      <c r="AG18554">
        <v>82</v>
      </c>
      <c r="AH18554">
        <v>11164.63</v>
      </c>
      <c r="AI18554">
        <v>500</v>
      </c>
      <c r="AJ18554">
        <v>0</v>
      </c>
      <c r="AK18554">
        <v>100000</v>
      </c>
      <c r="AL18554">
        <v>58</v>
      </c>
      <c r="AM18554">
        <v>12568.97</v>
      </c>
      <c r="AN18554">
        <v>0</v>
      </c>
      <c r="AO18554">
        <v>0</v>
      </c>
      <c r="AP18554">
        <v>340000</v>
      </c>
      <c r="AQ18554">
        <v>85</v>
      </c>
      <c r="AR18554">
        <v>9896.4699999999993</v>
      </c>
      <c r="AS18554">
        <v>0</v>
      </c>
      <c r="AT18554">
        <v>0</v>
      </c>
      <c r="AU18554">
        <v>100000</v>
      </c>
    </row>
    <row r="18555" spans="1:47" x14ac:dyDescent="0.35">
      <c r="A18555" t="s">
        <v>21</v>
      </c>
      <c r="B18555" t="s">
        <v>339</v>
      </c>
      <c r="C18555">
        <v>3</v>
      </c>
      <c r="D18555">
        <v>10000</v>
      </c>
      <c r="E18555">
        <v>0</v>
      </c>
      <c r="F18555">
        <v>0</v>
      </c>
      <c r="G18555">
        <v>30000</v>
      </c>
      <c r="H18555">
        <v>3</v>
      </c>
      <c r="I18555">
        <v>0</v>
      </c>
      <c r="J18555">
        <v>0</v>
      </c>
      <c r="K18555">
        <v>0</v>
      </c>
      <c r="L18555">
        <v>0</v>
      </c>
      <c r="M18555">
        <v>6</v>
      </c>
      <c r="N18555">
        <v>2150</v>
      </c>
      <c r="O18555">
        <v>2000</v>
      </c>
      <c r="P18555">
        <v>700</v>
      </c>
      <c r="Q18555">
        <v>5000</v>
      </c>
      <c r="R18555">
        <v>3</v>
      </c>
      <c r="S18555">
        <v>6666.67</v>
      </c>
      <c r="T18555">
        <v>10000</v>
      </c>
      <c r="U18555">
        <v>0</v>
      </c>
      <c r="V18555">
        <v>10000</v>
      </c>
      <c r="W18555">
        <v>5</v>
      </c>
      <c r="X18555">
        <v>45020</v>
      </c>
      <c r="Y18555">
        <v>100</v>
      </c>
      <c r="Z18555">
        <v>0</v>
      </c>
      <c r="AA18555">
        <v>200000</v>
      </c>
      <c r="AB18555">
        <v>2</v>
      </c>
      <c r="AC18555">
        <v>0</v>
      </c>
      <c r="AD18555">
        <v>0</v>
      </c>
      <c r="AE18555">
        <v>0</v>
      </c>
      <c r="AF18555">
        <v>0</v>
      </c>
      <c r="AG18555">
        <v>2</v>
      </c>
      <c r="AH18555">
        <v>20000</v>
      </c>
      <c r="AI18555">
        <v>0</v>
      </c>
      <c r="AJ18555">
        <v>0</v>
      </c>
      <c r="AK18555">
        <v>40000</v>
      </c>
      <c r="AL18555">
        <v>3</v>
      </c>
      <c r="AM18555">
        <v>6666.67</v>
      </c>
      <c r="AN18555">
        <v>0</v>
      </c>
      <c r="AO18555">
        <v>0</v>
      </c>
      <c r="AP18555">
        <v>20000</v>
      </c>
      <c r="AQ18555">
        <v>2</v>
      </c>
      <c r="AR18555">
        <v>0</v>
      </c>
      <c r="AS18555">
        <v>0</v>
      </c>
      <c r="AT18555">
        <v>0</v>
      </c>
      <c r="AU18555">
        <v>0</v>
      </c>
    </row>
    <row r="18556" spans="1:47" x14ac:dyDescent="0.35">
      <c r="A18556" t="s">
        <v>22</v>
      </c>
      <c r="B18556" t="s">
        <v>1126</v>
      </c>
      <c r="C18556">
        <v>44</v>
      </c>
      <c r="D18556">
        <v>6278.61</v>
      </c>
      <c r="E18556">
        <v>0</v>
      </c>
      <c r="F18556">
        <v>0</v>
      </c>
      <c r="G18556">
        <v>50000</v>
      </c>
      <c r="H18556">
        <v>47</v>
      </c>
      <c r="I18556">
        <v>1956.87</v>
      </c>
      <c r="J18556">
        <v>0</v>
      </c>
      <c r="K18556">
        <v>0</v>
      </c>
      <c r="L18556">
        <v>40000</v>
      </c>
      <c r="M18556">
        <v>73</v>
      </c>
      <c r="N18556">
        <v>10661.47</v>
      </c>
      <c r="O18556">
        <v>6000</v>
      </c>
      <c r="P18556">
        <v>300</v>
      </c>
      <c r="Q18556">
        <v>100000</v>
      </c>
      <c r="R18556">
        <v>59</v>
      </c>
      <c r="S18556">
        <v>4103.8999999999996</v>
      </c>
      <c r="T18556">
        <v>2000</v>
      </c>
      <c r="U18556">
        <v>0</v>
      </c>
      <c r="V18556">
        <v>30000</v>
      </c>
      <c r="W18556">
        <v>48</v>
      </c>
      <c r="X18556">
        <v>2058.98</v>
      </c>
      <c r="Y18556">
        <v>0</v>
      </c>
      <c r="Z18556">
        <v>0</v>
      </c>
      <c r="AA18556">
        <v>25000</v>
      </c>
      <c r="AB18556">
        <v>46</v>
      </c>
      <c r="AC18556">
        <v>3080.59</v>
      </c>
      <c r="AD18556">
        <v>0</v>
      </c>
      <c r="AE18556">
        <v>0</v>
      </c>
      <c r="AF18556">
        <v>36000</v>
      </c>
      <c r="AG18556">
        <v>45</v>
      </c>
      <c r="AH18556">
        <v>1648.03</v>
      </c>
      <c r="AI18556">
        <v>0</v>
      </c>
      <c r="AJ18556">
        <v>0</v>
      </c>
      <c r="AK18556">
        <v>10000</v>
      </c>
      <c r="AL18556">
        <v>36</v>
      </c>
      <c r="AM18556">
        <v>1214.1300000000001</v>
      </c>
      <c r="AN18556">
        <v>0</v>
      </c>
      <c r="AO18556">
        <v>0</v>
      </c>
      <c r="AP18556">
        <v>40000</v>
      </c>
      <c r="AQ18556">
        <v>44</v>
      </c>
      <c r="AR18556">
        <v>5482.79</v>
      </c>
      <c r="AS18556">
        <v>0</v>
      </c>
      <c r="AT18556">
        <v>0</v>
      </c>
      <c r="AU18556">
        <v>100000</v>
      </c>
    </row>
    <row r="18557" spans="1:47" x14ac:dyDescent="0.35">
      <c r="A18557" t="s">
        <v>22</v>
      </c>
      <c r="B18557" t="s">
        <v>1127</v>
      </c>
      <c r="C18557">
        <v>63</v>
      </c>
      <c r="D18557">
        <v>29191.7</v>
      </c>
      <c r="E18557">
        <v>550</v>
      </c>
      <c r="F18557">
        <v>0</v>
      </c>
      <c r="G18557">
        <v>1000000</v>
      </c>
      <c r="H18557">
        <v>58</v>
      </c>
      <c r="I18557">
        <v>1776.71</v>
      </c>
      <c r="J18557">
        <v>0</v>
      </c>
      <c r="K18557">
        <v>0</v>
      </c>
      <c r="L18557">
        <v>12000</v>
      </c>
      <c r="M18557">
        <v>91</v>
      </c>
      <c r="N18557">
        <v>9562.2000000000007</v>
      </c>
      <c r="O18557">
        <v>5000</v>
      </c>
      <c r="P18557">
        <v>0</v>
      </c>
      <c r="Q18557">
        <v>61200</v>
      </c>
      <c r="R18557">
        <v>72</v>
      </c>
      <c r="S18557">
        <v>6417.78</v>
      </c>
      <c r="T18557">
        <v>5000</v>
      </c>
      <c r="U18557">
        <v>0</v>
      </c>
      <c r="V18557">
        <v>100000</v>
      </c>
      <c r="W18557">
        <v>56</v>
      </c>
      <c r="X18557">
        <v>6197.21</v>
      </c>
      <c r="Y18557">
        <v>600</v>
      </c>
      <c r="Z18557">
        <v>0</v>
      </c>
      <c r="AA18557">
        <v>60000</v>
      </c>
      <c r="AB18557">
        <v>64</v>
      </c>
      <c r="AC18557">
        <v>8231.98</v>
      </c>
      <c r="AD18557">
        <v>0</v>
      </c>
      <c r="AE18557">
        <v>0</v>
      </c>
      <c r="AF18557">
        <v>100000</v>
      </c>
      <c r="AG18557">
        <v>62</v>
      </c>
      <c r="AH18557">
        <v>2441.15</v>
      </c>
      <c r="AI18557">
        <v>0</v>
      </c>
      <c r="AJ18557">
        <v>0</v>
      </c>
      <c r="AK18557">
        <v>30000</v>
      </c>
      <c r="AL18557">
        <v>60</v>
      </c>
      <c r="AM18557">
        <v>8799.48</v>
      </c>
      <c r="AN18557">
        <v>0</v>
      </c>
      <c r="AO18557">
        <v>0</v>
      </c>
      <c r="AP18557">
        <v>100000</v>
      </c>
      <c r="AQ18557">
        <v>55</v>
      </c>
      <c r="AR18557">
        <v>6732.73</v>
      </c>
      <c r="AS18557">
        <v>0</v>
      </c>
      <c r="AT18557">
        <v>0</v>
      </c>
      <c r="AU18557">
        <v>92000</v>
      </c>
    </row>
    <row r="18558" spans="1:47" x14ac:dyDescent="0.35">
      <c r="A18558" t="s">
        <v>22</v>
      </c>
      <c r="B18558" t="s">
        <v>339</v>
      </c>
      <c r="C18558">
        <v>5</v>
      </c>
      <c r="D18558">
        <v>16203.96</v>
      </c>
      <c r="E18558">
        <v>15000</v>
      </c>
      <c r="F18558">
        <v>0</v>
      </c>
      <c r="G18558">
        <v>60000</v>
      </c>
      <c r="H18558">
        <v>2</v>
      </c>
      <c r="I18558">
        <v>1084.3900000000001</v>
      </c>
      <c r="J18558">
        <v>1500</v>
      </c>
      <c r="K18558">
        <v>1000</v>
      </c>
      <c r="L18558">
        <v>1500</v>
      </c>
      <c r="M18558">
        <v>8</v>
      </c>
      <c r="N18558">
        <v>3337.67</v>
      </c>
      <c r="O18558">
        <v>3000</v>
      </c>
      <c r="P18558">
        <v>300</v>
      </c>
      <c r="Q18558">
        <v>12000</v>
      </c>
      <c r="R18558">
        <v>1</v>
      </c>
      <c r="S18558">
        <v>5000</v>
      </c>
      <c r="T18558">
        <v>5000</v>
      </c>
      <c r="U18558">
        <v>5000</v>
      </c>
      <c r="V18558">
        <v>5000</v>
      </c>
      <c r="W18558">
        <v>5</v>
      </c>
      <c r="X18558">
        <v>3454.36</v>
      </c>
      <c r="Y18558">
        <v>500</v>
      </c>
      <c r="Z18558">
        <v>0</v>
      </c>
      <c r="AA18558">
        <v>32000</v>
      </c>
      <c r="AB18558">
        <v>1</v>
      </c>
      <c r="AC18558">
        <v>0</v>
      </c>
      <c r="AD18558">
        <v>0</v>
      </c>
      <c r="AE18558">
        <v>0</v>
      </c>
      <c r="AF18558">
        <v>0</v>
      </c>
      <c r="AG18558">
        <v>1</v>
      </c>
      <c r="AH18558">
        <v>0</v>
      </c>
      <c r="AI18558">
        <v>0</v>
      </c>
      <c r="AJ18558">
        <v>0</v>
      </c>
      <c r="AK18558">
        <v>0</v>
      </c>
      <c r="AL18558">
        <v>2</v>
      </c>
      <c r="AM18558">
        <v>7467.48</v>
      </c>
      <c r="AN18558">
        <v>60000</v>
      </c>
      <c r="AO18558">
        <v>0</v>
      </c>
      <c r="AP18558">
        <v>60000</v>
      </c>
    </row>
    <row r="18559" spans="1:47" x14ac:dyDescent="0.35">
      <c r="A18559" t="s">
        <v>23</v>
      </c>
      <c r="B18559" t="s">
        <v>1126</v>
      </c>
      <c r="C18559">
        <v>63</v>
      </c>
      <c r="D18559">
        <v>12014.5</v>
      </c>
      <c r="E18559">
        <v>0</v>
      </c>
      <c r="F18559">
        <v>0</v>
      </c>
      <c r="G18559">
        <v>230000</v>
      </c>
      <c r="H18559">
        <v>55</v>
      </c>
      <c r="I18559">
        <v>1935.7</v>
      </c>
      <c r="J18559">
        <v>0</v>
      </c>
      <c r="K18559">
        <v>0</v>
      </c>
      <c r="L18559">
        <v>22000</v>
      </c>
      <c r="M18559">
        <v>90</v>
      </c>
      <c r="N18559">
        <v>13001.85</v>
      </c>
      <c r="O18559">
        <v>7000</v>
      </c>
      <c r="P18559">
        <v>0</v>
      </c>
      <c r="Q18559">
        <v>100000</v>
      </c>
      <c r="R18559">
        <v>65</v>
      </c>
      <c r="S18559">
        <v>3572.27</v>
      </c>
      <c r="T18559">
        <v>800</v>
      </c>
      <c r="U18559">
        <v>0</v>
      </c>
      <c r="V18559">
        <v>30000</v>
      </c>
      <c r="W18559">
        <v>59</v>
      </c>
      <c r="X18559">
        <v>1419.21</v>
      </c>
      <c r="Y18559">
        <v>0</v>
      </c>
      <c r="Z18559">
        <v>0</v>
      </c>
      <c r="AA18559">
        <v>30000</v>
      </c>
      <c r="AB18559">
        <v>61</v>
      </c>
      <c r="AC18559">
        <v>4337.96</v>
      </c>
      <c r="AD18559">
        <v>0</v>
      </c>
      <c r="AE18559">
        <v>0</v>
      </c>
      <c r="AF18559">
        <v>36000</v>
      </c>
      <c r="AG18559">
        <v>51</v>
      </c>
      <c r="AH18559">
        <v>3574.27</v>
      </c>
      <c r="AI18559">
        <v>0</v>
      </c>
      <c r="AJ18559">
        <v>0</v>
      </c>
      <c r="AK18559">
        <v>40000</v>
      </c>
      <c r="AL18559">
        <v>53</v>
      </c>
      <c r="AM18559">
        <v>2189.35</v>
      </c>
      <c r="AN18559">
        <v>0</v>
      </c>
      <c r="AO18559">
        <v>0</v>
      </c>
      <c r="AP18559">
        <v>35000</v>
      </c>
      <c r="AQ18559">
        <v>55</v>
      </c>
      <c r="AR18559">
        <v>5128.91</v>
      </c>
      <c r="AS18559">
        <v>0</v>
      </c>
      <c r="AT18559">
        <v>0</v>
      </c>
      <c r="AU18559">
        <v>60000</v>
      </c>
    </row>
    <row r="18560" spans="1:47" x14ac:dyDescent="0.35">
      <c r="A18560" t="s">
        <v>23</v>
      </c>
      <c r="B18560" t="s">
        <v>1127</v>
      </c>
      <c r="C18560">
        <v>53</v>
      </c>
      <c r="D18560">
        <v>4547.51</v>
      </c>
      <c r="E18560">
        <v>500</v>
      </c>
      <c r="F18560">
        <v>0</v>
      </c>
      <c r="G18560">
        <v>100000</v>
      </c>
      <c r="H18560">
        <v>56</v>
      </c>
      <c r="I18560">
        <v>1204.81</v>
      </c>
      <c r="J18560">
        <v>0</v>
      </c>
      <c r="K18560">
        <v>0</v>
      </c>
      <c r="L18560">
        <v>35000</v>
      </c>
      <c r="M18560">
        <v>75</v>
      </c>
      <c r="N18560">
        <v>6361.16</v>
      </c>
      <c r="O18560">
        <v>4000</v>
      </c>
      <c r="P18560">
        <v>0</v>
      </c>
      <c r="Q18560">
        <v>50000</v>
      </c>
      <c r="R18560">
        <v>66</v>
      </c>
      <c r="S18560">
        <v>3540.98</v>
      </c>
      <c r="T18560">
        <v>1800</v>
      </c>
      <c r="U18560">
        <v>0</v>
      </c>
      <c r="V18560">
        <v>50000</v>
      </c>
      <c r="W18560">
        <v>53</v>
      </c>
      <c r="X18560">
        <v>1860.43</v>
      </c>
      <c r="Y18560">
        <v>0</v>
      </c>
      <c r="Z18560">
        <v>0</v>
      </c>
      <c r="AA18560">
        <v>17880</v>
      </c>
      <c r="AB18560">
        <v>54</v>
      </c>
      <c r="AC18560">
        <v>4224.1499999999996</v>
      </c>
      <c r="AD18560">
        <v>0</v>
      </c>
      <c r="AE18560">
        <v>0</v>
      </c>
      <c r="AF18560">
        <v>66000</v>
      </c>
      <c r="AG18560">
        <v>58</v>
      </c>
      <c r="AH18560">
        <v>2417.4499999999998</v>
      </c>
      <c r="AI18560">
        <v>0</v>
      </c>
      <c r="AJ18560">
        <v>0</v>
      </c>
      <c r="AK18560">
        <v>25000</v>
      </c>
      <c r="AL18560">
        <v>52</v>
      </c>
      <c r="AM18560">
        <v>4739.8599999999997</v>
      </c>
      <c r="AN18560">
        <v>0</v>
      </c>
      <c r="AO18560">
        <v>0</v>
      </c>
      <c r="AP18560">
        <v>70000</v>
      </c>
      <c r="AQ18560">
        <v>51</v>
      </c>
      <c r="AR18560">
        <v>5194.71</v>
      </c>
      <c r="AS18560">
        <v>0</v>
      </c>
      <c r="AT18560">
        <v>0</v>
      </c>
      <c r="AU18560">
        <v>40000</v>
      </c>
    </row>
    <row r="18561" spans="1:47" x14ac:dyDescent="0.35">
      <c r="A18561" t="s">
        <v>23</v>
      </c>
      <c r="B18561" t="s">
        <v>339</v>
      </c>
      <c r="C18561">
        <v>3</v>
      </c>
      <c r="D18561">
        <v>726.75</v>
      </c>
      <c r="E18561">
        <v>400</v>
      </c>
      <c r="F18561">
        <v>0</v>
      </c>
      <c r="G18561">
        <v>5000</v>
      </c>
      <c r="H18561">
        <v>2</v>
      </c>
      <c r="I18561">
        <v>0</v>
      </c>
      <c r="J18561">
        <v>0</v>
      </c>
      <c r="K18561">
        <v>0</v>
      </c>
      <c r="L18561">
        <v>0</v>
      </c>
      <c r="M18561">
        <v>12</v>
      </c>
      <c r="N18561">
        <v>4130.1899999999996</v>
      </c>
      <c r="O18561">
        <v>1000</v>
      </c>
      <c r="P18561">
        <v>220</v>
      </c>
      <c r="Q18561">
        <v>15000</v>
      </c>
      <c r="R18561">
        <v>4</v>
      </c>
      <c r="S18561">
        <v>9894</v>
      </c>
      <c r="T18561">
        <v>2000</v>
      </c>
      <c r="U18561">
        <v>1000</v>
      </c>
      <c r="V18561">
        <v>30000</v>
      </c>
      <c r="W18561">
        <v>4</v>
      </c>
      <c r="X18561">
        <v>448.12</v>
      </c>
      <c r="Y18561">
        <v>0</v>
      </c>
      <c r="Z18561">
        <v>0</v>
      </c>
      <c r="AA18561">
        <v>2600</v>
      </c>
      <c r="AB18561">
        <v>3</v>
      </c>
      <c r="AC18561">
        <v>1142.92</v>
      </c>
      <c r="AD18561">
        <v>0</v>
      </c>
      <c r="AE18561">
        <v>0</v>
      </c>
      <c r="AF18561">
        <v>3500</v>
      </c>
      <c r="AG18561">
        <v>3</v>
      </c>
      <c r="AH18561">
        <v>1306.2</v>
      </c>
      <c r="AI18561">
        <v>0</v>
      </c>
      <c r="AJ18561">
        <v>0</v>
      </c>
      <c r="AK18561">
        <v>4000</v>
      </c>
      <c r="AL18561">
        <v>1</v>
      </c>
      <c r="AM18561">
        <v>0</v>
      </c>
      <c r="AN18561">
        <v>0</v>
      </c>
      <c r="AO18561">
        <v>0</v>
      </c>
      <c r="AP18561">
        <v>0</v>
      </c>
      <c r="AQ18561">
        <v>2</v>
      </c>
      <c r="AR18561">
        <v>0</v>
      </c>
      <c r="AS18561">
        <v>0</v>
      </c>
      <c r="AT18561">
        <v>0</v>
      </c>
      <c r="AU18561">
        <v>0</v>
      </c>
    </row>
    <row r="18562" spans="1:47" x14ac:dyDescent="0.35">
      <c r="A18562" t="s">
        <v>24</v>
      </c>
      <c r="B18562" t="s">
        <v>1126</v>
      </c>
      <c r="C18562">
        <v>50</v>
      </c>
      <c r="D18562">
        <v>3621.16</v>
      </c>
      <c r="E18562">
        <v>0</v>
      </c>
      <c r="F18562">
        <v>0</v>
      </c>
      <c r="G18562">
        <v>100000</v>
      </c>
      <c r="H18562">
        <v>46</v>
      </c>
      <c r="I18562">
        <v>1000.37</v>
      </c>
      <c r="J18562">
        <v>0</v>
      </c>
      <c r="K18562">
        <v>0</v>
      </c>
      <c r="L18562">
        <v>20000</v>
      </c>
      <c r="M18562">
        <v>72</v>
      </c>
      <c r="N18562">
        <v>10825.01</v>
      </c>
      <c r="O18562">
        <v>6000</v>
      </c>
      <c r="P18562">
        <v>500</v>
      </c>
      <c r="Q18562">
        <v>70000</v>
      </c>
      <c r="R18562">
        <v>55</v>
      </c>
      <c r="S18562">
        <v>3851.07</v>
      </c>
      <c r="T18562">
        <v>1000</v>
      </c>
      <c r="U18562">
        <v>0</v>
      </c>
      <c r="V18562">
        <v>30000</v>
      </c>
      <c r="W18562">
        <v>54</v>
      </c>
      <c r="X18562">
        <v>3525.1</v>
      </c>
      <c r="Y18562">
        <v>0</v>
      </c>
      <c r="Z18562">
        <v>0</v>
      </c>
      <c r="AA18562">
        <v>30000</v>
      </c>
      <c r="AB18562">
        <v>55</v>
      </c>
      <c r="AC18562">
        <v>4403.42</v>
      </c>
      <c r="AD18562">
        <v>0</v>
      </c>
      <c r="AE18562">
        <v>0</v>
      </c>
      <c r="AF18562">
        <v>48000</v>
      </c>
      <c r="AG18562">
        <v>50</v>
      </c>
      <c r="AH18562">
        <v>4421.33</v>
      </c>
      <c r="AI18562">
        <v>0</v>
      </c>
      <c r="AJ18562">
        <v>0</v>
      </c>
      <c r="AK18562">
        <v>100000</v>
      </c>
      <c r="AL18562">
        <v>44</v>
      </c>
      <c r="AM18562">
        <v>1709.4</v>
      </c>
      <c r="AN18562">
        <v>0</v>
      </c>
      <c r="AO18562">
        <v>0</v>
      </c>
      <c r="AP18562">
        <v>100000</v>
      </c>
      <c r="AQ18562">
        <v>48</v>
      </c>
      <c r="AR18562">
        <v>6733.13</v>
      </c>
      <c r="AS18562">
        <v>400</v>
      </c>
      <c r="AT18562">
        <v>0</v>
      </c>
      <c r="AU18562">
        <v>100000</v>
      </c>
    </row>
    <row r="18563" spans="1:47" x14ac:dyDescent="0.35">
      <c r="A18563" t="s">
        <v>24</v>
      </c>
      <c r="B18563" t="s">
        <v>1127</v>
      </c>
      <c r="C18563">
        <v>72</v>
      </c>
      <c r="D18563">
        <v>13428.12</v>
      </c>
      <c r="E18563">
        <v>0</v>
      </c>
      <c r="F18563">
        <v>0</v>
      </c>
      <c r="G18563">
        <v>300000</v>
      </c>
      <c r="H18563">
        <v>78</v>
      </c>
      <c r="I18563">
        <v>3284.58</v>
      </c>
      <c r="J18563">
        <v>500</v>
      </c>
      <c r="K18563">
        <v>0</v>
      </c>
      <c r="L18563">
        <v>68000</v>
      </c>
      <c r="M18563">
        <v>98</v>
      </c>
      <c r="N18563">
        <v>9366.56</v>
      </c>
      <c r="O18563">
        <v>5000</v>
      </c>
      <c r="P18563">
        <v>0</v>
      </c>
      <c r="Q18563">
        <v>200000</v>
      </c>
      <c r="R18563">
        <v>95</v>
      </c>
      <c r="S18563">
        <v>7394.14</v>
      </c>
      <c r="T18563">
        <v>5000</v>
      </c>
      <c r="U18563">
        <v>0</v>
      </c>
      <c r="V18563">
        <v>60000</v>
      </c>
      <c r="W18563">
        <v>70</v>
      </c>
      <c r="X18563">
        <v>8091.33</v>
      </c>
      <c r="Y18563">
        <v>2000</v>
      </c>
      <c r="Z18563">
        <v>0</v>
      </c>
      <c r="AA18563">
        <v>51000</v>
      </c>
      <c r="AB18563">
        <v>63</v>
      </c>
      <c r="AC18563">
        <v>10312.89</v>
      </c>
      <c r="AD18563">
        <v>0</v>
      </c>
      <c r="AE18563">
        <v>0</v>
      </c>
      <c r="AF18563">
        <v>120000</v>
      </c>
      <c r="AG18563">
        <v>58</v>
      </c>
      <c r="AH18563">
        <v>12151.52</v>
      </c>
      <c r="AI18563">
        <v>0</v>
      </c>
      <c r="AJ18563">
        <v>0</v>
      </c>
      <c r="AK18563">
        <v>500000</v>
      </c>
      <c r="AL18563">
        <v>51</v>
      </c>
      <c r="AM18563">
        <v>23673.58</v>
      </c>
      <c r="AN18563">
        <v>0</v>
      </c>
      <c r="AO18563">
        <v>0</v>
      </c>
      <c r="AP18563">
        <v>240000</v>
      </c>
      <c r="AQ18563">
        <v>66</v>
      </c>
      <c r="AR18563">
        <v>8645.15</v>
      </c>
      <c r="AS18563">
        <v>1000</v>
      </c>
      <c r="AT18563">
        <v>0</v>
      </c>
      <c r="AU18563">
        <v>100000</v>
      </c>
    </row>
    <row r="18564" spans="1:47" x14ac:dyDescent="0.35">
      <c r="A18564" t="s">
        <v>25</v>
      </c>
      <c r="B18564" t="s">
        <v>1126</v>
      </c>
      <c r="C18564">
        <v>46</v>
      </c>
      <c r="D18564">
        <v>4777.0200000000004</v>
      </c>
      <c r="E18564">
        <v>0</v>
      </c>
      <c r="F18564">
        <v>0</v>
      </c>
      <c r="G18564">
        <v>70000</v>
      </c>
      <c r="H18564">
        <v>43</v>
      </c>
      <c r="I18564">
        <v>977.43</v>
      </c>
      <c r="J18564">
        <v>0</v>
      </c>
      <c r="K18564">
        <v>0</v>
      </c>
      <c r="L18564">
        <v>12000</v>
      </c>
      <c r="M18564">
        <v>72</v>
      </c>
      <c r="N18564">
        <v>13410.15</v>
      </c>
      <c r="O18564">
        <v>5000</v>
      </c>
      <c r="P18564">
        <v>500</v>
      </c>
      <c r="Q18564">
        <v>100000</v>
      </c>
      <c r="R18564">
        <v>47</v>
      </c>
      <c r="S18564">
        <v>5497.32</v>
      </c>
      <c r="T18564">
        <v>3000</v>
      </c>
      <c r="U18564">
        <v>0</v>
      </c>
      <c r="V18564">
        <v>50000</v>
      </c>
      <c r="W18564">
        <v>44</v>
      </c>
      <c r="X18564">
        <v>3528.97</v>
      </c>
      <c r="Y18564">
        <v>0</v>
      </c>
      <c r="Z18564">
        <v>0</v>
      </c>
      <c r="AA18564">
        <v>45000</v>
      </c>
      <c r="AB18564">
        <v>40</v>
      </c>
      <c r="AC18564">
        <v>3532.32</v>
      </c>
      <c r="AD18564">
        <v>0</v>
      </c>
      <c r="AE18564">
        <v>0</v>
      </c>
      <c r="AF18564">
        <v>50000</v>
      </c>
      <c r="AG18564">
        <v>44</v>
      </c>
      <c r="AH18564">
        <v>1933.82</v>
      </c>
      <c r="AI18564">
        <v>0</v>
      </c>
      <c r="AJ18564">
        <v>0</v>
      </c>
      <c r="AK18564">
        <v>30000</v>
      </c>
      <c r="AL18564">
        <v>38</v>
      </c>
      <c r="AM18564">
        <v>561.54999999999995</v>
      </c>
      <c r="AN18564">
        <v>0</v>
      </c>
      <c r="AO18564">
        <v>0</v>
      </c>
      <c r="AP18564">
        <v>20000</v>
      </c>
      <c r="AQ18564">
        <v>43</v>
      </c>
      <c r="AR18564">
        <v>3973.33</v>
      </c>
      <c r="AS18564">
        <v>0</v>
      </c>
      <c r="AT18564">
        <v>0</v>
      </c>
      <c r="AU18564">
        <v>80000</v>
      </c>
    </row>
    <row r="18565" spans="1:47" x14ac:dyDescent="0.35">
      <c r="A18565" t="s">
        <v>25</v>
      </c>
      <c r="B18565" t="s">
        <v>1127</v>
      </c>
      <c r="C18565">
        <v>67</v>
      </c>
      <c r="D18565">
        <v>7602.74</v>
      </c>
      <c r="E18565">
        <v>0</v>
      </c>
      <c r="F18565">
        <v>0</v>
      </c>
      <c r="G18565">
        <v>100000</v>
      </c>
      <c r="H18565">
        <v>67</v>
      </c>
      <c r="I18565">
        <v>1577.11</v>
      </c>
      <c r="J18565">
        <v>0</v>
      </c>
      <c r="K18565">
        <v>0</v>
      </c>
      <c r="L18565">
        <v>30000</v>
      </c>
      <c r="M18565">
        <v>92</v>
      </c>
      <c r="N18565">
        <v>9149.69</v>
      </c>
      <c r="O18565">
        <v>5000</v>
      </c>
      <c r="P18565">
        <v>0</v>
      </c>
      <c r="Q18565">
        <v>180000</v>
      </c>
      <c r="R18565">
        <v>82</v>
      </c>
      <c r="S18565">
        <v>5647.27</v>
      </c>
      <c r="T18565">
        <v>5000</v>
      </c>
      <c r="U18565">
        <v>0</v>
      </c>
      <c r="V18565">
        <v>50000</v>
      </c>
      <c r="W18565">
        <v>68</v>
      </c>
      <c r="X18565">
        <v>2848.45</v>
      </c>
      <c r="Y18565">
        <v>300</v>
      </c>
      <c r="Z18565">
        <v>0</v>
      </c>
      <c r="AA18565">
        <v>23500</v>
      </c>
      <c r="AB18565">
        <v>72</v>
      </c>
      <c r="AC18565">
        <v>4354.5600000000004</v>
      </c>
      <c r="AD18565">
        <v>0</v>
      </c>
      <c r="AE18565">
        <v>0</v>
      </c>
      <c r="AF18565">
        <v>50000</v>
      </c>
      <c r="AG18565">
        <v>66</v>
      </c>
      <c r="AH18565">
        <v>5682.06</v>
      </c>
      <c r="AI18565">
        <v>0</v>
      </c>
      <c r="AJ18565">
        <v>0</v>
      </c>
      <c r="AK18565">
        <v>90000</v>
      </c>
      <c r="AL18565">
        <v>57</v>
      </c>
      <c r="AM18565">
        <v>7421.12</v>
      </c>
      <c r="AN18565">
        <v>0</v>
      </c>
      <c r="AO18565">
        <v>0</v>
      </c>
      <c r="AP18565">
        <v>80000</v>
      </c>
      <c r="AQ18565">
        <v>65</v>
      </c>
      <c r="AR18565">
        <v>6456.35</v>
      </c>
      <c r="AS18565">
        <v>0</v>
      </c>
      <c r="AT18565">
        <v>0</v>
      </c>
      <c r="AU18565">
        <v>100000</v>
      </c>
    </row>
    <row r="18566" spans="1:47" x14ac:dyDescent="0.35">
      <c r="A18566" t="s">
        <v>25</v>
      </c>
      <c r="B18566" t="s">
        <v>339</v>
      </c>
      <c r="C18566">
        <v>2</v>
      </c>
      <c r="D18566">
        <v>0</v>
      </c>
      <c r="E18566">
        <v>0</v>
      </c>
      <c r="F18566">
        <v>0</v>
      </c>
      <c r="G18566">
        <v>0</v>
      </c>
      <c r="H18566">
        <v>3</v>
      </c>
      <c r="I18566">
        <v>157.56</v>
      </c>
      <c r="J18566">
        <v>0</v>
      </c>
      <c r="K18566">
        <v>0</v>
      </c>
      <c r="L18566">
        <v>1500</v>
      </c>
      <c r="M18566">
        <v>5</v>
      </c>
      <c r="N18566">
        <v>11623.17</v>
      </c>
      <c r="O18566">
        <v>5000</v>
      </c>
      <c r="P18566">
        <v>1500</v>
      </c>
      <c r="Q18566">
        <v>30000</v>
      </c>
      <c r="R18566">
        <v>3</v>
      </c>
      <c r="S18566">
        <v>6415.94</v>
      </c>
      <c r="T18566">
        <v>5000</v>
      </c>
      <c r="U18566">
        <v>0</v>
      </c>
      <c r="V18566">
        <v>35000</v>
      </c>
      <c r="W18566">
        <v>2</v>
      </c>
      <c r="X18566">
        <v>3178.27</v>
      </c>
      <c r="Y18566">
        <v>15000</v>
      </c>
      <c r="Z18566">
        <v>0</v>
      </c>
      <c r="AA18566">
        <v>15000</v>
      </c>
      <c r="AB18566">
        <v>3</v>
      </c>
      <c r="AC18566">
        <v>2412.5300000000002</v>
      </c>
      <c r="AD18566">
        <v>3000</v>
      </c>
      <c r="AE18566">
        <v>0</v>
      </c>
      <c r="AF18566">
        <v>5000</v>
      </c>
      <c r="AG18566">
        <v>1</v>
      </c>
      <c r="AH18566">
        <v>0</v>
      </c>
      <c r="AI18566">
        <v>0</v>
      </c>
      <c r="AJ18566">
        <v>0</v>
      </c>
      <c r="AK18566">
        <v>0</v>
      </c>
      <c r="AL18566">
        <v>4</v>
      </c>
      <c r="AM18566">
        <v>2818.4</v>
      </c>
      <c r="AN18566">
        <v>0</v>
      </c>
      <c r="AO18566">
        <v>0</v>
      </c>
      <c r="AP18566">
        <v>7000</v>
      </c>
      <c r="AQ18566">
        <v>1</v>
      </c>
      <c r="AR18566">
        <v>7000</v>
      </c>
      <c r="AS18566">
        <v>7000</v>
      </c>
      <c r="AT18566">
        <v>7000</v>
      </c>
      <c r="AU18566">
        <v>7000</v>
      </c>
    </row>
    <row r="18567" spans="1:47" x14ac:dyDescent="0.35">
      <c r="A18567" t="s">
        <v>26</v>
      </c>
      <c r="B18567" t="s">
        <v>1126</v>
      </c>
      <c r="C18567">
        <v>63</v>
      </c>
      <c r="D18567">
        <v>11246.11</v>
      </c>
      <c r="E18567">
        <v>1500</v>
      </c>
      <c r="F18567">
        <v>0</v>
      </c>
      <c r="G18567">
        <v>200000</v>
      </c>
      <c r="H18567">
        <v>57</v>
      </c>
      <c r="I18567">
        <v>2141.71</v>
      </c>
      <c r="J18567">
        <v>0</v>
      </c>
      <c r="K18567">
        <v>0</v>
      </c>
      <c r="L18567">
        <v>40000</v>
      </c>
      <c r="M18567">
        <v>82</v>
      </c>
      <c r="N18567">
        <v>12562.52</v>
      </c>
      <c r="O18567">
        <v>6770</v>
      </c>
      <c r="P18567">
        <v>0</v>
      </c>
      <c r="Q18567">
        <v>100000</v>
      </c>
      <c r="R18567">
        <v>66</v>
      </c>
      <c r="S18567">
        <v>6909.52</v>
      </c>
      <c r="T18567">
        <v>2500</v>
      </c>
      <c r="U18567">
        <v>0</v>
      </c>
      <c r="V18567">
        <v>70000</v>
      </c>
      <c r="W18567">
        <v>58</v>
      </c>
      <c r="X18567">
        <v>2985.8</v>
      </c>
      <c r="Y18567">
        <v>0</v>
      </c>
      <c r="Z18567">
        <v>0</v>
      </c>
      <c r="AA18567">
        <v>30000</v>
      </c>
      <c r="AB18567">
        <v>56</v>
      </c>
      <c r="AC18567">
        <v>10164.620000000001</v>
      </c>
      <c r="AD18567">
        <v>300</v>
      </c>
      <c r="AE18567">
        <v>0</v>
      </c>
      <c r="AF18567">
        <v>90000</v>
      </c>
      <c r="AG18567">
        <v>53</v>
      </c>
      <c r="AH18567">
        <v>4028.04</v>
      </c>
      <c r="AI18567">
        <v>0</v>
      </c>
      <c r="AJ18567">
        <v>0</v>
      </c>
      <c r="AK18567">
        <v>50000</v>
      </c>
      <c r="AL18567">
        <v>51</v>
      </c>
      <c r="AM18567">
        <v>8398.3700000000008</v>
      </c>
      <c r="AN18567">
        <v>0</v>
      </c>
      <c r="AO18567">
        <v>0</v>
      </c>
      <c r="AP18567">
        <v>200000</v>
      </c>
      <c r="AQ18567">
        <v>51</v>
      </c>
      <c r="AR18567">
        <v>2131.7199999999998</v>
      </c>
      <c r="AS18567">
        <v>0</v>
      </c>
      <c r="AT18567">
        <v>0</v>
      </c>
      <c r="AU18567">
        <v>20000</v>
      </c>
    </row>
    <row r="18568" spans="1:47" x14ac:dyDescent="0.35">
      <c r="A18568" t="s">
        <v>26</v>
      </c>
      <c r="B18568" t="s">
        <v>1127</v>
      </c>
      <c r="C18568">
        <v>59</v>
      </c>
      <c r="D18568">
        <v>8708.56</v>
      </c>
      <c r="E18568">
        <v>400</v>
      </c>
      <c r="F18568">
        <v>0</v>
      </c>
      <c r="G18568">
        <v>100000</v>
      </c>
      <c r="H18568">
        <v>62</v>
      </c>
      <c r="I18568">
        <v>3460.12</v>
      </c>
      <c r="J18568">
        <v>500</v>
      </c>
      <c r="K18568">
        <v>0</v>
      </c>
      <c r="L18568">
        <v>50000</v>
      </c>
      <c r="M18568">
        <v>86</v>
      </c>
      <c r="N18568">
        <v>8441.51</v>
      </c>
      <c r="O18568">
        <v>5000</v>
      </c>
      <c r="P18568">
        <v>0</v>
      </c>
      <c r="Q18568">
        <v>150000</v>
      </c>
      <c r="R18568">
        <v>76</v>
      </c>
      <c r="S18568">
        <v>6602.94</v>
      </c>
      <c r="T18568">
        <v>5000</v>
      </c>
      <c r="U18568">
        <v>0</v>
      </c>
      <c r="V18568">
        <v>40000</v>
      </c>
      <c r="W18568">
        <v>63</v>
      </c>
      <c r="X18568">
        <v>5025.6899999999996</v>
      </c>
      <c r="Y18568">
        <v>1000</v>
      </c>
      <c r="Z18568">
        <v>0</v>
      </c>
      <c r="AA18568">
        <v>36000</v>
      </c>
      <c r="AB18568">
        <v>53</v>
      </c>
      <c r="AC18568">
        <v>2875.87</v>
      </c>
      <c r="AD18568">
        <v>0</v>
      </c>
      <c r="AE18568">
        <v>0</v>
      </c>
      <c r="AF18568">
        <v>20000</v>
      </c>
      <c r="AG18568">
        <v>53</v>
      </c>
      <c r="AH18568">
        <v>5092.3100000000004</v>
      </c>
      <c r="AI18568">
        <v>0</v>
      </c>
      <c r="AJ18568">
        <v>0</v>
      </c>
      <c r="AK18568">
        <v>100000</v>
      </c>
      <c r="AL18568">
        <v>44</v>
      </c>
      <c r="AM18568">
        <v>7887.63</v>
      </c>
      <c r="AN18568">
        <v>0</v>
      </c>
      <c r="AO18568">
        <v>0</v>
      </c>
      <c r="AP18568">
        <v>60000</v>
      </c>
      <c r="AQ18568">
        <v>55</v>
      </c>
      <c r="AR18568">
        <v>6478.83</v>
      </c>
      <c r="AS18568">
        <v>1000</v>
      </c>
      <c r="AT18568">
        <v>0</v>
      </c>
      <c r="AU18568">
        <v>120000</v>
      </c>
    </row>
    <row r="18569" spans="1:47" x14ac:dyDescent="0.35">
      <c r="A18569" t="s">
        <v>26</v>
      </c>
      <c r="B18569" t="s">
        <v>339</v>
      </c>
      <c r="C18569">
        <v>5</v>
      </c>
      <c r="D18569">
        <v>5057.49</v>
      </c>
      <c r="E18569">
        <v>0</v>
      </c>
      <c r="F18569">
        <v>0</v>
      </c>
      <c r="G18569">
        <v>20000</v>
      </c>
      <c r="H18569">
        <v>6</v>
      </c>
      <c r="I18569">
        <v>3745.86</v>
      </c>
      <c r="J18569">
        <v>0</v>
      </c>
      <c r="K18569">
        <v>0</v>
      </c>
      <c r="L18569">
        <v>25000</v>
      </c>
      <c r="M18569">
        <v>6</v>
      </c>
      <c r="N18569">
        <v>9732.5499999999993</v>
      </c>
      <c r="O18569">
        <v>8000</v>
      </c>
      <c r="P18569">
        <v>2000</v>
      </c>
      <c r="Q18569">
        <v>30000</v>
      </c>
      <c r="R18569">
        <v>7</v>
      </c>
      <c r="S18569">
        <v>6623.04</v>
      </c>
      <c r="T18569">
        <v>3500</v>
      </c>
      <c r="U18569">
        <v>0</v>
      </c>
      <c r="V18569">
        <v>20000</v>
      </c>
      <c r="W18569">
        <v>8</v>
      </c>
      <c r="X18569">
        <v>3551.72</v>
      </c>
      <c r="Y18569">
        <v>0</v>
      </c>
      <c r="Z18569">
        <v>0</v>
      </c>
      <c r="AA18569">
        <v>20000</v>
      </c>
      <c r="AB18569">
        <v>7</v>
      </c>
      <c r="AC18569">
        <v>3150.48</v>
      </c>
      <c r="AD18569">
        <v>0</v>
      </c>
      <c r="AE18569">
        <v>0</v>
      </c>
      <c r="AF18569">
        <v>20000</v>
      </c>
      <c r="AG18569">
        <v>6</v>
      </c>
      <c r="AH18569">
        <v>701.65</v>
      </c>
      <c r="AI18569">
        <v>0</v>
      </c>
      <c r="AJ18569">
        <v>0</v>
      </c>
      <c r="AK18569">
        <v>3000</v>
      </c>
      <c r="AL18569">
        <v>5</v>
      </c>
      <c r="AM18569">
        <v>73307.399999999994</v>
      </c>
      <c r="AN18569">
        <v>0</v>
      </c>
      <c r="AO18569">
        <v>0</v>
      </c>
      <c r="AP18569">
        <v>300000</v>
      </c>
      <c r="AQ18569">
        <v>5</v>
      </c>
      <c r="AR18569">
        <v>557.74</v>
      </c>
      <c r="AS18569">
        <v>0</v>
      </c>
      <c r="AT18569">
        <v>0</v>
      </c>
      <c r="AU18569">
        <v>4000</v>
      </c>
    </row>
    <row r="18570" spans="1:47" x14ac:dyDescent="0.35">
      <c r="A18570" t="s">
        <v>27</v>
      </c>
      <c r="B18570" t="s">
        <v>1126</v>
      </c>
      <c r="C18570">
        <v>50</v>
      </c>
      <c r="D18570">
        <v>12370.72</v>
      </c>
      <c r="E18570">
        <v>0</v>
      </c>
      <c r="F18570">
        <v>0</v>
      </c>
      <c r="G18570">
        <v>100000</v>
      </c>
      <c r="H18570">
        <v>49</v>
      </c>
      <c r="I18570">
        <v>1985.9</v>
      </c>
      <c r="J18570">
        <v>0</v>
      </c>
      <c r="K18570">
        <v>0</v>
      </c>
      <c r="L18570">
        <v>42000</v>
      </c>
      <c r="M18570">
        <v>69</v>
      </c>
      <c r="N18570">
        <v>9602.36</v>
      </c>
      <c r="O18570">
        <v>6000</v>
      </c>
      <c r="P18570">
        <v>0</v>
      </c>
      <c r="Q18570">
        <v>100000</v>
      </c>
      <c r="R18570">
        <v>52</v>
      </c>
      <c r="S18570">
        <v>5209.03</v>
      </c>
      <c r="T18570">
        <v>4000</v>
      </c>
      <c r="U18570">
        <v>0</v>
      </c>
      <c r="V18570">
        <v>30000</v>
      </c>
      <c r="W18570">
        <v>57</v>
      </c>
      <c r="X18570">
        <v>4792.7</v>
      </c>
      <c r="Y18570">
        <v>2500</v>
      </c>
      <c r="Z18570">
        <v>0</v>
      </c>
      <c r="AA18570">
        <v>36000</v>
      </c>
      <c r="AB18570">
        <v>50</v>
      </c>
      <c r="AC18570">
        <v>8403.73</v>
      </c>
      <c r="AD18570">
        <v>0</v>
      </c>
      <c r="AE18570">
        <v>0</v>
      </c>
      <c r="AF18570">
        <v>120000</v>
      </c>
      <c r="AG18570">
        <v>45</v>
      </c>
      <c r="AH18570">
        <v>2129.09</v>
      </c>
      <c r="AI18570">
        <v>0</v>
      </c>
      <c r="AJ18570">
        <v>0</v>
      </c>
      <c r="AK18570">
        <v>50000</v>
      </c>
      <c r="AL18570">
        <v>46</v>
      </c>
      <c r="AM18570">
        <v>885.1</v>
      </c>
      <c r="AN18570">
        <v>0</v>
      </c>
      <c r="AO18570">
        <v>0</v>
      </c>
      <c r="AP18570">
        <v>12000</v>
      </c>
      <c r="AQ18570">
        <v>41</v>
      </c>
      <c r="AR18570">
        <v>3163.8</v>
      </c>
      <c r="AS18570">
        <v>0</v>
      </c>
      <c r="AT18570">
        <v>0</v>
      </c>
      <c r="AU18570">
        <v>55000</v>
      </c>
    </row>
    <row r="18571" spans="1:47" x14ac:dyDescent="0.35">
      <c r="A18571" t="s">
        <v>27</v>
      </c>
      <c r="B18571" t="s">
        <v>1127</v>
      </c>
      <c r="C18571">
        <v>68</v>
      </c>
      <c r="D18571">
        <v>24741.61</v>
      </c>
      <c r="E18571">
        <v>3000</v>
      </c>
      <c r="F18571">
        <v>0</v>
      </c>
      <c r="G18571">
        <v>700000</v>
      </c>
      <c r="H18571">
        <v>73</v>
      </c>
      <c r="I18571">
        <v>3378.53</v>
      </c>
      <c r="J18571">
        <v>800</v>
      </c>
      <c r="K18571">
        <v>0</v>
      </c>
      <c r="L18571">
        <v>20000</v>
      </c>
      <c r="M18571">
        <v>90</v>
      </c>
      <c r="N18571">
        <v>8823.5400000000009</v>
      </c>
      <c r="O18571">
        <v>5000</v>
      </c>
      <c r="P18571">
        <v>0</v>
      </c>
      <c r="Q18571">
        <v>100000</v>
      </c>
      <c r="R18571">
        <v>90</v>
      </c>
      <c r="S18571">
        <v>7861.57</v>
      </c>
      <c r="T18571">
        <v>5000</v>
      </c>
      <c r="U18571">
        <v>0</v>
      </c>
      <c r="V18571">
        <v>45000</v>
      </c>
      <c r="W18571">
        <v>81</v>
      </c>
      <c r="X18571">
        <v>7678.11</v>
      </c>
      <c r="Y18571">
        <v>3000</v>
      </c>
      <c r="Z18571">
        <v>0</v>
      </c>
      <c r="AA18571">
        <v>100000</v>
      </c>
      <c r="AB18571">
        <v>69</v>
      </c>
      <c r="AC18571">
        <v>7043.25</v>
      </c>
      <c r="AD18571">
        <v>0</v>
      </c>
      <c r="AE18571">
        <v>0</v>
      </c>
      <c r="AF18571">
        <v>50000</v>
      </c>
      <c r="AG18571">
        <v>66</v>
      </c>
      <c r="AH18571">
        <v>7534.97</v>
      </c>
      <c r="AI18571">
        <v>200</v>
      </c>
      <c r="AJ18571">
        <v>0</v>
      </c>
      <c r="AK18571">
        <v>100000</v>
      </c>
      <c r="AL18571">
        <v>60</v>
      </c>
      <c r="AM18571">
        <v>16858.59</v>
      </c>
      <c r="AN18571">
        <v>0</v>
      </c>
      <c r="AO18571">
        <v>0</v>
      </c>
      <c r="AP18571">
        <v>300000</v>
      </c>
      <c r="AQ18571">
        <v>58</v>
      </c>
      <c r="AR18571">
        <v>7813.94</v>
      </c>
      <c r="AS18571">
        <v>1000</v>
      </c>
      <c r="AT18571">
        <v>0</v>
      </c>
      <c r="AU18571">
        <v>100000</v>
      </c>
    </row>
    <row r="18572" spans="1:47" x14ac:dyDescent="0.35">
      <c r="A18572" t="s">
        <v>27</v>
      </c>
      <c r="B18572" t="s">
        <v>339</v>
      </c>
      <c r="C18572">
        <v>3</v>
      </c>
      <c r="D18572">
        <v>3545.47</v>
      </c>
      <c r="E18572">
        <v>6000</v>
      </c>
      <c r="F18572">
        <v>0</v>
      </c>
      <c r="G18572">
        <v>6000</v>
      </c>
      <c r="H18572">
        <v>2</v>
      </c>
      <c r="I18572">
        <v>7886.02</v>
      </c>
      <c r="J18572">
        <v>15000</v>
      </c>
      <c r="K18572">
        <v>0</v>
      </c>
      <c r="L18572">
        <v>15000</v>
      </c>
      <c r="M18572">
        <v>9</v>
      </c>
      <c r="N18572">
        <v>8491.19</v>
      </c>
      <c r="O18572">
        <v>3000</v>
      </c>
      <c r="P18572">
        <v>400</v>
      </c>
      <c r="Q18572">
        <v>40000</v>
      </c>
      <c r="R18572">
        <v>6</v>
      </c>
      <c r="S18572">
        <v>6014.64</v>
      </c>
      <c r="T18572">
        <v>5000</v>
      </c>
      <c r="U18572">
        <v>0</v>
      </c>
      <c r="V18572">
        <v>20000</v>
      </c>
      <c r="W18572">
        <v>4</v>
      </c>
      <c r="X18572">
        <v>11444.24</v>
      </c>
      <c r="Y18572">
        <v>10000</v>
      </c>
      <c r="Z18572">
        <v>5500</v>
      </c>
      <c r="AA18572">
        <v>30000</v>
      </c>
      <c r="AB18572">
        <v>4</v>
      </c>
      <c r="AC18572">
        <v>97239.49</v>
      </c>
      <c r="AD18572">
        <v>20000</v>
      </c>
      <c r="AE18572">
        <v>0</v>
      </c>
      <c r="AF18572">
        <v>265300</v>
      </c>
      <c r="AG18572">
        <v>2</v>
      </c>
      <c r="AH18572">
        <v>10514.69</v>
      </c>
      <c r="AI18572">
        <v>20000</v>
      </c>
      <c r="AJ18572">
        <v>0</v>
      </c>
      <c r="AK18572">
        <v>20000</v>
      </c>
      <c r="AL18572">
        <v>5</v>
      </c>
      <c r="AM18572">
        <v>3469.16</v>
      </c>
      <c r="AN18572">
        <v>300</v>
      </c>
      <c r="AO18572">
        <v>0</v>
      </c>
      <c r="AP18572">
        <v>10000</v>
      </c>
    </row>
    <row r="18573" spans="1:47" x14ac:dyDescent="0.35">
      <c r="A18573" t="s">
        <v>28</v>
      </c>
      <c r="B18573" t="s">
        <v>1126</v>
      </c>
      <c r="C18573">
        <v>38</v>
      </c>
      <c r="D18573">
        <v>3062.63</v>
      </c>
      <c r="E18573">
        <v>600</v>
      </c>
      <c r="F18573">
        <v>0</v>
      </c>
      <c r="G18573">
        <v>25000</v>
      </c>
      <c r="H18573">
        <v>35</v>
      </c>
      <c r="I18573">
        <v>1549.63</v>
      </c>
      <c r="J18573">
        <v>250</v>
      </c>
      <c r="K18573">
        <v>0</v>
      </c>
      <c r="L18573">
        <v>15000</v>
      </c>
      <c r="M18573">
        <v>63</v>
      </c>
      <c r="N18573">
        <v>10252.52</v>
      </c>
      <c r="O18573">
        <v>5000</v>
      </c>
      <c r="P18573">
        <v>300</v>
      </c>
      <c r="Q18573">
        <v>65000</v>
      </c>
      <c r="R18573">
        <v>33</v>
      </c>
      <c r="S18573">
        <v>3634.54</v>
      </c>
      <c r="T18573">
        <v>3000</v>
      </c>
      <c r="U18573">
        <v>0</v>
      </c>
      <c r="V18573">
        <v>30000</v>
      </c>
      <c r="W18573">
        <v>34</v>
      </c>
      <c r="X18573">
        <v>1810.09</v>
      </c>
      <c r="Y18573">
        <v>0</v>
      </c>
      <c r="Z18573">
        <v>0</v>
      </c>
      <c r="AA18573">
        <v>15100</v>
      </c>
      <c r="AB18573">
        <v>31</v>
      </c>
      <c r="AC18573">
        <v>2464.17</v>
      </c>
      <c r="AD18573">
        <v>0</v>
      </c>
      <c r="AE18573">
        <v>0</v>
      </c>
      <c r="AF18573">
        <v>36000</v>
      </c>
      <c r="AG18573">
        <v>31</v>
      </c>
      <c r="AH18573">
        <v>2143.61</v>
      </c>
      <c r="AI18573">
        <v>0</v>
      </c>
      <c r="AJ18573">
        <v>0</v>
      </c>
      <c r="AK18573">
        <v>12000</v>
      </c>
      <c r="AL18573">
        <v>30</v>
      </c>
      <c r="AM18573">
        <v>2245.7199999999998</v>
      </c>
      <c r="AN18573">
        <v>0</v>
      </c>
      <c r="AO18573">
        <v>0</v>
      </c>
      <c r="AP18573">
        <v>40000</v>
      </c>
      <c r="AQ18573">
        <v>33</v>
      </c>
      <c r="AR18573">
        <v>2281.5</v>
      </c>
      <c r="AS18573">
        <v>100</v>
      </c>
      <c r="AT18573">
        <v>0</v>
      </c>
      <c r="AU18573">
        <v>16000</v>
      </c>
    </row>
    <row r="18574" spans="1:47" x14ac:dyDescent="0.35">
      <c r="A18574" t="s">
        <v>28</v>
      </c>
      <c r="B18574" t="s">
        <v>1127</v>
      </c>
      <c r="C18574">
        <v>85</v>
      </c>
      <c r="D18574">
        <v>13482.31</v>
      </c>
      <c r="E18574">
        <v>500</v>
      </c>
      <c r="F18574">
        <v>0</v>
      </c>
      <c r="G18574">
        <v>500000</v>
      </c>
      <c r="H18574">
        <v>74</v>
      </c>
      <c r="I18574">
        <v>1851.14</v>
      </c>
      <c r="J18574">
        <v>0</v>
      </c>
      <c r="K18574">
        <v>0</v>
      </c>
      <c r="L18574">
        <v>20000</v>
      </c>
      <c r="M18574">
        <v>108</v>
      </c>
      <c r="N18574">
        <v>7717.65</v>
      </c>
      <c r="O18574">
        <v>4000</v>
      </c>
      <c r="P18574">
        <v>0</v>
      </c>
      <c r="Q18574">
        <v>100000</v>
      </c>
      <c r="R18574">
        <v>97</v>
      </c>
      <c r="S18574">
        <v>7192.15</v>
      </c>
      <c r="T18574">
        <v>5000</v>
      </c>
      <c r="U18574">
        <v>0</v>
      </c>
      <c r="V18574">
        <v>50000</v>
      </c>
      <c r="W18574">
        <v>82</v>
      </c>
      <c r="X18574">
        <v>3557.52</v>
      </c>
      <c r="Y18574">
        <v>500</v>
      </c>
      <c r="Z18574">
        <v>0</v>
      </c>
      <c r="AA18574">
        <v>70000</v>
      </c>
      <c r="AB18574">
        <v>76</v>
      </c>
      <c r="AC18574">
        <v>4126.76</v>
      </c>
      <c r="AD18574">
        <v>0</v>
      </c>
      <c r="AE18574">
        <v>0</v>
      </c>
      <c r="AF18574">
        <v>70000</v>
      </c>
      <c r="AG18574">
        <v>73</v>
      </c>
      <c r="AH18574">
        <v>4343.8900000000003</v>
      </c>
      <c r="AI18574">
        <v>0</v>
      </c>
      <c r="AJ18574">
        <v>0</v>
      </c>
      <c r="AK18574">
        <v>100000</v>
      </c>
      <c r="AL18574">
        <v>57</v>
      </c>
      <c r="AM18574">
        <v>2630.14</v>
      </c>
      <c r="AN18574">
        <v>0</v>
      </c>
      <c r="AO18574">
        <v>0</v>
      </c>
      <c r="AP18574">
        <v>40000</v>
      </c>
      <c r="AQ18574">
        <v>68</v>
      </c>
      <c r="AR18574">
        <v>6900.55</v>
      </c>
      <c r="AS18574">
        <v>0</v>
      </c>
      <c r="AT18574">
        <v>0</v>
      </c>
      <c r="AU18574">
        <v>100000</v>
      </c>
    </row>
    <row r="18575" spans="1:47" x14ac:dyDescent="0.35">
      <c r="A18575" t="s">
        <v>28</v>
      </c>
      <c r="B18575" t="s">
        <v>339</v>
      </c>
      <c r="C18575">
        <v>5</v>
      </c>
      <c r="D18575">
        <v>2064.0100000000002</v>
      </c>
      <c r="E18575">
        <v>0</v>
      </c>
      <c r="F18575">
        <v>0</v>
      </c>
      <c r="G18575">
        <v>10000</v>
      </c>
      <c r="H18575">
        <v>4</v>
      </c>
      <c r="I18575">
        <v>464.58</v>
      </c>
      <c r="J18575">
        <v>0</v>
      </c>
      <c r="K18575">
        <v>0</v>
      </c>
      <c r="L18575">
        <v>2000</v>
      </c>
      <c r="M18575">
        <v>7</v>
      </c>
      <c r="N18575">
        <v>2819.05</v>
      </c>
      <c r="O18575">
        <v>1500</v>
      </c>
      <c r="P18575">
        <v>100</v>
      </c>
      <c r="Q18575">
        <v>9000</v>
      </c>
      <c r="R18575">
        <v>3</v>
      </c>
      <c r="S18575">
        <v>5486.24</v>
      </c>
      <c r="T18575">
        <v>4000</v>
      </c>
      <c r="U18575">
        <v>3000</v>
      </c>
      <c r="V18575">
        <v>10000</v>
      </c>
      <c r="W18575">
        <v>4</v>
      </c>
      <c r="X18575">
        <v>696.87</v>
      </c>
      <c r="Y18575">
        <v>0</v>
      </c>
      <c r="Z18575">
        <v>0</v>
      </c>
      <c r="AA18575">
        <v>3000</v>
      </c>
      <c r="AB18575">
        <v>4</v>
      </c>
      <c r="AC18575">
        <v>0</v>
      </c>
      <c r="AD18575">
        <v>0</v>
      </c>
      <c r="AE18575">
        <v>0</v>
      </c>
      <c r="AF18575">
        <v>0</v>
      </c>
      <c r="AG18575">
        <v>4</v>
      </c>
      <c r="AH18575">
        <v>2003.71</v>
      </c>
      <c r="AI18575">
        <v>3000</v>
      </c>
      <c r="AJ18575">
        <v>0</v>
      </c>
      <c r="AK18575">
        <v>4000</v>
      </c>
      <c r="AL18575">
        <v>4</v>
      </c>
      <c r="AM18575">
        <v>0</v>
      </c>
      <c r="AN18575">
        <v>0</v>
      </c>
      <c r="AO18575">
        <v>0</v>
      </c>
      <c r="AP18575">
        <v>0</v>
      </c>
      <c r="AQ18575">
        <v>3</v>
      </c>
      <c r="AR18575">
        <v>0</v>
      </c>
      <c r="AS18575">
        <v>0</v>
      </c>
      <c r="AT18575">
        <v>0</v>
      </c>
      <c r="AU18575">
        <v>0</v>
      </c>
    </row>
    <row r="18576" spans="1:47" x14ac:dyDescent="0.35">
      <c r="A18576" t="s">
        <v>29</v>
      </c>
      <c r="B18576" t="s">
        <v>1126</v>
      </c>
      <c r="C18576">
        <v>67</v>
      </c>
      <c r="D18576">
        <v>10462.67</v>
      </c>
      <c r="E18576">
        <v>1000</v>
      </c>
      <c r="F18576">
        <v>0</v>
      </c>
      <c r="G18576">
        <v>150000</v>
      </c>
      <c r="H18576">
        <v>65</v>
      </c>
      <c r="I18576">
        <v>1257.23</v>
      </c>
      <c r="J18576">
        <v>0</v>
      </c>
      <c r="K18576">
        <v>0</v>
      </c>
      <c r="L18576">
        <v>30000</v>
      </c>
      <c r="M18576">
        <v>87</v>
      </c>
      <c r="N18576">
        <v>13069.89</v>
      </c>
      <c r="O18576">
        <v>5000</v>
      </c>
      <c r="P18576">
        <v>0</v>
      </c>
      <c r="Q18576">
        <v>200000</v>
      </c>
      <c r="R18576">
        <v>63</v>
      </c>
      <c r="S18576">
        <v>5876.99</v>
      </c>
      <c r="T18576">
        <v>4000</v>
      </c>
      <c r="U18576">
        <v>0</v>
      </c>
      <c r="V18576">
        <v>40000</v>
      </c>
      <c r="W18576">
        <v>54</v>
      </c>
      <c r="X18576">
        <v>3832.81</v>
      </c>
      <c r="Y18576">
        <v>1000</v>
      </c>
      <c r="Z18576">
        <v>0</v>
      </c>
      <c r="AA18576">
        <v>20000</v>
      </c>
      <c r="AB18576">
        <v>61</v>
      </c>
      <c r="AC18576">
        <v>5937.06</v>
      </c>
      <c r="AD18576">
        <v>0</v>
      </c>
      <c r="AE18576">
        <v>0</v>
      </c>
      <c r="AF18576">
        <v>100000</v>
      </c>
      <c r="AG18576">
        <v>57</v>
      </c>
      <c r="AH18576">
        <v>15113.97</v>
      </c>
      <c r="AI18576">
        <v>0</v>
      </c>
      <c r="AJ18576">
        <v>0</v>
      </c>
      <c r="AK18576">
        <v>600000</v>
      </c>
      <c r="AL18576">
        <v>48</v>
      </c>
      <c r="AM18576">
        <v>1718.01</v>
      </c>
      <c r="AN18576">
        <v>0</v>
      </c>
      <c r="AO18576">
        <v>0</v>
      </c>
      <c r="AP18576">
        <v>40000</v>
      </c>
      <c r="AQ18576">
        <v>59</v>
      </c>
      <c r="AR18576">
        <v>2619.56</v>
      </c>
      <c r="AS18576">
        <v>0</v>
      </c>
      <c r="AT18576">
        <v>0</v>
      </c>
      <c r="AU18576">
        <v>22000</v>
      </c>
    </row>
    <row r="18577" spans="1:47" x14ac:dyDescent="0.35">
      <c r="A18577" t="s">
        <v>29</v>
      </c>
      <c r="B18577" t="s">
        <v>1127</v>
      </c>
      <c r="C18577">
        <v>70</v>
      </c>
      <c r="D18577">
        <v>10545.37</v>
      </c>
      <c r="E18577">
        <v>1000</v>
      </c>
      <c r="F18577">
        <v>0</v>
      </c>
      <c r="G18577">
        <v>100000</v>
      </c>
      <c r="H18577">
        <v>68</v>
      </c>
      <c r="I18577">
        <v>3068.28</v>
      </c>
      <c r="J18577">
        <v>1000</v>
      </c>
      <c r="K18577">
        <v>0</v>
      </c>
      <c r="L18577">
        <v>30000</v>
      </c>
      <c r="M18577">
        <v>86</v>
      </c>
      <c r="N18577">
        <v>11669.54</v>
      </c>
      <c r="O18577">
        <v>5000</v>
      </c>
      <c r="P18577">
        <v>0</v>
      </c>
      <c r="Q18577">
        <v>100000</v>
      </c>
      <c r="R18577">
        <v>74</v>
      </c>
      <c r="S18577">
        <v>7209.87</v>
      </c>
      <c r="T18577">
        <v>5000</v>
      </c>
      <c r="U18577">
        <v>0</v>
      </c>
      <c r="V18577">
        <v>50000</v>
      </c>
      <c r="W18577">
        <v>67</v>
      </c>
      <c r="X18577">
        <v>5582.45</v>
      </c>
      <c r="Y18577">
        <v>2100</v>
      </c>
      <c r="Z18577">
        <v>0</v>
      </c>
      <c r="AA18577">
        <v>100000</v>
      </c>
      <c r="AB18577">
        <v>65</v>
      </c>
      <c r="AC18577">
        <v>13828.05</v>
      </c>
      <c r="AD18577">
        <v>2000</v>
      </c>
      <c r="AE18577">
        <v>0</v>
      </c>
      <c r="AF18577">
        <v>100000</v>
      </c>
      <c r="AG18577">
        <v>62</v>
      </c>
      <c r="AH18577">
        <v>3768.07</v>
      </c>
      <c r="AI18577">
        <v>0</v>
      </c>
      <c r="AJ18577">
        <v>0</v>
      </c>
      <c r="AK18577">
        <v>100000</v>
      </c>
      <c r="AL18577">
        <v>54</v>
      </c>
      <c r="AM18577">
        <v>24426.73</v>
      </c>
      <c r="AN18577">
        <v>0</v>
      </c>
      <c r="AO18577">
        <v>0</v>
      </c>
      <c r="AP18577">
        <v>400000</v>
      </c>
      <c r="AQ18577">
        <v>65</v>
      </c>
      <c r="AR18577">
        <v>8246.59</v>
      </c>
      <c r="AS18577">
        <v>0</v>
      </c>
      <c r="AT18577">
        <v>0</v>
      </c>
      <c r="AU18577">
        <v>100000</v>
      </c>
    </row>
    <row r="18578" spans="1:47" x14ac:dyDescent="0.35">
      <c r="A18578" t="s">
        <v>29</v>
      </c>
      <c r="B18578" t="s">
        <v>339</v>
      </c>
      <c r="C18578">
        <v>2</v>
      </c>
      <c r="D18578">
        <v>3534.4</v>
      </c>
      <c r="E18578">
        <v>6000</v>
      </c>
      <c r="F18578">
        <v>0</v>
      </c>
      <c r="G18578">
        <v>6000</v>
      </c>
      <c r="H18578">
        <v>2</v>
      </c>
      <c r="I18578">
        <v>1178.1300000000001</v>
      </c>
      <c r="J18578">
        <v>2000</v>
      </c>
      <c r="K18578">
        <v>0</v>
      </c>
      <c r="L18578">
        <v>2000</v>
      </c>
      <c r="M18578">
        <v>6</v>
      </c>
      <c r="N18578">
        <v>4977.4399999999996</v>
      </c>
      <c r="O18578">
        <v>5000</v>
      </c>
      <c r="P18578">
        <v>500</v>
      </c>
      <c r="Q18578">
        <v>12000</v>
      </c>
      <c r="R18578">
        <v>3</v>
      </c>
      <c r="S18578">
        <v>3986.85</v>
      </c>
      <c r="T18578">
        <v>5000</v>
      </c>
      <c r="U18578">
        <v>200</v>
      </c>
      <c r="V18578">
        <v>6000</v>
      </c>
      <c r="W18578">
        <v>4</v>
      </c>
      <c r="X18578">
        <v>5404.01</v>
      </c>
      <c r="Y18578">
        <v>3000</v>
      </c>
      <c r="Z18578">
        <v>1500</v>
      </c>
      <c r="AA18578">
        <v>15000</v>
      </c>
      <c r="AB18578">
        <v>3</v>
      </c>
      <c r="AC18578">
        <v>3888.02</v>
      </c>
      <c r="AD18578">
        <v>700</v>
      </c>
      <c r="AE18578">
        <v>0</v>
      </c>
      <c r="AF18578">
        <v>10000</v>
      </c>
      <c r="AG18578">
        <v>2</v>
      </c>
      <c r="AH18578">
        <v>246.56</v>
      </c>
      <c r="AI18578">
        <v>600</v>
      </c>
      <c r="AJ18578">
        <v>0</v>
      </c>
      <c r="AK18578">
        <v>600</v>
      </c>
      <c r="AL18578">
        <v>2</v>
      </c>
      <c r="AM18578">
        <v>0</v>
      </c>
      <c r="AN18578">
        <v>0</v>
      </c>
      <c r="AO18578">
        <v>0</v>
      </c>
      <c r="AP18578">
        <v>0</v>
      </c>
      <c r="AQ18578">
        <v>1</v>
      </c>
      <c r="AR18578">
        <v>0</v>
      </c>
      <c r="AS18578">
        <v>0</v>
      </c>
      <c r="AT18578">
        <v>0</v>
      </c>
      <c r="AU18578">
        <v>0</v>
      </c>
    </row>
    <row r="18579" spans="1:47" x14ac:dyDescent="0.35">
      <c r="A18579" t="s">
        <v>30</v>
      </c>
      <c r="B18579" t="s">
        <v>1126</v>
      </c>
      <c r="C18579">
        <v>42</v>
      </c>
      <c r="D18579">
        <v>9451.2199999999993</v>
      </c>
      <c r="E18579">
        <v>0</v>
      </c>
      <c r="F18579">
        <v>0</v>
      </c>
      <c r="G18579">
        <v>100000</v>
      </c>
      <c r="H18579">
        <v>41</v>
      </c>
      <c r="I18579">
        <v>2136.52</v>
      </c>
      <c r="J18579">
        <v>0</v>
      </c>
      <c r="K18579">
        <v>0</v>
      </c>
      <c r="L18579">
        <v>50000</v>
      </c>
      <c r="M18579">
        <v>65</v>
      </c>
      <c r="N18579">
        <v>12680.24</v>
      </c>
      <c r="O18579">
        <v>7000</v>
      </c>
      <c r="P18579">
        <v>0</v>
      </c>
      <c r="Q18579">
        <v>100000</v>
      </c>
      <c r="R18579">
        <v>51</v>
      </c>
      <c r="S18579">
        <v>4338.51</v>
      </c>
      <c r="T18579">
        <v>3000</v>
      </c>
      <c r="U18579">
        <v>0</v>
      </c>
      <c r="V18579">
        <v>80000</v>
      </c>
      <c r="W18579">
        <v>44</v>
      </c>
      <c r="X18579">
        <v>4016.06</v>
      </c>
      <c r="Y18579">
        <v>0</v>
      </c>
      <c r="Z18579">
        <v>0</v>
      </c>
      <c r="AA18579">
        <v>80000</v>
      </c>
      <c r="AB18579">
        <v>41</v>
      </c>
      <c r="AC18579">
        <v>2959.19</v>
      </c>
      <c r="AD18579">
        <v>0</v>
      </c>
      <c r="AE18579">
        <v>0</v>
      </c>
      <c r="AF18579">
        <v>90000</v>
      </c>
      <c r="AG18579">
        <v>39</v>
      </c>
      <c r="AH18579">
        <v>3388.81</v>
      </c>
      <c r="AI18579">
        <v>0</v>
      </c>
      <c r="AJ18579">
        <v>0</v>
      </c>
      <c r="AK18579">
        <v>100000</v>
      </c>
      <c r="AL18579">
        <v>37</v>
      </c>
      <c r="AM18579">
        <v>8475.64</v>
      </c>
      <c r="AN18579">
        <v>0</v>
      </c>
      <c r="AO18579">
        <v>0</v>
      </c>
      <c r="AP18579">
        <v>100000</v>
      </c>
      <c r="AQ18579">
        <v>42</v>
      </c>
      <c r="AR18579">
        <v>3333.15</v>
      </c>
      <c r="AS18579">
        <v>0</v>
      </c>
      <c r="AT18579">
        <v>0</v>
      </c>
      <c r="AU18579">
        <v>60000</v>
      </c>
    </row>
    <row r="18580" spans="1:47" x14ac:dyDescent="0.35">
      <c r="A18580" t="s">
        <v>30</v>
      </c>
      <c r="B18580" t="s">
        <v>1127</v>
      </c>
      <c r="C18580">
        <v>62</v>
      </c>
      <c r="D18580">
        <v>15628.43</v>
      </c>
      <c r="E18580">
        <v>500</v>
      </c>
      <c r="F18580">
        <v>0</v>
      </c>
      <c r="G18580">
        <v>100000</v>
      </c>
      <c r="H18580">
        <v>68</v>
      </c>
      <c r="I18580">
        <v>4046.44</v>
      </c>
      <c r="J18580">
        <v>1600</v>
      </c>
      <c r="K18580">
        <v>0</v>
      </c>
      <c r="L18580">
        <v>50000</v>
      </c>
      <c r="M18580">
        <v>98</v>
      </c>
      <c r="N18580">
        <v>9173.49</v>
      </c>
      <c r="O18580">
        <v>5000</v>
      </c>
      <c r="P18580">
        <v>0</v>
      </c>
      <c r="Q18580">
        <v>75000</v>
      </c>
      <c r="R18580">
        <v>92</v>
      </c>
      <c r="S18580">
        <v>8484.4599999999991</v>
      </c>
      <c r="T18580">
        <v>5000</v>
      </c>
      <c r="U18580">
        <v>0</v>
      </c>
      <c r="V18580">
        <v>50000</v>
      </c>
      <c r="W18580">
        <v>80</v>
      </c>
      <c r="X18580">
        <v>5578.14</v>
      </c>
      <c r="Y18580">
        <v>1000</v>
      </c>
      <c r="Z18580">
        <v>0</v>
      </c>
      <c r="AA18580">
        <v>100000</v>
      </c>
      <c r="AB18580">
        <v>65</v>
      </c>
      <c r="AC18580">
        <v>16915.669999999998</v>
      </c>
      <c r="AD18580">
        <v>0</v>
      </c>
      <c r="AE18580">
        <v>0</v>
      </c>
      <c r="AF18580">
        <v>300000</v>
      </c>
      <c r="AG18580">
        <v>63</v>
      </c>
      <c r="AH18580">
        <v>8702.27</v>
      </c>
      <c r="AI18580">
        <v>0</v>
      </c>
      <c r="AJ18580">
        <v>0</v>
      </c>
      <c r="AK18580">
        <v>300000</v>
      </c>
      <c r="AL18580">
        <v>54</v>
      </c>
      <c r="AM18580">
        <v>11159.63</v>
      </c>
      <c r="AN18580">
        <v>0</v>
      </c>
      <c r="AO18580">
        <v>0</v>
      </c>
      <c r="AP18580">
        <v>100000</v>
      </c>
      <c r="AQ18580">
        <v>57</v>
      </c>
      <c r="AR18580">
        <v>4502.91</v>
      </c>
      <c r="AS18580">
        <v>0</v>
      </c>
      <c r="AT18580">
        <v>0</v>
      </c>
      <c r="AU18580">
        <v>30000</v>
      </c>
    </row>
    <row r="18581" spans="1:47" x14ac:dyDescent="0.35">
      <c r="A18581" t="s">
        <v>30</v>
      </c>
      <c r="B18581" t="s">
        <v>339</v>
      </c>
      <c r="C18581">
        <v>2</v>
      </c>
      <c r="D18581">
        <v>3000</v>
      </c>
      <c r="E18581">
        <v>3000</v>
      </c>
      <c r="F18581">
        <v>3000</v>
      </c>
      <c r="G18581">
        <v>3000</v>
      </c>
      <c r="H18581">
        <v>3</v>
      </c>
      <c r="I18581">
        <v>2503.61</v>
      </c>
      <c r="J18581">
        <v>2000</v>
      </c>
      <c r="K18581">
        <v>1500</v>
      </c>
      <c r="L18581">
        <v>3500</v>
      </c>
      <c r="M18581">
        <v>6</v>
      </c>
      <c r="N18581">
        <v>3330.98</v>
      </c>
      <c r="O18581">
        <v>3000</v>
      </c>
      <c r="P18581">
        <v>500</v>
      </c>
      <c r="Q18581">
        <v>5500</v>
      </c>
      <c r="R18581">
        <v>5</v>
      </c>
      <c r="S18581">
        <v>5960.31</v>
      </c>
      <c r="T18581">
        <v>7000</v>
      </c>
      <c r="U18581">
        <v>300</v>
      </c>
      <c r="V18581">
        <v>10000</v>
      </c>
      <c r="W18581">
        <v>3</v>
      </c>
      <c r="X18581">
        <v>856.55</v>
      </c>
      <c r="Y18581">
        <v>1000</v>
      </c>
      <c r="Z18581">
        <v>300</v>
      </c>
      <c r="AA18581">
        <v>1300</v>
      </c>
      <c r="AB18581">
        <v>3</v>
      </c>
      <c r="AC18581">
        <v>19159.759999999998</v>
      </c>
      <c r="AD18581">
        <v>30000</v>
      </c>
      <c r="AE18581">
        <v>1000</v>
      </c>
      <c r="AF18581">
        <v>30000</v>
      </c>
      <c r="AG18581">
        <v>2</v>
      </c>
      <c r="AH18581">
        <v>5500</v>
      </c>
      <c r="AI18581">
        <v>5000</v>
      </c>
      <c r="AJ18581">
        <v>5000</v>
      </c>
      <c r="AK18581">
        <v>6000</v>
      </c>
      <c r="AL18581">
        <v>1</v>
      </c>
      <c r="AM18581">
        <v>300</v>
      </c>
      <c r="AN18581">
        <v>300</v>
      </c>
      <c r="AO18581">
        <v>300</v>
      </c>
      <c r="AP18581">
        <v>300</v>
      </c>
      <c r="AQ18581">
        <v>1</v>
      </c>
      <c r="AR18581">
        <v>6000</v>
      </c>
      <c r="AS18581">
        <v>6000</v>
      </c>
      <c r="AT18581">
        <v>6000</v>
      </c>
      <c r="AU18581">
        <v>6000</v>
      </c>
    </row>
    <row r="18582" spans="1:47" x14ac:dyDescent="0.35">
      <c r="A18582" t="s">
        <v>31</v>
      </c>
      <c r="B18582" t="s">
        <v>1126</v>
      </c>
      <c r="C18582">
        <v>60</v>
      </c>
      <c r="D18582">
        <v>4007.71</v>
      </c>
      <c r="E18582">
        <v>0</v>
      </c>
      <c r="F18582">
        <v>0</v>
      </c>
      <c r="G18582">
        <v>50000</v>
      </c>
      <c r="H18582">
        <v>62</v>
      </c>
      <c r="I18582">
        <v>666.88</v>
      </c>
      <c r="J18582">
        <v>0</v>
      </c>
      <c r="K18582">
        <v>0</v>
      </c>
      <c r="L18582">
        <v>10000</v>
      </c>
      <c r="M18582">
        <v>85</v>
      </c>
      <c r="N18582">
        <v>9583.3700000000008</v>
      </c>
      <c r="O18582">
        <v>4700</v>
      </c>
      <c r="P18582">
        <v>0</v>
      </c>
      <c r="Q18582">
        <v>120000</v>
      </c>
      <c r="R18582">
        <v>66</v>
      </c>
      <c r="S18582">
        <v>2100.88</v>
      </c>
      <c r="T18582">
        <v>200</v>
      </c>
      <c r="U18582">
        <v>0</v>
      </c>
      <c r="V18582">
        <v>20000</v>
      </c>
      <c r="W18582">
        <v>52</v>
      </c>
      <c r="X18582">
        <v>1274.01</v>
      </c>
      <c r="Y18582">
        <v>0</v>
      </c>
      <c r="Z18582">
        <v>0</v>
      </c>
      <c r="AA18582">
        <v>13000</v>
      </c>
      <c r="AB18582">
        <v>61</v>
      </c>
      <c r="AC18582">
        <v>2428.09</v>
      </c>
      <c r="AD18582">
        <v>0</v>
      </c>
      <c r="AE18582">
        <v>0</v>
      </c>
      <c r="AF18582">
        <v>20000</v>
      </c>
      <c r="AG18582">
        <v>60</v>
      </c>
      <c r="AH18582">
        <v>2435.65</v>
      </c>
      <c r="AI18582">
        <v>0</v>
      </c>
      <c r="AJ18582">
        <v>0</v>
      </c>
      <c r="AK18582">
        <v>30000</v>
      </c>
      <c r="AL18582">
        <v>56</v>
      </c>
      <c r="AM18582">
        <v>3426.46</v>
      </c>
      <c r="AN18582">
        <v>0</v>
      </c>
      <c r="AO18582">
        <v>0</v>
      </c>
      <c r="AP18582">
        <v>200000</v>
      </c>
      <c r="AQ18582">
        <v>54</v>
      </c>
      <c r="AR18582">
        <v>4361.8599999999997</v>
      </c>
      <c r="AS18582">
        <v>0</v>
      </c>
      <c r="AT18582">
        <v>0</v>
      </c>
      <c r="AU18582">
        <v>100000</v>
      </c>
    </row>
    <row r="18583" spans="1:47" x14ac:dyDescent="0.35">
      <c r="A18583" t="s">
        <v>31</v>
      </c>
      <c r="B18583" t="s">
        <v>1127</v>
      </c>
      <c r="C18583">
        <v>62</v>
      </c>
      <c r="D18583">
        <v>10201.879999999999</v>
      </c>
      <c r="E18583">
        <v>0</v>
      </c>
      <c r="F18583">
        <v>0</v>
      </c>
      <c r="G18583">
        <v>280000</v>
      </c>
      <c r="H18583">
        <v>51</v>
      </c>
      <c r="I18583">
        <v>1028.02</v>
      </c>
      <c r="J18583">
        <v>0</v>
      </c>
      <c r="K18583">
        <v>0</v>
      </c>
      <c r="L18583">
        <v>10000</v>
      </c>
      <c r="M18583">
        <v>83</v>
      </c>
      <c r="N18583">
        <v>8199.2900000000009</v>
      </c>
      <c r="O18583">
        <v>5000</v>
      </c>
      <c r="P18583">
        <v>0</v>
      </c>
      <c r="Q18583">
        <v>60000</v>
      </c>
      <c r="R18583">
        <v>69</v>
      </c>
      <c r="S18583">
        <v>4545.83</v>
      </c>
      <c r="T18583">
        <v>2000</v>
      </c>
      <c r="U18583">
        <v>0</v>
      </c>
      <c r="V18583">
        <v>100000</v>
      </c>
      <c r="W18583">
        <v>55</v>
      </c>
      <c r="X18583">
        <v>3090.96</v>
      </c>
      <c r="Y18583">
        <v>0</v>
      </c>
      <c r="Z18583">
        <v>0</v>
      </c>
      <c r="AA18583">
        <v>90000</v>
      </c>
      <c r="AB18583">
        <v>54</v>
      </c>
      <c r="AC18583">
        <v>6788.28</v>
      </c>
      <c r="AD18583">
        <v>0</v>
      </c>
      <c r="AE18583">
        <v>0</v>
      </c>
      <c r="AF18583">
        <v>80000</v>
      </c>
      <c r="AG18583">
        <v>57</v>
      </c>
      <c r="AH18583">
        <v>4154.0200000000004</v>
      </c>
      <c r="AI18583">
        <v>1000</v>
      </c>
      <c r="AJ18583">
        <v>0</v>
      </c>
      <c r="AK18583">
        <v>42600</v>
      </c>
      <c r="AL18583">
        <v>49</v>
      </c>
      <c r="AM18583">
        <v>1573.8</v>
      </c>
      <c r="AN18583">
        <v>0</v>
      </c>
      <c r="AO18583">
        <v>0</v>
      </c>
      <c r="AP18583">
        <v>50000</v>
      </c>
      <c r="AQ18583">
        <v>56</v>
      </c>
      <c r="AR18583">
        <v>2900.88</v>
      </c>
      <c r="AS18583">
        <v>0</v>
      </c>
      <c r="AT18583">
        <v>0</v>
      </c>
      <c r="AU18583">
        <v>42000</v>
      </c>
    </row>
    <row r="18584" spans="1:47" x14ac:dyDescent="0.35">
      <c r="A18584" t="s">
        <v>32</v>
      </c>
      <c r="B18584" t="s">
        <v>1126</v>
      </c>
      <c r="C18584">
        <v>1246</v>
      </c>
      <c r="D18584">
        <v>6532.27</v>
      </c>
      <c r="E18584">
        <v>300</v>
      </c>
      <c r="F18584">
        <v>0</v>
      </c>
      <c r="G18584">
        <v>230000</v>
      </c>
      <c r="H18584">
        <v>1182</v>
      </c>
      <c r="I18584">
        <v>1376.86</v>
      </c>
      <c r="J18584">
        <v>0</v>
      </c>
      <c r="K18584">
        <v>0</v>
      </c>
      <c r="L18584">
        <v>50000</v>
      </c>
      <c r="M18584">
        <v>1783</v>
      </c>
      <c r="N18584">
        <v>11750.09</v>
      </c>
      <c r="O18584">
        <v>6000</v>
      </c>
      <c r="P18584">
        <v>0</v>
      </c>
      <c r="Q18584">
        <v>200000</v>
      </c>
      <c r="R18584">
        <v>1351</v>
      </c>
      <c r="S18584">
        <v>4793.43</v>
      </c>
      <c r="T18584">
        <v>2000</v>
      </c>
      <c r="U18584">
        <v>0</v>
      </c>
      <c r="V18584">
        <v>100000</v>
      </c>
      <c r="W18584">
        <v>1185</v>
      </c>
      <c r="X18584">
        <v>3399.55</v>
      </c>
      <c r="Y18584">
        <v>0</v>
      </c>
      <c r="Z18584">
        <v>0</v>
      </c>
      <c r="AA18584">
        <v>90000</v>
      </c>
      <c r="AB18584">
        <v>1181</v>
      </c>
      <c r="AC18584">
        <v>5040.37</v>
      </c>
      <c r="AD18584">
        <v>0</v>
      </c>
      <c r="AE18584">
        <v>0</v>
      </c>
      <c r="AF18584">
        <v>150000</v>
      </c>
      <c r="AG18584">
        <v>1119</v>
      </c>
      <c r="AH18584">
        <v>3730.63</v>
      </c>
      <c r="AI18584">
        <v>0</v>
      </c>
      <c r="AJ18584">
        <v>0</v>
      </c>
      <c r="AK18584">
        <v>600000</v>
      </c>
      <c r="AL18584">
        <v>1025</v>
      </c>
      <c r="AM18584">
        <v>3581.83</v>
      </c>
      <c r="AN18584">
        <v>0</v>
      </c>
      <c r="AO18584">
        <v>0</v>
      </c>
      <c r="AP18584">
        <v>200000</v>
      </c>
      <c r="AQ18584">
        <v>1099</v>
      </c>
      <c r="AR18584">
        <v>4281.82</v>
      </c>
      <c r="AS18584">
        <v>0</v>
      </c>
      <c r="AT18584">
        <v>0</v>
      </c>
      <c r="AU18584">
        <v>100000</v>
      </c>
    </row>
    <row r="18585" spans="1:47" x14ac:dyDescent="0.35">
      <c r="A18585" t="s">
        <v>32</v>
      </c>
      <c r="B18585" t="s">
        <v>1127</v>
      </c>
      <c r="C18585">
        <v>1615</v>
      </c>
      <c r="D18585">
        <v>10539.59</v>
      </c>
      <c r="E18585">
        <v>500</v>
      </c>
      <c r="F18585">
        <v>0</v>
      </c>
      <c r="G18585">
        <v>1000000</v>
      </c>
      <c r="H18585">
        <v>1556</v>
      </c>
      <c r="I18585">
        <v>2705.17</v>
      </c>
      <c r="J18585">
        <v>0</v>
      </c>
      <c r="K18585">
        <v>0</v>
      </c>
      <c r="L18585">
        <v>150000</v>
      </c>
      <c r="M18585">
        <v>2194</v>
      </c>
      <c r="N18585">
        <v>9581.24</v>
      </c>
      <c r="O18585">
        <v>5000</v>
      </c>
      <c r="P18585">
        <v>0</v>
      </c>
      <c r="Q18585">
        <v>700000</v>
      </c>
      <c r="R18585">
        <v>1943</v>
      </c>
      <c r="S18585">
        <v>7740.94</v>
      </c>
      <c r="T18585">
        <v>5000</v>
      </c>
      <c r="U18585">
        <v>0</v>
      </c>
      <c r="V18585">
        <v>100000</v>
      </c>
      <c r="W18585">
        <v>1646</v>
      </c>
      <c r="X18585">
        <v>6022.8</v>
      </c>
      <c r="Y18585">
        <v>1000</v>
      </c>
      <c r="Z18585">
        <v>0</v>
      </c>
      <c r="AA18585">
        <v>320000</v>
      </c>
      <c r="AB18585">
        <v>1532</v>
      </c>
      <c r="AC18585">
        <v>7487.68</v>
      </c>
      <c r="AD18585">
        <v>0</v>
      </c>
      <c r="AE18585">
        <v>0</v>
      </c>
      <c r="AF18585">
        <v>380000</v>
      </c>
      <c r="AG18585">
        <v>1470</v>
      </c>
      <c r="AH18585">
        <v>6338.78</v>
      </c>
      <c r="AI18585">
        <v>0</v>
      </c>
      <c r="AJ18585">
        <v>0</v>
      </c>
      <c r="AK18585">
        <v>500000</v>
      </c>
      <c r="AL18585">
        <v>1284</v>
      </c>
      <c r="AM18585">
        <v>9806.7900000000009</v>
      </c>
      <c r="AN18585">
        <v>0</v>
      </c>
      <c r="AO18585">
        <v>0</v>
      </c>
      <c r="AP18585">
        <v>400000</v>
      </c>
      <c r="AQ18585">
        <v>1454</v>
      </c>
      <c r="AR18585">
        <v>7090.3</v>
      </c>
      <c r="AS18585">
        <v>0</v>
      </c>
      <c r="AT18585">
        <v>0</v>
      </c>
      <c r="AU18585">
        <v>120000</v>
      </c>
    </row>
    <row r="18586" spans="1:47" x14ac:dyDescent="0.35">
      <c r="A18586" t="s">
        <v>32</v>
      </c>
      <c r="B18586" t="s">
        <v>339</v>
      </c>
      <c r="C18586">
        <v>62</v>
      </c>
      <c r="D18586">
        <v>5279.88</v>
      </c>
      <c r="E18586">
        <v>560</v>
      </c>
      <c r="F18586">
        <v>0</v>
      </c>
      <c r="G18586">
        <v>60000</v>
      </c>
      <c r="H18586">
        <v>59</v>
      </c>
      <c r="I18586">
        <v>1714.92</v>
      </c>
      <c r="J18586">
        <v>0</v>
      </c>
      <c r="K18586">
        <v>0</v>
      </c>
      <c r="L18586">
        <v>25000</v>
      </c>
      <c r="M18586">
        <v>154</v>
      </c>
      <c r="N18586">
        <v>6023.8</v>
      </c>
      <c r="O18586">
        <v>3000</v>
      </c>
      <c r="P18586">
        <v>100</v>
      </c>
      <c r="Q18586">
        <v>100000</v>
      </c>
      <c r="R18586">
        <v>78</v>
      </c>
      <c r="S18586">
        <v>5977.45</v>
      </c>
      <c r="T18586">
        <v>5000</v>
      </c>
      <c r="U18586">
        <v>0</v>
      </c>
      <c r="V18586">
        <v>35000</v>
      </c>
      <c r="W18586">
        <v>87</v>
      </c>
      <c r="X18586">
        <v>8123.49</v>
      </c>
      <c r="Y18586">
        <v>900</v>
      </c>
      <c r="Z18586">
        <v>0</v>
      </c>
      <c r="AA18586">
        <v>200000</v>
      </c>
      <c r="AB18586">
        <v>67</v>
      </c>
      <c r="AC18586">
        <v>11167.3</v>
      </c>
      <c r="AD18586">
        <v>700</v>
      </c>
      <c r="AE18586">
        <v>0</v>
      </c>
      <c r="AF18586">
        <v>265300</v>
      </c>
      <c r="AG18586">
        <v>50</v>
      </c>
      <c r="AH18586">
        <v>6144.27</v>
      </c>
      <c r="AI18586">
        <v>0</v>
      </c>
      <c r="AJ18586">
        <v>0</v>
      </c>
      <c r="AK18586">
        <v>40000</v>
      </c>
      <c r="AL18586">
        <v>54</v>
      </c>
      <c r="AM18586">
        <v>12838.11</v>
      </c>
      <c r="AN18586">
        <v>0</v>
      </c>
      <c r="AO18586">
        <v>0</v>
      </c>
      <c r="AP18586">
        <v>300000</v>
      </c>
      <c r="AQ18586">
        <v>32</v>
      </c>
      <c r="AR18586">
        <v>6017.5</v>
      </c>
      <c r="AS18586">
        <v>0</v>
      </c>
      <c r="AT18586">
        <v>0</v>
      </c>
      <c r="AU18586">
        <v>58000</v>
      </c>
    </row>
    <row r="18587" spans="1:47" x14ac:dyDescent="0.35">
      <c r="A18587" t="s">
        <v>9</v>
      </c>
      <c r="B18587" t="s">
        <v>339</v>
      </c>
      <c r="H18587">
        <v>1</v>
      </c>
      <c r="I18587">
        <v>0</v>
      </c>
      <c r="J18587">
        <v>0</v>
      </c>
      <c r="K18587">
        <v>0</v>
      </c>
      <c r="L18587">
        <v>0</v>
      </c>
      <c r="M18587">
        <v>5</v>
      </c>
      <c r="N18587">
        <v>3870.5</v>
      </c>
      <c r="O18587">
        <v>2000</v>
      </c>
      <c r="P18587">
        <v>1500</v>
      </c>
      <c r="Q18587">
        <v>10000</v>
      </c>
      <c r="R18587">
        <v>3</v>
      </c>
      <c r="S18587">
        <v>1698.29</v>
      </c>
      <c r="T18587">
        <v>1000</v>
      </c>
      <c r="U18587">
        <v>500</v>
      </c>
      <c r="V18587">
        <v>5000</v>
      </c>
      <c r="W18587">
        <v>2</v>
      </c>
      <c r="X18587">
        <v>1950</v>
      </c>
      <c r="Y18587">
        <v>900</v>
      </c>
      <c r="Z18587">
        <v>900</v>
      </c>
      <c r="AA18587">
        <v>3000</v>
      </c>
      <c r="AB18587">
        <v>1</v>
      </c>
      <c r="AC18587">
        <v>10000</v>
      </c>
      <c r="AD18587">
        <v>10000</v>
      </c>
      <c r="AE18587">
        <v>10000</v>
      </c>
      <c r="AF18587">
        <v>10000</v>
      </c>
      <c r="AG18587">
        <v>1</v>
      </c>
      <c r="AH18587">
        <v>0</v>
      </c>
      <c r="AI18587">
        <v>0</v>
      </c>
      <c r="AJ18587">
        <v>0</v>
      </c>
      <c r="AK18587">
        <v>0</v>
      </c>
      <c r="AL18587">
        <v>1</v>
      </c>
      <c r="AM18587">
        <v>2000</v>
      </c>
      <c r="AN18587">
        <v>2000</v>
      </c>
      <c r="AO18587">
        <v>2000</v>
      </c>
      <c r="AP18587">
        <v>2000</v>
      </c>
    </row>
    <row r="18588" spans="1:47" x14ac:dyDescent="0.35">
      <c r="A18588" t="s">
        <v>18</v>
      </c>
      <c r="B18588" t="s">
        <v>339</v>
      </c>
      <c r="H18588">
        <v>1</v>
      </c>
      <c r="I18588">
        <v>2000</v>
      </c>
      <c r="J18588">
        <v>2000</v>
      </c>
      <c r="K18588">
        <v>2000</v>
      </c>
      <c r="L18588">
        <v>2000</v>
      </c>
      <c r="M18588">
        <v>7</v>
      </c>
      <c r="N18588">
        <v>2464.7800000000002</v>
      </c>
      <c r="O18588">
        <v>1200</v>
      </c>
      <c r="P18588">
        <v>350</v>
      </c>
      <c r="Q18588">
        <v>5500</v>
      </c>
      <c r="R18588">
        <v>3</v>
      </c>
      <c r="S18588">
        <v>3319.12</v>
      </c>
      <c r="T18588">
        <v>3000</v>
      </c>
      <c r="U18588">
        <v>900</v>
      </c>
      <c r="V18588">
        <v>8000</v>
      </c>
      <c r="W18588">
        <v>3</v>
      </c>
      <c r="X18588">
        <v>4452.6000000000004</v>
      </c>
      <c r="Y18588">
        <v>5000</v>
      </c>
      <c r="Z18588">
        <v>3000</v>
      </c>
      <c r="AA18588">
        <v>6000</v>
      </c>
      <c r="AB18588">
        <v>3</v>
      </c>
      <c r="AC18588">
        <v>5250.56</v>
      </c>
      <c r="AD18588">
        <v>5000</v>
      </c>
      <c r="AE18588">
        <v>2000</v>
      </c>
      <c r="AF18588">
        <v>9000</v>
      </c>
      <c r="AG18588">
        <v>1</v>
      </c>
      <c r="AH18588">
        <v>1500</v>
      </c>
      <c r="AI18588">
        <v>1500</v>
      </c>
      <c r="AJ18588">
        <v>1500</v>
      </c>
      <c r="AK18588">
        <v>1500</v>
      </c>
      <c r="AL18588">
        <v>1</v>
      </c>
      <c r="AM18588">
        <v>1000</v>
      </c>
      <c r="AN18588">
        <v>1000</v>
      </c>
      <c r="AO18588">
        <v>1000</v>
      </c>
      <c r="AP18588">
        <v>1000</v>
      </c>
    </row>
    <row r="18589" spans="1:47" x14ac:dyDescent="0.35">
      <c r="A18589" t="s">
        <v>31</v>
      </c>
      <c r="B18589" t="s">
        <v>339</v>
      </c>
      <c r="H18589">
        <v>1</v>
      </c>
      <c r="I18589">
        <v>3000</v>
      </c>
      <c r="J18589">
        <v>3000</v>
      </c>
      <c r="K18589">
        <v>3000</v>
      </c>
      <c r="L18589">
        <v>3000</v>
      </c>
      <c r="M18589">
        <v>5</v>
      </c>
      <c r="N18589">
        <v>966</v>
      </c>
      <c r="O18589">
        <v>600</v>
      </c>
      <c r="P18589">
        <v>300</v>
      </c>
      <c r="Q18589">
        <v>5000</v>
      </c>
      <c r="R18589">
        <v>2</v>
      </c>
      <c r="S18589">
        <v>2250.5700000000002</v>
      </c>
      <c r="T18589">
        <v>3000</v>
      </c>
      <c r="U18589">
        <v>1000</v>
      </c>
      <c r="V18589">
        <v>3000</v>
      </c>
      <c r="W18589">
        <v>1</v>
      </c>
      <c r="X18589">
        <v>2000</v>
      </c>
      <c r="Y18589">
        <v>2000</v>
      </c>
      <c r="Z18589">
        <v>2000</v>
      </c>
      <c r="AA18589">
        <v>2000</v>
      </c>
      <c r="AL18589">
        <v>1</v>
      </c>
      <c r="AM18589">
        <v>3000</v>
      </c>
      <c r="AN18589">
        <v>3000</v>
      </c>
      <c r="AO18589">
        <v>3000</v>
      </c>
      <c r="AP18589">
        <v>3000</v>
      </c>
    </row>
    <row r="18590" spans="1:47" x14ac:dyDescent="0.35">
      <c r="A18590" t="s">
        <v>14</v>
      </c>
      <c r="B18590" t="s">
        <v>339</v>
      </c>
      <c r="M18590">
        <v>6</v>
      </c>
      <c r="N18590">
        <v>6031.09</v>
      </c>
      <c r="O18590">
        <v>3000</v>
      </c>
      <c r="P18590">
        <v>1500</v>
      </c>
      <c r="Q18590">
        <v>18000</v>
      </c>
      <c r="R18590">
        <v>1</v>
      </c>
      <c r="S18590">
        <v>3000</v>
      </c>
      <c r="T18590">
        <v>3000</v>
      </c>
      <c r="U18590">
        <v>3000</v>
      </c>
      <c r="V18590">
        <v>3000</v>
      </c>
      <c r="W18590">
        <v>2</v>
      </c>
      <c r="X18590">
        <v>10040.92</v>
      </c>
      <c r="Y18590">
        <v>11000</v>
      </c>
      <c r="Z18590">
        <v>4000</v>
      </c>
      <c r="AA18590">
        <v>11000</v>
      </c>
      <c r="AB18590">
        <v>1</v>
      </c>
      <c r="AC18590">
        <v>7000</v>
      </c>
      <c r="AD18590">
        <v>7000</v>
      </c>
      <c r="AE18590">
        <v>7000</v>
      </c>
      <c r="AF18590">
        <v>7000</v>
      </c>
      <c r="AG18590">
        <v>2</v>
      </c>
      <c r="AH18590">
        <v>4677.97</v>
      </c>
      <c r="AI18590">
        <v>6000</v>
      </c>
      <c r="AJ18590">
        <v>3000</v>
      </c>
      <c r="AK18590">
        <v>6000</v>
      </c>
      <c r="AL18590">
        <v>1</v>
      </c>
      <c r="AM18590">
        <v>10000</v>
      </c>
      <c r="AN18590">
        <v>10000</v>
      </c>
      <c r="AO18590">
        <v>10000</v>
      </c>
      <c r="AP18590">
        <v>10000</v>
      </c>
    </row>
    <row r="18591" spans="1:47" x14ac:dyDescent="0.35">
      <c r="A18591" t="s">
        <v>24</v>
      </c>
      <c r="B18591" t="s">
        <v>339</v>
      </c>
      <c r="M18591">
        <v>3</v>
      </c>
      <c r="N18591">
        <v>1657.68</v>
      </c>
      <c r="O18591">
        <v>1500</v>
      </c>
      <c r="P18591">
        <v>700</v>
      </c>
      <c r="Q18591">
        <v>10000</v>
      </c>
    </row>
    <row r="18592" spans="1:47" x14ac:dyDescent="0.35">
      <c r="A18592" t="s">
        <v>8</v>
      </c>
      <c r="B18592" t="s">
        <v>339</v>
      </c>
      <c r="W18592">
        <v>1</v>
      </c>
      <c r="X18592">
        <v>500</v>
      </c>
      <c r="Y18592">
        <v>500</v>
      </c>
      <c r="Z18592">
        <v>500</v>
      </c>
      <c r="AA18592">
        <v>500</v>
      </c>
      <c r="AG18592">
        <v>1</v>
      </c>
      <c r="AH18592">
        <v>1000</v>
      </c>
      <c r="AI18592">
        <v>1000</v>
      </c>
      <c r="AJ18592">
        <v>1000</v>
      </c>
      <c r="AK18592">
        <v>1000</v>
      </c>
      <c r="AL18592">
        <v>1</v>
      </c>
      <c r="AM18592">
        <v>10000</v>
      </c>
      <c r="AN18592">
        <v>10000</v>
      </c>
      <c r="AO18592">
        <v>10000</v>
      </c>
      <c r="AP18592">
        <v>10000</v>
      </c>
    </row>
    <row r="18594" spans="1:7" x14ac:dyDescent="0.35">
      <c r="A18594" t="s">
        <v>1900</v>
      </c>
    </row>
    <row r="18595" spans="1:7" x14ac:dyDescent="0.35">
      <c r="A18595" t="s">
        <v>2</v>
      </c>
      <c r="B18595" t="s">
        <v>1136</v>
      </c>
      <c r="C18595" t="s">
        <v>3</v>
      </c>
      <c r="D18595" t="s">
        <v>1896</v>
      </c>
      <c r="E18595" t="s">
        <v>1897</v>
      </c>
      <c r="F18595" t="s">
        <v>1898</v>
      </c>
      <c r="G18595" t="s">
        <v>1899</v>
      </c>
    </row>
    <row r="18596" spans="1:7" x14ac:dyDescent="0.35">
      <c r="A18596" t="s">
        <v>8</v>
      </c>
      <c r="B18596" t="s">
        <v>1126</v>
      </c>
      <c r="C18596">
        <v>92</v>
      </c>
      <c r="D18596" t="s">
        <v>83</v>
      </c>
      <c r="E18596" t="s">
        <v>187</v>
      </c>
      <c r="F18596" t="s">
        <v>727</v>
      </c>
      <c r="G18596" t="s">
        <v>443</v>
      </c>
    </row>
    <row r="18597" spans="1:7" x14ac:dyDescent="0.35">
      <c r="A18597" t="s">
        <v>8</v>
      </c>
      <c r="B18597" t="s">
        <v>1127</v>
      </c>
      <c r="C18597">
        <v>111</v>
      </c>
      <c r="D18597" t="s">
        <v>492</v>
      </c>
      <c r="E18597" t="s">
        <v>929</v>
      </c>
      <c r="F18597" t="s">
        <v>851</v>
      </c>
      <c r="G18597" t="s">
        <v>703</v>
      </c>
    </row>
    <row r="18598" spans="1:7" x14ac:dyDescent="0.35">
      <c r="A18598" t="s">
        <v>8</v>
      </c>
      <c r="B18598" t="s">
        <v>339</v>
      </c>
      <c r="C18598">
        <v>1</v>
      </c>
      <c r="D18598" t="s">
        <v>140</v>
      </c>
      <c r="E18598" t="s">
        <v>140</v>
      </c>
      <c r="F18598" t="s">
        <v>177</v>
      </c>
      <c r="G18598" t="s">
        <v>140</v>
      </c>
    </row>
    <row r="18599" spans="1:7" x14ac:dyDescent="0.35">
      <c r="A18599" t="s">
        <v>9</v>
      </c>
      <c r="B18599" t="s">
        <v>1126</v>
      </c>
      <c r="C18599">
        <v>77</v>
      </c>
      <c r="D18599" t="s">
        <v>463</v>
      </c>
      <c r="E18599" t="s">
        <v>875</v>
      </c>
      <c r="F18599" t="s">
        <v>356</v>
      </c>
      <c r="G18599" t="s">
        <v>777</v>
      </c>
    </row>
    <row r="18600" spans="1:7" x14ac:dyDescent="0.35">
      <c r="A18600" t="s">
        <v>9</v>
      </c>
      <c r="B18600" t="s">
        <v>1127</v>
      </c>
      <c r="C18600">
        <v>118</v>
      </c>
      <c r="D18600" t="s">
        <v>421</v>
      </c>
      <c r="E18600" t="s">
        <v>977</v>
      </c>
      <c r="F18600" t="s">
        <v>434</v>
      </c>
      <c r="G18600" t="s">
        <v>911</v>
      </c>
    </row>
    <row r="18601" spans="1:7" x14ac:dyDescent="0.35">
      <c r="A18601" t="s">
        <v>9</v>
      </c>
      <c r="B18601" t="s">
        <v>339</v>
      </c>
      <c r="C18601">
        <v>6</v>
      </c>
      <c r="D18601" t="s">
        <v>55</v>
      </c>
      <c r="E18601" t="s">
        <v>140</v>
      </c>
      <c r="F18601" t="s">
        <v>160</v>
      </c>
      <c r="G18601" t="s">
        <v>785</v>
      </c>
    </row>
    <row r="18602" spans="1:7" x14ac:dyDescent="0.35">
      <c r="A18602" t="s">
        <v>10</v>
      </c>
      <c r="B18602" t="s">
        <v>1126</v>
      </c>
      <c r="C18602">
        <v>93</v>
      </c>
      <c r="D18602" t="s">
        <v>499</v>
      </c>
      <c r="E18602" t="s">
        <v>91</v>
      </c>
      <c r="F18602" t="s">
        <v>69</v>
      </c>
      <c r="G18602" t="s">
        <v>564</v>
      </c>
    </row>
    <row r="18603" spans="1:7" x14ac:dyDescent="0.35">
      <c r="A18603" t="s">
        <v>10</v>
      </c>
      <c r="B18603" t="s">
        <v>1127</v>
      </c>
      <c r="C18603">
        <v>105</v>
      </c>
      <c r="D18603" t="s">
        <v>145</v>
      </c>
      <c r="E18603" t="s">
        <v>967</v>
      </c>
      <c r="F18603" t="s">
        <v>304</v>
      </c>
      <c r="G18603" t="s">
        <v>320</v>
      </c>
    </row>
    <row r="18604" spans="1:7" x14ac:dyDescent="0.35">
      <c r="A18604" t="s">
        <v>10</v>
      </c>
      <c r="B18604" t="s">
        <v>339</v>
      </c>
      <c r="C18604">
        <v>10</v>
      </c>
      <c r="D18604" t="s">
        <v>1004</v>
      </c>
      <c r="E18604" t="s">
        <v>140</v>
      </c>
      <c r="F18604" t="s">
        <v>1110</v>
      </c>
      <c r="G18604" t="s">
        <v>1004</v>
      </c>
    </row>
    <row r="18605" spans="1:7" x14ac:dyDescent="0.35">
      <c r="A18605" t="s">
        <v>11</v>
      </c>
      <c r="B18605" t="s">
        <v>1126</v>
      </c>
      <c r="C18605">
        <v>90</v>
      </c>
      <c r="D18605" t="s">
        <v>910</v>
      </c>
      <c r="E18605" t="s">
        <v>917</v>
      </c>
      <c r="F18605" t="s">
        <v>562</v>
      </c>
      <c r="G18605" t="s">
        <v>521</v>
      </c>
    </row>
    <row r="18606" spans="1:7" x14ac:dyDescent="0.35">
      <c r="A18606" t="s">
        <v>11</v>
      </c>
      <c r="B18606" t="s">
        <v>1127</v>
      </c>
      <c r="C18606">
        <v>111</v>
      </c>
      <c r="D18606" t="s">
        <v>598</v>
      </c>
      <c r="E18606" t="s">
        <v>111</v>
      </c>
      <c r="F18606" t="s">
        <v>390</v>
      </c>
      <c r="G18606" t="s">
        <v>848</v>
      </c>
    </row>
    <row r="18607" spans="1:7" x14ac:dyDescent="0.35">
      <c r="A18607" t="s">
        <v>11</v>
      </c>
      <c r="B18607" t="s">
        <v>339</v>
      </c>
      <c r="C18607">
        <v>5</v>
      </c>
      <c r="D18607" t="s">
        <v>140</v>
      </c>
      <c r="E18607" t="s">
        <v>140</v>
      </c>
      <c r="F18607" t="s">
        <v>818</v>
      </c>
      <c r="G18607" t="s">
        <v>817</v>
      </c>
    </row>
    <row r="18608" spans="1:7" x14ac:dyDescent="0.35">
      <c r="A18608" t="s">
        <v>12</v>
      </c>
      <c r="B18608" t="s">
        <v>1126</v>
      </c>
      <c r="C18608">
        <v>96</v>
      </c>
      <c r="D18608" t="s">
        <v>499</v>
      </c>
      <c r="E18608" t="s">
        <v>849</v>
      </c>
      <c r="F18608" t="s">
        <v>731</v>
      </c>
      <c r="G18608" t="s">
        <v>762</v>
      </c>
    </row>
    <row r="18609" spans="1:7" x14ac:dyDescent="0.35">
      <c r="A18609" t="s">
        <v>12</v>
      </c>
      <c r="B18609" t="s">
        <v>1127</v>
      </c>
      <c r="C18609">
        <v>100</v>
      </c>
      <c r="D18609" t="s">
        <v>73</v>
      </c>
      <c r="E18609" t="s">
        <v>548</v>
      </c>
      <c r="F18609" t="s">
        <v>560</v>
      </c>
      <c r="G18609" t="s">
        <v>741</v>
      </c>
    </row>
    <row r="18610" spans="1:7" x14ac:dyDescent="0.35">
      <c r="A18610" t="s">
        <v>12</v>
      </c>
      <c r="B18610" t="s">
        <v>339</v>
      </c>
      <c r="C18610">
        <v>13</v>
      </c>
      <c r="D18610" t="s">
        <v>746</v>
      </c>
      <c r="E18610" t="s">
        <v>746</v>
      </c>
      <c r="F18610" t="s">
        <v>384</v>
      </c>
      <c r="G18610" t="s">
        <v>140</v>
      </c>
    </row>
    <row r="18611" spans="1:7" x14ac:dyDescent="0.35">
      <c r="A18611" t="s">
        <v>13</v>
      </c>
      <c r="B18611" t="s">
        <v>1126</v>
      </c>
      <c r="C18611">
        <v>85</v>
      </c>
      <c r="D18611" t="s">
        <v>373</v>
      </c>
      <c r="E18611" t="s">
        <v>942</v>
      </c>
      <c r="F18611" t="s">
        <v>168</v>
      </c>
      <c r="G18611" t="s">
        <v>103</v>
      </c>
    </row>
    <row r="18612" spans="1:7" x14ac:dyDescent="0.35">
      <c r="A18612" t="s">
        <v>13</v>
      </c>
      <c r="B18612" t="s">
        <v>1127</v>
      </c>
      <c r="C18612">
        <v>112</v>
      </c>
      <c r="D18612" t="s">
        <v>323</v>
      </c>
      <c r="E18612" t="s">
        <v>1058</v>
      </c>
      <c r="F18612" t="s">
        <v>327</v>
      </c>
      <c r="G18612" t="s">
        <v>738</v>
      </c>
    </row>
    <row r="18613" spans="1:7" x14ac:dyDescent="0.35">
      <c r="A18613" t="s">
        <v>13</v>
      </c>
      <c r="B18613" t="s">
        <v>339</v>
      </c>
      <c r="C18613">
        <v>9</v>
      </c>
      <c r="D18613" t="s">
        <v>762</v>
      </c>
      <c r="E18613" t="s">
        <v>595</v>
      </c>
      <c r="F18613" t="s">
        <v>417</v>
      </c>
      <c r="G18613" t="s">
        <v>952</v>
      </c>
    </row>
    <row r="18614" spans="1:7" x14ac:dyDescent="0.35">
      <c r="A18614" t="s">
        <v>14</v>
      </c>
      <c r="B18614" t="s">
        <v>1126</v>
      </c>
      <c r="C18614">
        <v>77</v>
      </c>
      <c r="D18614" t="s">
        <v>381</v>
      </c>
      <c r="E18614" t="s">
        <v>862</v>
      </c>
      <c r="F18614" t="s">
        <v>980</v>
      </c>
      <c r="G18614" t="s">
        <v>837</v>
      </c>
    </row>
    <row r="18615" spans="1:7" x14ac:dyDescent="0.35">
      <c r="A18615" t="s">
        <v>14</v>
      </c>
      <c r="B18615" t="s">
        <v>1127</v>
      </c>
      <c r="C18615">
        <v>119</v>
      </c>
      <c r="D18615" t="s">
        <v>279</v>
      </c>
      <c r="E18615" t="s">
        <v>1061</v>
      </c>
      <c r="F18615" t="s">
        <v>175</v>
      </c>
      <c r="G18615" t="s">
        <v>975</v>
      </c>
    </row>
    <row r="18616" spans="1:7" x14ac:dyDescent="0.35">
      <c r="A18616" t="s">
        <v>14</v>
      </c>
      <c r="B18616" t="s">
        <v>339</v>
      </c>
      <c r="C18616">
        <v>7</v>
      </c>
      <c r="D18616" t="s">
        <v>101</v>
      </c>
      <c r="E18616" t="s">
        <v>140</v>
      </c>
      <c r="F18616" t="s">
        <v>966</v>
      </c>
      <c r="G18616" t="s">
        <v>573</v>
      </c>
    </row>
    <row r="18617" spans="1:7" x14ac:dyDescent="0.35">
      <c r="A18617" t="s">
        <v>15</v>
      </c>
      <c r="B18617" t="s">
        <v>1126</v>
      </c>
      <c r="C18617">
        <v>93</v>
      </c>
      <c r="D18617" t="s">
        <v>237</v>
      </c>
      <c r="E18617" t="s">
        <v>999</v>
      </c>
      <c r="F18617" t="s">
        <v>820</v>
      </c>
      <c r="G18617" t="s">
        <v>399</v>
      </c>
    </row>
    <row r="18618" spans="1:7" x14ac:dyDescent="0.35">
      <c r="A18618" t="s">
        <v>15</v>
      </c>
      <c r="B18618" t="s">
        <v>1127</v>
      </c>
      <c r="C18618">
        <v>107</v>
      </c>
      <c r="D18618" t="s">
        <v>202</v>
      </c>
      <c r="E18618" t="s">
        <v>125</v>
      </c>
      <c r="F18618" t="s">
        <v>256</v>
      </c>
      <c r="G18618" t="s">
        <v>810</v>
      </c>
    </row>
    <row r="18619" spans="1:7" x14ac:dyDescent="0.35">
      <c r="A18619" t="s">
        <v>15</v>
      </c>
      <c r="B18619" t="s">
        <v>339</v>
      </c>
      <c r="C18619">
        <v>6</v>
      </c>
      <c r="D18619" t="s">
        <v>140</v>
      </c>
      <c r="E18619" t="s">
        <v>165</v>
      </c>
      <c r="F18619" t="s">
        <v>397</v>
      </c>
      <c r="G18619" t="s">
        <v>119</v>
      </c>
    </row>
    <row r="18620" spans="1:7" x14ac:dyDescent="0.35">
      <c r="A18620" t="s">
        <v>16</v>
      </c>
      <c r="B18620" t="s">
        <v>1126</v>
      </c>
      <c r="C18620">
        <v>83</v>
      </c>
      <c r="D18620" t="s">
        <v>822</v>
      </c>
      <c r="E18620" t="s">
        <v>1095</v>
      </c>
      <c r="F18620" t="s">
        <v>502</v>
      </c>
      <c r="G18620" t="s">
        <v>187</v>
      </c>
    </row>
    <row r="18621" spans="1:7" x14ac:dyDescent="0.35">
      <c r="A18621" t="s">
        <v>16</v>
      </c>
      <c r="B18621" t="s">
        <v>1127</v>
      </c>
      <c r="C18621">
        <v>107</v>
      </c>
      <c r="D18621" t="s">
        <v>551</v>
      </c>
      <c r="E18621" t="s">
        <v>1056</v>
      </c>
      <c r="F18621" t="s">
        <v>637</v>
      </c>
      <c r="G18621" t="s">
        <v>237</v>
      </c>
    </row>
    <row r="18622" spans="1:7" x14ac:dyDescent="0.35">
      <c r="A18622" t="s">
        <v>16</v>
      </c>
      <c r="B18622" t="s">
        <v>339</v>
      </c>
      <c r="C18622">
        <v>16</v>
      </c>
      <c r="D18622" t="s">
        <v>1053</v>
      </c>
      <c r="E18622" t="s">
        <v>940</v>
      </c>
      <c r="F18622" t="s">
        <v>981</v>
      </c>
      <c r="G18622" t="s">
        <v>723</v>
      </c>
    </row>
    <row r="18623" spans="1:7" x14ac:dyDescent="0.35">
      <c r="A18623" t="s">
        <v>17</v>
      </c>
      <c r="B18623" t="s">
        <v>1126</v>
      </c>
      <c r="C18623">
        <v>92</v>
      </c>
      <c r="D18623" t="s">
        <v>349</v>
      </c>
      <c r="E18623" t="s">
        <v>849</v>
      </c>
      <c r="F18623" t="s">
        <v>69</v>
      </c>
      <c r="G18623" t="s">
        <v>826</v>
      </c>
    </row>
    <row r="18624" spans="1:7" x14ac:dyDescent="0.35">
      <c r="A18624" t="s">
        <v>17</v>
      </c>
      <c r="B18624" t="s">
        <v>1127</v>
      </c>
      <c r="C18624">
        <v>100</v>
      </c>
      <c r="D18624" t="s">
        <v>886</v>
      </c>
      <c r="E18624" t="s">
        <v>903</v>
      </c>
      <c r="F18624" t="s">
        <v>369</v>
      </c>
      <c r="G18624" t="s">
        <v>841</v>
      </c>
    </row>
    <row r="18625" spans="1:7" x14ac:dyDescent="0.35">
      <c r="A18625" t="s">
        <v>17</v>
      </c>
      <c r="B18625" t="s">
        <v>339</v>
      </c>
      <c r="C18625">
        <v>11</v>
      </c>
      <c r="D18625" t="s">
        <v>140</v>
      </c>
      <c r="E18625" t="s">
        <v>1102</v>
      </c>
      <c r="F18625" t="s">
        <v>672</v>
      </c>
      <c r="G18625" t="s">
        <v>1182</v>
      </c>
    </row>
    <row r="18626" spans="1:7" x14ac:dyDescent="0.35">
      <c r="A18626" t="s">
        <v>18</v>
      </c>
      <c r="B18626" t="s">
        <v>1126</v>
      </c>
      <c r="C18626">
        <v>94</v>
      </c>
      <c r="D18626" t="s">
        <v>427</v>
      </c>
      <c r="E18626" t="s">
        <v>107</v>
      </c>
      <c r="F18626" t="s">
        <v>342</v>
      </c>
      <c r="G18626" t="s">
        <v>867</v>
      </c>
    </row>
    <row r="18627" spans="1:7" x14ac:dyDescent="0.35">
      <c r="A18627" t="s">
        <v>18</v>
      </c>
      <c r="B18627" t="s">
        <v>1127</v>
      </c>
      <c r="C18627">
        <v>103</v>
      </c>
      <c r="D18627" t="s">
        <v>49</v>
      </c>
      <c r="E18627" t="s">
        <v>517</v>
      </c>
      <c r="F18627" t="s">
        <v>822</v>
      </c>
      <c r="G18627" t="s">
        <v>746</v>
      </c>
    </row>
    <row r="18628" spans="1:7" x14ac:dyDescent="0.35">
      <c r="A18628" t="s">
        <v>18</v>
      </c>
      <c r="B18628" t="s">
        <v>339</v>
      </c>
      <c r="C18628">
        <v>8</v>
      </c>
      <c r="D18628" t="s">
        <v>716</v>
      </c>
      <c r="E18628" t="s">
        <v>528</v>
      </c>
      <c r="F18628" t="s">
        <v>146</v>
      </c>
      <c r="G18628" t="s">
        <v>140</v>
      </c>
    </row>
    <row r="18629" spans="1:7" x14ac:dyDescent="0.35">
      <c r="A18629" t="s">
        <v>19</v>
      </c>
      <c r="B18629" t="s">
        <v>1126</v>
      </c>
      <c r="C18629">
        <v>96</v>
      </c>
      <c r="D18629" t="s">
        <v>879</v>
      </c>
      <c r="E18629" t="s">
        <v>1049</v>
      </c>
      <c r="F18629" t="s">
        <v>408</v>
      </c>
      <c r="G18629" t="s">
        <v>841</v>
      </c>
    </row>
    <row r="18630" spans="1:7" x14ac:dyDescent="0.35">
      <c r="A18630" t="s">
        <v>19</v>
      </c>
      <c r="B18630" t="s">
        <v>1127</v>
      </c>
      <c r="C18630">
        <v>99</v>
      </c>
      <c r="D18630" t="s">
        <v>654</v>
      </c>
      <c r="E18630" t="s">
        <v>999</v>
      </c>
      <c r="F18630" t="s">
        <v>637</v>
      </c>
      <c r="G18630" t="s">
        <v>994</v>
      </c>
    </row>
    <row r="18631" spans="1:7" x14ac:dyDescent="0.35">
      <c r="A18631" t="s">
        <v>19</v>
      </c>
      <c r="B18631" t="s">
        <v>339</v>
      </c>
      <c r="C18631">
        <v>11</v>
      </c>
      <c r="D18631" t="s">
        <v>536</v>
      </c>
      <c r="E18631" t="s">
        <v>140</v>
      </c>
      <c r="F18631" t="s">
        <v>959</v>
      </c>
      <c r="G18631" t="s">
        <v>356</v>
      </c>
    </row>
    <row r="18632" spans="1:7" x14ac:dyDescent="0.35">
      <c r="A18632" t="s">
        <v>20</v>
      </c>
      <c r="B18632" t="s">
        <v>1126</v>
      </c>
      <c r="C18632">
        <v>87</v>
      </c>
      <c r="D18632" t="s">
        <v>206</v>
      </c>
      <c r="E18632" t="s">
        <v>109</v>
      </c>
      <c r="F18632" t="s">
        <v>816</v>
      </c>
      <c r="G18632" t="s">
        <v>518</v>
      </c>
    </row>
    <row r="18633" spans="1:7" x14ac:dyDescent="0.35">
      <c r="A18633" t="s">
        <v>20</v>
      </c>
      <c r="B18633" t="s">
        <v>1127</v>
      </c>
      <c r="C18633">
        <v>115</v>
      </c>
      <c r="D18633" t="s">
        <v>157</v>
      </c>
      <c r="E18633" t="s">
        <v>99</v>
      </c>
      <c r="F18633" t="s">
        <v>391</v>
      </c>
      <c r="G18633" t="s">
        <v>513</v>
      </c>
    </row>
    <row r="18634" spans="1:7" x14ac:dyDescent="0.35">
      <c r="A18634" t="s">
        <v>20</v>
      </c>
      <c r="B18634" t="s">
        <v>339</v>
      </c>
      <c r="C18634">
        <v>4</v>
      </c>
      <c r="D18634" t="s">
        <v>710</v>
      </c>
      <c r="E18634" t="s">
        <v>594</v>
      </c>
      <c r="F18634" t="s">
        <v>117</v>
      </c>
      <c r="G18634" t="s">
        <v>140</v>
      </c>
    </row>
    <row r="18635" spans="1:7" x14ac:dyDescent="0.35">
      <c r="A18635" t="s">
        <v>21</v>
      </c>
      <c r="B18635" t="s">
        <v>1126</v>
      </c>
      <c r="C18635">
        <v>58</v>
      </c>
      <c r="D18635" t="s">
        <v>366</v>
      </c>
      <c r="E18635" t="s">
        <v>1053</v>
      </c>
      <c r="F18635" t="s">
        <v>39</v>
      </c>
      <c r="G18635" t="s">
        <v>261</v>
      </c>
    </row>
    <row r="18636" spans="1:7" x14ac:dyDescent="0.35">
      <c r="A18636" t="s">
        <v>21</v>
      </c>
      <c r="B18636" t="s">
        <v>1127</v>
      </c>
      <c r="C18636">
        <v>144</v>
      </c>
      <c r="D18636" t="s">
        <v>564</v>
      </c>
      <c r="E18636" t="s">
        <v>1073</v>
      </c>
      <c r="F18636" t="s">
        <v>352</v>
      </c>
      <c r="G18636" t="s">
        <v>1071</v>
      </c>
    </row>
    <row r="18637" spans="1:7" x14ac:dyDescent="0.35">
      <c r="A18637" t="s">
        <v>21</v>
      </c>
      <c r="B18637" t="s">
        <v>339</v>
      </c>
      <c r="C18637">
        <v>8</v>
      </c>
      <c r="D18637" t="s">
        <v>592</v>
      </c>
      <c r="E18637" t="s">
        <v>592</v>
      </c>
      <c r="F18637" t="s">
        <v>376</v>
      </c>
      <c r="G18637" t="s">
        <v>376</v>
      </c>
    </row>
    <row r="18638" spans="1:7" x14ac:dyDescent="0.35">
      <c r="A18638" t="s">
        <v>22</v>
      </c>
      <c r="B18638" t="s">
        <v>1126</v>
      </c>
      <c r="C18638">
        <v>87</v>
      </c>
      <c r="D18638" t="s">
        <v>360</v>
      </c>
      <c r="E18638" t="s">
        <v>1072</v>
      </c>
      <c r="F18638" t="s">
        <v>486</v>
      </c>
      <c r="G18638" t="s">
        <v>1106</v>
      </c>
    </row>
    <row r="18639" spans="1:7" x14ac:dyDescent="0.35">
      <c r="A18639" t="s">
        <v>22</v>
      </c>
      <c r="B18639" t="s">
        <v>1127</v>
      </c>
      <c r="C18639">
        <v>111</v>
      </c>
      <c r="D18639" t="s">
        <v>513</v>
      </c>
      <c r="E18639" t="s">
        <v>1003</v>
      </c>
      <c r="F18639" t="s">
        <v>734</v>
      </c>
      <c r="G18639" t="s">
        <v>1087</v>
      </c>
    </row>
    <row r="18640" spans="1:7" x14ac:dyDescent="0.35">
      <c r="A18640" t="s">
        <v>22</v>
      </c>
      <c r="B18640" t="s">
        <v>339</v>
      </c>
      <c r="C18640">
        <v>11</v>
      </c>
      <c r="D18640" t="s">
        <v>140</v>
      </c>
      <c r="E18640" t="s">
        <v>1004</v>
      </c>
      <c r="F18640" t="s">
        <v>770</v>
      </c>
      <c r="G18640" t="s">
        <v>723</v>
      </c>
    </row>
    <row r="18641" spans="1:7" x14ac:dyDescent="0.35">
      <c r="A18641" t="s">
        <v>23</v>
      </c>
      <c r="B18641" t="s">
        <v>1126</v>
      </c>
      <c r="C18641">
        <v>99</v>
      </c>
      <c r="D18641" t="s">
        <v>761</v>
      </c>
      <c r="E18641" t="s">
        <v>286</v>
      </c>
      <c r="F18641" t="s">
        <v>627</v>
      </c>
      <c r="G18641" t="s">
        <v>970</v>
      </c>
    </row>
    <row r="18642" spans="1:7" x14ac:dyDescent="0.35">
      <c r="A18642" t="s">
        <v>23</v>
      </c>
      <c r="B18642" t="s">
        <v>1127</v>
      </c>
      <c r="C18642">
        <v>94</v>
      </c>
      <c r="D18642" t="s">
        <v>773</v>
      </c>
      <c r="E18642" t="s">
        <v>1045</v>
      </c>
      <c r="F18642" t="s">
        <v>606</v>
      </c>
      <c r="G18642" t="s">
        <v>433</v>
      </c>
    </row>
    <row r="18643" spans="1:7" x14ac:dyDescent="0.35">
      <c r="A18643" t="s">
        <v>23</v>
      </c>
      <c r="B18643" t="s">
        <v>339</v>
      </c>
      <c r="C18643">
        <v>12</v>
      </c>
      <c r="D18643" t="s">
        <v>792</v>
      </c>
      <c r="E18643" t="s">
        <v>777</v>
      </c>
      <c r="F18643" t="s">
        <v>414</v>
      </c>
      <c r="G18643" t="s">
        <v>518</v>
      </c>
    </row>
    <row r="18644" spans="1:7" x14ac:dyDescent="0.35">
      <c r="A18644" t="s">
        <v>24</v>
      </c>
      <c r="B18644" t="s">
        <v>1126</v>
      </c>
      <c r="C18644">
        <v>86</v>
      </c>
      <c r="D18644" t="s">
        <v>349</v>
      </c>
      <c r="E18644" t="s">
        <v>87</v>
      </c>
      <c r="F18644" t="s">
        <v>43</v>
      </c>
      <c r="G18644" t="s">
        <v>623</v>
      </c>
    </row>
    <row r="18645" spans="1:7" x14ac:dyDescent="0.35">
      <c r="A18645" t="s">
        <v>24</v>
      </c>
      <c r="B18645" t="s">
        <v>1127</v>
      </c>
      <c r="C18645">
        <v>117</v>
      </c>
      <c r="D18645" t="s">
        <v>571</v>
      </c>
      <c r="E18645" t="s">
        <v>1064</v>
      </c>
      <c r="F18645" t="s">
        <v>251</v>
      </c>
      <c r="G18645" t="s">
        <v>522</v>
      </c>
    </row>
    <row r="18646" spans="1:7" x14ac:dyDescent="0.35">
      <c r="A18646" t="s">
        <v>24</v>
      </c>
      <c r="B18646" t="s">
        <v>339</v>
      </c>
      <c r="C18646">
        <v>4</v>
      </c>
      <c r="D18646" t="s">
        <v>875</v>
      </c>
      <c r="E18646" t="s">
        <v>140</v>
      </c>
      <c r="F18646" t="s">
        <v>385</v>
      </c>
      <c r="G18646" t="s">
        <v>601</v>
      </c>
    </row>
    <row r="18647" spans="1:7" x14ac:dyDescent="0.35">
      <c r="A18647" t="s">
        <v>25</v>
      </c>
      <c r="B18647" t="s">
        <v>1126</v>
      </c>
      <c r="C18647">
        <v>85</v>
      </c>
      <c r="D18647" t="s">
        <v>37</v>
      </c>
      <c r="E18647" t="s">
        <v>1102</v>
      </c>
      <c r="F18647" t="s">
        <v>814</v>
      </c>
      <c r="G18647" t="s">
        <v>511</v>
      </c>
    </row>
    <row r="18648" spans="1:7" x14ac:dyDescent="0.35">
      <c r="A18648" t="s">
        <v>25</v>
      </c>
      <c r="B18648" t="s">
        <v>1127</v>
      </c>
      <c r="C18648">
        <v>111</v>
      </c>
      <c r="D18648" t="s">
        <v>389</v>
      </c>
      <c r="E18648" t="s">
        <v>527</v>
      </c>
      <c r="F18648" t="s">
        <v>852</v>
      </c>
      <c r="G18648" t="s">
        <v>386</v>
      </c>
    </row>
    <row r="18649" spans="1:7" x14ac:dyDescent="0.35">
      <c r="A18649" t="s">
        <v>25</v>
      </c>
      <c r="B18649" t="s">
        <v>339</v>
      </c>
      <c r="C18649">
        <v>8</v>
      </c>
      <c r="D18649" t="s">
        <v>140</v>
      </c>
      <c r="E18649" t="s">
        <v>286</v>
      </c>
      <c r="F18649" t="s">
        <v>900</v>
      </c>
      <c r="G18649" t="s">
        <v>138</v>
      </c>
    </row>
    <row r="18650" spans="1:7" x14ac:dyDescent="0.35">
      <c r="A18650" t="s">
        <v>26</v>
      </c>
      <c r="B18650" t="s">
        <v>1126</v>
      </c>
      <c r="C18650">
        <v>92</v>
      </c>
      <c r="D18650" t="s">
        <v>576</v>
      </c>
      <c r="E18650" t="s">
        <v>970</v>
      </c>
      <c r="F18650" t="s">
        <v>608</v>
      </c>
      <c r="G18650" t="s">
        <v>751</v>
      </c>
    </row>
    <row r="18651" spans="1:7" x14ac:dyDescent="0.35">
      <c r="A18651" t="s">
        <v>26</v>
      </c>
      <c r="B18651" t="s">
        <v>1127</v>
      </c>
      <c r="C18651">
        <v>100</v>
      </c>
      <c r="D18651" t="s">
        <v>470</v>
      </c>
      <c r="E18651" t="s">
        <v>394</v>
      </c>
      <c r="F18651" t="s">
        <v>502</v>
      </c>
      <c r="G18651" t="s">
        <v>451</v>
      </c>
    </row>
    <row r="18652" spans="1:7" x14ac:dyDescent="0.35">
      <c r="A18652" t="s">
        <v>26</v>
      </c>
      <c r="B18652" t="s">
        <v>339</v>
      </c>
      <c r="C18652">
        <v>10</v>
      </c>
      <c r="D18652" t="s">
        <v>855</v>
      </c>
      <c r="E18652" t="s">
        <v>140</v>
      </c>
      <c r="F18652" t="s">
        <v>854</v>
      </c>
      <c r="G18652" t="s">
        <v>140</v>
      </c>
    </row>
    <row r="18653" spans="1:7" x14ac:dyDescent="0.35">
      <c r="A18653" t="s">
        <v>27</v>
      </c>
      <c r="B18653" t="s">
        <v>1126</v>
      </c>
      <c r="C18653">
        <v>78</v>
      </c>
      <c r="D18653" t="s">
        <v>818</v>
      </c>
      <c r="E18653" t="s">
        <v>476</v>
      </c>
      <c r="F18653" t="s">
        <v>965</v>
      </c>
      <c r="G18653" t="s">
        <v>681</v>
      </c>
    </row>
    <row r="18654" spans="1:7" x14ac:dyDescent="0.35">
      <c r="A18654" t="s">
        <v>27</v>
      </c>
      <c r="B18654" t="s">
        <v>1127</v>
      </c>
      <c r="C18654">
        <v>114</v>
      </c>
      <c r="D18654" t="s">
        <v>668</v>
      </c>
      <c r="E18654" t="s">
        <v>99</v>
      </c>
      <c r="F18654" t="s">
        <v>714</v>
      </c>
      <c r="G18654" t="s">
        <v>467</v>
      </c>
    </row>
    <row r="18655" spans="1:7" x14ac:dyDescent="0.35">
      <c r="A18655" t="s">
        <v>27</v>
      </c>
      <c r="B18655" t="s">
        <v>339</v>
      </c>
      <c r="C18655">
        <v>12</v>
      </c>
      <c r="D18655" t="s">
        <v>107</v>
      </c>
      <c r="E18655" t="s">
        <v>1095</v>
      </c>
      <c r="F18655" t="s">
        <v>68</v>
      </c>
      <c r="G18655" t="s">
        <v>924</v>
      </c>
    </row>
    <row r="18656" spans="1:7" x14ac:dyDescent="0.35">
      <c r="A18656" t="s">
        <v>28</v>
      </c>
      <c r="B18656" t="s">
        <v>1126</v>
      </c>
      <c r="C18656">
        <v>72</v>
      </c>
      <c r="D18656" t="s">
        <v>273</v>
      </c>
      <c r="E18656" t="s">
        <v>893</v>
      </c>
      <c r="F18656" t="s">
        <v>401</v>
      </c>
      <c r="G18656" t="s">
        <v>489</v>
      </c>
    </row>
    <row r="18657" spans="1:7" x14ac:dyDescent="0.35">
      <c r="A18657" t="s">
        <v>28</v>
      </c>
      <c r="B18657" t="s">
        <v>1127</v>
      </c>
      <c r="C18657">
        <v>125</v>
      </c>
      <c r="D18657" t="s">
        <v>874</v>
      </c>
      <c r="E18657" t="s">
        <v>996</v>
      </c>
      <c r="F18657" t="s">
        <v>478</v>
      </c>
      <c r="G18657" t="s">
        <v>720</v>
      </c>
    </row>
    <row r="18658" spans="1:7" x14ac:dyDescent="0.35">
      <c r="A18658" t="s">
        <v>28</v>
      </c>
      <c r="B18658" t="s">
        <v>339</v>
      </c>
      <c r="C18658">
        <v>10</v>
      </c>
      <c r="D18658" t="s">
        <v>242</v>
      </c>
      <c r="E18658" t="s">
        <v>140</v>
      </c>
      <c r="F18658" t="s">
        <v>559</v>
      </c>
      <c r="G18658" t="s">
        <v>639</v>
      </c>
    </row>
    <row r="18659" spans="1:7" x14ac:dyDescent="0.35">
      <c r="A18659" t="s">
        <v>29</v>
      </c>
      <c r="B18659" t="s">
        <v>1126</v>
      </c>
      <c r="C18659">
        <v>96</v>
      </c>
      <c r="D18659" t="s">
        <v>224</v>
      </c>
      <c r="E18659" t="s">
        <v>942</v>
      </c>
      <c r="F18659" t="s">
        <v>354</v>
      </c>
      <c r="G18659" t="s">
        <v>871</v>
      </c>
    </row>
    <row r="18660" spans="1:7" x14ac:dyDescent="0.35">
      <c r="A18660" t="s">
        <v>29</v>
      </c>
      <c r="B18660" t="s">
        <v>1127</v>
      </c>
      <c r="C18660">
        <v>98</v>
      </c>
      <c r="D18660" t="s">
        <v>57</v>
      </c>
      <c r="E18660" t="s">
        <v>1070</v>
      </c>
      <c r="F18660" t="s">
        <v>693</v>
      </c>
      <c r="G18660" t="s">
        <v>127</v>
      </c>
    </row>
    <row r="18661" spans="1:7" x14ac:dyDescent="0.35">
      <c r="A18661" t="s">
        <v>29</v>
      </c>
      <c r="B18661" t="s">
        <v>339</v>
      </c>
      <c r="C18661">
        <v>10</v>
      </c>
      <c r="D18661" t="s">
        <v>105</v>
      </c>
      <c r="E18661" t="s">
        <v>140</v>
      </c>
      <c r="F18661" t="s">
        <v>715</v>
      </c>
      <c r="G18661" t="s">
        <v>795</v>
      </c>
    </row>
    <row r="18662" spans="1:7" x14ac:dyDescent="0.35">
      <c r="A18662" t="s">
        <v>30</v>
      </c>
      <c r="B18662" t="s">
        <v>1126</v>
      </c>
      <c r="C18662">
        <v>76</v>
      </c>
      <c r="D18662" t="s">
        <v>731</v>
      </c>
      <c r="E18662" t="s">
        <v>123</v>
      </c>
      <c r="F18662" t="s">
        <v>865</v>
      </c>
      <c r="G18662" t="s">
        <v>411</v>
      </c>
    </row>
    <row r="18663" spans="1:7" x14ac:dyDescent="0.35">
      <c r="A18663" t="s">
        <v>30</v>
      </c>
      <c r="B18663" t="s">
        <v>1127</v>
      </c>
      <c r="C18663">
        <v>120</v>
      </c>
      <c r="D18663" t="s">
        <v>867</v>
      </c>
      <c r="E18663" t="s">
        <v>915</v>
      </c>
      <c r="F18663" t="s">
        <v>396</v>
      </c>
      <c r="G18663" t="s">
        <v>446</v>
      </c>
    </row>
    <row r="18664" spans="1:7" x14ac:dyDescent="0.35">
      <c r="A18664" t="s">
        <v>30</v>
      </c>
      <c r="B18664" t="s">
        <v>339</v>
      </c>
      <c r="C18664">
        <v>6</v>
      </c>
      <c r="D18664" t="s">
        <v>765</v>
      </c>
      <c r="E18664" t="s">
        <v>140</v>
      </c>
      <c r="F18664" t="s">
        <v>307</v>
      </c>
      <c r="G18664" t="s">
        <v>101</v>
      </c>
    </row>
    <row r="18665" spans="1:7" x14ac:dyDescent="0.35">
      <c r="A18665" t="s">
        <v>31</v>
      </c>
      <c r="B18665" t="s">
        <v>1126</v>
      </c>
      <c r="C18665">
        <v>101</v>
      </c>
      <c r="D18665" t="s">
        <v>743</v>
      </c>
      <c r="E18665" t="s">
        <v>405</v>
      </c>
      <c r="F18665" t="s">
        <v>354</v>
      </c>
      <c r="G18665" t="s">
        <v>860</v>
      </c>
    </row>
    <row r="18666" spans="1:7" x14ac:dyDescent="0.35">
      <c r="A18666" t="s">
        <v>31</v>
      </c>
      <c r="B18666" t="s">
        <v>1127</v>
      </c>
      <c r="C18666">
        <v>100</v>
      </c>
      <c r="D18666" t="s">
        <v>242</v>
      </c>
      <c r="E18666" t="s">
        <v>386</v>
      </c>
      <c r="F18666" t="s">
        <v>383</v>
      </c>
      <c r="G18666" t="s">
        <v>123</v>
      </c>
    </row>
    <row r="18667" spans="1:7" x14ac:dyDescent="0.35">
      <c r="A18667" t="s">
        <v>31</v>
      </c>
      <c r="B18667" t="s">
        <v>339</v>
      </c>
      <c r="C18667">
        <v>6</v>
      </c>
      <c r="D18667" t="s">
        <v>711</v>
      </c>
      <c r="E18667" t="s">
        <v>140</v>
      </c>
      <c r="F18667" t="s">
        <v>710</v>
      </c>
      <c r="G18667" t="s">
        <v>140</v>
      </c>
    </row>
    <row r="18668" spans="1:7" x14ac:dyDescent="0.35">
      <c r="A18668" t="s">
        <v>32</v>
      </c>
      <c r="B18668" t="s">
        <v>1126</v>
      </c>
      <c r="C18668">
        <v>2085</v>
      </c>
      <c r="D18668" t="s">
        <v>504</v>
      </c>
      <c r="E18668" t="s">
        <v>95</v>
      </c>
      <c r="F18668" t="s">
        <v>700</v>
      </c>
      <c r="G18668" t="s">
        <v>412</v>
      </c>
    </row>
    <row r="18669" spans="1:7" x14ac:dyDescent="0.35">
      <c r="A18669" t="s">
        <v>32</v>
      </c>
      <c r="B18669" t="s">
        <v>1127</v>
      </c>
      <c r="C18669">
        <v>2641</v>
      </c>
      <c r="D18669" t="s">
        <v>827</v>
      </c>
      <c r="E18669" t="s">
        <v>1067</v>
      </c>
      <c r="F18669" t="s">
        <v>853</v>
      </c>
      <c r="G18669" t="s">
        <v>411</v>
      </c>
    </row>
    <row r="18670" spans="1:7" x14ac:dyDescent="0.35">
      <c r="A18670" t="s">
        <v>32</v>
      </c>
      <c r="B18670" t="s">
        <v>339</v>
      </c>
      <c r="C18670">
        <v>204</v>
      </c>
      <c r="D18670" t="s">
        <v>837</v>
      </c>
      <c r="E18670" t="s">
        <v>317</v>
      </c>
      <c r="F18670" t="s">
        <v>448</v>
      </c>
      <c r="G18670" t="s">
        <v>781</v>
      </c>
    </row>
    <row r="18672" spans="1:7" x14ac:dyDescent="0.35">
      <c r="A18672" t="s">
        <v>1901</v>
      </c>
    </row>
    <row r="18673" spans="1:7" x14ac:dyDescent="0.35">
      <c r="A18673" t="s">
        <v>2</v>
      </c>
      <c r="B18673" t="s">
        <v>1141</v>
      </c>
      <c r="C18673" t="s">
        <v>3</v>
      </c>
      <c r="D18673" t="s">
        <v>1896</v>
      </c>
      <c r="E18673" t="s">
        <v>1897</v>
      </c>
      <c r="F18673" t="s">
        <v>1898</v>
      </c>
      <c r="G18673" t="s">
        <v>1899</v>
      </c>
    </row>
    <row r="18674" spans="1:7" x14ac:dyDescent="0.35">
      <c r="A18674" t="s">
        <v>8</v>
      </c>
      <c r="B18674" t="s">
        <v>1129</v>
      </c>
      <c r="C18674">
        <v>44</v>
      </c>
      <c r="D18674" t="s">
        <v>855</v>
      </c>
      <c r="E18674" t="s">
        <v>1065</v>
      </c>
      <c r="F18674" t="s">
        <v>180</v>
      </c>
      <c r="G18674" t="s">
        <v>681</v>
      </c>
    </row>
    <row r="18675" spans="1:7" x14ac:dyDescent="0.35">
      <c r="A18675" t="s">
        <v>8</v>
      </c>
      <c r="B18675" t="s">
        <v>1130</v>
      </c>
      <c r="C18675">
        <v>116</v>
      </c>
      <c r="D18675" t="s">
        <v>738</v>
      </c>
      <c r="E18675" t="s">
        <v>574</v>
      </c>
      <c r="F18675" t="s">
        <v>633</v>
      </c>
      <c r="G18675" t="s">
        <v>582</v>
      </c>
    </row>
    <row r="18676" spans="1:7" x14ac:dyDescent="0.35">
      <c r="A18676" t="s">
        <v>8</v>
      </c>
      <c r="B18676" t="s">
        <v>1131</v>
      </c>
      <c r="C18676">
        <v>44</v>
      </c>
      <c r="D18676" t="s">
        <v>401</v>
      </c>
      <c r="E18676" t="s">
        <v>187</v>
      </c>
      <c r="F18676" t="s">
        <v>402</v>
      </c>
      <c r="G18676" t="s">
        <v>654</v>
      </c>
    </row>
    <row r="18677" spans="1:7" x14ac:dyDescent="0.35">
      <c r="A18677" t="s">
        <v>9</v>
      </c>
      <c r="B18677" t="s">
        <v>1129</v>
      </c>
      <c r="C18677">
        <v>18</v>
      </c>
      <c r="D18677" t="s">
        <v>487</v>
      </c>
      <c r="E18677" t="s">
        <v>1052</v>
      </c>
      <c r="F18677" t="s">
        <v>834</v>
      </c>
      <c r="G18677" t="s">
        <v>777</v>
      </c>
    </row>
    <row r="18678" spans="1:7" x14ac:dyDescent="0.35">
      <c r="A18678" t="s">
        <v>9</v>
      </c>
      <c r="B18678" t="s">
        <v>1130</v>
      </c>
      <c r="C18678">
        <v>163</v>
      </c>
      <c r="D18678" t="s">
        <v>467</v>
      </c>
      <c r="E18678" t="s">
        <v>903</v>
      </c>
      <c r="F18678" t="s">
        <v>434</v>
      </c>
      <c r="G18678" t="s">
        <v>639</v>
      </c>
    </row>
    <row r="18679" spans="1:7" x14ac:dyDescent="0.35">
      <c r="A18679" t="s">
        <v>9</v>
      </c>
      <c r="B18679" t="s">
        <v>1131</v>
      </c>
      <c r="C18679">
        <v>20</v>
      </c>
      <c r="D18679" t="s">
        <v>641</v>
      </c>
      <c r="E18679" t="s">
        <v>755</v>
      </c>
      <c r="F18679" t="s">
        <v>373</v>
      </c>
      <c r="G18679" t="s">
        <v>149</v>
      </c>
    </row>
    <row r="18680" spans="1:7" x14ac:dyDescent="0.35">
      <c r="A18680" t="s">
        <v>10</v>
      </c>
      <c r="B18680" t="s">
        <v>1129</v>
      </c>
      <c r="C18680">
        <v>25</v>
      </c>
      <c r="D18680" t="s">
        <v>910</v>
      </c>
      <c r="E18680" t="s">
        <v>952</v>
      </c>
      <c r="F18680" t="s">
        <v>518</v>
      </c>
      <c r="G18680" t="s">
        <v>365</v>
      </c>
    </row>
    <row r="18681" spans="1:7" x14ac:dyDescent="0.35">
      <c r="A18681" t="s">
        <v>10</v>
      </c>
      <c r="B18681" t="s">
        <v>1130</v>
      </c>
      <c r="C18681">
        <v>169</v>
      </c>
      <c r="D18681" t="s">
        <v>237</v>
      </c>
      <c r="E18681" t="s">
        <v>1061</v>
      </c>
      <c r="F18681" t="s">
        <v>224</v>
      </c>
      <c r="G18681" t="s">
        <v>573</v>
      </c>
    </row>
    <row r="18682" spans="1:7" x14ac:dyDescent="0.35">
      <c r="A18682" t="s">
        <v>10</v>
      </c>
      <c r="B18682" t="s">
        <v>1131</v>
      </c>
      <c r="C18682">
        <v>14</v>
      </c>
      <c r="D18682" t="s">
        <v>513</v>
      </c>
      <c r="E18682" t="s">
        <v>140</v>
      </c>
      <c r="F18682" t="s">
        <v>429</v>
      </c>
      <c r="G18682" t="s">
        <v>674</v>
      </c>
    </row>
    <row r="18683" spans="1:7" x14ac:dyDescent="0.35">
      <c r="A18683" t="s">
        <v>11</v>
      </c>
      <c r="B18683" t="s">
        <v>1129</v>
      </c>
      <c r="C18683">
        <v>22</v>
      </c>
      <c r="D18683" t="s">
        <v>633</v>
      </c>
      <c r="E18683" t="s">
        <v>993</v>
      </c>
      <c r="F18683" t="s">
        <v>731</v>
      </c>
      <c r="G18683" t="s">
        <v>412</v>
      </c>
    </row>
    <row r="18684" spans="1:7" x14ac:dyDescent="0.35">
      <c r="A18684" t="s">
        <v>11</v>
      </c>
      <c r="B18684" t="s">
        <v>1130</v>
      </c>
      <c r="C18684">
        <v>160</v>
      </c>
      <c r="D18684" t="s">
        <v>470</v>
      </c>
      <c r="E18684" t="s">
        <v>952</v>
      </c>
      <c r="F18684" t="s">
        <v>402</v>
      </c>
      <c r="G18684" t="s">
        <v>157</v>
      </c>
    </row>
    <row r="18685" spans="1:7" x14ac:dyDescent="0.35">
      <c r="A18685" t="s">
        <v>11</v>
      </c>
      <c r="B18685" t="s">
        <v>1131</v>
      </c>
      <c r="C18685">
        <v>24</v>
      </c>
      <c r="D18685" t="s">
        <v>917</v>
      </c>
      <c r="E18685" t="s">
        <v>716</v>
      </c>
      <c r="F18685" t="s">
        <v>424</v>
      </c>
      <c r="G18685" t="s">
        <v>841</v>
      </c>
    </row>
    <row r="18686" spans="1:7" x14ac:dyDescent="0.35">
      <c r="A18686" t="s">
        <v>12</v>
      </c>
      <c r="B18686" t="s">
        <v>1129</v>
      </c>
      <c r="C18686">
        <v>77</v>
      </c>
      <c r="D18686" t="s">
        <v>481</v>
      </c>
      <c r="E18686" t="s">
        <v>511</v>
      </c>
      <c r="F18686" t="s">
        <v>818</v>
      </c>
      <c r="G18686" t="s">
        <v>532</v>
      </c>
    </row>
    <row r="18687" spans="1:7" x14ac:dyDescent="0.35">
      <c r="A18687" t="s">
        <v>12</v>
      </c>
      <c r="B18687" t="s">
        <v>1130</v>
      </c>
      <c r="C18687">
        <v>87</v>
      </c>
      <c r="D18687" t="s">
        <v>427</v>
      </c>
      <c r="E18687" t="s">
        <v>501</v>
      </c>
      <c r="F18687" t="s">
        <v>578</v>
      </c>
      <c r="G18687" t="s">
        <v>1139</v>
      </c>
    </row>
    <row r="18688" spans="1:7" x14ac:dyDescent="0.35">
      <c r="A18688" t="s">
        <v>12</v>
      </c>
      <c r="B18688" t="s">
        <v>1131</v>
      </c>
      <c r="C18688">
        <v>45</v>
      </c>
      <c r="D18688" t="s">
        <v>681</v>
      </c>
      <c r="E18688" t="s">
        <v>1064</v>
      </c>
      <c r="F18688" t="s">
        <v>509</v>
      </c>
      <c r="G18688" t="s">
        <v>598</v>
      </c>
    </row>
    <row r="18689" spans="1:7" x14ac:dyDescent="0.35">
      <c r="A18689" t="s">
        <v>13</v>
      </c>
      <c r="B18689" t="s">
        <v>1129</v>
      </c>
      <c r="C18689">
        <v>31</v>
      </c>
      <c r="D18689" t="s">
        <v>568</v>
      </c>
      <c r="E18689" t="s">
        <v>1065</v>
      </c>
      <c r="F18689" t="s">
        <v>535</v>
      </c>
      <c r="G18689" t="s">
        <v>728</v>
      </c>
    </row>
    <row r="18690" spans="1:7" x14ac:dyDescent="0.35">
      <c r="A18690" t="s">
        <v>13</v>
      </c>
      <c r="B18690" t="s">
        <v>1130</v>
      </c>
      <c r="C18690">
        <v>99</v>
      </c>
      <c r="D18690" t="s">
        <v>385</v>
      </c>
      <c r="E18690" t="s">
        <v>458</v>
      </c>
      <c r="F18690" t="s">
        <v>256</v>
      </c>
      <c r="G18690" t="s">
        <v>841</v>
      </c>
    </row>
    <row r="18691" spans="1:7" x14ac:dyDescent="0.35">
      <c r="A18691" t="s">
        <v>13</v>
      </c>
      <c r="B18691" t="s">
        <v>1131</v>
      </c>
      <c r="C18691">
        <v>76</v>
      </c>
      <c r="D18691" t="s">
        <v>818</v>
      </c>
      <c r="E18691" t="s">
        <v>1052</v>
      </c>
      <c r="F18691" t="s">
        <v>963</v>
      </c>
      <c r="G18691" t="s">
        <v>340</v>
      </c>
    </row>
    <row r="18692" spans="1:7" x14ac:dyDescent="0.35">
      <c r="A18692" t="s">
        <v>14</v>
      </c>
      <c r="B18692" t="s">
        <v>1129</v>
      </c>
      <c r="C18692">
        <v>49</v>
      </c>
      <c r="D18692" t="s">
        <v>341</v>
      </c>
      <c r="E18692" t="s">
        <v>115</v>
      </c>
      <c r="F18692" t="s">
        <v>67</v>
      </c>
      <c r="G18692" t="s">
        <v>446</v>
      </c>
    </row>
    <row r="18693" spans="1:7" x14ac:dyDescent="0.35">
      <c r="A18693" t="s">
        <v>14</v>
      </c>
      <c r="B18693" t="s">
        <v>1130</v>
      </c>
      <c r="C18693">
        <v>121</v>
      </c>
      <c r="D18693" t="s">
        <v>456</v>
      </c>
      <c r="E18693" t="s">
        <v>1095</v>
      </c>
      <c r="F18693" t="s">
        <v>331</v>
      </c>
      <c r="G18693" t="s">
        <v>564</v>
      </c>
    </row>
    <row r="18694" spans="1:7" x14ac:dyDescent="0.35">
      <c r="A18694" t="s">
        <v>14</v>
      </c>
      <c r="B18694" t="s">
        <v>1131</v>
      </c>
      <c r="C18694">
        <v>33</v>
      </c>
      <c r="D18694" t="s">
        <v>314</v>
      </c>
      <c r="E18694" t="s">
        <v>871</v>
      </c>
      <c r="F18694" t="s">
        <v>460</v>
      </c>
      <c r="G18694" t="s">
        <v>755</v>
      </c>
    </row>
    <row r="18695" spans="1:7" x14ac:dyDescent="0.35">
      <c r="A18695" t="s">
        <v>15</v>
      </c>
      <c r="B18695" t="s">
        <v>1129</v>
      </c>
      <c r="C18695">
        <v>44</v>
      </c>
      <c r="D18695" t="s">
        <v>578</v>
      </c>
      <c r="E18695" t="s">
        <v>952</v>
      </c>
      <c r="F18695" t="s">
        <v>489</v>
      </c>
      <c r="G18695" t="s">
        <v>418</v>
      </c>
    </row>
    <row r="18696" spans="1:7" x14ac:dyDescent="0.35">
      <c r="A18696" t="s">
        <v>15</v>
      </c>
      <c r="B18696" t="s">
        <v>1130</v>
      </c>
      <c r="C18696">
        <v>130</v>
      </c>
      <c r="D18696" t="s">
        <v>157</v>
      </c>
      <c r="E18696" t="s">
        <v>1053</v>
      </c>
      <c r="F18696" t="s">
        <v>764</v>
      </c>
      <c r="G18696" t="s">
        <v>888</v>
      </c>
    </row>
    <row r="18697" spans="1:7" x14ac:dyDescent="0.35">
      <c r="A18697" t="s">
        <v>15</v>
      </c>
      <c r="B18697" t="s">
        <v>1131</v>
      </c>
      <c r="C18697">
        <v>32</v>
      </c>
      <c r="D18697" t="s">
        <v>389</v>
      </c>
      <c r="E18697" t="s">
        <v>320</v>
      </c>
      <c r="F18697" t="s">
        <v>390</v>
      </c>
      <c r="G18697" t="s">
        <v>919</v>
      </c>
    </row>
    <row r="18698" spans="1:7" x14ac:dyDescent="0.35">
      <c r="A18698" t="s">
        <v>16</v>
      </c>
      <c r="B18698" t="s">
        <v>1129</v>
      </c>
      <c r="C18698">
        <v>13</v>
      </c>
      <c r="D18698" t="s">
        <v>379</v>
      </c>
      <c r="E18698" t="s">
        <v>451</v>
      </c>
      <c r="F18698" t="s">
        <v>397</v>
      </c>
      <c r="G18698" t="s">
        <v>838</v>
      </c>
    </row>
    <row r="18699" spans="1:7" x14ac:dyDescent="0.35">
      <c r="A18699" t="s">
        <v>16</v>
      </c>
      <c r="B18699" t="s">
        <v>1130</v>
      </c>
      <c r="C18699">
        <v>166</v>
      </c>
      <c r="D18699" t="s">
        <v>145</v>
      </c>
      <c r="E18699" t="s">
        <v>1067</v>
      </c>
      <c r="F18699" t="s">
        <v>407</v>
      </c>
      <c r="G18699" t="s">
        <v>538</v>
      </c>
    </row>
    <row r="18700" spans="1:7" x14ac:dyDescent="0.35">
      <c r="A18700" t="s">
        <v>16</v>
      </c>
      <c r="B18700" t="s">
        <v>1131</v>
      </c>
      <c r="C18700">
        <v>27</v>
      </c>
      <c r="D18700" t="s">
        <v>620</v>
      </c>
      <c r="E18700" t="s">
        <v>1055</v>
      </c>
      <c r="F18700" t="s">
        <v>486</v>
      </c>
      <c r="G18700" t="s">
        <v>826</v>
      </c>
    </row>
    <row r="18701" spans="1:7" x14ac:dyDescent="0.35">
      <c r="A18701" t="s">
        <v>17</v>
      </c>
      <c r="B18701" t="s">
        <v>1129</v>
      </c>
      <c r="C18701">
        <v>27</v>
      </c>
      <c r="D18701" t="s">
        <v>752</v>
      </c>
      <c r="E18701" t="s">
        <v>1065</v>
      </c>
      <c r="F18701" t="s">
        <v>342</v>
      </c>
      <c r="G18701" t="s">
        <v>685</v>
      </c>
    </row>
    <row r="18702" spans="1:7" x14ac:dyDescent="0.35">
      <c r="A18702" t="s">
        <v>17</v>
      </c>
      <c r="B18702" t="s">
        <v>1130</v>
      </c>
      <c r="C18702">
        <v>162</v>
      </c>
      <c r="D18702" t="s">
        <v>279</v>
      </c>
      <c r="E18702" t="s">
        <v>716</v>
      </c>
      <c r="F18702" t="s">
        <v>743</v>
      </c>
      <c r="G18702" t="s">
        <v>1087</v>
      </c>
    </row>
    <row r="18703" spans="1:7" x14ac:dyDescent="0.35">
      <c r="A18703" t="s">
        <v>17</v>
      </c>
      <c r="B18703" t="s">
        <v>1131</v>
      </c>
      <c r="C18703">
        <v>14</v>
      </c>
      <c r="D18703" t="s">
        <v>61</v>
      </c>
      <c r="E18703" t="s">
        <v>643</v>
      </c>
      <c r="F18703" t="s">
        <v>77</v>
      </c>
      <c r="G18703" t="s">
        <v>340</v>
      </c>
    </row>
    <row r="18704" spans="1:7" x14ac:dyDescent="0.35">
      <c r="A18704" t="s">
        <v>18</v>
      </c>
      <c r="B18704" t="s">
        <v>1129</v>
      </c>
      <c r="C18704">
        <v>23</v>
      </c>
      <c r="D18704" t="s">
        <v>579</v>
      </c>
      <c r="E18704" t="s">
        <v>977</v>
      </c>
      <c r="F18704" t="s">
        <v>83</v>
      </c>
      <c r="G18704" t="s">
        <v>668</v>
      </c>
    </row>
    <row r="18705" spans="1:7" x14ac:dyDescent="0.35">
      <c r="A18705" t="s">
        <v>18</v>
      </c>
      <c r="B18705" t="s">
        <v>1130</v>
      </c>
      <c r="C18705">
        <v>139</v>
      </c>
      <c r="D18705" t="s">
        <v>588</v>
      </c>
      <c r="E18705" t="s">
        <v>917</v>
      </c>
      <c r="F18705" t="s">
        <v>808</v>
      </c>
      <c r="G18705" t="s">
        <v>877</v>
      </c>
    </row>
    <row r="18706" spans="1:7" x14ac:dyDescent="0.35">
      <c r="A18706" t="s">
        <v>18</v>
      </c>
      <c r="B18706" t="s">
        <v>1131</v>
      </c>
      <c r="C18706">
        <v>43</v>
      </c>
      <c r="D18706" t="s">
        <v>463</v>
      </c>
      <c r="E18706" t="s">
        <v>345</v>
      </c>
      <c r="F18706" t="s">
        <v>256</v>
      </c>
      <c r="G18706" t="s">
        <v>921</v>
      </c>
    </row>
    <row r="18707" spans="1:7" x14ac:dyDescent="0.35">
      <c r="A18707" t="s">
        <v>19</v>
      </c>
      <c r="B18707" t="s">
        <v>1129</v>
      </c>
      <c r="C18707">
        <v>11</v>
      </c>
      <c r="D18707" t="s">
        <v>61</v>
      </c>
      <c r="E18707" t="s">
        <v>199</v>
      </c>
      <c r="F18707" t="s">
        <v>1061</v>
      </c>
      <c r="G18707" t="s">
        <v>327</v>
      </c>
    </row>
    <row r="18708" spans="1:7" x14ac:dyDescent="0.35">
      <c r="A18708" t="s">
        <v>19</v>
      </c>
      <c r="B18708" t="s">
        <v>1130</v>
      </c>
      <c r="C18708">
        <v>154</v>
      </c>
      <c r="D18708" t="s">
        <v>882</v>
      </c>
      <c r="E18708" t="s">
        <v>548</v>
      </c>
      <c r="F18708" t="s">
        <v>865</v>
      </c>
      <c r="G18708" t="s">
        <v>264</v>
      </c>
    </row>
    <row r="18709" spans="1:7" x14ac:dyDescent="0.35">
      <c r="A18709" t="s">
        <v>19</v>
      </c>
      <c r="B18709" t="s">
        <v>1131</v>
      </c>
      <c r="C18709">
        <v>41</v>
      </c>
      <c r="D18709" t="s">
        <v>57</v>
      </c>
      <c r="E18709" t="s">
        <v>1049</v>
      </c>
      <c r="F18709" t="s">
        <v>611</v>
      </c>
      <c r="G18709" t="s">
        <v>826</v>
      </c>
    </row>
    <row r="18710" spans="1:7" x14ac:dyDescent="0.35">
      <c r="A18710" t="s">
        <v>20</v>
      </c>
      <c r="B18710" t="s">
        <v>1129</v>
      </c>
      <c r="C18710">
        <v>32</v>
      </c>
      <c r="D18710" t="s">
        <v>47</v>
      </c>
      <c r="E18710" t="s">
        <v>1102</v>
      </c>
      <c r="F18710" t="s">
        <v>342</v>
      </c>
      <c r="G18710" t="s">
        <v>959</v>
      </c>
    </row>
    <row r="18711" spans="1:7" x14ac:dyDescent="0.35">
      <c r="A18711" t="s">
        <v>20</v>
      </c>
      <c r="B18711" t="s">
        <v>1130</v>
      </c>
      <c r="C18711">
        <v>90</v>
      </c>
      <c r="D18711" t="s">
        <v>773</v>
      </c>
      <c r="E18711" t="s">
        <v>1061</v>
      </c>
      <c r="F18711" t="s">
        <v>692</v>
      </c>
      <c r="G18711" t="s">
        <v>320</v>
      </c>
    </row>
    <row r="18712" spans="1:7" x14ac:dyDescent="0.35">
      <c r="A18712" t="s">
        <v>20</v>
      </c>
      <c r="B18712" t="s">
        <v>1131</v>
      </c>
      <c r="C18712">
        <v>84</v>
      </c>
      <c r="D18712" t="s">
        <v>470</v>
      </c>
      <c r="E18712" t="s">
        <v>147</v>
      </c>
      <c r="F18712" t="s">
        <v>435</v>
      </c>
      <c r="G18712" t="s">
        <v>522</v>
      </c>
    </row>
    <row r="18713" spans="1:7" x14ac:dyDescent="0.35">
      <c r="A18713" t="s">
        <v>21</v>
      </c>
      <c r="B18713" t="s">
        <v>1129</v>
      </c>
      <c r="C18713">
        <v>43</v>
      </c>
      <c r="D18713" t="s">
        <v>822</v>
      </c>
      <c r="E18713" t="s">
        <v>501</v>
      </c>
      <c r="F18713" t="s">
        <v>242</v>
      </c>
      <c r="G18713" t="s">
        <v>59</v>
      </c>
    </row>
    <row r="18714" spans="1:7" x14ac:dyDescent="0.35">
      <c r="A18714" t="s">
        <v>21</v>
      </c>
      <c r="B18714" t="s">
        <v>1130</v>
      </c>
      <c r="C18714">
        <v>75</v>
      </c>
      <c r="D18714" t="s">
        <v>196</v>
      </c>
      <c r="E18714" t="s">
        <v>345</v>
      </c>
      <c r="F18714" t="s">
        <v>579</v>
      </c>
      <c r="G18714" t="s">
        <v>877</v>
      </c>
    </row>
    <row r="18715" spans="1:7" x14ac:dyDescent="0.35">
      <c r="A18715" t="s">
        <v>21</v>
      </c>
      <c r="B18715" t="s">
        <v>1131</v>
      </c>
      <c r="C18715">
        <v>92</v>
      </c>
      <c r="D18715" t="s">
        <v>746</v>
      </c>
      <c r="E18715" t="s">
        <v>1043</v>
      </c>
      <c r="F18715" t="s">
        <v>566</v>
      </c>
      <c r="G18715" t="s">
        <v>862</v>
      </c>
    </row>
    <row r="18716" spans="1:7" x14ac:dyDescent="0.35">
      <c r="A18716" t="s">
        <v>22</v>
      </c>
      <c r="B18716" t="s">
        <v>1129</v>
      </c>
      <c r="C18716">
        <v>23</v>
      </c>
      <c r="D18716" t="s">
        <v>286</v>
      </c>
      <c r="E18716" t="s">
        <v>1003</v>
      </c>
      <c r="F18716" t="s">
        <v>612</v>
      </c>
      <c r="G18716" t="s">
        <v>731</v>
      </c>
    </row>
    <row r="18717" spans="1:7" x14ac:dyDescent="0.35">
      <c r="A18717" t="s">
        <v>22</v>
      </c>
      <c r="B18717" t="s">
        <v>1130</v>
      </c>
      <c r="C18717">
        <v>170</v>
      </c>
      <c r="D18717" t="s">
        <v>379</v>
      </c>
      <c r="E18717" t="s">
        <v>91</v>
      </c>
      <c r="F18717" t="s">
        <v>391</v>
      </c>
      <c r="G18717" t="s">
        <v>1085</v>
      </c>
    </row>
    <row r="18718" spans="1:7" x14ac:dyDescent="0.35">
      <c r="A18718" t="s">
        <v>22</v>
      </c>
      <c r="B18718" t="s">
        <v>1131</v>
      </c>
      <c r="C18718">
        <v>16</v>
      </c>
      <c r="D18718" t="s">
        <v>1061</v>
      </c>
      <c r="E18718" t="s">
        <v>140</v>
      </c>
      <c r="F18718" t="s">
        <v>239</v>
      </c>
      <c r="G18718" t="s">
        <v>886</v>
      </c>
    </row>
    <row r="18719" spans="1:7" x14ac:dyDescent="0.35">
      <c r="A18719" t="s">
        <v>23</v>
      </c>
      <c r="B18719" t="s">
        <v>1129</v>
      </c>
      <c r="C18719">
        <v>41</v>
      </c>
      <c r="D18719" t="s">
        <v>637</v>
      </c>
      <c r="E18719" t="s">
        <v>131</v>
      </c>
      <c r="F18719" t="s">
        <v>536</v>
      </c>
      <c r="G18719" t="s">
        <v>103</v>
      </c>
    </row>
    <row r="18720" spans="1:7" x14ac:dyDescent="0.35">
      <c r="A18720" t="s">
        <v>23</v>
      </c>
      <c r="B18720" t="s">
        <v>1130</v>
      </c>
      <c r="C18720">
        <v>105</v>
      </c>
      <c r="D18720" t="s">
        <v>504</v>
      </c>
      <c r="E18720" t="s">
        <v>1104</v>
      </c>
      <c r="F18720" t="s">
        <v>677</v>
      </c>
      <c r="G18720" t="s">
        <v>443</v>
      </c>
    </row>
    <row r="18721" spans="1:7" x14ac:dyDescent="0.35">
      <c r="A18721" t="s">
        <v>23</v>
      </c>
      <c r="B18721" t="s">
        <v>1131</v>
      </c>
      <c r="C18721">
        <v>59</v>
      </c>
      <c r="D18721" t="s">
        <v>737</v>
      </c>
      <c r="E18721" t="s">
        <v>664</v>
      </c>
      <c r="F18721" t="s">
        <v>910</v>
      </c>
      <c r="G18721" t="s">
        <v>206</v>
      </c>
    </row>
    <row r="18722" spans="1:7" x14ac:dyDescent="0.35">
      <c r="A18722" t="s">
        <v>24</v>
      </c>
      <c r="B18722" t="s">
        <v>1129</v>
      </c>
      <c r="C18722">
        <v>34</v>
      </c>
      <c r="D18722" t="s">
        <v>292</v>
      </c>
      <c r="E18722" t="s">
        <v>777</v>
      </c>
      <c r="F18722" t="s">
        <v>827</v>
      </c>
      <c r="G18722" t="s">
        <v>932</v>
      </c>
    </row>
    <row r="18723" spans="1:7" x14ac:dyDescent="0.35">
      <c r="A18723" t="s">
        <v>24</v>
      </c>
      <c r="B18723" t="s">
        <v>1130</v>
      </c>
      <c r="C18723">
        <v>147</v>
      </c>
      <c r="D18723" t="s">
        <v>656</v>
      </c>
      <c r="E18723" t="s">
        <v>1018</v>
      </c>
      <c r="F18723" t="s">
        <v>761</v>
      </c>
      <c r="G18723" t="s">
        <v>794</v>
      </c>
    </row>
    <row r="18724" spans="1:7" x14ac:dyDescent="0.35">
      <c r="A18724" t="s">
        <v>24</v>
      </c>
      <c r="B18724" t="s">
        <v>1131</v>
      </c>
      <c r="C18724">
        <v>26</v>
      </c>
      <c r="D18724" t="s">
        <v>564</v>
      </c>
      <c r="E18724" t="s">
        <v>129</v>
      </c>
      <c r="F18724" t="s">
        <v>909</v>
      </c>
      <c r="G18724" t="s">
        <v>996</v>
      </c>
    </row>
    <row r="18725" spans="1:7" x14ac:dyDescent="0.35">
      <c r="A18725" t="s">
        <v>25</v>
      </c>
      <c r="B18725" t="s">
        <v>1129</v>
      </c>
      <c r="C18725">
        <v>23</v>
      </c>
      <c r="D18725" t="s">
        <v>412</v>
      </c>
      <c r="E18725" t="s">
        <v>1052</v>
      </c>
      <c r="F18725" t="s">
        <v>373</v>
      </c>
      <c r="G18725" t="s">
        <v>535</v>
      </c>
    </row>
    <row r="18726" spans="1:7" x14ac:dyDescent="0.35">
      <c r="A18726" t="s">
        <v>25</v>
      </c>
      <c r="B18726" t="s">
        <v>1130</v>
      </c>
      <c r="C18726">
        <v>162</v>
      </c>
      <c r="D18726" t="s">
        <v>360</v>
      </c>
      <c r="E18726" t="s">
        <v>394</v>
      </c>
      <c r="F18726" t="s">
        <v>553</v>
      </c>
      <c r="G18726" t="s">
        <v>1154</v>
      </c>
    </row>
    <row r="18727" spans="1:7" x14ac:dyDescent="0.35">
      <c r="A18727" t="s">
        <v>25</v>
      </c>
      <c r="B18727" t="s">
        <v>1131</v>
      </c>
      <c r="C18727">
        <v>19</v>
      </c>
      <c r="D18727" t="s">
        <v>451</v>
      </c>
      <c r="E18727" t="s">
        <v>1104</v>
      </c>
      <c r="F18727" t="s">
        <v>168</v>
      </c>
      <c r="G18727" t="s">
        <v>874</v>
      </c>
    </row>
    <row r="18728" spans="1:7" x14ac:dyDescent="0.35">
      <c r="A18728" t="s">
        <v>26</v>
      </c>
      <c r="B18728" t="s">
        <v>1129</v>
      </c>
      <c r="C18728">
        <v>20</v>
      </c>
      <c r="D18728" t="s">
        <v>508</v>
      </c>
      <c r="E18728" t="s">
        <v>93</v>
      </c>
      <c r="F18728" t="s">
        <v>489</v>
      </c>
      <c r="G18728" t="s">
        <v>860</v>
      </c>
    </row>
    <row r="18729" spans="1:7" x14ac:dyDescent="0.35">
      <c r="A18729" t="s">
        <v>26</v>
      </c>
      <c r="B18729" t="s">
        <v>1130</v>
      </c>
      <c r="C18729">
        <v>137</v>
      </c>
      <c r="D18729" t="s">
        <v>57</v>
      </c>
      <c r="E18729" t="s">
        <v>269</v>
      </c>
      <c r="F18729" t="s">
        <v>209</v>
      </c>
      <c r="G18729" t="s">
        <v>654</v>
      </c>
    </row>
    <row r="18730" spans="1:7" x14ac:dyDescent="0.35">
      <c r="A18730" t="s">
        <v>26</v>
      </c>
      <c r="B18730" t="s">
        <v>1131</v>
      </c>
      <c r="C18730">
        <v>45</v>
      </c>
      <c r="D18730" t="s">
        <v>782</v>
      </c>
      <c r="E18730" t="s">
        <v>977</v>
      </c>
      <c r="F18730" t="s">
        <v>678</v>
      </c>
      <c r="G18730" t="s">
        <v>323</v>
      </c>
    </row>
    <row r="18731" spans="1:7" x14ac:dyDescent="0.35">
      <c r="A18731" t="s">
        <v>27</v>
      </c>
      <c r="B18731" t="s">
        <v>1129</v>
      </c>
      <c r="C18731">
        <v>7</v>
      </c>
      <c r="D18731" t="s">
        <v>87</v>
      </c>
      <c r="E18731" t="s">
        <v>654</v>
      </c>
      <c r="F18731" t="s">
        <v>694</v>
      </c>
      <c r="G18731" t="s">
        <v>756</v>
      </c>
    </row>
    <row r="18732" spans="1:7" x14ac:dyDescent="0.35">
      <c r="A18732" t="s">
        <v>27</v>
      </c>
      <c r="B18732" t="s">
        <v>1130</v>
      </c>
      <c r="C18732">
        <v>171</v>
      </c>
      <c r="D18732" t="s">
        <v>192</v>
      </c>
      <c r="E18732" t="s">
        <v>131</v>
      </c>
      <c r="F18732" t="s">
        <v>853</v>
      </c>
      <c r="G18732" t="s">
        <v>551</v>
      </c>
    </row>
    <row r="18733" spans="1:7" x14ac:dyDescent="0.35">
      <c r="A18733" t="s">
        <v>27</v>
      </c>
      <c r="B18733" t="s">
        <v>1131</v>
      </c>
      <c r="C18733">
        <v>26</v>
      </c>
      <c r="D18733" t="s">
        <v>792</v>
      </c>
      <c r="E18733" t="s">
        <v>386</v>
      </c>
      <c r="F18733" t="s">
        <v>456</v>
      </c>
      <c r="G18733" t="s">
        <v>474</v>
      </c>
    </row>
    <row r="18734" spans="1:7" x14ac:dyDescent="0.35">
      <c r="A18734" t="s">
        <v>28</v>
      </c>
      <c r="B18734" t="s">
        <v>1129</v>
      </c>
      <c r="C18734">
        <v>34</v>
      </c>
      <c r="D18734" t="s">
        <v>624</v>
      </c>
      <c r="E18734" t="s">
        <v>1058</v>
      </c>
      <c r="F18734" t="s">
        <v>568</v>
      </c>
      <c r="G18734" t="s">
        <v>805</v>
      </c>
    </row>
    <row r="18735" spans="1:7" x14ac:dyDescent="0.35">
      <c r="A18735" t="s">
        <v>28</v>
      </c>
      <c r="B18735" t="s">
        <v>1130</v>
      </c>
      <c r="C18735">
        <v>147</v>
      </c>
      <c r="D18735" t="s">
        <v>620</v>
      </c>
      <c r="E18735" t="s">
        <v>1044</v>
      </c>
      <c r="F18735" t="s">
        <v>808</v>
      </c>
      <c r="G18735" t="s">
        <v>57</v>
      </c>
    </row>
    <row r="18736" spans="1:7" x14ac:dyDescent="0.35">
      <c r="A18736" t="s">
        <v>28</v>
      </c>
      <c r="B18736" t="s">
        <v>1131</v>
      </c>
      <c r="C18736">
        <v>26</v>
      </c>
      <c r="D18736" t="s">
        <v>462</v>
      </c>
      <c r="E18736" t="s">
        <v>867</v>
      </c>
      <c r="F18736" t="s">
        <v>406</v>
      </c>
      <c r="G18736" t="s">
        <v>386</v>
      </c>
    </row>
    <row r="18737" spans="1:7" x14ac:dyDescent="0.35">
      <c r="A18737" t="s">
        <v>29</v>
      </c>
      <c r="B18737" t="s">
        <v>1129</v>
      </c>
      <c r="C18737">
        <v>12</v>
      </c>
      <c r="D18737" t="s">
        <v>350</v>
      </c>
      <c r="E18737" t="s">
        <v>921</v>
      </c>
      <c r="F18737" t="s">
        <v>738</v>
      </c>
      <c r="G18737" t="s">
        <v>574</v>
      </c>
    </row>
    <row r="18738" spans="1:7" x14ac:dyDescent="0.35">
      <c r="A18738" t="s">
        <v>29</v>
      </c>
      <c r="B18738" t="s">
        <v>1130</v>
      </c>
      <c r="C18738">
        <v>172</v>
      </c>
      <c r="D18738" t="s">
        <v>73</v>
      </c>
      <c r="E18738" t="s">
        <v>875</v>
      </c>
      <c r="F18738" t="s">
        <v>506</v>
      </c>
      <c r="G18738" t="s">
        <v>532</v>
      </c>
    </row>
    <row r="18739" spans="1:7" x14ac:dyDescent="0.35">
      <c r="A18739" t="s">
        <v>29</v>
      </c>
      <c r="B18739" t="s">
        <v>1131</v>
      </c>
      <c r="C18739">
        <v>20</v>
      </c>
      <c r="D18739" t="s">
        <v>758</v>
      </c>
      <c r="E18739" t="s">
        <v>1065</v>
      </c>
      <c r="F18739" t="s">
        <v>103</v>
      </c>
      <c r="G18739" t="s">
        <v>433</v>
      </c>
    </row>
    <row r="18740" spans="1:7" x14ac:dyDescent="0.35">
      <c r="A18740" t="s">
        <v>30</v>
      </c>
      <c r="B18740" t="s">
        <v>1129</v>
      </c>
      <c r="C18740">
        <v>13</v>
      </c>
      <c r="D18740" t="s">
        <v>620</v>
      </c>
      <c r="E18740" t="s">
        <v>651</v>
      </c>
      <c r="F18740" t="s">
        <v>915</v>
      </c>
      <c r="G18740" t="s">
        <v>882</v>
      </c>
    </row>
    <row r="18741" spans="1:7" x14ac:dyDescent="0.35">
      <c r="A18741" t="s">
        <v>30</v>
      </c>
      <c r="B18741" t="s">
        <v>1130</v>
      </c>
      <c r="C18741">
        <v>167</v>
      </c>
      <c r="D18741" t="s">
        <v>340</v>
      </c>
      <c r="E18741" t="s">
        <v>973</v>
      </c>
      <c r="F18741" t="s">
        <v>248</v>
      </c>
      <c r="G18741" t="s">
        <v>157</v>
      </c>
    </row>
    <row r="18742" spans="1:7" x14ac:dyDescent="0.35">
      <c r="A18742" t="s">
        <v>30</v>
      </c>
      <c r="B18742" t="s">
        <v>1131</v>
      </c>
      <c r="C18742">
        <v>22</v>
      </c>
      <c r="D18742" t="s">
        <v>532</v>
      </c>
      <c r="E18742" t="s">
        <v>140</v>
      </c>
      <c r="F18742" t="s">
        <v>1156</v>
      </c>
      <c r="G18742" t="s">
        <v>99</v>
      </c>
    </row>
    <row r="18743" spans="1:7" x14ac:dyDescent="0.35">
      <c r="A18743" t="s">
        <v>31</v>
      </c>
      <c r="B18743" t="s">
        <v>1129</v>
      </c>
      <c r="C18743">
        <v>28</v>
      </c>
      <c r="D18743" t="s">
        <v>678</v>
      </c>
      <c r="E18743" t="s">
        <v>187</v>
      </c>
      <c r="F18743" t="s">
        <v>576</v>
      </c>
      <c r="G18743" t="s">
        <v>157</v>
      </c>
    </row>
    <row r="18744" spans="1:7" x14ac:dyDescent="0.35">
      <c r="A18744" t="s">
        <v>31</v>
      </c>
      <c r="B18744" t="s">
        <v>1130</v>
      </c>
      <c r="C18744">
        <v>101</v>
      </c>
      <c r="D18744" t="s">
        <v>440</v>
      </c>
      <c r="E18744" t="s">
        <v>973</v>
      </c>
      <c r="F18744" t="s">
        <v>667</v>
      </c>
      <c r="G18744" t="s">
        <v>706</v>
      </c>
    </row>
    <row r="18745" spans="1:7" x14ac:dyDescent="0.35">
      <c r="A18745" t="s">
        <v>31</v>
      </c>
      <c r="B18745" t="s">
        <v>1131</v>
      </c>
      <c r="C18745">
        <v>78</v>
      </c>
      <c r="D18745" t="s">
        <v>797</v>
      </c>
      <c r="E18745" t="s">
        <v>451</v>
      </c>
      <c r="F18745" t="s">
        <v>168</v>
      </c>
      <c r="G18745" t="s">
        <v>769</v>
      </c>
    </row>
    <row r="18746" spans="1:7" x14ac:dyDescent="0.35">
      <c r="A18746" t="s">
        <v>32</v>
      </c>
      <c r="B18746" t="s">
        <v>1129</v>
      </c>
      <c r="C18746">
        <v>694</v>
      </c>
      <c r="D18746" t="s">
        <v>385</v>
      </c>
      <c r="E18746" t="s">
        <v>729</v>
      </c>
      <c r="F18746" t="s">
        <v>608</v>
      </c>
      <c r="G18746" t="s">
        <v>894</v>
      </c>
    </row>
    <row r="18747" spans="1:7" x14ac:dyDescent="0.35">
      <c r="A18747" t="s">
        <v>32</v>
      </c>
      <c r="B18747" t="s">
        <v>1130</v>
      </c>
      <c r="C18747">
        <v>3310</v>
      </c>
      <c r="D18747" t="s">
        <v>51</v>
      </c>
      <c r="E18747" t="s">
        <v>99</v>
      </c>
      <c r="F18747" t="s">
        <v>353</v>
      </c>
      <c r="G18747" t="s">
        <v>913</v>
      </c>
    </row>
    <row r="18748" spans="1:7" x14ac:dyDescent="0.35">
      <c r="A18748" t="s">
        <v>32</v>
      </c>
      <c r="B18748" t="s">
        <v>1131</v>
      </c>
      <c r="C18748">
        <v>926</v>
      </c>
      <c r="D18748" t="s">
        <v>418</v>
      </c>
      <c r="E18748" t="s">
        <v>147</v>
      </c>
      <c r="F18748" t="s">
        <v>452</v>
      </c>
      <c r="G18748" t="s">
        <v>521</v>
      </c>
    </row>
    <row r="18750" spans="1:7" x14ac:dyDescent="0.35">
      <c r="A18750" t="s">
        <v>1902</v>
      </c>
    </row>
    <row r="18751" spans="1:7" x14ac:dyDescent="0.35">
      <c r="A18751" t="s">
        <v>2</v>
      </c>
      <c r="B18751" t="s">
        <v>1150</v>
      </c>
      <c r="C18751" t="s">
        <v>3</v>
      </c>
      <c r="D18751" t="s">
        <v>1896</v>
      </c>
      <c r="E18751" t="s">
        <v>1897</v>
      </c>
      <c r="F18751" t="s">
        <v>1898</v>
      </c>
      <c r="G18751" t="s">
        <v>1899</v>
      </c>
    </row>
    <row r="18752" spans="1:7" x14ac:dyDescent="0.35">
      <c r="A18752" t="s">
        <v>8</v>
      </c>
      <c r="B18752" t="s">
        <v>1151</v>
      </c>
      <c r="C18752">
        <v>133</v>
      </c>
      <c r="D18752" t="s">
        <v>51</v>
      </c>
      <c r="E18752" t="s">
        <v>788</v>
      </c>
      <c r="F18752" t="s">
        <v>431</v>
      </c>
      <c r="G18752" t="s">
        <v>511</v>
      </c>
    </row>
    <row r="18753" spans="1:7" x14ac:dyDescent="0.35">
      <c r="A18753" t="s">
        <v>8</v>
      </c>
      <c r="B18753" t="s">
        <v>1152</v>
      </c>
      <c r="C18753">
        <v>56</v>
      </c>
      <c r="D18753" t="s">
        <v>618</v>
      </c>
      <c r="E18753" t="s">
        <v>121</v>
      </c>
      <c r="F18753" t="s">
        <v>562</v>
      </c>
      <c r="G18753" t="s">
        <v>546</v>
      </c>
    </row>
    <row r="18754" spans="1:7" x14ac:dyDescent="0.35">
      <c r="A18754" t="s">
        <v>8</v>
      </c>
      <c r="B18754" t="s">
        <v>339</v>
      </c>
      <c r="C18754">
        <v>15</v>
      </c>
      <c r="D18754" t="s">
        <v>175</v>
      </c>
      <c r="E18754" t="s">
        <v>117</v>
      </c>
      <c r="F18754" t="s">
        <v>834</v>
      </c>
      <c r="G18754" t="s">
        <v>411</v>
      </c>
    </row>
    <row r="18755" spans="1:7" x14ac:dyDescent="0.35">
      <c r="A18755" t="s">
        <v>9</v>
      </c>
      <c r="B18755" t="s">
        <v>1151</v>
      </c>
      <c r="C18755">
        <v>122</v>
      </c>
      <c r="D18755" t="s">
        <v>603</v>
      </c>
      <c r="E18755" t="s">
        <v>977</v>
      </c>
      <c r="F18755" t="s">
        <v>759</v>
      </c>
      <c r="G18755" t="s">
        <v>781</v>
      </c>
    </row>
    <row r="18756" spans="1:7" x14ac:dyDescent="0.35">
      <c r="A18756" t="s">
        <v>9</v>
      </c>
      <c r="B18756" t="s">
        <v>1152</v>
      </c>
      <c r="C18756">
        <v>67</v>
      </c>
      <c r="D18756" t="s">
        <v>901</v>
      </c>
      <c r="E18756" t="s">
        <v>733</v>
      </c>
      <c r="F18756" t="s">
        <v>480</v>
      </c>
      <c r="G18756" t="s">
        <v>897</v>
      </c>
    </row>
    <row r="18757" spans="1:7" x14ac:dyDescent="0.35">
      <c r="A18757" t="s">
        <v>9</v>
      </c>
      <c r="B18757" t="s">
        <v>339</v>
      </c>
      <c r="C18757">
        <v>12</v>
      </c>
      <c r="D18757" t="s">
        <v>245</v>
      </c>
      <c r="E18757" t="s">
        <v>140</v>
      </c>
      <c r="F18757" t="s">
        <v>180</v>
      </c>
      <c r="G18757" t="s">
        <v>929</v>
      </c>
    </row>
    <row r="18758" spans="1:7" x14ac:dyDescent="0.35">
      <c r="A18758" t="s">
        <v>10</v>
      </c>
      <c r="B18758" t="s">
        <v>1151</v>
      </c>
      <c r="C18758">
        <v>130</v>
      </c>
      <c r="D18758" t="s">
        <v>728</v>
      </c>
      <c r="E18758" t="s">
        <v>1067</v>
      </c>
      <c r="F18758" t="s">
        <v>358</v>
      </c>
      <c r="G18758" t="s">
        <v>1083</v>
      </c>
    </row>
    <row r="18759" spans="1:7" x14ac:dyDescent="0.35">
      <c r="A18759" t="s">
        <v>10</v>
      </c>
      <c r="B18759" t="s">
        <v>1152</v>
      </c>
      <c r="C18759">
        <v>67</v>
      </c>
      <c r="D18759" t="s">
        <v>877</v>
      </c>
      <c r="E18759" t="s">
        <v>517</v>
      </c>
      <c r="F18759" t="s">
        <v>390</v>
      </c>
      <c r="G18759" t="s">
        <v>142</v>
      </c>
    </row>
    <row r="18760" spans="1:7" x14ac:dyDescent="0.35">
      <c r="A18760" t="s">
        <v>10</v>
      </c>
      <c r="B18760" t="s">
        <v>339</v>
      </c>
      <c r="C18760">
        <v>11</v>
      </c>
      <c r="D18760" t="s">
        <v>504</v>
      </c>
      <c r="E18760" t="s">
        <v>140</v>
      </c>
      <c r="F18760" t="s">
        <v>298</v>
      </c>
      <c r="G18760" t="s">
        <v>614</v>
      </c>
    </row>
    <row r="18761" spans="1:7" x14ac:dyDescent="0.35">
      <c r="A18761" t="s">
        <v>11</v>
      </c>
      <c r="B18761" t="s">
        <v>1151</v>
      </c>
      <c r="C18761">
        <v>134</v>
      </c>
      <c r="D18761" t="s">
        <v>481</v>
      </c>
      <c r="E18761" t="s">
        <v>999</v>
      </c>
      <c r="F18761" t="s">
        <v>935</v>
      </c>
      <c r="G18761" t="s">
        <v>564</v>
      </c>
    </row>
    <row r="18762" spans="1:7" x14ac:dyDescent="0.35">
      <c r="A18762" t="s">
        <v>11</v>
      </c>
      <c r="B18762" t="s">
        <v>1152</v>
      </c>
      <c r="C18762">
        <v>57</v>
      </c>
      <c r="D18762" t="s">
        <v>718</v>
      </c>
      <c r="E18762" t="s">
        <v>521</v>
      </c>
      <c r="F18762" t="s">
        <v>171</v>
      </c>
      <c r="G18762" t="s">
        <v>901</v>
      </c>
    </row>
    <row r="18763" spans="1:7" x14ac:dyDescent="0.35">
      <c r="A18763" t="s">
        <v>11</v>
      </c>
      <c r="B18763" t="s">
        <v>339</v>
      </c>
      <c r="C18763">
        <v>15</v>
      </c>
      <c r="D18763" t="s">
        <v>737</v>
      </c>
      <c r="E18763" t="s">
        <v>999</v>
      </c>
      <c r="F18763" t="s">
        <v>553</v>
      </c>
      <c r="G18763" t="s">
        <v>490</v>
      </c>
    </row>
    <row r="18764" spans="1:7" x14ac:dyDescent="0.35">
      <c r="A18764" t="s">
        <v>12</v>
      </c>
      <c r="B18764" t="s">
        <v>1151</v>
      </c>
      <c r="C18764">
        <v>129</v>
      </c>
      <c r="D18764" t="s">
        <v>240</v>
      </c>
      <c r="E18764" t="s">
        <v>985</v>
      </c>
      <c r="F18764" t="s">
        <v>588</v>
      </c>
      <c r="G18764" t="s">
        <v>712</v>
      </c>
    </row>
    <row r="18765" spans="1:7" x14ac:dyDescent="0.35">
      <c r="A18765" t="s">
        <v>12</v>
      </c>
      <c r="B18765" t="s">
        <v>1152</v>
      </c>
      <c r="C18765">
        <v>57</v>
      </c>
      <c r="D18765" t="s">
        <v>518</v>
      </c>
      <c r="E18765" t="s">
        <v>1154</v>
      </c>
      <c r="F18765" t="s">
        <v>224</v>
      </c>
      <c r="G18765" t="s">
        <v>1154</v>
      </c>
    </row>
    <row r="18766" spans="1:7" x14ac:dyDescent="0.35">
      <c r="A18766" t="s">
        <v>12</v>
      </c>
      <c r="B18766" t="s">
        <v>339</v>
      </c>
      <c r="C18766">
        <v>23</v>
      </c>
      <c r="D18766" t="s">
        <v>871</v>
      </c>
      <c r="E18766" t="s">
        <v>838</v>
      </c>
      <c r="F18766" t="s">
        <v>758</v>
      </c>
      <c r="G18766" t="s">
        <v>877</v>
      </c>
    </row>
    <row r="18767" spans="1:7" x14ac:dyDescent="0.35">
      <c r="A18767" t="s">
        <v>13</v>
      </c>
      <c r="B18767" t="s">
        <v>1151</v>
      </c>
      <c r="C18767">
        <v>138</v>
      </c>
      <c r="D18767" t="s">
        <v>645</v>
      </c>
      <c r="E18767" t="s">
        <v>1047</v>
      </c>
      <c r="F18767" t="s">
        <v>366</v>
      </c>
      <c r="G18767" t="s">
        <v>913</v>
      </c>
    </row>
    <row r="18768" spans="1:7" x14ac:dyDescent="0.35">
      <c r="A18768" t="s">
        <v>13</v>
      </c>
      <c r="B18768" t="s">
        <v>1152</v>
      </c>
      <c r="C18768">
        <v>53</v>
      </c>
      <c r="D18768" t="s">
        <v>975</v>
      </c>
      <c r="E18768" t="s">
        <v>99</v>
      </c>
      <c r="F18768" t="s">
        <v>735</v>
      </c>
      <c r="G18768" t="s">
        <v>1069</v>
      </c>
    </row>
    <row r="18769" spans="1:7" x14ac:dyDescent="0.35">
      <c r="A18769" t="s">
        <v>13</v>
      </c>
      <c r="B18769" t="s">
        <v>339</v>
      </c>
      <c r="C18769">
        <v>15</v>
      </c>
      <c r="D18769" t="s">
        <v>465</v>
      </c>
      <c r="E18769" t="s">
        <v>140</v>
      </c>
      <c r="F18769" t="s">
        <v>276</v>
      </c>
      <c r="G18769" t="s">
        <v>451</v>
      </c>
    </row>
    <row r="18770" spans="1:7" x14ac:dyDescent="0.35">
      <c r="A18770" t="s">
        <v>14</v>
      </c>
      <c r="B18770" t="s">
        <v>1151</v>
      </c>
      <c r="C18770">
        <v>124</v>
      </c>
      <c r="D18770" t="s">
        <v>699</v>
      </c>
      <c r="E18770" t="s">
        <v>1072</v>
      </c>
      <c r="F18770" t="s">
        <v>795</v>
      </c>
      <c r="G18770" t="s">
        <v>157</v>
      </c>
    </row>
    <row r="18771" spans="1:7" x14ac:dyDescent="0.35">
      <c r="A18771" t="s">
        <v>14</v>
      </c>
      <c r="B18771" t="s">
        <v>1152</v>
      </c>
      <c r="C18771">
        <v>66</v>
      </c>
      <c r="D18771" t="s">
        <v>546</v>
      </c>
      <c r="E18771" t="s">
        <v>706</v>
      </c>
      <c r="F18771" t="s">
        <v>296</v>
      </c>
      <c r="G18771" t="s">
        <v>511</v>
      </c>
    </row>
    <row r="18772" spans="1:7" x14ac:dyDescent="0.35">
      <c r="A18772" t="s">
        <v>14</v>
      </c>
      <c r="B18772" t="s">
        <v>339</v>
      </c>
      <c r="C18772">
        <v>13</v>
      </c>
      <c r="D18772" t="s">
        <v>140</v>
      </c>
      <c r="E18772" t="s">
        <v>140</v>
      </c>
      <c r="F18772" t="s">
        <v>432</v>
      </c>
      <c r="G18772" t="s">
        <v>433</v>
      </c>
    </row>
    <row r="18773" spans="1:7" x14ac:dyDescent="0.35">
      <c r="A18773" t="s">
        <v>15</v>
      </c>
      <c r="B18773" t="s">
        <v>1151</v>
      </c>
      <c r="C18773">
        <v>137</v>
      </c>
      <c r="D18773" t="s">
        <v>526</v>
      </c>
      <c r="E18773" t="s">
        <v>716</v>
      </c>
      <c r="F18773" t="s">
        <v>686</v>
      </c>
      <c r="G18773" t="s">
        <v>446</v>
      </c>
    </row>
    <row r="18774" spans="1:7" x14ac:dyDescent="0.35">
      <c r="A18774" t="s">
        <v>15</v>
      </c>
      <c r="B18774" t="s">
        <v>1152</v>
      </c>
      <c r="C18774">
        <v>59</v>
      </c>
      <c r="D18774" t="s">
        <v>706</v>
      </c>
      <c r="E18774" t="s">
        <v>777</v>
      </c>
      <c r="F18774" t="s">
        <v>553</v>
      </c>
      <c r="G18774" t="s">
        <v>862</v>
      </c>
    </row>
    <row r="18775" spans="1:7" x14ac:dyDescent="0.35">
      <c r="A18775" t="s">
        <v>15</v>
      </c>
      <c r="B18775" t="s">
        <v>339</v>
      </c>
      <c r="C18775">
        <v>10</v>
      </c>
      <c r="D18775" t="s">
        <v>901</v>
      </c>
      <c r="E18775" t="s">
        <v>140</v>
      </c>
      <c r="F18775" t="s">
        <v>789</v>
      </c>
      <c r="G18775" t="s">
        <v>794</v>
      </c>
    </row>
    <row r="18776" spans="1:7" x14ac:dyDescent="0.35">
      <c r="A18776" t="s">
        <v>16</v>
      </c>
      <c r="B18776" t="s">
        <v>1151</v>
      </c>
      <c r="C18776">
        <v>122</v>
      </c>
      <c r="D18776" t="s">
        <v>460</v>
      </c>
      <c r="E18776" t="s">
        <v>1056</v>
      </c>
      <c r="F18776" t="s">
        <v>291</v>
      </c>
      <c r="G18776" t="s">
        <v>411</v>
      </c>
    </row>
    <row r="18777" spans="1:7" x14ac:dyDescent="0.35">
      <c r="A18777" t="s">
        <v>16</v>
      </c>
      <c r="B18777" t="s">
        <v>1152</v>
      </c>
      <c r="C18777">
        <v>66</v>
      </c>
      <c r="D18777" t="s">
        <v>511</v>
      </c>
      <c r="E18777" t="s">
        <v>501</v>
      </c>
      <c r="F18777" t="s">
        <v>171</v>
      </c>
      <c r="G18777" t="s">
        <v>582</v>
      </c>
    </row>
    <row r="18778" spans="1:7" x14ac:dyDescent="0.35">
      <c r="A18778" t="s">
        <v>16</v>
      </c>
      <c r="B18778" t="s">
        <v>339</v>
      </c>
      <c r="C18778">
        <v>18</v>
      </c>
      <c r="D18778" t="s">
        <v>261</v>
      </c>
      <c r="E18778" t="s">
        <v>121</v>
      </c>
      <c r="F18778" t="s">
        <v>612</v>
      </c>
      <c r="G18778" t="s">
        <v>386</v>
      </c>
    </row>
    <row r="18779" spans="1:7" x14ac:dyDescent="0.35">
      <c r="A18779" t="s">
        <v>17</v>
      </c>
      <c r="B18779" t="s">
        <v>1151</v>
      </c>
      <c r="C18779">
        <v>128</v>
      </c>
      <c r="D18779" t="s">
        <v>562</v>
      </c>
      <c r="E18779" t="s">
        <v>788</v>
      </c>
      <c r="F18779" t="s">
        <v>922</v>
      </c>
      <c r="G18779" t="s">
        <v>495</v>
      </c>
    </row>
    <row r="18780" spans="1:7" x14ac:dyDescent="0.35">
      <c r="A18780" t="s">
        <v>17</v>
      </c>
      <c r="B18780" t="s">
        <v>1152</v>
      </c>
      <c r="C18780">
        <v>62</v>
      </c>
      <c r="D18780" t="s">
        <v>720</v>
      </c>
      <c r="E18780" t="s">
        <v>1072</v>
      </c>
      <c r="F18780" t="s">
        <v>508</v>
      </c>
      <c r="G18780" t="s">
        <v>543</v>
      </c>
    </row>
    <row r="18781" spans="1:7" x14ac:dyDescent="0.35">
      <c r="A18781" t="s">
        <v>17</v>
      </c>
      <c r="B18781" t="s">
        <v>339</v>
      </c>
      <c r="C18781">
        <v>13</v>
      </c>
      <c r="D18781" t="s">
        <v>598</v>
      </c>
      <c r="E18781" t="s">
        <v>125</v>
      </c>
      <c r="F18781" t="s">
        <v>369</v>
      </c>
      <c r="G18781" t="s">
        <v>888</v>
      </c>
    </row>
    <row r="18782" spans="1:7" x14ac:dyDescent="0.35">
      <c r="A18782" t="s">
        <v>18</v>
      </c>
      <c r="B18782" t="s">
        <v>1151</v>
      </c>
      <c r="C18782">
        <v>141</v>
      </c>
      <c r="D18782" t="s">
        <v>314</v>
      </c>
      <c r="E18782" t="s">
        <v>574</v>
      </c>
      <c r="F18782" t="s">
        <v>366</v>
      </c>
      <c r="G18782" t="s">
        <v>646</v>
      </c>
    </row>
    <row r="18783" spans="1:7" x14ac:dyDescent="0.35">
      <c r="A18783" t="s">
        <v>18</v>
      </c>
      <c r="B18783" t="s">
        <v>1152</v>
      </c>
      <c r="C18783">
        <v>51</v>
      </c>
      <c r="D18783" t="s">
        <v>746</v>
      </c>
      <c r="E18783" t="s">
        <v>847</v>
      </c>
      <c r="F18783" t="s">
        <v>209</v>
      </c>
      <c r="G18783" t="s">
        <v>746</v>
      </c>
    </row>
    <row r="18784" spans="1:7" x14ac:dyDescent="0.35">
      <c r="A18784" t="s">
        <v>18</v>
      </c>
      <c r="B18784" t="s">
        <v>339</v>
      </c>
      <c r="C18784">
        <v>13</v>
      </c>
      <c r="D18784" t="s">
        <v>506</v>
      </c>
      <c r="E18784" t="s">
        <v>1102</v>
      </c>
      <c r="F18784" t="s">
        <v>1102</v>
      </c>
      <c r="G18784" t="s">
        <v>83</v>
      </c>
    </row>
    <row r="18785" spans="1:7" x14ac:dyDescent="0.35">
      <c r="A18785" t="s">
        <v>19</v>
      </c>
      <c r="B18785" t="s">
        <v>1151</v>
      </c>
      <c r="C18785">
        <v>138</v>
      </c>
      <c r="D18785" t="s">
        <v>346</v>
      </c>
      <c r="E18785" t="s">
        <v>87</v>
      </c>
      <c r="F18785" t="s">
        <v>910</v>
      </c>
      <c r="G18785" t="s">
        <v>538</v>
      </c>
    </row>
    <row r="18786" spans="1:7" x14ac:dyDescent="0.35">
      <c r="A18786" t="s">
        <v>19</v>
      </c>
      <c r="B18786" t="s">
        <v>1152</v>
      </c>
      <c r="C18786">
        <v>56</v>
      </c>
      <c r="D18786" t="s">
        <v>123</v>
      </c>
      <c r="E18786" t="s">
        <v>317</v>
      </c>
      <c r="F18786" t="s">
        <v>303</v>
      </c>
      <c r="G18786" t="s">
        <v>418</v>
      </c>
    </row>
    <row r="18787" spans="1:7" x14ac:dyDescent="0.35">
      <c r="A18787" t="s">
        <v>19</v>
      </c>
      <c r="B18787" t="s">
        <v>339</v>
      </c>
      <c r="C18787">
        <v>12</v>
      </c>
      <c r="D18787" t="s">
        <v>687</v>
      </c>
      <c r="E18787" t="s">
        <v>140</v>
      </c>
      <c r="F18787" t="s">
        <v>206</v>
      </c>
      <c r="G18787" t="s">
        <v>99</v>
      </c>
    </row>
    <row r="18788" spans="1:7" x14ac:dyDescent="0.35">
      <c r="A18788" t="s">
        <v>20</v>
      </c>
      <c r="B18788" t="s">
        <v>1151</v>
      </c>
      <c r="C18788">
        <v>123</v>
      </c>
      <c r="D18788" t="s">
        <v>771</v>
      </c>
      <c r="E18788" t="s">
        <v>405</v>
      </c>
      <c r="F18788" t="s">
        <v>865</v>
      </c>
      <c r="G18788" t="s">
        <v>551</v>
      </c>
    </row>
    <row r="18789" spans="1:7" x14ac:dyDescent="0.35">
      <c r="A18789" t="s">
        <v>20</v>
      </c>
      <c r="B18789" t="s">
        <v>1152</v>
      </c>
      <c r="C18789">
        <v>65</v>
      </c>
      <c r="D18789" t="s">
        <v>41</v>
      </c>
      <c r="E18789" t="s">
        <v>869</v>
      </c>
      <c r="F18789" t="s">
        <v>478</v>
      </c>
      <c r="G18789" t="s">
        <v>959</v>
      </c>
    </row>
    <row r="18790" spans="1:7" x14ac:dyDescent="0.35">
      <c r="A18790" t="s">
        <v>20</v>
      </c>
      <c r="B18790" t="s">
        <v>339</v>
      </c>
      <c r="C18790">
        <v>18</v>
      </c>
      <c r="D18790" t="s">
        <v>1106</v>
      </c>
      <c r="E18790" t="s">
        <v>140</v>
      </c>
      <c r="F18790" t="s">
        <v>780</v>
      </c>
      <c r="G18790" t="s">
        <v>824</v>
      </c>
    </row>
    <row r="18791" spans="1:7" x14ac:dyDescent="0.35">
      <c r="A18791" t="s">
        <v>21</v>
      </c>
      <c r="B18791" t="s">
        <v>1151</v>
      </c>
      <c r="C18791">
        <v>120</v>
      </c>
      <c r="D18791" t="s">
        <v>75</v>
      </c>
      <c r="E18791" t="s">
        <v>996</v>
      </c>
      <c r="F18791" t="s">
        <v>686</v>
      </c>
      <c r="G18791" t="s">
        <v>495</v>
      </c>
    </row>
    <row r="18792" spans="1:7" x14ac:dyDescent="0.35">
      <c r="A18792" t="s">
        <v>21</v>
      </c>
      <c r="B18792" t="s">
        <v>1152</v>
      </c>
      <c r="C18792">
        <v>72</v>
      </c>
      <c r="D18792" t="s">
        <v>462</v>
      </c>
      <c r="E18792" t="s">
        <v>996</v>
      </c>
      <c r="F18792" t="s">
        <v>850</v>
      </c>
      <c r="G18792" t="s">
        <v>564</v>
      </c>
    </row>
    <row r="18793" spans="1:7" x14ac:dyDescent="0.35">
      <c r="A18793" t="s">
        <v>21</v>
      </c>
      <c r="B18793" t="s">
        <v>339</v>
      </c>
      <c r="C18793">
        <v>18</v>
      </c>
      <c r="D18793" t="s">
        <v>614</v>
      </c>
      <c r="E18793" t="s">
        <v>458</v>
      </c>
      <c r="F18793" t="s">
        <v>610</v>
      </c>
      <c r="G18793" t="s">
        <v>874</v>
      </c>
    </row>
    <row r="18794" spans="1:7" x14ac:dyDescent="0.35">
      <c r="A18794" t="s">
        <v>22</v>
      </c>
      <c r="B18794" t="s">
        <v>1151</v>
      </c>
      <c r="C18794">
        <v>139</v>
      </c>
      <c r="D18794" t="s">
        <v>571</v>
      </c>
      <c r="E18794" t="s">
        <v>1044</v>
      </c>
      <c r="F18794" t="s">
        <v>382</v>
      </c>
      <c r="G18794" t="s">
        <v>848</v>
      </c>
    </row>
    <row r="18795" spans="1:7" x14ac:dyDescent="0.35">
      <c r="A18795" t="s">
        <v>22</v>
      </c>
      <c r="B18795" t="s">
        <v>1152</v>
      </c>
      <c r="C18795">
        <v>54</v>
      </c>
      <c r="D18795" t="s">
        <v>777</v>
      </c>
      <c r="E18795" t="s">
        <v>123</v>
      </c>
      <c r="F18795" t="s">
        <v>182</v>
      </c>
      <c r="G18795" t="s">
        <v>921</v>
      </c>
    </row>
    <row r="18796" spans="1:7" x14ac:dyDescent="0.35">
      <c r="A18796" t="s">
        <v>22</v>
      </c>
      <c r="B18796" t="s">
        <v>339</v>
      </c>
      <c r="C18796">
        <v>16</v>
      </c>
      <c r="D18796" t="s">
        <v>405</v>
      </c>
      <c r="E18796" t="s">
        <v>548</v>
      </c>
      <c r="F18796" t="s">
        <v>260</v>
      </c>
      <c r="G18796" t="s">
        <v>140</v>
      </c>
    </row>
    <row r="18797" spans="1:7" x14ac:dyDescent="0.35">
      <c r="A18797" t="s">
        <v>23</v>
      </c>
      <c r="B18797" t="s">
        <v>1151</v>
      </c>
      <c r="C18797">
        <v>125</v>
      </c>
      <c r="D18797" t="s">
        <v>307</v>
      </c>
      <c r="E18797" t="s">
        <v>664</v>
      </c>
      <c r="F18797" t="s">
        <v>686</v>
      </c>
      <c r="G18797" t="s">
        <v>921</v>
      </c>
    </row>
    <row r="18798" spans="1:7" x14ac:dyDescent="0.35">
      <c r="A18798" t="s">
        <v>23</v>
      </c>
      <c r="B18798" t="s">
        <v>1152</v>
      </c>
      <c r="C18798">
        <v>61</v>
      </c>
      <c r="D18798" t="s">
        <v>700</v>
      </c>
      <c r="E18798" t="s">
        <v>871</v>
      </c>
      <c r="F18798" t="s">
        <v>880</v>
      </c>
      <c r="G18798" t="s">
        <v>639</v>
      </c>
    </row>
    <row r="18799" spans="1:7" x14ac:dyDescent="0.35">
      <c r="A18799" t="s">
        <v>23</v>
      </c>
      <c r="B18799" t="s">
        <v>339</v>
      </c>
      <c r="C18799">
        <v>19</v>
      </c>
      <c r="D18799" t="s">
        <v>462</v>
      </c>
      <c r="E18799" t="s">
        <v>1045</v>
      </c>
      <c r="F18799" t="s">
        <v>802</v>
      </c>
      <c r="G18799" t="s">
        <v>677</v>
      </c>
    </row>
    <row r="18800" spans="1:7" x14ac:dyDescent="0.35">
      <c r="A18800" t="s">
        <v>24</v>
      </c>
      <c r="B18800" t="s">
        <v>1151</v>
      </c>
      <c r="C18800">
        <v>123</v>
      </c>
      <c r="D18800" t="s">
        <v>61</v>
      </c>
      <c r="E18800" t="s">
        <v>903</v>
      </c>
      <c r="F18800" t="s">
        <v>727</v>
      </c>
      <c r="G18800" t="s">
        <v>720</v>
      </c>
    </row>
    <row r="18801" spans="1:7" x14ac:dyDescent="0.35">
      <c r="A18801" t="s">
        <v>24</v>
      </c>
      <c r="B18801" t="s">
        <v>1152</v>
      </c>
      <c r="C18801">
        <v>71</v>
      </c>
      <c r="D18801" t="s">
        <v>418</v>
      </c>
      <c r="E18801" t="s">
        <v>991</v>
      </c>
      <c r="F18801" t="s">
        <v>799</v>
      </c>
      <c r="G18801" t="s">
        <v>105</v>
      </c>
    </row>
    <row r="18802" spans="1:7" x14ac:dyDescent="0.35">
      <c r="A18802" t="s">
        <v>24</v>
      </c>
      <c r="B18802" t="s">
        <v>339</v>
      </c>
      <c r="C18802">
        <v>13</v>
      </c>
      <c r="D18802" t="s">
        <v>668</v>
      </c>
      <c r="E18802" t="s">
        <v>140</v>
      </c>
      <c r="F18802" t="s">
        <v>398</v>
      </c>
      <c r="G18802" t="s">
        <v>562</v>
      </c>
    </row>
    <row r="18803" spans="1:7" x14ac:dyDescent="0.35">
      <c r="A18803" t="s">
        <v>25</v>
      </c>
      <c r="B18803" t="s">
        <v>1151</v>
      </c>
      <c r="C18803">
        <v>123</v>
      </c>
      <c r="D18803" t="s">
        <v>242</v>
      </c>
      <c r="E18803" t="s">
        <v>517</v>
      </c>
      <c r="F18803" t="s">
        <v>529</v>
      </c>
      <c r="G18803" t="s">
        <v>592</v>
      </c>
    </row>
    <row r="18804" spans="1:7" x14ac:dyDescent="0.35">
      <c r="A18804" t="s">
        <v>25</v>
      </c>
      <c r="B18804" t="s">
        <v>1152</v>
      </c>
      <c r="C18804">
        <v>68</v>
      </c>
      <c r="D18804" t="s">
        <v>1071</v>
      </c>
      <c r="E18804" t="s">
        <v>949</v>
      </c>
      <c r="F18804" t="s">
        <v>765</v>
      </c>
      <c r="G18804" t="s">
        <v>41</v>
      </c>
    </row>
    <row r="18805" spans="1:7" x14ac:dyDescent="0.35">
      <c r="A18805" t="s">
        <v>25</v>
      </c>
      <c r="B18805" t="s">
        <v>339</v>
      </c>
      <c r="C18805">
        <v>13</v>
      </c>
      <c r="D18805" t="s">
        <v>502</v>
      </c>
      <c r="E18805" t="s">
        <v>1049</v>
      </c>
      <c r="F18805" t="s">
        <v>588</v>
      </c>
      <c r="G18805" t="s">
        <v>848</v>
      </c>
    </row>
    <row r="18806" spans="1:7" x14ac:dyDescent="0.35">
      <c r="A18806" t="s">
        <v>26</v>
      </c>
      <c r="B18806" t="s">
        <v>1151</v>
      </c>
      <c r="C18806">
        <v>130</v>
      </c>
      <c r="D18806" t="s">
        <v>240</v>
      </c>
      <c r="E18806" t="s">
        <v>812</v>
      </c>
      <c r="F18806" t="s">
        <v>667</v>
      </c>
      <c r="G18806" t="s">
        <v>511</v>
      </c>
    </row>
    <row r="18807" spans="1:7" x14ac:dyDescent="0.35">
      <c r="A18807" t="s">
        <v>26</v>
      </c>
      <c r="B18807" t="s">
        <v>1152</v>
      </c>
      <c r="C18807">
        <v>56</v>
      </c>
      <c r="D18807" t="s">
        <v>421</v>
      </c>
      <c r="E18807" t="s">
        <v>286</v>
      </c>
      <c r="F18807" t="s">
        <v>277</v>
      </c>
      <c r="G18807" t="s">
        <v>720</v>
      </c>
    </row>
    <row r="18808" spans="1:7" x14ac:dyDescent="0.35">
      <c r="A18808" t="s">
        <v>26</v>
      </c>
      <c r="B18808" t="s">
        <v>339</v>
      </c>
      <c r="C18808">
        <v>16</v>
      </c>
      <c r="D18808" t="s">
        <v>289</v>
      </c>
      <c r="E18808" t="s">
        <v>140</v>
      </c>
      <c r="F18808" t="s">
        <v>78</v>
      </c>
      <c r="G18808" t="s">
        <v>1071</v>
      </c>
    </row>
    <row r="18809" spans="1:7" x14ac:dyDescent="0.35">
      <c r="A18809" t="s">
        <v>27</v>
      </c>
      <c r="B18809" t="s">
        <v>1151</v>
      </c>
      <c r="C18809">
        <v>119</v>
      </c>
      <c r="D18809" t="s">
        <v>433</v>
      </c>
      <c r="E18809" t="s">
        <v>317</v>
      </c>
      <c r="F18809" t="s">
        <v>611</v>
      </c>
      <c r="G18809" t="s">
        <v>712</v>
      </c>
    </row>
    <row r="18810" spans="1:7" x14ac:dyDescent="0.35">
      <c r="A18810" t="s">
        <v>27</v>
      </c>
      <c r="B18810" t="s">
        <v>1152</v>
      </c>
      <c r="C18810">
        <v>72</v>
      </c>
      <c r="D18810" t="s">
        <v>654</v>
      </c>
      <c r="E18810" t="s">
        <v>961</v>
      </c>
      <c r="F18810" t="s">
        <v>606</v>
      </c>
      <c r="G18810" t="s">
        <v>433</v>
      </c>
    </row>
    <row r="18811" spans="1:7" x14ac:dyDescent="0.35">
      <c r="A18811" t="s">
        <v>27</v>
      </c>
      <c r="B18811" t="s">
        <v>339</v>
      </c>
      <c r="C18811">
        <v>13</v>
      </c>
      <c r="D18811" t="s">
        <v>993</v>
      </c>
      <c r="E18811" t="s">
        <v>476</v>
      </c>
      <c r="F18811" t="s">
        <v>395</v>
      </c>
      <c r="G18811" t="s">
        <v>794</v>
      </c>
    </row>
    <row r="18812" spans="1:7" x14ac:dyDescent="0.35">
      <c r="A18812" t="s">
        <v>28</v>
      </c>
      <c r="B18812" t="s">
        <v>1151</v>
      </c>
      <c r="C18812">
        <v>117</v>
      </c>
      <c r="D18812" t="s">
        <v>240</v>
      </c>
      <c r="E18812" t="s">
        <v>838</v>
      </c>
      <c r="F18812" t="s">
        <v>292</v>
      </c>
      <c r="G18812" t="s">
        <v>862</v>
      </c>
    </row>
    <row r="18813" spans="1:7" x14ac:dyDescent="0.35">
      <c r="A18813" t="s">
        <v>28</v>
      </c>
      <c r="B18813" t="s">
        <v>1152</v>
      </c>
      <c r="C18813">
        <v>78</v>
      </c>
      <c r="D18813" t="s">
        <v>810</v>
      </c>
      <c r="E18813" t="s">
        <v>548</v>
      </c>
      <c r="F18813" t="s">
        <v>978</v>
      </c>
      <c r="G18813" t="s">
        <v>59</v>
      </c>
    </row>
    <row r="18814" spans="1:7" x14ac:dyDescent="0.35">
      <c r="A18814" t="s">
        <v>28</v>
      </c>
      <c r="B18814" t="s">
        <v>339</v>
      </c>
      <c r="C18814">
        <v>12</v>
      </c>
      <c r="D18814" t="s">
        <v>165</v>
      </c>
      <c r="E18814" t="s">
        <v>785</v>
      </c>
      <c r="F18814" t="s">
        <v>874</v>
      </c>
      <c r="G18814" t="s">
        <v>894</v>
      </c>
    </row>
    <row r="18815" spans="1:7" x14ac:dyDescent="0.35">
      <c r="A18815" t="s">
        <v>29</v>
      </c>
      <c r="B18815" t="s">
        <v>1151</v>
      </c>
      <c r="C18815">
        <v>109</v>
      </c>
      <c r="D18815" t="s">
        <v>576</v>
      </c>
      <c r="E18815" t="s">
        <v>548</v>
      </c>
      <c r="F18815" t="s">
        <v>615</v>
      </c>
      <c r="G18815" t="s">
        <v>495</v>
      </c>
    </row>
    <row r="18816" spans="1:7" x14ac:dyDescent="0.35">
      <c r="A18816" t="s">
        <v>29</v>
      </c>
      <c r="B18816" t="s">
        <v>1152</v>
      </c>
      <c r="C18816">
        <v>73</v>
      </c>
      <c r="D18816" t="s">
        <v>651</v>
      </c>
      <c r="E18816" t="s">
        <v>950</v>
      </c>
      <c r="F18816" t="s">
        <v>508</v>
      </c>
      <c r="G18816" t="s">
        <v>1087</v>
      </c>
    </row>
    <row r="18817" spans="1:7" x14ac:dyDescent="0.35">
      <c r="A18817" t="s">
        <v>29</v>
      </c>
      <c r="B18817" t="s">
        <v>339</v>
      </c>
      <c r="C18817">
        <v>22</v>
      </c>
      <c r="D18817" t="s">
        <v>79</v>
      </c>
      <c r="E18817" t="s">
        <v>1052</v>
      </c>
      <c r="F18817" t="s">
        <v>615</v>
      </c>
      <c r="G18817" t="s">
        <v>293</v>
      </c>
    </row>
    <row r="18818" spans="1:7" x14ac:dyDescent="0.35">
      <c r="A18818" t="s">
        <v>30</v>
      </c>
      <c r="B18818" t="s">
        <v>1151</v>
      </c>
      <c r="C18818">
        <v>108</v>
      </c>
      <c r="D18818" t="s">
        <v>956</v>
      </c>
      <c r="E18818" t="s">
        <v>115</v>
      </c>
      <c r="F18818" t="s">
        <v>350</v>
      </c>
      <c r="G18818" t="s">
        <v>543</v>
      </c>
    </row>
    <row r="18819" spans="1:7" x14ac:dyDescent="0.35">
      <c r="A18819" t="s">
        <v>30</v>
      </c>
      <c r="B18819" t="s">
        <v>1152</v>
      </c>
      <c r="C18819">
        <v>78</v>
      </c>
      <c r="D18819" t="s">
        <v>446</v>
      </c>
      <c r="E18819" t="s">
        <v>875</v>
      </c>
      <c r="F18819" t="s">
        <v>533</v>
      </c>
      <c r="G18819" t="s">
        <v>862</v>
      </c>
    </row>
    <row r="18820" spans="1:7" x14ac:dyDescent="0.35">
      <c r="A18820" t="s">
        <v>30</v>
      </c>
      <c r="B18820" t="s">
        <v>339</v>
      </c>
      <c r="C18820">
        <v>16</v>
      </c>
      <c r="D18820" t="s">
        <v>810</v>
      </c>
      <c r="E18820" t="s">
        <v>140</v>
      </c>
      <c r="F18820" t="s">
        <v>74</v>
      </c>
      <c r="G18820" t="s">
        <v>970</v>
      </c>
    </row>
    <row r="18821" spans="1:7" x14ac:dyDescent="0.35">
      <c r="A18821" t="s">
        <v>31</v>
      </c>
      <c r="B18821" t="s">
        <v>1151</v>
      </c>
      <c r="C18821">
        <v>138</v>
      </c>
      <c r="D18821" t="s">
        <v>67</v>
      </c>
      <c r="E18821" t="s">
        <v>662</v>
      </c>
      <c r="F18821" t="s">
        <v>724</v>
      </c>
      <c r="G18821" t="s">
        <v>849</v>
      </c>
    </row>
    <row r="18822" spans="1:7" x14ac:dyDescent="0.35">
      <c r="A18822" t="s">
        <v>31</v>
      </c>
      <c r="B18822" t="s">
        <v>1152</v>
      </c>
      <c r="C18822">
        <v>58</v>
      </c>
      <c r="D18822" t="s">
        <v>504</v>
      </c>
      <c r="E18822" t="s">
        <v>1154</v>
      </c>
      <c r="F18822" t="s">
        <v>43</v>
      </c>
      <c r="G18822" t="s">
        <v>412</v>
      </c>
    </row>
    <row r="18823" spans="1:7" x14ac:dyDescent="0.35">
      <c r="A18823" t="s">
        <v>31</v>
      </c>
      <c r="B18823" t="s">
        <v>339</v>
      </c>
      <c r="C18823">
        <v>11</v>
      </c>
      <c r="D18823" t="s">
        <v>907</v>
      </c>
      <c r="E18823" t="s">
        <v>95</v>
      </c>
      <c r="F18823" t="s">
        <v>771</v>
      </c>
      <c r="G18823" t="s">
        <v>140</v>
      </c>
    </row>
    <row r="18824" spans="1:7" x14ac:dyDescent="0.35">
      <c r="A18824" t="s">
        <v>32</v>
      </c>
      <c r="B18824" t="s">
        <v>1151</v>
      </c>
      <c r="C18824">
        <v>3050</v>
      </c>
      <c r="D18824" t="s">
        <v>363</v>
      </c>
      <c r="E18824" t="s">
        <v>548</v>
      </c>
      <c r="F18824" t="s">
        <v>440</v>
      </c>
      <c r="G18824" t="s">
        <v>862</v>
      </c>
    </row>
    <row r="18825" spans="1:7" x14ac:dyDescent="0.35">
      <c r="A18825" t="s">
        <v>32</v>
      </c>
      <c r="B18825" t="s">
        <v>1152</v>
      </c>
      <c r="C18825">
        <v>1523</v>
      </c>
      <c r="D18825" t="s">
        <v>340</v>
      </c>
      <c r="E18825" t="s">
        <v>985</v>
      </c>
      <c r="F18825" t="s">
        <v>452</v>
      </c>
      <c r="G18825" t="s">
        <v>411</v>
      </c>
    </row>
    <row r="18826" spans="1:7" x14ac:dyDescent="0.35">
      <c r="A18826" t="s">
        <v>32</v>
      </c>
      <c r="B18826" t="s">
        <v>339</v>
      </c>
      <c r="C18826">
        <v>357</v>
      </c>
      <c r="D18826" t="s">
        <v>518</v>
      </c>
      <c r="E18826" t="s">
        <v>1062</v>
      </c>
      <c r="F18826" t="s">
        <v>530</v>
      </c>
      <c r="G18826" t="s">
        <v>847</v>
      </c>
    </row>
    <row r="18828" spans="1:7" x14ac:dyDescent="0.35">
      <c r="A18828" t="s">
        <v>1903</v>
      </c>
    </row>
    <row r="18829" spans="1:7" x14ac:dyDescent="0.35">
      <c r="A18829" t="s">
        <v>2</v>
      </c>
      <c r="B18829" t="s">
        <v>1164</v>
      </c>
      <c r="C18829" t="s">
        <v>3</v>
      </c>
      <c r="D18829" t="s">
        <v>1896</v>
      </c>
      <c r="E18829" t="s">
        <v>1897</v>
      </c>
      <c r="F18829" t="s">
        <v>1898</v>
      </c>
      <c r="G18829" t="s">
        <v>1899</v>
      </c>
    </row>
    <row r="18830" spans="1:7" x14ac:dyDescent="0.35">
      <c r="A18830" t="s">
        <v>8</v>
      </c>
      <c r="B18830" t="s">
        <v>1165</v>
      </c>
      <c r="C18830">
        <v>69</v>
      </c>
      <c r="D18830" t="s">
        <v>604</v>
      </c>
      <c r="E18830" t="s">
        <v>443</v>
      </c>
      <c r="F18830" t="s">
        <v>279</v>
      </c>
      <c r="G18830" t="s">
        <v>538</v>
      </c>
    </row>
    <row r="18831" spans="1:7" x14ac:dyDescent="0.35">
      <c r="A18831" t="s">
        <v>8</v>
      </c>
      <c r="B18831" t="s">
        <v>1166</v>
      </c>
      <c r="C18831">
        <v>135</v>
      </c>
      <c r="D18831" t="s">
        <v>389</v>
      </c>
      <c r="E18831" t="s">
        <v>548</v>
      </c>
      <c r="F18831" t="s">
        <v>310</v>
      </c>
      <c r="G18831" t="s">
        <v>810</v>
      </c>
    </row>
    <row r="18832" spans="1:7" x14ac:dyDescent="0.35">
      <c r="A18832" t="s">
        <v>9</v>
      </c>
      <c r="B18832" t="s">
        <v>1165</v>
      </c>
      <c r="C18832">
        <v>99</v>
      </c>
      <c r="D18832" t="s">
        <v>45</v>
      </c>
      <c r="E18832" t="s">
        <v>1051</v>
      </c>
      <c r="F18832" t="s">
        <v>593</v>
      </c>
      <c r="G18832" t="s">
        <v>422</v>
      </c>
    </row>
    <row r="18833" spans="1:7" x14ac:dyDescent="0.35">
      <c r="A18833" t="s">
        <v>9</v>
      </c>
      <c r="B18833" t="s">
        <v>1166</v>
      </c>
      <c r="C18833">
        <v>102</v>
      </c>
      <c r="D18833" t="s">
        <v>731</v>
      </c>
      <c r="E18833" t="s">
        <v>317</v>
      </c>
      <c r="F18833" t="s">
        <v>292</v>
      </c>
      <c r="G18833" t="s">
        <v>142</v>
      </c>
    </row>
    <row r="18834" spans="1:7" x14ac:dyDescent="0.35">
      <c r="A18834" t="s">
        <v>10</v>
      </c>
      <c r="B18834" t="s">
        <v>1165</v>
      </c>
      <c r="C18834">
        <v>80</v>
      </c>
      <c r="D18834" t="s">
        <v>550</v>
      </c>
      <c r="E18834" t="s">
        <v>99</v>
      </c>
      <c r="F18834" t="s">
        <v>795</v>
      </c>
      <c r="G18834" t="s">
        <v>894</v>
      </c>
    </row>
    <row r="18835" spans="1:7" x14ac:dyDescent="0.35">
      <c r="A18835" t="s">
        <v>10</v>
      </c>
      <c r="B18835" t="s">
        <v>1166</v>
      </c>
      <c r="C18835">
        <v>128</v>
      </c>
      <c r="D18835" t="s">
        <v>518</v>
      </c>
      <c r="E18835" t="s">
        <v>1065</v>
      </c>
      <c r="F18835" t="s">
        <v>138</v>
      </c>
      <c r="G18835" t="s">
        <v>551</v>
      </c>
    </row>
    <row r="18836" spans="1:7" x14ac:dyDescent="0.35">
      <c r="A18836" t="s">
        <v>11</v>
      </c>
      <c r="B18836" t="s">
        <v>1165</v>
      </c>
      <c r="C18836">
        <v>87</v>
      </c>
      <c r="D18836" t="s">
        <v>926</v>
      </c>
      <c r="E18836" t="s">
        <v>111</v>
      </c>
      <c r="F18836" t="s">
        <v>456</v>
      </c>
      <c r="G18836" t="s">
        <v>818</v>
      </c>
    </row>
    <row r="18837" spans="1:7" x14ac:dyDescent="0.35">
      <c r="A18837" t="s">
        <v>11</v>
      </c>
      <c r="B18837" t="s">
        <v>1166</v>
      </c>
      <c r="C18837">
        <v>119</v>
      </c>
      <c r="D18837" t="s">
        <v>1000</v>
      </c>
      <c r="E18837" t="s">
        <v>595</v>
      </c>
      <c r="F18837" t="s">
        <v>545</v>
      </c>
      <c r="G18837" t="s">
        <v>371</v>
      </c>
    </row>
    <row r="18838" spans="1:7" x14ac:dyDescent="0.35">
      <c r="A18838" t="s">
        <v>12</v>
      </c>
      <c r="B18838" t="s">
        <v>1165</v>
      </c>
      <c r="C18838">
        <v>12</v>
      </c>
      <c r="D18838" t="s">
        <v>567</v>
      </c>
      <c r="E18838" t="s">
        <v>140</v>
      </c>
      <c r="F18838" t="s">
        <v>723</v>
      </c>
      <c r="G18838" t="s">
        <v>1020</v>
      </c>
    </row>
    <row r="18839" spans="1:7" x14ac:dyDescent="0.35">
      <c r="A18839" t="s">
        <v>12</v>
      </c>
      <c r="B18839" t="s">
        <v>1166</v>
      </c>
      <c r="C18839">
        <v>197</v>
      </c>
      <c r="D18839" t="s">
        <v>886</v>
      </c>
      <c r="E18839" t="s">
        <v>111</v>
      </c>
      <c r="F18839" t="s">
        <v>786</v>
      </c>
      <c r="G18839" t="s">
        <v>1139</v>
      </c>
    </row>
    <row r="18840" spans="1:7" x14ac:dyDescent="0.35">
      <c r="A18840" t="s">
        <v>13</v>
      </c>
      <c r="B18840" t="s">
        <v>1165</v>
      </c>
      <c r="C18840">
        <v>7</v>
      </c>
      <c r="D18840" t="s">
        <v>622</v>
      </c>
      <c r="E18840" t="s">
        <v>140</v>
      </c>
      <c r="F18840" t="s">
        <v>1085</v>
      </c>
      <c r="G18840" t="s">
        <v>1085</v>
      </c>
    </row>
    <row r="18841" spans="1:7" x14ac:dyDescent="0.35">
      <c r="A18841" t="s">
        <v>13</v>
      </c>
      <c r="B18841" t="s">
        <v>1166</v>
      </c>
      <c r="C18841">
        <v>199</v>
      </c>
      <c r="D18841" t="s">
        <v>874</v>
      </c>
      <c r="E18841" t="s">
        <v>838</v>
      </c>
      <c r="F18841" t="s">
        <v>327</v>
      </c>
      <c r="G18841" t="s">
        <v>894</v>
      </c>
    </row>
    <row r="18842" spans="1:7" x14ac:dyDescent="0.35">
      <c r="A18842" t="s">
        <v>14</v>
      </c>
      <c r="B18842" t="s">
        <v>1165</v>
      </c>
      <c r="C18842">
        <v>52</v>
      </c>
      <c r="D18842" t="s">
        <v>499</v>
      </c>
      <c r="E18842" t="s">
        <v>755</v>
      </c>
      <c r="F18842" t="s">
        <v>752</v>
      </c>
      <c r="G18842" t="s">
        <v>1069</v>
      </c>
    </row>
    <row r="18843" spans="1:7" x14ac:dyDescent="0.35">
      <c r="A18843" t="s">
        <v>14</v>
      </c>
      <c r="B18843" t="s">
        <v>1166</v>
      </c>
      <c r="C18843">
        <v>151</v>
      </c>
      <c r="D18843" t="s">
        <v>895</v>
      </c>
      <c r="E18843" t="s">
        <v>812</v>
      </c>
      <c r="F18843" t="s">
        <v>584</v>
      </c>
      <c r="G18843" t="s">
        <v>446</v>
      </c>
    </row>
    <row r="18844" spans="1:7" x14ac:dyDescent="0.35">
      <c r="A18844" t="s">
        <v>15</v>
      </c>
      <c r="B18844" t="s">
        <v>1165</v>
      </c>
      <c r="C18844">
        <v>90</v>
      </c>
      <c r="D18844" t="s">
        <v>723</v>
      </c>
      <c r="E18844" t="s">
        <v>999</v>
      </c>
      <c r="F18844" t="s">
        <v>506</v>
      </c>
      <c r="G18844" t="s">
        <v>654</v>
      </c>
    </row>
    <row r="18845" spans="1:7" x14ac:dyDescent="0.35">
      <c r="A18845" t="s">
        <v>15</v>
      </c>
      <c r="B18845" t="s">
        <v>1166</v>
      </c>
      <c r="C18845">
        <v>116</v>
      </c>
      <c r="D18845" t="s">
        <v>571</v>
      </c>
      <c r="E18845" t="s">
        <v>111</v>
      </c>
      <c r="F18845" t="s">
        <v>836</v>
      </c>
      <c r="G18845" t="s">
        <v>862</v>
      </c>
    </row>
    <row r="18846" spans="1:7" x14ac:dyDescent="0.35">
      <c r="A18846" t="s">
        <v>16</v>
      </c>
      <c r="B18846" t="s">
        <v>1165</v>
      </c>
      <c r="C18846">
        <v>96</v>
      </c>
      <c r="D18846" t="s">
        <v>411</v>
      </c>
      <c r="E18846" t="s">
        <v>664</v>
      </c>
      <c r="F18846" t="s">
        <v>299</v>
      </c>
      <c r="G18846" t="s">
        <v>673</v>
      </c>
    </row>
    <row r="18847" spans="1:7" x14ac:dyDescent="0.35">
      <c r="A18847" t="s">
        <v>16</v>
      </c>
      <c r="B18847" t="s">
        <v>1166</v>
      </c>
      <c r="C18847">
        <v>110</v>
      </c>
      <c r="D18847" t="s">
        <v>818</v>
      </c>
      <c r="E18847" t="s">
        <v>147</v>
      </c>
      <c r="F18847" t="s">
        <v>695</v>
      </c>
      <c r="G18847" t="s">
        <v>654</v>
      </c>
    </row>
    <row r="18848" spans="1:7" x14ac:dyDescent="0.35">
      <c r="A18848" t="s">
        <v>17</v>
      </c>
      <c r="B18848" t="s">
        <v>1165</v>
      </c>
      <c r="C18848">
        <v>109</v>
      </c>
      <c r="D18848" t="s">
        <v>608</v>
      </c>
      <c r="E18848" t="s">
        <v>1061</v>
      </c>
      <c r="F18848" t="s">
        <v>159</v>
      </c>
      <c r="G18848" t="s">
        <v>1139</v>
      </c>
    </row>
    <row r="18849" spans="1:7" x14ac:dyDescent="0.35">
      <c r="A18849" t="s">
        <v>17</v>
      </c>
      <c r="B18849" t="s">
        <v>1166</v>
      </c>
      <c r="C18849">
        <v>94</v>
      </c>
      <c r="D18849" t="s">
        <v>956</v>
      </c>
      <c r="E18849" t="s">
        <v>893</v>
      </c>
      <c r="F18849" t="s">
        <v>486</v>
      </c>
      <c r="G18849" t="s">
        <v>289</v>
      </c>
    </row>
    <row r="18850" spans="1:7" x14ac:dyDescent="0.35">
      <c r="A18850" t="s">
        <v>18</v>
      </c>
      <c r="B18850" t="s">
        <v>1165</v>
      </c>
      <c r="C18850">
        <v>14</v>
      </c>
      <c r="D18850" t="s">
        <v>882</v>
      </c>
      <c r="E18850" t="s">
        <v>994</v>
      </c>
      <c r="F18850" t="s">
        <v>1000</v>
      </c>
      <c r="G18850" t="s">
        <v>1000</v>
      </c>
    </row>
    <row r="18851" spans="1:7" x14ac:dyDescent="0.35">
      <c r="A18851" t="s">
        <v>18</v>
      </c>
      <c r="B18851" t="s">
        <v>1166</v>
      </c>
      <c r="C18851">
        <v>191</v>
      </c>
      <c r="D18851" t="s">
        <v>474</v>
      </c>
      <c r="E18851" t="s">
        <v>103</v>
      </c>
      <c r="F18851" t="s">
        <v>366</v>
      </c>
      <c r="G18851" t="s">
        <v>668</v>
      </c>
    </row>
    <row r="18852" spans="1:7" x14ac:dyDescent="0.35">
      <c r="A18852" t="s">
        <v>19</v>
      </c>
      <c r="B18852" t="s">
        <v>1165</v>
      </c>
      <c r="C18852">
        <v>66</v>
      </c>
      <c r="D18852" t="s">
        <v>59</v>
      </c>
      <c r="E18852" t="s">
        <v>147</v>
      </c>
      <c r="F18852" t="s">
        <v>634</v>
      </c>
      <c r="G18852" t="s">
        <v>162</v>
      </c>
    </row>
    <row r="18853" spans="1:7" x14ac:dyDescent="0.35">
      <c r="A18853" t="s">
        <v>19</v>
      </c>
      <c r="B18853" t="s">
        <v>1166</v>
      </c>
      <c r="C18853">
        <v>140</v>
      </c>
      <c r="D18853" t="s">
        <v>731</v>
      </c>
      <c r="E18853" t="s">
        <v>91</v>
      </c>
      <c r="F18853" t="s">
        <v>727</v>
      </c>
      <c r="G18853" t="s">
        <v>467</v>
      </c>
    </row>
    <row r="18854" spans="1:7" x14ac:dyDescent="0.35">
      <c r="A18854" t="s">
        <v>20</v>
      </c>
      <c r="B18854" t="s">
        <v>1165</v>
      </c>
      <c r="C18854">
        <v>118</v>
      </c>
      <c r="D18854" t="s">
        <v>975</v>
      </c>
      <c r="E18854" t="s">
        <v>915</v>
      </c>
      <c r="F18854" t="s">
        <v>431</v>
      </c>
      <c r="G18854" t="s">
        <v>723</v>
      </c>
    </row>
    <row r="18855" spans="1:7" x14ac:dyDescent="0.35">
      <c r="A18855" t="s">
        <v>20</v>
      </c>
      <c r="B18855" t="s">
        <v>1166</v>
      </c>
      <c r="C18855">
        <v>88</v>
      </c>
      <c r="D18855" t="s">
        <v>266</v>
      </c>
      <c r="E18855" t="s">
        <v>317</v>
      </c>
      <c r="F18855" t="s">
        <v>890</v>
      </c>
      <c r="G18855" t="s">
        <v>386</v>
      </c>
    </row>
    <row r="18856" spans="1:7" x14ac:dyDescent="0.35">
      <c r="A18856" t="s">
        <v>21</v>
      </c>
      <c r="B18856" t="s">
        <v>1166</v>
      </c>
      <c r="C18856">
        <v>210</v>
      </c>
      <c r="D18856" t="s">
        <v>656</v>
      </c>
      <c r="E18856" t="s">
        <v>515</v>
      </c>
      <c r="F18856" t="s">
        <v>180</v>
      </c>
      <c r="G18856" t="s">
        <v>1083</v>
      </c>
    </row>
    <row r="18857" spans="1:7" x14ac:dyDescent="0.35">
      <c r="A18857" t="s">
        <v>22</v>
      </c>
      <c r="B18857" t="s">
        <v>1165</v>
      </c>
      <c r="C18857">
        <v>98</v>
      </c>
      <c r="D18857" t="s">
        <v>418</v>
      </c>
      <c r="E18857" t="s">
        <v>131</v>
      </c>
      <c r="F18857" t="s">
        <v>217</v>
      </c>
      <c r="G18857" t="s">
        <v>901</v>
      </c>
    </row>
    <row r="18858" spans="1:7" x14ac:dyDescent="0.35">
      <c r="A18858" t="s">
        <v>22</v>
      </c>
      <c r="B18858" t="s">
        <v>1166</v>
      </c>
      <c r="C18858">
        <v>111</v>
      </c>
      <c r="D18858" t="s">
        <v>913</v>
      </c>
      <c r="E18858" t="s">
        <v>458</v>
      </c>
      <c r="F18858" t="s">
        <v>332</v>
      </c>
      <c r="G18858" t="s">
        <v>968</v>
      </c>
    </row>
    <row r="18859" spans="1:7" x14ac:dyDescent="0.35">
      <c r="A18859" t="s">
        <v>23</v>
      </c>
      <c r="B18859" t="s">
        <v>1165</v>
      </c>
      <c r="C18859">
        <v>86</v>
      </c>
      <c r="D18859" t="s">
        <v>341</v>
      </c>
      <c r="E18859" t="s">
        <v>985</v>
      </c>
      <c r="F18859" t="s">
        <v>851</v>
      </c>
      <c r="G18859" t="s">
        <v>777</v>
      </c>
    </row>
    <row r="18860" spans="1:7" x14ac:dyDescent="0.35">
      <c r="A18860" t="s">
        <v>23</v>
      </c>
      <c r="B18860" t="s">
        <v>1166</v>
      </c>
      <c r="C18860">
        <v>119</v>
      </c>
      <c r="D18860" t="s">
        <v>69</v>
      </c>
      <c r="E18860" t="s">
        <v>788</v>
      </c>
      <c r="F18860" t="s">
        <v>307</v>
      </c>
      <c r="G18860" t="s">
        <v>913</v>
      </c>
    </row>
    <row r="18861" spans="1:7" x14ac:dyDescent="0.35">
      <c r="A18861" t="s">
        <v>24</v>
      </c>
      <c r="B18861" t="s">
        <v>1165</v>
      </c>
      <c r="C18861">
        <v>77</v>
      </c>
      <c r="D18861" t="s">
        <v>620</v>
      </c>
      <c r="E18861" t="s">
        <v>109</v>
      </c>
      <c r="F18861" t="s">
        <v>536</v>
      </c>
      <c r="G18861" t="s">
        <v>360</v>
      </c>
    </row>
    <row r="18862" spans="1:7" x14ac:dyDescent="0.35">
      <c r="A18862" t="s">
        <v>24</v>
      </c>
      <c r="B18862" t="s">
        <v>1166</v>
      </c>
      <c r="C18862">
        <v>130</v>
      </c>
      <c r="D18862" t="s">
        <v>568</v>
      </c>
      <c r="E18862" t="s">
        <v>1045</v>
      </c>
      <c r="F18862" t="s">
        <v>545</v>
      </c>
      <c r="G18862" t="s">
        <v>399</v>
      </c>
    </row>
    <row r="18863" spans="1:7" x14ac:dyDescent="0.35">
      <c r="A18863" t="s">
        <v>25</v>
      </c>
      <c r="B18863" t="s">
        <v>1165</v>
      </c>
      <c r="C18863">
        <v>88</v>
      </c>
      <c r="D18863" t="s">
        <v>588</v>
      </c>
      <c r="E18863" t="s">
        <v>91</v>
      </c>
      <c r="F18863" t="s">
        <v>743</v>
      </c>
      <c r="G18863" t="s">
        <v>522</v>
      </c>
    </row>
    <row r="18864" spans="1:7" x14ac:dyDescent="0.35">
      <c r="A18864" t="s">
        <v>25</v>
      </c>
      <c r="B18864" t="s">
        <v>1166</v>
      </c>
      <c r="C18864">
        <v>116</v>
      </c>
      <c r="D18864" t="s">
        <v>959</v>
      </c>
      <c r="E18864" t="s">
        <v>89</v>
      </c>
      <c r="F18864" t="s">
        <v>529</v>
      </c>
      <c r="G18864" t="s">
        <v>573</v>
      </c>
    </row>
    <row r="18865" spans="1:7" x14ac:dyDescent="0.35">
      <c r="A18865" t="s">
        <v>26</v>
      </c>
      <c r="B18865" t="s">
        <v>1165</v>
      </c>
      <c r="C18865">
        <v>96</v>
      </c>
      <c r="D18865" t="s">
        <v>37</v>
      </c>
      <c r="E18865" t="s">
        <v>97</v>
      </c>
      <c r="F18865" t="s">
        <v>256</v>
      </c>
      <c r="G18865" t="s">
        <v>522</v>
      </c>
    </row>
    <row r="18866" spans="1:7" x14ac:dyDescent="0.35">
      <c r="A18866" t="s">
        <v>26</v>
      </c>
      <c r="B18866" t="s">
        <v>1166</v>
      </c>
      <c r="C18866">
        <v>106</v>
      </c>
      <c r="D18866" t="s">
        <v>460</v>
      </c>
      <c r="E18866" t="s">
        <v>103</v>
      </c>
      <c r="F18866" t="s">
        <v>75</v>
      </c>
      <c r="G18866" t="s">
        <v>723</v>
      </c>
    </row>
    <row r="18867" spans="1:7" x14ac:dyDescent="0.35">
      <c r="A18867" t="s">
        <v>27</v>
      </c>
      <c r="B18867" t="s">
        <v>1165</v>
      </c>
      <c r="C18867">
        <v>100</v>
      </c>
      <c r="D18867" t="s">
        <v>847</v>
      </c>
      <c r="E18867" t="s">
        <v>1076</v>
      </c>
      <c r="F18867" t="s">
        <v>209</v>
      </c>
      <c r="G18867" t="s">
        <v>848</v>
      </c>
    </row>
    <row r="18868" spans="1:7" x14ac:dyDescent="0.35">
      <c r="A18868" t="s">
        <v>27</v>
      </c>
      <c r="B18868" t="s">
        <v>1166</v>
      </c>
      <c r="C18868">
        <v>104</v>
      </c>
      <c r="D18868" t="s">
        <v>551</v>
      </c>
      <c r="E18868" t="s">
        <v>838</v>
      </c>
      <c r="F18868" t="s">
        <v>252</v>
      </c>
      <c r="G18868" t="s">
        <v>456</v>
      </c>
    </row>
    <row r="18869" spans="1:7" x14ac:dyDescent="0.35">
      <c r="A18869" t="s">
        <v>28</v>
      </c>
      <c r="B18869" t="s">
        <v>1165</v>
      </c>
      <c r="C18869">
        <v>85</v>
      </c>
      <c r="D18869" t="s">
        <v>797</v>
      </c>
      <c r="E18869" t="s">
        <v>1072</v>
      </c>
      <c r="F18869" t="s">
        <v>908</v>
      </c>
      <c r="G18869" t="s">
        <v>862</v>
      </c>
    </row>
    <row r="18870" spans="1:7" x14ac:dyDescent="0.35">
      <c r="A18870" t="s">
        <v>28</v>
      </c>
      <c r="B18870" t="s">
        <v>1166</v>
      </c>
      <c r="C18870">
        <v>122</v>
      </c>
      <c r="D18870" t="s">
        <v>59</v>
      </c>
      <c r="E18870" t="s">
        <v>1047</v>
      </c>
      <c r="F18870" t="s">
        <v>165</v>
      </c>
      <c r="G18870" t="s">
        <v>45</v>
      </c>
    </row>
    <row r="18871" spans="1:7" x14ac:dyDescent="0.35">
      <c r="A18871" t="s">
        <v>29</v>
      </c>
      <c r="B18871" t="s">
        <v>1165</v>
      </c>
      <c r="C18871">
        <v>94</v>
      </c>
      <c r="D18871" t="s">
        <v>686</v>
      </c>
      <c r="E18871" t="s">
        <v>1044</v>
      </c>
      <c r="F18871" t="s">
        <v>307</v>
      </c>
      <c r="G18871" t="s">
        <v>476</v>
      </c>
    </row>
    <row r="18872" spans="1:7" x14ac:dyDescent="0.35">
      <c r="A18872" t="s">
        <v>29</v>
      </c>
      <c r="B18872" t="s">
        <v>1166</v>
      </c>
      <c r="C18872">
        <v>110</v>
      </c>
      <c r="D18872" t="s">
        <v>685</v>
      </c>
      <c r="E18872" t="s">
        <v>929</v>
      </c>
      <c r="F18872" t="s">
        <v>628</v>
      </c>
      <c r="G18872" t="s">
        <v>751</v>
      </c>
    </row>
    <row r="18873" spans="1:7" x14ac:dyDescent="0.35">
      <c r="A18873" t="s">
        <v>30</v>
      </c>
      <c r="B18873" t="s">
        <v>1165</v>
      </c>
      <c r="C18873">
        <v>91</v>
      </c>
      <c r="D18873" t="s">
        <v>752</v>
      </c>
      <c r="E18873" t="s">
        <v>788</v>
      </c>
      <c r="F18873" t="s">
        <v>529</v>
      </c>
      <c r="G18873" t="s">
        <v>921</v>
      </c>
    </row>
    <row r="18874" spans="1:7" x14ac:dyDescent="0.35">
      <c r="A18874" t="s">
        <v>30</v>
      </c>
      <c r="B18874" t="s">
        <v>1166</v>
      </c>
      <c r="C18874">
        <v>111</v>
      </c>
      <c r="D18874" t="s">
        <v>399</v>
      </c>
      <c r="E18874" t="s">
        <v>99</v>
      </c>
      <c r="F18874" t="s">
        <v>554</v>
      </c>
      <c r="G18874" t="s">
        <v>489</v>
      </c>
    </row>
    <row r="18875" spans="1:7" x14ac:dyDescent="0.35">
      <c r="A18875" t="s">
        <v>31</v>
      </c>
      <c r="B18875" t="s">
        <v>1165</v>
      </c>
      <c r="C18875">
        <v>132</v>
      </c>
      <c r="D18875" t="s">
        <v>879</v>
      </c>
      <c r="E18875" t="s">
        <v>147</v>
      </c>
      <c r="F18875" t="s">
        <v>292</v>
      </c>
      <c r="G18875" t="s">
        <v>924</v>
      </c>
    </row>
    <row r="18876" spans="1:7" x14ac:dyDescent="0.35">
      <c r="A18876" t="s">
        <v>31</v>
      </c>
      <c r="B18876" t="s">
        <v>1166</v>
      </c>
      <c r="C18876">
        <v>75</v>
      </c>
      <c r="D18876" t="s">
        <v>375</v>
      </c>
      <c r="E18876" t="s">
        <v>968</v>
      </c>
      <c r="F18876" t="s">
        <v>196</v>
      </c>
      <c r="G18876" t="s">
        <v>1182</v>
      </c>
    </row>
    <row r="18877" spans="1:7" x14ac:dyDescent="0.35">
      <c r="A18877" t="s">
        <v>32</v>
      </c>
      <c r="B18877" t="s">
        <v>1165</v>
      </c>
      <c r="C18877">
        <v>1846</v>
      </c>
      <c r="D18877" t="s">
        <v>73</v>
      </c>
      <c r="E18877" t="s">
        <v>87</v>
      </c>
      <c r="F18877" t="s">
        <v>686</v>
      </c>
      <c r="G18877" t="s">
        <v>1139</v>
      </c>
    </row>
    <row r="18878" spans="1:7" x14ac:dyDescent="0.35">
      <c r="A18878" t="s">
        <v>32</v>
      </c>
      <c r="B18878" t="s">
        <v>1166</v>
      </c>
      <c r="C18878">
        <v>3084</v>
      </c>
      <c r="D18878" t="s">
        <v>731</v>
      </c>
      <c r="E18878" t="s">
        <v>91</v>
      </c>
      <c r="F18878" t="s">
        <v>692</v>
      </c>
      <c r="G18878" t="s">
        <v>913</v>
      </c>
    </row>
    <row r="18880" spans="1:7" x14ac:dyDescent="0.35">
      <c r="A18880" t="s">
        <v>1895</v>
      </c>
    </row>
    <row r="18881" spans="1:6" x14ac:dyDescent="0.35">
      <c r="A18881" t="s">
        <v>2</v>
      </c>
      <c r="B18881" t="s">
        <v>3</v>
      </c>
      <c r="C18881" t="s">
        <v>1896</v>
      </c>
      <c r="D18881" t="s">
        <v>1897</v>
      </c>
      <c r="E18881" t="s">
        <v>1898</v>
      </c>
      <c r="F18881" t="s">
        <v>1899</v>
      </c>
    </row>
    <row r="18882" spans="1:6" x14ac:dyDescent="0.35">
      <c r="A18882" t="s">
        <v>8</v>
      </c>
      <c r="B18882">
        <v>204</v>
      </c>
      <c r="C18882" t="s">
        <v>618</v>
      </c>
      <c r="D18882" t="s">
        <v>999</v>
      </c>
      <c r="E18882" t="s">
        <v>759</v>
      </c>
      <c r="F18882" t="s">
        <v>659</v>
      </c>
    </row>
    <row r="18883" spans="1:6" x14ac:dyDescent="0.35">
      <c r="A18883" t="s">
        <v>9</v>
      </c>
      <c r="B18883">
        <v>201</v>
      </c>
      <c r="C18883" t="s">
        <v>856</v>
      </c>
      <c r="D18883" t="s">
        <v>838</v>
      </c>
      <c r="E18883" t="s">
        <v>485</v>
      </c>
      <c r="F18883" t="s">
        <v>289</v>
      </c>
    </row>
    <row r="18884" spans="1:6" x14ac:dyDescent="0.35">
      <c r="A18884" t="s">
        <v>10</v>
      </c>
      <c r="B18884">
        <v>208</v>
      </c>
      <c r="C18884" t="s">
        <v>685</v>
      </c>
      <c r="D18884" t="s">
        <v>109</v>
      </c>
      <c r="E18884" t="s">
        <v>682</v>
      </c>
      <c r="F18884" t="s">
        <v>598</v>
      </c>
    </row>
    <row r="18885" spans="1:6" x14ac:dyDescent="0.35">
      <c r="A18885" t="s">
        <v>11</v>
      </c>
      <c r="B18885">
        <v>206</v>
      </c>
      <c r="C18885" t="s">
        <v>947</v>
      </c>
      <c r="D18885" t="s">
        <v>961</v>
      </c>
      <c r="E18885" t="s">
        <v>497</v>
      </c>
      <c r="F18885" t="s">
        <v>1139</v>
      </c>
    </row>
    <row r="18886" spans="1:6" x14ac:dyDescent="0.35">
      <c r="A18886" t="s">
        <v>12</v>
      </c>
      <c r="B18886">
        <v>209</v>
      </c>
      <c r="C18886" t="s">
        <v>678</v>
      </c>
      <c r="D18886" t="s">
        <v>405</v>
      </c>
      <c r="E18886" t="s">
        <v>908</v>
      </c>
      <c r="F18886" t="s">
        <v>862</v>
      </c>
    </row>
    <row r="18887" spans="1:6" x14ac:dyDescent="0.35">
      <c r="A18887" t="s">
        <v>13</v>
      </c>
      <c r="B18887">
        <v>206</v>
      </c>
      <c r="C18887" t="s">
        <v>588</v>
      </c>
      <c r="D18887" t="s">
        <v>733</v>
      </c>
      <c r="E18887" t="s">
        <v>922</v>
      </c>
      <c r="F18887" t="s">
        <v>598</v>
      </c>
    </row>
    <row r="18888" spans="1:6" x14ac:dyDescent="0.35">
      <c r="A18888" t="s">
        <v>14</v>
      </c>
      <c r="B18888">
        <v>203</v>
      </c>
      <c r="C18888" t="s">
        <v>650</v>
      </c>
      <c r="D18888" t="s">
        <v>937</v>
      </c>
      <c r="E18888" t="s">
        <v>843</v>
      </c>
      <c r="F18888" t="s">
        <v>671</v>
      </c>
    </row>
    <row r="18889" spans="1:6" x14ac:dyDescent="0.35">
      <c r="A18889" t="s">
        <v>15</v>
      </c>
      <c r="B18889">
        <v>206</v>
      </c>
      <c r="C18889" t="s">
        <v>492</v>
      </c>
      <c r="D18889" t="s">
        <v>812</v>
      </c>
      <c r="E18889" t="s">
        <v>743</v>
      </c>
      <c r="F18889" t="s">
        <v>911</v>
      </c>
    </row>
    <row r="18890" spans="1:6" x14ac:dyDescent="0.35">
      <c r="A18890" t="s">
        <v>16</v>
      </c>
      <c r="B18890">
        <v>206</v>
      </c>
      <c r="C18890" t="s">
        <v>467</v>
      </c>
      <c r="D18890" t="s">
        <v>801</v>
      </c>
      <c r="E18890" t="s">
        <v>452</v>
      </c>
      <c r="F18890" t="s">
        <v>826</v>
      </c>
    </row>
    <row r="18891" spans="1:6" x14ac:dyDescent="0.35">
      <c r="A18891" t="s">
        <v>17</v>
      </c>
      <c r="B18891">
        <v>203</v>
      </c>
      <c r="C18891" t="s">
        <v>365</v>
      </c>
      <c r="D18891" t="s">
        <v>317</v>
      </c>
      <c r="E18891" t="s">
        <v>227</v>
      </c>
      <c r="F18891" t="s">
        <v>654</v>
      </c>
    </row>
    <row r="18892" spans="1:6" x14ac:dyDescent="0.35">
      <c r="A18892" t="s">
        <v>18</v>
      </c>
      <c r="B18892">
        <v>205</v>
      </c>
      <c r="C18892" t="s">
        <v>428</v>
      </c>
      <c r="D18892" t="s">
        <v>937</v>
      </c>
      <c r="E18892" t="s">
        <v>900</v>
      </c>
      <c r="F18892" t="s">
        <v>1080</v>
      </c>
    </row>
    <row r="18893" spans="1:6" x14ac:dyDescent="0.35">
      <c r="A18893" t="s">
        <v>19</v>
      </c>
      <c r="B18893">
        <v>206</v>
      </c>
      <c r="C18893" t="s">
        <v>470</v>
      </c>
      <c r="D18893" t="s">
        <v>973</v>
      </c>
      <c r="E18893" t="s">
        <v>865</v>
      </c>
      <c r="F18893" t="s">
        <v>451</v>
      </c>
    </row>
    <row r="18894" spans="1:6" x14ac:dyDescent="0.35">
      <c r="A18894" t="s">
        <v>20</v>
      </c>
      <c r="B18894">
        <v>206</v>
      </c>
      <c r="C18894" t="s">
        <v>856</v>
      </c>
      <c r="D18894" t="s">
        <v>1059</v>
      </c>
      <c r="E18894" t="s">
        <v>743</v>
      </c>
      <c r="F18894" t="s">
        <v>157</v>
      </c>
    </row>
    <row r="18895" spans="1:6" x14ac:dyDescent="0.35">
      <c r="A18895" t="s">
        <v>21</v>
      </c>
      <c r="B18895">
        <v>210</v>
      </c>
      <c r="C18895" t="s">
        <v>656</v>
      </c>
      <c r="D18895" t="s">
        <v>515</v>
      </c>
      <c r="E18895" t="s">
        <v>180</v>
      </c>
      <c r="F18895" t="s">
        <v>1083</v>
      </c>
    </row>
    <row r="18896" spans="1:6" x14ac:dyDescent="0.35">
      <c r="A18896" t="s">
        <v>22</v>
      </c>
      <c r="B18896">
        <v>209</v>
      </c>
      <c r="C18896" t="s">
        <v>433</v>
      </c>
      <c r="D18896" t="s">
        <v>967</v>
      </c>
      <c r="E18896" t="s">
        <v>434</v>
      </c>
      <c r="F18896" t="s">
        <v>639</v>
      </c>
    </row>
    <row r="18897" spans="1:73" x14ac:dyDescent="0.35">
      <c r="A18897" t="s">
        <v>23</v>
      </c>
      <c r="B18897">
        <v>205</v>
      </c>
      <c r="C18897" t="s">
        <v>535</v>
      </c>
      <c r="D18897" t="s">
        <v>317</v>
      </c>
      <c r="E18897" t="s">
        <v>273</v>
      </c>
      <c r="F18897" t="s">
        <v>412</v>
      </c>
    </row>
    <row r="18898" spans="1:73" x14ac:dyDescent="0.35">
      <c r="A18898" t="s">
        <v>24</v>
      </c>
      <c r="B18898">
        <v>207</v>
      </c>
      <c r="C18898" t="s">
        <v>627</v>
      </c>
      <c r="D18898" t="s">
        <v>1044</v>
      </c>
      <c r="E18898" t="s">
        <v>634</v>
      </c>
      <c r="F18898" t="s">
        <v>659</v>
      </c>
    </row>
    <row r="18899" spans="1:73" x14ac:dyDescent="0.35">
      <c r="A18899" t="s">
        <v>25</v>
      </c>
      <c r="B18899">
        <v>204</v>
      </c>
      <c r="C18899" t="s">
        <v>202</v>
      </c>
      <c r="D18899" t="s">
        <v>1049</v>
      </c>
      <c r="E18899" t="s">
        <v>397</v>
      </c>
      <c r="F18899" t="s">
        <v>293</v>
      </c>
    </row>
    <row r="18900" spans="1:73" x14ac:dyDescent="0.35">
      <c r="A18900" t="s">
        <v>26</v>
      </c>
      <c r="B18900">
        <v>202</v>
      </c>
      <c r="C18900" t="s">
        <v>697</v>
      </c>
      <c r="D18900" t="s">
        <v>121</v>
      </c>
      <c r="E18900" t="s">
        <v>786</v>
      </c>
      <c r="F18900" t="s">
        <v>1071</v>
      </c>
    </row>
    <row r="18901" spans="1:73" x14ac:dyDescent="0.35">
      <c r="A18901" t="s">
        <v>27</v>
      </c>
      <c r="B18901">
        <v>204</v>
      </c>
      <c r="C18901" t="s">
        <v>411</v>
      </c>
      <c r="D18901" t="s">
        <v>729</v>
      </c>
      <c r="E18901" t="s">
        <v>710</v>
      </c>
      <c r="F18901" t="s">
        <v>451</v>
      </c>
    </row>
    <row r="18902" spans="1:73" x14ac:dyDescent="0.35">
      <c r="A18902" t="s">
        <v>28</v>
      </c>
      <c r="B18902">
        <v>207</v>
      </c>
      <c r="C18902" t="s">
        <v>37</v>
      </c>
      <c r="D18902" t="s">
        <v>1053</v>
      </c>
      <c r="E18902" t="s">
        <v>808</v>
      </c>
      <c r="F18902" t="s">
        <v>975</v>
      </c>
    </row>
    <row r="18903" spans="1:73" x14ac:dyDescent="0.35">
      <c r="A18903" t="s">
        <v>29</v>
      </c>
      <c r="B18903">
        <v>204</v>
      </c>
      <c r="C18903" t="s">
        <v>935</v>
      </c>
      <c r="D18903" t="s">
        <v>1044</v>
      </c>
      <c r="E18903" t="s">
        <v>256</v>
      </c>
      <c r="F18903" t="s">
        <v>199</v>
      </c>
    </row>
    <row r="18904" spans="1:73" x14ac:dyDescent="0.35">
      <c r="A18904" t="s">
        <v>30</v>
      </c>
      <c r="B18904">
        <v>202</v>
      </c>
      <c r="C18904" t="s">
        <v>712</v>
      </c>
      <c r="D18904" t="s">
        <v>574</v>
      </c>
      <c r="E18904" t="s">
        <v>610</v>
      </c>
      <c r="F18904" t="s">
        <v>862</v>
      </c>
    </row>
    <row r="18905" spans="1:73" x14ac:dyDescent="0.35">
      <c r="A18905" t="s">
        <v>31</v>
      </c>
      <c r="B18905">
        <v>207</v>
      </c>
      <c r="C18905" t="s">
        <v>691</v>
      </c>
      <c r="D18905" t="s">
        <v>443</v>
      </c>
      <c r="E18905" t="s">
        <v>463</v>
      </c>
      <c r="F18905" t="s">
        <v>1085</v>
      </c>
    </row>
    <row r="18906" spans="1:73" x14ac:dyDescent="0.35">
      <c r="A18906" t="s">
        <v>32</v>
      </c>
      <c r="B18906">
        <v>4930</v>
      </c>
      <c r="C18906" t="s">
        <v>149</v>
      </c>
      <c r="D18906" t="s">
        <v>983</v>
      </c>
      <c r="E18906" t="s">
        <v>478</v>
      </c>
      <c r="F18906" t="s">
        <v>1071</v>
      </c>
    </row>
    <row r="18908" spans="1:73" x14ac:dyDescent="0.35">
      <c r="A18908" t="s">
        <v>1904</v>
      </c>
    </row>
    <row r="18909" spans="1:73" x14ac:dyDescent="0.35">
      <c r="A18909" t="s">
        <v>2</v>
      </c>
      <c r="B18909" t="s">
        <v>1905</v>
      </c>
      <c r="C18909" t="s">
        <v>1906</v>
      </c>
      <c r="D18909" t="s">
        <v>1907</v>
      </c>
      <c r="E18909" t="s">
        <v>1908</v>
      </c>
      <c r="F18909" t="s">
        <v>1909</v>
      </c>
      <c r="G18909" t="s">
        <v>1910</v>
      </c>
      <c r="H18909" t="s">
        <v>1911</v>
      </c>
      <c r="I18909" t="s">
        <v>1912</v>
      </c>
      <c r="J18909" t="s">
        <v>1913</v>
      </c>
      <c r="K18909" t="s">
        <v>1914</v>
      </c>
      <c r="L18909" t="s">
        <v>1915</v>
      </c>
      <c r="M18909" t="s">
        <v>1916</v>
      </c>
      <c r="N18909" t="s">
        <v>1917</v>
      </c>
      <c r="O18909" t="s">
        <v>1918</v>
      </c>
      <c r="P18909" t="s">
        <v>1919</v>
      </c>
      <c r="Q18909" t="s">
        <v>1920</v>
      </c>
      <c r="R18909" t="s">
        <v>1921</v>
      </c>
      <c r="S18909" t="s">
        <v>1922</v>
      </c>
      <c r="T18909" t="s">
        <v>1923</v>
      </c>
      <c r="U18909" t="s">
        <v>1924</v>
      </c>
      <c r="V18909" t="s">
        <v>1925</v>
      </c>
      <c r="W18909" t="s">
        <v>1926</v>
      </c>
      <c r="X18909" t="s">
        <v>1927</v>
      </c>
      <c r="Y18909" t="s">
        <v>1928</v>
      </c>
      <c r="Z18909" t="s">
        <v>1929</v>
      </c>
      <c r="AA18909" t="s">
        <v>1930</v>
      </c>
      <c r="AB18909" t="s">
        <v>1931</v>
      </c>
      <c r="AC18909" t="s">
        <v>1932</v>
      </c>
      <c r="AD18909" t="s">
        <v>1933</v>
      </c>
      <c r="AE18909" t="s">
        <v>1934</v>
      </c>
      <c r="AF18909" t="s">
        <v>1935</v>
      </c>
      <c r="AG18909" t="s">
        <v>1936</v>
      </c>
      <c r="AH18909" t="s">
        <v>1937</v>
      </c>
      <c r="AI18909" t="s">
        <v>1938</v>
      </c>
      <c r="AJ18909" t="s">
        <v>1939</v>
      </c>
      <c r="AK18909" t="s">
        <v>1940</v>
      </c>
      <c r="AL18909" t="s">
        <v>1941</v>
      </c>
      <c r="AM18909" t="s">
        <v>1942</v>
      </c>
      <c r="AN18909" t="s">
        <v>1943</v>
      </c>
      <c r="AO18909" t="s">
        <v>1944</v>
      </c>
      <c r="AP18909" t="s">
        <v>1945</v>
      </c>
      <c r="AQ18909" t="s">
        <v>1946</v>
      </c>
      <c r="AR18909" t="s">
        <v>1947</v>
      </c>
      <c r="AS18909" t="s">
        <v>1948</v>
      </c>
      <c r="AT18909" t="s">
        <v>1949</v>
      </c>
      <c r="AU18909" t="s">
        <v>1950</v>
      </c>
      <c r="AV18909" t="s">
        <v>1951</v>
      </c>
      <c r="AW18909" t="s">
        <v>1952</v>
      </c>
      <c r="AX18909" t="s">
        <v>1953</v>
      </c>
      <c r="AY18909" t="s">
        <v>1954</v>
      </c>
      <c r="AZ18909" t="s">
        <v>1955</v>
      </c>
      <c r="BA18909" t="s">
        <v>1956</v>
      </c>
      <c r="BB18909" t="s">
        <v>1957</v>
      </c>
      <c r="BC18909" t="s">
        <v>1958</v>
      </c>
      <c r="BD18909" t="s">
        <v>1959</v>
      </c>
      <c r="BE18909" t="s">
        <v>1960</v>
      </c>
      <c r="BF18909" t="s">
        <v>1961</v>
      </c>
      <c r="BG18909" t="s">
        <v>1962</v>
      </c>
      <c r="BH18909" t="s">
        <v>1963</v>
      </c>
      <c r="BI18909" t="s">
        <v>1964</v>
      </c>
      <c r="BJ18909" t="s">
        <v>1965</v>
      </c>
      <c r="BK18909" t="s">
        <v>1966</v>
      </c>
      <c r="BL18909" t="s">
        <v>1967</v>
      </c>
      <c r="BM18909" t="s">
        <v>1968</v>
      </c>
      <c r="BN18909" t="s">
        <v>1969</v>
      </c>
      <c r="BO18909" t="s">
        <v>1970</v>
      </c>
      <c r="BP18909" t="s">
        <v>1971</v>
      </c>
      <c r="BQ18909" t="s">
        <v>1972</v>
      </c>
      <c r="BR18909" t="s">
        <v>1973</v>
      </c>
      <c r="BS18909" t="s">
        <v>1974</v>
      </c>
      <c r="BT18909" t="s">
        <v>1975</v>
      </c>
      <c r="BU18909" t="s">
        <v>1976</v>
      </c>
    </row>
    <row r="18910" spans="1:73" x14ac:dyDescent="0.35">
      <c r="A18910" t="s">
        <v>8</v>
      </c>
      <c r="B18910">
        <v>204</v>
      </c>
      <c r="C18910" t="s">
        <v>707</v>
      </c>
      <c r="D18910" t="s">
        <v>1068</v>
      </c>
      <c r="E18910" t="s">
        <v>87</v>
      </c>
      <c r="F18910" t="s">
        <v>1023</v>
      </c>
      <c r="G18910" t="s">
        <v>140</v>
      </c>
      <c r="H18910">
        <v>204</v>
      </c>
      <c r="I18910" t="s">
        <v>227</v>
      </c>
      <c r="J18910" t="s">
        <v>967</v>
      </c>
      <c r="K18910" t="s">
        <v>518</v>
      </c>
      <c r="L18910" t="s">
        <v>773</v>
      </c>
      <c r="M18910" t="s">
        <v>1010</v>
      </c>
      <c r="N18910">
        <v>204</v>
      </c>
      <c r="O18910" t="s">
        <v>791</v>
      </c>
      <c r="P18910" t="s">
        <v>949</v>
      </c>
      <c r="Q18910" t="s">
        <v>1016</v>
      </c>
      <c r="R18910" t="s">
        <v>411</v>
      </c>
      <c r="S18910" t="s">
        <v>1010</v>
      </c>
      <c r="T18910">
        <v>204</v>
      </c>
      <c r="U18910" t="s">
        <v>1024</v>
      </c>
      <c r="V18910" t="s">
        <v>140</v>
      </c>
      <c r="W18910" t="s">
        <v>1023</v>
      </c>
      <c r="X18910" t="s">
        <v>1020</v>
      </c>
      <c r="Y18910" t="s">
        <v>140</v>
      </c>
      <c r="Z18910">
        <v>204</v>
      </c>
      <c r="AA18910" t="s">
        <v>60</v>
      </c>
      <c r="AB18910" t="s">
        <v>1008</v>
      </c>
      <c r="AC18910" t="s">
        <v>562</v>
      </c>
      <c r="AD18910" t="s">
        <v>140</v>
      </c>
      <c r="AE18910" t="s">
        <v>140</v>
      </c>
      <c r="AF18910">
        <v>204</v>
      </c>
      <c r="AG18910" t="s">
        <v>239</v>
      </c>
      <c r="AH18910" t="s">
        <v>43</v>
      </c>
      <c r="AI18910" t="s">
        <v>1064</v>
      </c>
      <c r="AJ18910" t="s">
        <v>140</v>
      </c>
      <c r="AK18910" t="s">
        <v>1022</v>
      </c>
      <c r="AL18910">
        <v>204</v>
      </c>
      <c r="AM18910" t="s">
        <v>130</v>
      </c>
      <c r="AN18910" t="s">
        <v>775</v>
      </c>
      <c r="AO18910" t="s">
        <v>953</v>
      </c>
      <c r="AP18910" t="s">
        <v>140</v>
      </c>
      <c r="AQ18910" t="s">
        <v>140</v>
      </c>
      <c r="AR18910">
        <v>204</v>
      </c>
      <c r="AS18910" t="s">
        <v>108</v>
      </c>
      <c r="AT18910" t="s">
        <v>109</v>
      </c>
      <c r="AU18910" t="s">
        <v>1098</v>
      </c>
      <c r="AV18910" t="s">
        <v>1019</v>
      </c>
      <c r="AW18910" t="s">
        <v>140</v>
      </c>
      <c r="AX18910">
        <v>204</v>
      </c>
      <c r="AY18910" t="s">
        <v>423</v>
      </c>
      <c r="AZ18910" t="s">
        <v>1017</v>
      </c>
      <c r="BA18910" t="s">
        <v>977</v>
      </c>
      <c r="BB18910" t="s">
        <v>1047</v>
      </c>
      <c r="BC18910" t="s">
        <v>140</v>
      </c>
      <c r="BD18910">
        <v>204</v>
      </c>
      <c r="BE18910" t="s">
        <v>868</v>
      </c>
      <c r="BF18910" t="s">
        <v>1043</v>
      </c>
      <c r="BG18910" t="s">
        <v>646</v>
      </c>
      <c r="BH18910" t="s">
        <v>1016</v>
      </c>
      <c r="BI18910" t="s">
        <v>140</v>
      </c>
      <c r="BJ18910">
        <v>204</v>
      </c>
      <c r="BK18910" t="s">
        <v>854</v>
      </c>
      <c r="BL18910" t="s">
        <v>1019</v>
      </c>
      <c r="BM18910" t="s">
        <v>89</v>
      </c>
      <c r="BN18910" t="s">
        <v>668</v>
      </c>
      <c r="BO18910" t="s">
        <v>140</v>
      </c>
      <c r="BP18910">
        <v>204</v>
      </c>
      <c r="BQ18910" t="s">
        <v>768</v>
      </c>
      <c r="BR18910" t="s">
        <v>140</v>
      </c>
      <c r="BS18910" t="s">
        <v>1018</v>
      </c>
      <c r="BT18910" t="s">
        <v>950</v>
      </c>
      <c r="BU18910" t="s">
        <v>140</v>
      </c>
    </row>
    <row r="18911" spans="1:73" x14ac:dyDescent="0.35">
      <c r="A18911" t="s">
        <v>9</v>
      </c>
      <c r="B18911">
        <v>201</v>
      </c>
      <c r="C18911" t="s">
        <v>124</v>
      </c>
      <c r="D18911" t="s">
        <v>1018</v>
      </c>
      <c r="E18911" t="s">
        <v>515</v>
      </c>
      <c r="F18911" t="s">
        <v>1018</v>
      </c>
      <c r="G18911" t="s">
        <v>140</v>
      </c>
      <c r="H18911">
        <v>201</v>
      </c>
      <c r="I18911" t="s">
        <v>676</v>
      </c>
      <c r="J18911" t="s">
        <v>107</v>
      </c>
      <c r="K18911" t="s">
        <v>788</v>
      </c>
      <c r="L18911" t="s">
        <v>826</v>
      </c>
      <c r="M18911" t="s">
        <v>140</v>
      </c>
      <c r="N18911">
        <v>201</v>
      </c>
      <c r="O18911" t="s">
        <v>1079</v>
      </c>
      <c r="P18911" t="s">
        <v>1050</v>
      </c>
      <c r="Q18911" t="s">
        <v>140</v>
      </c>
      <c r="R18911" t="s">
        <v>952</v>
      </c>
      <c r="S18911" t="s">
        <v>140</v>
      </c>
      <c r="T18911">
        <v>201</v>
      </c>
      <c r="U18911" t="s">
        <v>1142</v>
      </c>
      <c r="V18911" t="s">
        <v>140</v>
      </c>
      <c r="W18911" t="s">
        <v>1046</v>
      </c>
      <c r="X18911" t="s">
        <v>1014</v>
      </c>
      <c r="Y18911" t="s">
        <v>140</v>
      </c>
      <c r="Z18911">
        <v>201</v>
      </c>
      <c r="AA18911" t="s">
        <v>946</v>
      </c>
      <c r="AB18911" t="s">
        <v>1046</v>
      </c>
      <c r="AC18911" t="s">
        <v>723</v>
      </c>
      <c r="AD18911" t="s">
        <v>1017</v>
      </c>
      <c r="AE18911" t="s">
        <v>140</v>
      </c>
      <c r="AF18911">
        <v>201</v>
      </c>
      <c r="AG18911" t="s">
        <v>772</v>
      </c>
      <c r="AH18911" t="s">
        <v>827</v>
      </c>
      <c r="AI18911" t="s">
        <v>1054</v>
      </c>
      <c r="AJ18911" t="s">
        <v>140</v>
      </c>
      <c r="AK18911" t="s">
        <v>140</v>
      </c>
      <c r="AL18911">
        <v>201</v>
      </c>
      <c r="AM18911" t="s">
        <v>986</v>
      </c>
      <c r="AN18911" t="s">
        <v>1050</v>
      </c>
      <c r="AO18911" t="s">
        <v>99</v>
      </c>
      <c r="AP18911" t="s">
        <v>1016</v>
      </c>
      <c r="AQ18911" t="s">
        <v>140</v>
      </c>
      <c r="AR18911">
        <v>201</v>
      </c>
      <c r="AS18911" t="s">
        <v>1099</v>
      </c>
      <c r="AT18911" t="s">
        <v>950</v>
      </c>
      <c r="AU18911" t="s">
        <v>664</v>
      </c>
      <c r="AV18911" t="s">
        <v>1048</v>
      </c>
      <c r="AW18911" t="s">
        <v>140</v>
      </c>
      <c r="AX18911">
        <v>201</v>
      </c>
      <c r="AY18911" t="s">
        <v>1101</v>
      </c>
      <c r="AZ18911" t="s">
        <v>140</v>
      </c>
      <c r="BA18911" t="s">
        <v>515</v>
      </c>
      <c r="BB18911" t="s">
        <v>954</v>
      </c>
      <c r="BC18911" t="s">
        <v>140</v>
      </c>
      <c r="BD18911">
        <v>201</v>
      </c>
      <c r="BE18911" t="s">
        <v>477</v>
      </c>
      <c r="BF18911" t="s">
        <v>940</v>
      </c>
      <c r="BG18911" t="s">
        <v>121</v>
      </c>
      <c r="BH18911" t="s">
        <v>1048</v>
      </c>
      <c r="BI18911" t="s">
        <v>140</v>
      </c>
      <c r="BJ18911">
        <v>201</v>
      </c>
      <c r="BK18911" t="s">
        <v>885</v>
      </c>
      <c r="BL18911" t="s">
        <v>140</v>
      </c>
      <c r="BM18911" t="s">
        <v>87</v>
      </c>
      <c r="BN18911" t="s">
        <v>192</v>
      </c>
      <c r="BO18911" t="s">
        <v>140</v>
      </c>
      <c r="BP18911">
        <v>201</v>
      </c>
      <c r="BQ18911" t="s">
        <v>1160</v>
      </c>
      <c r="BR18911" t="s">
        <v>1016</v>
      </c>
      <c r="BS18911" t="s">
        <v>949</v>
      </c>
      <c r="BT18911" t="s">
        <v>1063</v>
      </c>
      <c r="BU18911" t="s">
        <v>140</v>
      </c>
    </row>
    <row r="18912" spans="1:73" x14ac:dyDescent="0.35">
      <c r="A18912" t="s">
        <v>10</v>
      </c>
      <c r="B18912">
        <v>208</v>
      </c>
      <c r="C18912" t="s">
        <v>491</v>
      </c>
      <c r="D18912" t="s">
        <v>869</v>
      </c>
      <c r="E18912" t="s">
        <v>131</v>
      </c>
      <c r="F18912" t="s">
        <v>954</v>
      </c>
      <c r="G18912" t="s">
        <v>1014</v>
      </c>
      <c r="H18912">
        <v>208</v>
      </c>
      <c r="I18912" t="s">
        <v>715</v>
      </c>
      <c r="J18912" t="s">
        <v>977</v>
      </c>
      <c r="K18912" t="s">
        <v>659</v>
      </c>
      <c r="L18912" t="s">
        <v>1000</v>
      </c>
      <c r="M18912" t="s">
        <v>140</v>
      </c>
      <c r="N18912">
        <v>208</v>
      </c>
      <c r="O18912" t="s">
        <v>905</v>
      </c>
      <c r="P18912" t="s">
        <v>1014</v>
      </c>
      <c r="Q18912" t="s">
        <v>140</v>
      </c>
      <c r="R18912" t="s">
        <v>848</v>
      </c>
      <c r="S18912" t="s">
        <v>1014</v>
      </c>
      <c r="T18912">
        <v>208</v>
      </c>
      <c r="U18912" t="s">
        <v>1142</v>
      </c>
      <c r="V18912" t="s">
        <v>1010</v>
      </c>
      <c r="W18912" t="s">
        <v>1011</v>
      </c>
      <c r="X18912" t="s">
        <v>1017</v>
      </c>
      <c r="Y18912" t="s">
        <v>140</v>
      </c>
      <c r="Z18912">
        <v>208</v>
      </c>
      <c r="AA18912" t="s">
        <v>267</v>
      </c>
      <c r="AB18912" t="s">
        <v>1063</v>
      </c>
      <c r="AC18912" t="s">
        <v>650</v>
      </c>
      <c r="AD18912" t="s">
        <v>1013</v>
      </c>
      <c r="AE18912" t="s">
        <v>140</v>
      </c>
      <c r="AF18912">
        <v>208</v>
      </c>
      <c r="AG18912" t="s">
        <v>457</v>
      </c>
      <c r="AH18912" t="s">
        <v>389</v>
      </c>
      <c r="AI18912" t="s">
        <v>660</v>
      </c>
      <c r="AJ18912" t="s">
        <v>1012</v>
      </c>
      <c r="AK18912" t="s">
        <v>1009</v>
      </c>
      <c r="AL18912">
        <v>208</v>
      </c>
      <c r="AM18912" t="s">
        <v>106</v>
      </c>
      <c r="AN18912" t="s">
        <v>1004</v>
      </c>
      <c r="AO18912" t="s">
        <v>785</v>
      </c>
      <c r="AP18912" t="s">
        <v>140</v>
      </c>
      <c r="AQ18912" t="s">
        <v>140</v>
      </c>
      <c r="AR18912">
        <v>208</v>
      </c>
      <c r="AS18912" t="s">
        <v>92</v>
      </c>
      <c r="AT18912" t="s">
        <v>824</v>
      </c>
      <c r="AU18912" t="s">
        <v>1054</v>
      </c>
      <c r="AV18912" t="s">
        <v>1010</v>
      </c>
      <c r="AW18912" t="s">
        <v>140</v>
      </c>
      <c r="AX18912">
        <v>208</v>
      </c>
      <c r="AY18912" t="s">
        <v>1134</v>
      </c>
      <c r="AZ18912" t="s">
        <v>140</v>
      </c>
      <c r="BA18912" t="s">
        <v>527</v>
      </c>
      <c r="BB18912" t="s">
        <v>1051</v>
      </c>
      <c r="BC18912" t="s">
        <v>140</v>
      </c>
      <c r="BD18912">
        <v>208</v>
      </c>
      <c r="BE18912" t="s">
        <v>1175</v>
      </c>
      <c r="BF18912" t="s">
        <v>919</v>
      </c>
      <c r="BG18912" t="s">
        <v>706</v>
      </c>
      <c r="BH18912" t="s">
        <v>140</v>
      </c>
      <c r="BI18912" t="s">
        <v>140</v>
      </c>
      <c r="BJ18912">
        <v>208</v>
      </c>
      <c r="BK18912" t="s">
        <v>1156</v>
      </c>
      <c r="BL18912" t="s">
        <v>1063</v>
      </c>
      <c r="BM18912" t="s">
        <v>953</v>
      </c>
      <c r="BN18912" t="s">
        <v>777</v>
      </c>
      <c r="BO18912" t="s">
        <v>140</v>
      </c>
      <c r="BP18912">
        <v>208</v>
      </c>
      <c r="BQ18912" t="s">
        <v>732</v>
      </c>
      <c r="BR18912" t="s">
        <v>140</v>
      </c>
      <c r="BS18912" t="s">
        <v>515</v>
      </c>
      <c r="BT18912" t="s">
        <v>1063</v>
      </c>
      <c r="BU18912" t="s">
        <v>140</v>
      </c>
    </row>
    <row r="18913" spans="1:73" x14ac:dyDescent="0.35">
      <c r="A18913" t="s">
        <v>11</v>
      </c>
      <c r="B18913">
        <v>206</v>
      </c>
      <c r="C18913" t="s">
        <v>512</v>
      </c>
      <c r="D18913" t="s">
        <v>977</v>
      </c>
      <c r="E18913" t="s">
        <v>87</v>
      </c>
      <c r="F18913" t="s">
        <v>919</v>
      </c>
      <c r="G18913" t="s">
        <v>1022</v>
      </c>
      <c r="H18913">
        <v>206</v>
      </c>
      <c r="I18913" t="s">
        <v>798</v>
      </c>
      <c r="J18913" t="s">
        <v>371</v>
      </c>
      <c r="K18913" t="s">
        <v>952</v>
      </c>
      <c r="L18913" t="s">
        <v>737</v>
      </c>
      <c r="M18913" t="s">
        <v>140</v>
      </c>
      <c r="N18913">
        <v>206</v>
      </c>
      <c r="O18913" t="s">
        <v>542</v>
      </c>
      <c r="P18913" t="s">
        <v>939</v>
      </c>
      <c r="Q18913" t="s">
        <v>1009</v>
      </c>
      <c r="R18913" t="s">
        <v>968</v>
      </c>
      <c r="S18913" t="s">
        <v>140</v>
      </c>
      <c r="T18913">
        <v>206</v>
      </c>
      <c r="U18913" t="s">
        <v>928</v>
      </c>
      <c r="V18913" t="s">
        <v>1054</v>
      </c>
      <c r="W18913" t="s">
        <v>1073</v>
      </c>
      <c r="X18913" t="s">
        <v>1055</v>
      </c>
      <c r="Y18913" t="s">
        <v>140</v>
      </c>
      <c r="Z18913">
        <v>206</v>
      </c>
      <c r="AA18913" t="s">
        <v>708</v>
      </c>
      <c r="AB18913" t="s">
        <v>1021</v>
      </c>
      <c r="AC18913" t="s">
        <v>360</v>
      </c>
      <c r="AD18913" t="s">
        <v>1050</v>
      </c>
      <c r="AE18913" t="s">
        <v>140</v>
      </c>
      <c r="AF18913">
        <v>206</v>
      </c>
      <c r="AG18913" t="s">
        <v>891</v>
      </c>
      <c r="AH18913" t="s">
        <v>323</v>
      </c>
      <c r="AI18913" t="s">
        <v>1045</v>
      </c>
      <c r="AJ18913" t="s">
        <v>1017</v>
      </c>
      <c r="AK18913" t="s">
        <v>140</v>
      </c>
      <c r="AL18913">
        <v>206</v>
      </c>
      <c r="AM18913" t="s">
        <v>120</v>
      </c>
      <c r="AN18913" t="s">
        <v>903</v>
      </c>
      <c r="AO18913" t="s">
        <v>131</v>
      </c>
      <c r="AP18913" t="s">
        <v>140</v>
      </c>
      <c r="AQ18913" t="s">
        <v>140</v>
      </c>
      <c r="AR18913">
        <v>206</v>
      </c>
      <c r="AS18913" t="s">
        <v>516</v>
      </c>
      <c r="AT18913" t="s">
        <v>915</v>
      </c>
      <c r="AU18913" t="s">
        <v>1073</v>
      </c>
      <c r="AV18913" t="s">
        <v>1054</v>
      </c>
      <c r="AW18913" t="s">
        <v>140</v>
      </c>
      <c r="AX18913">
        <v>206</v>
      </c>
      <c r="AY18913" t="s">
        <v>757</v>
      </c>
      <c r="AZ18913" t="s">
        <v>1012</v>
      </c>
      <c r="BA18913" t="s">
        <v>394</v>
      </c>
      <c r="BB18913" t="s">
        <v>1056</v>
      </c>
      <c r="BC18913" t="s">
        <v>1009</v>
      </c>
      <c r="BD18913">
        <v>206</v>
      </c>
      <c r="BE18913" t="s">
        <v>442</v>
      </c>
      <c r="BF18913" t="s">
        <v>950</v>
      </c>
      <c r="BG18913" t="s">
        <v>788</v>
      </c>
      <c r="BH18913" t="s">
        <v>1010</v>
      </c>
      <c r="BI18913" t="s">
        <v>140</v>
      </c>
      <c r="BJ18913">
        <v>206</v>
      </c>
      <c r="BK18913" t="s">
        <v>626</v>
      </c>
      <c r="BL18913" t="s">
        <v>1013</v>
      </c>
      <c r="BM18913" t="s">
        <v>111</v>
      </c>
      <c r="BN18913" t="s">
        <v>877</v>
      </c>
      <c r="BO18913" t="s">
        <v>140</v>
      </c>
      <c r="BP18913">
        <v>206</v>
      </c>
      <c r="BQ18913" t="s">
        <v>110</v>
      </c>
      <c r="BR18913" t="s">
        <v>1013</v>
      </c>
      <c r="BS18913" t="s">
        <v>733</v>
      </c>
      <c r="BT18913" t="s">
        <v>1098</v>
      </c>
      <c r="BU18913" t="s">
        <v>140</v>
      </c>
    </row>
    <row r="18914" spans="1:73" x14ac:dyDescent="0.35">
      <c r="A18914" t="s">
        <v>12</v>
      </c>
      <c r="B18914">
        <v>209</v>
      </c>
      <c r="C18914" t="s">
        <v>721</v>
      </c>
      <c r="D18914" t="s">
        <v>1057</v>
      </c>
      <c r="E18914" t="s">
        <v>1154</v>
      </c>
      <c r="F18914" t="s">
        <v>1007</v>
      </c>
      <c r="G18914" t="s">
        <v>1009</v>
      </c>
      <c r="H18914">
        <v>209</v>
      </c>
      <c r="I18914" t="s">
        <v>224</v>
      </c>
      <c r="J18914" t="s">
        <v>99</v>
      </c>
      <c r="K18914" t="s">
        <v>465</v>
      </c>
      <c r="L18914" t="s">
        <v>237</v>
      </c>
      <c r="M18914" t="s">
        <v>140</v>
      </c>
      <c r="N18914">
        <v>209</v>
      </c>
      <c r="O18914" t="s">
        <v>510</v>
      </c>
      <c r="P18914" t="s">
        <v>1055</v>
      </c>
      <c r="Q18914" t="s">
        <v>1019</v>
      </c>
      <c r="R18914" t="s">
        <v>127</v>
      </c>
      <c r="S18914" t="s">
        <v>140</v>
      </c>
      <c r="T18914">
        <v>209</v>
      </c>
      <c r="U18914" t="s">
        <v>933</v>
      </c>
      <c r="V18914" t="s">
        <v>1009</v>
      </c>
      <c r="W18914" t="s">
        <v>954</v>
      </c>
      <c r="X18914" t="s">
        <v>1007</v>
      </c>
      <c r="Y18914" t="s">
        <v>140</v>
      </c>
      <c r="Z18914">
        <v>209</v>
      </c>
      <c r="AA18914" t="s">
        <v>38</v>
      </c>
      <c r="AB18914" t="s">
        <v>1013</v>
      </c>
      <c r="AC18914" t="s">
        <v>576</v>
      </c>
      <c r="AD18914" t="s">
        <v>1010</v>
      </c>
      <c r="AE18914" t="s">
        <v>140</v>
      </c>
      <c r="AF18914">
        <v>209</v>
      </c>
      <c r="AG18914" t="s">
        <v>770</v>
      </c>
      <c r="AH18914" t="s">
        <v>323</v>
      </c>
      <c r="AI18914" t="s">
        <v>1023</v>
      </c>
      <c r="AJ18914" t="s">
        <v>140</v>
      </c>
      <c r="AK18914" t="s">
        <v>140</v>
      </c>
      <c r="AL18914">
        <v>209</v>
      </c>
      <c r="AM18914" t="s">
        <v>1162</v>
      </c>
      <c r="AN18914" t="s">
        <v>1021</v>
      </c>
      <c r="AO18914" t="s">
        <v>399</v>
      </c>
      <c r="AP18914" t="s">
        <v>1009</v>
      </c>
      <c r="AQ18914" t="s">
        <v>1014</v>
      </c>
      <c r="AR18914">
        <v>209</v>
      </c>
      <c r="AS18914" t="s">
        <v>642</v>
      </c>
      <c r="AT18914" t="s">
        <v>1044</v>
      </c>
      <c r="AU18914" t="s">
        <v>1060</v>
      </c>
      <c r="AV18914" t="s">
        <v>1009</v>
      </c>
      <c r="AW18914" t="s">
        <v>1014</v>
      </c>
      <c r="AX18914">
        <v>209</v>
      </c>
      <c r="AY18914" t="s">
        <v>1167</v>
      </c>
      <c r="AZ18914" t="s">
        <v>1009</v>
      </c>
      <c r="BA18914" t="s">
        <v>919</v>
      </c>
      <c r="BB18914" t="s">
        <v>1053</v>
      </c>
      <c r="BC18914" t="s">
        <v>1014</v>
      </c>
      <c r="BD18914">
        <v>209</v>
      </c>
      <c r="BE18914" t="s">
        <v>552</v>
      </c>
      <c r="BF18914" t="s">
        <v>1004</v>
      </c>
      <c r="BG18914" t="s">
        <v>756</v>
      </c>
      <c r="BH18914" t="s">
        <v>1046</v>
      </c>
      <c r="BI18914" t="s">
        <v>140</v>
      </c>
      <c r="BJ18914">
        <v>209</v>
      </c>
      <c r="BK18914" t="s">
        <v>739</v>
      </c>
      <c r="BL18914" t="s">
        <v>1021</v>
      </c>
      <c r="BM18914" t="s">
        <v>1044</v>
      </c>
      <c r="BN18914" t="s">
        <v>323</v>
      </c>
      <c r="BO18914" t="s">
        <v>140</v>
      </c>
      <c r="BP18914">
        <v>209</v>
      </c>
      <c r="BQ18914" t="s">
        <v>987</v>
      </c>
      <c r="BR18914" t="s">
        <v>140</v>
      </c>
      <c r="BS18914" t="s">
        <v>1073</v>
      </c>
      <c r="BT18914" t="s">
        <v>1048</v>
      </c>
      <c r="BU18914" t="s">
        <v>1014</v>
      </c>
    </row>
    <row r="18915" spans="1:73" x14ac:dyDescent="0.35">
      <c r="A18915" t="s">
        <v>13</v>
      </c>
      <c r="B18915">
        <v>206</v>
      </c>
      <c r="C18915" t="s">
        <v>420</v>
      </c>
      <c r="D18915" t="s">
        <v>1060</v>
      </c>
      <c r="E18915" t="s">
        <v>1076</v>
      </c>
      <c r="F18915" t="s">
        <v>1020</v>
      </c>
      <c r="G18915" t="s">
        <v>140</v>
      </c>
      <c r="H18915">
        <v>206</v>
      </c>
      <c r="I18915" t="s">
        <v>820</v>
      </c>
      <c r="J18915" t="s">
        <v>973</v>
      </c>
      <c r="K18915" t="s">
        <v>1000</v>
      </c>
      <c r="L18915" t="s">
        <v>712</v>
      </c>
      <c r="M18915" t="s">
        <v>140</v>
      </c>
      <c r="N18915">
        <v>206</v>
      </c>
      <c r="O18915" t="s">
        <v>523</v>
      </c>
      <c r="P18915" t="s">
        <v>1012</v>
      </c>
      <c r="Q18915" t="s">
        <v>1010</v>
      </c>
      <c r="R18915" t="s">
        <v>119</v>
      </c>
      <c r="S18915" t="s">
        <v>140</v>
      </c>
      <c r="T18915">
        <v>206</v>
      </c>
      <c r="U18915" t="s">
        <v>1113</v>
      </c>
      <c r="V18915" t="s">
        <v>1098</v>
      </c>
      <c r="W18915" t="s">
        <v>939</v>
      </c>
      <c r="X18915" t="s">
        <v>1010</v>
      </c>
      <c r="Y18915" t="s">
        <v>140</v>
      </c>
      <c r="Z18915">
        <v>206</v>
      </c>
      <c r="AA18915" t="s">
        <v>909</v>
      </c>
      <c r="AB18915" t="s">
        <v>1017</v>
      </c>
      <c r="AC18915" t="s">
        <v>667</v>
      </c>
      <c r="AD18915" t="s">
        <v>140</v>
      </c>
      <c r="AE18915" t="s">
        <v>140</v>
      </c>
      <c r="AF18915">
        <v>206</v>
      </c>
      <c r="AG18915" t="s">
        <v>403</v>
      </c>
      <c r="AH18915" t="s">
        <v>240</v>
      </c>
      <c r="AI18915" t="s">
        <v>1063</v>
      </c>
      <c r="AJ18915" t="s">
        <v>1010</v>
      </c>
      <c r="AK18915" t="s">
        <v>1021</v>
      </c>
      <c r="AL18915">
        <v>206</v>
      </c>
      <c r="AM18915" t="s">
        <v>859</v>
      </c>
      <c r="AN18915" t="s">
        <v>1009</v>
      </c>
      <c r="AO18915" t="s">
        <v>199</v>
      </c>
      <c r="AP18915" t="s">
        <v>140</v>
      </c>
      <c r="AQ18915" t="s">
        <v>140</v>
      </c>
      <c r="AR18915">
        <v>206</v>
      </c>
      <c r="AS18915" t="s">
        <v>106</v>
      </c>
      <c r="AT18915" t="s">
        <v>897</v>
      </c>
      <c r="AU18915" t="s">
        <v>1058</v>
      </c>
      <c r="AV18915" t="s">
        <v>140</v>
      </c>
      <c r="AW18915" t="s">
        <v>140</v>
      </c>
      <c r="AX18915">
        <v>206</v>
      </c>
      <c r="AY18915" t="s">
        <v>316</v>
      </c>
      <c r="AZ18915" t="s">
        <v>140</v>
      </c>
      <c r="BA18915" t="s">
        <v>527</v>
      </c>
      <c r="BB18915" t="s">
        <v>1004</v>
      </c>
      <c r="BC18915" t="s">
        <v>140</v>
      </c>
      <c r="BD18915">
        <v>206</v>
      </c>
      <c r="BE18915" t="s">
        <v>866</v>
      </c>
      <c r="BF18915" t="s">
        <v>996</v>
      </c>
      <c r="BG18915" t="s">
        <v>681</v>
      </c>
      <c r="BH18915" t="s">
        <v>140</v>
      </c>
      <c r="BI18915" t="s">
        <v>140</v>
      </c>
      <c r="BJ18915">
        <v>206</v>
      </c>
      <c r="BK18915" t="s">
        <v>648</v>
      </c>
      <c r="BL18915" t="s">
        <v>1066</v>
      </c>
      <c r="BM18915" t="s">
        <v>1076</v>
      </c>
      <c r="BN18915" t="s">
        <v>641</v>
      </c>
      <c r="BO18915" t="s">
        <v>140</v>
      </c>
      <c r="BP18915">
        <v>206</v>
      </c>
      <c r="BQ18915" t="s">
        <v>1097</v>
      </c>
      <c r="BR18915" t="s">
        <v>140</v>
      </c>
      <c r="BS18915" t="s">
        <v>875</v>
      </c>
      <c r="BT18915" t="s">
        <v>1021</v>
      </c>
      <c r="BU18915" t="s">
        <v>140</v>
      </c>
    </row>
    <row r="18916" spans="1:73" x14ac:dyDescent="0.35">
      <c r="A18916" t="s">
        <v>14</v>
      </c>
      <c r="B18916">
        <v>203</v>
      </c>
      <c r="C18916" t="s">
        <v>319</v>
      </c>
      <c r="D18916" t="s">
        <v>1003</v>
      </c>
      <c r="E18916" t="s">
        <v>1102</v>
      </c>
      <c r="F18916" t="s">
        <v>801</v>
      </c>
      <c r="G18916" t="s">
        <v>140</v>
      </c>
      <c r="H18916">
        <v>203</v>
      </c>
      <c r="I18916" t="s">
        <v>594</v>
      </c>
      <c r="J18916" t="s">
        <v>269</v>
      </c>
      <c r="K18916" t="s">
        <v>162</v>
      </c>
      <c r="L18916" t="s">
        <v>470</v>
      </c>
      <c r="M18916" t="s">
        <v>1014</v>
      </c>
      <c r="N18916">
        <v>203</v>
      </c>
      <c r="O18916" t="s">
        <v>736</v>
      </c>
      <c r="P18916" t="s">
        <v>1009</v>
      </c>
      <c r="Q18916" t="s">
        <v>1043</v>
      </c>
      <c r="R18916" t="s">
        <v>712</v>
      </c>
      <c r="S18916" t="s">
        <v>140</v>
      </c>
      <c r="T18916">
        <v>203</v>
      </c>
      <c r="U18916" t="s">
        <v>1108</v>
      </c>
      <c r="V18916" t="s">
        <v>1009</v>
      </c>
      <c r="W18916" t="s">
        <v>775</v>
      </c>
      <c r="X18916" t="s">
        <v>1058</v>
      </c>
      <c r="Y18916" t="s">
        <v>140</v>
      </c>
      <c r="Z18916">
        <v>203</v>
      </c>
      <c r="AA18916" t="s">
        <v>362</v>
      </c>
      <c r="AB18916" t="s">
        <v>1014</v>
      </c>
      <c r="AC18916" t="s">
        <v>73</v>
      </c>
      <c r="AD18916" t="s">
        <v>1013</v>
      </c>
      <c r="AE18916" t="s">
        <v>1054</v>
      </c>
      <c r="AF18916">
        <v>203</v>
      </c>
      <c r="AG18916" t="s">
        <v>195</v>
      </c>
      <c r="AH18916" t="s">
        <v>57</v>
      </c>
      <c r="AI18916" t="s">
        <v>1003</v>
      </c>
      <c r="AJ18916" t="s">
        <v>1066</v>
      </c>
      <c r="AK18916" t="s">
        <v>1013</v>
      </c>
      <c r="AL18916">
        <v>203</v>
      </c>
      <c r="AM18916" t="s">
        <v>902</v>
      </c>
      <c r="AN18916" t="s">
        <v>869</v>
      </c>
      <c r="AO18916" t="s">
        <v>117</v>
      </c>
      <c r="AP18916" t="s">
        <v>1014</v>
      </c>
      <c r="AQ18916" t="s">
        <v>140</v>
      </c>
      <c r="AR18916">
        <v>203</v>
      </c>
      <c r="AS18916" t="s">
        <v>748</v>
      </c>
      <c r="AT18916" t="s">
        <v>1065</v>
      </c>
      <c r="AU18916" t="s">
        <v>515</v>
      </c>
      <c r="AV18916" t="s">
        <v>939</v>
      </c>
      <c r="AW18916" t="s">
        <v>140</v>
      </c>
      <c r="AX18916">
        <v>203</v>
      </c>
      <c r="AY18916" t="s">
        <v>285</v>
      </c>
      <c r="AZ18916" t="s">
        <v>140</v>
      </c>
      <c r="BA18916" t="s">
        <v>501</v>
      </c>
      <c r="BB18916" t="s">
        <v>345</v>
      </c>
      <c r="BC18916" t="s">
        <v>1010</v>
      </c>
      <c r="BD18916">
        <v>203</v>
      </c>
      <c r="BE18916" t="s">
        <v>537</v>
      </c>
      <c r="BF18916" t="s">
        <v>1057</v>
      </c>
      <c r="BG18916" t="s">
        <v>756</v>
      </c>
      <c r="BH18916" t="s">
        <v>1050</v>
      </c>
      <c r="BI18916" t="s">
        <v>140</v>
      </c>
      <c r="BJ18916">
        <v>203</v>
      </c>
      <c r="BK18916" t="s">
        <v>454</v>
      </c>
      <c r="BL18916" t="s">
        <v>949</v>
      </c>
      <c r="BM18916" t="s">
        <v>109</v>
      </c>
      <c r="BN18916" t="s">
        <v>573</v>
      </c>
      <c r="BO18916" t="s">
        <v>1010</v>
      </c>
      <c r="BP18916">
        <v>203</v>
      </c>
      <c r="BQ18916" t="s">
        <v>1134</v>
      </c>
      <c r="BR18916" t="s">
        <v>140</v>
      </c>
      <c r="BS18916" t="s">
        <v>915</v>
      </c>
      <c r="BT18916" t="s">
        <v>1055</v>
      </c>
      <c r="BU18916" t="s">
        <v>140</v>
      </c>
    </row>
    <row r="18917" spans="1:73" x14ac:dyDescent="0.35">
      <c r="A18917" t="s">
        <v>15</v>
      </c>
      <c r="B18917">
        <v>206</v>
      </c>
      <c r="C18917" t="s">
        <v>825</v>
      </c>
      <c r="D18917" t="s">
        <v>954</v>
      </c>
      <c r="E18917" t="s">
        <v>595</v>
      </c>
      <c r="F18917" t="s">
        <v>903</v>
      </c>
      <c r="G18917" t="s">
        <v>1016</v>
      </c>
      <c r="H18917">
        <v>206</v>
      </c>
      <c r="I18917" t="s">
        <v>714</v>
      </c>
      <c r="J18917" t="s">
        <v>785</v>
      </c>
      <c r="K18917" t="s">
        <v>386</v>
      </c>
      <c r="L18917" t="s">
        <v>911</v>
      </c>
      <c r="M18917" t="s">
        <v>1014</v>
      </c>
      <c r="N18917">
        <v>206</v>
      </c>
      <c r="O18917" t="s">
        <v>1084</v>
      </c>
      <c r="P18917" t="s">
        <v>1063</v>
      </c>
      <c r="Q18917" t="s">
        <v>1013</v>
      </c>
      <c r="R18917" t="s">
        <v>261</v>
      </c>
      <c r="S18917" t="s">
        <v>140</v>
      </c>
      <c r="T18917">
        <v>206</v>
      </c>
      <c r="U18917" t="s">
        <v>918</v>
      </c>
      <c r="V18917" t="s">
        <v>140</v>
      </c>
      <c r="W18917" t="s">
        <v>949</v>
      </c>
      <c r="X18917" t="s">
        <v>1050</v>
      </c>
      <c r="Y18917" t="s">
        <v>140</v>
      </c>
      <c r="Z18917">
        <v>206</v>
      </c>
      <c r="AA18917" t="s">
        <v>54</v>
      </c>
      <c r="AB18917" t="s">
        <v>1011</v>
      </c>
      <c r="AC18917" t="s">
        <v>656</v>
      </c>
      <c r="AD18917" t="s">
        <v>1021</v>
      </c>
      <c r="AE18917" t="s">
        <v>140</v>
      </c>
      <c r="AF18917">
        <v>206</v>
      </c>
      <c r="AG18917" t="s">
        <v>561</v>
      </c>
      <c r="AH18917" t="s">
        <v>794</v>
      </c>
      <c r="AI18917" t="s">
        <v>903</v>
      </c>
      <c r="AJ18917" t="s">
        <v>1013</v>
      </c>
      <c r="AK18917" t="s">
        <v>140</v>
      </c>
      <c r="AL18917">
        <v>206</v>
      </c>
      <c r="AM18917" t="s">
        <v>638</v>
      </c>
      <c r="AN18917" t="s">
        <v>1066</v>
      </c>
      <c r="AO18917" t="s">
        <v>105</v>
      </c>
      <c r="AP18917" t="s">
        <v>1008</v>
      </c>
      <c r="AQ18917" t="s">
        <v>140</v>
      </c>
      <c r="AR18917">
        <v>206</v>
      </c>
      <c r="AS18917" t="s">
        <v>992</v>
      </c>
      <c r="AT18917" t="s">
        <v>953</v>
      </c>
      <c r="AU18917" t="s">
        <v>1056</v>
      </c>
      <c r="AV18917" t="s">
        <v>1055</v>
      </c>
      <c r="AW18917" t="s">
        <v>140</v>
      </c>
      <c r="AX18917">
        <v>206</v>
      </c>
      <c r="AY18917" t="s">
        <v>1167</v>
      </c>
      <c r="AZ18917" t="s">
        <v>1013</v>
      </c>
      <c r="BA18917" t="s">
        <v>660</v>
      </c>
      <c r="BB18917" t="s">
        <v>1061</v>
      </c>
      <c r="BC18917" t="s">
        <v>140</v>
      </c>
      <c r="BD18917">
        <v>206</v>
      </c>
      <c r="BE18917" t="s">
        <v>163</v>
      </c>
      <c r="BF18917" t="s">
        <v>1043</v>
      </c>
      <c r="BG18917" t="s">
        <v>1085</v>
      </c>
      <c r="BH18917" t="s">
        <v>1013</v>
      </c>
      <c r="BI18917" t="s">
        <v>140</v>
      </c>
      <c r="BJ18917">
        <v>206</v>
      </c>
      <c r="BK18917" t="s">
        <v>696</v>
      </c>
      <c r="BL18917" t="s">
        <v>1019</v>
      </c>
      <c r="BM18917" t="s">
        <v>1065</v>
      </c>
      <c r="BN18917" t="s">
        <v>894</v>
      </c>
      <c r="BO18917" t="s">
        <v>140</v>
      </c>
      <c r="BP18917">
        <v>206</v>
      </c>
      <c r="BQ18917" t="s">
        <v>1110</v>
      </c>
      <c r="BR18917" t="s">
        <v>140</v>
      </c>
      <c r="BS18917" t="s">
        <v>1007</v>
      </c>
      <c r="BT18917" t="s">
        <v>1068</v>
      </c>
      <c r="BU18917" t="s">
        <v>140</v>
      </c>
    </row>
    <row r="18918" spans="1:73" x14ac:dyDescent="0.35">
      <c r="A18918" t="s">
        <v>16</v>
      </c>
      <c r="B18918">
        <v>206</v>
      </c>
      <c r="C18918" t="s">
        <v>669</v>
      </c>
      <c r="D18918" t="s">
        <v>869</v>
      </c>
      <c r="E18918" t="s">
        <v>515</v>
      </c>
      <c r="F18918" t="s">
        <v>1044</v>
      </c>
      <c r="G18918" t="s">
        <v>1054</v>
      </c>
      <c r="H18918">
        <v>206</v>
      </c>
      <c r="I18918" t="s">
        <v>533</v>
      </c>
      <c r="J18918" t="s">
        <v>973</v>
      </c>
      <c r="K18918" t="s">
        <v>1182</v>
      </c>
      <c r="L18918" t="s">
        <v>598</v>
      </c>
      <c r="M18918" t="s">
        <v>1008</v>
      </c>
      <c r="N18918">
        <v>206</v>
      </c>
      <c r="O18918" t="s">
        <v>156</v>
      </c>
      <c r="P18918" t="s">
        <v>1066</v>
      </c>
      <c r="Q18918" t="s">
        <v>1014</v>
      </c>
      <c r="R18918" t="s">
        <v>511</v>
      </c>
      <c r="S18918" t="s">
        <v>140</v>
      </c>
      <c r="T18918">
        <v>206</v>
      </c>
      <c r="U18918" t="s">
        <v>1198</v>
      </c>
      <c r="V18918" t="s">
        <v>1021</v>
      </c>
      <c r="W18918" t="s">
        <v>775</v>
      </c>
      <c r="X18918" t="s">
        <v>775</v>
      </c>
      <c r="Y18918" t="s">
        <v>1014</v>
      </c>
      <c r="Z18918">
        <v>206</v>
      </c>
      <c r="AA18918" t="s">
        <v>567</v>
      </c>
      <c r="AB18918" t="s">
        <v>1063</v>
      </c>
      <c r="AC18918" t="s">
        <v>994</v>
      </c>
      <c r="AD18918" t="s">
        <v>1014</v>
      </c>
      <c r="AE18918" t="s">
        <v>1009</v>
      </c>
      <c r="AF18918">
        <v>206</v>
      </c>
      <c r="AG18918" t="s">
        <v>58</v>
      </c>
      <c r="AH18918" t="s">
        <v>975</v>
      </c>
      <c r="AI18918" t="s">
        <v>1062</v>
      </c>
      <c r="AJ18918" t="s">
        <v>1014</v>
      </c>
      <c r="AK18918" t="s">
        <v>1054</v>
      </c>
      <c r="AL18918">
        <v>206</v>
      </c>
      <c r="AM18918" t="s">
        <v>1075</v>
      </c>
      <c r="AN18918" t="s">
        <v>1021</v>
      </c>
      <c r="AO18918" t="s">
        <v>1061</v>
      </c>
      <c r="AP18918" t="s">
        <v>1014</v>
      </c>
      <c r="AQ18918" t="s">
        <v>1014</v>
      </c>
      <c r="AR18918">
        <v>206</v>
      </c>
      <c r="AS18918" t="s">
        <v>784</v>
      </c>
      <c r="AT18918" t="s">
        <v>915</v>
      </c>
      <c r="AU18918" t="s">
        <v>1051</v>
      </c>
      <c r="AV18918" t="s">
        <v>1009</v>
      </c>
      <c r="AW18918" t="s">
        <v>1014</v>
      </c>
      <c r="AX18918">
        <v>206</v>
      </c>
      <c r="AY18918" t="s">
        <v>928</v>
      </c>
      <c r="AZ18918" t="s">
        <v>140</v>
      </c>
      <c r="BA18918" t="s">
        <v>1007</v>
      </c>
      <c r="BB18918" t="s">
        <v>954</v>
      </c>
      <c r="BC18918" t="s">
        <v>140</v>
      </c>
      <c r="BD18918">
        <v>206</v>
      </c>
      <c r="BE18918" t="s">
        <v>1099</v>
      </c>
      <c r="BF18918" t="s">
        <v>1050</v>
      </c>
      <c r="BG18918" t="s">
        <v>1095</v>
      </c>
      <c r="BH18918" t="s">
        <v>1010</v>
      </c>
      <c r="BI18918" t="s">
        <v>1014</v>
      </c>
      <c r="BJ18918">
        <v>206</v>
      </c>
      <c r="BK18918" t="s">
        <v>995</v>
      </c>
      <c r="BL18918" t="s">
        <v>1014</v>
      </c>
      <c r="BM18918" t="s">
        <v>1064</v>
      </c>
      <c r="BN18918" t="s">
        <v>261</v>
      </c>
      <c r="BO18918" t="s">
        <v>140</v>
      </c>
      <c r="BP18918">
        <v>206</v>
      </c>
      <c r="BQ18918" t="s">
        <v>732</v>
      </c>
      <c r="BR18918" t="s">
        <v>1063</v>
      </c>
      <c r="BS18918" t="s">
        <v>939</v>
      </c>
      <c r="BT18918" t="s">
        <v>1017</v>
      </c>
      <c r="BU18918" t="s">
        <v>1013</v>
      </c>
    </row>
    <row r="18919" spans="1:73" x14ac:dyDescent="0.35">
      <c r="A18919" t="s">
        <v>17</v>
      </c>
      <c r="B18919">
        <v>203</v>
      </c>
      <c r="C18919" t="s">
        <v>106</v>
      </c>
      <c r="D18919" t="s">
        <v>1073</v>
      </c>
      <c r="E18919" t="s">
        <v>915</v>
      </c>
      <c r="F18919" t="s">
        <v>875</v>
      </c>
      <c r="G18919" t="s">
        <v>140</v>
      </c>
      <c r="H18919">
        <v>203</v>
      </c>
      <c r="I18919" t="s">
        <v>172</v>
      </c>
      <c r="J18919" t="s">
        <v>716</v>
      </c>
      <c r="K18919" t="s">
        <v>867</v>
      </c>
      <c r="L18919" t="s">
        <v>855</v>
      </c>
      <c r="M18919" t="s">
        <v>1009</v>
      </c>
      <c r="N18919">
        <v>203</v>
      </c>
      <c r="O18919" t="s">
        <v>447</v>
      </c>
      <c r="P18919" t="s">
        <v>1009</v>
      </c>
      <c r="Q18919" t="s">
        <v>1010</v>
      </c>
      <c r="R18919" t="s">
        <v>741</v>
      </c>
      <c r="S18919" t="s">
        <v>140</v>
      </c>
      <c r="T18919">
        <v>203</v>
      </c>
      <c r="U18919" t="s">
        <v>1025</v>
      </c>
      <c r="V18919" t="s">
        <v>140</v>
      </c>
      <c r="W18919" t="s">
        <v>1054</v>
      </c>
      <c r="X18919" t="s">
        <v>1068</v>
      </c>
      <c r="Y18919" t="s">
        <v>140</v>
      </c>
      <c r="Z18919">
        <v>203</v>
      </c>
      <c r="AA18919" t="s">
        <v>475</v>
      </c>
      <c r="AB18919" t="s">
        <v>1007</v>
      </c>
      <c r="AC18919" t="s">
        <v>349</v>
      </c>
      <c r="AD18919" t="s">
        <v>1008</v>
      </c>
      <c r="AE18919" t="s">
        <v>140</v>
      </c>
      <c r="AF18919">
        <v>203</v>
      </c>
      <c r="AG18919" t="s">
        <v>306</v>
      </c>
      <c r="AH18919" t="s">
        <v>678</v>
      </c>
      <c r="AI18919" t="s">
        <v>1052</v>
      </c>
      <c r="AJ18919" t="s">
        <v>1011</v>
      </c>
      <c r="AK18919" t="s">
        <v>140</v>
      </c>
      <c r="AL18919">
        <v>203</v>
      </c>
      <c r="AM18919" t="s">
        <v>719</v>
      </c>
      <c r="AN18919" t="s">
        <v>1066</v>
      </c>
      <c r="AO18919" t="s">
        <v>1104</v>
      </c>
      <c r="AP18919" t="s">
        <v>140</v>
      </c>
      <c r="AQ18919" t="s">
        <v>140</v>
      </c>
      <c r="AR18919">
        <v>203</v>
      </c>
      <c r="AS18919" t="s">
        <v>892</v>
      </c>
      <c r="AT18919" t="s">
        <v>769</v>
      </c>
      <c r="AU18919" t="s">
        <v>1060</v>
      </c>
      <c r="AV18919" t="s">
        <v>1066</v>
      </c>
      <c r="AW18919" t="s">
        <v>140</v>
      </c>
      <c r="AX18919">
        <v>203</v>
      </c>
      <c r="AY18919" t="s">
        <v>960</v>
      </c>
      <c r="AZ18919" t="s">
        <v>140</v>
      </c>
      <c r="BA18919" t="s">
        <v>824</v>
      </c>
      <c r="BB18919" t="s">
        <v>733</v>
      </c>
      <c r="BC18919" t="s">
        <v>1009</v>
      </c>
      <c r="BD18919">
        <v>203</v>
      </c>
      <c r="BE18919" t="s">
        <v>969</v>
      </c>
      <c r="BF18919" t="s">
        <v>1052</v>
      </c>
      <c r="BG18919" t="s">
        <v>662</v>
      </c>
      <c r="BH18919" t="s">
        <v>1014</v>
      </c>
      <c r="BI18919" t="s">
        <v>140</v>
      </c>
      <c r="BJ18919">
        <v>203</v>
      </c>
      <c r="BK18919" t="s">
        <v>468</v>
      </c>
      <c r="BL18919" t="s">
        <v>1009</v>
      </c>
      <c r="BM18919" t="s">
        <v>1102</v>
      </c>
      <c r="BN18919" t="s">
        <v>970</v>
      </c>
      <c r="BO18919" t="s">
        <v>140</v>
      </c>
      <c r="BP18919">
        <v>203</v>
      </c>
      <c r="BQ18919" t="s">
        <v>800</v>
      </c>
      <c r="BR18919" t="s">
        <v>140</v>
      </c>
      <c r="BS18919" t="s">
        <v>869</v>
      </c>
      <c r="BT18919" t="s">
        <v>1073</v>
      </c>
      <c r="BU18919" t="s">
        <v>140</v>
      </c>
    </row>
    <row r="18920" spans="1:73" x14ac:dyDescent="0.35">
      <c r="A18920" t="s">
        <v>18</v>
      </c>
      <c r="B18920">
        <v>205</v>
      </c>
      <c r="C18920" t="s">
        <v>931</v>
      </c>
      <c r="D18920" t="s">
        <v>903</v>
      </c>
      <c r="E18920" t="s">
        <v>991</v>
      </c>
      <c r="F18920" t="s">
        <v>903</v>
      </c>
      <c r="G18920" t="s">
        <v>1098</v>
      </c>
      <c r="H18920">
        <v>205</v>
      </c>
      <c r="I18920" t="s">
        <v>579</v>
      </c>
      <c r="J18920" t="s">
        <v>1003</v>
      </c>
      <c r="K18920" t="s">
        <v>323</v>
      </c>
      <c r="L18920" t="s">
        <v>723</v>
      </c>
      <c r="M18920" t="s">
        <v>949</v>
      </c>
      <c r="N18920">
        <v>205</v>
      </c>
      <c r="O18920" t="s">
        <v>825</v>
      </c>
      <c r="P18920" t="s">
        <v>1011</v>
      </c>
      <c r="Q18920" t="s">
        <v>949</v>
      </c>
      <c r="R18920" t="s">
        <v>639</v>
      </c>
      <c r="S18920" t="s">
        <v>1054</v>
      </c>
      <c r="T18920">
        <v>205</v>
      </c>
      <c r="U18920" t="s">
        <v>839</v>
      </c>
      <c r="V18920" t="s">
        <v>1063</v>
      </c>
      <c r="W18920" t="s">
        <v>1055</v>
      </c>
      <c r="X18920" t="s">
        <v>949</v>
      </c>
      <c r="Y18920" t="s">
        <v>1054</v>
      </c>
      <c r="Z18920">
        <v>205</v>
      </c>
      <c r="AA18920" t="s">
        <v>616</v>
      </c>
      <c r="AB18920" t="s">
        <v>1012</v>
      </c>
      <c r="AC18920" t="s">
        <v>830</v>
      </c>
      <c r="AD18920" t="s">
        <v>1012</v>
      </c>
      <c r="AE18920" t="s">
        <v>1054</v>
      </c>
      <c r="AF18920">
        <v>205</v>
      </c>
      <c r="AG18920" t="s">
        <v>600</v>
      </c>
      <c r="AH18920" t="s">
        <v>37</v>
      </c>
      <c r="AI18920" t="s">
        <v>733</v>
      </c>
      <c r="AJ18920" t="s">
        <v>1054</v>
      </c>
      <c r="AK18920" t="s">
        <v>1054</v>
      </c>
      <c r="AL18920">
        <v>205</v>
      </c>
      <c r="AM18920" t="s">
        <v>707</v>
      </c>
      <c r="AN18920" t="s">
        <v>1064</v>
      </c>
      <c r="AO18920" t="s">
        <v>131</v>
      </c>
      <c r="AP18920" t="s">
        <v>1014</v>
      </c>
      <c r="AQ18920" t="s">
        <v>1054</v>
      </c>
      <c r="AR18920">
        <v>205</v>
      </c>
      <c r="AS18920" t="s">
        <v>647</v>
      </c>
      <c r="AT18920" t="s">
        <v>953</v>
      </c>
      <c r="AU18920" t="s">
        <v>1043</v>
      </c>
      <c r="AV18920" t="s">
        <v>949</v>
      </c>
      <c r="AW18920" t="s">
        <v>1054</v>
      </c>
      <c r="AX18920">
        <v>205</v>
      </c>
      <c r="AY18920" t="s">
        <v>98</v>
      </c>
      <c r="AZ18920" t="s">
        <v>1021</v>
      </c>
      <c r="BA18920" t="s">
        <v>1068</v>
      </c>
      <c r="BB18920" t="s">
        <v>1070</v>
      </c>
      <c r="BC18920" t="s">
        <v>1054</v>
      </c>
      <c r="BD18920">
        <v>205</v>
      </c>
      <c r="BE18920" t="s">
        <v>156</v>
      </c>
      <c r="BF18920" t="s">
        <v>1073</v>
      </c>
      <c r="BG18920" t="s">
        <v>867</v>
      </c>
      <c r="BH18920" t="s">
        <v>140</v>
      </c>
      <c r="BI18920" t="s">
        <v>1054</v>
      </c>
      <c r="BJ18920">
        <v>205</v>
      </c>
      <c r="BK18920" t="s">
        <v>143</v>
      </c>
      <c r="BL18920" t="s">
        <v>1008</v>
      </c>
      <c r="BM18920" t="s">
        <v>548</v>
      </c>
      <c r="BN18920" t="s">
        <v>1106</v>
      </c>
      <c r="BO18920" t="s">
        <v>1054</v>
      </c>
      <c r="BP18920">
        <v>205</v>
      </c>
      <c r="BQ18920" t="s">
        <v>92</v>
      </c>
      <c r="BR18920" t="s">
        <v>1014</v>
      </c>
      <c r="BS18920" t="s">
        <v>869</v>
      </c>
      <c r="BT18920" t="s">
        <v>939</v>
      </c>
      <c r="BU18920" t="s">
        <v>1054</v>
      </c>
    </row>
    <row r="18921" spans="1:73" x14ac:dyDescent="0.35">
      <c r="A18921" t="s">
        <v>19</v>
      </c>
      <c r="B18921">
        <v>206</v>
      </c>
      <c r="C18921" t="s">
        <v>1081</v>
      </c>
      <c r="D18921" t="s">
        <v>954</v>
      </c>
      <c r="E18921" t="s">
        <v>769</v>
      </c>
      <c r="F18921" t="s">
        <v>1003</v>
      </c>
      <c r="G18921" t="s">
        <v>140</v>
      </c>
      <c r="H18921">
        <v>206</v>
      </c>
      <c r="I18921" t="s">
        <v>352</v>
      </c>
      <c r="J18921" t="s">
        <v>1065</v>
      </c>
      <c r="K18921" t="s">
        <v>777</v>
      </c>
      <c r="L18921" t="s">
        <v>826</v>
      </c>
      <c r="M18921" t="s">
        <v>1014</v>
      </c>
      <c r="N18921">
        <v>206</v>
      </c>
      <c r="O18921" t="s">
        <v>613</v>
      </c>
      <c r="P18921" t="s">
        <v>1017</v>
      </c>
      <c r="Q18921" t="s">
        <v>775</v>
      </c>
      <c r="R18921" t="s">
        <v>1085</v>
      </c>
      <c r="S18921" t="s">
        <v>140</v>
      </c>
      <c r="T18921">
        <v>206</v>
      </c>
      <c r="U18921" t="s">
        <v>768</v>
      </c>
      <c r="V18921" t="s">
        <v>1009</v>
      </c>
      <c r="W18921" t="s">
        <v>733</v>
      </c>
      <c r="X18921" t="s">
        <v>1017</v>
      </c>
      <c r="Y18921" t="s">
        <v>140</v>
      </c>
      <c r="Z18921">
        <v>206</v>
      </c>
      <c r="AA18921" t="s">
        <v>648</v>
      </c>
      <c r="AB18921" t="s">
        <v>1050</v>
      </c>
      <c r="AC18921" t="s">
        <v>460</v>
      </c>
      <c r="AD18921" t="s">
        <v>1013</v>
      </c>
      <c r="AE18921" t="s">
        <v>140</v>
      </c>
      <c r="AF18921">
        <v>206</v>
      </c>
      <c r="AG18921" t="s">
        <v>498</v>
      </c>
      <c r="AH18921" t="s">
        <v>620</v>
      </c>
      <c r="AI18921" t="s">
        <v>1007</v>
      </c>
      <c r="AJ18921" t="s">
        <v>1063</v>
      </c>
      <c r="AK18921" t="s">
        <v>140</v>
      </c>
      <c r="AL18921">
        <v>206</v>
      </c>
      <c r="AM18921" t="s">
        <v>642</v>
      </c>
      <c r="AN18921" t="s">
        <v>1055</v>
      </c>
      <c r="AO18921" t="s">
        <v>89</v>
      </c>
      <c r="AP18921" t="s">
        <v>140</v>
      </c>
      <c r="AQ18921" t="s">
        <v>1063</v>
      </c>
      <c r="AR18921">
        <v>206</v>
      </c>
      <c r="AS18921" t="s">
        <v>1088</v>
      </c>
      <c r="AT18921" t="s">
        <v>893</v>
      </c>
      <c r="AU18921" t="s">
        <v>1046</v>
      </c>
      <c r="AV18921" t="s">
        <v>1066</v>
      </c>
      <c r="AW18921" t="s">
        <v>1063</v>
      </c>
      <c r="AX18921">
        <v>206</v>
      </c>
      <c r="AY18921" t="s">
        <v>1077</v>
      </c>
      <c r="AZ18921" t="s">
        <v>1014</v>
      </c>
      <c r="BA18921" t="s">
        <v>729</v>
      </c>
      <c r="BB18921" t="s">
        <v>1048</v>
      </c>
      <c r="BC18921" t="s">
        <v>1019</v>
      </c>
      <c r="BD18921">
        <v>206</v>
      </c>
      <c r="BE18921" t="s">
        <v>447</v>
      </c>
      <c r="BF18921" t="s">
        <v>1052</v>
      </c>
      <c r="BG18921" t="s">
        <v>187</v>
      </c>
      <c r="BH18921" t="s">
        <v>1009</v>
      </c>
      <c r="BI18921" t="s">
        <v>140</v>
      </c>
      <c r="BJ18921">
        <v>206</v>
      </c>
      <c r="BK18921" t="s">
        <v>617</v>
      </c>
      <c r="BL18921" t="s">
        <v>1013</v>
      </c>
      <c r="BM18921" t="s">
        <v>893</v>
      </c>
      <c r="BN18921" t="s">
        <v>105</v>
      </c>
      <c r="BO18921" t="s">
        <v>1063</v>
      </c>
      <c r="BP18921">
        <v>206</v>
      </c>
      <c r="BQ18921" t="s">
        <v>90</v>
      </c>
      <c r="BR18921" t="s">
        <v>140</v>
      </c>
      <c r="BS18921" t="s">
        <v>1050</v>
      </c>
      <c r="BT18921" t="s">
        <v>660</v>
      </c>
      <c r="BU18921" t="s">
        <v>1063</v>
      </c>
    </row>
    <row r="18922" spans="1:73" x14ac:dyDescent="0.35">
      <c r="A18922" t="s">
        <v>20</v>
      </c>
      <c r="B18922">
        <v>206</v>
      </c>
      <c r="C18922" t="s">
        <v>450</v>
      </c>
      <c r="D18922" t="s">
        <v>1098</v>
      </c>
      <c r="E18922" t="s">
        <v>595</v>
      </c>
      <c r="F18922" t="s">
        <v>967</v>
      </c>
      <c r="G18922" t="s">
        <v>140</v>
      </c>
      <c r="H18922">
        <v>206</v>
      </c>
      <c r="I18922" t="s">
        <v>692</v>
      </c>
      <c r="J18922" t="s">
        <v>942</v>
      </c>
      <c r="K18922" t="s">
        <v>741</v>
      </c>
      <c r="L18922" t="s">
        <v>880</v>
      </c>
      <c r="M18922" t="s">
        <v>1008</v>
      </c>
      <c r="N18922">
        <v>206</v>
      </c>
      <c r="O18922" t="s">
        <v>128</v>
      </c>
      <c r="P18922" t="s">
        <v>140</v>
      </c>
      <c r="Q18922" t="s">
        <v>1016</v>
      </c>
      <c r="R18922" t="s">
        <v>101</v>
      </c>
      <c r="S18922" t="s">
        <v>1008</v>
      </c>
      <c r="T18922">
        <v>206</v>
      </c>
      <c r="U18922" t="s">
        <v>1213</v>
      </c>
      <c r="V18922" t="s">
        <v>140</v>
      </c>
      <c r="W18922" t="s">
        <v>1021</v>
      </c>
      <c r="X18922" t="s">
        <v>1011</v>
      </c>
      <c r="Y18922" t="s">
        <v>1008</v>
      </c>
      <c r="Z18922">
        <v>206</v>
      </c>
      <c r="AA18922" t="s">
        <v>696</v>
      </c>
      <c r="AB18922" t="s">
        <v>1063</v>
      </c>
      <c r="AC18922" t="s">
        <v>703</v>
      </c>
      <c r="AD18922" t="s">
        <v>1054</v>
      </c>
      <c r="AE18922" t="s">
        <v>1008</v>
      </c>
      <c r="AF18922">
        <v>206</v>
      </c>
      <c r="AG18922" t="s">
        <v>393</v>
      </c>
      <c r="AH18922" t="s">
        <v>375</v>
      </c>
      <c r="AI18922" t="s">
        <v>458</v>
      </c>
      <c r="AJ18922" t="s">
        <v>1008</v>
      </c>
      <c r="AK18922" t="s">
        <v>1008</v>
      </c>
      <c r="AL18922">
        <v>206</v>
      </c>
      <c r="AM18922" t="s">
        <v>198</v>
      </c>
      <c r="AN18922" t="s">
        <v>1054</v>
      </c>
      <c r="AO18922" t="s">
        <v>706</v>
      </c>
      <c r="AP18922" t="s">
        <v>1008</v>
      </c>
      <c r="AQ18922" t="s">
        <v>1008</v>
      </c>
      <c r="AR18922">
        <v>206</v>
      </c>
      <c r="AS18922" t="s">
        <v>108</v>
      </c>
      <c r="AT18922" t="s">
        <v>983</v>
      </c>
      <c r="AU18922" t="s">
        <v>775</v>
      </c>
      <c r="AV18922" t="s">
        <v>1014</v>
      </c>
      <c r="AW18922" t="s">
        <v>1008</v>
      </c>
      <c r="AX18922">
        <v>206</v>
      </c>
      <c r="AY18922" t="s">
        <v>270</v>
      </c>
      <c r="AZ18922" t="s">
        <v>1008</v>
      </c>
      <c r="BA18922" t="s">
        <v>824</v>
      </c>
      <c r="BB18922" t="s">
        <v>660</v>
      </c>
      <c r="BC18922" t="s">
        <v>1008</v>
      </c>
      <c r="BD18922">
        <v>206</v>
      </c>
      <c r="BE18922" t="s">
        <v>1175</v>
      </c>
      <c r="BF18922" t="s">
        <v>1058</v>
      </c>
      <c r="BG18922" t="s">
        <v>1076</v>
      </c>
      <c r="BH18922" t="s">
        <v>940</v>
      </c>
      <c r="BI18922" t="s">
        <v>1008</v>
      </c>
      <c r="BJ18922">
        <v>206</v>
      </c>
      <c r="BK18922" t="s">
        <v>361</v>
      </c>
      <c r="BL18922" t="s">
        <v>949</v>
      </c>
      <c r="BM18922" t="s">
        <v>87</v>
      </c>
      <c r="BN18922" t="s">
        <v>871</v>
      </c>
      <c r="BO18922" t="s">
        <v>1008</v>
      </c>
      <c r="BP18922">
        <v>206</v>
      </c>
      <c r="BQ18922" t="s">
        <v>344</v>
      </c>
      <c r="BR18922" t="s">
        <v>140</v>
      </c>
      <c r="BS18922" t="s">
        <v>1060</v>
      </c>
      <c r="BT18922" t="s">
        <v>1043</v>
      </c>
      <c r="BU18922" t="s">
        <v>1008</v>
      </c>
    </row>
    <row r="18923" spans="1:73" x14ac:dyDescent="0.35">
      <c r="A18923" t="s">
        <v>21</v>
      </c>
      <c r="B18923">
        <v>210</v>
      </c>
      <c r="C18923" t="s">
        <v>1086</v>
      </c>
      <c r="D18923" t="s">
        <v>1017</v>
      </c>
      <c r="E18923" t="s">
        <v>89</v>
      </c>
      <c r="F18923" t="s">
        <v>733</v>
      </c>
      <c r="G18923" t="s">
        <v>140</v>
      </c>
      <c r="H18923">
        <v>210</v>
      </c>
      <c r="I18923" t="s">
        <v>332</v>
      </c>
      <c r="J18923" t="s">
        <v>515</v>
      </c>
      <c r="K18923" t="s">
        <v>147</v>
      </c>
      <c r="L18923" t="s">
        <v>818</v>
      </c>
      <c r="M18923" t="s">
        <v>1013</v>
      </c>
      <c r="N18923">
        <v>210</v>
      </c>
      <c r="O18923" t="s">
        <v>1167</v>
      </c>
      <c r="P18923" t="s">
        <v>1013</v>
      </c>
      <c r="Q18923" t="s">
        <v>775</v>
      </c>
      <c r="R18923" t="s">
        <v>121</v>
      </c>
      <c r="S18923" t="s">
        <v>140</v>
      </c>
      <c r="T18923">
        <v>210</v>
      </c>
      <c r="U18923" t="s">
        <v>90</v>
      </c>
      <c r="V18923" t="s">
        <v>775</v>
      </c>
      <c r="W18923" t="s">
        <v>1007</v>
      </c>
      <c r="X18923" t="s">
        <v>1007</v>
      </c>
      <c r="Y18923" t="s">
        <v>140</v>
      </c>
      <c r="Z18923">
        <v>210</v>
      </c>
      <c r="AA18923" t="s">
        <v>150</v>
      </c>
      <c r="AB18923" t="s">
        <v>1017</v>
      </c>
      <c r="AC18923" t="s">
        <v>354</v>
      </c>
      <c r="AD18923" t="s">
        <v>140</v>
      </c>
      <c r="AE18923" t="s">
        <v>1013</v>
      </c>
      <c r="AF18923">
        <v>210</v>
      </c>
      <c r="AG18923" t="s">
        <v>946</v>
      </c>
      <c r="AH18923" t="s">
        <v>528</v>
      </c>
      <c r="AI18923" t="s">
        <v>1047</v>
      </c>
      <c r="AJ18923" t="s">
        <v>140</v>
      </c>
      <c r="AK18923" t="s">
        <v>140</v>
      </c>
      <c r="AL18923">
        <v>210</v>
      </c>
      <c r="AM18923" t="s">
        <v>112</v>
      </c>
      <c r="AN18923" t="s">
        <v>1013</v>
      </c>
      <c r="AO18923" t="s">
        <v>405</v>
      </c>
      <c r="AP18923" t="s">
        <v>140</v>
      </c>
      <c r="AQ18923" t="s">
        <v>140</v>
      </c>
      <c r="AR18923">
        <v>210</v>
      </c>
      <c r="AS18923" t="s">
        <v>717</v>
      </c>
      <c r="AT18923" t="s">
        <v>1003</v>
      </c>
      <c r="AU18923" t="s">
        <v>940</v>
      </c>
      <c r="AV18923" t="s">
        <v>775</v>
      </c>
      <c r="AW18923" t="s">
        <v>140</v>
      </c>
      <c r="AX18923">
        <v>210</v>
      </c>
      <c r="AY18923" t="s">
        <v>800</v>
      </c>
      <c r="AZ18923" t="s">
        <v>140</v>
      </c>
      <c r="BA18923" t="s">
        <v>919</v>
      </c>
      <c r="BB18923" t="s">
        <v>1048</v>
      </c>
      <c r="BC18923" t="s">
        <v>140</v>
      </c>
      <c r="BD18923">
        <v>210</v>
      </c>
      <c r="BE18923" t="s">
        <v>669</v>
      </c>
      <c r="BF18923" t="s">
        <v>775</v>
      </c>
      <c r="BG18923" t="s">
        <v>105</v>
      </c>
      <c r="BH18923" t="s">
        <v>140</v>
      </c>
      <c r="BI18923" t="s">
        <v>140</v>
      </c>
      <c r="BJ18923">
        <v>210</v>
      </c>
      <c r="BK18923" t="s">
        <v>150</v>
      </c>
      <c r="BL18923" t="s">
        <v>1013</v>
      </c>
      <c r="BM18923" t="s">
        <v>1047</v>
      </c>
      <c r="BN18923" t="s">
        <v>451</v>
      </c>
      <c r="BO18923" t="s">
        <v>1013</v>
      </c>
      <c r="BP18923">
        <v>210</v>
      </c>
      <c r="BQ18923" t="s">
        <v>1208</v>
      </c>
      <c r="BR18923" t="s">
        <v>140</v>
      </c>
      <c r="BS18923" t="s">
        <v>1013</v>
      </c>
      <c r="BT18923" t="s">
        <v>775</v>
      </c>
      <c r="BU18923" t="s">
        <v>140</v>
      </c>
    </row>
    <row r="18924" spans="1:73" x14ac:dyDescent="0.35">
      <c r="A18924" t="s">
        <v>22</v>
      </c>
      <c r="B18924">
        <v>209</v>
      </c>
      <c r="C18924" t="s">
        <v>116</v>
      </c>
      <c r="D18924" t="s">
        <v>1043</v>
      </c>
      <c r="E18924" t="s">
        <v>1053</v>
      </c>
      <c r="F18924" t="s">
        <v>1073</v>
      </c>
      <c r="G18924" t="s">
        <v>140</v>
      </c>
      <c r="H18924">
        <v>209</v>
      </c>
      <c r="I18924" t="s">
        <v>372</v>
      </c>
      <c r="J18924" t="s">
        <v>1056</v>
      </c>
      <c r="K18924" t="s">
        <v>127</v>
      </c>
      <c r="L18924" t="s">
        <v>712</v>
      </c>
      <c r="M18924" t="s">
        <v>140</v>
      </c>
      <c r="N18924">
        <v>209</v>
      </c>
      <c r="O18924" t="s">
        <v>106</v>
      </c>
      <c r="P18924" t="s">
        <v>1063</v>
      </c>
      <c r="Q18924" t="s">
        <v>1012</v>
      </c>
      <c r="R18924" t="s">
        <v>371</v>
      </c>
      <c r="S18924" t="s">
        <v>140</v>
      </c>
      <c r="T18924">
        <v>209</v>
      </c>
      <c r="U18924" t="s">
        <v>1123</v>
      </c>
      <c r="V18924" t="s">
        <v>1063</v>
      </c>
      <c r="W18924" t="s">
        <v>1060</v>
      </c>
      <c r="X18924" t="s">
        <v>1011</v>
      </c>
      <c r="Y18924" t="s">
        <v>140</v>
      </c>
      <c r="Z18924">
        <v>209</v>
      </c>
      <c r="AA18924" t="s">
        <v>621</v>
      </c>
      <c r="AB18924" t="s">
        <v>1013</v>
      </c>
      <c r="AC18924" t="s">
        <v>492</v>
      </c>
      <c r="AD18924" t="s">
        <v>140</v>
      </c>
      <c r="AE18924" t="s">
        <v>140</v>
      </c>
      <c r="AF18924">
        <v>209</v>
      </c>
      <c r="AG18924" t="s">
        <v>46</v>
      </c>
      <c r="AH18924" t="s">
        <v>827</v>
      </c>
      <c r="AI18924" t="s">
        <v>1058</v>
      </c>
      <c r="AJ18924" t="s">
        <v>140</v>
      </c>
      <c r="AK18924" t="s">
        <v>140</v>
      </c>
      <c r="AL18924">
        <v>209</v>
      </c>
      <c r="AM18924" t="s">
        <v>112</v>
      </c>
      <c r="AN18924" t="s">
        <v>1098</v>
      </c>
      <c r="AO18924" t="s">
        <v>1095</v>
      </c>
      <c r="AP18924" t="s">
        <v>1009</v>
      </c>
      <c r="AQ18924" t="s">
        <v>140</v>
      </c>
      <c r="AR18924">
        <v>209</v>
      </c>
      <c r="AS18924" t="s">
        <v>404</v>
      </c>
      <c r="AT18924" t="s">
        <v>317</v>
      </c>
      <c r="AU18924" t="s">
        <v>1098</v>
      </c>
      <c r="AV18924" t="s">
        <v>140</v>
      </c>
      <c r="AW18924" t="s">
        <v>140</v>
      </c>
      <c r="AX18924">
        <v>209</v>
      </c>
      <c r="AY18924" t="s">
        <v>1137</v>
      </c>
      <c r="AZ18924" t="s">
        <v>1012</v>
      </c>
      <c r="BA18924" t="s">
        <v>838</v>
      </c>
      <c r="BB18924" t="s">
        <v>971</v>
      </c>
      <c r="BC18924" t="s">
        <v>140</v>
      </c>
      <c r="BD18924">
        <v>209</v>
      </c>
      <c r="BE18924" t="s">
        <v>473</v>
      </c>
      <c r="BF18924" t="s">
        <v>1020</v>
      </c>
      <c r="BG18924" t="s">
        <v>755</v>
      </c>
      <c r="BH18924" t="s">
        <v>949</v>
      </c>
      <c r="BI18924" t="s">
        <v>140</v>
      </c>
      <c r="BJ18924">
        <v>209</v>
      </c>
      <c r="BK18924" t="s">
        <v>854</v>
      </c>
      <c r="BL18924" t="s">
        <v>1098</v>
      </c>
      <c r="BM18924" t="s">
        <v>801</v>
      </c>
      <c r="BN18924" t="s">
        <v>877</v>
      </c>
      <c r="BO18924" t="s">
        <v>140</v>
      </c>
      <c r="BP18924">
        <v>209</v>
      </c>
      <c r="BQ18924" t="s">
        <v>928</v>
      </c>
      <c r="BR18924" t="s">
        <v>1021</v>
      </c>
      <c r="BS18924" t="s">
        <v>1018</v>
      </c>
      <c r="BT18924" t="s">
        <v>1011</v>
      </c>
      <c r="BU18924" t="s">
        <v>140</v>
      </c>
    </row>
    <row r="18925" spans="1:73" x14ac:dyDescent="0.35">
      <c r="A18925" t="s">
        <v>23</v>
      </c>
      <c r="B18925">
        <v>205</v>
      </c>
      <c r="C18925" t="s">
        <v>494</v>
      </c>
      <c r="D18925" t="s">
        <v>1062</v>
      </c>
      <c r="E18925" t="s">
        <v>97</v>
      </c>
      <c r="F18925" t="s">
        <v>939</v>
      </c>
      <c r="G18925" t="s">
        <v>1014</v>
      </c>
      <c r="H18925">
        <v>205</v>
      </c>
      <c r="I18925" t="s">
        <v>606</v>
      </c>
      <c r="J18925" t="s">
        <v>87</v>
      </c>
      <c r="K18925" t="s">
        <v>446</v>
      </c>
      <c r="L18925" t="s">
        <v>379</v>
      </c>
      <c r="M18925" t="s">
        <v>775</v>
      </c>
      <c r="N18925">
        <v>205</v>
      </c>
      <c r="O18925" t="s">
        <v>707</v>
      </c>
      <c r="P18925" t="s">
        <v>140</v>
      </c>
      <c r="Q18925" t="s">
        <v>1019</v>
      </c>
      <c r="R18925" t="s">
        <v>970</v>
      </c>
      <c r="S18925" t="s">
        <v>1014</v>
      </c>
      <c r="T18925">
        <v>205</v>
      </c>
      <c r="U18925" t="s">
        <v>126</v>
      </c>
      <c r="V18925" t="s">
        <v>140</v>
      </c>
      <c r="W18925" t="s">
        <v>515</v>
      </c>
      <c r="X18925" t="s">
        <v>875</v>
      </c>
      <c r="Y18925" t="s">
        <v>140</v>
      </c>
      <c r="Z18925">
        <v>205</v>
      </c>
      <c r="AA18925" t="s">
        <v>744</v>
      </c>
      <c r="AB18925" t="s">
        <v>1055</v>
      </c>
      <c r="AC18925" t="s">
        <v>851</v>
      </c>
      <c r="AD18925" t="s">
        <v>775</v>
      </c>
      <c r="AE18925" t="s">
        <v>1021</v>
      </c>
      <c r="AF18925">
        <v>205</v>
      </c>
      <c r="AG18925" t="s">
        <v>631</v>
      </c>
      <c r="AH18925" t="s">
        <v>691</v>
      </c>
      <c r="AI18925" t="s">
        <v>1046</v>
      </c>
      <c r="AJ18925" t="s">
        <v>1008</v>
      </c>
      <c r="AK18925" t="s">
        <v>1008</v>
      </c>
      <c r="AL18925">
        <v>205</v>
      </c>
      <c r="AM18925" t="s">
        <v>776</v>
      </c>
      <c r="AN18925" t="s">
        <v>939</v>
      </c>
      <c r="AO18925" t="s">
        <v>755</v>
      </c>
      <c r="AP18925" t="s">
        <v>140</v>
      </c>
      <c r="AQ18925" t="s">
        <v>140</v>
      </c>
      <c r="AR18925">
        <v>205</v>
      </c>
      <c r="AS18925" t="s">
        <v>1079</v>
      </c>
      <c r="AT18925" t="s">
        <v>371</v>
      </c>
      <c r="AU18925" t="s">
        <v>1012</v>
      </c>
      <c r="AV18925" t="s">
        <v>1009</v>
      </c>
      <c r="AW18925" t="s">
        <v>140</v>
      </c>
      <c r="AX18925">
        <v>205</v>
      </c>
      <c r="AY18925" t="s">
        <v>927</v>
      </c>
      <c r="AZ18925" t="s">
        <v>140</v>
      </c>
      <c r="BA18925" t="s">
        <v>953</v>
      </c>
      <c r="BB18925" t="s">
        <v>919</v>
      </c>
      <c r="BC18925" t="s">
        <v>1014</v>
      </c>
      <c r="BD18925">
        <v>205</v>
      </c>
      <c r="BE18925" t="s">
        <v>587</v>
      </c>
      <c r="BF18925" t="s">
        <v>1019</v>
      </c>
      <c r="BG18925" t="s">
        <v>543</v>
      </c>
      <c r="BH18925" t="s">
        <v>1014</v>
      </c>
      <c r="BI18925" t="s">
        <v>140</v>
      </c>
      <c r="BJ18925">
        <v>205</v>
      </c>
      <c r="BK18925" t="s">
        <v>622</v>
      </c>
      <c r="BL18925" t="s">
        <v>1021</v>
      </c>
      <c r="BM18925" t="s">
        <v>1072</v>
      </c>
      <c r="BN18925" t="s">
        <v>289</v>
      </c>
      <c r="BO18925" t="s">
        <v>140</v>
      </c>
      <c r="BP18925">
        <v>205</v>
      </c>
      <c r="BQ18925" t="s">
        <v>982</v>
      </c>
      <c r="BR18925" t="s">
        <v>140</v>
      </c>
      <c r="BS18925" t="s">
        <v>1052</v>
      </c>
      <c r="BT18925" t="s">
        <v>869</v>
      </c>
      <c r="BU18925" t="s">
        <v>1014</v>
      </c>
    </row>
    <row r="18926" spans="1:73" x14ac:dyDescent="0.35">
      <c r="A18926" t="s">
        <v>24</v>
      </c>
      <c r="B18926">
        <v>207</v>
      </c>
      <c r="C18926" t="s">
        <v>104</v>
      </c>
      <c r="D18926" t="s">
        <v>1007</v>
      </c>
      <c r="E18926" t="s">
        <v>1070</v>
      </c>
      <c r="F18926" t="s">
        <v>1020</v>
      </c>
      <c r="G18926" t="s">
        <v>140</v>
      </c>
      <c r="H18926">
        <v>207</v>
      </c>
      <c r="I18926" t="s">
        <v>715</v>
      </c>
      <c r="J18926" t="s">
        <v>548</v>
      </c>
      <c r="K18926" t="s">
        <v>476</v>
      </c>
      <c r="L18926" t="s">
        <v>874</v>
      </c>
      <c r="M18926" t="s">
        <v>140</v>
      </c>
      <c r="N18926">
        <v>207</v>
      </c>
      <c r="O18926" t="s">
        <v>876</v>
      </c>
      <c r="P18926" t="s">
        <v>140</v>
      </c>
      <c r="Q18926" t="s">
        <v>1019</v>
      </c>
      <c r="R18926" t="s">
        <v>119</v>
      </c>
      <c r="S18926" t="s">
        <v>140</v>
      </c>
      <c r="T18926">
        <v>207</v>
      </c>
      <c r="U18926" t="s">
        <v>1113</v>
      </c>
      <c r="V18926" t="s">
        <v>140</v>
      </c>
      <c r="W18926" t="s">
        <v>1020</v>
      </c>
      <c r="X18926" t="s">
        <v>1055</v>
      </c>
      <c r="Y18926" t="s">
        <v>140</v>
      </c>
      <c r="Z18926">
        <v>207</v>
      </c>
      <c r="AA18926" t="s">
        <v>793</v>
      </c>
      <c r="AB18926" t="s">
        <v>1011</v>
      </c>
      <c r="AC18926" t="s">
        <v>723</v>
      </c>
      <c r="AD18926" t="s">
        <v>140</v>
      </c>
      <c r="AE18926" t="s">
        <v>140</v>
      </c>
      <c r="AF18926">
        <v>207</v>
      </c>
      <c r="AG18926" t="s">
        <v>1156</v>
      </c>
      <c r="AH18926" t="s">
        <v>911</v>
      </c>
      <c r="AI18926" t="s">
        <v>875</v>
      </c>
      <c r="AJ18926" t="s">
        <v>1011</v>
      </c>
      <c r="AK18926" t="s">
        <v>140</v>
      </c>
      <c r="AL18926">
        <v>207</v>
      </c>
      <c r="AM18926" t="s">
        <v>748</v>
      </c>
      <c r="AN18926" t="s">
        <v>1004</v>
      </c>
      <c r="AO18926" t="s">
        <v>643</v>
      </c>
      <c r="AP18926" t="s">
        <v>140</v>
      </c>
      <c r="AQ18926" t="s">
        <v>140</v>
      </c>
      <c r="AR18926">
        <v>207</v>
      </c>
      <c r="AS18926" t="s">
        <v>647</v>
      </c>
      <c r="AT18926" t="s">
        <v>1049</v>
      </c>
      <c r="AU18926" t="s">
        <v>1068</v>
      </c>
      <c r="AV18926" t="s">
        <v>954</v>
      </c>
      <c r="AW18926" t="s">
        <v>140</v>
      </c>
      <c r="AX18926">
        <v>207</v>
      </c>
      <c r="AY18926" t="s">
        <v>986</v>
      </c>
      <c r="AZ18926" t="s">
        <v>775</v>
      </c>
      <c r="BA18926" t="s">
        <v>527</v>
      </c>
      <c r="BB18926" t="s">
        <v>940</v>
      </c>
      <c r="BC18926" t="s">
        <v>1012</v>
      </c>
      <c r="BD18926">
        <v>207</v>
      </c>
      <c r="BE18926" t="s">
        <v>1155</v>
      </c>
      <c r="BF18926" t="s">
        <v>1048</v>
      </c>
      <c r="BG18926" t="s">
        <v>952</v>
      </c>
      <c r="BH18926" t="s">
        <v>140</v>
      </c>
      <c r="BI18926" t="s">
        <v>140</v>
      </c>
      <c r="BJ18926">
        <v>207</v>
      </c>
      <c r="BK18926" t="s">
        <v>844</v>
      </c>
      <c r="BL18926" t="s">
        <v>1098</v>
      </c>
      <c r="BM18926" t="s">
        <v>988</v>
      </c>
      <c r="BN18926" t="s">
        <v>105</v>
      </c>
      <c r="BO18926" t="s">
        <v>140</v>
      </c>
      <c r="BP18926">
        <v>207</v>
      </c>
      <c r="BQ18926" t="s">
        <v>990</v>
      </c>
      <c r="BR18926" t="s">
        <v>1019</v>
      </c>
      <c r="BS18926" t="s">
        <v>1018</v>
      </c>
      <c r="BT18926" t="s">
        <v>1017</v>
      </c>
      <c r="BU18926" t="s">
        <v>140</v>
      </c>
    </row>
    <row r="18927" spans="1:73" x14ac:dyDescent="0.35">
      <c r="A18927" t="s">
        <v>25</v>
      </c>
      <c r="B18927">
        <v>204</v>
      </c>
      <c r="C18927" t="s">
        <v>647</v>
      </c>
      <c r="D18927" t="s">
        <v>939</v>
      </c>
      <c r="E18927" t="s">
        <v>548</v>
      </c>
      <c r="F18927" t="s">
        <v>919</v>
      </c>
      <c r="G18927" t="s">
        <v>140</v>
      </c>
      <c r="H18927">
        <v>204</v>
      </c>
      <c r="I18927" t="s">
        <v>554</v>
      </c>
      <c r="J18927" t="s">
        <v>1056</v>
      </c>
      <c r="K18927" t="s">
        <v>674</v>
      </c>
      <c r="L18927" t="s">
        <v>202</v>
      </c>
      <c r="M18927" t="s">
        <v>1013</v>
      </c>
      <c r="N18927">
        <v>204</v>
      </c>
      <c r="O18927" t="s">
        <v>992</v>
      </c>
      <c r="P18927" t="s">
        <v>1009</v>
      </c>
      <c r="Q18927" t="s">
        <v>140</v>
      </c>
      <c r="R18927" t="s">
        <v>924</v>
      </c>
      <c r="S18927" t="s">
        <v>1010</v>
      </c>
      <c r="T18927">
        <v>204</v>
      </c>
      <c r="U18927" t="s">
        <v>661</v>
      </c>
      <c r="V18927" t="s">
        <v>140</v>
      </c>
      <c r="W18927" t="s">
        <v>939</v>
      </c>
      <c r="X18927" t="s">
        <v>939</v>
      </c>
      <c r="Y18927" t="s">
        <v>140</v>
      </c>
      <c r="Z18927">
        <v>204</v>
      </c>
      <c r="AA18927" t="s">
        <v>201</v>
      </c>
      <c r="AB18927" t="s">
        <v>140</v>
      </c>
      <c r="AC18927" t="s">
        <v>65</v>
      </c>
      <c r="AD18927" t="s">
        <v>140</v>
      </c>
      <c r="AE18927" t="s">
        <v>1010</v>
      </c>
      <c r="AF18927">
        <v>204</v>
      </c>
      <c r="AG18927" t="s">
        <v>821</v>
      </c>
      <c r="AH18927" t="s">
        <v>678</v>
      </c>
      <c r="AI18927" t="s">
        <v>1051</v>
      </c>
      <c r="AJ18927" t="s">
        <v>1016</v>
      </c>
      <c r="AK18927" t="s">
        <v>1008</v>
      </c>
      <c r="AL18927">
        <v>204</v>
      </c>
      <c r="AM18927" t="s">
        <v>112</v>
      </c>
      <c r="AN18927" t="s">
        <v>949</v>
      </c>
      <c r="AO18927" t="s">
        <v>131</v>
      </c>
      <c r="AP18927" t="s">
        <v>140</v>
      </c>
      <c r="AQ18927" t="s">
        <v>140</v>
      </c>
      <c r="AR18927">
        <v>204</v>
      </c>
      <c r="AS18927" t="s">
        <v>647</v>
      </c>
      <c r="AT18927" t="s">
        <v>1044</v>
      </c>
      <c r="AU18927" t="s">
        <v>824</v>
      </c>
      <c r="AV18927" t="s">
        <v>1054</v>
      </c>
      <c r="AW18927" t="s">
        <v>140</v>
      </c>
      <c r="AX18927">
        <v>204</v>
      </c>
      <c r="AY18927" t="s">
        <v>404</v>
      </c>
      <c r="AZ18927" t="s">
        <v>1010</v>
      </c>
      <c r="BA18927" t="s">
        <v>527</v>
      </c>
      <c r="BB18927" t="s">
        <v>515</v>
      </c>
      <c r="BC18927" t="s">
        <v>1016</v>
      </c>
      <c r="BD18927">
        <v>204</v>
      </c>
      <c r="BE18927" t="s">
        <v>491</v>
      </c>
      <c r="BF18927" t="s">
        <v>1060</v>
      </c>
      <c r="BG18927" t="s">
        <v>749</v>
      </c>
      <c r="BH18927" t="s">
        <v>1010</v>
      </c>
      <c r="BI18927" t="s">
        <v>140</v>
      </c>
      <c r="BJ18927">
        <v>204</v>
      </c>
      <c r="BK18927" t="s">
        <v>575</v>
      </c>
      <c r="BL18927" t="s">
        <v>1054</v>
      </c>
      <c r="BM18927" t="s">
        <v>915</v>
      </c>
      <c r="BN18927" t="s">
        <v>379</v>
      </c>
      <c r="BO18927" t="s">
        <v>140</v>
      </c>
      <c r="BP18927">
        <v>204</v>
      </c>
      <c r="BQ18927" t="s">
        <v>904</v>
      </c>
      <c r="BR18927" t="s">
        <v>140</v>
      </c>
      <c r="BS18927" t="s">
        <v>940</v>
      </c>
      <c r="BT18927" t="s">
        <v>954</v>
      </c>
      <c r="BU18927" t="s">
        <v>140</v>
      </c>
    </row>
    <row r="18928" spans="1:73" x14ac:dyDescent="0.35">
      <c r="A18928" t="s">
        <v>26</v>
      </c>
      <c r="B18928">
        <v>202</v>
      </c>
      <c r="C18928" t="s">
        <v>450</v>
      </c>
      <c r="D18928" t="s">
        <v>515</v>
      </c>
      <c r="E18928" t="s">
        <v>674</v>
      </c>
      <c r="F18928" t="s">
        <v>1004</v>
      </c>
      <c r="G18928" t="s">
        <v>140</v>
      </c>
      <c r="H18928">
        <v>202</v>
      </c>
      <c r="I18928" t="s">
        <v>890</v>
      </c>
      <c r="J18928" t="s">
        <v>788</v>
      </c>
      <c r="K18928" t="s">
        <v>551</v>
      </c>
      <c r="L18928" t="s">
        <v>202</v>
      </c>
      <c r="M18928" t="s">
        <v>140</v>
      </c>
      <c r="N18928">
        <v>202</v>
      </c>
      <c r="O18928" t="s">
        <v>844</v>
      </c>
      <c r="P18928" t="s">
        <v>1021</v>
      </c>
      <c r="Q18928" t="s">
        <v>1021</v>
      </c>
      <c r="R18928" t="s">
        <v>751</v>
      </c>
      <c r="S18928" t="s">
        <v>1014</v>
      </c>
      <c r="T18928">
        <v>202</v>
      </c>
      <c r="U18928" t="s">
        <v>1121</v>
      </c>
      <c r="V18928" t="s">
        <v>775</v>
      </c>
      <c r="W18928" t="s">
        <v>1062</v>
      </c>
      <c r="X18928" t="s">
        <v>1050</v>
      </c>
      <c r="Y18928" t="s">
        <v>140</v>
      </c>
      <c r="Z18928">
        <v>202</v>
      </c>
      <c r="AA18928" t="s">
        <v>698</v>
      </c>
      <c r="AB18928" t="s">
        <v>140</v>
      </c>
      <c r="AC18928" t="s">
        <v>43</v>
      </c>
      <c r="AD18928" t="s">
        <v>775</v>
      </c>
      <c r="AE18928" t="s">
        <v>140</v>
      </c>
      <c r="AF18928">
        <v>202</v>
      </c>
      <c r="AG18928" t="s">
        <v>708</v>
      </c>
      <c r="AH18928" t="s">
        <v>895</v>
      </c>
      <c r="AI18928" t="s">
        <v>954</v>
      </c>
      <c r="AJ18928" t="s">
        <v>1009</v>
      </c>
      <c r="AK18928" t="s">
        <v>140</v>
      </c>
      <c r="AL18928">
        <v>202</v>
      </c>
      <c r="AM18928" t="s">
        <v>1088</v>
      </c>
      <c r="AN18928" t="s">
        <v>1060</v>
      </c>
      <c r="AO18928" t="s">
        <v>837</v>
      </c>
      <c r="AP18928" t="s">
        <v>1013</v>
      </c>
      <c r="AQ18928" t="s">
        <v>140</v>
      </c>
      <c r="AR18928">
        <v>202</v>
      </c>
      <c r="AS18928" t="s">
        <v>669</v>
      </c>
      <c r="AT18928" t="s">
        <v>1059</v>
      </c>
      <c r="AU18928" t="s">
        <v>1023</v>
      </c>
      <c r="AV18928" t="s">
        <v>1052</v>
      </c>
      <c r="AW18928" t="s">
        <v>140</v>
      </c>
      <c r="AX18928">
        <v>202</v>
      </c>
      <c r="AY18928" t="s">
        <v>130</v>
      </c>
      <c r="AZ18928" t="s">
        <v>1014</v>
      </c>
      <c r="BA18928" t="s">
        <v>733</v>
      </c>
      <c r="BB18928" t="s">
        <v>869</v>
      </c>
      <c r="BC18928" t="s">
        <v>140</v>
      </c>
      <c r="BD18928">
        <v>202</v>
      </c>
      <c r="BE18928" t="s">
        <v>989</v>
      </c>
      <c r="BF18928" t="s">
        <v>1046</v>
      </c>
      <c r="BG18928" t="s">
        <v>105</v>
      </c>
      <c r="BH18928" t="s">
        <v>1055</v>
      </c>
      <c r="BI18928" t="s">
        <v>140</v>
      </c>
      <c r="BJ18928">
        <v>202</v>
      </c>
      <c r="BK18928" t="s">
        <v>896</v>
      </c>
      <c r="BL18928" t="s">
        <v>1021</v>
      </c>
      <c r="BM18928" t="s">
        <v>1065</v>
      </c>
      <c r="BN18928" t="s">
        <v>1083</v>
      </c>
      <c r="BO18928" t="s">
        <v>140</v>
      </c>
      <c r="BP18928">
        <v>202</v>
      </c>
      <c r="BQ18928" t="s">
        <v>1121</v>
      </c>
      <c r="BR18928" t="s">
        <v>140</v>
      </c>
      <c r="BS18928" t="s">
        <v>919</v>
      </c>
      <c r="BT18928" t="s">
        <v>869</v>
      </c>
      <c r="BU18928" t="s">
        <v>140</v>
      </c>
    </row>
    <row r="18929" spans="1:74" x14ac:dyDescent="0.35">
      <c r="A18929" t="s">
        <v>27</v>
      </c>
      <c r="B18929">
        <v>204</v>
      </c>
      <c r="C18929" t="s">
        <v>916</v>
      </c>
      <c r="D18929" t="s">
        <v>660</v>
      </c>
      <c r="E18929" t="s">
        <v>967</v>
      </c>
      <c r="F18929" t="s">
        <v>1014</v>
      </c>
      <c r="G18929" t="s">
        <v>1011</v>
      </c>
      <c r="H18929">
        <v>204</v>
      </c>
      <c r="I18929" t="s">
        <v>711</v>
      </c>
      <c r="J18929" t="s">
        <v>999</v>
      </c>
      <c r="K18929" t="s">
        <v>893</v>
      </c>
      <c r="L18929" t="s">
        <v>712</v>
      </c>
      <c r="M18929" t="s">
        <v>1058</v>
      </c>
      <c r="N18929">
        <v>204</v>
      </c>
      <c r="O18929" t="s">
        <v>491</v>
      </c>
      <c r="P18929" t="s">
        <v>949</v>
      </c>
      <c r="Q18929" t="s">
        <v>1021</v>
      </c>
      <c r="R18929" t="s">
        <v>462</v>
      </c>
      <c r="S18929" t="s">
        <v>1009</v>
      </c>
      <c r="T18929">
        <v>204</v>
      </c>
      <c r="U18929" t="s">
        <v>997</v>
      </c>
      <c r="V18929" t="s">
        <v>1012</v>
      </c>
      <c r="W18929" t="s">
        <v>1011</v>
      </c>
      <c r="X18929" t="s">
        <v>775</v>
      </c>
      <c r="Y18929" t="s">
        <v>1012</v>
      </c>
      <c r="Z18929">
        <v>204</v>
      </c>
      <c r="AA18929" t="s">
        <v>866</v>
      </c>
      <c r="AB18929" t="s">
        <v>1050</v>
      </c>
      <c r="AC18929" t="s">
        <v>543</v>
      </c>
      <c r="AD18929" t="s">
        <v>1014</v>
      </c>
      <c r="AE18929" t="s">
        <v>1012</v>
      </c>
      <c r="AF18929">
        <v>204</v>
      </c>
      <c r="AG18929" t="s">
        <v>825</v>
      </c>
      <c r="AH18929" t="s">
        <v>386</v>
      </c>
      <c r="AI18929" t="s">
        <v>1051</v>
      </c>
      <c r="AJ18929" t="s">
        <v>1012</v>
      </c>
      <c r="AK18929" t="s">
        <v>1009</v>
      </c>
      <c r="AL18929">
        <v>204</v>
      </c>
      <c r="AM18929" t="s">
        <v>112</v>
      </c>
      <c r="AN18929" t="s">
        <v>1068</v>
      </c>
      <c r="AO18929" t="s">
        <v>1065</v>
      </c>
      <c r="AP18929" t="s">
        <v>140</v>
      </c>
      <c r="AQ18929" t="s">
        <v>1009</v>
      </c>
      <c r="AR18929">
        <v>204</v>
      </c>
      <c r="AS18929" t="s">
        <v>868</v>
      </c>
      <c r="AT18929" t="s">
        <v>983</v>
      </c>
      <c r="AU18929" t="s">
        <v>838</v>
      </c>
      <c r="AV18929" t="s">
        <v>1066</v>
      </c>
      <c r="AW18929" t="s">
        <v>1009</v>
      </c>
      <c r="AX18929">
        <v>204</v>
      </c>
      <c r="AY18929" t="s">
        <v>640</v>
      </c>
      <c r="AZ18929" t="s">
        <v>1011</v>
      </c>
      <c r="BA18929" t="s">
        <v>91</v>
      </c>
      <c r="BB18929" t="s">
        <v>903</v>
      </c>
      <c r="BC18929" t="s">
        <v>1009</v>
      </c>
      <c r="BD18929">
        <v>204</v>
      </c>
      <c r="BE18929" t="s">
        <v>927</v>
      </c>
      <c r="BF18929" t="s">
        <v>1018</v>
      </c>
      <c r="BG18929" t="s">
        <v>109</v>
      </c>
      <c r="BH18929" t="s">
        <v>1043</v>
      </c>
      <c r="BI18929" t="s">
        <v>1009</v>
      </c>
      <c r="BJ18929">
        <v>204</v>
      </c>
      <c r="BK18929" t="s">
        <v>201</v>
      </c>
      <c r="BL18929" t="s">
        <v>1012</v>
      </c>
      <c r="BM18929" t="s">
        <v>1059</v>
      </c>
      <c r="BN18929" t="s">
        <v>289</v>
      </c>
      <c r="BO18929" t="s">
        <v>1009</v>
      </c>
      <c r="BP18929">
        <v>204</v>
      </c>
      <c r="BQ18929" t="s">
        <v>1115</v>
      </c>
      <c r="BR18929" t="s">
        <v>140</v>
      </c>
      <c r="BS18929" t="s">
        <v>996</v>
      </c>
      <c r="BT18929" t="s">
        <v>1014</v>
      </c>
      <c r="BU18929" t="s">
        <v>1009</v>
      </c>
    </row>
    <row r="18930" spans="1:74" x14ac:dyDescent="0.35">
      <c r="A18930" t="s">
        <v>28</v>
      </c>
      <c r="B18930">
        <v>207</v>
      </c>
      <c r="C18930" t="s">
        <v>750</v>
      </c>
      <c r="D18930" t="s">
        <v>345</v>
      </c>
      <c r="E18930" t="s">
        <v>643</v>
      </c>
      <c r="F18930" t="s">
        <v>996</v>
      </c>
      <c r="G18930" t="s">
        <v>140</v>
      </c>
      <c r="H18930">
        <v>207</v>
      </c>
      <c r="I18930" t="s">
        <v>556</v>
      </c>
      <c r="J18930" t="s">
        <v>788</v>
      </c>
      <c r="K18930" t="s">
        <v>412</v>
      </c>
      <c r="L18930" t="s">
        <v>145</v>
      </c>
      <c r="M18930" t="s">
        <v>140</v>
      </c>
      <c r="N18930">
        <v>207</v>
      </c>
      <c r="O18930" t="s">
        <v>191</v>
      </c>
      <c r="P18930" t="s">
        <v>1004</v>
      </c>
      <c r="Q18930" t="s">
        <v>1010</v>
      </c>
      <c r="R18930" t="s">
        <v>867</v>
      </c>
      <c r="S18930" t="s">
        <v>1009</v>
      </c>
      <c r="T18930">
        <v>207</v>
      </c>
      <c r="U18930" t="s">
        <v>1143</v>
      </c>
      <c r="V18930" t="s">
        <v>140</v>
      </c>
      <c r="W18930" t="s">
        <v>940</v>
      </c>
      <c r="X18930" t="s">
        <v>1058</v>
      </c>
      <c r="Y18930" t="s">
        <v>140</v>
      </c>
      <c r="Z18930">
        <v>207</v>
      </c>
      <c r="AA18930" t="s">
        <v>696</v>
      </c>
      <c r="AB18930" t="s">
        <v>1017</v>
      </c>
      <c r="AC18930" t="s">
        <v>656</v>
      </c>
      <c r="AD18930" t="s">
        <v>1043</v>
      </c>
      <c r="AE18930" t="s">
        <v>1010</v>
      </c>
      <c r="AF18930">
        <v>207</v>
      </c>
      <c r="AG18930" t="s">
        <v>570</v>
      </c>
      <c r="AH18930" t="s">
        <v>781</v>
      </c>
      <c r="AI18930" t="s">
        <v>515</v>
      </c>
      <c r="AJ18930" t="s">
        <v>1010</v>
      </c>
      <c r="AK18930" t="s">
        <v>1010</v>
      </c>
      <c r="AL18930">
        <v>207</v>
      </c>
      <c r="AM18930" t="s">
        <v>473</v>
      </c>
      <c r="AN18930" t="s">
        <v>875</v>
      </c>
      <c r="AO18930" t="s">
        <v>662</v>
      </c>
      <c r="AP18930" t="s">
        <v>140</v>
      </c>
      <c r="AQ18930" t="s">
        <v>140</v>
      </c>
      <c r="AR18930">
        <v>207</v>
      </c>
      <c r="AS18930" t="s">
        <v>112</v>
      </c>
      <c r="AT18930" t="s">
        <v>109</v>
      </c>
      <c r="AU18930" t="s">
        <v>1060</v>
      </c>
      <c r="AV18930" t="s">
        <v>1014</v>
      </c>
      <c r="AW18930" t="s">
        <v>1010</v>
      </c>
      <c r="AX18930">
        <v>207</v>
      </c>
      <c r="AY18930" t="s">
        <v>1153</v>
      </c>
      <c r="AZ18930" t="s">
        <v>1011</v>
      </c>
      <c r="BA18930" t="s">
        <v>950</v>
      </c>
      <c r="BB18930" t="s">
        <v>1098</v>
      </c>
      <c r="BC18930" t="s">
        <v>1063</v>
      </c>
      <c r="BD18930">
        <v>207</v>
      </c>
      <c r="BE18930" t="s">
        <v>542</v>
      </c>
      <c r="BF18930" t="s">
        <v>1070</v>
      </c>
      <c r="BG18930" t="s">
        <v>718</v>
      </c>
      <c r="BH18930" t="s">
        <v>1058</v>
      </c>
      <c r="BI18930" t="s">
        <v>140</v>
      </c>
      <c r="BJ18930">
        <v>207</v>
      </c>
      <c r="BK18930" t="s">
        <v>958</v>
      </c>
      <c r="BL18930" t="s">
        <v>1055</v>
      </c>
      <c r="BM18930" t="s">
        <v>1065</v>
      </c>
      <c r="BN18930" t="s">
        <v>187</v>
      </c>
      <c r="BO18930" t="s">
        <v>140</v>
      </c>
      <c r="BP18930">
        <v>207</v>
      </c>
      <c r="BQ18930" t="s">
        <v>1024</v>
      </c>
      <c r="BR18930" t="s">
        <v>140</v>
      </c>
      <c r="BS18930" t="s">
        <v>1056</v>
      </c>
      <c r="BT18930" t="s">
        <v>1014</v>
      </c>
      <c r="BU18930" t="s">
        <v>140</v>
      </c>
    </row>
    <row r="18931" spans="1:74" x14ac:dyDescent="0.35">
      <c r="A18931" t="s">
        <v>29</v>
      </c>
      <c r="B18931">
        <v>204</v>
      </c>
      <c r="C18931" t="s">
        <v>776</v>
      </c>
      <c r="D18931" t="s">
        <v>1046</v>
      </c>
      <c r="E18931" t="s">
        <v>1065</v>
      </c>
      <c r="F18931" t="s">
        <v>527</v>
      </c>
      <c r="G18931" t="s">
        <v>1016</v>
      </c>
      <c r="H18931">
        <v>204</v>
      </c>
      <c r="I18931" t="s">
        <v>506</v>
      </c>
      <c r="J18931" t="s">
        <v>1059</v>
      </c>
      <c r="K18931" t="s">
        <v>746</v>
      </c>
      <c r="L18931" t="s">
        <v>47</v>
      </c>
      <c r="M18931" t="s">
        <v>1016</v>
      </c>
      <c r="N18931">
        <v>204</v>
      </c>
      <c r="O18931" t="s">
        <v>707</v>
      </c>
      <c r="P18931" t="s">
        <v>1019</v>
      </c>
      <c r="Q18931" t="s">
        <v>1054</v>
      </c>
      <c r="R18931" t="s">
        <v>462</v>
      </c>
      <c r="S18931" t="s">
        <v>140</v>
      </c>
      <c r="T18931">
        <v>204</v>
      </c>
      <c r="U18931" t="s">
        <v>1146</v>
      </c>
      <c r="V18931" t="s">
        <v>140</v>
      </c>
      <c r="W18931" t="s">
        <v>1050</v>
      </c>
      <c r="X18931" t="s">
        <v>949</v>
      </c>
      <c r="Y18931" t="s">
        <v>140</v>
      </c>
      <c r="Z18931">
        <v>204</v>
      </c>
      <c r="AA18931" t="s">
        <v>534</v>
      </c>
      <c r="AB18931" t="s">
        <v>1013</v>
      </c>
      <c r="AC18931" t="s">
        <v>926</v>
      </c>
      <c r="AD18931" t="s">
        <v>1010</v>
      </c>
      <c r="AE18931" t="s">
        <v>1016</v>
      </c>
      <c r="AF18931">
        <v>204</v>
      </c>
      <c r="AG18931" t="s">
        <v>854</v>
      </c>
      <c r="AH18931" t="s">
        <v>495</v>
      </c>
      <c r="AI18931" t="s">
        <v>1056</v>
      </c>
      <c r="AJ18931" t="s">
        <v>140</v>
      </c>
      <c r="AK18931" t="s">
        <v>1008</v>
      </c>
      <c r="AL18931">
        <v>204</v>
      </c>
      <c r="AM18931" t="s">
        <v>784</v>
      </c>
      <c r="AN18931" t="s">
        <v>1021</v>
      </c>
      <c r="AO18931" t="s">
        <v>643</v>
      </c>
      <c r="AP18931" t="s">
        <v>140</v>
      </c>
      <c r="AQ18931" t="s">
        <v>140</v>
      </c>
      <c r="AR18931">
        <v>204</v>
      </c>
      <c r="AS18931" t="s">
        <v>951</v>
      </c>
      <c r="AT18931" t="s">
        <v>915</v>
      </c>
      <c r="AU18931" t="s">
        <v>1068</v>
      </c>
      <c r="AV18931" t="s">
        <v>949</v>
      </c>
      <c r="AW18931" t="s">
        <v>140</v>
      </c>
      <c r="AX18931">
        <v>204</v>
      </c>
      <c r="AY18931" t="s">
        <v>974</v>
      </c>
      <c r="AZ18931" t="s">
        <v>140</v>
      </c>
      <c r="BA18931" t="s">
        <v>1064</v>
      </c>
      <c r="BB18931" t="s">
        <v>1023</v>
      </c>
      <c r="BC18931" t="s">
        <v>140</v>
      </c>
      <c r="BD18931">
        <v>204</v>
      </c>
      <c r="BE18931" t="s">
        <v>596</v>
      </c>
      <c r="BF18931" t="s">
        <v>775</v>
      </c>
      <c r="BG18931" t="s">
        <v>103</v>
      </c>
      <c r="BH18931" t="s">
        <v>1098</v>
      </c>
      <c r="BI18931" t="s">
        <v>1022</v>
      </c>
      <c r="BJ18931">
        <v>204</v>
      </c>
      <c r="BK18931" t="s">
        <v>708</v>
      </c>
      <c r="BL18931" t="s">
        <v>140</v>
      </c>
      <c r="BM18931" t="s">
        <v>109</v>
      </c>
      <c r="BN18931" t="s">
        <v>467</v>
      </c>
      <c r="BO18931" t="s">
        <v>140</v>
      </c>
      <c r="BP18931">
        <v>204</v>
      </c>
      <c r="BQ18931" t="s">
        <v>661</v>
      </c>
      <c r="BR18931" t="s">
        <v>140</v>
      </c>
      <c r="BS18931" t="s">
        <v>1020</v>
      </c>
      <c r="BT18931" t="s">
        <v>1058</v>
      </c>
      <c r="BU18931" t="s">
        <v>140</v>
      </c>
    </row>
    <row r="18932" spans="1:74" x14ac:dyDescent="0.35">
      <c r="A18932" t="s">
        <v>30</v>
      </c>
      <c r="B18932">
        <v>202</v>
      </c>
      <c r="C18932" t="s">
        <v>638</v>
      </c>
      <c r="D18932" t="s">
        <v>1020</v>
      </c>
      <c r="E18932" t="s">
        <v>915</v>
      </c>
      <c r="F18932" t="s">
        <v>1061</v>
      </c>
      <c r="G18932" t="s">
        <v>1016</v>
      </c>
      <c r="H18932">
        <v>202</v>
      </c>
      <c r="I18932" t="s">
        <v>760</v>
      </c>
      <c r="J18932" t="s">
        <v>99</v>
      </c>
      <c r="K18932" t="s">
        <v>422</v>
      </c>
      <c r="L18932" t="s">
        <v>975</v>
      </c>
      <c r="M18932" t="s">
        <v>1063</v>
      </c>
      <c r="N18932">
        <v>202</v>
      </c>
      <c r="O18932" t="s">
        <v>1138</v>
      </c>
      <c r="P18932" t="s">
        <v>949</v>
      </c>
      <c r="Q18932" t="s">
        <v>1066</v>
      </c>
      <c r="R18932" t="s">
        <v>937</v>
      </c>
      <c r="S18932" t="s">
        <v>1009</v>
      </c>
      <c r="T18932">
        <v>202</v>
      </c>
      <c r="U18932" t="s">
        <v>904</v>
      </c>
      <c r="V18932" t="s">
        <v>949</v>
      </c>
      <c r="W18932" t="s">
        <v>1055</v>
      </c>
      <c r="X18932" t="s">
        <v>1098</v>
      </c>
      <c r="Y18932" t="s">
        <v>140</v>
      </c>
      <c r="Z18932">
        <v>202</v>
      </c>
      <c r="AA18932" t="s">
        <v>957</v>
      </c>
      <c r="AB18932" t="s">
        <v>140</v>
      </c>
      <c r="AC18932" t="s">
        <v>451</v>
      </c>
      <c r="AD18932" t="s">
        <v>949</v>
      </c>
      <c r="AE18932" t="s">
        <v>140</v>
      </c>
      <c r="AF18932">
        <v>202</v>
      </c>
      <c r="AG18932" t="s">
        <v>912</v>
      </c>
      <c r="AH18932" t="s">
        <v>1080</v>
      </c>
      <c r="AI18932" t="s">
        <v>1051</v>
      </c>
      <c r="AJ18932" t="s">
        <v>140</v>
      </c>
      <c r="AK18932" t="s">
        <v>1008</v>
      </c>
      <c r="AL18932">
        <v>202</v>
      </c>
      <c r="AM18932" t="s">
        <v>998</v>
      </c>
      <c r="AN18932" t="s">
        <v>939</v>
      </c>
      <c r="AO18932" t="s">
        <v>915</v>
      </c>
      <c r="AP18932" t="s">
        <v>1010</v>
      </c>
      <c r="AQ18932" t="s">
        <v>140</v>
      </c>
      <c r="AR18932">
        <v>202</v>
      </c>
      <c r="AS18932" t="s">
        <v>916</v>
      </c>
      <c r="AT18932" t="s">
        <v>915</v>
      </c>
      <c r="AU18932" t="s">
        <v>660</v>
      </c>
      <c r="AV18932" t="s">
        <v>1020</v>
      </c>
      <c r="AW18932" t="s">
        <v>140</v>
      </c>
      <c r="AX18932">
        <v>202</v>
      </c>
      <c r="AY18932" t="s">
        <v>126</v>
      </c>
      <c r="AZ18932" t="s">
        <v>140</v>
      </c>
      <c r="BA18932" t="s">
        <v>733</v>
      </c>
      <c r="BB18932" t="s">
        <v>869</v>
      </c>
      <c r="BC18932" t="s">
        <v>140</v>
      </c>
      <c r="BD18932">
        <v>202</v>
      </c>
      <c r="BE18932" t="s">
        <v>647</v>
      </c>
      <c r="BF18932" t="s">
        <v>869</v>
      </c>
      <c r="BG18932" t="s">
        <v>131</v>
      </c>
      <c r="BH18932" t="s">
        <v>1010</v>
      </c>
      <c r="BI18932" t="s">
        <v>140</v>
      </c>
      <c r="BJ18932">
        <v>202</v>
      </c>
      <c r="BK18932" t="s">
        <v>644</v>
      </c>
      <c r="BL18932" t="s">
        <v>949</v>
      </c>
      <c r="BM18932" t="s">
        <v>527</v>
      </c>
      <c r="BN18932" t="s">
        <v>149</v>
      </c>
      <c r="BO18932" t="s">
        <v>140</v>
      </c>
      <c r="BP18932">
        <v>202</v>
      </c>
      <c r="BQ18932" t="s">
        <v>928</v>
      </c>
      <c r="BR18932" t="s">
        <v>140</v>
      </c>
      <c r="BS18932" t="s">
        <v>996</v>
      </c>
      <c r="BT18932" t="s">
        <v>1055</v>
      </c>
      <c r="BU18932" t="s">
        <v>140</v>
      </c>
    </row>
    <row r="18933" spans="1:74" x14ac:dyDescent="0.35">
      <c r="A18933" t="s">
        <v>31</v>
      </c>
      <c r="B18933">
        <v>207</v>
      </c>
      <c r="C18933" t="s">
        <v>655</v>
      </c>
      <c r="D18933" t="s">
        <v>996</v>
      </c>
      <c r="E18933" t="s">
        <v>777</v>
      </c>
      <c r="F18933" t="s">
        <v>527</v>
      </c>
      <c r="G18933" t="s">
        <v>1014</v>
      </c>
      <c r="H18933">
        <v>207</v>
      </c>
      <c r="I18933" t="s">
        <v>615</v>
      </c>
      <c r="J18933" t="s">
        <v>317</v>
      </c>
      <c r="K18933" t="s">
        <v>543</v>
      </c>
      <c r="L18933" t="s">
        <v>81</v>
      </c>
      <c r="M18933" t="s">
        <v>140</v>
      </c>
      <c r="N18933">
        <v>207</v>
      </c>
      <c r="O18933" t="s">
        <v>519</v>
      </c>
      <c r="P18933" t="s">
        <v>1052</v>
      </c>
      <c r="Q18933" t="s">
        <v>1055</v>
      </c>
      <c r="R18933" t="s">
        <v>841</v>
      </c>
      <c r="S18933" t="s">
        <v>140</v>
      </c>
      <c r="T18933">
        <v>207</v>
      </c>
      <c r="U18933" t="s">
        <v>1099</v>
      </c>
      <c r="V18933" t="s">
        <v>1048</v>
      </c>
      <c r="W18933" t="s">
        <v>1070</v>
      </c>
      <c r="X18933" t="s">
        <v>1062</v>
      </c>
      <c r="Y18933" t="s">
        <v>140</v>
      </c>
      <c r="Z18933">
        <v>207</v>
      </c>
      <c r="AA18933" t="s">
        <v>351</v>
      </c>
      <c r="AB18933" t="s">
        <v>1066</v>
      </c>
      <c r="AC18933" t="s">
        <v>578</v>
      </c>
      <c r="AD18933" t="s">
        <v>954</v>
      </c>
      <c r="AE18933" t="s">
        <v>140</v>
      </c>
      <c r="AF18933">
        <v>207</v>
      </c>
      <c r="AG18933" t="s">
        <v>835</v>
      </c>
      <c r="AH18933" t="s">
        <v>795</v>
      </c>
      <c r="AI18933" t="s">
        <v>1055</v>
      </c>
      <c r="AJ18933" t="s">
        <v>1048</v>
      </c>
      <c r="AK18933" t="s">
        <v>1014</v>
      </c>
      <c r="AL18933">
        <v>207</v>
      </c>
      <c r="AM18933" t="s">
        <v>905</v>
      </c>
      <c r="AN18933" t="s">
        <v>1048</v>
      </c>
      <c r="AO18933" t="s">
        <v>399</v>
      </c>
      <c r="AP18933" t="s">
        <v>140</v>
      </c>
      <c r="AQ18933" t="s">
        <v>140</v>
      </c>
      <c r="AR18933">
        <v>207</v>
      </c>
      <c r="AS18933" t="s">
        <v>447</v>
      </c>
      <c r="AT18933" t="s">
        <v>985</v>
      </c>
      <c r="AU18933" t="s">
        <v>838</v>
      </c>
      <c r="AV18933" t="s">
        <v>1060</v>
      </c>
      <c r="AW18933" t="s">
        <v>140</v>
      </c>
      <c r="AX18933">
        <v>207</v>
      </c>
      <c r="AY18933" t="s">
        <v>191</v>
      </c>
      <c r="AZ18933" t="s">
        <v>1020</v>
      </c>
      <c r="BA18933" t="s">
        <v>1072</v>
      </c>
      <c r="BB18933" t="s">
        <v>942</v>
      </c>
      <c r="BC18933" t="s">
        <v>140</v>
      </c>
      <c r="BD18933">
        <v>207</v>
      </c>
      <c r="BE18933" t="s">
        <v>881</v>
      </c>
      <c r="BF18933" t="s">
        <v>1068</v>
      </c>
      <c r="BG18933" t="s">
        <v>582</v>
      </c>
      <c r="BH18933" t="s">
        <v>775</v>
      </c>
      <c r="BI18933" t="s">
        <v>1014</v>
      </c>
      <c r="BJ18933">
        <v>207</v>
      </c>
      <c r="BK18933" t="s">
        <v>796</v>
      </c>
      <c r="BL18933" t="s">
        <v>919</v>
      </c>
      <c r="BM18933" t="s">
        <v>1085</v>
      </c>
      <c r="BN18933" t="s">
        <v>521</v>
      </c>
      <c r="BO18933" t="s">
        <v>140</v>
      </c>
      <c r="BP18933">
        <v>207</v>
      </c>
      <c r="BQ18933" t="s">
        <v>1190</v>
      </c>
      <c r="BR18933" t="s">
        <v>1050</v>
      </c>
      <c r="BS18933" t="s">
        <v>919</v>
      </c>
      <c r="BT18933" t="s">
        <v>1054</v>
      </c>
      <c r="BU18933" t="s">
        <v>140</v>
      </c>
    </row>
    <row r="18934" spans="1:74" x14ac:dyDescent="0.35">
      <c r="A18934" t="s">
        <v>32</v>
      </c>
      <c r="B18934">
        <v>4930</v>
      </c>
      <c r="C18934" t="s">
        <v>745</v>
      </c>
      <c r="D18934" t="s">
        <v>1068</v>
      </c>
      <c r="E18934" t="s">
        <v>788</v>
      </c>
      <c r="F18934" t="s">
        <v>1070</v>
      </c>
      <c r="G18934" t="s">
        <v>1010</v>
      </c>
      <c r="H18934">
        <v>4930</v>
      </c>
      <c r="I18934" t="s">
        <v>586</v>
      </c>
      <c r="J18934" t="s">
        <v>574</v>
      </c>
      <c r="K18934" t="s">
        <v>1080</v>
      </c>
      <c r="L18934" t="s">
        <v>794</v>
      </c>
      <c r="M18934" t="s">
        <v>1016</v>
      </c>
      <c r="N18934">
        <v>4930</v>
      </c>
      <c r="O18934" t="s">
        <v>531</v>
      </c>
      <c r="P18934" t="s">
        <v>775</v>
      </c>
      <c r="Q18934" t="s">
        <v>1063</v>
      </c>
      <c r="R18934" t="s">
        <v>877</v>
      </c>
      <c r="S18934" t="s">
        <v>1008</v>
      </c>
      <c r="T18934">
        <v>4930</v>
      </c>
      <c r="U18934" t="s">
        <v>904</v>
      </c>
      <c r="V18934" t="s">
        <v>1013</v>
      </c>
      <c r="W18934" t="s">
        <v>940</v>
      </c>
      <c r="X18934" t="s">
        <v>1050</v>
      </c>
      <c r="Y18934" t="s">
        <v>1022</v>
      </c>
      <c r="Z18934">
        <v>4930</v>
      </c>
      <c r="AA18934" t="s">
        <v>348</v>
      </c>
      <c r="AB18934" t="s">
        <v>1021</v>
      </c>
      <c r="AC18934" t="s">
        <v>365</v>
      </c>
      <c r="AD18934" t="s">
        <v>1014</v>
      </c>
      <c r="AE18934" t="s">
        <v>1010</v>
      </c>
      <c r="AF18934">
        <v>4930</v>
      </c>
      <c r="AG18934" t="s">
        <v>679</v>
      </c>
      <c r="AH18934" t="s">
        <v>456</v>
      </c>
      <c r="AI18934" t="s">
        <v>996</v>
      </c>
      <c r="AJ18934" t="s">
        <v>1014</v>
      </c>
      <c r="AK18934" t="s">
        <v>1010</v>
      </c>
      <c r="AL18934">
        <v>4930</v>
      </c>
      <c r="AM18934" t="s">
        <v>647</v>
      </c>
      <c r="AN18934" t="s">
        <v>940</v>
      </c>
      <c r="AO18934" t="s">
        <v>111</v>
      </c>
      <c r="AP18934" t="s">
        <v>1008</v>
      </c>
      <c r="AQ18934" t="s">
        <v>1022</v>
      </c>
      <c r="AR18934">
        <v>4930</v>
      </c>
      <c r="AS18934" t="s">
        <v>370</v>
      </c>
      <c r="AT18934" t="s">
        <v>1049</v>
      </c>
      <c r="AU18934" t="s">
        <v>1007</v>
      </c>
      <c r="AV18934" t="s">
        <v>1011</v>
      </c>
      <c r="AW18934" t="s">
        <v>1008</v>
      </c>
      <c r="AX18934">
        <v>4930</v>
      </c>
      <c r="AY18934" t="s">
        <v>811</v>
      </c>
      <c r="AZ18934" t="s">
        <v>1013</v>
      </c>
      <c r="BA18934" t="s">
        <v>1056</v>
      </c>
      <c r="BB18934" t="s">
        <v>950</v>
      </c>
      <c r="BC18934" t="s">
        <v>1010</v>
      </c>
      <c r="BD18934">
        <v>4930</v>
      </c>
      <c r="BE18934" t="s">
        <v>740</v>
      </c>
      <c r="BF18934" t="s">
        <v>1060</v>
      </c>
      <c r="BG18934" t="s">
        <v>749</v>
      </c>
      <c r="BH18934" t="s">
        <v>775</v>
      </c>
      <c r="BI18934" t="s">
        <v>1022</v>
      </c>
      <c r="BJ18934">
        <v>4930</v>
      </c>
      <c r="BK18934" t="s">
        <v>150</v>
      </c>
      <c r="BL18934" t="s">
        <v>1019</v>
      </c>
      <c r="BM18934" t="s">
        <v>394</v>
      </c>
      <c r="BN18934" t="s">
        <v>261</v>
      </c>
      <c r="BO18934" t="s">
        <v>1008</v>
      </c>
      <c r="BP18934">
        <v>4930</v>
      </c>
      <c r="BQ18934" t="s">
        <v>1097</v>
      </c>
      <c r="BR18934" t="s">
        <v>1008</v>
      </c>
      <c r="BS18934" t="s">
        <v>1068</v>
      </c>
      <c r="BT18934" t="s">
        <v>1050</v>
      </c>
      <c r="BU18934" t="s">
        <v>1008</v>
      </c>
    </row>
    <row r="18936" spans="1:74" x14ac:dyDescent="0.35">
      <c r="A18936" t="s">
        <v>1977</v>
      </c>
    </row>
    <row r="18937" spans="1:74" x14ac:dyDescent="0.35">
      <c r="A18937" t="s">
        <v>2</v>
      </c>
      <c r="B18937" t="s">
        <v>1136</v>
      </c>
      <c r="C18937" t="s">
        <v>1905</v>
      </c>
      <c r="D18937" t="s">
        <v>1906</v>
      </c>
      <c r="E18937" t="s">
        <v>1907</v>
      </c>
      <c r="F18937" t="s">
        <v>1908</v>
      </c>
      <c r="G18937" t="s">
        <v>1909</v>
      </c>
      <c r="H18937" t="s">
        <v>1910</v>
      </c>
      <c r="I18937" t="s">
        <v>1911</v>
      </c>
      <c r="J18937" t="s">
        <v>1912</v>
      </c>
      <c r="K18937" t="s">
        <v>1913</v>
      </c>
      <c r="L18937" t="s">
        <v>1914</v>
      </c>
      <c r="M18937" t="s">
        <v>1915</v>
      </c>
      <c r="N18937" t="s">
        <v>1916</v>
      </c>
      <c r="O18937" t="s">
        <v>1917</v>
      </c>
      <c r="P18937" t="s">
        <v>1918</v>
      </c>
      <c r="Q18937" t="s">
        <v>1921</v>
      </c>
      <c r="R18937" t="s">
        <v>1919</v>
      </c>
      <c r="S18937" t="s">
        <v>1920</v>
      </c>
      <c r="T18937" t="s">
        <v>1922</v>
      </c>
      <c r="U18937" t="s">
        <v>1923</v>
      </c>
      <c r="V18937" t="s">
        <v>1924</v>
      </c>
      <c r="W18937" t="s">
        <v>1926</v>
      </c>
      <c r="X18937" t="s">
        <v>1927</v>
      </c>
      <c r="Y18937" t="s">
        <v>1925</v>
      </c>
      <c r="Z18937" t="s">
        <v>1928</v>
      </c>
      <c r="AA18937" t="s">
        <v>1929</v>
      </c>
      <c r="AB18937" t="s">
        <v>1930</v>
      </c>
      <c r="AC18937" t="s">
        <v>1932</v>
      </c>
      <c r="AD18937" t="s">
        <v>1931</v>
      </c>
      <c r="AE18937" t="s">
        <v>1933</v>
      </c>
      <c r="AF18937" t="s">
        <v>1934</v>
      </c>
      <c r="AG18937" t="s">
        <v>1935</v>
      </c>
      <c r="AH18937" t="s">
        <v>1936</v>
      </c>
      <c r="AI18937" t="s">
        <v>1937</v>
      </c>
      <c r="AJ18937" t="s">
        <v>1938</v>
      </c>
      <c r="AK18937" t="s">
        <v>1939</v>
      </c>
      <c r="AL18937" t="s">
        <v>1940</v>
      </c>
      <c r="AM18937" t="s">
        <v>1941</v>
      </c>
      <c r="AN18937" t="s">
        <v>1942</v>
      </c>
      <c r="AO18937" t="s">
        <v>1943</v>
      </c>
      <c r="AP18937" t="s">
        <v>1944</v>
      </c>
      <c r="AQ18937" t="s">
        <v>1945</v>
      </c>
      <c r="AR18937" t="s">
        <v>1946</v>
      </c>
      <c r="AS18937" t="s">
        <v>1947</v>
      </c>
      <c r="AT18937" t="s">
        <v>1948</v>
      </c>
      <c r="AU18937" t="s">
        <v>1949</v>
      </c>
      <c r="AV18937" t="s">
        <v>1950</v>
      </c>
      <c r="AW18937" t="s">
        <v>1951</v>
      </c>
      <c r="AX18937" t="s">
        <v>1952</v>
      </c>
      <c r="AY18937" t="s">
        <v>1953</v>
      </c>
      <c r="AZ18937" t="s">
        <v>1954</v>
      </c>
      <c r="BA18937" t="s">
        <v>1955</v>
      </c>
      <c r="BB18937" t="s">
        <v>1956</v>
      </c>
      <c r="BC18937" t="s">
        <v>1957</v>
      </c>
      <c r="BD18937" t="s">
        <v>1958</v>
      </c>
      <c r="BE18937" t="s">
        <v>1959</v>
      </c>
      <c r="BF18937" t="s">
        <v>1960</v>
      </c>
      <c r="BG18937" t="s">
        <v>1961</v>
      </c>
      <c r="BH18937" t="s">
        <v>1962</v>
      </c>
      <c r="BI18937" t="s">
        <v>1963</v>
      </c>
      <c r="BJ18937" t="s">
        <v>1964</v>
      </c>
      <c r="BK18937" t="s">
        <v>1965</v>
      </c>
      <c r="BL18937" t="s">
        <v>1966</v>
      </c>
      <c r="BM18937" t="s">
        <v>1967</v>
      </c>
      <c r="BN18937" t="s">
        <v>1968</v>
      </c>
      <c r="BO18937" t="s">
        <v>1969</v>
      </c>
      <c r="BP18937" t="s">
        <v>1970</v>
      </c>
      <c r="BQ18937" t="s">
        <v>1971</v>
      </c>
      <c r="BR18937" t="s">
        <v>1972</v>
      </c>
      <c r="BS18937" t="s">
        <v>1973</v>
      </c>
      <c r="BT18937" t="s">
        <v>1974</v>
      </c>
      <c r="BU18937" t="s">
        <v>1975</v>
      </c>
      <c r="BV18937" t="s">
        <v>1976</v>
      </c>
    </row>
    <row r="18938" spans="1:74" x14ac:dyDescent="0.35">
      <c r="A18938" t="s">
        <v>8</v>
      </c>
      <c r="B18938" t="s">
        <v>1126</v>
      </c>
      <c r="C18938">
        <v>92</v>
      </c>
      <c r="D18938" t="s">
        <v>466</v>
      </c>
      <c r="E18938" t="s">
        <v>875</v>
      </c>
      <c r="F18938" t="s">
        <v>985</v>
      </c>
      <c r="G18938" t="s">
        <v>660</v>
      </c>
      <c r="H18938" t="s">
        <v>140</v>
      </c>
      <c r="I18938">
        <v>92</v>
      </c>
      <c r="J18938" t="s">
        <v>331</v>
      </c>
      <c r="K18938" t="s">
        <v>660</v>
      </c>
      <c r="L18938" t="s">
        <v>526</v>
      </c>
      <c r="M18938" t="s">
        <v>712</v>
      </c>
      <c r="N18938" t="s">
        <v>1009</v>
      </c>
      <c r="O18938">
        <v>92</v>
      </c>
      <c r="P18938" t="s">
        <v>833</v>
      </c>
      <c r="Q18938" t="s">
        <v>320</v>
      </c>
      <c r="R18938" t="s">
        <v>1060</v>
      </c>
      <c r="S18938" t="s">
        <v>140</v>
      </c>
      <c r="T18938" t="s">
        <v>1009</v>
      </c>
      <c r="U18938">
        <v>92</v>
      </c>
      <c r="V18938" t="s">
        <v>1024</v>
      </c>
      <c r="W18938" t="s">
        <v>1046</v>
      </c>
      <c r="X18938" t="s">
        <v>869</v>
      </c>
      <c r="Y18938" t="s">
        <v>140</v>
      </c>
      <c r="Z18938" t="s">
        <v>140</v>
      </c>
      <c r="AA18938">
        <v>92</v>
      </c>
      <c r="AB18938" t="s">
        <v>547</v>
      </c>
      <c r="AC18938" t="s">
        <v>168</v>
      </c>
      <c r="AD18938" t="s">
        <v>1013</v>
      </c>
      <c r="AE18938" t="s">
        <v>140</v>
      </c>
      <c r="AF18938" t="s">
        <v>140</v>
      </c>
      <c r="AG18938">
        <v>92</v>
      </c>
      <c r="AH18938" t="s">
        <v>819</v>
      </c>
      <c r="AI18938" t="s">
        <v>900</v>
      </c>
      <c r="AJ18938" t="s">
        <v>394</v>
      </c>
      <c r="AK18938" t="s">
        <v>140</v>
      </c>
      <c r="AL18938" t="s">
        <v>140</v>
      </c>
      <c r="AM18938">
        <v>92</v>
      </c>
      <c r="AN18938" t="s">
        <v>130</v>
      </c>
      <c r="AO18938" t="s">
        <v>1019</v>
      </c>
      <c r="AP18938" t="s">
        <v>87</v>
      </c>
      <c r="AQ18938" t="s">
        <v>140</v>
      </c>
      <c r="AR18938" t="s">
        <v>140</v>
      </c>
      <c r="AS18938">
        <v>92</v>
      </c>
      <c r="AT18938" t="s">
        <v>936</v>
      </c>
      <c r="AU18938" t="s">
        <v>942</v>
      </c>
      <c r="AV18938" t="s">
        <v>1012</v>
      </c>
      <c r="AW18938" t="s">
        <v>1055</v>
      </c>
      <c r="AX18938" t="s">
        <v>140</v>
      </c>
      <c r="AY18938">
        <v>92</v>
      </c>
      <c r="AZ18938" t="s">
        <v>613</v>
      </c>
      <c r="BA18938" t="s">
        <v>1058</v>
      </c>
      <c r="BB18938" t="s">
        <v>929</v>
      </c>
      <c r="BC18938" t="s">
        <v>147</v>
      </c>
      <c r="BD18938" t="s">
        <v>140</v>
      </c>
      <c r="BE18938">
        <v>92</v>
      </c>
      <c r="BF18938" t="s">
        <v>840</v>
      </c>
      <c r="BG18938" t="s">
        <v>1018</v>
      </c>
      <c r="BH18938" t="s">
        <v>970</v>
      </c>
      <c r="BI18938" t="s">
        <v>140</v>
      </c>
      <c r="BJ18938" t="s">
        <v>140</v>
      </c>
      <c r="BK18938">
        <v>92</v>
      </c>
      <c r="BL18938" t="s">
        <v>696</v>
      </c>
      <c r="BM18938" t="s">
        <v>1014</v>
      </c>
      <c r="BN18938" t="s">
        <v>317</v>
      </c>
      <c r="BO18938" t="s">
        <v>847</v>
      </c>
      <c r="BP18938" t="s">
        <v>140</v>
      </c>
      <c r="BQ18938">
        <v>92</v>
      </c>
      <c r="BR18938" t="s">
        <v>132</v>
      </c>
      <c r="BS18938" t="s">
        <v>140</v>
      </c>
      <c r="BT18938" t="s">
        <v>660</v>
      </c>
      <c r="BU18938" t="s">
        <v>733</v>
      </c>
      <c r="BV18938" t="s">
        <v>140</v>
      </c>
    </row>
    <row r="18939" spans="1:74" x14ac:dyDescent="0.35">
      <c r="A18939" t="s">
        <v>8</v>
      </c>
      <c r="B18939" t="s">
        <v>1127</v>
      </c>
      <c r="C18939">
        <v>111</v>
      </c>
      <c r="D18939" t="s">
        <v>748</v>
      </c>
      <c r="E18939" t="s">
        <v>954</v>
      </c>
      <c r="F18939" t="s">
        <v>394</v>
      </c>
      <c r="G18939" t="s">
        <v>1004</v>
      </c>
      <c r="H18939" t="s">
        <v>140</v>
      </c>
      <c r="I18939">
        <v>111</v>
      </c>
      <c r="J18939" t="s">
        <v>227</v>
      </c>
      <c r="K18939" t="s">
        <v>129</v>
      </c>
      <c r="L18939" t="s">
        <v>741</v>
      </c>
      <c r="M18939" t="s">
        <v>360</v>
      </c>
      <c r="N18939" t="s">
        <v>140</v>
      </c>
      <c r="O18939">
        <v>111</v>
      </c>
      <c r="P18939" t="s">
        <v>905</v>
      </c>
      <c r="Q18939" t="s">
        <v>513</v>
      </c>
      <c r="R18939" t="s">
        <v>1013</v>
      </c>
      <c r="S18939" t="s">
        <v>1014</v>
      </c>
      <c r="T18939" t="s">
        <v>140</v>
      </c>
      <c r="U18939">
        <v>111</v>
      </c>
      <c r="V18939" t="s">
        <v>1024</v>
      </c>
      <c r="W18939" t="s">
        <v>664</v>
      </c>
      <c r="X18939" t="s">
        <v>1011</v>
      </c>
      <c r="Y18939" t="s">
        <v>140</v>
      </c>
      <c r="Z18939" t="s">
        <v>140</v>
      </c>
      <c r="AA18939">
        <v>111</v>
      </c>
      <c r="AB18939" t="s">
        <v>388</v>
      </c>
      <c r="AC18939" t="s">
        <v>389</v>
      </c>
      <c r="AD18939" t="s">
        <v>140</v>
      </c>
      <c r="AE18939" t="s">
        <v>140</v>
      </c>
      <c r="AF18939" t="s">
        <v>140</v>
      </c>
      <c r="AG18939">
        <v>111</v>
      </c>
      <c r="AH18939" t="s">
        <v>364</v>
      </c>
      <c r="AI18939" t="s">
        <v>834</v>
      </c>
      <c r="AJ18939" t="s">
        <v>1055</v>
      </c>
      <c r="AK18939" t="s">
        <v>140</v>
      </c>
      <c r="AL18939" t="s">
        <v>1008</v>
      </c>
      <c r="AM18939">
        <v>111</v>
      </c>
      <c r="AN18939" t="s">
        <v>130</v>
      </c>
      <c r="AO18939" t="s">
        <v>1063</v>
      </c>
      <c r="AP18939" t="s">
        <v>1095</v>
      </c>
      <c r="AQ18939" t="s">
        <v>140</v>
      </c>
      <c r="AR18939" t="s">
        <v>140</v>
      </c>
      <c r="AS18939">
        <v>111</v>
      </c>
      <c r="AT18939" t="s">
        <v>1075</v>
      </c>
      <c r="AU18939" t="s">
        <v>977</v>
      </c>
      <c r="AV18939" t="s">
        <v>940</v>
      </c>
      <c r="AW18939" t="s">
        <v>1013</v>
      </c>
      <c r="AX18939" t="s">
        <v>140</v>
      </c>
      <c r="AY18939">
        <v>111</v>
      </c>
      <c r="AZ18939" t="s">
        <v>998</v>
      </c>
      <c r="BA18939" t="s">
        <v>1063</v>
      </c>
      <c r="BB18939" t="s">
        <v>501</v>
      </c>
      <c r="BC18939" t="s">
        <v>1055</v>
      </c>
      <c r="BD18939" t="s">
        <v>140</v>
      </c>
      <c r="BE18939">
        <v>111</v>
      </c>
      <c r="BF18939" t="s">
        <v>876</v>
      </c>
      <c r="BG18939" t="s">
        <v>1017</v>
      </c>
      <c r="BH18939" t="s">
        <v>462</v>
      </c>
      <c r="BI18939" t="s">
        <v>1014</v>
      </c>
      <c r="BJ18939" t="s">
        <v>140</v>
      </c>
      <c r="BK18939">
        <v>111</v>
      </c>
      <c r="BL18939" t="s">
        <v>680</v>
      </c>
      <c r="BM18939" t="s">
        <v>1017</v>
      </c>
      <c r="BN18939" t="s">
        <v>1067</v>
      </c>
      <c r="BO18939" t="s">
        <v>113</v>
      </c>
      <c r="BP18939" t="s">
        <v>140</v>
      </c>
      <c r="BQ18939">
        <v>111</v>
      </c>
      <c r="BR18939" t="s">
        <v>1115</v>
      </c>
      <c r="BS18939" t="s">
        <v>140</v>
      </c>
      <c r="BT18939" t="s">
        <v>1043</v>
      </c>
      <c r="BU18939" t="s">
        <v>1007</v>
      </c>
      <c r="BV18939" t="s">
        <v>140</v>
      </c>
    </row>
    <row r="18940" spans="1:74" x14ac:dyDescent="0.35">
      <c r="A18940" t="s">
        <v>8</v>
      </c>
      <c r="B18940" t="s">
        <v>339</v>
      </c>
      <c r="C18940">
        <v>1</v>
      </c>
      <c r="D18940" t="s">
        <v>177</v>
      </c>
      <c r="E18940" t="s">
        <v>140</v>
      </c>
      <c r="F18940" t="s">
        <v>140</v>
      </c>
      <c r="G18940" t="s">
        <v>140</v>
      </c>
      <c r="H18940" t="s">
        <v>140</v>
      </c>
      <c r="I18940">
        <v>1</v>
      </c>
      <c r="J18940" t="s">
        <v>177</v>
      </c>
      <c r="K18940" t="s">
        <v>140</v>
      </c>
      <c r="L18940" t="s">
        <v>140</v>
      </c>
      <c r="M18940" t="s">
        <v>140</v>
      </c>
      <c r="N18940" t="s">
        <v>140</v>
      </c>
      <c r="O18940">
        <v>1</v>
      </c>
      <c r="P18940" t="s">
        <v>177</v>
      </c>
      <c r="Q18940" t="s">
        <v>140</v>
      </c>
      <c r="R18940" t="s">
        <v>140</v>
      </c>
      <c r="S18940" t="s">
        <v>140</v>
      </c>
      <c r="T18940" t="s">
        <v>140</v>
      </c>
      <c r="U18940">
        <v>1</v>
      </c>
      <c r="V18940" t="s">
        <v>177</v>
      </c>
      <c r="W18940" t="s">
        <v>140</v>
      </c>
      <c r="X18940" t="s">
        <v>140</v>
      </c>
      <c r="Y18940" t="s">
        <v>140</v>
      </c>
      <c r="Z18940" t="s">
        <v>140</v>
      </c>
      <c r="AA18940">
        <v>1</v>
      </c>
      <c r="AB18940" t="s">
        <v>177</v>
      </c>
      <c r="AC18940" t="s">
        <v>140</v>
      </c>
      <c r="AD18940" t="s">
        <v>140</v>
      </c>
      <c r="AE18940" t="s">
        <v>140</v>
      </c>
      <c r="AF18940" t="s">
        <v>140</v>
      </c>
      <c r="AG18940">
        <v>1</v>
      </c>
      <c r="AH18940" t="s">
        <v>140</v>
      </c>
      <c r="AI18940" t="s">
        <v>177</v>
      </c>
      <c r="AJ18940" t="s">
        <v>140</v>
      </c>
      <c r="AK18940" t="s">
        <v>140</v>
      </c>
      <c r="AL18940" t="s">
        <v>140</v>
      </c>
      <c r="AM18940">
        <v>1</v>
      </c>
      <c r="AN18940" t="s">
        <v>177</v>
      </c>
      <c r="AO18940" t="s">
        <v>140</v>
      </c>
      <c r="AP18940" t="s">
        <v>140</v>
      </c>
      <c r="AQ18940" t="s">
        <v>140</v>
      </c>
      <c r="AR18940" t="s">
        <v>140</v>
      </c>
      <c r="AS18940">
        <v>1</v>
      </c>
      <c r="AT18940" t="s">
        <v>177</v>
      </c>
      <c r="AU18940" t="s">
        <v>140</v>
      </c>
      <c r="AV18940" t="s">
        <v>140</v>
      </c>
      <c r="AW18940" t="s">
        <v>140</v>
      </c>
      <c r="AX18940" t="s">
        <v>140</v>
      </c>
      <c r="AY18940">
        <v>1</v>
      </c>
      <c r="AZ18940" t="s">
        <v>177</v>
      </c>
      <c r="BA18940" t="s">
        <v>140</v>
      </c>
      <c r="BB18940" t="s">
        <v>140</v>
      </c>
      <c r="BC18940" t="s">
        <v>140</v>
      </c>
      <c r="BD18940" t="s">
        <v>140</v>
      </c>
      <c r="BE18940">
        <v>1</v>
      </c>
      <c r="BF18940" t="s">
        <v>177</v>
      </c>
      <c r="BG18940" t="s">
        <v>140</v>
      </c>
      <c r="BH18940" t="s">
        <v>140</v>
      </c>
      <c r="BI18940" t="s">
        <v>140</v>
      </c>
      <c r="BJ18940" t="s">
        <v>140</v>
      </c>
      <c r="BK18940">
        <v>1</v>
      </c>
      <c r="BL18940" t="s">
        <v>177</v>
      </c>
      <c r="BM18940" t="s">
        <v>140</v>
      </c>
      <c r="BN18940" t="s">
        <v>140</v>
      </c>
      <c r="BO18940" t="s">
        <v>140</v>
      </c>
      <c r="BP18940" t="s">
        <v>140</v>
      </c>
      <c r="BQ18940">
        <v>1</v>
      </c>
      <c r="BR18940" t="s">
        <v>177</v>
      </c>
      <c r="BS18940" t="s">
        <v>140</v>
      </c>
      <c r="BT18940" t="s">
        <v>140</v>
      </c>
      <c r="BU18940" t="s">
        <v>140</v>
      </c>
      <c r="BV18940" t="s">
        <v>140</v>
      </c>
    </row>
    <row r="18941" spans="1:74" x14ac:dyDescent="0.35">
      <c r="A18941" t="s">
        <v>9</v>
      </c>
      <c r="B18941" t="s">
        <v>1126</v>
      </c>
      <c r="C18941">
        <v>77</v>
      </c>
      <c r="D18941" t="s">
        <v>960</v>
      </c>
      <c r="E18941" t="s">
        <v>954</v>
      </c>
      <c r="F18941" t="s">
        <v>1003</v>
      </c>
      <c r="G18941" t="s">
        <v>971</v>
      </c>
      <c r="H18941" t="s">
        <v>140</v>
      </c>
      <c r="I18941">
        <v>77</v>
      </c>
      <c r="J18941" t="s">
        <v>813</v>
      </c>
      <c r="K18941" t="s">
        <v>961</v>
      </c>
      <c r="L18941" t="s">
        <v>121</v>
      </c>
      <c r="M18941" t="s">
        <v>289</v>
      </c>
      <c r="N18941" t="s">
        <v>140</v>
      </c>
      <c r="O18941">
        <v>77</v>
      </c>
      <c r="P18941" t="s">
        <v>1081</v>
      </c>
      <c r="Q18941" t="s">
        <v>1182</v>
      </c>
      <c r="R18941" t="s">
        <v>1048</v>
      </c>
      <c r="S18941" t="s">
        <v>140</v>
      </c>
      <c r="T18941" t="s">
        <v>140</v>
      </c>
      <c r="U18941">
        <v>77</v>
      </c>
      <c r="V18941" t="s">
        <v>938</v>
      </c>
      <c r="W18941" t="s">
        <v>1054</v>
      </c>
      <c r="X18941" t="s">
        <v>1063</v>
      </c>
      <c r="Y18941" t="s">
        <v>140</v>
      </c>
      <c r="Z18941" t="s">
        <v>140</v>
      </c>
      <c r="AA18941">
        <v>77</v>
      </c>
      <c r="AB18941" t="s">
        <v>70</v>
      </c>
      <c r="AC18941" t="s">
        <v>678</v>
      </c>
      <c r="AD18941" t="s">
        <v>950</v>
      </c>
      <c r="AE18941" t="s">
        <v>1063</v>
      </c>
      <c r="AF18941" t="s">
        <v>140</v>
      </c>
      <c r="AG18941">
        <v>77</v>
      </c>
      <c r="AH18941" t="s">
        <v>561</v>
      </c>
      <c r="AI18941" t="s">
        <v>650</v>
      </c>
      <c r="AJ18941" t="s">
        <v>1063</v>
      </c>
      <c r="AK18941" t="s">
        <v>140</v>
      </c>
      <c r="AL18941" t="s">
        <v>140</v>
      </c>
      <c r="AM18941">
        <v>77</v>
      </c>
      <c r="AN18941" t="s">
        <v>126</v>
      </c>
      <c r="AO18941" t="s">
        <v>1098</v>
      </c>
      <c r="AP18941" t="s">
        <v>967</v>
      </c>
      <c r="AQ18941" t="s">
        <v>140</v>
      </c>
      <c r="AR18941" t="s">
        <v>140</v>
      </c>
      <c r="AS18941">
        <v>77</v>
      </c>
      <c r="AT18941" t="s">
        <v>1188</v>
      </c>
      <c r="AU18941" t="s">
        <v>733</v>
      </c>
      <c r="AV18941" t="s">
        <v>733</v>
      </c>
      <c r="AW18941" t="s">
        <v>1060</v>
      </c>
      <c r="AX18941" t="s">
        <v>140</v>
      </c>
      <c r="AY18941">
        <v>77</v>
      </c>
      <c r="AZ18941" t="s">
        <v>1110</v>
      </c>
      <c r="BA18941" t="s">
        <v>140</v>
      </c>
      <c r="BB18941" t="s">
        <v>929</v>
      </c>
      <c r="BC18941" t="s">
        <v>1063</v>
      </c>
      <c r="BD18941" t="s">
        <v>140</v>
      </c>
      <c r="BE18941">
        <v>77</v>
      </c>
      <c r="BF18941" t="s">
        <v>1155</v>
      </c>
      <c r="BG18941" t="s">
        <v>1098</v>
      </c>
      <c r="BH18941" t="s">
        <v>117</v>
      </c>
      <c r="BI18941" t="s">
        <v>1098</v>
      </c>
      <c r="BJ18941" t="s">
        <v>140</v>
      </c>
      <c r="BK18941">
        <v>77</v>
      </c>
      <c r="BL18941" t="s">
        <v>306</v>
      </c>
      <c r="BM18941" t="s">
        <v>140</v>
      </c>
      <c r="BN18941" t="s">
        <v>1154</v>
      </c>
      <c r="BO18941" t="s">
        <v>932</v>
      </c>
      <c r="BP18941" t="s">
        <v>140</v>
      </c>
      <c r="BQ18941">
        <v>77</v>
      </c>
      <c r="BR18941" t="s">
        <v>870</v>
      </c>
      <c r="BS18941" t="s">
        <v>140</v>
      </c>
      <c r="BT18941" t="s">
        <v>1098</v>
      </c>
      <c r="BU18941" t="s">
        <v>939</v>
      </c>
      <c r="BV18941" t="s">
        <v>140</v>
      </c>
    </row>
    <row r="18942" spans="1:74" x14ac:dyDescent="0.35">
      <c r="A18942" t="s">
        <v>9</v>
      </c>
      <c r="B18942" t="s">
        <v>1127</v>
      </c>
      <c r="C18942">
        <v>118</v>
      </c>
      <c r="D18942" t="s">
        <v>717</v>
      </c>
      <c r="E18942" t="s">
        <v>1052</v>
      </c>
      <c r="F18942" t="s">
        <v>1020</v>
      </c>
      <c r="G18942" t="s">
        <v>1018</v>
      </c>
      <c r="H18942" t="s">
        <v>140</v>
      </c>
      <c r="I18942">
        <v>118</v>
      </c>
      <c r="J18942" t="s">
        <v>160</v>
      </c>
      <c r="K18942" t="s">
        <v>574</v>
      </c>
      <c r="L18942" t="s">
        <v>574</v>
      </c>
      <c r="M18942" t="s">
        <v>956</v>
      </c>
      <c r="N18942" t="s">
        <v>140</v>
      </c>
      <c r="O18942">
        <v>118</v>
      </c>
      <c r="P18942" t="s">
        <v>285</v>
      </c>
      <c r="Q18942" t="s">
        <v>785</v>
      </c>
      <c r="R18942" t="s">
        <v>1019</v>
      </c>
      <c r="S18942" t="s">
        <v>140</v>
      </c>
      <c r="T18942" t="s">
        <v>140</v>
      </c>
      <c r="U18942">
        <v>118</v>
      </c>
      <c r="V18942" t="s">
        <v>870</v>
      </c>
      <c r="W18942" t="s">
        <v>1004</v>
      </c>
      <c r="X18942" t="s">
        <v>1009</v>
      </c>
      <c r="Y18942" t="s">
        <v>140</v>
      </c>
      <c r="Z18942" t="s">
        <v>140</v>
      </c>
      <c r="AA18942">
        <v>118</v>
      </c>
      <c r="AB18942" t="s">
        <v>432</v>
      </c>
      <c r="AC18942" t="s">
        <v>848</v>
      </c>
      <c r="AD18942" t="s">
        <v>1011</v>
      </c>
      <c r="AE18942" t="s">
        <v>1055</v>
      </c>
      <c r="AF18942" t="s">
        <v>140</v>
      </c>
      <c r="AG18942">
        <v>118</v>
      </c>
      <c r="AH18942" t="s">
        <v>519</v>
      </c>
      <c r="AI18942" t="s">
        <v>564</v>
      </c>
      <c r="AJ18942" t="s">
        <v>1063</v>
      </c>
      <c r="AK18942" t="s">
        <v>140</v>
      </c>
      <c r="AL18942" t="s">
        <v>140</v>
      </c>
      <c r="AM18942">
        <v>118</v>
      </c>
      <c r="AN18942" t="s">
        <v>98</v>
      </c>
      <c r="AO18942" t="s">
        <v>940</v>
      </c>
      <c r="AP18942" t="s">
        <v>89</v>
      </c>
      <c r="AQ18942" t="s">
        <v>1009</v>
      </c>
      <c r="AR18942" t="s">
        <v>140</v>
      </c>
      <c r="AS18942">
        <v>118</v>
      </c>
      <c r="AT18942" t="s">
        <v>118</v>
      </c>
      <c r="AU18942" t="s">
        <v>1068</v>
      </c>
      <c r="AV18942" t="s">
        <v>903</v>
      </c>
      <c r="AW18942" t="s">
        <v>1060</v>
      </c>
      <c r="AX18942" t="s">
        <v>140</v>
      </c>
      <c r="AY18942">
        <v>118</v>
      </c>
      <c r="AZ18942" t="s">
        <v>1005</v>
      </c>
      <c r="BA18942" t="s">
        <v>140</v>
      </c>
      <c r="BB18942" t="s">
        <v>1004</v>
      </c>
      <c r="BC18942" t="s">
        <v>950</v>
      </c>
      <c r="BD18942" t="s">
        <v>140</v>
      </c>
      <c r="BE18942">
        <v>118</v>
      </c>
      <c r="BF18942" t="s">
        <v>707</v>
      </c>
      <c r="BG18942" t="s">
        <v>1060</v>
      </c>
      <c r="BH18942" t="s">
        <v>716</v>
      </c>
      <c r="BI18942" t="s">
        <v>919</v>
      </c>
      <c r="BJ18942" t="s">
        <v>140</v>
      </c>
      <c r="BK18942">
        <v>118</v>
      </c>
      <c r="BL18942" t="s">
        <v>772</v>
      </c>
      <c r="BM18942" t="s">
        <v>140</v>
      </c>
      <c r="BN18942" t="s">
        <v>875</v>
      </c>
      <c r="BO18942" t="s">
        <v>551</v>
      </c>
      <c r="BP18942" t="s">
        <v>140</v>
      </c>
      <c r="BQ18942">
        <v>118</v>
      </c>
      <c r="BR18942" t="s">
        <v>938</v>
      </c>
      <c r="BS18942" t="s">
        <v>1009</v>
      </c>
      <c r="BT18942" t="s">
        <v>1098</v>
      </c>
      <c r="BU18942" t="s">
        <v>140</v>
      </c>
      <c r="BV18942" t="s">
        <v>140</v>
      </c>
    </row>
    <row r="18943" spans="1:74" x14ac:dyDescent="0.35">
      <c r="A18943" t="s">
        <v>9</v>
      </c>
      <c r="B18943" t="s">
        <v>339</v>
      </c>
      <c r="C18943">
        <v>6</v>
      </c>
      <c r="D18943" t="s">
        <v>675</v>
      </c>
      <c r="E18943" t="s">
        <v>140</v>
      </c>
      <c r="F18943" t="s">
        <v>674</v>
      </c>
      <c r="G18943" t="s">
        <v>140</v>
      </c>
      <c r="H18943" t="s">
        <v>140</v>
      </c>
      <c r="I18943">
        <v>6</v>
      </c>
      <c r="J18943" t="s">
        <v>355</v>
      </c>
      <c r="K18943" t="s">
        <v>674</v>
      </c>
      <c r="L18943" t="s">
        <v>140</v>
      </c>
      <c r="M18943" t="s">
        <v>785</v>
      </c>
      <c r="N18943" t="s">
        <v>140</v>
      </c>
      <c r="O18943">
        <v>6</v>
      </c>
      <c r="P18943" t="s">
        <v>54</v>
      </c>
      <c r="Q18943" t="s">
        <v>674</v>
      </c>
      <c r="R18943" t="s">
        <v>674</v>
      </c>
      <c r="S18943" t="s">
        <v>140</v>
      </c>
      <c r="T18943" t="s">
        <v>140</v>
      </c>
      <c r="U18943">
        <v>6</v>
      </c>
      <c r="V18943" t="s">
        <v>177</v>
      </c>
      <c r="W18943" t="s">
        <v>140</v>
      </c>
      <c r="X18943" t="s">
        <v>140</v>
      </c>
      <c r="Y18943" t="s">
        <v>140</v>
      </c>
      <c r="Z18943" t="s">
        <v>140</v>
      </c>
      <c r="AA18943">
        <v>6</v>
      </c>
      <c r="AB18943" t="s">
        <v>675</v>
      </c>
      <c r="AC18943" t="s">
        <v>674</v>
      </c>
      <c r="AD18943" t="s">
        <v>140</v>
      </c>
      <c r="AE18943" t="s">
        <v>140</v>
      </c>
      <c r="AF18943" t="s">
        <v>140</v>
      </c>
      <c r="AG18943">
        <v>6</v>
      </c>
      <c r="AH18943" t="s">
        <v>675</v>
      </c>
      <c r="AI18943" t="s">
        <v>140</v>
      </c>
      <c r="AJ18943" t="s">
        <v>674</v>
      </c>
      <c r="AK18943" t="s">
        <v>140</v>
      </c>
      <c r="AL18943" t="s">
        <v>140</v>
      </c>
      <c r="AM18943">
        <v>6</v>
      </c>
      <c r="AN18943" t="s">
        <v>675</v>
      </c>
      <c r="AO18943" t="s">
        <v>140</v>
      </c>
      <c r="AP18943" t="s">
        <v>674</v>
      </c>
      <c r="AQ18943" t="s">
        <v>140</v>
      </c>
      <c r="AR18943" t="s">
        <v>140</v>
      </c>
      <c r="AS18943">
        <v>6</v>
      </c>
      <c r="AT18943" t="s">
        <v>177</v>
      </c>
      <c r="AU18943" t="s">
        <v>140</v>
      </c>
      <c r="AV18943" t="s">
        <v>140</v>
      </c>
      <c r="AW18943" t="s">
        <v>140</v>
      </c>
      <c r="AX18943" t="s">
        <v>140</v>
      </c>
      <c r="AY18943">
        <v>6</v>
      </c>
      <c r="AZ18943" t="s">
        <v>177</v>
      </c>
      <c r="BA18943" t="s">
        <v>140</v>
      </c>
      <c r="BB18943" t="s">
        <v>140</v>
      </c>
      <c r="BC18943" t="s">
        <v>140</v>
      </c>
      <c r="BD18943" t="s">
        <v>140</v>
      </c>
      <c r="BE18943">
        <v>6</v>
      </c>
      <c r="BF18943" t="s">
        <v>675</v>
      </c>
      <c r="BG18943" t="s">
        <v>140</v>
      </c>
      <c r="BH18943" t="s">
        <v>674</v>
      </c>
      <c r="BI18943" t="s">
        <v>140</v>
      </c>
      <c r="BJ18943" t="s">
        <v>140</v>
      </c>
      <c r="BK18943">
        <v>6</v>
      </c>
      <c r="BL18943" t="s">
        <v>960</v>
      </c>
      <c r="BM18943" t="s">
        <v>140</v>
      </c>
      <c r="BN18943" t="s">
        <v>140</v>
      </c>
      <c r="BO18943" t="s">
        <v>961</v>
      </c>
      <c r="BP18943" t="s">
        <v>140</v>
      </c>
      <c r="BQ18943">
        <v>6</v>
      </c>
      <c r="BR18943" t="s">
        <v>177</v>
      </c>
      <c r="BS18943" t="s">
        <v>140</v>
      </c>
      <c r="BT18943" t="s">
        <v>140</v>
      </c>
      <c r="BU18943" t="s">
        <v>140</v>
      </c>
      <c r="BV18943" t="s">
        <v>140</v>
      </c>
    </row>
    <row r="18944" spans="1:74" x14ac:dyDescent="0.35">
      <c r="A18944" t="s">
        <v>10</v>
      </c>
      <c r="B18944" t="s">
        <v>1126</v>
      </c>
      <c r="C18944">
        <v>93</v>
      </c>
      <c r="D18944" t="s">
        <v>859</v>
      </c>
      <c r="E18944" t="s">
        <v>1068</v>
      </c>
      <c r="F18944" t="s">
        <v>286</v>
      </c>
      <c r="G18944" t="s">
        <v>940</v>
      </c>
      <c r="H18944" t="s">
        <v>140</v>
      </c>
      <c r="I18944">
        <v>93</v>
      </c>
      <c r="J18944" t="s">
        <v>759</v>
      </c>
      <c r="K18944" t="s">
        <v>985</v>
      </c>
      <c r="L18944" t="s">
        <v>834</v>
      </c>
      <c r="M18944" t="s">
        <v>673</v>
      </c>
      <c r="N18944" t="s">
        <v>140</v>
      </c>
      <c r="O18944">
        <v>93</v>
      </c>
      <c r="P18944" t="s">
        <v>861</v>
      </c>
      <c r="Q18944" t="s">
        <v>614</v>
      </c>
      <c r="R18944" t="s">
        <v>1021</v>
      </c>
      <c r="S18944" t="s">
        <v>140</v>
      </c>
      <c r="T18944" t="s">
        <v>1098</v>
      </c>
      <c r="U18944">
        <v>93</v>
      </c>
      <c r="V18944" t="s">
        <v>1168</v>
      </c>
      <c r="W18944" t="s">
        <v>1098</v>
      </c>
      <c r="X18944" t="s">
        <v>140</v>
      </c>
      <c r="Y18944" t="s">
        <v>1014</v>
      </c>
      <c r="Z18944" t="s">
        <v>140</v>
      </c>
      <c r="AA18944">
        <v>93</v>
      </c>
      <c r="AB18944" t="s">
        <v>593</v>
      </c>
      <c r="AC18944" t="s">
        <v>630</v>
      </c>
      <c r="AD18944" t="s">
        <v>1098</v>
      </c>
      <c r="AE18944" t="s">
        <v>1021</v>
      </c>
      <c r="AF18944" t="s">
        <v>140</v>
      </c>
      <c r="AG18944">
        <v>93</v>
      </c>
      <c r="AH18944" t="s">
        <v>424</v>
      </c>
      <c r="AI18944" t="s">
        <v>678</v>
      </c>
      <c r="AJ18944" t="s">
        <v>1061</v>
      </c>
      <c r="AK18944" t="s">
        <v>1066</v>
      </c>
      <c r="AL18944" t="s">
        <v>1011</v>
      </c>
      <c r="AM18944">
        <v>93</v>
      </c>
      <c r="AN18944" t="s">
        <v>260</v>
      </c>
      <c r="AO18944" t="s">
        <v>1047</v>
      </c>
      <c r="AP18944" t="s">
        <v>917</v>
      </c>
      <c r="AQ18944" t="s">
        <v>140</v>
      </c>
      <c r="AR18944" t="s">
        <v>140</v>
      </c>
      <c r="AS18944">
        <v>93</v>
      </c>
      <c r="AT18944" t="s">
        <v>951</v>
      </c>
      <c r="AU18944" t="s">
        <v>97</v>
      </c>
      <c r="AV18944" t="s">
        <v>775</v>
      </c>
      <c r="AW18944" t="s">
        <v>1014</v>
      </c>
      <c r="AX18944" t="s">
        <v>140</v>
      </c>
      <c r="AY18944">
        <v>93</v>
      </c>
      <c r="AZ18944" t="s">
        <v>118</v>
      </c>
      <c r="BA18944" t="s">
        <v>140</v>
      </c>
      <c r="BB18944" t="s">
        <v>1095</v>
      </c>
      <c r="BC18944" t="s">
        <v>1020</v>
      </c>
      <c r="BD18944" t="s">
        <v>140</v>
      </c>
      <c r="BE18944">
        <v>93</v>
      </c>
      <c r="BF18944" t="s">
        <v>791</v>
      </c>
      <c r="BG18944" t="s">
        <v>1047</v>
      </c>
      <c r="BH18944" t="s">
        <v>532</v>
      </c>
      <c r="BI18944" t="s">
        <v>140</v>
      </c>
      <c r="BJ18944" t="s">
        <v>140</v>
      </c>
      <c r="BK18944">
        <v>93</v>
      </c>
      <c r="BL18944" t="s">
        <v>195</v>
      </c>
      <c r="BM18944" t="s">
        <v>939</v>
      </c>
      <c r="BN18944" t="s">
        <v>187</v>
      </c>
      <c r="BO18944" t="s">
        <v>867</v>
      </c>
      <c r="BP18944" t="s">
        <v>140</v>
      </c>
      <c r="BQ18944">
        <v>93</v>
      </c>
      <c r="BR18944" t="s">
        <v>344</v>
      </c>
      <c r="BS18944" t="s">
        <v>140</v>
      </c>
      <c r="BT18944" t="s">
        <v>660</v>
      </c>
      <c r="BU18944" t="s">
        <v>1014</v>
      </c>
      <c r="BV18944" t="s">
        <v>140</v>
      </c>
    </row>
    <row r="18945" spans="1:74" x14ac:dyDescent="0.35">
      <c r="A18945" t="s">
        <v>10</v>
      </c>
      <c r="B18945" t="s">
        <v>1127</v>
      </c>
      <c r="C18945">
        <v>105</v>
      </c>
      <c r="D18945" t="s">
        <v>969</v>
      </c>
      <c r="E18945" t="s">
        <v>1062</v>
      </c>
      <c r="F18945" t="s">
        <v>1059</v>
      </c>
      <c r="G18945" t="s">
        <v>1018</v>
      </c>
      <c r="H18945" t="s">
        <v>1054</v>
      </c>
      <c r="I18945">
        <v>105</v>
      </c>
      <c r="J18945" t="s">
        <v>585</v>
      </c>
      <c r="K18945" t="s">
        <v>1064</v>
      </c>
      <c r="L18945" t="s">
        <v>1139</v>
      </c>
      <c r="M18945" t="s">
        <v>766</v>
      </c>
      <c r="N18945" t="s">
        <v>140</v>
      </c>
      <c r="O18945">
        <v>105</v>
      </c>
      <c r="P18945" t="s">
        <v>672</v>
      </c>
      <c r="Q18945" t="s">
        <v>518</v>
      </c>
      <c r="R18945" t="s">
        <v>1010</v>
      </c>
      <c r="S18945" t="s">
        <v>140</v>
      </c>
      <c r="T18945" t="s">
        <v>140</v>
      </c>
      <c r="U18945">
        <v>105</v>
      </c>
      <c r="V18945" t="s">
        <v>1120</v>
      </c>
      <c r="W18945" t="s">
        <v>1011</v>
      </c>
      <c r="X18945" t="s">
        <v>954</v>
      </c>
      <c r="Y18945" t="s">
        <v>140</v>
      </c>
      <c r="Z18945" t="s">
        <v>140</v>
      </c>
      <c r="AA18945">
        <v>105</v>
      </c>
      <c r="AB18945" t="s">
        <v>378</v>
      </c>
      <c r="AC18945" t="s">
        <v>467</v>
      </c>
      <c r="AD18945" t="s">
        <v>1010</v>
      </c>
      <c r="AE18945" t="s">
        <v>140</v>
      </c>
      <c r="AF18945" t="s">
        <v>140</v>
      </c>
      <c r="AG18945">
        <v>105</v>
      </c>
      <c r="AH18945" t="s">
        <v>655</v>
      </c>
      <c r="AI18945" t="s">
        <v>975</v>
      </c>
      <c r="AJ18945" t="s">
        <v>1007</v>
      </c>
      <c r="AK18945" t="s">
        <v>140</v>
      </c>
      <c r="AL18945" t="s">
        <v>140</v>
      </c>
      <c r="AM18945">
        <v>105</v>
      </c>
      <c r="AN18945" t="s">
        <v>370</v>
      </c>
      <c r="AO18945" t="s">
        <v>1046</v>
      </c>
      <c r="AP18945" t="s">
        <v>103</v>
      </c>
      <c r="AQ18945" t="s">
        <v>140</v>
      </c>
      <c r="AR18945" t="s">
        <v>140</v>
      </c>
      <c r="AS18945">
        <v>105</v>
      </c>
      <c r="AT18945" t="s">
        <v>839</v>
      </c>
      <c r="AU18945" t="s">
        <v>950</v>
      </c>
      <c r="AV18945" t="s">
        <v>1098</v>
      </c>
      <c r="AW18945" t="s">
        <v>140</v>
      </c>
      <c r="AX18945" t="s">
        <v>140</v>
      </c>
      <c r="AY18945">
        <v>105</v>
      </c>
      <c r="AZ18945" t="s">
        <v>1121</v>
      </c>
      <c r="BA18945" t="s">
        <v>140</v>
      </c>
      <c r="BB18945" t="s">
        <v>869</v>
      </c>
      <c r="BC18945" t="s">
        <v>919</v>
      </c>
      <c r="BD18945" t="s">
        <v>140</v>
      </c>
      <c r="BE18945">
        <v>105</v>
      </c>
      <c r="BF18945" t="s">
        <v>680</v>
      </c>
      <c r="BG18945" t="s">
        <v>1007</v>
      </c>
      <c r="BH18945" t="s">
        <v>706</v>
      </c>
      <c r="BI18945" t="s">
        <v>140</v>
      </c>
      <c r="BJ18945" t="s">
        <v>140</v>
      </c>
      <c r="BK18945">
        <v>105</v>
      </c>
      <c r="BL18945" t="s">
        <v>420</v>
      </c>
      <c r="BM18945" t="s">
        <v>140</v>
      </c>
      <c r="BN18945" t="s">
        <v>1045</v>
      </c>
      <c r="BO18945" t="s">
        <v>668</v>
      </c>
      <c r="BP18945" t="s">
        <v>140</v>
      </c>
      <c r="BQ18945">
        <v>105</v>
      </c>
      <c r="BR18945" t="s">
        <v>990</v>
      </c>
      <c r="BS18945" t="s">
        <v>140</v>
      </c>
      <c r="BT18945" t="s">
        <v>1064</v>
      </c>
      <c r="BU18945" t="s">
        <v>1021</v>
      </c>
      <c r="BV18945" t="s">
        <v>140</v>
      </c>
    </row>
    <row r="18946" spans="1:74" x14ac:dyDescent="0.35">
      <c r="A18946" t="s">
        <v>10</v>
      </c>
      <c r="B18946" t="s">
        <v>339</v>
      </c>
      <c r="C18946">
        <v>10</v>
      </c>
      <c r="D18946" t="s">
        <v>1230</v>
      </c>
      <c r="E18946" t="s">
        <v>140</v>
      </c>
      <c r="F18946" t="s">
        <v>1004</v>
      </c>
      <c r="G18946" t="s">
        <v>140</v>
      </c>
      <c r="H18946" t="s">
        <v>140</v>
      </c>
      <c r="I18946">
        <v>10</v>
      </c>
      <c r="J18946" t="s">
        <v>1230</v>
      </c>
      <c r="K18946" t="s">
        <v>140</v>
      </c>
      <c r="L18946" t="s">
        <v>140</v>
      </c>
      <c r="M18946" t="s">
        <v>1004</v>
      </c>
      <c r="N18946" t="s">
        <v>140</v>
      </c>
      <c r="O18946">
        <v>10</v>
      </c>
      <c r="P18946" t="s">
        <v>177</v>
      </c>
      <c r="Q18946" t="s">
        <v>140</v>
      </c>
      <c r="R18946" t="s">
        <v>140</v>
      </c>
      <c r="S18946" t="s">
        <v>140</v>
      </c>
      <c r="T18946" t="s">
        <v>140</v>
      </c>
      <c r="U18946">
        <v>10</v>
      </c>
      <c r="V18946" t="s">
        <v>177</v>
      </c>
      <c r="W18946" t="s">
        <v>140</v>
      </c>
      <c r="X18946" t="s">
        <v>140</v>
      </c>
      <c r="Y18946" t="s">
        <v>140</v>
      </c>
      <c r="Z18946" t="s">
        <v>140</v>
      </c>
      <c r="AA18946">
        <v>10</v>
      </c>
      <c r="AB18946" t="s">
        <v>1230</v>
      </c>
      <c r="AC18946" t="s">
        <v>1004</v>
      </c>
      <c r="AD18946" t="s">
        <v>140</v>
      </c>
      <c r="AE18946" t="s">
        <v>140</v>
      </c>
      <c r="AF18946" t="s">
        <v>140</v>
      </c>
      <c r="AG18946">
        <v>10</v>
      </c>
      <c r="AH18946" t="s">
        <v>1230</v>
      </c>
      <c r="AI18946" t="s">
        <v>1004</v>
      </c>
      <c r="AJ18946" t="s">
        <v>140</v>
      </c>
      <c r="AK18946" t="s">
        <v>140</v>
      </c>
      <c r="AL18946" t="s">
        <v>140</v>
      </c>
      <c r="AM18946">
        <v>10</v>
      </c>
      <c r="AN18946" t="s">
        <v>177</v>
      </c>
      <c r="AO18946" t="s">
        <v>140</v>
      </c>
      <c r="AP18946" t="s">
        <v>140</v>
      </c>
      <c r="AQ18946" t="s">
        <v>140</v>
      </c>
      <c r="AR18946" t="s">
        <v>140</v>
      </c>
      <c r="AS18946">
        <v>10</v>
      </c>
      <c r="AT18946" t="s">
        <v>177</v>
      </c>
      <c r="AU18946" t="s">
        <v>140</v>
      </c>
      <c r="AV18946" t="s">
        <v>140</v>
      </c>
      <c r="AW18946" t="s">
        <v>140</v>
      </c>
      <c r="AX18946" t="s">
        <v>140</v>
      </c>
      <c r="AY18946">
        <v>10</v>
      </c>
      <c r="AZ18946" t="s">
        <v>177</v>
      </c>
      <c r="BA18946" t="s">
        <v>140</v>
      </c>
      <c r="BB18946" t="s">
        <v>140</v>
      </c>
      <c r="BC18946" t="s">
        <v>140</v>
      </c>
      <c r="BD18946" t="s">
        <v>140</v>
      </c>
      <c r="BE18946">
        <v>10</v>
      </c>
      <c r="BF18946" t="s">
        <v>177</v>
      </c>
      <c r="BG18946" t="s">
        <v>140</v>
      </c>
      <c r="BH18946" t="s">
        <v>140</v>
      </c>
      <c r="BI18946" t="s">
        <v>140</v>
      </c>
      <c r="BJ18946" t="s">
        <v>140</v>
      </c>
      <c r="BK18946">
        <v>10</v>
      </c>
      <c r="BL18946" t="s">
        <v>960</v>
      </c>
      <c r="BM18946" t="s">
        <v>140</v>
      </c>
      <c r="BN18946" t="s">
        <v>140</v>
      </c>
      <c r="BO18946" t="s">
        <v>961</v>
      </c>
      <c r="BP18946" t="s">
        <v>140</v>
      </c>
      <c r="BQ18946">
        <v>10</v>
      </c>
      <c r="BR18946" t="s">
        <v>177</v>
      </c>
      <c r="BS18946" t="s">
        <v>140</v>
      </c>
      <c r="BT18946" t="s">
        <v>140</v>
      </c>
      <c r="BU18946" t="s">
        <v>140</v>
      </c>
      <c r="BV18946" t="s">
        <v>140</v>
      </c>
    </row>
    <row r="18947" spans="1:74" x14ac:dyDescent="0.35">
      <c r="A18947" t="s">
        <v>11</v>
      </c>
      <c r="B18947" t="s">
        <v>1126</v>
      </c>
      <c r="C18947">
        <v>90</v>
      </c>
      <c r="D18947" t="s">
        <v>1001</v>
      </c>
      <c r="E18947" t="s">
        <v>733</v>
      </c>
      <c r="F18947" t="s">
        <v>756</v>
      </c>
      <c r="G18947" t="s">
        <v>1060</v>
      </c>
      <c r="H18947" t="s">
        <v>140</v>
      </c>
      <c r="I18947">
        <v>90</v>
      </c>
      <c r="J18947" t="s">
        <v>373</v>
      </c>
      <c r="K18947" t="s">
        <v>1182</v>
      </c>
      <c r="L18947" t="s">
        <v>399</v>
      </c>
      <c r="M18947" t="s">
        <v>456</v>
      </c>
      <c r="N18947" t="s">
        <v>140</v>
      </c>
      <c r="O18947">
        <v>90</v>
      </c>
      <c r="P18947" t="s">
        <v>156</v>
      </c>
      <c r="Q18947" t="s">
        <v>412</v>
      </c>
      <c r="R18947" t="s">
        <v>1055</v>
      </c>
      <c r="S18947" t="s">
        <v>140</v>
      </c>
      <c r="T18947" t="s">
        <v>140</v>
      </c>
      <c r="U18947">
        <v>90</v>
      </c>
      <c r="V18947" t="s">
        <v>1121</v>
      </c>
      <c r="W18947" t="s">
        <v>875</v>
      </c>
      <c r="X18947" t="s">
        <v>1019</v>
      </c>
      <c r="Y18947" t="s">
        <v>1055</v>
      </c>
      <c r="Z18947" t="s">
        <v>140</v>
      </c>
      <c r="AA18947">
        <v>90</v>
      </c>
      <c r="AB18947" t="s">
        <v>211</v>
      </c>
      <c r="AC18947" t="s">
        <v>414</v>
      </c>
      <c r="AD18947" t="s">
        <v>1043</v>
      </c>
      <c r="AE18947" t="s">
        <v>1043</v>
      </c>
      <c r="AF18947" t="s">
        <v>140</v>
      </c>
      <c r="AG18947">
        <v>90</v>
      </c>
      <c r="AH18947" t="s">
        <v>276</v>
      </c>
      <c r="AI18947" t="s">
        <v>481</v>
      </c>
      <c r="AJ18947" t="s">
        <v>458</v>
      </c>
      <c r="AK18947" t="s">
        <v>1058</v>
      </c>
      <c r="AL18947" t="s">
        <v>140</v>
      </c>
      <c r="AM18947">
        <v>90</v>
      </c>
      <c r="AN18947" t="s">
        <v>531</v>
      </c>
      <c r="AO18947" t="s">
        <v>1044</v>
      </c>
      <c r="AP18947" t="s">
        <v>1100</v>
      </c>
      <c r="AQ18947" t="s">
        <v>140</v>
      </c>
      <c r="AR18947" t="s">
        <v>140</v>
      </c>
      <c r="AS18947">
        <v>90</v>
      </c>
      <c r="AT18947" t="s">
        <v>1077</v>
      </c>
      <c r="AU18947" t="s">
        <v>897</v>
      </c>
      <c r="AV18947" t="s">
        <v>775</v>
      </c>
      <c r="AW18947" t="s">
        <v>1098</v>
      </c>
      <c r="AX18947" t="s">
        <v>140</v>
      </c>
      <c r="AY18947">
        <v>90</v>
      </c>
      <c r="AZ18947" t="s">
        <v>1162</v>
      </c>
      <c r="BA18947" t="s">
        <v>140</v>
      </c>
      <c r="BB18947" t="s">
        <v>718</v>
      </c>
      <c r="BC18947" t="s">
        <v>988</v>
      </c>
      <c r="BD18947" t="s">
        <v>140</v>
      </c>
      <c r="BE18947">
        <v>90</v>
      </c>
      <c r="BF18947" t="s">
        <v>552</v>
      </c>
      <c r="BG18947" t="s">
        <v>1057</v>
      </c>
      <c r="BH18947" t="s">
        <v>105</v>
      </c>
      <c r="BI18947" t="s">
        <v>1014</v>
      </c>
      <c r="BJ18947" t="s">
        <v>140</v>
      </c>
      <c r="BK18947">
        <v>90</v>
      </c>
      <c r="BL18947" t="s">
        <v>332</v>
      </c>
      <c r="BM18947" t="s">
        <v>140</v>
      </c>
      <c r="BN18947" t="s">
        <v>847</v>
      </c>
      <c r="BO18947" t="s">
        <v>564</v>
      </c>
      <c r="BP18947" t="s">
        <v>140</v>
      </c>
      <c r="BQ18947">
        <v>90</v>
      </c>
      <c r="BR18947" t="s">
        <v>787</v>
      </c>
      <c r="BS18947" t="s">
        <v>140</v>
      </c>
      <c r="BT18947" t="s">
        <v>109</v>
      </c>
      <c r="BU18947" t="s">
        <v>1098</v>
      </c>
      <c r="BV18947" t="s">
        <v>140</v>
      </c>
    </row>
    <row r="18948" spans="1:74" x14ac:dyDescent="0.35">
      <c r="A18948" t="s">
        <v>11</v>
      </c>
      <c r="B18948" t="s">
        <v>1127</v>
      </c>
      <c r="C18948">
        <v>111</v>
      </c>
      <c r="D18948" t="s">
        <v>387</v>
      </c>
      <c r="E18948" t="s">
        <v>1049</v>
      </c>
      <c r="F18948" t="s">
        <v>950</v>
      </c>
      <c r="G18948" t="s">
        <v>660</v>
      </c>
      <c r="H18948" t="s">
        <v>1008</v>
      </c>
      <c r="I18948">
        <v>111</v>
      </c>
      <c r="J18948" t="s">
        <v>182</v>
      </c>
      <c r="K18948" t="s">
        <v>286</v>
      </c>
      <c r="L18948" t="s">
        <v>983</v>
      </c>
      <c r="M18948" t="s">
        <v>538</v>
      </c>
      <c r="N18948" t="s">
        <v>140</v>
      </c>
      <c r="O18948">
        <v>111</v>
      </c>
      <c r="P18948" t="s">
        <v>410</v>
      </c>
      <c r="Q18948" t="s">
        <v>614</v>
      </c>
      <c r="R18948" t="s">
        <v>1048</v>
      </c>
      <c r="S18948" t="s">
        <v>1019</v>
      </c>
      <c r="T18948" t="s">
        <v>140</v>
      </c>
      <c r="U18948">
        <v>111</v>
      </c>
      <c r="V18948" t="s">
        <v>1109</v>
      </c>
      <c r="W18948" t="s">
        <v>1054</v>
      </c>
      <c r="X18948" t="s">
        <v>940</v>
      </c>
      <c r="Y18948" t="s">
        <v>775</v>
      </c>
      <c r="Z18948" t="s">
        <v>140</v>
      </c>
      <c r="AA18948">
        <v>111</v>
      </c>
      <c r="AB18948" t="s">
        <v>753</v>
      </c>
      <c r="AC18948" t="s">
        <v>528</v>
      </c>
      <c r="AD18948" t="s">
        <v>1013</v>
      </c>
      <c r="AE18948" t="s">
        <v>1058</v>
      </c>
      <c r="AF18948" t="s">
        <v>140</v>
      </c>
      <c r="AG18948">
        <v>111</v>
      </c>
      <c r="AH18948" t="s">
        <v>552</v>
      </c>
      <c r="AI18948" t="s">
        <v>187</v>
      </c>
      <c r="AJ18948" t="s">
        <v>1057</v>
      </c>
      <c r="AK18948" t="s">
        <v>775</v>
      </c>
      <c r="AL18948" t="s">
        <v>140</v>
      </c>
      <c r="AM18948">
        <v>111</v>
      </c>
      <c r="AN18948" t="s">
        <v>423</v>
      </c>
      <c r="AO18948" t="s">
        <v>1064</v>
      </c>
      <c r="AP18948" t="s">
        <v>973</v>
      </c>
      <c r="AQ18948" t="s">
        <v>140</v>
      </c>
      <c r="AR18948" t="s">
        <v>140</v>
      </c>
      <c r="AS18948">
        <v>111</v>
      </c>
      <c r="AT18948" t="s">
        <v>1157</v>
      </c>
      <c r="AU18948" t="s">
        <v>954</v>
      </c>
      <c r="AV18948" t="s">
        <v>515</v>
      </c>
      <c r="AW18948" t="s">
        <v>775</v>
      </c>
      <c r="AX18948" t="s">
        <v>140</v>
      </c>
      <c r="AY18948">
        <v>111</v>
      </c>
      <c r="AZ18948" t="s">
        <v>936</v>
      </c>
      <c r="BA18948" t="s">
        <v>1011</v>
      </c>
      <c r="BB18948" t="s">
        <v>1018</v>
      </c>
      <c r="BC18948" t="s">
        <v>1057</v>
      </c>
      <c r="BD18948" t="s">
        <v>1019</v>
      </c>
      <c r="BE18948">
        <v>111</v>
      </c>
      <c r="BF18948" t="s">
        <v>1121</v>
      </c>
      <c r="BG18948" t="s">
        <v>1051</v>
      </c>
      <c r="BH18948" t="s">
        <v>1047</v>
      </c>
      <c r="BI18948" t="s">
        <v>140</v>
      </c>
      <c r="BJ18948" t="s">
        <v>140</v>
      </c>
      <c r="BK18948">
        <v>111</v>
      </c>
      <c r="BL18948" t="s">
        <v>638</v>
      </c>
      <c r="BM18948" t="s">
        <v>775</v>
      </c>
      <c r="BN18948" t="s">
        <v>515</v>
      </c>
      <c r="BO18948" t="s">
        <v>269</v>
      </c>
      <c r="BP18948" t="s">
        <v>140</v>
      </c>
      <c r="BQ18948">
        <v>111</v>
      </c>
      <c r="BR18948" t="s">
        <v>1111</v>
      </c>
      <c r="BS18948" t="s">
        <v>775</v>
      </c>
      <c r="BT18948" t="s">
        <v>971</v>
      </c>
      <c r="BU18948" t="s">
        <v>1055</v>
      </c>
      <c r="BV18948" t="s">
        <v>140</v>
      </c>
    </row>
    <row r="18949" spans="1:74" x14ac:dyDescent="0.35">
      <c r="A18949" t="s">
        <v>11</v>
      </c>
      <c r="B18949" t="s">
        <v>339</v>
      </c>
      <c r="C18949">
        <v>5</v>
      </c>
      <c r="D18949" t="s">
        <v>177</v>
      </c>
      <c r="E18949" t="s">
        <v>140</v>
      </c>
      <c r="F18949" t="s">
        <v>140</v>
      </c>
      <c r="G18949" t="s">
        <v>140</v>
      </c>
      <c r="H18949" t="s">
        <v>140</v>
      </c>
      <c r="I18949">
        <v>5</v>
      </c>
      <c r="J18949" t="s">
        <v>818</v>
      </c>
      <c r="K18949" t="s">
        <v>674</v>
      </c>
      <c r="L18949" t="s">
        <v>140</v>
      </c>
      <c r="M18949" t="s">
        <v>328</v>
      </c>
      <c r="N18949" t="s">
        <v>140</v>
      </c>
      <c r="O18949">
        <v>5</v>
      </c>
      <c r="P18949" t="s">
        <v>177</v>
      </c>
      <c r="Q18949" t="s">
        <v>140</v>
      </c>
      <c r="R18949" t="s">
        <v>140</v>
      </c>
      <c r="S18949" t="s">
        <v>140</v>
      </c>
      <c r="T18949" t="s">
        <v>140</v>
      </c>
      <c r="U18949">
        <v>5</v>
      </c>
      <c r="V18949" t="s">
        <v>177</v>
      </c>
      <c r="W18949" t="s">
        <v>140</v>
      </c>
      <c r="X18949" t="s">
        <v>140</v>
      </c>
      <c r="Y18949" t="s">
        <v>140</v>
      </c>
      <c r="Z18949" t="s">
        <v>140</v>
      </c>
      <c r="AA18949">
        <v>5</v>
      </c>
      <c r="AB18949" t="s">
        <v>177</v>
      </c>
      <c r="AC18949" t="s">
        <v>140</v>
      </c>
      <c r="AD18949" t="s">
        <v>140</v>
      </c>
      <c r="AE18949" t="s">
        <v>140</v>
      </c>
      <c r="AF18949" t="s">
        <v>140</v>
      </c>
      <c r="AG18949">
        <v>5</v>
      </c>
      <c r="AH18949" t="s">
        <v>404</v>
      </c>
      <c r="AI18949" t="s">
        <v>405</v>
      </c>
      <c r="AJ18949" t="s">
        <v>140</v>
      </c>
      <c r="AK18949" t="s">
        <v>140</v>
      </c>
      <c r="AL18949" t="s">
        <v>140</v>
      </c>
      <c r="AM18949">
        <v>5</v>
      </c>
      <c r="AN18949" t="s">
        <v>177</v>
      </c>
      <c r="AO18949" t="s">
        <v>140</v>
      </c>
      <c r="AP18949" t="s">
        <v>140</v>
      </c>
      <c r="AQ18949" t="s">
        <v>140</v>
      </c>
      <c r="AR18949" t="s">
        <v>140</v>
      </c>
      <c r="AS18949">
        <v>5</v>
      </c>
      <c r="AT18949" t="s">
        <v>177</v>
      </c>
      <c r="AU18949" t="s">
        <v>140</v>
      </c>
      <c r="AV18949" t="s">
        <v>140</v>
      </c>
      <c r="AW18949" t="s">
        <v>140</v>
      </c>
      <c r="AX18949" t="s">
        <v>140</v>
      </c>
      <c r="AY18949">
        <v>5</v>
      </c>
      <c r="AZ18949" t="s">
        <v>177</v>
      </c>
      <c r="BA18949" t="s">
        <v>140</v>
      </c>
      <c r="BB18949" t="s">
        <v>140</v>
      </c>
      <c r="BC18949" t="s">
        <v>140</v>
      </c>
      <c r="BD18949" t="s">
        <v>140</v>
      </c>
      <c r="BE18949">
        <v>5</v>
      </c>
      <c r="BF18949" t="s">
        <v>177</v>
      </c>
      <c r="BG18949" t="s">
        <v>140</v>
      </c>
      <c r="BH18949" t="s">
        <v>140</v>
      </c>
      <c r="BI18949" t="s">
        <v>140</v>
      </c>
      <c r="BJ18949" t="s">
        <v>140</v>
      </c>
      <c r="BK18949">
        <v>5</v>
      </c>
      <c r="BL18949" t="s">
        <v>177</v>
      </c>
      <c r="BM18949" t="s">
        <v>140</v>
      </c>
      <c r="BN18949" t="s">
        <v>140</v>
      </c>
      <c r="BO18949" t="s">
        <v>140</v>
      </c>
      <c r="BP18949" t="s">
        <v>140</v>
      </c>
      <c r="BQ18949">
        <v>5</v>
      </c>
      <c r="BR18949" t="s">
        <v>177</v>
      </c>
      <c r="BS18949" t="s">
        <v>140</v>
      </c>
      <c r="BT18949" t="s">
        <v>140</v>
      </c>
      <c r="BU18949" t="s">
        <v>140</v>
      </c>
      <c r="BV18949" t="s">
        <v>140</v>
      </c>
    </row>
    <row r="18950" spans="1:74" x14ac:dyDescent="0.35">
      <c r="A18950" t="s">
        <v>12</v>
      </c>
      <c r="B18950" t="s">
        <v>1126</v>
      </c>
      <c r="C18950">
        <v>96</v>
      </c>
      <c r="D18950" t="s">
        <v>866</v>
      </c>
      <c r="E18950" t="s">
        <v>875</v>
      </c>
      <c r="F18950" t="s">
        <v>867</v>
      </c>
      <c r="G18950" t="s">
        <v>940</v>
      </c>
      <c r="H18950" t="s">
        <v>140</v>
      </c>
      <c r="I18950">
        <v>96</v>
      </c>
      <c r="J18950" t="s">
        <v>843</v>
      </c>
      <c r="K18950" t="s">
        <v>967</v>
      </c>
      <c r="L18950" t="s">
        <v>792</v>
      </c>
      <c r="M18950" t="s">
        <v>697</v>
      </c>
      <c r="N18950" t="s">
        <v>140</v>
      </c>
      <c r="O18950">
        <v>96</v>
      </c>
      <c r="P18950" t="s">
        <v>876</v>
      </c>
      <c r="Q18950" t="s">
        <v>755</v>
      </c>
      <c r="R18950" t="s">
        <v>1021</v>
      </c>
      <c r="S18950" t="s">
        <v>1021</v>
      </c>
      <c r="T18950" t="s">
        <v>140</v>
      </c>
      <c r="U18950">
        <v>96</v>
      </c>
      <c r="V18950" t="s">
        <v>92</v>
      </c>
      <c r="W18950" t="s">
        <v>1007</v>
      </c>
      <c r="X18950" t="s">
        <v>875</v>
      </c>
      <c r="Y18950" t="s">
        <v>140</v>
      </c>
      <c r="Z18950" t="s">
        <v>140</v>
      </c>
      <c r="AA18950">
        <v>96</v>
      </c>
      <c r="AB18950" t="s">
        <v>823</v>
      </c>
      <c r="AC18950" t="s">
        <v>63</v>
      </c>
      <c r="AD18950" t="s">
        <v>775</v>
      </c>
      <c r="AE18950" t="s">
        <v>1014</v>
      </c>
      <c r="AF18950" t="s">
        <v>140</v>
      </c>
      <c r="AG18950">
        <v>96</v>
      </c>
      <c r="AH18950" t="s">
        <v>464</v>
      </c>
      <c r="AI18950" t="s">
        <v>53</v>
      </c>
      <c r="AJ18950" t="s">
        <v>1052</v>
      </c>
      <c r="AK18950" t="s">
        <v>140</v>
      </c>
      <c r="AL18950" t="s">
        <v>140</v>
      </c>
      <c r="AM18950">
        <v>96</v>
      </c>
      <c r="AN18950" t="s">
        <v>931</v>
      </c>
      <c r="AO18950" t="s">
        <v>1011</v>
      </c>
      <c r="AP18950" t="s">
        <v>871</v>
      </c>
      <c r="AQ18950" t="s">
        <v>1021</v>
      </c>
      <c r="AR18950" t="s">
        <v>140</v>
      </c>
      <c r="AS18950">
        <v>96</v>
      </c>
      <c r="AT18950" t="s">
        <v>94</v>
      </c>
      <c r="AU18950" t="s">
        <v>123</v>
      </c>
      <c r="AV18950" t="s">
        <v>940</v>
      </c>
      <c r="AW18950" t="s">
        <v>140</v>
      </c>
      <c r="AX18950" t="s">
        <v>140</v>
      </c>
      <c r="AY18950">
        <v>96</v>
      </c>
      <c r="AZ18950" t="s">
        <v>1155</v>
      </c>
      <c r="BA18950" t="s">
        <v>1021</v>
      </c>
      <c r="BB18950" t="s">
        <v>915</v>
      </c>
      <c r="BC18950" t="s">
        <v>1061</v>
      </c>
      <c r="BD18950" t="s">
        <v>140</v>
      </c>
      <c r="BE18950">
        <v>96</v>
      </c>
      <c r="BF18950" t="s">
        <v>450</v>
      </c>
      <c r="BG18950" t="s">
        <v>940</v>
      </c>
      <c r="BH18950" t="s">
        <v>386</v>
      </c>
      <c r="BI18950" t="s">
        <v>1051</v>
      </c>
      <c r="BJ18950" t="s">
        <v>140</v>
      </c>
      <c r="BK18950">
        <v>96</v>
      </c>
      <c r="BL18950" t="s">
        <v>459</v>
      </c>
      <c r="BM18950" t="s">
        <v>954</v>
      </c>
      <c r="BN18950" t="s">
        <v>501</v>
      </c>
      <c r="BO18950" t="s">
        <v>573</v>
      </c>
      <c r="BP18950" t="s">
        <v>140</v>
      </c>
      <c r="BQ18950">
        <v>96</v>
      </c>
      <c r="BR18950" t="s">
        <v>986</v>
      </c>
      <c r="BS18950" t="s">
        <v>140</v>
      </c>
      <c r="BT18950" t="s">
        <v>664</v>
      </c>
      <c r="BU18950" t="s">
        <v>903</v>
      </c>
      <c r="BV18950" t="s">
        <v>140</v>
      </c>
    </row>
    <row r="18951" spans="1:74" x14ac:dyDescent="0.35">
      <c r="A18951" t="s">
        <v>12</v>
      </c>
      <c r="B18951" t="s">
        <v>1127</v>
      </c>
      <c r="C18951">
        <v>100</v>
      </c>
      <c r="D18951" t="s">
        <v>621</v>
      </c>
      <c r="E18951" t="s">
        <v>1061</v>
      </c>
      <c r="F18951" t="s">
        <v>101</v>
      </c>
      <c r="G18951" t="s">
        <v>1004</v>
      </c>
      <c r="H18951" t="s">
        <v>1019</v>
      </c>
      <c r="I18951">
        <v>100</v>
      </c>
      <c r="J18951" t="s">
        <v>714</v>
      </c>
      <c r="K18951" t="s">
        <v>953</v>
      </c>
      <c r="L18951" t="s">
        <v>399</v>
      </c>
      <c r="M18951" t="s">
        <v>659</v>
      </c>
      <c r="N18951" t="s">
        <v>140</v>
      </c>
      <c r="O18951">
        <v>100</v>
      </c>
      <c r="P18951" t="s">
        <v>260</v>
      </c>
      <c r="Q18951" t="s">
        <v>641</v>
      </c>
      <c r="R18951" t="s">
        <v>1046</v>
      </c>
      <c r="S18951" t="s">
        <v>1019</v>
      </c>
      <c r="T18951" t="s">
        <v>140</v>
      </c>
      <c r="U18951">
        <v>100</v>
      </c>
      <c r="V18951" t="s">
        <v>1116</v>
      </c>
      <c r="W18951" t="s">
        <v>1046</v>
      </c>
      <c r="X18951" t="s">
        <v>939</v>
      </c>
      <c r="Y18951" t="s">
        <v>140</v>
      </c>
      <c r="Z18951" t="s">
        <v>140</v>
      </c>
      <c r="AA18951">
        <v>100</v>
      </c>
      <c r="AB18951" t="s">
        <v>648</v>
      </c>
      <c r="AC18951" t="s">
        <v>536</v>
      </c>
      <c r="AD18951" t="s">
        <v>140</v>
      </c>
      <c r="AE18951" t="s">
        <v>140</v>
      </c>
      <c r="AF18951" t="s">
        <v>140</v>
      </c>
      <c r="AG18951">
        <v>100</v>
      </c>
      <c r="AH18951" t="s">
        <v>263</v>
      </c>
      <c r="AI18951" t="s">
        <v>495</v>
      </c>
      <c r="AJ18951" t="s">
        <v>1004</v>
      </c>
      <c r="AK18951" t="s">
        <v>140</v>
      </c>
      <c r="AL18951" t="s">
        <v>140</v>
      </c>
      <c r="AM18951">
        <v>100</v>
      </c>
      <c r="AN18951" t="s">
        <v>658</v>
      </c>
      <c r="AO18951" t="s">
        <v>1019</v>
      </c>
      <c r="AP18951" t="s">
        <v>513</v>
      </c>
      <c r="AQ18951" t="s">
        <v>140</v>
      </c>
      <c r="AR18951" t="s">
        <v>1017</v>
      </c>
      <c r="AS18951">
        <v>100</v>
      </c>
      <c r="AT18951" t="s">
        <v>1121</v>
      </c>
      <c r="AU18951" t="s">
        <v>1011</v>
      </c>
      <c r="AV18951" t="s">
        <v>1023</v>
      </c>
      <c r="AW18951" t="s">
        <v>1019</v>
      </c>
      <c r="AX18951" t="s">
        <v>1017</v>
      </c>
      <c r="AY18951">
        <v>100</v>
      </c>
      <c r="AZ18951" t="s">
        <v>92</v>
      </c>
      <c r="BA18951" t="s">
        <v>140</v>
      </c>
      <c r="BB18951" t="s">
        <v>1019</v>
      </c>
      <c r="BC18951" t="s">
        <v>838</v>
      </c>
      <c r="BD18951" t="s">
        <v>1017</v>
      </c>
      <c r="BE18951">
        <v>100</v>
      </c>
      <c r="BF18951" t="s">
        <v>825</v>
      </c>
      <c r="BG18951" t="s">
        <v>1047</v>
      </c>
      <c r="BH18951" t="s">
        <v>641</v>
      </c>
      <c r="BI18951" t="s">
        <v>1019</v>
      </c>
      <c r="BJ18951" t="s">
        <v>140</v>
      </c>
      <c r="BK18951">
        <v>100</v>
      </c>
      <c r="BL18951" t="s">
        <v>220</v>
      </c>
      <c r="BM18951" t="s">
        <v>140</v>
      </c>
      <c r="BN18951" t="s">
        <v>1044</v>
      </c>
      <c r="BO18951" t="s">
        <v>752</v>
      </c>
      <c r="BP18951" t="s">
        <v>140</v>
      </c>
      <c r="BQ18951">
        <v>100</v>
      </c>
      <c r="BR18951" t="s">
        <v>1146</v>
      </c>
      <c r="BS18951" t="s">
        <v>140</v>
      </c>
      <c r="BT18951" t="s">
        <v>1019</v>
      </c>
      <c r="BU18951" t="s">
        <v>1019</v>
      </c>
      <c r="BV18951" t="s">
        <v>1017</v>
      </c>
    </row>
    <row r="18952" spans="1:74" x14ac:dyDescent="0.35">
      <c r="A18952" t="s">
        <v>12</v>
      </c>
      <c r="B18952" t="s">
        <v>339</v>
      </c>
      <c r="C18952">
        <v>13</v>
      </c>
      <c r="D18952" t="s">
        <v>745</v>
      </c>
      <c r="E18952" t="s">
        <v>140</v>
      </c>
      <c r="F18952" t="s">
        <v>942</v>
      </c>
      <c r="G18952" t="s">
        <v>942</v>
      </c>
      <c r="H18952" t="s">
        <v>140</v>
      </c>
      <c r="I18952">
        <v>13</v>
      </c>
      <c r="J18952" t="s">
        <v>384</v>
      </c>
      <c r="K18952" t="s">
        <v>140</v>
      </c>
      <c r="L18952" t="s">
        <v>942</v>
      </c>
      <c r="M18952" t="s">
        <v>456</v>
      </c>
      <c r="N18952" t="s">
        <v>140</v>
      </c>
      <c r="O18952">
        <v>13</v>
      </c>
      <c r="P18952" t="s">
        <v>621</v>
      </c>
      <c r="Q18952" t="s">
        <v>456</v>
      </c>
      <c r="R18952" t="s">
        <v>140</v>
      </c>
      <c r="S18952" t="s">
        <v>140</v>
      </c>
      <c r="T18952" t="s">
        <v>140</v>
      </c>
      <c r="U18952">
        <v>13</v>
      </c>
      <c r="V18952" t="s">
        <v>943</v>
      </c>
      <c r="W18952" t="s">
        <v>140</v>
      </c>
      <c r="X18952" t="s">
        <v>140</v>
      </c>
      <c r="Y18952" t="s">
        <v>942</v>
      </c>
      <c r="Z18952" t="s">
        <v>140</v>
      </c>
      <c r="AA18952">
        <v>13</v>
      </c>
      <c r="AB18952" t="s">
        <v>745</v>
      </c>
      <c r="AC18952" t="s">
        <v>746</v>
      </c>
      <c r="AD18952" t="s">
        <v>140</v>
      </c>
      <c r="AE18952" t="s">
        <v>140</v>
      </c>
      <c r="AF18952" t="s">
        <v>140</v>
      </c>
      <c r="AG18952">
        <v>13</v>
      </c>
      <c r="AH18952" t="s">
        <v>943</v>
      </c>
      <c r="AI18952" t="s">
        <v>140</v>
      </c>
      <c r="AJ18952" t="s">
        <v>942</v>
      </c>
      <c r="AK18952" t="s">
        <v>140</v>
      </c>
      <c r="AL18952" t="s">
        <v>140</v>
      </c>
      <c r="AM18952">
        <v>13</v>
      </c>
      <c r="AN18952" t="s">
        <v>177</v>
      </c>
      <c r="AO18952" t="s">
        <v>140</v>
      </c>
      <c r="AP18952" t="s">
        <v>140</v>
      </c>
      <c r="AQ18952" t="s">
        <v>140</v>
      </c>
      <c r="AR18952" t="s">
        <v>140</v>
      </c>
      <c r="AS18952">
        <v>13</v>
      </c>
      <c r="AT18952" t="s">
        <v>943</v>
      </c>
      <c r="AU18952" t="s">
        <v>942</v>
      </c>
      <c r="AV18952" t="s">
        <v>140</v>
      </c>
      <c r="AW18952" t="s">
        <v>140</v>
      </c>
      <c r="AX18952" t="s">
        <v>140</v>
      </c>
      <c r="AY18952">
        <v>13</v>
      </c>
      <c r="AZ18952" t="s">
        <v>745</v>
      </c>
      <c r="BA18952" t="s">
        <v>140</v>
      </c>
      <c r="BB18952" t="s">
        <v>140</v>
      </c>
      <c r="BC18952" t="s">
        <v>746</v>
      </c>
      <c r="BD18952" t="s">
        <v>140</v>
      </c>
      <c r="BE18952">
        <v>13</v>
      </c>
      <c r="BF18952" t="s">
        <v>943</v>
      </c>
      <c r="BG18952" t="s">
        <v>140</v>
      </c>
      <c r="BH18952" t="s">
        <v>140</v>
      </c>
      <c r="BI18952" t="s">
        <v>942</v>
      </c>
      <c r="BJ18952" t="s">
        <v>140</v>
      </c>
      <c r="BK18952">
        <v>13</v>
      </c>
      <c r="BL18952" t="s">
        <v>621</v>
      </c>
      <c r="BM18952" t="s">
        <v>140</v>
      </c>
      <c r="BN18952" t="s">
        <v>140</v>
      </c>
      <c r="BO18952" t="s">
        <v>456</v>
      </c>
      <c r="BP18952" t="s">
        <v>140</v>
      </c>
      <c r="BQ18952">
        <v>13</v>
      </c>
      <c r="BR18952" t="s">
        <v>177</v>
      </c>
      <c r="BS18952" t="s">
        <v>140</v>
      </c>
      <c r="BT18952" t="s">
        <v>140</v>
      </c>
      <c r="BU18952" t="s">
        <v>140</v>
      </c>
      <c r="BV18952" t="s">
        <v>140</v>
      </c>
    </row>
    <row r="18953" spans="1:74" x14ac:dyDescent="0.35">
      <c r="A18953" t="s">
        <v>13</v>
      </c>
      <c r="B18953" t="s">
        <v>1126</v>
      </c>
      <c r="C18953">
        <v>85</v>
      </c>
      <c r="D18953" t="s">
        <v>597</v>
      </c>
      <c r="E18953" t="s">
        <v>660</v>
      </c>
      <c r="F18953" t="s">
        <v>921</v>
      </c>
      <c r="G18953" t="s">
        <v>140</v>
      </c>
      <c r="H18953" t="s">
        <v>140</v>
      </c>
      <c r="I18953">
        <v>85</v>
      </c>
      <c r="J18953" t="s">
        <v>292</v>
      </c>
      <c r="K18953" t="s">
        <v>801</v>
      </c>
      <c r="L18953" t="s">
        <v>526</v>
      </c>
      <c r="M18953" t="s">
        <v>467</v>
      </c>
      <c r="N18953" t="s">
        <v>140</v>
      </c>
      <c r="O18953">
        <v>85</v>
      </c>
      <c r="P18953" t="s">
        <v>707</v>
      </c>
      <c r="Q18953" t="s">
        <v>1085</v>
      </c>
      <c r="R18953" t="s">
        <v>1058</v>
      </c>
      <c r="S18953" t="s">
        <v>140</v>
      </c>
      <c r="T18953" t="s">
        <v>140</v>
      </c>
      <c r="U18953">
        <v>85</v>
      </c>
      <c r="V18953" t="s">
        <v>800</v>
      </c>
      <c r="W18953" t="s">
        <v>971</v>
      </c>
      <c r="X18953" t="s">
        <v>1012</v>
      </c>
      <c r="Y18953" t="s">
        <v>940</v>
      </c>
      <c r="Z18953" t="s">
        <v>140</v>
      </c>
      <c r="AA18953">
        <v>85</v>
      </c>
      <c r="AB18953" t="s">
        <v>798</v>
      </c>
      <c r="AC18953" t="s">
        <v>799</v>
      </c>
      <c r="AD18953" t="s">
        <v>140</v>
      </c>
      <c r="AE18953" t="s">
        <v>140</v>
      </c>
      <c r="AF18953" t="s">
        <v>140</v>
      </c>
      <c r="AG18953">
        <v>85</v>
      </c>
      <c r="AH18953" t="s">
        <v>435</v>
      </c>
      <c r="AI18953" t="s">
        <v>138</v>
      </c>
      <c r="AJ18953" t="s">
        <v>1012</v>
      </c>
      <c r="AK18953" t="s">
        <v>1014</v>
      </c>
      <c r="AL18953" t="s">
        <v>1073</v>
      </c>
      <c r="AM18953">
        <v>85</v>
      </c>
      <c r="AN18953" t="s">
        <v>825</v>
      </c>
      <c r="AO18953" t="s">
        <v>140</v>
      </c>
      <c r="AP18953" t="s">
        <v>826</v>
      </c>
      <c r="AQ18953" t="s">
        <v>140</v>
      </c>
      <c r="AR18953" t="s">
        <v>140</v>
      </c>
      <c r="AS18953">
        <v>85</v>
      </c>
      <c r="AT18953" t="s">
        <v>432</v>
      </c>
      <c r="AU18953" t="s">
        <v>781</v>
      </c>
      <c r="AV18953" t="s">
        <v>1014</v>
      </c>
      <c r="AW18953" t="s">
        <v>140</v>
      </c>
      <c r="AX18953" t="s">
        <v>140</v>
      </c>
      <c r="AY18953">
        <v>85</v>
      </c>
      <c r="AZ18953" t="s">
        <v>477</v>
      </c>
      <c r="BA18953" t="s">
        <v>140</v>
      </c>
      <c r="BB18953" t="s">
        <v>317</v>
      </c>
      <c r="BC18953" t="s">
        <v>977</v>
      </c>
      <c r="BD18953" t="s">
        <v>140</v>
      </c>
      <c r="BE18953">
        <v>85</v>
      </c>
      <c r="BF18953" t="s">
        <v>377</v>
      </c>
      <c r="BG18953" t="s">
        <v>1059</v>
      </c>
      <c r="BH18953" t="s">
        <v>55</v>
      </c>
      <c r="BI18953" t="s">
        <v>140</v>
      </c>
      <c r="BJ18953" t="s">
        <v>140</v>
      </c>
      <c r="BK18953">
        <v>85</v>
      </c>
      <c r="BL18953" t="s">
        <v>966</v>
      </c>
      <c r="BM18953" t="s">
        <v>1023</v>
      </c>
      <c r="BN18953" t="s">
        <v>723</v>
      </c>
      <c r="BO18953" t="s">
        <v>967</v>
      </c>
      <c r="BP18953" t="s">
        <v>140</v>
      </c>
      <c r="BQ18953">
        <v>85</v>
      </c>
      <c r="BR18953" t="s">
        <v>112</v>
      </c>
      <c r="BS18953" t="s">
        <v>140</v>
      </c>
      <c r="BT18953" t="s">
        <v>788</v>
      </c>
      <c r="BU18953" t="s">
        <v>1043</v>
      </c>
      <c r="BV18953" t="s">
        <v>140</v>
      </c>
    </row>
    <row r="18954" spans="1:74" x14ac:dyDescent="0.35">
      <c r="A18954" t="s">
        <v>13</v>
      </c>
      <c r="B18954" t="s">
        <v>1127</v>
      </c>
      <c r="C18954">
        <v>112</v>
      </c>
      <c r="D18954" t="s">
        <v>587</v>
      </c>
      <c r="E18954" t="s">
        <v>1058</v>
      </c>
      <c r="F18954" t="s">
        <v>1106</v>
      </c>
      <c r="G18954" t="s">
        <v>660</v>
      </c>
      <c r="H18954" t="s">
        <v>140</v>
      </c>
      <c r="I18954">
        <v>112</v>
      </c>
      <c r="J18954" t="s">
        <v>299</v>
      </c>
      <c r="K18954" t="s">
        <v>1102</v>
      </c>
      <c r="L18954" t="s">
        <v>751</v>
      </c>
      <c r="M18954" t="s">
        <v>465</v>
      </c>
      <c r="N18954" t="s">
        <v>140</v>
      </c>
      <c r="O18954">
        <v>112</v>
      </c>
      <c r="P18954" t="s">
        <v>638</v>
      </c>
      <c r="Q18954" t="s">
        <v>706</v>
      </c>
      <c r="R18954" t="s">
        <v>140</v>
      </c>
      <c r="S18954" t="s">
        <v>1013</v>
      </c>
      <c r="T18954" t="s">
        <v>140</v>
      </c>
      <c r="U18954">
        <v>112</v>
      </c>
      <c r="V18954" t="s">
        <v>1186</v>
      </c>
      <c r="W18954" t="s">
        <v>1014</v>
      </c>
      <c r="X18954" t="s">
        <v>140</v>
      </c>
      <c r="Y18954" t="s">
        <v>1054</v>
      </c>
      <c r="Z18954" t="s">
        <v>140</v>
      </c>
      <c r="AA18954">
        <v>112</v>
      </c>
      <c r="AB18954" t="s">
        <v>46</v>
      </c>
      <c r="AC18954" t="s">
        <v>994</v>
      </c>
      <c r="AD18954" t="s">
        <v>1046</v>
      </c>
      <c r="AE18954" t="s">
        <v>140</v>
      </c>
      <c r="AF18954" t="s">
        <v>140</v>
      </c>
      <c r="AG18954">
        <v>112</v>
      </c>
      <c r="AH18954" t="s">
        <v>364</v>
      </c>
      <c r="AI18954" t="s">
        <v>731</v>
      </c>
      <c r="AJ18954" t="s">
        <v>775</v>
      </c>
      <c r="AK18954" t="s">
        <v>140</v>
      </c>
      <c r="AL18954" t="s">
        <v>140</v>
      </c>
      <c r="AM18954">
        <v>112</v>
      </c>
      <c r="AN18954" t="s">
        <v>473</v>
      </c>
      <c r="AO18954" t="s">
        <v>775</v>
      </c>
      <c r="AP18954" t="s">
        <v>614</v>
      </c>
      <c r="AQ18954" t="s">
        <v>140</v>
      </c>
      <c r="AR18954" t="s">
        <v>140</v>
      </c>
      <c r="AS18954">
        <v>112</v>
      </c>
      <c r="AT18954" t="s">
        <v>88</v>
      </c>
      <c r="AU18954" t="s">
        <v>1061</v>
      </c>
      <c r="AV18954" t="s">
        <v>1066</v>
      </c>
      <c r="AW18954" t="s">
        <v>140</v>
      </c>
      <c r="AX18954" t="s">
        <v>140</v>
      </c>
      <c r="AY18954">
        <v>112</v>
      </c>
      <c r="AZ18954" t="s">
        <v>1109</v>
      </c>
      <c r="BA18954" t="s">
        <v>140</v>
      </c>
      <c r="BB18954" t="s">
        <v>1052</v>
      </c>
      <c r="BC18954" t="s">
        <v>775</v>
      </c>
      <c r="BD18954" t="s">
        <v>140</v>
      </c>
      <c r="BE18954">
        <v>112</v>
      </c>
      <c r="BF18954" t="s">
        <v>128</v>
      </c>
      <c r="BG18954" t="s">
        <v>1011</v>
      </c>
      <c r="BH18954" t="s">
        <v>718</v>
      </c>
      <c r="BI18954" t="s">
        <v>140</v>
      </c>
      <c r="BJ18954" t="s">
        <v>140</v>
      </c>
      <c r="BK18954">
        <v>112</v>
      </c>
      <c r="BL18954" t="s">
        <v>561</v>
      </c>
      <c r="BM18954" t="s">
        <v>1013</v>
      </c>
      <c r="BN18954" t="s">
        <v>121</v>
      </c>
      <c r="BO18954" t="s">
        <v>751</v>
      </c>
      <c r="BP18954" t="s">
        <v>140</v>
      </c>
      <c r="BQ18954">
        <v>112</v>
      </c>
      <c r="BR18954" t="s">
        <v>1186</v>
      </c>
      <c r="BS18954" t="s">
        <v>140</v>
      </c>
      <c r="BT18954" t="s">
        <v>1058</v>
      </c>
      <c r="BU18954" t="s">
        <v>140</v>
      </c>
      <c r="BV18954" t="s">
        <v>140</v>
      </c>
    </row>
    <row r="18955" spans="1:74" x14ac:dyDescent="0.35">
      <c r="A18955" t="s">
        <v>13</v>
      </c>
      <c r="B18955" t="s">
        <v>339</v>
      </c>
      <c r="C18955">
        <v>9</v>
      </c>
      <c r="D18955" t="s">
        <v>177</v>
      </c>
      <c r="E18955" t="s">
        <v>140</v>
      </c>
      <c r="F18955" t="s">
        <v>140</v>
      </c>
      <c r="G18955" t="s">
        <v>140</v>
      </c>
      <c r="H18955" t="s">
        <v>140</v>
      </c>
      <c r="I18955">
        <v>9</v>
      </c>
      <c r="J18955" t="s">
        <v>201</v>
      </c>
      <c r="K18955" t="s">
        <v>140</v>
      </c>
      <c r="L18955" t="s">
        <v>140</v>
      </c>
      <c r="M18955" t="s">
        <v>202</v>
      </c>
      <c r="N18955" t="s">
        <v>140</v>
      </c>
      <c r="O18955">
        <v>9</v>
      </c>
      <c r="P18955" t="s">
        <v>177</v>
      </c>
      <c r="Q18955" t="s">
        <v>140</v>
      </c>
      <c r="R18955" t="s">
        <v>140</v>
      </c>
      <c r="S18955" t="s">
        <v>140</v>
      </c>
      <c r="T18955" t="s">
        <v>140</v>
      </c>
      <c r="U18955">
        <v>9</v>
      </c>
      <c r="V18955" t="s">
        <v>1086</v>
      </c>
      <c r="W18955" t="s">
        <v>1085</v>
      </c>
      <c r="X18955" t="s">
        <v>140</v>
      </c>
      <c r="Y18955" t="s">
        <v>140</v>
      </c>
      <c r="Z18955" t="s">
        <v>140</v>
      </c>
      <c r="AA18955">
        <v>9</v>
      </c>
      <c r="AB18955" t="s">
        <v>324</v>
      </c>
      <c r="AC18955" t="s">
        <v>323</v>
      </c>
      <c r="AD18955" t="s">
        <v>140</v>
      </c>
      <c r="AE18955" t="s">
        <v>140</v>
      </c>
      <c r="AF18955" t="s">
        <v>140</v>
      </c>
      <c r="AG18955">
        <v>9</v>
      </c>
      <c r="AH18955" t="s">
        <v>267</v>
      </c>
      <c r="AI18955" t="s">
        <v>266</v>
      </c>
      <c r="AJ18955" t="s">
        <v>140</v>
      </c>
      <c r="AK18955" t="s">
        <v>140</v>
      </c>
      <c r="AL18955" t="s">
        <v>140</v>
      </c>
      <c r="AM18955">
        <v>9</v>
      </c>
      <c r="AN18955" t="s">
        <v>177</v>
      </c>
      <c r="AO18955" t="s">
        <v>140</v>
      </c>
      <c r="AP18955" t="s">
        <v>140</v>
      </c>
      <c r="AQ18955" t="s">
        <v>140</v>
      </c>
      <c r="AR18955" t="s">
        <v>140</v>
      </c>
      <c r="AS18955">
        <v>9</v>
      </c>
      <c r="AT18955" t="s">
        <v>512</v>
      </c>
      <c r="AU18955" t="s">
        <v>140</v>
      </c>
      <c r="AV18955" t="s">
        <v>513</v>
      </c>
      <c r="AW18955" t="s">
        <v>140</v>
      </c>
      <c r="AX18955" t="s">
        <v>140</v>
      </c>
      <c r="AY18955">
        <v>9</v>
      </c>
      <c r="AZ18955" t="s">
        <v>665</v>
      </c>
      <c r="BA18955" t="s">
        <v>140</v>
      </c>
      <c r="BB18955" t="s">
        <v>140</v>
      </c>
      <c r="BC18955" t="s">
        <v>664</v>
      </c>
      <c r="BD18955" t="s">
        <v>140</v>
      </c>
      <c r="BE18955">
        <v>9</v>
      </c>
      <c r="BF18955" t="s">
        <v>177</v>
      </c>
      <c r="BG18955" t="s">
        <v>140</v>
      </c>
      <c r="BH18955" t="s">
        <v>140</v>
      </c>
      <c r="BI18955" t="s">
        <v>140</v>
      </c>
      <c r="BJ18955" t="s">
        <v>140</v>
      </c>
      <c r="BK18955">
        <v>9</v>
      </c>
      <c r="BL18955" t="s">
        <v>464</v>
      </c>
      <c r="BM18955" t="s">
        <v>140</v>
      </c>
      <c r="BN18955" t="s">
        <v>140</v>
      </c>
      <c r="BO18955" t="s">
        <v>463</v>
      </c>
      <c r="BP18955" t="s">
        <v>140</v>
      </c>
      <c r="BQ18955">
        <v>9</v>
      </c>
      <c r="BR18955" t="s">
        <v>92</v>
      </c>
      <c r="BS18955" t="s">
        <v>140</v>
      </c>
      <c r="BT18955" t="s">
        <v>140</v>
      </c>
      <c r="BU18955" t="s">
        <v>91</v>
      </c>
      <c r="BV18955" t="s">
        <v>140</v>
      </c>
    </row>
    <row r="18956" spans="1:74" x14ac:dyDescent="0.35">
      <c r="A18956" t="s">
        <v>14</v>
      </c>
      <c r="B18956" t="s">
        <v>1126</v>
      </c>
      <c r="C18956">
        <v>77</v>
      </c>
      <c r="D18956" t="s">
        <v>469</v>
      </c>
      <c r="E18956" t="s">
        <v>1095</v>
      </c>
      <c r="F18956" t="s">
        <v>595</v>
      </c>
      <c r="G18956" t="s">
        <v>1044</v>
      </c>
      <c r="H18956" t="s">
        <v>140</v>
      </c>
      <c r="I18956">
        <v>77</v>
      </c>
      <c r="J18956" t="s">
        <v>965</v>
      </c>
      <c r="K18956" t="s">
        <v>443</v>
      </c>
      <c r="L18956" t="s">
        <v>489</v>
      </c>
      <c r="M18956" t="s">
        <v>65</v>
      </c>
      <c r="N18956" t="s">
        <v>1055</v>
      </c>
      <c r="O18956">
        <v>77</v>
      </c>
      <c r="P18956" t="s">
        <v>46</v>
      </c>
      <c r="Q18956" t="s">
        <v>737</v>
      </c>
      <c r="R18956" t="s">
        <v>140</v>
      </c>
      <c r="S18956" t="s">
        <v>1055</v>
      </c>
      <c r="T18956" t="s">
        <v>140</v>
      </c>
      <c r="U18956">
        <v>77</v>
      </c>
      <c r="V18956" t="s">
        <v>1111</v>
      </c>
      <c r="W18956" t="s">
        <v>1009</v>
      </c>
      <c r="X18956" t="s">
        <v>950</v>
      </c>
      <c r="Y18956" t="s">
        <v>949</v>
      </c>
      <c r="Z18956" t="s">
        <v>140</v>
      </c>
      <c r="AA18956">
        <v>77</v>
      </c>
      <c r="AB18956" t="s">
        <v>328</v>
      </c>
      <c r="AC18956" t="s">
        <v>814</v>
      </c>
      <c r="AD18956" t="s">
        <v>140</v>
      </c>
      <c r="AE18956" t="s">
        <v>140</v>
      </c>
      <c r="AF18956" t="s">
        <v>1004</v>
      </c>
      <c r="AG18956">
        <v>77</v>
      </c>
      <c r="AH18956" t="s">
        <v>160</v>
      </c>
      <c r="AI18956" t="s">
        <v>221</v>
      </c>
      <c r="AJ18956" t="s">
        <v>1048</v>
      </c>
      <c r="AK18956" t="s">
        <v>733</v>
      </c>
      <c r="AL18956" t="s">
        <v>1054</v>
      </c>
      <c r="AM18956">
        <v>77</v>
      </c>
      <c r="AN18956" t="s">
        <v>809</v>
      </c>
      <c r="AO18956" t="s">
        <v>1003</v>
      </c>
      <c r="AP18956" t="s">
        <v>849</v>
      </c>
      <c r="AQ18956" t="s">
        <v>1055</v>
      </c>
      <c r="AR18956" t="s">
        <v>140</v>
      </c>
      <c r="AS18956">
        <v>77</v>
      </c>
      <c r="AT18956" t="s">
        <v>413</v>
      </c>
      <c r="AU18956" t="s">
        <v>897</v>
      </c>
      <c r="AV18956" t="s">
        <v>515</v>
      </c>
      <c r="AW18956" t="s">
        <v>1055</v>
      </c>
      <c r="AX18956" t="s">
        <v>140</v>
      </c>
      <c r="AY18956">
        <v>77</v>
      </c>
      <c r="AZ18956" t="s">
        <v>1175</v>
      </c>
      <c r="BA18956" t="s">
        <v>140</v>
      </c>
      <c r="BB18956" t="s">
        <v>95</v>
      </c>
      <c r="BC18956" t="s">
        <v>1095</v>
      </c>
      <c r="BD18956" t="s">
        <v>140</v>
      </c>
      <c r="BE18956">
        <v>77</v>
      </c>
      <c r="BF18956" t="s">
        <v>644</v>
      </c>
      <c r="BG18956" t="s">
        <v>95</v>
      </c>
      <c r="BH18956" t="s">
        <v>847</v>
      </c>
      <c r="BI18956" t="s">
        <v>919</v>
      </c>
      <c r="BJ18956" t="s">
        <v>140</v>
      </c>
      <c r="BK18956">
        <v>77</v>
      </c>
      <c r="BL18956" t="s">
        <v>226</v>
      </c>
      <c r="BM18956" t="s">
        <v>140</v>
      </c>
      <c r="BN18956" t="s">
        <v>1104</v>
      </c>
      <c r="BO18956" t="s">
        <v>588</v>
      </c>
      <c r="BP18956" t="s">
        <v>140</v>
      </c>
      <c r="BQ18956">
        <v>77</v>
      </c>
      <c r="BR18956" t="s">
        <v>719</v>
      </c>
      <c r="BS18956" t="s">
        <v>140</v>
      </c>
      <c r="BT18956" t="s">
        <v>716</v>
      </c>
      <c r="BU18956" t="s">
        <v>996</v>
      </c>
      <c r="BV18956" t="s">
        <v>140</v>
      </c>
    </row>
    <row r="18957" spans="1:74" x14ac:dyDescent="0.35">
      <c r="A18957" t="s">
        <v>14</v>
      </c>
      <c r="B18957" t="s">
        <v>1127</v>
      </c>
      <c r="C18957">
        <v>119</v>
      </c>
      <c r="D18957" t="s">
        <v>410</v>
      </c>
      <c r="E18957" t="s">
        <v>875</v>
      </c>
      <c r="F18957" t="s">
        <v>574</v>
      </c>
      <c r="G18957" t="s">
        <v>109</v>
      </c>
      <c r="H18957" t="s">
        <v>140</v>
      </c>
      <c r="I18957">
        <v>119</v>
      </c>
      <c r="J18957" t="s">
        <v>437</v>
      </c>
      <c r="K18957" t="s">
        <v>95</v>
      </c>
      <c r="L18957" t="s">
        <v>187</v>
      </c>
      <c r="M18957" t="s">
        <v>738</v>
      </c>
      <c r="N18957" t="s">
        <v>140</v>
      </c>
      <c r="O18957">
        <v>119</v>
      </c>
      <c r="P18957" t="s">
        <v>1001</v>
      </c>
      <c r="Q18957" t="s">
        <v>751</v>
      </c>
      <c r="R18957" t="s">
        <v>775</v>
      </c>
      <c r="S18957" t="s">
        <v>1046</v>
      </c>
      <c r="T18957" t="s">
        <v>140</v>
      </c>
      <c r="U18957">
        <v>119</v>
      </c>
      <c r="V18957" t="s">
        <v>1183</v>
      </c>
      <c r="W18957" t="s">
        <v>1017</v>
      </c>
      <c r="X18957" t="s">
        <v>1063</v>
      </c>
      <c r="Y18957" t="s">
        <v>140</v>
      </c>
      <c r="Z18957" t="s">
        <v>140</v>
      </c>
      <c r="AA18957">
        <v>119</v>
      </c>
      <c r="AB18957" t="s">
        <v>468</v>
      </c>
      <c r="AC18957" t="s">
        <v>792</v>
      </c>
      <c r="AD18957" t="s">
        <v>1019</v>
      </c>
      <c r="AE18957" t="s">
        <v>1012</v>
      </c>
      <c r="AF18957" t="s">
        <v>140</v>
      </c>
      <c r="AG18957">
        <v>119</v>
      </c>
      <c r="AH18957" t="s">
        <v>779</v>
      </c>
      <c r="AI18957" t="s">
        <v>1071</v>
      </c>
      <c r="AJ18957" t="s">
        <v>942</v>
      </c>
      <c r="AK18957" t="s">
        <v>140</v>
      </c>
      <c r="AL18957" t="s">
        <v>140</v>
      </c>
      <c r="AM18957">
        <v>119</v>
      </c>
      <c r="AN18957" t="s">
        <v>916</v>
      </c>
      <c r="AO18957" t="s">
        <v>1048</v>
      </c>
      <c r="AP18957" t="s">
        <v>937</v>
      </c>
      <c r="AQ18957" t="s">
        <v>140</v>
      </c>
      <c r="AR18957" t="s">
        <v>140</v>
      </c>
      <c r="AS18957">
        <v>119</v>
      </c>
      <c r="AT18957" t="s">
        <v>98</v>
      </c>
      <c r="AU18957" t="s">
        <v>950</v>
      </c>
      <c r="AV18957" t="s">
        <v>919</v>
      </c>
      <c r="AW18957" t="s">
        <v>1073</v>
      </c>
      <c r="AX18957" t="s">
        <v>140</v>
      </c>
      <c r="AY18957">
        <v>119</v>
      </c>
      <c r="AZ18957" t="s">
        <v>1121</v>
      </c>
      <c r="BA18957" t="s">
        <v>140</v>
      </c>
      <c r="BB18957" t="s">
        <v>1023</v>
      </c>
      <c r="BC18957" t="s">
        <v>1004</v>
      </c>
      <c r="BD18957" t="s">
        <v>1013</v>
      </c>
      <c r="BE18957">
        <v>119</v>
      </c>
      <c r="BF18957" t="s">
        <v>776</v>
      </c>
      <c r="BG18957" t="s">
        <v>939</v>
      </c>
      <c r="BH18957" t="s">
        <v>961</v>
      </c>
      <c r="BI18957" t="s">
        <v>1019</v>
      </c>
      <c r="BJ18957" t="s">
        <v>140</v>
      </c>
      <c r="BK18957">
        <v>119</v>
      </c>
      <c r="BL18957" t="s">
        <v>809</v>
      </c>
      <c r="BM18957" t="s">
        <v>1020</v>
      </c>
      <c r="BN18957" t="s">
        <v>996</v>
      </c>
      <c r="BO18957" t="s">
        <v>837</v>
      </c>
      <c r="BP18957" t="s">
        <v>1013</v>
      </c>
      <c r="BQ18957">
        <v>119</v>
      </c>
      <c r="BR18957" t="s">
        <v>839</v>
      </c>
      <c r="BS18957" t="s">
        <v>140</v>
      </c>
      <c r="BT18957" t="s">
        <v>733</v>
      </c>
      <c r="BU18957" t="s">
        <v>1013</v>
      </c>
      <c r="BV18957" t="s">
        <v>140</v>
      </c>
    </row>
    <row r="18958" spans="1:74" x14ac:dyDescent="0.35">
      <c r="A18958" t="s">
        <v>14</v>
      </c>
      <c r="B18958" t="s">
        <v>339</v>
      </c>
      <c r="C18958">
        <v>7</v>
      </c>
      <c r="D18958" t="s">
        <v>177</v>
      </c>
      <c r="E18958" t="s">
        <v>140</v>
      </c>
      <c r="F18958" t="s">
        <v>140</v>
      </c>
      <c r="G18958" t="s">
        <v>140</v>
      </c>
      <c r="H18958" t="s">
        <v>140</v>
      </c>
      <c r="I18958">
        <v>7</v>
      </c>
      <c r="J18958" t="s">
        <v>1118</v>
      </c>
      <c r="K18958" t="s">
        <v>140</v>
      </c>
      <c r="L18958" t="s">
        <v>140</v>
      </c>
      <c r="M18958" t="s">
        <v>1051</v>
      </c>
      <c r="N18958" t="s">
        <v>140</v>
      </c>
      <c r="O18958">
        <v>7</v>
      </c>
      <c r="P18958" t="s">
        <v>42</v>
      </c>
      <c r="Q18958" t="s">
        <v>43</v>
      </c>
      <c r="R18958" t="s">
        <v>140</v>
      </c>
      <c r="S18958" t="s">
        <v>140</v>
      </c>
      <c r="T18958" t="s">
        <v>140</v>
      </c>
      <c r="U18958">
        <v>7</v>
      </c>
      <c r="V18958" t="s">
        <v>177</v>
      </c>
      <c r="W18958" t="s">
        <v>140</v>
      </c>
      <c r="X18958" t="s">
        <v>140</v>
      </c>
      <c r="Y18958" t="s">
        <v>140</v>
      </c>
      <c r="Z18958" t="s">
        <v>140</v>
      </c>
      <c r="AA18958">
        <v>7</v>
      </c>
      <c r="AB18958" t="s">
        <v>102</v>
      </c>
      <c r="AC18958" t="s">
        <v>101</v>
      </c>
      <c r="AD18958" t="s">
        <v>140</v>
      </c>
      <c r="AE18958" t="s">
        <v>140</v>
      </c>
      <c r="AF18958" t="s">
        <v>140</v>
      </c>
      <c r="AG18958">
        <v>7</v>
      </c>
      <c r="AH18958" t="s">
        <v>619</v>
      </c>
      <c r="AI18958" t="s">
        <v>620</v>
      </c>
      <c r="AJ18958" t="s">
        <v>140</v>
      </c>
      <c r="AK18958" t="s">
        <v>140</v>
      </c>
      <c r="AL18958" t="s">
        <v>140</v>
      </c>
      <c r="AM18958">
        <v>7</v>
      </c>
      <c r="AN18958" t="s">
        <v>177</v>
      </c>
      <c r="AO18958" t="s">
        <v>140</v>
      </c>
      <c r="AP18958" t="s">
        <v>140</v>
      </c>
      <c r="AQ18958" t="s">
        <v>140</v>
      </c>
      <c r="AR18958" t="s">
        <v>140</v>
      </c>
      <c r="AS18958">
        <v>7</v>
      </c>
      <c r="AT18958" t="s">
        <v>102</v>
      </c>
      <c r="AU18958" t="s">
        <v>140</v>
      </c>
      <c r="AV18958" t="s">
        <v>101</v>
      </c>
      <c r="AW18958" t="s">
        <v>140</v>
      </c>
      <c r="AX18958" t="s">
        <v>140</v>
      </c>
      <c r="AY18958">
        <v>7</v>
      </c>
      <c r="AZ18958" t="s">
        <v>1138</v>
      </c>
      <c r="BA18958" t="s">
        <v>140</v>
      </c>
      <c r="BB18958" t="s">
        <v>1106</v>
      </c>
      <c r="BC18958" t="s">
        <v>140</v>
      </c>
      <c r="BD18958" t="s">
        <v>140</v>
      </c>
      <c r="BE18958">
        <v>7</v>
      </c>
      <c r="BF18958" t="s">
        <v>177</v>
      </c>
      <c r="BG18958" t="s">
        <v>140</v>
      </c>
      <c r="BH18958" t="s">
        <v>140</v>
      </c>
      <c r="BI18958" t="s">
        <v>140</v>
      </c>
      <c r="BJ18958" t="s">
        <v>140</v>
      </c>
      <c r="BK18958">
        <v>7</v>
      </c>
      <c r="BL18958" t="s">
        <v>891</v>
      </c>
      <c r="BM18958" t="s">
        <v>140</v>
      </c>
      <c r="BN18958" t="s">
        <v>1106</v>
      </c>
      <c r="BO18958" t="s">
        <v>187</v>
      </c>
      <c r="BP18958" t="s">
        <v>140</v>
      </c>
      <c r="BQ18958">
        <v>7</v>
      </c>
      <c r="BR18958" t="s">
        <v>1138</v>
      </c>
      <c r="BS18958" t="s">
        <v>140</v>
      </c>
      <c r="BT18958" t="s">
        <v>1106</v>
      </c>
      <c r="BU18958" t="s">
        <v>140</v>
      </c>
      <c r="BV18958" t="s">
        <v>140</v>
      </c>
    </row>
    <row r="18959" spans="1:74" x14ac:dyDescent="0.35">
      <c r="A18959" t="s">
        <v>15</v>
      </c>
      <c r="B18959" t="s">
        <v>1126</v>
      </c>
      <c r="C18959">
        <v>93</v>
      </c>
      <c r="D18959" t="s">
        <v>44</v>
      </c>
      <c r="E18959" t="s">
        <v>660</v>
      </c>
      <c r="F18959" t="s">
        <v>511</v>
      </c>
      <c r="G18959" t="s">
        <v>919</v>
      </c>
      <c r="H18959" t="s">
        <v>140</v>
      </c>
      <c r="I18959">
        <v>93</v>
      </c>
      <c r="J18959" t="s">
        <v>558</v>
      </c>
      <c r="K18959" t="s">
        <v>462</v>
      </c>
      <c r="L18959" t="s">
        <v>522</v>
      </c>
      <c r="M18959" t="s">
        <v>1080</v>
      </c>
      <c r="N18959" t="s">
        <v>949</v>
      </c>
      <c r="O18959">
        <v>93</v>
      </c>
      <c r="P18959" t="s">
        <v>419</v>
      </c>
      <c r="Q18959" t="s">
        <v>433</v>
      </c>
      <c r="R18959" t="s">
        <v>1058</v>
      </c>
      <c r="S18959" t="s">
        <v>1021</v>
      </c>
      <c r="T18959" t="s">
        <v>140</v>
      </c>
      <c r="U18959">
        <v>93</v>
      </c>
      <c r="V18959" t="s">
        <v>990</v>
      </c>
      <c r="W18959" t="s">
        <v>1050</v>
      </c>
      <c r="X18959" t="s">
        <v>971</v>
      </c>
      <c r="Y18959" t="s">
        <v>140</v>
      </c>
      <c r="Z18959" t="s">
        <v>140</v>
      </c>
      <c r="AA18959">
        <v>93</v>
      </c>
      <c r="AB18959" t="s">
        <v>925</v>
      </c>
      <c r="AC18959" t="s">
        <v>61</v>
      </c>
      <c r="AD18959" t="s">
        <v>1058</v>
      </c>
      <c r="AE18959" t="s">
        <v>140</v>
      </c>
      <c r="AF18959" t="s">
        <v>140</v>
      </c>
      <c r="AG18959">
        <v>93</v>
      </c>
      <c r="AH18959" t="s">
        <v>36</v>
      </c>
      <c r="AI18959" t="s">
        <v>142</v>
      </c>
      <c r="AJ18959" t="s">
        <v>1067</v>
      </c>
      <c r="AK18959" t="s">
        <v>140</v>
      </c>
      <c r="AL18959" t="s">
        <v>140</v>
      </c>
      <c r="AM18959">
        <v>93</v>
      </c>
      <c r="AN18959" t="s">
        <v>450</v>
      </c>
      <c r="AO18959" t="s">
        <v>1050</v>
      </c>
      <c r="AP18959" t="s">
        <v>573</v>
      </c>
      <c r="AQ18959" t="s">
        <v>140</v>
      </c>
      <c r="AR18959" t="s">
        <v>140</v>
      </c>
      <c r="AS18959">
        <v>93</v>
      </c>
      <c r="AT18959" t="s">
        <v>912</v>
      </c>
      <c r="AU18959" t="s">
        <v>897</v>
      </c>
      <c r="AV18959" t="s">
        <v>1057</v>
      </c>
      <c r="AW18959" t="s">
        <v>1021</v>
      </c>
      <c r="AX18959" t="s">
        <v>140</v>
      </c>
      <c r="AY18959">
        <v>93</v>
      </c>
      <c r="AZ18959" t="s">
        <v>642</v>
      </c>
      <c r="BA18959" t="s">
        <v>140</v>
      </c>
      <c r="BB18959" t="s">
        <v>1045</v>
      </c>
      <c r="BC18959" t="s">
        <v>1047</v>
      </c>
      <c r="BD18959" t="s">
        <v>140</v>
      </c>
      <c r="BE18959">
        <v>93</v>
      </c>
      <c r="BF18959" t="s">
        <v>912</v>
      </c>
      <c r="BG18959" t="s">
        <v>1058</v>
      </c>
      <c r="BH18959" t="s">
        <v>746</v>
      </c>
      <c r="BI18959" t="s">
        <v>140</v>
      </c>
      <c r="BJ18959" t="s">
        <v>140</v>
      </c>
      <c r="BK18959">
        <v>93</v>
      </c>
      <c r="BL18959" t="s">
        <v>652</v>
      </c>
      <c r="BM18959" t="s">
        <v>939</v>
      </c>
      <c r="BN18959" t="s">
        <v>517</v>
      </c>
      <c r="BO18959" t="s">
        <v>513</v>
      </c>
      <c r="BP18959" t="s">
        <v>140</v>
      </c>
      <c r="BQ18959">
        <v>93</v>
      </c>
      <c r="BR18959" t="s">
        <v>1137</v>
      </c>
      <c r="BS18959" t="s">
        <v>140</v>
      </c>
      <c r="BT18959" t="s">
        <v>838</v>
      </c>
      <c r="BU18959" t="s">
        <v>515</v>
      </c>
      <c r="BV18959" t="s">
        <v>140</v>
      </c>
    </row>
    <row r="18960" spans="1:74" x14ac:dyDescent="0.35">
      <c r="A18960" t="s">
        <v>15</v>
      </c>
      <c r="B18960" t="s">
        <v>1127</v>
      </c>
      <c r="C18960">
        <v>107</v>
      </c>
      <c r="D18960" t="s">
        <v>494</v>
      </c>
      <c r="E18960" t="s">
        <v>1019</v>
      </c>
      <c r="F18960" t="s">
        <v>999</v>
      </c>
      <c r="G18960" t="s">
        <v>801</v>
      </c>
      <c r="H18960" t="s">
        <v>1012</v>
      </c>
      <c r="I18960">
        <v>107</v>
      </c>
      <c r="J18960" t="s">
        <v>390</v>
      </c>
      <c r="K18960" t="s">
        <v>643</v>
      </c>
      <c r="L18960" t="s">
        <v>261</v>
      </c>
      <c r="M18960" t="s">
        <v>792</v>
      </c>
      <c r="N18960" t="s">
        <v>140</v>
      </c>
      <c r="O18960">
        <v>107</v>
      </c>
      <c r="P18960" t="s">
        <v>745</v>
      </c>
      <c r="Q18960" t="s">
        <v>746</v>
      </c>
      <c r="R18960" t="s">
        <v>140</v>
      </c>
      <c r="S18960" t="s">
        <v>140</v>
      </c>
      <c r="T18960" t="s">
        <v>140</v>
      </c>
      <c r="U18960">
        <v>107</v>
      </c>
      <c r="V18960" t="s">
        <v>1168</v>
      </c>
      <c r="W18960" t="s">
        <v>1054</v>
      </c>
      <c r="X18960" t="s">
        <v>1019</v>
      </c>
      <c r="Y18960" t="s">
        <v>140</v>
      </c>
      <c r="Z18960" t="s">
        <v>140</v>
      </c>
      <c r="AA18960">
        <v>107</v>
      </c>
      <c r="AB18960" t="s">
        <v>622</v>
      </c>
      <c r="AC18960" t="s">
        <v>766</v>
      </c>
      <c r="AD18960" t="s">
        <v>1019</v>
      </c>
      <c r="AE18960" t="s">
        <v>1046</v>
      </c>
      <c r="AF18960" t="s">
        <v>140</v>
      </c>
      <c r="AG18960">
        <v>107</v>
      </c>
      <c r="AH18960" t="s">
        <v>42</v>
      </c>
      <c r="AI18960" t="s">
        <v>834</v>
      </c>
      <c r="AJ18960" t="s">
        <v>1064</v>
      </c>
      <c r="AK18960" t="s">
        <v>1019</v>
      </c>
      <c r="AL18960" t="s">
        <v>140</v>
      </c>
      <c r="AM18960">
        <v>107</v>
      </c>
      <c r="AN18960" t="s">
        <v>596</v>
      </c>
      <c r="AO18960" t="s">
        <v>1058</v>
      </c>
      <c r="AP18960" t="s">
        <v>812</v>
      </c>
      <c r="AQ18960" t="s">
        <v>1016</v>
      </c>
      <c r="AR18960" t="s">
        <v>140</v>
      </c>
      <c r="AS18960">
        <v>107</v>
      </c>
      <c r="AT18960" t="s">
        <v>640</v>
      </c>
      <c r="AU18960" t="s">
        <v>1044</v>
      </c>
      <c r="AV18960" t="s">
        <v>801</v>
      </c>
      <c r="AW18960" t="s">
        <v>1020</v>
      </c>
      <c r="AX18960" t="s">
        <v>140</v>
      </c>
      <c r="AY18960">
        <v>107</v>
      </c>
      <c r="AZ18960" t="s">
        <v>404</v>
      </c>
      <c r="BA18960" t="s">
        <v>1019</v>
      </c>
      <c r="BB18960" t="s">
        <v>996</v>
      </c>
      <c r="BC18960" t="s">
        <v>838</v>
      </c>
      <c r="BD18960" t="s">
        <v>140</v>
      </c>
      <c r="BE18960">
        <v>107</v>
      </c>
      <c r="BF18960" t="s">
        <v>902</v>
      </c>
      <c r="BG18960" t="s">
        <v>1020</v>
      </c>
      <c r="BH18960" t="s">
        <v>422</v>
      </c>
      <c r="BI18960" t="s">
        <v>1019</v>
      </c>
      <c r="BJ18960" t="s">
        <v>140</v>
      </c>
      <c r="BK18960">
        <v>107</v>
      </c>
      <c r="BL18960" t="s">
        <v>36</v>
      </c>
      <c r="BM18960" t="s">
        <v>140</v>
      </c>
      <c r="BN18960" t="s">
        <v>869</v>
      </c>
      <c r="BO18960" t="s">
        <v>51</v>
      </c>
      <c r="BP18960" t="s">
        <v>140</v>
      </c>
      <c r="BQ18960">
        <v>107</v>
      </c>
      <c r="BR18960" t="s">
        <v>1143</v>
      </c>
      <c r="BS18960" t="s">
        <v>140</v>
      </c>
      <c r="BT18960" t="s">
        <v>1021</v>
      </c>
      <c r="BU18960" t="s">
        <v>1007</v>
      </c>
      <c r="BV18960" t="s">
        <v>140</v>
      </c>
    </row>
    <row r="18961" spans="1:74" x14ac:dyDescent="0.35">
      <c r="A18961" t="s">
        <v>15</v>
      </c>
      <c r="B18961" t="s">
        <v>339</v>
      </c>
      <c r="C18961">
        <v>6</v>
      </c>
      <c r="D18961" t="s">
        <v>177</v>
      </c>
      <c r="E18961" t="s">
        <v>140</v>
      </c>
      <c r="F18961" t="s">
        <v>140</v>
      </c>
      <c r="G18961" t="s">
        <v>140</v>
      </c>
      <c r="H18961" t="s">
        <v>140</v>
      </c>
      <c r="I18961">
        <v>6</v>
      </c>
      <c r="J18961" t="s">
        <v>120</v>
      </c>
      <c r="K18961" t="s">
        <v>140</v>
      </c>
      <c r="L18961" t="s">
        <v>140</v>
      </c>
      <c r="M18961" t="s">
        <v>119</v>
      </c>
      <c r="N18961" t="s">
        <v>140</v>
      </c>
      <c r="O18961">
        <v>6</v>
      </c>
      <c r="P18961" t="s">
        <v>177</v>
      </c>
      <c r="Q18961" t="s">
        <v>140</v>
      </c>
      <c r="R18961" t="s">
        <v>140</v>
      </c>
      <c r="S18961" t="s">
        <v>140</v>
      </c>
      <c r="T18961" t="s">
        <v>140</v>
      </c>
      <c r="U18961">
        <v>6</v>
      </c>
      <c r="V18961" t="s">
        <v>177</v>
      </c>
      <c r="W18961" t="s">
        <v>140</v>
      </c>
      <c r="X18961" t="s">
        <v>140</v>
      </c>
      <c r="Y18961" t="s">
        <v>140</v>
      </c>
      <c r="Z18961" t="s">
        <v>140</v>
      </c>
      <c r="AA18961">
        <v>6</v>
      </c>
      <c r="AB18961" t="s">
        <v>177</v>
      </c>
      <c r="AC18961" t="s">
        <v>140</v>
      </c>
      <c r="AD18961" t="s">
        <v>140</v>
      </c>
      <c r="AE18961" t="s">
        <v>140</v>
      </c>
      <c r="AF18961" t="s">
        <v>140</v>
      </c>
      <c r="AG18961">
        <v>6</v>
      </c>
      <c r="AH18961" t="s">
        <v>120</v>
      </c>
      <c r="AI18961" t="s">
        <v>119</v>
      </c>
      <c r="AJ18961" t="s">
        <v>140</v>
      </c>
      <c r="AK18961" t="s">
        <v>140</v>
      </c>
      <c r="AL18961" t="s">
        <v>140</v>
      </c>
      <c r="AM18961">
        <v>6</v>
      </c>
      <c r="AN18961" t="s">
        <v>177</v>
      </c>
      <c r="AO18961" t="s">
        <v>140</v>
      </c>
      <c r="AP18961" t="s">
        <v>140</v>
      </c>
      <c r="AQ18961" t="s">
        <v>140</v>
      </c>
      <c r="AR18961" t="s">
        <v>140</v>
      </c>
      <c r="AS18961">
        <v>6</v>
      </c>
      <c r="AT18961" t="s">
        <v>177</v>
      </c>
      <c r="AU18961" t="s">
        <v>140</v>
      </c>
      <c r="AV18961" t="s">
        <v>140</v>
      </c>
      <c r="AW18961" t="s">
        <v>140</v>
      </c>
      <c r="AX18961" t="s">
        <v>140</v>
      </c>
      <c r="AY18961">
        <v>6</v>
      </c>
      <c r="AZ18961" t="s">
        <v>166</v>
      </c>
      <c r="BA18961" t="s">
        <v>140</v>
      </c>
      <c r="BB18961" t="s">
        <v>140</v>
      </c>
      <c r="BC18961" t="s">
        <v>165</v>
      </c>
      <c r="BD18961" t="s">
        <v>140</v>
      </c>
      <c r="BE18961">
        <v>6</v>
      </c>
      <c r="BF18961" t="s">
        <v>177</v>
      </c>
      <c r="BG18961" t="s">
        <v>140</v>
      </c>
      <c r="BH18961" t="s">
        <v>140</v>
      </c>
      <c r="BI18961" t="s">
        <v>140</v>
      </c>
      <c r="BJ18961" t="s">
        <v>140</v>
      </c>
      <c r="BK18961">
        <v>6</v>
      </c>
      <c r="BL18961" t="s">
        <v>177</v>
      </c>
      <c r="BM18961" t="s">
        <v>140</v>
      </c>
      <c r="BN18961" t="s">
        <v>140</v>
      </c>
      <c r="BO18961" t="s">
        <v>140</v>
      </c>
      <c r="BP18961" t="s">
        <v>140</v>
      </c>
      <c r="BQ18961">
        <v>6</v>
      </c>
      <c r="BR18961" t="s">
        <v>177</v>
      </c>
      <c r="BS18961" t="s">
        <v>140</v>
      </c>
      <c r="BT18961" t="s">
        <v>140</v>
      </c>
      <c r="BU18961" t="s">
        <v>140</v>
      </c>
      <c r="BV18961" t="s">
        <v>140</v>
      </c>
    </row>
    <row r="18962" spans="1:74" x14ac:dyDescent="0.35">
      <c r="A18962" t="s">
        <v>16</v>
      </c>
      <c r="B18962" t="s">
        <v>1126</v>
      </c>
      <c r="C18962">
        <v>83</v>
      </c>
      <c r="D18962" t="s">
        <v>912</v>
      </c>
      <c r="E18962" t="s">
        <v>838</v>
      </c>
      <c r="F18962" t="s">
        <v>1067</v>
      </c>
      <c r="G18962" t="s">
        <v>458</v>
      </c>
      <c r="H18962" t="s">
        <v>1055</v>
      </c>
      <c r="I18962">
        <v>83</v>
      </c>
      <c r="J18962" t="s">
        <v>852</v>
      </c>
      <c r="K18962" t="s">
        <v>999</v>
      </c>
      <c r="L18962" t="s">
        <v>741</v>
      </c>
      <c r="M18962" t="s">
        <v>157</v>
      </c>
      <c r="N18962" t="s">
        <v>140</v>
      </c>
      <c r="O18962">
        <v>83</v>
      </c>
      <c r="P18962" t="s">
        <v>891</v>
      </c>
      <c r="Q18962" t="s">
        <v>794</v>
      </c>
      <c r="R18962" t="s">
        <v>971</v>
      </c>
      <c r="S18962" t="s">
        <v>1054</v>
      </c>
      <c r="T18962" t="s">
        <v>140</v>
      </c>
      <c r="U18962">
        <v>83</v>
      </c>
      <c r="V18962" t="s">
        <v>110</v>
      </c>
      <c r="W18962" t="s">
        <v>1055</v>
      </c>
      <c r="X18962" t="s">
        <v>1046</v>
      </c>
      <c r="Y18962" t="s">
        <v>1054</v>
      </c>
      <c r="Z18962" t="s">
        <v>1055</v>
      </c>
      <c r="AA18962">
        <v>83</v>
      </c>
      <c r="AB18962" t="s">
        <v>644</v>
      </c>
      <c r="AC18962" t="s">
        <v>832</v>
      </c>
      <c r="AD18962" t="s">
        <v>1009</v>
      </c>
      <c r="AE18962" t="s">
        <v>1054</v>
      </c>
      <c r="AF18962" t="s">
        <v>1011</v>
      </c>
      <c r="AG18962">
        <v>83</v>
      </c>
      <c r="AH18962" t="s">
        <v>48</v>
      </c>
      <c r="AI18962" t="s">
        <v>856</v>
      </c>
      <c r="AJ18962" t="s">
        <v>977</v>
      </c>
      <c r="AK18962" t="s">
        <v>1054</v>
      </c>
      <c r="AL18962" t="s">
        <v>1055</v>
      </c>
      <c r="AM18962">
        <v>83</v>
      </c>
      <c r="AN18962" t="s">
        <v>1188</v>
      </c>
      <c r="AO18962" t="s">
        <v>1054</v>
      </c>
      <c r="AP18962" t="s">
        <v>983</v>
      </c>
      <c r="AQ18962" t="s">
        <v>1098</v>
      </c>
      <c r="AR18962" t="s">
        <v>1055</v>
      </c>
      <c r="AS18962">
        <v>83</v>
      </c>
      <c r="AT18962" t="s">
        <v>923</v>
      </c>
      <c r="AU18962" t="s">
        <v>953</v>
      </c>
      <c r="AV18962" t="s">
        <v>1018</v>
      </c>
      <c r="AW18962" t="s">
        <v>1011</v>
      </c>
      <c r="AX18962" t="s">
        <v>1055</v>
      </c>
      <c r="AY18962">
        <v>83</v>
      </c>
      <c r="AZ18962" t="s">
        <v>974</v>
      </c>
      <c r="BA18962" t="s">
        <v>140</v>
      </c>
      <c r="BB18962" t="s">
        <v>1062</v>
      </c>
      <c r="BC18962" t="s">
        <v>1068</v>
      </c>
      <c r="BD18962" t="s">
        <v>140</v>
      </c>
      <c r="BE18962">
        <v>83</v>
      </c>
      <c r="BF18962" t="s">
        <v>510</v>
      </c>
      <c r="BG18962" t="s">
        <v>1004</v>
      </c>
      <c r="BH18962" t="s">
        <v>893</v>
      </c>
      <c r="BI18962" t="s">
        <v>1014</v>
      </c>
      <c r="BJ18962" t="s">
        <v>1055</v>
      </c>
      <c r="BK18962">
        <v>83</v>
      </c>
      <c r="BL18962" t="s">
        <v>519</v>
      </c>
      <c r="BM18962" t="s">
        <v>140</v>
      </c>
      <c r="BN18962" t="s">
        <v>983</v>
      </c>
      <c r="BO18962" t="s">
        <v>674</v>
      </c>
      <c r="BP18962" t="s">
        <v>140</v>
      </c>
      <c r="BQ18962">
        <v>83</v>
      </c>
      <c r="BR18962" t="s">
        <v>1124</v>
      </c>
      <c r="BS18962" t="s">
        <v>1054</v>
      </c>
      <c r="BT18962" t="s">
        <v>1004</v>
      </c>
      <c r="BU18962" t="s">
        <v>1019</v>
      </c>
      <c r="BV18962" t="s">
        <v>140</v>
      </c>
    </row>
    <row r="18963" spans="1:74" x14ac:dyDescent="0.35">
      <c r="A18963" t="s">
        <v>16</v>
      </c>
      <c r="B18963" t="s">
        <v>1127</v>
      </c>
      <c r="C18963">
        <v>107</v>
      </c>
      <c r="D18963" t="s">
        <v>960</v>
      </c>
      <c r="E18963" t="s">
        <v>1004</v>
      </c>
      <c r="F18963" t="s">
        <v>1052</v>
      </c>
      <c r="G18963" t="s">
        <v>950</v>
      </c>
      <c r="H18963" t="s">
        <v>1019</v>
      </c>
      <c r="I18963">
        <v>107</v>
      </c>
      <c r="J18963" t="s">
        <v>328</v>
      </c>
      <c r="K18963" t="s">
        <v>87</v>
      </c>
      <c r="L18963" t="s">
        <v>942</v>
      </c>
      <c r="M18963" t="s">
        <v>568</v>
      </c>
      <c r="N18963" t="s">
        <v>1010</v>
      </c>
      <c r="O18963">
        <v>107</v>
      </c>
      <c r="P18963" t="s">
        <v>707</v>
      </c>
      <c r="Q18963" t="s">
        <v>105</v>
      </c>
      <c r="R18963" t="s">
        <v>775</v>
      </c>
      <c r="S18963" t="s">
        <v>1013</v>
      </c>
      <c r="T18963" t="s">
        <v>140</v>
      </c>
      <c r="U18963">
        <v>107</v>
      </c>
      <c r="V18963" t="s">
        <v>1186</v>
      </c>
      <c r="W18963" t="s">
        <v>1013</v>
      </c>
      <c r="X18963" t="s">
        <v>140</v>
      </c>
      <c r="Y18963" t="s">
        <v>1011</v>
      </c>
      <c r="Z18963" t="s">
        <v>140</v>
      </c>
      <c r="AA18963">
        <v>107</v>
      </c>
      <c r="AB18963" t="s">
        <v>791</v>
      </c>
      <c r="AC18963" t="s">
        <v>712</v>
      </c>
      <c r="AD18963" t="s">
        <v>1013</v>
      </c>
      <c r="AE18963" t="s">
        <v>1013</v>
      </c>
      <c r="AF18963" t="s">
        <v>140</v>
      </c>
      <c r="AG18963">
        <v>107</v>
      </c>
      <c r="AH18963" t="s">
        <v>702</v>
      </c>
      <c r="AI18963" t="s">
        <v>528</v>
      </c>
      <c r="AJ18963" t="s">
        <v>919</v>
      </c>
      <c r="AK18963" t="s">
        <v>1013</v>
      </c>
      <c r="AL18963" t="s">
        <v>1019</v>
      </c>
      <c r="AM18963">
        <v>107</v>
      </c>
      <c r="AN18963" t="s">
        <v>982</v>
      </c>
      <c r="AO18963" t="s">
        <v>1011</v>
      </c>
      <c r="AP18963" t="s">
        <v>1053</v>
      </c>
      <c r="AQ18963" t="s">
        <v>140</v>
      </c>
      <c r="AR18963" t="s">
        <v>140</v>
      </c>
      <c r="AS18963">
        <v>107</v>
      </c>
      <c r="AT18963" t="s">
        <v>717</v>
      </c>
      <c r="AU18963" t="s">
        <v>977</v>
      </c>
      <c r="AV18963" t="s">
        <v>1051</v>
      </c>
      <c r="AW18963" t="s">
        <v>140</v>
      </c>
      <c r="AX18963" t="s">
        <v>140</v>
      </c>
      <c r="AY18963">
        <v>107</v>
      </c>
      <c r="AZ18963" t="s">
        <v>1025</v>
      </c>
      <c r="BA18963" t="s">
        <v>140</v>
      </c>
      <c r="BB18963" t="s">
        <v>1073</v>
      </c>
      <c r="BC18963" t="s">
        <v>1058</v>
      </c>
      <c r="BD18963" t="s">
        <v>140</v>
      </c>
      <c r="BE18963">
        <v>107</v>
      </c>
      <c r="BF18963" t="s">
        <v>130</v>
      </c>
      <c r="BG18963" t="s">
        <v>1011</v>
      </c>
      <c r="BH18963" t="s">
        <v>983</v>
      </c>
      <c r="BI18963" t="s">
        <v>140</v>
      </c>
      <c r="BJ18963" t="s">
        <v>140</v>
      </c>
      <c r="BK18963">
        <v>107</v>
      </c>
      <c r="BL18963" t="s">
        <v>976</v>
      </c>
      <c r="BM18963" t="s">
        <v>1011</v>
      </c>
      <c r="BN18963" t="s">
        <v>1063</v>
      </c>
      <c r="BO18963" t="s">
        <v>421</v>
      </c>
      <c r="BP18963" t="s">
        <v>140</v>
      </c>
      <c r="BQ18963">
        <v>107</v>
      </c>
      <c r="BR18963" t="s">
        <v>1124</v>
      </c>
      <c r="BS18963" t="s">
        <v>1063</v>
      </c>
      <c r="BT18963" t="s">
        <v>1058</v>
      </c>
      <c r="BU18963" t="s">
        <v>1058</v>
      </c>
      <c r="BV18963" t="s">
        <v>775</v>
      </c>
    </row>
    <row r="18964" spans="1:74" x14ac:dyDescent="0.35">
      <c r="A18964" t="s">
        <v>16</v>
      </c>
      <c r="B18964" t="s">
        <v>339</v>
      </c>
      <c r="C18964">
        <v>16</v>
      </c>
      <c r="D18964" t="s">
        <v>740</v>
      </c>
      <c r="E18964" t="s">
        <v>140</v>
      </c>
      <c r="F18964" t="s">
        <v>140</v>
      </c>
      <c r="G18964" t="s">
        <v>741</v>
      </c>
      <c r="H18964" t="s">
        <v>140</v>
      </c>
      <c r="I18964">
        <v>16</v>
      </c>
      <c r="J18964" t="s">
        <v>1162</v>
      </c>
      <c r="K18964" t="s">
        <v>140</v>
      </c>
      <c r="L18964" t="s">
        <v>289</v>
      </c>
      <c r="M18964" t="s">
        <v>1046</v>
      </c>
      <c r="N18964" t="s">
        <v>140</v>
      </c>
      <c r="O18964">
        <v>16</v>
      </c>
      <c r="P18964" t="s">
        <v>90</v>
      </c>
      <c r="Q18964" t="s">
        <v>89</v>
      </c>
      <c r="R18964" t="s">
        <v>140</v>
      </c>
      <c r="S18964" t="s">
        <v>140</v>
      </c>
      <c r="T18964" t="s">
        <v>140</v>
      </c>
      <c r="U18964">
        <v>16</v>
      </c>
      <c r="V18964" t="s">
        <v>177</v>
      </c>
      <c r="W18964" t="s">
        <v>140</v>
      </c>
      <c r="X18964" t="s">
        <v>140</v>
      </c>
      <c r="Y18964" t="s">
        <v>140</v>
      </c>
      <c r="Z18964" t="s">
        <v>140</v>
      </c>
      <c r="AA18964">
        <v>16</v>
      </c>
      <c r="AB18964" t="s">
        <v>100</v>
      </c>
      <c r="AC18964" t="s">
        <v>996</v>
      </c>
      <c r="AD18964" t="s">
        <v>971</v>
      </c>
      <c r="AE18964" t="s">
        <v>140</v>
      </c>
      <c r="AF18964" t="s">
        <v>140</v>
      </c>
      <c r="AG18964">
        <v>16</v>
      </c>
      <c r="AH18964" t="s">
        <v>876</v>
      </c>
      <c r="AI18964" t="s">
        <v>1182</v>
      </c>
      <c r="AJ18964" t="s">
        <v>954</v>
      </c>
      <c r="AK18964" t="s">
        <v>140</v>
      </c>
      <c r="AL18964" t="s">
        <v>140</v>
      </c>
      <c r="AM18964">
        <v>16</v>
      </c>
      <c r="AN18964" t="s">
        <v>177</v>
      </c>
      <c r="AO18964" t="s">
        <v>140</v>
      </c>
      <c r="AP18964" t="s">
        <v>140</v>
      </c>
      <c r="AQ18964" t="s">
        <v>140</v>
      </c>
      <c r="AR18964" t="s">
        <v>140</v>
      </c>
      <c r="AS18964">
        <v>16</v>
      </c>
      <c r="AT18964" t="s">
        <v>1097</v>
      </c>
      <c r="AU18964" t="s">
        <v>971</v>
      </c>
      <c r="AV18964" t="s">
        <v>954</v>
      </c>
      <c r="AW18964" t="s">
        <v>140</v>
      </c>
      <c r="AX18964" t="s">
        <v>140</v>
      </c>
      <c r="AY18964">
        <v>16</v>
      </c>
      <c r="AZ18964" t="s">
        <v>1168</v>
      </c>
      <c r="BA18964" t="s">
        <v>140</v>
      </c>
      <c r="BB18964" t="s">
        <v>140</v>
      </c>
      <c r="BC18964" t="s">
        <v>940</v>
      </c>
      <c r="BD18964" t="s">
        <v>140</v>
      </c>
      <c r="BE18964">
        <v>16</v>
      </c>
      <c r="BF18964" t="s">
        <v>177</v>
      </c>
      <c r="BG18964" t="s">
        <v>140</v>
      </c>
      <c r="BH18964" t="s">
        <v>140</v>
      </c>
      <c r="BI18964" t="s">
        <v>140</v>
      </c>
      <c r="BJ18964" t="s">
        <v>140</v>
      </c>
      <c r="BK18964">
        <v>16</v>
      </c>
      <c r="BL18964" t="s">
        <v>619</v>
      </c>
      <c r="BM18964" t="s">
        <v>140</v>
      </c>
      <c r="BN18964" t="s">
        <v>1044</v>
      </c>
      <c r="BO18964" t="s">
        <v>737</v>
      </c>
      <c r="BP18964" t="s">
        <v>140</v>
      </c>
      <c r="BQ18964">
        <v>16</v>
      </c>
      <c r="BR18964" t="s">
        <v>177</v>
      </c>
      <c r="BS18964" t="s">
        <v>140</v>
      </c>
      <c r="BT18964" t="s">
        <v>140</v>
      </c>
      <c r="BU18964" t="s">
        <v>140</v>
      </c>
      <c r="BV18964" t="s">
        <v>140</v>
      </c>
    </row>
    <row r="18965" spans="1:74" x14ac:dyDescent="0.35">
      <c r="A18965" t="s">
        <v>17</v>
      </c>
      <c r="B18965" t="s">
        <v>1126</v>
      </c>
      <c r="C18965">
        <v>92</v>
      </c>
      <c r="D18965" t="s">
        <v>914</v>
      </c>
      <c r="E18965" t="s">
        <v>1047</v>
      </c>
      <c r="F18965" t="s">
        <v>716</v>
      </c>
      <c r="G18965" t="s">
        <v>838</v>
      </c>
      <c r="H18965" t="s">
        <v>140</v>
      </c>
      <c r="I18965">
        <v>92</v>
      </c>
      <c r="J18965" t="s">
        <v>759</v>
      </c>
      <c r="K18965" t="s">
        <v>117</v>
      </c>
      <c r="L18965" t="s">
        <v>1139</v>
      </c>
      <c r="M18965" t="s">
        <v>149</v>
      </c>
      <c r="N18965" t="s">
        <v>140</v>
      </c>
      <c r="O18965">
        <v>92</v>
      </c>
      <c r="P18965" t="s">
        <v>914</v>
      </c>
      <c r="Q18965" t="s">
        <v>913</v>
      </c>
      <c r="R18965" t="s">
        <v>140</v>
      </c>
      <c r="S18965" t="s">
        <v>140</v>
      </c>
      <c r="T18965" t="s">
        <v>140</v>
      </c>
      <c r="U18965">
        <v>92</v>
      </c>
      <c r="V18965" t="s">
        <v>839</v>
      </c>
      <c r="W18965" t="s">
        <v>1011</v>
      </c>
      <c r="X18965" t="s">
        <v>950</v>
      </c>
      <c r="Y18965" t="s">
        <v>140</v>
      </c>
      <c r="Z18965" t="s">
        <v>140</v>
      </c>
      <c r="AA18965">
        <v>92</v>
      </c>
      <c r="AB18965" t="s">
        <v>789</v>
      </c>
      <c r="AC18965" t="s">
        <v>463</v>
      </c>
      <c r="AD18965" t="s">
        <v>458</v>
      </c>
      <c r="AE18965" t="s">
        <v>1013</v>
      </c>
      <c r="AF18965" t="s">
        <v>140</v>
      </c>
      <c r="AG18965">
        <v>92</v>
      </c>
      <c r="AH18965" t="s">
        <v>393</v>
      </c>
      <c r="AI18965" t="s">
        <v>376</v>
      </c>
      <c r="AJ18965" t="s">
        <v>1021</v>
      </c>
      <c r="AK18965" t="s">
        <v>1007</v>
      </c>
      <c r="AL18965" t="s">
        <v>140</v>
      </c>
      <c r="AM18965">
        <v>92</v>
      </c>
      <c r="AN18965" t="s">
        <v>745</v>
      </c>
      <c r="AO18965" t="s">
        <v>1058</v>
      </c>
      <c r="AP18965" t="s">
        <v>1106</v>
      </c>
      <c r="AQ18965" t="s">
        <v>140</v>
      </c>
      <c r="AR18965" t="s">
        <v>140</v>
      </c>
      <c r="AS18965">
        <v>92</v>
      </c>
      <c r="AT18965" t="s">
        <v>120</v>
      </c>
      <c r="AU18965" t="s">
        <v>103</v>
      </c>
      <c r="AV18965" t="s">
        <v>1046</v>
      </c>
      <c r="AW18965" t="s">
        <v>1058</v>
      </c>
      <c r="AX18965" t="s">
        <v>140</v>
      </c>
      <c r="AY18965">
        <v>92</v>
      </c>
      <c r="AZ18965" t="s">
        <v>613</v>
      </c>
      <c r="BA18965" t="s">
        <v>140</v>
      </c>
      <c r="BB18965" t="s">
        <v>1061</v>
      </c>
      <c r="BC18965" t="s">
        <v>942</v>
      </c>
      <c r="BD18965" t="s">
        <v>1021</v>
      </c>
      <c r="BE18965">
        <v>92</v>
      </c>
      <c r="BF18965" t="s">
        <v>626</v>
      </c>
      <c r="BG18965" t="s">
        <v>801</v>
      </c>
      <c r="BH18965" t="s">
        <v>826</v>
      </c>
      <c r="BI18965" t="s">
        <v>140</v>
      </c>
      <c r="BJ18965" t="s">
        <v>140</v>
      </c>
      <c r="BK18965">
        <v>92</v>
      </c>
      <c r="BL18965" t="s">
        <v>767</v>
      </c>
      <c r="BM18965" t="s">
        <v>1009</v>
      </c>
      <c r="BN18965" t="s">
        <v>187</v>
      </c>
      <c r="BO18965" t="s">
        <v>1102</v>
      </c>
      <c r="BP18965" t="s">
        <v>140</v>
      </c>
      <c r="BQ18965">
        <v>92</v>
      </c>
      <c r="BR18965" t="s">
        <v>316</v>
      </c>
      <c r="BS18965" t="s">
        <v>140</v>
      </c>
      <c r="BT18965" t="s">
        <v>824</v>
      </c>
      <c r="BU18965" t="s">
        <v>954</v>
      </c>
      <c r="BV18965" t="s">
        <v>140</v>
      </c>
    </row>
    <row r="18966" spans="1:74" x14ac:dyDescent="0.35">
      <c r="A18966" t="s">
        <v>17</v>
      </c>
      <c r="B18966" t="s">
        <v>1127</v>
      </c>
      <c r="C18966">
        <v>100</v>
      </c>
      <c r="D18966" t="s">
        <v>270</v>
      </c>
      <c r="E18966" t="s">
        <v>1021</v>
      </c>
      <c r="F18966" t="s">
        <v>838</v>
      </c>
      <c r="G18966" t="s">
        <v>1062</v>
      </c>
      <c r="H18966" t="s">
        <v>140</v>
      </c>
      <c r="I18966">
        <v>100</v>
      </c>
      <c r="J18966" t="s">
        <v>208</v>
      </c>
      <c r="K18966" t="s">
        <v>147</v>
      </c>
      <c r="L18966" t="s">
        <v>756</v>
      </c>
      <c r="M18966" t="s">
        <v>551</v>
      </c>
      <c r="N18966" t="s">
        <v>140</v>
      </c>
      <c r="O18966">
        <v>100</v>
      </c>
      <c r="P18966" t="s">
        <v>859</v>
      </c>
      <c r="Q18966" t="s">
        <v>614</v>
      </c>
      <c r="R18966" t="s">
        <v>1021</v>
      </c>
      <c r="S18966" t="s">
        <v>1014</v>
      </c>
      <c r="T18966" t="s">
        <v>140</v>
      </c>
      <c r="U18966">
        <v>100</v>
      </c>
      <c r="V18966" t="s">
        <v>1109</v>
      </c>
      <c r="W18966" t="s">
        <v>1021</v>
      </c>
      <c r="X18966" t="s">
        <v>971</v>
      </c>
      <c r="Y18966" t="s">
        <v>140</v>
      </c>
      <c r="Z18966" t="s">
        <v>140</v>
      </c>
      <c r="AA18966">
        <v>100</v>
      </c>
      <c r="AB18966" t="s">
        <v>472</v>
      </c>
      <c r="AC18966" t="s">
        <v>365</v>
      </c>
      <c r="AD18966" t="s">
        <v>1017</v>
      </c>
      <c r="AE18966" t="s">
        <v>140</v>
      </c>
      <c r="AF18966" t="s">
        <v>140</v>
      </c>
      <c r="AG18966">
        <v>100</v>
      </c>
      <c r="AH18966" t="s">
        <v>934</v>
      </c>
      <c r="AI18966" t="s">
        <v>731</v>
      </c>
      <c r="AJ18966" t="s">
        <v>977</v>
      </c>
      <c r="AK18966" t="s">
        <v>140</v>
      </c>
      <c r="AL18966" t="s">
        <v>140</v>
      </c>
      <c r="AM18966">
        <v>100</v>
      </c>
      <c r="AN18966" t="s">
        <v>108</v>
      </c>
      <c r="AO18966" t="s">
        <v>1066</v>
      </c>
      <c r="AP18966" t="s">
        <v>973</v>
      </c>
      <c r="AQ18966" t="s">
        <v>140</v>
      </c>
      <c r="AR18966" t="s">
        <v>140</v>
      </c>
      <c r="AS18966">
        <v>100</v>
      </c>
      <c r="AT18966" t="s">
        <v>96</v>
      </c>
      <c r="AU18966" t="s">
        <v>733</v>
      </c>
      <c r="AV18966" t="s">
        <v>1023</v>
      </c>
      <c r="AW18966" t="s">
        <v>1066</v>
      </c>
      <c r="AX18966" t="s">
        <v>140</v>
      </c>
      <c r="AY18966">
        <v>100</v>
      </c>
      <c r="AZ18966" t="s">
        <v>132</v>
      </c>
      <c r="BA18966" t="s">
        <v>140</v>
      </c>
      <c r="BB18966" t="s">
        <v>769</v>
      </c>
      <c r="BC18966" t="s">
        <v>1046</v>
      </c>
      <c r="BD18966" t="s">
        <v>140</v>
      </c>
      <c r="BE18966">
        <v>100</v>
      </c>
      <c r="BF18966" t="s">
        <v>1114</v>
      </c>
      <c r="BG18966" t="s">
        <v>1021</v>
      </c>
      <c r="BH18966" t="s">
        <v>1003</v>
      </c>
      <c r="BI18966" t="s">
        <v>1017</v>
      </c>
      <c r="BJ18966" t="s">
        <v>140</v>
      </c>
      <c r="BK18966">
        <v>100</v>
      </c>
      <c r="BL18966" t="s">
        <v>655</v>
      </c>
      <c r="BM18966" t="s">
        <v>1014</v>
      </c>
      <c r="BN18966" t="s">
        <v>1061</v>
      </c>
      <c r="BO18966" t="s">
        <v>848</v>
      </c>
      <c r="BP18966" t="s">
        <v>140</v>
      </c>
      <c r="BQ18966">
        <v>100</v>
      </c>
      <c r="BR18966" t="s">
        <v>1198</v>
      </c>
      <c r="BS18966" t="s">
        <v>140</v>
      </c>
      <c r="BT18966" t="s">
        <v>1066</v>
      </c>
      <c r="BU18966" t="s">
        <v>1066</v>
      </c>
      <c r="BV18966" t="s">
        <v>140</v>
      </c>
    </row>
    <row r="18967" spans="1:74" x14ac:dyDescent="0.35">
      <c r="A18967" t="s">
        <v>17</v>
      </c>
      <c r="B18967" t="s">
        <v>339</v>
      </c>
      <c r="C18967">
        <v>11</v>
      </c>
      <c r="D18967" t="s">
        <v>177</v>
      </c>
      <c r="E18967" t="s">
        <v>140</v>
      </c>
      <c r="F18967" t="s">
        <v>140</v>
      </c>
      <c r="G18967" t="s">
        <v>140</v>
      </c>
      <c r="H18967" t="s">
        <v>140</v>
      </c>
      <c r="I18967">
        <v>11</v>
      </c>
      <c r="J18967" t="s">
        <v>380</v>
      </c>
      <c r="K18967" t="s">
        <v>140</v>
      </c>
      <c r="L18967" t="s">
        <v>140</v>
      </c>
      <c r="M18967" t="s">
        <v>673</v>
      </c>
      <c r="N18967" t="s">
        <v>1102</v>
      </c>
      <c r="O18967">
        <v>11</v>
      </c>
      <c r="P18967" t="s">
        <v>1137</v>
      </c>
      <c r="Q18967" t="s">
        <v>1102</v>
      </c>
      <c r="R18967" t="s">
        <v>140</v>
      </c>
      <c r="S18967" t="s">
        <v>140</v>
      </c>
      <c r="T18967" t="s">
        <v>140</v>
      </c>
      <c r="U18967">
        <v>11</v>
      </c>
      <c r="V18967" t="s">
        <v>177</v>
      </c>
      <c r="W18967" t="s">
        <v>140</v>
      </c>
      <c r="X18967" t="s">
        <v>140</v>
      </c>
      <c r="Y18967" t="s">
        <v>140</v>
      </c>
      <c r="Z18967" t="s">
        <v>140</v>
      </c>
      <c r="AA18967">
        <v>11</v>
      </c>
      <c r="AB18967" t="s">
        <v>1137</v>
      </c>
      <c r="AC18967" t="s">
        <v>1102</v>
      </c>
      <c r="AD18967" t="s">
        <v>140</v>
      </c>
      <c r="AE18967" t="s">
        <v>140</v>
      </c>
      <c r="AF18967" t="s">
        <v>140</v>
      </c>
      <c r="AG18967">
        <v>11</v>
      </c>
      <c r="AH18967" t="s">
        <v>1137</v>
      </c>
      <c r="AI18967" t="s">
        <v>1102</v>
      </c>
      <c r="AJ18967" t="s">
        <v>140</v>
      </c>
      <c r="AK18967" t="s">
        <v>140</v>
      </c>
      <c r="AL18967" t="s">
        <v>140</v>
      </c>
      <c r="AM18967">
        <v>11</v>
      </c>
      <c r="AN18967" t="s">
        <v>898</v>
      </c>
      <c r="AO18967" t="s">
        <v>140</v>
      </c>
      <c r="AP18967" t="s">
        <v>897</v>
      </c>
      <c r="AQ18967" t="s">
        <v>140</v>
      </c>
      <c r="AR18967" t="s">
        <v>140</v>
      </c>
      <c r="AS18967">
        <v>11</v>
      </c>
      <c r="AT18967" t="s">
        <v>177</v>
      </c>
      <c r="AU18967" t="s">
        <v>140</v>
      </c>
      <c r="AV18967" t="s">
        <v>140</v>
      </c>
      <c r="AW18967" t="s">
        <v>140</v>
      </c>
      <c r="AX18967" t="s">
        <v>140</v>
      </c>
      <c r="AY18967">
        <v>11</v>
      </c>
      <c r="AZ18967" t="s">
        <v>177</v>
      </c>
      <c r="BA18967" t="s">
        <v>140</v>
      </c>
      <c r="BB18967" t="s">
        <v>140</v>
      </c>
      <c r="BC18967" t="s">
        <v>140</v>
      </c>
      <c r="BD18967" t="s">
        <v>140</v>
      </c>
      <c r="BE18967">
        <v>11</v>
      </c>
      <c r="BF18967" t="s">
        <v>177</v>
      </c>
      <c r="BG18967" t="s">
        <v>140</v>
      </c>
      <c r="BH18967" t="s">
        <v>140</v>
      </c>
      <c r="BI18967" t="s">
        <v>140</v>
      </c>
      <c r="BJ18967" t="s">
        <v>140</v>
      </c>
      <c r="BK18967">
        <v>11</v>
      </c>
      <c r="BL18967" t="s">
        <v>1137</v>
      </c>
      <c r="BM18967" t="s">
        <v>140</v>
      </c>
      <c r="BN18967" t="s">
        <v>140</v>
      </c>
      <c r="BO18967" t="s">
        <v>1102</v>
      </c>
      <c r="BP18967" t="s">
        <v>140</v>
      </c>
      <c r="BQ18967">
        <v>11</v>
      </c>
      <c r="BR18967" t="s">
        <v>1137</v>
      </c>
      <c r="BS18967" t="s">
        <v>140</v>
      </c>
      <c r="BT18967" t="s">
        <v>140</v>
      </c>
      <c r="BU18967" t="s">
        <v>1102</v>
      </c>
      <c r="BV18967" t="s">
        <v>140</v>
      </c>
    </row>
    <row r="18968" spans="1:74" x14ac:dyDescent="0.35">
      <c r="A18968" t="s">
        <v>18</v>
      </c>
      <c r="B18968" t="s">
        <v>1126</v>
      </c>
      <c r="C18968">
        <v>94</v>
      </c>
      <c r="D18968" t="s">
        <v>713</v>
      </c>
      <c r="E18968" t="s">
        <v>801</v>
      </c>
      <c r="F18968" t="s">
        <v>125</v>
      </c>
      <c r="G18968" t="s">
        <v>1018</v>
      </c>
      <c r="H18968" t="s">
        <v>1048</v>
      </c>
      <c r="I18968">
        <v>94</v>
      </c>
      <c r="J18968" t="s">
        <v>565</v>
      </c>
      <c r="K18968" t="s">
        <v>1007</v>
      </c>
      <c r="L18968" t="s">
        <v>202</v>
      </c>
      <c r="M18968" t="s">
        <v>685</v>
      </c>
      <c r="N18968" t="s">
        <v>1048</v>
      </c>
      <c r="O18968">
        <v>94</v>
      </c>
      <c r="P18968" t="s">
        <v>791</v>
      </c>
      <c r="Q18968" t="s">
        <v>641</v>
      </c>
      <c r="R18968" t="s">
        <v>1048</v>
      </c>
      <c r="S18968" t="s">
        <v>1066</v>
      </c>
      <c r="T18968" t="s">
        <v>1048</v>
      </c>
      <c r="U18968">
        <v>94</v>
      </c>
      <c r="V18968" t="s">
        <v>811</v>
      </c>
      <c r="W18968" t="s">
        <v>1051</v>
      </c>
      <c r="X18968" t="s">
        <v>954</v>
      </c>
      <c r="Y18968" t="s">
        <v>1050</v>
      </c>
      <c r="Z18968" t="s">
        <v>1048</v>
      </c>
      <c r="AA18968">
        <v>94</v>
      </c>
      <c r="AB18968" t="s">
        <v>683</v>
      </c>
      <c r="AC18968" t="s">
        <v>724</v>
      </c>
      <c r="AD18968" t="s">
        <v>1066</v>
      </c>
      <c r="AE18968" t="s">
        <v>1014</v>
      </c>
      <c r="AF18968" t="s">
        <v>1048</v>
      </c>
      <c r="AG18968">
        <v>94</v>
      </c>
      <c r="AH18968" t="s">
        <v>482</v>
      </c>
      <c r="AI18968" t="s">
        <v>342</v>
      </c>
      <c r="AJ18968" t="s">
        <v>869</v>
      </c>
      <c r="AK18968" t="s">
        <v>1048</v>
      </c>
      <c r="AL18968" t="s">
        <v>1048</v>
      </c>
      <c r="AM18968">
        <v>94</v>
      </c>
      <c r="AN18968" t="s">
        <v>198</v>
      </c>
      <c r="AO18968" t="s">
        <v>458</v>
      </c>
      <c r="AP18968" t="s">
        <v>716</v>
      </c>
      <c r="AQ18968" t="s">
        <v>140</v>
      </c>
      <c r="AR18968" t="s">
        <v>1048</v>
      </c>
      <c r="AS18968">
        <v>94</v>
      </c>
      <c r="AT18968" t="s">
        <v>868</v>
      </c>
      <c r="AU18968" t="s">
        <v>123</v>
      </c>
      <c r="AV18968" t="s">
        <v>775</v>
      </c>
      <c r="AW18968" t="s">
        <v>1050</v>
      </c>
      <c r="AX18968" t="s">
        <v>1048</v>
      </c>
      <c r="AY18968">
        <v>94</v>
      </c>
      <c r="AZ18968" t="s">
        <v>106</v>
      </c>
      <c r="BA18968" t="s">
        <v>1011</v>
      </c>
      <c r="BB18968" t="s">
        <v>967</v>
      </c>
      <c r="BC18968" t="s">
        <v>1048</v>
      </c>
      <c r="BD18968" t="s">
        <v>1048</v>
      </c>
      <c r="BE18968">
        <v>94</v>
      </c>
      <c r="BF18968" t="s">
        <v>621</v>
      </c>
      <c r="BG18968" t="s">
        <v>1048</v>
      </c>
      <c r="BH18968" t="s">
        <v>1139</v>
      </c>
      <c r="BI18968" t="s">
        <v>140</v>
      </c>
      <c r="BJ18968" t="s">
        <v>1048</v>
      </c>
      <c r="BK18968">
        <v>94</v>
      </c>
      <c r="BL18968" t="s">
        <v>854</v>
      </c>
      <c r="BM18968" t="s">
        <v>140</v>
      </c>
      <c r="BN18968" t="s">
        <v>953</v>
      </c>
      <c r="BO18968" t="s">
        <v>286</v>
      </c>
      <c r="BP18968" t="s">
        <v>1048</v>
      </c>
      <c r="BQ18968">
        <v>94</v>
      </c>
      <c r="BR18968" t="s">
        <v>132</v>
      </c>
      <c r="BS18968" t="s">
        <v>140</v>
      </c>
      <c r="BT18968" t="s">
        <v>345</v>
      </c>
      <c r="BU18968" t="s">
        <v>1098</v>
      </c>
      <c r="BV18968" t="s">
        <v>1048</v>
      </c>
    </row>
    <row r="18969" spans="1:74" x14ac:dyDescent="0.35">
      <c r="A18969" t="s">
        <v>18</v>
      </c>
      <c r="B18969" t="s">
        <v>1127</v>
      </c>
      <c r="C18969">
        <v>103</v>
      </c>
      <c r="D18969" t="s">
        <v>432</v>
      </c>
      <c r="E18969" t="s">
        <v>996</v>
      </c>
      <c r="F18969" t="s">
        <v>643</v>
      </c>
      <c r="G18969" t="s">
        <v>769</v>
      </c>
      <c r="H18969" t="s">
        <v>1014</v>
      </c>
      <c r="I18969">
        <v>103</v>
      </c>
      <c r="J18969" t="s">
        <v>715</v>
      </c>
      <c r="K18969" t="s">
        <v>991</v>
      </c>
      <c r="L18969" t="s">
        <v>848</v>
      </c>
      <c r="M18969" t="s">
        <v>433</v>
      </c>
      <c r="N18969" t="s">
        <v>1013</v>
      </c>
      <c r="O18969">
        <v>103</v>
      </c>
      <c r="P18969" t="s">
        <v>191</v>
      </c>
      <c r="Q18969" t="s">
        <v>261</v>
      </c>
      <c r="R18969" t="s">
        <v>1010</v>
      </c>
      <c r="S18969" t="s">
        <v>1011</v>
      </c>
      <c r="T18969" t="s">
        <v>140</v>
      </c>
      <c r="U18969">
        <v>103</v>
      </c>
      <c r="V18969" t="s">
        <v>1196</v>
      </c>
      <c r="W18969" t="s">
        <v>1012</v>
      </c>
      <c r="X18969" t="s">
        <v>1009</v>
      </c>
      <c r="Y18969" t="s">
        <v>140</v>
      </c>
      <c r="Z18969" t="s">
        <v>140</v>
      </c>
      <c r="AA18969">
        <v>103</v>
      </c>
      <c r="AB18969" t="s">
        <v>842</v>
      </c>
      <c r="AC18969" t="s">
        <v>168</v>
      </c>
      <c r="AD18969" t="s">
        <v>140</v>
      </c>
      <c r="AE18969" t="s">
        <v>1019</v>
      </c>
      <c r="AF18969" t="s">
        <v>140</v>
      </c>
      <c r="AG18969">
        <v>103</v>
      </c>
      <c r="AH18969" t="s">
        <v>896</v>
      </c>
      <c r="AI18969" t="s">
        <v>720</v>
      </c>
      <c r="AJ18969" t="s">
        <v>1064</v>
      </c>
      <c r="AK18969" t="s">
        <v>140</v>
      </c>
      <c r="AL18969" t="s">
        <v>140</v>
      </c>
      <c r="AM18969">
        <v>103</v>
      </c>
      <c r="AN18969" t="s">
        <v>675</v>
      </c>
      <c r="AO18969" t="s">
        <v>1052</v>
      </c>
      <c r="AP18969" t="s">
        <v>95</v>
      </c>
      <c r="AQ18969" t="s">
        <v>140</v>
      </c>
      <c r="AR18969" t="s">
        <v>140</v>
      </c>
      <c r="AS18969">
        <v>103</v>
      </c>
      <c r="AT18969" t="s">
        <v>370</v>
      </c>
      <c r="AU18969" t="s">
        <v>1059</v>
      </c>
      <c r="AV18969" t="s">
        <v>971</v>
      </c>
      <c r="AW18969" t="s">
        <v>1017</v>
      </c>
      <c r="AX18969" t="s">
        <v>140</v>
      </c>
      <c r="AY18969">
        <v>103</v>
      </c>
      <c r="AZ18969" t="s">
        <v>100</v>
      </c>
      <c r="BA18969" t="s">
        <v>1019</v>
      </c>
      <c r="BB18969" t="s">
        <v>1010</v>
      </c>
      <c r="BC18969" t="s">
        <v>1067</v>
      </c>
      <c r="BD18969" t="s">
        <v>140</v>
      </c>
      <c r="BE18969">
        <v>103</v>
      </c>
      <c r="BF18969" t="s">
        <v>638</v>
      </c>
      <c r="BG18969" t="s">
        <v>1048</v>
      </c>
      <c r="BH18969" t="s">
        <v>837</v>
      </c>
      <c r="BI18969" t="s">
        <v>140</v>
      </c>
      <c r="BJ18969" t="s">
        <v>140</v>
      </c>
      <c r="BK18969">
        <v>103</v>
      </c>
      <c r="BL18969" t="s">
        <v>493</v>
      </c>
      <c r="BM18969" t="s">
        <v>1010</v>
      </c>
      <c r="BN18969" t="s">
        <v>1049</v>
      </c>
      <c r="BO18969" t="s">
        <v>968</v>
      </c>
      <c r="BP18969" t="s">
        <v>140</v>
      </c>
      <c r="BQ18969">
        <v>103</v>
      </c>
      <c r="BR18969" t="s">
        <v>1110</v>
      </c>
      <c r="BS18969" t="s">
        <v>1017</v>
      </c>
      <c r="BT18969" t="s">
        <v>1051</v>
      </c>
      <c r="BU18969" t="s">
        <v>940</v>
      </c>
      <c r="BV18969" t="s">
        <v>140</v>
      </c>
    </row>
    <row r="18970" spans="1:74" x14ac:dyDescent="0.35">
      <c r="A18970" t="s">
        <v>18</v>
      </c>
      <c r="B18970" t="s">
        <v>339</v>
      </c>
      <c r="C18970">
        <v>8</v>
      </c>
      <c r="D18970" t="s">
        <v>177</v>
      </c>
      <c r="E18970" t="s">
        <v>140</v>
      </c>
      <c r="F18970" t="s">
        <v>140</v>
      </c>
      <c r="G18970" t="s">
        <v>140</v>
      </c>
      <c r="H18970" t="s">
        <v>140</v>
      </c>
      <c r="I18970">
        <v>8</v>
      </c>
      <c r="J18970" t="s">
        <v>1156</v>
      </c>
      <c r="K18970" t="s">
        <v>140</v>
      </c>
      <c r="L18970" t="s">
        <v>1069</v>
      </c>
      <c r="M18970" t="s">
        <v>140</v>
      </c>
      <c r="N18970" t="s">
        <v>140</v>
      </c>
      <c r="O18970">
        <v>8</v>
      </c>
      <c r="P18970" t="s">
        <v>717</v>
      </c>
      <c r="Q18970" t="s">
        <v>716</v>
      </c>
      <c r="R18970" t="s">
        <v>140</v>
      </c>
      <c r="S18970" t="s">
        <v>140</v>
      </c>
      <c r="T18970" t="s">
        <v>140</v>
      </c>
      <c r="U18970">
        <v>8</v>
      </c>
      <c r="V18970" t="s">
        <v>177</v>
      </c>
      <c r="W18970" t="s">
        <v>140</v>
      </c>
      <c r="X18970" t="s">
        <v>140</v>
      </c>
      <c r="Y18970" t="s">
        <v>140</v>
      </c>
      <c r="Z18970" t="s">
        <v>140</v>
      </c>
      <c r="AA18970">
        <v>8</v>
      </c>
      <c r="AB18970" t="s">
        <v>707</v>
      </c>
      <c r="AC18970" t="s">
        <v>706</v>
      </c>
      <c r="AD18970" t="s">
        <v>140</v>
      </c>
      <c r="AE18970" t="s">
        <v>140</v>
      </c>
      <c r="AF18970" t="s">
        <v>140</v>
      </c>
      <c r="AG18970">
        <v>8</v>
      </c>
      <c r="AH18970" t="s">
        <v>635</v>
      </c>
      <c r="AI18970" t="s">
        <v>495</v>
      </c>
      <c r="AJ18970" t="s">
        <v>1069</v>
      </c>
      <c r="AK18970" t="s">
        <v>140</v>
      </c>
      <c r="AL18970" t="s">
        <v>140</v>
      </c>
      <c r="AM18970">
        <v>8</v>
      </c>
      <c r="AN18970" t="s">
        <v>707</v>
      </c>
      <c r="AO18970" t="s">
        <v>140</v>
      </c>
      <c r="AP18970" t="s">
        <v>140</v>
      </c>
      <c r="AQ18970" t="s">
        <v>706</v>
      </c>
      <c r="AR18970" t="s">
        <v>140</v>
      </c>
      <c r="AS18970">
        <v>8</v>
      </c>
      <c r="AT18970" t="s">
        <v>177</v>
      </c>
      <c r="AU18970" t="s">
        <v>140</v>
      </c>
      <c r="AV18970" t="s">
        <v>140</v>
      </c>
      <c r="AW18970" t="s">
        <v>140</v>
      </c>
      <c r="AX18970" t="s">
        <v>140</v>
      </c>
      <c r="AY18970">
        <v>8</v>
      </c>
      <c r="AZ18970" t="s">
        <v>177</v>
      </c>
      <c r="BA18970" t="s">
        <v>140</v>
      </c>
      <c r="BB18970" t="s">
        <v>140</v>
      </c>
      <c r="BC18970" t="s">
        <v>140</v>
      </c>
      <c r="BD18970" t="s">
        <v>140</v>
      </c>
      <c r="BE18970">
        <v>8</v>
      </c>
      <c r="BF18970" t="s">
        <v>717</v>
      </c>
      <c r="BG18970" t="s">
        <v>140</v>
      </c>
      <c r="BH18970" t="s">
        <v>716</v>
      </c>
      <c r="BI18970" t="s">
        <v>140</v>
      </c>
      <c r="BJ18970" t="s">
        <v>140</v>
      </c>
      <c r="BK18970">
        <v>8</v>
      </c>
      <c r="BL18970" t="s">
        <v>844</v>
      </c>
      <c r="BM18970" t="s">
        <v>140</v>
      </c>
      <c r="BN18970" t="s">
        <v>140</v>
      </c>
      <c r="BO18970" t="s">
        <v>528</v>
      </c>
      <c r="BP18970" t="s">
        <v>140</v>
      </c>
      <c r="BQ18970">
        <v>8</v>
      </c>
      <c r="BR18970" t="s">
        <v>933</v>
      </c>
      <c r="BS18970" t="s">
        <v>140</v>
      </c>
      <c r="BT18970" t="s">
        <v>140</v>
      </c>
      <c r="BU18970" t="s">
        <v>824</v>
      </c>
      <c r="BV18970" t="s">
        <v>140</v>
      </c>
    </row>
    <row r="18971" spans="1:74" x14ac:dyDescent="0.35">
      <c r="A18971" t="s">
        <v>19</v>
      </c>
      <c r="B18971" t="s">
        <v>1126</v>
      </c>
      <c r="C18971">
        <v>96</v>
      </c>
      <c r="D18971" t="s">
        <v>960</v>
      </c>
      <c r="E18971" t="s">
        <v>1013</v>
      </c>
      <c r="F18971" t="s">
        <v>1095</v>
      </c>
      <c r="G18971" t="s">
        <v>1048</v>
      </c>
      <c r="H18971" t="s">
        <v>140</v>
      </c>
      <c r="I18971">
        <v>96</v>
      </c>
      <c r="J18971" t="s">
        <v>544</v>
      </c>
      <c r="K18971" t="s">
        <v>953</v>
      </c>
      <c r="L18971" t="s">
        <v>712</v>
      </c>
      <c r="M18971" t="s">
        <v>532</v>
      </c>
      <c r="N18971" t="s">
        <v>1011</v>
      </c>
      <c r="O18971">
        <v>96</v>
      </c>
      <c r="P18971" t="s">
        <v>198</v>
      </c>
      <c r="Q18971" t="s">
        <v>476</v>
      </c>
      <c r="R18971" t="s">
        <v>140</v>
      </c>
      <c r="S18971" t="s">
        <v>1043</v>
      </c>
      <c r="T18971" t="s">
        <v>140</v>
      </c>
      <c r="U18971">
        <v>96</v>
      </c>
      <c r="V18971" t="s">
        <v>974</v>
      </c>
      <c r="W18971" t="s">
        <v>527</v>
      </c>
      <c r="X18971" t="s">
        <v>940</v>
      </c>
      <c r="Y18971" t="s">
        <v>140</v>
      </c>
      <c r="Z18971" t="s">
        <v>140</v>
      </c>
      <c r="AA18971">
        <v>96</v>
      </c>
      <c r="AB18971" t="s">
        <v>160</v>
      </c>
      <c r="AC18971" t="s">
        <v>497</v>
      </c>
      <c r="AD18971" t="s">
        <v>1063</v>
      </c>
      <c r="AE18971" t="s">
        <v>140</v>
      </c>
      <c r="AF18971" t="s">
        <v>140</v>
      </c>
      <c r="AG18971">
        <v>96</v>
      </c>
      <c r="AH18971" t="s">
        <v>726</v>
      </c>
      <c r="AI18971" t="s">
        <v>240</v>
      </c>
      <c r="AJ18971" t="s">
        <v>1048</v>
      </c>
      <c r="AK18971" t="s">
        <v>140</v>
      </c>
      <c r="AL18971" t="s">
        <v>140</v>
      </c>
      <c r="AM18971">
        <v>96</v>
      </c>
      <c r="AN18971" t="s">
        <v>811</v>
      </c>
      <c r="AO18971" t="s">
        <v>775</v>
      </c>
      <c r="AP18971" t="s">
        <v>131</v>
      </c>
      <c r="AQ18971" t="s">
        <v>140</v>
      </c>
      <c r="AR18971" t="s">
        <v>140</v>
      </c>
      <c r="AS18971">
        <v>96</v>
      </c>
      <c r="AT18971" t="s">
        <v>512</v>
      </c>
      <c r="AU18971" t="s">
        <v>127</v>
      </c>
      <c r="AV18971" t="s">
        <v>950</v>
      </c>
      <c r="AW18971" t="s">
        <v>140</v>
      </c>
      <c r="AX18971" t="s">
        <v>140</v>
      </c>
      <c r="AY18971">
        <v>96</v>
      </c>
      <c r="AZ18971" t="s">
        <v>461</v>
      </c>
      <c r="BA18971" t="s">
        <v>140</v>
      </c>
      <c r="BB18971" t="s">
        <v>517</v>
      </c>
      <c r="BC18971" t="s">
        <v>939</v>
      </c>
      <c r="BD18971" t="s">
        <v>1013</v>
      </c>
      <c r="BE18971">
        <v>96</v>
      </c>
      <c r="BF18971" t="s">
        <v>494</v>
      </c>
      <c r="BG18971" t="s">
        <v>1013</v>
      </c>
      <c r="BH18971" t="s">
        <v>490</v>
      </c>
      <c r="BI18971" t="s">
        <v>1009</v>
      </c>
      <c r="BJ18971" t="s">
        <v>140</v>
      </c>
      <c r="BK18971">
        <v>96</v>
      </c>
      <c r="BL18971" t="s">
        <v>702</v>
      </c>
      <c r="BM18971" t="s">
        <v>140</v>
      </c>
      <c r="BN18971" t="s">
        <v>522</v>
      </c>
      <c r="BO18971" t="s">
        <v>1100</v>
      </c>
      <c r="BP18971" t="s">
        <v>140</v>
      </c>
      <c r="BQ18971">
        <v>96</v>
      </c>
      <c r="BR18971" t="s">
        <v>987</v>
      </c>
      <c r="BS18971" t="s">
        <v>140</v>
      </c>
      <c r="BT18971" t="s">
        <v>1098</v>
      </c>
      <c r="BU18971" t="s">
        <v>1062</v>
      </c>
      <c r="BV18971" t="s">
        <v>140</v>
      </c>
    </row>
    <row r="18972" spans="1:74" x14ac:dyDescent="0.35">
      <c r="A18972" t="s">
        <v>19</v>
      </c>
      <c r="B18972" t="s">
        <v>1127</v>
      </c>
      <c r="C18972">
        <v>99</v>
      </c>
      <c r="D18972" t="s">
        <v>1084</v>
      </c>
      <c r="E18972" t="s">
        <v>664</v>
      </c>
      <c r="F18972" t="s">
        <v>345</v>
      </c>
      <c r="G18972" t="s">
        <v>107</v>
      </c>
      <c r="H18972" t="s">
        <v>140</v>
      </c>
      <c r="I18972">
        <v>99</v>
      </c>
      <c r="J18972" t="s">
        <v>725</v>
      </c>
      <c r="K18972" t="s">
        <v>977</v>
      </c>
      <c r="L18972" t="s">
        <v>115</v>
      </c>
      <c r="M18972" t="s">
        <v>751</v>
      </c>
      <c r="N18972" t="s">
        <v>140</v>
      </c>
      <c r="O18972">
        <v>99</v>
      </c>
      <c r="P18972" t="s">
        <v>868</v>
      </c>
      <c r="Q18972" t="s">
        <v>718</v>
      </c>
      <c r="R18972" t="s">
        <v>1073</v>
      </c>
      <c r="S18972" t="s">
        <v>140</v>
      </c>
      <c r="T18972" t="s">
        <v>140</v>
      </c>
      <c r="U18972">
        <v>99</v>
      </c>
      <c r="V18972" t="s">
        <v>1190</v>
      </c>
      <c r="W18972" t="s">
        <v>345</v>
      </c>
      <c r="X18972" t="s">
        <v>1009</v>
      </c>
      <c r="Y18972" t="s">
        <v>1054</v>
      </c>
      <c r="Z18972" t="s">
        <v>140</v>
      </c>
      <c r="AA18972">
        <v>99</v>
      </c>
      <c r="AB18972" t="s">
        <v>833</v>
      </c>
      <c r="AC18972" t="s">
        <v>659</v>
      </c>
      <c r="AD18972" t="s">
        <v>1068</v>
      </c>
      <c r="AE18972" t="s">
        <v>775</v>
      </c>
      <c r="AF18972" t="s">
        <v>140</v>
      </c>
      <c r="AG18972">
        <v>99</v>
      </c>
      <c r="AH18972" t="s">
        <v>54</v>
      </c>
      <c r="AI18972" t="s">
        <v>975</v>
      </c>
      <c r="AJ18972" t="s">
        <v>869</v>
      </c>
      <c r="AK18972" t="s">
        <v>1066</v>
      </c>
      <c r="AL18972" t="s">
        <v>140</v>
      </c>
      <c r="AM18972">
        <v>99</v>
      </c>
      <c r="AN18972" t="s">
        <v>96</v>
      </c>
      <c r="AO18972" t="s">
        <v>1073</v>
      </c>
      <c r="AP18972" t="s">
        <v>977</v>
      </c>
      <c r="AQ18972" t="s">
        <v>140</v>
      </c>
      <c r="AR18972" t="s">
        <v>1066</v>
      </c>
      <c r="AS18972">
        <v>99</v>
      </c>
      <c r="AT18972" t="s">
        <v>868</v>
      </c>
      <c r="AU18972" t="s">
        <v>729</v>
      </c>
      <c r="AV18972" t="s">
        <v>140</v>
      </c>
      <c r="AW18972" t="s">
        <v>1023</v>
      </c>
      <c r="AX18972" t="s">
        <v>1066</v>
      </c>
      <c r="AY18972">
        <v>99</v>
      </c>
      <c r="AZ18972" t="s">
        <v>989</v>
      </c>
      <c r="BA18972" t="s">
        <v>1017</v>
      </c>
      <c r="BB18972" t="s">
        <v>113</v>
      </c>
      <c r="BC18972" t="s">
        <v>1023</v>
      </c>
      <c r="BD18972" t="s">
        <v>1066</v>
      </c>
      <c r="BE18972">
        <v>99</v>
      </c>
      <c r="BF18972" t="s">
        <v>552</v>
      </c>
      <c r="BG18972" t="s">
        <v>1065</v>
      </c>
      <c r="BH18972" t="s">
        <v>1182</v>
      </c>
      <c r="BI18972" t="s">
        <v>1009</v>
      </c>
      <c r="BJ18972" t="s">
        <v>140</v>
      </c>
      <c r="BK18972">
        <v>99</v>
      </c>
      <c r="BL18972" t="s">
        <v>885</v>
      </c>
      <c r="BM18972" t="s">
        <v>775</v>
      </c>
      <c r="BN18972" t="s">
        <v>107</v>
      </c>
      <c r="BO18972" t="s">
        <v>993</v>
      </c>
      <c r="BP18972" t="s">
        <v>1066</v>
      </c>
      <c r="BQ18972">
        <v>99</v>
      </c>
      <c r="BR18972" t="s">
        <v>998</v>
      </c>
      <c r="BS18972" t="s">
        <v>140</v>
      </c>
      <c r="BT18972" t="s">
        <v>954</v>
      </c>
      <c r="BU18972" t="s">
        <v>903</v>
      </c>
      <c r="BV18972" t="s">
        <v>1066</v>
      </c>
    </row>
    <row r="18973" spans="1:74" x14ac:dyDescent="0.35">
      <c r="A18973" t="s">
        <v>19</v>
      </c>
      <c r="B18973" t="s">
        <v>339</v>
      </c>
      <c r="C18973">
        <v>11</v>
      </c>
      <c r="D18973" t="s">
        <v>906</v>
      </c>
      <c r="E18973" t="s">
        <v>140</v>
      </c>
      <c r="F18973" t="s">
        <v>729</v>
      </c>
      <c r="G18973" t="s">
        <v>140</v>
      </c>
      <c r="H18973" t="s">
        <v>140</v>
      </c>
      <c r="I18973">
        <v>11</v>
      </c>
      <c r="J18973" t="s">
        <v>159</v>
      </c>
      <c r="K18973" t="s">
        <v>140</v>
      </c>
      <c r="L18973" t="s">
        <v>1070</v>
      </c>
      <c r="M18973" t="s">
        <v>246</v>
      </c>
      <c r="N18973" t="s">
        <v>140</v>
      </c>
      <c r="O18973">
        <v>11</v>
      </c>
      <c r="P18973" t="s">
        <v>92</v>
      </c>
      <c r="Q18973" t="s">
        <v>91</v>
      </c>
      <c r="R18973" t="s">
        <v>140</v>
      </c>
      <c r="S18973" t="s">
        <v>140</v>
      </c>
      <c r="T18973" t="s">
        <v>140</v>
      </c>
      <c r="U18973">
        <v>11</v>
      </c>
      <c r="V18973" t="s">
        <v>177</v>
      </c>
      <c r="W18973" t="s">
        <v>140</v>
      </c>
      <c r="X18973" t="s">
        <v>140</v>
      </c>
      <c r="Y18973" t="s">
        <v>140</v>
      </c>
      <c r="Z18973" t="s">
        <v>140</v>
      </c>
      <c r="AA18973">
        <v>11</v>
      </c>
      <c r="AB18973" t="s">
        <v>780</v>
      </c>
      <c r="AC18973" t="s">
        <v>781</v>
      </c>
      <c r="AD18973" t="s">
        <v>140</v>
      </c>
      <c r="AE18973" t="s">
        <v>140</v>
      </c>
      <c r="AF18973" t="s">
        <v>140</v>
      </c>
      <c r="AG18973">
        <v>11</v>
      </c>
      <c r="AH18973" t="s">
        <v>218</v>
      </c>
      <c r="AI18973" t="s">
        <v>217</v>
      </c>
      <c r="AJ18973" t="s">
        <v>140</v>
      </c>
      <c r="AK18973" t="s">
        <v>140</v>
      </c>
      <c r="AL18973" t="s">
        <v>140</v>
      </c>
      <c r="AM18973">
        <v>11</v>
      </c>
      <c r="AN18973" t="s">
        <v>177</v>
      </c>
      <c r="AO18973" t="s">
        <v>140</v>
      </c>
      <c r="AP18973" t="s">
        <v>140</v>
      </c>
      <c r="AQ18973" t="s">
        <v>140</v>
      </c>
      <c r="AR18973" t="s">
        <v>140</v>
      </c>
      <c r="AS18973">
        <v>11</v>
      </c>
      <c r="AT18973" t="s">
        <v>811</v>
      </c>
      <c r="AU18973" t="s">
        <v>140</v>
      </c>
      <c r="AV18973" t="s">
        <v>812</v>
      </c>
      <c r="AW18973" t="s">
        <v>140</v>
      </c>
      <c r="AX18973" t="s">
        <v>140</v>
      </c>
      <c r="AY18973">
        <v>11</v>
      </c>
      <c r="AZ18973" t="s">
        <v>177</v>
      </c>
      <c r="BA18973" t="s">
        <v>140</v>
      </c>
      <c r="BB18973" t="s">
        <v>140</v>
      </c>
      <c r="BC18973" t="s">
        <v>140</v>
      </c>
      <c r="BD18973" t="s">
        <v>140</v>
      </c>
      <c r="BE18973">
        <v>11</v>
      </c>
      <c r="BF18973" t="s">
        <v>1143</v>
      </c>
      <c r="BG18973" t="s">
        <v>140</v>
      </c>
      <c r="BH18973" t="s">
        <v>1070</v>
      </c>
      <c r="BI18973" t="s">
        <v>140</v>
      </c>
      <c r="BJ18973" t="s">
        <v>140</v>
      </c>
      <c r="BK18973">
        <v>11</v>
      </c>
      <c r="BL18973" t="s">
        <v>597</v>
      </c>
      <c r="BM18973" t="s">
        <v>140</v>
      </c>
      <c r="BN18973" t="s">
        <v>140</v>
      </c>
      <c r="BO18973" t="s">
        <v>598</v>
      </c>
      <c r="BP18973" t="s">
        <v>140</v>
      </c>
      <c r="BQ18973">
        <v>11</v>
      </c>
      <c r="BR18973" t="s">
        <v>177</v>
      </c>
      <c r="BS18973" t="s">
        <v>140</v>
      </c>
      <c r="BT18973" t="s">
        <v>140</v>
      </c>
      <c r="BU18973" t="s">
        <v>140</v>
      </c>
      <c r="BV18973" t="s">
        <v>140</v>
      </c>
    </row>
    <row r="18974" spans="1:74" x14ac:dyDescent="0.35">
      <c r="A18974" t="s">
        <v>20</v>
      </c>
      <c r="B18974" t="s">
        <v>1126</v>
      </c>
      <c r="C18974">
        <v>87</v>
      </c>
      <c r="D18974" t="s">
        <v>753</v>
      </c>
      <c r="E18974" t="s">
        <v>1013</v>
      </c>
      <c r="F18974" t="s">
        <v>1071</v>
      </c>
      <c r="G18974" t="s">
        <v>875</v>
      </c>
      <c r="H18974" t="s">
        <v>140</v>
      </c>
      <c r="I18974">
        <v>87</v>
      </c>
      <c r="J18974" t="s">
        <v>536</v>
      </c>
      <c r="K18974" t="s">
        <v>942</v>
      </c>
      <c r="L18974" t="s">
        <v>880</v>
      </c>
      <c r="M18974" t="s">
        <v>471</v>
      </c>
      <c r="N18974" t="s">
        <v>140</v>
      </c>
      <c r="O18974">
        <v>87</v>
      </c>
      <c r="P18974" t="s">
        <v>707</v>
      </c>
      <c r="Q18974" t="s">
        <v>1106</v>
      </c>
      <c r="R18974" t="s">
        <v>140</v>
      </c>
      <c r="S18974" t="s">
        <v>1063</v>
      </c>
      <c r="T18974" t="s">
        <v>140</v>
      </c>
      <c r="U18974">
        <v>87</v>
      </c>
      <c r="V18974" t="s">
        <v>1146</v>
      </c>
      <c r="W18974" t="s">
        <v>1055</v>
      </c>
      <c r="X18974" t="s">
        <v>1066</v>
      </c>
      <c r="Y18974" t="s">
        <v>140</v>
      </c>
      <c r="Z18974" t="s">
        <v>140</v>
      </c>
      <c r="AA18974">
        <v>87</v>
      </c>
      <c r="AB18974" t="s">
        <v>807</v>
      </c>
      <c r="AC18974" t="s">
        <v>910</v>
      </c>
      <c r="AD18974" t="s">
        <v>1043</v>
      </c>
      <c r="AE18974" t="s">
        <v>140</v>
      </c>
      <c r="AF18974" t="s">
        <v>140</v>
      </c>
      <c r="AG18974">
        <v>87</v>
      </c>
      <c r="AH18974" t="s">
        <v>180</v>
      </c>
      <c r="AI18974" t="s">
        <v>634</v>
      </c>
      <c r="AJ18974" t="s">
        <v>769</v>
      </c>
      <c r="AK18974" t="s">
        <v>140</v>
      </c>
      <c r="AL18974" t="s">
        <v>140</v>
      </c>
      <c r="AM18974">
        <v>87</v>
      </c>
      <c r="AN18974" t="s">
        <v>772</v>
      </c>
      <c r="AO18974" t="s">
        <v>1014</v>
      </c>
      <c r="AP18974" t="s">
        <v>794</v>
      </c>
      <c r="AQ18974" t="s">
        <v>140</v>
      </c>
      <c r="AR18974" t="s">
        <v>140</v>
      </c>
      <c r="AS18974">
        <v>87</v>
      </c>
      <c r="AT18974" t="s">
        <v>902</v>
      </c>
      <c r="AU18974" t="s">
        <v>718</v>
      </c>
      <c r="AV18974" t="s">
        <v>1043</v>
      </c>
      <c r="AW18974" t="s">
        <v>1013</v>
      </c>
      <c r="AX18974" t="s">
        <v>140</v>
      </c>
      <c r="AY18974">
        <v>87</v>
      </c>
      <c r="AZ18974" t="s">
        <v>491</v>
      </c>
      <c r="BA18974" t="s">
        <v>1013</v>
      </c>
      <c r="BB18974" t="s">
        <v>121</v>
      </c>
      <c r="BC18974" t="s">
        <v>1003</v>
      </c>
      <c r="BD18974" t="s">
        <v>140</v>
      </c>
      <c r="BE18974">
        <v>87</v>
      </c>
      <c r="BF18974" t="s">
        <v>833</v>
      </c>
      <c r="BG18974" t="s">
        <v>1017</v>
      </c>
      <c r="BH18974" t="s">
        <v>792</v>
      </c>
      <c r="BI18974" t="s">
        <v>1058</v>
      </c>
      <c r="BJ18974" t="s">
        <v>140</v>
      </c>
      <c r="BK18974">
        <v>87</v>
      </c>
      <c r="BL18974" t="s">
        <v>62</v>
      </c>
      <c r="BM18974" t="s">
        <v>1013</v>
      </c>
      <c r="BN18974" t="s">
        <v>1085</v>
      </c>
      <c r="BO18974" t="s">
        <v>894</v>
      </c>
      <c r="BP18974" t="s">
        <v>140</v>
      </c>
      <c r="BQ18974">
        <v>87</v>
      </c>
      <c r="BR18974" t="s">
        <v>1115</v>
      </c>
      <c r="BS18974" t="s">
        <v>140</v>
      </c>
      <c r="BT18974" t="s">
        <v>1064</v>
      </c>
      <c r="BU18974" t="s">
        <v>1019</v>
      </c>
      <c r="BV18974" t="s">
        <v>140</v>
      </c>
    </row>
    <row r="18975" spans="1:74" x14ac:dyDescent="0.35">
      <c r="A18975" t="s">
        <v>20</v>
      </c>
      <c r="B18975" t="s">
        <v>1127</v>
      </c>
      <c r="C18975">
        <v>115</v>
      </c>
      <c r="D18975" t="s">
        <v>466</v>
      </c>
      <c r="E18975" t="s">
        <v>954</v>
      </c>
      <c r="F18975" t="s">
        <v>91</v>
      </c>
      <c r="G18975" t="s">
        <v>942</v>
      </c>
      <c r="H18975" t="s">
        <v>140</v>
      </c>
      <c r="I18975">
        <v>115</v>
      </c>
      <c r="J18975" t="s">
        <v>711</v>
      </c>
      <c r="K18975" t="s">
        <v>1095</v>
      </c>
      <c r="L18975" t="s">
        <v>953</v>
      </c>
      <c r="M18975" t="s">
        <v>401</v>
      </c>
      <c r="N18975" t="s">
        <v>1010</v>
      </c>
      <c r="O18975">
        <v>115</v>
      </c>
      <c r="P18975" t="s">
        <v>941</v>
      </c>
      <c r="Q18975" t="s">
        <v>1182</v>
      </c>
      <c r="R18975" t="s">
        <v>140</v>
      </c>
      <c r="S18975" t="s">
        <v>140</v>
      </c>
      <c r="T18975" t="s">
        <v>1010</v>
      </c>
      <c r="U18975">
        <v>115</v>
      </c>
      <c r="V18975" t="s">
        <v>1183</v>
      </c>
      <c r="W18975" t="s">
        <v>1014</v>
      </c>
      <c r="X18975" t="s">
        <v>1021</v>
      </c>
      <c r="Y18975" t="s">
        <v>140</v>
      </c>
      <c r="Z18975" t="s">
        <v>1010</v>
      </c>
      <c r="AA18975">
        <v>115</v>
      </c>
      <c r="AB18975" t="s">
        <v>957</v>
      </c>
      <c r="AC18975" t="s">
        <v>810</v>
      </c>
      <c r="AD18975" t="s">
        <v>140</v>
      </c>
      <c r="AE18975" t="s">
        <v>939</v>
      </c>
      <c r="AF18975" t="s">
        <v>1010</v>
      </c>
      <c r="AG18975">
        <v>115</v>
      </c>
      <c r="AH18975" t="s">
        <v>644</v>
      </c>
      <c r="AI18975" t="s">
        <v>738</v>
      </c>
      <c r="AJ18975" t="s">
        <v>1070</v>
      </c>
      <c r="AK18975" t="s">
        <v>1016</v>
      </c>
      <c r="AL18975" t="s">
        <v>1010</v>
      </c>
      <c r="AM18975">
        <v>115</v>
      </c>
      <c r="AN18975" t="s">
        <v>892</v>
      </c>
      <c r="AO18975" t="s">
        <v>1066</v>
      </c>
      <c r="AP18975" t="s">
        <v>999</v>
      </c>
      <c r="AQ18975" t="s">
        <v>1010</v>
      </c>
      <c r="AR18975" t="s">
        <v>1010</v>
      </c>
      <c r="AS18975">
        <v>115</v>
      </c>
      <c r="AT18975" t="s">
        <v>990</v>
      </c>
      <c r="AU18975" t="s">
        <v>1064</v>
      </c>
      <c r="AV18975" t="s">
        <v>140</v>
      </c>
      <c r="AW18975" t="s">
        <v>1012</v>
      </c>
      <c r="AX18975" t="s">
        <v>1010</v>
      </c>
      <c r="AY18975">
        <v>115</v>
      </c>
      <c r="AZ18975" t="s">
        <v>987</v>
      </c>
      <c r="BA18975" t="s">
        <v>140</v>
      </c>
      <c r="BB18975" t="s">
        <v>1068</v>
      </c>
      <c r="BC18975" t="s">
        <v>1046</v>
      </c>
      <c r="BD18975" t="s">
        <v>1010</v>
      </c>
      <c r="BE18975">
        <v>115</v>
      </c>
      <c r="BF18975" t="s">
        <v>1077</v>
      </c>
      <c r="BG18975" t="s">
        <v>1046</v>
      </c>
      <c r="BH18975" t="s">
        <v>1102</v>
      </c>
      <c r="BI18975" t="s">
        <v>1073</v>
      </c>
      <c r="BJ18975" t="s">
        <v>1010</v>
      </c>
      <c r="BK18975">
        <v>115</v>
      </c>
      <c r="BL18975" t="s">
        <v>563</v>
      </c>
      <c r="BM18975" t="s">
        <v>940</v>
      </c>
      <c r="BN18975" t="s">
        <v>1062</v>
      </c>
      <c r="BO18975" t="s">
        <v>105</v>
      </c>
      <c r="BP18975" t="s">
        <v>1010</v>
      </c>
      <c r="BQ18975">
        <v>115</v>
      </c>
      <c r="BR18975" t="s">
        <v>732</v>
      </c>
      <c r="BS18975" t="s">
        <v>140</v>
      </c>
      <c r="BT18975" t="s">
        <v>1066</v>
      </c>
      <c r="BU18975" t="s">
        <v>1051</v>
      </c>
      <c r="BV18975" t="s">
        <v>1010</v>
      </c>
    </row>
    <row r="18976" spans="1:74" x14ac:dyDescent="0.35">
      <c r="A18976" t="s">
        <v>20</v>
      </c>
      <c r="B18976" t="s">
        <v>339</v>
      </c>
      <c r="C18976">
        <v>4</v>
      </c>
      <c r="D18976" t="s">
        <v>593</v>
      </c>
      <c r="E18976" t="s">
        <v>140</v>
      </c>
      <c r="F18976" t="s">
        <v>140</v>
      </c>
      <c r="G18976" t="s">
        <v>594</v>
      </c>
      <c r="H18976" t="s">
        <v>140</v>
      </c>
      <c r="I18976">
        <v>4</v>
      </c>
      <c r="J18976" t="s">
        <v>45</v>
      </c>
      <c r="K18976" t="s">
        <v>140</v>
      </c>
      <c r="L18976" t="s">
        <v>37</v>
      </c>
      <c r="M18976" t="s">
        <v>594</v>
      </c>
      <c r="N18976" t="s">
        <v>140</v>
      </c>
      <c r="O18976">
        <v>4</v>
      </c>
      <c r="P18976" t="s">
        <v>711</v>
      </c>
      <c r="Q18976" t="s">
        <v>710</v>
      </c>
      <c r="R18976" t="s">
        <v>140</v>
      </c>
      <c r="S18976" t="s">
        <v>140</v>
      </c>
      <c r="T18976" t="s">
        <v>140</v>
      </c>
      <c r="U18976">
        <v>4</v>
      </c>
      <c r="V18976" t="s">
        <v>177</v>
      </c>
      <c r="W18976" t="s">
        <v>140</v>
      </c>
      <c r="X18976" t="s">
        <v>140</v>
      </c>
      <c r="Y18976" t="s">
        <v>140</v>
      </c>
      <c r="Z18976" t="s">
        <v>140</v>
      </c>
      <c r="AA18976">
        <v>4</v>
      </c>
      <c r="AB18976" t="s">
        <v>711</v>
      </c>
      <c r="AC18976" t="s">
        <v>710</v>
      </c>
      <c r="AD18976" t="s">
        <v>140</v>
      </c>
      <c r="AE18976" t="s">
        <v>140</v>
      </c>
      <c r="AF18976" t="s">
        <v>140</v>
      </c>
      <c r="AG18976">
        <v>4</v>
      </c>
      <c r="AH18976" t="s">
        <v>177</v>
      </c>
      <c r="AI18976" t="s">
        <v>140</v>
      </c>
      <c r="AJ18976" t="s">
        <v>140</v>
      </c>
      <c r="AK18976" t="s">
        <v>140</v>
      </c>
      <c r="AL18976" t="s">
        <v>140</v>
      </c>
      <c r="AM18976">
        <v>4</v>
      </c>
      <c r="AN18976" t="s">
        <v>177</v>
      </c>
      <c r="AO18976" t="s">
        <v>140</v>
      </c>
      <c r="AP18976" t="s">
        <v>140</v>
      </c>
      <c r="AQ18976" t="s">
        <v>140</v>
      </c>
      <c r="AR18976" t="s">
        <v>140</v>
      </c>
      <c r="AS18976">
        <v>4</v>
      </c>
      <c r="AT18976" t="s">
        <v>177</v>
      </c>
      <c r="AU18976" t="s">
        <v>140</v>
      </c>
      <c r="AV18976" t="s">
        <v>140</v>
      </c>
      <c r="AW18976" t="s">
        <v>140</v>
      </c>
      <c r="AX18976" t="s">
        <v>140</v>
      </c>
      <c r="AY18976">
        <v>4</v>
      </c>
      <c r="AZ18976" t="s">
        <v>593</v>
      </c>
      <c r="BA18976" t="s">
        <v>140</v>
      </c>
      <c r="BB18976" t="s">
        <v>140</v>
      </c>
      <c r="BC18976" t="s">
        <v>594</v>
      </c>
      <c r="BD18976" t="s">
        <v>140</v>
      </c>
      <c r="BE18976">
        <v>4</v>
      </c>
      <c r="BF18976" t="s">
        <v>177</v>
      </c>
      <c r="BG18976" t="s">
        <v>140</v>
      </c>
      <c r="BH18976" t="s">
        <v>140</v>
      </c>
      <c r="BI18976" t="s">
        <v>140</v>
      </c>
      <c r="BJ18976" t="s">
        <v>140</v>
      </c>
      <c r="BK18976">
        <v>4</v>
      </c>
      <c r="BL18976" t="s">
        <v>593</v>
      </c>
      <c r="BM18976" t="s">
        <v>140</v>
      </c>
      <c r="BN18976" t="s">
        <v>140</v>
      </c>
      <c r="BO18976" t="s">
        <v>594</v>
      </c>
      <c r="BP18976" t="s">
        <v>140</v>
      </c>
      <c r="BQ18976">
        <v>4</v>
      </c>
      <c r="BR18976" t="s">
        <v>177</v>
      </c>
      <c r="BS18976" t="s">
        <v>140</v>
      </c>
      <c r="BT18976" t="s">
        <v>140</v>
      </c>
      <c r="BU18976" t="s">
        <v>140</v>
      </c>
      <c r="BV18976" t="s">
        <v>140</v>
      </c>
    </row>
    <row r="18977" spans="1:74" x14ac:dyDescent="0.35">
      <c r="A18977" t="s">
        <v>21</v>
      </c>
      <c r="B18977" t="s">
        <v>1126</v>
      </c>
      <c r="C18977">
        <v>58</v>
      </c>
      <c r="D18977" t="s">
        <v>156</v>
      </c>
      <c r="E18977" t="s">
        <v>1004</v>
      </c>
      <c r="F18977" t="s">
        <v>643</v>
      </c>
      <c r="G18977" t="s">
        <v>1053</v>
      </c>
      <c r="H18977" t="s">
        <v>140</v>
      </c>
      <c r="I18977">
        <v>58</v>
      </c>
      <c r="J18977" t="s">
        <v>910</v>
      </c>
      <c r="K18977" t="s">
        <v>1100</v>
      </c>
      <c r="L18977" t="s">
        <v>1053</v>
      </c>
      <c r="M18977" t="s">
        <v>735</v>
      </c>
      <c r="N18977" t="s">
        <v>1098</v>
      </c>
      <c r="O18977">
        <v>58</v>
      </c>
      <c r="P18977" t="s">
        <v>642</v>
      </c>
      <c r="Q18977" t="s">
        <v>1053</v>
      </c>
      <c r="R18977" t="s">
        <v>1098</v>
      </c>
      <c r="S18977" t="s">
        <v>1098</v>
      </c>
      <c r="T18977" t="s">
        <v>140</v>
      </c>
      <c r="U18977">
        <v>58</v>
      </c>
      <c r="V18977" t="s">
        <v>748</v>
      </c>
      <c r="W18977" t="s">
        <v>1053</v>
      </c>
      <c r="X18977" t="s">
        <v>733</v>
      </c>
      <c r="Y18977" t="s">
        <v>1098</v>
      </c>
      <c r="Z18977" t="s">
        <v>140</v>
      </c>
      <c r="AA18977">
        <v>58</v>
      </c>
      <c r="AB18977" t="s">
        <v>583</v>
      </c>
      <c r="AC18977" t="s">
        <v>584</v>
      </c>
      <c r="AD18977" t="s">
        <v>140</v>
      </c>
      <c r="AE18977" t="s">
        <v>140</v>
      </c>
      <c r="AF18977" t="s">
        <v>140</v>
      </c>
      <c r="AG18977">
        <v>58</v>
      </c>
      <c r="AH18977" t="s">
        <v>583</v>
      </c>
      <c r="AI18977" t="s">
        <v>39</v>
      </c>
      <c r="AJ18977" t="s">
        <v>1053</v>
      </c>
      <c r="AK18977" t="s">
        <v>140</v>
      </c>
      <c r="AL18977" t="s">
        <v>140</v>
      </c>
      <c r="AM18977">
        <v>58</v>
      </c>
      <c r="AN18977" t="s">
        <v>923</v>
      </c>
      <c r="AO18977" t="s">
        <v>140</v>
      </c>
      <c r="AP18977" t="s">
        <v>924</v>
      </c>
      <c r="AQ18977" t="s">
        <v>140</v>
      </c>
      <c r="AR18977" t="s">
        <v>140</v>
      </c>
      <c r="AS18977">
        <v>58</v>
      </c>
      <c r="AT18977" t="s">
        <v>491</v>
      </c>
      <c r="AU18977" t="s">
        <v>749</v>
      </c>
      <c r="AV18977" t="s">
        <v>1098</v>
      </c>
      <c r="AW18977" t="s">
        <v>1098</v>
      </c>
      <c r="AX18977" t="s">
        <v>140</v>
      </c>
      <c r="AY18977">
        <v>58</v>
      </c>
      <c r="AZ18977" t="s">
        <v>748</v>
      </c>
      <c r="BA18977" t="s">
        <v>140</v>
      </c>
      <c r="BB18977" t="s">
        <v>643</v>
      </c>
      <c r="BC18977" t="s">
        <v>1004</v>
      </c>
      <c r="BD18977" t="s">
        <v>140</v>
      </c>
      <c r="BE18977">
        <v>58</v>
      </c>
      <c r="BF18977" t="s">
        <v>748</v>
      </c>
      <c r="BG18977" t="s">
        <v>140</v>
      </c>
      <c r="BH18977" t="s">
        <v>749</v>
      </c>
      <c r="BI18977" t="s">
        <v>140</v>
      </c>
      <c r="BJ18977" t="s">
        <v>140</v>
      </c>
      <c r="BK18977">
        <v>58</v>
      </c>
      <c r="BL18977" t="s">
        <v>652</v>
      </c>
      <c r="BM18977" t="s">
        <v>140</v>
      </c>
      <c r="BN18977" t="s">
        <v>749</v>
      </c>
      <c r="BO18977" t="s">
        <v>261</v>
      </c>
      <c r="BP18977" t="s">
        <v>140</v>
      </c>
      <c r="BQ18977">
        <v>58</v>
      </c>
      <c r="BR18977" t="s">
        <v>732</v>
      </c>
      <c r="BS18977" t="s">
        <v>140</v>
      </c>
      <c r="BT18977" t="s">
        <v>1098</v>
      </c>
      <c r="BU18977" t="s">
        <v>1004</v>
      </c>
      <c r="BV18977" t="s">
        <v>140</v>
      </c>
    </row>
    <row r="18978" spans="1:74" x14ac:dyDescent="0.35">
      <c r="A18978" t="s">
        <v>21</v>
      </c>
      <c r="B18978" t="s">
        <v>1127</v>
      </c>
      <c r="C18978">
        <v>144</v>
      </c>
      <c r="D18978" t="s">
        <v>1158</v>
      </c>
      <c r="E18978" t="s">
        <v>1014</v>
      </c>
      <c r="F18978" t="s">
        <v>1053</v>
      </c>
      <c r="G18978" t="s">
        <v>875</v>
      </c>
      <c r="H18978" t="s">
        <v>140</v>
      </c>
      <c r="I18978">
        <v>144</v>
      </c>
      <c r="J18978" t="s">
        <v>815</v>
      </c>
      <c r="K18978" t="s">
        <v>1017</v>
      </c>
      <c r="L18978" t="s">
        <v>999</v>
      </c>
      <c r="M18978" t="s">
        <v>805</v>
      </c>
      <c r="N18978" t="s">
        <v>140</v>
      </c>
      <c r="O18978">
        <v>144</v>
      </c>
      <c r="P18978" t="s">
        <v>1158</v>
      </c>
      <c r="Q18978" t="s">
        <v>115</v>
      </c>
      <c r="R18978" t="s">
        <v>140</v>
      </c>
      <c r="S18978" t="s">
        <v>1014</v>
      </c>
      <c r="T18978" t="s">
        <v>140</v>
      </c>
      <c r="U18978">
        <v>144</v>
      </c>
      <c r="V18978" t="s">
        <v>990</v>
      </c>
      <c r="W18978" t="s">
        <v>1050</v>
      </c>
      <c r="X18978" t="s">
        <v>1073</v>
      </c>
      <c r="Y18978" t="s">
        <v>1014</v>
      </c>
      <c r="Z18978" t="s">
        <v>140</v>
      </c>
      <c r="AA18978">
        <v>144</v>
      </c>
      <c r="AB18978" t="s">
        <v>958</v>
      </c>
      <c r="AC18978" t="s">
        <v>411</v>
      </c>
      <c r="AD18978" t="s">
        <v>1050</v>
      </c>
      <c r="AE18978" t="s">
        <v>140</v>
      </c>
      <c r="AF18978" t="s">
        <v>1014</v>
      </c>
      <c r="AG18978">
        <v>144</v>
      </c>
      <c r="AH18978" t="s">
        <v>844</v>
      </c>
      <c r="AI18978" t="s">
        <v>911</v>
      </c>
      <c r="AJ18978" t="s">
        <v>971</v>
      </c>
      <c r="AK18978" t="s">
        <v>140</v>
      </c>
      <c r="AL18978" t="s">
        <v>140</v>
      </c>
      <c r="AM18978">
        <v>144</v>
      </c>
      <c r="AN18978" t="s">
        <v>1134</v>
      </c>
      <c r="AO18978" t="s">
        <v>1014</v>
      </c>
      <c r="AP18978" t="s">
        <v>973</v>
      </c>
      <c r="AQ18978" t="s">
        <v>140</v>
      </c>
      <c r="AR18978" t="s">
        <v>140</v>
      </c>
      <c r="AS18978">
        <v>144</v>
      </c>
      <c r="AT18978" t="s">
        <v>1110</v>
      </c>
      <c r="AU18978" t="s">
        <v>971</v>
      </c>
      <c r="AV18978" t="s">
        <v>1073</v>
      </c>
      <c r="AW18978" t="s">
        <v>1014</v>
      </c>
      <c r="AX18978" t="s">
        <v>140</v>
      </c>
      <c r="AY18978">
        <v>144</v>
      </c>
      <c r="AZ18978" t="s">
        <v>1207</v>
      </c>
      <c r="BA18978" t="s">
        <v>140</v>
      </c>
      <c r="BB18978" t="s">
        <v>1017</v>
      </c>
      <c r="BC18978" t="s">
        <v>1050</v>
      </c>
      <c r="BD18978" t="s">
        <v>140</v>
      </c>
      <c r="BE18978">
        <v>144</v>
      </c>
      <c r="BF18978" t="s">
        <v>876</v>
      </c>
      <c r="BG18978" t="s">
        <v>1017</v>
      </c>
      <c r="BH18978" t="s">
        <v>101</v>
      </c>
      <c r="BI18978" t="s">
        <v>140</v>
      </c>
      <c r="BJ18978" t="s">
        <v>140</v>
      </c>
      <c r="BK18978">
        <v>144</v>
      </c>
      <c r="BL18978" t="s">
        <v>468</v>
      </c>
      <c r="BM18978" t="s">
        <v>1014</v>
      </c>
      <c r="BN18978" t="s">
        <v>1017</v>
      </c>
      <c r="BO18978" t="s">
        <v>564</v>
      </c>
      <c r="BP18978" t="s">
        <v>1014</v>
      </c>
      <c r="BQ18978">
        <v>144</v>
      </c>
      <c r="BR18978" t="s">
        <v>177</v>
      </c>
      <c r="BS18978" t="s">
        <v>140</v>
      </c>
      <c r="BT18978" t="s">
        <v>140</v>
      </c>
      <c r="BU18978" t="s">
        <v>140</v>
      </c>
      <c r="BV18978" t="s">
        <v>140</v>
      </c>
    </row>
    <row r="18979" spans="1:74" x14ac:dyDescent="0.35">
      <c r="A18979" t="s">
        <v>21</v>
      </c>
      <c r="B18979" t="s">
        <v>339</v>
      </c>
      <c r="C18979">
        <v>8</v>
      </c>
      <c r="D18979" t="s">
        <v>177</v>
      </c>
      <c r="E18979" t="s">
        <v>140</v>
      </c>
      <c r="F18979" t="s">
        <v>140</v>
      </c>
      <c r="G18979" t="s">
        <v>140</v>
      </c>
      <c r="H18979" t="s">
        <v>140</v>
      </c>
      <c r="I18979">
        <v>8</v>
      </c>
      <c r="J18979" t="s">
        <v>468</v>
      </c>
      <c r="K18979" t="s">
        <v>140</v>
      </c>
      <c r="L18979" t="s">
        <v>140</v>
      </c>
      <c r="M18979" t="s">
        <v>467</v>
      </c>
      <c r="N18979" t="s">
        <v>140</v>
      </c>
      <c r="O18979">
        <v>8</v>
      </c>
      <c r="P18979" t="s">
        <v>1158</v>
      </c>
      <c r="Q18979" t="s">
        <v>592</v>
      </c>
      <c r="R18979" t="s">
        <v>140</v>
      </c>
      <c r="S18979" t="s">
        <v>140</v>
      </c>
      <c r="T18979" t="s">
        <v>140</v>
      </c>
      <c r="U18979">
        <v>8</v>
      </c>
      <c r="V18979" t="s">
        <v>177</v>
      </c>
      <c r="W18979" t="s">
        <v>140</v>
      </c>
      <c r="X18979" t="s">
        <v>140</v>
      </c>
      <c r="Y18979" t="s">
        <v>140</v>
      </c>
      <c r="Z18979" t="s">
        <v>140</v>
      </c>
      <c r="AA18979">
        <v>8</v>
      </c>
      <c r="AB18979" t="s">
        <v>1158</v>
      </c>
      <c r="AC18979" t="s">
        <v>592</v>
      </c>
      <c r="AD18979" t="s">
        <v>140</v>
      </c>
      <c r="AE18979" t="s">
        <v>140</v>
      </c>
      <c r="AF18979" t="s">
        <v>140</v>
      </c>
      <c r="AG18979">
        <v>8</v>
      </c>
      <c r="AH18979" t="s">
        <v>1158</v>
      </c>
      <c r="AI18979" t="s">
        <v>140</v>
      </c>
      <c r="AJ18979" t="s">
        <v>592</v>
      </c>
      <c r="AK18979" t="s">
        <v>140</v>
      </c>
      <c r="AL18979" t="s">
        <v>140</v>
      </c>
      <c r="AM18979">
        <v>8</v>
      </c>
      <c r="AN18979" t="s">
        <v>468</v>
      </c>
      <c r="AO18979" t="s">
        <v>140</v>
      </c>
      <c r="AP18979" t="s">
        <v>467</v>
      </c>
      <c r="AQ18979" t="s">
        <v>140</v>
      </c>
      <c r="AR18979" t="s">
        <v>140</v>
      </c>
      <c r="AS18979">
        <v>8</v>
      </c>
      <c r="AT18979" t="s">
        <v>177</v>
      </c>
      <c r="AU18979" t="s">
        <v>140</v>
      </c>
      <c r="AV18979" t="s">
        <v>140</v>
      </c>
      <c r="AW18979" t="s">
        <v>140</v>
      </c>
      <c r="AX18979" t="s">
        <v>140</v>
      </c>
      <c r="AY18979">
        <v>8</v>
      </c>
      <c r="AZ18979" t="s">
        <v>1158</v>
      </c>
      <c r="BA18979" t="s">
        <v>140</v>
      </c>
      <c r="BB18979" t="s">
        <v>140</v>
      </c>
      <c r="BC18979" t="s">
        <v>592</v>
      </c>
      <c r="BD18979" t="s">
        <v>140</v>
      </c>
      <c r="BE18979">
        <v>8</v>
      </c>
      <c r="BF18979" t="s">
        <v>468</v>
      </c>
      <c r="BG18979" t="s">
        <v>140</v>
      </c>
      <c r="BH18979" t="s">
        <v>467</v>
      </c>
      <c r="BI18979" t="s">
        <v>140</v>
      </c>
      <c r="BJ18979" t="s">
        <v>140</v>
      </c>
      <c r="BK18979">
        <v>8</v>
      </c>
      <c r="BL18979" t="s">
        <v>610</v>
      </c>
      <c r="BM18979" t="s">
        <v>140</v>
      </c>
      <c r="BN18979" t="s">
        <v>140</v>
      </c>
      <c r="BO18979" t="s">
        <v>610</v>
      </c>
      <c r="BP18979" t="s">
        <v>140</v>
      </c>
      <c r="BQ18979">
        <v>8</v>
      </c>
      <c r="BR18979" t="s">
        <v>177</v>
      </c>
      <c r="BS18979" t="s">
        <v>140</v>
      </c>
      <c r="BT18979" t="s">
        <v>140</v>
      </c>
      <c r="BU18979" t="s">
        <v>140</v>
      </c>
      <c r="BV18979" t="s">
        <v>140</v>
      </c>
    </row>
    <row r="18980" spans="1:74" x14ac:dyDescent="0.35">
      <c r="A18980" t="s">
        <v>22</v>
      </c>
      <c r="B18980" t="s">
        <v>1126</v>
      </c>
      <c r="C18980">
        <v>87</v>
      </c>
      <c r="D18980" t="s">
        <v>523</v>
      </c>
      <c r="E18980" t="s">
        <v>1058</v>
      </c>
      <c r="F18980" t="s">
        <v>91</v>
      </c>
      <c r="G18980" t="s">
        <v>527</v>
      </c>
      <c r="H18980" t="s">
        <v>140</v>
      </c>
      <c r="I18980">
        <v>87</v>
      </c>
      <c r="J18980" t="s">
        <v>182</v>
      </c>
      <c r="K18980" t="s">
        <v>548</v>
      </c>
      <c r="L18980" t="s">
        <v>777</v>
      </c>
      <c r="M18980" t="s">
        <v>681</v>
      </c>
      <c r="N18980" t="s">
        <v>140</v>
      </c>
      <c r="O18980">
        <v>87</v>
      </c>
      <c r="P18980" t="s">
        <v>531</v>
      </c>
      <c r="Q18980" t="s">
        <v>532</v>
      </c>
      <c r="R18980" t="s">
        <v>140</v>
      </c>
      <c r="S18980" t="s">
        <v>140</v>
      </c>
      <c r="T18980" t="s">
        <v>140</v>
      </c>
      <c r="U18980">
        <v>87</v>
      </c>
      <c r="V18980" t="s">
        <v>110</v>
      </c>
      <c r="W18980" t="s">
        <v>838</v>
      </c>
      <c r="X18980" t="s">
        <v>949</v>
      </c>
      <c r="Y18980" t="s">
        <v>140</v>
      </c>
      <c r="Z18980" t="s">
        <v>140</v>
      </c>
      <c r="AA18980">
        <v>87</v>
      </c>
      <c r="AB18980" t="s">
        <v>666</v>
      </c>
      <c r="AC18980" t="s">
        <v>667</v>
      </c>
      <c r="AD18980" t="s">
        <v>140</v>
      </c>
      <c r="AE18980" t="s">
        <v>140</v>
      </c>
      <c r="AF18980" t="s">
        <v>140</v>
      </c>
      <c r="AG18980">
        <v>87</v>
      </c>
      <c r="AH18980" t="s">
        <v>80</v>
      </c>
      <c r="AI18980" t="s">
        <v>279</v>
      </c>
      <c r="AJ18980" t="s">
        <v>1098</v>
      </c>
      <c r="AK18980" t="s">
        <v>140</v>
      </c>
      <c r="AL18980" t="s">
        <v>140</v>
      </c>
      <c r="AM18980">
        <v>87</v>
      </c>
      <c r="AN18980" t="s">
        <v>285</v>
      </c>
      <c r="AO18980" t="s">
        <v>1058</v>
      </c>
      <c r="AP18980" t="s">
        <v>991</v>
      </c>
      <c r="AQ18980" t="s">
        <v>1021</v>
      </c>
      <c r="AR18980" t="s">
        <v>140</v>
      </c>
      <c r="AS18980">
        <v>87</v>
      </c>
      <c r="AT18980" t="s">
        <v>707</v>
      </c>
      <c r="AU18980" t="s">
        <v>1106</v>
      </c>
      <c r="AV18980" t="s">
        <v>1063</v>
      </c>
      <c r="AW18980" t="s">
        <v>140</v>
      </c>
      <c r="AX18980" t="s">
        <v>140</v>
      </c>
      <c r="AY18980">
        <v>87</v>
      </c>
      <c r="AZ18980" t="s">
        <v>986</v>
      </c>
      <c r="BA18980" t="s">
        <v>1058</v>
      </c>
      <c r="BB18980" t="s">
        <v>1056</v>
      </c>
      <c r="BC18980" t="s">
        <v>939</v>
      </c>
      <c r="BD18980" t="s">
        <v>140</v>
      </c>
      <c r="BE18980">
        <v>87</v>
      </c>
      <c r="BF18980" t="s">
        <v>494</v>
      </c>
      <c r="BG18980" t="s">
        <v>1018</v>
      </c>
      <c r="BH18980" t="s">
        <v>970</v>
      </c>
      <c r="BI18980" t="s">
        <v>1014</v>
      </c>
      <c r="BJ18980" t="s">
        <v>140</v>
      </c>
      <c r="BK18980">
        <v>87</v>
      </c>
      <c r="BL18980" t="s">
        <v>58</v>
      </c>
      <c r="BM18980" t="s">
        <v>1058</v>
      </c>
      <c r="BN18980" t="s">
        <v>405</v>
      </c>
      <c r="BO18980" t="s">
        <v>490</v>
      </c>
      <c r="BP18980" t="s">
        <v>140</v>
      </c>
      <c r="BQ18980">
        <v>87</v>
      </c>
      <c r="BR18980" t="s">
        <v>116</v>
      </c>
      <c r="BS18980" t="s">
        <v>1048</v>
      </c>
      <c r="BT18980" t="s">
        <v>903</v>
      </c>
      <c r="BU18980" t="s">
        <v>1052</v>
      </c>
      <c r="BV18980" t="s">
        <v>140</v>
      </c>
    </row>
    <row r="18981" spans="1:74" x14ac:dyDescent="0.35">
      <c r="A18981" t="s">
        <v>22</v>
      </c>
      <c r="B18981" t="s">
        <v>1127</v>
      </c>
      <c r="C18981">
        <v>111</v>
      </c>
      <c r="D18981" t="s">
        <v>1075</v>
      </c>
      <c r="E18981" t="s">
        <v>1046</v>
      </c>
      <c r="F18981" t="s">
        <v>988</v>
      </c>
      <c r="G18981" t="s">
        <v>1009</v>
      </c>
      <c r="H18981" t="s">
        <v>140</v>
      </c>
      <c r="I18981">
        <v>111</v>
      </c>
      <c r="J18981" t="s">
        <v>693</v>
      </c>
      <c r="K18981" t="s">
        <v>660</v>
      </c>
      <c r="L18981" t="s">
        <v>668</v>
      </c>
      <c r="M18981" t="s">
        <v>994</v>
      </c>
      <c r="N18981" t="s">
        <v>140</v>
      </c>
      <c r="O18981">
        <v>111</v>
      </c>
      <c r="P18981" t="s">
        <v>1158</v>
      </c>
      <c r="Q18981" t="s">
        <v>317</v>
      </c>
      <c r="R18981" t="s">
        <v>949</v>
      </c>
      <c r="S18981" t="s">
        <v>1011</v>
      </c>
      <c r="T18981" t="s">
        <v>140</v>
      </c>
      <c r="U18981">
        <v>111</v>
      </c>
      <c r="V18981" t="s">
        <v>514</v>
      </c>
      <c r="W18981" t="s">
        <v>1019</v>
      </c>
      <c r="X18981" t="s">
        <v>1011</v>
      </c>
      <c r="Y18981" t="s">
        <v>949</v>
      </c>
      <c r="Z18981" t="s">
        <v>140</v>
      </c>
      <c r="AA18981">
        <v>111</v>
      </c>
      <c r="AB18981" t="s">
        <v>156</v>
      </c>
      <c r="AC18981" t="s">
        <v>573</v>
      </c>
      <c r="AD18981" t="s">
        <v>1016</v>
      </c>
      <c r="AE18981" t="s">
        <v>140</v>
      </c>
      <c r="AF18981" t="s">
        <v>140</v>
      </c>
      <c r="AG18981">
        <v>111</v>
      </c>
      <c r="AH18981" t="s">
        <v>976</v>
      </c>
      <c r="AI18981" t="s">
        <v>932</v>
      </c>
      <c r="AJ18981" t="s">
        <v>939</v>
      </c>
      <c r="AK18981" t="s">
        <v>140</v>
      </c>
      <c r="AL18981" t="s">
        <v>140</v>
      </c>
      <c r="AM18981">
        <v>111</v>
      </c>
      <c r="AN18981" t="s">
        <v>96</v>
      </c>
      <c r="AO18981" t="s">
        <v>949</v>
      </c>
      <c r="AP18981" t="s">
        <v>991</v>
      </c>
      <c r="AQ18981" t="s">
        <v>140</v>
      </c>
      <c r="AR18981" t="s">
        <v>140</v>
      </c>
      <c r="AS18981">
        <v>111</v>
      </c>
      <c r="AT18981" t="s">
        <v>1005</v>
      </c>
      <c r="AU18981" t="s">
        <v>733</v>
      </c>
      <c r="AV18981" t="s">
        <v>939</v>
      </c>
      <c r="AW18981" t="s">
        <v>140</v>
      </c>
      <c r="AX18981" t="s">
        <v>140</v>
      </c>
      <c r="AY18981">
        <v>111</v>
      </c>
      <c r="AZ18981" t="s">
        <v>124</v>
      </c>
      <c r="BA18981" t="s">
        <v>140</v>
      </c>
      <c r="BB18981" t="s">
        <v>1044</v>
      </c>
      <c r="BC18981" t="s">
        <v>660</v>
      </c>
      <c r="BD18981" t="s">
        <v>140</v>
      </c>
      <c r="BE18981">
        <v>111</v>
      </c>
      <c r="BF18981" t="s">
        <v>859</v>
      </c>
      <c r="BG18981" t="s">
        <v>939</v>
      </c>
      <c r="BH18981" t="s">
        <v>462</v>
      </c>
      <c r="BI18981" t="s">
        <v>940</v>
      </c>
      <c r="BJ18981" t="s">
        <v>140</v>
      </c>
      <c r="BK18981">
        <v>111</v>
      </c>
      <c r="BL18981" t="s">
        <v>780</v>
      </c>
      <c r="BM18981" t="s">
        <v>949</v>
      </c>
      <c r="BN18981" t="s">
        <v>869</v>
      </c>
      <c r="BO18981" t="s">
        <v>706</v>
      </c>
      <c r="BP18981" t="s">
        <v>140</v>
      </c>
      <c r="BQ18981">
        <v>111</v>
      </c>
      <c r="BR18981" t="s">
        <v>1186</v>
      </c>
      <c r="BS18981" t="s">
        <v>140</v>
      </c>
      <c r="BT18981" t="s">
        <v>1058</v>
      </c>
      <c r="BU18981" t="s">
        <v>140</v>
      </c>
      <c r="BV18981" t="s">
        <v>140</v>
      </c>
    </row>
    <row r="18982" spans="1:74" x14ac:dyDescent="0.35">
      <c r="A18982" t="s">
        <v>22</v>
      </c>
      <c r="B18982" t="s">
        <v>339</v>
      </c>
      <c r="C18982">
        <v>11</v>
      </c>
      <c r="D18982" t="s">
        <v>177</v>
      </c>
      <c r="E18982" t="s">
        <v>140</v>
      </c>
      <c r="F18982" t="s">
        <v>140</v>
      </c>
      <c r="G18982" t="s">
        <v>140</v>
      </c>
      <c r="H18982" t="s">
        <v>140</v>
      </c>
      <c r="I18982">
        <v>11</v>
      </c>
      <c r="J18982" t="s">
        <v>638</v>
      </c>
      <c r="K18982" t="s">
        <v>140</v>
      </c>
      <c r="L18982" t="s">
        <v>140</v>
      </c>
      <c r="M18982" t="s">
        <v>639</v>
      </c>
      <c r="N18982" t="s">
        <v>140</v>
      </c>
      <c r="O18982">
        <v>11</v>
      </c>
      <c r="P18982" t="s">
        <v>108</v>
      </c>
      <c r="Q18982" t="s">
        <v>107</v>
      </c>
      <c r="R18982" t="s">
        <v>140</v>
      </c>
      <c r="S18982" t="s">
        <v>140</v>
      </c>
      <c r="T18982" t="s">
        <v>140</v>
      </c>
      <c r="U18982">
        <v>11</v>
      </c>
      <c r="V18982" t="s">
        <v>177</v>
      </c>
      <c r="W18982" t="s">
        <v>140</v>
      </c>
      <c r="X18982" t="s">
        <v>140</v>
      </c>
      <c r="Y18982" t="s">
        <v>140</v>
      </c>
      <c r="Z18982" t="s">
        <v>140</v>
      </c>
      <c r="AA18982">
        <v>11</v>
      </c>
      <c r="AB18982" t="s">
        <v>930</v>
      </c>
      <c r="AC18982" t="s">
        <v>140</v>
      </c>
      <c r="AD18982" t="s">
        <v>147</v>
      </c>
      <c r="AE18982" t="s">
        <v>140</v>
      </c>
      <c r="AF18982" t="s">
        <v>140</v>
      </c>
      <c r="AG18982">
        <v>11</v>
      </c>
      <c r="AH18982" t="s">
        <v>779</v>
      </c>
      <c r="AI18982" t="s">
        <v>880</v>
      </c>
      <c r="AJ18982" t="s">
        <v>140</v>
      </c>
      <c r="AK18982" t="s">
        <v>140</v>
      </c>
      <c r="AL18982" t="s">
        <v>140</v>
      </c>
      <c r="AM18982">
        <v>11</v>
      </c>
      <c r="AN18982" t="s">
        <v>1230</v>
      </c>
      <c r="AO18982" t="s">
        <v>140</v>
      </c>
      <c r="AP18982" t="s">
        <v>140</v>
      </c>
      <c r="AQ18982" t="s">
        <v>1004</v>
      </c>
      <c r="AR18982" t="s">
        <v>140</v>
      </c>
      <c r="AS18982">
        <v>11</v>
      </c>
      <c r="AT18982" t="s">
        <v>1230</v>
      </c>
      <c r="AU18982" t="s">
        <v>140</v>
      </c>
      <c r="AV18982" t="s">
        <v>1004</v>
      </c>
      <c r="AW18982" t="s">
        <v>140</v>
      </c>
      <c r="AX18982" t="s">
        <v>140</v>
      </c>
      <c r="AY18982">
        <v>11</v>
      </c>
      <c r="AZ18982" t="s">
        <v>177</v>
      </c>
      <c r="BA18982" t="s">
        <v>140</v>
      </c>
      <c r="BB18982" t="s">
        <v>140</v>
      </c>
      <c r="BC18982" t="s">
        <v>140</v>
      </c>
      <c r="BD18982" t="s">
        <v>140</v>
      </c>
      <c r="BE18982">
        <v>11</v>
      </c>
      <c r="BF18982" t="s">
        <v>177</v>
      </c>
      <c r="BG18982" t="s">
        <v>140</v>
      </c>
      <c r="BH18982" t="s">
        <v>140</v>
      </c>
      <c r="BI18982" t="s">
        <v>140</v>
      </c>
      <c r="BJ18982" t="s">
        <v>140</v>
      </c>
      <c r="BK18982">
        <v>11</v>
      </c>
      <c r="BL18982" t="s">
        <v>177</v>
      </c>
      <c r="BM18982" t="s">
        <v>140</v>
      </c>
      <c r="BN18982" t="s">
        <v>140</v>
      </c>
      <c r="BO18982" t="s">
        <v>140</v>
      </c>
      <c r="BP18982" t="s">
        <v>140</v>
      </c>
      <c r="BQ18982">
        <v>11</v>
      </c>
      <c r="BR18982" t="s">
        <v>177</v>
      </c>
      <c r="BS18982" t="s">
        <v>140</v>
      </c>
      <c r="BT18982" t="s">
        <v>140</v>
      </c>
      <c r="BU18982" t="s">
        <v>140</v>
      </c>
      <c r="BV18982" t="s">
        <v>140</v>
      </c>
    </row>
    <row r="18983" spans="1:74" x14ac:dyDescent="0.35">
      <c r="A18983" t="s">
        <v>23</v>
      </c>
      <c r="B18983" t="s">
        <v>1126</v>
      </c>
      <c r="C18983">
        <v>99</v>
      </c>
      <c r="D18983" t="s">
        <v>198</v>
      </c>
      <c r="E18983" t="s">
        <v>915</v>
      </c>
      <c r="F18983" t="s">
        <v>1095</v>
      </c>
      <c r="G18983" t="s">
        <v>1066</v>
      </c>
      <c r="H18983" t="s">
        <v>140</v>
      </c>
      <c r="I18983">
        <v>99</v>
      </c>
      <c r="J18983" t="s">
        <v>604</v>
      </c>
      <c r="K18983" t="s">
        <v>749</v>
      </c>
      <c r="L18983" t="s">
        <v>1000</v>
      </c>
      <c r="M18983" t="s">
        <v>237</v>
      </c>
      <c r="N18983" t="s">
        <v>949</v>
      </c>
      <c r="O18983">
        <v>99</v>
      </c>
      <c r="P18983" t="s">
        <v>776</v>
      </c>
      <c r="Q18983" t="s">
        <v>1104</v>
      </c>
      <c r="R18983" t="s">
        <v>140</v>
      </c>
      <c r="S18983" t="s">
        <v>940</v>
      </c>
      <c r="T18983" t="s">
        <v>949</v>
      </c>
      <c r="U18983">
        <v>99</v>
      </c>
      <c r="V18983" t="s">
        <v>316</v>
      </c>
      <c r="W18983" t="s">
        <v>1067</v>
      </c>
      <c r="X18983" t="s">
        <v>1048</v>
      </c>
      <c r="Y18983" t="s">
        <v>140</v>
      </c>
      <c r="Z18983" t="s">
        <v>140</v>
      </c>
      <c r="AA18983">
        <v>99</v>
      </c>
      <c r="AB18983" t="s">
        <v>358</v>
      </c>
      <c r="AC18983" t="s">
        <v>747</v>
      </c>
      <c r="AD18983" t="s">
        <v>1098</v>
      </c>
      <c r="AE18983" t="s">
        <v>939</v>
      </c>
      <c r="AF18983" t="s">
        <v>954</v>
      </c>
      <c r="AG18983">
        <v>99</v>
      </c>
      <c r="AH18983" t="s">
        <v>555</v>
      </c>
      <c r="AI18983" t="s">
        <v>449</v>
      </c>
      <c r="AJ18983" t="s">
        <v>1020</v>
      </c>
      <c r="AK18983" t="s">
        <v>1010</v>
      </c>
      <c r="AL18983" t="s">
        <v>140</v>
      </c>
      <c r="AM18983">
        <v>99</v>
      </c>
      <c r="AN18983" t="s">
        <v>477</v>
      </c>
      <c r="AO18983" t="s">
        <v>971</v>
      </c>
      <c r="AP18983" t="s">
        <v>893</v>
      </c>
      <c r="AQ18983" t="s">
        <v>140</v>
      </c>
      <c r="AR18983" t="s">
        <v>140</v>
      </c>
      <c r="AS18983">
        <v>99</v>
      </c>
      <c r="AT18983" t="s">
        <v>780</v>
      </c>
      <c r="AU18983" t="s">
        <v>412</v>
      </c>
      <c r="AV18983" t="s">
        <v>1098</v>
      </c>
      <c r="AW18983" t="s">
        <v>1017</v>
      </c>
      <c r="AX18983" t="s">
        <v>140</v>
      </c>
      <c r="AY18983">
        <v>99</v>
      </c>
      <c r="AZ18983" t="s">
        <v>260</v>
      </c>
      <c r="BA18983" t="s">
        <v>140</v>
      </c>
      <c r="BB18983" t="s">
        <v>462</v>
      </c>
      <c r="BC18983" t="s">
        <v>971</v>
      </c>
      <c r="BD18983" t="s">
        <v>949</v>
      </c>
      <c r="BE18983">
        <v>99</v>
      </c>
      <c r="BF18983" t="s">
        <v>828</v>
      </c>
      <c r="BG18983" t="s">
        <v>940</v>
      </c>
      <c r="BH18983" t="s">
        <v>564</v>
      </c>
      <c r="BI18983" t="s">
        <v>140</v>
      </c>
      <c r="BJ18983" t="s">
        <v>140</v>
      </c>
      <c r="BK18983">
        <v>99</v>
      </c>
      <c r="BL18983" t="s">
        <v>76</v>
      </c>
      <c r="BM18983" t="s">
        <v>1020</v>
      </c>
      <c r="BN18983" t="s">
        <v>1085</v>
      </c>
      <c r="BO18983" t="s">
        <v>681</v>
      </c>
      <c r="BP18983" t="s">
        <v>140</v>
      </c>
      <c r="BQ18983">
        <v>99</v>
      </c>
      <c r="BR18983" t="s">
        <v>114</v>
      </c>
      <c r="BS18983" t="s">
        <v>140</v>
      </c>
      <c r="BT18983" t="s">
        <v>1047</v>
      </c>
      <c r="BU18983" t="s">
        <v>458</v>
      </c>
      <c r="BV18983" t="s">
        <v>949</v>
      </c>
    </row>
    <row r="18984" spans="1:74" x14ac:dyDescent="0.35">
      <c r="A18984" t="s">
        <v>23</v>
      </c>
      <c r="B18984" t="s">
        <v>1127</v>
      </c>
      <c r="C18984">
        <v>94</v>
      </c>
      <c r="D18984" t="s">
        <v>902</v>
      </c>
      <c r="E18984" t="s">
        <v>1060</v>
      </c>
      <c r="F18984" t="s">
        <v>103</v>
      </c>
      <c r="G18984" t="s">
        <v>1011</v>
      </c>
      <c r="H18984" t="s">
        <v>1011</v>
      </c>
      <c r="I18984">
        <v>94</v>
      </c>
      <c r="J18984" t="s">
        <v>309</v>
      </c>
      <c r="K18984" t="s">
        <v>345</v>
      </c>
      <c r="L18984" t="s">
        <v>924</v>
      </c>
      <c r="M18984" t="s">
        <v>723</v>
      </c>
      <c r="N18984" t="s">
        <v>1013</v>
      </c>
      <c r="O18984">
        <v>94</v>
      </c>
      <c r="P18984" t="s">
        <v>531</v>
      </c>
      <c r="Q18984" t="s">
        <v>532</v>
      </c>
      <c r="R18984" t="s">
        <v>140</v>
      </c>
      <c r="S18984" t="s">
        <v>140</v>
      </c>
      <c r="T18984" t="s">
        <v>140</v>
      </c>
      <c r="U18984">
        <v>94</v>
      </c>
      <c r="V18984" t="s">
        <v>943</v>
      </c>
      <c r="W18984" t="s">
        <v>1060</v>
      </c>
      <c r="X18984" t="s">
        <v>838</v>
      </c>
      <c r="Y18984" t="s">
        <v>140</v>
      </c>
      <c r="Z18984" t="s">
        <v>140</v>
      </c>
      <c r="AA18984">
        <v>94</v>
      </c>
      <c r="AB18984" t="s">
        <v>42</v>
      </c>
      <c r="AC18984" t="s">
        <v>471</v>
      </c>
      <c r="AD18984" t="s">
        <v>1058</v>
      </c>
      <c r="AE18984" t="s">
        <v>140</v>
      </c>
      <c r="AF18984" t="s">
        <v>140</v>
      </c>
      <c r="AG18984">
        <v>94</v>
      </c>
      <c r="AH18984" t="s">
        <v>966</v>
      </c>
      <c r="AI18984" t="s">
        <v>728</v>
      </c>
      <c r="AJ18984" t="s">
        <v>954</v>
      </c>
      <c r="AK18984" t="s">
        <v>140</v>
      </c>
      <c r="AL18984" t="s">
        <v>1010</v>
      </c>
      <c r="AM18984">
        <v>94</v>
      </c>
      <c r="AN18984" t="s">
        <v>868</v>
      </c>
      <c r="AO18984" t="s">
        <v>1011</v>
      </c>
      <c r="AP18984" t="s">
        <v>1154</v>
      </c>
      <c r="AQ18984" t="s">
        <v>140</v>
      </c>
      <c r="AR18984" t="s">
        <v>140</v>
      </c>
      <c r="AS18984">
        <v>94</v>
      </c>
      <c r="AT18984" t="s">
        <v>90</v>
      </c>
      <c r="AU18984" t="s">
        <v>89</v>
      </c>
      <c r="AV18984" t="s">
        <v>140</v>
      </c>
      <c r="AW18984" t="s">
        <v>140</v>
      </c>
      <c r="AX18984" t="s">
        <v>140</v>
      </c>
      <c r="AY18984">
        <v>94</v>
      </c>
      <c r="AZ18984" t="s">
        <v>1122</v>
      </c>
      <c r="BA18984" t="s">
        <v>140</v>
      </c>
      <c r="BB18984" t="s">
        <v>1057</v>
      </c>
      <c r="BC18984" t="s">
        <v>940</v>
      </c>
      <c r="BD18984" t="s">
        <v>140</v>
      </c>
      <c r="BE18984">
        <v>94</v>
      </c>
      <c r="BF18984" t="s">
        <v>861</v>
      </c>
      <c r="BG18984" t="s">
        <v>140</v>
      </c>
      <c r="BH18984" t="s">
        <v>511</v>
      </c>
      <c r="BI18984" t="s">
        <v>1011</v>
      </c>
      <c r="BJ18984" t="s">
        <v>140</v>
      </c>
      <c r="BK18984">
        <v>94</v>
      </c>
      <c r="BL18984" t="s">
        <v>825</v>
      </c>
      <c r="BM18984" t="s">
        <v>140</v>
      </c>
      <c r="BN18984" t="s">
        <v>988</v>
      </c>
      <c r="BO18984" t="s">
        <v>119</v>
      </c>
      <c r="BP18984" t="s">
        <v>140</v>
      </c>
      <c r="BQ18984">
        <v>94</v>
      </c>
      <c r="BR18984" t="s">
        <v>1143</v>
      </c>
      <c r="BS18984" t="s">
        <v>140</v>
      </c>
      <c r="BT18984" t="s">
        <v>1011</v>
      </c>
      <c r="BU18984" t="s">
        <v>1060</v>
      </c>
      <c r="BV18984" t="s">
        <v>140</v>
      </c>
    </row>
    <row r="18985" spans="1:74" x14ac:dyDescent="0.35">
      <c r="A18985" t="s">
        <v>23</v>
      </c>
      <c r="B18985" t="s">
        <v>339</v>
      </c>
      <c r="C18985">
        <v>12</v>
      </c>
      <c r="D18985" t="s">
        <v>815</v>
      </c>
      <c r="E18985" t="s">
        <v>140</v>
      </c>
      <c r="F18985" t="s">
        <v>582</v>
      </c>
      <c r="G18985" t="s">
        <v>785</v>
      </c>
      <c r="H18985" t="s">
        <v>140</v>
      </c>
      <c r="I18985">
        <v>12</v>
      </c>
      <c r="J18985" t="s">
        <v>226</v>
      </c>
      <c r="K18985" t="s">
        <v>140</v>
      </c>
      <c r="L18985" t="s">
        <v>952</v>
      </c>
      <c r="M18985" t="s">
        <v>620</v>
      </c>
      <c r="N18985" t="s">
        <v>140</v>
      </c>
      <c r="O18985">
        <v>12</v>
      </c>
      <c r="P18985" t="s">
        <v>1146</v>
      </c>
      <c r="Q18985" t="s">
        <v>1052</v>
      </c>
      <c r="R18985" t="s">
        <v>140</v>
      </c>
      <c r="S18985" t="s">
        <v>140</v>
      </c>
      <c r="T18985" t="s">
        <v>140</v>
      </c>
      <c r="U18985">
        <v>12</v>
      </c>
      <c r="V18985" t="s">
        <v>951</v>
      </c>
      <c r="W18985" t="s">
        <v>140</v>
      </c>
      <c r="X18985" t="s">
        <v>952</v>
      </c>
      <c r="Y18985" t="s">
        <v>140</v>
      </c>
      <c r="Z18985" t="s">
        <v>140</v>
      </c>
      <c r="AA18985">
        <v>12</v>
      </c>
      <c r="AB18985" t="s">
        <v>295</v>
      </c>
      <c r="AC18985" t="s">
        <v>296</v>
      </c>
      <c r="AD18985" t="s">
        <v>140</v>
      </c>
      <c r="AE18985" t="s">
        <v>140</v>
      </c>
      <c r="AF18985" t="s">
        <v>140</v>
      </c>
      <c r="AG18985">
        <v>12</v>
      </c>
      <c r="AH18985" t="s">
        <v>784</v>
      </c>
      <c r="AI18985" t="s">
        <v>785</v>
      </c>
      <c r="AJ18985" t="s">
        <v>140</v>
      </c>
      <c r="AK18985" t="s">
        <v>140</v>
      </c>
      <c r="AL18985" t="s">
        <v>140</v>
      </c>
      <c r="AM18985">
        <v>12</v>
      </c>
      <c r="AN18985" t="s">
        <v>784</v>
      </c>
      <c r="AO18985" t="s">
        <v>140</v>
      </c>
      <c r="AP18985" t="s">
        <v>785</v>
      </c>
      <c r="AQ18985" t="s">
        <v>140</v>
      </c>
      <c r="AR18985" t="s">
        <v>140</v>
      </c>
      <c r="AS18985">
        <v>12</v>
      </c>
      <c r="AT18985" t="s">
        <v>951</v>
      </c>
      <c r="AU18985" t="s">
        <v>952</v>
      </c>
      <c r="AV18985" t="s">
        <v>140</v>
      </c>
      <c r="AW18985" t="s">
        <v>140</v>
      </c>
      <c r="AX18985" t="s">
        <v>140</v>
      </c>
      <c r="AY18985">
        <v>12</v>
      </c>
      <c r="AZ18985" t="s">
        <v>776</v>
      </c>
      <c r="BA18985" t="s">
        <v>140</v>
      </c>
      <c r="BB18985" t="s">
        <v>140</v>
      </c>
      <c r="BC18985" t="s">
        <v>777</v>
      </c>
      <c r="BD18985" t="s">
        <v>140</v>
      </c>
      <c r="BE18985">
        <v>12</v>
      </c>
      <c r="BF18985" t="s">
        <v>581</v>
      </c>
      <c r="BG18985" t="s">
        <v>140</v>
      </c>
      <c r="BH18985" t="s">
        <v>582</v>
      </c>
      <c r="BI18985" t="s">
        <v>140</v>
      </c>
      <c r="BJ18985" t="s">
        <v>140</v>
      </c>
      <c r="BK18985">
        <v>12</v>
      </c>
      <c r="BL18985" t="s">
        <v>684</v>
      </c>
      <c r="BM18985" t="s">
        <v>140</v>
      </c>
      <c r="BN18985" t="s">
        <v>140</v>
      </c>
      <c r="BO18985" t="s">
        <v>685</v>
      </c>
      <c r="BP18985" t="s">
        <v>140</v>
      </c>
      <c r="BQ18985">
        <v>12</v>
      </c>
      <c r="BR18985" t="s">
        <v>951</v>
      </c>
      <c r="BS18985" t="s">
        <v>140</v>
      </c>
      <c r="BT18985" t="s">
        <v>952</v>
      </c>
      <c r="BU18985" t="s">
        <v>140</v>
      </c>
      <c r="BV18985" t="s">
        <v>140</v>
      </c>
    </row>
    <row r="18986" spans="1:74" x14ac:dyDescent="0.35">
      <c r="A18986" t="s">
        <v>24</v>
      </c>
      <c r="B18986" t="s">
        <v>1126</v>
      </c>
      <c r="C18986">
        <v>86</v>
      </c>
      <c r="D18986" t="s">
        <v>898</v>
      </c>
      <c r="E18986" t="s">
        <v>345</v>
      </c>
      <c r="F18986" t="s">
        <v>919</v>
      </c>
      <c r="G18986" t="s">
        <v>1052</v>
      </c>
      <c r="H18986" t="s">
        <v>140</v>
      </c>
      <c r="I18986">
        <v>86</v>
      </c>
      <c r="J18986" t="s">
        <v>499</v>
      </c>
      <c r="K18986" t="s">
        <v>777</v>
      </c>
      <c r="L18986" t="s">
        <v>1083</v>
      </c>
      <c r="M18986" t="s">
        <v>618</v>
      </c>
      <c r="N18986" t="s">
        <v>140</v>
      </c>
      <c r="O18986">
        <v>86</v>
      </c>
      <c r="P18986" t="s">
        <v>989</v>
      </c>
      <c r="Q18986" t="s">
        <v>289</v>
      </c>
      <c r="R18986" t="s">
        <v>140</v>
      </c>
      <c r="S18986" t="s">
        <v>1017</v>
      </c>
      <c r="T18986" t="s">
        <v>140</v>
      </c>
      <c r="U18986">
        <v>86</v>
      </c>
      <c r="V18986" t="s">
        <v>987</v>
      </c>
      <c r="W18986" t="s">
        <v>1070</v>
      </c>
      <c r="X18986" t="s">
        <v>1066</v>
      </c>
      <c r="Y18986" t="s">
        <v>140</v>
      </c>
      <c r="Z18986" t="s">
        <v>140</v>
      </c>
      <c r="AA18986">
        <v>86</v>
      </c>
      <c r="AB18986" t="s">
        <v>609</v>
      </c>
      <c r="AC18986" t="s">
        <v>471</v>
      </c>
      <c r="AD18986" t="s">
        <v>939</v>
      </c>
      <c r="AE18986" t="s">
        <v>140</v>
      </c>
      <c r="AF18986" t="s">
        <v>140</v>
      </c>
      <c r="AG18986">
        <v>86</v>
      </c>
      <c r="AH18986" t="s">
        <v>796</v>
      </c>
      <c r="AI18986" t="s">
        <v>818</v>
      </c>
      <c r="AJ18986" t="s">
        <v>1047</v>
      </c>
      <c r="AK18986" t="s">
        <v>1046</v>
      </c>
      <c r="AL18986" t="s">
        <v>140</v>
      </c>
      <c r="AM18986">
        <v>86</v>
      </c>
      <c r="AN18986" t="s">
        <v>640</v>
      </c>
      <c r="AO18986" t="s">
        <v>1052</v>
      </c>
      <c r="AP18986" t="s">
        <v>269</v>
      </c>
      <c r="AQ18986" t="s">
        <v>140</v>
      </c>
      <c r="AR18986" t="s">
        <v>140</v>
      </c>
      <c r="AS18986">
        <v>86</v>
      </c>
      <c r="AT18986" t="s">
        <v>902</v>
      </c>
      <c r="AU18986" t="s">
        <v>729</v>
      </c>
      <c r="AV18986" t="s">
        <v>1013</v>
      </c>
      <c r="AW18986" t="s">
        <v>903</v>
      </c>
      <c r="AX18986" t="s">
        <v>140</v>
      </c>
      <c r="AY18986">
        <v>86</v>
      </c>
      <c r="AZ18986" t="s">
        <v>552</v>
      </c>
      <c r="BA18986" t="s">
        <v>1046</v>
      </c>
      <c r="BB18986" t="s">
        <v>111</v>
      </c>
      <c r="BC18986" t="s">
        <v>733</v>
      </c>
      <c r="BD18986" t="s">
        <v>1058</v>
      </c>
      <c r="BE18986">
        <v>86</v>
      </c>
      <c r="BF18986" t="s">
        <v>658</v>
      </c>
      <c r="BG18986" t="s">
        <v>996</v>
      </c>
      <c r="BH18986" t="s">
        <v>841</v>
      </c>
      <c r="BI18986" t="s">
        <v>140</v>
      </c>
      <c r="BJ18986" t="s">
        <v>140</v>
      </c>
      <c r="BK18986">
        <v>86</v>
      </c>
      <c r="BL18986" t="s">
        <v>459</v>
      </c>
      <c r="BM18986" t="s">
        <v>1017</v>
      </c>
      <c r="BN18986" t="s">
        <v>111</v>
      </c>
      <c r="BO18986" t="s">
        <v>968</v>
      </c>
      <c r="BP18986" t="s">
        <v>140</v>
      </c>
      <c r="BQ18986">
        <v>86</v>
      </c>
      <c r="BR18986" t="s">
        <v>930</v>
      </c>
      <c r="BS18986" t="s">
        <v>1046</v>
      </c>
      <c r="BT18986" t="s">
        <v>1047</v>
      </c>
      <c r="BU18986" t="s">
        <v>1017</v>
      </c>
      <c r="BV18986" t="s">
        <v>140</v>
      </c>
    </row>
    <row r="18987" spans="1:74" x14ac:dyDescent="0.35">
      <c r="A18987" t="s">
        <v>24</v>
      </c>
      <c r="B18987" t="s">
        <v>1127</v>
      </c>
      <c r="C18987">
        <v>117</v>
      </c>
      <c r="D18987" t="s">
        <v>1134</v>
      </c>
      <c r="E18987" t="s">
        <v>1058</v>
      </c>
      <c r="F18987" t="s">
        <v>903</v>
      </c>
      <c r="G18987" t="s">
        <v>1066</v>
      </c>
      <c r="H18987" t="s">
        <v>140</v>
      </c>
      <c r="I18987">
        <v>117</v>
      </c>
      <c r="J18987" t="s">
        <v>211</v>
      </c>
      <c r="K18987" t="s">
        <v>1073</v>
      </c>
      <c r="L18987" t="s">
        <v>371</v>
      </c>
      <c r="M18987" t="s">
        <v>834</v>
      </c>
      <c r="N18987" t="s">
        <v>140</v>
      </c>
      <c r="O18987">
        <v>117</v>
      </c>
      <c r="P18987" t="s">
        <v>916</v>
      </c>
      <c r="Q18987" t="s">
        <v>1182</v>
      </c>
      <c r="R18987" t="s">
        <v>140</v>
      </c>
      <c r="S18987" t="s">
        <v>1063</v>
      </c>
      <c r="T18987" t="s">
        <v>140</v>
      </c>
      <c r="U18987">
        <v>117</v>
      </c>
      <c r="V18987" t="s">
        <v>1118</v>
      </c>
      <c r="W18987" t="s">
        <v>1017</v>
      </c>
      <c r="X18987" t="s">
        <v>1055</v>
      </c>
      <c r="Y18987" t="s">
        <v>140</v>
      </c>
      <c r="Z18987" t="s">
        <v>140</v>
      </c>
      <c r="AA18987">
        <v>117</v>
      </c>
      <c r="AB18987" t="s">
        <v>420</v>
      </c>
      <c r="AC18987" t="s">
        <v>1071</v>
      </c>
      <c r="AD18987" t="s">
        <v>1063</v>
      </c>
      <c r="AE18987" t="s">
        <v>140</v>
      </c>
      <c r="AF18987" t="s">
        <v>140</v>
      </c>
      <c r="AG18987">
        <v>117</v>
      </c>
      <c r="AH18987" t="s">
        <v>260</v>
      </c>
      <c r="AI18987" t="s">
        <v>371</v>
      </c>
      <c r="AJ18987" t="s">
        <v>903</v>
      </c>
      <c r="AK18987" t="s">
        <v>1063</v>
      </c>
      <c r="AL18987" t="s">
        <v>140</v>
      </c>
      <c r="AM18987">
        <v>117</v>
      </c>
      <c r="AN18987" t="s">
        <v>94</v>
      </c>
      <c r="AO18987" t="s">
        <v>1007</v>
      </c>
      <c r="AP18987" t="s">
        <v>131</v>
      </c>
      <c r="AQ18987" t="s">
        <v>140</v>
      </c>
      <c r="AR18987" t="s">
        <v>140</v>
      </c>
      <c r="AS18987">
        <v>117</v>
      </c>
      <c r="AT18987" t="s">
        <v>663</v>
      </c>
      <c r="AU18987" t="s">
        <v>929</v>
      </c>
      <c r="AV18987" t="s">
        <v>1056</v>
      </c>
      <c r="AW18987" t="s">
        <v>1019</v>
      </c>
      <c r="AX18987" t="s">
        <v>140</v>
      </c>
      <c r="AY18987">
        <v>117</v>
      </c>
      <c r="AZ18987" t="s">
        <v>1160</v>
      </c>
      <c r="BA18987" t="s">
        <v>140</v>
      </c>
      <c r="BB18987" t="s">
        <v>939</v>
      </c>
      <c r="BC18987" t="s">
        <v>1013</v>
      </c>
      <c r="BD18987" t="s">
        <v>140</v>
      </c>
      <c r="BE18987">
        <v>117</v>
      </c>
      <c r="BF18987" t="s">
        <v>404</v>
      </c>
      <c r="BG18987" t="s">
        <v>1058</v>
      </c>
      <c r="BH18987" t="s">
        <v>953</v>
      </c>
      <c r="BI18987" t="s">
        <v>140</v>
      </c>
      <c r="BJ18987" t="s">
        <v>140</v>
      </c>
      <c r="BK18987">
        <v>117</v>
      </c>
      <c r="BL18987" t="s">
        <v>872</v>
      </c>
      <c r="BM18987" t="s">
        <v>1066</v>
      </c>
      <c r="BN18987" t="s">
        <v>1051</v>
      </c>
      <c r="BO18987" t="s">
        <v>443</v>
      </c>
      <c r="BP18987" t="s">
        <v>140</v>
      </c>
      <c r="BQ18987">
        <v>117</v>
      </c>
      <c r="BR18987" t="s">
        <v>918</v>
      </c>
      <c r="BS18987" t="s">
        <v>1022</v>
      </c>
      <c r="BT18987" t="s">
        <v>1043</v>
      </c>
      <c r="BU18987" t="s">
        <v>1011</v>
      </c>
      <c r="BV18987" t="s">
        <v>140</v>
      </c>
    </row>
    <row r="18988" spans="1:74" x14ac:dyDescent="0.35">
      <c r="A18988" t="s">
        <v>24</v>
      </c>
      <c r="B18988" t="s">
        <v>339</v>
      </c>
      <c r="C18988">
        <v>4</v>
      </c>
      <c r="D18988" t="s">
        <v>177</v>
      </c>
      <c r="E18988" t="s">
        <v>140</v>
      </c>
      <c r="F18988" t="s">
        <v>140</v>
      </c>
      <c r="G18988" t="s">
        <v>140</v>
      </c>
      <c r="H18988" t="s">
        <v>140</v>
      </c>
      <c r="I18988">
        <v>4</v>
      </c>
      <c r="J18988" t="s">
        <v>602</v>
      </c>
      <c r="K18988" t="s">
        <v>140</v>
      </c>
      <c r="L18988" t="s">
        <v>140</v>
      </c>
      <c r="M18988" t="s">
        <v>601</v>
      </c>
      <c r="N18988" t="s">
        <v>140</v>
      </c>
      <c r="O18988">
        <v>4</v>
      </c>
      <c r="P18988" t="s">
        <v>177</v>
      </c>
      <c r="Q18988" t="s">
        <v>140</v>
      </c>
      <c r="R18988" t="s">
        <v>140</v>
      </c>
      <c r="S18988" t="s">
        <v>140</v>
      </c>
      <c r="T18988" t="s">
        <v>140</v>
      </c>
      <c r="U18988">
        <v>4</v>
      </c>
      <c r="V18988" t="s">
        <v>177</v>
      </c>
      <c r="W18988" t="s">
        <v>140</v>
      </c>
      <c r="X18988" t="s">
        <v>140</v>
      </c>
      <c r="Y18988" t="s">
        <v>140</v>
      </c>
      <c r="Z18988" t="s">
        <v>140</v>
      </c>
      <c r="AA18988">
        <v>4</v>
      </c>
      <c r="AB18988" t="s">
        <v>1025</v>
      </c>
      <c r="AC18988" t="s">
        <v>875</v>
      </c>
      <c r="AD18988" t="s">
        <v>140</v>
      </c>
      <c r="AE18988" t="s">
        <v>140</v>
      </c>
      <c r="AF18988" t="s">
        <v>140</v>
      </c>
      <c r="AG18988">
        <v>4</v>
      </c>
      <c r="AH18988" t="s">
        <v>177</v>
      </c>
      <c r="AI18988" t="s">
        <v>140</v>
      </c>
      <c r="AJ18988" t="s">
        <v>140</v>
      </c>
      <c r="AK18988" t="s">
        <v>140</v>
      </c>
      <c r="AL18988" t="s">
        <v>140</v>
      </c>
      <c r="AM18988">
        <v>4</v>
      </c>
      <c r="AN18988" t="s">
        <v>177</v>
      </c>
      <c r="AO18988" t="s">
        <v>140</v>
      </c>
      <c r="AP18988" t="s">
        <v>140</v>
      </c>
      <c r="AQ18988" t="s">
        <v>140</v>
      </c>
      <c r="AR18988" t="s">
        <v>140</v>
      </c>
      <c r="AS18988">
        <v>4</v>
      </c>
      <c r="AT18988" t="s">
        <v>177</v>
      </c>
      <c r="AU18988" t="s">
        <v>140</v>
      </c>
      <c r="AV18988" t="s">
        <v>140</v>
      </c>
      <c r="AW18988" t="s">
        <v>140</v>
      </c>
      <c r="AX18988" t="s">
        <v>140</v>
      </c>
      <c r="AY18988">
        <v>4</v>
      </c>
      <c r="AZ18988" t="s">
        <v>177</v>
      </c>
      <c r="BA18988" t="s">
        <v>140</v>
      </c>
      <c r="BB18988" t="s">
        <v>140</v>
      </c>
      <c r="BC18988" t="s">
        <v>140</v>
      </c>
      <c r="BD18988" t="s">
        <v>140</v>
      </c>
      <c r="BE18988">
        <v>4</v>
      </c>
      <c r="BF18988" t="s">
        <v>177</v>
      </c>
      <c r="BG18988" t="s">
        <v>140</v>
      </c>
      <c r="BH18988" t="s">
        <v>140</v>
      </c>
      <c r="BI18988" t="s">
        <v>140</v>
      </c>
      <c r="BJ18988" t="s">
        <v>140</v>
      </c>
      <c r="BK18988">
        <v>4</v>
      </c>
      <c r="BL18988" t="s">
        <v>177</v>
      </c>
      <c r="BM18988" t="s">
        <v>140</v>
      </c>
      <c r="BN18988" t="s">
        <v>140</v>
      </c>
      <c r="BO18988" t="s">
        <v>140</v>
      </c>
      <c r="BP18988" t="s">
        <v>140</v>
      </c>
      <c r="BQ18988">
        <v>4</v>
      </c>
      <c r="BR18988" t="s">
        <v>177</v>
      </c>
      <c r="BS18988" t="s">
        <v>140</v>
      </c>
      <c r="BT18988" t="s">
        <v>140</v>
      </c>
      <c r="BU18988" t="s">
        <v>140</v>
      </c>
      <c r="BV18988" t="s">
        <v>140</v>
      </c>
    </row>
    <row r="18989" spans="1:74" x14ac:dyDescent="0.35">
      <c r="A18989" t="s">
        <v>25</v>
      </c>
      <c r="B18989" t="s">
        <v>1126</v>
      </c>
      <c r="C18989">
        <v>85</v>
      </c>
      <c r="D18989" t="s">
        <v>163</v>
      </c>
      <c r="E18989" t="s">
        <v>1018</v>
      </c>
      <c r="F18989" t="s">
        <v>1095</v>
      </c>
      <c r="G18989" t="s">
        <v>664</v>
      </c>
      <c r="H18989" t="s">
        <v>140</v>
      </c>
      <c r="I18989">
        <v>85</v>
      </c>
      <c r="J18989" t="s">
        <v>735</v>
      </c>
      <c r="K18989" t="s">
        <v>515</v>
      </c>
      <c r="L18989" t="s">
        <v>592</v>
      </c>
      <c r="M18989" t="s">
        <v>843</v>
      </c>
      <c r="N18989" t="s">
        <v>1019</v>
      </c>
      <c r="O18989">
        <v>85</v>
      </c>
      <c r="P18989" t="s">
        <v>757</v>
      </c>
      <c r="Q18989" t="s">
        <v>1182</v>
      </c>
      <c r="R18989" t="s">
        <v>775</v>
      </c>
      <c r="S18989" t="s">
        <v>140</v>
      </c>
      <c r="T18989" t="s">
        <v>1012</v>
      </c>
      <c r="U18989">
        <v>85</v>
      </c>
      <c r="V18989" t="s">
        <v>1123</v>
      </c>
      <c r="W18989" t="s">
        <v>1050</v>
      </c>
      <c r="X18989" t="s">
        <v>1007</v>
      </c>
      <c r="Y18989" t="s">
        <v>140</v>
      </c>
      <c r="Z18989" t="s">
        <v>140</v>
      </c>
      <c r="AA18989">
        <v>85</v>
      </c>
      <c r="AB18989" t="s">
        <v>609</v>
      </c>
      <c r="AC18989" t="s">
        <v>588</v>
      </c>
      <c r="AD18989" t="s">
        <v>140</v>
      </c>
      <c r="AE18989" t="s">
        <v>140</v>
      </c>
      <c r="AF18989" t="s">
        <v>1012</v>
      </c>
      <c r="AG18989">
        <v>85</v>
      </c>
      <c r="AH18989" t="s">
        <v>66</v>
      </c>
      <c r="AI18989" t="s">
        <v>980</v>
      </c>
      <c r="AJ18989" t="s">
        <v>1055</v>
      </c>
      <c r="AK18989" t="s">
        <v>775</v>
      </c>
      <c r="AL18989" t="s">
        <v>140</v>
      </c>
      <c r="AM18989">
        <v>85</v>
      </c>
      <c r="AN18989" t="s">
        <v>122</v>
      </c>
      <c r="AO18989" t="s">
        <v>1050</v>
      </c>
      <c r="AP18989" t="s">
        <v>983</v>
      </c>
      <c r="AQ18989" t="s">
        <v>140</v>
      </c>
      <c r="AR18989" t="s">
        <v>140</v>
      </c>
      <c r="AS18989">
        <v>85</v>
      </c>
      <c r="AT18989" t="s">
        <v>750</v>
      </c>
      <c r="AU18989" t="s">
        <v>953</v>
      </c>
      <c r="AV18989" t="s">
        <v>131</v>
      </c>
      <c r="AW18989" t="s">
        <v>1019</v>
      </c>
      <c r="AX18989" t="s">
        <v>140</v>
      </c>
      <c r="AY18989">
        <v>85</v>
      </c>
      <c r="AZ18989" t="s">
        <v>1086</v>
      </c>
      <c r="BA18989" t="s">
        <v>1012</v>
      </c>
      <c r="BB18989" t="s">
        <v>788</v>
      </c>
      <c r="BC18989" t="s">
        <v>1023</v>
      </c>
      <c r="BD18989" t="s">
        <v>1013</v>
      </c>
      <c r="BE18989">
        <v>85</v>
      </c>
      <c r="BF18989" t="s">
        <v>1162</v>
      </c>
      <c r="BG18989" t="s">
        <v>1050</v>
      </c>
      <c r="BH18989" t="s">
        <v>532</v>
      </c>
      <c r="BI18989" t="s">
        <v>140</v>
      </c>
      <c r="BJ18989" t="s">
        <v>140</v>
      </c>
      <c r="BK18989">
        <v>85</v>
      </c>
      <c r="BL18989" t="s">
        <v>174</v>
      </c>
      <c r="BM18989" t="s">
        <v>1019</v>
      </c>
      <c r="BN18989" t="s">
        <v>113</v>
      </c>
      <c r="BO18989" t="s">
        <v>242</v>
      </c>
      <c r="BP18989" t="s">
        <v>140</v>
      </c>
      <c r="BQ18989">
        <v>85</v>
      </c>
      <c r="BR18989" t="s">
        <v>990</v>
      </c>
      <c r="BS18989" t="s">
        <v>140</v>
      </c>
      <c r="BT18989" t="s">
        <v>940</v>
      </c>
      <c r="BU18989" t="s">
        <v>1018</v>
      </c>
      <c r="BV18989" t="s">
        <v>140</v>
      </c>
    </row>
    <row r="18990" spans="1:74" x14ac:dyDescent="0.35">
      <c r="A18990" t="s">
        <v>25</v>
      </c>
      <c r="B18990" t="s">
        <v>1127</v>
      </c>
      <c r="C18990">
        <v>111</v>
      </c>
      <c r="D18990" t="s">
        <v>116</v>
      </c>
      <c r="E18990" t="s">
        <v>1098</v>
      </c>
      <c r="F18990" t="s">
        <v>99</v>
      </c>
      <c r="G18990" t="s">
        <v>940</v>
      </c>
      <c r="H18990" t="s">
        <v>140</v>
      </c>
      <c r="I18990">
        <v>111</v>
      </c>
      <c r="J18990" t="s">
        <v>850</v>
      </c>
      <c r="K18990" t="s">
        <v>977</v>
      </c>
      <c r="L18990" t="s">
        <v>746</v>
      </c>
      <c r="M18990" t="s">
        <v>901</v>
      </c>
      <c r="N18990" t="s">
        <v>140</v>
      </c>
      <c r="O18990">
        <v>111</v>
      </c>
      <c r="P18990" t="s">
        <v>920</v>
      </c>
      <c r="Q18990" t="s">
        <v>867</v>
      </c>
      <c r="R18990" t="s">
        <v>1016</v>
      </c>
      <c r="S18990" t="s">
        <v>140</v>
      </c>
      <c r="T18990" t="s">
        <v>140</v>
      </c>
      <c r="U18990">
        <v>111</v>
      </c>
      <c r="V18990" t="s">
        <v>997</v>
      </c>
      <c r="W18990" t="s">
        <v>954</v>
      </c>
      <c r="X18990" t="s">
        <v>1011</v>
      </c>
      <c r="Y18990" t="s">
        <v>140</v>
      </c>
      <c r="Z18990" t="s">
        <v>140</v>
      </c>
      <c r="AA18990">
        <v>111</v>
      </c>
      <c r="AB18990" t="s">
        <v>995</v>
      </c>
      <c r="AC18990" t="s">
        <v>994</v>
      </c>
      <c r="AD18990" t="s">
        <v>140</v>
      </c>
      <c r="AE18990" t="s">
        <v>140</v>
      </c>
      <c r="AF18990" t="s">
        <v>140</v>
      </c>
      <c r="AG18990">
        <v>111</v>
      </c>
      <c r="AH18990" t="s">
        <v>295</v>
      </c>
      <c r="AI18990" t="s">
        <v>738</v>
      </c>
      <c r="AJ18990" t="s">
        <v>1064</v>
      </c>
      <c r="AK18990" t="s">
        <v>140</v>
      </c>
      <c r="AL18990" t="s">
        <v>1013</v>
      </c>
      <c r="AM18990">
        <v>111</v>
      </c>
      <c r="AN18990" t="s">
        <v>663</v>
      </c>
      <c r="AO18990" t="s">
        <v>1054</v>
      </c>
      <c r="AP18990" t="s">
        <v>269</v>
      </c>
      <c r="AQ18990" t="s">
        <v>140</v>
      </c>
      <c r="AR18990" t="s">
        <v>140</v>
      </c>
      <c r="AS18990">
        <v>111</v>
      </c>
      <c r="AT18990" t="s">
        <v>986</v>
      </c>
      <c r="AU18990" t="s">
        <v>996</v>
      </c>
      <c r="AV18990" t="s">
        <v>515</v>
      </c>
      <c r="AW18990" t="s">
        <v>949</v>
      </c>
      <c r="AX18990" t="s">
        <v>140</v>
      </c>
      <c r="AY18990">
        <v>111</v>
      </c>
      <c r="AZ18990" t="s">
        <v>1134</v>
      </c>
      <c r="BA18990" t="s">
        <v>140</v>
      </c>
      <c r="BB18990" t="s">
        <v>1052</v>
      </c>
      <c r="BC18990" t="s">
        <v>875</v>
      </c>
      <c r="BD18990" t="s">
        <v>1016</v>
      </c>
      <c r="BE18990">
        <v>111</v>
      </c>
      <c r="BF18990" t="s">
        <v>1077</v>
      </c>
      <c r="BG18990" t="s">
        <v>1023</v>
      </c>
      <c r="BH18990" t="s">
        <v>95</v>
      </c>
      <c r="BI18990" t="s">
        <v>1014</v>
      </c>
      <c r="BJ18990" t="s">
        <v>140</v>
      </c>
      <c r="BK18990">
        <v>111</v>
      </c>
      <c r="BL18990" t="s">
        <v>684</v>
      </c>
      <c r="BM18990" t="s">
        <v>1011</v>
      </c>
      <c r="BN18990" t="s">
        <v>971</v>
      </c>
      <c r="BO18990" t="s">
        <v>433</v>
      </c>
      <c r="BP18990" t="s">
        <v>140</v>
      </c>
      <c r="BQ18990">
        <v>111</v>
      </c>
      <c r="BR18990" t="s">
        <v>997</v>
      </c>
      <c r="BS18990" t="s">
        <v>140</v>
      </c>
      <c r="BT18990" t="s">
        <v>1046</v>
      </c>
      <c r="BU18990" t="s">
        <v>1098</v>
      </c>
      <c r="BV18990" t="s">
        <v>140</v>
      </c>
    </row>
    <row r="18991" spans="1:74" x14ac:dyDescent="0.35">
      <c r="A18991" t="s">
        <v>25</v>
      </c>
      <c r="B18991" t="s">
        <v>339</v>
      </c>
      <c r="C18991">
        <v>8</v>
      </c>
      <c r="D18991" t="s">
        <v>285</v>
      </c>
      <c r="E18991" t="s">
        <v>140</v>
      </c>
      <c r="F18991" t="s">
        <v>140</v>
      </c>
      <c r="G18991" t="s">
        <v>286</v>
      </c>
      <c r="H18991" t="s">
        <v>140</v>
      </c>
      <c r="I18991">
        <v>8</v>
      </c>
      <c r="J18991" t="s">
        <v>900</v>
      </c>
      <c r="K18991" t="s">
        <v>286</v>
      </c>
      <c r="L18991" t="s">
        <v>140</v>
      </c>
      <c r="M18991" t="s">
        <v>138</v>
      </c>
      <c r="N18991" t="s">
        <v>140</v>
      </c>
      <c r="O18991">
        <v>8</v>
      </c>
      <c r="P18991" t="s">
        <v>896</v>
      </c>
      <c r="Q18991" t="s">
        <v>895</v>
      </c>
      <c r="R18991" t="s">
        <v>140</v>
      </c>
      <c r="S18991" t="s">
        <v>140</v>
      </c>
      <c r="T18991" t="s">
        <v>140</v>
      </c>
      <c r="U18991">
        <v>8</v>
      </c>
      <c r="V18991" t="s">
        <v>177</v>
      </c>
      <c r="W18991" t="s">
        <v>140</v>
      </c>
      <c r="X18991" t="s">
        <v>140</v>
      </c>
      <c r="Y18991" t="s">
        <v>140</v>
      </c>
      <c r="Z18991" t="s">
        <v>140</v>
      </c>
      <c r="AA18991">
        <v>8</v>
      </c>
      <c r="AB18991" t="s">
        <v>285</v>
      </c>
      <c r="AC18991" t="s">
        <v>286</v>
      </c>
      <c r="AD18991" t="s">
        <v>140</v>
      </c>
      <c r="AE18991" t="s">
        <v>140</v>
      </c>
      <c r="AF18991" t="s">
        <v>140</v>
      </c>
      <c r="AG18991">
        <v>8</v>
      </c>
      <c r="AH18991" t="s">
        <v>707</v>
      </c>
      <c r="AI18991" t="s">
        <v>706</v>
      </c>
      <c r="AJ18991" t="s">
        <v>140</v>
      </c>
      <c r="AK18991" t="s">
        <v>140</v>
      </c>
      <c r="AL18991" t="s">
        <v>140</v>
      </c>
      <c r="AM18991">
        <v>8</v>
      </c>
      <c r="AN18991" t="s">
        <v>177</v>
      </c>
      <c r="AO18991" t="s">
        <v>140</v>
      </c>
      <c r="AP18991" t="s">
        <v>140</v>
      </c>
      <c r="AQ18991" t="s">
        <v>140</v>
      </c>
      <c r="AR18991" t="s">
        <v>140</v>
      </c>
      <c r="AS18991">
        <v>8</v>
      </c>
      <c r="AT18991" t="s">
        <v>177</v>
      </c>
      <c r="AU18991" t="s">
        <v>140</v>
      </c>
      <c r="AV18991" t="s">
        <v>140</v>
      </c>
      <c r="AW18991" t="s">
        <v>140</v>
      </c>
      <c r="AX18991" t="s">
        <v>140</v>
      </c>
      <c r="AY18991">
        <v>8</v>
      </c>
      <c r="AZ18991" t="s">
        <v>177</v>
      </c>
      <c r="BA18991" t="s">
        <v>140</v>
      </c>
      <c r="BB18991" t="s">
        <v>140</v>
      </c>
      <c r="BC18991" t="s">
        <v>140</v>
      </c>
      <c r="BD18991" t="s">
        <v>140</v>
      </c>
      <c r="BE18991">
        <v>8</v>
      </c>
      <c r="BF18991" t="s">
        <v>177</v>
      </c>
      <c r="BG18991" t="s">
        <v>140</v>
      </c>
      <c r="BH18991" t="s">
        <v>140</v>
      </c>
      <c r="BI18991" t="s">
        <v>140</v>
      </c>
      <c r="BJ18991" t="s">
        <v>140</v>
      </c>
      <c r="BK18991">
        <v>8</v>
      </c>
      <c r="BL18991" t="s">
        <v>48</v>
      </c>
      <c r="BM18991" t="s">
        <v>140</v>
      </c>
      <c r="BN18991" t="s">
        <v>140</v>
      </c>
      <c r="BO18991" t="s">
        <v>49</v>
      </c>
      <c r="BP18991" t="s">
        <v>140</v>
      </c>
      <c r="BQ18991">
        <v>8</v>
      </c>
      <c r="BR18991" t="s">
        <v>285</v>
      </c>
      <c r="BS18991" t="s">
        <v>140</v>
      </c>
      <c r="BT18991" t="s">
        <v>140</v>
      </c>
      <c r="BU18991" t="s">
        <v>286</v>
      </c>
      <c r="BV18991" t="s">
        <v>140</v>
      </c>
    </row>
    <row r="18992" spans="1:74" x14ac:dyDescent="0.35">
      <c r="A18992" t="s">
        <v>26</v>
      </c>
      <c r="B18992" t="s">
        <v>1126</v>
      </c>
      <c r="C18992">
        <v>92</v>
      </c>
      <c r="D18992" t="s">
        <v>243</v>
      </c>
      <c r="E18992" t="s">
        <v>527</v>
      </c>
      <c r="F18992" t="s">
        <v>289</v>
      </c>
      <c r="G18992" t="s">
        <v>950</v>
      </c>
      <c r="H18992" t="s">
        <v>140</v>
      </c>
      <c r="I18992">
        <v>92</v>
      </c>
      <c r="J18992" t="s">
        <v>535</v>
      </c>
      <c r="K18992" t="s">
        <v>109</v>
      </c>
      <c r="L18992" t="s">
        <v>709</v>
      </c>
      <c r="M18992" t="s">
        <v>773</v>
      </c>
      <c r="N18992" t="s">
        <v>140</v>
      </c>
      <c r="O18992">
        <v>92</v>
      </c>
      <c r="P18992" t="s">
        <v>779</v>
      </c>
      <c r="Q18992" t="s">
        <v>354</v>
      </c>
      <c r="R18992" t="s">
        <v>140</v>
      </c>
      <c r="S18992" t="s">
        <v>1020</v>
      </c>
      <c r="T18992" t="s">
        <v>140</v>
      </c>
      <c r="U18992">
        <v>92</v>
      </c>
      <c r="V18992" t="s">
        <v>898</v>
      </c>
      <c r="W18992" t="s">
        <v>1061</v>
      </c>
      <c r="X18992" t="s">
        <v>1023</v>
      </c>
      <c r="Y18992" t="s">
        <v>1050</v>
      </c>
      <c r="Z18992" t="s">
        <v>140</v>
      </c>
      <c r="AA18992">
        <v>92</v>
      </c>
      <c r="AB18992" t="s">
        <v>367</v>
      </c>
      <c r="AC18992" t="s">
        <v>879</v>
      </c>
      <c r="AD18992" t="s">
        <v>140</v>
      </c>
      <c r="AE18992" t="s">
        <v>1050</v>
      </c>
      <c r="AF18992" t="s">
        <v>140</v>
      </c>
      <c r="AG18992">
        <v>92</v>
      </c>
      <c r="AH18992" t="s">
        <v>343</v>
      </c>
      <c r="AI18992" t="s">
        <v>67</v>
      </c>
      <c r="AJ18992" t="s">
        <v>1020</v>
      </c>
      <c r="AK18992" t="s">
        <v>1017</v>
      </c>
      <c r="AL18992" t="s">
        <v>140</v>
      </c>
      <c r="AM18992">
        <v>92</v>
      </c>
      <c r="AN18992" t="s">
        <v>46</v>
      </c>
      <c r="AO18992" t="s">
        <v>903</v>
      </c>
      <c r="AP18992" t="s">
        <v>1083</v>
      </c>
      <c r="AQ18992" t="s">
        <v>775</v>
      </c>
      <c r="AR18992" t="s">
        <v>140</v>
      </c>
      <c r="AS18992">
        <v>92</v>
      </c>
      <c r="AT18992" t="s">
        <v>493</v>
      </c>
      <c r="AU18992" t="s">
        <v>269</v>
      </c>
      <c r="AV18992" t="s">
        <v>109</v>
      </c>
      <c r="AW18992" t="s">
        <v>977</v>
      </c>
      <c r="AX18992" t="s">
        <v>140</v>
      </c>
      <c r="AY18992">
        <v>92</v>
      </c>
      <c r="AZ18992" t="s">
        <v>120</v>
      </c>
      <c r="BA18992" t="s">
        <v>140</v>
      </c>
      <c r="BB18992" t="s">
        <v>985</v>
      </c>
      <c r="BC18992" t="s">
        <v>1047</v>
      </c>
      <c r="BD18992" t="s">
        <v>140</v>
      </c>
      <c r="BE18992">
        <v>92</v>
      </c>
      <c r="BF18992" t="s">
        <v>730</v>
      </c>
      <c r="BG18992" t="s">
        <v>950</v>
      </c>
      <c r="BH18992" t="s">
        <v>673</v>
      </c>
      <c r="BI18992" t="s">
        <v>140</v>
      </c>
      <c r="BJ18992" t="s">
        <v>140</v>
      </c>
      <c r="BK18992">
        <v>92</v>
      </c>
      <c r="BL18992" t="s">
        <v>272</v>
      </c>
      <c r="BM18992" t="s">
        <v>1020</v>
      </c>
      <c r="BN18992" t="s">
        <v>893</v>
      </c>
      <c r="BO18992" t="s">
        <v>433</v>
      </c>
      <c r="BP18992" t="s">
        <v>140</v>
      </c>
      <c r="BQ18992">
        <v>92</v>
      </c>
      <c r="BR18992" t="s">
        <v>748</v>
      </c>
      <c r="BS18992" t="s">
        <v>140</v>
      </c>
      <c r="BT18992" t="s">
        <v>1059</v>
      </c>
      <c r="BU18992" t="s">
        <v>838</v>
      </c>
      <c r="BV18992" t="s">
        <v>140</v>
      </c>
    </row>
    <row r="18993" spans="1:74" x14ac:dyDescent="0.35">
      <c r="A18993" t="s">
        <v>26</v>
      </c>
      <c r="B18993" t="s">
        <v>1127</v>
      </c>
      <c r="C18993">
        <v>100</v>
      </c>
      <c r="D18993" t="s">
        <v>840</v>
      </c>
      <c r="E18993" t="s">
        <v>954</v>
      </c>
      <c r="F18993" t="s">
        <v>115</v>
      </c>
      <c r="G18993" t="s">
        <v>1051</v>
      </c>
      <c r="H18993" t="s">
        <v>140</v>
      </c>
      <c r="I18993">
        <v>100</v>
      </c>
      <c r="J18993" t="s">
        <v>637</v>
      </c>
      <c r="K18993" t="s">
        <v>269</v>
      </c>
      <c r="L18993" t="s">
        <v>117</v>
      </c>
      <c r="M18993" t="s">
        <v>886</v>
      </c>
      <c r="N18993" t="s">
        <v>140</v>
      </c>
      <c r="O18993">
        <v>100</v>
      </c>
      <c r="P18993" t="s">
        <v>531</v>
      </c>
      <c r="Q18993" t="s">
        <v>668</v>
      </c>
      <c r="R18993" t="s">
        <v>1046</v>
      </c>
      <c r="S18993" t="s">
        <v>140</v>
      </c>
      <c r="T18993" t="s">
        <v>140</v>
      </c>
      <c r="U18993">
        <v>100</v>
      </c>
      <c r="V18993" t="s">
        <v>918</v>
      </c>
      <c r="W18993" t="s">
        <v>1051</v>
      </c>
      <c r="X18993" t="s">
        <v>1014</v>
      </c>
      <c r="Y18993" t="s">
        <v>140</v>
      </c>
      <c r="Z18993" t="s">
        <v>140</v>
      </c>
      <c r="AA18993">
        <v>100</v>
      </c>
      <c r="AB18993" t="s">
        <v>50</v>
      </c>
      <c r="AC18993" t="s">
        <v>51</v>
      </c>
      <c r="AD18993" t="s">
        <v>140</v>
      </c>
      <c r="AE18993" t="s">
        <v>140</v>
      </c>
      <c r="AF18993" t="s">
        <v>140</v>
      </c>
      <c r="AG18993">
        <v>100</v>
      </c>
      <c r="AH18993" t="s">
        <v>1156</v>
      </c>
      <c r="AI18993" t="s">
        <v>489</v>
      </c>
      <c r="AJ18993" t="s">
        <v>1051</v>
      </c>
      <c r="AK18993" t="s">
        <v>140</v>
      </c>
      <c r="AL18993" t="s">
        <v>140</v>
      </c>
      <c r="AM18993">
        <v>100</v>
      </c>
      <c r="AN18993" t="s">
        <v>126</v>
      </c>
      <c r="AO18993" t="s">
        <v>1054</v>
      </c>
      <c r="AP18993" t="s">
        <v>1049</v>
      </c>
      <c r="AQ18993" t="s">
        <v>140</v>
      </c>
      <c r="AR18993" t="s">
        <v>140</v>
      </c>
      <c r="AS18993">
        <v>100</v>
      </c>
      <c r="AT18993" t="s">
        <v>110</v>
      </c>
      <c r="AU18993" t="s">
        <v>458</v>
      </c>
      <c r="AV18993" t="s">
        <v>1013</v>
      </c>
      <c r="AW18993" t="s">
        <v>1054</v>
      </c>
      <c r="AX18993" t="s">
        <v>140</v>
      </c>
      <c r="AY18993">
        <v>100</v>
      </c>
      <c r="AZ18993" t="s">
        <v>839</v>
      </c>
      <c r="BA18993" t="s">
        <v>1054</v>
      </c>
      <c r="BB18993" t="s">
        <v>1014</v>
      </c>
      <c r="BC18993" t="s">
        <v>1052</v>
      </c>
      <c r="BD18993" t="s">
        <v>140</v>
      </c>
      <c r="BE18993">
        <v>100</v>
      </c>
      <c r="BF18993" t="s">
        <v>784</v>
      </c>
      <c r="BG18993" t="s">
        <v>1054</v>
      </c>
      <c r="BH18993" t="s">
        <v>99</v>
      </c>
      <c r="BI18993" t="s">
        <v>940</v>
      </c>
      <c r="BJ18993" t="s">
        <v>140</v>
      </c>
      <c r="BK18993">
        <v>100</v>
      </c>
      <c r="BL18993" t="s">
        <v>780</v>
      </c>
      <c r="BM18993" t="s">
        <v>140</v>
      </c>
      <c r="BN18993" t="s">
        <v>1020</v>
      </c>
      <c r="BO18993" t="s">
        <v>513</v>
      </c>
      <c r="BP18993" t="s">
        <v>140</v>
      </c>
      <c r="BQ18993">
        <v>100</v>
      </c>
      <c r="BR18993" t="s">
        <v>1213</v>
      </c>
      <c r="BS18993" t="s">
        <v>140</v>
      </c>
      <c r="BT18993" t="s">
        <v>140</v>
      </c>
      <c r="BU18993" t="s">
        <v>1073</v>
      </c>
      <c r="BV18993" t="s">
        <v>140</v>
      </c>
    </row>
    <row r="18994" spans="1:74" x14ac:dyDescent="0.35">
      <c r="A18994" t="s">
        <v>26</v>
      </c>
      <c r="B18994" t="s">
        <v>339</v>
      </c>
      <c r="C18994">
        <v>10</v>
      </c>
      <c r="D18994" t="s">
        <v>473</v>
      </c>
      <c r="E18994" t="s">
        <v>1070</v>
      </c>
      <c r="F18994" t="s">
        <v>595</v>
      </c>
      <c r="G18994" t="s">
        <v>140</v>
      </c>
      <c r="H18994" t="s">
        <v>140</v>
      </c>
      <c r="I18994">
        <v>10</v>
      </c>
      <c r="J18994" t="s">
        <v>854</v>
      </c>
      <c r="K18994" t="s">
        <v>140</v>
      </c>
      <c r="L18994" t="s">
        <v>801</v>
      </c>
      <c r="M18994" t="s">
        <v>399</v>
      </c>
      <c r="N18994" t="s">
        <v>140</v>
      </c>
      <c r="O18994">
        <v>10</v>
      </c>
      <c r="P18994" t="s">
        <v>1188</v>
      </c>
      <c r="Q18994" t="s">
        <v>140</v>
      </c>
      <c r="R18994" t="s">
        <v>140</v>
      </c>
      <c r="S18994" t="s">
        <v>140</v>
      </c>
      <c r="T18994" t="s">
        <v>1182</v>
      </c>
      <c r="U18994">
        <v>10</v>
      </c>
      <c r="V18994" t="s">
        <v>177</v>
      </c>
      <c r="W18994" t="s">
        <v>140</v>
      </c>
      <c r="X18994" t="s">
        <v>140</v>
      </c>
      <c r="Y18994" t="s">
        <v>140</v>
      </c>
      <c r="Z18994" t="s">
        <v>140</v>
      </c>
      <c r="AA18994">
        <v>10</v>
      </c>
      <c r="AB18994" t="s">
        <v>854</v>
      </c>
      <c r="AC18994" t="s">
        <v>855</v>
      </c>
      <c r="AD18994" t="s">
        <v>140</v>
      </c>
      <c r="AE18994" t="s">
        <v>140</v>
      </c>
      <c r="AF18994" t="s">
        <v>140</v>
      </c>
      <c r="AG18994">
        <v>10</v>
      </c>
      <c r="AH18994" t="s">
        <v>833</v>
      </c>
      <c r="AI18994" t="s">
        <v>834</v>
      </c>
      <c r="AJ18994" t="s">
        <v>140</v>
      </c>
      <c r="AK18994" t="s">
        <v>140</v>
      </c>
      <c r="AL18994" t="s">
        <v>140</v>
      </c>
      <c r="AM18994">
        <v>10</v>
      </c>
      <c r="AN18994" t="s">
        <v>596</v>
      </c>
      <c r="AO18994" t="s">
        <v>140</v>
      </c>
      <c r="AP18994" t="s">
        <v>595</v>
      </c>
      <c r="AQ18994" t="s">
        <v>140</v>
      </c>
      <c r="AR18994" t="s">
        <v>140</v>
      </c>
      <c r="AS18994">
        <v>10</v>
      </c>
      <c r="AT18994" t="s">
        <v>1143</v>
      </c>
      <c r="AU18994" t="s">
        <v>140</v>
      </c>
      <c r="AV18994" t="s">
        <v>1070</v>
      </c>
      <c r="AW18994" t="s">
        <v>140</v>
      </c>
      <c r="AX18994" t="s">
        <v>140</v>
      </c>
      <c r="AY18994">
        <v>10</v>
      </c>
      <c r="AZ18994" t="s">
        <v>1143</v>
      </c>
      <c r="BA18994" t="s">
        <v>140</v>
      </c>
      <c r="BB18994" t="s">
        <v>1070</v>
      </c>
      <c r="BC18994" t="s">
        <v>140</v>
      </c>
      <c r="BD18994" t="s">
        <v>140</v>
      </c>
      <c r="BE18994">
        <v>10</v>
      </c>
      <c r="BF18994" t="s">
        <v>473</v>
      </c>
      <c r="BG18994" t="s">
        <v>140</v>
      </c>
      <c r="BH18994" t="s">
        <v>1070</v>
      </c>
      <c r="BI18994" t="s">
        <v>595</v>
      </c>
      <c r="BJ18994" t="s">
        <v>140</v>
      </c>
      <c r="BK18994">
        <v>10</v>
      </c>
      <c r="BL18994" t="s">
        <v>473</v>
      </c>
      <c r="BM18994" t="s">
        <v>140</v>
      </c>
      <c r="BN18994" t="s">
        <v>1070</v>
      </c>
      <c r="BO18994" t="s">
        <v>595</v>
      </c>
      <c r="BP18994" t="s">
        <v>140</v>
      </c>
      <c r="BQ18994">
        <v>10</v>
      </c>
      <c r="BR18994" t="s">
        <v>177</v>
      </c>
      <c r="BS18994" t="s">
        <v>140</v>
      </c>
      <c r="BT18994" t="s">
        <v>140</v>
      </c>
      <c r="BU18994" t="s">
        <v>140</v>
      </c>
      <c r="BV18994" t="s">
        <v>140</v>
      </c>
    </row>
    <row r="18995" spans="1:74" x14ac:dyDescent="0.35">
      <c r="A18995" t="s">
        <v>27</v>
      </c>
      <c r="B18995" t="s">
        <v>1126</v>
      </c>
      <c r="C18995">
        <v>78</v>
      </c>
      <c r="D18995" t="s">
        <v>447</v>
      </c>
      <c r="E18995" t="s">
        <v>812</v>
      </c>
      <c r="F18995" t="s">
        <v>977</v>
      </c>
      <c r="G18995" t="s">
        <v>140</v>
      </c>
      <c r="H18995" t="s">
        <v>1011</v>
      </c>
      <c r="I18995">
        <v>78</v>
      </c>
      <c r="J18995" t="s">
        <v>171</v>
      </c>
      <c r="K18995" t="s">
        <v>901</v>
      </c>
      <c r="L18995" t="s">
        <v>970</v>
      </c>
      <c r="M18995" t="s">
        <v>867</v>
      </c>
      <c r="N18995" t="s">
        <v>1011</v>
      </c>
      <c r="O18995">
        <v>78</v>
      </c>
      <c r="P18995" t="s">
        <v>473</v>
      </c>
      <c r="Q18995" t="s">
        <v>897</v>
      </c>
      <c r="R18995" t="s">
        <v>869</v>
      </c>
      <c r="S18995" t="s">
        <v>1063</v>
      </c>
      <c r="T18995" t="s">
        <v>140</v>
      </c>
      <c r="U18995">
        <v>78</v>
      </c>
      <c r="V18995" t="s">
        <v>858</v>
      </c>
      <c r="W18995" t="s">
        <v>940</v>
      </c>
      <c r="X18995" t="s">
        <v>1054</v>
      </c>
      <c r="Y18995" t="s">
        <v>1043</v>
      </c>
      <c r="Z18995" t="s">
        <v>140</v>
      </c>
      <c r="AA18995">
        <v>78</v>
      </c>
      <c r="AB18995" t="s">
        <v>78</v>
      </c>
      <c r="AC18995" t="s">
        <v>700</v>
      </c>
      <c r="AD18995" t="s">
        <v>1011</v>
      </c>
      <c r="AE18995" t="s">
        <v>1014</v>
      </c>
      <c r="AF18995" t="s">
        <v>140</v>
      </c>
      <c r="AG18995">
        <v>78</v>
      </c>
      <c r="AH18995" t="s">
        <v>263</v>
      </c>
      <c r="AI18995" t="s">
        <v>162</v>
      </c>
      <c r="AJ18995" t="s">
        <v>940</v>
      </c>
      <c r="AK18995" t="s">
        <v>1043</v>
      </c>
      <c r="AL18995" t="s">
        <v>140</v>
      </c>
      <c r="AM18995">
        <v>78</v>
      </c>
      <c r="AN18995" t="s">
        <v>1153</v>
      </c>
      <c r="AO18995" t="s">
        <v>1045</v>
      </c>
      <c r="AP18995" t="s">
        <v>954</v>
      </c>
      <c r="AQ18995" t="s">
        <v>140</v>
      </c>
      <c r="AR18995" t="s">
        <v>140</v>
      </c>
      <c r="AS18995">
        <v>78</v>
      </c>
      <c r="AT18995" t="s">
        <v>420</v>
      </c>
      <c r="AU18995" t="s">
        <v>574</v>
      </c>
      <c r="AV18995" t="s">
        <v>394</v>
      </c>
      <c r="AW18995" t="s">
        <v>1047</v>
      </c>
      <c r="AX18995" t="s">
        <v>140</v>
      </c>
      <c r="AY18995">
        <v>78</v>
      </c>
      <c r="AZ18995" t="s">
        <v>859</v>
      </c>
      <c r="BA18995" t="s">
        <v>1011</v>
      </c>
      <c r="BB18995" t="s">
        <v>1102</v>
      </c>
      <c r="BC18995" t="s">
        <v>915</v>
      </c>
      <c r="BD18995" t="s">
        <v>140</v>
      </c>
      <c r="BE18995">
        <v>78</v>
      </c>
      <c r="BF18995" t="s">
        <v>94</v>
      </c>
      <c r="BG18995" t="s">
        <v>801</v>
      </c>
      <c r="BH18995" t="s">
        <v>950</v>
      </c>
      <c r="BI18995" t="s">
        <v>1043</v>
      </c>
      <c r="BJ18995" t="s">
        <v>140</v>
      </c>
      <c r="BK18995">
        <v>78</v>
      </c>
      <c r="BL18995" t="s">
        <v>702</v>
      </c>
      <c r="BM18995" t="s">
        <v>1050</v>
      </c>
      <c r="BN18995" t="s">
        <v>123</v>
      </c>
      <c r="BO18995" t="s">
        <v>924</v>
      </c>
      <c r="BP18995" t="s">
        <v>140</v>
      </c>
      <c r="BQ18995">
        <v>78</v>
      </c>
      <c r="BR18995" t="s">
        <v>998</v>
      </c>
      <c r="BS18995" t="s">
        <v>140</v>
      </c>
      <c r="BT18995" t="s">
        <v>1049</v>
      </c>
      <c r="BU18995" t="s">
        <v>1066</v>
      </c>
      <c r="BV18995" t="s">
        <v>140</v>
      </c>
    </row>
    <row r="18996" spans="1:74" x14ac:dyDescent="0.35">
      <c r="A18996" t="s">
        <v>27</v>
      </c>
      <c r="B18996" t="s">
        <v>1127</v>
      </c>
      <c r="C18996">
        <v>114</v>
      </c>
      <c r="D18996" t="s">
        <v>270</v>
      </c>
      <c r="E18996" t="s">
        <v>1014</v>
      </c>
      <c r="F18996" t="s">
        <v>87</v>
      </c>
      <c r="G18996" t="s">
        <v>1016</v>
      </c>
      <c r="H18996" t="s">
        <v>949</v>
      </c>
      <c r="I18996">
        <v>114</v>
      </c>
      <c r="J18996" t="s">
        <v>303</v>
      </c>
      <c r="K18996" t="s">
        <v>929</v>
      </c>
      <c r="L18996" t="s">
        <v>117</v>
      </c>
      <c r="M18996" t="s">
        <v>752</v>
      </c>
      <c r="N18996" t="s">
        <v>1020</v>
      </c>
      <c r="O18996">
        <v>114</v>
      </c>
      <c r="P18996" t="s">
        <v>707</v>
      </c>
      <c r="Q18996" t="s">
        <v>718</v>
      </c>
      <c r="R18996" t="s">
        <v>140</v>
      </c>
      <c r="S18996" t="s">
        <v>1011</v>
      </c>
      <c r="T18996" t="s">
        <v>775</v>
      </c>
      <c r="U18996">
        <v>114</v>
      </c>
      <c r="V18996" t="s">
        <v>1168</v>
      </c>
      <c r="W18996" t="s">
        <v>140</v>
      </c>
      <c r="X18996" t="s">
        <v>1063</v>
      </c>
      <c r="Y18996" t="s">
        <v>140</v>
      </c>
      <c r="Z18996" t="s">
        <v>1011</v>
      </c>
      <c r="AA18996">
        <v>114</v>
      </c>
      <c r="AB18996" t="s">
        <v>757</v>
      </c>
      <c r="AC18996" t="s">
        <v>103</v>
      </c>
      <c r="AD18996" t="s">
        <v>954</v>
      </c>
      <c r="AE18996" t="s">
        <v>1012</v>
      </c>
      <c r="AF18996" t="s">
        <v>775</v>
      </c>
      <c r="AG18996">
        <v>114</v>
      </c>
      <c r="AH18996" t="s">
        <v>563</v>
      </c>
      <c r="AI18996" t="s">
        <v>511</v>
      </c>
      <c r="AJ18996" t="s">
        <v>1060</v>
      </c>
      <c r="AK18996" t="s">
        <v>140</v>
      </c>
      <c r="AL18996" t="s">
        <v>775</v>
      </c>
      <c r="AM18996">
        <v>114</v>
      </c>
      <c r="AN18996" t="s">
        <v>719</v>
      </c>
      <c r="AO18996" t="s">
        <v>1073</v>
      </c>
      <c r="AP18996" t="s">
        <v>129</v>
      </c>
      <c r="AQ18996" t="s">
        <v>140</v>
      </c>
      <c r="AR18996" t="s">
        <v>775</v>
      </c>
      <c r="AS18996">
        <v>114</v>
      </c>
      <c r="AT18996" t="s">
        <v>120</v>
      </c>
      <c r="AU18996" t="s">
        <v>788</v>
      </c>
      <c r="AV18996" t="s">
        <v>1047</v>
      </c>
      <c r="AW18996" t="s">
        <v>140</v>
      </c>
      <c r="AX18996" t="s">
        <v>775</v>
      </c>
      <c r="AY18996">
        <v>114</v>
      </c>
      <c r="AZ18996" t="s">
        <v>285</v>
      </c>
      <c r="BA18996" t="s">
        <v>949</v>
      </c>
      <c r="BB18996" t="s">
        <v>824</v>
      </c>
      <c r="BC18996" t="s">
        <v>1007</v>
      </c>
      <c r="BD18996" t="s">
        <v>775</v>
      </c>
      <c r="BE18996">
        <v>114</v>
      </c>
      <c r="BF18996" t="s">
        <v>1261</v>
      </c>
      <c r="BG18996" t="s">
        <v>1021</v>
      </c>
      <c r="BH18996" t="s">
        <v>103</v>
      </c>
      <c r="BI18996" t="s">
        <v>1011</v>
      </c>
      <c r="BJ18996" t="s">
        <v>775</v>
      </c>
      <c r="BK18996">
        <v>114</v>
      </c>
      <c r="BL18996" t="s">
        <v>570</v>
      </c>
      <c r="BM18996" t="s">
        <v>140</v>
      </c>
      <c r="BN18996" t="s">
        <v>915</v>
      </c>
      <c r="BO18996" t="s">
        <v>521</v>
      </c>
      <c r="BP18996" t="s">
        <v>775</v>
      </c>
      <c r="BQ18996">
        <v>114</v>
      </c>
      <c r="BR18996" t="s">
        <v>1186</v>
      </c>
      <c r="BS18996" t="s">
        <v>140</v>
      </c>
      <c r="BT18996" t="s">
        <v>775</v>
      </c>
      <c r="BU18996" t="s">
        <v>140</v>
      </c>
      <c r="BV18996" t="s">
        <v>775</v>
      </c>
    </row>
    <row r="18997" spans="1:74" x14ac:dyDescent="0.35">
      <c r="A18997" t="s">
        <v>27</v>
      </c>
      <c r="B18997" t="s">
        <v>339</v>
      </c>
      <c r="C18997">
        <v>12</v>
      </c>
      <c r="D18997" t="s">
        <v>1134</v>
      </c>
      <c r="E18997" t="s">
        <v>140</v>
      </c>
      <c r="F18997" t="s">
        <v>140</v>
      </c>
      <c r="G18997" t="s">
        <v>1095</v>
      </c>
      <c r="H18997" t="s">
        <v>140</v>
      </c>
      <c r="I18997">
        <v>12</v>
      </c>
      <c r="J18997" t="s">
        <v>854</v>
      </c>
      <c r="K18997" t="s">
        <v>140</v>
      </c>
      <c r="L18997" t="s">
        <v>140</v>
      </c>
      <c r="M18997" t="s">
        <v>855</v>
      </c>
      <c r="N18997" t="s">
        <v>140</v>
      </c>
      <c r="O18997">
        <v>12</v>
      </c>
      <c r="P18997" t="s">
        <v>854</v>
      </c>
      <c r="Q18997" t="s">
        <v>855</v>
      </c>
      <c r="R18997" t="s">
        <v>140</v>
      </c>
      <c r="S18997" t="s">
        <v>140</v>
      </c>
      <c r="T18997" t="s">
        <v>140</v>
      </c>
      <c r="U18997">
        <v>12</v>
      </c>
      <c r="V18997" t="s">
        <v>96</v>
      </c>
      <c r="W18997" t="s">
        <v>95</v>
      </c>
      <c r="X18997" t="s">
        <v>140</v>
      </c>
      <c r="Y18997" t="s">
        <v>140</v>
      </c>
      <c r="Z18997" t="s">
        <v>140</v>
      </c>
      <c r="AA18997">
        <v>12</v>
      </c>
      <c r="AB18997" t="s">
        <v>188</v>
      </c>
      <c r="AC18997" t="s">
        <v>107</v>
      </c>
      <c r="AD18997" t="s">
        <v>140</v>
      </c>
      <c r="AE18997" t="s">
        <v>140</v>
      </c>
      <c r="AF18997" t="s">
        <v>1064</v>
      </c>
      <c r="AG18997">
        <v>12</v>
      </c>
      <c r="AH18997" t="s">
        <v>108</v>
      </c>
      <c r="AI18997" t="s">
        <v>140</v>
      </c>
      <c r="AJ18997" t="s">
        <v>107</v>
      </c>
      <c r="AK18997" t="s">
        <v>140</v>
      </c>
      <c r="AL18997" t="s">
        <v>140</v>
      </c>
      <c r="AM18997">
        <v>12</v>
      </c>
      <c r="AN18997" t="s">
        <v>96</v>
      </c>
      <c r="AO18997" t="s">
        <v>140</v>
      </c>
      <c r="AP18997" t="s">
        <v>95</v>
      </c>
      <c r="AQ18997" t="s">
        <v>140</v>
      </c>
      <c r="AR18997" t="s">
        <v>140</v>
      </c>
      <c r="AS18997">
        <v>12</v>
      </c>
      <c r="AT18997" t="s">
        <v>177</v>
      </c>
      <c r="AU18997" t="s">
        <v>140</v>
      </c>
      <c r="AV18997" t="s">
        <v>140</v>
      </c>
      <c r="AW18997" t="s">
        <v>140</v>
      </c>
      <c r="AX18997" t="s">
        <v>140</v>
      </c>
      <c r="AY18997">
        <v>12</v>
      </c>
      <c r="AZ18997" t="s">
        <v>1175</v>
      </c>
      <c r="BA18997" t="s">
        <v>140</v>
      </c>
      <c r="BB18997" t="s">
        <v>95</v>
      </c>
      <c r="BC18997" t="s">
        <v>1095</v>
      </c>
      <c r="BD18997" t="s">
        <v>140</v>
      </c>
      <c r="BE18997">
        <v>12</v>
      </c>
      <c r="BF18997" t="s">
        <v>1134</v>
      </c>
      <c r="BG18997" t="s">
        <v>140</v>
      </c>
      <c r="BH18997" t="s">
        <v>140</v>
      </c>
      <c r="BI18997" t="s">
        <v>1095</v>
      </c>
      <c r="BJ18997" t="s">
        <v>140</v>
      </c>
      <c r="BK18997">
        <v>12</v>
      </c>
      <c r="BL18997" t="s">
        <v>854</v>
      </c>
      <c r="BM18997" t="s">
        <v>140</v>
      </c>
      <c r="BN18997" t="s">
        <v>140</v>
      </c>
      <c r="BO18997" t="s">
        <v>855</v>
      </c>
      <c r="BP18997" t="s">
        <v>140</v>
      </c>
      <c r="BQ18997">
        <v>12</v>
      </c>
      <c r="BR18997" t="s">
        <v>96</v>
      </c>
      <c r="BS18997" t="s">
        <v>140</v>
      </c>
      <c r="BT18997" t="s">
        <v>95</v>
      </c>
      <c r="BU18997" t="s">
        <v>140</v>
      </c>
      <c r="BV18997" t="s">
        <v>140</v>
      </c>
    </row>
    <row r="18998" spans="1:74" x14ac:dyDescent="0.35">
      <c r="A18998" t="s">
        <v>28</v>
      </c>
      <c r="B18998" t="s">
        <v>1126</v>
      </c>
      <c r="C18998">
        <v>72</v>
      </c>
      <c r="D18998" t="s">
        <v>804</v>
      </c>
      <c r="E18998" t="s">
        <v>1044</v>
      </c>
      <c r="F18998" t="s">
        <v>1106</v>
      </c>
      <c r="G18998" t="s">
        <v>1073</v>
      </c>
      <c r="H18998" t="s">
        <v>140</v>
      </c>
      <c r="I18998">
        <v>72</v>
      </c>
      <c r="J18998" t="s">
        <v>692</v>
      </c>
      <c r="K18998" t="s">
        <v>1053</v>
      </c>
      <c r="L18998" t="s">
        <v>564</v>
      </c>
      <c r="M18998" t="s">
        <v>45</v>
      </c>
      <c r="N18998" t="s">
        <v>140</v>
      </c>
      <c r="O18998">
        <v>72</v>
      </c>
      <c r="P18998" t="s">
        <v>638</v>
      </c>
      <c r="Q18998" t="s">
        <v>662</v>
      </c>
      <c r="R18998" t="s">
        <v>1018</v>
      </c>
      <c r="S18998" t="s">
        <v>1063</v>
      </c>
      <c r="T18998" t="s">
        <v>140</v>
      </c>
      <c r="U18998">
        <v>72</v>
      </c>
      <c r="V18998" t="s">
        <v>316</v>
      </c>
      <c r="W18998" t="s">
        <v>1045</v>
      </c>
      <c r="X18998" t="s">
        <v>1023</v>
      </c>
      <c r="Y18998" t="s">
        <v>140</v>
      </c>
      <c r="Z18998" t="s">
        <v>140</v>
      </c>
      <c r="AA18998">
        <v>72</v>
      </c>
      <c r="AB18998" t="s">
        <v>850</v>
      </c>
      <c r="AC18998" t="s">
        <v>71</v>
      </c>
      <c r="AD18998" t="s">
        <v>140</v>
      </c>
      <c r="AE18998" t="s">
        <v>1018</v>
      </c>
      <c r="AF18998" t="s">
        <v>775</v>
      </c>
      <c r="AG18998">
        <v>72</v>
      </c>
      <c r="AH18998" t="s">
        <v>352</v>
      </c>
      <c r="AI18998" t="s">
        <v>366</v>
      </c>
      <c r="AJ18998" t="s">
        <v>1070</v>
      </c>
      <c r="AK18998" t="s">
        <v>140</v>
      </c>
      <c r="AL18998" t="s">
        <v>775</v>
      </c>
      <c r="AM18998">
        <v>72</v>
      </c>
      <c r="AN18998" t="s">
        <v>833</v>
      </c>
      <c r="AO18998" t="s">
        <v>103</v>
      </c>
      <c r="AP18998" t="s">
        <v>522</v>
      </c>
      <c r="AQ18998" t="s">
        <v>140</v>
      </c>
      <c r="AR18998" t="s">
        <v>140</v>
      </c>
      <c r="AS18998">
        <v>72</v>
      </c>
      <c r="AT18998" t="s">
        <v>905</v>
      </c>
      <c r="AU18998" t="s">
        <v>187</v>
      </c>
      <c r="AV18998" t="s">
        <v>1007</v>
      </c>
      <c r="AW18998" t="s">
        <v>1066</v>
      </c>
      <c r="AX18998" t="s">
        <v>775</v>
      </c>
      <c r="AY18998">
        <v>72</v>
      </c>
      <c r="AZ18998" t="s">
        <v>663</v>
      </c>
      <c r="BA18998" t="s">
        <v>1018</v>
      </c>
      <c r="BB18998" t="s">
        <v>1053</v>
      </c>
      <c r="BC18998" t="s">
        <v>1055</v>
      </c>
      <c r="BD18998" t="s">
        <v>775</v>
      </c>
      <c r="BE18998">
        <v>72</v>
      </c>
      <c r="BF18998" t="s">
        <v>469</v>
      </c>
      <c r="BG18998" t="s">
        <v>953</v>
      </c>
      <c r="BH18998" t="s">
        <v>293</v>
      </c>
      <c r="BI18998" t="s">
        <v>775</v>
      </c>
      <c r="BJ18998" t="s">
        <v>140</v>
      </c>
      <c r="BK18998">
        <v>72</v>
      </c>
      <c r="BL18998" t="s">
        <v>36</v>
      </c>
      <c r="BM18998" t="s">
        <v>1018</v>
      </c>
      <c r="BN18998" t="s">
        <v>123</v>
      </c>
      <c r="BO18998" t="s">
        <v>968</v>
      </c>
      <c r="BP18998" t="s">
        <v>140</v>
      </c>
      <c r="BQ18998">
        <v>72</v>
      </c>
      <c r="BR18998" t="s">
        <v>110</v>
      </c>
      <c r="BS18998" t="s">
        <v>140</v>
      </c>
      <c r="BT18998" t="s">
        <v>109</v>
      </c>
      <c r="BU18998" t="s">
        <v>140</v>
      </c>
      <c r="BV18998" t="s">
        <v>140</v>
      </c>
    </row>
    <row r="18999" spans="1:74" x14ac:dyDescent="0.35">
      <c r="A18999" t="s">
        <v>28</v>
      </c>
      <c r="B18999" t="s">
        <v>1127</v>
      </c>
      <c r="C18999">
        <v>125</v>
      </c>
      <c r="D18999" t="s">
        <v>920</v>
      </c>
      <c r="E18999" t="s">
        <v>733</v>
      </c>
      <c r="F18999" t="s">
        <v>1065</v>
      </c>
      <c r="G18999" t="s">
        <v>660</v>
      </c>
      <c r="H18999" t="s">
        <v>140</v>
      </c>
      <c r="I18999">
        <v>125</v>
      </c>
      <c r="J18999" t="s">
        <v>483</v>
      </c>
      <c r="K18999" t="s">
        <v>405</v>
      </c>
      <c r="L18999" t="s">
        <v>490</v>
      </c>
      <c r="M18999" t="s">
        <v>894</v>
      </c>
      <c r="N18999" t="s">
        <v>140</v>
      </c>
      <c r="O18999">
        <v>125</v>
      </c>
      <c r="P18999" t="s">
        <v>672</v>
      </c>
      <c r="Q18999" t="s">
        <v>521</v>
      </c>
      <c r="R18999" t="s">
        <v>919</v>
      </c>
      <c r="S18999" t="s">
        <v>140</v>
      </c>
      <c r="T18999" t="s">
        <v>775</v>
      </c>
      <c r="U18999">
        <v>125</v>
      </c>
      <c r="V18999" t="s">
        <v>1186</v>
      </c>
      <c r="W18999" t="s">
        <v>1063</v>
      </c>
      <c r="X18999" t="s">
        <v>1019</v>
      </c>
      <c r="Y18999" t="s">
        <v>140</v>
      </c>
      <c r="Z18999" t="s">
        <v>140</v>
      </c>
      <c r="AA18999">
        <v>125</v>
      </c>
      <c r="AB18999" t="s">
        <v>419</v>
      </c>
      <c r="AC18999" t="s">
        <v>264</v>
      </c>
      <c r="AD18999" t="s">
        <v>939</v>
      </c>
      <c r="AE18999" t="s">
        <v>1098</v>
      </c>
      <c r="AF18999" t="s">
        <v>140</v>
      </c>
      <c r="AG18999">
        <v>125</v>
      </c>
      <c r="AH18999" t="s">
        <v>923</v>
      </c>
      <c r="AI18999" t="s">
        <v>121</v>
      </c>
      <c r="AJ18999" t="s">
        <v>1064</v>
      </c>
      <c r="AK18999" t="s">
        <v>1009</v>
      </c>
      <c r="AL18999" t="s">
        <v>140</v>
      </c>
      <c r="AM18999">
        <v>125</v>
      </c>
      <c r="AN18999" t="s">
        <v>112</v>
      </c>
      <c r="AO18999" t="s">
        <v>1058</v>
      </c>
      <c r="AP18999" t="s">
        <v>991</v>
      </c>
      <c r="AQ18999" t="s">
        <v>140</v>
      </c>
      <c r="AR18999" t="s">
        <v>140</v>
      </c>
      <c r="AS18999">
        <v>125</v>
      </c>
      <c r="AT18999" t="s">
        <v>732</v>
      </c>
      <c r="AU18999" t="s">
        <v>1073</v>
      </c>
      <c r="AV18999" t="s">
        <v>940</v>
      </c>
      <c r="AW18999" t="s">
        <v>140</v>
      </c>
      <c r="AX18999" t="s">
        <v>140</v>
      </c>
      <c r="AY18999">
        <v>125</v>
      </c>
      <c r="AZ18999" t="s">
        <v>1025</v>
      </c>
      <c r="BA18999" t="s">
        <v>1009</v>
      </c>
      <c r="BB18999" t="s">
        <v>1098</v>
      </c>
      <c r="BC18999" t="s">
        <v>1098</v>
      </c>
      <c r="BD18999" t="s">
        <v>775</v>
      </c>
      <c r="BE18999">
        <v>125</v>
      </c>
      <c r="BF18999" t="s">
        <v>128</v>
      </c>
      <c r="BG18999" t="s">
        <v>939</v>
      </c>
      <c r="BH18999" t="s">
        <v>985</v>
      </c>
      <c r="BI18999" t="s">
        <v>1073</v>
      </c>
      <c r="BJ18999" t="s">
        <v>140</v>
      </c>
      <c r="BK18999">
        <v>125</v>
      </c>
      <c r="BL18999" t="s">
        <v>510</v>
      </c>
      <c r="BM18999" t="s">
        <v>1019</v>
      </c>
      <c r="BN18999" t="s">
        <v>1004</v>
      </c>
      <c r="BO18999" t="s">
        <v>755</v>
      </c>
      <c r="BP18999" t="s">
        <v>140</v>
      </c>
      <c r="BQ18999">
        <v>125</v>
      </c>
      <c r="BR18999" t="s">
        <v>1123</v>
      </c>
      <c r="BS18999" t="s">
        <v>140</v>
      </c>
      <c r="BT18999" t="s">
        <v>996</v>
      </c>
      <c r="BU18999" t="s">
        <v>1019</v>
      </c>
      <c r="BV18999" t="s">
        <v>140</v>
      </c>
    </row>
    <row r="19000" spans="1:74" x14ac:dyDescent="0.35">
      <c r="A19000" t="s">
        <v>28</v>
      </c>
      <c r="B19000" t="s">
        <v>339</v>
      </c>
      <c r="C19000">
        <v>10</v>
      </c>
      <c r="D19000" t="s">
        <v>957</v>
      </c>
      <c r="E19000" t="s">
        <v>140</v>
      </c>
      <c r="F19000" t="s">
        <v>849</v>
      </c>
      <c r="G19000" t="s">
        <v>97</v>
      </c>
      <c r="H19000" t="s">
        <v>140</v>
      </c>
      <c r="I19000">
        <v>10</v>
      </c>
      <c r="J19000" t="s">
        <v>211</v>
      </c>
      <c r="K19000" t="s">
        <v>140</v>
      </c>
      <c r="L19000" t="s">
        <v>614</v>
      </c>
      <c r="M19000" t="s">
        <v>389</v>
      </c>
      <c r="N19000" t="s">
        <v>140</v>
      </c>
      <c r="O19000">
        <v>10</v>
      </c>
      <c r="P19000" t="s">
        <v>512</v>
      </c>
      <c r="Q19000" t="s">
        <v>513</v>
      </c>
      <c r="R19000" t="s">
        <v>140</v>
      </c>
      <c r="S19000" t="s">
        <v>140</v>
      </c>
      <c r="T19000" t="s">
        <v>140</v>
      </c>
      <c r="U19000">
        <v>10</v>
      </c>
      <c r="V19000" t="s">
        <v>177</v>
      </c>
      <c r="W19000" t="s">
        <v>140</v>
      </c>
      <c r="X19000" t="s">
        <v>140</v>
      </c>
      <c r="Y19000" t="s">
        <v>140</v>
      </c>
      <c r="Z19000" t="s">
        <v>140</v>
      </c>
      <c r="AA19000">
        <v>10</v>
      </c>
      <c r="AB19000" t="s">
        <v>512</v>
      </c>
      <c r="AC19000" t="s">
        <v>513</v>
      </c>
      <c r="AD19000" t="s">
        <v>140</v>
      </c>
      <c r="AE19000" t="s">
        <v>140</v>
      </c>
      <c r="AF19000" t="s">
        <v>140</v>
      </c>
      <c r="AG19000">
        <v>10</v>
      </c>
      <c r="AH19000" t="s">
        <v>525</v>
      </c>
      <c r="AI19000" t="s">
        <v>700</v>
      </c>
      <c r="AJ19000" t="s">
        <v>140</v>
      </c>
      <c r="AK19000" t="s">
        <v>140</v>
      </c>
      <c r="AL19000" t="s">
        <v>140</v>
      </c>
      <c r="AM19000">
        <v>10</v>
      </c>
      <c r="AN19000" t="s">
        <v>525</v>
      </c>
      <c r="AO19000" t="s">
        <v>140</v>
      </c>
      <c r="AP19000" t="s">
        <v>700</v>
      </c>
      <c r="AQ19000" t="s">
        <v>140</v>
      </c>
      <c r="AR19000" t="s">
        <v>140</v>
      </c>
      <c r="AS19000">
        <v>10</v>
      </c>
      <c r="AT19000" t="s">
        <v>519</v>
      </c>
      <c r="AU19000" t="s">
        <v>187</v>
      </c>
      <c r="AV19000" t="s">
        <v>942</v>
      </c>
      <c r="AW19000" t="s">
        <v>140</v>
      </c>
      <c r="AX19000" t="s">
        <v>140</v>
      </c>
      <c r="AY19000">
        <v>10</v>
      </c>
      <c r="AZ19000" t="s">
        <v>188</v>
      </c>
      <c r="BA19000" t="s">
        <v>140</v>
      </c>
      <c r="BB19000" t="s">
        <v>187</v>
      </c>
      <c r="BC19000" t="s">
        <v>140</v>
      </c>
      <c r="BD19000" t="s">
        <v>140</v>
      </c>
      <c r="BE19000">
        <v>10</v>
      </c>
      <c r="BF19000" t="s">
        <v>201</v>
      </c>
      <c r="BG19000" t="s">
        <v>140</v>
      </c>
      <c r="BH19000" t="s">
        <v>202</v>
      </c>
      <c r="BI19000" t="s">
        <v>140</v>
      </c>
      <c r="BJ19000" t="s">
        <v>140</v>
      </c>
      <c r="BK19000">
        <v>10</v>
      </c>
      <c r="BL19000" t="s">
        <v>166</v>
      </c>
      <c r="BM19000" t="s">
        <v>140</v>
      </c>
      <c r="BN19000" t="s">
        <v>935</v>
      </c>
      <c r="BO19000" t="s">
        <v>1047</v>
      </c>
      <c r="BP19000" t="s">
        <v>140</v>
      </c>
      <c r="BQ19000">
        <v>10</v>
      </c>
      <c r="BR19000" t="s">
        <v>188</v>
      </c>
      <c r="BS19000" t="s">
        <v>140</v>
      </c>
      <c r="BT19000" t="s">
        <v>187</v>
      </c>
      <c r="BU19000" t="s">
        <v>140</v>
      </c>
      <c r="BV19000" t="s">
        <v>140</v>
      </c>
    </row>
    <row r="19001" spans="1:74" x14ac:dyDescent="0.35">
      <c r="A19001" t="s">
        <v>29</v>
      </c>
      <c r="B19001" t="s">
        <v>1126</v>
      </c>
      <c r="C19001">
        <v>96</v>
      </c>
      <c r="D19001" t="s">
        <v>537</v>
      </c>
      <c r="E19001" t="s">
        <v>939</v>
      </c>
      <c r="F19001" t="s">
        <v>991</v>
      </c>
      <c r="G19001" t="s">
        <v>1102</v>
      </c>
      <c r="H19001" t="s">
        <v>1063</v>
      </c>
      <c r="I19001">
        <v>96</v>
      </c>
      <c r="J19001" t="s">
        <v>608</v>
      </c>
      <c r="K19001" t="s">
        <v>443</v>
      </c>
      <c r="L19001" t="s">
        <v>145</v>
      </c>
      <c r="M19001" t="s">
        <v>886</v>
      </c>
      <c r="N19001" t="s">
        <v>1063</v>
      </c>
      <c r="O19001">
        <v>96</v>
      </c>
      <c r="P19001" t="s">
        <v>972</v>
      </c>
      <c r="Q19001" t="s">
        <v>532</v>
      </c>
      <c r="R19001" t="s">
        <v>940</v>
      </c>
      <c r="S19001" t="s">
        <v>949</v>
      </c>
      <c r="T19001" t="s">
        <v>140</v>
      </c>
      <c r="U19001">
        <v>96</v>
      </c>
      <c r="V19001" t="s">
        <v>1213</v>
      </c>
      <c r="W19001" t="s">
        <v>940</v>
      </c>
      <c r="X19001" t="s">
        <v>1016</v>
      </c>
      <c r="Y19001" t="s">
        <v>140</v>
      </c>
      <c r="Z19001" t="s">
        <v>140</v>
      </c>
      <c r="AA19001">
        <v>96</v>
      </c>
      <c r="AB19001" t="s">
        <v>482</v>
      </c>
      <c r="AC19001" t="s">
        <v>506</v>
      </c>
      <c r="AD19001" t="s">
        <v>1019</v>
      </c>
      <c r="AE19001" t="s">
        <v>140</v>
      </c>
      <c r="AF19001" t="s">
        <v>1063</v>
      </c>
      <c r="AG19001">
        <v>96</v>
      </c>
      <c r="AH19001" t="s">
        <v>763</v>
      </c>
      <c r="AI19001" t="s">
        <v>756</v>
      </c>
      <c r="AJ19001" t="s">
        <v>317</v>
      </c>
      <c r="AK19001" t="s">
        <v>140</v>
      </c>
      <c r="AL19001" t="s">
        <v>140</v>
      </c>
      <c r="AM19001">
        <v>96</v>
      </c>
      <c r="AN19001" t="s">
        <v>447</v>
      </c>
      <c r="AO19001" t="s">
        <v>1055</v>
      </c>
      <c r="AP19001" t="s">
        <v>921</v>
      </c>
      <c r="AQ19001" t="s">
        <v>140</v>
      </c>
      <c r="AR19001" t="s">
        <v>140</v>
      </c>
      <c r="AS19001">
        <v>96</v>
      </c>
      <c r="AT19001" t="s">
        <v>680</v>
      </c>
      <c r="AU19001" t="s">
        <v>286</v>
      </c>
      <c r="AV19001" t="s">
        <v>515</v>
      </c>
      <c r="AW19001" t="s">
        <v>1073</v>
      </c>
      <c r="AX19001" t="s">
        <v>140</v>
      </c>
      <c r="AY19001">
        <v>96</v>
      </c>
      <c r="AZ19001" t="s">
        <v>898</v>
      </c>
      <c r="BA19001" t="s">
        <v>140</v>
      </c>
      <c r="BB19001" t="s">
        <v>929</v>
      </c>
      <c r="BC19001" t="s">
        <v>1061</v>
      </c>
      <c r="BD19001" t="s">
        <v>140</v>
      </c>
      <c r="BE19001">
        <v>96</v>
      </c>
      <c r="BF19001" t="s">
        <v>102</v>
      </c>
      <c r="BG19001" t="s">
        <v>1017</v>
      </c>
      <c r="BH19001" t="s">
        <v>121</v>
      </c>
      <c r="BI19001" t="s">
        <v>1046</v>
      </c>
      <c r="BJ19001" t="s">
        <v>1008</v>
      </c>
      <c r="BK19001">
        <v>96</v>
      </c>
      <c r="BL19001" t="s">
        <v>835</v>
      </c>
      <c r="BM19001" t="s">
        <v>140</v>
      </c>
      <c r="BN19001" t="s">
        <v>999</v>
      </c>
      <c r="BO19001" t="s">
        <v>346</v>
      </c>
      <c r="BP19001" t="s">
        <v>140</v>
      </c>
      <c r="BQ19001">
        <v>96</v>
      </c>
      <c r="BR19001" t="s">
        <v>918</v>
      </c>
      <c r="BS19001" t="s">
        <v>140</v>
      </c>
      <c r="BT19001" t="s">
        <v>949</v>
      </c>
      <c r="BU19001" t="s">
        <v>1043</v>
      </c>
      <c r="BV19001" t="s">
        <v>140</v>
      </c>
    </row>
    <row r="19002" spans="1:74" x14ac:dyDescent="0.35">
      <c r="A19002" t="s">
        <v>29</v>
      </c>
      <c r="B19002" t="s">
        <v>1127</v>
      </c>
      <c r="C19002">
        <v>98</v>
      </c>
      <c r="D19002" t="s">
        <v>114</v>
      </c>
      <c r="E19002" t="s">
        <v>1060</v>
      </c>
      <c r="F19002" t="s">
        <v>1044</v>
      </c>
      <c r="G19002" t="s">
        <v>1048</v>
      </c>
      <c r="H19002" t="s">
        <v>140</v>
      </c>
      <c r="I19002">
        <v>98</v>
      </c>
      <c r="J19002" t="s">
        <v>705</v>
      </c>
      <c r="K19002" t="s">
        <v>515</v>
      </c>
      <c r="L19002" t="s">
        <v>749</v>
      </c>
      <c r="M19002" t="s">
        <v>538</v>
      </c>
      <c r="N19002" t="s">
        <v>140</v>
      </c>
      <c r="O19002">
        <v>98</v>
      </c>
      <c r="P19002" t="s">
        <v>1099</v>
      </c>
      <c r="Q19002" t="s">
        <v>812</v>
      </c>
      <c r="R19002" t="s">
        <v>140</v>
      </c>
      <c r="S19002" t="s">
        <v>1054</v>
      </c>
      <c r="T19002" t="s">
        <v>140</v>
      </c>
      <c r="U19002">
        <v>98</v>
      </c>
      <c r="V19002" t="s">
        <v>1108</v>
      </c>
      <c r="W19002" t="s">
        <v>1012</v>
      </c>
      <c r="X19002" t="s">
        <v>1048</v>
      </c>
      <c r="Y19002" t="s">
        <v>140</v>
      </c>
      <c r="Z19002" t="s">
        <v>140</v>
      </c>
      <c r="AA19002">
        <v>98</v>
      </c>
      <c r="AB19002" t="s">
        <v>804</v>
      </c>
      <c r="AC19002" t="s">
        <v>959</v>
      </c>
      <c r="AD19002" t="s">
        <v>140</v>
      </c>
      <c r="AE19002" t="s">
        <v>1014</v>
      </c>
      <c r="AF19002" t="s">
        <v>140</v>
      </c>
      <c r="AG19002">
        <v>98</v>
      </c>
      <c r="AH19002" t="s">
        <v>946</v>
      </c>
      <c r="AI19002" t="s">
        <v>959</v>
      </c>
      <c r="AJ19002" t="s">
        <v>971</v>
      </c>
      <c r="AK19002" t="s">
        <v>140</v>
      </c>
      <c r="AL19002" t="s">
        <v>1016</v>
      </c>
      <c r="AM19002">
        <v>98</v>
      </c>
      <c r="AN19002" t="s">
        <v>665</v>
      </c>
      <c r="AO19002" t="s">
        <v>1014</v>
      </c>
      <c r="AP19002" t="s">
        <v>515</v>
      </c>
      <c r="AQ19002" t="s">
        <v>140</v>
      </c>
      <c r="AR19002" t="s">
        <v>140</v>
      </c>
      <c r="AS19002">
        <v>98</v>
      </c>
      <c r="AT19002" t="s">
        <v>870</v>
      </c>
      <c r="AU19002" t="s">
        <v>1063</v>
      </c>
      <c r="AV19002" t="s">
        <v>1046</v>
      </c>
      <c r="AW19002" t="s">
        <v>1014</v>
      </c>
      <c r="AX19002" t="s">
        <v>140</v>
      </c>
      <c r="AY19002">
        <v>98</v>
      </c>
      <c r="AZ19002" t="s">
        <v>870</v>
      </c>
      <c r="BA19002" t="s">
        <v>140</v>
      </c>
      <c r="BB19002" t="s">
        <v>939</v>
      </c>
      <c r="BC19002" t="s">
        <v>1055</v>
      </c>
      <c r="BD19002" t="s">
        <v>140</v>
      </c>
      <c r="BE19002">
        <v>98</v>
      </c>
      <c r="BF19002" t="s">
        <v>423</v>
      </c>
      <c r="BG19002" t="s">
        <v>1014</v>
      </c>
      <c r="BH19002" t="s">
        <v>812</v>
      </c>
      <c r="BI19002" t="s">
        <v>1054</v>
      </c>
      <c r="BJ19002" t="s">
        <v>140</v>
      </c>
      <c r="BK19002">
        <v>98</v>
      </c>
      <c r="BL19002" t="s">
        <v>721</v>
      </c>
      <c r="BM19002" t="s">
        <v>140</v>
      </c>
      <c r="BN19002" t="s">
        <v>950</v>
      </c>
      <c r="BO19002" t="s">
        <v>573</v>
      </c>
      <c r="BP19002" t="s">
        <v>140</v>
      </c>
      <c r="BQ19002">
        <v>98</v>
      </c>
      <c r="BR19002" t="s">
        <v>1109</v>
      </c>
      <c r="BS19002" t="s">
        <v>140</v>
      </c>
      <c r="BT19002" t="s">
        <v>1020</v>
      </c>
      <c r="BU19002" t="s">
        <v>1058</v>
      </c>
      <c r="BV19002" t="s">
        <v>140</v>
      </c>
    </row>
    <row r="19003" spans="1:74" x14ac:dyDescent="0.35">
      <c r="A19003" t="s">
        <v>29</v>
      </c>
      <c r="B19003" t="s">
        <v>339</v>
      </c>
      <c r="C19003">
        <v>10</v>
      </c>
      <c r="D19003" t="s">
        <v>177</v>
      </c>
      <c r="E19003" t="s">
        <v>140</v>
      </c>
      <c r="F19003" t="s">
        <v>140</v>
      </c>
      <c r="G19003" t="s">
        <v>140</v>
      </c>
      <c r="H19003" t="s">
        <v>140</v>
      </c>
      <c r="I19003">
        <v>10</v>
      </c>
      <c r="J19003" t="s">
        <v>796</v>
      </c>
      <c r="K19003" t="s">
        <v>140</v>
      </c>
      <c r="L19003" t="s">
        <v>140</v>
      </c>
      <c r="M19003" t="s">
        <v>795</v>
      </c>
      <c r="N19003" t="s">
        <v>140</v>
      </c>
      <c r="O19003">
        <v>10</v>
      </c>
      <c r="P19003" t="s">
        <v>1122</v>
      </c>
      <c r="Q19003" t="s">
        <v>1049</v>
      </c>
      <c r="R19003" t="s">
        <v>140</v>
      </c>
      <c r="S19003" t="s">
        <v>140</v>
      </c>
      <c r="T19003" t="s">
        <v>140</v>
      </c>
      <c r="U19003">
        <v>10</v>
      </c>
      <c r="V19003" t="s">
        <v>986</v>
      </c>
      <c r="W19003" t="s">
        <v>985</v>
      </c>
      <c r="X19003" t="s">
        <v>140</v>
      </c>
      <c r="Y19003" t="s">
        <v>140</v>
      </c>
      <c r="Z19003" t="s">
        <v>140</v>
      </c>
      <c r="AA19003">
        <v>10</v>
      </c>
      <c r="AB19003" t="s">
        <v>1110</v>
      </c>
      <c r="AC19003" t="s">
        <v>1053</v>
      </c>
      <c r="AD19003" t="s">
        <v>140</v>
      </c>
      <c r="AE19003" t="s">
        <v>140</v>
      </c>
      <c r="AF19003" t="s">
        <v>140</v>
      </c>
      <c r="AG19003">
        <v>10</v>
      </c>
      <c r="AH19003" t="s">
        <v>177</v>
      </c>
      <c r="AI19003" t="s">
        <v>140</v>
      </c>
      <c r="AJ19003" t="s">
        <v>140</v>
      </c>
      <c r="AK19003" t="s">
        <v>140</v>
      </c>
      <c r="AL19003" t="s">
        <v>140</v>
      </c>
      <c r="AM19003">
        <v>10</v>
      </c>
      <c r="AN19003" t="s">
        <v>986</v>
      </c>
      <c r="AO19003" t="s">
        <v>140</v>
      </c>
      <c r="AP19003" t="s">
        <v>985</v>
      </c>
      <c r="AQ19003" t="s">
        <v>140</v>
      </c>
      <c r="AR19003" t="s">
        <v>140</v>
      </c>
      <c r="AS19003">
        <v>10</v>
      </c>
      <c r="AT19003" t="s">
        <v>143</v>
      </c>
      <c r="AU19003" t="s">
        <v>639</v>
      </c>
      <c r="AV19003" t="s">
        <v>1049</v>
      </c>
      <c r="AW19003" t="s">
        <v>140</v>
      </c>
      <c r="AX19003" t="s">
        <v>140</v>
      </c>
      <c r="AY19003">
        <v>10</v>
      </c>
      <c r="AZ19003" t="s">
        <v>986</v>
      </c>
      <c r="BA19003" t="s">
        <v>140</v>
      </c>
      <c r="BB19003" t="s">
        <v>985</v>
      </c>
      <c r="BC19003" t="s">
        <v>140</v>
      </c>
      <c r="BD19003" t="s">
        <v>140</v>
      </c>
      <c r="BE19003">
        <v>10</v>
      </c>
      <c r="BF19003" t="s">
        <v>1110</v>
      </c>
      <c r="BG19003" t="s">
        <v>140</v>
      </c>
      <c r="BH19003" t="s">
        <v>1053</v>
      </c>
      <c r="BI19003" t="s">
        <v>140</v>
      </c>
      <c r="BJ19003" t="s">
        <v>140</v>
      </c>
      <c r="BK19003">
        <v>10</v>
      </c>
      <c r="BL19003" t="s">
        <v>143</v>
      </c>
      <c r="BM19003" t="s">
        <v>140</v>
      </c>
      <c r="BN19003" t="s">
        <v>639</v>
      </c>
      <c r="BO19003" t="s">
        <v>1049</v>
      </c>
      <c r="BP19003" t="s">
        <v>140</v>
      </c>
      <c r="BQ19003">
        <v>10</v>
      </c>
      <c r="BR19003" t="s">
        <v>986</v>
      </c>
      <c r="BS19003" t="s">
        <v>140</v>
      </c>
      <c r="BT19003" t="s">
        <v>985</v>
      </c>
      <c r="BU19003" t="s">
        <v>140</v>
      </c>
      <c r="BV19003" t="s">
        <v>140</v>
      </c>
    </row>
    <row r="19004" spans="1:74" x14ac:dyDescent="0.35">
      <c r="A19004" t="s">
        <v>30</v>
      </c>
      <c r="B19004" t="s">
        <v>1126</v>
      </c>
      <c r="C19004">
        <v>76</v>
      </c>
      <c r="D19004" t="s">
        <v>957</v>
      </c>
      <c r="E19004" t="s">
        <v>1007</v>
      </c>
      <c r="F19004" t="s">
        <v>785</v>
      </c>
      <c r="G19004" t="s">
        <v>125</v>
      </c>
      <c r="H19004" t="s">
        <v>140</v>
      </c>
      <c r="I19004">
        <v>76</v>
      </c>
      <c r="J19004" t="s">
        <v>369</v>
      </c>
      <c r="K19004" t="s">
        <v>729</v>
      </c>
      <c r="L19004" t="s">
        <v>371</v>
      </c>
      <c r="M19004" t="s">
        <v>618</v>
      </c>
      <c r="N19004" t="s">
        <v>140</v>
      </c>
      <c r="O19004">
        <v>76</v>
      </c>
      <c r="P19004" t="s">
        <v>581</v>
      </c>
      <c r="Q19004" t="s">
        <v>293</v>
      </c>
      <c r="R19004" t="s">
        <v>1073</v>
      </c>
      <c r="S19004" t="s">
        <v>1020</v>
      </c>
      <c r="T19004" t="s">
        <v>140</v>
      </c>
      <c r="U19004">
        <v>76</v>
      </c>
      <c r="V19004" t="s">
        <v>92</v>
      </c>
      <c r="W19004" t="s">
        <v>939</v>
      </c>
      <c r="X19004" t="s">
        <v>1051</v>
      </c>
      <c r="Y19004" t="s">
        <v>1073</v>
      </c>
      <c r="Z19004" t="s">
        <v>140</v>
      </c>
      <c r="AA19004">
        <v>76</v>
      </c>
      <c r="AB19004" t="s">
        <v>195</v>
      </c>
      <c r="AC19004" t="s">
        <v>738</v>
      </c>
      <c r="AD19004" t="s">
        <v>140</v>
      </c>
      <c r="AE19004" t="s">
        <v>1073</v>
      </c>
      <c r="AF19004" t="s">
        <v>140</v>
      </c>
      <c r="AG19004">
        <v>76</v>
      </c>
      <c r="AH19004" t="s">
        <v>825</v>
      </c>
      <c r="AI19004" t="s">
        <v>671</v>
      </c>
      <c r="AJ19004" t="s">
        <v>775</v>
      </c>
      <c r="AK19004" t="s">
        <v>140</v>
      </c>
      <c r="AL19004" t="s">
        <v>1016</v>
      </c>
      <c r="AM19004">
        <v>76</v>
      </c>
      <c r="AN19004" t="s">
        <v>936</v>
      </c>
      <c r="AO19004" t="s">
        <v>1070</v>
      </c>
      <c r="AP19004" t="s">
        <v>801</v>
      </c>
      <c r="AQ19004" t="s">
        <v>140</v>
      </c>
      <c r="AR19004" t="s">
        <v>140</v>
      </c>
      <c r="AS19004">
        <v>76</v>
      </c>
      <c r="AT19004" t="s">
        <v>260</v>
      </c>
      <c r="AU19004" t="s">
        <v>113</v>
      </c>
      <c r="AV19004" t="s">
        <v>939</v>
      </c>
      <c r="AW19004" t="s">
        <v>1062</v>
      </c>
      <c r="AX19004" t="s">
        <v>140</v>
      </c>
      <c r="AY19004">
        <v>76</v>
      </c>
      <c r="AZ19004" t="s">
        <v>122</v>
      </c>
      <c r="BA19004" t="s">
        <v>140</v>
      </c>
      <c r="BB19004" t="s">
        <v>574</v>
      </c>
      <c r="BC19004" t="s">
        <v>1066</v>
      </c>
      <c r="BD19004" t="s">
        <v>140</v>
      </c>
      <c r="BE19004">
        <v>76</v>
      </c>
      <c r="BF19004" t="s">
        <v>840</v>
      </c>
      <c r="BG19004" t="s">
        <v>1070</v>
      </c>
      <c r="BH19004" t="s">
        <v>93</v>
      </c>
      <c r="BI19004" t="s">
        <v>140</v>
      </c>
      <c r="BJ19004" t="s">
        <v>140</v>
      </c>
      <c r="BK19004">
        <v>76</v>
      </c>
      <c r="BL19004" t="s">
        <v>600</v>
      </c>
      <c r="BM19004" t="s">
        <v>1012</v>
      </c>
      <c r="BN19004" t="s">
        <v>1059</v>
      </c>
      <c r="BO19004" t="s">
        <v>526</v>
      </c>
      <c r="BP19004" t="s">
        <v>140</v>
      </c>
      <c r="BQ19004">
        <v>76</v>
      </c>
      <c r="BR19004" t="s">
        <v>1075</v>
      </c>
      <c r="BS19004" t="s">
        <v>140</v>
      </c>
      <c r="BT19004" t="s">
        <v>903</v>
      </c>
      <c r="BU19004" t="s">
        <v>515</v>
      </c>
      <c r="BV19004" t="s">
        <v>140</v>
      </c>
    </row>
    <row r="19005" spans="1:74" x14ac:dyDescent="0.35">
      <c r="A19005" t="s">
        <v>30</v>
      </c>
      <c r="B19005" t="s">
        <v>1127</v>
      </c>
      <c r="C19005">
        <v>120</v>
      </c>
      <c r="D19005" t="s">
        <v>114</v>
      </c>
      <c r="E19005" t="s">
        <v>1050</v>
      </c>
      <c r="F19005" t="s">
        <v>869</v>
      </c>
      <c r="G19005" t="s">
        <v>733</v>
      </c>
      <c r="H19005" t="s">
        <v>1014</v>
      </c>
      <c r="I19005">
        <v>120</v>
      </c>
      <c r="J19005" t="s">
        <v>601</v>
      </c>
      <c r="K19005" t="s">
        <v>458</v>
      </c>
      <c r="L19005" t="s">
        <v>371</v>
      </c>
      <c r="M19005" t="s">
        <v>513</v>
      </c>
      <c r="N19005" t="s">
        <v>1098</v>
      </c>
      <c r="O19005">
        <v>120</v>
      </c>
      <c r="P19005" t="s">
        <v>717</v>
      </c>
      <c r="Q19005" t="s">
        <v>1003</v>
      </c>
      <c r="R19005" t="s">
        <v>1014</v>
      </c>
      <c r="S19005" t="s">
        <v>1011</v>
      </c>
      <c r="T19005" t="s">
        <v>775</v>
      </c>
      <c r="U19005">
        <v>120</v>
      </c>
      <c r="V19005" t="s">
        <v>1160</v>
      </c>
      <c r="W19005" t="s">
        <v>1011</v>
      </c>
      <c r="X19005" t="s">
        <v>1014</v>
      </c>
      <c r="Y19005" t="s">
        <v>1014</v>
      </c>
      <c r="Z19005" t="s">
        <v>140</v>
      </c>
      <c r="AA19005">
        <v>120</v>
      </c>
      <c r="AB19005" t="s">
        <v>923</v>
      </c>
      <c r="AC19005" t="s">
        <v>105</v>
      </c>
      <c r="AD19005" t="s">
        <v>140</v>
      </c>
      <c r="AE19005" t="s">
        <v>1014</v>
      </c>
      <c r="AF19005" t="s">
        <v>140</v>
      </c>
      <c r="AG19005">
        <v>120</v>
      </c>
      <c r="AH19005" t="s">
        <v>510</v>
      </c>
      <c r="AI19005" t="s">
        <v>462</v>
      </c>
      <c r="AJ19005" t="s">
        <v>996</v>
      </c>
      <c r="AK19005" t="s">
        <v>140</v>
      </c>
      <c r="AL19005" t="s">
        <v>140</v>
      </c>
      <c r="AM19005">
        <v>120</v>
      </c>
      <c r="AN19005" t="s">
        <v>1114</v>
      </c>
      <c r="AO19005" t="s">
        <v>1014</v>
      </c>
      <c r="AP19005" t="s">
        <v>89</v>
      </c>
      <c r="AQ19005" t="s">
        <v>1009</v>
      </c>
      <c r="AR19005" t="s">
        <v>140</v>
      </c>
      <c r="AS19005">
        <v>120</v>
      </c>
      <c r="AT19005" t="s">
        <v>96</v>
      </c>
      <c r="AU19005" t="s">
        <v>971</v>
      </c>
      <c r="AV19005" t="s">
        <v>824</v>
      </c>
      <c r="AW19005" t="s">
        <v>775</v>
      </c>
      <c r="AX19005" t="s">
        <v>140</v>
      </c>
      <c r="AY19005">
        <v>120</v>
      </c>
      <c r="AZ19005" t="s">
        <v>930</v>
      </c>
      <c r="BA19005" t="s">
        <v>140</v>
      </c>
      <c r="BB19005" t="s">
        <v>1048</v>
      </c>
      <c r="BC19005" t="s">
        <v>838</v>
      </c>
      <c r="BD19005" t="s">
        <v>140</v>
      </c>
      <c r="BE19005">
        <v>120</v>
      </c>
      <c r="BF19005" t="s">
        <v>1167</v>
      </c>
      <c r="BG19005" t="s">
        <v>1052</v>
      </c>
      <c r="BH19005" t="s">
        <v>99</v>
      </c>
      <c r="BI19005" t="s">
        <v>1009</v>
      </c>
      <c r="BJ19005" t="s">
        <v>140</v>
      </c>
      <c r="BK19005">
        <v>120</v>
      </c>
      <c r="BL19005" t="s">
        <v>426</v>
      </c>
      <c r="BM19005" t="s">
        <v>939</v>
      </c>
      <c r="BN19005" t="s">
        <v>1064</v>
      </c>
      <c r="BO19005" t="s">
        <v>856</v>
      </c>
      <c r="BP19005" t="s">
        <v>140</v>
      </c>
      <c r="BQ19005">
        <v>120</v>
      </c>
      <c r="BR19005" t="s">
        <v>1108</v>
      </c>
      <c r="BS19005" t="s">
        <v>140</v>
      </c>
      <c r="BT19005" t="s">
        <v>1068</v>
      </c>
      <c r="BU19005" t="s">
        <v>140</v>
      </c>
      <c r="BV19005" t="s">
        <v>140</v>
      </c>
    </row>
    <row r="19006" spans="1:74" x14ac:dyDescent="0.35">
      <c r="A19006" t="s">
        <v>30</v>
      </c>
      <c r="B19006" t="s">
        <v>339</v>
      </c>
      <c r="C19006">
        <v>6</v>
      </c>
      <c r="D19006" t="s">
        <v>177</v>
      </c>
      <c r="E19006" t="s">
        <v>140</v>
      </c>
      <c r="F19006" t="s">
        <v>140</v>
      </c>
      <c r="G19006" t="s">
        <v>140</v>
      </c>
      <c r="H19006" t="s">
        <v>140</v>
      </c>
      <c r="I19006">
        <v>6</v>
      </c>
      <c r="J19006" t="s">
        <v>881</v>
      </c>
      <c r="K19006" t="s">
        <v>140</v>
      </c>
      <c r="L19006" t="s">
        <v>140</v>
      </c>
      <c r="M19006" t="s">
        <v>882</v>
      </c>
      <c r="N19006" t="s">
        <v>140</v>
      </c>
      <c r="O19006">
        <v>6</v>
      </c>
      <c r="P19006" t="s">
        <v>177</v>
      </c>
      <c r="Q19006" t="s">
        <v>140</v>
      </c>
      <c r="R19006" t="s">
        <v>140</v>
      </c>
      <c r="S19006" t="s">
        <v>140</v>
      </c>
      <c r="T19006" t="s">
        <v>140</v>
      </c>
      <c r="U19006">
        <v>6</v>
      </c>
      <c r="V19006" t="s">
        <v>177</v>
      </c>
      <c r="W19006" t="s">
        <v>140</v>
      </c>
      <c r="X19006" t="s">
        <v>140</v>
      </c>
      <c r="Y19006" t="s">
        <v>140</v>
      </c>
      <c r="Z19006" t="s">
        <v>140</v>
      </c>
      <c r="AA19006">
        <v>6</v>
      </c>
      <c r="AB19006" t="s">
        <v>764</v>
      </c>
      <c r="AC19006" t="s">
        <v>765</v>
      </c>
      <c r="AD19006" t="s">
        <v>140</v>
      </c>
      <c r="AE19006" t="s">
        <v>140</v>
      </c>
      <c r="AF19006" t="s">
        <v>140</v>
      </c>
      <c r="AG19006">
        <v>6</v>
      </c>
      <c r="AH19006" t="s">
        <v>102</v>
      </c>
      <c r="AI19006" t="s">
        <v>140</v>
      </c>
      <c r="AJ19006" t="s">
        <v>101</v>
      </c>
      <c r="AK19006" t="s">
        <v>140</v>
      </c>
      <c r="AL19006" t="s">
        <v>140</v>
      </c>
      <c r="AM19006">
        <v>6</v>
      </c>
      <c r="AN19006" t="s">
        <v>177</v>
      </c>
      <c r="AO19006" t="s">
        <v>140</v>
      </c>
      <c r="AP19006" t="s">
        <v>140</v>
      </c>
      <c r="AQ19006" t="s">
        <v>140</v>
      </c>
      <c r="AR19006" t="s">
        <v>140</v>
      </c>
      <c r="AS19006">
        <v>6</v>
      </c>
      <c r="AT19006" t="s">
        <v>177</v>
      </c>
      <c r="AU19006" t="s">
        <v>140</v>
      </c>
      <c r="AV19006" t="s">
        <v>140</v>
      </c>
      <c r="AW19006" t="s">
        <v>140</v>
      </c>
      <c r="AX19006" t="s">
        <v>140</v>
      </c>
      <c r="AY19006">
        <v>6</v>
      </c>
      <c r="AZ19006" t="s">
        <v>177</v>
      </c>
      <c r="BA19006" t="s">
        <v>140</v>
      </c>
      <c r="BB19006" t="s">
        <v>140</v>
      </c>
      <c r="BC19006" t="s">
        <v>140</v>
      </c>
      <c r="BD19006" t="s">
        <v>140</v>
      </c>
      <c r="BE19006">
        <v>6</v>
      </c>
      <c r="BF19006" t="s">
        <v>177</v>
      </c>
      <c r="BG19006" t="s">
        <v>140</v>
      </c>
      <c r="BH19006" t="s">
        <v>140</v>
      </c>
      <c r="BI19006" t="s">
        <v>140</v>
      </c>
      <c r="BJ19006" t="s">
        <v>140</v>
      </c>
      <c r="BK19006">
        <v>6</v>
      </c>
      <c r="BL19006" t="s">
        <v>658</v>
      </c>
      <c r="BM19006" t="s">
        <v>140</v>
      </c>
      <c r="BN19006" t="s">
        <v>140</v>
      </c>
      <c r="BO19006" t="s">
        <v>659</v>
      </c>
      <c r="BP19006" t="s">
        <v>140</v>
      </c>
      <c r="BQ19006">
        <v>6</v>
      </c>
      <c r="BR19006" t="s">
        <v>177</v>
      </c>
      <c r="BS19006" t="s">
        <v>140</v>
      </c>
      <c r="BT19006" t="s">
        <v>140</v>
      </c>
      <c r="BU19006" t="s">
        <v>140</v>
      </c>
      <c r="BV19006" t="s">
        <v>140</v>
      </c>
    </row>
    <row r="19007" spans="1:74" x14ac:dyDescent="0.35">
      <c r="A19007" t="s">
        <v>31</v>
      </c>
      <c r="B19007" t="s">
        <v>1126</v>
      </c>
      <c r="C19007">
        <v>101</v>
      </c>
      <c r="D19007" t="s">
        <v>549</v>
      </c>
      <c r="E19007" t="s">
        <v>929</v>
      </c>
      <c r="F19007" t="s">
        <v>489</v>
      </c>
      <c r="G19007" t="s">
        <v>1060</v>
      </c>
      <c r="H19007" t="s">
        <v>1011</v>
      </c>
      <c r="I19007">
        <v>101</v>
      </c>
      <c r="J19007" t="s">
        <v>656</v>
      </c>
      <c r="K19007" t="s">
        <v>462</v>
      </c>
      <c r="L19007" t="s">
        <v>723</v>
      </c>
      <c r="M19007" t="s">
        <v>75</v>
      </c>
      <c r="N19007" t="s">
        <v>140</v>
      </c>
      <c r="O19007">
        <v>101</v>
      </c>
      <c r="P19007" t="s">
        <v>52</v>
      </c>
      <c r="Q19007" t="s">
        <v>656</v>
      </c>
      <c r="R19007" t="s">
        <v>1060</v>
      </c>
      <c r="S19007" t="s">
        <v>1050</v>
      </c>
      <c r="T19007" t="s">
        <v>140</v>
      </c>
      <c r="U19007">
        <v>101</v>
      </c>
      <c r="V19007" t="s">
        <v>669</v>
      </c>
      <c r="W19007" t="s">
        <v>394</v>
      </c>
      <c r="X19007" t="s">
        <v>903</v>
      </c>
      <c r="Y19007" t="s">
        <v>1073</v>
      </c>
      <c r="Z19007" t="s">
        <v>140</v>
      </c>
      <c r="AA19007">
        <v>101</v>
      </c>
      <c r="AB19007" t="s">
        <v>765</v>
      </c>
      <c r="AC19007" t="s">
        <v>486</v>
      </c>
      <c r="AD19007" t="s">
        <v>1020</v>
      </c>
      <c r="AE19007" t="s">
        <v>939</v>
      </c>
      <c r="AF19007" t="s">
        <v>140</v>
      </c>
      <c r="AG19007">
        <v>101</v>
      </c>
      <c r="AH19007" t="s">
        <v>332</v>
      </c>
      <c r="AI19007" t="s">
        <v>366</v>
      </c>
      <c r="AJ19007" t="s">
        <v>1016</v>
      </c>
      <c r="AK19007" t="s">
        <v>1073</v>
      </c>
      <c r="AL19007" t="s">
        <v>140</v>
      </c>
      <c r="AM19007">
        <v>101</v>
      </c>
      <c r="AN19007" t="s">
        <v>658</v>
      </c>
      <c r="AO19007" t="s">
        <v>1073</v>
      </c>
      <c r="AP19007" t="s">
        <v>261</v>
      </c>
      <c r="AQ19007" t="s">
        <v>140</v>
      </c>
      <c r="AR19007" t="s">
        <v>140</v>
      </c>
      <c r="AS19007">
        <v>101</v>
      </c>
      <c r="AT19007" t="s">
        <v>946</v>
      </c>
      <c r="AU19007" t="s">
        <v>476</v>
      </c>
      <c r="AV19007" t="s">
        <v>973</v>
      </c>
      <c r="AW19007" t="s">
        <v>971</v>
      </c>
      <c r="AX19007" t="s">
        <v>140</v>
      </c>
      <c r="AY19007">
        <v>101</v>
      </c>
      <c r="AZ19007" t="s">
        <v>809</v>
      </c>
      <c r="BA19007" t="s">
        <v>1043</v>
      </c>
      <c r="BB19007" t="s">
        <v>1182</v>
      </c>
      <c r="BC19007" t="s">
        <v>527</v>
      </c>
      <c r="BD19007" t="s">
        <v>140</v>
      </c>
      <c r="BE19007">
        <v>101</v>
      </c>
      <c r="BF19007" t="s">
        <v>347</v>
      </c>
      <c r="BG19007" t="s">
        <v>515</v>
      </c>
      <c r="BH19007" t="s">
        <v>947</v>
      </c>
      <c r="BI19007" t="s">
        <v>1013</v>
      </c>
      <c r="BJ19007" t="s">
        <v>140</v>
      </c>
      <c r="BK19007">
        <v>101</v>
      </c>
      <c r="BL19007" t="s">
        <v>211</v>
      </c>
      <c r="BM19007" t="s">
        <v>1062</v>
      </c>
      <c r="BN19007" t="s">
        <v>513</v>
      </c>
      <c r="BO19007" t="s">
        <v>495</v>
      </c>
      <c r="BP19007" t="s">
        <v>140</v>
      </c>
      <c r="BQ19007">
        <v>101</v>
      </c>
      <c r="BR19007" t="s">
        <v>130</v>
      </c>
      <c r="BS19007" t="s">
        <v>1073</v>
      </c>
      <c r="BT19007" t="s">
        <v>1062</v>
      </c>
      <c r="BU19007" t="s">
        <v>940</v>
      </c>
      <c r="BV19007" t="s">
        <v>140</v>
      </c>
    </row>
    <row r="19008" spans="1:74" x14ac:dyDescent="0.35">
      <c r="A19008" t="s">
        <v>31</v>
      </c>
      <c r="B19008" t="s">
        <v>1127</v>
      </c>
      <c r="C19008">
        <v>100</v>
      </c>
      <c r="D19008" t="s">
        <v>597</v>
      </c>
      <c r="E19008" t="s">
        <v>954</v>
      </c>
      <c r="F19008" t="s">
        <v>131</v>
      </c>
      <c r="G19008" t="s">
        <v>125</v>
      </c>
      <c r="H19008" t="s">
        <v>140</v>
      </c>
      <c r="I19008">
        <v>100</v>
      </c>
      <c r="J19008" t="s">
        <v>299</v>
      </c>
      <c r="K19008" t="s">
        <v>664</v>
      </c>
      <c r="L19008" t="s">
        <v>199</v>
      </c>
      <c r="M19008" t="s">
        <v>354</v>
      </c>
      <c r="N19008" t="s">
        <v>140</v>
      </c>
      <c r="O19008">
        <v>100</v>
      </c>
      <c r="P19008" t="s">
        <v>923</v>
      </c>
      <c r="Q19008" t="s">
        <v>317</v>
      </c>
      <c r="R19008" t="s">
        <v>660</v>
      </c>
      <c r="S19008" t="s">
        <v>1011</v>
      </c>
      <c r="T19008" t="s">
        <v>140</v>
      </c>
      <c r="U19008">
        <v>100</v>
      </c>
      <c r="V19008" t="s">
        <v>787</v>
      </c>
      <c r="W19008" t="s">
        <v>1017</v>
      </c>
      <c r="X19008" t="s">
        <v>660</v>
      </c>
      <c r="Y19008" t="s">
        <v>1051</v>
      </c>
      <c r="Z19008" t="s">
        <v>140</v>
      </c>
      <c r="AA19008">
        <v>100</v>
      </c>
      <c r="AB19008" t="s">
        <v>272</v>
      </c>
      <c r="AC19008" t="s">
        <v>536</v>
      </c>
      <c r="AD19008" t="s">
        <v>1017</v>
      </c>
      <c r="AE19008" t="s">
        <v>1007</v>
      </c>
      <c r="AF19008" t="s">
        <v>140</v>
      </c>
      <c r="AG19008">
        <v>100</v>
      </c>
      <c r="AH19008" t="s">
        <v>351</v>
      </c>
      <c r="AI19008" t="s">
        <v>375</v>
      </c>
      <c r="AJ19008" t="s">
        <v>1007</v>
      </c>
      <c r="AK19008" t="s">
        <v>1051</v>
      </c>
      <c r="AL19008" t="s">
        <v>1011</v>
      </c>
      <c r="AM19008">
        <v>100</v>
      </c>
      <c r="AN19008" t="s">
        <v>1084</v>
      </c>
      <c r="AO19008" t="s">
        <v>1051</v>
      </c>
      <c r="AP19008" t="s">
        <v>746</v>
      </c>
      <c r="AQ19008" t="s">
        <v>140</v>
      </c>
      <c r="AR19008" t="s">
        <v>140</v>
      </c>
      <c r="AS19008">
        <v>100</v>
      </c>
      <c r="AT19008" t="s">
        <v>1161</v>
      </c>
      <c r="AU19008" t="s">
        <v>1047</v>
      </c>
      <c r="AV19008" t="s">
        <v>1050</v>
      </c>
      <c r="AW19008" t="s">
        <v>1020</v>
      </c>
      <c r="AX19008" t="s">
        <v>140</v>
      </c>
      <c r="AY19008">
        <v>100</v>
      </c>
      <c r="AZ19008" t="s">
        <v>887</v>
      </c>
      <c r="BA19008" t="s">
        <v>1051</v>
      </c>
      <c r="BB19008" t="s">
        <v>988</v>
      </c>
      <c r="BC19008" t="s">
        <v>113</v>
      </c>
      <c r="BD19008" t="s">
        <v>140</v>
      </c>
      <c r="BE19008">
        <v>100</v>
      </c>
      <c r="BF19008" t="s">
        <v>684</v>
      </c>
      <c r="BG19008" t="s">
        <v>1051</v>
      </c>
      <c r="BH19008" t="s">
        <v>826</v>
      </c>
      <c r="BI19008" t="s">
        <v>1011</v>
      </c>
      <c r="BJ19008" t="s">
        <v>1011</v>
      </c>
      <c r="BK19008">
        <v>100</v>
      </c>
      <c r="BL19008" t="s">
        <v>549</v>
      </c>
      <c r="BM19008" t="s">
        <v>1051</v>
      </c>
      <c r="BN19008" t="s">
        <v>1102</v>
      </c>
      <c r="BO19008" t="s">
        <v>1071</v>
      </c>
      <c r="BP19008" t="s">
        <v>140</v>
      </c>
      <c r="BQ19008">
        <v>100</v>
      </c>
      <c r="BR19008" t="s">
        <v>1116</v>
      </c>
      <c r="BS19008" t="s">
        <v>1011</v>
      </c>
      <c r="BT19008" t="s">
        <v>1051</v>
      </c>
      <c r="BU19008" t="s">
        <v>1008</v>
      </c>
      <c r="BV19008" t="s">
        <v>140</v>
      </c>
    </row>
    <row r="19009" spans="1:74" x14ac:dyDescent="0.35">
      <c r="A19009" t="s">
        <v>31</v>
      </c>
      <c r="B19009" t="s">
        <v>339</v>
      </c>
      <c r="C19009">
        <v>6</v>
      </c>
      <c r="D19009" t="s">
        <v>177</v>
      </c>
      <c r="E19009" t="s">
        <v>140</v>
      </c>
      <c r="F19009" t="s">
        <v>140</v>
      </c>
      <c r="G19009" t="s">
        <v>140</v>
      </c>
      <c r="H19009" t="s">
        <v>140</v>
      </c>
      <c r="I19009">
        <v>6</v>
      </c>
      <c r="J19009" t="s">
        <v>1101</v>
      </c>
      <c r="K19009" t="s">
        <v>140</v>
      </c>
      <c r="L19009" t="s">
        <v>140</v>
      </c>
      <c r="M19009" t="s">
        <v>915</v>
      </c>
      <c r="N19009" t="s">
        <v>140</v>
      </c>
      <c r="O19009">
        <v>6</v>
      </c>
      <c r="P19009" t="s">
        <v>177</v>
      </c>
      <c r="Q19009" t="s">
        <v>140</v>
      </c>
      <c r="R19009" t="s">
        <v>140</v>
      </c>
      <c r="S19009" t="s">
        <v>140</v>
      </c>
      <c r="T19009" t="s">
        <v>140</v>
      </c>
      <c r="U19009">
        <v>6</v>
      </c>
      <c r="V19009" t="s">
        <v>177</v>
      </c>
      <c r="W19009" t="s">
        <v>140</v>
      </c>
      <c r="X19009" t="s">
        <v>140</v>
      </c>
      <c r="Y19009" t="s">
        <v>140</v>
      </c>
      <c r="Z19009" t="s">
        <v>140</v>
      </c>
      <c r="AA19009">
        <v>6</v>
      </c>
      <c r="AB19009" t="s">
        <v>205</v>
      </c>
      <c r="AC19009" t="s">
        <v>206</v>
      </c>
      <c r="AD19009" t="s">
        <v>140</v>
      </c>
      <c r="AE19009" t="s">
        <v>140</v>
      </c>
      <c r="AF19009" t="s">
        <v>140</v>
      </c>
      <c r="AG19009">
        <v>6</v>
      </c>
      <c r="AH19009" t="s">
        <v>177</v>
      </c>
      <c r="AI19009" t="s">
        <v>140</v>
      </c>
      <c r="AJ19009" t="s">
        <v>140</v>
      </c>
      <c r="AK19009" t="s">
        <v>140</v>
      </c>
      <c r="AL19009" t="s">
        <v>140</v>
      </c>
      <c r="AM19009">
        <v>6</v>
      </c>
      <c r="AN19009" t="s">
        <v>177</v>
      </c>
      <c r="AO19009" t="s">
        <v>140</v>
      </c>
      <c r="AP19009" t="s">
        <v>140</v>
      </c>
      <c r="AQ19009" t="s">
        <v>140</v>
      </c>
      <c r="AR19009" t="s">
        <v>140</v>
      </c>
      <c r="AS19009">
        <v>6</v>
      </c>
      <c r="AT19009" t="s">
        <v>1175</v>
      </c>
      <c r="AU19009" t="s">
        <v>140</v>
      </c>
      <c r="AV19009" t="s">
        <v>1071</v>
      </c>
      <c r="AW19009" t="s">
        <v>140</v>
      </c>
      <c r="AX19009" t="s">
        <v>140</v>
      </c>
      <c r="AY19009">
        <v>6</v>
      </c>
      <c r="AZ19009" t="s">
        <v>177</v>
      </c>
      <c r="BA19009" t="s">
        <v>140</v>
      </c>
      <c r="BB19009" t="s">
        <v>140</v>
      </c>
      <c r="BC19009" t="s">
        <v>140</v>
      </c>
      <c r="BD19009" t="s">
        <v>140</v>
      </c>
      <c r="BE19009">
        <v>6</v>
      </c>
      <c r="BF19009" t="s">
        <v>177</v>
      </c>
      <c r="BG19009" t="s">
        <v>140</v>
      </c>
      <c r="BH19009" t="s">
        <v>140</v>
      </c>
      <c r="BI19009" t="s">
        <v>140</v>
      </c>
      <c r="BJ19009" t="s">
        <v>140</v>
      </c>
      <c r="BK19009">
        <v>6</v>
      </c>
      <c r="BL19009" t="s">
        <v>177</v>
      </c>
      <c r="BM19009" t="s">
        <v>140</v>
      </c>
      <c r="BN19009" t="s">
        <v>140</v>
      </c>
      <c r="BO19009" t="s">
        <v>140</v>
      </c>
      <c r="BP19009" t="s">
        <v>140</v>
      </c>
      <c r="BQ19009">
        <v>6</v>
      </c>
      <c r="BR19009" t="s">
        <v>177</v>
      </c>
      <c r="BS19009" t="s">
        <v>140</v>
      </c>
      <c r="BT19009" t="s">
        <v>140</v>
      </c>
      <c r="BU19009" t="s">
        <v>140</v>
      </c>
      <c r="BV19009" t="s">
        <v>140</v>
      </c>
    </row>
    <row r="19010" spans="1:74" x14ac:dyDescent="0.35">
      <c r="A19010" t="s">
        <v>32</v>
      </c>
      <c r="B19010" t="s">
        <v>1126</v>
      </c>
      <c r="C19010">
        <v>2085</v>
      </c>
      <c r="D19010" t="s">
        <v>420</v>
      </c>
      <c r="E19010" t="s">
        <v>1047</v>
      </c>
      <c r="F19010" t="s">
        <v>269</v>
      </c>
      <c r="G19010" t="s">
        <v>1064</v>
      </c>
      <c r="H19010" t="s">
        <v>1008</v>
      </c>
      <c r="I19010">
        <v>2085</v>
      </c>
      <c r="J19010" t="s">
        <v>686</v>
      </c>
      <c r="K19010" t="s">
        <v>812</v>
      </c>
      <c r="L19010" t="s">
        <v>573</v>
      </c>
      <c r="M19010" t="s">
        <v>834</v>
      </c>
      <c r="N19010" t="s">
        <v>1014</v>
      </c>
      <c r="O19010">
        <v>2085</v>
      </c>
      <c r="P19010" t="s">
        <v>542</v>
      </c>
      <c r="Q19010" t="s">
        <v>841</v>
      </c>
      <c r="R19010" t="s">
        <v>1054</v>
      </c>
      <c r="S19010" t="s">
        <v>1021</v>
      </c>
      <c r="T19010" t="s">
        <v>1010</v>
      </c>
      <c r="U19010">
        <v>2085</v>
      </c>
      <c r="V19010" t="s">
        <v>1101</v>
      </c>
      <c r="W19010" t="s">
        <v>1004</v>
      </c>
      <c r="X19010" t="s">
        <v>1073</v>
      </c>
      <c r="Y19010" t="s">
        <v>1012</v>
      </c>
      <c r="Z19010" t="s">
        <v>1008</v>
      </c>
      <c r="AA19010">
        <v>2085</v>
      </c>
      <c r="AB19010" t="s">
        <v>496</v>
      </c>
      <c r="AC19010" t="s">
        <v>633</v>
      </c>
      <c r="AD19010" t="s">
        <v>1017</v>
      </c>
      <c r="AE19010" t="s">
        <v>1014</v>
      </c>
      <c r="AF19010" t="s">
        <v>1014</v>
      </c>
      <c r="AG19010">
        <v>2085</v>
      </c>
      <c r="AH19010" t="s">
        <v>899</v>
      </c>
      <c r="AI19010" t="s">
        <v>651</v>
      </c>
      <c r="AJ19010" t="s">
        <v>950</v>
      </c>
      <c r="AK19010" t="s">
        <v>1054</v>
      </c>
      <c r="AL19010" t="s">
        <v>1016</v>
      </c>
      <c r="AM19010">
        <v>2085</v>
      </c>
      <c r="AN19010" t="s">
        <v>745</v>
      </c>
      <c r="AO19010" t="s">
        <v>1018</v>
      </c>
      <c r="AP19010" t="s">
        <v>718</v>
      </c>
      <c r="AQ19010" t="s">
        <v>1010</v>
      </c>
      <c r="AR19010" t="s">
        <v>1008</v>
      </c>
      <c r="AS19010">
        <v>2085</v>
      </c>
      <c r="AT19010" t="s">
        <v>740</v>
      </c>
      <c r="AU19010" t="s">
        <v>952</v>
      </c>
      <c r="AV19010" t="s">
        <v>1007</v>
      </c>
      <c r="AW19010" t="s">
        <v>1050</v>
      </c>
      <c r="AX19010" t="s">
        <v>1008</v>
      </c>
      <c r="AY19010">
        <v>2085</v>
      </c>
      <c r="AZ19010" t="s">
        <v>1155</v>
      </c>
      <c r="BA19010" t="s">
        <v>1014</v>
      </c>
      <c r="BB19010" t="s">
        <v>1095</v>
      </c>
      <c r="BC19010" t="s">
        <v>664</v>
      </c>
      <c r="BD19010" t="s">
        <v>1013</v>
      </c>
      <c r="BE19010">
        <v>2085</v>
      </c>
      <c r="BF19010" t="s">
        <v>488</v>
      </c>
      <c r="BG19010" t="s">
        <v>950</v>
      </c>
      <c r="BH19010" t="s">
        <v>841</v>
      </c>
      <c r="BI19010" t="s">
        <v>1063</v>
      </c>
      <c r="BJ19010" t="s">
        <v>1008</v>
      </c>
      <c r="BK19010">
        <v>2085</v>
      </c>
      <c r="BL19010" t="s">
        <v>205</v>
      </c>
      <c r="BM19010" t="s">
        <v>1021</v>
      </c>
      <c r="BN19010" t="s">
        <v>286</v>
      </c>
      <c r="BO19010" t="s">
        <v>1071</v>
      </c>
      <c r="BP19010" t="s">
        <v>1022</v>
      </c>
      <c r="BQ19010">
        <v>2085</v>
      </c>
      <c r="BR19010" t="s">
        <v>88</v>
      </c>
      <c r="BS19010" t="s">
        <v>1016</v>
      </c>
      <c r="BT19010" t="s">
        <v>345</v>
      </c>
      <c r="BU19010" t="s">
        <v>1060</v>
      </c>
      <c r="BV19010" t="s">
        <v>1008</v>
      </c>
    </row>
    <row r="19011" spans="1:74" x14ac:dyDescent="0.35">
      <c r="A19011" t="s">
        <v>32</v>
      </c>
      <c r="B19011" t="s">
        <v>1127</v>
      </c>
      <c r="C19011">
        <v>2641</v>
      </c>
      <c r="D19011" t="s">
        <v>640</v>
      </c>
      <c r="E19011" t="s">
        <v>1048</v>
      </c>
      <c r="F19011" t="s">
        <v>967</v>
      </c>
      <c r="G19011" t="s">
        <v>1070</v>
      </c>
      <c r="H19011" t="s">
        <v>1010</v>
      </c>
      <c r="I19011">
        <v>2641</v>
      </c>
      <c r="J19011" t="s">
        <v>303</v>
      </c>
      <c r="K19011" t="s">
        <v>769</v>
      </c>
      <c r="L19011" t="s">
        <v>462</v>
      </c>
      <c r="M19011" t="s">
        <v>855</v>
      </c>
      <c r="N19011" t="s">
        <v>1008</v>
      </c>
      <c r="O19011">
        <v>2641</v>
      </c>
      <c r="P19011" t="s">
        <v>638</v>
      </c>
      <c r="Q19011" t="s">
        <v>1154</v>
      </c>
      <c r="R19011" t="s">
        <v>1063</v>
      </c>
      <c r="S19011" t="s">
        <v>1012</v>
      </c>
      <c r="T19011" t="s">
        <v>1022</v>
      </c>
      <c r="U19011">
        <v>2641</v>
      </c>
      <c r="V19011" t="s">
        <v>918</v>
      </c>
      <c r="W19011" t="s">
        <v>1098</v>
      </c>
      <c r="X19011" t="s">
        <v>1098</v>
      </c>
      <c r="Y19011" t="s">
        <v>1010</v>
      </c>
      <c r="Z19011" t="s">
        <v>1022</v>
      </c>
      <c r="AA19011">
        <v>2641</v>
      </c>
      <c r="AB19011" t="s">
        <v>143</v>
      </c>
      <c r="AC19011" t="s">
        <v>528</v>
      </c>
      <c r="AD19011" t="s">
        <v>1019</v>
      </c>
      <c r="AE19011" t="s">
        <v>1014</v>
      </c>
      <c r="AF19011" t="s">
        <v>1022</v>
      </c>
      <c r="AG19011">
        <v>2641</v>
      </c>
      <c r="AH19011" t="s">
        <v>833</v>
      </c>
      <c r="AI19011" t="s">
        <v>264</v>
      </c>
      <c r="AJ19011" t="s">
        <v>515</v>
      </c>
      <c r="AK19011" t="s">
        <v>1010</v>
      </c>
      <c r="AL19011" t="s">
        <v>1022</v>
      </c>
      <c r="AM19011">
        <v>2641</v>
      </c>
      <c r="AN19011" t="s">
        <v>1099</v>
      </c>
      <c r="AO19011" t="s">
        <v>1058</v>
      </c>
      <c r="AP19011" t="s">
        <v>129</v>
      </c>
      <c r="AQ19011" t="s">
        <v>1022</v>
      </c>
      <c r="AR19011" t="s">
        <v>1022</v>
      </c>
      <c r="AS19011">
        <v>2641</v>
      </c>
      <c r="AT19011" t="s">
        <v>998</v>
      </c>
      <c r="AU19011" t="s">
        <v>664</v>
      </c>
      <c r="AV19011" t="s">
        <v>1004</v>
      </c>
      <c r="AW19011" t="s">
        <v>1021</v>
      </c>
      <c r="AX19011" t="s">
        <v>1022</v>
      </c>
      <c r="AY19011">
        <v>2641</v>
      </c>
      <c r="AZ19011" t="s">
        <v>90</v>
      </c>
      <c r="BA19011" t="s">
        <v>1010</v>
      </c>
      <c r="BB19011" t="s">
        <v>1052</v>
      </c>
      <c r="BC19011" t="s">
        <v>1018</v>
      </c>
      <c r="BD19011" t="s">
        <v>1010</v>
      </c>
      <c r="BE19011">
        <v>2641</v>
      </c>
      <c r="BF19011" t="s">
        <v>120</v>
      </c>
      <c r="BG19011" t="s">
        <v>939</v>
      </c>
      <c r="BH19011" t="s">
        <v>785</v>
      </c>
      <c r="BI19011" t="s">
        <v>1019</v>
      </c>
      <c r="BJ19011" t="s">
        <v>1022</v>
      </c>
      <c r="BK19011">
        <v>2641</v>
      </c>
      <c r="BL19011" t="s">
        <v>995</v>
      </c>
      <c r="BM19011" t="s">
        <v>1019</v>
      </c>
      <c r="BN19011" t="s">
        <v>660</v>
      </c>
      <c r="BO19011" t="s">
        <v>532</v>
      </c>
      <c r="BP19011" t="s">
        <v>1008</v>
      </c>
      <c r="BQ19011">
        <v>2641</v>
      </c>
      <c r="BR19011" t="s">
        <v>1120</v>
      </c>
      <c r="BS19011" t="s">
        <v>1022</v>
      </c>
      <c r="BT19011" t="s">
        <v>939</v>
      </c>
      <c r="BU19011" t="s">
        <v>1011</v>
      </c>
      <c r="BV19011" t="s">
        <v>1008</v>
      </c>
    </row>
    <row r="19012" spans="1:74" x14ac:dyDescent="0.35">
      <c r="A19012" t="s">
        <v>32</v>
      </c>
      <c r="B19012" t="s">
        <v>339</v>
      </c>
      <c r="C19012">
        <v>204</v>
      </c>
      <c r="D19012" t="s">
        <v>787</v>
      </c>
      <c r="E19012" t="s">
        <v>1008</v>
      </c>
      <c r="F19012" t="s">
        <v>950</v>
      </c>
      <c r="G19012" t="s">
        <v>1047</v>
      </c>
      <c r="H19012" t="s">
        <v>140</v>
      </c>
      <c r="I19012">
        <v>204</v>
      </c>
      <c r="J19012" t="s">
        <v>701</v>
      </c>
      <c r="K19012" t="s">
        <v>775</v>
      </c>
      <c r="L19012" t="s">
        <v>1057</v>
      </c>
      <c r="M19012" t="s">
        <v>518</v>
      </c>
      <c r="N19012" t="s">
        <v>1014</v>
      </c>
      <c r="O19012">
        <v>204</v>
      </c>
      <c r="P19012" t="s">
        <v>1158</v>
      </c>
      <c r="Q19012" t="s">
        <v>269</v>
      </c>
      <c r="R19012" t="s">
        <v>1010</v>
      </c>
      <c r="S19012" t="s">
        <v>140</v>
      </c>
      <c r="T19012" t="s">
        <v>1009</v>
      </c>
      <c r="U19012">
        <v>204</v>
      </c>
      <c r="V19012" t="s">
        <v>1119</v>
      </c>
      <c r="W19012" t="s">
        <v>1054</v>
      </c>
      <c r="X19012" t="s">
        <v>1012</v>
      </c>
      <c r="Y19012" t="s">
        <v>1010</v>
      </c>
      <c r="Z19012" t="s">
        <v>140</v>
      </c>
      <c r="AA19012">
        <v>204</v>
      </c>
      <c r="AB19012" t="s">
        <v>1155</v>
      </c>
      <c r="AC19012" t="s">
        <v>1085</v>
      </c>
      <c r="AD19012" t="s">
        <v>1009</v>
      </c>
      <c r="AE19012" t="s">
        <v>140</v>
      </c>
      <c r="AF19012" t="s">
        <v>1008</v>
      </c>
      <c r="AG19012">
        <v>204</v>
      </c>
      <c r="AH19012" t="s">
        <v>494</v>
      </c>
      <c r="AI19012" t="s">
        <v>674</v>
      </c>
      <c r="AJ19012" t="s">
        <v>1068</v>
      </c>
      <c r="AK19012" t="s">
        <v>140</v>
      </c>
      <c r="AL19012" t="s">
        <v>140</v>
      </c>
      <c r="AM19012">
        <v>204</v>
      </c>
      <c r="AN19012" t="s">
        <v>1122</v>
      </c>
      <c r="AO19012" t="s">
        <v>140</v>
      </c>
      <c r="AP19012" t="s">
        <v>915</v>
      </c>
      <c r="AQ19012" t="s">
        <v>1014</v>
      </c>
      <c r="AR19012" t="s">
        <v>140</v>
      </c>
      <c r="AS19012">
        <v>204</v>
      </c>
      <c r="AT19012" t="s">
        <v>987</v>
      </c>
      <c r="AU19012" t="s">
        <v>1048</v>
      </c>
      <c r="AV19012" t="s">
        <v>971</v>
      </c>
      <c r="AW19012" t="s">
        <v>140</v>
      </c>
      <c r="AX19012" t="s">
        <v>140</v>
      </c>
      <c r="AY19012">
        <v>204</v>
      </c>
      <c r="AZ19012" t="s">
        <v>1137</v>
      </c>
      <c r="BA19012" t="s">
        <v>140</v>
      </c>
      <c r="BB19012" t="s">
        <v>1060</v>
      </c>
      <c r="BC19012" t="s">
        <v>501</v>
      </c>
      <c r="BD19012" t="s">
        <v>140</v>
      </c>
      <c r="BE19012">
        <v>204</v>
      </c>
      <c r="BF19012" t="s">
        <v>1005</v>
      </c>
      <c r="BG19012" t="s">
        <v>140</v>
      </c>
      <c r="BH19012" t="s">
        <v>1003</v>
      </c>
      <c r="BI19012" t="s">
        <v>1054</v>
      </c>
      <c r="BJ19012" t="s">
        <v>140</v>
      </c>
      <c r="BK19012">
        <v>204</v>
      </c>
      <c r="BL19012" t="s">
        <v>791</v>
      </c>
      <c r="BM19012" t="s">
        <v>140</v>
      </c>
      <c r="BN19012" t="s">
        <v>996</v>
      </c>
      <c r="BO19012" t="s">
        <v>446</v>
      </c>
      <c r="BP19012" t="s">
        <v>140</v>
      </c>
      <c r="BQ19012">
        <v>204</v>
      </c>
      <c r="BR19012" t="s">
        <v>732</v>
      </c>
      <c r="BS19012" t="s">
        <v>140</v>
      </c>
      <c r="BT19012" t="s">
        <v>1052</v>
      </c>
      <c r="BU19012" t="s">
        <v>1011</v>
      </c>
      <c r="BV19012" t="s">
        <v>140</v>
      </c>
    </row>
    <row r="19014" spans="1:74" x14ac:dyDescent="0.35">
      <c r="A19014" t="s">
        <v>1978</v>
      </c>
    </row>
    <row r="19015" spans="1:74" x14ac:dyDescent="0.35">
      <c r="A19015" t="s">
        <v>2</v>
      </c>
      <c r="B19015" t="s">
        <v>1164</v>
      </c>
      <c r="C19015" t="s">
        <v>1905</v>
      </c>
      <c r="D19015" t="s">
        <v>1906</v>
      </c>
      <c r="E19015" t="s">
        <v>1907</v>
      </c>
      <c r="F19015" t="s">
        <v>1908</v>
      </c>
      <c r="G19015" t="s">
        <v>1909</v>
      </c>
      <c r="H19015" t="s">
        <v>1910</v>
      </c>
      <c r="I19015" t="s">
        <v>1911</v>
      </c>
      <c r="J19015" t="s">
        <v>1912</v>
      </c>
      <c r="K19015" t="s">
        <v>1913</v>
      </c>
      <c r="L19015" t="s">
        <v>1914</v>
      </c>
      <c r="M19015" t="s">
        <v>1915</v>
      </c>
      <c r="N19015" t="s">
        <v>1916</v>
      </c>
      <c r="O19015" t="s">
        <v>1917</v>
      </c>
      <c r="P19015" t="s">
        <v>1918</v>
      </c>
      <c r="Q19015" t="s">
        <v>1920</v>
      </c>
      <c r="R19015" t="s">
        <v>1921</v>
      </c>
      <c r="S19015" t="s">
        <v>1919</v>
      </c>
      <c r="T19015" t="s">
        <v>1922</v>
      </c>
      <c r="U19015" t="s">
        <v>1923</v>
      </c>
      <c r="V19015" t="s">
        <v>1924</v>
      </c>
      <c r="W19015" t="s">
        <v>1926</v>
      </c>
      <c r="X19015" t="s">
        <v>1927</v>
      </c>
      <c r="Y19015" t="s">
        <v>1925</v>
      </c>
      <c r="Z19015" t="s">
        <v>1928</v>
      </c>
      <c r="AA19015" t="s">
        <v>1929</v>
      </c>
      <c r="AB19015" t="s">
        <v>1930</v>
      </c>
      <c r="AC19015" t="s">
        <v>1932</v>
      </c>
      <c r="AD19015" t="s">
        <v>1931</v>
      </c>
      <c r="AE19015" t="s">
        <v>1933</v>
      </c>
      <c r="AF19015" t="s">
        <v>1934</v>
      </c>
      <c r="AG19015" t="s">
        <v>1935</v>
      </c>
      <c r="AH19015" t="s">
        <v>1936</v>
      </c>
      <c r="AI19015" t="s">
        <v>1937</v>
      </c>
      <c r="AJ19015" t="s">
        <v>1938</v>
      </c>
      <c r="AK19015" t="s">
        <v>1939</v>
      </c>
      <c r="AL19015" t="s">
        <v>1940</v>
      </c>
      <c r="AM19015" t="s">
        <v>1941</v>
      </c>
      <c r="AN19015" t="s">
        <v>1942</v>
      </c>
      <c r="AO19015" t="s">
        <v>1943</v>
      </c>
      <c r="AP19015" t="s">
        <v>1944</v>
      </c>
      <c r="AQ19015" t="s">
        <v>1945</v>
      </c>
      <c r="AR19015" t="s">
        <v>1946</v>
      </c>
      <c r="AS19015" t="s">
        <v>1947</v>
      </c>
      <c r="AT19015" t="s">
        <v>1948</v>
      </c>
      <c r="AU19015" t="s">
        <v>1949</v>
      </c>
      <c r="AV19015" t="s">
        <v>1950</v>
      </c>
      <c r="AW19015" t="s">
        <v>1951</v>
      </c>
      <c r="AX19015" t="s">
        <v>1952</v>
      </c>
      <c r="AY19015" t="s">
        <v>1953</v>
      </c>
      <c r="AZ19015" t="s">
        <v>1954</v>
      </c>
      <c r="BA19015" t="s">
        <v>1955</v>
      </c>
      <c r="BB19015" t="s">
        <v>1956</v>
      </c>
      <c r="BC19015" t="s">
        <v>1957</v>
      </c>
      <c r="BD19015" t="s">
        <v>1958</v>
      </c>
      <c r="BE19015" t="s">
        <v>1959</v>
      </c>
      <c r="BF19015" t="s">
        <v>1960</v>
      </c>
      <c r="BG19015" t="s">
        <v>1961</v>
      </c>
      <c r="BH19015" t="s">
        <v>1962</v>
      </c>
      <c r="BI19015" t="s">
        <v>1963</v>
      </c>
      <c r="BJ19015" t="s">
        <v>1964</v>
      </c>
      <c r="BK19015" t="s">
        <v>1965</v>
      </c>
      <c r="BL19015" t="s">
        <v>1966</v>
      </c>
      <c r="BM19015" t="s">
        <v>1967</v>
      </c>
      <c r="BN19015" t="s">
        <v>1968</v>
      </c>
      <c r="BO19015" t="s">
        <v>1969</v>
      </c>
      <c r="BP19015" t="s">
        <v>1970</v>
      </c>
      <c r="BQ19015" t="s">
        <v>1971</v>
      </c>
      <c r="BR19015" t="s">
        <v>1972</v>
      </c>
      <c r="BS19015" t="s">
        <v>1973</v>
      </c>
      <c r="BT19015" t="s">
        <v>1974</v>
      </c>
      <c r="BU19015" t="s">
        <v>1975</v>
      </c>
      <c r="BV19015" t="s">
        <v>1976</v>
      </c>
    </row>
    <row r="19016" spans="1:74" x14ac:dyDescent="0.35">
      <c r="A19016" t="s">
        <v>8</v>
      </c>
      <c r="B19016" t="s">
        <v>1165</v>
      </c>
      <c r="C19016">
        <v>69</v>
      </c>
      <c r="D19016" t="s">
        <v>531</v>
      </c>
      <c r="E19016" t="s">
        <v>775</v>
      </c>
      <c r="F19016" t="s">
        <v>777</v>
      </c>
      <c r="G19016" t="s">
        <v>1017</v>
      </c>
      <c r="H19016" t="s">
        <v>140</v>
      </c>
      <c r="I19016">
        <v>69</v>
      </c>
      <c r="J19016" t="s">
        <v>677</v>
      </c>
      <c r="K19016" t="s">
        <v>527</v>
      </c>
      <c r="L19016" t="s">
        <v>608</v>
      </c>
      <c r="M19016" t="s">
        <v>888</v>
      </c>
      <c r="N19016" t="s">
        <v>140</v>
      </c>
      <c r="O19016">
        <v>69</v>
      </c>
      <c r="P19016" t="s">
        <v>813</v>
      </c>
      <c r="Q19016" t="s">
        <v>1017</v>
      </c>
      <c r="R19016" t="s">
        <v>63</v>
      </c>
      <c r="S19016" t="s">
        <v>940</v>
      </c>
      <c r="T19016" t="s">
        <v>140</v>
      </c>
      <c r="U19016">
        <v>69</v>
      </c>
      <c r="V19016" t="s">
        <v>1025</v>
      </c>
      <c r="W19016" t="s">
        <v>1068</v>
      </c>
      <c r="X19016" t="s">
        <v>1017</v>
      </c>
      <c r="Y19016" t="s">
        <v>140</v>
      </c>
      <c r="Z19016" t="s">
        <v>140</v>
      </c>
      <c r="AA19016">
        <v>69</v>
      </c>
      <c r="AB19016" t="s">
        <v>796</v>
      </c>
      <c r="AC19016" t="s">
        <v>71</v>
      </c>
      <c r="AD19016" t="s">
        <v>1014</v>
      </c>
      <c r="AE19016" t="s">
        <v>140</v>
      </c>
      <c r="AF19016" t="s">
        <v>140</v>
      </c>
      <c r="AG19016">
        <v>69</v>
      </c>
      <c r="AH19016" t="s">
        <v>899</v>
      </c>
      <c r="AI19016" t="s">
        <v>455</v>
      </c>
      <c r="AJ19016" t="s">
        <v>953</v>
      </c>
      <c r="AK19016" t="s">
        <v>140</v>
      </c>
      <c r="AL19016" t="s">
        <v>140</v>
      </c>
      <c r="AM19016">
        <v>69</v>
      </c>
      <c r="AN19016" t="s">
        <v>1115</v>
      </c>
      <c r="AO19016" t="s">
        <v>140</v>
      </c>
      <c r="AP19016" t="s">
        <v>1057</v>
      </c>
      <c r="AQ19016" t="s">
        <v>140</v>
      </c>
      <c r="AR19016" t="s">
        <v>140</v>
      </c>
      <c r="AS19016">
        <v>69</v>
      </c>
      <c r="AT19016" t="s">
        <v>270</v>
      </c>
      <c r="AU19016" t="s">
        <v>875</v>
      </c>
      <c r="AV19016" t="s">
        <v>838</v>
      </c>
      <c r="AW19016" t="s">
        <v>775</v>
      </c>
      <c r="AX19016" t="s">
        <v>140</v>
      </c>
      <c r="AY19016">
        <v>69</v>
      </c>
      <c r="AZ19016" t="s">
        <v>494</v>
      </c>
      <c r="BA19016" t="s">
        <v>140</v>
      </c>
      <c r="BB19016" t="s">
        <v>1095</v>
      </c>
      <c r="BC19016" t="s">
        <v>317</v>
      </c>
      <c r="BD19016" t="s">
        <v>140</v>
      </c>
      <c r="BE19016">
        <v>69</v>
      </c>
      <c r="BF19016" t="s">
        <v>198</v>
      </c>
      <c r="BG19016" t="s">
        <v>775</v>
      </c>
      <c r="BH19016" t="s">
        <v>1076</v>
      </c>
      <c r="BI19016" t="s">
        <v>1017</v>
      </c>
      <c r="BJ19016" t="s">
        <v>140</v>
      </c>
      <c r="BK19016">
        <v>69</v>
      </c>
      <c r="BL19016" t="s">
        <v>457</v>
      </c>
      <c r="BM19016" t="s">
        <v>775</v>
      </c>
      <c r="BN19016" t="s">
        <v>527</v>
      </c>
      <c r="BO19016" t="s">
        <v>57</v>
      </c>
      <c r="BP19016" t="s">
        <v>140</v>
      </c>
      <c r="BQ19016">
        <v>69</v>
      </c>
      <c r="BR19016" t="s">
        <v>126</v>
      </c>
      <c r="BS19016" t="s">
        <v>140</v>
      </c>
      <c r="BT19016" t="s">
        <v>1011</v>
      </c>
      <c r="BU19016" t="s">
        <v>394</v>
      </c>
      <c r="BV19016" t="s">
        <v>140</v>
      </c>
    </row>
    <row r="19017" spans="1:74" x14ac:dyDescent="0.35">
      <c r="A19017" t="s">
        <v>8</v>
      </c>
      <c r="B19017" t="s">
        <v>1166</v>
      </c>
      <c r="C19017">
        <v>135</v>
      </c>
      <c r="D19017" t="s">
        <v>1138</v>
      </c>
      <c r="E19017" t="s">
        <v>1047</v>
      </c>
      <c r="F19017" t="s">
        <v>838</v>
      </c>
      <c r="G19017" t="s">
        <v>664</v>
      </c>
      <c r="H19017" t="s">
        <v>140</v>
      </c>
      <c r="I19017">
        <v>135</v>
      </c>
      <c r="J19017" t="s">
        <v>692</v>
      </c>
      <c r="K19017" t="s">
        <v>91</v>
      </c>
      <c r="L19017" t="s">
        <v>848</v>
      </c>
      <c r="M19017" t="s">
        <v>874</v>
      </c>
      <c r="N19017" t="s">
        <v>1016</v>
      </c>
      <c r="O19017">
        <v>135</v>
      </c>
      <c r="P19017" t="s">
        <v>1138</v>
      </c>
      <c r="Q19017" t="s">
        <v>140</v>
      </c>
      <c r="R19017" t="s">
        <v>749</v>
      </c>
      <c r="S19017" t="s">
        <v>1054</v>
      </c>
      <c r="T19017" t="s">
        <v>1016</v>
      </c>
      <c r="U19017">
        <v>135</v>
      </c>
      <c r="V19017" t="s">
        <v>1101</v>
      </c>
      <c r="W19017" t="s">
        <v>869</v>
      </c>
      <c r="X19017" t="s">
        <v>1051</v>
      </c>
      <c r="Y19017" t="s">
        <v>140</v>
      </c>
      <c r="Z19017" t="s">
        <v>140</v>
      </c>
      <c r="AA19017">
        <v>135</v>
      </c>
      <c r="AB19017" t="s">
        <v>622</v>
      </c>
      <c r="AC19017" t="s">
        <v>623</v>
      </c>
      <c r="AD19017" t="s">
        <v>140</v>
      </c>
      <c r="AE19017" t="s">
        <v>140</v>
      </c>
      <c r="AF19017" t="s">
        <v>140</v>
      </c>
      <c r="AG19017">
        <v>135</v>
      </c>
      <c r="AH19017" t="s">
        <v>464</v>
      </c>
      <c r="AI19017" t="s">
        <v>699</v>
      </c>
      <c r="AJ19017" t="s">
        <v>1046</v>
      </c>
      <c r="AK19017" t="s">
        <v>140</v>
      </c>
      <c r="AL19017" t="s">
        <v>1008</v>
      </c>
      <c r="AM19017">
        <v>135</v>
      </c>
      <c r="AN19017" t="s">
        <v>118</v>
      </c>
      <c r="AO19017" t="s">
        <v>1017</v>
      </c>
      <c r="AP19017" t="s">
        <v>643</v>
      </c>
      <c r="AQ19017" t="s">
        <v>140</v>
      </c>
      <c r="AR19017" t="s">
        <v>140</v>
      </c>
      <c r="AS19017">
        <v>135</v>
      </c>
      <c r="AT19017" t="s">
        <v>1161</v>
      </c>
      <c r="AU19017" t="s">
        <v>574</v>
      </c>
      <c r="AV19017" t="s">
        <v>140</v>
      </c>
      <c r="AW19017" t="s">
        <v>1019</v>
      </c>
      <c r="AX19017" t="s">
        <v>140</v>
      </c>
      <c r="AY19017">
        <v>135</v>
      </c>
      <c r="AZ19017" t="s">
        <v>642</v>
      </c>
      <c r="BA19017" t="s">
        <v>1066</v>
      </c>
      <c r="BB19017" t="s">
        <v>1057</v>
      </c>
      <c r="BC19017" t="s">
        <v>1073</v>
      </c>
      <c r="BD19017" t="s">
        <v>140</v>
      </c>
      <c r="BE19017">
        <v>135</v>
      </c>
      <c r="BF19017" t="s">
        <v>523</v>
      </c>
      <c r="BG19017" t="s">
        <v>1020</v>
      </c>
      <c r="BH19017" t="s">
        <v>849</v>
      </c>
      <c r="BI19017" t="s">
        <v>140</v>
      </c>
      <c r="BJ19017" t="s">
        <v>140</v>
      </c>
      <c r="BK19017">
        <v>135</v>
      </c>
      <c r="BL19017" t="s">
        <v>825</v>
      </c>
      <c r="BM19017" t="s">
        <v>1019</v>
      </c>
      <c r="BN19017" t="s">
        <v>973</v>
      </c>
      <c r="BO19017" t="s">
        <v>1104</v>
      </c>
      <c r="BP19017" t="s">
        <v>140</v>
      </c>
      <c r="BQ19017">
        <v>135</v>
      </c>
      <c r="BR19017" t="s">
        <v>1024</v>
      </c>
      <c r="BS19017" t="s">
        <v>140</v>
      </c>
      <c r="BT19017" t="s">
        <v>1023</v>
      </c>
      <c r="BU19017" t="s">
        <v>1020</v>
      </c>
      <c r="BV19017" t="s">
        <v>140</v>
      </c>
    </row>
    <row r="19018" spans="1:74" x14ac:dyDescent="0.35">
      <c r="A19018" t="s">
        <v>9</v>
      </c>
      <c r="B19018" t="s">
        <v>1165</v>
      </c>
      <c r="C19018">
        <v>99</v>
      </c>
      <c r="D19018" t="s">
        <v>1124</v>
      </c>
      <c r="E19018" t="s">
        <v>1073</v>
      </c>
      <c r="F19018" t="s">
        <v>1060</v>
      </c>
      <c r="G19018" t="s">
        <v>140</v>
      </c>
      <c r="H19018" t="s">
        <v>140</v>
      </c>
      <c r="I19018">
        <v>99</v>
      </c>
      <c r="J19018" t="s">
        <v>569</v>
      </c>
      <c r="K19018" t="s">
        <v>517</v>
      </c>
      <c r="L19018" t="s">
        <v>1095</v>
      </c>
      <c r="M19018" t="s">
        <v>1182</v>
      </c>
      <c r="N19018" t="s">
        <v>140</v>
      </c>
      <c r="O19018">
        <v>99</v>
      </c>
      <c r="P19018" t="s">
        <v>927</v>
      </c>
      <c r="Q19018" t="s">
        <v>140</v>
      </c>
      <c r="R19018" t="s">
        <v>517</v>
      </c>
      <c r="S19018" t="s">
        <v>1043</v>
      </c>
      <c r="T19018" t="s">
        <v>140</v>
      </c>
      <c r="U19018">
        <v>99</v>
      </c>
      <c r="V19018" t="s">
        <v>1118</v>
      </c>
      <c r="W19018" t="s">
        <v>1051</v>
      </c>
      <c r="X19018" t="s">
        <v>140</v>
      </c>
      <c r="Y19018" t="s">
        <v>140</v>
      </c>
      <c r="Z19018" t="s">
        <v>140</v>
      </c>
      <c r="AA19018">
        <v>99</v>
      </c>
      <c r="AB19018" t="s">
        <v>567</v>
      </c>
      <c r="AC19018" t="s">
        <v>888</v>
      </c>
      <c r="AD19018" t="s">
        <v>1068</v>
      </c>
      <c r="AE19018" t="s">
        <v>1019</v>
      </c>
      <c r="AF19018" t="s">
        <v>140</v>
      </c>
      <c r="AG19018">
        <v>99</v>
      </c>
      <c r="AH19018" t="s">
        <v>364</v>
      </c>
      <c r="AI19018" t="s">
        <v>149</v>
      </c>
      <c r="AJ19018" t="s">
        <v>1010</v>
      </c>
      <c r="AK19018" t="s">
        <v>140</v>
      </c>
      <c r="AL19018" t="s">
        <v>140</v>
      </c>
      <c r="AM19018">
        <v>99</v>
      </c>
      <c r="AN19018" t="s">
        <v>1122</v>
      </c>
      <c r="AO19018" t="s">
        <v>1073</v>
      </c>
      <c r="AP19018" t="s">
        <v>664</v>
      </c>
      <c r="AQ19018" t="s">
        <v>140</v>
      </c>
      <c r="AR19018" t="s">
        <v>140</v>
      </c>
      <c r="AS19018">
        <v>99</v>
      </c>
      <c r="AT19018" t="s">
        <v>98</v>
      </c>
      <c r="AU19018" t="s">
        <v>1011</v>
      </c>
      <c r="AV19018" t="s">
        <v>345</v>
      </c>
      <c r="AW19018" t="s">
        <v>1052</v>
      </c>
      <c r="AX19018" t="s">
        <v>140</v>
      </c>
      <c r="AY19018">
        <v>99</v>
      </c>
      <c r="AZ19018" t="s">
        <v>904</v>
      </c>
      <c r="BA19018" t="s">
        <v>140</v>
      </c>
      <c r="BB19018" t="s">
        <v>1047</v>
      </c>
      <c r="BC19018" t="s">
        <v>1010</v>
      </c>
      <c r="BD19018" t="s">
        <v>140</v>
      </c>
      <c r="BE19018">
        <v>99</v>
      </c>
      <c r="BF19018" t="s">
        <v>951</v>
      </c>
      <c r="BG19018" t="s">
        <v>1073</v>
      </c>
      <c r="BH19018" t="s">
        <v>973</v>
      </c>
      <c r="BI19018" t="s">
        <v>1021</v>
      </c>
      <c r="BJ19018" t="s">
        <v>140</v>
      </c>
      <c r="BK19018">
        <v>99</v>
      </c>
      <c r="BL19018" t="s">
        <v>469</v>
      </c>
      <c r="BM19018" t="s">
        <v>140</v>
      </c>
      <c r="BN19018" t="s">
        <v>643</v>
      </c>
      <c r="BO19018" t="s">
        <v>741</v>
      </c>
      <c r="BP19018" t="s">
        <v>140</v>
      </c>
      <c r="BQ19018">
        <v>99</v>
      </c>
      <c r="BR19018" t="s">
        <v>1213</v>
      </c>
      <c r="BS19018" t="s">
        <v>1009</v>
      </c>
      <c r="BT19018" t="s">
        <v>1043</v>
      </c>
      <c r="BU19018" t="s">
        <v>140</v>
      </c>
      <c r="BV19018" t="s">
        <v>140</v>
      </c>
    </row>
    <row r="19019" spans="1:74" x14ac:dyDescent="0.35">
      <c r="A19019" t="s">
        <v>9</v>
      </c>
      <c r="B19019" t="s">
        <v>1166</v>
      </c>
      <c r="C19019">
        <v>102</v>
      </c>
      <c r="D19019" t="s">
        <v>473</v>
      </c>
      <c r="E19019" t="s">
        <v>919</v>
      </c>
      <c r="F19019" t="s">
        <v>1044</v>
      </c>
      <c r="G19019" t="s">
        <v>394</v>
      </c>
      <c r="H19019" t="s">
        <v>140</v>
      </c>
      <c r="I19019">
        <v>102</v>
      </c>
      <c r="J19019" t="s">
        <v>586</v>
      </c>
      <c r="K19019" t="s">
        <v>942</v>
      </c>
      <c r="L19019" t="s">
        <v>125</v>
      </c>
      <c r="M19019" t="s">
        <v>346</v>
      </c>
      <c r="N19019" t="s">
        <v>140</v>
      </c>
      <c r="O19019">
        <v>102</v>
      </c>
      <c r="P19019" t="s">
        <v>776</v>
      </c>
      <c r="Q19019" t="s">
        <v>140</v>
      </c>
      <c r="R19019" t="s">
        <v>749</v>
      </c>
      <c r="S19019" t="s">
        <v>1050</v>
      </c>
      <c r="T19019" t="s">
        <v>140</v>
      </c>
      <c r="U19019">
        <v>102</v>
      </c>
      <c r="V19019" t="s">
        <v>1230</v>
      </c>
      <c r="W19019" t="s">
        <v>1098</v>
      </c>
      <c r="X19019" t="s">
        <v>1098</v>
      </c>
      <c r="Y19019" t="s">
        <v>140</v>
      </c>
      <c r="Z19019" t="s">
        <v>140</v>
      </c>
      <c r="AA19019">
        <v>102</v>
      </c>
      <c r="AB19019" t="s">
        <v>817</v>
      </c>
      <c r="AC19019" t="s">
        <v>571</v>
      </c>
      <c r="AD19019" t="s">
        <v>1063</v>
      </c>
      <c r="AE19019" t="s">
        <v>1055</v>
      </c>
      <c r="AF19019" t="s">
        <v>140</v>
      </c>
      <c r="AG19019">
        <v>102</v>
      </c>
      <c r="AH19019" t="s">
        <v>450</v>
      </c>
      <c r="AI19019" t="s">
        <v>751</v>
      </c>
      <c r="AJ19019" t="s">
        <v>1020</v>
      </c>
      <c r="AK19019" t="s">
        <v>140</v>
      </c>
      <c r="AL19019" t="s">
        <v>140</v>
      </c>
      <c r="AM19019">
        <v>102</v>
      </c>
      <c r="AN19019" t="s">
        <v>1188</v>
      </c>
      <c r="AO19019" t="s">
        <v>775</v>
      </c>
      <c r="AP19019" t="s">
        <v>785</v>
      </c>
      <c r="AQ19019" t="s">
        <v>1063</v>
      </c>
      <c r="AR19019" t="s">
        <v>140</v>
      </c>
      <c r="AS19019">
        <v>102</v>
      </c>
      <c r="AT19019" t="s">
        <v>916</v>
      </c>
      <c r="AU19019" t="s">
        <v>394</v>
      </c>
      <c r="AV19019" t="s">
        <v>660</v>
      </c>
      <c r="AW19019" t="s">
        <v>1055</v>
      </c>
      <c r="AX19019" t="s">
        <v>140</v>
      </c>
      <c r="AY19019">
        <v>102</v>
      </c>
      <c r="AZ19019" t="s">
        <v>130</v>
      </c>
      <c r="BA19019" t="s">
        <v>140</v>
      </c>
      <c r="BB19019" t="s">
        <v>1052</v>
      </c>
      <c r="BC19019" t="s">
        <v>1044</v>
      </c>
      <c r="BD19019" t="s">
        <v>140</v>
      </c>
      <c r="BE19019">
        <v>102</v>
      </c>
      <c r="BF19019" t="s">
        <v>410</v>
      </c>
      <c r="BG19019" t="s">
        <v>1055</v>
      </c>
      <c r="BH19019" t="s">
        <v>718</v>
      </c>
      <c r="BI19019" t="s">
        <v>345</v>
      </c>
      <c r="BJ19019" t="s">
        <v>140</v>
      </c>
      <c r="BK19019">
        <v>102</v>
      </c>
      <c r="BL19019" t="s">
        <v>220</v>
      </c>
      <c r="BM19019" t="s">
        <v>140</v>
      </c>
      <c r="BN19019" t="s">
        <v>977</v>
      </c>
      <c r="BO19019" t="s">
        <v>467</v>
      </c>
      <c r="BP19019" t="s">
        <v>140</v>
      </c>
      <c r="BQ19019">
        <v>102</v>
      </c>
      <c r="BR19019" t="s">
        <v>1144</v>
      </c>
      <c r="BS19019" t="s">
        <v>140</v>
      </c>
      <c r="BT19019" t="s">
        <v>1063</v>
      </c>
      <c r="BU19019" t="s">
        <v>1043</v>
      </c>
      <c r="BV19019" t="s">
        <v>140</v>
      </c>
    </row>
    <row r="19020" spans="1:74" x14ac:dyDescent="0.35">
      <c r="A19020" t="s">
        <v>10</v>
      </c>
      <c r="B19020" t="s">
        <v>1165</v>
      </c>
      <c r="C19020">
        <v>80</v>
      </c>
      <c r="D19020" t="s">
        <v>658</v>
      </c>
      <c r="E19020" t="s">
        <v>1073</v>
      </c>
      <c r="F19020" t="s">
        <v>490</v>
      </c>
      <c r="G19020" t="s">
        <v>1055</v>
      </c>
      <c r="H19020" t="s">
        <v>140</v>
      </c>
      <c r="I19020">
        <v>80</v>
      </c>
      <c r="J19020" t="s">
        <v>358</v>
      </c>
      <c r="K19020" t="s">
        <v>929</v>
      </c>
      <c r="L19020" t="s">
        <v>221</v>
      </c>
      <c r="M19020" t="s">
        <v>826</v>
      </c>
      <c r="N19020" t="s">
        <v>140</v>
      </c>
      <c r="O19020">
        <v>80</v>
      </c>
      <c r="P19020" t="s">
        <v>972</v>
      </c>
      <c r="Q19020" t="s">
        <v>140</v>
      </c>
      <c r="R19020" t="s">
        <v>894</v>
      </c>
      <c r="S19020" t="s">
        <v>140</v>
      </c>
      <c r="T19020" t="s">
        <v>140</v>
      </c>
      <c r="U19020">
        <v>80</v>
      </c>
      <c r="V19020" t="s">
        <v>1119</v>
      </c>
      <c r="W19020" t="s">
        <v>1046</v>
      </c>
      <c r="X19020" t="s">
        <v>140</v>
      </c>
      <c r="Y19020" t="s">
        <v>140</v>
      </c>
      <c r="Z19020" t="s">
        <v>140</v>
      </c>
      <c r="AA19020">
        <v>80</v>
      </c>
      <c r="AB19020" t="s">
        <v>62</v>
      </c>
      <c r="AC19020" t="s">
        <v>63</v>
      </c>
      <c r="AD19020" t="s">
        <v>140</v>
      </c>
      <c r="AE19020" t="s">
        <v>140</v>
      </c>
      <c r="AF19020" t="s">
        <v>140</v>
      </c>
      <c r="AG19020">
        <v>80</v>
      </c>
      <c r="AH19020" t="s">
        <v>708</v>
      </c>
      <c r="AI19020" t="s">
        <v>766</v>
      </c>
      <c r="AJ19020" t="s">
        <v>929</v>
      </c>
      <c r="AK19020" t="s">
        <v>1021</v>
      </c>
      <c r="AL19020" t="s">
        <v>140</v>
      </c>
      <c r="AM19020">
        <v>80</v>
      </c>
      <c r="AN19020" t="s">
        <v>370</v>
      </c>
      <c r="AO19020" t="s">
        <v>1004</v>
      </c>
      <c r="AP19020" t="s">
        <v>1072</v>
      </c>
      <c r="AQ19020" t="s">
        <v>140</v>
      </c>
      <c r="AR19020" t="s">
        <v>140</v>
      </c>
      <c r="AS19020">
        <v>80</v>
      </c>
      <c r="AT19020" t="s">
        <v>987</v>
      </c>
      <c r="AU19020" t="s">
        <v>527</v>
      </c>
      <c r="AV19020" t="s">
        <v>1009</v>
      </c>
      <c r="AW19020" t="s">
        <v>140</v>
      </c>
      <c r="AX19020" t="s">
        <v>140</v>
      </c>
      <c r="AY19020">
        <v>80</v>
      </c>
      <c r="AZ19020" t="s">
        <v>1111</v>
      </c>
      <c r="BA19020" t="s">
        <v>140</v>
      </c>
      <c r="BB19020" t="s">
        <v>869</v>
      </c>
      <c r="BC19020" t="s">
        <v>1043</v>
      </c>
      <c r="BD19020" t="s">
        <v>140</v>
      </c>
      <c r="BE19020">
        <v>80</v>
      </c>
      <c r="BF19020" t="s">
        <v>1084</v>
      </c>
      <c r="BG19020" t="s">
        <v>1064</v>
      </c>
      <c r="BH19020" t="s">
        <v>522</v>
      </c>
      <c r="BI19020" t="s">
        <v>140</v>
      </c>
      <c r="BJ19020" t="s">
        <v>140</v>
      </c>
      <c r="BK19020">
        <v>80</v>
      </c>
      <c r="BL19020" t="s">
        <v>50</v>
      </c>
      <c r="BM19020" t="s">
        <v>1050</v>
      </c>
      <c r="BN19020" t="s">
        <v>394</v>
      </c>
      <c r="BO19020" t="s">
        <v>490</v>
      </c>
      <c r="BP19020" t="s">
        <v>140</v>
      </c>
      <c r="BQ19020">
        <v>80</v>
      </c>
      <c r="BR19020" t="s">
        <v>1002</v>
      </c>
      <c r="BS19020" t="s">
        <v>140</v>
      </c>
      <c r="BT19020" t="s">
        <v>996</v>
      </c>
      <c r="BU19020" t="s">
        <v>1050</v>
      </c>
      <c r="BV19020" t="s">
        <v>140</v>
      </c>
    </row>
    <row r="19021" spans="1:74" x14ac:dyDescent="0.35">
      <c r="A19021" t="s">
        <v>10</v>
      </c>
      <c r="B19021" t="s">
        <v>1166</v>
      </c>
      <c r="C19021">
        <v>128</v>
      </c>
      <c r="D19021" t="s">
        <v>442</v>
      </c>
      <c r="E19021" t="s">
        <v>875</v>
      </c>
      <c r="F19021" t="s">
        <v>1023</v>
      </c>
      <c r="G19021" t="s">
        <v>1004</v>
      </c>
      <c r="H19021" t="s">
        <v>1054</v>
      </c>
      <c r="I19021">
        <v>128</v>
      </c>
      <c r="J19021" t="s">
        <v>487</v>
      </c>
      <c r="K19021" t="s">
        <v>1053</v>
      </c>
      <c r="L19021" t="s">
        <v>646</v>
      </c>
      <c r="M19021" t="s">
        <v>142</v>
      </c>
      <c r="N19021" t="s">
        <v>140</v>
      </c>
      <c r="O19021">
        <v>128</v>
      </c>
      <c r="P19021" t="s">
        <v>512</v>
      </c>
      <c r="Q19021" t="s">
        <v>140</v>
      </c>
      <c r="R19021" t="s">
        <v>386</v>
      </c>
      <c r="S19021" t="s">
        <v>1021</v>
      </c>
      <c r="T19021" t="s">
        <v>1054</v>
      </c>
      <c r="U19021">
        <v>128</v>
      </c>
      <c r="V19021" t="s">
        <v>918</v>
      </c>
      <c r="W19021" t="s">
        <v>1014</v>
      </c>
      <c r="X19021" t="s">
        <v>1046</v>
      </c>
      <c r="Y19021" t="s">
        <v>1013</v>
      </c>
      <c r="Z19021" t="s">
        <v>140</v>
      </c>
      <c r="AA19021">
        <v>128</v>
      </c>
      <c r="AB19021" t="s">
        <v>570</v>
      </c>
      <c r="AC19021" t="s">
        <v>805</v>
      </c>
      <c r="AD19021" t="s">
        <v>949</v>
      </c>
      <c r="AE19021" t="s">
        <v>1063</v>
      </c>
      <c r="AF19021" t="s">
        <v>140</v>
      </c>
      <c r="AG19021">
        <v>128</v>
      </c>
      <c r="AH19021" t="s">
        <v>679</v>
      </c>
      <c r="AI19021" t="s">
        <v>456</v>
      </c>
      <c r="AJ19021" t="s">
        <v>1004</v>
      </c>
      <c r="AK19021" t="s">
        <v>1013</v>
      </c>
      <c r="AL19021" t="s">
        <v>1019</v>
      </c>
      <c r="AM19021">
        <v>128</v>
      </c>
      <c r="AN19021" t="s">
        <v>1081</v>
      </c>
      <c r="AO19021" t="s">
        <v>1007</v>
      </c>
      <c r="AP19021" t="s">
        <v>662</v>
      </c>
      <c r="AQ19021" t="s">
        <v>140</v>
      </c>
      <c r="AR19021" t="s">
        <v>140</v>
      </c>
      <c r="AS19021">
        <v>128</v>
      </c>
      <c r="AT19021" t="s">
        <v>717</v>
      </c>
      <c r="AU19021" t="s">
        <v>915</v>
      </c>
      <c r="AV19021" t="s">
        <v>1066</v>
      </c>
      <c r="AW19021" t="s">
        <v>1013</v>
      </c>
      <c r="AX19021" t="s">
        <v>140</v>
      </c>
      <c r="AY19021">
        <v>128</v>
      </c>
      <c r="AZ19021" t="s">
        <v>516</v>
      </c>
      <c r="BA19021" t="s">
        <v>140</v>
      </c>
      <c r="BB19021" t="s">
        <v>109</v>
      </c>
      <c r="BC19021" t="s">
        <v>1023</v>
      </c>
      <c r="BD19021" t="s">
        <v>140</v>
      </c>
      <c r="BE19021">
        <v>128</v>
      </c>
      <c r="BF19021" t="s">
        <v>680</v>
      </c>
      <c r="BG19021" t="s">
        <v>1007</v>
      </c>
      <c r="BH19021" t="s">
        <v>901</v>
      </c>
      <c r="BI19021" t="s">
        <v>140</v>
      </c>
      <c r="BJ19021" t="s">
        <v>140</v>
      </c>
      <c r="BK19021">
        <v>128</v>
      </c>
      <c r="BL19021" t="s">
        <v>828</v>
      </c>
      <c r="BM19021" t="s">
        <v>140</v>
      </c>
      <c r="BN19021" t="s">
        <v>999</v>
      </c>
      <c r="BO19021" t="s">
        <v>119</v>
      </c>
      <c r="BP19021" t="s">
        <v>140</v>
      </c>
      <c r="BQ19021">
        <v>128</v>
      </c>
      <c r="BR19021" t="s">
        <v>514</v>
      </c>
      <c r="BS19021" t="s">
        <v>140</v>
      </c>
      <c r="BT19021" t="s">
        <v>515</v>
      </c>
      <c r="BU19021" t="s">
        <v>140</v>
      </c>
      <c r="BV19021" t="s">
        <v>140</v>
      </c>
    </row>
    <row r="19022" spans="1:74" x14ac:dyDescent="0.35">
      <c r="A19022" t="s">
        <v>11</v>
      </c>
      <c r="B19022" t="s">
        <v>1165</v>
      </c>
      <c r="C19022">
        <v>87</v>
      </c>
      <c r="D19022" t="s">
        <v>653</v>
      </c>
      <c r="E19022" t="s">
        <v>942</v>
      </c>
      <c r="F19022" t="s">
        <v>985</v>
      </c>
      <c r="G19022" t="s">
        <v>140</v>
      </c>
      <c r="H19022" t="s">
        <v>1008</v>
      </c>
      <c r="I19022">
        <v>87</v>
      </c>
      <c r="J19022" t="s">
        <v>273</v>
      </c>
      <c r="K19022" t="s">
        <v>777</v>
      </c>
      <c r="L19022" t="s">
        <v>543</v>
      </c>
      <c r="M19022" t="s">
        <v>834</v>
      </c>
      <c r="N19022" t="s">
        <v>140</v>
      </c>
      <c r="O19022">
        <v>87</v>
      </c>
      <c r="P19022" t="s">
        <v>679</v>
      </c>
      <c r="Q19022" t="s">
        <v>1017</v>
      </c>
      <c r="R19022" t="s">
        <v>856</v>
      </c>
      <c r="S19022" t="s">
        <v>1048</v>
      </c>
      <c r="T19022" t="s">
        <v>140</v>
      </c>
      <c r="U19022">
        <v>87</v>
      </c>
      <c r="V19022" t="s">
        <v>1121</v>
      </c>
      <c r="W19022" t="s">
        <v>929</v>
      </c>
      <c r="X19022" t="s">
        <v>140</v>
      </c>
      <c r="Y19022" t="s">
        <v>1055</v>
      </c>
      <c r="Z19022" t="s">
        <v>140</v>
      </c>
      <c r="AA19022">
        <v>87</v>
      </c>
      <c r="AB19022" t="s">
        <v>62</v>
      </c>
      <c r="AC19022" t="s">
        <v>428</v>
      </c>
      <c r="AD19022" t="s">
        <v>939</v>
      </c>
      <c r="AE19022" t="s">
        <v>775</v>
      </c>
      <c r="AF19022" t="s">
        <v>140</v>
      </c>
      <c r="AG19022">
        <v>87</v>
      </c>
      <c r="AH19022" t="s">
        <v>566</v>
      </c>
      <c r="AI19022" t="s">
        <v>588</v>
      </c>
      <c r="AJ19022" t="s">
        <v>501</v>
      </c>
      <c r="AK19022" t="s">
        <v>1012</v>
      </c>
      <c r="AL19022" t="s">
        <v>140</v>
      </c>
      <c r="AM19022">
        <v>87</v>
      </c>
      <c r="AN19022" t="s">
        <v>916</v>
      </c>
      <c r="AO19022" t="s">
        <v>345</v>
      </c>
      <c r="AP19022" t="s">
        <v>953</v>
      </c>
      <c r="AQ19022" t="s">
        <v>140</v>
      </c>
      <c r="AR19022" t="s">
        <v>140</v>
      </c>
      <c r="AS19022">
        <v>87</v>
      </c>
      <c r="AT19022" t="s">
        <v>106</v>
      </c>
      <c r="AU19022" t="s">
        <v>1072</v>
      </c>
      <c r="AV19022" t="s">
        <v>1004</v>
      </c>
      <c r="AW19022" t="s">
        <v>1055</v>
      </c>
      <c r="AX19022" t="s">
        <v>140</v>
      </c>
      <c r="AY19022">
        <v>87</v>
      </c>
      <c r="AZ19022" t="s">
        <v>510</v>
      </c>
      <c r="BA19022" t="s">
        <v>140</v>
      </c>
      <c r="BB19022" t="s">
        <v>937</v>
      </c>
      <c r="BC19022" t="s">
        <v>1045</v>
      </c>
      <c r="BD19022" t="s">
        <v>1017</v>
      </c>
      <c r="BE19022">
        <v>87</v>
      </c>
      <c r="BF19022" t="s">
        <v>1155</v>
      </c>
      <c r="BG19022" t="s">
        <v>515</v>
      </c>
      <c r="BH19022" t="s">
        <v>107</v>
      </c>
      <c r="BI19022" t="s">
        <v>1014</v>
      </c>
      <c r="BJ19022" t="s">
        <v>140</v>
      </c>
      <c r="BK19022">
        <v>87</v>
      </c>
      <c r="BL19022" t="s">
        <v>74</v>
      </c>
      <c r="BM19022" t="s">
        <v>140</v>
      </c>
      <c r="BN19022" t="s">
        <v>399</v>
      </c>
      <c r="BO19022" t="s">
        <v>511</v>
      </c>
      <c r="BP19022" t="s">
        <v>140</v>
      </c>
      <c r="BQ19022">
        <v>87</v>
      </c>
      <c r="BR19022" t="s">
        <v>1112</v>
      </c>
      <c r="BS19022" t="s">
        <v>140</v>
      </c>
      <c r="BT19022" t="s">
        <v>733</v>
      </c>
      <c r="BU19022" t="s">
        <v>949</v>
      </c>
      <c r="BV19022" t="s">
        <v>140</v>
      </c>
    </row>
    <row r="19023" spans="1:74" x14ac:dyDescent="0.35">
      <c r="A19023" t="s">
        <v>11</v>
      </c>
      <c r="B19023" t="s">
        <v>1166</v>
      </c>
      <c r="C19023">
        <v>119</v>
      </c>
      <c r="D19023" t="s">
        <v>912</v>
      </c>
      <c r="E19023" t="s">
        <v>1047</v>
      </c>
      <c r="F19023" t="s">
        <v>1049</v>
      </c>
      <c r="G19023" t="s">
        <v>801</v>
      </c>
      <c r="H19023" t="s">
        <v>140</v>
      </c>
      <c r="I19023">
        <v>119</v>
      </c>
      <c r="J19023" t="s">
        <v>676</v>
      </c>
      <c r="K19023" t="s">
        <v>123</v>
      </c>
      <c r="L19023" t="s">
        <v>1003</v>
      </c>
      <c r="M19023" t="s">
        <v>723</v>
      </c>
      <c r="N19023" t="s">
        <v>140</v>
      </c>
      <c r="O19023">
        <v>119</v>
      </c>
      <c r="P19023" t="s">
        <v>1167</v>
      </c>
      <c r="Q19023" t="s">
        <v>140</v>
      </c>
      <c r="R19023" t="s">
        <v>1102</v>
      </c>
      <c r="S19023" t="s">
        <v>1066</v>
      </c>
      <c r="T19023" t="s">
        <v>140</v>
      </c>
      <c r="U19023">
        <v>119</v>
      </c>
      <c r="V19023" t="s">
        <v>661</v>
      </c>
      <c r="W19023" t="s">
        <v>1016</v>
      </c>
      <c r="X19023" t="s">
        <v>1018</v>
      </c>
      <c r="Y19023" t="s">
        <v>775</v>
      </c>
      <c r="Z19023" t="s">
        <v>140</v>
      </c>
      <c r="AA19023">
        <v>119</v>
      </c>
      <c r="AB19023" t="s">
        <v>622</v>
      </c>
      <c r="AC19023" t="s">
        <v>794</v>
      </c>
      <c r="AD19023" t="s">
        <v>1016</v>
      </c>
      <c r="AE19023" t="s">
        <v>1048</v>
      </c>
      <c r="AF19023" t="s">
        <v>140</v>
      </c>
      <c r="AG19023">
        <v>119</v>
      </c>
      <c r="AH19023" t="s">
        <v>791</v>
      </c>
      <c r="AI19023" t="s">
        <v>386</v>
      </c>
      <c r="AJ19023" t="s">
        <v>996</v>
      </c>
      <c r="AK19023" t="s">
        <v>1066</v>
      </c>
      <c r="AL19023" t="s">
        <v>140</v>
      </c>
      <c r="AM19023">
        <v>119</v>
      </c>
      <c r="AN19023" t="s">
        <v>1138</v>
      </c>
      <c r="AO19023" t="s">
        <v>875</v>
      </c>
      <c r="AP19023" t="s">
        <v>121</v>
      </c>
      <c r="AQ19023" t="s">
        <v>140</v>
      </c>
      <c r="AR19023" t="s">
        <v>140</v>
      </c>
      <c r="AS19023">
        <v>119</v>
      </c>
      <c r="AT19023" t="s">
        <v>806</v>
      </c>
      <c r="AU19023" t="s">
        <v>733</v>
      </c>
      <c r="AV19023" t="s">
        <v>939</v>
      </c>
      <c r="AW19023" t="s">
        <v>775</v>
      </c>
      <c r="AX19023" t="s">
        <v>140</v>
      </c>
      <c r="AY19023">
        <v>119</v>
      </c>
      <c r="AZ19023" t="s">
        <v>1158</v>
      </c>
      <c r="BA19023" t="s">
        <v>1017</v>
      </c>
      <c r="BB19023" t="s">
        <v>664</v>
      </c>
      <c r="BC19023" t="s">
        <v>1044</v>
      </c>
      <c r="BD19023" t="s">
        <v>140</v>
      </c>
      <c r="BE19023">
        <v>119</v>
      </c>
      <c r="BF19023" t="s">
        <v>892</v>
      </c>
      <c r="BG19023" t="s">
        <v>1023</v>
      </c>
      <c r="BH19023" t="s">
        <v>973</v>
      </c>
      <c r="BI19023" t="s">
        <v>140</v>
      </c>
      <c r="BJ19023" t="s">
        <v>140</v>
      </c>
      <c r="BK19023">
        <v>119</v>
      </c>
      <c r="BL19023" t="s">
        <v>713</v>
      </c>
      <c r="BM19023" t="s">
        <v>775</v>
      </c>
      <c r="BN19023" t="s">
        <v>824</v>
      </c>
      <c r="BO19023" t="s">
        <v>970</v>
      </c>
      <c r="BP19023" t="s">
        <v>140</v>
      </c>
      <c r="BQ19023">
        <v>119</v>
      </c>
      <c r="BR19023" t="s">
        <v>1122</v>
      </c>
      <c r="BS19023" t="s">
        <v>775</v>
      </c>
      <c r="BT19023" t="s">
        <v>733</v>
      </c>
      <c r="BU19023" t="s">
        <v>1055</v>
      </c>
      <c r="BV19023" t="s">
        <v>140</v>
      </c>
    </row>
    <row r="19024" spans="1:74" x14ac:dyDescent="0.35">
      <c r="A19024" t="s">
        <v>12</v>
      </c>
      <c r="B19024" t="s">
        <v>1165</v>
      </c>
      <c r="C19024">
        <v>12</v>
      </c>
      <c r="D19024" t="s">
        <v>960</v>
      </c>
      <c r="E19024" t="s">
        <v>140</v>
      </c>
      <c r="F19024" t="s">
        <v>961</v>
      </c>
      <c r="G19024" t="s">
        <v>140</v>
      </c>
      <c r="H19024" t="s">
        <v>140</v>
      </c>
      <c r="I19024">
        <v>12</v>
      </c>
      <c r="J19024" t="s">
        <v>1134</v>
      </c>
      <c r="K19024" t="s">
        <v>140</v>
      </c>
      <c r="L19024" t="s">
        <v>988</v>
      </c>
      <c r="M19024" t="s">
        <v>1020</v>
      </c>
      <c r="N19024" t="s">
        <v>140</v>
      </c>
      <c r="O19024">
        <v>12</v>
      </c>
      <c r="P19024" t="s">
        <v>732</v>
      </c>
      <c r="Q19024" t="s">
        <v>140</v>
      </c>
      <c r="R19024" t="s">
        <v>733</v>
      </c>
      <c r="S19024" t="s">
        <v>140</v>
      </c>
      <c r="T19024" t="s">
        <v>140</v>
      </c>
      <c r="U19024">
        <v>12</v>
      </c>
      <c r="V19024" t="s">
        <v>1200</v>
      </c>
      <c r="W19024" t="s">
        <v>1020</v>
      </c>
      <c r="X19024" t="s">
        <v>140</v>
      </c>
      <c r="Y19024" t="s">
        <v>140</v>
      </c>
      <c r="Z19024" t="s">
        <v>140</v>
      </c>
      <c r="AA19024">
        <v>12</v>
      </c>
      <c r="AB19024" t="s">
        <v>568</v>
      </c>
      <c r="AC19024" t="s">
        <v>567</v>
      </c>
      <c r="AD19024" t="s">
        <v>140</v>
      </c>
      <c r="AE19024" t="s">
        <v>140</v>
      </c>
      <c r="AF19024" t="s">
        <v>140</v>
      </c>
      <c r="AG19024">
        <v>12</v>
      </c>
      <c r="AH19024" t="s">
        <v>494</v>
      </c>
      <c r="AI19024" t="s">
        <v>495</v>
      </c>
      <c r="AJ19024" t="s">
        <v>140</v>
      </c>
      <c r="AK19024" t="s">
        <v>140</v>
      </c>
      <c r="AL19024" t="s">
        <v>140</v>
      </c>
      <c r="AM19024">
        <v>12</v>
      </c>
      <c r="AN19024" t="s">
        <v>1200</v>
      </c>
      <c r="AO19024" t="s">
        <v>140</v>
      </c>
      <c r="AP19024" t="s">
        <v>1020</v>
      </c>
      <c r="AQ19024" t="s">
        <v>140</v>
      </c>
      <c r="AR19024" t="s">
        <v>140</v>
      </c>
      <c r="AS19024">
        <v>12</v>
      </c>
      <c r="AT19024" t="s">
        <v>930</v>
      </c>
      <c r="AU19024" t="s">
        <v>1020</v>
      </c>
      <c r="AV19024" t="s">
        <v>929</v>
      </c>
      <c r="AW19024" t="s">
        <v>140</v>
      </c>
      <c r="AX19024" t="s">
        <v>140</v>
      </c>
      <c r="AY19024">
        <v>12</v>
      </c>
      <c r="AZ19024" t="s">
        <v>1200</v>
      </c>
      <c r="BA19024" t="s">
        <v>140</v>
      </c>
      <c r="BB19024" t="s">
        <v>1020</v>
      </c>
      <c r="BC19024" t="s">
        <v>140</v>
      </c>
      <c r="BD19024" t="s">
        <v>140</v>
      </c>
      <c r="BE19024">
        <v>12</v>
      </c>
      <c r="BF19024" t="s">
        <v>1200</v>
      </c>
      <c r="BG19024" t="s">
        <v>140</v>
      </c>
      <c r="BH19024" t="s">
        <v>1020</v>
      </c>
      <c r="BI19024" t="s">
        <v>140</v>
      </c>
      <c r="BJ19024" t="s">
        <v>140</v>
      </c>
      <c r="BK19024">
        <v>12</v>
      </c>
      <c r="BL19024" t="s">
        <v>987</v>
      </c>
      <c r="BM19024" t="s">
        <v>140</v>
      </c>
      <c r="BN19024" t="s">
        <v>140</v>
      </c>
      <c r="BO19024" t="s">
        <v>988</v>
      </c>
      <c r="BP19024" t="s">
        <v>140</v>
      </c>
      <c r="BQ19024">
        <v>12</v>
      </c>
      <c r="BR19024" t="s">
        <v>177</v>
      </c>
      <c r="BS19024" t="s">
        <v>140</v>
      </c>
      <c r="BT19024" t="s">
        <v>140</v>
      </c>
      <c r="BU19024" t="s">
        <v>140</v>
      </c>
      <c r="BV19024" t="s">
        <v>140</v>
      </c>
    </row>
    <row r="19025" spans="1:74" x14ac:dyDescent="0.35">
      <c r="A19025" t="s">
        <v>12</v>
      </c>
      <c r="B19025" t="s">
        <v>1166</v>
      </c>
      <c r="C19025">
        <v>197</v>
      </c>
      <c r="D19025" t="s">
        <v>468</v>
      </c>
      <c r="E19025" t="s">
        <v>838</v>
      </c>
      <c r="F19025" t="s">
        <v>127</v>
      </c>
      <c r="G19025" t="s">
        <v>1004</v>
      </c>
      <c r="H19025" t="s">
        <v>1009</v>
      </c>
      <c r="I19025">
        <v>197</v>
      </c>
      <c r="J19025" t="s">
        <v>310</v>
      </c>
      <c r="K19025" t="s">
        <v>548</v>
      </c>
      <c r="L19025" t="s">
        <v>913</v>
      </c>
      <c r="M19025" t="s">
        <v>856</v>
      </c>
      <c r="N19025" t="s">
        <v>140</v>
      </c>
      <c r="O19025">
        <v>197</v>
      </c>
      <c r="P19025" t="s">
        <v>859</v>
      </c>
      <c r="Q19025" t="s">
        <v>1019</v>
      </c>
      <c r="R19025" t="s">
        <v>1076</v>
      </c>
      <c r="S19025" t="s">
        <v>1055</v>
      </c>
      <c r="T19025" t="s">
        <v>140</v>
      </c>
      <c r="U19025">
        <v>197</v>
      </c>
      <c r="V19025" t="s">
        <v>800</v>
      </c>
      <c r="W19025" t="s">
        <v>954</v>
      </c>
      <c r="X19025" t="s">
        <v>1004</v>
      </c>
      <c r="Y19025" t="s">
        <v>1009</v>
      </c>
      <c r="Z19025" t="s">
        <v>140</v>
      </c>
      <c r="AA19025">
        <v>197</v>
      </c>
      <c r="AB19025" t="s">
        <v>981</v>
      </c>
      <c r="AC19025" t="s">
        <v>832</v>
      </c>
      <c r="AD19025" t="s">
        <v>1013</v>
      </c>
      <c r="AE19025" t="s">
        <v>1010</v>
      </c>
      <c r="AF19025" t="s">
        <v>140</v>
      </c>
      <c r="AG19025">
        <v>197</v>
      </c>
      <c r="AH19025" t="s">
        <v>730</v>
      </c>
      <c r="AI19025" t="s">
        <v>673</v>
      </c>
      <c r="AJ19025" t="s">
        <v>869</v>
      </c>
      <c r="AK19025" t="s">
        <v>140</v>
      </c>
      <c r="AL19025" t="s">
        <v>140</v>
      </c>
      <c r="AM19025">
        <v>197</v>
      </c>
      <c r="AN19025" t="s">
        <v>410</v>
      </c>
      <c r="AO19025" t="s">
        <v>1054</v>
      </c>
      <c r="AP19025" t="s">
        <v>495</v>
      </c>
      <c r="AQ19025" t="s">
        <v>1009</v>
      </c>
      <c r="AR19025" t="s">
        <v>1014</v>
      </c>
      <c r="AS19025">
        <v>197</v>
      </c>
      <c r="AT19025" t="s">
        <v>104</v>
      </c>
      <c r="AU19025" t="s">
        <v>1003</v>
      </c>
      <c r="AV19025" t="s">
        <v>1048</v>
      </c>
      <c r="AW19025" t="s">
        <v>1009</v>
      </c>
      <c r="AX19025" t="s">
        <v>1014</v>
      </c>
      <c r="AY19025">
        <v>197</v>
      </c>
      <c r="AZ19025" t="s">
        <v>951</v>
      </c>
      <c r="BA19025" t="s">
        <v>1009</v>
      </c>
      <c r="BB19025" t="s">
        <v>919</v>
      </c>
      <c r="BC19025" t="s">
        <v>1065</v>
      </c>
      <c r="BD19025" t="s">
        <v>1014</v>
      </c>
      <c r="BE19025">
        <v>197</v>
      </c>
      <c r="BF19025" t="s">
        <v>263</v>
      </c>
      <c r="BG19025" t="s">
        <v>1068</v>
      </c>
      <c r="BH19025" t="s">
        <v>924</v>
      </c>
      <c r="BI19025" t="s">
        <v>1020</v>
      </c>
      <c r="BJ19025" t="s">
        <v>140</v>
      </c>
      <c r="BK19025">
        <v>197</v>
      </c>
      <c r="BL19025" t="s">
        <v>589</v>
      </c>
      <c r="BM19025" t="s">
        <v>1054</v>
      </c>
      <c r="BN19025" t="s">
        <v>1067</v>
      </c>
      <c r="BO19025" t="s">
        <v>582</v>
      </c>
      <c r="BP19025" t="s">
        <v>140</v>
      </c>
      <c r="BQ19025">
        <v>197</v>
      </c>
      <c r="BR19025" t="s">
        <v>933</v>
      </c>
      <c r="BS19025" t="s">
        <v>140</v>
      </c>
      <c r="BT19025" t="s">
        <v>1048</v>
      </c>
      <c r="BU19025" t="s">
        <v>1060</v>
      </c>
      <c r="BV19025" t="s">
        <v>1014</v>
      </c>
    </row>
    <row r="19026" spans="1:74" x14ac:dyDescent="0.35">
      <c r="A19026" t="s">
        <v>13</v>
      </c>
      <c r="B19026" t="s">
        <v>1165</v>
      </c>
      <c r="C19026">
        <v>7</v>
      </c>
      <c r="D19026" t="s">
        <v>1086</v>
      </c>
      <c r="E19026" t="s">
        <v>140</v>
      </c>
      <c r="F19026" t="s">
        <v>1085</v>
      </c>
      <c r="G19026" t="s">
        <v>140</v>
      </c>
      <c r="H19026" t="s">
        <v>140</v>
      </c>
      <c r="I19026">
        <v>7</v>
      </c>
      <c r="J19026" t="s">
        <v>331</v>
      </c>
      <c r="K19026" t="s">
        <v>1085</v>
      </c>
      <c r="L19026" t="s">
        <v>140</v>
      </c>
      <c r="M19026" t="s">
        <v>695</v>
      </c>
      <c r="N19026" t="s">
        <v>140</v>
      </c>
      <c r="O19026">
        <v>7</v>
      </c>
      <c r="P19026" t="s">
        <v>1086</v>
      </c>
      <c r="Q19026" t="s">
        <v>140</v>
      </c>
      <c r="R19026" t="s">
        <v>1085</v>
      </c>
      <c r="S19026" t="s">
        <v>140</v>
      </c>
      <c r="T19026" t="s">
        <v>140</v>
      </c>
      <c r="U19026">
        <v>7</v>
      </c>
      <c r="V19026" t="s">
        <v>177</v>
      </c>
      <c r="W19026" t="s">
        <v>140</v>
      </c>
      <c r="X19026" t="s">
        <v>140</v>
      </c>
      <c r="Y19026" t="s">
        <v>140</v>
      </c>
      <c r="Z19026" t="s">
        <v>140</v>
      </c>
      <c r="AA19026">
        <v>7</v>
      </c>
      <c r="AB19026" t="s">
        <v>623</v>
      </c>
      <c r="AC19026" t="s">
        <v>622</v>
      </c>
      <c r="AD19026" t="s">
        <v>140</v>
      </c>
      <c r="AE19026" t="s">
        <v>140</v>
      </c>
      <c r="AF19026" t="s">
        <v>140</v>
      </c>
      <c r="AG19026">
        <v>7</v>
      </c>
      <c r="AH19026" t="s">
        <v>617</v>
      </c>
      <c r="AI19026" t="s">
        <v>618</v>
      </c>
      <c r="AJ19026" t="s">
        <v>140</v>
      </c>
      <c r="AK19026" t="s">
        <v>140</v>
      </c>
      <c r="AL19026" t="s">
        <v>140</v>
      </c>
      <c r="AM19026">
        <v>7</v>
      </c>
      <c r="AN19026" t="s">
        <v>1086</v>
      </c>
      <c r="AO19026" t="s">
        <v>140</v>
      </c>
      <c r="AP19026" t="s">
        <v>1085</v>
      </c>
      <c r="AQ19026" t="s">
        <v>140</v>
      </c>
      <c r="AR19026" t="s">
        <v>140</v>
      </c>
      <c r="AS19026">
        <v>7</v>
      </c>
      <c r="AT19026" t="s">
        <v>622</v>
      </c>
      <c r="AU19026" t="s">
        <v>623</v>
      </c>
      <c r="AV19026" t="s">
        <v>140</v>
      </c>
      <c r="AW19026" t="s">
        <v>140</v>
      </c>
      <c r="AX19026" t="s">
        <v>140</v>
      </c>
      <c r="AY19026">
        <v>7</v>
      </c>
      <c r="AZ19026" t="s">
        <v>1086</v>
      </c>
      <c r="BA19026" t="s">
        <v>140</v>
      </c>
      <c r="BB19026" t="s">
        <v>1085</v>
      </c>
      <c r="BC19026" t="s">
        <v>140</v>
      </c>
      <c r="BD19026" t="s">
        <v>140</v>
      </c>
      <c r="BE19026">
        <v>7</v>
      </c>
      <c r="BF19026" t="s">
        <v>332</v>
      </c>
      <c r="BG19026" t="s">
        <v>1085</v>
      </c>
      <c r="BH19026" t="s">
        <v>623</v>
      </c>
      <c r="BI19026" t="s">
        <v>140</v>
      </c>
      <c r="BJ19026" t="s">
        <v>140</v>
      </c>
      <c r="BK19026">
        <v>7</v>
      </c>
      <c r="BL19026" t="s">
        <v>622</v>
      </c>
      <c r="BM19026" t="s">
        <v>140</v>
      </c>
      <c r="BN19026" t="s">
        <v>623</v>
      </c>
      <c r="BO19026" t="s">
        <v>140</v>
      </c>
      <c r="BP19026" t="s">
        <v>140</v>
      </c>
      <c r="BQ19026">
        <v>7</v>
      </c>
      <c r="BR19026" t="s">
        <v>622</v>
      </c>
      <c r="BS19026" t="s">
        <v>140</v>
      </c>
      <c r="BT19026" t="s">
        <v>623</v>
      </c>
      <c r="BU19026" t="s">
        <v>140</v>
      </c>
      <c r="BV19026" t="s">
        <v>140</v>
      </c>
    </row>
    <row r="19027" spans="1:74" x14ac:dyDescent="0.35">
      <c r="A19027" t="s">
        <v>13</v>
      </c>
      <c r="B19027" t="s">
        <v>1166</v>
      </c>
      <c r="C19027">
        <v>199</v>
      </c>
      <c r="D19027" t="s">
        <v>658</v>
      </c>
      <c r="E19027" t="s">
        <v>1007</v>
      </c>
      <c r="F19027" t="s">
        <v>668</v>
      </c>
      <c r="G19027" t="s">
        <v>1073</v>
      </c>
      <c r="H19027" t="s">
        <v>140</v>
      </c>
      <c r="I19027">
        <v>199</v>
      </c>
      <c r="J19027" t="s">
        <v>224</v>
      </c>
      <c r="K19027" t="s">
        <v>394</v>
      </c>
      <c r="L19027" t="s">
        <v>752</v>
      </c>
      <c r="M19027" t="s">
        <v>1139</v>
      </c>
      <c r="N19027" t="s">
        <v>140</v>
      </c>
      <c r="O19027">
        <v>199</v>
      </c>
      <c r="P19027" t="s">
        <v>1081</v>
      </c>
      <c r="Q19027" t="s">
        <v>1010</v>
      </c>
      <c r="R19027" t="s">
        <v>756</v>
      </c>
      <c r="S19027" t="s">
        <v>1063</v>
      </c>
      <c r="T19027" t="s">
        <v>140</v>
      </c>
      <c r="U19027">
        <v>199</v>
      </c>
      <c r="V19027" t="s">
        <v>1116</v>
      </c>
      <c r="W19027" t="s">
        <v>1046</v>
      </c>
      <c r="X19027" t="s">
        <v>1016</v>
      </c>
      <c r="Y19027" t="s">
        <v>1066</v>
      </c>
      <c r="Z19027" t="s">
        <v>140</v>
      </c>
      <c r="AA19027">
        <v>199</v>
      </c>
      <c r="AB19027" t="s">
        <v>925</v>
      </c>
      <c r="AC19027" t="s">
        <v>603</v>
      </c>
      <c r="AD19027" t="s">
        <v>1011</v>
      </c>
      <c r="AE19027" t="s">
        <v>140</v>
      </c>
      <c r="AF19027" t="s">
        <v>140</v>
      </c>
      <c r="AG19027">
        <v>199</v>
      </c>
      <c r="AH19027" t="s">
        <v>601</v>
      </c>
      <c r="AI19027" t="s">
        <v>63</v>
      </c>
      <c r="AJ19027" t="s">
        <v>775</v>
      </c>
      <c r="AK19027" t="s">
        <v>1010</v>
      </c>
      <c r="AL19027" t="s">
        <v>1054</v>
      </c>
      <c r="AM19027">
        <v>199</v>
      </c>
      <c r="AN19027" t="s">
        <v>260</v>
      </c>
      <c r="AO19027" t="s">
        <v>1009</v>
      </c>
      <c r="AP19027" t="s">
        <v>293</v>
      </c>
      <c r="AQ19027" t="s">
        <v>140</v>
      </c>
      <c r="AR19027" t="s">
        <v>140</v>
      </c>
      <c r="AS19027">
        <v>199</v>
      </c>
      <c r="AT19027" t="s">
        <v>941</v>
      </c>
      <c r="AU19027" t="s">
        <v>111</v>
      </c>
      <c r="AV19027" t="s">
        <v>1043</v>
      </c>
      <c r="AW19027" t="s">
        <v>140</v>
      </c>
      <c r="AX19027" t="s">
        <v>140</v>
      </c>
      <c r="AY19027">
        <v>199</v>
      </c>
      <c r="AZ19027" t="s">
        <v>88</v>
      </c>
      <c r="BA19027" t="s">
        <v>140</v>
      </c>
      <c r="BB19027" t="s">
        <v>903</v>
      </c>
      <c r="BC19027" t="s">
        <v>1052</v>
      </c>
      <c r="BD19027" t="s">
        <v>140</v>
      </c>
      <c r="BE19027">
        <v>199</v>
      </c>
      <c r="BF19027" t="s">
        <v>563</v>
      </c>
      <c r="BG19027" t="s">
        <v>1007</v>
      </c>
      <c r="BH19027" t="s">
        <v>412</v>
      </c>
      <c r="BI19027" t="s">
        <v>140</v>
      </c>
      <c r="BJ19027" t="s">
        <v>140</v>
      </c>
      <c r="BK19027">
        <v>199</v>
      </c>
      <c r="BL19027" t="s">
        <v>925</v>
      </c>
      <c r="BM19027" t="s">
        <v>1058</v>
      </c>
      <c r="BN19027" t="s">
        <v>970</v>
      </c>
      <c r="BO19027" t="s">
        <v>867</v>
      </c>
      <c r="BP19027" t="s">
        <v>140</v>
      </c>
      <c r="BQ19027">
        <v>199</v>
      </c>
      <c r="BR19027" t="s">
        <v>1120</v>
      </c>
      <c r="BS19027" t="s">
        <v>140</v>
      </c>
      <c r="BT19027" t="s">
        <v>1073</v>
      </c>
      <c r="BU19027" t="s">
        <v>1054</v>
      </c>
      <c r="BV19027" t="s">
        <v>140</v>
      </c>
    </row>
    <row r="19028" spans="1:74" x14ac:dyDescent="0.35">
      <c r="A19028" t="s">
        <v>14</v>
      </c>
      <c r="B19028" t="s">
        <v>1165</v>
      </c>
      <c r="C19028">
        <v>52</v>
      </c>
      <c r="D19028" t="s">
        <v>519</v>
      </c>
      <c r="E19028" t="s">
        <v>113</v>
      </c>
      <c r="F19028" t="s">
        <v>1102</v>
      </c>
      <c r="G19028" t="s">
        <v>1019</v>
      </c>
      <c r="H19028" t="s">
        <v>140</v>
      </c>
      <c r="I19028">
        <v>52</v>
      </c>
      <c r="J19028" t="s">
        <v>965</v>
      </c>
      <c r="K19028" t="s">
        <v>363</v>
      </c>
      <c r="L19028" t="s">
        <v>639</v>
      </c>
      <c r="M19028" t="s">
        <v>993</v>
      </c>
      <c r="N19028" t="s">
        <v>140</v>
      </c>
      <c r="O19028">
        <v>52</v>
      </c>
      <c r="P19028" t="s">
        <v>48</v>
      </c>
      <c r="Q19028" t="s">
        <v>1020</v>
      </c>
      <c r="R19028" t="s">
        <v>428</v>
      </c>
      <c r="S19028" t="s">
        <v>140</v>
      </c>
      <c r="T19028" t="s">
        <v>140</v>
      </c>
      <c r="U19028">
        <v>52</v>
      </c>
      <c r="V19028" t="s">
        <v>116</v>
      </c>
      <c r="W19028" t="s">
        <v>1043</v>
      </c>
      <c r="X19028" t="s">
        <v>1072</v>
      </c>
      <c r="Y19028" t="s">
        <v>140</v>
      </c>
      <c r="Z19028" t="s">
        <v>140</v>
      </c>
      <c r="AA19028">
        <v>52</v>
      </c>
      <c r="AB19028" t="s">
        <v>313</v>
      </c>
      <c r="AC19028" t="s">
        <v>314</v>
      </c>
      <c r="AD19028" t="s">
        <v>140</v>
      </c>
      <c r="AE19028" t="s">
        <v>140</v>
      </c>
      <c r="AF19028" t="s">
        <v>140</v>
      </c>
      <c r="AG19028">
        <v>52</v>
      </c>
      <c r="AH19028" t="s">
        <v>36</v>
      </c>
      <c r="AI19028" t="s">
        <v>720</v>
      </c>
      <c r="AJ19028" t="s">
        <v>801</v>
      </c>
      <c r="AK19028" t="s">
        <v>140</v>
      </c>
      <c r="AL19028" t="s">
        <v>140</v>
      </c>
      <c r="AM19028">
        <v>52</v>
      </c>
      <c r="AN19028" t="s">
        <v>957</v>
      </c>
      <c r="AO19028" t="s">
        <v>915</v>
      </c>
      <c r="AP19028" t="s">
        <v>639</v>
      </c>
      <c r="AQ19028" t="s">
        <v>140</v>
      </c>
      <c r="AR19028" t="s">
        <v>140</v>
      </c>
      <c r="AS19028">
        <v>52</v>
      </c>
      <c r="AT19028" t="s">
        <v>1118</v>
      </c>
      <c r="AU19028" t="s">
        <v>140</v>
      </c>
      <c r="AV19028" t="s">
        <v>1051</v>
      </c>
      <c r="AW19028" t="s">
        <v>140</v>
      </c>
      <c r="AX19028" t="s">
        <v>140</v>
      </c>
      <c r="AY19028">
        <v>52</v>
      </c>
      <c r="AZ19028" t="s">
        <v>130</v>
      </c>
      <c r="BA19028" t="s">
        <v>140</v>
      </c>
      <c r="BB19028" t="s">
        <v>1054</v>
      </c>
      <c r="BC19028" t="s">
        <v>824</v>
      </c>
      <c r="BD19028" t="s">
        <v>1058</v>
      </c>
      <c r="BE19028">
        <v>52</v>
      </c>
      <c r="BF19028" t="s">
        <v>388</v>
      </c>
      <c r="BG19028" t="s">
        <v>95</v>
      </c>
      <c r="BH19028" t="s">
        <v>113</v>
      </c>
      <c r="BI19028" t="s">
        <v>1046</v>
      </c>
      <c r="BJ19028" t="s">
        <v>140</v>
      </c>
      <c r="BK19028">
        <v>52</v>
      </c>
      <c r="BL19028" t="s">
        <v>914</v>
      </c>
      <c r="BM19028" t="s">
        <v>1051</v>
      </c>
      <c r="BN19028" t="s">
        <v>1098</v>
      </c>
      <c r="BO19028" t="s">
        <v>1182</v>
      </c>
      <c r="BP19028" t="s">
        <v>1058</v>
      </c>
      <c r="BQ19028">
        <v>52</v>
      </c>
      <c r="BR19028" t="s">
        <v>1198</v>
      </c>
      <c r="BS19028" t="s">
        <v>140</v>
      </c>
      <c r="BT19028" t="s">
        <v>1023</v>
      </c>
      <c r="BU19028" t="s">
        <v>140</v>
      </c>
      <c r="BV19028" t="s">
        <v>140</v>
      </c>
    </row>
    <row r="19029" spans="1:74" x14ac:dyDescent="0.35">
      <c r="A19029" t="s">
        <v>14</v>
      </c>
      <c r="B19029" t="s">
        <v>1166</v>
      </c>
      <c r="C19029">
        <v>151</v>
      </c>
      <c r="D19029" t="s">
        <v>319</v>
      </c>
      <c r="E19029" t="s">
        <v>903</v>
      </c>
      <c r="F19029" t="s">
        <v>129</v>
      </c>
      <c r="G19029" t="s">
        <v>99</v>
      </c>
      <c r="H19029" t="s">
        <v>140</v>
      </c>
      <c r="I19029">
        <v>151</v>
      </c>
      <c r="J19029" t="s">
        <v>437</v>
      </c>
      <c r="K19029" t="s">
        <v>394</v>
      </c>
      <c r="L19029" t="s">
        <v>162</v>
      </c>
      <c r="M19029" t="s">
        <v>738</v>
      </c>
      <c r="N19029" t="s">
        <v>1012</v>
      </c>
      <c r="O19029">
        <v>151</v>
      </c>
      <c r="P19029" t="s">
        <v>537</v>
      </c>
      <c r="Q19029" t="s">
        <v>1050</v>
      </c>
      <c r="R19029" t="s">
        <v>751</v>
      </c>
      <c r="S19029" t="s">
        <v>1014</v>
      </c>
      <c r="T19029" t="s">
        <v>140</v>
      </c>
      <c r="U19029">
        <v>151</v>
      </c>
      <c r="V19029" t="s">
        <v>1147</v>
      </c>
      <c r="W19029" t="s">
        <v>1012</v>
      </c>
      <c r="X19029" t="s">
        <v>1009</v>
      </c>
      <c r="Y19029" t="s">
        <v>1014</v>
      </c>
      <c r="Z19029" t="s">
        <v>140</v>
      </c>
      <c r="AA19029">
        <v>151</v>
      </c>
      <c r="AB19029" t="s">
        <v>696</v>
      </c>
      <c r="AC19029" t="s">
        <v>401</v>
      </c>
      <c r="AD19029" t="s">
        <v>1012</v>
      </c>
      <c r="AE19029" t="s">
        <v>1009</v>
      </c>
      <c r="AF19029" t="s">
        <v>1011</v>
      </c>
      <c r="AG19029">
        <v>151</v>
      </c>
      <c r="AH19029" t="s">
        <v>575</v>
      </c>
      <c r="AI19029" t="s">
        <v>57</v>
      </c>
      <c r="AJ19029" t="s">
        <v>1044</v>
      </c>
      <c r="AK19029" t="s">
        <v>939</v>
      </c>
      <c r="AL19029" t="s">
        <v>1009</v>
      </c>
      <c r="AM19029">
        <v>151</v>
      </c>
      <c r="AN19029" t="s">
        <v>120</v>
      </c>
      <c r="AO19029" t="s">
        <v>971</v>
      </c>
      <c r="AP19029" t="s">
        <v>123</v>
      </c>
      <c r="AQ19029" t="s">
        <v>1012</v>
      </c>
      <c r="AR19029" t="s">
        <v>140</v>
      </c>
      <c r="AS19029">
        <v>151</v>
      </c>
      <c r="AT19029" t="s">
        <v>477</v>
      </c>
      <c r="AU19029" t="s">
        <v>574</v>
      </c>
      <c r="AV19029" t="s">
        <v>660</v>
      </c>
      <c r="AW19029" t="s">
        <v>1073</v>
      </c>
      <c r="AX19029" t="s">
        <v>140</v>
      </c>
      <c r="AY19029">
        <v>151</v>
      </c>
      <c r="AZ19029" t="s">
        <v>94</v>
      </c>
      <c r="BA19029" t="s">
        <v>140</v>
      </c>
      <c r="BB19029" t="s">
        <v>548</v>
      </c>
      <c r="BC19029" t="s">
        <v>903</v>
      </c>
      <c r="BD19029" t="s">
        <v>140</v>
      </c>
      <c r="BE19029">
        <v>151</v>
      </c>
      <c r="BF19029" t="s">
        <v>587</v>
      </c>
      <c r="BG19029" t="s">
        <v>1070</v>
      </c>
      <c r="BH19029" t="s">
        <v>1076</v>
      </c>
      <c r="BI19029" t="s">
        <v>1058</v>
      </c>
      <c r="BJ19029" t="s">
        <v>140</v>
      </c>
      <c r="BK19029">
        <v>151</v>
      </c>
      <c r="BL19029" t="s">
        <v>220</v>
      </c>
      <c r="BM19029" t="s">
        <v>1054</v>
      </c>
      <c r="BN19029" t="s">
        <v>574</v>
      </c>
      <c r="BO19029" t="s">
        <v>659</v>
      </c>
      <c r="BP19029" t="s">
        <v>140</v>
      </c>
      <c r="BQ19029">
        <v>151</v>
      </c>
      <c r="BR19029" t="s">
        <v>1137</v>
      </c>
      <c r="BS19029" t="s">
        <v>140</v>
      </c>
      <c r="BT19029" t="s">
        <v>394</v>
      </c>
      <c r="BU19029" t="s">
        <v>1043</v>
      </c>
      <c r="BV19029" t="s">
        <v>140</v>
      </c>
    </row>
    <row r="19030" spans="1:74" x14ac:dyDescent="0.35">
      <c r="A19030" t="s">
        <v>15</v>
      </c>
      <c r="B19030" t="s">
        <v>1165</v>
      </c>
      <c r="C19030">
        <v>90</v>
      </c>
      <c r="D19030" t="s">
        <v>1122</v>
      </c>
      <c r="E19030" t="s">
        <v>775</v>
      </c>
      <c r="F19030" t="s">
        <v>919</v>
      </c>
      <c r="G19030" t="s">
        <v>1058</v>
      </c>
      <c r="H19030" t="s">
        <v>775</v>
      </c>
      <c r="I19030">
        <v>90</v>
      </c>
      <c r="J19030" t="s">
        <v>367</v>
      </c>
      <c r="K19030" t="s">
        <v>345</v>
      </c>
      <c r="L19030" t="s">
        <v>1087</v>
      </c>
      <c r="M19030" t="s">
        <v>127</v>
      </c>
      <c r="N19030" t="s">
        <v>1055</v>
      </c>
      <c r="O19030">
        <v>90</v>
      </c>
      <c r="P19030" t="s">
        <v>447</v>
      </c>
      <c r="Q19030" t="s">
        <v>140</v>
      </c>
      <c r="R19030" t="s">
        <v>741</v>
      </c>
      <c r="S19030" t="s">
        <v>775</v>
      </c>
      <c r="T19030" t="s">
        <v>140</v>
      </c>
      <c r="U19030">
        <v>90</v>
      </c>
      <c r="V19030" t="s">
        <v>1108</v>
      </c>
      <c r="W19030" t="s">
        <v>1068</v>
      </c>
      <c r="X19030" t="s">
        <v>140</v>
      </c>
      <c r="Y19030" t="s">
        <v>140</v>
      </c>
      <c r="Z19030" t="s">
        <v>140</v>
      </c>
      <c r="AA19030">
        <v>90</v>
      </c>
      <c r="AB19030" t="s">
        <v>896</v>
      </c>
      <c r="AC19030" t="s">
        <v>47</v>
      </c>
      <c r="AD19030" t="s">
        <v>939</v>
      </c>
      <c r="AE19030" t="s">
        <v>140</v>
      </c>
      <c r="AF19030" t="s">
        <v>140</v>
      </c>
      <c r="AG19030">
        <v>90</v>
      </c>
      <c r="AH19030" t="s">
        <v>348</v>
      </c>
      <c r="AI19030" t="s">
        <v>360</v>
      </c>
      <c r="AJ19030" t="s">
        <v>1098</v>
      </c>
      <c r="AK19030" t="s">
        <v>140</v>
      </c>
      <c r="AL19030" t="s">
        <v>140</v>
      </c>
      <c r="AM19030">
        <v>90</v>
      </c>
      <c r="AN19030" t="s">
        <v>1115</v>
      </c>
      <c r="AO19030" t="s">
        <v>1050</v>
      </c>
      <c r="AP19030" t="s">
        <v>1048</v>
      </c>
      <c r="AQ19030" t="s">
        <v>1016</v>
      </c>
      <c r="AR19030" t="s">
        <v>140</v>
      </c>
      <c r="AS19030">
        <v>90</v>
      </c>
      <c r="AT19030" t="s">
        <v>120</v>
      </c>
      <c r="AU19030" t="s">
        <v>967</v>
      </c>
      <c r="AV19030" t="s">
        <v>1053</v>
      </c>
      <c r="AW19030" t="s">
        <v>1013</v>
      </c>
      <c r="AX19030" t="s">
        <v>140</v>
      </c>
      <c r="AY19030">
        <v>90</v>
      </c>
      <c r="AZ19030" t="s">
        <v>642</v>
      </c>
      <c r="BA19030" t="s">
        <v>140</v>
      </c>
      <c r="BB19030" t="s">
        <v>903</v>
      </c>
      <c r="BC19030" t="s">
        <v>733</v>
      </c>
      <c r="BD19030" t="s">
        <v>140</v>
      </c>
      <c r="BE19030">
        <v>90</v>
      </c>
      <c r="BF19030" t="s">
        <v>1075</v>
      </c>
      <c r="BG19030" t="s">
        <v>1017</v>
      </c>
      <c r="BH19030" t="s">
        <v>548</v>
      </c>
      <c r="BI19030" t="s">
        <v>140</v>
      </c>
      <c r="BJ19030" t="s">
        <v>140</v>
      </c>
      <c r="BK19030">
        <v>90</v>
      </c>
      <c r="BL19030" t="s">
        <v>46</v>
      </c>
      <c r="BM19030" t="s">
        <v>140</v>
      </c>
      <c r="BN19030" t="s">
        <v>1044</v>
      </c>
      <c r="BO19030" t="s">
        <v>573</v>
      </c>
      <c r="BP19030" t="s">
        <v>140</v>
      </c>
      <c r="BQ19030">
        <v>90</v>
      </c>
      <c r="BR19030" t="s">
        <v>918</v>
      </c>
      <c r="BS19030" t="s">
        <v>140</v>
      </c>
      <c r="BT19030" t="s">
        <v>1055</v>
      </c>
      <c r="BU19030" t="s">
        <v>1058</v>
      </c>
      <c r="BV19030" t="s">
        <v>140</v>
      </c>
    </row>
    <row r="19031" spans="1:74" x14ac:dyDescent="0.35">
      <c r="A19031" t="s">
        <v>15</v>
      </c>
      <c r="B19031" t="s">
        <v>1166</v>
      </c>
      <c r="C19031">
        <v>116</v>
      </c>
      <c r="D19031" t="s">
        <v>739</v>
      </c>
      <c r="E19031" t="s">
        <v>919</v>
      </c>
      <c r="F19031" t="s">
        <v>465</v>
      </c>
      <c r="G19031" t="s">
        <v>1065</v>
      </c>
      <c r="H19031" t="s">
        <v>140</v>
      </c>
      <c r="I19031">
        <v>116</v>
      </c>
      <c r="J19031" t="s">
        <v>508</v>
      </c>
      <c r="K19031" t="s">
        <v>668</v>
      </c>
      <c r="L19031" t="s">
        <v>706</v>
      </c>
      <c r="M19031" t="s">
        <v>451</v>
      </c>
      <c r="N19031" t="s">
        <v>140</v>
      </c>
      <c r="O19031">
        <v>116</v>
      </c>
      <c r="P19031" t="s">
        <v>597</v>
      </c>
      <c r="Q19031" t="s">
        <v>1063</v>
      </c>
      <c r="R19031" t="s">
        <v>751</v>
      </c>
      <c r="S19031" t="s">
        <v>1063</v>
      </c>
      <c r="T19031" t="s">
        <v>140</v>
      </c>
      <c r="U19031">
        <v>116</v>
      </c>
      <c r="V19031" t="s">
        <v>1198</v>
      </c>
      <c r="W19031" t="s">
        <v>1010</v>
      </c>
      <c r="X19031" t="s">
        <v>1068</v>
      </c>
      <c r="Y19031" t="s">
        <v>140</v>
      </c>
      <c r="Z19031" t="s">
        <v>140</v>
      </c>
      <c r="AA19031">
        <v>116</v>
      </c>
      <c r="AB19031" t="s">
        <v>454</v>
      </c>
      <c r="AC19031" t="s">
        <v>571</v>
      </c>
      <c r="AD19031" t="s">
        <v>1063</v>
      </c>
      <c r="AE19031" t="s">
        <v>1058</v>
      </c>
      <c r="AF19031" t="s">
        <v>140</v>
      </c>
      <c r="AG19031">
        <v>116</v>
      </c>
      <c r="AH19031" t="s">
        <v>619</v>
      </c>
      <c r="AI19031" t="s">
        <v>433</v>
      </c>
      <c r="AJ19031" t="s">
        <v>967</v>
      </c>
      <c r="AK19031" t="s">
        <v>1063</v>
      </c>
      <c r="AL19031" t="s">
        <v>140</v>
      </c>
      <c r="AM19031">
        <v>116</v>
      </c>
      <c r="AN19031" t="s">
        <v>56</v>
      </c>
      <c r="AO19031" t="s">
        <v>1055</v>
      </c>
      <c r="AP19031" t="s">
        <v>528</v>
      </c>
      <c r="AQ19031" t="s">
        <v>140</v>
      </c>
      <c r="AR19031" t="s">
        <v>140</v>
      </c>
      <c r="AS19031">
        <v>116</v>
      </c>
      <c r="AT19031" t="s">
        <v>473</v>
      </c>
      <c r="AU19031" t="s">
        <v>1102</v>
      </c>
      <c r="AV19031" t="s">
        <v>664</v>
      </c>
      <c r="AW19031" t="s">
        <v>954</v>
      </c>
      <c r="AX19031" t="s">
        <v>140</v>
      </c>
      <c r="AY19031">
        <v>116</v>
      </c>
      <c r="AZ19031" t="s">
        <v>370</v>
      </c>
      <c r="BA19031" t="s">
        <v>1063</v>
      </c>
      <c r="BB19031" t="s">
        <v>515</v>
      </c>
      <c r="BC19031" t="s">
        <v>394</v>
      </c>
      <c r="BD19031" t="s">
        <v>140</v>
      </c>
      <c r="BE19031">
        <v>116</v>
      </c>
      <c r="BF19031" t="s">
        <v>972</v>
      </c>
      <c r="BG19031" t="s">
        <v>954</v>
      </c>
      <c r="BH19031" t="s">
        <v>521</v>
      </c>
      <c r="BI19031" t="s">
        <v>1063</v>
      </c>
      <c r="BJ19031" t="s">
        <v>140</v>
      </c>
      <c r="BK19031">
        <v>116</v>
      </c>
      <c r="BL19031" t="s">
        <v>195</v>
      </c>
      <c r="BM19031" t="s">
        <v>1055</v>
      </c>
      <c r="BN19031" t="s">
        <v>1049</v>
      </c>
      <c r="BO19031" t="s">
        <v>959</v>
      </c>
      <c r="BP19031" t="s">
        <v>140</v>
      </c>
      <c r="BQ19031">
        <v>116</v>
      </c>
      <c r="BR19031" t="s">
        <v>1134</v>
      </c>
      <c r="BS19031" t="s">
        <v>140</v>
      </c>
      <c r="BT19031" t="s">
        <v>515</v>
      </c>
      <c r="BU19031" t="s">
        <v>1062</v>
      </c>
      <c r="BV19031" t="s">
        <v>140</v>
      </c>
    </row>
    <row r="19032" spans="1:74" x14ac:dyDescent="0.35">
      <c r="A19032" t="s">
        <v>16</v>
      </c>
      <c r="B19032" t="s">
        <v>1165</v>
      </c>
      <c r="C19032">
        <v>96</v>
      </c>
      <c r="D19032" t="s">
        <v>840</v>
      </c>
      <c r="E19032" t="s">
        <v>1070</v>
      </c>
      <c r="F19032" t="s">
        <v>1051</v>
      </c>
      <c r="G19032" t="s">
        <v>967</v>
      </c>
      <c r="H19032" t="s">
        <v>1046</v>
      </c>
      <c r="I19032">
        <v>96</v>
      </c>
      <c r="J19032" t="s">
        <v>328</v>
      </c>
      <c r="K19032" t="s">
        <v>422</v>
      </c>
      <c r="L19032" t="s">
        <v>897</v>
      </c>
      <c r="M19032" t="s">
        <v>293</v>
      </c>
      <c r="N19032" t="s">
        <v>1010</v>
      </c>
      <c r="O19032">
        <v>96</v>
      </c>
      <c r="P19032" t="s">
        <v>531</v>
      </c>
      <c r="Q19032" t="s">
        <v>1017</v>
      </c>
      <c r="R19032" t="s">
        <v>756</v>
      </c>
      <c r="S19032" t="s">
        <v>1098</v>
      </c>
      <c r="T19032" t="s">
        <v>140</v>
      </c>
      <c r="U19032">
        <v>96</v>
      </c>
      <c r="V19032" t="s">
        <v>1213</v>
      </c>
      <c r="W19032" t="s">
        <v>1013</v>
      </c>
      <c r="X19032" t="s">
        <v>1063</v>
      </c>
      <c r="Y19032" t="s">
        <v>140</v>
      </c>
      <c r="Z19032" t="s">
        <v>1017</v>
      </c>
      <c r="AA19032">
        <v>96</v>
      </c>
      <c r="AB19032" t="s">
        <v>552</v>
      </c>
      <c r="AC19032" t="s">
        <v>654</v>
      </c>
      <c r="AD19032" t="s">
        <v>1014</v>
      </c>
      <c r="AE19032" t="s">
        <v>140</v>
      </c>
      <c r="AF19032" t="s">
        <v>1019</v>
      </c>
      <c r="AG19032">
        <v>96</v>
      </c>
      <c r="AH19032" t="s">
        <v>652</v>
      </c>
      <c r="AI19032" t="s">
        <v>279</v>
      </c>
      <c r="AJ19032" t="s">
        <v>954</v>
      </c>
      <c r="AK19032" t="s">
        <v>140</v>
      </c>
      <c r="AL19032" t="s">
        <v>1017</v>
      </c>
      <c r="AM19032">
        <v>96</v>
      </c>
      <c r="AN19032" t="s">
        <v>1161</v>
      </c>
      <c r="AO19032" t="s">
        <v>140</v>
      </c>
      <c r="AP19032" t="s">
        <v>501</v>
      </c>
      <c r="AQ19032" t="s">
        <v>1054</v>
      </c>
      <c r="AR19032" t="s">
        <v>1017</v>
      </c>
      <c r="AS19032">
        <v>96</v>
      </c>
      <c r="AT19032" t="s">
        <v>998</v>
      </c>
      <c r="AU19032" t="s">
        <v>1070</v>
      </c>
      <c r="AV19032" t="s">
        <v>954</v>
      </c>
      <c r="AW19032" t="s">
        <v>1019</v>
      </c>
      <c r="AX19032" t="s">
        <v>1017</v>
      </c>
      <c r="AY19032">
        <v>96</v>
      </c>
      <c r="AZ19032" t="s">
        <v>1143</v>
      </c>
      <c r="BA19032" t="s">
        <v>140</v>
      </c>
      <c r="BB19032" t="s">
        <v>1046</v>
      </c>
      <c r="BC19032" t="s">
        <v>1058</v>
      </c>
      <c r="BD19032" t="s">
        <v>140</v>
      </c>
      <c r="BE19032">
        <v>96</v>
      </c>
      <c r="BF19032" t="s">
        <v>404</v>
      </c>
      <c r="BG19032" t="s">
        <v>949</v>
      </c>
      <c r="BH19032" t="s">
        <v>1049</v>
      </c>
      <c r="BI19032" t="s">
        <v>140</v>
      </c>
      <c r="BJ19032" t="s">
        <v>1017</v>
      </c>
      <c r="BK19032">
        <v>96</v>
      </c>
      <c r="BL19032" t="s">
        <v>539</v>
      </c>
      <c r="BM19032" t="s">
        <v>140</v>
      </c>
      <c r="BN19032" t="s">
        <v>733</v>
      </c>
      <c r="BO19032" t="s">
        <v>595</v>
      </c>
      <c r="BP19032" t="s">
        <v>140</v>
      </c>
      <c r="BQ19032">
        <v>96</v>
      </c>
      <c r="BR19032" t="s">
        <v>918</v>
      </c>
      <c r="BS19032" t="s">
        <v>1063</v>
      </c>
      <c r="BT19032" t="s">
        <v>1050</v>
      </c>
      <c r="BU19032" t="s">
        <v>1063</v>
      </c>
      <c r="BV19032" t="s">
        <v>140</v>
      </c>
    </row>
    <row r="19033" spans="1:74" x14ac:dyDescent="0.35">
      <c r="A19033" t="s">
        <v>16</v>
      </c>
      <c r="B19033" t="s">
        <v>1166</v>
      </c>
      <c r="C19033">
        <v>110</v>
      </c>
      <c r="D19033" t="s">
        <v>748</v>
      </c>
      <c r="E19033" t="s">
        <v>1004</v>
      </c>
      <c r="F19033" t="s">
        <v>838</v>
      </c>
      <c r="G19033" t="s">
        <v>660</v>
      </c>
      <c r="H19033" t="s">
        <v>140</v>
      </c>
      <c r="I19033">
        <v>110</v>
      </c>
      <c r="J19033" t="s">
        <v>593</v>
      </c>
      <c r="K19033" t="s">
        <v>1004</v>
      </c>
      <c r="L19033" t="s">
        <v>749</v>
      </c>
      <c r="M19033" t="s">
        <v>766</v>
      </c>
      <c r="N19033" t="s">
        <v>140</v>
      </c>
      <c r="O19033">
        <v>110</v>
      </c>
      <c r="P19033" t="s">
        <v>976</v>
      </c>
      <c r="Q19033" t="s">
        <v>140</v>
      </c>
      <c r="R19033" t="s">
        <v>810</v>
      </c>
      <c r="S19033" t="s">
        <v>1050</v>
      </c>
      <c r="T19033" t="s">
        <v>140</v>
      </c>
      <c r="U19033">
        <v>110</v>
      </c>
      <c r="V19033" t="s">
        <v>904</v>
      </c>
      <c r="W19033" t="s">
        <v>1011</v>
      </c>
      <c r="X19033" t="s">
        <v>775</v>
      </c>
      <c r="Y19033" t="s">
        <v>1020</v>
      </c>
      <c r="Z19033" t="s">
        <v>140</v>
      </c>
      <c r="AA19033">
        <v>110</v>
      </c>
      <c r="AB19033" t="s">
        <v>609</v>
      </c>
      <c r="AC19033" t="s">
        <v>818</v>
      </c>
      <c r="AD19033" t="s">
        <v>1019</v>
      </c>
      <c r="AE19033" t="s">
        <v>1011</v>
      </c>
      <c r="AF19033" t="s">
        <v>140</v>
      </c>
      <c r="AG19033">
        <v>110</v>
      </c>
      <c r="AH19033" t="s">
        <v>730</v>
      </c>
      <c r="AI19033" t="s">
        <v>289</v>
      </c>
      <c r="AJ19033" t="s">
        <v>1053</v>
      </c>
      <c r="AK19033" t="s">
        <v>1011</v>
      </c>
      <c r="AL19033" t="s">
        <v>1021</v>
      </c>
      <c r="AM19033">
        <v>110</v>
      </c>
      <c r="AN19033" t="s">
        <v>126</v>
      </c>
      <c r="AO19033" t="s">
        <v>1020</v>
      </c>
      <c r="AP19033" t="s">
        <v>824</v>
      </c>
      <c r="AQ19033" t="s">
        <v>140</v>
      </c>
      <c r="AR19033" t="s">
        <v>140</v>
      </c>
      <c r="AS19033">
        <v>110</v>
      </c>
      <c r="AT19033" t="s">
        <v>927</v>
      </c>
      <c r="AU19033" t="s">
        <v>1102</v>
      </c>
      <c r="AV19033" t="s">
        <v>971</v>
      </c>
      <c r="AW19033" t="s">
        <v>140</v>
      </c>
      <c r="AX19033" t="s">
        <v>140</v>
      </c>
      <c r="AY19033">
        <v>110</v>
      </c>
      <c r="AZ19033" t="s">
        <v>1005</v>
      </c>
      <c r="BA19033" t="s">
        <v>140</v>
      </c>
      <c r="BB19033" t="s">
        <v>950</v>
      </c>
      <c r="BC19033" t="s">
        <v>1004</v>
      </c>
      <c r="BD19033" t="s">
        <v>140</v>
      </c>
      <c r="BE19033">
        <v>110</v>
      </c>
      <c r="BF19033" t="s">
        <v>1188</v>
      </c>
      <c r="BG19033" t="s">
        <v>1020</v>
      </c>
      <c r="BH19033" t="s">
        <v>107</v>
      </c>
      <c r="BI19033" t="s">
        <v>1009</v>
      </c>
      <c r="BJ19033" t="s">
        <v>140</v>
      </c>
      <c r="BK19033">
        <v>110</v>
      </c>
      <c r="BL19033" t="s">
        <v>701</v>
      </c>
      <c r="BM19033" t="s">
        <v>1011</v>
      </c>
      <c r="BN19033" t="s">
        <v>971</v>
      </c>
      <c r="BO19033" t="s">
        <v>379</v>
      </c>
      <c r="BP19033" t="s">
        <v>140</v>
      </c>
      <c r="BQ19033">
        <v>110</v>
      </c>
      <c r="BR19033" t="s">
        <v>800</v>
      </c>
      <c r="BS19033" t="s">
        <v>775</v>
      </c>
      <c r="BT19033" t="s">
        <v>1020</v>
      </c>
      <c r="BU19033" t="s">
        <v>1050</v>
      </c>
      <c r="BV19033" t="s">
        <v>775</v>
      </c>
    </row>
    <row r="19034" spans="1:74" x14ac:dyDescent="0.35">
      <c r="A19034" t="s">
        <v>17</v>
      </c>
      <c r="B19034" t="s">
        <v>1165</v>
      </c>
      <c r="C19034">
        <v>109</v>
      </c>
      <c r="D19034" t="s">
        <v>927</v>
      </c>
      <c r="E19034" t="s">
        <v>950</v>
      </c>
      <c r="F19034" t="s">
        <v>929</v>
      </c>
      <c r="G19034" t="s">
        <v>1004</v>
      </c>
      <c r="H19034" t="s">
        <v>140</v>
      </c>
      <c r="I19034">
        <v>109</v>
      </c>
      <c r="J19034" t="s">
        <v>209</v>
      </c>
      <c r="K19034" t="s">
        <v>1067</v>
      </c>
      <c r="L19034" t="s">
        <v>320</v>
      </c>
      <c r="M19034" t="s">
        <v>568</v>
      </c>
      <c r="N19034" t="s">
        <v>140</v>
      </c>
      <c r="O19034">
        <v>109</v>
      </c>
      <c r="P19034" t="s">
        <v>989</v>
      </c>
      <c r="Q19034" t="s">
        <v>1009</v>
      </c>
      <c r="R19034" t="s">
        <v>860</v>
      </c>
      <c r="S19034" t="s">
        <v>140</v>
      </c>
      <c r="T19034" t="s">
        <v>140</v>
      </c>
      <c r="U19034">
        <v>109</v>
      </c>
      <c r="V19034" t="s">
        <v>1146</v>
      </c>
      <c r="W19034" t="s">
        <v>1009</v>
      </c>
      <c r="X19034" t="s">
        <v>1060</v>
      </c>
      <c r="Y19034" t="s">
        <v>140</v>
      </c>
      <c r="Z19034" t="s">
        <v>140</v>
      </c>
      <c r="AA19034">
        <v>109</v>
      </c>
      <c r="AB19034" t="s">
        <v>566</v>
      </c>
      <c r="AC19034" t="s">
        <v>196</v>
      </c>
      <c r="AD19034" t="s">
        <v>345</v>
      </c>
      <c r="AE19034" t="s">
        <v>1016</v>
      </c>
      <c r="AF19034" t="s">
        <v>140</v>
      </c>
      <c r="AG19034">
        <v>109</v>
      </c>
      <c r="AH19034" t="s">
        <v>372</v>
      </c>
      <c r="AI19034" t="s">
        <v>843</v>
      </c>
      <c r="AJ19034" t="s">
        <v>940</v>
      </c>
      <c r="AK19034" t="s">
        <v>1098</v>
      </c>
      <c r="AL19034" t="s">
        <v>140</v>
      </c>
      <c r="AM19034">
        <v>109</v>
      </c>
      <c r="AN19034" t="s">
        <v>1099</v>
      </c>
      <c r="AO19034" t="s">
        <v>939</v>
      </c>
      <c r="AP19034" t="s">
        <v>131</v>
      </c>
      <c r="AQ19034" t="s">
        <v>140</v>
      </c>
      <c r="AR19034" t="s">
        <v>140</v>
      </c>
      <c r="AS19034">
        <v>109</v>
      </c>
      <c r="AT19034" t="s">
        <v>523</v>
      </c>
      <c r="AU19034" t="s">
        <v>269</v>
      </c>
      <c r="AV19034" t="s">
        <v>1073</v>
      </c>
      <c r="AW19034" t="s">
        <v>1098</v>
      </c>
      <c r="AX19034" t="s">
        <v>140</v>
      </c>
      <c r="AY19034">
        <v>109</v>
      </c>
      <c r="AZ19034" t="s">
        <v>892</v>
      </c>
      <c r="BA19034" t="s">
        <v>140</v>
      </c>
      <c r="BB19034" t="s">
        <v>973</v>
      </c>
      <c r="BC19034" t="s">
        <v>869</v>
      </c>
      <c r="BD19034" t="s">
        <v>140</v>
      </c>
      <c r="BE19034">
        <v>109</v>
      </c>
      <c r="BF19034" t="s">
        <v>1175</v>
      </c>
      <c r="BG19034" t="s">
        <v>950</v>
      </c>
      <c r="BH19034" t="s">
        <v>105</v>
      </c>
      <c r="BI19034" t="s">
        <v>1021</v>
      </c>
      <c r="BJ19034" t="s">
        <v>140</v>
      </c>
      <c r="BK19034">
        <v>109</v>
      </c>
      <c r="BL19034" t="s">
        <v>896</v>
      </c>
      <c r="BM19034" t="s">
        <v>1013</v>
      </c>
      <c r="BN19034" t="s">
        <v>641</v>
      </c>
      <c r="BO19034" t="s">
        <v>595</v>
      </c>
      <c r="BP19034" t="s">
        <v>140</v>
      </c>
      <c r="BQ19034">
        <v>109</v>
      </c>
      <c r="BR19034" t="s">
        <v>1097</v>
      </c>
      <c r="BS19034" t="s">
        <v>140</v>
      </c>
      <c r="BT19034" t="s">
        <v>458</v>
      </c>
      <c r="BU19034" t="s">
        <v>1013</v>
      </c>
      <c r="BV19034" t="s">
        <v>140</v>
      </c>
    </row>
    <row r="19035" spans="1:74" x14ac:dyDescent="0.35">
      <c r="A19035" t="s">
        <v>17</v>
      </c>
      <c r="B19035" t="s">
        <v>1166</v>
      </c>
      <c r="C19035">
        <v>94</v>
      </c>
      <c r="D19035" t="s">
        <v>992</v>
      </c>
      <c r="E19035" t="s">
        <v>1054</v>
      </c>
      <c r="F19035" t="s">
        <v>983</v>
      </c>
      <c r="G19035" t="s">
        <v>1061</v>
      </c>
      <c r="H19035" t="s">
        <v>140</v>
      </c>
      <c r="I19035">
        <v>94</v>
      </c>
      <c r="J19035" t="s">
        <v>711</v>
      </c>
      <c r="K19035" t="s">
        <v>849</v>
      </c>
      <c r="L19035" t="s">
        <v>1095</v>
      </c>
      <c r="M19035" t="s">
        <v>564</v>
      </c>
      <c r="N19035" t="s">
        <v>1054</v>
      </c>
      <c r="O19035">
        <v>94</v>
      </c>
      <c r="P19035" t="s">
        <v>531</v>
      </c>
      <c r="Q19035" t="s">
        <v>140</v>
      </c>
      <c r="R19035" t="s">
        <v>921</v>
      </c>
      <c r="S19035" t="s">
        <v>1054</v>
      </c>
      <c r="T19035" t="s">
        <v>140</v>
      </c>
      <c r="U19035">
        <v>94</v>
      </c>
      <c r="V19035" t="s">
        <v>1111</v>
      </c>
      <c r="W19035" t="s">
        <v>1050</v>
      </c>
      <c r="X19035" t="s">
        <v>996</v>
      </c>
      <c r="Y19035" t="s">
        <v>140</v>
      </c>
      <c r="Z19035" t="s">
        <v>140</v>
      </c>
      <c r="AA19035">
        <v>94</v>
      </c>
      <c r="AB19035" t="s">
        <v>469</v>
      </c>
      <c r="AC19035" t="s">
        <v>731</v>
      </c>
      <c r="AD19035" t="s">
        <v>1012</v>
      </c>
      <c r="AE19035" t="s">
        <v>140</v>
      </c>
      <c r="AF19035" t="s">
        <v>140</v>
      </c>
      <c r="AG19035">
        <v>94</v>
      </c>
      <c r="AH19035" t="s">
        <v>702</v>
      </c>
      <c r="AI19035" t="s">
        <v>264</v>
      </c>
      <c r="AJ19035" t="s">
        <v>733</v>
      </c>
      <c r="AK19035" t="s">
        <v>1054</v>
      </c>
      <c r="AL19035" t="s">
        <v>140</v>
      </c>
      <c r="AM19035">
        <v>94</v>
      </c>
      <c r="AN19035" t="s">
        <v>1077</v>
      </c>
      <c r="AO19035" t="s">
        <v>1054</v>
      </c>
      <c r="AP19035" t="s">
        <v>970</v>
      </c>
      <c r="AQ19035" t="s">
        <v>140</v>
      </c>
      <c r="AR19035" t="s">
        <v>140</v>
      </c>
      <c r="AS19035">
        <v>94</v>
      </c>
      <c r="AT19035" t="s">
        <v>1005</v>
      </c>
      <c r="AU19035" t="s">
        <v>1050</v>
      </c>
      <c r="AV19035" t="s">
        <v>1004</v>
      </c>
      <c r="AW19035" t="s">
        <v>1058</v>
      </c>
      <c r="AX19035" t="s">
        <v>140</v>
      </c>
      <c r="AY19035">
        <v>94</v>
      </c>
      <c r="AZ19035" t="s">
        <v>423</v>
      </c>
      <c r="BA19035" t="s">
        <v>140</v>
      </c>
      <c r="BB19035" t="s">
        <v>1062</v>
      </c>
      <c r="BC19035" t="s">
        <v>1061</v>
      </c>
      <c r="BD19035" t="s">
        <v>1054</v>
      </c>
      <c r="BE19035">
        <v>94</v>
      </c>
      <c r="BF19035" t="s">
        <v>461</v>
      </c>
      <c r="BG19035" t="s">
        <v>1007</v>
      </c>
      <c r="BH19035" t="s">
        <v>97</v>
      </c>
      <c r="BI19035" t="s">
        <v>140</v>
      </c>
      <c r="BJ19035" t="s">
        <v>140</v>
      </c>
      <c r="BK19035">
        <v>94</v>
      </c>
      <c r="BL19035" t="s">
        <v>542</v>
      </c>
      <c r="BM19035" t="s">
        <v>1014</v>
      </c>
      <c r="BN19035" t="s">
        <v>1068</v>
      </c>
      <c r="BO19035" t="s">
        <v>777</v>
      </c>
      <c r="BP19035" t="s">
        <v>140</v>
      </c>
      <c r="BQ19035">
        <v>94</v>
      </c>
      <c r="BR19035" t="s">
        <v>110</v>
      </c>
      <c r="BS19035" t="s">
        <v>140</v>
      </c>
      <c r="BT19035" t="s">
        <v>1058</v>
      </c>
      <c r="BU19035" t="s">
        <v>1045</v>
      </c>
      <c r="BV19035" t="s">
        <v>140</v>
      </c>
    </row>
    <row r="19036" spans="1:74" x14ac:dyDescent="0.35">
      <c r="A19036" t="s">
        <v>18</v>
      </c>
      <c r="B19036" t="s">
        <v>1165</v>
      </c>
      <c r="C19036">
        <v>14</v>
      </c>
      <c r="D19036" t="s">
        <v>791</v>
      </c>
      <c r="E19036" t="s">
        <v>718</v>
      </c>
      <c r="F19036" t="s">
        <v>869</v>
      </c>
      <c r="G19036" t="s">
        <v>140</v>
      </c>
      <c r="H19036" t="s">
        <v>345</v>
      </c>
      <c r="I19036">
        <v>14</v>
      </c>
      <c r="J19036" t="s">
        <v>57</v>
      </c>
      <c r="K19036" t="s">
        <v>985</v>
      </c>
      <c r="L19036" t="s">
        <v>59</v>
      </c>
      <c r="M19036" t="s">
        <v>965</v>
      </c>
      <c r="N19036" t="s">
        <v>140</v>
      </c>
      <c r="O19036">
        <v>14</v>
      </c>
      <c r="P19036" t="s">
        <v>684</v>
      </c>
      <c r="Q19036" t="s">
        <v>140</v>
      </c>
      <c r="R19036" t="s">
        <v>746</v>
      </c>
      <c r="S19036" t="s">
        <v>985</v>
      </c>
      <c r="T19036" t="s">
        <v>140</v>
      </c>
      <c r="U19036">
        <v>14</v>
      </c>
      <c r="V19036" t="s">
        <v>177</v>
      </c>
      <c r="W19036" t="s">
        <v>140</v>
      </c>
      <c r="X19036" t="s">
        <v>140</v>
      </c>
      <c r="Y19036" t="s">
        <v>140</v>
      </c>
      <c r="Z19036" t="s">
        <v>140</v>
      </c>
      <c r="AA19036">
        <v>14</v>
      </c>
      <c r="AB19036" t="s">
        <v>863</v>
      </c>
      <c r="AC19036" t="s">
        <v>864</v>
      </c>
      <c r="AD19036" t="s">
        <v>140</v>
      </c>
      <c r="AE19036" t="s">
        <v>140</v>
      </c>
      <c r="AF19036" t="s">
        <v>140</v>
      </c>
      <c r="AG19036">
        <v>14</v>
      </c>
      <c r="AH19036" t="s">
        <v>607</v>
      </c>
      <c r="AI19036" t="s">
        <v>375</v>
      </c>
      <c r="AJ19036" t="s">
        <v>140</v>
      </c>
      <c r="AK19036" t="s">
        <v>985</v>
      </c>
      <c r="AL19036" t="s">
        <v>140</v>
      </c>
      <c r="AM19036">
        <v>14</v>
      </c>
      <c r="AN19036" t="s">
        <v>319</v>
      </c>
      <c r="AO19036" t="s">
        <v>446</v>
      </c>
      <c r="AP19036" t="s">
        <v>869</v>
      </c>
      <c r="AQ19036" t="s">
        <v>140</v>
      </c>
      <c r="AR19036" t="s">
        <v>140</v>
      </c>
      <c r="AS19036">
        <v>14</v>
      </c>
      <c r="AT19036" t="s">
        <v>1157</v>
      </c>
      <c r="AU19036" t="s">
        <v>548</v>
      </c>
      <c r="AV19036" t="s">
        <v>140</v>
      </c>
      <c r="AW19036" t="s">
        <v>140</v>
      </c>
      <c r="AX19036" t="s">
        <v>140</v>
      </c>
      <c r="AY19036">
        <v>14</v>
      </c>
      <c r="AZ19036" t="s">
        <v>410</v>
      </c>
      <c r="BA19036" t="s">
        <v>985</v>
      </c>
      <c r="BB19036" t="s">
        <v>345</v>
      </c>
      <c r="BC19036" t="s">
        <v>345</v>
      </c>
      <c r="BD19036" t="s">
        <v>140</v>
      </c>
      <c r="BE19036">
        <v>14</v>
      </c>
      <c r="BF19036" t="s">
        <v>150</v>
      </c>
      <c r="BG19036" t="s">
        <v>985</v>
      </c>
      <c r="BH19036" t="s">
        <v>199</v>
      </c>
      <c r="BI19036" t="s">
        <v>140</v>
      </c>
      <c r="BJ19036" t="s">
        <v>140</v>
      </c>
      <c r="BK19036">
        <v>14</v>
      </c>
      <c r="BL19036" t="s">
        <v>899</v>
      </c>
      <c r="BM19036" t="s">
        <v>140</v>
      </c>
      <c r="BN19036" t="s">
        <v>662</v>
      </c>
      <c r="BO19036" t="s">
        <v>418</v>
      </c>
      <c r="BP19036" t="s">
        <v>140</v>
      </c>
      <c r="BQ19036">
        <v>14</v>
      </c>
      <c r="BR19036" t="s">
        <v>719</v>
      </c>
      <c r="BS19036" t="s">
        <v>140</v>
      </c>
      <c r="BT19036" t="s">
        <v>718</v>
      </c>
      <c r="BU19036" t="s">
        <v>140</v>
      </c>
      <c r="BV19036" t="s">
        <v>140</v>
      </c>
    </row>
    <row r="19037" spans="1:74" x14ac:dyDescent="0.35">
      <c r="A19037" t="s">
        <v>18</v>
      </c>
      <c r="B19037" t="s">
        <v>1166</v>
      </c>
      <c r="C19037">
        <v>191</v>
      </c>
      <c r="D19037" t="s">
        <v>420</v>
      </c>
      <c r="E19037" t="s">
        <v>1070</v>
      </c>
      <c r="F19037" t="s">
        <v>999</v>
      </c>
      <c r="G19037" t="s">
        <v>1057</v>
      </c>
      <c r="H19037" t="s">
        <v>1017</v>
      </c>
      <c r="I19037">
        <v>191</v>
      </c>
      <c r="J19037" t="s">
        <v>628</v>
      </c>
      <c r="K19037" t="s">
        <v>527</v>
      </c>
      <c r="L19037" t="s">
        <v>489</v>
      </c>
      <c r="M19037" t="s">
        <v>528</v>
      </c>
      <c r="N19037" t="s">
        <v>1098</v>
      </c>
      <c r="O19037">
        <v>191</v>
      </c>
      <c r="P19037" t="s">
        <v>191</v>
      </c>
      <c r="Q19037" t="s">
        <v>1055</v>
      </c>
      <c r="R19037" t="s">
        <v>639</v>
      </c>
      <c r="S19037" t="s">
        <v>1063</v>
      </c>
      <c r="T19037" t="s">
        <v>1017</v>
      </c>
      <c r="U19037">
        <v>191</v>
      </c>
      <c r="V19037" t="s">
        <v>1097</v>
      </c>
      <c r="W19037" t="s">
        <v>1058</v>
      </c>
      <c r="X19037" t="s">
        <v>1098</v>
      </c>
      <c r="Y19037" t="s">
        <v>775</v>
      </c>
      <c r="Z19037" t="s">
        <v>1017</v>
      </c>
      <c r="AA19037">
        <v>191</v>
      </c>
      <c r="AB19037" t="s">
        <v>600</v>
      </c>
      <c r="AC19037" t="s">
        <v>75</v>
      </c>
      <c r="AD19037" t="s">
        <v>1063</v>
      </c>
      <c r="AE19037" t="s">
        <v>1063</v>
      </c>
      <c r="AF19037" t="s">
        <v>1017</v>
      </c>
      <c r="AG19037">
        <v>191</v>
      </c>
      <c r="AH19037" t="s">
        <v>166</v>
      </c>
      <c r="AI19037" t="s">
        <v>562</v>
      </c>
      <c r="AJ19037" t="s">
        <v>458</v>
      </c>
      <c r="AK19037" t="s">
        <v>1014</v>
      </c>
      <c r="AL19037" t="s">
        <v>1017</v>
      </c>
      <c r="AM19037">
        <v>191</v>
      </c>
      <c r="AN19037" t="s">
        <v>477</v>
      </c>
      <c r="AO19037" t="s">
        <v>1004</v>
      </c>
      <c r="AP19037" t="s">
        <v>643</v>
      </c>
      <c r="AQ19037" t="s">
        <v>1012</v>
      </c>
      <c r="AR19037" t="s">
        <v>1017</v>
      </c>
      <c r="AS19037">
        <v>191</v>
      </c>
      <c r="AT19037" t="s">
        <v>188</v>
      </c>
      <c r="AU19037" t="s">
        <v>1095</v>
      </c>
      <c r="AV19037" t="s">
        <v>940</v>
      </c>
      <c r="AW19037" t="s">
        <v>1055</v>
      </c>
      <c r="AX19037" t="s">
        <v>1017</v>
      </c>
      <c r="AY19037">
        <v>191</v>
      </c>
      <c r="AZ19037" t="s">
        <v>130</v>
      </c>
      <c r="BA19037" t="s">
        <v>1009</v>
      </c>
      <c r="BB19037" t="s">
        <v>971</v>
      </c>
      <c r="BC19037" t="s">
        <v>1064</v>
      </c>
      <c r="BD19037" t="s">
        <v>1017</v>
      </c>
      <c r="BE19037">
        <v>191</v>
      </c>
      <c r="BF19037" t="s">
        <v>1162</v>
      </c>
      <c r="BG19037" t="s">
        <v>1043</v>
      </c>
      <c r="BH19037" t="s">
        <v>993</v>
      </c>
      <c r="BI19037" t="s">
        <v>140</v>
      </c>
      <c r="BJ19037" t="s">
        <v>1017</v>
      </c>
      <c r="BK19037">
        <v>191</v>
      </c>
      <c r="BL19037" t="s">
        <v>866</v>
      </c>
      <c r="BM19037" t="s">
        <v>1008</v>
      </c>
      <c r="BN19037" t="s">
        <v>89</v>
      </c>
      <c r="BO19037" t="s">
        <v>674</v>
      </c>
      <c r="BP19037" t="s">
        <v>1017</v>
      </c>
      <c r="BQ19037">
        <v>191</v>
      </c>
      <c r="BR19037" t="s">
        <v>1121</v>
      </c>
      <c r="BS19037" t="s">
        <v>1014</v>
      </c>
      <c r="BT19037" t="s">
        <v>1007</v>
      </c>
      <c r="BU19037" t="s">
        <v>940</v>
      </c>
      <c r="BV19037" t="s">
        <v>1017</v>
      </c>
    </row>
    <row r="19038" spans="1:74" x14ac:dyDescent="0.35">
      <c r="A19038" t="s">
        <v>19</v>
      </c>
      <c r="B19038" t="s">
        <v>1165</v>
      </c>
      <c r="C19038">
        <v>66</v>
      </c>
      <c r="D19038" t="s">
        <v>122</v>
      </c>
      <c r="E19038" t="s">
        <v>775</v>
      </c>
      <c r="F19038" t="s">
        <v>967</v>
      </c>
      <c r="G19038" t="s">
        <v>1058</v>
      </c>
      <c r="H19038" t="s">
        <v>140</v>
      </c>
      <c r="I19038">
        <v>66</v>
      </c>
      <c r="J19038" t="s">
        <v>251</v>
      </c>
      <c r="K19038" t="s">
        <v>788</v>
      </c>
      <c r="L19038" t="s">
        <v>741</v>
      </c>
      <c r="M19038" t="s">
        <v>573</v>
      </c>
      <c r="N19038" t="s">
        <v>140</v>
      </c>
      <c r="O19038">
        <v>66</v>
      </c>
      <c r="P19038" t="s">
        <v>912</v>
      </c>
      <c r="Q19038" t="s">
        <v>140</v>
      </c>
      <c r="R19038" t="s">
        <v>911</v>
      </c>
      <c r="S19038" t="s">
        <v>140</v>
      </c>
      <c r="T19038" t="s">
        <v>140</v>
      </c>
      <c r="U19038">
        <v>66</v>
      </c>
      <c r="V19038" t="s">
        <v>933</v>
      </c>
      <c r="W19038" t="s">
        <v>1004</v>
      </c>
      <c r="X19038" t="s">
        <v>1018</v>
      </c>
      <c r="Y19038" t="s">
        <v>140</v>
      </c>
      <c r="Z19038" t="s">
        <v>140</v>
      </c>
      <c r="AA19038">
        <v>66</v>
      </c>
      <c r="AB19038" t="s">
        <v>66</v>
      </c>
      <c r="AC19038" t="s">
        <v>67</v>
      </c>
      <c r="AD19038" t="s">
        <v>140</v>
      </c>
      <c r="AE19038" t="s">
        <v>140</v>
      </c>
      <c r="AF19038" t="s">
        <v>140</v>
      </c>
      <c r="AG19038">
        <v>66</v>
      </c>
      <c r="AH19038" t="s">
        <v>758</v>
      </c>
      <c r="AI19038" t="s">
        <v>428</v>
      </c>
      <c r="AJ19038" t="s">
        <v>1003</v>
      </c>
      <c r="AK19038" t="s">
        <v>140</v>
      </c>
      <c r="AL19038" t="s">
        <v>140</v>
      </c>
      <c r="AM19038">
        <v>66</v>
      </c>
      <c r="AN19038" t="s">
        <v>1153</v>
      </c>
      <c r="AO19038" t="s">
        <v>1009</v>
      </c>
      <c r="AP19038" t="s">
        <v>967</v>
      </c>
      <c r="AQ19038" t="s">
        <v>140</v>
      </c>
      <c r="AR19038" t="s">
        <v>140</v>
      </c>
      <c r="AS19038">
        <v>66</v>
      </c>
      <c r="AT19038" t="s">
        <v>1077</v>
      </c>
      <c r="AU19038" t="s">
        <v>755</v>
      </c>
      <c r="AV19038" t="s">
        <v>1058</v>
      </c>
      <c r="AW19038" t="s">
        <v>140</v>
      </c>
      <c r="AX19038" t="s">
        <v>140</v>
      </c>
      <c r="AY19038">
        <v>66</v>
      </c>
      <c r="AZ19038" t="s">
        <v>108</v>
      </c>
      <c r="BA19038" t="s">
        <v>140</v>
      </c>
      <c r="BB19038" t="s">
        <v>1059</v>
      </c>
      <c r="BC19038" t="s">
        <v>1050</v>
      </c>
      <c r="BD19038" t="s">
        <v>140</v>
      </c>
      <c r="BE19038">
        <v>66</v>
      </c>
      <c r="BF19038" t="s">
        <v>126</v>
      </c>
      <c r="BG19038" t="s">
        <v>140</v>
      </c>
      <c r="BH19038" t="s">
        <v>125</v>
      </c>
      <c r="BI19038" t="s">
        <v>140</v>
      </c>
      <c r="BJ19038" t="s">
        <v>140</v>
      </c>
      <c r="BK19038">
        <v>66</v>
      </c>
      <c r="BL19038" t="s">
        <v>220</v>
      </c>
      <c r="BM19038" t="s">
        <v>140</v>
      </c>
      <c r="BN19038" t="s">
        <v>614</v>
      </c>
      <c r="BO19038" t="s">
        <v>105</v>
      </c>
      <c r="BP19038" t="s">
        <v>140</v>
      </c>
      <c r="BQ19038">
        <v>66</v>
      </c>
      <c r="BR19038" t="s">
        <v>1161</v>
      </c>
      <c r="BS19038" t="s">
        <v>140</v>
      </c>
      <c r="BT19038" t="s">
        <v>954</v>
      </c>
      <c r="BU19038" t="s">
        <v>1053</v>
      </c>
      <c r="BV19038" t="s">
        <v>140</v>
      </c>
    </row>
    <row r="19039" spans="1:74" x14ac:dyDescent="0.35">
      <c r="A19039" t="s">
        <v>19</v>
      </c>
      <c r="B19039" t="s">
        <v>1166</v>
      </c>
      <c r="C19039">
        <v>140</v>
      </c>
      <c r="D19039" t="s">
        <v>989</v>
      </c>
      <c r="E19039" t="s">
        <v>1068</v>
      </c>
      <c r="F19039" t="s">
        <v>1065</v>
      </c>
      <c r="G19039" t="s">
        <v>983</v>
      </c>
      <c r="H19039" t="s">
        <v>140</v>
      </c>
      <c r="I19039">
        <v>140</v>
      </c>
      <c r="J19039" t="s">
        <v>351</v>
      </c>
      <c r="K19039" t="s">
        <v>1003</v>
      </c>
      <c r="L19039" t="s">
        <v>756</v>
      </c>
      <c r="M19039" t="s">
        <v>264</v>
      </c>
      <c r="N19039" t="s">
        <v>775</v>
      </c>
      <c r="O19039">
        <v>140</v>
      </c>
      <c r="P19039" t="s">
        <v>1138</v>
      </c>
      <c r="Q19039" t="s">
        <v>1011</v>
      </c>
      <c r="R19039" t="s">
        <v>117</v>
      </c>
      <c r="S19039" t="s">
        <v>1050</v>
      </c>
      <c r="T19039" t="s">
        <v>140</v>
      </c>
      <c r="U19039">
        <v>140</v>
      </c>
      <c r="V19039" t="s">
        <v>90</v>
      </c>
      <c r="W19039" t="s">
        <v>1003</v>
      </c>
      <c r="X19039" t="s">
        <v>1016</v>
      </c>
      <c r="Y19039" t="s">
        <v>775</v>
      </c>
      <c r="Z19039" t="s">
        <v>140</v>
      </c>
      <c r="AA19039">
        <v>140</v>
      </c>
      <c r="AB19039" t="s">
        <v>36</v>
      </c>
      <c r="AC19039" t="s">
        <v>771</v>
      </c>
      <c r="AD19039" t="s">
        <v>1007</v>
      </c>
      <c r="AE19039" t="s">
        <v>1012</v>
      </c>
      <c r="AF19039" t="s">
        <v>140</v>
      </c>
      <c r="AG19039">
        <v>140</v>
      </c>
      <c r="AH19039" t="s">
        <v>146</v>
      </c>
      <c r="AI19039" t="s">
        <v>73</v>
      </c>
      <c r="AJ19039" t="s">
        <v>1055</v>
      </c>
      <c r="AK19039" t="s">
        <v>1017</v>
      </c>
      <c r="AL19039" t="s">
        <v>140</v>
      </c>
      <c r="AM19039">
        <v>140</v>
      </c>
      <c r="AN19039" t="s">
        <v>112</v>
      </c>
      <c r="AO19039" t="s">
        <v>940</v>
      </c>
      <c r="AP19039" t="s">
        <v>89</v>
      </c>
      <c r="AQ19039" t="s">
        <v>140</v>
      </c>
      <c r="AR19039" t="s">
        <v>1017</v>
      </c>
      <c r="AS19039">
        <v>140</v>
      </c>
      <c r="AT19039" t="s">
        <v>539</v>
      </c>
      <c r="AU19039" t="s">
        <v>785</v>
      </c>
      <c r="AV19039" t="s">
        <v>1073</v>
      </c>
      <c r="AW19039" t="s">
        <v>1073</v>
      </c>
      <c r="AX19039" t="s">
        <v>1017</v>
      </c>
      <c r="AY19039">
        <v>140</v>
      </c>
      <c r="AZ19039" t="s">
        <v>539</v>
      </c>
      <c r="BA19039" t="s">
        <v>775</v>
      </c>
      <c r="BB19039" t="s">
        <v>952</v>
      </c>
      <c r="BC19039" t="s">
        <v>1004</v>
      </c>
      <c r="BD19039" t="s">
        <v>1098</v>
      </c>
      <c r="BE19039">
        <v>140</v>
      </c>
      <c r="BF19039" t="s">
        <v>722</v>
      </c>
      <c r="BG19039" t="s">
        <v>458</v>
      </c>
      <c r="BH19039" t="s">
        <v>968</v>
      </c>
      <c r="BI19039" t="s">
        <v>1012</v>
      </c>
      <c r="BJ19039" t="s">
        <v>140</v>
      </c>
      <c r="BK19039">
        <v>140</v>
      </c>
      <c r="BL19039" t="s">
        <v>857</v>
      </c>
      <c r="BM19039" t="s">
        <v>1012</v>
      </c>
      <c r="BN19039" t="s">
        <v>1102</v>
      </c>
      <c r="BO19039" t="s">
        <v>105</v>
      </c>
      <c r="BP19039" t="s">
        <v>1017</v>
      </c>
      <c r="BQ19039">
        <v>140</v>
      </c>
      <c r="BR19039" t="s">
        <v>1024</v>
      </c>
      <c r="BS19039" t="s">
        <v>140</v>
      </c>
      <c r="BT19039" t="s">
        <v>1055</v>
      </c>
      <c r="BU19039" t="s">
        <v>1004</v>
      </c>
      <c r="BV19039" t="s">
        <v>1017</v>
      </c>
    </row>
    <row r="19040" spans="1:74" x14ac:dyDescent="0.35">
      <c r="A19040" t="s">
        <v>20</v>
      </c>
      <c r="B19040" t="s">
        <v>1165</v>
      </c>
      <c r="C19040">
        <v>118</v>
      </c>
      <c r="D19040" t="s">
        <v>905</v>
      </c>
      <c r="E19040" t="s">
        <v>1012</v>
      </c>
      <c r="F19040" t="s">
        <v>113</v>
      </c>
      <c r="G19040" t="s">
        <v>1049</v>
      </c>
      <c r="H19040" t="s">
        <v>140</v>
      </c>
      <c r="I19040">
        <v>118</v>
      </c>
      <c r="J19040" t="s">
        <v>692</v>
      </c>
      <c r="K19040" t="s">
        <v>729</v>
      </c>
      <c r="L19040" t="s">
        <v>521</v>
      </c>
      <c r="M19040" t="s">
        <v>456</v>
      </c>
      <c r="N19040" t="s">
        <v>140</v>
      </c>
      <c r="O19040">
        <v>118</v>
      </c>
      <c r="P19040" t="s">
        <v>1079</v>
      </c>
      <c r="Q19040" t="s">
        <v>1010</v>
      </c>
      <c r="R19040" t="s">
        <v>646</v>
      </c>
      <c r="S19040" t="s">
        <v>140</v>
      </c>
      <c r="T19040" t="s">
        <v>140</v>
      </c>
      <c r="U19040">
        <v>118</v>
      </c>
      <c r="V19040" t="s">
        <v>1204</v>
      </c>
      <c r="W19040" t="s">
        <v>775</v>
      </c>
      <c r="X19040" t="s">
        <v>1014</v>
      </c>
      <c r="Y19040" t="s">
        <v>140</v>
      </c>
      <c r="Z19040" t="s">
        <v>140</v>
      </c>
      <c r="AA19040">
        <v>118</v>
      </c>
      <c r="AB19040" t="s">
        <v>896</v>
      </c>
      <c r="AC19040" t="s">
        <v>752</v>
      </c>
      <c r="AD19040" t="s">
        <v>1098</v>
      </c>
      <c r="AE19040" t="s">
        <v>1055</v>
      </c>
      <c r="AF19040" t="s">
        <v>140</v>
      </c>
      <c r="AG19040">
        <v>118</v>
      </c>
      <c r="AH19040" t="s">
        <v>783</v>
      </c>
      <c r="AI19040" t="s">
        <v>822</v>
      </c>
      <c r="AJ19040" t="s">
        <v>1023</v>
      </c>
      <c r="AK19040" t="s">
        <v>1016</v>
      </c>
      <c r="AL19040" t="s">
        <v>140</v>
      </c>
      <c r="AM19040">
        <v>118</v>
      </c>
      <c r="AN19040" t="s">
        <v>923</v>
      </c>
      <c r="AO19040" t="s">
        <v>1054</v>
      </c>
      <c r="AP19040" t="s">
        <v>462</v>
      </c>
      <c r="AQ19040" t="s">
        <v>1010</v>
      </c>
      <c r="AR19040" t="s">
        <v>140</v>
      </c>
      <c r="AS19040">
        <v>118</v>
      </c>
      <c r="AT19040" t="s">
        <v>132</v>
      </c>
      <c r="AU19040" t="s">
        <v>91</v>
      </c>
      <c r="AV19040" t="s">
        <v>1063</v>
      </c>
      <c r="AW19040" t="s">
        <v>1012</v>
      </c>
      <c r="AX19040" t="s">
        <v>140</v>
      </c>
      <c r="AY19040">
        <v>118</v>
      </c>
      <c r="AZ19040" t="s">
        <v>316</v>
      </c>
      <c r="BA19040" t="s">
        <v>140</v>
      </c>
      <c r="BB19040" t="s">
        <v>838</v>
      </c>
      <c r="BC19040" t="s">
        <v>1068</v>
      </c>
      <c r="BD19040" t="s">
        <v>140</v>
      </c>
      <c r="BE19040">
        <v>118</v>
      </c>
      <c r="BF19040" t="s">
        <v>1155</v>
      </c>
      <c r="BG19040" t="s">
        <v>949</v>
      </c>
      <c r="BH19040" t="s">
        <v>1104</v>
      </c>
      <c r="BI19040" t="s">
        <v>949</v>
      </c>
      <c r="BJ19040" t="s">
        <v>140</v>
      </c>
      <c r="BK19040">
        <v>118</v>
      </c>
      <c r="BL19040" t="s">
        <v>833</v>
      </c>
      <c r="BM19040" t="s">
        <v>140</v>
      </c>
      <c r="BN19040" t="s">
        <v>1095</v>
      </c>
      <c r="BO19040" t="s">
        <v>746</v>
      </c>
      <c r="BP19040" t="s">
        <v>140</v>
      </c>
      <c r="BQ19040">
        <v>118</v>
      </c>
      <c r="BR19040" t="s">
        <v>1123</v>
      </c>
      <c r="BS19040" t="s">
        <v>140</v>
      </c>
      <c r="BT19040" t="s">
        <v>971</v>
      </c>
      <c r="BU19040" t="s">
        <v>1066</v>
      </c>
      <c r="BV19040" t="s">
        <v>140</v>
      </c>
    </row>
    <row r="19041" spans="1:74" x14ac:dyDescent="0.35">
      <c r="A19041" t="s">
        <v>20</v>
      </c>
      <c r="B19041" t="s">
        <v>1166</v>
      </c>
      <c r="C19041">
        <v>88</v>
      </c>
      <c r="D19041" t="s">
        <v>56</v>
      </c>
      <c r="E19041" t="s">
        <v>1048</v>
      </c>
      <c r="F19041" t="s">
        <v>119</v>
      </c>
      <c r="G19041" t="s">
        <v>501</v>
      </c>
      <c r="H19041" t="s">
        <v>140</v>
      </c>
      <c r="I19041">
        <v>88</v>
      </c>
      <c r="J19041" t="s">
        <v>692</v>
      </c>
      <c r="K19041" t="s">
        <v>527</v>
      </c>
      <c r="L19041" t="s">
        <v>386</v>
      </c>
      <c r="M19041" t="s">
        <v>797</v>
      </c>
      <c r="N19041" t="s">
        <v>1016</v>
      </c>
      <c r="O19041">
        <v>88</v>
      </c>
      <c r="P19041" t="s">
        <v>707</v>
      </c>
      <c r="Q19041" t="s">
        <v>1013</v>
      </c>
      <c r="R19041" t="s">
        <v>1106</v>
      </c>
      <c r="S19041" t="s">
        <v>140</v>
      </c>
      <c r="T19041" t="s">
        <v>1016</v>
      </c>
      <c r="U19041">
        <v>88</v>
      </c>
      <c r="V19041" t="s">
        <v>514</v>
      </c>
      <c r="W19041" t="s">
        <v>1017</v>
      </c>
      <c r="X19041" t="s">
        <v>1046</v>
      </c>
      <c r="Y19041" t="s">
        <v>140</v>
      </c>
      <c r="Z19041" t="s">
        <v>1016</v>
      </c>
      <c r="AA19041">
        <v>88</v>
      </c>
      <c r="AB19041" t="s">
        <v>652</v>
      </c>
      <c r="AC19041" t="s">
        <v>728</v>
      </c>
      <c r="AD19041" t="s">
        <v>140</v>
      </c>
      <c r="AE19041" t="s">
        <v>1013</v>
      </c>
      <c r="AF19041" t="s">
        <v>1016</v>
      </c>
      <c r="AG19041">
        <v>88</v>
      </c>
      <c r="AH19041" t="s">
        <v>430</v>
      </c>
      <c r="AI19041" t="s">
        <v>376</v>
      </c>
      <c r="AJ19041" t="s">
        <v>1049</v>
      </c>
      <c r="AK19041" t="s">
        <v>140</v>
      </c>
      <c r="AL19041" t="s">
        <v>1016</v>
      </c>
      <c r="AM19041">
        <v>88</v>
      </c>
      <c r="AN19041" t="s">
        <v>825</v>
      </c>
      <c r="AO19041" t="s">
        <v>1017</v>
      </c>
      <c r="AP19041" t="s">
        <v>465</v>
      </c>
      <c r="AQ19041" t="s">
        <v>140</v>
      </c>
      <c r="AR19041" t="s">
        <v>1016</v>
      </c>
      <c r="AS19041">
        <v>88</v>
      </c>
      <c r="AT19041" t="s">
        <v>811</v>
      </c>
      <c r="AU19041" t="s">
        <v>87</v>
      </c>
      <c r="AV19041" t="s">
        <v>1019</v>
      </c>
      <c r="AW19041" t="s">
        <v>1013</v>
      </c>
      <c r="AX19041" t="s">
        <v>1016</v>
      </c>
      <c r="AY19041">
        <v>88</v>
      </c>
      <c r="AZ19041" t="s">
        <v>675</v>
      </c>
      <c r="BA19041" t="s">
        <v>1013</v>
      </c>
      <c r="BB19041" t="s">
        <v>394</v>
      </c>
      <c r="BC19041" t="s">
        <v>929</v>
      </c>
      <c r="BD19041" t="s">
        <v>1016</v>
      </c>
      <c r="BE19041">
        <v>88</v>
      </c>
      <c r="BF19041" t="s">
        <v>570</v>
      </c>
      <c r="BG19041" t="s">
        <v>940</v>
      </c>
      <c r="BH19041" t="s">
        <v>573</v>
      </c>
      <c r="BI19041" t="s">
        <v>1068</v>
      </c>
      <c r="BJ19041" t="s">
        <v>1016</v>
      </c>
      <c r="BK19041">
        <v>88</v>
      </c>
      <c r="BL19041" t="s">
        <v>347</v>
      </c>
      <c r="BM19041" t="s">
        <v>1068</v>
      </c>
      <c r="BN19041" t="s">
        <v>147</v>
      </c>
      <c r="BO19041" t="s">
        <v>751</v>
      </c>
      <c r="BP19041" t="s">
        <v>1016</v>
      </c>
      <c r="BQ19041">
        <v>88</v>
      </c>
      <c r="BR19041" t="s">
        <v>904</v>
      </c>
      <c r="BS19041" t="s">
        <v>140</v>
      </c>
      <c r="BT19041" t="s">
        <v>939</v>
      </c>
      <c r="BU19041" t="s">
        <v>1046</v>
      </c>
      <c r="BV19041" t="s">
        <v>1016</v>
      </c>
    </row>
    <row r="19042" spans="1:74" x14ac:dyDescent="0.35">
      <c r="A19042" t="s">
        <v>21</v>
      </c>
      <c r="B19042" t="s">
        <v>1166</v>
      </c>
      <c r="C19042">
        <v>210</v>
      </c>
      <c r="D19042" t="s">
        <v>1086</v>
      </c>
      <c r="E19042" t="s">
        <v>1017</v>
      </c>
      <c r="F19042" t="s">
        <v>89</v>
      </c>
      <c r="G19042" t="s">
        <v>733</v>
      </c>
      <c r="H19042" t="s">
        <v>140</v>
      </c>
      <c r="I19042">
        <v>210</v>
      </c>
      <c r="J19042" t="s">
        <v>332</v>
      </c>
      <c r="K19042" t="s">
        <v>515</v>
      </c>
      <c r="L19042" t="s">
        <v>147</v>
      </c>
      <c r="M19042" t="s">
        <v>818</v>
      </c>
      <c r="N19042" t="s">
        <v>1013</v>
      </c>
      <c r="O19042">
        <v>210</v>
      </c>
      <c r="P19042" t="s">
        <v>1167</v>
      </c>
      <c r="Q19042" t="s">
        <v>775</v>
      </c>
      <c r="R19042" t="s">
        <v>121</v>
      </c>
      <c r="S19042" t="s">
        <v>1013</v>
      </c>
      <c r="T19042" t="s">
        <v>140</v>
      </c>
      <c r="U19042">
        <v>210</v>
      </c>
      <c r="V19042" t="s">
        <v>90</v>
      </c>
      <c r="W19042" t="s">
        <v>1007</v>
      </c>
      <c r="X19042" t="s">
        <v>1007</v>
      </c>
      <c r="Y19042" t="s">
        <v>775</v>
      </c>
      <c r="Z19042" t="s">
        <v>140</v>
      </c>
      <c r="AA19042">
        <v>210</v>
      </c>
      <c r="AB19042" t="s">
        <v>150</v>
      </c>
      <c r="AC19042" t="s">
        <v>354</v>
      </c>
      <c r="AD19042" t="s">
        <v>1017</v>
      </c>
      <c r="AE19042" t="s">
        <v>140</v>
      </c>
      <c r="AF19042" t="s">
        <v>1013</v>
      </c>
      <c r="AG19042">
        <v>210</v>
      </c>
      <c r="AH19042" t="s">
        <v>946</v>
      </c>
      <c r="AI19042" t="s">
        <v>528</v>
      </c>
      <c r="AJ19042" t="s">
        <v>1047</v>
      </c>
      <c r="AK19042" t="s">
        <v>140</v>
      </c>
      <c r="AL19042" t="s">
        <v>140</v>
      </c>
      <c r="AM19042">
        <v>210</v>
      </c>
      <c r="AN19042" t="s">
        <v>112</v>
      </c>
      <c r="AO19042" t="s">
        <v>1013</v>
      </c>
      <c r="AP19042" t="s">
        <v>405</v>
      </c>
      <c r="AQ19042" t="s">
        <v>140</v>
      </c>
      <c r="AR19042" t="s">
        <v>140</v>
      </c>
      <c r="AS19042">
        <v>210</v>
      </c>
      <c r="AT19042" t="s">
        <v>717</v>
      </c>
      <c r="AU19042" t="s">
        <v>1003</v>
      </c>
      <c r="AV19042" t="s">
        <v>940</v>
      </c>
      <c r="AW19042" t="s">
        <v>775</v>
      </c>
      <c r="AX19042" t="s">
        <v>140</v>
      </c>
      <c r="AY19042">
        <v>210</v>
      </c>
      <c r="AZ19042" t="s">
        <v>800</v>
      </c>
      <c r="BA19042" t="s">
        <v>140</v>
      </c>
      <c r="BB19042" t="s">
        <v>919</v>
      </c>
      <c r="BC19042" t="s">
        <v>1048</v>
      </c>
      <c r="BD19042" t="s">
        <v>140</v>
      </c>
      <c r="BE19042">
        <v>210</v>
      </c>
      <c r="BF19042" t="s">
        <v>669</v>
      </c>
      <c r="BG19042" t="s">
        <v>775</v>
      </c>
      <c r="BH19042" t="s">
        <v>105</v>
      </c>
      <c r="BI19042" t="s">
        <v>140</v>
      </c>
      <c r="BJ19042" t="s">
        <v>140</v>
      </c>
      <c r="BK19042">
        <v>210</v>
      </c>
      <c r="BL19042" t="s">
        <v>150</v>
      </c>
      <c r="BM19042" t="s">
        <v>1013</v>
      </c>
      <c r="BN19042" t="s">
        <v>1047</v>
      </c>
      <c r="BO19042" t="s">
        <v>451</v>
      </c>
      <c r="BP19042" t="s">
        <v>1013</v>
      </c>
      <c r="BQ19042">
        <v>210</v>
      </c>
      <c r="BR19042" t="s">
        <v>1208</v>
      </c>
      <c r="BS19042" t="s">
        <v>140</v>
      </c>
      <c r="BT19042" t="s">
        <v>1013</v>
      </c>
      <c r="BU19042" t="s">
        <v>775</v>
      </c>
      <c r="BV19042" t="s">
        <v>140</v>
      </c>
    </row>
    <row r="19043" spans="1:74" x14ac:dyDescent="0.35">
      <c r="A19043" t="s">
        <v>22</v>
      </c>
      <c r="B19043" t="s">
        <v>1165</v>
      </c>
      <c r="C19043">
        <v>98</v>
      </c>
      <c r="D19043" t="s">
        <v>916</v>
      </c>
      <c r="E19043" t="s">
        <v>940</v>
      </c>
      <c r="F19043" t="s">
        <v>129</v>
      </c>
      <c r="G19043" t="s">
        <v>1055</v>
      </c>
      <c r="H19043" t="s">
        <v>140</v>
      </c>
      <c r="I19043">
        <v>98</v>
      </c>
      <c r="J19043" t="s">
        <v>482</v>
      </c>
      <c r="K19043" t="s">
        <v>838</v>
      </c>
      <c r="L19043" t="s">
        <v>192</v>
      </c>
      <c r="M19043" t="s">
        <v>528</v>
      </c>
      <c r="N19043" t="s">
        <v>140</v>
      </c>
      <c r="O19043">
        <v>98</v>
      </c>
      <c r="P19043" t="s">
        <v>740</v>
      </c>
      <c r="Q19043" t="s">
        <v>1066</v>
      </c>
      <c r="R19043" t="s">
        <v>522</v>
      </c>
      <c r="S19043" t="s">
        <v>140</v>
      </c>
      <c r="T19043" t="s">
        <v>140</v>
      </c>
      <c r="U19043">
        <v>98</v>
      </c>
      <c r="V19043" t="s">
        <v>1108</v>
      </c>
      <c r="W19043" t="s">
        <v>1017</v>
      </c>
      <c r="X19043" t="s">
        <v>1043</v>
      </c>
      <c r="Y19043" t="s">
        <v>140</v>
      </c>
      <c r="Z19043" t="s">
        <v>140</v>
      </c>
      <c r="AA19043">
        <v>98</v>
      </c>
      <c r="AB19043" t="s">
        <v>362</v>
      </c>
      <c r="AC19043" t="s">
        <v>363</v>
      </c>
      <c r="AD19043" t="s">
        <v>140</v>
      </c>
      <c r="AE19043" t="s">
        <v>140</v>
      </c>
      <c r="AF19043" t="s">
        <v>140</v>
      </c>
      <c r="AG19043">
        <v>98</v>
      </c>
      <c r="AH19043" t="s">
        <v>44</v>
      </c>
      <c r="AI19043" t="s">
        <v>827</v>
      </c>
      <c r="AJ19043" t="s">
        <v>1066</v>
      </c>
      <c r="AK19043" t="s">
        <v>140</v>
      </c>
      <c r="AL19043" t="s">
        <v>140</v>
      </c>
      <c r="AM19043">
        <v>98</v>
      </c>
      <c r="AN19043" t="s">
        <v>784</v>
      </c>
      <c r="AO19043" t="s">
        <v>1066</v>
      </c>
      <c r="AP19043" t="s">
        <v>91</v>
      </c>
      <c r="AQ19043" t="s">
        <v>1017</v>
      </c>
      <c r="AR19043" t="s">
        <v>140</v>
      </c>
      <c r="AS19043">
        <v>98</v>
      </c>
      <c r="AT19043" t="s">
        <v>928</v>
      </c>
      <c r="AU19043" t="s">
        <v>515</v>
      </c>
      <c r="AV19043" t="s">
        <v>1098</v>
      </c>
      <c r="AW19043" t="s">
        <v>140</v>
      </c>
      <c r="AX19043" t="s">
        <v>140</v>
      </c>
      <c r="AY19043">
        <v>98</v>
      </c>
      <c r="AZ19043" t="s">
        <v>122</v>
      </c>
      <c r="BA19043" t="s">
        <v>1066</v>
      </c>
      <c r="BB19043" t="s">
        <v>1023</v>
      </c>
      <c r="BC19043" t="s">
        <v>1062</v>
      </c>
      <c r="BD19043" t="s">
        <v>140</v>
      </c>
      <c r="BE19043">
        <v>98</v>
      </c>
      <c r="BF19043" t="s">
        <v>1175</v>
      </c>
      <c r="BG19043" t="s">
        <v>954</v>
      </c>
      <c r="BH19043" t="s">
        <v>386</v>
      </c>
      <c r="BI19043" t="s">
        <v>1009</v>
      </c>
      <c r="BJ19043" t="s">
        <v>140</v>
      </c>
      <c r="BK19043">
        <v>98</v>
      </c>
      <c r="BL19043" t="s">
        <v>494</v>
      </c>
      <c r="BM19043" t="s">
        <v>1066</v>
      </c>
      <c r="BN19043" t="s">
        <v>971</v>
      </c>
      <c r="BO19043" t="s">
        <v>662</v>
      </c>
      <c r="BP19043" t="s">
        <v>140</v>
      </c>
      <c r="BQ19043">
        <v>98</v>
      </c>
      <c r="BR19043" t="s">
        <v>1109</v>
      </c>
      <c r="BS19043" t="s">
        <v>954</v>
      </c>
      <c r="BT19043" t="s">
        <v>1016</v>
      </c>
      <c r="BU19043" t="s">
        <v>949</v>
      </c>
      <c r="BV19043" t="s">
        <v>140</v>
      </c>
    </row>
    <row r="19044" spans="1:74" x14ac:dyDescent="0.35">
      <c r="A19044" t="s">
        <v>22</v>
      </c>
      <c r="B19044" t="s">
        <v>1166</v>
      </c>
      <c r="C19044">
        <v>111</v>
      </c>
      <c r="D19044" t="s">
        <v>130</v>
      </c>
      <c r="E19044" t="s">
        <v>1058</v>
      </c>
      <c r="F19044" t="s">
        <v>515</v>
      </c>
      <c r="G19044" t="s">
        <v>1068</v>
      </c>
      <c r="H19044" t="s">
        <v>140</v>
      </c>
      <c r="I19044">
        <v>111</v>
      </c>
      <c r="J19044" t="s">
        <v>313</v>
      </c>
      <c r="K19044" t="s">
        <v>527</v>
      </c>
      <c r="L19044" t="s">
        <v>97</v>
      </c>
      <c r="M19044" t="s">
        <v>826</v>
      </c>
      <c r="N19044" t="s">
        <v>140</v>
      </c>
      <c r="O19044">
        <v>111</v>
      </c>
      <c r="P19044" t="s">
        <v>892</v>
      </c>
      <c r="Q19044" t="s">
        <v>140</v>
      </c>
      <c r="R19044" t="s">
        <v>97</v>
      </c>
      <c r="S19044" t="s">
        <v>949</v>
      </c>
      <c r="T19044" t="s">
        <v>140</v>
      </c>
      <c r="U19044">
        <v>111</v>
      </c>
      <c r="V19044" t="s">
        <v>1112</v>
      </c>
      <c r="W19044" t="s">
        <v>515</v>
      </c>
      <c r="X19044" t="s">
        <v>775</v>
      </c>
      <c r="Y19044" t="s">
        <v>949</v>
      </c>
      <c r="Z19044" t="s">
        <v>140</v>
      </c>
      <c r="AA19044">
        <v>111</v>
      </c>
      <c r="AB19044" t="s">
        <v>887</v>
      </c>
      <c r="AC19044" t="s">
        <v>1083</v>
      </c>
      <c r="AD19044" t="s">
        <v>775</v>
      </c>
      <c r="AE19044" t="s">
        <v>140</v>
      </c>
      <c r="AF19044" t="s">
        <v>140</v>
      </c>
      <c r="AG19044">
        <v>111</v>
      </c>
      <c r="AH19044" t="s">
        <v>46</v>
      </c>
      <c r="AI19044" t="s">
        <v>827</v>
      </c>
      <c r="AJ19044" t="s">
        <v>1050</v>
      </c>
      <c r="AK19044" t="s">
        <v>140</v>
      </c>
      <c r="AL19044" t="s">
        <v>140</v>
      </c>
      <c r="AM19044">
        <v>111</v>
      </c>
      <c r="AN19044" t="s">
        <v>936</v>
      </c>
      <c r="AO19044" t="s">
        <v>949</v>
      </c>
      <c r="AP19044" t="s">
        <v>999</v>
      </c>
      <c r="AQ19044" t="s">
        <v>140</v>
      </c>
      <c r="AR19044" t="s">
        <v>140</v>
      </c>
      <c r="AS19044">
        <v>111</v>
      </c>
      <c r="AT19044" t="s">
        <v>757</v>
      </c>
      <c r="AU19044" t="s">
        <v>1182</v>
      </c>
      <c r="AV19044" t="s">
        <v>1055</v>
      </c>
      <c r="AW19044" t="s">
        <v>140</v>
      </c>
      <c r="AX19044" t="s">
        <v>140</v>
      </c>
      <c r="AY19044">
        <v>111</v>
      </c>
      <c r="AZ19044" t="s">
        <v>1161</v>
      </c>
      <c r="BA19044" t="s">
        <v>140</v>
      </c>
      <c r="BB19044" t="s">
        <v>1065</v>
      </c>
      <c r="BC19044" t="s">
        <v>1046</v>
      </c>
      <c r="BD19044" t="s">
        <v>140</v>
      </c>
      <c r="BE19044">
        <v>111</v>
      </c>
      <c r="BF19044" t="s">
        <v>477</v>
      </c>
      <c r="BG19044" t="s">
        <v>1046</v>
      </c>
      <c r="BH19044" t="s">
        <v>729</v>
      </c>
      <c r="BI19044" t="s">
        <v>940</v>
      </c>
      <c r="BJ19044" t="s">
        <v>140</v>
      </c>
      <c r="BK19044">
        <v>111</v>
      </c>
      <c r="BL19044" t="s">
        <v>54</v>
      </c>
      <c r="BM19044" t="s">
        <v>949</v>
      </c>
      <c r="BN19044" t="s">
        <v>317</v>
      </c>
      <c r="BO19044" t="s">
        <v>871</v>
      </c>
      <c r="BP19044" t="s">
        <v>140</v>
      </c>
      <c r="BQ19044">
        <v>111</v>
      </c>
      <c r="BR19044" t="s">
        <v>500</v>
      </c>
      <c r="BS19044" t="s">
        <v>140</v>
      </c>
      <c r="BT19044" t="s">
        <v>1057</v>
      </c>
      <c r="BU19044" t="s">
        <v>1011</v>
      </c>
      <c r="BV19044" t="s">
        <v>140</v>
      </c>
    </row>
    <row r="19045" spans="1:74" x14ac:dyDescent="0.35">
      <c r="A19045" t="s">
        <v>23</v>
      </c>
      <c r="B19045" t="s">
        <v>1165</v>
      </c>
      <c r="C19045">
        <v>86</v>
      </c>
      <c r="D19045" t="s">
        <v>270</v>
      </c>
      <c r="E19045" t="s">
        <v>1066</v>
      </c>
      <c r="F19045" t="s">
        <v>977</v>
      </c>
      <c r="G19045" t="s">
        <v>1051</v>
      </c>
      <c r="H19045" t="s">
        <v>140</v>
      </c>
      <c r="I19045">
        <v>86</v>
      </c>
      <c r="J19045" t="s">
        <v>327</v>
      </c>
      <c r="K19045" t="s">
        <v>103</v>
      </c>
      <c r="L19045" t="s">
        <v>513</v>
      </c>
      <c r="M19045" t="s">
        <v>794</v>
      </c>
      <c r="N19045" t="s">
        <v>1063</v>
      </c>
      <c r="O19045">
        <v>86</v>
      </c>
      <c r="P19045" t="s">
        <v>920</v>
      </c>
      <c r="Q19045" t="s">
        <v>140</v>
      </c>
      <c r="R19045" t="s">
        <v>921</v>
      </c>
      <c r="S19045" t="s">
        <v>140</v>
      </c>
      <c r="T19045" t="s">
        <v>140</v>
      </c>
      <c r="U19045">
        <v>86</v>
      </c>
      <c r="V19045" t="s">
        <v>930</v>
      </c>
      <c r="W19045" t="s">
        <v>1067</v>
      </c>
      <c r="X19045" t="s">
        <v>939</v>
      </c>
      <c r="Y19045" t="s">
        <v>140</v>
      </c>
      <c r="Z19045" t="s">
        <v>140</v>
      </c>
      <c r="AA19045">
        <v>86</v>
      </c>
      <c r="AB19045" t="s">
        <v>734</v>
      </c>
      <c r="AC19045" t="s">
        <v>440</v>
      </c>
      <c r="AD19045" t="s">
        <v>949</v>
      </c>
      <c r="AE19045" t="s">
        <v>140</v>
      </c>
      <c r="AF19045" t="s">
        <v>1012</v>
      </c>
      <c r="AG19045">
        <v>86</v>
      </c>
      <c r="AH19045" t="s">
        <v>850</v>
      </c>
      <c r="AI19045" t="s">
        <v>700</v>
      </c>
      <c r="AJ19045" t="s">
        <v>515</v>
      </c>
      <c r="AK19045" t="s">
        <v>140</v>
      </c>
      <c r="AL19045" t="s">
        <v>140</v>
      </c>
      <c r="AM19045">
        <v>86</v>
      </c>
      <c r="AN19045" t="s">
        <v>100</v>
      </c>
      <c r="AO19045" t="s">
        <v>140</v>
      </c>
      <c r="AP19045" t="s">
        <v>99</v>
      </c>
      <c r="AQ19045" t="s">
        <v>140</v>
      </c>
      <c r="AR19045" t="s">
        <v>140</v>
      </c>
      <c r="AS19045">
        <v>86</v>
      </c>
      <c r="AT19045" t="s">
        <v>916</v>
      </c>
      <c r="AU19045" t="s">
        <v>592</v>
      </c>
      <c r="AV19045" t="s">
        <v>140</v>
      </c>
      <c r="AW19045" t="s">
        <v>1098</v>
      </c>
      <c r="AX19045" t="s">
        <v>140</v>
      </c>
      <c r="AY19045">
        <v>86</v>
      </c>
      <c r="AZ19045" t="s">
        <v>128</v>
      </c>
      <c r="BA19045" t="s">
        <v>140</v>
      </c>
      <c r="BB19045" t="s">
        <v>394</v>
      </c>
      <c r="BC19045" t="s">
        <v>967</v>
      </c>
      <c r="BD19045" t="s">
        <v>140</v>
      </c>
      <c r="BE19045">
        <v>86</v>
      </c>
      <c r="BF19045" t="s">
        <v>740</v>
      </c>
      <c r="BG19045" t="s">
        <v>140</v>
      </c>
      <c r="BH19045" t="s">
        <v>741</v>
      </c>
      <c r="BI19045" t="s">
        <v>140</v>
      </c>
      <c r="BJ19045" t="s">
        <v>140</v>
      </c>
      <c r="BK19045">
        <v>86</v>
      </c>
      <c r="BL19045" t="s">
        <v>355</v>
      </c>
      <c r="BM19045" t="s">
        <v>1098</v>
      </c>
      <c r="BN19045" t="s">
        <v>1095</v>
      </c>
      <c r="BO19045" t="s">
        <v>924</v>
      </c>
      <c r="BP19045" t="s">
        <v>140</v>
      </c>
      <c r="BQ19045">
        <v>86</v>
      </c>
      <c r="BR19045" t="s">
        <v>955</v>
      </c>
      <c r="BS19045" t="s">
        <v>140</v>
      </c>
      <c r="BT19045" t="s">
        <v>140</v>
      </c>
      <c r="BU19045" t="s">
        <v>954</v>
      </c>
      <c r="BV19045" t="s">
        <v>140</v>
      </c>
    </row>
    <row r="19046" spans="1:74" x14ac:dyDescent="0.35">
      <c r="A19046" t="s">
        <v>23</v>
      </c>
      <c r="B19046" t="s">
        <v>1166</v>
      </c>
      <c r="C19046">
        <v>119</v>
      </c>
      <c r="D19046" t="s">
        <v>410</v>
      </c>
      <c r="E19046" t="s">
        <v>838</v>
      </c>
      <c r="F19046" t="s">
        <v>1100</v>
      </c>
      <c r="G19046" t="s">
        <v>1058</v>
      </c>
      <c r="H19046" t="s">
        <v>775</v>
      </c>
      <c r="I19046">
        <v>119</v>
      </c>
      <c r="J19046" t="s">
        <v>628</v>
      </c>
      <c r="K19046" t="s">
        <v>973</v>
      </c>
      <c r="L19046" t="s">
        <v>860</v>
      </c>
      <c r="M19046" t="s">
        <v>379</v>
      </c>
      <c r="N19046" t="s">
        <v>775</v>
      </c>
      <c r="O19046">
        <v>119</v>
      </c>
      <c r="P19046" t="s">
        <v>876</v>
      </c>
      <c r="Q19046" t="s">
        <v>1011</v>
      </c>
      <c r="R19046" t="s">
        <v>443</v>
      </c>
      <c r="S19046" t="s">
        <v>140</v>
      </c>
      <c r="T19046" t="s">
        <v>775</v>
      </c>
      <c r="U19046">
        <v>119</v>
      </c>
      <c r="V19046" t="s">
        <v>1075</v>
      </c>
      <c r="W19046" t="s">
        <v>1068</v>
      </c>
      <c r="X19046" t="s">
        <v>1056</v>
      </c>
      <c r="Y19046" t="s">
        <v>140</v>
      </c>
      <c r="Z19046" t="s">
        <v>140</v>
      </c>
      <c r="AA19046">
        <v>119</v>
      </c>
      <c r="AB19046" t="s">
        <v>962</v>
      </c>
      <c r="AC19046" t="s">
        <v>802</v>
      </c>
      <c r="AD19046" t="s">
        <v>1055</v>
      </c>
      <c r="AE19046" t="s">
        <v>1017</v>
      </c>
      <c r="AF19046" t="s">
        <v>1054</v>
      </c>
      <c r="AG19046">
        <v>119</v>
      </c>
      <c r="AH19046" t="s">
        <v>783</v>
      </c>
      <c r="AI19046" t="s">
        <v>830</v>
      </c>
      <c r="AJ19046" t="s">
        <v>1055</v>
      </c>
      <c r="AK19046" t="s">
        <v>1008</v>
      </c>
      <c r="AL19046" t="s">
        <v>1008</v>
      </c>
      <c r="AM19046">
        <v>119</v>
      </c>
      <c r="AN19046" t="s">
        <v>413</v>
      </c>
      <c r="AO19046" t="s">
        <v>1018</v>
      </c>
      <c r="AP19046" t="s">
        <v>668</v>
      </c>
      <c r="AQ19046" t="s">
        <v>140</v>
      </c>
      <c r="AR19046" t="s">
        <v>140</v>
      </c>
      <c r="AS19046">
        <v>119</v>
      </c>
      <c r="AT19046" t="s">
        <v>188</v>
      </c>
      <c r="AU19046" t="s">
        <v>595</v>
      </c>
      <c r="AV19046" t="s">
        <v>775</v>
      </c>
      <c r="AW19046" t="s">
        <v>1008</v>
      </c>
      <c r="AX19046" t="s">
        <v>140</v>
      </c>
      <c r="AY19046">
        <v>119</v>
      </c>
      <c r="AZ19046" t="s">
        <v>898</v>
      </c>
      <c r="BA19046" t="s">
        <v>140</v>
      </c>
      <c r="BB19046" t="s">
        <v>991</v>
      </c>
      <c r="BC19046" t="s">
        <v>940</v>
      </c>
      <c r="BD19046" t="s">
        <v>775</v>
      </c>
      <c r="BE19046">
        <v>119</v>
      </c>
      <c r="BF19046" t="s">
        <v>722</v>
      </c>
      <c r="BG19046" t="s">
        <v>1011</v>
      </c>
      <c r="BH19046" t="s">
        <v>932</v>
      </c>
      <c r="BI19046" t="s">
        <v>775</v>
      </c>
      <c r="BJ19046" t="s">
        <v>140</v>
      </c>
      <c r="BK19046">
        <v>119</v>
      </c>
      <c r="BL19046" t="s">
        <v>817</v>
      </c>
      <c r="BM19046" t="s">
        <v>775</v>
      </c>
      <c r="BN19046" t="s">
        <v>131</v>
      </c>
      <c r="BO19046" t="s">
        <v>521</v>
      </c>
      <c r="BP19046" t="s">
        <v>140</v>
      </c>
      <c r="BQ19046">
        <v>119</v>
      </c>
      <c r="BR19046" t="s">
        <v>122</v>
      </c>
      <c r="BS19046" t="s">
        <v>140</v>
      </c>
      <c r="BT19046" t="s">
        <v>664</v>
      </c>
      <c r="BU19046" t="s">
        <v>1070</v>
      </c>
      <c r="BV19046" t="s">
        <v>775</v>
      </c>
    </row>
    <row r="19047" spans="1:74" x14ac:dyDescent="0.35">
      <c r="A19047" t="s">
        <v>24</v>
      </c>
      <c r="B19047" t="s">
        <v>1165</v>
      </c>
      <c r="C19047">
        <v>77</v>
      </c>
      <c r="D19047" t="s">
        <v>1101</v>
      </c>
      <c r="E19047" t="s">
        <v>1047</v>
      </c>
      <c r="F19047" t="s">
        <v>939</v>
      </c>
      <c r="G19047" t="s">
        <v>140</v>
      </c>
      <c r="H19047" t="s">
        <v>140</v>
      </c>
      <c r="I19047">
        <v>77</v>
      </c>
      <c r="J19047" t="s">
        <v>77</v>
      </c>
      <c r="K19047" t="s">
        <v>371</v>
      </c>
      <c r="L19047" t="s">
        <v>837</v>
      </c>
      <c r="M19047" t="s">
        <v>240</v>
      </c>
      <c r="N19047" t="s">
        <v>140</v>
      </c>
      <c r="O19047">
        <v>77</v>
      </c>
      <c r="P19047" t="s">
        <v>98</v>
      </c>
      <c r="Q19047" t="s">
        <v>140</v>
      </c>
      <c r="R19047" t="s">
        <v>97</v>
      </c>
      <c r="S19047" t="s">
        <v>140</v>
      </c>
      <c r="T19047" t="s">
        <v>140</v>
      </c>
      <c r="U19047">
        <v>77</v>
      </c>
      <c r="V19047" t="s">
        <v>1142</v>
      </c>
      <c r="W19047" t="s">
        <v>1043</v>
      </c>
      <c r="X19047" t="s">
        <v>775</v>
      </c>
      <c r="Y19047" t="s">
        <v>140</v>
      </c>
      <c r="Z19047" t="s">
        <v>140</v>
      </c>
      <c r="AA19047">
        <v>77</v>
      </c>
      <c r="AB19047" t="s">
        <v>857</v>
      </c>
      <c r="AC19047" t="s">
        <v>855</v>
      </c>
      <c r="AD19047" t="s">
        <v>1046</v>
      </c>
      <c r="AE19047" t="s">
        <v>140</v>
      </c>
      <c r="AF19047" t="s">
        <v>140</v>
      </c>
      <c r="AG19047">
        <v>77</v>
      </c>
      <c r="AH19047" t="s">
        <v>220</v>
      </c>
      <c r="AI19047" t="s">
        <v>773</v>
      </c>
      <c r="AJ19047" t="s">
        <v>1048</v>
      </c>
      <c r="AK19047" t="s">
        <v>954</v>
      </c>
      <c r="AL19047" t="s">
        <v>140</v>
      </c>
      <c r="AM19047">
        <v>77</v>
      </c>
      <c r="AN19047" t="s">
        <v>1134</v>
      </c>
      <c r="AO19047" t="s">
        <v>1056</v>
      </c>
      <c r="AP19047" t="s">
        <v>1018</v>
      </c>
      <c r="AQ19047" t="s">
        <v>140</v>
      </c>
      <c r="AR19047" t="s">
        <v>140</v>
      </c>
      <c r="AS19047">
        <v>77</v>
      </c>
      <c r="AT19047" t="s">
        <v>450</v>
      </c>
      <c r="AU19047" t="s">
        <v>129</v>
      </c>
      <c r="AV19047" t="s">
        <v>574</v>
      </c>
      <c r="AW19047" t="s">
        <v>950</v>
      </c>
      <c r="AX19047" t="s">
        <v>140</v>
      </c>
      <c r="AY19047">
        <v>77</v>
      </c>
      <c r="AZ19047" t="s">
        <v>1134</v>
      </c>
      <c r="BA19047" t="s">
        <v>954</v>
      </c>
      <c r="BB19047" t="s">
        <v>875</v>
      </c>
      <c r="BC19047" t="s">
        <v>1017</v>
      </c>
      <c r="BD19047" t="s">
        <v>140</v>
      </c>
      <c r="BE19047">
        <v>77</v>
      </c>
      <c r="BF19047" t="s">
        <v>404</v>
      </c>
      <c r="BG19047" t="s">
        <v>1007</v>
      </c>
      <c r="BH19047" t="s">
        <v>99</v>
      </c>
      <c r="BI19047" t="s">
        <v>140</v>
      </c>
      <c r="BJ19047" t="s">
        <v>140</v>
      </c>
      <c r="BK19047">
        <v>77</v>
      </c>
      <c r="BL19047" t="s">
        <v>866</v>
      </c>
      <c r="BM19047" t="s">
        <v>940</v>
      </c>
      <c r="BN19047" t="s">
        <v>664</v>
      </c>
      <c r="BO19047" t="s">
        <v>901</v>
      </c>
      <c r="BP19047" t="s">
        <v>140</v>
      </c>
      <c r="BQ19047">
        <v>77</v>
      </c>
      <c r="BR19047" t="s">
        <v>732</v>
      </c>
      <c r="BS19047" t="s">
        <v>1048</v>
      </c>
      <c r="BT19047" t="s">
        <v>1043</v>
      </c>
      <c r="BU19047" t="s">
        <v>140</v>
      </c>
      <c r="BV19047" t="s">
        <v>140</v>
      </c>
    </row>
    <row r="19048" spans="1:74" x14ac:dyDescent="0.35">
      <c r="A19048" t="s">
        <v>24</v>
      </c>
      <c r="B19048" t="s">
        <v>1166</v>
      </c>
      <c r="C19048">
        <v>130</v>
      </c>
      <c r="D19048" t="s">
        <v>892</v>
      </c>
      <c r="E19048" t="s">
        <v>1046</v>
      </c>
      <c r="F19048" t="s">
        <v>838</v>
      </c>
      <c r="G19048" t="s">
        <v>869</v>
      </c>
      <c r="H19048" t="s">
        <v>140</v>
      </c>
      <c r="I19048">
        <v>130</v>
      </c>
      <c r="J19048" t="s">
        <v>760</v>
      </c>
      <c r="K19048" t="s">
        <v>733</v>
      </c>
      <c r="L19048" t="s">
        <v>386</v>
      </c>
      <c r="M19048" t="s">
        <v>528</v>
      </c>
      <c r="N19048" t="s">
        <v>140</v>
      </c>
      <c r="O19048">
        <v>130</v>
      </c>
      <c r="P19048" t="s">
        <v>653</v>
      </c>
      <c r="Q19048" t="s">
        <v>1098</v>
      </c>
      <c r="R19048" t="s">
        <v>968</v>
      </c>
      <c r="S19048" t="s">
        <v>140</v>
      </c>
      <c r="T19048" t="s">
        <v>140</v>
      </c>
      <c r="U19048">
        <v>130</v>
      </c>
      <c r="V19048" t="s">
        <v>904</v>
      </c>
      <c r="W19048" t="s">
        <v>1048</v>
      </c>
      <c r="X19048" t="s">
        <v>1043</v>
      </c>
      <c r="Y19048" t="s">
        <v>140</v>
      </c>
      <c r="Z19048" t="s">
        <v>140</v>
      </c>
      <c r="AA19048">
        <v>130</v>
      </c>
      <c r="AB19048" t="s">
        <v>763</v>
      </c>
      <c r="AC19048" t="s">
        <v>673</v>
      </c>
      <c r="AD19048" t="s">
        <v>1063</v>
      </c>
      <c r="AE19048" t="s">
        <v>140</v>
      </c>
      <c r="AF19048" t="s">
        <v>140</v>
      </c>
      <c r="AG19048">
        <v>130</v>
      </c>
      <c r="AH19048" t="s">
        <v>537</v>
      </c>
      <c r="AI19048" t="s">
        <v>668</v>
      </c>
      <c r="AJ19048" t="s">
        <v>929</v>
      </c>
      <c r="AK19048" t="s">
        <v>1063</v>
      </c>
      <c r="AL19048" t="s">
        <v>140</v>
      </c>
      <c r="AM19048">
        <v>130</v>
      </c>
      <c r="AN19048" t="s">
        <v>992</v>
      </c>
      <c r="AO19048" t="s">
        <v>1050</v>
      </c>
      <c r="AP19048" t="s">
        <v>970</v>
      </c>
      <c r="AQ19048" t="s">
        <v>140</v>
      </c>
      <c r="AR19048" t="s">
        <v>140</v>
      </c>
      <c r="AS19048">
        <v>130</v>
      </c>
      <c r="AT19048" t="s">
        <v>1075</v>
      </c>
      <c r="AU19048" t="s">
        <v>801</v>
      </c>
      <c r="AV19048" t="s">
        <v>1012</v>
      </c>
      <c r="AW19048" t="s">
        <v>1055</v>
      </c>
      <c r="AX19048" t="s">
        <v>140</v>
      </c>
      <c r="AY19048">
        <v>130</v>
      </c>
      <c r="AZ19048" t="s">
        <v>124</v>
      </c>
      <c r="BA19048" t="s">
        <v>140</v>
      </c>
      <c r="BB19048" t="s">
        <v>977</v>
      </c>
      <c r="BC19048" t="s">
        <v>1048</v>
      </c>
      <c r="BD19048" t="s">
        <v>1054</v>
      </c>
      <c r="BE19048">
        <v>130</v>
      </c>
      <c r="BF19048" t="s">
        <v>1088</v>
      </c>
      <c r="BG19048" t="s">
        <v>1020</v>
      </c>
      <c r="BH19048" t="s">
        <v>119</v>
      </c>
      <c r="BI19048" t="s">
        <v>140</v>
      </c>
      <c r="BJ19048" t="s">
        <v>140</v>
      </c>
      <c r="BK19048">
        <v>130</v>
      </c>
      <c r="BL19048" t="s">
        <v>972</v>
      </c>
      <c r="BM19048" t="s">
        <v>1054</v>
      </c>
      <c r="BN19048" t="s">
        <v>1065</v>
      </c>
      <c r="BO19048" t="s">
        <v>462</v>
      </c>
      <c r="BP19048" t="s">
        <v>140</v>
      </c>
      <c r="BQ19048">
        <v>130</v>
      </c>
      <c r="BR19048" t="s">
        <v>858</v>
      </c>
      <c r="BS19048" t="s">
        <v>140</v>
      </c>
      <c r="BT19048" t="s">
        <v>1052</v>
      </c>
      <c r="BU19048" t="s">
        <v>1043</v>
      </c>
      <c r="BV19048" t="s">
        <v>140</v>
      </c>
    </row>
    <row r="19049" spans="1:74" x14ac:dyDescent="0.35">
      <c r="A19049" t="s">
        <v>25</v>
      </c>
      <c r="B19049" t="s">
        <v>1165</v>
      </c>
      <c r="C19049">
        <v>88</v>
      </c>
      <c r="D19049" t="s">
        <v>188</v>
      </c>
      <c r="E19049" t="s">
        <v>1063</v>
      </c>
      <c r="F19049" t="s">
        <v>107</v>
      </c>
      <c r="G19049" t="s">
        <v>1004</v>
      </c>
      <c r="H19049" t="s">
        <v>140</v>
      </c>
      <c r="I19049">
        <v>88</v>
      </c>
      <c r="J19049" t="s">
        <v>435</v>
      </c>
      <c r="K19049" t="s">
        <v>1017</v>
      </c>
      <c r="L19049" t="s">
        <v>911</v>
      </c>
      <c r="M19049" t="s">
        <v>346</v>
      </c>
      <c r="N19049" t="s">
        <v>140</v>
      </c>
      <c r="O19049">
        <v>88</v>
      </c>
      <c r="P19049" t="s">
        <v>902</v>
      </c>
      <c r="Q19049" t="s">
        <v>140</v>
      </c>
      <c r="R19049" t="s">
        <v>756</v>
      </c>
      <c r="S19049" t="s">
        <v>1054</v>
      </c>
      <c r="T19049" t="s">
        <v>140</v>
      </c>
      <c r="U19049">
        <v>88</v>
      </c>
      <c r="V19049" t="s">
        <v>943</v>
      </c>
      <c r="W19049" t="s">
        <v>1023</v>
      </c>
      <c r="X19049" t="s">
        <v>1047</v>
      </c>
      <c r="Y19049" t="s">
        <v>140</v>
      </c>
      <c r="Z19049" t="s">
        <v>140</v>
      </c>
      <c r="AA19049">
        <v>88</v>
      </c>
      <c r="AB19049" t="s">
        <v>454</v>
      </c>
      <c r="AC19049" t="s">
        <v>360</v>
      </c>
      <c r="AD19049" t="s">
        <v>140</v>
      </c>
      <c r="AE19049" t="s">
        <v>140</v>
      </c>
      <c r="AF19049" t="s">
        <v>1014</v>
      </c>
      <c r="AG19049">
        <v>88</v>
      </c>
      <c r="AH19049" t="s">
        <v>821</v>
      </c>
      <c r="AI19049" t="s">
        <v>346</v>
      </c>
      <c r="AJ19049" t="s">
        <v>775</v>
      </c>
      <c r="AK19049" t="s">
        <v>1063</v>
      </c>
      <c r="AL19049" t="s">
        <v>1013</v>
      </c>
      <c r="AM19049">
        <v>88</v>
      </c>
      <c r="AN19049" t="s">
        <v>110</v>
      </c>
      <c r="AO19049" t="s">
        <v>1063</v>
      </c>
      <c r="AP19049" t="s">
        <v>977</v>
      </c>
      <c r="AQ19049" t="s">
        <v>140</v>
      </c>
      <c r="AR19049" t="s">
        <v>140</v>
      </c>
      <c r="AS19049">
        <v>88</v>
      </c>
      <c r="AT19049" t="s">
        <v>163</v>
      </c>
      <c r="AU19049" t="s">
        <v>1061</v>
      </c>
      <c r="AV19049" t="s">
        <v>317</v>
      </c>
      <c r="AW19049" t="s">
        <v>1019</v>
      </c>
      <c r="AX19049" t="s">
        <v>140</v>
      </c>
      <c r="AY19049">
        <v>88</v>
      </c>
      <c r="AZ19049" t="s">
        <v>116</v>
      </c>
      <c r="BA19049" t="s">
        <v>140</v>
      </c>
      <c r="BB19049" t="s">
        <v>824</v>
      </c>
      <c r="BC19049" t="s">
        <v>515</v>
      </c>
      <c r="BD19049" t="s">
        <v>1063</v>
      </c>
      <c r="BE19049">
        <v>88</v>
      </c>
      <c r="BF19049" t="s">
        <v>491</v>
      </c>
      <c r="BG19049" t="s">
        <v>1048</v>
      </c>
      <c r="BH19049" t="s">
        <v>1085</v>
      </c>
      <c r="BI19049" t="s">
        <v>140</v>
      </c>
      <c r="BJ19049" t="s">
        <v>140</v>
      </c>
      <c r="BK19049">
        <v>88</v>
      </c>
      <c r="BL19049" t="s">
        <v>68</v>
      </c>
      <c r="BM19049" t="s">
        <v>1009</v>
      </c>
      <c r="BN19049" t="s">
        <v>1102</v>
      </c>
      <c r="BO19049" t="s">
        <v>956</v>
      </c>
      <c r="BP19049" t="s">
        <v>140</v>
      </c>
      <c r="BQ19049">
        <v>88</v>
      </c>
      <c r="BR19049" t="s">
        <v>997</v>
      </c>
      <c r="BS19049" t="s">
        <v>140</v>
      </c>
      <c r="BT19049" t="s">
        <v>1021</v>
      </c>
      <c r="BU19049" t="s">
        <v>1060</v>
      </c>
      <c r="BV19049" t="s">
        <v>140</v>
      </c>
    </row>
    <row r="19050" spans="1:74" x14ac:dyDescent="0.35">
      <c r="A19050" t="s">
        <v>25</v>
      </c>
      <c r="B19050" t="s">
        <v>1166</v>
      </c>
      <c r="C19050">
        <v>116</v>
      </c>
      <c r="D19050" t="s">
        <v>748</v>
      </c>
      <c r="E19050" t="s">
        <v>971</v>
      </c>
      <c r="F19050" t="s">
        <v>1044</v>
      </c>
      <c r="G19050" t="s">
        <v>996</v>
      </c>
      <c r="H19050" t="s">
        <v>140</v>
      </c>
      <c r="I19050">
        <v>116</v>
      </c>
      <c r="J19050" t="s">
        <v>351</v>
      </c>
      <c r="K19050" t="s">
        <v>1072</v>
      </c>
      <c r="L19050" t="s">
        <v>97</v>
      </c>
      <c r="M19050" t="s">
        <v>320</v>
      </c>
      <c r="N19050" t="s">
        <v>1063</v>
      </c>
      <c r="O19050">
        <v>116</v>
      </c>
      <c r="P19050" t="s">
        <v>868</v>
      </c>
      <c r="Q19050" t="s">
        <v>140</v>
      </c>
      <c r="R19050" t="s">
        <v>777</v>
      </c>
      <c r="S19050" t="s">
        <v>140</v>
      </c>
      <c r="T19050" t="s">
        <v>1014</v>
      </c>
      <c r="U19050">
        <v>116</v>
      </c>
      <c r="V19050" t="s">
        <v>1180</v>
      </c>
      <c r="W19050" t="s">
        <v>1063</v>
      </c>
      <c r="X19050" t="s">
        <v>140</v>
      </c>
      <c r="Y19050" t="s">
        <v>140</v>
      </c>
      <c r="Z19050" t="s">
        <v>140</v>
      </c>
      <c r="AA19050">
        <v>116</v>
      </c>
      <c r="AB19050" t="s">
        <v>767</v>
      </c>
      <c r="AC19050" t="s">
        <v>766</v>
      </c>
      <c r="AD19050" t="s">
        <v>140</v>
      </c>
      <c r="AE19050" t="s">
        <v>140</v>
      </c>
      <c r="AF19050" t="s">
        <v>140</v>
      </c>
      <c r="AG19050">
        <v>116</v>
      </c>
      <c r="AH19050" t="s">
        <v>821</v>
      </c>
      <c r="AI19050" t="s">
        <v>526</v>
      </c>
      <c r="AJ19050" t="s">
        <v>664</v>
      </c>
      <c r="AK19050" t="s">
        <v>140</v>
      </c>
      <c r="AL19050" t="s">
        <v>140</v>
      </c>
      <c r="AM19050">
        <v>116</v>
      </c>
      <c r="AN19050" t="s">
        <v>1155</v>
      </c>
      <c r="AO19050" t="s">
        <v>939</v>
      </c>
      <c r="AP19050" t="s">
        <v>897</v>
      </c>
      <c r="AQ19050" t="s">
        <v>140</v>
      </c>
      <c r="AR19050" t="s">
        <v>140</v>
      </c>
      <c r="AS19050">
        <v>116</v>
      </c>
      <c r="AT19050" t="s">
        <v>112</v>
      </c>
      <c r="AU19050" t="s">
        <v>1057</v>
      </c>
      <c r="AV19050" t="s">
        <v>996</v>
      </c>
      <c r="AW19050" t="s">
        <v>949</v>
      </c>
      <c r="AX19050" t="s">
        <v>140</v>
      </c>
      <c r="AY19050">
        <v>116</v>
      </c>
      <c r="AZ19050" t="s">
        <v>642</v>
      </c>
      <c r="BA19050" t="s">
        <v>1014</v>
      </c>
      <c r="BB19050" t="s">
        <v>1045</v>
      </c>
      <c r="BC19050" t="s">
        <v>515</v>
      </c>
      <c r="BD19050" t="s">
        <v>140</v>
      </c>
      <c r="BE19050">
        <v>116</v>
      </c>
      <c r="BF19050" t="s">
        <v>491</v>
      </c>
      <c r="BG19050" t="s">
        <v>1051</v>
      </c>
      <c r="BH19050" t="s">
        <v>849</v>
      </c>
      <c r="BI19050" t="s">
        <v>1014</v>
      </c>
      <c r="BJ19050" t="s">
        <v>140</v>
      </c>
      <c r="BK19050">
        <v>116</v>
      </c>
      <c r="BL19050" t="s">
        <v>698</v>
      </c>
      <c r="BM19050" t="s">
        <v>1066</v>
      </c>
      <c r="BN19050" t="s">
        <v>660</v>
      </c>
      <c r="BO19050" t="s">
        <v>45</v>
      </c>
      <c r="BP19050" t="s">
        <v>140</v>
      </c>
      <c r="BQ19050">
        <v>116</v>
      </c>
      <c r="BR19050" t="s">
        <v>858</v>
      </c>
      <c r="BS19050" t="s">
        <v>140</v>
      </c>
      <c r="BT19050" t="s">
        <v>971</v>
      </c>
      <c r="BU19050" t="s">
        <v>940</v>
      </c>
      <c r="BV19050" t="s">
        <v>140</v>
      </c>
    </row>
    <row r="19051" spans="1:74" x14ac:dyDescent="0.35">
      <c r="A19051" t="s">
        <v>26</v>
      </c>
      <c r="B19051" t="s">
        <v>1165</v>
      </c>
      <c r="C19051">
        <v>96</v>
      </c>
      <c r="D19051" t="s">
        <v>763</v>
      </c>
      <c r="E19051" t="s">
        <v>1073</v>
      </c>
      <c r="F19051" t="s">
        <v>465</v>
      </c>
      <c r="G19051" t="s">
        <v>1066</v>
      </c>
      <c r="H19051" t="s">
        <v>140</v>
      </c>
      <c r="I19051">
        <v>96</v>
      </c>
      <c r="J19051" t="s">
        <v>497</v>
      </c>
      <c r="K19051" t="s">
        <v>988</v>
      </c>
      <c r="L19051" t="s">
        <v>797</v>
      </c>
      <c r="M19051" t="s">
        <v>932</v>
      </c>
      <c r="N19051" t="s">
        <v>140</v>
      </c>
      <c r="O19051">
        <v>96</v>
      </c>
      <c r="P19051" t="s">
        <v>570</v>
      </c>
      <c r="Q19051" t="s">
        <v>1046</v>
      </c>
      <c r="R19051" t="s">
        <v>264</v>
      </c>
      <c r="S19051" t="s">
        <v>1021</v>
      </c>
      <c r="T19051" t="s">
        <v>1017</v>
      </c>
      <c r="U19051">
        <v>96</v>
      </c>
      <c r="V19051" t="s">
        <v>986</v>
      </c>
      <c r="W19051" t="s">
        <v>788</v>
      </c>
      <c r="X19051" t="s">
        <v>775</v>
      </c>
      <c r="Y19051" t="s">
        <v>140</v>
      </c>
      <c r="Z19051" t="s">
        <v>140</v>
      </c>
      <c r="AA19051">
        <v>96</v>
      </c>
      <c r="AB19051" t="s">
        <v>52</v>
      </c>
      <c r="AC19051" t="s">
        <v>53</v>
      </c>
      <c r="AD19051" t="s">
        <v>140</v>
      </c>
      <c r="AE19051" t="s">
        <v>140</v>
      </c>
      <c r="AF19051" t="s">
        <v>140</v>
      </c>
      <c r="AG19051">
        <v>96</v>
      </c>
      <c r="AH19051" t="s">
        <v>758</v>
      </c>
      <c r="AI19051" t="s">
        <v>691</v>
      </c>
      <c r="AJ19051" t="s">
        <v>971</v>
      </c>
      <c r="AK19051" t="s">
        <v>140</v>
      </c>
      <c r="AL19051" t="s">
        <v>140</v>
      </c>
      <c r="AM19051">
        <v>96</v>
      </c>
      <c r="AN19051" t="s">
        <v>520</v>
      </c>
      <c r="AO19051" t="s">
        <v>1048</v>
      </c>
      <c r="AP19051" t="s">
        <v>476</v>
      </c>
      <c r="AQ19051" t="s">
        <v>140</v>
      </c>
      <c r="AR19051" t="s">
        <v>140</v>
      </c>
      <c r="AS19051">
        <v>96</v>
      </c>
      <c r="AT19051" t="s">
        <v>825</v>
      </c>
      <c r="AU19051" t="s">
        <v>517</v>
      </c>
      <c r="AV19051" t="s">
        <v>109</v>
      </c>
      <c r="AW19051" t="s">
        <v>1020</v>
      </c>
      <c r="AX19051" t="s">
        <v>140</v>
      </c>
      <c r="AY19051">
        <v>96</v>
      </c>
      <c r="AZ19051" t="s">
        <v>642</v>
      </c>
      <c r="BA19051" t="s">
        <v>140</v>
      </c>
      <c r="BB19051" t="s">
        <v>1044</v>
      </c>
      <c r="BC19051" t="s">
        <v>996</v>
      </c>
      <c r="BD19051" t="s">
        <v>140</v>
      </c>
      <c r="BE19051">
        <v>96</v>
      </c>
      <c r="BF19051" t="s">
        <v>995</v>
      </c>
      <c r="BG19051" t="s">
        <v>775</v>
      </c>
      <c r="BH19051" t="s">
        <v>894</v>
      </c>
      <c r="BI19051" t="s">
        <v>1063</v>
      </c>
      <c r="BJ19051" t="s">
        <v>140</v>
      </c>
      <c r="BK19051">
        <v>96</v>
      </c>
      <c r="BL19051" t="s">
        <v>831</v>
      </c>
      <c r="BM19051" t="s">
        <v>1021</v>
      </c>
      <c r="BN19051" t="s">
        <v>849</v>
      </c>
      <c r="BO19051" t="s">
        <v>399</v>
      </c>
      <c r="BP19051" t="s">
        <v>140</v>
      </c>
      <c r="BQ19051">
        <v>96</v>
      </c>
      <c r="BR19051" t="s">
        <v>100</v>
      </c>
      <c r="BS19051" t="s">
        <v>140</v>
      </c>
      <c r="BT19051" t="s">
        <v>919</v>
      </c>
      <c r="BU19051" t="s">
        <v>1023</v>
      </c>
      <c r="BV19051" t="s">
        <v>140</v>
      </c>
    </row>
    <row r="19052" spans="1:74" x14ac:dyDescent="0.35">
      <c r="A19052" t="s">
        <v>26</v>
      </c>
      <c r="B19052" t="s">
        <v>1166</v>
      </c>
      <c r="C19052">
        <v>106</v>
      </c>
      <c r="D19052" t="s">
        <v>156</v>
      </c>
      <c r="E19052" t="s">
        <v>458</v>
      </c>
      <c r="F19052" t="s">
        <v>107</v>
      </c>
      <c r="G19052" t="s">
        <v>1047</v>
      </c>
      <c r="H19052" t="s">
        <v>140</v>
      </c>
      <c r="I19052">
        <v>106</v>
      </c>
      <c r="J19052" t="s">
        <v>353</v>
      </c>
      <c r="K19052" t="s">
        <v>269</v>
      </c>
      <c r="L19052" t="s">
        <v>121</v>
      </c>
      <c r="M19052" t="s">
        <v>699</v>
      </c>
      <c r="N19052" t="s">
        <v>140</v>
      </c>
      <c r="O19052">
        <v>106</v>
      </c>
      <c r="P19052" t="s">
        <v>512</v>
      </c>
      <c r="Q19052" t="s">
        <v>140</v>
      </c>
      <c r="R19052" t="s">
        <v>199</v>
      </c>
      <c r="S19052" t="s">
        <v>1054</v>
      </c>
      <c r="T19052" t="s">
        <v>140</v>
      </c>
      <c r="U19052">
        <v>106</v>
      </c>
      <c r="V19052" t="s">
        <v>990</v>
      </c>
      <c r="W19052" t="s">
        <v>1009</v>
      </c>
      <c r="X19052" t="s">
        <v>1051</v>
      </c>
      <c r="Y19052" t="s">
        <v>1066</v>
      </c>
      <c r="Z19052" t="s">
        <v>140</v>
      </c>
      <c r="AA19052">
        <v>106</v>
      </c>
      <c r="AB19052" t="s">
        <v>934</v>
      </c>
      <c r="AC19052" t="s">
        <v>728</v>
      </c>
      <c r="AD19052" t="s">
        <v>140</v>
      </c>
      <c r="AE19052" t="s">
        <v>1066</v>
      </c>
      <c r="AF19052" t="s">
        <v>140</v>
      </c>
      <c r="AG19052">
        <v>106</v>
      </c>
      <c r="AH19052" t="s">
        <v>767</v>
      </c>
      <c r="AI19052" t="s">
        <v>659</v>
      </c>
      <c r="AJ19052" t="s">
        <v>1050</v>
      </c>
      <c r="AK19052" t="s">
        <v>1021</v>
      </c>
      <c r="AL19052" t="s">
        <v>140</v>
      </c>
      <c r="AM19052">
        <v>106</v>
      </c>
      <c r="AN19052" t="s">
        <v>707</v>
      </c>
      <c r="AO19052" t="s">
        <v>1051</v>
      </c>
      <c r="AP19052" t="s">
        <v>952</v>
      </c>
      <c r="AQ19052" t="s">
        <v>1063</v>
      </c>
      <c r="AR19052" t="s">
        <v>140</v>
      </c>
      <c r="AS19052">
        <v>106</v>
      </c>
      <c r="AT19052" t="s">
        <v>122</v>
      </c>
      <c r="AU19052" t="s">
        <v>733</v>
      </c>
      <c r="AV19052" t="s">
        <v>1009</v>
      </c>
      <c r="AW19052" t="s">
        <v>660</v>
      </c>
      <c r="AX19052" t="s">
        <v>140</v>
      </c>
      <c r="AY19052">
        <v>106</v>
      </c>
      <c r="AZ19052" t="s">
        <v>717</v>
      </c>
      <c r="BA19052" t="s">
        <v>1054</v>
      </c>
      <c r="BB19052" t="s">
        <v>1064</v>
      </c>
      <c r="BC19052" t="s">
        <v>1023</v>
      </c>
      <c r="BD19052" t="s">
        <v>140</v>
      </c>
      <c r="BE19052">
        <v>106</v>
      </c>
      <c r="BF19052" t="s">
        <v>675</v>
      </c>
      <c r="BG19052" t="s">
        <v>869</v>
      </c>
      <c r="BH19052" t="s">
        <v>548</v>
      </c>
      <c r="BI19052" t="s">
        <v>954</v>
      </c>
      <c r="BJ19052" t="s">
        <v>140</v>
      </c>
      <c r="BK19052">
        <v>106</v>
      </c>
      <c r="BL19052" t="s">
        <v>1156</v>
      </c>
      <c r="BM19052" t="s">
        <v>1054</v>
      </c>
      <c r="BN19052" t="s">
        <v>1011</v>
      </c>
      <c r="BO19052" t="s">
        <v>518</v>
      </c>
      <c r="BP19052" t="s">
        <v>140</v>
      </c>
      <c r="BQ19052">
        <v>106</v>
      </c>
      <c r="BR19052" t="s">
        <v>1121</v>
      </c>
      <c r="BS19052" t="s">
        <v>140</v>
      </c>
      <c r="BT19052" t="s">
        <v>919</v>
      </c>
      <c r="BU19052" t="s">
        <v>869</v>
      </c>
      <c r="BV19052" t="s">
        <v>140</v>
      </c>
    </row>
    <row r="19053" spans="1:74" x14ac:dyDescent="0.35">
      <c r="A19053" t="s">
        <v>27</v>
      </c>
      <c r="B19053" t="s">
        <v>1165</v>
      </c>
      <c r="C19053">
        <v>100</v>
      </c>
      <c r="D19053" t="s">
        <v>102</v>
      </c>
      <c r="E19053" t="s">
        <v>838</v>
      </c>
      <c r="F19053" t="s">
        <v>91</v>
      </c>
      <c r="G19053" t="s">
        <v>140</v>
      </c>
      <c r="H19053" t="s">
        <v>1009</v>
      </c>
      <c r="I19053">
        <v>100</v>
      </c>
      <c r="J19053" t="s">
        <v>303</v>
      </c>
      <c r="K19053" t="s">
        <v>517</v>
      </c>
      <c r="L19053" t="s">
        <v>924</v>
      </c>
      <c r="M19053" t="s">
        <v>1087</v>
      </c>
      <c r="N19053" t="s">
        <v>1098</v>
      </c>
      <c r="O19053">
        <v>100</v>
      </c>
      <c r="P19053" t="s">
        <v>120</v>
      </c>
      <c r="Q19053" t="s">
        <v>1017</v>
      </c>
      <c r="R19053" t="s">
        <v>592</v>
      </c>
      <c r="S19053" t="s">
        <v>775</v>
      </c>
      <c r="T19053" t="s">
        <v>140</v>
      </c>
      <c r="U19053">
        <v>100</v>
      </c>
      <c r="V19053" t="s">
        <v>1213</v>
      </c>
      <c r="W19053" t="s">
        <v>1014</v>
      </c>
      <c r="X19053" t="s">
        <v>949</v>
      </c>
      <c r="Y19053" t="s">
        <v>1013</v>
      </c>
      <c r="Z19053" t="s">
        <v>140</v>
      </c>
      <c r="AA19053">
        <v>100</v>
      </c>
      <c r="AB19053" t="s">
        <v>519</v>
      </c>
      <c r="AC19053" t="s">
        <v>157</v>
      </c>
      <c r="AD19053" t="s">
        <v>1066</v>
      </c>
      <c r="AE19053" t="s">
        <v>1013</v>
      </c>
      <c r="AF19053" t="s">
        <v>140</v>
      </c>
      <c r="AG19053">
        <v>100</v>
      </c>
      <c r="AH19053" t="s">
        <v>658</v>
      </c>
      <c r="AI19053" t="s">
        <v>860</v>
      </c>
      <c r="AJ19053" t="s">
        <v>954</v>
      </c>
      <c r="AK19053" t="s">
        <v>1013</v>
      </c>
      <c r="AL19053" t="s">
        <v>140</v>
      </c>
      <c r="AM19053">
        <v>100</v>
      </c>
      <c r="AN19053" t="s">
        <v>806</v>
      </c>
      <c r="AO19053" t="s">
        <v>919</v>
      </c>
      <c r="AP19053" t="s">
        <v>660</v>
      </c>
      <c r="AQ19053" t="s">
        <v>140</v>
      </c>
      <c r="AR19053" t="s">
        <v>140</v>
      </c>
      <c r="AS19053">
        <v>100</v>
      </c>
      <c r="AT19053" t="s">
        <v>670</v>
      </c>
      <c r="AU19053" t="s">
        <v>113</v>
      </c>
      <c r="AV19053" t="s">
        <v>967</v>
      </c>
      <c r="AW19053" t="s">
        <v>1013</v>
      </c>
      <c r="AX19053" t="s">
        <v>140</v>
      </c>
      <c r="AY19053">
        <v>100</v>
      </c>
      <c r="AZ19053" t="s">
        <v>1162</v>
      </c>
      <c r="BA19053" t="s">
        <v>1048</v>
      </c>
      <c r="BB19053" t="s">
        <v>131</v>
      </c>
      <c r="BC19053" t="s">
        <v>89</v>
      </c>
      <c r="BD19053" t="s">
        <v>140</v>
      </c>
      <c r="BE19053">
        <v>100</v>
      </c>
      <c r="BF19053" t="s">
        <v>596</v>
      </c>
      <c r="BG19053" t="s">
        <v>1052</v>
      </c>
      <c r="BH19053" t="s">
        <v>394</v>
      </c>
      <c r="BI19053" t="s">
        <v>1098</v>
      </c>
      <c r="BJ19053" t="s">
        <v>140</v>
      </c>
      <c r="BK19053">
        <v>100</v>
      </c>
      <c r="BL19053" t="s">
        <v>896</v>
      </c>
      <c r="BM19053" t="s">
        <v>1013</v>
      </c>
      <c r="BN19053" t="s">
        <v>517</v>
      </c>
      <c r="BO19053" t="s">
        <v>968</v>
      </c>
      <c r="BP19053" t="s">
        <v>140</v>
      </c>
      <c r="BQ19053">
        <v>100</v>
      </c>
      <c r="BR19053" t="s">
        <v>665</v>
      </c>
      <c r="BS19053" t="s">
        <v>140</v>
      </c>
      <c r="BT19053" t="s">
        <v>1068</v>
      </c>
      <c r="BU19053" t="s">
        <v>1017</v>
      </c>
      <c r="BV19053" t="s">
        <v>140</v>
      </c>
    </row>
    <row r="19054" spans="1:74" x14ac:dyDescent="0.35">
      <c r="A19054" t="s">
        <v>27</v>
      </c>
      <c r="B19054" t="s">
        <v>1166</v>
      </c>
      <c r="C19054">
        <v>104</v>
      </c>
      <c r="D19054" t="s">
        <v>461</v>
      </c>
      <c r="E19054" t="s">
        <v>1007</v>
      </c>
      <c r="F19054" t="s">
        <v>801</v>
      </c>
      <c r="G19054" t="s">
        <v>1011</v>
      </c>
      <c r="H19054" t="s">
        <v>940</v>
      </c>
      <c r="I19054">
        <v>104</v>
      </c>
      <c r="J19054" t="s">
        <v>711</v>
      </c>
      <c r="K19054" t="s">
        <v>1059</v>
      </c>
      <c r="L19054" t="s">
        <v>574</v>
      </c>
      <c r="M19054" t="s">
        <v>856</v>
      </c>
      <c r="N19054" t="s">
        <v>940</v>
      </c>
      <c r="O19054">
        <v>104</v>
      </c>
      <c r="P19054" t="s">
        <v>750</v>
      </c>
      <c r="Q19054" t="s">
        <v>775</v>
      </c>
      <c r="R19054" t="s">
        <v>1106</v>
      </c>
      <c r="S19054" t="s">
        <v>1043</v>
      </c>
      <c r="T19054" t="s">
        <v>1021</v>
      </c>
      <c r="U19054">
        <v>104</v>
      </c>
      <c r="V19054" t="s">
        <v>839</v>
      </c>
      <c r="W19054" t="s">
        <v>939</v>
      </c>
      <c r="X19054" t="s">
        <v>1013</v>
      </c>
      <c r="Y19054" t="s">
        <v>1021</v>
      </c>
      <c r="Z19054" t="s">
        <v>1098</v>
      </c>
      <c r="AA19054">
        <v>104</v>
      </c>
      <c r="AB19054" t="s">
        <v>143</v>
      </c>
      <c r="AC19054" t="s">
        <v>751</v>
      </c>
      <c r="AD19054" t="s">
        <v>939</v>
      </c>
      <c r="AE19054" t="s">
        <v>775</v>
      </c>
      <c r="AF19054" t="s">
        <v>1098</v>
      </c>
      <c r="AG19054">
        <v>104</v>
      </c>
      <c r="AH19054" t="s">
        <v>191</v>
      </c>
      <c r="AI19054" t="s">
        <v>105</v>
      </c>
      <c r="AJ19054" t="s">
        <v>1068</v>
      </c>
      <c r="AK19054" t="s">
        <v>1021</v>
      </c>
      <c r="AL19054" t="s">
        <v>1021</v>
      </c>
      <c r="AM19054">
        <v>104</v>
      </c>
      <c r="AN19054" t="s">
        <v>102</v>
      </c>
      <c r="AO19054" t="s">
        <v>1004</v>
      </c>
      <c r="AP19054" t="s">
        <v>129</v>
      </c>
      <c r="AQ19054" t="s">
        <v>140</v>
      </c>
      <c r="AR19054" t="s">
        <v>1021</v>
      </c>
      <c r="AS19054">
        <v>104</v>
      </c>
      <c r="AT19054" t="s">
        <v>898</v>
      </c>
      <c r="AU19054" t="s">
        <v>1070</v>
      </c>
      <c r="AV19054" t="s">
        <v>919</v>
      </c>
      <c r="AW19054" t="s">
        <v>1007</v>
      </c>
      <c r="AX19054" t="s">
        <v>1021</v>
      </c>
      <c r="AY19054">
        <v>104</v>
      </c>
      <c r="AZ19054" t="s">
        <v>1137</v>
      </c>
      <c r="BA19054" t="s">
        <v>140</v>
      </c>
      <c r="BB19054" t="s">
        <v>977</v>
      </c>
      <c r="BC19054" t="s">
        <v>939</v>
      </c>
      <c r="BD19054" t="s">
        <v>1021</v>
      </c>
      <c r="BE19054">
        <v>104</v>
      </c>
      <c r="BF19054" t="s">
        <v>941</v>
      </c>
      <c r="BG19054" t="s">
        <v>1073</v>
      </c>
      <c r="BH19054" t="s">
        <v>1053</v>
      </c>
      <c r="BI19054" t="s">
        <v>954</v>
      </c>
      <c r="BJ19054" t="s">
        <v>1021</v>
      </c>
      <c r="BK19054">
        <v>104</v>
      </c>
      <c r="BL19054" t="s">
        <v>753</v>
      </c>
      <c r="BM19054" t="s">
        <v>1019</v>
      </c>
      <c r="BN19054" t="s">
        <v>1047</v>
      </c>
      <c r="BO19054" t="s">
        <v>495</v>
      </c>
      <c r="BP19054" t="s">
        <v>1021</v>
      </c>
      <c r="BQ19054">
        <v>104</v>
      </c>
      <c r="BR19054" t="s">
        <v>928</v>
      </c>
      <c r="BS19054" t="s">
        <v>140</v>
      </c>
      <c r="BT19054" t="s">
        <v>1047</v>
      </c>
      <c r="BU19054" t="s">
        <v>140</v>
      </c>
      <c r="BV19054" t="s">
        <v>1021</v>
      </c>
    </row>
    <row r="19055" spans="1:74" x14ac:dyDescent="0.35">
      <c r="A19055" t="s">
        <v>28</v>
      </c>
      <c r="B19055" t="s">
        <v>1165</v>
      </c>
      <c r="C19055">
        <v>85</v>
      </c>
      <c r="D19055" t="s">
        <v>825</v>
      </c>
      <c r="E19055" t="s">
        <v>967</v>
      </c>
      <c r="F19055" t="s">
        <v>574</v>
      </c>
      <c r="G19055" t="s">
        <v>345</v>
      </c>
      <c r="H19055" t="s">
        <v>140</v>
      </c>
      <c r="I19055">
        <v>85</v>
      </c>
      <c r="J19055" t="s">
        <v>530</v>
      </c>
      <c r="K19055" t="s">
        <v>985</v>
      </c>
      <c r="L19055" t="s">
        <v>511</v>
      </c>
      <c r="M19055" t="s">
        <v>1139</v>
      </c>
      <c r="N19055" t="s">
        <v>140</v>
      </c>
      <c r="O19055">
        <v>85</v>
      </c>
      <c r="P19055" t="s">
        <v>1156</v>
      </c>
      <c r="Q19055" t="s">
        <v>1014</v>
      </c>
      <c r="R19055" t="s">
        <v>532</v>
      </c>
      <c r="S19055" t="s">
        <v>1057</v>
      </c>
      <c r="T19055" t="s">
        <v>1017</v>
      </c>
      <c r="U19055">
        <v>85</v>
      </c>
      <c r="V19055" t="s">
        <v>839</v>
      </c>
      <c r="W19055" t="s">
        <v>664</v>
      </c>
      <c r="X19055" t="s">
        <v>1014</v>
      </c>
      <c r="Y19055" t="s">
        <v>140</v>
      </c>
      <c r="Z19055" t="s">
        <v>140</v>
      </c>
      <c r="AA19055">
        <v>85</v>
      </c>
      <c r="AB19055" t="s">
        <v>698</v>
      </c>
      <c r="AC19055" t="s">
        <v>242</v>
      </c>
      <c r="AD19055" t="s">
        <v>140</v>
      </c>
      <c r="AE19055" t="s">
        <v>996</v>
      </c>
      <c r="AF19055" t="s">
        <v>1012</v>
      </c>
      <c r="AG19055">
        <v>85</v>
      </c>
      <c r="AH19055" t="s">
        <v>426</v>
      </c>
      <c r="AI19055" t="s">
        <v>526</v>
      </c>
      <c r="AJ19055" t="s">
        <v>954</v>
      </c>
      <c r="AK19055" t="s">
        <v>140</v>
      </c>
      <c r="AL19055" t="s">
        <v>1012</v>
      </c>
      <c r="AM19055">
        <v>85</v>
      </c>
      <c r="AN19055" t="s">
        <v>466</v>
      </c>
      <c r="AO19055" t="s">
        <v>953</v>
      </c>
      <c r="AP19055" t="s">
        <v>97</v>
      </c>
      <c r="AQ19055" t="s">
        <v>140</v>
      </c>
      <c r="AR19055" t="s">
        <v>140</v>
      </c>
      <c r="AS19055">
        <v>85</v>
      </c>
      <c r="AT19055" t="s">
        <v>748</v>
      </c>
      <c r="AU19055" t="s">
        <v>991</v>
      </c>
      <c r="AV19055" t="s">
        <v>1068</v>
      </c>
      <c r="AW19055" t="s">
        <v>140</v>
      </c>
      <c r="AX19055" t="s">
        <v>1012</v>
      </c>
      <c r="AY19055">
        <v>85</v>
      </c>
      <c r="AZ19055" t="s">
        <v>1167</v>
      </c>
      <c r="BA19055" t="s">
        <v>1020</v>
      </c>
      <c r="BB19055" t="s">
        <v>977</v>
      </c>
      <c r="BC19055" t="s">
        <v>1014</v>
      </c>
      <c r="BD19055" t="s">
        <v>1050</v>
      </c>
      <c r="BE19055">
        <v>85</v>
      </c>
      <c r="BF19055" t="s">
        <v>989</v>
      </c>
      <c r="BG19055" t="s">
        <v>875</v>
      </c>
      <c r="BH19055" t="s">
        <v>643</v>
      </c>
      <c r="BI19055" t="s">
        <v>1023</v>
      </c>
      <c r="BJ19055" t="s">
        <v>140</v>
      </c>
      <c r="BK19055">
        <v>85</v>
      </c>
      <c r="BL19055" t="s">
        <v>150</v>
      </c>
      <c r="BM19055" t="s">
        <v>1020</v>
      </c>
      <c r="BN19055" t="s">
        <v>999</v>
      </c>
      <c r="BO19055" t="s">
        <v>476</v>
      </c>
      <c r="BP19055" t="s">
        <v>140</v>
      </c>
      <c r="BQ19055">
        <v>85</v>
      </c>
      <c r="BR19055" t="s">
        <v>717</v>
      </c>
      <c r="BS19055" t="s">
        <v>140</v>
      </c>
      <c r="BT19055" t="s">
        <v>716</v>
      </c>
      <c r="BU19055" t="s">
        <v>140</v>
      </c>
      <c r="BV19055" t="s">
        <v>140</v>
      </c>
    </row>
    <row r="19056" spans="1:74" x14ac:dyDescent="0.35">
      <c r="A19056" t="s">
        <v>28</v>
      </c>
      <c r="B19056" t="s">
        <v>1166</v>
      </c>
      <c r="C19056">
        <v>122</v>
      </c>
      <c r="D19056" t="s">
        <v>447</v>
      </c>
      <c r="E19056" t="s">
        <v>1068</v>
      </c>
      <c r="F19056" t="s">
        <v>117</v>
      </c>
      <c r="G19056" t="s">
        <v>1004</v>
      </c>
      <c r="H19056" t="s">
        <v>140</v>
      </c>
      <c r="I19056">
        <v>122</v>
      </c>
      <c r="J19056" t="s">
        <v>541</v>
      </c>
      <c r="K19056" t="s">
        <v>973</v>
      </c>
      <c r="L19056" t="s">
        <v>465</v>
      </c>
      <c r="M19056" t="s">
        <v>656</v>
      </c>
      <c r="N19056" t="s">
        <v>140</v>
      </c>
      <c r="O19056">
        <v>122</v>
      </c>
      <c r="P19056" t="s">
        <v>969</v>
      </c>
      <c r="Q19056" t="s">
        <v>140</v>
      </c>
      <c r="R19056" t="s">
        <v>924</v>
      </c>
      <c r="S19056" t="s">
        <v>1055</v>
      </c>
      <c r="T19056" t="s">
        <v>140</v>
      </c>
      <c r="U19056">
        <v>122</v>
      </c>
      <c r="V19056" t="s">
        <v>1108</v>
      </c>
      <c r="W19056" t="s">
        <v>1009</v>
      </c>
      <c r="X19056" t="s">
        <v>1060</v>
      </c>
      <c r="Y19056" t="s">
        <v>140</v>
      </c>
      <c r="Z19056" t="s">
        <v>140</v>
      </c>
      <c r="AA19056">
        <v>122</v>
      </c>
      <c r="AB19056" t="s">
        <v>896</v>
      </c>
      <c r="AC19056" t="s">
        <v>1069</v>
      </c>
      <c r="AD19056" t="s">
        <v>940</v>
      </c>
      <c r="AE19056" t="s">
        <v>1009</v>
      </c>
      <c r="AF19056" t="s">
        <v>140</v>
      </c>
      <c r="AG19056">
        <v>122</v>
      </c>
      <c r="AH19056" t="s">
        <v>658</v>
      </c>
      <c r="AI19056" t="s">
        <v>476</v>
      </c>
      <c r="AJ19056" t="s">
        <v>1045</v>
      </c>
      <c r="AK19056" t="s">
        <v>1009</v>
      </c>
      <c r="AL19056" t="s">
        <v>140</v>
      </c>
      <c r="AM19056">
        <v>122</v>
      </c>
      <c r="AN19056" t="s">
        <v>902</v>
      </c>
      <c r="AO19056" t="s">
        <v>1055</v>
      </c>
      <c r="AP19056" t="s">
        <v>101</v>
      </c>
      <c r="AQ19056" t="s">
        <v>140</v>
      </c>
      <c r="AR19056" t="s">
        <v>140</v>
      </c>
      <c r="AS19056">
        <v>122</v>
      </c>
      <c r="AT19056" t="s">
        <v>1161</v>
      </c>
      <c r="AU19056" t="s">
        <v>929</v>
      </c>
      <c r="AV19056" t="s">
        <v>1046</v>
      </c>
      <c r="AW19056" t="s">
        <v>1021</v>
      </c>
      <c r="AX19056" t="s">
        <v>140</v>
      </c>
      <c r="AY19056">
        <v>122</v>
      </c>
      <c r="AZ19056" t="s">
        <v>344</v>
      </c>
      <c r="BA19056" t="s">
        <v>1009</v>
      </c>
      <c r="BB19056" t="s">
        <v>939</v>
      </c>
      <c r="BC19056" t="s">
        <v>940</v>
      </c>
      <c r="BD19056" t="s">
        <v>140</v>
      </c>
      <c r="BE19056">
        <v>122</v>
      </c>
      <c r="BF19056" t="s">
        <v>420</v>
      </c>
      <c r="BG19056" t="s">
        <v>996</v>
      </c>
      <c r="BH19056" t="s">
        <v>706</v>
      </c>
      <c r="BI19056" t="s">
        <v>1009</v>
      </c>
      <c r="BJ19056" t="s">
        <v>140</v>
      </c>
      <c r="BK19056">
        <v>122</v>
      </c>
      <c r="BL19056" t="s">
        <v>1162</v>
      </c>
      <c r="BM19056" t="s">
        <v>1021</v>
      </c>
      <c r="BN19056" t="s">
        <v>1045</v>
      </c>
      <c r="BO19056" t="s">
        <v>755</v>
      </c>
      <c r="BP19056" t="s">
        <v>140</v>
      </c>
      <c r="BQ19056">
        <v>122</v>
      </c>
      <c r="BR19056" t="s">
        <v>997</v>
      </c>
      <c r="BS19056" t="s">
        <v>140</v>
      </c>
      <c r="BT19056" t="s">
        <v>1060</v>
      </c>
      <c r="BU19056" t="s">
        <v>1021</v>
      </c>
      <c r="BV19056" t="s">
        <v>140</v>
      </c>
    </row>
    <row r="19057" spans="1:74" x14ac:dyDescent="0.35">
      <c r="A19057" t="s">
        <v>29</v>
      </c>
      <c r="B19057" t="s">
        <v>1165</v>
      </c>
      <c r="C19057">
        <v>94</v>
      </c>
      <c r="D19057" t="s">
        <v>288</v>
      </c>
      <c r="E19057" t="s">
        <v>1058</v>
      </c>
      <c r="F19057" t="s">
        <v>592</v>
      </c>
      <c r="G19057" t="s">
        <v>1004</v>
      </c>
      <c r="H19057" t="s">
        <v>140</v>
      </c>
      <c r="I19057">
        <v>94</v>
      </c>
      <c r="J19057" t="s">
        <v>602</v>
      </c>
      <c r="K19057" t="s">
        <v>961</v>
      </c>
      <c r="L19057" t="s">
        <v>712</v>
      </c>
      <c r="M19057" t="s">
        <v>456</v>
      </c>
      <c r="N19057" t="s">
        <v>140</v>
      </c>
      <c r="O19057">
        <v>94</v>
      </c>
      <c r="P19057" t="s">
        <v>597</v>
      </c>
      <c r="Q19057" t="s">
        <v>949</v>
      </c>
      <c r="R19057" t="s">
        <v>913</v>
      </c>
      <c r="S19057" t="s">
        <v>140</v>
      </c>
      <c r="T19057" t="s">
        <v>140</v>
      </c>
      <c r="U19057">
        <v>94</v>
      </c>
      <c r="V19057" t="s">
        <v>1097</v>
      </c>
      <c r="W19057" t="s">
        <v>1023</v>
      </c>
      <c r="X19057" t="s">
        <v>1043</v>
      </c>
      <c r="Y19057" t="s">
        <v>140</v>
      </c>
      <c r="Z19057" t="s">
        <v>140</v>
      </c>
      <c r="AA19057">
        <v>94</v>
      </c>
      <c r="AB19057" t="s">
        <v>276</v>
      </c>
      <c r="AC19057" t="s">
        <v>440</v>
      </c>
      <c r="AD19057" t="s">
        <v>1009</v>
      </c>
      <c r="AE19057" t="s">
        <v>1012</v>
      </c>
      <c r="AF19057" t="s">
        <v>140</v>
      </c>
      <c r="AG19057">
        <v>94</v>
      </c>
      <c r="AH19057" t="s">
        <v>432</v>
      </c>
      <c r="AI19057" t="s">
        <v>93</v>
      </c>
      <c r="AJ19057" t="s">
        <v>953</v>
      </c>
      <c r="AK19057" t="s">
        <v>140</v>
      </c>
      <c r="AL19057" t="s">
        <v>1013</v>
      </c>
      <c r="AM19057">
        <v>94</v>
      </c>
      <c r="AN19057" t="s">
        <v>906</v>
      </c>
      <c r="AO19057" t="s">
        <v>1020</v>
      </c>
      <c r="AP19057" t="s">
        <v>973</v>
      </c>
      <c r="AQ19057" t="s">
        <v>140</v>
      </c>
      <c r="AR19057" t="s">
        <v>140</v>
      </c>
      <c r="AS19057">
        <v>94</v>
      </c>
      <c r="AT19057" t="s">
        <v>776</v>
      </c>
      <c r="AU19057" t="s">
        <v>123</v>
      </c>
      <c r="AV19057" t="s">
        <v>1070</v>
      </c>
      <c r="AW19057" t="s">
        <v>1012</v>
      </c>
      <c r="AX19057" t="s">
        <v>140</v>
      </c>
      <c r="AY19057">
        <v>94</v>
      </c>
      <c r="AZ19057" t="s">
        <v>132</v>
      </c>
      <c r="BA19057" t="s">
        <v>140</v>
      </c>
      <c r="BB19057" t="s">
        <v>1067</v>
      </c>
      <c r="BC19057" t="s">
        <v>971</v>
      </c>
      <c r="BD19057" t="s">
        <v>140</v>
      </c>
      <c r="BE19057">
        <v>94</v>
      </c>
      <c r="BF19057" t="s">
        <v>539</v>
      </c>
      <c r="BG19057" t="s">
        <v>1012</v>
      </c>
      <c r="BH19057" t="s">
        <v>993</v>
      </c>
      <c r="BI19057" t="s">
        <v>1019</v>
      </c>
      <c r="BJ19057" t="s">
        <v>140</v>
      </c>
      <c r="BK19057">
        <v>94</v>
      </c>
      <c r="BL19057" t="s">
        <v>174</v>
      </c>
      <c r="BM19057" t="s">
        <v>140</v>
      </c>
      <c r="BN19057" t="s">
        <v>371</v>
      </c>
      <c r="BO19057" t="s">
        <v>703</v>
      </c>
      <c r="BP19057" t="s">
        <v>140</v>
      </c>
      <c r="BQ19057">
        <v>94</v>
      </c>
      <c r="BR19057" t="s">
        <v>800</v>
      </c>
      <c r="BS19057" t="s">
        <v>140</v>
      </c>
      <c r="BT19057" t="s">
        <v>1070</v>
      </c>
      <c r="BU19057" t="s">
        <v>1043</v>
      </c>
      <c r="BV19057" t="s">
        <v>140</v>
      </c>
    </row>
    <row r="19058" spans="1:74" x14ac:dyDescent="0.35">
      <c r="A19058" t="s">
        <v>29</v>
      </c>
      <c r="B19058" t="s">
        <v>1166</v>
      </c>
      <c r="C19058">
        <v>110</v>
      </c>
      <c r="D19058" t="s">
        <v>1079</v>
      </c>
      <c r="E19058" t="s">
        <v>1048</v>
      </c>
      <c r="F19058" t="s">
        <v>1048</v>
      </c>
      <c r="G19058" t="s">
        <v>1049</v>
      </c>
      <c r="H19058" t="s">
        <v>1014</v>
      </c>
      <c r="I19058">
        <v>110</v>
      </c>
      <c r="J19058" t="s">
        <v>607</v>
      </c>
      <c r="K19058" t="s">
        <v>660</v>
      </c>
      <c r="L19058" t="s">
        <v>718</v>
      </c>
      <c r="M19058" t="s">
        <v>771</v>
      </c>
      <c r="N19058" t="s">
        <v>1014</v>
      </c>
      <c r="O19058">
        <v>110</v>
      </c>
      <c r="P19058" t="s">
        <v>1099</v>
      </c>
      <c r="Q19058" t="s">
        <v>1019</v>
      </c>
      <c r="R19058" t="s">
        <v>788</v>
      </c>
      <c r="S19058" t="s">
        <v>1058</v>
      </c>
      <c r="T19058" t="s">
        <v>140</v>
      </c>
      <c r="U19058">
        <v>110</v>
      </c>
      <c r="V19058" t="s">
        <v>1159</v>
      </c>
      <c r="W19058" t="s">
        <v>1014</v>
      </c>
      <c r="X19058" t="s">
        <v>1019</v>
      </c>
      <c r="Y19058" t="s">
        <v>140</v>
      </c>
      <c r="Z19058" t="s">
        <v>140</v>
      </c>
      <c r="AA19058">
        <v>110</v>
      </c>
      <c r="AB19058" t="s">
        <v>469</v>
      </c>
      <c r="AC19058" t="s">
        <v>51</v>
      </c>
      <c r="AD19058" t="s">
        <v>1016</v>
      </c>
      <c r="AE19058" t="s">
        <v>140</v>
      </c>
      <c r="AF19058" t="s">
        <v>1014</v>
      </c>
      <c r="AG19058">
        <v>110</v>
      </c>
      <c r="AH19058" t="s">
        <v>772</v>
      </c>
      <c r="AI19058" t="s">
        <v>433</v>
      </c>
      <c r="AJ19058" t="s">
        <v>1004</v>
      </c>
      <c r="AK19058" t="s">
        <v>140</v>
      </c>
      <c r="AL19058" t="s">
        <v>140</v>
      </c>
      <c r="AM19058">
        <v>110</v>
      </c>
      <c r="AN19058" t="s">
        <v>1167</v>
      </c>
      <c r="AO19058" t="s">
        <v>140</v>
      </c>
      <c r="AP19058" t="s">
        <v>1104</v>
      </c>
      <c r="AQ19058" t="s">
        <v>140</v>
      </c>
      <c r="AR19058" t="s">
        <v>140</v>
      </c>
      <c r="AS19058">
        <v>110</v>
      </c>
      <c r="AT19058" t="s">
        <v>1075</v>
      </c>
      <c r="AU19058" t="s">
        <v>996</v>
      </c>
      <c r="AV19058" t="s">
        <v>1048</v>
      </c>
      <c r="AW19058" t="s">
        <v>1043</v>
      </c>
      <c r="AX19058" t="s">
        <v>140</v>
      </c>
      <c r="AY19058">
        <v>110</v>
      </c>
      <c r="AZ19058" t="s">
        <v>1101</v>
      </c>
      <c r="BA19058" t="s">
        <v>140</v>
      </c>
      <c r="BB19058" t="s">
        <v>1048</v>
      </c>
      <c r="BC19058" t="s">
        <v>996</v>
      </c>
      <c r="BD19058" t="s">
        <v>140</v>
      </c>
      <c r="BE19058">
        <v>110</v>
      </c>
      <c r="BF19058" t="s">
        <v>1134</v>
      </c>
      <c r="BG19058" t="s">
        <v>1019</v>
      </c>
      <c r="BH19058" t="s">
        <v>1057</v>
      </c>
      <c r="BI19058" t="s">
        <v>1043</v>
      </c>
      <c r="BJ19058" t="s">
        <v>1022</v>
      </c>
      <c r="BK19058">
        <v>110</v>
      </c>
      <c r="BL19058" t="s">
        <v>378</v>
      </c>
      <c r="BM19058" t="s">
        <v>140</v>
      </c>
      <c r="BN19058" t="s">
        <v>1048</v>
      </c>
      <c r="BO19058" t="s">
        <v>451</v>
      </c>
      <c r="BP19058" t="s">
        <v>140</v>
      </c>
      <c r="BQ19058">
        <v>110</v>
      </c>
      <c r="BR19058" t="s">
        <v>1160</v>
      </c>
      <c r="BS19058" t="s">
        <v>140</v>
      </c>
      <c r="BT19058" t="s">
        <v>1019</v>
      </c>
      <c r="BU19058" t="s">
        <v>1055</v>
      </c>
      <c r="BV19058" t="s">
        <v>140</v>
      </c>
    </row>
    <row r="19059" spans="1:74" x14ac:dyDescent="0.35">
      <c r="A19059" t="s">
        <v>30</v>
      </c>
      <c r="B19059" t="s">
        <v>1165</v>
      </c>
      <c r="C19059">
        <v>91</v>
      </c>
      <c r="D19059" t="s">
        <v>520</v>
      </c>
      <c r="E19059" t="s">
        <v>1020</v>
      </c>
      <c r="F19059" t="s">
        <v>824</v>
      </c>
      <c r="G19059" t="s">
        <v>1072</v>
      </c>
      <c r="H19059" t="s">
        <v>140</v>
      </c>
      <c r="I19059">
        <v>91</v>
      </c>
      <c r="J19059" t="s">
        <v>1015</v>
      </c>
      <c r="K19059" t="s">
        <v>548</v>
      </c>
      <c r="L19059" t="s">
        <v>269</v>
      </c>
      <c r="M19059" t="s">
        <v>894</v>
      </c>
      <c r="N19059" t="s">
        <v>140</v>
      </c>
      <c r="O19059">
        <v>91</v>
      </c>
      <c r="P19059" t="s">
        <v>531</v>
      </c>
      <c r="Q19059" t="s">
        <v>971</v>
      </c>
      <c r="R19059" t="s">
        <v>286</v>
      </c>
      <c r="S19059" t="s">
        <v>1050</v>
      </c>
      <c r="T19059" t="s">
        <v>140</v>
      </c>
      <c r="U19059">
        <v>91</v>
      </c>
      <c r="V19059" t="s">
        <v>904</v>
      </c>
      <c r="W19059" t="s">
        <v>1048</v>
      </c>
      <c r="X19059" t="s">
        <v>140</v>
      </c>
      <c r="Y19059" t="s">
        <v>1050</v>
      </c>
      <c r="Z19059" t="s">
        <v>140</v>
      </c>
      <c r="AA19059">
        <v>91</v>
      </c>
      <c r="AB19059" t="s">
        <v>655</v>
      </c>
      <c r="AC19059" t="s">
        <v>827</v>
      </c>
      <c r="AD19059" t="s">
        <v>140</v>
      </c>
      <c r="AE19059" t="s">
        <v>1050</v>
      </c>
      <c r="AF19059" t="s">
        <v>140</v>
      </c>
      <c r="AG19059">
        <v>91</v>
      </c>
      <c r="AH19059" t="s">
        <v>120</v>
      </c>
      <c r="AI19059" t="s">
        <v>286</v>
      </c>
      <c r="AJ19059" t="s">
        <v>1050</v>
      </c>
      <c r="AK19059" t="s">
        <v>140</v>
      </c>
      <c r="AL19059" t="s">
        <v>1010</v>
      </c>
      <c r="AM19059">
        <v>91</v>
      </c>
      <c r="AN19059" t="s">
        <v>806</v>
      </c>
      <c r="AO19059" t="s">
        <v>971</v>
      </c>
      <c r="AP19059" t="s">
        <v>664</v>
      </c>
      <c r="AQ19059" t="s">
        <v>140</v>
      </c>
      <c r="AR19059" t="s">
        <v>140</v>
      </c>
      <c r="AS19059">
        <v>91</v>
      </c>
      <c r="AT19059" t="s">
        <v>1081</v>
      </c>
      <c r="AU19059" t="s">
        <v>824</v>
      </c>
      <c r="AV19059" t="s">
        <v>929</v>
      </c>
      <c r="AW19059" t="s">
        <v>1068</v>
      </c>
      <c r="AX19059" t="s">
        <v>140</v>
      </c>
      <c r="AY19059">
        <v>91</v>
      </c>
      <c r="AZ19059" t="s">
        <v>124</v>
      </c>
      <c r="BA19059" t="s">
        <v>140</v>
      </c>
      <c r="BB19059" t="s">
        <v>824</v>
      </c>
      <c r="BC19059" t="s">
        <v>950</v>
      </c>
      <c r="BD19059" t="s">
        <v>140</v>
      </c>
      <c r="BE19059">
        <v>91</v>
      </c>
      <c r="BF19059" t="s">
        <v>288</v>
      </c>
      <c r="BG19059" t="s">
        <v>988</v>
      </c>
      <c r="BH19059" t="s">
        <v>111</v>
      </c>
      <c r="BI19059" t="s">
        <v>140</v>
      </c>
      <c r="BJ19059" t="s">
        <v>140</v>
      </c>
      <c r="BK19059">
        <v>91</v>
      </c>
      <c r="BL19059" t="s">
        <v>255</v>
      </c>
      <c r="BM19059" t="s">
        <v>949</v>
      </c>
      <c r="BN19059" t="s">
        <v>838</v>
      </c>
      <c r="BO19059" t="s">
        <v>822</v>
      </c>
      <c r="BP19059" t="s">
        <v>140</v>
      </c>
      <c r="BQ19059">
        <v>91</v>
      </c>
      <c r="BR19059" t="s">
        <v>1024</v>
      </c>
      <c r="BS19059" t="s">
        <v>140</v>
      </c>
      <c r="BT19059" t="s">
        <v>664</v>
      </c>
      <c r="BU19059" t="s">
        <v>1011</v>
      </c>
      <c r="BV19059" t="s">
        <v>140</v>
      </c>
    </row>
    <row r="19060" spans="1:74" x14ac:dyDescent="0.35">
      <c r="A19060" t="s">
        <v>30</v>
      </c>
      <c r="B19060" t="s">
        <v>1166</v>
      </c>
      <c r="C19060">
        <v>111</v>
      </c>
      <c r="D19060" t="s">
        <v>188</v>
      </c>
      <c r="E19060" t="s">
        <v>954</v>
      </c>
      <c r="F19060" t="s">
        <v>99</v>
      </c>
      <c r="G19060" t="s">
        <v>1007</v>
      </c>
      <c r="H19060" t="s">
        <v>1063</v>
      </c>
      <c r="I19060">
        <v>111</v>
      </c>
      <c r="J19060" t="s">
        <v>215</v>
      </c>
      <c r="K19060" t="s">
        <v>109</v>
      </c>
      <c r="L19060" t="s">
        <v>646</v>
      </c>
      <c r="M19060" t="s">
        <v>467</v>
      </c>
      <c r="N19060" t="s">
        <v>1050</v>
      </c>
      <c r="O19060">
        <v>111</v>
      </c>
      <c r="P19060" t="s">
        <v>116</v>
      </c>
      <c r="Q19060" t="s">
        <v>140</v>
      </c>
      <c r="R19060" t="s">
        <v>999</v>
      </c>
      <c r="S19060" t="s">
        <v>1063</v>
      </c>
      <c r="T19060" t="s">
        <v>1054</v>
      </c>
      <c r="U19060">
        <v>111</v>
      </c>
      <c r="V19060" t="s">
        <v>904</v>
      </c>
      <c r="W19060" t="s">
        <v>1016</v>
      </c>
      <c r="X19060" t="s">
        <v>1023</v>
      </c>
      <c r="Y19060" t="s">
        <v>1063</v>
      </c>
      <c r="Z19060" t="s">
        <v>140</v>
      </c>
      <c r="AA19060">
        <v>111</v>
      </c>
      <c r="AB19060" t="s">
        <v>572</v>
      </c>
      <c r="AC19060" t="s">
        <v>862</v>
      </c>
      <c r="AD19060" t="s">
        <v>140</v>
      </c>
      <c r="AE19060" t="s">
        <v>1063</v>
      </c>
      <c r="AF19060" t="s">
        <v>140</v>
      </c>
      <c r="AG19060">
        <v>111</v>
      </c>
      <c r="AH19060" t="s">
        <v>767</v>
      </c>
      <c r="AI19060" t="s">
        <v>157</v>
      </c>
      <c r="AJ19060" t="s">
        <v>1064</v>
      </c>
      <c r="AK19060" t="s">
        <v>140</v>
      </c>
      <c r="AL19060" t="s">
        <v>140</v>
      </c>
      <c r="AM19060">
        <v>111</v>
      </c>
      <c r="AN19060" t="s">
        <v>936</v>
      </c>
      <c r="AO19060" t="s">
        <v>1063</v>
      </c>
      <c r="AP19060" t="s">
        <v>999</v>
      </c>
      <c r="AQ19060" t="s">
        <v>1012</v>
      </c>
      <c r="AR19060" t="s">
        <v>140</v>
      </c>
      <c r="AS19060">
        <v>111</v>
      </c>
      <c r="AT19060" t="s">
        <v>116</v>
      </c>
      <c r="AU19060" t="s">
        <v>99</v>
      </c>
      <c r="AV19060" t="s">
        <v>1073</v>
      </c>
      <c r="AW19060" t="s">
        <v>1054</v>
      </c>
      <c r="AX19060" t="s">
        <v>140</v>
      </c>
      <c r="AY19060">
        <v>111</v>
      </c>
      <c r="AZ19060" t="s">
        <v>768</v>
      </c>
      <c r="BA19060" t="s">
        <v>140</v>
      </c>
      <c r="BB19060" t="s">
        <v>971</v>
      </c>
      <c r="BC19060" t="s">
        <v>919</v>
      </c>
      <c r="BD19060" t="s">
        <v>140</v>
      </c>
      <c r="BE19060">
        <v>111</v>
      </c>
      <c r="BF19060" t="s">
        <v>1075</v>
      </c>
      <c r="BG19060" t="s">
        <v>1063</v>
      </c>
      <c r="BH19060" t="s">
        <v>394</v>
      </c>
      <c r="BI19060" t="s">
        <v>1014</v>
      </c>
      <c r="BJ19060" t="s">
        <v>140</v>
      </c>
      <c r="BK19060">
        <v>111</v>
      </c>
      <c r="BL19060" t="s">
        <v>201</v>
      </c>
      <c r="BM19060" t="s">
        <v>949</v>
      </c>
      <c r="BN19060" t="s">
        <v>1003</v>
      </c>
      <c r="BO19060" t="s">
        <v>465</v>
      </c>
      <c r="BP19060" t="s">
        <v>140</v>
      </c>
      <c r="BQ19060">
        <v>111</v>
      </c>
      <c r="BR19060" t="s">
        <v>1123</v>
      </c>
      <c r="BS19060" t="s">
        <v>140</v>
      </c>
      <c r="BT19060" t="s">
        <v>1051</v>
      </c>
      <c r="BU19060" t="s">
        <v>1043</v>
      </c>
      <c r="BV19060" t="s">
        <v>140</v>
      </c>
    </row>
    <row r="19061" spans="1:74" x14ac:dyDescent="0.35">
      <c r="A19061" t="s">
        <v>31</v>
      </c>
      <c r="B19061" t="s">
        <v>1165</v>
      </c>
      <c r="C19061">
        <v>132</v>
      </c>
      <c r="D19061" t="s">
        <v>387</v>
      </c>
      <c r="E19061" t="s">
        <v>1070</v>
      </c>
      <c r="F19061" t="s">
        <v>123</v>
      </c>
      <c r="G19061" t="s">
        <v>949</v>
      </c>
      <c r="H19061" t="s">
        <v>140</v>
      </c>
      <c r="I19061">
        <v>132</v>
      </c>
      <c r="J19061" t="s">
        <v>922</v>
      </c>
      <c r="K19061" t="s">
        <v>996</v>
      </c>
      <c r="L19061" t="s">
        <v>157</v>
      </c>
      <c r="M19061" t="s">
        <v>381</v>
      </c>
      <c r="N19061" t="s">
        <v>140</v>
      </c>
      <c r="O19061">
        <v>132</v>
      </c>
      <c r="P19061" t="s">
        <v>542</v>
      </c>
      <c r="Q19061" t="s">
        <v>939</v>
      </c>
      <c r="R19061" t="s">
        <v>706</v>
      </c>
      <c r="S19061" t="s">
        <v>1098</v>
      </c>
      <c r="T19061" t="s">
        <v>140</v>
      </c>
      <c r="U19061">
        <v>132</v>
      </c>
      <c r="V19061" t="s">
        <v>1115</v>
      </c>
      <c r="W19061" t="s">
        <v>1004</v>
      </c>
      <c r="X19061" t="s">
        <v>1009</v>
      </c>
      <c r="Y19061" t="s">
        <v>1011</v>
      </c>
      <c r="Z19061" t="s">
        <v>140</v>
      </c>
      <c r="AA19061">
        <v>132</v>
      </c>
      <c r="AB19061" t="s">
        <v>835</v>
      </c>
      <c r="AC19061" t="s">
        <v>691</v>
      </c>
      <c r="AD19061" t="s">
        <v>954</v>
      </c>
      <c r="AE19061" t="s">
        <v>1073</v>
      </c>
      <c r="AF19061" t="s">
        <v>140</v>
      </c>
      <c r="AG19061">
        <v>132</v>
      </c>
      <c r="AH19061" t="s">
        <v>547</v>
      </c>
      <c r="AI19061" t="s">
        <v>910</v>
      </c>
      <c r="AJ19061" t="s">
        <v>1009</v>
      </c>
      <c r="AK19061" t="s">
        <v>1011</v>
      </c>
      <c r="AL19061" t="s">
        <v>140</v>
      </c>
      <c r="AM19061">
        <v>132</v>
      </c>
      <c r="AN19061" t="s">
        <v>663</v>
      </c>
      <c r="AO19061" t="s">
        <v>1011</v>
      </c>
      <c r="AP19061" t="s">
        <v>785</v>
      </c>
      <c r="AQ19061" t="s">
        <v>140</v>
      </c>
      <c r="AR19061" t="s">
        <v>140</v>
      </c>
      <c r="AS19061">
        <v>132</v>
      </c>
      <c r="AT19061" t="s">
        <v>923</v>
      </c>
      <c r="AU19061" t="s">
        <v>1044</v>
      </c>
      <c r="AV19061" t="s">
        <v>99</v>
      </c>
      <c r="AW19061" t="s">
        <v>1098</v>
      </c>
      <c r="AX19061" t="s">
        <v>140</v>
      </c>
      <c r="AY19061">
        <v>132</v>
      </c>
      <c r="AZ19061" t="s">
        <v>1167</v>
      </c>
      <c r="BA19061" t="s">
        <v>1012</v>
      </c>
      <c r="BB19061" t="s">
        <v>875</v>
      </c>
      <c r="BC19061" t="s">
        <v>1003</v>
      </c>
      <c r="BD19061" t="s">
        <v>140</v>
      </c>
      <c r="BE19061">
        <v>132</v>
      </c>
      <c r="BF19061" t="s">
        <v>413</v>
      </c>
      <c r="BG19061" t="s">
        <v>1011</v>
      </c>
      <c r="BH19061" t="s">
        <v>127</v>
      </c>
      <c r="BI19061" t="s">
        <v>1043</v>
      </c>
      <c r="BJ19061" t="s">
        <v>140</v>
      </c>
      <c r="BK19061">
        <v>132</v>
      </c>
      <c r="BL19061" t="s">
        <v>648</v>
      </c>
      <c r="BM19061" t="s">
        <v>1068</v>
      </c>
      <c r="BN19061" t="s">
        <v>749</v>
      </c>
      <c r="BO19061" t="s">
        <v>641</v>
      </c>
      <c r="BP19061" t="s">
        <v>140</v>
      </c>
      <c r="BQ19061">
        <v>132</v>
      </c>
      <c r="BR19061" t="s">
        <v>1002</v>
      </c>
      <c r="BS19061" t="s">
        <v>1011</v>
      </c>
      <c r="BT19061" t="s">
        <v>1068</v>
      </c>
      <c r="BU19061" t="s">
        <v>1021</v>
      </c>
      <c r="BV19061" t="s">
        <v>140</v>
      </c>
    </row>
    <row r="19062" spans="1:74" x14ac:dyDescent="0.35">
      <c r="A19062" t="s">
        <v>31</v>
      </c>
      <c r="B19062" t="s">
        <v>1166</v>
      </c>
      <c r="C19062">
        <v>75</v>
      </c>
      <c r="D19062" t="s">
        <v>384</v>
      </c>
      <c r="E19062" t="s">
        <v>869</v>
      </c>
      <c r="F19062" t="s">
        <v>913</v>
      </c>
      <c r="G19062" t="s">
        <v>317</v>
      </c>
      <c r="H19062" t="s">
        <v>1054</v>
      </c>
      <c r="I19062">
        <v>75</v>
      </c>
      <c r="J19062" t="s">
        <v>402</v>
      </c>
      <c r="K19062" t="s">
        <v>1182</v>
      </c>
      <c r="L19062" t="s">
        <v>913</v>
      </c>
      <c r="M19062" t="s">
        <v>627</v>
      </c>
      <c r="N19062" t="s">
        <v>140</v>
      </c>
      <c r="O19062">
        <v>75</v>
      </c>
      <c r="P19062" t="s">
        <v>378</v>
      </c>
      <c r="Q19062" t="s">
        <v>1054</v>
      </c>
      <c r="R19062" t="s">
        <v>521</v>
      </c>
      <c r="S19062" t="s">
        <v>345</v>
      </c>
      <c r="T19062" t="s">
        <v>140</v>
      </c>
      <c r="U19062">
        <v>75</v>
      </c>
      <c r="V19062" t="s">
        <v>969</v>
      </c>
      <c r="W19062" t="s">
        <v>345</v>
      </c>
      <c r="X19062" t="s">
        <v>548</v>
      </c>
      <c r="Y19062" t="s">
        <v>869</v>
      </c>
      <c r="Z19062" t="s">
        <v>140</v>
      </c>
      <c r="AA19062">
        <v>75</v>
      </c>
      <c r="AB19062" t="s">
        <v>580</v>
      </c>
      <c r="AC19062" t="s">
        <v>425</v>
      </c>
      <c r="AD19062" t="s">
        <v>1054</v>
      </c>
      <c r="AE19062" t="s">
        <v>954</v>
      </c>
      <c r="AF19062" t="s">
        <v>140</v>
      </c>
      <c r="AG19062">
        <v>75</v>
      </c>
      <c r="AH19062" t="s">
        <v>580</v>
      </c>
      <c r="AI19062" t="s">
        <v>234</v>
      </c>
      <c r="AJ19062" t="s">
        <v>954</v>
      </c>
      <c r="AK19062" t="s">
        <v>869</v>
      </c>
      <c r="AL19062" t="s">
        <v>1054</v>
      </c>
      <c r="AM19062">
        <v>75</v>
      </c>
      <c r="AN19062" t="s">
        <v>655</v>
      </c>
      <c r="AO19062" t="s">
        <v>869</v>
      </c>
      <c r="AP19062" t="s">
        <v>489</v>
      </c>
      <c r="AQ19062" t="s">
        <v>140</v>
      </c>
      <c r="AR19062" t="s">
        <v>140</v>
      </c>
      <c r="AS19062">
        <v>75</v>
      </c>
      <c r="AT19062" t="s">
        <v>825</v>
      </c>
      <c r="AU19062" t="s">
        <v>1182</v>
      </c>
      <c r="AV19062" t="s">
        <v>869</v>
      </c>
      <c r="AW19062" t="s">
        <v>869</v>
      </c>
      <c r="AX19062" t="s">
        <v>140</v>
      </c>
      <c r="AY19062">
        <v>75</v>
      </c>
      <c r="AZ19062" t="s">
        <v>626</v>
      </c>
      <c r="BA19062" t="s">
        <v>869</v>
      </c>
      <c r="BB19062" t="s">
        <v>1182</v>
      </c>
      <c r="BC19062" t="s">
        <v>123</v>
      </c>
      <c r="BD19062" t="s">
        <v>140</v>
      </c>
      <c r="BE19062">
        <v>75</v>
      </c>
      <c r="BF19062" t="s">
        <v>233</v>
      </c>
      <c r="BG19062" t="s">
        <v>345</v>
      </c>
      <c r="BH19062" t="s">
        <v>349</v>
      </c>
      <c r="BI19062" t="s">
        <v>140</v>
      </c>
      <c r="BJ19062" t="s">
        <v>1054</v>
      </c>
      <c r="BK19062">
        <v>75</v>
      </c>
      <c r="BL19062" t="s">
        <v>616</v>
      </c>
      <c r="BM19062" t="s">
        <v>869</v>
      </c>
      <c r="BN19062" t="s">
        <v>674</v>
      </c>
      <c r="BO19062" t="s">
        <v>826</v>
      </c>
      <c r="BP19062" t="s">
        <v>140</v>
      </c>
      <c r="BQ19062">
        <v>75</v>
      </c>
      <c r="BR19062" t="s">
        <v>1157</v>
      </c>
      <c r="BS19062" t="s">
        <v>954</v>
      </c>
      <c r="BT19062" t="s">
        <v>869</v>
      </c>
      <c r="BU19062" t="s">
        <v>1054</v>
      </c>
      <c r="BV19062" t="s">
        <v>140</v>
      </c>
    </row>
    <row r="19063" spans="1:74" x14ac:dyDescent="0.35">
      <c r="A19063" t="s">
        <v>32</v>
      </c>
      <c r="B19063" t="s">
        <v>1165</v>
      </c>
      <c r="C19063">
        <v>1846</v>
      </c>
      <c r="D19063" t="s">
        <v>1138</v>
      </c>
      <c r="E19063" t="s">
        <v>1068</v>
      </c>
      <c r="F19063" t="s">
        <v>983</v>
      </c>
      <c r="G19063" t="s">
        <v>1018</v>
      </c>
      <c r="H19063" t="s">
        <v>1010</v>
      </c>
      <c r="I19063">
        <v>1846</v>
      </c>
      <c r="J19063" t="s">
        <v>217</v>
      </c>
      <c r="K19063" t="s">
        <v>129</v>
      </c>
      <c r="L19063" t="s">
        <v>860</v>
      </c>
      <c r="M19063" t="s">
        <v>1000</v>
      </c>
      <c r="N19063" t="s">
        <v>1010</v>
      </c>
      <c r="O19063">
        <v>1846</v>
      </c>
      <c r="P19063" t="s">
        <v>680</v>
      </c>
      <c r="Q19063" t="s">
        <v>1063</v>
      </c>
      <c r="R19063" t="s">
        <v>746</v>
      </c>
      <c r="S19063" t="s">
        <v>1019</v>
      </c>
      <c r="T19063" t="s">
        <v>1022</v>
      </c>
      <c r="U19063">
        <v>1846</v>
      </c>
      <c r="V19063" t="s">
        <v>1025</v>
      </c>
      <c r="W19063" t="s">
        <v>1060</v>
      </c>
      <c r="X19063" t="s">
        <v>949</v>
      </c>
      <c r="Y19063" t="s">
        <v>1008</v>
      </c>
      <c r="Z19063" t="s">
        <v>1022</v>
      </c>
      <c r="AA19063">
        <v>1846</v>
      </c>
      <c r="AB19063" t="s">
        <v>42</v>
      </c>
      <c r="AC19063" t="s">
        <v>886</v>
      </c>
      <c r="AD19063" t="s">
        <v>1011</v>
      </c>
      <c r="AE19063" t="s">
        <v>1014</v>
      </c>
      <c r="AF19063" t="s">
        <v>1008</v>
      </c>
      <c r="AG19063">
        <v>1846</v>
      </c>
      <c r="AH19063" t="s">
        <v>82</v>
      </c>
      <c r="AI19063" t="s">
        <v>365</v>
      </c>
      <c r="AJ19063" t="s">
        <v>1004</v>
      </c>
      <c r="AK19063" t="s">
        <v>1009</v>
      </c>
      <c r="AL19063" t="s">
        <v>1008</v>
      </c>
      <c r="AM19063">
        <v>1846</v>
      </c>
      <c r="AN19063" t="s">
        <v>784</v>
      </c>
      <c r="AO19063" t="s">
        <v>1051</v>
      </c>
      <c r="AP19063" t="s">
        <v>91</v>
      </c>
      <c r="AQ19063" t="s">
        <v>1008</v>
      </c>
      <c r="AR19063" t="s">
        <v>1022</v>
      </c>
      <c r="AS19063">
        <v>1846</v>
      </c>
      <c r="AT19063" t="s">
        <v>647</v>
      </c>
      <c r="AU19063" t="s">
        <v>1059</v>
      </c>
      <c r="AV19063" t="s">
        <v>1070</v>
      </c>
      <c r="AW19063" t="s">
        <v>1011</v>
      </c>
      <c r="AX19063" t="s">
        <v>1022</v>
      </c>
      <c r="AY19063">
        <v>1846</v>
      </c>
      <c r="AZ19063" t="s">
        <v>906</v>
      </c>
      <c r="BA19063" t="s">
        <v>1014</v>
      </c>
      <c r="BB19063" t="s">
        <v>1044</v>
      </c>
      <c r="BC19063" t="s">
        <v>1023</v>
      </c>
      <c r="BD19063" t="s">
        <v>1010</v>
      </c>
      <c r="BE19063">
        <v>1846</v>
      </c>
      <c r="BF19063" t="s">
        <v>902</v>
      </c>
      <c r="BG19063" t="s">
        <v>1018</v>
      </c>
      <c r="BH19063" t="s">
        <v>893</v>
      </c>
      <c r="BI19063" t="s">
        <v>1063</v>
      </c>
      <c r="BJ19063" t="s">
        <v>1022</v>
      </c>
      <c r="BK19063">
        <v>1846</v>
      </c>
      <c r="BL19063" t="s">
        <v>280</v>
      </c>
      <c r="BM19063" t="s">
        <v>775</v>
      </c>
      <c r="BN19063" t="s">
        <v>317</v>
      </c>
      <c r="BO19063" t="s">
        <v>293</v>
      </c>
      <c r="BP19063" t="s">
        <v>1022</v>
      </c>
      <c r="BQ19063">
        <v>1846</v>
      </c>
      <c r="BR19063" t="s">
        <v>839</v>
      </c>
      <c r="BS19063" t="s">
        <v>1016</v>
      </c>
      <c r="BT19063" t="s">
        <v>1068</v>
      </c>
      <c r="BU19063" t="s">
        <v>1098</v>
      </c>
      <c r="BV19063" t="s">
        <v>140</v>
      </c>
    </row>
    <row r="19064" spans="1:74" x14ac:dyDescent="0.35">
      <c r="A19064" t="s">
        <v>32</v>
      </c>
      <c r="B19064" t="s">
        <v>1166</v>
      </c>
      <c r="C19064">
        <v>3084</v>
      </c>
      <c r="D19064" t="s">
        <v>872</v>
      </c>
      <c r="E19064" t="s">
        <v>1068</v>
      </c>
      <c r="F19064" t="s">
        <v>991</v>
      </c>
      <c r="G19064" t="s">
        <v>733</v>
      </c>
      <c r="H19064" t="s">
        <v>1010</v>
      </c>
      <c r="I19064">
        <v>3084</v>
      </c>
      <c r="J19064" t="s">
        <v>545</v>
      </c>
      <c r="K19064" t="s">
        <v>99</v>
      </c>
      <c r="L19064" t="s">
        <v>119</v>
      </c>
      <c r="M19064" t="s">
        <v>354</v>
      </c>
      <c r="N19064" t="s">
        <v>1009</v>
      </c>
      <c r="O19064">
        <v>3084</v>
      </c>
      <c r="P19064" t="s">
        <v>969</v>
      </c>
      <c r="Q19064" t="s">
        <v>1063</v>
      </c>
      <c r="R19064" t="s">
        <v>127</v>
      </c>
      <c r="S19064" t="s">
        <v>775</v>
      </c>
      <c r="T19064" t="s">
        <v>1010</v>
      </c>
      <c r="U19064">
        <v>3084</v>
      </c>
      <c r="V19064" t="s">
        <v>732</v>
      </c>
      <c r="W19064" t="s">
        <v>1050</v>
      </c>
      <c r="X19064" t="s">
        <v>940</v>
      </c>
      <c r="Y19064" t="s">
        <v>1014</v>
      </c>
      <c r="Z19064" t="s">
        <v>1022</v>
      </c>
      <c r="AA19064">
        <v>3084</v>
      </c>
      <c r="AB19064" t="s">
        <v>891</v>
      </c>
      <c r="AC19064" t="s">
        <v>874</v>
      </c>
      <c r="AD19064" t="s">
        <v>775</v>
      </c>
      <c r="AE19064" t="s">
        <v>1014</v>
      </c>
      <c r="AF19064" t="s">
        <v>1016</v>
      </c>
      <c r="AG19064">
        <v>3084</v>
      </c>
      <c r="AH19064" t="s">
        <v>701</v>
      </c>
      <c r="AI19064" t="s">
        <v>827</v>
      </c>
      <c r="AJ19064" t="s">
        <v>660</v>
      </c>
      <c r="AK19064" t="s">
        <v>1014</v>
      </c>
      <c r="AL19064" t="s">
        <v>1010</v>
      </c>
      <c r="AM19064">
        <v>3084</v>
      </c>
      <c r="AN19064" t="s">
        <v>1077</v>
      </c>
      <c r="AO19064" t="s">
        <v>1050</v>
      </c>
      <c r="AP19064" t="s">
        <v>93</v>
      </c>
      <c r="AQ19064" t="s">
        <v>1008</v>
      </c>
      <c r="AR19064" t="s">
        <v>1008</v>
      </c>
      <c r="AS19064">
        <v>3084</v>
      </c>
      <c r="AT19064" t="s">
        <v>951</v>
      </c>
      <c r="AU19064" t="s">
        <v>1049</v>
      </c>
      <c r="AV19064" t="s">
        <v>954</v>
      </c>
      <c r="AW19064" t="s">
        <v>949</v>
      </c>
      <c r="AX19064" t="s">
        <v>1008</v>
      </c>
      <c r="AY19064">
        <v>3084</v>
      </c>
      <c r="AZ19064" t="s">
        <v>124</v>
      </c>
      <c r="BA19064" t="s">
        <v>1016</v>
      </c>
      <c r="BB19064" t="s">
        <v>838</v>
      </c>
      <c r="BC19064" t="s">
        <v>515</v>
      </c>
      <c r="BD19064" t="s">
        <v>1016</v>
      </c>
      <c r="BE19064">
        <v>3084</v>
      </c>
      <c r="BF19064" t="s">
        <v>520</v>
      </c>
      <c r="BG19064" t="s">
        <v>1073</v>
      </c>
      <c r="BH19064" t="s">
        <v>674</v>
      </c>
      <c r="BI19064" t="s">
        <v>1019</v>
      </c>
      <c r="BJ19064" t="s">
        <v>1022</v>
      </c>
      <c r="BK19064">
        <v>3084</v>
      </c>
      <c r="BL19064" t="s">
        <v>873</v>
      </c>
      <c r="BM19064" t="s">
        <v>1021</v>
      </c>
      <c r="BN19064" t="s">
        <v>915</v>
      </c>
      <c r="BO19064" t="s">
        <v>911</v>
      </c>
      <c r="BP19064" t="s">
        <v>1008</v>
      </c>
      <c r="BQ19064">
        <v>3084</v>
      </c>
      <c r="BR19064" t="s">
        <v>1111</v>
      </c>
      <c r="BS19064" t="s">
        <v>1022</v>
      </c>
      <c r="BT19064" t="s">
        <v>1068</v>
      </c>
      <c r="BU19064" t="s">
        <v>939</v>
      </c>
      <c r="BV19064" t="s">
        <v>1010</v>
      </c>
    </row>
    <row r="19066" spans="1:74" x14ac:dyDescent="0.35">
      <c r="A19066" t="s">
        <v>1979</v>
      </c>
    </row>
    <row r="19067" spans="1:74" x14ac:dyDescent="0.35">
      <c r="A19067" t="s">
        <v>2</v>
      </c>
      <c r="B19067" t="s">
        <v>1141</v>
      </c>
      <c r="C19067" t="s">
        <v>1905</v>
      </c>
      <c r="D19067" t="s">
        <v>1906</v>
      </c>
      <c r="E19067" t="s">
        <v>1908</v>
      </c>
      <c r="F19067" t="s">
        <v>1909</v>
      </c>
      <c r="G19067" t="s">
        <v>1907</v>
      </c>
      <c r="H19067" t="s">
        <v>1910</v>
      </c>
      <c r="I19067" t="s">
        <v>1911</v>
      </c>
      <c r="J19067" t="s">
        <v>1912</v>
      </c>
      <c r="K19067" t="s">
        <v>1913</v>
      </c>
      <c r="L19067" t="s">
        <v>1914</v>
      </c>
      <c r="M19067" t="s">
        <v>1915</v>
      </c>
      <c r="N19067" t="s">
        <v>1916</v>
      </c>
      <c r="O19067" t="s">
        <v>1917</v>
      </c>
      <c r="P19067" t="s">
        <v>1918</v>
      </c>
      <c r="Q19067" t="s">
        <v>1921</v>
      </c>
      <c r="R19067" t="s">
        <v>1919</v>
      </c>
      <c r="S19067" t="s">
        <v>1920</v>
      </c>
      <c r="T19067" t="s">
        <v>1922</v>
      </c>
      <c r="U19067" t="s">
        <v>1923</v>
      </c>
      <c r="V19067" t="s">
        <v>1924</v>
      </c>
      <c r="W19067" t="s">
        <v>1926</v>
      </c>
      <c r="X19067" t="s">
        <v>1927</v>
      </c>
      <c r="Y19067" t="s">
        <v>1925</v>
      </c>
      <c r="Z19067" t="s">
        <v>1928</v>
      </c>
      <c r="AA19067" t="s">
        <v>1929</v>
      </c>
      <c r="AB19067" t="s">
        <v>1930</v>
      </c>
      <c r="AC19067" t="s">
        <v>1932</v>
      </c>
      <c r="AD19067" t="s">
        <v>1931</v>
      </c>
      <c r="AE19067" t="s">
        <v>1933</v>
      </c>
      <c r="AF19067" t="s">
        <v>1934</v>
      </c>
      <c r="AG19067" t="s">
        <v>1935</v>
      </c>
      <c r="AH19067" t="s">
        <v>1936</v>
      </c>
      <c r="AI19067" t="s">
        <v>1937</v>
      </c>
      <c r="AJ19067" t="s">
        <v>1938</v>
      </c>
      <c r="AK19067" t="s">
        <v>1939</v>
      </c>
      <c r="AL19067" t="s">
        <v>1940</v>
      </c>
      <c r="AM19067" t="s">
        <v>1941</v>
      </c>
      <c r="AN19067" t="s">
        <v>1942</v>
      </c>
      <c r="AO19067" t="s">
        <v>1944</v>
      </c>
      <c r="AP19067" t="s">
        <v>1943</v>
      </c>
      <c r="AQ19067" t="s">
        <v>1945</v>
      </c>
      <c r="AR19067" t="s">
        <v>1946</v>
      </c>
      <c r="AS19067" t="s">
        <v>1947</v>
      </c>
      <c r="AT19067" t="s">
        <v>1948</v>
      </c>
      <c r="AU19067" t="s">
        <v>1949</v>
      </c>
      <c r="AV19067" t="s">
        <v>1950</v>
      </c>
      <c r="AW19067" t="s">
        <v>1951</v>
      </c>
      <c r="AX19067" t="s">
        <v>1952</v>
      </c>
      <c r="AY19067" t="s">
        <v>1953</v>
      </c>
      <c r="AZ19067" t="s">
        <v>1954</v>
      </c>
      <c r="BA19067" t="s">
        <v>1956</v>
      </c>
      <c r="BB19067" t="s">
        <v>1957</v>
      </c>
      <c r="BC19067" t="s">
        <v>1955</v>
      </c>
      <c r="BD19067" t="s">
        <v>1958</v>
      </c>
      <c r="BE19067" t="s">
        <v>1959</v>
      </c>
      <c r="BF19067" t="s">
        <v>1960</v>
      </c>
      <c r="BG19067" t="s">
        <v>1961</v>
      </c>
      <c r="BH19067" t="s">
        <v>1962</v>
      </c>
      <c r="BI19067" t="s">
        <v>1963</v>
      </c>
      <c r="BJ19067" t="s">
        <v>1964</v>
      </c>
      <c r="BK19067" t="s">
        <v>1965</v>
      </c>
      <c r="BL19067" t="s">
        <v>1966</v>
      </c>
      <c r="BM19067" t="s">
        <v>1968</v>
      </c>
      <c r="BN19067" t="s">
        <v>1969</v>
      </c>
      <c r="BO19067" t="s">
        <v>1967</v>
      </c>
      <c r="BP19067" t="s">
        <v>1970</v>
      </c>
      <c r="BQ19067" t="s">
        <v>1971</v>
      </c>
      <c r="BR19067" t="s">
        <v>1972</v>
      </c>
      <c r="BS19067" t="s">
        <v>1974</v>
      </c>
      <c r="BT19067" t="s">
        <v>1975</v>
      </c>
      <c r="BU19067" t="s">
        <v>1973</v>
      </c>
      <c r="BV19067" t="s">
        <v>1976</v>
      </c>
    </row>
    <row r="19068" spans="1:74" x14ac:dyDescent="0.35">
      <c r="A19068" t="s">
        <v>8</v>
      </c>
      <c r="B19068" t="s">
        <v>1129</v>
      </c>
      <c r="C19068">
        <v>44</v>
      </c>
      <c r="D19068" t="s">
        <v>288</v>
      </c>
      <c r="E19068" t="s">
        <v>970</v>
      </c>
      <c r="F19068" t="s">
        <v>1004</v>
      </c>
      <c r="G19068" t="s">
        <v>140</v>
      </c>
      <c r="H19068" t="s">
        <v>140</v>
      </c>
      <c r="I19068">
        <v>44</v>
      </c>
      <c r="J19068" t="s">
        <v>764</v>
      </c>
      <c r="K19068" t="s">
        <v>903</v>
      </c>
      <c r="L19068" t="s">
        <v>751</v>
      </c>
      <c r="M19068" t="s">
        <v>805</v>
      </c>
      <c r="N19068" t="s">
        <v>140</v>
      </c>
      <c r="O19068">
        <v>44</v>
      </c>
      <c r="P19068" t="s">
        <v>116</v>
      </c>
      <c r="Q19068" t="s">
        <v>129</v>
      </c>
      <c r="R19068" t="s">
        <v>140</v>
      </c>
      <c r="S19068" t="s">
        <v>1055</v>
      </c>
      <c r="T19068" t="s">
        <v>140</v>
      </c>
      <c r="U19068">
        <v>44</v>
      </c>
      <c r="V19068" t="s">
        <v>732</v>
      </c>
      <c r="W19068" t="s">
        <v>733</v>
      </c>
      <c r="X19068" t="s">
        <v>140</v>
      </c>
      <c r="Y19068" t="s">
        <v>140</v>
      </c>
      <c r="Z19068" t="s">
        <v>140</v>
      </c>
      <c r="AA19068">
        <v>44</v>
      </c>
      <c r="AB19068" t="s">
        <v>721</v>
      </c>
      <c r="AC19068" t="s">
        <v>720</v>
      </c>
      <c r="AD19068" t="s">
        <v>140</v>
      </c>
      <c r="AE19068" t="s">
        <v>140</v>
      </c>
      <c r="AF19068" t="s">
        <v>140</v>
      </c>
      <c r="AG19068">
        <v>44</v>
      </c>
      <c r="AH19068" t="s">
        <v>617</v>
      </c>
      <c r="AI19068" t="s">
        <v>766</v>
      </c>
      <c r="AJ19068" t="s">
        <v>1004</v>
      </c>
      <c r="AK19068" t="s">
        <v>140</v>
      </c>
      <c r="AL19068" t="s">
        <v>140</v>
      </c>
      <c r="AM19068">
        <v>44</v>
      </c>
      <c r="AN19068" t="s">
        <v>270</v>
      </c>
      <c r="AO19068" t="s">
        <v>269</v>
      </c>
      <c r="AP19068" t="s">
        <v>140</v>
      </c>
      <c r="AQ19068" t="s">
        <v>140</v>
      </c>
      <c r="AR19068" t="s">
        <v>140</v>
      </c>
      <c r="AS19068">
        <v>44</v>
      </c>
      <c r="AT19068" t="s">
        <v>596</v>
      </c>
      <c r="AU19068" t="s">
        <v>769</v>
      </c>
      <c r="AV19068" t="s">
        <v>1056</v>
      </c>
      <c r="AW19068" t="s">
        <v>140</v>
      </c>
      <c r="AX19068" t="s">
        <v>140</v>
      </c>
      <c r="AY19068">
        <v>44</v>
      </c>
      <c r="AZ19068" t="s">
        <v>1122</v>
      </c>
      <c r="BA19068" t="s">
        <v>1070</v>
      </c>
      <c r="BB19068" t="s">
        <v>1004</v>
      </c>
      <c r="BC19068" t="s">
        <v>140</v>
      </c>
      <c r="BD19068" t="s">
        <v>140</v>
      </c>
      <c r="BE19068">
        <v>44</v>
      </c>
      <c r="BF19068" t="s">
        <v>745</v>
      </c>
      <c r="BG19068" t="s">
        <v>140</v>
      </c>
      <c r="BH19068" t="s">
        <v>746</v>
      </c>
      <c r="BI19068" t="s">
        <v>140</v>
      </c>
      <c r="BJ19068" t="s">
        <v>140</v>
      </c>
      <c r="BK19068">
        <v>44</v>
      </c>
      <c r="BL19068" t="s">
        <v>581</v>
      </c>
      <c r="BM19068" t="s">
        <v>1018</v>
      </c>
      <c r="BN19068" t="s">
        <v>1083</v>
      </c>
      <c r="BO19068" t="s">
        <v>140</v>
      </c>
      <c r="BP19068" t="s">
        <v>140</v>
      </c>
      <c r="BQ19068">
        <v>44</v>
      </c>
      <c r="BR19068" t="s">
        <v>1198</v>
      </c>
      <c r="BS19068" t="s">
        <v>140</v>
      </c>
      <c r="BT19068" t="s">
        <v>1023</v>
      </c>
      <c r="BU19068" t="s">
        <v>140</v>
      </c>
      <c r="BV19068" t="s">
        <v>140</v>
      </c>
    </row>
    <row r="19069" spans="1:74" x14ac:dyDescent="0.35">
      <c r="A19069" t="s">
        <v>8</v>
      </c>
      <c r="B19069" t="s">
        <v>1130</v>
      </c>
      <c r="C19069">
        <v>116</v>
      </c>
      <c r="D19069" t="s">
        <v>116</v>
      </c>
      <c r="E19069" t="s">
        <v>664</v>
      </c>
      <c r="F19069" t="s">
        <v>1060</v>
      </c>
      <c r="G19069" t="s">
        <v>1052</v>
      </c>
      <c r="H19069" t="s">
        <v>140</v>
      </c>
      <c r="I19069">
        <v>116</v>
      </c>
      <c r="J19069" t="s">
        <v>425</v>
      </c>
      <c r="K19069" t="s">
        <v>788</v>
      </c>
      <c r="L19069" t="s">
        <v>834</v>
      </c>
      <c r="M19069" t="s">
        <v>489</v>
      </c>
      <c r="N19069" t="s">
        <v>1013</v>
      </c>
      <c r="O19069">
        <v>116</v>
      </c>
      <c r="P19069" t="s">
        <v>722</v>
      </c>
      <c r="Q19069" t="s">
        <v>712</v>
      </c>
      <c r="R19069" t="s">
        <v>1054</v>
      </c>
      <c r="S19069" t="s">
        <v>140</v>
      </c>
      <c r="T19069" t="s">
        <v>1013</v>
      </c>
      <c r="U19069">
        <v>116</v>
      </c>
      <c r="V19069" t="s">
        <v>1025</v>
      </c>
      <c r="W19069" t="s">
        <v>1052</v>
      </c>
      <c r="X19069" t="s">
        <v>1021</v>
      </c>
      <c r="Y19069" t="s">
        <v>140</v>
      </c>
      <c r="Z19069" t="s">
        <v>140</v>
      </c>
      <c r="AA19069">
        <v>116</v>
      </c>
      <c r="AB19069" t="s">
        <v>426</v>
      </c>
      <c r="AC19069" t="s">
        <v>427</v>
      </c>
      <c r="AD19069" t="s">
        <v>140</v>
      </c>
      <c r="AE19069" t="s">
        <v>140</v>
      </c>
      <c r="AF19069" t="s">
        <v>140</v>
      </c>
      <c r="AG19069">
        <v>116</v>
      </c>
      <c r="AH19069" t="s">
        <v>166</v>
      </c>
      <c r="AI19069" t="s">
        <v>645</v>
      </c>
      <c r="AJ19069" t="s">
        <v>954</v>
      </c>
      <c r="AK19069" t="s">
        <v>140</v>
      </c>
      <c r="AL19069" t="s">
        <v>1008</v>
      </c>
      <c r="AM19069">
        <v>116</v>
      </c>
      <c r="AN19069" t="s">
        <v>787</v>
      </c>
      <c r="AO19069" t="s">
        <v>769</v>
      </c>
      <c r="AP19069" t="s">
        <v>1055</v>
      </c>
      <c r="AQ19069" t="s">
        <v>140</v>
      </c>
      <c r="AR19069" t="s">
        <v>140</v>
      </c>
      <c r="AS19069">
        <v>116</v>
      </c>
      <c r="AT19069" t="s">
        <v>1114</v>
      </c>
      <c r="AU19069" t="s">
        <v>1003</v>
      </c>
      <c r="AV19069" t="s">
        <v>1012</v>
      </c>
      <c r="AW19069" t="s">
        <v>1058</v>
      </c>
      <c r="AX19069" t="s">
        <v>140</v>
      </c>
      <c r="AY19069">
        <v>116</v>
      </c>
      <c r="AZ19069" t="s">
        <v>104</v>
      </c>
      <c r="BA19069" t="s">
        <v>1053</v>
      </c>
      <c r="BB19069" t="s">
        <v>1020</v>
      </c>
      <c r="BC19069" t="s">
        <v>1063</v>
      </c>
      <c r="BD19069" t="s">
        <v>140</v>
      </c>
      <c r="BE19069">
        <v>116</v>
      </c>
      <c r="BF19069" t="s">
        <v>370</v>
      </c>
      <c r="BG19069" t="s">
        <v>940</v>
      </c>
      <c r="BH19069" t="s">
        <v>129</v>
      </c>
      <c r="BI19069" t="s">
        <v>1012</v>
      </c>
      <c r="BJ19069" t="s">
        <v>140</v>
      </c>
      <c r="BK19069">
        <v>116</v>
      </c>
      <c r="BL19069" t="s">
        <v>793</v>
      </c>
      <c r="BM19069" t="s">
        <v>129</v>
      </c>
      <c r="BN19069" t="s">
        <v>1182</v>
      </c>
      <c r="BO19069" t="s">
        <v>1058</v>
      </c>
      <c r="BP19069" t="s">
        <v>140</v>
      </c>
      <c r="BQ19069">
        <v>116</v>
      </c>
      <c r="BR19069" t="s">
        <v>1075</v>
      </c>
      <c r="BS19069" t="s">
        <v>950</v>
      </c>
      <c r="BT19069" t="s">
        <v>345</v>
      </c>
      <c r="BU19069" t="s">
        <v>140</v>
      </c>
      <c r="BV19069" t="s">
        <v>140</v>
      </c>
    </row>
    <row r="19070" spans="1:74" x14ac:dyDescent="0.35">
      <c r="A19070" t="s">
        <v>8</v>
      </c>
      <c r="B19070" t="s">
        <v>1131</v>
      </c>
      <c r="C19070">
        <v>44</v>
      </c>
      <c r="D19070" t="s">
        <v>767</v>
      </c>
      <c r="E19070" t="s">
        <v>113</v>
      </c>
      <c r="F19070" t="s">
        <v>1003</v>
      </c>
      <c r="G19070" t="s">
        <v>1061</v>
      </c>
      <c r="H19070" t="s">
        <v>140</v>
      </c>
      <c r="I19070">
        <v>44</v>
      </c>
      <c r="J19070" t="s">
        <v>704</v>
      </c>
      <c r="K19070" t="s">
        <v>1003</v>
      </c>
      <c r="L19070" t="s">
        <v>860</v>
      </c>
      <c r="M19070" t="s">
        <v>39</v>
      </c>
      <c r="N19070" t="s">
        <v>140</v>
      </c>
      <c r="O19070">
        <v>44</v>
      </c>
      <c r="P19070" t="s">
        <v>52</v>
      </c>
      <c r="Q19070" t="s">
        <v>149</v>
      </c>
      <c r="R19070" t="s">
        <v>1052</v>
      </c>
      <c r="S19070" t="s">
        <v>140</v>
      </c>
      <c r="T19070" t="s">
        <v>140</v>
      </c>
      <c r="U19070">
        <v>44</v>
      </c>
      <c r="V19070" t="s">
        <v>516</v>
      </c>
      <c r="W19070" t="s">
        <v>1051</v>
      </c>
      <c r="X19070" t="s">
        <v>1059</v>
      </c>
      <c r="Y19070" t="s">
        <v>140</v>
      </c>
      <c r="Z19070" t="s">
        <v>140</v>
      </c>
      <c r="AA19070">
        <v>44</v>
      </c>
      <c r="AB19070" t="s">
        <v>589</v>
      </c>
      <c r="AC19070" t="s">
        <v>697</v>
      </c>
      <c r="AD19070" t="s">
        <v>1012</v>
      </c>
      <c r="AE19070" t="s">
        <v>140</v>
      </c>
      <c r="AF19070" t="s">
        <v>140</v>
      </c>
      <c r="AG19070">
        <v>44</v>
      </c>
      <c r="AH19070" t="s">
        <v>566</v>
      </c>
      <c r="AI19070" t="s">
        <v>526</v>
      </c>
      <c r="AJ19070" t="s">
        <v>788</v>
      </c>
      <c r="AK19070" t="s">
        <v>140</v>
      </c>
      <c r="AL19070" t="s">
        <v>140</v>
      </c>
      <c r="AM19070">
        <v>44</v>
      </c>
      <c r="AN19070" t="s">
        <v>130</v>
      </c>
      <c r="AO19070" t="s">
        <v>129</v>
      </c>
      <c r="AP19070" t="s">
        <v>140</v>
      </c>
      <c r="AQ19070" t="s">
        <v>140</v>
      </c>
      <c r="AR19070" t="s">
        <v>140</v>
      </c>
      <c r="AS19070">
        <v>44</v>
      </c>
      <c r="AT19070" t="s">
        <v>104</v>
      </c>
      <c r="AU19070" t="s">
        <v>103</v>
      </c>
      <c r="AV19070" t="s">
        <v>140</v>
      </c>
      <c r="AW19070" t="s">
        <v>140</v>
      </c>
      <c r="AX19070" t="s">
        <v>140</v>
      </c>
      <c r="AY19070">
        <v>44</v>
      </c>
      <c r="AZ19070" t="s">
        <v>587</v>
      </c>
      <c r="BA19070" t="s">
        <v>89</v>
      </c>
      <c r="BB19070" t="s">
        <v>812</v>
      </c>
      <c r="BC19070" t="s">
        <v>1052</v>
      </c>
      <c r="BD19070" t="s">
        <v>140</v>
      </c>
      <c r="BE19070">
        <v>44</v>
      </c>
      <c r="BF19070" t="s">
        <v>995</v>
      </c>
      <c r="BG19070" t="s">
        <v>1052</v>
      </c>
      <c r="BH19070" t="s">
        <v>573</v>
      </c>
      <c r="BI19070" t="s">
        <v>140</v>
      </c>
      <c r="BJ19070" t="s">
        <v>140</v>
      </c>
      <c r="BK19070">
        <v>44</v>
      </c>
      <c r="BL19070" t="s">
        <v>791</v>
      </c>
      <c r="BM19070" t="s">
        <v>1003</v>
      </c>
      <c r="BN19070" t="s">
        <v>386</v>
      </c>
      <c r="BO19070" t="s">
        <v>140</v>
      </c>
      <c r="BP19070" t="s">
        <v>140</v>
      </c>
      <c r="BQ19070">
        <v>44</v>
      </c>
      <c r="BR19070" t="s">
        <v>1124</v>
      </c>
      <c r="BS19070" t="s">
        <v>950</v>
      </c>
      <c r="BT19070" t="s">
        <v>1098</v>
      </c>
      <c r="BU19070" t="s">
        <v>140</v>
      </c>
      <c r="BV19070" t="s">
        <v>140</v>
      </c>
    </row>
    <row r="19071" spans="1:74" x14ac:dyDescent="0.35">
      <c r="A19071" t="s">
        <v>9</v>
      </c>
      <c r="B19071" t="s">
        <v>1129</v>
      </c>
      <c r="C19071">
        <v>18</v>
      </c>
      <c r="D19071" t="s">
        <v>857</v>
      </c>
      <c r="E19071" t="s">
        <v>105</v>
      </c>
      <c r="F19071" t="s">
        <v>983</v>
      </c>
      <c r="G19071" t="s">
        <v>1052</v>
      </c>
      <c r="H19071" t="s">
        <v>140</v>
      </c>
      <c r="I19071">
        <v>18</v>
      </c>
      <c r="J19071" t="s">
        <v>71</v>
      </c>
      <c r="K19071" t="s">
        <v>608</v>
      </c>
      <c r="L19071" t="s">
        <v>901</v>
      </c>
      <c r="M19071" t="s">
        <v>1106</v>
      </c>
      <c r="N19071" t="s">
        <v>140</v>
      </c>
      <c r="O19071">
        <v>18</v>
      </c>
      <c r="P19071" t="s">
        <v>931</v>
      </c>
      <c r="Q19071" t="s">
        <v>1087</v>
      </c>
      <c r="R19071" t="s">
        <v>1052</v>
      </c>
      <c r="S19071" t="s">
        <v>140</v>
      </c>
      <c r="T19071" t="s">
        <v>140</v>
      </c>
      <c r="U19071">
        <v>18</v>
      </c>
      <c r="V19071" t="s">
        <v>177</v>
      </c>
      <c r="W19071" t="s">
        <v>140</v>
      </c>
      <c r="X19071" t="s">
        <v>140</v>
      </c>
      <c r="Y19071" t="s">
        <v>140</v>
      </c>
      <c r="Z19071" t="s">
        <v>140</v>
      </c>
      <c r="AA19071">
        <v>18</v>
      </c>
      <c r="AB19071" t="s">
        <v>212</v>
      </c>
      <c r="AC19071" t="s">
        <v>211</v>
      </c>
      <c r="AD19071" t="s">
        <v>140</v>
      </c>
      <c r="AE19071" t="s">
        <v>140</v>
      </c>
      <c r="AF19071" t="s">
        <v>140</v>
      </c>
      <c r="AG19071">
        <v>18</v>
      </c>
      <c r="AH19071" t="s">
        <v>1110</v>
      </c>
      <c r="AI19071" t="s">
        <v>1053</v>
      </c>
      <c r="AJ19071" t="s">
        <v>140</v>
      </c>
      <c r="AK19071" t="s">
        <v>140</v>
      </c>
      <c r="AL19071" t="s">
        <v>140</v>
      </c>
      <c r="AM19071">
        <v>18</v>
      </c>
      <c r="AN19071" t="s">
        <v>675</v>
      </c>
      <c r="AO19071" t="s">
        <v>674</v>
      </c>
      <c r="AP19071" t="s">
        <v>140</v>
      </c>
      <c r="AQ19071" t="s">
        <v>140</v>
      </c>
      <c r="AR19071" t="s">
        <v>140</v>
      </c>
      <c r="AS19071">
        <v>18</v>
      </c>
      <c r="AT19071" t="s">
        <v>1075</v>
      </c>
      <c r="AU19071" t="s">
        <v>991</v>
      </c>
      <c r="AV19071" t="s">
        <v>140</v>
      </c>
      <c r="AW19071" t="s">
        <v>140</v>
      </c>
      <c r="AX19071" t="s">
        <v>140</v>
      </c>
      <c r="AY19071">
        <v>18</v>
      </c>
      <c r="AZ19071" t="s">
        <v>1146</v>
      </c>
      <c r="BA19071" t="s">
        <v>140</v>
      </c>
      <c r="BB19071" t="s">
        <v>1052</v>
      </c>
      <c r="BC19071" t="s">
        <v>140</v>
      </c>
      <c r="BD19071" t="s">
        <v>140</v>
      </c>
      <c r="BE19071">
        <v>18</v>
      </c>
      <c r="BF19071" t="s">
        <v>617</v>
      </c>
      <c r="BG19071" t="s">
        <v>140</v>
      </c>
      <c r="BH19071" t="s">
        <v>618</v>
      </c>
      <c r="BI19071" t="s">
        <v>140</v>
      </c>
      <c r="BJ19071" t="s">
        <v>140</v>
      </c>
      <c r="BK19071">
        <v>18</v>
      </c>
      <c r="BL19071" t="s">
        <v>38</v>
      </c>
      <c r="BM19071" t="s">
        <v>996</v>
      </c>
      <c r="BN19071" t="s">
        <v>546</v>
      </c>
      <c r="BO19071" t="s">
        <v>140</v>
      </c>
      <c r="BP19071" t="s">
        <v>140</v>
      </c>
      <c r="BQ19071">
        <v>18</v>
      </c>
      <c r="BR19071" t="s">
        <v>177</v>
      </c>
      <c r="BS19071" t="s">
        <v>140</v>
      </c>
      <c r="BT19071" t="s">
        <v>140</v>
      </c>
      <c r="BU19071" t="s">
        <v>140</v>
      </c>
      <c r="BV19071" t="s">
        <v>140</v>
      </c>
    </row>
    <row r="19072" spans="1:74" x14ac:dyDescent="0.35">
      <c r="A19072" t="s">
        <v>9</v>
      </c>
      <c r="B19072" t="s">
        <v>1130</v>
      </c>
      <c r="C19072">
        <v>163</v>
      </c>
      <c r="D19072" t="s">
        <v>787</v>
      </c>
      <c r="E19072" t="s">
        <v>1051</v>
      </c>
      <c r="F19072" t="s">
        <v>1020</v>
      </c>
      <c r="G19072" t="s">
        <v>971</v>
      </c>
      <c r="H19072" t="s">
        <v>140</v>
      </c>
      <c r="I19072">
        <v>163</v>
      </c>
      <c r="J19072" t="s">
        <v>909</v>
      </c>
      <c r="K19072" t="s">
        <v>915</v>
      </c>
      <c r="L19072" t="s">
        <v>87</v>
      </c>
      <c r="M19072" t="s">
        <v>543</v>
      </c>
      <c r="N19072" t="s">
        <v>140</v>
      </c>
      <c r="O19072">
        <v>163</v>
      </c>
      <c r="P19072" t="s">
        <v>1188</v>
      </c>
      <c r="Q19072" t="s">
        <v>117</v>
      </c>
      <c r="R19072" t="s">
        <v>949</v>
      </c>
      <c r="S19072" t="s">
        <v>140</v>
      </c>
      <c r="T19072" t="s">
        <v>140</v>
      </c>
      <c r="U19072">
        <v>163</v>
      </c>
      <c r="V19072" t="s">
        <v>1207</v>
      </c>
      <c r="W19072" t="s">
        <v>1051</v>
      </c>
      <c r="X19072" t="s">
        <v>1016</v>
      </c>
      <c r="Y19072" t="s">
        <v>140</v>
      </c>
      <c r="Z19072" t="s">
        <v>140</v>
      </c>
      <c r="AA19072">
        <v>163</v>
      </c>
      <c r="AB19072" t="s">
        <v>143</v>
      </c>
      <c r="AC19072" t="s">
        <v>1071</v>
      </c>
      <c r="AD19072" t="s">
        <v>1060</v>
      </c>
      <c r="AE19072" t="s">
        <v>1098</v>
      </c>
      <c r="AF19072" t="s">
        <v>140</v>
      </c>
      <c r="AG19072">
        <v>163</v>
      </c>
      <c r="AH19072" t="s">
        <v>896</v>
      </c>
      <c r="AI19072" t="s">
        <v>470</v>
      </c>
      <c r="AJ19072" t="s">
        <v>1014</v>
      </c>
      <c r="AK19072" t="s">
        <v>140</v>
      </c>
      <c r="AL19072" t="s">
        <v>140</v>
      </c>
      <c r="AM19072">
        <v>163</v>
      </c>
      <c r="AN19072" t="s">
        <v>987</v>
      </c>
      <c r="AO19072" t="s">
        <v>971</v>
      </c>
      <c r="AP19072" t="s">
        <v>1046</v>
      </c>
      <c r="AQ19072" t="s">
        <v>1016</v>
      </c>
      <c r="AR19072" t="s">
        <v>140</v>
      </c>
      <c r="AS19072">
        <v>163</v>
      </c>
      <c r="AT19072" t="s">
        <v>112</v>
      </c>
      <c r="AU19072" t="s">
        <v>1051</v>
      </c>
      <c r="AV19072" t="s">
        <v>1047</v>
      </c>
      <c r="AW19072" t="s">
        <v>1068</v>
      </c>
      <c r="AX19072" t="s">
        <v>140</v>
      </c>
      <c r="AY19072">
        <v>163</v>
      </c>
      <c r="AZ19072" t="s">
        <v>1097</v>
      </c>
      <c r="BA19072" t="s">
        <v>950</v>
      </c>
      <c r="BB19072" t="s">
        <v>1050</v>
      </c>
      <c r="BC19072" t="s">
        <v>140</v>
      </c>
      <c r="BD19072" t="s">
        <v>140</v>
      </c>
      <c r="BE19072">
        <v>163</v>
      </c>
      <c r="BF19072" t="s">
        <v>1086</v>
      </c>
      <c r="BG19072" t="s">
        <v>1046</v>
      </c>
      <c r="BH19072" t="s">
        <v>788</v>
      </c>
      <c r="BI19072" t="s">
        <v>1020</v>
      </c>
      <c r="BJ19072" t="s">
        <v>140</v>
      </c>
      <c r="BK19072">
        <v>163</v>
      </c>
      <c r="BL19072" t="s">
        <v>419</v>
      </c>
      <c r="BM19072" t="s">
        <v>1044</v>
      </c>
      <c r="BN19072" t="s">
        <v>862</v>
      </c>
      <c r="BO19072" t="s">
        <v>140</v>
      </c>
      <c r="BP19072" t="s">
        <v>140</v>
      </c>
      <c r="BQ19072">
        <v>163</v>
      </c>
      <c r="BR19072" t="s">
        <v>1144</v>
      </c>
      <c r="BS19072" t="s">
        <v>1058</v>
      </c>
      <c r="BT19072" t="s">
        <v>1013</v>
      </c>
      <c r="BU19072" t="s">
        <v>1016</v>
      </c>
      <c r="BV19072" t="s">
        <v>140</v>
      </c>
    </row>
    <row r="19073" spans="1:74" x14ac:dyDescent="0.35">
      <c r="A19073" t="s">
        <v>9</v>
      </c>
      <c r="B19073" t="s">
        <v>1131</v>
      </c>
      <c r="C19073">
        <v>20</v>
      </c>
      <c r="D19073" t="s">
        <v>1157</v>
      </c>
      <c r="E19073" t="s">
        <v>869</v>
      </c>
      <c r="F19073" t="s">
        <v>869</v>
      </c>
      <c r="G19073" t="s">
        <v>140</v>
      </c>
      <c r="H19073" t="s">
        <v>140</v>
      </c>
      <c r="I19073">
        <v>20</v>
      </c>
      <c r="J19073" t="s">
        <v>431</v>
      </c>
      <c r="K19073" t="s">
        <v>917</v>
      </c>
      <c r="L19073" t="s">
        <v>869</v>
      </c>
      <c r="M19073" t="s">
        <v>71</v>
      </c>
      <c r="N19073" t="s">
        <v>140</v>
      </c>
      <c r="O19073">
        <v>20</v>
      </c>
      <c r="P19073" t="s">
        <v>840</v>
      </c>
      <c r="Q19073" t="s">
        <v>113</v>
      </c>
      <c r="R19073" t="s">
        <v>458</v>
      </c>
      <c r="S19073" t="s">
        <v>140</v>
      </c>
      <c r="T19073" t="s">
        <v>140</v>
      </c>
      <c r="U19073">
        <v>20</v>
      </c>
      <c r="V19073" t="s">
        <v>870</v>
      </c>
      <c r="W19073" t="s">
        <v>140</v>
      </c>
      <c r="X19073" t="s">
        <v>869</v>
      </c>
      <c r="Y19073" t="s">
        <v>140</v>
      </c>
      <c r="Z19073" t="s">
        <v>140</v>
      </c>
      <c r="AA19073">
        <v>20</v>
      </c>
      <c r="AB19073" t="s">
        <v>542</v>
      </c>
      <c r="AC19073" t="s">
        <v>543</v>
      </c>
      <c r="AD19073" t="s">
        <v>140</v>
      </c>
      <c r="AE19073" t="s">
        <v>140</v>
      </c>
      <c r="AF19073" t="s">
        <v>140</v>
      </c>
      <c r="AG19073">
        <v>20</v>
      </c>
      <c r="AH19073" t="s">
        <v>859</v>
      </c>
      <c r="AI19073" t="s">
        <v>97</v>
      </c>
      <c r="AJ19073" t="s">
        <v>548</v>
      </c>
      <c r="AK19073" t="s">
        <v>140</v>
      </c>
      <c r="AL19073" t="s">
        <v>140</v>
      </c>
      <c r="AM19073">
        <v>20</v>
      </c>
      <c r="AN19073" t="s">
        <v>823</v>
      </c>
      <c r="AO19073" t="s">
        <v>786</v>
      </c>
      <c r="AP19073" t="s">
        <v>140</v>
      </c>
      <c r="AQ19073" t="s">
        <v>140</v>
      </c>
      <c r="AR19073" t="s">
        <v>140</v>
      </c>
      <c r="AS19073">
        <v>20</v>
      </c>
      <c r="AT19073" t="s">
        <v>905</v>
      </c>
      <c r="AU19073" t="s">
        <v>548</v>
      </c>
      <c r="AV19073" t="s">
        <v>286</v>
      </c>
      <c r="AW19073" t="s">
        <v>140</v>
      </c>
      <c r="AX19073" t="s">
        <v>140</v>
      </c>
      <c r="AY19073">
        <v>20</v>
      </c>
      <c r="AZ19073" t="s">
        <v>989</v>
      </c>
      <c r="BA19073" t="s">
        <v>517</v>
      </c>
      <c r="BB19073" t="s">
        <v>548</v>
      </c>
      <c r="BC19073" t="s">
        <v>140</v>
      </c>
      <c r="BD19073" t="s">
        <v>140</v>
      </c>
      <c r="BE19073">
        <v>20</v>
      </c>
      <c r="BF19073" t="s">
        <v>876</v>
      </c>
      <c r="BG19073" t="s">
        <v>869</v>
      </c>
      <c r="BH19073" t="s">
        <v>869</v>
      </c>
      <c r="BI19073" t="s">
        <v>548</v>
      </c>
      <c r="BJ19073" t="s">
        <v>140</v>
      </c>
      <c r="BK19073">
        <v>20</v>
      </c>
      <c r="BL19073" t="s">
        <v>802</v>
      </c>
      <c r="BM19073" t="s">
        <v>414</v>
      </c>
      <c r="BN19073" t="s">
        <v>781</v>
      </c>
      <c r="BO19073" t="s">
        <v>140</v>
      </c>
      <c r="BP19073" t="s">
        <v>140</v>
      </c>
      <c r="BQ19073">
        <v>20</v>
      </c>
      <c r="BR19073" t="s">
        <v>990</v>
      </c>
      <c r="BS19073" t="s">
        <v>140</v>
      </c>
      <c r="BT19073" t="s">
        <v>458</v>
      </c>
      <c r="BU19073" t="s">
        <v>140</v>
      </c>
      <c r="BV19073" t="s">
        <v>140</v>
      </c>
    </row>
    <row r="19074" spans="1:74" x14ac:dyDescent="0.35">
      <c r="A19074" t="s">
        <v>10</v>
      </c>
      <c r="B19074" t="s">
        <v>1129</v>
      </c>
      <c r="C19074">
        <v>25</v>
      </c>
      <c r="D19074" t="s">
        <v>298</v>
      </c>
      <c r="E19074" t="s">
        <v>578</v>
      </c>
      <c r="F19074" t="s">
        <v>140</v>
      </c>
      <c r="G19074" t="s">
        <v>785</v>
      </c>
      <c r="H19074" t="s">
        <v>140</v>
      </c>
      <c r="I19074">
        <v>25</v>
      </c>
      <c r="J19074" t="s">
        <v>451</v>
      </c>
      <c r="K19074" t="s">
        <v>1095</v>
      </c>
      <c r="L19074" t="s">
        <v>292</v>
      </c>
      <c r="M19074" t="s">
        <v>81</v>
      </c>
      <c r="N19074" t="s">
        <v>140</v>
      </c>
      <c r="O19074">
        <v>25</v>
      </c>
      <c r="P19074" t="s">
        <v>153</v>
      </c>
      <c r="Q19074" t="s">
        <v>152</v>
      </c>
      <c r="R19074" t="s">
        <v>140</v>
      </c>
      <c r="S19074" t="s">
        <v>140</v>
      </c>
      <c r="T19074" t="s">
        <v>140</v>
      </c>
      <c r="U19074">
        <v>25</v>
      </c>
      <c r="V19074" t="s">
        <v>108</v>
      </c>
      <c r="W19074" t="s">
        <v>1055</v>
      </c>
      <c r="X19074" t="s">
        <v>983</v>
      </c>
      <c r="Y19074" t="s">
        <v>140</v>
      </c>
      <c r="Z19074" t="s">
        <v>140</v>
      </c>
      <c r="AA19074">
        <v>25</v>
      </c>
      <c r="AB19074" t="s">
        <v>448</v>
      </c>
      <c r="AC19074" t="s">
        <v>449</v>
      </c>
      <c r="AD19074" t="s">
        <v>140</v>
      </c>
      <c r="AE19074" t="s">
        <v>140</v>
      </c>
      <c r="AF19074" t="s">
        <v>140</v>
      </c>
      <c r="AG19074">
        <v>25</v>
      </c>
      <c r="AH19074" t="s">
        <v>36</v>
      </c>
      <c r="AI19074" t="s">
        <v>564</v>
      </c>
      <c r="AJ19074" t="s">
        <v>1095</v>
      </c>
      <c r="AK19074" t="s">
        <v>140</v>
      </c>
      <c r="AL19074" t="s">
        <v>140</v>
      </c>
      <c r="AM19074">
        <v>25</v>
      </c>
      <c r="AN19074" t="s">
        <v>850</v>
      </c>
      <c r="AO19074" t="s">
        <v>463</v>
      </c>
      <c r="AP19074" t="s">
        <v>1047</v>
      </c>
      <c r="AQ19074" t="s">
        <v>140</v>
      </c>
      <c r="AR19074" t="s">
        <v>140</v>
      </c>
      <c r="AS19074">
        <v>25</v>
      </c>
      <c r="AT19074" t="s">
        <v>1075</v>
      </c>
      <c r="AU19074" t="s">
        <v>991</v>
      </c>
      <c r="AV19074" t="s">
        <v>140</v>
      </c>
      <c r="AW19074" t="s">
        <v>140</v>
      </c>
      <c r="AX19074" t="s">
        <v>140</v>
      </c>
      <c r="AY19074">
        <v>25</v>
      </c>
      <c r="AZ19074" t="s">
        <v>1086</v>
      </c>
      <c r="BA19074" t="s">
        <v>1061</v>
      </c>
      <c r="BB19074" t="s">
        <v>967</v>
      </c>
      <c r="BC19074" t="s">
        <v>140</v>
      </c>
      <c r="BD19074" t="s">
        <v>140</v>
      </c>
      <c r="BE19074">
        <v>25</v>
      </c>
      <c r="BF19074" t="s">
        <v>487</v>
      </c>
      <c r="BG19074" t="s">
        <v>769</v>
      </c>
      <c r="BH19074" t="s">
        <v>402</v>
      </c>
      <c r="BI19074" t="s">
        <v>140</v>
      </c>
      <c r="BJ19074" t="s">
        <v>140</v>
      </c>
      <c r="BK19074">
        <v>25</v>
      </c>
      <c r="BL19074" t="s">
        <v>480</v>
      </c>
      <c r="BM19074" t="s">
        <v>1061</v>
      </c>
      <c r="BN19074" t="s">
        <v>731</v>
      </c>
      <c r="BO19074" t="s">
        <v>140</v>
      </c>
      <c r="BP19074" t="s">
        <v>140</v>
      </c>
      <c r="BQ19074">
        <v>25</v>
      </c>
      <c r="BR19074" t="s">
        <v>1116</v>
      </c>
      <c r="BS19074" t="s">
        <v>1047</v>
      </c>
      <c r="BT19074" t="s">
        <v>140</v>
      </c>
      <c r="BU19074" t="s">
        <v>140</v>
      </c>
      <c r="BV19074" t="s">
        <v>140</v>
      </c>
    </row>
    <row r="19075" spans="1:74" x14ac:dyDescent="0.35">
      <c r="A19075" t="s">
        <v>10</v>
      </c>
      <c r="B19075" t="s">
        <v>1130</v>
      </c>
      <c r="C19075">
        <v>169</v>
      </c>
      <c r="D19075" t="s">
        <v>642</v>
      </c>
      <c r="E19075" t="s">
        <v>1004</v>
      </c>
      <c r="F19075" t="s">
        <v>1004</v>
      </c>
      <c r="G19075" t="s">
        <v>1020</v>
      </c>
      <c r="H19075" t="s">
        <v>1063</v>
      </c>
      <c r="I19075">
        <v>169</v>
      </c>
      <c r="J19075" t="s">
        <v>223</v>
      </c>
      <c r="K19075" t="s">
        <v>458</v>
      </c>
      <c r="L19075" t="s">
        <v>860</v>
      </c>
      <c r="M19075" t="s">
        <v>433</v>
      </c>
      <c r="N19075" t="s">
        <v>140</v>
      </c>
      <c r="O19075">
        <v>169</v>
      </c>
      <c r="P19075" t="s">
        <v>902</v>
      </c>
      <c r="Q19075" t="s">
        <v>674</v>
      </c>
      <c r="R19075" t="s">
        <v>1063</v>
      </c>
      <c r="S19075" t="s">
        <v>140</v>
      </c>
      <c r="T19075" t="s">
        <v>1063</v>
      </c>
      <c r="U19075">
        <v>169</v>
      </c>
      <c r="V19075" t="s">
        <v>1202</v>
      </c>
      <c r="W19075" t="s">
        <v>1011</v>
      </c>
      <c r="X19075" t="s">
        <v>140</v>
      </c>
      <c r="Y19075" t="s">
        <v>1016</v>
      </c>
      <c r="Z19075" t="s">
        <v>140</v>
      </c>
      <c r="AA19075">
        <v>169</v>
      </c>
      <c r="AB19075" t="s">
        <v>361</v>
      </c>
      <c r="AC19075" t="s">
        <v>51</v>
      </c>
      <c r="AD19075" t="s">
        <v>1019</v>
      </c>
      <c r="AE19075" t="s">
        <v>1009</v>
      </c>
      <c r="AF19075" t="s">
        <v>140</v>
      </c>
      <c r="AG19075">
        <v>169</v>
      </c>
      <c r="AH19075" t="s">
        <v>831</v>
      </c>
      <c r="AI19075" t="s">
        <v>571</v>
      </c>
      <c r="AJ19075" t="s">
        <v>1068</v>
      </c>
      <c r="AK19075" t="s">
        <v>775</v>
      </c>
      <c r="AL19075" t="s">
        <v>1012</v>
      </c>
      <c r="AM19075">
        <v>169</v>
      </c>
      <c r="AN19075" t="s">
        <v>130</v>
      </c>
      <c r="AO19075" t="s">
        <v>801</v>
      </c>
      <c r="AP19075" t="s">
        <v>1018</v>
      </c>
      <c r="AQ19075" t="s">
        <v>140</v>
      </c>
      <c r="AR19075" t="s">
        <v>140</v>
      </c>
      <c r="AS19075">
        <v>169</v>
      </c>
      <c r="AT19075" t="s">
        <v>1121</v>
      </c>
      <c r="AU19075" t="s">
        <v>1044</v>
      </c>
      <c r="AV19075" t="s">
        <v>1054</v>
      </c>
      <c r="AW19075" t="s">
        <v>1016</v>
      </c>
      <c r="AX19075" t="s">
        <v>140</v>
      </c>
      <c r="AY19075">
        <v>169</v>
      </c>
      <c r="AZ19075" t="s">
        <v>92</v>
      </c>
      <c r="BA19075" t="s">
        <v>1056</v>
      </c>
      <c r="BB19075" t="s">
        <v>940</v>
      </c>
      <c r="BC19075" t="s">
        <v>140</v>
      </c>
      <c r="BD19075" t="s">
        <v>140</v>
      </c>
      <c r="BE19075">
        <v>169</v>
      </c>
      <c r="BF19075" t="s">
        <v>757</v>
      </c>
      <c r="BG19075" t="s">
        <v>1018</v>
      </c>
      <c r="BH19075" t="s">
        <v>115</v>
      </c>
      <c r="BI19075" t="s">
        <v>140</v>
      </c>
      <c r="BJ19075" t="s">
        <v>140</v>
      </c>
      <c r="BK19075">
        <v>169</v>
      </c>
      <c r="BL19075" t="s">
        <v>866</v>
      </c>
      <c r="BM19075" t="s">
        <v>716</v>
      </c>
      <c r="BN19075" t="s">
        <v>718</v>
      </c>
      <c r="BO19075" t="s">
        <v>1014</v>
      </c>
      <c r="BP19075" t="s">
        <v>140</v>
      </c>
      <c r="BQ19075">
        <v>169</v>
      </c>
      <c r="BR19075" t="s">
        <v>1115</v>
      </c>
      <c r="BS19075" t="s">
        <v>1064</v>
      </c>
      <c r="BT19075" t="s">
        <v>1021</v>
      </c>
      <c r="BU19075" t="s">
        <v>140</v>
      </c>
      <c r="BV19075" t="s">
        <v>140</v>
      </c>
    </row>
    <row r="19076" spans="1:74" x14ac:dyDescent="0.35">
      <c r="A19076" t="s">
        <v>10</v>
      </c>
      <c r="B19076" t="s">
        <v>1131</v>
      </c>
      <c r="C19076">
        <v>14</v>
      </c>
      <c r="D19076" t="s">
        <v>717</v>
      </c>
      <c r="E19076" t="s">
        <v>716</v>
      </c>
      <c r="F19076" t="s">
        <v>140</v>
      </c>
      <c r="G19076" t="s">
        <v>140</v>
      </c>
      <c r="H19076" t="s">
        <v>140</v>
      </c>
      <c r="I19076">
        <v>14</v>
      </c>
      <c r="J19076" t="s">
        <v>415</v>
      </c>
      <c r="K19076" t="s">
        <v>443</v>
      </c>
      <c r="L19076" t="s">
        <v>718</v>
      </c>
      <c r="M19076" t="s">
        <v>123</v>
      </c>
      <c r="N19076" t="s">
        <v>140</v>
      </c>
      <c r="O19076">
        <v>14</v>
      </c>
      <c r="P19076" t="s">
        <v>717</v>
      </c>
      <c r="Q19076" t="s">
        <v>716</v>
      </c>
      <c r="R19076" t="s">
        <v>140</v>
      </c>
      <c r="S19076" t="s">
        <v>140</v>
      </c>
      <c r="T19076" t="s">
        <v>140</v>
      </c>
      <c r="U19076">
        <v>14</v>
      </c>
      <c r="V19076" t="s">
        <v>177</v>
      </c>
      <c r="W19076" t="s">
        <v>140</v>
      </c>
      <c r="X19076" t="s">
        <v>140</v>
      </c>
      <c r="Y19076" t="s">
        <v>140</v>
      </c>
      <c r="Z19076" t="s">
        <v>140</v>
      </c>
      <c r="AA19076">
        <v>14</v>
      </c>
      <c r="AB19076" t="s">
        <v>512</v>
      </c>
      <c r="AC19076" t="s">
        <v>513</v>
      </c>
      <c r="AD19076" t="s">
        <v>140</v>
      </c>
      <c r="AE19076" t="s">
        <v>140</v>
      </c>
      <c r="AF19076" t="s">
        <v>140</v>
      </c>
      <c r="AG19076">
        <v>14</v>
      </c>
      <c r="AH19076" t="s">
        <v>324</v>
      </c>
      <c r="AI19076" t="s">
        <v>399</v>
      </c>
      <c r="AJ19076" t="s">
        <v>458</v>
      </c>
      <c r="AK19076" t="s">
        <v>140</v>
      </c>
      <c r="AL19076" t="s">
        <v>140</v>
      </c>
      <c r="AM19076">
        <v>14</v>
      </c>
      <c r="AN19076" t="s">
        <v>870</v>
      </c>
      <c r="AO19076" t="s">
        <v>869</v>
      </c>
      <c r="AP19076" t="s">
        <v>140</v>
      </c>
      <c r="AQ19076" t="s">
        <v>140</v>
      </c>
      <c r="AR19076" t="s">
        <v>140</v>
      </c>
      <c r="AS19076">
        <v>14</v>
      </c>
      <c r="AT19076" t="s">
        <v>717</v>
      </c>
      <c r="AU19076" t="s">
        <v>869</v>
      </c>
      <c r="AV19076" t="s">
        <v>458</v>
      </c>
      <c r="AW19076" t="s">
        <v>140</v>
      </c>
      <c r="AX19076" t="s">
        <v>140</v>
      </c>
      <c r="AY19076">
        <v>14</v>
      </c>
      <c r="AZ19076" t="s">
        <v>870</v>
      </c>
      <c r="BA19076" t="s">
        <v>869</v>
      </c>
      <c r="BB19076" t="s">
        <v>140</v>
      </c>
      <c r="BC19076" t="s">
        <v>140</v>
      </c>
      <c r="BD19076" t="s">
        <v>140</v>
      </c>
      <c r="BE19076">
        <v>14</v>
      </c>
      <c r="BF19076" t="s">
        <v>1114</v>
      </c>
      <c r="BG19076" t="s">
        <v>140</v>
      </c>
      <c r="BH19076" t="s">
        <v>953</v>
      </c>
      <c r="BI19076" t="s">
        <v>140</v>
      </c>
      <c r="BJ19076" t="s">
        <v>140</v>
      </c>
      <c r="BK19076">
        <v>14</v>
      </c>
      <c r="BL19076" t="s">
        <v>355</v>
      </c>
      <c r="BM19076" t="s">
        <v>458</v>
      </c>
      <c r="BN19076" t="s">
        <v>729</v>
      </c>
      <c r="BO19076" t="s">
        <v>999</v>
      </c>
      <c r="BP19076" t="s">
        <v>140</v>
      </c>
      <c r="BQ19076">
        <v>14</v>
      </c>
      <c r="BR19076" t="s">
        <v>177</v>
      </c>
      <c r="BS19076" t="s">
        <v>140</v>
      </c>
      <c r="BT19076" t="s">
        <v>140</v>
      </c>
      <c r="BU19076" t="s">
        <v>140</v>
      </c>
      <c r="BV19076" t="s">
        <v>140</v>
      </c>
    </row>
    <row r="19077" spans="1:74" x14ac:dyDescent="0.35">
      <c r="A19077" t="s">
        <v>11</v>
      </c>
      <c r="B19077" t="s">
        <v>1129</v>
      </c>
      <c r="C19077">
        <v>22</v>
      </c>
      <c r="D19077" t="s">
        <v>251</v>
      </c>
      <c r="E19077" t="s">
        <v>562</v>
      </c>
      <c r="F19077" t="s">
        <v>1057</v>
      </c>
      <c r="G19077" t="s">
        <v>405</v>
      </c>
      <c r="H19077" t="s">
        <v>140</v>
      </c>
      <c r="I19077">
        <v>22</v>
      </c>
      <c r="J19077" t="s">
        <v>856</v>
      </c>
      <c r="K19077" t="s">
        <v>291</v>
      </c>
      <c r="L19077" t="s">
        <v>269</v>
      </c>
      <c r="M19077" t="s">
        <v>532</v>
      </c>
      <c r="N19077" t="s">
        <v>140</v>
      </c>
      <c r="O19077">
        <v>22</v>
      </c>
      <c r="P19077" t="s">
        <v>663</v>
      </c>
      <c r="Q19077" t="s">
        <v>967</v>
      </c>
      <c r="R19077" t="s">
        <v>1057</v>
      </c>
      <c r="S19077" t="s">
        <v>140</v>
      </c>
      <c r="T19077" t="s">
        <v>140</v>
      </c>
      <c r="U19077">
        <v>22</v>
      </c>
      <c r="V19077" t="s">
        <v>1115</v>
      </c>
      <c r="W19077" t="s">
        <v>140</v>
      </c>
      <c r="X19077" t="s">
        <v>1057</v>
      </c>
      <c r="Y19077" t="s">
        <v>140</v>
      </c>
      <c r="Z19077" t="s">
        <v>140</v>
      </c>
      <c r="AA19077">
        <v>22</v>
      </c>
      <c r="AB19077" t="s">
        <v>396</v>
      </c>
      <c r="AC19077" t="s">
        <v>63</v>
      </c>
      <c r="AD19077" t="s">
        <v>140</v>
      </c>
      <c r="AE19077" t="s">
        <v>1057</v>
      </c>
      <c r="AF19077" t="s">
        <v>140</v>
      </c>
      <c r="AG19077">
        <v>22</v>
      </c>
      <c r="AH19077" t="s">
        <v>569</v>
      </c>
      <c r="AI19077" t="s">
        <v>242</v>
      </c>
      <c r="AJ19077" t="s">
        <v>838</v>
      </c>
      <c r="AK19077" t="s">
        <v>140</v>
      </c>
      <c r="AL19077" t="s">
        <v>140</v>
      </c>
      <c r="AM19077">
        <v>22</v>
      </c>
      <c r="AN19077" t="s">
        <v>725</v>
      </c>
      <c r="AO19077" t="s">
        <v>771</v>
      </c>
      <c r="AP19077" t="s">
        <v>405</v>
      </c>
      <c r="AQ19077" t="s">
        <v>140</v>
      </c>
      <c r="AR19077" t="s">
        <v>140</v>
      </c>
      <c r="AS19077">
        <v>22</v>
      </c>
      <c r="AT19077" t="s">
        <v>1099</v>
      </c>
      <c r="AU19077" t="s">
        <v>1100</v>
      </c>
      <c r="AV19077" t="s">
        <v>140</v>
      </c>
      <c r="AW19077" t="s">
        <v>140</v>
      </c>
      <c r="AX19077" t="s">
        <v>140</v>
      </c>
      <c r="AY19077">
        <v>22</v>
      </c>
      <c r="AZ19077" t="s">
        <v>104</v>
      </c>
      <c r="BA19077" t="s">
        <v>664</v>
      </c>
      <c r="BB19077" t="s">
        <v>1057</v>
      </c>
      <c r="BC19077" t="s">
        <v>140</v>
      </c>
      <c r="BD19077" t="s">
        <v>140</v>
      </c>
      <c r="BE19077">
        <v>22</v>
      </c>
      <c r="BF19077" t="s">
        <v>533</v>
      </c>
      <c r="BG19077" t="s">
        <v>405</v>
      </c>
      <c r="BH19077" t="s">
        <v>709</v>
      </c>
      <c r="BI19077" t="s">
        <v>140</v>
      </c>
      <c r="BJ19077" t="s">
        <v>140</v>
      </c>
      <c r="BK19077">
        <v>22</v>
      </c>
      <c r="BL19077" t="s">
        <v>601</v>
      </c>
      <c r="BM19077" t="s">
        <v>465</v>
      </c>
      <c r="BN19077" t="s">
        <v>913</v>
      </c>
      <c r="BO19077" t="s">
        <v>140</v>
      </c>
      <c r="BP19077" t="s">
        <v>140</v>
      </c>
      <c r="BQ19077">
        <v>22</v>
      </c>
      <c r="BR19077" t="s">
        <v>104</v>
      </c>
      <c r="BS19077" t="s">
        <v>103</v>
      </c>
      <c r="BT19077" t="s">
        <v>140</v>
      </c>
      <c r="BU19077" t="s">
        <v>140</v>
      </c>
      <c r="BV19077" t="s">
        <v>140</v>
      </c>
    </row>
    <row r="19078" spans="1:74" x14ac:dyDescent="0.35">
      <c r="A19078" t="s">
        <v>11</v>
      </c>
      <c r="B19078" t="s">
        <v>1130</v>
      </c>
      <c r="C19078">
        <v>160</v>
      </c>
      <c r="D19078" t="s">
        <v>163</v>
      </c>
      <c r="E19078" t="s">
        <v>769</v>
      </c>
      <c r="F19078" t="s">
        <v>1004</v>
      </c>
      <c r="G19078" t="s">
        <v>1003</v>
      </c>
      <c r="H19078" t="s">
        <v>1022</v>
      </c>
      <c r="I19078">
        <v>160</v>
      </c>
      <c r="J19078" t="s">
        <v>555</v>
      </c>
      <c r="K19078" t="s">
        <v>405</v>
      </c>
      <c r="L19078" t="s">
        <v>592</v>
      </c>
      <c r="M19078" t="s">
        <v>57</v>
      </c>
      <c r="N19078" t="s">
        <v>140</v>
      </c>
      <c r="O19078">
        <v>160</v>
      </c>
      <c r="P19078" t="s">
        <v>976</v>
      </c>
      <c r="Q19078" t="s">
        <v>573</v>
      </c>
      <c r="R19078" t="s">
        <v>939</v>
      </c>
      <c r="S19078" t="s">
        <v>1012</v>
      </c>
      <c r="T19078" t="s">
        <v>140</v>
      </c>
      <c r="U19078">
        <v>160</v>
      </c>
      <c r="V19078" t="s">
        <v>1110</v>
      </c>
      <c r="W19078" t="s">
        <v>1068</v>
      </c>
      <c r="X19078" t="s">
        <v>949</v>
      </c>
      <c r="Y19078" t="s">
        <v>1098</v>
      </c>
      <c r="Z19078" t="s">
        <v>140</v>
      </c>
      <c r="AA19078">
        <v>160</v>
      </c>
      <c r="AB19078" t="s">
        <v>708</v>
      </c>
      <c r="AC19078" t="s">
        <v>279</v>
      </c>
      <c r="AD19078" t="s">
        <v>949</v>
      </c>
      <c r="AE19078" t="s">
        <v>1066</v>
      </c>
      <c r="AF19078" t="s">
        <v>140</v>
      </c>
      <c r="AG19078">
        <v>160</v>
      </c>
      <c r="AH19078" t="s">
        <v>885</v>
      </c>
      <c r="AI19078" t="s">
        <v>538</v>
      </c>
      <c r="AJ19078" t="s">
        <v>733</v>
      </c>
      <c r="AK19078" t="s">
        <v>1055</v>
      </c>
      <c r="AL19078" t="s">
        <v>140</v>
      </c>
      <c r="AM19078">
        <v>160</v>
      </c>
      <c r="AN19078" t="s">
        <v>927</v>
      </c>
      <c r="AO19078" t="s">
        <v>1095</v>
      </c>
      <c r="AP19078" t="s">
        <v>515</v>
      </c>
      <c r="AQ19078" t="s">
        <v>140</v>
      </c>
      <c r="AR19078" t="s">
        <v>140</v>
      </c>
      <c r="AS19078">
        <v>160</v>
      </c>
      <c r="AT19078" t="s">
        <v>936</v>
      </c>
      <c r="AU19078" t="s">
        <v>967</v>
      </c>
      <c r="AV19078" t="s">
        <v>1073</v>
      </c>
      <c r="AW19078" t="s">
        <v>775</v>
      </c>
      <c r="AX19078" t="s">
        <v>140</v>
      </c>
      <c r="AY19078">
        <v>160</v>
      </c>
      <c r="AZ19078" t="s">
        <v>128</v>
      </c>
      <c r="BA19078" t="s">
        <v>953</v>
      </c>
      <c r="BB19078" t="s">
        <v>929</v>
      </c>
      <c r="BC19078" t="s">
        <v>1010</v>
      </c>
      <c r="BD19078" t="s">
        <v>140</v>
      </c>
      <c r="BE19078">
        <v>160</v>
      </c>
      <c r="BF19078" t="s">
        <v>98</v>
      </c>
      <c r="BG19078" t="s">
        <v>1051</v>
      </c>
      <c r="BH19078" t="s">
        <v>1065</v>
      </c>
      <c r="BI19078" t="s">
        <v>1016</v>
      </c>
      <c r="BJ19078" t="s">
        <v>140</v>
      </c>
      <c r="BK19078">
        <v>160</v>
      </c>
      <c r="BL19078" t="s">
        <v>243</v>
      </c>
      <c r="BM19078" t="s">
        <v>113</v>
      </c>
      <c r="BN19078" t="s">
        <v>476</v>
      </c>
      <c r="BO19078" t="s">
        <v>140</v>
      </c>
      <c r="BP19078" t="s">
        <v>140</v>
      </c>
      <c r="BQ19078">
        <v>160</v>
      </c>
      <c r="BR19078" t="s">
        <v>1101</v>
      </c>
      <c r="BS19078" t="s">
        <v>875</v>
      </c>
      <c r="BT19078" t="s">
        <v>1043</v>
      </c>
      <c r="BU19078" t="s">
        <v>140</v>
      </c>
      <c r="BV19078" t="s">
        <v>140</v>
      </c>
    </row>
    <row r="19079" spans="1:74" x14ac:dyDescent="0.35">
      <c r="A19079" t="s">
        <v>11</v>
      </c>
      <c r="B19079" t="s">
        <v>1131</v>
      </c>
      <c r="C19079">
        <v>24</v>
      </c>
      <c r="D19079" t="s">
        <v>717</v>
      </c>
      <c r="E19079" t="s">
        <v>140</v>
      </c>
      <c r="F19079" t="s">
        <v>1047</v>
      </c>
      <c r="G19079" t="s">
        <v>1047</v>
      </c>
      <c r="H19079" t="s">
        <v>140</v>
      </c>
      <c r="I19079">
        <v>24</v>
      </c>
      <c r="J19079" t="s">
        <v>436</v>
      </c>
      <c r="K19079" t="s">
        <v>140</v>
      </c>
      <c r="L19079" t="s">
        <v>1104</v>
      </c>
      <c r="M19079" t="s">
        <v>43</v>
      </c>
      <c r="N19079" t="s">
        <v>140</v>
      </c>
      <c r="O19079">
        <v>24</v>
      </c>
      <c r="P19079" t="s">
        <v>1116</v>
      </c>
      <c r="Q19079" t="s">
        <v>1047</v>
      </c>
      <c r="R19079" t="s">
        <v>140</v>
      </c>
      <c r="S19079" t="s">
        <v>140</v>
      </c>
      <c r="T19079" t="s">
        <v>140</v>
      </c>
      <c r="U19079">
        <v>24</v>
      </c>
      <c r="V19079" t="s">
        <v>177</v>
      </c>
      <c r="W19079" t="s">
        <v>140</v>
      </c>
      <c r="X19079" t="s">
        <v>140</v>
      </c>
      <c r="Y19079" t="s">
        <v>140</v>
      </c>
      <c r="Z19079" t="s">
        <v>140</v>
      </c>
      <c r="AA19079">
        <v>24</v>
      </c>
      <c r="AB19079" t="s">
        <v>722</v>
      </c>
      <c r="AC19079" t="s">
        <v>723</v>
      </c>
      <c r="AD19079" t="s">
        <v>140</v>
      </c>
      <c r="AE19079" t="s">
        <v>140</v>
      </c>
      <c r="AF19079" t="s">
        <v>140</v>
      </c>
      <c r="AG19079">
        <v>24</v>
      </c>
      <c r="AH19079" t="s">
        <v>472</v>
      </c>
      <c r="AI19079" t="s">
        <v>518</v>
      </c>
      <c r="AJ19079" t="s">
        <v>801</v>
      </c>
      <c r="AK19079" t="s">
        <v>140</v>
      </c>
      <c r="AL19079" t="s">
        <v>140</v>
      </c>
      <c r="AM19079">
        <v>24</v>
      </c>
      <c r="AN19079" t="s">
        <v>1116</v>
      </c>
      <c r="AO19079" t="s">
        <v>140</v>
      </c>
      <c r="AP19079" t="s">
        <v>1047</v>
      </c>
      <c r="AQ19079" t="s">
        <v>140</v>
      </c>
      <c r="AR19079" t="s">
        <v>140</v>
      </c>
      <c r="AS19079">
        <v>24</v>
      </c>
      <c r="AT19079" t="s">
        <v>986</v>
      </c>
      <c r="AU19079" t="s">
        <v>140</v>
      </c>
      <c r="AV19079" t="s">
        <v>345</v>
      </c>
      <c r="AW19079" t="s">
        <v>1047</v>
      </c>
      <c r="AX19079" t="s">
        <v>140</v>
      </c>
      <c r="AY19079">
        <v>24</v>
      </c>
      <c r="AZ19079" t="s">
        <v>920</v>
      </c>
      <c r="BA19079" t="s">
        <v>1043</v>
      </c>
      <c r="BB19079" t="s">
        <v>1047</v>
      </c>
      <c r="BC19079" t="s">
        <v>1047</v>
      </c>
      <c r="BD19079" t="s">
        <v>345</v>
      </c>
      <c r="BE19079">
        <v>24</v>
      </c>
      <c r="BF19079" t="s">
        <v>500</v>
      </c>
      <c r="BG19079" t="s">
        <v>1047</v>
      </c>
      <c r="BH19079" t="s">
        <v>1043</v>
      </c>
      <c r="BI19079" t="s">
        <v>140</v>
      </c>
      <c r="BJ19079" t="s">
        <v>140</v>
      </c>
      <c r="BK19079">
        <v>24</v>
      </c>
      <c r="BL19079" t="s">
        <v>520</v>
      </c>
      <c r="BM19079" t="s">
        <v>140</v>
      </c>
      <c r="BN19079" t="s">
        <v>462</v>
      </c>
      <c r="BO19079" t="s">
        <v>1047</v>
      </c>
      <c r="BP19079" t="s">
        <v>140</v>
      </c>
      <c r="BQ19079">
        <v>24</v>
      </c>
      <c r="BR19079" t="s">
        <v>500</v>
      </c>
      <c r="BS19079" t="s">
        <v>1043</v>
      </c>
      <c r="BT19079" t="s">
        <v>140</v>
      </c>
      <c r="BU19079" t="s">
        <v>1047</v>
      </c>
      <c r="BV19079" t="s">
        <v>140</v>
      </c>
    </row>
    <row r="19080" spans="1:74" x14ac:dyDescent="0.35">
      <c r="A19080" t="s">
        <v>12</v>
      </c>
      <c r="B19080" t="s">
        <v>1129</v>
      </c>
      <c r="C19080">
        <v>77</v>
      </c>
      <c r="D19080" t="s">
        <v>909</v>
      </c>
      <c r="E19080" t="s">
        <v>752</v>
      </c>
      <c r="F19080" t="s">
        <v>954</v>
      </c>
      <c r="G19080" t="s">
        <v>1061</v>
      </c>
      <c r="H19080" t="s">
        <v>1017</v>
      </c>
      <c r="I19080">
        <v>77</v>
      </c>
      <c r="J19080" t="s">
        <v>499</v>
      </c>
      <c r="K19080" t="s">
        <v>785</v>
      </c>
      <c r="L19080" t="s">
        <v>712</v>
      </c>
      <c r="M19080" t="s">
        <v>221</v>
      </c>
      <c r="N19080" t="s">
        <v>140</v>
      </c>
      <c r="O19080">
        <v>77</v>
      </c>
      <c r="P19080" t="s">
        <v>587</v>
      </c>
      <c r="Q19080" t="s">
        <v>289</v>
      </c>
      <c r="R19080" t="s">
        <v>1060</v>
      </c>
      <c r="S19080" t="s">
        <v>1017</v>
      </c>
      <c r="T19080" t="s">
        <v>140</v>
      </c>
      <c r="U19080">
        <v>77</v>
      </c>
      <c r="V19080" t="s">
        <v>982</v>
      </c>
      <c r="W19080" t="s">
        <v>838</v>
      </c>
      <c r="X19080" t="s">
        <v>954</v>
      </c>
      <c r="Y19080" t="s">
        <v>140</v>
      </c>
      <c r="Z19080" t="s">
        <v>140</v>
      </c>
      <c r="AA19080">
        <v>77</v>
      </c>
      <c r="AB19080" t="s">
        <v>1246</v>
      </c>
      <c r="AC19080" t="s">
        <v>615</v>
      </c>
      <c r="AD19080" t="s">
        <v>775</v>
      </c>
      <c r="AE19080" t="s">
        <v>140</v>
      </c>
      <c r="AF19080" t="s">
        <v>140</v>
      </c>
      <c r="AG19080">
        <v>77</v>
      </c>
      <c r="AH19080" t="s">
        <v>156</v>
      </c>
      <c r="AI19080" t="s">
        <v>199</v>
      </c>
      <c r="AJ19080" t="s">
        <v>954</v>
      </c>
      <c r="AK19080" t="s">
        <v>140</v>
      </c>
      <c r="AL19080" t="s">
        <v>140</v>
      </c>
      <c r="AM19080">
        <v>77</v>
      </c>
      <c r="AN19080" t="s">
        <v>696</v>
      </c>
      <c r="AO19080" t="s">
        <v>773</v>
      </c>
      <c r="AP19080" t="s">
        <v>1098</v>
      </c>
      <c r="AQ19080" t="s">
        <v>1017</v>
      </c>
      <c r="AR19080" t="s">
        <v>949</v>
      </c>
      <c r="AS19080">
        <v>77</v>
      </c>
      <c r="AT19080" t="s">
        <v>784</v>
      </c>
      <c r="AU19080" t="s">
        <v>1064</v>
      </c>
      <c r="AV19080" t="s">
        <v>950</v>
      </c>
      <c r="AW19080" t="s">
        <v>1017</v>
      </c>
      <c r="AX19080" t="s">
        <v>949</v>
      </c>
      <c r="AY19080">
        <v>77</v>
      </c>
      <c r="AZ19080" t="s">
        <v>992</v>
      </c>
      <c r="BA19080" t="s">
        <v>950</v>
      </c>
      <c r="BB19080" t="s">
        <v>812</v>
      </c>
      <c r="BC19080" t="s">
        <v>140</v>
      </c>
      <c r="BD19080" t="s">
        <v>949</v>
      </c>
      <c r="BE19080">
        <v>77</v>
      </c>
      <c r="BF19080" t="s">
        <v>946</v>
      </c>
      <c r="BG19080" t="s">
        <v>515</v>
      </c>
      <c r="BH19080" t="s">
        <v>847</v>
      </c>
      <c r="BI19080" t="s">
        <v>954</v>
      </c>
      <c r="BJ19080" t="s">
        <v>140</v>
      </c>
      <c r="BK19080">
        <v>77</v>
      </c>
      <c r="BL19080" t="s">
        <v>72</v>
      </c>
      <c r="BM19080" t="s">
        <v>838</v>
      </c>
      <c r="BN19080" t="s">
        <v>1000</v>
      </c>
      <c r="BO19080" t="s">
        <v>1010</v>
      </c>
      <c r="BP19080" t="s">
        <v>140</v>
      </c>
      <c r="BQ19080">
        <v>77</v>
      </c>
      <c r="BR19080" t="s">
        <v>285</v>
      </c>
      <c r="BS19080" t="s">
        <v>950</v>
      </c>
      <c r="BT19080" t="s">
        <v>501</v>
      </c>
      <c r="BU19080" t="s">
        <v>140</v>
      </c>
      <c r="BV19080" t="s">
        <v>949</v>
      </c>
    </row>
    <row r="19081" spans="1:74" x14ac:dyDescent="0.35">
      <c r="A19081" t="s">
        <v>12</v>
      </c>
      <c r="B19081" t="s">
        <v>1130</v>
      </c>
      <c r="C19081">
        <v>87</v>
      </c>
      <c r="D19081" t="s">
        <v>387</v>
      </c>
      <c r="E19081" t="s">
        <v>131</v>
      </c>
      <c r="F19081" t="s">
        <v>1073</v>
      </c>
      <c r="G19081" t="s">
        <v>996</v>
      </c>
      <c r="H19081" t="s">
        <v>140</v>
      </c>
      <c r="I19081">
        <v>87</v>
      </c>
      <c r="J19081" t="s">
        <v>606</v>
      </c>
      <c r="K19081" t="s">
        <v>1003</v>
      </c>
      <c r="L19081" t="s">
        <v>959</v>
      </c>
      <c r="M19081" t="s">
        <v>994</v>
      </c>
      <c r="N19081" t="s">
        <v>140</v>
      </c>
      <c r="O19081">
        <v>87</v>
      </c>
      <c r="P19081" t="s">
        <v>1086</v>
      </c>
      <c r="Q19081" t="s">
        <v>1085</v>
      </c>
      <c r="R19081" t="s">
        <v>140</v>
      </c>
      <c r="S19081" t="s">
        <v>140</v>
      </c>
      <c r="T19081" t="s">
        <v>140</v>
      </c>
      <c r="U19081">
        <v>87</v>
      </c>
      <c r="V19081" t="s">
        <v>1025</v>
      </c>
      <c r="W19081" t="s">
        <v>1014</v>
      </c>
      <c r="X19081" t="s">
        <v>1073</v>
      </c>
      <c r="Y19081" t="s">
        <v>1017</v>
      </c>
      <c r="Z19081" t="s">
        <v>140</v>
      </c>
      <c r="AA19081">
        <v>87</v>
      </c>
      <c r="AB19081" t="s">
        <v>48</v>
      </c>
      <c r="AC19081" t="s">
        <v>463</v>
      </c>
      <c r="AD19081" t="s">
        <v>1008</v>
      </c>
      <c r="AE19081" t="s">
        <v>1012</v>
      </c>
      <c r="AF19081" t="s">
        <v>140</v>
      </c>
      <c r="AG19081">
        <v>87</v>
      </c>
      <c r="AH19081" t="s">
        <v>377</v>
      </c>
      <c r="AI19081" t="s">
        <v>196</v>
      </c>
      <c r="AJ19081" t="s">
        <v>996</v>
      </c>
      <c r="AK19081" t="s">
        <v>140</v>
      </c>
      <c r="AL19081" t="s">
        <v>140</v>
      </c>
      <c r="AM19081">
        <v>87</v>
      </c>
      <c r="AN19081" t="s">
        <v>748</v>
      </c>
      <c r="AO19081" t="s">
        <v>749</v>
      </c>
      <c r="AP19081" t="s">
        <v>140</v>
      </c>
      <c r="AQ19081" t="s">
        <v>140</v>
      </c>
      <c r="AR19081" t="s">
        <v>140</v>
      </c>
      <c r="AS19081">
        <v>87</v>
      </c>
      <c r="AT19081" t="s">
        <v>114</v>
      </c>
      <c r="AU19081" t="s">
        <v>97</v>
      </c>
      <c r="AV19081" t="s">
        <v>1017</v>
      </c>
      <c r="AW19081" t="s">
        <v>140</v>
      </c>
      <c r="AX19081" t="s">
        <v>140</v>
      </c>
      <c r="AY19081">
        <v>87</v>
      </c>
      <c r="AZ19081" t="s">
        <v>124</v>
      </c>
      <c r="BA19081" t="s">
        <v>1052</v>
      </c>
      <c r="BB19081" t="s">
        <v>458</v>
      </c>
      <c r="BC19081" t="s">
        <v>1017</v>
      </c>
      <c r="BD19081" t="s">
        <v>140</v>
      </c>
      <c r="BE19081">
        <v>87</v>
      </c>
      <c r="BF19081" t="s">
        <v>887</v>
      </c>
      <c r="BG19081" t="s">
        <v>1073</v>
      </c>
      <c r="BH19081" t="s">
        <v>993</v>
      </c>
      <c r="BI19081" t="s">
        <v>1043</v>
      </c>
      <c r="BJ19081" t="s">
        <v>140</v>
      </c>
      <c r="BK19081">
        <v>87</v>
      </c>
      <c r="BL19081" t="s">
        <v>609</v>
      </c>
      <c r="BM19081" t="s">
        <v>973</v>
      </c>
      <c r="BN19081" t="s">
        <v>192</v>
      </c>
      <c r="BO19081" t="s">
        <v>1073</v>
      </c>
      <c r="BP19081" t="s">
        <v>140</v>
      </c>
      <c r="BQ19081">
        <v>87</v>
      </c>
      <c r="BR19081" t="s">
        <v>1144</v>
      </c>
      <c r="BS19081" t="s">
        <v>1060</v>
      </c>
      <c r="BT19081" t="s">
        <v>140</v>
      </c>
      <c r="BU19081" t="s">
        <v>140</v>
      </c>
      <c r="BV19081" t="s">
        <v>140</v>
      </c>
    </row>
    <row r="19082" spans="1:74" x14ac:dyDescent="0.35">
      <c r="A19082" t="s">
        <v>12</v>
      </c>
      <c r="B19082" t="s">
        <v>1131</v>
      </c>
      <c r="C19082">
        <v>45</v>
      </c>
      <c r="D19082" t="s">
        <v>477</v>
      </c>
      <c r="E19082" t="s">
        <v>1064</v>
      </c>
      <c r="F19082" t="s">
        <v>838</v>
      </c>
      <c r="G19082" t="s">
        <v>838</v>
      </c>
      <c r="H19082" t="s">
        <v>140</v>
      </c>
      <c r="I19082">
        <v>45</v>
      </c>
      <c r="J19082" t="s">
        <v>400</v>
      </c>
      <c r="K19082" t="s">
        <v>1073</v>
      </c>
      <c r="L19082" t="s">
        <v>1003</v>
      </c>
      <c r="M19082" t="s">
        <v>521</v>
      </c>
      <c r="N19082" t="s">
        <v>140</v>
      </c>
      <c r="O19082">
        <v>45</v>
      </c>
      <c r="P19082" t="s">
        <v>1088</v>
      </c>
      <c r="Q19082" t="s">
        <v>115</v>
      </c>
      <c r="R19082" t="s">
        <v>1073</v>
      </c>
      <c r="S19082" t="s">
        <v>1073</v>
      </c>
      <c r="T19082" t="s">
        <v>140</v>
      </c>
      <c r="U19082">
        <v>45</v>
      </c>
      <c r="V19082" t="s">
        <v>1002</v>
      </c>
      <c r="W19082" t="s">
        <v>1013</v>
      </c>
      <c r="X19082" t="s">
        <v>838</v>
      </c>
      <c r="Y19082" t="s">
        <v>140</v>
      </c>
      <c r="Z19082" t="s">
        <v>140</v>
      </c>
      <c r="AA19082">
        <v>45</v>
      </c>
      <c r="AB19082" t="s">
        <v>387</v>
      </c>
      <c r="AC19082" t="s">
        <v>386</v>
      </c>
      <c r="AD19082" t="s">
        <v>140</v>
      </c>
      <c r="AE19082" t="s">
        <v>140</v>
      </c>
      <c r="AF19082" t="s">
        <v>140</v>
      </c>
      <c r="AG19082">
        <v>45</v>
      </c>
      <c r="AH19082" t="s">
        <v>912</v>
      </c>
      <c r="AI19082" t="s">
        <v>718</v>
      </c>
      <c r="AJ19082" t="s">
        <v>838</v>
      </c>
      <c r="AK19082" t="s">
        <v>140</v>
      </c>
      <c r="AL19082" t="s">
        <v>140</v>
      </c>
      <c r="AM19082">
        <v>45</v>
      </c>
      <c r="AN19082" t="s">
        <v>936</v>
      </c>
      <c r="AO19082" t="s">
        <v>574</v>
      </c>
      <c r="AP19082" t="s">
        <v>1073</v>
      </c>
      <c r="AQ19082" t="s">
        <v>140</v>
      </c>
      <c r="AR19082" t="s">
        <v>140</v>
      </c>
      <c r="AS19082">
        <v>45</v>
      </c>
      <c r="AT19082" t="s">
        <v>1113</v>
      </c>
      <c r="AU19082" t="s">
        <v>1013</v>
      </c>
      <c r="AV19082" t="s">
        <v>1023</v>
      </c>
      <c r="AW19082" t="s">
        <v>140</v>
      </c>
      <c r="AX19082" t="s">
        <v>140</v>
      </c>
      <c r="AY19082">
        <v>45</v>
      </c>
      <c r="AZ19082" t="s">
        <v>1025</v>
      </c>
      <c r="BA19082" t="s">
        <v>1007</v>
      </c>
      <c r="BB19082" t="s">
        <v>949</v>
      </c>
      <c r="BC19082" t="s">
        <v>140</v>
      </c>
      <c r="BD19082" t="s">
        <v>140</v>
      </c>
      <c r="BE19082">
        <v>45</v>
      </c>
      <c r="BF19082" t="s">
        <v>1002</v>
      </c>
      <c r="BG19082" t="s">
        <v>1073</v>
      </c>
      <c r="BH19082" t="s">
        <v>1013</v>
      </c>
      <c r="BI19082" t="s">
        <v>1073</v>
      </c>
      <c r="BJ19082" t="s">
        <v>140</v>
      </c>
      <c r="BK19082">
        <v>45</v>
      </c>
      <c r="BL19082" t="s">
        <v>459</v>
      </c>
      <c r="BM19082" t="s">
        <v>1046</v>
      </c>
      <c r="BN19082" t="s">
        <v>947</v>
      </c>
      <c r="BO19082" t="s">
        <v>140</v>
      </c>
      <c r="BP19082" t="s">
        <v>140</v>
      </c>
      <c r="BQ19082">
        <v>45</v>
      </c>
      <c r="BR19082" t="s">
        <v>177</v>
      </c>
      <c r="BS19082" t="s">
        <v>140</v>
      </c>
      <c r="BT19082" t="s">
        <v>140</v>
      </c>
      <c r="BU19082" t="s">
        <v>140</v>
      </c>
      <c r="BV19082" t="s">
        <v>140</v>
      </c>
    </row>
    <row r="19083" spans="1:74" x14ac:dyDescent="0.35">
      <c r="A19083" t="s">
        <v>13</v>
      </c>
      <c r="B19083" t="s">
        <v>1129</v>
      </c>
      <c r="C19083">
        <v>31</v>
      </c>
      <c r="D19083" t="s">
        <v>823</v>
      </c>
      <c r="E19083" t="s">
        <v>576</v>
      </c>
      <c r="F19083" t="s">
        <v>903</v>
      </c>
      <c r="G19083" t="s">
        <v>140</v>
      </c>
      <c r="H19083" t="s">
        <v>140</v>
      </c>
      <c r="I19083">
        <v>31</v>
      </c>
      <c r="J19083" t="s">
        <v>406</v>
      </c>
      <c r="K19083" t="s">
        <v>919</v>
      </c>
      <c r="L19083" t="s">
        <v>952</v>
      </c>
      <c r="M19083" t="s">
        <v>37</v>
      </c>
      <c r="N19083" t="s">
        <v>140</v>
      </c>
      <c r="O19083">
        <v>31</v>
      </c>
      <c r="P19083" t="s">
        <v>780</v>
      </c>
      <c r="Q19083" t="s">
        <v>1071</v>
      </c>
      <c r="R19083" t="s">
        <v>140</v>
      </c>
      <c r="S19083" t="s">
        <v>1055</v>
      </c>
      <c r="T19083" t="s">
        <v>140</v>
      </c>
      <c r="U19083">
        <v>31</v>
      </c>
      <c r="V19083" t="s">
        <v>774</v>
      </c>
      <c r="W19083" t="s">
        <v>775</v>
      </c>
      <c r="X19083" t="s">
        <v>140</v>
      </c>
      <c r="Y19083" t="s">
        <v>140</v>
      </c>
      <c r="Z19083" t="s">
        <v>140</v>
      </c>
      <c r="AA19083">
        <v>31</v>
      </c>
      <c r="AB19083" t="s">
        <v>475</v>
      </c>
      <c r="AC19083" t="s">
        <v>221</v>
      </c>
      <c r="AD19083" t="s">
        <v>954</v>
      </c>
      <c r="AE19083" t="s">
        <v>140</v>
      </c>
      <c r="AF19083" t="s">
        <v>140</v>
      </c>
      <c r="AG19083">
        <v>31</v>
      </c>
      <c r="AH19083" t="s">
        <v>447</v>
      </c>
      <c r="AI19083" t="s">
        <v>446</v>
      </c>
      <c r="AJ19083" t="s">
        <v>140</v>
      </c>
      <c r="AK19083" t="s">
        <v>140</v>
      </c>
      <c r="AL19083" t="s">
        <v>140</v>
      </c>
      <c r="AM19083">
        <v>31</v>
      </c>
      <c r="AN19083" t="s">
        <v>372</v>
      </c>
      <c r="AO19083" t="s">
        <v>373</v>
      </c>
      <c r="AP19083" t="s">
        <v>140</v>
      </c>
      <c r="AQ19083" t="s">
        <v>140</v>
      </c>
      <c r="AR19083" t="s">
        <v>140</v>
      </c>
      <c r="AS19083">
        <v>31</v>
      </c>
      <c r="AT19083" t="s">
        <v>128</v>
      </c>
      <c r="AU19083" t="s">
        <v>953</v>
      </c>
      <c r="AV19083" t="s">
        <v>1067</v>
      </c>
      <c r="AW19083" t="s">
        <v>140</v>
      </c>
      <c r="AX19083" t="s">
        <v>140</v>
      </c>
      <c r="AY19083">
        <v>31</v>
      </c>
      <c r="AZ19083" t="s">
        <v>130</v>
      </c>
      <c r="BA19083" t="s">
        <v>1003</v>
      </c>
      <c r="BB19083" t="s">
        <v>919</v>
      </c>
      <c r="BC19083" t="s">
        <v>140</v>
      </c>
      <c r="BD19083" t="s">
        <v>140</v>
      </c>
      <c r="BE19083">
        <v>31</v>
      </c>
      <c r="BF19083" t="s">
        <v>98</v>
      </c>
      <c r="BG19083" t="s">
        <v>140</v>
      </c>
      <c r="BH19083" t="s">
        <v>97</v>
      </c>
      <c r="BI19083" t="s">
        <v>140</v>
      </c>
      <c r="BJ19083" t="s">
        <v>140</v>
      </c>
      <c r="BK19083">
        <v>31</v>
      </c>
      <c r="BL19083" t="s">
        <v>425</v>
      </c>
      <c r="BM19083" t="s">
        <v>718</v>
      </c>
      <c r="BN19083" t="s">
        <v>761</v>
      </c>
      <c r="BO19083" t="s">
        <v>140</v>
      </c>
      <c r="BP19083" t="s">
        <v>140</v>
      </c>
      <c r="BQ19083">
        <v>31</v>
      </c>
      <c r="BR19083" t="s">
        <v>1110</v>
      </c>
      <c r="BS19083" t="s">
        <v>971</v>
      </c>
      <c r="BT19083" t="s">
        <v>971</v>
      </c>
      <c r="BU19083" t="s">
        <v>140</v>
      </c>
      <c r="BV19083" t="s">
        <v>140</v>
      </c>
    </row>
    <row r="19084" spans="1:74" x14ac:dyDescent="0.35">
      <c r="A19084" t="s">
        <v>13</v>
      </c>
      <c r="B19084" t="s">
        <v>1130</v>
      </c>
      <c r="C19084">
        <v>99</v>
      </c>
      <c r="D19084" t="s">
        <v>912</v>
      </c>
      <c r="E19084" t="s">
        <v>952</v>
      </c>
      <c r="F19084" t="s">
        <v>1051</v>
      </c>
      <c r="G19084" t="s">
        <v>869</v>
      </c>
      <c r="H19084" t="s">
        <v>140</v>
      </c>
      <c r="I19084">
        <v>99</v>
      </c>
      <c r="J19084" t="s">
        <v>299</v>
      </c>
      <c r="K19084" t="s">
        <v>103</v>
      </c>
      <c r="L19084" t="s">
        <v>145</v>
      </c>
      <c r="M19084" t="s">
        <v>756</v>
      </c>
      <c r="N19084" t="s">
        <v>140</v>
      </c>
      <c r="O19084">
        <v>99</v>
      </c>
      <c r="P19084" t="s">
        <v>466</v>
      </c>
      <c r="Q19084" t="s">
        <v>495</v>
      </c>
      <c r="R19084" t="s">
        <v>1021</v>
      </c>
      <c r="S19084" t="s">
        <v>140</v>
      </c>
      <c r="T19084" t="s">
        <v>140</v>
      </c>
      <c r="U19084">
        <v>99</v>
      </c>
      <c r="V19084" t="s">
        <v>1113</v>
      </c>
      <c r="W19084" t="s">
        <v>1054</v>
      </c>
      <c r="X19084" t="s">
        <v>140</v>
      </c>
      <c r="Y19084" t="s">
        <v>1051</v>
      </c>
      <c r="Z19084" t="s">
        <v>140</v>
      </c>
      <c r="AA19084">
        <v>99</v>
      </c>
      <c r="AB19084" t="s">
        <v>899</v>
      </c>
      <c r="AC19084" t="s">
        <v>633</v>
      </c>
      <c r="AD19084" t="s">
        <v>1054</v>
      </c>
      <c r="AE19084" t="s">
        <v>140</v>
      </c>
      <c r="AF19084" t="s">
        <v>140</v>
      </c>
      <c r="AG19084">
        <v>99</v>
      </c>
      <c r="AH19084" t="s">
        <v>343</v>
      </c>
      <c r="AI19084" t="s">
        <v>234</v>
      </c>
      <c r="AJ19084" t="s">
        <v>140</v>
      </c>
      <c r="AK19084" t="s">
        <v>140</v>
      </c>
      <c r="AL19084" t="s">
        <v>1046</v>
      </c>
      <c r="AM19084">
        <v>99</v>
      </c>
      <c r="AN19084" t="s">
        <v>512</v>
      </c>
      <c r="AO19084" t="s">
        <v>513</v>
      </c>
      <c r="AP19084" t="s">
        <v>140</v>
      </c>
      <c r="AQ19084" t="s">
        <v>140</v>
      </c>
      <c r="AR19084" t="s">
        <v>140</v>
      </c>
      <c r="AS19084">
        <v>99</v>
      </c>
      <c r="AT19084" t="s">
        <v>740</v>
      </c>
      <c r="AU19084" t="s">
        <v>639</v>
      </c>
      <c r="AV19084" t="s">
        <v>775</v>
      </c>
      <c r="AW19084" t="s">
        <v>140</v>
      </c>
      <c r="AX19084" t="s">
        <v>140</v>
      </c>
      <c r="AY19084">
        <v>99</v>
      </c>
      <c r="AZ19084" t="s">
        <v>118</v>
      </c>
      <c r="BA19084" t="s">
        <v>824</v>
      </c>
      <c r="BB19084" t="s">
        <v>664</v>
      </c>
      <c r="BC19084" t="s">
        <v>140</v>
      </c>
      <c r="BD19084" t="s">
        <v>140</v>
      </c>
      <c r="BE19084">
        <v>99</v>
      </c>
      <c r="BF19084" t="s">
        <v>702</v>
      </c>
      <c r="BG19084" t="s">
        <v>1051</v>
      </c>
      <c r="BH19084" t="s">
        <v>766</v>
      </c>
      <c r="BI19084" t="s">
        <v>140</v>
      </c>
      <c r="BJ19084" t="s">
        <v>140</v>
      </c>
      <c r="BK19084">
        <v>99</v>
      </c>
      <c r="BL19084" t="s">
        <v>454</v>
      </c>
      <c r="BM19084" t="s">
        <v>993</v>
      </c>
      <c r="BN19084" t="s">
        <v>999</v>
      </c>
      <c r="BO19084" t="s">
        <v>1004</v>
      </c>
      <c r="BP19084" t="s">
        <v>140</v>
      </c>
      <c r="BQ19084">
        <v>99</v>
      </c>
      <c r="BR19084" t="s">
        <v>1101</v>
      </c>
      <c r="BS19084" t="s">
        <v>977</v>
      </c>
      <c r="BT19084" t="s">
        <v>1009</v>
      </c>
      <c r="BU19084" t="s">
        <v>140</v>
      </c>
      <c r="BV19084" t="s">
        <v>140</v>
      </c>
    </row>
    <row r="19085" spans="1:74" x14ac:dyDescent="0.35">
      <c r="A19085" t="s">
        <v>13</v>
      </c>
      <c r="B19085" t="s">
        <v>1131</v>
      </c>
      <c r="C19085">
        <v>76</v>
      </c>
      <c r="D19085" t="s">
        <v>1138</v>
      </c>
      <c r="E19085" t="s">
        <v>785</v>
      </c>
      <c r="F19085" t="s">
        <v>1012</v>
      </c>
      <c r="G19085" t="s">
        <v>1051</v>
      </c>
      <c r="H19085" t="s">
        <v>140</v>
      </c>
      <c r="I19085">
        <v>76</v>
      </c>
      <c r="J19085" t="s">
        <v>314</v>
      </c>
      <c r="K19085" t="s">
        <v>99</v>
      </c>
      <c r="L19085" t="s">
        <v>401</v>
      </c>
      <c r="M19085" t="s">
        <v>856</v>
      </c>
      <c r="N19085" t="s">
        <v>140</v>
      </c>
      <c r="O19085">
        <v>76</v>
      </c>
      <c r="P19085" t="s">
        <v>787</v>
      </c>
      <c r="Q19085" t="s">
        <v>973</v>
      </c>
      <c r="R19085" t="s">
        <v>1012</v>
      </c>
      <c r="S19085" t="s">
        <v>140</v>
      </c>
      <c r="T19085" t="s">
        <v>140</v>
      </c>
      <c r="U19085">
        <v>76</v>
      </c>
      <c r="V19085" t="s">
        <v>858</v>
      </c>
      <c r="W19085" t="s">
        <v>996</v>
      </c>
      <c r="X19085" t="s">
        <v>1063</v>
      </c>
      <c r="Y19085" t="s">
        <v>1012</v>
      </c>
      <c r="Z19085" t="s">
        <v>140</v>
      </c>
      <c r="AA19085">
        <v>76</v>
      </c>
      <c r="AB19085" t="s">
        <v>505</v>
      </c>
      <c r="AC19085" t="s">
        <v>196</v>
      </c>
      <c r="AD19085" t="s">
        <v>1012</v>
      </c>
      <c r="AE19085" t="s">
        <v>140</v>
      </c>
      <c r="AF19085" t="s">
        <v>140</v>
      </c>
      <c r="AG19085">
        <v>76</v>
      </c>
      <c r="AH19085" t="s">
        <v>398</v>
      </c>
      <c r="AI19085" t="s">
        <v>227</v>
      </c>
      <c r="AJ19085" t="s">
        <v>1046</v>
      </c>
      <c r="AK19085" t="s">
        <v>1012</v>
      </c>
      <c r="AL19085" t="s">
        <v>140</v>
      </c>
      <c r="AM19085">
        <v>76</v>
      </c>
      <c r="AN19085" t="s">
        <v>933</v>
      </c>
      <c r="AO19085" t="s">
        <v>903</v>
      </c>
      <c r="AP19085" t="s">
        <v>949</v>
      </c>
      <c r="AQ19085" t="s">
        <v>140</v>
      </c>
      <c r="AR19085" t="s">
        <v>140</v>
      </c>
      <c r="AS19085">
        <v>76</v>
      </c>
      <c r="AT19085" t="s">
        <v>98</v>
      </c>
      <c r="AU19085" t="s">
        <v>991</v>
      </c>
      <c r="AV19085" t="s">
        <v>1021</v>
      </c>
      <c r="AW19085" t="s">
        <v>140</v>
      </c>
      <c r="AX19085" t="s">
        <v>140</v>
      </c>
      <c r="AY19085">
        <v>76</v>
      </c>
      <c r="AZ19085" t="s">
        <v>858</v>
      </c>
      <c r="BA19085" t="s">
        <v>1062</v>
      </c>
      <c r="BB19085" t="s">
        <v>1021</v>
      </c>
      <c r="BC19085" t="s">
        <v>140</v>
      </c>
      <c r="BD19085" t="s">
        <v>140</v>
      </c>
      <c r="BE19085">
        <v>76</v>
      </c>
      <c r="BF19085" t="s">
        <v>721</v>
      </c>
      <c r="BG19085" t="s">
        <v>967</v>
      </c>
      <c r="BH19085" t="s">
        <v>921</v>
      </c>
      <c r="BI19085" t="s">
        <v>140</v>
      </c>
      <c r="BJ19085" t="s">
        <v>140</v>
      </c>
      <c r="BK19085">
        <v>76</v>
      </c>
      <c r="BL19085" t="s">
        <v>736</v>
      </c>
      <c r="BM19085" t="s">
        <v>127</v>
      </c>
      <c r="BN19085" t="s">
        <v>87</v>
      </c>
      <c r="BO19085" t="s">
        <v>1012</v>
      </c>
      <c r="BP19085" t="s">
        <v>140</v>
      </c>
      <c r="BQ19085">
        <v>76</v>
      </c>
      <c r="BR19085" t="s">
        <v>1113</v>
      </c>
      <c r="BS19085" t="s">
        <v>971</v>
      </c>
      <c r="BT19085" t="s">
        <v>1063</v>
      </c>
      <c r="BU19085" t="s">
        <v>140</v>
      </c>
      <c r="BV19085" t="s">
        <v>140</v>
      </c>
    </row>
    <row r="19086" spans="1:74" x14ac:dyDescent="0.35">
      <c r="A19086" t="s">
        <v>14</v>
      </c>
      <c r="B19086" t="s">
        <v>1129</v>
      </c>
      <c r="C19086">
        <v>49</v>
      </c>
      <c r="D19086" t="s">
        <v>534</v>
      </c>
      <c r="E19086" t="s">
        <v>532</v>
      </c>
      <c r="F19086" t="s">
        <v>1049</v>
      </c>
      <c r="G19086" t="s">
        <v>91</v>
      </c>
      <c r="H19086" t="s">
        <v>140</v>
      </c>
      <c r="I19086">
        <v>49</v>
      </c>
      <c r="J19086" t="s">
        <v>536</v>
      </c>
      <c r="K19086" t="s">
        <v>443</v>
      </c>
      <c r="L19086" t="s">
        <v>673</v>
      </c>
      <c r="M19086" t="s">
        <v>81</v>
      </c>
      <c r="N19086" t="s">
        <v>140</v>
      </c>
      <c r="O19086">
        <v>49</v>
      </c>
      <c r="P19086" t="s">
        <v>763</v>
      </c>
      <c r="Q19086" t="s">
        <v>489</v>
      </c>
      <c r="R19086" t="s">
        <v>140</v>
      </c>
      <c r="S19086" t="s">
        <v>1011</v>
      </c>
      <c r="T19086" t="s">
        <v>140</v>
      </c>
      <c r="U19086">
        <v>49</v>
      </c>
      <c r="V19086" t="s">
        <v>904</v>
      </c>
      <c r="W19086" t="s">
        <v>1060</v>
      </c>
      <c r="X19086" t="s">
        <v>140</v>
      </c>
      <c r="Y19086" t="s">
        <v>1043</v>
      </c>
      <c r="Z19086" t="s">
        <v>140</v>
      </c>
      <c r="AA19086">
        <v>49</v>
      </c>
      <c r="AB19086" t="s">
        <v>469</v>
      </c>
      <c r="AC19086" t="s">
        <v>470</v>
      </c>
      <c r="AD19086" t="s">
        <v>140</v>
      </c>
      <c r="AE19086" t="s">
        <v>140</v>
      </c>
      <c r="AF19086" t="s">
        <v>140</v>
      </c>
      <c r="AG19086">
        <v>49</v>
      </c>
      <c r="AH19086" t="s">
        <v>547</v>
      </c>
      <c r="AI19086" t="s">
        <v>762</v>
      </c>
      <c r="AJ19086" t="s">
        <v>915</v>
      </c>
      <c r="AK19086" t="s">
        <v>501</v>
      </c>
      <c r="AL19086" t="s">
        <v>140</v>
      </c>
      <c r="AM19086">
        <v>49</v>
      </c>
      <c r="AN19086" t="s">
        <v>56</v>
      </c>
      <c r="AO19086" t="s">
        <v>894</v>
      </c>
      <c r="AP19086" t="s">
        <v>940</v>
      </c>
      <c r="AQ19086" t="s">
        <v>140</v>
      </c>
      <c r="AR19086" t="s">
        <v>140</v>
      </c>
      <c r="AS19086">
        <v>49</v>
      </c>
      <c r="AT19086" t="s">
        <v>626</v>
      </c>
      <c r="AU19086" t="s">
        <v>111</v>
      </c>
      <c r="AV19086" t="s">
        <v>131</v>
      </c>
      <c r="AW19086" t="s">
        <v>1061</v>
      </c>
      <c r="AX19086" t="s">
        <v>140</v>
      </c>
      <c r="AY19086">
        <v>49</v>
      </c>
      <c r="AZ19086" t="s">
        <v>270</v>
      </c>
      <c r="BA19086" t="s">
        <v>660</v>
      </c>
      <c r="BB19086" t="s">
        <v>501</v>
      </c>
      <c r="BC19086" t="s">
        <v>140</v>
      </c>
      <c r="BD19086" t="s">
        <v>140</v>
      </c>
      <c r="BE19086">
        <v>49</v>
      </c>
      <c r="BF19086" t="s">
        <v>561</v>
      </c>
      <c r="BG19086" t="s">
        <v>660</v>
      </c>
      <c r="BH19086" t="s">
        <v>354</v>
      </c>
      <c r="BI19086" t="s">
        <v>140</v>
      </c>
      <c r="BJ19086" t="s">
        <v>140</v>
      </c>
      <c r="BK19086">
        <v>49</v>
      </c>
      <c r="BL19086" t="s">
        <v>40</v>
      </c>
      <c r="BM19086" t="s">
        <v>915</v>
      </c>
      <c r="BN19086" t="s">
        <v>712</v>
      </c>
      <c r="BO19086" t="s">
        <v>140</v>
      </c>
      <c r="BP19086" t="s">
        <v>140</v>
      </c>
      <c r="BQ19086">
        <v>49</v>
      </c>
      <c r="BR19086" t="s">
        <v>1101</v>
      </c>
      <c r="BS19086" t="s">
        <v>1046</v>
      </c>
      <c r="BT19086" t="s">
        <v>660</v>
      </c>
      <c r="BU19086" t="s">
        <v>140</v>
      </c>
      <c r="BV19086" t="s">
        <v>140</v>
      </c>
    </row>
    <row r="19087" spans="1:74" x14ac:dyDescent="0.35">
      <c r="A19087" t="s">
        <v>14</v>
      </c>
      <c r="B19087" t="s">
        <v>1130</v>
      </c>
      <c r="C19087">
        <v>121</v>
      </c>
      <c r="D19087" t="s">
        <v>542</v>
      </c>
      <c r="E19087" t="s">
        <v>87</v>
      </c>
      <c r="F19087" t="s">
        <v>1070</v>
      </c>
      <c r="G19087" t="s">
        <v>501</v>
      </c>
      <c r="H19087" t="s">
        <v>140</v>
      </c>
      <c r="I19087">
        <v>121</v>
      </c>
      <c r="J19087" t="s">
        <v>585</v>
      </c>
      <c r="K19087" t="s">
        <v>286</v>
      </c>
      <c r="L19087" t="s">
        <v>952</v>
      </c>
      <c r="M19087" t="s">
        <v>959</v>
      </c>
      <c r="N19087" t="s">
        <v>1021</v>
      </c>
      <c r="O19087">
        <v>121</v>
      </c>
      <c r="P19087" t="s">
        <v>976</v>
      </c>
      <c r="Q19087" t="s">
        <v>911</v>
      </c>
      <c r="R19087" t="s">
        <v>775</v>
      </c>
      <c r="S19087" t="s">
        <v>1051</v>
      </c>
      <c r="T19087" t="s">
        <v>140</v>
      </c>
      <c r="U19087">
        <v>121</v>
      </c>
      <c r="V19087" t="s">
        <v>1108</v>
      </c>
      <c r="W19087" t="s">
        <v>140</v>
      </c>
      <c r="X19087" t="s">
        <v>1068</v>
      </c>
      <c r="Y19087" t="s">
        <v>140</v>
      </c>
      <c r="Z19087" t="s">
        <v>140</v>
      </c>
      <c r="AA19087">
        <v>121</v>
      </c>
      <c r="AB19087" t="s">
        <v>60</v>
      </c>
      <c r="AC19087" t="s">
        <v>571</v>
      </c>
      <c r="AD19087" t="s">
        <v>1021</v>
      </c>
      <c r="AE19087" t="s">
        <v>1063</v>
      </c>
      <c r="AF19087" t="s">
        <v>1043</v>
      </c>
      <c r="AG19087">
        <v>121</v>
      </c>
      <c r="AH19087" t="s">
        <v>280</v>
      </c>
      <c r="AI19087" t="s">
        <v>538</v>
      </c>
      <c r="AJ19087" t="s">
        <v>1044</v>
      </c>
      <c r="AK19087" t="s">
        <v>140</v>
      </c>
      <c r="AL19087" t="s">
        <v>140</v>
      </c>
      <c r="AM19087">
        <v>121</v>
      </c>
      <c r="AN19087" t="s">
        <v>663</v>
      </c>
      <c r="AO19087" t="s">
        <v>99</v>
      </c>
      <c r="AP19087" t="s">
        <v>869</v>
      </c>
      <c r="AQ19087" t="s">
        <v>1021</v>
      </c>
      <c r="AR19087" t="s">
        <v>140</v>
      </c>
      <c r="AS19087">
        <v>121</v>
      </c>
      <c r="AT19087" t="s">
        <v>717</v>
      </c>
      <c r="AU19087" t="s">
        <v>838</v>
      </c>
      <c r="AV19087" t="s">
        <v>1048</v>
      </c>
      <c r="AW19087" t="s">
        <v>1063</v>
      </c>
      <c r="AX19087" t="s">
        <v>140</v>
      </c>
      <c r="AY19087">
        <v>121</v>
      </c>
      <c r="AZ19087" t="s">
        <v>1099</v>
      </c>
      <c r="BA19087" t="s">
        <v>394</v>
      </c>
      <c r="BB19087" t="s">
        <v>919</v>
      </c>
      <c r="BC19087" t="s">
        <v>140</v>
      </c>
      <c r="BD19087" t="s">
        <v>1013</v>
      </c>
      <c r="BE19087">
        <v>121</v>
      </c>
      <c r="BF19087" t="s">
        <v>413</v>
      </c>
      <c r="BG19087" t="s">
        <v>903</v>
      </c>
      <c r="BH19087" t="s">
        <v>405</v>
      </c>
      <c r="BI19087" t="s">
        <v>1073</v>
      </c>
      <c r="BJ19087" t="s">
        <v>140</v>
      </c>
      <c r="BK19087">
        <v>121</v>
      </c>
      <c r="BL19087" t="s">
        <v>567</v>
      </c>
      <c r="BM19087" t="s">
        <v>1003</v>
      </c>
      <c r="BN19087" t="s">
        <v>386</v>
      </c>
      <c r="BO19087" t="s">
        <v>954</v>
      </c>
      <c r="BP19087" t="s">
        <v>1013</v>
      </c>
      <c r="BQ19087">
        <v>121</v>
      </c>
      <c r="BR19087" t="s">
        <v>1101</v>
      </c>
      <c r="BS19087" t="s">
        <v>915</v>
      </c>
      <c r="BT19087" t="s">
        <v>140</v>
      </c>
      <c r="BU19087" t="s">
        <v>140</v>
      </c>
      <c r="BV19087" t="s">
        <v>140</v>
      </c>
    </row>
    <row r="19088" spans="1:74" x14ac:dyDescent="0.35">
      <c r="A19088" t="s">
        <v>14</v>
      </c>
      <c r="B19088" t="s">
        <v>1131</v>
      </c>
      <c r="C19088">
        <v>33</v>
      </c>
      <c r="D19088" t="s">
        <v>892</v>
      </c>
      <c r="E19088" t="s">
        <v>140</v>
      </c>
      <c r="F19088" t="s">
        <v>893</v>
      </c>
      <c r="G19088" t="s">
        <v>140</v>
      </c>
      <c r="H19088" t="s">
        <v>140</v>
      </c>
      <c r="I19088">
        <v>33</v>
      </c>
      <c r="J19088" t="s">
        <v>81</v>
      </c>
      <c r="K19088" t="s">
        <v>660</v>
      </c>
      <c r="L19088" t="s">
        <v>673</v>
      </c>
      <c r="M19088" t="s">
        <v>686</v>
      </c>
      <c r="N19088" t="s">
        <v>140</v>
      </c>
      <c r="O19088">
        <v>33</v>
      </c>
      <c r="P19088" t="s">
        <v>739</v>
      </c>
      <c r="Q19088" t="s">
        <v>738</v>
      </c>
      <c r="R19088" t="s">
        <v>140</v>
      </c>
      <c r="S19088" t="s">
        <v>140</v>
      </c>
      <c r="T19088" t="s">
        <v>140</v>
      </c>
      <c r="U19088">
        <v>33</v>
      </c>
      <c r="V19088" t="s">
        <v>1206</v>
      </c>
      <c r="W19088" t="s">
        <v>1054</v>
      </c>
      <c r="X19088" t="s">
        <v>140</v>
      </c>
      <c r="Y19088" t="s">
        <v>140</v>
      </c>
      <c r="Z19088" t="s">
        <v>140</v>
      </c>
      <c r="AA19088">
        <v>33</v>
      </c>
      <c r="AB19088" t="s">
        <v>758</v>
      </c>
      <c r="AC19088" t="s">
        <v>759</v>
      </c>
      <c r="AD19088" t="s">
        <v>140</v>
      </c>
      <c r="AE19088" t="s">
        <v>140</v>
      </c>
      <c r="AF19088" t="s">
        <v>140</v>
      </c>
      <c r="AG19088">
        <v>33</v>
      </c>
      <c r="AH19088" t="s">
        <v>359</v>
      </c>
      <c r="AI19088" t="s">
        <v>651</v>
      </c>
      <c r="AJ19088" t="s">
        <v>345</v>
      </c>
      <c r="AK19088" t="s">
        <v>140</v>
      </c>
      <c r="AL19088" t="s">
        <v>1051</v>
      </c>
      <c r="AM19088">
        <v>33</v>
      </c>
      <c r="AN19088" t="s">
        <v>675</v>
      </c>
      <c r="AO19088" t="s">
        <v>1049</v>
      </c>
      <c r="AP19088" t="s">
        <v>1061</v>
      </c>
      <c r="AQ19088" t="s">
        <v>140</v>
      </c>
      <c r="AR19088" t="s">
        <v>140</v>
      </c>
      <c r="AS19088">
        <v>33</v>
      </c>
      <c r="AT19088" t="s">
        <v>904</v>
      </c>
      <c r="AU19088" t="s">
        <v>903</v>
      </c>
      <c r="AV19088" t="s">
        <v>140</v>
      </c>
      <c r="AW19088" t="s">
        <v>140</v>
      </c>
      <c r="AX19088" t="s">
        <v>140</v>
      </c>
      <c r="AY19088">
        <v>33</v>
      </c>
      <c r="AZ19088" t="s">
        <v>523</v>
      </c>
      <c r="BA19088" t="s">
        <v>91</v>
      </c>
      <c r="BB19088" t="s">
        <v>1049</v>
      </c>
      <c r="BC19088" t="s">
        <v>140</v>
      </c>
      <c r="BD19088" t="s">
        <v>140</v>
      </c>
      <c r="BE19088">
        <v>33</v>
      </c>
      <c r="BF19088" t="s">
        <v>713</v>
      </c>
      <c r="BG19088" t="s">
        <v>983</v>
      </c>
      <c r="BH19088" t="s">
        <v>103</v>
      </c>
      <c r="BI19088" t="s">
        <v>1051</v>
      </c>
      <c r="BJ19088" t="s">
        <v>140</v>
      </c>
      <c r="BK19088">
        <v>33</v>
      </c>
      <c r="BL19088" t="s">
        <v>734</v>
      </c>
      <c r="BM19088" t="s">
        <v>961</v>
      </c>
      <c r="BN19088" t="s">
        <v>349</v>
      </c>
      <c r="BO19088" t="s">
        <v>140</v>
      </c>
      <c r="BP19088" t="s">
        <v>140</v>
      </c>
      <c r="BQ19088">
        <v>33</v>
      </c>
      <c r="BR19088" t="s">
        <v>260</v>
      </c>
      <c r="BS19088" t="s">
        <v>641</v>
      </c>
      <c r="BT19088" t="s">
        <v>919</v>
      </c>
      <c r="BU19088" t="s">
        <v>140</v>
      </c>
      <c r="BV19088" t="s">
        <v>140</v>
      </c>
    </row>
    <row r="19089" spans="1:74" x14ac:dyDescent="0.35">
      <c r="A19089" t="s">
        <v>15</v>
      </c>
      <c r="B19089" t="s">
        <v>1129</v>
      </c>
      <c r="C19089">
        <v>44</v>
      </c>
      <c r="D19089" t="s">
        <v>555</v>
      </c>
      <c r="E19089" t="s">
        <v>633</v>
      </c>
      <c r="F19089" t="s">
        <v>973</v>
      </c>
      <c r="G19089" t="s">
        <v>1046</v>
      </c>
      <c r="H19089" t="s">
        <v>140</v>
      </c>
      <c r="I19089">
        <v>44</v>
      </c>
      <c r="J19089" t="s">
        <v>1069</v>
      </c>
      <c r="K19089" t="s">
        <v>598</v>
      </c>
      <c r="L19089" t="s">
        <v>511</v>
      </c>
      <c r="M19089" t="s">
        <v>39</v>
      </c>
      <c r="N19089" t="s">
        <v>140</v>
      </c>
      <c r="O19089">
        <v>44</v>
      </c>
      <c r="P19089" t="s">
        <v>976</v>
      </c>
      <c r="Q19089" t="s">
        <v>551</v>
      </c>
      <c r="R19089" t="s">
        <v>1046</v>
      </c>
      <c r="S19089" t="s">
        <v>140</v>
      </c>
      <c r="T19089" t="s">
        <v>140</v>
      </c>
      <c r="U19089">
        <v>44</v>
      </c>
      <c r="V19089" t="s">
        <v>974</v>
      </c>
      <c r="W19089" t="s">
        <v>1012</v>
      </c>
      <c r="X19089" t="s">
        <v>967</v>
      </c>
      <c r="Y19089" t="s">
        <v>140</v>
      </c>
      <c r="Z19089" t="s">
        <v>140</v>
      </c>
      <c r="AA19089">
        <v>44</v>
      </c>
      <c r="AB19089" t="s">
        <v>631</v>
      </c>
      <c r="AC19089" t="s">
        <v>830</v>
      </c>
      <c r="AD19089" t="s">
        <v>140</v>
      </c>
      <c r="AE19089" t="s">
        <v>1046</v>
      </c>
      <c r="AF19089" t="s">
        <v>140</v>
      </c>
      <c r="AG19089">
        <v>44</v>
      </c>
      <c r="AH19089" t="s">
        <v>539</v>
      </c>
      <c r="AI19089" t="s">
        <v>967</v>
      </c>
      <c r="AJ19089" t="s">
        <v>983</v>
      </c>
      <c r="AK19089" t="s">
        <v>1046</v>
      </c>
      <c r="AL19089" t="s">
        <v>140</v>
      </c>
      <c r="AM19089">
        <v>44</v>
      </c>
      <c r="AN19089" t="s">
        <v>679</v>
      </c>
      <c r="AO19089" t="s">
        <v>618</v>
      </c>
      <c r="AP19089" t="s">
        <v>1046</v>
      </c>
      <c r="AQ19089" t="s">
        <v>140</v>
      </c>
      <c r="AR19089" t="s">
        <v>140</v>
      </c>
      <c r="AS19089">
        <v>44</v>
      </c>
      <c r="AT19089" t="s">
        <v>1001</v>
      </c>
      <c r="AU19089" t="s">
        <v>517</v>
      </c>
      <c r="AV19089" t="s">
        <v>1072</v>
      </c>
      <c r="AW19089" t="s">
        <v>1046</v>
      </c>
      <c r="AX19089" t="s">
        <v>140</v>
      </c>
      <c r="AY19089">
        <v>44</v>
      </c>
      <c r="AZ19089" t="s">
        <v>1188</v>
      </c>
      <c r="BA19089" t="s">
        <v>1011</v>
      </c>
      <c r="BB19089" t="s">
        <v>125</v>
      </c>
      <c r="BC19089" t="s">
        <v>1046</v>
      </c>
      <c r="BD19089" t="s">
        <v>140</v>
      </c>
      <c r="BE19089">
        <v>44</v>
      </c>
      <c r="BF19089" t="s">
        <v>459</v>
      </c>
      <c r="BG19089" t="s">
        <v>664</v>
      </c>
      <c r="BH19089" t="s">
        <v>766</v>
      </c>
      <c r="BI19089" t="s">
        <v>140</v>
      </c>
      <c r="BJ19089" t="s">
        <v>140</v>
      </c>
      <c r="BK19089">
        <v>44</v>
      </c>
      <c r="BL19089" t="s">
        <v>226</v>
      </c>
      <c r="BM19089" t="s">
        <v>869</v>
      </c>
      <c r="BN19089" t="s">
        <v>691</v>
      </c>
      <c r="BO19089" t="s">
        <v>1046</v>
      </c>
      <c r="BP19089" t="s">
        <v>140</v>
      </c>
      <c r="BQ19089">
        <v>44</v>
      </c>
      <c r="BR19089" t="s">
        <v>126</v>
      </c>
      <c r="BS19089" t="s">
        <v>458</v>
      </c>
      <c r="BT19089" t="s">
        <v>1068</v>
      </c>
      <c r="BU19089" t="s">
        <v>140</v>
      </c>
      <c r="BV19089" t="s">
        <v>140</v>
      </c>
    </row>
    <row r="19090" spans="1:74" x14ac:dyDescent="0.35">
      <c r="A19090" t="s">
        <v>15</v>
      </c>
      <c r="B19090" t="s">
        <v>1130</v>
      </c>
      <c r="C19090">
        <v>130</v>
      </c>
      <c r="D19090" t="s">
        <v>916</v>
      </c>
      <c r="E19090" t="s">
        <v>1003</v>
      </c>
      <c r="F19090" t="s">
        <v>869</v>
      </c>
      <c r="G19090" t="s">
        <v>1004</v>
      </c>
      <c r="H19090" t="s">
        <v>1014</v>
      </c>
      <c r="I19090">
        <v>130</v>
      </c>
      <c r="J19090" t="s">
        <v>593</v>
      </c>
      <c r="K19090" t="s">
        <v>131</v>
      </c>
      <c r="L19090" t="s">
        <v>877</v>
      </c>
      <c r="M19090" t="s">
        <v>1106</v>
      </c>
      <c r="N19090" t="s">
        <v>1021</v>
      </c>
      <c r="O19090">
        <v>130</v>
      </c>
      <c r="P19090" t="s">
        <v>680</v>
      </c>
      <c r="Q19090" t="s">
        <v>532</v>
      </c>
      <c r="R19090" t="s">
        <v>1009</v>
      </c>
      <c r="S19090" t="s">
        <v>1063</v>
      </c>
      <c r="T19090" t="s">
        <v>140</v>
      </c>
      <c r="U19090">
        <v>130</v>
      </c>
      <c r="V19090" t="s">
        <v>1142</v>
      </c>
      <c r="W19090" t="s">
        <v>940</v>
      </c>
      <c r="X19090" t="s">
        <v>1063</v>
      </c>
      <c r="Y19090" t="s">
        <v>140</v>
      </c>
      <c r="Z19090" t="s">
        <v>140</v>
      </c>
      <c r="AA19090">
        <v>130</v>
      </c>
      <c r="AB19090" t="s">
        <v>854</v>
      </c>
      <c r="AC19090" t="s">
        <v>411</v>
      </c>
      <c r="AD19090" t="s">
        <v>940</v>
      </c>
      <c r="AE19090" t="s">
        <v>1019</v>
      </c>
      <c r="AF19090" t="s">
        <v>140</v>
      </c>
      <c r="AG19090">
        <v>130</v>
      </c>
      <c r="AH19090" t="s">
        <v>166</v>
      </c>
      <c r="AI19090" t="s">
        <v>206</v>
      </c>
      <c r="AJ19090" t="s">
        <v>1070</v>
      </c>
      <c r="AK19090" t="s">
        <v>140</v>
      </c>
      <c r="AL19090" t="s">
        <v>140</v>
      </c>
      <c r="AM19090">
        <v>130</v>
      </c>
      <c r="AN19090" t="s">
        <v>1188</v>
      </c>
      <c r="AO19090" t="s">
        <v>812</v>
      </c>
      <c r="AP19090" t="s">
        <v>1043</v>
      </c>
      <c r="AQ19090" t="s">
        <v>1010</v>
      </c>
      <c r="AR19090" t="s">
        <v>140</v>
      </c>
      <c r="AS19090">
        <v>130</v>
      </c>
      <c r="AT19090" t="s">
        <v>1138</v>
      </c>
      <c r="AU19090" t="s">
        <v>942</v>
      </c>
      <c r="AV19090" t="s">
        <v>1062</v>
      </c>
      <c r="AW19090" t="s">
        <v>1058</v>
      </c>
      <c r="AX19090" t="s">
        <v>140</v>
      </c>
      <c r="AY19090">
        <v>130</v>
      </c>
      <c r="AZ19090" t="s">
        <v>90</v>
      </c>
      <c r="BA19090" t="s">
        <v>1044</v>
      </c>
      <c r="BB19090" t="s">
        <v>1011</v>
      </c>
      <c r="BC19090" t="s">
        <v>140</v>
      </c>
      <c r="BD19090" t="s">
        <v>140</v>
      </c>
      <c r="BE19090">
        <v>130</v>
      </c>
      <c r="BF19090" t="s">
        <v>1188</v>
      </c>
      <c r="BG19090" t="s">
        <v>1055</v>
      </c>
      <c r="BH19090" t="s">
        <v>97</v>
      </c>
      <c r="BI19090" t="s">
        <v>1063</v>
      </c>
      <c r="BJ19090" t="s">
        <v>140</v>
      </c>
      <c r="BK19090">
        <v>130</v>
      </c>
      <c r="BL19090" t="s">
        <v>388</v>
      </c>
      <c r="BM19090" t="s">
        <v>574</v>
      </c>
      <c r="BN19090" t="s">
        <v>1080</v>
      </c>
      <c r="BO19090" t="s">
        <v>1063</v>
      </c>
      <c r="BP19090" t="s">
        <v>140</v>
      </c>
      <c r="BQ19090">
        <v>130</v>
      </c>
      <c r="BR19090" t="s">
        <v>1101</v>
      </c>
      <c r="BS19090" t="s">
        <v>1004</v>
      </c>
      <c r="BT19090" t="s">
        <v>1052</v>
      </c>
      <c r="BU19090" t="s">
        <v>140</v>
      </c>
      <c r="BV19090" t="s">
        <v>140</v>
      </c>
    </row>
    <row r="19091" spans="1:74" x14ac:dyDescent="0.35">
      <c r="A19091" t="s">
        <v>15</v>
      </c>
      <c r="B19091" t="s">
        <v>1131</v>
      </c>
      <c r="C19091">
        <v>32</v>
      </c>
      <c r="D19091" t="s">
        <v>1188</v>
      </c>
      <c r="E19091" t="s">
        <v>91</v>
      </c>
      <c r="F19091" t="s">
        <v>664</v>
      </c>
      <c r="G19091" t="s">
        <v>1008</v>
      </c>
      <c r="H19091" t="s">
        <v>140</v>
      </c>
      <c r="I19091">
        <v>32</v>
      </c>
      <c r="J19091" t="s">
        <v>78</v>
      </c>
      <c r="K19091" t="s">
        <v>733</v>
      </c>
      <c r="L19091" t="s">
        <v>399</v>
      </c>
      <c r="M19091" t="s">
        <v>1154</v>
      </c>
      <c r="N19091" t="s">
        <v>140</v>
      </c>
      <c r="O19091">
        <v>32</v>
      </c>
      <c r="P19091" t="s">
        <v>912</v>
      </c>
      <c r="Q19091" t="s">
        <v>911</v>
      </c>
      <c r="R19091" t="s">
        <v>140</v>
      </c>
      <c r="S19091" t="s">
        <v>140</v>
      </c>
      <c r="T19091" t="s">
        <v>140</v>
      </c>
      <c r="U19091">
        <v>32</v>
      </c>
      <c r="V19091" t="s">
        <v>177</v>
      </c>
      <c r="W19091" t="s">
        <v>140</v>
      </c>
      <c r="X19091" t="s">
        <v>140</v>
      </c>
      <c r="Y19091" t="s">
        <v>140</v>
      </c>
      <c r="Z19091" t="s">
        <v>140</v>
      </c>
      <c r="AA19091">
        <v>32</v>
      </c>
      <c r="AB19091" t="s">
        <v>966</v>
      </c>
      <c r="AC19091" t="s">
        <v>965</v>
      </c>
      <c r="AD19091" t="s">
        <v>140</v>
      </c>
      <c r="AE19091" t="s">
        <v>140</v>
      </c>
      <c r="AF19091" t="s">
        <v>140</v>
      </c>
      <c r="AG19091">
        <v>32</v>
      </c>
      <c r="AH19091" t="s">
        <v>859</v>
      </c>
      <c r="AI19091" t="s">
        <v>924</v>
      </c>
      <c r="AJ19091" t="s">
        <v>1051</v>
      </c>
      <c r="AK19091" t="s">
        <v>140</v>
      </c>
      <c r="AL19091" t="s">
        <v>140</v>
      </c>
      <c r="AM19091">
        <v>32</v>
      </c>
      <c r="AN19091" t="s">
        <v>1099</v>
      </c>
      <c r="AO19091" t="s">
        <v>113</v>
      </c>
      <c r="AP19091" t="s">
        <v>1008</v>
      </c>
      <c r="AQ19091" t="s">
        <v>140</v>
      </c>
      <c r="AR19091" t="s">
        <v>140</v>
      </c>
      <c r="AS19091">
        <v>32</v>
      </c>
      <c r="AT19091" t="s">
        <v>1099</v>
      </c>
      <c r="AU19091" t="s">
        <v>1053</v>
      </c>
      <c r="AV19091" t="s">
        <v>733</v>
      </c>
      <c r="AW19091" t="s">
        <v>140</v>
      </c>
      <c r="AX19091" t="s">
        <v>140</v>
      </c>
      <c r="AY19091">
        <v>32</v>
      </c>
      <c r="AZ19091" t="s">
        <v>1156</v>
      </c>
      <c r="BA19091" t="s">
        <v>1051</v>
      </c>
      <c r="BB19091" t="s">
        <v>489</v>
      </c>
      <c r="BC19091" t="s">
        <v>140</v>
      </c>
      <c r="BD19091" t="s">
        <v>140</v>
      </c>
      <c r="BE19091">
        <v>32</v>
      </c>
      <c r="BF19091" t="s">
        <v>1086</v>
      </c>
      <c r="BG19091" t="s">
        <v>140</v>
      </c>
      <c r="BH19091" t="s">
        <v>1085</v>
      </c>
      <c r="BI19091" t="s">
        <v>140</v>
      </c>
      <c r="BJ19091" t="s">
        <v>140</v>
      </c>
      <c r="BK19091">
        <v>32</v>
      </c>
      <c r="BL19091" t="s">
        <v>82</v>
      </c>
      <c r="BM19091" t="s">
        <v>1067</v>
      </c>
      <c r="BN19091" t="s">
        <v>568</v>
      </c>
      <c r="BO19091" t="s">
        <v>140</v>
      </c>
      <c r="BP19091" t="s">
        <v>140</v>
      </c>
      <c r="BQ19091">
        <v>32</v>
      </c>
      <c r="BR19091" t="s">
        <v>1118</v>
      </c>
      <c r="BS19091" t="s">
        <v>140</v>
      </c>
      <c r="BT19091" t="s">
        <v>1051</v>
      </c>
      <c r="BU19091" t="s">
        <v>140</v>
      </c>
      <c r="BV19091" t="s">
        <v>140</v>
      </c>
    </row>
    <row r="19092" spans="1:74" x14ac:dyDescent="0.35">
      <c r="A19092" t="s">
        <v>16</v>
      </c>
      <c r="B19092" t="s">
        <v>1129</v>
      </c>
      <c r="C19092">
        <v>13</v>
      </c>
      <c r="D19092" t="s">
        <v>596</v>
      </c>
      <c r="E19092" t="s">
        <v>838</v>
      </c>
      <c r="F19092" t="s">
        <v>140</v>
      </c>
      <c r="G19092" t="s">
        <v>967</v>
      </c>
      <c r="H19092" t="s">
        <v>140</v>
      </c>
      <c r="I19092">
        <v>13</v>
      </c>
      <c r="J19092" t="s">
        <v>72</v>
      </c>
      <c r="K19092" t="s">
        <v>838</v>
      </c>
      <c r="L19092" t="s">
        <v>838</v>
      </c>
      <c r="M19092" t="s">
        <v>289</v>
      </c>
      <c r="N19092" t="s">
        <v>140</v>
      </c>
      <c r="O19092">
        <v>13</v>
      </c>
      <c r="P19092" t="s">
        <v>757</v>
      </c>
      <c r="Q19092" t="s">
        <v>967</v>
      </c>
      <c r="R19092" t="s">
        <v>967</v>
      </c>
      <c r="S19092" t="s">
        <v>140</v>
      </c>
      <c r="T19092" t="s">
        <v>140</v>
      </c>
      <c r="U19092">
        <v>13</v>
      </c>
      <c r="V19092" t="s">
        <v>757</v>
      </c>
      <c r="W19092" t="s">
        <v>140</v>
      </c>
      <c r="X19092" t="s">
        <v>967</v>
      </c>
      <c r="Y19092" t="s">
        <v>967</v>
      </c>
      <c r="Z19092" t="s">
        <v>140</v>
      </c>
      <c r="AA19092">
        <v>13</v>
      </c>
      <c r="AB19092" t="s">
        <v>803</v>
      </c>
      <c r="AC19092" t="s">
        <v>651</v>
      </c>
      <c r="AD19092" t="s">
        <v>140</v>
      </c>
      <c r="AE19092" t="s">
        <v>967</v>
      </c>
      <c r="AF19092" t="s">
        <v>140</v>
      </c>
      <c r="AG19092">
        <v>13</v>
      </c>
      <c r="AH19092" t="s">
        <v>803</v>
      </c>
      <c r="AI19092" t="s">
        <v>651</v>
      </c>
      <c r="AJ19092" t="s">
        <v>140</v>
      </c>
      <c r="AK19092" t="s">
        <v>967</v>
      </c>
      <c r="AL19092" t="s">
        <v>140</v>
      </c>
      <c r="AM19092">
        <v>13</v>
      </c>
      <c r="AN19092" t="s">
        <v>156</v>
      </c>
      <c r="AO19092" t="s">
        <v>595</v>
      </c>
      <c r="AP19092" t="s">
        <v>967</v>
      </c>
      <c r="AQ19092" t="s">
        <v>140</v>
      </c>
      <c r="AR19092" t="s">
        <v>140</v>
      </c>
      <c r="AS19092">
        <v>13</v>
      </c>
      <c r="AT19092" t="s">
        <v>1005</v>
      </c>
      <c r="AU19092" t="s">
        <v>140</v>
      </c>
      <c r="AV19092" t="s">
        <v>967</v>
      </c>
      <c r="AW19092" t="s">
        <v>140</v>
      </c>
      <c r="AX19092" t="s">
        <v>140</v>
      </c>
      <c r="AY19092">
        <v>13</v>
      </c>
      <c r="AZ19092" t="s">
        <v>1005</v>
      </c>
      <c r="BA19092" t="s">
        <v>967</v>
      </c>
      <c r="BB19092" t="s">
        <v>140</v>
      </c>
      <c r="BC19092" t="s">
        <v>140</v>
      </c>
      <c r="BD19092" t="s">
        <v>140</v>
      </c>
      <c r="BE19092">
        <v>13</v>
      </c>
      <c r="BF19092" t="s">
        <v>873</v>
      </c>
      <c r="BG19092" t="s">
        <v>967</v>
      </c>
      <c r="BH19092" t="s">
        <v>543</v>
      </c>
      <c r="BI19092" t="s">
        <v>140</v>
      </c>
      <c r="BJ19092" t="s">
        <v>140</v>
      </c>
      <c r="BK19092">
        <v>13</v>
      </c>
      <c r="BL19092" t="s">
        <v>714</v>
      </c>
      <c r="BM19092" t="s">
        <v>140</v>
      </c>
      <c r="BN19092" t="s">
        <v>715</v>
      </c>
      <c r="BO19092" t="s">
        <v>140</v>
      </c>
      <c r="BP19092" t="s">
        <v>140</v>
      </c>
      <c r="BQ19092">
        <v>13</v>
      </c>
      <c r="BR19092" t="s">
        <v>450</v>
      </c>
      <c r="BS19092" t="s">
        <v>967</v>
      </c>
      <c r="BT19092" t="s">
        <v>756</v>
      </c>
      <c r="BU19092" t="s">
        <v>140</v>
      </c>
      <c r="BV19092" t="s">
        <v>140</v>
      </c>
    </row>
    <row r="19093" spans="1:74" x14ac:dyDescent="0.35">
      <c r="A19093" t="s">
        <v>16</v>
      </c>
      <c r="B19093" t="s">
        <v>1130</v>
      </c>
      <c r="C19093">
        <v>166</v>
      </c>
      <c r="D19093" t="s">
        <v>1081</v>
      </c>
      <c r="E19093" t="s">
        <v>1064</v>
      </c>
      <c r="F19093" t="s">
        <v>1056</v>
      </c>
      <c r="G19093" t="s">
        <v>1064</v>
      </c>
      <c r="H19093" t="s">
        <v>949</v>
      </c>
      <c r="I19093">
        <v>166</v>
      </c>
      <c r="J19093" t="s">
        <v>760</v>
      </c>
      <c r="K19093" t="s">
        <v>129</v>
      </c>
      <c r="L19093" t="s">
        <v>749</v>
      </c>
      <c r="M19093" t="s">
        <v>551</v>
      </c>
      <c r="N19093" t="s">
        <v>1008</v>
      </c>
      <c r="O19093">
        <v>166</v>
      </c>
      <c r="P19093" t="s">
        <v>420</v>
      </c>
      <c r="Q19093" t="s">
        <v>293</v>
      </c>
      <c r="R19093" t="s">
        <v>1098</v>
      </c>
      <c r="S19093" t="s">
        <v>1063</v>
      </c>
      <c r="T19093" t="s">
        <v>140</v>
      </c>
      <c r="U19093">
        <v>166</v>
      </c>
      <c r="V19093" t="s">
        <v>1146</v>
      </c>
      <c r="W19093" t="s">
        <v>1021</v>
      </c>
      <c r="X19093" t="s">
        <v>1009</v>
      </c>
      <c r="Y19093" t="s">
        <v>1063</v>
      </c>
      <c r="Z19093" t="s">
        <v>1063</v>
      </c>
      <c r="AA19093">
        <v>166</v>
      </c>
      <c r="AB19093" t="s">
        <v>378</v>
      </c>
      <c r="AC19093" t="s">
        <v>323</v>
      </c>
      <c r="AD19093" t="s">
        <v>1019</v>
      </c>
      <c r="AE19093" t="s">
        <v>1010</v>
      </c>
      <c r="AF19093" t="s">
        <v>1014</v>
      </c>
      <c r="AG19093">
        <v>166</v>
      </c>
      <c r="AH19093" t="s">
        <v>649</v>
      </c>
      <c r="AI19093" t="s">
        <v>354</v>
      </c>
      <c r="AJ19093" t="s">
        <v>1098</v>
      </c>
      <c r="AK19093" t="s">
        <v>1010</v>
      </c>
      <c r="AL19093" t="s">
        <v>949</v>
      </c>
      <c r="AM19093">
        <v>166</v>
      </c>
      <c r="AN19093" t="s">
        <v>717</v>
      </c>
      <c r="AO19093" t="s">
        <v>1061</v>
      </c>
      <c r="AP19093" t="s">
        <v>1063</v>
      </c>
      <c r="AQ19093" t="s">
        <v>1063</v>
      </c>
      <c r="AR19093" t="s">
        <v>1063</v>
      </c>
      <c r="AS19093">
        <v>166</v>
      </c>
      <c r="AT19093" t="s">
        <v>663</v>
      </c>
      <c r="AU19093" t="s">
        <v>1095</v>
      </c>
      <c r="AV19093" t="s">
        <v>939</v>
      </c>
      <c r="AW19093" t="s">
        <v>1014</v>
      </c>
      <c r="AX19093" t="s">
        <v>1063</v>
      </c>
      <c r="AY19093">
        <v>166</v>
      </c>
      <c r="AZ19093" t="s">
        <v>933</v>
      </c>
      <c r="BA19093" t="s">
        <v>971</v>
      </c>
      <c r="BB19093" t="s">
        <v>1051</v>
      </c>
      <c r="BC19093" t="s">
        <v>140</v>
      </c>
      <c r="BD19093" t="s">
        <v>140</v>
      </c>
      <c r="BE19093">
        <v>166</v>
      </c>
      <c r="BF19093" t="s">
        <v>1099</v>
      </c>
      <c r="BG19093" t="s">
        <v>1058</v>
      </c>
      <c r="BH19093" t="s">
        <v>87</v>
      </c>
      <c r="BI19093" t="s">
        <v>1010</v>
      </c>
      <c r="BJ19093" t="s">
        <v>1063</v>
      </c>
      <c r="BK19093">
        <v>166</v>
      </c>
      <c r="BL19093" t="s">
        <v>658</v>
      </c>
      <c r="BM19093" t="s">
        <v>1070</v>
      </c>
      <c r="BN19093" t="s">
        <v>706</v>
      </c>
      <c r="BO19093" t="s">
        <v>1063</v>
      </c>
      <c r="BP19093" t="s">
        <v>140</v>
      </c>
      <c r="BQ19093">
        <v>166</v>
      </c>
      <c r="BR19093" t="s">
        <v>1109</v>
      </c>
      <c r="BS19093" t="s">
        <v>939</v>
      </c>
      <c r="BT19093" t="s">
        <v>1009</v>
      </c>
      <c r="BU19093" t="s">
        <v>1021</v>
      </c>
      <c r="BV19093" t="s">
        <v>1009</v>
      </c>
    </row>
    <row r="19094" spans="1:74" x14ac:dyDescent="0.35">
      <c r="A19094" t="s">
        <v>16</v>
      </c>
      <c r="B19094" t="s">
        <v>1131</v>
      </c>
      <c r="C19094">
        <v>27</v>
      </c>
      <c r="D19094" t="s">
        <v>647</v>
      </c>
      <c r="E19094" t="s">
        <v>971</v>
      </c>
      <c r="F19094" t="s">
        <v>97</v>
      </c>
      <c r="G19094" t="s">
        <v>140</v>
      </c>
      <c r="H19094" t="s">
        <v>140</v>
      </c>
      <c r="I19094">
        <v>27</v>
      </c>
      <c r="J19094" t="s">
        <v>174</v>
      </c>
      <c r="K19094" t="s">
        <v>140</v>
      </c>
      <c r="L19094" t="s">
        <v>462</v>
      </c>
      <c r="M19094" t="s">
        <v>51</v>
      </c>
      <c r="N19094" t="s">
        <v>140</v>
      </c>
      <c r="O19094">
        <v>27</v>
      </c>
      <c r="P19094" t="s">
        <v>263</v>
      </c>
      <c r="Q19094" t="s">
        <v>264</v>
      </c>
      <c r="R19094" t="s">
        <v>140</v>
      </c>
      <c r="S19094" t="s">
        <v>140</v>
      </c>
      <c r="T19094" t="s">
        <v>140</v>
      </c>
      <c r="U19094">
        <v>27</v>
      </c>
      <c r="V19094" t="s">
        <v>177</v>
      </c>
      <c r="W19094" t="s">
        <v>140</v>
      </c>
      <c r="X19094" t="s">
        <v>140</v>
      </c>
      <c r="Y19094" t="s">
        <v>140</v>
      </c>
      <c r="Z19094" t="s">
        <v>140</v>
      </c>
      <c r="AA19094">
        <v>27</v>
      </c>
      <c r="AB19094" t="s">
        <v>753</v>
      </c>
      <c r="AC19094" t="s">
        <v>752</v>
      </c>
      <c r="AD19094" t="s">
        <v>140</v>
      </c>
      <c r="AE19094" t="s">
        <v>140</v>
      </c>
      <c r="AF19094" t="s">
        <v>140</v>
      </c>
      <c r="AG19094">
        <v>27</v>
      </c>
      <c r="AH19094" t="s">
        <v>730</v>
      </c>
      <c r="AI19094" t="s">
        <v>971</v>
      </c>
      <c r="AJ19094" t="s">
        <v>582</v>
      </c>
      <c r="AK19094" t="s">
        <v>140</v>
      </c>
      <c r="AL19094" t="s">
        <v>140</v>
      </c>
      <c r="AM19094">
        <v>27</v>
      </c>
      <c r="AN19094" t="s">
        <v>1207</v>
      </c>
      <c r="AO19094" t="s">
        <v>971</v>
      </c>
      <c r="AP19094" t="s">
        <v>140</v>
      </c>
      <c r="AQ19094" t="s">
        <v>140</v>
      </c>
      <c r="AR19094" t="s">
        <v>140</v>
      </c>
      <c r="AS19094">
        <v>27</v>
      </c>
      <c r="AT19094" t="s">
        <v>1115</v>
      </c>
      <c r="AU19094" t="s">
        <v>140</v>
      </c>
      <c r="AV19094" t="s">
        <v>1057</v>
      </c>
      <c r="AW19094" t="s">
        <v>140</v>
      </c>
      <c r="AX19094" t="s">
        <v>140</v>
      </c>
      <c r="AY19094">
        <v>27</v>
      </c>
      <c r="AZ19094" t="s">
        <v>1159</v>
      </c>
      <c r="BA19094" t="s">
        <v>140</v>
      </c>
      <c r="BB19094" t="s">
        <v>1055</v>
      </c>
      <c r="BC19094" t="s">
        <v>140</v>
      </c>
      <c r="BD19094" t="s">
        <v>140</v>
      </c>
      <c r="BE19094">
        <v>27</v>
      </c>
      <c r="BF19094" t="s">
        <v>1116</v>
      </c>
      <c r="BG19094" t="s">
        <v>140</v>
      </c>
      <c r="BH19094" t="s">
        <v>1047</v>
      </c>
      <c r="BI19094" t="s">
        <v>140</v>
      </c>
      <c r="BJ19094" t="s">
        <v>140</v>
      </c>
      <c r="BK19094">
        <v>27</v>
      </c>
      <c r="BL19094" t="s">
        <v>1156</v>
      </c>
      <c r="BM19094" t="s">
        <v>1057</v>
      </c>
      <c r="BN19094" t="s">
        <v>543</v>
      </c>
      <c r="BO19094" t="s">
        <v>140</v>
      </c>
      <c r="BP19094" t="s">
        <v>140</v>
      </c>
      <c r="BQ19094">
        <v>27</v>
      </c>
      <c r="BR19094" t="s">
        <v>177</v>
      </c>
      <c r="BS19094" t="s">
        <v>140</v>
      </c>
      <c r="BT19094" t="s">
        <v>140</v>
      </c>
      <c r="BU19094" t="s">
        <v>140</v>
      </c>
      <c r="BV19094" t="s">
        <v>140</v>
      </c>
    </row>
    <row r="19095" spans="1:74" x14ac:dyDescent="0.35">
      <c r="A19095" t="s">
        <v>17</v>
      </c>
      <c r="B19095" t="s">
        <v>1129</v>
      </c>
      <c r="C19095">
        <v>27</v>
      </c>
      <c r="D19095" t="s">
        <v>198</v>
      </c>
      <c r="E19095" t="s">
        <v>1182</v>
      </c>
      <c r="F19095" t="s">
        <v>1062</v>
      </c>
      <c r="G19095" t="s">
        <v>140</v>
      </c>
      <c r="H19095" t="s">
        <v>140</v>
      </c>
      <c r="I19095">
        <v>27</v>
      </c>
      <c r="J19095" t="s">
        <v>453</v>
      </c>
      <c r="K19095" t="s">
        <v>111</v>
      </c>
      <c r="L19095" t="s">
        <v>113</v>
      </c>
      <c r="M19095" t="s">
        <v>959</v>
      </c>
      <c r="N19095" t="s">
        <v>140</v>
      </c>
      <c r="O19095">
        <v>27</v>
      </c>
      <c r="P19095" t="s">
        <v>750</v>
      </c>
      <c r="Q19095" t="s">
        <v>751</v>
      </c>
      <c r="R19095" t="s">
        <v>140</v>
      </c>
      <c r="S19095" t="s">
        <v>140</v>
      </c>
      <c r="T19095" t="s">
        <v>140</v>
      </c>
      <c r="U19095">
        <v>27</v>
      </c>
      <c r="V19095" t="s">
        <v>1175</v>
      </c>
      <c r="W19095" t="s">
        <v>1049</v>
      </c>
      <c r="X19095" t="s">
        <v>893</v>
      </c>
      <c r="Y19095" t="s">
        <v>140</v>
      </c>
      <c r="Z19095" t="s">
        <v>140</v>
      </c>
      <c r="AA19095">
        <v>27</v>
      </c>
      <c r="AB19095" t="s">
        <v>779</v>
      </c>
      <c r="AC19095" t="s">
        <v>418</v>
      </c>
      <c r="AD19095" t="s">
        <v>1051</v>
      </c>
      <c r="AE19095" t="s">
        <v>140</v>
      </c>
      <c r="AF19095" t="s">
        <v>140</v>
      </c>
      <c r="AG19095">
        <v>27</v>
      </c>
      <c r="AH19095" t="s">
        <v>589</v>
      </c>
      <c r="AI19095" t="s">
        <v>264</v>
      </c>
      <c r="AJ19095" t="s">
        <v>999</v>
      </c>
      <c r="AK19095" t="s">
        <v>140</v>
      </c>
      <c r="AL19095" t="s">
        <v>140</v>
      </c>
      <c r="AM19095">
        <v>27</v>
      </c>
      <c r="AN19095" t="s">
        <v>690</v>
      </c>
      <c r="AO19095" t="s">
        <v>691</v>
      </c>
      <c r="AP19095" t="s">
        <v>140</v>
      </c>
      <c r="AQ19095" t="s">
        <v>140</v>
      </c>
      <c r="AR19095" t="s">
        <v>140</v>
      </c>
      <c r="AS19095">
        <v>27</v>
      </c>
      <c r="AT19095" t="s">
        <v>1110</v>
      </c>
      <c r="AU19095" t="s">
        <v>1053</v>
      </c>
      <c r="AV19095" t="s">
        <v>140</v>
      </c>
      <c r="AW19095" t="s">
        <v>140</v>
      </c>
      <c r="AX19095" t="s">
        <v>140</v>
      </c>
      <c r="AY19095">
        <v>27</v>
      </c>
      <c r="AZ19095" t="s">
        <v>1167</v>
      </c>
      <c r="BA19095" t="s">
        <v>1062</v>
      </c>
      <c r="BB19095" t="s">
        <v>1065</v>
      </c>
      <c r="BC19095" t="s">
        <v>140</v>
      </c>
      <c r="BD19095" t="s">
        <v>140</v>
      </c>
      <c r="BE19095">
        <v>27</v>
      </c>
      <c r="BF19095" t="s">
        <v>413</v>
      </c>
      <c r="BG19095" t="s">
        <v>140</v>
      </c>
      <c r="BH19095" t="s">
        <v>412</v>
      </c>
      <c r="BI19095" t="s">
        <v>140</v>
      </c>
      <c r="BJ19095" t="s">
        <v>140</v>
      </c>
      <c r="BK19095">
        <v>27</v>
      </c>
      <c r="BL19095" t="s">
        <v>730</v>
      </c>
      <c r="BM19095" t="s">
        <v>1062</v>
      </c>
      <c r="BN19095" t="s">
        <v>573</v>
      </c>
      <c r="BO19095" t="s">
        <v>1043</v>
      </c>
      <c r="BP19095" t="s">
        <v>140</v>
      </c>
      <c r="BQ19095">
        <v>27</v>
      </c>
      <c r="BR19095" t="s">
        <v>177</v>
      </c>
      <c r="BS19095" t="s">
        <v>140</v>
      </c>
      <c r="BT19095" t="s">
        <v>140</v>
      </c>
      <c r="BU19095" t="s">
        <v>140</v>
      </c>
      <c r="BV19095" t="s">
        <v>140</v>
      </c>
    </row>
    <row r="19096" spans="1:74" x14ac:dyDescent="0.35">
      <c r="A19096" t="s">
        <v>17</v>
      </c>
      <c r="B19096" t="s">
        <v>1130</v>
      </c>
      <c r="C19096">
        <v>162</v>
      </c>
      <c r="D19096" t="s">
        <v>757</v>
      </c>
      <c r="E19096" t="s">
        <v>1061</v>
      </c>
      <c r="F19096" t="s">
        <v>345</v>
      </c>
      <c r="G19096" t="s">
        <v>1048</v>
      </c>
      <c r="H19096" t="s">
        <v>140</v>
      </c>
      <c r="I19096">
        <v>162</v>
      </c>
      <c r="J19096" t="s">
        <v>688</v>
      </c>
      <c r="K19096" t="s">
        <v>999</v>
      </c>
      <c r="L19096" t="s">
        <v>521</v>
      </c>
      <c r="M19096" t="s">
        <v>598</v>
      </c>
      <c r="N19096" t="s">
        <v>1014</v>
      </c>
      <c r="O19096">
        <v>162</v>
      </c>
      <c r="P19096" t="s">
        <v>750</v>
      </c>
      <c r="Q19096" t="s">
        <v>860</v>
      </c>
      <c r="R19096" t="s">
        <v>1014</v>
      </c>
      <c r="S19096" t="s">
        <v>1016</v>
      </c>
      <c r="T19096" t="s">
        <v>140</v>
      </c>
      <c r="U19096">
        <v>162</v>
      </c>
      <c r="V19096" t="s">
        <v>1147</v>
      </c>
      <c r="W19096" t="s">
        <v>1016</v>
      </c>
      <c r="X19096" t="s">
        <v>1098</v>
      </c>
      <c r="Y19096" t="s">
        <v>140</v>
      </c>
      <c r="Z19096" t="s">
        <v>140</v>
      </c>
      <c r="AA19096">
        <v>162</v>
      </c>
      <c r="AB19096" t="s">
        <v>909</v>
      </c>
      <c r="AC19096" t="s">
        <v>709</v>
      </c>
      <c r="AD19096" t="s">
        <v>1068</v>
      </c>
      <c r="AE19096" t="s">
        <v>1010</v>
      </c>
      <c r="AF19096" t="s">
        <v>140</v>
      </c>
      <c r="AG19096">
        <v>162</v>
      </c>
      <c r="AH19096" t="s">
        <v>547</v>
      </c>
      <c r="AI19096" t="s">
        <v>428</v>
      </c>
      <c r="AJ19096" t="s">
        <v>1020</v>
      </c>
      <c r="AK19096" t="s">
        <v>1066</v>
      </c>
      <c r="AL19096" t="s">
        <v>140</v>
      </c>
      <c r="AM19096">
        <v>162</v>
      </c>
      <c r="AN19096" t="s">
        <v>784</v>
      </c>
      <c r="AO19096" t="s">
        <v>125</v>
      </c>
      <c r="AP19096" t="s">
        <v>939</v>
      </c>
      <c r="AQ19096" t="s">
        <v>140</v>
      </c>
      <c r="AR19096" t="s">
        <v>140</v>
      </c>
      <c r="AS19096">
        <v>162</v>
      </c>
      <c r="AT19096" t="s">
        <v>596</v>
      </c>
      <c r="AU19096" t="s">
        <v>548</v>
      </c>
      <c r="AV19096" t="s">
        <v>1048</v>
      </c>
      <c r="AW19096" t="s">
        <v>939</v>
      </c>
      <c r="AX19096" t="s">
        <v>140</v>
      </c>
      <c r="AY19096">
        <v>162</v>
      </c>
      <c r="AZ19096" t="s">
        <v>423</v>
      </c>
      <c r="BA19096" t="s">
        <v>967</v>
      </c>
      <c r="BB19096" t="s">
        <v>1070</v>
      </c>
      <c r="BC19096" t="s">
        <v>140</v>
      </c>
      <c r="BD19096" t="s">
        <v>1014</v>
      </c>
      <c r="BE19096">
        <v>162</v>
      </c>
      <c r="BF19096" t="s">
        <v>1088</v>
      </c>
      <c r="BG19096" t="s">
        <v>869</v>
      </c>
      <c r="BH19096" t="s">
        <v>422</v>
      </c>
      <c r="BI19096" t="s">
        <v>1012</v>
      </c>
      <c r="BJ19096" t="s">
        <v>140</v>
      </c>
      <c r="BK19096">
        <v>162</v>
      </c>
      <c r="BL19096" t="s">
        <v>767</v>
      </c>
      <c r="BM19096" t="s">
        <v>269</v>
      </c>
      <c r="BN19096" t="s">
        <v>93</v>
      </c>
      <c r="BO19096" t="s">
        <v>1016</v>
      </c>
      <c r="BP19096" t="s">
        <v>140</v>
      </c>
      <c r="BQ19096">
        <v>162</v>
      </c>
      <c r="BR19096" t="s">
        <v>974</v>
      </c>
      <c r="BS19096" t="s">
        <v>875</v>
      </c>
      <c r="BT19096" t="s">
        <v>1004</v>
      </c>
      <c r="BU19096" t="s">
        <v>140</v>
      </c>
      <c r="BV19096" t="s">
        <v>140</v>
      </c>
    </row>
    <row r="19097" spans="1:74" x14ac:dyDescent="0.35">
      <c r="A19097" t="s">
        <v>17</v>
      </c>
      <c r="B19097" t="s">
        <v>1131</v>
      </c>
      <c r="C19097">
        <v>14</v>
      </c>
      <c r="D19097" t="s">
        <v>1112</v>
      </c>
      <c r="E19097" t="s">
        <v>140</v>
      </c>
      <c r="F19097" t="s">
        <v>140</v>
      </c>
      <c r="G19097" t="s">
        <v>1061</v>
      </c>
      <c r="H19097" t="s">
        <v>140</v>
      </c>
      <c r="I19097">
        <v>14</v>
      </c>
      <c r="J19097" t="s">
        <v>77</v>
      </c>
      <c r="K19097" t="s">
        <v>1047</v>
      </c>
      <c r="L19097" t="s">
        <v>140</v>
      </c>
      <c r="M19097" t="s">
        <v>583</v>
      </c>
      <c r="N19097" t="s">
        <v>140</v>
      </c>
      <c r="O19097">
        <v>14</v>
      </c>
      <c r="P19097" t="s">
        <v>839</v>
      </c>
      <c r="Q19097" t="s">
        <v>838</v>
      </c>
      <c r="R19097" t="s">
        <v>140</v>
      </c>
      <c r="S19097" t="s">
        <v>140</v>
      </c>
      <c r="T19097" t="s">
        <v>140</v>
      </c>
      <c r="U19097">
        <v>14</v>
      </c>
      <c r="V19097" t="s">
        <v>642</v>
      </c>
      <c r="W19097" t="s">
        <v>140</v>
      </c>
      <c r="X19097" t="s">
        <v>643</v>
      </c>
      <c r="Y19097" t="s">
        <v>140</v>
      </c>
      <c r="Z19097" t="s">
        <v>140</v>
      </c>
      <c r="AA19097">
        <v>14</v>
      </c>
      <c r="AB19097" t="s">
        <v>156</v>
      </c>
      <c r="AC19097" t="s">
        <v>157</v>
      </c>
      <c r="AD19097" t="s">
        <v>140</v>
      </c>
      <c r="AE19097" t="s">
        <v>140</v>
      </c>
      <c r="AF19097" t="s">
        <v>140</v>
      </c>
      <c r="AG19097">
        <v>14</v>
      </c>
      <c r="AH19097" t="s">
        <v>156</v>
      </c>
      <c r="AI19097" t="s">
        <v>756</v>
      </c>
      <c r="AJ19097" t="s">
        <v>838</v>
      </c>
      <c r="AK19097" t="s">
        <v>140</v>
      </c>
      <c r="AL19097" t="s">
        <v>140</v>
      </c>
      <c r="AM19097">
        <v>14</v>
      </c>
      <c r="AN19097" t="s">
        <v>177</v>
      </c>
      <c r="AO19097" t="s">
        <v>140</v>
      </c>
      <c r="AP19097" t="s">
        <v>140</v>
      </c>
      <c r="AQ19097" t="s">
        <v>140</v>
      </c>
      <c r="AR19097" t="s">
        <v>140</v>
      </c>
      <c r="AS19097">
        <v>14</v>
      </c>
      <c r="AT19097" t="s">
        <v>642</v>
      </c>
      <c r="AU19097" t="s">
        <v>140</v>
      </c>
      <c r="AV19097" t="s">
        <v>643</v>
      </c>
      <c r="AW19097" t="s">
        <v>140</v>
      </c>
      <c r="AX19097" t="s">
        <v>140</v>
      </c>
      <c r="AY19097">
        <v>14</v>
      </c>
      <c r="AZ19097" t="s">
        <v>642</v>
      </c>
      <c r="BA19097" t="s">
        <v>140</v>
      </c>
      <c r="BB19097" t="s">
        <v>643</v>
      </c>
      <c r="BC19097" t="s">
        <v>140</v>
      </c>
      <c r="BD19097" t="s">
        <v>140</v>
      </c>
      <c r="BE19097">
        <v>14</v>
      </c>
      <c r="BF19097" t="s">
        <v>784</v>
      </c>
      <c r="BG19097" t="s">
        <v>1061</v>
      </c>
      <c r="BH19097" t="s">
        <v>1047</v>
      </c>
      <c r="BI19097" t="s">
        <v>140</v>
      </c>
      <c r="BJ19097" t="s">
        <v>140</v>
      </c>
      <c r="BK19097">
        <v>14</v>
      </c>
      <c r="BL19097" t="s">
        <v>680</v>
      </c>
      <c r="BM19097" t="s">
        <v>140</v>
      </c>
      <c r="BN19097" t="s">
        <v>681</v>
      </c>
      <c r="BO19097" t="s">
        <v>140</v>
      </c>
      <c r="BP19097" t="s">
        <v>140</v>
      </c>
      <c r="BQ19097">
        <v>14</v>
      </c>
      <c r="BR19097" t="s">
        <v>177</v>
      </c>
      <c r="BS19097" t="s">
        <v>140</v>
      </c>
      <c r="BT19097" t="s">
        <v>140</v>
      </c>
      <c r="BU19097" t="s">
        <v>140</v>
      </c>
      <c r="BV19097" t="s">
        <v>140</v>
      </c>
    </row>
    <row r="19098" spans="1:74" x14ac:dyDescent="0.35">
      <c r="A19098" t="s">
        <v>18</v>
      </c>
      <c r="B19098" t="s">
        <v>1129</v>
      </c>
      <c r="C19098">
        <v>23</v>
      </c>
      <c r="D19098" t="s">
        <v>750</v>
      </c>
      <c r="E19098" t="s">
        <v>1051</v>
      </c>
      <c r="F19098" t="s">
        <v>614</v>
      </c>
      <c r="G19098" t="s">
        <v>140</v>
      </c>
      <c r="H19098" t="s">
        <v>140</v>
      </c>
      <c r="I19098">
        <v>23</v>
      </c>
      <c r="J19098" t="s">
        <v>366</v>
      </c>
      <c r="K19098" t="s">
        <v>123</v>
      </c>
      <c r="L19098" t="s">
        <v>602</v>
      </c>
      <c r="M19098" t="s">
        <v>1102</v>
      </c>
      <c r="N19098" t="s">
        <v>140</v>
      </c>
      <c r="O19098">
        <v>23</v>
      </c>
      <c r="P19098" t="s">
        <v>347</v>
      </c>
      <c r="Q19098" t="s">
        <v>412</v>
      </c>
      <c r="R19098" t="s">
        <v>140</v>
      </c>
      <c r="S19098" t="s">
        <v>443</v>
      </c>
      <c r="T19098" t="s">
        <v>140</v>
      </c>
      <c r="U19098">
        <v>23</v>
      </c>
      <c r="V19098" t="s">
        <v>1143</v>
      </c>
      <c r="W19098" t="s">
        <v>140</v>
      </c>
      <c r="X19098" t="s">
        <v>1070</v>
      </c>
      <c r="Y19098" t="s">
        <v>140</v>
      </c>
      <c r="Z19098" t="s">
        <v>140</v>
      </c>
      <c r="AA19098">
        <v>23</v>
      </c>
      <c r="AB19098" t="s">
        <v>687</v>
      </c>
      <c r="AC19098" t="s">
        <v>686</v>
      </c>
      <c r="AD19098" t="s">
        <v>140</v>
      </c>
      <c r="AE19098" t="s">
        <v>140</v>
      </c>
      <c r="AF19098" t="s">
        <v>140</v>
      </c>
      <c r="AG19098">
        <v>23</v>
      </c>
      <c r="AH19098" t="s">
        <v>171</v>
      </c>
      <c r="AI19098" t="s">
        <v>467</v>
      </c>
      <c r="AJ19098" t="s">
        <v>145</v>
      </c>
      <c r="AK19098" t="s">
        <v>140</v>
      </c>
      <c r="AL19098" t="s">
        <v>140</v>
      </c>
      <c r="AM19098">
        <v>23</v>
      </c>
      <c r="AN19098" t="s">
        <v>619</v>
      </c>
      <c r="AO19098" t="s">
        <v>947</v>
      </c>
      <c r="AP19098" t="s">
        <v>1018</v>
      </c>
      <c r="AQ19098" t="s">
        <v>140</v>
      </c>
      <c r="AR19098" t="s">
        <v>140</v>
      </c>
      <c r="AS19098">
        <v>23</v>
      </c>
      <c r="AT19098" t="s">
        <v>757</v>
      </c>
      <c r="AU19098" t="s">
        <v>973</v>
      </c>
      <c r="AV19098" t="s">
        <v>1061</v>
      </c>
      <c r="AW19098" t="s">
        <v>140</v>
      </c>
      <c r="AX19098" t="s">
        <v>140</v>
      </c>
      <c r="AY19098">
        <v>23</v>
      </c>
      <c r="AZ19098" t="s">
        <v>1137</v>
      </c>
      <c r="BA19098" t="s">
        <v>801</v>
      </c>
      <c r="BB19098" t="s">
        <v>1018</v>
      </c>
      <c r="BC19098" t="s">
        <v>140</v>
      </c>
      <c r="BD19098" t="s">
        <v>140</v>
      </c>
      <c r="BE19098">
        <v>23</v>
      </c>
      <c r="BF19098" t="s">
        <v>469</v>
      </c>
      <c r="BG19098" t="s">
        <v>801</v>
      </c>
      <c r="BH19098" t="s">
        <v>888</v>
      </c>
      <c r="BI19098" t="s">
        <v>140</v>
      </c>
      <c r="BJ19098" t="s">
        <v>140</v>
      </c>
      <c r="BK19098">
        <v>23</v>
      </c>
      <c r="BL19098" t="s">
        <v>459</v>
      </c>
      <c r="BM19098" t="s">
        <v>543</v>
      </c>
      <c r="BN19098" t="s">
        <v>129</v>
      </c>
      <c r="BO19098" t="s">
        <v>140</v>
      </c>
      <c r="BP19098" t="s">
        <v>140</v>
      </c>
      <c r="BQ19098">
        <v>23</v>
      </c>
      <c r="BR19098" t="s">
        <v>177</v>
      </c>
      <c r="BS19098" t="s">
        <v>140</v>
      </c>
      <c r="BT19098" t="s">
        <v>140</v>
      </c>
      <c r="BU19098" t="s">
        <v>140</v>
      </c>
      <c r="BV19098" t="s">
        <v>140</v>
      </c>
    </row>
    <row r="19099" spans="1:74" x14ac:dyDescent="0.35">
      <c r="A19099" t="s">
        <v>18</v>
      </c>
      <c r="B19099" t="s">
        <v>1130</v>
      </c>
      <c r="C19099">
        <v>139</v>
      </c>
      <c r="D19099" t="s">
        <v>572</v>
      </c>
      <c r="E19099" t="s">
        <v>405</v>
      </c>
      <c r="F19099" t="s">
        <v>954</v>
      </c>
      <c r="G19099" t="s">
        <v>1067</v>
      </c>
      <c r="H19099" t="s">
        <v>1013</v>
      </c>
      <c r="I19099">
        <v>139</v>
      </c>
      <c r="J19099" t="s">
        <v>382</v>
      </c>
      <c r="K19099" t="s">
        <v>527</v>
      </c>
      <c r="L19099" t="s">
        <v>451</v>
      </c>
      <c r="M19099" t="s">
        <v>673</v>
      </c>
      <c r="N19099" t="s">
        <v>1016</v>
      </c>
      <c r="O19099">
        <v>139</v>
      </c>
      <c r="P19099" t="s">
        <v>745</v>
      </c>
      <c r="Q19099" t="s">
        <v>522</v>
      </c>
      <c r="R19099" t="s">
        <v>1054</v>
      </c>
      <c r="S19099" t="s">
        <v>140</v>
      </c>
      <c r="T19099" t="s">
        <v>140</v>
      </c>
      <c r="U19099">
        <v>139</v>
      </c>
      <c r="V19099" t="s">
        <v>1109</v>
      </c>
      <c r="W19099" t="s">
        <v>1073</v>
      </c>
      <c r="X19099" t="s">
        <v>775</v>
      </c>
      <c r="Y19099" t="s">
        <v>775</v>
      </c>
      <c r="Z19099" t="s">
        <v>140</v>
      </c>
      <c r="AA19099">
        <v>139</v>
      </c>
      <c r="AB19099" t="s">
        <v>842</v>
      </c>
      <c r="AC19099" t="s">
        <v>408</v>
      </c>
      <c r="AD19099" t="s">
        <v>1054</v>
      </c>
      <c r="AE19099" t="s">
        <v>1012</v>
      </c>
      <c r="AF19099" t="s">
        <v>140</v>
      </c>
      <c r="AG19099">
        <v>139</v>
      </c>
      <c r="AH19099" t="s">
        <v>850</v>
      </c>
      <c r="AI19099" t="s">
        <v>633</v>
      </c>
      <c r="AJ19099" t="s">
        <v>949</v>
      </c>
      <c r="AK19099" t="s">
        <v>1011</v>
      </c>
      <c r="AL19099" t="s">
        <v>140</v>
      </c>
      <c r="AM19099">
        <v>139</v>
      </c>
      <c r="AN19099" t="s">
        <v>663</v>
      </c>
      <c r="AO19099" t="s">
        <v>1065</v>
      </c>
      <c r="AP19099" t="s">
        <v>458</v>
      </c>
      <c r="AQ19099" t="s">
        <v>140</v>
      </c>
      <c r="AR19099" t="s">
        <v>140</v>
      </c>
      <c r="AS19099">
        <v>139</v>
      </c>
      <c r="AT19099" t="s">
        <v>675</v>
      </c>
      <c r="AU19099" t="s">
        <v>123</v>
      </c>
      <c r="AV19099" t="s">
        <v>1058</v>
      </c>
      <c r="AW19099" t="s">
        <v>1058</v>
      </c>
      <c r="AX19099" t="s">
        <v>140</v>
      </c>
      <c r="AY19099">
        <v>139</v>
      </c>
      <c r="AZ19099" t="s">
        <v>98</v>
      </c>
      <c r="BA19099" t="s">
        <v>1020</v>
      </c>
      <c r="BB19099" t="s">
        <v>1003</v>
      </c>
      <c r="BC19099" t="s">
        <v>1055</v>
      </c>
      <c r="BD19099" t="s">
        <v>140</v>
      </c>
      <c r="BE19099">
        <v>139</v>
      </c>
      <c r="BF19099" t="s">
        <v>466</v>
      </c>
      <c r="BG19099" t="s">
        <v>1020</v>
      </c>
      <c r="BH19099" t="s">
        <v>639</v>
      </c>
      <c r="BI19099" t="s">
        <v>140</v>
      </c>
      <c r="BJ19099" t="s">
        <v>140</v>
      </c>
      <c r="BK19099">
        <v>139</v>
      </c>
      <c r="BL19099" t="s">
        <v>319</v>
      </c>
      <c r="BM19099" t="s">
        <v>929</v>
      </c>
      <c r="BN19099" t="s">
        <v>867</v>
      </c>
      <c r="BO19099" t="s">
        <v>1010</v>
      </c>
      <c r="BP19099" t="s">
        <v>140</v>
      </c>
      <c r="BQ19099">
        <v>139</v>
      </c>
      <c r="BR19099" t="s">
        <v>1161</v>
      </c>
      <c r="BS19099" t="s">
        <v>345</v>
      </c>
      <c r="BT19099" t="s">
        <v>1018</v>
      </c>
      <c r="BU19099" t="s">
        <v>1019</v>
      </c>
      <c r="BV19099" t="s">
        <v>140</v>
      </c>
    </row>
    <row r="19100" spans="1:74" x14ac:dyDescent="0.35">
      <c r="A19100" t="s">
        <v>18</v>
      </c>
      <c r="B19100" t="s">
        <v>1131</v>
      </c>
      <c r="C19100">
        <v>43</v>
      </c>
      <c r="D19100" t="s">
        <v>804</v>
      </c>
      <c r="E19100" t="s">
        <v>394</v>
      </c>
      <c r="F19100" t="s">
        <v>824</v>
      </c>
      <c r="G19100" t="s">
        <v>996</v>
      </c>
      <c r="H19100" t="s">
        <v>838</v>
      </c>
      <c r="I19100">
        <v>43</v>
      </c>
      <c r="J19100" t="s">
        <v>440</v>
      </c>
      <c r="K19100" t="s">
        <v>1062</v>
      </c>
      <c r="L19100" t="s">
        <v>1087</v>
      </c>
      <c r="M19100" t="s">
        <v>221</v>
      </c>
      <c r="N19100" t="s">
        <v>838</v>
      </c>
      <c r="O19100">
        <v>43</v>
      </c>
      <c r="P19100" t="s">
        <v>201</v>
      </c>
      <c r="Q19100" t="s">
        <v>532</v>
      </c>
      <c r="R19100" t="s">
        <v>1073</v>
      </c>
      <c r="S19100" t="s">
        <v>1009</v>
      </c>
      <c r="T19100" t="s">
        <v>838</v>
      </c>
      <c r="U19100">
        <v>43</v>
      </c>
      <c r="V19100" t="s">
        <v>787</v>
      </c>
      <c r="W19100" t="s">
        <v>140</v>
      </c>
      <c r="X19100" t="s">
        <v>1066</v>
      </c>
      <c r="Y19100" t="s">
        <v>1017</v>
      </c>
      <c r="Z19100" t="s">
        <v>838</v>
      </c>
      <c r="AA19100">
        <v>43</v>
      </c>
      <c r="AB19100" t="s">
        <v>255</v>
      </c>
      <c r="AC19100" t="s">
        <v>822</v>
      </c>
      <c r="AD19100" t="s">
        <v>140</v>
      </c>
      <c r="AE19100" t="s">
        <v>1017</v>
      </c>
      <c r="AF19100" t="s">
        <v>838</v>
      </c>
      <c r="AG19100">
        <v>43</v>
      </c>
      <c r="AH19100" t="s">
        <v>80</v>
      </c>
      <c r="AI19100" t="s">
        <v>867</v>
      </c>
      <c r="AJ19100" t="s">
        <v>824</v>
      </c>
      <c r="AK19100" t="s">
        <v>1017</v>
      </c>
      <c r="AL19100" t="s">
        <v>838</v>
      </c>
      <c r="AM19100">
        <v>43</v>
      </c>
      <c r="AN19100" t="s">
        <v>989</v>
      </c>
      <c r="AO19100" t="s">
        <v>87</v>
      </c>
      <c r="AP19100" t="s">
        <v>1017</v>
      </c>
      <c r="AQ19100" t="s">
        <v>1007</v>
      </c>
      <c r="AR19100" t="s">
        <v>838</v>
      </c>
      <c r="AS19100">
        <v>43</v>
      </c>
      <c r="AT19100" t="s">
        <v>116</v>
      </c>
      <c r="AU19100" t="s">
        <v>950</v>
      </c>
      <c r="AV19100" t="s">
        <v>1009</v>
      </c>
      <c r="AW19100" t="s">
        <v>1017</v>
      </c>
      <c r="AX19100" t="s">
        <v>838</v>
      </c>
      <c r="AY19100">
        <v>43</v>
      </c>
      <c r="AZ19100" t="s">
        <v>124</v>
      </c>
      <c r="BA19100" t="s">
        <v>664</v>
      </c>
      <c r="BB19100" t="s">
        <v>140</v>
      </c>
      <c r="BC19100" t="s">
        <v>140</v>
      </c>
      <c r="BD19100" t="s">
        <v>838</v>
      </c>
      <c r="BE19100">
        <v>43</v>
      </c>
      <c r="BF19100" t="s">
        <v>905</v>
      </c>
      <c r="BG19100" t="s">
        <v>1017</v>
      </c>
      <c r="BH19100" t="s">
        <v>849</v>
      </c>
      <c r="BI19100" t="s">
        <v>140</v>
      </c>
      <c r="BJ19100" t="s">
        <v>838</v>
      </c>
      <c r="BK19100">
        <v>43</v>
      </c>
      <c r="BL19100" t="s">
        <v>702</v>
      </c>
      <c r="BM19100" t="s">
        <v>89</v>
      </c>
      <c r="BN19100" t="s">
        <v>119</v>
      </c>
      <c r="BO19100" t="s">
        <v>140</v>
      </c>
      <c r="BP19100" t="s">
        <v>838</v>
      </c>
      <c r="BQ19100">
        <v>43</v>
      </c>
      <c r="BR19100" t="s">
        <v>982</v>
      </c>
      <c r="BS19100" t="s">
        <v>1058</v>
      </c>
      <c r="BT19100" t="s">
        <v>1009</v>
      </c>
      <c r="BU19100" t="s">
        <v>140</v>
      </c>
      <c r="BV19100" t="s">
        <v>838</v>
      </c>
    </row>
    <row r="19101" spans="1:74" x14ac:dyDescent="0.35">
      <c r="A19101" t="s">
        <v>19</v>
      </c>
      <c r="B19101" t="s">
        <v>1129</v>
      </c>
      <c r="C19101">
        <v>11</v>
      </c>
      <c r="D19101" t="s">
        <v>804</v>
      </c>
      <c r="E19101" t="s">
        <v>718</v>
      </c>
      <c r="F19101" t="s">
        <v>140</v>
      </c>
      <c r="G19101" t="s">
        <v>97</v>
      </c>
      <c r="H19101" t="s">
        <v>140</v>
      </c>
      <c r="I19101">
        <v>11</v>
      </c>
      <c r="J19101" t="s">
        <v>1083</v>
      </c>
      <c r="K19101" t="s">
        <v>911</v>
      </c>
      <c r="L19101" t="s">
        <v>1061</v>
      </c>
      <c r="M19101" t="s">
        <v>629</v>
      </c>
      <c r="N19101" t="s">
        <v>140</v>
      </c>
      <c r="O19101">
        <v>11</v>
      </c>
      <c r="P19101" t="s">
        <v>622</v>
      </c>
      <c r="Q19101" t="s">
        <v>623</v>
      </c>
      <c r="R19101" t="s">
        <v>140</v>
      </c>
      <c r="S19101" t="s">
        <v>140</v>
      </c>
      <c r="T19101" t="s">
        <v>140</v>
      </c>
      <c r="U19101">
        <v>11</v>
      </c>
      <c r="V19101" t="s">
        <v>98</v>
      </c>
      <c r="W19101" t="s">
        <v>97</v>
      </c>
      <c r="X19101" t="s">
        <v>140</v>
      </c>
      <c r="Y19101" t="s">
        <v>140</v>
      </c>
      <c r="Z19101" t="s">
        <v>140</v>
      </c>
      <c r="AA19101">
        <v>11</v>
      </c>
      <c r="AB19101" t="s">
        <v>763</v>
      </c>
      <c r="AC19101" t="s">
        <v>762</v>
      </c>
      <c r="AD19101" t="s">
        <v>140</v>
      </c>
      <c r="AE19101" t="s">
        <v>140</v>
      </c>
      <c r="AF19101" t="s">
        <v>140</v>
      </c>
      <c r="AG19101">
        <v>11</v>
      </c>
      <c r="AH19101" t="s">
        <v>36</v>
      </c>
      <c r="AI19101" t="s">
        <v>805</v>
      </c>
      <c r="AJ19101" t="s">
        <v>140</v>
      </c>
      <c r="AK19101" t="s">
        <v>1061</v>
      </c>
      <c r="AL19101" t="s">
        <v>140</v>
      </c>
      <c r="AM19101">
        <v>11</v>
      </c>
      <c r="AN19101" t="s">
        <v>912</v>
      </c>
      <c r="AO19101" t="s">
        <v>911</v>
      </c>
      <c r="AP19101" t="s">
        <v>140</v>
      </c>
      <c r="AQ19101" t="s">
        <v>140</v>
      </c>
      <c r="AR19101" t="s">
        <v>140</v>
      </c>
      <c r="AS19101">
        <v>11</v>
      </c>
      <c r="AT19101" t="s">
        <v>98</v>
      </c>
      <c r="AU19101" t="s">
        <v>97</v>
      </c>
      <c r="AV19101" t="s">
        <v>140</v>
      </c>
      <c r="AW19101" t="s">
        <v>140</v>
      </c>
      <c r="AX19101" t="s">
        <v>140</v>
      </c>
      <c r="AY19101">
        <v>11</v>
      </c>
      <c r="AZ19101" t="s">
        <v>622</v>
      </c>
      <c r="BA19101" t="s">
        <v>97</v>
      </c>
      <c r="BB19101" t="s">
        <v>199</v>
      </c>
      <c r="BC19101" t="s">
        <v>140</v>
      </c>
      <c r="BD19101" t="s">
        <v>140</v>
      </c>
      <c r="BE19101">
        <v>11</v>
      </c>
      <c r="BF19101" t="s">
        <v>98</v>
      </c>
      <c r="BG19101" t="s">
        <v>140</v>
      </c>
      <c r="BH19101" t="s">
        <v>97</v>
      </c>
      <c r="BI19101" t="s">
        <v>140</v>
      </c>
      <c r="BJ19101" t="s">
        <v>140</v>
      </c>
      <c r="BK19101">
        <v>11</v>
      </c>
      <c r="BL19101" t="s">
        <v>804</v>
      </c>
      <c r="BM19101" t="s">
        <v>97</v>
      </c>
      <c r="BN19101" t="s">
        <v>718</v>
      </c>
      <c r="BO19101" t="s">
        <v>140</v>
      </c>
      <c r="BP19101" t="s">
        <v>140</v>
      </c>
      <c r="BQ19101">
        <v>11</v>
      </c>
      <c r="BR19101" t="s">
        <v>96</v>
      </c>
      <c r="BS19101" t="s">
        <v>140</v>
      </c>
      <c r="BT19101" t="s">
        <v>95</v>
      </c>
      <c r="BU19101" t="s">
        <v>140</v>
      </c>
      <c r="BV19101" t="s">
        <v>140</v>
      </c>
    </row>
    <row r="19102" spans="1:74" x14ac:dyDescent="0.35">
      <c r="A19102" t="s">
        <v>19</v>
      </c>
      <c r="B19102" t="s">
        <v>1130</v>
      </c>
      <c r="C19102">
        <v>154</v>
      </c>
      <c r="D19102" t="s">
        <v>920</v>
      </c>
      <c r="E19102" t="s">
        <v>1059</v>
      </c>
      <c r="F19102" t="s">
        <v>1044</v>
      </c>
      <c r="G19102" t="s">
        <v>1073</v>
      </c>
      <c r="H19102" t="s">
        <v>140</v>
      </c>
      <c r="I19102">
        <v>154</v>
      </c>
      <c r="J19102" t="s">
        <v>332</v>
      </c>
      <c r="K19102" t="s">
        <v>1003</v>
      </c>
      <c r="L19102" t="s">
        <v>741</v>
      </c>
      <c r="M19102" t="s">
        <v>412</v>
      </c>
      <c r="N19102" t="s">
        <v>140</v>
      </c>
      <c r="O19102">
        <v>154</v>
      </c>
      <c r="P19102" t="s">
        <v>868</v>
      </c>
      <c r="Q19102" t="s">
        <v>970</v>
      </c>
      <c r="R19102" t="s">
        <v>1063</v>
      </c>
      <c r="S19102" t="s">
        <v>1054</v>
      </c>
      <c r="T19102" t="s">
        <v>140</v>
      </c>
      <c r="U19102">
        <v>154</v>
      </c>
      <c r="V19102" t="s">
        <v>928</v>
      </c>
      <c r="W19102" t="s">
        <v>1052</v>
      </c>
      <c r="X19102" t="s">
        <v>1017</v>
      </c>
      <c r="Y19102" t="s">
        <v>1012</v>
      </c>
      <c r="Z19102" t="s">
        <v>140</v>
      </c>
      <c r="AA19102">
        <v>154</v>
      </c>
      <c r="AB19102" t="s">
        <v>644</v>
      </c>
      <c r="AC19102" t="s">
        <v>608</v>
      </c>
      <c r="AD19102" t="s">
        <v>1073</v>
      </c>
      <c r="AE19102" t="s">
        <v>1014</v>
      </c>
      <c r="AF19102" t="s">
        <v>140</v>
      </c>
      <c r="AG19102">
        <v>154</v>
      </c>
      <c r="AH19102" t="s">
        <v>907</v>
      </c>
      <c r="AI19102" t="s">
        <v>381</v>
      </c>
      <c r="AJ19102" t="s">
        <v>1023</v>
      </c>
      <c r="AK19102" t="s">
        <v>1063</v>
      </c>
      <c r="AL19102" t="s">
        <v>140</v>
      </c>
      <c r="AM19102">
        <v>154</v>
      </c>
      <c r="AN19102" t="s">
        <v>112</v>
      </c>
      <c r="AO19102" t="s">
        <v>1049</v>
      </c>
      <c r="AP19102" t="s">
        <v>939</v>
      </c>
      <c r="AQ19102" t="s">
        <v>140</v>
      </c>
      <c r="AR19102" t="s">
        <v>1021</v>
      </c>
      <c r="AS19102">
        <v>154</v>
      </c>
      <c r="AT19102" t="s">
        <v>680</v>
      </c>
      <c r="AU19102" t="s">
        <v>849</v>
      </c>
      <c r="AV19102" t="s">
        <v>1020</v>
      </c>
      <c r="AW19102" t="s">
        <v>940</v>
      </c>
      <c r="AX19102" t="s">
        <v>1021</v>
      </c>
      <c r="AY19102">
        <v>154</v>
      </c>
      <c r="AZ19102" t="s">
        <v>776</v>
      </c>
      <c r="BA19102" t="s">
        <v>117</v>
      </c>
      <c r="BB19102" t="s">
        <v>1043</v>
      </c>
      <c r="BC19102" t="s">
        <v>1063</v>
      </c>
      <c r="BD19102" t="s">
        <v>1021</v>
      </c>
      <c r="BE19102">
        <v>154</v>
      </c>
      <c r="BF19102" t="s">
        <v>1175</v>
      </c>
      <c r="BG19102" t="s">
        <v>1068</v>
      </c>
      <c r="BH19102" t="s">
        <v>993</v>
      </c>
      <c r="BI19102" t="s">
        <v>140</v>
      </c>
      <c r="BJ19102" t="s">
        <v>140</v>
      </c>
      <c r="BK19102">
        <v>154</v>
      </c>
      <c r="BL19102" t="s">
        <v>82</v>
      </c>
      <c r="BM19102" t="s">
        <v>837</v>
      </c>
      <c r="BN19102" t="s">
        <v>386</v>
      </c>
      <c r="BO19102" t="s">
        <v>1014</v>
      </c>
      <c r="BP19102" t="s">
        <v>1021</v>
      </c>
      <c r="BQ19102">
        <v>154</v>
      </c>
      <c r="BR19102" t="s">
        <v>110</v>
      </c>
      <c r="BS19102" t="s">
        <v>1073</v>
      </c>
      <c r="BT19102" t="s">
        <v>1004</v>
      </c>
      <c r="BU19102" t="s">
        <v>140</v>
      </c>
      <c r="BV19102" t="s">
        <v>1021</v>
      </c>
    </row>
    <row r="19103" spans="1:74" x14ac:dyDescent="0.35">
      <c r="A19103" t="s">
        <v>19</v>
      </c>
      <c r="B19103" t="s">
        <v>1131</v>
      </c>
      <c r="C19103">
        <v>41</v>
      </c>
      <c r="D19103" t="s">
        <v>951</v>
      </c>
      <c r="E19103" t="s">
        <v>1007</v>
      </c>
      <c r="F19103" t="s">
        <v>99</v>
      </c>
      <c r="G19103" t="s">
        <v>1021</v>
      </c>
      <c r="H19103" t="s">
        <v>140</v>
      </c>
      <c r="I19103">
        <v>41</v>
      </c>
      <c r="J19103" t="s">
        <v>558</v>
      </c>
      <c r="K19103" t="s">
        <v>1095</v>
      </c>
      <c r="L19103" t="s">
        <v>985</v>
      </c>
      <c r="M19103" t="s">
        <v>379</v>
      </c>
      <c r="N19103" t="s">
        <v>1007</v>
      </c>
      <c r="O19103">
        <v>41</v>
      </c>
      <c r="P19103" t="s">
        <v>128</v>
      </c>
      <c r="Q19103" t="s">
        <v>115</v>
      </c>
      <c r="R19103" t="s">
        <v>1007</v>
      </c>
      <c r="S19103" t="s">
        <v>140</v>
      </c>
      <c r="T19103" t="s">
        <v>140</v>
      </c>
      <c r="U19103">
        <v>41</v>
      </c>
      <c r="V19103" t="s">
        <v>784</v>
      </c>
      <c r="W19103" t="s">
        <v>985</v>
      </c>
      <c r="X19103" t="s">
        <v>1017</v>
      </c>
      <c r="Y19103" t="s">
        <v>140</v>
      </c>
      <c r="Z19103" t="s">
        <v>140</v>
      </c>
      <c r="AA19103">
        <v>41</v>
      </c>
      <c r="AB19103" t="s">
        <v>672</v>
      </c>
      <c r="AC19103" t="s">
        <v>673</v>
      </c>
      <c r="AD19103" t="s">
        <v>140</v>
      </c>
      <c r="AE19103" t="s">
        <v>140</v>
      </c>
      <c r="AF19103" t="s">
        <v>140</v>
      </c>
      <c r="AG19103">
        <v>41</v>
      </c>
      <c r="AH19103" t="s">
        <v>957</v>
      </c>
      <c r="AI19103" t="s">
        <v>538</v>
      </c>
      <c r="AJ19103" t="s">
        <v>1017</v>
      </c>
      <c r="AK19103" t="s">
        <v>140</v>
      </c>
      <c r="AL19103" t="s">
        <v>140</v>
      </c>
      <c r="AM19103">
        <v>41</v>
      </c>
      <c r="AN19103" t="s">
        <v>1143</v>
      </c>
      <c r="AO19103" t="s">
        <v>1070</v>
      </c>
      <c r="AP19103" t="s">
        <v>140</v>
      </c>
      <c r="AQ19103" t="s">
        <v>140</v>
      </c>
      <c r="AR19103" t="s">
        <v>140</v>
      </c>
      <c r="AS19103">
        <v>41</v>
      </c>
      <c r="AT19103" t="s">
        <v>642</v>
      </c>
      <c r="AU19103" t="s">
        <v>1049</v>
      </c>
      <c r="AV19103" t="s">
        <v>940</v>
      </c>
      <c r="AW19103" t="s">
        <v>140</v>
      </c>
      <c r="AX19103" t="s">
        <v>140</v>
      </c>
      <c r="AY19103">
        <v>41</v>
      </c>
      <c r="AZ19103" t="s">
        <v>960</v>
      </c>
      <c r="BA19103" t="s">
        <v>1049</v>
      </c>
      <c r="BB19103" t="s">
        <v>1007</v>
      </c>
      <c r="BC19103" t="s">
        <v>140</v>
      </c>
      <c r="BD19103" t="s">
        <v>1021</v>
      </c>
      <c r="BE19103">
        <v>41</v>
      </c>
      <c r="BF19103" t="s">
        <v>757</v>
      </c>
      <c r="BG19103" t="s">
        <v>1070</v>
      </c>
      <c r="BH19103" t="s">
        <v>99</v>
      </c>
      <c r="BI19103" t="s">
        <v>954</v>
      </c>
      <c r="BJ19103" t="s">
        <v>140</v>
      </c>
      <c r="BK19103">
        <v>41</v>
      </c>
      <c r="BL19103" t="s">
        <v>442</v>
      </c>
      <c r="BM19103" t="s">
        <v>838</v>
      </c>
      <c r="BN19103" t="s">
        <v>394</v>
      </c>
      <c r="BO19103" t="s">
        <v>140</v>
      </c>
      <c r="BP19103" t="s">
        <v>140</v>
      </c>
      <c r="BQ19103">
        <v>41</v>
      </c>
      <c r="BR19103" t="s">
        <v>1122</v>
      </c>
      <c r="BS19103" t="s">
        <v>140</v>
      </c>
      <c r="BT19103" t="s">
        <v>1049</v>
      </c>
      <c r="BU19103" t="s">
        <v>140</v>
      </c>
      <c r="BV19103" t="s">
        <v>140</v>
      </c>
    </row>
    <row r="19104" spans="1:74" x14ac:dyDescent="0.35">
      <c r="A19104" t="s">
        <v>20</v>
      </c>
      <c r="B19104" t="s">
        <v>1129</v>
      </c>
      <c r="C19104">
        <v>32</v>
      </c>
      <c r="D19104" t="s">
        <v>217</v>
      </c>
      <c r="E19104" t="s">
        <v>460</v>
      </c>
      <c r="F19104" t="s">
        <v>751</v>
      </c>
      <c r="G19104" t="s">
        <v>1043</v>
      </c>
      <c r="H19104" t="s">
        <v>140</v>
      </c>
      <c r="I19104">
        <v>32</v>
      </c>
      <c r="J19104" t="s">
        <v>43</v>
      </c>
      <c r="K19104" t="s">
        <v>1060</v>
      </c>
      <c r="L19104" t="s">
        <v>41</v>
      </c>
      <c r="M19104" t="s">
        <v>375</v>
      </c>
      <c r="N19104" t="s">
        <v>140</v>
      </c>
      <c r="O19104">
        <v>32</v>
      </c>
      <c r="P19104" t="s">
        <v>653</v>
      </c>
      <c r="Q19104" t="s">
        <v>654</v>
      </c>
      <c r="R19104" t="s">
        <v>140</v>
      </c>
      <c r="S19104" t="s">
        <v>140</v>
      </c>
      <c r="T19104" t="s">
        <v>140</v>
      </c>
      <c r="U19104">
        <v>32</v>
      </c>
      <c r="V19104" t="s">
        <v>1207</v>
      </c>
      <c r="W19104" t="s">
        <v>140</v>
      </c>
      <c r="X19104" t="s">
        <v>971</v>
      </c>
      <c r="Y19104" t="s">
        <v>140</v>
      </c>
      <c r="Z19104" t="s">
        <v>140</v>
      </c>
      <c r="AA19104">
        <v>32</v>
      </c>
      <c r="AB19104" t="s">
        <v>815</v>
      </c>
      <c r="AC19104" t="s">
        <v>535</v>
      </c>
      <c r="AD19104" t="s">
        <v>140</v>
      </c>
      <c r="AE19104" t="s">
        <v>775</v>
      </c>
      <c r="AF19104" t="s">
        <v>140</v>
      </c>
      <c r="AG19104">
        <v>32</v>
      </c>
      <c r="AH19104" t="s">
        <v>836</v>
      </c>
      <c r="AI19104" t="s">
        <v>478</v>
      </c>
      <c r="AJ19104" t="s">
        <v>849</v>
      </c>
      <c r="AK19104" t="s">
        <v>775</v>
      </c>
      <c r="AL19104" t="s">
        <v>140</v>
      </c>
      <c r="AM19104">
        <v>32</v>
      </c>
      <c r="AN19104" t="s">
        <v>496</v>
      </c>
      <c r="AO19104" t="s">
        <v>497</v>
      </c>
      <c r="AP19104" t="s">
        <v>140</v>
      </c>
      <c r="AQ19104" t="s">
        <v>140</v>
      </c>
      <c r="AR19104" t="s">
        <v>140</v>
      </c>
      <c r="AS19104">
        <v>32</v>
      </c>
      <c r="AT19104" t="s">
        <v>514</v>
      </c>
      <c r="AU19104" t="s">
        <v>1021</v>
      </c>
      <c r="AV19104" t="s">
        <v>1018</v>
      </c>
      <c r="AW19104" t="s">
        <v>140</v>
      </c>
      <c r="AX19104" t="s">
        <v>140</v>
      </c>
      <c r="AY19104">
        <v>32</v>
      </c>
      <c r="AZ19104" t="s">
        <v>1137</v>
      </c>
      <c r="BA19104" t="s">
        <v>140</v>
      </c>
      <c r="BB19104" t="s">
        <v>1102</v>
      </c>
      <c r="BC19104" t="s">
        <v>140</v>
      </c>
      <c r="BD19104" t="s">
        <v>140</v>
      </c>
      <c r="BE19104">
        <v>32</v>
      </c>
      <c r="BF19104" t="s">
        <v>644</v>
      </c>
      <c r="BG19104" t="s">
        <v>1021</v>
      </c>
      <c r="BH19104" t="s">
        <v>678</v>
      </c>
      <c r="BI19104" t="s">
        <v>1004</v>
      </c>
      <c r="BJ19104" t="s">
        <v>140</v>
      </c>
      <c r="BK19104">
        <v>32</v>
      </c>
      <c r="BL19104" t="s">
        <v>772</v>
      </c>
      <c r="BM19104" t="s">
        <v>949</v>
      </c>
      <c r="BN19104" t="s">
        <v>805</v>
      </c>
      <c r="BO19104" t="s">
        <v>140</v>
      </c>
      <c r="BP19104" t="s">
        <v>140</v>
      </c>
      <c r="BQ19104">
        <v>32</v>
      </c>
      <c r="BR19104" t="s">
        <v>1142</v>
      </c>
      <c r="BS19104" t="s">
        <v>1012</v>
      </c>
      <c r="BT19104" t="s">
        <v>940</v>
      </c>
      <c r="BU19104" t="s">
        <v>140</v>
      </c>
      <c r="BV19104" t="s">
        <v>140</v>
      </c>
    </row>
    <row r="19105" spans="1:74" x14ac:dyDescent="0.35">
      <c r="A19105" t="s">
        <v>20</v>
      </c>
      <c r="B19105" t="s">
        <v>1130</v>
      </c>
      <c r="C19105">
        <v>90</v>
      </c>
      <c r="D19105" t="s">
        <v>597</v>
      </c>
      <c r="E19105" t="s">
        <v>93</v>
      </c>
      <c r="F19105" t="s">
        <v>1056</v>
      </c>
      <c r="G19105" t="s">
        <v>954</v>
      </c>
      <c r="H19105" t="s">
        <v>140</v>
      </c>
      <c r="I19105">
        <v>90</v>
      </c>
      <c r="J19105" t="s">
        <v>350</v>
      </c>
      <c r="K19105" t="s">
        <v>462</v>
      </c>
      <c r="L19105" t="s">
        <v>862</v>
      </c>
      <c r="M19105" t="s">
        <v>433</v>
      </c>
      <c r="N19105" t="s">
        <v>140</v>
      </c>
      <c r="O19105">
        <v>90</v>
      </c>
      <c r="P19105" t="s">
        <v>707</v>
      </c>
      <c r="Q19105" t="s">
        <v>706</v>
      </c>
      <c r="R19105" t="s">
        <v>140</v>
      </c>
      <c r="S19105" t="s">
        <v>140</v>
      </c>
      <c r="T19105" t="s">
        <v>140</v>
      </c>
      <c r="U19105">
        <v>90</v>
      </c>
      <c r="V19105" t="s">
        <v>774</v>
      </c>
      <c r="W19105" t="s">
        <v>775</v>
      </c>
      <c r="X19105" t="s">
        <v>140</v>
      </c>
      <c r="Y19105" t="s">
        <v>140</v>
      </c>
      <c r="Z19105" t="s">
        <v>140</v>
      </c>
      <c r="AA19105">
        <v>90</v>
      </c>
      <c r="AB19105" t="s">
        <v>885</v>
      </c>
      <c r="AC19105" t="s">
        <v>379</v>
      </c>
      <c r="AD19105" t="s">
        <v>1058</v>
      </c>
      <c r="AE19105" t="s">
        <v>1043</v>
      </c>
      <c r="AF19105" t="s">
        <v>140</v>
      </c>
      <c r="AG19105">
        <v>90</v>
      </c>
      <c r="AH19105" t="s">
        <v>406</v>
      </c>
      <c r="AI19105" t="s">
        <v>353</v>
      </c>
      <c r="AJ19105" t="s">
        <v>1058</v>
      </c>
      <c r="AK19105" t="s">
        <v>140</v>
      </c>
      <c r="AL19105" t="s">
        <v>140</v>
      </c>
      <c r="AM19105">
        <v>90</v>
      </c>
      <c r="AN19105" t="s">
        <v>387</v>
      </c>
      <c r="AO19105" t="s">
        <v>755</v>
      </c>
      <c r="AP19105" t="s">
        <v>1048</v>
      </c>
      <c r="AQ19105" t="s">
        <v>1010</v>
      </c>
      <c r="AR19105" t="s">
        <v>140</v>
      </c>
      <c r="AS19105">
        <v>90</v>
      </c>
      <c r="AT19105" t="s">
        <v>473</v>
      </c>
      <c r="AU19105" t="s">
        <v>877</v>
      </c>
      <c r="AV19105" t="s">
        <v>1014</v>
      </c>
      <c r="AW19105" t="s">
        <v>775</v>
      </c>
      <c r="AX19105" t="s">
        <v>140</v>
      </c>
      <c r="AY19105">
        <v>90</v>
      </c>
      <c r="AZ19105" t="s">
        <v>477</v>
      </c>
      <c r="BA19105" t="s">
        <v>371</v>
      </c>
      <c r="BB19105" t="s">
        <v>1073</v>
      </c>
      <c r="BC19105" t="s">
        <v>140</v>
      </c>
      <c r="BD19105" t="s">
        <v>140</v>
      </c>
      <c r="BE19105">
        <v>90</v>
      </c>
      <c r="BF19105" t="s">
        <v>263</v>
      </c>
      <c r="BG19105" t="s">
        <v>1018</v>
      </c>
      <c r="BH19105" t="s">
        <v>1080</v>
      </c>
      <c r="BI19105" t="s">
        <v>939</v>
      </c>
      <c r="BJ19105" t="s">
        <v>140</v>
      </c>
      <c r="BK19105">
        <v>90</v>
      </c>
      <c r="BL19105" t="s">
        <v>609</v>
      </c>
      <c r="BM19105" t="s">
        <v>777</v>
      </c>
      <c r="BN19105" t="s">
        <v>849</v>
      </c>
      <c r="BO19105" t="s">
        <v>1073</v>
      </c>
      <c r="BP19105" t="s">
        <v>140</v>
      </c>
      <c r="BQ19105">
        <v>90</v>
      </c>
      <c r="BR19105" t="s">
        <v>990</v>
      </c>
      <c r="BS19105" t="s">
        <v>1047</v>
      </c>
      <c r="BT19105" t="s">
        <v>1012</v>
      </c>
      <c r="BU19105" t="s">
        <v>140</v>
      </c>
      <c r="BV19105" t="s">
        <v>140</v>
      </c>
    </row>
    <row r="19106" spans="1:74" x14ac:dyDescent="0.35">
      <c r="A19106" t="s">
        <v>20</v>
      </c>
      <c r="B19106" t="s">
        <v>1131</v>
      </c>
      <c r="C19106">
        <v>84</v>
      </c>
      <c r="D19106" t="s">
        <v>858</v>
      </c>
      <c r="E19106" t="s">
        <v>971</v>
      </c>
      <c r="F19106" t="s">
        <v>940</v>
      </c>
      <c r="G19106" t="s">
        <v>140</v>
      </c>
      <c r="H19106" t="s">
        <v>140</v>
      </c>
      <c r="I19106">
        <v>84</v>
      </c>
      <c r="J19106" t="s">
        <v>625</v>
      </c>
      <c r="K19106" t="s">
        <v>875</v>
      </c>
      <c r="L19106" t="s">
        <v>87</v>
      </c>
      <c r="M19106" t="s">
        <v>196</v>
      </c>
      <c r="N19106" t="s">
        <v>1013</v>
      </c>
      <c r="O19106">
        <v>84</v>
      </c>
      <c r="P19106" t="s">
        <v>516</v>
      </c>
      <c r="Q19106" t="s">
        <v>1072</v>
      </c>
      <c r="R19106" t="s">
        <v>140</v>
      </c>
      <c r="S19106" t="s">
        <v>1021</v>
      </c>
      <c r="T19106" t="s">
        <v>1013</v>
      </c>
      <c r="U19106">
        <v>84</v>
      </c>
      <c r="V19106" t="s">
        <v>665</v>
      </c>
      <c r="W19106" t="s">
        <v>1043</v>
      </c>
      <c r="X19106" t="s">
        <v>939</v>
      </c>
      <c r="Y19106" t="s">
        <v>140</v>
      </c>
      <c r="Z19106" t="s">
        <v>1013</v>
      </c>
      <c r="AA19106">
        <v>84</v>
      </c>
      <c r="AB19106" t="s">
        <v>361</v>
      </c>
      <c r="AC19106" t="s">
        <v>618</v>
      </c>
      <c r="AD19106" t="s">
        <v>140</v>
      </c>
      <c r="AE19106" t="s">
        <v>140</v>
      </c>
      <c r="AF19106" t="s">
        <v>1013</v>
      </c>
      <c r="AG19106">
        <v>84</v>
      </c>
      <c r="AH19106" t="s">
        <v>753</v>
      </c>
      <c r="AI19106" t="s">
        <v>412</v>
      </c>
      <c r="AJ19106" t="s">
        <v>929</v>
      </c>
      <c r="AK19106" t="s">
        <v>140</v>
      </c>
      <c r="AL19106" t="s">
        <v>1013</v>
      </c>
      <c r="AM19106">
        <v>84</v>
      </c>
      <c r="AN19106" t="s">
        <v>1024</v>
      </c>
      <c r="AO19106" t="s">
        <v>929</v>
      </c>
      <c r="AP19106" t="s">
        <v>140</v>
      </c>
      <c r="AQ19106" t="s">
        <v>140</v>
      </c>
      <c r="AR19106" t="s">
        <v>1013</v>
      </c>
      <c r="AS19106">
        <v>84</v>
      </c>
      <c r="AT19106" t="s">
        <v>1006</v>
      </c>
      <c r="AU19106" t="s">
        <v>1050</v>
      </c>
      <c r="AV19106" t="s">
        <v>140</v>
      </c>
      <c r="AW19106" t="s">
        <v>1014</v>
      </c>
      <c r="AX19106" t="s">
        <v>1013</v>
      </c>
      <c r="AY19106">
        <v>84</v>
      </c>
      <c r="AZ19106" t="s">
        <v>933</v>
      </c>
      <c r="BA19106" t="s">
        <v>1011</v>
      </c>
      <c r="BB19106" t="s">
        <v>869</v>
      </c>
      <c r="BC19106" t="s">
        <v>1014</v>
      </c>
      <c r="BD19106" t="s">
        <v>1013</v>
      </c>
      <c r="BE19106">
        <v>84</v>
      </c>
      <c r="BF19106" t="s">
        <v>930</v>
      </c>
      <c r="BG19106" t="s">
        <v>1014</v>
      </c>
      <c r="BH19106" t="s">
        <v>1057</v>
      </c>
      <c r="BI19106" t="s">
        <v>1058</v>
      </c>
      <c r="BJ19106" t="s">
        <v>1013</v>
      </c>
      <c r="BK19106">
        <v>84</v>
      </c>
      <c r="BL19106" t="s">
        <v>44</v>
      </c>
      <c r="BM19106" t="s">
        <v>1018</v>
      </c>
      <c r="BN19106" t="s">
        <v>340</v>
      </c>
      <c r="BO19106" t="s">
        <v>1014</v>
      </c>
      <c r="BP19106" t="s">
        <v>1013</v>
      </c>
      <c r="BQ19106">
        <v>84</v>
      </c>
      <c r="BR19106" t="s">
        <v>1097</v>
      </c>
      <c r="BS19106" t="s">
        <v>1098</v>
      </c>
      <c r="BT19106" t="s">
        <v>869</v>
      </c>
      <c r="BU19106" t="s">
        <v>140</v>
      </c>
      <c r="BV19106" t="s">
        <v>1013</v>
      </c>
    </row>
    <row r="19107" spans="1:74" x14ac:dyDescent="0.35">
      <c r="A19107" t="s">
        <v>21</v>
      </c>
      <c r="B19107" t="s">
        <v>1129</v>
      </c>
      <c r="C19107">
        <v>43</v>
      </c>
      <c r="D19107" t="s">
        <v>82</v>
      </c>
      <c r="E19107" t="s">
        <v>389</v>
      </c>
      <c r="F19107" t="s">
        <v>501</v>
      </c>
      <c r="G19107" t="s">
        <v>140</v>
      </c>
      <c r="H19107" t="s">
        <v>140</v>
      </c>
      <c r="I19107">
        <v>43</v>
      </c>
      <c r="J19107" t="s">
        <v>83</v>
      </c>
      <c r="K19107" t="s">
        <v>1062</v>
      </c>
      <c r="L19107" t="s">
        <v>706</v>
      </c>
      <c r="M19107" t="s">
        <v>327</v>
      </c>
      <c r="N19107" t="s">
        <v>939</v>
      </c>
      <c r="O19107">
        <v>43</v>
      </c>
      <c r="P19107" t="s">
        <v>316</v>
      </c>
      <c r="Q19107" t="s">
        <v>501</v>
      </c>
      <c r="R19107" t="s">
        <v>140</v>
      </c>
      <c r="S19107" t="s">
        <v>939</v>
      </c>
      <c r="T19107" t="s">
        <v>140</v>
      </c>
      <c r="U19107">
        <v>43</v>
      </c>
      <c r="V19107" t="s">
        <v>1261</v>
      </c>
      <c r="W19107" t="s">
        <v>1062</v>
      </c>
      <c r="X19107" t="s">
        <v>501</v>
      </c>
      <c r="Y19107" t="s">
        <v>939</v>
      </c>
      <c r="Z19107" t="s">
        <v>140</v>
      </c>
      <c r="AA19107">
        <v>43</v>
      </c>
      <c r="AB19107" t="s">
        <v>821</v>
      </c>
      <c r="AC19107" t="s">
        <v>59</v>
      </c>
      <c r="AD19107" t="s">
        <v>939</v>
      </c>
      <c r="AE19107" t="s">
        <v>140</v>
      </c>
      <c r="AF19107" t="s">
        <v>939</v>
      </c>
      <c r="AG19107">
        <v>43</v>
      </c>
      <c r="AH19107" t="s">
        <v>82</v>
      </c>
      <c r="AI19107" t="s">
        <v>1000</v>
      </c>
      <c r="AJ19107" t="s">
        <v>317</v>
      </c>
      <c r="AK19107" t="s">
        <v>140</v>
      </c>
      <c r="AL19107" t="s">
        <v>140</v>
      </c>
      <c r="AM19107">
        <v>43</v>
      </c>
      <c r="AN19107" t="s">
        <v>191</v>
      </c>
      <c r="AO19107" t="s">
        <v>192</v>
      </c>
      <c r="AP19107" t="s">
        <v>140</v>
      </c>
      <c r="AQ19107" t="s">
        <v>140</v>
      </c>
      <c r="AR19107" t="s">
        <v>140</v>
      </c>
      <c r="AS19107">
        <v>43</v>
      </c>
      <c r="AT19107" t="s">
        <v>270</v>
      </c>
      <c r="AU19107" t="s">
        <v>939</v>
      </c>
      <c r="AV19107" t="s">
        <v>1062</v>
      </c>
      <c r="AW19107" t="s">
        <v>1062</v>
      </c>
      <c r="AX19107" t="s">
        <v>140</v>
      </c>
      <c r="AY19107">
        <v>43</v>
      </c>
      <c r="AZ19107" t="s">
        <v>500</v>
      </c>
      <c r="BA19107" t="s">
        <v>939</v>
      </c>
      <c r="BB19107" t="s">
        <v>1062</v>
      </c>
      <c r="BC19107" t="s">
        <v>140</v>
      </c>
      <c r="BD19107" t="s">
        <v>140</v>
      </c>
      <c r="BE19107">
        <v>43</v>
      </c>
      <c r="BF19107" t="s">
        <v>191</v>
      </c>
      <c r="BG19107" t="s">
        <v>140</v>
      </c>
      <c r="BH19107" t="s">
        <v>192</v>
      </c>
      <c r="BI19107" t="s">
        <v>140</v>
      </c>
      <c r="BJ19107" t="s">
        <v>140</v>
      </c>
      <c r="BK19107">
        <v>43</v>
      </c>
      <c r="BL19107" t="s">
        <v>276</v>
      </c>
      <c r="BM19107" t="s">
        <v>1062</v>
      </c>
      <c r="BN19107" t="s">
        <v>633</v>
      </c>
      <c r="BO19107" t="s">
        <v>140</v>
      </c>
      <c r="BP19107" t="s">
        <v>140</v>
      </c>
      <c r="BQ19107">
        <v>43</v>
      </c>
      <c r="BR19107" t="s">
        <v>938</v>
      </c>
      <c r="BS19107" t="s">
        <v>140</v>
      </c>
      <c r="BT19107" t="s">
        <v>939</v>
      </c>
      <c r="BU19107" t="s">
        <v>140</v>
      </c>
      <c r="BV19107" t="s">
        <v>140</v>
      </c>
    </row>
    <row r="19108" spans="1:74" x14ac:dyDescent="0.35">
      <c r="A19108" t="s">
        <v>21</v>
      </c>
      <c r="B19108" t="s">
        <v>1130</v>
      </c>
      <c r="C19108">
        <v>75</v>
      </c>
      <c r="D19108" t="s">
        <v>675</v>
      </c>
      <c r="E19108" t="s">
        <v>869</v>
      </c>
      <c r="F19108" t="s">
        <v>801</v>
      </c>
      <c r="G19108" t="s">
        <v>869</v>
      </c>
      <c r="H19108" t="s">
        <v>140</v>
      </c>
      <c r="I19108">
        <v>75</v>
      </c>
      <c r="J19108" t="s">
        <v>580</v>
      </c>
      <c r="K19108" t="s">
        <v>345</v>
      </c>
      <c r="L19108" t="s">
        <v>548</v>
      </c>
      <c r="M19108" t="s">
        <v>728</v>
      </c>
      <c r="N19108" t="s">
        <v>140</v>
      </c>
      <c r="O19108">
        <v>75</v>
      </c>
      <c r="P19108" t="s">
        <v>114</v>
      </c>
      <c r="Q19108" t="s">
        <v>123</v>
      </c>
      <c r="R19108" t="s">
        <v>1054</v>
      </c>
      <c r="S19108" t="s">
        <v>140</v>
      </c>
      <c r="T19108" t="s">
        <v>140</v>
      </c>
      <c r="U19108">
        <v>75</v>
      </c>
      <c r="V19108" t="s">
        <v>316</v>
      </c>
      <c r="W19108" t="s">
        <v>869</v>
      </c>
      <c r="X19108" t="s">
        <v>869</v>
      </c>
      <c r="Y19108" t="s">
        <v>1054</v>
      </c>
      <c r="Z19108" t="s">
        <v>140</v>
      </c>
      <c r="AA19108">
        <v>75</v>
      </c>
      <c r="AB19108" t="s">
        <v>233</v>
      </c>
      <c r="AC19108" t="s">
        <v>234</v>
      </c>
      <c r="AD19108" t="s">
        <v>140</v>
      </c>
      <c r="AE19108" t="s">
        <v>140</v>
      </c>
      <c r="AF19108" t="s">
        <v>140</v>
      </c>
      <c r="AG19108">
        <v>75</v>
      </c>
      <c r="AH19108" t="s">
        <v>424</v>
      </c>
      <c r="AI19108" t="s">
        <v>375</v>
      </c>
      <c r="AJ19108" t="s">
        <v>345</v>
      </c>
      <c r="AK19108" t="s">
        <v>140</v>
      </c>
      <c r="AL19108" t="s">
        <v>140</v>
      </c>
      <c r="AM19108">
        <v>75</v>
      </c>
      <c r="AN19108" t="s">
        <v>114</v>
      </c>
      <c r="AO19108" t="s">
        <v>113</v>
      </c>
      <c r="AP19108" t="s">
        <v>140</v>
      </c>
      <c r="AQ19108" t="s">
        <v>140</v>
      </c>
      <c r="AR19108" t="s">
        <v>140</v>
      </c>
      <c r="AS19108">
        <v>75</v>
      </c>
      <c r="AT19108" t="s">
        <v>1188</v>
      </c>
      <c r="AU19108" t="s">
        <v>123</v>
      </c>
      <c r="AV19108" t="s">
        <v>954</v>
      </c>
      <c r="AW19108" t="s">
        <v>140</v>
      </c>
      <c r="AX19108" t="s">
        <v>140</v>
      </c>
      <c r="AY19108">
        <v>75</v>
      </c>
      <c r="AZ19108" t="s">
        <v>124</v>
      </c>
      <c r="BA19108" t="s">
        <v>801</v>
      </c>
      <c r="BB19108" t="s">
        <v>869</v>
      </c>
      <c r="BC19108" t="s">
        <v>140</v>
      </c>
      <c r="BD19108" t="s">
        <v>140</v>
      </c>
      <c r="BE19108">
        <v>75</v>
      </c>
      <c r="BF19108" t="s">
        <v>969</v>
      </c>
      <c r="BG19108" t="s">
        <v>140</v>
      </c>
      <c r="BH19108" t="s">
        <v>968</v>
      </c>
      <c r="BI19108" t="s">
        <v>140</v>
      </c>
      <c r="BJ19108" t="s">
        <v>140</v>
      </c>
      <c r="BK19108">
        <v>75</v>
      </c>
      <c r="BL19108" t="s">
        <v>72</v>
      </c>
      <c r="BM19108" t="s">
        <v>548</v>
      </c>
      <c r="BN19108" t="s">
        <v>521</v>
      </c>
      <c r="BO19108" t="s">
        <v>1054</v>
      </c>
      <c r="BP19108" t="s">
        <v>1054</v>
      </c>
      <c r="BQ19108">
        <v>75</v>
      </c>
      <c r="BR19108" t="s">
        <v>955</v>
      </c>
      <c r="BS19108" t="s">
        <v>1054</v>
      </c>
      <c r="BT19108" t="s">
        <v>1054</v>
      </c>
      <c r="BU19108" t="s">
        <v>140</v>
      </c>
      <c r="BV19108" t="s">
        <v>140</v>
      </c>
    </row>
    <row r="19109" spans="1:74" x14ac:dyDescent="0.35">
      <c r="A19109" t="s">
        <v>21</v>
      </c>
      <c r="B19109" t="s">
        <v>1131</v>
      </c>
      <c r="C19109">
        <v>92</v>
      </c>
      <c r="D19109" t="s">
        <v>1123</v>
      </c>
      <c r="E19109" t="s">
        <v>1043</v>
      </c>
      <c r="F19109" t="s">
        <v>1007</v>
      </c>
      <c r="G19109" t="s">
        <v>140</v>
      </c>
      <c r="H19109" t="s">
        <v>140</v>
      </c>
      <c r="I19109">
        <v>92</v>
      </c>
      <c r="J19109" t="s">
        <v>72</v>
      </c>
      <c r="K19109" t="s">
        <v>1007</v>
      </c>
      <c r="L19109" t="s">
        <v>1045</v>
      </c>
      <c r="M19109" t="s">
        <v>157</v>
      </c>
      <c r="N19109" t="s">
        <v>140</v>
      </c>
      <c r="O19109">
        <v>92</v>
      </c>
      <c r="P19109" t="s">
        <v>370</v>
      </c>
      <c r="Q19109" t="s">
        <v>113</v>
      </c>
      <c r="R19109" t="s">
        <v>140</v>
      </c>
      <c r="S19109" t="s">
        <v>1019</v>
      </c>
      <c r="T19109" t="s">
        <v>140</v>
      </c>
      <c r="U19109">
        <v>92</v>
      </c>
      <c r="V19109" t="s">
        <v>1006</v>
      </c>
      <c r="W19109" t="s">
        <v>1043</v>
      </c>
      <c r="X19109" t="s">
        <v>1019</v>
      </c>
      <c r="Y19109" t="s">
        <v>140</v>
      </c>
      <c r="Z19109" t="s">
        <v>140</v>
      </c>
      <c r="AA19109">
        <v>92</v>
      </c>
      <c r="AB19109" t="s">
        <v>745</v>
      </c>
      <c r="AC19109" t="s">
        <v>127</v>
      </c>
      <c r="AD19109" t="s">
        <v>1043</v>
      </c>
      <c r="AE19109" t="s">
        <v>140</v>
      </c>
      <c r="AF19109" t="s">
        <v>140</v>
      </c>
      <c r="AG19109">
        <v>92</v>
      </c>
      <c r="AH19109" t="s">
        <v>647</v>
      </c>
      <c r="AI19109" t="s">
        <v>113</v>
      </c>
      <c r="AJ19109" t="s">
        <v>1043</v>
      </c>
      <c r="AK19109" t="s">
        <v>140</v>
      </c>
      <c r="AL19109" t="s">
        <v>140</v>
      </c>
      <c r="AM19109">
        <v>92</v>
      </c>
      <c r="AN19109" t="s">
        <v>1024</v>
      </c>
      <c r="AO19109" t="s">
        <v>1045</v>
      </c>
      <c r="AP19109" t="s">
        <v>1019</v>
      </c>
      <c r="AQ19109" t="s">
        <v>140</v>
      </c>
      <c r="AR19109" t="s">
        <v>140</v>
      </c>
      <c r="AS19109">
        <v>92</v>
      </c>
      <c r="AT19109" t="s">
        <v>1123</v>
      </c>
      <c r="AU19109" t="s">
        <v>515</v>
      </c>
      <c r="AV19109" t="s">
        <v>1019</v>
      </c>
      <c r="AW19109" t="s">
        <v>140</v>
      </c>
      <c r="AX19109" t="s">
        <v>140</v>
      </c>
      <c r="AY19109">
        <v>92</v>
      </c>
      <c r="AZ19109" t="s">
        <v>1006</v>
      </c>
      <c r="BA19109" t="s">
        <v>1043</v>
      </c>
      <c r="BB19109" t="s">
        <v>1019</v>
      </c>
      <c r="BC19109" t="s">
        <v>140</v>
      </c>
      <c r="BD19109" t="s">
        <v>140</v>
      </c>
      <c r="BE19109">
        <v>92</v>
      </c>
      <c r="BF19109" t="s">
        <v>114</v>
      </c>
      <c r="BG19109" t="s">
        <v>1043</v>
      </c>
      <c r="BH19109" t="s">
        <v>131</v>
      </c>
      <c r="BI19109" t="s">
        <v>140</v>
      </c>
      <c r="BJ19109" t="s">
        <v>140</v>
      </c>
      <c r="BK19109">
        <v>92</v>
      </c>
      <c r="BL19109" t="s">
        <v>156</v>
      </c>
      <c r="BM19109" t="s">
        <v>1043</v>
      </c>
      <c r="BN19109" t="s">
        <v>871</v>
      </c>
      <c r="BO19109" t="s">
        <v>140</v>
      </c>
      <c r="BP19109" t="s">
        <v>140</v>
      </c>
      <c r="BQ19109">
        <v>92</v>
      </c>
      <c r="BR19109" t="s">
        <v>177</v>
      </c>
      <c r="BS19109" t="s">
        <v>140</v>
      </c>
      <c r="BT19109" t="s">
        <v>140</v>
      </c>
      <c r="BU19109" t="s">
        <v>140</v>
      </c>
      <c r="BV19109" t="s">
        <v>140</v>
      </c>
    </row>
    <row r="19110" spans="1:74" x14ac:dyDescent="0.35">
      <c r="A19110" t="s">
        <v>22</v>
      </c>
      <c r="B19110" t="s">
        <v>1129</v>
      </c>
      <c r="C19110">
        <v>23</v>
      </c>
      <c r="D19110" t="s">
        <v>658</v>
      </c>
      <c r="E19110" t="s">
        <v>286</v>
      </c>
      <c r="F19110" t="s">
        <v>317</v>
      </c>
      <c r="G19110" t="s">
        <v>140</v>
      </c>
      <c r="H19110" t="s">
        <v>140</v>
      </c>
      <c r="I19110">
        <v>23</v>
      </c>
      <c r="J19110" t="s">
        <v>612</v>
      </c>
      <c r="K19110" t="s">
        <v>988</v>
      </c>
      <c r="L19110" t="s">
        <v>394</v>
      </c>
      <c r="M19110" t="s">
        <v>728</v>
      </c>
      <c r="N19110" t="s">
        <v>140</v>
      </c>
      <c r="O19110">
        <v>23</v>
      </c>
      <c r="P19110" t="s">
        <v>1075</v>
      </c>
      <c r="Q19110" t="s">
        <v>991</v>
      </c>
      <c r="R19110" t="s">
        <v>140</v>
      </c>
      <c r="S19110" t="s">
        <v>140</v>
      </c>
      <c r="T19110" t="s">
        <v>140</v>
      </c>
      <c r="U19110">
        <v>23</v>
      </c>
      <c r="V19110" t="s">
        <v>1190</v>
      </c>
      <c r="W19110" t="s">
        <v>838</v>
      </c>
      <c r="X19110" t="s">
        <v>1011</v>
      </c>
      <c r="Y19110" t="s">
        <v>140</v>
      </c>
      <c r="Z19110" t="s">
        <v>140</v>
      </c>
      <c r="AA19110">
        <v>23</v>
      </c>
      <c r="AB19110" t="s">
        <v>447</v>
      </c>
      <c r="AC19110" t="s">
        <v>446</v>
      </c>
      <c r="AD19110" t="s">
        <v>140</v>
      </c>
      <c r="AE19110" t="s">
        <v>140</v>
      </c>
      <c r="AF19110" t="s">
        <v>140</v>
      </c>
      <c r="AG19110">
        <v>23</v>
      </c>
      <c r="AH19110" t="s">
        <v>260</v>
      </c>
      <c r="AI19110" t="s">
        <v>1087</v>
      </c>
      <c r="AJ19110" t="s">
        <v>1011</v>
      </c>
      <c r="AK19110" t="s">
        <v>140</v>
      </c>
      <c r="AL19110" t="s">
        <v>140</v>
      </c>
      <c r="AM19110">
        <v>23</v>
      </c>
      <c r="AN19110" t="s">
        <v>188</v>
      </c>
      <c r="AO19110" t="s">
        <v>187</v>
      </c>
      <c r="AP19110" t="s">
        <v>140</v>
      </c>
      <c r="AQ19110" t="s">
        <v>140</v>
      </c>
      <c r="AR19110" t="s">
        <v>140</v>
      </c>
      <c r="AS19110">
        <v>23</v>
      </c>
      <c r="AT19110" t="s">
        <v>859</v>
      </c>
      <c r="AU19110" t="s">
        <v>867</v>
      </c>
      <c r="AV19110" t="s">
        <v>1058</v>
      </c>
      <c r="AW19110" t="s">
        <v>140</v>
      </c>
      <c r="AX19110" t="s">
        <v>140</v>
      </c>
      <c r="AY19110">
        <v>23</v>
      </c>
      <c r="AZ19110" t="s">
        <v>126</v>
      </c>
      <c r="BA19110" t="s">
        <v>801</v>
      </c>
      <c r="BB19110" t="s">
        <v>1046</v>
      </c>
      <c r="BC19110" t="s">
        <v>140</v>
      </c>
      <c r="BD19110" t="s">
        <v>140</v>
      </c>
      <c r="BE19110">
        <v>23</v>
      </c>
      <c r="BF19110" t="s">
        <v>1158</v>
      </c>
      <c r="BG19110" t="s">
        <v>1052</v>
      </c>
      <c r="BH19110" t="s">
        <v>87</v>
      </c>
      <c r="BI19110" t="s">
        <v>140</v>
      </c>
      <c r="BJ19110" t="s">
        <v>140</v>
      </c>
      <c r="BK19110">
        <v>23</v>
      </c>
      <c r="BL19110" t="s">
        <v>969</v>
      </c>
      <c r="BM19110" t="s">
        <v>1060</v>
      </c>
      <c r="BN19110" t="s">
        <v>1085</v>
      </c>
      <c r="BO19110" t="s">
        <v>140</v>
      </c>
      <c r="BP19110" t="s">
        <v>140</v>
      </c>
      <c r="BQ19110">
        <v>23</v>
      </c>
      <c r="BR19110" t="s">
        <v>104</v>
      </c>
      <c r="BS19110" t="s">
        <v>801</v>
      </c>
      <c r="BT19110" t="s">
        <v>1052</v>
      </c>
      <c r="BU19110" t="s">
        <v>140</v>
      </c>
      <c r="BV19110" t="s">
        <v>140</v>
      </c>
    </row>
    <row r="19111" spans="1:74" x14ac:dyDescent="0.35">
      <c r="A19111" t="s">
        <v>22</v>
      </c>
      <c r="B19111" t="s">
        <v>1130</v>
      </c>
      <c r="C19111">
        <v>170</v>
      </c>
      <c r="D19111" t="s">
        <v>108</v>
      </c>
      <c r="E19111" t="s">
        <v>458</v>
      </c>
      <c r="F19111" t="s">
        <v>1066</v>
      </c>
      <c r="G19111" t="s">
        <v>954</v>
      </c>
      <c r="H19111" t="s">
        <v>140</v>
      </c>
      <c r="I19111">
        <v>170</v>
      </c>
      <c r="J19111" t="s">
        <v>332</v>
      </c>
      <c r="K19111" t="s">
        <v>733</v>
      </c>
      <c r="L19111" t="s">
        <v>490</v>
      </c>
      <c r="M19111" t="s">
        <v>1083</v>
      </c>
      <c r="N19111" t="s">
        <v>140</v>
      </c>
      <c r="O19111">
        <v>170</v>
      </c>
      <c r="P19111" t="s">
        <v>523</v>
      </c>
      <c r="Q19111" t="s">
        <v>837</v>
      </c>
      <c r="R19111" t="s">
        <v>1019</v>
      </c>
      <c r="S19111" t="s">
        <v>775</v>
      </c>
      <c r="T19111" t="s">
        <v>140</v>
      </c>
      <c r="U19111">
        <v>170</v>
      </c>
      <c r="V19111" t="s">
        <v>1115</v>
      </c>
      <c r="W19111" t="s">
        <v>1073</v>
      </c>
      <c r="X19111" t="s">
        <v>949</v>
      </c>
      <c r="Y19111" t="s">
        <v>1019</v>
      </c>
      <c r="Z19111" t="s">
        <v>140</v>
      </c>
      <c r="AA19111">
        <v>170</v>
      </c>
      <c r="AB19111" t="s">
        <v>622</v>
      </c>
      <c r="AC19111" t="s">
        <v>242</v>
      </c>
      <c r="AD19111" t="s">
        <v>1014</v>
      </c>
      <c r="AE19111" t="s">
        <v>140</v>
      </c>
      <c r="AF19111" t="s">
        <v>140</v>
      </c>
      <c r="AG19111">
        <v>170</v>
      </c>
      <c r="AH19111" t="s">
        <v>881</v>
      </c>
      <c r="AI19111" t="s">
        <v>65</v>
      </c>
      <c r="AJ19111" t="s">
        <v>1043</v>
      </c>
      <c r="AK19111" t="s">
        <v>140</v>
      </c>
      <c r="AL19111" t="s">
        <v>140</v>
      </c>
      <c r="AM19111">
        <v>170</v>
      </c>
      <c r="AN19111" t="s">
        <v>784</v>
      </c>
      <c r="AO19111" t="s">
        <v>574</v>
      </c>
      <c r="AP19111" t="s">
        <v>1050</v>
      </c>
      <c r="AQ19111" t="s">
        <v>1012</v>
      </c>
      <c r="AR19111" t="s">
        <v>140</v>
      </c>
      <c r="AS19111">
        <v>170</v>
      </c>
      <c r="AT19111" t="s">
        <v>642</v>
      </c>
      <c r="AU19111" t="s">
        <v>574</v>
      </c>
      <c r="AV19111" t="s">
        <v>1055</v>
      </c>
      <c r="AW19111" t="s">
        <v>140</v>
      </c>
      <c r="AX19111" t="s">
        <v>140</v>
      </c>
      <c r="AY19111">
        <v>170</v>
      </c>
      <c r="AZ19111" t="s">
        <v>98</v>
      </c>
      <c r="BA19111" t="s">
        <v>838</v>
      </c>
      <c r="BB19111" t="s">
        <v>1023</v>
      </c>
      <c r="BC19111" t="s">
        <v>775</v>
      </c>
      <c r="BD19111" t="s">
        <v>140</v>
      </c>
      <c r="BE19111">
        <v>170</v>
      </c>
      <c r="BF19111" t="s">
        <v>861</v>
      </c>
      <c r="BG19111" t="s">
        <v>1020</v>
      </c>
      <c r="BH19111" t="s">
        <v>756</v>
      </c>
      <c r="BI19111" t="s">
        <v>1058</v>
      </c>
      <c r="BJ19111" t="s">
        <v>140</v>
      </c>
      <c r="BK19111">
        <v>170</v>
      </c>
      <c r="BL19111" t="s">
        <v>621</v>
      </c>
      <c r="BM19111" t="s">
        <v>89</v>
      </c>
      <c r="BN19111" t="s">
        <v>901</v>
      </c>
      <c r="BO19111" t="s">
        <v>1050</v>
      </c>
      <c r="BP19111" t="s">
        <v>140</v>
      </c>
      <c r="BQ19111">
        <v>170</v>
      </c>
      <c r="BR19111" t="s">
        <v>990</v>
      </c>
      <c r="BS19111" t="s">
        <v>1048</v>
      </c>
      <c r="BT19111" t="s">
        <v>1054</v>
      </c>
      <c r="BU19111" t="s">
        <v>1011</v>
      </c>
      <c r="BV19111" t="s">
        <v>140</v>
      </c>
    </row>
    <row r="19112" spans="1:74" x14ac:dyDescent="0.35">
      <c r="A19112" t="s">
        <v>22</v>
      </c>
      <c r="B19112" t="s">
        <v>1131</v>
      </c>
      <c r="C19112">
        <v>16</v>
      </c>
      <c r="D19112" t="s">
        <v>96</v>
      </c>
      <c r="E19112" t="s">
        <v>95</v>
      </c>
      <c r="F19112" t="s">
        <v>140</v>
      </c>
      <c r="G19112" t="s">
        <v>140</v>
      </c>
      <c r="H19112" t="s">
        <v>140</v>
      </c>
      <c r="I19112">
        <v>16</v>
      </c>
      <c r="J19112" t="s">
        <v>239</v>
      </c>
      <c r="K19112" t="s">
        <v>592</v>
      </c>
      <c r="L19112" t="s">
        <v>1004</v>
      </c>
      <c r="M19112" t="s">
        <v>1083</v>
      </c>
      <c r="N19112" t="s">
        <v>140</v>
      </c>
      <c r="O19112">
        <v>16</v>
      </c>
      <c r="P19112" t="s">
        <v>100</v>
      </c>
      <c r="Q19112" t="s">
        <v>99</v>
      </c>
      <c r="R19112" t="s">
        <v>140</v>
      </c>
      <c r="S19112" t="s">
        <v>140</v>
      </c>
      <c r="T19112" t="s">
        <v>140</v>
      </c>
      <c r="U19112">
        <v>16</v>
      </c>
      <c r="V19112" t="s">
        <v>177</v>
      </c>
      <c r="W19112" t="s">
        <v>140</v>
      </c>
      <c r="X19112" t="s">
        <v>140</v>
      </c>
      <c r="Y19112" t="s">
        <v>140</v>
      </c>
      <c r="Z19112" t="s">
        <v>140</v>
      </c>
      <c r="AA19112">
        <v>16</v>
      </c>
      <c r="AB19112" t="s">
        <v>1112</v>
      </c>
      <c r="AC19112" t="s">
        <v>1061</v>
      </c>
      <c r="AD19112" t="s">
        <v>140</v>
      </c>
      <c r="AE19112" t="s">
        <v>140</v>
      </c>
      <c r="AF19112" t="s">
        <v>140</v>
      </c>
      <c r="AG19112">
        <v>16</v>
      </c>
      <c r="AH19112" t="s">
        <v>1112</v>
      </c>
      <c r="AI19112" t="s">
        <v>1061</v>
      </c>
      <c r="AJ19112" t="s">
        <v>140</v>
      </c>
      <c r="AK19112" t="s">
        <v>140</v>
      </c>
      <c r="AL19112" t="s">
        <v>140</v>
      </c>
      <c r="AM19112">
        <v>16</v>
      </c>
      <c r="AN19112" t="s">
        <v>1230</v>
      </c>
      <c r="AO19112" t="s">
        <v>1004</v>
      </c>
      <c r="AP19112" t="s">
        <v>140</v>
      </c>
      <c r="AQ19112" t="s">
        <v>140</v>
      </c>
      <c r="AR19112" t="s">
        <v>140</v>
      </c>
      <c r="AS19112">
        <v>16</v>
      </c>
      <c r="AT19112" t="s">
        <v>1230</v>
      </c>
      <c r="AU19112" t="s">
        <v>1004</v>
      </c>
      <c r="AV19112" t="s">
        <v>140</v>
      </c>
      <c r="AW19112" t="s">
        <v>140</v>
      </c>
      <c r="AX19112" t="s">
        <v>140</v>
      </c>
      <c r="AY19112">
        <v>16</v>
      </c>
      <c r="AZ19112" t="s">
        <v>1230</v>
      </c>
      <c r="BA19112" t="s">
        <v>1004</v>
      </c>
      <c r="BB19112" t="s">
        <v>140</v>
      </c>
      <c r="BC19112" t="s">
        <v>140</v>
      </c>
      <c r="BD19112" t="s">
        <v>140</v>
      </c>
      <c r="BE19112">
        <v>16</v>
      </c>
      <c r="BF19112" t="s">
        <v>1230</v>
      </c>
      <c r="BG19112" t="s">
        <v>140</v>
      </c>
      <c r="BH19112" t="s">
        <v>1004</v>
      </c>
      <c r="BI19112" t="s">
        <v>140</v>
      </c>
      <c r="BJ19112" t="s">
        <v>140</v>
      </c>
      <c r="BK19112">
        <v>16</v>
      </c>
      <c r="BL19112" t="s">
        <v>740</v>
      </c>
      <c r="BM19112" t="s">
        <v>1004</v>
      </c>
      <c r="BN19112" t="s">
        <v>187</v>
      </c>
      <c r="BO19112" t="s">
        <v>140</v>
      </c>
      <c r="BP19112" t="s">
        <v>140</v>
      </c>
      <c r="BQ19112">
        <v>16</v>
      </c>
      <c r="BR19112" t="s">
        <v>177</v>
      </c>
      <c r="BS19112" t="s">
        <v>140</v>
      </c>
      <c r="BT19112" t="s">
        <v>140</v>
      </c>
      <c r="BU19112" t="s">
        <v>140</v>
      </c>
      <c r="BV19112" t="s">
        <v>140</v>
      </c>
    </row>
    <row r="19113" spans="1:74" x14ac:dyDescent="0.35">
      <c r="A19113" t="s">
        <v>23</v>
      </c>
      <c r="B19113" t="s">
        <v>1129</v>
      </c>
      <c r="C19113">
        <v>41</v>
      </c>
      <c r="D19113" t="s">
        <v>380</v>
      </c>
      <c r="E19113" t="s">
        <v>543</v>
      </c>
      <c r="F19113" t="s">
        <v>838</v>
      </c>
      <c r="G19113" t="s">
        <v>109</v>
      </c>
      <c r="H19113" t="s">
        <v>140</v>
      </c>
      <c r="I19113">
        <v>41</v>
      </c>
      <c r="J19113" t="s">
        <v>175</v>
      </c>
      <c r="K19113" t="s">
        <v>1003</v>
      </c>
      <c r="L19113" t="s">
        <v>874</v>
      </c>
      <c r="M19113" t="s">
        <v>142</v>
      </c>
      <c r="N19113" t="s">
        <v>140</v>
      </c>
      <c r="O19113">
        <v>41</v>
      </c>
      <c r="P19113" t="s">
        <v>531</v>
      </c>
      <c r="Q19113" t="s">
        <v>1154</v>
      </c>
      <c r="R19113" t="s">
        <v>140</v>
      </c>
      <c r="S19113" t="s">
        <v>1051</v>
      </c>
      <c r="T19113" t="s">
        <v>140</v>
      </c>
      <c r="U19113">
        <v>41</v>
      </c>
      <c r="V19113" t="s">
        <v>1160</v>
      </c>
      <c r="W19113" t="s">
        <v>1048</v>
      </c>
      <c r="X19113" t="s">
        <v>140</v>
      </c>
      <c r="Y19113" t="s">
        <v>140</v>
      </c>
      <c r="Z19113" t="s">
        <v>140</v>
      </c>
      <c r="AA19113">
        <v>41</v>
      </c>
      <c r="AB19113" t="s">
        <v>327</v>
      </c>
      <c r="AC19113" t="s">
        <v>251</v>
      </c>
      <c r="AD19113" t="s">
        <v>140</v>
      </c>
      <c r="AE19113" t="s">
        <v>1051</v>
      </c>
      <c r="AF19113" t="s">
        <v>140</v>
      </c>
      <c r="AG19113">
        <v>41</v>
      </c>
      <c r="AH19113" t="s">
        <v>448</v>
      </c>
      <c r="AI19113" t="s">
        <v>865</v>
      </c>
      <c r="AJ19113" t="s">
        <v>996</v>
      </c>
      <c r="AK19113" t="s">
        <v>140</v>
      </c>
      <c r="AL19113" t="s">
        <v>140</v>
      </c>
      <c r="AM19113">
        <v>41</v>
      </c>
      <c r="AN19113" t="s">
        <v>429</v>
      </c>
      <c r="AO19113" t="s">
        <v>562</v>
      </c>
      <c r="AP19113" t="s">
        <v>1051</v>
      </c>
      <c r="AQ19113" t="s">
        <v>140</v>
      </c>
      <c r="AR19113" t="s">
        <v>140</v>
      </c>
      <c r="AS19113">
        <v>41</v>
      </c>
      <c r="AT19113" t="s">
        <v>866</v>
      </c>
      <c r="AU19113" t="s">
        <v>421</v>
      </c>
      <c r="AV19113" t="s">
        <v>949</v>
      </c>
      <c r="AW19113" t="s">
        <v>1021</v>
      </c>
      <c r="AX19113" t="s">
        <v>140</v>
      </c>
      <c r="AY19113">
        <v>41</v>
      </c>
      <c r="AZ19113" t="s">
        <v>156</v>
      </c>
      <c r="BA19113" t="s">
        <v>718</v>
      </c>
      <c r="BB19113" t="s">
        <v>1023</v>
      </c>
      <c r="BC19113" t="s">
        <v>140</v>
      </c>
      <c r="BD19113" t="s">
        <v>1051</v>
      </c>
      <c r="BE19113">
        <v>41</v>
      </c>
      <c r="BF19113" t="s">
        <v>48</v>
      </c>
      <c r="BG19113" t="s">
        <v>1051</v>
      </c>
      <c r="BH19113" t="s">
        <v>427</v>
      </c>
      <c r="BI19113" t="s">
        <v>140</v>
      </c>
      <c r="BJ19113" t="s">
        <v>140</v>
      </c>
      <c r="BK19113">
        <v>41</v>
      </c>
      <c r="BL19113" t="s">
        <v>72</v>
      </c>
      <c r="BM19113" t="s">
        <v>517</v>
      </c>
      <c r="BN19113" t="s">
        <v>639</v>
      </c>
      <c r="BO19113" t="s">
        <v>1021</v>
      </c>
      <c r="BP19113" t="s">
        <v>140</v>
      </c>
      <c r="BQ19113">
        <v>41</v>
      </c>
      <c r="BR19113" t="s">
        <v>1134</v>
      </c>
      <c r="BS19113" t="s">
        <v>1051</v>
      </c>
      <c r="BT19113" t="s">
        <v>1073</v>
      </c>
      <c r="BU19113" t="s">
        <v>140</v>
      </c>
      <c r="BV19113" t="s">
        <v>1051</v>
      </c>
    </row>
    <row r="19114" spans="1:74" x14ac:dyDescent="0.35">
      <c r="A19114" t="s">
        <v>23</v>
      </c>
      <c r="B19114" t="s">
        <v>1130</v>
      </c>
      <c r="C19114">
        <v>105</v>
      </c>
      <c r="D19114" t="s">
        <v>906</v>
      </c>
      <c r="E19114" t="s">
        <v>801</v>
      </c>
      <c r="F19114" t="s">
        <v>140</v>
      </c>
      <c r="G19114" t="s">
        <v>996</v>
      </c>
      <c r="H19114" t="s">
        <v>140</v>
      </c>
      <c r="I19114">
        <v>105</v>
      </c>
      <c r="J19114" t="s">
        <v>407</v>
      </c>
      <c r="K19114" t="s">
        <v>93</v>
      </c>
      <c r="L19114" t="s">
        <v>162</v>
      </c>
      <c r="M19114" t="s">
        <v>1083</v>
      </c>
      <c r="N19114" t="s">
        <v>1058</v>
      </c>
      <c r="O19114">
        <v>105</v>
      </c>
      <c r="P19114" t="s">
        <v>510</v>
      </c>
      <c r="Q19114" t="s">
        <v>668</v>
      </c>
      <c r="R19114" t="s">
        <v>140</v>
      </c>
      <c r="S19114" t="s">
        <v>1012</v>
      </c>
      <c r="T19114" t="s">
        <v>1011</v>
      </c>
      <c r="U19114">
        <v>105</v>
      </c>
      <c r="V19114" t="s">
        <v>104</v>
      </c>
      <c r="W19114" t="s">
        <v>1062</v>
      </c>
      <c r="X19114" t="s">
        <v>838</v>
      </c>
      <c r="Y19114" t="s">
        <v>140</v>
      </c>
      <c r="Z19114" t="s">
        <v>140</v>
      </c>
      <c r="AA19114">
        <v>105</v>
      </c>
      <c r="AB19114" t="s">
        <v>351</v>
      </c>
      <c r="AC19114" t="s">
        <v>686</v>
      </c>
      <c r="AD19114" t="s">
        <v>1063</v>
      </c>
      <c r="AE19114" t="s">
        <v>1014</v>
      </c>
      <c r="AF19114" t="s">
        <v>1009</v>
      </c>
      <c r="AG19114">
        <v>105</v>
      </c>
      <c r="AH19114" t="s">
        <v>272</v>
      </c>
      <c r="AI19114" t="s">
        <v>481</v>
      </c>
      <c r="AJ19114" t="s">
        <v>954</v>
      </c>
      <c r="AK19114" t="s">
        <v>1010</v>
      </c>
      <c r="AL19114" t="s">
        <v>140</v>
      </c>
      <c r="AM19114">
        <v>105</v>
      </c>
      <c r="AN19114" t="s">
        <v>114</v>
      </c>
      <c r="AO19114" t="s">
        <v>147</v>
      </c>
      <c r="AP19114" t="s">
        <v>1004</v>
      </c>
      <c r="AQ19114" t="s">
        <v>140</v>
      </c>
      <c r="AR19114" t="s">
        <v>140</v>
      </c>
      <c r="AS19114">
        <v>105</v>
      </c>
      <c r="AT19114" t="s">
        <v>892</v>
      </c>
      <c r="AU19114" t="s">
        <v>95</v>
      </c>
      <c r="AV19114" t="s">
        <v>1012</v>
      </c>
      <c r="AW19114" t="s">
        <v>1010</v>
      </c>
      <c r="AX19114" t="s">
        <v>140</v>
      </c>
      <c r="AY19114">
        <v>105</v>
      </c>
      <c r="AZ19114" t="s">
        <v>98</v>
      </c>
      <c r="BA19114" t="s">
        <v>1044</v>
      </c>
      <c r="BB19114" t="s">
        <v>1070</v>
      </c>
      <c r="BC19114" t="s">
        <v>140</v>
      </c>
      <c r="BD19114" t="s">
        <v>140</v>
      </c>
      <c r="BE19114">
        <v>105</v>
      </c>
      <c r="BF19114" t="s">
        <v>539</v>
      </c>
      <c r="BG19114" t="s">
        <v>1012</v>
      </c>
      <c r="BH19114" t="s">
        <v>522</v>
      </c>
      <c r="BI19114" t="s">
        <v>1011</v>
      </c>
      <c r="BJ19114" t="s">
        <v>140</v>
      </c>
      <c r="BK19114">
        <v>105</v>
      </c>
      <c r="BL19114" t="s">
        <v>995</v>
      </c>
      <c r="BM19114" t="s">
        <v>87</v>
      </c>
      <c r="BN19114" t="s">
        <v>749</v>
      </c>
      <c r="BO19114" t="s">
        <v>1011</v>
      </c>
      <c r="BP19114" t="s">
        <v>140</v>
      </c>
      <c r="BQ19114">
        <v>105</v>
      </c>
      <c r="BR19114" t="s">
        <v>1161</v>
      </c>
      <c r="BS19114" t="s">
        <v>869</v>
      </c>
      <c r="BT19114" t="s">
        <v>458</v>
      </c>
      <c r="BU19114" t="s">
        <v>140</v>
      </c>
      <c r="BV19114" t="s">
        <v>140</v>
      </c>
    </row>
    <row r="19115" spans="1:74" x14ac:dyDescent="0.35">
      <c r="A19115" t="s">
        <v>23</v>
      </c>
      <c r="B19115" t="s">
        <v>1131</v>
      </c>
      <c r="C19115">
        <v>59</v>
      </c>
      <c r="D19115" t="s">
        <v>198</v>
      </c>
      <c r="E19115" t="s">
        <v>125</v>
      </c>
      <c r="F19115" t="s">
        <v>1018</v>
      </c>
      <c r="G19115" t="s">
        <v>1018</v>
      </c>
      <c r="H19115" t="s">
        <v>940</v>
      </c>
      <c r="I19115">
        <v>59</v>
      </c>
      <c r="J19115" t="s">
        <v>715</v>
      </c>
      <c r="K19115" t="s">
        <v>515</v>
      </c>
      <c r="L19115" t="s">
        <v>970</v>
      </c>
      <c r="M19115" t="s">
        <v>699</v>
      </c>
      <c r="N19115" t="s">
        <v>140</v>
      </c>
      <c r="O19115">
        <v>59</v>
      </c>
      <c r="P19115" t="s">
        <v>114</v>
      </c>
      <c r="Q19115" t="s">
        <v>113</v>
      </c>
      <c r="R19115" t="s">
        <v>140</v>
      </c>
      <c r="S19115" t="s">
        <v>140</v>
      </c>
      <c r="T19115" t="s">
        <v>140</v>
      </c>
      <c r="U19115">
        <v>59</v>
      </c>
      <c r="V19115" t="s">
        <v>892</v>
      </c>
      <c r="W19115" t="s">
        <v>1047</v>
      </c>
      <c r="X19115" t="s">
        <v>109</v>
      </c>
      <c r="Y19115" t="s">
        <v>140</v>
      </c>
      <c r="Z19115" t="s">
        <v>140</v>
      </c>
      <c r="AA19115">
        <v>59</v>
      </c>
      <c r="AB19115" t="s">
        <v>374</v>
      </c>
      <c r="AC19115" t="s">
        <v>365</v>
      </c>
      <c r="AD19115" t="s">
        <v>1064</v>
      </c>
      <c r="AE19115" t="s">
        <v>140</v>
      </c>
      <c r="AF19115" t="s">
        <v>1018</v>
      </c>
      <c r="AG19115">
        <v>59</v>
      </c>
      <c r="AH19115" t="s">
        <v>547</v>
      </c>
      <c r="AI19115" t="s">
        <v>830</v>
      </c>
      <c r="AJ19115" t="s">
        <v>1012</v>
      </c>
      <c r="AK19115" t="s">
        <v>140</v>
      </c>
      <c r="AL19115" t="s">
        <v>1013</v>
      </c>
      <c r="AM19115">
        <v>59</v>
      </c>
      <c r="AN19115" t="s">
        <v>1157</v>
      </c>
      <c r="AO19115" t="s">
        <v>548</v>
      </c>
      <c r="AP19115" t="s">
        <v>140</v>
      </c>
      <c r="AQ19115" t="s">
        <v>140</v>
      </c>
      <c r="AR19115" t="s">
        <v>140</v>
      </c>
      <c r="AS19115">
        <v>59</v>
      </c>
      <c r="AT19115" t="s">
        <v>104</v>
      </c>
      <c r="AU19115" t="s">
        <v>131</v>
      </c>
      <c r="AV19115" t="s">
        <v>140</v>
      </c>
      <c r="AW19115" t="s">
        <v>1009</v>
      </c>
      <c r="AX19115" t="s">
        <v>140</v>
      </c>
      <c r="AY19115">
        <v>59</v>
      </c>
      <c r="AZ19115" t="s">
        <v>892</v>
      </c>
      <c r="BA19115" t="s">
        <v>999</v>
      </c>
      <c r="BB19115" t="s">
        <v>1020</v>
      </c>
      <c r="BC19115" t="s">
        <v>140</v>
      </c>
      <c r="BD19115" t="s">
        <v>140</v>
      </c>
      <c r="BE19115">
        <v>59</v>
      </c>
      <c r="BF19115" t="s">
        <v>613</v>
      </c>
      <c r="BG19115" t="s">
        <v>140</v>
      </c>
      <c r="BH19115" t="s">
        <v>614</v>
      </c>
      <c r="BI19115" t="s">
        <v>140</v>
      </c>
      <c r="BJ19115" t="s">
        <v>140</v>
      </c>
      <c r="BK19115">
        <v>59</v>
      </c>
      <c r="BL19115" t="s">
        <v>498</v>
      </c>
      <c r="BM19115" t="s">
        <v>999</v>
      </c>
      <c r="BN19115" t="s">
        <v>737</v>
      </c>
      <c r="BO19115" t="s">
        <v>1009</v>
      </c>
      <c r="BP19115" t="s">
        <v>140</v>
      </c>
      <c r="BQ19115">
        <v>59</v>
      </c>
      <c r="BR19115" t="s">
        <v>928</v>
      </c>
      <c r="BS19115" t="s">
        <v>1068</v>
      </c>
      <c r="BT19115" t="s">
        <v>940</v>
      </c>
      <c r="BU19115" t="s">
        <v>140</v>
      </c>
      <c r="BV19115" t="s">
        <v>140</v>
      </c>
    </row>
    <row r="19116" spans="1:74" x14ac:dyDescent="0.35">
      <c r="A19116" t="s">
        <v>24</v>
      </c>
      <c r="B19116" t="s">
        <v>1129</v>
      </c>
      <c r="C19116">
        <v>34</v>
      </c>
      <c r="D19116" t="s">
        <v>380</v>
      </c>
      <c r="E19116" t="s">
        <v>860</v>
      </c>
      <c r="F19116" t="s">
        <v>592</v>
      </c>
      <c r="G19116" t="s">
        <v>939</v>
      </c>
      <c r="H19116" t="s">
        <v>140</v>
      </c>
      <c r="I19116">
        <v>34</v>
      </c>
      <c r="J19116" t="s">
        <v>709</v>
      </c>
      <c r="K19116" t="s">
        <v>1004</v>
      </c>
      <c r="L19116" t="s">
        <v>43</v>
      </c>
      <c r="M19116" t="s">
        <v>346</v>
      </c>
      <c r="N19116" t="s">
        <v>140</v>
      </c>
      <c r="O19116">
        <v>34</v>
      </c>
      <c r="P19116" t="s">
        <v>569</v>
      </c>
      <c r="Q19116" t="s">
        <v>59</v>
      </c>
      <c r="R19116" t="s">
        <v>140</v>
      </c>
      <c r="S19116" t="s">
        <v>1004</v>
      </c>
      <c r="T19116" t="s">
        <v>140</v>
      </c>
      <c r="U19116">
        <v>34</v>
      </c>
      <c r="V19116" t="s">
        <v>941</v>
      </c>
      <c r="W19116" t="s">
        <v>973</v>
      </c>
      <c r="X19116" t="s">
        <v>733</v>
      </c>
      <c r="Y19116" t="s">
        <v>140</v>
      </c>
      <c r="Z19116" t="s">
        <v>140</v>
      </c>
      <c r="AA19116">
        <v>34</v>
      </c>
      <c r="AB19116" t="s">
        <v>231</v>
      </c>
      <c r="AC19116" t="s">
        <v>230</v>
      </c>
      <c r="AD19116" t="s">
        <v>140</v>
      </c>
      <c r="AE19116" t="s">
        <v>140</v>
      </c>
      <c r="AF19116" t="s">
        <v>140</v>
      </c>
      <c r="AG19116">
        <v>34</v>
      </c>
      <c r="AH19116" t="s">
        <v>1156</v>
      </c>
      <c r="AI19116" t="s">
        <v>127</v>
      </c>
      <c r="AJ19116" t="s">
        <v>97</v>
      </c>
      <c r="AK19116" t="s">
        <v>140</v>
      </c>
      <c r="AL19116" t="s">
        <v>140</v>
      </c>
      <c r="AM19116">
        <v>34</v>
      </c>
      <c r="AN19116" t="s">
        <v>351</v>
      </c>
      <c r="AO19116" t="s">
        <v>908</v>
      </c>
      <c r="AP19116" t="s">
        <v>1056</v>
      </c>
      <c r="AQ19116" t="s">
        <v>140</v>
      </c>
      <c r="AR19116" t="s">
        <v>140</v>
      </c>
      <c r="AS19116">
        <v>34</v>
      </c>
      <c r="AT19116" t="s">
        <v>198</v>
      </c>
      <c r="AU19116" t="s">
        <v>1076</v>
      </c>
      <c r="AV19116" t="s">
        <v>940</v>
      </c>
      <c r="AW19116" t="s">
        <v>140</v>
      </c>
      <c r="AX19116" t="s">
        <v>140</v>
      </c>
      <c r="AY19116">
        <v>34</v>
      </c>
      <c r="AZ19116" t="s">
        <v>156</v>
      </c>
      <c r="BA19116" t="s">
        <v>788</v>
      </c>
      <c r="BB19116" t="s">
        <v>91</v>
      </c>
      <c r="BC19116" t="s">
        <v>140</v>
      </c>
      <c r="BD19116" t="s">
        <v>1004</v>
      </c>
      <c r="BE19116">
        <v>34</v>
      </c>
      <c r="BF19116" t="s">
        <v>842</v>
      </c>
      <c r="BG19116" t="s">
        <v>1048</v>
      </c>
      <c r="BH19116" t="s">
        <v>71</v>
      </c>
      <c r="BI19116" t="s">
        <v>140</v>
      </c>
      <c r="BJ19116" t="s">
        <v>140</v>
      </c>
      <c r="BK19116">
        <v>34</v>
      </c>
      <c r="BL19116" t="s">
        <v>589</v>
      </c>
      <c r="BM19116" t="s">
        <v>788</v>
      </c>
      <c r="BN19116" t="s">
        <v>781</v>
      </c>
      <c r="BO19116" t="s">
        <v>1013</v>
      </c>
      <c r="BP19116" t="s">
        <v>140</v>
      </c>
      <c r="BQ19116">
        <v>34</v>
      </c>
      <c r="BR19116" t="s">
        <v>285</v>
      </c>
      <c r="BS19116" t="s">
        <v>1004</v>
      </c>
      <c r="BT19116" t="s">
        <v>942</v>
      </c>
      <c r="BU19116" t="s">
        <v>1013</v>
      </c>
      <c r="BV19116" t="s">
        <v>140</v>
      </c>
    </row>
    <row r="19117" spans="1:74" x14ac:dyDescent="0.35">
      <c r="A19117" t="s">
        <v>24</v>
      </c>
      <c r="B19117" t="s">
        <v>1130</v>
      </c>
      <c r="C19117">
        <v>147</v>
      </c>
      <c r="D19117" t="s">
        <v>1111</v>
      </c>
      <c r="E19117" t="s">
        <v>1050</v>
      </c>
      <c r="F19117" t="s">
        <v>1012</v>
      </c>
      <c r="G19117" t="s">
        <v>1004</v>
      </c>
      <c r="H19117" t="s">
        <v>140</v>
      </c>
      <c r="I19117">
        <v>147</v>
      </c>
      <c r="J19117" t="s">
        <v>710</v>
      </c>
      <c r="K19117" t="s">
        <v>131</v>
      </c>
      <c r="L19117" t="s">
        <v>755</v>
      </c>
      <c r="M19117" t="s">
        <v>349</v>
      </c>
      <c r="N19117" t="s">
        <v>140</v>
      </c>
      <c r="O19117">
        <v>147</v>
      </c>
      <c r="P19117" t="s">
        <v>94</v>
      </c>
      <c r="Q19117" t="s">
        <v>952</v>
      </c>
      <c r="R19117" t="s">
        <v>140</v>
      </c>
      <c r="S19117" t="s">
        <v>1012</v>
      </c>
      <c r="T19117" t="s">
        <v>140</v>
      </c>
      <c r="U19117">
        <v>147</v>
      </c>
      <c r="V19117" t="s">
        <v>938</v>
      </c>
      <c r="W19117" t="s">
        <v>1055</v>
      </c>
      <c r="X19117" t="s">
        <v>1013</v>
      </c>
      <c r="Y19117" t="s">
        <v>140</v>
      </c>
      <c r="Z19117" t="s">
        <v>140</v>
      </c>
      <c r="AA19117">
        <v>147</v>
      </c>
      <c r="AB19117" t="s">
        <v>597</v>
      </c>
      <c r="AC19117" t="s">
        <v>465</v>
      </c>
      <c r="AD19117" t="s">
        <v>1050</v>
      </c>
      <c r="AE19117" t="s">
        <v>140</v>
      </c>
      <c r="AF19117" t="s">
        <v>140</v>
      </c>
      <c r="AG19117">
        <v>147</v>
      </c>
      <c r="AH19117" t="s">
        <v>469</v>
      </c>
      <c r="AI19117" t="s">
        <v>956</v>
      </c>
      <c r="AJ19117" t="s">
        <v>1048</v>
      </c>
      <c r="AK19117" t="s">
        <v>1017</v>
      </c>
      <c r="AL19117" t="s">
        <v>140</v>
      </c>
      <c r="AM19117">
        <v>147</v>
      </c>
      <c r="AN19117" t="s">
        <v>982</v>
      </c>
      <c r="AO19117" t="s">
        <v>527</v>
      </c>
      <c r="AP19117" t="s">
        <v>1046</v>
      </c>
      <c r="AQ19117" t="s">
        <v>140</v>
      </c>
      <c r="AR19117" t="s">
        <v>140</v>
      </c>
      <c r="AS19117">
        <v>147</v>
      </c>
      <c r="AT19117" t="s">
        <v>370</v>
      </c>
      <c r="AU19117" t="s">
        <v>458</v>
      </c>
      <c r="AV19117" t="s">
        <v>1070</v>
      </c>
      <c r="AW19117" t="s">
        <v>1048</v>
      </c>
      <c r="AX19117" t="s">
        <v>140</v>
      </c>
      <c r="AY19117">
        <v>147</v>
      </c>
      <c r="AZ19117" t="s">
        <v>90</v>
      </c>
      <c r="BA19117" t="s">
        <v>903</v>
      </c>
      <c r="BB19117" t="s">
        <v>1014</v>
      </c>
      <c r="BC19117" t="s">
        <v>1017</v>
      </c>
      <c r="BD19117" t="s">
        <v>1016</v>
      </c>
      <c r="BE19117">
        <v>147</v>
      </c>
      <c r="BF19117" t="s">
        <v>118</v>
      </c>
      <c r="BG19117" t="s">
        <v>1004</v>
      </c>
      <c r="BH19117" t="s">
        <v>973</v>
      </c>
      <c r="BI19117" t="s">
        <v>140</v>
      </c>
      <c r="BJ19117" t="s">
        <v>140</v>
      </c>
      <c r="BK19117">
        <v>147</v>
      </c>
      <c r="BL19117" t="s">
        <v>905</v>
      </c>
      <c r="BM19117" t="s">
        <v>501</v>
      </c>
      <c r="BN19117" t="s">
        <v>592</v>
      </c>
      <c r="BO19117" t="s">
        <v>1019</v>
      </c>
      <c r="BP19117" t="s">
        <v>140</v>
      </c>
      <c r="BQ19117">
        <v>147</v>
      </c>
      <c r="BR19117" t="s">
        <v>1146</v>
      </c>
      <c r="BS19117" t="s">
        <v>939</v>
      </c>
      <c r="BT19117" t="s">
        <v>140</v>
      </c>
      <c r="BU19117" t="s">
        <v>1017</v>
      </c>
      <c r="BV19117" t="s">
        <v>140</v>
      </c>
    </row>
    <row r="19118" spans="1:74" x14ac:dyDescent="0.35">
      <c r="A19118" t="s">
        <v>24</v>
      </c>
      <c r="B19118" t="s">
        <v>1131</v>
      </c>
      <c r="C19118">
        <v>26</v>
      </c>
      <c r="D19118" t="s">
        <v>997</v>
      </c>
      <c r="E19118" t="s">
        <v>140</v>
      </c>
      <c r="F19118" t="s">
        <v>140</v>
      </c>
      <c r="G19118" t="s">
        <v>996</v>
      </c>
      <c r="H19118" t="s">
        <v>140</v>
      </c>
      <c r="I19118">
        <v>26</v>
      </c>
      <c r="J19118" t="s">
        <v>494</v>
      </c>
      <c r="K19118" t="s">
        <v>996</v>
      </c>
      <c r="L19118" t="s">
        <v>1049</v>
      </c>
      <c r="M19118" t="s">
        <v>1067</v>
      </c>
      <c r="N19118" t="s">
        <v>140</v>
      </c>
      <c r="O19118">
        <v>26</v>
      </c>
      <c r="P19118" t="s">
        <v>132</v>
      </c>
      <c r="Q19118" t="s">
        <v>131</v>
      </c>
      <c r="R19118" t="s">
        <v>140</v>
      </c>
      <c r="S19118" t="s">
        <v>140</v>
      </c>
      <c r="T19118" t="s">
        <v>140</v>
      </c>
      <c r="U19118">
        <v>26</v>
      </c>
      <c r="V19118" t="s">
        <v>997</v>
      </c>
      <c r="W19118" t="s">
        <v>140</v>
      </c>
      <c r="X19118" t="s">
        <v>996</v>
      </c>
      <c r="Y19118" t="s">
        <v>140</v>
      </c>
      <c r="Z19118" t="s">
        <v>140</v>
      </c>
      <c r="AA19118">
        <v>26</v>
      </c>
      <c r="AB19118" t="s">
        <v>597</v>
      </c>
      <c r="AC19118" t="s">
        <v>598</v>
      </c>
      <c r="AD19118" t="s">
        <v>140</v>
      </c>
      <c r="AE19118" t="s">
        <v>140</v>
      </c>
      <c r="AF19118" t="s">
        <v>140</v>
      </c>
      <c r="AG19118">
        <v>26</v>
      </c>
      <c r="AH19118" t="s">
        <v>1158</v>
      </c>
      <c r="AI19118" t="s">
        <v>140</v>
      </c>
      <c r="AJ19118" t="s">
        <v>983</v>
      </c>
      <c r="AK19118" t="s">
        <v>996</v>
      </c>
      <c r="AL19118" t="s">
        <v>140</v>
      </c>
      <c r="AM19118">
        <v>26</v>
      </c>
      <c r="AN19118" t="s">
        <v>839</v>
      </c>
      <c r="AO19118" t="s">
        <v>140</v>
      </c>
      <c r="AP19118" t="s">
        <v>838</v>
      </c>
      <c r="AQ19118" t="s">
        <v>140</v>
      </c>
      <c r="AR19118" t="s">
        <v>140</v>
      </c>
      <c r="AS19118">
        <v>26</v>
      </c>
      <c r="AT19118" t="s">
        <v>757</v>
      </c>
      <c r="AU19118" t="s">
        <v>643</v>
      </c>
      <c r="AV19118" t="s">
        <v>140</v>
      </c>
      <c r="AW19118" t="s">
        <v>1047</v>
      </c>
      <c r="AX19118" t="s">
        <v>140</v>
      </c>
      <c r="AY19118">
        <v>26</v>
      </c>
      <c r="AZ19118" t="s">
        <v>642</v>
      </c>
      <c r="BA19118" t="s">
        <v>1044</v>
      </c>
      <c r="BB19118" t="s">
        <v>996</v>
      </c>
      <c r="BC19118" t="s">
        <v>140</v>
      </c>
      <c r="BD19118" t="s">
        <v>140</v>
      </c>
      <c r="BE19118">
        <v>26</v>
      </c>
      <c r="BF19118" t="s">
        <v>997</v>
      </c>
      <c r="BG19118" t="s">
        <v>140</v>
      </c>
      <c r="BH19118" t="s">
        <v>996</v>
      </c>
      <c r="BI19118" t="s">
        <v>140</v>
      </c>
      <c r="BJ19118" t="s">
        <v>140</v>
      </c>
      <c r="BK19118">
        <v>26</v>
      </c>
      <c r="BL19118" t="s">
        <v>721</v>
      </c>
      <c r="BM19118" t="s">
        <v>140</v>
      </c>
      <c r="BN19118" t="s">
        <v>293</v>
      </c>
      <c r="BO19118" t="s">
        <v>1044</v>
      </c>
      <c r="BP19118" t="s">
        <v>140</v>
      </c>
      <c r="BQ19118">
        <v>26</v>
      </c>
      <c r="BR19118" t="s">
        <v>90</v>
      </c>
      <c r="BS19118" t="s">
        <v>89</v>
      </c>
      <c r="BT19118" t="s">
        <v>140</v>
      </c>
      <c r="BU19118" t="s">
        <v>140</v>
      </c>
      <c r="BV19118" t="s">
        <v>140</v>
      </c>
    </row>
    <row r="19119" spans="1:74" x14ac:dyDescent="0.35">
      <c r="A19119" t="s">
        <v>25</v>
      </c>
      <c r="B19119" t="s">
        <v>1129</v>
      </c>
      <c r="C19119">
        <v>23</v>
      </c>
      <c r="D19119" t="s">
        <v>198</v>
      </c>
      <c r="E19119" t="s">
        <v>199</v>
      </c>
      <c r="F19119" t="s">
        <v>140</v>
      </c>
      <c r="G19119" t="s">
        <v>140</v>
      </c>
      <c r="H19119" t="s">
        <v>140</v>
      </c>
      <c r="I19119">
        <v>23</v>
      </c>
      <c r="J19119" t="s">
        <v>331</v>
      </c>
      <c r="K19119" t="s">
        <v>1071</v>
      </c>
      <c r="L19119" t="s">
        <v>785</v>
      </c>
      <c r="M19119" t="s">
        <v>1071</v>
      </c>
      <c r="N19119" t="s">
        <v>345</v>
      </c>
      <c r="O19119">
        <v>23</v>
      </c>
      <c r="P19119" t="s">
        <v>40</v>
      </c>
      <c r="Q19119" t="s">
        <v>41</v>
      </c>
      <c r="R19119" t="s">
        <v>140</v>
      </c>
      <c r="S19119" t="s">
        <v>140</v>
      </c>
      <c r="T19119" t="s">
        <v>140</v>
      </c>
      <c r="U19119">
        <v>23</v>
      </c>
      <c r="V19119" t="s">
        <v>344</v>
      </c>
      <c r="W19119" t="s">
        <v>345</v>
      </c>
      <c r="X19119" t="s">
        <v>140</v>
      </c>
      <c r="Y19119" t="s">
        <v>140</v>
      </c>
      <c r="Z19119" t="s">
        <v>140</v>
      </c>
      <c r="AA19119">
        <v>23</v>
      </c>
      <c r="AB19119" t="s">
        <v>941</v>
      </c>
      <c r="AC19119" t="s">
        <v>755</v>
      </c>
      <c r="AD19119" t="s">
        <v>140</v>
      </c>
      <c r="AE19119" t="s">
        <v>140</v>
      </c>
      <c r="AF19119" t="s">
        <v>140</v>
      </c>
      <c r="AG19119">
        <v>23</v>
      </c>
      <c r="AH19119" t="s">
        <v>873</v>
      </c>
      <c r="AI19119" t="s">
        <v>433</v>
      </c>
      <c r="AJ19119" t="s">
        <v>345</v>
      </c>
      <c r="AK19119" t="s">
        <v>140</v>
      </c>
      <c r="AL19119" t="s">
        <v>140</v>
      </c>
      <c r="AM19119">
        <v>23</v>
      </c>
      <c r="AN19119" t="s">
        <v>747</v>
      </c>
      <c r="AO19119" t="s">
        <v>382</v>
      </c>
      <c r="AP19119" t="s">
        <v>140</v>
      </c>
      <c r="AQ19119" t="s">
        <v>140</v>
      </c>
      <c r="AR19119" t="s">
        <v>140</v>
      </c>
      <c r="AS19119">
        <v>23</v>
      </c>
      <c r="AT19119" t="s">
        <v>263</v>
      </c>
      <c r="AU19119" t="s">
        <v>1071</v>
      </c>
      <c r="AV19119" t="s">
        <v>949</v>
      </c>
      <c r="AW19119" t="s">
        <v>140</v>
      </c>
      <c r="AX19119" t="s">
        <v>140</v>
      </c>
      <c r="AY19119">
        <v>23</v>
      </c>
      <c r="AZ19119" t="s">
        <v>1086</v>
      </c>
      <c r="BA19119" t="s">
        <v>97</v>
      </c>
      <c r="BB19119" t="s">
        <v>1052</v>
      </c>
      <c r="BC19119" t="s">
        <v>140</v>
      </c>
      <c r="BD19119" t="s">
        <v>140</v>
      </c>
      <c r="BE19119">
        <v>23</v>
      </c>
      <c r="BF19119" t="s">
        <v>861</v>
      </c>
      <c r="BG19119" t="s">
        <v>140</v>
      </c>
      <c r="BH19119" t="s">
        <v>862</v>
      </c>
      <c r="BI19119" t="s">
        <v>140</v>
      </c>
      <c r="BJ19119" t="s">
        <v>140</v>
      </c>
      <c r="BK19119">
        <v>23</v>
      </c>
      <c r="BL19119" t="s">
        <v>220</v>
      </c>
      <c r="BM19119" t="s">
        <v>97</v>
      </c>
      <c r="BN19119" t="s">
        <v>192</v>
      </c>
      <c r="BO19119" t="s">
        <v>140</v>
      </c>
      <c r="BP19119" t="s">
        <v>140</v>
      </c>
      <c r="BQ19119">
        <v>23</v>
      </c>
      <c r="BR19119" t="s">
        <v>344</v>
      </c>
      <c r="BS19119" t="s">
        <v>345</v>
      </c>
      <c r="BT19119" t="s">
        <v>140</v>
      </c>
      <c r="BU19119" t="s">
        <v>140</v>
      </c>
      <c r="BV19119" t="s">
        <v>140</v>
      </c>
    </row>
    <row r="19120" spans="1:74" x14ac:dyDescent="0.35">
      <c r="A19120" t="s">
        <v>25</v>
      </c>
      <c r="B19120" t="s">
        <v>1130</v>
      </c>
      <c r="C19120">
        <v>162</v>
      </c>
      <c r="D19120" t="s">
        <v>941</v>
      </c>
      <c r="E19120" t="s">
        <v>977</v>
      </c>
      <c r="F19120" t="s">
        <v>1047</v>
      </c>
      <c r="G19120" t="s">
        <v>939</v>
      </c>
      <c r="H19120" t="s">
        <v>140</v>
      </c>
      <c r="I19120">
        <v>162</v>
      </c>
      <c r="J19120" t="s">
        <v>218</v>
      </c>
      <c r="K19120" t="s">
        <v>1018</v>
      </c>
      <c r="L19120" t="s">
        <v>522</v>
      </c>
      <c r="M19120" t="s">
        <v>279</v>
      </c>
      <c r="N19120" t="s">
        <v>140</v>
      </c>
      <c r="O19120">
        <v>162</v>
      </c>
      <c r="P19120" t="s">
        <v>757</v>
      </c>
      <c r="Q19120" t="s">
        <v>749</v>
      </c>
      <c r="R19120" t="s">
        <v>1012</v>
      </c>
      <c r="S19120" t="s">
        <v>140</v>
      </c>
      <c r="T19120" t="s">
        <v>1016</v>
      </c>
      <c r="U19120">
        <v>162</v>
      </c>
      <c r="V19120" t="s">
        <v>732</v>
      </c>
      <c r="W19120" t="s">
        <v>939</v>
      </c>
      <c r="X19120" t="s">
        <v>1048</v>
      </c>
      <c r="Y19120" t="s">
        <v>140</v>
      </c>
      <c r="Z19120" t="s">
        <v>140</v>
      </c>
      <c r="AA19120">
        <v>162</v>
      </c>
      <c r="AB19120" t="s">
        <v>243</v>
      </c>
      <c r="AC19120" t="s">
        <v>731</v>
      </c>
      <c r="AD19120" t="s">
        <v>140</v>
      </c>
      <c r="AE19120" t="s">
        <v>140</v>
      </c>
      <c r="AF19120" t="s">
        <v>1016</v>
      </c>
      <c r="AG19120">
        <v>162</v>
      </c>
      <c r="AH19120" t="s">
        <v>306</v>
      </c>
      <c r="AI19120" t="s">
        <v>428</v>
      </c>
      <c r="AJ19120" t="s">
        <v>1011</v>
      </c>
      <c r="AK19120" t="s">
        <v>1013</v>
      </c>
      <c r="AL19120" t="s">
        <v>1010</v>
      </c>
      <c r="AM19120">
        <v>162</v>
      </c>
      <c r="AN19120" t="s">
        <v>100</v>
      </c>
      <c r="AO19120" t="s">
        <v>1067</v>
      </c>
      <c r="AP19120" t="s">
        <v>1017</v>
      </c>
      <c r="AQ19120" t="s">
        <v>140</v>
      </c>
      <c r="AR19120" t="s">
        <v>140</v>
      </c>
      <c r="AS19120">
        <v>162</v>
      </c>
      <c r="AT19120" t="s">
        <v>128</v>
      </c>
      <c r="AU19120" t="s">
        <v>345</v>
      </c>
      <c r="AV19120" t="s">
        <v>91</v>
      </c>
      <c r="AW19120" t="s">
        <v>1098</v>
      </c>
      <c r="AX19120" t="s">
        <v>140</v>
      </c>
      <c r="AY19120">
        <v>162</v>
      </c>
      <c r="AZ19120" t="s">
        <v>122</v>
      </c>
      <c r="BA19120" t="s">
        <v>458</v>
      </c>
      <c r="BB19120" t="s">
        <v>1023</v>
      </c>
      <c r="BC19120" t="s">
        <v>1016</v>
      </c>
      <c r="BD19120" t="s">
        <v>1013</v>
      </c>
      <c r="BE19120">
        <v>162</v>
      </c>
      <c r="BF19120" t="s">
        <v>473</v>
      </c>
      <c r="BG19120" t="s">
        <v>1018</v>
      </c>
      <c r="BH19120" t="s">
        <v>646</v>
      </c>
      <c r="BI19120" t="s">
        <v>1016</v>
      </c>
      <c r="BJ19120" t="s">
        <v>140</v>
      </c>
      <c r="BK19120">
        <v>162</v>
      </c>
      <c r="BL19120" t="s">
        <v>652</v>
      </c>
      <c r="BM19120" t="s">
        <v>769</v>
      </c>
      <c r="BN19120" t="s">
        <v>720</v>
      </c>
      <c r="BO19120" t="s">
        <v>775</v>
      </c>
      <c r="BP19120" t="s">
        <v>140</v>
      </c>
      <c r="BQ19120">
        <v>162</v>
      </c>
      <c r="BR19120" t="s">
        <v>1109</v>
      </c>
      <c r="BS19120" t="s">
        <v>940</v>
      </c>
      <c r="BT19120" t="s">
        <v>939</v>
      </c>
      <c r="BU19120" t="s">
        <v>140</v>
      </c>
      <c r="BV19120" t="s">
        <v>140</v>
      </c>
    </row>
    <row r="19121" spans="1:74" x14ac:dyDescent="0.35">
      <c r="A19121" t="s">
        <v>25</v>
      </c>
      <c r="B19121" t="s">
        <v>1131</v>
      </c>
      <c r="C19121">
        <v>19</v>
      </c>
      <c r="D19121" t="s">
        <v>675</v>
      </c>
      <c r="E19121" t="s">
        <v>103</v>
      </c>
      <c r="F19121" t="s">
        <v>140</v>
      </c>
      <c r="G19121" t="s">
        <v>515</v>
      </c>
      <c r="H19121" t="s">
        <v>140</v>
      </c>
      <c r="I19121">
        <v>19</v>
      </c>
      <c r="J19121" t="s">
        <v>889</v>
      </c>
      <c r="K19121" t="s">
        <v>785</v>
      </c>
      <c r="L19121" t="s">
        <v>89</v>
      </c>
      <c r="M19121" t="s">
        <v>975</v>
      </c>
      <c r="N19121" t="s">
        <v>140</v>
      </c>
      <c r="O19121">
        <v>19</v>
      </c>
      <c r="P19121" t="s">
        <v>1081</v>
      </c>
      <c r="Q19121" t="s">
        <v>1080</v>
      </c>
      <c r="R19121" t="s">
        <v>140</v>
      </c>
      <c r="S19121" t="s">
        <v>140</v>
      </c>
      <c r="T19121" t="s">
        <v>140</v>
      </c>
      <c r="U19121">
        <v>19</v>
      </c>
      <c r="V19121" t="s">
        <v>177</v>
      </c>
      <c r="W19121" t="s">
        <v>140</v>
      </c>
      <c r="X19121" t="s">
        <v>140</v>
      </c>
      <c r="Y19121" t="s">
        <v>140</v>
      </c>
      <c r="Z19121" t="s">
        <v>140</v>
      </c>
      <c r="AA19121">
        <v>19</v>
      </c>
      <c r="AB19121" t="s">
        <v>534</v>
      </c>
      <c r="AC19121" t="s">
        <v>535</v>
      </c>
      <c r="AD19121" t="s">
        <v>140</v>
      </c>
      <c r="AE19121" t="s">
        <v>140</v>
      </c>
      <c r="AF19121" t="s">
        <v>140</v>
      </c>
      <c r="AG19121">
        <v>19</v>
      </c>
      <c r="AH19121" t="s">
        <v>679</v>
      </c>
      <c r="AI19121" t="s">
        <v>848</v>
      </c>
      <c r="AJ19121" t="s">
        <v>1104</v>
      </c>
      <c r="AK19121" t="s">
        <v>140</v>
      </c>
      <c r="AL19121" t="s">
        <v>140</v>
      </c>
      <c r="AM19121">
        <v>19</v>
      </c>
      <c r="AN19121" t="s">
        <v>90</v>
      </c>
      <c r="AO19121" t="s">
        <v>1007</v>
      </c>
      <c r="AP19121" t="s">
        <v>515</v>
      </c>
      <c r="AQ19121" t="s">
        <v>140</v>
      </c>
      <c r="AR19121" t="s">
        <v>140</v>
      </c>
      <c r="AS19121">
        <v>19</v>
      </c>
      <c r="AT19121" t="s">
        <v>177</v>
      </c>
      <c r="AU19121" t="s">
        <v>140</v>
      </c>
      <c r="AV19121" t="s">
        <v>140</v>
      </c>
      <c r="AW19121" t="s">
        <v>140</v>
      </c>
      <c r="AX19121" t="s">
        <v>140</v>
      </c>
      <c r="AY19121">
        <v>19</v>
      </c>
      <c r="AZ19121" t="s">
        <v>1167</v>
      </c>
      <c r="BA19121" t="s">
        <v>515</v>
      </c>
      <c r="BB19121" t="s">
        <v>99</v>
      </c>
      <c r="BC19121" t="s">
        <v>140</v>
      </c>
      <c r="BD19121" t="s">
        <v>140</v>
      </c>
      <c r="BE19121">
        <v>19</v>
      </c>
      <c r="BF19121" t="s">
        <v>1167</v>
      </c>
      <c r="BG19121" t="s">
        <v>515</v>
      </c>
      <c r="BH19121" t="s">
        <v>89</v>
      </c>
      <c r="BI19121" t="s">
        <v>140</v>
      </c>
      <c r="BJ19121" t="s">
        <v>140</v>
      </c>
      <c r="BK19121">
        <v>19</v>
      </c>
      <c r="BL19121" t="s">
        <v>393</v>
      </c>
      <c r="BM19121" t="s">
        <v>1007</v>
      </c>
      <c r="BN19121" t="s">
        <v>535</v>
      </c>
      <c r="BO19121" t="s">
        <v>515</v>
      </c>
      <c r="BP19121" t="s">
        <v>140</v>
      </c>
      <c r="BQ19121">
        <v>19</v>
      </c>
      <c r="BR19121" t="s">
        <v>100</v>
      </c>
      <c r="BS19121" t="s">
        <v>140</v>
      </c>
      <c r="BT19121" t="s">
        <v>99</v>
      </c>
      <c r="BU19121" t="s">
        <v>140</v>
      </c>
      <c r="BV19121" t="s">
        <v>140</v>
      </c>
    </row>
    <row r="19122" spans="1:74" x14ac:dyDescent="0.35">
      <c r="A19122" t="s">
        <v>26</v>
      </c>
      <c r="B19122" t="s">
        <v>1129</v>
      </c>
      <c r="C19122">
        <v>20</v>
      </c>
      <c r="D19122" t="s">
        <v>407</v>
      </c>
      <c r="E19122" t="s">
        <v>41</v>
      </c>
      <c r="F19122" t="s">
        <v>1061</v>
      </c>
      <c r="G19122" t="s">
        <v>639</v>
      </c>
      <c r="H19122" t="s">
        <v>140</v>
      </c>
      <c r="I19122">
        <v>20</v>
      </c>
      <c r="J19122" t="s">
        <v>292</v>
      </c>
      <c r="K19122" t="s">
        <v>671</v>
      </c>
      <c r="L19122" t="s">
        <v>527</v>
      </c>
      <c r="M19122" t="s">
        <v>700</v>
      </c>
      <c r="N19122" t="s">
        <v>140</v>
      </c>
      <c r="O19122">
        <v>20</v>
      </c>
      <c r="P19122" t="s">
        <v>160</v>
      </c>
      <c r="Q19122" t="s">
        <v>159</v>
      </c>
      <c r="R19122" t="s">
        <v>140</v>
      </c>
      <c r="S19122" t="s">
        <v>140</v>
      </c>
      <c r="T19122" t="s">
        <v>140</v>
      </c>
      <c r="U19122">
        <v>20</v>
      </c>
      <c r="V19122" t="s">
        <v>106</v>
      </c>
      <c r="W19122" t="s">
        <v>140</v>
      </c>
      <c r="X19122" t="s">
        <v>115</v>
      </c>
      <c r="Y19122" t="s">
        <v>1060</v>
      </c>
      <c r="Z19122" t="s">
        <v>140</v>
      </c>
      <c r="AA19122">
        <v>20</v>
      </c>
      <c r="AB19122" t="s">
        <v>726</v>
      </c>
      <c r="AC19122" t="s">
        <v>240</v>
      </c>
      <c r="AD19122" t="s">
        <v>140</v>
      </c>
      <c r="AE19122" t="s">
        <v>1060</v>
      </c>
      <c r="AF19122" t="s">
        <v>140</v>
      </c>
      <c r="AG19122">
        <v>20</v>
      </c>
      <c r="AH19122" t="s">
        <v>72</v>
      </c>
      <c r="AI19122" t="s">
        <v>681</v>
      </c>
      <c r="AJ19122" t="s">
        <v>1072</v>
      </c>
      <c r="AK19122" t="s">
        <v>140</v>
      </c>
      <c r="AL19122" t="s">
        <v>140</v>
      </c>
      <c r="AM19122">
        <v>20</v>
      </c>
      <c r="AN19122" t="s">
        <v>835</v>
      </c>
      <c r="AO19122" t="s">
        <v>965</v>
      </c>
      <c r="AP19122" t="s">
        <v>1060</v>
      </c>
      <c r="AQ19122" t="s">
        <v>950</v>
      </c>
      <c r="AR19122" t="s">
        <v>140</v>
      </c>
      <c r="AS19122">
        <v>20</v>
      </c>
      <c r="AT19122" t="s">
        <v>702</v>
      </c>
      <c r="AU19122" t="s">
        <v>527</v>
      </c>
      <c r="AV19122" t="s">
        <v>532</v>
      </c>
      <c r="AW19122" t="s">
        <v>950</v>
      </c>
      <c r="AX19122" t="s">
        <v>140</v>
      </c>
      <c r="AY19122">
        <v>20</v>
      </c>
      <c r="AZ19122" t="s">
        <v>665</v>
      </c>
      <c r="BA19122" t="s">
        <v>664</v>
      </c>
      <c r="BB19122" t="s">
        <v>140</v>
      </c>
      <c r="BC19122" t="s">
        <v>140</v>
      </c>
      <c r="BD19122" t="s">
        <v>140</v>
      </c>
      <c r="BE19122">
        <v>20</v>
      </c>
      <c r="BF19122" t="s">
        <v>255</v>
      </c>
      <c r="BG19122" t="s">
        <v>93</v>
      </c>
      <c r="BH19122" t="s">
        <v>379</v>
      </c>
      <c r="BI19122" t="s">
        <v>919</v>
      </c>
      <c r="BJ19122" t="s">
        <v>140</v>
      </c>
      <c r="BK19122">
        <v>20</v>
      </c>
      <c r="BL19122" t="s">
        <v>589</v>
      </c>
      <c r="BM19122" t="s">
        <v>1058</v>
      </c>
      <c r="BN19122" t="s">
        <v>73</v>
      </c>
      <c r="BO19122" t="s">
        <v>140</v>
      </c>
      <c r="BP19122" t="s">
        <v>140</v>
      </c>
      <c r="BQ19122">
        <v>20</v>
      </c>
      <c r="BR19122" t="s">
        <v>94</v>
      </c>
      <c r="BS19122" t="s">
        <v>1060</v>
      </c>
      <c r="BT19122" t="s">
        <v>985</v>
      </c>
      <c r="BU19122" t="s">
        <v>140</v>
      </c>
      <c r="BV19122" t="s">
        <v>140</v>
      </c>
    </row>
    <row r="19123" spans="1:74" x14ac:dyDescent="0.35">
      <c r="A19123" t="s">
        <v>26</v>
      </c>
      <c r="B19123" t="s">
        <v>1130</v>
      </c>
      <c r="C19123">
        <v>137</v>
      </c>
      <c r="D19123" t="s">
        <v>740</v>
      </c>
      <c r="E19123" t="s">
        <v>1104</v>
      </c>
      <c r="F19123" t="s">
        <v>1051</v>
      </c>
      <c r="G19123" t="s">
        <v>1073</v>
      </c>
      <c r="H19123" t="s">
        <v>140</v>
      </c>
      <c r="I19123">
        <v>137</v>
      </c>
      <c r="J19123" t="s">
        <v>541</v>
      </c>
      <c r="K19123" t="s">
        <v>87</v>
      </c>
      <c r="L19123" t="s">
        <v>827</v>
      </c>
      <c r="M19123" t="s">
        <v>932</v>
      </c>
      <c r="N19123" t="s">
        <v>140</v>
      </c>
      <c r="O19123">
        <v>137</v>
      </c>
      <c r="P19123" t="s">
        <v>931</v>
      </c>
      <c r="Q19123" t="s">
        <v>901</v>
      </c>
      <c r="R19123" t="s">
        <v>1066</v>
      </c>
      <c r="S19123" t="s">
        <v>1066</v>
      </c>
      <c r="T19123" t="s">
        <v>775</v>
      </c>
      <c r="U19123">
        <v>137</v>
      </c>
      <c r="V19123" t="s">
        <v>1113</v>
      </c>
      <c r="W19123" t="s">
        <v>1051</v>
      </c>
      <c r="X19123" t="s">
        <v>1054</v>
      </c>
      <c r="Y19123" t="s">
        <v>140</v>
      </c>
      <c r="Z19123" t="s">
        <v>140</v>
      </c>
      <c r="AA19123">
        <v>137</v>
      </c>
      <c r="AB19123" t="s">
        <v>400</v>
      </c>
      <c r="AC19123" t="s">
        <v>401</v>
      </c>
      <c r="AD19123" t="s">
        <v>140</v>
      </c>
      <c r="AE19123" t="s">
        <v>140</v>
      </c>
      <c r="AF19123" t="s">
        <v>140</v>
      </c>
      <c r="AG19123">
        <v>137</v>
      </c>
      <c r="AH19123" t="s">
        <v>505</v>
      </c>
      <c r="AI19123" t="s">
        <v>221</v>
      </c>
      <c r="AJ19123" t="s">
        <v>1020</v>
      </c>
      <c r="AK19123" t="s">
        <v>140</v>
      </c>
      <c r="AL19123" t="s">
        <v>140</v>
      </c>
      <c r="AM19123">
        <v>137</v>
      </c>
      <c r="AN19123" t="s">
        <v>523</v>
      </c>
      <c r="AO19123" t="s">
        <v>662</v>
      </c>
      <c r="AP19123" t="s">
        <v>1018</v>
      </c>
      <c r="AQ19123" t="s">
        <v>140</v>
      </c>
      <c r="AR19123" t="s">
        <v>140</v>
      </c>
      <c r="AS19123">
        <v>137</v>
      </c>
      <c r="AT19123" t="s">
        <v>104</v>
      </c>
      <c r="AU19123" t="s">
        <v>1061</v>
      </c>
      <c r="AV19123" t="s">
        <v>1020</v>
      </c>
      <c r="AW19123" t="s">
        <v>775</v>
      </c>
      <c r="AX19123" t="s">
        <v>140</v>
      </c>
      <c r="AY19123">
        <v>137</v>
      </c>
      <c r="AZ19123" t="s">
        <v>108</v>
      </c>
      <c r="BA19123" t="s">
        <v>1004</v>
      </c>
      <c r="BB19123" t="s">
        <v>1056</v>
      </c>
      <c r="BC19123" t="s">
        <v>775</v>
      </c>
      <c r="BD19123" t="s">
        <v>140</v>
      </c>
      <c r="BE19123">
        <v>137</v>
      </c>
      <c r="BF19123" t="s">
        <v>1079</v>
      </c>
      <c r="BG19123" t="s">
        <v>1014</v>
      </c>
      <c r="BH19123" t="s">
        <v>592</v>
      </c>
      <c r="BI19123" t="s">
        <v>1021</v>
      </c>
      <c r="BJ19123" t="s">
        <v>140</v>
      </c>
      <c r="BK19123">
        <v>137</v>
      </c>
      <c r="BL19123" t="s">
        <v>587</v>
      </c>
      <c r="BM19123" t="s">
        <v>664</v>
      </c>
      <c r="BN19123" t="s">
        <v>1080</v>
      </c>
      <c r="BO19123" t="s">
        <v>1063</v>
      </c>
      <c r="BP19123" t="s">
        <v>140</v>
      </c>
      <c r="BQ19123">
        <v>137</v>
      </c>
      <c r="BR19123" t="s">
        <v>514</v>
      </c>
      <c r="BS19123" t="s">
        <v>1017</v>
      </c>
      <c r="BT19123" t="s">
        <v>1060</v>
      </c>
      <c r="BU19123" t="s">
        <v>140</v>
      </c>
      <c r="BV19123" t="s">
        <v>140</v>
      </c>
    </row>
    <row r="19124" spans="1:74" x14ac:dyDescent="0.35">
      <c r="A19124" t="s">
        <v>26</v>
      </c>
      <c r="B19124" t="s">
        <v>1131</v>
      </c>
      <c r="C19124">
        <v>45</v>
      </c>
      <c r="D19124" t="s">
        <v>1084</v>
      </c>
      <c r="E19124" t="s">
        <v>641</v>
      </c>
      <c r="F19124" t="s">
        <v>1020</v>
      </c>
      <c r="G19124" t="s">
        <v>1020</v>
      </c>
      <c r="H19124" t="s">
        <v>140</v>
      </c>
      <c r="I19124">
        <v>45</v>
      </c>
      <c r="J19124" t="s">
        <v>63</v>
      </c>
      <c r="K19124" t="s">
        <v>733</v>
      </c>
      <c r="L19124" t="s">
        <v>860</v>
      </c>
      <c r="M19124" t="s">
        <v>565</v>
      </c>
      <c r="N19124" t="s">
        <v>140</v>
      </c>
      <c r="O19124">
        <v>45</v>
      </c>
      <c r="P19124" t="s">
        <v>512</v>
      </c>
      <c r="Q19124" t="s">
        <v>513</v>
      </c>
      <c r="R19124" t="s">
        <v>140</v>
      </c>
      <c r="S19124" t="s">
        <v>140</v>
      </c>
      <c r="T19124" t="s">
        <v>140</v>
      </c>
      <c r="U19124">
        <v>45</v>
      </c>
      <c r="V19124" t="s">
        <v>442</v>
      </c>
      <c r="W19124" t="s">
        <v>729</v>
      </c>
      <c r="X19124" t="s">
        <v>140</v>
      </c>
      <c r="Y19124" t="s">
        <v>1020</v>
      </c>
      <c r="Z19124" t="s">
        <v>140</v>
      </c>
      <c r="AA19124">
        <v>45</v>
      </c>
      <c r="AB19124" t="s">
        <v>734</v>
      </c>
      <c r="AC19124" t="s">
        <v>677</v>
      </c>
      <c r="AD19124" t="s">
        <v>140</v>
      </c>
      <c r="AE19124" t="s">
        <v>1020</v>
      </c>
      <c r="AF19124" t="s">
        <v>140</v>
      </c>
      <c r="AG19124">
        <v>45</v>
      </c>
      <c r="AH19124" t="s">
        <v>361</v>
      </c>
      <c r="AI19124" t="s">
        <v>45</v>
      </c>
      <c r="AJ19124" t="s">
        <v>140</v>
      </c>
      <c r="AK19124" t="s">
        <v>1020</v>
      </c>
      <c r="AL19124" t="s">
        <v>140</v>
      </c>
      <c r="AM19124">
        <v>45</v>
      </c>
      <c r="AN19124" t="s">
        <v>1137</v>
      </c>
      <c r="AO19124" t="s">
        <v>109</v>
      </c>
      <c r="AP19124" t="s">
        <v>1020</v>
      </c>
      <c r="AQ19124" t="s">
        <v>140</v>
      </c>
      <c r="AR19124" t="s">
        <v>140</v>
      </c>
      <c r="AS19124">
        <v>45</v>
      </c>
      <c r="AT19124" t="s">
        <v>722</v>
      </c>
      <c r="AU19124" t="s">
        <v>592</v>
      </c>
      <c r="AV19124" t="s">
        <v>775</v>
      </c>
      <c r="AW19124" t="s">
        <v>107</v>
      </c>
      <c r="AX19124" t="s">
        <v>140</v>
      </c>
      <c r="AY19124">
        <v>45</v>
      </c>
      <c r="AZ19124" t="s">
        <v>936</v>
      </c>
      <c r="BA19124" t="s">
        <v>1102</v>
      </c>
      <c r="BB19124" t="s">
        <v>1054</v>
      </c>
      <c r="BC19124" t="s">
        <v>140</v>
      </c>
      <c r="BD19124" t="s">
        <v>140</v>
      </c>
      <c r="BE19124">
        <v>45</v>
      </c>
      <c r="BF19124" t="s">
        <v>809</v>
      </c>
      <c r="BG19124" t="s">
        <v>1020</v>
      </c>
      <c r="BH19124" t="s">
        <v>1080</v>
      </c>
      <c r="BI19124" t="s">
        <v>1020</v>
      </c>
      <c r="BJ19124" t="s">
        <v>140</v>
      </c>
      <c r="BK19124">
        <v>45</v>
      </c>
      <c r="BL19124" t="s">
        <v>352</v>
      </c>
      <c r="BM19124" t="s">
        <v>119</v>
      </c>
      <c r="BN19124" t="s">
        <v>947</v>
      </c>
      <c r="BO19124" t="s">
        <v>1020</v>
      </c>
      <c r="BP19124" t="s">
        <v>140</v>
      </c>
      <c r="BQ19124">
        <v>45</v>
      </c>
      <c r="BR19124" t="s">
        <v>916</v>
      </c>
      <c r="BS19124" t="s">
        <v>107</v>
      </c>
      <c r="BT19124" t="s">
        <v>1023</v>
      </c>
      <c r="BU19124" t="s">
        <v>140</v>
      </c>
      <c r="BV19124" t="s">
        <v>140</v>
      </c>
    </row>
    <row r="19125" spans="1:74" x14ac:dyDescent="0.35">
      <c r="A19125" t="s">
        <v>27</v>
      </c>
      <c r="B19125" t="s">
        <v>1129</v>
      </c>
      <c r="C19125">
        <v>7</v>
      </c>
      <c r="D19125" t="s">
        <v>1081</v>
      </c>
      <c r="E19125" t="s">
        <v>87</v>
      </c>
      <c r="F19125" t="s">
        <v>967</v>
      </c>
      <c r="G19125" t="s">
        <v>140</v>
      </c>
      <c r="H19125" t="s">
        <v>140</v>
      </c>
      <c r="I19125">
        <v>7</v>
      </c>
      <c r="J19125" t="s">
        <v>295</v>
      </c>
      <c r="K19125" t="s">
        <v>140</v>
      </c>
      <c r="L19125" t="s">
        <v>87</v>
      </c>
      <c r="M19125" t="s">
        <v>47</v>
      </c>
      <c r="N19125" t="s">
        <v>140</v>
      </c>
      <c r="O19125">
        <v>7</v>
      </c>
      <c r="P19125" t="s">
        <v>1081</v>
      </c>
      <c r="Q19125" t="s">
        <v>1080</v>
      </c>
      <c r="R19125" t="s">
        <v>140</v>
      </c>
      <c r="S19125" t="s">
        <v>140</v>
      </c>
      <c r="T19125" t="s">
        <v>140</v>
      </c>
      <c r="U19125">
        <v>7</v>
      </c>
      <c r="V19125" t="s">
        <v>1005</v>
      </c>
      <c r="W19125" t="s">
        <v>140</v>
      </c>
      <c r="X19125" t="s">
        <v>140</v>
      </c>
      <c r="Y19125" t="s">
        <v>140</v>
      </c>
      <c r="Z19125" t="s">
        <v>967</v>
      </c>
      <c r="AA19125">
        <v>7</v>
      </c>
      <c r="AB19125" t="s">
        <v>653</v>
      </c>
      <c r="AC19125" t="s">
        <v>654</v>
      </c>
      <c r="AD19125" t="s">
        <v>140</v>
      </c>
      <c r="AE19125" t="s">
        <v>140</v>
      </c>
      <c r="AF19125" t="s">
        <v>140</v>
      </c>
      <c r="AG19125">
        <v>7</v>
      </c>
      <c r="AH19125" t="s">
        <v>873</v>
      </c>
      <c r="AI19125" t="s">
        <v>874</v>
      </c>
      <c r="AJ19125" t="s">
        <v>140</v>
      </c>
      <c r="AK19125" t="s">
        <v>140</v>
      </c>
      <c r="AL19125" t="s">
        <v>140</v>
      </c>
      <c r="AM19125">
        <v>7</v>
      </c>
      <c r="AN19125" t="s">
        <v>873</v>
      </c>
      <c r="AO19125" t="s">
        <v>87</v>
      </c>
      <c r="AP19125" t="s">
        <v>654</v>
      </c>
      <c r="AQ19125" t="s">
        <v>140</v>
      </c>
      <c r="AR19125" t="s">
        <v>140</v>
      </c>
      <c r="AS19125">
        <v>7</v>
      </c>
      <c r="AT19125" t="s">
        <v>1005</v>
      </c>
      <c r="AU19125" t="s">
        <v>967</v>
      </c>
      <c r="AV19125" t="s">
        <v>140</v>
      </c>
      <c r="AW19125" t="s">
        <v>140</v>
      </c>
      <c r="AX19125" t="s">
        <v>140</v>
      </c>
      <c r="AY19125">
        <v>7</v>
      </c>
      <c r="AZ19125" t="s">
        <v>177</v>
      </c>
      <c r="BA19125" t="s">
        <v>140</v>
      </c>
      <c r="BB19125" t="s">
        <v>140</v>
      </c>
      <c r="BC19125" t="s">
        <v>140</v>
      </c>
      <c r="BD19125" t="s">
        <v>140</v>
      </c>
      <c r="BE19125">
        <v>7</v>
      </c>
      <c r="BF19125" t="s">
        <v>873</v>
      </c>
      <c r="BG19125" t="s">
        <v>87</v>
      </c>
      <c r="BH19125" t="s">
        <v>140</v>
      </c>
      <c r="BI19125" t="s">
        <v>654</v>
      </c>
      <c r="BJ19125" t="s">
        <v>140</v>
      </c>
      <c r="BK19125">
        <v>7</v>
      </c>
      <c r="BL19125" t="s">
        <v>46</v>
      </c>
      <c r="BM19125" t="s">
        <v>140</v>
      </c>
      <c r="BN19125" t="s">
        <v>47</v>
      </c>
      <c r="BO19125" t="s">
        <v>140</v>
      </c>
      <c r="BP19125" t="s">
        <v>140</v>
      </c>
      <c r="BQ19125">
        <v>7</v>
      </c>
      <c r="BR19125" t="s">
        <v>177</v>
      </c>
      <c r="BS19125" t="s">
        <v>140</v>
      </c>
      <c r="BT19125" t="s">
        <v>140</v>
      </c>
      <c r="BU19125" t="s">
        <v>140</v>
      </c>
      <c r="BV19125" t="s">
        <v>140</v>
      </c>
    </row>
    <row r="19126" spans="1:74" x14ac:dyDescent="0.35">
      <c r="A19126" t="s">
        <v>27</v>
      </c>
      <c r="B19126" t="s">
        <v>1130</v>
      </c>
      <c r="C19126">
        <v>171</v>
      </c>
      <c r="D19126" t="s">
        <v>477</v>
      </c>
      <c r="E19126" t="s">
        <v>574</v>
      </c>
      <c r="F19126" t="s">
        <v>1009</v>
      </c>
      <c r="G19126" t="s">
        <v>664</v>
      </c>
      <c r="H19126" t="s">
        <v>1055</v>
      </c>
      <c r="I19126">
        <v>171</v>
      </c>
      <c r="J19126" t="s">
        <v>693</v>
      </c>
      <c r="K19126" t="s">
        <v>985</v>
      </c>
      <c r="L19126" t="s">
        <v>592</v>
      </c>
      <c r="M19126" t="s">
        <v>911</v>
      </c>
      <c r="N19126" t="s">
        <v>940</v>
      </c>
      <c r="O19126">
        <v>171</v>
      </c>
      <c r="P19126" t="s">
        <v>1081</v>
      </c>
      <c r="Q19126" t="s">
        <v>952</v>
      </c>
      <c r="R19126" t="s">
        <v>1055</v>
      </c>
      <c r="S19126" t="s">
        <v>1017</v>
      </c>
      <c r="T19126" t="s">
        <v>1014</v>
      </c>
      <c r="U19126">
        <v>171</v>
      </c>
      <c r="V19126" t="s">
        <v>1120</v>
      </c>
      <c r="W19126" t="s">
        <v>1055</v>
      </c>
      <c r="X19126" t="s">
        <v>775</v>
      </c>
      <c r="Y19126" t="s">
        <v>1014</v>
      </c>
      <c r="Z19126" t="s">
        <v>1014</v>
      </c>
      <c r="AA19126">
        <v>171</v>
      </c>
      <c r="AB19126" t="s">
        <v>721</v>
      </c>
      <c r="AC19126" t="s">
        <v>421</v>
      </c>
      <c r="AD19126" t="s">
        <v>1046</v>
      </c>
      <c r="AE19126" t="s">
        <v>140</v>
      </c>
      <c r="AF19126" t="s">
        <v>775</v>
      </c>
      <c r="AG19126">
        <v>171</v>
      </c>
      <c r="AH19126" t="s">
        <v>750</v>
      </c>
      <c r="AI19126" t="s">
        <v>386</v>
      </c>
      <c r="AJ19126" t="s">
        <v>1098</v>
      </c>
      <c r="AK19126" t="s">
        <v>1014</v>
      </c>
      <c r="AL19126" t="s">
        <v>1014</v>
      </c>
      <c r="AM19126">
        <v>171</v>
      </c>
      <c r="AN19126" t="s">
        <v>112</v>
      </c>
      <c r="AO19126" t="s">
        <v>1059</v>
      </c>
      <c r="AP19126" t="s">
        <v>1020</v>
      </c>
      <c r="AQ19126" t="s">
        <v>140</v>
      </c>
      <c r="AR19126" t="s">
        <v>1014</v>
      </c>
      <c r="AS19126">
        <v>171</v>
      </c>
      <c r="AT19126" t="s">
        <v>707</v>
      </c>
      <c r="AU19126" t="s">
        <v>147</v>
      </c>
      <c r="AV19126" t="s">
        <v>903</v>
      </c>
      <c r="AW19126" t="s">
        <v>1066</v>
      </c>
      <c r="AX19126" t="s">
        <v>1014</v>
      </c>
      <c r="AY19126">
        <v>171</v>
      </c>
      <c r="AZ19126" t="s">
        <v>876</v>
      </c>
      <c r="BA19126" t="s">
        <v>1095</v>
      </c>
      <c r="BB19126" t="s">
        <v>660</v>
      </c>
      <c r="BC19126" t="s">
        <v>1055</v>
      </c>
      <c r="BD19126" t="s">
        <v>1014</v>
      </c>
      <c r="BE19126">
        <v>171</v>
      </c>
      <c r="BF19126" t="s">
        <v>1158</v>
      </c>
      <c r="BG19126" t="s">
        <v>1018</v>
      </c>
      <c r="BH19126" t="s">
        <v>99</v>
      </c>
      <c r="BI19126" t="s">
        <v>775</v>
      </c>
      <c r="BJ19126" t="s">
        <v>1014</v>
      </c>
      <c r="BK19126">
        <v>171</v>
      </c>
      <c r="BL19126" t="s">
        <v>355</v>
      </c>
      <c r="BM19126" t="s">
        <v>125</v>
      </c>
      <c r="BN19126" t="s">
        <v>1076</v>
      </c>
      <c r="BO19126" t="s">
        <v>1009</v>
      </c>
      <c r="BP19126" t="s">
        <v>1014</v>
      </c>
      <c r="BQ19126">
        <v>171</v>
      </c>
      <c r="BR19126" t="s">
        <v>1124</v>
      </c>
      <c r="BS19126" t="s">
        <v>515</v>
      </c>
      <c r="BT19126" t="s">
        <v>1063</v>
      </c>
      <c r="BU19126" t="s">
        <v>140</v>
      </c>
      <c r="BV19126" t="s">
        <v>1014</v>
      </c>
    </row>
    <row r="19127" spans="1:74" x14ac:dyDescent="0.35">
      <c r="A19127" t="s">
        <v>27</v>
      </c>
      <c r="B19127" t="s">
        <v>1131</v>
      </c>
      <c r="C19127">
        <v>26</v>
      </c>
      <c r="D19127" t="s">
        <v>1183</v>
      </c>
      <c r="E19127" t="s">
        <v>140</v>
      </c>
      <c r="F19127" t="s">
        <v>140</v>
      </c>
      <c r="G19127" t="s">
        <v>1043</v>
      </c>
      <c r="H19127" t="s">
        <v>140</v>
      </c>
      <c r="I19127">
        <v>26</v>
      </c>
      <c r="J19127" t="s">
        <v>425</v>
      </c>
      <c r="K19127" t="s">
        <v>991</v>
      </c>
      <c r="L19127" t="s">
        <v>103</v>
      </c>
      <c r="M19127" t="s">
        <v>843</v>
      </c>
      <c r="N19127" t="s">
        <v>140</v>
      </c>
      <c r="O19127">
        <v>26</v>
      </c>
      <c r="P19127" t="s">
        <v>736</v>
      </c>
      <c r="Q19127" t="s">
        <v>737</v>
      </c>
      <c r="R19127" t="s">
        <v>140</v>
      </c>
      <c r="S19127" t="s">
        <v>140</v>
      </c>
      <c r="T19127" t="s">
        <v>140</v>
      </c>
      <c r="U19127">
        <v>26</v>
      </c>
      <c r="V19127" t="s">
        <v>997</v>
      </c>
      <c r="W19127" t="s">
        <v>140</v>
      </c>
      <c r="X19127" t="s">
        <v>1066</v>
      </c>
      <c r="Y19127" t="s">
        <v>1043</v>
      </c>
      <c r="Z19127" t="s">
        <v>140</v>
      </c>
      <c r="AA19127">
        <v>26</v>
      </c>
      <c r="AB19127" t="s">
        <v>156</v>
      </c>
      <c r="AC19127" t="s">
        <v>187</v>
      </c>
      <c r="AD19127" t="s">
        <v>140</v>
      </c>
      <c r="AE19127" t="s">
        <v>1003</v>
      </c>
      <c r="AF19127" t="s">
        <v>140</v>
      </c>
      <c r="AG19127">
        <v>26</v>
      </c>
      <c r="AH19127" t="s">
        <v>348</v>
      </c>
      <c r="AI19127" t="s">
        <v>462</v>
      </c>
      <c r="AJ19127" t="s">
        <v>187</v>
      </c>
      <c r="AK19127" t="s">
        <v>1043</v>
      </c>
      <c r="AL19127" t="s">
        <v>140</v>
      </c>
      <c r="AM19127">
        <v>26</v>
      </c>
      <c r="AN19127" t="s">
        <v>1101</v>
      </c>
      <c r="AO19127" t="s">
        <v>140</v>
      </c>
      <c r="AP19127" t="s">
        <v>915</v>
      </c>
      <c r="AQ19127" t="s">
        <v>140</v>
      </c>
      <c r="AR19127" t="s">
        <v>140</v>
      </c>
      <c r="AS19127">
        <v>26</v>
      </c>
      <c r="AT19127" t="s">
        <v>905</v>
      </c>
      <c r="AU19127" t="s">
        <v>915</v>
      </c>
      <c r="AV19127" t="s">
        <v>517</v>
      </c>
      <c r="AW19127" t="s">
        <v>1043</v>
      </c>
      <c r="AX19127" t="s">
        <v>140</v>
      </c>
      <c r="AY19127">
        <v>26</v>
      </c>
      <c r="AZ19127" t="s">
        <v>647</v>
      </c>
      <c r="BA19127" t="s">
        <v>1070</v>
      </c>
      <c r="BB19127" t="s">
        <v>1072</v>
      </c>
      <c r="BC19127" t="s">
        <v>140</v>
      </c>
      <c r="BD19127" t="s">
        <v>140</v>
      </c>
      <c r="BE19127">
        <v>26</v>
      </c>
      <c r="BF19127" t="s">
        <v>669</v>
      </c>
      <c r="BG19127" t="s">
        <v>1043</v>
      </c>
      <c r="BH19127" t="s">
        <v>915</v>
      </c>
      <c r="BI19127" t="s">
        <v>988</v>
      </c>
      <c r="BJ19127" t="s">
        <v>140</v>
      </c>
      <c r="BK19127">
        <v>26</v>
      </c>
      <c r="BL19127" t="s">
        <v>605</v>
      </c>
      <c r="BM19127" t="s">
        <v>1043</v>
      </c>
      <c r="BN19127" t="s">
        <v>349</v>
      </c>
      <c r="BO19127" t="s">
        <v>1043</v>
      </c>
      <c r="BP19127" t="s">
        <v>140</v>
      </c>
      <c r="BQ19127">
        <v>26</v>
      </c>
      <c r="BR19127" t="s">
        <v>1143</v>
      </c>
      <c r="BS19127" t="s">
        <v>1070</v>
      </c>
      <c r="BT19127" t="s">
        <v>140</v>
      </c>
      <c r="BU19127" t="s">
        <v>140</v>
      </c>
      <c r="BV19127" t="s">
        <v>140</v>
      </c>
    </row>
    <row r="19128" spans="1:74" x14ac:dyDescent="0.35">
      <c r="A19128" t="s">
        <v>28</v>
      </c>
      <c r="B19128" t="s">
        <v>1129</v>
      </c>
      <c r="C19128">
        <v>34</v>
      </c>
      <c r="D19128" t="s">
        <v>66</v>
      </c>
      <c r="E19128" t="s">
        <v>41</v>
      </c>
      <c r="F19128" t="s">
        <v>515</v>
      </c>
      <c r="G19128" t="s">
        <v>939</v>
      </c>
      <c r="H19128" t="s">
        <v>140</v>
      </c>
      <c r="I19128">
        <v>34</v>
      </c>
      <c r="J19128" t="s">
        <v>230</v>
      </c>
      <c r="K19128" t="s">
        <v>977</v>
      </c>
      <c r="L19128" t="s">
        <v>465</v>
      </c>
      <c r="M19128" t="s">
        <v>650</v>
      </c>
      <c r="N19128" t="s">
        <v>140</v>
      </c>
      <c r="O19128">
        <v>34</v>
      </c>
      <c r="P19128" t="s">
        <v>1175</v>
      </c>
      <c r="Q19128" t="s">
        <v>668</v>
      </c>
      <c r="R19128" t="s">
        <v>515</v>
      </c>
      <c r="S19128" t="s">
        <v>140</v>
      </c>
      <c r="T19128" t="s">
        <v>140</v>
      </c>
      <c r="U19128">
        <v>34</v>
      </c>
      <c r="V19128" t="s">
        <v>90</v>
      </c>
      <c r="W19128" t="s">
        <v>1054</v>
      </c>
      <c r="X19128" t="s">
        <v>1067</v>
      </c>
      <c r="Y19128" t="s">
        <v>140</v>
      </c>
      <c r="Z19128" t="s">
        <v>140</v>
      </c>
      <c r="AA19128">
        <v>34</v>
      </c>
      <c r="AB19128" t="s">
        <v>415</v>
      </c>
      <c r="AC19128" t="s">
        <v>341</v>
      </c>
      <c r="AD19128" t="s">
        <v>515</v>
      </c>
      <c r="AE19128" t="s">
        <v>140</v>
      </c>
      <c r="AF19128" t="s">
        <v>140</v>
      </c>
      <c r="AG19128">
        <v>34</v>
      </c>
      <c r="AH19128" t="s">
        <v>150</v>
      </c>
      <c r="AI19128" t="s">
        <v>582</v>
      </c>
      <c r="AJ19128" t="s">
        <v>515</v>
      </c>
      <c r="AK19128" t="s">
        <v>140</v>
      </c>
      <c r="AL19128" t="s">
        <v>140</v>
      </c>
      <c r="AM19128">
        <v>34</v>
      </c>
      <c r="AN19128" t="s">
        <v>828</v>
      </c>
      <c r="AO19128" t="s">
        <v>538</v>
      </c>
      <c r="AP19128" t="s">
        <v>1058</v>
      </c>
      <c r="AQ19128" t="s">
        <v>140</v>
      </c>
      <c r="AR19128" t="s">
        <v>140</v>
      </c>
      <c r="AS19128">
        <v>34</v>
      </c>
      <c r="AT19128" t="s">
        <v>198</v>
      </c>
      <c r="AU19128" t="s">
        <v>123</v>
      </c>
      <c r="AV19128" t="s">
        <v>769</v>
      </c>
      <c r="AW19128" t="s">
        <v>140</v>
      </c>
      <c r="AX19128" t="s">
        <v>140</v>
      </c>
      <c r="AY19128">
        <v>34</v>
      </c>
      <c r="AZ19128" t="s">
        <v>177</v>
      </c>
      <c r="BA19128" t="s">
        <v>140</v>
      </c>
      <c r="BB19128" t="s">
        <v>140</v>
      </c>
      <c r="BC19128" t="s">
        <v>140</v>
      </c>
      <c r="BD19128" t="s">
        <v>140</v>
      </c>
      <c r="BE19128">
        <v>34</v>
      </c>
      <c r="BF19128" t="s">
        <v>690</v>
      </c>
      <c r="BG19128" t="s">
        <v>515</v>
      </c>
      <c r="BH19128" t="s">
        <v>752</v>
      </c>
      <c r="BI19128" t="s">
        <v>915</v>
      </c>
      <c r="BJ19128" t="s">
        <v>140</v>
      </c>
      <c r="BK19128">
        <v>34</v>
      </c>
      <c r="BL19128" t="s">
        <v>945</v>
      </c>
      <c r="BM19128" t="s">
        <v>405</v>
      </c>
      <c r="BN19128" t="s">
        <v>551</v>
      </c>
      <c r="BO19128" t="s">
        <v>140</v>
      </c>
      <c r="BP19128" t="s">
        <v>140</v>
      </c>
      <c r="BQ19128">
        <v>34</v>
      </c>
      <c r="BR19128" t="s">
        <v>514</v>
      </c>
      <c r="BS19128" t="s">
        <v>515</v>
      </c>
      <c r="BT19128" t="s">
        <v>140</v>
      </c>
      <c r="BU19128" t="s">
        <v>140</v>
      </c>
      <c r="BV19128" t="s">
        <v>140</v>
      </c>
    </row>
    <row r="19129" spans="1:74" x14ac:dyDescent="0.35">
      <c r="A19129" t="s">
        <v>28</v>
      </c>
      <c r="B19129" t="s">
        <v>1130</v>
      </c>
      <c r="C19129">
        <v>147</v>
      </c>
      <c r="D19129" t="s">
        <v>992</v>
      </c>
      <c r="E19129" t="s">
        <v>89</v>
      </c>
      <c r="F19129" t="s">
        <v>1004</v>
      </c>
      <c r="G19129" t="s">
        <v>1057</v>
      </c>
      <c r="H19129" t="s">
        <v>140</v>
      </c>
      <c r="I19129">
        <v>147</v>
      </c>
      <c r="J19129" t="s">
        <v>743</v>
      </c>
      <c r="K19129" t="s">
        <v>121</v>
      </c>
      <c r="L19129" t="s">
        <v>192</v>
      </c>
      <c r="M19129" t="s">
        <v>805</v>
      </c>
      <c r="N19129" t="s">
        <v>140</v>
      </c>
      <c r="O19129">
        <v>147</v>
      </c>
      <c r="P19129" t="s">
        <v>537</v>
      </c>
      <c r="Q19129" t="s">
        <v>1087</v>
      </c>
      <c r="R19129" t="s">
        <v>919</v>
      </c>
      <c r="S19129" t="s">
        <v>1016</v>
      </c>
      <c r="T19129" t="s">
        <v>1012</v>
      </c>
      <c r="U19129">
        <v>147</v>
      </c>
      <c r="V19129" t="s">
        <v>1120</v>
      </c>
      <c r="W19129" t="s">
        <v>1018</v>
      </c>
      <c r="X19129" t="s">
        <v>775</v>
      </c>
      <c r="Y19129" t="s">
        <v>140</v>
      </c>
      <c r="Z19129" t="s">
        <v>140</v>
      </c>
      <c r="AA19129">
        <v>147</v>
      </c>
      <c r="AB19129" t="s">
        <v>925</v>
      </c>
      <c r="AC19129" t="s">
        <v>623</v>
      </c>
      <c r="AD19129" t="s">
        <v>775</v>
      </c>
      <c r="AE19129" t="s">
        <v>1051</v>
      </c>
      <c r="AF19129" t="s">
        <v>1013</v>
      </c>
      <c r="AG19129">
        <v>147</v>
      </c>
      <c r="AH19129" t="s">
        <v>696</v>
      </c>
      <c r="AI19129" t="s">
        <v>827</v>
      </c>
      <c r="AJ19129" t="s">
        <v>903</v>
      </c>
      <c r="AK19129" t="s">
        <v>1013</v>
      </c>
      <c r="AL19129" t="s">
        <v>1013</v>
      </c>
      <c r="AM19129">
        <v>147</v>
      </c>
      <c r="AN19129" t="s">
        <v>1261</v>
      </c>
      <c r="AO19129" t="s">
        <v>123</v>
      </c>
      <c r="AP19129" t="s">
        <v>1007</v>
      </c>
      <c r="AQ19129" t="s">
        <v>140</v>
      </c>
      <c r="AR19129" t="s">
        <v>140</v>
      </c>
      <c r="AS19129">
        <v>147</v>
      </c>
      <c r="AT19129" t="s">
        <v>1161</v>
      </c>
      <c r="AU19129" t="s">
        <v>89</v>
      </c>
      <c r="AV19129" t="s">
        <v>949</v>
      </c>
      <c r="AW19129" t="s">
        <v>140</v>
      </c>
      <c r="AX19129" t="s">
        <v>1013</v>
      </c>
      <c r="AY19129">
        <v>147</v>
      </c>
      <c r="AZ19129" t="s">
        <v>404</v>
      </c>
      <c r="BA19129" t="s">
        <v>733</v>
      </c>
      <c r="BB19129" t="s">
        <v>940</v>
      </c>
      <c r="BC19129" t="s">
        <v>1058</v>
      </c>
      <c r="BD19129" t="s">
        <v>1054</v>
      </c>
      <c r="BE19129">
        <v>147</v>
      </c>
      <c r="BF19129" t="s">
        <v>675</v>
      </c>
      <c r="BG19129" t="s">
        <v>869</v>
      </c>
      <c r="BH19129" t="s">
        <v>716</v>
      </c>
      <c r="BI19129" t="s">
        <v>1054</v>
      </c>
      <c r="BJ19129" t="s">
        <v>140</v>
      </c>
      <c r="BK19129">
        <v>147</v>
      </c>
      <c r="BL19129" t="s">
        <v>1084</v>
      </c>
      <c r="BM19129" t="s">
        <v>824</v>
      </c>
      <c r="BN19129" t="s">
        <v>952</v>
      </c>
      <c r="BO19129" t="s">
        <v>949</v>
      </c>
      <c r="BP19129" t="s">
        <v>140</v>
      </c>
      <c r="BQ19129">
        <v>147</v>
      </c>
      <c r="BR19129" t="s">
        <v>1190</v>
      </c>
      <c r="BS19129" t="s">
        <v>1003</v>
      </c>
      <c r="BT19129" t="s">
        <v>775</v>
      </c>
      <c r="BU19129" t="s">
        <v>140</v>
      </c>
      <c r="BV19129" t="s">
        <v>140</v>
      </c>
    </row>
    <row r="19130" spans="1:74" x14ac:dyDescent="0.35">
      <c r="A19130" t="s">
        <v>28</v>
      </c>
      <c r="B19130" t="s">
        <v>1131</v>
      </c>
      <c r="C19130">
        <v>26</v>
      </c>
      <c r="D19130" t="s">
        <v>520</v>
      </c>
      <c r="E19130" t="s">
        <v>954</v>
      </c>
      <c r="F19130" t="s">
        <v>91</v>
      </c>
      <c r="G19130" t="s">
        <v>394</v>
      </c>
      <c r="H19130" t="s">
        <v>140</v>
      </c>
      <c r="I19130">
        <v>26</v>
      </c>
      <c r="J19130" t="s">
        <v>684</v>
      </c>
      <c r="K19130" t="s">
        <v>875</v>
      </c>
      <c r="L19130" t="s">
        <v>394</v>
      </c>
      <c r="M19130" t="s">
        <v>105</v>
      </c>
      <c r="N19130" t="s">
        <v>140</v>
      </c>
      <c r="O19130">
        <v>26</v>
      </c>
      <c r="P19130" t="s">
        <v>927</v>
      </c>
      <c r="Q19130" t="s">
        <v>849</v>
      </c>
      <c r="R19130" t="s">
        <v>140</v>
      </c>
      <c r="S19130" t="s">
        <v>140</v>
      </c>
      <c r="T19130" t="s">
        <v>140</v>
      </c>
      <c r="U19130">
        <v>26</v>
      </c>
      <c r="V19130" t="s">
        <v>955</v>
      </c>
      <c r="W19130" t="s">
        <v>140</v>
      </c>
      <c r="X19130" t="s">
        <v>954</v>
      </c>
      <c r="Y19130" t="s">
        <v>140</v>
      </c>
      <c r="Z19130" t="s">
        <v>140</v>
      </c>
      <c r="AA19130">
        <v>26</v>
      </c>
      <c r="AB19130" t="s">
        <v>806</v>
      </c>
      <c r="AC19130" t="s">
        <v>574</v>
      </c>
      <c r="AD19130" t="s">
        <v>140</v>
      </c>
      <c r="AE19130" t="s">
        <v>140</v>
      </c>
      <c r="AF19130" t="s">
        <v>140</v>
      </c>
      <c r="AG19130">
        <v>26</v>
      </c>
      <c r="AH19130" t="s">
        <v>1123</v>
      </c>
      <c r="AI19130" t="s">
        <v>1045</v>
      </c>
      <c r="AJ19130" t="s">
        <v>140</v>
      </c>
      <c r="AK19130" t="s">
        <v>140</v>
      </c>
      <c r="AL19130" t="s">
        <v>140</v>
      </c>
      <c r="AM19130">
        <v>26</v>
      </c>
      <c r="AN19130" t="s">
        <v>817</v>
      </c>
      <c r="AO19130" t="s">
        <v>662</v>
      </c>
      <c r="AP19130" t="s">
        <v>867</v>
      </c>
      <c r="AQ19130" t="s">
        <v>140</v>
      </c>
      <c r="AR19130" t="s">
        <v>140</v>
      </c>
      <c r="AS19130">
        <v>26</v>
      </c>
      <c r="AT19130" t="s">
        <v>596</v>
      </c>
      <c r="AU19130" t="s">
        <v>954</v>
      </c>
      <c r="AV19130" t="s">
        <v>1045</v>
      </c>
      <c r="AW19130" t="s">
        <v>903</v>
      </c>
      <c r="AX19130" t="s">
        <v>140</v>
      </c>
      <c r="AY19130">
        <v>26</v>
      </c>
      <c r="AZ19130" t="s">
        <v>955</v>
      </c>
      <c r="BA19130" t="s">
        <v>954</v>
      </c>
      <c r="BB19130" t="s">
        <v>140</v>
      </c>
      <c r="BC19130" t="s">
        <v>140</v>
      </c>
      <c r="BD19130" t="s">
        <v>140</v>
      </c>
      <c r="BE19130">
        <v>26</v>
      </c>
      <c r="BF19130" t="s">
        <v>80</v>
      </c>
      <c r="BG19130" t="s">
        <v>394</v>
      </c>
      <c r="BH19130" t="s">
        <v>538</v>
      </c>
      <c r="BI19130" t="s">
        <v>140</v>
      </c>
      <c r="BJ19130" t="s">
        <v>140</v>
      </c>
      <c r="BK19130">
        <v>26</v>
      </c>
      <c r="BL19130" t="s">
        <v>891</v>
      </c>
      <c r="BM19130" t="s">
        <v>929</v>
      </c>
      <c r="BN19130" t="s">
        <v>412</v>
      </c>
      <c r="BO19130" t="s">
        <v>903</v>
      </c>
      <c r="BP19130" t="s">
        <v>140</v>
      </c>
      <c r="BQ19130">
        <v>26</v>
      </c>
      <c r="BR19130" t="s">
        <v>1123</v>
      </c>
      <c r="BS19130" t="s">
        <v>1045</v>
      </c>
      <c r="BT19130" t="s">
        <v>140</v>
      </c>
      <c r="BU19130" t="s">
        <v>140</v>
      </c>
      <c r="BV19130" t="s">
        <v>140</v>
      </c>
    </row>
    <row r="19131" spans="1:74" x14ac:dyDescent="0.35">
      <c r="A19131" t="s">
        <v>29</v>
      </c>
      <c r="B19131" t="s">
        <v>1129</v>
      </c>
      <c r="C19131">
        <v>12</v>
      </c>
      <c r="D19131" t="s">
        <v>570</v>
      </c>
      <c r="E19131" t="s">
        <v>131</v>
      </c>
      <c r="F19131" t="s">
        <v>574</v>
      </c>
      <c r="G19131" t="s">
        <v>574</v>
      </c>
      <c r="H19131" t="s">
        <v>140</v>
      </c>
      <c r="I19131">
        <v>12</v>
      </c>
      <c r="J19131" t="s">
        <v>373</v>
      </c>
      <c r="K19131" t="s">
        <v>140</v>
      </c>
      <c r="L19131" t="s">
        <v>598</v>
      </c>
      <c r="M19131" t="s">
        <v>816</v>
      </c>
      <c r="N19131" t="s">
        <v>140</v>
      </c>
      <c r="O19131">
        <v>12</v>
      </c>
      <c r="P19131" t="s">
        <v>494</v>
      </c>
      <c r="Q19131" t="s">
        <v>574</v>
      </c>
      <c r="R19131" t="s">
        <v>140</v>
      </c>
      <c r="S19131" t="s">
        <v>131</v>
      </c>
      <c r="T19131" t="s">
        <v>140</v>
      </c>
      <c r="U19131">
        <v>12</v>
      </c>
      <c r="V19131" t="s">
        <v>132</v>
      </c>
      <c r="W19131" t="s">
        <v>131</v>
      </c>
      <c r="X19131" t="s">
        <v>140</v>
      </c>
      <c r="Y19131" t="s">
        <v>140</v>
      </c>
      <c r="Z19131" t="s">
        <v>140</v>
      </c>
      <c r="AA19131">
        <v>12</v>
      </c>
      <c r="AB19131" t="s">
        <v>369</v>
      </c>
      <c r="AC19131" t="s">
        <v>368</v>
      </c>
      <c r="AD19131" t="s">
        <v>140</v>
      </c>
      <c r="AE19131" t="s">
        <v>140</v>
      </c>
      <c r="AF19131" t="s">
        <v>140</v>
      </c>
      <c r="AG19131">
        <v>12</v>
      </c>
      <c r="AH19131" t="s">
        <v>570</v>
      </c>
      <c r="AI19131" t="s">
        <v>574</v>
      </c>
      <c r="AJ19131" t="s">
        <v>495</v>
      </c>
      <c r="AK19131" t="s">
        <v>140</v>
      </c>
      <c r="AL19131" t="s">
        <v>140</v>
      </c>
      <c r="AM19131">
        <v>12</v>
      </c>
      <c r="AN19131" t="s">
        <v>714</v>
      </c>
      <c r="AO19131" t="s">
        <v>715</v>
      </c>
      <c r="AP19131" t="s">
        <v>140</v>
      </c>
      <c r="AQ19131" t="s">
        <v>140</v>
      </c>
      <c r="AR19131" t="s">
        <v>140</v>
      </c>
      <c r="AS19131">
        <v>12</v>
      </c>
      <c r="AT19131" t="s">
        <v>815</v>
      </c>
      <c r="AU19131" t="s">
        <v>495</v>
      </c>
      <c r="AV19131" t="s">
        <v>574</v>
      </c>
      <c r="AW19131" t="s">
        <v>574</v>
      </c>
      <c r="AX19131" t="s">
        <v>140</v>
      </c>
      <c r="AY19131">
        <v>12</v>
      </c>
      <c r="AZ19131" t="s">
        <v>920</v>
      </c>
      <c r="BA19131" t="s">
        <v>140</v>
      </c>
      <c r="BB19131" t="s">
        <v>921</v>
      </c>
      <c r="BC19131" t="s">
        <v>140</v>
      </c>
      <c r="BD19131" t="s">
        <v>140</v>
      </c>
      <c r="BE19131">
        <v>12</v>
      </c>
      <c r="BF19131" t="s">
        <v>966</v>
      </c>
      <c r="BG19131" t="s">
        <v>140</v>
      </c>
      <c r="BH19131" t="s">
        <v>45</v>
      </c>
      <c r="BI19131" t="s">
        <v>574</v>
      </c>
      <c r="BJ19131" t="s">
        <v>140</v>
      </c>
      <c r="BK19131">
        <v>12</v>
      </c>
      <c r="BL19131" t="s">
        <v>350</v>
      </c>
      <c r="BM19131" t="s">
        <v>140</v>
      </c>
      <c r="BN19131" t="s">
        <v>351</v>
      </c>
      <c r="BO19131" t="s">
        <v>140</v>
      </c>
      <c r="BP19131" t="s">
        <v>140</v>
      </c>
      <c r="BQ19131">
        <v>12</v>
      </c>
      <c r="BR19131" t="s">
        <v>177</v>
      </c>
      <c r="BS19131" t="s">
        <v>140</v>
      </c>
      <c r="BT19131" t="s">
        <v>140</v>
      </c>
      <c r="BU19131" t="s">
        <v>140</v>
      </c>
      <c r="BV19131" t="s">
        <v>140</v>
      </c>
    </row>
    <row r="19132" spans="1:74" x14ac:dyDescent="0.35">
      <c r="A19132" t="s">
        <v>29</v>
      </c>
      <c r="B19132" t="s">
        <v>1130</v>
      </c>
      <c r="C19132">
        <v>172</v>
      </c>
      <c r="D19132" t="s">
        <v>106</v>
      </c>
      <c r="E19132" t="s">
        <v>89</v>
      </c>
      <c r="F19132" t="s">
        <v>1064</v>
      </c>
      <c r="G19132" t="s">
        <v>939</v>
      </c>
      <c r="H19132" t="s">
        <v>1013</v>
      </c>
      <c r="I19132">
        <v>172</v>
      </c>
      <c r="J19132" t="s">
        <v>482</v>
      </c>
      <c r="K19132" t="s">
        <v>527</v>
      </c>
      <c r="L19132" t="s">
        <v>841</v>
      </c>
      <c r="M19132" t="s">
        <v>389</v>
      </c>
      <c r="N19132" t="s">
        <v>1013</v>
      </c>
      <c r="O19132">
        <v>172</v>
      </c>
      <c r="P19132" t="s">
        <v>1088</v>
      </c>
      <c r="Q19132" t="s">
        <v>924</v>
      </c>
      <c r="R19132" t="s">
        <v>1054</v>
      </c>
      <c r="S19132" t="s">
        <v>1012</v>
      </c>
      <c r="T19132" t="s">
        <v>140</v>
      </c>
      <c r="U19132">
        <v>172</v>
      </c>
      <c r="V19132" t="s">
        <v>1230</v>
      </c>
      <c r="W19132" t="s">
        <v>1098</v>
      </c>
      <c r="X19132" t="s">
        <v>1098</v>
      </c>
      <c r="Y19132" t="s">
        <v>140</v>
      </c>
      <c r="Z19132" t="s">
        <v>140</v>
      </c>
      <c r="AA19132">
        <v>172</v>
      </c>
      <c r="AB19132" t="s">
        <v>609</v>
      </c>
      <c r="AC19132" t="s">
        <v>697</v>
      </c>
      <c r="AD19132" t="s">
        <v>1009</v>
      </c>
      <c r="AE19132" t="s">
        <v>1016</v>
      </c>
      <c r="AF19132" t="s">
        <v>1013</v>
      </c>
      <c r="AG19132">
        <v>172</v>
      </c>
      <c r="AH19132" t="s">
        <v>355</v>
      </c>
      <c r="AI19132" t="s">
        <v>264</v>
      </c>
      <c r="AJ19132" t="s">
        <v>515</v>
      </c>
      <c r="AK19132" t="s">
        <v>140</v>
      </c>
      <c r="AL19132" t="s">
        <v>1010</v>
      </c>
      <c r="AM19132">
        <v>172</v>
      </c>
      <c r="AN19132" t="s">
        <v>1134</v>
      </c>
      <c r="AO19132" t="s">
        <v>967</v>
      </c>
      <c r="AP19132" t="s">
        <v>1017</v>
      </c>
      <c r="AQ19132" t="s">
        <v>140</v>
      </c>
      <c r="AR19132" t="s">
        <v>140</v>
      </c>
      <c r="AS19132">
        <v>172</v>
      </c>
      <c r="AT19132" t="s">
        <v>642</v>
      </c>
      <c r="AU19132" t="s">
        <v>501</v>
      </c>
      <c r="AV19132" t="s">
        <v>1058</v>
      </c>
      <c r="AW19132" t="s">
        <v>1021</v>
      </c>
      <c r="AX19132" t="s">
        <v>140</v>
      </c>
      <c r="AY19132">
        <v>172</v>
      </c>
      <c r="AZ19132" t="s">
        <v>982</v>
      </c>
      <c r="BA19132" t="s">
        <v>1045</v>
      </c>
      <c r="BB19132" t="s">
        <v>1060</v>
      </c>
      <c r="BC19132" t="s">
        <v>140</v>
      </c>
      <c r="BD19132" t="s">
        <v>140</v>
      </c>
      <c r="BE19132">
        <v>172</v>
      </c>
      <c r="BF19132" t="s">
        <v>784</v>
      </c>
      <c r="BG19132" t="s">
        <v>1021</v>
      </c>
      <c r="BH19132" t="s">
        <v>1072</v>
      </c>
      <c r="BI19132" t="s">
        <v>1009</v>
      </c>
      <c r="BJ19132" t="s">
        <v>1022</v>
      </c>
      <c r="BK19132">
        <v>172</v>
      </c>
      <c r="BL19132" t="s">
        <v>454</v>
      </c>
      <c r="BM19132" t="s">
        <v>788</v>
      </c>
      <c r="BN19132" t="s">
        <v>847</v>
      </c>
      <c r="BO19132" t="s">
        <v>140</v>
      </c>
      <c r="BP19132" t="s">
        <v>140</v>
      </c>
      <c r="BQ19132">
        <v>172</v>
      </c>
      <c r="BR19132" t="s">
        <v>1025</v>
      </c>
      <c r="BS19132" t="s">
        <v>1018</v>
      </c>
      <c r="BT19132" t="s">
        <v>1098</v>
      </c>
      <c r="BU19132" t="s">
        <v>140</v>
      </c>
      <c r="BV19132" t="s">
        <v>140</v>
      </c>
    </row>
    <row r="19133" spans="1:74" x14ac:dyDescent="0.35">
      <c r="A19133" t="s">
        <v>29</v>
      </c>
      <c r="B19133" t="s">
        <v>1131</v>
      </c>
      <c r="C19133">
        <v>20</v>
      </c>
      <c r="D19133" t="s">
        <v>387</v>
      </c>
      <c r="E19133" t="s">
        <v>1055</v>
      </c>
      <c r="F19133" t="s">
        <v>756</v>
      </c>
      <c r="G19133" t="s">
        <v>140</v>
      </c>
      <c r="H19133" t="s">
        <v>140</v>
      </c>
      <c r="I19133">
        <v>20</v>
      </c>
      <c r="J19133" t="s">
        <v>73</v>
      </c>
      <c r="K19133" t="s">
        <v>818</v>
      </c>
      <c r="L19133" t="s">
        <v>662</v>
      </c>
      <c r="M19133" t="s">
        <v>365</v>
      </c>
      <c r="N19133" t="s">
        <v>140</v>
      </c>
      <c r="O19133">
        <v>20</v>
      </c>
      <c r="P19133" t="s">
        <v>1111</v>
      </c>
      <c r="Q19133" t="s">
        <v>1067</v>
      </c>
      <c r="R19133" t="s">
        <v>140</v>
      </c>
      <c r="S19133" t="s">
        <v>140</v>
      </c>
      <c r="T19133" t="s">
        <v>140</v>
      </c>
      <c r="U19133">
        <v>20</v>
      </c>
      <c r="V19133" t="s">
        <v>948</v>
      </c>
      <c r="W19133" t="s">
        <v>140</v>
      </c>
      <c r="X19133" t="s">
        <v>949</v>
      </c>
      <c r="Y19133" t="s">
        <v>140</v>
      </c>
      <c r="Z19133" t="s">
        <v>140</v>
      </c>
      <c r="AA19133">
        <v>20</v>
      </c>
      <c r="AB19133" t="s">
        <v>823</v>
      </c>
      <c r="AC19133" t="s">
        <v>786</v>
      </c>
      <c r="AD19133" t="s">
        <v>140</v>
      </c>
      <c r="AE19133" t="s">
        <v>140</v>
      </c>
      <c r="AF19133" t="s">
        <v>140</v>
      </c>
      <c r="AG19133">
        <v>20</v>
      </c>
      <c r="AH19133" t="s">
        <v>1134</v>
      </c>
      <c r="AI19133" t="s">
        <v>140</v>
      </c>
      <c r="AJ19133" t="s">
        <v>1095</v>
      </c>
      <c r="AK19133" t="s">
        <v>140</v>
      </c>
      <c r="AL19133" t="s">
        <v>140</v>
      </c>
      <c r="AM19133">
        <v>20</v>
      </c>
      <c r="AN19133" t="s">
        <v>1115</v>
      </c>
      <c r="AO19133" t="s">
        <v>1057</v>
      </c>
      <c r="AP19133" t="s">
        <v>140</v>
      </c>
      <c r="AQ19133" t="s">
        <v>140</v>
      </c>
      <c r="AR19133" t="s">
        <v>140</v>
      </c>
      <c r="AS19133">
        <v>20</v>
      </c>
      <c r="AT19133" t="s">
        <v>1167</v>
      </c>
      <c r="AU19133" t="s">
        <v>140</v>
      </c>
      <c r="AV19133" t="s">
        <v>1104</v>
      </c>
      <c r="AW19133" t="s">
        <v>140</v>
      </c>
      <c r="AX19133" t="s">
        <v>140</v>
      </c>
      <c r="AY19133">
        <v>20</v>
      </c>
      <c r="AZ19133" t="s">
        <v>948</v>
      </c>
      <c r="BA19133" t="s">
        <v>140</v>
      </c>
      <c r="BB19133" t="s">
        <v>949</v>
      </c>
      <c r="BC19133" t="s">
        <v>140</v>
      </c>
      <c r="BD19133" t="s">
        <v>140</v>
      </c>
      <c r="BE19133">
        <v>20</v>
      </c>
      <c r="BF19133" t="s">
        <v>96</v>
      </c>
      <c r="BG19133" t="s">
        <v>140</v>
      </c>
      <c r="BH19133" t="s">
        <v>1057</v>
      </c>
      <c r="BI19133" t="s">
        <v>1057</v>
      </c>
      <c r="BJ19133" t="s">
        <v>140</v>
      </c>
      <c r="BK19133">
        <v>20</v>
      </c>
      <c r="BL19133" t="s">
        <v>306</v>
      </c>
      <c r="BM19133" t="s">
        <v>140</v>
      </c>
      <c r="BN19133" t="s">
        <v>307</v>
      </c>
      <c r="BO19133" t="s">
        <v>140</v>
      </c>
      <c r="BP19133" t="s">
        <v>140</v>
      </c>
      <c r="BQ19133">
        <v>20</v>
      </c>
      <c r="BR19133" t="s">
        <v>1115</v>
      </c>
      <c r="BS19133" t="s">
        <v>140</v>
      </c>
      <c r="BT19133" t="s">
        <v>1057</v>
      </c>
      <c r="BU19133" t="s">
        <v>140</v>
      </c>
      <c r="BV19133" t="s">
        <v>140</v>
      </c>
    </row>
    <row r="19134" spans="1:74" x14ac:dyDescent="0.35">
      <c r="A19134" t="s">
        <v>30</v>
      </c>
      <c r="B19134" t="s">
        <v>1129</v>
      </c>
      <c r="C19134">
        <v>13</v>
      </c>
      <c r="D19134" t="s">
        <v>277</v>
      </c>
      <c r="E19134" t="s">
        <v>910</v>
      </c>
      <c r="F19134" t="s">
        <v>105</v>
      </c>
      <c r="G19134" t="s">
        <v>915</v>
      </c>
      <c r="H19134" t="s">
        <v>140</v>
      </c>
      <c r="I19134">
        <v>13</v>
      </c>
      <c r="J19134" t="s">
        <v>880</v>
      </c>
      <c r="K19134" t="s">
        <v>1067</v>
      </c>
      <c r="L19134" t="s">
        <v>1087</v>
      </c>
      <c r="M19134" t="s">
        <v>624</v>
      </c>
      <c r="N19134" t="s">
        <v>140</v>
      </c>
      <c r="O19134">
        <v>13</v>
      </c>
      <c r="P19134" t="s">
        <v>617</v>
      </c>
      <c r="Q19134" t="s">
        <v>618</v>
      </c>
      <c r="R19134" t="s">
        <v>140</v>
      </c>
      <c r="S19134" t="s">
        <v>140</v>
      </c>
      <c r="T19134" t="s">
        <v>140</v>
      </c>
      <c r="U19134">
        <v>13</v>
      </c>
      <c r="V19134" t="s">
        <v>675</v>
      </c>
      <c r="W19134" t="s">
        <v>140</v>
      </c>
      <c r="X19134" t="s">
        <v>674</v>
      </c>
      <c r="Y19134" t="s">
        <v>140</v>
      </c>
      <c r="Z19134" t="s">
        <v>140</v>
      </c>
      <c r="AA19134">
        <v>13</v>
      </c>
      <c r="AB19134" t="s">
        <v>963</v>
      </c>
      <c r="AC19134" t="s">
        <v>962</v>
      </c>
      <c r="AD19134" t="s">
        <v>140</v>
      </c>
      <c r="AE19134" t="s">
        <v>140</v>
      </c>
      <c r="AF19134" t="s">
        <v>140</v>
      </c>
      <c r="AG19134">
        <v>13</v>
      </c>
      <c r="AH19134" t="s">
        <v>1081</v>
      </c>
      <c r="AI19134" t="s">
        <v>140</v>
      </c>
      <c r="AJ19134" t="s">
        <v>1080</v>
      </c>
      <c r="AK19134" t="s">
        <v>140</v>
      </c>
      <c r="AL19134" t="s">
        <v>140</v>
      </c>
      <c r="AM19134">
        <v>13</v>
      </c>
      <c r="AN19134" t="s">
        <v>584</v>
      </c>
      <c r="AO19134" t="s">
        <v>291</v>
      </c>
      <c r="AP19134" t="s">
        <v>641</v>
      </c>
      <c r="AQ19134" t="s">
        <v>140</v>
      </c>
      <c r="AR19134" t="s">
        <v>140</v>
      </c>
      <c r="AS19134">
        <v>13</v>
      </c>
      <c r="AT19134" t="s">
        <v>597</v>
      </c>
      <c r="AU19134" t="s">
        <v>1067</v>
      </c>
      <c r="AV19134" t="s">
        <v>140</v>
      </c>
      <c r="AW19134" t="s">
        <v>641</v>
      </c>
      <c r="AX19134" t="s">
        <v>140</v>
      </c>
      <c r="AY19134">
        <v>13</v>
      </c>
      <c r="AZ19134" t="s">
        <v>1138</v>
      </c>
      <c r="BA19134" t="s">
        <v>1067</v>
      </c>
      <c r="BB19134" t="s">
        <v>788</v>
      </c>
      <c r="BC19134" t="s">
        <v>140</v>
      </c>
      <c r="BD19134" t="s">
        <v>140</v>
      </c>
      <c r="BE19134">
        <v>13</v>
      </c>
      <c r="BF19134" t="s">
        <v>482</v>
      </c>
      <c r="BG19134" t="s">
        <v>641</v>
      </c>
      <c r="BH19134" t="s">
        <v>474</v>
      </c>
      <c r="BI19134" t="s">
        <v>140</v>
      </c>
      <c r="BJ19134" t="s">
        <v>140</v>
      </c>
      <c r="BK19134">
        <v>13</v>
      </c>
      <c r="BL19134" t="s">
        <v>850</v>
      </c>
      <c r="BM19134" t="s">
        <v>999</v>
      </c>
      <c r="BN19134" t="s">
        <v>349</v>
      </c>
      <c r="BO19134" t="s">
        <v>140</v>
      </c>
      <c r="BP19134" t="s">
        <v>140</v>
      </c>
      <c r="BQ19134">
        <v>13</v>
      </c>
      <c r="BR19134" t="s">
        <v>982</v>
      </c>
      <c r="BS19134" t="s">
        <v>140</v>
      </c>
      <c r="BT19134" t="s">
        <v>983</v>
      </c>
      <c r="BU19134" t="s">
        <v>140</v>
      </c>
      <c r="BV19134" t="s">
        <v>140</v>
      </c>
    </row>
    <row r="19135" spans="1:74" x14ac:dyDescent="0.35">
      <c r="A19135" t="s">
        <v>30</v>
      </c>
      <c r="B19135" t="s">
        <v>1130</v>
      </c>
      <c r="C19135">
        <v>167</v>
      </c>
      <c r="D19135" t="s">
        <v>992</v>
      </c>
      <c r="E19135" t="s">
        <v>988</v>
      </c>
      <c r="F19135" t="s">
        <v>769</v>
      </c>
      <c r="G19135" t="s">
        <v>954</v>
      </c>
      <c r="H19135" t="s">
        <v>140</v>
      </c>
      <c r="I19135">
        <v>167</v>
      </c>
      <c r="J19135" t="s">
        <v>309</v>
      </c>
      <c r="K19135" t="s">
        <v>1049</v>
      </c>
      <c r="L19135" t="s">
        <v>592</v>
      </c>
      <c r="M19135" t="s">
        <v>582</v>
      </c>
      <c r="N19135" t="s">
        <v>1014</v>
      </c>
      <c r="O19135">
        <v>167</v>
      </c>
      <c r="P19135" t="s">
        <v>1138</v>
      </c>
      <c r="Q19135" t="s">
        <v>785</v>
      </c>
      <c r="R19135" t="s">
        <v>1066</v>
      </c>
      <c r="S19135" t="s">
        <v>1054</v>
      </c>
      <c r="T19135" t="s">
        <v>1014</v>
      </c>
      <c r="U19135">
        <v>167</v>
      </c>
      <c r="V19135" t="s">
        <v>344</v>
      </c>
      <c r="W19135" t="s">
        <v>1043</v>
      </c>
      <c r="X19135" t="s">
        <v>1021</v>
      </c>
      <c r="Y19135" t="s">
        <v>1066</v>
      </c>
      <c r="Z19135" t="s">
        <v>140</v>
      </c>
      <c r="AA19135">
        <v>167</v>
      </c>
      <c r="AB19135" t="s">
        <v>791</v>
      </c>
      <c r="AC19135" t="s">
        <v>421</v>
      </c>
      <c r="AD19135" t="s">
        <v>140</v>
      </c>
      <c r="AE19135" t="s">
        <v>1066</v>
      </c>
      <c r="AF19135" t="s">
        <v>140</v>
      </c>
      <c r="AG19135">
        <v>167</v>
      </c>
      <c r="AH19135" t="s">
        <v>420</v>
      </c>
      <c r="AI19135" t="s">
        <v>511</v>
      </c>
      <c r="AJ19135" t="s">
        <v>1073</v>
      </c>
      <c r="AK19135" t="s">
        <v>140</v>
      </c>
      <c r="AL19135" t="s">
        <v>1008</v>
      </c>
      <c r="AM19135">
        <v>167</v>
      </c>
      <c r="AN19135" t="s">
        <v>90</v>
      </c>
      <c r="AO19135" t="s">
        <v>345</v>
      </c>
      <c r="AP19135" t="s">
        <v>1066</v>
      </c>
      <c r="AQ19135" t="s">
        <v>1016</v>
      </c>
      <c r="AR19135" t="s">
        <v>140</v>
      </c>
      <c r="AS19135">
        <v>167</v>
      </c>
      <c r="AT19135" t="s">
        <v>748</v>
      </c>
      <c r="AU19135" t="s">
        <v>967</v>
      </c>
      <c r="AV19135" t="s">
        <v>903</v>
      </c>
      <c r="AW19135" t="s">
        <v>1019</v>
      </c>
      <c r="AX19135" t="s">
        <v>140</v>
      </c>
      <c r="AY19135">
        <v>167</v>
      </c>
      <c r="AZ19135" t="s">
        <v>108</v>
      </c>
      <c r="BA19135" t="s">
        <v>527</v>
      </c>
      <c r="BB19135" t="s">
        <v>996</v>
      </c>
      <c r="BC19135" t="s">
        <v>140</v>
      </c>
      <c r="BD19135" t="s">
        <v>140</v>
      </c>
      <c r="BE19135">
        <v>167</v>
      </c>
      <c r="BF19135" t="s">
        <v>1188</v>
      </c>
      <c r="BG19135" t="s">
        <v>1023</v>
      </c>
      <c r="BH19135" t="s">
        <v>788</v>
      </c>
      <c r="BI19135" t="s">
        <v>1016</v>
      </c>
      <c r="BJ19135" t="s">
        <v>140</v>
      </c>
      <c r="BK19135">
        <v>167</v>
      </c>
      <c r="BL19135" t="s">
        <v>295</v>
      </c>
      <c r="BM19135" t="s">
        <v>1056</v>
      </c>
      <c r="BN19135" t="s">
        <v>623</v>
      </c>
      <c r="BO19135" t="s">
        <v>1063</v>
      </c>
      <c r="BP19135" t="s">
        <v>140</v>
      </c>
      <c r="BQ19135">
        <v>167</v>
      </c>
      <c r="BR19135" t="s">
        <v>1097</v>
      </c>
      <c r="BS19135" t="s">
        <v>1064</v>
      </c>
      <c r="BT19135" t="s">
        <v>1098</v>
      </c>
      <c r="BU19135" t="s">
        <v>140</v>
      </c>
      <c r="BV19135" t="s">
        <v>140</v>
      </c>
    </row>
    <row r="19136" spans="1:74" x14ac:dyDescent="0.35">
      <c r="A19136" t="s">
        <v>30</v>
      </c>
      <c r="B19136" t="s">
        <v>1131</v>
      </c>
      <c r="C19136">
        <v>22</v>
      </c>
      <c r="D19136" t="s">
        <v>1118</v>
      </c>
      <c r="E19136" t="s">
        <v>140</v>
      </c>
      <c r="F19136" t="s">
        <v>140</v>
      </c>
      <c r="G19136" t="s">
        <v>140</v>
      </c>
      <c r="H19136" t="s">
        <v>1051</v>
      </c>
      <c r="I19136">
        <v>22</v>
      </c>
      <c r="J19136" t="s">
        <v>380</v>
      </c>
      <c r="K19136" t="s">
        <v>1065</v>
      </c>
      <c r="L19136" t="s">
        <v>115</v>
      </c>
      <c r="M19136" t="s">
        <v>111</v>
      </c>
      <c r="N19136" t="s">
        <v>1051</v>
      </c>
      <c r="O19136">
        <v>22</v>
      </c>
      <c r="P19136" t="s">
        <v>642</v>
      </c>
      <c r="Q19136" t="s">
        <v>1051</v>
      </c>
      <c r="R19136" t="s">
        <v>140</v>
      </c>
      <c r="S19136" t="s">
        <v>1065</v>
      </c>
      <c r="T19136" t="s">
        <v>140</v>
      </c>
      <c r="U19136">
        <v>22</v>
      </c>
      <c r="V19136" t="s">
        <v>177</v>
      </c>
      <c r="W19136" t="s">
        <v>140</v>
      </c>
      <c r="X19136" t="s">
        <v>140</v>
      </c>
      <c r="Y19136" t="s">
        <v>140</v>
      </c>
      <c r="Z19136" t="s">
        <v>140</v>
      </c>
      <c r="AA19136">
        <v>22</v>
      </c>
      <c r="AB19136" t="s">
        <v>531</v>
      </c>
      <c r="AC19136" t="s">
        <v>532</v>
      </c>
      <c r="AD19136" t="s">
        <v>140</v>
      </c>
      <c r="AE19136" t="s">
        <v>140</v>
      </c>
      <c r="AF19136" t="s">
        <v>140</v>
      </c>
      <c r="AG19136">
        <v>22</v>
      </c>
      <c r="AH19136" t="s">
        <v>126</v>
      </c>
      <c r="AI19136" t="s">
        <v>125</v>
      </c>
      <c r="AJ19136" t="s">
        <v>140</v>
      </c>
      <c r="AK19136" t="s">
        <v>140</v>
      </c>
      <c r="AL19136" t="s">
        <v>140</v>
      </c>
      <c r="AM19136">
        <v>22</v>
      </c>
      <c r="AN19136" t="s">
        <v>661</v>
      </c>
      <c r="AO19136" t="s">
        <v>660</v>
      </c>
      <c r="AP19136" t="s">
        <v>140</v>
      </c>
      <c r="AQ19136" t="s">
        <v>140</v>
      </c>
      <c r="AR19136" t="s">
        <v>140</v>
      </c>
      <c r="AS19136">
        <v>22</v>
      </c>
      <c r="AT19136" t="s">
        <v>188</v>
      </c>
      <c r="AU19136" t="s">
        <v>660</v>
      </c>
      <c r="AV19136" t="s">
        <v>954</v>
      </c>
      <c r="AW19136" t="s">
        <v>1065</v>
      </c>
      <c r="AX19136" t="s">
        <v>140</v>
      </c>
      <c r="AY19136">
        <v>22</v>
      </c>
      <c r="AZ19136" t="s">
        <v>177</v>
      </c>
      <c r="BA19136" t="s">
        <v>140</v>
      </c>
      <c r="BB19136" t="s">
        <v>140</v>
      </c>
      <c r="BC19136" t="s">
        <v>140</v>
      </c>
      <c r="BD19136" t="s">
        <v>140</v>
      </c>
      <c r="BE19136">
        <v>22</v>
      </c>
      <c r="BF19136" t="s">
        <v>661</v>
      </c>
      <c r="BG19136" t="s">
        <v>140</v>
      </c>
      <c r="BH19136" t="s">
        <v>660</v>
      </c>
      <c r="BI19136" t="s">
        <v>140</v>
      </c>
      <c r="BJ19136" t="s">
        <v>140</v>
      </c>
      <c r="BK19136">
        <v>22</v>
      </c>
      <c r="BL19136" t="s">
        <v>464</v>
      </c>
      <c r="BM19136" t="s">
        <v>660</v>
      </c>
      <c r="BN19136" t="s">
        <v>723</v>
      </c>
      <c r="BO19136" t="s">
        <v>1065</v>
      </c>
      <c r="BP19136" t="s">
        <v>140</v>
      </c>
      <c r="BQ19136">
        <v>22</v>
      </c>
      <c r="BR19136" t="s">
        <v>661</v>
      </c>
      <c r="BS19136" t="s">
        <v>660</v>
      </c>
      <c r="BT19136" t="s">
        <v>140</v>
      </c>
      <c r="BU19136" t="s">
        <v>140</v>
      </c>
      <c r="BV19136" t="s">
        <v>140</v>
      </c>
    </row>
    <row r="19137" spans="1:74" x14ac:dyDescent="0.35">
      <c r="A19137" t="s">
        <v>31</v>
      </c>
      <c r="B19137" t="s">
        <v>1129</v>
      </c>
      <c r="C19137">
        <v>28</v>
      </c>
      <c r="D19137" t="s">
        <v>726</v>
      </c>
      <c r="E19137" t="s">
        <v>69</v>
      </c>
      <c r="F19137" t="s">
        <v>1047</v>
      </c>
      <c r="G19137" t="s">
        <v>140</v>
      </c>
      <c r="H19137" t="s">
        <v>140</v>
      </c>
      <c r="I19137">
        <v>28</v>
      </c>
      <c r="J19137" t="s">
        <v>691</v>
      </c>
      <c r="K19137" t="s">
        <v>187</v>
      </c>
      <c r="L19137" t="s">
        <v>521</v>
      </c>
      <c r="M19137" t="s">
        <v>526</v>
      </c>
      <c r="N19137" t="s">
        <v>140</v>
      </c>
      <c r="O19137">
        <v>28</v>
      </c>
      <c r="P19137" t="s">
        <v>736</v>
      </c>
      <c r="Q19137" t="s">
        <v>847</v>
      </c>
      <c r="R19137" t="s">
        <v>140</v>
      </c>
      <c r="S19137" t="s">
        <v>996</v>
      </c>
      <c r="T19137" t="s">
        <v>140</v>
      </c>
      <c r="U19137">
        <v>28</v>
      </c>
      <c r="V19137" t="s">
        <v>461</v>
      </c>
      <c r="W19137" t="s">
        <v>996</v>
      </c>
      <c r="X19137" t="s">
        <v>999</v>
      </c>
      <c r="Y19137" t="s">
        <v>140</v>
      </c>
      <c r="Z19137" t="s">
        <v>140</v>
      </c>
      <c r="AA19137">
        <v>28</v>
      </c>
      <c r="AB19137" t="s">
        <v>601</v>
      </c>
      <c r="AC19137" t="s">
        <v>816</v>
      </c>
      <c r="AD19137" t="s">
        <v>996</v>
      </c>
      <c r="AE19137" t="s">
        <v>140</v>
      </c>
      <c r="AF19137" t="s">
        <v>140</v>
      </c>
      <c r="AG19137">
        <v>28</v>
      </c>
      <c r="AH19137" t="s">
        <v>239</v>
      </c>
      <c r="AI19137" t="s">
        <v>240</v>
      </c>
      <c r="AJ19137" t="s">
        <v>140</v>
      </c>
      <c r="AK19137" t="s">
        <v>140</v>
      </c>
      <c r="AL19137" t="s">
        <v>140</v>
      </c>
      <c r="AM19137">
        <v>28</v>
      </c>
      <c r="AN19137" t="s">
        <v>976</v>
      </c>
      <c r="AO19137" t="s">
        <v>975</v>
      </c>
      <c r="AP19137" t="s">
        <v>140</v>
      </c>
      <c r="AQ19137" t="s">
        <v>140</v>
      </c>
      <c r="AR19137" t="s">
        <v>140</v>
      </c>
      <c r="AS19137">
        <v>28</v>
      </c>
      <c r="AT19137" t="s">
        <v>512</v>
      </c>
      <c r="AU19137" t="s">
        <v>1095</v>
      </c>
      <c r="AV19137" t="s">
        <v>643</v>
      </c>
      <c r="AW19137" t="s">
        <v>140</v>
      </c>
      <c r="AX19137" t="s">
        <v>140</v>
      </c>
      <c r="AY19137">
        <v>28</v>
      </c>
      <c r="AZ19137" t="s">
        <v>976</v>
      </c>
      <c r="BA19137" t="s">
        <v>1095</v>
      </c>
      <c r="BB19137" t="s">
        <v>187</v>
      </c>
      <c r="BC19137" t="s">
        <v>140</v>
      </c>
      <c r="BD19137" t="s">
        <v>140</v>
      </c>
      <c r="BE19137">
        <v>28</v>
      </c>
      <c r="BF19137" t="s">
        <v>332</v>
      </c>
      <c r="BG19137" t="s">
        <v>140</v>
      </c>
      <c r="BH19137" t="s">
        <v>331</v>
      </c>
      <c r="BI19137" t="s">
        <v>140</v>
      </c>
      <c r="BJ19137" t="s">
        <v>140</v>
      </c>
      <c r="BK19137">
        <v>28</v>
      </c>
      <c r="BL19137" t="s">
        <v>48</v>
      </c>
      <c r="BM19137" t="s">
        <v>1047</v>
      </c>
      <c r="BN19137" t="s">
        <v>363</v>
      </c>
      <c r="BO19137" t="s">
        <v>140</v>
      </c>
      <c r="BP19137" t="s">
        <v>140</v>
      </c>
      <c r="BQ19137">
        <v>28</v>
      </c>
      <c r="BR19137" t="s">
        <v>461</v>
      </c>
      <c r="BS19137" t="s">
        <v>462</v>
      </c>
      <c r="BT19137" t="s">
        <v>140</v>
      </c>
      <c r="BU19137" t="s">
        <v>140</v>
      </c>
      <c r="BV19137" t="s">
        <v>140</v>
      </c>
    </row>
    <row r="19138" spans="1:74" x14ac:dyDescent="0.35">
      <c r="A19138" t="s">
        <v>31</v>
      </c>
      <c r="B19138" t="s">
        <v>1130</v>
      </c>
      <c r="C19138">
        <v>101</v>
      </c>
      <c r="D19138" t="s">
        <v>791</v>
      </c>
      <c r="E19138" t="s">
        <v>422</v>
      </c>
      <c r="F19138" t="s">
        <v>660</v>
      </c>
      <c r="G19138" t="s">
        <v>996</v>
      </c>
      <c r="H19138" t="s">
        <v>1017</v>
      </c>
      <c r="I19138">
        <v>101</v>
      </c>
      <c r="J19138" t="s">
        <v>165</v>
      </c>
      <c r="K19138" t="s">
        <v>991</v>
      </c>
      <c r="L19138" t="s">
        <v>145</v>
      </c>
      <c r="M19138" t="s">
        <v>149</v>
      </c>
      <c r="N19138" t="s">
        <v>140</v>
      </c>
      <c r="O19138">
        <v>101</v>
      </c>
      <c r="P19138" t="s">
        <v>854</v>
      </c>
      <c r="Q19138" t="s">
        <v>293</v>
      </c>
      <c r="R19138" t="s">
        <v>950</v>
      </c>
      <c r="S19138" t="s">
        <v>1066</v>
      </c>
      <c r="T19138" t="s">
        <v>140</v>
      </c>
      <c r="U19138">
        <v>101</v>
      </c>
      <c r="V19138" t="s">
        <v>906</v>
      </c>
      <c r="W19138" t="s">
        <v>919</v>
      </c>
      <c r="X19138" t="s">
        <v>1064</v>
      </c>
      <c r="Y19138" t="s">
        <v>954</v>
      </c>
      <c r="Z19138" t="s">
        <v>140</v>
      </c>
      <c r="AA19138">
        <v>101</v>
      </c>
      <c r="AB19138" t="s">
        <v>533</v>
      </c>
      <c r="AC19138" t="s">
        <v>908</v>
      </c>
      <c r="AD19138" t="s">
        <v>1017</v>
      </c>
      <c r="AE19138" t="s">
        <v>919</v>
      </c>
      <c r="AF19138" t="s">
        <v>140</v>
      </c>
      <c r="AG19138">
        <v>101</v>
      </c>
      <c r="AH19138" t="s">
        <v>453</v>
      </c>
      <c r="AI19138" t="s">
        <v>358</v>
      </c>
      <c r="AJ19138" t="s">
        <v>1098</v>
      </c>
      <c r="AK19138" t="s">
        <v>954</v>
      </c>
      <c r="AL19138" t="s">
        <v>1017</v>
      </c>
      <c r="AM19138">
        <v>101</v>
      </c>
      <c r="AN19138" t="s">
        <v>410</v>
      </c>
      <c r="AO19138" t="s">
        <v>511</v>
      </c>
      <c r="AP19138" t="s">
        <v>954</v>
      </c>
      <c r="AQ19138" t="s">
        <v>140</v>
      </c>
      <c r="AR19138" t="s">
        <v>140</v>
      </c>
      <c r="AS19138">
        <v>101</v>
      </c>
      <c r="AT19138" t="s">
        <v>156</v>
      </c>
      <c r="AU19138" t="s">
        <v>187</v>
      </c>
      <c r="AV19138" t="s">
        <v>950</v>
      </c>
      <c r="AW19138" t="s">
        <v>1043</v>
      </c>
      <c r="AX19138" t="s">
        <v>140</v>
      </c>
      <c r="AY19138">
        <v>101</v>
      </c>
      <c r="AZ19138" t="s">
        <v>745</v>
      </c>
      <c r="BA19138" t="s">
        <v>115</v>
      </c>
      <c r="BB19138" t="s">
        <v>1043</v>
      </c>
      <c r="BC19138" t="s">
        <v>1007</v>
      </c>
      <c r="BD19138" t="s">
        <v>140</v>
      </c>
      <c r="BE19138">
        <v>101</v>
      </c>
      <c r="BF19138" t="s">
        <v>44</v>
      </c>
      <c r="BG19138" t="s">
        <v>950</v>
      </c>
      <c r="BH19138" t="s">
        <v>157</v>
      </c>
      <c r="BI19138" t="s">
        <v>1013</v>
      </c>
      <c r="BJ19138" t="s">
        <v>1017</v>
      </c>
      <c r="BK19138">
        <v>101</v>
      </c>
      <c r="BL19138" t="s">
        <v>384</v>
      </c>
      <c r="BM19138" t="s">
        <v>476</v>
      </c>
      <c r="BN19138" t="s">
        <v>187</v>
      </c>
      <c r="BO19138" t="s">
        <v>1064</v>
      </c>
      <c r="BP19138" t="s">
        <v>140</v>
      </c>
      <c r="BQ19138">
        <v>101</v>
      </c>
      <c r="BR19138" t="s">
        <v>987</v>
      </c>
      <c r="BS19138" t="s">
        <v>1048</v>
      </c>
      <c r="BT19138" t="s">
        <v>1043</v>
      </c>
      <c r="BU19138" t="s">
        <v>1017</v>
      </c>
      <c r="BV19138" t="s">
        <v>140</v>
      </c>
    </row>
    <row r="19139" spans="1:74" x14ac:dyDescent="0.35">
      <c r="A19139" t="s">
        <v>31</v>
      </c>
      <c r="B19139" t="s">
        <v>1131</v>
      </c>
      <c r="C19139">
        <v>78</v>
      </c>
      <c r="D19139" t="s">
        <v>770</v>
      </c>
      <c r="E19139" t="s">
        <v>113</v>
      </c>
      <c r="F19139" t="s">
        <v>942</v>
      </c>
      <c r="G19139" t="s">
        <v>988</v>
      </c>
      <c r="H19139" t="s">
        <v>140</v>
      </c>
      <c r="I19139">
        <v>78</v>
      </c>
      <c r="J19139" t="s">
        <v>383</v>
      </c>
      <c r="K19139" t="s">
        <v>1067</v>
      </c>
      <c r="L19139" t="s">
        <v>187</v>
      </c>
      <c r="M19139" t="s">
        <v>385</v>
      </c>
      <c r="N19139" t="s">
        <v>140</v>
      </c>
      <c r="O19139">
        <v>78</v>
      </c>
      <c r="P19139" t="s">
        <v>670</v>
      </c>
      <c r="Q19139" t="s">
        <v>101</v>
      </c>
      <c r="R19139" t="s">
        <v>875</v>
      </c>
      <c r="S19139" t="s">
        <v>1010</v>
      </c>
      <c r="T19139" t="s">
        <v>140</v>
      </c>
      <c r="U19139">
        <v>78</v>
      </c>
      <c r="V19139" t="s">
        <v>1188</v>
      </c>
      <c r="W19139" t="s">
        <v>527</v>
      </c>
      <c r="X19139" t="s">
        <v>1073</v>
      </c>
      <c r="Y19139" t="s">
        <v>660</v>
      </c>
      <c r="Z19139" t="s">
        <v>140</v>
      </c>
      <c r="AA19139">
        <v>78</v>
      </c>
      <c r="AB19139" t="s">
        <v>625</v>
      </c>
      <c r="AC19139" t="s">
        <v>478</v>
      </c>
      <c r="AD19139" t="s">
        <v>1055</v>
      </c>
      <c r="AE19139" t="s">
        <v>1043</v>
      </c>
      <c r="AF19139" t="s">
        <v>140</v>
      </c>
      <c r="AG19139">
        <v>78</v>
      </c>
      <c r="AH19139" t="s">
        <v>239</v>
      </c>
      <c r="AI19139" t="s">
        <v>360</v>
      </c>
      <c r="AJ19139" t="s">
        <v>1073</v>
      </c>
      <c r="AK19139" t="s">
        <v>660</v>
      </c>
      <c r="AL19139" t="s">
        <v>140</v>
      </c>
      <c r="AM19139">
        <v>78</v>
      </c>
      <c r="AN19139" t="s">
        <v>859</v>
      </c>
      <c r="AO19139" t="s">
        <v>837</v>
      </c>
      <c r="AP19139" t="s">
        <v>660</v>
      </c>
      <c r="AQ19139" t="s">
        <v>140</v>
      </c>
      <c r="AR19139" t="s">
        <v>140</v>
      </c>
      <c r="AS19139">
        <v>78</v>
      </c>
      <c r="AT19139" t="s">
        <v>120</v>
      </c>
      <c r="AU19139" t="s">
        <v>1073</v>
      </c>
      <c r="AV19139" t="s">
        <v>1003</v>
      </c>
      <c r="AW19139" t="s">
        <v>929</v>
      </c>
      <c r="AX19139" t="s">
        <v>140</v>
      </c>
      <c r="AY19139">
        <v>78</v>
      </c>
      <c r="AZ19139" t="s">
        <v>1156</v>
      </c>
      <c r="BA19139" t="s">
        <v>527</v>
      </c>
      <c r="BB19139" t="s">
        <v>746</v>
      </c>
      <c r="BC19139" t="s">
        <v>1046</v>
      </c>
      <c r="BD19139" t="s">
        <v>140</v>
      </c>
      <c r="BE19139">
        <v>78</v>
      </c>
      <c r="BF19139" t="s">
        <v>857</v>
      </c>
      <c r="BG19139" t="s">
        <v>660</v>
      </c>
      <c r="BH19139" t="s">
        <v>751</v>
      </c>
      <c r="BI19139" t="s">
        <v>1046</v>
      </c>
      <c r="BJ19139" t="s">
        <v>140</v>
      </c>
      <c r="BK19139">
        <v>78</v>
      </c>
      <c r="BL19139" t="s">
        <v>705</v>
      </c>
      <c r="BM19139" t="s">
        <v>901</v>
      </c>
      <c r="BN19139" t="s">
        <v>681</v>
      </c>
      <c r="BO19139" t="s">
        <v>660</v>
      </c>
      <c r="BP19139" t="s">
        <v>140</v>
      </c>
      <c r="BQ19139">
        <v>78</v>
      </c>
      <c r="BR19139" t="s">
        <v>732</v>
      </c>
      <c r="BS19139" t="s">
        <v>1010</v>
      </c>
      <c r="BT19139" t="s">
        <v>1010</v>
      </c>
      <c r="BU19139" t="s">
        <v>660</v>
      </c>
      <c r="BV19139" t="s">
        <v>140</v>
      </c>
    </row>
    <row r="19140" spans="1:74" x14ac:dyDescent="0.35">
      <c r="A19140" t="s">
        <v>32</v>
      </c>
      <c r="B19140" t="s">
        <v>1129</v>
      </c>
      <c r="C19140">
        <v>694</v>
      </c>
      <c r="D19140" t="s">
        <v>605</v>
      </c>
      <c r="E19140" t="s">
        <v>518</v>
      </c>
      <c r="F19140" t="s">
        <v>99</v>
      </c>
      <c r="G19140" t="s">
        <v>996</v>
      </c>
      <c r="H19140" t="s">
        <v>1022</v>
      </c>
      <c r="I19140">
        <v>694</v>
      </c>
      <c r="J19140" t="s">
        <v>408</v>
      </c>
      <c r="K19140" t="s">
        <v>123</v>
      </c>
      <c r="L19140" t="s">
        <v>551</v>
      </c>
      <c r="M19140" t="s">
        <v>678</v>
      </c>
      <c r="N19140" t="s">
        <v>1016</v>
      </c>
      <c r="O19140">
        <v>694</v>
      </c>
      <c r="P19140" t="s">
        <v>780</v>
      </c>
      <c r="Q19140" t="s">
        <v>911</v>
      </c>
      <c r="R19140" t="s">
        <v>1063</v>
      </c>
      <c r="S19140" t="s">
        <v>949</v>
      </c>
      <c r="T19140" t="s">
        <v>140</v>
      </c>
      <c r="U19140">
        <v>694</v>
      </c>
      <c r="V19140" t="s">
        <v>92</v>
      </c>
      <c r="W19140" t="s">
        <v>1004</v>
      </c>
      <c r="X19140" t="s">
        <v>950</v>
      </c>
      <c r="Y19140" t="s">
        <v>1012</v>
      </c>
      <c r="Z19140" t="s">
        <v>1022</v>
      </c>
      <c r="AA19140">
        <v>694</v>
      </c>
      <c r="AB19140" t="s">
        <v>796</v>
      </c>
      <c r="AC19140" t="s">
        <v>499</v>
      </c>
      <c r="AD19140" t="s">
        <v>1014</v>
      </c>
      <c r="AE19140" t="s">
        <v>1012</v>
      </c>
      <c r="AF19140" t="s">
        <v>1008</v>
      </c>
      <c r="AG19140">
        <v>694</v>
      </c>
      <c r="AH19140" t="s">
        <v>52</v>
      </c>
      <c r="AI19140" t="s">
        <v>320</v>
      </c>
      <c r="AJ19140" t="s">
        <v>967</v>
      </c>
      <c r="AK19140" t="s">
        <v>1011</v>
      </c>
      <c r="AL19140" t="s">
        <v>140</v>
      </c>
      <c r="AM19140">
        <v>694</v>
      </c>
      <c r="AN19140" t="s">
        <v>619</v>
      </c>
      <c r="AO19140" t="s">
        <v>703</v>
      </c>
      <c r="AP19140" t="s">
        <v>940</v>
      </c>
      <c r="AQ19140" t="s">
        <v>1008</v>
      </c>
      <c r="AR19140" t="s">
        <v>1022</v>
      </c>
      <c r="AS19140">
        <v>694</v>
      </c>
      <c r="AT19140" t="s">
        <v>1088</v>
      </c>
      <c r="AU19140" t="s">
        <v>131</v>
      </c>
      <c r="AV19140" t="s">
        <v>345</v>
      </c>
      <c r="AW19140" t="s">
        <v>939</v>
      </c>
      <c r="AX19140" t="s">
        <v>1022</v>
      </c>
      <c r="AY19140">
        <v>694</v>
      </c>
      <c r="AZ19140" t="s">
        <v>1167</v>
      </c>
      <c r="BA19140" t="s">
        <v>1047</v>
      </c>
      <c r="BB19140" t="s">
        <v>1067</v>
      </c>
      <c r="BC19140" t="s">
        <v>1008</v>
      </c>
      <c r="BD19140" t="s">
        <v>1009</v>
      </c>
      <c r="BE19140">
        <v>694</v>
      </c>
      <c r="BF19140" t="s">
        <v>472</v>
      </c>
      <c r="BG19140" t="s">
        <v>971</v>
      </c>
      <c r="BH19140" t="s">
        <v>379</v>
      </c>
      <c r="BI19140" t="s">
        <v>1019</v>
      </c>
      <c r="BJ19140" t="s">
        <v>140</v>
      </c>
      <c r="BK19140">
        <v>694</v>
      </c>
      <c r="BL19140" t="s">
        <v>380</v>
      </c>
      <c r="BM19140" t="s">
        <v>1061</v>
      </c>
      <c r="BN19140" t="s">
        <v>237</v>
      </c>
      <c r="BO19140" t="s">
        <v>1016</v>
      </c>
      <c r="BP19140" t="s">
        <v>140</v>
      </c>
      <c r="BQ19140">
        <v>694</v>
      </c>
      <c r="BR19140" t="s">
        <v>1110</v>
      </c>
      <c r="BS19140" t="s">
        <v>1048</v>
      </c>
      <c r="BT19140" t="s">
        <v>1052</v>
      </c>
      <c r="BU19140" t="s">
        <v>140</v>
      </c>
      <c r="BV19140" t="s">
        <v>1010</v>
      </c>
    </row>
    <row r="19141" spans="1:74" x14ac:dyDescent="0.35">
      <c r="A19141" t="s">
        <v>32</v>
      </c>
      <c r="B19141" t="s">
        <v>1130</v>
      </c>
      <c r="C19141">
        <v>3310</v>
      </c>
      <c r="D19141" t="s">
        <v>106</v>
      </c>
      <c r="E19141" t="s">
        <v>1061</v>
      </c>
      <c r="F19141" t="s">
        <v>919</v>
      </c>
      <c r="G19141" t="s">
        <v>1023</v>
      </c>
      <c r="H19141" t="s">
        <v>1010</v>
      </c>
      <c r="I19141">
        <v>3310</v>
      </c>
      <c r="J19141" t="s">
        <v>179</v>
      </c>
      <c r="K19141" t="s">
        <v>87</v>
      </c>
      <c r="L19141" t="s">
        <v>1080</v>
      </c>
      <c r="M19141" t="s">
        <v>323</v>
      </c>
      <c r="N19141" t="s">
        <v>1013</v>
      </c>
      <c r="O19141">
        <v>3310</v>
      </c>
      <c r="P19141" t="s">
        <v>740</v>
      </c>
      <c r="Q19141" t="s">
        <v>1076</v>
      </c>
      <c r="R19141" t="s">
        <v>1021</v>
      </c>
      <c r="S19141" t="s">
        <v>1012</v>
      </c>
      <c r="T19141" t="s">
        <v>1010</v>
      </c>
      <c r="U19141">
        <v>3310</v>
      </c>
      <c r="V19141" t="s">
        <v>1113</v>
      </c>
      <c r="W19141" t="s">
        <v>1043</v>
      </c>
      <c r="X19141" t="s">
        <v>949</v>
      </c>
      <c r="Y19141" t="s">
        <v>1013</v>
      </c>
      <c r="Z19141" t="s">
        <v>1022</v>
      </c>
      <c r="AA19141">
        <v>3310</v>
      </c>
      <c r="AB19141" t="s">
        <v>891</v>
      </c>
      <c r="AC19141" t="s">
        <v>685</v>
      </c>
      <c r="AD19141" t="s">
        <v>1017</v>
      </c>
      <c r="AE19141" t="s">
        <v>1012</v>
      </c>
      <c r="AF19141" t="s">
        <v>1010</v>
      </c>
      <c r="AG19141">
        <v>3310</v>
      </c>
      <c r="AH19141" t="s">
        <v>652</v>
      </c>
      <c r="AI19141" t="s">
        <v>880</v>
      </c>
      <c r="AJ19141" t="s">
        <v>1018</v>
      </c>
      <c r="AK19141" t="s">
        <v>1013</v>
      </c>
      <c r="AL19141" t="s">
        <v>1008</v>
      </c>
      <c r="AM19141">
        <v>3310</v>
      </c>
      <c r="AN19141" t="s">
        <v>112</v>
      </c>
      <c r="AO19141" t="s">
        <v>147</v>
      </c>
      <c r="AP19141" t="s">
        <v>1046</v>
      </c>
      <c r="AQ19141" t="s">
        <v>1008</v>
      </c>
      <c r="AR19141" t="s">
        <v>1022</v>
      </c>
      <c r="AS19141">
        <v>3310</v>
      </c>
      <c r="AT19141" t="s">
        <v>663</v>
      </c>
      <c r="AU19141" t="s">
        <v>91</v>
      </c>
      <c r="AV19141" t="s">
        <v>1018</v>
      </c>
      <c r="AW19141" t="s">
        <v>1017</v>
      </c>
      <c r="AX19141" t="s">
        <v>1022</v>
      </c>
      <c r="AY19141">
        <v>3310</v>
      </c>
      <c r="AZ19141" t="s">
        <v>811</v>
      </c>
      <c r="BA19141" t="s">
        <v>977</v>
      </c>
      <c r="BB19141" t="s">
        <v>1004</v>
      </c>
      <c r="BC19141" t="s">
        <v>1009</v>
      </c>
      <c r="BD19141" t="s">
        <v>1010</v>
      </c>
      <c r="BE19141">
        <v>3310</v>
      </c>
      <c r="BF19141" t="s">
        <v>776</v>
      </c>
      <c r="BG19141" t="s">
        <v>1048</v>
      </c>
      <c r="BH19141" t="s">
        <v>113</v>
      </c>
      <c r="BI19141" t="s">
        <v>775</v>
      </c>
      <c r="BJ19141" t="s">
        <v>1022</v>
      </c>
      <c r="BK19141">
        <v>3310</v>
      </c>
      <c r="BL19141" t="s">
        <v>44</v>
      </c>
      <c r="BM19141" t="s">
        <v>574</v>
      </c>
      <c r="BN19141" t="s">
        <v>867</v>
      </c>
      <c r="BO19141" t="s">
        <v>1021</v>
      </c>
      <c r="BP19141" t="s">
        <v>1008</v>
      </c>
      <c r="BQ19141">
        <v>3310</v>
      </c>
      <c r="BR19141" t="s">
        <v>928</v>
      </c>
      <c r="BS19141" t="s">
        <v>919</v>
      </c>
      <c r="BT19141" t="s">
        <v>1098</v>
      </c>
      <c r="BU19141" t="s">
        <v>1010</v>
      </c>
      <c r="BV19141" t="s">
        <v>1022</v>
      </c>
    </row>
    <row r="19142" spans="1:74" x14ac:dyDescent="0.35">
      <c r="A19142" t="s">
        <v>32</v>
      </c>
      <c r="B19142" t="s">
        <v>1131</v>
      </c>
      <c r="C19142">
        <v>926</v>
      </c>
      <c r="D19142" t="s">
        <v>118</v>
      </c>
      <c r="E19142" t="s">
        <v>664</v>
      </c>
      <c r="F19142" t="s">
        <v>515</v>
      </c>
      <c r="G19142" t="s">
        <v>1058</v>
      </c>
      <c r="H19142" t="s">
        <v>1013</v>
      </c>
      <c r="I19142">
        <v>926</v>
      </c>
      <c r="J19142" t="s">
        <v>540</v>
      </c>
      <c r="K19142" t="s">
        <v>458</v>
      </c>
      <c r="L19142" t="s">
        <v>952</v>
      </c>
      <c r="M19142" t="s">
        <v>65</v>
      </c>
      <c r="N19142" t="s">
        <v>1013</v>
      </c>
      <c r="O19142">
        <v>926</v>
      </c>
      <c r="P19142" t="s">
        <v>776</v>
      </c>
      <c r="Q19142" t="s">
        <v>970</v>
      </c>
      <c r="R19142" t="s">
        <v>1009</v>
      </c>
      <c r="S19142" t="s">
        <v>1009</v>
      </c>
      <c r="T19142" t="s">
        <v>1010</v>
      </c>
      <c r="U19142">
        <v>926</v>
      </c>
      <c r="V19142" t="s">
        <v>665</v>
      </c>
      <c r="W19142" t="s">
        <v>939</v>
      </c>
      <c r="X19142" t="s">
        <v>1043</v>
      </c>
      <c r="Y19142" t="s">
        <v>1010</v>
      </c>
      <c r="Z19142" t="s">
        <v>1010</v>
      </c>
      <c r="AA19142">
        <v>926</v>
      </c>
      <c r="AB19142" t="s">
        <v>400</v>
      </c>
      <c r="AC19142" t="s">
        <v>237</v>
      </c>
      <c r="AD19142" t="s">
        <v>1012</v>
      </c>
      <c r="AE19142" t="s">
        <v>1010</v>
      </c>
      <c r="AF19142" t="s">
        <v>1013</v>
      </c>
      <c r="AG19142">
        <v>926</v>
      </c>
      <c r="AH19142" t="s">
        <v>143</v>
      </c>
      <c r="AI19142" t="s">
        <v>261</v>
      </c>
      <c r="AJ19142" t="s">
        <v>1047</v>
      </c>
      <c r="AK19142" t="s">
        <v>1013</v>
      </c>
      <c r="AL19142" t="s">
        <v>1013</v>
      </c>
      <c r="AM19142">
        <v>926</v>
      </c>
      <c r="AN19142" t="s">
        <v>1075</v>
      </c>
      <c r="AO19142" t="s">
        <v>801</v>
      </c>
      <c r="AP19142" t="s">
        <v>939</v>
      </c>
      <c r="AQ19142" t="s">
        <v>1022</v>
      </c>
      <c r="AR19142" t="s">
        <v>1010</v>
      </c>
      <c r="AS19142">
        <v>926</v>
      </c>
      <c r="AT19142" t="s">
        <v>1075</v>
      </c>
      <c r="AU19142" t="s">
        <v>1057</v>
      </c>
      <c r="AV19142" t="s">
        <v>1043</v>
      </c>
      <c r="AW19142" t="s">
        <v>1017</v>
      </c>
      <c r="AX19142" t="s">
        <v>1010</v>
      </c>
      <c r="AY19142">
        <v>926</v>
      </c>
      <c r="AZ19142" t="s">
        <v>132</v>
      </c>
      <c r="BA19142" t="s">
        <v>1070</v>
      </c>
      <c r="BB19142" t="s">
        <v>660</v>
      </c>
      <c r="BC19142" t="s">
        <v>1010</v>
      </c>
      <c r="BD19142" t="s">
        <v>1016</v>
      </c>
      <c r="BE19142">
        <v>926</v>
      </c>
      <c r="BF19142" t="s">
        <v>188</v>
      </c>
      <c r="BG19142" t="s">
        <v>1073</v>
      </c>
      <c r="BH19142" t="s">
        <v>103</v>
      </c>
      <c r="BI19142" t="s">
        <v>1019</v>
      </c>
      <c r="BJ19142" t="s">
        <v>1010</v>
      </c>
      <c r="BK19142">
        <v>926</v>
      </c>
      <c r="BL19142" t="s">
        <v>72</v>
      </c>
      <c r="BM19142" t="s">
        <v>988</v>
      </c>
      <c r="BN19142" t="s">
        <v>826</v>
      </c>
      <c r="BO19142" t="s">
        <v>1054</v>
      </c>
      <c r="BP19142" t="s">
        <v>1010</v>
      </c>
      <c r="BQ19142">
        <v>926</v>
      </c>
      <c r="BR19142" t="s">
        <v>839</v>
      </c>
      <c r="BS19142" t="s">
        <v>1007</v>
      </c>
      <c r="BT19142" t="s">
        <v>1058</v>
      </c>
      <c r="BU19142" t="s">
        <v>1022</v>
      </c>
      <c r="BV19142" t="s">
        <v>1010</v>
      </c>
    </row>
    <row r="19144" spans="1:74" x14ac:dyDescent="0.35">
      <c r="A19144" t="s">
        <v>1980</v>
      </c>
    </row>
    <row r="19145" spans="1:74" x14ac:dyDescent="0.35">
      <c r="A19145" t="s">
        <v>2</v>
      </c>
      <c r="B19145" t="s">
        <v>1150</v>
      </c>
      <c r="C19145" t="s">
        <v>1905</v>
      </c>
      <c r="D19145" t="s">
        <v>1906</v>
      </c>
      <c r="E19145" t="s">
        <v>1907</v>
      </c>
      <c r="F19145" t="s">
        <v>1908</v>
      </c>
      <c r="G19145" t="s">
        <v>1909</v>
      </c>
      <c r="H19145" t="s">
        <v>1910</v>
      </c>
      <c r="I19145" t="s">
        <v>1911</v>
      </c>
      <c r="J19145" t="s">
        <v>1912</v>
      </c>
      <c r="K19145" t="s">
        <v>1913</v>
      </c>
      <c r="L19145" t="s">
        <v>1914</v>
      </c>
      <c r="M19145" t="s">
        <v>1915</v>
      </c>
      <c r="N19145" t="s">
        <v>1916</v>
      </c>
      <c r="O19145" t="s">
        <v>1917</v>
      </c>
      <c r="P19145" t="s">
        <v>1918</v>
      </c>
      <c r="Q19145" t="s">
        <v>1920</v>
      </c>
      <c r="R19145" t="s">
        <v>1921</v>
      </c>
      <c r="S19145" t="s">
        <v>1919</v>
      </c>
      <c r="T19145" t="s">
        <v>1922</v>
      </c>
      <c r="U19145" t="s">
        <v>1923</v>
      </c>
      <c r="V19145" t="s">
        <v>1924</v>
      </c>
      <c r="W19145" t="s">
        <v>1926</v>
      </c>
      <c r="X19145" t="s">
        <v>1927</v>
      </c>
      <c r="Y19145" t="s">
        <v>1925</v>
      </c>
      <c r="Z19145" t="s">
        <v>1928</v>
      </c>
      <c r="AA19145" t="s">
        <v>1929</v>
      </c>
      <c r="AB19145" t="s">
        <v>1930</v>
      </c>
      <c r="AC19145" t="s">
        <v>1931</v>
      </c>
      <c r="AD19145" t="s">
        <v>1932</v>
      </c>
      <c r="AE19145" t="s">
        <v>1933</v>
      </c>
      <c r="AF19145" t="s">
        <v>1934</v>
      </c>
      <c r="AG19145" t="s">
        <v>1935</v>
      </c>
      <c r="AH19145" t="s">
        <v>1936</v>
      </c>
      <c r="AI19145" t="s">
        <v>1937</v>
      </c>
      <c r="AJ19145" t="s">
        <v>1938</v>
      </c>
      <c r="AK19145" t="s">
        <v>1939</v>
      </c>
      <c r="AL19145" t="s">
        <v>1940</v>
      </c>
      <c r="AM19145" t="s">
        <v>1941</v>
      </c>
      <c r="AN19145" t="s">
        <v>1942</v>
      </c>
      <c r="AO19145" t="s">
        <v>1943</v>
      </c>
      <c r="AP19145" t="s">
        <v>1944</v>
      </c>
      <c r="AQ19145" t="s">
        <v>1945</v>
      </c>
      <c r="AR19145" t="s">
        <v>1946</v>
      </c>
      <c r="AS19145" t="s">
        <v>1947</v>
      </c>
      <c r="AT19145" t="s">
        <v>1948</v>
      </c>
      <c r="AU19145" t="s">
        <v>1949</v>
      </c>
      <c r="AV19145" t="s">
        <v>1950</v>
      </c>
      <c r="AW19145" t="s">
        <v>1951</v>
      </c>
      <c r="AX19145" t="s">
        <v>1952</v>
      </c>
      <c r="AY19145" t="s">
        <v>1953</v>
      </c>
      <c r="AZ19145" t="s">
        <v>1954</v>
      </c>
      <c r="BA19145" t="s">
        <v>1955</v>
      </c>
      <c r="BB19145" t="s">
        <v>1956</v>
      </c>
      <c r="BC19145" t="s">
        <v>1957</v>
      </c>
      <c r="BD19145" t="s">
        <v>1958</v>
      </c>
      <c r="BE19145" t="s">
        <v>1959</v>
      </c>
      <c r="BF19145" t="s">
        <v>1960</v>
      </c>
      <c r="BG19145" t="s">
        <v>1961</v>
      </c>
      <c r="BH19145" t="s">
        <v>1962</v>
      </c>
      <c r="BI19145" t="s">
        <v>1963</v>
      </c>
      <c r="BJ19145" t="s">
        <v>1964</v>
      </c>
      <c r="BK19145" t="s">
        <v>1965</v>
      </c>
      <c r="BL19145" t="s">
        <v>1966</v>
      </c>
      <c r="BM19145" t="s">
        <v>1967</v>
      </c>
      <c r="BN19145" t="s">
        <v>1968</v>
      </c>
      <c r="BO19145" t="s">
        <v>1969</v>
      </c>
      <c r="BP19145" t="s">
        <v>1970</v>
      </c>
      <c r="BQ19145" t="s">
        <v>1971</v>
      </c>
      <c r="BR19145" t="s">
        <v>1972</v>
      </c>
      <c r="BS19145" t="s">
        <v>1973</v>
      </c>
      <c r="BT19145" t="s">
        <v>1974</v>
      </c>
      <c r="BU19145" t="s">
        <v>1975</v>
      </c>
      <c r="BV19145" t="s">
        <v>1976</v>
      </c>
    </row>
    <row r="19146" spans="1:74" x14ac:dyDescent="0.35">
      <c r="A19146" t="s">
        <v>8</v>
      </c>
      <c r="B19146" t="s">
        <v>1151</v>
      </c>
      <c r="C19146">
        <v>133</v>
      </c>
      <c r="D19146" t="s">
        <v>512</v>
      </c>
      <c r="E19146" t="s">
        <v>1007</v>
      </c>
      <c r="F19146" t="s">
        <v>1104</v>
      </c>
      <c r="G19146" t="s">
        <v>950</v>
      </c>
      <c r="H19146" t="s">
        <v>140</v>
      </c>
      <c r="I19146">
        <v>133</v>
      </c>
      <c r="J19146" t="s">
        <v>392</v>
      </c>
      <c r="K19146" t="s">
        <v>1095</v>
      </c>
      <c r="L19146" t="s">
        <v>47</v>
      </c>
      <c r="M19146" t="s">
        <v>451</v>
      </c>
      <c r="N19146" t="s">
        <v>140</v>
      </c>
      <c r="O19146">
        <v>133</v>
      </c>
      <c r="P19146" t="s">
        <v>763</v>
      </c>
      <c r="Q19146" t="s">
        <v>1009</v>
      </c>
      <c r="R19146" t="s">
        <v>421</v>
      </c>
      <c r="S19146" t="s">
        <v>1046</v>
      </c>
      <c r="T19146" t="s">
        <v>140</v>
      </c>
      <c r="U19146">
        <v>133</v>
      </c>
      <c r="V19146" t="s">
        <v>90</v>
      </c>
      <c r="W19146" t="s">
        <v>903</v>
      </c>
      <c r="X19146" t="s">
        <v>1046</v>
      </c>
      <c r="Y19146" t="s">
        <v>140</v>
      </c>
      <c r="Z19146" t="s">
        <v>140</v>
      </c>
      <c r="AA19146">
        <v>133</v>
      </c>
      <c r="AB19146" t="s">
        <v>267</v>
      </c>
      <c r="AC19146" t="s">
        <v>1010</v>
      </c>
      <c r="AD19146" t="s">
        <v>620</v>
      </c>
      <c r="AE19146" t="s">
        <v>140</v>
      </c>
      <c r="AF19146" t="s">
        <v>140</v>
      </c>
      <c r="AG19146">
        <v>133</v>
      </c>
      <c r="AH19146" t="s">
        <v>690</v>
      </c>
      <c r="AI19146" t="s">
        <v>363</v>
      </c>
      <c r="AJ19146" t="s">
        <v>875</v>
      </c>
      <c r="AK19146" t="s">
        <v>140</v>
      </c>
      <c r="AL19146" t="s">
        <v>1008</v>
      </c>
      <c r="AM19146">
        <v>133</v>
      </c>
      <c r="AN19146" t="s">
        <v>516</v>
      </c>
      <c r="AO19146" t="s">
        <v>1011</v>
      </c>
      <c r="AP19146" t="s">
        <v>999</v>
      </c>
      <c r="AQ19146" t="s">
        <v>140</v>
      </c>
      <c r="AR19146" t="s">
        <v>140</v>
      </c>
      <c r="AS19146">
        <v>133</v>
      </c>
      <c r="AT19146" t="s">
        <v>96</v>
      </c>
      <c r="AU19146" t="s">
        <v>131</v>
      </c>
      <c r="AV19146" t="s">
        <v>1009</v>
      </c>
      <c r="AW19146" t="s">
        <v>1012</v>
      </c>
      <c r="AX19146" t="s">
        <v>140</v>
      </c>
      <c r="AY19146">
        <v>133</v>
      </c>
      <c r="AZ19146" t="s">
        <v>1137</v>
      </c>
      <c r="BA19146" t="s">
        <v>1050</v>
      </c>
      <c r="BB19146" t="s">
        <v>664</v>
      </c>
      <c r="BC19146" t="s">
        <v>1048</v>
      </c>
      <c r="BD19146" t="s">
        <v>140</v>
      </c>
      <c r="BE19146">
        <v>133</v>
      </c>
      <c r="BF19146" t="s">
        <v>809</v>
      </c>
      <c r="BG19146" t="s">
        <v>1007</v>
      </c>
      <c r="BH19146" t="s">
        <v>1087</v>
      </c>
      <c r="BI19146" t="s">
        <v>1009</v>
      </c>
      <c r="BJ19146" t="s">
        <v>140</v>
      </c>
      <c r="BK19146">
        <v>133</v>
      </c>
      <c r="BL19146" t="s">
        <v>791</v>
      </c>
      <c r="BM19146" t="s">
        <v>1012</v>
      </c>
      <c r="BN19146" t="s">
        <v>99</v>
      </c>
      <c r="BO19146" t="s">
        <v>187</v>
      </c>
      <c r="BP19146" t="s">
        <v>140</v>
      </c>
      <c r="BQ19146">
        <v>133</v>
      </c>
      <c r="BR19146" t="s">
        <v>933</v>
      </c>
      <c r="BS19146" t="s">
        <v>140</v>
      </c>
      <c r="BT19146" t="s">
        <v>1020</v>
      </c>
      <c r="BU19146" t="s">
        <v>869</v>
      </c>
      <c r="BV19146" t="s">
        <v>140</v>
      </c>
    </row>
    <row r="19147" spans="1:74" x14ac:dyDescent="0.35">
      <c r="A19147" t="s">
        <v>8</v>
      </c>
      <c r="B19147" t="s">
        <v>1152</v>
      </c>
      <c r="C19147">
        <v>56</v>
      </c>
      <c r="D19147" t="s">
        <v>717</v>
      </c>
      <c r="E19147" t="s">
        <v>733</v>
      </c>
      <c r="F19147" t="s">
        <v>140</v>
      </c>
      <c r="G19147" t="s">
        <v>515</v>
      </c>
      <c r="H19147" t="s">
        <v>140</v>
      </c>
      <c r="I19147">
        <v>56</v>
      </c>
      <c r="J19147" t="s">
        <v>553</v>
      </c>
      <c r="K19147" t="s">
        <v>1070</v>
      </c>
      <c r="L19147" t="s">
        <v>1104</v>
      </c>
      <c r="M19147" t="s">
        <v>296</v>
      </c>
      <c r="N19147" t="s">
        <v>140</v>
      </c>
      <c r="O19147">
        <v>56</v>
      </c>
      <c r="P19147" t="s">
        <v>572</v>
      </c>
      <c r="Q19147" t="s">
        <v>140</v>
      </c>
      <c r="R19147" t="s">
        <v>573</v>
      </c>
      <c r="S19147" t="s">
        <v>140</v>
      </c>
      <c r="T19147" t="s">
        <v>140</v>
      </c>
      <c r="U19147">
        <v>56</v>
      </c>
      <c r="V19147" t="s">
        <v>1123</v>
      </c>
      <c r="W19147" t="s">
        <v>1058</v>
      </c>
      <c r="X19147" t="s">
        <v>971</v>
      </c>
      <c r="Y19147" t="s">
        <v>140</v>
      </c>
      <c r="Z19147" t="s">
        <v>140</v>
      </c>
      <c r="AA19147">
        <v>56</v>
      </c>
      <c r="AB19147" t="s">
        <v>617</v>
      </c>
      <c r="AC19147" t="s">
        <v>140</v>
      </c>
      <c r="AD19147" t="s">
        <v>618</v>
      </c>
      <c r="AE19147" t="s">
        <v>140</v>
      </c>
      <c r="AF19147" t="s">
        <v>140</v>
      </c>
      <c r="AG19147">
        <v>56</v>
      </c>
      <c r="AH19147" t="s">
        <v>878</v>
      </c>
      <c r="AI19147" t="s">
        <v>481</v>
      </c>
      <c r="AJ19147" t="s">
        <v>1018</v>
      </c>
      <c r="AK19147" t="s">
        <v>140</v>
      </c>
      <c r="AL19147" t="s">
        <v>140</v>
      </c>
      <c r="AM19147">
        <v>56</v>
      </c>
      <c r="AN19147" t="s">
        <v>800</v>
      </c>
      <c r="AO19147" t="s">
        <v>140</v>
      </c>
      <c r="AP19147" t="s">
        <v>801</v>
      </c>
      <c r="AQ19147" t="s">
        <v>140</v>
      </c>
      <c r="AR19147" t="s">
        <v>140</v>
      </c>
      <c r="AS19147">
        <v>56</v>
      </c>
      <c r="AT19147" t="s">
        <v>110</v>
      </c>
      <c r="AU19147" t="s">
        <v>1066</v>
      </c>
      <c r="AV19147" t="s">
        <v>1070</v>
      </c>
      <c r="AW19147" t="s">
        <v>775</v>
      </c>
      <c r="AX19147" t="s">
        <v>140</v>
      </c>
      <c r="AY19147">
        <v>56</v>
      </c>
      <c r="AZ19147" t="s">
        <v>613</v>
      </c>
      <c r="BA19147" t="s">
        <v>140</v>
      </c>
      <c r="BB19147" t="s">
        <v>973</v>
      </c>
      <c r="BC19147" t="s">
        <v>983</v>
      </c>
      <c r="BD19147" t="s">
        <v>140</v>
      </c>
      <c r="BE19147">
        <v>56</v>
      </c>
      <c r="BF19147" t="s">
        <v>100</v>
      </c>
      <c r="BG19147" t="s">
        <v>140</v>
      </c>
      <c r="BH19147" t="s">
        <v>99</v>
      </c>
      <c r="BI19147" t="s">
        <v>140</v>
      </c>
      <c r="BJ19147" t="s">
        <v>140</v>
      </c>
      <c r="BK19147">
        <v>56</v>
      </c>
      <c r="BL19147" t="s">
        <v>730</v>
      </c>
      <c r="BM19147" t="s">
        <v>775</v>
      </c>
      <c r="BN19147" t="s">
        <v>1053</v>
      </c>
      <c r="BO19147" t="s">
        <v>911</v>
      </c>
      <c r="BP19147" t="s">
        <v>140</v>
      </c>
      <c r="BQ19147">
        <v>56</v>
      </c>
      <c r="BR19147" t="s">
        <v>88</v>
      </c>
      <c r="BS19147" t="s">
        <v>140</v>
      </c>
      <c r="BT19147" t="s">
        <v>1070</v>
      </c>
      <c r="BU19147" t="s">
        <v>515</v>
      </c>
      <c r="BV19147" t="s">
        <v>140</v>
      </c>
    </row>
    <row r="19148" spans="1:74" x14ac:dyDescent="0.35">
      <c r="A19148" t="s">
        <v>8</v>
      </c>
      <c r="B19148" t="s">
        <v>339</v>
      </c>
      <c r="C19148">
        <v>15</v>
      </c>
      <c r="D19148" t="s">
        <v>1081</v>
      </c>
      <c r="E19148" t="s">
        <v>140</v>
      </c>
      <c r="F19148" t="s">
        <v>1080</v>
      </c>
      <c r="G19148" t="s">
        <v>140</v>
      </c>
      <c r="H19148" t="s">
        <v>140</v>
      </c>
      <c r="I19148">
        <v>15</v>
      </c>
      <c r="J19148" t="s">
        <v>935</v>
      </c>
      <c r="K19148" t="s">
        <v>988</v>
      </c>
      <c r="L19148" t="s">
        <v>633</v>
      </c>
      <c r="M19148" t="s">
        <v>412</v>
      </c>
      <c r="N19148" t="s">
        <v>919</v>
      </c>
      <c r="O19148">
        <v>15</v>
      </c>
      <c r="P19148" t="s">
        <v>324</v>
      </c>
      <c r="Q19148" t="s">
        <v>140</v>
      </c>
      <c r="R19148" t="s">
        <v>911</v>
      </c>
      <c r="S19148" t="s">
        <v>140</v>
      </c>
      <c r="T19148" t="s">
        <v>919</v>
      </c>
      <c r="U19148">
        <v>15</v>
      </c>
      <c r="V19148" t="s">
        <v>177</v>
      </c>
      <c r="W19148" t="s">
        <v>140</v>
      </c>
      <c r="X19148" t="s">
        <v>140</v>
      </c>
      <c r="Y19148" t="s">
        <v>140</v>
      </c>
      <c r="Z19148" t="s">
        <v>140</v>
      </c>
      <c r="AA19148">
        <v>15</v>
      </c>
      <c r="AB19148" t="s">
        <v>601</v>
      </c>
      <c r="AC19148" t="s">
        <v>140</v>
      </c>
      <c r="AD19148" t="s">
        <v>602</v>
      </c>
      <c r="AE19148" t="s">
        <v>140</v>
      </c>
      <c r="AF19148" t="s">
        <v>140</v>
      </c>
      <c r="AG19148">
        <v>15</v>
      </c>
      <c r="AH19148" t="s">
        <v>280</v>
      </c>
      <c r="AI19148" t="s">
        <v>855</v>
      </c>
      <c r="AJ19148" t="s">
        <v>515</v>
      </c>
      <c r="AK19148" t="s">
        <v>140</v>
      </c>
      <c r="AL19148" t="s">
        <v>140</v>
      </c>
      <c r="AM19148">
        <v>15</v>
      </c>
      <c r="AN19148" t="s">
        <v>98</v>
      </c>
      <c r="AO19148" t="s">
        <v>140</v>
      </c>
      <c r="AP19148" t="s">
        <v>97</v>
      </c>
      <c r="AQ19148" t="s">
        <v>140</v>
      </c>
      <c r="AR19148" t="s">
        <v>140</v>
      </c>
      <c r="AS19148">
        <v>15</v>
      </c>
      <c r="AT19148" t="s">
        <v>1188</v>
      </c>
      <c r="AU19148" t="s">
        <v>87</v>
      </c>
      <c r="AV19148" t="s">
        <v>140</v>
      </c>
      <c r="AW19148" t="s">
        <v>1070</v>
      </c>
      <c r="AX19148" t="s">
        <v>140</v>
      </c>
      <c r="AY19148">
        <v>15</v>
      </c>
      <c r="AZ19148" t="s">
        <v>552</v>
      </c>
      <c r="BA19148" t="s">
        <v>140</v>
      </c>
      <c r="BB19148" t="s">
        <v>718</v>
      </c>
      <c r="BC19148" t="s">
        <v>769</v>
      </c>
      <c r="BD19148" t="s">
        <v>140</v>
      </c>
      <c r="BE19148">
        <v>15</v>
      </c>
      <c r="BF19148" t="s">
        <v>88</v>
      </c>
      <c r="BG19148" t="s">
        <v>140</v>
      </c>
      <c r="BH19148" t="s">
        <v>87</v>
      </c>
      <c r="BI19148" t="s">
        <v>140</v>
      </c>
      <c r="BJ19148" t="s">
        <v>140</v>
      </c>
      <c r="BK19148">
        <v>15</v>
      </c>
      <c r="BL19148" t="s">
        <v>468</v>
      </c>
      <c r="BM19148" t="s">
        <v>1070</v>
      </c>
      <c r="BN19148" t="s">
        <v>87</v>
      </c>
      <c r="BO19148" t="s">
        <v>117</v>
      </c>
      <c r="BP19148" t="s">
        <v>140</v>
      </c>
      <c r="BQ19148">
        <v>15</v>
      </c>
      <c r="BR19148" t="s">
        <v>92</v>
      </c>
      <c r="BS19148" t="s">
        <v>140</v>
      </c>
      <c r="BT19148" t="s">
        <v>919</v>
      </c>
      <c r="BU19148" t="s">
        <v>1064</v>
      </c>
      <c r="BV19148" t="s">
        <v>140</v>
      </c>
    </row>
    <row r="19149" spans="1:74" x14ac:dyDescent="0.35">
      <c r="A19149" t="s">
        <v>9</v>
      </c>
      <c r="B19149" t="s">
        <v>1151</v>
      </c>
      <c r="C19149">
        <v>122</v>
      </c>
      <c r="D19149" t="s">
        <v>1079</v>
      </c>
      <c r="E19149" t="s">
        <v>1047</v>
      </c>
      <c r="F19149" t="s">
        <v>527</v>
      </c>
      <c r="G19149" t="s">
        <v>1052</v>
      </c>
      <c r="H19149" t="s">
        <v>140</v>
      </c>
      <c r="I19149">
        <v>122</v>
      </c>
      <c r="J19149" t="s">
        <v>635</v>
      </c>
      <c r="K19149" t="s">
        <v>641</v>
      </c>
      <c r="L19149" t="s">
        <v>729</v>
      </c>
      <c r="M19149" t="s">
        <v>741</v>
      </c>
      <c r="N19149" t="s">
        <v>140</v>
      </c>
      <c r="O19149">
        <v>122</v>
      </c>
      <c r="P19149" t="s">
        <v>638</v>
      </c>
      <c r="Q19149" t="s">
        <v>140</v>
      </c>
      <c r="R19149" t="s">
        <v>1182</v>
      </c>
      <c r="S19149" t="s">
        <v>1068</v>
      </c>
      <c r="T19149" t="s">
        <v>140</v>
      </c>
      <c r="U19149">
        <v>122</v>
      </c>
      <c r="V19149" t="s">
        <v>1116</v>
      </c>
      <c r="W19149" t="s">
        <v>996</v>
      </c>
      <c r="X19149" t="s">
        <v>1009</v>
      </c>
      <c r="Y19149" t="s">
        <v>140</v>
      </c>
      <c r="Z19149" t="s">
        <v>140</v>
      </c>
      <c r="AA19149">
        <v>122</v>
      </c>
      <c r="AB19149" t="s">
        <v>696</v>
      </c>
      <c r="AC19149" t="s">
        <v>1011</v>
      </c>
      <c r="AD19149" t="s">
        <v>202</v>
      </c>
      <c r="AE19149" t="s">
        <v>1055</v>
      </c>
      <c r="AF19149" t="s">
        <v>140</v>
      </c>
      <c r="AG19149">
        <v>122</v>
      </c>
      <c r="AH19149" t="s">
        <v>857</v>
      </c>
      <c r="AI19149" t="s">
        <v>47</v>
      </c>
      <c r="AJ19149" t="s">
        <v>1010</v>
      </c>
      <c r="AK19149" t="s">
        <v>140</v>
      </c>
      <c r="AL19149" t="s">
        <v>140</v>
      </c>
      <c r="AM19149">
        <v>122</v>
      </c>
      <c r="AN19149" t="s">
        <v>941</v>
      </c>
      <c r="AO19149" t="s">
        <v>971</v>
      </c>
      <c r="AP19149" t="s">
        <v>107</v>
      </c>
      <c r="AQ19149" t="s">
        <v>140</v>
      </c>
      <c r="AR19149" t="s">
        <v>140</v>
      </c>
      <c r="AS19149">
        <v>122</v>
      </c>
      <c r="AT19149" t="s">
        <v>1086</v>
      </c>
      <c r="AU19149" t="s">
        <v>950</v>
      </c>
      <c r="AV19149" t="s">
        <v>345</v>
      </c>
      <c r="AW19149" t="s">
        <v>875</v>
      </c>
      <c r="AX19149" t="s">
        <v>140</v>
      </c>
      <c r="AY19149">
        <v>122</v>
      </c>
      <c r="AZ19149" t="s">
        <v>92</v>
      </c>
      <c r="BA19149" t="s">
        <v>140</v>
      </c>
      <c r="BB19149" t="s">
        <v>801</v>
      </c>
      <c r="BC19149" t="s">
        <v>1011</v>
      </c>
      <c r="BD19149" t="s">
        <v>140</v>
      </c>
      <c r="BE19149">
        <v>122</v>
      </c>
      <c r="BF19149" t="s">
        <v>156</v>
      </c>
      <c r="BG19149" t="s">
        <v>971</v>
      </c>
      <c r="BH19149" t="s">
        <v>837</v>
      </c>
      <c r="BI19149" t="s">
        <v>1018</v>
      </c>
      <c r="BJ19149" t="s">
        <v>140</v>
      </c>
      <c r="BK19149">
        <v>122</v>
      </c>
      <c r="BL19149" t="s">
        <v>195</v>
      </c>
      <c r="BM19149" t="s">
        <v>140</v>
      </c>
      <c r="BN19149" t="s">
        <v>1100</v>
      </c>
      <c r="BO19149" t="s">
        <v>932</v>
      </c>
      <c r="BP19149" t="s">
        <v>140</v>
      </c>
      <c r="BQ19149">
        <v>122</v>
      </c>
      <c r="BR19149" t="s">
        <v>1025</v>
      </c>
      <c r="BS19149" t="s">
        <v>1009</v>
      </c>
      <c r="BT19149" t="s">
        <v>1073</v>
      </c>
      <c r="BU19149" t="s">
        <v>1011</v>
      </c>
      <c r="BV19149" t="s">
        <v>140</v>
      </c>
    </row>
    <row r="19150" spans="1:74" x14ac:dyDescent="0.35">
      <c r="A19150" t="s">
        <v>9</v>
      </c>
      <c r="B19150" t="s">
        <v>1152</v>
      </c>
      <c r="C19150">
        <v>67</v>
      </c>
      <c r="D19150" t="s">
        <v>870</v>
      </c>
      <c r="E19150" t="s">
        <v>775</v>
      </c>
      <c r="F19150" t="s">
        <v>140</v>
      </c>
      <c r="G19150" t="s">
        <v>1060</v>
      </c>
      <c r="H19150" t="s">
        <v>140</v>
      </c>
      <c r="I19150">
        <v>67</v>
      </c>
      <c r="J19150" t="s">
        <v>698</v>
      </c>
      <c r="K19150" t="s">
        <v>1043</v>
      </c>
      <c r="L19150" t="s">
        <v>1057</v>
      </c>
      <c r="M19150" t="s">
        <v>379</v>
      </c>
      <c r="N19150" t="s">
        <v>140</v>
      </c>
      <c r="O19150">
        <v>67</v>
      </c>
      <c r="P19150" t="s">
        <v>124</v>
      </c>
      <c r="Q19150" t="s">
        <v>140</v>
      </c>
      <c r="R19150" t="s">
        <v>123</v>
      </c>
      <c r="S19150" t="s">
        <v>140</v>
      </c>
      <c r="T19150" t="s">
        <v>140</v>
      </c>
      <c r="U19150">
        <v>67</v>
      </c>
      <c r="V19150" t="s">
        <v>177</v>
      </c>
      <c r="W19150" t="s">
        <v>140</v>
      </c>
      <c r="X19150" t="s">
        <v>140</v>
      </c>
      <c r="Y19150" t="s">
        <v>140</v>
      </c>
      <c r="Z19150" t="s">
        <v>140</v>
      </c>
      <c r="AA19150">
        <v>67</v>
      </c>
      <c r="AB19150" t="s">
        <v>670</v>
      </c>
      <c r="AC19150" t="s">
        <v>1070</v>
      </c>
      <c r="AD19150" t="s">
        <v>187</v>
      </c>
      <c r="AE19150" t="s">
        <v>775</v>
      </c>
      <c r="AF19150" t="s">
        <v>140</v>
      </c>
      <c r="AG19150">
        <v>67</v>
      </c>
      <c r="AH19150" t="s">
        <v>567</v>
      </c>
      <c r="AI19150" t="s">
        <v>1000</v>
      </c>
      <c r="AJ19150" t="s">
        <v>1060</v>
      </c>
      <c r="AK19150" t="s">
        <v>140</v>
      </c>
      <c r="AL19150" t="s">
        <v>140</v>
      </c>
      <c r="AM19150">
        <v>67</v>
      </c>
      <c r="AN19150" t="s">
        <v>1124</v>
      </c>
      <c r="AO19150" t="s">
        <v>140</v>
      </c>
      <c r="AP19150" t="s">
        <v>1047</v>
      </c>
      <c r="AQ19150" t="s">
        <v>775</v>
      </c>
      <c r="AR19150" t="s">
        <v>140</v>
      </c>
      <c r="AS19150">
        <v>67</v>
      </c>
      <c r="AT19150" t="s">
        <v>787</v>
      </c>
      <c r="AU19150" t="s">
        <v>919</v>
      </c>
      <c r="AV19150" t="s">
        <v>345</v>
      </c>
      <c r="AW19150" t="s">
        <v>140</v>
      </c>
      <c r="AX19150" t="s">
        <v>140</v>
      </c>
      <c r="AY19150">
        <v>67</v>
      </c>
      <c r="AZ19150" t="s">
        <v>732</v>
      </c>
      <c r="BA19150" t="s">
        <v>140</v>
      </c>
      <c r="BB19150" t="s">
        <v>140</v>
      </c>
      <c r="BC19150" t="s">
        <v>733</v>
      </c>
      <c r="BD19150" t="s">
        <v>140</v>
      </c>
      <c r="BE19150">
        <v>67</v>
      </c>
      <c r="BF19150" t="s">
        <v>1134</v>
      </c>
      <c r="BG19150" t="s">
        <v>140</v>
      </c>
      <c r="BH19150" t="s">
        <v>1003</v>
      </c>
      <c r="BI19150" t="s">
        <v>1073</v>
      </c>
      <c r="BJ19150" t="s">
        <v>140</v>
      </c>
      <c r="BK19150">
        <v>67</v>
      </c>
      <c r="BL19150" t="s">
        <v>763</v>
      </c>
      <c r="BM19150" t="s">
        <v>140</v>
      </c>
      <c r="BN19150" t="s">
        <v>971</v>
      </c>
      <c r="BO19150" t="s">
        <v>157</v>
      </c>
      <c r="BP19150" t="s">
        <v>140</v>
      </c>
      <c r="BQ19150">
        <v>67</v>
      </c>
      <c r="BR19150" t="s">
        <v>177</v>
      </c>
      <c r="BS19150" t="s">
        <v>140</v>
      </c>
      <c r="BT19150" t="s">
        <v>140</v>
      </c>
      <c r="BU19150" t="s">
        <v>140</v>
      </c>
      <c r="BV19150" t="s">
        <v>140</v>
      </c>
    </row>
    <row r="19151" spans="1:74" x14ac:dyDescent="0.35">
      <c r="A19151" t="s">
        <v>9</v>
      </c>
      <c r="B19151" t="s">
        <v>339</v>
      </c>
      <c r="C19151">
        <v>12</v>
      </c>
      <c r="D19151" t="s">
        <v>102</v>
      </c>
      <c r="E19151" t="s">
        <v>140</v>
      </c>
      <c r="F19151" t="s">
        <v>101</v>
      </c>
      <c r="G19151" t="s">
        <v>140</v>
      </c>
      <c r="H19151" t="s">
        <v>140</v>
      </c>
      <c r="I19151">
        <v>12</v>
      </c>
      <c r="J19151" t="s">
        <v>180</v>
      </c>
      <c r="K19151" t="s">
        <v>801</v>
      </c>
      <c r="L19151" t="s">
        <v>1100</v>
      </c>
      <c r="M19151" t="s">
        <v>83</v>
      </c>
      <c r="N19151" t="s">
        <v>140</v>
      </c>
      <c r="O19151">
        <v>12</v>
      </c>
      <c r="P19151" t="s">
        <v>1099</v>
      </c>
      <c r="Q19151" t="s">
        <v>140</v>
      </c>
      <c r="R19151" t="s">
        <v>1100</v>
      </c>
      <c r="S19151" t="s">
        <v>140</v>
      </c>
      <c r="T19151" t="s">
        <v>140</v>
      </c>
      <c r="U19151">
        <v>12</v>
      </c>
      <c r="V19151" t="s">
        <v>800</v>
      </c>
      <c r="W19151" t="s">
        <v>140</v>
      </c>
      <c r="X19151" t="s">
        <v>801</v>
      </c>
      <c r="Y19151" t="s">
        <v>140</v>
      </c>
      <c r="Z19151" t="s">
        <v>140</v>
      </c>
      <c r="AA19151">
        <v>12</v>
      </c>
      <c r="AB19151" t="s">
        <v>246</v>
      </c>
      <c r="AC19151" t="s">
        <v>140</v>
      </c>
      <c r="AD19151" t="s">
        <v>245</v>
      </c>
      <c r="AE19151" t="s">
        <v>140</v>
      </c>
      <c r="AF19151" t="s">
        <v>140</v>
      </c>
      <c r="AG19151">
        <v>12</v>
      </c>
      <c r="AH19151" t="s">
        <v>114</v>
      </c>
      <c r="AI19151" t="s">
        <v>113</v>
      </c>
      <c r="AJ19151" t="s">
        <v>140</v>
      </c>
      <c r="AK19151" t="s">
        <v>140</v>
      </c>
      <c r="AL19151" t="s">
        <v>140</v>
      </c>
      <c r="AM19151">
        <v>12</v>
      </c>
      <c r="AN19151" t="s">
        <v>177</v>
      </c>
      <c r="AO19151" t="s">
        <v>140</v>
      </c>
      <c r="AP19151" t="s">
        <v>140</v>
      </c>
      <c r="AQ19151" t="s">
        <v>140</v>
      </c>
      <c r="AR19151" t="s">
        <v>140</v>
      </c>
      <c r="AS19151">
        <v>12</v>
      </c>
      <c r="AT19151" t="s">
        <v>800</v>
      </c>
      <c r="AU19151" t="s">
        <v>801</v>
      </c>
      <c r="AV19151" t="s">
        <v>140</v>
      </c>
      <c r="AW19151" t="s">
        <v>140</v>
      </c>
      <c r="AX19151" t="s">
        <v>140</v>
      </c>
      <c r="AY19151">
        <v>12</v>
      </c>
      <c r="AZ19151" t="s">
        <v>800</v>
      </c>
      <c r="BA19151" t="s">
        <v>140</v>
      </c>
      <c r="BB19151" t="s">
        <v>801</v>
      </c>
      <c r="BC19151" t="s">
        <v>140</v>
      </c>
      <c r="BD19151" t="s">
        <v>140</v>
      </c>
      <c r="BE19151">
        <v>12</v>
      </c>
      <c r="BF19151" t="s">
        <v>800</v>
      </c>
      <c r="BG19151" t="s">
        <v>801</v>
      </c>
      <c r="BH19151" t="s">
        <v>140</v>
      </c>
      <c r="BI19151" t="s">
        <v>140</v>
      </c>
      <c r="BJ19151" t="s">
        <v>140</v>
      </c>
      <c r="BK19151">
        <v>12</v>
      </c>
      <c r="BL19151" t="s">
        <v>143</v>
      </c>
      <c r="BM19151" t="s">
        <v>140</v>
      </c>
      <c r="BN19151" t="s">
        <v>801</v>
      </c>
      <c r="BO19151" t="s">
        <v>532</v>
      </c>
      <c r="BP19151" t="s">
        <v>140</v>
      </c>
      <c r="BQ19151">
        <v>12</v>
      </c>
      <c r="BR19151" t="s">
        <v>177</v>
      </c>
      <c r="BS19151" t="s">
        <v>140</v>
      </c>
      <c r="BT19151" t="s">
        <v>140</v>
      </c>
      <c r="BU19151" t="s">
        <v>140</v>
      </c>
      <c r="BV19151" t="s">
        <v>140</v>
      </c>
    </row>
    <row r="19152" spans="1:74" x14ac:dyDescent="0.35">
      <c r="A19152" t="s">
        <v>10</v>
      </c>
      <c r="B19152" t="s">
        <v>1151</v>
      </c>
      <c r="C19152">
        <v>130</v>
      </c>
      <c r="D19152" t="s">
        <v>523</v>
      </c>
      <c r="E19152" t="s">
        <v>1055</v>
      </c>
      <c r="F19152" t="s">
        <v>785</v>
      </c>
      <c r="G19152" t="s">
        <v>1073</v>
      </c>
      <c r="H19152" t="s">
        <v>140</v>
      </c>
      <c r="I19152">
        <v>130</v>
      </c>
      <c r="J19152" t="s">
        <v>407</v>
      </c>
      <c r="K19152" t="s">
        <v>1003</v>
      </c>
      <c r="L19152" t="s">
        <v>959</v>
      </c>
      <c r="M19152" t="s">
        <v>518</v>
      </c>
      <c r="N19152" t="s">
        <v>140</v>
      </c>
      <c r="O19152">
        <v>130</v>
      </c>
      <c r="P19152" t="s">
        <v>597</v>
      </c>
      <c r="Q19152" t="s">
        <v>140</v>
      </c>
      <c r="R19152" t="s">
        <v>826</v>
      </c>
      <c r="S19152" t="s">
        <v>1010</v>
      </c>
      <c r="T19152" t="s">
        <v>140</v>
      </c>
      <c r="U19152">
        <v>130</v>
      </c>
      <c r="V19152" t="s">
        <v>1113</v>
      </c>
      <c r="W19152" t="s">
        <v>939</v>
      </c>
      <c r="X19152" t="s">
        <v>1043</v>
      </c>
      <c r="Y19152" t="s">
        <v>140</v>
      </c>
      <c r="Z19152" t="s">
        <v>140</v>
      </c>
      <c r="AA19152">
        <v>130</v>
      </c>
      <c r="AB19152" t="s">
        <v>374</v>
      </c>
      <c r="AC19152" t="s">
        <v>1010</v>
      </c>
      <c r="AD19152" t="s">
        <v>463</v>
      </c>
      <c r="AE19152" t="s">
        <v>1010</v>
      </c>
      <c r="AF19152" t="s">
        <v>140</v>
      </c>
      <c r="AG19152">
        <v>130</v>
      </c>
      <c r="AH19152" t="s">
        <v>684</v>
      </c>
      <c r="AI19152" t="s">
        <v>913</v>
      </c>
      <c r="AJ19152" t="s">
        <v>838</v>
      </c>
      <c r="AK19152" t="s">
        <v>1012</v>
      </c>
      <c r="AL19152" t="s">
        <v>1063</v>
      </c>
      <c r="AM19152">
        <v>130</v>
      </c>
      <c r="AN19152" t="s">
        <v>112</v>
      </c>
      <c r="AO19152" t="s">
        <v>949</v>
      </c>
      <c r="AP19152" t="s">
        <v>131</v>
      </c>
      <c r="AQ19152" t="s">
        <v>140</v>
      </c>
      <c r="AR19152" t="s">
        <v>140</v>
      </c>
      <c r="AS19152">
        <v>130</v>
      </c>
      <c r="AT19152" t="s">
        <v>1115</v>
      </c>
      <c r="AU19152" t="s">
        <v>345</v>
      </c>
      <c r="AV19152" t="s">
        <v>1010</v>
      </c>
      <c r="AW19152" t="s">
        <v>140</v>
      </c>
      <c r="AX19152" t="s">
        <v>140</v>
      </c>
      <c r="AY19152">
        <v>130</v>
      </c>
      <c r="AZ19152" t="s">
        <v>110</v>
      </c>
      <c r="BA19152" t="s">
        <v>140</v>
      </c>
      <c r="BB19152" t="s">
        <v>869</v>
      </c>
      <c r="BC19152" t="s">
        <v>1004</v>
      </c>
      <c r="BD19152" t="s">
        <v>140</v>
      </c>
      <c r="BE19152">
        <v>130</v>
      </c>
      <c r="BF19152" t="s">
        <v>905</v>
      </c>
      <c r="BG19152" t="s">
        <v>949</v>
      </c>
      <c r="BH19152" t="s">
        <v>654</v>
      </c>
      <c r="BI19152" t="s">
        <v>140</v>
      </c>
      <c r="BJ19152" t="s">
        <v>140</v>
      </c>
      <c r="BK19152">
        <v>130</v>
      </c>
      <c r="BL19152" t="s">
        <v>468</v>
      </c>
      <c r="BM19152" t="s">
        <v>1017</v>
      </c>
      <c r="BN19152" t="s">
        <v>574</v>
      </c>
      <c r="BO19152" t="s">
        <v>1154</v>
      </c>
      <c r="BP19152" t="s">
        <v>140</v>
      </c>
      <c r="BQ19152">
        <v>130</v>
      </c>
      <c r="BR19152" t="s">
        <v>1118</v>
      </c>
      <c r="BS19152" t="s">
        <v>140</v>
      </c>
      <c r="BT19152" t="s">
        <v>1098</v>
      </c>
      <c r="BU19152" t="s">
        <v>1017</v>
      </c>
      <c r="BV19152" t="s">
        <v>140</v>
      </c>
    </row>
    <row r="19153" spans="1:74" x14ac:dyDescent="0.35">
      <c r="A19153" t="s">
        <v>10</v>
      </c>
      <c r="B19153" t="s">
        <v>1152</v>
      </c>
      <c r="C19153">
        <v>67</v>
      </c>
      <c r="D19153" t="s">
        <v>120</v>
      </c>
      <c r="E19153" t="s">
        <v>838</v>
      </c>
      <c r="F19153" t="s">
        <v>919</v>
      </c>
      <c r="G19153" t="s">
        <v>1048</v>
      </c>
      <c r="H19153" t="s">
        <v>1046</v>
      </c>
      <c r="I19153">
        <v>67</v>
      </c>
      <c r="J19153" t="s">
        <v>764</v>
      </c>
      <c r="K19153" t="s">
        <v>574</v>
      </c>
      <c r="L19153" t="s">
        <v>513</v>
      </c>
      <c r="M19153" t="s">
        <v>932</v>
      </c>
      <c r="N19153" t="s">
        <v>140</v>
      </c>
      <c r="O19153">
        <v>67</v>
      </c>
      <c r="P19153" t="s">
        <v>750</v>
      </c>
      <c r="Q19153" t="s">
        <v>140</v>
      </c>
      <c r="R19153" t="s">
        <v>668</v>
      </c>
      <c r="S19153" t="s">
        <v>949</v>
      </c>
      <c r="T19153" t="s">
        <v>1046</v>
      </c>
      <c r="U19153">
        <v>67</v>
      </c>
      <c r="V19153" t="s">
        <v>774</v>
      </c>
      <c r="W19153" t="s">
        <v>140</v>
      </c>
      <c r="X19153" t="s">
        <v>140</v>
      </c>
      <c r="Y19153" t="s">
        <v>775</v>
      </c>
      <c r="Z19153" t="s">
        <v>140</v>
      </c>
      <c r="AA19153">
        <v>67</v>
      </c>
      <c r="AB19153" t="s">
        <v>1175</v>
      </c>
      <c r="AC19153" t="s">
        <v>1046</v>
      </c>
      <c r="AD19153" t="s">
        <v>867</v>
      </c>
      <c r="AE19153" t="s">
        <v>775</v>
      </c>
      <c r="AF19153" t="s">
        <v>140</v>
      </c>
      <c r="AG19153">
        <v>67</v>
      </c>
      <c r="AH19153" t="s">
        <v>676</v>
      </c>
      <c r="AI19153" t="s">
        <v>691</v>
      </c>
      <c r="AJ19153" t="s">
        <v>1073</v>
      </c>
      <c r="AK19153" t="s">
        <v>775</v>
      </c>
      <c r="AL19153" t="s">
        <v>140</v>
      </c>
      <c r="AM19153">
        <v>67</v>
      </c>
      <c r="AN19153" t="s">
        <v>613</v>
      </c>
      <c r="AO19153" t="s">
        <v>548</v>
      </c>
      <c r="AP19153" t="s">
        <v>147</v>
      </c>
      <c r="AQ19153" t="s">
        <v>140</v>
      </c>
      <c r="AR19153" t="s">
        <v>140</v>
      </c>
      <c r="AS19153">
        <v>67</v>
      </c>
      <c r="AT19153" t="s">
        <v>916</v>
      </c>
      <c r="AU19153" t="s">
        <v>317</v>
      </c>
      <c r="AV19153" t="s">
        <v>1023</v>
      </c>
      <c r="AW19153" t="s">
        <v>775</v>
      </c>
      <c r="AX19153" t="s">
        <v>140</v>
      </c>
      <c r="AY19153">
        <v>67</v>
      </c>
      <c r="AZ19153" t="s">
        <v>188</v>
      </c>
      <c r="BA19153" t="s">
        <v>140</v>
      </c>
      <c r="BB19153" t="s">
        <v>937</v>
      </c>
      <c r="BC19153" t="s">
        <v>1018</v>
      </c>
      <c r="BD19153" t="s">
        <v>140</v>
      </c>
      <c r="BE19153">
        <v>67</v>
      </c>
      <c r="BF19153" t="s">
        <v>523</v>
      </c>
      <c r="BG19153" t="s">
        <v>548</v>
      </c>
      <c r="BH19153" t="s">
        <v>548</v>
      </c>
      <c r="BI19153" t="s">
        <v>140</v>
      </c>
      <c r="BJ19153" t="s">
        <v>140</v>
      </c>
      <c r="BK19153">
        <v>67</v>
      </c>
      <c r="BL19153" t="s">
        <v>702</v>
      </c>
      <c r="BM19153" t="s">
        <v>140</v>
      </c>
      <c r="BN19153" t="s">
        <v>785</v>
      </c>
      <c r="BO19153" t="s">
        <v>614</v>
      </c>
      <c r="BP19153" t="s">
        <v>140</v>
      </c>
      <c r="BQ19153">
        <v>67</v>
      </c>
      <c r="BR19153" t="s">
        <v>1075</v>
      </c>
      <c r="BS19153" t="s">
        <v>140</v>
      </c>
      <c r="BT19153" t="s">
        <v>991</v>
      </c>
      <c r="BU19153" t="s">
        <v>140</v>
      </c>
      <c r="BV19153" t="s">
        <v>140</v>
      </c>
    </row>
    <row r="19154" spans="1:74" x14ac:dyDescent="0.35">
      <c r="A19154" t="s">
        <v>10</v>
      </c>
      <c r="B19154" t="s">
        <v>339</v>
      </c>
      <c r="C19154">
        <v>11</v>
      </c>
      <c r="D19154" t="s">
        <v>393</v>
      </c>
      <c r="E19154" t="s">
        <v>932</v>
      </c>
      <c r="F19154" t="s">
        <v>192</v>
      </c>
      <c r="G19154" t="s">
        <v>140</v>
      </c>
      <c r="H19154" t="s">
        <v>140</v>
      </c>
      <c r="I19154">
        <v>11</v>
      </c>
      <c r="J19154" t="s">
        <v>298</v>
      </c>
      <c r="K19154" t="s">
        <v>140</v>
      </c>
      <c r="L19154" t="s">
        <v>662</v>
      </c>
      <c r="M19154" t="s">
        <v>168</v>
      </c>
      <c r="N19154" t="s">
        <v>140</v>
      </c>
      <c r="O19154">
        <v>11</v>
      </c>
      <c r="P19154" t="s">
        <v>596</v>
      </c>
      <c r="Q19154" t="s">
        <v>140</v>
      </c>
      <c r="R19154" t="s">
        <v>595</v>
      </c>
      <c r="S19154" t="s">
        <v>140</v>
      </c>
      <c r="T19154" t="s">
        <v>140</v>
      </c>
      <c r="U19154">
        <v>11</v>
      </c>
      <c r="V19154" t="s">
        <v>177</v>
      </c>
      <c r="W19154" t="s">
        <v>140</v>
      </c>
      <c r="X19154" t="s">
        <v>140</v>
      </c>
      <c r="Y19154" t="s">
        <v>140</v>
      </c>
      <c r="Z19154" t="s">
        <v>140</v>
      </c>
      <c r="AA19154">
        <v>11</v>
      </c>
      <c r="AB19154" t="s">
        <v>505</v>
      </c>
      <c r="AC19154" t="s">
        <v>140</v>
      </c>
      <c r="AD19154" t="s">
        <v>504</v>
      </c>
      <c r="AE19154" t="s">
        <v>140</v>
      </c>
      <c r="AF19154" t="s">
        <v>140</v>
      </c>
      <c r="AG19154">
        <v>11</v>
      </c>
      <c r="AH19154" t="s">
        <v>505</v>
      </c>
      <c r="AI19154" t="s">
        <v>504</v>
      </c>
      <c r="AJ19154" t="s">
        <v>140</v>
      </c>
      <c r="AK19154" t="s">
        <v>140</v>
      </c>
      <c r="AL19154" t="s">
        <v>140</v>
      </c>
      <c r="AM19154">
        <v>11</v>
      </c>
      <c r="AN19154" t="s">
        <v>251</v>
      </c>
      <c r="AO19154" t="s">
        <v>140</v>
      </c>
      <c r="AP19154" t="s">
        <v>252</v>
      </c>
      <c r="AQ19154" t="s">
        <v>140</v>
      </c>
      <c r="AR19154" t="s">
        <v>140</v>
      </c>
      <c r="AS19154">
        <v>11</v>
      </c>
      <c r="AT19154" t="s">
        <v>1122</v>
      </c>
      <c r="AU19154" t="s">
        <v>1049</v>
      </c>
      <c r="AV19154" t="s">
        <v>140</v>
      </c>
      <c r="AW19154" t="s">
        <v>140</v>
      </c>
      <c r="AX19154" t="s">
        <v>140</v>
      </c>
      <c r="AY19154">
        <v>11</v>
      </c>
      <c r="AZ19154" t="s">
        <v>177</v>
      </c>
      <c r="BA19154" t="s">
        <v>140</v>
      </c>
      <c r="BB19154" t="s">
        <v>140</v>
      </c>
      <c r="BC19154" t="s">
        <v>140</v>
      </c>
      <c r="BD19154" t="s">
        <v>140</v>
      </c>
      <c r="BE19154">
        <v>11</v>
      </c>
      <c r="BF19154" t="s">
        <v>505</v>
      </c>
      <c r="BG19154" t="s">
        <v>1049</v>
      </c>
      <c r="BH19154" t="s">
        <v>354</v>
      </c>
      <c r="BI19154" t="s">
        <v>140</v>
      </c>
      <c r="BJ19154" t="s">
        <v>140</v>
      </c>
      <c r="BK19154">
        <v>11</v>
      </c>
      <c r="BL19154" t="s">
        <v>825</v>
      </c>
      <c r="BM19154" t="s">
        <v>140</v>
      </c>
      <c r="BN19154" t="s">
        <v>140</v>
      </c>
      <c r="BO19154" t="s">
        <v>826</v>
      </c>
      <c r="BP19154" t="s">
        <v>140</v>
      </c>
      <c r="BQ19154">
        <v>11</v>
      </c>
      <c r="BR19154" t="s">
        <v>1122</v>
      </c>
      <c r="BS19154" t="s">
        <v>140</v>
      </c>
      <c r="BT19154" t="s">
        <v>1049</v>
      </c>
      <c r="BU19154" t="s">
        <v>140</v>
      </c>
      <c r="BV19154" t="s">
        <v>140</v>
      </c>
    </row>
    <row r="19155" spans="1:74" x14ac:dyDescent="0.35">
      <c r="A19155" t="s">
        <v>11</v>
      </c>
      <c r="B19155" t="s">
        <v>1151</v>
      </c>
      <c r="C19155">
        <v>134</v>
      </c>
      <c r="D19155" t="s">
        <v>324</v>
      </c>
      <c r="E19155" t="s">
        <v>983</v>
      </c>
      <c r="F19155" t="s">
        <v>937</v>
      </c>
      <c r="G19155" t="s">
        <v>1004</v>
      </c>
      <c r="H19155" t="s">
        <v>1008</v>
      </c>
      <c r="I19155">
        <v>134</v>
      </c>
      <c r="J19155" t="s">
        <v>883</v>
      </c>
      <c r="K19155" t="s">
        <v>462</v>
      </c>
      <c r="L19155" t="s">
        <v>595</v>
      </c>
      <c r="M19155" t="s">
        <v>45</v>
      </c>
      <c r="N19155" t="s">
        <v>140</v>
      </c>
      <c r="O19155">
        <v>134</v>
      </c>
      <c r="P19155" t="s">
        <v>512</v>
      </c>
      <c r="Q19155" t="s">
        <v>1063</v>
      </c>
      <c r="R19155" t="s">
        <v>777</v>
      </c>
      <c r="S19155" t="s">
        <v>940</v>
      </c>
      <c r="T19155" t="s">
        <v>140</v>
      </c>
      <c r="U19155">
        <v>134</v>
      </c>
      <c r="V19155" t="s">
        <v>110</v>
      </c>
      <c r="W19155" t="s">
        <v>950</v>
      </c>
      <c r="X19155" t="s">
        <v>940</v>
      </c>
      <c r="Y19155" t="s">
        <v>1063</v>
      </c>
      <c r="Z19155" t="s">
        <v>140</v>
      </c>
      <c r="AA19155">
        <v>134</v>
      </c>
      <c r="AB19155" t="s">
        <v>343</v>
      </c>
      <c r="AC19155" t="s">
        <v>1066</v>
      </c>
      <c r="AD19155" t="s">
        <v>71</v>
      </c>
      <c r="AE19155" t="s">
        <v>1098</v>
      </c>
      <c r="AF19155" t="s">
        <v>140</v>
      </c>
      <c r="AG19155">
        <v>134</v>
      </c>
      <c r="AH19155" t="s">
        <v>205</v>
      </c>
      <c r="AI19155" t="s">
        <v>834</v>
      </c>
      <c r="AJ19155" t="s">
        <v>801</v>
      </c>
      <c r="AK19155" t="s">
        <v>1063</v>
      </c>
      <c r="AL19155" t="s">
        <v>140</v>
      </c>
      <c r="AM19155">
        <v>134</v>
      </c>
      <c r="AN19155" t="s">
        <v>969</v>
      </c>
      <c r="AO19155" t="s">
        <v>838</v>
      </c>
      <c r="AP19155" t="s">
        <v>269</v>
      </c>
      <c r="AQ19155" t="s">
        <v>140</v>
      </c>
      <c r="AR19155" t="s">
        <v>140</v>
      </c>
      <c r="AS19155">
        <v>134</v>
      </c>
      <c r="AT19155" t="s">
        <v>270</v>
      </c>
      <c r="AU19155" t="s">
        <v>983</v>
      </c>
      <c r="AV19155" t="s">
        <v>940</v>
      </c>
      <c r="AW19155" t="s">
        <v>1063</v>
      </c>
      <c r="AX19155" t="s">
        <v>140</v>
      </c>
      <c r="AY19155">
        <v>134</v>
      </c>
      <c r="AZ19155" t="s">
        <v>270</v>
      </c>
      <c r="BA19155" t="s">
        <v>1054</v>
      </c>
      <c r="BB19155" t="s">
        <v>394</v>
      </c>
      <c r="BC19155" t="s">
        <v>949</v>
      </c>
      <c r="BD19155" t="s">
        <v>775</v>
      </c>
      <c r="BE19155">
        <v>134</v>
      </c>
      <c r="BF19155" t="s">
        <v>776</v>
      </c>
      <c r="BG19155" t="s">
        <v>1070</v>
      </c>
      <c r="BH19155" t="s">
        <v>729</v>
      </c>
      <c r="BI19155" t="s">
        <v>1013</v>
      </c>
      <c r="BJ19155" t="s">
        <v>140</v>
      </c>
      <c r="BK19155">
        <v>134</v>
      </c>
      <c r="BL19155" t="s">
        <v>833</v>
      </c>
      <c r="BM19155" t="s">
        <v>1063</v>
      </c>
      <c r="BN19155" t="s">
        <v>1085</v>
      </c>
      <c r="BO19155" t="s">
        <v>517</v>
      </c>
      <c r="BP19155" t="s">
        <v>140</v>
      </c>
      <c r="BQ19155">
        <v>134</v>
      </c>
      <c r="BR19155" t="s">
        <v>933</v>
      </c>
      <c r="BS19155" t="s">
        <v>1063</v>
      </c>
      <c r="BT19155" t="s">
        <v>1052</v>
      </c>
      <c r="BU19155" t="s">
        <v>1058</v>
      </c>
      <c r="BV19155" t="s">
        <v>140</v>
      </c>
    </row>
    <row r="19156" spans="1:74" x14ac:dyDescent="0.35">
      <c r="A19156" t="s">
        <v>11</v>
      </c>
      <c r="B19156" t="s">
        <v>1152</v>
      </c>
      <c r="C19156">
        <v>57</v>
      </c>
      <c r="D19156" t="s">
        <v>596</v>
      </c>
      <c r="E19156" t="s">
        <v>950</v>
      </c>
      <c r="F19156" t="s">
        <v>1052</v>
      </c>
      <c r="G19156" t="s">
        <v>1045</v>
      </c>
      <c r="H19156" t="s">
        <v>140</v>
      </c>
      <c r="I19156">
        <v>57</v>
      </c>
      <c r="J19156" t="s">
        <v>153</v>
      </c>
      <c r="K19156" t="s">
        <v>113</v>
      </c>
      <c r="L19156" t="s">
        <v>103</v>
      </c>
      <c r="M19156" t="s">
        <v>543</v>
      </c>
      <c r="N19156" t="s">
        <v>140</v>
      </c>
      <c r="O19156">
        <v>57</v>
      </c>
      <c r="P19156" t="s">
        <v>736</v>
      </c>
      <c r="Q19156" t="s">
        <v>140</v>
      </c>
      <c r="R19156" t="s">
        <v>564</v>
      </c>
      <c r="S19156" t="s">
        <v>954</v>
      </c>
      <c r="T19156" t="s">
        <v>140</v>
      </c>
      <c r="U19156">
        <v>57</v>
      </c>
      <c r="V19156" t="s">
        <v>514</v>
      </c>
      <c r="W19156" t="s">
        <v>1012</v>
      </c>
      <c r="X19156" t="s">
        <v>1012</v>
      </c>
      <c r="Y19156" t="s">
        <v>954</v>
      </c>
      <c r="Z19156" t="s">
        <v>140</v>
      </c>
      <c r="AA19156">
        <v>57</v>
      </c>
      <c r="AB19156" t="s">
        <v>868</v>
      </c>
      <c r="AC19156" t="s">
        <v>140</v>
      </c>
      <c r="AD19156" t="s">
        <v>1182</v>
      </c>
      <c r="AE19156" t="s">
        <v>1007</v>
      </c>
      <c r="AF19156" t="s">
        <v>140</v>
      </c>
      <c r="AG19156">
        <v>57</v>
      </c>
      <c r="AH19156" t="s">
        <v>772</v>
      </c>
      <c r="AI19156" t="s">
        <v>654</v>
      </c>
      <c r="AJ19156" t="s">
        <v>919</v>
      </c>
      <c r="AK19156" t="s">
        <v>1060</v>
      </c>
      <c r="AL19156" t="s">
        <v>140</v>
      </c>
      <c r="AM19156">
        <v>57</v>
      </c>
      <c r="AN19156" t="s">
        <v>122</v>
      </c>
      <c r="AO19156" t="s">
        <v>1047</v>
      </c>
      <c r="AP19156" t="s">
        <v>458</v>
      </c>
      <c r="AQ19156" t="s">
        <v>140</v>
      </c>
      <c r="AR19156" t="s">
        <v>140</v>
      </c>
      <c r="AS19156">
        <v>57</v>
      </c>
      <c r="AT19156" t="s">
        <v>663</v>
      </c>
      <c r="AU19156" t="s">
        <v>1044</v>
      </c>
      <c r="AV19156" t="s">
        <v>996</v>
      </c>
      <c r="AW19156" t="s">
        <v>1020</v>
      </c>
      <c r="AX19156" t="s">
        <v>140</v>
      </c>
      <c r="AY19156">
        <v>57</v>
      </c>
      <c r="AZ19156" t="s">
        <v>156</v>
      </c>
      <c r="BA19156" t="s">
        <v>140</v>
      </c>
      <c r="BB19156" t="s">
        <v>1061</v>
      </c>
      <c r="BC19156" t="s">
        <v>749</v>
      </c>
      <c r="BD19156" t="s">
        <v>140</v>
      </c>
      <c r="BE19156">
        <v>57</v>
      </c>
      <c r="BF19156" t="s">
        <v>98</v>
      </c>
      <c r="BG19156" t="s">
        <v>950</v>
      </c>
      <c r="BH19156" t="s">
        <v>977</v>
      </c>
      <c r="BI19156" t="s">
        <v>140</v>
      </c>
      <c r="BJ19156" t="s">
        <v>140</v>
      </c>
      <c r="BK19156">
        <v>57</v>
      </c>
      <c r="BL19156" t="s">
        <v>702</v>
      </c>
      <c r="BM19156" t="s">
        <v>140</v>
      </c>
      <c r="BN19156" t="s">
        <v>1004</v>
      </c>
      <c r="BO19156" t="s">
        <v>737</v>
      </c>
      <c r="BP19156" t="s">
        <v>140</v>
      </c>
      <c r="BQ19156">
        <v>57</v>
      </c>
      <c r="BR19156" t="s">
        <v>1112</v>
      </c>
      <c r="BS19156" t="s">
        <v>140</v>
      </c>
      <c r="BT19156" t="s">
        <v>1061</v>
      </c>
      <c r="BU19156" t="s">
        <v>140</v>
      </c>
      <c r="BV19156" t="s">
        <v>140</v>
      </c>
    </row>
    <row r="19157" spans="1:74" x14ac:dyDescent="0.35">
      <c r="A19157" t="s">
        <v>11</v>
      </c>
      <c r="B19157" t="s">
        <v>339</v>
      </c>
      <c r="C19157">
        <v>15</v>
      </c>
      <c r="D19157" t="s">
        <v>1153</v>
      </c>
      <c r="E19157" t="s">
        <v>140</v>
      </c>
      <c r="F19157" t="s">
        <v>1059</v>
      </c>
      <c r="G19157" t="s">
        <v>140</v>
      </c>
      <c r="H19157" t="s">
        <v>140</v>
      </c>
      <c r="I19157">
        <v>15</v>
      </c>
      <c r="J19157" t="s">
        <v>299</v>
      </c>
      <c r="K19157" t="s">
        <v>1059</v>
      </c>
      <c r="L19157" t="s">
        <v>113</v>
      </c>
      <c r="M19157" t="s">
        <v>41</v>
      </c>
      <c r="N19157" t="s">
        <v>140</v>
      </c>
      <c r="O19157">
        <v>15</v>
      </c>
      <c r="P19157" t="s">
        <v>316</v>
      </c>
      <c r="Q19157" t="s">
        <v>140</v>
      </c>
      <c r="R19157" t="s">
        <v>317</v>
      </c>
      <c r="S19157" t="s">
        <v>140</v>
      </c>
      <c r="T19157" t="s">
        <v>140</v>
      </c>
      <c r="U19157">
        <v>15</v>
      </c>
      <c r="V19157" t="s">
        <v>177</v>
      </c>
      <c r="W19157" t="s">
        <v>140</v>
      </c>
      <c r="X19157" t="s">
        <v>140</v>
      </c>
      <c r="Y19157" t="s">
        <v>140</v>
      </c>
      <c r="Z19157" t="s">
        <v>140</v>
      </c>
      <c r="AA19157">
        <v>15</v>
      </c>
      <c r="AB19157" t="s">
        <v>561</v>
      </c>
      <c r="AC19157" t="s">
        <v>140</v>
      </c>
      <c r="AD19157" t="s">
        <v>562</v>
      </c>
      <c r="AE19157" t="s">
        <v>140</v>
      </c>
      <c r="AF19157" t="s">
        <v>140</v>
      </c>
      <c r="AG19157">
        <v>15</v>
      </c>
      <c r="AH19157" t="s">
        <v>104</v>
      </c>
      <c r="AI19157" t="s">
        <v>103</v>
      </c>
      <c r="AJ19157" t="s">
        <v>140</v>
      </c>
      <c r="AK19157" t="s">
        <v>140</v>
      </c>
      <c r="AL19157" t="s">
        <v>140</v>
      </c>
      <c r="AM19157">
        <v>15</v>
      </c>
      <c r="AN19157" t="s">
        <v>784</v>
      </c>
      <c r="AO19157" t="s">
        <v>140</v>
      </c>
      <c r="AP19157" t="s">
        <v>785</v>
      </c>
      <c r="AQ19157" t="s">
        <v>140</v>
      </c>
      <c r="AR19157" t="s">
        <v>140</v>
      </c>
      <c r="AS19157">
        <v>15</v>
      </c>
      <c r="AT19157" t="s">
        <v>177</v>
      </c>
      <c r="AU19157" t="s">
        <v>140</v>
      </c>
      <c r="AV19157" t="s">
        <v>140</v>
      </c>
      <c r="AW19157" t="s">
        <v>140</v>
      </c>
      <c r="AX19157" t="s">
        <v>140</v>
      </c>
      <c r="AY19157">
        <v>15</v>
      </c>
      <c r="AZ19157" t="s">
        <v>931</v>
      </c>
      <c r="BA19157" t="s">
        <v>140</v>
      </c>
      <c r="BB19157" t="s">
        <v>785</v>
      </c>
      <c r="BC19157" t="s">
        <v>999</v>
      </c>
      <c r="BD19157" t="s">
        <v>140</v>
      </c>
      <c r="BE19157">
        <v>15</v>
      </c>
      <c r="BF19157" t="s">
        <v>1146</v>
      </c>
      <c r="BG19157" t="s">
        <v>140</v>
      </c>
      <c r="BH19157" t="s">
        <v>1052</v>
      </c>
      <c r="BI19157" t="s">
        <v>140</v>
      </c>
      <c r="BJ19157" t="s">
        <v>140</v>
      </c>
      <c r="BK19157">
        <v>15</v>
      </c>
      <c r="BL19157" t="s">
        <v>153</v>
      </c>
      <c r="BM19157" t="s">
        <v>140</v>
      </c>
      <c r="BN19157" t="s">
        <v>862</v>
      </c>
      <c r="BO19157" t="s">
        <v>518</v>
      </c>
      <c r="BP19157" t="s">
        <v>140</v>
      </c>
      <c r="BQ19157">
        <v>15</v>
      </c>
      <c r="BR19157" t="s">
        <v>1088</v>
      </c>
      <c r="BS19157" t="s">
        <v>140</v>
      </c>
      <c r="BT19157" t="s">
        <v>785</v>
      </c>
      <c r="BU19157" t="s">
        <v>929</v>
      </c>
      <c r="BV19157" t="s">
        <v>140</v>
      </c>
    </row>
    <row r="19158" spans="1:74" x14ac:dyDescent="0.35">
      <c r="A19158" t="s">
        <v>12</v>
      </c>
      <c r="B19158" t="s">
        <v>1151</v>
      </c>
      <c r="C19158">
        <v>129</v>
      </c>
      <c r="D19158" t="s">
        <v>493</v>
      </c>
      <c r="E19158" t="s">
        <v>515</v>
      </c>
      <c r="F19158" t="s">
        <v>399</v>
      </c>
      <c r="G19158" t="s">
        <v>1020</v>
      </c>
      <c r="H19158" t="s">
        <v>1063</v>
      </c>
      <c r="I19158">
        <v>129</v>
      </c>
      <c r="J19158" t="s">
        <v>677</v>
      </c>
      <c r="K19158" t="s">
        <v>1049</v>
      </c>
      <c r="L19158" t="s">
        <v>320</v>
      </c>
      <c r="M19158" t="s">
        <v>279</v>
      </c>
      <c r="N19158" t="s">
        <v>140</v>
      </c>
      <c r="O19158">
        <v>129</v>
      </c>
      <c r="P19158" t="s">
        <v>868</v>
      </c>
      <c r="Q19158" t="s">
        <v>1063</v>
      </c>
      <c r="R19158" t="s">
        <v>119</v>
      </c>
      <c r="S19158" t="s">
        <v>1063</v>
      </c>
      <c r="T19158" t="s">
        <v>140</v>
      </c>
      <c r="U19158">
        <v>129</v>
      </c>
      <c r="V19158" t="s">
        <v>1024</v>
      </c>
      <c r="W19158" t="s">
        <v>1054</v>
      </c>
      <c r="X19158" t="s">
        <v>515</v>
      </c>
      <c r="Y19158" t="s">
        <v>1063</v>
      </c>
      <c r="Z19158" t="s">
        <v>140</v>
      </c>
      <c r="AA19158">
        <v>129</v>
      </c>
      <c r="AB19158" t="s">
        <v>78</v>
      </c>
      <c r="AC19158" t="s">
        <v>1014</v>
      </c>
      <c r="AD19158" t="s">
        <v>234</v>
      </c>
      <c r="AE19158" t="s">
        <v>140</v>
      </c>
      <c r="AF19158" t="s">
        <v>140</v>
      </c>
      <c r="AG19158">
        <v>129</v>
      </c>
      <c r="AH19158" t="s">
        <v>58</v>
      </c>
      <c r="AI19158" t="s">
        <v>571</v>
      </c>
      <c r="AJ19158" t="s">
        <v>971</v>
      </c>
      <c r="AK19158" t="s">
        <v>140</v>
      </c>
      <c r="AL19158" t="s">
        <v>140</v>
      </c>
      <c r="AM19158">
        <v>129</v>
      </c>
      <c r="AN19158" t="s">
        <v>638</v>
      </c>
      <c r="AO19158" t="s">
        <v>1063</v>
      </c>
      <c r="AP19158" t="s">
        <v>877</v>
      </c>
      <c r="AQ19158" t="s">
        <v>140</v>
      </c>
      <c r="AR19158" t="s">
        <v>140</v>
      </c>
      <c r="AS19158">
        <v>129</v>
      </c>
      <c r="AT19158" t="s">
        <v>1114</v>
      </c>
      <c r="AU19158" t="s">
        <v>903</v>
      </c>
      <c r="AV19158" t="s">
        <v>1048</v>
      </c>
      <c r="AW19158" t="s">
        <v>1063</v>
      </c>
      <c r="AX19158" t="s">
        <v>140</v>
      </c>
      <c r="AY19158">
        <v>129</v>
      </c>
      <c r="AZ19158" t="s">
        <v>316</v>
      </c>
      <c r="BA19158" t="s">
        <v>140</v>
      </c>
      <c r="BB19158" t="s">
        <v>954</v>
      </c>
      <c r="BC19158" t="s">
        <v>977</v>
      </c>
      <c r="BD19158" t="s">
        <v>140</v>
      </c>
      <c r="BE19158">
        <v>129</v>
      </c>
      <c r="BF19158" t="s">
        <v>537</v>
      </c>
      <c r="BG19158" t="s">
        <v>971</v>
      </c>
      <c r="BH19158" t="s">
        <v>746</v>
      </c>
      <c r="BI19158" t="s">
        <v>1098</v>
      </c>
      <c r="BJ19158" t="s">
        <v>140</v>
      </c>
      <c r="BK19158">
        <v>129</v>
      </c>
      <c r="BL19158" t="s">
        <v>454</v>
      </c>
      <c r="BM19158" t="s">
        <v>1063</v>
      </c>
      <c r="BN19158" t="s">
        <v>1044</v>
      </c>
      <c r="BO19158" t="s">
        <v>489</v>
      </c>
      <c r="BP19158" t="s">
        <v>140</v>
      </c>
      <c r="BQ19158">
        <v>129</v>
      </c>
      <c r="BR19158" t="s">
        <v>665</v>
      </c>
      <c r="BS19158" t="s">
        <v>140</v>
      </c>
      <c r="BT19158" t="s">
        <v>1043</v>
      </c>
      <c r="BU19158" t="s">
        <v>954</v>
      </c>
      <c r="BV19158" t="s">
        <v>140</v>
      </c>
    </row>
    <row r="19159" spans="1:74" x14ac:dyDescent="0.35">
      <c r="A19159" t="s">
        <v>12</v>
      </c>
      <c r="B19159" t="s">
        <v>1152</v>
      </c>
      <c r="C19159">
        <v>57</v>
      </c>
      <c r="D19159" t="s">
        <v>319</v>
      </c>
      <c r="E19159" t="s">
        <v>1067</v>
      </c>
      <c r="F19159" t="s">
        <v>107</v>
      </c>
      <c r="G19159" t="s">
        <v>1067</v>
      </c>
      <c r="H19159" t="s">
        <v>140</v>
      </c>
      <c r="I19159">
        <v>57</v>
      </c>
      <c r="J19159" t="s">
        <v>907</v>
      </c>
      <c r="K19159" t="s">
        <v>716</v>
      </c>
      <c r="L19159" t="s">
        <v>1095</v>
      </c>
      <c r="M19159" t="s">
        <v>681</v>
      </c>
      <c r="N19159" t="s">
        <v>140</v>
      </c>
      <c r="O19159">
        <v>57</v>
      </c>
      <c r="P19159" t="s">
        <v>791</v>
      </c>
      <c r="Q19159" t="s">
        <v>1050</v>
      </c>
      <c r="R19159" t="s">
        <v>706</v>
      </c>
      <c r="S19159" t="s">
        <v>660</v>
      </c>
      <c r="T19159" t="s">
        <v>140</v>
      </c>
      <c r="U19159">
        <v>57</v>
      </c>
      <c r="V19159" t="s">
        <v>787</v>
      </c>
      <c r="W19159" t="s">
        <v>501</v>
      </c>
      <c r="X19159" t="s">
        <v>1050</v>
      </c>
      <c r="Y19159" t="s">
        <v>140</v>
      </c>
      <c r="Z19159" t="s">
        <v>140</v>
      </c>
      <c r="AA19159">
        <v>57</v>
      </c>
      <c r="AB19159" t="s">
        <v>42</v>
      </c>
      <c r="AC19159" t="s">
        <v>140</v>
      </c>
      <c r="AD19159" t="s">
        <v>562</v>
      </c>
      <c r="AE19159" t="s">
        <v>1021</v>
      </c>
      <c r="AF19159" t="s">
        <v>140</v>
      </c>
      <c r="AG19159">
        <v>57</v>
      </c>
      <c r="AH19159" t="s">
        <v>905</v>
      </c>
      <c r="AI19159" t="s">
        <v>1085</v>
      </c>
      <c r="AJ19159" t="s">
        <v>1067</v>
      </c>
      <c r="AK19159" t="s">
        <v>140</v>
      </c>
      <c r="AL19159" t="s">
        <v>140</v>
      </c>
      <c r="AM19159">
        <v>57</v>
      </c>
      <c r="AN19159" t="s">
        <v>745</v>
      </c>
      <c r="AO19159" t="s">
        <v>1013</v>
      </c>
      <c r="AP19159" t="s">
        <v>952</v>
      </c>
      <c r="AQ19159" t="s">
        <v>1050</v>
      </c>
      <c r="AR19159" t="s">
        <v>1046</v>
      </c>
      <c r="AS19159">
        <v>57</v>
      </c>
      <c r="AT19159" t="s">
        <v>106</v>
      </c>
      <c r="AU19159" t="s">
        <v>548</v>
      </c>
      <c r="AV19159" t="s">
        <v>996</v>
      </c>
      <c r="AW19159" t="s">
        <v>140</v>
      </c>
      <c r="AX19159" t="s">
        <v>1046</v>
      </c>
      <c r="AY19159">
        <v>57</v>
      </c>
      <c r="AZ19159" t="s">
        <v>859</v>
      </c>
      <c r="BA19159" t="s">
        <v>1050</v>
      </c>
      <c r="BB19159" t="s">
        <v>971</v>
      </c>
      <c r="BC19159" t="s">
        <v>121</v>
      </c>
      <c r="BD19159" t="s">
        <v>1046</v>
      </c>
      <c r="BE19159">
        <v>57</v>
      </c>
      <c r="BF19159" t="s">
        <v>1079</v>
      </c>
      <c r="BG19159" t="s">
        <v>1046</v>
      </c>
      <c r="BH19159" t="s">
        <v>824</v>
      </c>
      <c r="BI19159" t="s">
        <v>1045</v>
      </c>
      <c r="BJ19159" t="s">
        <v>140</v>
      </c>
      <c r="BK19159">
        <v>57</v>
      </c>
      <c r="BL19159" t="s">
        <v>534</v>
      </c>
      <c r="BM19159" t="s">
        <v>1020</v>
      </c>
      <c r="BN19159" t="s">
        <v>988</v>
      </c>
      <c r="BO19159" t="s">
        <v>492</v>
      </c>
      <c r="BP19159" t="s">
        <v>140</v>
      </c>
      <c r="BQ19159">
        <v>57</v>
      </c>
      <c r="BR19159" t="s">
        <v>1137</v>
      </c>
      <c r="BS19159" t="s">
        <v>140</v>
      </c>
      <c r="BT19159" t="s">
        <v>1007</v>
      </c>
      <c r="BU19159" t="s">
        <v>996</v>
      </c>
      <c r="BV19159" t="s">
        <v>1046</v>
      </c>
    </row>
    <row r="19160" spans="1:74" x14ac:dyDescent="0.35">
      <c r="A19160" t="s">
        <v>12</v>
      </c>
      <c r="B19160" t="s">
        <v>339</v>
      </c>
      <c r="C19160">
        <v>23</v>
      </c>
      <c r="D19160" t="s">
        <v>537</v>
      </c>
      <c r="E19160" t="s">
        <v>937</v>
      </c>
      <c r="F19160" t="s">
        <v>937</v>
      </c>
      <c r="G19160" t="s">
        <v>140</v>
      </c>
      <c r="H19160" t="s">
        <v>140</v>
      </c>
      <c r="I19160">
        <v>23</v>
      </c>
      <c r="J19160" t="s">
        <v>486</v>
      </c>
      <c r="K19160" t="s">
        <v>1011</v>
      </c>
      <c r="L19160" t="s">
        <v>656</v>
      </c>
      <c r="M19160" t="s">
        <v>418</v>
      </c>
      <c r="N19160" t="s">
        <v>140</v>
      </c>
      <c r="O19160">
        <v>23</v>
      </c>
      <c r="P19160" t="s">
        <v>1079</v>
      </c>
      <c r="Q19160" t="s">
        <v>140</v>
      </c>
      <c r="R19160" t="s">
        <v>970</v>
      </c>
      <c r="S19160" t="s">
        <v>140</v>
      </c>
      <c r="T19160" t="s">
        <v>140</v>
      </c>
      <c r="U19160">
        <v>23</v>
      </c>
      <c r="V19160" t="s">
        <v>177</v>
      </c>
      <c r="W19160" t="s">
        <v>140</v>
      </c>
      <c r="X19160" t="s">
        <v>140</v>
      </c>
      <c r="Y19160" t="s">
        <v>140</v>
      </c>
      <c r="Z19160" t="s">
        <v>140</v>
      </c>
      <c r="AA19160">
        <v>23</v>
      </c>
      <c r="AB19160" t="s">
        <v>872</v>
      </c>
      <c r="AC19160" t="s">
        <v>140</v>
      </c>
      <c r="AD19160" t="s">
        <v>871</v>
      </c>
      <c r="AE19160" t="s">
        <v>140</v>
      </c>
      <c r="AF19160" t="s">
        <v>140</v>
      </c>
      <c r="AG19160">
        <v>23</v>
      </c>
      <c r="AH19160" t="s">
        <v>763</v>
      </c>
      <c r="AI19160" t="s">
        <v>762</v>
      </c>
      <c r="AJ19160" t="s">
        <v>140</v>
      </c>
      <c r="AK19160" t="s">
        <v>140</v>
      </c>
      <c r="AL19160" t="s">
        <v>140</v>
      </c>
      <c r="AM19160">
        <v>23</v>
      </c>
      <c r="AN19160" t="s">
        <v>545</v>
      </c>
      <c r="AO19160" t="s">
        <v>838</v>
      </c>
      <c r="AP19160" t="s">
        <v>356</v>
      </c>
      <c r="AQ19160" t="s">
        <v>140</v>
      </c>
      <c r="AR19160" t="s">
        <v>140</v>
      </c>
      <c r="AS19160">
        <v>23</v>
      </c>
      <c r="AT19160" t="s">
        <v>1190</v>
      </c>
      <c r="AU19160" t="s">
        <v>1065</v>
      </c>
      <c r="AV19160" t="s">
        <v>140</v>
      </c>
      <c r="AW19160" t="s">
        <v>140</v>
      </c>
      <c r="AX19160" t="s">
        <v>140</v>
      </c>
      <c r="AY19160">
        <v>23</v>
      </c>
      <c r="AZ19160" t="s">
        <v>936</v>
      </c>
      <c r="BA19160" t="s">
        <v>140</v>
      </c>
      <c r="BB19160" t="s">
        <v>937</v>
      </c>
      <c r="BC19160" t="s">
        <v>140</v>
      </c>
      <c r="BD19160" t="s">
        <v>140</v>
      </c>
      <c r="BE19160">
        <v>23</v>
      </c>
      <c r="BF19160" t="s">
        <v>469</v>
      </c>
      <c r="BG19160" t="s">
        <v>838</v>
      </c>
      <c r="BH19160" t="s">
        <v>538</v>
      </c>
      <c r="BI19160" t="s">
        <v>140</v>
      </c>
      <c r="BJ19160" t="s">
        <v>140</v>
      </c>
      <c r="BK19160">
        <v>23</v>
      </c>
      <c r="BL19160" t="s">
        <v>419</v>
      </c>
      <c r="BM19160" t="s">
        <v>140</v>
      </c>
      <c r="BN19160" t="s">
        <v>838</v>
      </c>
      <c r="BO19160" t="s">
        <v>1071</v>
      </c>
      <c r="BP19160" t="s">
        <v>140</v>
      </c>
      <c r="BQ19160">
        <v>23</v>
      </c>
      <c r="BR19160" t="s">
        <v>839</v>
      </c>
      <c r="BS19160" t="s">
        <v>140</v>
      </c>
      <c r="BT19160" t="s">
        <v>838</v>
      </c>
      <c r="BU19160" t="s">
        <v>140</v>
      </c>
      <c r="BV19160" t="s">
        <v>140</v>
      </c>
    </row>
    <row r="19161" spans="1:74" x14ac:dyDescent="0.35">
      <c r="A19161" t="s">
        <v>13</v>
      </c>
      <c r="B19161" t="s">
        <v>1151</v>
      </c>
      <c r="C19161">
        <v>138</v>
      </c>
      <c r="D19161" t="s">
        <v>44</v>
      </c>
      <c r="E19161" t="s">
        <v>1052</v>
      </c>
      <c r="F19161" t="s">
        <v>847</v>
      </c>
      <c r="G19161" t="s">
        <v>1050</v>
      </c>
      <c r="H19161" t="s">
        <v>140</v>
      </c>
      <c r="I19161">
        <v>138</v>
      </c>
      <c r="J19161" t="s">
        <v>449</v>
      </c>
      <c r="K19161" t="s">
        <v>548</v>
      </c>
      <c r="L19161" t="s">
        <v>237</v>
      </c>
      <c r="M19161" t="s">
        <v>157</v>
      </c>
      <c r="N19161" t="s">
        <v>140</v>
      </c>
      <c r="O19161">
        <v>138</v>
      </c>
      <c r="P19161" t="s">
        <v>740</v>
      </c>
      <c r="Q19161" t="s">
        <v>1016</v>
      </c>
      <c r="R19161" t="s">
        <v>867</v>
      </c>
      <c r="S19161" t="s">
        <v>1012</v>
      </c>
      <c r="T19161" t="s">
        <v>140</v>
      </c>
      <c r="U19161">
        <v>138</v>
      </c>
      <c r="V19161" t="s">
        <v>904</v>
      </c>
      <c r="W19161" t="s">
        <v>1050</v>
      </c>
      <c r="X19161" t="s">
        <v>1013</v>
      </c>
      <c r="Y19161" t="s">
        <v>1046</v>
      </c>
      <c r="Z19161" t="s">
        <v>140</v>
      </c>
      <c r="AA19161">
        <v>138</v>
      </c>
      <c r="AB19161" t="s">
        <v>566</v>
      </c>
      <c r="AC19161" t="s">
        <v>1063</v>
      </c>
      <c r="AD19161" t="s">
        <v>908</v>
      </c>
      <c r="AE19161" t="s">
        <v>140</v>
      </c>
      <c r="AF19161" t="s">
        <v>140</v>
      </c>
      <c r="AG19161">
        <v>138</v>
      </c>
      <c r="AH19161" t="s">
        <v>424</v>
      </c>
      <c r="AI19161" t="s">
        <v>165</v>
      </c>
      <c r="AJ19161" t="s">
        <v>1054</v>
      </c>
      <c r="AK19161" t="s">
        <v>1016</v>
      </c>
      <c r="AL19161" t="s">
        <v>1019</v>
      </c>
      <c r="AM19161">
        <v>138</v>
      </c>
      <c r="AN19161" t="s">
        <v>1162</v>
      </c>
      <c r="AO19161" t="s">
        <v>1012</v>
      </c>
      <c r="AP19161" t="s">
        <v>911</v>
      </c>
      <c r="AQ19161" t="s">
        <v>140</v>
      </c>
      <c r="AR19161" t="s">
        <v>140</v>
      </c>
      <c r="AS19161">
        <v>138</v>
      </c>
      <c r="AT19161" t="s">
        <v>776</v>
      </c>
      <c r="AU19161" t="s">
        <v>749</v>
      </c>
      <c r="AV19161" t="s">
        <v>1058</v>
      </c>
      <c r="AW19161" t="s">
        <v>140</v>
      </c>
      <c r="AX19161" t="s">
        <v>140</v>
      </c>
      <c r="AY19161">
        <v>138</v>
      </c>
      <c r="AZ19161" t="s">
        <v>316</v>
      </c>
      <c r="BA19161" t="s">
        <v>140</v>
      </c>
      <c r="BB19161" t="s">
        <v>1067</v>
      </c>
      <c r="BC19161" t="s">
        <v>1060</v>
      </c>
      <c r="BD19161" t="s">
        <v>140</v>
      </c>
      <c r="BE19161">
        <v>138</v>
      </c>
      <c r="BF19161" t="s">
        <v>454</v>
      </c>
      <c r="BG19161" t="s">
        <v>1056</v>
      </c>
      <c r="BH19161" t="s">
        <v>145</v>
      </c>
      <c r="BI19161" t="s">
        <v>140</v>
      </c>
      <c r="BJ19161" t="s">
        <v>140</v>
      </c>
      <c r="BK19161">
        <v>138</v>
      </c>
      <c r="BL19161" t="s">
        <v>549</v>
      </c>
      <c r="BM19161" t="s">
        <v>140</v>
      </c>
      <c r="BN19161" t="s">
        <v>199</v>
      </c>
      <c r="BO19161" t="s">
        <v>127</v>
      </c>
      <c r="BP19161" t="s">
        <v>140</v>
      </c>
      <c r="BQ19161">
        <v>138</v>
      </c>
      <c r="BR19161" t="s">
        <v>990</v>
      </c>
      <c r="BS19161" t="s">
        <v>140</v>
      </c>
      <c r="BT19161" t="s">
        <v>1062</v>
      </c>
      <c r="BU19161" t="s">
        <v>1063</v>
      </c>
      <c r="BV19161" t="s">
        <v>140</v>
      </c>
    </row>
    <row r="19162" spans="1:74" x14ac:dyDescent="0.35">
      <c r="A19162" t="s">
        <v>13</v>
      </c>
      <c r="B19162" t="s">
        <v>1152</v>
      </c>
      <c r="C19162">
        <v>53</v>
      </c>
      <c r="D19162" t="s">
        <v>112</v>
      </c>
      <c r="E19162" t="s">
        <v>1066</v>
      </c>
      <c r="F19162" t="s">
        <v>1003</v>
      </c>
      <c r="G19162" t="s">
        <v>1007</v>
      </c>
      <c r="H19162" t="s">
        <v>140</v>
      </c>
      <c r="I19162">
        <v>53</v>
      </c>
      <c r="J19162" t="s">
        <v>544</v>
      </c>
      <c r="K19162" t="s">
        <v>937</v>
      </c>
      <c r="L19162" t="s">
        <v>917</v>
      </c>
      <c r="M19162" t="s">
        <v>766</v>
      </c>
      <c r="N19162" t="s">
        <v>140</v>
      </c>
      <c r="O19162">
        <v>53</v>
      </c>
      <c r="P19162" t="s">
        <v>112</v>
      </c>
      <c r="Q19162" t="s">
        <v>140</v>
      </c>
      <c r="R19162" t="s">
        <v>103</v>
      </c>
      <c r="S19162" t="s">
        <v>1019</v>
      </c>
      <c r="T19162" t="s">
        <v>140</v>
      </c>
      <c r="U19162">
        <v>53</v>
      </c>
      <c r="V19162" t="s">
        <v>1108</v>
      </c>
      <c r="W19162" t="s">
        <v>1068</v>
      </c>
      <c r="X19162" t="s">
        <v>140</v>
      </c>
      <c r="Y19162" t="s">
        <v>140</v>
      </c>
      <c r="Z19162" t="s">
        <v>140</v>
      </c>
      <c r="AA19162">
        <v>53</v>
      </c>
      <c r="AB19162" t="s">
        <v>457</v>
      </c>
      <c r="AC19162" t="s">
        <v>1055</v>
      </c>
      <c r="AD19162" t="s">
        <v>650</v>
      </c>
      <c r="AE19162" t="s">
        <v>140</v>
      </c>
      <c r="AF19162" t="s">
        <v>140</v>
      </c>
      <c r="AG19162">
        <v>53</v>
      </c>
      <c r="AH19162" t="s">
        <v>575</v>
      </c>
      <c r="AI19162" t="s">
        <v>728</v>
      </c>
      <c r="AJ19162" t="s">
        <v>140</v>
      </c>
      <c r="AK19162" t="s">
        <v>140</v>
      </c>
      <c r="AL19162" t="s">
        <v>1098</v>
      </c>
      <c r="AM19162">
        <v>53</v>
      </c>
      <c r="AN19162" t="s">
        <v>989</v>
      </c>
      <c r="AO19162" t="s">
        <v>140</v>
      </c>
      <c r="AP19162" t="s">
        <v>848</v>
      </c>
      <c r="AQ19162" t="s">
        <v>140</v>
      </c>
      <c r="AR19162" t="s">
        <v>140</v>
      </c>
      <c r="AS19162">
        <v>53</v>
      </c>
      <c r="AT19162" t="s">
        <v>719</v>
      </c>
      <c r="AU19162" t="s">
        <v>961</v>
      </c>
      <c r="AV19162" t="s">
        <v>1054</v>
      </c>
      <c r="AW19162" t="s">
        <v>140</v>
      </c>
      <c r="AX19162" t="s">
        <v>140</v>
      </c>
      <c r="AY19162">
        <v>53</v>
      </c>
      <c r="AZ19162" t="s">
        <v>118</v>
      </c>
      <c r="BA19162" t="s">
        <v>140</v>
      </c>
      <c r="BB19162" t="s">
        <v>1067</v>
      </c>
      <c r="BC19162" t="s">
        <v>1045</v>
      </c>
      <c r="BD19162" t="s">
        <v>140</v>
      </c>
      <c r="BE19162">
        <v>53</v>
      </c>
      <c r="BF19162" t="s">
        <v>285</v>
      </c>
      <c r="BG19162" t="s">
        <v>1019</v>
      </c>
      <c r="BH19162" t="s">
        <v>785</v>
      </c>
      <c r="BI19162" t="s">
        <v>140</v>
      </c>
      <c r="BJ19162" t="s">
        <v>140</v>
      </c>
      <c r="BK19162">
        <v>53</v>
      </c>
      <c r="BL19162" t="s">
        <v>815</v>
      </c>
      <c r="BM19162" t="s">
        <v>769</v>
      </c>
      <c r="BN19162" t="s">
        <v>893</v>
      </c>
      <c r="BO19162" t="s">
        <v>476</v>
      </c>
      <c r="BP19162" t="s">
        <v>140</v>
      </c>
      <c r="BQ19162">
        <v>53</v>
      </c>
      <c r="BR19162" t="s">
        <v>1122</v>
      </c>
      <c r="BS19162" t="s">
        <v>140</v>
      </c>
      <c r="BT19162" t="s">
        <v>458</v>
      </c>
      <c r="BU19162" t="s">
        <v>1043</v>
      </c>
      <c r="BV19162" t="s">
        <v>140</v>
      </c>
    </row>
    <row r="19163" spans="1:74" x14ac:dyDescent="0.35">
      <c r="A19163" t="s">
        <v>13</v>
      </c>
      <c r="B19163" t="s">
        <v>339</v>
      </c>
      <c r="C19163">
        <v>15</v>
      </c>
      <c r="D19163" t="s">
        <v>997</v>
      </c>
      <c r="E19163" t="s">
        <v>140</v>
      </c>
      <c r="F19163" t="s">
        <v>140</v>
      </c>
      <c r="G19163" t="s">
        <v>996</v>
      </c>
      <c r="H19163" t="s">
        <v>140</v>
      </c>
      <c r="I19163">
        <v>15</v>
      </c>
      <c r="J19163" t="s">
        <v>435</v>
      </c>
      <c r="K19163" t="s">
        <v>140</v>
      </c>
      <c r="L19163" t="s">
        <v>59</v>
      </c>
      <c r="M19163" t="s">
        <v>792</v>
      </c>
      <c r="N19163" t="s">
        <v>140</v>
      </c>
      <c r="O19163">
        <v>15</v>
      </c>
      <c r="P19163" t="s">
        <v>1138</v>
      </c>
      <c r="Q19163" t="s">
        <v>140</v>
      </c>
      <c r="R19163" t="s">
        <v>1106</v>
      </c>
      <c r="S19163" t="s">
        <v>140</v>
      </c>
      <c r="T19163" t="s">
        <v>140</v>
      </c>
      <c r="U19163">
        <v>15</v>
      </c>
      <c r="V19163" t="s">
        <v>177</v>
      </c>
      <c r="W19163" t="s">
        <v>140</v>
      </c>
      <c r="X19163" t="s">
        <v>140</v>
      </c>
      <c r="Y19163" t="s">
        <v>140</v>
      </c>
      <c r="Z19163" t="s">
        <v>140</v>
      </c>
      <c r="AA19163">
        <v>15</v>
      </c>
      <c r="AB19163" t="s">
        <v>957</v>
      </c>
      <c r="AC19163" t="s">
        <v>1070</v>
      </c>
      <c r="AD19163" t="s">
        <v>465</v>
      </c>
      <c r="AE19163" t="s">
        <v>140</v>
      </c>
      <c r="AF19163" t="s">
        <v>140</v>
      </c>
      <c r="AG19163">
        <v>15</v>
      </c>
      <c r="AH19163" t="s">
        <v>42</v>
      </c>
      <c r="AI19163" t="s">
        <v>43</v>
      </c>
      <c r="AJ19163" t="s">
        <v>140</v>
      </c>
      <c r="AK19163" t="s">
        <v>140</v>
      </c>
      <c r="AL19163" t="s">
        <v>140</v>
      </c>
      <c r="AM19163">
        <v>15</v>
      </c>
      <c r="AN19163" t="s">
        <v>177</v>
      </c>
      <c r="AO19163" t="s">
        <v>140</v>
      </c>
      <c r="AP19163" t="s">
        <v>140</v>
      </c>
      <c r="AQ19163" t="s">
        <v>140</v>
      </c>
      <c r="AR19163" t="s">
        <v>140</v>
      </c>
      <c r="AS19163">
        <v>15</v>
      </c>
      <c r="AT19163" t="s">
        <v>982</v>
      </c>
      <c r="AU19163" t="s">
        <v>996</v>
      </c>
      <c r="AV19163" t="s">
        <v>996</v>
      </c>
      <c r="AW19163" t="s">
        <v>140</v>
      </c>
      <c r="AX19163" t="s">
        <v>140</v>
      </c>
      <c r="AY19163">
        <v>15</v>
      </c>
      <c r="AZ19163" t="s">
        <v>177</v>
      </c>
      <c r="BA19163" t="s">
        <v>140</v>
      </c>
      <c r="BB19163" t="s">
        <v>140</v>
      </c>
      <c r="BC19163" t="s">
        <v>140</v>
      </c>
      <c r="BD19163" t="s">
        <v>140</v>
      </c>
      <c r="BE19163">
        <v>15</v>
      </c>
      <c r="BF19163" t="s">
        <v>982</v>
      </c>
      <c r="BG19163" t="s">
        <v>140</v>
      </c>
      <c r="BH19163" t="s">
        <v>983</v>
      </c>
      <c r="BI19163" t="s">
        <v>140</v>
      </c>
      <c r="BJ19163" t="s">
        <v>140</v>
      </c>
      <c r="BK19163">
        <v>15</v>
      </c>
      <c r="BL19163" t="s">
        <v>740</v>
      </c>
      <c r="BM19163" t="s">
        <v>140</v>
      </c>
      <c r="BN19163" t="s">
        <v>996</v>
      </c>
      <c r="BO19163" t="s">
        <v>718</v>
      </c>
      <c r="BP19163" t="s">
        <v>140</v>
      </c>
      <c r="BQ19163">
        <v>15</v>
      </c>
      <c r="BR19163" t="s">
        <v>997</v>
      </c>
      <c r="BS19163" t="s">
        <v>140</v>
      </c>
      <c r="BT19163" t="s">
        <v>996</v>
      </c>
      <c r="BU19163" t="s">
        <v>140</v>
      </c>
      <c r="BV19163" t="s">
        <v>140</v>
      </c>
    </row>
    <row r="19164" spans="1:74" x14ac:dyDescent="0.35">
      <c r="A19164" t="s">
        <v>14</v>
      </c>
      <c r="B19164" t="s">
        <v>1151</v>
      </c>
      <c r="C19164">
        <v>124</v>
      </c>
      <c r="D19164" t="s">
        <v>537</v>
      </c>
      <c r="E19164" t="s">
        <v>838</v>
      </c>
      <c r="F19164" t="s">
        <v>462</v>
      </c>
      <c r="G19164" t="s">
        <v>1051</v>
      </c>
      <c r="H19164" t="s">
        <v>140</v>
      </c>
      <c r="I19164">
        <v>124</v>
      </c>
      <c r="J19164" t="s">
        <v>843</v>
      </c>
      <c r="K19164" t="s">
        <v>897</v>
      </c>
      <c r="L19164" t="s">
        <v>975</v>
      </c>
      <c r="M19164" t="s">
        <v>142</v>
      </c>
      <c r="N19164" t="s">
        <v>140</v>
      </c>
      <c r="O19164">
        <v>124</v>
      </c>
      <c r="P19164" t="s">
        <v>150</v>
      </c>
      <c r="Q19164" t="s">
        <v>1068</v>
      </c>
      <c r="R19164" t="s">
        <v>855</v>
      </c>
      <c r="S19164" t="s">
        <v>140</v>
      </c>
      <c r="T19164" t="s">
        <v>140</v>
      </c>
      <c r="U19164">
        <v>124</v>
      </c>
      <c r="V19164" t="s">
        <v>1113</v>
      </c>
      <c r="W19164" t="s">
        <v>1098</v>
      </c>
      <c r="X19164" t="s">
        <v>954</v>
      </c>
      <c r="Y19164" t="s">
        <v>140</v>
      </c>
      <c r="Z19164" t="s">
        <v>140</v>
      </c>
      <c r="AA19164">
        <v>124</v>
      </c>
      <c r="AB19164" t="s">
        <v>498</v>
      </c>
      <c r="AC19164" t="s">
        <v>1019</v>
      </c>
      <c r="AD19164" t="s">
        <v>206</v>
      </c>
      <c r="AE19164" t="s">
        <v>140</v>
      </c>
      <c r="AF19164" t="s">
        <v>140</v>
      </c>
      <c r="AG19164">
        <v>124</v>
      </c>
      <c r="AH19164" t="s">
        <v>525</v>
      </c>
      <c r="AI19164" t="s">
        <v>145</v>
      </c>
      <c r="AJ19164" t="s">
        <v>131</v>
      </c>
      <c r="AK19164" t="s">
        <v>1043</v>
      </c>
      <c r="AL19164" t="s">
        <v>140</v>
      </c>
      <c r="AM19164">
        <v>124</v>
      </c>
      <c r="AN19164" t="s">
        <v>638</v>
      </c>
      <c r="AO19164" t="s">
        <v>869</v>
      </c>
      <c r="AP19164" t="s">
        <v>115</v>
      </c>
      <c r="AQ19164" t="s">
        <v>1019</v>
      </c>
      <c r="AR19164" t="s">
        <v>140</v>
      </c>
      <c r="AS19164">
        <v>124</v>
      </c>
      <c r="AT19164" t="s">
        <v>118</v>
      </c>
      <c r="AU19164" t="s">
        <v>1067</v>
      </c>
      <c r="AV19164" t="s">
        <v>1004</v>
      </c>
      <c r="AW19164" t="s">
        <v>1050</v>
      </c>
      <c r="AX19164" t="s">
        <v>140</v>
      </c>
      <c r="AY19164">
        <v>124</v>
      </c>
      <c r="AZ19164" t="s">
        <v>132</v>
      </c>
      <c r="BA19164" t="s">
        <v>140</v>
      </c>
      <c r="BB19164" t="s">
        <v>1053</v>
      </c>
      <c r="BC19164" t="s">
        <v>1048</v>
      </c>
      <c r="BD19164" t="s">
        <v>140</v>
      </c>
      <c r="BE19164">
        <v>124</v>
      </c>
      <c r="BF19164" t="s">
        <v>469</v>
      </c>
      <c r="BG19164" t="s">
        <v>1057</v>
      </c>
      <c r="BH19164" t="s">
        <v>192</v>
      </c>
      <c r="BI19164" t="s">
        <v>1058</v>
      </c>
      <c r="BJ19164" t="s">
        <v>140</v>
      </c>
      <c r="BK19164">
        <v>124</v>
      </c>
      <c r="BL19164" t="s">
        <v>722</v>
      </c>
      <c r="BM19164" t="s">
        <v>1012</v>
      </c>
      <c r="BN19164" t="s">
        <v>929</v>
      </c>
      <c r="BO19164" t="s">
        <v>639</v>
      </c>
      <c r="BP19164" t="s">
        <v>140</v>
      </c>
      <c r="BQ19164">
        <v>124</v>
      </c>
      <c r="BR19164" t="s">
        <v>974</v>
      </c>
      <c r="BS19164" t="s">
        <v>140</v>
      </c>
      <c r="BT19164" t="s">
        <v>801</v>
      </c>
      <c r="BU19164" t="s">
        <v>949</v>
      </c>
      <c r="BV19164" t="s">
        <v>140</v>
      </c>
    </row>
    <row r="19165" spans="1:74" x14ac:dyDescent="0.35">
      <c r="A19165" t="s">
        <v>14</v>
      </c>
      <c r="B19165" t="s">
        <v>1152</v>
      </c>
      <c r="C19165">
        <v>66</v>
      </c>
      <c r="D19165" t="s">
        <v>1156</v>
      </c>
      <c r="E19165" t="s">
        <v>824</v>
      </c>
      <c r="F19165" t="s">
        <v>875</v>
      </c>
      <c r="G19165" t="s">
        <v>1085</v>
      </c>
      <c r="H19165" t="s">
        <v>140</v>
      </c>
      <c r="I19165">
        <v>66</v>
      </c>
      <c r="J19165" t="s">
        <v>692</v>
      </c>
      <c r="K19165" t="s">
        <v>129</v>
      </c>
      <c r="L19165" t="s">
        <v>929</v>
      </c>
      <c r="M19165" t="s">
        <v>314</v>
      </c>
      <c r="N19165" t="s">
        <v>1058</v>
      </c>
      <c r="O19165">
        <v>66</v>
      </c>
      <c r="P19165" t="s">
        <v>931</v>
      </c>
      <c r="Q19165" t="s">
        <v>140</v>
      </c>
      <c r="R19165" t="s">
        <v>911</v>
      </c>
      <c r="S19165" t="s">
        <v>1098</v>
      </c>
      <c r="T19165" t="s">
        <v>140</v>
      </c>
      <c r="U19165">
        <v>66</v>
      </c>
      <c r="V19165" t="s">
        <v>1160</v>
      </c>
      <c r="W19165" t="s">
        <v>140</v>
      </c>
      <c r="X19165" t="s">
        <v>1021</v>
      </c>
      <c r="Y19165" t="s">
        <v>1098</v>
      </c>
      <c r="Z19165" t="s">
        <v>140</v>
      </c>
      <c r="AA19165">
        <v>66</v>
      </c>
      <c r="AB19165" t="s">
        <v>362</v>
      </c>
      <c r="AC19165" t="s">
        <v>140</v>
      </c>
      <c r="AD19165" t="s">
        <v>45</v>
      </c>
      <c r="AE19165" t="s">
        <v>1011</v>
      </c>
      <c r="AF19165" t="s">
        <v>1052</v>
      </c>
      <c r="AG19165">
        <v>66</v>
      </c>
      <c r="AH19165" t="s">
        <v>280</v>
      </c>
      <c r="AI19165" t="s">
        <v>855</v>
      </c>
      <c r="AJ19165" t="s">
        <v>1021</v>
      </c>
      <c r="AK19165" t="s">
        <v>1098</v>
      </c>
      <c r="AL19165" t="s">
        <v>1011</v>
      </c>
      <c r="AM19165">
        <v>66</v>
      </c>
      <c r="AN19165" t="s">
        <v>916</v>
      </c>
      <c r="AO19165" t="s">
        <v>875</v>
      </c>
      <c r="AP19165" t="s">
        <v>317</v>
      </c>
      <c r="AQ19165" t="s">
        <v>140</v>
      </c>
      <c r="AR19165" t="s">
        <v>140</v>
      </c>
      <c r="AS19165">
        <v>66</v>
      </c>
      <c r="AT19165" t="s">
        <v>1088</v>
      </c>
      <c r="AU19165" t="s">
        <v>109</v>
      </c>
      <c r="AV19165" t="s">
        <v>1053</v>
      </c>
      <c r="AW19165" t="s">
        <v>1018</v>
      </c>
      <c r="AX19165" t="s">
        <v>140</v>
      </c>
      <c r="AY19165">
        <v>66</v>
      </c>
      <c r="AZ19165" t="s">
        <v>670</v>
      </c>
      <c r="BA19165" t="s">
        <v>140</v>
      </c>
      <c r="BB19165" t="s">
        <v>983</v>
      </c>
      <c r="BC19165" t="s">
        <v>97</v>
      </c>
      <c r="BD19165" t="s">
        <v>1063</v>
      </c>
      <c r="BE19165">
        <v>66</v>
      </c>
      <c r="BF19165" t="s">
        <v>916</v>
      </c>
      <c r="BG19165" t="s">
        <v>824</v>
      </c>
      <c r="BH19165" t="s">
        <v>875</v>
      </c>
      <c r="BI19165" t="s">
        <v>1020</v>
      </c>
      <c r="BJ19165" t="s">
        <v>140</v>
      </c>
      <c r="BK19165">
        <v>66</v>
      </c>
      <c r="BL19165" t="s">
        <v>687</v>
      </c>
      <c r="BM19165" t="s">
        <v>1018</v>
      </c>
      <c r="BN19165" t="s">
        <v>942</v>
      </c>
      <c r="BO19165" t="s">
        <v>895</v>
      </c>
      <c r="BP19165" t="s">
        <v>1063</v>
      </c>
      <c r="BQ19165">
        <v>66</v>
      </c>
      <c r="BR19165" t="s">
        <v>1167</v>
      </c>
      <c r="BS19165" t="s">
        <v>140</v>
      </c>
      <c r="BT19165" t="s">
        <v>317</v>
      </c>
      <c r="BU19165" t="s">
        <v>1020</v>
      </c>
      <c r="BV19165" t="s">
        <v>140</v>
      </c>
    </row>
    <row r="19166" spans="1:74" x14ac:dyDescent="0.35">
      <c r="A19166" t="s">
        <v>14</v>
      </c>
      <c r="B19166" t="s">
        <v>339</v>
      </c>
      <c r="C19166">
        <v>13</v>
      </c>
      <c r="D19166" t="s">
        <v>126</v>
      </c>
      <c r="E19166" t="s">
        <v>125</v>
      </c>
      <c r="F19166" t="s">
        <v>140</v>
      </c>
      <c r="G19166" t="s">
        <v>140</v>
      </c>
      <c r="H19166" t="s">
        <v>140</v>
      </c>
      <c r="I19166">
        <v>13</v>
      </c>
      <c r="J19166" t="s">
        <v>644</v>
      </c>
      <c r="K19166" t="s">
        <v>125</v>
      </c>
      <c r="L19166" t="s">
        <v>777</v>
      </c>
      <c r="M19166" t="s">
        <v>121</v>
      </c>
      <c r="N19166" t="s">
        <v>140</v>
      </c>
      <c r="O19166">
        <v>13</v>
      </c>
      <c r="P19166" t="s">
        <v>1188</v>
      </c>
      <c r="Q19166" t="s">
        <v>140</v>
      </c>
      <c r="R19166" t="s">
        <v>1182</v>
      </c>
      <c r="S19166" t="s">
        <v>140</v>
      </c>
      <c r="T19166" t="s">
        <v>140</v>
      </c>
      <c r="U19166">
        <v>13</v>
      </c>
      <c r="V19166" t="s">
        <v>177</v>
      </c>
      <c r="W19166" t="s">
        <v>140</v>
      </c>
      <c r="X19166" t="s">
        <v>140</v>
      </c>
      <c r="Y19166" t="s">
        <v>140</v>
      </c>
      <c r="Z19166" t="s">
        <v>140</v>
      </c>
      <c r="AA19166">
        <v>13</v>
      </c>
      <c r="AB19166" t="s">
        <v>177</v>
      </c>
      <c r="AC19166" t="s">
        <v>140</v>
      </c>
      <c r="AD19166" t="s">
        <v>140</v>
      </c>
      <c r="AE19166" t="s">
        <v>140</v>
      </c>
      <c r="AF19166" t="s">
        <v>140</v>
      </c>
      <c r="AG19166">
        <v>13</v>
      </c>
      <c r="AH19166" t="s">
        <v>569</v>
      </c>
      <c r="AI19166" t="s">
        <v>341</v>
      </c>
      <c r="AJ19166" t="s">
        <v>140</v>
      </c>
      <c r="AK19166" t="s">
        <v>140</v>
      </c>
      <c r="AL19166" t="s">
        <v>140</v>
      </c>
      <c r="AM19166">
        <v>13</v>
      </c>
      <c r="AN19166" t="s">
        <v>519</v>
      </c>
      <c r="AO19166" t="s">
        <v>140</v>
      </c>
      <c r="AP19166" t="s">
        <v>518</v>
      </c>
      <c r="AQ19166" t="s">
        <v>140</v>
      </c>
      <c r="AR19166" t="s">
        <v>140</v>
      </c>
      <c r="AS19166">
        <v>13</v>
      </c>
      <c r="AT19166" t="s">
        <v>461</v>
      </c>
      <c r="AU19166" t="s">
        <v>462</v>
      </c>
      <c r="AV19166" t="s">
        <v>140</v>
      </c>
      <c r="AW19166" t="s">
        <v>140</v>
      </c>
      <c r="AX19166" t="s">
        <v>140</v>
      </c>
      <c r="AY19166">
        <v>13</v>
      </c>
      <c r="AZ19166" t="s">
        <v>177</v>
      </c>
      <c r="BA19166" t="s">
        <v>140</v>
      </c>
      <c r="BB19166" t="s">
        <v>140</v>
      </c>
      <c r="BC19166" t="s">
        <v>140</v>
      </c>
      <c r="BD19166" t="s">
        <v>140</v>
      </c>
      <c r="BE19166">
        <v>13</v>
      </c>
      <c r="BF19166" t="s">
        <v>461</v>
      </c>
      <c r="BG19166" t="s">
        <v>140</v>
      </c>
      <c r="BH19166" t="s">
        <v>462</v>
      </c>
      <c r="BI19166" t="s">
        <v>140</v>
      </c>
      <c r="BJ19166" t="s">
        <v>140</v>
      </c>
      <c r="BK19166">
        <v>13</v>
      </c>
      <c r="BL19166" t="s">
        <v>519</v>
      </c>
      <c r="BM19166" t="s">
        <v>140</v>
      </c>
      <c r="BN19166" t="s">
        <v>462</v>
      </c>
      <c r="BO19166" t="s">
        <v>125</v>
      </c>
      <c r="BP19166" t="s">
        <v>140</v>
      </c>
      <c r="BQ19166">
        <v>13</v>
      </c>
      <c r="BR19166" t="s">
        <v>177</v>
      </c>
      <c r="BS19166" t="s">
        <v>140</v>
      </c>
      <c r="BT19166" t="s">
        <v>140</v>
      </c>
      <c r="BU19166" t="s">
        <v>140</v>
      </c>
      <c r="BV19166" t="s">
        <v>140</v>
      </c>
    </row>
    <row r="19167" spans="1:74" x14ac:dyDescent="0.35">
      <c r="A19167" t="s">
        <v>15</v>
      </c>
      <c r="B19167" t="s">
        <v>1151</v>
      </c>
      <c r="C19167">
        <v>137</v>
      </c>
      <c r="D19167" t="s">
        <v>957</v>
      </c>
      <c r="E19167" t="s">
        <v>940</v>
      </c>
      <c r="F19167" t="s">
        <v>641</v>
      </c>
      <c r="G19167" t="s">
        <v>838</v>
      </c>
      <c r="H19167" t="s">
        <v>1009</v>
      </c>
      <c r="I19167">
        <v>137</v>
      </c>
      <c r="J19167" t="s">
        <v>482</v>
      </c>
      <c r="K19167" t="s">
        <v>595</v>
      </c>
      <c r="L19167" t="s">
        <v>261</v>
      </c>
      <c r="M19167" t="s">
        <v>968</v>
      </c>
      <c r="N19167" t="s">
        <v>140</v>
      </c>
      <c r="O19167">
        <v>137</v>
      </c>
      <c r="P19167" t="s">
        <v>995</v>
      </c>
      <c r="Q19167" t="s">
        <v>1012</v>
      </c>
      <c r="R19167" t="s">
        <v>489</v>
      </c>
      <c r="S19167" t="s">
        <v>1009</v>
      </c>
      <c r="T19167" t="s">
        <v>140</v>
      </c>
      <c r="U19167">
        <v>137</v>
      </c>
      <c r="V19167" t="s">
        <v>344</v>
      </c>
      <c r="W19167" t="s">
        <v>1050</v>
      </c>
      <c r="X19167" t="s">
        <v>1018</v>
      </c>
      <c r="Y19167" t="s">
        <v>140</v>
      </c>
      <c r="Z19167" t="s">
        <v>140</v>
      </c>
      <c r="AA19167">
        <v>137</v>
      </c>
      <c r="AB19167" t="s">
        <v>815</v>
      </c>
      <c r="AC19167" t="s">
        <v>1055</v>
      </c>
      <c r="AD19167" t="s">
        <v>651</v>
      </c>
      <c r="AE19167" t="s">
        <v>1012</v>
      </c>
      <c r="AF19167" t="s">
        <v>140</v>
      </c>
      <c r="AG19167">
        <v>137</v>
      </c>
      <c r="AH19167" t="s">
        <v>925</v>
      </c>
      <c r="AI19167" t="s">
        <v>568</v>
      </c>
      <c r="AJ19167" t="s">
        <v>929</v>
      </c>
      <c r="AK19167" t="s">
        <v>1012</v>
      </c>
      <c r="AL19167" t="s">
        <v>140</v>
      </c>
      <c r="AM19167">
        <v>137</v>
      </c>
      <c r="AN19167" t="s">
        <v>1088</v>
      </c>
      <c r="AO19167" t="s">
        <v>1048</v>
      </c>
      <c r="AP19167" t="s">
        <v>101</v>
      </c>
      <c r="AQ19167" t="s">
        <v>140</v>
      </c>
      <c r="AR19167" t="s">
        <v>140</v>
      </c>
      <c r="AS19167">
        <v>137</v>
      </c>
      <c r="AT19167" t="s">
        <v>1088</v>
      </c>
      <c r="AU19167" t="s">
        <v>788</v>
      </c>
      <c r="AV19167" t="s">
        <v>977</v>
      </c>
      <c r="AW19167" t="s">
        <v>1066</v>
      </c>
      <c r="AX19167" t="s">
        <v>140</v>
      </c>
      <c r="AY19167">
        <v>137</v>
      </c>
      <c r="AZ19167" t="s">
        <v>642</v>
      </c>
      <c r="BA19167" t="s">
        <v>1012</v>
      </c>
      <c r="BB19167" t="s">
        <v>458</v>
      </c>
      <c r="BC19167" t="s">
        <v>1023</v>
      </c>
      <c r="BD19167" t="s">
        <v>140</v>
      </c>
      <c r="BE19167">
        <v>137</v>
      </c>
      <c r="BF19167" t="s">
        <v>572</v>
      </c>
      <c r="BG19167" t="s">
        <v>940</v>
      </c>
      <c r="BH19167" t="s">
        <v>741</v>
      </c>
      <c r="BI19167" t="s">
        <v>140</v>
      </c>
      <c r="BJ19167" t="s">
        <v>140</v>
      </c>
      <c r="BK19167">
        <v>137</v>
      </c>
      <c r="BL19167" t="s">
        <v>58</v>
      </c>
      <c r="BM19167" t="s">
        <v>949</v>
      </c>
      <c r="BN19167" t="s">
        <v>394</v>
      </c>
      <c r="BO19167" t="s">
        <v>411</v>
      </c>
      <c r="BP19167" t="s">
        <v>140</v>
      </c>
      <c r="BQ19167">
        <v>137</v>
      </c>
      <c r="BR19167" t="s">
        <v>1112</v>
      </c>
      <c r="BS19167" t="s">
        <v>140</v>
      </c>
      <c r="BT19167" t="s">
        <v>1051</v>
      </c>
      <c r="BU19167" t="s">
        <v>1052</v>
      </c>
      <c r="BV19167" t="s">
        <v>140</v>
      </c>
    </row>
    <row r="19168" spans="1:74" x14ac:dyDescent="0.35">
      <c r="A19168" t="s">
        <v>15</v>
      </c>
      <c r="B19168" t="s">
        <v>1152</v>
      </c>
      <c r="C19168">
        <v>59</v>
      </c>
      <c r="D19168" t="s">
        <v>840</v>
      </c>
      <c r="E19168" t="s">
        <v>1023</v>
      </c>
      <c r="F19168" t="s">
        <v>788</v>
      </c>
      <c r="G19168" t="s">
        <v>660</v>
      </c>
      <c r="H19168" t="s">
        <v>140</v>
      </c>
      <c r="I19168">
        <v>59</v>
      </c>
      <c r="J19168" t="s">
        <v>503</v>
      </c>
      <c r="K19168" t="s">
        <v>915</v>
      </c>
      <c r="L19168" t="s">
        <v>269</v>
      </c>
      <c r="M19168" t="s">
        <v>528</v>
      </c>
      <c r="N19168" t="s">
        <v>140</v>
      </c>
      <c r="O19168">
        <v>59</v>
      </c>
      <c r="P19168" t="s">
        <v>951</v>
      </c>
      <c r="Q19168" t="s">
        <v>140</v>
      </c>
      <c r="R19168" t="s">
        <v>103</v>
      </c>
      <c r="S19168" t="s">
        <v>1058</v>
      </c>
      <c r="T19168" t="s">
        <v>140</v>
      </c>
      <c r="U19168">
        <v>59</v>
      </c>
      <c r="V19168" t="s">
        <v>1210</v>
      </c>
      <c r="W19168" t="s">
        <v>1009</v>
      </c>
      <c r="X19168" t="s">
        <v>140</v>
      </c>
      <c r="Y19168" t="s">
        <v>140</v>
      </c>
      <c r="Z19168" t="s">
        <v>140</v>
      </c>
      <c r="AA19168">
        <v>59</v>
      </c>
      <c r="AB19168" t="s">
        <v>969</v>
      </c>
      <c r="AC19168" t="s">
        <v>775</v>
      </c>
      <c r="AD19168" t="s">
        <v>749</v>
      </c>
      <c r="AE19168" t="s">
        <v>1046</v>
      </c>
      <c r="AF19168" t="s">
        <v>140</v>
      </c>
      <c r="AG19168">
        <v>59</v>
      </c>
      <c r="AH19168" t="s">
        <v>972</v>
      </c>
      <c r="AI19168" t="s">
        <v>293</v>
      </c>
      <c r="AJ19168" t="s">
        <v>1023</v>
      </c>
      <c r="AK19168" t="s">
        <v>140</v>
      </c>
      <c r="AL19168" t="s">
        <v>140</v>
      </c>
      <c r="AM19168">
        <v>59</v>
      </c>
      <c r="AN19168" t="s">
        <v>840</v>
      </c>
      <c r="AO19168" t="s">
        <v>140</v>
      </c>
      <c r="AP19168" t="s">
        <v>639</v>
      </c>
      <c r="AQ19168" t="s">
        <v>1009</v>
      </c>
      <c r="AR19168" t="s">
        <v>140</v>
      </c>
      <c r="AS19168">
        <v>59</v>
      </c>
      <c r="AT19168" t="s">
        <v>916</v>
      </c>
      <c r="AU19168" t="s">
        <v>915</v>
      </c>
      <c r="AV19168" t="s">
        <v>733</v>
      </c>
      <c r="AW19168" t="s">
        <v>1058</v>
      </c>
      <c r="AX19168" t="s">
        <v>140</v>
      </c>
      <c r="AY19168">
        <v>59</v>
      </c>
      <c r="AZ19168" t="s">
        <v>539</v>
      </c>
      <c r="BA19168" t="s">
        <v>140</v>
      </c>
      <c r="BB19168" t="s">
        <v>1018</v>
      </c>
      <c r="BC19168" t="s">
        <v>127</v>
      </c>
      <c r="BD19168" t="s">
        <v>140</v>
      </c>
      <c r="BE19168">
        <v>59</v>
      </c>
      <c r="BF19168" t="s">
        <v>404</v>
      </c>
      <c r="BG19168" t="s">
        <v>1058</v>
      </c>
      <c r="BH19168" t="s">
        <v>915</v>
      </c>
      <c r="BI19168" t="s">
        <v>1058</v>
      </c>
      <c r="BJ19168" t="s">
        <v>140</v>
      </c>
      <c r="BK19168">
        <v>59</v>
      </c>
      <c r="BL19168" t="s">
        <v>306</v>
      </c>
      <c r="BM19168" t="s">
        <v>140</v>
      </c>
      <c r="BN19168" t="s">
        <v>915</v>
      </c>
      <c r="BO19168" t="s">
        <v>882</v>
      </c>
      <c r="BP19168" t="s">
        <v>140</v>
      </c>
      <c r="BQ19168">
        <v>59</v>
      </c>
      <c r="BR19168" t="s">
        <v>904</v>
      </c>
      <c r="BS19168" t="s">
        <v>140</v>
      </c>
      <c r="BT19168" t="s">
        <v>1021</v>
      </c>
      <c r="BU19168" t="s">
        <v>1023</v>
      </c>
      <c r="BV19168" t="s">
        <v>140</v>
      </c>
    </row>
    <row r="19169" spans="1:74" x14ac:dyDescent="0.35">
      <c r="A19169" t="s">
        <v>15</v>
      </c>
      <c r="B19169" t="s">
        <v>339</v>
      </c>
      <c r="C19169">
        <v>10</v>
      </c>
      <c r="D19169" t="s">
        <v>1111</v>
      </c>
      <c r="E19169" t="s">
        <v>140</v>
      </c>
      <c r="F19169" t="s">
        <v>1067</v>
      </c>
      <c r="G19169" t="s">
        <v>140</v>
      </c>
      <c r="H19169" t="s">
        <v>140</v>
      </c>
      <c r="I19169">
        <v>10</v>
      </c>
      <c r="J19169" t="s">
        <v>460</v>
      </c>
      <c r="K19169" t="s">
        <v>422</v>
      </c>
      <c r="L19169" t="s">
        <v>105</v>
      </c>
      <c r="M19169" t="s">
        <v>895</v>
      </c>
      <c r="N19169" t="s">
        <v>443</v>
      </c>
      <c r="O19169">
        <v>10</v>
      </c>
      <c r="P19169" t="s">
        <v>902</v>
      </c>
      <c r="Q19169" t="s">
        <v>140</v>
      </c>
      <c r="R19169" t="s">
        <v>901</v>
      </c>
      <c r="S19169" t="s">
        <v>140</v>
      </c>
      <c r="T19169" t="s">
        <v>140</v>
      </c>
      <c r="U19169">
        <v>10</v>
      </c>
      <c r="V19169" t="s">
        <v>177</v>
      </c>
      <c r="W19169" t="s">
        <v>140</v>
      </c>
      <c r="X19169" t="s">
        <v>140</v>
      </c>
      <c r="Y19169" t="s">
        <v>140</v>
      </c>
      <c r="Z19169" t="s">
        <v>140</v>
      </c>
      <c r="AA19169">
        <v>10</v>
      </c>
      <c r="AB19169" t="s">
        <v>902</v>
      </c>
      <c r="AC19169" t="s">
        <v>140</v>
      </c>
      <c r="AD19169" t="s">
        <v>901</v>
      </c>
      <c r="AE19169" t="s">
        <v>140</v>
      </c>
      <c r="AF19169" t="s">
        <v>140</v>
      </c>
      <c r="AG19169">
        <v>10</v>
      </c>
      <c r="AH19169" t="s">
        <v>580</v>
      </c>
      <c r="AI19169" t="s">
        <v>579</v>
      </c>
      <c r="AJ19169" t="s">
        <v>140</v>
      </c>
      <c r="AK19169" t="s">
        <v>140</v>
      </c>
      <c r="AL19169" t="s">
        <v>140</v>
      </c>
      <c r="AM19169">
        <v>10</v>
      </c>
      <c r="AN19169" t="s">
        <v>1111</v>
      </c>
      <c r="AO19169" t="s">
        <v>140</v>
      </c>
      <c r="AP19169" t="s">
        <v>1067</v>
      </c>
      <c r="AQ19169" t="s">
        <v>140</v>
      </c>
      <c r="AR19169" t="s">
        <v>140</v>
      </c>
      <c r="AS19169">
        <v>10</v>
      </c>
      <c r="AT19169" t="s">
        <v>902</v>
      </c>
      <c r="AU19169" t="s">
        <v>901</v>
      </c>
      <c r="AV19169" t="s">
        <v>140</v>
      </c>
      <c r="AW19169" t="s">
        <v>140</v>
      </c>
      <c r="AX19169" t="s">
        <v>140</v>
      </c>
      <c r="AY19169">
        <v>10</v>
      </c>
      <c r="AZ19169" t="s">
        <v>177</v>
      </c>
      <c r="BA19169" t="s">
        <v>140</v>
      </c>
      <c r="BB19169" t="s">
        <v>140</v>
      </c>
      <c r="BC19169" t="s">
        <v>140</v>
      </c>
      <c r="BD19169" t="s">
        <v>140</v>
      </c>
      <c r="BE19169">
        <v>10</v>
      </c>
      <c r="BF19169" t="s">
        <v>1111</v>
      </c>
      <c r="BG19169" t="s">
        <v>140</v>
      </c>
      <c r="BH19169" t="s">
        <v>1067</v>
      </c>
      <c r="BI19169" t="s">
        <v>140</v>
      </c>
      <c r="BJ19169" t="s">
        <v>140</v>
      </c>
      <c r="BK19169">
        <v>10</v>
      </c>
      <c r="BL19169" t="s">
        <v>1111</v>
      </c>
      <c r="BM19169" t="s">
        <v>140</v>
      </c>
      <c r="BN19169" t="s">
        <v>140</v>
      </c>
      <c r="BO19169" t="s">
        <v>1067</v>
      </c>
      <c r="BP19169" t="s">
        <v>140</v>
      </c>
      <c r="BQ19169">
        <v>10</v>
      </c>
      <c r="BR19169" t="s">
        <v>902</v>
      </c>
      <c r="BS19169" t="s">
        <v>140</v>
      </c>
      <c r="BT19169" t="s">
        <v>901</v>
      </c>
      <c r="BU19169" t="s">
        <v>140</v>
      </c>
      <c r="BV19169" t="s">
        <v>140</v>
      </c>
    </row>
    <row r="19170" spans="1:74" x14ac:dyDescent="0.35">
      <c r="A19170" t="s">
        <v>16</v>
      </c>
      <c r="B19170" t="s">
        <v>1151</v>
      </c>
      <c r="C19170">
        <v>122</v>
      </c>
      <c r="D19170" t="s">
        <v>370</v>
      </c>
      <c r="E19170" t="s">
        <v>1051</v>
      </c>
      <c r="F19170" t="s">
        <v>1062</v>
      </c>
      <c r="G19170" t="s">
        <v>875</v>
      </c>
      <c r="H19170" t="s">
        <v>1010</v>
      </c>
      <c r="I19170">
        <v>122</v>
      </c>
      <c r="J19170" t="s">
        <v>799</v>
      </c>
      <c r="K19170" t="s">
        <v>643</v>
      </c>
      <c r="L19170" t="s">
        <v>641</v>
      </c>
      <c r="M19170" t="s">
        <v>994</v>
      </c>
      <c r="N19170" t="s">
        <v>1010</v>
      </c>
      <c r="O19170">
        <v>122</v>
      </c>
      <c r="P19170" t="s">
        <v>828</v>
      </c>
      <c r="Q19170" t="s">
        <v>1054</v>
      </c>
      <c r="R19170" t="s">
        <v>451</v>
      </c>
      <c r="S19170" t="s">
        <v>1063</v>
      </c>
      <c r="T19170" t="s">
        <v>140</v>
      </c>
      <c r="U19170">
        <v>122</v>
      </c>
      <c r="V19170" t="s">
        <v>1144</v>
      </c>
      <c r="W19170" t="s">
        <v>1054</v>
      </c>
      <c r="X19170" t="s">
        <v>1063</v>
      </c>
      <c r="Y19170" t="s">
        <v>1063</v>
      </c>
      <c r="Z19170" t="s">
        <v>140</v>
      </c>
      <c r="AA19170">
        <v>122</v>
      </c>
      <c r="AB19170" t="s">
        <v>708</v>
      </c>
      <c r="AC19170" t="s">
        <v>1019</v>
      </c>
      <c r="AD19170" t="s">
        <v>81</v>
      </c>
      <c r="AE19170" t="s">
        <v>1063</v>
      </c>
      <c r="AF19170" t="s">
        <v>140</v>
      </c>
      <c r="AG19170">
        <v>122</v>
      </c>
      <c r="AH19170" t="s">
        <v>549</v>
      </c>
      <c r="AI19170" t="s">
        <v>720</v>
      </c>
      <c r="AJ19170" t="s">
        <v>1061</v>
      </c>
      <c r="AK19170" t="s">
        <v>1063</v>
      </c>
      <c r="AL19170" t="s">
        <v>775</v>
      </c>
      <c r="AM19170">
        <v>122</v>
      </c>
      <c r="AN19170" t="s">
        <v>98</v>
      </c>
      <c r="AO19170" t="s">
        <v>1063</v>
      </c>
      <c r="AP19170" t="s">
        <v>574</v>
      </c>
      <c r="AQ19170" t="s">
        <v>1021</v>
      </c>
      <c r="AR19170" t="s">
        <v>140</v>
      </c>
      <c r="AS19170">
        <v>122</v>
      </c>
      <c r="AT19170" t="s">
        <v>102</v>
      </c>
      <c r="AU19170" t="s">
        <v>107</v>
      </c>
      <c r="AV19170" t="s">
        <v>515</v>
      </c>
      <c r="AW19170" t="s">
        <v>140</v>
      </c>
      <c r="AX19170" t="s">
        <v>140</v>
      </c>
      <c r="AY19170">
        <v>122</v>
      </c>
      <c r="AZ19170" t="s">
        <v>1110</v>
      </c>
      <c r="BA19170" t="s">
        <v>140</v>
      </c>
      <c r="BB19170" t="s">
        <v>875</v>
      </c>
      <c r="BC19170" t="s">
        <v>1058</v>
      </c>
      <c r="BD19170" t="s">
        <v>140</v>
      </c>
      <c r="BE19170">
        <v>122</v>
      </c>
      <c r="BF19170" t="s">
        <v>442</v>
      </c>
      <c r="BG19170" t="s">
        <v>940</v>
      </c>
      <c r="BH19170" t="s">
        <v>95</v>
      </c>
      <c r="BI19170" t="s">
        <v>140</v>
      </c>
      <c r="BJ19170" t="s">
        <v>140</v>
      </c>
      <c r="BK19170">
        <v>122</v>
      </c>
      <c r="BL19170" t="s">
        <v>684</v>
      </c>
      <c r="BM19170" t="s">
        <v>140</v>
      </c>
      <c r="BN19170" t="s">
        <v>1003</v>
      </c>
      <c r="BO19170" t="s">
        <v>826</v>
      </c>
      <c r="BP19170" t="s">
        <v>140</v>
      </c>
      <c r="BQ19170">
        <v>122</v>
      </c>
      <c r="BR19170" t="s">
        <v>1115</v>
      </c>
      <c r="BS19170" t="s">
        <v>140</v>
      </c>
      <c r="BT19170" t="s">
        <v>1073</v>
      </c>
      <c r="BU19170" t="s">
        <v>1098</v>
      </c>
      <c r="BV19170" t="s">
        <v>1063</v>
      </c>
    </row>
    <row r="19171" spans="1:74" x14ac:dyDescent="0.35">
      <c r="A19171" t="s">
        <v>16</v>
      </c>
      <c r="B19171" t="s">
        <v>1152</v>
      </c>
      <c r="C19171">
        <v>66</v>
      </c>
      <c r="D19171" t="s">
        <v>1081</v>
      </c>
      <c r="E19171" t="s">
        <v>950</v>
      </c>
      <c r="F19171" t="s">
        <v>1058</v>
      </c>
      <c r="G19171" t="s">
        <v>953</v>
      </c>
      <c r="H19171" t="s">
        <v>1054</v>
      </c>
      <c r="I19171">
        <v>66</v>
      </c>
      <c r="J19171" t="s">
        <v>60</v>
      </c>
      <c r="K19171" t="s">
        <v>1047</v>
      </c>
      <c r="L19171" t="s">
        <v>953</v>
      </c>
      <c r="M19171" t="s">
        <v>968</v>
      </c>
      <c r="N19171" t="s">
        <v>140</v>
      </c>
      <c r="O19171">
        <v>66</v>
      </c>
      <c r="P19171" t="s">
        <v>927</v>
      </c>
      <c r="Q19171" t="s">
        <v>140</v>
      </c>
      <c r="R19171" t="s">
        <v>1104</v>
      </c>
      <c r="S19171" t="s">
        <v>1011</v>
      </c>
      <c r="T19171" t="s">
        <v>140</v>
      </c>
      <c r="U19171">
        <v>66</v>
      </c>
      <c r="V19171" t="s">
        <v>661</v>
      </c>
      <c r="W19171" t="s">
        <v>1012</v>
      </c>
      <c r="X19171" t="s">
        <v>1011</v>
      </c>
      <c r="Y19171" t="s">
        <v>939</v>
      </c>
      <c r="Z19171" t="s">
        <v>140</v>
      </c>
      <c r="AA19171">
        <v>66</v>
      </c>
      <c r="AB19171" t="s">
        <v>872</v>
      </c>
      <c r="AC19171" t="s">
        <v>1012</v>
      </c>
      <c r="AD19171" t="s">
        <v>1154</v>
      </c>
      <c r="AE19171" t="s">
        <v>1012</v>
      </c>
      <c r="AF19171" t="s">
        <v>1055</v>
      </c>
      <c r="AG19171">
        <v>66</v>
      </c>
      <c r="AH19171" t="s">
        <v>976</v>
      </c>
      <c r="AI19171" t="s">
        <v>888</v>
      </c>
      <c r="AJ19171" t="s">
        <v>1021</v>
      </c>
      <c r="AK19171" t="s">
        <v>1012</v>
      </c>
      <c r="AL19171" t="s">
        <v>140</v>
      </c>
      <c r="AM19171">
        <v>66</v>
      </c>
      <c r="AN19171" t="s">
        <v>1110</v>
      </c>
      <c r="AO19171" t="s">
        <v>939</v>
      </c>
      <c r="AP19171" t="s">
        <v>660</v>
      </c>
      <c r="AQ19171" t="s">
        <v>140</v>
      </c>
      <c r="AR19171" t="s">
        <v>140</v>
      </c>
      <c r="AS19171">
        <v>66</v>
      </c>
      <c r="AT19171" t="s">
        <v>987</v>
      </c>
      <c r="AU19171" t="s">
        <v>1020</v>
      </c>
      <c r="AV19171" t="s">
        <v>1066</v>
      </c>
      <c r="AW19171" t="s">
        <v>1055</v>
      </c>
      <c r="AX19171" t="s">
        <v>140</v>
      </c>
      <c r="AY19171">
        <v>66</v>
      </c>
      <c r="AZ19171" t="s">
        <v>990</v>
      </c>
      <c r="BA19171" t="s">
        <v>140</v>
      </c>
      <c r="BB19171" t="s">
        <v>1011</v>
      </c>
      <c r="BC19171" t="s">
        <v>950</v>
      </c>
      <c r="BD19171" t="s">
        <v>140</v>
      </c>
      <c r="BE19171">
        <v>66</v>
      </c>
      <c r="BF19171" t="s">
        <v>130</v>
      </c>
      <c r="BG19171" t="s">
        <v>939</v>
      </c>
      <c r="BH19171" t="s">
        <v>801</v>
      </c>
      <c r="BI19171" t="s">
        <v>1063</v>
      </c>
      <c r="BJ19171" t="s">
        <v>140</v>
      </c>
      <c r="BK19171">
        <v>66</v>
      </c>
      <c r="BL19171" t="s">
        <v>780</v>
      </c>
      <c r="BM19171" t="s">
        <v>939</v>
      </c>
      <c r="BN19171" t="s">
        <v>1019</v>
      </c>
      <c r="BO19171" t="s">
        <v>871</v>
      </c>
      <c r="BP19171" t="s">
        <v>140</v>
      </c>
      <c r="BQ19171">
        <v>66</v>
      </c>
      <c r="BR19171" t="s">
        <v>1146</v>
      </c>
      <c r="BS19171" t="s">
        <v>140</v>
      </c>
      <c r="BT19171" t="s">
        <v>939</v>
      </c>
      <c r="BU19171" t="s">
        <v>1017</v>
      </c>
      <c r="BV19171" t="s">
        <v>140</v>
      </c>
    </row>
    <row r="19172" spans="1:74" x14ac:dyDescent="0.35">
      <c r="A19172" t="s">
        <v>16</v>
      </c>
      <c r="B19172" t="s">
        <v>339</v>
      </c>
      <c r="C19172">
        <v>18</v>
      </c>
      <c r="D19172" t="s">
        <v>626</v>
      </c>
      <c r="E19172" t="s">
        <v>1049</v>
      </c>
      <c r="F19172" t="s">
        <v>716</v>
      </c>
      <c r="G19172" t="s">
        <v>515</v>
      </c>
      <c r="H19172" t="s">
        <v>1067</v>
      </c>
      <c r="I19172">
        <v>18</v>
      </c>
      <c r="J19172" t="s">
        <v>580</v>
      </c>
      <c r="K19172" t="s">
        <v>1049</v>
      </c>
      <c r="L19172" t="s">
        <v>476</v>
      </c>
      <c r="M19172" t="s">
        <v>264</v>
      </c>
      <c r="N19172" t="s">
        <v>140</v>
      </c>
      <c r="O19172">
        <v>18</v>
      </c>
      <c r="P19172" t="s">
        <v>972</v>
      </c>
      <c r="Q19172" t="s">
        <v>140</v>
      </c>
      <c r="R19172" t="s">
        <v>187</v>
      </c>
      <c r="S19172" t="s">
        <v>1049</v>
      </c>
      <c r="T19172" t="s">
        <v>140</v>
      </c>
      <c r="U19172">
        <v>18</v>
      </c>
      <c r="V19172" t="s">
        <v>1111</v>
      </c>
      <c r="W19172" t="s">
        <v>140</v>
      </c>
      <c r="X19172" t="s">
        <v>140</v>
      </c>
      <c r="Y19172" t="s">
        <v>140</v>
      </c>
      <c r="Z19172" t="s">
        <v>1067</v>
      </c>
      <c r="AA19172">
        <v>18</v>
      </c>
      <c r="AB19172" t="s">
        <v>872</v>
      </c>
      <c r="AC19172" t="s">
        <v>140</v>
      </c>
      <c r="AD19172" t="s">
        <v>871</v>
      </c>
      <c r="AE19172" t="s">
        <v>140</v>
      </c>
      <c r="AF19172" t="s">
        <v>140</v>
      </c>
      <c r="AG19172">
        <v>18</v>
      </c>
      <c r="AH19172" t="s">
        <v>68</v>
      </c>
      <c r="AI19172" t="s">
        <v>145</v>
      </c>
      <c r="AJ19172" t="s">
        <v>515</v>
      </c>
      <c r="AK19172" t="s">
        <v>140</v>
      </c>
      <c r="AL19172" t="s">
        <v>1067</v>
      </c>
      <c r="AM19172">
        <v>18</v>
      </c>
      <c r="AN19172" t="s">
        <v>98</v>
      </c>
      <c r="AO19172" t="s">
        <v>140</v>
      </c>
      <c r="AP19172" t="s">
        <v>515</v>
      </c>
      <c r="AQ19172" t="s">
        <v>140</v>
      </c>
      <c r="AR19172" t="s">
        <v>1067</v>
      </c>
      <c r="AS19172">
        <v>18</v>
      </c>
      <c r="AT19172" t="s">
        <v>98</v>
      </c>
      <c r="AU19172" t="s">
        <v>515</v>
      </c>
      <c r="AV19172" t="s">
        <v>140</v>
      </c>
      <c r="AW19172" t="s">
        <v>140</v>
      </c>
      <c r="AX19172" t="s">
        <v>1067</v>
      </c>
      <c r="AY19172">
        <v>18</v>
      </c>
      <c r="AZ19172" t="s">
        <v>1183</v>
      </c>
      <c r="BA19172" t="s">
        <v>140</v>
      </c>
      <c r="BB19172" t="s">
        <v>140</v>
      </c>
      <c r="BC19172" t="s">
        <v>1043</v>
      </c>
      <c r="BD19172" t="s">
        <v>140</v>
      </c>
      <c r="BE19172">
        <v>18</v>
      </c>
      <c r="BF19172" t="s">
        <v>112</v>
      </c>
      <c r="BG19172" t="s">
        <v>140</v>
      </c>
      <c r="BH19172" t="s">
        <v>903</v>
      </c>
      <c r="BI19172" t="s">
        <v>140</v>
      </c>
      <c r="BJ19172" t="s">
        <v>1067</v>
      </c>
      <c r="BK19172">
        <v>18</v>
      </c>
      <c r="BL19172" t="s">
        <v>1188</v>
      </c>
      <c r="BM19172" t="s">
        <v>140</v>
      </c>
      <c r="BN19172" t="s">
        <v>515</v>
      </c>
      <c r="BO19172" t="s">
        <v>953</v>
      </c>
      <c r="BP19172" t="s">
        <v>140</v>
      </c>
      <c r="BQ19172">
        <v>18</v>
      </c>
      <c r="BR19172" t="s">
        <v>974</v>
      </c>
      <c r="BS19172" t="s">
        <v>973</v>
      </c>
      <c r="BT19172" t="s">
        <v>140</v>
      </c>
      <c r="BU19172" t="s">
        <v>140</v>
      </c>
      <c r="BV19172" t="s">
        <v>140</v>
      </c>
    </row>
    <row r="19173" spans="1:74" x14ac:dyDescent="0.35">
      <c r="A19173" t="s">
        <v>17</v>
      </c>
      <c r="B19173" t="s">
        <v>1151</v>
      </c>
      <c r="C19173">
        <v>128</v>
      </c>
      <c r="D19173" t="s">
        <v>898</v>
      </c>
      <c r="E19173" t="s">
        <v>1068</v>
      </c>
      <c r="F19173" t="s">
        <v>801</v>
      </c>
      <c r="G19173" t="s">
        <v>1046</v>
      </c>
      <c r="H19173" t="s">
        <v>140</v>
      </c>
      <c r="I19173">
        <v>128</v>
      </c>
      <c r="J19173" t="s">
        <v>853</v>
      </c>
      <c r="K19173" t="s">
        <v>394</v>
      </c>
      <c r="L19173" t="s">
        <v>913</v>
      </c>
      <c r="M19173" t="s">
        <v>518</v>
      </c>
      <c r="N19173" t="s">
        <v>1063</v>
      </c>
      <c r="O19173">
        <v>128</v>
      </c>
      <c r="P19173" t="s">
        <v>587</v>
      </c>
      <c r="Q19173" t="s">
        <v>1013</v>
      </c>
      <c r="R19173" t="s">
        <v>157</v>
      </c>
      <c r="S19173" t="s">
        <v>1063</v>
      </c>
      <c r="T19173" t="s">
        <v>140</v>
      </c>
      <c r="U19173">
        <v>128</v>
      </c>
      <c r="V19173" t="s">
        <v>1143</v>
      </c>
      <c r="W19173" t="s">
        <v>1017</v>
      </c>
      <c r="X19173" t="s">
        <v>1051</v>
      </c>
      <c r="Y19173" t="s">
        <v>140</v>
      </c>
      <c r="Z19173" t="s">
        <v>140</v>
      </c>
      <c r="AA19173">
        <v>128</v>
      </c>
      <c r="AB19173" t="s">
        <v>758</v>
      </c>
      <c r="AC19173" t="s">
        <v>1064</v>
      </c>
      <c r="AD19173" t="s">
        <v>645</v>
      </c>
      <c r="AE19173" t="s">
        <v>140</v>
      </c>
      <c r="AF19173" t="s">
        <v>140</v>
      </c>
      <c r="AG19173">
        <v>128</v>
      </c>
      <c r="AH19173" t="s">
        <v>899</v>
      </c>
      <c r="AI19173" t="s">
        <v>980</v>
      </c>
      <c r="AJ19173" t="s">
        <v>1018</v>
      </c>
      <c r="AK19173" t="s">
        <v>939</v>
      </c>
      <c r="AL19173" t="s">
        <v>140</v>
      </c>
      <c r="AM19173">
        <v>128</v>
      </c>
      <c r="AN19173" t="s">
        <v>992</v>
      </c>
      <c r="AO19173" t="s">
        <v>1073</v>
      </c>
      <c r="AP19173" t="s">
        <v>755</v>
      </c>
      <c r="AQ19173" t="s">
        <v>140</v>
      </c>
      <c r="AR19173" t="s">
        <v>140</v>
      </c>
      <c r="AS19173">
        <v>128</v>
      </c>
      <c r="AT19173" t="s">
        <v>1138</v>
      </c>
      <c r="AU19173" t="s">
        <v>1095</v>
      </c>
      <c r="AV19173" t="s">
        <v>971</v>
      </c>
      <c r="AW19173" t="s">
        <v>1073</v>
      </c>
      <c r="AX19173" t="s">
        <v>140</v>
      </c>
      <c r="AY19173">
        <v>128</v>
      </c>
      <c r="AZ19173" t="s">
        <v>112</v>
      </c>
      <c r="BA19173" t="s">
        <v>140</v>
      </c>
      <c r="BB19173" t="s">
        <v>801</v>
      </c>
      <c r="BC19173" t="s">
        <v>919</v>
      </c>
      <c r="BD19173" t="s">
        <v>1063</v>
      </c>
      <c r="BE19173">
        <v>128</v>
      </c>
      <c r="BF19173" t="s">
        <v>510</v>
      </c>
      <c r="BG19173" t="s">
        <v>950</v>
      </c>
      <c r="BH19173" t="s">
        <v>837</v>
      </c>
      <c r="BI19173" t="s">
        <v>140</v>
      </c>
      <c r="BJ19173" t="s">
        <v>140</v>
      </c>
      <c r="BK19173">
        <v>128</v>
      </c>
      <c r="BL19173" t="s">
        <v>828</v>
      </c>
      <c r="BM19173" t="s">
        <v>1013</v>
      </c>
      <c r="BN19173" t="s">
        <v>937</v>
      </c>
      <c r="BO19173" t="s">
        <v>897</v>
      </c>
      <c r="BP19173" t="s">
        <v>140</v>
      </c>
      <c r="BQ19173">
        <v>128</v>
      </c>
      <c r="BR19173" t="s">
        <v>92</v>
      </c>
      <c r="BS19173" t="s">
        <v>140</v>
      </c>
      <c r="BT19173" t="s">
        <v>1047</v>
      </c>
      <c r="BU19173" t="s">
        <v>1007</v>
      </c>
      <c r="BV19173" t="s">
        <v>140</v>
      </c>
    </row>
    <row r="19174" spans="1:74" x14ac:dyDescent="0.35">
      <c r="A19174" t="s">
        <v>17</v>
      </c>
      <c r="B19174" t="s">
        <v>1152</v>
      </c>
      <c r="C19174">
        <v>62</v>
      </c>
      <c r="D19174" t="s">
        <v>156</v>
      </c>
      <c r="E19174" t="s">
        <v>1098</v>
      </c>
      <c r="F19174" t="s">
        <v>1072</v>
      </c>
      <c r="G19174" t="s">
        <v>991</v>
      </c>
      <c r="H19174" t="s">
        <v>140</v>
      </c>
      <c r="I19174">
        <v>62</v>
      </c>
      <c r="J19174" t="s">
        <v>172</v>
      </c>
      <c r="K19174" t="s">
        <v>755</v>
      </c>
      <c r="L19174" t="s">
        <v>785</v>
      </c>
      <c r="M19174" t="s">
        <v>456</v>
      </c>
      <c r="N19174" t="s">
        <v>140</v>
      </c>
      <c r="O19174">
        <v>62</v>
      </c>
      <c r="P19174" t="s">
        <v>936</v>
      </c>
      <c r="Q19174" t="s">
        <v>140</v>
      </c>
      <c r="R19174" t="s">
        <v>937</v>
      </c>
      <c r="S19174" t="s">
        <v>140</v>
      </c>
      <c r="T19174" t="s">
        <v>140</v>
      </c>
      <c r="U19174">
        <v>62</v>
      </c>
      <c r="V19174" t="s">
        <v>1110</v>
      </c>
      <c r="W19174" t="s">
        <v>1054</v>
      </c>
      <c r="X19174" t="s">
        <v>1057</v>
      </c>
      <c r="Y19174" t="s">
        <v>140</v>
      </c>
      <c r="Z19174" t="s">
        <v>140</v>
      </c>
      <c r="AA19174">
        <v>62</v>
      </c>
      <c r="AB19174" t="s">
        <v>672</v>
      </c>
      <c r="AC19174" t="s">
        <v>1054</v>
      </c>
      <c r="AD19174" t="s">
        <v>932</v>
      </c>
      <c r="AE19174" t="s">
        <v>1012</v>
      </c>
      <c r="AF19174" t="s">
        <v>140</v>
      </c>
      <c r="AG19174">
        <v>62</v>
      </c>
      <c r="AH19174" t="s">
        <v>429</v>
      </c>
      <c r="AI19174" t="s">
        <v>738</v>
      </c>
      <c r="AJ19174" t="s">
        <v>971</v>
      </c>
      <c r="AK19174" t="s">
        <v>140</v>
      </c>
      <c r="AL19174" t="s">
        <v>140</v>
      </c>
      <c r="AM19174">
        <v>62</v>
      </c>
      <c r="AN19174" t="s">
        <v>104</v>
      </c>
      <c r="AO19174" t="s">
        <v>140</v>
      </c>
      <c r="AP19174" t="s">
        <v>103</v>
      </c>
      <c r="AQ19174" t="s">
        <v>140</v>
      </c>
      <c r="AR19174" t="s">
        <v>140</v>
      </c>
      <c r="AS19174">
        <v>62</v>
      </c>
      <c r="AT19174" t="s">
        <v>100</v>
      </c>
      <c r="AU19174" t="s">
        <v>733</v>
      </c>
      <c r="AV19174" t="s">
        <v>1046</v>
      </c>
      <c r="AW19174" t="s">
        <v>140</v>
      </c>
      <c r="AX19174" t="s">
        <v>140</v>
      </c>
      <c r="AY19174">
        <v>62</v>
      </c>
      <c r="AZ19174" t="s">
        <v>923</v>
      </c>
      <c r="BA19174" t="s">
        <v>140</v>
      </c>
      <c r="BB19174" t="s">
        <v>1049</v>
      </c>
      <c r="BC19174" t="s">
        <v>89</v>
      </c>
      <c r="BD19174" t="s">
        <v>140</v>
      </c>
      <c r="BE19174">
        <v>62</v>
      </c>
      <c r="BF19174" t="s">
        <v>969</v>
      </c>
      <c r="BG19174" t="s">
        <v>1098</v>
      </c>
      <c r="BH19174" t="s">
        <v>595</v>
      </c>
      <c r="BI19174" t="s">
        <v>940</v>
      </c>
      <c r="BJ19174" t="s">
        <v>140</v>
      </c>
      <c r="BK19174">
        <v>62</v>
      </c>
      <c r="BL19174" t="s">
        <v>730</v>
      </c>
      <c r="BM19174" t="s">
        <v>1063</v>
      </c>
      <c r="BN19174" t="s">
        <v>125</v>
      </c>
      <c r="BO19174" t="s">
        <v>968</v>
      </c>
      <c r="BP19174" t="s">
        <v>140</v>
      </c>
      <c r="BQ19174">
        <v>62</v>
      </c>
      <c r="BR19174" t="s">
        <v>1025</v>
      </c>
      <c r="BS19174" t="s">
        <v>140</v>
      </c>
      <c r="BT19174" t="s">
        <v>1048</v>
      </c>
      <c r="BU19174" t="s">
        <v>1058</v>
      </c>
      <c r="BV19174" t="s">
        <v>140</v>
      </c>
    </row>
    <row r="19175" spans="1:74" x14ac:dyDescent="0.35">
      <c r="A19175" t="s">
        <v>17</v>
      </c>
      <c r="B19175" t="s">
        <v>339</v>
      </c>
      <c r="C19175">
        <v>13</v>
      </c>
      <c r="D19175" t="s">
        <v>126</v>
      </c>
      <c r="E19175" t="s">
        <v>140</v>
      </c>
      <c r="F19175" t="s">
        <v>140</v>
      </c>
      <c r="G19175" t="s">
        <v>125</v>
      </c>
      <c r="H19175" t="s">
        <v>140</v>
      </c>
      <c r="I19175">
        <v>13</v>
      </c>
      <c r="J19175" t="s">
        <v>744</v>
      </c>
      <c r="K19175" t="s">
        <v>125</v>
      </c>
      <c r="L19175" t="s">
        <v>515</v>
      </c>
      <c r="M19175" t="s">
        <v>562</v>
      </c>
      <c r="N19175" t="s">
        <v>140</v>
      </c>
      <c r="O19175">
        <v>13</v>
      </c>
      <c r="P19175" t="s">
        <v>539</v>
      </c>
      <c r="Q19175" t="s">
        <v>140</v>
      </c>
      <c r="R19175" t="s">
        <v>293</v>
      </c>
      <c r="S19175" t="s">
        <v>140</v>
      </c>
      <c r="T19175" t="s">
        <v>140</v>
      </c>
      <c r="U19175">
        <v>13</v>
      </c>
      <c r="V19175" t="s">
        <v>177</v>
      </c>
      <c r="W19175" t="s">
        <v>140</v>
      </c>
      <c r="X19175" t="s">
        <v>140</v>
      </c>
      <c r="Y19175" t="s">
        <v>140</v>
      </c>
      <c r="Z19175" t="s">
        <v>140</v>
      </c>
      <c r="AA19175">
        <v>13</v>
      </c>
      <c r="AB19175" t="s">
        <v>597</v>
      </c>
      <c r="AC19175" t="s">
        <v>140</v>
      </c>
      <c r="AD19175" t="s">
        <v>598</v>
      </c>
      <c r="AE19175" t="s">
        <v>140</v>
      </c>
      <c r="AF19175" t="s">
        <v>140</v>
      </c>
      <c r="AG19175">
        <v>13</v>
      </c>
      <c r="AH19175" t="s">
        <v>488</v>
      </c>
      <c r="AI19175" t="s">
        <v>443</v>
      </c>
      <c r="AJ19175" t="s">
        <v>125</v>
      </c>
      <c r="AK19175" t="s">
        <v>140</v>
      </c>
      <c r="AL19175" t="s">
        <v>140</v>
      </c>
      <c r="AM19175">
        <v>13</v>
      </c>
      <c r="AN19175" t="s">
        <v>177</v>
      </c>
      <c r="AO19175" t="s">
        <v>140</v>
      </c>
      <c r="AP19175" t="s">
        <v>140</v>
      </c>
      <c r="AQ19175" t="s">
        <v>140</v>
      </c>
      <c r="AR19175" t="s">
        <v>140</v>
      </c>
      <c r="AS19175">
        <v>13</v>
      </c>
      <c r="AT19175" t="s">
        <v>177</v>
      </c>
      <c r="AU19175" t="s">
        <v>140</v>
      </c>
      <c r="AV19175" t="s">
        <v>140</v>
      </c>
      <c r="AW19175" t="s">
        <v>140</v>
      </c>
      <c r="AX19175" t="s">
        <v>140</v>
      </c>
      <c r="AY19175">
        <v>13</v>
      </c>
      <c r="AZ19175" t="s">
        <v>126</v>
      </c>
      <c r="BA19175" t="s">
        <v>140</v>
      </c>
      <c r="BB19175" t="s">
        <v>140</v>
      </c>
      <c r="BC19175" t="s">
        <v>125</v>
      </c>
      <c r="BD19175" t="s">
        <v>140</v>
      </c>
      <c r="BE19175">
        <v>13</v>
      </c>
      <c r="BF19175" t="s">
        <v>126</v>
      </c>
      <c r="BG19175" t="s">
        <v>125</v>
      </c>
      <c r="BH19175" t="s">
        <v>140</v>
      </c>
      <c r="BI19175" t="s">
        <v>140</v>
      </c>
      <c r="BJ19175" t="s">
        <v>140</v>
      </c>
      <c r="BK19175">
        <v>13</v>
      </c>
      <c r="BL19175" t="s">
        <v>539</v>
      </c>
      <c r="BM19175" t="s">
        <v>140</v>
      </c>
      <c r="BN19175" t="s">
        <v>140</v>
      </c>
      <c r="BO19175" t="s">
        <v>293</v>
      </c>
      <c r="BP19175" t="s">
        <v>140</v>
      </c>
      <c r="BQ19175">
        <v>13</v>
      </c>
      <c r="BR19175" t="s">
        <v>177</v>
      </c>
      <c r="BS19175" t="s">
        <v>140</v>
      </c>
      <c r="BT19175" t="s">
        <v>140</v>
      </c>
      <c r="BU19175" t="s">
        <v>140</v>
      </c>
      <c r="BV19175" t="s">
        <v>140</v>
      </c>
    </row>
    <row r="19176" spans="1:74" x14ac:dyDescent="0.35">
      <c r="A19176" t="s">
        <v>18</v>
      </c>
      <c r="B19176" t="s">
        <v>1151</v>
      </c>
      <c r="C19176">
        <v>141</v>
      </c>
      <c r="D19176" t="s">
        <v>825</v>
      </c>
      <c r="E19176" t="s">
        <v>875</v>
      </c>
      <c r="F19176" t="s">
        <v>1095</v>
      </c>
      <c r="G19176" t="s">
        <v>458</v>
      </c>
      <c r="H19176" t="s">
        <v>1066</v>
      </c>
      <c r="I19176">
        <v>141</v>
      </c>
      <c r="J19176" t="s">
        <v>227</v>
      </c>
      <c r="K19176" t="s">
        <v>1003</v>
      </c>
      <c r="L19176" t="s">
        <v>57</v>
      </c>
      <c r="M19176" t="s">
        <v>723</v>
      </c>
      <c r="N19176" t="s">
        <v>1043</v>
      </c>
      <c r="O19176">
        <v>141</v>
      </c>
      <c r="P19176" t="s">
        <v>825</v>
      </c>
      <c r="Q19176" t="s">
        <v>1050</v>
      </c>
      <c r="R19176" t="s">
        <v>901</v>
      </c>
      <c r="S19176" t="s">
        <v>1063</v>
      </c>
      <c r="T19176" t="s">
        <v>1066</v>
      </c>
      <c r="U19176">
        <v>141</v>
      </c>
      <c r="V19176" t="s">
        <v>987</v>
      </c>
      <c r="W19176" t="s">
        <v>939</v>
      </c>
      <c r="X19176" t="s">
        <v>1055</v>
      </c>
      <c r="Y19176" t="s">
        <v>1013</v>
      </c>
      <c r="Z19176" t="s">
        <v>1066</v>
      </c>
      <c r="AA19176">
        <v>141</v>
      </c>
      <c r="AB19176" t="s">
        <v>351</v>
      </c>
      <c r="AC19176" t="s">
        <v>1021</v>
      </c>
      <c r="AD19176" t="s">
        <v>978</v>
      </c>
      <c r="AE19176" t="s">
        <v>1013</v>
      </c>
      <c r="AF19176" t="s">
        <v>1066</v>
      </c>
      <c r="AG19176">
        <v>141</v>
      </c>
      <c r="AH19176" t="s">
        <v>687</v>
      </c>
      <c r="AI19176" t="s">
        <v>385</v>
      </c>
      <c r="AJ19176" t="s">
        <v>515</v>
      </c>
      <c r="AK19176" t="s">
        <v>1063</v>
      </c>
      <c r="AL19176" t="s">
        <v>1066</v>
      </c>
      <c r="AM19176">
        <v>141</v>
      </c>
      <c r="AN19176" t="s">
        <v>1088</v>
      </c>
      <c r="AO19176" t="s">
        <v>1052</v>
      </c>
      <c r="AP19176" t="s">
        <v>113</v>
      </c>
      <c r="AQ19176" t="s">
        <v>140</v>
      </c>
      <c r="AR19176" t="s">
        <v>1066</v>
      </c>
      <c r="AS19176">
        <v>141</v>
      </c>
      <c r="AT19176" t="s">
        <v>923</v>
      </c>
      <c r="AU19176" t="s">
        <v>117</v>
      </c>
      <c r="AV19176" t="s">
        <v>1017</v>
      </c>
      <c r="AW19176" t="s">
        <v>1013</v>
      </c>
      <c r="AX19176" t="s">
        <v>1066</v>
      </c>
      <c r="AY19176">
        <v>141</v>
      </c>
      <c r="AZ19176" t="s">
        <v>986</v>
      </c>
      <c r="BA19176" t="s">
        <v>140</v>
      </c>
      <c r="BB19176" t="s">
        <v>664</v>
      </c>
      <c r="BC19176" t="s">
        <v>1007</v>
      </c>
      <c r="BD19176" t="s">
        <v>1066</v>
      </c>
      <c r="BE19176">
        <v>141</v>
      </c>
      <c r="BF19176" t="s">
        <v>324</v>
      </c>
      <c r="BG19176" t="s">
        <v>1011</v>
      </c>
      <c r="BH19176" t="s">
        <v>671</v>
      </c>
      <c r="BI19176" t="s">
        <v>140</v>
      </c>
      <c r="BJ19176" t="s">
        <v>1066</v>
      </c>
      <c r="BK19176">
        <v>141</v>
      </c>
      <c r="BL19176" t="s">
        <v>854</v>
      </c>
      <c r="BM19176" t="s">
        <v>140</v>
      </c>
      <c r="BN19176" t="s">
        <v>716</v>
      </c>
      <c r="BO19176" t="s">
        <v>93</v>
      </c>
      <c r="BP19176" t="s">
        <v>1066</v>
      </c>
      <c r="BQ19176">
        <v>141</v>
      </c>
      <c r="BR19176" t="s">
        <v>1122</v>
      </c>
      <c r="BS19176" t="s">
        <v>140</v>
      </c>
      <c r="BT19176" t="s">
        <v>1070</v>
      </c>
      <c r="BU19176" t="s">
        <v>1011</v>
      </c>
      <c r="BV19176" t="s">
        <v>1066</v>
      </c>
    </row>
    <row r="19177" spans="1:74" x14ac:dyDescent="0.35">
      <c r="A19177" t="s">
        <v>18</v>
      </c>
      <c r="B19177" t="s">
        <v>1152</v>
      </c>
      <c r="C19177">
        <v>51</v>
      </c>
      <c r="D19177" t="s">
        <v>1175</v>
      </c>
      <c r="E19177" t="s">
        <v>89</v>
      </c>
      <c r="F19177" t="s">
        <v>97</v>
      </c>
      <c r="G19177" t="s">
        <v>1058</v>
      </c>
      <c r="H19177" t="s">
        <v>140</v>
      </c>
      <c r="I19177">
        <v>51</v>
      </c>
      <c r="J19177" t="s">
        <v>580</v>
      </c>
      <c r="K19177" t="s">
        <v>973</v>
      </c>
      <c r="L19177" t="s">
        <v>681</v>
      </c>
      <c r="M19177" t="s">
        <v>968</v>
      </c>
      <c r="N19177" t="s">
        <v>140</v>
      </c>
      <c r="O19177">
        <v>51</v>
      </c>
      <c r="P19177" t="s">
        <v>753</v>
      </c>
      <c r="Q19177" t="s">
        <v>140</v>
      </c>
      <c r="R19177" t="s">
        <v>598</v>
      </c>
      <c r="S19177" t="s">
        <v>919</v>
      </c>
      <c r="T19177" t="s">
        <v>140</v>
      </c>
      <c r="U19177">
        <v>51</v>
      </c>
      <c r="V19177" t="s">
        <v>1123</v>
      </c>
      <c r="W19177" t="s">
        <v>1019</v>
      </c>
      <c r="X19177" t="s">
        <v>1017</v>
      </c>
      <c r="Y19177" t="s">
        <v>1073</v>
      </c>
      <c r="Z19177" t="s">
        <v>140</v>
      </c>
      <c r="AA19177">
        <v>51</v>
      </c>
      <c r="AB19177" t="s">
        <v>767</v>
      </c>
      <c r="AC19177" t="s">
        <v>140</v>
      </c>
      <c r="AD19177" t="s">
        <v>320</v>
      </c>
      <c r="AE19177" t="s">
        <v>939</v>
      </c>
      <c r="AF19177" t="s">
        <v>140</v>
      </c>
      <c r="AG19177">
        <v>51</v>
      </c>
      <c r="AH19177" t="s">
        <v>347</v>
      </c>
      <c r="AI19177" t="s">
        <v>862</v>
      </c>
      <c r="AJ19177" t="s">
        <v>131</v>
      </c>
      <c r="AK19177" t="s">
        <v>1060</v>
      </c>
      <c r="AL19177" t="s">
        <v>140</v>
      </c>
      <c r="AM19177">
        <v>51</v>
      </c>
      <c r="AN19177" t="s">
        <v>969</v>
      </c>
      <c r="AO19177" t="s">
        <v>91</v>
      </c>
      <c r="AP19177" t="s">
        <v>1056</v>
      </c>
      <c r="AQ19177" t="s">
        <v>1007</v>
      </c>
      <c r="AR19177" t="s">
        <v>140</v>
      </c>
      <c r="AS19177">
        <v>51</v>
      </c>
      <c r="AT19177" t="s">
        <v>122</v>
      </c>
      <c r="AU19177" t="s">
        <v>1020</v>
      </c>
      <c r="AV19177" t="s">
        <v>1058</v>
      </c>
      <c r="AW19177" t="s">
        <v>527</v>
      </c>
      <c r="AX19177" t="s">
        <v>140</v>
      </c>
      <c r="AY19177">
        <v>51</v>
      </c>
      <c r="AZ19177" t="s">
        <v>118</v>
      </c>
      <c r="BA19177" t="s">
        <v>1045</v>
      </c>
      <c r="BB19177" t="s">
        <v>140</v>
      </c>
      <c r="BC19177" t="s">
        <v>1067</v>
      </c>
      <c r="BD19177" t="s">
        <v>140</v>
      </c>
      <c r="BE19177">
        <v>51</v>
      </c>
      <c r="BF19177" t="s">
        <v>596</v>
      </c>
      <c r="BG19177" t="s">
        <v>89</v>
      </c>
      <c r="BH19177" t="s">
        <v>458</v>
      </c>
      <c r="BI19177" t="s">
        <v>140</v>
      </c>
      <c r="BJ19177" t="s">
        <v>140</v>
      </c>
      <c r="BK19177">
        <v>51</v>
      </c>
      <c r="BL19177" t="s">
        <v>587</v>
      </c>
      <c r="BM19177" t="s">
        <v>1012</v>
      </c>
      <c r="BN19177" t="s">
        <v>1073</v>
      </c>
      <c r="BO19177" t="s">
        <v>871</v>
      </c>
      <c r="BP19177" t="s">
        <v>140</v>
      </c>
      <c r="BQ19177">
        <v>51</v>
      </c>
      <c r="BR19177" t="s">
        <v>112</v>
      </c>
      <c r="BS19177" t="s">
        <v>1051</v>
      </c>
      <c r="BT19177" t="s">
        <v>1060</v>
      </c>
      <c r="BU19177" t="s">
        <v>345</v>
      </c>
      <c r="BV19177" t="s">
        <v>140</v>
      </c>
    </row>
    <row r="19178" spans="1:74" x14ac:dyDescent="0.35">
      <c r="A19178" t="s">
        <v>18</v>
      </c>
      <c r="B19178" t="s">
        <v>339</v>
      </c>
      <c r="C19178">
        <v>13</v>
      </c>
      <c r="D19178" t="s">
        <v>957</v>
      </c>
      <c r="E19178" t="s">
        <v>140</v>
      </c>
      <c r="F19178" t="s">
        <v>317</v>
      </c>
      <c r="G19178" t="s">
        <v>1102</v>
      </c>
      <c r="H19178" t="s">
        <v>1047</v>
      </c>
      <c r="I19178">
        <v>13</v>
      </c>
      <c r="J19178" t="s">
        <v>273</v>
      </c>
      <c r="K19178" t="s">
        <v>140</v>
      </c>
      <c r="L19178" t="s">
        <v>848</v>
      </c>
      <c r="M19178" t="s">
        <v>478</v>
      </c>
      <c r="N19178" t="s">
        <v>140</v>
      </c>
      <c r="O19178">
        <v>13</v>
      </c>
      <c r="P19178" t="s">
        <v>316</v>
      </c>
      <c r="Q19178" t="s">
        <v>1055</v>
      </c>
      <c r="R19178" t="s">
        <v>109</v>
      </c>
      <c r="S19178" t="s">
        <v>140</v>
      </c>
      <c r="T19178" t="s">
        <v>140</v>
      </c>
      <c r="U19178">
        <v>13</v>
      </c>
      <c r="V19178" t="s">
        <v>177</v>
      </c>
      <c r="W19178" t="s">
        <v>140</v>
      </c>
      <c r="X19178" t="s">
        <v>140</v>
      </c>
      <c r="Y19178" t="s">
        <v>140</v>
      </c>
      <c r="Z19178" t="s">
        <v>140</v>
      </c>
      <c r="AA19178">
        <v>13</v>
      </c>
      <c r="AB19178" t="s">
        <v>507</v>
      </c>
      <c r="AC19178" t="s">
        <v>140</v>
      </c>
      <c r="AD19178" t="s">
        <v>506</v>
      </c>
      <c r="AE19178" t="s">
        <v>140</v>
      </c>
      <c r="AF19178" t="s">
        <v>140</v>
      </c>
      <c r="AG19178">
        <v>13</v>
      </c>
      <c r="AH19178" t="s">
        <v>195</v>
      </c>
      <c r="AI19178" t="s">
        <v>196</v>
      </c>
      <c r="AJ19178" t="s">
        <v>140</v>
      </c>
      <c r="AK19178" t="s">
        <v>140</v>
      </c>
      <c r="AL19178" t="s">
        <v>140</v>
      </c>
      <c r="AM19178">
        <v>13</v>
      </c>
      <c r="AN19178" t="s">
        <v>1159</v>
      </c>
      <c r="AO19178" t="s">
        <v>140</v>
      </c>
      <c r="AP19178" t="s">
        <v>1055</v>
      </c>
      <c r="AQ19178" t="s">
        <v>140</v>
      </c>
      <c r="AR19178" t="s">
        <v>140</v>
      </c>
      <c r="AS19178">
        <v>13</v>
      </c>
      <c r="AT19178" t="s">
        <v>116</v>
      </c>
      <c r="AU19178" t="s">
        <v>1055</v>
      </c>
      <c r="AV19178" t="s">
        <v>1102</v>
      </c>
      <c r="AW19178" t="s">
        <v>140</v>
      </c>
      <c r="AX19178" t="s">
        <v>140</v>
      </c>
      <c r="AY19178">
        <v>13</v>
      </c>
      <c r="AZ19178" t="s">
        <v>116</v>
      </c>
      <c r="BA19178" t="s">
        <v>140</v>
      </c>
      <c r="BB19178" t="s">
        <v>1055</v>
      </c>
      <c r="BC19178" t="s">
        <v>1102</v>
      </c>
      <c r="BD19178" t="s">
        <v>140</v>
      </c>
      <c r="BE19178">
        <v>13</v>
      </c>
      <c r="BF19178" t="s">
        <v>989</v>
      </c>
      <c r="BG19178" t="s">
        <v>140</v>
      </c>
      <c r="BH19178" t="s">
        <v>848</v>
      </c>
      <c r="BI19178" t="s">
        <v>140</v>
      </c>
      <c r="BJ19178" t="s">
        <v>140</v>
      </c>
      <c r="BK19178">
        <v>13</v>
      </c>
      <c r="BL19178" t="s">
        <v>377</v>
      </c>
      <c r="BM19178" t="s">
        <v>140</v>
      </c>
      <c r="BN19178" t="s">
        <v>317</v>
      </c>
      <c r="BO19178" t="s">
        <v>703</v>
      </c>
      <c r="BP19178" t="s">
        <v>140</v>
      </c>
      <c r="BQ19178">
        <v>13</v>
      </c>
      <c r="BR19178" t="s">
        <v>1159</v>
      </c>
      <c r="BS19178" t="s">
        <v>140</v>
      </c>
      <c r="BT19178" t="s">
        <v>1055</v>
      </c>
      <c r="BU19178" t="s">
        <v>140</v>
      </c>
      <c r="BV19178" t="s">
        <v>140</v>
      </c>
    </row>
    <row r="19179" spans="1:74" x14ac:dyDescent="0.35">
      <c r="A19179" t="s">
        <v>19</v>
      </c>
      <c r="B19179" t="s">
        <v>1151</v>
      </c>
      <c r="C19179">
        <v>138</v>
      </c>
      <c r="D19179" t="s">
        <v>494</v>
      </c>
      <c r="E19179" t="s">
        <v>1050</v>
      </c>
      <c r="F19179" t="s">
        <v>147</v>
      </c>
      <c r="G19179" t="s">
        <v>89</v>
      </c>
      <c r="H19179" t="s">
        <v>140</v>
      </c>
      <c r="I19179">
        <v>138</v>
      </c>
      <c r="J19179" t="s">
        <v>864</v>
      </c>
      <c r="K19179" t="s">
        <v>1072</v>
      </c>
      <c r="L19179" t="s">
        <v>639</v>
      </c>
      <c r="M19179" t="s">
        <v>1071</v>
      </c>
      <c r="N19179" t="s">
        <v>140</v>
      </c>
      <c r="O19179">
        <v>138</v>
      </c>
      <c r="P19179" t="s">
        <v>638</v>
      </c>
      <c r="Q19179" t="s">
        <v>1021</v>
      </c>
      <c r="R19179" t="s">
        <v>101</v>
      </c>
      <c r="S19179" t="s">
        <v>775</v>
      </c>
      <c r="T19179" t="s">
        <v>140</v>
      </c>
      <c r="U19179">
        <v>138</v>
      </c>
      <c r="V19179" t="s">
        <v>126</v>
      </c>
      <c r="W19179" t="s">
        <v>548</v>
      </c>
      <c r="X19179" t="s">
        <v>1019</v>
      </c>
      <c r="Y19179" t="s">
        <v>140</v>
      </c>
      <c r="Z19179" t="s">
        <v>140</v>
      </c>
      <c r="AA19179">
        <v>138</v>
      </c>
      <c r="AB19179" t="s">
        <v>415</v>
      </c>
      <c r="AC19179" t="s">
        <v>1060</v>
      </c>
      <c r="AD19179" t="s">
        <v>504</v>
      </c>
      <c r="AE19179" t="s">
        <v>1012</v>
      </c>
      <c r="AF19179" t="s">
        <v>140</v>
      </c>
      <c r="AG19179">
        <v>138</v>
      </c>
      <c r="AH19179" t="s">
        <v>525</v>
      </c>
      <c r="AI19179" t="s">
        <v>266</v>
      </c>
      <c r="AJ19179" t="s">
        <v>660</v>
      </c>
      <c r="AK19179" t="s">
        <v>140</v>
      </c>
      <c r="AL19179" t="s">
        <v>140</v>
      </c>
      <c r="AM19179">
        <v>138</v>
      </c>
      <c r="AN19179" t="s">
        <v>96</v>
      </c>
      <c r="AO19179" t="s">
        <v>1098</v>
      </c>
      <c r="AP19179" t="s">
        <v>548</v>
      </c>
      <c r="AQ19179" t="s">
        <v>140</v>
      </c>
      <c r="AR19179" t="s">
        <v>1017</v>
      </c>
      <c r="AS19179">
        <v>138</v>
      </c>
      <c r="AT19179" t="s">
        <v>750</v>
      </c>
      <c r="AU19179" t="s">
        <v>837</v>
      </c>
      <c r="AV19179" t="s">
        <v>1020</v>
      </c>
      <c r="AW19179" t="s">
        <v>1055</v>
      </c>
      <c r="AX19179" t="s">
        <v>1017</v>
      </c>
      <c r="AY19179">
        <v>138</v>
      </c>
      <c r="AZ19179" t="s">
        <v>750</v>
      </c>
      <c r="BA19179" t="s">
        <v>140</v>
      </c>
      <c r="BB19179" t="s">
        <v>924</v>
      </c>
      <c r="BC19179" t="s">
        <v>1020</v>
      </c>
      <c r="BD19179" t="s">
        <v>1098</v>
      </c>
      <c r="BE19179">
        <v>138</v>
      </c>
      <c r="BF19179" t="s">
        <v>587</v>
      </c>
      <c r="BG19179" t="s">
        <v>1052</v>
      </c>
      <c r="BH19179" t="s">
        <v>511</v>
      </c>
      <c r="BI19179" t="s">
        <v>1016</v>
      </c>
      <c r="BJ19179" t="s">
        <v>140</v>
      </c>
      <c r="BK19179">
        <v>138</v>
      </c>
      <c r="BL19179" t="s">
        <v>493</v>
      </c>
      <c r="BM19179" t="s">
        <v>1012</v>
      </c>
      <c r="BN19179" t="s">
        <v>1104</v>
      </c>
      <c r="BO19179" t="s">
        <v>785</v>
      </c>
      <c r="BP19179" t="s">
        <v>1017</v>
      </c>
      <c r="BQ19179">
        <v>138</v>
      </c>
      <c r="BR19179" t="s">
        <v>998</v>
      </c>
      <c r="BS19179" t="s">
        <v>140</v>
      </c>
      <c r="BT19179" t="s">
        <v>939</v>
      </c>
      <c r="BU19179" t="s">
        <v>1044</v>
      </c>
      <c r="BV19179" t="s">
        <v>1017</v>
      </c>
    </row>
    <row r="19180" spans="1:74" x14ac:dyDescent="0.35">
      <c r="A19180" t="s">
        <v>19</v>
      </c>
      <c r="B19180" t="s">
        <v>1152</v>
      </c>
      <c r="C19180">
        <v>56</v>
      </c>
      <c r="D19180" t="s">
        <v>96</v>
      </c>
      <c r="E19180" t="s">
        <v>1047</v>
      </c>
      <c r="F19180" t="s">
        <v>949</v>
      </c>
      <c r="G19180" t="s">
        <v>1062</v>
      </c>
      <c r="H19180" t="s">
        <v>140</v>
      </c>
      <c r="I19180">
        <v>56</v>
      </c>
      <c r="J19180" t="s">
        <v>309</v>
      </c>
      <c r="K19180" t="s">
        <v>1007</v>
      </c>
      <c r="L19180" t="s">
        <v>103</v>
      </c>
      <c r="M19180" t="s">
        <v>880</v>
      </c>
      <c r="N19180" t="s">
        <v>1046</v>
      </c>
      <c r="O19180">
        <v>56</v>
      </c>
      <c r="P19180" t="s">
        <v>118</v>
      </c>
      <c r="Q19180" t="s">
        <v>1012</v>
      </c>
      <c r="R19180" t="s">
        <v>574</v>
      </c>
      <c r="S19180" t="s">
        <v>1046</v>
      </c>
      <c r="T19180" t="s">
        <v>140</v>
      </c>
      <c r="U19180">
        <v>56</v>
      </c>
      <c r="V19180" t="s">
        <v>661</v>
      </c>
      <c r="W19180" t="s">
        <v>140</v>
      </c>
      <c r="X19180" t="s">
        <v>939</v>
      </c>
      <c r="Y19180" t="s">
        <v>939</v>
      </c>
      <c r="Z19180" t="s">
        <v>140</v>
      </c>
      <c r="AA19180">
        <v>56</v>
      </c>
      <c r="AB19180" t="s">
        <v>719</v>
      </c>
      <c r="AC19180" t="s">
        <v>1012</v>
      </c>
      <c r="AD19180" t="s">
        <v>371</v>
      </c>
      <c r="AE19180" t="s">
        <v>140</v>
      </c>
      <c r="AF19180" t="s">
        <v>140</v>
      </c>
      <c r="AG19180">
        <v>56</v>
      </c>
      <c r="AH19180" t="s">
        <v>617</v>
      </c>
      <c r="AI19180" t="s">
        <v>805</v>
      </c>
      <c r="AJ19180" t="s">
        <v>775</v>
      </c>
      <c r="AK19180" t="s">
        <v>1007</v>
      </c>
      <c r="AL19180" t="s">
        <v>140</v>
      </c>
      <c r="AM19180">
        <v>56</v>
      </c>
      <c r="AN19180" t="s">
        <v>1111</v>
      </c>
      <c r="AO19180" t="s">
        <v>1046</v>
      </c>
      <c r="AP19180" t="s">
        <v>919</v>
      </c>
      <c r="AQ19180" t="s">
        <v>140</v>
      </c>
      <c r="AR19180" t="s">
        <v>140</v>
      </c>
      <c r="AS19180">
        <v>56</v>
      </c>
      <c r="AT19180" t="s">
        <v>114</v>
      </c>
      <c r="AU19180" t="s">
        <v>988</v>
      </c>
      <c r="AV19180" t="s">
        <v>1051</v>
      </c>
      <c r="AW19180" t="s">
        <v>1046</v>
      </c>
      <c r="AX19180" t="s">
        <v>140</v>
      </c>
      <c r="AY19180">
        <v>56</v>
      </c>
      <c r="AZ19180" t="s">
        <v>132</v>
      </c>
      <c r="BA19180" t="s">
        <v>1046</v>
      </c>
      <c r="BB19180" t="s">
        <v>1073</v>
      </c>
      <c r="BC19180" t="s">
        <v>1070</v>
      </c>
      <c r="BD19180" t="s">
        <v>140</v>
      </c>
      <c r="BE19180">
        <v>56</v>
      </c>
      <c r="BF19180" t="s">
        <v>96</v>
      </c>
      <c r="BG19180" t="s">
        <v>1047</v>
      </c>
      <c r="BH19180" t="s">
        <v>345</v>
      </c>
      <c r="BI19180" t="s">
        <v>775</v>
      </c>
      <c r="BJ19180" t="s">
        <v>140</v>
      </c>
      <c r="BK19180">
        <v>56</v>
      </c>
      <c r="BL19180" t="s">
        <v>619</v>
      </c>
      <c r="BM19180" t="s">
        <v>140</v>
      </c>
      <c r="BN19180" t="s">
        <v>875</v>
      </c>
      <c r="BO19180" t="s">
        <v>456</v>
      </c>
      <c r="BP19180" t="s">
        <v>140</v>
      </c>
      <c r="BQ19180">
        <v>56</v>
      </c>
      <c r="BR19180" t="s">
        <v>661</v>
      </c>
      <c r="BS19180" t="s">
        <v>140</v>
      </c>
      <c r="BT19180" t="s">
        <v>939</v>
      </c>
      <c r="BU19180" t="s">
        <v>939</v>
      </c>
      <c r="BV19180" t="s">
        <v>140</v>
      </c>
    </row>
    <row r="19181" spans="1:74" x14ac:dyDescent="0.35">
      <c r="A19181" t="s">
        <v>19</v>
      </c>
      <c r="B19181" t="s">
        <v>339</v>
      </c>
      <c r="C19181">
        <v>12</v>
      </c>
      <c r="D19181" t="s">
        <v>840</v>
      </c>
      <c r="E19181" t="s">
        <v>140</v>
      </c>
      <c r="F19181" t="s">
        <v>841</v>
      </c>
      <c r="G19181" t="s">
        <v>140</v>
      </c>
      <c r="H19181" t="s">
        <v>140</v>
      </c>
      <c r="I19181">
        <v>12</v>
      </c>
      <c r="J19181" t="s">
        <v>945</v>
      </c>
      <c r="K19181" t="s">
        <v>140</v>
      </c>
      <c r="L19181" t="s">
        <v>279</v>
      </c>
      <c r="M19181" t="s">
        <v>1018</v>
      </c>
      <c r="N19181" t="s">
        <v>140</v>
      </c>
      <c r="O19181">
        <v>12</v>
      </c>
      <c r="P19181" t="s">
        <v>505</v>
      </c>
      <c r="Q19181" t="s">
        <v>140</v>
      </c>
      <c r="R19181" t="s">
        <v>504</v>
      </c>
      <c r="S19181" t="s">
        <v>140</v>
      </c>
      <c r="T19181" t="s">
        <v>140</v>
      </c>
      <c r="U19181">
        <v>12</v>
      </c>
      <c r="V19181" t="s">
        <v>177</v>
      </c>
      <c r="W19181" t="s">
        <v>140</v>
      </c>
      <c r="X19181" t="s">
        <v>140</v>
      </c>
      <c r="Y19181" t="s">
        <v>140</v>
      </c>
      <c r="Z19181" t="s">
        <v>140</v>
      </c>
      <c r="AA19181">
        <v>12</v>
      </c>
      <c r="AB19181" t="s">
        <v>686</v>
      </c>
      <c r="AC19181" t="s">
        <v>140</v>
      </c>
      <c r="AD19181" t="s">
        <v>687</v>
      </c>
      <c r="AE19181" t="s">
        <v>140</v>
      </c>
      <c r="AF19181" t="s">
        <v>140</v>
      </c>
      <c r="AG19181">
        <v>12</v>
      </c>
      <c r="AH19181" t="s">
        <v>853</v>
      </c>
      <c r="AI19181" t="s">
        <v>852</v>
      </c>
      <c r="AJ19181" t="s">
        <v>140</v>
      </c>
      <c r="AK19181" t="s">
        <v>140</v>
      </c>
      <c r="AL19181" t="s">
        <v>140</v>
      </c>
      <c r="AM19181">
        <v>12</v>
      </c>
      <c r="AN19181" t="s">
        <v>840</v>
      </c>
      <c r="AO19181" t="s">
        <v>140</v>
      </c>
      <c r="AP19181" t="s">
        <v>841</v>
      </c>
      <c r="AQ19181" t="s">
        <v>140</v>
      </c>
      <c r="AR19181" t="s">
        <v>140</v>
      </c>
      <c r="AS19181">
        <v>12</v>
      </c>
      <c r="AT19181" t="s">
        <v>840</v>
      </c>
      <c r="AU19181" t="s">
        <v>841</v>
      </c>
      <c r="AV19181" t="s">
        <v>140</v>
      </c>
      <c r="AW19181" t="s">
        <v>140</v>
      </c>
      <c r="AX19181" t="s">
        <v>140</v>
      </c>
      <c r="AY19181">
        <v>12</v>
      </c>
      <c r="AZ19181" t="s">
        <v>177</v>
      </c>
      <c r="BA19181" t="s">
        <v>140</v>
      </c>
      <c r="BB19181" t="s">
        <v>140</v>
      </c>
      <c r="BC19181" t="s">
        <v>140</v>
      </c>
      <c r="BD19181" t="s">
        <v>140</v>
      </c>
      <c r="BE19181">
        <v>12</v>
      </c>
      <c r="BF19181" t="s">
        <v>840</v>
      </c>
      <c r="BG19181" t="s">
        <v>140</v>
      </c>
      <c r="BH19181" t="s">
        <v>841</v>
      </c>
      <c r="BI19181" t="s">
        <v>140</v>
      </c>
      <c r="BJ19181" t="s">
        <v>140</v>
      </c>
      <c r="BK19181">
        <v>12</v>
      </c>
      <c r="BL19181" t="s">
        <v>540</v>
      </c>
      <c r="BM19181" t="s">
        <v>140</v>
      </c>
      <c r="BN19181" t="s">
        <v>890</v>
      </c>
      <c r="BO19181" t="s">
        <v>1048</v>
      </c>
      <c r="BP19181" t="s">
        <v>140</v>
      </c>
      <c r="BQ19181">
        <v>12</v>
      </c>
      <c r="BR19181" t="s">
        <v>177</v>
      </c>
      <c r="BS19181" t="s">
        <v>140</v>
      </c>
      <c r="BT19181" t="s">
        <v>140</v>
      </c>
      <c r="BU19181" t="s">
        <v>140</v>
      </c>
      <c r="BV19181" t="s">
        <v>140</v>
      </c>
    </row>
    <row r="19182" spans="1:74" x14ac:dyDescent="0.35">
      <c r="A19182" t="s">
        <v>20</v>
      </c>
      <c r="B19182" t="s">
        <v>1151</v>
      </c>
      <c r="C19182">
        <v>123</v>
      </c>
      <c r="D19182" t="s">
        <v>722</v>
      </c>
      <c r="E19182" t="s">
        <v>1019</v>
      </c>
      <c r="F19182" t="s">
        <v>749</v>
      </c>
      <c r="G19182" t="s">
        <v>953</v>
      </c>
      <c r="H19182" t="s">
        <v>140</v>
      </c>
      <c r="I19182">
        <v>123</v>
      </c>
      <c r="J19182" t="s">
        <v>79</v>
      </c>
      <c r="K19182" t="s">
        <v>107</v>
      </c>
      <c r="L19182" t="s">
        <v>518</v>
      </c>
      <c r="M19182" t="s">
        <v>279</v>
      </c>
      <c r="N19182" t="s">
        <v>140</v>
      </c>
      <c r="O19182">
        <v>123</v>
      </c>
      <c r="P19182" t="s">
        <v>920</v>
      </c>
      <c r="Q19182" t="s">
        <v>1009</v>
      </c>
      <c r="R19182" t="s">
        <v>706</v>
      </c>
      <c r="S19182" t="s">
        <v>140</v>
      </c>
      <c r="T19182" t="s">
        <v>140</v>
      </c>
      <c r="U19182">
        <v>123</v>
      </c>
      <c r="V19182" t="s">
        <v>938</v>
      </c>
      <c r="W19182" t="s">
        <v>949</v>
      </c>
      <c r="X19182" t="s">
        <v>1009</v>
      </c>
      <c r="Y19182" t="s">
        <v>140</v>
      </c>
      <c r="Z19182" t="s">
        <v>140</v>
      </c>
      <c r="AA19182">
        <v>123</v>
      </c>
      <c r="AB19182" t="s">
        <v>220</v>
      </c>
      <c r="AC19182" t="s">
        <v>1011</v>
      </c>
      <c r="AD19182" t="s">
        <v>618</v>
      </c>
      <c r="AE19182" t="s">
        <v>1011</v>
      </c>
      <c r="AF19182" t="s">
        <v>140</v>
      </c>
      <c r="AG19182">
        <v>123</v>
      </c>
      <c r="AH19182" t="s">
        <v>507</v>
      </c>
      <c r="AI19182" t="s">
        <v>402</v>
      </c>
      <c r="AJ19182" t="s">
        <v>983</v>
      </c>
      <c r="AK19182" t="s">
        <v>1010</v>
      </c>
      <c r="AL19182" t="s">
        <v>140</v>
      </c>
      <c r="AM19182">
        <v>123</v>
      </c>
      <c r="AN19182" t="s">
        <v>1084</v>
      </c>
      <c r="AO19182" t="s">
        <v>1021</v>
      </c>
      <c r="AP19182" t="s">
        <v>261</v>
      </c>
      <c r="AQ19182" t="s">
        <v>1010</v>
      </c>
      <c r="AR19182" t="s">
        <v>140</v>
      </c>
      <c r="AS19182">
        <v>123</v>
      </c>
      <c r="AT19182" t="s">
        <v>270</v>
      </c>
      <c r="AU19182" t="s">
        <v>1102</v>
      </c>
      <c r="AV19182" t="s">
        <v>1013</v>
      </c>
      <c r="AW19182" t="s">
        <v>1019</v>
      </c>
      <c r="AX19182" t="s">
        <v>140</v>
      </c>
      <c r="AY19182">
        <v>123</v>
      </c>
      <c r="AZ19182" t="s">
        <v>647</v>
      </c>
      <c r="BA19182" t="s">
        <v>1016</v>
      </c>
      <c r="BB19182" t="s">
        <v>769</v>
      </c>
      <c r="BC19182" t="s">
        <v>988</v>
      </c>
      <c r="BD19182" t="s">
        <v>140</v>
      </c>
      <c r="BE19182">
        <v>123</v>
      </c>
      <c r="BF19182" t="s">
        <v>861</v>
      </c>
      <c r="BG19182" t="s">
        <v>1019</v>
      </c>
      <c r="BH19182" t="s">
        <v>1087</v>
      </c>
      <c r="BI19182" t="s">
        <v>1019</v>
      </c>
      <c r="BJ19182" t="s">
        <v>140</v>
      </c>
      <c r="BK19182">
        <v>123</v>
      </c>
      <c r="BL19182" t="s">
        <v>881</v>
      </c>
      <c r="BM19182" t="s">
        <v>1016</v>
      </c>
      <c r="BN19182" t="s">
        <v>1072</v>
      </c>
      <c r="BO19182" t="s">
        <v>513</v>
      </c>
      <c r="BP19182" t="s">
        <v>140</v>
      </c>
      <c r="BQ19182">
        <v>123</v>
      </c>
      <c r="BR19182" t="s">
        <v>1024</v>
      </c>
      <c r="BS19182" t="s">
        <v>140</v>
      </c>
      <c r="BT19182" t="s">
        <v>919</v>
      </c>
      <c r="BU19182" t="s">
        <v>954</v>
      </c>
      <c r="BV19182" t="s">
        <v>140</v>
      </c>
    </row>
    <row r="19183" spans="1:74" x14ac:dyDescent="0.35">
      <c r="A19183" t="s">
        <v>20</v>
      </c>
      <c r="B19183" t="s">
        <v>1152</v>
      </c>
      <c r="C19183">
        <v>65</v>
      </c>
      <c r="D19183" t="s">
        <v>198</v>
      </c>
      <c r="E19183" t="s">
        <v>1020</v>
      </c>
      <c r="F19183" t="s">
        <v>788</v>
      </c>
      <c r="G19183" t="s">
        <v>988</v>
      </c>
      <c r="H19183" t="s">
        <v>140</v>
      </c>
      <c r="I19183">
        <v>65</v>
      </c>
      <c r="J19183" t="s">
        <v>509</v>
      </c>
      <c r="K19183" t="s">
        <v>1057</v>
      </c>
      <c r="L19183" t="s">
        <v>458</v>
      </c>
      <c r="M19183" t="s">
        <v>428</v>
      </c>
      <c r="N19183" t="s">
        <v>1013</v>
      </c>
      <c r="O19183">
        <v>65</v>
      </c>
      <c r="P19183" t="s">
        <v>647</v>
      </c>
      <c r="Q19183" t="s">
        <v>140</v>
      </c>
      <c r="R19183" t="s">
        <v>755</v>
      </c>
      <c r="S19183" t="s">
        <v>140</v>
      </c>
      <c r="T19183" t="s">
        <v>1013</v>
      </c>
      <c r="U19183">
        <v>65</v>
      </c>
      <c r="V19183" t="s">
        <v>918</v>
      </c>
      <c r="W19183" t="s">
        <v>1013</v>
      </c>
      <c r="X19183" t="s">
        <v>1073</v>
      </c>
      <c r="Y19183" t="s">
        <v>140</v>
      </c>
      <c r="Z19183" t="s">
        <v>1013</v>
      </c>
      <c r="AA19183">
        <v>65</v>
      </c>
      <c r="AB19183" t="s">
        <v>698</v>
      </c>
      <c r="AC19183" t="s">
        <v>140</v>
      </c>
      <c r="AD19183" t="s">
        <v>588</v>
      </c>
      <c r="AE19183" t="s">
        <v>775</v>
      </c>
      <c r="AF19183" t="s">
        <v>1013</v>
      </c>
      <c r="AG19183">
        <v>65</v>
      </c>
      <c r="AH19183" t="s">
        <v>981</v>
      </c>
      <c r="AI19183" t="s">
        <v>266</v>
      </c>
      <c r="AJ19183" t="s">
        <v>1021</v>
      </c>
      <c r="AK19183" t="s">
        <v>140</v>
      </c>
      <c r="AL19183" t="s">
        <v>1013</v>
      </c>
      <c r="AM19183">
        <v>65</v>
      </c>
      <c r="AN19183" t="s">
        <v>811</v>
      </c>
      <c r="AO19183" t="s">
        <v>1066</v>
      </c>
      <c r="AP19183" t="s">
        <v>973</v>
      </c>
      <c r="AQ19183" t="s">
        <v>140</v>
      </c>
      <c r="AR19183" t="s">
        <v>1013</v>
      </c>
      <c r="AS19183">
        <v>65</v>
      </c>
      <c r="AT19183" t="s">
        <v>665</v>
      </c>
      <c r="AU19183" t="s">
        <v>1046</v>
      </c>
      <c r="AV19183" t="s">
        <v>1050</v>
      </c>
      <c r="AW19183" t="s">
        <v>140</v>
      </c>
      <c r="AX19183" t="s">
        <v>1013</v>
      </c>
      <c r="AY19183">
        <v>65</v>
      </c>
      <c r="AZ19183" t="s">
        <v>665</v>
      </c>
      <c r="BA19183" t="s">
        <v>140</v>
      </c>
      <c r="BB19183" t="s">
        <v>1046</v>
      </c>
      <c r="BC19183" t="s">
        <v>1050</v>
      </c>
      <c r="BD19183" t="s">
        <v>1013</v>
      </c>
      <c r="BE19183">
        <v>65</v>
      </c>
      <c r="BF19183" t="s">
        <v>466</v>
      </c>
      <c r="BG19183" t="s">
        <v>971</v>
      </c>
      <c r="BH19183" t="s">
        <v>131</v>
      </c>
      <c r="BI19183" t="s">
        <v>838</v>
      </c>
      <c r="BJ19183" t="s">
        <v>1013</v>
      </c>
      <c r="BK19183">
        <v>65</v>
      </c>
      <c r="BL19183" t="s">
        <v>736</v>
      </c>
      <c r="BM19183" t="s">
        <v>140</v>
      </c>
      <c r="BN19183" t="s">
        <v>1018</v>
      </c>
      <c r="BO19183" t="s">
        <v>421</v>
      </c>
      <c r="BP19183" t="s">
        <v>1013</v>
      </c>
      <c r="BQ19183">
        <v>65</v>
      </c>
      <c r="BR19183" t="s">
        <v>870</v>
      </c>
      <c r="BS19183" t="s">
        <v>140</v>
      </c>
      <c r="BT19183" t="s">
        <v>1066</v>
      </c>
      <c r="BU19183" t="s">
        <v>1011</v>
      </c>
      <c r="BV19183" t="s">
        <v>1013</v>
      </c>
    </row>
    <row r="19184" spans="1:74" x14ac:dyDescent="0.35">
      <c r="A19184" t="s">
        <v>20</v>
      </c>
      <c r="B19184" t="s">
        <v>339</v>
      </c>
      <c r="C19184">
        <v>18</v>
      </c>
      <c r="D19184" t="s">
        <v>649</v>
      </c>
      <c r="E19184" t="s">
        <v>1018</v>
      </c>
      <c r="F19184" t="s">
        <v>47</v>
      </c>
      <c r="G19184" t="s">
        <v>140</v>
      </c>
      <c r="H19184" t="s">
        <v>140</v>
      </c>
      <c r="I19184">
        <v>18</v>
      </c>
      <c r="J19184" t="s">
        <v>153</v>
      </c>
      <c r="K19184" t="s">
        <v>1102</v>
      </c>
      <c r="L19184" t="s">
        <v>467</v>
      </c>
      <c r="M19184" t="s">
        <v>99</v>
      </c>
      <c r="N19184" t="s">
        <v>140</v>
      </c>
      <c r="O19184">
        <v>18</v>
      </c>
      <c r="P19184" t="s">
        <v>514</v>
      </c>
      <c r="Q19184" t="s">
        <v>140</v>
      </c>
      <c r="R19184" t="s">
        <v>515</v>
      </c>
      <c r="S19184" t="s">
        <v>140</v>
      </c>
      <c r="T19184" t="s">
        <v>140</v>
      </c>
      <c r="U19184">
        <v>18</v>
      </c>
      <c r="V19184" t="s">
        <v>1142</v>
      </c>
      <c r="W19184" t="s">
        <v>140</v>
      </c>
      <c r="X19184" t="s">
        <v>1018</v>
      </c>
      <c r="Y19184" t="s">
        <v>140</v>
      </c>
      <c r="Z19184" t="s">
        <v>140</v>
      </c>
      <c r="AA19184">
        <v>18</v>
      </c>
      <c r="AB19184" t="s">
        <v>1099</v>
      </c>
      <c r="AC19184" t="s">
        <v>140</v>
      </c>
      <c r="AD19184" t="s">
        <v>1100</v>
      </c>
      <c r="AE19184" t="s">
        <v>140</v>
      </c>
      <c r="AF19184" t="s">
        <v>140</v>
      </c>
      <c r="AG19184">
        <v>18</v>
      </c>
      <c r="AH19184" t="s">
        <v>648</v>
      </c>
      <c r="AI19184" t="s">
        <v>536</v>
      </c>
      <c r="AJ19184" t="s">
        <v>140</v>
      </c>
      <c r="AK19184" t="s">
        <v>140</v>
      </c>
      <c r="AL19184" t="s">
        <v>140</v>
      </c>
      <c r="AM19184">
        <v>18</v>
      </c>
      <c r="AN19184" t="s">
        <v>655</v>
      </c>
      <c r="AO19184" t="s">
        <v>140</v>
      </c>
      <c r="AP19184" t="s">
        <v>656</v>
      </c>
      <c r="AQ19184" t="s">
        <v>140</v>
      </c>
      <c r="AR19184" t="s">
        <v>140</v>
      </c>
      <c r="AS19184">
        <v>18</v>
      </c>
      <c r="AT19184" t="s">
        <v>156</v>
      </c>
      <c r="AU19184" t="s">
        <v>157</v>
      </c>
      <c r="AV19184" t="s">
        <v>140</v>
      </c>
      <c r="AW19184" t="s">
        <v>140</v>
      </c>
      <c r="AX19184" t="s">
        <v>140</v>
      </c>
      <c r="AY19184">
        <v>18</v>
      </c>
      <c r="AZ19184" t="s">
        <v>1088</v>
      </c>
      <c r="BA19184" t="s">
        <v>140</v>
      </c>
      <c r="BB19184" t="s">
        <v>1087</v>
      </c>
      <c r="BC19184" t="s">
        <v>140</v>
      </c>
      <c r="BD19184" t="s">
        <v>140</v>
      </c>
      <c r="BE19184">
        <v>18</v>
      </c>
      <c r="BF19184" t="s">
        <v>770</v>
      </c>
      <c r="BG19184" t="s">
        <v>1018</v>
      </c>
      <c r="BH19184" t="s">
        <v>582</v>
      </c>
      <c r="BI19184" t="s">
        <v>140</v>
      </c>
      <c r="BJ19184" t="s">
        <v>140</v>
      </c>
      <c r="BK19184">
        <v>18</v>
      </c>
      <c r="BL19184" t="s">
        <v>580</v>
      </c>
      <c r="BM19184" t="s">
        <v>860</v>
      </c>
      <c r="BN19184" t="s">
        <v>47</v>
      </c>
      <c r="BO19184" t="s">
        <v>140</v>
      </c>
      <c r="BP19184" t="s">
        <v>140</v>
      </c>
      <c r="BQ19184">
        <v>18</v>
      </c>
      <c r="BR19184" t="s">
        <v>177</v>
      </c>
      <c r="BS19184" t="s">
        <v>140</v>
      </c>
      <c r="BT19184" t="s">
        <v>140</v>
      </c>
      <c r="BU19184" t="s">
        <v>140</v>
      </c>
      <c r="BV19184" t="s">
        <v>140</v>
      </c>
    </row>
    <row r="19185" spans="1:74" x14ac:dyDescent="0.35">
      <c r="A19185" t="s">
        <v>21</v>
      </c>
      <c r="B19185" t="s">
        <v>1151</v>
      </c>
      <c r="C19185">
        <v>120</v>
      </c>
      <c r="D19185" t="s">
        <v>477</v>
      </c>
      <c r="E19185" t="s">
        <v>1046</v>
      </c>
      <c r="F19185" t="s">
        <v>125</v>
      </c>
      <c r="G19185" t="s">
        <v>996</v>
      </c>
      <c r="H19185" t="s">
        <v>140</v>
      </c>
      <c r="I19185">
        <v>120</v>
      </c>
      <c r="J19185" t="s">
        <v>223</v>
      </c>
      <c r="K19185" t="s">
        <v>664</v>
      </c>
      <c r="L19185" t="s">
        <v>117</v>
      </c>
      <c r="M19185" t="s">
        <v>882</v>
      </c>
      <c r="N19185" t="s">
        <v>1012</v>
      </c>
      <c r="O19185">
        <v>120</v>
      </c>
      <c r="P19185" t="s">
        <v>1188</v>
      </c>
      <c r="Q19185" t="s">
        <v>1012</v>
      </c>
      <c r="R19185" t="s">
        <v>117</v>
      </c>
      <c r="S19185" t="s">
        <v>1012</v>
      </c>
      <c r="T19185" t="s">
        <v>140</v>
      </c>
      <c r="U19185">
        <v>120</v>
      </c>
      <c r="V19185" t="s">
        <v>800</v>
      </c>
      <c r="W19185" t="s">
        <v>1046</v>
      </c>
      <c r="X19185" t="s">
        <v>1007</v>
      </c>
      <c r="Y19185" t="s">
        <v>1012</v>
      </c>
      <c r="Z19185" t="s">
        <v>140</v>
      </c>
      <c r="AA19185">
        <v>120</v>
      </c>
      <c r="AB19185" t="s">
        <v>475</v>
      </c>
      <c r="AC19185" t="s">
        <v>140</v>
      </c>
      <c r="AD19185" t="s">
        <v>474</v>
      </c>
      <c r="AE19185" t="s">
        <v>140</v>
      </c>
      <c r="AF19185" t="s">
        <v>140</v>
      </c>
      <c r="AG19185">
        <v>120</v>
      </c>
      <c r="AH19185" t="s">
        <v>891</v>
      </c>
      <c r="AI19185" t="s">
        <v>433</v>
      </c>
      <c r="AJ19185" t="s">
        <v>967</v>
      </c>
      <c r="AK19185" t="s">
        <v>140</v>
      </c>
      <c r="AL19185" t="s">
        <v>140</v>
      </c>
      <c r="AM19185">
        <v>120</v>
      </c>
      <c r="AN19185" t="s">
        <v>126</v>
      </c>
      <c r="AO19185" t="s">
        <v>1012</v>
      </c>
      <c r="AP19185" t="s">
        <v>973</v>
      </c>
      <c r="AQ19185" t="s">
        <v>140</v>
      </c>
      <c r="AR19185" t="s">
        <v>140</v>
      </c>
      <c r="AS19185">
        <v>120</v>
      </c>
      <c r="AT19185" t="s">
        <v>118</v>
      </c>
      <c r="AU19185" t="s">
        <v>967</v>
      </c>
      <c r="AV19185" t="s">
        <v>1046</v>
      </c>
      <c r="AW19185" t="s">
        <v>1098</v>
      </c>
      <c r="AX19185" t="s">
        <v>140</v>
      </c>
      <c r="AY19185">
        <v>120</v>
      </c>
      <c r="AZ19185" t="s">
        <v>665</v>
      </c>
      <c r="BA19185" t="s">
        <v>140</v>
      </c>
      <c r="BB19185" t="s">
        <v>1007</v>
      </c>
      <c r="BC19185" t="s">
        <v>1098</v>
      </c>
      <c r="BD19185" t="s">
        <v>140</v>
      </c>
      <c r="BE19185">
        <v>120</v>
      </c>
      <c r="BF19185" t="s">
        <v>757</v>
      </c>
      <c r="BG19185" t="s">
        <v>1012</v>
      </c>
      <c r="BH19185" t="s">
        <v>917</v>
      </c>
      <c r="BI19185" t="s">
        <v>140</v>
      </c>
      <c r="BJ19185" t="s">
        <v>140</v>
      </c>
      <c r="BK19185">
        <v>120</v>
      </c>
      <c r="BL19185" t="s">
        <v>1156</v>
      </c>
      <c r="BM19185" t="s">
        <v>1012</v>
      </c>
      <c r="BN19185" t="s">
        <v>664</v>
      </c>
      <c r="BO19185" t="s">
        <v>848</v>
      </c>
      <c r="BP19185" t="s">
        <v>1012</v>
      </c>
      <c r="BQ19185">
        <v>120</v>
      </c>
      <c r="BR19185" t="s">
        <v>1204</v>
      </c>
      <c r="BS19185" t="s">
        <v>140</v>
      </c>
      <c r="BT19185" t="s">
        <v>140</v>
      </c>
      <c r="BU19185" t="s">
        <v>1098</v>
      </c>
      <c r="BV19185" t="s">
        <v>140</v>
      </c>
    </row>
    <row r="19186" spans="1:74" x14ac:dyDescent="0.35">
      <c r="A19186" t="s">
        <v>21</v>
      </c>
      <c r="B19186" t="s">
        <v>1152</v>
      </c>
      <c r="C19186">
        <v>72</v>
      </c>
      <c r="D19186" t="s">
        <v>96</v>
      </c>
      <c r="E19186" t="s">
        <v>140</v>
      </c>
      <c r="F19186" t="s">
        <v>1053</v>
      </c>
      <c r="G19186" t="s">
        <v>996</v>
      </c>
      <c r="H19186" t="s">
        <v>140</v>
      </c>
      <c r="I19186">
        <v>72</v>
      </c>
      <c r="J19186" t="s">
        <v>377</v>
      </c>
      <c r="K19186" t="s">
        <v>1073</v>
      </c>
      <c r="L19186" t="s">
        <v>458</v>
      </c>
      <c r="M19186" t="s">
        <v>882</v>
      </c>
      <c r="N19186" t="s">
        <v>140</v>
      </c>
      <c r="O19186">
        <v>72</v>
      </c>
      <c r="P19186" t="s">
        <v>96</v>
      </c>
      <c r="Q19186" t="s">
        <v>1017</v>
      </c>
      <c r="R19186" t="s">
        <v>999</v>
      </c>
      <c r="S19186" t="s">
        <v>140</v>
      </c>
      <c r="T19186" t="s">
        <v>140</v>
      </c>
      <c r="U19186">
        <v>72</v>
      </c>
      <c r="V19186" t="s">
        <v>1110</v>
      </c>
      <c r="W19186" t="s">
        <v>996</v>
      </c>
      <c r="X19186" t="s">
        <v>1017</v>
      </c>
      <c r="Y19186" t="s">
        <v>1017</v>
      </c>
      <c r="Z19186" t="s">
        <v>140</v>
      </c>
      <c r="AA19186">
        <v>72</v>
      </c>
      <c r="AB19186" t="s">
        <v>912</v>
      </c>
      <c r="AC19186" t="s">
        <v>1017</v>
      </c>
      <c r="AD19186" t="s">
        <v>614</v>
      </c>
      <c r="AE19186" t="s">
        <v>140</v>
      </c>
      <c r="AF19186" t="s">
        <v>1017</v>
      </c>
      <c r="AG19186">
        <v>72</v>
      </c>
      <c r="AH19186" t="s">
        <v>563</v>
      </c>
      <c r="AI19186" t="s">
        <v>411</v>
      </c>
      <c r="AJ19186" t="s">
        <v>1017</v>
      </c>
      <c r="AK19186" t="s">
        <v>140</v>
      </c>
      <c r="AL19186" t="s">
        <v>140</v>
      </c>
      <c r="AM19186">
        <v>72</v>
      </c>
      <c r="AN19186" t="s">
        <v>96</v>
      </c>
      <c r="AO19186" t="s">
        <v>140</v>
      </c>
      <c r="AP19186" t="s">
        <v>95</v>
      </c>
      <c r="AQ19186" t="s">
        <v>140</v>
      </c>
      <c r="AR19186" t="s">
        <v>140</v>
      </c>
      <c r="AS19186">
        <v>72</v>
      </c>
      <c r="AT19186" t="s">
        <v>974</v>
      </c>
      <c r="AU19186" t="s">
        <v>458</v>
      </c>
      <c r="AV19186" t="s">
        <v>1073</v>
      </c>
      <c r="AW19186" t="s">
        <v>140</v>
      </c>
      <c r="AX19186" t="s">
        <v>140</v>
      </c>
      <c r="AY19186">
        <v>72</v>
      </c>
      <c r="AZ19186" t="s">
        <v>974</v>
      </c>
      <c r="BA19186" t="s">
        <v>140</v>
      </c>
      <c r="BB19186" t="s">
        <v>996</v>
      </c>
      <c r="BC19186" t="s">
        <v>996</v>
      </c>
      <c r="BD19186" t="s">
        <v>140</v>
      </c>
      <c r="BE19186">
        <v>72</v>
      </c>
      <c r="BF19186" t="s">
        <v>510</v>
      </c>
      <c r="BG19186" t="s">
        <v>140</v>
      </c>
      <c r="BH19186" t="s">
        <v>511</v>
      </c>
      <c r="BI19186" t="s">
        <v>140</v>
      </c>
      <c r="BJ19186" t="s">
        <v>140</v>
      </c>
      <c r="BK19186">
        <v>72</v>
      </c>
      <c r="BL19186" t="s">
        <v>881</v>
      </c>
      <c r="BM19186" t="s">
        <v>140</v>
      </c>
      <c r="BN19186" t="s">
        <v>1073</v>
      </c>
      <c r="BO19186" t="s">
        <v>834</v>
      </c>
      <c r="BP19186" t="s">
        <v>140</v>
      </c>
      <c r="BQ19186">
        <v>72</v>
      </c>
      <c r="BR19186" t="s">
        <v>177</v>
      </c>
      <c r="BS19186" t="s">
        <v>140</v>
      </c>
      <c r="BT19186" t="s">
        <v>140</v>
      </c>
      <c r="BU19186" t="s">
        <v>140</v>
      </c>
      <c r="BV19186" t="s">
        <v>140</v>
      </c>
    </row>
    <row r="19187" spans="1:74" x14ac:dyDescent="0.35">
      <c r="A19187" t="s">
        <v>21</v>
      </c>
      <c r="B19187" t="s">
        <v>339</v>
      </c>
      <c r="C19187">
        <v>18</v>
      </c>
      <c r="D19187" t="s">
        <v>613</v>
      </c>
      <c r="E19187" t="s">
        <v>140</v>
      </c>
      <c r="F19187" t="s">
        <v>140</v>
      </c>
      <c r="G19187" t="s">
        <v>614</v>
      </c>
      <c r="H19187" t="s">
        <v>140</v>
      </c>
      <c r="I19187">
        <v>18</v>
      </c>
      <c r="J19187" t="s">
        <v>842</v>
      </c>
      <c r="K19187" t="s">
        <v>458</v>
      </c>
      <c r="L19187" t="s">
        <v>140</v>
      </c>
      <c r="M19187" t="s">
        <v>196</v>
      </c>
      <c r="N19187" t="s">
        <v>140</v>
      </c>
      <c r="O19187">
        <v>18</v>
      </c>
      <c r="P19187" t="s">
        <v>990</v>
      </c>
      <c r="Q19187" t="s">
        <v>140</v>
      </c>
      <c r="R19187" t="s">
        <v>458</v>
      </c>
      <c r="S19187" t="s">
        <v>140</v>
      </c>
      <c r="T19187" t="s">
        <v>140</v>
      </c>
      <c r="U19187">
        <v>18</v>
      </c>
      <c r="V19187" t="s">
        <v>613</v>
      </c>
      <c r="W19187" t="s">
        <v>458</v>
      </c>
      <c r="X19187" t="s">
        <v>95</v>
      </c>
      <c r="Y19187" t="s">
        <v>140</v>
      </c>
      <c r="Z19187" t="s">
        <v>140</v>
      </c>
      <c r="AA19187">
        <v>18</v>
      </c>
      <c r="AB19187" t="s">
        <v>563</v>
      </c>
      <c r="AC19187" t="s">
        <v>95</v>
      </c>
      <c r="AD19187" t="s">
        <v>95</v>
      </c>
      <c r="AE19187" t="s">
        <v>140</v>
      </c>
      <c r="AF19187" t="s">
        <v>140</v>
      </c>
      <c r="AG19187">
        <v>18</v>
      </c>
      <c r="AH19187" t="s">
        <v>195</v>
      </c>
      <c r="AI19187" t="s">
        <v>196</v>
      </c>
      <c r="AJ19187" t="s">
        <v>140</v>
      </c>
      <c r="AK19187" t="s">
        <v>140</v>
      </c>
      <c r="AL19187" t="s">
        <v>140</v>
      </c>
      <c r="AM19187">
        <v>18</v>
      </c>
      <c r="AN19187" t="s">
        <v>873</v>
      </c>
      <c r="AO19187" t="s">
        <v>140</v>
      </c>
      <c r="AP19187" t="s">
        <v>874</v>
      </c>
      <c r="AQ19187" t="s">
        <v>140</v>
      </c>
      <c r="AR19187" t="s">
        <v>140</v>
      </c>
      <c r="AS19187">
        <v>18</v>
      </c>
      <c r="AT19187" t="s">
        <v>177</v>
      </c>
      <c r="AU19187" t="s">
        <v>140</v>
      </c>
      <c r="AV19187" t="s">
        <v>140</v>
      </c>
      <c r="AW19187" t="s">
        <v>140</v>
      </c>
      <c r="AX19187" t="s">
        <v>140</v>
      </c>
      <c r="AY19187">
        <v>18</v>
      </c>
      <c r="AZ19187" t="s">
        <v>96</v>
      </c>
      <c r="BA19187" t="s">
        <v>140</v>
      </c>
      <c r="BB19187" t="s">
        <v>458</v>
      </c>
      <c r="BC19187" t="s">
        <v>458</v>
      </c>
      <c r="BD19187" t="s">
        <v>140</v>
      </c>
      <c r="BE19187">
        <v>18</v>
      </c>
      <c r="BF19187" t="s">
        <v>96</v>
      </c>
      <c r="BG19187" t="s">
        <v>458</v>
      </c>
      <c r="BH19187" t="s">
        <v>458</v>
      </c>
      <c r="BI19187" t="s">
        <v>140</v>
      </c>
      <c r="BJ19187" t="s">
        <v>140</v>
      </c>
      <c r="BK19187">
        <v>18</v>
      </c>
      <c r="BL19187" t="s">
        <v>842</v>
      </c>
      <c r="BM19187" t="s">
        <v>140</v>
      </c>
      <c r="BN19187" t="s">
        <v>95</v>
      </c>
      <c r="BO19187" t="s">
        <v>874</v>
      </c>
      <c r="BP19187" t="s">
        <v>140</v>
      </c>
      <c r="BQ19187">
        <v>18</v>
      </c>
      <c r="BR19187" t="s">
        <v>990</v>
      </c>
      <c r="BS19187" t="s">
        <v>140</v>
      </c>
      <c r="BT19187" t="s">
        <v>458</v>
      </c>
      <c r="BU19187" t="s">
        <v>140</v>
      </c>
      <c r="BV19187" t="s">
        <v>140</v>
      </c>
    </row>
    <row r="19188" spans="1:74" x14ac:dyDescent="0.35">
      <c r="A19188" t="s">
        <v>22</v>
      </c>
      <c r="B19188" t="s">
        <v>1151</v>
      </c>
      <c r="C19188">
        <v>139</v>
      </c>
      <c r="D19188" t="s">
        <v>477</v>
      </c>
      <c r="E19188" t="s">
        <v>1058</v>
      </c>
      <c r="F19188" t="s">
        <v>131</v>
      </c>
      <c r="G19188" t="s">
        <v>869</v>
      </c>
      <c r="H19188" t="s">
        <v>140</v>
      </c>
      <c r="I19188">
        <v>139</v>
      </c>
      <c r="J19188" t="s">
        <v>303</v>
      </c>
      <c r="K19188" t="s">
        <v>458</v>
      </c>
      <c r="L19188" t="s">
        <v>668</v>
      </c>
      <c r="M19188" t="s">
        <v>855</v>
      </c>
      <c r="N19188" t="s">
        <v>140</v>
      </c>
      <c r="O19188">
        <v>139</v>
      </c>
      <c r="P19188" t="s">
        <v>992</v>
      </c>
      <c r="Q19188" t="s">
        <v>1054</v>
      </c>
      <c r="R19188" t="s">
        <v>127</v>
      </c>
      <c r="S19188" t="s">
        <v>140</v>
      </c>
      <c r="T19188" t="s">
        <v>140</v>
      </c>
      <c r="U19188">
        <v>139</v>
      </c>
      <c r="V19188" t="s">
        <v>732</v>
      </c>
      <c r="W19188" t="s">
        <v>996</v>
      </c>
      <c r="X19188" t="s">
        <v>775</v>
      </c>
      <c r="Y19188" t="s">
        <v>140</v>
      </c>
      <c r="Z19188" t="s">
        <v>140</v>
      </c>
      <c r="AA19188">
        <v>139</v>
      </c>
      <c r="AB19188" t="s">
        <v>58</v>
      </c>
      <c r="AC19188" t="s">
        <v>1010</v>
      </c>
      <c r="AD19188" t="s">
        <v>650</v>
      </c>
      <c r="AE19188" t="s">
        <v>140</v>
      </c>
      <c r="AF19188" t="s">
        <v>140</v>
      </c>
      <c r="AG19188">
        <v>139</v>
      </c>
      <c r="AH19188" t="s">
        <v>201</v>
      </c>
      <c r="AI19188" t="s">
        <v>142</v>
      </c>
      <c r="AJ19188" t="s">
        <v>1046</v>
      </c>
      <c r="AK19188" t="s">
        <v>140</v>
      </c>
      <c r="AL19188" t="s">
        <v>140</v>
      </c>
      <c r="AM19188">
        <v>139</v>
      </c>
      <c r="AN19188" t="s">
        <v>106</v>
      </c>
      <c r="AO19188" t="s">
        <v>1054</v>
      </c>
      <c r="AP19188" t="s">
        <v>897</v>
      </c>
      <c r="AQ19188" t="s">
        <v>1012</v>
      </c>
      <c r="AR19188" t="s">
        <v>140</v>
      </c>
      <c r="AS19188">
        <v>139</v>
      </c>
      <c r="AT19188" t="s">
        <v>784</v>
      </c>
      <c r="AU19188" t="s">
        <v>729</v>
      </c>
      <c r="AV19188" t="s">
        <v>1009</v>
      </c>
      <c r="AW19188" t="s">
        <v>140</v>
      </c>
      <c r="AX19188" t="s">
        <v>140</v>
      </c>
      <c r="AY19188">
        <v>139</v>
      </c>
      <c r="AZ19188" t="s">
        <v>998</v>
      </c>
      <c r="BA19188" t="s">
        <v>1054</v>
      </c>
      <c r="BB19188" t="s">
        <v>988</v>
      </c>
      <c r="BC19188" t="s">
        <v>1050</v>
      </c>
      <c r="BD19188" t="s">
        <v>140</v>
      </c>
      <c r="BE19188">
        <v>139</v>
      </c>
      <c r="BF19188" t="s">
        <v>658</v>
      </c>
      <c r="BG19188" t="s">
        <v>1020</v>
      </c>
      <c r="BH19188" t="s">
        <v>446</v>
      </c>
      <c r="BI19188" t="s">
        <v>1016</v>
      </c>
      <c r="BJ19188" t="s">
        <v>140</v>
      </c>
      <c r="BK19188">
        <v>139</v>
      </c>
      <c r="BL19188" t="s">
        <v>957</v>
      </c>
      <c r="BM19188" t="s">
        <v>1054</v>
      </c>
      <c r="BN19188" t="s">
        <v>129</v>
      </c>
      <c r="BO19188" t="s">
        <v>422</v>
      </c>
      <c r="BP19188" t="s">
        <v>140</v>
      </c>
      <c r="BQ19188">
        <v>139</v>
      </c>
      <c r="BR19188" t="s">
        <v>1110</v>
      </c>
      <c r="BS19188" t="s">
        <v>1055</v>
      </c>
      <c r="BT19188" t="s">
        <v>1068</v>
      </c>
      <c r="BU19188" t="s">
        <v>1017</v>
      </c>
      <c r="BV19188" t="s">
        <v>140</v>
      </c>
    </row>
    <row r="19189" spans="1:74" x14ac:dyDescent="0.35">
      <c r="A19189" t="s">
        <v>22</v>
      </c>
      <c r="B19189" t="s">
        <v>1152</v>
      </c>
      <c r="C19189">
        <v>54</v>
      </c>
      <c r="D19189" t="s">
        <v>1115</v>
      </c>
      <c r="E19189" t="s">
        <v>1004</v>
      </c>
      <c r="F19189" t="s">
        <v>1054</v>
      </c>
      <c r="G19189" t="s">
        <v>1012</v>
      </c>
      <c r="H19189" t="s">
        <v>140</v>
      </c>
      <c r="I19189">
        <v>54</v>
      </c>
      <c r="J19189" t="s">
        <v>357</v>
      </c>
      <c r="K19189" t="s">
        <v>91</v>
      </c>
      <c r="L19189" t="s">
        <v>917</v>
      </c>
      <c r="M19189" t="s">
        <v>810</v>
      </c>
      <c r="N19189" t="s">
        <v>140</v>
      </c>
      <c r="O19189">
        <v>54</v>
      </c>
      <c r="P19189" t="s">
        <v>116</v>
      </c>
      <c r="Q19189" t="s">
        <v>140</v>
      </c>
      <c r="R19189" t="s">
        <v>983</v>
      </c>
      <c r="S19189" t="s">
        <v>1004</v>
      </c>
      <c r="T19189" t="s">
        <v>140</v>
      </c>
      <c r="U19189">
        <v>54</v>
      </c>
      <c r="V19189" t="s">
        <v>90</v>
      </c>
      <c r="W19189" t="s">
        <v>775</v>
      </c>
      <c r="X19189" t="s">
        <v>1018</v>
      </c>
      <c r="Y19189" t="s">
        <v>1004</v>
      </c>
      <c r="Z19189" t="s">
        <v>140</v>
      </c>
      <c r="AA19189">
        <v>54</v>
      </c>
      <c r="AB19189" t="s">
        <v>531</v>
      </c>
      <c r="AC19189" t="s">
        <v>1054</v>
      </c>
      <c r="AD19189" t="s">
        <v>386</v>
      </c>
      <c r="AE19189" t="s">
        <v>140</v>
      </c>
      <c r="AF19189" t="s">
        <v>140</v>
      </c>
      <c r="AG19189">
        <v>54</v>
      </c>
      <c r="AH19189" t="s">
        <v>263</v>
      </c>
      <c r="AI19189" t="s">
        <v>1139</v>
      </c>
      <c r="AJ19189" t="s">
        <v>1011</v>
      </c>
      <c r="AK19189" t="s">
        <v>140</v>
      </c>
      <c r="AL19189" t="s">
        <v>140</v>
      </c>
      <c r="AM19189">
        <v>54</v>
      </c>
      <c r="AN19189" t="s">
        <v>1002</v>
      </c>
      <c r="AO19189" t="s">
        <v>1004</v>
      </c>
      <c r="AP19189" t="s">
        <v>939</v>
      </c>
      <c r="AQ19189" t="s">
        <v>1013</v>
      </c>
      <c r="AR19189" t="s">
        <v>140</v>
      </c>
      <c r="AS19189">
        <v>54</v>
      </c>
      <c r="AT19189" t="s">
        <v>94</v>
      </c>
      <c r="AU19189" t="s">
        <v>394</v>
      </c>
      <c r="AV19189" t="s">
        <v>345</v>
      </c>
      <c r="AW19189" t="s">
        <v>140</v>
      </c>
      <c r="AX19189" t="s">
        <v>140</v>
      </c>
      <c r="AY19189">
        <v>54</v>
      </c>
      <c r="AZ19189" t="s">
        <v>112</v>
      </c>
      <c r="BA19189" t="s">
        <v>140</v>
      </c>
      <c r="BB19189" t="s">
        <v>929</v>
      </c>
      <c r="BC19189" t="s">
        <v>1045</v>
      </c>
      <c r="BD19189" t="s">
        <v>140</v>
      </c>
      <c r="BE19189">
        <v>54</v>
      </c>
      <c r="BF19189" t="s">
        <v>1158</v>
      </c>
      <c r="BG19189" t="s">
        <v>1004</v>
      </c>
      <c r="BH19189" t="s">
        <v>950</v>
      </c>
      <c r="BI19189" t="s">
        <v>664</v>
      </c>
      <c r="BJ19189" t="s">
        <v>140</v>
      </c>
      <c r="BK19189">
        <v>54</v>
      </c>
      <c r="BL19189" t="s">
        <v>54</v>
      </c>
      <c r="BM19189" t="s">
        <v>1004</v>
      </c>
      <c r="BN19189" t="s">
        <v>775</v>
      </c>
      <c r="BO19189" t="s">
        <v>467</v>
      </c>
      <c r="BP19189" t="s">
        <v>140</v>
      </c>
      <c r="BQ19189">
        <v>54</v>
      </c>
      <c r="BR19189" t="s">
        <v>839</v>
      </c>
      <c r="BS19189" t="s">
        <v>140</v>
      </c>
      <c r="BT19189" t="s">
        <v>1004</v>
      </c>
      <c r="BU19189" t="s">
        <v>939</v>
      </c>
      <c r="BV19189" t="s">
        <v>140</v>
      </c>
    </row>
    <row r="19190" spans="1:74" x14ac:dyDescent="0.35">
      <c r="A19190" t="s">
        <v>22</v>
      </c>
      <c r="B19190" t="s">
        <v>339</v>
      </c>
      <c r="C19190">
        <v>16</v>
      </c>
      <c r="D19190" t="s">
        <v>948</v>
      </c>
      <c r="E19190" t="s">
        <v>140</v>
      </c>
      <c r="F19190" t="s">
        <v>949</v>
      </c>
      <c r="G19190" t="s">
        <v>140</v>
      </c>
      <c r="H19190" t="s">
        <v>140</v>
      </c>
      <c r="I19190">
        <v>16</v>
      </c>
      <c r="J19190" t="s">
        <v>1084</v>
      </c>
      <c r="K19190" t="s">
        <v>140</v>
      </c>
      <c r="L19190" t="s">
        <v>646</v>
      </c>
      <c r="M19190" t="s">
        <v>988</v>
      </c>
      <c r="N19190" t="s">
        <v>140</v>
      </c>
      <c r="O19190">
        <v>16</v>
      </c>
      <c r="P19190" t="s">
        <v>404</v>
      </c>
      <c r="Q19190" t="s">
        <v>140</v>
      </c>
      <c r="R19190" t="s">
        <v>405</v>
      </c>
      <c r="S19190" t="s">
        <v>140</v>
      </c>
      <c r="T19190" t="s">
        <v>140</v>
      </c>
      <c r="U19190">
        <v>16</v>
      </c>
      <c r="V19190" t="s">
        <v>177</v>
      </c>
      <c r="W19190" t="s">
        <v>140</v>
      </c>
      <c r="X19190" t="s">
        <v>140</v>
      </c>
      <c r="Y19190" t="s">
        <v>140</v>
      </c>
      <c r="Z19190" t="s">
        <v>140</v>
      </c>
      <c r="AA19190">
        <v>16</v>
      </c>
      <c r="AB19190" t="s">
        <v>260</v>
      </c>
      <c r="AC19190" t="s">
        <v>140</v>
      </c>
      <c r="AD19190" t="s">
        <v>261</v>
      </c>
      <c r="AE19190" t="s">
        <v>140</v>
      </c>
      <c r="AF19190" t="s">
        <v>140</v>
      </c>
      <c r="AG19190">
        <v>16</v>
      </c>
      <c r="AH19190" t="s">
        <v>464</v>
      </c>
      <c r="AI19190" t="s">
        <v>463</v>
      </c>
      <c r="AJ19190" t="s">
        <v>140</v>
      </c>
      <c r="AK19190" t="s">
        <v>140</v>
      </c>
      <c r="AL19190" t="s">
        <v>140</v>
      </c>
      <c r="AM19190">
        <v>16</v>
      </c>
      <c r="AN19190" t="s">
        <v>948</v>
      </c>
      <c r="AO19190" t="s">
        <v>140</v>
      </c>
      <c r="AP19190" t="s">
        <v>949</v>
      </c>
      <c r="AQ19190" t="s">
        <v>140</v>
      </c>
      <c r="AR19190" t="s">
        <v>140</v>
      </c>
      <c r="AS19190">
        <v>16</v>
      </c>
      <c r="AT19190" t="s">
        <v>948</v>
      </c>
      <c r="AU19190" t="s">
        <v>949</v>
      </c>
      <c r="AV19190" t="s">
        <v>140</v>
      </c>
      <c r="AW19190" t="s">
        <v>140</v>
      </c>
      <c r="AX19190" t="s">
        <v>140</v>
      </c>
      <c r="AY19190">
        <v>16</v>
      </c>
      <c r="AZ19190" t="s">
        <v>1157</v>
      </c>
      <c r="BA19190" t="s">
        <v>140</v>
      </c>
      <c r="BB19190" t="s">
        <v>140</v>
      </c>
      <c r="BC19190" t="s">
        <v>548</v>
      </c>
      <c r="BD19190" t="s">
        <v>140</v>
      </c>
      <c r="BE19190">
        <v>16</v>
      </c>
      <c r="BF19190" t="s">
        <v>1118</v>
      </c>
      <c r="BG19190" t="s">
        <v>140</v>
      </c>
      <c r="BH19190" t="s">
        <v>1051</v>
      </c>
      <c r="BI19190" t="s">
        <v>140</v>
      </c>
      <c r="BJ19190" t="s">
        <v>140</v>
      </c>
      <c r="BK19190">
        <v>16</v>
      </c>
      <c r="BL19190" t="s">
        <v>596</v>
      </c>
      <c r="BM19190" t="s">
        <v>140</v>
      </c>
      <c r="BN19190" t="s">
        <v>140</v>
      </c>
      <c r="BO19190" t="s">
        <v>595</v>
      </c>
      <c r="BP19190" t="s">
        <v>140</v>
      </c>
      <c r="BQ19190">
        <v>16</v>
      </c>
      <c r="BR19190" t="s">
        <v>177</v>
      </c>
      <c r="BS19190" t="s">
        <v>140</v>
      </c>
      <c r="BT19190" t="s">
        <v>140</v>
      </c>
      <c r="BU19190" t="s">
        <v>140</v>
      </c>
      <c r="BV19190" t="s">
        <v>140</v>
      </c>
    </row>
    <row r="19191" spans="1:74" x14ac:dyDescent="0.35">
      <c r="A19191" t="s">
        <v>23</v>
      </c>
      <c r="B19191" t="s">
        <v>1151</v>
      </c>
      <c r="C19191">
        <v>125</v>
      </c>
      <c r="D19191" t="s">
        <v>670</v>
      </c>
      <c r="E19191" t="s">
        <v>515</v>
      </c>
      <c r="F19191" t="s">
        <v>849</v>
      </c>
      <c r="G19191" t="s">
        <v>1043</v>
      </c>
      <c r="H19191" t="s">
        <v>140</v>
      </c>
      <c r="I19191">
        <v>125</v>
      </c>
      <c r="J19191" t="s">
        <v>553</v>
      </c>
      <c r="K19191" t="s">
        <v>97</v>
      </c>
      <c r="L19191" t="s">
        <v>911</v>
      </c>
      <c r="M19191" t="s">
        <v>847</v>
      </c>
      <c r="N19191" t="s">
        <v>1021</v>
      </c>
      <c r="O19191">
        <v>125</v>
      </c>
      <c r="P19191" t="s">
        <v>106</v>
      </c>
      <c r="Q19191" t="s">
        <v>1055</v>
      </c>
      <c r="R19191" t="s">
        <v>117</v>
      </c>
      <c r="S19191" t="s">
        <v>140</v>
      </c>
      <c r="T19191" t="s">
        <v>1021</v>
      </c>
      <c r="U19191">
        <v>125</v>
      </c>
      <c r="V19191" t="s">
        <v>936</v>
      </c>
      <c r="W19191" t="s">
        <v>1061</v>
      </c>
      <c r="X19191" t="s">
        <v>1064</v>
      </c>
      <c r="Y19191" t="s">
        <v>140</v>
      </c>
      <c r="Z19191" t="s">
        <v>140</v>
      </c>
      <c r="AA19191">
        <v>125</v>
      </c>
      <c r="AB19191" t="s">
        <v>789</v>
      </c>
      <c r="AC19191" t="s">
        <v>1066</v>
      </c>
      <c r="AD19191" t="s">
        <v>414</v>
      </c>
      <c r="AE19191" t="s">
        <v>1055</v>
      </c>
      <c r="AF19191" t="s">
        <v>140</v>
      </c>
      <c r="AG19191">
        <v>125</v>
      </c>
      <c r="AH19191" t="s">
        <v>448</v>
      </c>
      <c r="AI19191" t="s">
        <v>152</v>
      </c>
      <c r="AJ19191" t="s">
        <v>939</v>
      </c>
      <c r="AK19191" t="s">
        <v>140</v>
      </c>
      <c r="AL19191" t="s">
        <v>1010</v>
      </c>
      <c r="AM19191">
        <v>125</v>
      </c>
      <c r="AN19191" t="s">
        <v>420</v>
      </c>
      <c r="AO19191" t="s">
        <v>940</v>
      </c>
      <c r="AP19191" t="s">
        <v>860</v>
      </c>
      <c r="AQ19191" t="s">
        <v>140</v>
      </c>
      <c r="AR19191" t="s">
        <v>140</v>
      </c>
      <c r="AS19191">
        <v>125</v>
      </c>
      <c r="AT19191" t="s">
        <v>477</v>
      </c>
      <c r="AU19191" t="s">
        <v>917</v>
      </c>
      <c r="AV19191" t="s">
        <v>1054</v>
      </c>
      <c r="AW19191" t="s">
        <v>1010</v>
      </c>
      <c r="AX19191" t="s">
        <v>140</v>
      </c>
      <c r="AY19191">
        <v>125</v>
      </c>
      <c r="AZ19191" t="s">
        <v>951</v>
      </c>
      <c r="BA19191" t="s">
        <v>140</v>
      </c>
      <c r="BB19191" t="s">
        <v>95</v>
      </c>
      <c r="BC19191" t="s">
        <v>140</v>
      </c>
      <c r="BD19191" t="s">
        <v>1021</v>
      </c>
      <c r="BE19191">
        <v>125</v>
      </c>
      <c r="BF19191" t="s">
        <v>40</v>
      </c>
      <c r="BG19191" t="s">
        <v>1055</v>
      </c>
      <c r="BH19191" t="s">
        <v>51</v>
      </c>
      <c r="BI19191" t="s">
        <v>140</v>
      </c>
      <c r="BJ19191" t="s">
        <v>140</v>
      </c>
      <c r="BK19191">
        <v>125</v>
      </c>
      <c r="BL19191" t="s">
        <v>143</v>
      </c>
      <c r="BM19191" t="s">
        <v>1058</v>
      </c>
      <c r="BN19191" t="s">
        <v>286</v>
      </c>
      <c r="BO19191" t="s">
        <v>103</v>
      </c>
      <c r="BP19191" t="s">
        <v>140</v>
      </c>
      <c r="BQ19191">
        <v>125</v>
      </c>
      <c r="BR19191" t="s">
        <v>1110</v>
      </c>
      <c r="BS19191" t="s">
        <v>140</v>
      </c>
      <c r="BT19191" t="s">
        <v>1051</v>
      </c>
      <c r="BU19191" t="s">
        <v>1020</v>
      </c>
      <c r="BV19191" t="s">
        <v>1021</v>
      </c>
    </row>
    <row r="19192" spans="1:74" x14ac:dyDescent="0.35">
      <c r="A19192" t="s">
        <v>23</v>
      </c>
      <c r="B19192" t="s">
        <v>1152</v>
      </c>
      <c r="C19192">
        <v>61</v>
      </c>
      <c r="D19192" t="s">
        <v>969</v>
      </c>
      <c r="E19192" t="s">
        <v>733</v>
      </c>
      <c r="F19192" t="s">
        <v>1053</v>
      </c>
      <c r="G19192" t="s">
        <v>1060</v>
      </c>
      <c r="H19192" t="s">
        <v>1043</v>
      </c>
      <c r="I19192">
        <v>61</v>
      </c>
      <c r="J19192" t="s">
        <v>836</v>
      </c>
      <c r="K19192" t="s">
        <v>1052</v>
      </c>
      <c r="L19192" t="s">
        <v>847</v>
      </c>
      <c r="M19192" t="s">
        <v>651</v>
      </c>
      <c r="N19192" t="s">
        <v>1014</v>
      </c>
      <c r="O19192">
        <v>61</v>
      </c>
      <c r="P19192" t="s">
        <v>914</v>
      </c>
      <c r="Q19192" t="s">
        <v>140</v>
      </c>
      <c r="R19192" t="s">
        <v>913</v>
      </c>
      <c r="S19192" t="s">
        <v>140</v>
      </c>
      <c r="T19192" t="s">
        <v>140</v>
      </c>
      <c r="U19192">
        <v>61</v>
      </c>
      <c r="V19192" t="s">
        <v>90</v>
      </c>
      <c r="W19192" t="s">
        <v>1014</v>
      </c>
      <c r="X19192" t="s">
        <v>1053</v>
      </c>
      <c r="Y19192" t="s">
        <v>140</v>
      </c>
      <c r="Z19192" t="s">
        <v>140</v>
      </c>
      <c r="AA19192">
        <v>61</v>
      </c>
      <c r="AB19192" t="s">
        <v>606</v>
      </c>
      <c r="AC19192" t="s">
        <v>1066</v>
      </c>
      <c r="AD19192" t="s">
        <v>545</v>
      </c>
      <c r="AE19192" t="s">
        <v>140</v>
      </c>
      <c r="AF19192" t="s">
        <v>1011</v>
      </c>
      <c r="AG19192">
        <v>61</v>
      </c>
      <c r="AH19192" t="s">
        <v>644</v>
      </c>
      <c r="AI19192" t="s">
        <v>608</v>
      </c>
      <c r="AJ19192" t="s">
        <v>971</v>
      </c>
      <c r="AK19192" t="s">
        <v>140</v>
      </c>
      <c r="AL19192" t="s">
        <v>140</v>
      </c>
      <c r="AM19192">
        <v>61</v>
      </c>
      <c r="AN19192" t="s">
        <v>1134</v>
      </c>
      <c r="AO19192" t="s">
        <v>1043</v>
      </c>
      <c r="AP19192" t="s">
        <v>801</v>
      </c>
      <c r="AQ19192" t="s">
        <v>140</v>
      </c>
      <c r="AR19192" t="s">
        <v>140</v>
      </c>
      <c r="AS19192">
        <v>61</v>
      </c>
      <c r="AT19192" t="s">
        <v>898</v>
      </c>
      <c r="AU19192" t="s">
        <v>897</v>
      </c>
      <c r="AV19192" t="s">
        <v>140</v>
      </c>
      <c r="AW19192" t="s">
        <v>140</v>
      </c>
      <c r="AX19192" t="s">
        <v>140</v>
      </c>
      <c r="AY19192">
        <v>61</v>
      </c>
      <c r="AZ19192" t="s">
        <v>840</v>
      </c>
      <c r="BA19192" t="s">
        <v>140</v>
      </c>
      <c r="BB19192" t="s">
        <v>527</v>
      </c>
      <c r="BC19192" t="s">
        <v>117</v>
      </c>
      <c r="BD19192" t="s">
        <v>140</v>
      </c>
      <c r="BE19192">
        <v>61</v>
      </c>
      <c r="BF19192" t="s">
        <v>120</v>
      </c>
      <c r="BG19192" t="s">
        <v>140</v>
      </c>
      <c r="BH19192" t="s">
        <v>422</v>
      </c>
      <c r="BI19192" t="s">
        <v>1043</v>
      </c>
      <c r="BJ19192" t="s">
        <v>140</v>
      </c>
      <c r="BK19192">
        <v>61</v>
      </c>
      <c r="BL19192" t="s">
        <v>464</v>
      </c>
      <c r="BM19192" t="s">
        <v>140</v>
      </c>
      <c r="BN19192" t="s">
        <v>733</v>
      </c>
      <c r="BO19192" t="s">
        <v>546</v>
      </c>
      <c r="BP19192" t="s">
        <v>140</v>
      </c>
      <c r="BQ19192">
        <v>61</v>
      </c>
      <c r="BR19192" t="s">
        <v>112</v>
      </c>
      <c r="BS19192" t="s">
        <v>140</v>
      </c>
      <c r="BT19192" t="s">
        <v>660</v>
      </c>
      <c r="BU19192" t="s">
        <v>801</v>
      </c>
      <c r="BV19192" t="s">
        <v>140</v>
      </c>
    </row>
    <row r="19193" spans="1:74" x14ac:dyDescent="0.35">
      <c r="A19193" t="s">
        <v>23</v>
      </c>
      <c r="B19193" t="s">
        <v>339</v>
      </c>
      <c r="C19193">
        <v>19</v>
      </c>
      <c r="D19193" t="s">
        <v>122</v>
      </c>
      <c r="E19193" t="s">
        <v>1045</v>
      </c>
      <c r="F19193" t="s">
        <v>903</v>
      </c>
      <c r="G19193" t="s">
        <v>140</v>
      </c>
      <c r="H19193" t="s">
        <v>140</v>
      </c>
      <c r="I19193">
        <v>19</v>
      </c>
      <c r="J19193" t="s">
        <v>397</v>
      </c>
      <c r="K19193" t="s">
        <v>877</v>
      </c>
      <c r="L19193" t="s">
        <v>89</v>
      </c>
      <c r="M19193" t="s">
        <v>650</v>
      </c>
      <c r="N19193" t="s">
        <v>140</v>
      </c>
      <c r="O19193">
        <v>19</v>
      </c>
      <c r="P19193" t="s">
        <v>423</v>
      </c>
      <c r="Q19193" t="s">
        <v>140</v>
      </c>
      <c r="R19193" t="s">
        <v>422</v>
      </c>
      <c r="S19193" t="s">
        <v>140</v>
      </c>
      <c r="T19193" t="s">
        <v>140</v>
      </c>
      <c r="U19193">
        <v>19</v>
      </c>
      <c r="V19193" t="s">
        <v>177</v>
      </c>
      <c r="W19193" t="s">
        <v>140</v>
      </c>
      <c r="X19193" t="s">
        <v>140</v>
      </c>
      <c r="Y19193" t="s">
        <v>140</v>
      </c>
      <c r="Z19193" t="s">
        <v>140</v>
      </c>
      <c r="AA19193">
        <v>19</v>
      </c>
      <c r="AB19193" t="s">
        <v>355</v>
      </c>
      <c r="AC19193" t="s">
        <v>140</v>
      </c>
      <c r="AD19193" t="s">
        <v>746</v>
      </c>
      <c r="AE19193" t="s">
        <v>140</v>
      </c>
      <c r="AF19193" t="s">
        <v>87</v>
      </c>
      <c r="AG19193">
        <v>19</v>
      </c>
      <c r="AH19193" t="s">
        <v>370</v>
      </c>
      <c r="AI19193" t="s">
        <v>95</v>
      </c>
      <c r="AJ19193" t="s">
        <v>140</v>
      </c>
      <c r="AK19193" t="s">
        <v>1066</v>
      </c>
      <c r="AL19193" t="s">
        <v>140</v>
      </c>
      <c r="AM19193">
        <v>19</v>
      </c>
      <c r="AN19193" t="s">
        <v>1123</v>
      </c>
      <c r="AO19193" t="s">
        <v>1066</v>
      </c>
      <c r="AP19193" t="s">
        <v>971</v>
      </c>
      <c r="AQ19193" t="s">
        <v>140</v>
      </c>
      <c r="AR19193" t="s">
        <v>140</v>
      </c>
      <c r="AS19193">
        <v>19</v>
      </c>
      <c r="AT19193" t="s">
        <v>122</v>
      </c>
      <c r="AU19193" t="s">
        <v>903</v>
      </c>
      <c r="AV19193" t="s">
        <v>140</v>
      </c>
      <c r="AW19193" t="s">
        <v>1045</v>
      </c>
      <c r="AX19193" t="s">
        <v>140</v>
      </c>
      <c r="AY19193">
        <v>19</v>
      </c>
      <c r="AZ19193" t="s">
        <v>904</v>
      </c>
      <c r="BA19193" t="s">
        <v>140</v>
      </c>
      <c r="BB19193" t="s">
        <v>903</v>
      </c>
      <c r="BC19193" t="s">
        <v>140</v>
      </c>
      <c r="BD19193" t="s">
        <v>140</v>
      </c>
      <c r="BE19193">
        <v>19</v>
      </c>
      <c r="BF19193" t="s">
        <v>177</v>
      </c>
      <c r="BG19193" t="s">
        <v>140</v>
      </c>
      <c r="BH19193" t="s">
        <v>140</v>
      </c>
      <c r="BI19193" t="s">
        <v>140</v>
      </c>
      <c r="BJ19193" t="s">
        <v>140</v>
      </c>
      <c r="BK19193">
        <v>19</v>
      </c>
      <c r="BL19193" t="s">
        <v>364</v>
      </c>
      <c r="BM19193" t="s">
        <v>140</v>
      </c>
      <c r="BN19193" t="s">
        <v>903</v>
      </c>
      <c r="BO19193" t="s">
        <v>1000</v>
      </c>
      <c r="BP19193" t="s">
        <v>140</v>
      </c>
      <c r="BQ19193">
        <v>19</v>
      </c>
      <c r="BR19193" t="s">
        <v>1005</v>
      </c>
      <c r="BS19193" t="s">
        <v>140</v>
      </c>
      <c r="BT19193" t="s">
        <v>1023</v>
      </c>
      <c r="BU19193" t="s">
        <v>971</v>
      </c>
      <c r="BV19193" t="s">
        <v>140</v>
      </c>
    </row>
    <row r="19194" spans="1:74" x14ac:dyDescent="0.35">
      <c r="A19194" t="s">
        <v>24</v>
      </c>
      <c r="B19194" t="s">
        <v>1151</v>
      </c>
      <c r="C19194">
        <v>123</v>
      </c>
      <c r="D19194" t="s">
        <v>477</v>
      </c>
      <c r="E19194" t="s">
        <v>458</v>
      </c>
      <c r="F19194" t="s">
        <v>801</v>
      </c>
      <c r="G19194" t="s">
        <v>1004</v>
      </c>
      <c r="H19194" t="s">
        <v>140</v>
      </c>
      <c r="I19194">
        <v>123</v>
      </c>
      <c r="J19194" t="s">
        <v>425</v>
      </c>
      <c r="K19194" t="s">
        <v>788</v>
      </c>
      <c r="L19194" t="s">
        <v>671</v>
      </c>
      <c r="M19194" t="s">
        <v>455</v>
      </c>
      <c r="N19194" t="s">
        <v>140</v>
      </c>
      <c r="O19194">
        <v>123</v>
      </c>
      <c r="P19194" t="s">
        <v>920</v>
      </c>
      <c r="Q19194" t="s">
        <v>1063</v>
      </c>
      <c r="R19194" t="s">
        <v>522</v>
      </c>
      <c r="S19194" t="s">
        <v>140</v>
      </c>
      <c r="T19194" t="s">
        <v>140</v>
      </c>
      <c r="U19194">
        <v>123</v>
      </c>
      <c r="V19194" t="s">
        <v>1118</v>
      </c>
      <c r="W19194" t="s">
        <v>1017</v>
      </c>
      <c r="X19194" t="s">
        <v>1098</v>
      </c>
      <c r="Y19194" t="s">
        <v>140</v>
      </c>
      <c r="Z19194" t="s">
        <v>140</v>
      </c>
      <c r="AA19194">
        <v>123</v>
      </c>
      <c r="AB19194" t="s">
        <v>833</v>
      </c>
      <c r="AC19194" t="s">
        <v>140</v>
      </c>
      <c r="AD19194" t="s">
        <v>834</v>
      </c>
      <c r="AE19194" t="s">
        <v>140</v>
      </c>
      <c r="AF19194" t="s">
        <v>140</v>
      </c>
      <c r="AG19194">
        <v>123</v>
      </c>
      <c r="AH19194" t="s">
        <v>378</v>
      </c>
      <c r="AI19194" t="s">
        <v>968</v>
      </c>
      <c r="AJ19194" t="s">
        <v>1045</v>
      </c>
      <c r="AK19194" t="s">
        <v>1020</v>
      </c>
      <c r="AL19194" t="s">
        <v>140</v>
      </c>
      <c r="AM19194">
        <v>123</v>
      </c>
      <c r="AN19194" t="s">
        <v>120</v>
      </c>
      <c r="AO19194" t="s">
        <v>950</v>
      </c>
      <c r="AP19194" t="s">
        <v>812</v>
      </c>
      <c r="AQ19194" t="s">
        <v>140</v>
      </c>
      <c r="AR19194" t="s">
        <v>140</v>
      </c>
      <c r="AS19194">
        <v>123</v>
      </c>
      <c r="AT19194" t="s">
        <v>1081</v>
      </c>
      <c r="AU19194" t="s">
        <v>716</v>
      </c>
      <c r="AV19194" t="s">
        <v>664</v>
      </c>
      <c r="AW19194" t="s">
        <v>1098</v>
      </c>
      <c r="AX19194" t="s">
        <v>140</v>
      </c>
      <c r="AY19194">
        <v>123</v>
      </c>
      <c r="AZ19194" t="s">
        <v>892</v>
      </c>
      <c r="BA19194" t="s">
        <v>1098</v>
      </c>
      <c r="BB19194" t="s">
        <v>973</v>
      </c>
      <c r="BC19194" t="s">
        <v>1063</v>
      </c>
      <c r="BD19194" t="s">
        <v>1017</v>
      </c>
      <c r="BE19194">
        <v>123</v>
      </c>
      <c r="BF19194" t="s">
        <v>745</v>
      </c>
      <c r="BG19194" t="s">
        <v>1073</v>
      </c>
      <c r="BH19194" t="s">
        <v>101</v>
      </c>
      <c r="BI19194" t="s">
        <v>140</v>
      </c>
      <c r="BJ19194" t="s">
        <v>140</v>
      </c>
      <c r="BK19194">
        <v>123</v>
      </c>
      <c r="BL19194" t="s">
        <v>519</v>
      </c>
      <c r="BM19194" t="s">
        <v>1066</v>
      </c>
      <c r="BN19194" t="s">
        <v>109</v>
      </c>
      <c r="BO19194" t="s">
        <v>718</v>
      </c>
      <c r="BP19194" t="s">
        <v>140</v>
      </c>
      <c r="BQ19194">
        <v>123</v>
      </c>
      <c r="BR19194" t="s">
        <v>858</v>
      </c>
      <c r="BS19194" t="s">
        <v>1055</v>
      </c>
      <c r="BT19194" t="s">
        <v>950</v>
      </c>
      <c r="BU19194" t="s">
        <v>140</v>
      </c>
      <c r="BV19194" t="s">
        <v>140</v>
      </c>
    </row>
    <row r="19195" spans="1:74" x14ac:dyDescent="0.35">
      <c r="A19195" t="s">
        <v>24</v>
      </c>
      <c r="B19195" t="s">
        <v>1152</v>
      </c>
      <c r="C19195">
        <v>71</v>
      </c>
      <c r="D19195" t="s">
        <v>948</v>
      </c>
      <c r="E19195" t="s">
        <v>140</v>
      </c>
      <c r="F19195" t="s">
        <v>949</v>
      </c>
      <c r="G19195" t="s">
        <v>140</v>
      </c>
      <c r="H19195" t="s">
        <v>140</v>
      </c>
      <c r="I19195">
        <v>71</v>
      </c>
      <c r="J19195" t="s">
        <v>453</v>
      </c>
      <c r="K19195" t="s">
        <v>1053</v>
      </c>
      <c r="L19195" t="s">
        <v>893</v>
      </c>
      <c r="M19195" t="s">
        <v>627</v>
      </c>
      <c r="N19195" t="s">
        <v>140</v>
      </c>
      <c r="O19195">
        <v>71</v>
      </c>
      <c r="P19195" t="s">
        <v>1188</v>
      </c>
      <c r="Q19195" t="s">
        <v>1098</v>
      </c>
      <c r="R19195" t="s">
        <v>117</v>
      </c>
      <c r="S19195" t="s">
        <v>140</v>
      </c>
      <c r="T19195" t="s">
        <v>140</v>
      </c>
      <c r="U19195">
        <v>71</v>
      </c>
      <c r="V19195" t="s">
        <v>1190</v>
      </c>
      <c r="W19195" t="s">
        <v>1057</v>
      </c>
      <c r="X19195" t="s">
        <v>1098</v>
      </c>
      <c r="Y19195" t="s">
        <v>140</v>
      </c>
      <c r="Z19195" t="s">
        <v>140</v>
      </c>
      <c r="AA19195">
        <v>71</v>
      </c>
      <c r="AB19195" t="s">
        <v>378</v>
      </c>
      <c r="AC19195" t="s">
        <v>1007</v>
      </c>
      <c r="AD19195" t="s">
        <v>712</v>
      </c>
      <c r="AE19195" t="s">
        <v>140</v>
      </c>
      <c r="AF19195" t="s">
        <v>140</v>
      </c>
      <c r="AG19195">
        <v>71</v>
      </c>
      <c r="AH19195" t="s">
        <v>981</v>
      </c>
      <c r="AI19195" t="s">
        <v>874</v>
      </c>
      <c r="AJ19195" t="s">
        <v>733</v>
      </c>
      <c r="AK19195" t="s">
        <v>140</v>
      </c>
      <c r="AL19195" t="s">
        <v>140</v>
      </c>
      <c r="AM19195">
        <v>71</v>
      </c>
      <c r="AN19195" t="s">
        <v>128</v>
      </c>
      <c r="AO19195" t="s">
        <v>1060</v>
      </c>
      <c r="AP19195" t="s">
        <v>893</v>
      </c>
      <c r="AQ19195" t="s">
        <v>140</v>
      </c>
      <c r="AR19195" t="s">
        <v>140</v>
      </c>
      <c r="AS19195">
        <v>71</v>
      </c>
      <c r="AT19195" t="s">
        <v>663</v>
      </c>
      <c r="AU19195" t="s">
        <v>1053</v>
      </c>
      <c r="AV19195" t="s">
        <v>775</v>
      </c>
      <c r="AW19195" t="s">
        <v>664</v>
      </c>
      <c r="AX19195" t="s">
        <v>140</v>
      </c>
      <c r="AY19195">
        <v>71</v>
      </c>
      <c r="AZ19195" t="s">
        <v>88</v>
      </c>
      <c r="BA19195" t="s">
        <v>140</v>
      </c>
      <c r="BB19195" t="s">
        <v>1051</v>
      </c>
      <c r="BC19195" t="s">
        <v>838</v>
      </c>
      <c r="BD19195" t="s">
        <v>140</v>
      </c>
      <c r="BE19195">
        <v>71</v>
      </c>
      <c r="BF19195" t="s">
        <v>647</v>
      </c>
      <c r="BG19195" t="s">
        <v>1052</v>
      </c>
      <c r="BH19195" t="s">
        <v>103</v>
      </c>
      <c r="BI19195" t="s">
        <v>140</v>
      </c>
      <c r="BJ19195" t="s">
        <v>140</v>
      </c>
      <c r="BK19195">
        <v>71</v>
      </c>
      <c r="BL19195" t="s">
        <v>44</v>
      </c>
      <c r="BM19195" t="s">
        <v>1098</v>
      </c>
      <c r="BN19195" t="s">
        <v>1044</v>
      </c>
      <c r="BO19195" t="s">
        <v>521</v>
      </c>
      <c r="BP19195" t="s">
        <v>140</v>
      </c>
      <c r="BQ19195">
        <v>71</v>
      </c>
      <c r="BR19195" t="s">
        <v>1024</v>
      </c>
      <c r="BS19195" t="s">
        <v>140</v>
      </c>
      <c r="BT19195" t="s">
        <v>939</v>
      </c>
      <c r="BU19195" t="s">
        <v>515</v>
      </c>
      <c r="BV19195" t="s">
        <v>140</v>
      </c>
    </row>
    <row r="19196" spans="1:74" x14ac:dyDescent="0.35">
      <c r="A19196" t="s">
        <v>24</v>
      </c>
      <c r="B19196" t="s">
        <v>339</v>
      </c>
      <c r="C19196">
        <v>13</v>
      </c>
      <c r="D19196" t="s">
        <v>1112</v>
      </c>
      <c r="E19196" t="s">
        <v>140</v>
      </c>
      <c r="F19196" t="s">
        <v>140</v>
      </c>
      <c r="G19196" t="s">
        <v>1061</v>
      </c>
      <c r="H19196" t="s">
        <v>140</v>
      </c>
      <c r="I19196">
        <v>13</v>
      </c>
      <c r="J19196" t="s">
        <v>520</v>
      </c>
      <c r="K19196" t="s">
        <v>1047</v>
      </c>
      <c r="L19196" t="s">
        <v>1014</v>
      </c>
      <c r="M19196" t="s">
        <v>1182</v>
      </c>
      <c r="N19196" t="s">
        <v>140</v>
      </c>
      <c r="O19196">
        <v>13</v>
      </c>
      <c r="P19196" t="s">
        <v>512</v>
      </c>
      <c r="Q19196" t="s">
        <v>140</v>
      </c>
      <c r="R19196" t="s">
        <v>513</v>
      </c>
      <c r="S19196" t="s">
        <v>140</v>
      </c>
      <c r="T19196" t="s">
        <v>140</v>
      </c>
      <c r="U19196">
        <v>13</v>
      </c>
      <c r="V19196" t="s">
        <v>1168</v>
      </c>
      <c r="W19196" t="s">
        <v>140</v>
      </c>
      <c r="X19196" t="s">
        <v>940</v>
      </c>
      <c r="Y19196" t="s">
        <v>140</v>
      </c>
      <c r="Z19196" t="s">
        <v>140</v>
      </c>
      <c r="AA19196">
        <v>13</v>
      </c>
      <c r="AB19196" t="s">
        <v>868</v>
      </c>
      <c r="AC19196" t="s">
        <v>1047</v>
      </c>
      <c r="AD19196" t="s">
        <v>115</v>
      </c>
      <c r="AE19196" t="s">
        <v>140</v>
      </c>
      <c r="AF19196" t="s">
        <v>140</v>
      </c>
      <c r="AG19196">
        <v>13</v>
      </c>
      <c r="AH19196" t="s">
        <v>1179</v>
      </c>
      <c r="AI19196" t="s">
        <v>1014</v>
      </c>
      <c r="AJ19196" t="s">
        <v>140</v>
      </c>
      <c r="AK19196" t="s">
        <v>140</v>
      </c>
      <c r="AL19196" t="s">
        <v>140</v>
      </c>
      <c r="AM19196">
        <v>13</v>
      </c>
      <c r="AN19196" t="s">
        <v>177</v>
      </c>
      <c r="AO19196" t="s">
        <v>140</v>
      </c>
      <c r="AP19196" t="s">
        <v>140</v>
      </c>
      <c r="AQ19196" t="s">
        <v>140</v>
      </c>
      <c r="AR19196" t="s">
        <v>140</v>
      </c>
      <c r="AS19196">
        <v>13</v>
      </c>
      <c r="AT19196" t="s">
        <v>918</v>
      </c>
      <c r="AU19196" t="s">
        <v>140</v>
      </c>
      <c r="AV19196" t="s">
        <v>919</v>
      </c>
      <c r="AW19196" t="s">
        <v>140</v>
      </c>
      <c r="AX19196" t="s">
        <v>140</v>
      </c>
      <c r="AY19196">
        <v>13</v>
      </c>
      <c r="AZ19196" t="s">
        <v>177</v>
      </c>
      <c r="BA19196" t="s">
        <v>140</v>
      </c>
      <c r="BB19196" t="s">
        <v>140</v>
      </c>
      <c r="BC19196" t="s">
        <v>140</v>
      </c>
      <c r="BD19196" t="s">
        <v>140</v>
      </c>
      <c r="BE19196">
        <v>13</v>
      </c>
      <c r="BF19196" t="s">
        <v>1144</v>
      </c>
      <c r="BG19196" t="s">
        <v>140</v>
      </c>
      <c r="BH19196" t="s">
        <v>1060</v>
      </c>
      <c r="BI19196" t="s">
        <v>140</v>
      </c>
      <c r="BJ19196" t="s">
        <v>140</v>
      </c>
      <c r="BK19196">
        <v>13</v>
      </c>
      <c r="BL19196" t="s">
        <v>1112</v>
      </c>
      <c r="BM19196" t="s">
        <v>140</v>
      </c>
      <c r="BN19196" t="s">
        <v>140</v>
      </c>
      <c r="BO19196" t="s">
        <v>1061</v>
      </c>
      <c r="BP19196" t="s">
        <v>140</v>
      </c>
      <c r="BQ19196">
        <v>13</v>
      </c>
      <c r="BR19196" t="s">
        <v>177</v>
      </c>
      <c r="BS19196" t="s">
        <v>140</v>
      </c>
      <c r="BT19196" t="s">
        <v>140</v>
      </c>
      <c r="BU19196" t="s">
        <v>140</v>
      </c>
      <c r="BV19196" t="s">
        <v>140</v>
      </c>
    </row>
    <row r="19197" spans="1:74" x14ac:dyDescent="0.35">
      <c r="A19197" t="s">
        <v>25</v>
      </c>
      <c r="B19197" t="s">
        <v>1151</v>
      </c>
      <c r="C19197">
        <v>123</v>
      </c>
      <c r="D19197" t="s">
        <v>520</v>
      </c>
      <c r="E19197" t="s">
        <v>940</v>
      </c>
      <c r="F19197" t="s">
        <v>937</v>
      </c>
      <c r="G19197" t="s">
        <v>903</v>
      </c>
      <c r="H19197" t="s">
        <v>140</v>
      </c>
      <c r="I19197">
        <v>123</v>
      </c>
      <c r="J19197" t="s">
        <v>610</v>
      </c>
      <c r="K19197" t="s">
        <v>147</v>
      </c>
      <c r="L19197" t="s">
        <v>746</v>
      </c>
      <c r="M19197" t="s">
        <v>518</v>
      </c>
      <c r="N19197" t="s">
        <v>1063</v>
      </c>
      <c r="O19197">
        <v>123</v>
      </c>
      <c r="P19197" t="s">
        <v>707</v>
      </c>
      <c r="Q19197" t="s">
        <v>140</v>
      </c>
      <c r="R19197" t="s">
        <v>668</v>
      </c>
      <c r="S19197" t="s">
        <v>140</v>
      </c>
      <c r="T19197" t="s">
        <v>1009</v>
      </c>
      <c r="U19197">
        <v>123</v>
      </c>
      <c r="V19197" t="s">
        <v>933</v>
      </c>
      <c r="W19197" t="s">
        <v>950</v>
      </c>
      <c r="X19197" t="s">
        <v>1046</v>
      </c>
      <c r="Y19197" t="s">
        <v>140</v>
      </c>
      <c r="Z19197" t="s">
        <v>140</v>
      </c>
      <c r="AA19197">
        <v>123</v>
      </c>
      <c r="AB19197" t="s">
        <v>52</v>
      </c>
      <c r="AC19197" t="s">
        <v>140</v>
      </c>
      <c r="AD19197" t="s">
        <v>37</v>
      </c>
      <c r="AE19197" t="s">
        <v>140</v>
      </c>
      <c r="AF19197" t="s">
        <v>1009</v>
      </c>
      <c r="AG19197">
        <v>123</v>
      </c>
      <c r="AH19197" t="s">
        <v>505</v>
      </c>
      <c r="AI19197" t="s">
        <v>623</v>
      </c>
      <c r="AJ19197" t="s">
        <v>903</v>
      </c>
      <c r="AK19197" t="s">
        <v>140</v>
      </c>
      <c r="AL19197" t="s">
        <v>1016</v>
      </c>
      <c r="AM19197">
        <v>123</v>
      </c>
      <c r="AN19197" t="s">
        <v>663</v>
      </c>
      <c r="AO19197" t="s">
        <v>1021</v>
      </c>
      <c r="AP19197" t="s">
        <v>269</v>
      </c>
      <c r="AQ19197" t="s">
        <v>140</v>
      </c>
      <c r="AR19197" t="s">
        <v>140</v>
      </c>
      <c r="AS19197">
        <v>123</v>
      </c>
      <c r="AT19197" t="s">
        <v>596</v>
      </c>
      <c r="AU19197" t="s">
        <v>458</v>
      </c>
      <c r="AV19197" t="s">
        <v>988</v>
      </c>
      <c r="AW19197" t="s">
        <v>1021</v>
      </c>
      <c r="AX19197" t="s">
        <v>140</v>
      </c>
      <c r="AY19197">
        <v>123</v>
      </c>
      <c r="AZ19197" t="s">
        <v>1188</v>
      </c>
      <c r="BA19197" t="s">
        <v>1009</v>
      </c>
      <c r="BB19197" t="s">
        <v>1062</v>
      </c>
      <c r="BC19197" t="s">
        <v>89</v>
      </c>
      <c r="BD19197" t="s">
        <v>1016</v>
      </c>
      <c r="BE19197">
        <v>123</v>
      </c>
      <c r="BF19197" t="s">
        <v>552</v>
      </c>
      <c r="BG19197" t="s">
        <v>1019</v>
      </c>
      <c r="BH19197" t="s">
        <v>513</v>
      </c>
      <c r="BI19197" t="s">
        <v>1009</v>
      </c>
      <c r="BJ19197" t="s">
        <v>140</v>
      </c>
      <c r="BK19197">
        <v>123</v>
      </c>
      <c r="BL19197" t="s">
        <v>70</v>
      </c>
      <c r="BM19197" t="s">
        <v>1017</v>
      </c>
      <c r="BN19197" t="s">
        <v>1061</v>
      </c>
      <c r="BO19197" t="s">
        <v>242</v>
      </c>
      <c r="BP19197" t="s">
        <v>140</v>
      </c>
      <c r="BQ19197">
        <v>123</v>
      </c>
      <c r="BR19197" t="s">
        <v>344</v>
      </c>
      <c r="BS19197" t="s">
        <v>140</v>
      </c>
      <c r="BT19197" t="s">
        <v>1098</v>
      </c>
      <c r="BU19197" t="s">
        <v>1052</v>
      </c>
      <c r="BV19197" t="s">
        <v>140</v>
      </c>
    </row>
    <row r="19198" spans="1:74" x14ac:dyDescent="0.35">
      <c r="A19198" t="s">
        <v>25</v>
      </c>
      <c r="B19198" t="s">
        <v>1152</v>
      </c>
      <c r="C19198">
        <v>68</v>
      </c>
      <c r="D19198" t="s">
        <v>1110</v>
      </c>
      <c r="E19198" t="s">
        <v>949</v>
      </c>
      <c r="F19198" t="s">
        <v>1060</v>
      </c>
      <c r="G19198" t="s">
        <v>939</v>
      </c>
      <c r="H19198" t="s">
        <v>140</v>
      </c>
      <c r="I19198">
        <v>68</v>
      </c>
      <c r="J19198" t="s">
        <v>1246</v>
      </c>
      <c r="K19198" t="s">
        <v>1073</v>
      </c>
      <c r="L19198" t="s">
        <v>109</v>
      </c>
      <c r="M19198" t="s">
        <v>562</v>
      </c>
      <c r="N19198" t="s">
        <v>140</v>
      </c>
      <c r="O19198">
        <v>68</v>
      </c>
      <c r="P19198" t="s">
        <v>198</v>
      </c>
      <c r="Q19198" t="s">
        <v>140</v>
      </c>
      <c r="R19198" t="s">
        <v>746</v>
      </c>
      <c r="S19198" t="s">
        <v>1014</v>
      </c>
      <c r="T19198" t="s">
        <v>140</v>
      </c>
      <c r="U19198">
        <v>68</v>
      </c>
      <c r="V19198" t="s">
        <v>955</v>
      </c>
      <c r="W19198" t="s">
        <v>140</v>
      </c>
      <c r="X19198" t="s">
        <v>954</v>
      </c>
      <c r="Y19198" t="s">
        <v>140</v>
      </c>
      <c r="Z19198" t="s">
        <v>140</v>
      </c>
      <c r="AA19198">
        <v>68</v>
      </c>
      <c r="AB19198" t="s">
        <v>1081</v>
      </c>
      <c r="AC19198" t="s">
        <v>140</v>
      </c>
      <c r="AD19198" t="s">
        <v>1080</v>
      </c>
      <c r="AE19198" t="s">
        <v>140</v>
      </c>
      <c r="AF19198" t="s">
        <v>140</v>
      </c>
      <c r="AG19198">
        <v>68</v>
      </c>
      <c r="AH19198" t="s">
        <v>979</v>
      </c>
      <c r="AI19198" t="s">
        <v>342</v>
      </c>
      <c r="AJ19198" t="s">
        <v>1014</v>
      </c>
      <c r="AK19198" t="s">
        <v>140</v>
      </c>
      <c r="AL19198" t="s">
        <v>140</v>
      </c>
      <c r="AM19198">
        <v>68</v>
      </c>
      <c r="AN19198" t="s">
        <v>132</v>
      </c>
      <c r="AO19198" t="s">
        <v>949</v>
      </c>
      <c r="AP19198" t="s">
        <v>91</v>
      </c>
      <c r="AQ19198" t="s">
        <v>140</v>
      </c>
      <c r="AR19198" t="s">
        <v>140</v>
      </c>
      <c r="AS19198">
        <v>68</v>
      </c>
      <c r="AT19198" t="s">
        <v>122</v>
      </c>
      <c r="AU19198" t="s">
        <v>919</v>
      </c>
      <c r="AV19198" t="s">
        <v>1070</v>
      </c>
      <c r="AW19198" t="s">
        <v>1050</v>
      </c>
      <c r="AX19198" t="s">
        <v>140</v>
      </c>
      <c r="AY19198">
        <v>68</v>
      </c>
      <c r="AZ19198" t="s">
        <v>1115</v>
      </c>
      <c r="BA19198" t="s">
        <v>140</v>
      </c>
      <c r="BB19198" t="s">
        <v>1047</v>
      </c>
      <c r="BC19198" t="s">
        <v>140</v>
      </c>
      <c r="BD19198" t="s">
        <v>1014</v>
      </c>
      <c r="BE19198">
        <v>68</v>
      </c>
      <c r="BF19198" t="s">
        <v>442</v>
      </c>
      <c r="BG19198" t="s">
        <v>977</v>
      </c>
      <c r="BH19198" t="s">
        <v>501</v>
      </c>
      <c r="BI19198" t="s">
        <v>140</v>
      </c>
      <c r="BJ19198" t="s">
        <v>140</v>
      </c>
      <c r="BK19198">
        <v>68</v>
      </c>
      <c r="BL19198" t="s">
        <v>857</v>
      </c>
      <c r="BM19198" t="s">
        <v>949</v>
      </c>
      <c r="BN19198" t="s">
        <v>664</v>
      </c>
      <c r="BO19198" t="s">
        <v>1139</v>
      </c>
      <c r="BP19198" t="s">
        <v>140</v>
      </c>
      <c r="BQ19198">
        <v>68</v>
      </c>
      <c r="BR19198" t="s">
        <v>1116</v>
      </c>
      <c r="BS19198" t="s">
        <v>140</v>
      </c>
      <c r="BT19198" t="s">
        <v>1047</v>
      </c>
      <c r="BU19198" t="s">
        <v>140</v>
      </c>
      <c r="BV19198" t="s">
        <v>140</v>
      </c>
    </row>
    <row r="19199" spans="1:74" x14ac:dyDescent="0.35">
      <c r="A19199" t="s">
        <v>25</v>
      </c>
      <c r="B19199" t="s">
        <v>339</v>
      </c>
      <c r="C19199">
        <v>13</v>
      </c>
      <c r="D19199" t="s">
        <v>124</v>
      </c>
      <c r="E19199" t="s">
        <v>1007</v>
      </c>
      <c r="F19199" t="s">
        <v>458</v>
      </c>
      <c r="G19199" t="s">
        <v>1098</v>
      </c>
      <c r="H19199" t="s">
        <v>140</v>
      </c>
      <c r="I19199">
        <v>13</v>
      </c>
      <c r="J19199" t="s">
        <v>395</v>
      </c>
      <c r="K19199" t="s">
        <v>140</v>
      </c>
      <c r="L19199" t="s">
        <v>1071</v>
      </c>
      <c r="M19199" t="s">
        <v>273</v>
      </c>
      <c r="N19199" t="s">
        <v>140</v>
      </c>
      <c r="O19199">
        <v>13</v>
      </c>
      <c r="P19199" t="s">
        <v>442</v>
      </c>
      <c r="Q19199" t="s">
        <v>140</v>
      </c>
      <c r="R19199" t="s">
        <v>107</v>
      </c>
      <c r="S19199" t="s">
        <v>1007</v>
      </c>
      <c r="T19199" t="s">
        <v>140</v>
      </c>
      <c r="U19199">
        <v>13</v>
      </c>
      <c r="V19199" t="s">
        <v>177</v>
      </c>
      <c r="W19199" t="s">
        <v>140</v>
      </c>
      <c r="X19199" t="s">
        <v>140</v>
      </c>
      <c r="Y19199" t="s">
        <v>140</v>
      </c>
      <c r="Z19199" t="s">
        <v>140</v>
      </c>
      <c r="AA19199">
        <v>13</v>
      </c>
      <c r="AB19199" t="s">
        <v>426</v>
      </c>
      <c r="AC19199" t="s">
        <v>140</v>
      </c>
      <c r="AD19199" t="s">
        <v>427</v>
      </c>
      <c r="AE19199" t="s">
        <v>140</v>
      </c>
      <c r="AF19199" t="s">
        <v>140</v>
      </c>
      <c r="AG19199">
        <v>13</v>
      </c>
      <c r="AH19199" t="s">
        <v>753</v>
      </c>
      <c r="AI19199" t="s">
        <v>340</v>
      </c>
      <c r="AJ19199" t="s">
        <v>140</v>
      </c>
      <c r="AK19199" t="s">
        <v>1007</v>
      </c>
      <c r="AL19199" t="s">
        <v>140</v>
      </c>
      <c r="AM19199">
        <v>13</v>
      </c>
      <c r="AN19199" t="s">
        <v>1114</v>
      </c>
      <c r="AO19199" t="s">
        <v>1007</v>
      </c>
      <c r="AP19199" t="s">
        <v>458</v>
      </c>
      <c r="AQ19199" t="s">
        <v>140</v>
      </c>
      <c r="AR19199" t="s">
        <v>140</v>
      </c>
      <c r="AS19199">
        <v>13</v>
      </c>
      <c r="AT19199" t="s">
        <v>46</v>
      </c>
      <c r="AU19199" t="s">
        <v>646</v>
      </c>
      <c r="AV19199" t="s">
        <v>286</v>
      </c>
      <c r="AW19199" t="s">
        <v>140</v>
      </c>
      <c r="AX19199" t="s">
        <v>140</v>
      </c>
      <c r="AY19199">
        <v>13</v>
      </c>
      <c r="AZ19199" t="s">
        <v>647</v>
      </c>
      <c r="BA19199" t="s">
        <v>140</v>
      </c>
      <c r="BB19199" t="s">
        <v>646</v>
      </c>
      <c r="BC19199" t="s">
        <v>140</v>
      </c>
      <c r="BD19199" t="s">
        <v>140</v>
      </c>
      <c r="BE19199">
        <v>13</v>
      </c>
      <c r="BF19199" t="s">
        <v>1114</v>
      </c>
      <c r="BG19199" t="s">
        <v>1007</v>
      </c>
      <c r="BH19199" t="s">
        <v>458</v>
      </c>
      <c r="BI19199" t="s">
        <v>140</v>
      </c>
      <c r="BJ19199" t="s">
        <v>140</v>
      </c>
      <c r="BK19199">
        <v>13</v>
      </c>
      <c r="BL19199" t="s">
        <v>601</v>
      </c>
      <c r="BM19199" t="s">
        <v>140</v>
      </c>
      <c r="BN19199" t="s">
        <v>646</v>
      </c>
      <c r="BO19199" t="s">
        <v>492</v>
      </c>
      <c r="BP19199" t="s">
        <v>140</v>
      </c>
      <c r="BQ19199">
        <v>13</v>
      </c>
      <c r="BR19199" t="s">
        <v>661</v>
      </c>
      <c r="BS19199" t="s">
        <v>140</v>
      </c>
      <c r="BT19199" t="s">
        <v>140</v>
      </c>
      <c r="BU19199" t="s">
        <v>660</v>
      </c>
      <c r="BV19199" t="s">
        <v>140</v>
      </c>
    </row>
    <row r="19200" spans="1:74" x14ac:dyDescent="0.35">
      <c r="A19200" t="s">
        <v>26</v>
      </c>
      <c r="B19200" t="s">
        <v>1151</v>
      </c>
      <c r="C19200">
        <v>130</v>
      </c>
      <c r="D19200" t="s">
        <v>670</v>
      </c>
      <c r="E19200" t="s">
        <v>1007</v>
      </c>
      <c r="F19200" t="s">
        <v>646</v>
      </c>
      <c r="G19200" t="s">
        <v>1046</v>
      </c>
      <c r="H19200" t="s">
        <v>140</v>
      </c>
      <c r="I19200">
        <v>130</v>
      </c>
      <c r="J19200" t="s">
        <v>502</v>
      </c>
      <c r="K19200" t="s">
        <v>574</v>
      </c>
      <c r="L19200" t="s">
        <v>773</v>
      </c>
      <c r="M19200" t="s">
        <v>994</v>
      </c>
      <c r="N19200" t="s">
        <v>140</v>
      </c>
      <c r="O19200">
        <v>130</v>
      </c>
      <c r="P19200" t="s">
        <v>958</v>
      </c>
      <c r="Q19200" t="s">
        <v>1066</v>
      </c>
      <c r="R19200" t="s">
        <v>751</v>
      </c>
      <c r="S19200" t="s">
        <v>1063</v>
      </c>
      <c r="T19200" t="s">
        <v>775</v>
      </c>
      <c r="U19200">
        <v>130</v>
      </c>
      <c r="V19200" t="s">
        <v>98</v>
      </c>
      <c r="W19200" t="s">
        <v>1061</v>
      </c>
      <c r="X19200" t="s">
        <v>1007</v>
      </c>
      <c r="Y19200" t="s">
        <v>1013</v>
      </c>
      <c r="Z19200" t="s">
        <v>140</v>
      </c>
      <c r="AA19200">
        <v>130</v>
      </c>
      <c r="AB19200" t="s">
        <v>62</v>
      </c>
      <c r="AC19200" t="s">
        <v>140</v>
      </c>
      <c r="AD19200" t="s">
        <v>77</v>
      </c>
      <c r="AE19200" t="s">
        <v>1013</v>
      </c>
      <c r="AF19200" t="s">
        <v>140</v>
      </c>
      <c r="AG19200">
        <v>130</v>
      </c>
      <c r="AH19200" t="s">
        <v>475</v>
      </c>
      <c r="AI19200" t="s">
        <v>363</v>
      </c>
      <c r="AJ19200" t="s">
        <v>940</v>
      </c>
      <c r="AK19200" t="s">
        <v>140</v>
      </c>
      <c r="AL19200" t="s">
        <v>140</v>
      </c>
      <c r="AM19200">
        <v>130</v>
      </c>
      <c r="AN19200" t="s">
        <v>523</v>
      </c>
      <c r="AO19200" t="s">
        <v>954</v>
      </c>
      <c r="AP19200" t="s">
        <v>849</v>
      </c>
      <c r="AQ19200" t="s">
        <v>140</v>
      </c>
      <c r="AR19200" t="s">
        <v>140</v>
      </c>
      <c r="AS19200">
        <v>130</v>
      </c>
      <c r="AT19200" t="s">
        <v>477</v>
      </c>
      <c r="AU19200" t="s">
        <v>125</v>
      </c>
      <c r="AV19200" t="s">
        <v>660</v>
      </c>
      <c r="AW19200" t="s">
        <v>1058</v>
      </c>
      <c r="AX19200" t="s">
        <v>140</v>
      </c>
      <c r="AY19200">
        <v>130</v>
      </c>
      <c r="AZ19200" t="s">
        <v>1157</v>
      </c>
      <c r="BA19200" t="s">
        <v>140</v>
      </c>
      <c r="BB19200" t="s">
        <v>950</v>
      </c>
      <c r="BC19200" t="s">
        <v>869</v>
      </c>
      <c r="BD19200" t="s">
        <v>140</v>
      </c>
      <c r="BE19200">
        <v>130</v>
      </c>
      <c r="BF19200" t="s">
        <v>912</v>
      </c>
      <c r="BG19200" t="s">
        <v>1043</v>
      </c>
      <c r="BH19200" t="s">
        <v>993</v>
      </c>
      <c r="BI19200" t="s">
        <v>1009</v>
      </c>
      <c r="BJ19200" t="s">
        <v>140</v>
      </c>
      <c r="BK19200">
        <v>130</v>
      </c>
      <c r="BL19200" t="s">
        <v>589</v>
      </c>
      <c r="BM19200" t="s">
        <v>1063</v>
      </c>
      <c r="BN19200" t="s">
        <v>788</v>
      </c>
      <c r="BO19200" t="s">
        <v>888</v>
      </c>
      <c r="BP19200" t="s">
        <v>140</v>
      </c>
      <c r="BQ19200">
        <v>130</v>
      </c>
      <c r="BR19200" t="s">
        <v>974</v>
      </c>
      <c r="BS19200" t="s">
        <v>140</v>
      </c>
      <c r="BT19200" t="s">
        <v>1004</v>
      </c>
      <c r="BU19200" t="s">
        <v>664</v>
      </c>
      <c r="BV19200" t="s">
        <v>140</v>
      </c>
    </row>
    <row r="19201" spans="1:74" x14ac:dyDescent="0.35">
      <c r="A19201" t="s">
        <v>26</v>
      </c>
      <c r="B19201" t="s">
        <v>1152</v>
      </c>
      <c r="C19201">
        <v>56</v>
      </c>
      <c r="D19201" t="s">
        <v>80</v>
      </c>
      <c r="E19201" t="s">
        <v>89</v>
      </c>
      <c r="F19201" t="s">
        <v>706</v>
      </c>
      <c r="G19201" t="s">
        <v>977</v>
      </c>
      <c r="H19201" t="s">
        <v>140</v>
      </c>
      <c r="I19201">
        <v>56</v>
      </c>
      <c r="J19201" t="s">
        <v>425</v>
      </c>
      <c r="K19201" t="s">
        <v>574</v>
      </c>
      <c r="L19201" t="s">
        <v>952</v>
      </c>
      <c r="M19201" t="s">
        <v>414</v>
      </c>
      <c r="N19201" t="s">
        <v>140</v>
      </c>
      <c r="O19201">
        <v>56</v>
      </c>
      <c r="P19201" t="s">
        <v>488</v>
      </c>
      <c r="Q19201" t="s">
        <v>140</v>
      </c>
      <c r="R19201" t="s">
        <v>573</v>
      </c>
      <c r="S19201" t="s">
        <v>939</v>
      </c>
      <c r="T19201" t="s">
        <v>140</v>
      </c>
      <c r="U19201">
        <v>56</v>
      </c>
      <c r="V19201" t="s">
        <v>1230</v>
      </c>
      <c r="W19201" t="s">
        <v>1021</v>
      </c>
      <c r="X19201" t="s">
        <v>140</v>
      </c>
      <c r="Y19201" t="s">
        <v>939</v>
      </c>
      <c r="Z19201" t="s">
        <v>140</v>
      </c>
      <c r="AA19201">
        <v>56</v>
      </c>
      <c r="AB19201" t="s">
        <v>50</v>
      </c>
      <c r="AC19201" t="s">
        <v>140</v>
      </c>
      <c r="AD19201" t="s">
        <v>142</v>
      </c>
      <c r="AE19201" t="s">
        <v>939</v>
      </c>
      <c r="AF19201" t="s">
        <v>140</v>
      </c>
      <c r="AG19201">
        <v>56</v>
      </c>
      <c r="AH19201" t="s">
        <v>60</v>
      </c>
      <c r="AI19201" t="s">
        <v>237</v>
      </c>
      <c r="AJ19201" t="s">
        <v>1020</v>
      </c>
      <c r="AK19201" t="s">
        <v>939</v>
      </c>
      <c r="AL19201" t="s">
        <v>140</v>
      </c>
      <c r="AM19201">
        <v>56</v>
      </c>
      <c r="AN19201" t="s">
        <v>844</v>
      </c>
      <c r="AO19201" t="s">
        <v>1070</v>
      </c>
      <c r="AP19201" t="s">
        <v>614</v>
      </c>
      <c r="AQ19201" t="s">
        <v>949</v>
      </c>
      <c r="AR19201" t="s">
        <v>140</v>
      </c>
      <c r="AS19201">
        <v>56</v>
      </c>
      <c r="AT19201" t="s">
        <v>491</v>
      </c>
      <c r="AU19201" t="s">
        <v>99</v>
      </c>
      <c r="AV19201" t="s">
        <v>1007</v>
      </c>
      <c r="AW19201" t="s">
        <v>1003</v>
      </c>
      <c r="AX19201" t="s">
        <v>140</v>
      </c>
      <c r="AY19201">
        <v>56</v>
      </c>
      <c r="AZ19201" t="s">
        <v>188</v>
      </c>
      <c r="BA19201" t="s">
        <v>939</v>
      </c>
      <c r="BB19201" t="s">
        <v>1053</v>
      </c>
      <c r="BC19201" t="s">
        <v>733</v>
      </c>
      <c r="BD19201" t="s">
        <v>140</v>
      </c>
      <c r="BE19201">
        <v>56</v>
      </c>
      <c r="BF19201" t="s">
        <v>887</v>
      </c>
      <c r="BG19201" t="s">
        <v>1023</v>
      </c>
      <c r="BH19201" t="s">
        <v>422</v>
      </c>
      <c r="BI19201" t="s">
        <v>875</v>
      </c>
      <c r="BJ19201" t="s">
        <v>140</v>
      </c>
      <c r="BK19201">
        <v>56</v>
      </c>
      <c r="BL19201" t="s">
        <v>857</v>
      </c>
      <c r="BM19201" t="s">
        <v>140</v>
      </c>
      <c r="BN19201" t="s">
        <v>1062</v>
      </c>
      <c r="BO19201" t="s">
        <v>564</v>
      </c>
      <c r="BP19201" t="s">
        <v>140</v>
      </c>
      <c r="BQ19201">
        <v>56</v>
      </c>
      <c r="BR19201" t="s">
        <v>1002</v>
      </c>
      <c r="BS19201" t="s">
        <v>140</v>
      </c>
      <c r="BT19201" t="s">
        <v>1004</v>
      </c>
      <c r="BU19201" t="s">
        <v>1073</v>
      </c>
      <c r="BV19201" t="s">
        <v>140</v>
      </c>
    </row>
    <row r="19202" spans="1:74" x14ac:dyDescent="0.35">
      <c r="A19202" t="s">
        <v>26</v>
      </c>
      <c r="B19202" t="s">
        <v>339</v>
      </c>
      <c r="C19202">
        <v>16</v>
      </c>
      <c r="D19202" t="s">
        <v>94</v>
      </c>
      <c r="E19202" t="s">
        <v>140</v>
      </c>
      <c r="F19202" t="s">
        <v>93</v>
      </c>
      <c r="G19202" t="s">
        <v>140</v>
      </c>
      <c r="H19202" t="s">
        <v>140</v>
      </c>
      <c r="I19202">
        <v>16</v>
      </c>
      <c r="J19202" t="s">
        <v>226</v>
      </c>
      <c r="K19202" t="s">
        <v>993</v>
      </c>
      <c r="L19202" t="s">
        <v>1100</v>
      </c>
      <c r="M19202" t="s">
        <v>101</v>
      </c>
      <c r="N19202" t="s">
        <v>140</v>
      </c>
      <c r="O19202">
        <v>16</v>
      </c>
      <c r="P19202" t="s">
        <v>920</v>
      </c>
      <c r="Q19202" t="s">
        <v>140</v>
      </c>
      <c r="R19202" t="s">
        <v>921</v>
      </c>
      <c r="S19202" t="s">
        <v>140</v>
      </c>
      <c r="T19202" t="s">
        <v>140</v>
      </c>
      <c r="U19202">
        <v>16</v>
      </c>
      <c r="V19202" t="s">
        <v>177</v>
      </c>
      <c r="W19202" t="s">
        <v>140</v>
      </c>
      <c r="X19202" t="s">
        <v>140</v>
      </c>
      <c r="Y19202" t="s">
        <v>140</v>
      </c>
      <c r="Z19202" t="s">
        <v>140</v>
      </c>
      <c r="AA19202">
        <v>16</v>
      </c>
      <c r="AB19202" t="s">
        <v>288</v>
      </c>
      <c r="AC19202" t="s">
        <v>140</v>
      </c>
      <c r="AD19202" t="s">
        <v>289</v>
      </c>
      <c r="AE19202" t="s">
        <v>140</v>
      </c>
      <c r="AF19202" t="s">
        <v>140</v>
      </c>
      <c r="AG19202">
        <v>16</v>
      </c>
      <c r="AH19202" t="s">
        <v>931</v>
      </c>
      <c r="AI19202" t="s">
        <v>924</v>
      </c>
      <c r="AJ19202" t="s">
        <v>838</v>
      </c>
      <c r="AK19202" t="s">
        <v>140</v>
      </c>
      <c r="AL19202" t="s">
        <v>140</v>
      </c>
      <c r="AM19202">
        <v>16</v>
      </c>
      <c r="AN19202" t="s">
        <v>943</v>
      </c>
      <c r="AO19202" t="s">
        <v>140</v>
      </c>
      <c r="AP19202" t="s">
        <v>942</v>
      </c>
      <c r="AQ19202" t="s">
        <v>140</v>
      </c>
      <c r="AR19202" t="s">
        <v>140</v>
      </c>
      <c r="AS19202">
        <v>16</v>
      </c>
      <c r="AT19202" t="s">
        <v>943</v>
      </c>
      <c r="AU19202" t="s">
        <v>140</v>
      </c>
      <c r="AV19202" t="s">
        <v>140</v>
      </c>
      <c r="AW19202" t="s">
        <v>942</v>
      </c>
      <c r="AX19202" t="s">
        <v>140</v>
      </c>
      <c r="AY19202">
        <v>16</v>
      </c>
      <c r="AZ19202" t="s">
        <v>943</v>
      </c>
      <c r="BA19202" t="s">
        <v>140</v>
      </c>
      <c r="BB19202" t="s">
        <v>942</v>
      </c>
      <c r="BC19202" t="s">
        <v>140</v>
      </c>
      <c r="BD19202" t="s">
        <v>140</v>
      </c>
      <c r="BE19202">
        <v>16</v>
      </c>
      <c r="BF19202" t="s">
        <v>943</v>
      </c>
      <c r="BG19202" t="s">
        <v>140</v>
      </c>
      <c r="BH19202" t="s">
        <v>942</v>
      </c>
      <c r="BI19202" t="s">
        <v>140</v>
      </c>
      <c r="BJ19202" t="s">
        <v>140</v>
      </c>
      <c r="BK19202">
        <v>16</v>
      </c>
      <c r="BL19202" t="s">
        <v>1079</v>
      </c>
      <c r="BM19202" t="s">
        <v>942</v>
      </c>
      <c r="BN19202" t="s">
        <v>140</v>
      </c>
      <c r="BO19202" t="s">
        <v>838</v>
      </c>
      <c r="BP19202" t="s">
        <v>140</v>
      </c>
      <c r="BQ19202">
        <v>16</v>
      </c>
      <c r="BR19202" t="s">
        <v>943</v>
      </c>
      <c r="BS19202" t="s">
        <v>140</v>
      </c>
      <c r="BT19202" t="s">
        <v>942</v>
      </c>
      <c r="BU19202" t="s">
        <v>140</v>
      </c>
      <c r="BV19202" t="s">
        <v>140</v>
      </c>
    </row>
    <row r="19203" spans="1:74" x14ac:dyDescent="0.35">
      <c r="A19203" t="s">
        <v>27</v>
      </c>
      <c r="B19203" t="s">
        <v>1151</v>
      </c>
      <c r="C19203">
        <v>119</v>
      </c>
      <c r="D19203" t="s">
        <v>989</v>
      </c>
      <c r="E19203" t="s">
        <v>664</v>
      </c>
      <c r="F19203" t="s">
        <v>113</v>
      </c>
      <c r="G19203" t="s">
        <v>1021</v>
      </c>
      <c r="H19203" t="s">
        <v>775</v>
      </c>
      <c r="I19203">
        <v>119</v>
      </c>
      <c r="J19203" t="s">
        <v>715</v>
      </c>
      <c r="K19203" t="s">
        <v>1100</v>
      </c>
      <c r="L19203" t="s">
        <v>293</v>
      </c>
      <c r="M19203" t="s">
        <v>1071</v>
      </c>
      <c r="N19203" t="s">
        <v>775</v>
      </c>
      <c r="O19203">
        <v>119</v>
      </c>
      <c r="P19203" t="s">
        <v>542</v>
      </c>
      <c r="Q19203" t="s">
        <v>1050</v>
      </c>
      <c r="R19203" t="s">
        <v>1154</v>
      </c>
      <c r="S19203" t="s">
        <v>1058</v>
      </c>
      <c r="T19203" t="s">
        <v>775</v>
      </c>
      <c r="U19203">
        <v>119</v>
      </c>
      <c r="V19203" t="s">
        <v>928</v>
      </c>
      <c r="W19203" t="s">
        <v>949</v>
      </c>
      <c r="X19203" t="s">
        <v>1011</v>
      </c>
      <c r="Y19203" t="s">
        <v>1011</v>
      </c>
      <c r="Z19203" t="s">
        <v>1011</v>
      </c>
      <c r="AA19203">
        <v>119</v>
      </c>
      <c r="AB19203" t="s">
        <v>958</v>
      </c>
      <c r="AC19203" t="s">
        <v>954</v>
      </c>
      <c r="AD19203" t="s">
        <v>532</v>
      </c>
      <c r="AE19203" t="s">
        <v>1054</v>
      </c>
      <c r="AF19203" t="s">
        <v>1011</v>
      </c>
      <c r="AG19203">
        <v>119</v>
      </c>
      <c r="AH19203" t="s">
        <v>50</v>
      </c>
      <c r="AI19203" t="s">
        <v>518</v>
      </c>
      <c r="AJ19203" t="s">
        <v>949</v>
      </c>
      <c r="AK19203" t="s">
        <v>1011</v>
      </c>
      <c r="AL19203" t="s">
        <v>775</v>
      </c>
      <c r="AM19203">
        <v>119</v>
      </c>
      <c r="AN19203" t="s">
        <v>1155</v>
      </c>
      <c r="AO19203" t="s">
        <v>1018</v>
      </c>
      <c r="AP19203" t="s">
        <v>812</v>
      </c>
      <c r="AQ19203" t="s">
        <v>140</v>
      </c>
      <c r="AR19203" t="s">
        <v>775</v>
      </c>
      <c r="AS19203">
        <v>119</v>
      </c>
      <c r="AT19203" t="s">
        <v>1162</v>
      </c>
      <c r="AU19203" t="s">
        <v>812</v>
      </c>
      <c r="AV19203" t="s">
        <v>1061</v>
      </c>
      <c r="AW19203" t="s">
        <v>1011</v>
      </c>
      <c r="AX19203" t="s">
        <v>775</v>
      </c>
      <c r="AY19203">
        <v>119</v>
      </c>
      <c r="AZ19203" t="s">
        <v>477</v>
      </c>
      <c r="BA19203" t="s">
        <v>140</v>
      </c>
      <c r="BB19203" t="s">
        <v>991</v>
      </c>
      <c r="BC19203" t="s">
        <v>345</v>
      </c>
      <c r="BD19203" t="s">
        <v>775</v>
      </c>
      <c r="BE19203">
        <v>119</v>
      </c>
      <c r="BF19203" t="s">
        <v>745</v>
      </c>
      <c r="BG19203" t="s">
        <v>1068</v>
      </c>
      <c r="BH19203" t="s">
        <v>113</v>
      </c>
      <c r="BI19203" t="s">
        <v>1012</v>
      </c>
      <c r="BJ19203" t="s">
        <v>775</v>
      </c>
      <c r="BK19203">
        <v>119</v>
      </c>
      <c r="BL19203" t="s">
        <v>36</v>
      </c>
      <c r="BM19203" t="s">
        <v>1013</v>
      </c>
      <c r="BN19203" t="s">
        <v>131</v>
      </c>
      <c r="BO19203" t="s">
        <v>671</v>
      </c>
      <c r="BP19203" t="s">
        <v>775</v>
      </c>
      <c r="BQ19203">
        <v>119</v>
      </c>
      <c r="BR19203" t="s">
        <v>1109</v>
      </c>
      <c r="BS19203" t="s">
        <v>140</v>
      </c>
      <c r="BT19203" t="s">
        <v>1060</v>
      </c>
      <c r="BU19203" t="s">
        <v>1014</v>
      </c>
      <c r="BV19203" t="s">
        <v>775</v>
      </c>
    </row>
    <row r="19204" spans="1:74" x14ac:dyDescent="0.35">
      <c r="A19204" t="s">
        <v>27</v>
      </c>
      <c r="B19204" t="s">
        <v>1152</v>
      </c>
      <c r="C19204">
        <v>72</v>
      </c>
      <c r="D19204" t="s">
        <v>1143</v>
      </c>
      <c r="E19204" t="s">
        <v>1011</v>
      </c>
      <c r="F19204" t="s">
        <v>1013</v>
      </c>
      <c r="G19204" t="s">
        <v>140</v>
      </c>
      <c r="H19204" t="s">
        <v>1046</v>
      </c>
      <c r="I19204">
        <v>72</v>
      </c>
      <c r="J19204" t="s">
        <v>239</v>
      </c>
      <c r="K19204" t="s">
        <v>1060</v>
      </c>
      <c r="L19204" t="s">
        <v>733</v>
      </c>
      <c r="M19204" t="s">
        <v>994</v>
      </c>
      <c r="N19204" t="s">
        <v>869</v>
      </c>
      <c r="O19204">
        <v>72</v>
      </c>
      <c r="P19204" t="s">
        <v>757</v>
      </c>
      <c r="Q19204" t="s">
        <v>140</v>
      </c>
      <c r="R19204" t="s">
        <v>756</v>
      </c>
      <c r="S19204" t="s">
        <v>140</v>
      </c>
      <c r="T19204" t="s">
        <v>140</v>
      </c>
      <c r="U19204">
        <v>72</v>
      </c>
      <c r="V19204" t="s">
        <v>1183</v>
      </c>
      <c r="W19204" t="s">
        <v>949</v>
      </c>
      <c r="X19204" t="s">
        <v>1009</v>
      </c>
      <c r="Y19204" t="s">
        <v>140</v>
      </c>
      <c r="Z19204" t="s">
        <v>140</v>
      </c>
      <c r="AA19204">
        <v>72</v>
      </c>
      <c r="AB19204" t="s">
        <v>772</v>
      </c>
      <c r="AC19204" t="s">
        <v>949</v>
      </c>
      <c r="AD19204" t="s">
        <v>855</v>
      </c>
      <c r="AE19204" t="s">
        <v>140</v>
      </c>
      <c r="AF19204" t="s">
        <v>140</v>
      </c>
      <c r="AG19204">
        <v>72</v>
      </c>
      <c r="AH19204" t="s">
        <v>638</v>
      </c>
      <c r="AI19204" t="s">
        <v>97</v>
      </c>
      <c r="AJ19204" t="s">
        <v>1067</v>
      </c>
      <c r="AK19204" t="s">
        <v>140</v>
      </c>
      <c r="AL19204" t="s">
        <v>140</v>
      </c>
      <c r="AM19204">
        <v>72</v>
      </c>
      <c r="AN19204" t="s">
        <v>1109</v>
      </c>
      <c r="AO19204" t="s">
        <v>949</v>
      </c>
      <c r="AP19204" t="s">
        <v>1051</v>
      </c>
      <c r="AQ19204" t="s">
        <v>140</v>
      </c>
      <c r="AR19204" t="s">
        <v>140</v>
      </c>
      <c r="AS19204">
        <v>72</v>
      </c>
      <c r="AT19204" t="s">
        <v>90</v>
      </c>
      <c r="AU19204" t="s">
        <v>1064</v>
      </c>
      <c r="AV19204" t="s">
        <v>1098</v>
      </c>
      <c r="AW19204" t="s">
        <v>1011</v>
      </c>
      <c r="AX19204" t="s">
        <v>140</v>
      </c>
      <c r="AY19204">
        <v>72</v>
      </c>
      <c r="AZ19204" t="s">
        <v>477</v>
      </c>
      <c r="BA19204" t="s">
        <v>950</v>
      </c>
      <c r="BB19204" t="s">
        <v>929</v>
      </c>
      <c r="BC19204" t="s">
        <v>838</v>
      </c>
      <c r="BD19204" t="s">
        <v>140</v>
      </c>
      <c r="BE19204">
        <v>72</v>
      </c>
      <c r="BF19204" t="s">
        <v>1109</v>
      </c>
      <c r="BG19204" t="s">
        <v>140</v>
      </c>
      <c r="BH19204" t="s">
        <v>140</v>
      </c>
      <c r="BI19204" t="s">
        <v>1062</v>
      </c>
      <c r="BJ19204" t="s">
        <v>140</v>
      </c>
      <c r="BK19204">
        <v>72</v>
      </c>
      <c r="BL19204" t="s">
        <v>1001</v>
      </c>
      <c r="BM19204" t="s">
        <v>1011</v>
      </c>
      <c r="BN19204" t="s">
        <v>838</v>
      </c>
      <c r="BO19204" t="s">
        <v>1080</v>
      </c>
      <c r="BP19204" t="s">
        <v>140</v>
      </c>
      <c r="BQ19204">
        <v>72</v>
      </c>
      <c r="BR19204" t="s">
        <v>1124</v>
      </c>
      <c r="BS19204" t="s">
        <v>140</v>
      </c>
      <c r="BT19204" t="s">
        <v>1047</v>
      </c>
      <c r="BU19204" t="s">
        <v>1063</v>
      </c>
      <c r="BV19204" t="s">
        <v>140</v>
      </c>
    </row>
    <row r="19205" spans="1:74" x14ac:dyDescent="0.35">
      <c r="A19205" t="s">
        <v>27</v>
      </c>
      <c r="B19205" t="s">
        <v>339</v>
      </c>
      <c r="C19205">
        <v>13</v>
      </c>
      <c r="D19205" t="s">
        <v>976</v>
      </c>
      <c r="E19205" t="s">
        <v>476</v>
      </c>
      <c r="F19205" t="s">
        <v>99</v>
      </c>
      <c r="G19205" t="s">
        <v>140</v>
      </c>
      <c r="H19205" t="s">
        <v>140</v>
      </c>
      <c r="I19205">
        <v>13</v>
      </c>
      <c r="J19205" t="s">
        <v>215</v>
      </c>
      <c r="K19205" t="s">
        <v>975</v>
      </c>
      <c r="L19205" t="s">
        <v>140</v>
      </c>
      <c r="M19205" t="s">
        <v>794</v>
      </c>
      <c r="N19205" t="s">
        <v>140</v>
      </c>
      <c r="O19205">
        <v>13</v>
      </c>
      <c r="P19205" t="s">
        <v>928</v>
      </c>
      <c r="Q19205" t="s">
        <v>140</v>
      </c>
      <c r="R19205" t="s">
        <v>140</v>
      </c>
      <c r="S19205" t="s">
        <v>929</v>
      </c>
      <c r="T19205" t="s">
        <v>140</v>
      </c>
      <c r="U19205">
        <v>13</v>
      </c>
      <c r="V19205" t="s">
        <v>177</v>
      </c>
      <c r="W19205" t="s">
        <v>140</v>
      </c>
      <c r="X19205" t="s">
        <v>140</v>
      </c>
      <c r="Y19205" t="s">
        <v>140</v>
      </c>
      <c r="Z19205" t="s">
        <v>140</v>
      </c>
      <c r="AA19205">
        <v>13</v>
      </c>
      <c r="AB19205" t="s">
        <v>992</v>
      </c>
      <c r="AC19205" t="s">
        <v>140</v>
      </c>
      <c r="AD19205" t="s">
        <v>993</v>
      </c>
      <c r="AE19205" t="s">
        <v>140</v>
      </c>
      <c r="AF19205" t="s">
        <v>140</v>
      </c>
      <c r="AG19205">
        <v>13</v>
      </c>
      <c r="AH19205" t="s">
        <v>177</v>
      </c>
      <c r="AI19205" t="s">
        <v>140</v>
      </c>
      <c r="AJ19205" t="s">
        <v>140</v>
      </c>
      <c r="AK19205" t="s">
        <v>140</v>
      </c>
      <c r="AL19205" t="s">
        <v>140</v>
      </c>
      <c r="AM19205">
        <v>13</v>
      </c>
      <c r="AN19205" t="s">
        <v>477</v>
      </c>
      <c r="AO19205" t="s">
        <v>476</v>
      </c>
      <c r="AP19205" t="s">
        <v>140</v>
      </c>
      <c r="AQ19205" t="s">
        <v>140</v>
      </c>
      <c r="AR19205" t="s">
        <v>140</v>
      </c>
      <c r="AS19205">
        <v>13</v>
      </c>
      <c r="AT19205" t="s">
        <v>708</v>
      </c>
      <c r="AU19205" t="s">
        <v>131</v>
      </c>
      <c r="AV19205" t="s">
        <v>993</v>
      </c>
      <c r="AW19205" t="s">
        <v>929</v>
      </c>
      <c r="AX19205" t="s">
        <v>140</v>
      </c>
      <c r="AY19205">
        <v>13</v>
      </c>
      <c r="AZ19205" t="s">
        <v>132</v>
      </c>
      <c r="BA19205" t="s">
        <v>140</v>
      </c>
      <c r="BB19205" t="s">
        <v>131</v>
      </c>
      <c r="BC19205" t="s">
        <v>140</v>
      </c>
      <c r="BD19205" t="s">
        <v>140</v>
      </c>
      <c r="BE19205">
        <v>13</v>
      </c>
      <c r="BF19205" t="s">
        <v>828</v>
      </c>
      <c r="BG19205" t="s">
        <v>476</v>
      </c>
      <c r="BH19205" t="s">
        <v>87</v>
      </c>
      <c r="BI19205" t="s">
        <v>140</v>
      </c>
      <c r="BJ19205" t="s">
        <v>140</v>
      </c>
      <c r="BK19205">
        <v>13</v>
      </c>
      <c r="BL19205" t="s">
        <v>1088</v>
      </c>
      <c r="BM19205" t="s">
        <v>140</v>
      </c>
      <c r="BN19205" t="s">
        <v>99</v>
      </c>
      <c r="BO19205" t="s">
        <v>131</v>
      </c>
      <c r="BP19205" t="s">
        <v>140</v>
      </c>
      <c r="BQ19205">
        <v>13</v>
      </c>
      <c r="BR19205" t="s">
        <v>132</v>
      </c>
      <c r="BS19205" t="s">
        <v>140</v>
      </c>
      <c r="BT19205" t="s">
        <v>131</v>
      </c>
      <c r="BU19205" t="s">
        <v>140</v>
      </c>
      <c r="BV19205" t="s">
        <v>140</v>
      </c>
    </row>
    <row r="19206" spans="1:74" x14ac:dyDescent="0.35">
      <c r="A19206" t="s">
        <v>28</v>
      </c>
      <c r="B19206" t="s">
        <v>1151</v>
      </c>
      <c r="C19206">
        <v>117</v>
      </c>
      <c r="D19206" t="s">
        <v>931</v>
      </c>
      <c r="E19206" t="s">
        <v>345</v>
      </c>
      <c r="F19206" t="s">
        <v>269</v>
      </c>
      <c r="G19206" t="s">
        <v>515</v>
      </c>
      <c r="H19206" t="s">
        <v>140</v>
      </c>
      <c r="I19206">
        <v>117</v>
      </c>
      <c r="J19206" t="s">
        <v>298</v>
      </c>
      <c r="K19206" t="s">
        <v>953</v>
      </c>
      <c r="L19206" t="s">
        <v>528</v>
      </c>
      <c r="M19206" t="s">
        <v>261</v>
      </c>
      <c r="N19206" t="s">
        <v>140</v>
      </c>
      <c r="O19206">
        <v>117</v>
      </c>
      <c r="P19206" t="s">
        <v>887</v>
      </c>
      <c r="Q19206" t="s">
        <v>140</v>
      </c>
      <c r="R19206" t="s">
        <v>386</v>
      </c>
      <c r="S19206" t="s">
        <v>1052</v>
      </c>
      <c r="T19206" t="s">
        <v>775</v>
      </c>
      <c r="U19206">
        <v>117</v>
      </c>
      <c r="V19206" t="s">
        <v>1024</v>
      </c>
      <c r="W19206" t="s">
        <v>996</v>
      </c>
      <c r="X19206" t="s">
        <v>939</v>
      </c>
      <c r="Y19206" t="s">
        <v>140</v>
      </c>
      <c r="Z19206" t="s">
        <v>140</v>
      </c>
      <c r="AA19206">
        <v>117</v>
      </c>
      <c r="AB19206" t="s">
        <v>934</v>
      </c>
      <c r="AC19206" t="s">
        <v>1021</v>
      </c>
      <c r="AD19206" t="s">
        <v>818</v>
      </c>
      <c r="AE19206" t="s">
        <v>1046</v>
      </c>
      <c r="AF19206" t="s">
        <v>1009</v>
      </c>
      <c r="AG19206">
        <v>117</v>
      </c>
      <c r="AH19206" t="s">
        <v>454</v>
      </c>
      <c r="AI19206" t="s">
        <v>467</v>
      </c>
      <c r="AJ19206" t="s">
        <v>1062</v>
      </c>
      <c r="AK19206" t="s">
        <v>140</v>
      </c>
      <c r="AL19206" t="s">
        <v>140</v>
      </c>
      <c r="AM19206">
        <v>117</v>
      </c>
      <c r="AN19206" t="s">
        <v>750</v>
      </c>
      <c r="AO19206" t="s">
        <v>1070</v>
      </c>
      <c r="AP19206" t="s">
        <v>641</v>
      </c>
      <c r="AQ19206" t="s">
        <v>140</v>
      </c>
      <c r="AR19206" t="s">
        <v>140</v>
      </c>
      <c r="AS19206">
        <v>117</v>
      </c>
      <c r="AT19206" t="s">
        <v>442</v>
      </c>
      <c r="AU19206" t="s">
        <v>131</v>
      </c>
      <c r="AV19206" t="s">
        <v>1052</v>
      </c>
      <c r="AW19206" t="s">
        <v>140</v>
      </c>
      <c r="AX19206" t="s">
        <v>140</v>
      </c>
      <c r="AY19206">
        <v>117</v>
      </c>
      <c r="AZ19206" t="s">
        <v>88</v>
      </c>
      <c r="BA19206" t="s">
        <v>1046</v>
      </c>
      <c r="BB19206" t="s">
        <v>1062</v>
      </c>
      <c r="BC19206" t="s">
        <v>1009</v>
      </c>
      <c r="BD19206" t="s">
        <v>775</v>
      </c>
      <c r="BE19206">
        <v>117</v>
      </c>
      <c r="BF19206" t="s">
        <v>493</v>
      </c>
      <c r="BG19206" t="s">
        <v>1047</v>
      </c>
      <c r="BH19206" t="s">
        <v>521</v>
      </c>
      <c r="BI19206" t="s">
        <v>1066</v>
      </c>
      <c r="BJ19206" t="s">
        <v>140</v>
      </c>
      <c r="BK19206">
        <v>117</v>
      </c>
      <c r="BL19206" t="s">
        <v>1175</v>
      </c>
      <c r="BM19206" t="s">
        <v>1066</v>
      </c>
      <c r="BN19206" t="s">
        <v>953</v>
      </c>
      <c r="BO19206" t="s">
        <v>317</v>
      </c>
      <c r="BP19206" t="s">
        <v>140</v>
      </c>
      <c r="BQ19206">
        <v>117</v>
      </c>
      <c r="BR19206" t="s">
        <v>800</v>
      </c>
      <c r="BS19206" t="s">
        <v>140</v>
      </c>
      <c r="BT19206" t="s">
        <v>801</v>
      </c>
      <c r="BU19206" t="s">
        <v>140</v>
      </c>
      <c r="BV19206" t="s">
        <v>140</v>
      </c>
    </row>
    <row r="19207" spans="1:74" x14ac:dyDescent="0.35">
      <c r="A19207" t="s">
        <v>28</v>
      </c>
      <c r="B19207" t="s">
        <v>1152</v>
      </c>
      <c r="C19207">
        <v>78</v>
      </c>
      <c r="D19207" t="s">
        <v>1188</v>
      </c>
      <c r="E19207" t="s">
        <v>939</v>
      </c>
      <c r="F19207" t="s">
        <v>99</v>
      </c>
      <c r="G19207" t="s">
        <v>1007</v>
      </c>
      <c r="H19207" t="s">
        <v>140</v>
      </c>
      <c r="I19207">
        <v>78</v>
      </c>
      <c r="J19207" t="s">
        <v>215</v>
      </c>
      <c r="K19207" t="s">
        <v>977</v>
      </c>
      <c r="L19207" t="s">
        <v>999</v>
      </c>
      <c r="M19207" t="s">
        <v>797</v>
      </c>
      <c r="N19207" t="s">
        <v>140</v>
      </c>
      <c r="O19207">
        <v>78</v>
      </c>
      <c r="P19207" t="s">
        <v>510</v>
      </c>
      <c r="Q19207" t="s">
        <v>1063</v>
      </c>
      <c r="R19207" t="s">
        <v>1076</v>
      </c>
      <c r="S19207" t="s">
        <v>949</v>
      </c>
      <c r="T19207" t="s">
        <v>140</v>
      </c>
      <c r="U19207">
        <v>78</v>
      </c>
      <c r="V19207" t="s">
        <v>1202</v>
      </c>
      <c r="W19207" t="s">
        <v>140</v>
      </c>
      <c r="X19207" t="s">
        <v>1066</v>
      </c>
      <c r="Y19207" t="s">
        <v>140</v>
      </c>
      <c r="Z19207" t="s">
        <v>140</v>
      </c>
      <c r="AA19207">
        <v>78</v>
      </c>
      <c r="AB19207" t="s">
        <v>587</v>
      </c>
      <c r="AC19207" t="s">
        <v>1066</v>
      </c>
      <c r="AD19207" t="s">
        <v>1139</v>
      </c>
      <c r="AE19207" t="s">
        <v>140</v>
      </c>
      <c r="AF19207" t="s">
        <v>140</v>
      </c>
      <c r="AG19207">
        <v>78</v>
      </c>
      <c r="AH19207" t="s">
        <v>510</v>
      </c>
      <c r="AI19207" t="s">
        <v>101</v>
      </c>
      <c r="AJ19207" t="s">
        <v>949</v>
      </c>
      <c r="AK19207" t="s">
        <v>1063</v>
      </c>
      <c r="AL19207" t="s">
        <v>1063</v>
      </c>
      <c r="AM19207">
        <v>78</v>
      </c>
      <c r="AN19207" t="s">
        <v>96</v>
      </c>
      <c r="AO19207" t="s">
        <v>515</v>
      </c>
      <c r="AP19207" t="s">
        <v>1061</v>
      </c>
      <c r="AQ19207" t="s">
        <v>140</v>
      </c>
      <c r="AR19207" t="s">
        <v>140</v>
      </c>
      <c r="AS19207">
        <v>78</v>
      </c>
      <c r="AT19207" t="s">
        <v>839</v>
      </c>
      <c r="AU19207" t="s">
        <v>1073</v>
      </c>
      <c r="AV19207" t="s">
        <v>140</v>
      </c>
      <c r="AW19207" t="s">
        <v>1066</v>
      </c>
      <c r="AX19207" t="s">
        <v>1063</v>
      </c>
      <c r="AY19207">
        <v>78</v>
      </c>
      <c r="AZ19207" t="s">
        <v>1024</v>
      </c>
      <c r="BA19207" t="s">
        <v>140</v>
      </c>
      <c r="BB19207" t="s">
        <v>1055</v>
      </c>
      <c r="BC19207" t="s">
        <v>1052</v>
      </c>
      <c r="BD19207" t="s">
        <v>1063</v>
      </c>
      <c r="BE19207">
        <v>78</v>
      </c>
      <c r="BF19207" t="s">
        <v>112</v>
      </c>
      <c r="BG19207" t="s">
        <v>1048</v>
      </c>
      <c r="BH19207" t="s">
        <v>527</v>
      </c>
      <c r="BI19207" t="s">
        <v>1020</v>
      </c>
      <c r="BJ19207" t="s">
        <v>140</v>
      </c>
      <c r="BK19207">
        <v>78</v>
      </c>
      <c r="BL19207" t="s">
        <v>419</v>
      </c>
      <c r="BM19207" t="s">
        <v>140</v>
      </c>
      <c r="BN19207" t="s">
        <v>919</v>
      </c>
      <c r="BO19207" t="s">
        <v>781</v>
      </c>
      <c r="BP19207" t="s">
        <v>140</v>
      </c>
      <c r="BQ19207">
        <v>78</v>
      </c>
      <c r="BR19207" t="s">
        <v>732</v>
      </c>
      <c r="BS19207" t="s">
        <v>140</v>
      </c>
      <c r="BT19207" t="s">
        <v>1007</v>
      </c>
      <c r="BU19207" t="s">
        <v>1066</v>
      </c>
      <c r="BV19207" t="s">
        <v>140</v>
      </c>
    </row>
    <row r="19208" spans="1:74" x14ac:dyDescent="0.35">
      <c r="A19208" t="s">
        <v>28</v>
      </c>
      <c r="B19208" t="s">
        <v>339</v>
      </c>
      <c r="C19208">
        <v>12</v>
      </c>
      <c r="D19208" t="s">
        <v>487</v>
      </c>
      <c r="E19208" t="s">
        <v>792</v>
      </c>
      <c r="F19208" t="s">
        <v>718</v>
      </c>
      <c r="G19208" t="s">
        <v>317</v>
      </c>
      <c r="H19208" t="s">
        <v>140</v>
      </c>
      <c r="I19208">
        <v>12</v>
      </c>
      <c r="J19208" t="s">
        <v>199</v>
      </c>
      <c r="K19208" t="s">
        <v>47</v>
      </c>
      <c r="L19208" t="s">
        <v>822</v>
      </c>
      <c r="M19208" t="s">
        <v>1083</v>
      </c>
      <c r="N19208" t="s">
        <v>140</v>
      </c>
      <c r="O19208">
        <v>12</v>
      </c>
      <c r="P19208" t="s">
        <v>708</v>
      </c>
      <c r="Q19208" t="s">
        <v>140</v>
      </c>
      <c r="R19208" t="s">
        <v>411</v>
      </c>
      <c r="S19208" t="s">
        <v>785</v>
      </c>
      <c r="T19208" t="s">
        <v>140</v>
      </c>
      <c r="U19208">
        <v>12</v>
      </c>
      <c r="V19208" t="s">
        <v>177</v>
      </c>
      <c r="W19208" t="s">
        <v>140</v>
      </c>
      <c r="X19208" t="s">
        <v>140</v>
      </c>
      <c r="Y19208" t="s">
        <v>140</v>
      </c>
      <c r="Z19208" t="s">
        <v>140</v>
      </c>
      <c r="AA19208">
        <v>12</v>
      </c>
      <c r="AB19208" t="s">
        <v>610</v>
      </c>
      <c r="AC19208" t="s">
        <v>140</v>
      </c>
      <c r="AD19208" t="s">
        <v>165</v>
      </c>
      <c r="AE19208" t="s">
        <v>785</v>
      </c>
      <c r="AF19208" t="s">
        <v>140</v>
      </c>
      <c r="AG19208">
        <v>12</v>
      </c>
      <c r="AH19208" t="s">
        <v>485</v>
      </c>
      <c r="AI19208" t="s">
        <v>822</v>
      </c>
      <c r="AJ19208" t="s">
        <v>924</v>
      </c>
      <c r="AK19208" t="s">
        <v>140</v>
      </c>
      <c r="AL19208" t="s">
        <v>140</v>
      </c>
      <c r="AM19208">
        <v>12</v>
      </c>
      <c r="AN19208" t="s">
        <v>690</v>
      </c>
      <c r="AO19208" t="s">
        <v>785</v>
      </c>
      <c r="AP19208" t="s">
        <v>794</v>
      </c>
      <c r="AQ19208" t="s">
        <v>140</v>
      </c>
      <c r="AR19208" t="s">
        <v>140</v>
      </c>
      <c r="AS19208">
        <v>12</v>
      </c>
      <c r="AT19208" t="s">
        <v>793</v>
      </c>
      <c r="AU19208" t="s">
        <v>785</v>
      </c>
      <c r="AV19208" t="s">
        <v>718</v>
      </c>
      <c r="AW19208" t="s">
        <v>140</v>
      </c>
      <c r="AX19208" t="s">
        <v>140</v>
      </c>
      <c r="AY19208">
        <v>12</v>
      </c>
      <c r="AZ19208" t="s">
        <v>784</v>
      </c>
      <c r="BA19208" t="s">
        <v>140</v>
      </c>
      <c r="BB19208" t="s">
        <v>785</v>
      </c>
      <c r="BC19208" t="s">
        <v>140</v>
      </c>
      <c r="BD19208" t="s">
        <v>140</v>
      </c>
      <c r="BE19208">
        <v>12</v>
      </c>
      <c r="BF19208" t="s">
        <v>791</v>
      </c>
      <c r="BG19208" t="s">
        <v>785</v>
      </c>
      <c r="BH19208" t="s">
        <v>785</v>
      </c>
      <c r="BI19208" t="s">
        <v>140</v>
      </c>
      <c r="BJ19208" t="s">
        <v>140</v>
      </c>
      <c r="BK19208">
        <v>12</v>
      </c>
      <c r="BL19208" t="s">
        <v>309</v>
      </c>
      <c r="BM19208" t="s">
        <v>785</v>
      </c>
      <c r="BN19208" t="s">
        <v>785</v>
      </c>
      <c r="BO19208" t="s">
        <v>712</v>
      </c>
      <c r="BP19208" t="s">
        <v>140</v>
      </c>
      <c r="BQ19208">
        <v>12</v>
      </c>
      <c r="BR19208" t="s">
        <v>784</v>
      </c>
      <c r="BS19208" t="s">
        <v>140</v>
      </c>
      <c r="BT19208" t="s">
        <v>785</v>
      </c>
      <c r="BU19208" t="s">
        <v>140</v>
      </c>
      <c r="BV19208" t="s">
        <v>140</v>
      </c>
    </row>
    <row r="19209" spans="1:74" x14ac:dyDescent="0.35">
      <c r="A19209" t="s">
        <v>29</v>
      </c>
      <c r="B19209" t="s">
        <v>1151</v>
      </c>
      <c r="C19209">
        <v>109</v>
      </c>
      <c r="D19209" t="s">
        <v>923</v>
      </c>
      <c r="E19209" t="s">
        <v>869</v>
      </c>
      <c r="F19209" t="s">
        <v>660</v>
      </c>
      <c r="G19209" t="s">
        <v>1053</v>
      </c>
      <c r="H19209" t="s">
        <v>140</v>
      </c>
      <c r="I19209">
        <v>109</v>
      </c>
      <c r="J19209" t="s">
        <v>331</v>
      </c>
      <c r="K19209" t="s">
        <v>317</v>
      </c>
      <c r="L19209" t="s">
        <v>573</v>
      </c>
      <c r="M19209" t="s">
        <v>731</v>
      </c>
      <c r="N19209" t="s">
        <v>140</v>
      </c>
      <c r="O19209">
        <v>109</v>
      </c>
      <c r="P19209" t="s">
        <v>1138</v>
      </c>
      <c r="Q19209" t="s">
        <v>1021</v>
      </c>
      <c r="R19209" t="s">
        <v>917</v>
      </c>
      <c r="S19209" t="s">
        <v>140</v>
      </c>
      <c r="T19209" t="s">
        <v>140</v>
      </c>
      <c r="U19209">
        <v>109</v>
      </c>
      <c r="V19209" t="s">
        <v>514</v>
      </c>
      <c r="W19209" t="s">
        <v>954</v>
      </c>
      <c r="X19209" t="s">
        <v>949</v>
      </c>
      <c r="Y19209" t="s">
        <v>140</v>
      </c>
      <c r="Z19209" t="s">
        <v>140</v>
      </c>
      <c r="AA19209">
        <v>109</v>
      </c>
      <c r="AB19209" t="s">
        <v>525</v>
      </c>
      <c r="AC19209" t="s">
        <v>1016</v>
      </c>
      <c r="AD19209" t="s">
        <v>463</v>
      </c>
      <c r="AE19209" t="s">
        <v>140</v>
      </c>
      <c r="AF19209" t="s">
        <v>140</v>
      </c>
      <c r="AG19209">
        <v>109</v>
      </c>
      <c r="AH19209" t="s">
        <v>976</v>
      </c>
      <c r="AI19209" t="s">
        <v>522</v>
      </c>
      <c r="AJ19209" t="s">
        <v>501</v>
      </c>
      <c r="AK19209" t="s">
        <v>140</v>
      </c>
      <c r="AL19209" t="s">
        <v>1016</v>
      </c>
      <c r="AM19209">
        <v>109</v>
      </c>
      <c r="AN19209" t="s">
        <v>370</v>
      </c>
      <c r="AO19209" t="s">
        <v>949</v>
      </c>
      <c r="AP19209" t="s">
        <v>111</v>
      </c>
      <c r="AQ19209" t="s">
        <v>140</v>
      </c>
      <c r="AR19209" t="s">
        <v>140</v>
      </c>
      <c r="AS19209">
        <v>109</v>
      </c>
      <c r="AT19209" t="s">
        <v>423</v>
      </c>
      <c r="AU19209" t="s">
        <v>991</v>
      </c>
      <c r="AV19209" t="s">
        <v>1007</v>
      </c>
      <c r="AW19209" t="s">
        <v>140</v>
      </c>
      <c r="AX19209" t="s">
        <v>140</v>
      </c>
      <c r="AY19209">
        <v>109</v>
      </c>
      <c r="AZ19209" t="s">
        <v>951</v>
      </c>
      <c r="BA19209" t="s">
        <v>140</v>
      </c>
      <c r="BB19209" t="s">
        <v>915</v>
      </c>
      <c r="BC19209" t="s">
        <v>733</v>
      </c>
      <c r="BD19209" t="s">
        <v>140</v>
      </c>
      <c r="BE19209">
        <v>109</v>
      </c>
      <c r="BF19209" t="s">
        <v>717</v>
      </c>
      <c r="BG19209" t="s">
        <v>140</v>
      </c>
      <c r="BH19209" t="s">
        <v>716</v>
      </c>
      <c r="BI19209" t="s">
        <v>140</v>
      </c>
      <c r="BJ19209" t="s">
        <v>140</v>
      </c>
      <c r="BK19209">
        <v>109</v>
      </c>
      <c r="BL19209" t="s">
        <v>644</v>
      </c>
      <c r="BM19209" t="s">
        <v>140</v>
      </c>
      <c r="BN19209" t="s">
        <v>973</v>
      </c>
      <c r="BO19209" t="s">
        <v>202</v>
      </c>
      <c r="BP19209" t="s">
        <v>140</v>
      </c>
      <c r="BQ19209">
        <v>109</v>
      </c>
      <c r="BR19209" t="s">
        <v>1115</v>
      </c>
      <c r="BS19209" t="s">
        <v>140</v>
      </c>
      <c r="BT19209" t="s">
        <v>940</v>
      </c>
      <c r="BU19209" t="s">
        <v>1051</v>
      </c>
      <c r="BV19209" t="s">
        <v>140</v>
      </c>
    </row>
    <row r="19210" spans="1:74" x14ac:dyDescent="0.35">
      <c r="A19210" t="s">
        <v>29</v>
      </c>
      <c r="B19210" t="s">
        <v>1152</v>
      </c>
      <c r="C19210">
        <v>73</v>
      </c>
      <c r="D19210" t="s">
        <v>707</v>
      </c>
      <c r="E19210" t="s">
        <v>1019</v>
      </c>
      <c r="F19210" t="s">
        <v>643</v>
      </c>
      <c r="G19210" t="s">
        <v>919</v>
      </c>
      <c r="H19210" t="s">
        <v>1019</v>
      </c>
      <c r="I19210">
        <v>73</v>
      </c>
      <c r="J19210" t="s">
        <v>453</v>
      </c>
      <c r="K19210" t="s">
        <v>942</v>
      </c>
      <c r="L19210" t="s">
        <v>117</v>
      </c>
      <c r="M19210" t="s">
        <v>492</v>
      </c>
      <c r="N19210" t="s">
        <v>1019</v>
      </c>
      <c r="O19210">
        <v>73</v>
      </c>
      <c r="P19210" t="s">
        <v>563</v>
      </c>
      <c r="Q19210" t="s">
        <v>1066</v>
      </c>
      <c r="R19210" t="s">
        <v>1087</v>
      </c>
      <c r="S19210" t="s">
        <v>1048</v>
      </c>
      <c r="T19210" t="s">
        <v>140</v>
      </c>
      <c r="U19210">
        <v>73</v>
      </c>
      <c r="V19210" t="s">
        <v>870</v>
      </c>
      <c r="W19210" t="s">
        <v>1066</v>
      </c>
      <c r="X19210" t="s">
        <v>1050</v>
      </c>
      <c r="Y19210" t="s">
        <v>140</v>
      </c>
      <c r="Z19210" t="s">
        <v>140</v>
      </c>
      <c r="AA19210">
        <v>73</v>
      </c>
      <c r="AB19210" t="s">
        <v>146</v>
      </c>
      <c r="AC19210" t="s">
        <v>1014</v>
      </c>
      <c r="AD19210" t="s">
        <v>471</v>
      </c>
      <c r="AE19210" t="s">
        <v>1063</v>
      </c>
      <c r="AF19210" t="s">
        <v>1019</v>
      </c>
      <c r="AG19210">
        <v>73</v>
      </c>
      <c r="AH19210" t="s">
        <v>844</v>
      </c>
      <c r="AI19210" t="s">
        <v>911</v>
      </c>
      <c r="AJ19210" t="s">
        <v>971</v>
      </c>
      <c r="AK19210" t="s">
        <v>140</v>
      </c>
      <c r="AL19210" t="s">
        <v>140</v>
      </c>
      <c r="AM19210">
        <v>73</v>
      </c>
      <c r="AN19210" t="s">
        <v>811</v>
      </c>
      <c r="AO19210" t="s">
        <v>1063</v>
      </c>
      <c r="AP19210" t="s">
        <v>1102</v>
      </c>
      <c r="AQ19210" t="s">
        <v>140</v>
      </c>
      <c r="AR19210" t="s">
        <v>140</v>
      </c>
      <c r="AS19210">
        <v>73</v>
      </c>
      <c r="AT19210" t="s">
        <v>270</v>
      </c>
      <c r="AU19210" t="s">
        <v>1047</v>
      </c>
      <c r="AV19210" t="s">
        <v>954</v>
      </c>
      <c r="AW19210" t="s">
        <v>996</v>
      </c>
      <c r="AX19210" t="s">
        <v>140</v>
      </c>
      <c r="AY19210">
        <v>73</v>
      </c>
      <c r="AZ19210" t="s">
        <v>1230</v>
      </c>
      <c r="BA19210" t="s">
        <v>140</v>
      </c>
      <c r="BB19210" t="s">
        <v>1054</v>
      </c>
      <c r="BC19210" t="s">
        <v>1050</v>
      </c>
      <c r="BD19210" t="s">
        <v>140</v>
      </c>
      <c r="BE19210">
        <v>73</v>
      </c>
      <c r="BF19210" t="s">
        <v>531</v>
      </c>
      <c r="BG19210" t="s">
        <v>1046</v>
      </c>
      <c r="BH19210" t="s">
        <v>729</v>
      </c>
      <c r="BI19210" t="s">
        <v>660</v>
      </c>
      <c r="BJ19210" t="s">
        <v>1008</v>
      </c>
      <c r="BK19210">
        <v>73</v>
      </c>
      <c r="BL19210" t="s">
        <v>779</v>
      </c>
      <c r="BM19210" t="s">
        <v>140</v>
      </c>
      <c r="BN19210" t="s">
        <v>527</v>
      </c>
      <c r="BO19210" t="s">
        <v>528</v>
      </c>
      <c r="BP19210" t="s">
        <v>140</v>
      </c>
      <c r="BQ19210">
        <v>73</v>
      </c>
      <c r="BR19210" t="s">
        <v>1109</v>
      </c>
      <c r="BS19210" t="s">
        <v>140</v>
      </c>
      <c r="BT19210" t="s">
        <v>1052</v>
      </c>
      <c r="BU19210" t="s">
        <v>1019</v>
      </c>
      <c r="BV19210" t="s">
        <v>140</v>
      </c>
    </row>
    <row r="19211" spans="1:74" x14ac:dyDescent="0.35">
      <c r="A19211" t="s">
        <v>29</v>
      </c>
      <c r="B19211" t="s">
        <v>339</v>
      </c>
      <c r="C19211">
        <v>22</v>
      </c>
      <c r="D19211" t="s">
        <v>902</v>
      </c>
      <c r="E19211" t="s">
        <v>140</v>
      </c>
      <c r="F19211" t="s">
        <v>983</v>
      </c>
      <c r="G19211" t="s">
        <v>1059</v>
      </c>
      <c r="H19211" t="s">
        <v>140</v>
      </c>
      <c r="I19211">
        <v>22</v>
      </c>
      <c r="J19211" t="s">
        <v>299</v>
      </c>
      <c r="K19211" t="s">
        <v>140</v>
      </c>
      <c r="L19211" t="s">
        <v>320</v>
      </c>
      <c r="M19211" t="s">
        <v>834</v>
      </c>
      <c r="N19211" t="s">
        <v>140</v>
      </c>
      <c r="O19211">
        <v>22</v>
      </c>
      <c r="P19211" t="s">
        <v>177</v>
      </c>
      <c r="Q19211" t="s">
        <v>140</v>
      </c>
      <c r="R19211" t="s">
        <v>140</v>
      </c>
      <c r="S19211" t="s">
        <v>140</v>
      </c>
      <c r="T19211" t="s">
        <v>140</v>
      </c>
      <c r="U19211">
        <v>22</v>
      </c>
      <c r="V19211" t="s">
        <v>177</v>
      </c>
      <c r="W19211" t="s">
        <v>140</v>
      </c>
      <c r="X19211" t="s">
        <v>140</v>
      </c>
      <c r="Y19211" t="s">
        <v>140</v>
      </c>
      <c r="Z19211" t="s">
        <v>140</v>
      </c>
      <c r="AA19211">
        <v>22</v>
      </c>
      <c r="AB19211" t="s">
        <v>195</v>
      </c>
      <c r="AC19211" t="s">
        <v>140</v>
      </c>
      <c r="AD19211" t="s">
        <v>196</v>
      </c>
      <c r="AE19211" t="s">
        <v>140</v>
      </c>
      <c r="AF19211" t="s">
        <v>140</v>
      </c>
      <c r="AG19211">
        <v>22</v>
      </c>
      <c r="AH19211" t="s">
        <v>575</v>
      </c>
      <c r="AI19211" t="s">
        <v>752</v>
      </c>
      <c r="AJ19211" t="s">
        <v>983</v>
      </c>
      <c r="AK19211" t="s">
        <v>140</v>
      </c>
      <c r="AL19211" t="s">
        <v>140</v>
      </c>
      <c r="AM19211">
        <v>22</v>
      </c>
      <c r="AN19211" t="s">
        <v>858</v>
      </c>
      <c r="AO19211" t="s">
        <v>140</v>
      </c>
      <c r="AP19211" t="s">
        <v>527</v>
      </c>
      <c r="AQ19211" t="s">
        <v>140</v>
      </c>
      <c r="AR19211" t="s">
        <v>140</v>
      </c>
      <c r="AS19211">
        <v>22</v>
      </c>
      <c r="AT19211" t="s">
        <v>1158</v>
      </c>
      <c r="AU19211" t="s">
        <v>950</v>
      </c>
      <c r="AV19211" t="s">
        <v>983</v>
      </c>
      <c r="AW19211" t="s">
        <v>140</v>
      </c>
      <c r="AX19211" t="s">
        <v>140</v>
      </c>
      <c r="AY19211">
        <v>22</v>
      </c>
      <c r="AZ19211" t="s">
        <v>1002</v>
      </c>
      <c r="BA19211" t="s">
        <v>140</v>
      </c>
      <c r="BB19211" t="s">
        <v>1020</v>
      </c>
      <c r="BC19211" t="s">
        <v>1052</v>
      </c>
      <c r="BD19211" t="s">
        <v>140</v>
      </c>
      <c r="BE19211">
        <v>22</v>
      </c>
      <c r="BF19211" t="s">
        <v>596</v>
      </c>
      <c r="BG19211" t="s">
        <v>140</v>
      </c>
      <c r="BH19211" t="s">
        <v>595</v>
      </c>
      <c r="BI19211" t="s">
        <v>140</v>
      </c>
      <c r="BJ19211" t="s">
        <v>140</v>
      </c>
      <c r="BK19211">
        <v>22</v>
      </c>
      <c r="BL19211" t="s">
        <v>40</v>
      </c>
      <c r="BM19211" t="s">
        <v>140</v>
      </c>
      <c r="BN19211" t="s">
        <v>91</v>
      </c>
      <c r="BO19211" t="s">
        <v>192</v>
      </c>
      <c r="BP19211" t="s">
        <v>140</v>
      </c>
      <c r="BQ19211">
        <v>22</v>
      </c>
      <c r="BR19211" t="s">
        <v>177</v>
      </c>
      <c r="BS19211" t="s">
        <v>140</v>
      </c>
      <c r="BT19211" t="s">
        <v>140</v>
      </c>
      <c r="BU19211" t="s">
        <v>140</v>
      </c>
      <c r="BV19211" t="s">
        <v>140</v>
      </c>
    </row>
    <row r="19212" spans="1:74" x14ac:dyDescent="0.35">
      <c r="A19212" t="s">
        <v>30</v>
      </c>
      <c r="B19212" t="s">
        <v>1151</v>
      </c>
      <c r="C19212">
        <v>108</v>
      </c>
      <c r="D19212" t="s">
        <v>413</v>
      </c>
      <c r="E19212" t="s">
        <v>1070</v>
      </c>
      <c r="F19212" t="s">
        <v>812</v>
      </c>
      <c r="G19212" t="s">
        <v>1068</v>
      </c>
      <c r="H19212" t="s">
        <v>140</v>
      </c>
      <c r="I19212">
        <v>108</v>
      </c>
      <c r="J19212" t="s">
        <v>555</v>
      </c>
      <c r="K19212" t="s">
        <v>129</v>
      </c>
      <c r="L19212" t="s">
        <v>924</v>
      </c>
      <c r="M19212" t="s">
        <v>264</v>
      </c>
      <c r="N19212" t="s">
        <v>775</v>
      </c>
      <c r="O19212">
        <v>108</v>
      </c>
      <c r="P19212" t="s">
        <v>410</v>
      </c>
      <c r="Q19212" t="s">
        <v>1004</v>
      </c>
      <c r="R19212" t="s">
        <v>718</v>
      </c>
      <c r="S19212" t="s">
        <v>954</v>
      </c>
      <c r="T19212" t="s">
        <v>775</v>
      </c>
      <c r="U19212">
        <v>108</v>
      </c>
      <c r="V19212" t="s">
        <v>1153</v>
      </c>
      <c r="W19212" t="s">
        <v>1046</v>
      </c>
      <c r="X19212" t="s">
        <v>1060</v>
      </c>
      <c r="Y19212" t="s">
        <v>954</v>
      </c>
      <c r="Z19212" t="s">
        <v>140</v>
      </c>
      <c r="AA19212">
        <v>108</v>
      </c>
      <c r="AB19212" t="s">
        <v>80</v>
      </c>
      <c r="AC19212" t="s">
        <v>140</v>
      </c>
      <c r="AD19212" t="s">
        <v>947</v>
      </c>
      <c r="AE19212" t="s">
        <v>954</v>
      </c>
      <c r="AF19212" t="s">
        <v>140</v>
      </c>
      <c r="AG19212">
        <v>108</v>
      </c>
      <c r="AH19212" t="s">
        <v>989</v>
      </c>
      <c r="AI19212" t="s">
        <v>289</v>
      </c>
      <c r="AJ19212" t="s">
        <v>1017</v>
      </c>
      <c r="AK19212" t="s">
        <v>140</v>
      </c>
      <c r="AL19212" t="s">
        <v>140</v>
      </c>
      <c r="AM19212">
        <v>108</v>
      </c>
      <c r="AN19212" t="s">
        <v>112</v>
      </c>
      <c r="AO19212" t="s">
        <v>869</v>
      </c>
      <c r="AP19212" t="s">
        <v>109</v>
      </c>
      <c r="AQ19212" t="s">
        <v>140</v>
      </c>
      <c r="AR19212" t="s">
        <v>140</v>
      </c>
      <c r="AS19212">
        <v>108</v>
      </c>
      <c r="AT19212" t="s">
        <v>750</v>
      </c>
      <c r="AU19212" t="s">
        <v>107</v>
      </c>
      <c r="AV19212" t="s">
        <v>527</v>
      </c>
      <c r="AW19212" t="s">
        <v>919</v>
      </c>
      <c r="AX19212" t="s">
        <v>140</v>
      </c>
      <c r="AY19212">
        <v>108</v>
      </c>
      <c r="AZ19212" t="s">
        <v>596</v>
      </c>
      <c r="BA19212" t="s">
        <v>140</v>
      </c>
      <c r="BB19212" t="s">
        <v>1049</v>
      </c>
      <c r="BC19212" t="s">
        <v>345</v>
      </c>
      <c r="BD19212" t="s">
        <v>140</v>
      </c>
      <c r="BE19212">
        <v>108</v>
      </c>
      <c r="BF19212" t="s">
        <v>156</v>
      </c>
      <c r="BG19212" t="s">
        <v>1053</v>
      </c>
      <c r="BH19212" t="s">
        <v>749</v>
      </c>
      <c r="BI19212" t="s">
        <v>140</v>
      </c>
      <c r="BJ19212" t="s">
        <v>140</v>
      </c>
      <c r="BK19212">
        <v>108</v>
      </c>
      <c r="BL19212" t="s">
        <v>823</v>
      </c>
      <c r="BM19212" t="s">
        <v>1073</v>
      </c>
      <c r="BN19212" t="s">
        <v>801</v>
      </c>
      <c r="BO19212" t="s">
        <v>55</v>
      </c>
      <c r="BP19212" t="s">
        <v>140</v>
      </c>
      <c r="BQ19212">
        <v>108</v>
      </c>
      <c r="BR19212" t="s">
        <v>110</v>
      </c>
      <c r="BS19212" t="s">
        <v>140</v>
      </c>
      <c r="BT19212" t="s">
        <v>664</v>
      </c>
      <c r="BU19212" t="s">
        <v>1046</v>
      </c>
      <c r="BV19212" t="s">
        <v>140</v>
      </c>
    </row>
    <row r="19213" spans="1:74" x14ac:dyDescent="0.35">
      <c r="A19213" t="s">
        <v>30</v>
      </c>
      <c r="B19213" t="s">
        <v>1152</v>
      </c>
      <c r="C19213">
        <v>78</v>
      </c>
      <c r="D19213" t="s">
        <v>992</v>
      </c>
      <c r="E19213" t="s">
        <v>140</v>
      </c>
      <c r="F19213" t="s">
        <v>1020</v>
      </c>
      <c r="G19213" t="s">
        <v>462</v>
      </c>
      <c r="H19213" t="s">
        <v>140</v>
      </c>
      <c r="I19213">
        <v>78</v>
      </c>
      <c r="J19213" t="s">
        <v>758</v>
      </c>
      <c r="K19213" t="s">
        <v>345</v>
      </c>
      <c r="L19213" t="s">
        <v>394</v>
      </c>
      <c r="M19213" t="s">
        <v>771</v>
      </c>
      <c r="N19213" t="s">
        <v>140</v>
      </c>
      <c r="O19213">
        <v>78</v>
      </c>
      <c r="P19213" t="s">
        <v>943</v>
      </c>
      <c r="Q19213" t="s">
        <v>140</v>
      </c>
      <c r="R19213" t="s">
        <v>942</v>
      </c>
      <c r="S19213" t="s">
        <v>140</v>
      </c>
      <c r="T19213" t="s">
        <v>140</v>
      </c>
      <c r="U19213">
        <v>78</v>
      </c>
      <c r="V19213" t="s">
        <v>1148</v>
      </c>
      <c r="W19213" t="s">
        <v>1021</v>
      </c>
      <c r="X19213" t="s">
        <v>140</v>
      </c>
      <c r="Y19213" t="s">
        <v>140</v>
      </c>
      <c r="Z19213" t="s">
        <v>140</v>
      </c>
      <c r="AA19213">
        <v>78</v>
      </c>
      <c r="AB19213" t="s">
        <v>757</v>
      </c>
      <c r="AC19213" t="s">
        <v>140</v>
      </c>
      <c r="AD19213" t="s">
        <v>756</v>
      </c>
      <c r="AE19213" t="s">
        <v>140</v>
      </c>
      <c r="AF19213" t="s">
        <v>140</v>
      </c>
      <c r="AG19213">
        <v>78</v>
      </c>
      <c r="AH19213" t="s">
        <v>861</v>
      </c>
      <c r="AI19213" t="s">
        <v>849</v>
      </c>
      <c r="AJ19213" t="s">
        <v>458</v>
      </c>
      <c r="AK19213" t="s">
        <v>140</v>
      </c>
      <c r="AL19213" t="s">
        <v>1013</v>
      </c>
      <c r="AM19213">
        <v>78</v>
      </c>
      <c r="AN19213" t="s">
        <v>90</v>
      </c>
      <c r="AO19213" t="s">
        <v>140</v>
      </c>
      <c r="AP19213" t="s">
        <v>824</v>
      </c>
      <c r="AQ19213" t="s">
        <v>775</v>
      </c>
      <c r="AR19213" t="s">
        <v>140</v>
      </c>
      <c r="AS19213">
        <v>78</v>
      </c>
      <c r="AT19213" t="s">
        <v>344</v>
      </c>
      <c r="AU19213" t="s">
        <v>1066</v>
      </c>
      <c r="AV19213" t="s">
        <v>1043</v>
      </c>
      <c r="AW19213" t="s">
        <v>1021</v>
      </c>
      <c r="AX19213" t="s">
        <v>140</v>
      </c>
      <c r="AY19213">
        <v>78</v>
      </c>
      <c r="AZ19213" t="s">
        <v>661</v>
      </c>
      <c r="BA19213" t="s">
        <v>140</v>
      </c>
      <c r="BB19213" t="s">
        <v>1066</v>
      </c>
      <c r="BC19213" t="s">
        <v>954</v>
      </c>
      <c r="BD19213" t="s">
        <v>140</v>
      </c>
      <c r="BE19213">
        <v>78</v>
      </c>
      <c r="BF19213" t="s">
        <v>1109</v>
      </c>
      <c r="BG19213" t="s">
        <v>140</v>
      </c>
      <c r="BH19213" t="s">
        <v>919</v>
      </c>
      <c r="BI19213" t="s">
        <v>1063</v>
      </c>
      <c r="BJ19213" t="s">
        <v>140</v>
      </c>
      <c r="BK19213">
        <v>78</v>
      </c>
      <c r="BL19213" t="s">
        <v>945</v>
      </c>
      <c r="BM19213" t="s">
        <v>140</v>
      </c>
      <c r="BN19213" t="s">
        <v>1018</v>
      </c>
      <c r="BO19213" t="s">
        <v>880</v>
      </c>
      <c r="BP19213" t="s">
        <v>140</v>
      </c>
      <c r="BQ19213">
        <v>78</v>
      </c>
      <c r="BR19213" t="s">
        <v>938</v>
      </c>
      <c r="BS19213" t="s">
        <v>140</v>
      </c>
      <c r="BT19213" t="s">
        <v>1019</v>
      </c>
      <c r="BU19213" t="s">
        <v>1021</v>
      </c>
      <c r="BV19213" t="s">
        <v>140</v>
      </c>
    </row>
    <row r="19214" spans="1:74" x14ac:dyDescent="0.35">
      <c r="A19214" t="s">
        <v>30</v>
      </c>
      <c r="B19214" t="s">
        <v>339</v>
      </c>
      <c r="C19214">
        <v>16</v>
      </c>
      <c r="D19214" t="s">
        <v>1143</v>
      </c>
      <c r="E19214" t="s">
        <v>140</v>
      </c>
      <c r="F19214" t="s">
        <v>140</v>
      </c>
      <c r="G19214" t="s">
        <v>140</v>
      </c>
      <c r="H19214" t="s">
        <v>1070</v>
      </c>
      <c r="I19214">
        <v>16</v>
      </c>
      <c r="J19214" t="s">
        <v>1015</v>
      </c>
      <c r="K19214" t="s">
        <v>940</v>
      </c>
      <c r="L19214" t="s">
        <v>443</v>
      </c>
      <c r="M19214" t="s">
        <v>810</v>
      </c>
      <c r="N19214" t="s">
        <v>1070</v>
      </c>
      <c r="O19214">
        <v>16</v>
      </c>
      <c r="P19214" t="s">
        <v>344</v>
      </c>
      <c r="Q19214" t="s">
        <v>140</v>
      </c>
      <c r="R19214" t="s">
        <v>345</v>
      </c>
      <c r="S19214" t="s">
        <v>140</v>
      </c>
      <c r="T19214" t="s">
        <v>140</v>
      </c>
      <c r="U19214">
        <v>16</v>
      </c>
      <c r="V19214" t="s">
        <v>177</v>
      </c>
      <c r="W19214" t="s">
        <v>140</v>
      </c>
      <c r="X19214" t="s">
        <v>140</v>
      </c>
      <c r="Y19214" t="s">
        <v>140</v>
      </c>
      <c r="Z19214" t="s">
        <v>140</v>
      </c>
      <c r="AA19214">
        <v>16</v>
      </c>
      <c r="AB19214" t="s">
        <v>523</v>
      </c>
      <c r="AC19214" t="s">
        <v>140</v>
      </c>
      <c r="AD19214" t="s">
        <v>522</v>
      </c>
      <c r="AE19214" t="s">
        <v>140</v>
      </c>
      <c r="AF19214" t="s">
        <v>140</v>
      </c>
      <c r="AG19214">
        <v>16</v>
      </c>
      <c r="AH19214" t="s">
        <v>1162</v>
      </c>
      <c r="AI19214" t="s">
        <v>522</v>
      </c>
      <c r="AJ19214" t="s">
        <v>950</v>
      </c>
      <c r="AK19214" t="s">
        <v>140</v>
      </c>
      <c r="AL19214" t="s">
        <v>140</v>
      </c>
      <c r="AM19214">
        <v>16</v>
      </c>
      <c r="AN19214" t="s">
        <v>933</v>
      </c>
      <c r="AO19214" t="s">
        <v>140</v>
      </c>
      <c r="AP19214" t="s">
        <v>824</v>
      </c>
      <c r="AQ19214" t="s">
        <v>140</v>
      </c>
      <c r="AR19214" t="s">
        <v>140</v>
      </c>
      <c r="AS19214">
        <v>16</v>
      </c>
      <c r="AT19214" t="s">
        <v>114</v>
      </c>
      <c r="AU19214" t="s">
        <v>824</v>
      </c>
      <c r="AV19214" t="s">
        <v>345</v>
      </c>
      <c r="AW19214" t="s">
        <v>140</v>
      </c>
      <c r="AX19214" t="s">
        <v>140</v>
      </c>
      <c r="AY19214">
        <v>16</v>
      </c>
      <c r="AZ19214" t="s">
        <v>177</v>
      </c>
      <c r="BA19214" t="s">
        <v>140</v>
      </c>
      <c r="BB19214" t="s">
        <v>140</v>
      </c>
      <c r="BC19214" t="s">
        <v>140</v>
      </c>
      <c r="BD19214" t="s">
        <v>140</v>
      </c>
      <c r="BE19214">
        <v>16</v>
      </c>
      <c r="BF19214" t="s">
        <v>933</v>
      </c>
      <c r="BG19214" t="s">
        <v>140</v>
      </c>
      <c r="BH19214" t="s">
        <v>824</v>
      </c>
      <c r="BI19214" t="s">
        <v>140</v>
      </c>
      <c r="BJ19214" t="s">
        <v>140</v>
      </c>
      <c r="BK19214">
        <v>16</v>
      </c>
      <c r="BL19214" t="s">
        <v>730</v>
      </c>
      <c r="BM19214" t="s">
        <v>140</v>
      </c>
      <c r="BN19214" t="s">
        <v>95</v>
      </c>
      <c r="BO19214" t="s">
        <v>706</v>
      </c>
      <c r="BP19214" t="s">
        <v>140</v>
      </c>
      <c r="BQ19214">
        <v>16</v>
      </c>
      <c r="BR19214" t="s">
        <v>96</v>
      </c>
      <c r="BS19214" t="s">
        <v>140</v>
      </c>
      <c r="BT19214" t="s">
        <v>95</v>
      </c>
      <c r="BU19214" t="s">
        <v>140</v>
      </c>
      <c r="BV19214" t="s">
        <v>140</v>
      </c>
    </row>
    <row r="19215" spans="1:74" x14ac:dyDescent="0.35">
      <c r="A19215" t="s">
        <v>31</v>
      </c>
      <c r="B19215" t="s">
        <v>1151</v>
      </c>
      <c r="C19215">
        <v>138</v>
      </c>
      <c r="D19215" t="s">
        <v>767</v>
      </c>
      <c r="E19215" t="s">
        <v>1060</v>
      </c>
      <c r="F19215" t="s">
        <v>573</v>
      </c>
      <c r="G19215" t="s">
        <v>1055</v>
      </c>
      <c r="H19215" t="s">
        <v>140</v>
      </c>
      <c r="I19215">
        <v>138</v>
      </c>
      <c r="J19215" t="s">
        <v>240</v>
      </c>
      <c r="K19215" t="s">
        <v>1104</v>
      </c>
      <c r="L19215" t="s">
        <v>1069</v>
      </c>
      <c r="M19215" t="s">
        <v>1069</v>
      </c>
      <c r="N19215" t="s">
        <v>140</v>
      </c>
      <c r="O19215">
        <v>138</v>
      </c>
      <c r="P19215" t="s">
        <v>410</v>
      </c>
      <c r="Q19215" t="s">
        <v>1073</v>
      </c>
      <c r="R19215" t="s">
        <v>668</v>
      </c>
      <c r="S19215" t="s">
        <v>939</v>
      </c>
      <c r="T19215" t="s">
        <v>140</v>
      </c>
      <c r="U19215">
        <v>138</v>
      </c>
      <c r="V19215" t="s">
        <v>1153</v>
      </c>
      <c r="W19215" t="s">
        <v>1064</v>
      </c>
      <c r="X19215" t="s">
        <v>1054</v>
      </c>
      <c r="Y19215" t="s">
        <v>939</v>
      </c>
      <c r="Z19215" t="s">
        <v>140</v>
      </c>
      <c r="AA19215">
        <v>138</v>
      </c>
      <c r="AB19215" t="s">
        <v>396</v>
      </c>
      <c r="AC19215" t="s">
        <v>1066</v>
      </c>
      <c r="AD19215" t="s">
        <v>402</v>
      </c>
      <c r="AE19215" t="s">
        <v>1066</v>
      </c>
      <c r="AF19215" t="s">
        <v>140</v>
      </c>
      <c r="AG19215">
        <v>138</v>
      </c>
      <c r="AH19215" t="s">
        <v>160</v>
      </c>
      <c r="AI19215" t="s">
        <v>633</v>
      </c>
      <c r="AJ19215" t="s">
        <v>1054</v>
      </c>
      <c r="AK19215" t="s">
        <v>939</v>
      </c>
      <c r="AL19215" t="s">
        <v>140</v>
      </c>
      <c r="AM19215">
        <v>138</v>
      </c>
      <c r="AN19215" t="s">
        <v>587</v>
      </c>
      <c r="AO19215" t="s">
        <v>939</v>
      </c>
      <c r="AP19215" t="s">
        <v>751</v>
      </c>
      <c r="AQ19215" t="s">
        <v>140</v>
      </c>
      <c r="AR19215" t="s">
        <v>140</v>
      </c>
      <c r="AS19215">
        <v>138</v>
      </c>
      <c r="AT19215" t="s">
        <v>597</v>
      </c>
      <c r="AU19215" t="s">
        <v>1100</v>
      </c>
      <c r="AV19215" t="s">
        <v>801</v>
      </c>
      <c r="AW19215" t="s">
        <v>954</v>
      </c>
      <c r="AX19215" t="s">
        <v>140</v>
      </c>
      <c r="AY19215">
        <v>138</v>
      </c>
      <c r="AZ19215" t="s">
        <v>721</v>
      </c>
      <c r="BA19215" t="s">
        <v>1048</v>
      </c>
      <c r="BB19215" t="s">
        <v>662</v>
      </c>
      <c r="BC19215" t="s">
        <v>942</v>
      </c>
      <c r="BD19215" t="s">
        <v>140</v>
      </c>
      <c r="BE19215">
        <v>138</v>
      </c>
      <c r="BF19215" t="s">
        <v>561</v>
      </c>
      <c r="BG19215" t="s">
        <v>939</v>
      </c>
      <c r="BH19215" t="s">
        <v>149</v>
      </c>
      <c r="BI19215" t="s">
        <v>1016</v>
      </c>
      <c r="BJ19215" t="s">
        <v>140</v>
      </c>
      <c r="BK19215">
        <v>138</v>
      </c>
      <c r="BL19215" t="s">
        <v>842</v>
      </c>
      <c r="BM19215" t="s">
        <v>971</v>
      </c>
      <c r="BN19215" t="s">
        <v>993</v>
      </c>
      <c r="BO19215" t="s">
        <v>446</v>
      </c>
      <c r="BP19215" t="s">
        <v>140</v>
      </c>
      <c r="BQ19215">
        <v>138</v>
      </c>
      <c r="BR19215" t="s">
        <v>100</v>
      </c>
      <c r="BS19215" t="s">
        <v>1021</v>
      </c>
      <c r="BT19215" t="s">
        <v>929</v>
      </c>
      <c r="BU19215" t="s">
        <v>1013</v>
      </c>
      <c r="BV19215" t="s">
        <v>140</v>
      </c>
    </row>
    <row r="19216" spans="1:74" x14ac:dyDescent="0.35">
      <c r="A19216" t="s">
        <v>31</v>
      </c>
      <c r="B19216" t="s">
        <v>1152</v>
      </c>
      <c r="C19216">
        <v>58</v>
      </c>
      <c r="D19216" t="s">
        <v>40</v>
      </c>
      <c r="E19216" t="s">
        <v>1057</v>
      </c>
      <c r="F19216" t="s">
        <v>1056</v>
      </c>
      <c r="G19216" t="s">
        <v>924</v>
      </c>
      <c r="H19216" t="s">
        <v>940</v>
      </c>
      <c r="I19216">
        <v>58</v>
      </c>
      <c r="J19216" t="s">
        <v>373</v>
      </c>
      <c r="K19216" t="s">
        <v>1047</v>
      </c>
      <c r="L19216" t="s">
        <v>286</v>
      </c>
      <c r="M19216" t="s">
        <v>602</v>
      </c>
      <c r="N19216" t="s">
        <v>140</v>
      </c>
      <c r="O19216">
        <v>58</v>
      </c>
      <c r="P19216" t="s">
        <v>400</v>
      </c>
      <c r="Q19216" t="s">
        <v>140</v>
      </c>
      <c r="R19216" t="s">
        <v>538</v>
      </c>
      <c r="S19216" t="s">
        <v>903</v>
      </c>
      <c r="T19216" t="s">
        <v>140</v>
      </c>
      <c r="U19216">
        <v>58</v>
      </c>
      <c r="V19216" t="s">
        <v>905</v>
      </c>
      <c r="W19216" t="s">
        <v>1057</v>
      </c>
      <c r="X19216" t="s">
        <v>422</v>
      </c>
      <c r="Y19216" t="s">
        <v>940</v>
      </c>
      <c r="Z19216" t="s">
        <v>140</v>
      </c>
      <c r="AA19216">
        <v>58</v>
      </c>
      <c r="AB19216" t="s">
        <v>583</v>
      </c>
      <c r="AC19216" t="s">
        <v>940</v>
      </c>
      <c r="AD19216" t="s">
        <v>910</v>
      </c>
      <c r="AE19216" t="s">
        <v>954</v>
      </c>
      <c r="AF19216" t="s">
        <v>140</v>
      </c>
      <c r="AG19216">
        <v>58</v>
      </c>
      <c r="AH19216" t="s">
        <v>276</v>
      </c>
      <c r="AI19216" t="s">
        <v>206</v>
      </c>
      <c r="AJ19216" t="s">
        <v>1051</v>
      </c>
      <c r="AK19216" t="s">
        <v>940</v>
      </c>
      <c r="AL19216" t="s">
        <v>940</v>
      </c>
      <c r="AM19216">
        <v>58</v>
      </c>
      <c r="AN19216" t="s">
        <v>859</v>
      </c>
      <c r="AO19216" t="s">
        <v>940</v>
      </c>
      <c r="AP19216" t="s">
        <v>522</v>
      </c>
      <c r="AQ19216" t="s">
        <v>140</v>
      </c>
      <c r="AR19216" t="s">
        <v>140</v>
      </c>
      <c r="AS19216">
        <v>58</v>
      </c>
      <c r="AT19216" t="s">
        <v>1086</v>
      </c>
      <c r="AU19216" t="s">
        <v>1049</v>
      </c>
      <c r="AV19216" t="s">
        <v>940</v>
      </c>
      <c r="AW19216" t="s">
        <v>869</v>
      </c>
      <c r="AX19216" t="s">
        <v>140</v>
      </c>
      <c r="AY19216">
        <v>58</v>
      </c>
      <c r="AZ19216" t="s">
        <v>1155</v>
      </c>
      <c r="BA19216" t="s">
        <v>940</v>
      </c>
      <c r="BB19216" t="s">
        <v>940</v>
      </c>
      <c r="BC19216" t="s">
        <v>643</v>
      </c>
      <c r="BD19216" t="s">
        <v>140</v>
      </c>
      <c r="BE19216">
        <v>58</v>
      </c>
      <c r="BF19216" t="s">
        <v>617</v>
      </c>
      <c r="BG19216" t="s">
        <v>1047</v>
      </c>
      <c r="BH19216" t="s">
        <v>446</v>
      </c>
      <c r="BI19216" t="s">
        <v>940</v>
      </c>
      <c r="BJ19216" t="s">
        <v>940</v>
      </c>
      <c r="BK19216">
        <v>58</v>
      </c>
      <c r="BL19216" t="s">
        <v>233</v>
      </c>
      <c r="BM19216" t="s">
        <v>1060</v>
      </c>
      <c r="BN19216" t="s">
        <v>952</v>
      </c>
      <c r="BO19216" t="s">
        <v>781</v>
      </c>
      <c r="BP19216" t="s">
        <v>140</v>
      </c>
      <c r="BQ19216">
        <v>58</v>
      </c>
      <c r="BR19216" t="s">
        <v>1115</v>
      </c>
      <c r="BS19216" t="s">
        <v>940</v>
      </c>
      <c r="BT19216" t="s">
        <v>140</v>
      </c>
      <c r="BU19216" t="s">
        <v>1060</v>
      </c>
      <c r="BV19216" t="s">
        <v>140</v>
      </c>
    </row>
    <row r="19217" spans="1:74" x14ac:dyDescent="0.35">
      <c r="A19217" t="s">
        <v>31</v>
      </c>
      <c r="B19217" t="s">
        <v>339</v>
      </c>
      <c r="C19217">
        <v>11</v>
      </c>
      <c r="D19217" t="s">
        <v>220</v>
      </c>
      <c r="E19217" t="s">
        <v>95</v>
      </c>
      <c r="F19217" t="s">
        <v>543</v>
      </c>
      <c r="G19217" t="s">
        <v>140</v>
      </c>
      <c r="H19217" t="s">
        <v>140</v>
      </c>
      <c r="I19217">
        <v>11</v>
      </c>
      <c r="J19217" t="s">
        <v>909</v>
      </c>
      <c r="K19217" t="s">
        <v>1007</v>
      </c>
      <c r="L19217" t="s">
        <v>949</v>
      </c>
      <c r="M19217" t="s">
        <v>266</v>
      </c>
      <c r="N19217" t="s">
        <v>140</v>
      </c>
      <c r="O19217">
        <v>11</v>
      </c>
      <c r="P19217" t="s">
        <v>866</v>
      </c>
      <c r="Q19217" t="s">
        <v>140</v>
      </c>
      <c r="R19217" t="s">
        <v>897</v>
      </c>
      <c r="S19217" t="s">
        <v>95</v>
      </c>
      <c r="T19217" t="s">
        <v>140</v>
      </c>
      <c r="U19217">
        <v>11</v>
      </c>
      <c r="V19217" t="s">
        <v>96</v>
      </c>
      <c r="W19217" t="s">
        <v>140</v>
      </c>
      <c r="X19217" t="s">
        <v>140</v>
      </c>
      <c r="Y19217" t="s">
        <v>95</v>
      </c>
      <c r="Z19217" t="s">
        <v>140</v>
      </c>
      <c r="AA19217">
        <v>11</v>
      </c>
      <c r="AB19217" t="s">
        <v>771</v>
      </c>
      <c r="AC19217" t="s">
        <v>140</v>
      </c>
      <c r="AD19217" t="s">
        <v>907</v>
      </c>
      <c r="AE19217" t="s">
        <v>95</v>
      </c>
      <c r="AF19217" t="s">
        <v>140</v>
      </c>
      <c r="AG19217">
        <v>11</v>
      </c>
      <c r="AH19217" t="s">
        <v>502</v>
      </c>
      <c r="AI19217" t="s">
        <v>624</v>
      </c>
      <c r="AJ19217" t="s">
        <v>140</v>
      </c>
      <c r="AK19217" t="s">
        <v>95</v>
      </c>
      <c r="AL19217" t="s">
        <v>140</v>
      </c>
      <c r="AM19217">
        <v>11</v>
      </c>
      <c r="AN19217" t="s">
        <v>188</v>
      </c>
      <c r="AO19217" t="s">
        <v>95</v>
      </c>
      <c r="AP19217" t="s">
        <v>1007</v>
      </c>
      <c r="AQ19217" t="s">
        <v>140</v>
      </c>
      <c r="AR19217" t="s">
        <v>140</v>
      </c>
      <c r="AS19217">
        <v>11</v>
      </c>
      <c r="AT19217" t="s">
        <v>96</v>
      </c>
      <c r="AU19217" t="s">
        <v>140</v>
      </c>
      <c r="AV19217" t="s">
        <v>95</v>
      </c>
      <c r="AW19217" t="s">
        <v>140</v>
      </c>
      <c r="AX19217" t="s">
        <v>140</v>
      </c>
      <c r="AY19217">
        <v>11</v>
      </c>
      <c r="AZ19217" t="s">
        <v>96</v>
      </c>
      <c r="BA19217" t="s">
        <v>140</v>
      </c>
      <c r="BB19217" t="s">
        <v>95</v>
      </c>
      <c r="BC19217" t="s">
        <v>140</v>
      </c>
      <c r="BD19217" t="s">
        <v>140</v>
      </c>
      <c r="BE19217">
        <v>11</v>
      </c>
      <c r="BF19217" t="s">
        <v>188</v>
      </c>
      <c r="BG19217" t="s">
        <v>95</v>
      </c>
      <c r="BH19217" t="s">
        <v>1007</v>
      </c>
      <c r="BI19217" t="s">
        <v>140</v>
      </c>
      <c r="BJ19217" t="s">
        <v>140</v>
      </c>
      <c r="BK19217">
        <v>11</v>
      </c>
      <c r="BL19217" t="s">
        <v>96</v>
      </c>
      <c r="BM19217" t="s">
        <v>95</v>
      </c>
      <c r="BN19217" t="s">
        <v>140</v>
      </c>
      <c r="BO19217" t="s">
        <v>140</v>
      </c>
      <c r="BP19217" t="s">
        <v>140</v>
      </c>
      <c r="BQ19217">
        <v>11</v>
      </c>
      <c r="BR19217" t="s">
        <v>96</v>
      </c>
      <c r="BS19217" t="s">
        <v>95</v>
      </c>
      <c r="BT19217" t="s">
        <v>140</v>
      </c>
      <c r="BU19217" t="s">
        <v>140</v>
      </c>
      <c r="BV19217" t="s">
        <v>140</v>
      </c>
    </row>
    <row r="19218" spans="1:74" x14ac:dyDescent="0.35">
      <c r="A19218" t="s">
        <v>32</v>
      </c>
      <c r="B19218" t="s">
        <v>1151</v>
      </c>
      <c r="C19218">
        <v>3050</v>
      </c>
      <c r="D19218" t="s">
        <v>512</v>
      </c>
      <c r="E19218" t="s">
        <v>919</v>
      </c>
      <c r="F19218" t="s">
        <v>517</v>
      </c>
      <c r="G19218" t="s">
        <v>950</v>
      </c>
      <c r="H19218" t="s">
        <v>1008</v>
      </c>
      <c r="I19218">
        <v>3050</v>
      </c>
      <c r="J19218" t="s">
        <v>863</v>
      </c>
      <c r="K19218" t="s">
        <v>1072</v>
      </c>
      <c r="L19218" t="s">
        <v>862</v>
      </c>
      <c r="M19218" t="s">
        <v>582</v>
      </c>
      <c r="N19218" t="s">
        <v>1016</v>
      </c>
      <c r="O19218">
        <v>3050</v>
      </c>
      <c r="P19218" t="s">
        <v>750</v>
      </c>
      <c r="Q19218" t="s">
        <v>1054</v>
      </c>
      <c r="R19218" t="s">
        <v>968</v>
      </c>
      <c r="S19218" t="s">
        <v>775</v>
      </c>
      <c r="T19218" t="s">
        <v>1010</v>
      </c>
      <c r="U19218">
        <v>3050</v>
      </c>
      <c r="V19218" t="s">
        <v>1124</v>
      </c>
      <c r="W19218" t="s">
        <v>1060</v>
      </c>
      <c r="X19218" t="s">
        <v>939</v>
      </c>
      <c r="Y19218" t="s">
        <v>1016</v>
      </c>
      <c r="Z19218" t="s">
        <v>1022</v>
      </c>
      <c r="AA19218">
        <v>3050</v>
      </c>
      <c r="AB19218" t="s">
        <v>534</v>
      </c>
      <c r="AC19218" t="s">
        <v>1019</v>
      </c>
      <c r="AD19218" t="s">
        <v>709</v>
      </c>
      <c r="AE19218" t="s">
        <v>1014</v>
      </c>
      <c r="AF19218" t="s">
        <v>1008</v>
      </c>
      <c r="AG19218">
        <v>3050</v>
      </c>
      <c r="AH19218" t="s">
        <v>195</v>
      </c>
      <c r="AI19218" t="s">
        <v>51</v>
      </c>
      <c r="AJ19218" t="s">
        <v>903</v>
      </c>
      <c r="AK19218" t="s">
        <v>1012</v>
      </c>
      <c r="AL19218" t="s">
        <v>1008</v>
      </c>
      <c r="AM19218">
        <v>3050</v>
      </c>
      <c r="AN19218" t="s">
        <v>1138</v>
      </c>
      <c r="AO19218" t="s">
        <v>1020</v>
      </c>
      <c r="AP19218" t="s">
        <v>592</v>
      </c>
      <c r="AQ19218" t="s">
        <v>1008</v>
      </c>
      <c r="AR19218" t="s">
        <v>1022</v>
      </c>
      <c r="AS19218">
        <v>3050</v>
      </c>
      <c r="AT19218" t="s">
        <v>916</v>
      </c>
      <c r="AU19218" t="s">
        <v>125</v>
      </c>
      <c r="AV19218" t="s">
        <v>1004</v>
      </c>
      <c r="AW19218" t="s">
        <v>1017</v>
      </c>
      <c r="AX19218" t="s">
        <v>1022</v>
      </c>
      <c r="AY19218">
        <v>3050</v>
      </c>
      <c r="AZ19218" t="s">
        <v>811</v>
      </c>
      <c r="BA19218" t="s">
        <v>1013</v>
      </c>
      <c r="BB19218" t="s">
        <v>824</v>
      </c>
      <c r="BC19218" t="s">
        <v>1018</v>
      </c>
      <c r="BD19218" t="s">
        <v>1016</v>
      </c>
      <c r="BE19218">
        <v>3050</v>
      </c>
      <c r="BF19218" t="s">
        <v>410</v>
      </c>
      <c r="BG19218" t="s">
        <v>1060</v>
      </c>
      <c r="BH19218" t="s">
        <v>162</v>
      </c>
      <c r="BI19218" t="s">
        <v>1009</v>
      </c>
      <c r="BJ19218" t="s">
        <v>1022</v>
      </c>
      <c r="BK19218">
        <v>3050</v>
      </c>
      <c r="BL19218" t="s">
        <v>946</v>
      </c>
      <c r="BM19218" t="s">
        <v>775</v>
      </c>
      <c r="BN19218" t="s">
        <v>953</v>
      </c>
      <c r="BO19218" t="s">
        <v>746</v>
      </c>
      <c r="BP19218" t="s">
        <v>1008</v>
      </c>
      <c r="BQ19218">
        <v>3050</v>
      </c>
      <c r="BR19218" t="s">
        <v>1111</v>
      </c>
      <c r="BS19218" t="s">
        <v>1010</v>
      </c>
      <c r="BT19218" t="s">
        <v>1068</v>
      </c>
      <c r="BU19218" t="s">
        <v>1043</v>
      </c>
      <c r="BV19218" t="s">
        <v>1008</v>
      </c>
    </row>
    <row r="19219" spans="1:74" x14ac:dyDescent="0.35">
      <c r="A19219" t="s">
        <v>32</v>
      </c>
      <c r="B19219" t="s">
        <v>1152</v>
      </c>
      <c r="C19219">
        <v>1523</v>
      </c>
      <c r="D19219" t="s">
        <v>1086</v>
      </c>
      <c r="E19219" t="s">
        <v>1060</v>
      </c>
      <c r="F19219" t="s">
        <v>1057</v>
      </c>
      <c r="G19219" t="s">
        <v>1045</v>
      </c>
      <c r="H19219" t="s">
        <v>1016</v>
      </c>
      <c r="I19219">
        <v>1523</v>
      </c>
      <c r="J19219" t="s">
        <v>246</v>
      </c>
      <c r="K19219" t="s">
        <v>824</v>
      </c>
      <c r="L19219" t="s">
        <v>1102</v>
      </c>
      <c r="M19219" t="s">
        <v>470</v>
      </c>
      <c r="N19219" t="s">
        <v>1013</v>
      </c>
      <c r="O19219">
        <v>1523</v>
      </c>
      <c r="P19219" t="s">
        <v>876</v>
      </c>
      <c r="Q19219" t="s">
        <v>1016</v>
      </c>
      <c r="R19219" t="s">
        <v>970</v>
      </c>
      <c r="S19219" t="s">
        <v>1019</v>
      </c>
      <c r="T19219" t="s">
        <v>1022</v>
      </c>
      <c r="U19219">
        <v>1523</v>
      </c>
      <c r="V19219" t="s">
        <v>514</v>
      </c>
      <c r="W19219" t="s">
        <v>949</v>
      </c>
      <c r="X19219" t="s">
        <v>1066</v>
      </c>
      <c r="Y19219" t="s">
        <v>1012</v>
      </c>
      <c r="Z19219" t="s">
        <v>140</v>
      </c>
      <c r="AA19219">
        <v>1523</v>
      </c>
      <c r="AB19219" t="s">
        <v>468</v>
      </c>
      <c r="AC19219" t="s">
        <v>1021</v>
      </c>
      <c r="AD19219" t="s">
        <v>451</v>
      </c>
      <c r="AE19219" t="s">
        <v>1012</v>
      </c>
      <c r="AF19219" t="s">
        <v>1014</v>
      </c>
      <c r="AG19219">
        <v>1523</v>
      </c>
      <c r="AH19219" t="s">
        <v>243</v>
      </c>
      <c r="AI19219" t="s">
        <v>956</v>
      </c>
      <c r="AJ19219" t="s">
        <v>1060</v>
      </c>
      <c r="AK19219" t="s">
        <v>1009</v>
      </c>
      <c r="AL19219" t="s">
        <v>1010</v>
      </c>
      <c r="AM19219">
        <v>1523</v>
      </c>
      <c r="AN19219" t="s">
        <v>118</v>
      </c>
      <c r="AO19219" t="s">
        <v>939</v>
      </c>
      <c r="AP19219" t="s">
        <v>1095</v>
      </c>
      <c r="AQ19219" t="s">
        <v>1010</v>
      </c>
      <c r="AR19219" t="s">
        <v>1022</v>
      </c>
      <c r="AS19219">
        <v>1523</v>
      </c>
      <c r="AT19219" t="s">
        <v>906</v>
      </c>
      <c r="AU19219" t="s">
        <v>1056</v>
      </c>
      <c r="AV19219" t="s">
        <v>1051</v>
      </c>
      <c r="AW19219" t="s">
        <v>1066</v>
      </c>
      <c r="AX19219" t="s">
        <v>1022</v>
      </c>
      <c r="AY19219">
        <v>1523</v>
      </c>
      <c r="AZ19219" t="s">
        <v>270</v>
      </c>
      <c r="BA19219" t="s">
        <v>1013</v>
      </c>
      <c r="BB19219" t="s">
        <v>1070</v>
      </c>
      <c r="BC19219" t="s">
        <v>988</v>
      </c>
      <c r="BD19219" t="s">
        <v>1008</v>
      </c>
      <c r="BE19219">
        <v>1523</v>
      </c>
      <c r="BF19219" t="s">
        <v>442</v>
      </c>
      <c r="BG19219" t="s">
        <v>1048</v>
      </c>
      <c r="BH19219" t="s">
        <v>574</v>
      </c>
      <c r="BI19219" t="s">
        <v>1058</v>
      </c>
      <c r="BJ19219" t="s">
        <v>140</v>
      </c>
      <c r="BK19219">
        <v>1523</v>
      </c>
      <c r="BL19219" t="s">
        <v>454</v>
      </c>
      <c r="BM19219" t="s">
        <v>1019</v>
      </c>
      <c r="BN19219" t="s">
        <v>1045</v>
      </c>
      <c r="BO19219" t="s">
        <v>518</v>
      </c>
      <c r="BP19219" t="s">
        <v>1022</v>
      </c>
      <c r="BQ19219">
        <v>1523</v>
      </c>
      <c r="BR19219" t="s">
        <v>858</v>
      </c>
      <c r="BS19219" t="s">
        <v>1022</v>
      </c>
      <c r="BT19219" t="s">
        <v>971</v>
      </c>
      <c r="BU19219" t="s">
        <v>1043</v>
      </c>
      <c r="BV19219" t="s">
        <v>1022</v>
      </c>
    </row>
    <row r="19220" spans="1:74" x14ac:dyDescent="0.35">
      <c r="A19220" t="s">
        <v>32</v>
      </c>
      <c r="B19220" t="s">
        <v>339</v>
      </c>
      <c r="C19220">
        <v>357</v>
      </c>
      <c r="D19220" t="s">
        <v>1138</v>
      </c>
      <c r="E19220" t="s">
        <v>1023</v>
      </c>
      <c r="F19220" t="s">
        <v>501</v>
      </c>
      <c r="G19220" t="s">
        <v>919</v>
      </c>
      <c r="H19220" t="s">
        <v>1014</v>
      </c>
      <c r="I19220">
        <v>357</v>
      </c>
      <c r="J19220" t="s">
        <v>509</v>
      </c>
      <c r="K19220" t="s">
        <v>769</v>
      </c>
      <c r="L19220" t="s">
        <v>970</v>
      </c>
      <c r="M19220" t="s">
        <v>792</v>
      </c>
      <c r="N19220" t="s">
        <v>1063</v>
      </c>
      <c r="O19220">
        <v>357</v>
      </c>
      <c r="P19220" t="s">
        <v>941</v>
      </c>
      <c r="Q19220" t="s">
        <v>1022</v>
      </c>
      <c r="R19220" t="s">
        <v>893</v>
      </c>
      <c r="S19220" t="s">
        <v>1054</v>
      </c>
      <c r="T19220" t="s">
        <v>1022</v>
      </c>
      <c r="U19220">
        <v>357</v>
      </c>
      <c r="V19220" t="s">
        <v>1168</v>
      </c>
      <c r="W19220" t="s">
        <v>1013</v>
      </c>
      <c r="X19220" t="s">
        <v>1011</v>
      </c>
      <c r="Y19220" t="s">
        <v>140</v>
      </c>
      <c r="Z19220" t="s">
        <v>1010</v>
      </c>
      <c r="AA19220">
        <v>357</v>
      </c>
      <c r="AB19220" t="s">
        <v>995</v>
      </c>
      <c r="AC19220" t="s">
        <v>1011</v>
      </c>
      <c r="AD19220" t="s">
        <v>659</v>
      </c>
      <c r="AE19220" t="s">
        <v>1016</v>
      </c>
      <c r="AF19220" t="s">
        <v>1016</v>
      </c>
      <c r="AG19220">
        <v>357</v>
      </c>
      <c r="AH19220" t="s">
        <v>570</v>
      </c>
      <c r="AI19220" t="s">
        <v>762</v>
      </c>
      <c r="AJ19220" t="s">
        <v>1066</v>
      </c>
      <c r="AK19220" t="s">
        <v>1016</v>
      </c>
      <c r="AL19220" t="s">
        <v>1010</v>
      </c>
      <c r="AM19220">
        <v>357</v>
      </c>
      <c r="AN19220" t="s">
        <v>941</v>
      </c>
      <c r="AO19220" t="s">
        <v>1011</v>
      </c>
      <c r="AP19220" t="s">
        <v>115</v>
      </c>
      <c r="AQ19220" t="s">
        <v>140</v>
      </c>
      <c r="AR19220" t="s">
        <v>1010</v>
      </c>
      <c r="AS19220">
        <v>357</v>
      </c>
      <c r="AT19220" t="s">
        <v>784</v>
      </c>
      <c r="AU19220" t="s">
        <v>501</v>
      </c>
      <c r="AV19220" t="s">
        <v>1007</v>
      </c>
      <c r="AW19220" t="s">
        <v>1063</v>
      </c>
      <c r="AX19220" t="s">
        <v>1010</v>
      </c>
      <c r="AY19220">
        <v>357</v>
      </c>
      <c r="AZ19220" t="s">
        <v>768</v>
      </c>
      <c r="BA19220" t="s">
        <v>140</v>
      </c>
      <c r="BB19220" t="s">
        <v>903</v>
      </c>
      <c r="BC19220" t="s">
        <v>1043</v>
      </c>
      <c r="BD19220" t="s">
        <v>140</v>
      </c>
      <c r="BE19220">
        <v>357</v>
      </c>
      <c r="BF19220" t="s">
        <v>1167</v>
      </c>
      <c r="BG19220" t="s">
        <v>1073</v>
      </c>
      <c r="BH19220" t="s">
        <v>87</v>
      </c>
      <c r="BI19220" t="s">
        <v>140</v>
      </c>
      <c r="BJ19220" t="s">
        <v>1010</v>
      </c>
      <c r="BK19220">
        <v>357</v>
      </c>
      <c r="BL19220" t="s">
        <v>355</v>
      </c>
      <c r="BM19220" t="s">
        <v>1055</v>
      </c>
      <c r="BN19220" t="s">
        <v>788</v>
      </c>
      <c r="BO19220" t="s">
        <v>127</v>
      </c>
      <c r="BP19220" t="s">
        <v>140</v>
      </c>
      <c r="BQ19220">
        <v>357</v>
      </c>
      <c r="BR19220" t="s">
        <v>904</v>
      </c>
      <c r="BS19220" t="s">
        <v>1013</v>
      </c>
      <c r="BT19220" t="s">
        <v>1023</v>
      </c>
      <c r="BU19220" t="s">
        <v>1012</v>
      </c>
      <c r="BV19220" t="s">
        <v>140</v>
      </c>
    </row>
    <row r="19222" spans="1:74" x14ac:dyDescent="0.35">
      <c r="A19222" t="s">
        <v>1981</v>
      </c>
    </row>
    <row r="19223" spans="1:74" x14ac:dyDescent="0.35">
      <c r="A19223" t="s">
        <v>2</v>
      </c>
      <c r="B19223" t="s">
        <v>3</v>
      </c>
      <c r="C19223" t="s">
        <v>1982</v>
      </c>
      <c r="D19223" t="s">
        <v>1983</v>
      </c>
      <c r="E19223" t="s">
        <v>1984</v>
      </c>
      <c r="F19223" t="s">
        <v>1985</v>
      </c>
      <c r="G19223" t="s">
        <v>1376</v>
      </c>
      <c r="H19223" t="s">
        <v>1042</v>
      </c>
    </row>
    <row r="19224" spans="1:74" x14ac:dyDescent="0.35">
      <c r="A19224" t="s">
        <v>8</v>
      </c>
      <c r="B19224">
        <v>111</v>
      </c>
      <c r="C19224" t="s">
        <v>374</v>
      </c>
      <c r="D19224" t="s">
        <v>383</v>
      </c>
      <c r="E19224" t="s">
        <v>578</v>
      </c>
      <c r="F19224" t="s">
        <v>801</v>
      </c>
      <c r="G19224" t="s">
        <v>345</v>
      </c>
      <c r="H19224" t="s">
        <v>1065</v>
      </c>
    </row>
    <row r="19225" spans="1:74" x14ac:dyDescent="0.35">
      <c r="A19225" t="s">
        <v>9</v>
      </c>
      <c r="B19225">
        <v>104</v>
      </c>
      <c r="C19225" t="s">
        <v>758</v>
      </c>
      <c r="D19225" t="s">
        <v>555</v>
      </c>
      <c r="E19225" t="s">
        <v>376</v>
      </c>
      <c r="F19225" t="s">
        <v>867</v>
      </c>
      <c r="G19225" t="s">
        <v>660</v>
      </c>
      <c r="H19225" t="s">
        <v>501</v>
      </c>
    </row>
    <row r="19226" spans="1:74" x14ac:dyDescent="0.35">
      <c r="A19226" t="s">
        <v>10</v>
      </c>
      <c r="B19226">
        <v>123</v>
      </c>
      <c r="C19226" t="s">
        <v>415</v>
      </c>
      <c r="D19226" t="s">
        <v>373</v>
      </c>
      <c r="E19226" t="s">
        <v>546</v>
      </c>
      <c r="F19226" t="s">
        <v>129</v>
      </c>
      <c r="G19226" t="s">
        <v>1062</v>
      </c>
      <c r="H19226" t="s">
        <v>942</v>
      </c>
    </row>
    <row r="19227" spans="1:74" x14ac:dyDescent="0.35">
      <c r="A19227" t="s">
        <v>11</v>
      </c>
      <c r="B19227">
        <v>116</v>
      </c>
      <c r="C19227" t="s">
        <v>484</v>
      </c>
      <c r="D19227" t="s">
        <v>406</v>
      </c>
      <c r="E19227" t="s">
        <v>427</v>
      </c>
      <c r="F19227" t="s">
        <v>1076</v>
      </c>
      <c r="G19227" t="s">
        <v>977</v>
      </c>
      <c r="H19227" t="s">
        <v>1065</v>
      </c>
    </row>
    <row r="19228" spans="1:74" x14ac:dyDescent="0.35">
      <c r="A19228" t="s">
        <v>12</v>
      </c>
      <c r="B19228">
        <v>121</v>
      </c>
      <c r="C19228" t="s">
        <v>586</v>
      </c>
      <c r="D19228" t="s">
        <v>152</v>
      </c>
      <c r="E19228" t="s">
        <v>865</v>
      </c>
      <c r="F19228" t="s">
        <v>1062</v>
      </c>
      <c r="G19228" t="s">
        <v>849</v>
      </c>
      <c r="H19228" t="s">
        <v>961</v>
      </c>
    </row>
    <row r="19229" spans="1:74" x14ac:dyDescent="0.35">
      <c r="A19229" t="s">
        <v>13</v>
      </c>
      <c r="B19229">
        <v>110</v>
      </c>
      <c r="C19229" t="s">
        <v>475</v>
      </c>
      <c r="D19229" t="s">
        <v>353</v>
      </c>
      <c r="E19229" t="s">
        <v>433</v>
      </c>
      <c r="F19229" t="s">
        <v>954</v>
      </c>
      <c r="G19229" t="s">
        <v>967</v>
      </c>
      <c r="H19229" t="s">
        <v>1072</v>
      </c>
    </row>
    <row r="19230" spans="1:74" x14ac:dyDescent="0.35">
      <c r="A19230" t="s">
        <v>14</v>
      </c>
      <c r="B19230">
        <v>119</v>
      </c>
      <c r="C19230" t="s">
        <v>398</v>
      </c>
      <c r="D19230" t="s">
        <v>963</v>
      </c>
      <c r="E19230" t="s">
        <v>704</v>
      </c>
      <c r="F19230" t="s">
        <v>107</v>
      </c>
      <c r="G19230" t="s">
        <v>1004</v>
      </c>
      <c r="H19230" t="s">
        <v>985</v>
      </c>
    </row>
    <row r="19231" spans="1:74" x14ac:dyDescent="0.35">
      <c r="A19231" t="s">
        <v>15</v>
      </c>
      <c r="B19231">
        <v>115</v>
      </c>
      <c r="C19231" t="s">
        <v>525</v>
      </c>
      <c r="D19231" t="s">
        <v>544</v>
      </c>
      <c r="E19231" t="s">
        <v>77</v>
      </c>
      <c r="F19231" t="s">
        <v>671</v>
      </c>
      <c r="G19231" t="s">
        <v>1049</v>
      </c>
      <c r="H19231" t="s">
        <v>345</v>
      </c>
    </row>
    <row r="19232" spans="1:74" x14ac:dyDescent="0.35">
      <c r="A19232" t="s">
        <v>16</v>
      </c>
      <c r="B19232">
        <v>113</v>
      </c>
      <c r="C19232" t="s">
        <v>424</v>
      </c>
      <c r="D19232" t="s">
        <v>209</v>
      </c>
      <c r="E19232" t="s">
        <v>588</v>
      </c>
      <c r="F19232" t="s">
        <v>953</v>
      </c>
      <c r="G19232" t="s">
        <v>915</v>
      </c>
      <c r="H19232" t="s">
        <v>95</v>
      </c>
    </row>
    <row r="19233" spans="1:8" x14ac:dyDescent="0.35">
      <c r="A19233" t="s">
        <v>17</v>
      </c>
      <c r="B19233">
        <v>107</v>
      </c>
      <c r="C19233" t="s">
        <v>359</v>
      </c>
      <c r="D19233" t="s">
        <v>182</v>
      </c>
      <c r="E19233" t="s">
        <v>77</v>
      </c>
      <c r="F19233" t="s">
        <v>932</v>
      </c>
      <c r="G19233" t="s">
        <v>1070</v>
      </c>
      <c r="H19233" t="s">
        <v>1053</v>
      </c>
    </row>
    <row r="19234" spans="1:8" x14ac:dyDescent="0.35">
      <c r="A19234" t="s">
        <v>18</v>
      </c>
      <c r="B19234">
        <v>123</v>
      </c>
      <c r="C19234" t="s">
        <v>211</v>
      </c>
      <c r="D19234" t="s">
        <v>586</v>
      </c>
      <c r="E19234" t="s">
        <v>599</v>
      </c>
      <c r="F19234" t="s">
        <v>660</v>
      </c>
      <c r="G19234" t="s">
        <v>1023</v>
      </c>
      <c r="H19234" t="s">
        <v>1065</v>
      </c>
    </row>
    <row r="19235" spans="1:8" x14ac:dyDescent="0.35">
      <c r="A19235" t="s">
        <v>19</v>
      </c>
      <c r="B19235">
        <v>120</v>
      </c>
      <c r="C19235" t="s">
        <v>579</v>
      </c>
      <c r="D19235" t="s">
        <v>217</v>
      </c>
      <c r="E19235" t="s">
        <v>456</v>
      </c>
      <c r="F19235" t="s">
        <v>89</v>
      </c>
      <c r="G19235" t="s">
        <v>838</v>
      </c>
      <c r="H19235" t="s">
        <v>103</v>
      </c>
    </row>
    <row r="19236" spans="1:8" x14ac:dyDescent="0.35">
      <c r="A19236" t="s">
        <v>20</v>
      </c>
      <c r="B19236">
        <v>109</v>
      </c>
      <c r="C19236" t="s">
        <v>666</v>
      </c>
      <c r="D19236" t="s">
        <v>789</v>
      </c>
      <c r="E19236" t="s">
        <v>853</v>
      </c>
      <c r="F19236" t="s">
        <v>476</v>
      </c>
      <c r="G19236" t="s">
        <v>1004</v>
      </c>
      <c r="H19236" t="s">
        <v>1072</v>
      </c>
    </row>
    <row r="19237" spans="1:8" x14ac:dyDescent="0.35">
      <c r="A19237" t="s">
        <v>21</v>
      </c>
      <c r="B19237">
        <v>106</v>
      </c>
      <c r="C19237" t="s">
        <v>579</v>
      </c>
      <c r="D19237" t="s">
        <v>743</v>
      </c>
      <c r="E19237" t="s">
        <v>75</v>
      </c>
      <c r="F19237" t="s">
        <v>917</v>
      </c>
      <c r="G19237" t="s">
        <v>952</v>
      </c>
      <c r="H19237" t="s">
        <v>967</v>
      </c>
    </row>
    <row r="19238" spans="1:8" x14ac:dyDescent="0.35">
      <c r="A19238" t="s">
        <v>22</v>
      </c>
      <c r="B19238">
        <v>106</v>
      </c>
      <c r="C19238" t="s">
        <v>696</v>
      </c>
      <c r="D19238" t="s">
        <v>600</v>
      </c>
      <c r="E19238" t="s">
        <v>381</v>
      </c>
      <c r="F19238" t="s">
        <v>983</v>
      </c>
      <c r="G19238" t="s">
        <v>501</v>
      </c>
      <c r="H19238" t="s">
        <v>1003</v>
      </c>
    </row>
    <row r="19239" spans="1:8" x14ac:dyDescent="0.35">
      <c r="A19239" t="s">
        <v>23</v>
      </c>
      <c r="B19239">
        <v>121</v>
      </c>
      <c r="C19239" t="s">
        <v>159</v>
      </c>
      <c r="D19239" t="s">
        <v>175</v>
      </c>
      <c r="E19239" t="s">
        <v>428</v>
      </c>
      <c r="F19239" t="s">
        <v>664</v>
      </c>
      <c r="G19239" t="s">
        <v>729</v>
      </c>
      <c r="H19239" t="s">
        <v>405</v>
      </c>
    </row>
    <row r="19240" spans="1:8" x14ac:dyDescent="0.35">
      <c r="A19240" t="s">
        <v>24</v>
      </c>
      <c r="B19240">
        <v>109</v>
      </c>
      <c r="C19240" t="s">
        <v>218</v>
      </c>
      <c r="D19240" t="s">
        <v>628</v>
      </c>
      <c r="E19240" t="s">
        <v>43</v>
      </c>
      <c r="F19240" t="s">
        <v>476</v>
      </c>
      <c r="G19240" t="s">
        <v>1060</v>
      </c>
      <c r="H19240" t="s">
        <v>664</v>
      </c>
    </row>
    <row r="19241" spans="1:8" x14ac:dyDescent="0.35">
      <c r="A19241" t="s">
        <v>25</v>
      </c>
      <c r="B19241">
        <v>116</v>
      </c>
      <c r="C19241" t="s">
        <v>821</v>
      </c>
      <c r="D19241" t="s">
        <v>555</v>
      </c>
      <c r="E19241" t="s">
        <v>55</v>
      </c>
      <c r="F19241" t="s">
        <v>1049</v>
      </c>
      <c r="G19241" t="s">
        <v>131</v>
      </c>
      <c r="H19241" t="s">
        <v>1062</v>
      </c>
    </row>
    <row r="19242" spans="1:8" x14ac:dyDescent="0.35">
      <c r="A19242" t="s">
        <v>26</v>
      </c>
      <c r="B19242">
        <v>119</v>
      </c>
      <c r="C19242" t="s">
        <v>509</v>
      </c>
      <c r="D19242" t="s">
        <v>803</v>
      </c>
      <c r="E19242" t="s">
        <v>320</v>
      </c>
      <c r="F19242" t="s">
        <v>937</v>
      </c>
      <c r="G19242" t="s">
        <v>147</v>
      </c>
      <c r="H19242" t="s">
        <v>458</v>
      </c>
    </row>
    <row r="19243" spans="1:8" x14ac:dyDescent="0.35">
      <c r="A19243" t="s">
        <v>27</v>
      </c>
      <c r="B19243">
        <v>105</v>
      </c>
      <c r="C19243" t="s">
        <v>589</v>
      </c>
      <c r="D19243" t="s">
        <v>610</v>
      </c>
      <c r="E19243" t="s">
        <v>299</v>
      </c>
      <c r="F19243" t="s">
        <v>192</v>
      </c>
      <c r="G19243" t="s">
        <v>733</v>
      </c>
      <c r="H19243" t="s">
        <v>940</v>
      </c>
    </row>
    <row r="19244" spans="1:8" x14ac:dyDescent="0.35">
      <c r="A19244" t="s">
        <v>28</v>
      </c>
      <c r="B19244">
        <v>117</v>
      </c>
      <c r="C19244" t="s">
        <v>605</v>
      </c>
      <c r="D19244" t="s">
        <v>249</v>
      </c>
      <c r="E19244" t="s">
        <v>463</v>
      </c>
      <c r="F19244" t="s">
        <v>639</v>
      </c>
      <c r="G19244" t="s">
        <v>769</v>
      </c>
      <c r="H19244" t="s">
        <v>967</v>
      </c>
    </row>
    <row r="19245" spans="1:8" x14ac:dyDescent="0.35">
      <c r="A19245" t="s">
        <v>29</v>
      </c>
      <c r="B19245">
        <v>127</v>
      </c>
      <c r="C19245" t="s">
        <v>852</v>
      </c>
      <c r="D19245" t="s">
        <v>629</v>
      </c>
      <c r="E19245" t="s">
        <v>209</v>
      </c>
      <c r="F19245" t="s">
        <v>371</v>
      </c>
      <c r="G19245" t="s">
        <v>1067</v>
      </c>
      <c r="H19245" t="s">
        <v>269</v>
      </c>
    </row>
    <row r="19246" spans="1:8" x14ac:dyDescent="0.35">
      <c r="A19246" t="s">
        <v>30</v>
      </c>
      <c r="B19246">
        <v>105</v>
      </c>
      <c r="C19246" t="s">
        <v>823</v>
      </c>
      <c r="D19246" t="s">
        <v>850</v>
      </c>
      <c r="E19246" t="s">
        <v>350</v>
      </c>
      <c r="F19246" t="s">
        <v>921</v>
      </c>
      <c r="G19246" t="s">
        <v>527</v>
      </c>
      <c r="H19246" t="s">
        <v>1057</v>
      </c>
    </row>
    <row r="19247" spans="1:8" x14ac:dyDescent="0.35">
      <c r="A19247" t="s">
        <v>31</v>
      </c>
      <c r="B19247">
        <v>120</v>
      </c>
      <c r="C19247" t="s">
        <v>233</v>
      </c>
      <c r="D19247" t="s">
        <v>153</v>
      </c>
      <c r="E19247" t="s">
        <v>463</v>
      </c>
      <c r="F19247" t="s">
        <v>1004</v>
      </c>
      <c r="G19247" t="s">
        <v>147</v>
      </c>
      <c r="H19247" t="s">
        <v>1064</v>
      </c>
    </row>
    <row r="19248" spans="1:8" x14ac:dyDescent="0.35">
      <c r="A19248" t="s">
        <v>32</v>
      </c>
      <c r="B19248">
        <v>2742</v>
      </c>
      <c r="C19248" t="s">
        <v>372</v>
      </c>
      <c r="D19248" t="s">
        <v>586</v>
      </c>
      <c r="E19248" t="s">
        <v>910</v>
      </c>
      <c r="F19248" t="s">
        <v>286</v>
      </c>
      <c r="G19248" t="s">
        <v>824</v>
      </c>
      <c r="H19248" t="s">
        <v>99</v>
      </c>
    </row>
    <row r="19250" spans="1:9" x14ac:dyDescent="0.35">
      <c r="A19250" t="s">
        <v>1986</v>
      </c>
    </row>
    <row r="19251" spans="1:9" x14ac:dyDescent="0.35">
      <c r="A19251" t="s">
        <v>2</v>
      </c>
      <c r="B19251" t="s">
        <v>1150</v>
      </c>
      <c r="C19251" t="s">
        <v>3</v>
      </c>
      <c r="D19251" t="s">
        <v>1982</v>
      </c>
      <c r="E19251" t="s">
        <v>1983</v>
      </c>
      <c r="F19251" t="s">
        <v>1984</v>
      </c>
      <c r="G19251" t="s">
        <v>1985</v>
      </c>
      <c r="H19251" t="s">
        <v>1376</v>
      </c>
      <c r="I19251" t="s">
        <v>1042</v>
      </c>
    </row>
    <row r="19252" spans="1:9" x14ac:dyDescent="0.35">
      <c r="A19252" t="s">
        <v>8</v>
      </c>
      <c r="B19252" t="s">
        <v>1151</v>
      </c>
      <c r="C19252">
        <v>70</v>
      </c>
      <c r="D19252" t="s">
        <v>873</v>
      </c>
      <c r="E19252" t="s">
        <v>215</v>
      </c>
      <c r="F19252" t="s">
        <v>245</v>
      </c>
      <c r="G19252" t="s">
        <v>915</v>
      </c>
      <c r="H19252" t="s">
        <v>1098</v>
      </c>
      <c r="I19252" t="s">
        <v>1059</v>
      </c>
    </row>
    <row r="19253" spans="1:9" x14ac:dyDescent="0.35">
      <c r="A19253" t="s">
        <v>8</v>
      </c>
      <c r="B19253" t="s">
        <v>1152</v>
      </c>
      <c r="C19253">
        <v>32</v>
      </c>
      <c r="D19253" t="s">
        <v>332</v>
      </c>
      <c r="E19253" t="s">
        <v>73</v>
      </c>
      <c r="F19253" t="s">
        <v>832</v>
      </c>
      <c r="G19253" t="s">
        <v>89</v>
      </c>
      <c r="H19253" t="s">
        <v>93</v>
      </c>
      <c r="I19253" t="s">
        <v>109</v>
      </c>
    </row>
    <row r="19254" spans="1:9" x14ac:dyDescent="0.35">
      <c r="A19254" t="s">
        <v>8</v>
      </c>
      <c r="B19254" t="s">
        <v>339</v>
      </c>
      <c r="C19254">
        <v>9</v>
      </c>
      <c r="D19254" t="s">
        <v>608</v>
      </c>
      <c r="E19254" t="s">
        <v>211</v>
      </c>
      <c r="F19254" t="s">
        <v>792</v>
      </c>
      <c r="G19254" t="s">
        <v>140</v>
      </c>
      <c r="H19254" t="s">
        <v>140</v>
      </c>
      <c r="I19254" t="s">
        <v>140</v>
      </c>
    </row>
    <row r="19255" spans="1:9" x14ac:dyDescent="0.35">
      <c r="A19255" t="s">
        <v>9</v>
      </c>
      <c r="B19255" t="s">
        <v>1151</v>
      </c>
      <c r="C19255">
        <v>68</v>
      </c>
      <c r="D19255" t="s">
        <v>803</v>
      </c>
      <c r="E19255" t="s">
        <v>224</v>
      </c>
      <c r="F19255" t="s">
        <v>771</v>
      </c>
      <c r="G19255" t="s">
        <v>595</v>
      </c>
      <c r="H19255" t="s">
        <v>1053</v>
      </c>
      <c r="I19255" t="s">
        <v>1060</v>
      </c>
    </row>
    <row r="19256" spans="1:9" x14ac:dyDescent="0.35">
      <c r="A19256" t="s">
        <v>9</v>
      </c>
      <c r="B19256" t="s">
        <v>1152</v>
      </c>
      <c r="C19256">
        <v>30</v>
      </c>
      <c r="D19256" t="s">
        <v>479</v>
      </c>
      <c r="E19256" t="s">
        <v>725</v>
      </c>
      <c r="F19256" t="s">
        <v>396</v>
      </c>
      <c r="G19256" t="s">
        <v>237</v>
      </c>
      <c r="H19256" t="s">
        <v>140</v>
      </c>
      <c r="I19256" t="s">
        <v>293</v>
      </c>
    </row>
    <row r="19257" spans="1:9" x14ac:dyDescent="0.35">
      <c r="A19257" t="s">
        <v>9</v>
      </c>
      <c r="B19257" t="s">
        <v>339</v>
      </c>
      <c r="C19257">
        <v>6</v>
      </c>
      <c r="D19257" t="s">
        <v>1001</v>
      </c>
      <c r="E19257" t="s">
        <v>295</v>
      </c>
      <c r="F19257" t="s">
        <v>966</v>
      </c>
      <c r="G19257" t="s">
        <v>117</v>
      </c>
      <c r="H19257" t="s">
        <v>140</v>
      </c>
      <c r="I19257" t="s">
        <v>140</v>
      </c>
    </row>
    <row r="19258" spans="1:9" x14ac:dyDescent="0.35">
      <c r="A19258" t="s">
        <v>10</v>
      </c>
      <c r="B19258" t="s">
        <v>1151</v>
      </c>
      <c r="C19258">
        <v>80</v>
      </c>
      <c r="D19258" t="s">
        <v>409</v>
      </c>
      <c r="E19258" t="s">
        <v>292</v>
      </c>
      <c r="F19258" t="s">
        <v>546</v>
      </c>
      <c r="G19258" t="s">
        <v>123</v>
      </c>
      <c r="H19258" t="s">
        <v>1051</v>
      </c>
      <c r="I19258" t="s">
        <v>131</v>
      </c>
    </row>
    <row r="19259" spans="1:9" x14ac:dyDescent="0.35">
      <c r="A19259" t="s">
        <v>10</v>
      </c>
      <c r="B19259" t="s">
        <v>1152</v>
      </c>
      <c r="C19259">
        <v>37</v>
      </c>
      <c r="D19259" t="s">
        <v>652</v>
      </c>
      <c r="E19259" t="s">
        <v>607</v>
      </c>
      <c r="F19259" t="s">
        <v>882</v>
      </c>
      <c r="G19259" t="s">
        <v>1102</v>
      </c>
      <c r="H19259" t="s">
        <v>664</v>
      </c>
      <c r="I19259" t="s">
        <v>1064</v>
      </c>
    </row>
    <row r="19260" spans="1:9" x14ac:dyDescent="0.35">
      <c r="A19260" t="s">
        <v>10</v>
      </c>
      <c r="B19260" t="s">
        <v>339</v>
      </c>
      <c r="C19260">
        <v>6</v>
      </c>
      <c r="D19260" t="s">
        <v>703</v>
      </c>
      <c r="E19260" t="s">
        <v>298</v>
      </c>
      <c r="F19260" t="s">
        <v>75</v>
      </c>
      <c r="G19260" t="s">
        <v>140</v>
      </c>
      <c r="H19260" t="s">
        <v>659</v>
      </c>
      <c r="I19260" t="s">
        <v>917</v>
      </c>
    </row>
    <row r="19261" spans="1:9" x14ac:dyDescent="0.35">
      <c r="A19261" t="s">
        <v>11</v>
      </c>
      <c r="B19261" t="s">
        <v>1151</v>
      </c>
      <c r="C19261">
        <v>78</v>
      </c>
      <c r="D19261" t="s">
        <v>304</v>
      </c>
      <c r="E19261" t="s">
        <v>214</v>
      </c>
      <c r="F19261" t="s">
        <v>73</v>
      </c>
      <c r="G19261" t="s">
        <v>952</v>
      </c>
      <c r="H19261" t="s">
        <v>733</v>
      </c>
      <c r="I19261" t="s">
        <v>973</v>
      </c>
    </row>
    <row r="19262" spans="1:9" x14ac:dyDescent="0.35">
      <c r="A19262" t="s">
        <v>11</v>
      </c>
      <c r="B19262" t="s">
        <v>1152</v>
      </c>
      <c r="C19262">
        <v>28</v>
      </c>
      <c r="D19262" t="s">
        <v>48</v>
      </c>
      <c r="E19262" t="s">
        <v>796</v>
      </c>
      <c r="F19262" t="s">
        <v>482</v>
      </c>
      <c r="G19262" t="s">
        <v>618</v>
      </c>
      <c r="H19262" t="s">
        <v>919</v>
      </c>
      <c r="I19262" t="s">
        <v>1004</v>
      </c>
    </row>
    <row r="19263" spans="1:9" x14ac:dyDescent="0.35">
      <c r="A19263" t="s">
        <v>11</v>
      </c>
      <c r="B19263" t="s">
        <v>339</v>
      </c>
      <c r="C19263">
        <v>10</v>
      </c>
      <c r="D19263" t="s">
        <v>883</v>
      </c>
      <c r="E19263" t="s">
        <v>430</v>
      </c>
      <c r="F19263" t="s">
        <v>961</v>
      </c>
      <c r="G19263" t="s">
        <v>140</v>
      </c>
      <c r="H19263" t="s">
        <v>703</v>
      </c>
      <c r="I19263" t="s">
        <v>1072</v>
      </c>
    </row>
    <row r="19264" spans="1:9" x14ac:dyDescent="0.35">
      <c r="A19264" t="s">
        <v>12</v>
      </c>
      <c r="B19264" t="s">
        <v>1151</v>
      </c>
      <c r="C19264">
        <v>81</v>
      </c>
      <c r="D19264" t="s">
        <v>529</v>
      </c>
      <c r="E19264" t="s">
        <v>615</v>
      </c>
      <c r="F19264" t="s">
        <v>183</v>
      </c>
      <c r="G19264" t="s">
        <v>1048</v>
      </c>
      <c r="H19264" t="s">
        <v>1182</v>
      </c>
      <c r="I19264" t="s">
        <v>123</v>
      </c>
    </row>
    <row r="19265" spans="1:9" x14ac:dyDescent="0.35">
      <c r="A19265" t="s">
        <v>12</v>
      </c>
      <c r="B19265" t="s">
        <v>1152</v>
      </c>
      <c r="C19265">
        <v>30</v>
      </c>
      <c r="D19265" t="s">
        <v>214</v>
      </c>
      <c r="E19265" t="s">
        <v>782</v>
      </c>
      <c r="F19265" t="s">
        <v>965</v>
      </c>
      <c r="G19265" t="s">
        <v>548</v>
      </c>
      <c r="H19265" t="s">
        <v>495</v>
      </c>
      <c r="I19265" t="s">
        <v>399</v>
      </c>
    </row>
    <row r="19266" spans="1:9" x14ac:dyDescent="0.35">
      <c r="A19266" t="s">
        <v>12</v>
      </c>
      <c r="B19266" t="s">
        <v>339</v>
      </c>
      <c r="C19266">
        <v>10</v>
      </c>
      <c r="D19266" t="s">
        <v>409</v>
      </c>
      <c r="E19266" t="s">
        <v>866</v>
      </c>
      <c r="F19266" t="s">
        <v>604</v>
      </c>
      <c r="G19266" t="s">
        <v>937</v>
      </c>
      <c r="H19266" t="s">
        <v>140</v>
      </c>
      <c r="I19266" t="s">
        <v>937</v>
      </c>
    </row>
    <row r="19267" spans="1:9" x14ac:dyDescent="0.35">
      <c r="A19267" t="s">
        <v>13</v>
      </c>
      <c r="B19267" t="s">
        <v>1151</v>
      </c>
      <c r="C19267">
        <v>74</v>
      </c>
      <c r="D19267" t="s">
        <v>348</v>
      </c>
      <c r="E19267" t="s">
        <v>765</v>
      </c>
      <c r="F19267" t="s">
        <v>145</v>
      </c>
      <c r="G19267" t="s">
        <v>1048</v>
      </c>
      <c r="H19267" t="s">
        <v>91</v>
      </c>
      <c r="I19267" t="s">
        <v>147</v>
      </c>
    </row>
    <row r="19268" spans="1:9" x14ac:dyDescent="0.35">
      <c r="A19268" t="s">
        <v>13</v>
      </c>
      <c r="B19268" t="s">
        <v>1152</v>
      </c>
      <c r="C19268">
        <v>28</v>
      </c>
      <c r="D19268" t="s">
        <v>694</v>
      </c>
      <c r="E19268" t="s">
        <v>428</v>
      </c>
      <c r="F19268" t="s">
        <v>792</v>
      </c>
      <c r="G19268" t="s">
        <v>1020</v>
      </c>
      <c r="H19268" t="s">
        <v>1053</v>
      </c>
      <c r="I19268" t="s">
        <v>985</v>
      </c>
    </row>
    <row r="19269" spans="1:9" x14ac:dyDescent="0.35">
      <c r="A19269" t="s">
        <v>13</v>
      </c>
      <c r="B19269" t="s">
        <v>339</v>
      </c>
      <c r="C19269">
        <v>8</v>
      </c>
      <c r="D19269" t="s">
        <v>694</v>
      </c>
      <c r="E19269" t="s">
        <v>425</v>
      </c>
      <c r="F19269" t="s">
        <v>140</v>
      </c>
      <c r="G19269" t="s">
        <v>140</v>
      </c>
      <c r="H19269" t="s">
        <v>140</v>
      </c>
      <c r="I19269" t="s">
        <v>340</v>
      </c>
    </row>
    <row r="19270" spans="1:9" x14ac:dyDescent="0.35">
      <c r="A19270" t="s">
        <v>14</v>
      </c>
      <c r="B19270" t="s">
        <v>1151</v>
      </c>
      <c r="C19270">
        <v>74</v>
      </c>
      <c r="D19270" t="s">
        <v>601</v>
      </c>
      <c r="E19270" t="s">
        <v>765</v>
      </c>
      <c r="F19270" t="s">
        <v>611</v>
      </c>
      <c r="G19270" t="s">
        <v>95</v>
      </c>
      <c r="H19270" t="s">
        <v>869</v>
      </c>
      <c r="I19270" t="s">
        <v>903</v>
      </c>
    </row>
    <row r="19271" spans="1:9" x14ac:dyDescent="0.35">
      <c r="A19271" t="s">
        <v>14</v>
      </c>
      <c r="B19271" t="s">
        <v>1152</v>
      </c>
      <c r="C19271">
        <v>42</v>
      </c>
      <c r="D19271" t="s">
        <v>392</v>
      </c>
      <c r="E19271" t="s">
        <v>63</v>
      </c>
      <c r="F19271" t="s">
        <v>474</v>
      </c>
      <c r="G19271" t="s">
        <v>317</v>
      </c>
      <c r="H19271" t="s">
        <v>954</v>
      </c>
      <c r="I19271" t="s">
        <v>848</v>
      </c>
    </row>
    <row r="19272" spans="1:9" x14ac:dyDescent="0.35">
      <c r="A19272" t="s">
        <v>14</v>
      </c>
      <c r="B19272" t="s">
        <v>339</v>
      </c>
      <c r="C19272">
        <v>3</v>
      </c>
      <c r="D19272" t="s">
        <v>223</v>
      </c>
      <c r="E19272" t="s">
        <v>224</v>
      </c>
      <c r="F19272" t="s">
        <v>140</v>
      </c>
      <c r="G19272" t="s">
        <v>140</v>
      </c>
      <c r="H19272" t="s">
        <v>140</v>
      </c>
      <c r="I19272" t="s">
        <v>140</v>
      </c>
    </row>
    <row r="19273" spans="1:9" x14ac:dyDescent="0.35">
      <c r="A19273" t="s">
        <v>15</v>
      </c>
      <c r="B19273" t="s">
        <v>1151</v>
      </c>
      <c r="C19273">
        <v>81</v>
      </c>
      <c r="D19273" t="s">
        <v>525</v>
      </c>
      <c r="E19273" t="s">
        <v>559</v>
      </c>
      <c r="F19273" t="s">
        <v>724</v>
      </c>
      <c r="G19273" t="s">
        <v>755</v>
      </c>
      <c r="H19273" t="s">
        <v>977</v>
      </c>
      <c r="I19273" t="s">
        <v>1062</v>
      </c>
    </row>
    <row r="19274" spans="1:9" x14ac:dyDescent="0.35">
      <c r="A19274" t="s">
        <v>15</v>
      </c>
      <c r="B19274" t="s">
        <v>1152</v>
      </c>
      <c r="C19274">
        <v>31</v>
      </c>
      <c r="D19274" t="s">
        <v>496</v>
      </c>
      <c r="E19274" t="s">
        <v>234</v>
      </c>
      <c r="F19274" t="s">
        <v>481</v>
      </c>
      <c r="G19274" t="s">
        <v>375</v>
      </c>
      <c r="H19274" t="s">
        <v>592</v>
      </c>
      <c r="I19274" t="s">
        <v>1065</v>
      </c>
    </row>
    <row r="19275" spans="1:9" x14ac:dyDescent="0.35">
      <c r="A19275" t="s">
        <v>15</v>
      </c>
      <c r="B19275" t="s">
        <v>339</v>
      </c>
      <c r="C19275">
        <v>3</v>
      </c>
      <c r="D19275" t="s">
        <v>177</v>
      </c>
      <c r="E19275" t="s">
        <v>781</v>
      </c>
      <c r="F19275" t="s">
        <v>781</v>
      </c>
      <c r="G19275" t="s">
        <v>781</v>
      </c>
      <c r="H19275" t="s">
        <v>140</v>
      </c>
      <c r="I19275" t="s">
        <v>140</v>
      </c>
    </row>
    <row r="19276" spans="1:9" x14ac:dyDescent="0.35">
      <c r="A19276" t="s">
        <v>16</v>
      </c>
      <c r="B19276" t="s">
        <v>1151</v>
      </c>
      <c r="C19276">
        <v>73</v>
      </c>
      <c r="D19276" t="s">
        <v>533</v>
      </c>
      <c r="E19276" t="s">
        <v>606</v>
      </c>
      <c r="F19276" t="s">
        <v>565</v>
      </c>
      <c r="G19276" t="s">
        <v>985</v>
      </c>
      <c r="H19276" t="s">
        <v>915</v>
      </c>
      <c r="I19276" t="s">
        <v>121</v>
      </c>
    </row>
    <row r="19277" spans="1:9" x14ac:dyDescent="0.35">
      <c r="A19277" t="s">
        <v>16</v>
      </c>
      <c r="B19277" t="s">
        <v>1152</v>
      </c>
      <c r="C19277">
        <v>32</v>
      </c>
      <c r="D19277" t="s">
        <v>850</v>
      </c>
      <c r="E19277" t="s">
        <v>546</v>
      </c>
      <c r="F19277" t="s">
        <v>673</v>
      </c>
      <c r="G19277" t="s">
        <v>954</v>
      </c>
      <c r="H19277" t="s">
        <v>788</v>
      </c>
      <c r="I19277" t="s">
        <v>1106</v>
      </c>
    </row>
    <row r="19278" spans="1:9" x14ac:dyDescent="0.35">
      <c r="A19278" t="s">
        <v>16</v>
      </c>
      <c r="B19278" t="s">
        <v>339</v>
      </c>
      <c r="C19278">
        <v>8</v>
      </c>
      <c r="D19278" t="s">
        <v>364</v>
      </c>
      <c r="E19278" t="s">
        <v>748</v>
      </c>
      <c r="F19278" t="s">
        <v>140</v>
      </c>
      <c r="G19278" t="s">
        <v>528</v>
      </c>
      <c r="H19278" t="s">
        <v>140</v>
      </c>
      <c r="I19278" t="s">
        <v>140</v>
      </c>
    </row>
    <row r="19279" spans="1:9" x14ac:dyDescent="0.35">
      <c r="A19279" t="s">
        <v>17</v>
      </c>
      <c r="B19279" t="s">
        <v>1151</v>
      </c>
      <c r="C19279">
        <v>69</v>
      </c>
      <c r="D19279" t="s">
        <v>393</v>
      </c>
      <c r="E19279" t="s">
        <v>393</v>
      </c>
      <c r="F19279" t="s">
        <v>645</v>
      </c>
      <c r="G19279" t="s">
        <v>289</v>
      </c>
      <c r="H19279" t="s">
        <v>996</v>
      </c>
      <c r="I19279" t="s">
        <v>788</v>
      </c>
    </row>
    <row r="19280" spans="1:9" x14ac:dyDescent="0.35">
      <c r="A19280" t="s">
        <v>17</v>
      </c>
      <c r="B19280" t="s">
        <v>1152</v>
      </c>
      <c r="C19280">
        <v>32</v>
      </c>
      <c r="D19280" t="s">
        <v>878</v>
      </c>
      <c r="E19280" t="s">
        <v>249</v>
      </c>
      <c r="F19280" t="s">
        <v>414</v>
      </c>
      <c r="G19280" t="s">
        <v>323</v>
      </c>
      <c r="H19280" t="s">
        <v>1003</v>
      </c>
      <c r="I19280" t="s">
        <v>140</v>
      </c>
    </row>
    <row r="19281" spans="1:9" x14ac:dyDescent="0.35">
      <c r="A19281" t="s">
        <v>17</v>
      </c>
      <c r="B19281" t="s">
        <v>339</v>
      </c>
      <c r="C19281">
        <v>6</v>
      </c>
      <c r="D19281" t="s">
        <v>799</v>
      </c>
      <c r="E19281" t="s">
        <v>525</v>
      </c>
      <c r="F19281" t="s">
        <v>695</v>
      </c>
      <c r="G19281" t="s">
        <v>559</v>
      </c>
      <c r="H19281" t="s">
        <v>140</v>
      </c>
      <c r="I19281" t="s">
        <v>522</v>
      </c>
    </row>
    <row r="19282" spans="1:9" x14ac:dyDescent="0.35">
      <c r="A19282" t="s">
        <v>18</v>
      </c>
      <c r="B19282" t="s">
        <v>1151</v>
      </c>
      <c r="C19282">
        <v>85</v>
      </c>
      <c r="D19282" t="s">
        <v>409</v>
      </c>
      <c r="E19282" t="s">
        <v>417</v>
      </c>
      <c r="F19282" t="s">
        <v>900</v>
      </c>
      <c r="G19282" t="s">
        <v>875</v>
      </c>
      <c r="H19282" t="s">
        <v>1064</v>
      </c>
      <c r="I19282" t="s">
        <v>1068</v>
      </c>
    </row>
    <row r="19283" spans="1:9" x14ac:dyDescent="0.35">
      <c r="A19283" t="s">
        <v>18</v>
      </c>
      <c r="B19283" t="s">
        <v>1152</v>
      </c>
      <c r="C19283">
        <v>26</v>
      </c>
      <c r="D19283" t="s">
        <v>693</v>
      </c>
      <c r="E19283" t="s">
        <v>530</v>
      </c>
      <c r="F19283" t="s">
        <v>599</v>
      </c>
      <c r="G19283" t="s">
        <v>1003</v>
      </c>
      <c r="H19283" t="s">
        <v>1017</v>
      </c>
      <c r="I19283" t="s">
        <v>522</v>
      </c>
    </row>
    <row r="19284" spans="1:9" x14ac:dyDescent="0.35">
      <c r="A19284" t="s">
        <v>18</v>
      </c>
      <c r="B19284" t="s">
        <v>339</v>
      </c>
      <c r="C19284">
        <v>12</v>
      </c>
      <c r="D19284" t="s">
        <v>470</v>
      </c>
      <c r="E19284" t="s">
        <v>356</v>
      </c>
      <c r="F19284" t="s">
        <v>277</v>
      </c>
      <c r="G19284" t="s">
        <v>140</v>
      </c>
      <c r="H19284" t="s">
        <v>345</v>
      </c>
      <c r="I19284" t="s">
        <v>1182</v>
      </c>
    </row>
    <row r="19285" spans="1:9" x14ac:dyDescent="0.35">
      <c r="A19285" t="s">
        <v>19</v>
      </c>
      <c r="B19285" t="s">
        <v>1151</v>
      </c>
      <c r="C19285">
        <v>81</v>
      </c>
      <c r="D19285" t="s">
        <v>397</v>
      </c>
      <c r="E19285" t="s">
        <v>224</v>
      </c>
      <c r="F19285" t="s">
        <v>465</v>
      </c>
      <c r="G19285" t="s">
        <v>977</v>
      </c>
      <c r="H19285" t="s">
        <v>1060</v>
      </c>
      <c r="I19285" t="s">
        <v>95</v>
      </c>
    </row>
    <row r="19286" spans="1:9" x14ac:dyDescent="0.35">
      <c r="A19286" t="s">
        <v>19</v>
      </c>
      <c r="B19286" t="s">
        <v>1152</v>
      </c>
      <c r="C19286">
        <v>32</v>
      </c>
      <c r="D19286" t="s">
        <v>382</v>
      </c>
      <c r="E19286" t="s">
        <v>979</v>
      </c>
      <c r="F19286" t="s">
        <v>827</v>
      </c>
      <c r="G19286" t="s">
        <v>897</v>
      </c>
      <c r="H19286" t="s">
        <v>674</v>
      </c>
      <c r="I19286" t="s">
        <v>1104</v>
      </c>
    </row>
    <row r="19287" spans="1:9" x14ac:dyDescent="0.35">
      <c r="A19287" t="s">
        <v>19</v>
      </c>
      <c r="B19287" t="s">
        <v>339</v>
      </c>
      <c r="C19287">
        <v>7</v>
      </c>
      <c r="D19287" t="s">
        <v>656</v>
      </c>
      <c r="E19287" t="s">
        <v>894</v>
      </c>
      <c r="F19287" t="s">
        <v>745</v>
      </c>
      <c r="G19287" t="s">
        <v>140</v>
      </c>
      <c r="H19287" t="s">
        <v>140</v>
      </c>
      <c r="I19287" t="s">
        <v>140</v>
      </c>
    </row>
    <row r="19288" spans="1:9" x14ac:dyDescent="0.35">
      <c r="A19288" t="s">
        <v>20</v>
      </c>
      <c r="B19288" t="s">
        <v>1151</v>
      </c>
      <c r="C19288">
        <v>73</v>
      </c>
      <c r="D19288" t="s">
        <v>62</v>
      </c>
      <c r="E19288" t="s">
        <v>487</v>
      </c>
      <c r="F19288" t="s">
        <v>692</v>
      </c>
      <c r="G19288" t="s">
        <v>917</v>
      </c>
      <c r="H19288" t="s">
        <v>1023</v>
      </c>
      <c r="I19288" t="s">
        <v>103</v>
      </c>
    </row>
    <row r="19289" spans="1:9" x14ac:dyDescent="0.35">
      <c r="A19289" t="s">
        <v>20</v>
      </c>
      <c r="B19289" t="s">
        <v>1152</v>
      </c>
      <c r="C19289">
        <v>30</v>
      </c>
      <c r="D19289" t="s">
        <v>831</v>
      </c>
      <c r="E19289" t="s">
        <v>361</v>
      </c>
      <c r="F19289" t="s">
        <v>503</v>
      </c>
      <c r="G19289" t="s">
        <v>681</v>
      </c>
      <c r="H19289" t="s">
        <v>1073</v>
      </c>
      <c r="I19289" t="s">
        <v>87</v>
      </c>
    </row>
    <row r="19290" spans="1:9" x14ac:dyDescent="0.35">
      <c r="A19290" t="s">
        <v>20</v>
      </c>
      <c r="B19290" t="s">
        <v>339</v>
      </c>
      <c r="C19290">
        <v>6</v>
      </c>
      <c r="D19290" t="s">
        <v>104</v>
      </c>
      <c r="E19290" t="s">
        <v>157</v>
      </c>
      <c r="F19290" t="s">
        <v>720</v>
      </c>
      <c r="G19290" t="s">
        <v>643</v>
      </c>
      <c r="H19290" t="s">
        <v>140</v>
      </c>
      <c r="I19290" t="s">
        <v>140</v>
      </c>
    </row>
    <row r="19291" spans="1:9" x14ac:dyDescent="0.35">
      <c r="A19291" t="s">
        <v>21</v>
      </c>
      <c r="B19291" t="s">
        <v>1151</v>
      </c>
      <c r="C19291">
        <v>68</v>
      </c>
      <c r="D19291" t="s">
        <v>637</v>
      </c>
      <c r="E19291" t="s">
        <v>529</v>
      </c>
      <c r="F19291" t="s">
        <v>890</v>
      </c>
      <c r="G19291" t="s">
        <v>115</v>
      </c>
      <c r="H19291" t="s">
        <v>109</v>
      </c>
      <c r="I19291" t="s">
        <v>527</v>
      </c>
    </row>
    <row r="19292" spans="1:9" x14ac:dyDescent="0.35">
      <c r="A19292" t="s">
        <v>21</v>
      </c>
      <c r="B19292" t="s">
        <v>1152</v>
      </c>
      <c r="C19292">
        <v>30</v>
      </c>
      <c r="D19292" t="s">
        <v>224</v>
      </c>
      <c r="E19292" t="s">
        <v>526</v>
      </c>
      <c r="F19292" t="s">
        <v>526</v>
      </c>
      <c r="G19292" t="s">
        <v>913</v>
      </c>
      <c r="H19292" t="s">
        <v>1000</v>
      </c>
      <c r="I19292" t="s">
        <v>1182</v>
      </c>
    </row>
    <row r="19293" spans="1:9" x14ac:dyDescent="0.35">
      <c r="A19293" t="s">
        <v>21</v>
      </c>
      <c r="B19293" t="s">
        <v>339</v>
      </c>
      <c r="C19293">
        <v>8</v>
      </c>
      <c r="D19293" t="s">
        <v>467</v>
      </c>
      <c r="E19293" t="s">
        <v>377</v>
      </c>
      <c r="F19293" t="s">
        <v>140</v>
      </c>
      <c r="G19293" t="s">
        <v>592</v>
      </c>
      <c r="H19293" t="s">
        <v>592</v>
      </c>
      <c r="I19293" t="s">
        <v>140</v>
      </c>
    </row>
    <row r="19294" spans="1:9" x14ac:dyDescent="0.35">
      <c r="A19294" t="s">
        <v>22</v>
      </c>
      <c r="B19294" t="s">
        <v>1151</v>
      </c>
      <c r="C19294">
        <v>75</v>
      </c>
      <c r="D19294" t="s">
        <v>169</v>
      </c>
      <c r="E19294" t="s">
        <v>566</v>
      </c>
      <c r="F19294" t="s">
        <v>834</v>
      </c>
      <c r="G19294" t="s">
        <v>838</v>
      </c>
      <c r="H19294" t="s">
        <v>574</v>
      </c>
      <c r="I19294" t="s">
        <v>501</v>
      </c>
    </row>
    <row r="19295" spans="1:9" x14ac:dyDescent="0.35">
      <c r="A19295" t="s">
        <v>22</v>
      </c>
      <c r="B19295" t="s">
        <v>1152</v>
      </c>
      <c r="C19295">
        <v>26</v>
      </c>
      <c r="D19295" t="s">
        <v>114</v>
      </c>
      <c r="E19295" t="s">
        <v>966</v>
      </c>
      <c r="F19295" t="s">
        <v>735</v>
      </c>
      <c r="G19295" t="s">
        <v>495</v>
      </c>
      <c r="H19295" t="s">
        <v>1023</v>
      </c>
      <c r="I19295" t="s">
        <v>664</v>
      </c>
    </row>
    <row r="19296" spans="1:9" x14ac:dyDescent="0.35">
      <c r="A19296" t="s">
        <v>22</v>
      </c>
      <c r="B19296" t="s">
        <v>339</v>
      </c>
      <c r="C19296">
        <v>5</v>
      </c>
      <c r="D19296" t="s">
        <v>1158</v>
      </c>
      <c r="E19296" t="s">
        <v>256</v>
      </c>
      <c r="F19296" t="s">
        <v>1024</v>
      </c>
      <c r="G19296" t="s">
        <v>140</v>
      </c>
      <c r="H19296" t="s">
        <v>140</v>
      </c>
      <c r="I19296" t="s">
        <v>140</v>
      </c>
    </row>
    <row r="19297" spans="1:9" x14ac:dyDescent="0.35">
      <c r="A19297" t="s">
        <v>23</v>
      </c>
      <c r="B19297" t="s">
        <v>1151</v>
      </c>
      <c r="C19297">
        <v>74</v>
      </c>
      <c r="D19297" t="s">
        <v>634</v>
      </c>
      <c r="E19297" t="s">
        <v>256</v>
      </c>
      <c r="F19297" t="s">
        <v>603</v>
      </c>
      <c r="G19297" t="s">
        <v>940</v>
      </c>
      <c r="H19297" t="s">
        <v>785</v>
      </c>
      <c r="I19297" t="s">
        <v>462</v>
      </c>
    </row>
    <row r="19298" spans="1:9" x14ac:dyDescent="0.35">
      <c r="A19298" t="s">
        <v>23</v>
      </c>
      <c r="B19298" t="s">
        <v>1152</v>
      </c>
      <c r="C19298">
        <v>39</v>
      </c>
      <c r="D19298" t="s">
        <v>63</v>
      </c>
      <c r="E19298" t="s">
        <v>759</v>
      </c>
      <c r="F19298" t="s">
        <v>836</v>
      </c>
      <c r="G19298" t="s">
        <v>999</v>
      </c>
      <c r="H19298" t="s">
        <v>87</v>
      </c>
      <c r="I19298" t="s">
        <v>733</v>
      </c>
    </row>
    <row r="19299" spans="1:9" x14ac:dyDescent="0.35">
      <c r="A19299" t="s">
        <v>23</v>
      </c>
      <c r="B19299" t="s">
        <v>339</v>
      </c>
      <c r="C19299">
        <v>8</v>
      </c>
      <c r="D19299" t="s">
        <v>296</v>
      </c>
      <c r="E19299" t="s">
        <v>414</v>
      </c>
      <c r="F19299" t="s">
        <v>1062</v>
      </c>
      <c r="G19299" t="s">
        <v>140</v>
      </c>
      <c r="H19299" t="s">
        <v>654</v>
      </c>
      <c r="I19299" t="s">
        <v>654</v>
      </c>
    </row>
    <row r="19300" spans="1:9" x14ac:dyDescent="0.35">
      <c r="A19300" t="s">
        <v>24</v>
      </c>
      <c r="B19300" t="s">
        <v>1151</v>
      </c>
      <c r="C19300">
        <v>71</v>
      </c>
      <c r="D19300" t="s">
        <v>628</v>
      </c>
      <c r="E19300" t="s">
        <v>735</v>
      </c>
      <c r="F19300" t="s">
        <v>571</v>
      </c>
      <c r="G19300" t="s">
        <v>1085</v>
      </c>
      <c r="H19300" t="s">
        <v>1062</v>
      </c>
      <c r="I19300" t="s">
        <v>527</v>
      </c>
    </row>
    <row r="19301" spans="1:9" x14ac:dyDescent="0.35">
      <c r="A19301" t="s">
        <v>24</v>
      </c>
      <c r="B19301" t="s">
        <v>1152</v>
      </c>
      <c r="C19301">
        <v>33</v>
      </c>
      <c r="D19301" t="s">
        <v>823</v>
      </c>
      <c r="E19301" t="s">
        <v>683</v>
      </c>
      <c r="F19301" t="s">
        <v>820</v>
      </c>
      <c r="G19301" t="s">
        <v>261</v>
      </c>
      <c r="H19301" t="s">
        <v>140</v>
      </c>
      <c r="I19301" t="s">
        <v>1023</v>
      </c>
    </row>
    <row r="19302" spans="1:9" x14ac:dyDescent="0.35">
      <c r="A19302" t="s">
        <v>24</v>
      </c>
      <c r="B19302" t="s">
        <v>339</v>
      </c>
      <c r="C19302">
        <v>5</v>
      </c>
      <c r="D19302" t="s">
        <v>823</v>
      </c>
      <c r="E19302" t="s">
        <v>786</v>
      </c>
      <c r="F19302" t="s">
        <v>706</v>
      </c>
      <c r="G19302" t="s">
        <v>706</v>
      </c>
      <c r="H19302" t="s">
        <v>140</v>
      </c>
      <c r="I19302" t="s">
        <v>140</v>
      </c>
    </row>
    <row r="19303" spans="1:9" x14ac:dyDescent="0.35">
      <c r="A19303" t="s">
        <v>25</v>
      </c>
      <c r="B19303" t="s">
        <v>1151</v>
      </c>
      <c r="C19303">
        <v>71</v>
      </c>
      <c r="D19303" t="s">
        <v>619</v>
      </c>
      <c r="E19303" t="s">
        <v>172</v>
      </c>
      <c r="F19303" t="s">
        <v>645</v>
      </c>
      <c r="G19303" t="s">
        <v>977</v>
      </c>
      <c r="H19303" t="s">
        <v>317</v>
      </c>
      <c r="I19303" t="s">
        <v>345</v>
      </c>
    </row>
    <row r="19304" spans="1:9" x14ac:dyDescent="0.35">
      <c r="A19304" t="s">
        <v>25</v>
      </c>
      <c r="B19304" t="s">
        <v>1152</v>
      </c>
      <c r="C19304">
        <v>36</v>
      </c>
      <c r="D19304" t="s">
        <v>979</v>
      </c>
      <c r="E19304" t="s">
        <v>138</v>
      </c>
      <c r="F19304" t="s">
        <v>947</v>
      </c>
      <c r="G19304" t="s">
        <v>443</v>
      </c>
      <c r="H19304" t="s">
        <v>777</v>
      </c>
      <c r="I19304" t="s">
        <v>1044</v>
      </c>
    </row>
    <row r="19305" spans="1:9" x14ac:dyDescent="0.35">
      <c r="A19305" t="s">
        <v>25</v>
      </c>
      <c r="B19305" t="s">
        <v>339</v>
      </c>
      <c r="C19305">
        <v>9</v>
      </c>
      <c r="D19305" t="s">
        <v>823</v>
      </c>
      <c r="E19305" t="s">
        <v>609</v>
      </c>
      <c r="F19305" t="s">
        <v>123</v>
      </c>
      <c r="G19305" t="s">
        <v>1046</v>
      </c>
      <c r="H19305" t="s">
        <v>140</v>
      </c>
      <c r="I19305" t="s">
        <v>140</v>
      </c>
    </row>
    <row r="19306" spans="1:9" x14ac:dyDescent="0.35">
      <c r="A19306" t="s">
        <v>26</v>
      </c>
      <c r="B19306" t="s">
        <v>1151</v>
      </c>
      <c r="C19306">
        <v>82</v>
      </c>
      <c r="D19306" t="s">
        <v>218</v>
      </c>
      <c r="E19306" t="s">
        <v>479</v>
      </c>
      <c r="F19306" t="s">
        <v>671</v>
      </c>
      <c r="G19306" t="s">
        <v>93</v>
      </c>
      <c r="H19306" t="s">
        <v>937</v>
      </c>
      <c r="I19306" t="s">
        <v>458</v>
      </c>
    </row>
    <row r="19307" spans="1:9" x14ac:dyDescent="0.35">
      <c r="A19307" t="s">
        <v>26</v>
      </c>
      <c r="B19307" t="s">
        <v>1152</v>
      </c>
      <c r="C19307">
        <v>31</v>
      </c>
      <c r="D19307" t="s">
        <v>306</v>
      </c>
      <c r="E19307" t="s">
        <v>80</v>
      </c>
      <c r="F19307" t="s">
        <v>341</v>
      </c>
      <c r="G19307" t="s">
        <v>1067</v>
      </c>
      <c r="H19307" t="s">
        <v>1048</v>
      </c>
      <c r="I19307" t="s">
        <v>996</v>
      </c>
    </row>
    <row r="19308" spans="1:9" x14ac:dyDescent="0.35">
      <c r="A19308" t="s">
        <v>26</v>
      </c>
      <c r="B19308" t="s">
        <v>339</v>
      </c>
      <c r="C19308">
        <v>6</v>
      </c>
      <c r="D19308" t="s">
        <v>935</v>
      </c>
      <c r="E19308" t="s">
        <v>714</v>
      </c>
      <c r="F19308" t="s">
        <v>140</v>
      </c>
      <c r="G19308" t="s">
        <v>105</v>
      </c>
      <c r="H19308" t="s">
        <v>140</v>
      </c>
      <c r="I19308" t="s">
        <v>674</v>
      </c>
    </row>
    <row r="19309" spans="1:9" x14ac:dyDescent="0.35">
      <c r="A19309" t="s">
        <v>27</v>
      </c>
      <c r="B19309" t="s">
        <v>1151</v>
      </c>
      <c r="C19309">
        <v>65</v>
      </c>
      <c r="D19309" t="s">
        <v>68</v>
      </c>
      <c r="E19309" t="s">
        <v>407</v>
      </c>
      <c r="F19309" t="s">
        <v>714</v>
      </c>
      <c r="G19309" t="s">
        <v>911</v>
      </c>
      <c r="H19309" t="s">
        <v>1049</v>
      </c>
      <c r="I19309" t="s">
        <v>1058</v>
      </c>
    </row>
    <row r="19310" spans="1:9" x14ac:dyDescent="0.35">
      <c r="A19310" t="s">
        <v>27</v>
      </c>
      <c r="B19310" t="s">
        <v>1152</v>
      </c>
      <c r="C19310">
        <v>35</v>
      </c>
      <c r="D19310" t="s">
        <v>549</v>
      </c>
      <c r="E19310" t="s">
        <v>580</v>
      </c>
      <c r="F19310" t="s">
        <v>397</v>
      </c>
      <c r="G19310" t="s">
        <v>551</v>
      </c>
      <c r="H19310" t="s">
        <v>1066</v>
      </c>
      <c r="I19310" t="s">
        <v>1052</v>
      </c>
    </row>
    <row r="19311" spans="1:9" x14ac:dyDescent="0.35">
      <c r="A19311" t="s">
        <v>27</v>
      </c>
      <c r="B19311" t="s">
        <v>339</v>
      </c>
      <c r="C19311">
        <v>5</v>
      </c>
      <c r="D19311" t="s">
        <v>177</v>
      </c>
      <c r="E19311" t="s">
        <v>544</v>
      </c>
      <c r="F19311" t="s">
        <v>66</v>
      </c>
      <c r="G19311" t="s">
        <v>728</v>
      </c>
      <c r="H19311" t="s">
        <v>140</v>
      </c>
      <c r="I19311" t="s">
        <v>140</v>
      </c>
    </row>
    <row r="19312" spans="1:9" x14ac:dyDescent="0.35">
      <c r="A19312" t="s">
        <v>28</v>
      </c>
      <c r="B19312" t="s">
        <v>1151</v>
      </c>
      <c r="C19312">
        <v>67</v>
      </c>
      <c r="D19312" t="s">
        <v>195</v>
      </c>
      <c r="E19312" t="s">
        <v>743</v>
      </c>
      <c r="F19312" t="s">
        <v>816</v>
      </c>
      <c r="G19312" t="s">
        <v>1102</v>
      </c>
      <c r="H19312" t="s">
        <v>97</v>
      </c>
      <c r="I19312" t="s">
        <v>915</v>
      </c>
    </row>
    <row r="19313" spans="1:9" x14ac:dyDescent="0.35">
      <c r="A19313" t="s">
        <v>28</v>
      </c>
      <c r="B19313" t="s">
        <v>1152</v>
      </c>
      <c r="C19313">
        <v>45</v>
      </c>
      <c r="D19313" t="s">
        <v>415</v>
      </c>
      <c r="E19313" t="s">
        <v>328</v>
      </c>
      <c r="F19313" t="s">
        <v>604</v>
      </c>
      <c r="G19313" t="s">
        <v>1083</v>
      </c>
      <c r="H19313" t="s">
        <v>1018</v>
      </c>
      <c r="I19313" t="s">
        <v>394</v>
      </c>
    </row>
    <row r="19314" spans="1:9" x14ac:dyDescent="0.35">
      <c r="A19314" t="s">
        <v>28</v>
      </c>
      <c r="B19314" t="s">
        <v>339</v>
      </c>
      <c r="C19314">
        <v>5</v>
      </c>
      <c r="D19314" t="s">
        <v>233</v>
      </c>
      <c r="E19314" t="s">
        <v>126</v>
      </c>
      <c r="F19314" t="s">
        <v>168</v>
      </c>
      <c r="G19314" t="s">
        <v>205</v>
      </c>
      <c r="H19314" t="s">
        <v>140</v>
      </c>
      <c r="I19314" t="s">
        <v>125</v>
      </c>
    </row>
    <row r="19315" spans="1:9" x14ac:dyDescent="0.35">
      <c r="A19315" t="s">
        <v>29</v>
      </c>
      <c r="B19315" t="s">
        <v>1151</v>
      </c>
      <c r="C19315">
        <v>70</v>
      </c>
      <c r="D19315" t="s">
        <v>624</v>
      </c>
      <c r="E19315" t="s">
        <v>555</v>
      </c>
      <c r="F19315" t="s">
        <v>759</v>
      </c>
      <c r="G19315" t="s">
        <v>953</v>
      </c>
      <c r="H19315" t="s">
        <v>1003</v>
      </c>
      <c r="I19315" t="s">
        <v>849</v>
      </c>
    </row>
    <row r="19316" spans="1:9" x14ac:dyDescent="0.35">
      <c r="A19316" t="s">
        <v>29</v>
      </c>
      <c r="B19316" t="s">
        <v>1152</v>
      </c>
      <c r="C19316">
        <v>44</v>
      </c>
      <c r="D19316" t="s">
        <v>343</v>
      </c>
      <c r="E19316" t="s">
        <v>174</v>
      </c>
      <c r="F19316" t="s">
        <v>799</v>
      </c>
      <c r="G19316" t="s">
        <v>674</v>
      </c>
      <c r="H19316" t="s">
        <v>973</v>
      </c>
      <c r="I19316" t="s">
        <v>937</v>
      </c>
    </row>
    <row r="19317" spans="1:9" x14ac:dyDescent="0.35">
      <c r="A19317" t="s">
        <v>29</v>
      </c>
      <c r="B19317" t="s">
        <v>339</v>
      </c>
      <c r="C19317">
        <v>13</v>
      </c>
      <c r="D19317" t="s">
        <v>761</v>
      </c>
      <c r="E19317" t="s">
        <v>727</v>
      </c>
      <c r="F19317" t="s">
        <v>298</v>
      </c>
      <c r="G19317" t="s">
        <v>623</v>
      </c>
      <c r="H19317" t="s">
        <v>140</v>
      </c>
      <c r="I19317" t="s">
        <v>1007</v>
      </c>
    </row>
    <row r="19318" spans="1:9" x14ac:dyDescent="0.35">
      <c r="A19318" t="s">
        <v>30</v>
      </c>
      <c r="B19318" t="s">
        <v>1151</v>
      </c>
      <c r="C19318">
        <v>62</v>
      </c>
      <c r="D19318" t="s">
        <v>479</v>
      </c>
      <c r="E19318" t="s">
        <v>687</v>
      </c>
      <c r="F19318" t="s">
        <v>183</v>
      </c>
      <c r="G19318" t="s">
        <v>729</v>
      </c>
      <c r="H19318" t="s">
        <v>109</v>
      </c>
      <c r="I19318" t="s">
        <v>345</v>
      </c>
    </row>
    <row r="19319" spans="1:9" x14ac:dyDescent="0.35">
      <c r="A19319" t="s">
        <v>30</v>
      </c>
      <c r="B19319" t="s">
        <v>1152</v>
      </c>
      <c r="C19319">
        <v>36</v>
      </c>
      <c r="D19319" t="s">
        <v>589</v>
      </c>
      <c r="E19319" t="s">
        <v>239</v>
      </c>
      <c r="F19319" t="s">
        <v>484</v>
      </c>
      <c r="G19319" t="s">
        <v>206</v>
      </c>
      <c r="H19319" t="s">
        <v>869</v>
      </c>
      <c r="I19319" t="s">
        <v>903</v>
      </c>
    </row>
    <row r="19320" spans="1:9" x14ac:dyDescent="0.35">
      <c r="A19320" t="s">
        <v>30</v>
      </c>
      <c r="B19320" t="s">
        <v>339</v>
      </c>
      <c r="C19320">
        <v>7</v>
      </c>
      <c r="D19320" t="s">
        <v>570</v>
      </c>
      <c r="E19320" t="s">
        <v>436</v>
      </c>
      <c r="F19320" t="s">
        <v>993</v>
      </c>
      <c r="G19320" t="s">
        <v>140</v>
      </c>
      <c r="H19320" t="s">
        <v>140</v>
      </c>
      <c r="I19320" t="s">
        <v>643</v>
      </c>
    </row>
    <row r="19321" spans="1:9" x14ac:dyDescent="0.35">
      <c r="A19321" t="s">
        <v>31</v>
      </c>
      <c r="B19321" t="s">
        <v>1151</v>
      </c>
      <c r="C19321">
        <v>81</v>
      </c>
      <c r="D19321" t="s">
        <v>815</v>
      </c>
      <c r="E19321" t="s">
        <v>368</v>
      </c>
      <c r="F19321" t="s">
        <v>851</v>
      </c>
      <c r="G19321" t="s">
        <v>1051</v>
      </c>
      <c r="H19321" t="s">
        <v>1067</v>
      </c>
      <c r="I19321" t="s">
        <v>903</v>
      </c>
    </row>
    <row r="19322" spans="1:9" x14ac:dyDescent="0.35">
      <c r="A19322" t="s">
        <v>31</v>
      </c>
      <c r="B19322" t="s">
        <v>1152</v>
      </c>
      <c r="C19322">
        <v>31</v>
      </c>
      <c r="D19322" t="s">
        <v>815</v>
      </c>
      <c r="E19322" t="s">
        <v>364</v>
      </c>
      <c r="F19322" t="s">
        <v>460</v>
      </c>
      <c r="G19322" t="s">
        <v>875</v>
      </c>
      <c r="H19322" t="s">
        <v>924</v>
      </c>
      <c r="I19322" t="s">
        <v>140</v>
      </c>
    </row>
    <row r="19323" spans="1:9" x14ac:dyDescent="0.35">
      <c r="A19323" t="s">
        <v>31</v>
      </c>
      <c r="B19323" t="s">
        <v>339</v>
      </c>
      <c r="C19323">
        <v>8</v>
      </c>
      <c r="D19323" t="s">
        <v>63</v>
      </c>
      <c r="E19323" t="s">
        <v>727</v>
      </c>
      <c r="F19323" t="s">
        <v>105</v>
      </c>
      <c r="G19323" t="s">
        <v>140</v>
      </c>
      <c r="H19323" t="s">
        <v>140</v>
      </c>
      <c r="I19323" t="s">
        <v>1087</v>
      </c>
    </row>
    <row r="19324" spans="1:9" x14ac:dyDescent="0.35">
      <c r="A19324" t="s">
        <v>32</v>
      </c>
      <c r="B19324" t="s">
        <v>1151</v>
      </c>
      <c r="C19324">
        <v>1773</v>
      </c>
      <c r="D19324" t="s">
        <v>153</v>
      </c>
      <c r="E19324" t="s">
        <v>485</v>
      </c>
      <c r="F19324" t="s">
        <v>375</v>
      </c>
      <c r="G19324" t="s">
        <v>97</v>
      </c>
      <c r="H19324" t="s">
        <v>824</v>
      </c>
      <c r="I19324" t="s">
        <v>1065</v>
      </c>
    </row>
    <row r="19325" spans="1:9" x14ac:dyDescent="0.35">
      <c r="A19325" t="s">
        <v>32</v>
      </c>
      <c r="B19325" t="s">
        <v>1152</v>
      </c>
      <c r="C19325">
        <v>796</v>
      </c>
      <c r="D19325" t="s">
        <v>332</v>
      </c>
      <c r="E19325" t="s">
        <v>688</v>
      </c>
      <c r="F19325" t="s">
        <v>786</v>
      </c>
      <c r="G19325" t="s">
        <v>614</v>
      </c>
      <c r="H19325" t="s">
        <v>1065</v>
      </c>
      <c r="I19325" t="s">
        <v>125</v>
      </c>
    </row>
    <row r="19326" spans="1:9" x14ac:dyDescent="0.35">
      <c r="A19326" t="s">
        <v>32</v>
      </c>
      <c r="B19326" t="s">
        <v>339</v>
      </c>
      <c r="C19326">
        <v>173</v>
      </c>
      <c r="D19326" t="s">
        <v>607</v>
      </c>
      <c r="E19326" t="s">
        <v>453</v>
      </c>
      <c r="F19326" t="s">
        <v>45</v>
      </c>
      <c r="G19326" t="s">
        <v>93</v>
      </c>
      <c r="H19326" t="s">
        <v>869</v>
      </c>
      <c r="I19326" t="s">
        <v>345</v>
      </c>
    </row>
    <row r="19328" spans="1:9" x14ac:dyDescent="0.35">
      <c r="A19328" t="s">
        <v>1987</v>
      </c>
    </row>
    <row r="19329" spans="1:9" x14ac:dyDescent="0.35">
      <c r="A19329" t="s">
        <v>2</v>
      </c>
      <c r="B19329" t="s">
        <v>1170</v>
      </c>
      <c r="C19329" t="s">
        <v>3</v>
      </c>
      <c r="D19329" t="s">
        <v>1982</v>
      </c>
      <c r="E19329" t="s">
        <v>1983</v>
      </c>
      <c r="F19329" t="s">
        <v>1984</v>
      </c>
      <c r="G19329" t="s">
        <v>1985</v>
      </c>
      <c r="H19329" t="s">
        <v>1376</v>
      </c>
      <c r="I19329" t="s">
        <v>1042</v>
      </c>
    </row>
    <row r="19330" spans="1:9" x14ac:dyDescent="0.35">
      <c r="A19330" t="s">
        <v>8</v>
      </c>
      <c r="B19330" t="s">
        <v>1171</v>
      </c>
      <c r="C19330">
        <v>111</v>
      </c>
      <c r="D19330" t="s">
        <v>374</v>
      </c>
      <c r="E19330" t="s">
        <v>383</v>
      </c>
      <c r="F19330" t="s">
        <v>578</v>
      </c>
      <c r="G19330" t="s">
        <v>801</v>
      </c>
      <c r="H19330" t="s">
        <v>345</v>
      </c>
      <c r="I19330" t="s">
        <v>1065</v>
      </c>
    </row>
    <row r="19331" spans="1:9" x14ac:dyDescent="0.35">
      <c r="A19331" t="s">
        <v>9</v>
      </c>
      <c r="B19331" t="s">
        <v>1171</v>
      </c>
      <c r="C19331">
        <v>104</v>
      </c>
      <c r="D19331" t="s">
        <v>758</v>
      </c>
      <c r="E19331" t="s">
        <v>555</v>
      </c>
      <c r="F19331" t="s">
        <v>376</v>
      </c>
      <c r="G19331" t="s">
        <v>867</v>
      </c>
      <c r="H19331" t="s">
        <v>660</v>
      </c>
      <c r="I19331" t="s">
        <v>501</v>
      </c>
    </row>
    <row r="19332" spans="1:9" x14ac:dyDescent="0.35">
      <c r="A19332" t="s">
        <v>10</v>
      </c>
      <c r="B19332" t="s">
        <v>1171</v>
      </c>
      <c r="C19332">
        <v>123</v>
      </c>
      <c r="D19332" t="s">
        <v>415</v>
      </c>
      <c r="E19332" t="s">
        <v>373</v>
      </c>
      <c r="F19332" t="s">
        <v>546</v>
      </c>
      <c r="G19332" t="s">
        <v>129</v>
      </c>
      <c r="H19332" t="s">
        <v>1062</v>
      </c>
      <c r="I19332" t="s">
        <v>942</v>
      </c>
    </row>
    <row r="19333" spans="1:9" x14ac:dyDescent="0.35">
      <c r="A19333" t="s">
        <v>11</v>
      </c>
      <c r="B19333" t="s">
        <v>1171</v>
      </c>
      <c r="C19333">
        <v>116</v>
      </c>
      <c r="D19333" t="s">
        <v>484</v>
      </c>
      <c r="E19333" t="s">
        <v>406</v>
      </c>
      <c r="F19333" t="s">
        <v>427</v>
      </c>
      <c r="G19333" t="s">
        <v>1076</v>
      </c>
      <c r="H19333" t="s">
        <v>977</v>
      </c>
      <c r="I19333" t="s">
        <v>1065</v>
      </c>
    </row>
    <row r="19334" spans="1:9" x14ac:dyDescent="0.35">
      <c r="A19334" t="s">
        <v>12</v>
      </c>
      <c r="B19334" t="s">
        <v>1171</v>
      </c>
      <c r="C19334">
        <v>8</v>
      </c>
      <c r="D19334" t="s">
        <v>977</v>
      </c>
      <c r="E19334" t="s">
        <v>937</v>
      </c>
      <c r="F19334" t="s">
        <v>929</v>
      </c>
      <c r="G19334" t="s">
        <v>140</v>
      </c>
      <c r="H19334" t="s">
        <v>231</v>
      </c>
      <c r="I19334" t="s">
        <v>320</v>
      </c>
    </row>
    <row r="19335" spans="1:9" x14ac:dyDescent="0.35">
      <c r="A19335" t="s">
        <v>12</v>
      </c>
      <c r="B19335" t="s">
        <v>1172</v>
      </c>
      <c r="C19335">
        <v>113</v>
      </c>
      <c r="D19335" t="s">
        <v>368</v>
      </c>
      <c r="E19335" t="s">
        <v>209</v>
      </c>
      <c r="F19335" t="s">
        <v>735</v>
      </c>
      <c r="G19335" t="s">
        <v>664</v>
      </c>
      <c r="H19335" t="s">
        <v>812</v>
      </c>
      <c r="I19335" t="s">
        <v>117</v>
      </c>
    </row>
    <row r="19336" spans="1:9" x14ac:dyDescent="0.35">
      <c r="A19336" t="s">
        <v>13</v>
      </c>
      <c r="B19336" t="s">
        <v>1171</v>
      </c>
      <c r="C19336">
        <v>6</v>
      </c>
      <c r="D19336" t="s">
        <v>613</v>
      </c>
      <c r="E19336" t="s">
        <v>196</v>
      </c>
      <c r="F19336" t="s">
        <v>196</v>
      </c>
      <c r="G19336" t="s">
        <v>140</v>
      </c>
      <c r="H19336" t="s">
        <v>140</v>
      </c>
      <c r="I19336" t="s">
        <v>140</v>
      </c>
    </row>
    <row r="19337" spans="1:9" x14ac:dyDescent="0.35">
      <c r="A19337" t="s">
        <v>13</v>
      </c>
      <c r="B19337" t="s">
        <v>1172</v>
      </c>
      <c r="C19337">
        <v>104</v>
      </c>
      <c r="D19337" t="s">
        <v>690</v>
      </c>
      <c r="E19337" t="s">
        <v>628</v>
      </c>
      <c r="F19337" t="s">
        <v>551</v>
      </c>
      <c r="G19337" t="s">
        <v>1051</v>
      </c>
      <c r="H19337" t="s">
        <v>147</v>
      </c>
      <c r="I19337" t="s">
        <v>405</v>
      </c>
    </row>
    <row r="19338" spans="1:9" x14ac:dyDescent="0.35">
      <c r="A19338" t="s">
        <v>14</v>
      </c>
      <c r="B19338" t="s">
        <v>1171</v>
      </c>
      <c r="C19338">
        <v>72</v>
      </c>
      <c r="D19338" t="s">
        <v>182</v>
      </c>
      <c r="E19338" t="s">
        <v>383</v>
      </c>
      <c r="F19338" t="s">
        <v>565</v>
      </c>
      <c r="G19338" t="s">
        <v>1182</v>
      </c>
      <c r="H19338" t="s">
        <v>345</v>
      </c>
      <c r="I19338" t="s">
        <v>123</v>
      </c>
    </row>
    <row r="19339" spans="1:9" x14ac:dyDescent="0.35">
      <c r="A19339" t="s">
        <v>14</v>
      </c>
      <c r="B19339" t="s">
        <v>1172</v>
      </c>
      <c r="C19339">
        <v>47</v>
      </c>
      <c r="D19339" t="s">
        <v>556</v>
      </c>
      <c r="E19339" t="s">
        <v>761</v>
      </c>
      <c r="F19339" t="s">
        <v>356</v>
      </c>
      <c r="G19339" t="s">
        <v>1064</v>
      </c>
      <c r="H19339" t="s">
        <v>140</v>
      </c>
      <c r="I19339" t="s">
        <v>788</v>
      </c>
    </row>
    <row r="19340" spans="1:9" x14ac:dyDescent="0.35">
      <c r="A19340" t="s">
        <v>15</v>
      </c>
      <c r="B19340" t="s">
        <v>1171</v>
      </c>
      <c r="C19340">
        <v>115</v>
      </c>
      <c r="D19340" t="s">
        <v>525</v>
      </c>
      <c r="E19340" t="s">
        <v>544</v>
      </c>
      <c r="F19340" t="s">
        <v>77</v>
      </c>
      <c r="G19340" t="s">
        <v>671</v>
      </c>
      <c r="H19340" t="s">
        <v>1049</v>
      </c>
      <c r="I19340" t="s">
        <v>345</v>
      </c>
    </row>
    <row r="19341" spans="1:9" x14ac:dyDescent="0.35">
      <c r="A19341" t="s">
        <v>16</v>
      </c>
      <c r="B19341" t="s">
        <v>1171</v>
      </c>
      <c r="C19341">
        <v>113</v>
      </c>
      <c r="D19341" t="s">
        <v>424</v>
      </c>
      <c r="E19341" t="s">
        <v>209</v>
      </c>
      <c r="F19341" t="s">
        <v>588</v>
      </c>
      <c r="G19341" t="s">
        <v>953</v>
      </c>
      <c r="H19341" t="s">
        <v>915</v>
      </c>
      <c r="I19341" t="s">
        <v>95</v>
      </c>
    </row>
    <row r="19342" spans="1:9" x14ac:dyDescent="0.35">
      <c r="A19342" t="s">
        <v>17</v>
      </c>
      <c r="B19342" t="s">
        <v>1171</v>
      </c>
      <c r="C19342">
        <v>107</v>
      </c>
      <c r="D19342" t="s">
        <v>359</v>
      </c>
      <c r="E19342" t="s">
        <v>182</v>
      </c>
      <c r="F19342" t="s">
        <v>77</v>
      </c>
      <c r="G19342" t="s">
        <v>932</v>
      </c>
      <c r="H19342" t="s">
        <v>1070</v>
      </c>
      <c r="I19342" t="s">
        <v>1053</v>
      </c>
    </row>
    <row r="19343" spans="1:9" x14ac:dyDescent="0.35">
      <c r="A19343" t="s">
        <v>18</v>
      </c>
      <c r="B19343" t="s">
        <v>1171</v>
      </c>
      <c r="C19343">
        <v>17</v>
      </c>
      <c r="D19343" t="s">
        <v>482</v>
      </c>
      <c r="E19343" t="s">
        <v>359</v>
      </c>
      <c r="F19343" t="s">
        <v>497</v>
      </c>
      <c r="G19343" t="s">
        <v>660</v>
      </c>
      <c r="H19343" t="s">
        <v>660</v>
      </c>
      <c r="I19343" t="s">
        <v>660</v>
      </c>
    </row>
    <row r="19344" spans="1:9" x14ac:dyDescent="0.35">
      <c r="A19344" t="s">
        <v>18</v>
      </c>
      <c r="B19344" t="s">
        <v>1172</v>
      </c>
      <c r="C19344">
        <v>106</v>
      </c>
      <c r="D19344" t="s">
        <v>424</v>
      </c>
      <c r="E19344" t="s">
        <v>715</v>
      </c>
      <c r="F19344" t="s">
        <v>843</v>
      </c>
      <c r="G19344" t="s">
        <v>660</v>
      </c>
      <c r="H19344" t="s">
        <v>919</v>
      </c>
      <c r="I19344" t="s">
        <v>89</v>
      </c>
    </row>
    <row r="19345" spans="1:9" x14ac:dyDescent="0.35">
      <c r="A19345" t="s">
        <v>19</v>
      </c>
      <c r="B19345" t="s">
        <v>1171</v>
      </c>
      <c r="C19345">
        <v>98</v>
      </c>
      <c r="D19345" t="s">
        <v>227</v>
      </c>
      <c r="E19345" t="s">
        <v>764</v>
      </c>
      <c r="F19345" t="s">
        <v>781</v>
      </c>
      <c r="G19345" t="s">
        <v>1059</v>
      </c>
      <c r="H19345" t="s">
        <v>501</v>
      </c>
      <c r="I19345" t="s">
        <v>893</v>
      </c>
    </row>
    <row r="19346" spans="1:9" x14ac:dyDescent="0.35">
      <c r="A19346" t="s">
        <v>19</v>
      </c>
      <c r="B19346" t="s">
        <v>1172</v>
      </c>
      <c r="C19346">
        <v>22</v>
      </c>
      <c r="D19346" t="s">
        <v>352</v>
      </c>
      <c r="E19346" t="s">
        <v>504</v>
      </c>
      <c r="F19346" t="s">
        <v>310</v>
      </c>
      <c r="G19346" t="s">
        <v>345</v>
      </c>
      <c r="H19346" t="s">
        <v>140</v>
      </c>
      <c r="I19346" t="s">
        <v>1050</v>
      </c>
    </row>
    <row r="19347" spans="1:9" x14ac:dyDescent="0.35">
      <c r="A19347" t="s">
        <v>20</v>
      </c>
      <c r="B19347" t="s">
        <v>1171</v>
      </c>
      <c r="C19347">
        <v>109</v>
      </c>
      <c r="D19347" t="s">
        <v>666</v>
      </c>
      <c r="E19347" t="s">
        <v>789</v>
      </c>
      <c r="F19347" t="s">
        <v>853</v>
      </c>
      <c r="G19347" t="s">
        <v>476</v>
      </c>
      <c r="H19347" t="s">
        <v>1004</v>
      </c>
      <c r="I19347" t="s">
        <v>1072</v>
      </c>
    </row>
    <row r="19348" spans="1:9" x14ac:dyDescent="0.35">
      <c r="A19348" t="s">
        <v>21</v>
      </c>
      <c r="B19348" t="s">
        <v>1171</v>
      </c>
      <c r="C19348">
        <v>106</v>
      </c>
      <c r="D19348" t="s">
        <v>579</v>
      </c>
      <c r="E19348" t="s">
        <v>743</v>
      </c>
      <c r="F19348" t="s">
        <v>75</v>
      </c>
      <c r="G19348" t="s">
        <v>917</v>
      </c>
      <c r="H19348" t="s">
        <v>952</v>
      </c>
      <c r="I19348" t="s">
        <v>967</v>
      </c>
    </row>
    <row r="19349" spans="1:9" x14ac:dyDescent="0.35">
      <c r="A19349" t="s">
        <v>22</v>
      </c>
      <c r="B19349" t="s">
        <v>1171</v>
      </c>
      <c r="C19349">
        <v>106</v>
      </c>
      <c r="D19349" t="s">
        <v>696</v>
      </c>
      <c r="E19349" t="s">
        <v>600</v>
      </c>
      <c r="F19349" t="s">
        <v>381</v>
      </c>
      <c r="G19349" t="s">
        <v>983</v>
      </c>
      <c r="H19349" t="s">
        <v>501</v>
      </c>
      <c r="I19349" t="s">
        <v>1003</v>
      </c>
    </row>
    <row r="19350" spans="1:9" x14ac:dyDescent="0.35">
      <c r="A19350" t="s">
        <v>23</v>
      </c>
      <c r="B19350" t="s">
        <v>1171</v>
      </c>
      <c r="C19350">
        <v>12</v>
      </c>
      <c r="D19350" t="s">
        <v>236</v>
      </c>
      <c r="E19350" t="s">
        <v>362</v>
      </c>
      <c r="F19350" t="s">
        <v>449</v>
      </c>
      <c r="G19350" t="s">
        <v>924</v>
      </c>
      <c r="H19350" t="s">
        <v>109</v>
      </c>
      <c r="I19350" t="s">
        <v>140</v>
      </c>
    </row>
    <row r="19351" spans="1:9" x14ac:dyDescent="0.35">
      <c r="A19351" t="s">
        <v>23</v>
      </c>
      <c r="B19351" t="s">
        <v>1172</v>
      </c>
      <c r="C19351">
        <v>109</v>
      </c>
      <c r="D19351" t="s">
        <v>808</v>
      </c>
      <c r="E19351" t="s">
        <v>599</v>
      </c>
      <c r="F19351" t="s">
        <v>980</v>
      </c>
      <c r="G19351" t="s">
        <v>996</v>
      </c>
      <c r="H19351" t="s">
        <v>517</v>
      </c>
      <c r="I19351" t="s">
        <v>115</v>
      </c>
    </row>
    <row r="19352" spans="1:9" x14ac:dyDescent="0.35">
      <c r="A19352" t="s">
        <v>24</v>
      </c>
      <c r="B19352" t="s">
        <v>1171</v>
      </c>
      <c r="C19352">
        <v>109</v>
      </c>
      <c r="D19352" t="s">
        <v>218</v>
      </c>
      <c r="E19352" t="s">
        <v>628</v>
      </c>
      <c r="F19352" t="s">
        <v>43</v>
      </c>
      <c r="G19352" t="s">
        <v>476</v>
      </c>
      <c r="H19352" t="s">
        <v>1060</v>
      </c>
      <c r="I19352" t="s">
        <v>664</v>
      </c>
    </row>
    <row r="19353" spans="1:9" x14ac:dyDescent="0.35">
      <c r="A19353" t="s">
        <v>25</v>
      </c>
      <c r="B19353" t="s">
        <v>1171</v>
      </c>
      <c r="C19353">
        <v>116</v>
      </c>
      <c r="D19353" t="s">
        <v>821</v>
      </c>
      <c r="E19353" t="s">
        <v>555</v>
      </c>
      <c r="F19353" t="s">
        <v>55</v>
      </c>
      <c r="G19353" t="s">
        <v>1049</v>
      </c>
      <c r="H19353" t="s">
        <v>131</v>
      </c>
      <c r="I19353" t="s">
        <v>1062</v>
      </c>
    </row>
    <row r="19354" spans="1:9" x14ac:dyDescent="0.35">
      <c r="A19354" t="s">
        <v>26</v>
      </c>
      <c r="B19354" t="s">
        <v>1171</v>
      </c>
      <c r="C19354">
        <v>119</v>
      </c>
      <c r="D19354" t="s">
        <v>509</v>
      </c>
      <c r="E19354" t="s">
        <v>803</v>
      </c>
      <c r="F19354" t="s">
        <v>320</v>
      </c>
      <c r="G19354" t="s">
        <v>937</v>
      </c>
      <c r="H19354" t="s">
        <v>147</v>
      </c>
      <c r="I19354" t="s">
        <v>458</v>
      </c>
    </row>
    <row r="19355" spans="1:9" x14ac:dyDescent="0.35">
      <c r="A19355" t="s">
        <v>27</v>
      </c>
      <c r="B19355" t="s">
        <v>1171</v>
      </c>
      <c r="C19355">
        <v>105</v>
      </c>
      <c r="D19355" t="s">
        <v>589</v>
      </c>
      <c r="E19355" t="s">
        <v>610</v>
      </c>
      <c r="F19355" t="s">
        <v>299</v>
      </c>
      <c r="G19355" t="s">
        <v>192</v>
      </c>
      <c r="H19355" t="s">
        <v>733</v>
      </c>
      <c r="I19355" t="s">
        <v>940</v>
      </c>
    </row>
    <row r="19356" spans="1:9" x14ac:dyDescent="0.35">
      <c r="A19356" t="s">
        <v>28</v>
      </c>
      <c r="B19356" t="s">
        <v>1171</v>
      </c>
      <c r="C19356">
        <v>117</v>
      </c>
      <c r="D19356" t="s">
        <v>605</v>
      </c>
      <c r="E19356" t="s">
        <v>249</v>
      </c>
      <c r="F19356" t="s">
        <v>463</v>
      </c>
      <c r="G19356" t="s">
        <v>639</v>
      </c>
      <c r="H19356" t="s">
        <v>769</v>
      </c>
      <c r="I19356" t="s">
        <v>967</v>
      </c>
    </row>
    <row r="19357" spans="1:9" x14ac:dyDescent="0.35">
      <c r="A19357" t="s">
        <v>29</v>
      </c>
      <c r="B19357" t="s">
        <v>1171</v>
      </c>
      <c r="C19357">
        <v>127</v>
      </c>
      <c r="D19357" t="s">
        <v>852</v>
      </c>
      <c r="E19357" t="s">
        <v>629</v>
      </c>
      <c r="F19357" t="s">
        <v>209</v>
      </c>
      <c r="G19357" t="s">
        <v>371</v>
      </c>
      <c r="H19357" t="s">
        <v>1067</v>
      </c>
      <c r="I19357" t="s">
        <v>269</v>
      </c>
    </row>
    <row r="19358" spans="1:9" x14ac:dyDescent="0.35">
      <c r="A19358" t="s">
        <v>30</v>
      </c>
      <c r="B19358" t="s">
        <v>1171</v>
      </c>
      <c r="C19358">
        <v>105</v>
      </c>
      <c r="D19358" t="s">
        <v>823</v>
      </c>
      <c r="E19358" t="s">
        <v>850</v>
      </c>
      <c r="F19358" t="s">
        <v>350</v>
      </c>
      <c r="G19358" t="s">
        <v>921</v>
      </c>
      <c r="H19358" t="s">
        <v>527</v>
      </c>
      <c r="I19358" t="s">
        <v>1057</v>
      </c>
    </row>
    <row r="19359" spans="1:9" x14ac:dyDescent="0.35">
      <c r="A19359" t="s">
        <v>31</v>
      </c>
      <c r="B19359" t="s">
        <v>1171</v>
      </c>
      <c r="C19359">
        <v>83</v>
      </c>
      <c r="D19359" t="s">
        <v>726</v>
      </c>
      <c r="E19359" t="s">
        <v>559</v>
      </c>
      <c r="F19359" t="s">
        <v>463</v>
      </c>
      <c r="G19359" t="s">
        <v>1073</v>
      </c>
      <c r="H19359" t="s">
        <v>129</v>
      </c>
      <c r="I19359" t="s">
        <v>345</v>
      </c>
    </row>
    <row r="19360" spans="1:9" x14ac:dyDescent="0.35">
      <c r="A19360" t="s">
        <v>31</v>
      </c>
      <c r="B19360" t="s">
        <v>1172</v>
      </c>
      <c r="C19360">
        <v>37</v>
      </c>
      <c r="D19360" t="s">
        <v>46</v>
      </c>
      <c r="E19360" t="s">
        <v>708</v>
      </c>
      <c r="F19360" t="s">
        <v>67</v>
      </c>
      <c r="G19360" t="s">
        <v>977</v>
      </c>
      <c r="H19360" t="s">
        <v>1020</v>
      </c>
      <c r="I19360" t="s">
        <v>140</v>
      </c>
    </row>
    <row r="19361" spans="1:9" x14ac:dyDescent="0.35">
      <c r="A19361" t="s">
        <v>32</v>
      </c>
      <c r="B19361" t="s">
        <v>1171</v>
      </c>
      <c r="C19361">
        <v>2204</v>
      </c>
      <c r="D19361" t="s">
        <v>1015</v>
      </c>
      <c r="E19361" t="s">
        <v>764</v>
      </c>
      <c r="F19361" t="s">
        <v>910</v>
      </c>
      <c r="G19361" t="s">
        <v>917</v>
      </c>
      <c r="H19361" t="s">
        <v>824</v>
      </c>
      <c r="I19361" t="s">
        <v>769</v>
      </c>
    </row>
    <row r="19362" spans="1:9" x14ac:dyDescent="0.35">
      <c r="A19362" t="s">
        <v>32</v>
      </c>
      <c r="B19362" t="s">
        <v>1172</v>
      </c>
      <c r="C19362">
        <v>538</v>
      </c>
      <c r="D19362" t="s">
        <v>689</v>
      </c>
      <c r="E19362" t="s">
        <v>350</v>
      </c>
      <c r="F19362" t="s">
        <v>240</v>
      </c>
      <c r="G19362" t="s">
        <v>515</v>
      </c>
      <c r="H19362" t="s">
        <v>824</v>
      </c>
      <c r="I19362" t="s">
        <v>1102</v>
      </c>
    </row>
    <row r="19364" spans="1:9" x14ac:dyDescent="0.35">
      <c r="A19364" t="s">
        <v>1988</v>
      </c>
    </row>
    <row r="19365" spans="1:9" x14ac:dyDescent="0.35">
      <c r="A19365" t="s">
        <v>2</v>
      </c>
      <c r="B19365" t="s">
        <v>1136</v>
      </c>
      <c r="C19365" t="s">
        <v>3</v>
      </c>
      <c r="D19365" t="s">
        <v>1982</v>
      </c>
      <c r="E19365" t="s">
        <v>1983</v>
      </c>
      <c r="F19365" t="s">
        <v>1984</v>
      </c>
      <c r="G19365" t="s">
        <v>1985</v>
      </c>
      <c r="H19365" t="s">
        <v>1376</v>
      </c>
      <c r="I19365" t="s">
        <v>1042</v>
      </c>
    </row>
    <row r="19366" spans="1:9" x14ac:dyDescent="0.35">
      <c r="A19366" t="s">
        <v>8</v>
      </c>
      <c r="B19366" t="s">
        <v>1126</v>
      </c>
      <c r="C19366">
        <v>55</v>
      </c>
      <c r="D19366" t="s">
        <v>239</v>
      </c>
      <c r="E19366" t="s">
        <v>175</v>
      </c>
      <c r="F19366" t="s">
        <v>691</v>
      </c>
      <c r="G19366" t="s">
        <v>988</v>
      </c>
      <c r="H19366" t="s">
        <v>801</v>
      </c>
      <c r="I19366" t="s">
        <v>91</v>
      </c>
    </row>
    <row r="19367" spans="1:9" x14ac:dyDescent="0.35">
      <c r="A19367" t="s">
        <v>8</v>
      </c>
      <c r="B19367" t="s">
        <v>1127</v>
      </c>
      <c r="C19367">
        <v>56</v>
      </c>
      <c r="D19367" t="s">
        <v>66</v>
      </c>
      <c r="E19367" t="s">
        <v>506</v>
      </c>
      <c r="F19367" t="s">
        <v>502</v>
      </c>
      <c r="G19367" t="s">
        <v>501</v>
      </c>
      <c r="H19367" t="s">
        <v>950</v>
      </c>
      <c r="I19367" t="s">
        <v>988</v>
      </c>
    </row>
    <row r="19368" spans="1:9" x14ac:dyDescent="0.35">
      <c r="A19368" t="s">
        <v>9</v>
      </c>
      <c r="B19368" t="s">
        <v>1126</v>
      </c>
      <c r="C19368">
        <v>45</v>
      </c>
      <c r="D19368" t="s">
        <v>705</v>
      </c>
      <c r="E19368" t="s">
        <v>503</v>
      </c>
      <c r="F19368" t="s">
        <v>342</v>
      </c>
      <c r="G19368" t="s">
        <v>320</v>
      </c>
      <c r="H19368" t="s">
        <v>1066</v>
      </c>
      <c r="I19368" t="s">
        <v>1064</v>
      </c>
    </row>
    <row r="19369" spans="1:9" x14ac:dyDescent="0.35">
      <c r="A19369" t="s">
        <v>9</v>
      </c>
      <c r="B19369" t="s">
        <v>1127</v>
      </c>
      <c r="C19369">
        <v>55</v>
      </c>
      <c r="D19369" t="s">
        <v>76</v>
      </c>
      <c r="E19369" t="s">
        <v>172</v>
      </c>
      <c r="F19369" t="s">
        <v>71</v>
      </c>
      <c r="G19369" t="s">
        <v>952</v>
      </c>
      <c r="H19369" t="s">
        <v>915</v>
      </c>
      <c r="I19369" t="s">
        <v>527</v>
      </c>
    </row>
    <row r="19370" spans="1:9" x14ac:dyDescent="0.35">
      <c r="A19370" t="s">
        <v>9</v>
      </c>
      <c r="B19370" t="s">
        <v>339</v>
      </c>
      <c r="C19370">
        <v>4</v>
      </c>
      <c r="D19370" t="s">
        <v>140</v>
      </c>
      <c r="E19370" t="s">
        <v>140</v>
      </c>
      <c r="F19370" t="s">
        <v>947</v>
      </c>
      <c r="G19370" t="s">
        <v>140</v>
      </c>
      <c r="H19370" t="s">
        <v>140</v>
      </c>
      <c r="I19370" t="s">
        <v>946</v>
      </c>
    </row>
    <row r="19371" spans="1:9" x14ac:dyDescent="0.35">
      <c r="A19371" t="s">
        <v>10</v>
      </c>
      <c r="B19371" t="s">
        <v>1126</v>
      </c>
      <c r="C19371">
        <v>64</v>
      </c>
      <c r="D19371" t="s">
        <v>889</v>
      </c>
      <c r="E19371" t="s">
        <v>248</v>
      </c>
      <c r="F19371" t="s">
        <v>55</v>
      </c>
      <c r="G19371" t="s">
        <v>961</v>
      </c>
      <c r="H19371" t="s">
        <v>1045</v>
      </c>
      <c r="I19371" t="s">
        <v>187</v>
      </c>
    </row>
    <row r="19372" spans="1:9" x14ac:dyDescent="0.35">
      <c r="A19372" t="s">
        <v>10</v>
      </c>
      <c r="B19372" t="s">
        <v>1127</v>
      </c>
      <c r="C19372">
        <v>56</v>
      </c>
      <c r="D19372" t="s">
        <v>362</v>
      </c>
      <c r="E19372" t="s">
        <v>900</v>
      </c>
      <c r="F19372" t="s">
        <v>608</v>
      </c>
      <c r="G19372" t="s">
        <v>1049</v>
      </c>
      <c r="H19372" t="s">
        <v>996</v>
      </c>
      <c r="I19372" t="s">
        <v>1014</v>
      </c>
    </row>
    <row r="19373" spans="1:9" x14ac:dyDescent="0.35">
      <c r="A19373" t="s">
        <v>10</v>
      </c>
      <c r="B19373" t="s">
        <v>339</v>
      </c>
      <c r="C19373">
        <v>3</v>
      </c>
      <c r="D19373" t="s">
        <v>140</v>
      </c>
      <c r="E19373" t="s">
        <v>140</v>
      </c>
      <c r="F19373" t="s">
        <v>140</v>
      </c>
      <c r="G19373" t="s">
        <v>140</v>
      </c>
      <c r="H19373" t="s">
        <v>140</v>
      </c>
      <c r="I19373" t="s">
        <v>177</v>
      </c>
    </row>
    <row r="19374" spans="1:9" x14ac:dyDescent="0.35">
      <c r="A19374" t="s">
        <v>11</v>
      </c>
      <c r="B19374" t="s">
        <v>1126</v>
      </c>
      <c r="C19374">
        <v>60</v>
      </c>
      <c r="D19374" t="s">
        <v>416</v>
      </c>
      <c r="E19374" t="s">
        <v>1015</v>
      </c>
      <c r="F19374" t="s">
        <v>926</v>
      </c>
      <c r="G19374" t="s">
        <v>93</v>
      </c>
      <c r="H19374" t="s">
        <v>501</v>
      </c>
      <c r="I19374" t="s">
        <v>1051</v>
      </c>
    </row>
    <row r="19375" spans="1:9" x14ac:dyDescent="0.35">
      <c r="A19375" t="s">
        <v>11</v>
      </c>
      <c r="B19375" t="s">
        <v>1127</v>
      </c>
      <c r="C19375">
        <v>53</v>
      </c>
      <c r="D19375" t="s">
        <v>819</v>
      </c>
      <c r="E19375" t="s">
        <v>390</v>
      </c>
      <c r="F19375" t="s">
        <v>75</v>
      </c>
      <c r="G19375" t="s">
        <v>911</v>
      </c>
      <c r="H19375" t="s">
        <v>1003</v>
      </c>
      <c r="I19375" t="s">
        <v>574</v>
      </c>
    </row>
    <row r="19376" spans="1:9" x14ac:dyDescent="0.35">
      <c r="A19376" t="s">
        <v>11</v>
      </c>
      <c r="B19376" t="s">
        <v>339</v>
      </c>
      <c r="C19376">
        <v>3</v>
      </c>
      <c r="D19376" t="s">
        <v>140</v>
      </c>
      <c r="E19376" t="s">
        <v>681</v>
      </c>
      <c r="F19376" t="s">
        <v>140</v>
      </c>
      <c r="G19376" t="s">
        <v>140</v>
      </c>
      <c r="H19376" t="s">
        <v>140</v>
      </c>
      <c r="I19376" t="s">
        <v>680</v>
      </c>
    </row>
    <row r="19377" spans="1:9" x14ac:dyDescent="0.35">
      <c r="A19377" t="s">
        <v>12</v>
      </c>
      <c r="B19377" t="s">
        <v>1126</v>
      </c>
      <c r="C19377">
        <v>64</v>
      </c>
      <c r="D19377" t="s">
        <v>180</v>
      </c>
      <c r="E19377" t="s">
        <v>436</v>
      </c>
      <c r="F19377" t="s">
        <v>375</v>
      </c>
      <c r="G19377" t="s">
        <v>345</v>
      </c>
      <c r="H19377" t="s">
        <v>991</v>
      </c>
      <c r="I19377" t="s">
        <v>1154</v>
      </c>
    </row>
    <row r="19378" spans="1:9" x14ac:dyDescent="0.35">
      <c r="A19378" t="s">
        <v>12</v>
      </c>
      <c r="B19378" t="s">
        <v>1127</v>
      </c>
      <c r="C19378">
        <v>53</v>
      </c>
      <c r="D19378" t="s">
        <v>453</v>
      </c>
      <c r="E19378" t="s">
        <v>360</v>
      </c>
      <c r="F19378" t="s">
        <v>382</v>
      </c>
      <c r="G19378" t="s">
        <v>1064</v>
      </c>
      <c r="H19378" t="s">
        <v>412</v>
      </c>
      <c r="I19378" t="s">
        <v>1067</v>
      </c>
    </row>
    <row r="19379" spans="1:9" x14ac:dyDescent="0.35">
      <c r="A19379" t="s">
        <v>12</v>
      </c>
      <c r="B19379" t="s">
        <v>339</v>
      </c>
      <c r="C19379">
        <v>4</v>
      </c>
      <c r="D19379" t="s">
        <v>467</v>
      </c>
      <c r="E19379" t="s">
        <v>467</v>
      </c>
      <c r="F19379" t="s">
        <v>467</v>
      </c>
      <c r="G19379" t="s">
        <v>140</v>
      </c>
      <c r="H19379" t="s">
        <v>140</v>
      </c>
      <c r="I19379" t="s">
        <v>610</v>
      </c>
    </row>
    <row r="19380" spans="1:9" x14ac:dyDescent="0.35">
      <c r="A19380" t="s">
        <v>13</v>
      </c>
      <c r="B19380" t="s">
        <v>1126</v>
      </c>
      <c r="C19380">
        <v>48</v>
      </c>
      <c r="D19380" t="s">
        <v>835</v>
      </c>
      <c r="E19380" t="s">
        <v>230</v>
      </c>
      <c r="F19380" t="s">
        <v>127</v>
      </c>
      <c r="G19380" t="s">
        <v>1019</v>
      </c>
      <c r="H19380" t="s">
        <v>961</v>
      </c>
      <c r="I19380" t="s">
        <v>269</v>
      </c>
    </row>
    <row r="19381" spans="1:9" x14ac:dyDescent="0.35">
      <c r="A19381" t="s">
        <v>13</v>
      </c>
      <c r="B19381" t="s">
        <v>1127</v>
      </c>
      <c r="C19381">
        <v>57</v>
      </c>
      <c r="D19381" t="s">
        <v>581</v>
      </c>
      <c r="E19381" t="s">
        <v>853</v>
      </c>
      <c r="F19381" t="s">
        <v>460</v>
      </c>
      <c r="G19381" t="s">
        <v>1064</v>
      </c>
      <c r="H19381" t="s">
        <v>1004</v>
      </c>
      <c r="I19381" t="s">
        <v>869</v>
      </c>
    </row>
    <row r="19382" spans="1:9" x14ac:dyDescent="0.35">
      <c r="A19382" t="s">
        <v>13</v>
      </c>
      <c r="B19382" t="s">
        <v>339</v>
      </c>
      <c r="C19382">
        <v>5</v>
      </c>
      <c r="D19382" t="s">
        <v>993</v>
      </c>
      <c r="E19382" t="s">
        <v>1102</v>
      </c>
      <c r="F19382" t="s">
        <v>1102</v>
      </c>
      <c r="G19382" t="s">
        <v>140</v>
      </c>
      <c r="H19382" t="s">
        <v>140</v>
      </c>
      <c r="I19382" t="s">
        <v>44</v>
      </c>
    </row>
    <row r="19383" spans="1:9" x14ac:dyDescent="0.35">
      <c r="A19383" t="s">
        <v>14</v>
      </c>
      <c r="B19383" t="s">
        <v>1126</v>
      </c>
      <c r="C19383">
        <v>53</v>
      </c>
      <c r="D19383" t="s">
        <v>416</v>
      </c>
      <c r="E19383" t="s">
        <v>676</v>
      </c>
      <c r="F19383" t="s">
        <v>273</v>
      </c>
      <c r="G19383" t="s">
        <v>942</v>
      </c>
      <c r="H19383" t="s">
        <v>458</v>
      </c>
      <c r="I19383" t="s">
        <v>1049</v>
      </c>
    </row>
    <row r="19384" spans="1:9" x14ac:dyDescent="0.35">
      <c r="A19384" t="s">
        <v>14</v>
      </c>
      <c r="B19384" t="s">
        <v>1127</v>
      </c>
      <c r="C19384">
        <v>63</v>
      </c>
      <c r="D19384" t="s">
        <v>789</v>
      </c>
      <c r="E19384" t="s">
        <v>535</v>
      </c>
      <c r="F19384" t="s">
        <v>761</v>
      </c>
      <c r="G19384" t="s">
        <v>115</v>
      </c>
      <c r="H19384" t="s">
        <v>1055</v>
      </c>
      <c r="I19384" t="s">
        <v>147</v>
      </c>
    </row>
    <row r="19385" spans="1:9" x14ac:dyDescent="0.35">
      <c r="A19385" t="s">
        <v>14</v>
      </c>
      <c r="B19385" t="s">
        <v>339</v>
      </c>
      <c r="C19385">
        <v>3</v>
      </c>
      <c r="D19385" t="s">
        <v>140</v>
      </c>
      <c r="E19385" t="s">
        <v>140</v>
      </c>
      <c r="F19385" t="s">
        <v>140</v>
      </c>
      <c r="G19385" t="s">
        <v>140</v>
      </c>
      <c r="H19385" t="s">
        <v>140</v>
      </c>
      <c r="I19385" t="s">
        <v>177</v>
      </c>
    </row>
    <row r="19386" spans="1:9" x14ac:dyDescent="0.35">
      <c r="A19386" t="s">
        <v>15</v>
      </c>
      <c r="B19386" t="s">
        <v>1126</v>
      </c>
      <c r="C19386">
        <v>52</v>
      </c>
      <c r="D19386" t="s">
        <v>690</v>
      </c>
      <c r="E19386" t="s">
        <v>249</v>
      </c>
      <c r="F19386" t="s">
        <v>51</v>
      </c>
      <c r="G19386" t="s">
        <v>320</v>
      </c>
      <c r="H19386" t="s">
        <v>983</v>
      </c>
      <c r="I19386" t="s">
        <v>1060</v>
      </c>
    </row>
    <row r="19387" spans="1:9" x14ac:dyDescent="0.35">
      <c r="A19387" t="s">
        <v>15</v>
      </c>
      <c r="B19387" t="s">
        <v>1127</v>
      </c>
      <c r="C19387">
        <v>61</v>
      </c>
      <c r="D19387" t="s">
        <v>945</v>
      </c>
      <c r="E19387" t="s">
        <v>416</v>
      </c>
      <c r="F19387" t="s">
        <v>611</v>
      </c>
      <c r="G19387" t="s">
        <v>261</v>
      </c>
      <c r="H19387" t="s">
        <v>1098</v>
      </c>
      <c r="I19387" t="s">
        <v>1049</v>
      </c>
    </row>
    <row r="19388" spans="1:9" x14ac:dyDescent="0.35">
      <c r="A19388" t="s">
        <v>15</v>
      </c>
      <c r="B19388" t="s">
        <v>339</v>
      </c>
      <c r="C19388">
        <v>2</v>
      </c>
      <c r="D19388" t="s">
        <v>627</v>
      </c>
      <c r="E19388" t="s">
        <v>627</v>
      </c>
      <c r="F19388" t="s">
        <v>627</v>
      </c>
      <c r="G19388" t="s">
        <v>140</v>
      </c>
      <c r="H19388" t="s">
        <v>626</v>
      </c>
      <c r="I19388" t="s">
        <v>140</v>
      </c>
    </row>
    <row r="19389" spans="1:9" x14ac:dyDescent="0.35">
      <c r="A19389" t="s">
        <v>16</v>
      </c>
      <c r="B19389" t="s">
        <v>1126</v>
      </c>
      <c r="C19389">
        <v>48</v>
      </c>
      <c r="D19389" t="s">
        <v>763</v>
      </c>
      <c r="E19389" t="s">
        <v>605</v>
      </c>
      <c r="F19389" t="s">
        <v>349</v>
      </c>
      <c r="G19389" t="s">
        <v>574</v>
      </c>
      <c r="H19389" t="s">
        <v>733</v>
      </c>
      <c r="I19389" t="s">
        <v>1054</v>
      </c>
    </row>
    <row r="19390" spans="1:9" x14ac:dyDescent="0.35">
      <c r="A19390" t="s">
        <v>16</v>
      </c>
      <c r="B19390" t="s">
        <v>1127</v>
      </c>
      <c r="C19390">
        <v>57</v>
      </c>
      <c r="D19390" t="s">
        <v>357</v>
      </c>
      <c r="E19390" t="s">
        <v>691</v>
      </c>
      <c r="F19390" t="s">
        <v>651</v>
      </c>
      <c r="G19390" t="s">
        <v>1102</v>
      </c>
      <c r="H19390" t="s">
        <v>107</v>
      </c>
      <c r="I19390" t="s">
        <v>1049</v>
      </c>
    </row>
    <row r="19391" spans="1:9" x14ac:dyDescent="0.35">
      <c r="A19391" t="s">
        <v>16</v>
      </c>
      <c r="B19391" t="s">
        <v>339</v>
      </c>
      <c r="C19391">
        <v>8</v>
      </c>
      <c r="D19391" t="s">
        <v>140</v>
      </c>
      <c r="E19391" t="s">
        <v>140</v>
      </c>
      <c r="F19391" t="s">
        <v>856</v>
      </c>
      <c r="G19391" t="s">
        <v>1045</v>
      </c>
      <c r="H19391" t="s">
        <v>140</v>
      </c>
      <c r="I19391" t="s">
        <v>708</v>
      </c>
    </row>
    <row r="19392" spans="1:9" x14ac:dyDescent="0.35">
      <c r="A19392" t="s">
        <v>17</v>
      </c>
      <c r="B19392" t="s">
        <v>1126</v>
      </c>
      <c r="C19392">
        <v>51</v>
      </c>
      <c r="D19392" t="s">
        <v>899</v>
      </c>
      <c r="E19392" t="s">
        <v>679</v>
      </c>
      <c r="F19392" t="s">
        <v>408</v>
      </c>
      <c r="G19392" t="s">
        <v>157</v>
      </c>
      <c r="H19392" t="s">
        <v>89</v>
      </c>
      <c r="I19392" t="s">
        <v>527</v>
      </c>
    </row>
    <row r="19393" spans="1:9" x14ac:dyDescent="0.35">
      <c r="A19393" t="s">
        <v>17</v>
      </c>
      <c r="B19393" t="s">
        <v>1127</v>
      </c>
      <c r="C19393">
        <v>53</v>
      </c>
      <c r="D19393" t="s">
        <v>351</v>
      </c>
      <c r="E19393" t="s">
        <v>227</v>
      </c>
      <c r="F19393" t="s">
        <v>75</v>
      </c>
      <c r="G19393" t="s">
        <v>528</v>
      </c>
      <c r="H19393" t="s">
        <v>1017</v>
      </c>
      <c r="I19393" t="s">
        <v>983</v>
      </c>
    </row>
    <row r="19394" spans="1:9" x14ac:dyDescent="0.35">
      <c r="A19394" t="s">
        <v>17</v>
      </c>
      <c r="B19394" t="s">
        <v>339</v>
      </c>
      <c r="C19394">
        <v>3</v>
      </c>
      <c r="D19394" t="s">
        <v>208</v>
      </c>
      <c r="E19394" t="s">
        <v>373</v>
      </c>
      <c r="F19394" t="s">
        <v>209</v>
      </c>
      <c r="G19394" t="s">
        <v>140</v>
      </c>
      <c r="H19394" t="s">
        <v>140</v>
      </c>
      <c r="I19394" t="s">
        <v>140</v>
      </c>
    </row>
    <row r="19395" spans="1:9" x14ac:dyDescent="0.35">
      <c r="A19395" t="s">
        <v>18</v>
      </c>
      <c r="B19395" t="s">
        <v>1126</v>
      </c>
      <c r="C19395">
        <v>55</v>
      </c>
      <c r="D19395" t="s">
        <v>747</v>
      </c>
      <c r="E19395" t="s">
        <v>1015</v>
      </c>
      <c r="F19395" t="s">
        <v>460</v>
      </c>
      <c r="G19395" t="s">
        <v>140</v>
      </c>
      <c r="H19395" t="s">
        <v>919</v>
      </c>
      <c r="I19395" t="s">
        <v>942</v>
      </c>
    </row>
    <row r="19396" spans="1:9" x14ac:dyDescent="0.35">
      <c r="A19396" t="s">
        <v>18</v>
      </c>
      <c r="B19396" t="s">
        <v>1127</v>
      </c>
      <c r="C19396">
        <v>64</v>
      </c>
      <c r="D19396" t="s">
        <v>498</v>
      </c>
      <c r="E19396" t="s">
        <v>611</v>
      </c>
      <c r="F19396" t="s">
        <v>853</v>
      </c>
      <c r="G19396" t="s">
        <v>87</v>
      </c>
      <c r="H19396" t="s">
        <v>515</v>
      </c>
      <c r="I19396" t="s">
        <v>1055</v>
      </c>
    </row>
    <row r="19397" spans="1:9" x14ac:dyDescent="0.35">
      <c r="A19397" t="s">
        <v>18</v>
      </c>
      <c r="B19397" t="s">
        <v>339</v>
      </c>
      <c r="C19397">
        <v>4</v>
      </c>
      <c r="D19397" t="s">
        <v>465</v>
      </c>
      <c r="E19397" t="s">
        <v>140</v>
      </c>
      <c r="F19397" t="s">
        <v>755</v>
      </c>
      <c r="G19397" t="s">
        <v>140</v>
      </c>
      <c r="H19397" t="s">
        <v>140</v>
      </c>
      <c r="I19397" t="s">
        <v>549</v>
      </c>
    </row>
    <row r="19398" spans="1:9" x14ac:dyDescent="0.35">
      <c r="A19398" t="s">
        <v>19</v>
      </c>
      <c r="B19398" t="s">
        <v>1126</v>
      </c>
      <c r="C19398">
        <v>59</v>
      </c>
      <c r="D19398" t="s">
        <v>180</v>
      </c>
      <c r="E19398" t="s">
        <v>743</v>
      </c>
      <c r="F19398" t="s">
        <v>926</v>
      </c>
      <c r="G19398" t="s">
        <v>1061</v>
      </c>
      <c r="H19398" t="s">
        <v>1056</v>
      </c>
      <c r="I19398" t="s">
        <v>91</v>
      </c>
    </row>
    <row r="19399" spans="1:9" x14ac:dyDescent="0.35">
      <c r="A19399" t="s">
        <v>19</v>
      </c>
      <c r="B19399" t="s">
        <v>1127</v>
      </c>
      <c r="C19399">
        <v>54</v>
      </c>
      <c r="D19399" t="s">
        <v>252</v>
      </c>
      <c r="E19399" t="s">
        <v>625</v>
      </c>
      <c r="F19399" t="s">
        <v>411</v>
      </c>
      <c r="G19399" t="s">
        <v>999</v>
      </c>
      <c r="H19399" t="s">
        <v>801</v>
      </c>
      <c r="I19399" t="s">
        <v>501</v>
      </c>
    </row>
    <row r="19400" spans="1:9" x14ac:dyDescent="0.35">
      <c r="A19400" t="s">
        <v>19</v>
      </c>
      <c r="B19400" t="s">
        <v>339</v>
      </c>
      <c r="C19400">
        <v>7</v>
      </c>
      <c r="D19400" t="s">
        <v>917</v>
      </c>
      <c r="E19400" t="s">
        <v>152</v>
      </c>
      <c r="F19400" t="s">
        <v>917</v>
      </c>
      <c r="G19400" t="s">
        <v>140</v>
      </c>
      <c r="H19400" t="s">
        <v>140</v>
      </c>
      <c r="I19400" t="s">
        <v>735</v>
      </c>
    </row>
    <row r="19401" spans="1:9" x14ac:dyDescent="0.35">
      <c r="A19401" t="s">
        <v>20</v>
      </c>
      <c r="B19401" t="s">
        <v>1126</v>
      </c>
      <c r="C19401">
        <v>56</v>
      </c>
      <c r="D19401" t="s">
        <v>976</v>
      </c>
      <c r="E19401" t="s">
        <v>343</v>
      </c>
      <c r="F19401" t="s">
        <v>223</v>
      </c>
      <c r="G19401" t="s">
        <v>968</v>
      </c>
      <c r="H19401" t="s">
        <v>140</v>
      </c>
      <c r="I19401" t="s">
        <v>838</v>
      </c>
    </row>
    <row r="19402" spans="1:9" x14ac:dyDescent="0.35">
      <c r="A19402" t="s">
        <v>20</v>
      </c>
      <c r="B19402" t="s">
        <v>1127</v>
      </c>
      <c r="C19402">
        <v>50</v>
      </c>
      <c r="D19402" t="s">
        <v>352</v>
      </c>
      <c r="E19402" t="s">
        <v>160</v>
      </c>
      <c r="F19402" t="s">
        <v>383</v>
      </c>
      <c r="G19402" t="s">
        <v>1154</v>
      </c>
      <c r="H19402" t="s">
        <v>1065</v>
      </c>
      <c r="I19402" t="s">
        <v>1104</v>
      </c>
    </row>
    <row r="19403" spans="1:9" x14ac:dyDescent="0.35">
      <c r="A19403" t="s">
        <v>20</v>
      </c>
      <c r="B19403" t="s">
        <v>339</v>
      </c>
      <c r="C19403">
        <v>3</v>
      </c>
      <c r="D19403" t="s">
        <v>296</v>
      </c>
      <c r="E19403" t="s">
        <v>140</v>
      </c>
      <c r="F19403" t="s">
        <v>614</v>
      </c>
      <c r="G19403" t="s">
        <v>140</v>
      </c>
      <c r="H19403" t="s">
        <v>140</v>
      </c>
      <c r="I19403" t="s">
        <v>217</v>
      </c>
    </row>
    <row r="19404" spans="1:9" x14ac:dyDescent="0.35">
      <c r="A19404" t="s">
        <v>21</v>
      </c>
      <c r="B19404" t="s">
        <v>1126</v>
      </c>
      <c r="C19404">
        <v>34</v>
      </c>
      <c r="D19404" t="s">
        <v>636</v>
      </c>
      <c r="E19404" t="s">
        <v>634</v>
      </c>
      <c r="F19404" t="s">
        <v>637</v>
      </c>
      <c r="G19404" t="s">
        <v>674</v>
      </c>
      <c r="H19404" t="s">
        <v>115</v>
      </c>
      <c r="I19404" t="s">
        <v>1048</v>
      </c>
    </row>
    <row r="19405" spans="1:9" x14ac:dyDescent="0.35">
      <c r="A19405" t="s">
        <v>21</v>
      </c>
      <c r="B19405" t="s">
        <v>1127</v>
      </c>
      <c r="C19405">
        <v>66</v>
      </c>
      <c r="D19405" t="s">
        <v>594</v>
      </c>
      <c r="E19405" t="s">
        <v>529</v>
      </c>
      <c r="F19405" t="s">
        <v>53</v>
      </c>
      <c r="G19405" t="s">
        <v>755</v>
      </c>
      <c r="H19405" t="s">
        <v>755</v>
      </c>
      <c r="I19405" t="s">
        <v>1044</v>
      </c>
    </row>
    <row r="19406" spans="1:9" x14ac:dyDescent="0.35">
      <c r="A19406" t="s">
        <v>21</v>
      </c>
      <c r="B19406" t="s">
        <v>339</v>
      </c>
      <c r="C19406">
        <v>6</v>
      </c>
      <c r="D19406" t="s">
        <v>196</v>
      </c>
      <c r="E19406" t="s">
        <v>140</v>
      </c>
      <c r="F19406" t="s">
        <v>614</v>
      </c>
      <c r="G19406" t="s">
        <v>614</v>
      </c>
      <c r="H19406" t="s">
        <v>140</v>
      </c>
      <c r="I19406" t="s">
        <v>610</v>
      </c>
    </row>
    <row r="19407" spans="1:9" x14ac:dyDescent="0.35">
      <c r="A19407" t="s">
        <v>22</v>
      </c>
      <c r="B19407" t="s">
        <v>1126</v>
      </c>
      <c r="C19407">
        <v>52</v>
      </c>
      <c r="D19407" t="s">
        <v>52</v>
      </c>
      <c r="E19407" t="s">
        <v>58</v>
      </c>
      <c r="F19407" t="s">
        <v>83</v>
      </c>
      <c r="G19407" t="s">
        <v>1062</v>
      </c>
      <c r="H19407" t="s">
        <v>1051</v>
      </c>
      <c r="I19407" t="s">
        <v>824</v>
      </c>
    </row>
    <row r="19408" spans="1:9" x14ac:dyDescent="0.35">
      <c r="A19408" t="s">
        <v>22</v>
      </c>
      <c r="B19408" t="s">
        <v>1127</v>
      </c>
      <c r="C19408">
        <v>50</v>
      </c>
      <c r="D19408" t="s">
        <v>621</v>
      </c>
      <c r="E19408" t="s">
        <v>352</v>
      </c>
      <c r="F19408" t="s">
        <v>700</v>
      </c>
      <c r="G19408" t="s">
        <v>1104</v>
      </c>
      <c r="H19408" t="s">
        <v>1072</v>
      </c>
      <c r="I19408" t="s">
        <v>1052</v>
      </c>
    </row>
    <row r="19409" spans="1:9" x14ac:dyDescent="0.35">
      <c r="A19409" t="s">
        <v>22</v>
      </c>
      <c r="B19409" t="s">
        <v>339</v>
      </c>
      <c r="C19409">
        <v>4</v>
      </c>
      <c r="D19409" t="s">
        <v>140</v>
      </c>
      <c r="E19409" t="s">
        <v>140</v>
      </c>
      <c r="F19409" t="s">
        <v>140</v>
      </c>
      <c r="G19409" t="s">
        <v>286</v>
      </c>
      <c r="H19409" t="s">
        <v>376</v>
      </c>
      <c r="I19409" t="s">
        <v>798</v>
      </c>
    </row>
    <row r="19410" spans="1:9" x14ac:dyDescent="0.35">
      <c r="A19410" t="s">
        <v>23</v>
      </c>
      <c r="B19410" t="s">
        <v>1126</v>
      </c>
      <c r="C19410">
        <v>67</v>
      </c>
      <c r="D19410" t="s">
        <v>743</v>
      </c>
      <c r="E19410" t="s">
        <v>440</v>
      </c>
      <c r="F19410" t="s">
        <v>463</v>
      </c>
      <c r="G19410" t="s">
        <v>1043</v>
      </c>
      <c r="H19410" t="s">
        <v>115</v>
      </c>
      <c r="I19410" t="s">
        <v>515</v>
      </c>
    </row>
    <row r="19411" spans="1:9" x14ac:dyDescent="0.35">
      <c r="A19411" t="s">
        <v>23</v>
      </c>
      <c r="B19411" t="s">
        <v>1127</v>
      </c>
      <c r="C19411">
        <v>46</v>
      </c>
      <c r="D19411" t="s">
        <v>425</v>
      </c>
      <c r="E19411" t="s">
        <v>478</v>
      </c>
      <c r="F19411" t="s">
        <v>965</v>
      </c>
      <c r="G19411" t="s">
        <v>991</v>
      </c>
      <c r="H19411" t="s">
        <v>1104</v>
      </c>
      <c r="I19411" t="s">
        <v>87</v>
      </c>
    </row>
    <row r="19412" spans="1:9" x14ac:dyDescent="0.35">
      <c r="A19412" t="s">
        <v>23</v>
      </c>
      <c r="B19412" t="s">
        <v>339</v>
      </c>
      <c r="C19412">
        <v>8</v>
      </c>
      <c r="D19412" t="s">
        <v>614</v>
      </c>
      <c r="E19412" t="s">
        <v>709</v>
      </c>
      <c r="F19412" t="s">
        <v>614</v>
      </c>
      <c r="G19412" t="s">
        <v>140</v>
      </c>
      <c r="H19412" t="s">
        <v>140</v>
      </c>
      <c r="I19412" t="s">
        <v>708</v>
      </c>
    </row>
    <row r="19413" spans="1:9" x14ac:dyDescent="0.35">
      <c r="A19413" t="s">
        <v>24</v>
      </c>
      <c r="B19413" t="s">
        <v>1126</v>
      </c>
      <c r="C19413">
        <v>53</v>
      </c>
      <c r="D19413" t="s">
        <v>390</v>
      </c>
      <c r="E19413" t="s">
        <v>390</v>
      </c>
      <c r="F19413" t="s">
        <v>389</v>
      </c>
      <c r="G19413" t="s">
        <v>1045</v>
      </c>
      <c r="H19413" t="s">
        <v>515</v>
      </c>
      <c r="I19413" t="s">
        <v>1051</v>
      </c>
    </row>
    <row r="19414" spans="1:9" x14ac:dyDescent="0.35">
      <c r="A19414" t="s">
        <v>24</v>
      </c>
      <c r="B19414" t="s">
        <v>1127</v>
      </c>
      <c r="C19414">
        <v>53</v>
      </c>
      <c r="D19414" t="s">
        <v>479</v>
      </c>
      <c r="E19414" t="s">
        <v>397</v>
      </c>
      <c r="F19414" t="s">
        <v>786</v>
      </c>
      <c r="G19414" t="s">
        <v>773</v>
      </c>
      <c r="H19414" t="s">
        <v>1058</v>
      </c>
      <c r="I19414" t="s">
        <v>996</v>
      </c>
    </row>
    <row r="19415" spans="1:9" x14ac:dyDescent="0.35">
      <c r="A19415" t="s">
        <v>24</v>
      </c>
      <c r="B19415" t="s">
        <v>339</v>
      </c>
      <c r="C19415">
        <v>3</v>
      </c>
      <c r="D19415" t="s">
        <v>627</v>
      </c>
      <c r="E19415" t="s">
        <v>627</v>
      </c>
      <c r="F19415" t="s">
        <v>140</v>
      </c>
      <c r="G19415" t="s">
        <v>140</v>
      </c>
      <c r="H19415" t="s">
        <v>140</v>
      </c>
      <c r="I19415" t="s">
        <v>626</v>
      </c>
    </row>
    <row r="19416" spans="1:9" x14ac:dyDescent="0.35">
      <c r="A19416" t="s">
        <v>25</v>
      </c>
      <c r="B19416" t="s">
        <v>1126</v>
      </c>
      <c r="C19416">
        <v>49</v>
      </c>
      <c r="D19416" t="s">
        <v>569</v>
      </c>
      <c r="E19416" t="s">
        <v>409</v>
      </c>
      <c r="F19416" t="s">
        <v>242</v>
      </c>
      <c r="G19416" t="s">
        <v>1058</v>
      </c>
      <c r="H19416" t="s">
        <v>501</v>
      </c>
      <c r="I19416" t="s">
        <v>1004</v>
      </c>
    </row>
    <row r="19417" spans="1:9" x14ac:dyDescent="0.35">
      <c r="A19417" t="s">
        <v>25</v>
      </c>
      <c r="B19417" t="s">
        <v>1127</v>
      </c>
      <c r="C19417">
        <v>62</v>
      </c>
      <c r="D19417" t="s">
        <v>666</v>
      </c>
      <c r="E19417" t="s">
        <v>256</v>
      </c>
      <c r="F19417" t="s">
        <v>650</v>
      </c>
      <c r="G19417" t="s">
        <v>952</v>
      </c>
      <c r="H19417" t="s">
        <v>1072</v>
      </c>
      <c r="I19417" t="s">
        <v>1045</v>
      </c>
    </row>
    <row r="19418" spans="1:9" x14ac:dyDescent="0.35">
      <c r="A19418" t="s">
        <v>25</v>
      </c>
      <c r="B19418" t="s">
        <v>339</v>
      </c>
      <c r="C19418">
        <v>5</v>
      </c>
      <c r="D19418" t="s">
        <v>637</v>
      </c>
      <c r="E19418" t="s">
        <v>922</v>
      </c>
      <c r="F19418" t="s">
        <v>922</v>
      </c>
      <c r="G19418" t="s">
        <v>975</v>
      </c>
      <c r="H19418" t="s">
        <v>637</v>
      </c>
      <c r="I19418" t="s">
        <v>95</v>
      </c>
    </row>
    <row r="19419" spans="1:9" x14ac:dyDescent="0.35">
      <c r="A19419" t="s">
        <v>26</v>
      </c>
      <c r="B19419" t="s">
        <v>1126</v>
      </c>
      <c r="C19419">
        <v>67</v>
      </c>
      <c r="D19419" t="s">
        <v>357</v>
      </c>
      <c r="E19419" t="s">
        <v>577</v>
      </c>
      <c r="F19419" t="s">
        <v>157</v>
      </c>
      <c r="G19419" t="s">
        <v>501</v>
      </c>
      <c r="H19419" t="s">
        <v>1095</v>
      </c>
      <c r="I19419" t="s">
        <v>1003</v>
      </c>
    </row>
    <row r="19420" spans="1:9" x14ac:dyDescent="0.35">
      <c r="A19420" t="s">
        <v>26</v>
      </c>
      <c r="B19420" t="s">
        <v>1127</v>
      </c>
      <c r="C19420">
        <v>49</v>
      </c>
      <c r="D19420" t="s">
        <v>747</v>
      </c>
      <c r="E19420" t="s">
        <v>276</v>
      </c>
      <c r="F19420" t="s">
        <v>656</v>
      </c>
      <c r="G19420" t="s">
        <v>741</v>
      </c>
      <c r="H19420" t="s">
        <v>574</v>
      </c>
      <c r="I19420" t="s">
        <v>664</v>
      </c>
    </row>
    <row r="19421" spans="1:9" x14ac:dyDescent="0.35">
      <c r="A19421" t="s">
        <v>26</v>
      </c>
      <c r="B19421" t="s">
        <v>339</v>
      </c>
      <c r="C19421">
        <v>3</v>
      </c>
      <c r="D19421" t="s">
        <v>486</v>
      </c>
      <c r="E19421" t="s">
        <v>946</v>
      </c>
      <c r="F19421" t="s">
        <v>140</v>
      </c>
      <c r="G19421" t="s">
        <v>140</v>
      </c>
      <c r="H19421" t="s">
        <v>140</v>
      </c>
      <c r="I19421" t="s">
        <v>140</v>
      </c>
    </row>
    <row r="19422" spans="1:9" x14ac:dyDescent="0.35">
      <c r="A19422" t="s">
        <v>27</v>
      </c>
      <c r="B19422" t="s">
        <v>1126</v>
      </c>
      <c r="C19422">
        <v>44</v>
      </c>
      <c r="D19422" t="s">
        <v>561</v>
      </c>
      <c r="E19422" t="s">
        <v>415</v>
      </c>
      <c r="F19422" t="s">
        <v>687</v>
      </c>
      <c r="G19422" t="s">
        <v>975</v>
      </c>
      <c r="H19422" t="s">
        <v>1021</v>
      </c>
      <c r="I19422" t="s">
        <v>1050</v>
      </c>
    </row>
    <row r="19423" spans="1:9" x14ac:dyDescent="0.35">
      <c r="A19423" t="s">
        <v>27</v>
      </c>
      <c r="B19423" t="s">
        <v>1127</v>
      </c>
      <c r="C19423">
        <v>57</v>
      </c>
      <c r="D19423" t="s">
        <v>40</v>
      </c>
      <c r="E19423" t="s">
        <v>366</v>
      </c>
      <c r="F19423" t="s">
        <v>541</v>
      </c>
      <c r="G19423" t="s">
        <v>668</v>
      </c>
      <c r="H19423" t="s">
        <v>953</v>
      </c>
      <c r="I19423" t="s">
        <v>1014</v>
      </c>
    </row>
    <row r="19424" spans="1:9" x14ac:dyDescent="0.35">
      <c r="A19424" t="s">
        <v>27</v>
      </c>
      <c r="B19424" t="s">
        <v>339</v>
      </c>
      <c r="C19424">
        <v>4</v>
      </c>
      <c r="D19424" t="s">
        <v>773</v>
      </c>
      <c r="E19424" t="s">
        <v>962</v>
      </c>
      <c r="F19424" t="s">
        <v>165</v>
      </c>
      <c r="G19424" t="s">
        <v>609</v>
      </c>
      <c r="H19424" t="s">
        <v>140</v>
      </c>
      <c r="I19424" t="s">
        <v>608</v>
      </c>
    </row>
    <row r="19425" spans="1:9" x14ac:dyDescent="0.35">
      <c r="A19425" t="s">
        <v>28</v>
      </c>
      <c r="B19425" t="s">
        <v>1126</v>
      </c>
      <c r="C19425">
        <v>47</v>
      </c>
      <c r="D19425" t="s">
        <v>813</v>
      </c>
      <c r="E19425" t="s">
        <v>533</v>
      </c>
      <c r="F19425" t="s">
        <v>142</v>
      </c>
      <c r="G19425" t="s">
        <v>991</v>
      </c>
      <c r="H19425" t="s">
        <v>849</v>
      </c>
      <c r="I19425" t="s">
        <v>838</v>
      </c>
    </row>
    <row r="19426" spans="1:9" x14ac:dyDescent="0.35">
      <c r="A19426" t="s">
        <v>28</v>
      </c>
      <c r="B19426" t="s">
        <v>1127</v>
      </c>
      <c r="C19426">
        <v>64</v>
      </c>
      <c r="D19426" t="s">
        <v>817</v>
      </c>
      <c r="E19426" t="s">
        <v>799</v>
      </c>
      <c r="F19426" t="s">
        <v>692</v>
      </c>
      <c r="G19426" t="s">
        <v>673</v>
      </c>
      <c r="H19426" t="s">
        <v>1007</v>
      </c>
      <c r="I19426" t="s">
        <v>977</v>
      </c>
    </row>
    <row r="19427" spans="1:9" x14ac:dyDescent="0.35">
      <c r="A19427" t="s">
        <v>28</v>
      </c>
      <c r="B19427" t="s">
        <v>339</v>
      </c>
      <c r="C19427">
        <v>6</v>
      </c>
      <c r="D19427" t="s">
        <v>786</v>
      </c>
      <c r="E19427" t="s">
        <v>140</v>
      </c>
      <c r="F19427" t="s">
        <v>614</v>
      </c>
      <c r="G19427" t="s">
        <v>140</v>
      </c>
      <c r="H19427" t="s">
        <v>140</v>
      </c>
      <c r="I19427" t="s">
        <v>383</v>
      </c>
    </row>
    <row r="19428" spans="1:9" x14ac:dyDescent="0.35">
      <c r="A19428" t="s">
        <v>29</v>
      </c>
      <c r="B19428" t="s">
        <v>1126</v>
      </c>
      <c r="C19428">
        <v>69</v>
      </c>
      <c r="D19428" t="s">
        <v>246</v>
      </c>
      <c r="E19428" t="s">
        <v>272</v>
      </c>
      <c r="F19428" t="s">
        <v>435</v>
      </c>
      <c r="G19428" t="s">
        <v>777</v>
      </c>
      <c r="H19428" t="s">
        <v>1023</v>
      </c>
      <c r="I19428" t="s">
        <v>592</v>
      </c>
    </row>
    <row r="19429" spans="1:9" x14ac:dyDescent="0.35">
      <c r="A19429" t="s">
        <v>29</v>
      </c>
      <c r="B19429" t="s">
        <v>1127</v>
      </c>
      <c r="C19429">
        <v>54</v>
      </c>
      <c r="D19429" t="s">
        <v>484</v>
      </c>
      <c r="E19429" t="s">
        <v>486</v>
      </c>
      <c r="F19429" t="s">
        <v>431</v>
      </c>
      <c r="G19429" t="s">
        <v>812</v>
      </c>
      <c r="H19429" t="s">
        <v>1049</v>
      </c>
      <c r="I19429" t="s">
        <v>1051</v>
      </c>
    </row>
    <row r="19430" spans="1:9" x14ac:dyDescent="0.35">
      <c r="A19430" t="s">
        <v>29</v>
      </c>
      <c r="B19430" t="s">
        <v>339</v>
      </c>
      <c r="C19430">
        <v>4</v>
      </c>
      <c r="D19430" t="s">
        <v>709</v>
      </c>
      <c r="E19430" t="s">
        <v>1182</v>
      </c>
      <c r="F19430" t="s">
        <v>1182</v>
      </c>
      <c r="G19430" t="s">
        <v>140</v>
      </c>
      <c r="H19430" t="s">
        <v>261</v>
      </c>
      <c r="I19430" t="s">
        <v>708</v>
      </c>
    </row>
    <row r="19431" spans="1:9" x14ac:dyDescent="0.35">
      <c r="A19431" t="s">
        <v>30</v>
      </c>
      <c r="B19431" t="s">
        <v>1126</v>
      </c>
      <c r="C19431">
        <v>46</v>
      </c>
      <c r="D19431" t="s">
        <v>505</v>
      </c>
      <c r="E19431" t="s">
        <v>601</v>
      </c>
      <c r="F19431" t="s">
        <v>373</v>
      </c>
      <c r="G19431" t="s">
        <v>119</v>
      </c>
      <c r="H19431" t="s">
        <v>1059</v>
      </c>
      <c r="I19431" t="s">
        <v>1044</v>
      </c>
    </row>
    <row r="19432" spans="1:9" x14ac:dyDescent="0.35">
      <c r="A19432" t="s">
        <v>30</v>
      </c>
      <c r="B19432" t="s">
        <v>1127</v>
      </c>
      <c r="C19432">
        <v>55</v>
      </c>
      <c r="D19432" t="s">
        <v>153</v>
      </c>
      <c r="E19432" t="s">
        <v>62</v>
      </c>
      <c r="F19432" t="s">
        <v>692</v>
      </c>
      <c r="G19432" t="s">
        <v>921</v>
      </c>
      <c r="H19432" t="s">
        <v>996</v>
      </c>
      <c r="I19432" t="s">
        <v>1058</v>
      </c>
    </row>
    <row r="19433" spans="1:9" x14ac:dyDescent="0.35">
      <c r="A19433" t="s">
        <v>30</v>
      </c>
      <c r="B19433" t="s">
        <v>339</v>
      </c>
      <c r="C19433">
        <v>4</v>
      </c>
      <c r="D19433" t="s">
        <v>214</v>
      </c>
      <c r="E19433" t="s">
        <v>140</v>
      </c>
      <c r="F19433" t="s">
        <v>214</v>
      </c>
      <c r="G19433" t="s">
        <v>214</v>
      </c>
      <c r="H19433" t="s">
        <v>140</v>
      </c>
      <c r="I19433" t="s">
        <v>215</v>
      </c>
    </row>
    <row r="19434" spans="1:9" x14ac:dyDescent="0.35">
      <c r="A19434" t="s">
        <v>31</v>
      </c>
      <c r="B19434" t="s">
        <v>1126</v>
      </c>
      <c r="C19434">
        <v>67</v>
      </c>
      <c r="D19434" t="s">
        <v>388</v>
      </c>
      <c r="E19434" t="s">
        <v>547</v>
      </c>
      <c r="F19434" t="s">
        <v>802</v>
      </c>
      <c r="G19434" t="s">
        <v>1007</v>
      </c>
      <c r="H19434" t="s">
        <v>1064</v>
      </c>
      <c r="I19434" t="s">
        <v>1050</v>
      </c>
    </row>
    <row r="19435" spans="1:9" x14ac:dyDescent="0.35">
      <c r="A19435" t="s">
        <v>31</v>
      </c>
      <c r="B19435" t="s">
        <v>1127</v>
      </c>
      <c r="C19435">
        <v>50</v>
      </c>
      <c r="D19435" t="s">
        <v>544</v>
      </c>
      <c r="E19435" t="s">
        <v>540</v>
      </c>
      <c r="F19435" t="s">
        <v>678</v>
      </c>
      <c r="G19435" t="s">
        <v>919</v>
      </c>
      <c r="H19435" t="s">
        <v>756</v>
      </c>
      <c r="I19435" t="s">
        <v>1048</v>
      </c>
    </row>
    <row r="19436" spans="1:9" x14ac:dyDescent="0.35">
      <c r="A19436" t="s">
        <v>31</v>
      </c>
      <c r="B19436" t="s">
        <v>339</v>
      </c>
      <c r="C19436">
        <v>3</v>
      </c>
      <c r="D19436" t="s">
        <v>93</v>
      </c>
      <c r="E19436" t="s">
        <v>140</v>
      </c>
      <c r="F19436" t="s">
        <v>140</v>
      </c>
      <c r="G19436" t="s">
        <v>140</v>
      </c>
      <c r="H19436" t="s">
        <v>140</v>
      </c>
      <c r="I19436" t="s">
        <v>94</v>
      </c>
    </row>
    <row r="19437" spans="1:9" x14ac:dyDescent="0.35">
      <c r="A19437" t="s">
        <v>32</v>
      </c>
      <c r="B19437" t="s">
        <v>1126</v>
      </c>
      <c r="C19437">
        <v>1305</v>
      </c>
      <c r="D19437" t="s">
        <v>393</v>
      </c>
      <c r="E19437" t="s">
        <v>744</v>
      </c>
      <c r="F19437" t="s">
        <v>965</v>
      </c>
      <c r="G19437" t="s">
        <v>729</v>
      </c>
      <c r="H19437" t="s">
        <v>824</v>
      </c>
      <c r="I19437" t="s">
        <v>1044</v>
      </c>
    </row>
    <row r="19438" spans="1:9" x14ac:dyDescent="0.35">
      <c r="A19438" t="s">
        <v>32</v>
      </c>
      <c r="B19438" t="s">
        <v>1127</v>
      </c>
      <c r="C19438">
        <v>1338</v>
      </c>
      <c r="D19438" t="s">
        <v>503</v>
      </c>
      <c r="E19438" t="s">
        <v>397</v>
      </c>
      <c r="F19438" t="s">
        <v>900</v>
      </c>
      <c r="G19438" t="s">
        <v>101</v>
      </c>
      <c r="H19438" t="s">
        <v>1067</v>
      </c>
      <c r="I19438" t="s">
        <v>1044</v>
      </c>
    </row>
    <row r="19439" spans="1:9" x14ac:dyDescent="0.35">
      <c r="A19439" t="s">
        <v>32</v>
      </c>
      <c r="B19439" t="s">
        <v>339</v>
      </c>
      <c r="C19439">
        <v>99</v>
      </c>
      <c r="D19439" t="s">
        <v>975</v>
      </c>
      <c r="E19439" t="s">
        <v>511</v>
      </c>
      <c r="F19439" t="s">
        <v>513</v>
      </c>
      <c r="G19439" t="s">
        <v>967</v>
      </c>
      <c r="H19439" t="s">
        <v>317</v>
      </c>
      <c r="I19439" t="s">
        <v>171</v>
      </c>
    </row>
    <row r="19441" spans="1:9" x14ac:dyDescent="0.35">
      <c r="A19441" t="s">
        <v>1989</v>
      </c>
    </row>
    <row r="19442" spans="1:9" x14ac:dyDescent="0.35">
      <c r="A19442" t="s">
        <v>2</v>
      </c>
      <c r="B19442" t="s">
        <v>1141</v>
      </c>
      <c r="C19442" t="s">
        <v>3</v>
      </c>
      <c r="D19442" t="s">
        <v>1982</v>
      </c>
      <c r="E19442" t="s">
        <v>1983</v>
      </c>
      <c r="F19442" t="s">
        <v>1984</v>
      </c>
      <c r="G19442" t="s">
        <v>1985</v>
      </c>
      <c r="H19442" t="s">
        <v>1376</v>
      </c>
      <c r="I19442" t="s">
        <v>1042</v>
      </c>
    </row>
    <row r="19443" spans="1:9" x14ac:dyDescent="0.35">
      <c r="A19443" t="s">
        <v>8</v>
      </c>
      <c r="B19443" t="s">
        <v>1129</v>
      </c>
      <c r="C19443">
        <v>22</v>
      </c>
      <c r="D19443" t="s">
        <v>211</v>
      </c>
      <c r="E19443" t="s">
        <v>314</v>
      </c>
      <c r="F19443" t="s">
        <v>353</v>
      </c>
      <c r="G19443" t="s">
        <v>87</v>
      </c>
      <c r="H19443" t="s">
        <v>939</v>
      </c>
      <c r="I19443" t="s">
        <v>125</v>
      </c>
    </row>
    <row r="19444" spans="1:9" x14ac:dyDescent="0.35">
      <c r="A19444" t="s">
        <v>8</v>
      </c>
      <c r="B19444" t="s">
        <v>1130</v>
      </c>
      <c r="C19444">
        <v>67</v>
      </c>
      <c r="D19444" t="s">
        <v>690</v>
      </c>
      <c r="E19444" t="s">
        <v>212</v>
      </c>
      <c r="F19444" t="s">
        <v>402</v>
      </c>
      <c r="G19444" t="s">
        <v>824</v>
      </c>
      <c r="H19444" t="s">
        <v>869</v>
      </c>
      <c r="I19444" t="s">
        <v>87</v>
      </c>
    </row>
    <row r="19445" spans="1:9" x14ac:dyDescent="0.35">
      <c r="A19445" t="s">
        <v>8</v>
      </c>
      <c r="B19445" t="s">
        <v>1131</v>
      </c>
      <c r="C19445">
        <v>22</v>
      </c>
      <c r="D19445" t="s">
        <v>885</v>
      </c>
      <c r="E19445" t="s">
        <v>352</v>
      </c>
      <c r="F19445" t="s">
        <v>375</v>
      </c>
      <c r="G19445" t="s">
        <v>1045</v>
      </c>
      <c r="H19445" t="s">
        <v>123</v>
      </c>
      <c r="I19445" t="s">
        <v>1043</v>
      </c>
    </row>
    <row r="19446" spans="1:9" x14ac:dyDescent="0.35">
      <c r="A19446" t="s">
        <v>9</v>
      </c>
      <c r="B19446" t="s">
        <v>1129</v>
      </c>
      <c r="C19446">
        <v>13</v>
      </c>
      <c r="D19446" t="s">
        <v>388</v>
      </c>
      <c r="E19446" t="s">
        <v>202</v>
      </c>
      <c r="F19446" t="s">
        <v>63</v>
      </c>
      <c r="G19446" t="s">
        <v>293</v>
      </c>
      <c r="H19446" t="s">
        <v>140</v>
      </c>
      <c r="I19446" t="s">
        <v>140</v>
      </c>
    </row>
    <row r="19447" spans="1:9" x14ac:dyDescent="0.35">
      <c r="A19447" t="s">
        <v>9</v>
      </c>
      <c r="B19447" t="s">
        <v>1130</v>
      </c>
      <c r="C19447">
        <v>79</v>
      </c>
      <c r="D19447" t="s">
        <v>979</v>
      </c>
      <c r="E19447" t="s">
        <v>303</v>
      </c>
      <c r="F19447" t="s">
        <v>307</v>
      </c>
      <c r="G19447" t="s">
        <v>105</v>
      </c>
      <c r="H19447" t="s">
        <v>903</v>
      </c>
      <c r="I19447" t="s">
        <v>1065</v>
      </c>
    </row>
    <row r="19448" spans="1:9" x14ac:dyDescent="0.35">
      <c r="A19448" t="s">
        <v>9</v>
      </c>
      <c r="B19448" t="s">
        <v>1131</v>
      </c>
      <c r="C19448">
        <v>12</v>
      </c>
      <c r="D19448" t="s">
        <v>159</v>
      </c>
      <c r="E19448" t="s">
        <v>885</v>
      </c>
      <c r="F19448" t="s">
        <v>224</v>
      </c>
      <c r="G19448" t="s">
        <v>856</v>
      </c>
      <c r="H19448" t="s">
        <v>1059</v>
      </c>
      <c r="I19448" t="s">
        <v>668</v>
      </c>
    </row>
    <row r="19449" spans="1:9" x14ac:dyDescent="0.35">
      <c r="A19449" t="s">
        <v>10</v>
      </c>
      <c r="B19449" t="s">
        <v>1129</v>
      </c>
      <c r="C19449">
        <v>20</v>
      </c>
      <c r="D19449" t="s">
        <v>498</v>
      </c>
      <c r="E19449" t="s">
        <v>183</v>
      </c>
      <c r="F19449" t="s">
        <v>360</v>
      </c>
      <c r="G19449" t="s">
        <v>893</v>
      </c>
      <c r="H19449" t="s">
        <v>1057</v>
      </c>
      <c r="I19449" t="s">
        <v>967</v>
      </c>
    </row>
    <row r="19450" spans="1:9" x14ac:dyDescent="0.35">
      <c r="A19450" t="s">
        <v>10</v>
      </c>
      <c r="B19450" t="s">
        <v>1130</v>
      </c>
      <c r="C19450">
        <v>96</v>
      </c>
      <c r="D19450" t="s">
        <v>343</v>
      </c>
      <c r="E19450" t="s">
        <v>152</v>
      </c>
      <c r="F19450" t="s">
        <v>697</v>
      </c>
      <c r="G19450" t="s">
        <v>942</v>
      </c>
      <c r="H19450" t="s">
        <v>660</v>
      </c>
      <c r="I19450" t="s">
        <v>953</v>
      </c>
    </row>
    <row r="19451" spans="1:9" x14ac:dyDescent="0.35">
      <c r="A19451" t="s">
        <v>10</v>
      </c>
      <c r="B19451" t="s">
        <v>1131</v>
      </c>
      <c r="C19451">
        <v>7</v>
      </c>
      <c r="D19451" t="s">
        <v>811</v>
      </c>
      <c r="E19451" t="s">
        <v>209</v>
      </c>
      <c r="F19451" t="s">
        <v>935</v>
      </c>
      <c r="G19451" t="s">
        <v>518</v>
      </c>
      <c r="H19451" t="s">
        <v>140</v>
      </c>
      <c r="I19451" t="s">
        <v>812</v>
      </c>
    </row>
    <row r="19452" spans="1:9" x14ac:dyDescent="0.35">
      <c r="A19452" t="s">
        <v>11</v>
      </c>
      <c r="B19452" t="s">
        <v>1129</v>
      </c>
      <c r="C19452">
        <v>11</v>
      </c>
      <c r="D19452" t="s">
        <v>816</v>
      </c>
      <c r="E19452" t="s">
        <v>383</v>
      </c>
      <c r="F19452" t="s">
        <v>418</v>
      </c>
      <c r="G19452" t="s">
        <v>140</v>
      </c>
      <c r="H19452" t="s">
        <v>548</v>
      </c>
      <c r="I19452" t="s">
        <v>874</v>
      </c>
    </row>
    <row r="19453" spans="1:9" x14ac:dyDescent="0.35">
      <c r="A19453" t="s">
        <v>11</v>
      </c>
      <c r="B19453" t="s">
        <v>1130</v>
      </c>
      <c r="C19453">
        <v>95</v>
      </c>
      <c r="D19453" t="s">
        <v>798</v>
      </c>
      <c r="E19453" t="s">
        <v>434</v>
      </c>
      <c r="F19453" t="s">
        <v>196</v>
      </c>
      <c r="G19453" t="s">
        <v>399</v>
      </c>
      <c r="H19453" t="s">
        <v>501</v>
      </c>
      <c r="I19453" t="s">
        <v>950</v>
      </c>
    </row>
    <row r="19454" spans="1:9" x14ac:dyDescent="0.35">
      <c r="A19454" t="s">
        <v>11</v>
      </c>
      <c r="B19454" t="s">
        <v>1131</v>
      </c>
      <c r="C19454">
        <v>10</v>
      </c>
      <c r="D19454" t="s">
        <v>419</v>
      </c>
      <c r="E19454" t="s">
        <v>601</v>
      </c>
      <c r="F19454" t="s">
        <v>486</v>
      </c>
      <c r="G19454" t="s">
        <v>893</v>
      </c>
      <c r="H19454" t="s">
        <v>140</v>
      </c>
      <c r="I19454" t="s">
        <v>443</v>
      </c>
    </row>
    <row r="19455" spans="1:9" x14ac:dyDescent="0.35">
      <c r="A19455" t="s">
        <v>12</v>
      </c>
      <c r="B19455" t="s">
        <v>1129</v>
      </c>
      <c r="C19455">
        <v>52</v>
      </c>
      <c r="D19455" t="s">
        <v>585</v>
      </c>
      <c r="E19455" t="s">
        <v>686</v>
      </c>
      <c r="F19455" t="s">
        <v>234</v>
      </c>
      <c r="G19455" t="s">
        <v>527</v>
      </c>
      <c r="H19455" t="s">
        <v>1058</v>
      </c>
      <c r="I19455" t="s">
        <v>101</v>
      </c>
    </row>
    <row r="19456" spans="1:9" x14ac:dyDescent="0.35">
      <c r="A19456" t="s">
        <v>12</v>
      </c>
      <c r="B19456" t="s">
        <v>1130</v>
      </c>
      <c r="C19456">
        <v>48</v>
      </c>
      <c r="D19456" t="s">
        <v>541</v>
      </c>
      <c r="E19456" t="s">
        <v>497</v>
      </c>
      <c r="F19456" t="s">
        <v>560</v>
      </c>
      <c r="G19456" t="s">
        <v>1048</v>
      </c>
      <c r="H19456" t="s">
        <v>623</v>
      </c>
      <c r="I19456" t="s">
        <v>1104</v>
      </c>
    </row>
    <row r="19457" spans="1:9" x14ac:dyDescent="0.35">
      <c r="A19457" t="s">
        <v>12</v>
      </c>
      <c r="B19457" t="s">
        <v>1131</v>
      </c>
      <c r="C19457">
        <v>21</v>
      </c>
      <c r="D19457" t="s">
        <v>503</v>
      </c>
      <c r="E19457" t="s">
        <v>251</v>
      </c>
      <c r="F19457" t="s">
        <v>890</v>
      </c>
      <c r="G19457" t="s">
        <v>527</v>
      </c>
      <c r="H19457" t="s">
        <v>788</v>
      </c>
      <c r="I19457" t="s">
        <v>1061</v>
      </c>
    </row>
    <row r="19458" spans="1:9" x14ac:dyDescent="0.35">
      <c r="A19458" t="s">
        <v>13</v>
      </c>
      <c r="B19458" t="s">
        <v>1129</v>
      </c>
      <c r="C19458">
        <v>18</v>
      </c>
      <c r="D19458" t="s">
        <v>205</v>
      </c>
      <c r="E19458" t="s">
        <v>683</v>
      </c>
      <c r="F19458" t="s">
        <v>528</v>
      </c>
      <c r="G19458" t="s">
        <v>1060</v>
      </c>
      <c r="H19458" t="s">
        <v>1059</v>
      </c>
      <c r="I19458" t="s">
        <v>937</v>
      </c>
    </row>
    <row r="19459" spans="1:9" x14ac:dyDescent="0.35">
      <c r="A19459" t="s">
        <v>13</v>
      </c>
      <c r="B19459" t="s">
        <v>1130</v>
      </c>
      <c r="C19459">
        <v>51</v>
      </c>
      <c r="D19459" t="s">
        <v>881</v>
      </c>
      <c r="E19459" t="s">
        <v>61</v>
      </c>
      <c r="F19459" t="s">
        <v>810</v>
      </c>
      <c r="G19459" t="s">
        <v>140</v>
      </c>
      <c r="H19459" t="s">
        <v>849</v>
      </c>
      <c r="I19459" t="s">
        <v>129</v>
      </c>
    </row>
    <row r="19460" spans="1:9" x14ac:dyDescent="0.35">
      <c r="A19460" t="s">
        <v>13</v>
      </c>
      <c r="B19460" t="s">
        <v>1131</v>
      </c>
      <c r="C19460">
        <v>41</v>
      </c>
      <c r="D19460" t="s">
        <v>850</v>
      </c>
      <c r="E19460" t="s">
        <v>328</v>
      </c>
      <c r="F19460" t="s">
        <v>959</v>
      </c>
      <c r="G19460" t="s">
        <v>1056</v>
      </c>
      <c r="H19460" t="s">
        <v>140</v>
      </c>
      <c r="I19460" t="s">
        <v>973</v>
      </c>
    </row>
    <row r="19461" spans="1:9" x14ac:dyDescent="0.35">
      <c r="A19461" t="s">
        <v>14</v>
      </c>
      <c r="B19461" t="s">
        <v>1129</v>
      </c>
      <c r="C19461">
        <v>31</v>
      </c>
      <c r="D19461" t="s">
        <v>403</v>
      </c>
      <c r="E19461" t="s">
        <v>369</v>
      </c>
      <c r="F19461" t="s">
        <v>273</v>
      </c>
      <c r="G19461" t="s">
        <v>971</v>
      </c>
      <c r="H19461" t="s">
        <v>1023</v>
      </c>
      <c r="I19461" t="s">
        <v>971</v>
      </c>
    </row>
    <row r="19462" spans="1:9" x14ac:dyDescent="0.35">
      <c r="A19462" t="s">
        <v>14</v>
      </c>
      <c r="B19462" t="s">
        <v>1130</v>
      </c>
      <c r="C19462">
        <v>66</v>
      </c>
      <c r="D19462" t="s">
        <v>328</v>
      </c>
      <c r="E19462" t="s">
        <v>350</v>
      </c>
      <c r="F19462" t="s">
        <v>553</v>
      </c>
      <c r="G19462" t="s">
        <v>749</v>
      </c>
      <c r="H19462" t="s">
        <v>1046</v>
      </c>
      <c r="I19462" t="s">
        <v>317</v>
      </c>
    </row>
    <row r="19463" spans="1:9" x14ac:dyDescent="0.35">
      <c r="A19463" t="s">
        <v>14</v>
      </c>
      <c r="B19463" t="s">
        <v>1131</v>
      </c>
      <c r="C19463">
        <v>22</v>
      </c>
      <c r="D19463" t="s">
        <v>965</v>
      </c>
      <c r="E19463" t="s">
        <v>594</v>
      </c>
      <c r="F19463" t="s">
        <v>766</v>
      </c>
      <c r="G19463" t="s">
        <v>103</v>
      </c>
      <c r="H19463" t="s">
        <v>345</v>
      </c>
      <c r="I19463" t="s">
        <v>433</v>
      </c>
    </row>
    <row r="19464" spans="1:9" x14ac:dyDescent="0.35">
      <c r="A19464" t="s">
        <v>15</v>
      </c>
      <c r="B19464" t="s">
        <v>1129</v>
      </c>
      <c r="C19464">
        <v>31</v>
      </c>
      <c r="D19464" t="s">
        <v>815</v>
      </c>
      <c r="E19464" t="s">
        <v>566</v>
      </c>
      <c r="F19464" t="s">
        <v>545</v>
      </c>
      <c r="G19464" t="s">
        <v>862</v>
      </c>
      <c r="H19464" t="s">
        <v>953</v>
      </c>
      <c r="I19464" t="s">
        <v>1068</v>
      </c>
    </row>
    <row r="19465" spans="1:9" x14ac:dyDescent="0.35">
      <c r="A19465" t="s">
        <v>15</v>
      </c>
      <c r="B19465" t="s">
        <v>1130</v>
      </c>
      <c r="C19465">
        <v>66</v>
      </c>
      <c r="D19465" t="s">
        <v>42</v>
      </c>
      <c r="E19465" t="s">
        <v>435</v>
      </c>
      <c r="F19465" t="s">
        <v>39</v>
      </c>
      <c r="G19465" t="s">
        <v>521</v>
      </c>
      <c r="H19465" t="s">
        <v>996</v>
      </c>
      <c r="I19465" t="s">
        <v>1047</v>
      </c>
    </row>
    <row r="19466" spans="1:9" x14ac:dyDescent="0.35">
      <c r="A19466" t="s">
        <v>15</v>
      </c>
      <c r="B19466" t="s">
        <v>1131</v>
      </c>
      <c r="C19466">
        <v>18</v>
      </c>
      <c r="D19466" t="s">
        <v>585</v>
      </c>
      <c r="E19466" t="s">
        <v>599</v>
      </c>
      <c r="F19466" t="s">
        <v>932</v>
      </c>
      <c r="G19466" t="s">
        <v>720</v>
      </c>
      <c r="H19466" t="s">
        <v>511</v>
      </c>
      <c r="I19466" t="s">
        <v>317</v>
      </c>
    </row>
    <row r="19467" spans="1:9" x14ac:dyDescent="0.35">
      <c r="A19467" t="s">
        <v>16</v>
      </c>
      <c r="B19467" t="s">
        <v>1129</v>
      </c>
      <c r="C19467">
        <v>10</v>
      </c>
      <c r="D19467" t="s">
        <v>878</v>
      </c>
      <c r="E19467" t="s">
        <v>585</v>
      </c>
      <c r="F19467" t="s">
        <v>882</v>
      </c>
      <c r="G19467" t="s">
        <v>140</v>
      </c>
      <c r="H19467" t="s">
        <v>101</v>
      </c>
      <c r="I19467" t="s">
        <v>527</v>
      </c>
    </row>
    <row r="19468" spans="1:9" x14ac:dyDescent="0.35">
      <c r="A19468" t="s">
        <v>16</v>
      </c>
      <c r="B19468" t="s">
        <v>1130</v>
      </c>
      <c r="C19468">
        <v>86</v>
      </c>
      <c r="D19468" t="s">
        <v>744</v>
      </c>
      <c r="E19468" t="s">
        <v>541</v>
      </c>
      <c r="F19468" t="s">
        <v>55</v>
      </c>
      <c r="G19468" t="s">
        <v>1061</v>
      </c>
      <c r="H19468" t="s">
        <v>501</v>
      </c>
      <c r="I19468" t="s">
        <v>462</v>
      </c>
    </row>
    <row r="19469" spans="1:9" x14ac:dyDescent="0.35">
      <c r="A19469" t="s">
        <v>16</v>
      </c>
      <c r="B19469" t="s">
        <v>1131</v>
      </c>
      <c r="C19469">
        <v>17</v>
      </c>
      <c r="D19469" t="s">
        <v>469</v>
      </c>
      <c r="E19469" t="s">
        <v>240</v>
      </c>
      <c r="F19469" t="s">
        <v>695</v>
      </c>
      <c r="G19469" t="s">
        <v>467</v>
      </c>
      <c r="H19469" t="s">
        <v>1004</v>
      </c>
      <c r="I19469" t="s">
        <v>140</v>
      </c>
    </row>
    <row r="19470" spans="1:9" x14ac:dyDescent="0.35">
      <c r="A19470" t="s">
        <v>17</v>
      </c>
      <c r="B19470" t="s">
        <v>1129</v>
      </c>
      <c r="C19470">
        <v>17</v>
      </c>
      <c r="D19470" t="s">
        <v>1246</v>
      </c>
      <c r="E19470" t="s">
        <v>558</v>
      </c>
      <c r="F19470" t="s">
        <v>792</v>
      </c>
      <c r="G19470" t="s">
        <v>532</v>
      </c>
      <c r="H19470" t="s">
        <v>140</v>
      </c>
      <c r="I19470" t="s">
        <v>548</v>
      </c>
    </row>
    <row r="19471" spans="1:9" x14ac:dyDescent="0.35">
      <c r="A19471" t="s">
        <v>17</v>
      </c>
      <c r="B19471" t="s">
        <v>1130</v>
      </c>
      <c r="C19471">
        <v>82</v>
      </c>
      <c r="D19471" t="s">
        <v>153</v>
      </c>
      <c r="E19471" t="s">
        <v>694</v>
      </c>
      <c r="F19471" t="s">
        <v>168</v>
      </c>
      <c r="G19471" t="s">
        <v>862</v>
      </c>
      <c r="H19471" t="s">
        <v>1056</v>
      </c>
      <c r="I19471" t="s">
        <v>109</v>
      </c>
    </row>
    <row r="19472" spans="1:9" x14ac:dyDescent="0.35">
      <c r="A19472" t="s">
        <v>17</v>
      </c>
      <c r="B19472" t="s">
        <v>1131</v>
      </c>
      <c r="C19472">
        <v>8</v>
      </c>
      <c r="D19472" t="s">
        <v>388</v>
      </c>
      <c r="E19472" t="s">
        <v>509</v>
      </c>
      <c r="F19472" t="s">
        <v>369</v>
      </c>
      <c r="G19472" t="s">
        <v>695</v>
      </c>
      <c r="H19472" t="s">
        <v>140</v>
      </c>
      <c r="I19472" t="s">
        <v>140</v>
      </c>
    </row>
    <row r="19473" spans="1:9" x14ac:dyDescent="0.35">
      <c r="A19473" t="s">
        <v>18</v>
      </c>
      <c r="B19473" t="s">
        <v>1129</v>
      </c>
      <c r="C19473">
        <v>16</v>
      </c>
      <c r="D19473" t="s">
        <v>679</v>
      </c>
      <c r="E19473" t="s">
        <v>310</v>
      </c>
      <c r="F19473" t="s">
        <v>795</v>
      </c>
      <c r="G19473" t="s">
        <v>129</v>
      </c>
      <c r="H19473" t="s">
        <v>140</v>
      </c>
      <c r="I19473" t="s">
        <v>824</v>
      </c>
    </row>
    <row r="19474" spans="1:9" x14ac:dyDescent="0.35">
      <c r="A19474" t="s">
        <v>18</v>
      </c>
      <c r="B19474" t="s">
        <v>1130</v>
      </c>
      <c r="C19474">
        <v>80</v>
      </c>
      <c r="D19474" t="s">
        <v>223</v>
      </c>
      <c r="E19474" t="s">
        <v>711</v>
      </c>
      <c r="F19474" t="s">
        <v>463</v>
      </c>
      <c r="G19474" t="s">
        <v>1048</v>
      </c>
      <c r="H19474" t="s">
        <v>1064</v>
      </c>
      <c r="I19474" t="s">
        <v>967</v>
      </c>
    </row>
    <row r="19475" spans="1:9" x14ac:dyDescent="0.35">
      <c r="A19475" t="s">
        <v>18</v>
      </c>
      <c r="B19475" t="s">
        <v>1131</v>
      </c>
      <c r="C19475">
        <v>27</v>
      </c>
      <c r="D19475" t="s">
        <v>644</v>
      </c>
      <c r="E19475" t="s">
        <v>599</v>
      </c>
      <c r="F19475" t="s">
        <v>139</v>
      </c>
      <c r="G19475" t="s">
        <v>1061</v>
      </c>
      <c r="H19475" t="s">
        <v>875</v>
      </c>
      <c r="I19475" t="s">
        <v>1061</v>
      </c>
    </row>
    <row r="19476" spans="1:9" x14ac:dyDescent="0.35">
      <c r="A19476" t="s">
        <v>19</v>
      </c>
      <c r="B19476" t="s">
        <v>1129</v>
      </c>
      <c r="C19476">
        <v>9</v>
      </c>
      <c r="D19476" t="s">
        <v>799</v>
      </c>
      <c r="E19476" t="s">
        <v>855</v>
      </c>
      <c r="F19476" t="s">
        <v>1080</v>
      </c>
      <c r="G19476" t="s">
        <v>91</v>
      </c>
      <c r="H19476" t="s">
        <v>140</v>
      </c>
      <c r="I19476" t="s">
        <v>341</v>
      </c>
    </row>
    <row r="19477" spans="1:9" x14ac:dyDescent="0.35">
      <c r="A19477" t="s">
        <v>19</v>
      </c>
      <c r="B19477" t="s">
        <v>1130</v>
      </c>
      <c r="C19477">
        <v>88</v>
      </c>
      <c r="D19477" t="s">
        <v>407</v>
      </c>
      <c r="E19477" t="s">
        <v>171</v>
      </c>
      <c r="F19477" t="s">
        <v>731</v>
      </c>
      <c r="G19477" t="s">
        <v>527</v>
      </c>
      <c r="H19477" t="s">
        <v>1023</v>
      </c>
      <c r="I19477" t="s">
        <v>574</v>
      </c>
    </row>
    <row r="19478" spans="1:9" x14ac:dyDescent="0.35">
      <c r="A19478" t="s">
        <v>19</v>
      </c>
      <c r="B19478" t="s">
        <v>1131</v>
      </c>
      <c r="C19478">
        <v>23</v>
      </c>
      <c r="D19478" t="s">
        <v>645</v>
      </c>
      <c r="E19478" t="s">
        <v>440</v>
      </c>
      <c r="F19478" t="s">
        <v>894</v>
      </c>
      <c r="G19478" t="s">
        <v>674</v>
      </c>
      <c r="H19478" t="s">
        <v>105</v>
      </c>
      <c r="I19478" t="s">
        <v>422</v>
      </c>
    </row>
    <row r="19479" spans="1:9" x14ac:dyDescent="0.35">
      <c r="A19479" t="s">
        <v>20</v>
      </c>
      <c r="B19479" t="s">
        <v>1129</v>
      </c>
      <c r="C19479">
        <v>21</v>
      </c>
      <c r="D19479" t="s">
        <v>191</v>
      </c>
      <c r="E19479" t="s">
        <v>569</v>
      </c>
      <c r="F19479" t="s">
        <v>255</v>
      </c>
      <c r="G19479" t="s">
        <v>810</v>
      </c>
      <c r="H19479" t="s">
        <v>140</v>
      </c>
      <c r="I19479" t="s">
        <v>125</v>
      </c>
    </row>
    <row r="19480" spans="1:9" x14ac:dyDescent="0.35">
      <c r="A19480" t="s">
        <v>20</v>
      </c>
      <c r="B19480" t="s">
        <v>1130</v>
      </c>
      <c r="C19480">
        <v>48</v>
      </c>
      <c r="D19480" t="s">
        <v>760</v>
      </c>
      <c r="E19480" t="s">
        <v>180</v>
      </c>
      <c r="F19480" t="s">
        <v>727</v>
      </c>
      <c r="G19480" t="s">
        <v>1058</v>
      </c>
      <c r="H19480" t="s">
        <v>1023</v>
      </c>
      <c r="I19480" t="s">
        <v>897</v>
      </c>
    </row>
    <row r="19481" spans="1:9" x14ac:dyDescent="0.35">
      <c r="A19481" t="s">
        <v>20</v>
      </c>
      <c r="B19481" t="s">
        <v>1131</v>
      </c>
      <c r="C19481">
        <v>40</v>
      </c>
      <c r="D19481" t="s">
        <v>220</v>
      </c>
      <c r="E19481" t="s">
        <v>480</v>
      </c>
      <c r="F19481" t="s">
        <v>434</v>
      </c>
      <c r="G19481" t="s">
        <v>697</v>
      </c>
      <c r="H19481" t="s">
        <v>1045</v>
      </c>
      <c r="I19481" t="s">
        <v>1057</v>
      </c>
    </row>
    <row r="19482" spans="1:9" x14ac:dyDescent="0.35">
      <c r="A19482" t="s">
        <v>21</v>
      </c>
      <c r="B19482" t="s">
        <v>1129</v>
      </c>
      <c r="C19482">
        <v>30</v>
      </c>
      <c r="D19482" t="s">
        <v>224</v>
      </c>
      <c r="E19482" t="s">
        <v>691</v>
      </c>
      <c r="F19482" t="s">
        <v>223</v>
      </c>
      <c r="G19482" t="s">
        <v>1182</v>
      </c>
      <c r="H19482" t="s">
        <v>1182</v>
      </c>
      <c r="I19482" t="s">
        <v>1102</v>
      </c>
    </row>
    <row r="19483" spans="1:9" x14ac:dyDescent="0.35">
      <c r="A19483" t="s">
        <v>21</v>
      </c>
      <c r="B19483" t="s">
        <v>1130</v>
      </c>
      <c r="C19483">
        <v>39</v>
      </c>
      <c r="D19483" t="s">
        <v>865</v>
      </c>
      <c r="E19483" t="s">
        <v>215</v>
      </c>
      <c r="F19483" t="s">
        <v>518</v>
      </c>
      <c r="G19483" t="s">
        <v>1020</v>
      </c>
      <c r="H19483" t="s">
        <v>897</v>
      </c>
      <c r="I19483" t="s">
        <v>903</v>
      </c>
    </row>
    <row r="19484" spans="1:9" x14ac:dyDescent="0.35">
      <c r="A19484" t="s">
        <v>21</v>
      </c>
      <c r="B19484" t="s">
        <v>1131</v>
      </c>
      <c r="C19484">
        <v>37</v>
      </c>
      <c r="D19484" t="s">
        <v>180</v>
      </c>
      <c r="E19484" t="s">
        <v>227</v>
      </c>
      <c r="F19484" t="s">
        <v>499</v>
      </c>
      <c r="G19484" t="s">
        <v>65</v>
      </c>
      <c r="H19484" t="s">
        <v>812</v>
      </c>
      <c r="I19484" t="s">
        <v>1059</v>
      </c>
    </row>
    <row r="19485" spans="1:9" x14ac:dyDescent="0.35">
      <c r="A19485" t="s">
        <v>22</v>
      </c>
      <c r="B19485" t="s">
        <v>1129</v>
      </c>
      <c r="C19485">
        <v>14</v>
      </c>
      <c r="D19485" t="s">
        <v>348</v>
      </c>
      <c r="E19485" t="s">
        <v>246</v>
      </c>
      <c r="F19485" t="s">
        <v>773</v>
      </c>
      <c r="G19485" t="s">
        <v>515</v>
      </c>
      <c r="H19485" t="s">
        <v>140</v>
      </c>
      <c r="I19485" t="s">
        <v>1080</v>
      </c>
    </row>
    <row r="19486" spans="1:9" x14ac:dyDescent="0.35">
      <c r="A19486" t="s">
        <v>22</v>
      </c>
      <c r="B19486" t="s">
        <v>1130</v>
      </c>
      <c r="C19486">
        <v>87</v>
      </c>
      <c r="D19486" t="s">
        <v>348</v>
      </c>
      <c r="E19486" t="s">
        <v>166</v>
      </c>
      <c r="F19486" t="s">
        <v>307</v>
      </c>
      <c r="G19486" t="s">
        <v>991</v>
      </c>
      <c r="H19486" t="s">
        <v>967</v>
      </c>
      <c r="I19486" t="s">
        <v>1070</v>
      </c>
    </row>
    <row r="19487" spans="1:9" x14ac:dyDescent="0.35">
      <c r="A19487" t="s">
        <v>22</v>
      </c>
      <c r="B19487" t="s">
        <v>1131</v>
      </c>
      <c r="C19487">
        <v>5</v>
      </c>
      <c r="D19487" t="s">
        <v>361</v>
      </c>
      <c r="E19487" t="s">
        <v>361</v>
      </c>
      <c r="F19487" t="s">
        <v>140</v>
      </c>
      <c r="G19487" t="s">
        <v>140</v>
      </c>
      <c r="H19487" t="s">
        <v>911</v>
      </c>
      <c r="I19487" t="s">
        <v>999</v>
      </c>
    </row>
    <row r="19488" spans="1:9" x14ac:dyDescent="0.35">
      <c r="A19488" t="s">
        <v>23</v>
      </c>
      <c r="B19488" t="s">
        <v>1129</v>
      </c>
      <c r="C19488">
        <v>27</v>
      </c>
      <c r="D19488" t="s">
        <v>884</v>
      </c>
      <c r="E19488" t="s">
        <v>382</v>
      </c>
      <c r="F19488" t="s">
        <v>202</v>
      </c>
      <c r="G19488" t="s">
        <v>660</v>
      </c>
      <c r="H19488" t="s">
        <v>501</v>
      </c>
      <c r="I19488" t="s">
        <v>749</v>
      </c>
    </row>
    <row r="19489" spans="1:9" x14ac:dyDescent="0.35">
      <c r="A19489" t="s">
        <v>23</v>
      </c>
      <c r="B19489" t="s">
        <v>1130</v>
      </c>
      <c r="C19489">
        <v>61</v>
      </c>
      <c r="D19489" t="s">
        <v>159</v>
      </c>
      <c r="E19489" t="s">
        <v>79</v>
      </c>
      <c r="F19489" t="s">
        <v>425</v>
      </c>
      <c r="G19489" t="s">
        <v>950</v>
      </c>
      <c r="H19489" t="s">
        <v>996</v>
      </c>
      <c r="I19489" t="s">
        <v>785</v>
      </c>
    </row>
    <row r="19490" spans="1:9" x14ac:dyDescent="0.35">
      <c r="A19490" t="s">
        <v>23</v>
      </c>
      <c r="B19490" t="s">
        <v>1131</v>
      </c>
      <c r="C19490">
        <v>33</v>
      </c>
      <c r="D19490" t="s">
        <v>460</v>
      </c>
      <c r="E19490" t="s">
        <v>366</v>
      </c>
      <c r="F19490" t="s">
        <v>360</v>
      </c>
      <c r="G19490" t="s">
        <v>977</v>
      </c>
      <c r="H19490" t="s">
        <v>582</v>
      </c>
      <c r="I19490" t="s">
        <v>394</v>
      </c>
    </row>
    <row r="19491" spans="1:9" x14ac:dyDescent="0.35">
      <c r="A19491" t="s">
        <v>24</v>
      </c>
      <c r="B19491" t="s">
        <v>1129</v>
      </c>
      <c r="C19491">
        <v>26</v>
      </c>
      <c r="D19491" t="s">
        <v>593</v>
      </c>
      <c r="E19491" t="s">
        <v>376</v>
      </c>
      <c r="F19491" t="s">
        <v>759</v>
      </c>
      <c r="G19491" t="s">
        <v>412</v>
      </c>
      <c r="H19491" t="s">
        <v>903</v>
      </c>
      <c r="I19491" t="s">
        <v>140</v>
      </c>
    </row>
    <row r="19492" spans="1:9" x14ac:dyDescent="0.35">
      <c r="A19492" t="s">
        <v>24</v>
      </c>
      <c r="B19492" t="s">
        <v>1130</v>
      </c>
      <c r="C19492">
        <v>72</v>
      </c>
      <c r="D19492" t="s">
        <v>180</v>
      </c>
      <c r="E19492" t="s">
        <v>506</v>
      </c>
      <c r="F19492" t="s">
        <v>401</v>
      </c>
      <c r="G19492" t="s">
        <v>592</v>
      </c>
      <c r="H19492" t="s">
        <v>1011</v>
      </c>
      <c r="I19492" t="s">
        <v>824</v>
      </c>
    </row>
    <row r="19493" spans="1:9" x14ac:dyDescent="0.35">
      <c r="A19493" t="s">
        <v>24</v>
      </c>
      <c r="B19493" t="s">
        <v>1131</v>
      </c>
      <c r="C19493">
        <v>11</v>
      </c>
      <c r="D19493" t="s">
        <v>796</v>
      </c>
      <c r="E19493" t="s">
        <v>70</v>
      </c>
      <c r="F19493" t="s">
        <v>350</v>
      </c>
      <c r="G19493" t="s">
        <v>980</v>
      </c>
      <c r="H19493" t="s">
        <v>999</v>
      </c>
      <c r="I19493" t="s">
        <v>733</v>
      </c>
    </row>
    <row r="19494" spans="1:9" x14ac:dyDescent="0.35">
      <c r="A19494" t="s">
        <v>25</v>
      </c>
      <c r="B19494" t="s">
        <v>1129</v>
      </c>
      <c r="C19494">
        <v>14</v>
      </c>
      <c r="D19494" t="s">
        <v>784</v>
      </c>
      <c r="E19494" t="s">
        <v>411</v>
      </c>
      <c r="F19494" t="s">
        <v>360</v>
      </c>
      <c r="G19494" t="s">
        <v>140</v>
      </c>
      <c r="H19494" t="s">
        <v>289</v>
      </c>
      <c r="I19494" t="s">
        <v>140</v>
      </c>
    </row>
    <row r="19495" spans="1:9" x14ac:dyDescent="0.35">
      <c r="A19495" t="s">
        <v>25</v>
      </c>
      <c r="B19495" t="s">
        <v>1130</v>
      </c>
      <c r="C19495">
        <v>90</v>
      </c>
      <c r="D19495" t="s">
        <v>503</v>
      </c>
      <c r="E19495" t="s">
        <v>208</v>
      </c>
      <c r="F19495" t="s">
        <v>546</v>
      </c>
      <c r="G19495" t="s">
        <v>915</v>
      </c>
      <c r="H19495" t="s">
        <v>1003</v>
      </c>
      <c r="I19495" t="s">
        <v>664</v>
      </c>
    </row>
    <row r="19496" spans="1:9" x14ac:dyDescent="0.35">
      <c r="A19496" t="s">
        <v>25</v>
      </c>
      <c r="B19496" t="s">
        <v>1131</v>
      </c>
      <c r="C19496">
        <v>12</v>
      </c>
      <c r="D19496" t="s">
        <v>669</v>
      </c>
      <c r="E19496" t="s">
        <v>540</v>
      </c>
      <c r="F19496" t="s">
        <v>827</v>
      </c>
      <c r="G19496" t="s">
        <v>199</v>
      </c>
      <c r="H19496" t="s">
        <v>145</v>
      </c>
      <c r="I19496" t="s">
        <v>988</v>
      </c>
    </row>
    <row r="19497" spans="1:9" x14ac:dyDescent="0.35">
      <c r="A19497" t="s">
        <v>26</v>
      </c>
      <c r="B19497" t="s">
        <v>1129</v>
      </c>
      <c r="C19497">
        <v>14</v>
      </c>
      <c r="D19497" t="s">
        <v>208</v>
      </c>
      <c r="E19497" t="s">
        <v>559</v>
      </c>
      <c r="F19497" t="s">
        <v>786</v>
      </c>
      <c r="G19497" t="s">
        <v>983</v>
      </c>
      <c r="H19497" t="s">
        <v>1085</v>
      </c>
      <c r="I19497" t="s">
        <v>140</v>
      </c>
    </row>
    <row r="19498" spans="1:9" x14ac:dyDescent="0.35">
      <c r="A19498" t="s">
        <v>26</v>
      </c>
      <c r="B19498" t="s">
        <v>1130</v>
      </c>
      <c r="C19498">
        <v>76</v>
      </c>
      <c r="D19498" t="s">
        <v>226</v>
      </c>
      <c r="E19498" t="s">
        <v>747</v>
      </c>
      <c r="F19498" t="s">
        <v>45</v>
      </c>
      <c r="G19498" t="s">
        <v>95</v>
      </c>
      <c r="H19498" t="s">
        <v>131</v>
      </c>
      <c r="I19498" t="s">
        <v>977</v>
      </c>
    </row>
    <row r="19499" spans="1:9" x14ac:dyDescent="0.35">
      <c r="A19499" t="s">
        <v>26</v>
      </c>
      <c r="B19499" t="s">
        <v>1131</v>
      </c>
      <c r="C19499">
        <v>29</v>
      </c>
      <c r="D19499" t="s">
        <v>298</v>
      </c>
      <c r="E19499" t="s">
        <v>488</v>
      </c>
      <c r="F19499" t="s">
        <v>91</v>
      </c>
      <c r="G19499" t="s">
        <v>1182</v>
      </c>
      <c r="H19499" t="s">
        <v>919</v>
      </c>
      <c r="I19499" t="s">
        <v>1067</v>
      </c>
    </row>
    <row r="19500" spans="1:9" x14ac:dyDescent="0.35">
      <c r="A19500" t="s">
        <v>27</v>
      </c>
      <c r="B19500" t="s">
        <v>1129</v>
      </c>
      <c r="C19500">
        <v>4</v>
      </c>
      <c r="D19500" t="s">
        <v>177</v>
      </c>
      <c r="E19500" t="s">
        <v>965</v>
      </c>
      <c r="F19500" t="s">
        <v>1088</v>
      </c>
      <c r="G19500" t="s">
        <v>1087</v>
      </c>
      <c r="H19500" t="s">
        <v>140</v>
      </c>
      <c r="I19500" t="s">
        <v>140</v>
      </c>
    </row>
    <row r="19501" spans="1:9" x14ac:dyDescent="0.35">
      <c r="A19501" t="s">
        <v>27</v>
      </c>
      <c r="B19501" t="s">
        <v>1130</v>
      </c>
      <c r="C19501">
        <v>83</v>
      </c>
      <c r="D19501" t="s">
        <v>267</v>
      </c>
      <c r="E19501" t="s">
        <v>180</v>
      </c>
      <c r="F19501" t="s">
        <v>218</v>
      </c>
      <c r="G19501" t="s">
        <v>848</v>
      </c>
      <c r="H19501" t="s">
        <v>664</v>
      </c>
      <c r="I19501" t="s">
        <v>1060</v>
      </c>
    </row>
    <row r="19502" spans="1:9" x14ac:dyDescent="0.35">
      <c r="A19502" t="s">
        <v>27</v>
      </c>
      <c r="B19502" t="s">
        <v>1131</v>
      </c>
      <c r="C19502">
        <v>18</v>
      </c>
      <c r="D19502" t="s">
        <v>62</v>
      </c>
      <c r="E19502" t="s">
        <v>705</v>
      </c>
      <c r="F19502" t="s">
        <v>602</v>
      </c>
      <c r="G19502" t="s">
        <v>738</v>
      </c>
      <c r="H19502" t="s">
        <v>1065</v>
      </c>
      <c r="I19502" t="s">
        <v>140</v>
      </c>
    </row>
    <row r="19503" spans="1:9" x14ac:dyDescent="0.35">
      <c r="A19503" t="s">
        <v>28</v>
      </c>
      <c r="B19503" t="s">
        <v>1129</v>
      </c>
      <c r="C19503">
        <v>24</v>
      </c>
      <c r="D19503" t="s">
        <v>648</v>
      </c>
      <c r="E19503" t="s">
        <v>431</v>
      </c>
      <c r="F19503" t="s">
        <v>69</v>
      </c>
      <c r="G19503" t="s">
        <v>592</v>
      </c>
      <c r="H19503" t="s">
        <v>140</v>
      </c>
      <c r="I19503" t="s">
        <v>113</v>
      </c>
    </row>
    <row r="19504" spans="1:9" x14ac:dyDescent="0.35">
      <c r="A19504" t="s">
        <v>28</v>
      </c>
      <c r="B19504" t="s">
        <v>1130</v>
      </c>
      <c r="C19504">
        <v>81</v>
      </c>
      <c r="D19504" t="s">
        <v>374</v>
      </c>
      <c r="E19504" t="s">
        <v>864</v>
      </c>
      <c r="F19504" t="s">
        <v>168</v>
      </c>
      <c r="G19504" t="s">
        <v>993</v>
      </c>
      <c r="H19504" t="s">
        <v>103</v>
      </c>
      <c r="I19504" t="s">
        <v>1056</v>
      </c>
    </row>
    <row r="19505" spans="1:9" x14ac:dyDescent="0.35">
      <c r="A19505" t="s">
        <v>28</v>
      </c>
      <c r="B19505" t="s">
        <v>1131</v>
      </c>
      <c r="C19505">
        <v>12</v>
      </c>
      <c r="D19505" t="s">
        <v>205</v>
      </c>
      <c r="E19505" t="s">
        <v>209</v>
      </c>
      <c r="F19505" t="s">
        <v>551</v>
      </c>
      <c r="G19505" t="s">
        <v>874</v>
      </c>
      <c r="H19505" t="s">
        <v>140</v>
      </c>
      <c r="I19505" t="s">
        <v>405</v>
      </c>
    </row>
    <row r="19506" spans="1:9" x14ac:dyDescent="0.35">
      <c r="A19506" t="s">
        <v>29</v>
      </c>
      <c r="B19506" t="s">
        <v>1129</v>
      </c>
      <c r="C19506">
        <v>9</v>
      </c>
      <c r="D19506" t="s">
        <v>103</v>
      </c>
      <c r="E19506" t="s">
        <v>698</v>
      </c>
      <c r="F19506" t="s">
        <v>291</v>
      </c>
      <c r="G19506" t="s">
        <v>451</v>
      </c>
      <c r="H19506" t="s">
        <v>140</v>
      </c>
      <c r="I19506" t="s">
        <v>192</v>
      </c>
    </row>
    <row r="19507" spans="1:9" x14ac:dyDescent="0.35">
      <c r="A19507" t="s">
        <v>29</v>
      </c>
      <c r="B19507" t="s">
        <v>1130</v>
      </c>
      <c r="C19507">
        <v>102</v>
      </c>
      <c r="D19507" t="s">
        <v>1246</v>
      </c>
      <c r="E19507" t="s">
        <v>482</v>
      </c>
      <c r="F19507" t="s">
        <v>611</v>
      </c>
      <c r="G19507" t="s">
        <v>286</v>
      </c>
      <c r="H19507" t="s">
        <v>1003</v>
      </c>
      <c r="I19507" t="s">
        <v>801</v>
      </c>
    </row>
    <row r="19508" spans="1:9" x14ac:dyDescent="0.35">
      <c r="A19508" t="s">
        <v>29</v>
      </c>
      <c r="B19508" t="s">
        <v>1131</v>
      </c>
      <c r="C19508">
        <v>16</v>
      </c>
      <c r="D19508" t="s">
        <v>922</v>
      </c>
      <c r="E19508" t="s">
        <v>889</v>
      </c>
      <c r="F19508" t="s">
        <v>879</v>
      </c>
      <c r="G19508" t="s">
        <v>87</v>
      </c>
      <c r="H19508" t="s">
        <v>405</v>
      </c>
      <c r="I19508" t="s">
        <v>455</v>
      </c>
    </row>
    <row r="19509" spans="1:9" x14ac:dyDescent="0.35">
      <c r="A19509" t="s">
        <v>30</v>
      </c>
      <c r="B19509" t="s">
        <v>1129</v>
      </c>
      <c r="C19509">
        <v>10</v>
      </c>
      <c r="D19509" t="s">
        <v>407</v>
      </c>
      <c r="E19509" t="s">
        <v>381</v>
      </c>
      <c r="F19509" t="s">
        <v>455</v>
      </c>
      <c r="G19509" t="s">
        <v>603</v>
      </c>
      <c r="H19509" t="s">
        <v>548</v>
      </c>
      <c r="I19509" t="s">
        <v>63</v>
      </c>
    </row>
    <row r="19510" spans="1:9" x14ac:dyDescent="0.35">
      <c r="A19510" t="s">
        <v>30</v>
      </c>
      <c r="B19510" t="s">
        <v>1130</v>
      </c>
      <c r="C19510">
        <v>83</v>
      </c>
      <c r="D19510" t="s">
        <v>725</v>
      </c>
      <c r="E19510" t="s">
        <v>823</v>
      </c>
      <c r="F19510" t="s">
        <v>230</v>
      </c>
      <c r="G19510" t="s">
        <v>511</v>
      </c>
      <c r="H19510" t="s">
        <v>1056</v>
      </c>
      <c r="I19510" t="s">
        <v>954</v>
      </c>
    </row>
    <row r="19511" spans="1:9" x14ac:dyDescent="0.35">
      <c r="A19511" t="s">
        <v>30</v>
      </c>
      <c r="B19511" t="s">
        <v>1131</v>
      </c>
      <c r="C19511">
        <v>12</v>
      </c>
      <c r="D19511" t="s">
        <v>821</v>
      </c>
      <c r="E19511" t="s">
        <v>569</v>
      </c>
      <c r="F19511" t="s">
        <v>391</v>
      </c>
      <c r="G19511" t="s">
        <v>140</v>
      </c>
      <c r="H19511" t="s">
        <v>733</v>
      </c>
      <c r="I19511" t="s">
        <v>838</v>
      </c>
    </row>
    <row r="19512" spans="1:9" x14ac:dyDescent="0.35">
      <c r="A19512" t="s">
        <v>31</v>
      </c>
      <c r="B19512" t="s">
        <v>1129</v>
      </c>
      <c r="C19512">
        <v>20</v>
      </c>
      <c r="D19512" t="s">
        <v>540</v>
      </c>
      <c r="E19512" t="s">
        <v>700</v>
      </c>
      <c r="F19512" t="s">
        <v>603</v>
      </c>
      <c r="G19512" t="s">
        <v>140</v>
      </c>
      <c r="H19512" t="s">
        <v>755</v>
      </c>
      <c r="I19512" t="s">
        <v>1061</v>
      </c>
    </row>
    <row r="19513" spans="1:9" x14ac:dyDescent="0.35">
      <c r="A19513" t="s">
        <v>31</v>
      </c>
      <c r="B19513" t="s">
        <v>1130</v>
      </c>
      <c r="C19513">
        <v>57</v>
      </c>
      <c r="D19513" t="s">
        <v>267</v>
      </c>
      <c r="E19513" t="s">
        <v>82</v>
      </c>
      <c r="F19513" t="s">
        <v>67</v>
      </c>
      <c r="G19513" t="s">
        <v>1054</v>
      </c>
      <c r="H19513" t="s">
        <v>988</v>
      </c>
      <c r="I19513" t="s">
        <v>949</v>
      </c>
    </row>
    <row r="19514" spans="1:9" x14ac:dyDescent="0.35">
      <c r="A19514" t="s">
        <v>31</v>
      </c>
      <c r="B19514" t="s">
        <v>1131</v>
      </c>
      <c r="C19514">
        <v>43</v>
      </c>
      <c r="D19514" t="s">
        <v>351</v>
      </c>
      <c r="E19514" t="s">
        <v>689</v>
      </c>
      <c r="F19514" t="s">
        <v>314</v>
      </c>
      <c r="G19514" t="s">
        <v>131</v>
      </c>
      <c r="H19514" t="s">
        <v>1102</v>
      </c>
      <c r="I19514" t="s">
        <v>983</v>
      </c>
    </row>
    <row r="19515" spans="1:9" x14ac:dyDescent="0.35">
      <c r="A19515" t="s">
        <v>32</v>
      </c>
      <c r="B19515" t="s">
        <v>1129</v>
      </c>
      <c r="C19515">
        <v>463</v>
      </c>
      <c r="D19515" t="s">
        <v>803</v>
      </c>
      <c r="E19515" t="s">
        <v>863</v>
      </c>
      <c r="F19515" t="s">
        <v>630</v>
      </c>
      <c r="G19515" t="s">
        <v>785</v>
      </c>
      <c r="H19515" t="s">
        <v>458</v>
      </c>
      <c r="I19515" t="s">
        <v>973</v>
      </c>
    </row>
    <row r="19516" spans="1:9" x14ac:dyDescent="0.35">
      <c r="A19516" t="s">
        <v>32</v>
      </c>
      <c r="B19516" t="s">
        <v>1130</v>
      </c>
      <c r="C19516">
        <v>1783</v>
      </c>
      <c r="D19516" t="s">
        <v>372</v>
      </c>
      <c r="E19516" t="s">
        <v>799</v>
      </c>
      <c r="F19516" t="s">
        <v>71</v>
      </c>
      <c r="G19516" t="s">
        <v>111</v>
      </c>
      <c r="H19516" t="s">
        <v>1044</v>
      </c>
      <c r="I19516" t="s">
        <v>915</v>
      </c>
    </row>
    <row r="19517" spans="1:9" x14ac:dyDescent="0.35">
      <c r="A19517" t="s">
        <v>32</v>
      </c>
      <c r="B19517" t="s">
        <v>1131</v>
      </c>
      <c r="C19517">
        <v>496</v>
      </c>
      <c r="D19517" t="s">
        <v>430</v>
      </c>
      <c r="E19517" t="s">
        <v>714</v>
      </c>
      <c r="F19517" t="s">
        <v>427</v>
      </c>
      <c r="G19517" t="s">
        <v>199</v>
      </c>
      <c r="H19517" t="s">
        <v>317</v>
      </c>
      <c r="I19517" t="s">
        <v>125</v>
      </c>
    </row>
    <row r="19519" spans="1:9" x14ac:dyDescent="0.35">
      <c r="A19519" t="s">
        <v>1990</v>
      </c>
    </row>
    <row r="19520" spans="1:9" x14ac:dyDescent="0.35">
      <c r="A19520" t="s">
        <v>2</v>
      </c>
      <c r="B19520" t="s">
        <v>3</v>
      </c>
      <c r="C19520" t="s">
        <v>1133</v>
      </c>
      <c r="D19520" t="s">
        <v>85</v>
      </c>
      <c r="E19520" t="s">
        <v>136</v>
      </c>
      <c r="F19520" t="s">
        <v>86</v>
      </c>
    </row>
    <row r="19521" spans="1:6" x14ac:dyDescent="0.35">
      <c r="A19521" t="s">
        <v>8</v>
      </c>
      <c r="B19521">
        <v>560</v>
      </c>
      <c r="C19521" t="s">
        <v>140</v>
      </c>
      <c r="D19521" t="s">
        <v>555</v>
      </c>
      <c r="E19521" t="s">
        <v>775</v>
      </c>
      <c r="F19521" t="s">
        <v>637</v>
      </c>
    </row>
    <row r="19522" spans="1:6" x14ac:dyDescent="0.35">
      <c r="A19522" t="s">
        <v>9</v>
      </c>
      <c r="B19522">
        <v>613</v>
      </c>
      <c r="C19522" t="s">
        <v>1017</v>
      </c>
      <c r="D19522" t="s">
        <v>545</v>
      </c>
      <c r="E19522" t="s">
        <v>1022</v>
      </c>
      <c r="F19522" t="s">
        <v>382</v>
      </c>
    </row>
    <row r="19523" spans="1:6" x14ac:dyDescent="0.35">
      <c r="A19523" t="s">
        <v>10</v>
      </c>
      <c r="B19523">
        <v>520</v>
      </c>
      <c r="C19523" t="s">
        <v>1013</v>
      </c>
      <c r="D19523" t="s">
        <v>544</v>
      </c>
      <c r="E19523" t="s">
        <v>1014</v>
      </c>
      <c r="F19523" t="s">
        <v>544</v>
      </c>
    </row>
    <row r="19524" spans="1:6" x14ac:dyDescent="0.35">
      <c r="A19524" t="s">
        <v>11</v>
      </c>
      <c r="B19524">
        <v>615</v>
      </c>
      <c r="C19524" t="s">
        <v>1008</v>
      </c>
      <c r="D19524" t="s">
        <v>606</v>
      </c>
      <c r="E19524" t="s">
        <v>1019</v>
      </c>
      <c r="F19524" t="s">
        <v>625</v>
      </c>
    </row>
    <row r="19525" spans="1:6" x14ac:dyDescent="0.35">
      <c r="A19525" t="s">
        <v>12</v>
      </c>
      <c r="B19525">
        <v>598</v>
      </c>
      <c r="C19525" t="s">
        <v>1055</v>
      </c>
      <c r="D19525" t="s">
        <v>764</v>
      </c>
      <c r="E19525" t="s">
        <v>1017</v>
      </c>
      <c r="F19525" t="s">
        <v>710</v>
      </c>
    </row>
    <row r="19526" spans="1:6" x14ac:dyDescent="0.35">
      <c r="A19526" t="s">
        <v>13</v>
      </c>
      <c r="B19526">
        <v>462</v>
      </c>
      <c r="C19526" t="s">
        <v>1010</v>
      </c>
      <c r="D19526" t="s">
        <v>248</v>
      </c>
      <c r="E19526" t="s">
        <v>140</v>
      </c>
      <c r="F19526" t="s">
        <v>689</v>
      </c>
    </row>
    <row r="19527" spans="1:6" x14ac:dyDescent="0.35">
      <c r="A19527" t="s">
        <v>14</v>
      </c>
      <c r="B19527">
        <v>577</v>
      </c>
      <c r="C19527" t="s">
        <v>1010</v>
      </c>
      <c r="D19527" t="s">
        <v>580</v>
      </c>
      <c r="E19527" t="s">
        <v>1009</v>
      </c>
      <c r="F19527" t="s">
        <v>743</v>
      </c>
    </row>
    <row r="19528" spans="1:6" x14ac:dyDescent="0.35">
      <c r="A19528" t="s">
        <v>15</v>
      </c>
      <c r="B19528">
        <v>569</v>
      </c>
      <c r="C19528" t="s">
        <v>1013</v>
      </c>
      <c r="D19528" t="s">
        <v>484</v>
      </c>
      <c r="E19528" t="s">
        <v>1043</v>
      </c>
      <c r="F19528" t="s">
        <v>435</v>
      </c>
    </row>
    <row r="19529" spans="1:6" x14ac:dyDescent="0.35">
      <c r="A19529" t="s">
        <v>16</v>
      </c>
      <c r="B19529">
        <v>669</v>
      </c>
      <c r="C19529" t="s">
        <v>949</v>
      </c>
      <c r="D19529" t="s">
        <v>884</v>
      </c>
      <c r="E19529" t="s">
        <v>1063</v>
      </c>
      <c r="F19529" t="s">
        <v>356</v>
      </c>
    </row>
    <row r="19530" spans="1:6" x14ac:dyDescent="0.35">
      <c r="A19530" t="s">
        <v>17</v>
      </c>
      <c r="B19530">
        <v>558</v>
      </c>
      <c r="C19530" t="s">
        <v>775</v>
      </c>
      <c r="D19530" t="s">
        <v>369</v>
      </c>
      <c r="E19530" t="s">
        <v>1008</v>
      </c>
      <c r="F19530" t="s">
        <v>139</v>
      </c>
    </row>
    <row r="19531" spans="1:6" x14ac:dyDescent="0.35">
      <c r="A19531" t="s">
        <v>18</v>
      </c>
      <c r="B19531">
        <v>523</v>
      </c>
      <c r="C19531" t="s">
        <v>1014</v>
      </c>
      <c r="D19531" t="s">
        <v>819</v>
      </c>
      <c r="E19531" t="s">
        <v>1016</v>
      </c>
      <c r="F19531" t="s">
        <v>245</v>
      </c>
    </row>
    <row r="19532" spans="1:6" x14ac:dyDescent="0.35">
      <c r="A19532" t="s">
        <v>19</v>
      </c>
      <c r="B19532">
        <v>540</v>
      </c>
      <c r="C19532" t="s">
        <v>1012</v>
      </c>
      <c r="D19532" t="s">
        <v>152</v>
      </c>
      <c r="E19532" t="s">
        <v>1017</v>
      </c>
      <c r="F19532" t="s">
        <v>760</v>
      </c>
    </row>
    <row r="19533" spans="1:6" x14ac:dyDescent="0.35">
      <c r="A19533" t="s">
        <v>20</v>
      </c>
      <c r="B19533">
        <v>559</v>
      </c>
      <c r="C19533" t="s">
        <v>140</v>
      </c>
      <c r="D19533" t="s">
        <v>883</v>
      </c>
      <c r="E19533" t="s">
        <v>1009</v>
      </c>
      <c r="F19533" t="s">
        <v>434</v>
      </c>
    </row>
    <row r="19534" spans="1:6" x14ac:dyDescent="0.35">
      <c r="A19534" t="s">
        <v>21</v>
      </c>
      <c r="B19534">
        <v>523</v>
      </c>
      <c r="C19534" t="s">
        <v>1008</v>
      </c>
      <c r="D19534" t="s">
        <v>689</v>
      </c>
      <c r="E19534" t="s">
        <v>1019</v>
      </c>
      <c r="F19534" t="s">
        <v>217</v>
      </c>
    </row>
    <row r="19535" spans="1:6" x14ac:dyDescent="0.35">
      <c r="A19535" t="s">
        <v>22</v>
      </c>
      <c r="B19535">
        <v>532</v>
      </c>
      <c r="C19535" t="s">
        <v>1012</v>
      </c>
      <c r="D19535" t="s">
        <v>506</v>
      </c>
      <c r="E19535" t="s">
        <v>1008</v>
      </c>
      <c r="F19535" t="s">
        <v>530</v>
      </c>
    </row>
    <row r="19536" spans="1:6" x14ac:dyDescent="0.35">
      <c r="A19536" t="s">
        <v>23</v>
      </c>
      <c r="B19536">
        <v>482</v>
      </c>
      <c r="C19536" t="s">
        <v>1063</v>
      </c>
      <c r="D19536" t="s">
        <v>435</v>
      </c>
      <c r="E19536" t="s">
        <v>1021</v>
      </c>
      <c r="F19536" t="s">
        <v>171</v>
      </c>
    </row>
    <row r="19537" spans="1:7" x14ac:dyDescent="0.35">
      <c r="A19537" t="s">
        <v>24</v>
      </c>
      <c r="B19537">
        <v>662</v>
      </c>
      <c r="C19537" t="s">
        <v>1013</v>
      </c>
      <c r="D19537" t="s">
        <v>218</v>
      </c>
      <c r="E19537" t="s">
        <v>949</v>
      </c>
      <c r="F19537" t="s">
        <v>710</v>
      </c>
    </row>
    <row r="19538" spans="1:7" x14ac:dyDescent="0.35">
      <c r="A19538" t="s">
        <v>25</v>
      </c>
      <c r="B19538">
        <v>619</v>
      </c>
      <c r="C19538" t="s">
        <v>1016</v>
      </c>
      <c r="D19538" t="s">
        <v>544</v>
      </c>
      <c r="E19538" t="s">
        <v>1055</v>
      </c>
      <c r="F19538" t="s">
        <v>715</v>
      </c>
    </row>
    <row r="19539" spans="1:7" x14ac:dyDescent="0.35">
      <c r="A19539" t="s">
        <v>26</v>
      </c>
      <c r="B19539">
        <v>602</v>
      </c>
      <c r="C19539" t="s">
        <v>1016</v>
      </c>
      <c r="D19539" t="s">
        <v>606</v>
      </c>
      <c r="E19539" t="s">
        <v>1010</v>
      </c>
      <c r="F19539" t="s">
        <v>629</v>
      </c>
    </row>
    <row r="19540" spans="1:7" x14ac:dyDescent="0.35">
      <c r="A19540" t="s">
        <v>27</v>
      </c>
      <c r="B19540">
        <v>701</v>
      </c>
      <c r="C19540" t="s">
        <v>1063</v>
      </c>
      <c r="D19540" t="s">
        <v>484</v>
      </c>
      <c r="E19540" t="s">
        <v>1011</v>
      </c>
      <c r="F19540" t="s">
        <v>407</v>
      </c>
    </row>
    <row r="19541" spans="1:7" x14ac:dyDescent="0.35">
      <c r="A19541" t="s">
        <v>28</v>
      </c>
      <c r="B19541">
        <v>536</v>
      </c>
      <c r="C19541" t="s">
        <v>1022</v>
      </c>
      <c r="D19541" t="s">
        <v>252</v>
      </c>
      <c r="E19541" t="s">
        <v>1007</v>
      </c>
      <c r="F19541" t="s">
        <v>688</v>
      </c>
    </row>
    <row r="19542" spans="1:7" x14ac:dyDescent="0.35">
      <c r="A19542" t="s">
        <v>29</v>
      </c>
      <c r="B19542">
        <v>635</v>
      </c>
      <c r="C19542" t="s">
        <v>1019</v>
      </c>
      <c r="D19542" t="s">
        <v>209</v>
      </c>
      <c r="E19542" t="s">
        <v>1022</v>
      </c>
      <c r="F19542" t="s">
        <v>303</v>
      </c>
    </row>
    <row r="19543" spans="1:7" x14ac:dyDescent="0.35">
      <c r="A19543" t="s">
        <v>30</v>
      </c>
      <c r="B19543">
        <v>687</v>
      </c>
      <c r="C19543" t="s">
        <v>1022</v>
      </c>
      <c r="D19543" t="s">
        <v>734</v>
      </c>
      <c r="E19543" t="s">
        <v>1021</v>
      </c>
      <c r="F19543" t="s">
        <v>922</v>
      </c>
    </row>
    <row r="19544" spans="1:7" x14ac:dyDescent="0.35">
      <c r="A19544" t="s">
        <v>31</v>
      </c>
      <c r="B19544">
        <v>544</v>
      </c>
      <c r="C19544" t="s">
        <v>1010</v>
      </c>
      <c r="D19544" t="s">
        <v>714</v>
      </c>
      <c r="E19544" t="s">
        <v>140</v>
      </c>
      <c r="F19544" t="s">
        <v>556</v>
      </c>
    </row>
    <row r="19545" spans="1:7" x14ac:dyDescent="0.35">
      <c r="A19545" t="s">
        <v>32</v>
      </c>
      <c r="B19545">
        <v>13886</v>
      </c>
      <c r="C19545" t="s">
        <v>1009</v>
      </c>
      <c r="D19545" t="s">
        <v>610</v>
      </c>
      <c r="E19545" t="s">
        <v>1019</v>
      </c>
      <c r="F19545" t="s">
        <v>853</v>
      </c>
    </row>
    <row r="19547" spans="1:7" x14ac:dyDescent="0.35">
      <c r="A19547" t="s">
        <v>1991</v>
      </c>
    </row>
    <row r="19548" spans="1:7" x14ac:dyDescent="0.35">
      <c r="A19548" t="s">
        <v>2</v>
      </c>
      <c r="B19548" t="s">
        <v>1992</v>
      </c>
      <c r="C19548" t="s">
        <v>3</v>
      </c>
      <c r="D19548" t="s">
        <v>85</v>
      </c>
      <c r="E19548" t="s">
        <v>86</v>
      </c>
      <c r="F19548" t="s">
        <v>136</v>
      </c>
      <c r="G19548" t="s">
        <v>1133</v>
      </c>
    </row>
    <row r="19549" spans="1:7" x14ac:dyDescent="0.35">
      <c r="A19549" t="s">
        <v>8</v>
      </c>
      <c r="B19549" t="s">
        <v>1216</v>
      </c>
      <c r="C19549">
        <v>30</v>
      </c>
      <c r="D19549" t="s">
        <v>1015</v>
      </c>
      <c r="E19549" t="s">
        <v>922</v>
      </c>
      <c r="F19549" t="s">
        <v>140</v>
      </c>
      <c r="G19549" t="s">
        <v>140</v>
      </c>
    </row>
    <row r="19550" spans="1:7" x14ac:dyDescent="0.35">
      <c r="A19550" t="s">
        <v>8</v>
      </c>
      <c r="B19550" t="s">
        <v>1993</v>
      </c>
      <c r="C19550">
        <v>31</v>
      </c>
      <c r="D19550" t="s">
        <v>62</v>
      </c>
      <c r="E19550" t="s">
        <v>63</v>
      </c>
      <c r="F19550" t="s">
        <v>140</v>
      </c>
      <c r="G19550" t="s">
        <v>140</v>
      </c>
    </row>
    <row r="19551" spans="1:7" x14ac:dyDescent="0.35">
      <c r="A19551" t="s">
        <v>8</v>
      </c>
      <c r="B19551" t="s">
        <v>1994</v>
      </c>
      <c r="C19551">
        <v>9</v>
      </c>
      <c r="D19551" t="s">
        <v>830</v>
      </c>
      <c r="E19551" t="s">
        <v>829</v>
      </c>
      <c r="F19551" t="s">
        <v>140</v>
      </c>
      <c r="G19551" t="s">
        <v>140</v>
      </c>
    </row>
    <row r="19552" spans="1:7" x14ac:dyDescent="0.35">
      <c r="A19552" t="s">
        <v>8</v>
      </c>
      <c r="B19552" t="s">
        <v>1995</v>
      </c>
      <c r="C19552">
        <v>20</v>
      </c>
      <c r="D19552" t="s">
        <v>138</v>
      </c>
      <c r="E19552" t="s">
        <v>139</v>
      </c>
      <c r="F19552" t="s">
        <v>140</v>
      </c>
      <c r="G19552" t="s">
        <v>140</v>
      </c>
    </row>
    <row r="19553" spans="1:7" x14ac:dyDescent="0.35">
      <c r="A19553" t="s">
        <v>8</v>
      </c>
      <c r="B19553" t="s">
        <v>1996</v>
      </c>
      <c r="C19553">
        <v>115</v>
      </c>
      <c r="D19553" t="s">
        <v>803</v>
      </c>
      <c r="E19553" t="s">
        <v>802</v>
      </c>
      <c r="F19553" t="s">
        <v>140</v>
      </c>
      <c r="G19553" t="s">
        <v>140</v>
      </c>
    </row>
    <row r="19554" spans="1:7" x14ac:dyDescent="0.35">
      <c r="A19554" t="s">
        <v>8</v>
      </c>
      <c r="B19554" t="s">
        <v>1997</v>
      </c>
      <c r="C19554">
        <v>63</v>
      </c>
      <c r="D19554" t="s">
        <v>634</v>
      </c>
      <c r="E19554" t="s">
        <v>139</v>
      </c>
      <c r="F19554" t="s">
        <v>1062</v>
      </c>
      <c r="G19554" t="s">
        <v>140</v>
      </c>
    </row>
    <row r="19555" spans="1:7" x14ac:dyDescent="0.35">
      <c r="A19555" t="s">
        <v>8</v>
      </c>
      <c r="B19555" t="s">
        <v>1998</v>
      </c>
      <c r="C19555">
        <v>50</v>
      </c>
      <c r="D19555" t="s">
        <v>645</v>
      </c>
      <c r="E19555" t="s">
        <v>644</v>
      </c>
      <c r="F19555" t="s">
        <v>140</v>
      </c>
      <c r="G19555" t="s">
        <v>140</v>
      </c>
    </row>
    <row r="19556" spans="1:7" x14ac:dyDescent="0.35">
      <c r="A19556" t="s">
        <v>8</v>
      </c>
      <c r="B19556" t="s">
        <v>1218</v>
      </c>
      <c r="C19556">
        <v>28</v>
      </c>
      <c r="D19556" t="s">
        <v>555</v>
      </c>
      <c r="E19556" t="s">
        <v>556</v>
      </c>
      <c r="F19556" t="s">
        <v>140</v>
      </c>
      <c r="G19556" t="s">
        <v>140</v>
      </c>
    </row>
    <row r="19557" spans="1:7" x14ac:dyDescent="0.35">
      <c r="A19557" t="s">
        <v>8</v>
      </c>
      <c r="B19557" t="s">
        <v>1999</v>
      </c>
      <c r="C19557">
        <v>30</v>
      </c>
      <c r="D19557" t="s">
        <v>196</v>
      </c>
      <c r="E19557" t="s">
        <v>195</v>
      </c>
      <c r="F19557" t="s">
        <v>140</v>
      </c>
      <c r="G19557" t="s">
        <v>140</v>
      </c>
    </row>
    <row r="19558" spans="1:7" x14ac:dyDescent="0.35">
      <c r="A19558" t="s">
        <v>8</v>
      </c>
      <c r="B19558" t="s">
        <v>2000</v>
      </c>
      <c r="C19558">
        <v>16</v>
      </c>
      <c r="D19558" t="s">
        <v>448</v>
      </c>
      <c r="E19558" t="s">
        <v>449</v>
      </c>
      <c r="F19558" t="s">
        <v>140</v>
      </c>
      <c r="G19558" t="s">
        <v>140</v>
      </c>
    </row>
    <row r="19559" spans="1:7" x14ac:dyDescent="0.35">
      <c r="A19559" t="s">
        <v>8</v>
      </c>
      <c r="B19559" t="s">
        <v>2001</v>
      </c>
      <c r="C19559">
        <v>15</v>
      </c>
      <c r="D19559" t="s">
        <v>549</v>
      </c>
      <c r="E19559" t="s">
        <v>550</v>
      </c>
      <c r="F19559" t="s">
        <v>140</v>
      </c>
      <c r="G19559" t="s">
        <v>140</v>
      </c>
    </row>
    <row r="19560" spans="1:7" x14ac:dyDescent="0.35">
      <c r="A19560" t="s">
        <v>8</v>
      </c>
      <c r="B19560" t="s">
        <v>2002</v>
      </c>
      <c r="C19560">
        <v>72</v>
      </c>
      <c r="D19560" t="s">
        <v>962</v>
      </c>
      <c r="E19560" t="s">
        <v>963</v>
      </c>
      <c r="F19560" t="s">
        <v>140</v>
      </c>
      <c r="G19560" t="s">
        <v>140</v>
      </c>
    </row>
    <row r="19561" spans="1:7" x14ac:dyDescent="0.35">
      <c r="A19561" t="s">
        <v>8</v>
      </c>
      <c r="B19561" t="s">
        <v>2003</v>
      </c>
      <c r="C19561">
        <v>49</v>
      </c>
      <c r="D19561" t="s">
        <v>836</v>
      </c>
      <c r="E19561" t="s">
        <v>835</v>
      </c>
      <c r="F19561" t="s">
        <v>140</v>
      </c>
      <c r="G19561" t="s">
        <v>140</v>
      </c>
    </row>
    <row r="19562" spans="1:7" x14ac:dyDescent="0.35">
      <c r="A19562" t="s">
        <v>8</v>
      </c>
      <c r="B19562" t="s">
        <v>2004</v>
      </c>
      <c r="C19562">
        <v>23</v>
      </c>
      <c r="D19562" t="s">
        <v>644</v>
      </c>
      <c r="E19562" t="s">
        <v>645</v>
      </c>
      <c r="F19562" t="s">
        <v>140</v>
      </c>
      <c r="G19562" t="s">
        <v>140</v>
      </c>
    </row>
    <row r="19563" spans="1:7" x14ac:dyDescent="0.35">
      <c r="A19563" t="s">
        <v>8</v>
      </c>
      <c r="B19563" t="s">
        <v>339</v>
      </c>
      <c r="C19563">
        <v>9</v>
      </c>
      <c r="D19563" t="s">
        <v>146</v>
      </c>
      <c r="E19563" t="s">
        <v>1003</v>
      </c>
      <c r="F19563" t="s">
        <v>834</v>
      </c>
      <c r="G19563" t="s">
        <v>140</v>
      </c>
    </row>
    <row r="19564" spans="1:7" x14ac:dyDescent="0.35">
      <c r="A19564" t="s">
        <v>9</v>
      </c>
      <c r="B19564" t="s">
        <v>1216</v>
      </c>
      <c r="C19564">
        <v>36</v>
      </c>
      <c r="D19564" t="s">
        <v>569</v>
      </c>
      <c r="E19564" t="s">
        <v>341</v>
      </c>
      <c r="F19564" t="s">
        <v>140</v>
      </c>
      <c r="G19564" t="s">
        <v>140</v>
      </c>
    </row>
    <row r="19565" spans="1:7" x14ac:dyDescent="0.35">
      <c r="A19565" t="s">
        <v>9</v>
      </c>
      <c r="B19565" t="s">
        <v>1993</v>
      </c>
      <c r="C19565">
        <v>38</v>
      </c>
      <c r="D19565" t="s">
        <v>358</v>
      </c>
      <c r="E19565" t="s">
        <v>368</v>
      </c>
      <c r="F19565" t="s">
        <v>140</v>
      </c>
      <c r="G19565" t="s">
        <v>988</v>
      </c>
    </row>
    <row r="19566" spans="1:7" x14ac:dyDescent="0.35">
      <c r="A19566" t="s">
        <v>9</v>
      </c>
      <c r="B19566" t="s">
        <v>1994</v>
      </c>
      <c r="C19566">
        <v>29</v>
      </c>
      <c r="D19566" t="s">
        <v>813</v>
      </c>
      <c r="E19566" t="s">
        <v>814</v>
      </c>
      <c r="F19566" t="s">
        <v>140</v>
      </c>
      <c r="G19566" t="s">
        <v>140</v>
      </c>
    </row>
    <row r="19567" spans="1:7" x14ac:dyDescent="0.35">
      <c r="A19567" t="s">
        <v>9</v>
      </c>
      <c r="B19567" t="s">
        <v>1995</v>
      </c>
      <c r="C19567">
        <v>16</v>
      </c>
      <c r="D19567" t="s">
        <v>483</v>
      </c>
      <c r="E19567" t="s">
        <v>482</v>
      </c>
      <c r="F19567" t="s">
        <v>140</v>
      </c>
      <c r="G19567" t="s">
        <v>140</v>
      </c>
    </row>
    <row r="19568" spans="1:7" x14ac:dyDescent="0.35">
      <c r="A19568" t="s">
        <v>9</v>
      </c>
      <c r="B19568" t="s">
        <v>1996</v>
      </c>
      <c r="C19568">
        <v>116</v>
      </c>
      <c r="D19568" t="s">
        <v>357</v>
      </c>
      <c r="E19568" t="s">
        <v>175</v>
      </c>
      <c r="F19568" t="s">
        <v>1013</v>
      </c>
      <c r="G19568" t="s">
        <v>1050</v>
      </c>
    </row>
    <row r="19569" spans="1:7" x14ac:dyDescent="0.35">
      <c r="A19569" t="s">
        <v>9</v>
      </c>
      <c r="B19569" t="s">
        <v>1997</v>
      </c>
      <c r="C19569">
        <v>73</v>
      </c>
      <c r="D19569" t="s">
        <v>356</v>
      </c>
      <c r="E19569" t="s">
        <v>357</v>
      </c>
      <c r="F19569" t="s">
        <v>140</v>
      </c>
      <c r="G19569" t="s">
        <v>140</v>
      </c>
    </row>
    <row r="19570" spans="1:7" x14ac:dyDescent="0.35">
      <c r="A19570" t="s">
        <v>9</v>
      </c>
      <c r="B19570" t="s">
        <v>1998</v>
      </c>
      <c r="C19570">
        <v>41</v>
      </c>
      <c r="D19570" t="s">
        <v>686</v>
      </c>
      <c r="E19570" t="s">
        <v>372</v>
      </c>
      <c r="F19570" t="s">
        <v>140</v>
      </c>
      <c r="G19570" t="s">
        <v>1017</v>
      </c>
    </row>
    <row r="19571" spans="1:7" x14ac:dyDescent="0.35">
      <c r="A19571" t="s">
        <v>9</v>
      </c>
      <c r="B19571" t="s">
        <v>1218</v>
      </c>
      <c r="C19571">
        <v>31</v>
      </c>
      <c r="D19571" t="s">
        <v>725</v>
      </c>
      <c r="E19571" t="s">
        <v>724</v>
      </c>
      <c r="F19571" t="s">
        <v>140</v>
      </c>
      <c r="G19571" t="s">
        <v>140</v>
      </c>
    </row>
    <row r="19572" spans="1:7" x14ac:dyDescent="0.35">
      <c r="A19572" t="s">
        <v>9</v>
      </c>
      <c r="B19572" t="s">
        <v>1999</v>
      </c>
      <c r="C19572">
        <v>29</v>
      </c>
      <c r="D19572" t="s">
        <v>666</v>
      </c>
      <c r="E19572" t="s">
        <v>650</v>
      </c>
      <c r="F19572" t="s">
        <v>140</v>
      </c>
      <c r="G19572" t="s">
        <v>875</v>
      </c>
    </row>
    <row r="19573" spans="1:7" x14ac:dyDescent="0.35">
      <c r="A19573" t="s">
        <v>9</v>
      </c>
      <c r="B19573" t="s">
        <v>2000</v>
      </c>
      <c r="C19573">
        <v>26</v>
      </c>
      <c r="D19573" t="s">
        <v>509</v>
      </c>
      <c r="E19573" t="s">
        <v>508</v>
      </c>
      <c r="F19573" t="s">
        <v>140</v>
      </c>
      <c r="G19573" t="s">
        <v>140</v>
      </c>
    </row>
    <row r="19574" spans="1:7" x14ac:dyDescent="0.35">
      <c r="A19574" t="s">
        <v>9</v>
      </c>
      <c r="B19574" t="s">
        <v>2001</v>
      </c>
      <c r="C19574">
        <v>14</v>
      </c>
      <c r="D19574" t="s">
        <v>217</v>
      </c>
      <c r="E19574" t="s">
        <v>218</v>
      </c>
      <c r="F19574" t="s">
        <v>140</v>
      </c>
      <c r="G19574" t="s">
        <v>140</v>
      </c>
    </row>
    <row r="19575" spans="1:7" x14ac:dyDescent="0.35">
      <c r="A19575" t="s">
        <v>9</v>
      </c>
      <c r="B19575" t="s">
        <v>2002</v>
      </c>
      <c r="C19575">
        <v>86</v>
      </c>
      <c r="D19575" t="s">
        <v>695</v>
      </c>
      <c r="E19575" t="s">
        <v>694</v>
      </c>
      <c r="F19575" t="s">
        <v>140</v>
      </c>
      <c r="G19575" t="s">
        <v>140</v>
      </c>
    </row>
    <row r="19576" spans="1:7" x14ac:dyDescent="0.35">
      <c r="A19576" t="s">
        <v>9</v>
      </c>
      <c r="B19576" t="s">
        <v>2003</v>
      </c>
      <c r="C19576">
        <v>52</v>
      </c>
      <c r="D19576" t="s">
        <v>557</v>
      </c>
      <c r="E19576" t="s">
        <v>483</v>
      </c>
      <c r="F19576" t="s">
        <v>140</v>
      </c>
      <c r="G19576" t="s">
        <v>1073</v>
      </c>
    </row>
    <row r="19577" spans="1:7" x14ac:dyDescent="0.35">
      <c r="A19577" t="s">
        <v>9</v>
      </c>
      <c r="B19577" t="s">
        <v>2004</v>
      </c>
      <c r="C19577">
        <v>20</v>
      </c>
      <c r="D19577" t="s">
        <v>695</v>
      </c>
      <c r="E19577" t="s">
        <v>694</v>
      </c>
      <c r="F19577" t="s">
        <v>140</v>
      </c>
      <c r="G19577" t="s">
        <v>140</v>
      </c>
    </row>
    <row r="19578" spans="1:7" x14ac:dyDescent="0.35">
      <c r="A19578" t="s">
        <v>9</v>
      </c>
      <c r="B19578" t="s">
        <v>339</v>
      </c>
      <c r="C19578">
        <v>6</v>
      </c>
      <c r="D19578" t="s">
        <v>947</v>
      </c>
      <c r="E19578" t="s">
        <v>946</v>
      </c>
      <c r="F19578" t="s">
        <v>140</v>
      </c>
      <c r="G19578" t="s">
        <v>140</v>
      </c>
    </row>
    <row r="19579" spans="1:7" x14ac:dyDescent="0.35">
      <c r="A19579" t="s">
        <v>10</v>
      </c>
      <c r="B19579" t="s">
        <v>1216</v>
      </c>
      <c r="C19579">
        <v>24</v>
      </c>
      <c r="D19579" t="s">
        <v>426</v>
      </c>
      <c r="E19579" t="s">
        <v>427</v>
      </c>
      <c r="F19579" t="s">
        <v>140</v>
      </c>
      <c r="G19579" t="s">
        <v>140</v>
      </c>
    </row>
    <row r="19580" spans="1:7" x14ac:dyDescent="0.35">
      <c r="A19580" t="s">
        <v>10</v>
      </c>
      <c r="B19580" t="s">
        <v>1993</v>
      </c>
      <c r="C19580">
        <v>27</v>
      </c>
      <c r="D19580" t="s">
        <v>71</v>
      </c>
      <c r="E19580" t="s">
        <v>70</v>
      </c>
      <c r="F19580" t="s">
        <v>140</v>
      </c>
      <c r="G19580" t="s">
        <v>140</v>
      </c>
    </row>
    <row r="19581" spans="1:7" x14ac:dyDescent="0.35">
      <c r="A19581" t="s">
        <v>10</v>
      </c>
      <c r="B19581" t="s">
        <v>1994</v>
      </c>
      <c r="C19581">
        <v>10</v>
      </c>
      <c r="D19581" t="s">
        <v>745</v>
      </c>
      <c r="E19581" t="s">
        <v>746</v>
      </c>
      <c r="F19581" t="s">
        <v>140</v>
      </c>
      <c r="G19581" t="s">
        <v>140</v>
      </c>
    </row>
    <row r="19582" spans="1:7" x14ac:dyDescent="0.35">
      <c r="A19582" t="s">
        <v>10</v>
      </c>
      <c r="B19582" t="s">
        <v>1995</v>
      </c>
      <c r="C19582">
        <v>8</v>
      </c>
      <c r="D19582" t="s">
        <v>62</v>
      </c>
      <c r="E19582" t="s">
        <v>63</v>
      </c>
      <c r="F19582" t="s">
        <v>140</v>
      </c>
      <c r="G19582" t="s">
        <v>140</v>
      </c>
    </row>
    <row r="19583" spans="1:7" x14ac:dyDescent="0.35">
      <c r="A19583" t="s">
        <v>10</v>
      </c>
      <c r="B19583" t="s">
        <v>1996</v>
      </c>
      <c r="C19583">
        <v>96</v>
      </c>
      <c r="D19583" t="s">
        <v>435</v>
      </c>
      <c r="E19583" t="s">
        <v>298</v>
      </c>
      <c r="F19583" t="s">
        <v>1011</v>
      </c>
      <c r="G19583" t="s">
        <v>940</v>
      </c>
    </row>
    <row r="19584" spans="1:7" x14ac:dyDescent="0.35">
      <c r="A19584" t="s">
        <v>10</v>
      </c>
      <c r="B19584" t="s">
        <v>1997</v>
      </c>
      <c r="C19584">
        <v>63</v>
      </c>
      <c r="D19584" t="s">
        <v>314</v>
      </c>
      <c r="E19584" t="s">
        <v>313</v>
      </c>
      <c r="F19584" t="s">
        <v>140</v>
      </c>
      <c r="G19584" t="s">
        <v>140</v>
      </c>
    </row>
    <row r="19585" spans="1:7" x14ac:dyDescent="0.35">
      <c r="A19585" t="s">
        <v>10</v>
      </c>
      <c r="B19585" t="s">
        <v>1998</v>
      </c>
      <c r="C19585">
        <v>51</v>
      </c>
      <c r="D19585" t="s">
        <v>440</v>
      </c>
      <c r="E19585" t="s">
        <v>352</v>
      </c>
      <c r="F19585" t="s">
        <v>1070</v>
      </c>
      <c r="G19585" t="s">
        <v>140</v>
      </c>
    </row>
    <row r="19586" spans="1:7" x14ac:dyDescent="0.35">
      <c r="A19586" t="s">
        <v>10</v>
      </c>
      <c r="B19586" t="s">
        <v>1218</v>
      </c>
      <c r="C19586">
        <v>28</v>
      </c>
      <c r="D19586" t="s">
        <v>720</v>
      </c>
      <c r="E19586" t="s">
        <v>721</v>
      </c>
      <c r="F19586" t="s">
        <v>140</v>
      </c>
      <c r="G19586" t="s">
        <v>140</v>
      </c>
    </row>
    <row r="19587" spans="1:7" x14ac:dyDescent="0.35">
      <c r="A19587" t="s">
        <v>10</v>
      </c>
      <c r="B19587" t="s">
        <v>1999</v>
      </c>
      <c r="C19587">
        <v>26</v>
      </c>
      <c r="D19587" t="s">
        <v>711</v>
      </c>
      <c r="E19587" t="s">
        <v>710</v>
      </c>
      <c r="F19587" t="s">
        <v>140</v>
      </c>
      <c r="G19587" t="s">
        <v>140</v>
      </c>
    </row>
    <row r="19588" spans="1:7" x14ac:dyDescent="0.35">
      <c r="A19588" t="s">
        <v>10</v>
      </c>
      <c r="B19588" t="s">
        <v>2000</v>
      </c>
      <c r="C19588">
        <v>9</v>
      </c>
      <c r="D19588" t="s">
        <v>834</v>
      </c>
      <c r="E19588" t="s">
        <v>833</v>
      </c>
      <c r="F19588" t="s">
        <v>140</v>
      </c>
      <c r="G19588" t="s">
        <v>140</v>
      </c>
    </row>
    <row r="19589" spans="1:7" x14ac:dyDescent="0.35">
      <c r="A19589" t="s">
        <v>10</v>
      </c>
      <c r="B19589" t="s">
        <v>2001</v>
      </c>
      <c r="C19589">
        <v>19</v>
      </c>
      <c r="D19589" t="s">
        <v>758</v>
      </c>
      <c r="E19589" t="s">
        <v>759</v>
      </c>
      <c r="F19589" t="s">
        <v>140</v>
      </c>
      <c r="G19589" t="s">
        <v>140</v>
      </c>
    </row>
    <row r="19590" spans="1:7" x14ac:dyDescent="0.35">
      <c r="A19590" t="s">
        <v>10</v>
      </c>
      <c r="B19590" t="s">
        <v>2002</v>
      </c>
      <c r="C19590">
        <v>71</v>
      </c>
      <c r="D19590" t="s">
        <v>649</v>
      </c>
      <c r="E19590" t="s">
        <v>55</v>
      </c>
      <c r="F19590" t="s">
        <v>140</v>
      </c>
      <c r="G19590" t="s">
        <v>1013</v>
      </c>
    </row>
    <row r="19591" spans="1:7" x14ac:dyDescent="0.35">
      <c r="A19591" t="s">
        <v>10</v>
      </c>
      <c r="B19591" t="s">
        <v>2003</v>
      </c>
      <c r="C19591">
        <v>49</v>
      </c>
      <c r="D19591" t="s">
        <v>224</v>
      </c>
      <c r="E19591" t="s">
        <v>223</v>
      </c>
      <c r="F19591" t="s">
        <v>140</v>
      </c>
      <c r="G19591" t="s">
        <v>140</v>
      </c>
    </row>
    <row r="19592" spans="1:7" x14ac:dyDescent="0.35">
      <c r="A19592" t="s">
        <v>10</v>
      </c>
      <c r="B19592" t="s">
        <v>2004</v>
      </c>
      <c r="C19592">
        <v>26</v>
      </c>
      <c r="D19592" t="s">
        <v>208</v>
      </c>
      <c r="E19592" t="s">
        <v>209</v>
      </c>
      <c r="F19592" t="s">
        <v>140</v>
      </c>
      <c r="G19592" t="s">
        <v>140</v>
      </c>
    </row>
    <row r="19593" spans="1:7" x14ac:dyDescent="0.35">
      <c r="A19593" t="s">
        <v>10</v>
      </c>
      <c r="B19593" t="s">
        <v>339</v>
      </c>
      <c r="C19593">
        <v>13</v>
      </c>
      <c r="D19593" t="s">
        <v>470</v>
      </c>
      <c r="E19593" t="s">
        <v>469</v>
      </c>
      <c r="F19593" t="s">
        <v>140</v>
      </c>
      <c r="G19593" t="s">
        <v>140</v>
      </c>
    </row>
    <row r="19594" spans="1:7" x14ac:dyDescent="0.35">
      <c r="A19594" t="s">
        <v>11</v>
      </c>
      <c r="B19594" t="s">
        <v>1216</v>
      </c>
      <c r="C19594">
        <v>44</v>
      </c>
      <c r="D19594" t="s">
        <v>486</v>
      </c>
      <c r="E19594" t="s">
        <v>487</v>
      </c>
      <c r="F19594" t="s">
        <v>140</v>
      </c>
      <c r="G19594" t="s">
        <v>140</v>
      </c>
    </row>
    <row r="19595" spans="1:7" x14ac:dyDescent="0.35">
      <c r="A19595" t="s">
        <v>11</v>
      </c>
      <c r="B19595" t="s">
        <v>1993</v>
      </c>
      <c r="C19595">
        <v>23</v>
      </c>
      <c r="D19595" t="s">
        <v>381</v>
      </c>
      <c r="E19595" t="s">
        <v>380</v>
      </c>
      <c r="F19595" t="s">
        <v>140</v>
      </c>
      <c r="G19595" t="s">
        <v>140</v>
      </c>
    </row>
    <row r="19596" spans="1:7" x14ac:dyDescent="0.35">
      <c r="A19596" t="s">
        <v>11</v>
      </c>
      <c r="B19596" t="s">
        <v>1994</v>
      </c>
      <c r="C19596">
        <v>24</v>
      </c>
      <c r="D19596" t="s">
        <v>935</v>
      </c>
      <c r="E19596" t="s">
        <v>934</v>
      </c>
      <c r="F19596" t="s">
        <v>140</v>
      </c>
      <c r="G19596" t="s">
        <v>140</v>
      </c>
    </row>
    <row r="19597" spans="1:7" x14ac:dyDescent="0.35">
      <c r="A19597" t="s">
        <v>11</v>
      </c>
      <c r="B19597" t="s">
        <v>1995</v>
      </c>
      <c r="C19597">
        <v>24</v>
      </c>
      <c r="D19597" t="s">
        <v>1162</v>
      </c>
      <c r="E19597" t="s">
        <v>1139</v>
      </c>
      <c r="F19597" t="s">
        <v>140</v>
      </c>
      <c r="G19597" t="s">
        <v>140</v>
      </c>
    </row>
    <row r="19598" spans="1:7" x14ac:dyDescent="0.35">
      <c r="A19598" t="s">
        <v>11</v>
      </c>
      <c r="B19598" t="s">
        <v>1996</v>
      </c>
      <c r="C19598">
        <v>120</v>
      </c>
      <c r="D19598" t="s">
        <v>304</v>
      </c>
      <c r="E19598" t="s">
        <v>398</v>
      </c>
      <c r="F19598" t="s">
        <v>1010</v>
      </c>
      <c r="G19598" t="s">
        <v>1016</v>
      </c>
    </row>
    <row r="19599" spans="1:7" x14ac:dyDescent="0.35">
      <c r="A19599" t="s">
        <v>11</v>
      </c>
      <c r="B19599" t="s">
        <v>1997</v>
      </c>
      <c r="C19599">
        <v>65</v>
      </c>
      <c r="D19599" t="s">
        <v>296</v>
      </c>
      <c r="E19599" t="s">
        <v>295</v>
      </c>
      <c r="F19599" t="s">
        <v>140</v>
      </c>
      <c r="G19599" t="s">
        <v>140</v>
      </c>
    </row>
    <row r="19600" spans="1:7" x14ac:dyDescent="0.35">
      <c r="A19600" t="s">
        <v>11</v>
      </c>
      <c r="B19600" t="s">
        <v>1998</v>
      </c>
      <c r="C19600">
        <v>46</v>
      </c>
      <c r="D19600" t="s">
        <v>428</v>
      </c>
      <c r="E19600" t="s">
        <v>534</v>
      </c>
      <c r="F19600" t="s">
        <v>1013</v>
      </c>
      <c r="G19600" t="s">
        <v>140</v>
      </c>
    </row>
    <row r="19601" spans="1:7" x14ac:dyDescent="0.35">
      <c r="A19601" t="s">
        <v>11</v>
      </c>
      <c r="B19601" t="s">
        <v>1218</v>
      </c>
      <c r="C19601">
        <v>29</v>
      </c>
      <c r="D19601" t="s">
        <v>688</v>
      </c>
      <c r="E19601" t="s">
        <v>689</v>
      </c>
      <c r="F19601" t="s">
        <v>140</v>
      </c>
      <c r="G19601" t="s">
        <v>140</v>
      </c>
    </row>
    <row r="19602" spans="1:7" x14ac:dyDescent="0.35">
      <c r="A19602" t="s">
        <v>11</v>
      </c>
      <c r="B19602" t="s">
        <v>1999</v>
      </c>
      <c r="C19602">
        <v>31</v>
      </c>
      <c r="D19602" t="s">
        <v>332</v>
      </c>
      <c r="E19602" t="s">
        <v>331</v>
      </c>
      <c r="F19602" t="s">
        <v>140</v>
      </c>
      <c r="G19602" t="s">
        <v>140</v>
      </c>
    </row>
    <row r="19603" spans="1:7" x14ac:dyDescent="0.35">
      <c r="A19603" t="s">
        <v>11</v>
      </c>
      <c r="B19603" t="s">
        <v>2000</v>
      </c>
      <c r="C19603">
        <v>20</v>
      </c>
      <c r="D19603" t="s">
        <v>728</v>
      </c>
      <c r="E19603" t="s">
        <v>945</v>
      </c>
      <c r="F19603" t="s">
        <v>140</v>
      </c>
      <c r="G19603" t="s">
        <v>140</v>
      </c>
    </row>
    <row r="19604" spans="1:7" x14ac:dyDescent="0.35">
      <c r="A19604" t="s">
        <v>11</v>
      </c>
      <c r="B19604" t="s">
        <v>2001</v>
      </c>
      <c r="C19604">
        <v>16</v>
      </c>
      <c r="D19604" t="s">
        <v>484</v>
      </c>
      <c r="E19604" t="s">
        <v>485</v>
      </c>
      <c r="F19604" t="s">
        <v>140</v>
      </c>
      <c r="G19604" t="s">
        <v>140</v>
      </c>
    </row>
    <row r="19605" spans="1:7" x14ac:dyDescent="0.35">
      <c r="A19605" t="s">
        <v>11</v>
      </c>
      <c r="B19605" t="s">
        <v>2002</v>
      </c>
      <c r="C19605">
        <v>93</v>
      </c>
      <c r="D19605" t="s">
        <v>555</v>
      </c>
      <c r="E19605" t="s">
        <v>369</v>
      </c>
      <c r="F19605" t="s">
        <v>140</v>
      </c>
      <c r="G19605" t="s">
        <v>1013</v>
      </c>
    </row>
    <row r="19606" spans="1:7" x14ac:dyDescent="0.35">
      <c r="A19606" t="s">
        <v>11</v>
      </c>
      <c r="B19606" t="s">
        <v>2003</v>
      </c>
      <c r="C19606">
        <v>40</v>
      </c>
      <c r="D19606" t="s">
        <v>637</v>
      </c>
      <c r="E19606" t="s">
        <v>636</v>
      </c>
      <c r="F19606" t="s">
        <v>140</v>
      </c>
      <c r="G19606" t="s">
        <v>140</v>
      </c>
    </row>
    <row r="19607" spans="1:7" x14ac:dyDescent="0.35">
      <c r="A19607" t="s">
        <v>11</v>
      </c>
      <c r="B19607" t="s">
        <v>2004</v>
      </c>
      <c r="C19607">
        <v>25</v>
      </c>
      <c r="D19607" t="s">
        <v>878</v>
      </c>
      <c r="E19607" t="s">
        <v>879</v>
      </c>
      <c r="F19607" t="s">
        <v>140</v>
      </c>
      <c r="G19607" t="s">
        <v>140</v>
      </c>
    </row>
    <row r="19608" spans="1:7" x14ac:dyDescent="0.35">
      <c r="A19608" t="s">
        <v>11</v>
      </c>
      <c r="B19608" t="s">
        <v>339</v>
      </c>
      <c r="C19608">
        <v>15</v>
      </c>
      <c r="D19608" t="s">
        <v>159</v>
      </c>
      <c r="E19608" t="s">
        <v>766</v>
      </c>
      <c r="F19608" t="s">
        <v>206</v>
      </c>
      <c r="G19608" t="s">
        <v>140</v>
      </c>
    </row>
    <row r="19609" spans="1:7" x14ac:dyDescent="0.35">
      <c r="A19609" t="s">
        <v>12</v>
      </c>
      <c r="B19609" t="s">
        <v>1216</v>
      </c>
      <c r="C19609">
        <v>32</v>
      </c>
      <c r="D19609" t="s">
        <v>765</v>
      </c>
      <c r="E19609" t="s">
        <v>764</v>
      </c>
      <c r="F19609" t="s">
        <v>140</v>
      </c>
      <c r="G19609" t="s">
        <v>140</v>
      </c>
    </row>
    <row r="19610" spans="1:7" x14ac:dyDescent="0.35">
      <c r="A19610" t="s">
        <v>12</v>
      </c>
      <c r="B19610" t="s">
        <v>1993</v>
      </c>
      <c r="C19610">
        <v>29</v>
      </c>
      <c r="D19610" t="s">
        <v>347</v>
      </c>
      <c r="E19610" t="s">
        <v>279</v>
      </c>
      <c r="F19610" t="s">
        <v>1052</v>
      </c>
      <c r="G19610" t="s">
        <v>140</v>
      </c>
    </row>
    <row r="19611" spans="1:7" x14ac:dyDescent="0.35">
      <c r="A19611" t="s">
        <v>12</v>
      </c>
      <c r="B19611" t="s">
        <v>1994</v>
      </c>
      <c r="C19611">
        <v>15</v>
      </c>
      <c r="D19611" t="s">
        <v>535</v>
      </c>
      <c r="E19611" t="s">
        <v>226</v>
      </c>
      <c r="F19611" t="s">
        <v>87</v>
      </c>
      <c r="G19611" t="s">
        <v>140</v>
      </c>
    </row>
    <row r="19612" spans="1:7" x14ac:dyDescent="0.35">
      <c r="A19612" t="s">
        <v>12</v>
      </c>
      <c r="B19612" t="s">
        <v>1995</v>
      </c>
      <c r="C19612">
        <v>20</v>
      </c>
      <c r="D19612" t="s">
        <v>878</v>
      </c>
      <c r="E19612" t="s">
        <v>910</v>
      </c>
      <c r="F19612" t="s">
        <v>1017</v>
      </c>
      <c r="G19612" t="s">
        <v>140</v>
      </c>
    </row>
    <row r="19613" spans="1:7" x14ac:dyDescent="0.35">
      <c r="A19613" t="s">
        <v>12</v>
      </c>
      <c r="B19613" t="s">
        <v>1996</v>
      </c>
      <c r="C19613">
        <v>130</v>
      </c>
      <c r="D19613" t="s">
        <v>556</v>
      </c>
      <c r="E19613" t="s">
        <v>710</v>
      </c>
      <c r="F19613" t="s">
        <v>1098</v>
      </c>
      <c r="G19613" t="s">
        <v>515</v>
      </c>
    </row>
    <row r="19614" spans="1:7" x14ac:dyDescent="0.35">
      <c r="A19614" t="s">
        <v>12</v>
      </c>
      <c r="B19614" t="s">
        <v>1997</v>
      </c>
      <c r="C19614">
        <v>75</v>
      </c>
      <c r="D19614" t="s">
        <v>607</v>
      </c>
      <c r="E19614" t="s">
        <v>615</v>
      </c>
      <c r="F19614" t="s">
        <v>1098</v>
      </c>
      <c r="G19614" t="s">
        <v>1064</v>
      </c>
    </row>
    <row r="19615" spans="1:7" x14ac:dyDescent="0.35">
      <c r="A19615" t="s">
        <v>12</v>
      </c>
      <c r="B19615" t="s">
        <v>1998</v>
      </c>
      <c r="C19615">
        <v>40</v>
      </c>
      <c r="D19615" t="s">
        <v>895</v>
      </c>
      <c r="E19615" t="s">
        <v>896</v>
      </c>
      <c r="F19615" t="s">
        <v>140</v>
      </c>
      <c r="G19615" t="s">
        <v>140</v>
      </c>
    </row>
    <row r="19616" spans="1:7" x14ac:dyDescent="0.35">
      <c r="A19616" t="s">
        <v>12</v>
      </c>
      <c r="B19616" t="s">
        <v>1218</v>
      </c>
      <c r="C19616">
        <v>35</v>
      </c>
      <c r="D19616" t="s">
        <v>714</v>
      </c>
      <c r="E19616" t="s">
        <v>761</v>
      </c>
      <c r="F19616" t="s">
        <v>140</v>
      </c>
      <c r="G19616" t="s">
        <v>971</v>
      </c>
    </row>
    <row r="19617" spans="1:7" x14ac:dyDescent="0.35">
      <c r="A19617" t="s">
        <v>12</v>
      </c>
      <c r="B19617" t="s">
        <v>1999</v>
      </c>
      <c r="C19617">
        <v>25</v>
      </c>
      <c r="D19617" t="s">
        <v>195</v>
      </c>
      <c r="E19617" t="s">
        <v>196</v>
      </c>
      <c r="F19617" t="s">
        <v>140</v>
      </c>
      <c r="G19617" t="s">
        <v>140</v>
      </c>
    </row>
    <row r="19618" spans="1:7" x14ac:dyDescent="0.35">
      <c r="A19618" t="s">
        <v>12</v>
      </c>
      <c r="B19618" t="s">
        <v>2000</v>
      </c>
      <c r="C19618">
        <v>10</v>
      </c>
      <c r="D19618" t="s">
        <v>633</v>
      </c>
      <c r="E19618" t="s">
        <v>632</v>
      </c>
      <c r="F19618" t="s">
        <v>140</v>
      </c>
      <c r="G19618" t="s">
        <v>140</v>
      </c>
    </row>
    <row r="19619" spans="1:7" x14ac:dyDescent="0.35">
      <c r="A19619" t="s">
        <v>12</v>
      </c>
      <c r="B19619" t="s">
        <v>2001</v>
      </c>
      <c r="C19619">
        <v>21</v>
      </c>
      <c r="D19619" t="s">
        <v>884</v>
      </c>
      <c r="E19619" t="s">
        <v>865</v>
      </c>
      <c r="F19619" t="s">
        <v>345</v>
      </c>
      <c r="G19619" t="s">
        <v>140</v>
      </c>
    </row>
    <row r="19620" spans="1:7" x14ac:dyDescent="0.35">
      <c r="A19620" t="s">
        <v>12</v>
      </c>
      <c r="B19620" t="s">
        <v>2002</v>
      </c>
      <c r="C19620">
        <v>95</v>
      </c>
      <c r="D19620" t="s">
        <v>309</v>
      </c>
      <c r="E19620" t="s">
        <v>310</v>
      </c>
      <c r="F19620" t="s">
        <v>140</v>
      </c>
      <c r="G19620" t="s">
        <v>140</v>
      </c>
    </row>
    <row r="19621" spans="1:7" x14ac:dyDescent="0.35">
      <c r="A19621" t="s">
        <v>12</v>
      </c>
      <c r="B19621" t="s">
        <v>2003</v>
      </c>
      <c r="C19621">
        <v>46</v>
      </c>
      <c r="D19621" t="s">
        <v>245</v>
      </c>
      <c r="E19621" t="s">
        <v>558</v>
      </c>
      <c r="F19621" t="s">
        <v>939</v>
      </c>
      <c r="G19621" t="s">
        <v>140</v>
      </c>
    </row>
    <row r="19622" spans="1:7" x14ac:dyDescent="0.35">
      <c r="A19622" t="s">
        <v>12</v>
      </c>
      <c r="B19622" t="s">
        <v>2004</v>
      </c>
      <c r="C19622">
        <v>22</v>
      </c>
      <c r="D19622" t="s">
        <v>138</v>
      </c>
      <c r="E19622" t="s">
        <v>139</v>
      </c>
      <c r="F19622" t="s">
        <v>140</v>
      </c>
      <c r="G19622" t="s">
        <v>140</v>
      </c>
    </row>
    <row r="19623" spans="1:7" x14ac:dyDescent="0.35">
      <c r="A19623" t="s">
        <v>12</v>
      </c>
      <c r="B19623" t="s">
        <v>339</v>
      </c>
      <c r="C19623">
        <v>3</v>
      </c>
      <c r="D19623" t="s">
        <v>642</v>
      </c>
      <c r="E19623" t="s">
        <v>643</v>
      </c>
      <c r="F19623" t="s">
        <v>140</v>
      </c>
      <c r="G19623" t="s">
        <v>140</v>
      </c>
    </row>
    <row r="19624" spans="1:7" x14ac:dyDescent="0.35">
      <c r="A19624" t="s">
        <v>13</v>
      </c>
      <c r="B19624" t="s">
        <v>1216</v>
      </c>
      <c r="C19624">
        <v>23</v>
      </c>
      <c r="D19624" t="s">
        <v>707</v>
      </c>
      <c r="E19624" t="s">
        <v>706</v>
      </c>
      <c r="F19624" t="s">
        <v>140</v>
      </c>
      <c r="G19624" t="s">
        <v>140</v>
      </c>
    </row>
    <row r="19625" spans="1:7" x14ac:dyDescent="0.35">
      <c r="A19625" t="s">
        <v>13</v>
      </c>
      <c r="B19625" t="s">
        <v>1993</v>
      </c>
      <c r="C19625">
        <v>16</v>
      </c>
      <c r="D19625" t="s">
        <v>880</v>
      </c>
      <c r="E19625" t="s">
        <v>779</v>
      </c>
      <c r="F19625" t="s">
        <v>140</v>
      </c>
      <c r="G19625" t="s">
        <v>140</v>
      </c>
    </row>
    <row r="19626" spans="1:7" x14ac:dyDescent="0.35">
      <c r="A19626" t="s">
        <v>13</v>
      </c>
      <c r="B19626" t="s">
        <v>1994</v>
      </c>
      <c r="C19626">
        <v>6</v>
      </c>
      <c r="D19626" t="s">
        <v>409</v>
      </c>
      <c r="E19626" t="s">
        <v>408</v>
      </c>
      <c r="F19626" t="s">
        <v>140</v>
      </c>
      <c r="G19626" t="s">
        <v>140</v>
      </c>
    </row>
    <row r="19627" spans="1:7" x14ac:dyDescent="0.35">
      <c r="A19627" t="s">
        <v>13</v>
      </c>
      <c r="B19627" t="s">
        <v>1995</v>
      </c>
      <c r="C19627">
        <v>11</v>
      </c>
      <c r="D19627" t="s">
        <v>509</v>
      </c>
      <c r="E19627" t="s">
        <v>508</v>
      </c>
      <c r="F19627" t="s">
        <v>140</v>
      </c>
      <c r="G19627" t="s">
        <v>140</v>
      </c>
    </row>
    <row r="19628" spans="1:7" x14ac:dyDescent="0.35">
      <c r="A19628" t="s">
        <v>13</v>
      </c>
      <c r="B19628" t="s">
        <v>1996</v>
      </c>
      <c r="C19628">
        <v>80</v>
      </c>
      <c r="D19628" t="s">
        <v>688</v>
      </c>
      <c r="E19628" t="s">
        <v>689</v>
      </c>
      <c r="F19628" t="s">
        <v>140</v>
      </c>
      <c r="G19628" t="s">
        <v>140</v>
      </c>
    </row>
    <row r="19629" spans="1:7" x14ac:dyDescent="0.35">
      <c r="A19629" t="s">
        <v>13</v>
      </c>
      <c r="B19629" t="s">
        <v>1997</v>
      </c>
      <c r="C19629">
        <v>81</v>
      </c>
      <c r="D19629" t="s">
        <v>245</v>
      </c>
      <c r="E19629" t="s">
        <v>819</v>
      </c>
      <c r="F19629" t="s">
        <v>140</v>
      </c>
      <c r="G19629" t="s">
        <v>1063</v>
      </c>
    </row>
    <row r="19630" spans="1:7" x14ac:dyDescent="0.35">
      <c r="A19630" t="s">
        <v>13</v>
      </c>
      <c r="B19630" t="s">
        <v>1998</v>
      </c>
      <c r="C19630">
        <v>60</v>
      </c>
      <c r="D19630" t="s">
        <v>79</v>
      </c>
      <c r="E19630" t="s">
        <v>78</v>
      </c>
      <c r="F19630" t="s">
        <v>140</v>
      </c>
      <c r="G19630" t="s">
        <v>140</v>
      </c>
    </row>
    <row r="19631" spans="1:7" x14ac:dyDescent="0.35">
      <c r="A19631" t="s">
        <v>13</v>
      </c>
      <c r="B19631" t="s">
        <v>1218</v>
      </c>
      <c r="C19631">
        <v>12</v>
      </c>
      <c r="D19631" t="s">
        <v>46</v>
      </c>
      <c r="E19631" t="s">
        <v>47</v>
      </c>
      <c r="F19631" t="s">
        <v>140</v>
      </c>
      <c r="G19631" t="s">
        <v>140</v>
      </c>
    </row>
    <row r="19632" spans="1:7" x14ac:dyDescent="0.35">
      <c r="A19632" t="s">
        <v>13</v>
      </c>
      <c r="B19632" t="s">
        <v>1999</v>
      </c>
      <c r="C19632">
        <v>13</v>
      </c>
      <c r="D19632" t="s">
        <v>586</v>
      </c>
      <c r="E19632" t="s">
        <v>585</v>
      </c>
      <c r="F19632" t="s">
        <v>140</v>
      </c>
      <c r="G19632" t="s">
        <v>140</v>
      </c>
    </row>
    <row r="19633" spans="1:7" x14ac:dyDescent="0.35">
      <c r="A19633" t="s">
        <v>13</v>
      </c>
      <c r="B19633" t="s">
        <v>2000</v>
      </c>
      <c r="C19633">
        <v>7</v>
      </c>
      <c r="D19633" t="s">
        <v>237</v>
      </c>
      <c r="E19633" t="s">
        <v>236</v>
      </c>
      <c r="F19633" t="s">
        <v>140</v>
      </c>
      <c r="G19633" t="s">
        <v>140</v>
      </c>
    </row>
    <row r="19634" spans="1:7" x14ac:dyDescent="0.35">
      <c r="A19634" t="s">
        <v>13</v>
      </c>
      <c r="B19634" t="s">
        <v>2001</v>
      </c>
      <c r="C19634">
        <v>9</v>
      </c>
      <c r="D19634" t="s">
        <v>558</v>
      </c>
      <c r="E19634" t="s">
        <v>557</v>
      </c>
      <c r="F19634" t="s">
        <v>140</v>
      </c>
      <c r="G19634" t="s">
        <v>140</v>
      </c>
    </row>
    <row r="19635" spans="1:7" x14ac:dyDescent="0.35">
      <c r="A19635" t="s">
        <v>13</v>
      </c>
      <c r="B19635" t="s">
        <v>2002</v>
      </c>
      <c r="C19635">
        <v>59</v>
      </c>
      <c r="D19635" t="s">
        <v>160</v>
      </c>
      <c r="E19635" t="s">
        <v>159</v>
      </c>
      <c r="F19635" t="s">
        <v>140</v>
      </c>
      <c r="G19635" t="s">
        <v>140</v>
      </c>
    </row>
    <row r="19636" spans="1:7" x14ac:dyDescent="0.35">
      <c r="A19636" t="s">
        <v>13</v>
      </c>
      <c r="B19636" t="s">
        <v>2003</v>
      </c>
      <c r="C19636">
        <v>60</v>
      </c>
      <c r="D19636" t="s">
        <v>710</v>
      </c>
      <c r="E19636" t="s">
        <v>711</v>
      </c>
      <c r="F19636" t="s">
        <v>140</v>
      </c>
      <c r="G19636" t="s">
        <v>140</v>
      </c>
    </row>
    <row r="19637" spans="1:7" x14ac:dyDescent="0.35">
      <c r="A19637" t="s">
        <v>13</v>
      </c>
      <c r="B19637" t="s">
        <v>2004</v>
      </c>
      <c r="C19637">
        <v>21</v>
      </c>
      <c r="D19637" t="s">
        <v>611</v>
      </c>
      <c r="E19637" t="s">
        <v>484</v>
      </c>
      <c r="F19637" t="s">
        <v>140</v>
      </c>
      <c r="G19637" t="s">
        <v>971</v>
      </c>
    </row>
    <row r="19638" spans="1:7" x14ac:dyDescent="0.35">
      <c r="A19638" t="s">
        <v>13</v>
      </c>
      <c r="B19638" t="s">
        <v>339</v>
      </c>
      <c r="C19638">
        <v>4</v>
      </c>
      <c r="D19638" t="s">
        <v>553</v>
      </c>
      <c r="E19638" t="s">
        <v>554</v>
      </c>
      <c r="F19638" t="s">
        <v>140</v>
      </c>
      <c r="G19638" t="s">
        <v>140</v>
      </c>
    </row>
    <row r="19639" spans="1:7" x14ac:dyDescent="0.35">
      <c r="A19639" t="s">
        <v>14</v>
      </c>
      <c r="B19639" t="s">
        <v>1216</v>
      </c>
      <c r="C19639">
        <v>35</v>
      </c>
      <c r="D19639" t="s">
        <v>958</v>
      </c>
      <c r="E19639" t="s">
        <v>959</v>
      </c>
      <c r="F19639" t="s">
        <v>140</v>
      </c>
      <c r="G19639" t="s">
        <v>140</v>
      </c>
    </row>
    <row r="19640" spans="1:7" x14ac:dyDescent="0.35">
      <c r="A19640" t="s">
        <v>14</v>
      </c>
      <c r="B19640" t="s">
        <v>1993</v>
      </c>
      <c r="C19640">
        <v>30</v>
      </c>
      <c r="D19640" t="s">
        <v>191</v>
      </c>
      <c r="E19640" t="s">
        <v>192</v>
      </c>
      <c r="F19640" t="s">
        <v>140</v>
      </c>
      <c r="G19640" t="s">
        <v>140</v>
      </c>
    </row>
    <row r="19641" spans="1:7" x14ac:dyDescent="0.35">
      <c r="A19641" t="s">
        <v>14</v>
      </c>
      <c r="B19641" t="s">
        <v>1994</v>
      </c>
      <c r="C19641">
        <v>16</v>
      </c>
      <c r="D19641" t="s">
        <v>211</v>
      </c>
      <c r="E19641" t="s">
        <v>212</v>
      </c>
      <c r="F19641" t="s">
        <v>140</v>
      </c>
      <c r="G19641" t="s">
        <v>140</v>
      </c>
    </row>
    <row r="19642" spans="1:7" x14ac:dyDescent="0.35">
      <c r="A19642" t="s">
        <v>14</v>
      </c>
      <c r="B19642" t="s">
        <v>1995</v>
      </c>
      <c r="C19642">
        <v>17</v>
      </c>
      <c r="D19642" t="s">
        <v>508</v>
      </c>
      <c r="E19642" t="s">
        <v>509</v>
      </c>
      <c r="F19642" t="s">
        <v>140</v>
      </c>
      <c r="G19642" t="s">
        <v>140</v>
      </c>
    </row>
    <row r="19643" spans="1:7" x14ac:dyDescent="0.35">
      <c r="A19643" t="s">
        <v>14</v>
      </c>
      <c r="B19643" t="s">
        <v>1996</v>
      </c>
      <c r="C19643">
        <v>114</v>
      </c>
      <c r="D19643" t="s">
        <v>742</v>
      </c>
      <c r="E19643" t="s">
        <v>437</v>
      </c>
      <c r="F19643" t="s">
        <v>140</v>
      </c>
      <c r="G19643" t="s">
        <v>1014</v>
      </c>
    </row>
    <row r="19644" spans="1:7" x14ac:dyDescent="0.35">
      <c r="A19644" t="s">
        <v>14</v>
      </c>
      <c r="B19644" t="s">
        <v>1997</v>
      </c>
      <c r="C19644">
        <v>58</v>
      </c>
      <c r="D19644" t="s">
        <v>922</v>
      </c>
      <c r="E19644" t="s">
        <v>396</v>
      </c>
      <c r="F19644" t="s">
        <v>140</v>
      </c>
      <c r="G19644" t="s">
        <v>1014</v>
      </c>
    </row>
    <row r="19645" spans="1:7" x14ac:dyDescent="0.35">
      <c r="A19645" t="s">
        <v>14</v>
      </c>
      <c r="B19645" t="s">
        <v>1998</v>
      </c>
      <c r="C19645">
        <v>46</v>
      </c>
      <c r="D19645" t="s">
        <v>697</v>
      </c>
      <c r="E19645" t="s">
        <v>195</v>
      </c>
      <c r="F19645" t="s">
        <v>954</v>
      </c>
      <c r="G19645" t="s">
        <v>140</v>
      </c>
    </row>
    <row r="19646" spans="1:7" x14ac:dyDescent="0.35">
      <c r="A19646" t="s">
        <v>14</v>
      </c>
      <c r="B19646" t="s">
        <v>1218</v>
      </c>
      <c r="C19646">
        <v>32</v>
      </c>
      <c r="D19646" t="s">
        <v>246</v>
      </c>
      <c r="E19646" t="s">
        <v>245</v>
      </c>
      <c r="F19646" t="s">
        <v>140</v>
      </c>
      <c r="G19646" t="s">
        <v>140</v>
      </c>
    </row>
    <row r="19647" spans="1:7" x14ac:dyDescent="0.35">
      <c r="A19647" t="s">
        <v>14</v>
      </c>
      <c r="B19647" t="s">
        <v>1999</v>
      </c>
      <c r="C19647">
        <v>23</v>
      </c>
      <c r="D19647" t="s">
        <v>475</v>
      </c>
      <c r="E19647" t="s">
        <v>474</v>
      </c>
      <c r="F19647" t="s">
        <v>140</v>
      </c>
      <c r="G19647" t="s">
        <v>140</v>
      </c>
    </row>
    <row r="19648" spans="1:7" x14ac:dyDescent="0.35">
      <c r="A19648" t="s">
        <v>14</v>
      </c>
      <c r="B19648" t="s">
        <v>2000</v>
      </c>
      <c r="C19648">
        <v>19</v>
      </c>
      <c r="D19648" t="s">
        <v>307</v>
      </c>
      <c r="E19648" t="s">
        <v>306</v>
      </c>
      <c r="F19648" t="s">
        <v>140</v>
      </c>
      <c r="G19648" t="s">
        <v>140</v>
      </c>
    </row>
    <row r="19649" spans="1:7" x14ac:dyDescent="0.35">
      <c r="A19649" t="s">
        <v>14</v>
      </c>
      <c r="B19649" t="s">
        <v>2001</v>
      </c>
      <c r="C19649">
        <v>23</v>
      </c>
      <c r="D19649" t="s">
        <v>763</v>
      </c>
      <c r="E19649" t="s">
        <v>762</v>
      </c>
      <c r="F19649" t="s">
        <v>140</v>
      </c>
      <c r="G19649" t="s">
        <v>140</v>
      </c>
    </row>
    <row r="19650" spans="1:7" x14ac:dyDescent="0.35">
      <c r="A19650" t="s">
        <v>14</v>
      </c>
      <c r="B19650" t="s">
        <v>2002</v>
      </c>
      <c r="C19650">
        <v>77</v>
      </c>
      <c r="D19650" t="s">
        <v>683</v>
      </c>
      <c r="E19650" t="s">
        <v>395</v>
      </c>
      <c r="F19650" t="s">
        <v>140</v>
      </c>
      <c r="G19650" t="s">
        <v>775</v>
      </c>
    </row>
    <row r="19651" spans="1:7" x14ac:dyDescent="0.35">
      <c r="A19651" t="s">
        <v>14</v>
      </c>
      <c r="B19651" t="s">
        <v>2003</v>
      </c>
      <c r="C19651">
        <v>52</v>
      </c>
      <c r="D19651" t="s">
        <v>634</v>
      </c>
      <c r="E19651" t="s">
        <v>635</v>
      </c>
      <c r="F19651" t="s">
        <v>140</v>
      </c>
      <c r="G19651" t="s">
        <v>140</v>
      </c>
    </row>
    <row r="19652" spans="1:7" x14ac:dyDescent="0.35">
      <c r="A19652" t="s">
        <v>14</v>
      </c>
      <c r="B19652" t="s">
        <v>2004</v>
      </c>
      <c r="C19652">
        <v>18</v>
      </c>
      <c r="D19652" t="s">
        <v>80</v>
      </c>
      <c r="E19652" t="s">
        <v>81</v>
      </c>
      <c r="F19652" t="s">
        <v>140</v>
      </c>
      <c r="G19652" t="s">
        <v>140</v>
      </c>
    </row>
    <row r="19653" spans="1:7" x14ac:dyDescent="0.35">
      <c r="A19653" t="s">
        <v>14</v>
      </c>
      <c r="B19653" t="s">
        <v>339</v>
      </c>
      <c r="C19653">
        <v>17</v>
      </c>
      <c r="D19653" t="s">
        <v>214</v>
      </c>
      <c r="E19653" t="s">
        <v>618</v>
      </c>
      <c r="F19653" t="s">
        <v>320</v>
      </c>
      <c r="G19653" t="s">
        <v>140</v>
      </c>
    </row>
    <row r="19654" spans="1:7" x14ac:dyDescent="0.35">
      <c r="A19654" t="s">
        <v>15</v>
      </c>
      <c r="B19654" t="s">
        <v>1216</v>
      </c>
      <c r="C19654">
        <v>28</v>
      </c>
      <c r="D19654" t="s">
        <v>760</v>
      </c>
      <c r="E19654" t="s">
        <v>761</v>
      </c>
      <c r="F19654" t="s">
        <v>140</v>
      </c>
      <c r="G19654" t="s">
        <v>140</v>
      </c>
    </row>
    <row r="19655" spans="1:7" x14ac:dyDescent="0.35">
      <c r="A19655" t="s">
        <v>15</v>
      </c>
      <c r="B19655" t="s">
        <v>1993</v>
      </c>
      <c r="C19655">
        <v>26</v>
      </c>
      <c r="D19655" t="s">
        <v>648</v>
      </c>
      <c r="E19655" t="s">
        <v>536</v>
      </c>
      <c r="F19655" t="s">
        <v>140</v>
      </c>
      <c r="G19655" t="s">
        <v>140</v>
      </c>
    </row>
    <row r="19656" spans="1:7" x14ac:dyDescent="0.35">
      <c r="A19656" t="s">
        <v>15</v>
      </c>
      <c r="B19656" t="s">
        <v>1994</v>
      </c>
      <c r="C19656">
        <v>22</v>
      </c>
      <c r="D19656" t="s">
        <v>620</v>
      </c>
      <c r="E19656" t="s">
        <v>619</v>
      </c>
      <c r="F19656" t="s">
        <v>140</v>
      </c>
      <c r="G19656" t="s">
        <v>140</v>
      </c>
    </row>
    <row r="19657" spans="1:7" x14ac:dyDescent="0.35">
      <c r="A19657" t="s">
        <v>15</v>
      </c>
      <c r="B19657" t="s">
        <v>1995</v>
      </c>
      <c r="C19657">
        <v>18</v>
      </c>
      <c r="D19657" t="s">
        <v>505</v>
      </c>
      <c r="E19657" t="s">
        <v>959</v>
      </c>
      <c r="F19657" t="s">
        <v>97</v>
      </c>
      <c r="G19657" t="s">
        <v>140</v>
      </c>
    </row>
    <row r="19658" spans="1:7" x14ac:dyDescent="0.35">
      <c r="A19658" t="s">
        <v>15</v>
      </c>
      <c r="B19658" t="s">
        <v>1996</v>
      </c>
      <c r="C19658">
        <v>99</v>
      </c>
      <c r="D19658" t="s">
        <v>331</v>
      </c>
      <c r="E19658" t="s">
        <v>962</v>
      </c>
      <c r="F19658" t="s">
        <v>1019</v>
      </c>
      <c r="G19658" t="s">
        <v>1014</v>
      </c>
    </row>
    <row r="19659" spans="1:7" x14ac:dyDescent="0.35">
      <c r="A19659" t="s">
        <v>15</v>
      </c>
      <c r="B19659" t="s">
        <v>1997</v>
      </c>
      <c r="C19659">
        <v>77</v>
      </c>
      <c r="D19659" t="s">
        <v>507</v>
      </c>
      <c r="E19659" t="s">
        <v>506</v>
      </c>
      <c r="F19659" t="s">
        <v>140</v>
      </c>
      <c r="G19659" t="s">
        <v>140</v>
      </c>
    </row>
    <row r="19660" spans="1:7" x14ac:dyDescent="0.35">
      <c r="A19660" t="s">
        <v>15</v>
      </c>
      <c r="B19660" t="s">
        <v>1998</v>
      </c>
      <c r="C19660">
        <v>44</v>
      </c>
      <c r="D19660" t="s">
        <v>834</v>
      </c>
      <c r="E19660" t="s">
        <v>622</v>
      </c>
      <c r="F19660" t="s">
        <v>140</v>
      </c>
      <c r="G19660" t="s">
        <v>1043</v>
      </c>
    </row>
    <row r="19661" spans="1:7" x14ac:dyDescent="0.35">
      <c r="A19661" t="s">
        <v>15</v>
      </c>
      <c r="B19661" t="s">
        <v>1218</v>
      </c>
      <c r="C19661">
        <v>31</v>
      </c>
      <c r="D19661" t="s">
        <v>183</v>
      </c>
      <c r="E19661" t="s">
        <v>182</v>
      </c>
      <c r="F19661" t="s">
        <v>140</v>
      </c>
      <c r="G19661" t="s">
        <v>140</v>
      </c>
    </row>
    <row r="19662" spans="1:7" x14ac:dyDescent="0.35">
      <c r="A19662" t="s">
        <v>15</v>
      </c>
      <c r="B19662" t="s">
        <v>1999</v>
      </c>
      <c r="C19662">
        <v>29</v>
      </c>
      <c r="D19662" t="s">
        <v>559</v>
      </c>
      <c r="E19662" t="s">
        <v>560</v>
      </c>
      <c r="F19662" t="s">
        <v>140</v>
      </c>
      <c r="G19662" t="s">
        <v>140</v>
      </c>
    </row>
    <row r="19663" spans="1:7" x14ac:dyDescent="0.35">
      <c r="A19663" t="s">
        <v>15</v>
      </c>
      <c r="B19663" t="s">
        <v>2000</v>
      </c>
      <c r="C19663">
        <v>15</v>
      </c>
      <c r="D19663" t="s">
        <v>605</v>
      </c>
      <c r="E19663" t="s">
        <v>604</v>
      </c>
      <c r="F19663" t="s">
        <v>140</v>
      </c>
      <c r="G19663" t="s">
        <v>140</v>
      </c>
    </row>
    <row r="19664" spans="1:7" x14ac:dyDescent="0.35">
      <c r="A19664" t="s">
        <v>15</v>
      </c>
      <c r="B19664" t="s">
        <v>2001</v>
      </c>
      <c r="C19664">
        <v>21</v>
      </c>
      <c r="D19664" t="s">
        <v>480</v>
      </c>
      <c r="E19664" t="s">
        <v>481</v>
      </c>
      <c r="F19664" t="s">
        <v>140</v>
      </c>
      <c r="G19664" t="s">
        <v>140</v>
      </c>
    </row>
    <row r="19665" spans="1:7" x14ac:dyDescent="0.35">
      <c r="A19665" t="s">
        <v>15</v>
      </c>
      <c r="B19665" t="s">
        <v>2002</v>
      </c>
      <c r="C19665">
        <v>77</v>
      </c>
      <c r="D19665" t="s">
        <v>233</v>
      </c>
      <c r="E19665" t="s">
        <v>797</v>
      </c>
      <c r="F19665" t="s">
        <v>1047</v>
      </c>
      <c r="G19665" t="s">
        <v>140</v>
      </c>
    </row>
    <row r="19666" spans="1:7" x14ac:dyDescent="0.35">
      <c r="A19666" t="s">
        <v>15</v>
      </c>
      <c r="B19666" t="s">
        <v>2003</v>
      </c>
      <c r="C19666">
        <v>54</v>
      </c>
      <c r="D19666" t="s">
        <v>853</v>
      </c>
      <c r="E19666" t="s">
        <v>544</v>
      </c>
      <c r="F19666" t="s">
        <v>140</v>
      </c>
      <c r="G19666" t="s">
        <v>939</v>
      </c>
    </row>
    <row r="19667" spans="1:7" x14ac:dyDescent="0.35">
      <c r="A19667" t="s">
        <v>15</v>
      </c>
      <c r="B19667" t="s">
        <v>2004</v>
      </c>
      <c r="C19667">
        <v>21</v>
      </c>
      <c r="D19667" t="s">
        <v>150</v>
      </c>
      <c r="E19667" t="s">
        <v>149</v>
      </c>
      <c r="F19667" t="s">
        <v>140</v>
      </c>
      <c r="G19667" t="s">
        <v>140</v>
      </c>
    </row>
    <row r="19668" spans="1:7" x14ac:dyDescent="0.35">
      <c r="A19668" t="s">
        <v>15</v>
      </c>
      <c r="B19668" t="s">
        <v>339</v>
      </c>
      <c r="C19668">
        <v>7</v>
      </c>
      <c r="D19668" t="s">
        <v>1154</v>
      </c>
      <c r="E19668" t="s">
        <v>991</v>
      </c>
      <c r="F19668" t="s">
        <v>721</v>
      </c>
      <c r="G19668" t="s">
        <v>140</v>
      </c>
    </row>
    <row r="19669" spans="1:7" x14ac:dyDescent="0.35">
      <c r="A19669" t="s">
        <v>16</v>
      </c>
      <c r="B19669" t="s">
        <v>1216</v>
      </c>
      <c r="C19669">
        <v>53</v>
      </c>
      <c r="D19669" t="s">
        <v>742</v>
      </c>
      <c r="E19669" t="s">
        <v>383</v>
      </c>
      <c r="F19669" t="s">
        <v>140</v>
      </c>
      <c r="G19669" t="s">
        <v>140</v>
      </c>
    </row>
    <row r="19670" spans="1:7" x14ac:dyDescent="0.35">
      <c r="A19670" t="s">
        <v>16</v>
      </c>
      <c r="B19670" t="s">
        <v>1993</v>
      </c>
      <c r="C19670">
        <v>37</v>
      </c>
      <c r="D19670" t="s">
        <v>508</v>
      </c>
      <c r="E19670" t="s">
        <v>509</v>
      </c>
      <c r="F19670" t="s">
        <v>140</v>
      </c>
      <c r="G19670" t="s">
        <v>140</v>
      </c>
    </row>
    <row r="19671" spans="1:7" x14ac:dyDescent="0.35">
      <c r="A19671" t="s">
        <v>16</v>
      </c>
      <c r="B19671" t="s">
        <v>1994</v>
      </c>
      <c r="C19671">
        <v>20</v>
      </c>
      <c r="D19671" t="s">
        <v>406</v>
      </c>
      <c r="E19671" t="s">
        <v>407</v>
      </c>
      <c r="F19671" t="s">
        <v>140</v>
      </c>
      <c r="G19671" t="s">
        <v>140</v>
      </c>
    </row>
    <row r="19672" spans="1:7" x14ac:dyDescent="0.35">
      <c r="A19672" t="s">
        <v>16</v>
      </c>
      <c r="B19672" t="s">
        <v>1995</v>
      </c>
      <c r="C19672">
        <v>23</v>
      </c>
      <c r="D19672" t="s">
        <v>843</v>
      </c>
      <c r="E19672" t="s">
        <v>251</v>
      </c>
      <c r="F19672" t="s">
        <v>140</v>
      </c>
      <c r="G19672" t="s">
        <v>983</v>
      </c>
    </row>
    <row r="19673" spans="1:7" x14ac:dyDescent="0.35">
      <c r="A19673" t="s">
        <v>16</v>
      </c>
      <c r="B19673" t="s">
        <v>1996</v>
      </c>
      <c r="C19673">
        <v>139</v>
      </c>
      <c r="D19673" t="s">
        <v>503</v>
      </c>
      <c r="E19673" t="s">
        <v>843</v>
      </c>
      <c r="F19673" t="s">
        <v>1013</v>
      </c>
      <c r="G19673" t="s">
        <v>1058</v>
      </c>
    </row>
    <row r="19674" spans="1:7" x14ac:dyDescent="0.35">
      <c r="A19674" t="s">
        <v>16</v>
      </c>
      <c r="B19674" t="s">
        <v>1997</v>
      </c>
      <c r="C19674">
        <v>52</v>
      </c>
      <c r="D19674" t="s">
        <v>610</v>
      </c>
      <c r="E19674" t="s">
        <v>610</v>
      </c>
      <c r="F19674" t="s">
        <v>140</v>
      </c>
      <c r="G19674" t="s">
        <v>140</v>
      </c>
    </row>
    <row r="19675" spans="1:7" x14ac:dyDescent="0.35">
      <c r="A19675" t="s">
        <v>16</v>
      </c>
      <c r="B19675" t="s">
        <v>1998</v>
      </c>
      <c r="C19675">
        <v>46</v>
      </c>
      <c r="D19675" t="s">
        <v>712</v>
      </c>
      <c r="E19675" t="s">
        <v>713</v>
      </c>
      <c r="F19675" t="s">
        <v>140</v>
      </c>
      <c r="G19675" t="s">
        <v>140</v>
      </c>
    </row>
    <row r="19676" spans="1:7" x14ac:dyDescent="0.35">
      <c r="A19676" t="s">
        <v>16</v>
      </c>
      <c r="B19676" t="s">
        <v>1218</v>
      </c>
      <c r="C19676">
        <v>42</v>
      </c>
      <c r="D19676" t="s">
        <v>687</v>
      </c>
      <c r="E19676" t="s">
        <v>565</v>
      </c>
      <c r="F19676" t="s">
        <v>140</v>
      </c>
      <c r="G19676" t="s">
        <v>1020</v>
      </c>
    </row>
    <row r="19677" spans="1:7" x14ac:dyDescent="0.35">
      <c r="A19677" t="s">
        <v>16</v>
      </c>
      <c r="B19677" t="s">
        <v>1999</v>
      </c>
      <c r="C19677">
        <v>45</v>
      </c>
      <c r="D19677" t="s">
        <v>66</v>
      </c>
      <c r="E19677" t="s">
        <v>550</v>
      </c>
      <c r="F19677" t="s">
        <v>140</v>
      </c>
      <c r="G19677" t="s">
        <v>1046</v>
      </c>
    </row>
    <row r="19678" spans="1:7" x14ac:dyDescent="0.35">
      <c r="A19678" t="s">
        <v>16</v>
      </c>
      <c r="B19678" t="s">
        <v>2000</v>
      </c>
      <c r="C19678">
        <v>17</v>
      </c>
      <c r="D19678" t="s">
        <v>644</v>
      </c>
      <c r="E19678" t="s">
        <v>645</v>
      </c>
      <c r="F19678" t="s">
        <v>140</v>
      </c>
      <c r="G19678" t="s">
        <v>140</v>
      </c>
    </row>
    <row r="19679" spans="1:7" x14ac:dyDescent="0.35">
      <c r="A19679" t="s">
        <v>16</v>
      </c>
      <c r="B19679" t="s">
        <v>2001</v>
      </c>
      <c r="C19679">
        <v>17</v>
      </c>
      <c r="D19679" t="s">
        <v>464</v>
      </c>
      <c r="E19679" t="s">
        <v>237</v>
      </c>
      <c r="F19679" t="s">
        <v>1018</v>
      </c>
      <c r="G19679" t="s">
        <v>1003</v>
      </c>
    </row>
    <row r="19680" spans="1:7" x14ac:dyDescent="0.35">
      <c r="A19680" t="s">
        <v>16</v>
      </c>
      <c r="B19680" t="s">
        <v>2002</v>
      </c>
      <c r="C19680">
        <v>99</v>
      </c>
      <c r="D19680" t="s">
        <v>403</v>
      </c>
      <c r="E19680" t="s">
        <v>168</v>
      </c>
      <c r="F19680" t="s">
        <v>140</v>
      </c>
      <c r="G19680" t="s">
        <v>775</v>
      </c>
    </row>
    <row r="19681" spans="1:7" x14ac:dyDescent="0.35">
      <c r="A19681" t="s">
        <v>16</v>
      </c>
      <c r="B19681" t="s">
        <v>2003</v>
      </c>
      <c r="C19681">
        <v>38</v>
      </c>
      <c r="D19681" t="s">
        <v>789</v>
      </c>
      <c r="E19681" t="s">
        <v>790</v>
      </c>
      <c r="F19681" t="s">
        <v>140</v>
      </c>
      <c r="G19681" t="s">
        <v>140</v>
      </c>
    </row>
    <row r="19682" spans="1:7" x14ac:dyDescent="0.35">
      <c r="A19682" t="s">
        <v>16</v>
      </c>
      <c r="B19682" t="s">
        <v>2004</v>
      </c>
      <c r="C19682">
        <v>25</v>
      </c>
      <c r="D19682" t="s">
        <v>703</v>
      </c>
      <c r="E19682" t="s">
        <v>348</v>
      </c>
      <c r="F19682" t="s">
        <v>1046</v>
      </c>
      <c r="G19682" t="s">
        <v>140</v>
      </c>
    </row>
    <row r="19683" spans="1:7" x14ac:dyDescent="0.35">
      <c r="A19683" t="s">
        <v>16</v>
      </c>
      <c r="B19683" t="s">
        <v>339</v>
      </c>
      <c r="C19683">
        <v>16</v>
      </c>
      <c r="D19683" t="s">
        <v>231</v>
      </c>
      <c r="E19683" t="s">
        <v>405</v>
      </c>
      <c r="F19683" t="s">
        <v>956</v>
      </c>
      <c r="G19683" t="s">
        <v>788</v>
      </c>
    </row>
    <row r="19684" spans="1:7" x14ac:dyDescent="0.35">
      <c r="A19684" t="s">
        <v>17</v>
      </c>
      <c r="B19684" t="s">
        <v>1216</v>
      </c>
      <c r="C19684">
        <v>23</v>
      </c>
      <c r="D19684" t="s">
        <v>485</v>
      </c>
      <c r="E19684" t="s">
        <v>484</v>
      </c>
      <c r="F19684" t="s">
        <v>140</v>
      </c>
      <c r="G19684" t="s">
        <v>140</v>
      </c>
    </row>
    <row r="19685" spans="1:7" x14ac:dyDescent="0.35">
      <c r="A19685" t="s">
        <v>17</v>
      </c>
      <c r="B19685" t="s">
        <v>1993</v>
      </c>
      <c r="C19685">
        <v>33</v>
      </c>
      <c r="D19685" t="s">
        <v>436</v>
      </c>
      <c r="E19685" t="s">
        <v>437</v>
      </c>
      <c r="F19685" t="s">
        <v>140</v>
      </c>
      <c r="G19685" t="s">
        <v>140</v>
      </c>
    </row>
    <row r="19686" spans="1:7" x14ac:dyDescent="0.35">
      <c r="A19686" t="s">
        <v>17</v>
      </c>
      <c r="B19686" t="s">
        <v>1994</v>
      </c>
      <c r="C19686">
        <v>19</v>
      </c>
      <c r="D19686" t="s">
        <v>304</v>
      </c>
      <c r="E19686" t="s">
        <v>715</v>
      </c>
      <c r="F19686" t="s">
        <v>140</v>
      </c>
      <c r="G19686" t="s">
        <v>1056</v>
      </c>
    </row>
    <row r="19687" spans="1:7" x14ac:dyDescent="0.35">
      <c r="A19687" t="s">
        <v>17</v>
      </c>
      <c r="B19687" t="s">
        <v>1995</v>
      </c>
      <c r="C19687">
        <v>17</v>
      </c>
      <c r="D19687" t="s">
        <v>429</v>
      </c>
      <c r="E19687" t="s">
        <v>428</v>
      </c>
      <c r="F19687" t="s">
        <v>140</v>
      </c>
      <c r="G19687" t="s">
        <v>140</v>
      </c>
    </row>
    <row r="19688" spans="1:7" x14ac:dyDescent="0.35">
      <c r="A19688" t="s">
        <v>17</v>
      </c>
      <c r="B19688" t="s">
        <v>1996</v>
      </c>
      <c r="C19688">
        <v>92</v>
      </c>
      <c r="D19688" t="s">
        <v>448</v>
      </c>
      <c r="E19688" t="s">
        <v>373</v>
      </c>
      <c r="F19688" t="s">
        <v>140</v>
      </c>
      <c r="G19688" t="s">
        <v>939</v>
      </c>
    </row>
    <row r="19689" spans="1:7" x14ac:dyDescent="0.35">
      <c r="A19689" t="s">
        <v>17</v>
      </c>
      <c r="B19689" t="s">
        <v>1997</v>
      </c>
      <c r="C19689">
        <v>65</v>
      </c>
      <c r="D19689" t="s">
        <v>633</v>
      </c>
      <c r="E19689" t="s">
        <v>403</v>
      </c>
      <c r="F19689" t="s">
        <v>1011</v>
      </c>
      <c r="G19689" t="s">
        <v>140</v>
      </c>
    </row>
    <row r="19690" spans="1:7" x14ac:dyDescent="0.35">
      <c r="A19690" t="s">
        <v>17</v>
      </c>
      <c r="B19690" t="s">
        <v>1998</v>
      </c>
      <c r="C19690">
        <v>65</v>
      </c>
      <c r="D19690" t="s">
        <v>550</v>
      </c>
      <c r="E19690" t="s">
        <v>549</v>
      </c>
      <c r="F19690" t="s">
        <v>140</v>
      </c>
      <c r="G19690" t="s">
        <v>140</v>
      </c>
    </row>
    <row r="19691" spans="1:7" x14ac:dyDescent="0.35">
      <c r="A19691" t="s">
        <v>17</v>
      </c>
      <c r="B19691" t="s">
        <v>1218</v>
      </c>
      <c r="C19691">
        <v>23</v>
      </c>
      <c r="D19691" t="s">
        <v>343</v>
      </c>
      <c r="E19691" t="s">
        <v>206</v>
      </c>
      <c r="F19691" t="s">
        <v>140</v>
      </c>
      <c r="G19691" t="s">
        <v>1056</v>
      </c>
    </row>
    <row r="19692" spans="1:7" x14ac:dyDescent="0.35">
      <c r="A19692" t="s">
        <v>17</v>
      </c>
      <c r="B19692" t="s">
        <v>1999</v>
      </c>
      <c r="C19692">
        <v>29</v>
      </c>
      <c r="D19692" t="s">
        <v>908</v>
      </c>
      <c r="E19692" t="s">
        <v>907</v>
      </c>
      <c r="F19692" t="s">
        <v>140</v>
      </c>
      <c r="G19692" t="s">
        <v>140</v>
      </c>
    </row>
    <row r="19693" spans="1:7" x14ac:dyDescent="0.35">
      <c r="A19693" t="s">
        <v>17</v>
      </c>
      <c r="B19693" t="s">
        <v>2000</v>
      </c>
      <c r="C19693">
        <v>18</v>
      </c>
      <c r="D19693" t="s">
        <v>783</v>
      </c>
      <c r="E19693" t="s">
        <v>782</v>
      </c>
      <c r="F19693" t="s">
        <v>140</v>
      </c>
      <c r="G19693" t="s">
        <v>140</v>
      </c>
    </row>
    <row r="19694" spans="1:7" x14ac:dyDescent="0.35">
      <c r="A19694" t="s">
        <v>17</v>
      </c>
      <c r="B19694" t="s">
        <v>2001</v>
      </c>
      <c r="C19694">
        <v>9</v>
      </c>
      <c r="D19694" t="s">
        <v>146</v>
      </c>
      <c r="E19694" t="s">
        <v>797</v>
      </c>
      <c r="F19694" t="s">
        <v>140</v>
      </c>
      <c r="G19694" t="s">
        <v>140</v>
      </c>
    </row>
    <row r="19695" spans="1:7" x14ac:dyDescent="0.35">
      <c r="A19695" t="s">
        <v>17</v>
      </c>
      <c r="B19695" t="s">
        <v>2002</v>
      </c>
      <c r="C19695">
        <v>78</v>
      </c>
      <c r="D19695" t="s">
        <v>883</v>
      </c>
      <c r="E19695" t="s">
        <v>391</v>
      </c>
      <c r="F19695" t="s">
        <v>140</v>
      </c>
      <c r="G19695" t="s">
        <v>1011</v>
      </c>
    </row>
    <row r="19696" spans="1:7" x14ac:dyDescent="0.35">
      <c r="A19696" t="s">
        <v>17</v>
      </c>
      <c r="B19696" t="s">
        <v>2003</v>
      </c>
      <c r="C19696">
        <v>54</v>
      </c>
      <c r="D19696" t="s">
        <v>545</v>
      </c>
      <c r="E19696" t="s">
        <v>544</v>
      </c>
      <c r="F19696" t="s">
        <v>140</v>
      </c>
      <c r="G19696" t="s">
        <v>140</v>
      </c>
    </row>
    <row r="19697" spans="1:7" x14ac:dyDescent="0.35">
      <c r="A19697" t="s">
        <v>17</v>
      </c>
      <c r="B19697" t="s">
        <v>2004</v>
      </c>
      <c r="C19697">
        <v>22</v>
      </c>
      <c r="D19697" t="s">
        <v>474</v>
      </c>
      <c r="E19697" t="s">
        <v>475</v>
      </c>
      <c r="F19697" t="s">
        <v>140</v>
      </c>
      <c r="G19697" t="s">
        <v>140</v>
      </c>
    </row>
    <row r="19698" spans="1:7" x14ac:dyDescent="0.35">
      <c r="A19698" t="s">
        <v>17</v>
      </c>
      <c r="B19698" t="s">
        <v>339</v>
      </c>
      <c r="C19698">
        <v>11</v>
      </c>
      <c r="D19698" t="s">
        <v>742</v>
      </c>
      <c r="E19698" t="s">
        <v>383</v>
      </c>
      <c r="F19698" t="s">
        <v>140</v>
      </c>
      <c r="G19698" t="s">
        <v>140</v>
      </c>
    </row>
    <row r="19699" spans="1:7" x14ac:dyDescent="0.35">
      <c r="A19699" t="s">
        <v>18</v>
      </c>
      <c r="B19699" t="s">
        <v>1216</v>
      </c>
      <c r="C19699">
        <v>25</v>
      </c>
      <c r="D19699" t="s">
        <v>891</v>
      </c>
      <c r="E19699" t="s">
        <v>526</v>
      </c>
      <c r="F19699" t="s">
        <v>140</v>
      </c>
      <c r="G19699" t="s">
        <v>140</v>
      </c>
    </row>
    <row r="19700" spans="1:7" x14ac:dyDescent="0.35">
      <c r="A19700" t="s">
        <v>18</v>
      </c>
      <c r="B19700" t="s">
        <v>1993</v>
      </c>
      <c r="C19700">
        <v>32</v>
      </c>
      <c r="D19700" t="s">
        <v>612</v>
      </c>
      <c r="E19700" t="s">
        <v>611</v>
      </c>
      <c r="F19700" t="s">
        <v>140</v>
      </c>
      <c r="G19700" t="s">
        <v>140</v>
      </c>
    </row>
    <row r="19701" spans="1:7" x14ac:dyDescent="0.35">
      <c r="A19701" t="s">
        <v>18</v>
      </c>
      <c r="B19701" t="s">
        <v>1994</v>
      </c>
      <c r="C19701">
        <v>6</v>
      </c>
      <c r="D19701" t="s">
        <v>851</v>
      </c>
      <c r="E19701" t="s">
        <v>850</v>
      </c>
      <c r="F19701" t="s">
        <v>140</v>
      </c>
      <c r="G19701" t="s">
        <v>140</v>
      </c>
    </row>
    <row r="19702" spans="1:7" x14ac:dyDescent="0.35">
      <c r="A19702" t="s">
        <v>18</v>
      </c>
      <c r="B19702" t="s">
        <v>1995</v>
      </c>
      <c r="C19702">
        <v>15</v>
      </c>
      <c r="D19702" t="s">
        <v>779</v>
      </c>
      <c r="E19702" t="s">
        <v>880</v>
      </c>
      <c r="F19702" t="s">
        <v>140</v>
      </c>
      <c r="G19702" t="s">
        <v>140</v>
      </c>
    </row>
    <row r="19703" spans="1:7" x14ac:dyDescent="0.35">
      <c r="A19703" t="s">
        <v>18</v>
      </c>
      <c r="B19703" t="s">
        <v>1996</v>
      </c>
      <c r="C19703">
        <v>99</v>
      </c>
      <c r="D19703" t="s">
        <v>436</v>
      </c>
      <c r="E19703" t="s">
        <v>437</v>
      </c>
      <c r="F19703" t="s">
        <v>140</v>
      </c>
      <c r="G19703" t="s">
        <v>140</v>
      </c>
    </row>
    <row r="19704" spans="1:7" x14ac:dyDescent="0.35">
      <c r="A19704" t="s">
        <v>18</v>
      </c>
      <c r="B19704" t="s">
        <v>1997</v>
      </c>
      <c r="C19704">
        <v>69</v>
      </c>
      <c r="D19704" t="s">
        <v>820</v>
      </c>
      <c r="E19704" t="s">
        <v>368</v>
      </c>
      <c r="F19704" t="s">
        <v>140</v>
      </c>
      <c r="G19704" t="s">
        <v>1021</v>
      </c>
    </row>
    <row r="19705" spans="1:7" x14ac:dyDescent="0.35">
      <c r="A19705" t="s">
        <v>18</v>
      </c>
      <c r="B19705" t="s">
        <v>1998</v>
      </c>
      <c r="C19705">
        <v>53</v>
      </c>
      <c r="D19705" t="s">
        <v>782</v>
      </c>
      <c r="E19705" t="s">
        <v>783</v>
      </c>
      <c r="F19705" t="s">
        <v>140</v>
      </c>
      <c r="G19705" t="s">
        <v>140</v>
      </c>
    </row>
    <row r="19706" spans="1:7" x14ac:dyDescent="0.35">
      <c r="A19706" t="s">
        <v>18</v>
      </c>
      <c r="B19706" t="s">
        <v>1218</v>
      </c>
      <c r="C19706">
        <v>31</v>
      </c>
      <c r="D19706" t="s">
        <v>459</v>
      </c>
      <c r="E19706" t="s">
        <v>460</v>
      </c>
      <c r="F19706" t="s">
        <v>140</v>
      </c>
      <c r="G19706" t="s">
        <v>140</v>
      </c>
    </row>
    <row r="19707" spans="1:7" x14ac:dyDescent="0.35">
      <c r="A19707" t="s">
        <v>18</v>
      </c>
      <c r="B19707" t="s">
        <v>1999</v>
      </c>
      <c r="C19707">
        <v>17</v>
      </c>
      <c r="D19707" t="s">
        <v>508</v>
      </c>
      <c r="E19707" t="s">
        <v>327</v>
      </c>
      <c r="F19707" t="s">
        <v>140</v>
      </c>
      <c r="G19707" t="s">
        <v>107</v>
      </c>
    </row>
    <row r="19708" spans="1:7" x14ac:dyDescent="0.35">
      <c r="A19708" t="s">
        <v>18</v>
      </c>
      <c r="B19708" t="s">
        <v>2000</v>
      </c>
      <c r="C19708">
        <v>6</v>
      </c>
      <c r="D19708" t="s">
        <v>1003</v>
      </c>
      <c r="E19708" t="s">
        <v>1002</v>
      </c>
      <c r="F19708" t="s">
        <v>140</v>
      </c>
      <c r="G19708" t="s">
        <v>140</v>
      </c>
    </row>
    <row r="19709" spans="1:7" x14ac:dyDescent="0.35">
      <c r="A19709" t="s">
        <v>18</v>
      </c>
      <c r="B19709" t="s">
        <v>2001</v>
      </c>
      <c r="C19709">
        <v>16</v>
      </c>
      <c r="D19709" t="s">
        <v>56</v>
      </c>
      <c r="E19709" t="s">
        <v>937</v>
      </c>
      <c r="F19709" t="s">
        <v>824</v>
      </c>
      <c r="G19709" t="s">
        <v>1061</v>
      </c>
    </row>
    <row r="19710" spans="1:7" x14ac:dyDescent="0.35">
      <c r="A19710" t="s">
        <v>18</v>
      </c>
      <c r="B19710" t="s">
        <v>2002</v>
      </c>
      <c r="C19710">
        <v>79</v>
      </c>
      <c r="D19710" t="s">
        <v>705</v>
      </c>
      <c r="E19710" t="s">
        <v>704</v>
      </c>
      <c r="F19710" t="s">
        <v>140</v>
      </c>
      <c r="G19710" t="s">
        <v>140</v>
      </c>
    </row>
    <row r="19711" spans="1:7" x14ac:dyDescent="0.35">
      <c r="A19711" t="s">
        <v>18</v>
      </c>
      <c r="B19711" t="s">
        <v>2003</v>
      </c>
      <c r="C19711">
        <v>44</v>
      </c>
      <c r="D19711" t="s">
        <v>634</v>
      </c>
      <c r="E19711" t="s">
        <v>430</v>
      </c>
      <c r="F19711" t="s">
        <v>949</v>
      </c>
      <c r="G19711" t="s">
        <v>140</v>
      </c>
    </row>
    <row r="19712" spans="1:7" x14ac:dyDescent="0.35">
      <c r="A19712" t="s">
        <v>18</v>
      </c>
      <c r="B19712" t="s">
        <v>2004</v>
      </c>
      <c r="C19712">
        <v>27</v>
      </c>
      <c r="D19712" t="s">
        <v>483</v>
      </c>
      <c r="E19712" t="s">
        <v>482</v>
      </c>
      <c r="F19712" t="s">
        <v>140</v>
      </c>
      <c r="G19712" t="s">
        <v>140</v>
      </c>
    </row>
    <row r="19713" spans="1:7" x14ac:dyDescent="0.35">
      <c r="A19713" t="s">
        <v>18</v>
      </c>
      <c r="B19713" t="s">
        <v>339</v>
      </c>
      <c r="C19713">
        <v>4</v>
      </c>
      <c r="D19713" t="s">
        <v>177</v>
      </c>
      <c r="E19713" t="s">
        <v>140</v>
      </c>
      <c r="F19713" t="s">
        <v>140</v>
      </c>
      <c r="G19713" t="s">
        <v>140</v>
      </c>
    </row>
    <row r="19714" spans="1:7" x14ac:dyDescent="0.35">
      <c r="A19714" t="s">
        <v>19</v>
      </c>
      <c r="B19714" t="s">
        <v>1216</v>
      </c>
      <c r="C19714">
        <v>31</v>
      </c>
      <c r="D19714" t="s">
        <v>509</v>
      </c>
      <c r="E19714" t="s">
        <v>508</v>
      </c>
      <c r="F19714" t="s">
        <v>140</v>
      </c>
      <c r="G19714" t="s">
        <v>140</v>
      </c>
    </row>
    <row r="19715" spans="1:7" x14ac:dyDescent="0.35">
      <c r="A19715" t="s">
        <v>19</v>
      </c>
      <c r="B19715" t="s">
        <v>1993</v>
      </c>
      <c r="C19715">
        <v>20</v>
      </c>
      <c r="D19715" t="s">
        <v>417</v>
      </c>
      <c r="E19715" t="s">
        <v>435</v>
      </c>
      <c r="F19715" t="s">
        <v>140</v>
      </c>
      <c r="G19715" t="s">
        <v>1060</v>
      </c>
    </row>
    <row r="19716" spans="1:7" x14ac:dyDescent="0.35">
      <c r="A19716" t="s">
        <v>19</v>
      </c>
      <c r="B19716" t="s">
        <v>1994</v>
      </c>
      <c r="C19716">
        <v>11</v>
      </c>
      <c r="D19716" t="s">
        <v>381</v>
      </c>
      <c r="E19716" t="s">
        <v>380</v>
      </c>
      <c r="F19716" t="s">
        <v>140</v>
      </c>
      <c r="G19716" t="s">
        <v>140</v>
      </c>
    </row>
    <row r="19717" spans="1:7" x14ac:dyDescent="0.35">
      <c r="A19717" t="s">
        <v>19</v>
      </c>
      <c r="B19717" t="s">
        <v>1995</v>
      </c>
      <c r="C19717">
        <v>19</v>
      </c>
      <c r="D19717" t="s">
        <v>242</v>
      </c>
      <c r="E19717" t="s">
        <v>243</v>
      </c>
      <c r="F19717" t="s">
        <v>140</v>
      </c>
      <c r="G19717" t="s">
        <v>140</v>
      </c>
    </row>
    <row r="19718" spans="1:7" x14ac:dyDescent="0.35">
      <c r="A19718" t="s">
        <v>19</v>
      </c>
      <c r="B19718" t="s">
        <v>1996</v>
      </c>
      <c r="C19718">
        <v>102</v>
      </c>
      <c r="D19718" t="s">
        <v>637</v>
      </c>
      <c r="E19718" t="s">
        <v>530</v>
      </c>
      <c r="F19718" t="s">
        <v>140</v>
      </c>
      <c r="G19718" t="s">
        <v>1011</v>
      </c>
    </row>
    <row r="19719" spans="1:7" x14ac:dyDescent="0.35">
      <c r="A19719" t="s">
        <v>19</v>
      </c>
      <c r="B19719" t="s">
        <v>1997</v>
      </c>
      <c r="C19719">
        <v>67</v>
      </c>
      <c r="D19719" t="s">
        <v>808</v>
      </c>
      <c r="E19719" t="s">
        <v>807</v>
      </c>
      <c r="F19719" t="s">
        <v>140</v>
      </c>
      <c r="G19719" t="s">
        <v>140</v>
      </c>
    </row>
    <row r="19720" spans="1:7" x14ac:dyDescent="0.35">
      <c r="A19720" t="s">
        <v>19</v>
      </c>
      <c r="B19720" t="s">
        <v>1998</v>
      </c>
      <c r="C19720">
        <v>57</v>
      </c>
      <c r="D19720" t="s">
        <v>292</v>
      </c>
      <c r="E19720" t="s">
        <v>547</v>
      </c>
      <c r="F19720" t="s">
        <v>140</v>
      </c>
      <c r="G19720" t="s">
        <v>140</v>
      </c>
    </row>
    <row r="19721" spans="1:7" x14ac:dyDescent="0.35">
      <c r="A19721" t="s">
        <v>19</v>
      </c>
      <c r="B19721" t="s">
        <v>1218</v>
      </c>
      <c r="C19721">
        <v>15</v>
      </c>
      <c r="D19721" t="s">
        <v>979</v>
      </c>
      <c r="E19721" t="s">
        <v>240</v>
      </c>
      <c r="F19721" t="s">
        <v>140</v>
      </c>
      <c r="G19721" t="s">
        <v>1023</v>
      </c>
    </row>
    <row r="19722" spans="1:7" x14ac:dyDescent="0.35">
      <c r="A19722" t="s">
        <v>19</v>
      </c>
      <c r="B19722" t="s">
        <v>1999</v>
      </c>
      <c r="C19722">
        <v>18</v>
      </c>
      <c r="D19722" t="s">
        <v>677</v>
      </c>
      <c r="E19722" t="s">
        <v>479</v>
      </c>
      <c r="F19722" t="s">
        <v>140</v>
      </c>
      <c r="G19722" t="s">
        <v>1048</v>
      </c>
    </row>
    <row r="19723" spans="1:7" x14ac:dyDescent="0.35">
      <c r="A19723" t="s">
        <v>19</v>
      </c>
      <c r="B19723" t="s">
        <v>2000</v>
      </c>
      <c r="C19723">
        <v>14</v>
      </c>
      <c r="D19723" t="s">
        <v>202</v>
      </c>
      <c r="E19723" t="s">
        <v>201</v>
      </c>
      <c r="F19723" t="s">
        <v>140</v>
      </c>
      <c r="G19723" t="s">
        <v>140</v>
      </c>
    </row>
    <row r="19724" spans="1:7" x14ac:dyDescent="0.35">
      <c r="A19724" t="s">
        <v>19</v>
      </c>
      <c r="B19724" t="s">
        <v>2001</v>
      </c>
      <c r="C19724">
        <v>16</v>
      </c>
      <c r="D19724" t="s">
        <v>415</v>
      </c>
      <c r="E19724" t="s">
        <v>414</v>
      </c>
      <c r="F19724" t="s">
        <v>140</v>
      </c>
      <c r="G19724" t="s">
        <v>140</v>
      </c>
    </row>
    <row r="19725" spans="1:7" x14ac:dyDescent="0.35">
      <c r="A19725" t="s">
        <v>19</v>
      </c>
      <c r="B19725" t="s">
        <v>2002</v>
      </c>
      <c r="C19725">
        <v>84</v>
      </c>
      <c r="D19725" t="s">
        <v>434</v>
      </c>
      <c r="E19725" t="s">
        <v>692</v>
      </c>
      <c r="F19725" t="s">
        <v>1009</v>
      </c>
      <c r="G19725" t="s">
        <v>1066</v>
      </c>
    </row>
    <row r="19726" spans="1:7" x14ac:dyDescent="0.35">
      <c r="A19726" t="s">
        <v>19</v>
      </c>
      <c r="B19726" t="s">
        <v>2003</v>
      </c>
      <c r="C19726">
        <v>51</v>
      </c>
      <c r="D19726" t="s">
        <v>293</v>
      </c>
      <c r="E19726" t="s">
        <v>44</v>
      </c>
      <c r="F19726" t="s">
        <v>91</v>
      </c>
      <c r="G19726" t="s">
        <v>140</v>
      </c>
    </row>
    <row r="19727" spans="1:7" x14ac:dyDescent="0.35">
      <c r="A19727" t="s">
        <v>19</v>
      </c>
      <c r="B19727" t="s">
        <v>2004</v>
      </c>
      <c r="C19727">
        <v>29</v>
      </c>
      <c r="D19727" t="s">
        <v>390</v>
      </c>
      <c r="E19727" t="s">
        <v>391</v>
      </c>
      <c r="F19727" t="s">
        <v>140</v>
      </c>
      <c r="G19727" t="s">
        <v>140</v>
      </c>
    </row>
    <row r="19728" spans="1:7" x14ac:dyDescent="0.35">
      <c r="A19728" t="s">
        <v>19</v>
      </c>
      <c r="B19728" t="s">
        <v>339</v>
      </c>
      <c r="C19728">
        <v>6</v>
      </c>
      <c r="D19728" t="s">
        <v>1139</v>
      </c>
      <c r="E19728" t="s">
        <v>874</v>
      </c>
      <c r="F19728" t="s">
        <v>218</v>
      </c>
      <c r="G19728" t="s">
        <v>140</v>
      </c>
    </row>
    <row r="19729" spans="1:7" x14ac:dyDescent="0.35">
      <c r="A19729" t="s">
        <v>20</v>
      </c>
      <c r="B19729" t="s">
        <v>1216</v>
      </c>
      <c r="C19729">
        <v>26</v>
      </c>
      <c r="D19729" t="s">
        <v>668</v>
      </c>
      <c r="E19729" t="s">
        <v>669</v>
      </c>
      <c r="F19729" t="s">
        <v>140</v>
      </c>
      <c r="G19729" t="s">
        <v>140</v>
      </c>
    </row>
    <row r="19730" spans="1:7" x14ac:dyDescent="0.35">
      <c r="A19730" t="s">
        <v>20</v>
      </c>
      <c r="B19730" t="s">
        <v>1993</v>
      </c>
      <c r="C19730">
        <v>26</v>
      </c>
      <c r="D19730" t="s">
        <v>449</v>
      </c>
      <c r="E19730" t="s">
        <v>448</v>
      </c>
      <c r="F19730" t="s">
        <v>140</v>
      </c>
      <c r="G19730" t="s">
        <v>140</v>
      </c>
    </row>
    <row r="19731" spans="1:7" x14ac:dyDescent="0.35">
      <c r="A19731" t="s">
        <v>20</v>
      </c>
      <c r="B19731" t="s">
        <v>1994</v>
      </c>
      <c r="C19731">
        <v>14</v>
      </c>
      <c r="D19731" t="s">
        <v>603</v>
      </c>
      <c r="E19731" t="s">
        <v>457</v>
      </c>
      <c r="F19731" t="s">
        <v>140</v>
      </c>
      <c r="G19731" t="s">
        <v>140</v>
      </c>
    </row>
    <row r="19732" spans="1:7" x14ac:dyDescent="0.35">
      <c r="A19732" t="s">
        <v>20</v>
      </c>
      <c r="B19732" t="s">
        <v>1995</v>
      </c>
      <c r="C19732">
        <v>12</v>
      </c>
      <c r="D19732" t="s">
        <v>705</v>
      </c>
      <c r="E19732" t="s">
        <v>704</v>
      </c>
      <c r="F19732" t="s">
        <v>140</v>
      </c>
      <c r="G19732" t="s">
        <v>140</v>
      </c>
    </row>
    <row r="19733" spans="1:7" x14ac:dyDescent="0.35">
      <c r="A19733" t="s">
        <v>20</v>
      </c>
      <c r="B19733" t="s">
        <v>1996</v>
      </c>
      <c r="C19733">
        <v>105</v>
      </c>
      <c r="D19733" t="s">
        <v>356</v>
      </c>
      <c r="E19733" t="s">
        <v>357</v>
      </c>
      <c r="F19733" t="s">
        <v>140</v>
      </c>
      <c r="G19733" t="s">
        <v>140</v>
      </c>
    </row>
    <row r="19734" spans="1:7" x14ac:dyDescent="0.35">
      <c r="A19734" t="s">
        <v>20</v>
      </c>
      <c r="B19734" t="s">
        <v>1997</v>
      </c>
      <c r="C19734">
        <v>71</v>
      </c>
      <c r="D19734" t="s">
        <v>714</v>
      </c>
      <c r="E19734" t="s">
        <v>715</v>
      </c>
      <c r="F19734" t="s">
        <v>140</v>
      </c>
      <c r="G19734" t="s">
        <v>140</v>
      </c>
    </row>
    <row r="19735" spans="1:7" x14ac:dyDescent="0.35">
      <c r="A19735" t="s">
        <v>20</v>
      </c>
      <c r="B19735" t="s">
        <v>1998</v>
      </c>
      <c r="C19735">
        <v>47</v>
      </c>
      <c r="D19735" t="s">
        <v>832</v>
      </c>
      <c r="E19735" t="s">
        <v>831</v>
      </c>
      <c r="F19735" t="s">
        <v>140</v>
      </c>
      <c r="G19735" t="s">
        <v>140</v>
      </c>
    </row>
    <row r="19736" spans="1:7" x14ac:dyDescent="0.35">
      <c r="A19736" t="s">
        <v>20</v>
      </c>
      <c r="B19736" t="s">
        <v>1218</v>
      </c>
      <c r="C19736">
        <v>23</v>
      </c>
      <c r="D19736" t="s">
        <v>764</v>
      </c>
      <c r="E19736" t="s">
        <v>765</v>
      </c>
      <c r="F19736" t="s">
        <v>140</v>
      </c>
      <c r="G19736" t="s">
        <v>140</v>
      </c>
    </row>
    <row r="19737" spans="1:7" x14ac:dyDescent="0.35">
      <c r="A19737" t="s">
        <v>20</v>
      </c>
      <c r="B19737" t="s">
        <v>1999</v>
      </c>
      <c r="C19737">
        <v>26</v>
      </c>
      <c r="D19737" t="s">
        <v>408</v>
      </c>
      <c r="E19737" t="s">
        <v>409</v>
      </c>
      <c r="F19737" t="s">
        <v>140</v>
      </c>
      <c r="G19737" t="s">
        <v>140</v>
      </c>
    </row>
    <row r="19738" spans="1:7" x14ac:dyDescent="0.35">
      <c r="A19738" t="s">
        <v>20</v>
      </c>
      <c r="B19738" t="s">
        <v>2000</v>
      </c>
      <c r="C19738">
        <v>9</v>
      </c>
      <c r="D19738" t="s">
        <v>465</v>
      </c>
      <c r="E19738" t="s">
        <v>466</v>
      </c>
      <c r="F19738" t="s">
        <v>140</v>
      </c>
      <c r="G19738" t="s">
        <v>140</v>
      </c>
    </row>
    <row r="19739" spans="1:7" x14ac:dyDescent="0.35">
      <c r="A19739" t="s">
        <v>20</v>
      </c>
      <c r="B19739" t="s">
        <v>2001</v>
      </c>
      <c r="C19739">
        <v>18</v>
      </c>
      <c r="D19739" t="s">
        <v>864</v>
      </c>
      <c r="E19739" t="s">
        <v>863</v>
      </c>
      <c r="F19739" t="s">
        <v>140</v>
      </c>
      <c r="G19739" t="s">
        <v>140</v>
      </c>
    </row>
    <row r="19740" spans="1:7" x14ac:dyDescent="0.35">
      <c r="A19740" t="s">
        <v>20</v>
      </c>
      <c r="B19740" t="s">
        <v>2002</v>
      </c>
      <c r="C19740">
        <v>83</v>
      </c>
      <c r="D19740" t="s">
        <v>559</v>
      </c>
      <c r="E19740" t="s">
        <v>560</v>
      </c>
      <c r="F19740" t="s">
        <v>140</v>
      </c>
      <c r="G19740" t="s">
        <v>140</v>
      </c>
    </row>
    <row r="19741" spans="1:7" x14ac:dyDescent="0.35">
      <c r="A19741" t="s">
        <v>20</v>
      </c>
      <c r="B19741" t="s">
        <v>2003</v>
      </c>
      <c r="C19741">
        <v>58</v>
      </c>
      <c r="D19741" t="s">
        <v>739</v>
      </c>
      <c r="E19741" t="s">
        <v>279</v>
      </c>
      <c r="F19741" t="s">
        <v>1055</v>
      </c>
      <c r="G19741" t="s">
        <v>140</v>
      </c>
    </row>
    <row r="19742" spans="1:7" x14ac:dyDescent="0.35">
      <c r="A19742" t="s">
        <v>20</v>
      </c>
      <c r="B19742" t="s">
        <v>2004</v>
      </c>
      <c r="C19742">
        <v>30</v>
      </c>
      <c r="D19742" t="s">
        <v>209</v>
      </c>
      <c r="E19742" t="s">
        <v>208</v>
      </c>
      <c r="F19742" t="s">
        <v>140</v>
      </c>
      <c r="G19742" t="s">
        <v>140</v>
      </c>
    </row>
    <row r="19743" spans="1:7" x14ac:dyDescent="0.35">
      <c r="A19743" t="s">
        <v>20</v>
      </c>
      <c r="B19743" t="s">
        <v>339</v>
      </c>
      <c r="C19743">
        <v>11</v>
      </c>
      <c r="D19743" t="s">
        <v>1071</v>
      </c>
      <c r="E19743" t="s">
        <v>568</v>
      </c>
      <c r="F19743" t="s">
        <v>819</v>
      </c>
      <c r="G19743" t="s">
        <v>140</v>
      </c>
    </row>
    <row r="19744" spans="1:7" x14ac:dyDescent="0.35">
      <c r="A19744" t="s">
        <v>21</v>
      </c>
      <c r="B19744" t="s">
        <v>1216</v>
      </c>
      <c r="C19744">
        <v>14</v>
      </c>
      <c r="D19744" t="s">
        <v>622</v>
      </c>
      <c r="E19744" t="s">
        <v>623</v>
      </c>
      <c r="F19744" t="s">
        <v>140</v>
      </c>
      <c r="G19744" t="s">
        <v>140</v>
      </c>
    </row>
    <row r="19745" spans="1:7" x14ac:dyDescent="0.35">
      <c r="A19745" t="s">
        <v>21</v>
      </c>
      <c r="B19745" t="s">
        <v>1993</v>
      </c>
      <c r="C19745">
        <v>15</v>
      </c>
      <c r="D19745" t="s">
        <v>224</v>
      </c>
      <c r="E19745" t="s">
        <v>223</v>
      </c>
      <c r="F19745" t="s">
        <v>140</v>
      </c>
      <c r="G19745" t="s">
        <v>140</v>
      </c>
    </row>
    <row r="19746" spans="1:7" x14ac:dyDescent="0.35">
      <c r="A19746" t="s">
        <v>21</v>
      </c>
      <c r="B19746" t="s">
        <v>1994</v>
      </c>
      <c r="C19746">
        <v>11</v>
      </c>
      <c r="D19746" t="s">
        <v>239</v>
      </c>
      <c r="E19746" t="s">
        <v>240</v>
      </c>
      <c r="F19746" t="s">
        <v>140</v>
      </c>
      <c r="G19746" t="s">
        <v>140</v>
      </c>
    </row>
    <row r="19747" spans="1:7" x14ac:dyDescent="0.35">
      <c r="A19747" t="s">
        <v>21</v>
      </c>
      <c r="B19747" t="s">
        <v>1995</v>
      </c>
      <c r="C19747">
        <v>34</v>
      </c>
      <c r="D19747" t="s">
        <v>635</v>
      </c>
      <c r="E19747" t="s">
        <v>634</v>
      </c>
      <c r="F19747" t="s">
        <v>140</v>
      </c>
      <c r="G19747" t="s">
        <v>140</v>
      </c>
    </row>
    <row r="19748" spans="1:7" x14ac:dyDescent="0.35">
      <c r="A19748" t="s">
        <v>21</v>
      </c>
      <c r="B19748" t="s">
        <v>1996</v>
      </c>
      <c r="C19748">
        <v>117</v>
      </c>
      <c r="D19748" t="s">
        <v>484</v>
      </c>
      <c r="E19748" t="s">
        <v>214</v>
      </c>
      <c r="F19748" t="s">
        <v>140</v>
      </c>
      <c r="G19748" t="s">
        <v>1063</v>
      </c>
    </row>
    <row r="19749" spans="1:7" x14ac:dyDescent="0.35">
      <c r="A19749" t="s">
        <v>21</v>
      </c>
      <c r="B19749" t="s">
        <v>1997</v>
      </c>
      <c r="C19749">
        <v>54</v>
      </c>
      <c r="D19749" t="s">
        <v>604</v>
      </c>
      <c r="E19749" t="s">
        <v>829</v>
      </c>
      <c r="F19749" t="s">
        <v>1066</v>
      </c>
      <c r="G19749" t="s">
        <v>140</v>
      </c>
    </row>
    <row r="19750" spans="1:7" x14ac:dyDescent="0.35">
      <c r="A19750" t="s">
        <v>21</v>
      </c>
      <c r="B19750" t="s">
        <v>1998</v>
      </c>
      <c r="C19750">
        <v>41</v>
      </c>
      <c r="D19750" t="s">
        <v>599</v>
      </c>
      <c r="E19750" t="s">
        <v>503</v>
      </c>
      <c r="F19750" t="s">
        <v>940</v>
      </c>
      <c r="G19750" t="s">
        <v>140</v>
      </c>
    </row>
    <row r="19751" spans="1:7" x14ac:dyDescent="0.35">
      <c r="A19751" t="s">
        <v>21</v>
      </c>
      <c r="B19751" t="s">
        <v>1218</v>
      </c>
      <c r="C19751">
        <v>23</v>
      </c>
      <c r="D19751" t="s">
        <v>683</v>
      </c>
      <c r="E19751" t="s">
        <v>682</v>
      </c>
      <c r="F19751" t="s">
        <v>140</v>
      </c>
      <c r="G19751" t="s">
        <v>140</v>
      </c>
    </row>
    <row r="19752" spans="1:7" x14ac:dyDescent="0.35">
      <c r="A19752" t="s">
        <v>21</v>
      </c>
      <c r="B19752" t="s">
        <v>1999</v>
      </c>
      <c r="C19752">
        <v>20</v>
      </c>
      <c r="D19752" t="s">
        <v>615</v>
      </c>
      <c r="E19752" t="s">
        <v>616</v>
      </c>
      <c r="F19752" t="s">
        <v>140</v>
      </c>
      <c r="G19752" t="s">
        <v>140</v>
      </c>
    </row>
    <row r="19753" spans="1:7" x14ac:dyDescent="0.35">
      <c r="A19753" t="s">
        <v>21</v>
      </c>
      <c r="B19753" t="s">
        <v>2000</v>
      </c>
      <c r="C19753">
        <v>14</v>
      </c>
      <c r="D19753" t="s">
        <v>810</v>
      </c>
      <c r="E19753" t="s">
        <v>809</v>
      </c>
      <c r="F19753" t="s">
        <v>140</v>
      </c>
      <c r="G19753" t="s">
        <v>140</v>
      </c>
    </row>
    <row r="19754" spans="1:7" x14ac:dyDescent="0.35">
      <c r="A19754" t="s">
        <v>21</v>
      </c>
      <c r="B19754" t="s">
        <v>2001</v>
      </c>
      <c r="C19754">
        <v>25</v>
      </c>
      <c r="D19754" t="s">
        <v>218</v>
      </c>
      <c r="E19754" t="s">
        <v>217</v>
      </c>
      <c r="F19754" t="s">
        <v>140</v>
      </c>
      <c r="G19754" t="s">
        <v>140</v>
      </c>
    </row>
    <row r="19755" spans="1:7" x14ac:dyDescent="0.35">
      <c r="A19755" t="s">
        <v>21</v>
      </c>
      <c r="B19755" t="s">
        <v>2002</v>
      </c>
      <c r="C19755">
        <v>93</v>
      </c>
      <c r="D19755" t="s">
        <v>343</v>
      </c>
      <c r="E19755" t="s">
        <v>342</v>
      </c>
      <c r="F19755" t="s">
        <v>140</v>
      </c>
      <c r="G19755" t="s">
        <v>140</v>
      </c>
    </row>
    <row r="19756" spans="1:7" x14ac:dyDescent="0.35">
      <c r="A19756" t="s">
        <v>21</v>
      </c>
      <c r="B19756" t="s">
        <v>2003</v>
      </c>
      <c r="C19756">
        <v>31</v>
      </c>
      <c r="D19756" t="s">
        <v>448</v>
      </c>
      <c r="E19756" t="s">
        <v>402</v>
      </c>
      <c r="F19756" t="s">
        <v>977</v>
      </c>
      <c r="G19756" t="s">
        <v>140</v>
      </c>
    </row>
    <row r="19757" spans="1:7" x14ac:dyDescent="0.35">
      <c r="A19757" t="s">
        <v>21</v>
      </c>
      <c r="B19757" t="s">
        <v>2004</v>
      </c>
      <c r="C19757">
        <v>18</v>
      </c>
      <c r="D19757" t="s">
        <v>195</v>
      </c>
      <c r="E19757" t="s">
        <v>196</v>
      </c>
      <c r="F19757" t="s">
        <v>140</v>
      </c>
      <c r="G19757" t="s">
        <v>140</v>
      </c>
    </row>
    <row r="19758" spans="1:7" x14ac:dyDescent="0.35">
      <c r="A19758" t="s">
        <v>21</v>
      </c>
      <c r="B19758" t="s">
        <v>339</v>
      </c>
      <c r="C19758">
        <v>13</v>
      </c>
      <c r="D19758" t="s">
        <v>611</v>
      </c>
      <c r="E19758" t="s">
        <v>165</v>
      </c>
      <c r="F19758" t="s">
        <v>1106</v>
      </c>
      <c r="G19758" t="s">
        <v>140</v>
      </c>
    </row>
    <row r="19759" spans="1:7" x14ac:dyDescent="0.35">
      <c r="A19759" t="s">
        <v>22</v>
      </c>
      <c r="B19759" t="s">
        <v>1216</v>
      </c>
      <c r="C19759">
        <v>26</v>
      </c>
      <c r="D19759" t="s">
        <v>417</v>
      </c>
      <c r="E19759" t="s">
        <v>416</v>
      </c>
      <c r="F19759" t="s">
        <v>140</v>
      </c>
      <c r="G19759" t="s">
        <v>140</v>
      </c>
    </row>
    <row r="19760" spans="1:7" x14ac:dyDescent="0.35">
      <c r="A19760" t="s">
        <v>22</v>
      </c>
      <c r="B19760" t="s">
        <v>1993</v>
      </c>
      <c r="C19760">
        <v>22</v>
      </c>
      <c r="D19760" t="s">
        <v>978</v>
      </c>
      <c r="E19760" t="s">
        <v>979</v>
      </c>
      <c r="F19760" t="s">
        <v>140</v>
      </c>
      <c r="G19760" t="s">
        <v>140</v>
      </c>
    </row>
    <row r="19761" spans="1:7" x14ac:dyDescent="0.35">
      <c r="A19761" t="s">
        <v>22</v>
      </c>
      <c r="B19761" t="s">
        <v>1994</v>
      </c>
      <c r="C19761">
        <v>16</v>
      </c>
      <c r="D19761" t="s">
        <v>478</v>
      </c>
      <c r="E19761" t="s">
        <v>479</v>
      </c>
      <c r="F19761" t="s">
        <v>140</v>
      </c>
      <c r="G19761" t="s">
        <v>140</v>
      </c>
    </row>
    <row r="19762" spans="1:7" x14ac:dyDescent="0.35">
      <c r="A19762" t="s">
        <v>22</v>
      </c>
      <c r="B19762" t="s">
        <v>1995</v>
      </c>
      <c r="C19762">
        <v>13</v>
      </c>
      <c r="D19762" t="s">
        <v>905</v>
      </c>
      <c r="E19762" t="s">
        <v>847</v>
      </c>
      <c r="F19762" t="s">
        <v>140</v>
      </c>
      <c r="G19762" t="s">
        <v>140</v>
      </c>
    </row>
    <row r="19763" spans="1:7" x14ac:dyDescent="0.35">
      <c r="A19763" t="s">
        <v>22</v>
      </c>
      <c r="B19763" t="s">
        <v>1996</v>
      </c>
      <c r="C19763">
        <v>108</v>
      </c>
      <c r="D19763" t="s">
        <v>544</v>
      </c>
      <c r="E19763" t="s">
        <v>417</v>
      </c>
      <c r="F19763" t="s">
        <v>1016</v>
      </c>
      <c r="G19763" t="s">
        <v>140</v>
      </c>
    </row>
    <row r="19764" spans="1:7" x14ac:dyDescent="0.35">
      <c r="A19764" t="s">
        <v>22</v>
      </c>
      <c r="B19764" t="s">
        <v>1997</v>
      </c>
      <c r="C19764">
        <v>62</v>
      </c>
      <c r="D19764" t="s">
        <v>557</v>
      </c>
      <c r="E19764" t="s">
        <v>248</v>
      </c>
      <c r="F19764" t="s">
        <v>140</v>
      </c>
      <c r="G19764" t="s">
        <v>1007</v>
      </c>
    </row>
    <row r="19765" spans="1:7" x14ac:dyDescent="0.35">
      <c r="A19765" t="s">
        <v>22</v>
      </c>
      <c r="B19765" t="s">
        <v>1998</v>
      </c>
      <c r="C19765">
        <v>53</v>
      </c>
      <c r="D19765" t="s">
        <v>795</v>
      </c>
      <c r="E19765" t="s">
        <v>169</v>
      </c>
      <c r="F19765" t="s">
        <v>775</v>
      </c>
      <c r="G19765" t="s">
        <v>140</v>
      </c>
    </row>
    <row r="19766" spans="1:7" x14ac:dyDescent="0.35">
      <c r="A19766" t="s">
        <v>22</v>
      </c>
      <c r="B19766" t="s">
        <v>1218</v>
      </c>
      <c r="C19766">
        <v>22</v>
      </c>
      <c r="D19766" t="s">
        <v>634</v>
      </c>
      <c r="E19766" t="s">
        <v>635</v>
      </c>
      <c r="F19766" t="s">
        <v>140</v>
      </c>
      <c r="G19766" t="s">
        <v>140</v>
      </c>
    </row>
    <row r="19767" spans="1:7" x14ac:dyDescent="0.35">
      <c r="A19767" t="s">
        <v>22</v>
      </c>
      <c r="B19767" t="s">
        <v>1999</v>
      </c>
      <c r="C19767">
        <v>23</v>
      </c>
      <c r="D19767" t="s">
        <v>836</v>
      </c>
      <c r="E19767" t="s">
        <v>835</v>
      </c>
      <c r="F19767" t="s">
        <v>140</v>
      </c>
      <c r="G19767" t="s">
        <v>140</v>
      </c>
    </row>
    <row r="19768" spans="1:7" x14ac:dyDescent="0.35">
      <c r="A19768" t="s">
        <v>22</v>
      </c>
      <c r="B19768" t="s">
        <v>2000</v>
      </c>
      <c r="C19768">
        <v>18</v>
      </c>
      <c r="D19768" t="s">
        <v>634</v>
      </c>
      <c r="E19768" t="s">
        <v>635</v>
      </c>
      <c r="F19768" t="s">
        <v>140</v>
      </c>
      <c r="G19768" t="s">
        <v>140</v>
      </c>
    </row>
    <row r="19769" spans="1:7" x14ac:dyDescent="0.35">
      <c r="A19769" t="s">
        <v>22</v>
      </c>
      <c r="B19769" t="s">
        <v>2001</v>
      </c>
      <c r="C19769">
        <v>10</v>
      </c>
      <c r="D19769" t="s">
        <v>790</v>
      </c>
      <c r="E19769" t="s">
        <v>789</v>
      </c>
      <c r="F19769" t="s">
        <v>140</v>
      </c>
      <c r="G19769" t="s">
        <v>140</v>
      </c>
    </row>
    <row r="19770" spans="1:7" x14ac:dyDescent="0.35">
      <c r="A19770" t="s">
        <v>22</v>
      </c>
      <c r="B19770" t="s">
        <v>2002</v>
      </c>
      <c r="C19770">
        <v>71</v>
      </c>
      <c r="D19770" t="s">
        <v>299</v>
      </c>
      <c r="E19770" t="s">
        <v>820</v>
      </c>
      <c r="F19770" t="s">
        <v>140</v>
      </c>
      <c r="G19770" t="s">
        <v>1073</v>
      </c>
    </row>
    <row r="19771" spans="1:7" x14ac:dyDescent="0.35">
      <c r="A19771" t="s">
        <v>22</v>
      </c>
      <c r="B19771" t="s">
        <v>2003</v>
      </c>
      <c r="C19771">
        <v>54</v>
      </c>
      <c r="D19771" t="s">
        <v>612</v>
      </c>
      <c r="E19771" t="s">
        <v>611</v>
      </c>
      <c r="F19771" t="s">
        <v>140</v>
      </c>
      <c r="G19771" t="s">
        <v>140</v>
      </c>
    </row>
    <row r="19772" spans="1:7" x14ac:dyDescent="0.35">
      <c r="A19772" t="s">
        <v>22</v>
      </c>
      <c r="B19772" t="s">
        <v>2004</v>
      </c>
      <c r="C19772">
        <v>29</v>
      </c>
      <c r="D19772" t="s">
        <v>863</v>
      </c>
      <c r="E19772" t="s">
        <v>864</v>
      </c>
      <c r="F19772" t="s">
        <v>140</v>
      </c>
      <c r="G19772" t="s">
        <v>140</v>
      </c>
    </row>
    <row r="19773" spans="1:7" x14ac:dyDescent="0.35">
      <c r="A19773" t="s">
        <v>22</v>
      </c>
      <c r="B19773" t="s">
        <v>339</v>
      </c>
      <c r="C19773">
        <v>5</v>
      </c>
      <c r="D19773" t="s">
        <v>49</v>
      </c>
      <c r="E19773" t="s">
        <v>48</v>
      </c>
      <c r="F19773" t="s">
        <v>140</v>
      </c>
      <c r="G19773" t="s">
        <v>140</v>
      </c>
    </row>
    <row r="19774" spans="1:7" x14ac:dyDescent="0.35">
      <c r="A19774" t="s">
        <v>23</v>
      </c>
      <c r="B19774" t="s">
        <v>1216</v>
      </c>
      <c r="C19774">
        <v>15</v>
      </c>
      <c r="D19774" t="s">
        <v>835</v>
      </c>
      <c r="E19774" t="s">
        <v>836</v>
      </c>
      <c r="F19774" t="s">
        <v>140</v>
      </c>
      <c r="G19774" t="s">
        <v>140</v>
      </c>
    </row>
    <row r="19775" spans="1:7" x14ac:dyDescent="0.35">
      <c r="A19775" t="s">
        <v>23</v>
      </c>
      <c r="B19775" t="s">
        <v>1993</v>
      </c>
      <c r="C19775">
        <v>14</v>
      </c>
      <c r="D19775" t="s">
        <v>304</v>
      </c>
      <c r="E19775" t="s">
        <v>303</v>
      </c>
      <c r="F19775" t="s">
        <v>140</v>
      </c>
      <c r="G19775" t="s">
        <v>140</v>
      </c>
    </row>
    <row r="19776" spans="1:7" x14ac:dyDescent="0.35">
      <c r="A19776" t="s">
        <v>23</v>
      </c>
      <c r="B19776" t="s">
        <v>1994</v>
      </c>
      <c r="C19776">
        <v>5</v>
      </c>
      <c r="D19776" t="s">
        <v>871</v>
      </c>
      <c r="E19776" t="s">
        <v>872</v>
      </c>
      <c r="F19776" t="s">
        <v>140</v>
      </c>
      <c r="G19776" t="s">
        <v>140</v>
      </c>
    </row>
    <row r="19777" spans="1:7" x14ac:dyDescent="0.35">
      <c r="A19777" t="s">
        <v>23</v>
      </c>
      <c r="B19777" t="s">
        <v>1995</v>
      </c>
      <c r="C19777">
        <v>13</v>
      </c>
      <c r="D19777" t="s">
        <v>233</v>
      </c>
      <c r="E19777" t="s">
        <v>234</v>
      </c>
      <c r="F19777" t="s">
        <v>140</v>
      </c>
      <c r="G19777" t="s">
        <v>140</v>
      </c>
    </row>
    <row r="19778" spans="1:7" x14ac:dyDescent="0.35">
      <c r="A19778" t="s">
        <v>23</v>
      </c>
      <c r="B19778" t="s">
        <v>1996</v>
      </c>
      <c r="C19778">
        <v>76</v>
      </c>
      <c r="D19778" t="s">
        <v>366</v>
      </c>
      <c r="E19778" t="s">
        <v>479</v>
      </c>
      <c r="F19778" t="s">
        <v>1055</v>
      </c>
      <c r="G19778" t="s">
        <v>1055</v>
      </c>
    </row>
    <row r="19779" spans="1:7" x14ac:dyDescent="0.35">
      <c r="A19779" t="s">
        <v>23</v>
      </c>
      <c r="B19779" t="s">
        <v>1997</v>
      </c>
      <c r="C19779">
        <v>83</v>
      </c>
      <c r="D19779" t="s">
        <v>546</v>
      </c>
      <c r="E19779" t="s">
        <v>534</v>
      </c>
      <c r="F19779" t="s">
        <v>1043</v>
      </c>
      <c r="G19779" t="s">
        <v>1066</v>
      </c>
    </row>
    <row r="19780" spans="1:7" x14ac:dyDescent="0.35">
      <c r="A19780" t="s">
        <v>23</v>
      </c>
      <c r="B19780" t="s">
        <v>1998</v>
      </c>
      <c r="C19780">
        <v>60</v>
      </c>
      <c r="D19780" t="s">
        <v>212</v>
      </c>
      <c r="E19780" t="s">
        <v>211</v>
      </c>
      <c r="F19780" t="s">
        <v>140</v>
      </c>
      <c r="G19780" t="s">
        <v>140</v>
      </c>
    </row>
    <row r="19781" spans="1:7" x14ac:dyDescent="0.35">
      <c r="A19781" t="s">
        <v>23</v>
      </c>
      <c r="B19781" t="s">
        <v>1218</v>
      </c>
      <c r="C19781">
        <v>15</v>
      </c>
      <c r="D19781" t="s">
        <v>384</v>
      </c>
      <c r="E19781" t="s">
        <v>385</v>
      </c>
      <c r="F19781" t="s">
        <v>140</v>
      </c>
      <c r="G19781" t="s">
        <v>140</v>
      </c>
    </row>
    <row r="19782" spans="1:7" x14ac:dyDescent="0.35">
      <c r="A19782" t="s">
        <v>23</v>
      </c>
      <c r="B19782" t="s">
        <v>1999</v>
      </c>
      <c r="C19782">
        <v>9</v>
      </c>
      <c r="D19782" t="s">
        <v>377</v>
      </c>
      <c r="E19782" t="s">
        <v>376</v>
      </c>
      <c r="F19782" t="s">
        <v>140</v>
      </c>
      <c r="G19782" t="s">
        <v>140</v>
      </c>
    </row>
    <row r="19783" spans="1:7" x14ac:dyDescent="0.35">
      <c r="A19783" t="s">
        <v>23</v>
      </c>
      <c r="B19783" t="s">
        <v>2000</v>
      </c>
      <c r="C19783">
        <v>7</v>
      </c>
      <c r="D19783" t="s">
        <v>510</v>
      </c>
      <c r="E19783" t="s">
        <v>511</v>
      </c>
      <c r="F19783" t="s">
        <v>140</v>
      </c>
      <c r="G19783" t="s">
        <v>140</v>
      </c>
    </row>
    <row r="19784" spans="1:7" x14ac:dyDescent="0.35">
      <c r="A19784" t="s">
        <v>23</v>
      </c>
      <c r="B19784" t="s">
        <v>2001</v>
      </c>
      <c r="C19784">
        <v>15</v>
      </c>
      <c r="D19784" t="s">
        <v>636</v>
      </c>
      <c r="E19784" t="s">
        <v>879</v>
      </c>
      <c r="F19784" t="s">
        <v>716</v>
      </c>
      <c r="G19784" t="s">
        <v>140</v>
      </c>
    </row>
    <row r="19785" spans="1:7" x14ac:dyDescent="0.35">
      <c r="A19785" t="s">
        <v>23</v>
      </c>
      <c r="B19785" t="s">
        <v>2002</v>
      </c>
      <c r="C19785">
        <v>60</v>
      </c>
      <c r="D19785" t="s">
        <v>160</v>
      </c>
      <c r="E19785" t="s">
        <v>843</v>
      </c>
      <c r="F19785" t="s">
        <v>140</v>
      </c>
      <c r="G19785" t="s">
        <v>1058</v>
      </c>
    </row>
    <row r="19786" spans="1:7" x14ac:dyDescent="0.35">
      <c r="A19786" t="s">
        <v>23</v>
      </c>
      <c r="B19786" t="s">
        <v>2003</v>
      </c>
      <c r="C19786">
        <v>60</v>
      </c>
      <c r="D19786" t="s">
        <v>714</v>
      </c>
      <c r="E19786" t="s">
        <v>715</v>
      </c>
      <c r="F19786" t="s">
        <v>140</v>
      </c>
      <c r="G19786" t="s">
        <v>140</v>
      </c>
    </row>
    <row r="19787" spans="1:7" x14ac:dyDescent="0.35">
      <c r="A19787" t="s">
        <v>23</v>
      </c>
      <c r="B19787" t="s">
        <v>2004</v>
      </c>
      <c r="C19787">
        <v>43</v>
      </c>
      <c r="D19787" t="s">
        <v>368</v>
      </c>
      <c r="E19787" t="s">
        <v>369</v>
      </c>
      <c r="F19787" t="s">
        <v>140</v>
      </c>
      <c r="G19787" t="s">
        <v>140</v>
      </c>
    </row>
    <row r="19788" spans="1:7" x14ac:dyDescent="0.35">
      <c r="A19788" t="s">
        <v>23</v>
      </c>
      <c r="B19788" t="s">
        <v>339</v>
      </c>
      <c r="C19788">
        <v>7</v>
      </c>
      <c r="D19788" t="s">
        <v>798</v>
      </c>
      <c r="E19788" t="s">
        <v>292</v>
      </c>
      <c r="F19788" t="s">
        <v>115</v>
      </c>
      <c r="G19788" t="s">
        <v>140</v>
      </c>
    </row>
    <row r="19789" spans="1:7" x14ac:dyDescent="0.35">
      <c r="A19789" t="s">
        <v>24</v>
      </c>
      <c r="B19789" t="s">
        <v>1216</v>
      </c>
      <c r="C19789">
        <v>40</v>
      </c>
      <c r="D19789" t="s">
        <v>644</v>
      </c>
      <c r="E19789" t="s">
        <v>651</v>
      </c>
      <c r="F19789" t="s">
        <v>140</v>
      </c>
      <c r="G19789" t="s">
        <v>1073</v>
      </c>
    </row>
    <row r="19790" spans="1:7" x14ac:dyDescent="0.35">
      <c r="A19790" t="s">
        <v>24</v>
      </c>
      <c r="B19790" t="s">
        <v>1993</v>
      </c>
      <c r="C19790">
        <v>34</v>
      </c>
      <c r="D19790" t="s">
        <v>610</v>
      </c>
      <c r="E19790" t="s">
        <v>610</v>
      </c>
      <c r="F19790" t="s">
        <v>140</v>
      </c>
      <c r="G19790" t="s">
        <v>140</v>
      </c>
    </row>
    <row r="19791" spans="1:7" x14ac:dyDescent="0.35">
      <c r="A19791" t="s">
        <v>24</v>
      </c>
      <c r="B19791" t="s">
        <v>1994</v>
      </c>
      <c r="C19791">
        <v>29</v>
      </c>
      <c r="D19791" t="s">
        <v>327</v>
      </c>
      <c r="E19791" t="s">
        <v>328</v>
      </c>
      <c r="F19791" t="s">
        <v>140</v>
      </c>
      <c r="G19791" t="s">
        <v>140</v>
      </c>
    </row>
    <row r="19792" spans="1:7" x14ac:dyDescent="0.35">
      <c r="A19792" t="s">
        <v>24</v>
      </c>
      <c r="B19792" t="s">
        <v>1995</v>
      </c>
      <c r="C19792">
        <v>28</v>
      </c>
      <c r="D19792" t="s">
        <v>554</v>
      </c>
      <c r="E19792" t="s">
        <v>553</v>
      </c>
      <c r="F19792" t="s">
        <v>140</v>
      </c>
      <c r="G19792" t="s">
        <v>140</v>
      </c>
    </row>
    <row r="19793" spans="1:7" x14ac:dyDescent="0.35">
      <c r="A19793" t="s">
        <v>24</v>
      </c>
      <c r="B19793" t="s">
        <v>1996</v>
      </c>
      <c r="C19793">
        <v>119</v>
      </c>
      <c r="D19793" t="s">
        <v>789</v>
      </c>
      <c r="E19793" t="s">
        <v>704</v>
      </c>
      <c r="F19793" t="s">
        <v>140</v>
      </c>
      <c r="G19793" t="s">
        <v>1063</v>
      </c>
    </row>
    <row r="19794" spans="1:7" x14ac:dyDescent="0.35">
      <c r="A19794" t="s">
        <v>24</v>
      </c>
      <c r="B19794" t="s">
        <v>1997</v>
      </c>
      <c r="C19794">
        <v>67</v>
      </c>
      <c r="D19794" t="s">
        <v>431</v>
      </c>
      <c r="E19794" t="s">
        <v>625</v>
      </c>
      <c r="F19794" t="s">
        <v>140</v>
      </c>
      <c r="G19794" t="s">
        <v>1098</v>
      </c>
    </row>
    <row r="19795" spans="1:7" x14ac:dyDescent="0.35">
      <c r="A19795" t="s">
        <v>24</v>
      </c>
      <c r="B19795" t="s">
        <v>1998</v>
      </c>
      <c r="C19795">
        <v>52</v>
      </c>
      <c r="D19795" t="s">
        <v>39</v>
      </c>
      <c r="E19795" t="s">
        <v>38</v>
      </c>
      <c r="F19795" t="s">
        <v>140</v>
      </c>
      <c r="G19795" t="s">
        <v>140</v>
      </c>
    </row>
    <row r="19796" spans="1:7" x14ac:dyDescent="0.35">
      <c r="A19796" t="s">
        <v>24</v>
      </c>
      <c r="B19796" t="s">
        <v>1218</v>
      </c>
      <c r="C19796">
        <v>44</v>
      </c>
      <c r="D19796" t="s">
        <v>783</v>
      </c>
      <c r="E19796" t="s">
        <v>782</v>
      </c>
      <c r="F19796" t="s">
        <v>140</v>
      </c>
      <c r="G19796" t="s">
        <v>140</v>
      </c>
    </row>
    <row r="19797" spans="1:7" x14ac:dyDescent="0.35">
      <c r="A19797" t="s">
        <v>24</v>
      </c>
      <c r="B19797" t="s">
        <v>1999</v>
      </c>
      <c r="C19797">
        <v>27</v>
      </c>
      <c r="D19797" t="s">
        <v>486</v>
      </c>
      <c r="E19797" t="s">
        <v>487</v>
      </c>
      <c r="F19797" t="s">
        <v>140</v>
      </c>
      <c r="G19797" t="s">
        <v>140</v>
      </c>
    </row>
    <row r="19798" spans="1:7" x14ac:dyDescent="0.35">
      <c r="A19798" t="s">
        <v>24</v>
      </c>
      <c r="B19798" t="s">
        <v>2000</v>
      </c>
      <c r="C19798">
        <v>19</v>
      </c>
      <c r="D19798" t="s">
        <v>616</v>
      </c>
      <c r="E19798" t="s">
        <v>615</v>
      </c>
      <c r="F19798" t="s">
        <v>140</v>
      </c>
      <c r="G19798" t="s">
        <v>140</v>
      </c>
    </row>
    <row r="19799" spans="1:7" x14ac:dyDescent="0.35">
      <c r="A19799" t="s">
        <v>24</v>
      </c>
      <c r="B19799" t="s">
        <v>2001</v>
      </c>
      <c r="C19799">
        <v>18</v>
      </c>
      <c r="D19799" t="s">
        <v>687</v>
      </c>
      <c r="E19799" t="s">
        <v>686</v>
      </c>
      <c r="F19799" t="s">
        <v>140</v>
      </c>
      <c r="G19799" t="s">
        <v>140</v>
      </c>
    </row>
    <row r="19800" spans="1:7" x14ac:dyDescent="0.35">
      <c r="A19800" t="s">
        <v>24</v>
      </c>
      <c r="B19800" t="s">
        <v>2002</v>
      </c>
      <c r="C19800">
        <v>96</v>
      </c>
      <c r="D19800" t="s">
        <v>211</v>
      </c>
      <c r="E19800" t="s">
        <v>212</v>
      </c>
      <c r="F19800" t="s">
        <v>140</v>
      </c>
      <c r="G19800" t="s">
        <v>140</v>
      </c>
    </row>
    <row r="19801" spans="1:7" x14ac:dyDescent="0.35">
      <c r="A19801" t="s">
        <v>24</v>
      </c>
      <c r="B19801" t="s">
        <v>2003</v>
      </c>
      <c r="C19801">
        <v>43</v>
      </c>
      <c r="D19801" t="s">
        <v>979</v>
      </c>
      <c r="E19801" t="s">
        <v>879</v>
      </c>
      <c r="F19801" t="s">
        <v>1073</v>
      </c>
      <c r="G19801" t="s">
        <v>140</v>
      </c>
    </row>
    <row r="19802" spans="1:7" x14ac:dyDescent="0.35">
      <c r="A19802" t="s">
        <v>24</v>
      </c>
      <c r="B19802" t="s">
        <v>2004</v>
      </c>
      <c r="C19802">
        <v>32</v>
      </c>
      <c r="D19802" t="s">
        <v>273</v>
      </c>
      <c r="E19802" t="s">
        <v>272</v>
      </c>
      <c r="F19802" t="s">
        <v>140</v>
      </c>
      <c r="G19802" t="s">
        <v>140</v>
      </c>
    </row>
    <row r="19803" spans="1:7" x14ac:dyDescent="0.35">
      <c r="A19803" t="s">
        <v>24</v>
      </c>
      <c r="B19803" t="s">
        <v>339</v>
      </c>
      <c r="C19803">
        <v>14</v>
      </c>
      <c r="D19803" t="s">
        <v>1049</v>
      </c>
      <c r="E19803" t="s">
        <v>573</v>
      </c>
      <c r="F19803" t="s">
        <v>702</v>
      </c>
      <c r="G19803" t="s">
        <v>140</v>
      </c>
    </row>
    <row r="19804" spans="1:7" x14ac:dyDescent="0.35">
      <c r="A19804" t="s">
        <v>25</v>
      </c>
      <c r="B19804" t="s">
        <v>1216</v>
      </c>
      <c r="C19804">
        <v>44</v>
      </c>
      <c r="D19804" t="s">
        <v>628</v>
      </c>
      <c r="E19804" t="s">
        <v>629</v>
      </c>
      <c r="F19804" t="s">
        <v>140</v>
      </c>
      <c r="G19804" t="s">
        <v>140</v>
      </c>
    </row>
    <row r="19805" spans="1:7" x14ac:dyDescent="0.35">
      <c r="A19805" t="s">
        <v>25</v>
      </c>
      <c r="B19805" t="s">
        <v>1993</v>
      </c>
      <c r="C19805">
        <v>39</v>
      </c>
      <c r="D19805" t="s">
        <v>407</v>
      </c>
      <c r="E19805" t="s">
        <v>416</v>
      </c>
      <c r="F19805" t="s">
        <v>1060</v>
      </c>
      <c r="G19805" t="s">
        <v>140</v>
      </c>
    </row>
    <row r="19806" spans="1:7" x14ac:dyDescent="0.35">
      <c r="A19806" t="s">
        <v>25</v>
      </c>
      <c r="B19806" t="s">
        <v>1994</v>
      </c>
      <c r="C19806">
        <v>22</v>
      </c>
      <c r="D19806" t="s">
        <v>439</v>
      </c>
      <c r="E19806" t="s">
        <v>440</v>
      </c>
      <c r="F19806" t="s">
        <v>140</v>
      </c>
      <c r="G19806" t="s">
        <v>140</v>
      </c>
    </row>
    <row r="19807" spans="1:7" x14ac:dyDescent="0.35">
      <c r="A19807" t="s">
        <v>25</v>
      </c>
      <c r="B19807" t="s">
        <v>1995</v>
      </c>
      <c r="C19807">
        <v>17</v>
      </c>
      <c r="D19807" t="s">
        <v>236</v>
      </c>
      <c r="E19807" t="s">
        <v>237</v>
      </c>
      <c r="F19807" t="s">
        <v>140</v>
      </c>
      <c r="G19807" t="s">
        <v>140</v>
      </c>
    </row>
    <row r="19808" spans="1:7" x14ac:dyDescent="0.35">
      <c r="A19808" t="s">
        <v>25</v>
      </c>
      <c r="B19808" t="s">
        <v>1996</v>
      </c>
      <c r="C19808">
        <v>126</v>
      </c>
      <c r="D19808" t="s">
        <v>171</v>
      </c>
      <c r="E19808" t="s">
        <v>637</v>
      </c>
      <c r="F19808" t="s">
        <v>140</v>
      </c>
      <c r="G19808" t="s">
        <v>1098</v>
      </c>
    </row>
    <row r="19809" spans="1:7" x14ac:dyDescent="0.35">
      <c r="A19809" t="s">
        <v>25</v>
      </c>
      <c r="B19809" t="s">
        <v>1997</v>
      </c>
      <c r="C19809">
        <v>60</v>
      </c>
      <c r="D19809" t="s">
        <v>425</v>
      </c>
      <c r="E19809" t="s">
        <v>424</v>
      </c>
      <c r="F19809" t="s">
        <v>140</v>
      </c>
      <c r="G19809" t="s">
        <v>140</v>
      </c>
    </row>
    <row r="19810" spans="1:7" x14ac:dyDescent="0.35">
      <c r="A19810" t="s">
        <v>25</v>
      </c>
      <c r="B19810" t="s">
        <v>1998</v>
      </c>
      <c r="C19810">
        <v>43</v>
      </c>
      <c r="D19810" t="s">
        <v>565</v>
      </c>
      <c r="E19810" t="s">
        <v>566</v>
      </c>
      <c r="F19810" t="s">
        <v>140</v>
      </c>
      <c r="G19810" t="s">
        <v>140</v>
      </c>
    </row>
    <row r="19811" spans="1:7" x14ac:dyDescent="0.35">
      <c r="A19811" t="s">
        <v>25</v>
      </c>
      <c r="B19811" t="s">
        <v>1218</v>
      </c>
      <c r="C19811">
        <v>30</v>
      </c>
      <c r="D19811" t="s">
        <v>38</v>
      </c>
      <c r="E19811" t="s">
        <v>39</v>
      </c>
      <c r="F19811" t="s">
        <v>140</v>
      </c>
      <c r="G19811" t="s">
        <v>140</v>
      </c>
    </row>
    <row r="19812" spans="1:7" x14ac:dyDescent="0.35">
      <c r="A19812" t="s">
        <v>25</v>
      </c>
      <c r="B19812" t="s">
        <v>1999</v>
      </c>
      <c r="C19812">
        <v>23</v>
      </c>
      <c r="D19812" t="s">
        <v>255</v>
      </c>
      <c r="E19812" t="s">
        <v>256</v>
      </c>
      <c r="F19812" t="s">
        <v>140</v>
      </c>
      <c r="G19812" t="s">
        <v>140</v>
      </c>
    </row>
    <row r="19813" spans="1:7" x14ac:dyDescent="0.35">
      <c r="A19813" t="s">
        <v>25</v>
      </c>
      <c r="B19813" t="s">
        <v>2000</v>
      </c>
      <c r="C19813">
        <v>17</v>
      </c>
      <c r="D19813" t="s">
        <v>797</v>
      </c>
      <c r="E19813" t="s">
        <v>783</v>
      </c>
      <c r="F19813" t="s">
        <v>801</v>
      </c>
      <c r="G19813" t="s">
        <v>140</v>
      </c>
    </row>
    <row r="19814" spans="1:7" x14ac:dyDescent="0.35">
      <c r="A19814" t="s">
        <v>25</v>
      </c>
      <c r="B19814" t="s">
        <v>2001</v>
      </c>
      <c r="C19814">
        <v>18</v>
      </c>
      <c r="D19814" t="s">
        <v>896</v>
      </c>
      <c r="E19814" t="s">
        <v>895</v>
      </c>
      <c r="F19814" t="s">
        <v>140</v>
      </c>
      <c r="G19814" t="s">
        <v>140</v>
      </c>
    </row>
    <row r="19815" spans="1:7" x14ac:dyDescent="0.35">
      <c r="A19815" t="s">
        <v>25</v>
      </c>
      <c r="B19815" t="s">
        <v>2002</v>
      </c>
      <c r="C19815">
        <v>88</v>
      </c>
      <c r="D19815" t="s">
        <v>554</v>
      </c>
      <c r="E19815" t="s">
        <v>553</v>
      </c>
      <c r="F19815" t="s">
        <v>140</v>
      </c>
      <c r="G19815" t="s">
        <v>140</v>
      </c>
    </row>
    <row r="19816" spans="1:7" x14ac:dyDescent="0.35">
      <c r="A19816" t="s">
        <v>25</v>
      </c>
      <c r="B19816" t="s">
        <v>2003</v>
      </c>
      <c r="C19816">
        <v>58</v>
      </c>
      <c r="D19816" t="s">
        <v>962</v>
      </c>
      <c r="E19816" t="s">
        <v>395</v>
      </c>
      <c r="F19816" t="s">
        <v>1054</v>
      </c>
      <c r="G19816" t="s">
        <v>1063</v>
      </c>
    </row>
    <row r="19817" spans="1:7" x14ac:dyDescent="0.35">
      <c r="A19817" t="s">
        <v>25</v>
      </c>
      <c r="B19817" t="s">
        <v>2004</v>
      </c>
      <c r="C19817">
        <v>26</v>
      </c>
      <c r="D19817" t="s">
        <v>627</v>
      </c>
      <c r="E19817" t="s">
        <v>626</v>
      </c>
      <c r="F19817" t="s">
        <v>140</v>
      </c>
      <c r="G19817" t="s">
        <v>140</v>
      </c>
    </row>
    <row r="19818" spans="1:7" x14ac:dyDescent="0.35">
      <c r="A19818" t="s">
        <v>25</v>
      </c>
      <c r="B19818" t="s">
        <v>339</v>
      </c>
      <c r="C19818">
        <v>8</v>
      </c>
      <c r="D19818" t="s">
        <v>140</v>
      </c>
      <c r="E19818" t="s">
        <v>140</v>
      </c>
      <c r="F19818" t="s">
        <v>177</v>
      </c>
      <c r="G19818" t="s">
        <v>140</v>
      </c>
    </row>
    <row r="19819" spans="1:7" x14ac:dyDescent="0.35">
      <c r="A19819" t="s">
        <v>26</v>
      </c>
      <c r="B19819" t="s">
        <v>1216</v>
      </c>
      <c r="C19819">
        <v>36</v>
      </c>
      <c r="D19819" t="s">
        <v>890</v>
      </c>
      <c r="E19819" t="s">
        <v>889</v>
      </c>
      <c r="F19819" t="s">
        <v>140</v>
      </c>
      <c r="G19819" t="s">
        <v>140</v>
      </c>
    </row>
    <row r="19820" spans="1:7" x14ac:dyDescent="0.35">
      <c r="A19820" t="s">
        <v>26</v>
      </c>
      <c r="B19820" t="s">
        <v>1993</v>
      </c>
      <c r="C19820">
        <v>36</v>
      </c>
      <c r="D19820" t="s">
        <v>449</v>
      </c>
      <c r="E19820" t="s">
        <v>507</v>
      </c>
      <c r="F19820" t="s">
        <v>140</v>
      </c>
      <c r="G19820" t="s">
        <v>1043</v>
      </c>
    </row>
    <row r="19821" spans="1:7" x14ac:dyDescent="0.35">
      <c r="A19821" t="s">
        <v>26</v>
      </c>
      <c r="B19821" t="s">
        <v>1994</v>
      </c>
      <c r="C19821">
        <v>21</v>
      </c>
      <c r="D19821" t="s">
        <v>227</v>
      </c>
      <c r="E19821" t="s">
        <v>226</v>
      </c>
      <c r="F19821" t="s">
        <v>140</v>
      </c>
      <c r="G19821" t="s">
        <v>140</v>
      </c>
    </row>
    <row r="19822" spans="1:7" x14ac:dyDescent="0.35">
      <c r="A19822" t="s">
        <v>26</v>
      </c>
      <c r="B19822" t="s">
        <v>1995</v>
      </c>
      <c r="C19822">
        <v>19</v>
      </c>
      <c r="D19822" t="s">
        <v>525</v>
      </c>
      <c r="E19822" t="s">
        <v>700</v>
      </c>
      <c r="F19822" t="s">
        <v>140</v>
      </c>
      <c r="G19822" t="s">
        <v>140</v>
      </c>
    </row>
    <row r="19823" spans="1:7" x14ac:dyDescent="0.35">
      <c r="A19823" t="s">
        <v>26</v>
      </c>
      <c r="B19823" t="s">
        <v>1996</v>
      </c>
      <c r="C19823">
        <v>117</v>
      </c>
      <c r="D19823" t="s">
        <v>223</v>
      </c>
      <c r="E19823" t="s">
        <v>486</v>
      </c>
      <c r="F19823" t="s">
        <v>140</v>
      </c>
      <c r="G19823" t="s">
        <v>1014</v>
      </c>
    </row>
    <row r="19824" spans="1:7" x14ac:dyDescent="0.35">
      <c r="A19824" t="s">
        <v>26</v>
      </c>
      <c r="B19824" t="s">
        <v>1997</v>
      </c>
      <c r="C19824">
        <v>61</v>
      </c>
      <c r="D19824" t="s">
        <v>296</v>
      </c>
      <c r="E19824" t="s">
        <v>70</v>
      </c>
      <c r="F19824" t="s">
        <v>140</v>
      </c>
      <c r="G19824" t="s">
        <v>1012</v>
      </c>
    </row>
    <row r="19825" spans="1:7" x14ac:dyDescent="0.35">
      <c r="A19825" t="s">
        <v>26</v>
      </c>
      <c r="B19825" t="s">
        <v>1998</v>
      </c>
      <c r="C19825">
        <v>44</v>
      </c>
      <c r="D19825" t="s">
        <v>1000</v>
      </c>
      <c r="E19825" t="s">
        <v>793</v>
      </c>
      <c r="F19825" t="s">
        <v>1066</v>
      </c>
      <c r="G19825" t="s">
        <v>140</v>
      </c>
    </row>
    <row r="19826" spans="1:7" x14ac:dyDescent="0.35">
      <c r="A19826" t="s">
        <v>26</v>
      </c>
      <c r="B19826" t="s">
        <v>1218</v>
      </c>
      <c r="C19826">
        <v>30</v>
      </c>
      <c r="D19826" t="s">
        <v>798</v>
      </c>
      <c r="E19826" t="s">
        <v>799</v>
      </c>
      <c r="F19826" t="s">
        <v>140</v>
      </c>
      <c r="G19826" t="s">
        <v>140</v>
      </c>
    </row>
    <row r="19827" spans="1:7" x14ac:dyDescent="0.35">
      <c r="A19827" t="s">
        <v>26</v>
      </c>
      <c r="B19827" t="s">
        <v>1999</v>
      </c>
      <c r="C19827">
        <v>35</v>
      </c>
      <c r="D19827" t="s">
        <v>299</v>
      </c>
      <c r="E19827" t="s">
        <v>298</v>
      </c>
      <c r="F19827" t="s">
        <v>140</v>
      </c>
      <c r="G19827" t="s">
        <v>140</v>
      </c>
    </row>
    <row r="19828" spans="1:7" x14ac:dyDescent="0.35">
      <c r="A19828" t="s">
        <v>26</v>
      </c>
      <c r="B19828" t="s">
        <v>2000</v>
      </c>
      <c r="C19828">
        <v>15</v>
      </c>
      <c r="D19828" t="s">
        <v>724</v>
      </c>
      <c r="E19828" t="s">
        <v>725</v>
      </c>
      <c r="F19828" t="s">
        <v>140</v>
      </c>
      <c r="G19828" t="s">
        <v>140</v>
      </c>
    </row>
    <row r="19829" spans="1:7" x14ac:dyDescent="0.35">
      <c r="A19829" t="s">
        <v>26</v>
      </c>
      <c r="B19829" t="s">
        <v>2001</v>
      </c>
      <c r="C19829">
        <v>19</v>
      </c>
      <c r="D19829" t="s">
        <v>652</v>
      </c>
      <c r="E19829" t="s">
        <v>651</v>
      </c>
      <c r="F19829" t="s">
        <v>140</v>
      </c>
      <c r="G19829" t="s">
        <v>140</v>
      </c>
    </row>
    <row r="19830" spans="1:7" x14ac:dyDescent="0.35">
      <c r="A19830" t="s">
        <v>26</v>
      </c>
      <c r="B19830" t="s">
        <v>2002</v>
      </c>
      <c r="C19830">
        <v>87</v>
      </c>
      <c r="D19830" t="s">
        <v>612</v>
      </c>
      <c r="E19830" t="s">
        <v>449</v>
      </c>
      <c r="F19830" t="s">
        <v>775</v>
      </c>
      <c r="G19830" t="s">
        <v>140</v>
      </c>
    </row>
    <row r="19831" spans="1:7" x14ac:dyDescent="0.35">
      <c r="A19831" t="s">
        <v>26</v>
      </c>
      <c r="B19831" t="s">
        <v>2003</v>
      </c>
      <c r="C19831">
        <v>43</v>
      </c>
      <c r="D19831" t="s">
        <v>836</v>
      </c>
      <c r="E19831" t="s">
        <v>835</v>
      </c>
      <c r="F19831" t="s">
        <v>140</v>
      </c>
      <c r="G19831" t="s">
        <v>140</v>
      </c>
    </row>
    <row r="19832" spans="1:7" x14ac:dyDescent="0.35">
      <c r="A19832" t="s">
        <v>26</v>
      </c>
      <c r="B19832" t="s">
        <v>2004</v>
      </c>
      <c r="C19832">
        <v>29</v>
      </c>
      <c r="D19832" t="s">
        <v>865</v>
      </c>
      <c r="E19832" t="s">
        <v>1246</v>
      </c>
      <c r="F19832" t="s">
        <v>140</v>
      </c>
      <c r="G19832" t="s">
        <v>140</v>
      </c>
    </row>
    <row r="19833" spans="1:7" x14ac:dyDescent="0.35">
      <c r="A19833" t="s">
        <v>26</v>
      </c>
      <c r="B19833" t="s">
        <v>339</v>
      </c>
      <c r="C19833">
        <v>10</v>
      </c>
      <c r="D19833" t="s">
        <v>697</v>
      </c>
      <c r="E19833" t="s">
        <v>696</v>
      </c>
      <c r="F19833" t="s">
        <v>140</v>
      </c>
      <c r="G19833" t="s">
        <v>140</v>
      </c>
    </row>
    <row r="19834" spans="1:7" x14ac:dyDescent="0.35">
      <c r="A19834" t="s">
        <v>27</v>
      </c>
      <c r="B19834" t="s">
        <v>1216</v>
      </c>
      <c r="C19834">
        <v>48</v>
      </c>
      <c r="D19834" t="s">
        <v>415</v>
      </c>
      <c r="E19834" t="s">
        <v>645</v>
      </c>
      <c r="F19834" t="s">
        <v>939</v>
      </c>
      <c r="G19834" t="s">
        <v>140</v>
      </c>
    </row>
    <row r="19835" spans="1:7" x14ac:dyDescent="0.35">
      <c r="A19835" t="s">
        <v>27</v>
      </c>
      <c r="B19835" t="s">
        <v>1993</v>
      </c>
      <c r="C19835">
        <v>45</v>
      </c>
      <c r="D19835" t="s">
        <v>383</v>
      </c>
      <c r="E19835" t="s">
        <v>742</v>
      </c>
      <c r="F19835" t="s">
        <v>140</v>
      </c>
      <c r="G19835" t="s">
        <v>140</v>
      </c>
    </row>
    <row r="19836" spans="1:7" x14ac:dyDescent="0.35">
      <c r="A19836" t="s">
        <v>27</v>
      </c>
      <c r="B19836" t="s">
        <v>1994</v>
      </c>
      <c r="C19836">
        <v>13</v>
      </c>
      <c r="D19836" t="s">
        <v>399</v>
      </c>
      <c r="E19836" t="s">
        <v>473</v>
      </c>
      <c r="F19836" t="s">
        <v>140</v>
      </c>
      <c r="G19836" t="s">
        <v>140</v>
      </c>
    </row>
    <row r="19837" spans="1:7" x14ac:dyDescent="0.35">
      <c r="A19837" t="s">
        <v>27</v>
      </c>
      <c r="B19837" t="s">
        <v>1995</v>
      </c>
      <c r="C19837">
        <v>26</v>
      </c>
      <c r="D19837" t="s">
        <v>533</v>
      </c>
      <c r="E19837" t="s">
        <v>291</v>
      </c>
      <c r="F19837" t="s">
        <v>140</v>
      </c>
      <c r="G19837" t="s">
        <v>140</v>
      </c>
    </row>
    <row r="19838" spans="1:7" x14ac:dyDescent="0.35">
      <c r="A19838" t="s">
        <v>27</v>
      </c>
      <c r="B19838" t="s">
        <v>1996</v>
      </c>
      <c r="C19838">
        <v>135</v>
      </c>
      <c r="D19838" t="s">
        <v>764</v>
      </c>
      <c r="E19838" t="s">
        <v>692</v>
      </c>
      <c r="F19838" t="s">
        <v>1098</v>
      </c>
      <c r="G19838" t="s">
        <v>1060</v>
      </c>
    </row>
    <row r="19839" spans="1:7" x14ac:dyDescent="0.35">
      <c r="A19839" t="s">
        <v>27</v>
      </c>
      <c r="B19839" t="s">
        <v>1997</v>
      </c>
      <c r="C19839">
        <v>59</v>
      </c>
      <c r="D19839" t="s">
        <v>820</v>
      </c>
      <c r="E19839" t="s">
        <v>852</v>
      </c>
      <c r="F19839" t="s">
        <v>140</v>
      </c>
      <c r="G19839" t="s">
        <v>1066</v>
      </c>
    </row>
    <row r="19840" spans="1:7" x14ac:dyDescent="0.35">
      <c r="A19840" t="s">
        <v>27</v>
      </c>
      <c r="B19840" t="s">
        <v>1998</v>
      </c>
      <c r="C19840">
        <v>42</v>
      </c>
      <c r="D19840" t="s">
        <v>650</v>
      </c>
      <c r="E19840" t="s">
        <v>649</v>
      </c>
      <c r="F19840" t="s">
        <v>140</v>
      </c>
      <c r="G19840" t="s">
        <v>140</v>
      </c>
    </row>
    <row r="19841" spans="1:7" x14ac:dyDescent="0.35">
      <c r="A19841" t="s">
        <v>27</v>
      </c>
      <c r="B19841" t="s">
        <v>1218</v>
      </c>
      <c r="C19841">
        <v>51</v>
      </c>
      <c r="D19841" t="s">
        <v>850</v>
      </c>
      <c r="E19841" t="s">
        <v>414</v>
      </c>
      <c r="F19841" t="s">
        <v>940</v>
      </c>
      <c r="G19841" t="s">
        <v>140</v>
      </c>
    </row>
    <row r="19842" spans="1:7" x14ac:dyDescent="0.35">
      <c r="A19842" t="s">
        <v>27</v>
      </c>
      <c r="B19842" t="s">
        <v>1999</v>
      </c>
      <c r="C19842">
        <v>34</v>
      </c>
      <c r="D19842" t="s">
        <v>484</v>
      </c>
      <c r="E19842" t="s">
        <v>485</v>
      </c>
      <c r="F19842" t="s">
        <v>140</v>
      </c>
      <c r="G19842" t="s">
        <v>140</v>
      </c>
    </row>
    <row r="19843" spans="1:7" x14ac:dyDescent="0.35">
      <c r="A19843" t="s">
        <v>27</v>
      </c>
      <c r="B19843" t="s">
        <v>2000</v>
      </c>
      <c r="C19843">
        <v>14</v>
      </c>
      <c r="D19843" t="s">
        <v>576</v>
      </c>
      <c r="E19843" t="s">
        <v>575</v>
      </c>
      <c r="F19843" t="s">
        <v>140</v>
      </c>
      <c r="G19843" t="s">
        <v>140</v>
      </c>
    </row>
    <row r="19844" spans="1:7" x14ac:dyDescent="0.35">
      <c r="A19844" t="s">
        <v>27</v>
      </c>
      <c r="B19844" t="s">
        <v>2001</v>
      </c>
      <c r="C19844">
        <v>28</v>
      </c>
      <c r="D19844" t="s">
        <v>362</v>
      </c>
      <c r="E19844" t="s">
        <v>363</v>
      </c>
      <c r="F19844" t="s">
        <v>140</v>
      </c>
      <c r="G19844" t="s">
        <v>140</v>
      </c>
    </row>
    <row r="19845" spans="1:7" x14ac:dyDescent="0.35">
      <c r="A19845" t="s">
        <v>27</v>
      </c>
      <c r="B19845" t="s">
        <v>2002</v>
      </c>
      <c r="C19845">
        <v>107</v>
      </c>
      <c r="D19845" t="s">
        <v>332</v>
      </c>
      <c r="E19845" t="s">
        <v>814</v>
      </c>
      <c r="F19845" t="s">
        <v>1011</v>
      </c>
      <c r="G19845" t="s">
        <v>1009</v>
      </c>
    </row>
    <row r="19846" spans="1:7" x14ac:dyDescent="0.35">
      <c r="A19846" t="s">
        <v>27</v>
      </c>
      <c r="B19846" t="s">
        <v>2003</v>
      </c>
      <c r="C19846">
        <v>57</v>
      </c>
      <c r="D19846" t="s">
        <v>171</v>
      </c>
      <c r="E19846" t="s">
        <v>553</v>
      </c>
      <c r="F19846" t="s">
        <v>140</v>
      </c>
      <c r="G19846" t="s">
        <v>1014</v>
      </c>
    </row>
    <row r="19847" spans="1:7" x14ac:dyDescent="0.35">
      <c r="A19847" t="s">
        <v>27</v>
      </c>
      <c r="B19847" t="s">
        <v>2004</v>
      </c>
      <c r="C19847">
        <v>26</v>
      </c>
      <c r="D19847" t="s">
        <v>449</v>
      </c>
      <c r="E19847" t="s">
        <v>448</v>
      </c>
      <c r="F19847" t="s">
        <v>140</v>
      </c>
      <c r="G19847" t="s">
        <v>140</v>
      </c>
    </row>
    <row r="19848" spans="1:7" x14ac:dyDescent="0.35">
      <c r="A19848" t="s">
        <v>27</v>
      </c>
      <c r="B19848" t="s">
        <v>339</v>
      </c>
      <c r="C19848">
        <v>16</v>
      </c>
      <c r="D19848" t="s">
        <v>895</v>
      </c>
      <c r="E19848" t="s">
        <v>822</v>
      </c>
      <c r="F19848" t="s">
        <v>910</v>
      </c>
      <c r="G19848" t="s">
        <v>140</v>
      </c>
    </row>
    <row r="19849" spans="1:7" x14ac:dyDescent="0.35">
      <c r="A19849" t="s">
        <v>28</v>
      </c>
      <c r="B19849" t="s">
        <v>1216</v>
      </c>
      <c r="C19849">
        <v>29</v>
      </c>
      <c r="D19849" t="s">
        <v>166</v>
      </c>
      <c r="E19849" t="s">
        <v>165</v>
      </c>
      <c r="F19849" t="s">
        <v>140</v>
      </c>
      <c r="G19849" t="s">
        <v>140</v>
      </c>
    </row>
    <row r="19850" spans="1:7" x14ac:dyDescent="0.35">
      <c r="A19850" t="s">
        <v>28</v>
      </c>
      <c r="B19850" t="s">
        <v>1993</v>
      </c>
      <c r="C19850">
        <v>29</v>
      </c>
      <c r="D19850" t="s">
        <v>773</v>
      </c>
      <c r="E19850" t="s">
        <v>945</v>
      </c>
      <c r="F19850" t="s">
        <v>1044</v>
      </c>
      <c r="G19850" t="s">
        <v>140</v>
      </c>
    </row>
    <row r="19851" spans="1:7" x14ac:dyDescent="0.35">
      <c r="A19851" t="s">
        <v>28</v>
      </c>
      <c r="B19851" t="s">
        <v>1994</v>
      </c>
      <c r="C19851">
        <v>17</v>
      </c>
      <c r="D19851" t="s">
        <v>379</v>
      </c>
      <c r="E19851" t="s">
        <v>378</v>
      </c>
      <c r="F19851" t="s">
        <v>140</v>
      </c>
      <c r="G19851" t="s">
        <v>140</v>
      </c>
    </row>
    <row r="19852" spans="1:7" x14ac:dyDescent="0.35">
      <c r="A19852" t="s">
        <v>28</v>
      </c>
      <c r="B19852" t="s">
        <v>1995</v>
      </c>
      <c r="C19852">
        <v>19</v>
      </c>
      <c r="D19852" t="s">
        <v>463</v>
      </c>
      <c r="E19852" t="s">
        <v>464</v>
      </c>
      <c r="F19852" t="s">
        <v>140</v>
      </c>
      <c r="G19852" t="s">
        <v>140</v>
      </c>
    </row>
    <row r="19853" spans="1:7" x14ac:dyDescent="0.35">
      <c r="A19853" t="s">
        <v>28</v>
      </c>
      <c r="B19853" t="s">
        <v>1996</v>
      </c>
      <c r="C19853">
        <v>108</v>
      </c>
      <c r="D19853" t="s">
        <v>482</v>
      </c>
      <c r="E19853" t="s">
        <v>483</v>
      </c>
      <c r="F19853" t="s">
        <v>140</v>
      </c>
      <c r="G19853" t="s">
        <v>140</v>
      </c>
    </row>
    <row r="19854" spans="1:7" x14ac:dyDescent="0.35">
      <c r="A19854" t="s">
        <v>28</v>
      </c>
      <c r="B19854" t="s">
        <v>1997</v>
      </c>
      <c r="C19854">
        <v>61</v>
      </c>
      <c r="D19854" t="s">
        <v>509</v>
      </c>
      <c r="E19854" t="s">
        <v>209</v>
      </c>
      <c r="F19854" t="s">
        <v>1019</v>
      </c>
      <c r="G19854" t="s">
        <v>140</v>
      </c>
    </row>
    <row r="19855" spans="1:7" x14ac:dyDescent="0.35">
      <c r="A19855" t="s">
        <v>28</v>
      </c>
      <c r="B19855" t="s">
        <v>1998</v>
      </c>
      <c r="C19855">
        <v>45</v>
      </c>
      <c r="D19855" t="s">
        <v>341</v>
      </c>
      <c r="E19855" t="s">
        <v>409</v>
      </c>
      <c r="F19855" t="s">
        <v>1007</v>
      </c>
      <c r="G19855" t="s">
        <v>140</v>
      </c>
    </row>
    <row r="19856" spans="1:7" x14ac:dyDescent="0.35">
      <c r="A19856" t="s">
        <v>28</v>
      </c>
      <c r="B19856" t="s">
        <v>1218</v>
      </c>
      <c r="C19856">
        <v>25</v>
      </c>
      <c r="D19856" t="s">
        <v>427</v>
      </c>
      <c r="E19856" t="s">
        <v>343</v>
      </c>
      <c r="F19856" t="s">
        <v>1067</v>
      </c>
      <c r="G19856" t="s">
        <v>140</v>
      </c>
    </row>
    <row r="19857" spans="1:7" x14ac:dyDescent="0.35">
      <c r="A19857" t="s">
        <v>28</v>
      </c>
      <c r="B19857" t="s">
        <v>1999</v>
      </c>
      <c r="C19857">
        <v>25</v>
      </c>
      <c r="D19857" t="s">
        <v>922</v>
      </c>
      <c r="E19857" t="s">
        <v>1015</v>
      </c>
      <c r="F19857" t="s">
        <v>140</v>
      </c>
      <c r="G19857" t="s">
        <v>140</v>
      </c>
    </row>
    <row r="19858" spans="1:7" x14ac:dyDescent="0.35">
      <c r="A19858" t="s">
        <v>28</v>
      </c>
      <c r="B19858" t="s">
        <v>2000</v>
      </c>
      <c r="C19858">
        <v>6</v>
      </c>
      <c r="D19858" t="s">
        <v>577</v>
      </c>
      <c r="E19858" t="s">
        <v>578</v>
      </c>
      <c r="F19858" t="s">
        <v>140</v>
      </c>
      <c r="G19858" t="s">
        <v>140</v>
      </c>
    </row>
    <row r="19859" spans="1:7" x14ac:dyDescent="0.35">
      <c r="A19859" t="s">
        <v>28</v>
      </c>
      <c r="B19859" t="s">
        <v>2001</v>
      </c>
      <c r="C19859">
        <v>14</v>
      </c>
      <c r="D19859" t="s">
        <v>410</v>
      </c>
      <c r="E19859" t="s">
        <v>411</v>
      </c>
      <c r="F19859" t="s">
        <v>140</v>
      </c>
      <c r="G19859" t="s">
        <v>140</v>
      </c>
    </row>
    <row r="19860" spans="1:7" x14ac:dyDescent="0.35">
      <c r="A19860" t="s">
        <v>28</v>
      </c>
      <c r="B19860" t="s">
        <v>2002</v>
      </c>
      <c r="C19860">
        <v>82</v>
      </c>
      <c r="D19860" t="s">
        <v>351</v>
      </c>
      <c r="E19860" t="s">
        <v>175</v>
      </c>
      <c r="F19860" t="s">
        <v>1048</v>
      </c>
      <c r="G19860" t="s">
        <v>140</v>
      </c>
    </row>
    <row r="19861" spans="1:7" x14ac:dyDescent="0.35">
      <c r="A19861" t="s">
        <v>28</v>
      </c>
      <c r="B19861" t="s">
        <v>2003</v>
      </c>
      <c r="C19861">
        <v>43</v>
      </c>
      <c r="D19861" t="s">
        <v>636</v>
      </c>
      <c r="E19861" t="s">
        <v>541</v>
      </c>
      <c r="F19861" t="s">
        <v>140</v>
      </c>
      <c r="G19861" t="s">
        <v>949</v>
      </c>
    </row>
    <row r="19862" spans="1:7" x14ac:dyDescent="0.35">
      <c r="A19862" t="s">
        <v>28</v>
      </c>
      <c r="B19862" t="s">
        <v>2004</v>
      </c>
      <c r="C19862">
        <v>17</v>
      </c>
      <c r="D19862" t="s">
        <v>352</v>
      </c>
      <c r="E19862" t="s">
        <v>353</v>
      </c>
      <c r="F19862" t="s">
        <v>140</v>
      </c>
      <c r="G19862" t="s">
        <v>140</v>
      </c>
    </row>
    <row r="19863" spans="1:7" x14ac:dyDescent="0.35">
      <c r="A19863" t="s">
        <v>28</v>
      </c>
      <c r="B19863" t="s">
        <v>339</v>
      </c>
      <c r="C19863">
        <v>16</v>
      </c>
      <c r="D19863" t="s">
        <v>1182</v>
      </c>
      <c r="E19863" t="s">
        <v>465</v>
      </c>
      <c r="F19863" t="s">
        <v>652</v>
      </c>
      <c r="G19863" t="s">
        <v>140</v>
      </c>
    </row>
    <row r="19864" spans="1:7" x14ac:dyDescent="0.35">
      <c r="A19864" t="s">
        <v>29</v>
      </c>
      <c r="B19864" t="s">
        <v>1216</v>
      </c>
      <c r="C19864">
        <v>46</v>
      </c>
      <c r="D19864" t="s">
        <v>369</v>
      </c>
      <c r="E19864" t="s">
        <v>368</v>
      </c>
      <c r="F19864" t="s">
        <v>140</v>
      </c>
      <c r="G19864" t="s">
        <v>140</v>
      </c>
    </row>
    <row r="19865" spans="1:7" x14ac:dyDescent="0.35">
      <c r="A19865" t="s">
        <v>29</v>
      </c>
      <c r="B19865" t="s">
        <v>1993</v>
      </c>
      <c r="C19865">
        <v>34</v>
      </c>
      <c r="D19865" t="s">
        <v>865</v>
      </c>
      <c r="E19865" t="s">
        <v>1246</v>
      </c>
      <c r="F19865" t="s">
        <v>140</v>
      </c>
      <c r="G19865" t="s">
        <v>140</v>
      </c>
    </row>
    <row r="19866" spans="1:7" x14ac:dyDescent="0.35">
      <c r="A19866" t="s">
        <v>29</v>
      </c>
      <c r="B19866" t="s">
        <v>1994</v>
      </c>
      <c r="C19866">
        <v>27</v>
      </c>
      <c r="D19866" t="s">
        <v>392</v>
      </c>
      <c r="E19866" t="s">
        <v>393</v>
      </c>
      <c r="F19866" t="s">
        <v>140</v>
      </c>
      <c r="G19866" t="s">
        <v>140</v>
      </c>
    </row>
    <row r="19867" spans="1:7" x14ac:dyDescent="0.35">
      <c r="A19867" t="s">
        <v>29</v>
      </c>
      <c r="B19867" t="s">
        <v>1995</v>
      </c>
      <c r="C19867">
        <v>14</v>
      </c>
      <c r="D19867" t="s">
        <v>553</v>
      </c>
      <c r="E19867" t="s">
        <v>554</v>
      </c>
      <c r="F19867" t="s">
        <v>140</v>
      </c>
      <c r="G19867" t="s">
        <v>140</v>
      </c>
    </row>
    <row r="19868" spans="1:7" x14ac:dyDescent="0.35">
      <c r="A19868" t="s">
        <v>29</v>
      </c>
      <c r="B19868" t="s">
        <v>1996</v>
      </c>
      <c r="C19868">
        <v>126</v>
      </c>
      <c r="D19868" t="s">
        <v>382</v>
      </c>
      <c r="E19868" t="s">
        <v>545</v>
      </c>
      <c r="F19868" t="s">
        <v>140</v>
      </c>
      <c r="G19868" t="s">
        <v>1011</v>
      </c>
    </row>
    <row r="19869" spans="1:7" x14ac:dyDescent="0.35">
      <c r="A19869" t="s">
        <v>29</v>
      </c>
      <c r="B19869" t="s">
        <v>1997</v>
      </c>
      <c r="C19869">
        <v>52</v>
      </c>
      <c r="D19869" t="s">
        <v>266</v>
      </c>
      <c r="E19869" t="s">
        <v>267</v>
      </c>
      <c r="F19869" t="s">
        <v>140</v>
      </c>
      <c r="G19869" t="s">
        <v>140</v>
      </c>
    </row>
    <row r="19870" spans="1:7" x14ac:dyDescent="0.35">
      <c r="A19870" t="s">
        <v>29</v>
      </c>
      <c r="B19870" t="s">
        <v>1998</v>
      </c>
      <c r="C19870">
        <v>53</v>
      </c>
      <c r="D19870" t="s">
        <v>366</v>
      </c>
      <c r="E19870" t="s">
        <v>367</v>
      </c>
      <c r="F19870" t="s">
        <v>140</v>
      </c>
      <c r="G19870" t="s">
        <v>140</v>
      </c>
    </row>
    <row r="19871" spans="1:7" x14ac:dyDescent="0.35">
      <c r="A19871" t="s">
        <v>29</v>
      </c>
      <c r="B19871" t="s">
        <v>1218</v>
      </c>
      <c r="C19871">
        <v>24</v>
      </c>
      <c r="D19871" t="s">
        <v>484</v>
      </c>
      <c r="E19871" t="s">
        <v>485</v>
      </c>
      <c r="F19871" t="s">
        <v>140</v>
      </c>
      <c r="G19871" t="s">
        <v>140</v>
      </c>
    </row>
    <row r="19872" spans="1:7" x14ac:dyDescent="0.35">
      <c r="A19872" t="s">
        <v>29</v>
      </c>
      <c r="B19872" t="s">
        <v>1999</v>
      </c>
      <c r="C19872">
        <v>35</v>
      </c>
      <c r="D19872" t="s">
        <v>724</v>
      </c>
      <c r="E19872" t="s">
        <v>725</v>
      </c>
      <c r="F19872" t="s">
        <v>140</v>
      </c>
      <c r="G19872" t="s">
        <v>140</v>
      </c>
    </row>
    <row r="19873" spans="1:7" x14ac:dyDescent="0.35">
      <c r="A19873" t="s">
        <v>29</v>
      </c>
      <c r="B19873" t="s">
        <v>2000</v>
      </c>
      <c r="C19873">
        <v>19</v>
      </c>
      <c r="D19873" t="s">
        <v>578</v>
      </c>
      <c r="E19873" t="s">
        <v>577</v>
      </c>
      <c r="F19873" t="s">
        <v>140</v>
      </c>
      <c r="G19873" t="s">
        <v>140</v>
      </c>
    </row>
    <row r="19874" spans="1:7" x14ac:dyDescent="0.35">
      <c r="A19874" t="s">
        <v>29</v>
      </c>
      <c r="B19874" t="s">
        <v>2001</v>
      </c>
      <c r="C19874">
        <v>15</v>
      </c>
      <c r="D19874" t="s">
        <v>744</v>
      </c>
      <c r="E19874" t="s">
        <v>550</v>
      </c>
      <c r="F19874" t="s">
        <v>140</v>
      </c>
      <c r="G19874" t="s">
        <v>95</v>
      </c>
    </row>
    <row r="19875" spans="1:7" x14ac:dyDescent="0.35">
      <c r="A19875" t="s">
        <v>29</v>
      </c>
      <c r="B19875" t="s">
        <v>2002</v>
      </c>
      <c r="C19875">
        <v>104</v>
      </c>
      <c r="D19875" t="s">
        <v>744</v>
      </c>
      <c r="E19875" t="s">
        <v>922</v>
      </c>
      <c r="F19875" t="s">
        <v>1014</v>
      </c>
      <c r="G19875" t="s">
        <v>1098</v>
      </c>
    </row>
    <row r="19876" spans="1:7" x14ac:dyDescent="0.35">
      <c r="A19876" t="s">
        <v>29</v>
      </c>
      <c r="B19876" t="s">
        <v>2003</v>
      </c>
      <c r="C19876">
        <v>45</v>
      </c>
      <c r="D19876" t="s">
        <v>327</v>
      </c>
      <c r="E19876" t="s">
        <v>328</v>
      </c>
      <c r="F19876" t="s">
        <v>140</v>
      </c>
      <c r="G19876" t="s">
        <v>140</v>
      </c>
    </row>
    <row r="19877" spans="1:7" x14ac:dyDescent="0.35">
      <c r="A19877" t="s">
        <v>29</v>
      </c>
      <c r="B19877" t="s">
        <v>2004</v>
      </c>
      <c r="C19877">
        <v>34</v>
      </c>
      <c r="D19877" t="s">
        <v>323</v>
      </c>
      <c r="E19877" t="s">
        <v>873</v>
      </c>
      <c r="F19877" t="s">
        <v>140</v>
      </c>
      <c r="G19877" t="s">
        <v>660</v>
      </c>
    </row>
    <row r="19878" spans="1:7" x14ac:dyDescent="0.35">
      <c r="A19878" t="s">
        <v>29</v>
      </c>
      <c r="B19878" t="s">
        <v>339</v>
      </c>
      <c r="C19878">
        <v>7</v>
      </c>
      <c r="D19878" t="s">
        <v>863</v>
      </c>
      <c r="E19878" t="s">
        <v>864</v>
      </c>
      <c r="F19878" t="s">
        <v>140</v>
      </c>
      <c r="G19878" t="s">
        <v>140</v>
      </c>
    </row>
    <row r="19879" spans="1:7" x14ac:dyDescent="0.35">
      <c r="A19879" t="s">
        <v>30</v>
      </c>
      <c r="B19879" t="s">
        <v>1216</v>
      </c>
      <c r="C19879">
        <v>46</v>
      </c>
      <c r="D19879" t="s">
        <v>689</v>
      </c>
      <c r="E19879" t="s">
        <v>688</v>
      </c>
      <c r="F19879" t="s">
        <v>140</v>
      </c>
      <c r="G19879" t="s">
        <v>140</v>
      </c>
    </row>
    <row r="19880" spans="1:7" x14ac:dyDescent="0.35">
      <c r="A19880" t="s">
        <v>30</v>
      </c>
      <c r="B19880" t="s">
        <v>1993</v>
      </c>
      <c r="C19880">
        <v>51</v>
      </c>
      <c r="D19880" t="s">
        <v>426</v>
      </c>
      <c r="E19880" t="s">
        <v>427</v>
      </c>
      <c r="F19880" t="s">
        <v>140</v>
      </c>
      <c r="G19880" t="s">
        <v>140</v>
      </c>
    </row>
    <row r="19881" spans="1:7" x14ac:dyDescent="0.35">
      <c r="A19881" t="s">
        <v>30</v>
      </c>
      <c r="B19881" t="s">
        <v>1994</v>
      </c>
      <c r="C19881">
        <v>14</v>
      </c>
      <c r="D19881" t="s">
        <v>172</v>
      </c>
      <c r="E19881" t="s">
        <v>171</v>
      </c>
      <c r="F19881" t="s">
        <v>140</v>
      </c>
      <c r="G19881" t="s">
        <v>140</v>
      </c>
    </row>
    <row r="19882" spans="1:7" x14ac:dyDescent="0.35">
      <c r="A19882" t="s">
        <v>30</v>
      </c>
      <c r="B19882" t="s">
        <v>1995</v>
      </c>
      <c r="C19882">
        <v>21</v>
      </c>
      <c r="D19882" t="s">
        <v>534</v>
      </c>
      <c r="E19882" t="s">
        <v>535</v>
      </c>
      <c r="F19882" t="s">
        <v>140</v>
      </c>
      <c r="G19882" t="s">
        <v>140</v>
      </c>
    </row>
    <row r="19883" spans="1:7" x14ac:dyDescent="0.35">
      <c r="A19883" t="s">
        <v>30</v>
      </c>
      <c r="B19883" t="s">
        <v>1996</v>
      </c>
      <c r="C19883">
        <v>142</v>
      </c>
      <c r="D19883" t="s">
        <v>835</v>
      </c>
      <c r="E19883" t="s">
        <v>584</v>
      </c>
      <c r="F19883" t="s">
        <v>1013</v>
      </c>
      <c r="G19883" t="s">
        <v>1008</v>
      </c>
    </row>
    <row r="19884" spans="1:7" x14ac:dyDescent="0.35">
      <c r="A19884" t="s">
        <v>30</v>
      </c>
      <c r="B19884" t="s">
        <v>1997</v>
      </c>
      <c r="C19884">
        <v>60</v>
      </c>
      <c r="D19884" t="s">
        <v>843</v>
      </c>
      <c r="E19884" t="s">
        <v>850</v>
      </c>
      <c r="F19884" t="s">
        <v>1054</v>
      </c>
      <c r="G19884" t="s">
        <v>140</v>
      </c>
    </row>
    <row r="19885" spans="1:7" x14ac:dyDescent="0.35">
      <c r="A19885" t="s">
        <v>30</v>
      </c>
      <c r="B19885" t="s">
        <v>1998</v>
      </c>
      <c r="C19885">
        <v>44</v>
      </c>
      <c r="D19885" t="s">
        <v>503</v>
      </c>
      <c r="E19885" t="s">
        <v>502</v>
      </c>
      <c r="F19885" t="s">
        <v>140</v>
      </c>
      <c r="G19885" t="s">
        <v>140</v>
      </c>
    </row>
    <row r="19886" spans="1:7" x14ac:dyDescent="0.35">
      <c r="A19886" t="s">
        <v>30</v>
      </c>
      <c r="B19886" t="s">
        <v>1218</v>
      </c>
      <c r="C19886">
        <v>39</v>
      </c>
      <c r="D19886" t="s">
        <v>696</v>
      </c>
      <c r="E19886" t="s">
        <v>697</v>
      </c>
      <c r="F19886" t="s">
        <v>140</v>
      </c>
      <c r="G19886" t="s">
        <v>140</v>
      </c>
    </row>
    <row r="19887" spans="1:7" x14ac:dyDescent="0.35">
      <c r="A19887" t="s">
        <v>30</v>
      </c>
      <c r="B19887" t="s">
        <v>1999</v>
      </c>
      <c r="C19887">
        <v>41</v>
      </c>
      <c r="D19887" t="s">
        <v>74</v>
      </c>
      <c r="E19887" t="s">
        <v>75</v>
      </c>
      <c r="F19887" t="s">
        <v>140</v>
      </c>
      <c r="G19887" t="s">
        <v>140</v>
      </c>
    </row>
    <row r="19888" spans="1:7" x14ac:dyDescent="0.35">
      <c r="A19888" t="s">
        <v>30</v>
      </c>
      <c r="B19888" t="s">
        <v>2000</v>
      </c>
      <c r="C19888">
        <v>14</v>
      </c>
      <c r="D19888" t="s">
        <v>227</v>
      </c>
      <c r="E19888" t="s">
        <v>226</v>
      </c>
      <c r="F19888" t="s">
        <v>140</v>
      </c>
      <c r="G19888" t="s">
        <v>140</v>
      </c>
    </row>
    <row r="19889" spans="1:7" x14ac:dyDescent="0.35">
      <c r="A19889" t="s">
        <v>30</v>
      </c>
      <c r="B19889" t="s">
        <v>2001</v>
      </c>
      <c r="C19889">
        <v>15</v>
      </c>
      <c r="D19889" t="s">
        <v>666</v>
      </c>
      <c r="E19889" t="s">
        <v>667</v>
      </c>
      <c r="F19889" t="s">
        <v>140</v>
      </c>
      <c r="G19889" t="s">
        <v>140</v>
      </c>
    </row>
    <row r="19890" spans="1:7" x14ac:dyDescent="0.35">
      <c r="A19890" t="s">
        <v>30</v>
      </c>
      <c r="B19890" t="s">
        <v>2002</v>
      </c>
      <c r="C19890">
        <v>107</v>
      </c>
      <c r="D19890" t="s">
        <v>205</v>
      </c>
      <c r="E19890" t="s">
        <v>341</v>
      </c>
      <c r="F19890" t="s">
        <v>140</v>
      </c>
      <c r="G19890" t="s">
        <v>1016</v>
      </c>
    </row>
    <row r="19891" spans="1:7" x14ac:dyDescent="0.35">
      <c r="A19891" t="s">
        <v>30</v>
      </c>
      <c r="B19891" t="s">
        <v>2003</v>
      </c>
      <c r="C19891">
        <v>46</v>
      </c>
      <c r="D19891" t="s">
        <v>725</v>
      </c>
      <c r="E19891" t="s">
        <v>724</v>
      </c>
      <c r="F19891" t="s">
        <v>140</v>
      </c>
      <c r="G19891" t="s">
        <v>140</v>
      </c>
    </row>
    <row r="19892" spans="1:7" x14ac:dyDescent="0.35">
      <c r="A19892" t="s">
        <v>30</v>
      </c>
      <c r="B19892" t="s">
        <v>2004</v>
      </c>
      <c r="C19892">
        <v>35</v>
      </c>
      <c r="D19892" t="s">
        <v>165</v>
      </c>
      <c r="E19892" t="s">
        <v>166</v>
      </c>
      <c r="F19892" t="s">
        <v>140</v>
      </c>
      <c r="G19892" t="s">
        <v>140</v>
      </c>
    </row>
    <row r="19893" spans="1:7" x14ac:dyDescent="0.35">
      <c r="A19893" t="s">
        <v>30</v>
      </c>
      <c r="B19893" t="s">
        <v>339</v>
      </c>
      <c r="C19893">
        <v>12</v>
      </c>
      <c r="D19893" t="s">
        <v>221</v>
      </c>
      <c r="E19893" t="s">
        <v>140</v>
      </c>
      <c r="F19893" t="s">
        <v>220</v>
      </c>
      <c r="G19893" t="s">
        <v>140</v>
      </c>
    </row>
    <row r="19894" spans="1:7" x14ac:dyDescent="0.35">
      <c r="A19894" t="s">
        <v>31</v>
      </c>
      <c r="B19894" t="s">
        <v>1216</v>
      </c>
      <c r="C19894">
        <v>27</v>
      </c>
      <c r="D19894" t="s">
        <v>66</v>
      </c>
      <c r="E19894" t="s">
        <v>67</v>
      </c>
      <c r="F19894" t="s">
        <v>140</v>
      </c>
      <c r="G19894" t="s">
        <v>140</v>
      </c>
    </row>
    <row r="19895" spans="1:7" x14ac:dyDescent="0.35">
      <c r="A19895" t="s">
        <v>31</v>
      </c>
      <c r="B19895" t="s">
        <v>1993</v>
      </c>
      <c r="C19895">
        <v>21</v>
      </c>
      <c r="D19895" t="s">
        <v>224</v>
      </c>
      <c r="E19895" t="s">
        <v>223</v>
      </c>
      <c r="F19895" t="s">
        <v>140</v>
      </c>
      <c r="G19895" t="s">
        <v>140</v>
      </c>
    </row>
    <row r="19896" spans="1:7" x14ac:dyDescent="0.35">
      <c r="A19896" t="s">
        <v>31</v>
      </c>
      <c r="B19896" t="s">
        <v>1994</v>
      </c>
      <c r="C19896">
        <v>12</v>
      </c>
      <c r="D19896" t="s">
        <v>889</v>
      </c>
      <c r="E19896" t="s">
        <v>890</v>
      </c>
      <c r="F19896" t="s">
        <v>140</v>
      </c>
      <c r="G19896" t="s">
        <v>140</v>
      </c>
    </row>
    <row r="19897" spans="1:7" x14ac:dyDescent="0.35">
      <c r="A19897" t="s">
        <v>31</v>
      </c>
      <c r="B19897" t="s">
        <v>1995</v>
      </c>
      <c r="C19897">
        <v>8</v>
      </c>
      <c r="D19897" t="s">
        <v>1156</v>
      </c>
      <c r="E19897" t="s">
        <v>792</v>
      </c>
      <c r="F19897" t="s">
        <v>140</v>
      </c>
      <c r="G19897" t="s">
        <v>1073</v>
      </c>
    </row>
    <row r="19898" spans="1:7" x14ac:dyDescent="0.35">
      <c r="A19898" t="s">
        <v>31</v>
      </c>
      <c r="B19898" t="s">
        <v>1996</v>
      </c>
      <c r="C19898">
        <v>90</v>
      </c>
      <c r="D19898" t="s">
        <v>683</v>
      </c>
      <c r="E19898" t="s">
        <v>277</v>
      </c>
      <c r="F19898" t="s">
        <v>140</v>
      </c>
      <c r="G19898" t="s">
        <v>1098</v>
      </c>
    </row>
    <row r="19899" spans="1:7" x14ac:dyDescent="0.35">
      <c r="A19899" t="s">
        <v>31</v>
      </c>
      <c r="B19899" t="s">
        <v>1997</v>
      </c>
      <c r="C19899">
        <v>75</v>
      </c>
      <c r="D19899" t="s">
        <v>152</v>
      </c>
      <c r="E19899" t="s">
        <v>153</v>
      </c>
      <c r="F19899" t="s">
        <v>140</v>
      </c>
      <c r="G19899" t="s">
        <v>140</v>
      </c>
    </row>
    <row r="19900" spans="1:7" x14ac:dyDescent="0.35">
      <c r="A19900" t="s">
        <v>31</v>
      </c>
      <c r="B19900" t="s">
        <v>1998</v>
      </c>
      <c r="C19900">
        <v>66</v>
      </c>
      <c r="D19900" t="s">
        <v>408</v>
      </c>
      <c r="E19900" t="s">
        <v>409</v>
      </c>
      <c r="F19900" t="s">
        <v>140</v>
      </c>
      <c r="G19900" t="s">
        <v>140</v>
      </c>
    </row>
    <row r="19901" spans="1:7" x14ac:dyDescent="0.35">
      <c r="A19901" t="s">
        <v>31</v>
      </c>
      <c r="B19901" t="s">
        <v>1218</v>
      </c>
      <c r="C19901">
        <v>24</v>
      </c>
      <c r="D19901" t="s">
        <v>989</v>
      </c>
      <c r="E19901" t="s">
        <v>848</v>
      </c>
      <c r="F19901" t="s">
        <v>140</v>
      </c>
      <c r="G19901" t="s">
        <v>140</v>
      </c>
    </row>
    <row r="19902" spans="1:7" x14ac:dyDescent="0.35">
      <c r="A19902" t="s">
        <v>31</v>
      </c>
      <c r="B19902" t="s">
        <v>1999</v>
      </c>
      <c r="C19902">
        <v>15</v>
      </c>
      <c r="D19902" t="s">
        <v>873</v>
      </c>
      <c r="E19902" t="s">
        <v>874</v>
      </c>
      <c r="F19902" t="s">
        <v>140</v>
      </c>
      <c r="G19902" t="s">
        <v>140</v>
      </c>
    </row>
    <row r="19903" spans="1:7" x14ac:dyDescent="0.35">
      <c r="A19903" t="s">
        <v>31</v>
      </c>
      <c r="B19903" t="s">
        <v>2000</v>
      </c>
      <c r="C19903">
        <v>5</v>
      </c>
      <c r="D19903" t="s">
        <v>427</v>
      </c>
      <c r="E19903" t="s">
        <v>426</v>
      </c>
      <c r="F19903" t="s">
        <v>140</v>
      </c>
      <c r="G19903" t="s">
        <v>140</v>
      </c>
    </row>
    <row r="19904" spans="1:7" x14ac:dyDescent="0.35">
      <c r="A19904" t="s">
        <v>31</v>
      </c>
      <c r="B19904" t="s">
        <v>2001</v>
      </c>
      <c r="C19904">
        <v>16</v>
      </c>
      <c r="D19904" t="s">
        <v>906</v>
      </c>
      <c r="E19904" t="s">
        <v>729</v>
      </c>
      <c r="F19904" t="s">
        <v>140</v>
      </c>
      <c r="G19904" t="s">
        <v>140</v>
      </c>
    </row>
    <row r="19905" spans="1:7" x14ac:dyDescent="0.35">
      <c r="A19905" t="s">
        <v>31</v>
      </c>
      <c r="B19905" t="s">
        <v>2002</v>
      </c>
      <c r="C19905">
        <v>83</v>
      </c>
      <c r="D19905" t="s">
        <v>610</v>
      </c>
      <c r="E19905" t="s">
        <v>610</v>
      </c>
      <c r="F19905" t="s">
        <v>140</v>
      </c>
      <c r="G19905" t="s">
        <v>140</v>
      </c>
    </row>
    <row r="19906" spans="1:7" x14ac:dyDescent="0.35">
      <c r="A19906" t="s">
        <v>31</v>
      </c>
      <c r="B19906" t="s">
        <v>2003</v>
      </c>
      <c r="C19906">
        <v>61</v>
      </c>
      <c r="D19906" t="s">
        <v>765</v>
      </c>
      <c r="E19906" t="s">
        <v>764</v>
      </c>
      <c r="F19906" t="s">
        <v>140</v>
      </c>
      <c r="G19906" t="s">
        <v>140</v>
      </c>
    </row>
    <row r="19907" spans="1:7" x14ac:dyDescent="0.35">
      <c r="A19907" t="s">
        <v>31</v>
      </c>
      <c r="B19907" t="s">
        <v>2004</v>
      </c>
      <c r="C19907">
        <v>38</v>
      </c>
      <c r="D19907" t="s">
        <v>165</v>
      </c>
      <c r="E19907" t="s">
        <v>166</v>
      </c>
      <c r="F19907" t="s">
        <v>140</v>
      </c>
      <c r="G19907" t="s">
        <v>140</v>
      </c>
    </row>
    <row r="19908" spans="1:7" x14ac:dyDescent="0.35">
      <c r="A19908" t="s">
        <v>31</v>
      </c>
      <c r="B19908" t="s">
        <v>339</v>
      </c>
      <c r="C19908">
        <v>3</v>
      </c>
      <c r="D19908" t="s">
        <v>50</v>
      </c>
      <c r="E19908" t="s">
        <v>51</v>
      </c>
      <c r="F19908" t="s">
        <v>140</v>
      </c>
      <c r="G19908" t="s">
        <v>140</v>
      </c>
    </row>
    <row r="19909" spans="1:7" x14ac:dyDescent="0.35">
      <c r="A19909" t="s">
        <v>32</v>
      </c>
      <c r="B19909" t="s">
        <v>1216</v>
      </c>
      <c r="C19909">
        <v>781</v>
      </c>
      <c r="D19909" t="s">
        <v>533</v>
      </c>
      <c r="E19909" t="s">
        <v>331</v>
      </c>
      <c r="F19909" t="s">
        <v>1022</v>
      </c>
      <c r="G19909" t="s">
        <v>1010</v>
      </c>
    </row>
    <row r="19910" spans="1:7" x14ac:dyDescent="0.35">
      <c r="A19910" t="s">
        <v>32</v>
      </c>
      <c r="B19910" t="s">
        <v>1993</v>
      </c>
      <c r="C19910">
        <v>708</v>
      </c>
      <c r="D19910" t="s">
        <v>215</v>
      </c>
      <c r="E19910" t="s">
        <v>557</v>
      </c>
      <c r="F19910" t="s">
        <v>1013</v>
      </c>
      <c r="G19910" t="s">
        <v>1016</v>
      </c>
    </row>
    <row r="19911" spans="1:7" x14ac:dyDescent="0.35">
      <c r="A19911" t="s">
        <v>32</v>
      </c>
      <c r="B19911" t="s">
        <v>1994</v>
      </c>
      <c r="C19911">
        <v>388</v>
      </c>
      <c r="D19911" t="s">
        <v>209</v>
      </c>
      <c r="E19911" t="s">
        <v>352</v>
      </c>
      <c r="F19911" t="s">
        <v>1008</v>
      </c>
      <c r="G19911" t="s">
        <v>1010</v>
      </c>
    </row>
    <row r="19912" spans="1:7" x14ac:dyDescent="0.35">
      <c r="A19912" t="s">
        <v>32</v>
      </c>
      <c r="B19912" t="s">
        <v>1995</v>
      </c>
      <c r="C19912">
        <v>432</v>
      </c>
      <c r="D19912" t="s">
        <v>533</v>
      </c>
      <c r="E19912" t="s">
        <v>212</v>
      </c>
      <c r="F19912" t="s">
        <v>1009</v>
      </c>
      <c r="G19912" t="s">
        <v>1010</v>
      </c>
    </row>
    <row r="19913" spans="1:7" x14ac:dyDescent="0.35">
      <c r="A19913" t="s">
        <v>32</v>
      </c>
      <c r="B19913" t="s">
        <v>1996</v>
      </c>
      <c r="C19913">
        <v>2671</v>
      </c>
      <c r="D19913" t="s">
        <v>852</v>
      </c>
      <c r="E19913" t="s">
        <v>628</v>
      </c>
      <c r="F19913" t="s">
        <v>1016</v>
      </c>
      <c r="G19913" t="s">
        <v>1019</v>
      </c>
    </row>
    <row r="19914" spans="1:7" x14ac:dyDescent="0.35">
      <c r="A19914" t="s">
        <v>32</v>
      </c>
      <c r="B19914" t="s">
        <v>1997</v>
      </c>
      <c r="C19914">
        <v>1573</v>
      </c>
      <c r="D19914" t="s">
        <v>735</v>
      </c>
      <c r="E19914" t="s">
        <v>693</v>
      </c>
      <c r="F19914" t="s">
        <v>1009</v>
      </c>
      <c r="G19914" t="s">
        <v>1014</v>
      </c>
    </row>
    <row r="19915" spans="1:7" x14ac:dyDescent="0.35">
      <c r="A19915" t="s">
        <v>32</v>
      </c>
      <c r="B19915" t="s">
        <v>1998</v>
      </c>
      <c r="C19915">
        <v>1189</v>
      </c>
      <c r="D19915" t="s">
        <v>816</v>
      </c>
      <c r="E19915" t="s">
        <v>306</v>
      </c>
      <c r="F19915" t="s">
        <v>1012</v>
      </c>
      <c r="G19915" t="s">
        <v>1008</v>
      </c>
    </row>
    <row r="19916" spans="1:7" x14ac:dyDescent="0.35">
      <c r="A19916" t="s">
        <v>32</v>
      </c>
      <c r="B19916" t="s">
        <v>1218</v>
      </c>
      <c r="C19916">
        <v>687</v>
      </c>
      <c r="D19916" t="s">
        <v>559</v>
      </c>
      <c r="E19916" t="s">
        <v>350</v>
      </c>
      <c r="F19916" t="s">
        <v>1016</v>
      </c>
      <c r="G19916" t="s">
        <v>1013</v>
      </c>
    </row>
    <row r="19917" spans="1:7" x14ac:dyDescent="0.35">
      <c r="A19917" t="s">
        <v>32</v>
      </c>
      <c r="B19917" t="s">
        <v>1999</v>
      </c>
      <c r="C19917">
        <v>628</v>
      </c>
      <c r="D19917" t="s">
        <v>530</v>
      </c>
      <c r="E19917" t="s">
        <v>382</v>
      </c>
      <c r="F19917" t="s">
        <v>140</v>
      </c>
      <c r="G19917" t="s">
        <v>1009</v>
      </c>
    </row>
    <row r="19918" spans="1:7" x14ac:dyDescent="0.35">
      <c r="A19918" t="s">
        <v>32</v>
      </c>
      <c r="B19918" t="s">
        <v>2000</v>
      </c>
      <c r="C19918">
        <v>334</v>
      </c>
      <c r="D19918" t="s">
        <v>356</v>
      </c>
      <c r="E19918" t="s">
        <v>635</v>
      </c>
      <c r="F19918" t="s">
        <v>1016</v>
      </c>
      <c r="G19918" t="s">
        <v>140</v>
      </c>
    </row>
    <row r="19919" spans="1:7" x14ac:dyDescent="0.35">
      <c r="A19919" t="s">
        <v>32</v>
      </c>
      <c r="B19919" t="s">
        <v>2001</v>
      </c>
      <c r="C19919">
        <v>407</v>
      </c>
      <c r="D19919" t="s">
        <v>233</v>
      </c>
      <c r="E19919" t="s">
        <v>75</v>
      </c>
      <c r="F19919" t="s">
        <v>1012</v>
      </c>
      <c r="G19919" t="s">
        <v>1014</v>
      </c>
    </row>
    <row r="19920" spans="1:7" x14ac:dyDescent="0.35">
      <c r="A19920" t="s">
        <v>32</v>
      </c>
      <c r="B19920" t="s">
        <v>2002</v>
      </c>
      <c r="C19920">
        <v>2031</v>
      </c>
      <c r="D19920" t="s">
        <v>479</v>
      </c>
      <c r="E19920" t="s">
        <v>212</v>
      </c>
      <c r="F19920" t="s">
        <v>1013</v>
      </c>
      <c r="G19920" t="s">
        <v>1013</v>
      </c>
    </row>
    <row r="19921" spans="1:7" x14ac:dyDescent="0.35">
      <c r="A19921" t="s">
        <v>32</v>
      </c>
      <c r="B19921" t="s">
        <v>2003</v>
      </c>
      <c r="C19921">
        <v>1188</v>
      </c>
      <c r="D19921" t="s">
        <v>585</v>
      </c>
      <c r="E19921" t="s">
        <v>553</v>
      </c>
      <c r="F19921" t="s">
        <v>775</v>
      </c>
      <c r="G19921" t="s">
        <v>1016</v>
      </c>
    </row>
    <row r="19922" spans="1:7" x14ac:dyDescent="0.35">
      <c r="A19922" t="s">
        <v>32</v>
      </c>
      <c r="B19922" t="s">
        <v>2004</v>
      </c>
      <c r="C19922">
        <v>636</v>
      </c>
      <c r="D19922" t="s">
        <v>506</v>
      </c>
      <c r="E19922" t="s">
        <v>391</v>
      </c>
      <c r="F19922" t="s">
        <v>1022</v>
      </c>
      <c r="G19922" t="s">
        <v>1008</v>
      </c>
    </row>
    <row r="19923" spans="1:7" x14ac:dyDescent="0.35">
      <c r="A19923" t="s">
        <v>32</v>
      </c>
      <c r="B19923" t="s">
        <v>339</v>
      </c>
      <c r="C19923">
        <v>233</v>
      </c>
      <c r="D19923" t="s">
        <v>965</v>
      </c>
      <c r="E19923" t="s">
        <v>455</v>
      </c>
      <c r="F19923" t="s">
        <v>385</v>
      </c>
      <c r="G19923" t="s">
        <v>1009</v>
      </c>
    </row>
    <row r="19925" spans="1:7" x14ac:dyDescent="0.35">
      <c r="A19925" t="s">
        <v>2005</v>
      </c>
    </row>
    <row r="19926" spans="1:7" x14ac:dyDescent="0.35">
      <c r="A19926" t="s">
        <v>2</v>
      </c>
      <c r="B19926" t="s">
        <v>2006</v>
      </c>
      <c r="C19926" t="s">
        <v>3</v>
      </c>
      <c r="D19926" t="s">
        <v>85</v>
      </c>
      <c r="E19926" t="s">
        <v>136</v>
      </c>
      <c r="F19926" t="s">
        <v>86</v>
      </c>
      <c r="G19926" t="s">
        <v>1133</v>
      </c>
    </row>
    <row r="19927" spans="1:7" x14ac:dyDescent="0.35">
      <c r="A19927" t="s">
        <v>8</v>
      </c>
      <c r="B19927" t="s">
        <v>2007</v>
      </c>
      <c r="C19927">
        <v>117</v>
      </c>
      <c r="D19927" t="s">
        <v>599</v>
      </c>
      <c r="E19927" t="s">
        <v>140</v>
      </c>
      <c r="F19927" t="s">
        <v>600</v>
      </c>
      <c r="G19927" t="s">
        <v>140</v>
      </c>
    </row>
    <row r="19928" spans="1:7" x14ac:dyDescent="0.35">
      <c r="A19928" t="s">
        <v>8</v>
      </c>
      <c r="B19928" t="s">
        <v>2008</v>
      </c>
      <c r="C19928">
        <v>407</v>
      </c>
      <c r="D19928" t="s">
        <v>744</v>
      </c>
      <c r="E19928" t="s">
        <v>1012</v>
      </c>
      <c r="F19928" t="s">
        <v>682</v>
      </c>
      <c r="G19928" t="s">
        <v>140</v>
      </c>
    </row>
    <row r="19929" spans="1:7" x14ac:dyDescent="0.35">
      <c r="A19929" t="s">
        <v>8</v>
      </c>
      <c r="B19929" t="s">
        <v>339</v>
      </c>
      <c r="C19929">
        <v>36</v>
      </c>
      <c r="D19929" t="s">
        <v>586</v>
      </c>
      <c r="E19929" t="s">
        <v>1061</v>
      </c>
      <c r="F19929" t="s">
        <v>682</v>
      </c>
      <c r="G19929" t="s">
        <v>140</v>
      </c>
    </row>
    <row r="19930" spans="1:7" x14ac:dyDescent="0.35">
      <c r="A19930" t="s">
        <v>9</v>
      </c>
      <c r="B19930" t="s">
        <v>2007</v>
      </c>
      <c r="C19930">
        <v>94</v>
      </c>
      <c r="D19930" t="s">
        <v>492</v>
      </c>
      <c r="E19930" t="s">
        <v>1009</v>
      </c>
      <c r="F19930" t="s">
        <v>622</v>
      </c>
      <c r="G19930" t="s">
        <v>940</v>
      </c>
    </row>
    <row r="19931" spans="1:7" x14ac:dyDescent="0.35">
      <c r="A19931" t="s">
        <v>9</v>
      </c>
      <c r="B19931" t="s">
        <v>2008</v>
      </c>
      <c r="C19931">
        <v>447</v>
      </c>
      <c r="D19931" t="s">
        <v>309</v>
      </c>
      <c r="E19931" t="s">
        <v>140</v>
      </c>
      <c r="F19931" t="s">
        <v>230</v>
      </c>
      <c r="G19931" t="s">
        <v>1063</v>
      </c>
    </row>
    <row r="19932" spans="1:7" x14ac:dyDescent="0.35">
      <c r="A19932" t="s">
        <v>9</v>
      </c>
      <c r="B19932" t="s">
        <v>339</v>
      </c>
      <c r="C19932">
        <v>72</v>
      </c>
      <c r="D19932" t="s">
        <v>760</v>
      </c>
      <c r="E19932" t="s">
        <v>140</v>
      </c>
      <c r="F19932" t="s">
        <v>277</v>
      </c>
      <c r="G19932" t="s">
        <v>1060</v>
      </c>
    </row>
    <row r="19933" spans="1:7" x14ac:dyDescent="0.35">
      <c r="A19933" t="s">
        <v>10</v>
      </c>
      <c r="B19933" t="s">
        <v>2007</v>
      </c>
      <c r="C19933">
        <v>121</v>
      </c>
      <c r="D19933" t="s">
        <v>560</v>
      </c>
      <c r="E19933" t="s">
        <v>1013</v>
      </c>
      <c r="F19933" t="s">
        <v>580</v>
      </c>
      <c r="G19933" t="s">
        <v>140</v>
      </c>
    </row>
    <row r="19934" spans="1:7" x14ac:dyDescent="0.35">
      <c r="A19934" t="s">
        <v>10</v>
      </c>
      <c r="B19934" t="s">
        <v>2008</v>
      </c>
      <c r="C19934">
        <v>347</v>
      </c>
      <c r="D19934" t="s">
        <v>248</v>
      </c>
      <c r="E19934" t="s">
        <v>1063</v>
      </c>
      <c r="F19934" t="s">
        <v>544</v>
      </c>
      <c r="G19934" t="s">
        <v>1014</v>
      </c>
    </row>
    <row r="19935" spans="1:7" x14ac:dyDescent="0.35">
      <c r="A19935" t="s">
        <v>10</v>
      </c>
      <c r="B19935" t="s">
        <v>339</v>
      </c>
      <c r="C19935">
        <v>52</v>
      </c>
      <c r="D19935" t="s">
        <v>403</v>
      </c>
      <c r="E19935" t="s">
        <v>140</v>
      </c>
      <c r="F19935" t="s">
        <v>402</v>
      </c>
      <c r="G19935" t="s">
        <v>140</v>
      </c>
    </row>
    <row r="19936" spans="1:7" x14ac:dyDescent="0.35">
      <c r="A19936" t="s">
        <v>11</v>
      </c>
      <c r="B19936" t="s">
        <v>2007</v>
      </c>
      <c r="C19936">
        <v>108</v>
      </c>
      <c r="D19936" t="s">
        <v>932</v>
      </c>
      <c r="E19936" t="s">
        <v>140</v>
      </c>
      <c r="F19936" t="s">
        <v>931</v>
      </c>
      <c r="G19936" t="s">
        <v>140</v>
      </c>
    </row>
    <row r="19937" spans="1:7" x14ac:dyDescent="0.35">
      <c r="A19937" t="s">
        <v>11</v>
      </c>
      <c r="B19937" t="s">
        <v>2008</v>
      </c>
      <c r="C19937">
        <v>444</v>
      </c>
      <c r="D19937" t="s">
        <v>303</v>
      </c>
      <c r="E19937" t="s">
        <v>1022</v>
      </c>
      <c r="F19937" t="s">
        <v>245</v>
      </c>
      <c r="G19937" t="s">
        <v>1008</v>
      </c>
    </row>
    <row r="19938" spans="1:7" x14ac:dyDescent="0.35">
      <c r="A19938" t="s">
        <v>11</v>
      </c>
      <c r="B19938" t="s">
        <v>339</v>
      </c>
      <c r="C19938">
        <v>63</v>
      </c>
      <c r="D19938" t="s">
        <v>709</v>
      </c>
      <c r="E19938" t="s">
        <v>991</v>
      </c>
      <c r="F19938" t="s">
        <v>687</v>
      </c>
      <c r="G19938" t="s">
        <v>140</v>
      </c>
    </row>
    <row r="19939" spans="1:7" x14ac:dyDescent="0.35">
      <c r="A19939" t="s">
        <v>12</v>
      </c>
      <c r="B19939" t="s">
        <v>2007</v>
      </c>
      <c r="C19939">
        <v>131</v>
      </c>
      <c r="D19939" t="s">
        <v>49</v>
      </c>
      <c r="E19939" t="s">
        <v>1098</v>
      </c>
      <c r="F19939" t="s">
        <v>160</v>
      </c>
      <c r="G19939" t="s">
        <v>954</v>
      </c>
    </row>
    <row r="19940" spans="1:7" x14ac:dyDescent="0.35">
      <c r="A19940" t="s">
        <v>12</v>
      </c>
      <c r="B19940" t="s">
        <v>2008</v>
      </c>
      <c r="C19940">
        <v>409</v>
      </c>
      <c r="D19940" t="s">
        <v>231</v>
      </c>
      <c r="E19940" t="s">
        <v>775</v>
      </c>
      <c r="F19940" t="s">
        <v>584</v>
      </c>
      <c r="G19940" t="s">
        <v>1098</v>
      </c>
    </row>
    <row r="19941" spans="1:7" x14ac:dyDescent="0.35">
      <c r="A19941" t="s">
        <v>12</v>
      </c>
      <c r="B19941" t="s">
        <v>339</v>
      </c>
      <c r="C19941">
        <v>58</v>
      </c>
      <c r="D19941" t="s">
        <v>382</v>
      </c>
      <c r="E19941" t="s">
        <v>515</v>
      </c>
      <c r="F19941" t="s">
        <v>390</v>
      </c>
      <c r="G19941" t="s">
        <v>140</v>
      </c>
    </row>
    <row r="19942" spans="1:7" x14ac:dyDescent="0.35">
      <c r="A19942" t="s">
        <v>13</v>
      </c>
      <c r="B19942" t="s">
        <v>2007</v>
      </c>
      <c r="C19942">
        <v>114</v>
      </c>
      <c r="D19942" t="s">
        <v>385</v>
      </c>
      <c r="E19942" t="s">
        <v>140</v>
      </c>
      <c r="F19942" t="s">
        <v>384</v>
      </c>
      <c r="G19942" t="s">
        <v>140</v>
      </c>
    </row>
    <row r="19943" spans="1:7" x14ac:dyDescent="0.35">
      <c r="A19943" t="s">
        <v>13</v>
      </c>
      <c r="B19943" t="s">
        <v>2008</v>
      </c>
      <c r="C19943">
        <v>313</v>
      </c>
      <c r="D19943" t="s">
        <v>580</v>
      </c>
      <c r="E19943" t="s">
        <v>140</v>
      </c>
      <c r="F19943" t="s">
        <v>579</v>
      </c>
      <c r="G19943" t="s">
        <v>140</v>
      </c>
    </row>
    <row r="19944" spans="1:7" x14ac:dyDescent="0.35">
      <c r="A19944" t="s">
        <v>13</v>
      </c>
      <c r="B19944" t="s">
        <v>339</v>
      </c>
      <c r="C19944">
        <v>35</v>
      </c>
      <c r="D19944" t="s">
        <v>175</v>
      </c>
      <c r="E19944" t="s">
        <v>140</v>
      </c>
      <c r="F19944" t="s">
        <v>612</v>
      </c>
      <c r="G19944" t="s">
        <v>903</v>
      </c>
    </row>
    <row r="19945" spans="1:7" x14ac:dyDescent="0.35">
      <c r="A19945" t="s">
        <v>14</v>
      </c>
      <c r="B19945" t="s">
        <v>2007</v>
      </c>
      <c r="C19945">
        <v>94</v>
      </c>
      <c r="D19945" t="s">
        <v>471</v>
      </c>
      <c r="E19945" t="s">
        <v>140</v>
      </c>
      <c r="F19945" t="s">
        <v>348</v>
      </c>
      <c r="G19945" t="s">
        <v>1063</v>
      </c>
    </row>
    <row r="19946" spans="1:7" x14ac:dyDescent="0.35">
      <c r="A19946" t="s">
        <v>14</v>
      </c>
      <c r="B19946" t="s">
        <v>2008</v>
      </c>
      <c r="C19946">
        <v>420</v>
      </c>
      <c r="D19946" t="s">
        <v>726</v>
      </c>
      <c r="E19946" t="s">
        <v>140</v>
      </c>
      <c r="F19946" t="s">
        <v>565</v>
      </c>
      <c r="G19946" t="s">
        <v>1010</v>
      </c>
    </row>
    <row r="19947" spans="1:7" x14ac:dyDescent="0.35">
      <c r="A19947" t="s">
        <v>14</v>
      </c>
      <c r="B19947" t="s">
        <v>339</v>
      </c>
      <c r="C19947">
        <v>63</v>
      </c>
      <c r="D19947" t="s">
        <v>714</v>
      </c>
      <c r="E19947" t="s">
        <v>1053</v>
      </c>
      <c r="F19947" t="s">
        <v>790</v>
      </c>
      <c r="G19947" t="s">
        <v>140</v>
      </c>
    </row>
    <row r="19948" spans="1:7" x14ac:dyDescent="0.35">
      <c r="A19948" t="s">
        <v>15</v>
      </c>
      <c r="B19948" t="s">
        <v>2007</v>
      </c>
      <c r="C19948">
        <v>123</v>
      </c>
      <c r="D19948" t="s">
        <v>83</v>
      </c>
      <c r="E19948" t="s">
        <v>140</v>
      </c>
      <c r="F19948" t="s">
        <v>426</v>
      </c>
      <c r="G19948" t="s">
        <v>1063</v>
      </c>
    </row>
    <row r="19949" spans="1:7" x14ac:dyDescent="0.35">
      <c r="A19949" t="s">
        <v>15</v>
      </c>
      <c r="B19949" t="s">
        <v>2008</v>
      </c>
      <c r="C19949">
        <v>403</v>
      </c>
      <c r="D19949" t="s">
        <v>332</v>
      </c>
      <c r="E19949" t="s">
        <v>1063</v>
      </c>
      <c r="F19949" t="s">
        <v>686</v>
      </c>
      <c r="G19949" t="s">
        <v>1010</v>
      </c>
    </row>
    <row r="19950" spans="1:7" x14ac:dyDescent="0.35">
      <c r="A19950" t="s">
        <v>15</v>
      </c>
      <c r="B19950" t="s">
        <v>339</v>
      </c>
      <c r="C19950">
        <v>43</v>
      </c>
      <c r="D19950" t="s">
        <v>437</v>
      </c>
      <c r="E19950" t="s">
        <v>199</v>
      </c>
      <c r="F19950" t="s">
        <v>691</v>
      </c>
      <c r="G19950" t="s">
        <v>1017</v>
      </c>
    </row>
    <row r="19951" spans="1:7" x14ac:dyDescent="0.35">
      <c r="A19951" t="s">
        <v>16</v>
      </c>
      <c r="B19951" t="s">
        <v>2007</v>
      </c>
      <c r="C19951">
        <v>111</v>
      </c>
      <c r="D19951" t="s">
        <v>59</v>
      </c>
      <c r="E19951" t="s">
        <v>140</v>
      </c>
      <c r="F19951" t="s">
        <v>58</v>
      </c>
      <c r="G19951" t="s">
        <v>140</v>
      </c>
    </row>
    <row r="19952" spans="1:7" x14ac:dyDescent="0.35">
      <c r="A19952" t="s">
        <v>16</v>
      </c>
      <c r="B19952" t="s">
        <v>2008</v>
      </c>
      <c r="C19952">
        <v>476</v>
      </c>
      <c r="D19952" t="s">
        <v>744</v>
      </c>
      <c r="E19952" t="s">
        <v>1010</v>
      </c>
      <c r="F19952" t="s">
        <v>256</v>
      </c>
      <c r="G19952" t="s">
        <v>1058</v>
      </c>
    </row>
    <row r="19953" spans="1:7" x14ac:dyDescent="0.35">
      <c r="A19953" t="s">
        <v>16</v>
      </c>
      <c r="B19953" t="s">
        <v>339</v>
      </c>
      <c r="C19953">
        <v>82</v>
      </c>
      <c r="D19953" t="s">
        <v>457</v>
      </c>
      <c r="E19953" t="s">
        <v>1047</v>
      </c>
      <c r="F19953" t="s">
        <v>766</v>
      </c>
      <c r="G19953" t="s">
        <v>949</v>
      </c>
    </row>
    <row r="19954" spans="1:7" x14ac:dyDescent="0.35">
      <c r="A19954" t="s">
        <v>17</v>
      </c>
      <c r="B19954" t="s">
        <v>2007</v>
      </c>
      <c r="C19954">
        <v>121</v>
      </c>
      <c r="D19954" t="s">
        <v>882</v>
      </c>
      <c r="E19954" t="s">
        <v>140</v>
      </c>
      <c r="F19954" t="s">
        <v>459</v>
      </c>
      <c r="G19954" t="s">
        <v>1063</v>
      </c>
    </row>
    <row r="19955" spans="1:7" x14ac:dyDescent="0.35">
      <c r="A19955" t="s">
        <v>17</v>
      </c>
      <c r="B19955" t="s">
        <v>2008</v>
      </c>
      <c r="C19955">
        <v>380</v>
      </c>
      <c r="D19955" t="s">
        <v>625</v>
      </c>
      <c r="E19955" t="s">
        <v>1010</v>
      </c>
      <c r="F19955" t="s">
        <v>710</v>
      </c>
      <c r="G19955" t="s">
        <v>1021</v>
      </c>
    </row>
    <row r="19956" spans="1:7" x14ac:dyDescent="0.35">
      <c r="A19956" t="s">
        <v>17</v>
      </c>
      <c r="B19956" t="s">
        <v>339</v>
      </c>
      <c r="C19956">
        <v>57</v>
      </c>
      <c r="D19956" t="s">
        <v>580</v>
      </c>
      <c r="E19956" t="s">
        <v>140</v>
      </c>
      <c r="F19956" t="s">
        <v>579</v>
      </c>
      <c r="G19956" t="s">
        <v>140</v>
      </c>
    </row>
    <row r="19957" spans="1:7" x14ac:dyDescent="0.35">
      <c r="A19957" t="s">
        <v>18</v>
      </c>
      <c r="B19957" t="s">
        <v>2007</v>
      </c>
      <c r="C19957">
        <v>125</v>
      </c>
      <c r="D19957" t="s">
        <v>428</v>
      </c>
      <c r="E19957" t="s">
        <v>140</v>
      </c>
      <c r="F19957" t="s">
        <v>429</v>
      </c>
      <c r="G19957" t="s">
        <v>140</v>
      </c>
    </row>
    <row r="19958" spans="1:7" x14ac:dyDescent="0.35">
      <c r="A19958" t="s">
        <v>18</v>
      </c>
      <c r="B19958" t="s">
        <v>2008</v>
      </c>
      <c r="C19958">
        <v>366</v>
      </c>
      <c r="D19958" t="s">
        <v>803</v>
      </c>
      <c r="E19958" t="s">
        <v>1013</v>
      </c>
      <c r="F19958" t="s">
        <v>402</v>
      </c>
      <c r="G19958" t="s">
        <v>775</v>
      </c>
    </row>
    <row r="19959" spans="1:7" x14ac:dyDescent="0.35">
      <c r="A19959" t="s">
        <v>18</v>
      </c>
      <c r="B19959" t="s">
        <v>339</v>
      </c>
      <c r="C19959">
        <v>32</v>
      </c>
      <c r="D19959" t="s">
        <v>534</v>
      </c>
      <c r="E19959" t="s">
        <v>140</v>
      </c>
      <c r="F19959" t="s">
        <v>535</v>
      </c>
      <c r="G19959" t="s">
        <v>140</v>
      </c>
    </row>
    <row r="19960" spans="1:7" x14ac:dyDescent="0.35">
      <c r="A19960" t="s">
        <v>19</v>
      </c>
      <c r="B19960" t="s">
        <v>2007</v>
      </c>
      <c r="C19960">
        <v>131</v>
      </c>
      <c r="D19960" t="s">
        <v>196</v>
      </c>
      <c r="E19960" t="s">
        <v>1019</v>
      </c>
      <c r="F19960" t="s">
        <v>464</v>
      </c>
      <c r="G19960" t="s">
        <v>1019</v>
      </c>
    </row>
    <row r="19961" spans="1:7" x14ac:dyDescent="0.35">
      <c r="A19961" t="s">
        <v>19</v>
      </c>
      <c r="B19961" t="s">
        <v>2008</v>
      </c>
      <c r="C19961">
        <v>363</v>
      </c>
      <c r="D19961" t="s">
        <v>252</v>
      </c>
      <c r="E19961" t="s">
        <v>1022</v>
      </c>
      <c r="F19961" t="s">
        <v>852</v>
      </c>
      <c r="G19961" t="s">
        <v>1012</v>
      </c>
    </row>
    <row r="19962" spans="1:7" x14ac:dyDescent="0.35">
      <c r="A19962" t="s">
        <v>19</v>
      </c>
      <c r="B19962" t="s">
        <v>339</v>
      </c>
      <c r="C19962">
        <v>46</v>
      </c>
      <c r="D19962" t="s">
        <v>822</v>
      </c>
      <c r="E19962" t="s">
        <v>785</v>
      </c>
      <c r="F19962" t="s">
        <v>819</v>
      </c>
      <c r="G19962" t="s">
        <v>140</v>
      </c>
    </row>
    <row r="19963" spans="1:7" x14ac:dyDescent="0.35">
      <c r="A19963" t="s">
        <v>20</v>
      </c>
      <c r="B19963" t="s">
        <v>2007</v>
      </c>
      <c r="C19963">
        <v>109</v>
      </c>
      <c r="D19963" t="s">
        <v>504</v>
      </c>
      <c r="E19963" t="s">
        <v>140</v>
      </c>
      <c r="F19963" t="s">
        <v>505</v>
      </c>
      <c r="G19963" t="s">
        <v>140</v>
      </c>
    </row>
    <row r="19964" spans="1:7" x14ac:dyDescent="0.35">
      <c r="A19964" t="s">
        <v>20</v>
      </c>
      <c r="B19964" t="s">
        <v>2008</v>
      </c>
      <c r="C19964">
        <v>415</v>
      </c>
      <c r="D19964" t="s">
        <v>482</v>
      </c>
      <c r="E19964" t="s">
        <v>140</v>
      </c>
      <c r="F19964" t="s">
        <v>483</v>
      </c>
      <c r="G19964" t="s">
        <v>140</v>
      </c>
    </row>
    <row r="19965" spans="1:7" x14ac:dyDescent="0.35">
      <c r="A19965" t="s">
        <v>20</v>
      </c>
      <c r="B19965" t="s">
        <v>339</v>
      </c>
      <c r="C19965">
        <v>35</v>
      </c>
      <c r="D19965" t="s">
        <v>678</v>
      </c>
      <c r="E19965" t="s">
        <v>1100</v>
      </c>
      <c r="F19965" t="s">
        <v>533</v>
      </c>
      <c r="G19965" t="s">
        <v>140</v>
      </c>
    </row>
    <row r="19966" spans="1:7" x14ac:dyDescent="0.35">
      <c r="A19966" t="s">
        <v>21</v>
      </c>
      <c r="B19966" t="s">
        <v>2007</v>
      </c>
      <c r="C19966">
        <v>69</v>
      </c>
      <c r="D19966" t="s">
        <v>910</v>
      </c>
      <c r="E19966" t="s">
        <v>1017</v>
      </c>
      <c r="F19966" t="s">
        <v>313</v>
      </c>
      <c r="G19966" t="s">
        <v>140</v>
      </c>
    </row>
    <row r="19967" spans="1:7" x14ac:dyDescent="0.35">
      <c r="A19967" t="s">
        <v>21</v>
      </c>
      <c r="B19967" t="s">
        <v>2008</v>
      </c>
      <c r="C19967">
        <v>405</v>
      </c>
      <c r="D19967" t="s">
        <v>625</v>
      </c>
      <c r="E19967" t="s">
        <v>1014</v>
      </c>
      <c r="F19967" t="s">
        <v>820</v>
      </c>
      <c r="G19967" t="s">
        <v>1008</v>
      </c>
    </row>
    <row r="19968" spans="1:7" x14ac:dyDescent="0.35">
      <c r="A19968" t="s">
        <v>21</v>
      </c>
      <c r="B19968" t="s">
        <v>339</v>
      </c>
      <c r="C19968">
        <v>49</v>
      </c>
      <c r="D19968" t="s">
        <v>760</v>
      </c>
      <c r="E19968" t="s">
        <v>950</v>
      </c>
      <c r="F19968" t="s">
        <v>814</v>
      </c>
      <c r="G19968" t="s">
        <v>140</v>
      </c>
    </row>
    <row r="19969" spans="1:7" x14ac:dyDescent="0.35">
      <c r="A19969" t="s">
        <v>22</v>
      </c>
      <c r="B19969" t="s">
        <v>2007</v>
      </c>
      <c r="C19969">
        <v>113</v>
      </c>
      <c r="D19969" t="s">
        <v>314</v>
      </c>
      <c r="E19969" t="s">
        <v>1016</v>
      </c>
      <c r="F19969" t="s">
        <v>725</v>
      </c>
      <c r="G19969" t="s">
        <v>140</v>
      </c>
    </row>
    <row r="19970" spans="1:7" x14ac:dyDescent="0.35">
      <c r="A19970" t="s">
        <v>22</v>
      </c>
      <c r="B19970" t="s">
        <v>2008</v>
      </c>
      <c r="C19970">
        <v>351</v>
      </c>
      <c r="D19970" t="s">
        <v>765</v>
      </c>
      <c r="E19970" t="s">
        <v>1008</v>
      </c>
      <c r="F19970" t="s">
        <v>417</v>
      </c>
      <c r="G19970" t="s">
        <v>1009</v>
      </c>
    </row>
    <row r="19971" spans="1:7" x14ac:dyDescent="0.35">
      <c r="A19971" t="s">
        <v>22</v>
      </c>
      <c r="B19971" t="s">
        <v>339</v>
      </c>
      <c r="C19971">
        <v>68</v>
      </c>
      <c r="D19971" t="s">
        <v>351</v>
      </c>
      <c r="E19971" t="s">
        <v>140</v>
      </c>
      <c r="F19971" t="s">
        <v>814</v>
      </c>
      <c r="G19971" t="s">
        <v>1051</v>
      </c>
    </row>
    <row r="19972" spans="1:7" x14ac:dyDescent="0.35">
      <c r="A19972" t="s">
        <v>23</v>
      </c>
      <c r="B19972" t="s">
        <v>2007</v>
      </c>
      <c r="C19972">
        <v>131</v>
      </c>
      <c r="D19972" t="s">
        <v>980</v>
      </c>
      <c r="E19972" t="s">
        <v>1021</v>
      </c>
      <c r="F19972" t="s">
        <v>815</v>
      </c>
      <c r="G19972" t="s">
        <v>1021</v>
      </c>
    </row>
    <row r="19973" spans="1:7" x14ac:dyDescent="0.35">
      <c r="A19973" t="s">
        <v>23</v>
      </c>
      <c r="B19973" t="s">
        <v>2008</v>
      </c>
      <c r="C19973">
        <v>311</v>
      </c>
      <c r="D19973" t="s">
        <v>391</v>
      </c>
      <c r="E19973" t="s">
        <v>1013</v>
      </c>
      <c r="F19973" t="s">
        <v>820</v>
      </c>
      <c r="G19973" t="s">
        <v>1063</v>
      </c>
    </row>
    <row r="19974" spans="1:7" x14ac:dyDescent="0.35">
      <c r="A19974" t="s">
        <v>23</v>
      </c>
      <c r="B19974" t="s">
        <v>339</v>
      </c>
      <c r="C19974">
        <v>40</v>
      </c>
      <c r="D19974" t="s">
        <v>586</v>
      </c>
      <c r="E19974" t="s">
        <v>1003</v>
      </c>
      <c r="F19974" t="s">
        <v>634</v>
      </c>
      <c r="G19974" t="s">
        <v>140</v>
      </c>
    </row>
    <row r="19975" spans="1:7" x14ac:dyDescent="0.35">
      <c r="A19975" t="s">
        <v>24</v>
      </c>
      <c r="B19975" t="s">
        <v>2007</v>
      </c>
      <c r="C19975">
        <v>109</v>
      </c>
      <c r="D19975" t="s">
        <v>385</v>
      </c>
      <c r="E19975" t="s">
        <v>140</v>
      </c>
      <c r="F19975" t="s">
        <v>384</v>
      </c>
      <c r="G19975" t="s">
        <v>140</v>
      </c>
    </row>
    <row r="19976" spans="1:7" x14ac:dyDescent="0.35">
      <c r="A19976" t="s">
        <v>24</v>
      </c>
      <c r="B19976" t="s">
        <v>2008</v>
      </c>
      <c r="C19976">
        <v>482</v>
      </c>
      <c r="D19976" t="s">
        <v>580</v>
      </c>
      <c r="E19976" t="s">
        <v>1008</v>
      </c>
      <c r="F19976" t="s">
        <v>692</v>
      </c>
      <c r="G19976" t="s">
        <v>1014</v>
      </c>
    </row>
    <row r="19977" spans="1:7" x14ac:dyDescent="0.35">
      <c r="A19977" t="s">
        <v>24</v>
      </c>
      <c r="B19977" t="s">
        <v>339</v>
      </c>
      <c r="C19977">
        <v>71</v>
      </c>
      <c r="D19977" t="s">
        <v>803</v>
      </c>
      <c r="E19977" t="s">
        <v>1085</v>
      </c>
      <c r="F19977" t="s">
        <v>773</v>
      </c>
      <c r="G19977" t="s">
        <v>140</v>
      </c>
    </row>
    <row r="19978" spans="1:7" x14ac:dyDescent="0.35">
      <c r="A19978" t="s">
        <v>25</v>
      </c>
      <c r="B19978" t="s">
        <v>2007</v>
      </c>
      <c r="C19978">
        <v>115</v>
      </c>
      <c r="D19978" t="s">
        <v>762</v>
      </c>
      <c r="E19978" t="s">
        <v>140</v>
      </c>
      <c r="F19978" t="s">
        <v>763</v>
      </c>
      <c r="G19978" t="s">
        <v>140</v>
      </c>
    </row>
    <row r="19979" spans="1:7" x14ac:dyDescent="0.35">
      <c r="A19979" t="s">
        <v>25</v>
      </c>
      <c r="B19979" t="s">
        <v>2008</v>
      </c>
      <c r="C19979">
        <v>434</v>
      </c>
      <c r="D19979" t="s">
        <v>694</v>
      </c>
      <c r="E19979" t="s">
        <v>1008</v>
      </c>
      <c r="F19979" t="s">
        <v>256</v>
      </c>
      <c r="G19979" t="s">
        <v>1009</v>
      </c>
    </row>
    <row r="19980" spans="1:7" x14ac:dyDescent="0.35">
      <c r="A19980" t="s">
        <v>25</v>
      </c>
      <c r="B19980" t="s">
        <v>339</v>
      </c>
      <c r="C19980">
        <v>70</v>
      </c>
      <c r="D19980" t="s">
        <v>245</v>
      </c>
      <c r="E19980" t="s">
        <v>289</v>
      </c>
      <c r="F19980" t="s">
        <v>795</v>
      </c>
      <c r="G19980" t="s">
        <v>140</v>
      </c>
    </row>
    <row r="19981" spans="1:7" x14ac:dyDescent="0.35">
      <c r="A19981" t="s">
        <v>26</v>
      </c>
      <c r="B19981" t="s">
        <v>2007</v>
      </c>
      <c r="C19981">
        <v>128</v>
      </c>
      <c r="D19981" t="s">
        <v>401</v>
      </c>
      <c r="E19981" t="s">
        <v>140</v>
      </c>
      <c r="F19981" t="s">
        <v>400</v>
      </c>
      <c r="G19981" t="s">
        <v>140</v>
      </c>
    </row>
    <row r="19982" spans="1:7" x14ac:dyDescent="0.35">
      <c r="A19982" t="s">
        <v>26</v>
      </c>
      <c r="B19982" t="s">
        <v>2008</v>
      </c>
      <c r="C19982">
        <v>420</v>
      </c>
      <c r="D19982" t="s">
        <v>299</v>
      </c>
      <c r="E19982" t="s">
        <v>1016</v>
      </c>
      <c r="F19982" t="s">
        <v>715</v>
      </c>
      <c r="G19982" t="s">
        <v>1016</v>
      </c>
    </row>
    <row r="19983" spans="1:7" x14ac:dyDescent="0.35">
      <c r="A19983" t="s">
        <v>26</v>
      </c>
      <c r="B19983" t="s">
        <v>339</v>
      </c>
      <c r="C19983">
        <v>54</v>
      </c>
      <c r="D19983" t="s">
        <v>434</v>
      </c>
      <c r="E19983" t="s">
        <v>140</v>
      </c>
      <c r="F19983" t="s">
        <v>606</v>
      </c>
      <c r="G19983" t="s">
        <v>1012</v>
      </c>
    </row>
    <row r="19984" spans="1:7" x14ac:dyDescent="0.35">
      <c r="A19984" t="s">
        <v>27</v>
      </c>
      <c r="B19984" t="s">
        <v>2007</v>
      </c>
      <c r="C19984">
        <v>104</v>
      </c>
      <c r="D19984" t="s">
        <v>463</v>
      </c>
      <c r="E19984" t="s">
        <v>140</v>
      </c>
      <c r="F19984" t="s">
        <v>525</v>
      </c>
      <c r="G19984" t="s">
        <v>1016</v>
      </c>
    </row>
    <row r="19985" spans="1:7" x14ac:dyDescent="0.35">
      <c r="A19985" t="s">
        <v>27</v>
      </c>
      <c r="B19985" t="s">
        <v>2008</v>
      </c>
      <c r="C19985">
        <v>526</v>
      </c>
      <c r="D19985" t="s">
        <v>453</v>
      </c>
      <c r="E19985" t="s">
        <v>1014</v>
      </c>
      <c r="F19985" t="s">
        <v>449</v>
      </c>
      <c r="G19985" t="s">
        <v>1019</v>
      </c>
    </row>
    <row r="19986" spans="1:7" x14ac:dyDescent="0.35">
      <c r="A19986" t="s">
        <v>27</v>
      </c>
      <c r="B19986" t="s">
        <v>339</v>
      </c>
      <c r="C19986">
        <v>71</v>
      </c>
      <c r="D19986" t="s">
        <v>629</v>
      </c>
      <c r="E19986" t="s">
        <v>123</v>
      </c>
      <c r="F19986" t="s">
        <v>910</v>
      </c>
      <c r="G19986" t="s">
        <v>140</v>
      </c>
    </row>
    <row r="19987" spans="1:7" x14ac:dyDescent="0.35">
      <c r="A19987" t="s">
        <v>28</v>
      </c>
      <c r="B19987" t="s">
        <v>2007</v>
      </c>
      <c r="C19987">
        <v>90</v>
      </c>
      <c r="D19987" t="s">
        <v>965</v>
      </c>
      <c r="E19987" t="s">
        <v>949</v>
      </c>
      <c r="F19987" t="s">
        <v>76</v>
      </c>
      <c r="G19987" t="s">
        <v>140</v>
      </c>
    </row>
    <row r="19988" spans="1:7" x14ac:dyDescent="0.35">
      <c r="A19988" t="s">
        <v>28</v>
      </c>
      <c r="B19988" t="s">
        <v>2008</v>
      </c>
      <c r="C19988">
        <v>405</v>
      </c>
      <c r="D19988" t="s">
        <v>171</v>
      </c>
      <c r="E19988" t="s">
        <v>1017</v>
      </c>
      <c r="F19988" t="s">
        <v>252</v>
      </c>
      <c r="G19988" t="s">
        <v>1008</v>
      </c>
    </row>
    <row r="19989" spans="1:7" x14ac:dyDescent="0.35">
      <c r="A19989" t="s">
        <v>28</v>
      </c>
      <c r="B19989" t="s">
        <v>339</v>
      </c>
      <c r="C19989">
        <v>41</v>
      </c>
      <c r="D19989" t="s">
        <v>49</v>
      </c>
      <c r="E19989" t="s">
        <v>771</v>
      </c>
      <c r="F19989" t="s">
        <v>307</v>
      </c>
      <c r="G19989" t="s">
        <v>140</v>
      </c>
    </row>
    <row r="19990" spans="1:7" x14ac:dyDescent="0.35">
      <c r="A19990" t="s">
        <v>29</v>
      </c>
      <c r="B19990" t="s">
        <v>2007</v>
      </c>
      <c r="C19990">
        <v>128</v>
      </c>
      <c r="D19990" t="s">
        <v>882</v>
      </c>
      <c r="E19990" t="s">
        <v>140</v>
      </c>
      <c r="F19990" t="s">
        <v>701</v>
      </c>
      <c r="G19990" t="s">
        <v>1019</v>
      </c>
    </row>
    <row r="19991" spans="1:7" x14ac:dyDescent="0.35">
      <c r="A19991" t="s">
        <v>29</v>
      </c>
      <c r="B19991" t="s">
        <v>2008</v>
      </c>
      <c r="C19991">
        <v>432</v>
      </c>
      <c r="D19991" t="s">
        <v>390</v>
      </c>
      <c r="E19991" t="s">
        <v>1008</v>
      </c>
      <c r="F19991" t="s">
        <v>689</v>
      </c>
      <c r="G19991" t="s">
        <v>1054</v>
      </c>
    </row>
    <row r="19992" spans="1:7" x14ac:dyDescent="0.35">
      <c r="A19992" t="s">
        <v>29</v>
      </c>
      <c r="B19992" t="s">
        <v>339</v>
      </c>
      <c r="C19992">
        <v>75</v>
      </c>
      <c r="D19992" t="s">
        <v>798</v>
      </c>
      <c r="E19992" t="s">
        <v>140</v>
      </c>
      <c r="F19992" t="s">
        <v>799</v>
      </c>
      <c r="G19992" t="s">
        <v>140</v>
      </c>
    </row>
    <row r="19993" spans="1:7" x14ac:dyDescent="0.35">
      <c r="A19993" t="s">
        <v>30</v>
      </c>
      <c r="B19993" t="s">
        <v>2007</v>
      </c>
      <c r="C19993">
        <v>100</v>
      </c>
      <c r="D19993" t="s">
        <v>252</v>
      </c>
      <c r="E19993" t="s">
        <v>140</v>
      </c>
      <c r="F19993" t="s">
        <v>251</v>
      </c>
      <c r="G19993" t="s">
        <v>140</v>
      </c>
    </row>
    <row r="19994" spans="1:7" x14ac:dyDescent="0.35">
      <c r="A19994" t="s">
        <v>30</v>
      </c>
      <c r="B19994" t="s">
        <v>2008</v>
      </c>
      <c r="C19994">
        <v>535</v>
      </c>
      <c r="D19994" t="s">
        <v>439</v>
      </c>
      <c r="E19994" t="s">
        <v>1010</v>
      </c>
      <c r="F19994" t="s">
        <v>759</v>
      </c>
      <c r="G19994" t="s">
        <v>1022</v>
      </c>
    </row>
    <row r="19995" spans="1:7" x14ac:dyDescent="0.35">
      <c r="A19995" t="s">
        <v>30</v>
      </c>
      <c r="B19995" t="s">
        <v>339</v>
      </c>
      <c r="C19995">
        <v>52</v>
      </c>
      <c r="D19995" t="s">
        <v>482</v>
      </c>
      <c r="E19995" t="s">
        <v>1154</v>
      </c>
      <c r="F19995" t="s">
        <v>535</v>
      </c>
      <c r="G19995" t="s">
        <v>140</v>
      </c>
    </row>
    <row r="19996" spans="1:7" x14ac:dyDescent="0.35">
      <c r="A19996" t="s">
        <v>31</v>
      </c>
      <c r="B19996" t="s">
        <v>2007</v>
      </c>
      <c r="C19996">
        <v>140</v>
      </c>
      <c r="D19996" t="s">
        <v>39</v>
      </c>
      <c r="E19996" t="s">
        <v>140</v>
      </c>
      <c r="F19996" t="s">
        <v>38</v>
      </c>
      <c r="G19996" t="s">
        <v>140</v>
      </c>
    </row>
    <row r="19997" spans="1:7" x14ac:dyDescent="0.35">
      <c r="A19997" t="s">
        <v>31</v>
      </c>
      <c r="B19997" t="s">
        <v>2008</v>
      </c>
      <c r="C19997">
        <v>375</v>
      </c>
      <c r="D19997" t="s">
        <v>436</v>
      </c>
      <c r="E19997" t="s">
        <v>140</v>
      </c>
      <c r="F19997" t="s">
        <v>291</v>
      </c>
      <c r="G19997" t="s">
        <v>1013</v>
      </c>
    </row>
    <row r="19998" spans="1:7" x14ac:dyDescent="0.35">
      <c r="A19998" t="s">
        <v>31</v>
      </c>
      <c r="B19998" t="s">
        <v>339</v>
      </c>
      <c r="C19998">
        <v>29</v>
      </c>
      <c r="D19998" t="s">
        <v>1175</v>
      </c>
      <c r="E19998" t="s">
        <v>140</v>
      </c>
      <c r="F19998" t="s">
        <v>1071</v>
      </c>
      <c r="G19998" t="s">
        <v>140</v>
      </c>
    </row>
    <row r="19999" spans="1:7" x14ac:dyDescent="0.35">
      <c r="A19999" t="s">
        <v>32</v>
      </c>
      <c r="B19999" t="s">
        <v>2007</v>
      </c>
      <c r="C19999">
        <v>2726</v>
      </c>
      <c r="D19999" t="s">
        <v>980</v>
      </c>
      <c r="E19999" t="s">
        <v>1010</v>
      </c>
      <c r="F19999" t="s">
        <v>934</v>
      </c>
      <c r="G19999" t="s">
        <v>1013</v>
      </c>
    </row>
    <row r="20000" spans="1:7" x14ac:dyDescent="0.35">
      <c r="A20000" t="s">
        <v>32</v>
      </c>
      <c r="B20000" t="s">
        <v>2008</v>
      </c>
      <c r="C20000">
        <v>9866</v>
      </c>
      <c r="D20000" t="s">
        <v>430</v>
      </c>
      <c r="E20000" t="s">
        <v>1016</v>
      </c>
      <c r="F20000" t="s">
        <v>963</v>
      </c>
      <c r="G20000" t="s">
        <v>1009</v>
      </c>
    </row>
    <row r="20001" spans="1:7" x14ac:dyDescent="0.35">
      <c r="A20001" t="s">
        <v>32</v>
      </c>
      <c r="B20001" t="s">
        <v>339</v>
      </c>
      <c r="C20001">
        <v>1294</v>
      </c>
      <c r="D20001" t="s">
        <v>530</v>
      </c>
      <c r="E20001" t="s">
        <v>394</v>
      </c>
      <c r="F20001" t="s">
        <v>802</v>
      </c>
      <c r="G20001" t="s">
        <v>1009</v>
      </c>
    </row>
    <row r="20003" spans="1:7" x14ac:dyDescent="0.35">
      <c r="A20003" t="s">
        <v>2009</v>
      </c>
    </row>
    <row r="20004" spans="1:7" x14ac:dyDescent="0.35">
      <c r="A20004" t="s">
        <v>2</v>
      </c>
      <c r="B20004" t="s">
        <v>1164</v>
      </c>
      <c r="C20004" t="s">
        <v>3</v>
      </c>
      <c r="D20004" t="s">
        <v>85</v>
      </c>
      <c r="E20004" t="s">
        <v>136</v>
      </c>
      <c r="F20004" t="s">
        <v>86</v>
      </c>
      <c r="G20004" t="s">
        <v>1133</v>
      </c>
    </row>
    <row r="20005" spans="1:7" x14ac:dyDescent="0.35">
      <c r="A20005" t="s">
        <v>8</v>
      </c>
      <c r="B20005" t="s">
        <v>1165</v>
      </c>
      <c r="C20005">
        <v>203</v>
      </c>
      <c r="D20005" t="s">
        <v>554</v>
      </c>
      <c r="E20005" t="s">
        <v>1020</v>
      </c>
      <c r="F20005" t="s">
        <v>508</v>
      </c>
      <c r="G20005" t="s">
        <v>140</v>
      </c>
    </row>
    <row r="20006" spans="1:7" x14ac:dyDescent="0.35">
      <c r="A20006" t="s">
        <v>8</v>
      </c>
      <c r="B20006" t="s">
        <v>1166</v>
      </c>
      <c r="C20006">
        <v>357</v>
      </c>
      <c r="D20006" t="s">
        <v>218</v>
      </c>
      <c r="E20006" t="s">
        <v>1022</v>
      </c>
      <c r="F20006" t="s">
        <v>390</v>
      </c>
      <c r="G20006" t="s">
        <v>140</v>
      </c>
    </row>
    <row r="20007" spans="1:7" x14ac:dyDescent="0.35">
      <c r="A20007" t="s">
        <v>9</v>
      </c>
      <c r="B20007" t="s">
        <v>1165</v>
      </c>
      <c r="C20007">
        <v>320</v>
      </c>
      <c r="D20007" t="s">
        <v>533</v>
      </c>
      <c r="E20007" t="s">
        <v>140</v>
      </c>
      <c r="F20007" t="s">
        <v>502</v>
      </c>
      <c r="G20007" t="s">
        <v>1055</v>
      </c>
    </row>
    <row r="20008" spans="1:7" x14ac:dyDescent="0.35">
      <c r="A20008" t="s">
        <v>9</v>
      </c>
      <c r="B20008" t="s">
        <v>1166</v>
      </c>
      <c r="C20008">
        <v>293</v>
      </c>
      <c r="D20008" t="s">
        <v>175</v>
      </c>
      <c r="E20008" t="s">
        <v>1008</v>
      </c>
      <c r="F20008" t="s">
        <v>835</v>
      </c>
      <c r="G20008" t="s">
        <v>1012</v>
      </c>
    </row>
    <row r="20009" spans="1:7" x14ac:dyDescent="0.35">
      <c r="A20009" t="s">
        <v>10</v>
      </c>
      <c r="B20009" t="s">
        <v>1165</v>
      </c>
      <c r="C20009">
        <v>231</v>
      </c>
      <c r="D20009" t="s">
        <v>553</v>
      </c>
      <c r="E20009" t="s">
        <v>1010</v>
      </c>
      <c r="F20009" t="s">
        <v>179</v>
      </c>
      <c r="G20009" t="s">
        <v>1022</v>
      </c>
    </row>
    <row r="20010" spans="1:7" x14ac:dyDescent="0.35">
      <c r="A20010" t="s">
        <v>10</v>
      </c>
      <c r="B20010" t="s">
        <v>1166</v>
      </c>
      <c r="C20010">
        <v>289</v>
      </c>
      <c r="D20010" t="s">
        <v>299</v>
      </c>
      <c r="E20010" t="s">
        <v>1019</v>
      </c>
      <c r="F20010" t="s">
        <v>637</v>
      </c>
      <c r="G20010" t="s">
        <v>1063</v>
      </c>
    </row>
    <row r="20011" spans="1:7" x14ac:dyDescent="0.35">
      <c r="A20011" t="s">
        <v>11</v>
      </c>
      <c r="B20011" t="s">
        <v>1165</v>
      </c>
      <c r="C20011">
        <v>264</v>
      </c>
      <c r="D20011" t="s">
        <v>180</v>
      </c>
      <c r="E20011" t="s">
        <v>1020</v>
      </c>
      <c r="F20011" t="s">
        <v>172</v>
      </c>
      <c r="G20011" t="s">
        <v>140</v>
      </c>
    </row>
    <row r="20012" spans="1:7" x14ac:dyDescent="0.35">
      <c r="A20012" t="s">
        <v>11</v>
      </c>
      <c r="B20012" t="s">
        <v>1166</v>
      </c>
      <c r="C20012">
        <v>351</v>
      </c>
      <c r="D20012" t="s">
        <v>743</v>
      </c>
      <c r="E20012" t="s">
        <v>140</v>
      </c>
      <c r="F20012" t="s">
        <v>208</v>
      </c>
      <c r="G20012" t="s">
        <v>1010</v>
      </c>
    </row>
    <row r="20013" spans="1:7" x14ac:dyDescent="0.35">
      <c r="A20013" t="s">
        <v>12</v>
      </c>
      <c r="B20013" t="s">
        <v>1165</v>
      </c>
      <c r="C20013">
        <v>34</v>
      </c>
      <c r="D20013" t="s">
        <v>252</v>
      </c>
      <c r="E20013" t="s">
        <v>140</v>
      </c>
      <c r="F20013" t="s">
        <v>251</v>
      </c>
      <c r="G20013" t="s">
        <v>140</v>
      </c>
    </row>
    <row r="20014" spans="1:7" x14ac:dyDescent="0.35">
      <c r="A20014" t="s">
        <v>12</v>
      </c>
      <c r="B20014" t="s">
        <v>1166</v>
      </c>
      <c r="C20014">
        <v>564</v>
      </c>
      <c r="D20014" t="s">
        <v>249</v>
      </c>
      <c r="E20014" t="s">
        <v>1011</v>
      </c>
      <c r="F20014" t="s">
        <v>431</v>
      </c>
      <c r="G20014" t="s">
        <v>1055</v>
      </c>
    </row>
    <row r="20015" spans="1:7" x14ac:dyDescent="0.35">
      <c r="A20015" t="s">
        <v>13</v>
      </c>
      <c r="B20015" t="s">
        <v>1165</v>
      </c>
      <c r="C20015">
        <v>13</v>
      </c>
      <c r="D20015" t="s">
        <v>518</v>
      </c>
      <c r="E20015" t="s">
        <v>140</v>
      </c>
      <c r="F20015" t="s">
        <v>519</v>
      </c>
      <c r="G20015" t="s">
        <v>140</v>
      </c>
    </row>
    <row r="20016" spans="1:7" x14ac:dyDescent="0.35">
      <c r="A20016" t="s">
        <v>13</v>
      </c>
      <c r="B20016" t="s">
        <v>1166</v>
      </c>
      <c r="C20016">
        <v>449</v>
      </c>
      <c r="D20016" t="s">
        <v>299</v>
      </c>
      <c r="E20016" t="s">
        <v>140</v>
      </c>
      <c r="F20016" t="s">
        <v>138</v>
      </c>
      <c r="G20016" t="s">
        <v>1010</v>
      </c>
    </row>
    <row r="20017" spans="1:7" x14ac:dyDescent="0.35">
      <c r="A20017" t="s">
        <v>14</v>
      </c>
      <c r="B20017" t="s">
        <v>1165</v>
      </c>
      <c r="C20017">
        <v>161</v>
      </c>
      <c r="D20017" t="s">
        <v>249</v>
      </c>
      <c r="E20017" t="s">
        <v>1020</v>
      </c>
      <c r="F20017" t="s">
        <v>486</v>
      </c>
      <c r="G20017" t="s">
        <v>1016</v>
      </c>
    </row>
    <row r="20018" spans="1:7" x14ac:dyDescent="0.35">
      <c r="A20018" t="s">
        <v>14</v>
      </c>
      <c r="B20018" t="s">
        <v>1166</v>
      </c>
      <c r="C20018">
        <v>416</v>
      </c>
      <c r="D20018" t="s">
        <v>208</v>
      </c>
      <c r="E20018" t="s">
        <v>1010</v>
      </c>
      <c r="F20018" t="s">
        <v>230</v>
      </c>
      <c r="G20018" t="s">
        <v>1010</v>
      </c>
    </row>
    <row r="20019" spans="1:7" x14ac:dyDescent="0.35">
      <c r="A20019" t="s">
        <v>15</v>
      </c>
      <c r="B20019" t="s">
        <v>1165</v>
      </c>
      <c r="C20019">
        <v>259</v>
      </c>
      <c r="D20019" t="s">
        <v>417</v>
      </c>
      <c r="E20019" t="s">
        <v>940</v>
      </c>
      <c r="F20019" t="s">
        <v>863</v>
      </c>
      <c r="G20019" t="s">
        <v>1012</v>
      </c>
    </row>
    <row r="20020" spans="1:7" x14ac:dyDescent="0.35">
      <c r="A20020" t="s">
        <v>15</v>
      </c>
      <c r="B20020" t="s">
        <v>1166</v>
      </c>
      <c r="C20020">
        <v>310</v>
      </c>
      <c r="D20020" t="s">
        <v>545</v>
      </c>
      <c r="E20020" t="s">
        <v>1050</v>
      </c>
      <c r="F20020" t="s">
        <v>452</v>
      </c>
      <c r="G20020" t="s">
        <v>1010</v>
      </c>
    </row>
    <row r="20021" spans="1:7" x14ac:dyDescent="0.35">
      <c r="A20021" t="s">
        <v>16</v>
      </c>
      <c r="B20021" t="s">
        <v>1165</v>
      </c>
      <c r="C20021">
        <v>342</v>
      </c>
      <c r="D20021" t="s">
        <v>246</v>
      </c>
      <c r="E20021" t="s">
        <v>1098</v>
      </c>
      <c r="F20021" t="s">
        <v>425</v>
      </c>
      <c r="G20021" t="s">
        <v>1046</v>
      </c>
    </row>
    <row r="20022" spans="1:7" x14ac:dyDescent="0.35">
      <c r="A20022" t="s">
        <v>16</v>
      </c>
      <c r="B20022" t="s">
        <v>1166</v>
      </c>
      <c r="C20022">
        <v>327</v>
      </c>
      <c r="D20022" t="s">
        <v>251</v>
      </c>
      <c r="E20022" t="s">
        <v>140</v>
      </c>
      <c r="F20022" t="s">
        <v>628</v>
      </c>
      <c r="G20022" t="s">
        <v>1009</v>
      </c>
    </row>
    <row r="20023" spans="1:7" x14ac:dyDescent="0.35">
      <c r="A20023" t="s">
        <v>17</v>
      </c>
      <c r="B20023" t="s">
        <v>1165</v>
      </c>
      <c r="C20023">
        <v>297</v>
      </c>
      <c r="D20023" t="s">
        <v>688</v>
      </c>
      <c r="E20023" t="s">
        <v>1010</v>
      </c>
      <c r="F20023" t="s">
        <v>799</v>
      </c>
      <c r="G20023" t="s">
        <v>1010</v>
      </c>
    </row>
    <row r="20024" spans="1:7" x14ac:dyDescent="0.35">
      <c r="A20024" t="s">
        <v>17</v>
      </c>
      <c r="B20024" t="s">
        <v>1166</v>
      </c>
      <c r="C20024">
        <v>261</v>
      </c>
      <c r="D20024" t="s">
        <v>508</v>
      </c>
      <c r="E20024" t="s">
        <v>140</v>
      </c>
      <c r="F20024" t="s">
        <v>625</v>
      </c>
      <c r="G20024" t="s">
        <v>1055</v>
      </c>
    </row>
    <row r="20025" spans="1:7" x14ac:dyDescent="0.35">
      <c r="A20025" t="s">
        <v>18</v>
      </c>
      <c r="B20025" t="s">
        <v>1165</v>
      </c>
      <c r="C20025">
        <v>31</v>
      </c>
      <c r="D20025" t="s">
        <v>328</v>
      </c>
      <c r="E20025" t="s">
        <v>939</v>
      </c>
      <c r="F20025" t="s">
        <v>277</v>
      </c>
      <c r="G20025" t="s">
        <v>140</v>
      </c>
    </row>
    <row r="20026" spans="1:7" x14ac:dyDescent="0.35">
      <c r="A20026" t="s">
        <v>18</v>
      </c>
      <c r="B20026" t="s">
        <v>1166</v>
      </c>
      <c r="C20026">
        <v>492</v>
      </c>
      <c r="D20026" t="s">
        <v>398</v>
      </c>
      <c r="E20026" t="s">
        <v>1008</v>
      </c>
      <c r="F20026" t="s">
        <v>508</v>
      </c>
      <c r="G20026" t="s">
        <v>1014</v>
      </c>
    </row>
    <row r="20027" spans="1:7" x14ac:dyDescent="0.35">
      <c r="A20027" t="s">
        <v>19</v>
      </c>
      <c r="B20027" t="s">
        <v>1165</v>
      </c>
      <c r="C20027">
        <v>171</v>
      </c>
      <c r="D20027" t="s">
        <v>761</v>
      </c>
      <c r="E20027" t="s">
        <v>1050</v>
      </c>
      <c r="F20027" t="s">
        <v>453</v>
      </c>
      <c r="G20027" t="s">
        <v>140</v>
      </c>
    </row>
    <row r="20028" spans="1:7" x14ac:dyDescent="0.35">
      <c r="A20028" t="s">
        <v>19</v>
      </c>
      <c r="B20028" t="s">
        <v>1166</v>
      </c>
      <c r="C20028">
        <v>369</v>
      </c>
      <c r="D20028" t="s">
        <v>790</v>
      </c>
      <c r="E20028" t="s">
        <v>775</v>
      </c>
      <c r="F20028" t="s">
        <v>436</v>
      </c>
      <c r="G20028" t="s">
        <v>1054</v>
      </c>
    </row>
    <row r="20029" spans="1:7" x14ac:dyDescent="0.35">
      <c r="A20029" t="s">
        <v>20</v>
      </c>
      <c r="B20029" t="s">
        <v>1165</v>
      </c>
      <c r="C20029">
        <v>337</v>
      </c>
      <c r="D20029" t="s">
        <v>353</v>
      </c>
      <c r="E20029" t="s">
        <v>1010</v>
      </c>
      <c r="F20029" t="s">
        <v>246</v>
      </c>
      <c r="G20029" t="s">
        <v>140</v>
      </c>
    </row>
    <row r="20030" spans="1:7" x14ac:dyDescent="0.35">
      <c r="A20030" t="s">
        <v>20</v>
      </c>
      <c r="B20030" t="s">
        <v>1166</v>
      </c>
      <c r="C20030">
        <v>222</v>
      </c>
      <c r="D20030" t="s">
        <v>382</v>
      </c>
      <c r="E20030" t="s">
        <v>1021</v>
      </c>
      <c r="F20030" t="s">
        <v>764</v>
      </c>
      <c r="G20030" t="s">
        <v>140</v>
      </c>
    </row>
    <row r="20031" spans="1:7" x14ac:dyDescent="0.35">
      <c r="A20031" t="s">
        <v>21</v>
      </c>
      <c r="B20031" t="s">
        <v>1166</v>
      </c>
      <c r="C20031">
        <v>523</v>
      </c>
      <c r="D20031" t="s">
        <v>689</v>
      </c>
      <c r="E20031" t="s">
        <v>1019</v>
      </c>
      <c r="F20031" t="s">
        <v>217</v>
      </c>
      <c r="G20031" t="s">
        <v>1008</v>
      </c>
    </row>
    <row r="20032" spans="1:7" x14ac:dyDescent="0.35">
      <c r="A20032" t="s">
        <v>22</v>
      </c>
      <c r="B20032" t="s">
        <v>1165</v>
      </c>
      <c r="C20032">
        <v>247</v>
      </c>
      <c r="D20032" t="s">
        <v>798</v>
      </c>
      <c r="E20032" t="s">
        <v>1016</v>
      </c>
      <c r="F20032" t="s">
        <v>586</v>
      </c>
      <c r="G20032" t="s">
        <v>140</v>
      </c>
    </row>
    <row r="20033" spans="1:7" x14ac:dyDescent="0.35">
      <c r="A20033" t="s">
        <v>22</v>
      </c>
      <c r="B20033" t="s">
        <v>1166</v>
      </c>
      <c r="C20033">
        <v>285</v>
      </c>
      <c r="D20033" t="s">
        <v>710</v>
      </c>
      <c r="E20033" t="s">
        <v>140</v>
      </c>
      <c r="F20033" t="s">
        <v>406</v>
      </c>
      <c r="G20033" t="s">
        <v>1054</v>
      </c>
    </row>
    <row r="20034" spans="1:7" x14ac:dyDescent="0.35">
      <c r="A20034" t="s">
        <v>23</v>
      </c>
      <c r="B20034" t="s">
        <v>1165</v>
      </c>
      <c r="C20034">
        <v>226</v>
      </c>
      <c r="D20034" t="s">
        <v>299</v>
      </c>
      <c r="E20034" t="s">
        <v>1022</v>
      </c>
      <c r="F20034" t="s">
        <v>853</v>
      </c>
      <c r="G20034" t="s">
        <v>1063</v>
      </c>
    </row>
    <row r="20035" spans="1:7" x14ac:dyDescent="0.35">
      <c r="A20035" t="s">
        <v>23</v>
      </c>
      <c r="B20035" t="s">
        <v>1166</v>
      </c>
      <c r="C20035">
        <v>256</v>
      </c>
      <c r="D20035" t="s">
        <v>353</v>
      </c>
      <c r="E20035" t="s">
        <v>949</v>
      </c>
      <c r="F20035" t="s">
        <v>368</v>
      </c>
      <c r="G20035" t="s">
        <v>1063</v>
      </c>
    </row>
    <row r="20036" spans="1:7" x14ac:dyDescent="0.35">
      <c r="A20036" t="s">
        <v>24</v>
      </c>
      <c r="B20036" t="s">
        <v>1165</v>
      </c>
      <c r="C20036">
        <v>281</v>
      </c>
      <c r="D20036" t="s">
        <v>593</v>
      </c>
      <c r="E20036" t="s">
        <v>1022</v>
      </c>
      <c r="F20036" t="s">
        <v>277</v>
      </c>
      <c r="G20036" t="s">
        <v>1016</v>
      </c>
    </row>
    <row r="20037" spans="1:7" x14ac:dyDescent="0.35">
      <c r="A20037" t="s">
        <v>24</v>
      </c>
      <c r="B20037" t="s">
        <v>1166</v>
      </c>
      <c r="C20037">
        <v>381</v>
      </c>
      <c r="D20037" t="s">
        <v>553</v>
      </c>
      <c r="E20037" t="s">
        <v>1020</v>
      </c>
      <c r="F20037" t="s">
        <v>180</v>
      </c>
      <c r="G20037" t="s">
        <v>1009</v>
      </c>
    </row>
    <row r="20038" spans="1:7" x14ac:dyDescent="0.35">
      <c r="A20038" t="s">
        <v>25</v>
      </c>
      <c r="B20038" t="s">
        <v>1165</v>
      </c>
      <c r="C20038">
        <v>272</v>
      </c>
      <c r="D20038" t="s">
        <v>416</v>
      </c>
      <c r="E20038" t="s">
        <v>1016</v>
      </c>
      <c r="F20038" t="s">
        <v>298</v>
      </c>
      <c r="G20038" t="s">
        <v>1009</v>
      </c>
    </row>
    <row r="20039" spans="1:7" x14ac:dyDescent="0.35">
      <c r="A20039" t="s">
        <v>25</v>
      </c>
      <c r="B20039" t="s">
        <v>1166</v>
      </c>
      <c r="C20039">
        <v>347</v>
      </c>
      <c r="D20039" t="s">
        <v>248</v>
      </c>
      <c r="E20039" t="s">
        <v>1051</v>
      </c>
      <c r="F20039" t="s">
        <v>369</v>
      </c>
      <c r="G20039" t="s">
        <v>1010</v>
      </c>
    </row>
    <row r="20040" spans="1:7" x14ac:dyDescent="0.35">
      <c r="A20040" t="s">
        <v>26</v>
      </c>
      <c r="B20040" t="s">
        <v>1165</v>
      </c>
      <c r="C20040">
        <v>292</v>
      </c>
      <c r="D20040" t="s">
        <v>180</v>
      </c>
      <c r="E20040" t="s">
        <v>1010</v>
      </c>
      <c r="F20040" t="s">
        <v>764</v>
      </c>
      <c r="G20040" t="s">
        <v>1008</v>
      </c>
    </row>
    <row r="20041" spans="1:7" x14ac:dyDescent="0.35">
      <c r="A20041" t="s">
        <v>26</v>
      </c>
      <c r="B20041" t="s">
        <v>1166</v>
      </c>
      <c r="C20041">
        <v>310</v>
      </c>
      <c r="D20041" t="s">
        <v>356</v>
      </c>
      <c r="E20041" t="s">
        <v>1010</v>
      </c>
      <c r="F20041" t="s">
        <v>742</v>
      </c>
      <c r="G20041" t="s">
        <v>1009</v>
      </c>
    </row>
    <row r="20042" spans="1:7" x14ac:dyDescent="0.35">
      <c r="A20042" t="s">
        <v>27</v>
      </c>
      <c r="B20042" t="s">
        <v>1165</v>
      </c>
      <c r="C20042">
        <v>371</v>
      </c>
      <c r="D20042" t="s">
        <v>251</v>
      </c>
      <c r="E20042" t="s">
        <v>1013</v>
      </c>
      <c r="F20042" t="s">
        <v>606</v>
      </c>
      <c r="G20042" t="s">
        <v>1014</v>
      </c>
    </row>
    <row r="20043" spans="1:7" x14ac:dyDescent="0.35">
      <c r="A20043" t="s">
        <v>27</v>
      </c>
      <c r="B20043" t="s">
        <v>1166</v>
      </c>
      <c r="C20043">
        <v>330</v>
      </c>
      <c r="D20043" t="s">
        <v>506</v>
      </c>
      <c r="E20043" t="s">
        <v>954</v>
      </c>
      <c r="F20043" t="s">
        <v>214</v>
      </c>
      <c r="G20043" t="s">
        <v>1019</v>
      </c>
    </row>
    <row r="20044" spans="1:7" x14ac:dyDescent="0.35">
      <c r="A20044" t="s">
        <v>28</v>
      </c>
      <c r="B20044" t="s">
        <v>1165</v>
      </c>
      <c r="C20044">
        <v>222</v>
      </c>
      <c r="D20044" t="s">
        <v>606</v>
      </c>
      <c r="E20044" t="s">
        <v>1068</v>
      </c>
      <c r="F20044" t="s">
        <v>484</v>
      </c>
      <c r="G20044" t="s">
        <v>140</v>
      </c>
    </row>
    <row r="20045" spans="1:7" x14ac:dyDescent="0.35">
      <c r="A20045" t="s">
        <v>28</v>
      </c>
      <c r="B20045" t="s">
        <v>1166</v>
      </c>
      <c r="C20045">
        <v>314</v>
      </c>
      <c r="D20045" t="s">
        <v>853</v>
      </c>
      <c r="E20045" t="s">
        <v>1051</v>
      </c>
      <c r="F20045" t="s">
        <v>715</v>
      </c>
      <c r="G20045" t="s">
        <v>1008</v>
      </c>
    </row>
    <row r="20046" spans="1:7" x14ac:dyDescent="0.35">
      <c r="A20046" t="s">
        <v>29</v>
      </c>
      <c r="B20046" t="s">
        <v>1165</v>
      </c>
      <c r="C20046">
        <v>306</v>
      </c>
      <c r="D20046" t="s">
        <v>159</v>
      </c>
      <c r="E20046" t="s">
        <v>140</v>
      </c>
      <c r="F20046" t="s">
        <v>734</v>
      </c>
      <c r="G20046" t="s">
        <v>939</v>
      </c>
    </row>
    <row r="20047" spans="1:7" x14ac:dyDescent="0.35">
      <c r="A20047" t="s">
        <v>29</v>
      </c>
      <c r="B20047" t="s">
        <v>1166</v>
      </c>
      <c r="C20047">
        <v>329</v>
      </c>
      <c r="D20047" t="s">
        <v>217</v>
      </c>
      <c r="E20047" t="s">
        <v>1008</v>
      </c>
      <c r="F20047" t="s">
        <v>554</v>
      </c>
      <c r="G20047" t="s">
        <v>140</v>
      </c>
    </row>
    <row r="20048" spans="1:7" x14ac:dyDescent="0.35">
      <c r="A20048" t="s">
        <v>30</v>
      </c>
      <c r="B20048" t="s">
        <v>1165</v>
      </c>
      <c r="C20048">
        <v>337</v>
      </c>
      <c r="D20048" t="s">
        <v>276</v>
      </c>
      <c r="E20048" t="s">
        <v>1009</v>
      </c>
      <c r="F20048" t="s">
        <v>175</v>
      </c>
      <c r="G20048" t="s">
        <v>1008</v>
      </c>
    </row>
    <row r="20049" spans="1:7" x14ac:dyDescent="0.35">
      <c r="A20049" t="s">
        <v>30</v>
      </c>
      <c r="B20049" t="s">
        <v>1166</v>
      </c>
      <c r="C20049">
        <v>350</v>
      </c>
      <c r="D20049" t="s">
        <v>559</v>
      </c>
      <c r="E20049" t="s">
        <v>1043</v>
      </c>
      <c r="F20049" t="s">
        <v>152</v>
      </c>
      <c r="G20049" t="s">
        <v>140</v>
      </c>
    </row>
    <row r="20050" spans="1:7" x14ac:dyDescent="0.35">
      <c r="A20050" t="s">
        <v>31</v>
      </c>
      <c r="B20050" t="s">
        <v>1165</v>
      </c>
      <c r="C20050">
        <v>355</v>
      </c>
      <c r="D20050" t="s">
        <v>434</v>
      </c>
      <c r="E20050" t="s">
        <v>140</v>
      </c>
      <c r="F20050" t="s">
        <v>435</v>
      </c>
      <c r="G20050" t="s">
        <v>1022</v>
      </c>
    </row>
    <row r="20051" spans="1:7" x14ac:dyDescent="0.35">
      <c r="A20051" t="s">
        <v>31</v>
      </c>
      <c r="B20051" t="s">
        <v>1166</v>
      </c>
      <c r="C20051">
        <v>189</v>
      </c>
      <c r="D20051" t="s">
        <v>585</v>
      </c>
      <c r="E20051" t="s">
        <v>140</v>
      </c>
      <c r="F20051" t="s">
        <v>298</v>
      </c>
      <c r="G20051" t="s">
        <v>1013</v>
      </c>
    </row>
    <row r="20052" spans="1:7" x14ac:dyDescent="0.35">
      <c r="A20052" t="s">
        <v>32</v>
      </c>
      <c r="B20052" t="s">
        <v>1165</v>
      </c>
      <c r="C20052">
        <v>5572</v>
      </c>
      <c r="D20052" t="s">
        <v>764</v>
      </c>
      <c r="E20052" t="s">
        <v>1063</v>
      </c>
      <c r="F20052" t="s">
        <v>369</v>
      </c>
      <c r="G20052" t="s">
        <v>1009</v>
      </c>
    </row>
    <row r="20053" spans="1:7" x14ac:dyDescent="0.35">
      <c r="A20053" t="s">
        <v>32</v>
      </c>
      <c r="B20053" t="s">
        <v>1166</v>
      </c>
      <c r="C20053">
        <v>8314</v>
      </c>
      <c r="D20053" t="s">
        <v>483</v>
      </c>
      <c r="E20053" t="s">
        <v>1019</v>
      </c>
      <c r="F20053" t="s">
        <v>138</v>
      </c>
      <c r="G20053" t="s">
        <v>1009</v>
      </c>
    </row>
    <row r="20055" spans="1:7" x14ac:dyDescent="0.35">
      <c r="A20055" t="s">
        <v>2010</v>
      </c>
    </row>
    <row r="20056" spans="1:7" x14ac:dyDescent="0.35">
      <c r="A20056" t="s">
        <v>2</v>
      </c>
      <c r="B20056" t="s">
        <v>1233</v>
      </c>
      <c r="C20056" t="s">
        <v>3</v>
      </c>
      <c r="D20056" t="s">
        <v>85</v>
      </c>
      <c r="E20056" t="s">
        <v>86</v>
      </c>
      <c r="F20056" t="s">
        <v>136</v>
      </c>
      <c r="G20056" t="s">
        <v>1133</v>
      </c>
    </row>
    <row r="20057" spans="1:7" x14ac:dyDescent="0.35">
      <c r="A20057" t="s">
        <v>8</v>
      </c>
      <c r="B20057" t="s">
        <v>1236</v>
      </c>
      <c r="C20057">
        <v>51</v>
      </c>
      <c r="D20057" t="s">
        <v>735</v>
      </c>
      <c r="E20057" t="s">
        <v>734</v>
      </c>
      <c r="F20057" t="s">
        <v>140</v>
      </c>
      <c r="G20057" t="s">
        <v>140</v>
      </c>
    </row>
    <row r="20058" spans="1:7" x14ac:dyDescent="0.35">
      <c r="A20058" t="s">
        <v>8</v>
      </c>
      <c r="B20058" t="s">
        <v>1234</v>
      </c>
      <c r="C20058">
        <v>178</v>
      </c>
      <c r="D20058" t="s">
        <v>634</v>
      </c>
      <c r="E20058" t="s">
        <v>453</v>
      </c>
      <c r="F20058" t="s">
        <v>1073</v>
      </c>
      <c r="G20058" t="s">
        <v>140</v>
      </c>
    </row>
    <row r="20059" spans="1:7" x14ac:dyDescent="0.35">
      <c r="A20059" t="s">
        <v>8</v>
      </c>
      <c r="B20059" t="s">
        <v>1235</v>
      </c>
      <c r="C20059">
        <v>331</v>
      </c>
      <c r="D20059" t="s">
        <v>396</v>
      </c>
      <c r="E20059" t="s">
        <v>212</v>
      </c>
      <c r="F20059" t="s">
        <v>1008</v>
      </c>
      <c r="G20059" t="s">
        <v>140</v>
      </c>
    </row>
    <row r="20060" spans="1:7" x14ac:dyDescent="0.35">
      <c r="A20060" t="s">
        <v>9</v>
      </c>
      <c r="B20060" t="s">
        <v>1236</v>
      </c>
      <c r="C20060">
        <v>49</v>
      </c>
      <c r="D20060" t="s">
        <v>401</v>
      </c>
      <c r="E20060" t="s">
        <v>400</v>
      </c>
      <c r="F20060" t="s">
        <v>140</v>
      </c>
      <c r="G20060" t="s">
        <v>140</v>
      </c>
    </row>
    <row r="20061" spans="1:7" x14ac:dyDescent="0.35">
      <c r="A20061" t="s">
        <v>9</v>
      </c>
      <c r="B20061" t="s">
        <v>1234</v>
      </c>
      <c r="C20061">
        <v>132</v>
      </c>
      <c r="D20061" t="s">
        <v>715</v>
      </c>
      <c r="E20061" t="s">
        <v>139</v>
      </c>
      <c r="F20061" t="s">
        <v>140</v>
      </c>
      <c r="G20061" t="s">
        <v>1010</v>
      </c>
    </row>
    <row r="20062" spans="1:7" x14ac:dyDescent="0.35">
      <c r="A20062" t="s">
        <v>9</v>
      </c>
      <c r="B20062" t="s">
        <v>1235</v>
      </c>
      <c r="C20062">
        <v>432</v>
      </c>
      <c r="D20062" t="s">
        <v>607</v>
      </c>
      <c r="E20062" t="s">
        <v>634</v>
      </c>
      <c r="F20062" t="s">
        <v>1022</v>
      </c>
      <c r="G20062" t="s">
        <v>1066</v>
      </c>
    </row>
    <row r="20063" spans="1:7" x14ac:dyDescent="0.35">
      <c r="A20063" t="s">
        <v>10</v>
      </c>
      <c r="B20063" t="s">
        <v>1236</v>
      </c>
      <c r="C20063">
        <v>61</v>
      </c>
      <c r="D20063" t="s">
        <v>245</v>
      </c>
      <c r="E20063" t="s">
        <v>246</v>
      </c>
      <c r="F20063" t="s">
        <v>140</v>
      </c>
      <c r="G20063" t="s">
        <v>140</v>
      </c>
    </row>
    <row r="20064" spans="1:7" x14ac:dyDescent="0.35">
      <c r="A20064" t="s">
        <v>10</v>
      </c>
      <c r="B20064" t="s">
        <v>1234</v>
      </c>
      <c r="C20064">
        <v>172</v>
      </c>
      <c r="D20064" t="s">
        <v>560</v>
      </c>
      <c r="E20064" t="s">
        <v>559</v>
      </c>
      <c r="F20064" t="s">
        <v>140</v>
      </c>
      <c r="G20064" t="s">
        <v>140</v>
      </c>
    </row>
    <row r="20065" spans="1:7" x14ac:dyDescent="0.35">
      <c r="A20065" t="s">
        <v>10</v>
      </c>
      <c r="B20065" t="s">
        <v>1235</v>
      </c>
      <c r="C20065">
        <v>287</v>
      </c>
      <c r="D20065" t="s">
        <v>864</v>
      </c>
      <c r="E20065" t="s">
        <v>743</v>
      </c>
      <c r="F20065" t="s">
        <v>1054</v>
      </c>
      <c r="G20065" t="s">
        <v>775</v>
      </c>
    </row>
    <row r="20066" spans="1:7" x14ac:dyDescent="0.35">
      <c r="A20066" t="s">
        <v>11</v>
      </c>
      <c r="B20066" t="s">
        <v>1236</v>
      </c>
      <c r="C20066">
        <v>49</v>
      </c>
      <c r="D20066" t="s">
        <v>165</v>
      </c>
      <c r="E20066" t="s">
        <v>166</v>
      </c>
      <c r="F20066" t="s">
        <v>140</v>
      </c>
      <c r="G20066" t="s">
        <v>140</v>
      </c>
    </row>
    <row r="20067" spans="1:7" x14ac:dyDescent="0.35">
      <c r="A20067" t="s">
        <v>11</v>
      </c>
      <c r="B20067" t="s">
        <v>1234</v>
      </c>
      <c r="C20067">
        <v>177</v>
      </c>
      <c r="D20067" t="s">
        <v>227</v>
      </c>
      <c r="E20067" t="s">
        <v>683</v>
      </c>
      <c r="F20067" t="s">
        <v>1010</v>
      </c>
      <c r="G20067" t="s">
        <v>140</v>
      </c>
    </row>
    <row r="20068" spans="1:7" x14ac:dyDescent="0.35">
      <c r="A20068" t="s">
        <v>11</v>
      </c>
      <c r="B20068" t="s">
        <v>1235</v>
      </c>
      <c r="C20068">
        <v>389</v>
      </c>
      <c r="D20068" t="s">
        <v>853</v>
      </c>
      <c r="E20068" t="s">
        <v>798</v>
      </c>
      <c r="F20068" t="s">
        <v>1011</v>
      </c>
      <c r="G20068" t="s">
        <v>1008</v>
      </c>
    </row>
    <row r="20069" spans="1:7" x14ac:dyDescent="0.35">
      <c r="A20069" t="s">
        <v>12</v>
      </c>
      <c r="B20069" t="s">
        <v>1236</v>
      </c>
      <c r="C20069">
        <v>49</v>
      </c>
      <c r="D20069" t="s">
        <v>799</v>
      </c>
      <c r="E20069" t="s">
        <v>798</v>
      </c>
      <c r="F20069" t="s">
        <v>140</v>
      </c>
      <c r="G20069" t="s">
        <v>140</v>
      </c>
    </row>
    <row r="20070" spans="1:7" x14ac:dyDescent="0.35">
      <c r="A20070" t="s">
        <v>12</v>
      </c>
      <c r="B20070" t="s">
        <v>1234</v>
      </c>
      <c r="C20070">
        <v>180</v>
      </c>
      <c r="D20070" t="s">
        <v>508</v>
      </c>
      <c r="E20070" t="s">
        <v>884</v>
      </c>
      <c r="F20070" t="s">
        <v>140</v>
      </c>
      <c r="G20070" t="s">
        <v>1014</v>
      </c>
    </row>
    <row r="20071" spans="1:7" x14ac:dyDescent="0.35">
      <c r="A20071" t="s">
        <v>12</v>
      </c>
      <c r="B20071" t="s">
        <v>1235</v>
      </c>
      <c r="C20071">
        <v>369</v>
      </c>
      <c r="D20071" t="s">
        <v>398</v>
      </c>
      <c r="E20071" t="s">
        <v>686</v>
      </c>
      <c r="F20071" t="s">
        <v>939</v>
      </c>
      <c r="G20071" t="s">
        <v>1046</v>
      </c>
    </row>
    <row r="20072" spans="1:7" x14ac:dyDescent="0.35">
      <c r="A20072" t="s">
        <v>13</v>
      </c>
      <c r="B20072" t="s">
        <v>1236</v>
      </c>
      <c r="C20072">
        <v>48</v>
      </c>
      <c r="D20072" t="s">
        <v>215</v>
      </c>
      <c r="E20072" t="s">
        <v>214</v>
      </c>
      <c r="F20072" t="s">
        <v>140</v>
      </c>
      <c r="G20072" t="s">
        <v>140</v>
      </c>
    </row>
    <row r="20073" spans="1:7" x14ac:dyDescent="0.35">
      <c r="A20073" t="s">
        <v>13</v>
      </c>
      <c r="B20073" t="s">
        <v>1234</v>
      </c>
      <c r="C20073">
        <v>177</v>
      </c>
      <c r="D20073" t="s">
        <v>802</v>
      </c>
      <c r="E20073" t="s">
        <v>803</v>
      </c>
      <c r="F20073" t="s">
        <v>140</v>
      </c>
      <c r="G20073" t="s">
        <v>140</v>
      </c>
    </row>
    <row r="20074" spans="1:7" x14ac:dyDescent="0.35">
      <c r="A20074" t="s">
        <v>13</v>
      </c>
      <c r="B20074" t="s">
        <v>1235</v>
      </c>
      <c r="C20074">
        <v>237</v>
      </c>
      <c r="D20074" t="s">
        <v>436</v>
      </c>
      <c r="E20074" t="s">
        <v>227</v>
      </c>
      <c r="F20074" t="s">
        <v>140</v>
      </c>
      <c r="G20074" t="s">
        <v>1009</v>
      </c>
    </row>
    <row r="20075" spans="1:7" x14ac:dyDescent="0.35">
      <c r="A20075" t="s">
        <v>14</v>
      </c>
      <c r="B20075" t="s">
        <v>1236</v>
      </c>
      <c r="C20075">
        <v>57</v>
      </c>
      <c r="D20075" t="s">
        <v>934</v>
      </c>
      <c r="E20075" t="s">
        <v>935</v>
      </c>
      <c r="F20075" t="s">
        <v>140</v>
      </c>
      <c r="G20075" t="s">
        <v>140</v>
      </c>
    </row>
    <row r="20076" spans="1:7" x14ac:dyDescent="0.35">
      <c r="A20076" t="s">
        <v>14</v>
      </c>
      <c r="B20076" t="s">
        <v>1234</v>
      </c>
      <c r="C20076">
        <v>147</v>
      </c>
      <c r="D20076" t="s">
        <v>635</v>
      </c>
      <c r="E20076" t="s">
        <v>615</v>
      </c>
      <c r="F20076" t="s">
        <v>1048</v>
      </c>
      <c r="G20076" t="s">
        <v>1054</v>
      </c>
    </row>
    <row r="20077" spans="1:7" x14ac:dyDescent="0.35">
      <c r="A20077" t="s">
        <v>14</v>
      </c>
      <c r="B20077" t="s">
        <v>1235</v>
      </c>
      <c r="C20077">
        <v>373</v>
      </c>
      <c r="D20077" t="s">
        <v>406</v>
      </c>
      <c r="E20077" t="s">
        <v>407</v>
      </c>
      <c r="F20077" t="s">
        <v>140</v>
      </c>
      <c r="G20077" t="s">
        <v>1022</v>
      </c>
    </row>
    <row r="20078" spans="1:7" x14ac:dyDescent="0.35">
      <c r="A20078" t="s">
        <v>15</v>
      </c>
      <c r="B20078" t="s">
        <v>1236</v>
      </c>
      <c r="C20078">
        <v>44</v>
      </c>
      <c r="D20078" t="s">
        <v>813</v>
      </c>
      <c r="E20078" t="s">
        <v>168</v>
      </c>
      <c r="F20078" t="s">
        <v>1060</v>
      </c>
      <c r="G20078" t="s">
        <v>140</v>
      </c>
    </row>
    <row r="20079" spans="1:7" x14ac:dyDescent="0.35">
      <c r="A20079" t="s">
        <v>15</v>
      </c>
      <c r="B20079" t="s">
        <v>1234</v>
      </c>
      <c r="C20079">
        <v>143</v>
      </c>
      <c r="D20079" t="s">
        <v>356</v>
      </c>
      <c r="E20079" t="s">
        <v>530</v>
      </c>
      <c r="F20079" t="s">
        <v>875</v>
      </c>
      <c r="G20079" t="s">
        <v>140</v>
      </c>
    </row>
    <row r="20080" spans="1:7" x14ac:dyDescent="0.35">
      <c r="A20080" t="s">
        <v>15</v>
      </c>
      <c r="B20080" t="s">
        <v>1235</v>
      </c>
      <c r="C20080">
        <v>382</v>
      </c>
      <c r="D20080" t="s">
        <v>554</v>
      </c>
      <c r="E20080" t="s">
        <v>883</v>
      </c>
      <c r="F20080" t="s">
        <v>1019</v>
      </c>
      <c r="G20080" t="s">
        <v>1012</v>
      </c>
    </row>
    <row r="20081" spans="1:7" x14ac:dyDescent="0.35">
      <c r="A20081" t="s">
        <v>16</v>
      </c>
      <c r="B20081" t="s">
        <v>1236</v>
      </c>
      <c r="C20081">
        <v>29</v>
      </c>
      <c r="D20081" t="s">
        <v>796</v>
      </c>
      <c r="E20081" t="s">
        <v>795</v>
      </c>
      <c r="F20081" t="s">
        <v>140</v>
      </c>
      <c r="G20081" t="s">
        <v>140</v>
      </c>
    </row>
    <row r="20082" spans="1:7" x14ac:dyDescent="0.35">
      <c r="A20082" t="s">
        <v>16</v>
      </c>
      <c r="B20082" t="s">
        <v>1234</v>
      </c>
      <c r="C20082">
        <v>139</v>
      </c>
      <c r="D20082" t="s">
        <v>407</v>
      </c>
      <c r="E20082" t="s">
        <v>299</v>
      </c>
      <c r="F20082" t="s">
        <v>1058</v>
      </c>
      <c r="G20082" t="s">
        <v>140</v>
      </c>
    </row>
    <row r="20083" spans="1:7" x14ac:dyDescent="0.35">
      <c r="A20083" t="s">
        <v>16</v>
      </c>
      <c r="B20083" t="s">
        <v>1235</v>
      </c>
      <c r="C20083">
        <v>501</v>
      </c>
      <c r="D20083" t="s">
        <v>760</v>
      </c>
      <c r="E20083" t="s">
        <v>256</v>
      </c>
      <c r="F20083" t="s">
        <v>1014</v>
      </c>
      <c r="G20083" t="s">
        <v>1043</v>
      </c>
    </row>
    <row r="20084" spans="1:7" x14ac:dyDescent="0.35">
      <c r="A20084" t="s">
        <v>17</v>
      </c>
      <c r="B20084" t="s">
        <v>1236</v>
      </c>
      <c r="C20084">
        <v>46</v>
      </c>
      <c r="D20084" t="s">
        <v>493</v>
      </c>
      <c r="E20084" t="s">
        <v>492</v>
      </c>
      <c r="F20084" t="s">
        <v>140</v>
      </c>
      <c r="G20084" t="s">
        <v>140</v>
      </c>
    </row>
    <row r="20085" spans="1:7" x14ac:dyDescent="0.35">
      <c r="A20085" t="s">
        <v>17</v>
      </c>
      <c r="B20085" t="s">
        <v>1234</v>
      </c>
      <c r="C20085">
        <v>189</v>
      </c>
      <c r="D20085" t="s">
        <v>304</v>
      </c>
      <c r="E20085" t="s">
        <v>303</v>
      </c>
      <c r="F20085" t="s">
        <v>140</v>
      </c>
      <c r="G20085" t="s">
        <v>140</v>
      </c>
    </row>
    <row r="20086" spans="1:7" x14ac:dyDescent="0.35">
      <c r="A20086" t="s">
        <v>17</v>
      </c>
      <c r="B20086" t="s">
        <v>1235</v>
      </c>
      <c r="C20086">
        <v>323</v>
      </c>
      <c r="D20086" t="s">
        <v>579</v>
      </c>
      <c r="E20086" t="s">
        <v>251</v>
      </c>
      <c r="F20086" t="s">
        <v>1010</v>
      </c>
      <c r="G20086" t="s">
        <v>1098</v>
      </c>
    </row>
    <row r="20087" spans="1:7" x14ac:dyDescent="0.35">
      <c r="A20087" t="s">
        <v>18</v>
      </c>
      <c r="B20087" t="s">
        <v>1236</v>
      </c>
      <c r="C20087">
        <v>26</v>
      </c>
      <c r="D20087" t="s">
        <v>743</v>
      </c>
      <c r="E20087" t="s">
        <v>744</v>
      </c>
      <c r="F20087" t="s">
        <v>140</v>
      </c>
      <c r="G20087" t="s">
        <v>140</v>
      </c>
    </row>
    <row r="20088" spans="1:7" x14ac:dyDescent="0.35">
      <c r="A20088" t="s">
        <v>18</v>
      </c>
      <c r="B20088" t="s">
        <v>1234</v>
      </c>
      <c r="C20088">
        <v>184</v>
      </c>
      <c r="D20088" t="s">
        <v>541</v>
      </c>
      <c r="E20088" t="s">
        <v>540</v>
      </c>
      <c r="F20088" t="s">
        <v>140</v>
      </c>
      <c r="G20088" t="s">
        <v>140</v>
      </c>
    </row>
    <row r="20089" spans="1:7" x14ac:dyDescent="0.35">
      <c r="A20089" t="s">
        <v>18</v>
      </c>
      <c r="B20089" t="s">
        <v>1235</v>
      </c>
      <c r="C20089">
        <v>313</v>
      </c>
      <c r="D20089" t="s">
        <v>160</v>
      </c>
      <c r="E20089" t="s">
        <v>782</v>
      </c>
      <c r="F20089" t="s">
        <v>1009</v>
      </c>
      <c r="G20089" t="s">
        <v>1019</v>
      </c>
    </row>
    <row r="20090" spans="1:7" x14ac:dyDescent="0.35">
      <c r="A20090" t="s">
        <v>19</v>
      </c>
      <c r="B20090" t="s">
        <v>1236</v>
      </c>
      <c r="C20090">
        <v>39</v>
      </c>
      <c r="D20090" t="s">
        <v>610</v>
      </c>
      <c r="E20090" t="s">
        <v>610</v>
      </c>
      <c r="F20090" t="s">
        <v>140</v>
      </c>
      <c r="G20090" t="s">
        <v>140</v>
      </c>
    </row>
    <row r="20091" spans="1:7" x14ac:dyDescent="0.35">
      <c r="A20091" t="s">
        <v>19</v>
      </c>
      <c r="B20091" t="s">
        <v>1234</v>
      </c>
      <c r="C20091">
        <v>128</v>
      </c>
      <c r="D20091" t="s">
        <v>926</v>
      </c>
      <c r="E20091" t="s">
        <v>690</v>
      </c>
      <c r="F20091" t="s">
        <v>1018</v>
      </c>
      <c r="G20091" t="s">
        <v>1016</v>
      </c>
    </row>
    <row r="20092" spans="1:7" x14ac:dyDescent="0.35">
      <c r="A20092" t="s">
        <v>19</v>
      </c>
      <c r="B20092" t="s">
        <v>1235</v>
      </c>
      <c r="C20092">
        <v>373</v>
      </c>
      <c r="D20092" t="s">
        <v>245</v>
      </c>
      <c r="E20092" t="s">
        <v>251</v>
      </c>
      <c r="F20092" t="s">
        <v>1012</v>
      </c>
      <c r="G20092" t="s">
        <v>1019</v>
      </c>
    </row>
    <row r="20093" spans="1:7" x14ac:dyDescent="0.35">
      <c r="A20093" t="s">
        <v>20</v>
      </c>
      <c r="B20093" t="s">
        <v>1236</v>
      </c>
      <c r="C20093">
        <v>55</v>
      </c>
      <c r="D20093" t="s">
        <v>251</v>
      </c>
      <c r="E20093" t="s">
        <v>252</v>
      </c>
      <c r="F20093" t="s">
        <v>140</v>
      </c>
      <c r="G20093" t="s">
        <v>140</v>
      </c>
    </row>
    <row r="20094" spans="1:7" x14ac:dyDescent="0.35">
      <c r="A20094" t="s">
        <v>20</v>
      </c>
      <c r="B20094" t="s">
        <v>1234</v>
      </c>
      <c r="C20094">
        <v>134</v>
      </c>
      <c r="D20094" t="s">
        <v>230</v>
      </c>
      <c r="E20094" t="s">
        <v>309</v>
      </c>
      <c r="F20094" t="s">
        <v>1063</v>
      </c>
      <c r="G20094" t="s">
        <v>140</v>
      </c>
    </row>
    <row r="20095" spans="1:7" x14ac:dyDescent="0.35">
      <c r="A20095" t="s">
        <v>20</v>
      </c>
      <c r="B20095" t="s">
        <v>1235</v>
      </c>
      <c r="C20095">
        <v>370</v>
      </c>
      <c r="D20095" t="s">
        <v>883</v>
      </c>
      <c r="E20095" t="s">
        <v>434</v>
      </c>
      <c r="F20095" t="s">
        <v>1009</v>
      </c>
      <c r="G20095" t="s">
        <v>140</v>
      </c>
    </row>
    <row r="20096" spans="1:7" x14ac:dyDescent="0.35">
      <c r="A20096" t="s">
        <v>21</v>
      </c>
      <c r="B20096" t="s">
        <v>1236</v>
      </c>
      <c r="C20096">
        <v>87</v>
      </c>
      <c r="D20096" t="s">
        <v>584</v>
      </c>
      <c r="E20096" t="s">
        <v>583</v>
      </c>
      <c r="F20096" t="s">
        <v>140</v>
      </c>
      <c r="G20096" t="s">
        <v>140</v>
      </c>
    </row>
    <row r="20097" spans="1:7" x14ac:dyDescent="0.35">
      <c r="A20097" t="s">
        <v>21</v>
      </c>
      <c r="B20097" t="s">
        <v>1234</v>
      </c>
      <c r="C20097">
        <v>65</v>
      </c>
      <c r="D20097" t="s">
        <v>408</v>
      </c>
      <c r="E20097" t="s">
        <v>166</v>
      </c>
      <c r="F20097" t="s">
        <v>1011</v>
      </c>
      <c r="G20097" t="s">
        <v>140</v>
      </c>
    </row>
    <row r="20098" spans="1:7" x14ac:dyDescent="0.35">
      <c r="A20098" t="s">
        <v>21</v>
      </c>
      <c r="B20098" t="s">
        <v>1235</v>
      </c>
      <c r="C20098">
        <v>371</v>
      </c>
      <c r="D20098" t="s">
        <v>962</v>
      </c>
      <c r="E20098" t="s">
        <v>735</v>
      </c>
      <c r="F20098" t="s">
        <v>1054</v>
      </c>
      <c r="G20098" t="s">
        <v>1010</v>
      </c>
    </row>
    <row r="20099" spans="1:7" x14ac:dyDescent="0.35">
      <c r="A20099" t="s">
        <v>22</v>
      </c>
      <c r="B20099" t="s">
        <v>1236</v>
      </c>
      <c r="C20099">
        <v>57</v>
      </c>
      <c r="D20099" t="s">
        <v>352</v>
      </c>
      <c r="E20099" t="s">
        <v>353</v>
      </c>
      <c r="F20099" t="s">
        <v>140</v>
      </c>
      <c r="G20099" t="s">
        <v>140</v>
      </c>
    </row>
    <row r="20100" spans="1:7" x14ac:dyDescent="0.35">
      <c r="A20100" t="s">
        <v>22</v>
      </c>
      <c r="B20100" t="s">
        <v>1234</v>
      </c>
      <c r="C20100">
        <v>150</v>
      </c>
      <c r="D20100" t="s">
        <v>452</v>
      </c>
      <c r="E20100" t="s">
        <v>558</v>
      </c>
      <c r="F20100" t="s">
        <v>1014</v>
      </c>
      <c r="G20100" t="s">
        <v>140</v>
      </c>
    </row>
    <row r="20101" spans="1:7" x14ac:dyDescent="0.35">
      <c r="A20101" t="s">
        <v>22</v>
      </c>
      <c r="B20101" t="s">
        <v>1235</v>
      </c>
      <c r="C20101">
        <v>325</v>
      </c>
      <c r="D20101" t="s">
        <v>628</v>
      </c>
      <c r="E20101" t="s">
        <v>747</v>
      </c>
      <c r="F20101" t="s">
        <v>140</v>
      </c>
      <c r="G20101" t="s">
        <v>1019</v>
      </c>
    </row>
    <row r="20102" spans="1:7" x14ac:dyDescent="0.35">
      <c r="A20102" t="s">
        <v>23</v>
      </c>
      <c r="B20102" t="s">
        <v>1236</v>
      </c>
      <c r="C20102">
        <v>68</v>
      </c>
      <c r="D20102" t="s">
        <v>695</v>
      </c>
      <c r="E20102" t="s">
        <v>629</v>
      </c>
      <c r="F20102" t="s">
        <v>1058</v>
      </c>
      <c r="G20102" t="s">
        <v>1058</v>
      </c>
    </row>
    <row r="20103" spans="1:7" x14ac:dyDescent="0.35">
      <c r="A20103" t="s">
        <v>23</v>
      </c>
      <c r="B20103" t="s">
        <v>1234</v>
      </c>
      <c r="C20103">
        <v>160</v>
      </c>
      <c r="D20103" t="s">
        <v>159</v>
      </c>
      <c r="E20103" t="s">
        <v>160</v>
      </c>
      <c r="F20103" t="s">
        <v>140</v>
      </c>
      <c r="G20103" t="s">
        <v>140</v>
      </c>
    </row>
    <row r="20104" spans="1:7" x14ac:dyDescent="0.35">
      <c r="A20104" t="s">
        <v>23</v>
      </c>
      <c r="B20104" t="s">
        <v>1235</v>
      </c>
      <c r="C20104">
        <v>254</v>
      </c>
      <c r="D20104" t="s">
        <v>555</v>
      </c>
      <c r="E20104" t="s">
        <v>579</v>
      </c>
      <c r="F20104" t="s">
        <v>949</v>
      </c>
      <c r="G20104" t="s">
        <v>1019</v>
      </c>
    </row>
    <row r="20105" spans="1:7" x14ac:dyDescent="0.35">
      <c r="A20105" t="s">
        <v>24</v>
      </c>
      <c r="B20105" t="s">
        <v>1236</v>
      </c>
      <c r="C20105">
        <v>43</v>
      </c>
      <c r="D20105" t="s">
        <v>610</v>
      </c>
      <c r="E20105" t="s">
        <v>610</v>
      </c>
      <c r="F20105" t="s">
        <v>140</v>
      </c>
      <c r="G20105" t="s">
        <v>140</v>
      </c>
    </row>
    <row r="20106" spans="1:7" x14ac:dyDescent="0.35">
      <c r="A20106" t="s">
        <v>24</v>
      </c>
      <c r="B20106" t="s">
        <v>1234</v>
      </c>
      <c r="C20106">
        <v>163</v>
      </c>
      <c r="D20106" t="s">
        <v>180</v>
      </c>
      <c r="E20106" t="s">
        <v>139</v>
      </c>
      <c r="F20106" t="s">
        <v>1008</v>
      </c>
      <c r="G20106" t="s">
        <v>140</v>
      </c>
    </row>
    <row r="20107" spans="1:7" x14ac:dyDescent="0.35">
      <c r="A20107" t="s">
        <v>24</v>
      </c>
      <c r="B20107" t="s">
        <v>1235</v>
      </c>
      <c r="C20107">
        <v>456</v>
      </c>
      <c r="D20107" t="s">
        <v>629</v>
      </c>
      <c r="E20107" t="s">
        <v>230</v>
      </c>
      <c r="F20107" t="s">
        <v>1050</v>
      </c>
      <c r="G20107" t="s">
        <v>1014</v>
      </c>
    </row>
    <row r="20108" spans="1:7" x14ac:dyDescent="0.35">
      <c r="A20108" t="s">
        <v>25</v>
      </c>
      <c r="B20108" t="s">
        <v>1236</v>
      </c>
      <c r="C20108">
        <v>45</v>
      </c>
      <c r="D20108" t="s">
        <v>78</v>
      </c>
      <c r="E20108" t="s">
        <v>79</v>
      </c>
      <c r="F20108" t="s">
        <v>140</v>
      </c>
      <c r="G20108" t="s">
        <v>140</v>
      </c>
    </row>
    <row r="20109" spans="1:7" x14ac:dyDescent="0.35">
      <c r="A20109" t="s">
        <v>25</v>
      </c>
      <c r="B20109" t="s">
        <v>1234</v>
      </c>
      <c r="C20109">
        <v>163</v>
      </c>
      <c r="D20109" t="s">
        <v>550</v>
      </c>
      <c r="E20109" t="s">
        <v>429</v>
      </c>
      <c r="F20109" t="s">
        <v>140</v>
      </c>
      <c r="G20109" t="s">
        <v>1014</v>
      </c>
    </row>
    <row r="20110" spans="1:7" x14ac:dyDescent="0.35">
      <c r="A20110" t="s">
        <v>25</v>
      </c>
      <c r="B20110" t="s">
        <v>1235</v>
      </c>
      <c r="C20110">
        <v>411</v>
      </c>
      <c r="D20110" t="s">
        <v>487</v>
      </c>
      <c r="E20110" t="s">
        <v>735</v>
      </c>
      <c r="F20110" t="s">
        <v>1020</v>
      </c>
      <c r="G20110" t="s">
        <v>1016</v>
      </c>
    </row>
    <row r="20111" spans="1:7" x14ac:dyDescent="0.35">
      <c r="A20111" t="s">
        <v>26</v>
      </c>
      <c r="B20111" t="s">
        <v>1236</v>
      </c>
      <c r="C20111">
        <v>35</v>
      </c>
      <c r="D20111" t="s">
        <v>786</v>
      </c>
      <c r="E20111" t="s">
        <v>823</v>
      </c>
      <c r="F20111" t="s">
        <v>140</v>
      </c>
      <c r="G20111" t="s">
        <v>140</v>
      </c>
    </row>
    <row r="20112" spans="1:7" x14ac:dyDescent="0.35">
      <c r="A20112" t="s">
        <v>26</v>
      </c>
      <c r="B20112" t="s">
        <v>1234</v>
      </c>
      <c r="C20112">
        <v>193</v>
      </c>
      <c r="D20112" t="s">
        <v>602</v>
      </c>
      <c r="E20112" t="s">
        <v>803</v>
      </c>
      <c r="F20112" t="s">
        <v>1016</v>
      </c>
      <c r="G20112" t="s">
        <v>1008</v>
      </c>
    </row>
    <row r="20113" spans="1:7" x14ac:dyDescent="0.35">
      <c r="A20113" t="s">
        <v>26</v>
      </c>
      <c r="B20113" t="s">
        <v>1235</v>
      </c>
      <c r="C20113">
        <v>374</v>
      </c>
      <c r="D20113" t="s">
        <v>689</v>
      </c>
      <c r="E20113" t="s">
        <v>180</v>
      </c>
      <c r="F20113" t="s">
        <v>1008</v>
      </c>
      <c r="G20113" t="s">
        <v>1013</v>
      </c>
    </row>
    <row r="20114" spans="1:7" x14ac:dyDescent="0.35">
      <c r="A20114" t="s">
        <v>27</v>
      </c>
      <c r="B20114" t="s">
        <v>1236</v>
      </c>
      <c r="C20114">
        <v>44</v>
      </c>
      <c r="D20114" t="s">
        <v>227</v>
      </c>
      <c r="E20114" t="s">
        <v>226</v>
      </c>
      <c r="F20114" t="s">
        <v>140</v>
      </c>
      <c r="G20114" t="s">
        <v>140</v>
      </c>
    </row>
    <row r="20115" spans="1:7" x14ac:dyDescent="0.35">
      <c r="A20115" t="s">
        <v>27</v>
      </c>
      <c r="B20115" t="s">
        <v>1234</v>
      </c>
      <c r="C20115">
        <v>142</v>
      </c>
      <c r="D20115" t="s">
        <v>484</v>
      </c>
      <c r="E20115" t="s">
        <v>553</v>
      </c>
      <c r="F20115" t="s">
        <v>1011</v>
      </c>
      <c r="G20115" t="s">
        <v>140</v>
      </c>
    </row>
    <row r="20116" spans="1:7" x14ac:dyDescent="0.35">
      <c r="A20116" t="s">
        <v>27</v>
      </c>
      <c r="B20116" t="s">
        <v>1235</v>
      </c>
      <c r="C20116">
        <v>515</v>
      </c>
      <c r="D20116" t="s">
        <v>249</v>
      </c>
      <c r="E20116" t="s">
        <v>606</v>
      </c>
      <c r="F20116" t="s">
        <v>949</v>
      </c>
      <c r="G20116" t="s">
        <v>1021</v>
      </c>
    </row>
    <row r="20117" spans="1:7" x14ac:dyDescent="0.35">
      <c r="A20117" t="s">
        <v>28</v>
      </c>
      <c r="B20117" t="s">
        <v>1236</v>
      </c>
      <c r="C20117">
        <v>53</v>
      </c>
      <c r="D20117" t="s">
        <v>1015</v>
      </c>
      <c r="E20117" t="s">
        <v>677</v>
      </c>
      <c r="F20117" t="s">
        <v>1054</v>
      </c>
      <c r="G20117" t="s">
        <v>140</v>
      </c>
    </row>
    <row r="20118" spans="1:7" x14ac:dyDescent="0.35">
      <c r="A20118" t="s">
        <v>28</v>
      </c>
      <c r="B20118" t="s">
        <v>1234</v>
      </c>
      <c r="C20118">
        <v>144</v>
      </c>
      <c r="D20118" t="s">
        <v>39</v>
      </c>
      <c r="E20118" t="s">
        <v>1246</v>
      </c>
      <c r="F20118" t="s">
        <v>1044</v>
      </c>
      <c r="G20118" t="s">
        <v>1013</v>
      </c>
    </row>
    <row r="20119" spans="1:7" x14ac:dyDescent="0.35">
      <c r="A20119" t="s">
        <v>28</v>
      </c>
      <c r="B20119" t="s">
        <v>1235</v>
      </c>
      <c r="C20119">
        <v>339</v>
      </c>
      <c r="D20119" t="s">
        <v>215</v>
      </c>
      <c r="E20119" t="s">
        <v>820</v>
      </c>
      <c r="F20119" t="s">
        <v>940</v>
      </c>
      <c r="G20119" t="s">
        <v>140</v>
      </c>
    </row>
    <row r="20120" spans="1:7" x14ac:dyDescent="0.35">
      <c r="A20120" t="s">
        <v>29</v>
      </c>
      <c r="B20120" t="s">
        <v>1236</v>
      </c>
      <c r="C20120">
        <v>48</v>
      </c>
      <c r="D20120" t="s">
        <v>356</v>
      </c>
      <c r="E20120" t="s">
        <v>357</v>
      </c>
      <c r="F20120" t="s">
        <v>140</v>
      </c>
      <c r="G20120" t="s">
        <v>140</v>
      </c>
    </row>
    <row r="20121" spans="1:7" x14ac:dyDescent="0.35">
      <c r="A20121" t="s">
        <v>29</v>
      </c>
      <c r="B20121" t="s">
        <v>1234</v>
      </c>
      <c r="C20121">
        <v>147</v>
      </c>
      <c r="D20121" t="s">
        <v>248</v>
      </c>
      <c r="E20121" t="s">
        <v>610</v>
      </c>
      <c r="F20121" t="s">
        <v>140</v>
      </c>
      <c r="G20121" t="s">
        <v>1063</v>
      </c>
    </row>
    <row r="20122" spans="1:7" x14ac:dyDescent="0.35">
      <c r="A20122" t="s">
        <v>29</v>
      </c>
      <c r="B20122" t="s">
        <v>1235</v>
      </c>
      <c r="C20122">
        <v>440</v>
      </c>
      <c r="D20122" t="s">
        <v>291</v>
      </c>
      <c r="E20122" t="s">
        <v>559</v>
      </c>
      <c r="F20122" t="s">
        <v>1008</v>
      </c>
      <c r="G20122" t="s">
        <v>1054</v>
      </c>
    </row>
    <row r="20123" spans="1:7" x14ac:dyDescent="0.35">
      <c r="A20123" t="s">
        <v>30</v>
      </c>
      <c r="B20123" t="s">
        <v>1236</v>
      </c>
      <c r="C20123">
        <v>45</v>
      </c>
      <c r="D20123" t="s">
        <v>341</v>
      </c>
      <c r="E20123" t="s">
        <v>878</v>
      </c>
      <c r="F20123" t="s">
        <v>869</v>
      </c>
      <c r="G20123" t="s">
        <v>140</v>
      </c>
    </row>
    <row r="20124" spans="1:7" x14ac:dyDescent="0.35">
      <c r="A20124" t="s">
        <v>30</v>
      </c>
      <c r="B20124" t="s">
        <v>1234</v>
      </c>
      <c r="C20124">
        <v>162</v>
      </c>
      <c r="D20124" t="s">
        <v>448</v>
      </c>
      <c r="E20124" t="s">
        <v>761</v>
      </c>
      <c r="F20124" t="s">
        <v>140</v>
      </c>
      <c r="G20124" t="s">
        <v>1016</v>
      </c>
    </row>
    <row r="20125" spans="1:7" x14ac:dyDescent="0.35">
      <c r="A20125" t="s">
        <v>30</v>
      </c>
      <c r="B20125" t="s">
        <v>1235</v>
      </c>
      <c r="C20125">
        <v>480</v>
      </c>
      <c r="D20125" t="s">
        <v>803</v>
      </c>
      <c r="E20125" t="s">
        <v>786</v>
      </c>
      <c r="F20125" t="s">
        <v>1017</v>
      </c>
      <c r="G20125" t="s">
        <v>140</v>
      </c>
    </row>
    <row r="20126" spans="1:7" x14ac:dyDescent="0.35">
      <c r="A20126" t="s">
        <v>31</v>
      </c>
      <c r="B20126" t="s">
        <v>1236</v>
      </c>
      <c r="C20126">
        <v>36</v>
      </c>
      <c r="D20126" t="s">
        <v>303</v>
      </c>
      <c r="E20126" t="s">
        <v>304</v>
      </c>
      <c r="F20126" t="s">
        <v>140</v>
      </c>
      <c r="G20126" t="s">
        <v>140</v>
      </c>
    </row>
    <row r="20127" spans="1:7" x14ac:dyDescent="0.35">
      <c r="A20127" t="s">
        <v>31</v>
      </c>
      <c r="B20127" t="s">
        <v>1234</v>
      </c>
      <c r="C20127">
        <v>241</v>
      </c>
      <c r="D20127" t="s">
        <v>634</v>
      </c>
      <c r="E20127" t="s">
        <v>635</v>
      </c>
      <c r="F20127" t="s">
        <v>140</v>
      </c>
      <c r="G20127" t="s">
        <v>140</v>
      </c>
    </row>
    <row r="20128" spans="1:7" x14ac:dyDescent="0.35">
      <c r="A20128" t="s">
        <v>31</v>
      </c>
      <c r="B20128" t="s">
        <v>1235</v>
      </c>
      <c r="C20128">
        <v>267</v>
      </c>
      <c r="D20128" t="s">
        <v>687</v>
      </c>
      <c r="E20128" t="s">
        <v>865</v>
      </c>
      <c r="F20128" t="s">
        <v>140</v>
      </c>
      <c r="G20128" t="s">
        <v>1014</v>
      </c>
    </row>
    <row r="20129" spans="1:7" x14ac:dyDescent="0.35">
      <c r="A20129" t="s">
        <v>32</v>
      </c>
      <c r="B20129" t="s">
        <v>1236</v>
      </c>
      <c r="C20129">
        <v>1164</v>
      </c>
      <c r="D20129" t="s">
        <v>610</v>
      </c>
      <c r="E20129" t="s">
        <v>544</v>
      </c>
      <c r="F20129" t="s">
        <v>1013</v>
      </c>
      <c r="G20129" t="s">
        <v>1022</v>
      </c>
    </row>
    <row r="20130" spans="1:7" x14ac:dyDescent="0.35">
      <c r="A20130" t="s">
        <v>32</v>
      </c>
      <c r="B20130" t="s">
        <v>1234</v>
      </c>
      <c r="C20130">
        <v>3810</v>
      </c>
      <c r="D20130" t="s">
        <v>560</v>
      </c>
      <c r="E20130" t="s">
        <v>884</v>
      </c>
      <c r="F20130" t="s">
        <v>1021</v>
      </c>
      <c r="G20130" t="s">
        <v>1008</v>
      </c>
    </row>
    <row r="20131" spans="1:7" x14ac:dyDescent="0.35">
      <c r="A20131" t="s">
        <v>32</v>
      </c>
      <c r="B20131" t="s">
        <v>1235</v>
      </c>
      <c r="C20131">
        <v>8912</v>
      </c>
      <c r="D20131" t="s">
        <v>747</v>
      </c>
      <c r="E20131" t="s">
        <v>606</v>
      </c>
      <c r="F20131" t="s">
        <v>1019</v>
      </c>
      <c r="G20131" t="s">
        <v>1012</v>
      </c>
    </row>
    <row r="20133" spans="1:7" x14ac:dyDescent="0.35">
      <c r="A20133" t="s">
        <v>2011</v>
      </c>
    </row>
    <row r="20134" spans="1:7" x14ac:dyDescent="0.35">
      <c r="A20134" t="s">
        <v>2</v>
      </c>
      <c r="B20134" t="s">
        <v>1351</v>
      </c>
      <c r="C20134" t="s">
        <v>3</v>
      </c>
      <c r="D20134" t="s">
        <v>1133</v>
      </c>
      <c r="E20134" t="s">
        <v>85</v>
      </c>
      <c r="F20134" t="s">
        <v>136</v>
      </c>
      <c r="G20134" t="s">
        <v>86</v>
      </c>
    </row>
    <row r="20135" spans="1:7" x14ac:dyDescent="0.35">
      <c r="A20135" t="s">
        <v>8</v>
      </c>
      <c r="B20135" t="s">
        <v>1352</v>
      </c>
      <c r="C20135">
        <v>543</v>
      </c>
      <c r="D20135" t="s">
        <v>140</v>
      </c>
      <c r="E20135" t="s">
        <v>625</v>
      </c>
      <c r="F20135" t="s">
        <v>775</v>
      </c>
      <c r="G20135" t="s">
        <v>820</v>
      </c>
    </row>
    <row r="20136" spans="1:7" x14ac:dyDescent="0.35">
      <c r="A20136" t="s">
        <v>8</v>
      </c>
      <c r="B20136" t="s">
        <v>1353</v>
      </c>
      <c r="C20136">
        <v>3</v>
      </c>
      <c r="D20136" t="s">
        <v>140</v>
      </c>
      <c r="E20136" t="s">
        <v>140</v>
      </c>
      <c r="F20136" t="s">
        <v>140</v>
      </c>
      <c r="G20136" t="s">
        <v>177</v>
      </c>
    </row>
    <row r="20137" spans="1:7" x14ac:dyDescent="0.35">
      <c r="A20137" t="s">
        <v>8</v>
      </c>
      <c r="B20137" t="s">
        <v>1354</v>
      </c>
      <c r="C20137">
        <v>2</v>
      </c>
      <c r="D20137" t="s">
        <v>140</v>
      </c>
      <c r="E20137" t="s">
        <v>622</v>
      </c>
      <c r="F20137" t="s">
        <v>140</v>
      </c>
      <c r="G20137" t="s">
        <v>623</v>
      </c>
    </row>
    <row r="20138" spans="1:7" x14ac:dyDescent="0.35">
      <c r="A20138" t="s">
        <v>8</v>
      </c>
      <c r="B20138" t="s">
        <v>339</v>
      </c>
      <c r="C20138">
        <v>12</v>
      </c>
      <c r="D20138" t="s">
        <v>140</v>
      </c>
      <c r="E20138" t="s">
        <v>256</v>
      </c>
      <c r="F20138" t="s">
        <v>140</v>
      </c>
      <c r="G20138" t="s">
        <v>255</v>
      </c>
    </row>
    <row r="20139" spans="1:7" x14ac:dyDescent="0.35">
      <c r="A20139" t="s">
        <v>9</v>
      </c>
      <c r="B20139" t="s">
        <v>1352</v>
      </c>
      <c r="C20139">
        <v>589</v>
      </c>
      <c r="D20139" t="s">
        <v>1017</v>
      </c>
      <c r="E20139" t="s">
        <v>764</v>
      </c>
      <c r="F20139" t="s">
        <v>1022</v>
      </c>
      <c r="G20139" t="s">
        <v>369</v>
      </c>
    </row>
    <row r="20140" spans="1:7" x14ac:dyDescent="0.35">
      <c r="A20140" t="s">
        <v>9</v>
      </c>
      <c r="B20140" t="s">
        <v>1353</v>
      </c>
      <c r="C20140">
        <v>6</v>
      </c>
      <c r="D20140" t="s">
        <v>140</v>
      </c>
      <c r="E20140" t="s">
        <v>196</v>
      </c>
      <c r="F20140" t="s">
        <v>140</v>
      </c>
      <c r="G20140" t="s">
        <v>195</v>
      </c>
    </row>
    <row r="20141" spans="1:7" x14ac:dyDescent="0.35">
      <c r="A20141" t="s">
        <v>9</v>
      </c>
      <c r="B20141" t="s">
        <v>1354</v>
      </c>
      <c r="C20141">
        <v>15</v>
      </c>
      <c r="D20141" t="s">
        <v>919</v>
      </c>
      <c r="E20141" t="s">
        <v>230</v>
      </c>
      <c r="F20141" t="s">
        <v>140</v>
      </c>
      <c r="G20141" t="s">
        <v>747</v>
      </c>
    </row>
    <row r="20142" spans="1:7" x14ac:dyDescent="0.35">
      <c r="A20142" t="s">
        <v>9</v>
      </c>
      <c r="B20142" t="s">
        <v>339</v>
      </c>
      <c r="C20142">
        <v>3</v>
      </c>
      <c r="D20142" t="s">
        <v>140</v>
      </c>
      <c r="E20142" t="s">
        <v>196</v>
      </c>
      <c r="F20142" t="s">
        <v>140</v>
      </c>
      <c r="G20142" t="s">
        <v>195</v>
      </c>
    </row>
    <row r="20143" spans="1:7" x14ac:dyDescent="0.35">
      <c r="A20143" t="s">
        <v>10</v>
      </c>
      <c r="B20143" t="s">
        <v>1352</v>
      </c>
      <c r="C20143">
        <v>504</v>
      </c>
      <c r="D20143" t="s">
        <v>1013</v>
      </c>
      <c r="E20143" t="s">
        <v>483</v>
      </c>
      <c r="F20143" t="s">
        <v>1014</v>
      </c>
      <c r="G20143" t="s">
        <v>298</v>
      </c>
    </row>
    <row r="20144" spans="1:7" x14ac:dyDescent="0.35">
      <c r="A20144" t="s">
        <v>10</v>
      </c>
      <c r="B20144" t="s">
        <v>1353</v>
      </c>
      <c r="C20144">
        <v>11</v>
      </c>
      <c r="D20144" t="s">
        <v>140</v>
      </c>
      <c r="E20144" t="s">
        <v>802</v>
      </c>
      <c r="F20144" t="s">
        <v>140</v>
      </c>
      <c r="G20144" t="s">
        <v>803</v>
      </c>
    </row>
    <row r="20145" spans="1:7" x14ac:dyDescent="0.35">
      <c r="A20145" t="s">
        <v>10</v>
      </c>
      <c r="B20145" t="s">
        <v>1354</v>
      </c>
      <c r="C20145">
        <v>1</v>
      </c>
      <c r="D20145" t="s">
        <v>140</v>
      </c>
      <c r="E20145" t="s">
        <v>140</v>
      </c>
      <c r="F20145" t="s">
        <v>140</v>
      </c>
      <c r="G20145" t="s">
        <v>177</v>
      </c>
    </row>
    <row r="20146" spans="1:7" x14ac:dyDescent="0.35">
      <c r="A20146" t="s">
        <v>10</v>
      </c>
      <c r="B20146" t="s">
        <v>339</v>
      </c>
      <c r="C20146">
        <v>4</v>
      </c>
      <c r="D20146" t="s">
        <v>140</v>
      </c>
      <c r="E20146" t="s">
        <v>468</v>
      </c>
      <c r="F20146" t="s">
        <v>140</v>
      </c>
      <c r="G20146" t="s">
        <v>467</v>
      </c>
    </row>
    <row r="20147" spans="1:7" x14ac:dyDescent="0.35">
      <c r="A20147" t="s">
        <v>11</v>
      </c>
      <c r="B20147" t="s">
        <v>1352</v>
      </c>
      <c r="C20147">
        <v>588</v>
      </c>
      <c r="D20147" t="s">
        <v>1008</v>
      </c>
      <c r="E20147" t="s">
        <v>508</v>
      </c>
      <c r="F20147" t="s">
        <v>1019</v>
      </c>
      <c r="G20147" t="s">
        <v>453</v>
      </c>
    </row>
    <row r="20148" spans="1:7" x14ac:dyDescent="0.35">
      <c r="A20148" t="s">
        <v>11</v>
      </c>
      <c r="B20148" t="s">
        <v>1353</v>
      </c>
      <c r="C20148">
        <v>19</v>
      </c>
      <c r="D20148" t="s">
        <v>140</v>
      </c>
      <c r="E20148" t="s">
        <v>509</v>
      </c>
      <c r="F20148" t="s">
        <v>140</v>
      </c>
      <c r="G20148" t="s">
        <v>508</v>
      </c>
    </row>
    <row r="20149" spans="1:7" x14ac:dyDescent="0.35">
      <c r="A20149" t="s">
        <v>11</v>
      </c>
      <c r="B20149" t="s">
        <v>1354</v>
      </c>
      <c r="C20149">
        <v>7</v>
      </c>
      <c r="D20149" t="s">
        <v>140</v>
      </c>
      <c r="E20149" t="s">
        <v>622</v>
      </c>
      <c r="F20149" t="s">
        <v>140</v>
      </c>
      <c r="G20149" t="s">
        <v>623</v>
      </c>
    </row>
    <row r="20150" spans="1:7" x14ac:dyDescent="0.35">
      <c r="A20150" t="s">
        <v>11</v>
      </c>
      <c r="B20150" t="s">
        <v>339</v>
      </c>
      <c r="C20150">
        <v>1</v>
      </c>
      <c r="D20150" t="s">
        <v>140</v>
      </c>
      <c r="E20150" t="s">
        <v>140</v>
      </c>
      <c r="F20150" t="s">
        <v>140</v>
      </c>
      <c r="G20150" t="s">
        <v>177</v>
      </c>
    </row>
    <row r="20151" spans="1:7" x14ac:dyDescent="0.35">
      <c r="A20151" t="s">
        <v>12</v>
      </c>
      <c r="B20151" t="s">
        <v>1352</v>
      </c>
      <c r="C20151">
        <v>585</v>
      </c>
      <c r="D20151" t="s">
        <v>1055</v>
      </c>
      <c r="E20151" t="s">
        <v>215</v>
      </c>
      <c r="F20151" t="s">
        <v>1011</v>
      </c>
      <c r="G20151" t="s">
        <v>245</v>
      </c>
    </row>
    <row r="20152" spans="1:7" x14ac:dyDescent="0.35">
      <c r="A20152" t="s">
        <v>12</v>
      </c>
      <c r="B20152" t="s">
        <v>1353</v>
      </c>
      <c r="C20152">
        <v>4</v>
      </c>
      <c r="D20152" t="s">
        <v>140</v>
      </c>
      <c r="E20152" t="s">
        <v>709</v>
      </c>
      <c r="F20152" t="s">
        <v>140</v>
      </c>
      <c r="G20152" t="s">
        <v>708</v>
      </c>
    </row>
    <row r="20153" spans="1:7" x14ac:dyDescent="0.35">
      <c r="A20153" t="s">
        <v>12</v>
      </c>
      <c r="B20153" t="s">
        <v>1354</v>
      </c>
      <c r="C20153">
        <v>3</v>
      </c>
      <c r="D20153" t="s">
        <v>140</v>
      </c>
      <c r="E20153" t="s">
        <v>195</v>
      </c>
      <c r="F20153" t="s">
        <v>140</v>
      </c>
      <c r="G20153" t="s">
        <v>196</v>
      </c>
    </row>
    <row r="20154" spans="1:7" x14ac:dyDescent="0.35">
      <c r="A20154" t="s">
        <v>12</v>
      </c>
      <c r="B20154" t="s">
        <v>339</v>
      </c>
      <c r="C20154">
        <v>6</v>
      </c>
      <c r="D20154" t="s">
        <v>140</v>
      </c>
      <c r="E20154" t="s">
        <v>610</v>
      </c>
      <c r="F20154" t="s">
        <v>140</v>
      </c>
      <c r="G20154" t="s">
        <v>610</v>
      </c>
    </row>
    <row r="20155" spans="1:7" x14ac:dyDescent="0.35">
      <c r="A20155" t="s">
        <v>13</v>
      </c>
      <c r="B20155" t="s">
        <v>1352</v>
      </c>
      <c r="C20155">
        <v>444</v>
      </c>
      <c r="D20155" t="s">
        <v>1010</v>
      </c>
      <c r="E20155" t="s">
        <v>248</v>
      </c>
      <c r="F20155" t="s">
        <v>140</v>
      </c>
      <c r="G20155" t="s">
        <v>689</v>
      </c>
    </row>
    <row r="20156" spans="1:7" x14ac:dyDescent="0.35">
      <c r="A20156" t="s">
        <v>13</v>
      </c>
      <c r="B20156" t="s">
        <v>1353</v>
      </c>
      <c r="C20156">
        <v>4</v>
      </c>
      <c r="D20156" t="s">
        <v>140</v>
      </c>
      <c r="E20156" t="s">
        <v>648</v>
      </c>
      <c r="F20156" t="s">
        <v>140</v>
      </c>
      <c r="G20156" t="s">
        <v>536</v>
      </c>
    </row>
    <row r="20157" spans="1:7" x14ac:dyDescent="0.35">
      <c r="A20157" t="s">
        <v>13</v>
      </c>
      <c r="B20157" t="s">
        <v>1354</v>
      </c>
      <c r="C20157">
        <v>8</v>
      </c>
      <c r="D20157" t="s">
        <v>140</v>
      </c>
      <c r="E20157" t="s">
        <v>468</v>
      </c>
      <c r="F20157" t="s">
        <v>140</v>
      </c>
      <c r="G20157" t="s">
        <v>467</v>
      </c>
    </row>
    <row r="20158" spans="1:7" x14ac:dyDescent="0.35">
      <c r="A20158" t="s">
        <v>13</v>
      </c>
      <c r="B20158" t="s">
        <v>339</v>
      </c>
      <c r="C20158">
        <v>6</v>
      </c>
      <c r="D20158" t="s">
        <v>140</v>
      </c>
      <c r="E20158" t="s">
        <v>157</v>
      </c>
      <c r="F20158" t="s">
        <v>140</v>
      </c>
      <c r="G20158" t="s">
        <v>156</v>
      </c>
    </row>
    <row r="20159" spans="1:7" x14ac:dyDescent="0.35">
      <c r="A20159" t="s">
        <v>14</v>
      </c>
      <c r="B20159" t="s">
        <v>1352</v>
      </c>
      <c r="C20159">
        <v>562</v>
      </c>
      <c r="D20159" t="s">
        <v>1016</v>
      </c>
      <c r="E20159" t="s">
        <v>509</v>
      </c>
      <c r="F20159" t="s">
        <v>1014</v>
      </c>
      <c r="G20159" t="s">
        <v>209</v>
      </c>
    </row>
    <row r="20160" spans="1:7" x14ac:dyDescent="0.35">
      <c r="A20160" t="s">
        <v>14</v>
      </c>
      <c r="B20160" t="s">
        <v>1353</v>
      </c>
      <c r="C20160">
        <v>1</v>
      </c>
      <c r="D20160" t="s">
        <v>140</v>
      </c>
      <c r="E20160" t="s">
        <v>140</v>
      </c>
      <c r="F20160" t="s">
        <v>140</v>
      </c>
      <c r="G20160" t="s">
        <v>177</v>
      </c>
    </row>
    <row r="20161" spans="1:7" x14ac:dyDescent="0.35">
      <c r="A20161" t="s">
        <v>14</v>
      </c>
      <c r="B20161" t="s">
        <v>1354</v>
      </c>
      <c r="C20161">
        <v>13</v>
      </c>
      <c r="D20161" t="s">
        <v>140</v>
      </c>
      <c r="E20161" t="s">
        <v>995</v>
      </c>
      <c r="F20161" t="s">
        <v>140</v>
      </c>
      <c r="G20161" t="s">
        <v>994</v>
      </c>
    </row>
    <row r="20162" spans="1:7" x14ac:dyDescent="0.35">
      <c r="A20162" t="s">
        <v>14</v>
      </c>
      <c r="B20162" t="s">
        <v>339</v>
      </c>
      <c r="C20162">
        <v>1</v>
      </c>
      <c r="D20162" t="s">
        <v>140</v>
      </c>
      <c r="E20162" t="s">
        <v>177</v>
      </c>
      <c r="F20162" t="s">
        <v>140</v>
      </c>
      <c r="G20162" t="s">
        <v>140</v>
      </c>
    </row>
    <row r="20163" spans="1:7" x14ac:dyDescent="0.35">
      <c r="A20163" t="s">
        <v>15</v>
      </c>
      <c r="B20163" t="s">
        <v>1352</v>
      </c>
      <c r="C20163">
        <v>547</v>
      </c>
      <c r="D20163" t="s">
        <v>1013</v>
      </c>
      <c r="E20163" t="s">
        <v>799</v>
      </c>
      <c r="F20163" t="s">
        <v>939</v>
      </c>
      <c r="G20163" t="s">
        <v>452</v>
      </c>
    </row>
    <row r="20164" spans="1:7" x14ac:dyDescent="0.35">
      <c r="A20164" t="s">
        <v>15</v>
      </c>
      <c r="B20164" t="s">
        <v>1353</v>
      </c>
      <c r="C20164">
        <v>18</v>
      </c>
      <c r="D20164" t="s">
        <v>140</v>
      </c>
      <c r="E20164" t="s">
        <v>726</v>
      </c>
      <c r="F20164" t="s">
        <v>140</v>
      </c>
      <c r="G20164" t="s">
        <v>727</v>
      </c>
    </row>
    <row r="20165" spans="1:7" x14ac:dyDescent="0.35">
      <c r="A20165" t="s">
        <v>15</v>
      </c>
      <c r="B20165" t="s">
        <v>1354</v>
      </c>
      <c r="C20165">
        <v>4</v>
      </c>
      <c r="D20165" t="s">
        <v>140</v>
      </c>
      <c r="E20165" t="s">
        <v>610</v>
      </c>
      <c r="F20165" t="s">
        <v>140</v>
      </c>
      <c r="G20165" t="s">
        <v>610</v>
      </c>
    </row>
    <row r="20166" spans="1:7" x14ac:dyDescent="0.35">
      <c r="A20166" t="s">
        <v>16</v>
      </c>
      <c r="B20166" t="s">
        <v>1352</v>
      </c>
      <c r="C20166">
        <v>637</v>
      </c>
      <c r="D20166" t="s">
        <v>1098</v>
      </c>
      <c r="E20166" t="s">
        <v>864</v>
      </c>
      <c r="F20166" t="s">
        <v>1013</v>
      </c>
      <c r="G20166" t="s">
        <v>692</v>
      </c>
    </row>
    <row r="20167" spans="1:7" x14ac:dyDescent="0.35">
      <c r="A20167" t="s">
        <v>16</v>
      </c>
      <c r="B20167" t="s">
        <v>1353</v>
      </c>
      <c r="C20167">
        <v>29</v>
      </c>
      <c r="D20167" t="s">
        <v>140</v>
      </c>
      <c r="E20167" t="s">
        <v>424</v>
      </c>
      <c r="F20167" t="s">
        <v>977</v>
      </c>
      <c r="G20167" t="s">
        <v>385</v>
      </c>
    </row>
    <row r="20168" spans="1:7" x14ac:dyDescent="0.35">
      <c r="A20168" t="s">
        <v>16</v>
      </c>
      <c r="B20168" t="s">
        <v>339</v>
      </c>
      <c r="C20168">
        <v>3</v>
      </c>
      <c r="D20168" t="s">
        <v>140</v>
      </c>
      <c r="E20168" t="s">
        <v>195</v>
      </c>
      <c r="F20168" t="s">
        <v>140</v>
      </c>
      <c r="G20168" t="s">
        <v>196</v>
      </c>
    </row>
    <row r="20169" spans="1:7" x14ac:dyDescent="0.35">
      <c r="A20169" t="s">
        <v>17</v>
      </c>
      <c r="B20169" t="s">
        <v>1352</v>
      </c>
      <c r="C20169">
        <v>532</v>
      </c>
      <c r="D20169" t="s">
        <v>1019</v>
      </c>
      <c r="E20169" t="s">
        <v>820</v>
      </c>
      <c r="F20169" t="s">
        <v>1008</v>
      </c>
      <c r="G20169" t="s">
        <v>558</v>
      </c>
    </row>
    <row r="20170" spans="1:7" x14ac:dyDescent="0.35">
      <c r="A20170" t="s">
        <v>17</v>
      </c>
      <c r="B20170" t="s">
        <v>1353</v>
      </c>
      <c r="C20170">
        <v>25</v>
      </c>
      <c r="D20170" t="s">
        <v>140</v>
      </c>
      <c r="E20170" t="s">
        <v>626</v>
      </c>
      <c r="F20170" t="s">
        <v>140</v>
      </c>
      <c r="G20170" t="s">
        <v>627</v>
      </c>
    </row>
    <row r="20171" spans="1:7" x14ac:dyDescent="0.35">
      <c r="A20171" t="s">
        <v>17</v>
      </c>
      <c r="B20171" t="s">
        <v>1354</v>
      </c>
      <c r="C20171">
        <v>1</v>
      </c>
      <c r="D20171" t="s">
        <v>140</v>
      </c>
      <c r="E20171" t="s">
        <v>177</v>
      </c>
      <c r="F20171" t="s">
        <v>140</v>
      </c>
      <c r="G20171" t="s">
        <v>140</v>
      </c>
    </row>
    <row r="20172" spans="1:7" x14ac:dyDescent="0.35">
      <c r="A20172" t="s">
        <v>18</v>
      </c>
      <c r="B20172" t="s">
        <v>1352</v>
      </c>
      <c r="C20172">
        <v>512</v>
      </c>
      <c r="D20172" t="s">
        <v>1014</v>
      </c>
      <c r="E20172" t="s">
        <v>434</v>
      </c>
      <c r="F20172" t="s">
        <v>1016</v>
      </c>
      <c r="G20172" t="s">
        <v>304</v>
      </c>
    </row>
    <row r="20173" spans="1:7" x14ac:dyDescent="0.35">
      <c r="A20173" t="s">
        <v>18</v>
      </c>
      <c r="B20173" t="s">
        <v>1353</v>
      </c>
      <c r="C20173">
        <v>9</v>
      </c>
      <c r="D20173" t="s">
        <v>140</v>
      </c>
      <c r="E20173" t="s">
        <v>177</v>
      </c>
      <c r="F20173" t="s">
        <v>140</v>
      </c>
      <c r="G20173" t="s">
        <v>140</v>
      </c>
    </row>
    <row r="20174" spans="1:7" x14ac:dyDescent="0.35">
      <c r="A20174" t="s">
        <v>18</v>
      </c>
      <c r="B20174" t="s">
        <v>1354</v>
      </c>
      <c r="C20174">
        <v>1</v>
      </c>
      <c r="D20174" t="s">
        <v>140</v>
      </c>
      <c r="E20174" t="s">
        <v>140</v>
      </c>
      <c r="F20174" t="s">
        <v>140</v>
      </c>
      <c r="G20174" t="s">
        <v>177</v>
      </c>
    </row>
    <row r="20175" spans="1:7" x14ac:dyDescent="0.35">
      <c r="A20175" t="s">
        <v>18</v>
      </c>
      <c r="B20175" t="s">
        <v>339</v>
      </c>
      <c r="C20175">
        <v>1</v>
      </c>
      <c r="D20175" t="s">
        <v>140</v>
      </c>
      <c r="E20175" t="s">
        <v>140</v>
      </c>
      <c r="F20175" t="s">
        <v>140</v>
      </c>
      <c r="G20175" t="s">
        <v>177</v>
      </c>
    </row>
    <row r="20176" spans="1:7" x14ac:dyDescent="0.35">
      <c r="A20176" t="s">
        <v>19</v>
      </c>
      <c r="B20176" t="s">
        <v>1352</v>
      </c>
      <c r="C20176">
        <v>529</v>
      </c>
      <c r="D20176" t="s">
        <v>1012</v>
      </c>
      <c r="E20176" t="s">
        <v>291</v>
      </c>
      <c r="F20176" t="s">
        <v>1017</v>
      </c>
      <c r="G20176" t="s">
        <v>540</v>
      </c>
    </row>
    <row r="20177" spans="1:7" x14ac:dyDescent="0.35">
      <c r="A20177" t="s">
        <v>19</v>
      </c>
      <c r="B20177" t="s">
        <v>1353</v>
      </c>
      <c r="C20177">
        <v>5</v>
      </c>
      <c r="D20177" t="s">
        <v>140</v>
      </c>
      <c r="E20177" t="s">
        <v>641</v>
      </c>
      <c r="F20177" t="s">
        <v>140</v>
      </c>
      <c r="G20177" t="s">
        <v>640</v>
      </c>
    </row>
    <row r="20178" spans="1:7" x14ac:dyDescent="0.35">
      <c r="A20178" t="s">
        <v>19</v>
      </c>
      <c r="B20178" t="s">
        <v>1354</v>
      </c>
      <c r="C20178">
        <v>6</v>
      </c>
      <c r="D20178" t="s">
        <v>140</v>
      </c>
      <c r="E20178" t="s">
        <v>57</v>
      </c>
      <c r="F20178" t="s">
        <v>140</v>
      </c>
      <c r="G20178" t="s">
        <v>56</v>
      </c>
    </row>
    <row r="20179" spans="1:7" x14ac:dyDescent="0.35">
      <c r="A20179" t="s">
        <v>20</v>
      </c>
      <c r="B20179" t="s">
        <v>1352</v>
      </c>
      <c r="C20179">
        <v>539</v>
      </c>
      <c r="D20179" t="s">
        <v>140</v>
      </c>
      <c r="E20179" t="s">
        <v>508</v>
      </c>
      <c r="F20179" t="s">
        <v>1014</v>
      </c>
      <c r="G20179" t="s">
        <v>612</v>
      </c>
    </row>
    <row r="20180" spans="1:7" x14ac:dyDescent="0.35">
      <c r="A20180" t="s">
        <v>20</v>
      </c>
      <c r="B20180" t="s">
        <v>1353</v>
      </c>
      <c r="C20180">
        <v>17</v>
      </c>
      <c r="D20180" t="s">
        <v>140</v>
      </c>
      <c r="E20180" t="s">
        <v>80</v>
      </c>
      <c r="F20180" t="s">
        <v>140</v>
      </c>
      <c r="G20180" t="s">
        <v>81</v>
      </c>
    </row>
    <row r="20181" spans="1:7" x14ac:dyDescent="0.35">
      <c r="A20181" t="s">
        <v>20</v>
      </c>
      <c r="B20181" t="s">
        <v>1354</v>
      </c>
      <c r="C20181">
        <v>1</v>
      </c>
      <c r="D20181" t="s">
        <v>140</v>
      </c>
      <c r="E20181" t="s">
        <v>140</v>
      </c>
      <c r="F20181" t="s">
        <v>140</v>
      </c>
      <c r="G20181" t="s">
        <v>177</v>
      </c>
    </row>
    <row r="20182" spans="1:7" x14ac:dyDescent="0.35">
      <c r="A20182" t="s">
        <v>20</v>
      </c>
      <c r="B20182" t="s">
        <v>339</v>
      </c>
      <c r="C20182">
        <v>2</v>
      </c>
      <c r="D20182" t="s">
        <v>140</v>
      </c>
      <c r="E20182" t="s">
        <v>177</v>
      </c>
      <c r="F20182" t="s">
        <v>140</v>
      </c>
      <c r="G20182" t="s">
        <v>140</v>
      </c>
    </row>
    <row r="20183" spans="1:7" x14ac:dyDescent="0.35">
      <c r="A20183" t="s">
        <v>21</v>
      </c>
      <c r="B20183" t="s">
        <v>1352</v>
      </c>
      <c r="C20183">
        <v>515</v>
      </c>
      <c r="D20183" t="s">
        <v>1008</v>
      </c>
      <c r="E20183" t="s">
        <v>171</v>
      </c>
      <c r="F20183" t="s">
        <v>1021</v>
      </c>
      <c r="G20183" t="s">
        <v>369</v>
      </c>
    </row>
    <row r="20184" spans="1:7" x14ac:dyDescent="0.35">
      <c r="A20184" t="s">
        <v>21</v>
      </c>
      <c r="B20184" t="s">
        <v>1353</v>
      </c>
      <c r="C20184">
        <v>4</v>
      </c>
      <c r="D20184" t="s">
        <v>140</v>
      </c>
      <c r="E20184" t="s">
        <v>467</v>
      </c>
      <c r="F20184" t="s">
        <v>140</v>
      </c>
      <c r="G20184" t="s">
        <v>468</v>
      </c>
    </row>
    <row r="20185" spans="1:7" x14ac:dyDescent="0.35">
      <c r="A20185" t="s">
        <v>21</v>
      </c>
      <c r="B20185" t="s">
        <v>339</v>
      </c>
      <c r="C20185">
        <v>4</v>
      </c>
      <c r="D20185" t="s">
        <v>140</v>
      </c>
      <c r="E20185" t="s">
        <v>467</v>
      </c>
      <c r="F20185" t="s">
        <v>140</v>
      </c>
      <c r="G20185" t="s">
        <v>468</v>
      </c>
    </row>
    <row r="20186" spans="1:7" x14ac:dyDescent="0.35">
      <c r="A20186" t="s">
        <v>22</v>
      </c>
      <c r="B20186" t="s">
        <v>1352</v>
      </c>
      <c r="C20186">
        <v>504</v>
      </c>
      <c r="D20186" t="s">
        <v>1012</v>
      </c>
      <c r="E20186" t="s">
        <v>217</v>
      </c>
      <c r="F20186" t="s">
        <v>1008</v>
      </c>
      <c r="G20186" t="s">
        <v>171</v>
      </c>
    </row>
    <row r="20187" spans="1:7" x14ac:dyDescent="0.35">
      <c r="A20187" t="s">
        <v>22</v>
      </c>
      <c r="B20187" t="s">
        <v>1353</v>
      </c>
      <c r="C20187">
        <v>24</v>
      </c>
      <c r="D20187" t="s">
        <v>140</v>
      </c>
      <c r="E20187" t="s">
        <v>304</v>
      </c>
      <c r="F20187" t="s">
        <v>140</v>
      </c>
      <c r="G20187" t="s">
        <v>303</v>
      </c>
    </row>
    <row r="20188" spans="1:7" x14ac:dyDescent="0.35">
      <c r="A20188" t="s">
        <v>22</v>
      </c>
      <c r="B20188" t="s">
        <v>339</v>
      </c>
      <c r="C20188">
        <v>4</v>
      </c>
      <c r="D20188" t="s">
        <v>140</v>
      </c>
      <c r="E20188" t="s">
        <v>1095</v>
      </c>
      <c r="F20188" t="s">
        <v>140</v>
      </c>
      <c r="G20188" t="s">
        <v>1134</v>
      </c>
    </row>
    <row r="20189" spans="1:7" x14ac:dyDescent="0.35">
      <c r="A20189" t="s">
        <v>23</v>
      </c>
      <c r="B20189" t="s">
        <v>1352</v>
      </c>
      <c r="C20189">
        <v>450</v>
      </c>
      <c r="D20189" t="s">
        <v>775</v>
      </c>
      <c r="E20189" t="s">
        <v>508</v>
      </c>
      <c r="F20189" t="s">
        <v>1021</v>
      </c>
      <c r="G20189" t="s">
        <v>391</v>
      </c>
    </row>
    <row r="20190" spans="1:7" x14ac:dyDescent="0.35">
      <c r="A20190" t="s">
        <v>23</v>
      </c>
      <c r="B20190" t="s">
        <v>1353</v>
      </c>
      <c r="C20190">
        <v>11</v>
      </c>
      <c r="D20190" t="s">
        <v>140</v>
      </c>
      <c r="E20190" t="s">
        <v>554</v>
      </c>
      <c r="F20190" t="s">
        <v>140</v>
      </c>
      <c r="G20190" t="s">
        <v>553</v>
      </c>
    </row>
    <row r="20191" spans="1:7" x14ac:dyDescent="0.35">
      <c r="A20191" t="s">
        <v>23</v>
      </c>
      <c r="B20191" t="s">
        <v>1354</v>
      </c>
      <c r="C20191">
        <v>11</v>
      </c>
      <c r="D20191" t="s">
        <v>140</v>
      </c>
      <c r="E20191" t="s">
        <v>375</v>
      </c>
      <c r="F20191" t="s">
        <v>140</v>
      </c>
      <c r="G20191" t="s">
        <v>374</v>
      </c>
    </row>
    <row r="20192" spans="1:7" x14ac:dyDescent="0.35">
      <c r="A20192" t="s">
        <v>23</v>
      </c>
      <c r="B20192" t="s">
        <v>339</v>
      </c>
      <c r="C20192">
        <v>10</v>
      </c>
      <c r="D20192" t="s">
        <v>140</v>
      </c>
      <c r="E20192" t="s">
        <v>1005</v>
      </c>
      <c r="F20192" t="s">
        <v>140</v>
      </c>
      <c r="G20192" t="s">
        <v>967</v>
      </c>
    </row>
    <row r="20193" spans="1:7" x14ac:dyDescent="0.35">
      <c r="A20193" t="s">
        <v>24</v>
      </c>
      <c r="B20193" t="s">
        <v>1352</v>
      </c>
      <c r="C20193">
        <v>641</v>
      </c>
      <c r="D20193" t="s">
        <v>1013</v>
      </c>
      <c r="E20193" t="s">
        <v>218</v>
      </c>
      <c r="F20193" t="s">
        <v>949</v>
      </c>
      <c r="G20193" t="s">
        <v>710</v>
      </c>
    </row>
    <row r="20194" spans="1:7" x14ac:dyDescent="0.35">
      <c r="A20194" t="s">
        <v>24</v>
      </c>
      <c r="B20194" t="s">
        <v>1353</v>
      </c>
      <c r="C20194">
        <v>17</v>
      </c>
      <c r="D20194" t="s">
        <v>140</v>
      </c>
      <c r="E20194" t="s">
        <v>331</v>
      </c>
      <c r="F20194" t="s">
        <v>1019</v>
      </c>
      <c r="G20194" t="s">
        <v>231</v>
      </c>
    </row>
    <row r="20195" spans="1:7" x14ac:dyDescent="0.35">
      <c r="A20195" t="s">
        <v>24</v>
      </c>
      <c r="B20195" t="s">
        <v>1354</v>
      </c>
      <c r="C20195">
        <v>4</v>
      </c>
      <c r="D20195" t="s">
        <v>140</v>
      </c>
      <c r="E20195" t="s">
        <v>468</v>
      </c>
      <c r="F20195" t="s">
        <v>140</v>
      </c>
      <c r="G20195" t="s">
        <v>467</v>
      </c>
    </row>
    <row r="20196" spans="1:7" x14ac:dyDescent="0.35">
      <c r="A20196" t="s">
        <v>25</v>
      </c>
      <c r="B20196" t="s">
        <v>1352</v>
      </c>
      <c r="C20196">
        <v>552</v>
      </c>
      <c r="D20196" t="s">
        <v>1013</v>
      </c>
      <c r="E20196" t="s">
        <v>298</v>
      </c>
      <c r="F20196" t="s">
        <v>1050</v>
      </c>
      <c r="G20196" t="s">
        <v>553</v>
      </c>
    </row>
    <row r="20197" spans="1:7" x14ac:dyDescent="0.35">
      <c r="A20197" t="s">
        <v>25</v>
      </c>
      <c r="B20197" t="s">
        <v>1353</v>
      </c>
      <c r="C20197">
        <v>55</v>
      </c>
      <c r="D20197" t="s">
        <v>140</v>
      </c>
      <c r="E20197" t="s">
        <v>298</v>
      </c>
      <c r="F20197" t="s">
        <v>140</v>
      </c>
      <c r="G20197" t="s">
        <v>299</v>
      </c>
    </row>
    <row r="20198" spans="1:7" x14ac:dyDescent="0.35">
      <c r="A20198" t="s">
        <v>25</v>
      </c>
      <c r="B20198" t="s">
        <v>339</v>
      </c>
      <c r="C20198">
        <v>12</v>
      </c>
      <c r="D20198" t="s">
        <v>140</v>
      </c>
      <c r="E20198" t="s">
        <v>76</v>
      </c>
      <c r="F20198" t="s">
        <v>140</v>
      </c>
      <c r="G20198" t="s">
        <v>77</v>
      </c>
    </row>
    <row r="20199" spans="1:7" x14ac:dyDescent="0.35">
      <c r="A20199" t="s">
        <v>26</v>
      </c>
      <c r="B20199" t="s">
        <v>1352</v>
      </c>
      <c r="C20199">
        <v>532</v>
      </c>
      <c r="D20199" t="s">
        <v>1016</v>
      </c>
      <c r="E20199" t="s">
        <v>692</v>
      </c>
      <c r="F20199" t="s">
        <v>1008</v>
      </c>
      <c r="G20199" t="s">
        <v>309</v>
      </c>
    </row>
    <row r="20200" spans="1:7" x14ac:dyDescent="0.35">
      <c r="A20200" t="s">
        <v>26</v>
      </c>
      <c r="B20200" t="s">
        <v>1353</v>
      </c>
      <c r="C20200">
        <v>42</v>
      </c>
      <c r="D20200" t="s">
        <v>140</v>
      </c>
      <c r="E20200" t="s">
        <v>889</v>
      </c>
      <c r="F20200" t="s">
        <v>140</v>
      </c>
      <c r="G20200" t="s">
        <v>890</v>
      </c>
    </row>
    <row r="20201" spans="1:7" x14ac:dyDescent="0.35">
      <c r="A20201" t="s">
        <v>26</v>
      </c>
      <c r="B20201" t="s">
        <v>1354</v>
      </c>
      <c r="C20201">
        <v>12</v>
      </c>
      <c r="D20201" t="s">
        <v>140</v>
      </c>
      <c r="E20201" t="s">
        <v>1188</v>
      </c>
      <c r="F20201" t="s">
        <v>140</v>
      </c>
      <c r="G20201" t="s">
        <v>1182</v>
      </c>
    </row>
    <row r="20202" spans="1:7" x14ac:dyDescent="0.35">
      <c r="A20202" t="s">
        <v>26</v>
      </c>
      <c r="B20202" t="s">
        <v>339</v>
      </c>
      <c r="C20202">
        <v>16</v>
      </c>
      <c r="D20202" t="s">
        <v>140</v>
      </c>
      <c r="E20202" t="s">
        <v>217</v>
      </c>
      <c r="F20202" t="s">
        <v>875</v>
      </c>
      <c r="G20202" t="s">
        <v>637</v>
      </c>
    </row>
    <row r="20203" spans="1:7" x14ac:dyDescent="0.35">
      <c r="A20203" t="s">
        <v>27</v>
      </c>
      <c r="B20203" t="s">
        <v>1352</v>
      </c>
      <c r="C20203">
        <v>678</v>
      </c>
      <c r="D20203" t="s">
        <v>1063</v>
      </c>
      <c r="E20203" t="s">
        <v>610</v>
      </c>
      <c r="F20203" t="s">
        <v>1017</v>
      </c>
      <c r="G20203" t="s">
        <v>390</v>
      </c>
    </row>
    <row r="20204" spans="1:7" x14ac:dyDescent="0.35">
      <c r="A20204" t="s">
        <v>27</v>
      </c>
      <c r="B20204" t="s">
        <v>1353</v>
      </c>
      <c r="C20204">
        <v>7</v>
      </c>
      <c r="D20204" t="s">
        <v>140</v>
      </c>
      <c r="E20204" t="s">
        <v>752</v>
      </c>
      <c r="F20204" t="s">
        <v>140</v>
      </c>
      <c r="G20204" t="s">
        <v>753</v>
      </c>
    </row>
    <row r="20205" spans="1:7" x14ac:dyDescent="0.35">
      <c r="A20205" t="s">
        <v>27</v>
      </c>
      <c r="B20205" t="s">
        <v>1354</v>
      </c>
      <c r="C20205">
        <v>5</v>
      </c>
      <c r="D20205" t="s">
        <v>140</v>
      </c>
      <c r="E20205" t="s">
        <v>934</v>
      </c>
      <c r="F20205" t="s">
        <v>935</v>
      </c>
      <c r="G20205" t="s">
        <v>140</v>
      </c>
    </row>
    <row r="20206" spans="1:7" x14ac:dyDescent="0.35">
      <c r="A20206" t="s">
        <v>27</v>
      </c>
      <c r="B20206" t="s">
        <v>339</v>
      </c>
      <c r="C20206">
        <v>11</v>
      </c>
      <c r="D20206" t="s">
        <v>140</v>
      </c>
      <c r="E20206" t="s">
        <v>861</v>
      </c>
      <c r="F20206" t="s">
        <v>140</v>
      </c>
      <c r="G20206" t="s">
        <v>862</v>
      </c>
    </row>
    <row r="20207" spans="1:7" x14ac:dyDescent="0.35">
      <c r="A20207" t="s">
        <v>28</v>
      </c>
      <c r="B20207" t="s">
        <v>1352</v>
      </c>
      <c r="C20207">
        <v>523</v>
      </c>
      <c r="D20207" t="s">
        <v>1022</v>
      </c>
      <c r="E20207" t="s">
        <v>369</v>
      </c>
      <c r="F20207" t="s">
        <v>1004</v>
      </c>
      <c r="G20207" t="s">
        <v>172</v>
      </c>
    </row>
    <row r="20208" spans="1:7" x14ac:dyDescent="0.35">
      <c r="A20208" t="s">
        <v>28</v>
      </c>
      <c r="B20208" t="s">
        <v>1353</v>
      </c>
      <c r="C20208">
        <v>7</v>
      </c>
      <c r="D20208" t="s">
        <v>140</v>
      </c>
      <c r="E20208" t="s">
        <v>521</v>
      </c>
      <c r="F20208" t="s">
        <v>140</v>
      </c>
      <c r="G20208" t="s">
        <v>520</v>
      </c>
    </row>
    <row r="20209" spans="1:7" x14ac:dyDescent="0.35">
      <c r="A20209" t="s">
        <v>28</v>
      </c>
      <c r="B20209" t="s">
        <v>339</v>
      </c>
      <c r="C20209">
        <v>6</v>
      </c>
      <c r="D20209" t="s">
        <v>140</v>
      </c>
      <c r="E20209" t="s">
        <v>644</v>
      </c>
      <c r="F20209" t="s">
        <v>140</v>
      </c>
      <c r="G20209" t="s">
        <v>645</v>
      </c>
    </row>
    <row r="20210" spans="1:7" x14ac:dyDescent="0.35">
      <c r="A20210" t="s">
        <v>29</v>
      </c>
      <c r="B20210" t="s">
        <v>1352</v>
      </c>
      <c r="C20210">
        <v>571</v>
      </c>
      <c r="D20210" t="s">
        <v>1013</v>
      </c>
      <c r="E20210" t="s">
        <v>449</v>
      </c>
      <c r="F20210" t="s">
        <v>1022</v>
      </c>
      <c r="G20210" t="s">
        <v>711</v>
      </c>
    </row>
    <row r="20211" spans="1:7" x14ac:dyDescent="0.35">
      <c r="A20211" t="s">
        <v>29</v>
      </c>
      <c r="B20211" t="s">
        <v>1353</v>
      </c>
      <c r="C20211">
        <v>47</v>
      </c>
      <c r="D20211" t="s">
        <v>91</v>
      </c>
      <c r="E20211" t="s">
        <v>63</v>
      </c>
      <c r="F20211" t="s">
        <v>140</v>
      </c>
      <c r="G20211" t="s">
        <v>580</v>
      </c>
    </row>
    <row r="20212" spans="1:7" x14ac:dyDescent="0.35">
      <c r="A20212" t="s">
        <v>29</v>
      </c>
      <c r="B20212" t="s">
        <v>1354</v>
      </c>
      <c r="C20212">
        <v>8</v>
      </c>
      <c r="D20212" t="s">
        <v>140</v>
      </c>
      <c r="E20212" t="s">
        <v>963</v>
      </c>
      <c r="F20212" t="s">
        <v>140</v>
      </c>
      <c r="G20212" t="s">
        <v>962</v>
      </c>
    </row>
    <row r="20213" spans="1:7" x14ac:dyDescent="0.35">
      <c r="A20213" t="s">
        <v>29</v>
      </c>
      <c r="B20213" t="s">
        <v>339</v>
      </c>
      <c r="C20213">
        <v>9</v>
      </c>
      <c r="D20213" t="s">
        <v>140</v>
      </c>
      <c r="E20213" t="s">
        <v>790</v>
      </c>
      <c r="F20213" t="s">
        <v>140</v>
      </c>
      <c r="G20213" t="s">
        <v>789</v>
      </c>
    </row>
    <row r="20214" spans="1:7" x14ac:dyDescent="0.35">
      <c r="A20214" t="s">
        <v>30</v>
      </c>
      <c r="B20214" t="s">
        <v>1352</v>
      </c>
      <c r="C20214">
        <v>664</v>
      </c>
      <c r="D20214" t="s">
        <v>1022</v>
      </c>
      <c r="E20214" t="s">
        <v>683</v>
      </c>
      <c r="F20214" t="s">
        <v>1054</v>
      </c>
      <c r="G20214" t="s">
        <v>256</v>
      </c>
    </row>
    <row r="20215" spans="1:7" x14ac:dyDescent="0.35">
      <c r="A20215" t="s">
        <v>30</v>
      </c>
      <c r="B20215" t="s">
        <v>1353</v>
      </c>
      <c r="C20215">
        <v>18</v>
      </c>
      <c r="D20215" t="s">
        <v>140</v>
      </c>
      <c r="E20215" t="s">
        <v>409</v>
      </c>
      <c r="F20215" t="s">
        <v>140</v>
      </c>
      <c r="G20215" t="s">
        <v>408</v>
      </c>
    </row>
    <row r="20216" spans="1:7" x14ac:dyDescent="0.35">
      <c r="A20216" t="s">
        <v>30</v>
      </c>
      <c r="B20216" t="s">
        <v>339</v>
      </c>
      <c r="C20216">
        <v>5</v>
      </c>
      <c r="D20216" t="s">
        <v>140</v>
      </c>
      <c r="E20216" t="s">
        <v>914</v>
      </c>
      <c r="F20216" t="s">
        <v>140</v>
      </c>
      <c r="G20216" t="s">
        <v>913</v>
      </c>
    </row>
    <row r="20217" spans="1:7" x14ac:dyDescent="0.35">
      <c r="A20217" t="s">
        <v>31</v>
      </c>
      <c r="B20217" t="s">
        <v>1352</v>
      </c>
      <c r="C20217">
        <v>530</v>
      </c>
      <c r="D20217" t="s">
        <v>1010</v>
      </c>
      <c r="E20217" t="s">
        <v>179</v>
      </c>
      <c r="F20217" t="s">
        <v>140</v>
      </c>
      <c r="G20217" t="s">
        <v>853</v>
      </c>
    </row>
    <row r="20218" spans="1:7" x14ac:dyDescent="0.35">
      <c r="A20218" t="s">
        <v>31</v>
      </c>
      <c r="B20218" t="s">
        <v>1354</v>
      </c>
      <c r="C20218">
        <v>7</v>
      </c>
      <c r="D20218" t="s">
        <v>140</v>
      </c>
      <c r="E20218" t="s">
        <v>310</v>
      </c>
      <c r="F20218" t="s">
        <v>140</v>
      </c>
      <c r="G20218" t="s">
        <v>309</v>
      </c>
    </row>
    <row r="20219" spans="1:7" x14ac:dyDescent="0.35">
      <c r="A20219" t="s">
        <v>31</v>
      </c>
      <c r="B20219" t="s">
        <v>339</v>
      </c>
      <c r="C20219">
        <v>7</v>
      </c>
      <c r="D20219" t="s">
        <v>140</v>
      </c>
      <c r="E20219" t="s">
        <v>384</v>
      </c>
      <c r="F20219" t="s">
        <v>140</v>
      </c>
      <c r="G20219" t="s">
        <v>385</v>
      </c>
    </row>
    <row r="20220" spans="1:7" x14ac:dyDescent="0.35">
      <c r="A20220" t="s">
        <v>32</v>
      </c>
      <c r="B20220" t="s">
        <v>1352</v>
      </c>
      <c r="C20220">
        <v>13271</v>
      </c>
      <c r="D20220" t="s">
        <v>1009</v>
      </c>
      <c r="E20220" t="s">
        <v>798</v>
      </c>
      <c r="F20220" t="s">
        <v>1019</v>
      </c>
      <c r="G20220" t="s">
        <v>529</v>
      </c>
    </row>
    <row r="20221" spans="1:7" x14ac:dyDescent="0.35">
      <c r="A20221" t="s">
        <v>32</v>
      </c>
      <c r="B20221" t="s">
        <v>1353</v>
      </c>
      <c r="C20221">
        <v>383</v>
      </c>
      <c r="D20221" t="s">
        <v>1014</v>
      </c>
      <c r="E20221" t="s">
        <v>484</v>
      </c>
      <c r="F20221" t="s">
        <v>1014</v>
      </c>
      <c r="G20221" t="s">
        <v>553</v>
      </c>
    </row>
    <row r="20222" spans="1:7" x14ac:dyDescent="0.35">
      <c r="A20222" t="s">
        <v>32</v>
      </c>
      <c r="B20222" t="s">
        <v>1354</v>
      </c>
      <c r="C20222">
        <v>109</v>
      </c>
      <c r="D20222" t="s">
        <v>1010</v>
      </c>
      <c r="E20222" t="s">
        <v>878</v>
      </c>
      <c r="F20222" t="s">
        <v>1019</v>
      </c>
      <c r="G20222" t="s">
        <v>910</v>
      </c>
    </row>
    <row r="20223" spans="1:7" x14ac:dyDescent="0.35">
      <c r="A20223" t="s">
        <v>32</v>
      </c>
      <c r="B20223" t="s">
        <v>339</v>
      </c>
      <c r="C20223">
        <v>123</v>
      </c>
      <c r="D20223" t="s">
        <v>140</v>
      </c>
      <c r="E20223" t="s">
        <v>1246</v>
      </c>
      <c r="F20223" t="s">
        <v>1014</v>
      </c>
      <c r="G20223" t="s">
        <v>851</v>
      </c>
    </row>
    <row r="20225" spans="1:7" x14ac:dyDescent="0.35">
      <c r="A20225" t="s">
        <v>2012</v>
      </c>
    </row>
    <row r="20226" spans="1:7" x14ac:dyDescent="0.35">
      <c r="A20226" t="s">
        <v>2</v>
      </c>
      <c r="B20226" t="s">
        <v>2013</v>
      </c>
      <c r="C20226" t="s">
        <v>3</v>
      </c>
      <c r="D20226" t="s">
        <v>1133</v>
      </c>
      <c r="E20226" t="s">
        <v>85</v>
      </c>
      <c r="F20226" t="s">
        <v>136</v>
      </c>
      <c r="G20226" t="s">
        <v>86</v>
      </c>
    </row>
    <row r="20227" spans="1:7" x14ac:dyDescent="0.35">
      <c r="A20227" t="s">
        <v>8</v>
      </c>
      <c r="B20227" t="s">
        <v>2014</v>
      </c>
      <c r="C20227">
        <v>196</v>
      </c>
      <c r="D20227" t="s">
        <v>140</v>
      </c>
      <c r="E20227" t="s">
        <v>798</v>
      </c>
      <c r="F20227" t="s">
        <v>949</v>
      </c>
      <c r="G20227" t="s">
        <v>529</v>
      </c>
    </row>
    <row r="20228" spans="1:7" x14ac:dyDescent="0.35">
      <c r="A20228" t="s">
        <v>8</v>
      </c>
      <c r="B20228" t="s">
        <v>2015</v>
      </c>
      <c r="C20228">
        <v>350</v>
      </c>
      <c r="D20228" t="s">
        <v>140</v>
      </c>
      <c r="E20228" t="s">
        <v>218</v>
      </c>
      <c r="F20228" t="s">
        <v>140</v>
      </c>
      <c r="G20228" t="s">
        <v>217</v>
      </c>
    </row>
    <row r="20229" spans="1:7" x14ac:dyDescent="0.35">
      <c r="A20229" t="s">
        <v>8</v>
      </c>
      <c r="B20229" t="s">
        <v>339</v>
      </c>
      <c r="C20229">
        <v>14</v>
      </c>
      <c r="D20229" t="s">
        <v>140</v>
      </c>
      <c r="E20229" t="s">
        <v>887</v>
      </c>
      <c r="F20229" t="s">
        <v>162</v>
      </c>
      <c r="G20229" t="s">
        <v>1070</v>
      </c>
    </row>
    <row r="20230" spans="1:7" x14ac:dyDescent="0.35">
      <c r="A20230" t="s">
        <v>9</v>
      </c>
      <c r="B20230" t="s">
        <v>2014</v>
      </c>
      <c r="C20230">
        <v>235</v>
      </c>
      <c r="D20230" t="s">
        <v>1060</v>
      </c>
      <c r="E20230" t="s">
        <v>1015</v>
      </c>
      <c r="F20230" t="s">
        <v>140</v>
      </c>
      <c r="G20230" t="s">
        <v>786</v>
      </c>
    </row>
    <row r="20231" spans="1:7" x14ac:dyDescent="0.35">
      <c r="A20231" t="s">
        <v>9</v>
      </c>
      <c r="B20231" t="s">
        <v>2015</v>
      </c>
      <c r="C20231">
        <v>378</v>
      </c>
      <c r="D20231" t="s">
        <v>1016</v>
      </c>
      <c r="E20231" t="s">
        <v>710</v>
      </c>
      <c r="F20231" t="s">
        <v>1008</v>
      </c>
      <c r="G20231" t="s">
        <v>398</v>
      </c>
    </row>
    <row r="20232" spans="1:7" x14ac:dyDescent="0.35">
      <c r="A20232" t="s">
        <v>10</v>
      </c>
      <c r="B20232" t="s">
        <v>2014</v>
      </c>
      <c r="C20232">
        <v>189</v>
      </c>
      <c r="D20232" t="s">
        <v>1054</v>
      </c>
      <c r="E20232" t="s">
        <v>963</v>
      </c>
      <c r="F20232" t="s">
        <v>949</v>
      </c>
      <c r="G20232" t="s">
        <v>368</v>
      </c>
    </row>
    <row r="20233" spans="1:7" x14ac:dyDescent="0.35">
      <c r="A20233" t="s">
        <v>10</v>
      </c>
      <c r="B20233" t="s">
        <v>2015</v>
      </c>
      <c r="C20233">
        <v>321</v>
      </c>
      <c r="D20233" t="s">
        <v>1022</v>
      </c>
      <c r="E20233" t="s">
        <v>391</v>
      </c>
      <c r="F20233" t="s">
        <v>1010</v>
      </c>
      <c r="G20233" t="s">
        <v>506</v>
      </c>
    </row>
    <row r="20234" spans="1:7" x14ac:dyDescent="0.35">
      <c r="A20234" t="s">
        <v>10</v>
      </c>
      <c r="B20234" t="s">
        <v>339</v>
      </c>
      <c r="C20234">
        <v>10</v>
      </c>
      <c r="D20234" t="s">
        <v>140</v>
      </c>
      <c r="E20234" t="s">
        <v>727</v>
      </c>
      <c r="F20234" t="s">
        <v>140</v>
      </c>
      <c r="G20234" t="s">
        <v>726</v>
      </c>
    </row>
    <row r="20235" spans="1:7" x14ac:dyDescent="0.35">
      <c r="A20235" t="s">
        <v>11</v>
      </c>
      <c r="B20235" t="s">
        <v>2014</v>
      </c>
      <c r="C20235">
        <v>239</v>
      </c>
      <c r="D20235" t="s">
        <v>140</v>
      </c>
      <c r="E20235" t="s">
        <v>180</v>
      </c>
      <c r="F20235" t="s">
        <v>1022</v>
      </c>
      <c r="G20235" t="s">
        <v>215</v>
      </c>
    </row>
    <row r="20236" spans="1:7" x14ac:dyDescent="0.35">
      <c r="A20236" t="s">
        <v>11</v>
      </c>
      <c r="B20236" t="s">
        <v>2015</v>
      </c>
      <c r="C20236">
        <v>358</v>
      </c>
      <c r="D20236" t="s">
        <v>1022</v>
      </c>
      <c r="E20236" t="s">
        <v>508</v>
      </c>
      <c r="F20236" t="s">
        <v>1022</v>
      </c>
      <c r="G20236" t="s">
        <v>303</v>
      </c>
    </row>
    <row r="20237" spans="1:7" x14ac:dyDescent="0.35">
      <c r="A20237" t="s">
        <v>11</v>
      </c>
      <c r="B20237" t="s">
        <v>339</v>
      </c>
      <c r="C20237">
        <v>18</v>
      </c>
      <c r="D20237" t="s">
        <v>939</v>
      </c>
      <c r="E20237" t="s">
        <v>237</v>
      </c>
      <c r="F20237" t="s">
        <v>709</v>
      </c>
      <c r="G20237" t="s">
        <v>782</v>
      </c>
    </row>
    <row r="20238" spans="1:7" x14ac:dyDescent="0.35">
      <c r="A20238" t="s">
        <v>12</v>
      </c>
      <c r="B20238" t="s">
        <v>2014</v>
      </c>
      <c r="C20238">
        <v>205</v>
      </c>
      <c r="D20238" t="s">
        <v>869</v>
      </c>
      <c r="E20238" t="s">
        <v>368</v>
      </c>
      <c r="F20238" t="s">
        <v>1022</v>
      </c>
      <c r="G20238" t="s">
        <v>682</v>
      </c>
    </row>
    <row r="20239" spans="1:7" x14ac:dyDescent="0.35">
      <c r="A20239" t="s">
        <v>12</v>
      </c>
      <c r="B20239" t="s">
        <v>2015</v>
      </c>
      <c r="C20239">
        <v>382</v>
      </c>
      <c r="D20239" t="s">
        <v>1009</v>
      </c>
      <c r="E20239" t="s">
        <v>298</v>
      </c>
      <c r="F20239" t="s">
        <v>1043</v>
      </c>
      <c r="G20239" t="s">
        <v>217</v>
      </c>
    </row>
    <row r="20240" spans="1:7" x14ac:dyDescent="0.35">
      <c r="A20240" t="s">
        <v>12</v>
      </c>
      <c r="B20240" t="s">
        <v>339</v>
      </c>
      <c r="C20240">
        <v>11</v>
      </c>
      <c r="D20240" t="s">
        <v>140</v>
      </c>
      <c r="E20240" t="s">
        <v>998</v>
      </c>
      <c r="F20240" t="s">
        <v>140</v>
      </c>
      <c r="G20240" t="s">
        <v>999</v>
      </c>
    </row>
    <row r="20241" spans="1:7" x14ac:dyDescent="0.35">
      <c r="A20241" t="s">
        <v>13</v>
      </c>
      <c r="B20241" t="s">
        <v>2014</v>
      </c>
      <c r="C20241">
        <v>196</v>
      </c>
      <c r="D20241" t="s">
        <v>1012</v>
      </c>
      <c r="E20241" t="s">
        <v>863</v>
      </c>
      <c r="F20241" t="s">
        <v>140</v>
      </c>
      <c r="G20241" t="s">
        <v>625</v>
      </c>
    </row>
    <row r="20242" spans="1:7" x14ac:dyDescent="0.35">
      <c r="A20242" t="s">
        <v>13</v>
      </c>
      <c r="B20242" t="s">
        <v>2015</v>
      </c>
      <c r="C20242">
        <v>263</v>
      </c>
      <c r="D20242" t="s">
        <v>140</v>
      </c>
      <c r="E20242" t="s">
        <v>585</v>
      </c>
      <c r="F20242" t="s">
        <v>140</v>
      </c>
      <c r="G20242" t="s">
        <v>586</v>
      </c>
    </row>
    <row r="20243" spans="1:7" x14ac:dyDescent="0.35">
      <c r="A20243" t="s">
        <v>13</v>
      </c>
      <c r="B20243" t="s">
        <v>339</v>
      </c>
      <c r="C20243">
        <v>3</v>
      </c>
      <c r="D20243" t="s">
        <v>140</v>
      </c>
      <c r="E20243" t="s">
        <v>815</v>
      </c>
      <c r="F20243" t="s">
        <v>140</v>
      </c>
      <c r="G20243" t="s">
        <v>816</v>
      </c>
    </row>
    <row r="20244" spans="1:7" x14ac:dyDescent="0.35">
      <c r="A20244" t="s">
        <v>14</v>
      </c>
      <c r="B20244" t="s">
        <v>2014</v>
      </c>
      <c r="C20244">
        <v>193</v>
      </c>
      <c r="D20244" t="s">
        <v>140</v>
      </c>
      <c r="E20244" t="s">
        <v>556</v>
      </c>
      <c r="F20244" t="s">
        <v>1014</v>
      </c>
      <c r="G20244" t="s">
        <v>215</v>
      </c>
    </row>
    <row r="20245" spans="1:7" x14ac:dyDescent="0.35">
      <c r="A20245" t="s">
        <v>14</v>
      </c>
      <c r="B20245" t="s">
        <v>2015</v>
      </c>
      <c r="C20245">
        <v>363</v>
      </c>
      <c r="D20245" t="s">
        <v>1013</v>
      </c>
      <c r="E20245" t="s">
        <v>789</v>
      </c>
      <c r="F20245" t="s">
        <v>140</v>
      </c>
      <c r="G20245" t="s">
        <v>865</v>
      </c>
    </row>
    <row r="20246" spans="1:7" x14ac:dyDescent="0.35">
      <c r="A20246" t="s">
        <v>14</v>
      </c>
      <c r="B20246" t="s">
        <v>339</v>
      </c>
      <c r="C20246">
        <v>21</v>
      </c>
      <c r="D20246" t="s">
        <v>140</v>
      </c>
      <c r="E20246" t="s">
        <v>578</v>
      </c>
      <c r="F20246" t="s">
        <v>490</v>
      </c>
      <c r="G20246" t="s">
        <v>682</v>
      </c>
    </row>
    <row r="20247" spans="1:7" x14ac:dyDescent="0.35">
      <c r="A20247" t="s">
        <v>15</v>
      </c>
      <c r="B20247" t="s">
        <v>2014</v>
      </c>
      <c r="C20247">
        <v>194</v>
      </c>
      <c r="D20247" t="s">
        <v>775</v>
      </c>
      <c r="E20247" t="s">
        <v>217</v>
      </c>
      <c r="F20247" t="s">
        <v>1098</v>
      </c>
      <c r="G20247" t="s">
        <v>688</v>
      </c>
    </row>
    <row r="20248" spans="1:7" x14ac:dyDescent="0.35">
      <c r="A20248" t="s">
        <v>15</v>
      </c>
      <c r="B20248" t="s">
        <v>2015</v>
      </c>
      <c r="C20248">
        <v>369</v>
      </c>
      <c r="D20248" t="s">
        <v>1008</v>
      </c>
      <c r="E20248" t="s">
        <v>636</v>
      </c>
      <c r="F20248" t="s">
        <v>775</v>
      </c>
      <c r="G20248" t="s">
        <v>710</v>
      </c>
    </row>
    <row r="20249" spans="1:7" x14ac:dyDescent="0.35">
      <c r="A20249" t="s">
        <v>15</v>
      </c>
      <c r="B20249" t="s">
        <v>339</v>
      </c>
      <c r="C20249">
        <v>6</v>
      </c>
      <c r="D20249" t="s">
        <v>140</v>
      </c>
      <c r="E20249" t="s">
        <v>140</v>
      </c>
      <c r="F20249" t="s">
        <v>404</v>
      </c>
      <c r="G20249" t="s">
        <v>405</v>
      </c>
    </row>
    <row r="20250" spans="1:7" x14ac:dyDescent="0.35">
      <c r="A20250" t="s">
        <v>16</v>
      </c>
      <c r="B20250" t="s">
        <v>2014</v>
      </c>
      <c r="C20250">
        <v>225</v>
      </c>
      <c r="D20250" t="s">
        <v>1063</v>
      </c>
      <c r="E20250" t="s">
        <v>485</v>
      </c>
      <c r="F20250" t="s">
        <v>1010</v>
      </c>
      <c r="G20250" t="s">
        <v>688</v>
      </c>
    </row>
    <row r="20251" spans="1:7" x14ac:dyDescent="0.35">
      <c r="A20251" t="s">
        <v>16</v>
      </c>
      <c r="B20251" t="s">
        <v>2015</v>
      </c>
      <c r="C20251">
        <v>423</v>
      </c>
      <c r="D20251" t="s">
        <v>1098</v>
      </c>
      <c r="E20251" t="s">
        <v>479</v>
      </c>
      <c r="F20251" t="s">
        <v>1008</v>
      </c>
      <c r="G20251" t="s">
        <v>502</v>
      </c>
    </row>
    <row r="20252" spans="1:7" x14ac:dyDescent="0.35">
      <c r="A20252" t="s">
        <v>16</v>
      </c>
      <c r="B20252" t="s">
        <v>339</v>
      </c>
      <c r="C20252">
        <v>21</v>
      </c>
      <c r="D20252" t="s">
        <v>988</v>
      </c>
      <c r="E20252" t="s">
        <v>159</v>
      </c>
      <c r="F20252" t="s">
        <v>261</v>
      </c>
      <c r="G20252" t="s">
        <v>341</v>
      </c>
    </row>
    <row r="20253" spans="1:7" x14ac:dyDescent="0.35">
      <c r="A20253" t="s">
        <v>17</v>
      </c>
      <c r="B20253" t="s">
        <v>2014</v>
      </c>
      <c r="C20253">
        <v>225</v>
      </c>
      <c r="D20253" t="s">
        <v>1016</v>
      </c>
      <c r="E20253" t="s">
        <v>634</v>
      </c>
      <c r="F20253" t="s">
        <v>140</v>
      </c>
      <c r="G20253" t="s">
        <v>742</v>
      </c>
    </row>
    <row r="20254" spans="1:7" x14ac:dyDescent="0.35">
      <c r="A20254" t="s">
        <v>17</v>
      </c>
      <c r="B20254" t="s">
        <v>2015</v>
      </c>
      <c r="C20254">
        <v>325</v>
      </c>
      <c r="D20254" t="s">
        <v>1011</v>
      </c>
      <c r="E20254" t="s">
        <v>586</v>
      </c>
      <c r="F20254" t="s">
        <v>1010</v>
      </c>
      <c r="G20254" t="s">
        <v>529</v>
      </c>
    </row>
    <row r="20255" spans="1:7" x14ac:dyDescent="0.35">
      <c r="A20255" t="s">
        <v>17</v>
      </c>
      <c r="B20255" t="s">
        <v>339</v>
      </c>
      <c r="C20255">
        <v>8</v>
      </c>
      <c r="D20255" t="s">
        <v>140</v>
      </c>
      <c r="E20255" t="s">
        <v>907</v>
      </c>
      <c r="F20255" t="s">
        <v>140</v>
      </c>
      <c r="G20255" t="s">
        <v>908</v>
      </c>
    </row>
    <row r="20256" spans="1:7" x14ac:dyDescent="0.35">
      <c r="A20256" t="s">
        <v>18</v>
      </c>
      <c r="B20256" t="s">
        <v>2014</v>
      </c>
      <c r="C20256">
        <v>212</v>
      </c>
      <c r="D20256" t="s">
        <v>1010</v>
      </c>
      <c r="E20256" t="s">
        <v>553</v>
      </c>
      <c r="F20256" t="s">
        <v>140</v>
      </c>
      <c r="G20256" t="s">
        <v>530</v>
      </c>
    </row>
    <row r="20257" spans="1:7" x14ac:dyDescent="0.35">
      <c r="A20257" t="s">
        <v>18</v>
      </c>
      <c r="B20257" t="s">
        <v>2015</v>
      </c>
      <c r="C20257">
        <v>308</v>
      </c>
      <c r="D20257" t="s">
        <v>1063</v>
      </c>
      <c r="E20257" t="s">
        <v>211</v>
      </c>
      <c r="F20257" t="s">
        <v>1009</v>
      </c>
      <c r="G20257" t="s">
        <v>814</v>
      </c>
    </row>
    <row r="20258" spans="1:7" x14ac:dyDescent="0.35">
      <c r="A20258" t="s">
        <v>18</v>
      </c>
      <c r="B20258" t="s">
        <v>339</v>
      </c>
      <c r="C20258">
        <v>3</v>
      </c>
      <c r="D20258" t="s">
        <v>140</v>
      </c>
      <c r="E20258" t="s">
        <v>226</v>
      </c>
      <c r="F20258" t="s">
        <v>140</v>
      </c>
      <c r="G20258" t="s">
        <v>227</v>
      </c>
    </row>
    <row r="20259" spans="1:7" x14ac:dyDescent="0.35">
      <c r="A20259" t="s">
        <v>19</v>
      </c>
      <c r="B20259" t="s">
        <v>2014</v>
      </c>
      <c r="C20259">
        <v>220</v>
      </c>
      <c r="D20259" t="s">
        <v>1009</v>
      </c>
      <c r="E20259" t="s">
        <v>890</v>
      </c>
      <c r="F20259" t="s">
        <v>140</v>
      </c>
      <c r="G20259" t="s">
        <v>226</v>
      </c>
    </row>
    <row r="20260" spans="1:7" x14ac:dyDescent="0.35">
      <c r="A20260" t="s">
        <v>19</v>
      </c>
      <c r="B20260" t="s">
        <v>2015</v>
      </c>
      <c r="C20260">
        <v>309</v>
      </c>
      <c r="D20260" t="s">
        <v>775</v>
      </c>
      <c r="E20260" t="s">
        <v>373</v>
      </c>
      <c r="F20260" t="s">
        <v>1019</v>
      </c>
      <c r="G20260" t="s">
        <v>352</v>
      </c>
    </row>
    <row r="20261" spans="1:7" x14ac:dyDescent="0.35">
      <c r="A20261" t="s">
        <v>19</v>
      </c>
      <c r="B20261" t="s">
        <v>339</v>
      </c>
      <c r="C20261">
        <v>11</v>
      </c>
      <c r="D20261" t="s">
        <v>140</v>
      </c>
      <c r="E20261" t="s">
        <v>234</v>
      </c>
      <c r="F20261" t="s">
        <v>165</v>
      </c>
      <c r="G20261" t="s">
        <v>994</v>
      </c>
    </row>
    <row r="20262" spans="1:7" x14ac:dyDescent="0.35">
      <c r="A20262" t="s">
        <v>20</v>
      </c>
      <c r="B20262" t="s">
        <v>2014</v>
      </c>
      <c r="C20262">
        <v>218</v>
      </c>
      <c r="D20262" t="s">
        <v>140</v>
      </c>
      <c r="E20262" t="s">
        <v>820</v>
      </c>
      <c r="F20262" t="s">
        <v>1016</v>
      </c>
      <c r="G20262" t="s">
        <v>434</v>
      </c>
    </row>
    <row r="20263" spans="1:7" x14ac:dyDescent="0.35">
      <c r="A20263" t="s">
        <v>20</v>
      </c>
      <c r="B20263" t="s">
        <v>2015</v>
      </c>
      <c r="C20263">
        <v>332</v>
      </c>
      <c r="D20263" t="s">
        <v>140</v>
      </c>
      <c r="E20263" t="s">
        <v>397</v>
      </c>
      <c r="F20263" t="s">
        <v>140</v>
      </c>
      <c r="G20263" t="s">
        <v>398</v>
      </c>
    </row>
    <row r="20264" spans="1:7" x14ac:dyDescent="0.35">
      <c r="A20264" t="s">
        <v>20</v>
      </c>
      <c r="B20264" t="s">
        <v>339</v>
      </c>
      <c r="C20264">
        <v>9</v>
      </c>
      <c r="D20264" t="s">
        <v>140</v>
      </c>
      <c r="E20264" t="s">
        <v>592</v>
      </c>
      <c r="F20264" t="s">
        <v>432</v>
      </c>
      <c r="G20264" t="s">
        <v>1102</v>
      </c>
    </row>
    <row r="20265" spans="1:7" x14ac:dyDescent="0.35">
      <c r="A20265" t="s">
        <v>21</v>
      </c>
      <c r="B20265" t="s">
        <v>2014</v>
      </c>
      <c r="C20265">
        <v>161</v>
      </c>
      <c r="D20265" t="s">
        <v>1009</v>
      </c>
      <c r="E20265" t="s">
        <v>585</v>
      </c>
      <c r="F20265" t="s">
        <v>1051</v>
      </c>
      <c r="G20265" t="s">
        <v>486</v>
      </c>
    </row>
    <row r="20266" spans="1:7" x14ac:dyDescent="0.35">
      <c r="A20266" t="s">
        <v>21</v>
      </c>
      <c r="B20266" t="s">
        <v>2015</v>
      </c>
      <c r="C20266">
        <v>348</v>
      </c>
      <c r="D20266" t="s">
        <v>140</v>
      </c>
      <c r="E20266" t="s">
        <v>585</v>
      </c>
      <c r="F20266" t="s">
        <v>140</v>
      </c>
      <c r="G20266" t="s">
        <v>586</v>
      </c>
    </row>
    <row r="20267" spans="1:7" x14ac:dyDescent="0.35">
      <c r="A20267" t="s">
        <v>21</v>
      </c>
      <c r="B20267" t="s">
        <v>339</v>
      </c>
      <c r="C20267">
        <v>14</v>
      </c>
      <c r="D20267" t="s">
        <v>140</v>
      </c>
      <c r="E20267" t="s">
        <v>66</v>
      </c>
      <c r="F20267" t="s">
        <v>915</v>
      </c>
      <c r="G20267" t="s">
        <v>623</v>
      </c>
    </row>
    <row r="20268" spans="1:7" x14ac:dyDescent="0.35">
      <c r="A20268" t="s">
        <v>22</v>
      </c>
      <c r="B20268" t="s">
        <v>2014</v>
      </c>
      <c r="C20268">
        <v>192</v>
      </c>
      <c r="D20268" t="s">
        <v>1058</v>
      </c>
      <c r="E20268" t="s">
        <v>883</v>
      </c>
      <c r="F20268" t="s">
        <v>1013</v>
      </c>
      <c r="G20268" t="s">
        <v>139</v>
      </c>
    </row>
    <row r="20269" spans="1:7" x14ac:dyDescent="0.35">
      <c r="A20269" t="s">
        <v>22</v>
      </c>
      <c r="B20269" t="s">
        <v>2015</v>
      </c>
      <c r="C20269">
        <v>333</v>
      </c>
      <c r="D20269" t="s">
        <v>140</v>
      </c>
      <c r="E20269" t="s">
        <v>382</v>
      </c>
      <c r="F20269" t="s">
        <v>140</v>
      </c>
      <c r="G20269" t="s">
        <v>747</v>
      </c>
    </row>
    <row r="20270" spans="1:7" x14ac:dyDescent="0.35">
      <c r="A20270" t="s">
        <v>22</v>
      </c>
      <c r="B20270" t="s">
        <v>339</v>
      </c>
      <c r="C20270">
        <v>7</v>
      </c>
      <c r="D20270" t="s">
        <v>140</v>
      </c>
      <c r="E20270" t="s">
        <v>823</v>
      </c>
      <c r="F20270" t="s">
        <v>140</v>
      </c>
      <c r="G20270" t="s">
        <v>786</v>
      </c>
    </row>
    <row r="20271" spans="1:7" x14ac:dyDescent="0.35">
      <c r="A20271" t="s">
        <v>23</v>
      </c>
      <c r="B20271" t="s">
        <v>2014</v>
      </c>
      <c r="C20271">
        <v>230</v>
      </c>
      <c r="D20271" t="s">
        <v>1054</v>
      </c>
      <c r="E20271" t="s">
        <v>152</v>
      </c>
      <c r="F20271" t="s">
        <v>1019</v>
      </c>
      <c r="G20271" t="s">
        <v>352</v>
      </c>
    </row>
    <row r="20272" spans="1:7" x14ac:dyDescent="0.35">
      <c r="A20272" t="s">
        <v>23</v>
      </c>
      <c r="B20272" t="s">
        <v>2015</v>
      </c>
      <c r="C20272">
        <v>245</v>
      </c>
      <c r="D20272" t="s">
        <v>1009</v>
      </c>
      <c r="E20272" t="s">
        <v>689</v>
      </c>
      <c r="F20272" t="s">
        <v>1054</v>
      </c>
      <c r="G20272" t="s">
        <v>624</v>
      </c>
    </row>
    <row r="20273" spans="1:7" x14ac:dyDescent="0.35">
      <c r="A20273" t="s">
        <v>23</v>
      </c>
      <c r="B20273" t="s">
        <v>339</v>
      </c>
      <c r="C20273">
        <v>7</v>
      </c>
      <c r="D20273" t="s">
        <v>140</v>
      </c>
      <c r="E20273" t="s">
        <v>425</v>
      </c>
      <c r="F20273" t="s">
        <v>140</v>
      </c>
      <c r="G20273" t="s">
        <v>424</v>
      </c>
    </row>
    <row r="20274" spans="1:7" x14ac:dyDescent="0.35">
      <c r="A20274" t="s">
        <v>24</v>
      </c>
      <c r="B20274" t="s">
        <v>2014</v>
      </c>
      <c r="C20274">
        <v>292</v>
      </c>
      <c r="D20274" t="s">
        <v>1016</v>
      </c>
      <c r="E20274" t="s">
        <v>610</v>
      </c>
      <c r="F20274" t="s">
        <v>1052</v>
      </c>
      <c r="G20274" t="s">
        <v>486</v>
      </c>
    </row>
    <row r="20275" spans="1:7" x14ac:dyDescent="0.35">
      <c r="A20275" t="s">
        <v>24</v>
      </c>
      <c r="B20275" t="s">
        <v>2015</v>
      </c>
      <c r="C20275">
        <v>366</v>
      </c>
      <c r="D20275" t="s">
        <v>1014</v>
      </c>
      <c r="E20275" t="s">
        <v>612</v>
      </c>
      <c r="F20275" t="s">
        <v>140</v>
      </c>
      <c r="G20275" t="s">
        <v>541</v>
      </c>
    </row>
    <row r="20276" spans="1:7" x14ac:dyDescent="0.35">
      <c r="A20276" t="s">
        <v>24</v>
      </c>
      <c r="B20276" t="s">
        <v>339</v>
      </c>
      <c r="C20276">
        <v>4</v>
      </c>
      <c r="D20276" t="s">
        <v>140</v>
      </c>
      <c r="E20276" t="s">
        <v>467</v>
      </c>
      <c r="F20276" t="s">
        <v>140</v>
      </c>
      <c r="G20276" t="s">
        <v>468</v>
      </c>
    </row>
    <row r="20277" spans="1:7" x14ac:dyDescent="0.35">
      <c r="A20277" t="s">
        <v>25</v>
      </c>
      <c r="B20277" t="s">
        <v>2014</v>
      </c>
      <c r="C20277">
        <v>266</v>
      </c>
      <c r="D20277" t="s">
        <v>140</v>
      </c>
      <c r="E20277" t="s">
        <v>507</v>
      </c>
      <c r="F20277" t="s">
        <v>1073</v>
      </c>
      <c r="G20277" t="s">
        <v>560</v>
      </c>
    </row>
    <row r="20278" spans="1:7" x14ac:dyDescent="0.35">
      <c r="A20278" t="s">
        <v>25</v>
      </c>
      <c r="B20278" t="s">
        <v>2015</v>
      </c>
      <c r="C20278">
        <v>353</v>
      </c>
      <c r="D20278" t="s">
        <v>1012</v>
      </c>
      <c r="E20278" t="s">
        <v>863</v>
      </c>
      <c r="F20278" t="s">
        <v>1063</v>
      </c>
      <c r="G20278" t="s">
        <v>852</v>
      </c>
    </row>
    <row r="20279" spans="1:7" x14ac:dyDescent="0.35">
      <c r="A20279" t="s">
        <v>26</v>
      </c>
      <c r="B20279" t="s">
        <v>2014</v>
      </c>
      <c r="C20279">
        <v>191</v>
      </c>
      <c r="D20279" t="s">
        <v>1008</v>
      </c>
      <c r="E20279" t="s">
        <v>808</v>
      </c>
      <c r="F20279" t="s">
        <v>1016</v>
      </c>
      <c r="G20279" t="s">
        <v>566</v>
      </c>
    </row>
    <row r="20280" spans="1:7" x14ac:dyDescent="0.35">
      <c r="A20280" t="s">
        <v>26</v>
      </c>
      <c r="B20280" t="s">
        <v>2015</v>
      </c>
      <c r="C20280">
        <v>402</v>
      </c>
      <c r="D20280" t="s">
        <v>1016</v>
      </c>
      <c r="E20280" t="s">
        <v>298</v>
      </c>
      <c r="F20280" t="s">
        <v>1008</v>
      </c>
      <c r="G20280" t="s">
        <v>799</v>
      </c>
    </row>
    <row r="20281" spans="1:7" x14ac:dyDescent="0.35">
      <c r="A20281" t="s">
        <v>26</v>
      </c>
      <c r="B20281" t="s">
        <v>339</v>
      </c>
      <c r="C20281">
        <v>9</v>
      </c>
      <c r="D20281" t="s">
        <v>140</v>
      </c>
      <c r="E20281" t="s">
        <v>690</v>
      </c>
      <c r="F20281" t="s">
        <v>140</v>
      </c>
      <c r="G20281" t="s">
        <v>691</v>
      </c>
    </row>
    <row r="20282" spans="1:7" x14ac:dyDescent="0.35">
      <c r="A20282" t="s">
        <v>27</v>
      </c>
      <c r="B20282" t="s">
        <v>2014</v>
      </c>
      <c r="C20282">
        <v>266</v>
      </c>
      <c r="D20282" t="s">
        <v>1008</v>
      </c>
      <c r="E20282" t="s">
        <v>248</v>
      </c>
      <c r="F20282" t="s">
        <v>1010</v>
      </c>
      <c r="G20282" t="s">
        <v>482</v>
      </c>
    </row>
    <row r="20283" spans="1:7" x14ac:dyDescent="0.35">
      <c r="A20283" t="s">
        <v>27</v>
      </c>
      <c r="B20283" t="s">
        <v>2015</v>
      </c>
      <c r="C20283">
        <v>413</v>
      </c>
      <c r="D20283" t="s">
        <v>1017</v>
      </c>
      <c r="E20283" t="s">
        <v>555</v>
      </c>
      <c r="F20283" t="s">
        <v>1017</v>
      </c>
      <c r="G20283" t="s">
        <v>449</v>
      </c>
    </row>
    <row r="20284" spans="1:7" x14ac:dyDescent="0.35">
      <c r="A20284" t="s">
        <v>27</v>
      </c>
      <c r="B20284" t="s">
        <v>339</v>
      </c>
      <c r="C20284">
        <v>22</v>
      </c>
      <c r="D20284" t="s">
        <v>140</v>
      </c>
      <c r="E20284" t="s">
        <v>633</v>
      </c>
      <c r="F20284" t="s">
        <v>805</v>
      </c>
      <c r="G20284" t="s">
        <v>165</v>
      </c>
    </row>
    <row r="20285" spans="1:7" x14ac:dyDescent="0.35">
      <c r="A20285" t="s">
        <v>28</v>
      </c>
      <c r="B20285" t="s">
        <v>2014</v>
      </c>
      <c r="C20285">
        <v>192</v>
      </c>
      <c r="D20285" t="s">
        <v>1016</v>
      </c>
      <c r="E20285" t="s">
        <v>541</v>
      </c>
      <c r="F20285" t="s">
        <v>1070</v>
      </c>
      <c r="G20285" t="s">
        <v>485</v>
      </c>
    </row>
    <row r="20286" spans="1:7" x14ac:dyDescent="0.35">
      <c r="A20286" t="s">
        <v>28</v>
      </c>
      <c r="B20286" t="s">
        <v>2015</v>
      </c>
      <c r="C20286">
        <v>327</v>
      </c>
      <c r="D20286" t="s">
        <v>140</v>
      </c>
      <c r="E20286" t="s">
        <v>765</v>
      </c>
      <c r="F20286" t="s">
        <v>1014</v>
      </c>
      <c r="G20286" t="s">
        <v>417</v>
      </c>
    </row>
    <row r="20287" spans="1:7" x14ac:dyDescent="0.35">
      <c r="A20287" t="s">
        <v>28</v>
      </c>
      <c r="B20287" t="s">
        <v>339</v>
      </c>
      <c r="C20287">
        <v>17</v>
      </c>
      <c r="D20287" t="s">
        <v>140</v>
      </c>
      <c r="E20287" t="s">
        <v>385</v>
      </c>
      <c r="F20287" t="s">
        <v>836</v>
      </c>
      <c r="G20287" t="s">
        <v>518</v>
      </c>
    </row>
    <row r="20288" spans="1:7" x14ac:dyDescent="0.35">
      <c r="A20288" t="s">
        <v>29</v>
      </c>
      <c r="B20288" t="s">
        <v>2014</v>
      </c>
      <c r="C20288">
        <v>282</v>
      </c>
      <c r="D20288" t="s">
        <v>1016</v>
      </c>
      <c r="E20288" t="s">
        <v>556</v>
      </c>
      <c r="F20288" t="s">
        <v>140</v>
      </c>
      <c r="G20288" t="s">
        <v>530</v>
      </c>
    </row>
    <row r="20289" spans="1:7" x14ac:dyDescent="0.35">
      <c r="A20289" t="s">
        <v>29</v>
      </c>
      <c r="B20289" t="s">
        <v>2015</v>
      </c>
      <c r="C20289">
        <v>339</v>
      </c>
      <c r="D20289" t="s">
        <v>1098</v>
      </c>
      <c r="E20289" t="s">
        <v>790</v>
      </c>
      <c r="F20289" t="s">
        <v>1008</v>
      </c>
      <c r="G20289" t="s">
        <v>683</v>
      </c>
    </row>
    <row r="20290" spans="1:7" x14ac:dyDescent="0.35">
      <c r="A20290" t="s">
        <v>29</v>
      </c>
      <c r="B20290" t="s">
        <v>339</v>
      </c>
      <c r="C20290">
        <v>14</v>
      </c>
      <c r="D20290" t="s">
        <v>140</v>
      </c>
      <c r="E20290" t="s">
        <v>159</v>
      </c>
      <c r="F20290" t="s">
        <v>140</v>
      </c>
      <c r="G20290" t="s">
        <v>160</v>
      </c>
    </row>
    <row r="20291" spans="1:7" x14ac:dyDescent="0.35">
      <c r="A20291" t="s">
        <v>30</v>
      </c>
      <c r="B20291" t="s">
        <v>2014</v>
      </c>
      <c r="C20291">
        <v>291</v>
      </c>
      <c r="D20291" t="s">
        <v>1008</v>
      </c>
      <c r="E20291" t="s">
        <v>601</v>
      </c>
      <c r="F20291" t="s">
        <v>1010</v>
      </c>
      <c r="G20291" t="s">
        <v>565</v>
      </c>
    </row>
    <row r="20292" spans="1:7" x14ac:dyDescent="0.35">
      <c r="A20292" t="s">
        <v>30</v>
      </c>
      <c r="B20292" t="s">
        <v>2015</v>
      </c>
      <c r="C20292">
        <v>382</v>
      </c>
      <c r="D20292" t="s">
        <v>140</v>
      </c>
      <c r="E20292" t="s">
        <v>487</v>
      </c>
      <c r="F20292" t="s">
        <v>1008</v>
      </c>
      <c r="G20292" t="s">
        <v>304</v>
      </c>
    </row>
    <row r="20293" spans="1:7" x14ac:dyDescent="0.35">
      <c r="A20293" t="s">
        <v>30</v>
      </c>
      <c r="B20293" t="s">
        <v>339</v>
      </c>
      <c r="C20293">
        <v>14</v>
      </c>
      <c r="D20293" t="s">
        <v>140</v>
      </c>
      <c r="E20293" t="s">
        <v>437</v>
      </c>
      <c r="F20293" t="s">
        <v>436</v>
      </c>
      <c r="G20293" t="s">
        <v>140</v>
      </c>
    </row>
    <row r="20294" spans="1:7" x14ac:dyDescent="0.35">
      <c r="A20294" t="s">
        <v>31</v>
      </c>
      <c r="B20294" t="s">
        <v>2014</v>
      </c>
      <c r="C20294">
        <v>301</v>
      </c>
      <c r="D20294" t="s">
        <v>1013</v>
      </c>
      <c r="E20294" t="s">
        <v>435</v>
      </c>
      <c r="F20294" t="s">
        <v>140</v>
      </c>
      <c r="G20294" t="s">
        <v>625</v>
      </c>
    </row>
    <row r="20295" spans="1:7" x14ac:dyDescent="0.35">
      <c r="A20295" t="s">
        <v>31</v>
      </c>
      <c r="B20295" t="s">
        <v>2015</v>
      </c>
      <c r="C20295">
        <v>243</v>
      </c>
      <c r="D20295" t="s">
        <v>1022</v>
      </c>
      <c r="E20295" t="s">
        <v>255</v>
      </c>
      <c r="F20295" t="s">
        <v>140</v>
      </c>
      <c r="G20295" t="s">
        <v>392</v>
      </c>
    </row>
    <row r="20296" spans="1:7" x14ac:dyDescent="0.35">
      <c r="A20296" t="s">
        <v>32</v>
      </c>
      <c r="B20296" t="s">
        <v>2014</v>
      </c>
      <c r="C20296">
        <v>5411</v>
      </c>
      <c r="D20296" t="s">
        <v>1009</v>
      </c>
      <c r="E20296" t="s">
        <v>138</v>
      </c>
      <c r="F20296" t="s">
        <v>1021</v>
      </c>
      <c r="G20296" t="s">
        <v>688</v>
      </c>
    </row>
    <row r="20297" spans="1:7" x14ac:dyDescent="0.35">
      <c r="A20297" t="s">
        <v>32</v>
      </c>
      <c r="B20297" t="s">
        <v>2015</v>
      </c>
      <c r="C20297">
        <v>8232</v>
      </c>
      <c r="D20297" t="s">
        <v>1013</v>
      </c>
      <c r="E20297" t="s">
        <v>249</v>
      </c>
      <c r="F20297" t="s">
        <v>1016</v>
      </c>
      <c r="G20297" t="s">
        <v>556</v>
      </c>
    </row>
    <row r="20298" spans="1:7" x14ac:dyDescent="0.35">
      <c r="A20298" t="s">
        <v>32</v>
      </c>
      <c r="B20298" t="s">
        <v>339</v>
      </c>
      <c r="C20298">
        <v>243</v>
      </c>
      <c r="D20298" t="s">
        <v>1014</v>
      </c>
      <c r="E20298" t="s">
        <v>383</v>
      </c>
      <c r="F20298" t="s">
        <v>421</v>
      </c>
      <c r="G20298" t="s">
        <v>576</v>
      </c>
    </row>
    <row r="20300" spans="1:7" x14ac:dyDescent="0.35">
      <c r="A20300" t="s">
        <v>2016</v>
      </c>
    </row>
    <row r="20301" spans="1:7" x14ac:dyDescent="0.35">
      <c r="A20301" t="s">
        <v>2</v>
      </c>
      <c r="B20301" t="s">
        <v>1136</v>
      </c>
      <c r="C20301" t="s">
        <v>3</v>
      </c>
      <c r="D20301" t="s">
        <v>1133</v>
      </c>
      <c r="E20301" t="s">
        <v>85</v>
      </c>
      <c r="F20301" t="s">
        <v>136</v>
      </c>
      <c r="G20301" t="s">
        <v>86</v>
      </c>
    </row>
    <row r="20302" spans="1:7" x14ac:dyDescent="0.35">
      <c r="A20302" t="s">
        <v>8</v>
      </c>
      <c r="B20302" t="s">
        <v>1126</v>
      </c>
      <c r="C20302">
        <v>270</v>
      </c>
      <c r="D20302" t="s">
        <v>140</v>
      </c>
      <c r="E20302" t="s">
        <v>508</v>
      </c>
      <c r="F20302" t="s">
        <v>1014</v>
      </c>
      <c r="G20302" t="s">
        <v>884</v>
      </c>
    </row>
    <row r="20303" spans="1:7" x14ac:dyDescent="0.35">
      <c r="A20303" t="s">
        <v>8</v>
      </c>
      <c r="B20303" t="s">
        <v>1127</v>
      </c>
      <c r="C20303">
        <v>286</v>
      </c>
      <c r="D20303" t="s">
        <v>140</v>
      </c>
      <c r="E20303" t="s">
        <v>211</v>
      </c>
      <c r="F20303" t="s">
        <v>1054</v>
      </c>
      <c r="G20303" t="s">
        <v>865</v>
      </c>
    </row>
    <row r="20304" spans="1:7" x14ac:dyDescent="0.35">
      <c r="A20304" t="s">
        <v>8</v>
      </c>
      <c r="B20304" t="s">
        <v>339</v>
      </c>
      <c r="C20304">
        <v>4</v>
      </c>
      <c r="D20304" t="s">
        <v>140</v>
      </c>
      <c r="E20304" t="s">
        <v>610</v>
      </c>
      <c r="F20304" t="s">
        <v>140</v>
      </c>
      <c r="G20304" t="s">
        <v>610</v>
      </c>
    </row>
    <row r="20305" spans="1:7" x14ac:dyDescent="0.35">
      <c r="A20305" t="s">
        <v>9</v>
      </c>
      <c r="B20305" t="s">
        <v>1126</v>
      </c>
      <c r="C20305">
        <v>230</v>
      </c>
      <c r="D20305" t="s">
        <v>1058</v>
      </c>
      <c r="E20305" t="s">
        <v>814</v>
      </c>
      <c r="F20305" t="s">
        <v>1010</v>
      </c>
      <c r="G20305" t="s">
        <v>734</v>
      </c>
    </row>
    <row r="20306" spans="1:7" x14ac:dyDescent="0.35">
      <c r="A20306" t="s">
        <v>9</v>
      </c>
      <c r="B20306" t="s">
        <v>1127</v>
      </c>
      <c r="C20306">
        <v>361</v>
      </c>
      <c r="D20306" t="s">
        <v>1009</v>
      </c>
      <c r="E20306" t="s">
        <v>683</v>
      </c>
      <c r="F20306" t="s">
        <v>140</v>
      </c>
      <c r="G20306" t="s">
        <v>695</v>
      </c>
    </row>
    <row r="20307" spans="1:7" x14ac:dyDescent="0.35">
      <c r="A20307" t="s">
        <v>9</v>
      </c>
      <c r="B20307" t="s">
        <v>339</v>
      </c>
      <c r="C20307">
        <v>22</v>
      </c>
      <c r="D20307" t="s">
        <v>394</v>
      </c>
      <c r="E20307" t="s">
        <v>819</v>
      </c>
      <c r="F20307" t="s">
        <v>140</v>
      </c>
      <c r="G20307" t="s">
        <v>900</v>
      </c>
    </row>
    <row r="20308" spans="1:7" x14ac:dyDescent="0.35">
      <c r="A20308" t="s">
        <v>10</v>
      </c>
      <c r="B20308" t="s">
        <v>1126</v>
      </c>
      <c r="C20308">
        <v>231</v>
      </c>
      <c r="D20308" t="s">
        <v>1008</v>
      </c>
      <c r="E20308" t="s">
        <v>624</v>
      </c>
      <c r="F20308" t="s">
        <v>1010</v>
      </c>
      <c r="G20308" t="s">
        <v>747</v>
      </c>
    </row>
    <row r="20309" spans="1:7" x14ac:dyDescent="0.35">
      <c r="A20309" t="s">
        <v>10</v>
      </c>
      <c r="B20309" t="s">
        <v>1127</v>
      </c>
      <c r="C20309">
        <v>252</v>
      </c>
      <c r="D20309" t="s">
        <v>1012</v>
      </c>
      <c r="E20309" t="s">
        <v>416</v>
      </c>
      <c r="F20309" t="s">
        <v>1019</v>
      </c>
      <c r="G20309" t="s">
        <v>853</v>
      </c>
    </row>
    <row r="20310" spans="1:7" x14ac:dyDescent="0.35">
      <c r="A20310" t="s">
        <v>10</v>
      </c>
      <c r="B20310" t="s">
        <v>339</v>
      </c>
      <c r="C20310">
        <v>37</v>
      </c>
      <c r="D20310" t="s">
        <v>140</v>
      </c>
      <c r="E20310" t="s">
        <v>226</v>
      </c>
      <c r="F20310" t="s">
        <v>140</v>
      </c>
      <c r="G20310" t="s">
        <v>227</v>
      </c>
    </row>
    <row r="20311" spans="1:7" x14ac:dyDescent="0.35">
      <c r="A20311" t="s">
        <v>11</v>
      </c>
      <c r="B20311" t="s">
        <v>1126</v>
      </c>
      <c r="C20311">
        <v>250</v>
      </c>
      <c r="D20311" t="s">
        <v>1008</v>
      </c>
      <c r="E20311" t="s">
        <v>830</v>
      </c>
      <c r="F20311" t="s">
        <v>140</v>
      </c>
      <c r="G20311" t="s">
        <v>632</v>
      </c>
    </row>
    <row r="20312" spans="1:7" x14ac:dyDescent="0.35">
      <c r="A20312" t="s">
        <v>11</v>
      </c>
      <c r="B20312" t="s">
        <v>1127</v>
      </c>
      <c r="C20312">
        <v>345</v>
      </c>
      <c r="D20312" t="s">
        <v>1022</v>
      </c>
      <c r="E20312" t="s">
        <v>507</v>
      </c>
      <c r="F20312" t="s">
        <v>1066</v>
      </c>
      <c r="G20312" t="s">
        <v>245</v>
      </c>
    </row>
    <row r="20313" spans="1:7" x14ac:dyDescent="0.35">
      <c r="A20313" t="s">
        <v>11</v>
      </c>
      <c r="B20313" t="s">
        <v>339</v>
      </c>
      <c r="C20313">
        <v>20</v>
      </c>
      <c r="D20313" t="s">
        <v>140</v>
      </c>
      <c r="E20313" t="s">
        <v>390</v>
      </c>
      <c r="F20313" t="s">
        <v>140</v>
      </c>
      <c r="G20313" t="s">
        <v>391</v>
      </c>
    </row>
    <row r="20314" spans="1:7" x14ac:dyDescent="0.35">
      <c r="A20314" t="s">
        <v>12</v>
      </c>
      <c r="B20314" t="s">
        <v>1126</v>
      </c>
      <c r="C20314">
        <v>261</v>
      </c>
      <c r="D20314" t="s">
        <v>1051</v>
      </c>
      <c r="E20314" t="s">
        <v>761</v>
      </c>
      <c r="F20314" t="s">
        <v>1020</v>
      </c>
      <c r="G20314" t="s">
        <v>544</v>
      </c>
    </row>
    <row r="20315" spans="1:7" x14ac:dyDescent="0.35">
      <c r="A20315" t="s">
        <v>12</v>
      </c>
      <c r="B20315" t="s">
        <v>1127</v>
      </c>
      <c r="C20315">
        <v>298</v>
      </c>
      <c r="D20315" t="s">
        <v>1014</v>
      </c>
      <c r="E20315" t="s">
        <v>694</v>
      </c>
      <c r="F20315" t="s">
        <v>1009</v>
      </c>
      <c r="G20315" t="s">
        <v>502</v>
      </c>
    </row>
    <row r="20316" spans="1:7" x14ac:dyDescent="0.35">
      <c r="A20316" t="s">
        <v>12</v>
      </c>
      <c r="B20316" t="s">
        <v>339</v>
      </c>
      <c r="C20316">
        <v>39</v>
      </c>
      <c r="D20316" t="s">
        <v>140</v>
      </c>
      <c r="E20316" t="s">
        <v>743</v>
      </c>
      <c r="F20316" t="s">
        <v>140</v>
      </c>
      <c r="G20316" t="s">
        <v>744</v>
      </c>
    </row>
    <row r="20317" spans="1:7" x14ac:dyDescent="0.35">
      <c r="A20317" t="s">
        <v>13</v>
      </c>
      <c r="B20317" t="s">
        <v>1126</v>
      </c>
      <c r="C20317">
        <v>207</v>
      </c>
      <c r="D20317" t="s">
        <v>1014</v>
      </c>
      <c r="E20317" t="s">
        <v>252</v>
      </c>
      <c r="F20317" t="s">
        <v>140</v>
      </c>
      <c r="G20317" t="s">
        <v>218</v>
      </c>
    </row>
    <row r="20318" spans="1:7" x14ac:dyDescent="0.35">
      <c r="A20318" t="s">
        <v>13</v>
      </c>
      <c r="B20318" t="s">
        <v>1127</v>
      </c>
      <c r="C20318">
        <v>234</v>
      </c>
      <c r="D20318" t="s">
        <v>140</v>
      </c>
      <c r="E20318" t="s">
        <v>689</v>
      </c>
      <c r="F20318" t="s">
        <v>140</v>
      </c>
      <c r="G20318" t="s">
        <v>688</v>
      </c>
    </row>
    <row r="20319" spans="1:7" x14ac:dyDescent="0.35">
      <c r="A20319" t="s">
        <v>13</v>
      </c>
      <c r="B20319" t="s">
        <v>339</v>
      </c>
      <c r="C20319">
        <v>21</v>
      </c>
      <c r="D20319" t="s">
        <v>140</v>
      </c>
      <c r="E20319" t="s">
        <v>152</v>
      </c>
      <c r="F20319" t="s">
        <v>140</v>
      </c>
      <c r="G20319" t="s">
        <v>153</v>
      </c>
    </row>
    <row r="20320" spans="1:7" x14ac:dyDescent="0.35">
      <c r="A20320" t="s">
        <v>14</v>
      </c>
      <c r="B20320" t="s">
        <v>1126</v>
      </c>
      <c r="C20320">
        <v>214</v>
      </c>
      <c r="D20320" t="s">
        <v>1012</v>
      </c>
      <c r="E20320" t="s">
        <v>431</v>
      </c>
      <c r="F20320" t="s">
        <v>1009</v>
      </c>
      <c r="G20320" t="s">
        <v>453</v>
      </c>
    </row>
    <row r="20321" spans="1:7" x14ac:dyDescent="0.35">
      <c r="A20321" t="s">
        <v>14</v>
      </c>
      <c r="B20321" t="s">
        <v>1127</v>
      </c>
      <c r="C20321">
        <v>343</v>
      </c>
      <c r="D20321" t="s">
        <v>1022</v>
      </c>
      <c r="E20321" t="s">
        <v>803</v>
      </c>
      <c r="F20321" t="s">
        <v>1014</v>
      </c>
      <c r="G20321" t="s">
        <v>727</v>
      </c>
    </row>
    <row r="20322" spans="1:7" x14ac:dyDescent="0.35">
      <c r="A20322" t="s">
        <v>14</v>
      </c>
      <c r="B20322" t="s">
        <v>339</v>
      </c>
      <c r="C20322">
        <v>20</v>
      </c>
      <c r="D20322" t="s">
        <v>140</v>
      </c>
      <c r="E20322" t="s">
        <v>925</v>
      </c>
      <c r="F20322" t="s">
        <v>140</v>
      </c>
      <c r="G20322" t="s">
        <v>926</v>
      </c>
    </row>
    <row r="20323" spans="1:7" x14ac:dyDescent="0.35">
      <c r="A20323" t="s">
        <v>15</v>
      </c>
      <c r="B20323" t="s">
        <v>1126</v>
      </c>
      <c r="C20323">
        <v>257</v>
      </c>
      <c r="D20323" t="s">
        <v>1021</v>
      </c>
      <c r="E20323" t="s">
        <v>437</v>
      </c>
      <c r="F20323" t="s">
        <v>1017</v>
      </c>
      <c r="G20323" t="s">
        <v>819</v>
      </c>
    </row>
    <row r="20324" spans="1:7" x14ac:dyDescent="0.35">
      <c r="A20324" t="s">
        <v>15</v>
      </c>
      <c r="B20324" t="s">
        <v>1127</v>
      </c>
      <c r="C20324">
        <v>294</v>
      </c>
      <c r="D20324" t="s">
        <v>140</v>
      </c>
      <c r="E20324" t="s">
        <v>683</v>
      </c>
      <c r="F20324" t="s">
        <v>1058</v>
      </c>
      <c r="G20324" t="s">
        <v>502</v>
      </c>
    </row>
    <row r="20325" spans="1:7" x14ac:dyDescent="0.35">
      <c r="A20325" t="s">
        <v>15</v>
      </c>
      <c r="B20325" t="s">
        <v>339</v>
      </c>
      <c r="C20325">
        <v>18</v>
      </c>
      <c r="D20325" t="s">
        <v>140</v>
      </c>
      <c r="E20325" t="s">
        <v>799</v>
      </c>
      <c r="F20325" t="s">
        <v>517</v>
      </c>
      <c r="G20325" t="s">
        <v>402</v>
      </c>
    </row>
    <row r="20326" spans="1:7" x14ac:dyDescent="0.35">
      <c r="A20326" t="s">
        <v>16</v>
      </c>
      <c r="B20326" t="s">
        <v>1126</v>
      </c>
      <c r="C20326">
        <v>276</v>
      </c>
      <c r="D20326" t="s">
        <v>1055</v>
      </c>
      <c r="E20326" t="s">
        <v>395</v>
      </c>
      <c r="F20326" t="s">
        <v>1008</v>
      </c>
      <c r="G20326" t="s">
        <v>742</v>
      </c>
    </row>
    <row r="20327" spans="1:7" x14ac:dyDescent="0.35">
      <c r="A20327" t="s">
        <v>16</v>
      </c>
      <c r="B20327" t="s">
        <v>1127</v>
      </c>
      <c r="C20327">
        <v>333</v>
      </c>
      <c r="D20327" t="s">
        <v>1066</v>
      </c>
      <c r="E20327" t="s">
        <v>396</v>
      </c>
      <c r="F20327" t="s">
        <v>1014</v>
      </c>
      <c r="G20327" t="s">
        <v>615</v>
      </c>
    </row>
    <row r="20328" spans="1:7" x14ac:dyDescent="0.35">
      <c r="A20328" t="s">
        <v>16</v>
      </c>
      <c r="B20328" t="s">
        <v>339</v>
      </c>
      <c r="C20328">
        <v>60</v>
      </c>
      <c r="D20328" t="s">
        <v>140</v>
      </c>
      <c r="E20328" t="s">
        <v>378</v>
      </c>
      <c r="F20328" t="s">
        <v>950</v>
      </c>
      <c r="G20328" t="s">
        <v>421</v>
      </c>
    </row>
    <row r="20329" spans="1:7" x14ac:dyDescent="0.35">
      <c r="A20329" t="s">
        <v>17</v>
      </c>
      <c r="B20329" t="s">
        <v>1126</v>
      </c>
      <c r="C20329">
        <v>242</v>
      </c>
      <c r="D20329" t="s">
        <v>1066</v>
      </c>
      <c r="E20329" t="s">
        <v>692</v>
      </c>
      <c r="F20329" t="s">
        <v>140</v>
      </c>
      <c r="G20329" t="s">
        <v>884</v>
      </c>
    </row>
    <row r="20330" spans="1:7" x14ac:dyDescent="0.35">
      <c r="A20330" t="s">
        <v>17</v>
      </c>
      <c r="B20330" t="s">
        <v>1127</v>
      </c>
      <c r="C20330">
        <v>286</v>
      </c>
      <c r="D20330" t="s">
        <v>1010</v>
      </c>
      <c r="E20330" t="s">
        <v>764</v>
      </c>
      <c r="F20330" t="s">
        <v>1010</v>
      </c>
      <c r="G20330" t="s">
        <v>715</v>
      </c>
    </row>
    <row r="20331" spans="1:7" x14ac:dyDescent="0.35">
      <c r="A20331" t="s">
        <v>17</v>
      </c>
      <c r="B20331" t="s">
        <v>339</v>
      </c>
      <c r="C20331">
        <v>30</v>
      </c>
      <c r="D20331" t="s">
        <v>140</v>
      </c>
      <c r="E20331" t="s">
        <v>594</v>
      </c>
      <c r="F20331" t="s">
        <v>140</v>
      </c>
      <c r="G20331" t="s">
        <v>593</v>
      </c>
    </row>
    <row r="20332" spans="1:7" x14ac:dyDescent="0.35">
      <c r="A20332" t="s">
        <v>18</v>
      </c>
      <c r="B20332" t="s">
        <v>1126</v>
      </c>
      <c r="C20332">
        <v>238</v>
      </c>
      <c r="D20332" t="s">
        <v>140</v>
      </c>
      <c r="E20332" t="s">
        <v>692</v>
      </c>
      <c r="F20332" t="s">
        <v>140</v>
      </c>
      <c r="G20332" t="s">
        <v>693</v>
      </c>
    </row>
    <row r="20333" spans="1:7" x14ac:dyDescent="0.35">
      <c r="A20333" t="s">
        <v>18</v>
      </c>
      <c r="B20333" t="s">
        <v>1127</v>
      </c>
      <c r="C20333">
        <v>264</v>
      </c>
      <c r="D20333" t="s">
        <v>1054</v>
      </c>
      <c r="E20333" t="s">
        <v>503</v>
      </c>
      <c r="F20333" t="s">
        <v>1014</v>
      </c>
      <c r="G20333" t="s">
        <v>630</v>
      </c>
    </row>
    <row r="20334" spans="1:7" x14ac:dyDescent="0.35">
      <c r="A20334" t="s">
        <v>18</v>
      </c>
      <c r="B20334" t="s">
        <v>339</v>
      </c>
      <c r="C20334">
        <v>21</v>
      </c>
      <c r="D20334" t="s">
        <v>140</v>
      </c>
      <c r="E20334" t="s">
        <v>1024</v>
      </c>
      <c r="F20334" t="s">
        <v>140</v>
      </c>
      <c r="G20334" t="s">
        <v>977</v>
      </c>
    </row>
    <row r="20335" spans="1:7" x14ac:dyDescent="0.35">
      <c r="A20335" t="s">
        <v>19</v>
      </c>
      <c r="B20335" t="s">
        <v>1126</v>
      </c>
      <c r="C20335">
        <v>255</v>
      </c>
      <c r="D20335" t="s">
        <v>1012</v>
      </c>
      <c r="E20335" t="s">
        <v>599</v>
      </c>
      <c r="F20335" t="s">
        <v>939</v>
      </c>
      <c r="G20335" t="s">
        <v>255</v>
      </c>
    </row>
    <row r="20336" spans="1:7" x14ac:dyDescent="0.35">
      <c r="A20336" t="s">
        <v>19</v>
      </c>
      <c r="B20336" t="s">
        <v>1127</v>
      </c>
      <c r="C20336">
        <v>256</v>
      </c>
      <c r="D20336" t="s">
        <v>775</v>
      </c>
      <c r="E20336" t="s">
        <v>435</v>
      </c>
      <c r="F20336" t="s">
        <v>1009</v>
      </c>
      <c r="G20336" t="s">
        <v>530</v>
      </c>
    </row>
    <row r="20337" spans="1:7" x14ac:dyDescent="0.35">
      <c r="A20337" t="s">
        <v>19</v>
      </c>
      <c r="B20337" t="s">
        <v>339</v>
      </c>
      <c r="C20337">
        <v>29</v>
      </c>
      <c r="D20337" t="s">
        <v>140</v>
      </c>
      <c r="E20337" t="s">
        <v>565</v>
      </c>
      <c r="F20337" t="s">
        <v>140</v>
      </c>
      <c r="G20337" t="s">
        <v>566</v>
      </c>
    </row>
    <row r="20338" spans="1:7" x14ac:dyDescent="0.35">
      <c r="A20338" t="s">
        <v>20</v>
      </c>
      <c r="B20338" t="s">
        <v>1126</v>
      </c>
      <c r="C20338">
        <v>245</v>
      </c>
      <c r="D20338" t="s">
        <v>140</v>
      </c>
      <c r="E20338" t="s">
        <v>425</v>
      </c>
      <c r="F20338" t="s">
        <v>140</v>
      </c>
      <c r="G20338" t="s">
        <v>424</v>
      </c>
    </row>
    <row r="20339" spans="1:7" x14ac:dyDescent="0.35">
      <c r="A20339" t="s">
        <v>20</v>
      </c>
      <c r="B20339" t="s">
        <v>1127</v>
      </c>
      <c r="C20339">
        <v>301</v>
      </c>
      <c r="D20339" t="s">
        <v>140</v>
      </c>
      <c r="E20339" t="s">
        <v>764</v>
      </c>
      <c r="F20339" t="s">
        <v>1016</v>
      </c>
      <c r="G20339" t="s">
        <v>180</v>
      </c>
    </row>
    <row r="20340" spans="1:7" x14ac:dyDescent="0.35">
      <c r="A20340" t="s">
        <v>20</v>
      </c>
      <c r="B20340" t="s">
        <v>339</v>
      </c>
      <c r="C20340">
        <v>13</v>
      </c>
      <c r="D20340" t="s">
        <v>140</v>
      </c>
      <c r="E20340" t="s">
        <v>543</v>
      </c>
      <c r="F20340" t="s">
        <v>45</v>
      </c>
      <c r="G20340" t="s">
        <v>629</v>
      </c>
    </row>
    <row r="20341" spans="1:7" x14ac:dyDescent="0.35">
      <c r="A20341" t="s">
        <v>21</v>
      </c>
      <c r="B20341" t="s">
        <v>1126</v>
      </c>
      <c r="C20341">
        <v>157</v>
      </c>
      <c r="D20341" t="s">
        <v>140</v>
      </c>
      <c r="E20341" t="s">
        <v>390</v>
      </c>
      <c r="F20341" t="s">
        <v>1066</v>
      </c>
      <c r="G20341" t="s">
        <v>585</v>
      </c>
    </row>
    <row r="20342" spans="1:7" x14ac:dyDescent="0.35">
      <c r="A20342" t="s">
        <v>21</v>
      </c>
      <c r="B20342" t="s">
        <v>1127</v>
      </c>
      <c r="C20342">
        <v>347</v>
      </c>
      <c r="D20342" t="s">
        <v>1010</v>
      </c>
      <c r="E20342" t="s">
        <v>555</v>
      </c>
      <c r="F20342" t="s">
        <v>1063</v>
      </c>
      <c r="G20342" t="s">
        <v>452</v>
      </c>
    </row>
    <row r="20343" spans="1:7" x14ac:dyDescent="0.35">
      <c r="A20343" t="s">
        <v>21</v>
      </c>
      <c r="B20343" t="s">
        <v>339</v>
      </c>
      <c r="C20343">
        <v>19</v>
      </c>
      <c r="D20343" t="s">
        <v>140</v>
      </c>
      <c r="E20343" t="s">
        <v>625</v>
      </c>
      <c r="F20343" t="s">
        <v>140</v>
      </c>
      <c r="G20343" t="s">
        <v>624</v>
      </c>
    </row>
    <row r="20344" spans="1:7" x14ac:dyDescent="0.35">
      <c r="A20344" t="s">
        <v>22</v>
      </c>
      <c r="B20344" t="s">
        <v>1126</v>
      </c>
      <c r="C20344">
        <v>229</v>
      </c>
      <c r="D20344" t="s">
        <v>1055</v>
      </c>
      <c r="E20344" t="s">
        <v>437</v>
      </c>
      <c r="F20344" t="s">
        <v>1016</v>
      </c>
      <c r="G20344" t="s">
        <v>607</v>
      </c>
    </row>
    <row r="20345" spans="1:7" x14ac:dyDescent="0.35">
      <c r="A20345" t="s">
        <v>22</v>
      </c>
      <c r="B20345" t="s">
        <v>1127</v>
      </c>
      <c r="C20345">
        <v>272</v>
      </c>
      <c r="D20345" t="s">
        <v>140</v>
      </c>
      <c r="E20345" t="s">
        <v>624</v>
      </c>
      <c r="F20345" t="s">
        <v>140</v>
      </c>
      <c r="G20345" t="s">
        <v>625</v>
      </c>
    </row>
    <row r="20346" spans="1:7" x14ac:dyDescent="0.35">
      <c r="A20346" t="s">
        <v>22</v>
      </c>
      <c r="B20346" t="s">
        <v>339</v>
      </c>
      <c r="C20346">
        <v>31</v>
      </c>
      <c r="D20346" t="s">
        <v>140</v>
      </c>
      <c r="E20346" t="s">
        <v>876</v>
      </c>
      <c r="F20346" t="s">
        <v>140</v>
      </c>
      <c r="G20346" t="s">
        <v>877</v>
      </c>
    </row>
    <row r="20347" spans="1:7" x14ac:dyDescent="0.35">
      <c r="A20347" t="s">
        <v>23</v>
      </c>
      <c r="B20347" t="s">
        <v>1126</v>
      </c>
      <c r="C20347">
        <v>245</v>
      </c>
      <c r="D20347" t="s">
        <v>1009</v>
      </c>
      <c r="E20347" t="s">
        <v>704</v>
      </c>
      <c r="F20347" t="s">
        <v>775</v>
      </c>
      <c r="G20347" t="s">
        <v>211</v>
      </c>
    </row>
    <row r="20348" spans="1:7" x14ac:dyDescent="0.35">
      <c r="A20348" t="s">
        <v>23</v>
      </c>
      <c r="B20348" t="s">
        <v>1127</v>
      </c>
      <c r="C20348">
        <v>211</v>
      </c>
      <c r="D20348" t="s">
        <v>1054</v>
      </c>
      <c r="E20348" t="s">
        <v>607</v>
      </c>
      <c r="F20348" t="s">
        <v>1012</v>
      </c>
      <c r="G20348" t="s">
        <v>230</v>
      </c>
    </row>
    <row r="20349" spans="1:7" x14ac:dyDescent="0.35">
      <c r="A20349" t="s">
        <v>23</v>
      </c>
      <c r="B20349" t="s">
        <v>339</v>
      </c>
      <c r="C20349">
        <v>26</v>
      </c>
      <c r="D20349" t="s">
        <v>140</v>
      </c>
      <c r="E20349" t="s">
        <v>628</v>
      </c>
      <c r="F20349" t="s">
        <v>527</v>
      </c>
      <c r="G20349" t="s">
        <v>252</v>
      </c>
    </row>
    <row r="20350" spans="1:7" x14ac:dyDescent="0.35">
      <c r="A20350" t="s">
        <v>24</v>
      </c>
      <c r="B20350" t="s">
        <v>1126</v>
      </c>
      <c r="C20350">
        <v>282</v>
      </c>
      <c r="D20350" t="s">
        <v>1016</v>
      </c>
      <c r="E20350" t="s">
        <v>227</v>
      </c>
      <c r="F20350" t="s">
        <v>1022</v>
      </c>
      <c r="G20350" t="s">
        <v>182</v>
      </c>
    </row>
    <row r="20351" spans="1:7" x14ac:dyDescent="0.35">
      <c r="A20351" t="s">
        <v>24</v>
      </c>
      <c r="B20351" t="s">
        <v>1127</v>
      </c>
      <c r="C20351">
        <v>359</v>
      </c>
      <c r="D20351" t="s">
        <v>1009</v>
      </c>
      <c r="E20351" t="s">
        <v>744</v>
      </c>
      <c r="F20351" t="s">
        <v>954</v>
      </c>
      <c r="G20351" t="s">
        <v>865</v>
      </c>
    </row>
    <row r="20352" spans="1:7" x14ac:dyDescent="0.35">
      <c r="A20352" t="s">
        <v>24</v>
      </c>
      <c r="B20352" t="s">
        <v>339</v>
      </c>
      <c r="C20352">
        <v>21</v>
      </c>
      <c r="D20352" t="s">
        <v>140</v>
      </c>
      <c r="E20352" t="s">
        <v>500</v>
      </c>
      <c r="F20352" t="s">
        <v>140</v>
      </c>
      <c r="G20352" t="s">
        <v>501</v>
      </c>
    </row>
    <row r="20353" spans="1:7" x14ac:dyDescent="0.35">
      <c r="A20353" t="s">
        <v>25</v>
      </c>
      <c r="B20353" t="s">
        <v>1126</v>
      </c>
      <c r="C20353">
        <v>269</v>
      </c>
      <c r="D20353" t="s">
        <v>140</v>
      </c>
      <c r="E20353" t="s">
        <v>175</v>
      </c>
      <c r="F20353" t="s">
        <v>1008</v>
      </c>
      <c r="G20353" t="s">
        <v>424</v>
      </c>
    </row>
    <row r="20354" spans="1:7" x14ac:dyDescent="0.35">
      <c r="A20354" t="s">
        <v>25</v>
      </c>
      <c r="B20354" t="s">
        <v>1127</v>
      </c>
      <c r="C20354">
        <v>315</v>
      </c>
      <c r="D20354" t="s">
        <v>1012</v>
      </c>
      <c r="E20354" t="s">
        <v>436</v>
      </c>
      <c r="F20354" t="s">
        <v>1048</v>
      </c>
      <c r="G20354" t="s">
        <v>615</v>
      </c>
    </row>
    <row r="20355" spans="1:7" x14ac:dyDescent="0.35">
      <c r="A20355" t="s">
        <v>25</v>
      </c>
      <c r="B20355" t="s">
        <v>339</v>
      </c>
      <c r="C20355">
        <v>35</v>
      </c>
      <c r="D20355" t="s">
        <v>140</v>
      </c>
      <c r="E20355" t="s">
        <v>559</v>
      </c>
      <c r="F20355" t="s">
        <v>1023</v>
      </c>
      <c r="G20355" t="s">
        <v>159</v>
      </c>
    </row>
    <row r="20356" spans="1:7" x14ac:dyDescent="0.35">
      <c r="A20356" t="s">
        <v>26</v>
      </c>
      <c r="B20356" t="s">
        <v>1126</v>
      </c>
      <c r="C20356">
        <v>285</v>
      </c>
      <c r="D20356" t="s">
        <v>140</v>
      </c>
      <c r="E20356" t="s">
        <v>375</v>
      </c>
      <c r="F20356" t="s">
        <v>1010</v>
      </c>
      <c r="G20356" t="s">
        <v>306</v>
      </c>
    </row>
    <row r="20357" spans="1:7" x14ac:dyDescent="0.35">
      <c r="A20357" t="s">
        <v>26</v>
      </c>
      <c r="B20357" t="s">
        <v>1127</v>
      </c>
      <c r="C20357">
        <v>286</v>
      </c>
      <c r="D20357" t="s">
        <v>1009</v>
      </c>
      <c r="E20357" t="s">
        <v>246</v>
      </c>
      <c r="F20357" t="s">
        <v>1010</v>
      </c>
      <c r="G20357" t="s">
        <v>383</v>
      </c>
    </row>
    <row r="20358" spans="1:7" x14ac:dyDescent="0.35">
      <c r="A20358" t="s">
        <v>26</v>
      </c>
      <c r="B20358" t="s">
        <v>339</v>
      </c>
      <c r="C20358">
        <v>31</v>
      </c>
      <c r="D20358" t="s">
        <v>1017</v>
      </c>
      <c r="E20358" t="s">
        <v>70</v>
      </c>
      <c r="F20358" t="s">
        <v>140</v>
      </c>
      <c r="G20358" t="s">
        <v>667</v>
      </c>
    </row>
    <row r="20359" spans="1:7" x14ac:dyDescent="0.35">
      <c r="A20359" t="s">
        <v>27</v>
      </c>
      <c r="B20359" t="s">
        <v>1126</v>
      </c>
      <c r="C20359">
        <v>313</v>
      </c>
      <c r="D20359" t="s">
        <v>1014</v>
      </c>
      <c r="E20359" t="s">
        <v>484</v>
      </c>
      <c r="F20359" t="s">
        <v>1010</v>
      </c>
      <c r="G20359" t="s">
        <v>180</v>
      </c>
    </row>
    <row r="20360" spans="1:7" x14ac:dyDescent="0.35">
      <c r="A20360" t="s">
        <v>27</v>
      </c>
      <c r="B20360" t="s">
        <v>1127</v>
      </c>
      <c r="C20360">
        <v>345</v>
      </c>
      <c r="D20360" t="s">
        <v>1021</v>
      </c>
      <c r="E20360" t="s">
        <v>248</v>
      </c>
      <c r="F20360" t="s">
        <v>1011</v>
      </c>
      <c r="G20360" t="s">
        <v>853</v>
      </c>
    </row>
    <row r="20361" spans="1:7" x14ac:dyDescent="0.35">
      <c r="A20361" t="s">
        <v>27</v>
      </c>
      <c r="B20361" t="s">
        <v>339</v>
      </c>
      <c r="C20361">
        <v>43</v>
      </c>
      <c r="D20361" t="s">
        <v>140</v>
      </c>
      <c r="E20361" t="s">
        <v>78</v>
      </c>
      <c r="F20361" t="s">
        <v>785</v>
      </c>
      <c r="G20361" t="s">
        <v>47</v>
      </c>
    </row>
    <row r="20362" spans="1:7" x14ac:dyDescent="0.35">
      <c r="A20362" t="s">
        <v>28</v>
      </c>
      <c r="B20362" t="s">
        <v>1126</v>
      </c>
      <c r="C20362">
        <v>185</v>
      </c>
      <c r="D20362" t="s">
        <v>140</v>
      </c>
      <c r="E20362" t="s">
        <v>686</v>
      </c>
      <c r="F20362" t="s">
        <v>733</v>
      </c>
      <c r="G20362" t="s">
        <v>434</v>
      </c>
    </row>
    <row r="20363" spans="1:7" x14ac:dyDescent="0.35">
      <c r="A20363" t="s">
        <v>28</v>
      </c>
      <c r="B20363" t="s">
        <v>1127</v>
      </c>
      <c r="C20363">
        <v>327</v>
      </c>
      <c r="D20363" t="s">
        <v>140</v>
      </c>
      <c r="E20363" t="s">
        <v>765</v>
      </c>
      <c r="F20363" t="s">
        <v>1043</v>
      </c>
      <c r="G20363" t="s">
        <v>180</v>
      </c>
    </row>
    <row r="20364" spans="1:7" x14ac:dyDescent="0.35">
      <c r="A20364" t="s">
        <v>28</v>
      </c>
      <c r="B20364" t="s">
        <v>339</v>
      </c>
      <c r="C20364">
        <v>24</v>
      </c>
      <c r="D20364" t="s">
        <v>1004</v>
      </c>
      <c r="E20364" t="s">
        <v>831</v>
      </c>
      <c r="F20364" t="s">
        <v>1004</v>
      </c>
      <c r="G20364" t="s">
        <v>492</v>
      </c>
    </row>
    <row r="20365" spans="1:7" x14ac:dyDescent="0.35">
      <c r="A20365" t="s">
        <v>29</v>
      </c>
      <c r="B20365" t="s">
        <v>1126</v>
      </c>
      <c r="C20365">
        <v>303</v>
      </c>
      <c r="D20365" t="s">
        <v>775</v>
      </c>
      <c r="E20365" t="s">
        <v>727</v>
      </c>
      <c r="F20365" t="s">
        <v>1010</v>
      </c>
      <c r="G20365" t="s">
        <v>705</v>
      </c>
    </row>
    <row r="20366" spans="1:7" x14ac:dyDescent="0.35">
      <c r="A20366" t="s">
        <v>29</v>
      </c>
      <c r="B20366" t="s">
        <v>1127</v>
      </c>
      <c r="C20366">
        <v>295</v>
      </c>
      <c r="D20366" t="s">
        <v>1054</v>
      </c>
      <c r="E20366" t="s">
        <v>382</v>
      </c>
      <c r="F20366" t="s">
        <v>140</v>
      </c>
      <c r="G20366" t="s">
        <v>299</v>
      </c>
    </row>
    <row r="20367" spans="1:7" x14ac:dyDescent="0.35">
      <c r="A20367" t="s">
        <v>29</v>
      </c>
      <c r="B20367" t="s">
        <v>339</v>
      </c>
      <c r="C20367">
        <v>37</v>
      </c>
      <c r="D20367" t="s">
        <v>140</v>
      </c>
      <c r="E20367" t="s">
        <v>372</v>
      </c>
      <c r="F20367" t="s">
        <v>140</v>
      </c>
      <c r="G20367" t="s">
        <v>373</v>
      </c>
    </row>
    <row r="20368" spans="1:7" x14ac:dyDescent="0.35">
      <c r="A20368" t="s">
        <v>30</v>
      </c>
      <c r="B20368" t="s">
        <v>1126</v>
      </c>
      <c r="C20368">
        <v>279</v>
      </c>
      <c r="D20368" t="s">
        <v>1008</v>
      </c>
      <c r="E20368" t="s">
        <v>506</v>
      </c>
      <c r="F20368" t="s">
        <v>1014</v>
      </c>
      <c r="G20368" t="s">
        <v>714</v>
      </c>
    </row>
    <row r="20369" spans="1:7" x14ac:dyDescent="0.35">
      <c r="A20369" t="s">
        <v>30</v>
      </c>
      <c r="B20369" t="s">
        <v>1127</v>
      </c>
      <c r="C20369">
        <v>388</v>
      </c>
      <c r="D20369" t="s">
        <v>140</v>
      </c>
      <c r="E20369" t="s">
        <v>605</v>
      </c>
      <c r="F20369" t="s">
        <v>1098</v>
      </c>
      <c r="G20369" t="s">
        <v>427</v>
      </c>
    </row>
    <row r="20370" spans="1:7" x14ac:dyDescent="0.35">
      <c r="A20370" t="s">
        <v>30</v>
      </c>
      <c r="B20370" t="s">
        <v>339</v>
      </c>
      <c r="C20370">
        <v>20</v>
      </c>
      <c r="D20370" t="s">
        <v>140</v>
      </c>
      <c r="E20370" t="s">
        <v>195</v>
      </c>
      <c r="F20370" t="s">
        <v>140</v>
      </c>
      <c r="G20370" t="s">
        <v>196</v>
      </c>
    </row>
    <row r="20371" spans="1:7" x14ac:dyDescent="0.35">
      <c r="A20371" t="s">
        <v>31</v>
      </c>
      <c r="B20371" t="s">
        <v>1126</v>
      </c>
      <c r="C20371">
        <v>271</v>
      </c>
      <c r="D20371" t="s">
        <v>1009</v>
      </c>
      <c r="E20371" t="s">
        <v>761</v>
      </c>
      <c r="F20371" t="s">
        <v>140</v>
      </c>
      <c r="G20371" t="s">
        <v>540</v>
      </c>
    </row>
    <row r="20372" spans="1:7" x14ac:dyDescent="0.35">
      <c r="A20372" t="s">
        <v>31</v>
      </c>
      <c r="B20372" t="s">
        <v>1127</v>
      </c>
      <c r="C20372">
        <v>254</v>
      </c>
      <c r="D20372" t="s">
        <v>1022</v>
      </c>
      <c r="E20372" t="s">
        <v>635</v>
      </c>
      <c r="F20372" t="s">
        <v>140</v>
      </c>
      <c r="G20372" t="s">
        <v>230</v>
      </c>
    </row>
    <row r="20373" spans="1:7" x14ac:dyDescent="0.35">
      <c r="A20373" t="s">
        <v>31</v>
      </c>
      <c r="B20373" t="s">
        <v>339</v>
      </c>
      <c r="C20373">
        <v>19</v>
      </c>
      <c r="D20373" t="s">
        <v>140</v>
      </c>
      <c r="E20373" t="s">
        <v>898</v>
      </c>
      <c r="F20373" t="s">
        <v>140</v>
      </c>
      <c r="G20373" t="s">
        <v>897</v>
      </c>
    </row>
    <row r="20374" spans="1:7" x14ac:dyDescent="0.35">
      <c r="A20374" t="s">
        <v>32</v>
      </c>
      <c r="B20374" t="s">
        <v>1126</v>
      </c>
      <c r="C20374">
        <v>5994</v>
      </c>
      <c r="D20374" t="s">
        <v>1014</v>
      </c>
      <c r="E20374" t="s">
        <v>478</v>
      </c>
      <c r="F20374" t="s">
        <v>1014</v>
      </c>
      <c r="G20374" t="s">
        <v>760</v>
      </c>
    </row>
    <row r="20375" spans="1:7" x14ac:dyDescent="0.35">
      <c r="A20375" t="s">
        <v>32</v>
      </c>
      <c r="B20375" t="s">
        <v>1127</v>
      </c>
      <c r="C20375">
        <v>7252</v>
      </c>
      <c r="D20375" t="s">
        <v>1013</v>
      </c>
      <c r="E20375" t="s">
        <v>430</v>
      </c>
      <c r="F20375" t="s">
        <v>1021</v>
      </c>
      <c r="G20375" t="s">
        <v>230</v>
      </c>
    </row>
    <row r="20376" spans="1:7" x14ac:dyDescent="0.35">
      <c r="A20376" t="s">
        <v>32</v>
      </c>
      <c r="B20376" t="s">
        <v>339</v>
      </c>
      <c r="C20376">
        <v>640</v>
      </c>
      <c r="D20376" t="s">
        <v>1016</v>
      </c>
      <c r="E20376" t="s">
        <v>577</v>
      </c>
      <c r="F20376" t="s">
        <v>1048</v>
      </c>
      <c r="G20376" t="s">
        <v>375</v>
      </c>
    </row>
    <row r="20378" spans="1:7" x14ac:dyDescent="0.35">
      <c r="A20378" t="s">
        <v>2017</v>
      </c>
    </row>
    <row r="20379" spans="1:7" x14ac:dyDescent="0.35">
      <c r="A20379" t="s">
        <v>2</v>
      </c>
      <c r="B20379" t="s">
        <v>1170</v>
      </c>
      <c r="C20379" t="s">
        <v>3</v>
      </c>
      <c r="D20379" t="s">
        <v>1133</v>
      </c>
      <c r="E20379" t="s">
        <v>85</v>
      </c>
      <c r="F20379" t="s">
        <v>136</v>
      </c>
      <c r="G20379" t="s">
        <v>86</v>
      </c>
    </row>
    <row r="20380" spans="1:7" x14ac:dyDescent="0.35">
      <c r="A20380" t="s">
        <v>8</v>
      </c>
      <c r="B20380" t="s">
        <v>1171</v>
      </c>
      <c r="C20380">
        <v>560</v>
      </c>
      <c r="D20380" t="s">
        <v>140</v>
      </c>
      <c r="E20380" t="s">
        <v>555</v>
      </c>
      <c r="F20380" t="s">
        <v>775</v>
      </c>
      <c r="G20380" t="s">
        <v>637</v>
      </c>
    </row>
    <row r="20381" spans="1:7" x14ac:dyDescent="0.35">
      <c r="A20381" t="s">
        <v>9</v>
      </c>
      <c r="B20381" t="s">
        <v>1171</v>
      </c>
      <c r="C20381">
        <v>613</v>
      </c>
      <c r="D20381" t="s">
        <v>1017</v>
      </c>
      <c r="E20381" t="s">
        <v>545</v>
      </c>
      <c r="F20381" t="s">
        <v>1022</v>
      </c>
      <c r="G20381" t="s">
        <v>382</v>
      </c>
    </row>
    <row r="20382" spans="1:7" x14ac:dyDescent="0.35">
      <c r="A20382" t="s">
        <v>10</v>
      </c>
      <c r="B20382" t="s">
        <v>1171</v>
      </c>
      <c r="C20382">
        <v>520</v>
      </c>
      <c r="D20382" t="s">
        <v>1013</v>
      </c>
      <c r="E20382" t="s">
        <v>544</v>
      </c>
      <c r="F20382" t="s">
        <v>1014</v>
      </c>
      <c r="G20382" t="s">
        <v>544</v>
      </c>
    </row>
    <row r="20383" spans="1:7" x14ac:dyDescent="0.35">
      <c r="A20383" t="s">
        <v>11</v>
      </c>
      <c r="B20383" t="s">
        <v>1171</v>
      </c>
      <c r="C20383">
        <v>615</v>
      </c>
      <c r="D20383" t="s">
        <v>1008</v>
      </c>
      <c r="E20383" t="s">
        <v>606</v>
      </c>
      <c r="F20383" t="s">
        <v>1019</v>
      </c>
      <c r="G20383" t="s">
        <v>625</v>
      </c>
    </row>
    <row r="20384" spans="1:7" x14ac:dyDescent="0.35">
      <c r="A20384" t="s">
        <v>12</v>
      </c>
      <c r="B20384" t="s">
        <v>1171</v>
      </c>
      <c r="C20384">
        <v>43</v>
      </c>
      <c r="D20384" t="s">
        <v>140</v>
      </c>
      <c r="E20384" t="s">
        <v>585</v>
      </c>
      <c r="F20384" t="s">
        <v>140</v>
      </c>
      <c r="G20384" t="s">
        <v>586</v>
      </c>
    </row>
    <row r="20385" spans="1:7" x14ac:dyDescent="0.35">
      <c r="A20385" t="s">
        <v>12</v>
      </c>
      <c r="B20385" t="s">
        <v>1172</v>
      </c>
      <c r="C20385">
        <v>555</v>
      </c>
      <c r="D20385" t="s">
        <v>1066</v>
      </c>
      <c r="E20385" t="s">
        <v>764</v>
      </c>
      <c r="F20385" t="s">
        <v>1011</v>
      </c>
      <c r="G20385" t="s">
        <v>431</v>
      </c>
    </row>
    <row r="20386" spans="1:7" x14ac:dyDescent="0.35">
      <c r="A20386" t="s">
        <v>13</v>
      </c>
      <c r="B20386" t="s">
        <v>1171</v>
      </c>
      <c r="C20386">
        <v>13</v>
      </c>
      <c r="D20386" t="s">
        <v>140</v>
      </c>
      <c r="E20386" t="s">
        <v>518</v>
      </c>
      <c r="F20386" t="s">
        <v>140</v>
      </c>
      <c r="G20386" t="s">
        <v>519</v>
      </c>
    </row>
    <row r="20387" spans="1:7" x14ac:dyDescent="0.35">
      <c r="A20387" t="s">
        <v>13</v>
      </c>
      <c r="B20387" t="s">
        <v>1172</v>
      </c>
      <c r="C20387">
        <v>449</v>
      </c>
      <c r="D20387" t="s">
        <v>1010</v>
      </c>
      <c r="E20387" t="s">
        <v>299</v>
      </c>
      <c r="F20387" t="s">
        <v>140</v>
      </c>
      <c r="G20387" t="s">
        <v>138</v>
      </c>
    </row>
    <row r="20388" spans="1:7" x14ac:dyDescent="0.35">
      <c r="A20388" t="s">
        <v>14</v>
      </c>
      <c r="B20388" t="s">
        <v>1171</v>
      </c>
      <c r="C20388">
        <v>347</v>
      </c>
      <c r="D20388" t="s">
        <v>1022</v>
      </c>
      <c r="E20388" t="s">
        <v>765</v>
      </c>
      <c r="F20388" t="s">
        <v>1010</v>
      </c>
      <c r="G20388" t="s">
        <v>482</v>
      </c>
    </row>
    <row r="20389" spans="1:7" x14ac:dyDescent="0.35">
      <c r="A20389" t="s">
        <v>14</v>
      </c>
      <c r="B20389" t="s">
        <v>1172</v>
      </c>
      <c r="C20389">
        <v>230</v>
      </c>
      <c r="D20389" t="s">
        <v>1012</v>
      </c>
      <c r="E20389" t="s">
        <v>644</v>
      </c>
      <c r="F20389" t="s">
        <v>1021</v>
      </c>
      <c r="G20389" t="s">
        <v>341</v>
      </c>
    </row>
    <row r="20390" spans="1:7" x14ac:dyDescent="0.35">
      <c r="A20390" t="s">
        <v>15</v>
      </c>
      <c r="B20390" t="s">
        <v>1171</v>
      </c>
      <c r="C20390">
        <v>569</v>
      </c>
      <c r="D20390" t="s">
        <v>1013</v>
      </c>
      <c r="E20390" t="s">
        <v>484</v>
      </c>
      <c r="F20390" t="s">
        <v>1043</v>
      </c>
      <c r="G20390" t="s">
        <v>435</v>
      </c>
    </row>
    <row r="20391" spans="1:7" x14ac:dyDescent="0.35">
      <c r="A20391" t="s">
        <v>16</v>
      </c>
      <c r="B20391" t="s">
        <v>1171</v>
      </c>
      <c r="C20391">
        <v>669</v>
      </c>
      <c r="D20391" t="s">
        <v>949</v>
      </c>
      <c r="E20391" t="s">
        <v>884</v>
      </c>
      <c r="F20391" t="s">
        <v>1063</v>
      </c>
      <c r="G20391" t="s">
        <v>356</v>
      </c>
    </row>
    <row r="20392" spans="1:7" x14ac:dyDescent="0.35">
      <c r="A20392" t="s">
        <v>17</v>
      </c>
      <c r="B20392" t="s">
        <v>1171</v>
      </c>
      <c r="C20392">
        <v>558</v>
      </c>
      <c r="D20392" t="s">
        <v>775</v>
      </c>
      <c r="E20392" t="s">
        <v>369</v>
      </c>
      <c r="F20392" t="s">
        <v>1008</v>
      </c>
      <c r="G20392" t="s">
        <v>139</v>
      </c>
    </row>
    <row r="20393" spans="1:7" x14ac:dyDescent="0.35">
      <c r="A20393" t="s">
        <v>18</v>
      </c>
      <c r="B20393" t="s">
        <v>1171</v>
      </c>
      <c r="C20393">
        <v>63</v>
      </c>
      <c r="D20393" t="s">
        <v>1054</v>
      </c>
      <c r="E20393" t="s">
        <v>327</v>
      </c>
      <c r="F20393" t="s">
        <v>1054</v>
      </c>
      <c r="G20393" t="s">
        <v>629</v>
      </c>
    </row>
    <row r="20394" spans="1:7" x14ac:dyDescent="0.35">
      <c r="A20394" t="s">
        <v>18</v>
      </c>
      <c r="B20394" t="s">
        <v>1172</v>
      </c>
      <c r="C20394">
        <v>460</v>
      </c>
      <c r="D20394" t="s">
        <v>1009</v>
      </c>
      <c r="E20394" t="s">
        <v>448</v>
      </c>
      <c r="F20394" t="s">
        <v>1008</v>
      </c>
      <c r="G20394" t="s">
        <v>692</v>
      </c>
    </row>
    <row r="20395" spans="1:7" x14ac:dyDescent="0.35">
      <c r="A20395" t="s">
        <v>19</v>
      </c>
      <c r="B20395" t="s">
        <v>1171</v>
      </c>
      <c r="C20395">
        <v>443</v>
      </c>
      <c r="D20395" t="s">
        <v>775</v>
      </c>
      <c r="E20395" t="s">
        <v>922</v>
      </c>
      <c r="F20395" t="s">
        <v>775</v>
      </c>
      <c r="G20395" t="s">
        <v>436</v>
      </c>
    </row>
    <row r="20396" spans="1:7" x14ac:dyDescent="0.35">
      <c r="A20396" t="s">
        <v>19</v>
      </c>
      <c r="B20396" t="s">
        <v>1172</v>
      </c>
      <c r="C20396">
        <v>97</v>
      </c>
      <c r="D20396" t="s">
        <v>140</v>
      </c>
      <c r="E20396" t="s">
        <v>252</v>
      </c>
      <c r="F20396" t="s">
        <v>1051</v>
      </c>
      <c r="G20396" t="s">
        <v>485</v>
      </c>
    </row>
    <row r="20397" spans="1:7" x14ac:dyDescent="0.35">
      <c r="A20397" t="s">
        <v>20</v>
      </c>
      <c r="B20397" t="s">
        <v>1171</v>
      </c>
      <c r="C20397">
        <v>559</v>
      </c>
      <c r="D20397" t="s">
        <v>140</v>
      </c>
      <c r="E20397" t="s">
        <v>883</v>
      </c>
      <c r="F20397" t="s">
        <v>1009</v>
      </c>
      <c r="G20397" t="s">
        <v>434</v>
      </c>
    </row>
    <row r="20398" spans="1:7" x14ac:dyDescent="0.35">
      <c r="A20398" t="s">
        <v>21</v>
      </c>
      <c r="B20398" t="s">
        <v>1171</v>
      </c>
      <c r="C20398">
        <v>523</v>
      </c>
      <c r="D20398" t="s">
        <v>1008</v>
      </c>
      <c r="E20398" t="s">
        <v>689</v>
      </c>
      <c r="F20398" t="s">
        <v>1019</v>
      </c>
      <c r="G20398" t="s">
        <v>217</v>
      </c>
    </row>
    <row r="20399" spans="1:7" x14ac:dyDescent="0.35">
      <c r="A20399" t="s">
        <v>22</v>
      </c>
      <c r="B20399" t="s">
        <v>1171</v>
      </c>
      <c r="C20399">
        <v>532</v>
      </c>
      <c r="D20399" t="s">
        <v>1012</v>
      </c>
      <c r="E20399" t="s">
        <v>506</v>
      </c>
      <c r="F20399" t="s">
        <v>1008</v>
      </c>
      <c r="G20399" t="s">
        <v>530</v>
      </c>
    </row>
    <row r="20400" spans="1:7" x14ac:dyDescent="0.35">
      <c r="A20400" t="s">
        <v>23</v>
      </c>
      <c r="B20400" t="s">
        <v>1171</v>
      </c>
      <c r="C20400">
        <v>55</v>
      </c>
      <c r="D20400" t="s">
        <v>140</v>
      </c>
      <c r="E20400" t="s">
        <v>734</v>
      </c>
      <c r="F20400" t="s">
        <v>140</v>
      </c>
      <c r="G20400" t="s">
        <v>735</v>
      </c>
    </row>
    <row r="20401" spans="1:7" x14ac:dyDescent="0.35">
      <c r="A20401" t="s">
        <v>23</v>
      </c>
      <c r="B20401" t="s">
        <v>1172</v>
      </c>
      <c r="C20401">
        <v>427</v>
      </c>
      <c r="D20401" t="s">
        <v>775</v>
      </c>
      <c r="E20401" t="s">
        <v>508</v>
      </c>
      <c r="F20401" t="s">
        <v>1054</v>
      </c>
      <c r="G20401" t="s">
        <v>747</v>
      </c>
    </row>
    <row r="20402" spans="1:7" x14ac:dyDescent="0.35">
      <c r="A20402" t="s">
        <v>24</v>
      </c>
      <c r="B20402" t="s">
        <v>1171</v>
      </c>
      <c r="C20402">
        <v>662</v>
      </c>
      <c r="D20402" t="s">
        <v>1013</v>
      </c>
      <c r="E20402" t="s">
        <v>218</v>
      </c>
      <c r="F20402" t="s">
        <v>949</v>
      </c>
      <c r="G20402" t="s">
        <v>710</v>
      </c>
    </row>
    <row r="20403" spans="1:7" x14ac:dyDescent="0.35">
      <c r="A20403" t="s">
        <v>25</v>
      </c>
      <c r="B20403" t="s">
        <v>1171</v>
      </c>
      <c r="C20403">
        <v>619</v>
      </c>
      <c r="D20403" t="s">
        <v>1016</v>
      </c>
      <c r="E20403" t="s">
        <v>544</v>
      </c>
      <c r="F20403" t="s">
        <v>1055</v>
      </c>
      <c r="G20403" t="s">
        <v>715</v>
      </c>
    </row>
    <row r="20404" spans="1:7" x14ac:dyDescent="0.35">
      <c r="A20404" t="s">
        <v>26</v>
      </c>
      <c r="B20404" t="s">
        <v>1171</v>
      </c>
      <c r="C20404">
        <v>602</v>
      </c>
      <c r="D20404" t="s">
        <v>1016</v>
      </c>
      <c r="E20404" t="s">
        <v>606</v>
      </c>
      <c r="F20404" t="s">
        <v>1010</v>
      </c>
      <c r="G20404" t="s">
        <v>629</v>
      </c>
    </row>
    <row r="20405" spans="1:7" x14ac:dyDescent="0.35">
      <c r="A20405" t="s">
        <v>27</v>
      </c>
      <c r="B20405" t="s">
        <v>1171</v>
      </c>
      <c r="C20405">
        <v>701</v>
      </c>
      <c r="D20405" t="s">
        <v>1063</v>
      </c>
      <c r="E20405" t="s">
        <v>484</v>
      </c>
      <c r="F20405" t="s">
        <v>1011</v>
      </c>
      <c r="G20405" t="s">
        <v>407</v>
      </c>
    </row>
    <row r="20406" spans="1:7" x14ac:dyDescent="0.35">
      <c r="A20406" t="s">
        <v>28</v>
      </c>
      <c r="B20406" t="s">
        <v>1171</v>
      </c>
      <c r="C20406">
        <v>536</v>
      </c>
      <c r="D20406" t="s">
        <v>1022</v>
      </c>
      <c r="E20406" t="s">
        <v>252</v>
      </c>
      <c r="F20406" t="s">
        <v>1007</v>
      </c>
      <c r="G20406" t="s">
        <v>688</v>
      </c>
    </row>
    <row r="20407" spans="1:7" x14ac:dyDescent="0.35">
      <c r="A20407" t="s">
        <v>29</v>
      </c>
      <c r="B20407" t="s">
        <v>1171</v>
      </c>
      <c r="C20407">
        <v>635</v>
      </c>
      <c r="D20407" t="s">
        <v>1019</v>
      </c>
      <c r="E20407" t="s">
        <v>209</v>
      </c>
      <c r="F20407" t="s">
        <v>1022</v>
      </c>
      <c r="G20407" t="s">
        <v>303</v>
      </c>
    </row>
    <row r="20408" spans="1:7" x14ac:dyDescent="0.35">
      <c r="A20408" t="s">
        <v>30</v>
      </c>
      <c r="B20408" t="s">
        <v>1171</v>
      </c>
      <c r="C20408">
        <v>687</v>
      </c>
      <c r="D20408" t="s">
        <v>1022</v>
      </c>
      <c r="E20408" t="s">
        <v>734</v>
      </c>
      <c r="F20408" t="s">
        <v>1021</v>
      </c>
      <c r="G20408" t="s">
        <v>922</v>
      </c>
    </row>
    <row r="20409" spans="1:7" x14ac:dyDescent="0.35">
      <c r="A20409" t="s">
        <v>31</v>
      </c>
      <c r="B20409" t="s">
        <v>1171</v>
      </c>
      <c r="C20409">
        <v>331</v>
      </c>
      <c r="D20409" t="s">
        <v>1016</v>
      </c>
      <c r="E20409" t="s">
        <v>798</v>
      </c>
      <c r="F20409" t="s">
        <v>140</v>
      </c>
      <c r="G20409" t="s">
        <v>416</v>
      </c>
    </row>
    <row r="20410" spans="1:7" x14ac:dyDescent="0.35">
      <c r="A20410" t="s">
        <v>31</v>
      </c>
      <c r="B20410" t="s">
        <v>1172</v>
      </c>
      <c r="C20410">
        <v>213</v>
      </c>
      <c r="D20410" t="s">
        <v>1008</v>
      </c>
      <c r="E20410" t="s">
        <v>255</v>
      </c>
      <c r="F20410" t="s">
        <v>140</v>
      </c>
      <c r="G20410" t="s">
        <v>277</v>
      </c>
    </row>
    <row r="20411" spans="1:7" x14ac:dyDescent="0.35">
      <c r="A20411" t="s">
        <v>32</v>
      </c>
      <c r="B20411" t="s">
        <v>1171</v>
      </c>
      <c r="C20411">
        <v>11455</v>
      </c>
      <c r="D20411" t="s">
        <v>1013</v>
      </c>
      <c r="E20411" t="s">
        <v>483</v>
      </c>
      <c r="F20411" t="s">
        <v>1019</v>
      </c>
      <c r="G20411" t="s">
        <v>172</v>
      </c>
    </row>
    <row r="20412" spans="1:7" x14ac:dyDescent="0.35">
      <c r="A20412" t="s">
        <v>32</v>
      </c>
      <c r="B20412" t="s">
        <v>1172</v>
      </c>
      <c r="C20412">
        <v>2431</v>
      </c>
      <c r="D20412" t="s">
        <v>1063</v>
      </c>
      <c r="E20412" t="s">
        <v>398</v>
      </c>
      <c r="F20412" t="s">
        <v>775</v>
      </c>
      <c r="G20412" t="s">
        <v>209</v>
      </c>
    </row>
    <row r="20414" spans="1:7" x14ac:dyDescent="0.35">
      <c r="A20414" t="s">
        <v>2018</v>
      </c>
    </row>
    <row r="20415" spans="1:7" x14ac:dyDescent="0.35">
      <c r="A20415" t="s">
        <v>2</v>
      </c>
      <c r="B20415" t="s">
        <v>3</v>
      </c>
      <c r="C20415" t="s">
        <v>85</v>
      </c>
      <c r="D20415" t="s">
        <v>86</v>
      </c>
      <c r="E20415" t="s">
        <v>1133</v>
      </c>
      <c r="F20415" t="s">
        <v>136</v>
      </c>
    </row>
    <row r="20416" spans="1:7" x14ac:dyDescent="0.35">
      <c r="A20416" t="s">
        <v>8</v>
      </c>
      <c r="B20416">
        <v>264</v>
      </c>
      <c r="C20416" t="s">
        <v>646</v>
      </c>
      <c r="D20416" t="s">
        <v>647</v>
      </c>
      <c r="E20416" t="s">
        <v>140</v>
      </c>
      <c r="F20416" t="s">
        <v>140</v>
      </c>
    </row>
    <row r="20417" spans="1:6" x14ac:dyDescent="0.35">
      <c r="A20417" t="s">
        <v>9</v>
      </c>
      <c r="B20417">
        <v>300</v>
      </c>
      <c r="C20417" t="s">
        <v>953</v>
      </c>
      <c r="D20417" t="s">
        <v>1114</v>
      </c>
      <c r="E20417" t="s">
        <v>140</v>
      </c>
      <c r="F20417" t="s">
        <v>140</v>
      </c>
    </row>
    <row r="20418" spans="1:6" x14ac:dyDescent="0.35">
      <c r="A20418" t="s">
        <v>10</v>
      </c>
      <c r="B20418">
        <v>257</v>
      </c>
      <c r="C20418" t="s">
        <v>101</v>
      </c>
      <c r="D20418" t="s">
        <v>102</v>
      </c>
      <c r="E20418" t="s">
        <v>140</v>
      </c>
      <c r="F20418" t="s">
        <v>140</v>
      </c>
    </row>
    <row r="20419" spans="1:6" x14ac:dyDescent="0.35">
      <c r="A20419" t="s">
        <v>11</v>
      </c>
      <c r="B20419">
        <v>317</v>
      </c>
      <c r="C20419" t="s">
        <v>117</v>
      </c>
      <c r="D20419" t="s">
        <v>118</v>
      </c>
      <c r="E20419" t="s">
        <v>140</v>
      </c>
      <c r="F20419" t="s">
        <v>140</v>
      </c>
    </row>
    <row r="20420" spans="1:6" x14ac:dyDescent="0.35">
      <c r="A20420" t="s">
        <v>12</v>
      </c>
      <c r="B20420">
        <v>276</v>
      </c>
      <c r="C20420" t="s">
        <v>646</v>
      </c>
      <c r="D20420" t="s">
        <v>647</v>
      </c>
      <c r="E20420" t="s">
        <v>140</v>
      </c>
      <c r="F20420" t="s">
        <v>140</v>
      </c>
    </row>
    <row r="20421" spans="1:6" x14ac:dyDescent="0.35">
      <c r="A20421" t="s">
        <v>13</v>
      </c>
      <c r="B20421">
        <v>217</v>
      </c>
      <c r="C20421" t="s">
        <v>924</v>
      </c>
      <c r="D20421" t="s">
        <v>923</v>
      </c>
      <c r="E20421" t="s">
        <v>140</v>
      </c>
      <c r="F20421" t="s">
        <v>140</v>
      </c>
    </row>
    <row r="20422" spans="1:6" x14ac:dyDescent="0.35">
      <c r="A20422" t="s">
        <v>14</v>
      </c>
      <c r="B20422">
        <v>246</v>
      </c>
      <c r="C20422" t="s">
        <v>517</v>
      </c>
      <c r="D20422" t="s">
        <v>516</v>
      </c>
      <c r="E20422" t="s">
        <v>140</v>
      </c>
      <c r="F20422" t="s">
        <v>140</v>
      </c>
    </row>
    <row r="20423" spans="1:6" x14ac:dyDescent="0.35">
      <c r="A20423" t="s">
        <v>15</v>
      </c>
      <c r="B20423">
        <v>266</v>
      </c>
      <c r="C20423" t="s">
        <v>746</v>
      </c>
      <c r="D20423" t="s">
        <v>539</v>
      </c>
      <c r="E20423" t="s">
        <v>1019</v>
      </c>
      <c r="F20423" t="s">
        <v>140</v>
      </c>
    </row>
    <row r="20424" spans="1:6" x14ac:dyDescent="0.35">
      <c r="A20424" t="s">
        <v>16</v>
      </c>
      <c r="B20424">
        <v>305</v>
      </c>
      <c r="C20424" t="s">
        <v>991</v>
      </c>
      <c r="D20424" t="s">
        <v>1161</v>
      </c>
      <c r="E20424" t="s">
        <v>1022</v>
      </c>
      <c r="F20424" t="s">
        <v>140</v>
      </c>
    </row>
    <row r="20425" spans="1:6" x14ac:dyDescent="0.35">
      <c r="A20425" t="s">
        <v>17</v>
      </c>
      <c r="B20425">
        <v>280</v>
      </c>
      <c r="C20425" t="s">
        <v>917</v>
      </c>
      <c r="D20425" t="s">
        <v>916</v>
      </c>
      <c r="E20425" t="s">
        <v>140</v>
      </c>
      <c r="F20425" t="s">
        <v>140</v>
      </c>
    </row>
    <row r="20426" spans="1:6" x14ac:dyDescent="0.35">
      <c r="A20426" t="s">
        <v>18</v>
      </c>
      <c r="B20426">
        <v>237</v>
      </c>
      <c r="C20426" t="s">
        <v>991</v>
      </c>
      <c r="D20426" t="s">
        <v>461</v>
      </c>
      <c r="E20426" t="s">
        <v>140</v>
      </c>
      <c r="F20426" t="s">
        <v>660</v>
      </c>
    </row>
    <row r="20427" spans="1:6" x14ac:dyDescent="0.35">
      <c r="A20427" t="s">
        <v>19</v>
      </c>
      <c r="B20427">
        <v>293</v>
      </c>
      <c r="C20427" t="s">
        <v>654</v>
      </c>
      <c r="D20427" t="s">
        <v>1175</v>
      </c>
      <c r="E20427" t="s">
        <v>775</v>
      </c>
      <c r="F20427" t="s">
        <v>140</v>
      </c>
    </row>
    <row r="20428" spans="1:6" x14ac:dyDescent="0.35">
      <c r="A20428" t="s">
        <v>20</v>
      </c>
      <c r="B20428">
        <v>292</v>
      </c>
      <c r="C20428" t="s">
        <v>953</v>
      </c>
      <c r="D20428" t="s">
        <v>1134</v>
      </c>
      <c r="E20428" t="s">
        <v>140</v>
      </c>
      <c r="F20428" t="s">
        <v>1022</v>
      </c>
    </row>
    <row r="20429" spans="1:6" x14ac:dyDescent="0.35">
      <c r="A20429" t="s">
        <v>21</v>
      </c>
      <c r="B20429">
        <v>251</v>
      </c>
      <c r="C20429" t="s">
        <v>1065</v>
      </c>
      <c r="D20429" t="s">
        <v>1190</v>
      </c>
      <c r="E20429" t="s">
        <v>140</v>
      </c>
      <c r="F20429" t="s">
        <v>140</v>
      </c>
    </row>
    <row r="20430" spans="1:6" x14ac:dyDescent="0.35">
      <c r="A20430" t="s">
        <v>22</v>
      </c>
      <c r="B20430">
        <v>269</v>
      </c>
      <c r="C20430" t="s">
        <v>1104</v>
      </c>
      <c r="D20430" t="s">
        <v>1167</v>
      </c>
      <c r="E20430" t="s">
        <v>140</v>
      </c>
      <c r="F20430" t="s">
        <v>140</v>
      </c>
    </row>
    <row r="20431" spans="1:6" x14ac:dyDescent="0.35">
      <c r="A20431" t="s">
        <v>23</v>
      </c>
      <c r="B20431">
        <v>248</v>
      </c>
      <c r="C20431" t="s">
        <v>755</v>
      </c>
      <c r="D20431" t="s">
        <v>120</v>
      </c>
      <c r="E20431" t="s">
        <v>140</v>
      </c>
      <c r="F20431" t="s">
        <v>1021</v>
      </c>
    </row>
    <row r="20432" spans="1:6" x14ac:dyDescent="0.35">
      <c r="A20432" t="s">
        <v>24</v>
      </c>
      <c r="B20432">
        <v>322</v>
      </c>
      <c r="C20432" t="s">
        <v>93</v>
      </c>
      <c r="D20432" t="s">
        <v>927</v>
      </c>
      <c r="E20432" t="s">
        <v>1016</v>
      </c>
      <c r="F20432" t="s">
        <v>140</v>
      </c>
    </row>
    <row r="20433" spans="1:7" x14ac:dyDescent="0.35">
      <c r="A20433" t="s">
        <v>25</v>
      </c>
      <c r="B20433">
        <v>310</v>
      </c>
      <c r="C20433" t="s">
        <v>93</v>
      </c>
      <c r="D20433" t="s">
        <v>94</v>
      </c>
      <c r="E20433" t="s">
        <v>140</v>
      </c>
      <c r="F20433" t="s">
        <v>140</v>
      </c>
    </row>
    <row r="20434" spans="1:7" x14ac:dyDescent="0.35">
      <c r="A20434" t="s">
        <v>26</v>
      </c>
      <c r="B20434">
        <v>320</v>
      </c>
      <c r="C20434" t="s">
        <v>614</v>
      </c>
      <c r="D20434" t="s">
        <v>613</v>
      </c>
      <c r="E20434" t="s">
        <v>140</v>
      </c>
      <c r="F20434" t="s">
        <v>140</v>
      </c>
    </row>
    <row r="20435" spans="1:7" x14ac:dyDescent="0.35">
      <c r="A20435" t="s">
        <v>27</v>
      </c>
      <c r="B20435">
        <v>331</v>
      </c>
      <c r="C20435" t="s">
        <v>991</v>
      </c>
      <c r="D20435" t="s">
        <v>1075</v>
      </c>
      <c r="E20435" t="s">
        <v>140</v>
      </c>
      <c r="F20435" t="s">
        <v>140</v>
      </c>
    </row>
    <row r="20436" spans="1:7" x14ac:dyDescent="0.35">
      <c r="A20436" t="s">
        <v>28</v>
      </c>
      <c r="B20436">
        <v>266</v>
      </c>
      <c r="C20436" t="s">
        <v>99</v>
      </c>
      <c r="D20436" t="s">
        <v>100</v>
      </c>
      <c r="E20436" t="s">
        <v>140</v>
      </c>
      <c r="F20436" t="s">
        <v>140</v>
      </c>
    </row>
    <row r="20437" spans="1:7" x14ac:dyDescent="0.35">
      <c r="A20437" t="s">
        <v>29</v>
      </c>
      <c r="B20437">
        <v>338</v>
      </c>
      <c r="C20437" t="s">
        <v>125</v>
      </c>
      <c r="D20437" t="s">
        <v>316</v>
      </c>
      <c r="E20437" t="s">
        <v>1022</v>
      </c>
      <c r="F20437" t="s">
        <v>140</v>
      </c>
    </row>
    <row r="20438" spans="1:7" x14ac:dyDescent="0.35">
      <c r="A20438" t="s">
        <v>30</v>
      </c>
      <c r="B20438">
        <v>278</v>
      </c>
      <c r="C20438" t="s">
        <v>1044</v>
      </c>
      <c r="D20438" t="s">
        <v>987</v>
      </c>
      <c r="E20438" t="s">
        <v>1010</v>
      </c>
      <c r="F20438" t="s">
        <v>140</v>
      </c>
    </row>
    <row r="20439" spans="1:7" x14ac:dyDescent="0.35">
      <c r="A20439" t="s">
        <v>31</v>
      </c>
      <c r="B20439">
        <v>262</v>
      </c>
      <c r="C20439" t="s">
        <v>810</v>
      </c>
      <c r="D20439" t="s">
        <v>809</v>
      </c>
      <c r="E20439" t="s">
        <v>140</v>
      </c>
      <c r="F20439" t="s">
        <v>140</v>
      </c>
    </row>
    <row r="20440" spans="1:7" x14ac:dyDescent="0.35">
      <c r="A20440" t="s">
        <v>32</v>
      </c>
      <c r="B20440">
        <v>6745</v>
      </c>
      <c r="C20440" t="s">
        <v>115</v>
      </c>
      <c r="D20440" t="s">
        <v>1099</v>
      </c>
      <c r="E20440" t="s">
        <v>1022</v>
      </c>
      <c r="F20440" t="s">
        <v>1008</v>
      </c>
    </row>
    <row r="20442" spans="1:7" x14ac:dyDescent="0.35">
      <c r="A20442" t="s">
        <v>2019</v>
      </c>
    </row>
    <row r="20443" spans="1:7" x14ac:dyDescent="0.35">
      <c r="A20443" t="s">
        <v>2</v>
      </c>
      <c r="B20443" t="s">
        <v>1992</v>
      </c>
      <c r="C20443" t="s">
        <v>3</v>
      </c>
      <c r="D20443" t="s">
        <v>85</v>
      </c>
      <c r="E20443" t="s">
        <v>86</v>
      </c>
      <c r="F20443" t="s">
        <v>1133</v>
      </c>
      <c r="G20443" t="s">
        <v>136</v>
      </c>
    </row>
    <row r="20444" spans="1:7" x14ac:dyDescent="0.35">
      <c r="A20444" t="s">
        <v>8</v>
      </c>
      <c r="B20444" t="s">
        <v>1216</v>
      </c>
      <c r="C20444">
        <v>12</v>
      </c>
      <c r="D20444" t="s">
        <v>1106</v>
      </c>
      <c r="E20444" t="s">
        <v>1138</v>
      </c>
      <c r="F20444" t="s">
        <v>140</v>
      </c>
      <c r="G20444" t="s">
        <v>140</v>
      </c>
    </row>
    <row r="20445" spans="1:7" x14ac:dyDescent="0.35">
      <c r="A20445" t="s">
        <v>8</v>
      </c>
      <c r="B20445" t="s">
        <v>1993</v>
      </c>
      <c r="C20445">
        <v>13</v>
      </c>
      <c r="D20445" t="s">
        <v>1047</v>
      </c>
      <c r="E20445" t="s">
        <v>1116</v>
      </c>
      <c r="F20445" t="s">
        <v>140</v>
      </c>
      <c r="G20445" t="s">
        <v>140</v>
      </c>
    </row>
    <row r="20446" spans="1:7" x14ac:dyDescent="0.35">
      <c r="A20446" t="s">
        <v>8</v>
      </c>
      <c r="B20446" t="s">
        <v>1994</v>
      </c>
      <c r="C20446">
        <v>6</v>
      </c>
      <c r="D20446" t="s">
        <v>720</v>
      </c>
      <c r="E20446" t="s">
        <v>721</v>
      </c>
      <c r="F20446" t="s">
        <v>140</v>
      </c>
      <c r="G20446" t="s">
        <v>140</v>
      </c>
    </row>
    <row r="20447" spans="1:7" x14ac:dyDescent="0.35">
      <c r="A20447" t="s">
        <v>8</v>
      </c>
      <c r="B20447" t="s">
        <v>1995</v>
      </c>
      <c r="C20447">
        <v>10</v>
      </c>
      <c r="D20447" t="s">
        <v>1056</v>
      </c>
      <c r="E20447" t="s">
        <v>1124</v>
      </c>
      <c r="F20447" t="s">
        <v>140</v>
      </c>
      <c r="G20447" t="s">
        <v>140</v>
      </c>
    </row>
    <row r="20448" spans="1:7" x14ac:dyDescent="0.35">
      <c r="A20448" t="s">
        <v>8</v>
      </c>
      <c r="B20448" t="s">
        <v>1996</v>
      </c>
      <c r="C20448">
        <v>46</v>
      </c>
      <c r="D20448" t="s">
        <v>1050</v>
      </c>
      <c r="E20448" t="s">
        <v>1147</v>
      </c>
      <c r="F20448" t="s">
        <v>140</v>
      </c>
      <c r="G20448" t="s">
        <v>140</v>
      </c>
    </row>
    <row r="20449" spans="1:7" x14ac:dyDescent="0.35">
      <c r="A20449" t="s">
        <v>8</v>
      </c>
      <c r="B20449" t="s">
        <v>1997</v>
      </c>
      <c r="C20449">
        <v>36</v>
      </c>
      <c r="D20449" t="s">
        <v>932</v>
      </c>
      <c r="E20449" t="s">
        <v>931</v>
      </c>
      <c r="F20449" t="s">
        <v>140</v>
      </c>
      <c r="G20449" t="s">
        <v>140</v>
      </c>
    </row>
    <row r="20450" spans="1:7" x14ac:dyDescent="0.35">
      <c r="A20450" t="s">
        <v>8</v>
      </c>
      <c r="B20450" t="s">
        <v>1998</v>
      </c>
      <c r="C20450">
        <v>33</v>
      </c>
      <c r="D20450" t="s">
        <v>952</v>
      </c>
      <c r="E20450" t="s">
        <v>951</v>
      </c>
      <c r="F20450" t="s">
        <v>140</v>
      </c>
      <c r="G20450" t="s">
        <v>140</v>
      </c>
    </row>
    <row r="20451" spans="1:7" x14ac:dyDescent="0.35">
      <c r="A20451" t="s">
        <v>8</v>
      </c>
      <c r="B20451" t="s">
        <v>1218</v>
      </c>
      <c r="C20451">
        <v>12</v>
      </c>
      <c r="D20451" t="s">
        <v>1087</v>
      </c>
      <c r="E20451" t="s">
        <v>1088</v>
      </c>
      <c r="F20451" t="s">
        <v>140</v>
      </c>
      <c r="G20451" t="s">
        <v>140</v>
      </c>
    </row>
    <row r="20452" spans="1:7" x14ac:dyDescent="0.35">
      <c r="A20452" t="s">
        <v>8</v>
      </c>
      <c r="B20452" t="s">
        <v>1999</v>
      </c>
      <c r="C20452">
        <v>19</v>
      </c>
      <c r="D20452" t="s">
        <v>1053</v>
      </c>
      <c r="E20452" t="s">
        <v>1110</v>
      </c>
      <c r="F20452" t="s">
        <v>140</v>
      </c>
      <c r="G20452" t="s">
        <v>140</v>
      </c>
    </row>
    <row r="20453" spans="1:7" x14ac:dyDescent="0.35">
      <c r="A20453" t="s">
        <v>8</v>
      </c>
      <c r="B20453" t="s">
        <v>2000</v>
      </c>
      <c r="C20453">
        <v>7</v>
      </c>
      <c r="D20453" t="s">
        <v>140</v>
      </c>
      <c r="E20453" t="s">
        <v>177</v>
      </c>
      <c r="F20453" t="s">
        <v>140</v>
      </c>
      <c r="G20453" t="s">
        <v>140</v>
      </c>
    </row>
    <row r="20454" spans="1:7" x14ac:dyDescent="0.35">
      <c r="A20454" t="s">
        <v>8</v>
      </c>
      <c r="B20454" t="s">
        <v>2001</v>
      </c>
      <c r="C20454">
        <v>3</v>
      </c>
      <c r="D20454" t="s">
        <v>153</v>
      </c>
      <c r="E20454" t="s">
        <v>152</v>
      </c>
      <c r="F20454" t="s">
        <v>140</v>
      </c>
      <c r="G20454" t="s">
        <v>140</v>
      </c>
    </row>
    <row r="20455" spans="1:7" x14ac:dyDescent="0.35">
      <c r="A20455" t="s">
        <v>8</v>
      </c>
      <c r="B20455" t="s">
        <v>2002</v>
      </c>
      <c r="C20455">
        <v>31</v>
      </c>
      <c r="D20455" t="s">
        <v>641</v>
      </c>
      <c r="E20455" t="s">
        <v>640</v>
      </c>
      <c r="F20455" t="s">
        <v>140</v>
      </c>
      <c r="G20455" t="s">
        <v>140</v>
      </c>
    </row>
    <row r="20456" spans="1:7" x14ac:dyDescent="0.35">
      <c r="A20456" t="s">
        <v>8</v>
      </c>
      <c r="B20456" t="s">
        <v>2003</v>
      </c>
      <c r="C20456">
        <v>25</v>
      </c>
      <c r="D20456" t="s">
        <v>360</v>
      </c>
      <c r="E20456" t="s">
        <v>361</v>
      </c>
      <c r="F20456" t="s">
        <v>140</v>
      </c>
      <c r="G20456" t="s">
        <v>140</v>
      </c>
    </row>
    <row r="20457" spans="1:7" x14ac:dyDescent="0.35">
      <c r="A20457" t="s">
        <v>8</v>
      </c>
      <c r="B20457" t="s">
        <v>2004</v>
      </c>
      <c r="C20457">
        <v>10</v>
      </c>
      <c r="D20457" t="s">
        <v>746</v>
      </c>
      <c r="E20457" t="s">
        <v>745</v>
      </c>
      <c r="F20457" t="s">
        <v>140</v>
      </c>
      <c r="G20457" t="s">
        <v>140</v>
      </c>
    </row>
    <row r="20458" spans="1:7" x14ac:dyDescent="0.35">
      <c r="A20458" t="s">
        <v>8</v>
      </c>
      <c r="B20458" t="s">
        <v>339</v>
      </c>
      <c r="C20458">
        <v>1</v>
      </c>
      <c r="D20458" t="s">
        <v>140</v>
      </c>
      <c r="E20458" t="s">
        <v>177</v>
      </c>
      <c r="F20458" t="s">
        <v>140</v>
      </c>
      <c r="G20458" t="s">
        <v>140</v>
      </c>
    </row>
    <row r="20459" spans="1:7" x14ac:dyDescent="0.35">
      <c r="A20459" t="s">
        <v>9</v>
      </c>
      <c r="B20459" t="s">
        <v>1216</v>
      </c>
      <c r="C20459">
        <v>14</v>
      </c>
      <c r="D20459" t="s">
        <v>893</v>
      </c>
      <c r="E20459" t="s">
        <v>892</v>
      </c>
      <c r="F20459" t="s">
        <v>140</v>
      </c>
      <c r="G20459" t="s">
        <v>140</v>
      </c>
    </row>
    <row r="20460" spans="1:7" x14ac:dyDescent="0.35">
      <c r="A20460" t="s">
        <v>9</v>
      </c>
      <c r="B20460" t="s">
        <v>1993</v>
      </c>
      <c r="C20460">
        <v>22</v>
      </c>
      <c r="D20460" t="s">
        <v>919</v>
      </c>
      <c r="E20460" t="s">
        <v>918</v>
      </c>
      <c r="F20460" t="s">
        <v>140</v>
      </c>
      <c r="G20460" t="s">
        <v>140</v>
      </c>
    </row>
    <row r="20461" spans="1:7" x14ac:dyDescent="0.35">
      <c r="A20461" t="s">
        <v>9</v>
      </c>
      <c r="B20461" t="s">
        <v>1994</v>
      </c>
      <c r="C20461">
        <v>13</v>
      </c>
      <c r="D20461" t="s">
        <v>140</v>
      </c>
      <c r="E20461" t="s">
        <v>177</v>
      </c>
      <c r="F20461" t="s">
        <v>140</v>
      </c>
      <c r="G20461" t="s">
        <v>140</v>
      </c>
    </row>
    <row r="20462" spans="1:7" x14ac:dyDescent="0.35">
      <c r="A20462" t="s">
        <v>9</v>
      </c>
      <c r="B20462" t="s">
        <v>1995</v>
      </c>
      <c r="C20462">
        <v>7</v>
      </c>
      <c r="D20462" t="s">
        <v>187</v>
      </c>
      <c r="E20462" t="s">
        <v>188</v>
      </c>
      <c r="F20462" t="s">
        <v>140</v>
      </c>
      <c r="G20462" t="s">
        <v>140</v>
      </c>
    </row>
    <row r="20463" spans="1:7" x14ac:dyDescent="0.35">
      <c r="A20463" t="s">
        <v>9</v>
      </c>
      <c r="B20463" t="s">
        <v>1996</v>
      </c>
      <c r="C20463">
        <v>51</v>
      </c>
      <c r="D20463" t="s">
        <v>967</v>
      </c>
      <c r="E20463" t="s">
        <v>1005</v>
      </c>
      <c r="F20463" t="s">
        <v>140</v>
      </c>
      <c r="G20463" t="s">
        <v>140</v>
      </c>
    </row>
    <row r="20464" spans="1:7" x14ac:dyDescent="0.35">
      <c r="A20464" t="s">
        <v>9</v>
      </c>
      <c r="B20464" t="s">
        <v>1997</v>
      </c>
      <c r="C20464">
        <v>38</v>
      </c>
      <c r="D20464" t="s">
        <v>109</v>
      </c>
      <c r="E20464" t="s">
        <v>110</v>
      </c>
      <c r="F20464" t="s">
        <v>140</v>
      </c>
      <c r="G20464" t="s">
        <v>140</v>
      </c>
    </row>
    <row r="20465" spans="1:7" x14ac:dyDescent="0.35">
      <c r="A20465" t="s">
        <v>9</v>
      </c>
      <c r="B20465" t="s">
        <v>1998</v>
      </c>
      <c r="C20465">
        <v>24</v>
      </c>
      <c r="D20465" t="s">
        <v>386</v>
      </c>
      <c r="E20465" t="s">
        <v>387</v>
      </c>
      <c r="F20465" t="s">
        <v>140</v>
      </c>
      <c r="G20465" t="s">
        <v>140</v>
      </c>
    </row>
    <row r="20466" spans="1:7" x14ac:dyDescent="0.35">
      <c r="A20466" t="s">
        <v>9</v>
      </c>
      <c r="B20466" t="s">
        <v>1218</v>
      </c>
      <c r="C20466">
        <v>13</v>
      </c>
      <c r="D20466" t="s">
        <v>977</v>
      </c>
      <c r="E20466" t="s">
        <v>1024</v>
      </c>
      <c r="F20466" t="s">
        <v>140</v>
      </c>
      <c r="G20466" t="s">
        <v>140</v>
      </c>
    </row>
    <row r="20467" spans="1:7" x14ac:dyDescent="0.35">
      <c r="A20467" t="s">
        <v>9</v>
      </c>
      <c r="B20467" t="s">
        <v>1999</v>
      </c>
      <c r="C20467">
        <v>12</v>
      </c>
      <c r="D20467" t="s">
        <v>140</v>
      </c>
      <c r="E20467" t="s">
        <v>177</v>
      </c>
      <c r="F20467" t="s">
        <v>140</v>
      </c>
      <c r="G20467" t="s">
        <v>140</v>
      </c>
    </row>
    <row r="20468" spans="1:7" x14ac:dyDescent="0.35">
      <c r="A20468" t="s">
        <v>9</v>
      </c>
      <c r="B20468" t="s">
        <v>2000</v>
      </c>
      <c r="C20468">
        <v>14</v>
      </c>
      <c r="D20468" t="s">
        <v>140</v>
      </c>
      <c r="E20468" t="s">
        <v>177</v>
      </c>
      <c r="F20468" t="s">
        <v>140</v>
      </c>
      <c r="G20468" t="s">
        <v>140</v>
      </c>
    </row>
    <row r="20469" spans="1:7" x14ac:dyDescent="0.35">
      <c r="A20469" t="s">
        <v>9</v>
      </c>
      <c r="B20469" t="s">
        <v>2001</v>
      </c>
      <c r="C20469">
        <v>7</v>
      </c>
      <c r="D20469" t="s">
        <v>97</v>
      </c>
      <c r="E20469" t="s">
        <v>98</v>
      </c>
      <c r="F20469" t="s">
        <v>140</v>
      </c>
      <c r="G20469" t="s">
        <v>140</v>
      </c>
    </row>
    <row r="20470" spans="1:7" x14ac:dyDescent="0.35">
      <c r="A20470" t="s">
        <v>9</v>
      </c>
      <c r="B20470" t="s">
        <v>2002</v>
      </c>
      <c r="C20470">
        <v>45</v>
      </c>
      <c r="D20470" t="s">
        <v>261</v>
      </c>
      <c r="E20470" t="s">
        <v>260</v>
      </c>
      <c r="F20470" t="s">
        <v>140</v>
      </c>
      <c r="G20470" t="s">
        <v>140</v>
      </c>
    </row>
    <row r="20471" spans="1:7" x14ac:dyDescent="0.35">
      <c r="A20471" t="s">
        <v>9</v>
      </c>
      <c r="B20471" t="s">
        <v>2003</v>
      </c>
      <c r="C20471">
        <v>25</v>
      </c>
      <c r="D20471" t="s">
        <v>1004</v>
      </c>
      <c r="E20471" t="s">
        <v>1230</v>
      </c>
      <c r="F20471" t="s">
        <v>140</v>
      </c>
      <c r="G20471" t="s">
        <v>140</v>
      </c>
    </row>
    <row r="20472" spans="1:7" x14ac:dyDescent="0.35">
      <c r="A20472" t="s">
        <v>9</v>
      </c>
      <c r="B20472" t="s">
        <v>2004</v>
      </c>
      <c r="C20472">
        <v>11</v>
      </c>
      <c r="D20472" t="s">
        <v>729</v>
      </c>
      <c r="E20472" t="s">
        <v>906</v>
      </c>
      <c r="F20472" t="s">
        <v>140</v>
      </c>
      <c r="G20472" t="s">
        <v>140</v>
      </c>
    </row>
    <row r="20473" spans="1:7" x14ac:dyDescent="0.35">
      <c r="A20473" t="s">
        <v>9</v>
      </c>
      <c r="B20473" t="s">
        <v>339</v>
      </c>
      <c r="C20473">
        <v>4</v>
      </c>
      <c r="D20473" t="s">
        <v>140</v>
      </c>
      <c r="E20473" t="s">
        <v>177</v>
      </c>
      <c r="F20473" t="s">
        <v>140</v>
      </c>
      <c r="G20473" t="s">
        <v>140</v>
      </c>
    </row>
    <row r="20474" spans="1:7" x14ac:dyDescent="0.35">
      <c r="A20474" t="s">
        <v>10</v>
      </c>
      <c r="B20474" t="s">
        <v>1216</v>
      </c>
      <c r="C20474">
        <v>10</v>
      </c>
      <c r="D20474" t="s">
        <v>117</v>
      </c>
      <c r="E20474" t="s">
        <v>118</v>
      </c>
      <c r="F20474" t="s">
        <v>140</v>
      </c>
      <c r="G20474" t="s">
        <v>140</v>
      </c>
    </row>
    <row r="20475" spans="1:7" x14ac:dyDescent="0.35">
      <c r="A20475" t="s">
        <v>10</v>
      </c>
      <c r="B20475" t="s">
        <v>1993</v>
      </c>
      <c r="C20475">
        <v>17</v>
      </c>
      <c r="D20475" t="s">
        <v>942</v>
      </c>
      <c r="E20475" t="s">
        <v>943</v>
      </c>
      <c r="F20475" t="s">
        <v>140</v>
      </c>
      <c r="G20475" t="s">
        <v>140</v>
      </c>
    </row>
    <row r="20476" spans="1:7" x14ac:dyDescent="0.35">
      <c r="A20476" t="s">
        <v>10</v>
      </c>
      <c r="B20476" t="s">
        <v>1994</v>
      </c>
      <c r="C20476">
        <v>4</v>
      </c>
      <c r="D20476" t="s">
        <v>140</v>
      </c>
      <c r="E20476" t="s">
        <v>177</v>
      </c>
      <c r="F20476" t="s">
        <v>140</v>
      </c>
      <c r="G20476" t="s">
        <v>140</v>
      </c>
    </row>
    <row r="20477" spans="1:7" x14ac:dyDescent="0.35">
      <c r="A20477" t="s">
        <v>10</v>
      </c>
      <c r="B20477" t="s">
        <v>1995</v>
      </c>
      <c r="C20477">
        <v>3</v>
      </c>
      <c r="D20477" t="s">
        <v>140</v>
      </c>
      <c r="E20477" t="s">
        <v>177</v>
      </c>
      <c r="F20477" t="s">
        <v>140</v>
      </c>
      <c r="G20477" t="s">
        <v>140</v>
      </c>
    </row>
    <row r="20478" spans="1:7" x14ac:dyDescent="0.35">
      <c r="A20478" t="s">
        <v>10</v>
      </c>
      <c r="B20478" t="s">
        <v>1996</v>
      </c>
      <c r="C20478">
        <v>44</v>
      </c>
      <c r="D20478" t="s">
        <v>521</v>
      </c>
      <c r="E20478" t="s">
        <v>520</v>
      </c>
      <c r="F20478" t="s">
        <v>140</v>
      </c>
      <c r="G20478" t="s">
        <v>140</v>
      </c>
    </row>
    <row r="20479" spans="1:7" x14ac:dyDescent="0.35">
      <c r="A20479" t="s">
        <v>10</v>
      </c>
      <c r="B20479" t="s">
        <v>1997</v>
      </c>
      <c r="C20479">
        <v>40</v>
      </c>
      <c r="D20479" t="s">
        <v>897</v>
      </c>
      <c r="E20479" t="s">
        <v>898</v>
      </c>
      <c r="F20479" t="s">
        <v>140</v>
      </c>
      <c r="G20479" t="s">
        <v>140</v>
      </c>
    </row>
    <row r="20480" spans="1:7" x14ac:dyDescent="0.35">
      <c r="A20480" t="s">
        <v>10</v>
      </c>
      <c r="B20480" t="s">
        <v>1998</v>
      </c>
      <c r="C20480">
        <v>26</v>
      </c>
      <c r="D20480" t="s">
        <v>956</v>
      </c>
      <c r="E20480" t="s">
        <v>957</v>
      </c>
      <c r="F20480" t="s">
        <v>140</v>
      </c>
      <c r="G20480" t="s">
        <v>140</v>
      </c>
    </row>
    <row r="20481" spans="1:7" x14ac:dyDescent="0.35">
      <c r="A20481" t="s">
        <v>10</v>
      </c>
      <c r="B20481" t="s">
        <v>1218</v>
      </c>
      <c r="C20481">
        <v>19</v>
      </c>
      <c r="D20481" t="s">
        <v>121</v>
      </c>
      <c r="E20481" t="s">
        <v>122</v>
      </c>
      <c r="F20481" t="s">
        <v>140</v>
      </c>
      <c r="G20481" t="s">
        <v>140</v>
      </c>
    </row>
    <row r="20482" spans="1:7" x14ac:dyDescent="0.35">
      <c r="A20482" t="s">
        <v>10</v>
      </c>
      <c r="B20482" t="s">
        <v>1999</v>
      </c>
      <c r="C20482">
        <v>15</v>
      </c>
      <c r="D20482" t="s">
        <v>737</v>
      </c>
      <c r="E20482" t="s">
        <v>736</v>
      </c>
      <c r="F20482" t="s">
        <v>140</v>
      </c>
      <c r="G20482" t="s">
        <v>140</v>
      </c>
    </row>
    <row r="20483" spans="1:7" x14ac:dyDescent="0.35">
      <c r="A20483" t="s">
        <v>10</v>
      </c>
      <c r="B20483" t="s">
        <v>2000</v>
      </c>
      <c r="C20483">
        <v>5</v>
      </c>
      <c r="D20483" t="s">
        <v>140</v>
      </c>
      <c r="E20483" t="s">
        <v>177</v>
      </c>
      <c r="F20483" t="s">
        <v>140</v>
      </c>
      <c r="G20483" t="s">
        <v>140</v>
      </c>
    </row>
    <row r="20484" spans="1:7" x14ac:dyDescent="0.35">
      <c r="A20484" t="s">
        <v>10</v>
      </c>
      <c r="B20484" t="s">
        <v>2001</v>
      </c>
      <c r="C20484">
        <v>8</v>
      </c>
      <c r="D20484" t="s">
        <v>1072</v>
      </c>
      <c r="E20484" t="s">
        <v>1161</v>
      </c>
      <c r="F20484" t="s">
        <v>140</v>
      </c>
      <c r="G20484" t="s">
        <v>140</v>
      </c>
    </row>
    <row r="20485" spans="1:7" x14ac:dyDescent="0.35">
      <c r="A20485" t="s">
        <v>10</v>
      </c>
      <c r="B20485" t="s">
        <v>2002</v>
      </c>
      <c r="C20485">
        <v>22</v>
      </c>
      <c r="D20485" t="s">
        <v>668</v>
      </c>
      <c r="E20485" t="s">
        <v>669</v>
      </c>
      <c r="F20485" t="s">
        <v>140</v>
      </c>
      <c r="G20485" t="s">
        <v>140</v>
      </c>
    </row>
    <row r="20486" spans="1:7" x14ac:dyDescent="0.35">
      <c r="A20486" t="s">
        <v>10</v>
      </c>
      <c r="B20486" t="s">
        <v>2003</v>
      </c>
      <c r="C20486">
        <v>24</v>
      </c>
      <c r="D20486" t="s">
        <v>522</v>
      </c>
      <c r="E20486" t="s">
        <v>523</v>
      </c>
      <c r="F20486" t="s">
        <v>140</v>
      </c>
      <c r="G20486" t="s">
        <v>140</v>
      </c>
    </row>
    <row r="20487" spans="1:7" x14ac:dyDescent="0.35">
      <c r="A20487" t="s">
        <v>10</v>
      </c>
      <c r="B20487" t="s">
        <v>2004</v>
      </c>
      <c r="C20487">
        <v>12</v>
      </c>
      <c r="D20487" t="s">
        <v>140</v>
      </c>
      <c r="E20487" t="s">
        <v>177</v>
      </c>
      <c r="F20487" t="s">
        <v>140</v>
      </c>
      <c r="G20487" t="s">
        <v>140</v>
      </c>
    </row>
    <row r="20488" spans="1:7" x14ac:dyDescent="0.35">
      <c r="A20488" t="s">
        <v>10</v>
      </c>
      <c r="B20488" t="s">
        <v>339</v>
      </c>
      <c r="C20488">
        <v>8</v>
      </c>
      <c r="D20488" t="s">
        <v>837</v>
      </c>
      <c r="E20488" t="s">
        <v>1261</v>
      </c>
      <c r="F20488" t="s">
        <v>140</v>
      </c>
      <c r="G20488" t="s">
        <v>140</v>
      </c>
    </row>
    <row r="20489" spans="1:7" x14ac:dyDescent="0.35">
      <c r="A20489" t="s">
        <v>11</v>
      </c>
      <c r="B20489" t="s">
        <v>1216</v>
      </c>
      <c r="C20489">
        <v>23</v>
      </c>
      <c r="D20489" t="s">
        <v>140</v>
      </c>
      <c r="E20489" t="s">
        <v>177</v>
      </c>
      <c r="F20489" t="s">
        <v>140</v>
      </c>
      <c r="G20489" t="s">
        <v>140</v>
      </c>
    </row>
    <row r="20490" spans="1:7" x14ac:dyDescent="0.35">
      <c r="A20490" t="s">
        <v>11</v>
      </c>
      <c r="B20490" t="s">
        <v>1993</v>
      </c>
      <c r="C20490">
        <v>16</v>
      </c>
      <c r="D20490" t="s">
        <v>1051</v>
      </c>
      <c r="E20490" t="s">
        <v>1118</v>
      </c>
      <c r="F20490" t="s">
        <v>140</v>
      </c>
      <c r="G20490" t="s">
        <v>140</v>
      </c>
    </row>
    <row r="20491" spans="1:7" x14ac:dyDescent="0.35">
      <c r="A20491" t="s">
        <v>11</v>
      </c>
      <c r="B20491" t="s">
        <v>1994</v>
      </c>
      <c r="C20491">
        <v>14</v>
      </c>
      <c r="D20491" t="s">
        <v>1055</v>
      </c>
      <c r="E20491" t="s">
        <v>1159</v>
      </c>
      <c r="F20491" t="s">
        <v>140</v>
      </c>
      <c r="G20491" t="s">
        <v>140</v>
      </c>
    </row>
    <row r="20492" spans="1:7" x14ac:dyDescent="0.35">
      <c r="A20492" t="s">
        <v>11</v>
      </c>
      <c r="B20492" t="s">
        <v>1995</v>
      </c>
      <c r="C20492">
        <v>6</v>
      </c>
      <c r="D20492" t="s">
        <v>915</v>
      </c>
      <c r="E20492" t="s">
        <v>1101</v>
      </c>
      <c r="F20492" t="s">
        <v>140</v>
      </c>
      <c r="G20492" t="s">
        <v>140</v>
      </c>
    </row>
    <row r="20493" spans="1:7" x14ac:dyDescent="0.35">
      <c r="A20493" t="s">
        <v>11</v>
      </c>
      <c r="B20493" t="s">
        <v>1996</v>
      </c>
      <c r="C20493">
        <v>61</v>
      </c>
      <c r="D20493" t="s">
        <v>443</v>
      </c>
      <c r="E20493" t="s">
        <v>442</v>
      </c>
      <c r="F20493" t="s">
        <v>140</v>
      </c>
      <c r="G20493" t="s">
        <v>140</v>
      </c>
    </row>
    <row r="20494" spans="1:7" x14ac:dyDescent="0.35">
      <c r="A20494" t="s">
        <v>11</v>
      </c>
      <c r="B20494" t="s">
        <v>1997</v>
      </c>
      <c r="C20494">
        <v>41</v>
      </c>
      <c r="D20494" t="s">
        <v>595</v>
      </c>
      <c r="E20494" t="s">
        <v>596</v>
      </c>
      <c r="F20494" t="s">
        <v>140</v>
      </c>
      <c r="G20494" t="s">
        <v>140</v>
      </c>
    </row>
    <row r="20495" spans="1:7" x14ac:dyDescent="0.35">
      <c r="A20495" t="s">
        <v>11</v>
      </c>
      <c r="B20495" t="s">
        <v>1998</v>
      </c>
      <c r="C20495">
        <v>28</v>
      </c>
      <c r="D20495" t="s">
        <v>93</v>
      </c>
      <c r="E20495" t="s">
        <v>94</v>
      </c>
      <c r="F20495" t="s">
        <v>140</v>
      </c>
      <c r="G20495" t="s">
        <v>140</v>
      </c>
    </row>
    <row r="20496" spans="1:7" x14ac:dyDescent="0.35">
      <c r="A20496" t="s">
        <v>11</v>
      </c>
      <c r="B20496" t="s">
        <v>1218</v>
      </c>
      <c r="C20496">
        <v>16</v>
      </c>
      <c r="D20496" t="s">
        <v>89</v>
      </c>
      <c r="E20496" t="s">
        <v>90</v>
      </c>
      <c r="F20496" t="s">
        <v>140</v>
      </c>
      <c r="G20496" t="s">
        <v>140</v>
      </c>
    </row>
    <row r="20497" spans="1:7" x14ac:dyDescent="0.35">
      <c r="A20497" t="s">
        <v>11</v>
      </c>
      <c r="B20497" t="s">
        <v>1999</v>
      </c>
      <c r="C20497">
        <v>13</v>
      </c>
      <c r="D20497" t="s">
        <v>950</v>
      </c>
      <c r="E20497" t="s">
        <v>1120</v>
      </c>
      <c r="F20497" t="s">
        <v>140</v>
      </c>
      <c r="G20497" t="s">
        <v>140</v>
      </c>
    </row>
    <row r="20498" spans="1:7" x14ac:dyDescent="0.35">
      <c r="A20498" t="s">
        <v>11</v>
      </c>
      <c r="B20498" t="s">
        <v>2000</v>
      </c>
      <c r="C20498">
        <v>12</v>
      </c>
      <c r="D20498" t="s">
        <v>140</v>
      </c>
      <c r="E20498" t="s">
        <v>177</v>
      </c>
      <c r="F20498" t="s">
        <v>140</v>
      </c>
      <c r="G20498" t="s">
        <v>140</v>
      </c>
    </row>
    <row r="20499" spans="1:7" x14ac:dyDescent="0.35">
      <c r="A20499" t="s">
        <v>11</v>
      </c>
      <c r="B20499" t="s">
        <v>2001</v>
      </c>
      <c r="C20499">
        <v>8</v>
      </c>
      <c r="D20499" t="s">
        <v>180</v>
      </c>
      <c r="E20499" t="s">
        <v>179</v>
      </c>
      <c r="F20499" t="s">
        <v>140</v>
      </c>
      <c r="G20499" t="s">
        <v>140</v>
      </c>
    </row>
    <row r="20500" spans="1:7" x14ac:dyDescent="0.35">
      <c r="A20500" t="s">
        <v>11</v>
      </c>
      <c r="B20500" t="s">
        <v>2002</v>
      </c>
      <c r="C20500">
        <v>45</v>
      </c>
      <c r="D20500" t="s">
        <v>681</v>
      </c>
      <c r="E20500" t="s">
        <v>680</v>
      </c>
      <c r="F20500" t="s">
        <v>140</v>
      </c>
      <c r="G20500" t="s">
        <v>140</v>
      </c>
    </row>
    <row r="20501" spans="1:7" x14ac:dyDescent="0.35">
      <c r="A20501" t="s">
        <v>11</v>
      </c>
      <c r="B20501" t="s">
        <v>2003</v>
      </c>
      <c r="C20501">
        <v>21</v>
      </c>
      <c r="D20501" t="s">
        <v>446</v>
      </c>
      <c r="E20501" t="s">
        <v>447</v>
      </c>
      <c r="F20501" t="s">
        <v>140</v>
      </c>
      <c r="G20501" t="s">
        <v>140</v>
      </c>
    </row>
    <row r="20502" spans="1:7" x14ac:dyDescent="0.35">
      <c r="A20502" t="s">
        <v>11</v>
      </c>
      <c r="B20502" t="s">
        <v>2004</v>
      </c>
      <c r="C20502">
        <v>10</v>
      </c>
      <c r="D20502" t="s">
        <v>113</v>
      </c>
      <c r="E20502" t="s">
        <v>114</v>
      </c>
      <c r="F20502" t="s">
        <v>140</v>
      </c>
      <c r="G20502" t="s">
        <v>140</v>
      </c>
    </row>
    <row r="20503" spans="1:7" x14ac:dyDescent="0.35">
      <c r="A20503" t="s">
        <v>11</v>
      </c>
      <c r="B20503" t="s">
        <v>339</v>
      </c>
      <c r="C20503">
        <v>3</v>
      </c>
      <c r="D20503" t="s">
        <v>140</v>
      </c>
      <c r="E20503" t="s">
        <v>177</v>
      </c>
      <c r="F20503" t="s">
        <v>140</v>
      </c>
      <c r="G20503" t="s">
        <v>140</v>
      </c>
    </row>
    <row r="20504" spans="1:7" x14ac:dyDescent="0.35">
      <c r="A20504" t="s">
        <v>12</v>
      </c>
      <c r="B20504" t="s">
        <v>1216</v>
      </c>
      <c r="C20504">
        <v>15</v>
      </c>
      <c r="D20504" t="s">
        <v>140</v>
      </c>
      <c r="E20504" t="s">
        <v>177</v>
      </c>
      <c r="F20504" t="s">
        <v>140</v>
      </c>
      <c r="G20504" t="s">
        <v>140</v>
      </c>
    </row>
    <row r="20505" spans="1:7" x14ac:dyDescent="0.35">
      <c r="A20505" t="s">
        <v>12</v>
      </c>
      <c r="B20505" t="s">
        <v>1993</v>
      </c>
      <c r="C20505">
        <v>10</v>
      </c>
      <c r="D20505" t="s">
        <v>668</v>
      </c>
      <c r="E20505" t="s">
        <v>669</v>
      </c>
      <c r="F20505" t="s">
        <v>140</v>
      </c>
      <c r="G20505" t="s">
        <v>140</v>
      </c>
    </row>
    <row r="20506" spans="1:7" x14ac:dyDescent="0.35">
      <c r="A20506" t="s">
        <v>12</v>
      </c>
      <c r="B20506" t="s">
        <v>1994</v>
      </c>
      <c r="C20506">
        <v>7</v>
      </c>
      <c r="D20506" t="s">
        <v>140</v>
      </c>
      <c r="E20506" t="s">
        <v>177</v>
      </c>
      <c r="F20506" t="s">
        <v>140</v>
      </c>
      <c r="G20506" t="s">
        <v>140</v>
      </c>
    </row>
    <row r="20507" spans="1:7" x14ac:dyDescent="0.35">
      <c r="A20507" t="s">
        <v>12</v>
      </c>
      <c r="B20507" t="s">
        <v>1995</v>
      </c>
      <c r="C20507">
        <v>8</v>
      </c>
      <c r="D20507" t="s">
        <v>140</v>
      </c>
      <c r="E20507" t="s">
        <v>177</v>
      </c>
      <c r="F20507" t="s">
        <v>140</v>
      </c>
      <c r="G20507" t="s">
        <v>140</v>
      </c>
    </row>
    <row r="20508" spans="1:7" x14ac:dyDescent="0.35">
      <c r="A20508" t="s">
        <v>12</v>
      </c>
      <c r="B20508" t="s">
        <v>1996</v>
      </c>
      <c r="C20508">
        <v>60</v>
      </c>
      <c r="D20508" t="s">
        <v>286</v>
      </c>
      <c r="E20508" t="s">
        <v>285</v>
      </c>
      <c r="F20508" t="s">
        <v>140</v>
      </c>
      <c r="G20508" t="s">
        <v>140</v>
      </c>
    </row>
    <row r="20509" spans="1:7" x14ac:dyDescent="0.35">
      <c r="A20509" t="s">
        <v>12</v>
      </c>
      <c r="B20509" t="s">
        <v>1997</v>
      </c>
      <c r="C20509">
        <v>32</v>
      </c>
      <c r="D20509" t="s">
        <v>777</v>
      </c>
      <c r="E20509" t="s">
        <v>776</v>
      </c>
      <c r="F20509" t="s">
        <v>140</v>
      </c>
      <c r="G20509" t="s">
        <v>140</v>
      </c>
    </row>
    <row r="20510" spans="1:7" x14ac:dyDescent="0.35">
      <c r="A20510" t="s">
        <v>12</v>
      </c>
      <c r="B20510" t="s">
        <v>1998</v>
      </c>
      <c r="C20510">
        <v>28</v>
      </c>
      <c r="D20510" t="s">
        <v>947</v>
      </c>
      <c r="E20510" t="s">
        <v>946</v>
      </c>
      <c r="F20510" t="s">
        <v>140</v>
      </c>
      <c r="G20510" t="s">
        <v>140</v>
      </c>
    </row>
    <row r="20511" spans="1:7" x14ac:dyDescent="0.35">
      <c r="A20511" t="s">
        <v>12</v>
      </c>
      <c r="B20511" t="s">
        <v>1218</v>
      </c>
      <c r="C20511">
        <v>15</v>
      </c>
      <c r="D20511" t="s">
        <v>849</v>
      </c>
      <c r="E20511" t="s">
        <v>927</v>
      </c>
      <c r="F20511" t="s">
        <v>140</v>
      </c>
      <c r="G20511" t="s">
        <v>140</v>
      </c>
    </row>
    <row r="20512" spans="1:7" x14ac:dyDescent="0.35">
      <c r="A20512" t="s">
        <v>12</v>
      </c>
      <c r="B20512" t="s">
        <v>1999</v>
      </c>
      <c r="C20512">
        <v>8</v>
      </c>
      <c r="D20512" t="s">
        <v>471</v>
      </c>
      <c r="E20512" t="s">
        <v>472</v>
      </c>
      <c r="F20512" t="s">
        <v>140</v>
      </c>
      <c r="G20512" t="s">
        <v>140</v>
      </c>
    </row>
    <row r="20513" spans="1:7" x14ac:dyDescent="0.35">
      <c r="A20513" t="s">
        <v>12</v>
      </c>
      <c r="B20513" t="s">
        <v>2000</v>
      </c>
      <c r="C20513">
        <v>6</v>
      </c>
      <c r="D20513" t="s">
        <v>614</v>
      </c>
      <c r="E20513" t="s">
        <v>613</v>
      </c>
      <c r="F20513" t="s">
        <v>140</v>
      </c>
      <c r="G20513" t="s">
        <v>140</v>
      </c>
    </row>
    <row r="20514" spans="1:7" x14ac:dyDescent="0.35">
      <c r="A20514" t="s">
        <v>12</v>
      </c>
      <c r="B20514" t="s">
        <v>2001</v>
      </c>
      <c r="C20514">
        <v>9</v>
      </c>
      <c r="D20514" t="s">
        <v>662</v>
      </c>
      <c r="E20514" t="s">
        <v>663</v>
      </c>
      <c r="F20514" t="s">
        <v>140</v>
      </c>
      <c r="G20514" t="s">
        <v>140</v>
      </c>
    </row>
    <row r="20515" spans="1:7" x14ac:dyDescent="0.35">
      <c r="A20515" t="s">
        <v>12</v>
      </c>
      <c r="B20515" t="s">
        <v>2002</v>
      </c>
      <c r="C20515">
        <v>41</v>
      </c>
      <c r="D20515" t="s">
        <v>961</v>
      </c>
      <c r="E20515" t="s">
        <v>960</v>
      </c>
      <c r="F20515" t="s">
        <v>140</v>
      </c>
      <c r="G20515" t="s">
        <v>140</v>
      </c>
    </row>
    <row r="20516" spans="1:7" x14ac:dyDescent="0.35">
      <c r="A20516" t="s">
        <v>12</v>
      </c>
      <c r="B20516" t="s">
        <v>2003</v>
      </c>
      <c r="C20516">
        <v>24</v>
      </c>
      <c r="D20516" t="s">
        <v>826</v>
      </c>
      <c r="E20516" t="s">
        <v>825</v>
      </c>
      <c r="F20516" t="s">
        <v>140</v>
      </c>
      <c r="G20516" t="s">
        <v>140</v>
      </c>
    </row>
    <row r="20517" spans="1:7" x14ac:dyDescent="0.35">
      <c r="A20517" t="s">
        <v>12</v>
      </c>
      <c r="B20517" t="s">
        <v>2004</v>
      </c>
      <c r="C20517">
        <v>12</v>
      </c>
      <c r="D20517" t="s">
        <v>140</v>
      </c>
      <c r="E20517" t="s">
        <v>177</v>
      </c>
      <c r="F20517" t="s">
        <v>140</v>
      </c>
      <c r="G20517" t="s">
        <v>140</v>
      </c>
    </row>
    <row r="20518" spans="1:7" x14ac:dyDescent="0.35">
      <c r="A20518" t="s">
        <v>12</v>
      </c>
      <c r="B20518" t="s">
        <v>339</v>
      </c>
      <c r="C20518">
        <v>1</v>
      </c>
      <c r="D20518" t="s">
        <v>140</v>
      </c>
      <c r="E20518" t="s">
        <v>177</v>
      </c>
      <c r="F20518" t="s">
        <v>140</v>
      </c>
      <c r="G20518" t="s">
        <v>140</v>
      </c>
    </row>
    <row r="20519" spans="1:7" x14ac:dyDescent="0.35">
      <c r="A20519" t="s">
        <v>13</v>
      </c>
      <c r="B20519" t="s">
        <v>1216</v>
      </c>
      <c r="C20519">
        <v>4</v>
      </c>
      <c r="D20519" t="s">
        <v>175</v>
      </c>
      <c r="E20519" t="s">
        <v>174</v>
      </c>
      <c r="F20519" t="s">
        <v>140</v>
      </c>
      <c r="G20519" t="s">
        <v>140</v>
      </c>
    </row>
    <row r="20520" spans="1:7" x14ac:dyDescent="0.35">
      <c r="A20520" t="s">
        <v>13</v>
      </c>
      <c r="B20520" t="s">
        <v>1993</v>
      </c>
      <c r="C20520">
        <v>7</v>
      </c>
      <c r="D20520" t="s">
        <v>1004</v>
      </c>
      <c r="E20520" t="s">
        <v>1230</v>
      </c>
      <c r="F20520" t="s">
        <v>140</v>
      </c>
      <c r="G20520" t="s">
        <v>140</v>
      </c>
    </row>
    <row r="20521" spans="1:7" x14ac:dyDescent="0.35">
      <c r="A20521" t="s">
        <v>13</v>
      </c>
      <c r="B20521" t="s">
        <v>1994</v>
      </c>
      <c r="C20521">
        <v>4</v>
      </c>
      <c r="D20521" t="s">
        <v>140</v>
      </c>
      <c r="E20521" t="s">
        <v>177</v>
      </c>
      <c r="F20521" t="s">
        <v>140</v>
      </c>
      <c r="G20521" t="s">
        <v>140</v>
      </c>
    </row>
    <row r="20522" spans="1:7" x14ac:dyDescent="0.35">
      <c r="A20522" t="s">
        <v>13</v>
      </c>
      <c r="B20522" t="s">
        <v>1995</v>
      </c>
      <c r="C20522">
        <v>4</v>
      </c>
      <c r="D20522" t="s">
        <v>140</v>
      </c>
      <c r="E20522" t="s">
        <v>177</v>
      </c>
      <c r="F20522" t="s">
        <v>140</v>
      </c>
      <c r="G20522" t="s">
        <v>140</v>
      </c>
    </row>
    <row r="20523" spans="1:7" x14ac:dyDescent="0.35">
      <c r="A20523" t="s">
        <v>13</v>
      </c>
      <c r="B20523" t="s">
        <v>1996</v>
      </c>
      <c r="C20523">
        <v>38</v>
      </c>
      <c r="D20523" t="s">
        <v>125</v>
      </c>
      <c r="E20523" t="s">
        <v>126</v>
      </c>
      <c r="F20523" t="s">
        <v>140</v>
      </c>
      <c r="G20523" t="s">
        <v>140</v>
      </c>
    </row>
    <row r="20524" spans="1:7" x14ac:dyDescent="0.35">
      <c r="A20524" t="s">
        <v>13</v>
      </c>
      <c r="B20524" t="s">
        <v>1997</v>
      </c>
      <c r="C20524">
        <v>42</v>
      </c>
      <c r="D20524" t="s">
        <v>101</v>
      </c>
      <c r="E20524" t="s">
        <v>102</v>
      </c>
      <c r="F20524" t="s">
        <v>140</v>
      </c>
      <c r="G20524" t="s">
        <v>140</v>
      </c>
    </row>
    <row r="20525" spans="1:7" x14ac:dyDescent="0.35">
      <c r="A20525" t="s">
        <v>13</v>
      </c>
      <c r="B20525" t="s">
        <v>1998</v>
      </c>
      <c r="C20525">
        <v>35</v>
      </c>
      <c r="D20525" t="s">
        <v>115</v>
      </c>
      <c r="E20525" t="s">
        <v>116</v>
      </c>
      <c r="F20525" t="s">
        <v>140</v>
      </c>
      <c r="G20525" t="s">
        <v>140</v>
      </c>
    </row>
    <row r="20526" spans="1:7" x14ac:dyDescent="0.35">
      <c r="A20526" t="s">
        <v>13</v>
      </c>
      <c r="B20526" t="s">
        <v>1218</v>
      </c>
      <c r="C20526">
        <v>3</v>
      </c>
      <c r="D20526" t="s">
        <v>355</v>
      </c>
      <c r="E20526" t="s">
        <v>354</v>
      </c>
      <c r="F20526" t="s">
        <v>140</v>
      </c>
      <c r="G20526" t="s">
        <v>140</v>
      </c>
    </row>
    <row r="20527" spans="1:7" x14ac:dyDescent="0.35">
      <c r="A20527" t="s">
        <v>13</v>
      </c>
      <c r="B20527" t="s">
        <v>1999</v>
      </c>
      <c r="C20527">
        <v>6</v>
      </c>
      <c r="D20527" t="s">
        <v>841</v>
      </c>
      <c r="E20527" t="s">
        <v>840</v>
      </c>
      <c r="F20527" t="s">
        <v>140</v>
      </c>
      <c r="G20527" t="s">
        <v>140</v>
      </c>
    </row>
    <row r="20528" spans="1:7" x14ac:dyDescent="0.35">
      <c r="A20528" t="s">
        <v>13</v>
      </c>
      <c r="B20528" t="s">
        <v>2000</v>
      </c>
      <c r="C20528">
        <v>5</v>
      </c>
      <c r="D20528" t="s">
        <v>381</v>
      </c>
      <c r="E20528" t="s">
        <v>380</v>
      </c>
      <c r="F20528" t="s">
        <v>140</v>
      </c>
      <c r="G20528" t="s">
        <v>140</v>
      </c>
    </row>
    <row r="20529" spans="1:7" x14ac:dyDescent="0.35">
      <c r="A20529" t="s">
        <v>13</v>
      </c>
      <c r="B20529" t="s">
        <v>2001</v>
      </c>
      <c r="C20529">
        <v>4</v>
      </c>
      <c r="D20529" t="s">
        <v>140</v>
      </c>
      <c r="E20529" t="s">
        <v>177</v>
      </c>
      <c r="F20529" t="s">
        <v>140</v>
      </c>
      <c r="G20529" t="s">
        <v>140</v>
      </c>
    </row>
    <row r="20530" spans="1:7" x14ac:dyDescent="0.35">
      <c r="A20530" t="s">
        <v>13</v>
      </c>
      <c r="B20530" t="s">
        <v>2002</v>
      </c>
      <c r="C20530">
        <v>24</v>
      </c>
      <c r="D20530" t="s">
        <v>794</v>
      </c>
      <c r="E20530" t="s">
        <v>793</v>
      </c>
      <c r="F20530" t="s">
        <v>140</v>
      </c>
      <c r="G20530" t="s">
        <v>140</v>
      </c>
    </row>
    <row r="20531" spans="1:7" x14ac:dyDescent="0.35">
      <c r="A20531" t="s">
        <v>13</v>
      </c>
      <c r="B20531" t="s">
        <v>2003</v>
      </c>
      <c r="C20531">
        <v>30</v>
      </c>
      <c r="D20531" t="s">
        <v>598</v>
      </c>
      <c r="E20531" t="s">
        <v>597</v>
      </c>
      <c r="F20531" t="s">
        <v>140</v>
      </c>
      <c r="G20531" t="s">
        <v>140</v>
      </c>
    </row>
    <row r="20532" spans="1:7" x14ac:dyDescent="0.35">
      <c r="A20532" t="s">
        <v>13</v>
      </c>
      <c r="B20532" t="s">
        <v>2004</v>
      </c>
      <c r="C20532">
        <v>9</v>
      </c>
      <c r="D20532" t="s">
        <v>465</v>
      </c>
      <c r="E20532" t="s">
        <v>466</v>
      </c>
      <c r="F20532" t="s">
        <v>140</v>
      </c>
      <c r="G20532" t="s">
        <v>140</v>
      </c>
    </row>
    <row r="20533" spans="1:7" x14ac:dyDescent="0.35">
      <c r="A20533" t="s">
        <v>13</v>
      </c>
      <c r="B20533" t="s">
        <v>339</v>
      </c>
      <c r="C20533">
        <v>2</v>
      </c>
      <c r="D20533" t="s">
        <v>140</v>
      </c>
      <c r="E20533" t="s">
        <v>177</v>
      </c>
      <c r="F20533" t="s">
        <v>140</v>
      </c>
      <c r="G20533" t="s">
        <v>140</v>
      </c>
    </row>
    <row r="20534" spans="1:7" x14ac:dyDescent="0.35">
      <c r="A20534" t="s">
        <v>14</v>
      </c>
      <c r="B20534" t="s">
        <v>1216</v>
      </c>
      <c r="C20534">
        <v>9</v>
      </c>
      <c r="D20534" t="s">
        <v>608</v>
      </c>
      <c r="E20534" t="s">
        <v>609</v>
      </c>
      <c r="F20534" t="s">
        <v>140</v>
      </c>
      <c r="G20534" t="s">
        <v>140</v>
      </c>
    </row>
    <row r="20535" spans="1:7" x14ac:dyDescent="0.35">
      <c r="A20535" t="s">
        <v>14</v>
      </c>
      <c r="B20535" t="s">
        <v>1993</v>
      </c>
      <c r="C20535">
        <v>7</v>
      </c>
      <c r="D20535" t="s">
        <v>838</v>
      </c>
      <c r="E20535" t="s">
        <v>839</v>
      </c>
      <c r="F20535" t="s">
        <v>140</v>
      </c>
      <c r="G20535" t="s">
        <v>140</v>
      </c>
    </row>
    <row r="20536" spans="1:7" x14ac:dyDescent="0.35">
      <c r="A20536" t="s">
        <v>14</v>
      </c>
      <c r="B20536" t="s">
        <v>1994</v>
      </c>
      <c r="C20536">
        <v>6</v>
      </c>
      <c r="D20536" t="s">
        <v>291</v>
      </c>
      <c r="E20536" t="s">
        <v>533</v>
      </c>
      <c r="F20536" t="s">
        <v>140</v>
      </c>
      <c r="G20536" t="s">
        <v>140</v>
      </c>
    </row>
    <row r="20537" spans="1:7" x14ac:dyDescent="0.35">
      <c r="A20537" t="s">
        <v>14</v>
      </c>
      <c r="B20537" t="s">
        <v>1995</v>
      </c>
      <c r="C20537">
        <v>7</v>
      </c>
      <c r="D20537" t="s">
        <v>646</v>
      </c>
      <c r="E20537" t="s">
        <v>647</v>
      </c>
      <c r="F20537" t="s">
        <v>140</v>
      </c>
      <c r="G20537" t="s">
        <v>140</v>
      </c>
    </row>
    <row r="20538" spans="1:7" x14ac:dyDescent="0.35">
      <c r="A20538" t="s">
        <v>14</v>
      </c>
      <c r="B20538" t="s">
        <v>1996</v>
      </c>
      <c r="C20538">
        <v>49</v>
      </c>
      <c r="D20538" t="s">
        <v>443</v>
      </c>
      <c r="E20538" t="s">
        <v>442</v>
      </c>
      <c r="F20538" t="s">
        <v>140</v>
      </c>
      <c r="G20538" t="s">
        <v>140</v>
      </c>
    </row>
    <row r="20539" spans="1:7" x14ac:dyDescent="0.35">
      <c r="A20539" t="s">
        <v>14</v>
      </c>
      <c r="B20539" t="s">
        <v>1997</v>
      </c>
      <c r="C20539">
        <v>33</v>
      </c>
      <c r="D20539" t="s">
        <v>1067</v>
      </c>
      <c r="E20539" t="s">
        <v>1111</v>
      </c>
      <c r="F20539" t="s">
        <v>140</v>
      </c>
      <c r="G20539" t="s">
        <v>140</v>
      </c>
    </row>
    <row r="20540" spans="1:7" x14ac:dyDescent="0.35">
      <c r="A20540" t="s">
        <v>14</v>
      </c>
      <c r="B20540" t="s">
        <v>1998</v>
      </c>
      <c r="C20540">
        <v>29</v>
      </c>
      <c r="D20540" t="s">
        <v>953</v>
      </c>
      <c r="E20540" t="s">
        <v>1114</v>
      </c>
      <c r="F20540" t="s">
        <v>140</v>
      </c>
      <c r="G20540" t="s">
        <v>140</v>
      </c>
    </row>
    <row r="20541" spans="1:7" x14ac:dyDescent="0.35">
      <c r="A20541" t="s">
        <v>14</v>
      </c>
      <c r="B20541" t="s">
        <v>1218</v>
      </c>
      <c r="C20541">
        <v>12</v>
      </c>
      <c r="D20541" t="s">
        <v>147</v>
      </c>
      <c r="E20541" t="s">
        <v>930</v>
      </c>
      <c r="F20541" t="s">
        <v>140</v>
      </c>
      <c r="G20541" t="s">
        <v>140</v>
      </c>
    </row>
    <row r="20542" spans="1:7" x14ac:dyDescent="0.35">
      <c r="A20542" t="s">
        <v>14</v>
      </c>
      <c r="B20542" t="s">
        <v>1999</v>
      </c>
      <c r="C20542">
        <v>8</v>
      </c>
      <c r="D20542" t="s">
        <v>639</v>
      </c>
      <c r="E20542" t="s">
        <v>638</v>
      </c>
      <c r="F20542" t="s">
        <v>140</v>
      </c>
      <c r="G20542" t="s">
        <v>140</v>
      </c>
    </row>
    <row r="20543" spans="1:7" x14ac:dyDescent="0.35">
      <c r="A20543" t="s">
        <v>14</v>
      </c>
      <c r="B20543" t="s">
        <v>2000</v>
      </c>
      <c r="C20543">
        <v>11</v>
      </c>
      <c r="D20543" t="s">
        <v>140</v>
      </c>
      <c r="E20543" t="s">
        <v>177</v>
      </c>
      <c r="F20543" t="s">
        <v>140</v>
      </c>
      <c r="G20543" t="s">
        <v>140</v>
      </c>
    </row>
    <row r="20544" spans="1:7" x14ac:dyDescent="0.35">
      <c r="A20544" t="s">
        <v>14</v>
      </c>
      <c r="B20544" t="s">
        <v>2001</v>
      </c>
      <c r="C20544">
        <v>6</v>
      </c>
      <c r="D20544" t="s">
        <v>240</v>
      </c>
      <c r="E20544" t="s">
        <v>239</v>
      </c>
      <c r="F20544" t="s">
        <v>140</v>
      </c>
      <c r="G20544" t="s">
        <v>140</v>
      </c>
    </row>
    <row r="20545" spans="1:7" x14ac:dyDescent="0.35">
      <c r="A20545" t="s">
        <v>14</v>
      </c>
      <c r="B20545" t="s">
        <v>2002</v>
      </c>
      <c r="C20545">
        <v>33</v>
      </c>
      <c r="D20545" t="s">
        <v>1049</v>
      </c>
      <c r="E20545" t="s">
        <v>1122</v>
      </c>
      <c r="F20545" t="s">
        <v>140</v>
      </c>
      <c r="G20545" t="s">
        <v>140</v>
      </c>
    </row>
    <row r="20546" spans="1:7" x14ac:dyDescent="0.35">
      <c r="A20546" t="s">
        <v>14</v>
      </c>
      <c r="B20546" t="s">
        <v>2003</v>
      </c>
      <c r="C20546">
        <v>28</v>
      </c>
      <c r="D20546" t="s">
        <v>973</v>
      </c>
      <c r="E20546" t="s">
        <v>974</v>
      </c>
      <c r="F20546" t="s">
        <v>140</v>
      </c>
      <c r="G20546" t="s">
        <v>140</v>
      </c>
    </row>
    <row r="20547" spans="1:7" x14ac:dyDescent="0.35">
      <c r="A20547" t="s">
        <v>14</v>
      </c>
      <c r="B20547" t="s">
        <v>2004</v>
      </c>
      <c r="C20547">
        <v>5</v>
      </c>
      <c r="D20547" t="s">
        <v>140</v>
      </c>
      <c r="E20547" t="s">
        <v>177</v>
      </c>
      <c r="F20547" t="s">
        <v>140</v>
      </c>
      <c r="G20547" t="s">
        <v>140</v>
      </c>
    </row>
    <row r="20548" spans="1:7" x14ac:dyDescent="0.35">
      <c r="A20548" t="s">
        <v>14</v>
      </c>
      <c r="B20548" t="s">
        <v>339</v>
      </c>
      <c r="C20548">
        <v>3</v>
      </c>
      <c r="D20548" t="s">
        <v>140</v>
      </c>
      <c r="E20548" t="s">
        <v>177</v>
      </c>
      <c r="F20548" t="s">
        <v>140</v>
      </c>
      <c r="G20548" t="s">
        <v>140</v>
      </c>
    </row>
    <row r="20549" spans="1:7" x14ac:dyDescent="0.35">
      <c r="A20549" t="s">
        <v>15</v>
      </c>
      <c r="B20549" t="s">
        <v>1216</v>
      </c>
      <c r="C20549">
        <v>11</v>
      </c>
      <c r="D20549" t="s">
        <v>832</v>
      </c>
      <c r="E20549" t="s">
        <v>831</v>
      </c>
      <c r="F20549" t="s">
        <v>140</v>
      </c>
      <c r="G20549" t="s">
        <v>140</v>
      </c>
    </row>
    <row r="20550" spans="1:7" x14ac:dyDescent="0.35">
      <c r="A20550" t="s">
        <v>15</v>
      </c>
      <c r="B20550" t="s">
        <v>1993</v>
      </c>
      <c r="C20550">
        <v>9</v>
      </c>
      <c r="D20550" t="s">
        <v>418</v>
      </c>
      <c r="E20550" t="s">
        <v>419</v>
      </c>
      <c r="F20550" t="s">
        <v>140</v>
      </c>
      <c r="G20550" t="s">
        <v>140</v>
      </c>
    </row>
    <row r="20551" spans="1:7" x14ac:dyDescent="0.35">
      <c r="A20551" t="s">
        <v>15</v>
      </c>
      <c r="B20551" t="s">
        <v>1994</v>
      </c>
      <c r="C20551">
        <v>15</v>
      </c>
      <c r="D20551" t="s">
        <v>140</v>
      </c>
      <c r="E20551" t="s">
        <v>177</v>
      </c>
      <c r="F20551" t="s">
        <v>140</v>
      </c>
      <c r="G20551" t="s">
        <v>140</v>
      </c>
    </row>
    <row r="20552" spans="1:7" x14ac:dyDescent="0.35">
      <c r="A20552" t="s">
        <v>15</v>
      </c>
      <c r="B20552" t="s">
        <v>1995</v>
      </c>
      <c r="C20552">
        <v>4</v>
      </c>
      <c r="D20552" t="s">
        <v>140</v>
      </c>
      <c r="E20552" t="s">
        <v>177</v>
      </c>
      <c r="F20552" t="s">
        <v>140</v>
      </c>
      <c r="G20552" t="s">
        <v>140</v>
      </c>
    </row>
    <row r="20553" spans="1:7" x14ac:dyDescent="0.35">
      <c r="A20553" t="s">
        <v>15</v>
      </c>
      <c r="B20553" t="s">
        <v>1996</v>
      </c>
      <c r="C20553">
        <v>51</v>
      </c>
      <c r="D20553" t="s">
        <v>1106</v>
      </c>
      <c r="E20553" t="s">
        <v>740</v>
      </c>
      <c r="F20553" t="s">
        <v>1046</v>
      </c>
      <c r="G20553" t="s">
        <v>140</v>
      </c>
    </row>
    <row r="20554" spans="1:7" x14ac:dyDescent="0.35">
      <c r="A20554" t="s">
        <v>15</v>
      </c>
      <c r="B20554" t="s">
        <v>1997</v>
      </c>
      <c r="C20554">
        <v>39</v>
      </c>
      <c r="D20554" t="s">
        <v>340</v>
      </c>
      <c r="E20554" t="s">
        <v>587</v>
      </c>
      <c r="F20554" t="s">
        <v>140</v>
      </c>
      <c r="G20554" t="s">
        <v>140</v>
      </c>
    </row>
    <row r="20555" spans="1:7" x14ac:dyDescent="0.35">
      <c r="A20555" t="s">
        <v>15</v>
      </c>
      <c r="B20555" t="s">
        <v>1998</v>
      </c>
      <c r="C20555">
        <v>29</v>
      </c>
      <c r="D20555" t="s">
        <v>877</v>
      </c>
      <c r="E20555" t="s">
        <v>876</v>
      </c>
      <c r="F20555" t="s">
        <v>140</v>
      </c>
      <c r="G20555" t="s">
        <v>140</v>
      </c>
    </row>
    <row r="20556" spans="1:7" x14ac:dyDescent="0.35">
      <c r="A20556" t="s">
        <v>15</v>
      </c>
      <c r="B20556" t="s">
        <v>1218</v>
      </c>
      <c r="C20556">
        <v>17</v>
      </c>
      <c r="D20556" t="s">
        <v>379</v>
      </c>
      <c r="E20556" t="s">
        <v>378</v>
      </c>
      <c r="F20556" t="s">
        <v>140</v>
      </c>
      <c r="G20556" t="s">
        <v>140</v>
      </c>
    </row>
    <row r="20557" spans="1:7" x14ac:dyDescent="0.35">
      <c r="A20557" t="s">
        <v>15</v>
      </c>
      <c r="B20557" t="s">
        <v>1999</v>
      </c>
      <c r="C20557">
        <v>13</v>
      </c>
      <c r="D20557" t="s">
        <v>140</v>
      </c>
      <c r="E20557" t="s">
        <v>177</v>
      </c>
      <c r="F20557" t="s">
        <v>140</v>
      </c>
      <c r="G20557" t="s">
        <v>140</v>
      </c>
    </row>
    <row r="20558" spans="1:7" x14ac:dyDescent="0.35">
      <c r="A20558" t="s">
        <v>15</v>
      </c>
      <c r="B20558" t="s">
        <v>2000</v>
      </c>
      <c r="C20558">
        <v>7</v>
      </c>
      <c r="D20558" t="s">
        <v>371</v>
      </c>
      <c r="E20558" t="s">
        <v>370</v>
      </c>
      <c r="F20558" t="s">
        <v>140</v>
      </c>
      <c r="G20558" t="s">
        <v>140</v>
      </c>
    </row>
    <row r="20559" spans="1:7" x14ac:dyDescent="0.35">
      <c r="A20559" t="s">
        <v>15</v>
      </c>
      <c r="B20559" t="s">
        <v>2001</v>
      </c>
      <c r="C20559">
        <v>8</v>
      </c>
      <c r="D20559" t="s">
        <v>1182</v>
      </c>
      <c r="E20559" t="s">
        <v>1188</v>
      </c>
      <c r="F20559" t="s">
        <v>140</v>
      </c>
      <c r="G20559" t="s">
        <v>140</v>
      </c>
    </row>
    <row r="20560" spans="1:7" x14ac:dyDescent="0.35">
      <c r="A20560" t="s">
        <v>15</v>
      </c>
      <c r="B20560" t="s">
        <v>2002</v>
      </c>
      <c r="C20560">
        <v>28</v>
      </c>
      <c r="D20560" t="s">
        <v>131</v>
      </c>
      <c r="E20560" t="s">
        <v>923</v>
      </c>
      <c r="F20560" t="s">
        <v>458</v>
      </c>
      <c r="G20560" t="s">
        <v>140</v>
      </c>
    </row>
    <row r="20561" spans="1:7" x14ac:dyDescent="0.35">
      <c r="A20561" t="s">
        <v>15</v>
      </c>
      <c r="B20561" t="s">
        <v>2003</v>
      </c>
      <c r="C20561">
        <v>27</v>
      </c>
      <c r="D20561" t="s">
        <v>727</v>
      </c>
      <c r="E20561" t="s">
        <v>726</v>
      </c>
      <c r="F20561" t="s">
        <v>140</v>
      </c>
      <c r="G20561" t="s">
        <v>140</v>
      </c>
    </row>
    <row r="20562" spans="1:7" x14ac:dyDescent="0.35">
      <c r="A20562" t="s">
        <v>15</v>
      </c>
      <c r="B20562" t="s">
        <v>2004</v>
      </c>
      <c r="C20562">
        <v>7</v>
      </c>
      <c r="D20562" t="s">
        <v>140</v>
      </c>
      <c r="E20562" t="s">
        <v>177</v>
      </c>
      <c r="F20562" t="s">
        <v>140</v>
      </c>
      <c r="G20562" t="s">
        <v>140</v>
      </c>
    </row>
    <row r="20563" spans="1:7" x14ac:dyDescent="0.35">
      <c r="A20563" t="s">
        <v>15</v>
      </c>
      <c r="B20563" t="s">
        <v>339</v>
      </c>
      <c r="C20563">
        <v>1</v>
      </c>
      <c r="D20563" t="s">
        <v>140</v>
      </c>
      <c r="E20563" t="s">
        <v>177</v>
      </c>
      <c r="F20563" t="s">
        <v>140</v>
      </c>
      <c r="G20563" t="s">
        <v>140</v>
      </c>
    </row>
    <row r="20564" spans="1:7" x14ac:dyDescent="0.35">
      <c r="A20564" t="s">
        <v>16</v>
      </c>
      <c r="B20564" t="s">
        <v>1216</v>
      </c>
      <c r="C20564">
        <v>22</v>
      </c>
      <c r="D20564" t="s">
        <v>967</v>
      </c>
      <c r="E20564" t="s">
        <v>1005</v>
      </c>
      <c r="F20564" t="s">
        <v>140</v>
      </c>
      <c r="G20564" t="s">
        <v>140</v>
      </c>
    </row>
    <row r="20565" spans="1:7" x14ac:dyDescent="0.35">
      <c r="A20565" t="s">
        <v>16</v>
      </c>
      <c r="B20565" t="s">
        <v>1993</v>
      </c>
      <c r="C20565">
        <v>22</v>
      </c>
      <c r="D20565" t="s">
        <v>1052</v>
      </c>
      <c r="E20565" t="s">
        <v>1146</v>
      </c>
      <c r="F20565" t="s">
        <v>140</v>
      </c>
      <c r="G20565" t="s">
        <v>140</v>
      </c>
    </row>
    <row r="20566" spans="1:7" x14ac:dyDescent="0.35">
      <c r="A20566" t="s">
        <v>16</v>
      </c>
      <c r="B20566" t="s">
        <v>1994</v>
      </c>
      <c r="C20566">
        <v>10</v>
      </c>
      <c r="D20566" t="s">
        <v>1095</v>
      </c>
      <c r="E20566" t="s">
        <v>1134</v>
      </c>
      <c r="F20566" t="s">
        <v>140</v>
      </c>
      <c r="G20566" t="s">
        <v>140</v>
      </c>
    </row>
    <row r="20567" spans="1:7" x14ac:dyDescent="0.35">
      <c r="A20567" t="s">
        <v>16</v>
      </c>
      <c r="B20567" t="s">
        <v>1995</v>
      </c>
      <c r="C20567">
        <v>12</v>
      </c>
      <c r="D20567" t="s">
        <v>970</v>
      </c>
      <c r="E20567" t="s">
        <v>1079</v>
      </c>
      <c r="F20567" t="s">
        <v>140</v>
      </c>
      <c r="G20567" t="s">
        <v>140</v>
      </c>
    </row>
    <row r="20568" spans="1:7" x14ac:dyDescent="0.35">
      <c r="A20568" t="s">
        <v>16</v>
      </c>
      <c r="B20568" t="s">
        <v>1996</v>
      </c>
      <c r="C20568">
        <v>57</v>
      </c>
      <c r="D20568" t="s">
        <v>1154</v>
      </c>
      <c r="E20568" t="s">
        <v>1155</v>
      </c>
      <c r="F20568" t="s">
        <v>140</v>
      </c>
      <c r="G20568" t="s">
        <v>140</v>
      </c>
    </row>
    <row r="20569" spans="1:7" x14ac:dyDescent="0.35">
      <c r="A20569" t="s">
        <v>16</v>
      </c>
      <c r="B20569" t="s">
        <v>1997</v>
      </c>
      <c r="C20569">
        <v>29</v>
      </c>
      <c r="D20569" t="s">
        <v>115</v>
      </c>
      <c r="E20569" t="s">
        <v>116</v>
      </c>
      <c r="F20569" t="s">
        <v>140</v>
      </c>
      <c r="G20569" t="s">
        <v>140</v>
      </c>
    </row>
    <row r="20570" spans="1:7" x14ac:dyDescent="0.35">
      <c r="A20570" t="s">
        <v>16</v>
      </c>
      <c r="B20570" t="s">
        <v>1998</v>
      </c>
      <c r="C20570">
        <v>34</v>
      </c>
      <c r="D20570" t="s">
        <v>999</v>
      </c>
      <c r="E20570" t="s">
        <v>811</v>
      </c>
      <c r="F20570" t="s">
        <v>1019</v>
      </c>
      <c r="G20570" t="s">
        <v>140</v>
      </c>
    </row>
    <row r="20571" spans="1:7" x14ac:dyDescent="0.35">
      <c r="A20571" t="s">
        <v>16</v>
      </c>
      <c r="B20571" t="s">
        <v>1218</v>
      </c>
      <c r="C20571">
        <v>19</v>
      </c>
      <c r="D20571" t="s">
        <v>140</v>
      </c>
      <c r="E20571" t="s">
        <v>177</v>
      </c>
      <c r="F20571" t="s">
        <v>140</v>
      </c>
      <c r="G20571" t="s">
        <v>140</v>
      </c>
    </row>
    <row r="20572" spans="1:7" x14ac:dyDescent="0.35">
      <c r="A20572" t="s">
        <v>16</v>
      </c>
      <c r="B20572" t="s">
        <v>1999</v>
      </c>
      <c r="C20572">
        <v>18</v>
      </c>
      <c r="D20572" t="s">
        <v>1007</v>
      </c>
      <c r="E20572" t="s">
        <v>1006</v>
      </c>
      <c r="F20572" t="s">
        <v>140</v>
      </c>
      <c r="G20572" t="s">
        <v>140</v>
      </c>
    </row>
    <row r="20573" spans="1:7" x14ac:dyDescent="0.35">
      <c r="A20573" t="s">
        <v>16</v>
      </c>
      <c r="B20573" t="s">
        <v>2000</v>
      </c>
      <c r="C20573">
        <v>6</v>
      </c>
      <c r="D20573" t="s">
        <v>140</v>
      </c>
      <c r="E20573" t="s">
        <v>177</v>
      </c>
      <c r="F20573" t="s">
        <v>140</v>
      </c>
      <c r="G20573" t="s">
        <v>140</v>
      </c>
    </row>
    <row r="20574" spans="1:7" x14ac:dyDescent="0.35">
      <c r="A20574" t="s">
        <v>16</v>
      </c>
      <c r="B20574" t="s">
        <v>2001</v>
      </c>
      <c r="C20574">
        <v>5</v>
      </c>
      <c r="D20574" t="s">
        <v>582</v>
      </c>
      <c r="E20574" t="s">
        <v>581</v>
      </c>
      <c r="F20574" t="s">
        <v>140</v>
      </c>
      <c r="G20574" t="s">
        <v>140</v>
      </c>
    </row>
    <row r="20575" spans="1:7" x14ac:dyDescent="0.35">
      <c r="A20575" t="s">
        <v>16</v>
      </c>
      <c r="B20575" t="s">
        <v>2002</v>
      </c>
      <c r="C20575">
        <v>39</v>
      </c>
      <c r="D20575" t="s">
        <v>733</v>
      </c>
      <c r="E20575" t="s">
        <v>732</v>
      </c>
      <c r="F20575" t="s">
        <v>140</v>
      </c>
      <c r="G20575" t="s">
        <v>140</v>
      </c>
    </row>
    <row r="20576" spans="1:7" x14ac:dyDescent="0.35">
      <c r="A20576" t="s">
        <v>16</v>
      </c>
      <c r="B20576" t="s">
        <v>2003</v>
      </c>
      <c r="C20576">
        <v>15</v>
      </c>
      <c r="D20576" t="s">
        <v>947</v>
      </c>
      <c r="E20576" t="s">
        <v>946</v>
      </c>
      <c r="F20576" t="s">
        <v>140</v>
      </c>
      <c r="G20576" t="s">
        <v>140</v>
      </c>
    </row>
    <row r="20577" spans="1:7" x14ac:dyDescent="0.35">
      <c r="A20577" t="s">
        <v>16</v>
      </c>
      <c r="B20577" t="s">
        <v>2004</v>
      </c>
      <c r="C20577">
        <v>15</v>
      </c>
      <c r="D20577" t="s">
        <v>971</v>
      </c>
      <c r="E20577" t="s">
        <v>1207</v>
      </c>
      <c r="F20577" t="s">
        <v>140</v>
      </c>
      <c r="G20577" t="s">
        <v>140</v>
      </c>
    </row>
    <row r="20578" spans="1:7" x14ac:dyDescent="0.35">
      <c r="A20578" t="s">
        <v>16</v>
      </c>
      <c r="B20578" t="s">
        <v>339</v>
      </c>
      <c r="C20578">
        <v>2</v>
      </c>
      <c r="D20578" t="s">
        <v>140</v>
      </c>
      <c r="E20578" t="s">
        <v>177</v>
      </c>
      <c r="F20578" t="s">
        <v>140</v>
      </c>
      <c r="G20578" t="s">
        <v>140</v>
      </c>
    </row>
    <row r="20579" spans="1:7" x14ac:dyDescent="0.35">
      <c r="A20579" t="s">
        <v>17</v>
      </c>
      <c r="B20579" t="s">
        <v>1216</v>
      </c>
      <c r="C20579">
        <v>13</v>
      </c>
      <c r="D20579" t="s">
        <v>140</v>
      </c>
      <c r="E20579" t="s">
        <v>177</v>
      </c>
      <c r="F20579" t="s">
        <v>140</v>
      </c>
      <c r="G20579" t="s">
        <v>140</v>
      </c>
    </row>
    <row r="20580" spans="1:7" x14ac:dyDescent="0.35">
      <c r="A20580" t="s">
        <v>17</v>
      </c>
      <c r="B20580" t="s">
        <v>1993</v>
      </c>
      <c r="C20580">
        <v>14</v>
      </c>
      <c r="D20580" t="s">
        <v>967</v>
      </c>
      <c r="E20580" t="s">
        <v>1005</v>
      </c>
      <c r="F20580" t="s">
        <v>140</v>
      </c>
      <c r="G20580" t="s">
        <v>140</v>
      </c>
    </row>
    <row r="20581" spans="1:7" x14ac:dyDescent="0.35">
      <c r="A20581" t="s">
        <v>17</v>
      </c>
      <c r="B20581" t="s">
        <v>1994</v>
      </c>
      <c r="C20581">
        <v>11</v>
      </c>
      <c r="D20581" t="s">
        <v>140</v>
      </c>
      <c r="E20581" t="s">
        <v>177</v>
      </c>
      <c r="F20581" t="s">
        <v>140</v>
      </c>
      <c r="G20581" t="s">
        <v>140</v>
      </c>
    </row>
    <row r="20582" spans="1:7" x14ac:dyDescent="0.35">
      <c r="A20582" t="s">
        <v>17</v>
      </c>
      <c r="B20582" t="s">
        <v>1995</v>
      </c>
      <c r="C20582">
        <v>6</v>
      </c>
      <c r="D20582" t="s">
        <v>140</v>
      </c>
      <c r="E20582" t="s">
        <v>177</v>
      </c>
      <c r="F20582" t="s">
        <v>140</v>
      </c>
      <c r="G20582" t="s">
        <v>140</v>
      </c>
    </row>
    <row r="20583" spans="1:7" x14ac:dyDescent="0.35">
      <c r="A20583" t="s">
        <v>17</v>
      </c>
      <c r="B20583" t="s">
        <v>1996</v>
      </c>
      <c r="C20583">
        <v>40</v>
      </c>
      <c r="D20583" t="s">
        <v>773</v>
      </c>
      <c r="E20583" t="s">
        <v>772</v>
      </c>
      <c r="F20583" t="s">
        <v>140</v>
      </c>
      <c r="G20583" t="s">
        <v>140</v>
      </c>
    </row>
    <row r="20584" spans="1:7" x14ac:dyDescent="0.35">
      <c r="A20584" t="s">
        <v>17</v>
      </c>
      <c r="B20584" t="s">
        <v>1997</v>
      </c>
      <c r="C20584">
        <v>35</v>
      </c>
      <c r="D20584" t="s">
        <v>107</v>
      </c>
      <c r="E20584" t="s">
        <v>108</v>
      </c>
      <c r="F20584" t="s">
        <v>140</v>
      </c>
      <c r="G20584" t="s">
        <v>140</v>
      </c>
    </row>
    <row r="20585" spans="1:7" x14ac:dyDescent="0.35">
      <c r="A20585" t="s">
        <v>17</v>
      </c>
      <c r="B20585" t="s">
        <v>1998</v>
      </c>
      <c r="C20585">
        <v>42</v>
      </c>
      <c r="D20585" t="s">
        <v>917</v>
      </c>
      <c r="E20585" t="s">
        <v>916</v>
      </c>
      <c r="F20585" t="s">
        <v>140</v>
      </c>
      <c r="G20585" t="s">
        <v>140</v>
      </c>
    </row>
    <row r="20586" spans="1:7" x14ac:dyDescent="0.35">
      <c r="A20586" t="s">
        <v>17</v>
      </c>
      <c r="B20586" t="s">
        <v>1218</v>
      </c>
      <c r="C20586">
        <v>7</v>
      </c>
      <c r="D20586" t="s">
        <v>140</v>
      </c>
      <c r="E20586" t="s">
        <v>177</v>
      </c>
      <c r="F20586" t="s">
        <v>140</v>
      </c>
      <c r="G20586" t="s">
        <v>140</v>
      </c>
    </row>
    <row r="20587" spans="1:7" x14ac:dyDescent="0.35">
      <c r="A20587" t="s">
        <v>17</v>
      </c>
      <c r="B20587" t="s">
        <v>1999</v>
      </c>
      <c r="C20587">
        <v>17</v>
      </c>
      <c r="D20587" t="s">
        <v>91</v>
      </c>
      <c r="E20587" t="s">
        <v>92</v>
      </c>
      <c r="F20587" t="s">
        <v>140</v>
      </c>
      <c r="G20587" t="s">
        <v>140</v>
      </c>
    </row>
    <row r="20588" spans="1:7" x14ac:dyDescent="0.35">
      <c r="A20588" t="s">
        <v>17</v>
      </c>
      <c r="B20588" t="s">
        <v>2000</v>
      </c>
      <c r="C20588">
        <v>6</v>
      </c>
      <c r="D20588" t="s">
        <v>421</v>
      </c>
      <c r="E20588" t="s">
        <v>420</v>
      </c>
      <c r="F20588" t="s">
        <v>140</v>
      </c>
      <c r="G20588" t="s">
        <v>140</v>
      </c>
    </row>
    <row r="20589" spans="1:7" x14ac:dyDescent="0.35">
      <c r="A20589" t="s">
        <v>17</v>
      </c>
      <c r="B20589" t="s">
        <v>2001</v>
      </c>
      <c r="C20589">
        <v>3</v>
      </c>
      <c r="D20589" t="s">
        <v>140</v>
      </c>
      <c r="E20589" t="s">
        <v>177</v>
      </c>
      <c r="F20589" t="s">
        <v>140</v>
      </c>
      <c r="G20589" t="s">
        <v>140</v>
      </c>
    </row>
    <row r="20590" spans="1:7" x14ac:dyDescent="0.35">
      <c r="A20590" t="s">
        <v>17</v>
      </c>
      <c r="B20590" t="s">
        <v>2002</v>
      </c>
      <c r="C20590">
        <v>40</v>
      </c>
      <c r="D20590" t="s">
        <v>528</v>
      </c>
      <c r="E20590" t="s">
        <v>844</v>
      </c>
      <c r="F20590" t="s">
        <v>140</v>
      </c>
      <c r="G20590" t="s">
        <v>140</v>
      </c>
    </row>
    <row r="20591" spans="1:7" x14ac:dyDescent="0.35">
      <c r="A20591" t="s">
        <v>17</v>
      </c>
      <c r="B20591" t="s">
        <v>2003</v>
      </c>
      <c r="C20591">
        <v>27</v>
      </c>
      <c r="D20591" t="s">
        <v>113</v>
      </c>
      <c r="E20591" t="s">
        <v>114</v>
      </c>
      <c r="F20591" t="s">
        <v>140</v>
      </c>
      <c r="G20591" t="s">
        <v>140</v>
      </c>
    </row>
    <row r="20592" spans="1:7" x14ac:dyDescent="0.35">
      <c r="A20592" t="s">
        <v>17</v>
      </c>
      <c r="B20592" t="s">
        <v>2004</v>
      </c>
      <c r="C20592">
        <v>14</v>
      </c>
      <c r="D20592" t="s">
        <v>674</v>
      </c>
      <c r="E20592" t="s">
        <v>675</v>
      </c>
      <c r="F20592" t="s">
        <v>140</v>
      </c>
      <c r="G20592" t="s">
        <v>140</v>
      </c>
    </row>
    <row r="20593" spans="1:7" x14ac:dyDescent="0.35">
      <c r="A20593" t="s">
        <v>17</v>
      </c>
      <c r="B20593" t="s">
        <v>339</v>
      </c>
      <c r="C20593">
        <v>5</v>
      </c>
      <c r="D20593" t="s">
        <v>737</v>
      </c>
      <c r="E20593" t="s">
        <v>736</v>
      </c>
      <c r="F20593" t="s">
        <v>140</v>
      </c>
      <c r="G20593" t="s">
        <v>140</v>
      </c>
    </row>
    <row r="20594" spans="1:7" x14ac:dyDescent="0.35">
      <c r="A20594" t="s">
        <v>18</v>
      </c>
      <c r="B20594" t="s">
        <v>1216</v>
      </c>
      <c r="C20594">
        <v>7</v>
      </c>
      <c r="D20594" t="s">
        <v>797</v>
      </c>
      <c r="E20594" t="s">
        <v>146</v>
      </c>
      <c r="F20594" t="s">
        <v>140</v>
      </c>
      <c r="G20594" t="s">
        <v>140</v>
      </c>
    </row>
    <row r="20595" spans="1:7" x14ac:dyDescent="0.35">
      <c r="A20595" t="s">
        <v>18</v>
      </c>
      <c r="B20595" t="s">
        <v>1993</v>
      </c>
      <c r="C20595">
        <v>16</v>
      </c>
      <c r="D20595" t="s">
        <v>1049</v>
      </c>
      <c r="E20595" t="s">
        <v>1122</v>
      </c>
      <c r="F20595" t="s">
        <v>140</v>
      </c>
      <c r="G20595" t="s">
        <v>140</v>
      </c>
    </row>
    <row r="20596" spans="1:7" x14ac:dyDescent="0.35">
      <c r="A20596" t="s">
        <v>18</v>
      </c>
      <c r="B20596" t="s">
        <v>1994</v>
      </c>
      <c r="C20596">
        <v>4</v>
      </c>
      <c r="D20596" t="s">
        <v>140</v>
      </c>
      <c r="E20596" t="s">
        <v>177</v>
      </c>
      <c r="F20596" t="s">
        <v>140</v>
      </c>
      <c r="G20596" t="s">
        <v>140</v>
      </c>
    </row>
    <row r="20597" spans="1:7" x14ac:dyDescent="0.35">
      <c r="A20597" t="s">
        <v>18</v>
      </c>
      <c r="B20597" t="s">
        <v>1995</v>
      </c>
      <c r="C20597">
        <v>4</v>
      </c>
      <c r="D20597" t="s">
        <v>140</v>
      </c>
      <c r="E20597" t="s">
        <v>177</v>
      </c>
      <c r="F20597" t="s">
        <v>140</v>
      </c>
      <c r="G20597" t="s">
        <v>140</v>
      </c>
    </row>
    <row r="20598" spans="1:7" x14ac:dyDescent="0.35">
      <c r="A20598" t="s">
        <v>18</v>
      </c>
      <c r="B20598" t="s">
        <v>1996</v>
      </c>
      <c r="C20598">
        <v>45</v>
      </c>
      <c r="D20598" t="s">
        <v>775</v>
      </c>
      <c r="E20598" t="s">
        <v>774</v>
      </c>
      <c r="F20598" t="s">
        <v>140</v>
      </c>
      <c r="G20598" t="s">
        <v>140</v>
      </c>
    </row>
    <row r="20599" spans="1:7" x14ac:dyDescent="0.35">
      <c r="A20599" t="s">
        <v>18</v>
      </c>
      <c r="B20599" t="s">
        <v>1997</v>
      </c>
      <c r="C20599">
        <v>35</v>
      </c>
      <c r="D20599" t="s">
        <v>961</v>
      </c>
      <c r="E20599" t="s">
        <v>960</v>
      </c>
      <c r="F20599" t="s">
        <v>140</v>
      </c>
      <c r="G20599" t="s">
        <v>140</v>
      </c>
    </row>
    <row r="20600" spans="1:7" x14ac:dyDescent="0.35">
      <c r="A20600" t="s">
        <v>18</v>
      </c>
      <c r="B20600" t="s">
        <v>1998</v>
      </c>
      <c r="C20600">
        <v>32</v>
      </c>
      <c r="D20600" t="s">
        <v>729</v>
      </c>
      <c r="E20600" t="s">
        <v>531</v>
      </c>
      <c r="F20600" t="s">
        <v>140</v>
      </c>
      <c r="G20600" t="s">
        <v>769</v>
      </c>
    </row>
    <row r="20601" spans="1:7" x14ac:dyDescent="0.35">
      <c r="A20601" t="s">
        <v>18</v>
      </c>
      <c r="B20601" t="s">
        <v>1218</v>
      </c>
      <c r="C20601">
        <v>11</v>
      </c>
      <c r="D20601" t="s">
        <v>140</v>
      </c>
      <c r="E20601" t="s">
        <v>177</v>
      </c>
      <c r="F20601" t="s">
        <v>140</v>
      </c>
      <c r="G20601" t="s">
        <v>140</v>
      </c>
    </row>
    <row r="20602" spans="1:7" x14ac:dyDescent="0.35">
      <c r="A20602" t="s">
        <v>18</v>
      </c>
      <c r="B20602" t="s">
        <v>1999</v>
      </c>
      <c r="C20602">
        <v>7</v>
      </c>
      <c r="D20602" t="s">
        <v>921</v>
      </c>
      <c r="E20602" t="s">
        <v>920</v>
      </c>
      <c r="F20602" t="s">
        <v>140</v>
      </c>
      <c r="G20602" t="s">
        <v>140</v>
      </c>
    </row>
    <row r="20603" spans="1:7" x14ac:dyDescent="0.35">
      <c r="A20603" t="s">
        <v>18</v>
      </c>
      <c r="B20603" t="s">
        <v>2000</v>
      </c>
      <c r="C20603">
        <v>5</v>
      </c>
      <c r="D20603" t="s">
        <v>140</v>
      </c>
      <c r="E20603" t="s">
        <v>177</v>
      </c>
      <c r="F20603" t="s">
        <v>140</v>
      </c>
      <c r="G20603" t="s">
        <v>140</v>
      </c>
    </row>
    <row r="20604" spans="1:7" x14ac:dyDescent="0.35">
      <c r="A20604" t="s">
        <v>18</v>
      </c>
      <c r="B20604" t="s">
        <v>2001</v>
      </c>
      <c r="C20604">
        <v>2</v>
      </c>
      <c r="D20604" t="s">
        <v>140</v>
      </c>
      <c r="E20604" t="s">
        <v>177</v>
      </c>
      <c r="F20604" t="s">
        <v>140</v>
      </c>
      <c r="G20604" t="s">
        <v>140</v>
      </c>
    </row>
    <row r="20605" spans="1:7" x14ac:dyDescent="0.35">
      <c r="A20605" t="s">
        <v>18</v>
      </c>
      <c r="B20605" t="s">
        <v>2002</v>
      </c>
      <c r="C20605">
        <v>33</v>
      </c>
      <c r="D20605" t="s">
        <v>999</v>
      </c>
      <c r="E20605" t="s">
        <v>740</v>
      </c>
      <c r="F20605" t="s">
        <v>140</v>
      </c>
      <c r="G20605" t="s">
        <v>91</v>
      </c>
    </row>
    <row r="20606" spans="1:7" x14ac:dyDescent="0.35">
      <c r="A20606" t="s">
        <v>18</v>
      </c>
      <c r="B20606" t="s">
        <v>2003</v>
      </c>
      <c r="C20606">
        <v>21</v>
      </c>
      <c r="D20606" t="s">
        <v>465</v>
      </c>
      <c r="E20606" t="s">
        <v>891</v>
      </c>
      <c r="F20606" t="s">
        <v>140</v>
      </c>
      <c r="G20606" t="s">
        <v>121</v>
      </c>
    </row>
    <row r="20607" spans="1:7" x14ac:dyDescent="0.35">
      <c r="A20607" t="s">
        <v>18</v>
      </c>
      <c r="B20607" t="s">
        <v>2004</v>
      </c>
      <c r="C20607">
        <v>15</v>
      </c>
      <c r="D20607" t="s">
        <v>1067</v>
      </c>
      <c r="E20607" t="s">
        <v>763</v>
      </c>
      <c r="F20607" t="s">
        <v>140</v>
      </c>
      <c r="G20607" t="s">
        <v>199</v>
      </c>
    </row>
    <row r="20608" spans="1:7" x14ac:dyDescent="0.35">
      <c r="A20608" t="s">
        <v>19</v>
      </c>
      <c r="B20608" t="s">
        <v>1216</v>
      </c>
      <c r="C20608">
        <v>14</v>
      </c>
      <c r="D20608" t="s">
        <v>959</v>
      </c>
      <c r="E20608" t="s">
        <v>958</v>
      </c>
      <c r="F20608" t="s">
        <v>140</v>
      </c>
      <c r="G20608" t="s">
        <v>140</v>
      </c>
    </row>
    <row r="20609" spans="1:7" x14ac:dyDescent="0.35">
      <c r="A20609" t="s">
        <v>19</v>
      </c>
      <c r="B20609" t="s">
        <v>1993</v>
      </c>
      <c r="C20609">
        <v>8</v>
      </c>
      <c r="D20609" t="s">
        <v>140</v>
      </c>
      <c r="E20609" t="s">
        <v>177</v>
      </c>
      <c r="F20609" t="s">
        <v>140</v>
      </c>
      <c r="G20609" t="s">
        <v>140</v>
      </c>
    </row>
    <row r="20610" spans="1:7" x14ac:dyDescent="0.35">
      <c r="A20610" t="s">
        <v>19</v>
      </c>
      <c r="B20610" t="s">
        <v>1994</v>
      </c>
      <c r="C20610">
        <v>5</v>
      </c>
      <c r="D20610" t="s">
        <v>140</v>
      </c>
      <c r="E20610" t="s">
        <v>177</v>
      </c>
      <c r="F20610" t="s">
        <v>140</v>
      </c>
      <c r="G20610" t="s">
        <v>140</v>
      </c>
    </row>
    <row r="20611" spans="1:7" x14ac:dyDescent="0.35">
      <c r="A20611" t="s">
        <v>19</v>
      </c>
      <c r="B20611" t="s">
        <v>1995</v>
      </c>
      <c r="C20611">
        <v>13</v>
      </c>
      <c r="D20611" t="s">
        <v>115</v>
      </c>
      <c r="E20611" t="s">
        <v>116</v>
      </c>
      <c r="F20611" t="s">
        <v>140</v>
      </c>
      <c r="G20611" t="s">
        <v>140</v>
      </c>
    </row>
    <row r="20612" spans="1:7" x14ac:dyDescent="0.35">
      <c r="A20612" t="s">
        <v>19</v>
      </c>
      <c r="B20612" t="s">
        <v>1996</v>
      </c>
      <c r="C20612">
        <v>51</v>
      </c>
      <c r="D20612" t="s">
        <v>1182</v>
      </c>
      <c r="E20612" t="s">
        <v>1188</v>
      </c>
      <c r="F20612" t="s">
        <v>140</v>
      </c>
      <c r="G20612" t="s">
        <v>140</v>
      </c>
    </row>
    <row r="20613" spans="1:7" x14ac:dyDescent="0.35">
      <c r="A20613" t="s">
        <v>19</v>
      </c>
      <c r="B20613" t="s">
        <v>1997</v>
      </c>
      <c r="C20613">
        <v>42</v>
      </c>
      <c r="D20613" t="s">
        <v>860</v>
      </c>
      <c r="E20613" t="s">
        <v>753</v>
      </c>
      <c r="F20613" t="s">
        <v>1053</v>
      </c>
      <c r="G20613" t="s">
        <v>140</v>
      </c>
    </row>
    <row r="20614" spans="1:7" x14ac:dyDescent="0.35">
      <c r="A20614" t="s">
        <v>19</v>
      </c>
      <c r="B20614" t="s">
        <v>1998</v>
      </c>
      <c r="C20614">
        <v>37</v>
      </c>
      <c r="D20614" t="s">
        <v>762</v>
      </c>
      <c r="E20614" t="s">
        <v>763</v>
      </c>
      <c r="F20614" t="s">
        <v>140</v>
      </c>
      <c r="G20614" t="s">
        <v>140</v>
      </c>
    </row>
    <row r="20615" spans="1:7" x14ac:dyDescent="0.35">
      <c r="A20615" t="s">
        <v>19</v>
      </c>
      <c r="B20615" t="s">
        <v>1218</v>
      </c>
      <c r="C20615">
        <v>7</v>
      </c>
      <c r="D20615" t="s">
        <v>623</v>
      </c>
      <c r="E20615" t="s">
        <v>622</v>
      </c>
      <c r="F20615" t="s">
        <v>140</v>
      </c>
      <c r="G20615" t="s">
        <v>140</v>
      </c>
    </row>
    <row r="20616" spans="1:7" x14ac:dyDescent="0.35">
      <c r="A20616" t="s">
        <v>19</v>
      </c>
      <c r="B20616" t="s">
        <v>1999</v>
      </c>
      <c r="C20616">
        <v>7</v>
      </c>
      <c r="D20616" t="s">
        <v>140</v>
      </c>
      <c r="E20616" t="s">
        <v>177</v>
      </c>
      <c r="F20616" t="s">
        <v>140</v>
      </c>
      <c r="G20616" t="s">
        <v>140</v>
      </c>
    </row>
    <row r="20617" spans="1:7" x14ac:dyDescent="0.35">
      <c r="A20617" t="s">
        <v>19</v>
      </c>
      <c r="B20617" t="s">
        <v>2000</v>
      </c>
      <c r="C20617">
        <v>9</v>
      </c>
      <c r="D20617" t="s">
        <v>140</v>
      </c>
      <c r="E20617" t="s">
        <v>177</v>
      </c>
      <c r="F20617" t="s">
        <v>140</v>
      </c>
      <c r="G20617" t="s">
        <v>140</v>
      </c>
    </row>
    <row r="20618" spans="1:7" x14ac:dyDescent="0.35">
      <c r="A20618" t="s">
        <v>19</v>
      </c>
      <c r="B20618" t="s">
        <v>2001</v>
      </c>
      <c r="C20618">
        <v>6</v>
      </c>
      <c r="D20618" t="s">
        <v>794</v>
      </c>
      <c r="E20618" t="s">
        <v>793</v>
      </c>
      <c r="F20618" t="s">
        <v>140</v>
      </c>
      <c r="G20618" t="s">
        <v>140</v>
      </c>
    </row>
    <row r="20619" spans="1:7" x14ac:dyDescent="0.35">
      <c r="A20619" t="s">
        <v>19</v>
      </c>
      <c r="B20619" t="s">
        <v>2002</v>
      </c>
      <c r="C20619">
        <v>35</v>
      </c>
      <c r="D20619" t="s">
        <v>978</v>
      </c>
      <c r="E20619" t="s">
        <v>979</v>
      </c>
      <c r="F20619" t="s">
        <v>140</v>
      </c>
      <c r="G20619" t="s">
        <v>140</v>
      </c>
    </row>
    <row r="20620" spans="1:7" x14ac:dyDescent="0.35">
      <c r="A20620" t="s">
        <v>19</v>
      </c>
      <c r="B20620" t="s">
        <v>2003</v>
      </c>
      <c r="C20620">
        <v>37</v>
      </c>
      <c r="D20620" t="s">
        <v>751</v>
      </c>
      <c r="E20620" t="s">
        <v>750</v>
      </c>
      <c r="F20620" t="s">
        <v>140</v>
      </c>
      <c r="G20620" t="s">
        <v>140</v>
      </c>
    </row>
    <row r="20621" spans="1:7" x14ac:dyDescent="0.35">
      <c r="A20621" t="s">
        <v>19</v>
      </c>
      <c r="B20621" t="s">
        <v>2004</v>
      </c>
      <c r="C20621">
        <v>19</v>
      </c>
      <c r="D20621" t="s">
        <v>849</v>
      </c>
      <c r="E20621" t="s">
        <v>927</v>
      </c>
      <c r="F20621" t="s">
        <v>140</v>
      </c>
      <c r="G20621" t="s">
        <v>140</v>
      </c>
    </row>
    <row r="20622" spans="1:7" x14ac:dyDescent="0.35">
      <c r="A20622" t="s">
        <v>19</v>
      </c>
      <c r="B20622" t="s">
        <v>339</v>
      </c>
      <c r="C20622">
        <v>3</v>
      </c>
      <c r="D20622" t="s">
        <v>140</v>
      </c>
      <c r="E20622" t="s">
        <v>177</v>
      </c>
      <c r="F20622" t="s">
        <v>140</v>
      </c>
      <c r="G20622" t="s">
        <v>140</v>
      </c>
    </row>
    <row r="20623" spans="1:7" x14ac:dyDescent="0.35">
      <c r="A20623" t="s">
        <v>20</v>
      </c>
      <c r="B20623" t="s">
        <v>1216</v>
      </c>
      <c r="C20623">
        <v>18</v>
      </c>
      <c r="D20623" t="s">
        <v>1062</v>
      </c>
      <c r="E20623" t="s">
        <v>1109</v>
      </c>
      <c r="F20623" t="s">
        <v>140</v>
      </c>
      <c r="G20623" t="s">
        <v>140</v>
      </c>
    </row>
    <row r="20624" spans="1:7" x14ac:dyDescent="0.35">
      <c r="A20624" t="s">
        <v>20</v>
      </c>
      <c r="B20624" t="s">
        <v>1993</v>
      </c>
      <c r="C20624">
        <v>12</v>
      </c>
      <c r="D20624" t="s">
        <v>140</v>
      </c>
      <c r="E20624" t="s">
        <v>177</v>
      </c>
      <c r="F20624" t="s">
        <v>140</v>
      </c>
      <c r="G20624" t="s">
        <v>140</v>
      </c>
    </row>
    <row r="20625" spans="1:7" x14ac:dyDescent="0.35">
      <c r="A20625" t="s">
        <v>20</v>
      </c>
      <c r="B20625" t="s">
        <v>1994</v>
      </c>
      <c r="C20625">
        <v>10</v>
      </c>
      <c r="D20625" t="s">
        <v>286</v>
      </c>
      <c r="E20625" t="s">
        <v>285</v>
      </c>
      <c r="F20625" t="s">
        <v>140</v>
      </c>
      <c r="G20625" t="s">
        <v>140</v>
      </c>
    </row>
    <row r="20626" spans="1:7" x14ac:dyDescent="0.35">
      <c r="A20626" t="s">
        <v>20</v>
      </c>
      <c r="B20626" t="s">
        <v>1995</v>
      </c>
      <c r="C20626">
        <v>5</v>
      </c>
      <c r="D20626" t="s">
        <v>901</v>
      </c>
      <c r="E20626" t="s">
        <v>902</v>
      </c>
      <c r="F20626" t="s">
        <v>140</v>
      </c>
      <c r="G20626" t="s">
        <v>140</v>
      </c>
    </row>
    <row r="20627" spans="1:7" x14ac:dyDescent="0.35">
      <c r="A20627" t="s">
        <v>20</v>
      </c>
      <c r="B20627" t="s">
        <v>1996</v>
      </c>
      <c r="C20627">
        <v>52</v>
      </c>
      <c r="D20627" t="s">
        <v>937</v>
      </c>
      <c r="E20627" t="s">
        <v>936</v>
      </c>
      <c r="F20627" t="s">
        <v>140</v>
      </c>
      <c r="G20627" t="s">
        <v>140</v>
      </c>
    </row>
    <row r="20628" spans="1:7" x14ac:dyDescent="0.35">
      <c r="A20628" t="s">
        <v>20</v>
      </c>
      <c r="B20628" t="s">
        <v>1997</v>
      </c>
      <c r="C20628">
        <v>37</v>
      </c>
      <c r="D20628" t="s">
        <v>971</v>
      </c>
      <c r="E20628" t="s">
        <v>1207</v>
      </c>
      <c r="F20628" t="s">
        <v>140</v>
      </c>
      <c r="G20628" t="s">
        <v>140</v>
      </c>
    </row>
    <row r="20629" spans="1:7" x14ac:dyDescent="0.35">
      <c r="A20629" t="s">
        <v>20</v>
      </c>
      <c r="B20629" t="s">
        <v>1998</v>
      </c>
      <c r="C20629">
        <v>35</v>
      </c>
      <c r="D20629" t="s">
        <v>716</v>
      </c>
      <c r="E20629" t="s">
        <v>717</v>
      </c>
      <c r="F20629" t="s">
        <v>140</v>
      </c>
      <c r="G20629" t="s">
        <v>140</v>
      </c>
    </row>
    <row r="20630" spans="1:7" x14ac:dyDescent="0.35">
      <c r="A20630" t="s">
        <v>20</v>
      </c>
      <c r="B20630" t="s">
        <v>1218</v>
      </c>
      <c r="C20630">
        <v>13</v>
      </c>
      <c r="D20630" t="s">
        <v>860</v>
      </c>
      <c r="E20630" t="s">
        <v>859</v>
      </c>
      <c r="F20630" t="s">
        <v>140</v>
      </c>
      <c r="G20630" t="s">
        <v>140</v>
      </c>
    </row>
    <row r="20631" spans="1:7" x14ac:dyDescent="0.35">
      <c r="A20631" t="s">
        <v>20</v>
      </c>
      <c r="B20631" t="s">
        <v>1999</v>
      </c>
      <c r="C20631">
        <v>15</v>
      </c>
      <c r="D20631" t="s">
        <v>140</v>
      </c>
      <c r="E20631" t="s">
        <v>177</v>
      </c>
      <c r="F20631" t="s">
        <v>140</v>
      </c>
      <c r="G20631" t="s">
        <v>140</v>
      </c>
    </row>
    <row r="20632" spans="1:7" x14ac:dyDescent="0.35">
      <c r="A20632" t="s">
        <v>20</v>
      </c>
      <c r="B20632" t="s">
        <v>2000</v>
      </c>
      <c r="C20632">
        <v>7</v>
      </c>
      <c r="D20632" t="s">
        <v>140</v>
      </c>
      <c r="E20632" t="s">
        <v>177</v>
      </c>
      <c r="F20632" t="s">
        <v>140</v>
      </c>
      <c r="G20632" t="s">
        <v>140</v>
      </c>
    </row>
    <row r="20633" spans="1:7" x14ac:dyDescent="0.35">
      <c r="A20633" t="s">
        <v>20</v>
      </c>
      <c r="B20633" t="s">
        <v>2001</v>
      </c>
      <c r="C20633">
        <v>8</v>
      </c>
      <c r="D20633" t="s">
        <v>700</v>
      </c>
      <c r="E20633" t="s">
        <v>525</v>
      </c>
      <c r="F20633" t="s">
        <v>140</v>
      </c>
      <c r="G20633" t="s">
        <v>140</v>
      </c>
    </row>
    <row r="20634" spans="1:7" x14ac:dyDescent="0.35">
      <c r="A20634" t="s">
        <v>20</v>
      </c>
      <c r="B20634" t="s">
        <v>2002</v>
      </c>
      <c r="C20634">
        <v>36</v>
      </c>
      <c r="D20634" t="s">
        <v>1080</v>
      </c>
      <c r="E20634" t="s">
        <v>163</v>
      </c>
      <c r="F20634" t="s">
        <v>140</v>
      </c>
      <c r="G20634" t="s">
        <v>1063</v>
      </c>
    </row>
    <row r="20635" spans="1:7" x14ac:dyDescent="0.35">
      <c r="A20635" t="s">
        <v>20</v>
      </c>
      <c r="B20635" t="s">
        <v>2003</v>
      </c>
      <c r="C20635">
        <v>24</v>
      </c>
      <c r="D20635" t="s">
        <v>1068</v>
      </c>
      <c r="E20635" t="s">
        <v>1108</v>
      </c>
      <c r="F20635" t="s">
        <v>140</v>
      </c>
      <c r="G20635" t="s">
        <v>140</v>
      </c>
    </row>
    <row r="20636" spans="1:7" x14ac:dyDescent="0.35">
      <c r="A20636" t="s">
        <v>20</v>
      </c>
      <c r="B20636" t="s">
        <v>2004</v>
      </c>
      <c r="C20636">
        <v>17</v>
      </c>
      <c r="D20636" t="s">
        <v>1047</v>
      </c>
      <c r="E20636" t="s">
        <v>1116</v>
      </c>
      <c r="F20636" t="s">
        <v>140</v>
      </c>
      <c r="G20636" t="s">
        <v>140</v>
      </c>
    </row>
    <row r="20637" spans="1:7" x14ac:dyDescent="0.35">
      <c r="A20637" t="s">
        <v>20</v>
      </c>
      <c r="B20637" t="s">
        <v>339</v>
      </c>
      <c r="C20637">
        <v>3</v>
      </c>
      <c r="D20637" t="s">
        <v>140</v>
      </c>
      <c r="E20637" t="s">
        <v>177</v>
      </c>
      <c r="F20637" t="s">
        <v>140</v>
      </c>
      <c r="G20637" t="s">
        <v>140</v>
      </c>
    </row>
    <row r="20638" spans="1:7" x14ac:dyDescent="0.35">
      <c r="A20638" t="s">
        <v>21</v>
      </c>
      <c r="B20638" t="s">
        <v>1216</v>
      </c>
      <c r="C20638">
        <v>4</v>
      </c>
      <c r="D20638" t="s">
        <v>140</v>
      </c>
      <c r="E20638" t="s">
        <v>177</v>
      </c>
      <c r="F20638" t="s">
        <v>140</v>
      </c>
      <c r="G20638" t="s">
        <v>140</v>
      </c>
    </row>
    <row r="20639" spans="1:7" x14ac:dyDescent="0.35">
      <c r="A20639" t="s">
        <v>21</v>
      </c>
      <c r="B20639" t="s">
        <v>1993</v>
      </c>
      <c r="C20639">
        <v>8</v>
      </c>
      <c r="D20639" t="s">
        <v>140</v>
      </c>
      <c r="E20639" t="s">
        <v>177</v>
      </c>
      <c r="F20639" t="s">
        <v>140</v>
      </c>
      <c r="G20639" t="s">
        <v>140</v>
      </c>
    </row>
    <row r="20640" spans="1:7" x14ac:dyDescent="0.35">
      <c r="A20640" t="s">
        <v>21</v>
      </c>
      <c r="B20640" t="s">
        <v>1994</v>
      </c>
      <c r="C20640">
        <v>4</v>
      </c>
      <c r="D20640" t="s">
        <v>140</v>
      </c>
      <c r="E20640" t="s">
        <v>177</v>
      </c>
      <c r="F20640" t="s">
        <v>140</v>
      </c>
      <c r="G20640" t="s">
        <v>140</v>
      </c>
    </row>
    <row r="20641" spans="1:7" x14ac:dyDescent="0.35">
      <c r="A20641" t="s">
        <v>21</v>
      </c>
      <c r="B20641" t="s">
        <v>1995</v>
      </c>
      <c r="C20641">
        <v>15</v>
      </c>
      <c r="D20641" t="s">
        <v>1182</v>
      </c>
      <c r="E20641" t="s">
        <v>1188</v>
      </c>
      <c r="F20641" t="s">
        <v>140</v>
      </c>
      <c r="G20641" t="s">
        <v>140</v>
      </c>
    </row>
    <row r="20642" spans="1:7" x14ac:dyDescent="0.35">
      <c r="A20642" t="s">
        <v>21</v>
      </c>
      <c r="B20642" t="s">
        <v>1996</v>
      </c>
      <c r="C20642">
        <v>57</v>
      </c>
      <c r="D20642" t="s">
        <v>501</v>
      </c>
      <c r="E20642" t="s">
        <v>500</v>
      </c>
      <c r="F20642" t="s">
        <v>140</v>
      </c>
      <c r="G20642" t="s">
        <v>140</v>
      </c>
    </row>
    <row r="20643" spans="1:7" x14ac:dyDescent="0.35">
      <c r="A20643" t="s">
        <v>21</v>
      </c>
      <c r="B20643" t="s">
        <v>1997</v>
      </c>
      <c r="C20643">
        <v>34</v>
      </c>
      <c r="D20643" t="s">
        <v>674</v>
      </c>
      <c r="E20643" t="s">
        <v>675</v>
      </c>
      <c r="F20643" t="s">
        <v>140</v>
      </c>
      <c r="G20643" t="s">
        <v>140</v>
      </c>
    </row>
    <row r="20644" spans="1:7" x14ac:dyDescent="0.35">
      <c r="A20644" t="s">
        <v>21</v>
      </c>
      <c r="B20644" t="s">
        <v>1998</v>
      </c>
      <c r="C20644">
        <v>24</v>
      </c>
      <c r="D20644" t="s">
        <v>140</v>
      </c>
      <c r="E20644" t="s">
        <v>177</v>
      </c>
      <c r="F20644" t="s">
        <v>140</v>
      </c>
      <c r="G20644" t="s">
        <v>140</v>
      </c>
    </row>
    <row r="20645" spans="1:7" x14ac:dyDescent="0.35">
      <c r="A20645" t="s">
        <v>21</v>
      </c>
      <c r="B20645" t="s">
        <v>1218</v>
      </c>
      <c r="C20645">
        <v>10</v>
      </c>
      <c r="D20645" t="s">
        <v>140</v>
      </c>
      <c r="E20645" t="s">
        <v>177</v>
      </c>
      <c r="F20645" t="s">
        <v>140</v>
      </c>
      <c r="G20645" t="s">
        <v>140</v>
      </c>
    </row>
    <row r="20646" spans="1:7" x14ac:dyDescent="0.35">
      <c r="A20646" t="s">
        <v>21</v>
      </c>
      <c r="B20646" t="s">
        <v>1999</v>
      </c>
      <c r="C20646">
        <v>12</v>
      </c>
      <c r="D20646" t="s">
        <v>140</v>
      </c>
      <c r="E20646" t="s">
        <v>177</v>
      </c>
      <c r="F20646" t="s">
        <v>140</v>
      </c>
      <c r="G20646" t="s">
        <v>140</v>
      </c>
    </row>
    <row r="20647" spans="1:7" x14ac:dyDescent="0.35">
      <c r="A20647" t="s">
        <v>21</v>
      </c>
      <c r="B20647" t="s">
        <v>2000</v>
      </c>
      <c r="C20647">
        <v>11</v>
      </c>
      <c r="D20647" t="s">
        <v>140</v>
      </c>
      <c r="E20647" t="s">
        <v>177</v>
      </c>
      <c r="F20647" t="s">
        <v>140</v>
      </c>
      <c r="G20647" t="s">
        <v>140</v>
      </c>
    </row>
    <row r="20648" spans="1:7" x14ac:dyDescent="0.35">
      <c r="A20648" t="s">
        <v>21</v>
      </c>
      <c r="B20648" t="s">
        <v>2001</v>
      </c>
      <c r="C20648">
        <v>12</v>
      </c>
      <c r="D20648" t="s">
        <v>614</v>
      </c>
      <c r="E20648" t="s">
        <v>613</v>
      </c>
      <c r="F20648" t="s">
        <v>140</v>
      </c>
      <c r="G20648" t="s">
        <v>140</v>
      </c>
    </row>
    <row r="20649" spans="1:7" x14ac:dyDescent="0.35">
      <c r="A20649" t="s">
        <v>21</v>
      </c>
      <c r="B20649" t="s">
        <v>2002</v>
      </c>
      <c r="C20649">
        <v>37</v>
      </c>
      <c r="D20649" t="s">
        <v>812</v>
      </c>
      <c r="E20649" t="s">
        <v>811</v>
      </c>
      <c r="F20649" t="s">
        <v>140</v>
      </c>
      <c r="G20649" t="s">
        <v>140</v>
      </c>
    </row>
    <row r="20650" spans="1:7" x14ac:dyDescent="0.35">
      <c r="A20650" t="s">
        <v>21</v>
      </c>
      <c r="B20650" t="s">
        <v>2003</v>
      </c>
      <c r="C20650">
        <v>12</v>
      </c>
      <c r="D20650" t="s">
        <v>140</v>
      </c>
      <c r="E20650" t="s">
        <v>177</v>
      </c>
      <c r="F20650" t="s">
        <v>140</v>
      </c>
      <c r="G20650" t="s">
        <v>140</v>
      </c>
    </row>
    <row r="20651" spans="1:7" x14ac:dyDescent="0.35">
      <c r="A20651" t="s">
        <v>21</v>
      </c>
      <c r="B20651" t="s">
        <v>2004</v>
      </c>
      <c r="C20651">
        <v>6</v>
      </c>
      <c r="D20651" t="s">
        <v>140</v>
      </c>
      <c r="E20651" t="s">
        <v>177</v>
      </c>
      <c r="F20651" t="s">
        <v>140</v>
      </c>
      <c r="G20651" t="s">
        <v>140</v>
      </c>
    </row>
    <row r="20652" spans="1:7" x14ac:dyDescent="0.35">
      <c r="A20652" t="s">
        <v>21</v>
      </c>
      <c r="B20652" t="s">
        <v>339</v>
      </c>
      <c r="C20652">
        <v>5</v>
      </c>
      <c r="D20652" t="s">
        <v>913</v>
      </c>
      <c r="E20652" t="s">
        <v>914</v>
      </c>
      <c r="F20652" t="s">
        <v>140</v>
      </c>
      <c r="G20652" t="s">
        <v>140</v>
      </c>
    </row>
    <row r="20653" spans="1:7" x14ac:dyDescent="0.35">
      <c r="A20653" t="s">
        <v>22</v>
      </c>
      <c r="B20653" t="s">
        <v>1216</v>
      </c>
      <c r="C20653">
        <v>11</v>
      </c>
      <c r="D20653" t="s">
        <v>643</v>
      </c>
      <c r="E20653" t="s">
        <v>642</v>
      </c>
      <c r="F20653" t="s">
        <v>140</v>
      </c>
      <c r="G20653" t="s">
        <v>140</v>
      </c>
    </row>
    <row r="20654" spans="1:7" x14ac:dyDescent="0.35">
      <c r="A20654" t="s">
        <v>22</v>
      </c>
      <c r="B20654" t="s">
        <v>1993</v>
      </c>
      <c r="C20654">
        <v>11</v>
      </c>
      <c r="D20654" t="s">
        <v>769</v>
      </c>
      <c r="E20654" t="s">
        <v>768</v>
      </c>
      <c r="F20654" t="s">
        <v>140</v>
      </c>
      <c r="G20654" t="s">
        <v>140</v>
      </c>
    </row>
    <row r="20655" spans="1:7" x14ac:dyDescent="0.35">
      <c r="A20655" t="s">
        <v>22</v>
      </c>
      <c r="B20655" t="s">
        <v>1994</v>
      </c>
      <c r="C20655">
        <v>9</v>
      </c>
      <c r="D20655" t="s">
        <v>1061</v>
      </c>
      <c r="E20655" t="s">
        <v>1112</v>
      </c>
      <c r="F20655" t="s">
        <v>140</v>
      </c>
      <c r="G20655" t="s">
        <v>140</v>
      </c>
    </row>
    <row r="20656" spans="1:7" x14ac:dyDescent="0.35">
      <c r="A20656" t="s">
        <v>22</v>
      </c>
      <c r="B20656" t="s">
        <v>1995</v>
      </c>
      <c r="C20656">
        <v>3</v>
      </c>
      <c r="D20656" t="s">
        <v>140</v>
      </c>
      <c r="E20656" t="s">
        <v>177</v>
      </c>
      <c r="F20656" t="s">
        <v>140</v>
      </c>
      <c r="G20656" t="s">
        <v>140</v>
      </c>
    </row>
    <row r="20657" spans="1:7" x14ac:dyDescent="0.35">
      <c r="A20657" t="s">
        <v>22</v>
      </c>
      <c r="B20657" t="s">
        <v>1996</v>
      </c>
      <c r="C20657">
        <v>52</v>
      </c>
      <c r="D20657" t="s">
        <v>443</v>
      </c>
      <c r="E20657" t="s">
        <v>442</v>
      </c>
      <c r="F20657" t="s">
        <v>140</v>
      </c>
      <c r="G20657" t="s">
        <v>140</v>
      </c>
    </row>
    <row r="20658" spans="1:7" x14ac:dyDescent="0.35">
      <c r="A20658" t="s">
        <v>22</v>
      </c>
      <c r="B20658" t="s">
        <v>1997</v>
      </c>
      <c r="C20658">
        <v>29</v>
      </c>
      <c r="D20658" t="s">
        <v>117</v>
      </c>
      <c r="E20658" t="s">
        <v>118</v>
      </c>
      <c r="F20658" t="s">
        <v>140</v>
      </c>
      <c r="G20658" t="s">
        <v>140</v>
      </c>
    </row>
    <row r="20659" spans="1:7" x14ac:dyDescent="0.35">
      <c r="A20659" t="s">
        <v>22</v>
      </c>
      <c r="B20659" t="s">
        <v>1998</v>
      </c>
      <c r="C20659">
        <v>35</v>
      </c>
      <c r="D20659" t="s">
        <v>877</v>
      </c>
      <c r="E20659" t="s">
        <v>876</v>
      </c>
      <c r="F20659" t="s">
        <v>140</v>
      </c>
      <c r="G20659" t="s">
        <v>140</v>
      </c>
    </row>
    <row r="20660" spans="1:7" x14ac:dyDescent="0.35">
      <c r="A20660" t="s">
        <v>22</v>
      </c>
      <c r="B20660" t="s">
        <v>1218</v>
      </c>
      <c r="C20660">
        <v>12</v>
      </c>
      <c r="D20660" t="s">
        <v>538</v>
      </c>
      <c r="E20660" t="s">
        <v>537</v>
      </c>
      <c r="F20660" t="s">
        <v>140</v>
      </c>
      <c r="G20660" t="s">
        <v>140</v>
      </c>
    </row>
    <row r="20661" spans="1:7" x14ac:dyDescent="0.35">
      <c r="A20661" t="s">
        <v>22</v>
      </c>
      <c r="B20661" t="s">
        <v>1999</v>
      </c>
      <c r="C20661">
        <v>14</v>
      </c>
      <c r="D20661" t="s">
        <v>996</v>
      </c>
      <c r="E20661" t="s">
        <v>997</v>
      </c>
      <c r="F20661" t="s">
        <v>140</v>
      </c>
      <c r="G20661" t="s">
        <v>140</v>
      </c>
    </row>
    <row r="20662" spans="1:7" x14ac:dyDescent="0.35">
      <c r="A20662" t="s">
        <v>22</v>
      </c>
      <c r="B20662" t="s">
        <v>2000</v>
      </c>
      <c r="C20662">
        <v>9</v>
      </c>
      <c r="D20662" t="s">
        <v>595</v>
      </c>
      <c r="E20662" t="s">
        <v>596</v>
      </c>
      <c r="F20662" t="s">
        <v>140</v>
      </c>
      <c r="G20662" t="s">
        <v>140</v>
      </c>
    </row>
    <row r="20663" spans="1:7" x14ac:dyDescent="0.35">
      <c r="A20663" t="s">
        <v>22</v>
      </c>
      <c r="B20663" t="s">
        <v>2001</v>
      </c>
      <c r="C20663">
        <v>6</v>
      </c>
      <c r="D20663" t="s">
        <v>140</v>
      </c>
      <c r="E20663" t="s">
        <v>177</v>
      </c>
      <c r="F20663" t="s">
        <v>140</v>
      </c>
      <c r="G20663" t="s">
        <v>140</v>
      </c>
    </row>
    <row r="20664" spans="1:7" x14ac:dyDescent="0.35">
      <c r="A20664" t="s">
        <v>22</v>
      </c>
      <c r="B20664" t="s">
        <v>2002</v>
      </c>
      <c r="C20664">
        <v>34</v>
      </c>
      <c r="D20664" t="s">
        <v>746</v>
      </c>
      <c r="E20664" t="s">
        <v>745</v>
      </c>
      <c r="F20664" t="s">
        <v>140</v>
      </c>
      <c r="G20664" t="s">
        <v>140</v>
      </c>
    </row>
    <row r="20665" spans="1:7" x14ac:dyDescent="0.35">
      <c r="A20665" t="s">
        <v>22</v>
      </c>
      <c r="B20665" t="s">
        <v>2003</v>
      </c>
      <c r="C20665">
        <v>24</v>
      </c>
      <c r="D20665" t="s">
        <v>1049</v>
      </c>
      <c r="E20665" t="s">
        <v>1122</v>
      </c>
      <c r="F20665" t="s">
        <v>140</v>
      </c>
      <c r="G20665" t="s">
        <v>140</v>
      </c>
    </row>
    <row r="20666" spans="1:7" x14ac:dyDescent="0.35">
      <c r="A20666" t="s">
        <v>22</v>
      </c>
      <c r="B20666" t="s">
        <v>2004</v>
      </c>
      <c r="C20666">
        <v>17</v>
      </c>
      <c r="D20666" t="s">
        <v>953</v>
      </c>
      <c r="E20666" t="s">
        <v>1114</v>
      </c>
      <c r="F20666" t="s">
        <v>140</v>
      </c>
      <c r="G20666" t="s">
        <v>140</v>
      </c>
    </row>
    <row r="20667" spans="1:7" x14ac:dyDescent="0.35">
      <c r="A20667" t="s">
        <v>22</v>
      </c>
      <c r="B20667" t="s">
        <v>339</v>
      </c>
      <c r="C20667">
        <v>3</v>
      </c>
      <c r="D20667" t="s">
        <v>140</v>
      </c>
      <c r="E20667" t="s">
        <v>177</v>
      </c>
      <c r="F20667" t="s">
        <v>140</v>
      </c>
      <c r="G20667" t="s">
        <v>140</v>
      </c>
    </row>
    <row r="20668" spans="1:7" x14ac:dyDescent="0.35">
      <c r="A20668" t="s">
        <v>23</v>
      </c>
      <c r="B20668" t="s">
        <v>1216</v>
      </c>
      <c r="C20668">
        <v>7</v>
      </c>
      <c r="D20668" t="s">
        <v>140</v>
      </c>
      <c r="E20668" t="s">
        <v>177</v>
      </c>
      <c r="F20668" t="s">
        <v>140</v>
      </c>
      <c r="G20668" t="s">
        <v>140</v>
      </c>
    </row>
    <row r="20669" spans="1:7" x14ac:dyDescent="0.35">
      <c r="A20669" t="s">
        <v>23</v>
      </c>
      <c r="B20669" t="s">
        <v>1993</v>
      </c>
      <c r="C20669">
        <v>6</v>
      </c>
      <c r="D20669" t="s">
        <v>140</v>
      </c>
      <c r="E20669" t="s">
        <v>177</v>
      </c>
      <c r="F20669" t="s">
        <v>140</v>
      </c>
      <c r="G20669" t="s">
        <v>140</v>
      </c>
    </row>
    <row r="20670" spans="1:7" x14ac:dyDescent="0.35">
      <c r="A20670" t="s">
        <v>23</v>
      </c>
      <c r="B20670" t="s">
        <v>1994</v>
      </c>
      <c r="C20670">
        <v>4</v>
      </c>
      <c r="D20670" t="s">
        <v>140</v>
      </c>
      <c r="E20670" t="s">
        <v>177</v>
      </c>
      <c r="F20670" t="s">
        <v>140</v>
      </c>
      <c r="G20670" t="s">
        <v>140</v>
      </c>
    </row>
    <row r="20671" spans="1:7" x14ac:dyDescent="0.35">
      <c r="A20671" t="s">
        <v>23</v>
      </c>
      <c r="B20671" t="s">
        <v>1995</v>
      </c>
      <c r="C20671">
        <v>4</v>
      </c>
      <c r="D20671" t="s">
        <v>140</v>
      </c>
      <c r="E20671" t="s">
        <v>177</v>
      </c>
      <c r="F20671" t="s">
        <v>140</v>
      </c>
      <c r="G20671" t="s">
        <v>140</v>
      </c>
    </row>
    <row r="20672" spans="1:7" x14ac:dyDescent="0.35">
      <c r="A20672" t="s">
        <v>23</v>
      </c>
      <c r="B20672" t="s">
        <v>1996</v>
      </c>
      <c r="C20672">
        <v>39</v>
      </c>
      <c r="D20672" t="s">
        <v>915</v>
      </c>
      <c r="E20672" t="s">
        <v>1101</v>
      </c>
      <c r="F20672" t="s">
        <v>140</v>
      </c>
      <c r="G20672" t="s">
        <v>140</v>
      </c>
    </row>
    <row r="20673" spans="1:7" x14ac:dyDescent="0.35">
      <c r="A20673" t="s">
        <v>23</v>
      </c>
      <c r="B20673" t="s">
        <v>1997</v>
      </c>
      <c r="C20673">
        <v>56</v>
      </c>
      <c r="D20673" t="s">
        <v>538</v>
      </c>
      <c r="E20673" t="s">
        <v>388</v>
      </c>
      <c r="F20673" t="s">
        <v>140</v>
      </c>
      <c r="G20673" t="s">
        <v>1060</v>
      </c>
    </row>
    <row r="20674" spans="1:7" x14ac:dyDescent="0.35">
      <c r="A20674" t="s">
        <v>23</v>
      </c>
      <c r="B20674" t="s">
        <v>1998</v>
      </c>
      <c r="C20674">
        <v>35</v>
      </c>
      <c r="D20674" t="s">
        <v>716</v>
      </c>
      <c r="E20674" t="s">
        <v>719</v>
      </c>
      <c r="F20674" t="s">
        <v>140</v>
      </c>
      <c r="G20674" t="s">
        <v>996</v>
      </c>
    </row>
    <row r="20675" spans="1:7" x14ac:dyDescent="0.35">
      <c r="A20675" t="s">
        <v>23</v>
      </c>
      <c r="B20675" t="s">
        <v>1218</v>
      </c>
      <c r="C20675">
        <v>6</v>
      </c>
      <c r="D20675" t="s">
        <v>289</v>
      </c>
      <c r="E20675" t="s">
        <v>288</v>
      </c>
      <c r="F20675" t="s">
        <v>140</v>
      </c>
      <c r="G20675" t="s">
        <v>140</v>
      </c>
    </row>
    <row r="20676" spans="1:7" x14ac:dyDescent="0.35">
      <c r="A20676" t="s">
        <v>23</v>
      </c>
      <c r="B20676" t="s">
        <v>1999</v>
      </c>
      <c r="C20676">
        <v>3</v>
      </c>
      <c r="D20676" t="s">
        <v>140</v>
      </c>
      <c r="E20676" t="s">
        <v>177</v>
      </c>
      <c r="F20676" t="s">
        <v>140</v>
      </c>
      <c r="G20676" t="s">
        <v>140</v>
      </c>
    </row>
    <row r="20677" spans="1:7" x14ac:dyDescent="0.35">
      <c r="A20677" t="s">
        <v>23</v>
      </c>
      <c r="B20677" t="s">
        <v>2000</v>
      </c>
      <c r="C20677">
        <v>1</v>
      </c>
      <c r="D20677" t="s">
        <v>140</v>
      </c>
      <c r="E20677" t="s">
        <v>177</v>
      </c>
      <c r="F20677" t="s">
        <v>140</v>
      </c>
      <c r="G20677" t="s">
        <v>140</v>
      </c>
    </row>
    <row r="20678" spans="1:7" x14ac:dyDescent="0.35">
      <c r="A20678" t="s">
        <v>23</v>
      </c>
      <c r="B20678" t="s">
        <v>2001</v>
      </c>
      <c r="C20678">
        <v>6</v>
      </c>
      <c r="D20678" t="s">
        <v>149</v>
      </c>
      <c r="E20678" t="s">
        <v>150</v>
      </c>
      <c r="F20678" t="s">
        <v>140</v>
      </c>
      <c r="G20678" t="s">
        <v>140</v>
      </c>
    </row>
    <row r="20679" spans="1:7" x14ac:dyDescent="0.35">
      <c r="A20679" t="s">
        <v>23</v>
      </c>
      <c r="B20679" t="s">
        <v>2002</v>
      </c>
      <c r="C20679">
        <v>24</v>
      </c>
      <c r="D20679" t="s">
        <v>932</v>
      </c>
      <c r="E20679" t="s">
        <v>931</v>
      </c>
      <c r="F20679" t="s">
        <v>140</v>
      </c>
      <c r="G20679" t="s">
        <v>140</v>
      </c>
    </row>
    <row r="20680" spans="1:7" x14ac:dyDescent="0.35">
      <c r="A20680" t="s">
        <v>23</v>
      </c>
      <c r="B20680" t="s">
        <v>2003</v>
      </c>
      <c r="C20680">
        <v>32</v>
      </c>
      <c r="D20680" t="s">
        <v>956</v>
      </c>
      <c r="E20680" t="s">
        <v>957</v>
      </c>
      <c r="F20680" t="s">
        <v>140</v>
      </c>
      <c r="G20680" t="s">
        <v>140</v>
      </c>
    </row>
    <row r="20681" spans="1:7" x14ac:dyDescent="0.35">
      <c r="A20681" t="s">
        <v>23</v>
      </c>
      <c r="B20681" t="s">
        <v>2004</v>
      </c>
      <c r="C20681">
        <v>22</v>
      </c>
      <c r="D20681" t="s">
        <v>950</v>
      </c>
      <c r="E20681" t="s">
        <v>1120</v>
      </c>
      <c r="F20681" t="s">
        <v>140</v>
      </c>
      <c r="G20681" t="s">
        <v>140</v>
      </c>
    </row>
    <row r="20682" spans="1:7" x14ac:dyDescent="0.35">
      <c r="A20682" t="s">
        <v>23</v>
      </c>
      <c r="B20682" t="s">
        <v>339</v>
      </c>
      <c r="C20682">
        <v>3</v>
      </c>
      <c r="D20682" t="s">
        <v>140</v>
      </c>
      <c r="E20682" t="s">
        <v>177</v>
      </c>
      <c r="F20682" t="s">
        <v>140</v>
      </c>
      <c r="G20682" t="s">
        <v>140</v>
      </c>
    </row>
    <row r="20683" spans="1:7" x14ac:dyDescent="0.35">
      <c r="A20683" t="s">
        <v>24</v>
      </c>
      <c r="B20683" t="s">
        <v>1216</v>
      </c>
      <c r="C20683">
        <v>18</v>
      </c>
      <c r="D20683" t="s">
        <v>919</v>
      </c>
      <c r="E20683" t="s">
        <v>918</v>
      </c>
      <c r="F20683" t="s">
        <v>140</v>
      </c>
      <c r="G20683" t="s">
        <v>140</v>
      </c>
    </row>
    <row r="20684" spans="1:7" x14ac:dyDescent="0.35">
      <c r="A20684" t="s">
        <v>24</v>
      </c>
      <c r="B20684" t="s">
        <v>1993</v>
      </c>
      <c r="C20684">
        <v>19</v>
      </c>
      <c r="D20684" t="s">
        <v>127</v>
      </c>
      <c r="E20684" t="s">
        <v>128</v>
      </c>
      <c r="F20684" t="s">
        <v>140</v>
      </c>
      <c r="G20684" t="s">
        <v>140</v>
      </c>
    </row>
    <row r="20685" spans="1:7" x14ac:dyDescent="0.35">
      <c r="A20685" t="s">
        <v>24</v>
      </c>
      <c r="B20685" t="s">
        <v>1994</v>
      </c>
      <c r="C20685">
        <v>14</v>
      </c>
      <c r="D20685" t="s">
        <v>1072</v>
      </c>
      <c r="E20685" t="s">
        <v>1161</v>
      </c>
      <c r="F20685" t="s">
        <v>140</v>
      </c>
      <c r="G20685" t="s">
        <v>140</v>
      </c>
    </row>
    <row r="20686" spans="1:7" x14ac:dyDescent="0.35">
      <c r="A20686" t="s">
        <v>24</v>
      </c>
      <c r="B20686" t="s">
        <v>1995</v>
      </c>
      <c r="C20686">
        <v>15</v>
      </c>
      <c r="D20686" t="s">
        <v>1154</v>
      </c>
      <c r="E20686" t="s">
        <v>1155</v>
      </c>
      <c r="F20686" t="s">
        <v>140</v>
      </c>
      <c r="G20686" t="s">
        <v>140</v>
      </c>
    </row>
    <row r="20687" spans="1:7" x14ac:dyDescent="0.35">
      <c r="A20687" t="s">
        <v>24</v>
      </c>
      <c r="B20687" t="s">
        <v>1996</v>
      </c>
      <c r="C20687">
        <v>52</v>
      </c>
      <c r="D20687" t="s">
        <v>574</v>
      </c>
      <c r="E20687" t="s">
        <v>811</v>
      </c>
      <c r="F20687" t="s">
        <v>939</v>
      </c>
      <c r="G20687" t="s">
        <v>140</v>
      </c>
    </row>
    <row r="20688" spans="1:7" x14ac:dyDescent="0.35">
      <c r="A20688" t="s">
        <v>24</v>
      </c>
      <c r="B20688" t="s">
        <v>1997</v>
      </c>
      <c r="C20688">
        <v>34</v>
      </c>
      <c r="D20688" t="s">
        <v>897</v>
      </c>
      <c r="E20688" t="s">
        <v>898</v>
      </c>
      <c r="F20688" t="s">
        <v>140</v>
      </c>
      <c r="G20688" t="s">
        <v>140</v>
      </c>
    </row>
    <row r="20689" spans="1:7" x14ac:dyDescent="0.35">
      <c r="A20689" t="s">
        <v>24</v>
      </c>
      <c r="B20689" t="s">
        <v>1998</v>
      </c>
      <c r="C20689">
        <v>35</v>
      </c>
      <c r="D20689" t="s">
        <v>671</v>
      </c>
      <c r="E20689" t="s">
        <v>670</v>
      </c>
      <c r="F20689" t="s">
        <v>140</v>
      </c>
      <c r="G20689" t="s">
        <v>140</v>
      </c>
    </row>
    <row r="20690" spans="1:7" x14ac:dyDescent="0.35">
      <c r="A20690" t="s">
        <v>24</v>
      </c>
      <c r="B20690" t="s">
        <v>1218</v>
      </c>
      <c r="C20690">
        <v>18</v>
      </c>
      <c r="D20690" t="s">
        <v>709</v>
      </c>
      <c r="E20690" t="s">
        <v>708</v>
      </c>
      <c r="F20690" t="s">
        <v>140</v>
      </c>
      <c r="G20690" t="s">
        <v>140</v>
      </c>
    </row>
    <row r="20691" spans="1:7" x14ac:dyDescent="0.35">
      <c r="A20691" t="s">
        <v>24</v>
      </c>
      <c r="B20691" t="s">
        <v>1999</v>
      </c>
      <c r="C20691">
        <v>15</v>
      </c>
      <c r="D20691" t="s">
        <v>129</v>
      </c>
      <c r="E20691" t="s">
        <v>130</v>
      </c>
      <c r="F20691" t="s">
        <v>140</v>
      </c>
      <c r="G20691" t="s">
        <v>140</v>
      </c>
    </row>
    <row r="20692" spans="1:7" x14ac:dyDescent="0.35">
      <c r="A20692" t="s">
        <v>24</v>
      </c>
      <c r="B20692" t="s">
        <v>2000</v>
      </c>
      <c r="C20692">
        <v>9</v>
      </c>
      <c r="D20692" t="s">
        <v>140</v>
      </c>
      <c r="E20692" t="s">
        <v>177</v>
      </c>
      <c r="F20692" t="s">
        <v>140</v>
      </c>
      <c r="G20692" t="s">
        <v>140</v>
      </c>
    </row>
    <row r="20693" spans="1:7" x14ac:dyDescent="0.35">
      <c r="A20693" t="s">
        <v>24</v>
      </c>
      <c r="B20693" t="s">
        <v>2001</v>
      </c>
      <c r="C20693">
        <v>7</v>
      </c>
      <c r="D20693" t="s">
        <v>199</v>
      </c>
      <c r="E20693" t="s">
        <v>198</v>
      </c>
      <c r="F20693" t="s">
        <v>140</v>
      </c>
      <c r="G20693" t="s">
        <v>140</v>
      </c>
    </row>
    <row r="20694" spans="1:7" x14ac:dyDescent="0.35">
      <c r="A20694" t="s">
        <v>24</v>
      </c>
      <c r="B20694" t="s">
        <v>2002</v>
      </c>
      <c r="C20694">
        <v>42</v>
      </c>
      <c r="D20694" t="s">
        <v>1062</v>
      </c>
      <c r="E20694" t="s">
        <v>1109</v>
      </c>
      <c r="F20694" t="s">
        <v>140</v>
      </c>
      <c r="G20694" t="s">
        <v>140</v>
      </c>
    </row>
    <row r="20695" spans="1:7" x14ac:dyDescent="0.35">
      <c r="A20695" t="s">
        <v>24</v>
      </c>
      <c r="B20695" t="s">
        <v>2003</v>
      </c>
      <c r="C20695">
        <v>20</v>
      </c>
      <c r="D20695" t="s">
        <v>412</v>
      </c>
      <c r="E20695" t="s">
        <v>413</v>
      </c>
      <c r="F20695" t="s">
        <v>140</v>
      </c>
      <c r="G20695" t="s">
        <v>140</v>
      </c>
    </row>
    <row r="20696" spans="1:7" x14ac:dyDescent="0.35">
      <c r="A20696" t="s">
        <v>24</v>
      </c>
      <c r="B20696" t="s">
        <v>2004</v>
      </c>
      <c r="C20696">
        <v>21</v>
      </c>
      <c r="D20696" t="s">
        <v>538</v>
      </c>
      <c r="E20696" t="s">
        <v>537</v>
      </c>
      <c r="F20696" t="s">
        <v>140</v>
      </c>
      <c r="G20696" t="s">
        <v>140</v>
      </c>
    </row>
    <row r="20697" spans="1:7" x14ac:dyDescent="0.35">
      <c r="A20697" t="s">
        <v>24</v>
      </c>
      <c r="B20697" t="s">
        <v>339</v>
      </c>
      <c r="C20697">
        <v>3</v>
      </c>
      <c r="D20697" t="s">
        <v>140</v>
      </c>
      <c r="E20697" t="s">
        <v>177</v>
      </c>
      <c r="F20697" t="s">
        <v>140</v>
      </c>
      <c r="G20697" t="s">
        <v>140</v>
      </c>
    </row>
    <row r="20698" spans="1:7" x14ac:dyDescent="0.35">
      <c r="A20698" t="s">
        <v>25</v>
      </c>
      <c r="B20698" t="s">
        <v>1216</v>
      </c>
      <c r="C20698">
        <v>23</v>
      </c>
      <c r="D20698" t="s">
        <v>1023</v>
      </c>
      <c r="E20698" t="s">
        <v>1198</v>
      </c>
      <c r="F20698" t="s">
        <v>140</v>
      </c>
      <c r="G20698" t="s">
        <v>140</v>
      </c>
    </row>
    <row r="20699" spans="1:7" x14ac:dyDescent="0.35">
      <c r="A20699" t="s">
        <v>25</v>
      </c>
      <c r="B20699" t="s">
        <v>1993</v>
      </c>
      <c r="C20699">
        <v>23</v>
      </c>
      <c r="D20699" t="s">
        <v>971</v>
      </c>
      <c r="E20699" t="s">
        <v>1207</v>
      </c>
      <c r="F20699" t="s">
        <v>140</v>
      </c>
      <c r="G20699" t="s">
        <v>140</v>
      </c>
    </row>
    <row r="20700" spans="1:7" x14ac:dyDescent="0.35">
      <c r="A20700" t="s">
        <v>25</v>
      </c>
      <c r="B20700" t="s">
        <v>1994</v>
      </c>
      <c r="C20700">
        <v>11</v>
      </c>
      <c r="D20700" t="s">
        <v>140</v>
      </c>
      <c r="E20700" t="s">
        <v>177</v>
      </c>
      <c r="F20700" t="s">
        <v>140</v>
      </c>
      <c r="G20700" t="s">
        <v>140</v>
      </c>
    </row>
    <row r="20701" spans="1:7" x14ac:dyDescent="0.35">
      <c r="A20701" t="s">
        <v>25</v>
      </c>
      <c r="B20701" t="s">
        <v>1995</v>
      </c>
      <c r="C20701">
        <v>5</v>
      </c>
      <c r="D20701" t="s">
        <v>585</v>
      </c>
      <c r="E20701" t="s">
        <v>586</v>
      </c>
      <c r="F20701" t="s">
        <v>140</v>
      </c>
      <c r="G20701" t="s">
        <v>140</v>
      </c>
    </row>
    <row r="20702" spans="1:7" x14ac:dyDescent="0.35">
      <c r="A20702" t="s">
        <v>25</v>
      </c>
      <c r="B20702" t="s">
        <v>1996</v>
      </c>
      <c r="C20702">
        <v>66</v>
      </c>
      <c r="D20702" t="s">
        <v>785</v>
      </c>
      <c r="E20702" t="s">
        <v>784</v>
      </c>
      <c r="F20702" t="s">
        <v>140</v>
      </c>
      <c r="G20702" t="s">
        <v>140</v>
      </c>
    </row>
    <row r="20703" spans="1:7" x14ac:dyDescent="0.35">
      <c r="A20703" t="s">
        <v>25</v>
      </c>
      <c r="B20703" t="s">
        <v>1997</v>
      </c>
      <c r="C20703">
        <v>38</v>
      </c>
      <c r="D20703" t="s">
        <v>1072</v>
      </c>
      <c r="E20703" t="s">
        <v>1161</v>
      </c>
      <c r="F20703" t="s">
        <v>140</v>
      </c>
      <c r="G20703" t="s">
        <v>140</v>
      </c>
    </row>
    <row r="20704" spans="1:7" x14ac:dyDescent="0.35">
      <c r="A20704" t="s">
        <v>25</v>
      </c>
      <c r="B20704" t="s">
        <v>1998</v>
      </c>
      <c r="C20704">
        <v>31</v>
      </c>
      <c r="D20704" t="s">
        <v>716</v>
      </c>
      <c r="E20704" t="s">
        <v>717</v>
      </c>
      <c r="F20704" t="s">
        <v>140</v>
      </c>
      <c r="G20704" t="s">
        <v>140</v>
      </c>
    </row>
    <row r="20705" spans="1:7" x14ac:dyDescent="0.35">
      <c r="A20705" t="s">
        <v>25</v>
      </c>
      <c r="B20705" t="s">
        <v>1218</v>
      </c>
      <c r="C20705">
        <v>11</v>
      </c>
      <c r="D20705" t="s">
        <v>65</v>
      </c>
      <c r="E20705" t="s">
        <v>64</v>
      </c>
      <c r="F20705" t="s">
        <v>140</v>
      </c>
      <c r="G20705" t="s">
        <v>140</v>
      </c>
    </row>
    <row r="20706" spans="1:7" x14ac:dyDescent="0.35">
      <c r="A20706" t="s">
        <v>25</v>
      </c>
      <c r="B20706" t="s">
        <v>1999</v>
      </c>
      <c r="C20706">
        <v>10</v>
      </c>
      <c r="D20706" t="s">
        <v>664</v>
      </c>
      <c r="E20706" t="s">
        <v>665</v>
      </c>
      <c r="F20706" t="s">
        <v>140</v>
      </c>
      <c r="G20706" t="s">
        <v>140</v>
      </c>
    </row>
    <row r="20707" spans="1:7" x14ac:dyDescent="0.35">
      <c r="A20707" t="s">
        <v>25</v>
      </c>
      <c r="B20707" t="s">
        <v>2000</v>
      </c>
      <c r="C20707">
        <v>8</v>
      </c>
      <c r="D20707" t="s">
        <v>140</v>
      </c>
      <c r="E20707" t="s">
        <v>177</v>
      </c>
      <c r="F20707" t="s">
        <v>140</v>
      </c>
      <c r="G20707" t="s">
        <v>140</v>
      </c>
    </row>
    <row r="20708" spans="1:7" x14ac:dyDescent="0.35">
      <c r="A20708" t="s">
        <v>25</v>
      </c>
      <c r="B20708" t="s">
        <v>2001</v>
      </c>
      <c r="C20708">
        <v>5</v>
      </c>
      <c r="D20708" t="s">
        <v>1059</v>
      </c>
      <c r="E20708" t="s">
        <v>1153</v>
      </c>
      <c r="F20708" t="s">
        <v>140</v>
      </c>
      <c r="G20708" t="s">
        <v>140</v>
      </c>
    </row>
    <row r="20709" spans="1:7" x14ac:dyDescent="0.35">
      <c r="A20709" t="s">
        <v>25</v>
      </c>
      <c r="B20709" t="s">
        <v>2002</v>
      </c>
      <c r="C20709">
        <v>39</v>
      </c>
      <c r="D20709" t="s">
        <v>518</v>
      </c>
      <c r="E20709" t="s">
        <v>519</v>
      </c>
      <c r="F20709" t="s">
        <v>140</v>
      </c>
      <c r="G20709" t="s">
        <v>140</v>
      </c>
    </row>
    <row r="20710" spans="1:7" x14ac:dyDescent="0.35">
      <c r="A20710" t="s">
        <v>25</v>
      </c>
      <c r="B20710" t="s">
        <v>2003</v>
      </c>
      <c r="C20710">
        <v>25</v>
      </c>
      <c r="D20710" t="s">
        <v>718</v>
      </c>
      <c r="E20710" t="s">
        <v>719</v>
      </c>
      <c r="F20710" t="s">
        <v>140</v>
      </c>
      <c r="G20710" t="s">
        <v>140</v>
      </c>
    </row>
    <row r="20711" spans="1:7" x14ac:dyDescent="0.35">
      <c r="A20711" t="s">
        <v>25</v>
      </c>
      <c r="B20711" t="s">
        <v>2004</v>
      </c>
      <c r="C20711">
        <v>15</v>
      </c>
      <c r="D20711" t="s">
        <v>703</v>
      </c>
      <c r="E20711" t="s">
        <v>702</v>
      </c>
      <c r="F20711" t="s">
        <v>140</v>
      </c>
      <c r="G20711" t="s">
        <v>140</v>
      </c>
    </row>
    <row r="20712" spans="1:7" x14ac:dyDescent="0.35">
      <c r="A20712" t="s">
        <v>26</v>
      </c>
      <c r="B20712" t="s">
        <v>1216</v>
      </c>
      <c r="C20712">
        <v>19</v>
      </c>
      <c r="D20712" t="s">
        <v>476</v>
      </c>
      <c r="E20712" t="s">
        <v>477</v>
      </c>
      <c r="F20712" t="s">
        <v>140</v>
      </c>
      <c r="G20712" t="s">
        <v>140</v>
      </c>
    </row>
    <row r="20713" spans="1:7" x14ac:dyDescent="0.35">
      <c r="A20713" t="s">
        <v>26</v>
      </c>
      <c r="B20713" t="s">
        <v>1993</v>
      </c>
      <c r="C20713">
        <v>19</v>
      </c>
      <c r="D20713" t="s">
        <v>1104</v>
      </c>
      <c r="E20713" t="s">
        <v>1167</v>
      </c>
      <c r="F20713" t="s">
        <v>140</v>
      </c>
      <c r="G20713" t="s">
        <v>140</v>
      </c>
    </row>
    <row r="20714" spans="1:7" x14ac:dyDescent="0.35">
      <c r="A20714" t="s">
        <v>26</v>
      </c>
      <c r="B20714" t="s">
        <v>1994</v>
      </c>
      <c r="C20714">
        <v>13</v>
      </c>
      <c r="D20714" t="s">
        <v>140</v>
      </c>
      <c r="E20714" t="s">
        <v>177</v>
      </c>
      <c r="F20714" t="s">
        <v>140</v>
      </c>
      <c r="G20714" t="s">
        <v>140</v>
      </c>
    </row>
    <row r="20715" spans="1:7" x14ac:dyDescent="0.35">
      <c r="A20715" t="s">
        <v>26</v>
      </c>
      <c r="B20715" t="s">
        <v>1995</v>
      </c>
      <c r="C20715">
        <v>7</v>
      </c>
      <c r="D20715" t="s">
        <v>947</v>
      </c>
      <c r="E20715" t="s">
        <v>946</v>
      </c>
      <c r="F20715" t="s">
        <v>140</v>
      </c>
      <c r="G20715" t="s">
        <v>140</v>
      </c>
    </row>
    <row r="20716" spans="1:7" x14ac:dyDescent="0.35">
      <c r="A20716" t="s">
        <v>26</v>
      </c>
      <c r="B20716" t="s">
        <v>1996</v>
      </c>
      <c r="C20716">
        <v>53</v>
      </c>
      <c r="D20716" t="s">
        <v>443</v>
      </c>
      <c r="E20716" t="s">
        <v>442</v>
      </c>
      <c r="F20716" t="s">
        <v>140</v>
      </c>
      <c r="G20716" t="s">
        <v>140</v>
      </c>
    </row>
    <row r="20717" spans="1:7" x14ac:dyDescent="0.35">
      <c r="A20717" t="s">
        <v>26</v>
      </c>
      <c r="B20717" t="s">
        <v>1997</v>
      </c>
      <c r="C20717">
        <v>41</v>
      </c>
      <c r="D20717" t="s">
        <v>99</v>
      </c>
      <c r="E20717" t="s">
        <v>100</v>
      </c>
      <c r="F20717" t="s">
        <v>140</v>
      </c>
      <c r="G20717" t="s">
        <v>140</v>
      </c>
    </row>
    <row r="20718" spans="1:7" x14ac:dyDescent="0.35">
      <c r="A20718" t="s">
        <v>26</v>
      </c>
      <c r="B20718" t="s">
        <v>1998</v>
      </c>
      <c r="C20718">
        <v>33</v>
      </c>
      <c r="D20718" t="s">
        <v>737</v>
      </c>
      <c r="E20718" t="s">
        <v>736</v>
      </c>
      <c r="F20718" t="s">
        <v>140</v>
      </c>
      <c r="G20718" t="s">
        <v>140</v>
      </c>
    </row>
    <row r="20719" spans="1:7" x14ac:dyDescent="0.35">
      <c r="A20719" t="s">
        <v>26</v>
      </c>
      <c r="B20719" t="s">
        <v>1218</v>
      </c>
      <c r="C20719">
        <v>16</v>
      </c>
      <c r="D20719" t="s">
        <v>929</v>
      </c>
      <c r="E20719" t="s">
        <v>928</v>
      </c>
      <c r="F20719" t="s">
        <v>140</v>
      </c>
      <c r="G20719" t="s">
        <v>140</v>
      </c>
    </row>
    <row r="20720" spans="1:7" x14ac:dyDescent="0.35">
      <c r="A20720" t="s">
        <v>26</v>
      </c>
      <c r="B20720" t="s">
        <v>1999</v>
      </c>
      <c r="C20720">
        <v>16</v>
      </c>
      <c r="D20720" t="s">
        <v>947</v>
      </c>
      <c r="E20720" t="s">
        <v>946</v>
      </c>
      <c r="F20720" t="s">
        <v>140</v>
      </c>
      <c r="G20720" t="s">
        <v>140</v>
      </c>
    </row>
    <row r="20721" spans="1:7" x14ac:dyDescent="0.35">
      <c r="A20721" t="s">
        <v>26</v>
      </c>
      <c r="B20721" t="s">
        <v>2000</v>
      </c>
      <c r="C20721">
        <v>9</v>
      </c>
      <c r="D20721" t="s">
        <v>363</v>
      </c>
      <c r="E20721" t="s">
        <v>362</v>
      </c>
      <c r="F20721" t="s">
        <v>140</v>
      </c>
      <c r="G20721" t="s">
        <v>140</v>
      </c>
    </row>
    <row r="20722" spans="1:7" x14ac:dyDescent="0.35">
      <c r="A20722" t="s">
        <v>26</v>
      </c>
      <c r="B20722" t="s">
        <v>2001</v>
      </c>
      <c r="C20722">
        <v>6</v>
      </c>
      <c r="D20722" t="s">
        <v>264</v>
      </c>
      <c r="E20722" t="s">
        <v>263</v>
      </c>
      <c r="F20722" t="s">
        <v>140</v>
      </c>
      <c r="G20722" t="s">
        <v>140</v>
      </c>
    </row>
    <row r="20723" spans="1:7" x14ac:dyDescent="0.35">
      <c r="A20723" t="s">
        <v>26</v>
      </c>
      <c r="B20723" t="s">
        <v>2002</v>
      </c>
      <c r="C20723">
        <v>37</v>
      </c>
      <c r="D20723" t="s">
        <v>446</v>
      </c>
      <c r="E20723" t="s">
        <v>447</v>
      </c>
      <c r="F20723" t="s">
        <v>140</v>
      </c>
      <c r="G20723" t="s">
        <v>140</v>
      </c>
    </row>
    <row r="20724" spans="1:7" x14ac:dyDescent="0.35">
      <c r="A20724" t="s">
        <v>26</v>
      </c>
      <c r="B20724" t="s">
        <v>2003</v>
      </c>
      <c r="C20724">
        <v>26</v>
      </c>
      <c r="D20724" t="s">
        <v>279</v>
      </c>
      <c r="E20724" t="s">
        <v>280</v>
      </c>
      <c r="F20724" t="s">
        <v>140</v>
      </c>
      <c r="G20724" t="s">
        <v>140</v>
      </c>
    </row>
    <row r="20725" spans="1:7" x14ac:dyDescent="0.35">
      <c r="A20725" t="s">
        <v>26</v>
      </c>
      <c r="B20725" t="s">
        <v>2004</v>
      </c>
      <c r="C20725">
        <v>18</v>
      </c>
      <c r="D20725" t="s">
        <v>320</v>
      </c>
      <c r="E20725" t="s">
        <v>319</v>
      </c>
      <c r="F20725" t="s">
        <v>140</v>
      </c>
      <c r="G20725" t="s">
        <v>140</v>
      </c>
    </row>
    <row r="20726" spans="1:7" x14ac:dyDescent="0.35">
      <c r="A20726" t="s">
        <v>26</v>
      </c>
      <c r="B20726" t="s">
        <v>339</v>
      </c>
      <c r="C20726">
        <v>7</v>
      </c>
      <c r="D20726" t="s">
        <v>140</v>
      </c>
      <c r="E20726" t="s">
        <v>177</v>
      </c>
      <c r="F20726" t="s">
        <v>140</v>
      </c>
      <c r="G20726" t="s">
        <v>140</v>
      </c>
    </row>
    <row r="20727" spans="1:7" x14ac:dyDescent="0.35">
      <c r="A20727" t="s">
        <v>27</v>
      </c>
      <c r="B20727" t="s">
        <v>1216</v>
      </c>
      <c r="C20727">
        <v>18</v>
      </c>
      <c r="D20727" t="s">
        <v>1018</v>
      </c>
      <c r="E20727" t="s">
        <v>1142</v>
      </c>
      <c r="F20727" t="s">
        <v>140</v>
      </c>
      <c r="G20727" t="s">
        <v>140</v>
      </c>
    </row>
    <row r="20728" spans="1:7" x14ac:dyDescent="0.35">
      <c r="A20728" t="s">
        <v>27</v>
      </c>
      <c r="B20728" t="s">
        <v>1993</v>
      </c>
      <c r="C20728">
        <v>28</v>
      </c>
      <c r="D20728" t="s">
        <v>999</v>
      </c>
      <c r="E20728" t="s">
        <v>998</v>
      </c>
      <c r="F20728" t="s">
        <v>140</v>
      </c>
      <c r="G20728" t="s">
        <v>140</v>
      </c>
    </row>
    <row r="20729" spans="1:7" x14ac:dyDescent="0.35">
      <c r="A20729" t="s">
        <v>27</v>
      </c>
      <c r="B20729" t="s">
        <v>1994</v>
      </c>
      <c r="C20729">
        <v>11</v>
      </c>
      <c r="D20729" t="s">
        <v>515</v>
      </c>
      <c r="E20729" t="s">
        <v>514</v>
      </c>
      <c r="F20729" t="s">
        <v>140</v>
      </c>
      <c r="G20729" t="s">
        <v>140</v>
      </c>
    </row>
    <row r="20730" spans="1:7" x14ac:dyDescent="0.35">
      <c r="A20730" t="s">
        <v>27</v>
      </c>
      <c r="B20730" t="s">
        <v>1995</v>
      </c>
      <c r="C20730">
        <v>10</v>
      </c>
      <c r="D20730" t="s">
        <v>140</v>
      </c>
      <c r="E20730" t="s">
        <v>177</v>
      </c>
      <c r="F20730" t="s">
        <v>140</v>
      </c>
      <c r="G20730" t="s">
        <v>140</v>
      </c>
    </row>
    <row r="20731" spans="1:7" x14ac:dyDescent="0.35">
      <c r="A20731" t="s">
        <v>27</v>
      </c>
      <c r="B20731" t="s">
        <v>1996</v>
      </c>
      <c r="C20731">
        <v>61</v>
      </c>
      <c r="D20731" t="s">
        <v>716</v>
      </c>
      <c r="E20731" t="s">
        <v>717</v>
      </c>
      <c r="F20731" t="s">
        <v>140</v>
      </c>
      <c r="G20731" t="s">
        <v>140</v>
      </c>
    </row>
    <row r="20732" spans="1:7" x14ac:dyDescent="0.35">
      <c r="A20732" t="s">
        <v>27</v>
      </c>
      <c r="B20732" t="s">
        <v>1997</v>
      </c>
      <c r="C20732">
        <v>31</v>
      </c>
      <c r="D20732" t="s">
        <v>107</v>
      </c>
      <c r="E20732" t="s">
        <v>108</v>
      </c>
      <c r="F20732" t="s">
        <v>140</v>
      </c>
      <c r="G20732" t="s">
        <v>140</v>
      </c>
    </row>
    <row r="20733" spans="1:7" x14ac:dyDescent="0.35">
      <c r="A20733" t="s">
        <v>27</v>
      </c>
      <c r="B20733" t="s">
        <v>1998</v>
      </c>
      <c r="C20733">
        <v>28</v>
      </c>
      <c r="D20733" t="s">
        <v>681</v>
      </c>
      <c r="E20733" t="s">
        <v>680</v>
      </c>
      <c r="F20733" t="s">
        <v>140</v>
      </c>
      <c r="G20733" t="s">
        <v>140</v>
      </c>
    </row>
    <row r="20734" spans="1:7" x14ac:dyDescent="0.35">
      <c r="A20734" t="s">
        <v>27</v>
      </c>
      <c r="B20734" t="s">
        <v>1218</v>
      </c>
      <c r="C20734">
        <v>22</v>
      </c>
      <c r="D20734" t="s">
        <v>595</v>
      </c>
      <c r="E20734" t="s">
        <v>596</v>
      </c>
      <c r="F20734" t="s">
        <v>140</v>
      </c>
      <c r="G20734" t="s">
        <v>140</v>
      </c>
    </row>
    <row r="20735" spans="1:7" x14ac:dyDescent="0.35">
      <c r="A20735" t="s">
        <v>27</v>
      </c>
      <c r="B20735" t="s">
        <v>1999</v>
      </c>
      <c r="C20735">
        <v>18</v>
      </c>
      <c r="D20735" t="s">
        <v>1067</v>
      </c>
      <c r="E20735" t="s">
        <v>1111</v>
      </c>
      <c r="F20735" t="s">
        <v>140</v>
      </c>
      <c r="G20735" t="s">
        <v>140</v>
      </c>
    </row>
    <row r="20736" spans="1:7" x14ac:dyDescent="0.35">
      <c r="A20736" t="s">
        <v>27</v>
      </c>
      <c r="B20736" t="s">
        <v>2000</v>
      </c>
      <c r="C20736">
        <v>9</v>
      </c>
      <c r="D20736" t="s">
        <v>924</v>
      </c>
      <c r="E20736" t="s">
        <v>923</v>
      </c>
      <c r="F20736" t="s">
        <v>140</v>
      </c>
      <c r="G20736" t="s">
        <v>140</v>
      </c>
    </row>
    <row r="20737" spans="1:7" x14ac:dyDescent="0.35">
      <c r="A20737" t="s">
        <v>27</v>
      </c>
      <c r="B20737" t="s">
        <v>2001</v>
      </c>
      <c r="C20737">
        <v>8</v>
      </c>
      <c r="D20737" t="s">
        <v>924</v>
      </c>
      <c r="E20737" t="s">
        <v>923</v>
      </c>
      <c r="F20737" t="s">
        <v>140</v>
      </c>
      <c r="G20737" t="s">
        <v>140</v>
      </c>
    </row>
    <row r="20738" spans="1:7" x14ac:dyDescent="0.35">
      <c r="A20738" t="s">
        <v>27</v>
      </c>
      <c r="B20738" t="s">
        <v>2002</v>
      </c>
      <c r="C20738">
        <v>41</v>
      </c>
      <c r="D20738" t="s">
        <v>788</v>
      </c>
      <c r="E20738" t="s">
        <v>787</v>
      </c>
      <c r="F20738" t="s">
        <v>140</v>
      </c>
      <c r="G20738" t="s">
        <v>140</v>
      </c>
    </row>
    <row r="20739" spans="1:7" x14ac:dyDescent="0.35">
      <c r="A20739" t="s">
        <v>27</v>
      </c>
      <c r="B20739" t="s">
        <v>2003</v>
      </c>
      <c r="C20739">
        <v>27</v>
      </c>
      <c r="D20739" t="s">
        <v>1018</v>
      </c>
      <c r="E20739" t="s">
        <v>1142</v>
      </c>
      <c r="F20739" t="s">
        <v>140</v>
      </c>
      <c r="G20739" t="s">
        <v>140</v>
      </c>
    </row>
    <row r="20740" spans="1:7" x14ac:dyDescent="0.35">
      <c r="A20740" t="s">
        <v>27</v>
      </c>
      <c r="B20740" t="s">
        <v>2004</v>
      </c>
      <c r="C20740">
        <v>14</v>
      </c>
      <c r="D20740" t="s">
        <v>109</v>
      </c>
      <c r="E20740" t="s">
        <v>110</v>
      </c>
      <c r="F20740" t="s">
        <v>140</v>
      </c>
      <c r="G20740" t="s">
        <v>140</v>
      </c>
    </row>
    <row r="20741" spans="1:7" x14ac:dyDescent="0.35">
      <c r="A20741" t="s">
        <v>27</v>
      </c>
      <c r="B20741" t="s">
        <v>339</v>
      </c>
      <c r="C20741">
        <v>5</v>
      </c>
      <c r="D20741" t="s">
        <v>785</v>
      </c>
      <c r="E20741" t="s">
        <v>784</v>
      </c>
      <c r="F20741" t="s">
        <v>140</v>
      </c>
      <c r="G20741" t="s">
        <v>140</v>
      </c>
    </row>
    <row r="20742" spans="1:7" x14ac:dyDescent="0.35">
      <c r="A20742" t="s">
        <v>28</v>
      </c>
      <c r="B20742" t="s">
        <v>1216</v>
      </c>
      <c r="C20742">
        <v>12</v>
      </c>
      <c r="D20742" t="s">
        <v>140</v>
      </c>
      <c r="E20742" t="s">
        <v>177</v>
      </c>
      <c r="F20742" t="s">
        <v>140</v>
      </c>
      <c r="G20742" t="s">
        <v>140</v>
      </c>
    </row>
    <row r="20743" spans="1:7" x14ac:dyDescent="0.35">
      <c r="A20743" t="s">
        <v>28</v>
      </c>
      <c r="B20743" t="s">
        <v>1993</v>
      </c>
      <c r="C20743">
        <v>20</v>
      </c>
      <c r="D20743" t="s">
        <v>756</v>
      </c>
      <c r="E20743" t="s">
        <v>757</v>
      </c>
      <c r="F20743" t="s">
        <v>140</v>
      </c>
      <c r="G20743" t="s">
        <v>140</v>
      </c>
    </row>
    <row r="20744" spans="1:7" x14ac:dyDescent="0.35">
      <c r="A20744" t="s">
        <v>28</v>
      </c>
      <c r="B20744" t="s">
        <v>1994</v>
      </c>
      <c r="C20744">
        <v>14</v>
      </c>
      <c r="D20744" t="s">
        <v>140</v>
      </c>
      <c r="E20744" t="s">
        <v>177</v>
      </c>
      <c r="F20744" t="s">
        <v>140</v>
      </c>
      <c r="G20744" t="s">
        <v>140</v>
      </c>
    </row>
    <row r="20745" spans="1:7" x14ac:dyDescent="0.35">
      <c r="A20745" t="s">
        <v>28</v>
      </c>
      <c r="B20745" t="s">
        <v>1995</v>
      </c>
      <c r="C20745">
        <v>11</v>
      </c>
      <c r="D20745" t="s">
        <v>140</v>
      </c>
      <c r="E20745" t="s">
        <v>177</v>
      </c>
      <c r="F20745" t="s">
        <v>140</v>
      </c>
      <c r="G20745" t="s">
        <v>140</v>
      </c>
    </row>
    <row r="20746" spans="1:7" x14ac:dyDescent="0.35">
      <c r="A20746" t="s">
        <v>28</v>
      </c>
      <c r="B20746" t="s">
        <v>1996</v>
      </c>
      <c r="C20746">
        <v>53</v>
      </c>
      <c r="D20746" t="s">
        <v>1056</v>
      </c>
      <c r="E20746" t="s">
        <v>1124</v>
      </c>
      <c r="F20746" t="s">
        <v>140</v>
      </c>
      <c r="G20746" t="s">
        <v>140</v>
      </c>
    </row>
    <row r="20747" spans="1:7" x14ac:dyDescent="0.35">
      <c r="A20747" t="s">
        <v>28</v>
      </c>
      <c r="B20747" t="s">
        <v>1997</v>
      </c>
      <c r="C20747">
        <v>28</v>
      </c>
      <c r="D20747" t="s">
        <v>952</v>
      </c>
      <c r="E20747" t="s">
        <v>951</v>
      </c>
      <c r="F20747" t="s">
        <v>140</v>
      </c>
      <c r="G20747" t="s">
        <v>140</v>
      </c>
    </row>
    <row r="20748" spans="1:7" x14ac:dyDescent="0.35">
      <c r="A20748" t="s">
        <v>28</v>
      </c>
      <c r="B20748" t="s">
        <v>1998</v>
      </c>
      <c r="C20748">
        <v>28</v>
      </c>
      <c r="D20748" t="s">
        <v>643</v>
      </c>
      <c r="E20748" t="s">
        <v>642</v>
      </c>
      <c r="F20748" t="s">
        <v>140</v>
      </c>
      <c r="G20748" t="s">
        <v>140</v>
      </c>
    </row>
    <row r="20749" spans="1:7" x14ac:dyDescent="0.35">
      <c r="A20749" t="s">
        <v>28</v>
      </c>
      <c r="B20749" t="s">
        <v>1218</v>
      </c>
      <c r="C20749">
        <v>14</v>
      </c>
      <c r="D20749" t="s">
        <v>1044</v>
      </c>
      <c r="E20749" t="s">
        <v>1097</v>
      </c>
      <c r="F20749" t="s">
        <v>140</v>
      </c>
      <c r="G20749" t="s">
        <v>140</v>
      </c>
    </row>
    <row r="20750" spans="1:7" x14ac:dyDescent="0.35">
      <c r="A20750" t="s">
        <v>28</v>
      </c>
      <c r="B20750" t="s">
        <v>1999</v>
      </c>
      <c r="C20750">
        <v>12</v>
      </c>
      <c r="D20750" t="s">
        <v>140</v>
      </c>
      <c r="E20750" t="s">
        <v>177</v>
      </c>
      <c r="F20750" t="s">
        <v>140</v>
      </c>
      <c r="G20750" t="s">
        <v>140</v>
      </c>
    </row>
    <row r="20751" spans="1:7" x14ac:dyDescent="0.35">
      <c r="A20751" t="s">
        <v>28</v>
      </c>
      <c r="B20751" t="s">
        <v>2000</v>
      </c>
      <c r="C20751">
        <v>3</v>
      </c>
      <c r="D20751" t="s">
        <v>140</v>
      </c>
      <c r="E20751" t="s">
        <v>177</v>
      </c>
      <c r="F20751" t="s">
        <v>140</v>
      </c>
      <c r="G20751" t="s">
        <v>140</v>
      </c>
    </row>
    <row r="20752" spans="1:7" x14ac:dyDescent="0.35">
      <c r="A20752" t="s">
        <v>28</v>
      </c>
      <c r="B20752" t="s">
        <v>2001</v>
      </c>
      <c r="C20752">
        <v>3</v>
      </c>
      <c r="D20752" t="s">
        <v>140</v>
      </c>
      <c r="E20752" t="s">
        <v>177</v>
      </c>
      <c r="F20752" t="s">
        <v>140</v>
      </c>
      <c r="G20752" t="s">
        <v>140</v>
      </c>
    </row>
    <row r="20753" spans="1:7" x14ac:dyDescent="0.35">
      <c r="A20753" t="s">
        <v>28</v>
      </c>
      <c r="B20753" t="s">
        <v>2002</v>
      </c>
      <c r="C20753">
        <v>36</v>
      </c>
      <c r="D20753" t="s">
        <v>1100</v>
      </c>
      <c r="E20753" t="s">
        <v>1099</v>
      </c>
      <c r="F20753" t="s">
        <v>140</v>
      </c>
      <c r="G20753" t="s">
        <v>140</v>
      </c>
    </row>
    <row r="20754" spans="1:7" x14ac:dyDescent="0.35">
      <c r="A20754" t="s">
        <v>28</v>
      </c>
      <c r="B20754" t="s">
        <v>2003</v>
      </c>
      <c r="C20754">
        <v>20</v>
      </c>
      <c r="D20754" t="s">
        <v>1072</v>
      </c>
      <c r="E20754" t="s">
        <v>1161</v>
      </c>
      <c r="F20754" t="s">
        <v>140</v>
      </c>
      <c r="G20754" t="s">
        <v>140</v>
      </c>
    </row>
    <row r="20755" spans="1:7" x14ac:dyDescent="0.35">
      <c r="A20755" t="s">
        <v>28</v>
      </c>
      <c r="B20755" t="s">
        <v>2004</v>
      </c>
      <c r="C20755">
        <v>8</v>
      </c>
      <c r="D20755" t="s">
        <v>97</v>
      </c>
      <c r="E20755" t="s">
        <v>98</v>
      </c>
      <c r="F20755" t="s">
        <v>140</v>
      </c>
      <c r="G20755" t="s">
        <v>140</v>
      </c>
    </row>
    <row r="20756" spans="1:7" x14ac:dyDescent="0.35">
      <c r="A20756" t="s">
        <v>28</v>
      </c>
      <c r="B20756" t="s">
        <v>339</v>
      </c>
      <c r="C20756">
        <v>4</v>
      </c>
      <c r="D20756" t="s">
        <v>140</v>
      </c>
      <c r="E20756" t="s">
        <v>177</v>
      </c>
      <c r="F20756" t="s">
        <v>140</v>
      </c>
      <c r="G20756" t="s">
        <v>140</v>
      </c>
    </row>
    <row r="20757" spans="1:7" x14ac:dyDescent="0.35">
      <c r="A20757" t="s">
        <v>29</v>
      </c>
      <c r="B20757" t="s">
        <v>1216</v>
      </c>
      <c r="C20757">
        <v>20</v>
      </c>
      <c r="D20757" t="s">
        <v>121</v>
      </c>
      <c r="E20757" t="s">
        <v>122</v>
      </c>
      <c r="F20757" t="s">
        <v>140</v>
      </c>
      <c r="G20757" t="s">
        <v>140</v>
      </c>
    </row>
    <row r="20758" spans="1:7" x14ac:dyDescent="0.35">
      <c r="A20758" t="s">
        <v>29</v>
      </c>
      <c r="B20758" t="s">
        <v>1993</v>
      </c>
      <c r="C20758">
        <v>21</v>
      </c>
      <c r="D20758" t="s">
        <v>1045</v>
      </c>
      <c r="E20758" t="s">
        <v>1123</v>
      </c>
      <c r="F20758" t="s">
        <v>140</v>
      </c>
      <c r="G20758" t="s">
        <v>140</v>
      </c>
    </row>
    <row r="20759" spans="1:7" x14ac:dyDescent="0.35">
      <c r="A20759" t="s">
        <v>29</v>
      </c>
      <c r="B20759" t="s">
        <v>1994</v>
      </c>
      <c r="C20759">
        <v>16</v>
      </c>
      <c r="D20759" t="s">
        <v>140</v>
      </c>
      <c r="E20759" t="s">
        <v>177</v>
      </c>
      <c r="F20759" t="s">
        <v>140</v>
      </c>
      <c r="G20759" t="s">
        <v>140</v>
      </c>
    </row>
    <row r="20760" spans="1:7" x14ac:dyDescent="0.35">
      <c r="A20760" t="s">
        <v>29</v>
      </c>
      <c r="B20760" t="s">
        <v>1995</v>
      </c>
      <c r="C20760">
        <v>7</v>
      </c>
      <c r="D20760" t="s">
        <v>292</v>
      </c>
      <c r="E20760" t="s">
        <v>547</v>
      </c>
      <c r="F20760" t="s">
        <v>140</v>
      </c>
      <c r="G20760" t="s">
        <v>140</v>
      </c>
    </row>
    <row r="20761" spans="1:7" x14ac:dyDescent="0.35">
      <c r="A20761" t="s">
        <v>29</v>
      </c>
      <c r="B20761" t="s">
        <v>1996</v>
      </c>
      <c r="C20761">
        <v>63</v>
      </c>
      <c r="D20761" t="s">
        <v>317</v>
      </c>
      <c r="E20761" t="s">
        <v>316</v>
      </c>
      <c r="F20761" t="s">
        <v>140</v>
      </c>
      <c r="G20761" t="s">
        <v>140</v>
      </c>
    </row>
    <row r="20762" spans="1:7" x14ac:dyDescent="0.35">
      <c r="A20762" t="s">
        <v>29</v>
      </c>
      <c r="B20762" t="s">
        <v>1997</v>
      </c>
      <c r="C20762">
        <v>34</v>
      </c>
      <c r="D20762" t="s">
        <v>1070</v>
      </c>
      <c r="E20762" t="s">
        <v>1143</v>
      </c>
      <c r="F20762" t="s">
        <v>140</v>
      </c>
      <c r="G20762" t="s">
        <v>140</v>
      </c>
    </row>
    <row r="20763" spans="1:7" x14ac:dyDescent="0.35">
      <c r="A20763" t="s">
        <v>29</v>
      </c>
      <c r="B20763" t="s">
        <v>1998</v>
      </c>
      <c r="C20763">
        <v>35</v>
      </c>
      <c r="D20763" t="s">
        <v>971</v>
      </c>
      <c r="E20763" t="s">
        <v>1120</v>
      </c>
      <c r="F20763" t="s">
        <v>1009</v>
      </c>
      <c r="G20763" t="s">
        <v>140</v>
      </c>
    </row>
    <row r="20764" spans="1:7" x14ac:dyDescent="0.35">
      <c r="A20764" t="s">
        <v>29</v>
      </c>
      <c r="B20764" t="s">
        <v>1218</v>
      </c>
      <c r="C20764">
        <v>10</v>
      </c>
      <c r="D20764" t="s">
        <v>103</v>
      </c>
      <c r="E20764" t="s">
        <v>104</v>
      </c>
      <c r="F20764" t="s">
        <v>140</v>
      </c>
      <c r="G20764" t="s">
        <v>140</v>
      </c>
    </row>
    <row r="20765" spans="1:7" x14ac:dyDescent="0.35">
      <c r="A20765" t="s">
        <v>29</v>
      </c>
      <c r="B20765" t="s">
        <v>1999</v>
      </c>
      <c r="C20765">
        <v>20</v>
      </c>
      <c r="D20765" t="s">
        <v>140</v>
      </c>
      <c r="E20765" t="s">
        <v>177</v>
      </c>
      <c r="F20765" t="s">
        <v>140</v>
      </c>
      <c r="G20765" t="s">
        <v>140</v>
      </c>
    </row>
    <row r="20766" spans="1:7" x14ac:dyDescent="0.35">
      <c r="A20766" t="s">
        <v>29</v>
      </c>
      <c r="B20766" t="s">
        <v>2000</v>
      </c>
      <c r="C20766">
        <v>10</v>
      </c>
      <c r="D20766" t="s">
        <v>1102</v>
      </c>
      <c r="E20766" t="s">
        <v>1137</v>
      </c>
      <c r="F20766" t="s">
        <v>140</v>
      </c>
      <c r="G20766" t="s">
        <v>140</v>
      </c>
    </row>
    <row r="20767" spans="1:7" x14ac:dyDescent="0.35">
      <c r="A20767" t="s">
        <v>29</v>
      </c>
      <c r="B20767" t="s">
        <v>2001</v>
      </c>
      <c r="C20767">
        <v>4</v>
      </c>
      <c r="D20767" t="s">
        <v>152</v>
      </c>
      <c r="E20767" t="s">
        <v>153</v>
      </c>
      <c r="F20767" t="s">
        <v>140</v>
      </c>
      <c r="G20767" t="s">
        <v>140</v>
      </c>
    </row>
    <row r="20768" spans="1:7" x14ac:dyDescent="0.35">
      <c r="A20768" t="s">
        <v>29</v>
      </c>
      <c r="B20768" t="s">
        <v>2002</v>
      </c>
      <c r="C20768">
        <v>46</v>
      </c>
      <c r="D20768" t="s">
        <v>973</v>
      </c>
      <c r="E20768" t="s">
        <v>974</v>
      </c>
      <c r="F20768" t="s">
        <v>140</v>
      </c>
      <c r="G20768" t="s">
        <v>140</v>
      </c>
    </row>
    <row r="20769" spans="1:7" x14ac:dyDescent="0.35">
      <c r="A20769" t="s">
        <v>29</v>
      </c>
      <c r="B20769" t="s">
        <v>2003</v>
      </c>
      <c r="C20769">
        <v>23</v>
      </c>
      <c r="D20769" t="s">
        <v>471</v>
      </c>
      <c r="E20769" t="s">
        <v>472</v>
      </c>
      <c r="F20769" t="s">
        <v>140</v>
      </c>
      <c r="G20769" t="s">
        <v>140</v>
      </c>
    </row>
    <row r="20770" spans="1:7" x14ac:dyDescent="0.35">
      <c r="A20770" t="s">
        <v>29</v>
      </c>
      <c r="B20770" t="s">
        <v>2004</v>
      </c>
      <c r="C20770">
        <v>25</v>
      </c>
      <c r="D20770" t="s">
        <v>919</v>
      </c>
      <c r="E20770" t="s">
        <v>918</v>
      </c>
      <c r="F20770" t="s">
        <v>140</v>
      </c>
      <c r="G20770" t="s">
        <v>140</v>
      </c>
    </row>
    <row r="20771" spans="1:7" x14ac:dyDescent="0.35">
      <c r="A20771" t="s">
        <v>29</v>
      </c>
      <c r="B20771" t="s">
        <v>339</v>
      </c>
      <c r="C20771">
        <v>4</v>
      </c>
      <c r="D20771" t="s">
        <v>93</v>
      </c>
      <c r="E20771" t="s">
        <v>94</v>
      </c>
      <c r="F20771" t="s">
        <v>140</v>
      </c>
      <c r="G20771" t="s">
        <v>140</v>
      </c>
    </row>
    <row r="20772" spans="1:7" x14ac:dyDescent="0.35">
      <c r="A20772" t="s">
        <v>30</v>
      </c>
      <c r="B20772" t="s">
        <v>1216</v>
      </c>
      <c r="C20772">
        <v>18</v>
      </c>
      <c r="D20772" t="s">
        <v>1007</v>
      </c>
      <c r="E20772" t="s">
        <v>1006</v>
      </c>
      <c r="F20772" t="s">
        <v>140</v>
      </c>
      <c r="G20772" t="s">
        <v>140</v>
      </c>
    </row>
    <row r="20773" spans="1:7" x14ac:dyDescent="0.35">
      <c r="A20773" t="s">
        <v>30</v>
      </c>
      <c r="B20773" t="s">
        <v>1993</v>
      </c>
      <c r="C20773">
        <v>24</v>
      </c>
      <c r="D20773" t="s">
        <v>1043</v>
      </c>
      <c r="E20773" t="s">
        <v>1183</v>
      </c>
      <c r="F20773" t="s">
        <v>140</v>
      </c>
      <c r="G20773" t="s">
        <v>140</v>
      </c>
    </row>
    <row r="20774" spans="1:7" x14ac:dyDescent="0.35">
      <c r="A20774" t="s">
        <v>30</v>
      </c>
      <c r="B20774" t="s">
        <v>1994</v>
      </c>
      <c r="C20774">
        <v>7</v>
      </c>
      <c r="D20774" t="s">
        <v>140</v>
      </c>
      <c r="E20774" t="s">
        <v>177</v>
      </c>
      <c r="F20774" t="s">
        <v>140</v>
      </c>
      <c r="G20774" t="s">
        <v>140</v>
      </c>
    </row>
    <row r="20775" spans="1:7" x14ac:dyDescent="0.35">
      <c r="A20775" t="s">
        <v>30</v>
      </c>
      <c r="B20775" t="s">
        <v>1995</v>
      </c>
      <c r="C20775">
        <v>5</v>
      </c>
      <c r="D20775" t="s">
        <v>1045</v>
      </c>
      <c r="E20775" t="s">
        <v>1123</v>
      </c>
      <c r="F20775" t="s">
        <v>140</v>
      </c>
      <c r="G20775" t="s">
        <v>140</v>
      </c>
    </row>
    <row r="20776" spans="1:7" x14ac:dyDescent="0.35">
      <c r="A20776" t="s">
        <v>30</v>
      </c>
      <c r="B20776" t="s">
        <v>1996</v>
      </c>
      <c r="C20776">
        <v>54</v>
      </c>
      <c r="D20776" t="s">
        <v>109</v>
      </c>
      <c r="E20776" t="s">
        <v>110</v>
      </c>
      <c r="F20776" t="s">
        <v>140</v>
      </c>
      <c r="G20776" t="s">
        <v>140</v>
      </c>
    </row>
    <row r="20777" spans="1:7" x14ac:dyDescent="0.35">
      <c r="A20777" t="s">
        <v>30</v>
      </c>
      <c r="B20777" t="s">
        <v>1997</v>
      </c>
      <c r="C20777">
        <v>37</v>
      </c>
      <c r="D20777" t="s">
        <v>1051</v>
      </c>
      <c r="E20777" t="s">
        <v>344</v>
      </c>
      <c r="F20777" t="s">
        <v>939</v>
      </c>
      <c r="G20777" t="s">
        <v>140</v>
      </c>
    </row>
    <row r="20778" spans="1:7" x14ac:dyDescent="0.35">
      <c r="A20778" t="s">
        <v>30</v>
      </c>
      <c r="B20778" t="s">
        <v>1998</v>
      </c>
      <c r="C20778">
        <v>19</v>
      </c>
      <c r="D20778" t="s">
        <v>127</v>
      </c>
      <c r="E20778" t="s">
        <v>128</v>
      </c>
      <c r="F20778" t="s">
        <v>140</v>
      </c>
      <c r="G20778" t="s">
        <v>140</v>
      </c>
    </row>
    <row r="20779" spans="1:7" x14ac:dyDescent="0.35">
      <c r="A20779" t="s">
        <v>30</v>
      </c>
      <c r="B20779" t="s">
        <v>1218</v>
      </c>
      <c r="C20779">
        <v>11</v>
      </c>
      <c r="D20779" t="s">
        <v>140</v>
      </c>
      <c r="E20779" t="s">
        <v>177</v>
      </c>
      <c r="F20779" t="s">
        <v>140</v>
      </c>
      <c r="G20779" t="s">
        <v>140</v>
      </c>
    </row>
    <row r="20780" spans="1:7" x14ac:dyDescent="0.35">
      <c r="A20780" t="s">
        <v>30</v>
      </c>
      <c r="B20780" t="s">
        <v>1999</v>
      </c>
      <c r="C20780">
        <v>15</v>
      </c>
      <c r="D20780" t="s">
        <v>89</v>
      </c>
      <c r="E20780" t="s">
        <v>90</v>
      </c>
      <c r="F20780" t="s">
        <v>140</v>
      </c>
      <c r="G20780" t="s">
        <v>140</v>
      </c>
    </row>
    <row r="20781" spans="1:7" x14ac:dyDescent="0.35">
      <c r="A20781" t="s">
        <v>30</v>
      </c>
      <c r="B20781" t="s">
        <v>2000</v>
      </c>
      <c r="C20781">
        <v>8</v>
      </c>
      <c r="D20781" t="s">
        <v>140</v>
      </c>
      <c r="E20781" t="s">
        <v>177</v>
      </c>
      <c r="F20781" t="s">
        <v>140</v>
      </c>
      <c r="G20781" t="s">
        <v>140</v>
      </c>
    </row>
    <row r="20782" spans="1:7" x14ac:dyDescent="0.35">
      <c r="A20782" t="s">
        <v>30</v>
      </c>
      <c r="B20782" t="s">
        <v>2001</v>
      </c>
      <c r="C20782">
        <v>5</v>
      </c>
      <c r="D20782" t="s">
        <v>192</v>
      </c>
      <c r="E20782" t="s">
        <v>191</v>
      </c>
      <c r="F20782" t="s">
        <v>140</v>
      </c>
      <c r="G20782" t="s">
        <v>140</v>
      </c>
    </row>
    <row r="20783" spans="1:7" x14ac:dyDescent="0.35">
      <c r="A20783" t="s">
        <v>30</v>
      </c>
      <c r="B20783" t="s">
        <v>2002</v>
      </c>
      <c r="C20783">
        <v>40</v>
      </c>
      <c r="D20783" t="s">
        <v>1053</v>
      </c>
      <c r="E20783" t="s">
        <v>1110</v>
      </c>
      <c r="F20783" t="s">
        <v>140</v>
      </c>
      <c r="G20783" t="s">
        <v>140</v>
      </c>
    </row>
    <row r="20784" spans="1:7" x14ac:dyDescent="0.35">
      <c r="A20784" t="s">
        <v>30</v>
      </c>
      <c r="B20784" t="s">
        <v>2003</v>
      </c>
      <c r="C20784">
        <v>17</v>
      </c>
      <c r="D20784" t="s">
        <v>1104</v>
      </c>
      <c r="E20784" t="s">
        <v>1167</v>
      </c>
      <c r="F20784" t="s">
        <v>140</v>
      </c>
      <c r="G20784" t="s">
        <v>140</v>
      </c>
    </row>
    <row r="20785" spans="1:7" x14ac:dyDescent="0.35">
      <c r="A20785" t="s">
        <v>30</v>
      </c>
      <c r="B20785" t="s">
        <v>2004</v>
      </c>
      <c r="C20785">
        <v>18</v>
      </c>
      <c r="D20785" t="s">
        <v>1004</v>
      </c>
      <c r="E20785" t="s">
        <v>1230</v>
      </c>
      <c r="F20785" t="s">
        <v>140</v>
      </c>
      <c r="G20785" t="s">
        <v>140</v>
      </c>
    </row>
    <row r="20786" spans="1:7" x14ac:dyDescent="0.35">
      <c r="A20786" t="s">
        <v>31</v>
      </c>
      <c r="B20786" t="s">
        <v>1216</v>
      </c>
      <c r="C20786">
        <v>9</v>
      </c>
      <c r="D20786" t="s">
        <v>451</v>
      </c>
      <c r="E20786" t="s">
        <v>450</v>
      </c>
      <c r="F20786" t="s">
        <v>140</v>
      </c>
      <c r="G20786" t="s">
        <v>140</v>
      </c>
    </row>
    <row r="20787" spans="1:7" x14ac:dyDescent="0.35">
      <c r="A20787" t="s">
        <v>31</v>
      </c>
      <c r="B20787" t="s">
        <v>1993</v>
      </c>
      <c r="C20787">
        <v>10</v>
      </c>
      <c r="D20787" t="s">
        <v>1087</v>
      </c>
      <c r="E20787" t="s">
        <v>1088</v>
      </c>
      <c r="F20787" t="s">
        <v>140</v>
      </c>
      <c r="G20787" t="s">
        <v>140</v>
      </c>
    </row>
    <row r="20788" spans="1:7" x14ac:dyDescent="0.35">
      <c r="A20788" t="s">
        <v>31</v>
      </c>
      <c r="B20788" t="s">
        <v>1994</v>
      </c>
      <c r="C20788">
        <v>5</v>
      </c>
      <c r="D20788" t="s">
        <v>140</v>
      </c>
      <c r="E20788" t="s">
        <v>177</v>
      </c>
      <c r="F20788" t="s">
        <v>140</v>
      </c>
      <c r="G20788" t="s">
        <v>140</v>
      </c>
    </row>
    <row r="20789" spans="1:7" x14ac:dyDescent="0.35">
      <c r="A20789" t="s">
        <v>31</v>
      </c>
      <c r="B20789" t="s">
        <v>1995</v>
      </c>
      <c r="C20789">
        <v>1</v>
      </c>
      <c r="D20789" t="s">
        <v>140</v>
      </c>
      <c r="E20789" t="s">
        <v>177</v>
      </c>
      <c r="F20789" t="s">
        <v>140</v>
      </c>
      <c r="G20789" t="s">
        <v>140</v>
      </c>
    </row>
    <row r="20790" spans="1:7" x14ac:dyDescent="0.35">
      <c r="A20790" t="s">
        <v>31</v>
      </c>
      <c r="B20790" t="s">
        <v>1996</v>
      </c>
      <c r="C20790">
        <v>39</v>
      </c>
      <c r="D20790" t="s">
        <v>827</v>
      </c>
      <c r="E20790" t="s">
        <v>828</v>
      </c>
      <c r="F20790" t="s">
        <v>140</v>
      </c>
      <c r="G20790" t="s">
        <v>140</v>
      </c>
    </row>
    <row r="20791" spans="1:7" x14ac:dyDescent="0.35">
      <c r="A20791" t="s">
        <v>31</v>
      </c>
      <c r="B20791" t="s">
        <v>1997</v>
      </c>
      <c r="C20791">
        <v>49</v>
      </c>
      <c r="D20791" t="s">
        <v>192</v>
      </c>
      <c r="E20791" t="s">
        <v>191</v>
      </c>
      <c r="F20791" t="s">
        <v>140</v>
      </c>
      <c r="G20791" t="s">
        <v>140</v>
      </c>
    </row>
    <row r="20792" spans="1:7" x14ac:dyDescent="0.35">
      <c r="A20792" t="s">
        <v>31</v>
      </c>
      <c r="B20792" t="s">
        <v>1998</v>
      </c>
      <c r="C20792">
        <v>42</v>
      </c>
      <c r="D20792" t="s">
        <v>805</v>
      </c>
      <c r="E20792" t="s">
        <v>804</v>
      </c>
      <c r="F20792" t="s">
        <v>140</v>
      </c>
      <c r="G20792" t="s">
        <v>140</v>
      </c>
    </row>
    <row r="20793" spans="1:7" x14ac:dyDescent="0.35">
      <c r="A20793" t="s">
        <v>31</v>
      </c>
      <c r="B20793" t="s">
        <v>1218</v>
      </c>
      <c r="C20793">
        <v>4</v>
      </c>
      <c r="D20793" t="s">
        <v>463</v>
      </c>
      <c r="E20793" t="s">
        <v>464</v>
      </c>
      <c r="F20793" t="s">
        <v>140</v>
      </c>
      <c r="G20793" t="s">
        <v>140</v>
      </c>
    </row>
    <row r="20794" spans="1:7" x14ac:dyDescent="0.35">
      <c r="A20794" t="s">
        <v>31</v>
      </c>
      <c r="B20794" t="s">
        <v>1999</v>
      </c>
      <c r="C20794">
        <v>4</v>
      </c>
      <c r="D20794" t="s">
        <v>140</v>
      </c>
      <c r="E20794" t="s">
        <v>177</v>
      </c>
      <c r="F20794" t="s">
        <v>140</v>
      </c>
      <c r="G20794" t="s">
        <v>140</v>
      </c>
    </row>
    <row r="20795" spans="1:7" x14ac:dyDescent="0.35">
      <c r="A20795" t="s">
        <v>31</v>
      </c>
      <c r="B20795" t="s">
        <v>2000</v>
      </c>
      <c r="C20795">
        <v>3</v>
      </c>
      <c r="D20795" t="s">
        <v>692</v>
      </c>
      <c r="E20795" t="s">
        <v>693</v>
      </c>
      <c r="F20795" t="s">
        <v>140</v>
      </c>
      <c r="G20795" t="s">
        <v>140</v>
      </c>
    </row>
    <row r="20796" spans="1:7" x14ac:dyDescent="0.35">
      <c r="A20796" t="s">
        <v>31</v>
      </c>
      <c r="B20796" t="s">
        <v>2001</v>
      </c>
      <c r="C20796">
        <v>2</v>
      </c>
      <c r="D20796" t="s">
        <v>140</v>
      </c>
      <c r="E20796" t="s">
        <v>177</v>
      </c>
      <c r="F20796" t="s">
        <v>140</v>
      </c>
      <c r="G20796" t="s">
        <v>140</v>
      </c>
    </row>
    <row r="20797" spans="1:7" x14ac:dyDescent="0.35">
      <c r="A20797" t="s">
        <v>31</v>
      </c>
      <c r="B20797" t="s">
        <v>2002</v>
      </c>
      <c r="C20797">
        <v>39</v>
      </c>
      <c r="D20797" t="s">
        <v>451</v>
      </c>
      <c r="E20797" t="s">
        <v>450</v>
      </c>
      <c r="F20797" t="s">
        <v>140</v>
      </c>
      <c r="G20797" t="s">
        <v>140</v>
      </c>
    </row>
    <row r="20798" spans="1:7" x14ac:dyDescent="0.35">
      <c r="A20798" t="s">
        <v>31</v>
      </c>
      <c r="B20798" t="s">
        <v>2003</v>
      </c>
      <c r="C20798">
        <v>31</v>
      </c>
      <c r="D20798" t="s">
        <v>956</v>
      </c>
      <c r="E20798" t="s">
        <v>957</v>
      </c>
      <c r="F20798" t="s">
        <v>140</v>
      </c>
      <c r="G20798" t="s">
        <v>140</v>
      </c>
    </row>
    <row r="20799" spans="1:7" x14ac:dyDescent="0.35">
      <c r="A20799" t="s">
        <v>31</v>
      </c>
      <c r="B20799" t="s">
        <v>2004</v>
      </c>
      <c r="C20799">
        <v>22</v>
      </c>
      <c r="D20799" t="s">
        <v>917</v>
      </c>
      <c r="E20799" t="s">
        <v>916</v>
      </c>
      <c r="F20799" t="s">
        <v>140</v>
      </c>
      <c r="G20799" t="s">
        <v>140</v>
      </c>
    </row>
    <row r="20800" spans="1:7" x14ac:dyDescent="0.35">
      <c r="A20800" t="s">
        <v>31</v>
      </c>
      <c r="B20800" t="s">
        <v>339</v>
      </c>
      <c r="C20800">
        <v>2</v>
      </c>
      <c r="D20800" t="s">
        <v>140</v>
      </c>
      <c r="E20800" t="s">
        <v>177</v>
      </c>
      <c r="F20800" t="s">
        <v>140</v>
      </c>
      <c r="G20800" t="s">
        <v>140</v>
      </c>
    </row>
    <row r="20801" spans="1:7" x14ac:dyDescent="0.35">
      <c r="A20801" t="s">
        <v>32</v>
      </c>
      <c r="B20801" t="s">
        <v>1216</v>
      </c>
      <c r="C20801">
        <v>331</v>
      </c>
      <c r="D20801" t="s">
        <v>1072</v>
      </c>
      <c r="E20801" t="s">
        <v>1161</v>
      </c>
      <c r="F20801" t="s">
        <v>140</v>
      </c>
      <c r="G20801" t="s">
        <v>140</v>
      </c>
    </row>
    <row r="20802" spans="1:7" x14ac:dyDescent="0.35">
      <c r="A20802" t="s">
        <v>32</v>
      </c>
      <c r="B20802" t="s">
        <v>1993</v>
      </c>
      <c r="C20802">
        <v>362</v>
      </c>
      <c r="D20802" t="s">
        <v>769</v>
      </c>
      <c r="E20802" t="s">
        <v>768</v>
      </c>
      <c r="F20802" t="s">
        <v>140</v>
      </c>
      <c r="G20802" t="s">
        <v>140</v>
      </c>
    </row>
    <row r="20803" spans="1:7" x14ac:dyDescent="0.35">
      <c r="A20803" t="s">
        <v>32</v>
      </c>
      <c r="B20803" t="s">
        <v>1994</v>
      </c>
      <c r="C20803">
        <v>217</v>
      </c>
      <c r="D20803" t="s">
        <v>838</v>
      </c>
      <c r="E20803" t="s">
        <v>839</v>
      </c>
      <c r="F20803" t="s">
        <v>140</v>
      </c>
      <c r="G20803" t="s">
        <v>140</v>
      </c>
    </row>
    <row r="20804" spans="1:7" x14ac:dyDescent="0.35">
      <c r="A20804" t="s">
        <v>32</v>
      </c>
      <c r="B20804" t="s">
        <v>1995</v>
      </c>
      <c r="C20804">
        <v>172</v>
      </c>
      <c r="D20804" t="s">
        <v>937</v>
      </c>
      <c r="E20804" t="s">
        <v>936</v>
      </c>
      <c r="F20804" t="s">
        <v>140</v>
      </c>
      <c r="G20804" t="s">
        <v>140</v>
      </c>
    </row>
    <row r="20805" spans="1:7" x14ac:dyDescent="0.35">
      <c r="A20805" t="s">
        <v>32</v>
      </c>
      <c r="B20805" t="s">
        <v>1996</v>
      </c>
      <c r="C20805">
        <v>1234</v>
      </c>
      <c r="D20805" t="s">
        <v>95</v>
      </c>
      <c r="E20805" t="s">
        <v>112</v>
      </c>
      <c r="F20805" t="s">
        <v>1010</v>
      </c>
      <c r="G20805" t="s">
        <v>140</v>
      </c>
    </row>
    <row r="20806" spans="1:7" x14ac:dyDescent="0.35">
      <c r="A20806" t="s">
        <v>32</v>
      </c>
      <c r="B20806" t="s">
        <v>1997</v>
      </c>
      <c r="C20806">
        <v>890</v>
      </c>
      <c r="D20806" t="s">
        <v>1100</v>
      </c>
      <c r="E20806" t="s">
        <v>285</v>
      </c>
      <c r="F20806" t="s">
        <v>1010</v>
      </c>
      <c r="G20806" t="s">
        <v>1008</v>
      </c>
    </row>
    <row r="20807" spans="1:7" x14ac:dyDescent="0.35">
      <c r="A20807" t="s">
        <v>32</v>
      </c>
      <c r="B20807" t="s">
        <v>1998</v>
      </c>
      <c r="C20807">
        <v>757</v>
      </c>
      <c r="D20807" t="s">
        <v>718</v>
      </c>
      <c r="E20807" t="s">
        <v>916</v>
      </c>
      <c r="F20807" t="s">
        <v>1022</v>
      </c>
      <c r="G20807" t="s">
        <v>1013</v>
      </c>
    </row>
    <row r="20808" spans="1:7" x14ac:dyDescent="0.35">
      <c r="A20808" t="s">
        <v>32</v>
      </c>
      <c r="B20808" t="s">
        <v>1218</v>
      </c>
      <c r="C20808">
        <v>298</v>
      </c>
      <c r="D20808" t="s">
        <v>1182</v>
      </c>
      <c r="E20808" t="s">
        <v>1188</v>
      </c>
      <c r="F20808" t="s">
        <v>140</v>
      </c>
      <c r="G20808" t="s">
        <v>140</v>
      </c>
    </row>
    <row r="20809" spans="1:7" x14ac:dyDescent="0.35">
      <c r="A20809" t="s">
        <v>32</v>
      </c>
      <c r="B20809" t="s">
        <v>1999</v>
      </c>
      <c r="C20809">
        <v>297</v>
      </c>
      <c r="D20809" t="s">
        <v>769</v>
      </c>
      <c r="E20809" t="s">
        <v>768</v>
      </c>
      <c r="F20809" t="s">
        <v>140</v>
      </c>
      <c r="G20809" t="s">
        <v>140</v>
      </c>
    </row>
    <row r="20810" spans="1:7" x14ac:dyDescent="0.35">
      <c r="A20810" t="s">
        <v>32</v>
      </c>
      <c r="B20810" t="s">
        <v>2000</v>
      </c>
      <c r="C20810">
        <v>180</v>
      </c>
      <c r="D20810" t="s">
        <v>733</v>
      </c>
      <c r="E20810" t="s">
        <v>732</v>
      </c>
      <c r="F20810" t="s">
        <v>140</v>
      </c>
      <c r="G20810" t="s">
        <v>140</v>
      </c>
    </row>
    <row r="20811" spans="1:7" x14ac:dyDescent="0.35">
      <c r="A20811" t="s">
        <v>32</v>
      </c>
      <c r="B20811" t="s">
        <v>2001</v>
      </c>
      <c r="C20811">
        <v>141</v>
      </c>
      <c r="D20811" t="s">
        <v>847</v>
      </c>
      <c r="E20811" t="s">
        <v>905</v>
      </c>
      <c r="F20811" t="s">
        <v>140</v>
      </c>
      <c r="G20811" t="s">
        <v>140</v>
      </c>
    </row>
    <row r="20812" spans="1:7" x14ac:dyDescent="0.35">
      <c r="A20812" t="s">
        <v>32</v>
      </c>
      <c r="B20812" t="s">
        <v>2002</v>
      </c>
      <c r="C20812">
        <v>867</v>
      </c>
      <c r="D20812" t="s">
        <v>917</v>
      </c>
      <c r="E20812" t="s">
        <v>106</v>
      </c>
      <c r="F20812" t="s">
        <v>1010</v>
      </c>
      <c r="G20812" t="s">
        <v>1010</v>
      </c>
    </row>
    <row r="20813" spans="1:7" x14ac:dyDescent="0.35">
      <c r="A20813" t="s">
        <v>32</v>
      </c>
      <c r="B20813" t="s">
        <v>2003</v>
      </c>
      <c r="C20813">
        <v>585</v>
      </c>
      <c r="D20813" t="s">
        <v>993</v>
      </c>
      <c r="E20813" t="s">
        <v>387</v>
      </c>
      <c r="F20813" t="s">
        <v>140</v>
      </c>
      <c r="G20813" t="s">
        <v>1016</v>
      </c>
    </row>
    <row r="20814" spans="1:7" x14ac:dyDescent="0.35">
      <c r="A20814" t="s">
        <v>32</v>
      </c>
      <c r="B20814" t="s">
        <v>2004</v>
      </c>
      <c r="C20814">
        <v>342</v>
      </c>
      <c r="D20814" t="s">
        <v>97</v>
      </c>
      <c r="E20814" t="s">
        <v>516</v>
      </c>
      <c r="F20814" t="s">
        <v>140</v>
      </c>
      <c r="G20814" t="s">
        <v>1009</v>
      </c>
    </row>
    <row r="20815" spans="1:7" x14ac:dyDescent="0.35">
      <c r="A20815" t="s">
        <v>32</v>
      </c>
      <c r="B20815" t="s">
        <v>339</v>
      </c>
      <c r="C20815">
        <v>72</v>
      </c>
      <c r="D20815" t="s">
        <v>801</v>
      </c>
      <c r="E20815" t="s">
        <v>800</v>
      </c>
      <c r="F20815" t="s">
        <v>140</v>
      </c>
      <c r="G20815" t="s">
        <v>140</v>
      </c>
    </row>
    <row r="20817" spans="1:7" x14ac:dyDescent="0.35">
      <c r="A20817" t="s">
        <v>2020</v>
      </c>
    </row>
    <row r="20818" spans="1:7" x14ac:dyDescent="0.35">
      <c r="A20818" t="s">
        <v>2</v>
      </c>
      <c r="B20818" t="s">
        <v>2006</v>
      </c>
      <c r="C20818" t="s">
        <v>3</v>
      </c>
      <c r="D20818" t="s">
        <v>85</v>
      </c>
      <c r="E20818" t="s">
        <v>86</v>
      </c>
      <c r="F20818" t="s">
        <v>1133</v>
      </c>
      <c r="G20818" t="s">
        <v>136</v>
      </c>
    </row>
    <row r="20819" spans="1:7" x14ac:dyDescent="0.35">
      <c r="A20819" t="s">
        <v>8</v>
      </c>
      <c r="B20819" t="s">
        <v>2007</v>
      </c>
      <c r="C20819">
        <v>72</v>
      </c>
      <c r="D20819" t="s">
        <v>749</v>
      </c>
      <c r="E20819" t="s">
        <v>748</v>
      </c>
      <c r="F20819" t="s">
        <v>140</v>
      </c>
      <c r="G20819" t="s">
        <v>140</v>
      </c>
    </row>
    <row r="20820" spans="1:7" x14ac:dyDescent="0.35">
      <c r="A20820" t="s">
        <v>8</v>
      </c>
      <c r="B20820" t="s">
        <v>2008</v>
      </c>
      <c r="C20820">
        <v>177</v>
      </c>
      <c r="D20820" t="s">
        <v>462</v>
      </c>
      <c r="E20820" t="s">
        <v>461</v>
      </c>
      <c r="F20820" t="s">
        <v>140</v>
      </c>
      <c r="G20820" t="s">
        <v>140</v>
      </c>
    </row>
    <row r="20821" spans="1:7" x14ac:dyDescent="0.35">
      <c r="A20821" t="s">
        <v>8</v>
      </c>
      <c r="B20821" t="s">
        <v>339</v>
      </c>
      <c r="C20821">
        <v>15</v>
      </c>
      <c r="D20821" t="s">
        <v>871</v>
      </c>
      <c r="E20821" t="s">
        <v>872</v>
      </c>
      <c r="F20821" t="s">
        <v>140</v>
      </c>
      <c r="G20821" t="s">
        <v>140</v>
      </c>
    </row>
    <row r="20822" spans="1:7" x14ac:dyDescent="0.35">
      <c r="A20822" t="s">
        <v>9</v>
      </c>
      <c r="B20822" t="s">
        <v>2007</v>
      </c>
      <c r="C20822">
        <v>66</v>
      </c>
      <c r="D20822" t="s">
        <v>87</v>
      </c>
      <c r="E20822" t="s">
        <v>88</v>
      </c>
      <c r="F20822" t="s">
        <v>140</v>
      </c>
      <c r="G20822" t="s">
        <v>140</v>
      </c>
    </row>
    <row r="20823" spans="1:7" x14ac:dyDescent="0.35">
      <c r="A20823" t="s">
        <v>9</v>
      </c>
      <c r="B20823" t="s">
        <v>2008</v>
      </c>
      <c r="C20823">
        <v>203</v>
      </c>
      <c r="D20823" t="s">
        <v>107</v>
      </c>
      <c r="E20823" t="s">
        <v>108</v>
      </c>
      <c r="F20823" t="s">
        <v>140</v>
      </c>
      <c r="G20823" t="s">
        <v>140</v>
      </c>
    </row>
    <row r="20824" spans="1:7" x14ac:dyDescent="0.35">
      <c r="A20824" t="s">
        <v>9</v>
      </c>
      <c r="B20824" t="s">
        <v>339</v>
      </c>
      <c r="C20824">
        <v>31</v>
      </c>
      <c r="D20824" t="s">
        <v>140</v>
      </c>
      <c r="E20824" t="s">
        <v>177</v>
      </c>
      <c r="F20824" t="s">
        <v>140</v>
      </c>
      <c r="G20824" t="s">
        <v>140</v>
      </c>
    </row>
    <row r="20825" spans="1:7" x14ac:dyDescent="0.35">
      <c r="A20825" t="s">
        <v>10</v>
      </c>
      <c r="B20825" t="s">
        <v>2007</v>
      </c>
      <c r="C20825">
        <v>66</v>
      </c>
      <c r="D20825" t="s">
        <v>513</v>
      </c>
      <c r="E20825" t="s">
        <v>512</v>
      </c>
      <c r="F20825" t="s">
        <v>140</v>
      </c>
      <c r="G20825" t="s">
        <v>140</v>
      </c>
    </row>
    <row r="20826" spans="1:7" x14ac:dyDescent="0.35">
      <c r="A20826" t="s">
        <v>10</v>
      </c>
      <c r="B20826" t="s">
        <v>2008</v>
      </c>
      <c r="C20826">
        <v>171</v>
      </c>
      <c r="D20826" t="s">
        <v>646</v>
      </c>
      <c r="E20826" t="s">
        <v>647</v>
      </c>
      <c r="F20826" t="s">
        <v>140</v>
      </c>
      <c r="G20826" t="s">
        <v>140</v>
      </c>
    </row>
    <row r="20827" spans="1:7" x14ac:dyDescent="0.35">
      <c r="A20827" t="s">
        <v>10</v>
      </c>
      <c r="B20827" t="s">
        <v>339</v>
      </c>
      <c r="C20827">
        <v>20</v>
      </c>
      <c r="D20827" t="s">
        <v>929</v>
      </c>
      <c r="E20827" t="s">
        <v>928</v>
      </c>
      <c r="F20827" t="s">
        <v>140</v>
      </c>
      <c r="G20827" t="s">
        <v>140</v>
      </c>
    </row>
    <row r="20828" spans="1:7" x14ac:dyDescent="0.35">
      <c r="A20828" t="s">
        <v>11</v>
      </c>
      <c r="B20828" t="s">
        <v>2007</v>
      </c>
      <c r="C20828">
        <v>80</v>
      </c>
      <c r="D20828" t="s">
        <v>952</v>
      </c>
      <c r="E20828" t="s">
        <v>951</v>
      </c>
      <c r="F20828" t="s">
        <v>140</v>
      </c>
      <c r="G20828" t="s">
        <v>140</v>
      </c>
    </row>
    <row r="20829" spans="1:7" x14ac:dyDescent="0.35">
      <c r="A20829" t="s">
        <v>11</v>
      </c>
      <c r="B20829" t="s">
        <v>2008</v>
      </c>
      <c r="C20829">
        <v>204</v>
      </c>
      <c r="D20829" t="s">
        <v>662</v>
      </c>
      <c r="E20829" t="s">
        <v>663</v>
      </c>
      <c r="F20829" t="s">
        <v>140</v>
      </c>
      <c r="G20829" t="s">
        <v>140</v>
      </c>
    </row>
    <row r="20830" spans="1:7" x14ac:dyDescent="0.35">
      <c r="A20830" t="s">
        <v>11</v>
      </c>
      <c r="B20830" t="s">
        <v>339</v>
      </c>
      <c r="C20830">
        <v>33</v>
      </c>
      <c r="D20830" t="s">
        <v>996</v>
      </c>
      <c r="E20830" t="s">
        <v>997</v>
      </c>
      <c r="F20830" t="s">
        <v>140</v>
      </c>
      <c r="G20830" t="s">
        <v>140</v>
      </c>
    </row>
    <row r="20831" spans="1:7" x14ac:dyDescent="0.35">
      <c r="A20831" t="s">
        <v>12</v>
      </c>
      <c r="B20831" t="s">
        <v>2007</v>
      </c>
      <c r="C20831">
        <v>81</v>
      </c>
      <c r="D20831" t="s">
        <v>433</v>
      </c>
      <c r="E20831" t="s">
        <v>432</v>
      </c>
      <c r="F20831" t="s">
        <v>140</v>
      </c>
      <c r="G20831" t="s">
        <v>140</v>
      </c>
    </row>
    <row r="20832" spans="1:7" x14ac:dyDescent="0.35">
      <c r="A20832" t="s">
        <v>12</v>
      </c>
      <c r="B20832" t="s">
        <v>2008</v>
      </c>
      <c r="C20832">
        <v>171</v>
      </c>
      <c r="D20832" t="s">
        <v>952</v>
      </c>
      <c r="E20832" t="s">
        <v>951</v>
      </c>
      <c r="F20832" t="s">
        <v>140</v>
      </c>
      <c r="G20832" t="s">
        <v>140</v>
      </c>
    </row>
    <row r="20833" spans="1:7" x14ac:dyDescent="0.35">
      <c r="A20833" t="s">
        <v>12</v>
      </c>
      <c r="B20833" t="s">
        <v>339</v>
      </c>
      <c r="C20833">
        <v>24</v>
      </c>
      <c r="D20833" t="s">
        <v>140</v>
      </c>
      <c r="E20833" t="s">
        <v>177</v>
      </c>
      <c r="F20833" t="s">
        <v>140</v>
      </c>
      <c r="G20833" t="s">
        <v>140</v>
      </c>
    </row>
    <row r="20834" spans="1:7" x14ac:dyDescent="0.35">
      <c r="A20834" t="s">
        <v>13</v>
      </c>
      <c r="B20834" t="s">
        <v>2007</v>
      </c>
      <c r="C20834">
        <v>66</v>
      </c>
      <c r="D20834" t="s">
        <v>1106</v>
      </c>
      <c r="E20834" t="s">
        <v>1138</v>
      </c>
      <c r="F20834" t="s">
        <v>140</v>
      </c>
      <c r="G20834" t="s">
        <v>140</v>
      </c>
    </row>
    <row r="20835" spans="1:7" x14ac:dyDescent="0.35">
      <c r="A20835" t="s">
        <v>13</v>
      </c>
      <c r="B20835" t="s">
        <v>2008</v>
      </c>
      <c r="C20835">
        <v>132</v>
      </c>
      <c r="D20835" t="s">
        <v>105</v>
      </c>
      <c r="E20835" t="s">
        <v>106</v>
      </c>
      <c r="F20835" t="s">
        <v>140</v>
      </c>
      <c r="G20835" t="s">
        <v>140</v>
      </c>
    </row>
    <row r="20836" spans="1:7" x14ac:dyDescent="0.35">
      <c r="A20836" t="s">
        <v>13</v>
      </c>
      <c r="B20836" t="s">
        <v>339</v>
      </c>
      <c r="C20836">
        <v>19</v>
      </c>
      <c r="D20836" t="s">
        <v>792</v>
      </c>
      <c r="E20836" t="s">
        <v>791</v>
      </c>
      <c r="F20836" t="s">
        <v>140</v>
      </c>
      <c r="G20836" t="s">
        <v>140</v>
      </c>
    </row>
    <row r="20837" spans="1:7" x14ac:dyDescent="0.35">
      <c r="A20837" t="s">
        <v>14</v>
      </c>
      <c r="B20837" t="s">
        <v>2007</v>
      </c>
      <c r="C20837">
        <v>62</v>
      </c>
      <c r="D20837" t="s">
        <v>269</v>
      </c>
      <c r="E20837" t="s">
        <v>270</v>
      </c>
      <c r="F20837" t="s">
        <v>140</v>
      </c>
      <c r="G20837" t="s">
        <v>140</v>
      </c>
    </row>
    <row r="20838" spans="1:7" x14ac:dyDescent="0.35">
      <c r="A20838" t="s">
        <v>14</v>
      </c>
      <c r="B20838" t="s">
        <v>2008</v>
      </c>
      <c r="C20838">
        <v>162</v>
      </c>
      <c r="D20838" t="s">
        <v>95</v>
      </c>
      <c r="E20838" t="s">
        <v>96</v>
      </c>
      <c r="F20838" t="s">
        <v>140</v>
      </c>
      <c r="G20838" t="s">
        <v>140</v>
      </c>
    </row>
    <row r="20839" spans="1:7" x14ac:dyDescent="0.35">
      <c r="A20839" t="s">
        <v>14</v>
      </c>
      <c r="B20839" t="s">
        <v>339</v>
      </c>
      <c r="C20839">
        <v>22</v>
      </c>
      <c r="D20839" t="s">
        <v>729</v>
      </c>
      <c r="E20839" t="s">
        <v>906</v>
      </c>
      <c r="F20839" t="s">
        <v>140</v>
      </c>
      <c r="G20839" t="s">
        <v>140</v>
      </c>
    </row>
    <row r="20840" spans="1:7" x14ac:dyDescent="0.35">
      <c r="A20840" t="s">
        <v>15</v>
      </c>
      <c r="B20840" t="s">
        <v>2007</v>
      </c>
      <c r="C20840">
        <v>81</v>
      </c>
      <c r="D20840" t="s">
        <v>937</v>
      </c>
      <c r="E20840" t="s">
        <v>936</v>
      </c>
      <c r="F20840" t="s">
        <v>140</v>
      </c>
      <c r="G20840" t="s">
        <v>140</v>
      </c>
    </row>
    <row r="20841" spans="1:7" x14ac:dyDescent="0.35">
      <c r="A20841" t="s">
        <v>15</v>
      </c>
      <c r="B20841" t="s">
        <v>2008</v>
      </c>
      <c r="C20841">
        <v>169</v>
      </c>
      <c r="D20841" t="s">
        <v>451</v>
      </c>
      <c r="E20841" t="s">
        <v>763</v>
      </c>
      <c r="F20841" t="s">
        <v>1055</v>
      </c>
      <c r="G20841" t="s">
        <v>140</v>
      </c>
    </row>
    <row r="20842" spans="1:7" x14ac:dyDescent="0.35">
      <c r="A20842" t="s">
        <v>15</v>
      </c>
      <c r="B20842" t="s">
        <v>339</v>
      </c>
      <c r="C20842">
        <v>16</v>
      </c>
      <c r="D20842" t="s">
        <v>140</v>
      </c>
      <c r="E20842" t="s">
        <v>177</v>
      </c>
      <c r="F20842" t="s">
        <v>140</v>
      </c>
      <c r="G20842" t="s">
        <v>140</v>
      </c>
    </row>
    <row r="20843" spans="1:7" x14ac:dyDescent="0.35">
      <c r="A20843" t="s">
        <v>16</v>
      </c>
      <c r="B20843" t="s">
        <v>2007</v>
      </c>
      <c r="C20843">
        <v>73</v>
      </c>
      <c r="D20843" t="s">
        <v>769</v>
      </c>
      <c r="E20843" t="s">
        <v>768</v>
      </c>
      <c r="F20843" t="s">
        <v>140</v>
      </c>
      <c r="G20843" t="s">
        <v>140</v>
      </c>
    </row>
    <row r="20844" spans="1:7" x14ac:dyDescent="0.35">
      <c r="A20844" t="s">
        <v>16</v>
      </c>
      <c r="B20844" t="s">
        <v>2008</v>
      </c>
      <c r="C20844">
        <v>207</v>
      </c>
      <c r="D20844" t="s">
        <v>999</v>
      </c>
      <c r="E20844" t="s">
        <v>998</v>
      </c>
      <c r="F20844" t="s">
        <v>140</v>
      </c>
      <c r="G20844" t="s">
        <v>140</v>
      </c>
    </row>
    <row r="20845" spans="1:7" x14ac:dyDescent="0.35">
      <c r="A20845" t="s">
        <v>16</v>
      </c>
      <c r="B20845" t="s">
        <v>339</v>
      </c>
      <c r="C20845">
        <v>25</v>
      </c>
      <c r="D20845" t="s">
        <v>749</v>
      </c>
      <c r="E20845" t="s">
        <v>640</v>
      </c>
      <c r="F20845" t="s">
        <v>1011</v>
      </c>
      <c r="G20845" t="s">
        <v>140</v>
      </c>
    </row>
    <row r="20846" spans="1:7" x14ac:dyDescent="0.35">
      <c r="A20846" t="s">
        <v>17</v>
      </c>
      <c r="B20846" t="s">
        <v>2007</v>
      </c>
      <c r="C20846">
        <v>80</v>
      </c>
      <c r="D20846" t="s">
        <v>646</v>
      </c>
      <c r="E20846" t="s">
        <v>647</v>
      </c>
      <c r="F20846" t="s">
        <v>140</v>
      </c>
      <c r="G20846" t="s">
        <v>140</v>
      </c>
    </row>
    <row r="20847" spans="1:7" x14ac:dyDescent="0.35">
      <c r="A20847" t="s">
        <v>17</v>
      </c>
      <c r="B20847" t="s">
        <v>2008</v>
      </c>
      <c r="C20847">
        <v>174</v>
      </c>
      <c r="D20847" t="s">
        <v>668</v>
      </c>
      <c r="E20847" t="s">
        <v>669</v>
      </c>
      <c r="F20847" t="s">
        <v>140</v>
      </c>
      <c r="G20847" t="s">
        <v>140</v>
      </c>
    </row>
    <row r="20848" spans="1:7" x14ac:dyDescent="0.35">
      <c r="A20848" t="s">
        <v>17</v>
      </c>
      <c r="B20848" t="s">
        <v>339</v>
      </c>
      <c r="C20848">
        <v>26</v>
      </c>
      <c r="D20848" t="s">
        <v>345</v>
      </c>
      <c r="E20848" t="s">
        <v>344</v>
      </c>
      <c r="F20848" t="s">
        <v>140</v>
      </c>
      <c r="G20848" t="s">
        <v>140</v>
      </c>
    </row>
    <row r="20849" spans="1:7" x14ac:dyDescent="0.35">
      <c r="A20849" t="s">
        <v>18</v>
      </c>
      <c r="B20849" t="s">
        <v>2007</v>
      </c>
      <c r="C20849">
        <v>79</v>
      </c>
      <c r="D20849" t="s">
        <v>548</v>
      </c>
      <c r="E20849" t="s">
        <v>572</v>
      </c>
      <c r="F20849" t="s">
        <v>140</v>
      </c>
      <c r="G20849" t="s">
        <v>592</v>
      </c>
    </row>
    <row r="20850" spans="1:7" x14ac:dyDescent="0.35">
      <c r="A20850" t="s">
        <v>18</v>
      </c>
      <c r="B20850" t="s">
        <v>2008</v>
      </c>
      <c r="C20850">
        <v>144</v>
      </c>
      <c r="D20850" t="s">
        <v>103</v>
      </c>
      <c r="E20850" t="s">
        <v>104</v>
      </c>
      <c r="F20850" t="s">
        <v>140</v>
      </c>
      <c r="G20850" t="s">
        <v>140</v>
      </c>
    </row>
    <row r="20851" spans="1:7" x14ac:dyDescent="0.35">
      <c r="A20851" t="s">
        <v>18</v>
      </c>
      <c r="B20851" t="s">
        <v>339</v>
      </c>
      <c r="C20851">
        <v>14</v>
      </c>
      <c r="D20851" t="s">
        <v>99</v>
      </c>
      <c r="E20851" t="s">
        <v>100</v>
      </c>
      <c r="F20851" t="s">
        <v>140</v>
      </c>
      <c r="G20851" t="s">
        <v>140</v>
      </c>
    </row>
    <row r="20852" spans="1:7" x14ac:dyDescent="0.35">
      <c r="A20852" t="s">
        <v>19</v>
      </c>
      <c r="B20852" t="s">
        <v>2007</v>
      </c>
      <c r="C20852">
        <v>92</v>
      </c>
      <c r="D20852" t="s">
        <v>913</v>
      </c>
      <c r="E20852" t="s">
        <v>1001</v>
      </c>
      <c r="F20852" t="s">
        <v>1018</v>
      </c>
      <c r="G20852" t="s">
        <v>140</v>
      </c>
    </row>
    <row r="20853" spans="1:7" x14ac:dyDescent="0.35">
      <c r="A20853" t="s">
        <v>19</v>
      </c>
      <c r="B20853" t="s">
        <v>2008</v>
      </c>
      <c r="C20853">
        <v>178</v>
      </c>
      <c r="D20853" t="s">
        <v>681</v>
      </c>
      <c r="E20853" t="s">
        <v>680</v>
      </c>
      <c r="F20853" t="s">
        <v>140</v>
      </c>
      <c r="G20853" t="s">
        <v>140</v>
      </c>
    </row>
    <row r="20854" spans="1:7" x14ac:dyDescent="0.35">
      <c r="A20854" t="s">
        <v>19</v>
      </c>
      <c r="B20854" t="s">
        <v>339</v>
      </c>
      <c r="C20854">
        <v>23</v>
      </c>
      <c r="D20854" t="s">
        <v>115</v>
      </c>
      <c r="E20854" t="s">
        <v>116</v>
      </c>
      <c r="F20854" t="s">
        <v>140</v>
      </c>
      <c r="G20854" t="s">
        <v>140</v>
      </c>
    </row>
    <row r="20855" spans="1:7" x14ac:dyDescent="0.35">
      <c r="A20855" t="s">
        <v>20</v>
      </c>
      <c r="B20855" t="s">
        <v>2007</v>
      </c>
      <c r="C20855">
        <v>78</v>
      </c>
      <c r="D20855" t="s">
        <v>121</v>
      </c>
      <c r="E20855" t="s">
        <v>122</v>
      </c>
      <c r="F20855" t="s">
        <v>140</v>
      </c>
      <c r="G20855" t="s">
        <v>140</v>
      </c>
    </row>
    <row r="20856" spans="1:7" x14ac:dyDescent="0.35">
      <c r="A20856" t="s">
        <v>20</v>
      </c>
      <c r="B20856" t="s">
        <v>2008</v>
      </c>
      <c r="C20856">
        <v>196</v>
      </c>
      <c r="D20856" t="s">
        <v>983</v>
      </c>
      <c r="E20856" t="s">
        <v>930</v>
      </c>
      <c r="F20856" t="s">
        <v>140</v>
      </c>
      <c r="G20856" t="s">
        <v>1008</v>
      </c>
    </row>
    <row r="20857" spans="1:7" x14ac:dyDescent="0.35">
      <c r="A20857" t="s">
        <v>20</v>
      </c>
      <c r="B20857" t="s">
        <v>339</v>
      </c>
      <c r="C20857">
        <v>18</v>
      </c>
      <c r="D20857" t="s">
        <v>91</v>
      </c>
      <c r="E20857" t="s">
        <v>92</v>
      </c>
      <c r="F20857" t="s">
        <v>140</v>
      </c>
      <c r="G20857" t="s">
        <v>140</v>
      </c>
    </row>
    <row r="20858" spans="1:7" x14ac:dyDescent="0.35">
      <c r="A20858" t="s">
        <v>21</v>
      </c>
      <c r="B20858" t="s">
        <v>2007</v>
      </c>
      <c r="C20858">
        <v>43</v>
      </c>
      <c r="D20858" t="s">
        <v>269</v>
      </c>
      <c r="E20858" t="s">
        <v>270</v>
      </c>
      <c r="F20858" t="s">
        <v>140</v>
      </c>
      <c r="G20858" t="s">
        <v>140</v>
      </c>
    </row>
    <row r="20859" spans="1:7" x14ac:dyDescent="0.35">
      <c r="A20859" t="s">
        <v>21</v>
      </c>
      <c r="B20859" t="s">
        <v>2008</v>
      </c>
      <c r="C20859">
        <v>188</v>
      </c>
      <c r="D20859" t="s">
        <v>1053</v>
      </c>
      <c r="E20859" t="s">
        <v>1110</v>
      </c>
      <c r="F20859" t="s">
        <v>140</v>
      </c>
      <c r="G20859" t="s">
        <v>140</v>
      </c>
    </row>
    <row r="20860" spans="1:7" x14ac:dyDescent="0.35">
      <c r="A20860" t="s">
        <v>21</v>
      </c>
      <c r="B20860" t="s">
        <v>339</v>
      </c>
      <c r="C20860">
        <v>20</v>
      </c>
      <c r="D20860" t="s">
        <v>140</v>
      </c>
      <c r="E20860" t="s">
        <v>177</v>
      </c>
      <c r="F20860" t="s">
        <v>140</v>
      </c>
      <c r="G20860" t="s">
        <v>140</v>
      </c>
    </row>
    <row r="20861" spans="1:7" x14ac:dyDescent="0.35">
      <c r="A20861" t="s">
        <v>22</v>
      </c>
      <c r="B20861" t="s">
        <v>2007</v>
      </c>
      <c r="C20861">
        <v>69</v>
      </c>
      <c r="D20861" t="s">
        <v>595</v>
      </c>
      <c r="E20861" t="s">
        <v>596</v>
      </c>
      <c r="F20861" t="s">
        <v>140</v>
      </c>
      <c r="G20861" t="s">
        <v>140</v>
      </c>
    </row>
    <row r="20862" spans="1:7" x14ac:dyDescent="0.35">
      <c r="A20862" t="s">
        <v>22</v>
      </c>
      <c r="B20862" t="s">
        <v>2008</v>
      </c>
      <c r="C20862">
        <v>175</v>
      </c>
      <c r="D20862" t="s">
        <v>1100</v>
      </c>
      <c r="E20862" t="s">
        <v>1099</v>
      </c>
      <c r="F20862" t="s">
        <v>140</v>
      </c>
      <c r="G20862" t="s">
        <v>140</v>
      </c>
    </row>
    <row r="20863" spans="1:7" x14ac:dyDescent="0.35">
      <c r="A20863" t="s">
        <v>22</v>
      </c>
      <c r="B20863" t="s">
        <v>339</v>
      </c>
      <c r="C20863">
        <v>25</v>
      </c>
      <c r="D20863" t="s">
        <v>1065</v>
      </c>
      <c r="E20863" t="s">
        <v>1190</v>
      </c>
      <c r="F20863" t="s">
        <v>140</v>
      </c>
      <c r="G20863" t="s">
        <v>140</v>
      </c>
    </row>
    <row r="20864" spans="1:7" x14ac:dyDescent="0.35">
      <c r="A20864" t="s">
        <v>23</v>
      </c>
      <c r="B20864" t="s">
        <v>2007</v>
      </c>
      <c r="C20864">
        <v>87</v>
      </c>
      <c r="D20864" t="s">
        <v>422</v>
      </c>
      <c r="E20864" t="s">
        <v>423</v>
      </c>
      <c r="F20864" t="s">
        <v>140</v>
      </c>
      <c r="G20864" t="s">
        <v>140</v>
      </c>
    </row>
    <row r="20865" spans="1:7" x14ac:dyDescent="0.35">
      <c r="A20865" t="s">
        <v>23</v>
      </c>
      <c r="B20865" t="s">
        <v>2008</v>
      </c>
      <c r="C20865">
        <v>143</v>
      </c>
      <c r="D20865" t="s">
        <v>668</v>
      </c>
      <c r="E20865" t="s">
        <v>288</v>
      </c>
      <c r="F20865" t="s">
        <v>140</v>
      </c>
      <c r="G20865" t="s">
        <v>1050</v>
      </c>
    </row>
    <row r="20866" spans="1:7" x14ac:dyDescent="0.35">
      <c r="A20866" t="s">
        <v>23</v>
      </c>
      <c r="B20866" t="s">
        <v>339</v>
      </c>
      <c r="C20866">
        <v>18</v>
      </c>
      <c r="D20866" t="s">
        <v>140</v>
      </c>
      <c r="E20866" t="s">
        <v>177</v>
      </c>
      <c r="F20866" t="s">
        <v>140</v>
      </c>
      <c r="G20866" t="s">
        <v>140</v>
      </c>
    </row>
    <row r="20867" spans="1:7" x14ac:dyDescent="0.35">
      <c r="A20867" t="s">
        <v>24</v>
      </c>
      <c r="B20867" t="s">
        <v>2007</v>
      </c>
      <c r="C20867">
        <v>70</v>
      </c>
      <c r="D20867" t="s">
        <v>422</v>
      </c>
      <c r="E20867" t="s">
        <v>1086</v>
      </c>
      <c r="F20867" t="s">
        <v>949</v>
      </c>
      <c r="G20867" t="s">
        <v>140</v>
      </c>
    </row>
    <row r="20868" spans="1:7" x14ac:dyDescent="0.35">
      <c r="A20868" t="s">
        <v>24</v>
      </c>
      <c r="B20868" t="s">
        <v>2008</v>
      </c>
      <c r="C20868">
        <v>232</v>
      </c>
      <c r="D20868" t="s">
        <v>443</v>
      </c>
      <c r="E20868" t="s">
        <v>442</v>
      </c>
      <c r="F20868" t="s">
        <v>140</v>
      </c>
      <c r="G20868" t="s">
        <v>140</v>
      </c>
    </row>
    <row r="20869" spans="1:7" x14ac:dyDescent="0.35">
      <c r="A20869" t="s">
        <v>24</v>
      </c>
      <c r="B20869" t="s">
        <v>339</v>
      </c>
      <c r="C20869">
        <v>20</v>
      </c>
      <c r="D20869" t="s">
        <v>953</v>
      </c>
      <c r="E20869" t="s">
        <v>1114</v>
      </c>
      <c r="F20869" t="s">
        <v>140</v>
      </c>
      <c r="G20869" t="s">
        <v>140</v>
      </c>
    </row>
    <row r="20870" spans="1:7" x14ac:dyDescent="0.35">
      <c r="A20870" t="s">
        <v>25</v>
      </c>
      <c r="B20870" t="s">
        <v>2007</v>
      </c>
      <c r="C20870">
        <v>86</v>
      </c>
      <c r="D20870" t="s">
        <v>961</v>
      </c>
      <c r="E20870" t="s">
        <v>960</v>
      </c>
      <c r="F20870" t="s">
        <v>140</v>
      </c>
      <c r="G20870" t="s">
        <v>140</v>
      </c>
    </row>
    <row r="20871" spans="1:7" x14ac:dyDescent="0.35">
      <c r="A20871" t="s">
        <v>25</v>
      </c>
      <c r="B20871" t="s">
        <v>2008</v>
      </c>
      <c r="C20871">
        <v>200</v>
      </c>
      <c r="D20871" t="s">
        <v>187</v>
      </c>
      <c r="E20871" t="s">
        <v>188</v>
      </c>
      <c r="F20871" t="s">
        <v>140</v>
      </c>
      <c r="G20871" t="s">
        <v>140</v>
      </c>
    </row>
    <row r="20872" spans="1:7" x14ac:dyDescent="0.35">
      <c r="A20872" t="s">
        <v>25</v>
      </c>
      <c r="B20872" t="s">
        <v>339</v>
      </c>
      <c r="C20872">
        <v>24</v>
      </c>
      <c r="D20872" t="s">
        <v>919</v>
      </c>
      <c r="E20872" t="s">
        <v>918</v>
      </c>
      <c r="F20872" t="s">
        <v>140</v>
      </c>
      <c r="G20872" t="s">
        <v>140</v>
      </c>
    </row>
    <row r="20873" spans="1:7" x14ac:dyDescent="0.35">
      <c r="A20873" t="s">
        <v>26</v>
      </c>
      <c r="B20873" t="s">
        <v>2007</v>
      </c>
      <c r="C20873">
        <v>92</v>
      </c>
      <c r="D20873" t="s">
        <v>668</v>
      </c>
      <c r="E20873" t="s">
        <v>669</v>
      </c>
      <c r="F20873" t="s">
        <v>140</v>
      </c>
      <c r="G20873" t="s">
        <v>140</v>
      </c>
    </row>
    <row r="20874" spans="1:7" x14ac:dyDescent="0.35">
      <c r="A20874" t="s">
        <v>26</v>
      </c>
      <c r="B20874" t="s">
        <v>2008</v>
      </c>
      <c r="C20874">
        <v>202</v>
      </c>
      <c r="D20874" t="s">
        <v>399</v>
      </c>
      <c r="E20874" t="s">
        <v>473</v>
      </c>
      <c r="F20874" t="s">
        <v>140</v>
      </c>
      <c r="G20874" t="s">
        <v>140</v>
      </c>
    </row>
    <row r="20875" spans="1:7" x14ac:dyDescent="0.35">
      <c r="A20875" t="s">
        <v>26</v>
      </c>
      <c r="B20875" t="s">
        <v>339</v>
      </c>
      <c r="C20875">
        <v>26</v>
      </c>
      <c r="D20875" t="s">
        <v>595</v>
      </c>
      <c r="E20875" t="s">
        <v>596</v>
      </c>
      <c r="F20875" t="s">
        <v>140</v>
      </c>
      <c r="G20875" t="s">
        <v>140</v>
      </c>
    </row>
    <row r="20876" spans="1:7" x14ac:dyDescent="0.35">
      <c r="A20876" t="s">
        <v>27</v>
      </c>
      <c r="B20876" t="s">
        <v>2007</v>
      </c>
      <c r="C20876">
        <v>65</v>
      </c>
      <c r="D20876" t="s">
        <v>147</v>
      </c>
      <c r="E20876" t="s">
        <v>930</v>
      </c>
      <c r="F20876" t="s">
        <v>140</v>
      </c>
      <c r="G20876" t="s">
        <v>140</v>
      </c>
    </row>
    <row r="20877" spans="1:7" x14ac:dyDescent="0.35">
      <c r="A20877" t="s">
        <v>27</v>
      </c>
      <c r="B20877" t="s">
        <v>2008</v>
      </c>
      <c r="C20877">
        <v>241</v>
      </c>
      <c r="D20877" t="s">
        <v>985</v>
      </c>
      <c r="E20877" t="s">
        <v>986</v>
      </c>
      <c r="F20877" t="s">
        <v>140</v>
      </c>
      <c r="G20877" t="s">
        <v>140</v>
      </c>
    </row>
    <row r="20878" spans="1:7" x14ac:dyDescent="0.35">
      <c r="A20878" t="s">
        <v>27</v>
      </c>
      <c r="B20878" t="s">
        <v>339</v>
      </c>
      <c r="C20878">
        <v>25</v>
      </c>
      <c r="D20878" t="s">
        <v>1064</v>
      </c>
      <c r="E20878" t="s">
        <v>1113</v>
      </c>
      <c r="F20878" t="s">
        <v>140</v>
      </c>
      <c r="G20878" t="s">
        <v>140</v>
      </c>
    </row>
    <row r="20879" spans="1:7" x14ac:dyDescent="0.35">
      <c r="A20879" t="s">
        <v>28</v>
      </c>
      <c r="B20879" t="s">
        <v>2007</v>
      </c>
      <c r="C20879">
        <v>58</v>
      </c>
      <c r="D20879" t="s">
        <v>89</v>
      </c>
      <c r="E20879" t="s">
        <v>90</v>
      </c>
      <c r="F20879" t="s">
        <v>140</v>
      </c>
      <c r="G20879" t="s">
        <v>140</v>
      </c>
    </row>
    <row r="20880" spans="1:7" x14ac:dyDescent="0.35">
      <c r="A20880" t="s">
        <v>28</v>
      </c>
      <c r="B20880" t="s">
        <v>2008</v>
      </c>
      <c r="C20880">
        <v>192</v>
      </c>
      <c r="D20880" t="s">
        <v>973</v>
      </c>
      <c r="E20880" t="s">
        <v>974</v>
      </c>
      <c r="F20880" t="s">
        <v>140</v>
      </c>
      <c r="G20880" t="s">
        <v>140</v>
      </c>
    </row>
    <row r="20881" spans="1:7" x14ac:dyDescent="0.35">
      <c r="A20881" t="s">
        <v>28</v>
      </c>
      <c r="B20881" t="s">
        <v>339</v>
      </c>
      <c r="C20881">
        <v>16</v>
      </c>
      <c r="D20881" t="s">
        <v>140</v>
      </c>
      <c r="E20881" t="s">
        <v>177</v>
      </c>
      <c r="F20881" t="s">
        <v>140</v>
      </c>
      <c r="G20881" t="s">
        <v>140</v>
      </c>
    </row>
    <row r="20882" spans="1:7" x14ac:dyDescent="0.35">
      <c r="A20882" t="s">
        <v>29</v>
      </c>
      <c r="B20882" t="s">
        <v>2007</v>
      </c>
      <c r="C20882">
        <v>85</v>
      </c>
      <c r="D20882" t="s">
        <v>386</v>
      </c>
      <c r="E20882" t="s">
        <v>920</v>
      </c>
      <c r="F20882" t="s">
        <v>1008</v>
      </c>
      <c r="G20882" t="s">
        <v>140</v>
      </c>
    </row>
    <row r="20883" spans="1:7" x14ac:dyDescent="0.35">
      <c r="A20883" t="s">
        <v>29</v>
      </c>
      <c r="B20883" t="s">
        <v>2008</v>
      </c>
      <c r="C20883">
        <v>219</v>
      </c>
      <c r="D20883" t="s">
        <v>1065</v>
      </c>
      <c r="E20883" t="s">
        <v>1190</v>
      </c>
      <c r="F20883" t="s">
        <v>140</v>
      </c>
      <c r="G20883" t="s">
        <v>140</v>
      </c>
    </row>
    <row r="20884" spans="1:7" x14ac:dyDescent="0.35">
      <c r="A20884" t="s">
        <v>29</v>
      </c>
      <c r="B20884" t="s">
        <v>339</v>
      </c>
      <c r="C20884">
        <v>34</v>
      </c>
      <c r="D20884" t="s">
        <v>515</v>
      </c>
      <c r="E20884" t="s">
        <v>514</v>
      </c>
      <c r="F20884" t="s">
        <v>140</v>
      </c>
      <c r="G20884" t="s">
        <v>140</v>
      </c>
    </row>
    <row r="20885" spans="1:7" x14ac:dyDescent="0.35">
      <c r="A20885" t="s">
        <v>30</v>
      </c>
      <c r="B20885" t="s">
        <v>2007</v>
      </c>
      <c r="C20885">
        <v>51</v>
      </c>
      <c r="D20885" t="s">
        <v>458</v>
      </c>
      <c r="E20885" t="s">
        <v>990</v>
      </c>
      <c r="F20885" t="s">
        <v>140</v>
      </c>
      <c r="G20885" t="s">
        <v>140</v>
      </c>
    </row>
    <row r="20886" spans="1:7" x14ac:dyDescent="0.35">
      <c r="A20886" t="s">
        <v>30</v>
      </c>
      <c r="B20886" t="s">
        <v>2008</v>
      </c>
      <c r="C20886">
        <v>209</v>
      </c>
      <c r="D20886" t="s">
        <v>1067</v>
      </c>
      <c r="E20886" t="s">
        <v>800</v>
      </c>
      <c r="F20886" t="s">
        <v>1016</v>
      </c>
      <c r="G20886" t="s">
        <v>140</v>
      </c>
    </row>
    <row r="20887" spans="1:7" x14ac:dyDescent="0.35">
      <c r="A20887" t="s">
        <v>30</v>
      </c>
      <c r="B20887" t="s">
        <v>339</v>
      </c>
      <c r="C20887">
        <v>18</v>
      </c>
      <c r="D20887" t="s">
        <v>1070</v>
      </c>
      <c r="E20887" t="s">
        <v>1143</v>
      </c>
      <c r="F20887" t="s">
        <v>140</v>
      </c>
      <c r="G20887" t="s">
        <v>140</v>
      </c>
    </row>
    <row r="20888" spans="1:7" x14ac:dyDescent="0.35">
      <c r="A20888" t="s">
        <v>31</v>
      </c>
      <c r="B20888" t="s">
        <v>2007</v>
      </c>
      <c r="C20888">
        <v>95</v>
      </c>
      <c r="D20888" t="s">
        <v>1080</v>
      </c>
      <c r="E20888" t="s">
        <v>1081</v>
      </c>
      <c r="F20888" t="s">
        <v>140</v>
      </c>
      <c r="G20888" t="s">
        <v>140</v>
      </c>
    </row>
    <row r="20889" spans="1:7" x14ac:dyDescent="0.35">
      <c r="A20889" t="s">
        <v>31</v>
      </c>
      <c r="B20889" t="s">
        <v>2008</v>
      </c>
      <c r="C20889">
        <v>161</v>
      </c>
      <c r="D20889" t="s">
        <v>467</v>
      </c>
      <c r="E20889" t="s">
        <v>468</v>
      </c>
      <c r="F20889" t="s">
        <v>140</v>
      </c>
      <c r="G20889" t="s">
        <v>140</v>
      </c>
    </row>
    <row r="20890" spans="1:7" x14ac:dyDescent="0.35">
      <c r="A20890" t="s">
        <v>31</v>
      </c>
      <c r="B20890" t="s">
        <v>339</v>
      </c>
      <c r="C20890">
        <v>6</v>
      </c>
      <c r="D20890" t="s">
        <v>140</v>
      </c>
      <c r="E20890" t="s">
        <v>177</v>
      </c>
      <c r="F20890" t="s">
        <v>140</v>
      </c>
      <c r="G20890" t="s">
        <v>140</v>
      </c>
    </row>
    <row r="20891" spans="1:7" x14ac:dyDescent="0.35">
      <c r="A20891" t="s">
        <v>32</v>
      </c>
      <c r="B20891" t="s">
        <v>2007</v>
      </c>
      <c r="C20891">
        <v>1777</v>
      </c>
      <c r="D20891" t="s">
        <v>961</v>
      </c>
      <c r="E20891" t="s">
        <v>94</v>
      </c>
      <c r="F20891" t="s">
        <v>1008</v>
      </c>
      <c r="G20891" t="s">
        <v>1013</v>
      </c>
    </row>
    <row r="20892" spans="1:7" x14ac:dyDescent="0.35">
      <c r="A20892" t="s">
        <v>32</v>
      </c>
      <c r="B20892" t="s">
        <v>2008</v>
      </c>
      <c r="C20892">
        <v>4450</v>
      </c>
      <c r="D20892" t="s">
        <v>893</v>
      </c>
      <c r="E20892" t="s">
        <v>960</v>
      </c>
      <c r="F20892" t="s">
        <v>1022</v>
      </c>
      <c r="G20892" t="s">
        <v>1022</v>
      </c>
    </row>
    <row r="20893" spans="1:7" x14ac:dyDescent="0.35">
      <c r="A20893" t="s">
        <v>32</v>
      </c>
      <c r="B20893" t="s">
        <v>339</v>
      </c>
      <c r="C20893">
        <v>518</v>
      </c>
      <c r="D20893" t="s">
        <v>1003</v>
      </c>
      <c r="E20893" t="s">
        <v>1002</v>
      </c>
      <c r="F20893" t="s">
        <v>1022</v>
      </c>
      <c r="G20893" t="s">
        <v>140</v>
      </c>
    </row>
    <row r="20895" spans="1:7" x14ac:dyDescent="0.35">
      <c r="A20895" t="s">
        <v>2021</v>
      </c>
    </row>
    <row r="20896" spans="1:7" x14ac:dyDescent="0.35">
      <c r="A20896" t="s">
        <v>2</v>
      </c>
      <c r="B20896" t="s">
        <v>1164</v>
      </c>
      <c r="C20896" t="s">
        <v>3</v>
      </c>
      <c r="D20896" t="s">
        <v>85</v>
      </c>
      <c r="E20896" t="s">
        <v>86</v>
      </c>
      <c r="F20896" t="s">
        <v>1133</v>
      </c>
      <c r="G20896" t="s">
        <v>136</v>
      </c>
    </row>
    <row r="20897" spans="1:7" x14ac:dyDescent="0.35">
      <c r="A20897" t="s">
        <v>8</v>
      </c>
      <c r="B20897" t="s">
        <v>1165</v>
      </c>
      <c r="C20897">
        <v>93</v>
      </c>
      <c r="D20897" t="s">
        <v>961</v>
      </c>
      <c r="E20897" t="s">
        <v>960</v>
      </c>
      <c r="F20897" t="s">
        <v>140</v>
      </c>
      <c r="G20897" t="s">
        <v>140</v>
      </c>
    </row>
    <row r="20898" spans="1:7" x14ac:dyDescent="0.35">
      <c r="A20898" t="s">
        <v>8</v>
      </c>
      <c r="B20898" t="s">
        <v>1166</v>
      </c>
      <c r="C20898">
        <v>171</v>
      </c>
      <c r="D20898" t="s">
        <v>756</v>
      </c>
      <c r="E20898" t="s">
        <v>757</v>
      </c>
      <c r="F20898" t="s">
        <v>140</v>
      </c>
      <c r="G20898" t="s">
        <v>140</v>
      </c>
    </row>
    <row r="20899" spans="1:7" x14ac:dyDescent="0.35">
      <c r="A20899" t="s">
        <v>9</v>
      </c>
      <c r="B20899" t="s">
        <v>1165</v>
      </c>
      <c r="C20899">
        <v>132</v>
      </c>
      <c r="D20899" t="s">
        <v>942</v>
      </c>
      <c r="E20899" t="s">
        <v>943</v>
      </c>
      <c r="F20899" t="s">
        <v>140</v>
      </c>
      <c r="G20899" t="s">
        <v>140</v>
      </c>
    </row>
    <row r="20900" spans="1:7" x14ac:dyDescent="0.35">
      <c r="A20900" t="s">
        <v>9</v>
      </c>
      <c r="B20900" t="s">
        <v>1166</v>
      </c>
      <c r="C20900">
        <v>168</v>
      </c>
      <c r="D20900" t="s">
        <v>788</v>
      </c>
      <c r="E20900" t="s">
        <v>787</v>
      </c>
      <c r="F20900" t="s">
        <v>140</v>
      </c>
      <c r="G20900" t="s">
        <v>140</v>
      </c>
    </row>
    <row r="20901" spans="1:7" x14ac:dyDescent="0.35">
      <c r="A20901" t="s">
        <v>10</v>
      </c>
      <c r="B20901" t="s">
        <v>1165</v>
      </c>
      <c r="C20901">
        <v>122</v>
      </c>
      <c r="D20901" t="s">
        <v>993</v>
      </c>
      <c r="E20901" t="s">
        <v>992</v>
      </c>
      <c r="F20901" t="s">
        <v>140</v>
      </c>
      <c r="G20901" t="s">
        <v>140</v>
      </c>
    </row>
    <row r="20902" spans="1:7" x14ac:dyDescent="0.35">
      <c r="A20902" t="s">
        <v>10</v>
      </c>
      <c r="B20902" t="s">
        <v>1166</v>
      </c>
      <c r="C20902">
        <v>135</v>
      </c>
      <c r="D20902" t="s">
        <v>592</v>
      </c>
      <c r="E20902" t="s">
        <v>1158</v>
      </c>
      <c r="F20902" t="s">
        <v>140</v>
      </c>
      <c r="G20902" t="s">
        <v>140</v>
      </c>
    </row>
    <row r="20903" spans="1:7" x14ac:dyDescent="0.35">
      <c r="A20903" t="s">
        <v>11</v>
      </c>
      <c r="B20903" t="s">
        <v>1165</v>
      </c>
      <c r="C20903">
        <v>125</v>
      </c>
      <c r="D20903" t="s">
        <v>641</v>
      </c>
      <c r="E20903" t="s">
        <v>640</v>
      </c>
      <c r="F20903" t="s">
        <v>140</v>
      </c>
      <c r="G20903" t="s">
        <v>140</v>
      </c>
    </row>
    <row r="20904" spans="1:7" x14ac:dyDescent="0.35">
      <c r="A20904" t="s">
        <v>11</v>
      </c>
      <c r="B20904" t="s">
        <v>1166</v>
      </c>
      <c r="C20904">
        <v>192</v>
      </c>
      <c r="D20904" t="s">
        <v>991</v>
      </c>
      <c r="E20904" t="s">
        <v>1075</v>
      </c>
      <c r="F20904" t="s">
        <v>140</v>
      </c>
      <c r="G20904" t="s">
        <v>140</v>
      </c>
    </row>
    <row r="20905" spans="1:7" x14ac:dyDescent="0.35">
      <c r="A20905" t="s">
        <v>12</v>
      </c>
      <c r="B20905" t="s">
        <v>1165</v>
      </c>
      <c r="C20905">
        <v>12</v>
      </c>
      <c r="D20905" t="s">
        <v>512</v>
      </c>
      <c r="E20905" t="s">
        <v>513</v>
      </c>
      <c r="F20905" t="s">
        <v>140</v>
      </c>
      <c r="G20905" t="s">
        <v>140</v>
      </c>
    </row>
    <row r="20906" spans="1:7" x14ac:dyDescent="0.35">
      <c r="A20906" t="s">
        <v>12</v>
      </c>
      <c r="B20906" t="s">
        <v>1166</v>
      </c>
      <c r="C20906">
        <v>264</v>
      </c>
      <c r="D20906" t="s">
        <v>517</v>
      </c>
      <c r="E20906" t="s">
        <v>516</v>
      </c>
      <c r="F20906" t="s">
        <v>140</v>
      </c>
      <c r="G20906" t="s">
        <v>140</v>
      </c>
    </row>
    <row r="20907" spans="1:7" x14ac:dyDescent="0.35">
      <c r="A20907" t="s">
        <v>13</v>
      </c>
      <c r="B20907" t="s">
        <v>1165</v>
      </c>
      <c r="C20907">
        <v>10</v>
      </c>
      <c r="D20907" t="s">
        <v>526</v>
      </c>
      <c r="E20907" t="s">
        <v>891</v>
      </c>
      <c r="F20907" t="s">
        <v>140</v>
      </c>
      <c r="G20907" t="s">
        <v>140</v>
      </c>
    </row>
    <row r="20908" spans="1:7" x14ac:dyDescent="0.35">
      <c r="A20908" t="s">
        <v>13</v>
      </c>
      <c r="B20908" t="s">
        <v>1166</v>
      </c>
      <c r="C20908">
        <v>207</v>
      </c>
      <c r="D20908" t="s">
        <v>462</v>
      </c>
      <c r="E20908" t="s">
        <v>461</v>
      </c>
      <c r="F20908" t="s">
        <v>140</v>
      </c>
      <c r="G20908" t="s">
        <v>140</v>
      </c>
    </row>
    <row r="20909" spans="1:7" x14ac:dyDescent="0.35">
      <c r="A20909" t="s">
        <v>14</v>
      </c>
      <c r="B20909" t="s">
        <v>1165</v>
      </c>
      <c r="C20909">
        <v>65</v>
      </c>
      <c r="D20909" t="s">
        <v>937</v>
      </c>
      <c r="E20909" t="s">
        <v>936</v>
      </c>
      <c r="F20909" t="s">
        <v>140</v>
      </c>
      <c r="G20909" t="s">
        <v>140</v>
      </c>
    </row>
    <row r="20910" spans="1:7" x14ac:dyDescent="0.35">
      <c r="A20910" t="s">
        <v>14</v>
      </c>
      <c r="B20910" t="s">
        <v>1166</v>
      </c>
      <c r="C20910">
        <v>181</v>
      </c>
      <c r="D20910" t="s">
        <v>517</v>
      </c>
      <c r="E20910" t="s">
        <v>516</v>
      </c>
      <c r="F20910" t="s">
        <v>140</v>
      </c>
      <c r="G20910" t="s">
        <v>140</v>
      </c>
    </row>
    <row r="20911" spans="1:7" x14ac:dyDescent="0.35">
      <c r="A20911" t="s">
        <v>15</v>
      </c>
      <c r="B20911" t="s">
        <v>1165</v>
      </c>
      <c r="C20911">
        <v>117</v>
      </c>
      <c r="D20911" t="s">
        <v>751</v>
      </c>
      <c r="E20911" t="s">
        <v>450</v>
      </c>
      <c r="F20911" t="s">
        <v>1020</v>
      </c>
      <c r="G20911" t="s">
        <v>140</v>
      </c>
    </row>
    <row r="20912" spans="1:7" x14ac:dyDescent="0.35">
      <c r="A20912" t="s">
        <v>15</v>
      </c>
      <c r="B20912" t="s">
        <v>1166</v>
      </c>
      <c r="C20912">
        <v>149</v>
      </c>
      <c r="D20912" t="s">
        <v>1076</v>
      </c>
      <c r="E20912" t="s">
        <v>1077</v>
      </c>
      <c r="F20912" t="s">
        <v>140</v>
      </c>
      <c r="G20912" t="s">
        <v>140</v>
      </c>
    </row>
    <row r="20913" spans="1:7" x14ac:dyDescent="0.35">
      <c r="A20913" t="s">
        <v>16</v>
      </c>
      <c r="B20913" t="s">
        <v>1165</v>
      </c>
      <c r="C20913">
        <v>153</v>
      </c>
      <c r="D20913" t="s">
        <v>1104</v>
      </c>
      <c r="E20913" t="s">
        <v>1167</v>
      </c>
      <c r="F20913" t="s">
        <v>140</v>
      </c>
      <c r="G20913" t="s">
        <v>140</v>
      </c>
    </row>
    <row r="20914" spans="1:7" x14ac:dyDescent="0.35">
      <c r="A20914" t="s">
        <v>16</v>
      </c>
      <c r="B20914" t="s">
        <v>1166</v>
      </c>
      <c r="C20914">
        <v>152</v>
      </c>
      <c r="D20914" t="s">
        <v>801</v>
      </c>
      <c r="E20914" t="s">
        <v>500</v>
      </c>
      <c r="F20914" t="s">
        <v>1010</v>
      </c>
      <c r="G20914" t="s">
        <v>140</v>
      </c>
    </row>
    <row r="20915" spans="1:7" x14ac:dyDescent="0.35">
      <c r="A20915" t="s">
        <v>17</v>
      </c>
      <c r="B20915" t="s">
        <v>1165</v>
      </c>
      <c r="C20915">
        <v>143</v>
      </c>
      <c r="D20915" t="s">
        <v>777</v>
      </c>
      <c r="E20915" t="s">
        <v>776</v>
      </c>
      <c r="F20915" t="s">
        <v>140</v>
      </c>
      <c r="G20915" t="s">
        <v>140</v>
      </c>
    </row>
    <row r="20916" spans="1:7" x14ac:dyDescent="0.35">
      <c r="A20916" t="s">
        <v>17</v>
      </c>
      <c r="B20916" t="s">
        <v>1166</v>
      </c>
      <c r="C20916">
        <v>137</v>
      </c>
      <c r="D20916" t="s">
        <v>952</v>
      </c>
      <c r="E20916" t="s">
        <v>951</v>
      </c>
      <c r="F20916" t="s">
        <v>140</v>
      </c>
      <c r="G20916" t="s">
        <v>140</v>
      </c>
    </row>
    <row r="20917" spans="1:7" x14ac:dyDescent="0.35">
      <c r="A20917" t="s">
        <v>18</v>
      </c>
      <c r="B20917" t="s">
        <v>1165</v>
      </c>
      <c r="C20917">
        <v>11</v>
      </c>
      <c r="D20917" t="s">
        <v>140</v>
      </c>
      <c r="E20917" t="s">
        <v>177</v>
      </c>
      <c r="F20917" t="s">
        <v>140</v>
      </c>
      <c r="G20917" t="s">
        <v>140</v>
      </c>
    </row>
    <row r="20918" spans="1:7" x14ac:dyDescent="0.35">
      <c r="A20918" t="s">
        <v>18</v>
      </c>
      <c r="B20918" t="s">
        <v>1166</v>
      </c>
      <c r="C20918">
        <v>226</v>
      </c>
      <c r="D20918" t="s">
        <v>129</v>
      </c>
      <c r="E20918" t="s">
        <v>106</v>
      </c>
      <c r="F20918" t="s">
        <v>140</v>
      </c>
      <c r="G20918" t="s">
        <v>875</v>
      </c>
    </row>
    <row r="20919" spans="1:7" x14ac:dyDescent="0.35">
      <c r="A20919" t="s">
        <v>19</v>
      </c>
      <c r="B20919" t="s">
        <v>1165</v>
      </c>
      <c r="C20919">
        <v>91</v>
      </c>
      <c r="D20919" t="s">
        <v>293</v>
      </c>
      <c r="E20919" t="s">
        <v>825</v>
      </c>
      <c r="F20919" t="s">
        <v>1048</v>
      </c>
      <c r="G20919" t="s">
        <v>140</v>
      </c>
    </row>
    <row r="20920" spans="1:7" x14ac:dyDescent="0.35">
      <c r="A20920" t="s">
        <v>19</v>
      </c>
      <c r="B20920" t="s">
        <v>1166</v>
      </c>
      <c r="C20920">
        <v>202</v>
      </c>
      <c r="D20920" t="s">
        <v>465</v>
      </c>
      <c r="E20920" t="s">
        <v>466</v>
      </c>
      <c r="F20920" t="s">
        <v>140</v>
      </c>
      <c r="G20920" t="s">
        <v>140</v>
      </c>
    </row>
    <row r="20921" spans="1:7" x14ac:dyDescent="0.35">
      <c r="A20921" t="s">
        <v>20</v>
      </c>
      <c r="B20921" t="s">
        <v>1165</v>
      </c>
      <c r="C20921">
        <v>174</v>
      </c>
      <c r="D20921" t="s">
        <v>269</v>
      </c>
      <c r="E20921" t="s">
        <v>270</v>
      </c>
      <c r="F20921" t="s">
        <v>140</v>
      </c>
      <c r="G20921" t="s">
        <v>140</v>
      </c>
    </row>
    <row r="20922" spans="1:7" x14ac:dyDescent="0.35">
      <c r="A20922" t="s">
        <v>20</v>
      </c>
      <c r="B20922" t="s">
        <v>1166</v>
      </c>
      <c r="C20922">
        <v>118</v>
      </c>
      <c r="D20922" t="s">
        <v>660</v>
      </c>
      <c r="E20922" t="s">
        <v>1025</v>
      </c>
      <c r="F20922" t="s">
        <v>140</v>
      </c>
      <c r="G20922" t="s">
        <v>1010</v>
      </c>
    </row>
    <row r="20923" spans="1:7" x14ac:dyDescent="0.35">
      <c r="A20923" t="s">
        <v>21</v>
      </c>
      <c r="B20923" t="s">
        <v>1166</v>
      </c>
      <c r="C20923">
        <v>251</v>
      </c>
      <c r="D20923" t="s">
        <v>1065</v>
      </c>
      <c r="E20923" t="s">
        <v>1190</v>
      </c>
      <c r="F20923" t="s">
        <v>140</v>
      </c>
      <c r="G20923" t="s">
        <v>140</v>
      </c>
    </row>
    <row r="20924" spans="1:7" x14ac:dyDescent="0.35">
      <c r="A20924" t="s">
        <v>22</v>
      </c>
      <c r="B20924" t="s">
        <v>1165</v>
      </c>
      <c r="C20924">
        <v>124</v>
      </c>
      <c r="D20924" t="s">
        <v>1067</v>
      </c>
      <c r="E20924" t="s">
        <v>1111</v>
      </c>
      <c r="F20924" t="s">
        <v>140</v>
      </c>
      <c r="G20924" t="s">
        <v>140</v>
      </c>
    </row>
    <row r="20925" spans="1:7" x14ac:dyDescent="0.35">
      <c r="A20925" t="s">
        <v>22</v>
      </c>
      <c r="B20925" t="s">
        <v>1166</v>
      </c>
      <c r="C20925">
        <v>145</v>
      </c>
      <c r="D20925" t="s">
        <v>668</v>
      </c>
      <c r="E20925" t="s">
        <v>669</v>
      </c>
      <c r="F20925" t="s">
        <v>140</v>
      </c>
      <c r="G20925" t="s">
        <v>140</v>
      </c>
    </row>
    <row r="20926" spans="1:7" x14ac:dyDescent="0.35">
      <c r="A20926" t="s">
        <v>23</v>
      </c>
      <c r="B20926" t="s">
        <v>1165</v>
      </c>
      <c r="C20926">
        <v>119</v>
      </c>
      <c r="D20926" t="s">
        <v>917</v>
      </c>
      <c r="E20926" t="s">
        <v>916</v>
      </c>
      <c r="F20926" t="s">
        <v>140</v>
      </c>
      <c r="G20926" t="s">
        <v>140</v>
      </c>
    </row>
    <row r="20927" spans="1:7" x14ac:dyDescent="0.35">
      <c r="A20927" t="s">
        <v>23</v>
      </c>
      <c r="B20927" t="s">
        <v>1166</v>
      </c>
      <c r="C20927">
        <v>129</v>
      </c>
      <c r="D20927" t="s">
        <v>1182</v>
      </c>
      <c r="E20927" t="s">
        <v>1155</v>
      </c>
      <c r="F20927" t="s">
        <v>140</v>
      </c>
      <c r="G20927" t="s">
        <v>1055</v>
      </c>
    </row>
    <row r="20928" spans="1:7" x14ac:dyDescent="0.35">
      <c r="A20928" t="s">
        <v>24</v>
      </c>
      <c r="B20928" t="s">
        <v>1165</v>
      </c>
      <c r="C20928">
        <v>136</v>
      </c>
      <c r="D20928" t="s">
        <v>901</v>
      </c>
      <c r="E20928" t="s">
        <v>902</v>
      </c>
      <c r="F20928" t="s">
        <v>140</v>
      </c>
      <c r="G20928" t="s">
        <v>140</v>
      </c>
    </row>
    <row r="20929" spans="1:7" x14ac:dyDescent="0.35">
      <c r="A20929" t="s">
        <v>24</v>
      </c>
      <c r="B20929" t="s">
        <v>1166</v>
      </c>
      <c r="C20929">
        <v>186</v>
      </c>
      <c r="D20929" t="s">
        <v>95</v>
      </c>
      <c r="E20929" t="s">
        <v>118</v>
      </c>
      <c r="F20929" t="s">
        <v>1009</v>
      </c>
      <c r="G20929" t="s">
        <v>140</v>
      </c>
    </row>
    <row r="20930" spans="1:7" x14ac:dyDescent="0.35">
      <c r="A20930" t="s">
        <v>25</v>
      </c>
      <c r="B20930" t="s">
        <v>1165</v>
      </c>
      <c r="C20930">
        <v>133</v>
      </c>
      <c r="D20930" t="s">
        <v>1106</v>
      </c>
      <c r="E20930" t="s">
        <v>1138</v>
      </c>
      <c r="F20930" t="s">
        <v>140</v>
      </c>
      <c r="G20930" t="s">
        <v>140</v>
      </c>
    </row>
    <row r="20931" spans="1:7" x14ac:dyDescent="0.35">
      <c r="A20931" t="s">
        <v>25</v>
      </c>
      <c r="B20931" t="s">
        <v>1166</v>
      </c>
      <c r="C20931">
        <v>177</v>
      </c>
      <c r="D20931" t="s">
        <v>812</v>
      </c>
      <c r="E20931" t="s">
        <v>811</v>
      </c>
      <c r="F20931" t="s">
        <v>140</v>
      </c>
      <c r="G20931" t="s">
        <v>140</v>
      </c>
    </row>
    <row r="20932" spans="1:7" x14ac:dyDescent="0.35">
      <c r="A20932" t="s">
        <v>26</v>
      </c>
      <c r="B20932" t="s">
        <v>1165</v>
      </c>
      <c r="C20932">
        <v>144</v>
      </c>
      <c r="D20932" t="s">
        <v>543</v>
      </c>
      <c r="E20932" t="s">
        <v>542</v>
      </c>
      <c r="F20932" t="s">
        <v>140</v>
      </c>
      <c r="G20932" t="s">
        <v>140</v>
      </c>
    </row>
    <row r="20933" spans="1:7" x14ac:dyDescent="0.35">
      <c r="A20933" t="s">
        <v>26</v>
      </c>
      <c r="B20933" t="s">
        <v>1166</v>
      </c>
      <c r="C20933">
        <v>176</v>
      </c>
      <c r="D20933" t="s">
        <v>755</v>
      </c>
      <c r="E20933" t="s">
        <v>941</v>
      </c>
      <c r="F20933" t="s">
        <v>140</v>
      </c>
      <c r="G20933" t="s">
        <v>140</v>
      </c>
    </row>
    <row r="20934" spans="1:7" x14ac:dyDescent="0.35">
      <c r="A20934" t="s">
        <v>27</v>
      </c>
      <c r="B20934" t="s">
        <v>1165</v>
      </c>
      <c r="C20934">
        <v>172</v>
      </c>
      <c r="D20934" t="s">
        <v>788</v>
      </c>
      <c r="E20934" t="s">
        <v>787</v>
      </c>
      <c r="F20934" t="s">
        <v>140</v>
      </c>
      <c r="G20934" t="s">
        <v>140</v>
      </c>
    </row>
    <row r="20935" spans="1:7" x14ac:dyDescent="0.35">
      <c r="A20935" t="s">
        <v>27</v>
      </c>
      <c r="B20935" t="s">
        <v>1166</v>
      </c>
      <c r="C20935">
        <v>159</v>
      </c>
      <c r="D20935" t="s">
        <v>999</v>
      </c>
      <c r="E20935" t="s">
        <v>998</v>
      </c>
      <c r="F20935" t="s">
        <v>140</v>
      </c>
      <c r="G20935" t="s">
        <v>140</v>
      </c>
    </row>
    <row r="20936" spans="1:7" x14ac:dyDescent="0.35">
      <c r="A20936" t="s">
        <v>28</v>
      </c>
      <c r="B20936" t="s">
        <v>1165</v>
      </c>
      <c r="C20936">
        <v>113</v>
      </c>
      <c r="D20936" t="s">
        <v>574</v>
      </c>
      <c r="E20936" t="s">
        <v>806</v>
      </c>
      <c r="F20936" t="s">
        <v>140</v>
      </c>
      <c r="G20936" t="s">
        <v>140</v>
      </c>
    </row>
    <row r="20937" spans="1:7" x14ac:dyDescent="0.35">
      <c r="A20937" t="s">
        <v>28</v>
      </c>
      <c r="B20937" t="s">
        <v>1166</v>
      </c>
      <c r="C20937">
        <v>153</v>
      </c>
      <c r="D20937" t="s">
        <v>501</v>
      </c>
      <c r="E20937" t="s">
        <v>500</v>
      </c>
      <c r="F20937" t="s">
        <v>140</v>
      </c>
      <c r="G20937" t="s">
        <v>140</v>
      </c>
    </row>
    <row r="20938" spans="1:7" x14ac:dyDescent="0.35">
      <c r="A20938" t="s">
        <v>29</v>
      </c>
      <c r="B20938" t="s">
        <v>1165</v>
      </c>
      <c r="C20938">
        <v>167</v>
      </c>
      <c r="D20938" t="s">
        <v>952</v>
      </c>
      <c r="E20938" t="s">
        <v>960</v>
      </c>
      <c r="F20938" t="s">
        <v>1022</v>
      </c>
      <c r="G20938" t="s">
        <v>140</v>
      </c>
    </row>
    <row r="20939" spans="1:7" x14ac:dyDescent="0.35">
      <c r="A20939" t="s">
        <v>29</v>
      </c>
      <c r="B20939" t="s">
        <v>1166</v>
      </c>
      <c r="C20939">
        <v>171</v>
      </c>
      <c r="D20939" t="s">
        <v>1044</v>
      </c>
      <c r="E20939" t="s">
        <v>1097</v>
      </c>
      <c r="F20939" t="s">
        <v>140</v>
      </c>
      <c r="G20939" t="s">
        <v>140</v>
      </c>
    </row>
    <row r="20940" spans="1:7" x14ac:dyDescent="0.35">
      <c r="A20940" t="s">
        <v>30</v>
      </c>
      <c r="B20940" t="s">
        <v>1165</v>
      </c>
      <c r="C20940">
        <v>127</v>
      </c>
      <c r="D20940" t="s">
        <v>919</v>
      </c>
      <c r="E20940" t="s">
        <v>918</v>
      </c>
      <c r="F20940" t="s">
        <v>140</v>
      </c>
      <c r="G20940" t="s">
        <v>140</v>
      </c>
    </row>
    <row r="20941" spans="1:7" x14ac:dyDescent="0.35">
      <c r="A20941" t="s">
        <v>30</v>
      </c>
      <c r="B20941" t="s">
        <v>1166</v>
      </c>
      <c r="C20941">
        <v>151</v>
      </c>
      <c r="D20941" t="s">
        <v>317</v>
      </c>
      <c r="E20941" t="s">
        <v>1137</v>
      </c>
      <c r="F20941" t="s">
        <v>1014</v>
      </c>
      <c r="G20941" t="s">
        <v>140</v>
      </c>
    </row>
    <row r="20942" spans="1:7" x14ac:dyDescent="0.35">
      <c r="A20942" t="s">
        <v>31</v>
      </c>
      <c r="B20942" t="s">
        <v>1165</v>
      </c>
      <c r="C20942">
        <v>169</v>
      </c>
      <c r="D20942" t="s">
        <v>913</v>
      </c>
      <c r="E20942" t="s">
        <v>914</v>
      </c>
      <c r="F20942" t="s">
        <v>140</v>
      </c>
      <c r="G20942" t="s">
        <v>140</v>
      </c>
    </row>
    <row r="20943" spans="1:7" x14ac:dyDescent="0.35">
      <c r="A20943" t="s">
        <v>31</v>
      </c>
      <c r="B20943" t="s">
        <v>1166</v>
      </c>
      <c r="C20943">
        <v>93</v>
      </c>
      <c r="D20943" t="s">
        <v>538</v>
      </c>
      <c r="E20943" t="s">
        <v>537</v>
      </c>
      <c r="F20943" t="s">
        <v>140</v>
      </c>
      <c r="G20943" t="s">
        <v>140</v>
      </c>
    </row>
    <row r="20944" spans="1:7" x14ac:dyDescent="0.35">
      <c r="A20944" t="s">
        <v>32</v>
      </c>
      <c r="B20944" t="s">
        <v>1165</v>
      </c>
      <c r="C20944">
        <v>2652</v>
      </c>
      <c r="D20944" t="s">
        <v>1182</v>
      </c>
      <c r="E20944" t="s">
        <v>442</v>
      </c>
      <c r="F20944" t="s">
        <v>1010</v>
      </c>
      <c r="G20944" t="s">
        <v>140</v>
      </c>
    </row>
    <row r="20945" spans="1:7" x14ac:dyDescent="0.35">
      <c r="A20945" t="s">
        <v>32</v>
      </c>
      <c r="B20945" t="s">
        <v>1166</v>
      </c>
      <c r="C20945">
        <v>4093</v>
      </c>
      <c r="D20945" t="s">
        <v>729</v>
      </c>
      <c r="E20945" t="s">
        <v>936</v>
      </c>
      <c r="F20945" t="s">
        <v>1022</v>
      </c>
      <c r="G20945" t="s">
        <v>1010</v>
      </c>
    </row>
    <row r="20947" spans="1:7" x14ac:dyDescent="0.35">
      <c r="A20947" t="s">
        <v>2022</v>
      </c>
    </row>
    <row r="20948" spans="1:7" x14ac:dyDescent="0.35">
      <c r="A20948" t="s">
        <v>2</v>
      </c>
      <c r="B20948" t="s">
        <v>1233</v>
      </c>
      <c r="C20948" t="s">
        <v>3</v>
      </c>
      <c r="D20948" t="s">
        <v>85</v>
      </c>
      <c r="E20948" t="s">
        <v>86</v>
      </c>
      <c r="F20948" t="s">
        <v>1133</v>
      </c>
      <c r="G20948" t="s">
        <v>136</v>
      </c>
    </row>
    <row r="20949" spans="1:7" x14ac:dyDescent="0.35">
      <c r="A20949" t="s">
        <v>8</v>
      </c>
      <c r="B20949" t="s">
        <v>1236</v>
      </c>
      <c r="C20949">
        <v>25</v>
      </c>
      <c r="D20949" t="s">
        <v>45</v>
      </c>
      <c r="E20949" t="s">
        <v>44</v>
      </c>
      <c r="F20949" t="s">
        <v>140</v>
      </c>
      <c r="G20949" t="s">
        <v>140</v>
      </c>
    </row>
    <row r="20950" spans="1:7" x14ac:dyDescent="0.35">
      <c r="A20950" t="s">
        <v>8</v>
      </c>
      <c r="B20950" t="s">
        <v>1234</v>
      </c>
      <c r="C20950">
        <v>104</v>
      </c>
      <c r="D20950" t="s">
        <v>592</v>
      </c>
      <c r="E20950" t="s">
        <v>1158</v>
      </c>
      <c r="F20950" t="s">
        <v>140</v>
      </c>
      <c r="G20950" t="s">
        <v>140</v>
      </c>
    </row>
    <row r="20951" spans="1:7" x14ac:dyDescent="0.35">
      <c r="A20951" t="s">
        <v>8</v>
      </c>
      <c r="B20951" t="s">
        <v>1235</v>
      </c>
      <c r="C20951">
        <v>135</v>
      </c>
      <c r="D20951" t="s">
        <v>422</v>
      </c>
      <c r="E20951" t="s">
        <v>423</v>
      </c>
      <c r="F20951" t="s">
        <v>140</v>
      </c>
      <c r="G20951" t="s">
        <v>140</v>
      </c>
    </row>
    <row r="20952" spans="1:7" x14ac:dyDescent="0.35">
      <c r="A20952" t="s">
        <v>9</v>
      </c>
      <c r="B20952" t="s">
        <v>1236</v>
      </c>
      <c r="C20952">
        <v>32</v>
      </c>
      <c r="D20952" t="s">
        <v>97</v>
      </c>
      <c r="E20952" t="s">
        <v>98</v>
      </c>
      <c r="F20952" t="s">
        <v>140</v>
      </c>
      <c r="G20952" t="s">
        <v>140</v>
      </c>
    </row>
    <row r="20953" spans="1:7" x14ac:dyDescent="0.35">
      <c r="A20953" t="s">
        <v>9</v>
      </c>
      <c r="B20953" t="s">
        <v>1234</v>
      </c>
      <c r="C20953">
        <v>69</v>
      </c>
      <c r="D20953" t="s">
        <v>592</v>
      </c>
      <c r="E20953" t="s">
        <v>1158</v>
      </c>
      <c r="F20953" t="s">
        <v>140</v>
      </c>
      <c r="G20953" t="s">
        <v>140</v>
      </c>
    </row>
    <row r="20954" spans="1:7" x14ac:dyDescent="0.35">
      <c r="A20954" t="s">
        <v>9</v>
      </c>
      <c r="B20954" t="s">
        <v>1235</v>
      </c>
      <c r="C20954">
        <v>199</v>
      </c>
      <c r="D20954" t="s">
        <v>1065</v>
      </c>
      <c r="E20954" t="s">
        <v>1190</v>
      </c>
      <c r="F20954" t="s">
        <v>140</v>
      </c>
      <c r="G20954" t="s">
        <v>140</v>
      </c>
    </row>
    <row r="20955" spans="1:7" x14ac:dyDescent="0.35">
      <c r="A20955" t="s">
        <v>10</v>
      </c>
      <c r="B20955" t="s">
        <v>1236</v>
      </c>
      <c r="C20955">
        <v>33</v>
      </c>
      <c r="D20955" t="s">
        <v>993</v>
      </c>
      <c r="E20955" t="s">
        <v>992</v>
      </c>
      <c r="F20955" t="s">
        <v>140</v>
      </c>
      <c r="G20955" t="s">
        <v>140</v>
      </c>
    </row>
    <row r="20956" spans="1:7" x14ac:dyDescent="0.35">
      <c r="A20956" t="s">
        <v>10</v>
      </c>
      <c r="B20956" t="s">
        <v>1234</v>
      </c>
      <c r="C20956">
        <v>97</v>
      </c>
      <c r="D20956" t="s">
        <v>462</v>
      </c>
      <c r="E20956" t="s">
        <v>461</v>
      </c>
      <c r="F20956" t="s">
        <v>140</v>
      </c>
      <c r="G20956" t="s">
        <v>140</v>
      </c>
    </row>
    <row r="20957" spans="1:7" x14ac:dyDescent="0.35">
      <c r="A20957" t="s">
        <v>10</v>
      </c>
      <c r="B20957" t="s">
        <v>1235</v>
      </c>
      <c r="C20957">
        <v>127</v>
      </c>
      <c r="D20957" t="s">
        <v>674</v>
      </c>
      <c r="E20957" t="s">
        <v>675</v>
      </c>
      <c r="F20957" t="s">
        <v>140</v>
      </c>
      <c r="G20957" t="s">
        <v>140</v>
      </c>
    </row>
    <row r="20958" spans="1:7" x14ac:dyDescent="0.35">
      <c r="A20958" t="s">
        <v>11</v>
      </c>
      <c r="B20958" t="s">
        <v>1236</v>
      </c>
      <c r="C20958">
        <v>32</v>
      </c>
      <c r="D20958" t="s">
        <v>999</v>
      </c>
      <c r="E20958" t="s">
        <v>998</v>
      </c>
      <c r="F20958" t="s">
        <v>140</v>
      </c>
      <c r="G20958" t="s">
        <v>140</v>
      </c>
    </row>
    <row r="20959" spans="1:7" x14ac:dyDescent="0.35">
      <c r="A20959" t="s">
        <v>11</v>
      </c>
      <c r="B20959" t="s">
        <v>1234</v>
      </c>
      <c r="C20959">
        <v>94</v>
      </c>
      <c r="D20959" t="s">
        <v>131</v>
      </c>
      <c r="E20959" t="s">
        <v>132</v>
      </c>
      <c r="F20959" t="s">
        <v>140</v>
      </c>
      <c r="G20959" t="s">
        <v>140</v>
      </c>
    </row>
    <row r="20960" spans="1:7" x14ac:dyDescent="0.35">
      <c r="A20960" t="s">
        <v>11</v>
      </c>
      <c r="B20960" t="s">
        <v>1235</v>
      </c>
      <c r="C20960">
        <v>191</v>
      </c>
      <c r="D20960" t="s">
        <v>662</v>
      </c>
      <c r="E20960" t="s">
        <v>663</v>
      </c>
      <c r="F20960" t="s">
        <v>140</v>
      </c>
      <c r="G20960" t="s">
        <v>140</v>
      </c>
    </row>
    <row r="20961" spans="1:7" x14ac:dyDescent="0.35">
      <c r="A20961" t="s">
        <v>12</v>
      </c>
      <c r="B20961" t="s">
        <v>1236</v>
      </c>
      <c r="C20961">
        <v>24</v>
      </c>
      <c r="D20961" t="s">
        <v>953</v>
      </c>
      <c r="E20961" t="s">
        <v>1114</v>
      </c>
      <c r="F20961" t="s">
        <v>140</v>
      </c>
      <c r="G20961" t="s">
        <v>140</v>
      </c>
    </row>
    <row r="20962" spans="1:7" x14ac:dyDescent="0.35">
      <c r="A20962" t="s">
        <v>12</v>
      </c>
      <c r="B20962" t="s">
        <v>1234</v>
      </c>
      <c r="C20962">
        <v>96</v>
      </c>
      <c r="D20962" t="s">
        <v>777</v>
      </c>
      <c r="E20962" t="s">
        <v>776</v>
      </c>
      <c r="F20962" t="s">
        <v>140</v>
      </c>
      <c r="G20962" t="s">
        <v>140</v>
      </c>
    </row>
    <row r="20963" spans="1:7" x14ac:dyDescent="0.35">
      <c r="A20963" t="s">
        <v>12</v>
      </c>
      <c r="B20963" t="s">
        <v>1235</v>
      </c>
      <c r="C20963">
        <v>156</v>
      </c>
      <c r="D20963" t="s">
        <v>749</v>
      </c>
      <c r="E20963" t="s">
        <v>748</v>
      </c>
      <c r="F20963" t="s">
        <v>140</v>
      </c>
      <c r="G20963" t="s">
        <v>140</v>
      </c>
    </row>
    <row r="20964" spans="1:7" x14ac:dyDescent="0.35">
      <c r="A20964" t="s">
        <v>13</v>
      </c>
      <c r="B20964" t="s">
        <v>1236</v>
      </c>
      <c r="C20964">
        <v>25</v>
      </c>
      <c r="D20964" t="s">
        <v>777</v>
      </c>
      <c r="E20964" t="s">
        <v>776</v>
      </c>
      <c r="F20964" t="s">
        <v>140</v>
      </c>
      <c r="G20964" t="s">
        <v>140</v>
      </c>
    </row>
    <row r="20965" spans="1:7" x14ac:dyDescent="0.35">
      <c r="A20965" t="s">
        <v>13</v>
      </c>
      <c r="B20965" t="s">
        <v>1234</v>
      </c>
      <c r="C20965">
        <v>94</v>
      </c>
      <c r="D20965" t="s">
        <v>993</v>
      </c>
      <c r="E20965" t="s">
        <v>992</v>
      </c>
      <c r="F20965" t="s">
        <v>140</v>
      </c>
      <c r="G20965" t="s">
        <v>140</v>
      </c>
    </row>
    <row r="20966" spans="1:7" x14ac:dyDescent="0.35">
      <c r="A20966" t="s">
        <v>13</v>
      </c>
      <c r="B20966" t="s">
        <v>1235</v>
      </c>
      <c r="C20966">
        <v>98</v>
      </c>
      <c r="D20966" t="s">
        <v>917</v>
      </c>
      <c r="E20966" t="s">
        <v>916</v>
      </c>
      <c r="F20966" t="s">
        <v>140</v>
      </c>
      <c r="G20966" t="s">
        <v>140</v>
      </c>
    </row>
    <row r="20967" spans="1:7" x14ac:dyDescent="0.35">
      <c r="A20967" t="s">
        <v>14</v>
      </c>
      <c r="B20967" t="s">
        <v>1236</v>
      </c>
      <c r="C20967">
        <v>21</v>
      </c>
      <c r="D20967" t="s">
        <v>592</v>
      </c>
      <c r="E20967" t="s">
        <v>1158</v>
      </c>
      <c r="F20967" t="s">
        <v>140</v>
      </c>
      <c r="G20967" t="s">
        <v>140</v>
      </c>
    </row>
    <row r="20968" spans="1:7" x14ac:dyDescent="0.35">
      <c r="A20968" t="s">
        <v>14</v>
      </c>
      <c r="B20968" t="s">
        <v>1234</v>
      </c>
      <c r="C20968">
        <v>55</v>
      </c>
      <c r="D20968" t="s">
        <v>646</v>
      </c>
      <c r="E20968" t="s">
        <v>647</v>
      </c>
      <c r="F20968" t="s">
        <v>140</v>
      </c>
      <c r="G20968" t="s">
        <v>140</v>
      </c>
    </row>
    <row r="20969" spans="1:7" x14ac:dyDescent="0.35">
      <c r="A20969" t="s">
        <v>14</v>
      </c>
      <c r="B20969" t="s">
        <v>1235</v>
      </c>
      <c r="C20969">
        <v>170</v>
      </c>
      <c r="D20969" t="s">
        <v>643</v>
      </c>
      <c r="E20969" t="s">
        <v>642</v>
      </c>
      <c r="F20969" t="s">
        <v>140</v>
      </c>
      <c r="G20969" t="s">
        <v>140</v>
      </c>
    </row>
    <row r="20970" spans="1:7" x14ac:dyDescent="0.35">
      <c r="A20970" t="s">
        <v>15</v>
      </c>
      <c r="B20970" t="s">
        <v>1236</v>
      </c>
      <c r="C20970">
        <v>20</v>
      </c>
      <c r="D20970" t="s">
        <v>917</v>
      </c>
      <c r="E20970" t="s">
        <v>563</v>
      </c>
      <c r="F20970" t="s">
        <v>548</v>
      </c>
      <c r="G20970" t="s">
        <v>140</v>
      </c>
    </row>
    <row r="20971" spans="1:7" x14ac:dyDescent="0.35">
      <c r="A20971" t="s">
        <v>15</v>
      </c>
      <c r="B20971" t="s">
        <v>1234</v>
      </c>
      <c r="C20971">
        <v>69</v>
      </c>
      <c r="D20971" t="s">
        <v>777</v>
      </c>
      <c r="E20971" t="s">
        <v>776</v>
      </c>
      <c r="F20971" t="s">
        <v>140</v>
      </c>
      <c r="G20971" t="s">
        <v>140</v>
      </c>
    </row>
    <row r="20972" spans="1:7" x14ac:dyDescent="0.35">
      <c r="A20972" t="s">
        <v>15</v>
      </c>
      <c r="B20972" t="s">
        <v>1235</v>
      </c>
      <c r="C20972">
        <v>177</v>
      </c>
      <c r="D20972" t="s">
        <v>532</v>
      </c>
      <c r="E20972" t="s">
        <v>653</v>
      </c>
      <c r="F20972" t="s">
        <v>1063</v>
      </c>
      <c r="G20972" t="s">
        <v>140</v>
      </c>
    </row>
    <row r="20973" spans="1:7" x14ac:dyDescent="0.35">
      <c r="A20973" t="s">
        <v>16</v>
      </c>
      <c r="B20973" t="s">
        <v>1236</v>
      </c>
      <c r="C20973">
        <v>12</v>
      </c>
      <c r="D20973" t="s">
        <v>140</v>
      </c>
      <c r="E20973" t="s">
        <v>177</v>
      </c>
      <c r="F20973" t="s">
        <v>140</v>
      </c>
      <c r="G20973" t="s">
        <v>140</v>
      </c>
    </row>
    <row r="20974" spans="1:7" x14ac:dyDescent="0.35">
      <c r="A20974" t="s">
        <v>16</v>
      </c>
      <c r="B20974" t="s">
        <v>1234</v>
      </c>
      <c r="C20974">
        <v>63</v>
      </c>
      <c r="D20974" t="s">
        <v>977</v>
      </c>
      <c r="E20974" t="s">
        <v>500</v>
      </c>
      <c r="F20974" t="s">
        <v>1013</v>
      </c>
      <c r="G20974" t="s">
        <v>140</v>
      </c>
    </row>
    <row r="20975" spans="1:7" x14ac:dyDescent="0.35">
      <c r="A20975" t="s">
        <v>16</v>
      </c>
      <c r="B20975" t="s">
        <v>1235</v>
      </c>
      <c r="C20975">
        <v>230</v>
      </c>
      <c r="D20975" t="s">
        <v>729</v>
      </c>
      <c r="E20975" t="s">
        <v>906</v>
      </c>
      <c r="F20975" t="s">
        <v>140</v>
      </c>
      <c r="G20975" t="s">
        <v>140</v>
      </c>
    </row>
    <row r="20976" spans="1:7" x14ac:dyDescent="0.35">
      <c r="A20976" t="s">
        <v>17</v>
      </c>
      <c r="B20976" t="s">
        <v>1236</v>
      </c>
      <c r="C20976">
        <v>13</v>
      </c>
      <c r="D20976" t="s">
        <v>140</v>
      </c>
      <c r="E20976" t="s">
        <v>177</v>
      </c>
      <c r="F20976" t="s">
        <v>140</v>
      </c>
      <c r="G20976" t="s">
        <v>140</v>
      </c>
    </row>
    <row r="20977" spans="1:7" x14ac:dyDescent="0.35">
      <c r="A20977" t="s">
        <v>17</v>
      </c>
      <c r="B20977" t="s">
        <v>1234</v>
      </c>
      <c r="C20977">
        <v>103</v>
      </c>
      <c r="D20977" t="s">
        <v>286</v>
      </c>
      <c r="E20977" t="s">
        <v>285</v>
      </c>
      <c r="F20977" t="s">
        <v>140</v>
      </c>
      <c r="G20977" t="s">
        <v>140</v>
      </c>
    </row>
    <row r="20978" spans="1:7" x14ac:dyDescent="0.35">
      <c r="A20978" t="s">
        <v>17</v>
      </c>
      <c r="B20978" t="s">
        <v>1235</v>
      </c>
      <c r="C20978">
        <v>164</v>
      </c>
      <c r="D20978" t="s">
        <v>777</v>
      </c>
      <c r="E20978" t="s">
        <v>776</v>
      </c>
      <c r="F20978" t="s">
        <v>140</v>
      </c>
      <c r="G20978" t="s">
        <v>140</v>
      </c>
    </row>
    <row r="20979" spans="1:7" x14ac:dyDescent="0.35">
      <c r="A20979" t="s">
        <v>18</v>
      </c>
      <c r="B20979" t="s">
        <v>1236</v>
      </c>
      <c r="C20979">
        <v>13</v>
      </c>
      <c r="D20979" t="s">
        <v>140</v>
      </c>
      <c r="E20979" t="s">
        <v>177</v>
      </c>
      <c r="F20979" t="s">
        <v>140</v>
      </c>
      <c r="G20979" t="s">
        <v>140</v>
      </c>
    </row>
    <row r="20980" spans="1:7" x14ac:dyDescent="0.35">
      <c r="A20980" t="s">
        <v>18</v>
      </c>
      <c r="B20980" t="s">
        <v>1234</v>
      </c>
      <c r="C20980">
        <v>98</v>
      </c>
      <c r="D20980" t="s">
        <v>1053</v>
      </c>
      <c r="E20980" t="s">
        <v>740</v>
      </c>
      <c r="F20980" t="s">
        <v>140</v>
      </c>
      <c r="G20980" t="s">
        <v>729</v>
      </c>
    </row>
    <row r="20981" spans="1:7" x14ac:dyDescent="0.35">
      <c r="A20981" t="s">
        <v>18</v>
      </c>
      <c r="B20981" t="s">
        <v>1235</v>
      </c>
      <c r="C20981">
        <v>126</v>
      </c>
      <c r="D20981" t="s">
        <v>961</v>
      </c>
      <c r="E20981" t="s">
        <v>960</v>
      </c>
      <c r="F20981" t="s">
        <v>140</v>
      </c>
      <c r="G20981" t="s">
        <v>140</v>
      </c>
    </row>
    <row r="20982" spans="1:7" x14ac:dyDescent="0.35">
      <c r="A20982" t="s">
        <v>19</v>
      </c>
      <c r="B20982" t="s">
        <v>1236</v>
      </c>
      <c r="C20982">
        <v>20</v>
      </c>
      <c r="D20982" t="s">
        <v>401</v>
      </c>
      <c r="E20982" t="s">
        <v>400</v>
      </c>
      <c r="F20982" t="s">
        <v>140</v>
      </c>
      <c r="G20982" t="s">
        <v>140</v>
      </c>
    </row>
    <row r="20983" spans="1:7" x14ac:dyDescent="0.35">
      <c r="A20983" t="s">
        <v>19</v>
      </c>
      <c r="B20983" t="s">
        <v>1234</v>
      </c>
      <c r="C20983">
        <v>84</v>
      </c>
      <c r="D20983" t="s">
        <v>495</v>
      </c>
      <c r="E20983" t="s">
        <v>597</v>
      </c>
      <c r="F20983" t="s">
        <v>1004</v>
      </c>
      <c r="G20983" t="s">
        <v>140</v>
      </c>
    </row>
    <row r="20984" spans="1:7" x14ac:dyDescent="0.35">
      <c r="A20984" t="s">
        <v>19</v>
      </c>
      <c r="B20984" t="s">
        <v>1235</v>
      </c>
      <c r="C20984">
        <v>189</v>
      </c>
      <c r="D20984" t="s">
        <v>860</v>
      </c>
      <c r="E20984" t="s">
        <v>859</v>
      </c>
      <c r="F20984" t="s">
        <v>140</v>
      </c>
      <c r="G20984" t="s">
        <v>140</v>
      </c>
    </row>
    <row r="20985" spans="1:7" x14ac:dyDescent="0.35">
      <c r="A20985" t="s">
        <v>20</v>
      </c>
      <c r="B20985" t="s">
        <v>1236</v>
      </c>
      <c r="C20985">
        <v>30</v>
      </c>
      <c r="D20985" t="s">
        <v>1011</v>
      </c>
      <c r="E20985" t="s">
        <v>1196</v>
      </c>
      <c r="F20985" t="s">
        <v>140</v>
      </c>
      <c r="G20985" t="s">
        <v>140</v>
      </c>
    </row>
    <row r="20986" spans="1:7" x14ac:dyDescent="0.35">
      <c r="A20986" t="s">
        <v>20</v>
      </c>
      <c r="B20986" t="s">
        <v>1234</v>
      </c>
      <c r="C20986">
        <v>72</v>
      </c>
      <c r="D20986" t="s">
        <v>729</v>
      </c>
      <c r="E20986" t="s">
        <v>906</v>
      </c>
      <c r="F20986" t="s">
        <v>140</v>
      </c>
      <c r="G20986" t="s">
        <v>140</v>
      </c>
    </row>
    <row r="20987" spans="1:7" x14ac:dyDescent="0.35">
      <c r="A20987" t="s">
        <v>20</v>
      </c>
      <c r="B20987" t="s">
        <v>1235</v>
      </c>
      <c r="C20987">
        <v>190</v>
      </c>
      <c r="D20987" t="s">
        <v>953</v>
      </c>
      <c r="E20987" t="s">
        <v>787</v>
      </c>
      <c r="F20987" t="s">
        <v>140</v>
      </c>
      <c r="G20987" t="s">
        <v>1008</v>
      </c>
    </row>
    <row r="20988" spans="1:7" x14ac:dyDescent="0.35">
      <c r="A20988" t="s">
        <v>21</v>
      </c>
      <c r="B20988" t="s">
        <v>1236</v>
      </c>
      <c r="C20988">
        <v>51</v>
      </c>
      <c r="D20988" t="s">
        <v>718</v>
      </c>
      <c r="E20988" t="s">
        <v>719</v>
      </c>
      <c r="F20988" t="s">
        <v>140</v>
      </c>
      <c r="G20988" t="s">
        <v>140</v>
      </c>
    </row>
    <row r="20989" spans="1:7" x14ac:dyDescent="0.35">
      <c r="A20989" t="s">
        <v>21</v>
      </c>
      <c r="B20989" t="s">
        <v>1234</v>
      </c>
      <c r="C20989">
        <v>40</v>
      </c>
      <c r="D20989" t="s">
        <v>664</v>
      </c>
      <c r="E20989" t="s">
        <v>665</v>
      </c>
      <c r="F20989" t="s">
        <v>140</v>
      </c>
      <c r="G20989" t="s">
        <v>140</v>
      </c>
    </row>
    <row r="20990" spans="1:7" x14ac:dyDescent="0.35">
      <c r="A20990" t="s">
        <v>21</v>
      </c>
      <c r="B20990" t="s">
        <v>1235</v>
      </c>
      <c r="C20990">
        <v>160</v>
      </c>
      <c r="D20990" t="s">
        <v>458</v>
      </c>
      <c r="E20990" t="s">
        <v>990</v>
      </c>
      <c r="F20990" t="s">
        <v>140</v>
      </c>
      <c r="G20990" t="s">
        <v>140</v>
      </c>
    </row>
    <row r="20991" spans="1:7" x14ac:dyDescent="0.35">
      <c r="A20991" t="s">
        <v>22</v>
      </c>
      <c r="B20991" t="s">
        <v>1236</v>
      </c>
      <c r="C20991">
        <v>23</v>
      </c>
      <c r="D20991" t="s">
        <v>671</v>
      </c>
      <c r="E20991" t="s">
        <v>670</v>
      </c>
      <c r="F20991" t="s">
        <v>140</v>
      </c>
      <c r="G20991" t="s">
        <v>140</v>
      </c>
    </row>
    <row r="20992" spans="1:7" x14ac:dyDescent="0.35">
      <c r="A20992" t="s">
        <v>22</v>
      </c>
      <c r="B20992" t="s">
        <v>1234</v>
      </c>
      <c r="C20992">
        <v>78</v>
      </c>
      <c r="D20992" t="s">
        <v>812</v>
      </c>
      <c r="E20992" t="s">
        <v>811</v>
      </c>
      <c r="F20992" t="s">
        <v>140</v>
      </c>
      <c r="G20992" t="s">
        <v>140</v>
      </c>
    </row>
    <row r="20993" spans="1:7" x14ac:dyDescent="0.35">
      <c r="A20993" t="s">
        <v>22</v>
      </c>
      <c r="B20993" t="s">
        <v>1235</v>
      </c>
      <c r="C20993">
        <v>168</v>
      </c>
      <c r="D20993" t="s">
        <v>785</v>
      </c>
      <c r="E20993" t="s">
        <v>784</v>
      </c>
      <c r="F20993" t="s">
        <v>140</v>
      </c>
      <c r="G20993" t="s">
        <v>140</v>
      </c>
    </row>
    <row r="20994" spans="1:7" x14ac:dyDescent="0.35">
      <c r="A20994" t="s">
        <v>23</v>
      </c>
      <c r="B20994" t="s">
        <v>1236</v>
      </c>
      <c r="C20994">
        <v>38</v>
      </c>
      <c r="D20994" t="s">
        <v>751</v>
      </c>
      <c r="E20994" t="s">
        <v>750</v>
      </c>
      <c r="F20994" t="s">
        <v>140</v>
      </c>
      <c r="G20994" t="s">
        <v>140</v>
      </c>
    </row>
    <row r="20995" spans="1:7" x14ac:dyDescent="0.35">
      <c r="A20995" t="s">
        <v>23</v>
      </c>
      <c r="B20995" t="s">
        <v>1234</v>
      </c>
      <c r="C20995">
        <v>96</v>
      </c>
      <c r="D20995" t="s">
        <v>952</v>
      </c>
      <c r="E20995" t="s">
        <v>1261</v>
      </c>
      <c r="F20995" t="s">
        <v>140</v>
      </c>
      <c r="G20995" t="s">
        <v>1098</v>
      </c>
    </row>
    <row r="20996" spans="1:7" x14ac:dyDescent="0.35">
      <c r="A20996" t="s">
        <v>23</v>
      </c>
      <c r="B20996" t="s">
        <v>1235</v>
      </c>
      <c r="C20996">
        <v>114</v>
      </c>
      <c r="D20996" t="s">
        <v>961</v>
      </c>
      <c r="E20996" t="s">
        <v>748</v>
      </c>
      <c r="F20996" t="s">
        <v>140</v>
      </c>
      <c r="G20996" t="s">
        <v>1017</v>
      </c>
    </row>
    <row r="20997" spans="1:7" x14ac:dyDescent="0.35">
      <c r="A20997" t="s">
        <v>24</v>
      </c>
      <c r="B20997" t="s">
        <v>1236</v>
      </c>
      <c r="C20997">
        <v>21</v>
      </c>
      <c r="D20997" t="s">
        <v>147</v>
      </c>
      <c r="E20997" t="s">
        <v>930</v>
      </c>
      <c r="F20997" t="s">
        <v>140</v>
      </c>
      <c r="G20997" t="s">
        <v>140</v>
      </c>
    </row>
    <row r="20998" spans="1:7" x14ac:dyDescent="0.35">
      <c r="A20998" t="s">
        <v>24</v>
      </c>
      <c r="B20998" t="s">
        <v>1234</v>
      </c>
      <c r="C20998">
        <v>87</v>
      </c>
      <c r="D20998" t="s">
        <v>105</v>
      </c>
      <c r="E20998" t="s">
        <v>106</v>
      </c>
      <c r="F20998" t="s">
        <v>140</v>
      </c>
      <c r="G20998" t="s">
        <v>140</v>
      </c>
    </row>
    <row r="20999" spans="1:7" x14ac:dyDescent="0.35">
      <c r="A20999" t="s">
        <v>24</v>
      </c>
      <c r="B20999" t="s">
        <v>1235</v>
      </c>
      <c r="C20999">
        <v>214</v>
      </c>
      <c r="D20999" t="s">
        <v>662</v>
      </c>
      <c r="E20999" t="s">
        <v>442</v>
      </c>
      <c r="F20999" t="s">
        <v>1013</v>
      </c>
      <c r="G20999" t="s">
        <v>140</v>
      </c>
    </row>
    <row r="21000" spans="1:7" x14ac:dyDescent="0.35">
      <c r="A21000" t="s">
        <v>25</v>
      </c>
      <c r="B21000" t="s">
        <v>1236</v>
      </c>
      <c r="C21000">
        <v>18</v>
      </c>
      <c r="D21000" t="s">
        <v>117</v>
      </c>
      <c r="E21000" t="s">
        <v>118</v>
      </c>
      <c r="F21000" t="s">
        <v>140</v>
      </c>
      <c r="G21000" t="s">
        <v>140</v>
      </c>
    </row>
    <row r="21001" spans="1:7" x14ac:dyDescent="0.35">
      <c r="A21001" t="s">
        <v>25</v>
      </c>
      <c r="B21001" t="s">
        <v>1234</v>
      </c>
      <c r="C21001">
        <v>99</v>
      </c>
      <c r="D21001" t="s">
        <v>462</v>
      </c>
      <c r="E21001" t="s">
        <v>461</v>
      </c>
      <c r="F21001" t="s">
        <v>140</v>
      </c>
      <c r="G21001" t="s">
        <v>140</v>
      </c>
    </row>
    <row r="21002" spans="1:7" x14ac:dyDescent="0.35">
      <c r="A21002" t="s">
        <v>25</v>
      </c>
      <c r="B21002" t="s">
        <v>1235</v>
      </c>
      <c r="C21002">
        <v>193</v>
      </c>
      <c r="D21002" t="s">
        <v>422</v>
      </c>
      <c r="E21002" t="s">
        <v>423</v>
      </c>
      <c r="F21002" t="s">
        <v>140</v>
      </c>
      <c r="G21002" t="s">
        <v>140</v>
      </c>
    </row>
    <row r="21003" spans="1:7" x14ac:dyDescent="0.35">
      <c r="A21003" t="s">
        <v>26</v>
      </c>
      <c r="B21003" t="s">
        <v>1236</v>
      </c>
      <c r="C21003">
        <v>21</v>
      </c>
      <c r="D21003" t="s">
        <v>458</v>
      </c>
      <c r="E21003" t="s">
        <v>990</v>
      </c>
      <c r="F21003" t="s">
        <v>140</v>
      </c>
      <c r="G21003" t="s">
        <v>140</v>
      </c>
    </row>
    <row r="21004" spans="1:7" x14ac:dyDescent="0.35">
      <c r="A21004" t="s">
        <v>26</v>
      </c>
      <c r="B21004" t="s">
        <v>1234</v>
      </c>
      <c r="C21004">
        <v>117</v>
      </c>
      <c r="D21004" t="s">
        <v>157</v>
      </c>
      <c r="E21004" t="s">
        <v>156</v>
      </c>
      <c r="F21004" t="s">
        <v>140</v>
      </c>
      <c r="G21004" t="s">
        <v>140</v>
      </c>
    </row>
    <row r="21005" spans="1:7" x14ac:dyDescent="0.35">
      <c r="A21005" t="s">
        <v>26</v>
      </c>
      <c r="B21005" t="s">
        <v>1235</v>
      </c>
      <c r="C21005">
        <v>182</v>
      </c>
      <c r="D21005" t="s">
        <v>127</v>
      </c>
      <c r="E21005" t="s">
        <v>128</v>
      </c>
      <c r="F21005" t="s">
        <v>140</v>
      </c>
      <c r="G21005" t="s">
        <v>140</v>
      </c>
    </row>
    <row r="21006" spans="1:7" x14ac:dyDescent="0.35">
      <c r="A21006" t="s">
        <v>27</v>
      </c>
      <c r="B21006" t="s">
        <v>1236</v>
      </c>
      <c r="C21006">
        <v>22</v>
      </c>
      <c r="D21006" t="s">
        <v>140</v>
      </c>
      <c r="E21006" t="s">
        <v>177</v>
      </c>
      <c r="F21006" t="s">
        <v>140</v>
      </c>
      <c r="G21006" t="s">
        <v>140</v>
      </c>
    </row>
    <row r="21007" spans="1:7" x14ac:dyDescent="0.35">
      <c r="A21007" t="s">
        <v>27</v>
      </c>
      <c r="B21007" t="s">
        <v>1234</v>
      </c>
      <c r="C21007">
        <v>75</v>
      </c>
      <c r="D21007" t="s">
        <v>1154</v>
      </c>
      <c r="E21007" t="s">
        <v>1155</v>
      </c>
      <c r="F21007" t="s">
        <v>140</v>
      </c>
      <c r="G21007" t="s">
        <v>140</v>
      </c>
    </row>
    <row r="21008" spans="1:7" x14ac:dyDescent="0.35">
      <c r="A21008" t="s">
        <v>27</v>
      </c>
      <c r="B21008" t="s">
        <v>1235</v>
      </c>
      <c r="C21008">
        <v>234</v>
      </c>
      <c r="D21008" t="s">
        <v>87</v>
      </c>
      <c r="E21008" t="s">
        <v>88</v>
      </c>
      <c r="F21008" t="s">
        <v>140</v>
      </c>
      <c r="G21008" t="s">
        <v>140</v>
      </c>
    </row>
    <row r="21009" spans="1:7" x14ac:dyDescent="0.35">
      <c r="A21009" t="s">
        <v>28</v>
      </c>
      <c r="B21009" t="s">
        <v>1236</v>
      </c>
      <c r="C21009">
        <v>22</v>
      </c>
      <c r="D21009" t="s">
        <v>971</v>
      </c>
      <c r="E21009" t="s">
        <v>1207</v>
      </c>
      <c r="F21009" t="s">
        <v>140</v>
      </c>
      <c r="G21009" t="s">
        <v>140</v>
      </c>
    </row>
    <row r="21010" spans="1:7" x14ac:dyDescent="0.35">
      <c r="A21010" t="s">
        <v>28</v>
      </c>
      <c r="B21010" t="s">
        <v>1234</v>
      </c>
      <c r="C21010">
        <v>80</v>
      </c>
      <c r="D21010" t="s">
        <v>961</v>
      </c>
      <c r="E21010" t="s">
        <v>960</v>
      </c>
      <c r="F21010" t="s">
        <v>140</v>
      </c>
      <c r="G21010" t="s">
        <v>140</v>
      </c>
    </row>
    <row r="21011" spans="1:7" x14ac:dyDescent="0.35">
      <c r="A21011" t="s">
        <v>28</v>
      </c>
      <c r="B21011" t="s">
        <v>1235</v>
      </c>
      <c r="C21011">
        <v>164</v>
      </c>
      <c r="D21011" t="s">
        <v>458</v>
      </c>
      <c r="E21011" t="s">
        <v>990</v>
      </c>
      <c r="F21011" t="s">
        <v>140</v>
      </c>
      <c r="G21011" t="s">
        <v>140</v>
      </c>
    </row>
    <row r="21012" spans="1:7" x14ac:dyDescent="0.35">
      <c r="A21012" t="s">
        <v>29</v>
      </c>
      <c r="B21012" t="s">
        <v>1236</v>
      </c>
      <c r="C21012">
        <v>26</v>
      </c>
      <c r="D21012" t="s">
        <v>1003</v>
      </c>
      <c r="E21012" t="s">
        <v>1002</v>
      </c>
      <c r="F21012" t="s">
        <v>140</v>
      </c>
      <c r="G21012" t="s">
        <v>140</v>
      </c>
    </row>
    <row r="21013" spans="1:7" x14ac:dyDescent="0.35">
      <c r="A21013" t="s">
        <v>29</v>
      </c>
      <c r="B21013" t="s">
        <v>1234</v>
      </c>
      <c r="C21013">
        <v>78</v>
      </c>
      <c r="D21013" t="s">
        <v>1047</v>
      </c>
      <c r="E21013" t="s">
        <v>1116</v>
      </c>
      <c r="F21013" t="s">
        <v>140</v>
      </c>
      <c r="G21013" t="s">
        <v>140</v>
      </c>
    </row>
    <row r="21014" spans="1:7" x14ac:dyDescent="0.35">
      <c r="A21014" t="s">
        <v>29</v>
      </c>
      <c r="B21014" t="s">
        <v>1235</v>
      </c>
      <c r="C21014">
        <v>234</v>
      </c>
      <c r="D21014" t="s">
        <v>812</v>
      </c>
      <c r="E21014" t="s">
        <v>906</v>
      </c>
      <c r="F21014" t="s">
        <v>1022</v>
      </c>
      <c r="G21014" t="s">
        <v>140</v>
      </c>
    </row>
    <row r="21015" spans="1:7" x14ac:dyDescent="0.35">
      <c r="A21015" t="s">
        <v>30</v>
      </c>
      <c r="B21015" t="s">
        <v>1236</v>
      </c>
      <c r="C21015">
        <v>25</v>
      </c>
      <c r="D21015" t="s">
        <v>140</v>
      </c>
      <c r="E21015" t="s">
        <v>177</v>
      </c>
      <c r="F21015" t="s">
        <v>140</v>
      </c>
      <c r="G21015" t="s">
        <v>140</v>
      </c>
    </row>
    <row r="21016" spans="1:7" x14ac:dyDescent="0.35">
      <c r="A21016" t="s">
        <v>30</v>
      </c>
      <c r="B21016" t="s">
        <v>1234</v>
      </c>
      <c r="C21016">
        <v>69</v>
      </c>
      <c r="D21016" t="s">
        <v>999</v>
      </c>
      <c r="E21016" t="s">
        <v>998</v>
      </c>
      <c r="F21016" t="s">
        <v>140</v>
      </c>
      <c r="G21016" t="s">
        <v>140</v>
      </c>
    </row>
    <row r="21017" spans="1:7" x14ac:dyDescent="0.35">
      <c r="A21017" t="s">
        <v>30</v>
      </c>
      <c r="B21017" t="s">
        <v>1235</v>
      </c>
      <c r="C21017">
        <v>184</v>
      </c>
      <c r="D21017" t="s">
        <v>1045</v>
      </c>
      <c r="E21017" t="s">
        <v>1124</v>
      </c>
      <c r="F21017" t="s">
        <v>1013</v>
      </c>
      <c r="G21017" t="s">
        <v>140</v>
      </c>
    </row>
    <row r="21018" spans="1:7" x14ac:dyDescent="0.35">
      <c r="A21018" t="s">
        <v>31</v>
      </c>
      <c r="B21018" t="s">
        <v>1236</v>
      </c>
      <c r="C21018">
        <v>20</v>
      </c>
      <c r="D21018" t="s">
        <v>1062</v>
      </c>
      <c r="E21018" t="s">
        <v>1109</v>
      </c>
      <c r="F21018" t="s">
        <v>140</v>
      </c>
      <c r="G21018" t="s">
        <v>140</v>
      </c>
    </row>
    <row r="21019" spans="1:7" x14ac:dyDescent="0.35">
      <c r="A21019" t="s">
        <v>31</v>
      </c>
      <c r="B21019" t="s">
        <v>1234</v>
      </c>
      <c r="C21019">
        <v>132</v>
      </c>
      <c r="D21019" t="s">
        <v>792</v>
      </c>
      <c r="E21019" t="s">
        <v>791</v>
      </c>
      <c r="F21019" t="s">
        <v>140</v>
      </c>
      <c r="G21019" t="s">
        <v>140</v>
      </c>
    </row>
    <row r="21020" spans="1:7" x14ac:dyDescent="0.35">
      <c r="A21020" t="s">
        <v>31</v>
      </c>
      <c r="B21020" t="s">
        <v>1235</v>
      </c>
      <c r="C21020">
        <v>110</v>
      </c>
      <c r="D21020" t="s">
        <v>340</v>
      </c>
      <c r="E21020" t="s">
        <v>587</v>
      </c>
      <c r="F21020" t="s">
        <v>140</v>
      </c>
      <c r="G21020" t="s">
        <v>140</v>
      </c>
    </row>
    <row r="21021" spans="1:7" x14ac:dyDescent="0.35">
      <c r="A21021" t="s">
        <v>32</v>
      </c>
      <c r="B21021" t="s">
        <v>1236</v>
      </c>
      <c r="C21021">
        <v>587</v>
      </c>
      <c r="D21021" t="s">
        <v>812</v>
      </c>
      <c r="E21021" t="s">
        <v>516</v>
      </c>
      <c r="F21021" t="s">
        <v>1016</v>
      </c>
      <c r="G21021" t="s">
        <v>140</v>
      </c>
    </row>
    <row r="21022" spans="1:7" x14ac:dyDescent="0.35">
      <c r="A21022" t="s">
        <v>32</v>
      </c>
      <c r="B21022" t="s">
        <v>1234</v>
      </c>
      <c r="C21022">
        <v>2049</v>
      </c>
      <c r="D21022" t="s">
        <v>662</v>
      </c>
      <c r="E21022" t="s">
        <v>442</v>
      </c>
      <c r="F21022" t="s">
        <v>1022</v>
      </c>
      <c r="G21022" t="s">
        <v>1013</v>
      </c>
    </row>
    <row r="21023" spans="1:7" x14ac:dyDescent="0.35">
      <c r="A21023" t="s">
        <v>32</v>
      </c>
      <c r="B21023" t="s">
        <v>1235</v>
      </c>
      <c r="C21023">
        <v>4109</v>
      </c>
      <c r="D21023" t="s">
        <v>785</v>
      </c>
      <c r="E21023" t="s">
        <v>270</v>
      </c>
      <c r="F21023" t="s">
        <v>1022</v>
      </c>
      <c r="G21023" t="s">
        <v>140</v>
      </c>
    </row>
    <row r="21025" spans="1:7" x14ac:dyDescent="0.35">
      <c r="A21025" t="s">
        <v>2023</v>
      </c>
    </row>
    <row r="21026" spans="1:7" x14ac:dyDescent="0.35">
      <c r="A21026" t="s">
        <v>2</v>
      </c>
      <c r="B21026" t="s">
        <v>2013</v>
      </c>
      <c r="C21026" t="s">
        <v>3</v>
      </c>
      <c r="D21026" t="s">
        <v>85</v>
      </c>
      <c r="E21026" t="s">
        <v>86</v>
      </c>
      <c r="F21026" t="s">
        <v>1133</v>
      </c>
      <c r="G21026" t="s">
        <v>136</v>
      </c>
    </row>
    <row r="21027" spans="1:7" x14ac:dyDescent="0.35">
      <c r="A21027" t="s">
        <v>8</v>
      </c>
      <c r="B21027" t="s">
        <v>2014</v>
      </c>
      <c r="C21027">
        <v>96</v>
      </c>
      <c r="D21027" t="s">
        <v>1102</v>
      </c>
      <c r="E21027" t="s">
        <v>1137</v>
      </c>
      <c r="F21027" t="s">
        <v>140</v>
      </c>
      <c r="G21027" t="s">
        <v>140</v>
      </c>
    </row>
    <row r="21028" spans="1:7" x14ac:dyDescent="0.35">
      <c r="A21028" t="s">
        <v>8</v>
      </c>
      <c r="B21028" t="s">
        <v>2015</v>
      </c>
      <c r="C21028">
        <v>167</v>
      </c>
      <c r="D21028" t="s">
        <v>993</v>
      </c>
      <c r="E21028" t="s">
        <v>992</v>
      </c>
      <c r="F21028" t="s">
        <v>140</v>
      </c>
      <c r="G21028" t="s">
        <v>140</v>
      </c>
    </row>
    <row r="21029" spans="1:7" x14ac:dyDescent="0.35">
      <c r="A21029" t="s">
        <v>8</v>
      </c>
      <c r="B21029" t="s">
        <v>339</v>
      </c>
      <c r="C21029">
        <v>1</v>
      </c>
      <c r="D21029" t="s">
        <v>140</v>
      </c>
      <c r="E21029" t="s">
        <v>177</v>
      </c>
      <c r="F21029" t="s">
        <v>140</v>
      </c>
      <c r="G21029" t="s">
        <v>140</v>
      </c>
    </row>
    <row r="21030" spans="1:7" x14ac:dyDescent="0.35">
      <c r="A21030" t="s">
        <v>9</v>
      </c>
      <c r="B21030" t="s">
        <v>2014</v>
      </c>
      <c r="C21030">
        <v>102</v>
      </c>
      <c r="D21030" t="s">
        <v>121</v>
      </c>
      <c r="E21030" t="s">
        <v>122</v>
      </c>
      <c r="F21030" t="s">
        <v>140</v>
      </c>
      <c r="G21030" t="s">
        <v>140</v>
      </c>
    </row>
    <row r="21031" spans="1:7" x14ac:dyDescent="0.35">
      <c r="A21031" t="s">
        <v>9</v>
      </c>
      <c r="B21031" t="s">
        <v>2015</v>
      </c>
      <c r="C21031">
        <v>198</v>
      </c>
      <c r="D21031" t="s">
        <v>91</v>
      </c>
      <c r="E21031" t="s">
        <v>92</v>
      </c>
      <c r="F21031" t="s">
        <v>140</v>
      </c>
      <c r="G21031" t="s">
        <v>140</v>
      </c>
    </row>
    <row r="21032" spans="1:7" x14ac:dyDescent="0.35">
      <c r="A21032" t="s">
        <v>10</v>
      </c>
      <c r="B21032" t="s">
        <v>2014</v>
      </c>
      <c r="C21032">
        <v>91</v>
      </c>
      <c r="D21032" t="s">
        <v>993</v>
      </c>
      <c r="E21032" t="s">
        <v>992</v>
      </c>
      <c r="F21032" t="s">
        <v>140</v>
      </c>
      <c r="G21032" t="s">
        <v>140</v>
      </c>
    </row>
    <row r="21033" spans="1:7" x14ac:dyDescent="0.35">
      <c r="A21033" t="s">
        <v>10</v>
      </c>
      <c r="B21033" t="s">
        <v>2015</v>
      </c>
      <c r="C21033">
        <v>161</v>
      </c>
      <c r="D21033" t="s">
        <v>718</v>
      </c>
      <c r="E21033" t="s">
        <v>719</v>
      </c>
      <c r="F21033" t="s">
        <v>140</v>
      </c>
      <c r="G21033" t="s">
        <v>140</v>
      </c>
    </row>
    <row r="21034" spans="1:7" x14ac:dyDescent="0.35">
      <c r="A21034" t="s">
        <v>10</v>
      </c>
      <c r="B21034" t="s">
        <v>339</v>
      </c>
      <c r="C21034">
        <v>5</v>
      </c>
      <c r="D21034" t="s">
        <v>788</v>
      </c>
      <c r="E21034" t="s">
        <v>787</v>
      </c>
      <c r="F21034" t="s">
        <v>140</v>
      </c>
      <c r="G21034" t="s">
        <v>140</v>
      </c>
    </row>
    <row r="21035" spans="1:7" x14ac:dyDescent="0.35">
      <c r="A21035" t="s">
        <v>11</v>
      </c>
      <c r="B21035" t="s">
        <v>2014</v>
      </c>
      <c r="C21035">
        <v>116</v>
      </c>
      <c r="D21035" t="s">
        <v>641</v>
      </c>
      <c r="E21035" t="s">
        <v>640</v>
      </c>
      <c r="F21035" t="s">
        <v>140</v>
      </c>
      <c r="G21035" t="s">
        <v>140</v>
      </c>
    </row>
    <row r="21036" spans="1:7" x14ac:dyDescent="0.35">
      <c r="A21036" t="s">
        <v>11</v>
      </c>
      <c r="B21036" t="s">
        <v>2015</v>
      </c>
      <c r="C21036">
        <v>196</v>
      </c>
      <c r="D21036" t="s">
        <v>1102</v>
      </c>
      <c r="E21036" t="s">
        <v>1137</v>
      </c>
      <c r="F21036" t="s">
        <v>140</v>
      </c>
      <c r="G21036" t="s">
        <v>140</v>
      </c>
    </row>
    <row r="21037" spans="1:7" x14ac:dyDescent="0.35">
      <c r="A21037" t="s">
        <v>11</v>
      </c>
      <c r="B21037" t="s">
        <v>339</v>
      </c>
      <c r="C21037">
        <v>5</v>
      </c>
      <c r="D21037" t="s">
        <v>140</v>
      </c>
      <c r="E21037" t="s">
        <v>177</v>
      </c>
      <c r="F21037" t="s">
        <v>140</v>
      </c>
      <c r="G21037" t="s">
        <v>140</v>
      </c>
    </row>
    <row r="21038" spans="1:7" x14ac:dyDescent="0.35">
      <c r="A21038" t="s">
        <v>12</v>
      </c>
      <c r="B21038" t="s">
        <v>2014</v>
      </c>
      <c r="C21038">
        <v>92</v>
      </c>
      <c r="D21038" t="s">
        <v>421</v>
      </c>
      <c r="E21038" t="s">
        <v>420</v>
      </c>
      <c r="F21038" t="s">
        <v>140</v>
      </c>
      <c r="G21038" t="s">
        <v>140</v>
      </c>
    </row>
    <row r="21039" spans="1:7" x14ac:dyDescent="0.35">
      <c r="A21039" t="s">
        <v>12</v>
      </c>
      <c r="B21039" t="s">
        <v>2015</v>
      </c>
      <c r="C21039">
        <v>181</v>
      </c>
      <c r="D21039" t="s">
        <v>97</v>
      </c>
      <c r="E21039" t="s">
        <v>98</v>
      </c>
      <c r="F21039" t="s">
        <v>140</v>
      </c>
      <c r="G21039" t="s">
        <v>140</v>
      </c>
    </row>
    <row r="21040" spans="1:7" x14ac:dyDescent="0.35">
      <c r="A21040" t="s">
        <v>12</v>
      </c>
      <c r="B21040" t="s">
        <v>339</v>
      </c>
      <c r="C21040">
        <v>3</v>
      </c>
      <c r="D21040" t="s">
        <v>140</v>
      </c>
      <c r="E21040" t="s">
        <v>177</v>
      </c>
      <c r="F21040" t="s">
        <v>140</v>
      </c>
      <c r="G21040" t="s">
        <v>140</v>
      </c>
    </row>
    <row r="21041" spans="1:7" x14ac:dyDescent="0.35">
      <c r="A21041" t="s">
        <v>13</v>
      </c>
      <c r="B21041" t="s">
        <v>2014</v>
      </c>
      <c r="C21041">
        <v>100</v>
      </c>
      <c r="D21041" t="s">
        <v>293</v>
      </c>
      <c r="E21041" t="s">
        <v>539</v>
      </c>
      <c r="F21041" t="s">
        <v>140</v>
      </c>
      <c r="G21041" t="s">
        <v>140</v>
      </c>
    </row>
    <row r="21042" spans="1:7" x14ac:dyDescent="0.35">
      <c r="A21042" t="s">
        <v>13</v>
      </c>
      <c r="B21042" t="s">
        <v>2015</v>
      </c>
      <c r="C21042">
        <v>116</v>
      </c>
      <c r="D21042" t="s">
        <v>749</v>
      </c>
      <c r="E21042" t="s">
        <v>748</v>
      </c>
      <c r="F21042" t="s">
        <v>140</v>
      </c>
      <c r="G21042" t="s">
        <v>140</v>
      </c>
    </row>
    <row r="21043" spans="1:7" x14ac:dyDescent="0.35">
      <c r="A21043" t="s">
        <v>13</v>
      </c>
      <c r="B21043" t="s">
        <v>339</v>
      </c>
      <c r="C21043">
        <v>1</v>
      </c>
      <c r="D21043" t="s">
        <v>140</v>
      </c>
      <c r="E21043" t="s">
        <v>177</v>
      </c>
      <c r="F21043" t="s">
        <v>140</v>
      </c>
      <c r="G21043" t="s">
        <v>140</v>
      </c>
    </row>
    <row r="21044" spans="1:7" x14ac:dyDescent="0.35">
      <c r="A21044" t="s">
        <v>14</v>
      </c>
      <c r="B21044" t="s">
        <v>2014</v>
      </c>
      <c r="C21044">
        <v>95</v>
      </c>
      <c r="D21044" t="s">
        <v>125</v>
      </c>
      <c r="E21044" t="s">
        <v>126</v>
      </c>
      <c r="F21044" t="s">
        <v>140</v>
      </c>
      <c r="G21044" t="s">
        <v>140</v>
      </c>
    </row>
    <row r="21045" spans="1:7" x14ac:dyDescent="0.35">
      <c r="A21045" t="s">
        <v>14</v>
      </c>
      <c r="B21045" t="s">
        <v>2015</v>
      </c>
      <c r="C21045">
        <v>145</v>
      </c>
      <c r="D21045" t="s">
        <v>113</v>
      </c>
      <c r="E21045" t="s">
        <v>114</v>
      </c>
      <c r="F21045" t="s">
        <v>140</v>
      </c>
      <c r="G21045" t="s">
        <v>140</v>
      </c>
    </row>
    <row r="21046" spans="1:7" x14ac:dyDescent="0.35">
      <c r="A21046" t="s">
        <v>14</v>
      </c>
      <c r="B21046" t="s">
        <v>339</v>
      </c>
      <c r="C21046">
        <v>6</v>
      </c>
      <c r="D21046" t="s">
        <v>894</v>
      </c>
      <c r="E21046" t="s">
        <v>972</v>
      </c>
      <c r="F21046" t="s">
        <v>140</v>
      </c>
      <c r="G21046" t="s">
        <v>140</v>
      </c>
    </row>
    <row r="21047" spans="1:7" x14ac:dyDescent="0.35">
      <c r="A21047" t="s">
        <v>15</v>
      </c>
      <c r="B21047" t="s">
        <v>2014</v>
      </c>
      <c r="C21047">
        <v>97</v>
      </c>
      <c r="D21047" t="s">
        <v>1106</v>
      </c>
      <c r="E21047" t="s">
        <v>387</v>
      </c>
      <c r="F21047" t="s">
        <v>1017</v>
      </c>
      <c r="G21047" t="s">
        <v>140</v>
      </c>
    </row>
    <row r="21048" spans="1:7" x14ac:dyDescent="0.35">
      <c r="A21048" t="s">
        <v>15</v>
      </c>
      <c r="B21048" t="s">
        <v>2015</v>
      </c>
      <c r="C21048">
        <v>168</v>
      </c>
      <c r="D21048" t="s">
        <v>446</v>
      </c>
      <c r="E21048" t="s">
        <v>680</v>
      </c>
      <c r="F21048" t="s">
        <v>1063</v>
      </c>
      <c r="G21048" t="s">
        <v>140</v>
      </c>
    </row>
    <row r="21049" spans="1:7" x14ac:dyDescent="0.35">
      <c r="A21049" t="s">
        <v>15</v>
      </c>
      <c r="B21049" t="s">
        <v>339</v>
      </c>
      <c r="C21049">
        <v>1</v>
      </c>
      <c r="D21049" t="s">
        <v>140</v>
      </c>
      <c r="E21049" t="s">
        <v>177</v>
      </c>
      <c r="F21049" t="s">
        <v>140</v>
      </c>
      <c r="G21049" t="s">
        <v>140</v>
      </c>
    </row>
    <row r="21050" spans="1:7" x14ac:dyDescent="0.35">
      <c r="A21050" t="s">
        <v>16</v>
      </c>
      <c r="B21050" t="s">
        <v>2014</v>
      </c>
      <c r="C21050">
        <v>111</v>
      </c>
      <c r="D21050" t="s">
        <v>897</v>
      </c>
      <c r="E21050" t="s">
        <v>94</v>
      </c>
      <c r="F21050" t="s">
        <v>1016</v>
      </c>
      <c r="G21050" t="s">
        <v>140</v>
      </c>
    </row>
    <row r="21051" spans="1:7" x14ac:dyDescent="0.35">
      <c r="A21051" t="s">
        <v>16</v>
      </c>
      <c r="B21051" t="s">
        <v>2015</v>
      </c>
      <c r="C21051">
        <v>189</v>
      </c>
      <c r="D21051" t="s">
        <v>1067</v>
      </c>
      <c r="E21051" t="s">
        <v>1111</v>
      </c>
      <c r="F21051" t="s">
        <v>140</v>
      </c>
      <c r="G21051" t="s">
        <v>140</v>
      </c>
    </row>
    <row r="21052" spans="1:7" x14ac:dyDescent="0.35">
      <c r="A21052" t="s">
        <v>16</v>
      </c>
      <c r="B21052" t="s">
        <v>339</v>
      </c>
      <c r="C21052">
        <v>5</v>
      </c>
      <c r="D21052" t="s">
        <v>83</v>
      </c>
      <c r="E21052" t="s">
        <v>82</v>
      </c>
      <c r="F21052" t="s">
        <v>140</v>
      </c>
      <c r="G21052" t="s">
        <v>140</v>
      </c>
    </row>
    <row r="21053" spans="1:7" x14ac:dyDescent="0.35">
      <c r="A21053" t="s">
        <v>17</v>
      </c>
      <c r="B21053" t="s">
        <v>2014</v>
      </c>
      <c r="C21053">
        <v>119</v>
      </c>
      <c r="D21053" t="s">
        <v>968</v>
      </c>
      <c r="E21053" t="s">
        <v>969</v>
      </c>
      <c r="F21053" t="s">
        <v>140</v>
      </c>
      <c r="G21053" t="s">
        <v>140</v>
      </c>
    </row>
    <row r="21054" spans="1:7" x14ac:dyDescent="0.35">
      <c r="A21054" t="s">
        <v>17</v>
      </c>
      <c r="B21054" t="s">
        <v>2015</v>
      </c>
      <c r="C21054">
        <v>158</v>
      </c>
      <c r="D21054" t="s">
        <v>1104</v>
      </c>
      <c r="E21054" t="s">
        <v>1167</v>
      </c>
      <c r="F21054" t="s">
        <v>140</v>
      </c>
      <c r="G21054" t="s">
        <v>140</v>
      </c>
    </row>
    <row r="21055" spans="1:7" x14ac:dyDescent="0.35">
      <c r="A21055" t="s">
        <v>17</v>
      </c>
      <c r="B21055" t="s">
        <v>339</v>
      </c>
      <c r="C21055">
        <v>3</v>
      </c>
      <c r="D21055" t="s">
        <v>140</v>
      </c>
      <c r="E21055" t="s">
        <v>177</v>
      </c>
      <c r="F21055" t="s">
        <v>140</v>
      </c>
      <c r="G21055" t="s">
        <v>140</v>
      </c>
    </row>
    <row r="21056" spans="1:7" x14ac:dyDescent="0.35">
      <c r="A21056" t="s">
        <v>18</v>
      </c>
      <c r="B21056" t="s">
        <v>2014</v>
      </c>
      <c r="C21056">
        <v>108</v>
      </c>
      <c r="D21056" t="s">
        <v>103</v>
      </c>
      <c r="E21056" t="s">
        <v>670</v>
      </c>
      <c r="F21056" t="s">
        <v>140</v>
      </c>
      <c r="G21056" t="s">
        <v>716</v>
      </c>
    </row>
    <row r="21057" spans="1:7" x14ac:dyDescent="0.35">
      <c r="A21057" t="s">
        <v>18</v>
      </c>
      <c r="B21057" t="s">
        <v>2015</v>
      </c>
      <c r="C21057">
        <v>128</v>
      </c>
      <c r="D21057" t="s">
        <v>983</v>
      </c>
      <c r="E21057" t="s">
        <v>982</v>
      </c>
      <c r="F21057" t="s">
        <v>140</v>
      </c>
      <c r="G21057" t="s">
        <v>140</v>
      </c>
    </row>
    <row r="21058" spans="1:7" x14ac:dyDescent="0.35">
      <c r="A21058" t="s">
        <v>18</v>
      </c>
      <c r="B21058" t="s">
        <v>339</v>
      </c>
      <c r="C21058">
        <v>1</v>
      </c>
      <c r="D21058" t="s">
        <v>140</v>
      </c>
      <c r="E21058" t="s">
        <v>177</v>
      </c>
      <c r="F21058" t="s">
        <v>140</v>
      </c>
      <c r="G21058" t="s">
        <v>140</v>
      </c>
    </row>
    <row r="21059" spans="1:7" x14ac:dyDescent="0.35">
      <c r="A21059" t="s">
        <v>19</v>
      </c>
      <c r="B21059" t="s">
        <v>2014</v>
      </c>
      <c r="C21059">
        <v>124</v>
      </c>
      <c r="D21059" t="s">
        <v>877</v>
      </c>
      <c r="E21059" t="s">
        <v>876</v>
      </c>
      <c r="F21059" t="s">
        <v>140</v>
      </c>
      <c r="G21059" t="s">
        <v>140</v>
      </c>
    </row>
    <row r="21060" spans="1:7" x14ac:dyDescent="0.35">
      <c r="A21060" t="s">
        <v>19</v>
      </c>
      <c r="B21060" t="s">
        <v>2015</v>
      </c>
      <c r="C21060">
        <v>166</v>
      </c>
      <c r="D21060" t="s">
        <v>781</v>
      </c>
      <c r="E21060" t="s">
        <v>958</v>
      </c>
      <c r="F21060" t="s">
        <v>1098</v>
      </c>
      <c r="G21060" t="s">
        <v>140</v>
      </c>
    </row>
    <row r="21061" spans="1:7" x14ac:dyDescent="0.35">
      <c r="A21061" t="s">
        <v>19</v>
      </c>
      <c r="B21061" t="s">
        <v>339</v>
      </c>
      <c r="C21061">
        <v>3</v>
      </c>
      <c r="D21061" t="s">
        <v>140</v>
      </c>
      <c r="E21061" t="s">
        <v>177</v>
      </c>
      <c r="F21061" t="s">
        <v>140</v>
      </c>
      <c r="G21061" t="s">
        <v>140</v>
      </c>
    </row>
    <row r="21062" spans="1:7" x14ac:dyDescent="0.35">
      <c r="A21062" t="s">
        <v>20</v>
      </c>
      <c r="B21062" t="s">
        <v>2014</v>
      </c>
      <c r="C21062">
        <v>118</v>
      </c>
      <c r="D21062" t="s">
        <v>801</v>
      </c>
      <c r="E21062" t="s">
        <v>500</v>
      </c>
      <c r="F21062" t="s">
        <v>140</v>
      </c>
      <c r="G21062" t="s">
        <v>1010</v>
      </c>
    </row>
    <row r="21063" spans="1:7" x14ac:dyDescent="0.35">
      <c r="A21063" t="s">
        <v>20</v>
      </c>
      <c r="B21063" t="s">
        <v>2015</v>
      </c>
      <c r="C21063">
        <v>173</v>
      </c>
      <c r="D21063" t="s">
        <v>643</v>
      </c>
      <c r="E21063" t="s">
        <v>642</v>
      </c>
      <c r="F21063" t="s">
        <v>140</v>
      </c>
      <c r="G21063" t="s">
        <v>140</v>
      </c>
    </row>
    <row r="21064" spans="1:7" x14ac:dyDescent="0.35">
      <c r="A21064" t="s">
        <v>20</v>
      </c>
      <c r="B21064" t="s">
        <v>339</v>
      </c>
      <c r="C21064">
        <v>1</v>
      </c>
      <c r="D21064" t="s">
        <v>140</v>
      </c>
      <c r="E21064" t="s">
        <v>177</v>
      </c>
      <c r="F21064" t="s">
        <v>140</v>
      </c>
      <c r="G21064" t="s">
        <v>140</v>
      </c>
    </row>
    <row r="21065" spans="1:7" x14ac:dyDescent="0.35">
      <c r="A21065" t="s">
        <v>21</v>
      </c>
      <c r="B21065" t="s">
        <v>2014</v>
      </c>
      <c r="C21065">
        <v>74</v>
      </c>
      <c r="D21065" t="s">
        <v>954</v>
      </c>
      <c r="E21065" t="s">
        <v>955</v>
      </c>
      <c r="F21065" t="s">
        <v>140</v>
      </c>
      <c r="G21065" t="s">
        <v>140</v>
      </c>
    </row>
    <row r="21066" spans="1:7" x14ac:dyDescent="0.35">
      <c r="A21066" t="s">
        <v>21</v>
      </c>
      <c r="B21066" t="s">
        <v>2015</v>
      </c>
      <c r="C21066">
        <v>173</v>
      </c>
      <c r="D21066" t="s">
        <v>942</v>
      </c>
      <c r="E21066" t="s">
        <v>943</v>
      </c>
      <c r="F21066" t="s">
        <v>140</v>
      </c>
      <c r="G21066" t="s">
        <v>140</v>
      </c>
    </row>
    <row r="21067" spans="1:7" x14ac:dyDescent="0.35">
      <c r="A21067" t="s">
        <v>21</v>
      </c>
      <c r="B21067" t="s">
        <v>339</v>
      </c>
      <c r="C21067">
        <v>4</v>
      </c>
      <c r="D21067" t="s">
        <v>467</v>
      </c>
      <c r="E21067" t="s">
        <v>468</v>
      </c>
      <c r="F21067" t="s">
        <v>140</v>
      </c>
      <c r="G21067" t="s">
        <v>140</v>
      </c>
    </row>
    <row r="21068" spans="1:7" x14ac:dyDescent="0.35">
      <c r="A21068" t="s">
        <v>22</v>
      </c>
      <c r="B21068" t="s">
        <v>2014</v>
      </c>
      <c r="C21068">
        <v>102</v>
      </c>
      <c r="D21068" t="s">
        <v>121</v>
      </c>
      <c r="E21068" t="s">
        <v>122</v>
      </c>
      <c r="F21068" t="s">
        <v>140</v>
      </c>
      <c r="G21068" t="s">
        <v>140</v>
      </c>
    </row>
    <row r="21069" spans="1:7" x14ac:dyDescent="0.35">
      <c r="A21069" t="s">
        <v>22</v>
      </c>
      <c r="B21069" t="s">
        <v>2015</v>
      </c>
      <c r="C21069">
        <v>164</v>
      </c>
      <c r="D21069" t="s">
        <v>371</v>
      </c>
      <c r="E21069" t="s">
        <v>370</v>
      </c>
      <c r="F21069" t="s">
        <v>140</v>
      </c>
      <c r="G21069" t="s">
        <v>140</v>
      </c>
    </row>
    <row r="21070" spans="1:7" x14ac:dyDescent="0.35">
      <c r="A21070" t="s">
        <v>22</v>
      </c>
      <c r="B21070" t="s">
        <v>339</v>
      </c>
      <c r="C21070">
        <v>3</v>
      </c>
      <c r="D21070" t="s">
        <v>140</v>
      </c>
      <c r="E21070" t="s">
        <v>177</v>
      </c>
      <c r="F21070" t="s">
        <v>140</v>
      </c>
      <c r="G21070" t="s">
        <v>140</v>
      </c>
    </row>
    <row r="21071" spans="1:7" x14ac:dyDescent="0.35">
      <c r="A21071" t="s">
        <v>23</v>
      </c>
      <c r="B21071" t="s">
        <v>2014</v>
      </c>
      <c r="C21071">
        <v>129</v>
      </c>
      <c r="D21071" t="s">
        <v>716</v>
      </c>
      <c r="E21071" t="s">
        <v>114</v>
      </c>
      <c r="F21071" t="s">
        <v>140</v>
      </c>
      <c r="G21071" t="s">
        <v>1046</v>
      </c>
    </row>
    <row r="21072" spans="1:7" x14ac:dyDescent="0.35">
      <c r="A21072" t="s">
        <v>23</v>
      </c>
      <c r="B21072" t="s">
        <v>2015</v>
      </c>
      <c r="C21072">
        <v>115</v>
      </c>
      <c r="D21072" t="s">
        <v>293</v>
      </c>
      <c r="E21072" t="s">
        <v>539</v>
      </c>
      <c r="F21072" t="s">
        <v>140</v>
      </c>
      <c r="G21072" t="s">
        <v>140</v>
      </c>
    </row>
    <row r="21073" spans="1:7" x14ac:dyDescent="0.35">
      <c r="A21073" t="s">
        <v>23</v>
      </c>
      <c r="B21073" t="s">
        <v>339</v>
      </c>
      <c r="C21073">
        <v>4</v>
      </c>
      <c r="D21073" t="s">
        <v>140</v>
      </c>
      <c r="E21073" t="s">
        <v>177</v>
      </c>
      <c r="F21073" t="s">
        <v>140</v>
      </c>
      <c r="G21073" t="s">
        <v>140</v>
      </c>
    </row>
    <row r="21074" spans="1:7" x14ac:dyDescent="0.35">
      <c r="A21074" t="s">
        <v>24</v>
      </c>
      <c r="B21074" t="s">
        <v>2014</v>
      </c>
      <c r="C21074">
        <v>151</v>
      </c>
      <c r="D21074" t="s">
        <v>849</v>
      </c>
      <c r="E21074" t="s">
        <v>927</v>
      </c>
      <c r="F21074" t="s">
        <v>140</v>
      </c>
      <c r="G21074" t="s">
        <v>140</v>
      </c>
    </row>
    <row r="21075" spans="1:7" x14ac:dyDescent="0.35">
      <c r="A21075" t="s">
        <v>24</v>
      </c>
      <c r="B21075" t="s">
        <v>2015</v>
      </c>
      <c r="C21075">
        <v>168</v>
      </c>
      <c r="D21075" t="s">
        <v>371</v>
      </c>
      <c r="E21075" t="s">
        <v>719</v>
      </c>
      <c r="F21075" t="s">
        <v>1014</v>
      </c>
      <c r="G21075" t="s">
        <v>140</v>
      </c>
    </row>
    <row r="21076" spans="1:7" x14ac:dyDescent="0.35">
      <c r="A21076" t="s">
        <v>24</v>
      </c>
      <c r="B21076" t="s">
        <v>339</v>
      </c>
      <c r="C21076">
        <v>3</v>
      </c>
      <c r="D21076" t="s">
        <v>140</v>
      </c>
      <c r="E21076" t="s">
        <v>177</v>
      </c>
      <c r="F21076" t="s">
        <v>140</v>
      </c>
      <c r="G21076" t="s">
        <v>140</v>
      </c>
    </row>
    <row r="21077" spans="1:7" x14ac:dyDescent="0.35">
      <c r="A21077" t="s">
        <v>25</v>
      </c>
      <c r="B21077" t="s">
        <v>2014</v>
      </c>
      <c r="C21077">
        <v>133</v>
      </c>
      <c r="D21077" t="s">
        <v>749</v>
      </c>
      <c r="E21077" t="s">
        <v>748</v>
      </c>
      <c r="F21077" t="s">
        <v>140</v>
      </c>
      <c r="G21077" t="s">
        <v>140</v>
      </c>
    </row>
    <row r="21078" spans="1:7" x14ac:dyDescent="0.35">
      <c r="A21078" t="s">
        <v>25</v>
      </c>
      <c r="B21078" t="s">
        <v>2015</v>
      </c>
      <c r="C21078">
        <v>177</v>
      </c>
      <c r="D21078" t="s">
        <v>592</v>
      </c>
      <c r="E21078" t="s">
        <v>1158</v>
      </c>
      <c r="F21078" t="s">
        <v>140</v>
      </c>
      <c r="G21078" t="s">
        <v>140</v>
      </c>
    </row>
    <row r="21079" spans="1:7" x14ac:dyDescent="0.35">
      <c r="A21079" t="s">
        <v>26</v>
      </c>
      <c r="B21079" t="s">
        <v>2014</v>
      </c>
      <c r="C21079">
        <v>114</v>
      </c>
      <c r="D21079" t="s">
        <v>495</v>
      </c>
      <c r="E21079" t="s">
        <v>494</v>
      </c>
      <c r="F21079" t="s">
        <v>140</v>
      </c>
      <c r="G21079" t="s">
        <v>140</v>
      </c>
    </row>
    <row r="21080" spans="1:7" x14ac:dyDescent="0.35">
      <c r="A21080" t="s">
        <v>26</v>
      </c>
      <c r="B21080" t="s">
        <v>2015</v>
      </c>
      <c r="C21080">
        <v>203</v>
      </c>
      <c r="D21080" t="s">
        <v>1080</v>
      </c>
      <c r="E21080" t="s">
        <v>1081</v>
      </c>
      <c r="F21080" t="s">
        <v>140</v>
      </c>
      <c r="G21080" t="s">
        <v>140</v>
      </c>
    </row>
    <row r="21081" spans="1:7" x14ac:dyDescent="0.35">
      <c r="A21081" t="s">
        <v>26</v>
      </c>
      <c r="B21081" t="s">
        <v>339</v>
      </c>
      <c r="C21081">
        <v>3</v>
      </c>
      <c r="D21081" t="s">
        <v>140</v>
      </c>
      <c r="E21081" t="s">
        <v>177</v>
      </c>
      <c r="F21081" t="s">
        <v>140</v>
      </c>
      <c r="G21081" t="s">
        <v>140</v>
      </c>
    </row>
    <row r="21082" spans="1:7" x14ac:dyDescent="0.35">
      <c r="A21082" t="s">
        <v>27</v>
      </c>
      <c r="B21082" t="s">
        <v>2014</v>
      </c>
      <c r="C21082">
        <v>138</v>
      </c>
      <c r="D21082" t="s">
        <v>942</v>
      </c>
      <c r="E21082" t="s">
        <v>943</v>
      </c>
      <c r="F21082" t="s">
        <v>140</v>
      </c>
      <c r="G21082" t="s">
        <v>140</v>
      </c>
    </row>
    <row r="21083" spans="1:7" x14ac:dyDescent="0.35">
      <c r="A21083" t="s">
        <v>27</v>
      </c>
      <c r="B21083" t="s">
        <v>2015</v>
      </c>
      <c r="C21083">
        <v>186</v>
      </c>
      <c r="D21083" t="s">
        <v>317</v>
      </c>
      <c r="E21083" t="s">
        <v>316</v>
      </c>
      <c r="F21083" t="s">
        <v>140</v>
      </c>
      <c r="G21083" t="s">
        <v>140</v>
      </c>
    </row>
    <row r="21084" spans="1:7" x14ac:dyDescent="0.35">
      <c r="A21084" t="s">
        <v>27</v>
      </c>
      <c r="B21084" t="s">
        <v>339</v>
      </c>
      <c r="C21084">
        <v>7</v>
      </c>
      <c r="D21084" t="s">
        <v>771</v>
      </c>
      <c r="E21084" t="s">
        <v>770</v>
      </c>
      <c r="F21084" t="s">
        <v>140</v>
      </c>
      <c r="G21084" t="s">
        <v>140</v>
      </c>
    </row>
    <row r="21085" spans="1:7" x14ac:dyDescent="0.35">
      <c r="A21085" t="s">
        <v>28</v>
      </c>
      <c r="B21085" t="s">
        <v>2014</v>
      </c>
      <c r="C21085">
        <v>97</v>
      </c>
      <c r="D21085" t="s">
        <v>123</v>
      </c>
      <c r="E21085" t="s">
        <v>124</v>
      </c>
      <c r="F21085" t="s">
        <v>140</v>
      </c>
      <c r="G21085" t="s">
        <v>140</v>
      </c>
    </row>
    <row r="21086" spans="1:7" x14ac:dyDescent="0.35">
      <c r="A21086" t="s">
        <v>28</v>
      </c>
      <c r="B21086" t="s">
        <v>2015</v>
      </c>
      <c r="C21086">
        <v>164</v>
      </c>
      <c r="D21086" t="s">
        <v>903</v>
      </c>
      <c r="E21086" t="s">
        <v>904</v>
      </c>
      <c r="F21086" t="s">
        <v>140</v>
      </c>
      <c r="G21086" t="s">
        <v>140</v>
      </c>
    </row>
    <row r="21087" spans="1:7" x14ac:dyDescent="0.35">
      <c r="A21087" t="s">
        <v>28</v>
      </c>
      <c r="B21087" t="s">
        <v>339</v>
      </c>
      <c r="C21087">
        <v>5</v>
      </c>
      <c r="D21087" t="s">
        <v>843</v>
      </c>
      <c r="E21087" t="s">
        <v>842</v>
      </c>
      <c r="F21087" t="s">
        <v>140</v>
      </c>
      <c r="G21087" t="s">
        <v>140</v>
      </c>
    </row>
    <row r="21088" spans="1:7" x14ac:dyDescent="0.35">
      <c r="A21088" t="s">
        <v>29</v>
      </c>
      <c r="B21088" t="s">
        <v>2014</v>
      </c>
      <c r="C21088">
        <v>146</v>
      </c>
      <c r="D21088" t="s">
        <v>769</v>
      </c>
      <c r="E21088" t="s">
        <v>1005</v>
      </c>
      <c r="F21088" t="s">
        <v>1022</v>
      </c>
      <c r="G21088" t="s">
        <v>140</v>
      </c>
    </row>
    <row r="21089" spans="1:7" x14ac:dyDescent="0.35">
      <c r="A21089" t="s">
        <v>29</v>
      </c>
      <c r="B21089" t="s">
        <v>2015</v>
      </c>
      <c r="C21089">
        <v>183</v>
      </c>
      <c r="D21089" t="s">
        <v>812</v>
      </c>
      <c r="E21089" t="s">
        <v>811</v>
      </c>
      <c r="F21089" t="s">
        <v>140</v>
      </c>
      <c r="G21089" t="s">
        <v>140</v>
      </c>
    </row>
    <row r="21090" spans="1:7" x14ac:dyDescent="0.35">
      <c r="A21090" t="s">
        <v>29</v>
      </c>
      <c r="B21090" t="s">
        <v>339</v>
      </c>
      <c r="C21090">
        <v>9</v>
      </c>
      <c r="D21090" t="s">
        <v>99</v>
      </c>
      <c r="E21090" t="s">
        <v>100</v>
      </c>
      <c r="F21090" t="s">
        <v>140</v>
      </c>
      <c r="G21090" t="s">
        <v>140</v>
      </c>
    </row>
    <row r="21091" spans="1:7" x14ac:dyDescent="0.35">
      <c r="A21091" t="s">
        <v>30</v>
      </c>
      <c r="B21091" t="s">
        <v>2014</v>
      </c>
      <c r="C21091">
        <v>107</v>
      </c>
      <c r="D21091" t="s">
        <v>1064</v>
      </c>
      <c r="E21091" t="s">
        <v>1113</v>
      </c>
      <c r="F21091" t="s">
        <v>140</v>
      </c>
      <c r="G21091" t="s">
        <v>140</v>
      </c>
    </row>
    <row r="21092" spans="1:7" x14ac:dyDescent="0.35">
      <c r="A21092" t="s">
        <v>30</v>
      </c>
      <c r="B21092" t="s">
        <v>2015</v>
      </c>
      <c r="C21092">
        <v>171</v>
      </c>
      <c r="D21092" t="s">
        <v>109</v>
      </c>
      <c r="E21092" t="s">
        <v>1157</v>
      </c>
      <c r="F21092" t="s">
        <v>1009</v>
      </c>
      <c r="G21092" t="s">
        <v>140</v>
      </c>
    </row>
    <row r="21093" spans="1:7" x14ac:dyDescent="0.35">
      <c r="A21093" t="s">
        <v>31</v>
      </c>
      <c r="B21093" t="s">
        <v>2014</v>
      </c>
      <c r="C21093">
        <v>158</v>
      </c>
      <c r="D21093" t="s">
        <v>847</v>
      </c>
      <c r="E21093" t="s">
        <v>905</v>
      </c>
      <c r="F21093" t="s">
        <v>140</v>
      </c>
      <c r="G21093" t="s">
        <v>140</v>
      </c>
    </row>
    <row r="21094" spans="1:7" x14ac:dyDescent="0.35">
      <c r="A21094" t="s">
        <v>31</v>
      </c>
      <c r="B21094" t="s">
        <v>2015</v>
      </c>
      <c r="C21094">
        <v>104</v>
      </c>
      <c r="D21094" t="s">
        <v>320</v>
      </c>
      <c r="E21094" t="s">
        <v>319</v>
      </c>
      <c r="F21094" t="s">
        <v>140</v>
      </c>
      <c r="G21094" t="s">
        <v>140</v>
      </c>
    </row>
    <row r="21095" spans="1:7" x14ac:dyDescent="0.35">
      <c r="A21095" t="s">
        <v>32</v>
      </c>
      <c r="B21095" t="s">
        <v>2014</v>
      </c>
      <c r="C21095">
        <v>2718</v>
      </c>
      <c r="D21095" t="s">
        <v>117</v>
      </c>
      <c r="E21095" t="s">
        <v>892</v>
      </c>
      <c r="F21095" t="s">
        <v>1022</v>
      </c>
      <c r="G21095" t="s">
        <v>1016</v>
      </c>
    </row>
    <row r="21096" spans="1:7" x14ac:dyDescent="0.35">
      <c r="A21096" t="s">
        <v>32</v>
      </c>
      <c r="B21096" t="s">
        <v>2015</v>
      </c>
      <c r="C21096">
        <v>3954</v>
      </c>
      <c r="D21096" t="s">
        <v>1104</v>
      </c>
      <c r="E21096" t="s">
        <v>1099</v>
      </c>
      <c r="F21096" t="s">
        <v>1008</v>
      </c>
      <c r="G21096" t="s">
        <v>140</v>
      </c>
    </row>
    <row r="21097" spans="1:7" x14ac:dyDescent="0.35">
      <c r="A21097" t="s">
        <v>32</v>
      </c>
      <c r="B21097" t="s">
        <v>339</v>
      </c>
      <c r="C21097">
        <v>73</v>
      </c>
      <c r="D21097" t="s">
        <v>443</v>
      </c>
      <c r="E21097" t="s">
        <v>442</v>
      </c>
      <c r="F21097" t="s">
        <v>140</v>
      </c>
      <c r="G21097" t="s">
        <v>140</v>
      </c>
    </row>
    <row r="21099" spans="1:7" x14ac:dyDescent="0.35">
      <c r="A21099" t="s">
        <v>2024</v>
      </c>
    </row>
    <row r="21100" spans="1:7" x14ac:dyDescent="0.35">
      <c r="A21100" t="s">
        <v>2</v>
      </c>
      <c r="B21100" t="s">
        <v>1136</v>
      </c>
      <c r="C21100" t="s">
        <v>3</v>
      </c>
      <c r="D21100" t="s">
        <v>85</v>
      </c>
      <c r="E21100" t="s">
        <v>86</v>
      </c>
      <c r="F21100" t="s">
        <v>1133</v>
      </c>
      <c r="G21100" t="s">
        <v>136</v>
      </c>
    </row>
    <row r="21101" spans="1:7" x14ac:dyDescent="0.35">
      <c r="A21101" t="s">
        <v>8</v>
      </c>
      <c r="B21101" t="s">
        <v>1126</v>
      </c>
      <c r="C21101">
        <v>142</v>
      </c>
      <c r="D21101" t="s">
        <v>105</v>
      </c>
      <c r="E21101" t="s">
        <v>106</v>
      </c>
      <c r="F21101" t="s">
        <v>140</v>
      </c>
      <c r="G21101" t="s">
        <v>140</v>
      </c>
    </row>
    <row r="21102" spans="1:7" x14ac:dyDescent="0.35">
      <c r="A21102" t="s">
        <v>8</v>
      </c>
      <c r="B21102" t="s">
        <v>1127</v>
      </c>
      <c r="C21102">
        <v>120</v>
      </c>
      <c r="D21102" t="s">
        <v>443</v>
      </c>
      <c r="E21102" t="s">
        <v>442</v>
      </c>
      <c r="F21102" t="s">
        <v>140</v>
      </c>
      <c r="G21102" t="s">
        <v>140</v>
      </c>
    </row>
    <row r="21103" spans="1:7" x14ac:dyDescent="0.35">
      <c r="A21103" t="s">
        <v>8</v>
      </c>
      <c r="B21103" t="s">
        <v>339</v>
      </c>
      <c r="C21103">
        <v>2</v>
      </c>
      <c r="D21103" t="s">
        <v>140</v>
      </c>
      <c r="E21103" t="s">
        <v>177</v>
      </c>
      <c r="F21103" t="s">
        <v>140</v>
      </c>
      <c r="G21103" t="s">
        <v>140</v>
      </c>
    </row>
    <row r="21104" spans="1:7" x14ac:dyDescent="0.35">
      <c r="A21104" t="s">
        <v>9</v>
      </c>
      <c r="B21104" t="s">
        <v>1126</v>
      </c>
      <c r="C21104">
        <v>129</v>
      </c>
      <c r="D21104" t="s">
        <v>1065</v>
      </c>
      <c r="E21104" t="s">
        <v>1190</v>
      </c>
      <c r="F21104" t="s">
        <v>140</v>
      </c>
      <c r="G21104" t="s">
        <v>140</v>
      </c>
    </row>
    <row r="21105" spans="1:7" x14ac:dyDescent="0.35">
      <c r="A21105" t="s">
        <v>9</v>
      </c>
      <c r="B21105" t="s">
        <v>1127</v>
      </c>
      <c r="C21105">
        <v>162</v>
      </c>
      <c r="D21105" t="s">
        <v>123</v>
      </c>
      <c r="E21105" t="s">
        <v>124</v>
      </c>
      <c r="F21105" t="s">
        <v>140</v>
      </c>
      <c r="G21105" t="s">
        <v>140</v>
      </c>
    </row>
    <row r="21106" spans="1:7" x14ac:dyDescent="0.35">
      <c r="A21106" t="s">
        <v>9</v>
      </c>
      <c r="B21106" t="s">
        <v>339</v>
      </c>
      <c r="C21106">
        <v>9</v>
      </c>
      <c r="D21106" t="s">
        <v>140</v>
      </c>
      <c r="E21106" t="s">
        <v>177</v>
      </c>
      <c r="F21106" t="s">
        <v>140</v>
      </c>
      <c r="G21106" t="s">
        <v>140</v>
      </c>
    </row>
    <row r="21107" spans="1:7" x14ac:dyDescent="0.35">
      <c r="A21107" t="s">
        <v>10</v>
      </c>
      <c r="B21107" t="s">
        <v>1126</v>
      </c>
      <c r="C21107">
        <v>122</v>
      </c>
      <c r="D21107" t="s">
        <v>871</v>
      </c>
      <c r="E21107" t="s">
        <v>872</v>
      </c>
      <c r="F21107" t="s">
        <v>140</v>
      </c>
      <c r="G21107" t="s">
        <v>140</v>
      </c>
    </row>
    <row r="21108" spans="1:7" x14ac:dyDescent="0.35">
      <c r="A21108" t="s">
        <v>10</v>
      </c>
      <c r="B21108" t="s">
        <v>1127</v>
      </c>
      <c r="C21108">
        <v>124</v>
      </c>
      <c r="D21108" t="s">
        <v>422</v>
      </c>
      <c r="E21108" t="s">
        <v>423</v>
      </c>
      <c r="F21108" t="s">
        <v>140</v>
      </c>
      <c r="G21108" t="s">
        <v>140</v>
      </c>
    </row>
    <row r="21109" spans="1:7" x14ac:dyDescent="0.35">
      <c r="A21109" t="s">
        <v>10</v>
      </c>
      <c r="B21109" t="s">
        <v>339</v>
      </c>
      <c r="C21109">
        <v>11</v>
      </c>
      <c r="D21109" t="s">
        <v>501</v>
      </c>
      <c r="E21109" t="s">
        <v>500</v>
      </c>
      <c r="F21109" t="s">
        <v>140</v>
      </c>
      <c r="G21109" t="s">
        <v>140</v>
      </c>
    </row>
    <row r="21110" spans="1:7" x14ac:dyDescent="0.35">
      <c r="A21110" t="s">
        <v>11</v>
      </c>
      <c r="B21110" t="s">
        <v>1126</v>
      </c>
      <c r="C21110">
        <v>150</v>
      </c>
      <c r="D21110" t="s">
        <v>286</v>
      </c>
      <c r="E21110" t="s">
        <v>285</v>
      </c>
      <c r="F21110" t="s">
        <v>140</v>
      </c>
      <c r="G21110" t="s">
        <v>140</v>
      </c>
    </row>
    <row r="21111" spans="1:7" x14ac:dyDescent="0.35">
      <c r="A21111" t="s">
        <v>11</v>
      </c>
      <c r="B21111" t="s">
        <v>1127</v>
      </c>
      <c r="C21111">
        <v>157</v>
      </c>
      <c r="D21111" t="s">
        <v>812</v>
      </c>
      <c r="E21111" t="s">
        <v>811</v>
      </c>
      <c r="F21111" t="s">
        <v>140</v>
      </c>
      <c r="G21111" t="s">
        <v>140</v>
      </c>
    </row>
    <row r="21112" spans="1:7" x14ac:dyDescent="0.35">
      <c r="A21112" t="s">
        <v>11</v>
      </c>
      <c r="B21112" t="s">
        <v>339</v>
      </c>
      <c r="C21112">
        <v>10</v>
      </c>
      <c r="D21112" t="s">
        <v>422</v>
      </c>
      <c r="E21112" t="s">
        <v>423</v>
      </c>
      <c r="F21112" t="s">
        <v>140</v>
      </c>
      <c r="G21112" t="s">
        <v>140</v>
      </c>
    </row>
    <row r="21113" spans="1:7" x14ac:dyDescent="0.35">
      <c r="A21113" t="s">
        <v>12</v>
      </c>
      <c r="B21113" t="s">
        <v>1126</v>
      </c>
      <c r="C21113">
        <v>130</v>
      </c>
      <c r="D21113" t="s">
        <v>862</v>
      </c>
      <c r="E21113" t="s">
        <v>861</v>
      </c>
      <c r="F21113" t="s">
        <v>140</v>
      </c>
      <c r="G21113" t="s">
        <v>140</v>
      </c>
    </row>
    <row r="21114" spans="1:7" x14ac:dyDescent="0.35">
      <c r="A21114" t="s">
        <v>12</v>
      </c>
      <c r="B21114" t="s">
        <v>1127</v>
      </c>
      <c r="C21114">
        <v>128</v>
      </c>
      <c r="D21114" t="s">
        <v>121</v>
      </c>
      <c r="E21114" t="s">
        <v>122</v>
      </c>
      <c r="F21114" t="s">
        <v>140</v>
      </c>
      <c r="G21114" t="s">
        <v>140</v>
      </c>
    </row>
    <row r="21115" spans="1:7" x14ac:dyDescent="0.35">
      <c r="A21115" t="s">
        <v>12</v>
      </c>
      <c r="B21115" t="s">
        <v>339</v>
      </c>
      <c r="C21115">
        <v>18</v>
      </c>
      <c r="D21115" t="s">
        <v>140</v>
      </c>
      <c r="E21115" t="s">
        <v>177</v>
      </c>
      <c r="F21115" t="s">
        <v>140</v>
      </c>
      <c r="G21115" t="s">
        <v>140</v>
      </c>
    </row>
    <row r="21116" spans="1:7" x14ac:dyDescent="0.35">
      <c r="A21116" t="s">
        <v>13</v>
      </c>
      <c r="B21116" t="s">
        <v>1126</v>
      </c>
      <c r="C21116">
        <v>99</v>
      </c>
      <c r="D21116" t="s">
        <v>756</v>
      </c>
      <c r="E21116" t="s">
        <v>757</v>
      </c>
      <c r="F21116" t="s">
        <v>140</v>
      </c>
      <c r="G21116" t="s">
        <v>140</v>
      </c>
    </row>
    <row r="21117" spans="1:7" x14ac:dyDescent="0.35">
      <c r="A21117" t="s">
        <v>13</v>
      </c>
      <c r="B21117" t="s">
        <v>1127</v>
      </c>
      <c r="C21117">
        <v>106</v>
      </c>
      <c r="D21117" t="s">
        <v>993</v>
      </c>
      <c r="E21117" t="s">
        <v>992</v>
      </c>
      <c r="F21117" t="s">
        <v>140</v>
      </c>
      <c r="G21117" t="s">
        <v>140</v>
      </c>
    </row>
    <row r="21118" spans="1:7" x14ac:dyDescent="0.35">
      <c r="A21118" t="s">
        <v>13</v>
      </c>
      <c r="B21118" t="s">
        <v>339</v>
      </c>
      <c r="C21118">
        <v>12</v>
      </c>
      <c r="D21118" t="s">
        <v>824</v>
      </c>
      <c r="E21118" t="s">
        <v>933</v>
      </c>
      <c r="F21118" t="s">
        <v>140</v>
      </c>
      <c r="G21118" t="s">
        <v>140</v>
      </c>
    </row>
    <row r="21119" spans="1:7" x14ac:dyDescent="0.35">
      <c r="A21119" t="s">
        <v>14</v>
      </c>
      <c r="B21119" t="s">
        <v>1126</v>
      </c>
      <c r="C21119">
        <v>110</v>
      </c>
      <c r="D21119" t="s">
        <v>422</v>
      </c>
      <c r="E21119" t="s">
        <v>423</v>
      </c>
      <c r="F21119" t="s">
        <v>140</v>
      </c>
      <c r="G21119" t="s">
        <v>140</v>
      </c>
    </row>
    <row r="21120" spans="1:7" x14ac:dyDescent="0.35">
      <c r="A21120" t="s">
        <v>14</v>
      </c>
      <c r="B21120" t="s">
        <v>1127</v>
      </c>
      <c r="C21120">
        <v>129</v>
      </c>
      <c r="D21120" t="s">
        <v>103</v>
      </c>
      <c r="E21120" t="s">
        <v>104</v>
      </c>
      <c r="F21120" t="s">
        <v>140</v>
      </c>
      <c r="G21120" t="s">
        <v>140</v>
      </c>
    </row>
    <row r="21121" spans="1:7" x14ac:dyDescent="0.35">
      <c r="A21121" t="s">
        <v>14</v>
      </c>
      <c r="B21121" t="s">
        <v>339</v>
      </c>
      <c r="C21121">
        <v>7</v>
      </c>
      <c r="D21121" t="s">
        <v>140</v>
      </c>
      <c r="E21121" t="s">
        <v>177</v>
      </c>
      <c r="F21121" t="s">
        <v>140</v>
      </c>
      <c r="G21121" t="s">
        <v>140</v>
      </c>
    </row>
    <row r="21122" spans="1:7" x14ac:dyDescent="0.35">
      <c r="A21122" t="s">
        <v>15</v>
      </c>
      <c r="B21122" t="s">
        <v>1126</v>
      </c>
      <c r="C21122">
        <v>135</v>
      </c>
      <c r="D21122" t="s">
        <v>952</v>
      </c>
      <c r="E21122" t="s">
        <v>927</v>
      </c>
      <c r="F21122" t="s">
        <v>1019</v>
      </c>
      <c r="G21122" t="s">
        <v>140</v>
      </c>
    </row>
    <row r="21123" spans="1:7" x14ac:dyDescent="0.35">
      <c r="A21123" t="s">
        <v>15</v>
      </c>
      <c r="B21123" t="s">
        <v>1127</v>
      </c>
      <c r="C21123">
        <v>125</v>
      </c>
      <c r="D21123" t="s">
        <v>467</v>
      </c>
      <c r="E21123" t="s">
        <v>468</v>
      </c>
      <c r="F21123" t="s">
        <v>140</v>
      </c>
      <c r="G21123" t="s">
        <v>140</v>
      </c>
    </row>
    <row r="21124" spans="1:7" x14ac:dyDescent="0.35">
      <c r="A21124" t="s">
        <v>15</v>
      </c>
      <c r="B21124" t="s">
        <v>339</v>
      </c>
      <c r="C21124">
        <v>6</v>
      </c>
      <c r="D21124" t="s">
        <v>140</v>
      </c>
      <c r="E21124" t="s">
        <v>285</v>
      </c>
      <c r="F21124" t="s">
        <v>286</v>
      </c>
      <c r="G21124" t="s">
        <v>140</v>
      </c>
    </row>
    <row r="21125" spans="1:7" x14ac:dyDescent="0.35">
      <c r="A21125" t="s">
        <v>16</v>
      </c>
      <c r="B21125" t="s">
        <v>1126</v>
      </c>
      <c r="C21125">
        <v>156</v>
      </c>
      <c r="D21125" t="s">
        <v>109</v>
      </c>
      <c r="E21125" t="s">
        <v>110</v>
      </c>
      <c r="F21125" t="s">
        <v>140</v>
      </c>
      <c r="G21125" t="s">
        <v>140</v>
      </c>
    </row>
    <row r="21126" spans="1:7" x14ac:dyDescent="0.35">
      <c r="A21126" t="s">
        <v>16</v>
      </c>
      <c r="B21126" t="s">
        <v>1127</v>
      </c>
      <c r="C21126">
        <v>132</v>
      </c>
      <c r="D21126" t="s">
        <v>643</v>
      </c>
      <c r="E21126" t="s">
        <v>642</v>
      </c>
      <c r="F21126" t="s">
        <v>140</v>
      </c>
      <c r="G21126" t="s">
        <v>140</v>
      </c>
    </row>
    <row r="21127" spans="1:7" x14ac:dyDescent="0.35">
      <c r="A21127" t="s">
        <v>16</v>
      </c>
      <c r="B21127" t="s">
        <v>339</v>
      </c>
      <c r="C21127">
        <v>17</v>
      </c>
      <c r="D21127" t="s">
        <v>1139</v>
      </c>
      <c r="E21127" t="s">
        <v>972</v>
      </c>
      <c r="F21127" t="s">
        <v>1050</v>
      </c>
      <c r="G21127" t="s">
        <v>140</v>
      </c>
    </row>
    <row r="21128" spans="1:7" x14ac:dyDescent="0.35">
      <c r="A21128" t="s">
        <v>17</v>
      </c>
      <c r="B21128" t="s">
        <v>1126</v>
      </c>
      <c r="C21128">
        <v>126</v>
      </c>
      <c r="D21128" t="s">
        <v>741</v>
      </c>
      <c r="E21128" t="s">
        <v>740</v>
      </c>
      <c r="F21128" t="s">
        <v>140</v>
      </c>
      <c r="G21128" t="s">
        <v>140</v>
      </c>
    </row>
    <row r="21129" spans="1:7" x14ac:dyDescent="0.35">
      <c r="A21129" t="s">
        <v>17</v>
      </c>
      <c r="B21129" t="s">
        <v>1127</v>
      </c>
      <c r="C21129">
        <v>135</v>
      </c>
      <c r="D21129" t="s">
        <v>117</v>
      </c>
      <c r="E21129" t="s">
        <v>118</v>
      </c>
      <c r="F21129" t="s">
        <v>140</v>
      </c>
      <c r="G21129" t="s">
        <v>140</v>
      </c>
    </row>
    <row r="21130" spans="1:7" x14ac:dyDescent="0.35">
      <c r="A21130" t="s">
        <v>17</v>
      </c>
      <c r="B21130" t="s">
        <v>339</v>
      </c>
      <c r="C21130">
        <v>19</v>
      </c>
      <c r="D21130" t="s">
        <v>977</v>
      </c>
      <c r="E21130" t="s">
        <v>1024</v>
      </c>
      <c r="F21130" t="s">
        <v>140</v>
      </c>
      <c r="G21130" t="s">
        <v>140</v>
      </c>
    </row>
    <row r="21131" spans="1:7" x14ac:dyDescent="0.35">
      <c r="A21131" t="s">
        <v>18</v>
      </c>
      <c r="B21131" t="s">
        <v>1126</v>
      </c>
      <c r="C21131">
        <v>128</v>
      </c>
      <c r="D21131" t="s">
        <v>785</v>
      </c>
      <c r="E21131" t="s">
        <v>680</v>
      </c>
      <c r="F21131" t="s">
        <v>140</v>
      </c>
      <c r="G21131" t="s">
        <v>91</v>
      </c>
    </row>
    <row r="21132" spans="1:7" x14ac:dyDescent="0.35">
      <c r="A21132" t="s">
        <v>18</v>
      </c>
      <c r="B21132" t="s">
        <v>1127</v>
      </c>
      <c r="C21132">
        <v>105</v>
      </c>
      <c r="D21132" t="s">
        <v>929</v>
      </c>
      <c r="E21132" t="s">
        <v>928</v>
      </c>
      <c r="F21132" t="s">
        <v>140</v>
      </c>
      <c r="G21132" t="s">
        <v>140</v>
      </c>
    </row>
    <row r="21133" spans="1:7" x14ac:dyDescent="0.35">
      <c r="A21133" t="s">
        <v>18</v>
      </c>
      <c r="B21133" t="s">
        <v>339</v>
      </c>
      <c r="C21133">
        <v>4</v>
      </c>
      <c r="D21133" t="s">
        <v>734</v>
      </c>
      <c r="E21133" t="s">
        <v>735</v>
      </c>
      <c r="F21133" t="s">
        <v>140</v>
      </c>
      <c r="G21133" t="s">
        <v>140</v>
      </c>
    </row>
    <row r="21134" spans="1:7" x14ac:dyDescent="0.35">
      <c r="A21134" t="s">
        <v>19</v>
      </c>
      <c r="B21134" t="s">
        <v>1126</v>
      </c>
      <c r="C21134">
        <v>155</v>
      </c>
      <c r="D21134" t="s">
        <v>340</v>
      </c>
      <c r="E21134" t="s">
        <v>957</v>
      </c>
      <c r="F21134" t="s">
        <v>1066</v>
      </c>
      <c r="G21134" t="s">
        <v>140</v>
      </c>
    </row>
    <row r="21135" spans="1:7" x14ac:dyDescent="0.35">
      <c r="A21135" t="s">
        <v>19</v>
      </c>
      <c r="B21135" t="s">
        <v>1127</v>
      </c>
      <c r="C21135">
        <v>123</v>
      </c>
      <c r="D21135" t="s">
        <v>1106</v>
      </c>
      <c r="E21135" t="s">
        <v>1138</v>
      </c>
      <c r="F21135" t="s">
        <v>140</v>
      </c>
      <c r="G21135" t="s">
        <v>140</v>
      </c>
    </row>
    <row r="21136" spans="1:7" x14ac:dyDescent="0.35">
      <c r="A21136" t="s">
        <v>19</v>
      </c>
      <c r="B21136" t="s">
        <v>339</v>
      </c>
      <c r="C21136">
        <v>15</v>
      </c>
      <c r="D21136" t="s">
        <v>551</v>
      </c>
      <c r="E21136" t="s">
        <v>552</v>
      </c>
      <c r="F21136" t="s">
        <v>140</v>
      </c>
      <c r="G21136" t="s">
        <v>140</v>
      </c>
    </row>
    <row r="21137" spans="1:7" x14ac:dyDescent="0.35">
      <c r="A21137" t="s">
        <v>20</v>
      </c>
      <c r="B21137" t="s">
        <v>1126</v>
      </c>
      <c r="C21137">
        <v>150</v>
      </c>
      <c r="D21137" t="s">
        <v>985</v>
      </c>
      <c r="E21137" t="s">
        <v>642</v>
      </c>
      <c r="F21137" t="s">
        <v>140</v>
      </c>
      <c r="G21137" t="s">
        <v>1008</v>
      </c>
    </row>
    <row r="21138" spans="1:7" x14ac:dyDescent="0.35">
      <c r="A21138" t="s">
        <v>20</v>
      </c>
      <c r="B21138" t="s">
        <v>1127</v>
      </c>
      <c r="C21138">
        <v>136</v>
      </c>
      <c r="D21138" t="s">
        <v>548</v>
      </c>
      <c r="E21138" t="s">
        <v>1157</v>
      </c>
      <c r="F21138" t="s">
        <v>140</v>
      </c>
      <c r="G21138" t="s">
        <v>140</v>
      </c>
    </row>
    <row r="21139" spans="1:7" x14ac:dyDescent="0.35">
      <c r="A21139" t="s">
        <v>20</v>
      </c>
      <c r="B21139" t="s">
        <v>339</v>
      </c>
      <c r="C21139">
        <v>6</v>
      </c>
      <c r="D21139" t="s">
        <v>140</v>
      </c>
      <c r="E21139" t="s">
        <v>177</v>
      </c>
      <c r="F21139" t="s">
        <v>140</v>
      </c>
      <c r="G21139" t="s">
        <v>140</v>
      </c>
    </row>
    <row r="21140" spans="1:7" x14ac:dyDescent="0.35">
      <c r="A21140" t="s">
        <v>21</v>
      </c>
      <c r="B21140" t="s">
        <v>1126</v>
      </c>
      <c r="C21140">
        <v>79</v>
      </c>
      <c r="D21140" t="s">
        <v>89</v>
      </c>
      <c r="E21140" t="s">
        <v>90</v>
      </c>
      <c r="F21140" t="s">
        <v>140</v>
      </c>
      <c r="G21140" t="s">
        <v>140</v>
      </c>
    </row>
    <row r="21141" spans="1:7" x14ac:dyDescent="0.35">
      <c r="A21141" t="s">
        <v>21</v>
      </c>
      <c r="B21141" t="s">
        <v>1127</v>
      </c>
      <c r="C21141">
        <v>163</v>
      </c>
      <c r="D21141" t="s">
        <v>109</v>
      </c>
      <c r="E21141" t="s">
        <v>110</v>
      </c>
      <c r="F21141" t="s">
        <v>140</v>
      </c>
      <c r="G21141" t="s">
        <v>140</v>
      </c>
    </row>
    <row r="21142" spans="1:7" x14ac:dyDescent="0.35">
      <c r="A21142" t="s">
        <v>21</v>
      </c>
      <c r="B21142" t="s">
        <v>339</v>
      </c>
      <c r="C21142">
        <v>9</v>
      </c>
      <c r="D21142" t="s">
        <v>140</v>
      </c>
      <c r="E21142" t="s">
        <v>177</v>
      </c>
      <c r="F21142" t="s">
        <v>140</v>
      </c>
      <c r="G21142" t="s">
        <v>140</v>
      </c>
    </row>
    <row r="21143" spans="1:7" x14ac:dyDescent="0.35">
      <c r="A21143" t="s">
        <v>22</v>
      </c>
      <c r="B21143" t="s">
        <v>1126</v>
      </c>
      <c r="C21143">
        <v>124</v>
      </c>
      <c r="D21143" t="s">
        <v>718</v>
      </c>
      <c r="E21143" t="s">
        <v>719</v>
      </c>
      <c r="F21143" t="s">
        <v>140</v>
      </c>
      <c r="G21143" t="s">
        <v>140</v>
      </c>
    </row>
    <row r="21144" spans="1:7" x14ac:dyDescent="0.35">
      <c r="A21144" t="s">
        <v>22</v>
      </c>
      <c r="B21144" t="s">
        <v>1127</v>
      </c>
      <c r="C21144">
        <v>140</v>
      </c>
      <c r="D21144" t="s">
        <v>121</v>
      </c>
      <c r="E21144" t="s">
        <v>122</v>
      </c>
      <c r="F21144" t="s">
        <v>140</v>
      </c>
      <c r="G21144" t="s">
        <v>140</v>
      </c>
    </row>
    <row r="21145" spans="1:7" x14ac:dyDescent="0.35">
      <c r="A21145" t="s">
        <v>22</v>
      </c>
      <c r="B21145" t="s">
        <v>339</v>
      </c>
      <c r="C21145">
        <v>5</v>
      </c>
      <c r="D21145" t="s">
        <v>109</v>
      </c>
      <c r="E21145" t="s">
        <v>110</v>
      </c>
      <c r="F21145" t="s">
        <v>140</v>
      </c>
      <c r="G21145" t="s">
        <v>140</v>
      </c>
    </row>
    <row r="21146" spans="1:7" x14ac:dyDescent="0.35">
      <c r="A21146" t="s">
        <v>23</v>
      </c>
      <c r="B21146" t="s">
        <v>1126</v>
      </c>
      <c r="C21146">
        <v>142</v>
      </c>
      <c r="D21146" t="s">
        <v>674</v>
      </c>
      <c r="E21146" t="s">
        <v>675</v>
      </c>
      <c r="F21146" t="s">
        <v>140</v>
      </c>
      <c r="G21146" t="s">
        <v>140</v>
      </c>
    </row>
    <row r="21147" spans="1:7" x14ac:dyDescent="0.35">
      <c r="A21147" t="s">
        <v>23</v>
      </c>
      <c r="B21147" t="s">
        <v>1127</v>
      </c>
      <c r="C21147">
        <v>94</v>
      </c>
      <c r="D21147" t="s">
        <v>1100</v>
      </c>
      <c r="E21147" t="s">
        <v>1138</v>
      </c>
      <c r="F21147" t="s">
        <v>140</v>
      </c>
      <c r="G21147" t="s">
        <v>1007</v>
      </c>
    </row>
    <row r="21148" spans="1:7" x14ac:dyDescent="0.35">
      <c r="A21148" t="s">
        <v>23</v>
      </c>
      <c r="B21148" t="s">
        <v>339</v>
      </c>
      <c r="C21148">
        <v>12</v>
      </c>
      <c r="D21148" t="s">
        <v>595</v>
      </c>
      <c r="E21148" t="s">
        <v>596</v>
      </c>
      <c r="F21148" t="s">
        <v>140</v>
      </c>
      <c r="G21148" t="s">
        <v>140</v>
      </c>
    </row>
    <row r="21149" spans="1:7" x14ac:dyDescent="0.35">
      <c r="A21149" t="s">
        <v>24</v>
      </c>
      <c r="B21149" t="s">
        <v>1126</v>
      </c>
      <c r="C21149">
        <v>158</v>
      </c>
      <c r="D21149" t="s">
        <v>937</v>
      </c>
      <c r="E21149" t="s">
        <v>1099</v>
      </c>
      <c r="F21149" t="s">
        <v>1012</v>
      </c>
      <c r="G21149" t="s">
        <v>140</v>
      </c>
    </row>
    <row r="21150" spans="1:7" x14ac:dyDescent="0.35">
      <c r="A21150" t="s">
        <v>24</v>
      </c>
      <c r="B21150" t="s">
        <v>1127</v>
      </c>
      <c r="C21150">
        <v>161</v>
      </c>
      <c r="D21150" t="s">
        <v>105</v>
      </c>
      <c r="E21150" t="s">
        <v>106</v>
      </c>
      <c r="F21150" t="s">
        <v>140</v>
      </c>
      <c r="G21150" t="s">
        <v>140</v>
      </c>
    </row>
    <row r="21151" spans="1:7" x14ac:dyDescent="0.35">
      <c r="A21151" t="s">
        <v>24</v>
      </c>
      <c r="B21151" t="s">
        <v>339</v>
      </c>
      <c r="C21151">
        <v>3</v>
      </c>
      <c r="D21151" t="s">
        <v>140</v>
      </c>
      <c r="E21151" t="s">
        <v>177</v>
      </c>
      <c r="F21151" t="s">
        <v>140</v>
      </c>
      <c r="G21151" t="s">
        <v>140</v>
      </c>
    </row>
    <row r="21152" spans="1:7" x14ac:dyDescent="0.35">
      <c r="A21152" t="s">
        <v>25</v>
      </c>
      <c r="B21152" t="s">
        <v>1126</v>
      </c>
      <c r="C21152">
        <v>155</v>
      </c>
      <c r="D21152" t="s">
        <v>113</v>
      </c>
      <c r="E21152" t="s">
        <v>114</v>
      </c>
      <c r="F21152" t="s">
        <v>140</v>
      </c>
      <c r="G21152" t="s">
        <v>140</v>
      </c>
    </row>
    <row r="21153" spans="1:7" x14ac:dyDescent="0.35">
      <c r="A21153" t="s">
        <v>25</v>
      </c>
      <c r="B21153" t="s">
        <v>1127</v>
      </c>
      <c r="C21153">
        <v>142</v>
      </c>
      <c r="D21153" t="s">
        <v>924</v>
      </c>
      <c r="E21153" t="s">
        <v>923</v>
      </c>
      <c r="F21153" t="s">
        <v>140</v>
      </c>
      <c r="G21153" t="s">
        <v>140</v>
      </c>
    </row>
    <row r="21154" spans="1:7" x14ac:dyDescent="0.35">
      <c r="A21154" t="s">
        <v>25</v>
      </c>
      <c r="B21154" t="s">
        <v>339</v>
      </c>
      <c r="C21154">
        <v>13</v>
      </c>
      <c r="D21154" t="s">
        <v>140</v>
      </c>
      <c r="E21154" t="s">
        <v>177</v>
      </c>
      <c r="F21154" t="s">
        <v>140</v>
      </c>
      <c r="G21154" t="s">
        <v>140</v>
      </c>
    </row>
    <row r="21155" spans="1:7" x14ac:dyDescent="0.35">
      <c r="A21155" t="s">
        <v>26</v>
      </c>
      <c r="B21155" t="s">
        <v>1126</v>
      </c>
      <c r="C21155">
        <v>180</v>
      </c>
      <c r="D21155" t="s">
        <v>921</v>
      </c>
      <c r="E21155" t="s">
        <v>920</v>
      </c>
      <c r="F21155" t="s">
        <v>140</v>
      </c>
      <c r="G21155" t="s">
        <v>140</v>
      </c>
    </row>
    <row r="21156" spans="1:7" x14ac:dyDescent="0.35">
      <c r="A21156" t="s">
        <v>26</v>
      </c>
      <c r="B21156" t="s">
        <v>1127</v>
      </c>
      <c r="C21156">
        <v>128</v>
      </c>
      <c r="D21156" t="s">
        <v>101</v>
      </c>
      <c r="E21156" t="s">
        <v>102</v>
      </c>
      <c r="F21156" t="s">
        <v>140</v>
      </c>
      <c r="G21156" t="s">
        <v>140</v>
      </c>
    </row>
    <row r="21157" spans="1:7" x14ac:dyDescent="0.35">
      <c r="A21157" t="s">
        <v>26</v>
      </c>
      <c r="B21157" t="s">
        <v>339</v>
      </c>
      <c r="C21157">
        <v>12</v>
      </c>
      <c r="D21157" t="s">
        <v>69</v>
      </c>
      <c r="E21157" t="s">
        <v>68</v>
      </c>
      <c r="F21157" t="s">
        <v>140</v>
      </c>
      <c r="G21157" t="s">
        <v>140</v>
      </c>
    </row>
    <row r="21158" spans="1:7" x14ac:dyDescent="0.35">
      <c r="A21158" t="s">
        <v>27</v>
      </c>
      <c r="B21158" t="s">
        <v>1126</v>
      </c>
      <c r="C21158">
        <v>155</v>
      </c>
      <c r="D21158" t="s">
        <v>286</v>
      </c>
      <c r="E21158" t="s">
        <v>285</v>
      </c>
      <c r="F21158" t="s">
        <v>140</v>
      </c>
      <c r="G21158" t="s">
        <v>140</v>
      </c>
    </row>
    <row r="21159" spans="1:7" x14ac:dyDescent="0.35">
      <c r="A21159" t="s">
        <v>27</v>
      </c>
      <c r="B21159" t="s">
        <v>1127</v>
      </c>
      <c r="C21159">
        <v>165</v>
      </c>
      <c r="D21159" t="s">
        <v>801</v>
      </c>
      <c r="E21159" t="s">
        <v>800</v>
      </c>
      <c r="F21159" t="s">
        <v>140</v>
      </c>
      <c r="G21159" t="s">
        <v>140</v>
      </c>
    </row>
    <row r="21160" spans="1:7" x14ac:dyDescent="0.35">
      <c r="A21160" t="s">
        <v>27</v>
      </c>
      <c r="B21160" t="s">
        <v>339</v>
      </c>
      <c r="C21160">
        <v>11</v>
      </c>
      <c r="D21160" t="s">
        <v>1064</v>
      </c>
      <c r="E21160" t="s">
        <v>1113</v>
      </c>
      <c r="F21160" t="s">
        <v>140</v>
      </c>
      <c r="G21160" t="s">
        <v>140</v>
      </c>
    </row>
    <row r="21161" spans="1:7" x14ac:dyDescent="0.35">
      <c r="A21161" t="s">
        <v>28</v>
      </c>
      <c r="B21161" t="s">
        <v>1126</v>
      </c>
      <c r="C21161">
        <v>102</v>
      </c>
      <c r="D21161" t="s">
        <v>109</v>
      </c>
      <c r="E21161" t="s">
        <v>110</v>
      </c>
      <c r="F21161" t="s">
        <v>140</v>
      </c>
      <c r="G21161" t="s">
        <v>140</v>
      </c>
    </row>
    <row r="21162" spans="1:7" x14ac:dyDescent="0.35">
      <c r="A21162" t="s">
        <v>28</v>
      </c>
      <c r="B21162" t="s">
        <v>1127</v>
      </c>
      <c r="C21162">
        <v>158</v>
      </c>
      <c r="D21162" t="s">
        <v>91</v>
      </c>
      <c r="E21162" t="s">
        <v>92</v>
      </c>
      <c r="F21162" t="s">
        <v>140</v>
      </c>
      <c r="G21162" t="s">
        <v>140</v>
      </c>
    </row>
    <row r="21163" spans="1:7" x14ac:dyDescent="0.35">
      <c r="A21163" t="s">
        <v>28</v>
      </c>
      <c r="B21163" t="s">
        <v>339</v>
      </c>
      <c r="C21163">
        <v>6</v>
      </c>
      <c r="D21163" t="s">
        <v>140</v>
      </c>
      <c r="E21163" t="s">
        <v>177</v>
      </c>
      <c r="F21163" t="s">
        <v>140</v>
      </c>
      <c r="G21163" t="s">
        <v>140</v>
      </c>
    </row>
    <row r="21164" spans="1:7" x14ac:dyDescent="0.35">
      <c r="A21164" t="s">
        <v>29</v>
      </c>
      <c r="B21164" t="s">
        <v>1126</v>
      </c>
      <c r="C21164">
        <v>171</v>
      </c>
      <c r="D21164" t="s">
        <v>371</v>
      </c>
      <c r="E21164" t="s">
        <v>94</v>
      </c>
      <c r="F21164" t="s">
        <v>1022</v>
      </c>
      <c r="G21164" t="s">
        <v>140</v>
      </c>
    </row>
    <row r="21165" spans="1:7" x14ac:dyDescent="0.35">
      <c r="A21165" t="s">
        <v>29</v>
      </c>
      <c r="B21165" t="s">
        <v>1127</v>
      </c>
      <c r="C21165">
        <v>154</v>
      </c>
      <c r="D21165" t="s">
        <v>527</v>
      </c>
      <c r="E21165" t="s">
        <v>858</v>
      </c>
      <c r="F21165" t="s">
        <v>140</v>
      </c>
      <c r="G21165" t="s">
        <v>140</v>
      </c>
    </row>
    <row r="21166" spans="1:7" x14ac:dyDescent="0.35">
      <c r="A21166" t="s">
        <v>29</v>
      </c>
      <c r="B21166" t="s">
        <v>339</v>
      </c>
      <c r="C21166">
        <v>13</v>
      </c>
      <c r="D21166" t="s">
        <v>140</v>
      </c>
      <c r="E21166" t="s">
        <v>177</v>
      </c>
      <c r="F21166" t="s">
        <v>140</v>
      </c>
      <c r="G21166" t="s">
        <v>140</v>
      </c>
    </row>
    <row r="21167" spans="1:7" x14ac:dyDescent="0.35">
      <c r="A21167" t="s">
        <v>30</v>
      </c>
      <c r="B21167" t="s">
        <v>1126</v>
      </c>
      <c r="C21167">
        <v>134</v>
      </c>
      <c r="D21167" t="s">
        <v>1067</v>
      </c>
      <c r="E21167" t="s">
        <v>1111</v>
      </c>
      <c r="F21167" t="s">
        <v>140</v>
      </c>
      <c r="G21167" t="s">
        <v>140</v>
      </c>
    </row>
    <row r="21168" spans="1:7" x14ac:dyDescent="0.35">
      <c r="A21168" t="s">
        <v>30</v>
      </c>
      <c r="B21168" t="s">
        <v>1127</v>
      </c>
      <c r="C21168">
        <v>137</v>
      </c>
      <c r="D21168" t="s">
        <v>1045</v>
      </c>
      <c r="E21168" t="s">
        <v>1097</v>
      </c>
      <c r="F21168" t="s">
        <v>1014</v>
      </c>
      <c r="G21168" t="s">
        <v>140</v>
      </c>
    </row>
    <row r="21169" spans="1:7" x14ac:dyDescent="0.35">
      <c r="A21169" t="s">
        <v>30</v>
      </c>
      <c r="B21169" t="s">
        <v>339</v>
      </c>
      <c r="C21169">
        <v>7</v>
      </c>
      <c r="D21169" t="s">
        <v>755</v>
      </c>
      <c r="E21169" t="s">
        <v>941</v>
      </c>
      <c r="F21169" t="s">
        <v>140</v>
      </c>
      <c r="G21169" t="s">
        <v>140</v>
      </c>
    </row>
    <row r="21170" spans="1:7" x14ac:dyDescent="0.35">
      <c r="A21170" t="s">
        <v>31</v>
      </c>
      <c r="B21170" t="s">
        <v>1126</v>
      </c>
      <c r="C21170">
        <v>148</v>
      </c>
      <c r="D21170" t="s">
        <v>192</v>
      </c>
      <c r="E21170" t="s">
        <v>191</v>
      </c>
      <c r="F21170" t="s">
        <v>140</v>
      </c>
      <c r="G21170" t="s">
        <v>140</v>
      </c>
    </row>
    <row r="21171" spans="1:7" x14ac:dyDescent="0.35">
      <c r="A21171" t="s">
        <v>31</v>
      </c>
      <c r="B21171" t="s">
        <v>1127</v>
      </c>
      <c r="C21171">
        <v>111</v>
      </c>
      <c r="D21171" t="s">
        <v>433</v>
      </c>
      <c r="E21171" t="s">
        <v>432</v>
      </c>
      <c r="F21171" t="s">
        <v>140</v>
      </c>
      <c r="G21171" t="s">
        <v>140</v>
      </c>
    </row>
    <row r="21172" spans="1:7" x14ac:dyDescent="0.35">
      <c r="A21172" t="s">
        <v>31</v>
      </c>
      <c r="B21172" t="s">
        <v>339</v>
      </c>
      <c r="C21172">
        <v>3</v>
      </c>
      <c r="D21172" t="s">
        <v>140</v>
      </c>
      <c r="E21172" t="s">
        <v>177</v>
      </c>
      <c r="F21172" t="s">
        <v>140</v>
      </c>
      <c r="G21172" t="s">
        <v>140</v>
      </c>
    </row>
    <row r="21173" spans="1:7" x14ac:dyDescent="0.35">
      <c r="A21173" t="s">
        <v>32</v>
      </c>
      <c r="B21173" t="s">
        <v>1126</v>
      </c>
      <c r="C21173">
        <v>3280</v>
      </c>
      <c r="D21173" t="s">
        <v>592</v>
      </c>
      <c r="E21173" t="s">
        <v>370</v>
      </c>
      <c r="F21173" t="s">
        <v>1008</v>
      </c>
      <c r="G21173" t="s">
        <v>1010</v>
      </c>
    </row>
    <row r="21174" spans="1:7" x14ac:dyDescent="0.35">
      <c r="A21174" t="s">
        <v>32</v>
      </c>
      <c r="B21174" t="s">
        <v>1127</v>
      </c>
      <c r="C21174">
        <v>3235</v>
      </c>
      <c r="D21174" t="s">
        <v>111</v>
      </c>
      <c r="E21174" t="s">
        <v>784</v>
      </c>
      <c r="F21174" t="s">
        <v>140</v>
      </c>
      <c r="G21174" t="s">
        <v>1022</v>
      </c>
    </row>
    <row r="21175" spans="1:7" x14ac:dyDescent="0.35">
      <c r="A21175" t="s">
        <v>32</v>
      </c>
      <c r="B21175" t="s">
        <v>339</v>
      </c>
      <c r="C21175">
        <v>230</v>
      </c>
      <c r="D21175" t="s">
        <v>967</v>
      </c>
      <c r="E21175" t="s">
        <v>930</v>
      </c>
      <c r="F21175" t="s">
        <v>1019</v>
      </c>
      <c r="G21175" t="s">
        <v>140</v>
      </c>
    </row>
    <row r="21177" spans="1:7" x14ac:dyDescent="0.35">
      <c r="A21177" t="s">
        <v>2025</v>
      </c>
    </row>
    <row r="21178" spans="1:7" x14ac:dyDescent="0.35">
      <c r="A21178" t="s">
        <v>2</v>
      </c>
      <c r="B21178" t="s">
        <v>1170</v>
      </c>
      <c r="C21178" t="s">
        <v>3</v>
      </c>
      <c r="D21178" t="s">
        <v>85</v>
      </c>
      <c r="E21178" t="s">
        <v>86</v>
      </c>
      <c r="F21178" t="s">
        <v>1133</v>
      </c>
      <c r="G21178" t="s">
        <v>136</v>
      </c>
    </row>
    <row r="21179" spans="1:7" x14ac:dyDescent="0.35">
      <c r="A21179" t="s">
        <v>8</v>
      </c>
      <c r="B21179" t="s">
        <v>1171</v>
      </c>
      <c r="C21179">
        <v>264</v>
      </c>
      <c r="D21179" t="s">
        <v>646</v>
      </c>
      <c r="E21179" t="s">
        <v>647</v>
      </c>
      <c r="F21179" t="s">
        <v>140</v>
      </c>
      <c r="G21179" t="s">
        <v>140</v>
      </c>
    </row>
    <row r="21180" spans="1:7" x14ac:dyDescent="0.35">
      <c r="A21180" t="s">
        <v>9</v>
      </c>
      <c r="B21180" t="s">
        <v>1171</v>
      </c>
      <c r="C21180">
        <v>300</v>
      </c>
      <c r="D21180" t="s">
        <v>953</v>
      </c>
      <c r="E21180" t="s">
        <v>1114</v>
      </c>
      <c r="F21180" t="s">
        <v>140</v>
      </c>
      <c r="G21180" t="s">
        <v>140</v>
      </c>
    </row>
    <row r="21181" spans="1:7" x14ac:dyDescent="0.35">
      <c r="A21181" t="s">
        <v>10</v>
      </c>
      <c r="B21181" t="s">
        <v>1171</v>
      </c>
      <c r="C21181">
        <v>257</v>
      </c>
      <c r="D21181" t="s">
        <v>101</v>
      </c>
      <c r="E21181" t="s">
        <v>102</v>
      </c>
      <c r="F21181" t="s">
        <v>140</v>
      </c>
      <c r="G21181" t="s">
        <v>140</v>
      </c>
    </row>
    <row r="21182" spans="1:7" x14ac:dyDescent="0.35">
      <c r="A21182" t="s">
        <v>11</v>
      </c>
      <c r="B21182" t="s">
        <v>1171</v>
      </c>
      <c r="C21182">
        <v>317</v>
      </c>
      <c r="D21182" t="s">
        <v>117</v>
      </c>
      <c r="E21182" t="s">
        <v>118</v>
      </c>
      <c r="F21182" t="s">
        <v>140</v>
      </c>
      <c r="G21182" t="s">
        <v>140</v>
      </c>
    </row>
    <row r="21183" spans="1:7" x14ac:dyDescent="0.35">
      <c r="A21183" t="s">
        <v>12</v>
      </c>
      <c r="B21183" t="s">
        <v>1171</v>
      </c>
      <c r="C21183">
        <v>16</v>
      </c>
      <c r="D21183" t="s">
        <v>878</v>
      </c>
      <c r="E21183" t="s">
        <v>879</v>
      </c>
      <c r="F21183" t="s">
        <v>140</v>
      </c>
      <c r="G21183" t="s">
        <v>140</v>
      </c>
    </row>
    <row r="21184" spans="1:7" x14ac:dyDescent="0.35">
      <c r="A21184" t="s">
        <v>12</v>
      </c>
      <c r="B21184" t="s">
        <v>1172</v>
      </c>
      <c r="C21184">
        <v>260</v>
      </c>
      <c r="D21184" t="s">
        <v>729</v>
      </c>
      <c r="E21184" t="s">
        <v>906</v>
      </c>
      <c r="F21184" t="s">
        <v>140</v>
      </c>
      <c r="G21184" t="s">
        <v>140</v>
      </c>
    </row>
    <row r="21185" spans="1:7" x14ac:dyDescent="0.35">
      <c r="A21185" t="s">
        <v>13</v>
      </c>
      <c r="B21185" t="s">
        <v>1171</v>
      </c>
      <c r="C21185">
        <v>10</v>
      </c>
      <c r="D21185" t="s">
        <v>526</v>
      </c>
      <c r="E21185" t="s">
        <v>891</v>
      </c>
      <c r="F21185" t="s">
        <v>140</v>
      </c>
      <c r="G21185" t="s">
        <v>140</v>
      </c>
    </row>
    <row r="21186" spans="1:7" x14ac:dyDescent="0.35">
      <c r="A21186" t="s">
        <v>13</v>
      </c>
      <c r="B21186" t="s">
        <v>1172</v>
      </c>
      <c r="C21186">
        <v>207</v>
      </c>
      <c r="D21186" t="s">
        <v>462</v>
      </c>
      <c r="E21186" t="s">
        <v>461</v>
      </c>
      <c r="F21186" t="s">
        <v>140</v>
      </c>
      <c r="G21186" t="s">
        <v>140</v>
      </c>
    </row>
    <row r="21187" spans="1:7" x14ac:dyDescent="0.35">
      <c r="A21187" t="s">
        <v>14</v>
      </c>
      <c r="B21187" t="s">
        <v>1171</v>
      </c>
      <c r="C21187">
        <v>172</v>
      </c>
      <c r="D21187" t="s">
        <v>123</v>
      </c>
      <c r="E21187" t="s">
        <v>124</v>
      </c>
      <c r="F21187" t="s">
        <v>140</v>
      </c>
      <c r="G21187" t="s">
        <v>140</v>
      </c>
    </row>
    <row r="21188" spans="1:7" x14ac:dyDescent="0.35">
      <c r="A21188" t="s">
        <v>14</v>
      </c>
      <c r="B21188" t="s">
        <v>1172</v>
      </c>
      <c r="C21188">
        <v>74</v>
      </c>
      <c r="D21188" t="s">
        <v>286</v>
      </c>
      <c r="E21188" t="s">
        <v>285</v>
      </c>
      <c r="F21188" t="s">
        <v>140</v>
      </c>
      <c r="G21188" t="s">
        <v>140</v>
      </c>
    </row>
    <row r="21189" spans="1:7" x14ac:dyDescent="0.35">
      <c r="A21189" t="s">
        <v>15</v>
      </c>
      <c r="B21189" t="s">
        <v>1171</v>
      </c>
      <c r="C21189">
        <v>266</v>
      </c>
      <c r="D21189" t="s">
        <v>746</v>
      </c>
      <c r="E21189" t="s">
        <v>539</v>
      </c>
      <c r="F21189" t="s">
        <v>1019</v>
      </c>
      <c r="G21189" t="s">
        <v>140</v>
      </c>
    </row>
    <row r="21190" spans="1:7" x14ac:dyDescent="0.35">
      <c r="A21190" t="s">
        <v>16</v>
      </c>
      <c r="B21190" t="s">
        <v>1171</v>
      </c>
      <c r="C21190">
        <v>305</v>
      </c>
      <c r="D21190" t="s">
        <v>991</v>
      </c>
      <c r="E21190" t="s">
        <v>1161</v>
      </c>
      <c r="F21190" t="s">
        <v>1022</v>
      </c>
      <c r="G21190" t="s">
        <v>140</v>
      </c>
    </row>
    <row r="21191" spans="1:7" x14ac:dyDescent="0.35">
      <c r="A21191" t="s">
        <v>17</v>
      </c>
      <c r="B21191" t="s">
        <v>1171</v>
      </c>
      <c r="C21191">
        <v>280</v>
      </c>
      <c r="D21191" t="s">
        <v>917</v>
      </c>
      <c r="E21191" t="s">
        <v>916</v>
      </c>
      <c r="F21191" t="s">
        <v>140</v>
      </c>
      <c r="G21191" t="s">
        <v>140</v>
      </c>
    </row>
    <row r="21192" spans="1:7" x14ac:dyDescent="0.35">
      <c r="A21192" t="s">
        <v>18</v>
      </c>
      <c r="B21192" t="s">
        <v>1171</v>
      </c>
      <c r="C21192">
        <v>33</v>
      </c>
      <c r="D21192" t="s">
        <v>140</v>
      </c>
      <c r="E21192" t="s">
        <v>177</v>
      </c>
      <c r="F21192" t="s">
        <v>140</v>
      </c>
      <c r="G21192" t="s">
        <v>140</v>
      </c>
    </row>
    <row r="21193" spans="1:7" x14ac:dyDescent="0.35">
      <c r="A21193" t="s">
        <v>18</v>
      </c>
      <c r="B21193" t="s">
        <v>1172</v>
      </c>
      <c r="C21193">
        <v>204</v>
      </c>
      <c r="D21193" t="s">
        <v>123</v>
      </c>
      <c r="E21193" t="s">
        <v>876</v>
      </c>
      <c r="F21193" t="s">
        <v>140</v>
      </c>
      <c r="G21193" t="s">
        <v>733</v>
      </c>
    </row>
    <row r="21194" spans="1:7" x14ac:dyDescent="0.35">
      <c r="A21194" t="s">
        <v>19</v>
      </c>
      <c r="B21194" t="s">
        <v>1171</v>
      </c>
      <c r="C21194">
        <v>245</v>
      </c>
      <c r="D21194" t="s">
        <v>513</v>
      </c>
      <c r="E21194" t="s">
        <v>512</v>
      </c>
      <c r="F21194" t="s">
        <v>140</v>
      </c>
      <c r="G21194" t="s">
        <v>140</v>
      </c>
    </row>
    <row r="21195" spans="1:7" x14ac:dyDescent="0.35">
      <c r="A21195" t="s">
        <v>19</v>
      </c>
      <c r="B21195" t="s">
        <v>1172</v>
      </c>
      <c r="C21195">
        <v>48</v>
      </c>
      <c r="D21195" t="s">
        <v>495</v>
      </c>
      <c r="E21195" t="s">
        <v>721</v>
      </c>
      <c r="F21195" t="s">
        <v>1067</v>
      </c>
      <c r="G21195" t="s">
        <v>140</v>
      </c>
    </row>
    <row r="21196" spans="1:7" x14ac:dyDescent="0.35">
      <c r="A21196" t="s">
        <v>20</v>
      </c>
      <c r="B21196" t="s">
        <v>1171</v>
      </c>
      <c r="C21196">
        <v>292</v>
      </c>
      <c r="D21196" t="s">
        <v>953</v>
      </c>
      <c r="E21196" t="s">
        <v>1134</v>
      </c>
      <c r="F21196" t="s">
        <v>140</v>
      </c>
      <c r="G21196" t="s">
        <v>1022</v>
      </c>
    </row>
    <row r="21197" spans="1:7" x14ac:dyDescent="0.35">
      <c r="A21197" t="s">
        <v>21</v>
      </c>
      <c r="B21197" t="s">
        <v>1171</v>
      </c>
      <c r="C21197">
        <v>251</v>
      </c>
      <c r="D21197" t="s">
        <v>1065</v>
      </c>
      <c r="E21197" t="s">
        <v>1190</v>
      </c>
      <c r="F21197" t="s">
        <v>140</v>
      </c>
      <c r="G21197" t="s">
        <v>140</v>
      </c>
    </row>
    <row r="21198" spans="1:7" x14ac:dyDescent="0.35">
      <c r="A21198" t="s">
        <v>22</v>
      </c>
      <c r="B21198" t="s">
        <v>1171</v>
      </c>
      <c r="C21198">
        <v>269</v>
      </c>
      <c r="D21198" t="s">
        <v>1104</v>
      </c>
      <c r="E21198" t="s">
        <v>1167</v>
      </c>
      <c r="F21198" t="s">
        <v>140</v>
      </c>
      <c r="G21198" t="s">
        <v>140</v>
      </c>
    </row>
    <row r="21199" spans="1:7" x14ac:dyDescent="0.35">
      <c r="A21199" t="s">
        <v>23</v>
      </c>
      <c r="B21199" t="s">
        <v>1171</v>
      </c>
      <c r="C21199">
        <v>27</v>
      </c>
      <c r="D21199" t="s">
        <v>604</v>
      </c>
      <c r="E21199" t="s">
        <v>605</v>
      </c>
      <c r="F21199" t="s">
        <v>140</v>
      </c>
      <c r="G21199" t="s">
        <v>140</v>
      </c>
    </row>
    <row r="21200" spans="1:7" x14ac:dyDescent="0.35">
      <c r="A21200" t="s">
        <v>23</v>
      </c>
      <c r="B21200" t="s">
        <v>1172</v>
      </c>
      <c r="C21200">
        <v>221</v>
      </c>
      <c r="D21200" t="s">
        <v>937</v>
      </c>
      <c r="E21200" t="s">
        <v>423</v>
      </c>
      <c r="F21200" t="s">
        <v>140</v>
      </c>
      <c r="G21200" t="s">
        <v>1017</v>
      </c>
    </row>
    <row r="21201" spans="1:7" x14ac:dyDescent="0.35">
      <c r="A21201" t="s">
        <v>24</v>
      </c>
      <c r="B21201" t="s">
        <v>1171</v>
      </c>
      <c r="C21201">
        <v>322</v>
      </c>
      <c r="D21201" t="s">
        <v>93</v>
      </c>
      <c r="E21201" t="s">
        <v>927</v>
      </c>
      <c r="F21201" t="s">
        <v>1016</v>
      </c>
      <c r="G21201" t="s">
        <v>140</v>
      </c>
    </row>
    <row r="21202" spans="1:7" x14ac:dyDescent="0.35">
      <c r="A21202" t="s">
        <v>25</v>
      </c>
      <c r="B21202" t="s">
        <v>1171</v>
      </c>
      <c r="C21202">
        <v>310</v>
      </c>
      <c r="D21202" t="s">
        <v>93</v>
      </c>
      <c r="E21202" t="s">
        <v>94</v>
      </c>
      <c r="F21202" t="s">
        <v>140</v>
      </c>
      <c r="G21202" t="s">
        <v>140</v>
      </c>
    </row>
    <row r="21203" spans="1:7" x14ac:dyDescent="0.35">
      <c r="A21203" t="s">
        <v>26</v>
      </c>
      <c r="B21203" t="s">
        <v>1171</v>
      </c>
      <c r="C21203">
        <v>320</v>
      </c>
      <c r="D21203" t="s">
        <v>614</v>
      </c>
      <c r="E21203" t="s">
        <v>613</v>
      </c>
      <c r="F21203" t="s">
        <v>140</v>
      </c>
      <c r="G21203" t="s">
        <v>140</v>
      </c>
    </row>
    <row r="21204" spans="1:7" x14ac:dyDescent="0.35">
      <c r="A21204" t="s">
        <v>27</v>
      </c>
      <c r="B21204" t="s">
        <v>1171</v>
      </c>
      <c r="C21204">
        <v>331</v>
      </c>
      <c r="D21204" t="s">
        <v>991</v>
      </c>
      <c r="E21204" t="s">
        <v>1075</v>
      </c>
      <c r="F21204" t="s">
        <v>140</v>
      </c>
      <c r="G21204" t="s">
        <v>140</v>
      </c>
    </row>
    <row r="21205" spans="1:7" x14ac:dyDescent="0.35">
      <c r="A21205" t="s">
        <v>28</v>
      </c>
      <c r="B21205" t="s">
        <v>1171</v>
      </c>
      <c r="C21205">
        <v>266</v>
      </c>
      <c r="D21205" t="s">
        <v>99</v>
      </c>
      <c r="E21205" t="s">
        <v>100</v>
      </c>
      <c r="F21205" t="s">
        <v>140</v>
      </c>
      <c r="G21205" t="s">
        <v>140</v>
      </c>
    </row>
    <row r="21206" spans="1:7" x14ac:dyDescent="0.35">
      <c r="A21206" t="s">
        <v>29</v>
      </c>
      <c r="B21206" t="s">
        <v>1171</v>
      </c>
      <c r="C21206">
        <v>338</v>
      </c>
      <c r="D21206" t="s">
        <v>125</v>
      </c>
      <c r="E21206" t="s">
        <v>316</v>
      </c>
      <c r="F21206" t="s">
        <v>1022</v>
      </c>
      <c r="G21206" t="s">
        <v>140</v>
      </c>
    </row>
    <row r="21207" spans="1:7" x14ac:dyDescent="0.35">
      <c r="A21207" t="s">
        <v>30</v>
      </c>
      <c r="B21207" t="s">
        <v>1171</v>
      </c>
      <c r="C21207">
        <v>278</v>
      </c>
      <c r="D21207" t="s">
        <v>1044</v>
      </c>
      <c r="E21207" t="s">
        <v>987</v>
      </c>
      <c r="F21207" t="s">
        <v>1010</v>
      </c>
      <c r="G21207" t="s">
        <v>140</v>
      </c>
    </row>
    <row r="21208" spans="1:7" x14ac:dyDescent="0.35">
      <c r="A21208" t="s">
        <v>31</v>
      </c>
      <c r="B21208" t="s">
        <v>1171</v>
      </c>
      <c r="C21208">
        <v>165</v>
      </c>
      <c r="D21208" t="s">
        <v>659</v>
      </c>
      <c r="E21208" t="s">
        <v>658</v>
      </c>
      <c r="F21208" t="s">
        <v>140</v>
      </c>
      <c r="G21208" t="s">
        <v>140</v>
      </c>
    </row>
    <row r="21209" spans="1:7" x14ac:dyDescent="0.35">
      <c r="A21209" t="s">
        <v>31</v>
      </c>
      <c r="B21209" t="s">
        <v>1172</v>
      </c>
      <c r="C21209">
        <v>97</v>
      </c>
      <c r="D21209" t="s">
        <v>911</v>
      </c>
      <c r="E21209" t="s">
        <v>912</v>
      </c>
      <c r="F21209" t="s">
        <v>140</v>
      </c>
      <c r="G21209" t="s">
        <v>140</v>
      </c>
    </row>
    <row r="21210" spans="1:7" x14ac:dyDescent="0.35">
      <c r="A21210" t="s">
        <v>32</v>
      </c>
      <c r="B21210" t="s">
        <v>1171</v>
      </c>
      <c r="C21210">
        <v>5634</v>
      </c>
      <c r="D21210" t="s">
        <v>115</v>
      </c>
      <c r="E21210" t="s">
        <v>1167</v>
      </c>
      <c r="F21210" t="s">
        <v>1022</v>
      </c>
      <c r="G21210" t="s">
        <v>140</v>
      </c>
    </row>
    <row r="21211" spans="1:7" x14ac:dyDescent="0.35">
      <c r="A21211" t="s">
        <v>32</v>
      </c>
      <c r="B21211" t="s">
        <v>1172</v>
      </c>
      <c r="C21211">
        <v>1111</v>
      </c>
      <c r="D21211" t="s">
        <v>1100</v>
      </c>
      <c r="E21211" t="s">
        <v>719</v>
      </c>
      <c r="F21211" t="s">
        <v>1008</v>
      </c>
      <c r="G21211" t="s">
        <v>1054</v>
      </c>
    </row>
    <row r="21213" spans="1:7" x14ac:dyDescent="0.35">
      <c r="A21213" t="s">
        <v>2026</v>
      </c>
    </row>
    <row r="21214" spans="1:7" x14ac:dyDescent="0.35">
      <c r="A21214" t="s">
        <v>2</v>
      </c>
      <c r="B21214" t="s">
        <v>3</v>
      </c>
      <c r="C21214" t="s">
        <v>1133</v>
      </c>
      <c r="D21214" t="s">
        <v>85</v>
      </c>
      <c r="E21214" t="s">
        <v>86</v>
      </c>
      <c r="F21214" t="s">
        <v>136</v>
      </c>
    </row>
    <row r="21215" spans="1:7" x14ac:dyDescent="0.35">
      <c r="A21215" t="s">
        <v>8</v>
      </c>
      <c r="B21215">
        <v>223</v>
      </c>
      <c r="C21215" t="s">
        <v>140</v>
      </c>
      <c r="D21215" t="s">
        <v>917</v>
      </c>
      <c r="E21215" t="s">
        <v>916</v>
      </c>
      <c r="F21215" t="s">
        <v>140</v>
      </c>
    </row>
    <row r="21216" spans="1:7" x14ac:dyDescent="0.35">
      <c r="A21216" t="s">
        <v>9</v>
      </c>
      <c r="B21216">
        <v>272</v>
      </c>
      <c r="C21216" t="s">
        <v>1009</v>
      </c>
      <c r="D21216" t="s">
        <v>115</v>
      </c>
      <c r="E21216" t="s">
        <v>951</v>
      </c>
      <c r="F21216" t="s">
        <v>140</v>
      </c>
    </row>
    <row r="21217" spans="1:6" x14ac:dyDescent="0.35">
      <c r="A21217" t="s">
        <v>10</v>
      </c>
      <c r="B21217">
        <v>213</v>
      </c>
      <c r="C21217" t="s">
        <v>1066</v>
      </c>
      <c r="D21217" t="s">
        <v>99</v>
      </c>
      <c r="E21217" t="s">
        <v>1161</v>
      </c>
      <c r="F21217" t="s">
        <v>140</v>
      </c>
    </row>
    <row r="21218" spans="1:6" x14ac:dyDescent="0.35">
      <c r="A21218" t="s">
        <v>11</v>
      </c>
      <c r="B21218">
        <v>275</v>
      </c>
      <c r="C21218" t="s">
        <v>140</v>
      </c>
      <c r="D21218" t="s">
        <v>121</v>
      </c>
      <c r="E21218" t="s">
        <v>122</v>
      </c>
      <c r="F21218" t="s">
        <v>140</v>
      </c>
    </row>
    <row r="21219" spans="1:6" x14ac:dyDescent="0.35">
      <c r="A21219" t="s">
        <v>12</v>
      </c>
      <c r="B21219">
        <v>243</v>
      </c>
      <c r="C21219" t="s">
        <v>1013</v>
      </c>
      <c r="D21219" t="s">
        <v>913</v>
      </c>
      <c r="E21219" t="s">
        <v>1084</v>
      </c>
      <c r="F21219" t="s">
        <v>140</v>
      </c>
    </row>
    <row r="21220" spans="1:6" x14ac:dyDescent="0.35">
      <c r="A21220" t="s">
        <v>13</v>
      </c>
      <c r="B21220">
        <v>176</v>
      </c>
      <c r="C21220" t="s">
        <v>1009</v>
      </c>
      <c r="D21220" t="s">
        <v>117</v>
      </c>
      <c r="E21220" t="s">
        <v>951</v>
      </c>
      <c r="F21220" t="s">
        <v>140</v>
      </c>
    </row>
    <row r="21221" spans="1:6" x14ac:dyDescent="0.35">
      <c r="A21221" t="s">
        <v>14</v>
      </c>
      <c r="B21221">
        <v>218</v>
      </c>
      <c r="C21221" t="s">
        <v>1098</v>
      </c>
      <c r="D21221" t="s">
        <v>921</v>
      </c>
      <c r="E21221" t="s">
        <v>859</v>
      </c>
      <c r="F21221" t="s">
        <v>140</v>
      </c>
    </row>
    <row r="21222" spans="1:6" x14ac:dyDescent="0.35">
      <c r="A21222" t="s">
        <v>15</v>
      </c>
      <c r="B21222">
        <v>220</v>
      </c>
      <c r="C21222" t="s">
        <v>140</v>
      </c>
      <c r="D21222" t="s">
        <v>1080</v>
      </c>
      <c r="E21222" t="s">
        <v>1081</v>
      </c>
      <c r="F21222" t="s">
        <v>140</v>
      </c>
    </row>
    <row r="21223" spans="1:6" x14ac:dyDescent="0.35">
      <c r="A21223" t="s">
        <v>16</v>
      </c>
      <c r="B21223">
        <v>273</v>
      </c>
      <c r="C21223" t="s">
        <v>775</v>
      </c>
      <c r="D21223" t="s">
        <v>867</v>
      </c>
      <c r="E21223" t="s">
        <v>473</v>
      </c>
      <c r="F21223" t="s">
        <v>140</v>
      </c>
    </row>
    <row r="21224" spans="1:6" x14ac:dyDescent="0.35">
      <c r="A21224" t="s">
        <v>17</v>
      </c>
      <c r="B21224">
        <v>244</v>
      </c>
      <c r="C21224" t="s">
        <v>1013</v>
      </c>
      <c r="D21224" t="s">
        <v>405</v>
      </c>
      <c r="E21224" t="s">
        <v>784</v>
      </c>
      <c r="F21224" t="s">
        <v>140</v>
      </c>
    </row>
    <row r="21225" spans="1:6" x14ac:dyDescent="0.35">
      <c r="A21225" t="s">
        <v>18</v>
      </c>
      <c r="B21225">
        <v>205</v>
      </c>
      <c r="C21225" t="s">
        <v>1009</v>
      </c>
      <c r="D21225" t="s">
        <v>1085</v>
      </c>
      <c r="E21225" t="s">
        <v>120</v>
      </c>
      <c r="F21225" t="s">
        <v>140</v>
      </c>
    </row>
    <row r="21226" spans="1:6" x14ac:dyDescent="0.35">
      <c r="A21226" t="s">
        <v>19</v>
      </c>
      <c r="B21226">
        <v>235</v>
      </c>
      <c r="C21226" t="s">
        <v>1008</v>
      </c>
      <c r="D21226" t="s">
        <v>131</v>
      </c>
      <c r="E21226" t="s">
        <v>1137</v>
      </c>
      <c r="F21226" t="s">
        <v>140</v>
      </c>
    </row>
    <row r="21227" spans="1:6" x14ac:dyDescent="0.35">
      <c r="A21227" t="s">
        <v>20</v>
      </c>
      <c r="B21227">
        <v>261</v>
      </c>
      <c r="C21227" t="s">
        <v>1022</v>
      </c>
      <c r="D21227" t="s">
        <v>489</v>
      </c>
      <c r="E21227" t="s">
        <v>844</v>
      </c>
      <c r="F21227" t="s">
        <v>1022</v>
      </c>
    </row>
    <row r="21228" spans="1:6" x14ac:dyDescent="0.35">
      <c r="A21228" t="s">
        <v>21</v>
      </c>
      <c r="B21228">
        <v>233</v>
      </c>
      <c r="C21228" t="s">
        <v>140</v>
      </c>
      <c r="D21228" t="s">
        <v>49</v>
      </c>
      <c r="E21228" t="s">
        <v>48</v>
      </c>
      <c r="F21228" t="s">
        <v>140</v>
      </c>
    </row>
    <row r="21229" spans="1:6" x14ac:dyDescent="0.35">
      <c r="A21229" t="s">
        <v>22</v>
      </c>
      <c r="B21229">
        <v>234</v>
      </c>
      <c r="C21229" t="s">
        <v>1054</v>
      </c>
      <c r="D21229" t="s">
        <v>993</v>
      </c>
      <c r="E21229" t="s">
        <v>288</v>
      </c>
      <c r="F21229" t="s">
        <v>140</v>
      </c>
    </row>
    <row r="21230" spans="1:6" x14ac:dyDescent="0.35">
      <c r="A21230" t="s">
        <v>23</v>
      </c>
      <c r="B21230">
        <v>216</v>
      </c>
      <c r="C21230" t="s">
        <v>1014</v>
      </c>
      <c r="D21230" t="s">
        <v>462</v>
      </c>
      <c r="E21230" t="s">
        <v>102</v>
      </c>
      <c r="F21230" t="s">
        <v>140</v>
      </c>
    </row>
    <row r="21231" spans="1:6" x14ac:dyDescent="0.35">
      <c r="A21231" t="s">
        <v>24</v>
      </c>
      <c r="B21231">
        <v>277</v>
      </c>
      <c r="C21231" t="s">
        <v>1016</v>
      </c>
      <c r="D21231" t="s">
        <v>862</v>
      </c>
      <c r="E21231" t="s">
        <v>914</v>
      </c>
      <c r="F21231" t="s">
        <v>140</v>
      </c>
    </row>
    <row r="21232" spans="1:6" x14ac:dyDescent="0.35">
      <c r="A21232" t="s">
        <v>25</v>
      </c>
      <c r="B21232">
        <v>271</v>
      </c>
      <c r="C21232" t="s">
        <v>1016</v>
      </c>
      <c r="D21232" t="s">
        <v>871</v>
      </c>
      <c r="E21232" t="s">
        <v>447</v>
      </c>
      <c r="F21232" t="s">
        <v>140</v>
      </c>
    </row>
    <row r="21233" spans="1:7" x14ac:dyDescent="0.35">
      <c r="A21233" t="s">
        <v>26</v>
      </c>
      <c r="B21233">
        <v>274</v>
      </c>
      <c r="C21233" t="s">
        <v>1014</v>
      </c>
      <c r="D21233" t="s">
        <v>123</v>
      </c>
      <c r="E21233" t="s">
        <v>112</v>
      </c>
      <c r="F21233" t="s">
        <v>140</v>
      </c>
    </row>
    <row r="21234" spans="1:7" x14ac:dyDescent="0.35">
      <c r="A21234" t="s">
        <v>27</v>
      </c>
      <c r="B21234">
        <v>294</v>
      </c>
      <c r="C21234" t="s">
        <v>1016</v>
      </c>
      <c r="D21234" t="s">
        <v>1154</v>
      </c>
      <c r="E21234" t="s">
        <v>923</v>
      </c>
      <c r="F21234" t="s">
        <v>140</v>
      </c>
    </row>
    <row r="21235" spans="1:7" x14ac:dyDescent="0.35">
      <c r="A21235" t="s">
        <v>28</v>
      </c>
      <c r="B21235">
        <v>246</v>
      </c>
      <c r="C21235" t="s">
        <v>1013</v>
      </c>
      <c r="D21235" t="s">
        <v>901</v>
      </c>
      <c r="E21235" t="s">
        <v>638</v>
      </c>
      <c r="F21235" t="s">
        <v>140</v>
      </c>
    </row>
    <row r="21236" spans="1:7" x14ac:dyDescent="0.35">
      <c r="A21236" t="s">
        <v>29</v>
      </c>
      <c r="B21236">
        <v>306</v>
      </c>
      <c r="C21236" t="s">
        <v>1017</v>
      </c>
      <c r="D21236" t="s">
        <v>147</v>
      </c>
      <c r="E21236" t="s">
        <v>130</v>
      </c>
      <c r="F21236" t="s">
        <v>140</v>
      </c>
    </row>
    <row r="21237" spans="1:7" x14ac:dyDescent="0.35">
      <c r="A21237" t="s">
        <v>30</v>
      </c>
      <c r="B21237">
        <v>254</v>
      </c>
      <c r="C21237" t="s">
        <v>140</v>
      </c>
      <c r="D21237" t="s">
        <v>849</v>
      </c>
      <c r="E21237" t="s">
        <v>927</v>
      </c>
      <c r="F21237" t="s">
        <v>140</v>
      </c>
    </row>
    <row r="21238" spans="1:7" x14ac:dyDescent="0.35">
      <c r="A21238" t="s">
        <v>31</v>
      </c>
      <c r="B21238">
        <v>208</v>
      </c>
      <c r="C21238" t="s">
        <v>140</v>
      </c>
      <c r="D21238" t="s">
        <v>967</v>
      </c>
      <c r="E21238" t="s">
        <v>1005</v>
      </c>
      <c r="F21238" t="s">
        <v>140</v>
      </c>
    </row>
    <row r="21239" spans="1:7" x14ac:dyDescent="0.35">
      <c r="A21239" t="s">
        <v>32</v>
      </c>
      <c r="B21239">
        <v>5871</v>
      </c>
      <c r="C21239" t="s">
        <v>1009</v>
      </c>
      <c r="D21239" t="s">
        <v>867</v>
      </c>
      <c r="E21239" t="s">
        <v>491</v>
      </c>
      <c r="F21239" t="s">
        <v>140</v>
      </c>
    </row>
    <row r="21241" spans="1:7" x14ac:dyDescent="0.35">
      <c r="A21241" t="s">
        <v>2027</v>
      </c>
    </row>
    <row r="21242" spans="1:7" x14ac:dyDescent="0.35">
      <c r="A21242" t="s">
        <v>2</v>
      </c>
      <c r="B21242" t="s">
        <v>1992</v>
      </c>
      <c r="C21242" t="s">
        <v>3</v>
      </c>
      <c r="D21242" t="s">
        <v>85</v>
      </c>
      <c r="E21242" t="s">
        <v>86</v>
      </c>
      <c r="F21242" t="s">
        <v>1133</v>
      </c>
      <c r="G21242" t="s">
        <v>136</v>
      </c>
    </row>
    <row r="21243" spans="1:7" x14ac:dyDescent="0.35">
      <c r="A21243" t="s">
        <v>8</v>
      </c>
      <c r="B21243" t="s">
        <v>1216</v>
      </c>
      <c r="C21243">
        <v>10</v>
      </c>
      <c r="D21243" t="s">
        <v>140</v>
      </c>
      <c r="E21243" t="s">
        <v>177</v>
      </c>
      <c r="F21243" t="s">
        <v>140</v>
      </c>
      <c r="G21243" t="s">
        <v>140</v>
      </c>
    </row>
    <row r="21244" spans="1:7" x14ac:dyDescent="0.35">
      <c r="A21244" t="s">
        <v>8</v>
      </c>
      <c r="B21244" t="s">
        <v>1993</v>
      </c>
      <c r="C21244">
        <v>12</v>
      </c>
      <c r="D21244" t="s">
        <v>140</v>
      </c>
      <c r="E21244" t="s">
        <v>177</v>
      </c>
      <c r="F21244" t="s">
        <v>140</v>
      </c>
      <c r="G21244" t="s">
        <v>140</v>
      </c>
    </row>
    <row r="21245" spans="1:7" x14ac:dyDescent="0.35">
      <c r="A21245" t="s">
        <v>8</v>
      </c>
      <c r="B21245" t="s">
        <v>1994</v>
      </c>
      <c r="C21245">
        <v>4</v>
      </c>
      <c r="D21245" t="s">
        <v>865</v>
      </c>
      <c r="E21245" t="s">
        <v>1246</v>
      </c>
      <c r="F21245" t="s">
        <v>140</v>
      </c>
      <c r="G21245" t="s">
        <v>140</v>
      </c>
    </row>
    <row r="21246" spans="1:7" x14ac:dyDescent="0.35">
      <c r="A21246" t="s">
        <v>8</v>
      </c>
      <c r="B21246" t="s">
        <v>1995</v>
      </c>
      <c r="C21246">
        <v>9</v>
      </c>
      <c r="D21246" t="s">
        <v>911</v>
      </c>
      <c r="E21246" t="s">
        <v>912</v>
      </c>
      <c r="F21246" t="s">
        <v>140</v>
      </c>
      <c r="G21246" t="s">
        <v>140</v>
      </c>
    </row>
    <row r="21247" spans="1:7" x14ac:dyDescent="0.35">
      <c r="A21247" t="s">
        <v>8</v>
      </c>
      <c r="B21247" t="s">
        <v>1996</v>
      </c>
      <c r="C21247">
        <v>44</v>
      </c>
      <c r="D21247" t="s">
        <v>720</v>
      </c>
      <c r="E21247" t="s">
        <v>721</v>
      </c>
      <c r="F21247" t="s">
        <v>140</v>
      </c>
      <c r="G21247" t="s">
        <v>140</v>
      </c>
    </row>
    <row r="21248" spans="1:7" x14ac:dyDescent="0.35">
      <c r="A21248" t="s">
        <v>8</v>
      </c>
      <c r="B21248" t="s">
        <v>1997</v>
      </c>
      <c r="C21248">
        <v>29</v>
      </c>
      <c r="D21248" t="s">
        <v>837</v>
      </c>
      <c r="E21248" t="s">
        <v>1261</v>
      </c>
      <c r="F21248" t="s">
        <v>140</v>
      </c>
      <c r="G21248" t="s">
        <v>140</v>
      </c>
    </row>
    <row r="21249" spans="1:7" x14ac:dyDescent="0.35">
      <c r="A21249" t="s">
        <v>8</v>
      </c>
      <c r="B21249" t="s">
        <v>1998</v>
      </c>
      <c r="C21249">
        <v>29</v>
      </c>
      <c r="D21249" t="s">
        <v>140</v>
      </c>
      <c r="E21249" t="s">
        <v>177</v>
      </c>
      <c r="F21249" t="s">
        <v>140</v>
      </c>
      <c r="G21249" t="s">
        <v>140</v>
      </c>
    </row>
    <row r="21250" spans="1:7" x14ac:dyDescent="0.35">
      <c r="A21250" t="s">
        <v>8</v>
      </c>
      <c r="B21250" t="s">
        <v>1218</v>
      </c>
      <c r="C21250">
        <v>10</v>
      </c>
      <c r="D21250" t="s">
        <v>261</v>
      </c>
      <c r="E21250" t="s">
        <v>260</v>
      </c>
      <c r="F21250" t="s">
        <v>140</v>
      </c>
      <c r="G21250" t="s">
        <v>140</v>
      </c>
    </row>
    <row r="21251" spans="1:7" x14ac:dyDescent="0.35">
      <c r="A21251" t="s">
        <v>8</v>
      </c>
      <c r="B21251" t="s">
        <v>1999</v>
      </c>
      <c r="C21251">
        <v>15</v>
      </c>
      <c r="D21251" t="s">
        <v>422</v>
      </c>
      <c r="E21251" t="s">
        <v>423</v>
      </c>
      <c r="F21251" t="s">
        <v>140</v>
      </c>
      <c r="G21251" t="s">
        <v>140</v>
      </c>
    </row>
    <row r="21252" spans="1:7" x14ac:dyDescent="0.35">
      <c r="A21252" t="s">
        <v>8</v>
      </c>
      <c r="B21252" t="s">
        <v>2000</v>
      </c>
      <c r="C21252">
        <v>7</v>
      </c>
      <c r="D21252" t="s">
        <v>140</v>
      </c>
      <c r="E21252" t="s">
        <v>177</v>
      </c>
      <c r="F21252" t="s">
        <v>140</v>
      </c>
      <c r="G21252" t="s">
        <v>140</v>
      </c>
    </row>
    <row r="21253" spans="1:7" x14ac:dyDescent="0.35">
      <c r="A21253" t="s">
        <v>8</v>
      </c>
      <c r="B21253" t="s">
        <v>2001</v>
      </c>
      <c r="C21253">
        <v>2</v>
      </c>
      <c r="D21253" t="s">
        <v>140</v>
      </c>
      <c r="E21253" t="s">
        <v>177</v>
      </c>
      <c r="F21253" t="s">
        <v>140</v>
      </c>
      <c r="G21253" t="s">
        <v>140</v>
      </c>
    </row>
    <row r="21254" spans="1:7" x14ac:dyDescent="0.35">
      <c r="A21254" t="s">
        <v>8</v>
      </c>
      <c r="B21254" t="s">
        <v>2002</v>
      </c>
      <c r="C21254">
        <v>26</v>
      </c>
      <c r="D21254" t="s">
        <v>805</v>
      </c>
      <c r="E21254" t="s">
        <v>804</v>
      </c>
      <c r="F21254" t="s">
        <v>140</v>
      </c>
      <c r="G21254" t="s">
        <v>140</v>
      </c>
    </row>
    <row r="21255" spans="1:7" x14ac:dyDescent="0.35">
      <c r="A21255" t="s">
        <v>8</v>
      </c>
      <c r="B21255" t="s">
        <v>2003</v>
      </c>
      <c r="C21255">
        <v>17</v>
      </c>
      <c r="D21255" t="s">
        <v>1080</v>
      </c>
      <c r="E21255" t="s">
        <v>1081</v>
      </c>
      <c r="F21255" t="s">
        <v>140</v>
      </c>
      <c r="G21255" t="s">
        <v>140</v>
      </c>
    </row>
    <row r="21256" spans="1:7" x14ac:dyDescent="0.35">
      <c r="A21256" t="s">
        <v>8</v>
      </c>
      <c r="B21256" t="s">
        <v>2004</v>
      </c>
      <c r="C21256">
        <v>8</v>
      </c>
      <c r="D21256" t="s">
        <v>140</v>
      </c>
      <c r="E21256" t="s">
        <v>177</v>
      </c>
      <c r="F21256" t="s">
        <v>140</v>
      </c>
      <c r="G21256" t="s">
        <v>140</v>
      </c>
    </row>
    <row r="21257" spans="1:7" x14ac:dyDescent="0.35">
      <c r="A21257" t="s">
        <v>8</v>
      </c>
      <c r="B21257" t="s">
        <v>339</v>
      </c>
      <c r="C21257">
        <v>1</v>
      </c>
      <c r="D21257" t="s">
        <v>140</v>
      </c>
      <c r="E21257" t="s">
        <v>177</v>
      </c>
      <c r="F21257" t="s">
        <v>140</v>
      </c>
      <c r="G21257" t="s">
        <v>140</v>
      </c>
    </row>
    <row r="21258" spans="1:7" x14ac:dyDescent="0.35">
      <c r="A21258" t="s">
        <v>9</v>
      </c>
      <c r="B21258" t="s">
        <v>1216</v>
      </c>
      <c r="C21258">
        <v>12</v>
      </c>
      <c r="D21258" t="s">
        <v>1053</v>
      </c>
      <c r="E21258" t="s">
        <v>1110</v>
      </c>
      <c r="F21258" t="s">
        <v>140</v>
      </c>
      <c r="G21258" t="s">
        <v>140</v>
      </c>
    </row>
    <row r="21259" spans="1:7" x14ac:dyDescent="0.35">
      <c r="A21259" t="s">
        <v>9</v>
      </c>
      <c r="B21259" t="s">
        <v>1993</v>
      </c>
      <c r="C21259">
        <v>21</v>
      </c>
      <c r="D21259" t="s">
        <v>1023</v>
      </c>
      <c r="E21259" t="s">
        <v>1198</v>
      </c>
      <c r="F21259" t="s">
        <v>140</v>
      </c>
      <c r="G21259" t="s">
        <v>140</v>
      </c>
    </row>
    <row r="21260" spans="1:7" x14ac:dyDescent="0.35">
      <c r="A21260" t="s">
        <v>9</v>
      </c>
      <c r="B21260" t="s">
        <v>1994</v>
      </c>
      <c r="C21260">
        <v>13</v>
      </c>
      <c r="D21260" t="s">
        <v>47</v>
      </c>
      <c r="E21260" t="s">
        <v>46</v>
      </c>
      <c r="F21260" t="s">
        <v>140</v>
      </c>
      <c r="G21260" t="s">
        <v>140</v>
      </c>
    </row>
    <row r="21261" spans="1:7" x14ac:dyDescent="0.35">
      <c r="A21261" t="s">
        <v>9</v>
      </c>
      <c r="B21261" t="s">
        <v>1995</v>
      </c>
      <c r="C21261">
        <v>6</v>
      </c>
      <c r="D21261" t="s">
        <v>991</v>
      </c>
      <c r="E21261" t="s">
        <v>1075</v>
      </c>
      <c r="F21261" t="s">
        <v>140</v>
      </c>
      <c r="G21261" t="s">
        <v>140</v>
      </c>
    </row>
    <row r="21262" spans="1:7" x14ac:dyDescent="0.35">
      <c r="A21262" t="s">
        <v>9</v>
      </c>
      <c r="B21262" t="s">
        <v>1996</v>
      </c>
      <c r="C21262">
        <v>47</v>
      </c>
      <c r="D21262" t="s">
        <v>762</v>
      </c>
      <c r="E21262" t="s">
        <v>873</v>
      </c>
      <c r="F21262" t="s">
        <v>1068</v>
      </c>
      <c r="G21262" t="s">
        <v>140</v>
      </c>
    </row>
    <row r="21263" spans="1:7" x14ac:dyDescent="0.35">
      <c r="A21263" t="s">
        <v>9</v>
      </c>
      <c r="B21263" t="s">
        <v>1997</v>
      </c>
      <c r="C21263">
        <v>35</v>
      </c>
      <c r="D21263" t="s">
        <v>643</v>
      </c>
      <c r="E21263" t="s">
        <v>642</v>
      </c>
      <c r="F21263" t="s">
        <v>140</v>
      </c>
      <c r="G21263" t="s">
        <v>140</v>
      </c>
    </row>
    <row r="21264" spans="1:7" x14ac:dyDescent="0.35">
      <c r="A21264" t="s">
        <v>9</v>
      </c>
      <c r="B21264" t="s">
        <v>1998</v>
      </c>
      <c r="C21264">
        <v>20</v>
      </c>
      <c r="D21264" t="s">
        <v>140</v>
      </c>
      <c r="E21264" t="s">
        <v>177</v>
      </c>
      <c r="F21264" t="s">
        <v>140</v>
      </c>
      <c r="G21264" t="s">
        <v>140</v>
      </c>
    </row>
    <row r="21265" spans="1:7" x14ac:dyDescent="0.35">
      <c r="A21265" t="s">
        <v>9</v>
      </c>
      <c r="B21265" t="s">
        <v>1218</v>
      </c>
      <c r="C21265">
        <v>12</v>
      </c>
      <c r="D21265" t="s">
        <v>893</v>
      </c>
      <c r="E21265" t="s">
        <v>892</v>
      </c>
      <c r="F21265" t="s">
        <v>140</v>
      </c>
      <c r="G21265" t="s">
        <v>140</v>
      </c>
    </row>
    <row r="21266" spans="1:7" x14ac:dyDescent="0.35">
      <c r="A21266" t="s">
        <v>9</v>
      </c>
      <c r="B21266" t="s">
        <v>1999</v>
      </c>
      <c r="C21266">
        <v>12</v>
      </c>
      <c r="D21266" t="s">
        <v>140</v>
      </c>
      <c r="E21266" t="s">
        <v>177</v>
      </c>
      <c r="F21266" t="s">
        <v>140</v>
      </c>
      <c r="G21266" t="s">
        <v>140</v>
      </c>
    </row>
    <row r="21267" spans="1:7" x14ac:dyDescent="0.35">
      <c r="A21267" t="s">
        <v>9</v>
      </c>
      <c r="B21267" t="s">
        <v>2000</v>
      </c>
      <c r="C21267">
        <v>14</v>
      </c>
      <c r="D21267" t="s">
        <v>977</v>
      </c>
      <c r="E21267" t="s">
        <v>1024</v>
      </c>
      <c r="F21267" t="s">
        <v>140</v>
      </c>
      <c r="G21267" t="s">
        <v>140</v>
      </c>
    </row>
    <row r="21268" spans="1:7" x14ac:dyDescent="0.35">
      <c r="A21268" t="s">
        <v>9</v>
      </c>
      <c r="B21268" t="s">
        <v>2001</v>
      </c>
      <c r="C21268">
        <v>6</v>
      </c>
      <c r="D21268" t="s">
        <v>389</v>
      </c>
      <c r="E21268" t="s">
        <v>388</v>
      </c>
      <c r="F21268" t="s">
        <v>140</v>
      </c>
      <c r="G21268" t="s">
        <v>140</v>
      </c>
    </row>
    <row r="21269" spans="1:7" x14ac:dyDescent="0.35">
      <c r="A21269" t="s">
        <v>9</v>
      </c>
      <c r="B21269" t="s">
        <v>2002</v>
      </c>
      <c r="C21269">
        <v>36</v>
      </c>
      <c r="D21269" t="s">
        <v>917</v>
      </c>
      <c r="E21269" t="s">
        <v>916</v>
      </c>
      <c r="F21269" t="s">
        <v>140</v>
      </c>
      <c r="G21269" t="s">
        <v>140</v>
      </c>
    </row>
    <row r="21270" spans="1:7" x14ac:dyDescent="0.35">
      <c r="A21270" t="s">
        <v>9</v>
      </c>
      <c r="B21270" t="s">
        <v>2003</v>
      </c>
      <c r="C21270">
        <v>24</v>
      </c>
      <c r="D21270" t="s">
        <v>983</v>
      </c>
      <c r="E21270" t="s">
        <v>982</v>
      </c>
      <c r="F21270" t="s">
        <v>140</v>
      </c>
      <c r="G21270" t="s">
        <v>140</v>
      </c>
    </row>
    <row r="21271" spans="1:7" x14ac:dyDescent="0.35">
      <c r="A21271" t="s">
        <v>9</v>
      </c>
      <c r="B21271" t="s">
        <v>2004</v>
      </c>
      <c r="C21271">
        <v>10</v>
      </c>
      <c r="D21271" t="s">
        <v>140</v>
      </c>
      <c r="E21271" t="s">
        <v>177</v>
      </c>
      <c r="F21271" t="s">
        <v>140</v>
      </c>
      <c r="G21271" t="s">
        <v>140</v>
      </c>
    </row>
    <row r="21272" spans="1:7" x14ac:dyDescent="0.35">
      <c r="A21272" t="s">
        <v>9</v>
      </c>
      <c r="B21272" t="s">
        <v>339</v>
      </c>
      <c r="C21272">
        <v>4</v>
      </c>
      <c r="D21272" t="s">
        <v>140</v>
      </c>
      <c r="E21272" t="s">
        <v>177</v>
      </c>
      <c r="F21272" t="s">
        <v>140</v>
      </c>
      <c r="G21272" t="s">
        <v>140</v>
      </c>
    </row>
    <row r="21273" spans="1:7" x14ac:dyDescent="0.35">
      <c r="A21273" t="s">
        <v>10</v>
      </c>
      <c r="B21273" t="s">
        <v>1216</v>
      </c>
      <c r="C21273">
        <v>9</v>
      </c>
      <c r="D21273" t="s">
        <v>140</v>
      </c>
      <c r="E21273" t="s">
        <v>177</v>
      </c>
      <c r="F21273" t="s">
        <v>140</v>
      </c>
      <c r="G21273" t="s">
        <v>140</v>
      </c>
    </row>
    <row r="21274" spans="1:7" x14ac:dyDescent="0.35">
      <c r="A21274" t="s">
        <v>10</v>
      </c>
      <c r="B21274" t="s">
        <v>1993</v>
      </c>
      <c r="C21274">
        <v>15</v>
      </c>
      <c r="D21274" t="s">
        <v>140</v>
      </c>
      <c r="E21274" t="s">
        <v>177</v>
      </c>
      <c r="F21274" t="s">
        <v>140</v>
      </c>
      <c r="G21274" t="s">
        <v>140</v>
      </c>
    </row>
    <row r="21275" spans="1:7" x14ac:dyDescent="0.35">
      <c r="A21275" t="s">
        <v>10</v>
      </c>
      <c r="B21275" t="s">
        <v>1994</v>
      </c>
      <c r="C21275">
        <v>4</v>
      </c>
      <c r="D21275" t="s">
        <v>140</v>
      </c>
      <c r="E21275" t="s">
        <v>177</v>
      </c>
      <c r="F21275" t="s">
        <v>140</v>
      </c>
      <c r="G21275" t="s">
        <v>140</v>
      </c>
    </row>
    <row r="21276" spans="1:7" x14ac:dyDescent="0.35">
      <c r="A21276" t="s">
        <v>10</v>
      </c>
      <c r="B21276" t="s">
        <v>1995</v>
      </c>
      <c r="C21276">
        <v>3</v>
      </c>
      <c r="D21276" t="s">
        <v>513</v>
      </c>
      <c r="E21276" t="s">
        <v>512</v>
      </c>
      <c r="F21276" t="s">
        <v>140</v>
      </c>
      <c r="G21276" t="s">
        <v>140</v>
      </c>
    </row>
    <row r="21277" spans="1:7" x14ac:dyDescent="0.35">
      <c r="A21277" t="s">
        <v>10</v>
      </c>
      <c r="B21277" t="s">
        <v>1996</v>
      </c>
      <c r="C21277">
        <v>34</v>
      </c>
      <c r="D21277" t="s">
        <v>95</v>
      </c>
      <c r="E21277" t="s">
        <v>96</v>
      </c>
      <c r="F21277" t="s">
        <v>140</v>
      </c>
      <c r="G21277" t="s">
        <v>140</v>
      </c>
    </row>
    <row r="21278" spans="1:7" x14ac:dyDescent="0.35">
      <c r="A21278" t="s">
        <v>10</v>
      </c>
      <c r="B21278" t="s">
        <v>1997</v>
      </c>
      <c r="C21278">
        <v>32</v>
      </c>
      <c r="D21278" t="s">
        <v>1053</v>
      </c>
      <c r="E21278" t="s">
        <v>707</v>
      </c>
      <c r="F21278" t="s">
        <v>317</v>
      </c>
      <c r="G21278" t="s">
        <v>140</v>
      </c>
    </row>
    <row r="21279" spans="1:7" x14ac:dyDescent="0.35">
      <c r="A21279" t="s">
        <v>10</v>
      </c>
      <c r="B21279" t="s">
        <v>1998</v>
      </c>
      <c r="C21279">
        <v>20</v>
      </c>
      <c r="D21279" t="s">
        <v>140</v>
      </c>
      <c r="E21279" t="s">
        <v>1024</v>
      </c>
      <c r="F21279" t="s">
        <v>977</v>
      </c>
      <c r="G21279" t="s">
        <v>140</v>
      </c>
    </row>
    <row r="21280" spans="1:7" x14ac:dyDescent="0.35">
      <c r="A21280" t="s">
        <v>10</v>
      </c>
      <c r="B21280" t="s">
        <v>1218</v>
      </c>
      <c r="C21280">
        <v>16</v>
      </c>
      <c r="D21280" t="s">
        <v>1055</v>
      </c>
      <c r="E21280" t="s">
        <v>1159</v>
      </c>
      <c r="F21280" t="s">
        <v>140</v>
      </c>
      <c r="G21280" t="s">
        <v>140</v>
      </c>
    </row>
    <row r="21281" spans="1:7" x14ac:dyDescent="0.35">
      <c r="A21281" t="s">
        <v>10</v>
      </c>
      <c r="B21281" t="s">
        <v>1999</v>
      </c>
      <c r="C21281">
        <v>11</v>
      </c>
      <c r="D21281" t="s">
        <v>810</v>
      </c>
      <c r="E21281" t="s">
        <v>809</v>
      </c>
      <c r="F21281" t="s">
        <v>140</v>
      </c>
      <c r="G21281" t="s">
        <v>140</v>
      </c>
    </row>
    <row r="21282" spans="1:7" x14ac:dyDescent="0.35">
      <c r="A21282" t="s">
        <v>10</v>
      </c>
      <c r="B21282" t="s">
        <v>2000</v>
      </c>
      <c r="C21282">
        <v>5</v>
      </c>
      <c r="D21282" t="s">
        <v>140</v>
      </c>
      <c r="E21282" t="s">
        <v>177</v>
      </c>
      <c r="F21282" t="s">
        <v>140</v>
      </c>
      <c r="G21282" t="s">
        <v>140</v>
      </c>
    </row>
    <row r="21283" spans="1:7" x14ac:dyDescent="0.35">
      <c r="A21283" t="s">
        <v>10</v>
      </c>
      <c r="B21283" t="s">
        <v>2001</v>
      </c>
      <c r="C21283">
        <v>6</v>
      </c>
      <c r="D21283" t="s">
        <v>371</v>
      </c>
      <c r="E21283" t="s">
        <v>370</v>
      </c>
      <c r="F21283" t="s">
        <v>140</v>
      </c>
      <c r="G21283" t="s">
        <v>140</v>
      </c>
    </row>
    <row r="21284" spans="1:7" x14ac:dyDescent="0.35">
      <c r="A21284" t="s">
        <v>10</v>
      </c>
      <c r="B21284" t="s">
        <v>2002</v>
      </c>
      <c r="C21284">
        <v>19</v>
      </c>
      <c r="D21284" t="s">
        <v>837</v>
      </c>
      <c r="E21284" t="s">
        <v>1261</v>
      </c>
      <c r="F21284" t="s">
        <v>140</v>
      </c>
      <c r="G21284" t="s">
        <v>140</v>
      </c>
    </row>
    <row r="21285" spans="1:7" x14ac:dyDescent="0.35">
      <c r="A21285" t="s">
        <v>10</v>
      </c>
      <c r="B21285" t="s">
        <v>2003</v>
      </c>
      <c r="C21285">
        <v>21</v>
      </c>
      <c r="D21285" t="s">
        <v>877</v>
      </c>
      <c r="E21285" t="s">
        <v>876</v>
      </c>
      <c r="F21285" t="s">
        <v>140</v>
      </c>
      <c r="G21285" t="s">
        <v>140</v>
      </c>
    </row>
    <row r="21286" spans="1:7" x14ac:dyDescent="0.35">
      <c r="A21286" t="s">
        <v>10</v>
      </c>
      <c r="B21286" t="s">
        <v>2004</v>
      </c>
      <c r="C21286">
        <v>12</v>
      </c>
      <c r="D21286" t="s">
        <v>140</v>
      </c>
      <c r="E21286" t="s">
        <v>177</v>
      </c>
      <c r="F21286" t="s">
        <v>140</v>
      </c>
      <c r="G21286" t="s">
        <v>140</v>
      </c>
    </row>
    <row r="21287" spans="1:7" x14ac:dyDescent="0.35">
      <c r="A21287" t="s">
        <v>10</v>
      </c>
      <c r="B21287" t="s">
        <v>339</v>
      </c>
      <c r="C21287">
        <v>6</v>
      </c>
      <c r="D21287" t="s">
        <v>140</v>
      </c>
      <c r="E21287" t="s">
        <v>177</v>
      </c>
      <c r="F21287" t="s">
        <v>140</v>
      </c>
      <c r="G21287" t="s">
        <v>140</v>
      </c>
    </row>
    <row r="21288" spans="1:7" x14ac:dyDescent="0.35">
      <c r="A21288" t="s">
        <v>11</v>
      </c>
      <c r="B21288" t="s">
        <v>1216</v>
      </c>
      <c r="C21288">
        <v>23</v>
      </c>
      <c r="D21288" t="s">
        <v>660</v>
      </c>
      <c r="E21288" t="s">
        <v>661</v>
      </c>
      <c r="F21288" t="s">
        <v>140</v>
      </c>
      <c r="G21288" t="s">
        <v>140</v>
      </c>
    </row>
    <row r="21289" spans="1:7" x14ac:dyDescent="0.35">
      <c r="A21289" t="s">
        <v>11</v>
      </c>
      <c r="B21289" t="s">
        <v>1993</v>
      </c>
      <c r="C21289">
        <v>15</v>
      </c>
      <c r="D21289" t="s">
        <v>697</v>
      </c>
      <c r="E21289" t="s">
        <v>696</v>
      </c>
      <c r="F21289" t="s">
        <v>140</v>
      </c>
      <c r="G21289" t="s">
        <v>140</v>
      </c>
    </row>
    <row r="21290" spans="1:7" x14ac:dyDescent="0.35">
      <c r="A21290" t="s">
        <v>11</v>
      </c>
      <c r="B21290" t="s">
        <v>1994</v>
      </c>
      <c r="C21290">
        <v>13</v>
      </c>
      <c r="D21290" t="s">
        <v>1080</v>
      </c>
      <c r="E21290" t="s">
        <v>1081</v>
      </c>
      <c r="F21290" t="s">
        <v>140</v>
      </c>
      <c r="G21290" t="s">
        <v>140</v>
      </c>
    </row>
    <row r="21291" spans="1:7" x14ac:dyDescent="0.35">
      <c r="A21291" t="s">
        <v>11</v>
      </c>
      <c r="B21291" t="s">
        <v>1995</v>
      </c>
      <c r="C21291">
        <v>5</v>
      </c>
      <c r="D21291" t="s">
        <v>720</v>
      </c>
      <c r="E21291" t="s">
        <v>721</v>
      </c>
      <c r="F21291" t="s">
        <v>140</v>
      </c>
      <c r="G21291" t="s">
        <v>140</v>
      </c>
    </row>
    <row r="21292" spans="1:7" x14ac:dyDescent="0.35">
      <c r="A21292" t="s">
        <v>11</v>
      </c>
      <c r="B21292" t="s">
        <v>1996</v>
      </c>
      <c r="C21292">
        <v>52</v>
      </c>
      <c r="D21292" t="s">
        <v>746</v>
      </c>
      <c r="E21292" t="s">
        <v>745</v>
      </c>
      <c r="F21292" t="s">
        <v>140</v>
      </c>
      <c r="G21292" t="s">
        <v>140</v>
      </c>
    </row>
    <row r="21293" spans="1:7" x14ac:dyDescent="0.35">
      <c r="A21293" t="s">
        <v>11</v>
      </c>
      <c r="B21293" t="s">
        <v>1997</v>
      </c>
      <c r="C21293">
        <v>35</v>
      </c>
      <c r="D21293" t="s">
        <v>788</v>
      </c>
      <c r="E21293" t="s">
        <v>787</v>
      </c>
      <c r="F21293" t="s">
        <v>140</v>
      </c>
      <c r="G21293" t="s">
        <v>140</v>
      </c>
    </row>
    <row r="21294" spans="1:7" x14ac:dyDescent="0.35">
      <c r="A21294" t="s">
        <v>11</v>
      </c>
      <c r="B21294" t="s">
        <v>1998</v>
      </c>
      <c r="C21294">
        <v>24</v>
      </c>
      <c r="D21294" t="s">
        <v>919</v>
      </c>
      <c r="E21294" t="s">
        <v>918</v>
      </c>
      <c r="F21294" t="s">
        <v>140</v>
      </c>
      <c r="G21294" t="s">
        <v>140</v>
      </c>
    </row>
    <row r="21295" spans="1:7" x14ac:dyDescent="0.35">
      <c r="A21295" t="s">
        <v>11</v>
      </c>
      <c r="B21295" t="s">
        <v>1218</v>
      </c>
      <c r="C21295">
        <v>15</v>
      </c>
      <c r="D21295" t="s">
        <v>548</v>
      </c>
      <c r="E21295" t="s">
        <v>1157</v>
      </c>
      <c r="F21295" t="s">
        <v>140</v>
      </c>
      <c r="G21295" t="s">
        <v>140</v>
      </c>
    </row>
    <row r="21296" spans="1:7" x14ac:dyDescent="0.35">
      <c r="A21296" t="s">
        <v>11</v>
      </c>
      <c r="B21296" t="s">
        <v>1999</v>
      </c>
      <c r="C21296">
        <v>12</v>
      </c>
      <c r="D21296" t="s">
        <v>991</v>
      </c>
      <c r="E21296" t="s">
        <v>1075</v>
      </c>
      <c r="F21296" t="s">
        <v>140</v>
      </c>
      <c r="G21296" t="s">
        <v>140</v>
      </c>
    </row>
    <row r="21297" spans="1:7" x14ac:dyDescent="0.35">
      <c r="A21297" t="s">
        <v>11</v>
      </c>
      <c r="B21297" t="s">
        <v>2000</v>
      </c>
      <c r="C21297">
        <v>12</v>
      </c>
      <c r="D21297" t="s">
        <v>862</v>
      </c>
      <c r="E21297" t="s">
        <v>861</v>
      </c>
      <c r="F21297" t="s">
        <v>140</v>
      </c>
      <c r="G21297" t="s">
        <v>140</v>
      </c>
    </row>
    <row r="21298" spans="1:7" x14ac:dyDescent="0.35">
      <c r="A21298" t="s">
        <v>11</v>
      </c>
      <c r="B21298" t="s">
        <v>2001</v>
      </c>
      <c r="C21298">
        <v>4</v>
      </c>
      <c r="D21298" t="s">
        <v>620</v>
      </c>
      <c r="E21298" t="s">
        <v>619</v>
      </c>
      <c r="F21298" t="s">
        <v>140</v>
      </c>
      <c r="G21298" t="s">
        <v>140</v>
      </c>
    </row>
    <row r="21299" spans="1:7" x14ac:dyDescent="0.35">
      <c r="A21299" t="s">
        <v>11</v>
      </c>
      <c r="B21299" t="s">
        <v>2002</v>
      </c>
      <c r="C21299">
        <v>37</v>
      </c>
      <c r="D21299" t="s">
        <v>1011</v>
      </c>
      <c r="E21299" t="s">
        <v>1196</v>
      </c>
      <c r="F21299" t="s">
        <v>140</v>
      </c>
      <c r="G21299" t="s">
        <v>140</v>
      </c>
    </row>
    <row r="21300" spans="1:7" x14ac:dyDescent="0.35">
      <c r="A21300" t="s">
        <v>11</v>
      </c>
      <c r="B21300" t="s">
        <v>2003</v>
      </c>
      <c r="C21300">
        <v>16</v>
      </c>
      <c r="D21300" t="s">
        <v>140</v>
      </c>
      <c r="E21300" t="s">
        <v>177</v>
      </c>
      <c r="F21300" t="s">
        <v>140</v>
      </c>
      <c r="G21300" t="s">
        <v>140</v>
      </c>
    </row>
    <row r="21301" spans="1:7" x14ac:dyDescent="0.35">
      <c r="A21301" t="s">
        <v>11</v>
      </c>
      <c r="B21301" t="s">
        <v>2004</v>
      </c>
      <c r="C21301">
        <v>9</v>
      </c>
      <c r="D21301" t="s">
        <v>140</v>
      </c>
      <c r="E21301" t="s">
        <v>177</v>
      </c>
      <c r="F21301" t="s">
        <v>140</v>
      </c>
      <c r="G21301" t="s">
        <v>140</v>
      </c>
    </row>
    <row r="21302" spans="1:7" x14ac:dyDescent="0.35">
      <c r="A21302" t="s">
        <v>11</v>
      </c>
      <c r="B21302" t="s">
        <v>339</v>
      </c>
      <c r="C21302">
        <v>3</v>
      </c>
      <c r="D21302" t="s">
        <v>140</v>
      </c>
      <c r="E21302" t="s">
        <v>177</v>
      </c>
      <c r="F21302" t="s">
        <v>140</v>
      </c>
      <c r="G21302" t="s">
        <v>140</v>
      </c>
    </row>
    <row r="21303" spans="1:7" x14ac:dyDescent="0.35">
      <c r="A21303" t="s">
        <v>12</v>
      </c>
      <c r="B21303" t="s">
        <v>1216</v>
      </c>
      <c r="C21303">
        <v>15</v>
      </c>
      <c r="D21303" t="s">
        <v>646</v>
      </c>
      <c r="E21303" t="s">
        <v>647</v>
      </c>
      <c r="F21303" t="s">
        <v>140</v>
      </c>
      <c r="G21303" t="s">
        <v>140</v>
      </c>
    </row>
    <row r="21304" spans="1:7" x14ac:dyDescent="0.35">
      <c r="A21304" t="s">
        <v>12</v>
      </c>
      <c r="B21304" t="s">
        <v>1993</v>
      </c>
      <c r="C21304">
        <v>8</v>
      </c>
      <c r="D21304" t="s">
        <v>546</v>
      </c>
      <c r="E21304" t="s">
        <v>701</v>
      </c>
      <c r="F21304" t="s">
        <v>140</v>
      </c>
      <c r="G21304" t="s">
        <v>140</v>
      </c>
    </row>
    <row r="21305" spans="1:7" x14ac:dyDescent="0.35">
      <c r="A21305" t="s">
        <v>12</v>
      </c>
      <c r="B21305" t="s">
        <v>1994</v>
      </c>
      <c r="C21305">
        <v>7</v>
      </c>
      <c r="D21305" t="s">
        <v>415</v>
      </c>
      <c r="E21305" t="s">
        <v>414</v>
      </c>
      <c r="F21305" t="s">
        <v>140</v>
      </c>
      <c r="G21305" t="s">
        <v>140</v>
      </c>
    </row>
    <row r="21306" spans="1:7" x14ac:dyDescent="0.35">
      <c r="A21306" t="s">
        <v>12</v>
      </c>
      <c r="B21306" t="s">
        <v>1995</v>
      </c>
      <c r="C21306">
        <v>8</v>
      </c>
      <c r="D21306" t="s">
        <v>386</v>
      </c>
      <c r="E21306" t="s">
        <v>387</v>
      </c>
      <c r="F21306" t="s">
        <v>140</v>
      </c>
      <c r="G21306" t="s">
        <v>140</v>
      </c>
    </row>
    <row r="21307" spans="1:7" x14ac:dyDescent="0.35">
      <c r="A21307" t="s">
        <v>12</v>
      </c>
      <c r="B21307" t="s">
        <v>1996</v>
      </c>
      <c r="C21307">
        <v>53</v>
      </c>
      <c r="D21307" t="s">
        <v>237</v>
      </c>
      <c r="E21307" t="s">
        <v>469</v>
      </c>
      <c r="F21307" t="s">
        <v>1050</v>
      </c>
      <c r="G21307" t="s">
        <v>140</v>
      </c>
    </row>
    <row r="21308" spans="1:7" x14ac:dyDescent="0.35">
      <c r="A21308" t="s">
        <v>12</v>
      </c>
      <c r="B21308" t="s">
        <v>1997</v>
      </c>
      <c r="C21308">
        <v>27</v>
      </c>
      <c r="D21308" t="s">
        <v>867</v>
      </c>
      <c r="E21308" t="s">
        <v>868</v>
      </c>
      <c r="F21308" t="s">
        <v>140</v>
      </c>
      <c r="G21308" t="s">
        <v>140</v>
      </c>
    </row>
    <row r="21309" spans="1:7" x14ac:dyDescent="0.35">
      <c r="A21309" t="s">
        <v>12</v>
      </c>
      <c r="B21309" t="s">
        <v>1998</v>
      </c>
      <c r="C21309">
        <v>24</v>
      </c>
      <c r="D21309" t="s">
        <v>140</v>
      </c>
      <c r="E21309" t="s">
        <v>177</v>
      </c>
      <c r="F21309" t="s">
        <v>140</v>
      </c>
      <c r="G21309" t="s">
        <v>140</v>
      </c>
    </row>
    <row r="21310" spans="1:7" x14ac:dyDescent="0.35">
      <c r="A21310" t="s">
        <v>12</v>
      </c>
      <c r="B21310" t="s">
        <v>1218</v>
      </c>
      <c r="C21310">
        <v>13</v>
      </c>
      <c r="D21310" t="s">
        <v>532</v>
      </c>
      <c r="E21310" t="s">
        <v>531</v>
      </c>
      <c r="F21310" t="s">
        <v>140</v>
      </c>
      <c r="G21310" t="s">
        <v>140</v>
      </c>
    </row>
    <row r="21311" spans="1:7" x14ac:dyDescent="0.35">
      <c r="A21311" t="s">
        <v>12</v>
      </c>
      <c r="B21311" t="s">
        <v>1999</v>
      </c>
      <c r="C21311">
        <v>6</v>
      </c>
      <c r="D21311" t="s">
        <v>826</v>
      </c>
      <c r="E21311" t="s">
        <v>825</v>
      </c>
      <c r="F21311" t="s">
        <v>140</v>
      </c>
      <c r="G21311" t="s">
        <v>140</v>
      </c>
    </row>
    <row r="21312" spans="1:7" x14ac:dyDescent="0.35">
      <c r="A21312" t="s">
        <v>12</v>
      </c>
      <c r="B21312" t="s">
        <v>2000</v>
      </c>
      <c r="C21312">
        <v>5</v>
      </c>
      <c r="D21312" t="s">
        <v>913</v>
      </c>
      <c r="E21312" t="s">
        <v>914</v>
      </c>
      <c r="F21312" t="s">
        <v>140</v>
      </c>
      <c r="G21312" t="s">
        <v>140</v>
      </c>
    </row>
    <row r="21313" spans="1:7" x14ac:dyDescent="0.35">
      <c r="A21313" t="s">
        <v>12</v>
      </c>
      <c r="B21313" t="s">
        <v>2001</v>
      </c>
      <c r="C21313">
        <v>8</v>
      </c>
      <c r="D21313" t="s">
        <v>105</v>
      </c>
      <c r="E21313" t="s">
        <v>106</v>
      </c>
      <c r="F21313" t="s">
        <v>140</v>
      </c>
      <c r="G21313" t="s">
        <v>140</v>
      </c>
    </row>
    <row r="21314" spans="1:7" x14ac:dyDescent="0.35">
      <c r="A21314" t="s">
        <v>12</v>
      </c>
      <c r="B21314" t="s">
        <v>2002</v>
      </c>
      <c r="C21314">
        <v>35</v>
      </c>
      <c r="D21314" t="s">
        <v>467</v>
      </c>
      <c r="E21314" t="s">
        <v>468</v>
      </c>
      <c r="F21314" t="s">
        <v>140</v>
      </c>
      <c r="G21314" t="s">
        <v>140</v>
      </c>
    </row>
    <row r="21315" spans="1:7" x14ac:dyDescent="0.35">
      <c r="A21315" t="s">
        <v>12</v>
      </c>
      <c r="B21315" t="s">
        <v>2003</v>
      </c>
      <c r="C21315">
        <v>21</v>
      </c>
      <c r="D21315" t="s">
        <v>1087</v>
      </c>
      <c r="E21315" t="s">
        <v>1088</v>
      </c>
      <c r="F21315" t="s">
        <v>140</v>
      </c>
      <c r="G21315" t="s">
        <v>140</v>
      </c>
    </row>
    <row r="21316" spans="1:7" x14ac:dyDescent="0.35">
      <c r="A21316" t="s">
        <v>12</v>
      </c>
      <c r="B21316" t="s">
        <v>2004</v>
      </c>
      <c r="C21316">
        <v>12</v>
      </c>
      <c r="D21316" t="s">
        <v>140</v>
      </c>
      <c r="E21316" t="s">
        <v>177</v>
      </c>
      <c r="F21316" t="s">
        <v>140</v>
      </c>
      <c r="G21316" t="s">
        <v>140</v>
      </c>
    </row>
    <row r="21317" spans="1:7" x14ac:dyDescent="0.35">
      <c r="A21317" t="s">
        <v>12</v>
      </c>
      <c r="B21317" t="s">
        <v>339</v>
      </c>
      <c r="C21317">
        <v>1</v>
      </c>
      <c r="D21317" t="s">
        <v>140</v>
      </c>
      <c r="E21317" t="s">
        <v>177</v>
      </c>
      <c r="F21317" t="s">
        <v>140</v>
      </c>
      <c r="G21317" t="s">
        <v>140</v>
      </c>
    </row>
    <row r="21318" spans="1:7" x14ac:dyDescent="0.35">
      <c r="A21318" t="s">
        <v>13</v>
      </c>
      <c r="B21318" t="s">
        <v>1216</v>
      </c>
      <c r="C21318">
        <v>2</v>
      </c>
      <c r="D21318" t="s">
        <v>140</v>
      </c>
      <c r="E21318" t="s">
        <v>177</v>
      </c>
      <c r="F21318" t="s">
        <v>140</v>
      </c>
      <c r="G21318" t="s">
        <v>140</v>
      </c>
    </row>
    <row r="21319" spans="1:7" x14ac:dyDescent="0.35">
      <c r="A21319" t="s">
        <v>13</v>
      </c>
      <c r="B21319" t="s">
        <v>1993</v>
      </c>
      <c r="C21319">
        <v>6</v>
      </c>
      <c r="D21319" t="s">
        <v>140</v>
      </c>
      <c r="E21319" t="s">
        <v>177</v>
      </c>
      <c r="F21319" t="s">
        <v>140</v>
      </c>
      <c r="G21319" t="s">
        <v>140</v>
      </c>
    </row>
    <row r="21320" spans="1:7" x14ac:dyDescent="0.35">
      <c r="A21320" t="s">
        <v>13</v>
      </c>
      <c r="B21320" t="s">
        <v>1994</v>
      </c>
      <c r="C21320">
        <v>4</v>
      </c>
      <c r="D21320" t="s">
        <v>140</v>
      </c>
      <c r="E21320" t="s">
        <v>177</v>
      </c>
      <c r="F21320" t="s">
        <v>140</v>
      </c>
      <c r="G21320" t="s">
        <v>140</v>
      </c>
    </row>
    <row r="21321" spans="1:7" x14ac:dyDescent="0.35">
      <c r="A21321" t="s">
        <v>13</v>
      </c>
      <c r="B21321" t="s">
        <v>1995</v>
      </c>
      <c r="C21321">
        <v>4</v>
      </c>
      <c r="D21321" t="s">
        <v>140</v>
      </c>
      <c r="E21321" t="s">
        <v>622</v>
      </c>
      <c r="F21321" t="s">
        <v>623</v>
      </c>
      <c r="G21321" t="s">
        <v>140</v>
      </c>
    </row>
    <row r="21322" spans="1:7" x14ac:dyDescent="0.35">
      <c r="A21322" t="s">
        <v>13</v>
      </c>
      <c r="B21322" t="s">
        <v>1996</v>
      </c>
      <c r="C21322">
        <v>33</v>
      </c>
      <c r="D21322" t="s">
        <v>1087</v>
      </c>
      <c r="E21322" t="s">
        <v>1088</v>
      </c>
      <c r="F21322" t="s">
        <v>140</v>
      </c>
      <c r="G21322" t="s">
        <v>140</v>
      </c>
    </row>
    <row r="21323" spans="1:7" x14ac:dyDescent="0.35">
      <c r="A21323" t="s">
        <v>13</v>
      </c>
      <c r="B21323" t="s">
        <v>1997</v>
      </c>
      <c r="C21323">
        <v>37</v>
      </c>
      <c r="D21323" t="s">
        <v>741</v>
      </c>
      <c r="E21323" t="s">
        <v>740</v>
      </c>
      <c r="F21323" t="s">
        <v>140</v>
      </c>
      <c r="G21323" t="s">
        <v>140</v>
      </c>
    </row>
    <row r="21324" spans="1:7" x14ac:dyDescent="0.35">
      <c r="A21324" t="s">
        <v>13</v>
      </c>
      <c r="B21324" t="s">
        <v>1998</v>
      </c>
      <c r="C21324">
        <v>31</v>
      </c>
      <c r="D21324" t="s">
        <v>422</v>
      </c>
      <c r="E21324" t="s">
        <v>423</v>
      </c>
      <c r="F21324" t="s">
        <v>140</v>
      </c>
      <c r="G21324" t="s">
        <v>140</v>
      </c>
    </row>
    <row r="21325" spans="1:7" x14ac:dyDescent="0.35">
      <c r="A21325" t="s">
        <v>13</v>
      </c>
      <c r="B21325" t="s">
        <v>1218</v>
      </c>
      <c r="C21325">
        <v>1</v>
      </c>
      <c r="D21325" t="s">
        <v>140</v>
      </c>
      <c r="E21325" t="s">
        <v>177</v>
      </c>
      <c r="F21325" t="s">
        <v>140</v>
      </c>
      <c r="G21325" t="s">
        <v>140</v>
      </c>
    </row>
    <row r="21326" spans="1:7" x14ac:dyDescent="0.35">
      <c r="A21326" t="s">
        <v>13</v>
      </c>
      <c r="B21326" t="s">
        <v>1999</v>
      </c>
      <c r="C21326">
        <v>4</v>
      </c>
      <c r="D21326" t="s">
        <v>140</v>
      </c>
      <c r="E21326" t="s">
        <v>177</v>
      </c>
      <c r="F21326" t="s">
        <v>140</v>
      </c>
      <c r="G21326" t="s">
        <v>140</v>
      </c>
    </row>
    <row r="21327" spans="1:7" x14ac:dyDescent="0.35">
      <c r="A21327" t="s">
        <v>13</v>
      </c>
      <c r="B21327" t="s">
        <v>2000</v>
      </c>
      <c r="C21327">
        <v>3</v>
      </c>
      <c r="D21327" t="s">
        <v>767</v>
      </c>
      <c r="E21327" t="s">
        <v>766</v>
      </c>
      <c r="F21327" t="s">
        <v>140</v>
      </c>
      <c r="G21327" t="s">
        <v>140</v>
      </c>
    </row>
    <row r="21328" spans="1:7" x14ac:dyDescent="0.35">
      <c r="A21328" t="s">
        <v>13</v>
      </c>
      <c r="B21328" t="s">
        <v>2001</v>
      </c>
      <c r="C21328">
        <v>4</v>
      </c>
      <c r="D21328" t="s">
        <v>847</v>
      </c>
      <c r="E21328" t="s">
        <v>905</v>
      </c>
      <c r="F21328" t="s">
        <v>140</v>
      </c>
      <c r="G21328" t="s">
        <v>140</v>
      </c>
    </row>
    <row r="21329" spans="1:7" x14ac:dyDescent="0.35">
      <c r="A21329" t="s">
        <v>13</v>
      </c>
      <c r="B21329" t="s">
        <v>2002</v>
      </c>
      <c r="C21329">
        <v>17</v>
      </c>
      <c r="D21329" t="s">
        <v>824</v>
      </c>
      <c r="E21329" t="s">
        <v>933</v>
      </c>
      <c r="F21329" t="s">
        <v>140</v>
      </c>
      <c r="G21329" t="s">
        <v>140</v>
      </c>
    </row>
    <row r="21330" spans="1:7" x14ac:dyDescent="0.35">
      <c r="A21330" t="s">
        <v>13</v>
      </c>
      <c r="B21330" t="s">
        <v>2003</v>
      </c>
      <c r="C21330">
        <v>22</v>
      </c>
      <c r="D21330" t="s">
        <v>996</v>
      </c>
      <c r="E21330" t="s">
        <v>997</v>
      </c>
      <c r="F21330" t="s">
        <v>140</v>
      </c>
      <c r="G21330" t="s">
        <v>140</v>
      </c>
    </row>
    <row r="21331" spans="1:7" x14ac:dyDescent="0.35">
      <c r="A21331" t="s">
        <v>13</v>
      </c>
      <c r="B21331" t="s">
        <v>2004</v>
      </c>
      <c r="C21331">
        <v>6</v>
      </c>
      <c r="D21331" t="s">
        <v>140</v>
      </c>
      <c r="E21331" t="s">
        <v>177</v>
      </c>
      <c r="F21331" t="s">
        <v>140</v>
      </c>
      <c r="G21331" t="s">
        <v>140</v>
      </c>
    </row>
    <row r="21332" spans="1:7" x14ac:dyDescent="0.35">
      <c r="A21332" t="s">
        <v>13</v>
      </c>
      <c r="B21332" t="s">
        <v>339</v>
      </c>
      <c r="C21332">
        <v>2</v>
      </c>
      <c r="D21332" t="s">
        <v>140</v>
      </c>
      <c r="E21332" t="s">
        <v>177</v>
      </c>
      <c r="F21332" t="s">
        <v>140</v>
      </c>
      <c r="G21332" t="s">
        <v>140</v>
      </c>
    </row>
    <row r="21333" spans="1:7" x14ac:dyDescent="0.35">
      <c r="A21333" t="s">
        <v>14</v>
      </c>
      <c r="B21333" t="s">
        <v>1216</v>
      </c>
      <c r="C21333">
        <v>7</v>
      </c>
      <c r="D21333" t="s">
        <v>538</v>
      </c>
      <c r="E21333" t="s">
        <v>537</v>
      </c>
      <c r="F21333" t="s">
        <v>140</v>
      </c>
      <c r="G21333" t="s">
        <v>140</v>
      </c>
    </row>
    <row r="21334" spans="1:7" x14ac:dyDescent="0.35">
      <c r="A21334" t="s">
        <v>14</v>
      </c>
      <c r="B21334" t="s">
        <v>1993</v>
      </c>
      <c r="C21334">
        <v>6</v>
      </c>
      <c r="D21334" t="s">
        <v>1071</v>
      </c>
      <c r="E21334" t="s">
        <v>1175</v>
      </c>
      <c r="F21334" t="s">
        <v>140</v>
      </c>
      <c r="G21334" t="s">
        <v>140</v>
      </c>
    </row>
    <row r="21335" spans="1:7" x14ac:dyDescent="0.35">
      <c r="A21335" t="s">
        <v>14</v>
      </c>
      <c r="B21335" t="s">
        <v>1994</v>
      </c>
      <c r="C21335">
        <v>4</v>
      </c>
      <c r="D21335" t="s">
        <v>140</v>
      </c>
      <c r="E21335" t="s">
        <v>177</v>
      </c>
      <c r="F21335" t="s">
        <v>140</v>
      </c>
      <c r="G21335" t="s">
        <v>140</v>
      </c>
    </row>
    <row r="21336" spans="1:7" x14ac:dyDescent="0.35">
      <c r="A21336" t="s">
        <v>14</v>
      </c>
      <c r="B21336" t="s">
        <v>1995</v>
      </c>
      <c r="C21336">
        <v>6</v>
      </c>
      <c r="D21336" t="s">
        <v>140</v>
      </c>
      <c r="E21336" t="s">
        <v>177</v>
      </c>
      <c r="F21336" t="s">
        <v>140</v>
      </c>
      <c r="G21336" t="s">
        <v>140</v>
      </c>
    </row>
    <row r="21337" spans="1:7" x14ac:dyDescent="0.35">
      <c r="A21337" t="s">
        <v>14</v>
      </c>
      <c r="B21337" t="s">
        <v>1996</v>
      </c>
      <c r="C21337">
        <v>42</v>
      </c>
      <c r="D21337" t="s">
        <v>470</v>
      </c>
      <c r="E21337" t="s">
        <v>619</v>
      </c>
      <c r="F21337" t="s">
        <v>1020</v>
      </c>
      <c r="G21337" t="s">
        <v>140</v>
      </c>
    </row>
    <row r="21338" spans="1:7" x14ac:dyDescent="0.35">
      <c r="A21338" t="s">
        <v>14</v>
      </c>
      <c r="B21338" t="s">
        <v>1997</v>
      </c>
      <c r="C21338">
        <v>30</v>
      </c>
      <c r="D21338" t="s">
        <v>985</v>
      </c>
      <c r="E21338" t="s">
        <v>986</v>
      </c>
      <c r="F21338" t="s">
        <v>140</v>
      </c>
      <c r="G21338" t="s">
        <v>140</v>
      </c>
    </row>
    <row r="21339" spans="1:7" x14ac:dyDescent="0.35">
      <c r="A21339" t="s">
        <v>14</v>
      </c>
      <c r="B21339" t="s">
        <v>1998</v>
      </c>
      <c r="C21339">
        <v>26</v>
      </c>
      <c r="D21339" t="s">
        <v>1056</v>
      </c>
      <c r="E21339" t="s">
        <v>108</v>
      </c>
      <c r="F21339" t="s">
        <v>1064</v>
      </c>
      <c r="G21339" t="s">
        <v>140</v>
      </c>
    </row>
    <row r="21340" spans="1:7" x14ac:dyDescent="0.35">
      <c r="A21340" t="s">
        <v>14</v>
      </c>
      <c r="B21340" t="s">
        <v>1218</v>
      </c>
      <c r="C21340">
        <v>11</v>
      </c>
      <c r="D21340" t="s">
        <v>827</v>
      </c>
      <c r="E21340" t="s">
        <v>828</v>
      </c>
      <c r="F21340" t="s">
        <v>140</v>
      </c>
      <c r="G21340" t="s">
        <v>140</v>
      </c>
    </row>
    <row r="21341" spans="1:7" x14ac:dyDescent="0.35">
      <c r="A21341" t="s">
        <v>14</v>
      </c>
      <c r="B21341" t="s">
        <v>1999</v>
      </c>
      <c r="C21341">
        <v>7</v>
      </c>
      <c r="D21341" t="s">
        <v>1139</v>
      </c>
      <c r="E21341" t="s">
        <v>1162</v>
      </c>
      <c r="F21341" t="s">
        <v>140</v>
      </c>
      <c r="G21341" t="s">
        <v>140</v>
      </c>
    </row>
    <row r="21342" spans="1:7" x14ac:dyDescent="0.35">
      <c r="A21342" t="s">
        <v>14</v>
      </c>
      <c r="B21342" t="s">
        <v>2000</v>
      </c>
      <c r="C21342">
        <v>11</v>
      </c>
      <c r="D21342" t="s">
        <v>681</v>
      </c>
      <c r="E21342" t="s">
        <v>680</v>
      </c>
      <c r="F21342" t="s">
        <v>140</v>
      </c>
      <c r="G21342" t="s">
        <v>140</v>
      </c>
    </row>
    <row r="21343" spans="1:7" x14ac:dyDescent="0.35">
      <c r="A21343" t="s">
        <v>14</v>
      </c>
      <c r="B21343" t="s">
        <v>2001</v>
      </c>
      <c r="C21343">
        <v>4</v>
      </c>
      <c r="D21343" t="s">
        <v>403</v>
      </c>
      <c r="E21343" t="s">
        <v>402</v>
      </c>
      <c r="F21343" t="s">
        <v>140</v>
      </c>
      <c r="G21343" t="s">
        <v>140</v>
      </c>
    </row>
    <row r="21344" spans="1:7" x14ac:dyDescent="0.35">
      <c r="A21344" t="s">
        <v>14</v>
      </c>
      <c r="B21344" t="s">
        <v>2002</v>
      </c>
      <c r="C21344">
        <v>30</v>
      </c>
      <c r="D21344" t="s">
        <v>659</v>
      </c>
      <c r="E21344" t="s">
        <v>567</v>
      </c>
      <c r="F21344" t="s">
        <v>1064</v>
      </c>
      <c r="G21344" t="s">
        <v>140</v>
      </c>
    </row>
    <row r="21345" spans="1:7" x14ac:dyDescent="0.35">
      <c r="A21345" t="s">
        <v>14</v>
      </c>
      <c r="B21345" t="s">
        <v>2003</v>
      </c>
      <c r="C21345">
        <v>26</v>
      </c>
      <c r="D21345" t="s">
        <v>1045</v>
      </c>
      <c r="E21345" t="s">
        <v>1123</v>
      </c>
      <c r="F21345" t="s">
        <v>140</v>
      </c>
      <c r="G21345" t="s">
        <v>140</v>
      </c>
    </row>
    <row r="21346" spans="1:7" x14ac:dyDescent="0.35">
      <c r="A21346" t="s">
        <v>14</v>
      </c>
      <c r="B21346" t="s">
        <v>2004</v>
      </c>
      <c r="C21346">
        <v>5</v>
      </c>
      <c r="D21346" t="s">
        <v>140</v>
      </c>
      <c r="E21346" t="s">
        <v>177</v>
      </c>
      <c r="F21346" t="s">
        <v>140</v>
      </c>
      <c r="G21346" t="s">
        <v>140</v>
      </c>
    </row>
    <row r="21347" spans="1:7" x14ac:dyDescent="0.35">
      <c r="A21347" t="s">
        <v>14</v>
      </c>
      <c r="B21347" t="s">
        <v>339</v>
      </c>
      <c r="C21347">
        <v>3</v>
      </c>
      <c r="D21347" t="s">
        <v>1106</v>
      </c>
      <c r="E21347" t="s">
        <v>1138</v>
      </c>
      <c r="F21347" t="s">
        <v>140</v>
      </c>
      <c r="G21347" t="s">
        <v>140</v>
      </c>
    </row>
    <row r="21348" spans="1:7" x14ac:dyDescent="0.35">
      <c r="A21348" t="s">
        <v>15</v>
      </c>
      <c r="B21348" t="s">
        <v>1216</v>
      </c>
      <c r="C21348">
        <v>8</v>
      </c>
      <c r="D21348" t="s">
        <v>140</v>
      </c>
      <c r="E21348" t="s">
        <v>177</v>
      </c>
      <c r="F21348" t="s">
        <v>140</v>
      </c>
      <c r="G21348" t="s">
        <v>140</v>
      </c>
    </row>
    <row r="21349" spans="1:7" x14ac:dyDescent="0.35">
      <c r="A21349" t="s">
        <v>15</v>
      </c>
      <c r="B21349" t="s">
        <v>1993</v>
      </c>
      <c r="C21349">
        <v>7</v>
      </c>
      <c r="D21349" t="s">
        <v>538</v>
      </c>
      <c r="E21349" t="s">
        <v>537</v>
      </c>
      <c r="F21349" t="s">
        <v>140</v>
      </c>
      <c r="G21349" t="s">
        <v>140</v>
      </c>
    </row>
    <row r="21350" spans="1:7" x14ac:dyDescent="0.35">
      <c r="A21350" t="s">
        <v>15</v>
      </c>
      <c r="B21350" t="s">
        <v>1994</v>
      </c>
      <c r="C21350">
        <v>15</v>
      </c>
      <c r="D21350" t="s">
        <v>573</v>
      </c>
      <c r="E21350" t="s">
        <v>572</v>
      </c>
      <c r="F21350" t="s">
        <v>140</v>
      </c>
      <c r="G21350" t="s">
        <v>140</v>
      </c>
    </row>
    <row r="21351" spans="1:7" x14ac:dyDescent="0.35">
      <c r="A21351" t="s">
        <v>15</v>
      </c>
      <c r="B21351" t="s">
        <v>1995</v>
      </c>
      <c r="C21351">
        <v>4</v>
      </c>
      <c r="D21351" t="s">
        <v>687</v>
      </c>
      <c r="E21351" t="s">
        <v>686</v>
      </c>
      <c r="F21351" t="s">
        <v>140</v>
      </c>
      <c r="G21351" t="s">
        <v>140</v>
      </c>
    </row>
    <row r="21352" spans="1:7" x14ac:dyDescent="0.35">
      <c r="A21352" t="s">
        <v>15</v>
      </c>
      <c r="B21352" t="s">
        <v>1996</v>
      </c>
      <c r="C21352">
        <v>41</v>
      </c>
      <c r="D21352" t="s">
        <v>792</v>
      </c>
      <c r="E21352" t="s">
        <v>791</v>
      </c>
      <c r="F21352" t="s">
        <v>140</v>
      </c>
      <c r="G21352" t="s">
        <v>140</v>
      </c>
    </row>
    <row r="21353" spans="1:7" x14ac:dyDescent="0.35">
      <c r="A21353" t="s">
        <v>15</v>
      </c>
      <c r="B21353" t="s">
        <v>1997</v>
      </c>
      <c r="C21353">
        <v>31</v>
      </c>
      <c r="D21353" t="s">
        <v>968</v>
      </c>
      <c r="E21353" t="s">
        <v>969</v>
      </c>
      <c r="F21353" t="s">
        <v>140</v>
      </c>
      <c r="G21353" t="s">
        <v>140</v>
      </c>
    </row>
    <row r="21354" spans="1:7" x14ac:dyDescent="0.35">
      <c r="A21354" t="s">
        <v>15</v>
      </c>
      <c r="B21354" t="s">
        <v>1998</v>
      </c>
      <c r="C21354">
        <v>25</v>
      </c>
      <c r="D21354" t="s">
        <v>1067</v>
      </c>
      <c r="E21354" t="s">
        <v>1111</v>
      </c>
      <c r="F21354" t="s">
        <v>140</v>
      </c>
      <c r="G21354" t="s">
        <v>140</v>
      </c>
    </row>
    <row r="21355" spans="1:7" x14ac:dyDescent="0.35">
      <c r="A21355" t="s">
        <v>15</v>
      </c>
      <c r="B21355" t="s">
        <v>1218</v>
      </c>
      <c r="C21355">
        <v>13</v>
      </c>
      <c r="D21355" t="s">
        <v>788</v>
      </c>
      <c r="E21355" t="s">
        <v>787</v>
      </c>
      <c r="F21355" t="s">
        <v>140</v>
      </c>
      <c r="G21355" t="s">
        <v>140</v>
      </c>
    </row>
    <row r="21356" spans="1:7" x14ac:dyDescent="0.35">
      <c r="A21356" t="s">
        <v>15</v>
      </c>
      <c r="B21356" t="s">
        <v>1999</v>
      </c>
      <c r="C21356">
        <v>13</v>
      </c>
      <c r="D21356" t="s">
        <v>643</v>
      </c>
      <c r="E21356" t="s">
        <v>642</v>
      </c>
      <c r="F21356" t="s">
        <v>140</v>
      </c>
      <c r="G21356" t="s">
        <v>140</v>
      </c>
    </row>
    <row r="21357" spans="1:7" x14ac:dyDescent="0.35">
      <c r="A21357" t="s">
        <v>15</v>
      </c>
      <c r="B21357" t="s">
        <v>2000</v>
      </c>
      <c r="C21357">
        <v>6</v>
      </c>
      <c r="D21357" t="s">
        <v>140</v>
      </c>
      <c r="E21357" t="s">
        <v>177</v>
      </c>
      <c r="F21357" t="s">
        <v>140</v>
      </c>
      <c r="G21357" t="s">
        <v>140</v>
      </c>
    </row>
    <row r="21358" spans="1:7" x14ac:dyDescent="0.35">
      <c r="A21358" t="s">
        <v>15</v>
      </c>
      <c r="B21358" t="s">
        <v>2001</v>
      </c>
      <c r="C21358">
        <v>7</v>
      </c>
      <c r="D21358" t="s">
        <v>1106</v>
      </c>
      <c r="E21358" t="s">
        <v>1138</v>
      </c>
      <c r="F21358" t="s">
        <v>140</v>
      </c>
      <c r="G21358" t="s">
        <v>140</v>
      </c>
    </row>
    <row r="21359" spans="1:7" x14ac:dyDescent="0.35">
      <c r="A21359" t="s">
        <v>15</v>
      </c>
      <c r="B21359" t="s">
        <v>2002</v>
      </c>
      <c r="C21359">
        <v>25</v>
      </c>
      <c r="D21359" t="s">
        <v>371</v>
      </c>
      <c r="E21359" t="s">
        <v>370</v>
      </c>
      <c r="F21359" t="s">
        <v>140</v>
      </c>
      <c r="G21359" t="s">
        <v>140</v>
      </c>
    </row>
    <row r="21360" spans="1:7" x14ac:dyDescent="0.35">
      <c r="A21360" t="s">
        <v>15</v>
      </c>
      <c r="B21360" t="s">
        <v>2003</v>
      </c>
      <c r="C21360">
        <v>17</v>
      </c>
      <c r="D21360" t="s">
        <v>237</v>
      </c>
      <c r="E21360" t="s">
        <v>236</v>
      </c>
      <c r="F21360" t="s">
        <v>140</v>
      </c>
      <c r="G21360" t="s">
        <v>140</v>
      </c>
    </row>
    <row r="21361" spans="1:7" x14ac:dyDescent="0.35">
      <c r="A21361" t="s">
        <v>15</v>
      </c>
      <c r="B21361" t="s">
        <v>2004</v>
      </c>
      <c r="C21361">
        <v>7</v>
      </c>
      <c r="D21361" t="s">
        <v>140</v>
      </c>
      <c r="E21361" t="s">
        <v>177</v>
      </c>
      <c r="F21361" t="s">
        <v>140</v>
      </c>
      <c r="G21361" t="s">
        <v>140</v>
      </c>
    </row>
    <row r="21362" spans="1:7" x14ac:dyDescent="0.35">
      <c r="A21362" t="s">
        <v>15</v>
      </c>
      <c r="B21362" t="s">
        <v>339</v>
      </c>
      <c r="C21362">
        <v>1</v>
      </c>
      <c r="D21362" t="s">
        <v>177</v>
      </c>
      <c r="E21362" t="s">
        <v>140</v>
      </c>
      <c r="F21362" t="s">
        <v>140</v>
      </c>
      <c r="G21362" t="s">
        <v>140</v>
      </c>
    </row>
    <row r="21363" spans="1:7" x14ac:dyDescent="0.35">
      <c r="A21363" t="s">
        <v>16</v>
      </c>
      <c r="B21363" t="s">
        <v>1216</v>
      </c>
      <c r="C21363">
        <v>20</v>
      </c>
      <c r="D21363" t="s">
        <v>849</v>
      </c>
      <c r="E21363" t="s">
        <v>927</v>
      </c>
      <c r="F21363" t="s">
        <v>140</v>
      </c>
      <c r="G21363" t="s">
        <v>140</v>
      </c>
    </row>
    <row r="21364" spans="1:7" x14ac:dyDescent="0.35">
      <c r="A21364" t="s">
        <v>16</v>
      </c>
      <c r="B21364" t="s">
        <v>1993</v>
      </c>
      <c r="C21364">
        <v>21</v>
      </c>
      <c r="D21364" t="s">
        <v>1076</v>
      </c>
      <c r="E21364" t="s">
        <v>1077</v>
      </c>
      <c r="F21364" t="s">
        <v>140</v>
      </c>
      <c r="G21364" t="s">
        <v>140</v>
      </c>
    </row>
    <row r="21365" spans="1:7" x14ac:dyDescent="0.35">
      <c r="A21365" t="s">
        <v>16</v>
      </c>
      <c r="B21365" t="s">
        <v>1994</v>
      </c>
      <c r="C21365">
        <v>9</v>
      </c>
      <c r="D21365" t="s">
        <v>65</v>
      </c>
      <c r="E21365" t="s">
        <v>64</v>
      </c>
      <c r="F21365" t="s">
        <v>140</v>
      </c>
      <c r="G21365" t="s">
        <v>140</v>
      </c>
    </row>
    <row r="21366" spans="1:7" x14ac:dyDescent="0.35">
      <c r="A21366" t="s">
        <v>16</v>
      </c>
      <c r="B21366" t="s">
        <v>1995</v>
      </c>
      <c r="C21366">
        <v>11</v>
      </c>
      <c r="D21366" t="s">
        <v>792</v>
      </c>
      <c r="E21366" t="s">
        <v>652</v>
      </c>
      <c r="F21366" t="s">
        <v>131</v>
      </c>
      <c r="G21366" t="s">
        <v>140</v>
      </c>
    </row>
    <row r="21367" spans="1:7" x14ac:dyDescent="0.35">
      <c r="A21367" t="s">
        <v>16</v>
      </c>
      <c r="B21367" t="s">
        <v>1996</v>
      </c>
      <c r="C21367">
        <v>48</v>
      </c>
      <c r="D21367" t="s">
        <v>465</v>
      </c>
      <c r="E21367" t="s">
        <v>466</v>
      </c>
      <c r="F21367" t="s">
        <v>140</v>
      </c>
      <c r="G21367" t="s">
        <v>140</v>
      </c>
    </row>
    <row r="21368" spans="1:7" x14ac:dyDescent="0.35">
      <c r="A21368" t="s">
        <v>16</v>
      </c>
      <c r="B21368" t="s">
        <v>1997</v>
      </c>
      <c r="C21368">
        <v>26</v>
      </c>
      <c r="D21368" t="s">
        <v>643</v>
      </c>
      <c r="E21368" t="s">
        <v>461</v>
      </c>
      <c r="F21368" t="s">
        <v>1068</v>
      </c>
      <c r="G21368" t="s">
        <v>140</v>
      </c>
    </row>
    <row r="21369" spans="1:7" x14ac:dyDescent="0.35">
      <c r="A21369" t="s">
        <v>16</v>
      </c>
      <c r="B21369" t="s">
        <v>1998</v>
      </c>
      <c r="C21369">
        <v>28</v>
      </c>
      <c r="D21369" t="s">
        <v>967</v>
      </c>
      <c r="E21369" t="s">
        <v>1005</v>
      </c>
      <c r="F21369" t="s">
        <v>140</v>
      </c>
      <c r="G21369" t="s">
        <v>140</v>
      </c>
    </row>
    <row r="21370" spans="1:7" x14ac:dyDescent="0.35">
      <c r="A21370" t="s">
        <v>16</v>
      </c>
      <c r="B21370" t="s">
        <v>1218</v>
      </c>
      <c r="C21370">
        <v>19</v>
      </c>
      <c r="D21370" t="s">
        <v>394</v>
      </c>
      <c r="E21370" t="s">
        <v>1121</v>
      </c>
      <c r="F21370" t="s">
        <v>140</v>
      </c>
      <c r="G21370" t="s">
        <v>140</v>
      </c>
    </row>
    <row r="21371" spans="1:7" x14ac:dyDescent="0.35">
      <c r="A21371" t="s">
        <v>16</v>
      </c>
      <c r="B21371" t="s">
        <v>1999</v>
      </c>
      <c r="C21371">
        <v>17</v>
      </c>
      <c r="D21371" t="s">
        <v>107</v>
      </c>
      <c r="E21371" t="s">
        <v>108</v>
      </c>
      <c r="F21371" t="s">
        <v>140</v>
      </c>
      <c r="G21371" t="s">
        <v>140</v>
      </c>
    </row>
    <row r="21372" spans="1:7" x14ac:dyDescent="0.35">
      <c r="A21372" t="s">
        <v>16</v>
      </c>
      <c r="B21372" t="s">
        <v>2000</v>
      </c>
      <c r="C21372">
        <v>6</v>
      </c>
      <c r="D21372" t="s">
        <v>417</v>
      </c>
      <c r="E21372" t="s">
        <v>416</v>
      </c>
      <c r="F21372" t="s">
        <v>140</v>
      </c>
      <c r="G21372" t="s">
        <v>140</v>
      </c>
    </row>
    <row r="21373" spans="1:7" x14ac:dyDescent="0.35">
      <c r="A21373" t="s">
        <v>16</v>
      </c>
      <c r="B21373" t="s">
        <v>2001</v>
      </c>
      <c r="C21373">
        <v>4</v>
      </c>
      <c r="D21373" t="s">
        <v>530</v>
      </c>
      <c r="E21373" t="s">
        <v>529</v>
      </c>
      <c r="F21373" t="s">
        <v>140</v>
      </c>
      <c r="G21373" t="s">
        <v>140</v>
      </c>
    </row>
    <row r="21374" spans="1:7" x14ac:dyDescent="0.35">
      <c r="A21374" t="s">
        <v>16</v>
      </c>
      <c r="B21374" t="s">
        <v>2002</v>
      </c>
      <c r="C21374">
        <v>36</v>
      </c>
      <c r="D21374" t="s">
        <v>980</v>
      </c>
      <c r="E21374" t="s">
        <v>66</v>
      </c>
      <c r="F21374" t="s">
        <v>954</v>
      </c>
      <c r="G21374" t="s">
        <v>140</v>
      </c>
    </row>
    <row r="21375" spans="1:7" x14ac:dyDescent="0.35">
      <c r="A21375" t="s">
        <v>16</v>
      </c>
      <c r="B21375" t="s">
        <v>2003</v>
      </c>
      <c r="C21375">
        <v>12</v>
      </c>
      <c r="D21375" t="s">
        <v>140</v>
      </c>
      <c r="E21375" t="s">
        <v>177</v>
      </c>
      <c r="F21375" t="s">
        <v>140</v>
      </c>
      <c r="G21375" t="s">
        <v>140</v>
      </c>
    </row>
    <row r="21376" spans="1:7" x14ac:dyDescent="0.35">
      <c r="A21376" t="s">
        <v>16</v>
      </c>
      <c r="B21376" t="s">
        <v>2004</v>
      </c>
      <c r="C21376">
        <v>14</v>
      </c>
      <c r="D21376" t="s">
        <v>140</v>
      </c>
      <c r="E21376" t="s">
        <v>177</v>
      </c>
      <c r="F21376" t="s">
        <v>140</v>
      </c>
      <c r="G21376" t="s">
        <v>140</v>
      </c>
    </row>
    <row r="21377" spans="1:7" x14ac:dyDescent="0.35">
      <c r="A21377" t="s">
        <v>16</v>
      </c>
      <c r="B21377" t="s">
        <v>339</v>
      </c>
      <c r="C21377">
        <v>2</v>
      </c>
      <c r="D21377" t="s">
        <v>140</v>
      </c>
      <c r="E21377" t="s">
        <v>177</v>
      </c>
      <c r="F21377" t="s">
        <v>140</v>
      </c>
      <c r="G21377" t="s">
        <v>140</v>
      </c>
    </row>
    <row r="21378" spans="1:7" x14ac:dyDescent="0.35">
      <c r="A21378" t="s">
        <v>17</v>
      </c>
      <c r="B21378" t="s">
        <v>1216</v>
      </c>
      <c r="C21378">
        <v>13</v>
      </c>
      <c r="D21378" t="s">
        <v>109</v>
      </c>
      <c r="E21378" t="s">
        <v>110</v>
      </c>
      <c r="F21378" t="s">
        <v>140</v>
      </c>
      <c r="G21378" t="s">
        <v>140</v>
      </c>
    </row>
    <row r="21379" spans="1:7" x14ac:dyDescent="0.35">
      <c r="A21379" t="s">
        <v>17</v>
      </c>
      <c r="B21379" t="s">
        <v>1993</v>
      </c>
      <c r="C21379">
        <v>13</v>
      </c>
      <c r="D21379" t="s">
        <v>729</v>
      </c>
      <c r="E21379" t="s">
        <v>906</v>
      </c>
      <c r="F21379" t="s">
        <v>140</v>
      </c>
      <c r="G21379" t="s">
        <v>140</v>
      </c>
    </row>
    <row r="21380" spans="1:7" x14ac:dyDescent="0.35">
      <c r="A21380" t="s">
        <v>17</v>
      </c>
      <c r="B21380" t="s">
        <v>1994</v>
      </c>
      <c r="C21380">
        <v>11</v>
      </c>
      <c r="D21380" t="s">
        <v>860</v>
      </c>
      <c r="E21380" t="s">
        <v>859</v>
      </c>
      <c r="F21380" t="s">
        <v>140</v>
      </c>
      <c r="G21380" t="s">
        <v>140</v>
      </c>
    </row>
    <row r="21381" spans="1:7" x14ac:dyDescent="0.35">
      <c r="A21381" t="s">
        <v>17</v>
      </c>
      <c r="B21381" t="s">
        <v>1995</v>
      </c>
      <c r="C21381">
        <v>6</v>
      </c>
      <c r="D21381" t="s">
        <v>266</v>
      </c>
      <c r="E21381" t="s">
        <v>267</v>
      </c>
      <c r="F21381" t="s">
        <v>140</v>
      </c>
      <c r="G21381" t="s">
        <v>140</v>
      </c>
    </row>
    <row r="21382" spans="1:7" x14ac:dyDescent="0.35">
      <c r="A21382" t="s">
        <v>17</v>
      </c>
      <c r="B21382" t="s">
        <v>1996</v>
      </c>
      <c r="C21382">
        <v>32</v>
      </c>
      <c r="D21382" t="s">
        <v>860</v>
      </c>
      <c r="E21382" t="s">
        <v>859</v>
      </c>
      <c r="F21382" t="s">
        <v>140</v>
      </c>
      <c r="G21382" t="s">
        <v>140</v>
      </c>
    </row>
    <row r="21383" spans="1:7" x14ac:dyDescent="0.35">
      <c r="A21383" t="s">
        <v>17</v>
      </c>
      <c r="B21383" t="s">
        <v>1997</v>
      </c>
      <c r="C21383">
        <v>31</v>
      </c>
      <c r="D21383" t="s">
        <v>915</v>
      </c>
      <c r="E21383" t="s">
        <v>104</v>
      </c>
      <c r="F21383" t="s">
        <v>1007</v>
      </c>
      <c r="G21383" t="s">
        <v>140</v>
      </c>
    </row>
    <row r="21384" spans="1:7" x14ac:dyDescent="0.35">
      <c r="A21384" t="s">
        <v>17</v>
      </c>
      <c r="B21384" t="s">
        <v>1998</v>
      </c>
      <c r="C21384">
        <v>36</v>
      </c>
      <c r="D21384" t="s">
        <v>127</v>
      </c>
      <c r="E21384" t="s">
        <v>128</v>
      </c>
      <c r="F21384" t="s">
        <v>140</v>
      </c>
      <c r="G21384" t="s">
        <v>140</v>
      </c>
    </row>
    <row r="21385" spans="1:7" x14ac:dyDescent="0.35">
      <c r="A21385" t="s">
        <v>17</v>
      </c>
      <c r="B21385" t="s">
        <v>1218</v>
      </c>
      <c r="C21385">
        <v>7</v>
      </c>
      <c r="D21385" t="s">
        <v>140</v>
      </c>
      <c r="E21385" t="s">
        <v>177</v>
      </c>
      <c r="F21385" t="s">
        <v>140</v>
      </c>
      <c r="G21385" t="s">
        <v>140</v>
      </c>
    </row>
    <row r="21386" spans="1:7" x14ac:dyDescent="0.35">
      <c r="A21386" t="s">
        <v>17</v>
      </c>
      <c r="B21386" t="s">
        <v>1999</v>
      </c>
      <c r="C21386">
        <v>16</v>
      </c>
      <c r="D21386" t="s">
        <v>1062</v>
      </c>
      <c r="E21386" t="s">
        <v>1109</v>
      </c>
      <c r="F21386" t="s">
        <v>140</v>
      </c>
      <c r="G21386" t="s">
        <v>140</v>
      </c>
    </row>
    <row r="21387" spans="1:7" x14ac:dyDescent="0.35">
      <c r="A21387" t="s">
        <v>17</v>
      </c>
      <c r="B21387" t="s">
        <v>2000</v>
      </c>
      <c r="C21387">
        <v>5</v>
      </c>
      <c r="D21387" t="s">
        <v>140</v>
      </c>
      <c r="E21387" t="s">
        <v>177</v>
      </c>
      <c r="F21387" t="s">
        <v>140</v>
      </c>
      <c r="G21387" t="s">
        <v>140</v>
      </c>
    </row>
    <row r="21388" spans="1:7" x14ac:dyDescent="0.35">
      <c r="A21388" t="s">
        <v>17</v>
      </c>
      <c r="B21388" t="s">
        <v>2001</v>
      </c>
      <c r="C21388">
        <v>3</v>
      </c>
      <c r="D21388" t="s">
        <v>140</v>
      </c>
      <c r="E21388" t="s">
        <v>177</v>
      </c>
      <c r="F21388" t="s">
        <v>140</v>
      </c>
      <c r="G21388" t="s">
        <v>140</v>
      </c>
    </row>
    <row r="21389" spans="1:7" x14ac:dyDescent="0.35">
      <c r="A21389" t="s">
        <v>17</v>
      </c>
      <c r="B21389" t="s">
        <v>2002</v>
      </c>
      <c r="C21389">
        <v>32</v>
      </c>
      <c r="D21389" t="s">
        <v>1076</v>
      </c>
      <c r="E21389" t="s">
        <v>1077</v>
      </c>
      <c r="F21389" t="s">
        <v>140</v>
      </c>
      <c r="G21389" t="s">
        <v>140</v>
      </c>
    </row>
    <row r="21390" spans="1:7" x14ac:dyDescent="0.35">
      <c r="A21390" t="s">
        <v>17</v>
      </c>
      <c r="B21390" t="s">
        <v>2003</v>
      </c>
      <c r="C21390">
        <v>23</v>
      </c>
      <c r="D21390" t="s">
        <v>1061</v>
      </c>
      <c r="E21390" t="s">
        <v>1112</v>
      </c>
      <c r="F21390" t="s">
        <v>140</v>
      </c>
      <c r="G21390" t="s">
        <v>140</v>
      </c>
    </row>
    <row r="21391" spans="1:7" x14ac:dyDescent="0.35">
      <c r="A21391" t="s">
        <v>17</v>
      </c>
      <c r="B21391" t="s">
        <v>2004</v>
      </c>
      <c r="C21391">
        <v>12</v>
      </c>
      <c r="D21391" t="s">
        <v>140</v>
      </c>
      <c r="E21391" t="s">
        <v>177</v>
      </c>
      <c r="F21391" t="s">
        <v>140</v>
      </c>
      <c r="G21391" t="s">
        <v>140</v>
      </c>
    </row>
    <row r="21392" spans="1:7" x14ac:dyDescent="0.35">
      <c r="A21392" t="s">
        <v>17</v>
      </c>
      <c r="B21392" t="s">
        <v>339</v>
      </c>
      <c r="C21392">
        <v>4</v>
      </c>
      <c r="D21392" t="s">
        <v>140</v>
      </c>
      <c r="E21392" t="s">
        <v>177</v>
      </c>
      <c r="F21392" t="s">
        <v>140</v>
      </c>
      <c r="G21392" t="s">
        <v>140</v>
      </c>
    </row>
    <row r="21393" spans="1:7" x14ac:dyDescent="0.35">
      <c r="A21393" t="s">
        <v>18</v>
      </c>
      <c r="B21393" t="s">
        <v>1216</v>
      </c>
      <c r="C21393">
        <v>5</v>
      </c>
      <c r="D21393" t="s">
        <v>853</v>
      </c>
      <c r="E21393" t="s">
        <v>852</v>
      </c>
      <c r="F21393" t="s">
        <v>140</v>
      </c>
      <c r="G21393" t="s">
        <v>140</v>
      </c>
    </row>
    <row r="21394" spans="1:7" x14ac:dyDescent="0.35">
      <c r="A21394" t="s">
        <v>18</v>
      </c>
      <c r="B21394" t="s">
        <v>1993</v>
      </c>
      <c r="C21394">
        <v>13</v>
      </c>
      <c r="D21394" t="s">
        <v>988</v>
      </c>
      <c r="E21394" t="s">
        <v>987</v>
      </c>
      <c r="F21394" t="s">
        <v>140</v>
      </c>
      <c r="G21394" t="s">
        <v>140</v>
      </c>
    </row>
    <row r="21395" spans="1:7" x14ac:dyDescent="0.35">
      <c r="A21395" t="s">
        <v>18</v>
      </c>
      <c r="B21395" t="s">
        <v>1994</v>
      </c>
      <c r="C21395">
        <v>4</v>
      </c>
      <c r="D21395" t="s">
        <v>412</v>
      </c>
      <c r="E21395" t="s">
        <v>413</v>
      </c>
      <c r="F21395" t="s">
        <v>140</v>
      </c>
      <c r="G21395" t="s">
        <v>140</v>
      </c>
    </row>
    <row r="21396" spans="1:7" x14ac:dyDescent="0.35">
      <c r="A21396" t="s">
        <v>18</v>
      </c>
      <c r="B21396" t="s">
        <v>1995</v>
      </c>
      <c r="C21396">
        <v>4</v>
      </c>
      <c r="D21396" t="s">
        <v>261</v>
      </c>
      <c r="E21396" t="s">
        <v>260</v>
      </c>
      <c r="F21396" t="s">
        <v>140</v>
      </c>
      <c r="G21396" t="s">
        <v>140</v>
      </c>
    </row>
    <row r="21397" spans="1:7" x14ac:dyDescent="0.35">
      <c r="A21397" t="s">
        <v>18</v>
      </c>
      <c r="B21397" t="s">
        <v>1996</v>
      </c>
      <c r="C21397">
        <v>44</v>
      </c>
      <c r="D21397" t="s">
        <v>720</v>
      </c>
      <c r="E21397" t="s">
        <v>721</v>
      </c>
      <c r="F21397" t="s">
        <v>140</v>
      </c>
      <c r="G21397" t="s">
        <v>140</v>
      </c>
    </row>
    <row r="21398" spans="1:7" x14ac:dyDescent="0.35">
      <c r="A21398" t="s">
        <v>18</v>
      </c>
      <c r="B21398" t="s">
        <v>1997</v>
      </c>
      <c r="C21398">
        <v>31</v>
      </c>
      <c r="D21398" t="s">
        <v>749</v>
      </c>
      <c r="E21398" t="s">
        <v>748</v>
      </c>
      <c r="F21398" t="s">
        <v>140</v>
      </c>
      <c r="G21398" t="s">
        <v>140</v>
      </c>
    </row>
    <row r="21399" spans="1:7" x14ac:dyDescent="0.35">
      <c r="A21399" t="s">
        <v>18</v>
      </c>
      <c r="B21399" t="s">
        <v>1998</v>
      </c>
      <c r="C21399">
        <v>26</v>
      </c>
      <c r="D21399" t="s">
        <v>345</v>
      </c>
      <c r="E21399" t="s">
        <v>344</v>
      </c>
      <c r="F21399" t="s">
        <v>140</v>
      </c>
      <c r="G21399" t="s">
        <v>140</v>
      </c>
    </row>
    <row r="21400" spans="1:7" x14ac:dyDescent="0.35">
      <c r="A21400" t="s">
        <v>18</v>
      </c>
      <c r="B21400" t="s">
        <v>1218</v>
      </c>
      <c r="C21400">
        <v>11</v>
      </c>
      <c r="D21400" t="s">
        <v>762</v>
      </c>
      <c r="E21400" t="s">
        <v>763</v>
      </c>
      <c r="F21400" t="s">
        <v>140</v>
      </c>
      <c r="G21400" t="s">
        <v>140</v>
      </c>
    </row>
    <row r="21401" spans="1:7" x14ac:dyDescent="0.35">
      <c r="A21401" t="s">
        <v>18</v>
      </c>
      <c r="B21401" t="s">
        <v>1999</v>
      </c>
      <c r="C21401">
        <v>6</v>
      </c>
      <c r="D21401" t="s">
        <v>140</v>
      </c>
      <c r="E21401" t="s">
        <v>177</v>
      </c>
      <c r="F21401" t="s">
        <v>140</v>
      </c>
      <c r="G21401" t="s">
        <v>140</v>
      </c>
    </row>
    <row r="21402" spans="1:7" x14ac:dyDescent="0.35">
      <c r="A21402" t="s">
        <v>18</v>
      </c>
      <c r="B21402" t="s">
        <v>2000</v>
      </c>
      <c r="C21402">
        <v>5</v>
      </c>
      <c r="D21402" t="s">
        <v>140</v>
      </c>
      <c r="E21402" t="s">
        <v>177</v>
      </c>
      <c r="F21402" t="s">
        <v>140</v>
      </c>
      <c r="G21402" t="s">
        <v>140</v>
      </c>
    </row>
    <row r="21403" spans="1:7" x14ac:dyDescent="0.35">
      <c r="A21403" t="s">
        <v>18</v>
      </c>
      <c r="B21403" t="s">
        <v>2001</v>
      </c>
      <c r="C21403">
        <v>2</v>
      </c>
      <c r="D21403" t="s">
        <v>140</v>
      </c>
      <c r="E21403" t="s">
        <v>177</v>
      </c>
      <c r="F21403" t="s">
        <v>140</v>
      </c>
      <c r="G21403" t="s">
        <v>140</v>
      </c>
    </row>
    <row r="21404" spans="1:7" x14ac:dyDescent="0.35">
      <c r="A21404" t="s">
        <v>18</v>
      </c>
      <c r="B21404" t="s">
        <v>2002</v>
      </c>
      <c r="C21404">
        <v>27</v>
      </c>
      <c r="D21404" t="s">
        <v>517</v>
      </c>
      <c r="E21404" t="s">
        <v>516</v>
      </c>
      <c r="F21404" t="s">
        <v>140</v>
      </c>
      <c r="G21404" t="s">
        <v>140</v>
      </c>
    </row>
    <row r="21405" spans="1:7" x14ac:dyDescent="0.35">
      <c r="A21405" t="s">
        <v>18</v>
      </c>
      <c r="B21405" t="s">
        <v>2003</v>
      </c>
      <c r="C21405">
        <v>15</v>
      </c>
      <c r="D21405" t="s">
        <v>107</v>
      </c>
      <c r="E21405" t="s">
        <v>108</v>
      </c>
      <c r="F21405" t="s">
        <v>140</v>
      </c>
      <c r="G21405" t="s">
        <v>140</v>
      </c>
    </row>
    <row r="21406" spans="1:7" x14ac:dyDescent="0.35">
      <c r="A21406" t="s">
        <v>18</v>
      </c>
      <c r="B21406" t="s">
        <v>2004</v>
      </c>
      <c r="C21406">
        <v>12</v>
      </c>
      <c r="D21406" t="s">
        <v>595</v>
      </c>
      <c r="E21406" t="s">
        <v>1001</v>
      </c>
      <c r="F21406" t="s">
        <v>107</v>
      </c>
      <c r="G21406" t="s">
        <v>140</v>
      </c>
    </row>
    <row r="21407" spans="1:7" x14ac:dyDescent="0.35">
      <c r="A21407" t="s">
        <v>19</v>
      </c>
      <c r="B21407" t="s">
        <v>1216</v>
      </c>
      <c r="C21407">
        <v>11</v>
      </c>
      <c r="D21407" t="s">
        <v>99</v>
      </c>
      <c r="E21407" t="s">
        <v>100</v>
      </c>
      <c r="F21407" t="s">
        <v>140</v>
      </c>
      <c r="G21407" t="s">
        <v>140</v>
      </c>
    </row>
    <row r="21408" spans="1:7" x14ac:dyDescent="0.35">
      <c r="A21408" t="s">
        <v>19</v>
      </c>
      <c r="B21408" t="s">
        <v>1993</v>
      </c>
      <c r="C21408">
        <v>8</v>
      </c>
      <c r="D21408" t="s">
        <v>1067</v>
      </c>
      <c r="E21408" t="s">
        <v>1111</v>
      </c>
      <c r="F21408" t="s">
        <v>140</v>
      </c>
      <c r="G21408" t="s">
        <v>140</v>
      </c>
    </row>
    <row r="21409" spans="1:7" x14ac:dyDescent="0.35">
      <c r="A21409" t="s">
        <v>19</v>
      </c>
      <c r="B21409" t="s">
        <v>1994</v>
      </c>
      <c r="C21409">
        <v>5</v>
      </c>
      <c r="D21409" t="s">
        <v>1102</v>
      </c>
      <c r="E21409" t="s">
        <v>1137</v>
      </c>
      <c r="F21409" t="s">
        <v>140</v>
      </c>
      <c r="G21409" t="s">
        <v>140</v>
      </c>
    </row>
    <row r="21410" spans="1:7" x14ac:dyDescent="0.35">
      <c r="A21410" t="s">
        <v>19</v>
      </c>
      <c r="B21410" t="s">
        <v>1995</v>
      </c>
      <c r="C21410">
        <v>11</v>
      </c>
      <c r="D21410" t="s">
        <v>749</v>
      </c>
      <c r="E21410" t="s">
        <v>840</v>
      </c>
      <c r="F21410" t="s">
        <v>1023</v>
      </c>
      <c r="G21410" t="s">
        <v>140</v>
      </c>
    </row>
    <row r="21411" spans="1:7" x14ac:dyDescent="0.35">
      <c r="A21411" t="s">
        <v>19</v>
      </c>
      <c r="B21411" t="s">
        <v>1996</v>
      </c>
      <c r="C21411">
        <v>44</v>
      </c>
      <c r="D21411" t="s">
        <v>662</v>
      </c>
      <c r="E21411" t="s">
        <v>663</v>
      </c>
      <c r="F21411" t="s">
        <v>140</v>
      </c>
      <c r="G21411" t="s">
        <v>140</v>
      </c>
    </row>
    <row r="21412" spans="1:7" x14ac:dyDescent="0.35">
      <c r="A21412" t="s">
        <v>19</v>
      </c>
      <c r="B21412" t="s">
        <v>1997</v>
      </c>
      <c r="C21412">
        <v>31</v>
      </c>
      <c r="D21412" t="s">
        <v>511</v>
      </c>
      <c r="E21412" t="s">
        <v>510</v>
      </c>
      <c r="F21412" t="s">
        <v>140</v>
      </c>
      <c r="G21412" t="s">
        <v>140</v>
      </c>
    </row>
    <row r="21413" spans="1:7" x14ac:dyDescent="0.35">
      <c r="A21413" t="s">
        <v>19</v>
      </c>
      <c r="B21413" t="s">
        <v>1998</v>
      </c>
      <c r="C21413">
        <v>26</v>
      </c>
      <c r="D21413" t="s">
        <v>949</v>
      </c>
      <c r="E21413" t="s">
        <v>948</v>
      </c>
      <c r="F21413" t="s">
        <v>140</v>
      </c>
      <c r="G21413" t="s">
        <v>140</v>
      </c>
    </row>
    <row r="21414" spans="1:7" x14ac:dyDescent="0.35">
      <c r="A21414" t="s">
        <v>19</v>
      </c>
      <c r="B21414" t="s">
        <v>1218</v>
      </c>
      <c r="C21414">
        <v>6</v>
      </c>
      <c r="D21414" t="s">
        <v>140</v>
      </c>
      <c r="E21414" t="s">
        <v>177</v>
      </c>
      <c r="F21414" t="s">
        <v>140</v>
      </c>
      <c r="G21414" t="s">
        <v>140</v>
      </c>
    </row>
    <row r="21415" spans="1:7" x14ac:dyDescent="0.35">
      <c r="A21415" t="s">
        <v>19</v>
      </c>
      <c r="B21415" t="s">
        <v>1999</v>
      </c>
      <c r="C21415">
        <v>7</v>
      </c>
      <c r="D21415" t="s">
        <v>901</v>
      </c>
      <c r="E21415" t="s">
        <v>902</v>
      </c>
      <c r="F21415" t="s">
        <v>140</v>
      </c>
      <c r="G21415" t="s">
        <v>140</v>
      </c>
    </row>
    <row r="21416" spans="1:7" x14ac:dyDescent="0.35">
      <c r="A21416" t="s">
        <v>19</v>
      </c>
      <c r="B21416" t="s">
        <v>2000</v>
      </c>
      <c r="C21416">
        <v>9</v>
      </c>
      <c r="D21416" t="s">
        <v>140</v>
      </c>
      <c r="E21416" t="s">
        <v>177</v>
      </c>
      <c r="F21416" t="s">
        <v>140</v>
      </c>
      <c r="G21416" t="s">
        <v>140</v>
      </c>
    </row>
    <row r="21417" spans="1:7" x14ac:dyDescent="0.35">
      <c r="A21417" t="s">
        <v>19</v>
      </c>
      <c r="B21417" t="s">
        <v>2001</v>
      </c>
      <c r="C21417">
        <v>5</v>
      </c>
      <c r="D21417" t="s">
        <v>140</v>
      </c>
      <c r="E21417" t="s">
        <v>177</v>
      </c>
      <c r="F21417" t="s">
        <v>140</v>
      </c>
      <c r="G21417" t="s">
        <v>140</v>
      </c>
    </row>
    <row r="21418" spans="1:7" x14ac:dyDescent="0.35">
      <c r="A21418" t="s">
        <v>19</v>
      </c>
      <c r="B21418" t="s">
        <v>2002</v>
      </c>
      <c r="C21418">
        <v>25</v>
      </c>
      <c r="D21418" t="s">
        <v>462</v>
      </c>
      <c r="E21418" t="s">
        <v>461</v>
      </c>
      <c r="F21418" t="s">
        <v>140</v>
      </c>
      <c r="G21418" t="s">
        <v>140</v>
      </c>
    </row>
    <row r="21419" spans="1:7" x14ac:dyDescent="0.35">
      <c r="A21419" t="s">
        <v>19</v>
      </c>
      <c r="B21419" t="s">
        <v>2003</v>
      </c>
      <c r="C21419">
        <v>28</v>
      </c>
      <c r="D21419" t="s">
        <v>1023</v>
      </c>
      <c r="E21419" t="s">
        <v>1198</v>
      </c>
      <c r="F21419" t="s">
        <v>140</v>
      </c>
      <c r="G21419" t="s">
        <v>140</v>
      </c>
    </row>
    <row r="21420" spans="1:7" x14ac:dyDescent="0.35">
      <c r="A21420" t="s">
        <v>19</v>
      </c>
      <c r="B21420" t="s">
        <v>2004</v>
      </c>
      <c r="C21420">
        <v>16</v>
      </c>
      <c r="D21420" t="s">
        <v>595</v>
      </c>
      <c r="E21420" t="s">
        <v>596</v>
      </c>
      <c r="F21420" t="s">
        <v>140</v>
      </c>
      <c r="G21420" t="s">
        <v>140</v>
      </c>
    </row>
    <row r="21421" spans="1:7" x14ac:dyDescent="0.35">
      <c r="A21421" t="s">
        <v>19</v>
      </c>
      <c r="B21421" t="s">
        <v>339</v>
      </c>
      <c r="C21421">
        <v>3</v>
      </c>
      <c r="D21421" t="s">
        <v>140</v>
      </c>
      <c r="E21421" t="s">
        <v>177</v>
      </c>
      <c r="F21421" t="s">
        <v>140</v>
      </c>
      <c r="G21421" t="s">
        <v>140</v>
      </c>
    </row>
    <row r="21422" spans="1:7" x14ac:dyDescent="0.35">
      <c r="A21422" t="s">
        <v>20</v>
      </c>
      <c r="B21422" t="s">
        <v>1216</v>
      </c>
      <c r="C21422">
        <v>17</v>
      </c>
      <c r="D21422" t="s">
        <v>1004</v>
      </c>
      <c r="E21422" t="s">
        <v>1230</v>
      </c>
      <c r="F21422" t="s">
        <v>140</v>
      </c>
      <c r="G21422" t="s">
        <v>140</v>
      </c>
    </row>
    <row r="21423" spans="1:7" x14ac:dyDescent="0.35">
      <c r="A21423" t="s">
        <v>20</v>
      </c>
      <c r="B21423" t="s">
        <v>1993</v>
      </c>
      <c r="C21423">
        <v>12</v>
      </c>
      <c r="D21423" t="s">
        <v>639</v>
      </c>
      <c r="E21423" t="s">
        <v>638</v>
      </c>
      <c r="F21423" t="s">
        <v>140</v>
      </c>
      <c r="G21423" t="s">
        <v>140</v>
      </c>
    </row>
    <row r="21424" spans="1:7" x14ac:dyDescent="0.35">
      <c r="A21424" t="s">
        <v>20</v>
      </c>
      <c r="B21424" t="s">
        <v>1994</v>
      </c>
      <c r="C21424">
        <v>8</v>
      </c>
      <c r="D21424" t="s">
        <v>625</v>
      </c>
      <c r="E21424" t="s">
        <v>624</v>
      </c>
      <c r="F21424" t="s">
        <v>140</v>
      </c>
      <c r="G21424" t="s">
        <v>140</v>
      </c>
    </row>
    <row r="21425" spans="1:7" x14ac:dyDescent="0.35">
      <c r="A21425" t="s">
        <v>20</v>
      </c>
      <c r="B21425" t="s">
        <v>1995</v>
      </c>
      <c r="C21425">
        <v>4</v>
      </c>
      <c r="D21425" t="s">
        <v>140</v>
      </c>
      <c r="E21425" t="s">
        <v>177</v>
      </c>
      <c r="F21425" t="s">
        <v>140</v>
      </c>
      <c r="G21425" t="s">
        <v>140</v>
      </c>
    </row>
    <row r="21426" spans="1:7" x14ac:dyDescent="0.35">
      <c r="A21426" t="s">
        <v>20</v>
      </c>
      <c r="B21426" t="s">
        <v>1996</v>
      </c>
      <c r="C21426">
        <v>47</v>
      </c>
      <c r="D21426" t="s">
        <v>682</v>
      </c>
      <c r="E21426" t="s">
        <v>683</v>
      </c>
      <c r="F21426" t="s">
        <v>140</v>
      </c>
      <c r="G21426" t="s">
        <v>140</v>
      </c>
    </row>
    <row r="21427" spans="1:7" x14ac:dyDescent="0.35">
      <c r="A21427" t="s">
        <v>20</v>
      </c>
      <c r="B21427" t="s">
        <v>1997</v>
      </c>
      <c r="C21427">
        <v>33</v>
      </c>
      <c r="D21427" t="s">
        <v>598</v>
      </c>
      <c r="E21427" t="s">
        <v>597</v>
      </c>
      <c r="F21427" t="s">
        <v>140</v>
      </c>
      <c r="G21427" t="s">
        <v>140</v>
      </c>
    </row>
    <row r="21428" spans="1:7" x14ac:dyDescent="0.35">
      <c r="A21428" t="s">
        <v>20</v>
      </c>
      <c r="B21428" t="s">
        <v>1998</v>
      </c>
      <c r="C21428">
        <v>30</v>
      </c>
      <c r="D21428" t="s">
        <v>716</v>
      </c>
      <c r="E21428" t="s">
        <v>986</v>
      </c>
      <c r="F21428" t="s">
        <v>1013</v>
      </c>
      <c r="G21428" t="s">
        <v>140</v>
      </c>
    </row>
    <row r="21429" spans="1:7" x14ac:dyDescent="0.35">
      <c r="A21429" t="s">
        <v>20</v>
      </c>
      <c r="B21429" t="s">
        <v>1218</v>
      </c>
      <c r="C21429">
        <v>11</v>
      </c>
      <c r="D21429" t="s">
        <v>738</v>
      </c>
      <c r="E21429" t="s">
        <v>739</v>
      </c>
      <c r="F21429" t="s">
        <v>140</v>
      </c>
      <c r="G21429" t="s">
        <v>140</v>
      </c>
    </row>
    <row r="21430" spans="1:7" x14ac:dyDescent="0.35">
      <c r="A21430" t="s">
        <v>20</v>
      </c>
      <c r="B21430" t="s">
        <v>1999</v>
      </c>
      <c r="C21430">
        <v>15</v>
      </c>
      <c r="D21430" t="s">
        <v>1048</v>
      </c>
      <c r="E21430" t="s">
        <v>1160</v>
      </c>
      <c r="F21430" t="s">
        <v>140</v>
      </c>
      <c r="G21430" t="s">
        <v>140</v>
      </c>
    </row>
    <row r="21431" spans="1:7" x14ac:dyDescent="0.35">
      <c r="A21431" t="s">
        <v>20</v>
      </c>
      <c r="B21431" t="s">
        <v>2000</v>
      </c>
      <c r="C21431">
        <v>7</v>
      </c>
      <c r="D21431" t="s">
        <v>624</v>
      </c>
      <c r="E21431" t="s">
        <v>625</v>
      </c>
      <c r="F21431" t="s">
        <v>140</v>
      </c>
      <c r="G21431" t="s">
        <v>140</v>
      </c>
    </row>
    <row r="21432" spans="1:7" x14ac:dyDescent="0.35">
      <c r="A21432" t="s">
        <v>20</v>
      </c>
      <c r="B21432" t="s">
        <v>2001</v>
      </c>
      <c r="C21432">
        <v>6</v>
      </c>
      <c r="D21432" t="s">
        <v>645</v>
      </c>
      <c r="E21432" t="s">
        <v>644</v>
      </c>
      <c r="F21432" t="s">
        <v>140</v>
      </c>
      <c r="G21432" t="s">
        <v>140</v>
      </c>
    </row>
    <row r="21433" spans="1:7" x14ac:dyDescent="0.35">
      <c r="A21433" t="s">
        <v>20</v>
      </c>
      <c r="B21433" t="s">
        <v>2002</v>
      </c>
      <c r="C21433">
        <v>30</v>
      </c>
      <c r="D21433" t="s">
        <v>576</v>
      </c>
      <c r="E21433" t="s">
        <v>575</v>
      </c>
      <c r="F21433" t="s">
        <v>140</v>
      </c>
      <c r="G21433" t="s">
        <v>140</v>
      </c>
    </row>
    <row r="21434" spans="1:7" x14ac:dyDescent="0.35">
      <c r="A21434" t="s">
        <v>20</v>
      </c>
      <c r="B21434" t="s">
        <v>2003</v>
      </c>
      <c r="C21434">
        <v>23</v>
      </c>
      <c r="D21434" t="s">
        <v>1076</v>
      </c>
      <c r="E21434" t="s">
        <v>510</v>
      </c>
      <c r="F21434" t="s">
        <v>140</v>
      </c>
      <c r="G21434" t="s">
        <v>1046</v>
      </c>
    </row>
    <row r="21435" spans="1:7" x14ac:dyDescent="0.35">
      <c r="A21435" t="s">
        <v>20</v>
      </c>
      <c r="B21435" t="s">
        <v>2004</v>
      </c>
      <c r="C21435">
        <v>15</v>
      </c>
      <c r="D21435" t="s">
        <v>140</v>
      </c>
      <c r="E21435" t="s">
        <v>177</v>
      </c>
      <c r="F21435" t="s">
        <v>140</v>
      </c>
      <c r="G21435" t="s">
        <v>140</v>
      </c>
    </row>
    <row r="21436" spans="1:7" x14ac:dyDescent="0.35">
      <c r="A21436" t="s">
        <v>20</v>
      </c>
      <c r="B21436" t="s">
        <v>339</v>
      </c>
      <c r="C21436">
        <v>3</v>
      </c>
      <c r="D21436" t="s">
        <v>140</v>
      </c>
      <c r="E21436" t="s">
        <v>177</v>
      </c>
      <c r="F21436" t="s">
        <v>140</v>
      </c>
      <c r="G21436" t="s">
        <v>140</v>
      </c>
    </row>
    <row r="21437" spans="1:7" x14ac:dyDescent="0.35">
      <c r="A21437" t="s">
        <v>21</v>
      </c>
      <c r="B21437" t="s">
        <v>1216</v>
      </c>
      <c r="C21437">
        <v>4</v>
      </c>
      <c r="D21437" t="s">
        <v>610</v>
      </c>
      <c r="E21437" t="s">
        <v>610</v>
      </c>
      <c r="F21437" t="s">
        <v>140</v>
      </c>
      <c r="G21437" t="s">
        <v>140</v>
      </c>
    </row>
    <row r="21438" spans="1:7" x14ac:dyDescent="0.35">
      <c r="A21438" t="s">
        <v>21</v>
      </c>
      <c r="B21438" t="s">
        <v>1993</v>
      </c>
      <c r="C21438">
        <v>8</v>
      </c>
      <c r="D21438" t="s">
        <v>467</v>
      </c>
      <c r="E21438" t="s">
        <v>468</v>
      </c>
      <c r="F21438" t="s">
        <v>140</v>
      </c>
      <c r="G21438" t="s">
        <v>140</v>
      </c>
    </row>
    <row r="21439" spans="1:7" x14ac:dyDescent="0.35">
      <c r="A21439" t="s">
        <v>21</v>
      </c>
      <c r="B21439" t="s">
        <v>1994</v>
      </c>
      <c r="C21439">
        <v>4</v>
      </c>
      <c r="D21439" t="s">
        <v>140</v>
      </c>
      <c r="E21439" t="s">
        <v>177</v>
      </c>
      <c r="F21439" t="s">
        <v>140</v>
      </c>
      <c r="G21439" t="s">
        <v>140</v>
      </c>
    </row>
    <row r="21440" spans="1:7" x14ac:dyDescent="0.35">
      <c r="A21440" t="s">
        <v>21</v>
      </c>
      <c r="B21440" t="s">
        <v>1995</v>
      </c>
      <c r="C21440">
        <v>13</v>
      </c>
      <c r="D21440" t="s">
        <v>165</v>
      </c>
      <c r="E21440" t="s">
        <v>166</v>
      </c>
      <c r="F21440" t="s">
        <v>140</v>
      </c>
      <c r="G21440" t="s">
        <v>140</v>
      </c>
    </row>
    <row r="21441" spans="1:7" x14ac:dyDescent="0.35">
      <c r="A21441" t="s">
        <v>21</v>
      </c>
      <c r="B21441" t="s">
        <v>1996</v>
      </c>
      <c r="C21441">
        <v>53</v>
      </c>
      <c r="D21441" t="s">
        <v>765</v>
      </c>
      <c r="E21441" t="s">
        <v>764</v>
      </c>
      <c r="F21441" t="s">
        <v>140</v>
      </c>
      <c r="G21441" t="s">
        <v>140</v>
      </c>
    </row>
    <row r="21442" spans="1:7" x14ac:dyDescent="0.35">
      <c r="A21442" t="s">
        <v>21</v>
      </c>
      <c r="B21442" t="s">
        <v>1997</v>
      </c>
      <c r="C21442">
        <v>29</v>
      </c>
      <c r="D21442" t="s">
        <v>994</v>
      </c>
      <c r="E21442" t="s">
        <v>995</v>
      </c>
      <c r="F21442" t="s">
        <v>140</v>
      </c>
      <c r="G21442" t="s">
        <v>140</v>
      </c>
    </row>
    <row r="21443" spans="1:7" x14ac:dyDescent="0.35">
      <c r="A21443" t="s">
        <v>21</v>
      </c>
      <c r="B21443" t="s">
        <v>1998</v>
      </c>
      <c r="C21443">
        <v>24</v>
      </c>
      <c r="D21443" t="s">
        <v>196</v>
      </c>
      <c r="E21443" t="s">
        <v>195</v>
      </c>
      <c r="F21443" t="s">
        <v>140</v>
      </c>
      <c r="G21443" t="s">
        <v>140</v>
      </c>
    </row>
    <row r="21444" spans="1:7" x14ac:dyDescent="0.35">
      <c r="A21444" t="s">
        <v>21</v>
      </c>
      <c r="B21444" t="s">
        <v>1218</v>
      </c>
      <c r="C21444">
        <v>10</v>
      </c>
      <c r="D21444" t="s">
        <v>913</v>
      </c>
      <c r="E21444" t="s">
        <v>914</v>
      </c>
      <c r="F21444" t="s">
        <v>140</v>
      </c>
      <c r="G21444" t="s">
        <v>140</v>
      </c>
    </row>
    <row r="21445" spans="1:7" x14ac:dyDescent="0.35">
      <c r="A21445" t="s">
        <v>21</v>
      </c>
      <c r="B21445" t="s">
        <v>1999</v>
      </c>
      <c r="C21445">
        <v>12</v>
      </c>
      <c r="D21445" t="s">
        <v>196</v>
      </c>
      <c r="E21445" t="s">
        <v>195</v>
      </c>
      <c r="F21445" t="s">
        <v>140</v>
      </c>
      <c r="G21445" t="s">
        <v>140</v>
      </c>
    </row>
    <row r="21446" spans="1:7" x14ac:dyDescent="0.35">
      <c r="A21446" t="s">
        <v>21</v>
      </c>
      <c r="B21446" t="s">
        <v>2000</v>
      </c>
      <c r="C21446">
        <v>11</v>
      </c>
      <c r="D21446" t="s">
        <v>202</v>
      </c>
      <c r="E21446" t="s">
        <v>201</v>
      </c>
      <c r="F21446" t="s">
        <v>140</v>
      </c>
      <c r="G21446" t="s">
        <v>140</v>
      </c>
    </row>
    <row r="21447" spans="1:7" x14ac:dyDescent="0.35">
      <c r="A21447" t="s">
        <v>21</v>
      </c>
      <c r="B21447" t="s">
        <v>2001</v>
      </c>
      <c r="C21447">
        <v>10</v>
      </c>
      <c r="D21447" t="s">
        <v>615</v>
      </c>
      <c r="E21447" t="s">
        <v>616</v>
      </c>
      <c r="F21447" t="s">
        <v>140</v>
      </c>
      <c r="G21447" t="s">
        <v>140</v>
      </c>
    </row>
    <row r="21448" spans="1:7" x14ac:dyDescent="0.35">
      <c r="A21448" t="s">
        <v>21</v>
      </c>
      <c r="B21448" t="s">
        <v>2002</v>
      </c>
      <c r="C21448">
        <v>33</v>
      </c>
      <c r="D21448" t="s">
        <v>540</v>
      </c>
      <c r="E21448" t="s">
        <v>541</v>
      </c>
      <c r="F21448" t="s">
        <v>140</v>
      </c>
      <c r="G21448" t="s">
        <v>140</v>
      </c>
    </row>
    <row r="21449" spans="1:7" x14ac:dyDescent="0.35">
      <c r="A21449" t="s">
        <v>21</v>
      </c>
      <c r="B21449" t="s">
        <v>2003</v>
      </c>
      <c r="C21449">
        <v>12</v>
      </c>
      <c r="D21449" t="s">
        <v>614</v>
      </c>
      <c r="E21449" t="s">
        <v>613</v>
      </c>
      <c r="F21449" t="s">
        <v>140</v>
      </c>
      <c r="G21449" t="s">
        <v>140</v>
      </c>
    </row>
    <row r="21450" spans="1:7" x14ac:dyDescent="0.35">
      <c r="A21450" t="s">
        <v>21</v>
      </c>
      <c r="B21450" t="s">
        <v>2004</v>
      </c>
      <c r="C21450">
        <v>6</v>
      </c>
      <c r="D21450" t="s">
        <v>140</v>
      </c>
      <c r="E21450" t="s">
        <v>177</v>
      </c>
      <c r="F21450" t="s">
        <v>140</v>
      </c>
      <c r="G21450" t="s">
        <v>140</v>
      </c>
    </row>
    <row r="21451" spans="1:7" x14ac:dyDescent="0.35">
      <c r="A21451" t="s">
        <v>21</v>
      </c>
      <c r="B21451" t="s">
        <v>339</v>
      </c>
      <c r="C21451">
        <v>4</v>
      </c>
      <c r="D21451" t="s">
        <v>610</v>
      </c>
      <c r="E21451" t="s">
        <v>610</v>
      </c>
      <c r="F21451" t="s">
        <v>140</v>
      </c>
      <c r="G21451" t="s">
        <v>140</v>
      </c>
    </row>
    <row r="21452" spans="1:7" x14ac:dyDescent="0.35">
      <c r="A21452" t="s">
        <v>22</v>
      </c>
      <c r="B21452" t="s">
        <v>1216</v>
      </c>
      <c r="C21452">
        <v>9</v>
      </c>
      <c r="D21452" t="s">
        <v>1102</v>
      </c>
      <c r="E21452" t="s">
        <v>1137</v>
      </c>
      <c r="F21452" t="s">
        <v>140</v>
      </c>
      <c r="G21452" t="s">
        <v>140</v>
      </c>
    </row>
    <row r="21453" spans="1:7" x14ac:dyDescent="0.35">
      <c r="A21453" t="s">
        <v>22</v>
      </c>
      <c r="B21453" t="s">
        <v>1993</v>
      </c>
      <c r="C21453">
        <v>9</v>
      </c>
      <c r="D21453" t="s">
        <v>797</v>
      </c>
      <c r="E21453" t="s">
        <v>146</v>
      </c>
      <c r="F21453" t="s">
        <v>140</v>
      </c>
      <c r="G21453" t="s">
        <v>140</v>
      </c>
    </row>
    <row r="21454" spans="1:7" x14ac:dyDescent="0.35">
      <c r="A21454" t="s">
        <v>22</v>
      </c>
      <c r="B21454" t="s">
        <v>1994</v>
      </c>
      <c r="C21454">
        <v>8</v>
      </c>
      <c r="D21454" t="s">
        <v>651</v>
      </c>
      <c r="E21454" t="s">
        <v>652</v>
      </c>
      <c r="F21454" t="s">
        <v>140</v>
      </c>
      <c r="G21454" t="s">
        <v>140</v>
      </c>
    </row>
    <row r="21455" spans="1:7" x14ac:dyDescent="0.35">
      <c r="A21455" t="s">
        <v>22</v>
      </c>
      <c r="B21455" t="s">
        <v>1995</v>
      </c>
      <c r="C21455">
        <v>3</v>
      </c>
      <c r="D21455" t="s">
        <v>280</v>
      </c>
      <c r="E21455" t="s">
        <v>279</v>
      </c>
      <c r="F21455" t="s">
        <v>140</v>
      </c>
      <c r="G21455" t="s">
        <v>140</v>
      </c>
    </row>
    <row r="21456" spans="1:7" x14ac:dyDescent="0.35">
      <c r="A21456" t="s">
        <v>22</v>
      </c>
      <c r="B21456" t="s">
        <v>1996</v>
      </c>
      <c r="C21456">
        <v>44</v>
      </c>
      <c r="D21456" t="s">
        <v>720</v>
      </c>
      <c r="E21456" t="s">
        <v>64</v>
      </c>
      <c r="F21456" t="s">
        <v>1020</v>
      </c>
      <c r="G21456" t="s">
        <v>140</v>
      </c>
    </row>
    <row r="21457" spans="1:7" x14ac:dyDescent="0.35">
      <c r="A21457" t="s">
        <v>22</v>
      </c>
      <c r="B21457" t="s">
        <v>1997</v>
      </c>
      <c r="C21457">
        <v>24</v>
      </c>
      <c r="D21457" t="s">
        <v>967</v>
      </c>
      <c r="E21457" t="s">
        <v>1005</v>
      </c>
      <c r="F21457" t="s">
        <v>140</v>
      </c>
      <c r="G21457" t="s">
        <v>140</v>
      </c>
    </row>
    <row r="21458" spans="1:7" x14ac:dyDescent="0.35">
      <c r="A21458" t="s">
        <v>22</v>
      </c>
      <c r="B21458" t="s">
        <v>1998</v>
      </c>
      <c r="C21458">
        <v>29</v>
      </c>
      <c r="D21458" t="s">
        <v>991</v>
      </c>
      <c r="E21458" t="s">
        <v>1075</v>
      </c>
      <c r="F21458" t="s">
        <v>140</v>
      </c>
      <c r="G21458" t="s">
        <v>140</v>
      </c>
    </row>
    <row r="21459" spans="1:7" x14ac:dyDescent="0.35">
      <c r="A21459" t="s">
        <v>22</v>
      </c>
      <c r="B21459" t="s">
        <v>1218</v>
      </c>
      <c r="C21459">
        <v>10</v>
      </c>
      <c r="D21459" t="s">
        <v>709</v>
      </c>
      <c r="E21459" t="s">
        <v>708</v>
      </c>
      <c r="F21459" t="s">
        <v>140</v>
      </c>
      <c r="G21459" t="s">
        <v>140</v>
      </c>
    </row>
    <row r="21460" spans="1:7" x14ac:dyDescent="0.35">
      <c r="A21460" t="s">
        <v>22</v>
      </c>
      <c r="B21460" t="s">
        <v>1999</v>
      </c>
      <c r="C21460">
        <v>13</v>
      </c>
      <c r="D21460" t="s">
        <v>49</v>
      </c>
      <c r="E21460" t="s">
        <v>48</v>
      </c>
      <c r="F21460" t="s">
        <v>140</v>
      </c>
      <c r="G21460" t="s">
        <v>140</v>
      </c>
    </row>
    <row r="21461" spans="1:7" x14ac:dyDescent="0.35">
      <c r="A21461" t="s">
        <v>22</v>
      </c>
      <c r="B21461" t="s">
        <v>2000</v>
      </c>
      <c r="C21461">
        <v>7</v>
      </c>
      <c r="D21461" t="s">
        <v>673</v>
      </c>
      <c r="E21461" t="s">
        <v>672</v>
      </c>
      <c r="F21461" t="s">
        <v>140</v>
      </c>
      <c r="G21461" t="s">
        <v>140</v>
      </c>
    </row>
    <row r="21462" spans="1:7" x14ac:dyDescent="0.35">
      <c r="A21462" t="s">
        <v>22</v>
      </c>
      <c r="B21462" t="s">
        <v>2001</v>
      </c>
      <c r="C21462">
        <v>6</v>
      </c>
      <c r="D21462" t="s">
        <v>140</v>
      </c>
      <c r="E21462" t="s">
        <v>589</v>
      </c>
      <c r="F21462" t="s">
        <v>588</v>
      </c>
      <c r="G21462" t="s">
        <v>140</v>
      </c>
    </row>
    <row r="21463" spans="1:7" x14ac:dyDescent="0.35">
      <c r="A21463" t="s">
        <v>22</v>
      </c>
      <c r="B21463" t="s">
        <v>2002</v>
      </c>
      <c r="C21463">
        <v>30</v>
      </c>
      <c r="D21463" t="s">
        <v>87</v>
      </c>
      <c r="E21463" t="s">
        <v>88</v>
      </c>
      <c r="F21463" t="s">
        <v>140</v>
      </c>
      <c r="G21463" t="s">
        <v>140</v>
      </c>
    </row>
    <row r="21464" spans="1:7" x14ac:dyDescent="0.35">
      <c r="A21464" t="s">
        <v>22</v>
      </c>
      <c r="B21464" t="s">
        <v>2003</v>
      </c>
      <c r="C21464">
        <v>23</v>
      </c>
      <c r="D21464" t="s">
        <v>1056</v>
      </c>
      <c r="E21464" t="s">
        <v>1124</v>
      </c>
      <c r="F21464" t="s">
        <v>140</v>
      </c>
      <c r="G21464" t="s">
        <v>140</v>
      </c>
    </row>
    <row r="21465" spans="1:7" x14ac:dyDescent="0.35">
      <c r="A21465" t="s">
        <v>22</v>
      </c>
      <c r="B21465" t="s">
        <v>2004</v>
      </c>
      <c r="C21465">
        <v>16</v>
      </c>
      <c r="D21465" t="s">
        <v>501</v>
      </c>
      <c r="E21465" t="s">
        <v>500</v>
      </c>
      <c r="F21465" t="s">
        <v>140</v>
      </c>
      <c r="G21465" t="s">
        <v>140</v>
      </c>
    </row>
    <row r="21466" spans="1:7" x14ac:dyDescent="0.35">
      <c r="A21466" t="s">
        <v>22</v>
      </c>
      <c r="B21466" t="s">
        <v>339</v>
      </c>
      <c r="C21466">
        <v>3</v>
      </c>
      <c r="D21466" t="s">
        <v>140</v>
      </c>
      <c r="E21466" t="s">
        <v>177</v>
      </c>
      <c r="F21466" t="s">
        <v>140</v>
      </c>
      <c r="G21466" t="s">
        <v>140</v>
      </c>
    </row>
    <row r="21467" spans="1:7" x14ac:dyDescent="0.35">
      <c r="A21467" t="s">
        <v>23</v>
      </c>
      <c r="B21467" t="s">
        <v>1216</v>
      </c>
      <c r="C21467">
        <v>7</v>
      </c>
      <c r="D21467" t="s">
        <v>140</v>
      </c>
      <c r="E21467" t="s">
        <v>177</v>
      </c>
      <c r="F21467" t="s">
        <v>140</v>
      </c>
      <c r="G21467" t="s">
        <v>140</v>
      </c>
    </row>
    <row r="21468" spans="1:7" x14ac:dyDescent="0.35">
      <c r="A21468" t="s">
        <v>23</v>
      </c>
      <c r="B21468" t="s">
        <v>1993</v>
      </c>
      <c r="C21468">
        <v>6</v>
      </c>
      <c r="D21468" t="s">
        <v>140</v>
      </c>
      <c r="E21468" t="s">
        <v>177</v>
      </c>
      <c r="F21468" t="s">
        <v>140</v>
      </c>
      <c r="G21468" t="s">
        <v>140</v>
      </c>
    </row>
    <row r="21469" spans="1:7" x14ac:dyDescent="0.35">
      <c r="A21469" t="s">
        <v>23</v>
      </c>
      <c r="B21469" t="s">
        <v>1994</v>
      </c>
      <c r="C21469">
        <v>4</v>
      </c>
      <c r="D21469" t="s">
        <v>140</v>
      </c>
      <c r="E21469" t="s">
        <v>177</v>
      </c>
      <c r="F21469" t="s">
        <v>140</v>
      </c>
      <c r="G21469" t="s">
        <v>140</v>
      </c>
    </row>
    <row r="21470" spans="1:7" x14ac:dyDescent="0.35">
      <c r="A21470" t="s">
        <v>23</v>
      </c>
      <c r="B21470" t="s">
        <v>1995</v>
      </c>
      <c r="C21470">
        <v>4</v>
      </c>
      <c r="D21470" t="s">
        <v>468</v>
      </c>
      <c r="E21470" t="s">
        <v>467</v>
      </c>
      <c r="F21470" t="s">
        <v>140</v>
      </c>
      <c r="G21470" t="s">
        <v>140</v>
      </c>
    </row>
    <row r="21471" spans="1:7" x14ac:dyDescent="0.35">
      <c r="A21471" t="s">
        <v>23</v>
      </c>
      <c r="B21471" t="s">
        <v>1996</v>
      </c>
      <c r="C21471">
        <v>36</v>
      </c>
      <c r="D21471" t="s">
        <v>289</v>
      </c>
      <c r="E21471" t="s">
        <v>825</v>
      </c>
      <c r="F21471" t="s">
        <v>971</v>
      </c>
      <c r="G21471" t="s">
        <v>140</v>
      </c>
    </row>
    <row r="21472" spans="1:7" x14ac:dyDescent="0.35">
      <c r="A21472" t="s">
        <v>23</v>
      </c>
      <c r="B21472" t="s">
        <v>1997</v>
      </c>
      <c r="C21472">
        <v>45</v>
      </c>
      <c r="D21472" t="s">
        <v>117</v>
      </c>
      <c r="E21472" t="s">
        <v>118</v>
      </c>
      <c r="F21472" t="s">
        <v>140</v>
      </c>
      <c r="G21472" t="s">
        <v>140</v>
      </c>
    </row>
    <row r="21473" spans="1:7" x14ac:dyDescent="0.35">
      <c r="A21473" t="s">
        <v>23</v>
      </c>
      <c r="B21473" t="s">
        <v>1998</v>
      </c>
      <c r="C21473">
        <v>31</v>
      </c>
      <c r="D21473" t="s">
        <v>317</v>
      </c>
      <c r="E21473" t="s">
        <v>316</v>
      </c>
      <c r="F21473" t="s">
        <v>140</v>
      </c>
      <c r="G21473" t="s">
        <v>140</v>
      </c>
    </row>
    <row r="21474" spans="1:7" x14ac:dyDescent="0.35">
      <c r="A21474" t="s">
        <v>23</v>
      </c>
      <c r="B21474" t="s">
        <v>1218</v>
      </c>
      <c r="C21474">
        <v>5</v>
      </c>
      <c r="D21474" t="s">
        <v>140</v>
      </c>
      <c r="E21474" t="s">
        <v>177</v>
      </c>
      <c r="F21474" t="s">
        <v>140</v>
      </c>
      <c r="G21474" t="s">
        <v>140</v>
      </c>
    </row>
    <row r="21475" spans="1:7" x14ac:dyDescent="0.35">
      <c r="A21475" t="s">
        <v>23</v>
      </c>
      <c r="B21475" t="s">
        <v>1999</v>
      </c>
      <c r="C21475">
        <v>3</v>
      </c>
      <c r="D21475" t="s">
        <v>140</v>
      </c>
      <c r="E21475" t="s">
        <v>177</v>
      </c>
      <c r="F21475" t="s">
        <v>140</v>
      </c>
      <c r="G21475" t="s">
        <v>140</v>
      </c>
    </row>
    <row r="21476" spans="1:7" x14ac:dyDescent="0.35">
      <c r="A21476" t="s">
        <v>23</v>
      </c>
      <c r="B21476" t="s">
        <v>2000</v>
      </c>
      <c r="C21476">
        <v>1</v>
      </c>
      <c r="D21476" t="s">
        <v>140</v>
      </c>
      <c r="E21476" t="s">
        <v>177</v>
      </c>
      <c r="F21476" t="s">
        <v>140</v>
      </c>
      <c r="G21476" t="s">
        <v>140</v>
      </c>
    </row>
    <row r="21477" spans="1:7" x14ac:dyDescent="0.35">
      <c r="A21477" t="s">
        <v>23</v>
      </c>
      <c r="B21477" t="s">
        <v>2001</v>
      </c>
      <c r="C21477">
        <v>4</v>
      </c>
      <c r="D21477" t="s">
        <v>499</v>
      </c>
      <c r="E21477" t="s">
        <v>498</v>
      </c>
      <c r="F21477" t="s">
        <v>140</v>
      </c>
      <c r="G21477" t="s">
        <v>140</v>
      </c>
    </row>
    <row r="21478" spans="1:7" x14ac:dyDescent="0.35">
      <c r="A21478" t="s">
        <v>23</v>
      </c>
      <c r="B21478" t="s">
        <v>2002</v>
      </c>
      <c r="C21478">
        <v>19</v>
      </c>
      <c r="D21478" t="s">
        <v>893</v>
      </c>
      <c r="E21478" t="s">
        <v>892</v>
      </c>
      <c r="F21478" t="s">
        <v>140</v>
      </c>
      <c r="G21478" t="s">
        <v>140</v>
      </c>
    </row>
    <row r="21479" spans="1:7" x14ac:dyDescent="0.35">
      <c r="A21479" t="s">
        <v>23</v>
      </c>
      <c r="B21479" t="s">
        <v>2003</v>
      </c>
      <c r="C21479">
        <v>27</v>
      </c>
      <c r="D21479" t="s">
        <v>117</v>
      </c>
      <c r="E21479" t="s">
        <v>118</v>
      </c>
      <c r="F21479" t="s">
        <v>140</v>
      </c>
      <c r="G21479" t="s">
        <v>140</v>
      </c>
    </row>
    <row r="21480" spans="1:7" x14ac:dyDescent="0.35">
      <c r="A21480" t="s">
        <v>23</v>
      </c>
      <c r="B21480" t="s">
        <v>2004</v>
      </c>
      <c r="C21480">
        <v>21</v>
      </c>
      <c r="D21480" t="s">
        <v>1064</v>
      </c>
      <c r="E21480" t="s">
        <v>1113</v>
      </c>
      <c r="F21480" t="s">
        <v>140</v>
      </c>
      <c r="G21480" t="s">
        <v>140</v>
      </c>
    </row>
    <row r="21481" spans="1:7" x14ac:dyDescent="0.35">
      <c r="A21481" t="s">
        <v>23</v>
      </c>
      <c r="B21481" t="s">
        <v>339</v>
      </c>
      <c r="C21481">
        <v>3</v>
      </c>
      <c r="D21481" t="s">
        <v>420</v>
      </c>
      <c r="E21481" t="s">
        <v>421</v>
      </c>
      <c r="F21481" t="s">
        <v>140</v>
      </c>
      <c r="G21481" t="s">
        <v>140</v>
      </c>
    </row>
    <row r="21482" spans="1:7" x14ac:dyDescent="0.35">
      <c r="A21482" t="s">
        <v>24</v>
      </c>
      <c r="B21482" t="s">
        <v>1216</v>
      </c>
      <c r="C21482">
        <v>16</v>
      </c>
      <c r="D21482" t="s">
        <v>834</v>
      </c>
      <c r="E21482" t="s">
        <v>833</v>
      </c>
      <c r="F21482" t="s">
        <v>140</v>
      </c>
      <c r="G21482" t="s">
        <v>140</v>
      </c>
    </row>
    <row r="21483" spans="1:7" x14ac:dyDescent="0.35">
      <c r="A21483" t="s">
        <v>24</v>
      </c>
      <c r="B21483" t="s">
        <v>1993</v>
      </c>
      <c r="C21483">
        <v>15</v>
      </c>
      <c r="D21483" t="s">
        <v>985</v>
      </c>
      <c r="E21483" t="s">
        <v>986</v>
      </c>
      <c r="F21483" t="s">
        <v>140</v>
      </c>
      <c r="G21483" t="s">
        <v>140</v>
      </c>
    </row>
    <row r="21484" spans="1:7" x14ac:dyDescent="0.35">
      <c r="A21484" t="s">
        <v>24</v>
      </c>
      <c r="B21484" t="s">
        <v>1994</v>
      </c>
      <c r="C21484">
        <v>13</v>
      </c>
      <c r="D21484" t="s">
        <v>852</v>
      </c>
      <c r="E21484" t="s">
        <v>853</v>
      </c>
      <c r="F21484" t="s">
        <v>140</v>
      </c>
      <c r="G21484" t="s">
        <v>140</v>
      </c>
    </row>
    <row r="21485" spans="1:7" x14ac:dyDescent="0.35">
      <c r="A21485" t="s">
        <v>24</v>
      </c>
      <c r="B21485" t="s">
        <v>1995</v>
      </c>
      <c r="C21485">
        <v>13</v>
      </c>
      <c r="D21485" t="s">
        <v>538</v>
      </c>
      <c r="E21485" t="s">
        <v>537</v>
      </c>
      <c r="F21485" t="s">
        <v>140</v>
      </c>
      <c r="G21485" t="s">
        <v>140</v>
      </c>
    </row>
    <row r="21486" spans="1:7" x14ac:dyDescent="0.35">
      <c r="A21486" t="s">
        <v>24</v>
      </c>
      <c r="B21486" t="s">
        <v>1996</v>
      </c>
      <c r="C21486">
        <v>45</v>
      </c>
      <c r="D21486" t="s">
        <v>59</v>
      </c>
      <c r="E21486" t="s">
        <v>58</v>
      </c>
      <c r="F21486" t="s">
        <v>140</v>
      </c>
      <c r="G21486" t="s">
        <v>140</v>
      </c>
    </row>
    <row r="21487" spans="1:7" x14ac:dyDescent="0.35">
      <c r="A21487" t="s">
        <v>24</v>
      </c>
      <c r="B21487" t="s">
        <v>1997</v>
      </c>
      <c r="C21487">
        <v>29</v>
      </c>
      <c r="D21487" t="s">
        <v>1154</v>
      </c>
      <c r="E21487" t="s">
        <v>653</v>
      </c>
      <c r="F21487" t="s">
        <v>869</v>
      </c>
      <c r="G21487" t="s">
        <v>140</v>
      </c>
    </row>
    <row r="21488" spans="1:7" x14ac:dyDescent="0.35">
      <c r="A21488" t="s">
        <v>24</v>
      </c>
      <c r="B21488" t="s">
        <v>1998</v>
      </c>
      <c r="C21488">
        <v>29</v>
      </c>
      <c r="D21488" t="s">
        <v>140</v>
      </c>
      <c r="E21488" t="s">
        <v>177</v>
      </c>
      <c r="F21488" t="s">
        <v>140</v>
      </c>
      <c r="G21488" t="s">
        <v>140</v>
      </c>
    </row>
    <row r="21489" spans="1:7" x14ac:dyDescent="0.35">
      <c r="A21489" t="s">
        <v>24</v>
      </c>
      <c r="B21489" t="s">
        <v>1218</v>
      </c>
      <c r="C21489">
        <v>14</v>
      </c>
      <c r="D21489" t="s">
        <v>107</v>
      </c>
      <c r="E21489" t="s">
        <v>108</v>
      </c>
      <c r="F21489" t="s">
        <v>140</v>
      </c>
      <c r="G21489" t="s">
        <v>140</v>
      </c>
    </row>
    <row r="21490" spans="1:7" x14ac:dyDescent="0.35">
      <c r="A21490" t="s">
        <v>24</v>
      </c>
      <c r="B21490" t="s">
        <v>1999</v>
      </c>
      <c r="C21490">
        <v>14</v>
      </c>
      <c r="D21490" t="s">
        <v>1083</v>
      </c>
      <c r="E21490" t="s">
        <v>1084</v>
      </c>
      <c r="F21490" t="s">
        <v>140</v>
      </c>
      <c r="G21490" t="s">
        <v>140</v>
      </c>
    </row>
    <row r="21491" spans="1:7" x14ac:dyDescent="0.35">
      <c r="A21491" t="s">
        <v>24</v>
      </c>
      <c r="B21491" t="s">
        <v>2000</v>
      </c>
      <c r="C21491">
        <v>9</v>
      </c>
      <c r="D21491" t="s">
        <v>924</v>
      </c>
      <c r="E21491" t="s">
        <v>923</v>
      </c>
      <c r="F21491" t="s">
        <v>140</v>
      </c>
      <c r="G21491" t="s">
        <v>140</v>
      </c>
    </row>
    <row r="21492" spans="1:7" x14ac:dyDescent="0.35">
      <c r="A21492" t="s">
        <v>24</v>
      </c>
      <c r="B21492" t="s">
        <v>2001</v>
      </c>
      <c r="C21492">
        <v>6</v>
      </c>
      <c r="D21492" t="s">
        <v>712</v>
      </c>
      <c r="E21492" t="s">
        <v>713</v>
      </c>
      <c r="F21492" t="s">
        <v>140</v>
      </c>
      <c r="G21492" t="s">
        <v>140</v>
      </c>
    </row>
    <row r="21493" spans="1:7" x14ac:dyDescent="0.35">
      <c r="A21493" t="s">
        <v>24</v>
      </c>
      <c r="B21493" t="s">
        <v>2002</v>
      </c>
      <c r="C21493">
        <v>39</v>
      </c>
      <c r="D21493" t="s">
        <v>433</v>
      </c>
      <c r="E21493" t="s">
        <v>432</v>
      </c>
      <c r="F21493" t="s">
        <v>140</v>
      </c>
      <c r="G21493" t="s">
        <v>140</v>
      </c>
    </row>
    <row r="21494" spans="1:7" x14ac:dyDescent="0.35">
      <c r="A21494" t="s">
        <v>24</v>
      </c>
      <c r="B21494" t="s">
        <v>2003</v>
      </c>
      <c r="C21494">
        <v>17</v>
      </c>
      <c r="D21494" t="s">
        <v>140</v>
      </c>
      <c r="E21494" t="s">
        <v>177</v>
      </c>
      <c r="F21494" t="s">
        <v>140</v>
      </c>
      <c r="G21494" t="s">
        <v>140</v>
      </c>
    </row>
    <row r="21495" spans="1:7" x14ac:dyDescent="0.35">
      <c r="A21495" t="s">
        <v>24</v>
      </c>
      <c r="B21495" t="s">
        <v>2004</v>
      </c>
      <c r="C21495">
        <v>15</v>
      </c>
      <c r="D21495" t="s">
        <v>340</v>
      </c>
      <c r="E21495" t="s">
        <v>587</v>
      </c>
      <c r="F21495" t="s">
        <v>140</v>
      </c>
      <c r="G21495" t="s">
        <v>140</v>
      </c>
    </row>
    <row r="21496" spans="1:7" x14ac:dyDescent="0.35">
      <c r="A21496" t="s">
        <v>24</v>
      </c>
      <c r="B21496" t="s">
        <v>339</v>
      </c>
      <c r="C21496">
        <v>3</v>
      </c>
      <c r="D21496" t="s">
        <v>140</v>
      </c>
      <c r="E21496" t="s">
        <v>177</v>
      </c>
      <c r="F21496" t="s">
        <v>140</v>
      </c>
      <c r="G21496" t="s">
        <v>140</v>
      </c>
    </row>
    <row r="21497" spans="1:7" x14ac:dyDescent="0.35">
      <c r="A21497" t="s">
        <v>25</v>
      </c>
      <c r="B21497" t="s">
        <v>1216</v>
      </c>
      <c r="C21497">
        <v>22</v>
      </c>
      <c r="D21497" t="s">
        <v>838</v>
      </c>
      <c r="E21497" t="s">
        <v>839</v>
      </c>
      <c r="F21497" t="s">
        <v>140</v>
      </c>
      <c r="G21497" t="s">
        <v>140</v>
      </c>
    </row>
    <row r="21498" spans="1:7" x14ac:dyDescent="0.35">
      <c r="A21498" t="s">
        <v>25</v>
      </c>
      <c r="B21498" t="s">
        <v>1993</v>
      </c>
      <c r="C21498">
        <v>22</v>
      </c>
      <c r="D21498" t="s">
        <v>471</v>
      </c>
      <c r="E21498" t="s">
        <v>472</v>
      </c>
      <c r="F21498" t="s">
        <v>140</v>
      </c>
      <c r="G21498" t="s">
        <v>140</v>
      </c>
    </row>
    <row r="21499" spans="1:7" x14ac:dyDescent="0.35">
      <c r="A21499" t="s">
        <v>25</v>
      </c>
      <c r="B21499" t="s">
        <v>1994</v>
      </c>
      <c r="C21499">
        <v>11</v>
      </c>
      <c r="D21499" t="s">
        <v>991</v>
      </c>
      <c r="E21499" t="s">
        <v>1075</v>
      </c>
      <c r="F21499" t="s">
        <v>140</v>
      </c>
      <c r="G21499" t="s">
        <v>140</v>
      </c>
    </row>
    <row r="21500" spans="1:7" x14ac:dyDescent="0.35">
      <c r="A21500" t="s">
        <v>25</v>
      </c>
      <c r="B21500" t="s">
        <v>1995</v>
      </c>
      <c r="C21500">
        <v>3</v>
      </c>
      <c r="D21500" t="s">
        <v>243</v>
      </c>
      <c r="E21500" t="s">
        <v>242</v>
      </c>
      <c r="F21500" t="s">
        <v>140</v>
      </c>
      <c r="G21500" t="s">
        <v>140</v>
      </c>
    </row>
    <row r="21501" spans="1:7" x14ac:dyDescent="0.35">
      <c r="A21501" t="s">
        <v>25</v>
      </c>
      <c r="B21501" t="s">
        <v>1996</v>
      </c>
      <c r="C21501">
        <v>58</v>
      </c>
      <c r="D21501" t="s">
        <v>379</v>
      </c>
      <c r="E21501" t="s">
        <v>50</v>
      </c>
      <c r="F21501" t="s">
        <v>1066</v>
      </c>
      <c r="G21501" t="s">
        <v>140</v>
      </c>
    </row>
    <row r="21502" spans="1:7" x14ac:dyDescent="0.35">
      <c r="A21502" t="s">
        <v>25</v>
      </c>
      <c r="B21502" t="s">
        <v>1997</v>
      </c>
      <c r="C21502">
        <v>35</v>
      </c>
      <c r="D21502" t="s">
        <v>733</v>
      </c>
      <c r="E21502" t="s">
        <v>732</v>
      </c>
      <c r="F21502" t="s">
        <v>140</v>
      </c>
      <c r="G21502" t="s">
        <v>140</v>
      </c>
    </row>
    <row r="21503" spans="1:7" x14ac:dyDescent="0.35">
      <c r="A21503" t="s">
        <v>25</v>
      </c>
      <c r="B21503" t="s">
        <v>1998</v>
      </c>
      <c r="C21503">
        <v>27</v>
      </c>
      <c r="D21503" t="s">
        <v>286</v>
      </c>
      <c r="E21503" t="s">
        <v>285</v>
      </c>
      <c r="F21503" t="s">
        <v>140</v>
      </c>
      <c r="G21503" t="s">
        <v>140</v>
      </c>
    </row>
    <row r="21504" spans="1:7" x14ac:dyDescent="0.35">
      <c r="A21504" t="s">
        <v>25</v>
      </c>
      <c r="B21504" t="s">
        <v>1218</v>
      </c>
      <c r="C21504">
        <v>9</v>
      </c>
      <c r="D21504" t="s">
        <v>140</v>
      </c>
      <c r="E21504" t="s">
        <v>177</v>
      </c>
      <c r="F21504" t="s">
        <v>140</v>
      </c>
      <c r="G21504" t="s">
        <v>140</v>
      </c>
    </row>
    <row r="21505" spans="1:7" x14ac:dyDescent="0.35">
      <c r="A21505" t="s">
        <v>25</v>
      </c>
      <c r="B21505" t="s">
        <v>1999</v>
      </c>
      <c r="C21505">
        <v>9</v>
      </c>
      <c r="D21505" t="s">
        <v>1182</v>
      </c>
      <c r="E21505" t="s">
        <v>1188</v>
      </c>
      <c r="F21505" t="s">
        <v>140</v>
      </c>
      <c r="G21505" t="s">
        <v>140</v>
      </c>
    </row>
    <row r="21506" spans="1:7" x14ac:dyDescent="0.35">
      <c r="A21506" t="s">
        <v>25</v>
      </c>
      <c r="B21506" t="s">
        <v>2000</v>
      </c>
      <c r="C21506">
        <v>8</v>
      </c>
      <c r="D21506" t="s">
        <v>924</v>
      </c>
      <c r="E21506" t="s">
        <v>923</v>
      </c>
      <c r="F21506" t="s">
        <v>140</v>
      </c>
      <c r="G21506" t="s">
        <v>140</v>
      </c>
    </row>
    <row r="21507" spans="1:7" x14ac:dyDescent="0.35">
      <c r="A21507" t="s">
        <v>25</v>
      </c>
      <c r="B21507" t="s">
        <v>2001</v>
      </c>
      <c r="C21507">
        <v>4</v>
      </c>
      <c r="D21507" t="s">
        <v>233</v>
      </c>
      <c r="E21507" t="s">
        <v>234</v>
      </c>
      <c r="F21507" t="s">
        <v>140</v>
      </c>
      <c r="G21507" t="s">
        <v>140</v>
      </c>
    </row>
    <row r="21508" spans="1:7" x14ac:dyDescent="0.35">
      <c r="A21508" t="s">
        <v>25</v>
      </c>
      <c r="B21508" t="s">
        <v>2002</v>
      </c>
      <c r="C21508">
        <v>29</v>
      </c>
      <c r="D21508" t="s">
        <v>894</v>
      </c>
      <c r="E21508" t="s">
        <v>972</v>
      </c>
      <c r="F21508" t="s">
        <v>140</v>
      </c>
      <c r="G21508" t="s">
        <v>140</v>
      </c>
    </row>
    <row r="21509" spans="1:7" x14ac:dyDescent="0.35">
      <c r="A21509" t="s">
        <v>25</v>
      </c>
      <c r="B21509" t="s">
        <v>2003</v>
      </c>
      <c r="C21509">
        <v>22</v>
      </c>
      <c r="D21509" t="s">
        <v>759</v>
      </c>
      <c r="E21509" t="s">
        <v>758</v>
      </c>
      <c r="F21509" t="s">
        <v>140</v>
      </c>
      <c r="G21509" t="s">
        <v>140</v>
      </c>
    </row>
    <row r="21510" spans="1:7" x14ac:dyDescent="0.35">
      <c r="A21510" t="s">
        <v>25</v>
      </c>
      <c r="B21510" t="s">
        <v>2004</v>
      </c>
      <c r="C21510">
        <v>12</v>
      </c>
      <c r="D21510" t="s">
        <v>1050</v>
      </c>
      <c r="E21510" t="s">
        <v>1147</v>
      </c>
      <c r="F21510" t="s">
        <v>140</v>
      </c>
      <c r="G21510" t="s">
        <v>140</v>
      </c>
    </row>
    <row r="21511" spans="1:7" x14ac:dyDescent="0.35">
      <c r="A21511" t="s">
        <v>26</v>
      </c>
      <c r="B21511" t="s">
        <v>1216</v>
      </c>
      <c r="C21511">
        <v>17</v>
      </c>
      <c r="D21511" t="s">
        <v>140</v>
      </c>
      <c r="E21511" t="s">
        <v>177</v>
      </c>
      <c r="F21511" t="s">
        <v>140</v>
      </c>
      <c r="G21511" t="s">
        <v>140</v>
      </c>
    </row>
    <row r="21512" spans="1:7" x14ac:dyDescent="0.35">
      <c r="A21512" t="s">
        <v>26</v>
      </c>
      <c r="B21512" t="s">
        <v>1993</v>
      </c>
      <c r="C21512">
        <v>18</v>
      </c>
      <c r="D21512" t="s">
        <v>961</v>
      </c>
      <c r="E21512" t="s">
        <v>876</v>
      </c>
      <c r="F21512" t="s">
        <v>1068</v>
      </c>
      <c r="G21512" t="s">
        <v>140</v>
      </c>
    </row>
    <row r="21513" spans="1:7" x14ac:dyDescent="0.35">
      <c r="A21513" t="s">
        <v>26</v>
      </c>
      <c r="B21513" t="s">
        <v>1994</v>
      </c>
      <c r="C21513">
        <v>13</v>
      </c>
      <c r="D21513" t="s">
        <v>733</v>
      </c>
      <c r="E21513" t="s">
        <v>732</v>
      </c>
      <c r="F21513" t="s">
        <v>140</v>
      </c>
      <c r="G21513" t="s">
        <v>140</v>
      </c>
    </row>
    <row r="21514" spans="1:7" x14ac:dyDescent="0.35">
      <c r="A21514" t="s">
        <v>26</v>
      </c>
      <c r="B21514" t="s">
        <v>1995</v>
      </c>
      <c r="C21514">
        <v>5</v>
      </c>
      <c r="D21514" t="s">
        <v>140</v>
      </c>
      <c r="E21514" t="s">
        <v>177</v>
      </c>
      <c r="F21514" t="s">
        <v>140</v>
      </c>
      <c r="G21514" t="s">
        <v>140</v>
      </c>
    </row>
    <row r="21515" spans="1:7" x14ac:dyDescent="0.35">
      <c r="A21515" t="s">
        <v>26</v>
      </c>
      <c r="B21515" t="s">
        <v>1996</v>
      </c>
      <c r="C21515">
        <v>45</v>
      </c>
      <c r="D21515" t="s">
        <v>733</v>
      </c>
      <c r="E21515" t="s">
        <v>732</v>
      </c>
      <c r="F21515" t="s">
        <v>140</v>
      </c>
      <c r="G21515" t="s">
        <v>140</v>
      </c>
    </row>
    <row r="21516" spans="1:7" x14ac:dyDescent="0.35">
      <c r="A21516" t="s">
        <v>26</v>
      </c>
      <c r="B21516" t="s">
        <v>1997</v>
      </c>
      <c r="C21516">
        <v>38</v>
      </c>
      <c r="D21516" t="s">
        <v>788</v>
      </c>
      <c r="E21516" t="s">
        <v>787</v>
      </c>
      <c r="F21516" t="s">
        <v>140</v>
      </c>
      <c r="G21516" t="s">
        <v>140</v>
      </c>
    </row>
    <row r="21517" spans="1:7" x14ac:dyDescent="0.35">
      <c r="A21517" t="s">
        <v>26</v>
      </c>
      <c r="B21517" t="s">
        <v>1998</v>
      </c>
      <c r="C21517">
        <v>25</v>
      </c>
      <c r="D21517" t="s">
        <v>1003</v>
      </c>
      <c r="E21517" t="s">
        <v>1002</v>
      </c>
      <c r="F21517" t="s">
        <v>140</v>
      </c>
      <c r="G21517" t="s">
        <v>140</v>
      </c>
    </row>
    <row r="21518" spans="1:7" x14ac:dyDescent="0.35">
      <c r="A21518" t="s">
        <v>26</v>
      </c>
      <c r="B21518" t="s">
        <v>1218</v>
      </c>
      <c r="C21518">
        <v>15</v>
      </c>
      <c r="D21518" t="s">
        <v>862</v>
      </c>
      <c r="E21518" t="s">
        <v>861</v>
      </c>
      <c r="F21518" t="s">
        <v>140</v>
      </c>
      <c r="G21518" t="s">
        <v>140</v>
      </c>
    </row>
    <row r="21519" spans="1:7" x14ac:dyDescent="0.35">
      <c r="A21519" t="s">
        <v>26</v>
      </c>
      <c r="B21519" t="s">
        <v>1999</v>
      </c>
      <c r="C21519">
        <v>14</v>
      </c>
      <c r="D21519" t="s">
        <v>1053</v>
      </c>
      <c r="E21519" t="s">
        <v>1110</v>
      </c>
      <c r="F21519" t="s">
        <v>140</v>
      </c>
      <c r="G21519" t="s">
        <v>140</v>
      </c>
    </row>
    <row r="21520" spans="1:7" x14ac:dyDescent="0.35">
      <c r="A21520" t="s">
        <v>26</v>
      </c>
      <c r="B21520" t="s">
        <v>2000</v>
      </c>
      <c r="C21520">
        <v>7</v>
      </c>
      <c r="D21520" t="s">
        <v>165</v>
      </c>
      <c r="E21520" t="s">
        <v>407</v>
      </c>
      <c r="F21520" t="s">
        <v>917</v>
      </c>
      <c r="G21520" t="s">
        <v>140</v>
      </c>
    </row>
    <row r="21521" spans="1:7" x14ac:dyDescent="0.35">
      <c r="A21521" t="s">
        <v>26</v>
      </c>
      <c r="B21521" t="s">
        <v>2001</v>
      </c>
      <c r="C21521">
        <v>5</v>
      </c>
      <c r="D21521" t="s">
        <v>140</v>
      </c>
      <c r="E21521" t="s">
        <v>177</v>
      </c>
      <c r="F21521" t="s">
        <v>140</v>
      </c>
      <c r="G21521" t="s">
        <v>140</v>
      </c>
    </row>
    <row r="21522" spans="1:7" x14ac:dyDescent="0.35">
      <c r="A21522" t="s">
        <v>26</v>
      </c>
      <c r="B21522" t="s">
        <v>2002</v>
      </c>
      <c r="C21522">
        <v>31</v>
      </c>
      <c r="D21522" t="s">
        <v>805</v>
      </c>
      <c r="E21522" t="s">
        <v>833</v>
      </c>
      <c r="F21522" t="s">
        <v>1050</v>
      </c>
      <c r="G21522" t="s">
        <v>140</v>
      </c>
    </row>
    <row r="21523" spans="1:7" x14ac:dyDescent="0.35">
      <c r="A21523" t="s">
        <v>26</v>
      </c>
      <c r="B21523" t="s">
        <v>2003</v>
      </c>
      <c r="C21523">
        <v>20</v>
      </c>
      <c r="D21523" t="s">
        <v>1061</v>
      </c>
      <c r="E21523" t="s">
        <v>1112</v>
      </c>
      <c r="F21523" t="s">
        <v>140</v>
      </c>
      <c r="G21523" t="s">
        <v>140</v>
      </c>
    </row>
    <row r="21524" spans="1:7" x14ac:dyDescent="0.35">
      <c r="A21524" t="s">
        <v>26</v>
      </c>
      <c r="B21524" t="s">
        <v>2004</v>
      </c>
      <c r="C21524">
        <v>14</v>
      </c>
      <c r="D21524" t="s">
        <v>140</v>
      </c>
      <c r="E21524" t="s">
        <v>177</v>
      </c>
      <c r="F21524" t="s">
        <v>140</v>
      </c>
      <c r="G21524" t="s">
        <v>140</v>
      </c>
    </row>
    <row r="21525" spans="1:7" x14ac:dyDescent="0.35">
      <c r="A21525" t="s">
        <v>26</v>
      </c>
      <c r="B21525" t="s">
        <v>339</v>
      </c>
      <c r="C21525">
        <v>7</v>
      </c>
      <c r="D21525" t="s">
        <v>634</v>
      </c>
      <c r="E21525" t="s">
        <v>635</v>
      </c>
      <c r="F21525" t="s">
        <v>140</v>
      </c>
      <c r="G21525" t="s">
        <v>140</v>
      </c>
    </row>
    <row r="21526" spans="1:7" x14ac:dyDescent="0.35">
      <c r="A21526" t="s">
        <v>27</v>
      </c>
      <c r="B21526" t="s">
        <v>1216</v>
      </c>
      <c r="C21526">
        <v>17</v>
      </c>
      <c r="D21526" t="s">
        <v>769</v>
      </c>
      <c r="E21526" t="s">
        <v>768</v>
      </c>
      <c r="F21526" t="s">
        <v>140</v>
      </c>
      <c r="G21526" t="s">
        <v>140</v>
      </c>
    </row>
    <row r="21527" spans="1:7" x14ac:dyDescent="0.35">
      <c r="A21527" t="s">
        <v>27</v>
      </c>
      <c r="B21527" t="s">
        <v>1993</v>
      </c>
      <c r="C21527">
        <v>24</v>
      </c>
      <c r="D21527" t="s">
        <v>140</v>
      </c>
      <c r="E21527" t="s">
        <v>177</v>
      </c>
      <c r="F21527" t="s">
        <v>140</v>
      </c>
      <c r="G21527" t="s">
        <v>140</v>
      </c>
    </row>
    <row r="21528" spans="1:7" x14ac:dyDescent="0.35">
      <c r="A21528" t="s">
        <v>27</v>
      </c>
      <c r="B21528" t="s">
        <v>1994</v>
      </c>
      <c r="C21528">
        <v>10</v>
      </c>
      <c r="D21528" t="s">
        <v>317</v>
      </c>
      <c r="E21528" t="s">
        <v>316</v>
      </c>
      <c r="F21528" t="s">
        <v>140</v>
      </c>
      <c r="G21528" t="s">
        <v>140</v>
      </c>
    </row>
    <row r="21529" spans="1:7" x14ac:dyDescent="0.35">
      <c r="A21529" t="s">
        <v>27</v>
      </c>
      <c r="B21529" t="s">
        <v>1995</v>
      </c>
      <c r="C21529">
        <v>10</v>
      </c>
      <c r="D21529" t="s">
        <v>602</v>
      </c>
      <c r="E21529" t="s">
        <v>601</v>
      </c>
      <c r="F21529" t="s">
        <v>140</v>
      </c>
      <c r="G21529" t="s">
        <v>140</v>
      </c>
    </row>
    <row r="21530" spans="1:7" x14ac:dyDescent="0.35">
      <c r="A21530" t="s">
        <v>27</v>
      </c>
      <c r="B21530" t="s">
        <v>1996</v>
      </c>
      <c r="C21530">
        <v>55</v>
      </c>
      <c r="D21530" t="s">
        <v>827</v>
      </c>
      <c r="E21530" t="s">
        <v>828</v>
      </c>
      <c r="F21530" t="s">
        <v>140</v>
      </c>
      <c r="G21530" t="s">
        <v>140</v>
      </c>
    </row>
    <row r="21531" spans="1:7" x14ac:dyDescent="0.35">
      <c r="A21531" t="s">
        <v>27</v>
      </c>
      <c r="B21531" t="s">
        <v>1997</v>
      </c>
      <c r="C21531">
        <v>28</v>
      </c>
      <c r="D21531" t="s">
        <v>847</v>
      </c>
      <c r="E21531" t="s">
        <v>905</v>
      </c>
      <c r="F21531" t="s">
        <v>140</v>
      </c>
      <c r="G21531" t="s">
        <v>140</v>
      </c>
    </row>
    <row r="21532" spans="1:7" x14ac:dyDescent="0.35">
      <c r="A21532" t="s">
        <v>27</v>
      </c>
      <c r="B21532" t="s">
        <v>1998</v>
      </c>
      <c r="C21532">
        <v>22</v>
      </c>
      <c r="D21532" t="s">
        <v>875</v>
      </c>
      <c r="E21532" t="s">
        <v>998</v>
      </c>
      <c r="F21532" t="s">
        <v>1047</v>
      </c>
      <c r="G21532" t="s">
        <v>140</v>
      </c>
    </row>
    <row r="21533" spans="1:7" x14ac:dyDescent="0.35">
      <c r="A21533" t="s">
        <v>27</v>
      </c>
      <c r="B21533" t="s">
        <v>1218</v>
      </c>
      <c r="C21533">
        <v>19</v>
      </c>
      <c r="D21533" t="s">
        <v>87</v>
      </c>
      <c r="E21533" t="s">
        <v>88</v>
      </c>
      <c r="F21533" t="s">
        <v>140</v>
      </c>
      <c r="G21533" t="s">
        <v>140</v>
      </c>
    </row>
    <row r="21534" spans="1:7" x14ac:dyDescent="0.35">
      <c r="A21534" t="s">
        <v>27</v>
      </c>
      <c r="B21534" t="s">
        <v>1999</v>
      </c>
      <c r="C21534">
        <v>17</v>
      </c>
      <c r="D21534" t="s">
        <v>1068</v>
      </c>
      <c r="E21534" t="s">
        <v>1108</v>
      </c>
      <c r="F21534" t="s">
        <v>140</v>
      </c>
      <c r="G21534" t="s">
        <v>140</v>
      </c>
    </row>
    <row r="21535" spans="1:7" x14ac:dyDescent="0.35">
      <c r="A21535" t="s">
        <v>27</v>
      </c>
      <c r="B21535" t="s">
        <v>2000</v>
      </c>
      <c r="C21535">
        <v>7</v>
      </c>
      <c r="D21535" t="s">
        <v>140</v>
      </c>
      <c r="E21535" t="s">
        <v>177</v>
      </c>
      <c r="F21535" t="s">
        <v>140</v>
      </c>
      <c r="G21535" t="s">
        <v>140</v>
      </c>
    </row>
    <row r="21536" spans="1:7" x14ac:dyDescent="0.35">
      <c r="A21536" t="s">
        <v>27</v>
      </c>
      <c r="B21536" t="s">
        <v>2001</v>
      </c>
      <c r="C21536">
        <v>7</v>
      </c>
      <c r="D21536" t="s">
        <v>289</v>
      </c>
      <c r="E21536" t="s">
        <v>288</v>
      </c>
      <c r="F21536" t="s">
        <v>140</v>
      </c>
      <c r="G21536" t="s">
        <v>140</v>
      </c>
    </row>
    <row r="21537" spans="1:7" x14ac:dyDescent="0.35">
      <c r="A21537" t="s">
        <v>27</v>
      </c>
      <c r="B21537" t="s">
        <v>2002</v>
      </c>
      <c r="C21537">
        <v>36</v>
      </c>
      <c r="D21537" t="s">
        <v>752</v>
      </c>
      <c r="E21537" t="s">
        <v>753</v>
      </c>
      <c r="F21537" t="s">
        <v>140</v>
      </c>
      <c r="G21537" t="s">
        <v>140</v>
      </c>
    </row>
    <row r="21538" spans="1:7" x14ac:dyDescent="0.35">
      <c r="A21538" t="s">
        <v>27</v>
      </c>
      <c r="B21538" t="s">
        <v>2003</v>
      </c>
      <c r="C21538">
        <v>25</v>
      </c>
      <c r="D21538" t="s">
        <v>501</v>
      </c>
      <c r="E21538" t="s">
        <v>500</v>
      </c>
      <c r="F21538" t="s">
        <v>140</v>
      </c>
      <c r="G21538" t="s">
        <v>140</v>
      </c>
    </row>
    <row r="21539" spans="1:7" x14ac:dyDescent="0.35">
      <c r="A21539" t="s">
        <v>27</v>
      </c>
      <c r="B21539" t="s">
        <v>2004</v>
      </c>
      <c r="C21539">
        <v>13</v>
      </c>
      <c r="D21539" t="s">
        <v>654</v>
      </c>
      <c r="E21539" t="s">
        <v>653</v>
      </c>
      <c r="F21539" t="s">
        <v>140</v>
      </c>
      <c r="G21539" t="s">
        <v>140</v>
      </c>
    </row>
    <row r="21540" spans="1:7" x14ac:dyDescent="0.35">
      <c r="A21540" t="s">
        <v>27</v>
      </c>
      <c r="B21540" t="s">
        <v>339</v>
      </c>
      <c r="C21540">
        <v>4</v>
      </c>
      <c r="D21540" t="s">
        <v>140</v>
      </c>
      <c r="E21540" t="s">
        <v>177</v>
      </c>
      <c r="F21540" t="s">
        <v>140</v>
      </c>
      <c r="G21540" t="s">
        <v>140</v>
      </c>
    </row>
    <row r="21541" spans="1:7" x14ac:dyDescent="0.35">
      <c r="A21541" t="s">
        <v>28</v>
      </c>
      <c r="B21541" t="s">
        <v>1216</v>
      </c>
      <c r="C21541">
        <v>12</v>
      </c>
      <c r="D21541" t="s">
        <v>140</v>
      </c>
      <c r="E21541" t="s">
        <v>177</v>
      </c>
      <c r="F21541" t="s">
        <v>140</v>
      </c>
      <c r="G21541" t="s">
        <v>140</v>
      </c>
    </row>
    <row r="21542" spans="1:7" x14ac:dyDescent="0.35">
      <c r="A21542" t="s">
        <v>28</v>
      </c>
      <c r="B21542" t="s">
        <v>1993</v>
      </c>
      <c r="C21542">
        <v>18</v>
      </c>
      <c r="D21542" t="s">
        <v>140</v>
      </c>
      <c r="E21542" t="s">
        <v>1207</v>
      </c>
      <c r="F21542" t="s">
        <v>971</v>
      </c>
      <c r="G21542" t="s">
        <v>140</v>
      </c>
    </row>
    <row r="21543" spans="1:7" x14ac:dyDescent="0.35">
      <c r="A21543" t="s">
        <v>28</v>
      </c>
      <c r="B21543" t="s">
        <v>1994</v>
      </c>
      <c r="C21543">
        <v>14</v>
      </c>
      <c r="D21543" t="s">
        <v>140</v>
      </c>
      <c r="E21543" t="s">
        <v>177</v>
      </c>
      <c r="F21543" t="s">
        <v>140</v>
      </c>
      <c r="G21543" t="s">
        <v>140</v>
      </c>
    </row>
    <row r="21544" spans="1:7" x14ac:dyDescent="0.35">
      <c r="A21544" t="s">
        <v>28</v>
      </c>
      <c r="B21544" t="s">
        <v>1995</v>
      </c>
      <c r="C21544">
        <v>11</v>
      </c>
      <c r="D21544" t="s">
        <v>802</v>
      </c>
      <c r="E21544" t="s">
        <v>803</v>
      </c>
      <c r="F21544" t="s">
        <v>140</v>
      </c>
      <c r="G21544" t="s">
        <v>140</v>
      </c>
    </row>
    <row r="21545" spans="1:7" x14ac:dyDescent="0.35">
      <c r="A21545" t="s">
        <v>28</v>
      </c>
      <c r="B21545" t="s">
        <v>1996</v>
      </c>
      <c r="C21545">
        <v>49</v>
      </c>
      <c r="D21545" t="s">
        <v>856</v>
      </c>
      <c r="E21545" t="s">
        <v>150</v>
      </c>
      <c r="F21545" t="s">
        <v>1021</v>
      </c>
      <c r="G21545" t="s">
        <v>140</v>
      </c>
    </row>
    <row r="21546" spans="1:7" x14ac:dyDescent="0.35">
      <c r="A21546" t="s">
        <v>28</v>
      </c>
      <c r="B21546" t="s">
        <v>1997</v>
      </c>
      <c r="C21546">
        <v>25</v>
      </c>
      <c r="D21546" t="s">
        <v>983</v>
      </c>
      <c r="E21546" t="s">
        <v>982</v>
      </c>
      <c r="F21546" t="s">
        <v>140</v>
      </c>
      <c r="G21546" t="s">
        <v>140</v>
      </c>
    </row>
    <row r="21547" spans="1:7" x14ac:dyDescent="0.35">
      <c r="A21547" t="s">
        <v>28</v>
      </c>
      <c r="B21547" t="s">
        <v>1998</v>
      </c>
      <c r="C21547">
        <v>25</v>
      </c>
      <c r="D21547" t="s">
        <v>1056</v>
      </c>
      <c r="E21547" t="s">
        <v>1124</v>
      </c>
      <c r="F21547" t="s">
        <v>140</v>
      </c>
      <c r="G21547" t="s">
        <v>140</v>
      </c>
    </row>
    <row r="21548" spans="1:7" x14ac:dyDescent="0.35">
      <c r="A21548" t="s">
        <v>28</v>
      </c>
      <c r="B21548" t="s">
        <v>1218</v>
      </c>
      <c r="C21548">
        <v>13</v>
      </c>
      <c r="D21548" t="s">
        <v>1062</v>
      </c>
      <c r="E21548" t="s">
        <v>1109</v>
      </c>
      <c r="F21548" t="s">
        <v>140</v>
      </c>
      <c r="G21548" t="s">
        <v>140</v>
      </c>
    </row>
    <row r="21549" spans="1:7" x14ac:dyDescent="0.35">
      <c r="A21549" t="s">
        <v>28</v>
      </c>
      <c r="B21549" t="s">
        <v>1999</v>
      </c>
      <c r="C21549">
        <v>12</v>
      </c>
      <c r="D21549" t="s">
        <v>903</v>
      </c>
      <c r="E21549" t="s">
        <v>904</v>
      </c>
      <c r="F21549" t="s">
        <v>140</v>
      </c>
      <c r="G21549" t="s">
        <v>140</v>
      </c>
    </row>
    <row r="21550" spans="1:7" x14ac:dyDescent="0.35">
      <c r="A21550" t="s">
        <v>28</v>
      </c>
      <c r="B21550" t="s">
        <v>2000</v>
      </c>
      <c r="C21550">
        <v>3</v>
      </c>
      <c r="D21550" t="s">
        <v>277</v>
      </c>
      <c r="E21550" t="s">
        <v>276</v>
      </c>
      <c r="F21550" t="s">
        <v>140</v>
      </c>
      <c r="G21550" t="s">
        <v>140</v>
      </c>
    </row>
    <row r="21551" spans="1:7" x14ac:dyDescent="0.35">
      <c r="A21551" t="s">
        <v>28</v>
      </c>
      <c r="B21551" t="s">
        <v>2001</v>
      </c>
      <c r="C21551">
        <v>3</v>
      </c>
      <c r="D21551" t="s">
        <v>454</v>
      </c>
      <c r="E21551" t="s">
        <v>455</v>
      </c>
      <c r="F21551" t="s">
        <v>140</v>
      </c>
      <c r="G21551" t="s">
        <v>140</v>
      </c>
    </row>
    <row r="21552" spans="1:7" x14ac:dyDescent="0.35">
      <c r="A21552" t="s">
        <v>28</v>
      </c>
      <c r="B21552" t="s">
        <v>2002</v>
      </c>
      <c r="C21552">
        <v>32</v>
      </c>
      <c r="D21552" t="s">
        <v>847</v>
      </c>
      <c r="E21552" t="s">
        <v>905</v>
      </c>
      <c r="F21552" t="s">
        <v>140</v>
      </c>
      <c r="G21552" t="s">
        <v>140</v>
      </c>
    </row>
    <row r="21553" spans="1:7" x14ac:dyDescent="0.35">
      <c r="A21553" t="s">
        <v>28</v>
      </c>
      <c r="B21553" t="s">
        <v>2003</v>
      </c>
      <c r="C21553">
        <v>18</v>
      </c>
      <c r="D21553" t="s">
        <v>192</v>
      </c>
      <c r="E21553" t="s">
        <v>191</v>
      </c>
      <c r="F21553" t="s">
        <v>140</v>
      </c>
      <c r="G21553" t="s">
        <v>140</v>
      </c>
    </row>
    <row r="21554" spans="1:7" x14ac:dyDescent="0.35">
      <c r="A21554" t="s">
        <v>28</v>
      </c>
      <c r="B21554" t="s">
        <v>2004</v>
      </c>
      <c r="C21554">
        <v>7</v>
      </c>
      <c r="D21554" t="s">
        <v>385</v>
      </c>
      <c r="E21554" t="s">
        <v>384</v>
      </c>
      <c r="F21554" t="s">
        <v>140</v>
      </c>
      <c r="G21554" t="s">
        <v>140</v>
      </c>
    </row>
    <row r="21555" spans="1:7" x14ac:dyDescent="0.35">
      <c r="A21555" t="s">
        <v>28</v>
      </c>
      <c r="B21555" t="s">
        <v>339</v>
      </c>
      <c r="C21555">
        <v>4</v>
      </c>
      <c r="D21555" t="s">
        <v>418</v>
      </c>
      <c r="E21555" t="s">
        <v>419</v>
      </c>
      <c r="F21555" t="s">
        <v>140</v>
      </c>
      <c r="G21555" t="s">
        <v>140</v>
      </c>
    </row>
    <row r="21556" spans="1:7" x14ac:dyDescent="0.35">
      <c r="A21556" t="s">
        <v>29</v>
      </c>
      <c r="B21556" t="s">
        <v>1216</v>
      </c>
      <c r="C21556">
        <v>18</v>
      </c>
      <c r="D21556" t="s">
        <v>729</v>
      </c>
      <c r="E21556" t="s">
        <v>906</v>
      </c>
      <c r="F21556" t="s">
        <v>140</v>
      </c>
      <c r="G21556" t="s">
        <v>140</v>
      </c>
    </row>
    <row r="21557" spans="1:7" x14ac:dyDescent="0.35">
      <c r="A21557" t="s">
        <v>29</v>
      </c>
      <c r="B21557" t="s">
        <v>1993</v>
      </c>
      <c r="C21557">
        <v>18</v>
      </c>
      <c r="D21557" t="s">
        <v>111</v>
      </c>
      <c r="E21557" t="s">
        <v>931</v>
      </c>
      <c r="F21557" t="s">
        <v>131</v>
      </c>
      <c r="G21557" t="s">
        <v>140</v>
      </c>
    </row>
    <row r="21558" spans="1:7" x14ac:dyDescent="0.35">
      <c r="A21558" t="s">
        <v>29</v>
      </c>
      <c r="B21558" t="s">
        <v>1994</v>
      </c>
      <c r="C21558">
        <v>16</v>
      </c>
      <c r="D21558" t="s">
        <v>1063</v>
      </c>
      <c r="E21558" t="s">
        <v>1180</v>
      </c>
      <c r="F21558" t="s">
        <v>140</v>
      </c>
      <c r="G21558" t="s">
        <v>140</v>
      </c>
    </row>
    <row r="21559" spans="1:7" x14ac:dyDescent="0.35">
      <c r="A21559" t="s">
        <v>29</v>
      </c>
      <c r="B21559" t="s">
        <v>1995</v>
      </c>
      <c r="C21559">
        <v>5</v>
      </c>
      <c r="D21559" t="s">
        <v>55</v>
      </c>
      <c r="E21559" t="s">
        <v>54</v>
      </c>
      <c r="F21559" t="s">
        <v>140</v>
      </c>
      <c r="G21559" t="s">
        <v>140</v>
      </c>
    </row>
    <row r="21560" spans="1:7" x14ac:dyDescent="0.35">
      <c r="A21560" t="s">
        <v>29</v>
      </c>
      <c r="B21560" t="s">
        <v>1996</v>
      </c>
      <c r="C21560">
        <v>57</v>
      </c>
      <c r="D21560" t="s">
        <v>127</v>
      </c>
      <c r="E21560" t="s">
        <v>969</v>
      </c>
      <c r="F21560" t="s">
        <v>1050</v>
      </c>
      <c r="G21560" t="s">
        <v>140</v>
      </c>
    </row>
    <row r="21561" spans="1:7" x14ac:dyDescent="0.35">
      <c r="A21561" t="s">
        <v>29</v>
      </c>
      <c r="B21561" t="s">
        <v>1997</v>
      </c>
      <c r="C21561">
        <v>31</v>
      </c>
      <c r="D21561" t="s">
        <v>140</v>
      </c>
      <c r="E21561" t="s">
        <v>177</v>
      </c>
      <c r="F21561" t="s">
        <v>140</v>
      </c>
      <c r="G21561" t="s">
        <v>140</v>
      </c>
    </row>
    <row r="21562" spans="1:7" x14ac:dyDescent="0.35">
      <c r="A21562" t="s">
        <v>29</v>
      </c>
      <c r="B21562" t="s">
        <v>1998</v>
      </c>
      <c r="C21562">
        <v>31</v>
      </c>
      <c r="D21562" t="s">
        <v>1007</v>
      </c>
      <c r="E21562" t="s">
        <v>1006</v>
      </c>
      <c r="F21562" t="s">
        <v>140</v>
      </c>
      <c r="G21562" t="s">
        <v>140</v>
      </c>
    </row>
    <row r="21563" spans="1:7" x14ac:dyDescent="0.35">
      <c r="A21563" t="s">
        <v>29</v>
      </c>
      <c r="B21563" t="s">
        <v>1218</v>
      </c>
      <c r="C21563">
        <v>9</v>
      </c>
      <c r="D21563" t="s">
        <v>140</v>
      </c>
      <c r="E21563" t="s">
        <v>177</v>
      </c>
      <c r="F21563" t="s">
        <v>140</v>
      </c>
      <c r="G21563" t="s">
        <v>140</v>
      </c>
    </row>
    <row r="21564" spans="1:7" x14ac:dyDescent="0.35">
      <c r="A21564" t="s">
        <v>29</v>
      </c>
      <c r="B21564" t="s">
        <v>1999</v>
      </c>
      <c r="C21564">
        <v>20</v>
      </c>
      <c r="D21564" t="s">
        <v>977</v>
      </c>
      <c r="E21564" t="s">
        <v>1024</v>
      </c>
      <c r="F21564" t="s">
        <v>140</v>
      </c>
      <c r="G21564" t="s">
        <v>140</v>
      </c>
    </row>
    <row r="21565" spans="1:7" x14ac:dyDescent="0.35">
      <c r="A21565" t="s">
        <v>29</v>
      </c>
      <c r="B21565" t="s">
        <v>2000</v>
      </c>
      <c r="C21565">
        <v>9</v>
      </c>
      <c r="D21565" t="s">
        <v>140</v>
      </c>
      <c r="E21565" t="s">
        <v>177</v>
      </c>
      <c r="F21565" t="s">
        <v>140</v>
      </c>
      <c r="G21565" t="s">
        <v>140</v>
      </c>
    </row>
    <row r="21566" spans="1:7" x14ac:dyDescent="0.35">
      <c r="A21566" t="s">
        <v>29</v>
      </c>
      <c r="B21566" t="s">
        <v>2001</v>
      </c>
      <c r="C21566">
        <v>3</v>
      </c>
      <c r="D21566" t="s">
        <v>140</v>
      </c>
      <c r="E21566" t="s">
        <v>177</v>
      </c>
      <c r="F21566" t="s">
        <v>140</v>
      </c>
      <c r="G21566" t="s">
        <v>140</v>
      </c>
    </row>
    <row r="21567" spans="1:7" x14ac:dyDescent="0.35">
      <c r="A21567" t="s">
        <v>29</v>
      </c>
      <c r="B21567" t="s">
        <v>2002</v>
      </c>
      <c r="C21567">
        <v>43</v>
      </c>
      <c r="D21567" t="s">
        <v>646</v>
      </c>
      <c r="E21567" t="s">
        <v>523</v>
      </c>
      <c r="F21567" t="s">
        <v>1058</v>
      </c>
      <c r="G21567" t="s">
        <v>140</v>
      </c>
    </row>
    <row r="21568" spans="1:7" x14ac:dyDescent="0.35">
      <c r="A21568" t="s">
        <v>29</v>
      </c>
      <c r="B21568" t="s">
        <v>2003</v>
      </c>
      <c r="C21568">
        <v>19</v>
      </c>
      <c r="D21568" t="s">
        <v>999</v>
      </c>
      <c r="E21568" t="s">
        <v>998</v>
      </c>
      <c r="F21568" t="s">
        <v>140</v>
      </c>
      <c r="G21568" t="s">
        <v>140</v>
      </c>
    </row>
    <row r="21569" spans="1:7" x14ac:dyDescent="0.35">
      <c r="A21569" t="s">
        <v>29</v>
      </c>
      <c r="B21569" t="s">
        <v>2004</v>
      </c>
      <c r="C21569">
        <v>24</v>
      </c>
      <c r="D21569" t="s">
        <v>983</v>
      </c>
      <c r="E21569" t="s">
        <v>982</v>
      </c>
      <c r="F21569" t="s">
        <v>140</v>
      </c>
      <c r="G21569" t="s">
        <v>140</v>
      </c>
    </row>
    <row r="21570" spans="1:7" x14ac:dyDescent="0.35">
      <c r="A21570" t="s">
        <v>29</v>
      </c>
      <c r="B21570" t="s">
        <v>339</v>
      </c>
      <c r="C21570">
        <v>3</v>
      </c>
      <c r="D21570" t="s">
        <v>140</v>
      </c>
      <c r="E21570" t="s">
        <v>177</v>
      </c>
      <c r="F21570" t="s">
        <v>140</v>
      </c>
      <c r="G21570" t="s">
        <v>140</v>
      </c>
    </row>
    <row r="21571" spans="1:7" x14ac:dyDescent="0.35">
      <c r="A21571" t="s">
        <v>30</v>
      </c>
      <c r="B21571" t="s">
        <v>1216</v>
      </c>
      <c r="C21571">
        <v>17</v>
      </c>
      <c r="D21571" t="s">
        <v>1057</v>
      </c>
      <c r="E21571" t="s">
        <v>1115</v>
      </c>
      <c r="F21571" t="s">
        <v>140</v>
      </c>
      <c r="G21571" t="s">
        <v>140</v>
      </c>
    </row>
    <row r="21572" spans="1:7" x14ac:dyDescent="0.35">
      <c r="A21572" t="s">
        <v>30</v>
      </c>
      <c r="B21572" t="s">
        <v>1993</v>
      </c>
      <c r="C21572">
        <v>23</v>
      </c>
      <c r="D21572" t="s">
        <v>115</v>
      </c>
      <c r="E21572" t="s">
        <v>116</v>
      </c>
      <c r="F21572" t="s">
        <v>140</v>
      </c>
      <c r="G21572" t="s">
        <v>140</v>
      </c>
    </row>
    <row r="21573" spans="1:7" x14ac:dyDescent="0.35">
      <c r="A21573" t="s">
        <v>30</v>
      </c>
      <c r="B21573" t="s">
        <v>1994</v>
      </c>
      <c r="C21573">
        <v>7</v>
      </c>
      <c r="D21573" t="s">
        <v>140</v>
      </c>
      <c r="E21573" t="s">
        <v>177</v>
      </c>
      <c r="F21573" t="s">
        <v>140</v>
      </c>
      <c r="G21573" t="s">
        <v>140</v>
      </c>
    </row>
    <row r="21574" spans="1:7" x14ac:dyDescent="0.35">
      <c r="A21574" t="s">
        <v>30</v>
      </c>
      <c r="B21574" t="s">
        <v>1995</v>
      </c>
      <c r="C21574">
        <v>4</v>
      </c>
      <c r="D21574" t="s">
        <v>140</v>
      </c>
      <c r="E21574" t="s">
        <v>177</v>
      </c>
      <c r="F21574" t="s">
        <v>140</v>
      </c>
      <c r="G21574" t="s">
        <v>140</v>
      </c>
    </row>
    <row r="21575" spans="1:7" x14ac:dyDescent="0.35">
      <c r="A21575" t="s">
        <v>30</v>
      </c>
      <c r="B21575" t="s">
        <v>1996</v>
      </c>
      <c r="C21575">
        <v>50</v>
      </c>
      <c r="D21575" t="s">
        <v>847</v>
      </c>
      <c r="E21575" t="s">
        <v>905</v>
      </c>
      <c r="F21575" t="s">
        <v>140</v>
      </c>
      <c r="G21575" t="s">
        <v>140</v>
      </c>
    </row>
    <row r="21576" spans="1:7" x14ac:dyDescent="0.35">
      <c r="A21576" t="s">
        <v>30</v>
      </c>
      <c r="B21576" t="s">
        <v>1997</v>
      </c>
      <c r="C21576">
        <v>34</v>
      </c>
      <c r="D21576" t="s">
        <v>107</v>
      </c>
      <c r="E21576" t="s">
        <v>108</v>
      </c>
      <c r="F21576" t="s">
        <v>140</v>
      </c>
      <c r="G21576" t="s">
        <v>140</v>
      </c>
    </row>
    <row r="21577" spans="1:7" x14ac:dyDescent="0.35">
      <c r="A21577" t="s">
        <v>30</v>
      </c>
      <c r="B21577" t="s">
        <v>1998</v>
      </c>
      <c r="C21577">
        <v>15</v>
      </c>
      <c r="D21577" t="s">
        <v>903</v>
      </c>
      <c r="E21577" t="s">
        <v>904</v>
      </c>
      <c r="F21577" t="s">
        <v>140</v>
      </c>
      <c r="G21577" t="s">
        <v>140</v>
      </c>
    </row>
    <row r="21578" spans="1:7" x14ac:dyDescent="0.35">
      <c r="A21578" t="s">
        <v>30</v>
      </c>
      <c r="B21578" t="s">
        <v>1218</v>
      </c>
      <c r="C21578">
        <v>11</v>
      </c>
      <c r="D21578" t="s">
        <v>975</v>
      </c>
      <c r="E21578" t="s">
        <v>976</v>
      </c>
      <c r="F21578" t="s">
        <v>140</v>
      </c>
      <c r="G21578" t="s">
        <v>140</v>
      </c>
    </row>
    <row r="21579" spans="1:7" x14ac:dyDescent="0.35">
      <c r="A21579" t="s">
        <v>30</v>
      </c>
      <c r="B21579" t="s">
        <v>1999</v>
      </c>
      <c r="C21579">
        <v>13</v>
      </c>
      <c r="D21579" t="s">
        <v>140</v>
      </c>
      <c r="E21579" t="s">
        <v>177</v>
      </c>
      <c r="F21579" t="s">
        <v>140</v>
      </c>
      <c r="G21579" t="s">
        <v>140</v>
      </c>
    </row>
    <row r="21580" spans="1:7" x14ac:dyDescent="0.35">
      <c r="A21580" t="s">
        <v>30</v>
      </c>
      <c r="B21580" t="s">
        <v>2000</v>
      </c>
      <c r="C21580">
        <v>8</v>
      </c>
      <c r="D21580" t="s">
        <v>140</v>
      </c>
      <c r="E21580" t="s">
        <v>177</v>
      </c>
      <c r="F21580" t="s">
        <v>140</v>
      </c>
      <c r="G21580" t="s">
        <v>140</v>
      </c>
    </row>
    <row r="21581" spans="1:7" x14ac:dyDescent="0.35">
      <c r="A21581" t="s">
        <v>30</v>
      </c>
      <c r="B21581" t="s">
        <v>2001</v>
      </c>
      <c r="C21581">
        <v>4</v>
      </c>
      <c r="D21581" t="s">
        <v>844</v>
      </c>
      <c r="E21581" t="s">
        <v>528</v>
      </c>
      <c r="F21581" t="s">
        <v>140</v>
      </c>
      <c r="G21581" t="s">
        <v>140</v>
      </c>
    </row>
    <row r="21582" spans="1:7" x14ac:dyDescent="0.35">
      <c r="A21582" t="s">
        <v>30</v>
      </c>
      <c r="B21582" t="s">
        <v>2002</v>
      </c>
      <c r="C21582">
        <v>37</v>
      </c>
      <c r="D21582" t="s">
        <v>289</v>
      </c>
      <c r="E21582" t="s">
        <v>288</v>
      </c>
      <c r="F21582" t="s">
        <v>140</v>
      </c>
      <c r="G21582" t="s">
        <v>140</v>
      </c>
    </row>
    <row r="21583" spans="1:7" x14ac:dyDescent="0.35">
      <c r="A21583" t="s">
        <v>30</v>
      </c>
      <c r="B21583" t="s">
        <v>2003</v>
      </c>
      <c r="C21583">
        <v>14</v>
      </c>
      <c r="D21583" t="s">
        <v>522</v>
      </c>
      <c r="E21583" t="s">
        <v>523</v>
      </c>
      <c r="F21583" t="s">
        <v>140</v>
      </c>
      <c r="G21583" t="s">
        <v>140</v>
      </c>
    </row>
    <row r="21584" spans="1:7" x14ac:dyDescent="0.35">
      <c r="A21584" t="s">
        <v>30</v>
      </c>
      <c r="B21584" t="s">
        <v>2004</v>
      </c>
      <c r="C21584">
        <v>17</v>
      </c>
      <c r="D21584" t="s">
        <v>901</v>
      </c>
      <c r="E21584" t="s">
        <v>902</v>
      </c>
      <c r="F21584" t="s">
        <v>140</v>
      </c>
      <c r="G21584" t="s">
        <v>140</v>
      </c>
    </row>
    <row r="21585" spans="1:7" x14ac:dyDescent="0.35">
      <c r="A21585" t="s">
        <v>31</v>
      </c>
      <c r="B21585" t="s">
        <v>1216</v>
      </c>
      <c r="C21585">
        <v>6</v>
      </c>
      <c r="D21585" t="s">
        <v>140</v>
      </c>
      <c r="E21585" t="s">
        <v>177</v>
      </c>
      <c r="F21585" t="s">
        <v>140</v>
      </c>
      <c r="G21585" t="s">
        <v>140</v>
      </c>
    </row>
    <row r="21586" spans="1:7" x14ac:dyDescent="0.35">
      <c r="A21586" t="s">
        <v>31</v>
      </c>
      <c r="B21586" t="s">
        <v>1993</v>
      </c>
      <c r="C21586">
        <v>8</v>
      </c>
      <c r="D21586" t="s">
        <v>140</v>
      </c>
      <c r="E21586" t="s">
        <v>177</v>
      </c>
      <c r="F21586" t="s">
        <v>140</v>
      </c>
      <c r="G21586" t="s">
        <v>140</v>
      </c>
    </row>
    <row r="21587" spans="1:7" x14ac:dyDescent="0.35">
      <c r="A21587" t="s">
        <v>31</v>
      </c>
      <c r="B21587" t="s">
        <v>1994</v>
      </c>
      <c r="C21587">
        <v>5</v>
      </c>
      <c r="D21587" t="s">
        <v>140</v>
      </c>
      <c r="E21587" t="s">
        <v>177</v>
      </c>
      <c r="F21587" t="s">
        <v>140</v>
      </c>
      <c r="G21587" t="s">
        <v>140</v>
      </c>
    </row>
    <row r="21588" spans="1:7" x14ac:dyDescent="0.35">
      <c r="A21588" t="s">
        <v>31</v>
      </c>
      <c r="B21588" t="s">
        <v>1995</v>
      </c>
      <c r="C21588">
        <v>1</v>
      </c>
      <c r="D21588" t="s">
        <v>177</v>
      </c>
      <c r="E21588" t="s">
        <v>140</v>
      </c>
      <c r="F21588" t="s">
        <v>140</v>
      </c>
      <c r="G21588" t="s">
        <v>140</v>
      </c>
    </row>
    <row r="21589" spans="1:7" x14ac:dyDescent="0.35">
      <c r="A21589" t="s">
        <v>31</v>
      </c>
      <c r="B21589" t="s">
        <v>1996</v>
      </c>
      <c r="C21589">
        <v>30</v>
      </c>
      <c r="D21589" t="s">
        <v>345</v>
      </c>
      <c r="E21589" t="s">
        <v>344</v>
      </c>
      <c r="F21589" t="s">
        <v>140</v>
      </c>
      <c r="G21589" t="s">
        <v>140</v>
      </c>
    </row>
    <row r="21590" spans="1:7" x14ac:dyDescent="0.35">
      <c r="A21590" t="s">
        <v>31</v>
      </c>
      <c r="B21590" t="s">
        <v>1997</v>
      </c>
      <c r="C21590">
        <v>38</v>
      </c>
      <c r="D21590" t="s">
        <v>422</v>
      </c>
      <c r="E21590" t="s">
        <v>423</v>
      </c>
      <c r="F21590" t="s">
        <v>140</v>
      </c>
      <c r="G21590" t="s">
        <v>140</v>
      </c>
    </row>
    <row r="21591" spans="1:7" x14ac:dyDescent="0.35">
      <c r="A21591" t="s">
        <v>31</v>
      </c>
      <c r="B21591" t="s">
        <v>1998</v>
      </c>
      <c r="C21591">
        <v>33</v>
      </c>
      <c r="D21591" t="s">
        <v>140</v>
      </c>
      <c r="E21591" t="s">
        <v>177</v>
      </c>
      <c r="F21591" t="s">
        <v>140</v>
      </c>
      <c r="G21591" t="s">
        <v>140</v>
      </c>
    </row>
    <row r="21592" spans="1:7" x14ac:dyDescent="0.35">
      <c r="A21592" t="s">
        <v>31</v>
      </c>
      <c r="B21592" t="s">
        <v>1218</v>
      </c>
      <c r="C21592">
        <v>3</v>
      </c>
      <c r="D21592" t="s">
        <v>187</v>
      </c>
      <c r="E21592" t="s">
        <v>188</v>
      </c>
      <c r="F21592" t="s">
        <v>140</v>
      </c>
      <c r="G21592" t="s">
        <v>140</v>
      </c>
    </row>
    <row r="21593" spans="1:7" x14ac:dyDescent="0.35">
      <c r="A21593" t="s">
        <v>31</v>
      </c>
      <c r="B21593" t="s">
        <v>1999</v>
      </c>
      <c r="C21593">
        <v>4</v>
      </c>
      <c r="D21593" t="s">
        <v>140</v>
      </c>
      <c r="E21593" t="s">
        <v>177</v>
      </c>
      <c r="F21593" t="s">
        <v>140</v>
      </c>
      <c r="G21593" t="s">
        <v>140</v>
      </c>
    </row>
    <row r="21594" spans="1:7" x14ac:dyDescent="0.35">
      <c r="A21594" t="s">
        <v>31</v>
      </c>
      <c r="B21594" t="s">
        <v>2000</v>
      </c>
      <c r="C21594">
        <v>2</v>
      </c>
      <c r="D21594" t="s">
        <v>140</v>
      </c>
      <c r="E21594" t="s">
        <v>177</v>
      </c>
      <c r="F21594" t="s">
        <v>140</v>
      </c>
      <c r="G21594" t="s">
        <v>140</v>
      </c>
    </row>
    <row r="21595" spans="1:7" x14ac:dyDescent="0.35">
      <c r="A21595" t="s">
        <v>31</v>
      </c>
      <c r="B21595" t="s">
        <v>2001</v>
      </c>
      <c r="C21595">
        <v>2</v>
      </c>
      <c r="D21595" t="s">
        <v>729</v>
      </c>
      <c r="E21595" t="s">
        <v>906</v>
      </c>
      <c r="F21595" t="s">
        <v>140</v>
      </c>
      <c r="G21595" t="s">
        <v>140</v>
      </c>
    </row>
    <row r="21596" spans="1:7" x14ac:dyDescent="0.35">
      <c r="A21596" t="s">
        <v>31</v>
      </c>
      <c r="B21596" t="s">
        <v>2002</v>
      </c>
      <c r="C21596">
        <v>31</v>
      </c>
      <c r="D21596" t="s">
        <v>1056</v>
      </c>
      <c r="E21596" t="s">
        <v>1124</v>
      </c>
      <c r="F21596" t="s">
        <v>140</v>
      </c>
      <c r="G21596" t="s">
        <v>140</v>
      </c>
    </row>
    <row r="21597" spans="1:7" x14ac:dyDescent="0.35">
      <c r="A21597" t="s">
        <v>31</v>
      </c>
      <c r="B21597" t="s">
        <v>2003</v>
      </c>
      <c r="C21597">
        <v>24</v>
      </c>
      <c r="D21597" t="s">
        <v>660</v>
      </c>
      <c r="E21597" t="s">
        <v>661</v>
      </c>
      <c r="F21597" t="s">
        <v>140</v>
      </c>
      <c r="G21597" t="s">
        <v>140</v>
      </c>
    </row>
    <row r="21598" spans="1:7" x14ac:dyDescent="0.35">
      <c r="A21598" t="s">
        <v>31</v>
      </c>
      <c r="B21598" t="s">
        <v>2004</v>
      </c>
      <c r="C21598">
        <v>19</v>
      </c>
      <c r="D21598" t="s">
        <v>340</v>
      </c>
      <c r="E21598" t="s">
        <v>587</v>
      </c>
      <c r="F21598" t="s">
        <v>140</v>
      </c>
      <c r="G21598" t="s">
        <v>140</v>
      </c>
    </row>
    <row r="21599" spans="1:7" x14ac:dyDescent="0.35">
      <c r="A21599" t="s">
        <v>31</v>
      </c>
      <c r="B21599" t="s">
        <v>339</v>
      </c>
      <c r="C21599">
        <v>2</v>
      </c>
      <c r="D21599" t="s">
        <v>140</v>
      </c>
      <c r="E21599" t="s">
        <v>177</v>
      </c>
      <c r="F21599" t="s">
        <v>140</v>
      </c>
      <c r="G21599" t="s">
        <v>140</v>
      </c>
    </row>
    <row r="21600" spans="1:7" x14ac:dyDescent="0.35">
      <c r="A21600" t="s">
        <v>32</v>
      </c>
      <c r="B21600" t="s">
        <v>1216</v>
      </c>
      <c r="C21600">
        <v>297</v>
      </c>
      <c r="D21600" t="s">
        <v>131</v>
      </c>
      <c r="E21600" t="s">
        <v>132</v>
      </c>
      <c r="F21600" t="s">
        <v>140</v>
      </c>
      <c r="G21600" t="s">
        <v>140</v>
      </c>
    </row>
    <row r="21601" spans="1:7" x14ac:dyDescent="0.35">
      <c r="A21601" t="s">
        <v>32</v>
      </c>
      <c r="B21601" t="s">
        <v>1993</v>
      </c>
      <c r="C21601">
        <v>326</v>
      </c>
      <c r="D21601" t="s">
        <v>286</v>
      </c>
      <c r="E21601" t="s">
        <v>442</v>
      </c>
      <c r="F21601" t="s">
        <v>1063</v>
      </c>
      <c r="G21601" t="s">
        <v>140</v>
      </c>
    </row>
    <row r="21602" spans="1:7" x14ac:dyDescent="0.35">
      <c r="A21602" t="s">
        <v>32</v>
      </c>
      <c r="B21602" t="s">
        <v>1994</v>
      </c>
      <c r="C21602">
        <v>206</v>
      </c>
      <c r="D21602" t="s">
        <v>551</v>
      </c>
      <c r="E21602" t="s">
        <v>552</v>
      </c>
      <c r="F21602" t="s">
        <v>140</v>
      </c>
      <c r="G21602" t="s">
        <v>140</v>
      </c>
    </row>
    <row r="21603" spans="1:7" x14ac:dyDescent="0.35">
      <c r="A21603" t="s">
        <v>32</v>
      </c>
      <c r="B21603" t="s">
        <v>1995</v>
      </c>
      <c r="C21603">
        <v>153</v>
      </c>
      <c r="D21603" t="s">
        <v>456</v>
      </c>
      <c r="E21603" t="s">
        <v>50</v>
      </c>
      <c r="F21603" t="s">
        <v>1019</v>
      </c>
      <c r="G21603" t="s">
        <v>140</v>
      </c>
    </row>
    <row r="21604" spans="1:7" x14ac:dyDescent="0.35">
      <c r="A21604" t="s">
        <v>32</v>
      </c>
      <c r="B21604" t="s">
        <v>1996</v>
      </c>
      <c r="C21604">
        <v>1083</v>
      </c>
      <c r="D21604" t="s">
        <v>389</v>
      </c>
      <c r="E21604" t="s">
        <v>44</v>
      </c>
      <c r="F21604" t="s">
        <v>1063</v>
      </c>
      <c r="G21604" t="s">
        <v>140</v>
      </c>
    </row>
    <row r="21605" spans="1:7" x14ac:dyDescent="0.35">
      <c r="A21605" t="s">
        <v>32</v>
      </c>
      <c r="B21605" t="s">
        <v>1997</v>
      </c>
      <c r="C21605">
        <v>764</v>
      </c>
      <c r="D21605" t="s">
        <v>897</v>
      </c>
      <c r="E21605" t="s">
        <v>941</v>
      </c>
      <c r="F21605" t="s">
        <v>1012</v>
      </c>
      <c r="G21605" t="s">
        <v>140</v>
      </c>
    </row>
    <row r="21606" spans="1:7" x14ac:dyDescent="0.35">
      <c r="A21606" t="s">
        <v>32</v>
      </c>
      <c r="B21606" t="s">
        <v>1998</v>
      </c>
      <c r="C21606">
        <v>636</v>
      </c>
      <c r="D21606" t="s">
        <v>1059</v>
      </c>
      <c r="E21606" t="s">
        <v>1114</v>
      </c>
      <c r="F21606" t="s">
        <v>1012</v>
      </c>
      <c r="G21606" t="s">
        <v>140</v>
      </c>
    </row>
    <row r="21607" spans="1:7" x14ac:dyDescent="0.35">
      <c r="A21607" t="s">
        <v>32</v>
      </c>
      <c r="B21607" t="s">
        <v>1218</v>
      </c>
      <c r="C21607">
        <v>263</v>
      </c>
      <c r="D21607" t="s">
        <v>749</v>
      </c>
      <c r="E21607" t="s">
        <v>748</v>
      </c>
      <c r="F21607" t="s">
        <v>140</v>
      </c>
      <c r="G21607" t="s">
        <v>140</v>
      </c>
    </row>
    <row r="21608" spans="1:7" x14ac:dyDescent="0.35">
      <c r="A21608" t="s">
        <v>32</v>
      </c>
      <c r="B21608" t="s">
        <v>1999</v>
      </c>
      <c r="C21608">
        <v>272</v>
      </c>
      <c r="D21608" t="s">
        <v>893</v>
      </c>
      <c r="E21608" t="s">
        <v>892</v>
      </c>
      <c r="F21608" t="s">
        <v>140</v>
      </c>
      <c r="G21608" t="s">
        <v>140</v>
      </c>
    </row>
    <row r="21609" spans="1:7" x14ac:dyDescent="0.35">
      <c r="A21609" t="s">
        <v>32</v>
      </c>
      <c r="B21609" t="s">
        <v>2000</v>
      </c>
      <c r="C21609">
        <v>167</v>
      </c>
      <c r="D21609" t="s">
        <v>746</v>
      </c>
      <c r="E21609" t="s">
        <v>473</v>
      </c>
      <c r="F21609" t="s">
        <v>1010</v>
      </c>
      <c r="G21609" t="s">
        <v>140</v>
      </c>
    </row>
    <row r="21610" spans="1:7" x14ac:dyDescent="0.35">
      <c r="A21610" t="s">
        <v>32</v>
      </c>
      <c r="B21610" t="s">
        <v>2001</v>
      </c>
      <c r="C21610">
        <v>115</v>
      </c>
      <c r="D21610" t="s">
        <v>360</v>
      </c>
      <c r="E21610" t="s">
        <v>739</v>
      </c>
      <c r="F21610" t="s">
        <v>1011</v>
      </c>
      <c r="G21610" t="s">
        <v>140</v>
      </c>
    </row>
    <row r="21611" spans="1:7" x14ac:dyDescent="0.35">
      <c r="A21611" t="s">
        <v>32</v>
      </c>
      <c r="B21611" t="s">
        <v>2002</v>
      </c>
      <c r="C21611">
        <v>735</v>
      </c>
      <c r="D21611" t="s">
        <v>340</v>
      </c>
      <c r="E21611" t="s">
        <v>319</v>
      </c>
      <c r="F21611" t="s">
        <v>1014</v>
      </c>
      <c r="G21611" t="s">
        <v>140</v>
      </c>
    </row>
    <row r="21612" spans="1:7" x14ac:dyDescent="0.35">
      <c r="A21612" t="s">
        <v>32</v>
      </c>
      <c r="B21612" t="s">
        <v>2003</v>
      </c>
      <c r="C21612">
        <v>486</v>
      </c>
      <c r="D21612" t="s">
        <v>95</v>
      </c>
      <c r="E21612" t="s">
        <v>516</v>
      </c>
      <c r="F21612" t="s">
        <v>140</v>
      </c>
      <c r="G21612" t="s">
        <v>1022</v>
      </c>
    </row>
    <row r="21613" spans="1:7" x14ac:dyDescent="0.35">
      <c r="A21613" t="s">
        <v>32</v>
      </c>
      <c r="B21613" t="s">
        <v>2004</v>
      </c>
      <c r="C21613">
        <v>302</v>
      </c>
      <c r="D21613" t="s">
        <v>99</v>
      </c>
      <c r="E21613" t="s">
        <v>1157</v>
      </c>
      <c r="F21613" t="s">
        <v>1010</v>
      </c>
      <c r="G21613" t="s">
        <v>140</v>
      </c>
    </row>
    <row r="21614" spans="1:7" x14ac:dyDescent="0.35">
      <c r="A21614" t="s">
        <v>32</v>
      </c>
      <c r="B21614" t="s">
        <v>339</v>
      </c>
      <c r="C21614">
        <v>66</v>
      </c>
      <c r="D21614" t="s">
        <v>848</v>
      </c>
      <c r="E21614" t="s">
        <v>989</v>
      </c>
      <c r="F21614" t="s">
        <v>140</v>
      </c>
      <c r="G21614" t="s">
        <v>140</v>
      </c>
    </row>
    <row r="21616" spans="1:7" x14ac:dyDescent="0.35">
      <c r="A21616" t="s">
        <v>2028</v>
      </c>
    </row>
    <row r="21617" spans="1:7" x14ac:dyDescent="0.35">
      <c r="A21617" t="s">
        <v>2</v>
      </c>
      <c r="B21617" t="s">
        <v>2006</v>
      </c>
      <c r="C21617" t="s">
        <v>3</v>
      </c>
      <c r="D21617" t="s">
        <v>1133</v>
      </c>
      <c r="E21617" t="s">
        <v>85</v>
      </c>
      <c r="F21617" t="s">
        <v>86</v>
      </c>
      <c r="G21617" t="s">
        <v>136</v>
      </c>
    </row>
    <row r="21618" spans="1:7" x14ac:dyDescent="0.35">
      <c r="A21618" t="s">
        <v>8</v>
      </c>
      <c r="B21618" t="s">
        <v>2007</v>
      </c>
      <c r="C21618">
        <v>61</v>
      </c>
      <c r="D21618" t="s">
        <v>140</v>
      </c>
      <c r="E21618" t="s">
        <v>1100</v>
      </c>
      <c r="F21618" t="s">
        <v>1099</v>
      </c>
      <c r="G21618" t="s">
        <v>140</v>
      </c>
    </row>
    <row r="21619" spans="1:7" x14ac:dyDescent="0.35">
      <c r="A21619" t="s">
        <v>8</v>
      </c>
      <c r="B21619" t="s">
        <v>2008</v>
      </c>
      <c r="C21619">
        <v>150</v>
      </c>
      <c r="D21619" t="s">
        <v>140</v>
      </c>
      <c r="E21619" t="s">
        <v>127</v>
      </c>
      <c r="F21619" t="s">
        <v>128</v>
      </c>
      <c r="G21619" t="s">
        <v>140</v>
      </c>
    </row>
    <row r="21620" spans="1:7" x14ac:dyDescent="0.35">
      <c r="A21620" t="s">
        <v>8</v>
      </c>
      <c r="B21620" t="s">
        <v>339</v>
      </c>
      <c r="C21620">
        <v>12</v>
      </c>
      <c r="D21620" t="s">
        <v>140</v>
      </c>
      <c r="E21620" t="s">
        <v>422</v>
      </c>
      <c r="F21620" t="s">
        <v>423</v>
      </c>
      <c r="G21620" t="s">
        <v>140</v>
      </c>
    </row>
    <row r="21621" spans="1:7" x14ac:dyDescent="0.35">
      <c r="A21621" t="s">
        <v>9</v>
      </c>
      <c r="B21621" t="s">
        <v>2007</v>
      </c>
      <c r="C21621">
        <v>60</v>
      </c>
      <c r="D21621" t="s">
        <v>140</v>
      </c>
      <c r="E21621" t="s">
        <v>87</v>
      </c>
      <c r="F21621" t="s">
        <v>88</v>
      </c>
      <c r="G21621" t="s">
        <v>140</v>
      </c>
    </row>
    <row r="21622" spans="1:7" x14ac:dyDescent="0.35">
      <c r="A21622" t="s">
        <v>9</v>
      </c>
      <c r="B21622" t="s">
        <v>2008</v>
      </c>
      <c r="C21622">
        <v>181</v>
      </c>
      <c r="D21622" t="s">
        <v>1063</v>
      </c>
      <c r="E21622" t="s">
        <v>937</v>
      </c>
      <c r="F21622" t="s">
        <v>1099</v>
      </c>
      <c r="G21622" t="s">
        <v>140</v>
      </c>
    </row>
    <row r="21623" spans="1:7" x14ac:dyDescent="0.35">
      <c r="A21623" t="s">
        <v>9</v>
      </c>
      <c r="B21623" t="s">
        <v>339</v>
      </c>
      <c r="C21623">
        <v>31</v>
      </c>
      <c r="D21623" t="s">
        <v>140</v>
      </c>
      <c r="E21623" t="s">
        <v>826</v>
      </c>
      <c r="F21623" t="s">
        <v>825</v>
      </c>
      <c r="G21623" t="s">
        <v>140</v>
      </c>
    </row>
    <row r="21624" spans="1:7" x14ac:dyDescent="0.35">
      <c r="A21624" t="s">
        <v>10</v>
      </c>
      <c r="B21624" t="s">
        <v>2007</v>
      </c>
      <c r="C21624">
        <v>52</v>
      </c>
      <c r="D21624" t="s">
        <v>1003</v>
      </c>
      <c r="E21624" t="s">
        <v>1007</v>
      </c>
      <c r="F21624" t="s">
        <v>717</v>
      </c>
      <c r="G21624" t="s">
        <v>140</v>
      </c>
    </row>
    <row r="21625" spans="1:7" x14ac:dyDescent="0.35">
      <c r="A21625" t="s">
        <v>10</v>
      </c>
      <c r="B21625" t="s">
        <v>2008</v>
      </c>
      <c r="C21625">
        <v>143</v>
      </c>
      <c r="D21625" t="s">
        <v>1063</v>
      </c>
      <c r="E21625" t="s">
        <v>716</v>
      </c>
      <c r="F21625" t="s">
        <v>104</v>
      </c>
      <c r="G21625" t="s">
        <v>140</v>
      </c>
    </row>
    <row r="21626" spans="1:7" x14ac:dyDescent="0.35">
      <c r="A21626" t="s">
        <v>10</v>
      </c>
      <c r="B21626" t="s">
        <v>339</v>
      </c>
      <c r="C21626">
        <v>18</v>
      </c>
      <c r="D21626" t="s">
        <v>140</v>
      </c>
      <c r="E21626" t="s">
        <v>996</v>
      </c>
      <c r="F21626" t="s">
        <v>997</v>
      </c>
      <c r="G21626" t="s">
        <v>140</v>
      </c>
    </row>
    <row r="21627" spans="1:7" x14ac:dyDescent="0.35">
      <c r="A21627" t="s">
        <v>11</v>
      </c>
      <c r="B21627" t="s">
        <v>2007</v>
      </c>
      <c r="C21627">
        <v>69</v>
      </c>
      <c r="D21627" t="s">
        <v>140</v>
      </c>
      <c r="E21627" t="s">
        <v>1052</v>
      </c>
      <c r="F21627" t="s">
        <v>1146</v>
      </c>
      <c r="G21627" t="s">
        <v>140</v>
      </c>
    </row>
    <row r="21628" spans="1:7" x14ac:dyDescent="0.35">
      <c r="A21628" t="s">
        <v>11</v>
      </c>
      <c r="B21628" t="s">
        <v>2008</v>
      </c>
      <c r="C21628">
        <v>175</v>
      </c>
      <c r="D21628" t="s">
        <v>140</v>
      </c>
      <c r="E21628" t="s">
        <v>595</v>
      </c>
      <c r="F21628" t="s">
        <v>596</v>
      </c>
      <c r="G21628" t="s">
        <v>140</v>
      </c>
    </row>
    <row r="21629" spans="1:7" x14ac:dyDescent="0.35">
      <c r="A21629" t="s">
        <v>11</v>
      </c>
      <c r="B21629" t="s">
        <v>339</v>
      </c>
      <c r="C21629">
        <v>31</v>
      </c>
      <c r="D21629" t="s">
        <v>140</v>
      </c>
      <c r="E21629" t="s">
        <v>111</v>
      </c>
      <c r="F21629" t="s">
        <v>112</v>
      </c>
      <c r="G21629" t="s">
        <v>140</v>
      </c>
    </row>
    <row r="21630" spans="1:7" x14ac:dyDescent="0.35">
      <c r="A21630" t="s">
        <v>12</v>
      </c>
      <c r="B21630" t="s">
        <v>2007</v>
      </c>
      <c r="C21630">
        <v>68</v>
      </c>
      <c r="D21630" t="s">
        <v>140</v>
      </c>
      <c r="E21630" t="s">
        <v>769</v>
      </c>
      <c r="F21630" t="s">
        <v>768</v>
      </c>
      <c r="G21630" t="s">
        <v>140</v>
      </c>
    </row>
    <row r="21631" spans="1:7" x14ac:dyDescent="0.35">
      <c r="A21631" t="s">
        <v>12</v>
      </c>
      <c r="B21631" t="s">
        <v>2008</v>
      </c>
      <c r="C21631">
        <v>151</v>
      </c>
      <c r="D21631" t="s">
        <v>1012</v>
      </c>
      <c r="E21631" t="s">
        <v>994</v>
      </c>
      <c r="F21631" t="s">
        <v>143</v>
      </c>
      <c r="G21631" t="s">
        <v>140</v>
      </c>
    </row>
    <row r="21632" spans="1:7" x14ac:dyDescent="0.35">
      <c r="A21632" t="s">
        <v>12</v>
      </c>
      <c r="B21632" t="s">
        <v>339</v>
      </c>
      <c r="C21632">
        <v>24</v>
      </c>
      <c r="D21632" t="s">
        <v>140</v>
      </c>
      <c r="E21632" t="s">
        <v>656</v>
      </c>
      <c r="F21632" t="s">
        <v>655</v>
      </c>
      <c r="G21632" t="s">
        <v>140</v>
      </c>
    </row>
    <row r="21633" spans="1:7" x14ac:dyDescent="0.35">
      <c r="A21633" t="s">
        <v>13</v>
      </c>
      <c r="B21633" t="s">
        <v>2007</v>
      </c>
      <c r="C21633">
        <v>53</v>
      </c>
      <c r="D21633" t="s">
        <v>140</v>
      </c>
      <c r="E21633" t="s">
        <v>729</v>
      </c>
      <c r="F21633" t="s">
        <v>906</v>
      </c>
      <c r="G21633" t="s">
        <v>140</v>
      </c>
    </row>
    <row r="21634" spans="1:7" x14ac:dyDescent="0.35">
      <c r="A21634" t="s">
        <v>13</v>
      </c>
      <c r="B21634" t="s">
        <v>2008</v>
      </c>
      <c r="C21634">
        <v>108</v>
      </c>
      <c r="D21634" t="s">
        <v>775</v>
      </c>
      <c r="E21634" t="s">
        <v>991</v>
      </c>
      <c r="F21634" t="s">
        <v>104</v>
      </c>
      <c r="G21634" t="s">
        <v>140</v>
      </c>
    </row>
    <row r="21635" spans="1:7" x14ac:dyDescent="0.35">
      <c r="A21635" t="s">
        <v>13</v>
      </c>
      <c r="B21635" t="s">
        <v>339</v>
      </c>
      <c r="C21635">
        <v>15</v>
      </c>
      <c r="D21635" t="s">
        <v>140</v>
      </c>
      <c r="E21635" t="s">
        <v>358</v>
      </c>
      <c r="F21635" t="s">
        <v>359</v>
      </c>
      <c r="G21635" t="s">
        <v>140</v>
      </c>
    </row>
    <row r="21636" spans="1:7" x14ac:dyDescent="0.35">
      <c r="A21636" t="s">
        <v>14</v>
      </c>
      <c r="B21636" t="s">
        <v>2007</v>
      </c>
      <c r="C21636">
        <v>54</v>
      </c>
      <c r="D21636" t="s">
        <v>1070</v>
      </c>
      <c r="E21636" t="s">
        <v>99</v>
      </c>
      <c r="F21636" t="s">
        <v>892</v>
      </c>
      <c r="G21636" t="s">
        <v>140</v>
      </c>
    </row>
    <row r="21637" spans="1:7" x14ac:dyDescent="0.35">
      <c r="A21637" t="s">
        <v>14</v>
      </c>
      <c r="B21637" t="s">
        <v>2008</v>
      </c>
      <c r="C21637">
        <v>144</v>
      </c>
      <c r="D21637" t="s">
        <v>1012</v>
      </c>
      <c r="E21637" t="s">
        <v>421</v>
      </c>
      <c r="F21637" t="s">
        <v>780</v>
      </c>
      <c r="G21637" t="s">
        <v>140</v>
      </c>
    </row>
    <row r="21638" spans="1:7" x14ac:dyDescent="0.35">
      <c r="A21638" t="s">
        <v>14</v>
      </c>
      <c r="B21638" t="s">
        <v>339</v>
      </c>
      <c r="C21638">
        <v>20</v>
      </c>
      <c r="D21638" t="s">
        <v>140</v>
      </c>
      <c r="E21638" t="s">
        <v>1182</v>
      </c>
      <c r="F21638" t="s">
        <v>1188</v>
      </c>
      <c r="G21638" t="s">
        <v>140</v>
      </c>
    </row>
    <row r="21639" spans="1:7" x14ac:dyDescent="0.35">
      <c r="A21639" t="s">
        <v>15</v>
      </c>
      <c r="B21639" t="s">
        <v>2007</v>
      </c>
      <c r="C21639">
        <v>72</v>
      </c>
      <c r="D21639" t="s">
        <v>140</v>
      </c>
      <c r="E21639" t="s">
        <v>999</v>
      </c>
      <c r="F21639" t="s">
        <v>998</v>
      </c>
      <c r="G21639" t="s">
        <v>140</v>
      </c>
    </row>
    <row r="21640" spans="1:7" x14ac:dyDescent="0.35">
      <c r="A21640" t="s">
        <v>15</v>
      </c>
      <c r="B21640" t="s">
        <v>2008</v>
      </c>
      <c r="C21640">
        <v>132</v>
      </c>
      <c r="D21640" t="s">
        <v>140</v>
      </c>
      <c r="E21640" t="s">
        <v>848</v>
      </c>
      <c r="F21640" t="s">
        <v>989</v>
      </c>
      <c r="G21640" t="s">
        <v>140</v>
      </c>
    </row>
    <row r="21641" spans="1:7" x14ac:dyDescent="0.35">
      <c r="A21641" t="s">
        <v>15</v>
      </c>
      <c r="B21641" t="s">
        <v>339</v>
      </c>
      <c r="C21641">
        <v>16</v>
      </c>
      <c r="D21641" t="s">
        <v>140</v>
      </c>
      <c r="E21641" t="s">
        <v>433</v>
      </c>
      <c r="F21641" t="s">
        <v>432</v>
      </c>
      <c r="G21641" t="s">
        <v>140</v>
      </c>
    </row>
    <row r="21642" spans="1:7" x14ac:dyDescent="0.35">
      <c r="A21642" t="s">
        <v>16</v>
      </c>
      <c r="B21642" t="s">
        <v>2007</v>
      </c>
      <c r="C21642">
        <v>65</v>
      </c>
      <c r="D21642" t="s">
        <v>140</v>
      </c>
      <c r="E21642" t="s">
        <v>991</v>
      </c>
      <c r="F21642" t="s">
        <v>1075</v>
      </c>
      <c r="G21642" t="s">
        <v>140</v>
      </c>
    </row>
    <row r="21643" spans="1:7" x14ac:dyDescent="0.35">
      <c r="A21643" t="s">
        <v>16</v>
      </c>
      <c r="B21643" t="s">
        <v>2008</v>
      </c>
      <c r="C21643">
        <v>186</v>
      </c>
      <c r="D21643" t="s">
        <v>949</v>
      </c>
      <c r="E21643" t="s">
        <v>993</v>
      </c>
      <c r="F21643" t="s">
        <v>510</v>
      </c>
      <c r="G21643" t="s">
        <v>140</v>
      </c>
    </row>
    <row r="21644" spans="1:7" x14ac:dyDescent="0.35">
      <c r="A21644" t="s">
        <v>16</v>
      </c>
      <c r="B21644" t="s">
        <v>339</v>
      </c>
      <c r="C21644">
        <v>22</v>
      </c>
      <c r="D21644" t="s">
        <v>140</v>
      </c>
      <c r="E21644" t="s">
        <v>727</v>
      </c>
      <c r="F21644" t="s">
        <v>726</v>
      </c>
      <c r="G21644" t="s">
        <v>140</v>
      </c>
    </row>
    <row r="21645" spans="1:7" x14ac:dyDescent="0.35">
      <c r="A21645" t="s">
        <v>17</v>
      </c>
      <c r="B21645" t="s">
        <v>2007</v>
      </c>
      <c r="C21645">
        <v>67</v>
      </c>
      <c r="D21645" t="s">
        <v>140</v>
      </c>
      <c r="E21645" t="s">
        <v>716</v>
      </c>
      <c r="F21645" t="s">
        <v>717</v>
      </c>
      <c r="G21645" t="s">
        <v>140</v>
      </c>
    </row>
    <row r="21646" spans="1:7" x14ac:dyDescent="0.35">
      <c r="A21646" t="s">
        <v>17</v>
      </c>
      <c r="B21646" t="s">
        <v>2008</v>
      </c>
      <c r="C21646">
        <v>152</v>
      </c>
      <c r="D21646" t="s">
        <v>140</v>
      </c>
      <c r="E21646" t="s">
        <v>117</v>
      </c>
      <c r="F21646" t="s">
        <v>118</v>
      </c>
      <c r="G21646" t="s">
        <v>140</v>
      </c>
    </row>
    <row r="21647" spans="1:7" x14ac:dyDescent="0.35">
      <c r="A21647" t="s">
        <v>17</v>
      </c>
      <c r="B21647" t="s">
        <v>339</v>
      </c>
      <c r="C21647">
        <v>25</v>
      </c>
      <c r="D21647" t="s">
        <v>1070</v>
      </c>
      <c r="E21647" t="s">
        <v>785</v>
      </c>
      <c r="F21647" t="s">
        <v>776</v>
      </c>
      <c r="G21647" t="s">
        <v>140</v>
      </c>
    </row>
    <row r="21648" spans="1:7" x14ac:dyDescent="0.35">
      <c r="A21648" t="s">
        <v>18</v>
      </c>
      <c r="B21648" t="s">
        <v>2007</v>
      </c>
      <c r="C21648">
        <v>67</v>
      </c>
      <c r="D21648" t="s">
        <v>1098</v>
      </c>
      <c r="E21648" t="s">
        <v>643</v>
      </c>
      <c r="F21648" t="s">
        <v>1167</v>
      </c>
      <c r="G21648" t="s">
        <v>140</v>
      </c>
    </row>
    <row r="21649" spans="1:7" x14ac:dyDescent="0.35">
      <c r="A21649" t="s">
        <v>18</v>
      </c>
      <c r="B21649" t="s">
        <v>2008</v>
      </c>
      <c r="C21649">
        <v>127</v>
      </c>
      <c r="D21649" t="s">
        <v>140</v>
      </c>
      <c r="E21649" t="s">
        <v>867</v>
      </c>
      <c r="F21649" t="s">
        <v>868</v>
      </c>
      <c r="G21649" t="s">
        <v>140</v>
      </c>
    </row>
    <row r="21650" spans="1:7" x14ac:dyDescent="0.35">
      <c r="A21650" t="s">
        <v>18</v>
      </c>
      <c r="B21650" t="s">
        <v>339</v>
      </c>
      <c r="C21650">
        <v>11</v>
      </c>
      <c r="D21650" t="s">
        <v>140</v>
      </c>
      <c r="E21650" t="s">
        <v>718</v>
      </c>
      <c r="F21650" t="s">
        <v>719</v>
      </c>
      <c r="G21650" t="s">
        <v>140</v>
      </c>
    </row>
    <row r="21651" spans="1:7" x14ac:dyDescent="0.35">
      <c r="A21651" t="s">
        <v>19</v>
      </c>
      <c r="B21651" t="s">
        <v>2007</v>
      </c>
      <c r="C21651">
        <v>71</v>
      </c>
      <c r="D21651" t="s">
        <v>140</v>
      </c>
      <c r="E21651" t="s">
        <v>1045</v>
      </c>
      <c r="F21651" t="s">
        <v>1123</v>
      </c>
      <c r="G21651" t="s">
        <v>140</v>
      </c>
    </row>
    <row r="21652" spans="1:7" x14ac:dyDescent="0.35">
      <c r="A21652" t="s">
        <v>19</v>
      </c>
      <c r="B21652" t="s">
        <v>2008</v>
      </c>
      <c r="C21652">
        <v>143</v>
      </c>
      <c r="D21652" t="s">
        <v>1010</v>
      </c>
      <c r="E21652" t="s">
        <v>785</v>
      </c>
      <c r="F21652" t="s">
        <v>116</v>
      </c>
      <c r="G21652" t="s">
        <v>140</v>
      </c>
    </row>
    <row r="21653" spans="1:7" x14ac:dyDescent="0.35">
      <c r="A21653" t="s">
        <v>19</v>
      </c>
      <c r="B21653" t="s">
        <v>339</v>
      </c>
      <c r="C21653">
        <v>21</v>
      </c>
      <c r="D21653" t="s">
        <v>140</v>
      </c>
      <c r="E21653" t="s">
        <v>952</v>
      </c>
      <c r="F21653" t="s">
        <v>951</v>
      </c>
      <c r="G21653" t="s">
        <v>140</v>
      </c>
    </row>
    <row r="21654" spans="1:7" x14ac:dyDescent="0.35">
      <c r="A21654" t="s">
        <v>20</v>
      </c>
      <c r="B21654" t="s">
        <v>2007</v>
      </c>
      <c r="C21654">
        <v>69</v>
      </c>
      <c r="D21654" t="s">
        <v>140</v>
      </c>
      <c r="E21654" t="s">
        <v>119</v>
      </c>
      <c r="F21654" t="s">
        <v>120</v>
      </c>
      <c r="G21654" t="s">
        <v>140</v>
      </c>
    </row>
    <row r="21655" spans="1:7" x14ac:dyDescent="0.35">
      <c r="A21655" t="s">
        <v>20</v>
      </c>
      <c r="B21655" t="s">
        <v>2008</v>
      </c>
      <c r="C21655">
        <v>176</v>
      </c>
      <c r="D21655" t="s">
        <v>1022</v>
      </c>
      <c r="E21655" t="s">
        <v>673</v>
      </c>
      <c r="F21655" t="s">
        <v>722</v>
      </c>
      <c r="G21655" t="s">
        <v>1008</v>
      </c>
    </row>
    <row r="21656" spans="1:7" x14ac:dyDescent="0.35">
      <c r="A21656" t="s">
        <v>20</v>
      </c>
      <c r="B21656" t="s">
        <v>339</v>
      </c>
      <c r="C21656">
        <v>16</v>
      </c>
      <c r="D21656" t="s">
        <v>140</v>
      </c>
      <c r="E21656" t="s">
        <v>452</v>
      </c>
      <c r="F21656" t="s">
        <v>453</v>
      </c>
      <c r="G21656" t="s">
        <v>140</v>
      </c>
    </row>
    <row r="21657" spans="1:7" x14ac:dyDescent="0.35">
      <c r="A21657" t="s">
        <v>21</v>
      </c>
      <c r="B21657" t="s">
        <v>2007</v>
      </c>
      <c r="C21657">
        <v>38</v>
      </c>
      <c r="D21657" t="s">
        <v>140</v>
      </c>
      <c r="E21657" t="s">
        <v>568</v>
      </c>
      <c r="F21657" t="s">
        <v>567</v>
      </c>
      <c r="G21657" t="s">
        <v>140</v>
      </c>
    </row>
    <row r="21658" spans="1:7" x14ac:dyDescent="0.35">
      <c r="A21658" t="s">
        <v>21</v>
      </c>
      <c r="B21658" t="s">
        <v>2008</v>
      </c>
      <c r="C21658">
        <v>175</v>
      </c>
      <c r="D21658" t="s">
        <v>140</v>
      </c>
      <c r="E21658" t="s">
        <v>615</v>
      </c>
      <c r="F21658" t="s">
        <v>616</v>
      </c>
      <c r="G21658" t="s">
        <v>140</v>
      </c>
    </row>
    <row r="21659" spans="1:7" x14ac:dyDescent="0.35">
      <c r="A21659" t="s">
        <v>21</v>
      </c>
      <c r="B21659" t="s">
        <v>339</v>
      </c>
      <c r="C21659">
        <v>20</v>
      </c>
      <c r="D21659" t="s">
        <v>140</v>
      </c>
      <c r="E21659" t="s">
        <v>467</v>
      </c>
      <c r="F21659" t="s">
        <v>468</v>
      </c>
      <c r="G21659" t="s">
        <v>140</v>
      </c>
    </row>
    <row r="21660" spans="1:7" x14ac:dyDescent="0.35">
      <c r="A21660" t="s">
        <v>22</v>
      </c>
      <c r="B21660" t="s">
        <v>2007</v>
      </c>
      <c r="C21660">
        <v>60</v>
      </c>
      <c r="D21660" t="s">
        <v>1058</v>
      </c>
      <c r="E21660" t="s">
        <v>869</v>
      </c>
      <c r="F21660" t="s">
        <v>858</v>
      </c>
      <c r="G21660" t="s">
        <v>140</v>
      </c>
    </row>
    <row r="21661" spans="1:7" x14ac:dyDescent="0.35">
      <c r="A21661" t="s">
        <v>22</v>
      </c>
      <c r="B21661" t="s">
        <v>2008</v>
      </c>
      <c r="C21661">
        <v>152</v>
      </c>
      <c r="D21661" t="s">
        <v>1054</v>
      </c>
      <c r="E21661" t="s">
        <v>573</v>
      </c>
      <c r="F21661" t="s">
        <v>263</v>
      </c>
      <c r="G21661" t="s">
        <v>140</v>
      </c>
    </row>
    <row r="21662" spans="1:7" x14ac:dyDescent="0.35">
      <c r="A21662" t="s">
        <v>22</v>
      </c>
      <c r="B21662" t="s">
        <v>339</v>
      </c>
      <c r="C21662">
        <v>22</v>
      </c>
      <c r="D21662" t="s">
        <v>140</v>
      </c>
      <c r="E21662" t="s">
        <v>451</v>
      </c>
      <c r="F21662" t="s">
        <v>450</v>
      </c>
      <c r="G21662" t="s">
        <v>140</v>
      </c>
    </row>
    <row r="21663" spans="1:7" x14ac:dyDescent="0.35">
      <c r="A21663" t="s">
        <v>23</v>
      </c>
      <c r="B21663" t="s">
        <v>2007</v>
      </c>
      <c r="C21663">
        <v>77</v>
      </c>
      <c r="D21663" t="s">
        <v>140</v>
      </c>
      <c r="E21663" t="s">
        <v>1100</v>
      </c>
      <c r="F21663" t="s">
        <v>1099</v>
      </c>
      <c r="G21663" t="s">
        <v>140</v>
      </c>
    </row>
    <row r="21664" spans="1:7" x14ac:dyDescent="0.35">
      <c r="A21664" t="s">
        <v>23</v>
      </c>
      <c r="B21664" t="s">
        <v>2008</v>
      </c>
      <c r="C21664">
        <v>121</v>
      </c>
      <c r="D21664" t="s">
        <v>1054</v>
      </c>
      <c r="E21664" t="s">
        <v>127</v>
      </c>
      <c r="F21664" t="s">
        <v>992</v>
      </c>
      <c r="G21664" t="s">
        <v>140</v>
      </c>
    </row>
    <row r="21665" spans="1:7" x14ac:dyDescent="0.35">
      <c r="A21665" t="s">
        <v>23</v>
      </c>
      <c r="B21665" t="s">
        <v>339</v>
      </c>
      <c r="C21665">
        <v>18</v>
      </c>
      <c r="D21665" t="s">
        <v>140</v>
      </c>
      <c r="E21665" t="s">
        <v>592</v>
      </c>
      <c r="F21665" t="s">
        <v>1158</v>
      </c>
      <c r="G21665" t="s">
        <v>140</v>
      </c>
    </row>
    <row r="21666" spans="1:7" x14ac:dyDescent="0.35">
      <c r="A21666" t="s">
        <v>24</v>
      </c>
      <c r="B21666" t="s">
        <v>2007</v>
      </c>
      <c r="C21666">
        <v>60</v>
      </c>
      <c r="D21666" t="s">
        <v>1066</v>
      </c>
      <c r="E21666" t="s">
        <v>950</v>
      </c>
      <c r="F21666" t="s">
        <v>928</v>
      </c>
      <c r="G21666" t="s">
        <v>140</v>
      </c>
    </row>
    <row r="21667" spans="1:7" x14ac:dyDescent="0.35">
      <c r="A21667" t="s">
        <v>24</v>
      </c>
      <c r="B21667" t="s">
        <v>2008</v>
      </c>
      <c r="C21667">
        <v>198</v>
      </c>
      <c r="D21667" t="s">
        <v>140</v>
      </c>
      <c r="E21667" t="s">
        <v>827</v>
      </c>
      <c r="F21667" t="s">
        <v>828</v>
      </c>
      <c r="G21667" t="s">
        <v>140</v>
      </c>
    </row>
    <row r="21668" spans="1:7" x14ac:dyDescent="0.35">
      <c r="A21668" t="s">
        <v>24</v>
      </c>
      <c r="B21668" t="s">
        <v>339</v>
      </c>
      <c r="C21668">
        <v>19</v>
      </c>
      <c r="D21668" t="s">
        <v>140</v>
      </c>
      <c r="E21668" t="s">
        <v>860</v>
      </c>
      <c r="F21668" t="s">
        <v>859</v>
      </c>
      <c r="G21668" t="s">
        <v>140</v>
      </c>
    </row>
    <row r="21669" spans="1:7" x14ac:dyDescent="0.35">
      <c r="A21669" t="s">
        <v>25</v>
      </c>
      <c r="B21669" t="s">
        <v>2007</v>
      </c>
      <c r="C21669">
        <v>76</v>
      </c>
      <c r="D21669" t="s">
        <v>140</v>
      </c>
      <c r="E21669" t="s">
        <v>1182</v>
      </c>
      <c r="F21669" t="s">
        <v>1188</v>
      </c>
      <c r="G21669" t="s">
        <v>140</v>
      </c>
    </row>
    <row r="21670" spans="1:7" x14ac:dyDescent="0.35">
      <c r="A21670" t="s">
        <v>25</v>
      </c>
      <c r="B21670" t="s">
        <v>2008</v>
      </c>
      <c r="C21670">
        <v>172</v>
      </c>
      <c r="D21670" t="s">
        <v>1009</v>
      </c>
      <c r="E21670" t="s">
        <v>340</v>
      </c>
      <c r="F21670" t="s">
        <v>488</v>
      </c>
      <c r="G21670" t="s">
        <v>140</v>
      </c>
    </row>
    <row r="21671" spans="1:7" x14ac:dyDescent="0.35">
      <c r="A21671" t="s">
        <v>25</v>
      </c>
      <c r="B21671" t="s">
        <v>339</v>
      </c>
      <c r="C21671">
        <v>23</v>
      </c>
      <c r="D21671" t="s">
        <v>140</v>
      </c>
      <c r="E21671" t="s">
        <v>785</v>
      </c>
      <c r="F21671" t="s">
        <v>784</v>
      </c>
      <c r="G21671" t="s">
        <v>140</v>
      </c>
    </row>
    <row r="21672" spans="1:7" x14ac:dyDescent="0.35">
      <c r="A21672" t="s">
        <v>26</v>
      </c>
      <c r="B21672" t="s">
        <v>2007</v>
      </c>
      <c r="C21672">
        <v>79</v>
      </c>
      <c r="D21672" t="s">
        <v>140</v>
      </c>
      <c r="E21672" t="s">
        <v>1045</v>
      </c>
      <c r="F21672" t="s">
        <v>1123</v>
      </c>
      <c r="G21672" t="s">
        <v>140</v>
      </c>
    </row>
    <row r="21673" spans="1:7" x14ac:dyDescent="0.35">
      <c r="A21673" t="s">
        <v>26</v>
      </c>
      <c r="B21673" t="s">
        <v>2008</v>
      </c>
      <c r="C21673">
        <v>172</v>
      </c>
      <c r="D21673" t="s">
        <v>1012</v>
      </c>
      <c r="E21673" t="s">
        <v>103</v>
      </c>
      <c r="F21673" t="s">
        <v>516</v>
      </c>
      <c r="G21673" t="s">
        <v>140</v>
      </c>
    </row>
    <row r="21674" spans="1:7" x14ac:dyDescent="0.35">
      <c r="A21674" t="s">
        <v>26</v>
      </c>
      <c r="B21674" t="s">
        <v>339</v>
      </c>
      <c r="C21674">
        <v>23</v>
      </c>
      <c r="D21674" t="s">
        <v>1048</v>
      </c>
      <c r="E21674" t="s">
        <v>81</v>
      </c>
      <c r="F21674" t="s">
        <v>380</v>
      </c>
      <c r="G21674" t="s">
        <v>140</v>
      </c>
    </row>
    <row r="21675" spans="1:7" x14ac:dyDescent="0.35">
      <c r="A21675" t="s">
        <v>27</v>
      </c>
      <c r="B21675" t="s">
        <v>2007</v>
      </c>
      <c r="C21675">
        <v>59</v>
      </c>
      <c r="D21675" t="s">
        <v>1066</v>
      </c>
      <c r="E21675" t="s">
        <v>929</v>
      </c>
      <c r="F21675" t="s">
        <v>1122</v>
      </c>
      <c r="G21675" t="s">
        <v>140</v>
      </c>
    </row>
    <row r="21676" spans="1:7" x14ac:dyDescent="0.35">
      <c r="A21676" t="s">
        <v>27</v>
      </c>
      <c r="B21676" t="s">
        <v>2008</v>
      </c>
      <c r="C21676">
        <v>212</v>
      </c>
      <c r="D21676" t="s">
        <v>140</v>
      </c>
      <c r="E21676" t="s">
        <v>532</v>
      </c>
      <c r="F21676" t="s">
        <v>531</v>
      </c>
      <c r="G21676" t="s">
        <v>140</v>
      </c>
    </row>
    <row r="21677" spans="1:7" x14ac:dyDescent="0.35">
      <c r="A21677" t="s">
        <v>27</v>
      </c>
      <c r="B21677" t="s">
        <v>339</v>
      </c>
      <c r="C21677">
        <v>23</v>
      </c>
      <c r="D21677" t="s">
        <v>140</v>
      </c>
      <c r="E21677" t="s">
        <v>1102</v>
      </c>
      <c r="F21677" t="s">
        <v>1137</v>
      </c>
      <c r="G21677" t="s">
        <v>140</v>
      </c>
    </row>
    <row r="21678" spans="1:7" x14ac:dyDescent="0.35">
      <c r="A21678" t="s">
        <v>28</v>
      </c>
      <c r="B21678" t="s">
        <v>2007</v>
      </c>
      <c r="C21678">
        <v>53</v>
      </c>
      <c r="D21678" t="s">
        <v>140</v>
      </c>
      <c r="E21678" t="s">
        <v>93</v>
      </c>
      <c r="F21678" t="s">
        <v>94</v>
      </c>
      <c r="G21678" t="s">
        <v>140</v>
      </c>
    </row>
    <row r="21679" spans="1:7" x14ac:dyDescent="0.35">
      <c r="A21679" t="s">
        <v>28</v>
      </c>
      <c r="B21679" t="s">
        <v>2008</v>
      </c>
      <c r="C21679">
        <v>177</v>
      </c>
      <c r="D21679" t="s">
        <v>1014</v>
      </c>
      <c r="E21679" t="s">
        <v>289</v>
      </c>
      <c r="F21679" t="s">
        <v>872</v>
      </c>
      <c r="G21679" t="s">
        <v>140</v>
      </c>
    </row>
    <row r="21680" spans="1:7" x14ac:dyDescent="0.35">
      <c r="A21680" t="s">
        <v>28</v>
      </c>
      <c r="B21680" t="s">
        <v>339</v>
      </c>
      <c r="C21680">
        <v>16</v>
      </c>
      <c r="D21680" t="s">
        <v>140</v>
      </c>
      <c r="E21680" t="s">
        <v>952</v>
      </c>
      <c r="F21680" t="s">
        <v>951</v>
      </c>
      <c r="G21680" t="s">
        <v>140</v>
      </c>
    </row>
    <row r="21681" spans="1:7" x14ac:dyDescent="0.35">
      <c r="A21681" t="s">
        <v>29</v>
      </c>
      <c r="B21681" t="s">
        <v>2007</v>
      </c>
      <c r="C21681">
        <v>75</v>
      </c>
      <c r="D21681" t="s">
        <v>664</v>
      </c>
      <c r="E21681" t="s">
        <v>967</v>
      </c>
      <c r="F21681" t="s">
        <v>1158</v>
      </c>
      <c r="G21681" t="s">
        <v>140</v>
      </c>
    </row>
    <row r="21682" spans="1:7" x14ac:dyDescent="0.35">
      <c r="A21682" t="s">
        <v>29</v>
      </c>
      <c r="B21682" t="s">
        <v>2008</v>
      </c>
      <c r="C21682">
        <v>199</v>
      </c>
      <c r="D21682" t="s">
        <v>1016</v>
      </c>
      <c r="E21682" t="s">
        <v>121</v>
      </c>
      <c r="F21682" t="s">
        <v>906</v>
      </c>
      <c r="G21682" t="s">
        <v>140</v>
      </c>
    </row>
    <row r="21683" spans="1:7" x14ac:dyDescent="0.35">
      <c r="A21683" t="s">
        <v>29</v>
      </c>
      <c r="B21683" t="s">
        <v>339</v>
      </c>
      <c r="C21683">
        <v>32</v>
      </c>
      <c r="D21683" t="s">
        <v>140</v>
      </c>
      <c r="E21683" t="s">
        <v>140</v>
      </c>
      <c r="F21683" t="s">
        <v>177</v>
      </c>
      <c r="G21683" t="s">
        <v>140</v>
      </c>
    </row>
    <row r="21684" spans="1:7" x14ac:dyDescent="0.35">
      <c r="A21684" t="s">
        <v>30</v>
      </c>
      <c r="B21684" t="s">
        <v>2007</v>
      </c>
      <c r="C21684">
        <v>47</v>
      </c>
      <c r="D21684" t="s">
        <v>140</v>
      </c>
      <c r="E21684" t="s">
        <v>320</v>
      </c>
      <c r="F21684" t="s">
        <v>319</v>
      </c>
      <c r="G21684" t="s">
        <v>140</v>
      </c>
    </row>
    <row r="21685" spans="1:7" x14ac:dyDescent="0.35">
      <c r="A21685" t="s">
        <v>30</v>
      </c>
      <c r="B21685" t="s">
        <v>2008</v>
      </c>
      <c r="C21685">
        <v>190</v>
      </c>
      <c r="D21685" t="s">
        <v>140</v>
      </c>
      <c r="E21685" t="s">
        <v>95</v>
      </c>
      <c r="F21685" t="s">
        <v>96</v>
      </c>
      <c r="G21685" t="s">
        <v>140</v>
      </c>
    </row>
    <row r="21686" spans="1:7" x14ac:dyDescent="0.35">
      <c r="A21686" t="s">
        <v>30</v>
      </c>
      <c r="B21686" t="s">
        <v>339</v>
      </c>
      <c r="C21686">
        <v>17</v>
      </c>
      <c r="D21686" t="s">
        <v>140</v>
      </c>
      <c r="E21686" t="s">
        <v>716</v>
      </c>
      <c r="F21686" t="s">
        <v>717</v>
      </c>
      <c r="G21686" t="s">
        <v>140</v>
      </c>
    </row>
    <row r="21687" spans="1:7" x14ac:dyDescent="0.35">
      <c r="A21687" t="s">
        <v>31</v>
      </c>
      <c r="B21687" t="s">
        <v>2007</v>
      </c>
      <c r="C21687">
        <v>81</v>
      </c>
      <c r="D21687" t="s">
        <v>140</v>
      </c>
      <c r="E21687" t="s">
        <v>89</v>
      </c>
      <c r="F21687" t="s">
        <v>90</v>
      </c>
      <c r="G21687" t="s">
        <v>140</v>
      </c>
    </row>
    <row r="21688" spans="1:7" x14ac:dyDescent="0.35">
      <c r="A21688" t="s">
        <v>31</v>
      </c>
      <c r="B21688" t="s">
        <v>2008</v>
      </c>
      <c r="C21688">
        <v>121</v>
      </c>
      <c r="D21688" t="s">
        <v>140</v>
      </c>
      <c r="E21688" t="s">
        <v>99</v>
      </c>
      <c r="F21688" t="s">
        <v>100</v>
      </c>
      <c r="G21688" t="s">
        <v>140</v>
      </c>
    </row>
    <row r="21689" spans="1:7" x14ac:dyDescent="0.35">
      <c r="A21689" t="s">
        <v>31</v>
      </c>
      <c r="B21689" t="s">
        <v>339</v>
      </c>
      <c r="C21689">
        <v>6</v>
      </c>
      <c r="D21689" t="s">
        <v>140</v>
      </c>
      <c r="E21689" t="s">
        <v>140</v>
      </c>
      <c r="F21689" t="s">
        <v>177</v>
      </c>
      <c r="G21689" t="s">
        <v>140</v>
      </c>
    </row>
    <row r="21690" spans="1:7" x14ac:dyDescent="0.35">
      <c r="A21690" t="s">
        <v>32</v>
      </c>
      <c r="B21690" t="s">
        <v>2007</v>
      </c>
      <c r="C21690">
        <v>1533</v>
      </c>
      <c r="D21690" t="s">
        <v>775</v>
      </c>
      <c r="E21690" t="s">
        <v>1102</v>
      </c>
      <c r="F21690" t="s">
        <v>404</v>
      </c>
      <c r="G21690" t="s">
        <v>140</v>
      </c>
    </row>
    <row r="21691" spans="1:7" x14ac:dyDescent="0.35">
      <c r="A21691" t="s">
        <v>32</v>
      </c>
      <c r="B21691" t="s">
        <v>2008</v>
      </c>
      <c r="C21691">
        <v>3857</v>
      </c>
      <c r="D21691" t="s">
        <v>1016</v>
      </c>
      <c r="E21691" t="s">
        <v>261</v>
      </c>
      <c r="F21691" t="s">
        <v>912</v>
      </c>
      <c r="G21691" t="s">
        <v>140</v>
      </c>
    </row>
    <row r="21692" spans="1:7" x14ac:dyDescent="0.35">
      <c r="A21692" t="s">
        <v>32</v>
      </c>
      <c r="B21692" t="s">
        <v>339</v>
      </c>
      <c r="C21692">
        <v>481</v>
      </c>
      <c r="D21692" t="s">
        <v>1016</v>
      </c>
      <c r="E21692" t="s">
        <v>511</v>
      </c>
      <c r="F21692" t="s">
        <v>872</v>
      </c>
      <c r="G21692" t="s">
        <v>140</v>
      </c>
    </row>
    <row r="21694" spans="1:7" x14ac:dyDescent="0.35">
      <c r="A21694" t="s">
        <v>2029</v>
      </c>
    </row>
    <row r="21695" spans="1:7" x14ac:dyDescent="0.35">
      <c r="A21695" t="s">
        <v>2</v>
      </c>
      <c r="B21695" t="s">
        <v>1164</v>
      </c>
      <c r="C21695" t="s">
        <v>3</v>
      </c>
      <c r="D21695" t="s">
        <v>1133</v>
      </c>
      <c r="E21695" t="s">
        <v>85</v>
      </c>
      <c r="F21695" t="s">
        <v>86</v>
      </c>
      <c r="G21695" t="s">
        <v>136</v>
      </c>
    </row>
    <row r="21696" spans="1:7" x14ac:dyDescent="0.35">
      <c r="A21696" t="s">
        <v>8</v>
      </c>
      <c r="B21696" t="s">
        <v>1165</v>
      </c>
      <c r="C21696">
        <v>84</v>
      </c>
      <c r="D21696" t="s">
        <v>140</v>
      </c>
      <c r="E21696" t="s">
        <v>1053</v>
      </c>
      <c r="F21696" t="s">
        <v>1110</v>
      </c>
      <c r="G21696" t="s">
        <v>140</v>
      </c>
    </row>
    <row r="21697" spans="1:7" x14ac:dyDescent="0.35">
      <c r="A21697" t="s">
        <v>8</v>
      </c>
      <c r="B21697" t="s">
        <v>1166</v>
      </c>
      <c r="C21697">
        <v>139</v>
      </c>
      <c r="D21697" t="s">
        <v>140</v>
      </c>
      <c r="E21697" t="s">
        <v>199</v>
      </c>
      <c r="F21697" t="s">
        <v>198</v>
      </c>
      <c r="G21697" t="s">
        <v>140</v>
      </c>
    </row>
    <row r="21698" spans="1:7" x14ac:dyDescent="0.35">
      <c r="A21698" t="s">
        <v>9</v>
      </c>
      <c r="B21698" t="s">
        <v>1165</v>
      </c>
      <c r="C21698">
        <v>120</v>
      </c>
      <c r="D21698" t="s">
        <v>140</v>
      </c>
      <c r="E21698" t="s">
        <v>929</v>
      </c>
      <c r="F21698" t="s">
        <v>928</v>
      </c>
      <c r="G21698" t="s">
        <v>140</v>
      </c>
    </row>
    <row r="21699" spans="1:7" x14ac:dyDescent="0.35">
      <c r="A21699" t="s">
        <v>9</v>
      </c>
      <c r="B21699" t="s">
        <v>1166</v>
      </c>
      <c r="C21699">
        <v>152</v>
      </c>
      <c r="D21699" t="s">
        <v>1021</v>
      </c>
      <c r="E21699" t="s">
        <v>532</v>
      </c>
      <c r="F21699" t="s">
        <v>912</v>
      </c>
      <c r="G21699" t="s">
        <v>140</v>
      </c>
    </row>
    <row r="21700" spans="1:7" x14ac:dyDescent="0.35">
      <c r="A21700" t="s">
        <v>10</v>
      </c>
      <c r="B21700" t="s">
        <v>1165</v>
      </c>
      <c r="C21700">
        <v>100</v>
      </c>
      <c r="D21700" t="s">
        <v>940</v>
      </c>
      <c r="E21700" t="s">
        <v>1052</v>
      </c>
      <c r="F21700" t="s">
        <v>1002</v>
      </c>
      <c r="G21700" t="s">
        <v>140</v>
      </c>
    </row>
    <row r="21701" spans="1:7" x14ac:dyDescent="0.35">
      <c r="A21701" t="s">
        <v>10</v>
      </c>
      <c r="B21701" t="s">
        <v>1166</v>
      </c>
      <c r="C21701">
        <v>113</v>
      </c>
      <c r="D21701" t="s">
        <v>1054</v>
      </c>
      <c r="E21701" t="s">
        <v>893</v>
      </c>
      <c r="F21701" t="s">
        <v>941</v>
      </c>
      <c r="G21701" t="s">
        <v>140</v>
      </c>
    </row>
    <row r="21702" spans="1:7" x14ac:dyDescent="0.35">
      <c r="A21702" t="s">
        <v>11</v>
      </c>
      <c r="B21702" t="s">
        <v>1165</v>
      </c>
      <c r="C21702">
        <v>104</v>
      </c>
      <c r="D21702" t="s">
        <v>140</v>
      </c>
      <c r="E21702" t="s">
        <v>801</v>
      </c>
      <c r="F21702" t="s">
        <v>800</v>
      </c>
      <c r="G21702" t="s">
        <v>140</v>
      </c>
    </row>
    <row r="21703" spans="1:7" x14ac:dyDescent="0.35">
      <c r="A21703" t="s">
        <v>11</v>
      </c>
      <c r="B21703" t="s">
        <v>1166</v>
      </c>
      <c r="C21703">
        <v>171</v>
      </c>
      <c r="D21703" t="s">
        <v>140</v>
      </c>
      <c r="E21703" t="s">
        <v>662</v>
      </c>
      <c r="F21703" t="s">
        <v>663</v>
      </c>
      <c r="G21703" t="s">
        <v>140</v>
      </c>
    </row>
    <row r="21704" spans="1:7" x14ac:dyDescent="0.35">
      <c r="A21704" t="s">
        <v>12</v>
      </c>
      <c r="B21704" t="s">
        <v>1165</v>
      </c>
      <c r="C21704">
        <v>7</v>
      </c>
      <c r="D21704" t="s">
        <v>140</v>
      </c>
      <c r="E21704" t="s">
        <v>140</v>
      </c>
      <c r="F21704" t="s">
        <v>177</v>
      </c>
      <c r="G21704" t="s">
        <v>140</v>
      </c>
    </row>
    <row r="21705" spans="1:7" x14ac:dyDescent="0.35">
      <c r="A21705" t="s">
        <v>12</v>
      </c>
      <c r="B21705" t="s">
        <v>1166</v>
      </c>
      <c r="C21705">
        <v>236</v>
      </c>
      <c r="D21705" t="s">
        <v>1013</v>
      </c>
      <c r="E21705" t="s">
        <v>1139</v>
      </c>
      <c r="F21705" t="s">
        <v>156</v>
      </c>
      <c r="G21705" t="s">
        <v>140</v>
      </c>
    </row>
    <row r="21706" spans="1:7" x14ac:dyDescent="0.35">
      <c r="A21706" t="s">
        <v>13</v>
      </c>
      <c r="B21706" t="s">
        <v>1165</v>
      </c>
      <c r="C21706">
        <v>7</v>
      </c>
      <c r="D21706" t="s">
        <v>140</v>
      </c>
      <c r="E21706" t="s">
        <v>1085</v>
      </c>
      <c r="F21706" t="s">
        <v>1086</v>
      </c>
      <c r="G21706" t="s">
        <v>140</v>
      </c>
    </row>
    <row r="21707" spans="1:7" x14ac:dyDescent="0.35">
      <c r="A21707" t="s">
        <v>13</v>
      </c>
      <c r="B21707" t="s">
        <v>1166</v>
      </c>
      <c r="C21707">
        <v>169</v>
      </c>
      <c r="D21707" t="s">
        <v>1014</v>
      </c>
      <c r="E21707" t="s">
        <v>111</v>
      </c>
      <c r="F21707" t="s">
        <v>1099</v>
      </c>
      <c r="G21707" t="s">
        <v>140</v>
      </c>
    </row>
    <row r="21708" spans="1:7" x14ac:dyDescent="0.35">
      <c r="A21708" t="s">
        <v>14</v>
      </c>
      <c r="B21708" t="s">
        <v>1165</v>
      </c>
      <c r="C21708">
        <v>58</v>
      </c>
      <c r="D21708" t="s">
        <v>140</v>
      </c>
      <c r="E21708" t="s">
        <v>848</v>
      </c>
      <c r="F21708" t="s">
        <v>989</v>
      </c>
      <c r="G21708" t="s">
        <v>140</v>
      </c>
    </row>
    <row r="21709" spans="1:7" x14ac:dyDescent="0.35">
      <c r="A21709" t="s">
        <v>14</v>
      </c>
      <c r="B21709" t="s">
        <v>1166</v>
      </c>
      <c r="C21709">
        <v>160</v>
      </c>
      <c r="D21709" t="s">
        <v>1058</v>
      </c>
      <c r="E21709" t="s">
        <v>993</v>
      </c>
      <c r="F21709" t="s">
        <v>872</v>
      </c>
      <c r="G21709" t="s">
        <v>140</v>
      </c>
    </row>
    <row r="21710" spans="1:7" x14ac:dyDescent="0.35">
      <c r="A21710" t="s">
        <v>15</v>
      </c>
      <c r="B21710" t="s">
        <v>1165</v>
      </c>
      <c r="C21710">
        <v>96</v>
      </c>
      <c r="D21710" t="s">
        <v>140</v>
      </c>
      <c r="E21710" t="s">
        <v>993</v>
      </c>
      <c r="F21710" t="s">
        <v>992</v>
      </c>
      <c r="G21710" t="s">
        <v>140</v>
      </c>
    </row>
    <row r="21711" spans="1:7" x14ac:dyDescent="0.35">
      <c r="A21711" t="s">
        <v>15</v>
      </c>
      <c r="B21711" t="s">
        <v>1166</v>
      </c>
      <c r="C21711">
        <v>124</v>
      </c>
      <c r="D21711" t="s">
        <v>140</v>
      </c>
      <c r="E21711" t="s">
        <v>877</v>
      </c>
      <c r="F21711" t="s">
        <v>876</v>
      </c>
      <c r="G21711" t="s">
        <v>140</v>
      </c>
    </row>
    <row r="21712" spans="1:7" x14ac:dyDescent="0.35">
      <c r="A21712" t="s">
        <v>16</v>
      </c>
      <c r="B21712" t="s">
        <v>1165</v>
      </c>
      <c r="C21712">
        <v>132</v>
      </c>
      <c r="D21712" t="s">
        <v>1013</v>
      </c>
      <c r="E21712" t="s">
        <v>101</v>
      </c>
      <c r="F21712" t="s">
        <v>128</v>
      </c>
      <c r="G21712" t="s">
        <v>140</v>
      </c>
    </row>
    <row r="21713" spans="1:7" x14ac:dyDescent="0.35">
      <c r="A21713" t="s">
        <v>16</v>
      </c>
      <c r="B21713" t="s">
        <v>1166</v>
      </c>
      <c r="C21713">
        <v>141</v>
      </c>
      <c r="D21713" t="s">
        <v>949</v>
      </c>
      <c r="E21713" t="s">
        <v>521</v>
      </c>
      <c r="F21713" t="s">
        <v>542</v>
      </c>
      <c r="G21713" t="s">
        <v>140</v>
      </c>
    </row>
    <row r="21714" spans="1:7" x14ac:dyDescent="0.35">
      <c r="A21714" t="s">
        <v>17</v>
      </c>
      <c r="B21714" t="s">
        <v>1165</v>
      </c>
      <c r="C21714">
        <v>122</v>
      </c>
      <c r="D21714" t="s">
        <v>140</v>
      </c>
      <c r="E21714" t="s">
        <v>991</v>
      </c>
      <c r="F21714" t="s">
        <v>1075</v>
      </c>
      <c r="G21714" t="s">
        <v>140</v>
      </c>
    </row>
    <row r="21715" spans="1:7" x14ac:dyDescent="0.35">
      <c r="A21715" t="s">
        <v>17</v>
      </c>
      <c r="B21715" t="s">
        <v>1166</v>
      </c>
      <c r="C21715">
        <v>122</v>
      </c>
      <c r="D21715" t="s">
        <v>775</v>
      </c>
      <c r="E21715" t="s">
        <v>897</v>
      </c>
      <c r="F21715" t="s">
        <v>748</v>
      </c>
      <c r="G21715" t="s">
        <v>140</v>
      </c>
    </row>
    <row r="21716" spans="1:7" x14ac:dyDescent="0.35">
      <c r="A21716" t="s">
        <v>18</v>
      </c>
      <c r="B21716" t="s">
        <v>1165</v>
      </c>
      <c r="C21716">
        <v>11</v>
      </c>
      <c r="D21716" t="s">
        <v>140</v>
      </c>
      <c r="E21716" t="s">
        <v>87</v>
      </c>
      <c r="F21716" t="s">
        <v>88</v>
      </c>
      <c r="G21716" t="s">
        <v>140</v>
      </c>
    </row>
    <row r="21717" spans="1:7" x14ac:dyDescent="0.35">
      <c r="A21717" t="s">
        <v>18</v>
      </c>
      <c r="B21717" t="s">
        <v>1166</v>
      </c>
      <c r="C21717">
        <v>194</v>
      </c>
      <c r="D21717" t="s">
        <v>1009</v>
      </c>
      <c r="E21717" t="s">
        <v>674</v>
      </c>
      <c r="F21717" t="s">
        <v>640</v>
      </c>
      <c r="G21717" t="s">
        <v>140</v>
      </c>
    </row>
    <row r="21718" spans="1:7" x14ac:dyDescent="0.35">
      <c r="A21718" t="s">
        <v>19</v>
      </c>
      <c r="B21718" t="s">
        <v>1165</v>
      </c>
      <c r="C21718">
        <v>73</v>
      </c>
      <c r="D21718" t="s">
        <v>140</v>
      </c>
      <c r="E21718" t="s">
        <v>950</v>
      </c>
      <c r="F21718" t="s">
        <v>1120</v>
      </c>
      <c r="G21718" t="s">
        <v>140</v>
      </c>
    </row>
    <row r="21719" spans="1:7" x14ac:dyDescent="0.35">
      <c r="A21719" t="s">
        <v>19</v>
      </c>
      <c r="B21719" t="s">
        <v>1166</v>
      </c>
      <c r="C21719">
        <v>162</v>
      </c>
      <c r="D21719" t="s">
        <v>1010</v>
      </c>
      <c r="E21719" t="s">
        <v>286</v>
      </c>
      <c r="F21719" t="s">
        <v>663</v>
      </c>
      <c r="G21719" t="s">
        <v>140</v>
      </c>
    </row>
    <row r="21720" spans="1:7" x14ac:dyDescent="0.35">
      <c r="A21720" t="s">
        <v>20</v>
      </c>
      <c r="B21720" t="s">
        <v>1165</v>
      </c>
      <c r="C21720">
        <v>154</v>
      </c>
      <c r="D21720" t="s">
        <v>1022</v>
      </c>
      <c r="E21720" t="s">
        <v>1087</v>
      </c>
      <c r="F21720" t="s">
        <v>840</v>
      </c>
      <c r="G21720" t="s">
        <v>140</v>
      </c>
    </row>
    <row r="21721" spans="1:7" x14ac:dyDescent="0.35">
      <c r="A21721" t="s">
        <v>20</v>
      </c>
      <c r="B21721" t="s">
        <v>1166</v>
      </c>
      <c r="C21721">
        <v>107</v>
      </c>
      <c r="D21721" t="s">
        <v>140</v>
      </c>
      <c r="E21721" t="s">
        <v>81</v>
      </c>
      <c r="F21721" t="s">
        <v>348</v>
      </c>
      <c r="G21721" t="s">
        <v>1010</v>
      </c>
    </row>
    <row r="21722" spans="1:7" x14ac:dyDescent="0.35">
      <c r="A21722" t="s">
        <v>21</v>
      </c>
      <c r="B21722" t="s">
        <v>1166</v>
      </c>
      <c r="C21722">
        <v>233</v>
      </c>
      <c r="D21722" t="s">
        <v>140</v>
      </c>
      <c r="E21722" t="s">
        <v>49</v>
      </c>
      <c r="F21722" t="s">
        <v>48</v>
      </c>
      <c r="G21722" t="s">
        <v>140</v>
      </c>
    </row>
    <row r="21723" spans="1:7" x14ac:dyDescent="0.35">
      <c r="A21723" t="s">
        <v>22</v>
      </c>
      <c r="B21723" t="s">
        <v>1165</v>
      </c>
      <c r="C21723">
        <v>112</v>
      </c>
      <c r="D21723" t="s">
        <v>1019</v>
      </c>
      <c r="E21723" t="s">
        <v>121</v>
      </c>
      <c r="F21723" t="s">
        <v>270</v>
      </c>
      <c r="G21723" t="s">
        <v>140</v>
      </c>
    </row>
    <row r="21724" spans="1:7" x14ac:dyDescent="0.35">
      <c r="A21724" t="s">
        <v>22</v>
      </c>
      <c r="B21724" t="s">
        <v>1166</v>
      </c>
      <c r="C21724">
        <v>122</v>
      </c>
      <c r="D21724" t="s">
        <v>1011</v>
      </c>
      <c r="E21724" t="s">
        <v>551</v>
      </c>
      <c r="F21724" t="s">
        <v>432</v>
      </c>
      <c r="G21724" t="s">
        <v>140</v>
      </c>
    </row>
    <row r="21725" spans="1:7" x14ac:dyDescent="0.35">
      <c r="A21725" t="s">
        <v>23</v>
      </c>
      <c r="B21725" t="s">
        <v>1165</v>
      </c>
      <c r="C21725">
        <v>105</v>
      </c>
      <c r="D21725" t="s">
        <v>140</v>
      </c>
      <c r="E21725" t="s">
        <v>977</v>
      </c>
      <c r="F21725" t="s">
        <v>1024</v>
      </c>
      <c r="G21725" t="s">
        <v>140</v>
      </c>
    </row>
    <row r="21726" spans="1:7" x14ac:dyDescent="0.35">
      <c r="A21726" t="s">
        <v>23</v>
      </c>
      <c r="B21726" t="s">
        <v>1166</v>
      </c>
      <c r="C21726">
        <v>111</v>
      </c>
      <c r="D21726" t="s">
        <v>1019</v>
      </c>
      <c r="E21726" t="s">
        <v>162</v>
      </c>
      <c r="F21726" t="s">
        <v>531</v>
      </c>
      <c r="G21726" t="s">
        <v>140</v>
      </c>
    </row>
    <row r="21727" spans="1:7" x14ac:dyDescent="0.35">
      <c r="A21727" t="s">
        <v>24</v>
      </c>
      <c r="B21727" t="s">
        <v>1165</v>
      </c>
      <c r="C21727">
        <v>113</v>
      </c>
      <c r="D21727" t="s">
        <v>140</v>
      </c>
      <c r="E21727" t="s">
        <v>532</v>
      </c>
      <c r="F21727" t="s">
        <v>531</v>
      </c>
      <c r="G21727" t="s">
        <v>140</v>
      </c>
    </row>
    <row r="21728" spans="1:7" x14ac:dyDescent="0.35">
      <c r="A21728" t="s">
        <v>24</v>
      </c>
      <c r="B21728" t="s">
        <v>1166</v>
      </c>
      <c r="C21728">
        <v>164</v>
      </c>
      <c r="D21728" t="s">
        <v>1014</v>
      </c>
      <c r="E21728" t="s">
        <v>573</v>
      </c>
      <c r="F21728" t="s">
        <v>420</v>
      </c>
      <c r="G21728" t="s">
        <v>140</v>
      </c>
    </row>
    <row r="21729" spans="1:7" x14ac:dyDescent="0.35">
      <c r="A21729" t="s">
        <v>25</v>
      </c>
      <c r="B21729" t="s">
        <v>1165</v>
      </c>
      <c r="C21729">
        <v>111</v>
      </c>
      <c r="D21729" t="s">
        <v>140</v>
      </c>
      <c r="E21729" t="s">
        <v>924</v>
      </c>
      <c r="F21729" t="s">
        <v>923</v>
      </c>
      <c r="G21729" t="s">
        <v>140</v>
      </c>
    </row>
    <row r="21730" spans="1:7" x14ac:dyDescent="0.35">
      <c r="A21730" t="s">
        <v>25</v>
      </c>
      <c r="B21730" t="s">
        <v>1166</v>
      </c>
      <c r="C21730">
        <v>160</v>
      </c>
      <c r="D21730" t="s">
        <v>1014</v>
      </c>
      <c r="E21730" t="s">
        <v>932</v>
      </c>
      <c r="F21730" t="s">
        <v>780</v>
      </c>
      <c r="G21730" t="s">
        <v>140</v>
      </c>
    </row>
    <row r="21731" spans="1:7" x14ac:dyDescent="0.35">
      <c r="A21731" t="s">
        <v>26</v>
      </c>
      <c r="B21731" t="s">
        <v>1165</v>
      </c>
      <c r="C21731">
        <v>120</v>
      </c>
      <c r="D21731" t="s">
        <v>1013</v>
      </c>
      <c r="E21731" t="s">
        <v>1053</v>
      </c>
      <c r="F21731" t="s">
        <v>110</v>
      </c>
      <c r="G21731" t="s">
        <v>140</v>
      </c>
    </row>
    <row r="21732" spans="1:7" x14ac:dyDescent="0.35">
      <c r="A21732" t="s">
        <v>26</v>
      </c>
      <c r="B21732" t="s">
        <v>1166</v>
      </c>
      <c r="C21732">
        <v>154</v>
      </c>
      <c r="D21732" t="s">
        <v>1063</v>
      </c>
      <c r="E21732" t="s">
        <v>749</v>
      </c>
      <c r="F21732" t="s">
        <v>675</v>
      </c>
      <c r="G21732" t="s">
        <v>140</v>
      </c>
    </row>
    <row r="21733" spans="1:7" x14ac:dyDescent="0.35">
      <c r="A21733" t="s">
        <v>27</v>
      </c>
      <c r="B21733" t="s">
        <v>1165</v>
      </c>
      <c r="C21733">
        <v>152</v>
      </c>
      <c r="D21733" t="s">
        <v>140</v>
      </c>
      <c r="E21733" t="s">
        <v>386</v>
      </c>
      <c r="F21733" t="s">
        <v>387</v>
      </c>
      <c r="G21733" t="s">
        <v>140</v>
      </c>
    </row>
    <row r="21734" spans="1:7" x14ac:dyDescent="0.35">
      <c r="A21734" t="s">
        <v>27</v>
      </c>
      <c r="B21734" t="s">
        <v>1166</v>
      </c>
      <c r="C21734">
        <v>142</v>
      </c>
      <c r="D21734" t="s">
        <v>1063</v>
      </c>
      <c r="E21734" t="s">
        <v>371</v>
      </c>
      <c r="F21734" t="s">
        <v>461</v>
      </c>
      <c r="G21734" t="s">
        <v>140</v>
      </c>
    </row>
    <row r="21735" spans="1:7" x14ac:dyDescent="0.35">
      <c r="A21735" t="s">
        <v>28</v>
      </c>
      <c r="B21735" t="s">
        <v>1165</v>
      </c>
      <c r="C21735">
        <v>104</v>
      </c>
      <c r="D21735" t="s">
        <v>140</v>
      </c>
      <c r="E21735" t="s">
        <v>261</v>
      </c>
      <c r="F21735" t="s">
        <v>260</v>
      </c>
      <c r="G21735" t="s">
        <v>140</v>
      </c>
    </row>
    <row r="21736" spans="1:7" x14ac:dyDescent="0.35">
      <c r="A21736" t="s">
        <v>28</v>
      </c>
      <c r="B21736" t="s">
        <v>1166</v>
      </c>
      <c r="C21736">
        <v>142</v>
      </c>
      <c r="D21736" t="s">
        <v>1012</v>
      </c>
      <c r="E21736" t="s">
        <v>187</v>
      </c>
      <c r="F21736" t="s">
        <v>1138</v>
      </c>
      <c r="G21736" t="s">
        <v>140</v>
      </c>
    </row>
    <row r="21737" spans="1:7" x14ac:dyDescent="0.35">
      <c r="A21737" t="s">
        <v>29</v>
      </c>
      <c r="B21737" t="s">
        <v>1165</v>
      </c>
      <c r="C21737">
        <v>151</v>
      </c>
      <c r="D21737" t="s">
        <v>1058</v>
      </c>
      <c r="E21737" t="s">
        <v>394</v>
      </c>
      <c r="F21737" t="s">
        <v>132</v>
      </c>
      <c r="G21737" t="s">
        <v>140</v>
      </c>
    </row>
    <row r="21738" spans="1:7" x14ac:dyDescent="0.35">
      <c r="A21738" t="s">
        <v>29</v>
      </c>
      <c r="B21738" t="s">
        <v>1166</v>
      </c>
      <c r="C21738">
        <v>155</v>
      </c>
      <c r="D21738" t="s">
        <v>1012</v>
      </c>
      <c r="E21738" t="s">
        <v>317</v>
      </c>
      <c r="F21738" t="s">
        <v>986</v>
      </c>
      <c r="G21738" t="s">
        <v>140</v>
      </c>
    </row>
    <row r="21739" spans="1:7" x14ac:dyDescent="0.35">
      <c r="A21739" t="s">
        <v>30</v>
      </c>
      <c r="B21739" t="s">
        <v>1165</v>
      </c>
      <c r="C21739">
        <v>118</v>
      </c>
      <c r="D21739" t="s">
        <v>140</v>
      </c>
      <c r="E21739" t="s">
        <v>87</v>
      </c>
      <c r="F21739" t="s">
        <v>88</v>
      </c>
      <c r="G21739" t="s">
        <v>140</v>
      </c>
    </row>
    <row r="21740" spans="1:7" x14ac:dyDescent="0.35">
      <c r="A21740" t="s">
        <v>30</v>
      </c>
      <c r="B21740" t="s">
        <v>1166</v>
      </c>
      <c r="C21740">
        <v>136</v>
      </c>
      <c r="D21740" t="s">
        <v>140</v>
      </c>
      <c r="E21740" t="s">
        <v>543</v>
      </c>
      <c r="F21740" t="s">
        <v>542</v>
      </c>
      <c r="G21740" t="s">
        <v>140</v>
      </c>
    </row>
    <row r="21741" spans="1:7" x14ac:dyDescent="0.35">
      <c r="A21741" t="s">
        <v>31</v>
      </c>
      <c r="B21741" t="s">
        <v>1165</v>
      </c>
      <c r="C21741">
        <v>136</v>
      </c>
      <c r="D21741" t="s">
        <v>140</v>
      </c>
      <c r="E21741" t="s">
        <v>664</v>
      </c>
      <c r="F21741" t="s">
        <v>665</v>
      </c>
      <c r="G21741" t="s">
        <v>140</v>
      </c>
    </row>
    <row r="21742" spans="1:7" x14ac:dyDescent="0.35">
      <c r="A21742" t="s">
        <v>31</v>
      </c>
      <c r="B21742" t="s">
        <v>1166</v>
      </c>
      <c r="C21742">
        <v>72</v>
      </c>
      <c r="D21742" t="s">
        <v>140</v>
      </c>
      <c r="E21742" t="s">
        <v>999</v>
      </c>
      <c r="F21742" t="s">
        <v>998</v>
      </c>
      <c r="G21742" t="s">
        <v>140</v>
      </c>
    </row>
    <row r="21743" spans="1:7" x14ac:dyDescent="0.35">
      <c r="A21743" t="s">
        <v>32</v>
      </c>
      <c r="B21743" t="s">
        <v>1165</v>
      </c>
      <c r="C21743">
        <v>2290</v>
      </c>
      <c r="D21743" t="s">
        <v>1010</v>
      </c>
      <c r="E21743" t="s">
        <v>893</v>
      </c>
      <c r="F21743" t="s">
        <v>1158</v>
      </c>
      <c r="G21743" t="s">
        <v>140</v>
      </c>
    </row>
    <row r="21744" spans="1:7" x14ac:dyDescent="0.35">
      <c r="A21744" t="s">
        <v>32</v>
      </c>
      <c r="B21744" t="s">
        <v>1166</v>
      </c>
      <c r="C21744">
        <v>3581</v>
      </c>
      <c r="D21744" t="s">
        <v>1014</v>
      </c>
      <c r="E21744" t="s">
        <v>848</v>
      </c>
      <c r="F21744" t="s">
        <v>670</v>
      </c>
      <c r="G21744" t="s">
        <v>140</v>
      </c>
    </row>
    <row r="21746" spans="1:7" x14ac:dyDescent="0.35">
      <c r="A21746" t="s">
        <v>2030</v>
      </c>
    </row>
    <row r="21747" spans="1:7" x14ac:dyDescent="0.35">
      <c r="A21747" t="s">
        <v>2</v>
      </c>
      <c r="B21747" t="s">
        <v>1233</v>
      </c>
      <c r="C21747" t="s">
        <v>3</v>
      </c>
      <c r="D21747" t="s">
        <v>1133</v>
      </c>
      <c r="E21747" t="s">
        <v>85</v>
      </c>
      <c r="F21747" t="s">
        <v>86</v>
      </c>
      <c r="G21747" t="s">
        <v>136</v>
      </c>
    </row>
    <row r="21748" spans="1:7" x14ac:dyDescent="0.35">
      <c r="A21748" t="s">
        <v>8</v>
      </c>
      <c r="B21748" t="s">
        <v>1236</v>
      </c>
      <c r="C21748">
        <v>18</v>
      </c>
      <c r="D21748" t="s">
        <v>140</v>
      </c>
      <c r="E21748" t="s">
        <v>1102</v>
      </c>
      <c r="F21748" t="s">
        <v>1137</v>
      </c>
      <c r="G21748" t="s">
        <v>140</v>
      </c>
    </row>
    <row r="21749" spans="1:7" x14ac:dyDescent="0.35">
      <c r="A21749" t="s">
        <v>8</v>
      </c>
      <c r="B21749" t="s">
        <v>1234</v>
      </c>
      <c r="C21749">
        <v>86</v>
      </c>
      <c r="D21749" t="s">
        <v>140</v>
      </c>
      <c r="E21749" t="s">
        <v>1059</v>
      </c>
      <c r="F21749" t="s">
        <v>1153</v>
      </c>
      <c r="G21749" t="s">
        <v>140</v>
      </c>
    </row>
    <row r="21750" spans="1:7" x14ac:dyDescent="0.35">
      <c r="A21750" t="s">
        <v>8</v>
      </c>
      <c r="B21750" t="s">
        <v>1235</v>
      </c>
      <c r="C21750">
        <v>119</v>
      </c>
      <c r="D21750" t="s">
        <v>140</v>
      </c>
      <c r="E21750" t="s">
        <v>654</v>
      </c>
      <c r="F21750" t="s">
        <v>653</v>
      </c>
      <c r="G21750" t="s">
        <v>140</v>
      </c>
    </row>
    <row r="21751" spans="1:7" x14ac:dyDescent="0.35">
      <c r="A21751" t="s">
        <v>9</v>
      </c>
      <c r="B21751" t="s">
        <v>1236</v>
      </c>
      <c r="C21751">
        <v>28</v>
      </c>
      <c r="D21751" t="s">
        <v>954</v>
      </c>
      <c r="E21751" t="s">
        <v>462</v>
      </c>
      <c r="F21751" t="s">
        <v>613</v>
      </c>
      <c r="G21751" t="s">
        <v>140</v>
      </c>
    </row>
    <row r="21752" spans="1:7" x14ac:dyDescent="0.35">
      <c r="A21752" t="s">
        <v>9</v>
      </c>
      <c r="B21752" t="s">
        <v>1234</v>
      </c>
      <c r="C21752">
        <v>61</v>
      </c>
      <c r="D21752" t="s">
        <v>140</v>
      </c>
      <c r="E21752" t="s">
        <v>117</v>
      </c>
      <c r="F21752" t="s">
        <v>118</v>
      </c>
      <c r="G21752" t="s">
        <v>140</v>
      </c>
    </row>
    <row r="21753" spans="1:7" x14ac:dyDescent="0.35">
      <c r="A21753" t="s">
        <v>9</v>
      </c>
      <c r="B21753" t="s">
        <v>1235</v>
      </c>
      <c r="C21753">
        <v>183</v>
      </c>
      <c r="D21753" t="s">
        <v>1016</v>
      </c>
      <c r="E21753" t="s">
        <v>111</v>
      </c>
      <c r="F21753" t="s">
        <v>116</v>
      </c>
      <c r="G21753" t="s">
        <v>140</v>
      </c>
    </row>
    <row r="21754" spans="1:7" x14ac:dyDescent="0.35">
      <c r="A21754" t="s">
        <v>10</v>
      </c>
      <c r="B21754" t="s">
        <v>1236</v>
      </c>
      <c r="C21754">
        <v>28</v>
      </c>
      <c r="D21754" t="s">
        <v>140</v>
      </c>
      <c r="E21754" t="s">
        <v>614</v>
      </c>
      <c r="F21754" t="s">
        <v>613</v>
      </c>
      <c r="G21754" t="s">
        <v>140</v>
      </c>
    </row>
    <row r="21755" spans="1:7" x14ac:dyDescent="0.35">
      <c r="A21755" t="s">
        <v>10</v>
      </c>
      <c r="B21755" t="s">
        <v>1234</v>
      </c>
      <c r="C21755">
        <v>84</v>
      </c>
      <c r="D21755" t="s">
        <v>1047</v>
      </c>
      <c r="E21755" t="s">
        <v>1054</v>
      </c>
      <c r="F21755" t="s">
        <v>1097</v>
      </c>
      <c r="G21755" t="s">
        <v>140</v>
      </c>
    </row>
    <row r="21756" spans="1:7" x14ac:dyDescent="0.35">
      <c r="A21756" t="s">
        <v>10</v>
      </c>
      <c r="B21756" t="s">
        <v>1235</v>
      </c>
      <c r="C21756">
        <v>101</v>
      </c>
      <c r="D21756" t="s">
        <v>140</v>
      </c>
      <c r="E21756" t="s">
        <v>729</v>
      </c>
      <c r="F21756" t="s">
        <v>906</v>
      </c>
      <c r="G21756" t="s">
        <v>140</v>
      </c>
    </row>
    <row r="21757" spans="1:7" x14ac:dyDescent="0.35">
      <c r="A21757" t="s">
        <v>11</v>
      </c>
      <c r="B21757" t="s">
        <v>1236</v>
      </c>
      <c r="C21757">
        <v>29</v>
      </c>
      <c r="D21757" t="s">
        <v>140</v>
      </c>
      <c r="E21757" t="s">
        <v>394</v>
      </c>
      <c r="F21757" t="s">
        <v>1121</v>
      </c>
      <c r="G21757" t="s">
        <v>140</v>
      </c>
    </row>
    <row r="21758" spans="1:7" x14ac:dyDescent="0.35">
      <c r="A21758" t="s">
        <v>11</v>
      </c>
      <c r="B21758" t="s">
        <v>1234</v>
      </c>
      <c r="C21758">
        <v>80</v>
      </c>
      <c r="D21758" t="s">
        <v>140</v>
      </c>
      <c r="E21758" t="s">
        <v>977</v>
      </c>
      <c r="F21758" t="s">
        <v>1024</v>
      </c>
      <c r="G21758" t="s">
        <v>140</v>
      </c>
    </row>
    <row r="21759" spans="1:7" x14ac:dyDescent="0.35">
      <c r="A21759" t="s">
        <v>11</v>
      </c>
      <c r="B21759" t="s">
        <v>1235</v>
      </c>
      <c r="C21759">
        <v>166</v>
      </c>
      <c r="D21759" t="s">
        <v>140</v>
      </c>
      <c r="E21759" t="s">
        <v>897</v>
      </c>
      <c r="F21759" t="s">
        <v>898</v>
      </c>
      <c r="G21759" t="s">
        <v>140</v>
      </c>
    </row>
    <row r="21760" spans="1:7" x14ac:dyDescent="0.35">
      <c r="A21760" t="s">
        <v>12</v>
      </c>
      <c r="B21760" t="s">
        <v>1236</v>
      </c>
      <c r="C21760">
        <v>22</v>
      </c>
      <c r="D21760" t="s">
        <v>140</v>
      </c>
      <c r="E21760" t="s">
        <v>157</v>
      </c>
      <c r="F21760" t="s">
        <v>156</v>
      </c>
      <c r="G21760" t="s">
        <v>140</v>
      </c>
    </row>
    <row r="21761" spans="1:7" x14ac:dyDescent="0.35">
      <c r="A21761" t="s">
        <v>12</v>
      </c>
      <c r="B21761" t="s">
        <v>1234</v>
      </c>
      <c r="C21761">
        <v>81</v>
      </c>
      <c r="D21761" t="s">
        <v>140</v>
      </c>
      <c r="E21761" t="s">
        <v>371</v>
      </c>
      <c r="F21761" t="s">
        <v>370</v>
      </c>
      <c r="G21761" t="s">
        <v>140</v>
      </c>
    </row>
    <row r="21762" spans="1:7" x14ac:dyDescent="0.35">
      <c r="A21762" t="s">
        <v>12</v>
      </c>
      <c r="B21762" t="s">
        <v>1235</v>
      </c>
      <c r="C21762">
        <v>140</v>
      </c>
      <c r="D21762" t="s">
        <v>1063</v>
      </c>
      <c r="E21762" t="s">
        <v>994</v>
      </c>
      <c r="F21762" t="s">
        <v>143</v>
      </c>
      <c r="G21762" t="s">
        <v>140</v>
      </c>
    </row>
    <row r="21763" spans="1:7" x14ac:dyDescent="0.35">
      <c r="A21763" t="s">
        <v>13</v>
      </c>
      <c r="B21763" t="s">
        <v>1236</v>
      </c>
      <c r="C21763">
        <v>21</v>
      </c>
      <c r="D21763" t="s">
        <v>140</v>
      </c>
      <c r="E21763" t="s">
        <v>849</v>
      </c>
      <c r="F21763" t="s">
        <v>927</v>
      </c>
      <c r="G21763" t="s">
        <v>140</v>
      </c>
    </row>
    <row r="21764" spans="1:7" x14ac:dyDescent="0.35">
      <c r="A21764" t="s">
        <v>13</v>
      </c>
      <c r="B21764" t="s">
        <v>1234</v>
      </c>
      <c r="C21764">
        <v>75</v>
      </c>
      <c r="D21764" t="s">
        <v>140</v>
      </c>
      <c r="E21764" t="s">
        <v>812</v>
      </c>
      <c r="F21764" t="s">
        <v>811</v>
      </c>
      <c r="G21764" t="s">
        <v>140</v>
      </c>
    </row>
    <row r="21765" spans="1:7" x14ac:dyDescent="0.35">
      <c r="A21765" t="s">
        <v>13</v>
      </c>
      <c r="B21765" t="s">
        <v>1235</v>
      </c>
      <c r="C21765">
        <v>80</v>
      </c>
      <c r="D21765" t="s">
        <v>1011</v>
      </c>
      <c r="E21765" t="s">
        <v>952</v>
      </c>
      <c r="F21765" t="s">
        <v>461</v>
      </c>
      <c r="G21765" t="s">
        <v>140</v>
      </c>
    </row>
    <row r="21766" spans="1:7" x14ac:dyDescent="0.35">
      <c r="A21766" t="s">
        <v>14</v>
      </c>
      <c r="B21766" t="s">
        <v>1236</v>
      </c>
      <c r="C21766">
        <v>19</v>
      </c>
      <c r="D21766" t="s">
        <v>140</v>
      </c>
      <c r="E21766" t="s">
        <v>411</v>
      </c>
      <c r="F21766" t="s">
        <v>410</v>
      </c>
      <c r="G21766" t="s">
        <v>140</v>
      </c>
    </row>
    <row r="21767" spans="1:7" x14ac:dyDescent="0.35">
      <c r="A21767" t="s">
        <v>14</v>
      </c>
      <c r="B21767" t="s">
        <v>1234</v>
      </c>
      <c r="C21767">
        <v>46</v>
      </c>
      <c r="D21767" t="s">
        <v>1018</v>
      </c>
      <c r="E21767" t="s">
        <v>812</v>
      </c>
      <c r="F21767" t="s">
        <v>461</v>
      </c>
      <c r="G21767" t="s">
        <v>140</v>
      </c>
    </row>
    <row r="21768" spans="1:7" x14ac:dyDescent="0.35">
      <c r="A21768" t="s">
        <v>14</v>
      </c>
      <c r="B21768" t="s">
        <v>1235</v>
      </c>
      <c r="C21768">
        <v>153</v>
      </c>
      <c r="D21768" t="s">
        <v>1017</v>
      </c>
      <c r="E21768" t="s">
        <v>532</v>
      </c>
      <c r="F21768" t="s">
        <v>680</v>
      </c>
      <c r="G21768" t="s">
        <v>140</v>
      </c>
    </row>
    <row r="21769" spans="1:7" x14ac:dyDescent="0.35">
      <c r="A21769" t="s">
        <v>15</v>
      </c>
      <c r="B21769" t="s">
        <v>1236</v>
      </c>
      <c r="C21769">
        <v>16</v>
      </c>
      <c r="D21769" t="s">
        <v>140</v>
      </c>
      <c r="E21769" t="s">
        <v>376</v>
      </c>
      <c r="F21769" t="s">
        <v>377</v>
      </c>
      <c r="G21769" t="s">
        <v>140</v>
      </c>
    </row>
    <row r="21770" spans="1:7" x14ac:dyDescent="0.35">
      <c r="A21770" t="s">
        <v>15</v>
      </c>
      <c r="B21770" t="s">
        <v>1234</v>
      </c>
      <c r="C21770">
        <v>60</v>
      </c>
      <c r="D21770" t="s">
        <v>140</v>
      </c>
      <c r="E21770" t="s">
        <v>87</v>
      </c>
      <c r="F21770" t="s">
        <v>88</v>
      </c>
      <c r="G21770" t="s">
        <v>140</v>
      </c>
    </row>
    <row r="21771" spans="1:7" x14ac:dyDescent="0.35">
      <c r="A21771" t="s">
        <v>15</v>
      </c>
      <c r="B21771" t="s">
        <v>1235</v>
      </c>
      <c r="C21771">
        <v>144</v>
      </c>
      <c r="D21771" t="s">
        <v>140</v>
      </c>
      <c r="E21771" t="s">
        <v>490</v>
      </c>
      <c r="F21771" t="s">
        <v>491</v>
      </c>
      <c r="G21771" t="s">
        <v>140</v>
      </c>
    </row>
    <row r="21772" spans="1:7" x14ac:dyDescent="0.35">
      <c r="A21772" t="s">
        <v>16</v>
      </c>
      <c r="B21772" t="s">
        <v>1236</v>
      </c>
      <c r="C21772">
        <v>12</v>
      </c>
      <c r="D21772" t="s">
        <v>140</v>
      </c>
      <c r="E21772" t="s">
        <v>365</v>
      </c>
      <c r="F21772" t="s">
        <v>364</v>
      </c>
      <c r="G21772" t="s">
        <v>140</v>
      </c>
    </row>
    <row r="21773" spans="1:7" x14ac:dyDescent="0.35">
      <c r="A21773" t="s">
        <v>16</v>
      </c>
      <c r="B21773" t="s">
        <v>1234</v>
      </c>
      <c r="C21773">
        <v>59</v>
      </c>
      <c r="D21773" t="s">
        <v>140</v>
      </c>
      <c r="E21773" t="s">
        <v>574</v>
      </c>
      <c r="F21773" t="s">
        <v>806</v>
      </c>
      <c r="G21773" t="s">
        <v>140</v>
      </c>
    </row>
    <row r="21774" spans="1:7" x14ac:dyDescent="0.35">
      <c r="A21774" t="s">
        <v>16</v>
      </c>
      <c r="B21774" t="s">
        <v>1235</v>
      </c>
      <c r="C21774">
        <v>202</v>
      </c>
      <c r="D21774" t="s">
        <v>1011</v>
      </c>
      <c r="E21774" t="s">
        <v>412</v>
      </c>
      <c r="F21774" t="s">
        <v>572</v>
      </c>
      <c r="G21774" t="s">
        <v>140</v>
      </c>
    </row>
    <row r="21775" spans="1:7" x14ac:dyDescent="0.35">
      <c r="A21775" t="s">
        <v>17</v>
      </c>
      <c r="B21775" t="s">
        <v>1236</v>
      </c>
      <c r="C21775">
        <v>13</v>
      </c>
      <c r="D21775" t="s">
        <v>140</v>
      </c>
      <c r="E21775" t="s">
        <v>140</v>
      </c>
      <c r="F21775" t="s">
        <v>177</v>
      </c>
      <c r="G21775" t="s">
        <v>140</v>
      </c>
    </row>
    <row r="21776" spans="1:7" x14ac:dyDescent="0.35">
      <c r="A21776" t="s">
        <v>17</v>
      </c>
      <c r="B21776" t="s">
        <v>1234</v>
      </c>
      <c r="C21776">
        <v>90</v>
      </c>
      <c r="D21776" t="s">
        <v>1017</v>
      </c>
      <c r="E21776" t="s">
        <v>117</v>
      </c>
      <c r="F21776" t="s">
        <v>94</v>
      </c>
      <c r="G21776" t="s">
        <v>140</v>
      </c>
    </row>
    <row r="21777" spans="1:7" x14ac:dyDescent="0.35">
      <c r="A21777" t="s">
        <v>17</v>
      </c>
      <c r="B21777" t="s">
        <v>1235</v>
      </c>
      <c r="C21777">
        <v>141</v>
      </c>
      <c r="D21777" t="s">
        <v>140</v>
      </c>
      <c r="E21777" t="s">
        <v>937</v>
      </c>
      <c r="F21777" t="s">
        <v>936</v>
      </c>
      <c r="G21777" t="s">
        <v>140</v>
      </c>
    </row>
    <row r="21778" spans="1:7" x14ac:dyDescent="0.35">
      <c r="A21778" t="s">
        <v>18</v>
      </c>
      <c r="B21778" t="s">
        <v>1236</v>
      </c>
      <c r="C21778">
        <v>13</v>
      </c>
      <c r="D21778" t="s">
        <v>140</v>
      </c>
      <c r="E21778" t="s">
        <v>264</v>
      </c>
      <c r="F21778" t="s">
        <v>263</v>
      </c>
      <c r="G21778" t="s">
        <v>140</v>
      </c>
    </row>
    <row r="21779" spans="1:7" x14ac:dyDescent="0.35">
      <c r="A21779" t="s">
        <v>18</v>
      </c>
      <c r="B21779" t="s">
        <v>1234</v>
      </c>
      <c r="C21779">
        <v>85</v>
      </c>
      <c r="D21779" t="s">
        <v>1017</v>
      </c>
      <c r="E21779" t="s">
        <v>501</v>
      </c>
      <c r="F21779" t="s">
        <v>806</v>
      </c>
      <c r="G21779" t="s">
        <v>140</v>
      </c>
    </row>
    <row r="21780" spans="1:7" x14ac:dyDescent="0.35">
      <c r="A21780" t="s">
        <v>18</v>
      </c>
      <c r="B21780" t="s">
        <v>1235</v>
      </c>
      <c r="C21780">
        <v>107</v>
      </c>
      <c r="D21780" t="s">
        <v>140</v>
      </c>
      <c r="E21780" t="s">
        <v>446</v>
      </c>
      <c r="F21780" t="s">
        <v>447</v>
      </c>
      <c r="G21780" t="s">
        <v>140</v>
      </c>
    </row>
    <row r="21781" spans="1:7" x14ac:dyDescent="0.35">
      <c r="A21781" t="s">
        <v>19</v>
      </c>
      <c r="B21781" t="s">
        <v>1236</v>
      </c>
      <c r="C21781">
        <v>15</v>
      </c>
      <c r="D21781" t="s">
        <v>140</v>
      </c>
      <c r="E21781" t="s">
        <v>1102</v>
      </c>
      <c r="F21781" t="s">
        <v>1137</v>
      </c>
      <c r="G21781" t="s">
        <v>140</v>
      </c>
    </row>
    <row r="21782" spans="1:7" x14ac:dyDescent="0.35">
      <c r="A21782" t="s">
        <v>19</v>
      </c>
      <c r="B21782" t="s">
        <v>1234</v>
      </c>
      <c r="C21782">
        <v>62</v>
      </c>
      <c r="D21782" t="s">
        <v>140</v>
      </c>
      <c r="E21782" t="s">
        <v>115</v>
      </c>
      <c r="F21782" t="s">
        <v>116</v>
      </c>
      <c r="G21782" t="s">
        <v>140</v>
      </c>
    </row>
    <row r="21783" spans="1:7" x14ac:dyDescent="0.35">
      <c r="A21783" t="s">
        <v>19</v>
      </c>
      <c r="B21783" t="s">
        <v>1235</v>
      </c>
      <c r="C21783">
        <v>158</v>
      </c>
      <c r="D21783" t="s">
        <v>1010</v>
      </c>
      <c r="E21783" t="s">
        <v>1095</v>
      </c>
      <c r="F21783" t="s">
        <v>316</v>
      </c>
      <c r="G21783" t="s">
        <v>140</v>
      </c>
    </row>
    <row r="21784" spans="1:7" x14ac:dyDescent="0.35">
      <c r="A21784" t="s">
        <v>20</v>
      </c>
      <c r="B21784" t="s">
        <v>1236</v>
      </c>
      <c r="C21784">
        <v>29</v>
      </c>
      <c r="D21784" t="s">
        <v>140</v>
      </c>
      <c r="E21784" t="s">
        <v>832</v>
      </c>
      <c r="F21784" t="s">
        <v>569</v>
      </c>
      <c r="G21784" t="s">
        <v>1011</v>
      </c>
    </row>
    <row r="21785" spans="1:7" x14ac:dyDescent="0.35">
      <c r="A21785" t="s">
        <v>20</v>
      </c>
      <c r="B21785" t="s">
        <v>1234</v>
      </c>
      <c r="C21785">
        <v>61</v>
      </c>
      <c r="D21785" t="s">
        <v>1008</v>
      </c>
      <c r="E21785" t="s">
        <v>1100</v>
      </c>
      <c r="F21785" t="s">
        <v>951</v>
      </c>
      <c r="G21785" t="s">
        <v>140</v>
      </c>
    </row>
    <row r="21786" spans="1:7" x14ac:dyDescent="0.35">
      <c r="A21786" t="s">
        <v>20</v>
      </c>
      <c r="B21786" t="s">
        <v>1235</v>
      </c>
      <c r="C21786">
        <v>171</v>
      </c>
      <c r="D21786" t="s">
        <v>140</v>
      </c>
      <c r="E21786" t="s">
        <v>456</v>
      </c>
      <c r="F21786" t="s">
        <v>621</v>
      </c>
      <c r="G21786" t="s">
        <v>140</v>
      </c>
    </row>
    <row r="21787" spans="1:7" x14ac:dyDescent="0.35">
      <c r="A21787" t="s">
        <v>21</v>
      </c>
      <c r="B21787" t="s">
        <v>1236</v>
      </c>
      <c r="C21787">
        <v>44</v>
      </c>
      <c r="D21787" t="s">
        <v>140</v>
      </c>
      <c r="E21787" t="s">
        <v>240</v>
      </c>
      <c r="F21787" t="s">
        <v>239</v>
      </c>
      <c r="G21787" t="s">
        <v>140</v>
      </c>
    </row>
    <row r="21788" spans="1:7" x14ac:dyDescent="0.35">
      <c r="A21788" t="s">
        <v>21</v>
      </c>
      <c r="B21788" t="s">
        <v>1234</v>
      </c>
      <c r="C21788">
        <v>38</v>
      </c>
      <c r="D21788" t="s">
        <v>140</v>
      </c>
      <c r="E21788" t="s">
        <v>421</v>
      </c>
      <c r="F21788" t="s">
        <v>420</v>
      </c>
      <c r="G21788" t="s">
        <v>140</v>
      </c>
    </row>
    <row r="21789" spans="1:7" x14ac:dyDescent="0.35">
      <c r="A21789" t="s">
        <v>21</v>
      </c>
      <c r="B21789" t="s">
        <v>1235</v>
      </c>
      <c r="C21789">
        <v>151</v>
      </c>
      <c r="D21789" t="s">
        <v>140</v>
      </c>
      <c r="E21789" t="s">
        <v>978</v>
      </c>
      <c r="F21789" t="s">
        <v>979</v>
      </c>
      <c r="G21789" t="s">
        <v>140</v>
      </c>
    </row>
    <row r="21790" spans="1:7" x14ac:dyDescent="0.35">
      <c r="A21790" t="s">
        <v>22</v>
      </c>
      <c r="B21790" t="s">
        <v>1236</v>
      </c>
      <c r="C21790">
        <v>20</v>
      </c>
      <c r="D21790" t="s">
        <v>1065</v>
      </c>
      <c r="E21790" t="s">
        <v>1072</v>
      </c>
      <c r="F21790" t="s">
        <v>387</v>
      </c>
      <c r="G21790" t="s">
        <v>140</v>
      </c>
    </row>
    <row r="21791" spans="1:7" x14ac:dyDescent="0.35">
      <c r="A21791" t="s">
        <v>22</v>
      </c>
      <c r="B21791" t="s">
        <v>1234</v>
      </c>
      <c r="C21791">
        <v>69</v>
      </c>
      <c r="D21791" t="s">
        <v>140</v>
      </c>
      <c r="E21791" t="s">
        <v>867</v>
      </c>
      <c r="F21791" t="s">
        <v>868</v>
      </c>
      <c r="G21791" t="s">
        <v>140</v>
      </c>
    </row>
    <row r="21792" spans="1:7" x14ac:dyDescent="0.35">
      <c r="A21792" t="s">
        <v>22</v>
      </c>
      <c r="B21792" t="s">
        <v>1235</v>
      </c>
      <c r="C21792">
        <v>145</v>
      </c>
      <c r="D21792" t="s">
        <v>1021</v>
      </c>
      <c r="E21792" t="s">
        <v>490</v>
      </c>
      <c r="F21792" t="s">
        <v>539</v>
      </c>
      <c r="G21792" t="s">
        <v>140</v>
      </c>
    </row>
    <row r="21793" spans="1:7" x14ac:dyDescent="0.35">
      <c r="A21793" t="s">
        <v>23</v>
      </c>
      <c r="B21793" t="s">
        <v>1236</v>
      </c>
      <c r="C21793">
        <v>32</v>
      </c>
      <c r="D21793" t="s">
        <v>140</v>
      </c>
      <c r="E21793" t="s">
        <v>421</v>
      </c>
      <c r="F21793" t="s">
        <v>420</v>
      </c>
      <c r="G21793" t="s">
        <v>140</v>
      </c>
    </row>
    <row r="21794" spans="1:7" x14ac:dyDescent="0.35">
      <c r="A21794" t="s">
        <v>23</v>
      </c>
      <c r="B21794" t="s">
        <v>1234</v>
      </c>
      <c r="C21794">
        <v>83</v>
      </c>
      <c r="D21794" t="s">
        <v>140</v>
      </c>
      <c r="E21794" t="s">
        <v>1003</v>
      </c>
      <c r="F21794" t="s">
        <v>1002</v>
      </c>
      <c r="G21794" t="s">
        <v>140</v>
      </c>
    </row>
    <row r="21795" spans="1:7" x14ac:dyDescent="0.35">
      <c r="A21795" t="s">
        <v>23</v>
      </c>
      <c r="B21795" t="s">
        <v>1235</v>
      </c>
      <c r="C21795">
        <v>101</v>
      </c>
      <c r="D21795" t="s">
        <v>949</v>
      </c>
      <c r="E21795" t="s">
        <v>289</v>
      </c>
      <c r="F21795" t="s">
        <v>912</v>
      </c>
      <c r="G21795" t="s">
        <v>140</v>
      </c>
    </row>
    <row r="21796" spans="1:7" x14ac:dyDescent="0.35">
      <c r="A21796" t="s">
        <v>24</v>
      </c>
      <c r="B21796" t="s">
        <v>1236</v>
      </c>
      <c r="C21796">
        <v>19</v>
      </c>
      <c r="D21796" t="s">
        <v>140</v>
      </c>
      <c r="E21796" t="s">
        <v>808</v>
      </c>
      <c r="F21796" t="s">
        <v>807</v>
      </c>
      <c r="G21796" t="s">
        <v>140</v>
      </c>
    </row>
    <row r="21797" spans="1:7" x14ac:dyDescent="0.35">
      <c r="A21797" t="s">
        <v>24</v>
      </c>
      <c r="B21797" t="s">
        <v>1234</v>
      </c>
      <c r="C21797">
        <v>73</v>
      </c>
      <c r="D21797" t="s">
        <v>140</v>
      </c>
      <c r="E21797" t="s">
        <v>993</v>
      </c>
      <c r="F21797" t="s">
        <v>992</v>
      </c>
      <c r="G21797" t="s">
        <v>140</v>
      </c>
    </row>
    <row r="21798" spans="1:7" x14ac:dyDescent="0.35">
      <c r="A21798" t="s">
        <v>24</v>
      </c>
      <c r="B21798" t="s">
        <v>1235</v>
      </c>
      <c r="C21798">
        <v>185</v>
      </c>
      <c r="D21798" t="s">
        <v>1009</v>
      </c>
      <c r="E21798" t="s">
        <v>860</v>
      </c>
      <c r="F21798" t="s">
        <v>989</v>
      </c>
      <c r="G21798" t="s">
        <v>140</v>
      </c>
    </row>
    <row r="21799" spans="1:7" x14ac:dyDescent="0.35">
      <c r="A21799" t="s">
        <v>25</v>
      </c>
      <c r="B21799" t="s">
        <v>1236</v>
      </c>
      <c r="C21799">
        <v>16</v>
      </c>
      <c r="D21799" t="s">
        <v>140</v>
      </c>
      <c r="E21799" t="s">
        <v>865</v>
      </c>
      <c r="F21799" t="s">
        <v>1246</v>
      </c>
      <c r="G21799" t="s">
        <v>140</v>
      </c>
    </row>
    <row r="21800" spans="1:7" x14ac:dyDescent="0.35">
      <c r="A21800" t="s">
        <v>25</v>
      </c>
      <c r="B21800" t="s">
        <v>1234</v>
      </c>
      <c r="C21800">
        <v>80</v>
      </c>
      <c r="D21800" t="s">
        <v>140</v>
      </c>
      <c r="E21800" t="s">
        <v>893</v>
      </c>
      <c r="F21800" t="s">
        <v>892</v>
      </c>
      <c r="G21800" t="s">
        <v>140</v>
      </c>
    </row>
    <row r="21801" spans="1:7" x14ac:dyDescent="0.35">
      <c r="A21801" t="s">
        <v>25</v>
      </c>
      <c r="B21801" t="s">
        <v>1235</v>
      </c>
      <c r="C21801">
        <v>175</v>
      </c>
      <c r="D21801" t="s">
        <v>1009</v>
      </c>
      <c r="E21801" t="s">
        <v>913</v>
      </c>
      <c r="F21801" t="s">
        <v>905</v>
      </c>
      <c r="G21801" t="s">
        <v>140</v>
      </c>
    </row>
    <row r="21802" spans="1:7" x14ac:dyDescent="0.35">
      <c r="A21802" t="s">
        <v>26</v>
      </c>
      <c r="B21802" t="s">
        <v>1236</v>
      </c>
      <c r="C21802">
        <v>20</v>
      </c>
      <c r="D21802" t="s">
        <v>140</v>
      </c>
      <c r="E21802" t="s">
        <v>1023</v>
      </c>
      <c r="F21802" t="s">
        <v>1198</v>
      </c>
      <c r="G21802" t="s">
        <v>140</v>
      </c>
    </row>
    <row r="21803" spans="1:7" x14ac:dyDescent="0.35">
      <c r="A21803" t="s">
        <v>26</v>
      </c>
      <c r="B21803" t="s">
        <v>1234</v>
      </c>
      <c r="C21803">
        <v>95</v>
      </c>
      <c r="D21803" t="s">
        <v>140</v>
      </c>
      <c r="E21803" t="s">
        <v>1065</v>
      </c>
      <c r="F21803" t="s">
        <v>1190</v>
      </c>
      <c r="G21803" t="s">
        <v>140</v>
      </c>
    </row>
    <row r="21804" spans="1:7" x14ac:dyDescent="0.35">
      <c r="A21804" t="s">
        <v>26</v>
      </c>
      <c r="B21804" t="s">
        <v>1235</v>
      </c>
      <c r="C21804">
        <v>159</v>
      </c>
      <c r="D21804" t="s">
        <v>1054</v>
      </c>
      <c r="E21804" t="s">
        <v>462</v>
      </c>
      <c r="F21804" t="s">
        <v>640</v>
      </c>
      <c r="G21804" t="s">
        <v>140</v>
      </c>
    </row>
    <row r="21805" spans="1:7" x14ac:dyDescent="0.35">
      <c r="A21805" t="s">
        <v>27</v>
      </c>
      <c r="B21805" t="s">
        <v>1236</v>
      </c>
      <c r="C21805">
        <v>22</v>
      </c>
      <c r="D21805" t="s">
        <v>140</v>
      </c>
      <c r="E21805" t="s">
        <v>425</v>
      </c>
      <c r="F21805" t="s">
        <v>424</v>
      </c>
      <c r="G21805" t="s">
        <v>140</v>
      </c>
    </row>
    <row r="21806" spans="1:7" x14ac:dyDescent="0.35">
      <c r="A21806" t="s">
        <v>27</v>
      </c>
      <c r="B21806" t="s">
        <v>1234</v>
      </c>
      <c r="C21806">
        <v>63</v>
      </c>
      <c r="D21806" t="s">
        <v>140</v>
      </c>
      <c r="E21806" t="s">
        <v>953</v>
      </c>
      <c r="F21806" t="s">
        <v>1114</v>
      </c>
      <c r="G21806" t="s">
        <v>140</v>
      </c>
    </row>
    <row r="21807" spans="1:7" x14ac:dyDescent="0.35">
      <c r="A21807" t="s">
        <v>27</v>
      </c>
      <c r="B21807" t="s">
        <v>1235</v>
      </c>
      <c r="C21807">
        <v>209</v>
      </c>
      <c r="D21807" t="s">
        <v>1009</v>
      </c>
      <c r="E21807" t="s">
        <v>443</v>
      </c>
      <c r="F21807" t="s">
        <v>1261</v>
      </c>
      <c r="G21807" t="s">
        <v>140</v>
      </c>
    </row>
    <row r="21808" spans="1:7" x14ac:dyDescent="0.35">
      <c r="A21808" t="s">
        <v>28</v>
      </c>
      <c r="B21808" t="s">
        <v>1236</v>
      </c>
      <c r="C21808">
        <v>21</v>
      </c>
      <c r="D21808" t="s">
        <v>140</v>
      </c>
      <c r="E21808" t="s">
        <v>921</v>
      </c>
      <c r="F21808" t="s">
        <v>920</v>
      </c>
      <c r="G21808" t="s">
        <v>140</v>
      </c>
    </row>
    <row r="21809" spans="1:7" x14ac:dyDescent="0.35">
      <c r="A21809" t="s">
        <v>28</v>
      </c>
      <c r="B21809" t="s">
        <v>1234</v>
      </c>
      <c r="C21809">
        <v>70</v>
      </c>
      <c r="D21809" t="s">
        <v>140</v>
      </c>
      <c r="E21809" t="s">
        <v>994</v>
      </c>
      <c r="F21809" t="s">
        <v>995</v>
      </c>
      <c r="G21809" t="s">
        <v>140</v>
      </c>
    </row>
    <row r="21810" spans="1:7" x14ac:dyDescent="0.35">
      <c r="A21810" t="s">
        <v>28</v>
      </c>
      <c r="B21810" t="s">
        <v>1235</v>
      </c>
      <c r="C21810">
        <v>155</v>
      </c>
      <c r="D21810" t="s">
        <v>1012</v>
      </c>
      <c r="E21810" t="s">
        <v>893</v>
      </c>
      <c r="F21810" t="s">
        <v>94</v>
      </c>
      <c r="G21810" t="s">
        <v>140</v>
      </c>
    </row>
    <row r="21811" spans="1:7" x14ac:dyDescent="0.35">
      <c r="A21811" t="s">
        <v>29</v>
      </c>
      <c r="B21811" t="s">
        <v>1236</v>
      </c>
      <c r="C21811">
        <v>24</v>
      </c>
      <c r="D21811" t="s">
        <v>140</v>
      </c>
      <c r="E21811" t="s">
        <v>942</v>
      </c>
      <c r="F21811" t="s">
        <v>943</v>
      </c>
      <c r="G21811" t="s">
        <v>140</v>
      </c>
    </row>
    <row r="21812" spans="1:7" x14ac:dyDescent="0.35">
      <c r="A21812" t="s">
        <v>29</v>
      </c>
      <c r="B21812" t="s">
        <v>1234</v>
      </c>
      <c r="C21812">
        <v>74</v>
      </c>
      <c r="D21812" t="s">
        <v>1066</v>
      </c>
      <c r="E21812" t="s">
        <v>1070</v>
      </c>
      <c r="F21812" t="s">
        <v>987</v>
      </c>
      <c r="G21812" t="s">
        <v>140</v>
      </c>
    </row>
    <row r="21813" spans="1:7" x14ac:dyDescent="0.35">
      <c r="A21813" t="s">
        <v>29</v>
      </c>
      <c r="B21813" t="s">
        <v>1235</v>
      </c>
      <c r="C21813">
        <v>208</v>
      </c>
      <c r="D21813" t="s">
        <v>1017</v>
      </c>
      <c r="E21813" t="s">
        <v>999</v>
      </c>
      <c r="F21813" t="s">
        <v>96</v>
      </c>
      <c r="G21813" t="s">
        <v>140</v>
      </c>
    </row>
    <row r="21814" spans="1:7" x14ac:dyDescent="0.35">
      <c r="A21814" t="s">
        <v>30</v>
      </c>
      <c r="B21814" t="s">
        <v>1236</v>
      </c>
      <c r="C21814">
        <v>25</v>
      </c>
      <c r="D21814" t="s">
        <v>140</v>
      </c>
      <c r="E21814" t="s">
        <v>522</v>
      </c>
      <c r="F21814" t="s">
        <v>523</v>
      </c>
      <c r="G21814" t="s">
        <v>140</v>
      </c>
    </row>
    <row r="21815" spans="1:7" x14ac:dyDescent="0.35">
      <c r="A21815" t="s">
        <v>30</v>
      </c>
      <c r="B21815" t="s">
        <v>1234</v>
      </c>
      <c r="C21815">
        <v>60</v>
      </c>
      <c r="D21815" t="s">
        <v>140</v>
      </c>
      <c r="E21815" t="s">
        <v>973</v>
      </c>
      <c r="F21815" t="s">
        <v>974</v>
      </c>
      <c r="G21815" t="s">
        <v>140</v>
      </c>
    </row>
    <row r="21816" spans="1:7" x14ac:dyDescent="0.35">
      <c r="A21816" t="s">
        <v>30</v>
      </c>
      <c r="B21816" t="s">
        <v>1235</v>
      </c>
      <c r="C21816">
        <v>169</v>
      </c>
      <c r="D21816" t="s">
        <v>140</v>
      </c>
      <c r="E21816" t="s">
        <v>756</v>
      </c>
      <c r="F21816" t="s">
        <v>757</v>
      </c>
      <c r="G21816" t="s">
        <v>140</v>
      </c>
    </row>
    <row r="21817" spans="1:7" x14ac:dyDescent="0.35">
      <c r="A21817" t="s">
        <v>31</v>
      </c>
      <c r="B21817" t="s">
        <v>1236</v>
      </c>
      <c r="C21817">
        <v>18</v>
      </c>
      <c r="D21817" t="s">
        <v>140</v>
      </c>
      <c r="E21817" t="s">
        <v>289</v>
      </c>
      <c r="F21817" t="s">
        <v>288</v>
      </c>
      <c r="G21817" t="s">
        <v>140</v>
      </c>
    </row>
    <row r="21818" spans="1:7" x14ac:dyDescent="0.35">
      <c r="A21818" t="s">
        <v>31</v>
      </c>
      <c r="B21818" t="s">
        <v>1234</v>
      </c>
      <c r="C21818">
        <v>102</v>
      </c>
      <c r="D21818" t="s">
        <v>140</v>
      </c>
      <c r="E21818" t="s">
        <v>1070</v>
      </c>
      <c r="F21818" t="s">
        <v>1143</v>
      </c>
      <c r="G21818" t="s">
        <v>140</v>
      </c>
    </row>
    <row r="21819" spans="1:7" x14ac:dyDescent="0.35">
      <c r="A21819" t="s">
        <v>31</v>
      </c>
      <c r="B21819" t="s">
        <v>1235</v>
      </c>
      <c r="C21819">
        <v>88</v>
      </c>
      <c r="D21819" t="s">
        <v>140</v>
      </c>
      <c r="E21819" t="s">
        <v>317</v>
      </c>
      <c r="F21819" t="s">
        <v>316</v>
      </c>
      <c r="G21819" t="s">
        <v>140</v>
      </c>
    </row>
    <row r="21820" spans="1:7" x14ac:dyDescent="0.35">
      <c r="A21820" t="s">
        <v>32</v>
      </c>
      <c r="B21820" t="s">
        <v>1236</v>
      </c>
      <c r="C21820">
        <v>524</v>
      </c>
      <c r="D21820" t="s">
        <v>1010</v>
      </c>
      <c r="E21820" t="s">
        <v>975</v>
      </c>
      <c r="F21820" t="s">
        <v>866</v>
      </c>
      <c r="G21820" t="s">
        <v>1022</v>
      </c>
    </row>
    <row r="21821" spans="1:7" x14ac:dyDescent="0.35">
      <c r="A21821" t="s">
        <v>32</v>
      </c>
      <c r="B21821" t="s">
        <v>1234</v>
      </c>
      <c r="C21821">
        <v>1737</v>
      </c>
      <c r="D21821" t="s">
        <v>1009</v>
      </c>
      <c r="E21821" t="s">
        <v>95</v>
      </c>
      <c r="F21821" t="s">
        <v>270</v>
      </c>
      <c r="G21821" t="s">
        <v>140</v>
      </c>
    </row>
    <row r="21822" spans="1:7" x14ac:dyDescent="0.35">
      <c r="A21822" t="s">
        <v>32</v>
      </c>
      <c r="B21822" t="s">
        <v>1235</v>
      </c>
      <c r="C21822">
        <v>3610</v>
      </c>
      <c r="D21822" t="s">
        <v>1009</v>
      </c>
      <c r="E21822" t="s">
        <v>511</v>
      </c>
      <c r="F21822" t="s">
        <v>520</v>
      </c>
      <c r="G21822" t="s">
        <v>140</v>
      </c>
    </row>
    <row r="21824" spans="1:7" x14ac:dyDescent="0.35">
      <c r="A21824" t="s">
        <v>2031</v>
      </c>
    </row>
    <row r="21825" spans="1:7" x14ac:dyDescent="0.35">
      <c r="A21825" t="s">
        <v>2</v>
      </c>
      <c r="B21825" t="s">
        <v>2013</v>
      </c>
      <c r="C21825" t="s">
        <v>3</v>
      </c>
      <c r="D21825" t="s">
        <v>85</v>
      </c>
      <c r="E21825" t="s">
        <v>86</v>
      </c>
      <c r="F21825" t="s">
        <v>1133</v>
      </c>
      <c r="G21825" t="s">
        <v>136</v>
      </c>
    </row>
    <row r="21826" spans="1:7" x14ac:dyDescent="0.35">
      <c r="A21826" t="s">
        <v>8</v>
      </c>
      <c r="B21826" t="s">
        <v>2014</v>
      </c>
      <c r="C21826">
        <v>86</v>
      </c>
      <c r="D21826" t="s">
        <v>1085</v>
      </c>
      <c r="E21826" t="s">
        <v>1086</v>
      </c>
      <c r="F21826" t="s">
        <v>140</v>
      </c>
      <c r="G21826" t="s">
        <v>140</v>
      </c>
    </row>
    <row r="21827" spans="1:7" x14ac:dyDescent="0.35">
      <c r="A21827" t="s">
        <v>8</v>
      </c>
      <c r="B21827" t="s">
        <v>2015</v>
      </c>
      <c r="C21827">
        <v>136</v>
      </c>
      <c r="D21827" t="s">
        <v>1085</v>
      </c>
      <c r="E21827" t="s">
        <v>1086</v>
      </c>
      <c r="F21827" t="s">
        <v>140</v>
      </c>
      <c r="G21827" t="s">
        <v>140</v>
      </c>
    </row>
    <row r="21828" spans="1:7" x14ac:dyDescent="0.35">
      <c r="A21828" t="s">
        <v>8</v>
      </c>
      <c r="B21828" t="s">
        <v>339</v>
      </c>
      <c r="C21828">
        <v>1</v>
      </c>
      <c r="D21828" t="s">
        <v>140</v>
      </c>
      <c r="E21828" t="s">
        <v>177</v>
      </c>
      <c r="F21828" t="s">
        <v>140</v>
      </c>
      <c r="G21828" t="s">
        <v>140</v>
      </c>
    </row>
    <row r="21829" spans="1:7" x14ac:dyDescent="0.35">
      <c r="A21829" t="s">
        <v>9</v>
      </c>
      <c r="B21829" t="s">
        <v>2014</v>
      </c>
      <c r="C21829">
        <v>93</v>
      </c>
      <c r="D21829" t="s">
        <v>903</v>
      </c>
      <c r="E21829" t="s">
        <v>904</v>
      </c>
      <c r="F21829" t="s">
        <v>140</v>
      </c>
      <c r="G21829" t="s">
        <v>140</v>
      </c>
    </row>
    <row r="21830" spans="1:7" x14ac:dyDescent="0.35">
      <c r="A21830" t="s">
        <v>9</v>
      </c>
      <c r="B21830" t="s">
        <v>2015</v>
      </c>
      <c r="C21830">
        <v>179</v>
      </c>
      <c r="D21830" t="s">
        <v>674</v>
      </c>
      <c r="E21830" t="s">
        <v>923</v>
      </c>
      <c r="F21830" t="s">
        <v>1012</v>
      </c>
      <c r="G21830" t="s">
        <v>140</v>
      </c>
    </row>
    <row r="21831" spans="1:7" x14ac:dyDescent="0.35">
      <c r="A21831" t="s">
        <v>10</v>
      </c>
      <c r="B21831" t="s">
        <v>2014</v>
      </c>
      <c r="C21831">
        <v>76</v>
      </c>
      <c r="D21831" t="s">
        <v>1047</v>
      </c>
      <c r="E21831" t="s">
        <v>986</v>
      </c>
      <c r="F21831" t="s">
        <v>1045</v>
      </c>
      <c r="G21831" t="s">
        <v>140</v>
      </c>
    </row>
    <row r="21832" spans="1:7" x14ac:dyDescent="0.35">
      <c r="A21832" t="s">
        <v>10</v>
      </c>
      <c r="B21832" t="s">
        <v>2015</v>
      </c>
      <c r="C21832">
        <v>133</v>
      </c>
      <c r="D21832" t="s">
        <v>1072</v>
      </c>
      <c r="E21832" t="s">
        <v>1161</v>
      </c>
      <c r="F21832" t="s">
        <v>140</v>
      </c>
      <c r="G21832" t="s">
        <v>140</v>
      </c>
    </row>
    <row r="21833" spans="1:7" x14ac:dyDescent="0.35">
      <c r="A21833" t="s">
        <v>10</v>
      </c>
      <c r="B21833" t="s">
        <v>339</v>
      </c>
      <c r="C21833">
        <v>4</v>
      </c>
      <c r="D21833" t="s">
        <v>140</v>
      </c>
      <c r="E21833" t="s">
        <v>177</v>
      </c>
      <c r="F21833" t="s">
        <v>140</v>
      </c>
      <c r="G21833" t="s">
        <v>140</v>
      </c>
    </row>
    <row r="21834" spans="1:7" x14ac:dyDescent="0.35">
      <c r="A21834" t="s">
        <v>11</v>
      </c>
      <c r="B21834" t="s">
        <v>2014</v>
      </c>
      <c r="C21834">
        <v>95</v>
      </c>
      <c r="D21834" t="s">
        <v>592</v>
      </c>
      <c r="E21834" t="s">
        <v>1158</v>
      </c>
      <c r="F21834" t="s">
        <v>140</v>
      </c>
      <c r="G21834" t="s">
        <v>140</v>
      </c>
    </row>
    <row r="21835" spans="1:7" x14ac:dyDescent="0.35">
      <c r="A21835" t="s">
        <v>11</v>
      </c>
      <c r="B21835" t="s">
        <v>2015</v>
      </c>
      <c r="C21835">
        <v>175</v>
      </c>
      <c r="D21835" t="s">
        <v>131</v>
      </c>
      <c r="E21835" t="s">
        <v>132</v>
      </c>
      <c r="F21835" t="s">
        <v>140</v>
      </c>
      <c r="G21835" t="s">
        <v>140</v>
      </c>
    </row>
    <row r="21836" spans="1:7" x14ac:dyDescent="0.35">
      <c r="A21836" t="s">
        <v>11</v>
      </c>
      <c r="B21836" t="s">
        <v>339</v>
      </c>
      <c r="C21836">
        <v>5</v>
      </c>
      <c r="D21836" t="s">
        <v>140</v>
      </c>
      <c r="E21836" t="s">
        <v>177</v>
      </c>
      <c r="F21836" t="s">
        <v>140</v>
      </c>
      <c r="G21836" t="s">
        <v>140</v>
      </c>
    </row>
    <row r="21837" spans="1:7" x14ac:dyDescent="0.35">
      <c r="A21837" t="s">
        <v>12</v>
      </c>
      <c r="B21837" t="s">
        <v>2014</v>
      </c>
      <c r="C21837">
        <v>79</v>
      </c>
      <c r="D21837" t="s">
        <v>129</v>
      </c>
      <c r="E21837" t="s">
        <v>130</v>
      </c>
      <c r="F21837" t="s">
        <v>140</v>
      </c>
      <c r="G21837" t="s">
        <v>140</v>
      </c>
    </row>
    <row r="21838" spans="1:7" x14ac:dyDescent="0.35">
      <c r="A21838" t="s">
        <v>12</v>
      </c>
      <c r="B21838" t="s">
        <v>2015</v>
      </c>
      <c r="C21838">
        <v>161</v>
      </c>
      <c r="D21838" t="s">
        <v>827</v>
      </c>
      <c r="E21838" t="s">
        <v>378</v>
      </c>
      <c r="F21838" t="s">
        <v>1014</v>
      </c>
      <c r="G21838" t="s">
        <v>140</v>
      </c>
    </row>
    <row r="21839" spans="1:7" x14ac:dyDescent="0.35">
      <c r="A21839" t="s">
        <v>12</v>
      </c>
      <c r="B21839" t="s">
        <v>339</v>
      </c>
      <c r="C21839">
        <v>3</v>
      </c>
      <c r="D21839" t="s">
        <v>140</v>
      </c>
      <c r="E21839" t="s">
        <v>177</v>
      </c>
      <c r="F21839" t="s">
        <v>140</v>
      </c>
      <c r="G21839" t="s">
        <v>140</v>
      </c>
    </row>
    <row r="21840" spans="1:7" x14ac:dyDescent="0.35">
      <c r="A21840" t="s">
        <v>13</v>
      </c>
      <c r="B21840" t="s">
        <v>2014</v>
      </c>
      <c r="C21840">
        <v>79</v>
      </c>
      <c r="D21840" t="s">
        <v>93</v>
      </c>
      <c r="E21840" t="s">
        <v>120</v>
      </c>
      <c r="F21840" t="s">
        <v>1055</v>
      </c>
      <c r="G21840" t="s">
        <v>140</v>
      </c>
    </row>
    <row r="21841" spans="1:7" x14ac:dyDescent="0.35">
      <c r="A21841" t="s">
        <v>13</v>
      </c>
      <c r="B21841" t="s">
        <v>2015</v>
      </c>
      <c r="C21841">
        <v>96</v>
      </c>
      <c r="D21841" t="s">
        <v>729</v>
      </c>
      <c r="E21841" t="s">
        <v>906</v>
      </c>
      <c r="F21841" t="s">
        <v>140</v>
      </c>
      <c r="G21841" t="s">
        <v>140</v>
      </c>
    </row>
    <row r="21842" spans="1:7" x14ac:dyDescent="0.35">
      <c r="A21842" t="s">
        <v>13</v>
      </c>
      <c r="B21842" t="s">
        <v>339</v>
      </c>
      <c r="C21842">
        <v>1</v>
      </c>
      <c r="D21842" t="s">
        <v>140</v>
      </c>
      <c r="E21842" t="s">
        <v>177</v>
      </c>
      <c r="F21842" t="s">
        <v>140</v>
      </c>
      <c r="G21842" t="s">
        <v>140</v>
      </c>
    </row>
    <row r="21843" spans="1:7" x14ac:dyDescent="0.35">
      <c r="A21843" t="s">
        <v>14</v>
      </c>
      <c r="B21843" t="s">
        <v>2014</v>
      </c>
      <c r="C21843">
        <v>85</v>
      </c>
      <c r="D21843" t="s">
        <v>123</v>
      </c>
      <c r="E21843" t="s">
        <v>748</v>
      </c>
      <c r="F21843" t="s">
        <v>1051</v>
      </c>
      <c r="G21843" t="s">
        <v>140</v>
      </c>
    </row>
    <row r="21844" spans="1:7" x14ac:dyDescent="0.35">
      <c r="A21844" t="s">
        <v>14</v>
      </c>
      <c r="B21844" t="s">
        <v>2015</v>
      </c>
      <c r="C21844">
        <v>128</v>
      </c>
      <c r="D21844" t="s">
        <v>810</v>
      </c>
      <c r="E21844" t="s">
        <v>972</v>
      </c>
      <c r="F21844" t="s">
        <v>1063</v>
      </c>
      <c r="G21844" t="s">
        <v>140</v>
      </c>
    </row>
    <row r="21845" spans="1:7" x14ac:dyDescent="0.35">
      <c r="A21845" t="s">
        <v>14</v>
      </c>
      <c r="B21845" t="s">
        <v>339</v>
      </c>
      <c r="C21845">
        <v>5</v>
      </c>
      <c r="D21845" t="s">
        <v>140</v>
      </c>
      <c r="E21845" t="s">
        <v>177</v>
      </c>
      <c r="F21845" t="s">
        <v>140</v>
      </c>
      <c r="G21845" t="s">
        <v>140</v>
      </c>
    </row>
    <row r="21846" spans="1:7" x14ac:dyDescent="0.35">
      <c r="A21846" t="s">
        <v>15</v>
      </c>
      <c r="B21846" t="s">
        <v>2014</v>
      </c>
      <c r="C21846">
        <v>82</v>
      </c>
      <c r="D21846" t="s">
        <v>115</v>
      </c>
      <c r="E21846" t="s">
        <v>116</v>
      </c>
      <c r="F21846" t="s">
        <v>140</v>
      </c>
      <c r="G21846" t="s">
        <v>140</v>
      </c>
    </row>
    <row r="21847" spans="1:7" x14ac:dyDescent="0.35">
      <c r="A21847" t="s">
        <v>15</v>
      </c>
      <c r="B21847" t="s">
        <v>2015</v>
      </c>
      <c r="C21847">
        <v>137</v>
      </c>
      <c r="D21847" t="s">
        <v>412</v>
      </c>
      <c r="E21847" t="s">
        <v>413</v>
      </c>
      <c r="F21847" t="s">
        <v>140</v>
      </c>
      <c r="G21847" t="s">
        <v>140</v>
      </c>
    </row>
    <row r="21848" spans="1:7" x14ac:dyDescent="0.35">
      <c r="A21848" t="s">
        <v>15</v>
      </c>
      <c r="B21848" t="s">
        <v>339</v>
      </c>
      <c r="C21848">
        <v>1</v>
      </c>
      <c r="D21848" t="s">
        <v>177</v>
      </c>
      <c r="E21848" t="s">
        <v>140</v>
      </c>
      <c r="F21848" t="s">
        <v>140</v>
      </c>
      <c r="G21848" t="s">
        <v>140</v>
      </c>
    </row>
    <row r="21849" spans="1:7" x14ac:dyDescent="0.35">
      <c r="A21849" t="s">
        <v>16</v>
      </c>
      <c r="B21849" t="s">
        <v>2014</v>
      </c>
      <c r="C21849">
        <v>91</v>
      </c>
      <c r="D21849" t="s">
        <v>996</v>
      </c>
      <c r="E21849" t="s">
        <v>987</v>
      </c>
      <c r="F21849" t="s">
        <v>1043</v>
      </c>
      <c r="G21849" t="s">
        <v>140</v>
      </c>
    </row>
    <row r="21850" spans="1:7" x14ac:dyDescent="0.35">
      <c r="A21850" t="s">
        <v>16</v>
      </c>
      <c r="B21850" t="s">
        <v>2015</v>
      </c>
      <c r="C21850">
        <v>178</v>
      </c>
      <c r="D21850" t="s">
        <v>805</v>
      </c>
      <c r="E21850" t="s">
        <v>56</v>
      </c>
      <c r="F21850" t="s">
        <v>1016</v>
      </c>
      <c r="G21850" t="s">
        <v>140</v>
      </c>
    </row>
    <row r="21851" spans="1:7" x14ac:dyDescent="0.35">
      <c r="A21851" t="s">
        <v>16</v>
      </c>
      <c r="B21851" t="s">
        <v>339</v>
      </c>
      <c r="C21851">
        <v>4</v>
      </c>
      <c r="D21851" t="s">
        <v>140</v>
      </c>
      <c r="E21851" t="s">
        <v>177</v>
      </c>
      <c r="F21851" t="s">
        <v>140</v>
      </c>
      <c r="G21851" t="s">
        <v>140</v>
      </c>
    </row>
    <row r="21852" spans="1:7" x14ac:dyDescent="0.35">
      <c r="A21852" t="s">
        <v>17</v>
      </c>
      <c r="B21852" t="s">
        <v>2014</v>
      </c>
      <c r="C21852">
        <v>101</v>
      </c>
      <c r="D21852" t="s">
        <v>125</v>
      </c>
      <c r="E21852" t="s">
        <v>126</v>
      </c>
      <c r="F21852" t="s">
        <v>140</v>
      </c>
      <c r="G21852" t="s">
        <v>140</v>
      </c>
    </row>
    <row r="21853" spans="1:7" x14ac:dyDescent="0.35">
      <c r="A21853" t="s">
        <v>17</v>
      </c>
      <c r="B21853" t="s">
        <v>2015</v>
      </c>
      <c r="C21853">
        <v>140</v>
      </c>
      <c r="D21853" t="s">
        <v>422</v>
      </c>
      <c r="E21853" t="s">
        <v>941</v>
      </c>
      <c r="F21853" t="s">
        <v>1063</v>
      </c>
      <c r="G21853" t="s">
        <v>140</v>
      </c>
    </row>
    <row r="21854" spans="1:7" x14ac:dyDescent="0.35">
      <c r="A21854" t="s">
        <v>17</v>
      </c>
      <c r="B21854" t="s">
        <v>339</v>
      </c>
      <c r="C21854">
        <v>3</v>
      </c>
      <c r="D21854" t="s">
        <v>140</v>
      </c>
      <c r="E21854" t="s">
        <v>177</v>
      </c>
      <c r="F21854" t="s">
        <v>140</v>
      </c>
      <c r="G21854" t="s">
        <v>140</v>
      </c>
    </row>
    <row r="21855" spans="1:7" x14ac:dyDescent="0.35">
      <c r="A21855" t="s">
        <v>18</v>
      </c>
      <c r="B21855" t="s">
        <v>2014</v>
      </c>
      <c r="C21855">
        <v>90</v>
      </c>
      <c r="D21855" t="s">
        <v>718</v>
      </c>
      <c r="E21855" t="s">
        <v>120</v>
      </c>
      <c r="F21855" t="s">
        <v>1054</v>
      </c>
      <c r="G21855" t="s">
        <v>140</v>
      </c>
    </row>
    <row r="21856" spans="1:7" x14ac:dyDescent="0.35">
      <c r="A21856" t="s">
        <v>18</v>
      </c>
      <c r="B21856" t="s">
        <v>2015</v>
      </c>
      <c r="C21856">
        <v>114</v>
      </c>
      <c r="D21856" t="s">
        <v>756</v>
      </c>
      <c r="E21856" t="s">
        <v>757</v>
      </c>
      <c r="F21856" t="s">
        <v>140</v>
      </c>
      <c r="G21856" t="s">
        <v>140</v>
      </c>
    </row>
    <row r="21857" spans="1:7" x14ac:dyDescent="0.35">
      <c r="A21857" t="s">
        <v>18</v>
      </c>
      <c r="B21857" t="s">
        <v>339</v>
      </c>
      <c r="C21857">
        <v>1</v>
      </c>
      <c r="D21857" t="s">
        <v>140</v>
      </c>
      <c r="E21857" t="s">
        <v>177</v>
      </c>
      <c r="F21857" t="s">
        <v>140</v>
      </c>
      <c r="G21857" t="s">
        <v>140</v>
      </c>
    </row>
    <row r="21858" spans="1:7" x14ac:dyDescent="0.35">
      <c r="A21858" t="s">
        <v>19</v>
      </c>
      <c r="B21858" t="s">
        <v>2014</v>
      </c>
      <c r="C21858">
        <v>100</v>
      </c>
      <c r="D21858" t="s">
        <v>1102</v>
      </c>
      <c r="E21858" t="s">
        <v>1137</v>
      </c>
      <c r="F21858" t="s">
        <v>140</v>
      </c>
      <c r="G21858" t="s">
        <v>140</v>
      </c>
    </row>
    <row r="21859" spans="1:7" x14ac:dyDescent="0.35">
      <c r="A21859" t="s">
        <v>19</v>
      </c>
      <c r="B21859" t="s">
        <v>2015</v>
      </c>
      <c r="C21859">
        <v>132</v>
      </c>
      <c r="D21859" t="s">
        <v>129</v>
      </c>
      <c r="E21859" t="s">
        <v>642</v>
      </c>
      <c r="F21859" t="s">
        <v>1016</v>
      </c>
      <c r="G21859" t="s">
        <v>140</v>
      </c>
    </row>
    <row r="21860" spans="1:7" x14ac:dyDescent="0.35">
      <c r="A21860" t="s">
        <v>19</v>
      </c>
      <c r="B21860" t="s">
        <v>339</v>
      </c>
      <c r="C21860">
        <v>3</v>
      </c>
      <c r="D21860" t="s">
        <v>140</v>
      </c>
      <c r="E21860" t="s">
        <v>177</v>
      </c>
      <c r="F21860" t="s">
        <v>140</v>
      </c>
      <c r="G21860" t="s">
        <v>140</v>
      </c>
    </row>
    <row r="21861" spans="1:7" x14ac:dyDescent="0.35">
      <c r="A21861" t="s">
        <v>20</v>
      </c>
      <c r="B21861" t="s">
        <v>2014</v>
      </c>
      <c r="C21861">
        <v>104</v>
      </c>
      <c r="D21861" t="s">
        <v>446</v>
      </c>
      <c r="E21861" t="s">
        <v>413</v>
      </c>
      <c r="F21861" t="s">
        <v>1022</v>
      </c>
      <c r="G21861" t="s">
        <v>140</v>
      </c>
    </row>
    <row r="21862" spans="1:7" x14ac:dyDescent="0.35">
      <c r="A21862" t="s">
        <v>20</v>
      </c>
      <c r="B21862" t="s">
        <v>2015</v>
      </c>
      <c r="C21862">
        <v>156</v>
      </c>
      <c r="D21862" t="s">
        <v>379</v>
      </c>
      <c r="E21862" t="s">
        <v>493</v>
      </c>
      <c r="F21862" t="s">
        <v>140</v>
      </c>
      <c r="G21862" t="s">
        <v>1008</v>
      </c>
    </row>
    <row r="21863" spans="1:7" x14ac:dyDescent="0.35">
      <c r="A21863" t="s">
        <v>20</v>
      </c>
      <c r="B21863" t="s">
        <v>339</v>
      </c>
      <c r="C21863">
        <v>1</v>
      </c>
      <c r="D21863" t="s">
        <v>140</v>
      </c>
      <c r="E21863" t="s">
        <v>177</v>
      </c>
      <c r="F21863" t="s">
        <v>140</v>
      </c>
      <c r="G21863" t="s">
        <v>140</v>
      </c>
    </row>
    <row r="21864" spans="1:7" x14ac:dyDescent="0.35">
      <c r="A21864" t="s">
        <v>21</v>
      </c>
      <c r="B21864" t="s">
        <v>2014</v>
      </c>
      <c r="C21864">
        <v>72</v>
      </c>
      <c r="D21864" t="s">
        <v>467</v>
      </c>
      <c r="E21864" t="s">
        <v>468</v>
      </c>
      <c r="F21864" t="s">
        <v>140</v>
      </c>
      <c r="G21864" t="s">
        <v>140</v>
      </c>
    </row>
    <row r="21865" spans="1:7" x14ac:dyDescent="0.35">
      <c r="A21865" t="s">
        <v>21</v>
      </c>
      <c r="B21865" t="s">
        <v>2015</v>
      </c>
      <c r="C21865">
        <v>158</v>
      </c>
      <c r="D21865" t="s">
        <v>677</v>
      </c>
      <c r="E21865" t="s">
        <v>676</v>
      </c>
      <c r="F21865" t="s">
        <v>140</v>
      </c>
      <c r="G21865" t="s">
        <v>140</v>
      </c>
    </row>
    <row r="21866" spans="1:7" x14ac:dyDescent="0.35">
      <c r="A21866" t="s">
        <v>21</v>
      </c>
      <c r="B21866" t="s">
        <v>339</v>
      </c>
      <c r="C21866">
        <v>3</v>
      </c>
      <c r="D21866" t="s">
        <v>177</v>
      </c>
      <c r="E21866" t="s">
        <v>140</v>
      </c>
      <c r="F21866" t="s">
        <v>140</v>
      </c>
      <c r="G21866" t="s">
        <v>140</v>
      </c>
    </row>
    <row r="21867" spans="1:7" x14ac:dyDescent="0.35">
      <c r="A21867" t="s">
        <v>22</v>
      </c>
      <c r="B21867" t="s">
        <v>2014</v>
      </c>
      <c r="C21867">
        <v>89</v>
      </c>
      <c r="D21867" t="s">
        <v>1095</v>
      </c>
      <c r="E21867" t="s">
        <v>1134</v>
      </c>
      <c r="F21867" t="s">
        <v>140</v>
      </c>
      <c r="G21867" t="s">
        <v>140</v>
      </c>
    </row>
    <row r="21868" spans="1:7" x14ac:dyDescent="0.35">
      <c r="A21868" t="s">
        <v>22</v>
      </c>
      <c r="B21868" t="s">
        <v>2015</v>
      </c>
      <c r="C21868">
        <v>142</v>
      </c>
      <c r="D21868" t="s">
        <v>264</v>
      </c>
      <c r="E21868" t="s">
        <v>866</v>
      </c>
      <c r="F21868" t="s">
        <v>1043</v>
      </c>
      <c r="G21868" t="s">
        <v>140</v>
      </c>
    </row>
    <row r="21869" spans="1:7" x14ac:dyDescent="0.35">
      <c r="A21869" t="s">
        <v>22</v>
      </c>
      <c r="B21869" t="s">
        <v>339</v>
      </c>
      <c r="C21869">
        <v>3</v>
      </c>
      <c r="D21869" t="s">
        <v>140</v>
      </c>
      <c r="E21869" t="s">
        <v>177</v>
      </c>
      <c r="F21869" t="s">
        <v>140</v>
      </c>
      <c r="G21869" t="s">
        <v>140</v>
      </c>
    </row>
    <row r="21870" spans="1:7" x14ac:dyDescent="0.35">
      <c r="A21870" t="s">
        <v>23</v>
      </c>
      <c r="B21870" t="s">
        <v>2014</v>
      </c>
      <c r="C21870">
        <v>116</v>
      </c>
      <c r="D21870" t="s">
        <v>801</v>
      </c>
      <c r="E21870" t="s">
        <v>1153</v>
      </c>
      <c r="F21870" t="s">
        <v>1017</v>
      </c>
      <c r="G21870" t="s">
        <v>140</v>
      </c>
    </row>
    <row r="21871" spans="1:7" x14ac:dyDescent="0.35">
      <c r="A21871" t="s">
        <v>23</v>
      </c>
      <c r="B21871" t="s">
        <v>2015</v>
      </c>
      <c r="C21871">
        <v>96</v>
      </c>
      <c r="D21871" t="s">
        <v>746</v>
      </c>
      <c r="E21871" t="s">
        <v>745</v>
      </c>
      <c r="F21871" t="s">
        <v>140</v>
      </c>
      <c r="G21871" t="s">
        <v>140</v>
      </c>
    </row>
    <row r="21872" spans="1:7" x14ac:dyDescent="0.35">
      <c r="A21872" t="s">
        <v>23</v>
      </c>
      <c r="B21872" t="s">
        <v>339</v>
      </c>
      <c r="C21872">
        <v>4</v>
      </c>
      <c r="D21872" t="s">
        <v>177</v>
      </c>
      <c r="E21872" t="s">
        <v>140</v>
      </c>
      <c r="F21872" t="s">
        <v>140</v>
      </c>
      <c r="G21872" t="s">
        <v>140</v>
      </c>
    </row>
    <row r="21873" spans="1:7" x14ac:dyDescent="0.35">
      <c r="A21873" t="s">
        <v>24</v>
      </c>
      <c r="B21873" t="s">
        <v>2014</v>
      </c>
      <c r="C21873">
        <v>131</v>
      </c>
      <c r="D21873" t="s">
        <v>1100</v>
      </c>
      <c r="E21873" t="s">
        <v>596</v>
      </c>
      <c r="F21873" t="s">
        <v>775</v>
      </c>
      <c r="G21873" t="s">
        <v>140</v>
      </c>
    </row>
    <row r="21874" spans="1:7" x14ac:dyDescent="0.35">
      <c r="A21874" t="s">
        <v>24</v>
      </c>
      <c r="B21874" t="s">
        <v>2015</v>
      </c>
      <c r="C21874">
        <v>143</v>
      </c>
      <c r="D21874" t="s">
        <v>805</v>
      </c>
      <c r="E21874" t="s">
        <v>804</v>
      </c>
      <c r="F21874" t="s">
        <v>140</v>
      </c>
      <c r="G21874" t="s">
        <v>140</v>
      </c>
    </row>
    <row r="21875" spans="1:7" x14ac:dyDescent="0.35">
      <c r="A21875" t="s">
        <v>24</v>
      </c>
      <c r="B21875" t="s">
        <v>339</v>
      </c>
      <c r="C21875">
        <v>3</v>
      </c>
      <c r="D21875" t="s">
        <v>195</v>
      </c>
      <c r="E21875" t="s">
        <v>196</v>
      </c>
      <c r="F21875" t="s">
        <v>140</v>
      </c>
      <c r="G21875" t="s">
        <v>140</v>
      </c>
    </row>
    <row r="21876" spans="1:7" x14ac:dyDescent="0.35">
      <c r="A21876" t="s">
        <v>25</v>
      </c>
      <c r="B21876" t="s">
        <v>2014</v>
      </c>
      <c r="C21876">
        <v>114</v>
      </c>
      <c r="D21876" t="s">
        <v>1104</v>
      </c>
      <c r="E21876" t="s">
        <v>1167</v>
      </c>
      <c r="F21876" t="s">
        <v>140</v>
      </c>
      <c r="G21876" t="s">
        <v>140</v>
      </c>
    </row>
    <row r="21877" spans="1:7" x14ac:dyDescent="0.35">
      <c r="A21877" t="s">
        <v>25</v>
      </c>
      <c r="B21877" t="s">
        <v>2015</v>
      </c>
      <c r="C21877">
        <v>157</v>
      </c>
      <c r="D21877" t="s">
        <v>959</v>
      </c>
      <c r="E21877" t="s">
        <v>763</v>
      </c>
      <c r="F21877" t="s">
        <v>1014</v>
      </c>
      <c r="G21877" t="s">
        <v>140</v>
      </c>
    </row>
    <row r="21878" spans="1:7" x14ac:dyDescent="0.35">
      <c r="A21878" t="s">
        <v>26</v>
      </c>
      <c r="B21878" t="s">
        <v>2014</v>
      </c>
      <c r="C21878">
        <v>93</v>
      </c>
      <c r="D21878" t="s">
        <v>788</v>
      </c>
      <c r="E21878" t="s">
        <v>787</v>
      </c>
      <c r="F21878" t="s">
        <v>140</v>
      </c>
      <c r="G21878" t="s">
        <v>140</v>
      </c>
    </row>
    <row r="21879" spans="1:7" x14ac:dyDescent="0.35">
      <c r="A21879" t="s">
        <v>26</v>
      </c>
      <c r="B21879" t="s">
        <v>2015</v>
      </c>
      <c r="C21879">
        <v>178</v>
      </c>
      <c r="D21879" t="s">
        <v>812</v>
      </c>
      <c r="E21879" t="s">
        <v>114</v>
      </c>
      <c r="F21879" t="s">
        <v>1021</v>
      </c>
      <c r="G21879" t="s">
        <v>140</v>
      </c>
    </row>
    <row r="21880" spans="1:7" x14ac:dyDescent="0.35">
      <c r="A21880" t="s">
        <v>26</v>
      </c>
      <c r="B21880" t="s">
        <v>339</v>
      </c>
      <c r="C21880">
        <v>3</v>
      </c>
      <c r="D21880" t="s">
        <v>830</v>
      </c>
      <c r="E21880" t="s">
        <v>829</v>
      </c>
      <c r="F21880" t="s">
        <v>140</v>
      </c>
      <c r="G21880" t="s">
        <v>140</v>
      </c>
    </row>
    <row r="21881" spans="1:7" x14ac:dyDescent="0.35">
      <c r="A21881" t="s">
        <v>27</v>
      </c>
      <c r="B21881" t="s">
        <v>2014</v>
      </c>
      <c r="C21881">
        <v>124</v>
      </c>
      <c r="D21881" t="s">
        <v>614</v>
      </c>
      <c r="E21881" t="s">
        <v>840</v>
      </c>
      <c r="F21881" t="s">
        <v>1063</v>
      </c>
      <c r="G21881" t="s">
        <v>140</v>
      </c>
    </row>
    <row r="21882" spans="1:7" x14ac:dyDescent="0.35">
      <c r="A21882" t="s">
        <v>27</v>
      </c>
      <c r="B21882" t="s">
        <v>2015</v>
      </c>
      <c r="C21882">
        <v>165</v>
      </c>
      <c r="D21882" t="s">
        <v>849</v>
      </c>
      <c r="E21882" t="s">
        <v>927</v>
      </c>
      <c r="F21882" t="s">
        <v>140</v>
      </c>
      <c r="G21882" t="s">
        <v>140</v>
      </c>
    </row>
    <row r="21883" spans="1:7" x14ac:dyDescent="0.35">
      <c r="A21883" t="s">
        <v>27</v>
      </c>
      <c r="B21883" t="s">
        <v>339</v>
      </c>
      <c r="C21883">
        <v>5</v>
      </c>
      <c r="D21883" t="s">
        <v>656</v>
      </c>
      <c r="E21883" t="s">
        <v>655</v>
      </c>
      <c r="F21883" t="s">
        <v>140</v>
      </c>
      <c r="G21883" t="s">
        <v>140</v>
      </c>
    </row>
    <row r="21884" spans="1:7" x14ac:dyDescent="0.35">
      <c r="A21884" t="s">
        <v>28</v>
      </c>
      <c r="B21884" t="s">
        <v>2014</v>
      </c>
      <c r="C21884">
        <v>87</v>
      </c>
      <c r="D21884" t="s">
        <v>1100</v>
      </c>
      <c r="E21884" t="s">
        <v>1099</v>
      </c>
      <c r="F21884" t="s">
        <v>140</v>
      </c>
      <c r="G21884" t="s">
        <v>140</v>
      </c>
    </row>
    <row r="21885" spans="1:7" x14ac:dyDescent="0.35">
      <c r="A21885" t="s">
        <v>28</v>
      </c>
      <c r="B21885" t="s">
        <v>2015</v>
      </c>
      <c r="C21885">
        <v>156</v>
      </c>
      <c r="D21885" t="s">
        <v>495</v>
      </c>
      <c r="E21885" t="s">
        <v>653</v>
      </c>
      <c r="F21885" t="s">
        <v>1012</v>
      </c>
      <c r="G21885" t="s">
        <v>140</v>
      </c>
    </row>
    <row r="21886" spans="1:7" x14ac:dyDescent="0.35">
      <c r="A21886" t="s">
        <v>28</v>
      </c>
      <c r="B21886" t="s">
        <v>339</v>
      </c>
      <c r="C21886">
        <v>3</v>
      </c>
      <c r="D21886" t="s">
        <v>881</v>
      </c>
      <c r="E21886" t="s">
        <v>882</v>
      </c>
      <c r="F21886" t="s">
        <v>140</v>
      </c>
      <c r="G21886" t="s">
        <v>140</v>
      </c>
    </row>
    <row r="21887" spans="1:7" x14ac:dyDescent="0.35">
      <c r="A21887" t="s">
        <v>29</v>
      </c>
      <c r="B21887" t="s">
        <v>2014</v>
      </c>
      <c r="C21887">
        <v>133</v>
      </c>
      <c r="D21887" t="s">
        <v>769</v>
      </c>
      <c r="E21887" t="s">
        <v>88</v>
      </c>
      <c r="F21887" t="s">
        <v>1011</v>
      </c>
      <c r="G21887" t="s">
        <v>140</v>
      </c>
    </row>
    <row r="21888" spans="1:7" x14ac:dyDescent="0.35">
      <c r="A21888" t="s">
        <v>29</v>
      </c>
      <c r="B21888" t="s">
        <v>2015</v>
      </c>
      <c r="C21888">
        <v>165</v>
      </c>
      <c r="D21888" t="s">
        <v>125</v>
      </c>
      <c r="E21888" t="s">
        <v>122</v>
      </c>
      <c r="F21888" t="s">
        <v>1054</v>
      </c>
      <c r="G21888" t="s">
        <v>140</v>
      </c>
    </row>
    <row r="21889" spans="1:7" x14ac:dyDescent="0.35">
      <c r="A21889" t="s">
        <v>29</v>
      </c>
      <c r="B21889" t="s">
        <v>339</v>
      </c>
      <c r="C21889">
        <v>8</v>
      </c>
      <c r="D21889" t="s">
        <v>467</v>
      </c>
      <c r="E21889" t="s">
        <v>468</v>
      </c>
      <c r="F21889" t="s">
        <v>140</v>
      </c>
      <c r="G21889" t="s">
        <v>140</v>
      </c>
    </row>
    <row r="21890" spans="1:7" x14ac:dyDescent="0.35">
      <c r="A21890" t="s">
        <v>30</v>
      </c>
      <c r="B21890" t="s">
        <v>2014</v>
      </c>
      <c r="C21890">
        <v>101</v>
      </c>
      <c r="D21890" t="s">
        <v>125</v>
      </c>
      <c r="E21890" t="s">
        <v>126</v>
      </c>
      <c r="F21890" t="s">
        <v>140</v>
      </c>
      <c r="G21890" t="s">
        <v>140</v>
      </c>
    </row>
    <row r="21891" spans="1:7" x14ac:dyDescent="0.35">
      <c r="A21891" t="s">
        <v>30</v>
      </c>
      <c r="B21891" t="s">
        <v>2015</v>
      </c>
      <c r="C21891">
        <v>153</v>
      </c>
      <c r="D21891" t="s">
        <v>162</v>
      </c>
      <c r="E21891" t="s">
        <v>163</v>
      </c>
      <c r="F21891" t="s">
        <v>140</v>
      </c>
      <c r="G21891" t="s">
        <v>140</v>
      </c>
    </row>
    <row r="21892" spans="1:7" x14ac:dyDescent="0.35">
      <c r="A21892" t="s">
        <v>31</v>
      </c>
      <c r="B21892" t="s">
        <v>2014</v>
      </c>
      <c r="C21892">
        <v>125</v>
      </c>
      <c r="D21892" t="s">
        <v>1057</v>
      </c>
      <c r="E21892" t="s">
        <v>1115</v>
      </c>
      <c r="F21892" t="s">
        <v>140</v>
      </c>
      <c r="G21892" t="s">
        <v>140</v>
      </c>
    </row>
    <row r="21893" spans="1:7" x14ac:dyDescent="0.35">
      <c r="A21893" t="s">
        <v>31</v>
      </c>
      <c r="B21893" t="s">
        <v>2015</v>
      </c>
      <c r="C21893">
        <v>83</v>
      </c>
      <c r="D21893" t="s">
        <v>405</v>
      </c>
      <c r="E21893" t="s">
        <v>404</v>
      </c>
      <c r="F21893" t="s">
        <v>140</v>
      </c>
      <c r="G21893" t="s">
        <v>140</v>
      </c>
    </row>
    <row r="21894" spans="1:7" x14ac:dyDescent="0.35">
      <c r="A21894" t="s">
        <v>32</v>
      </c>
      <c r="B21894" t="s">
        <v>2014</v>
      </c>
      <c r="C21894">
        <v>2346</v>
      </c>
      <c r="D21894" t="s">
        <v>117</v>
      </c>
      <c r="E21894" t="s">
        <v>1158</v>
      </c>
      <c r="F21894" t="s">
        <v>1012</v>
      </c>
      <c r="G21894" t="s">
        <v>140</v>
      </c>
    </row>
    <row r="21895" spans="1:7" x14ac:dyDescent="0.35">
      <c r="A21895" t="s">
        <v>32</v>
      </c>
      <c r="B21895" t="s">
        <v>2015</v>
      </c>
      <c r="C21895">
        <v>3461</v>
      </c>
      <c r="D21895" t="s">
        <v>862</v>
      </c>
      <c r="E21895" t="s">
        <v>1175</v>
      </c>
      <c r="F21895" t="s">
        <v>1016</v>
      </c>
      <c r="G21895" t="s">
        <v>140</v>
      </c>
    </row>
    <row r="21896" spans="1:7" x14ac:dyDescent="0.35">
      <c r="A21896" t="s">
        <v>32</v>
      </c>
      <c r="B21896" t="s">
        <v>339</v>
      </c>
      <c r="C21896">
        <v>64</v>
      </c>
      <c r="D21896" t="s">
        <v>588</v>
      </c>
      <c r="E21896" t="s">
        <v>589</v>
      </c>
      <c r="F21896" t="s">
        <v>140</v>
      </c>
      <c r="G21896" t="s">
        <v>140</v>
      </c>
    </row>
    <row r="21898" spans="1:7" x14ac:dyDescent="0.35">
      <c r="A21898" t="s">
        <v>2032</v>
      </c>
    </row>
    <row r="21899" spans="1:7" x14ac:dyDescent="0.35">
      <c r="A21899" t="s">
        <v>2</v>
      </c>
      <c r="B21899" t="s">
        <v>1136</v>
      </c>
      <c r="C21899" t="s">
        <v>3</v>
      </c>
      <c r="D21899" t="s">
        <v>1133</v>
      </c>
      <c r="E21899" t="s">
        <v>85</v>
      </c>
      <c r="F21899" t="s">
        <v>86</v>
      </c>
      <c r="G21899" t="s">
        <v>136</v>
      </c>
    </row>
    <row r="21900" spans="1:7" x14ac:dyDescent="0.35">
      <c r="A21900" t="s">
        <v>8</v>
      </c>
      <c r="B21900" t="s">
        <v>1126</v>
      </c>
      <c r="C21900">
        <v>117</v>
      </c>
      <c r="D21900" t="s">
        <v>140</v>
      </c>
      <c r="E21900" t="s">
        <v>371</v>
      </c>
      <c r="F21900" t="s">
        <v>370</v>
      </c>
      <c r="G21900" t="s">
        <v>140</v>
      </c>
    </row>
    <row r="21901" spans="1:7" x14ac:dyDescent="0.35">
      <c r="A21901" t="s">
        <v>8</v>
      </c>
      <c r="B21901" t="s">
        <v>1127</v>
      </c>
      <c r="C21901">
        <v>104</v>
      </c>
      <c r="D21901" t="s">
        <v>140</v>
      </c>
      <c r="E21901" t="s">
        <v>476</v>
      </c>
      <c r="F21901" t="s">
        <v>477</v>
      </c>
      <c r="G21901" t="s">
        <v>140</v>
      </c>
    </row>
    <row r="21902" spans="1:7" x14ac:dyDescent="0.35">
      <c r="A21902" t="s">
        <v>8</v>
      </c>
      <c r="B21902" t="s">
        <v>339</v>
      </c>
      <c r="C21902">
        <v>2</v>
      </c>
      <c r="D21902" t="s">
        <v>140</v>
      </c>
      <c r="E21902" t="s">
        <v>140</v>
      </c>
      <c r="F21902" t="s">
        <v>177</v>
      </c>
      <c r="G21902" t="s">
        <v>140</v>
      </c>
    </row>
    <row r="21903" spans="1:7" x14ac:dyDescent="0.35">
      <c r="A21903" t="s">
        <v>9</v>
      </c>
      <c r="B21903" t="s">
        <v>1126</v>
      </c>
      <c r="C21903">
        <v>120</v>
      </c>
      <c r="D21903" t="s">
        <v>140</v>
      </c>
      <c r="E21903" t="s">
        <v>643</v>
      </c>
      <c r="F21903" t="s">
        <v>642</v>
      </c>
      <c r="G21903" t="s">
        <v>140</v>
      </c>
    </row>
    <row r="21904" spans="1:7" x14ac:dyDescent="0.35">
      <c r="A21904" t="s">
        <v>9</v>
      </c>
      <c r="B21904" t="s">
        <v>1127</v>
      </c>
      <c r="C21904">
        <v>143</v>
      </c>
      <c r="D21904" t="s">
        <v>1019</v>
      </c>
      <c r="E21904" t="s">
        <v>269</v>
      </c>
      <c r="F21904" t="s">
        <v>423</v>
      </c>
      <c r="G21904" t="s">
        <v>140</v>
      </c>
    </row>
    <row r="21905" spans="1:7" x14ac:dyDescent="0.35">
      <c r="A21905" t="s">
        <v>9</v>
      </c>
      <c r="B21905" t="s">
        <v>339</v>
      </c>
      <c r="C21905">
        <v>9</v>
      </c>
      <c r="D21905" t="s">
        <v>140</v>
      </c>
      <c r="E21905" t="s">
        <v>830</v>
      </c>
      <c r="F21905" t="s">
        <v>829</v>
      </c>
      <c r="G21905" t="s">
        <v>140</v>
      </c>
    </row>
    <row r="21906" spans="1:7" x14ac:dyDescent="0.35">
      <c r="A21906" t="s">
        <v>10</v>
      </c>
      <c r="B21906" t="s">
        <v>1126</v>
      </c>
      <c r="C21906">
        <v>96</v>
      </c>
      <c r="D21906" t="s">
        <v>1004</v>
      </c>
      <c r="E21906" t="s">
        <v>1065</v>
      </c>
      <c r="F21906" t="s">
        <v>98</v>
      </c>
      <c r="G21906" t="s">
        <v>140</v>
      </c>
    </row>
    <row r="21907" spans="1:7" x14ac:dyDescent="0.35">
      <c r="A21907" t="s">
        <v>10</v>
      </c>
      <c r="B21907" t="s">
        <v>1127</v>
      </c>
      <c r="C21907">
        <v>108</v>
      </c>
      <c r="D21907" t="s">
        <v>1021</v>
      </c>
      <c r="E21907" t="s">
        <v>983</v>
      </c>
      <c r="F21907" t="s">
        <v>1161</v>
      </c>
      <c r="G21907" t="s">
        <v>140</v>
      </c>
    </row>
    <row r="21908" spans="1:7" x14ac:dyDescent="0.35">
      <c r="A21908" t="s">
        <v>10</v>
      </c>
      <c r="B21908" t="s">
        <v>339</v>
      </c>
      <c r="C21908">
        <v>9</v>
      </c>
      <c r="D21908" t="s">
        <v>140</v>
      </c>
      <c r="E21908" t="s">
        <v>903</v>
      </c>
      <c r="F21908" t="s">
        <v>904</v>
      </c>
      <c r="G21908" t="s">
        <v>140</v>
      </c>
    </row>
    <row r="21909" spans="1:7" x14ac:dyDescent="0.35">
      <c r="A21909" t="s">
        <v>11</v>
      </c>
      <c r="B21909" t="s">
        <v>1126</v>
      </c>
      <c r="C21909">
        <v>127</v>
      </c>
      <c r="D21909" t="s">
        <v>140</v>
      </c>
      <c r="E21909" t="s">
        <v>875</v>
      </c>
      <c r="F21909" t="s">
        <v>1025</v>
      </c>
      <c r="G21909" t="s">
        <v>140</v>
      </c>
    </row>
    <row r="21910" spans="1:7" x14ac:dyDescent="0.35">
      <c r="A21910" t="s">
        <v>11</v>
      </c>
      <c r="B21910" t="s">
        <v>1127</v>
      </c>
      <c r="C21910">
        <v>139</v>
      </c>
      <c r="D21910" t="s">
        <v>140</v>
      </c>
      <c r="E21910" t="s">
        <v>867</v>
      </c>
      <c r="F21910" t="s">
        <v>868</v>
      </c>
      <c r="G21910" t="s">
        <v>140</v>
      </c>
    </row>
    <row r="21911" spans="1:7" x14ac:dyDescent="0.35">
      <c r="A21911" t="s">
        <v>11</v>
      </c>
      <c r="B21911" t="s">
        <v>339</v>
      </c>
      <c r="C21911">
        <v>9</v>
      </c>
      <c r="D21911" t="s">
        <v>140</v>
      </c>
      <c r="E21911" t="s">
        <v>140</v>
      </c>
      <c r="F21911" t="s">
        <v>177</v>
      </c>
      <c r="G21911" t="s">
        <v>140</v>
      </c>
    </row>
    <row r="21912" spans="1:7" x14ac:dyDescent="0.35">
      <c r="A21912" t="s">
        <v>12</v>
      </c>
      <c r="B21912" t="s">
        <v>1126</v>
      </c>
      <c r="C21912">
        <v>110</v>
      </c>
      <c r="D21912" t="s">
        <v>140</v>
      </c>
      <c r="E21912" t="s">
        <v>99</v>
      </c>
      <c r="F21912" t="s">
        <v>100</v>
      </c>
      <c r="G21912" t="s">
        <v>140</v>
      </c>
    </row>
    <row r="21913" spans="1:7" x14ac:dyDescent="0.35">
      <c r="A21913" t="s">
        <v>12</v>
      </c>
      <c r="B21913" t="s">
        <v>1127</v>
      </c>
      <c r="C21913">
        <v>115</v>
      </c>
      <c r="D21913" t="s">
        <v>775</v>
      </c>
      <c r="E21913" t="s">
        <v>83</v>
      </c>
      <c r="F21913" t="s">
        <v>569</v>
      </c>
      <c r="G21913" t="s">
        <v>140</v>
      </c>
    </row>
    <row r="21914" spans="1:7" x14ac:dyDescent="0.35">
      <c r="A21914" t="s">
        <v>12</v>
      </c>
      <c r="B21914" t="s">
        <v>339</v>
      </c>
      <c r="C21914">
        <v>18</v>
      </c>
      <c r="D21914" t="s">
        <v>140</v>
      </c>
      <c r="E21914" t="s">
        <v>614</v>
      </c>
      <c r="F21914" t="s">
        <v>613</v>
      </c>
      <c r="G21914" t="s">
        <v>140</v>
      </c>
    </row>
    <row r="21915" spans="1:7" x14ac:dyDescent="0.35">
      <c r="A21915" t="s">
        <v>13</v>
      </c>
      <c r="B21915" t="s">
        <v>1126</v>
      </c>
      <c r="C21915">
        <v>80</v>
      </c>
      <c r="D21915" t="s">
        <v>1011</v>
      </c>
      <c r="E21915" t="s">
        <v>103</v>
      </c>
      <c r="F21915" t="s">
        <v>1167</v>
      </c>
      <c r="G21915" t="s">
        <v>140</v>
      </c>
    </row>
    <row r="21916" spans="1:7" x14ac:dyDescent="0.35">
      <c r="A21916" t="s">
        <v>13</v>
      </c>
      <c r="B21916" t="s">
        <v>1127</v>
      </c>
      <c r="C21916">
        <v>85</v>
      </c>
      <c r="D21916" t="s">
        <v>140</v>
      </c>
      <c r="E21916" t="s">
        <v>113</v>
      </c>
      <c r="F21916" t="s">
        <v>114</v>
      </c>
      <c r="G21916" t="s">
        <v>140</v>
      </c>
    </row>
    <row r="21917" spans="1:7" x14ac:dyDescent="0.35">
      <c r="A21917" t="s">
        <v>13</v>
      </c>
      <c r="B21917" t="s">
        <v>339</v>
      </c>
      <c r="C21917">
        <v>11</v>
      </c>
      <c r="D21917" t="s">
        <v>140</v>
      </c>
      <c r="E21917" t="s">
        <v>810</v>
      </c>
      <c r="F21917" t="s">
        <v>809</v>
      </c>
      <c r="G21917" t="s">
        <v>140</v>
      </c>
    </row>
    <row r="21918" spans="1:7" x14ac:dyDescent="0.35">
      <c r="A21918" t="s">
        <v>14</v>
      </c>
      <c r="B21918" t="s">
        <v>1126</v>
      </c>
      <c r="C21918">
        <v>95</v>
      </c>
      <c r="D21918" t="s">
        <v>919</v>
      </c>
      <c r="E21918" t="s">
        <v>1072</v>
      </c>
      <c r="F21918" t="s">
        <v>927</v>
      </c>
      <c r="G21918" t="s">
        <v>140</v>
      </c>
    </row>
    <row r="21919" spans="1:7" x14ac:dyDescent="0.35">
      <c r="A21919" t="s">
        <v>14</v>
      </c>
      <c r="B21919" t="s">
        <v>1127</v>
      </c>
      <c r="C21919">
        <v>116</v>
      </c>
      <c r="D21919" t="s">
        <v>140</v>
      </c>
      <c r="E21919" t="s">
        <v>959</v>
      </c>
      <c r="F21919" t="s">
        <v>958</v>
      </c>
      <c r="G21919" t="s">
        <v>140</v>
      </c>
    </row>
    <row r="21920" spans="1:7" x14ac:dyDescent="0.35">
      <c r="A21920" t="s">
        <v>14</v>
      </c>
      <c r="B21920" t="s">
        <v>339</v>
      </c>
      <c r="C21920">
        <v>7</v>
      </c>
      <c r="D21920" t="s">
        <v>140</v>
      </c>
      <c r="E21920" t="s">
        <v>967</v>
      </c>
      <c r="F21920" t="s">
        <v>1005</v>
      </c>
      <c r="G21920" t="s">
        <v>140</v>
      </c>
    </row>
    <row r="21921" spans="1:7" x14ac:dyDescent="0.35">
      <c r="A21921" t="s">
        <v>15</v>
      </c>
      <c r="B21921" t="s">
        <v>1126</v>
      </c>
      <c r="C21921">
        <v>117</v>
      </c>
      <c r="D21921" t="s">
        <v>140</v>
      </c>
      <c r="E21921" t="s">
        <v>405</v>
      </c>
      <c r="F21921" t="s">
        <v>404</v>
      </c>
      <c r="G21921" t="s">
        <v>140</v>
      </c>
    </row>
    <row r="21922" spans="1:7" x14ac:dyDescent="0.35">
      <c r="A21922" t="s">
        <v>15</v>
      </c>
      <c r="B21922" t="s">
        <v>1127</v>
      </c>
      <c r="C21922">
        <v>98</v>
      </c>
      <c r="D21922" t="s">
        <v>140</v>
      </c>
      <c r="E21922" t="s">
        <v>293</v>
      </c>
      <c r="F21922" t="s">
        <v>539</v>
      </c>
      <c r="G21922" t="s">
        <v>140</v>
      </c>
    </row>
    <row r="21923" spans="1:7" x14ac:dyDescent="0.35">
      <c r="A21923" t="s">
        <v>15</v>
      </c>
      <c r="B21923" t="s">
        <v>339</v>
      </c>
      <c r="C21923">
        <v>5</v>
      </c>
      <c r="D21923" t="s">
        <v>140</v>
      </c>
      <c r="E21923" t="s">
        <v>758</v>
      </c>
      <c r="F21923" t="s">
        <v>759</v>
      </c>
      <c r="G21923" t="s">
        <v>140</v>
      </c>
    </row>
    <row r="21924" spans="1:7" x14ac:dyDescent="0.35">
      <c r="A21924" t="s">
        <v>16</v>
      </c>
      <c r="B21924" t="s">
        <v>1126</v>
      </c>
      <c r="C21924">
        <v>140</v>
      </c>
      <c r="D21924" t="s">
        <v>1014</v>
      </c>
      <c r="E21924" t="s">
        <v>97</v>
      </c>
      <c r="F21924" t="s">
        <v>936</v>
      </c>
      <c r="G21924" t="s">
        <v>140</v>
      </c>
    </row>
    <row r="21925" spans="1:7" x14ac:dyDescent="0.35">
      <c r="A21925" t="s">
        <v>16</v>
      </c>
      <c r="B21925" t="s">
        <v>1127</v>
      </c>
      <c r="C21925">
        <v>119</v>
      </c>
      <c r="D21925" t="s">
        <v>1011</v>
      </c>
      <c r="E21925" t="s">
        <v>847</v>
      </c>
      <c r="F21925" t="s">
        <v>587</v>
      </c>
      <c r="G21925" t="s">
        <v>140</v>
      </c>
    </row>
    <row r="21926" spans="1:7" x14ac:dyDescent="0.35">
      <c r="A21926" t="s">
        <v>16</v>
      </c>
      <c r="B21926" t="s">
        <v>339</v>
      </c>
      <c r="C21926">
        <v>14</v>
      </c>
      <c r="D21926" t="s">
        <v>140</v>
      </c>
      <c r="E21926" t="s">
        <v>183</v>
      </c>
      <c r="F21926" t="s">
        <v>182</v>
      </c>
      <c r="G21926" t="s">
        <v>140</v>
      </c>
    </row>
    <row r="21927" spans="1:7" x14ac:dyDescent="0.35">
      <c r="A21927" t="s">
        <v>17</v>
      </c>
      <c r="B21927" t="s">
        <v>1126</v>
      </c>
      <c r="C21927">
        <v>105</v>
      </c>
      <c r="D21927" t="s">
        <v>140</v>
      </c>
      <c r="E21927" t="s">
        <v>1072</v>
      </c>
      <c r="F21927" t="s">
        <v>1161</v>
      </c>
      <c r="G21927" t="s">
        <v>140</v>
      </c>
    </row>
    <row r="21928" spans="1:7" x14ac:dyDescent="0.35">
      <c r="A21928" t="s">
        <v>17</v>
      </c>
      <c r="B21928" t="s">
        <v>1127</v>
      </c>
      <c r="C21928">
        <v>121</v>
      </c>
      <c r="D21928" t="s">
        <v>140</v>
      </c>
      <c r="E21928" t="s">
        <v>269</v>
      </c>
      <c r="F21928" t="s">
        <v>270</v>
      </c>
      <c r="G21928" t="s">
        <v>140</v>
      </c>
    </row>
    <row r="21929" spans="1:7" x14ac:dyDescent="0.35">
      <c r="A21929" t="s">
        <v>17</v>
      </c>
      <c r="B21929" t="s">
        <v>339</v>
      </c>
      <c r="C21929">
        <v>18</v>
      </c>
      <c r="D21929" t="s">
        <v>501</v>
      </c>
      <c r="E21929" t="s">
        <v>877</v>
      </c>
      <c r="F21929" t="s">
        <v>791</v>
      </c>
      <c r="G21929" t="s">
        <v>140</v>
      </c>
    </row>
    <row r="21930" spans="1:7" x14ac:dyDescent="0.35">
      <c r="A21930" t="s">
        <v>18</v>
      </c>
      <c r="B21930" t="s">
        <v>1126</v>
      </c>
      <c r="C21930">
        <v>105</v>
      </c>
      <c r="D21930" t="s">
        <v>1019</v>
      </c>
      <c r="E21930" t="s">
        <v>646</v>
      </c>
      <c r="F21930" t="s">
        <v>128</v>
      </c>
      <c r="G21930" t="s">
        <v>140</v>
      </c>
    </row>
    <row r="21931" spans="1:7" x14ac:dyDescent="0.35">
      <c r="A21931" t="s">
        <v>18</v>
      </c>
      <c r="B21931" t="s">
        <v>1127</v>
      </c>
      <c r="C21931">
        <v>99</v>
      </c>
      <c r="D21931" t="s">
        <v>140</v>
      </c>
      <c r="E21931" t="s">
        <v>837</v>
      </c>
      <c r="F21931" t="s">
        <v>1261</v>
      </c>
      <c r="G21931" t="s">
        <v>140</v>
      </c>
    </row>
    <row r="21932" spans="1:7" x14ac:dyDescent="0.35">
      <c r="A21932" t="s">
        <v>18</v>
      </c>
      <c r="B21932" t="s">
        <v>339</v>
      </c>
      <c r="C21932">
        <v>1</v>
      </c>
      <c r="D21932" t="s">
        <v>140</v>
      </c>
      <c r="E21932" t="s">
        <v>177</v>
      </c>
      <c r="F21932" t="s">
        <v>140</v>
      </c>
      <c r="G21932" t="s">
        <v>140</v>
      </c>
    </row>
    <row r="21933" spans="1:7" x14ac:dyDescent="0.35">
      <c r="A21933" t="s">
        <v>19</v>
      </c>
      <c r="B21933" t="s">
        <v>1126</v>
      </c>
      <c r="C21933">
        <v>118</v>
      </c>
      <c r="D21933" t="s">
        <v>140</v>
      </c>
      <c r="E21933" t="s">
        <v>1065</v>
      </c>
      <c r="F21933" t="s">
        <v>1190</v>
      </c>
      <c r="G21933" t="s">
        <v>140</v>
      </c>
    </row>
    <row r="21934" spans="1:7" x14ac:dyDescent="0.35">
      <c r="A21934" t="s">
        <v>19</v>
      </c>
      <c r="B21934" t="s">
        <v>1127</v>
      </c>
      <c r="C21934">
        <v>105</v>
      </c>
      <c r="D21934" t="s">
        <v>1016</v>
      </c>
      <c r="E21934" t="s">
        <v>893</v>
      </c>
      <c r="F21934" t="s">
        <v>285</v>
      </c>
      <c r="G21934" t="s">
        <v>140</v>
      </c>
    </row>
    <row r="21935" spans="1:7" x14ac:dyDescent="0.35">
      <c r="A21935" t="s">
        <v>19</v>
      </c>
      <c r="B21935" t="s">
        <v>339</v>
      </c>
      <c r="C21935">
        <v>12</v>
      </c>
      <c r="D21935" t="s">
        <v>140</v>
      </c>
      <c r="E21935" t="s">
        <v>286</v>
      </c>
      <c r="F21935" t="s">
        <v>285</v>
      </c>
      <c r="G21935" t="s">
        <v>140</v>
      </c>
    </row>
    <row r="21936" spans="1:7" x14ac:dyDescent="0.35">
      <c r="A21936" t="s">
        <v>20</v>
      </c>
      <c r="B21936" t="s">
        <v>1126</v>
      </c>
      <c r="C21936">
        <v>130</v>
      </c>
      <c r="D21936" t="s">
        <v>140</v>
      </c>
      <c r="E21936" t="s">
        <v>192</v>
      </c>
      <c r="F21936" t="s">
        <v>931</v>
      </c>
      <c r="G21936" t="s">
        <v>1010</v>
      </c>
    </row>
    <row r="21937" spans="1:7" x14ac:dyDescent="0.35">
      <c r="A21937" t="s">
        <v>20</v>
      </c>
      <c r="B21937" t="s">
        <v>1127</v>
      </c>
      <c r="C21937">
        <v>125</v>
      </c>
      <c r="D21937" t="s">
        <v>1022</v>
      </c>
      <c r="E21937" t="s">
        <v>855</v>
      </c>
      <c r="F21937" t="s">
        <v>721</v>
      </c>
      <c r="G21937" t="s">
        <v>140</v>
      </c>
    </row>
    <row r="21938" spans="1:7" x14ac:dyDescent="0.35">
      <c r="A21938" t="s">
        <v>20</v>
      </c>
      <c r="B21938" t="s">
        <v>339</v>
      </c>
      <c r="C21938">
        <v>6</v>
      </c>
      <c r="D21938" t="s">
        <v>140</v>
      </c>
      <c r="E21938" t="s">
        <v>1000</v>
      </c>
      <c r="F21938" t="s">
        <v>1001</v>
      </c>
      <c r="G21938" t="s">
        <v>140</v>
      </c>
    </row>
    <row r="21939" spans="1:7" x14ac:dyDescent="0.35">
      <c r="A21939" t="s">
        <v>21</v>
      </c>
      <c r="B21939" t="s">
        <v>1126</v>
      </c>
      <c r="C21939">
        <v>73</v>
      </c>
      <c r="D21939" t="s">
        <v>140</v>
      </c>
      <c r="E21939" t="s">
        <v>1000</v>
      </c>
      <c r="F21939" t="s">
        <v>1001</v>
      </c>
      <c r="G21939" t="s">
        <v>140</v>
      </c>
    </row>
    <row r="21940" spans="1:7" x14ac:dyDescent="0.35">
      <c r="A21940" t="s">
        <v>21</v>
      </c>
      <c r="B21940" t="s">
        <v>1127</v>
      </c>
      <c r="C21940">
        <v>151</v>
      </c>
      <c r="D21940" t="s">
        <v>140</v>
      </c>
      <c r="E21940" t="s">
        <v>356</v>
      </c>
      <c r="F21940" t="s">
        <v>357</v>
      </c>
      <c r="G21940" t="s">
        <v>140</v>
      </c>
    </row>
    <row r="21941" spans="1:7" x14ac:dyDescent="0.35">
      <c r="A21941" t="s">
        <v>21</v>
      </c>
      <c r="B21941" t="s">
        <v>339</v>
      </c>
      <c r="C21941">
        <v>9</v>
      </c>
      <c r="D21941" t="s">
        <v>140</v>
      </c>
      <c r="E21941" t="s">
        <v>564</v>
      </c>
      <c r="F21941" t="s">
        <v>563</v>
      </c>
      <c r="G21941" t="s">
        <v>140</v>
      </c>
    </row>
    <row r="21942" spans="1:7" x14ac:dyDescent="0.35">
      <c r="A21942" t="s">
        <v>22</v>
      </c>
      <c r="B21942" t="s">
        <v>1126</v>
      </c>
      <c r="C21942">
        <v>107</v>
      </c>
      <c r="D21942" t="s">
        <v>1060</v>
      </c>
      <c r="E21942" t="s">
        <v>788</v>
      </c>
      <c r="F21942" t="s">
        <v>892</v>
      </c>
      <c r="G21942" t="s">
        <v>140</v>
      </c>
    </row>
    <row r="21943" spans="1:7" x14ac:dyDescent="0.35">
      <c r="A21943" t="s">
        <v>22</v>
      </c>
      <c r="B21943" t="s">
        <v>1127</v>
      </c>
      <c r="C21943">
        <v>123</v>
      </c>
      <c r="D21943" t="s">
        <v>140</v>
      </c>
      <c r="E21943" t="s">
        <v>320</v>
      </c>
      <c r="F21943" t="s">
        <v>319</v>
      </c>
      <c r="G21943" t="s">
        <v>140</v>
      </c>
    </row>
    <row r="21944" spans="1:7" x14ac:dyDescent="0.35">
      <c r="A21944" t="s">
        <v>22</v>
      </c>
      <c r="B21944" t="s">
        <v>339</v>
      </c>
      <c r="C21944">
        <v>4</v>
      </c>
      <c r="D21944" t="s">
        <v>140</v>
      </c>
      <c r="E21944" t="s">
        <v>140</v>
      </c>
      <c r="F21944" t="s">
        <v>177</v>
      </c>
      <c r="G21944" t="s">
        <v>140</v>
      </c>
    </row>
    <row r="21945" spans="1:7" x14ac:dyDescent="0.35">
      <c r="A21945" t="s">
        <v>23</v>
      </c>
      <c r="B21945" t="s">
        <v>1126</v>
      </c>
      <c r="C21945">
        <v>123</v>
      </c>
      <c r="D21945" t="s">
        <v>1054</v>
      </c>
      <c r="E21945" t="s">
        <v>837</v>
      </c>
      <c r="F21945" t="s">
        <v>640</v>
      </c>
      <c r="G21945" t="s">
        <v>140</v>
      </c>
    </row>
    <row r="21946" spans="1:7" x14ac:dyDescent="0.35">
      <c r="A21946" t="s">
        <v>23</v>
      </c>
      <c r="B21946" t="s">
        <v>1127</v>
      </c>
      <c r="C21946">
        <v>82</v>
      </c>
      <c r="D21946" t="s">
        <v>140</v>
      </c>
      <c r="E21946" t="s">
        <v>668</v>
      </c>
      <c r="F21946" t="s">
        <v>669</v>
      </c>
      <c r="G21946" t="s">
        <v>140</v>
      </c>
    </row>
    <row r="21947" spans="1:7" x14ac:dyDescent="0.35">
      <c r="A21947" t="s">
        <v>23</v>
      </c>
      <c r="B21947" t="s">
        <v>339</v>
      </c>
      <c r="C21947">
        <v>11</v>
      </c>
      <c r="D21947" t="s">
        <v>140</v>
      </c>
      <c r="E21947" t="s">
        <v>140</v>
      </c>
      <c r="F21947" t="s">
        <v>177</v>
      </c>
      <c r="G21947" t="s">
        <v>140</v>
      </c>
    </row>
    <row r="21948" spans="1:7" x14ac:dyDescent="0.35">
      <c r="A21948" t="s">
        <v>24</v>
      </c>
      <c r="B21948" t="s">
        <v>1126</v>
      </c>
      <c r="C21948">
        <v>138</v>
      </c>
      <c r="D21948" t="s">
        <v>1063</v>
      </c>
      <c r="E21948" t="s">
        <v>476</v>
      </c>
      <c r="F21948" t="s">
        <v>613</v>
      </c>
      <c r="G21948" t="s">
        <v>140</v>
      </c>
    </row>
    <row r="21949" spans="1:7" x14ac:dyDescent="0.35">
      <c r="A21949" t="s">
        <v>24</v>
      </c>
      <c r="B21949" t="s">
        <v>1127</v>
      </c>
      <c r="C21949">
        <v>136</v>
      </c>
      <c r="D21949" t="s">
        <v>140</v>
      </c>
      <c r="E21949" t="s">
        <v>975</v>
      </c>
      <c r="F21949" t="s">
        <v>976</v>
      </c>
      <c r="G21949" t="s">
        <v>140</v>
      </c>
    </row>
    <row r="21950" spans="1:7" x14ac:dyDescent="0.35">
      <c r="A21950" t="s">
        <v>24</v>
      </c>
      <c r="B21950" t="s">
        <v>339</v>
      </c>
      <c r="C21950">
        <v>3</v>
      </c>
      <c r="D21950" t="s">
        <v>140</v>
      </c>
      <c r="E21950" t="s">
        <v>140</v>
      </c>
      <c r="F21950" t="s">
        <v>177</v>
      </c>
      <c r="G21950" t="s">
        <v>140</v>
      </c>
    </row>
    <row r="21951" spans="1:7" x14ac:dyDescent="0.35">
      <c r="A21951" t="s">
        <v>25</v>
      </c>
      <c r="B21951" t="s">
        <v>1126</v>
      </c>
      <c r="C21951">
        <v>135</v>
      </c>
      <c r="D21951" t="s">
        <v>140</v>
      </c>
      <c r="E21951" t="s">
        <v>729</v>
      </c>
      <c r="F21951" t="s">
        <v>906</v>
      </c>
      <c r="G21951" t="s">
        <v>140</v>
      </c>
    </row>
    <row r="21952" spans="1:7" x14ac:dyDescent="0.35">
      <c r="A21952" t="s">
        <v>25</v>
      </c>
      <c r="B21952" t="s">
        <v>1127</v>
      </c>
      <c r="C21952">
        <v>123</v>
      </c>
      <c r="D21952" t="s">
        <v>1063</v>
      </c>
      <c r="E21952" t="s">
        <v>81</v>
      </c>
      <c r="F21952" t="s">
        <v>267</v>
      </c>
      <c r="G21952" t="s">
        <v>140</v>
      </c>
    </row>
    <row r="21953" spans="1:7" x14ac:dyDescent="0.35">
      <c r="A21953" t="s">
        <v>25</v>
      </c>
      <c r="B21953" t="s">
        <v>339</v>
      </c>
      <c r="C21953">
        <v>13</v>
      </c>
      <c r="D21953" t="s">
        <v>140</v>
      </c>
      <c r="E21953" t="s">
        <v>140</v>
      </c>
      <c r="F21953" t="s">
        <v>177</v>
      </c>
      <c r="G21953" t="s">
        <v>140</v>
      </c>
    </row>
    <row r="21954" spans="1:7" x14ac:dyDescent="0.35">
      <c r="A21954" t="s">
        <v>26</v>
      </c>
      <c r="B21954" t="s">
        <v>1126</v>
      </c>
      <c r="C21954">
        <v>156</v>
      </c>
      <c r="D21954" t="s">
        <v>140</v>
      </c>
      <c r="E21954" t="s">
        <v>87</v>
      </c>
      <c r="F21954" t="s">
        <v>88</v>
      </c>
      <c r="G21954" t="s">
        <v>140</v>
      </c>
    </row>
    <row r="21955" spans="1:7" x14ac:dyDescent="0.35">
      <c r="A21955" t="s">
        <v>26</v>
      </c>
      <c r="B21955" t="s">
        <v>1127</v>
      </c>
      <c r="C21955">
        <v>110</v>
      </c>
      <c r="D21955" t="s">
        <v>1009</v>
      </c>
      <c r="E21955" t="s">
        <v>117</v>
      </c>
      <c r="F21955" t="s">
        <v>951</v>
      </c>
      <c r="G21955" t="s">
        <v>140</v>
      </c>
    </row>
    <row r="21956" spans="1:7" x14ac:dyDescent="0.35">
      <c r="A21956" t="s">
        <v>26</v>
      </c>
      <c r="B21956" t="s">
        <v>339</v>
      </c>
      <c r="C21956">
        <v>8</v>
      </c>
      <c r="D21956" t="s">
        <v>199</v>
      </c>
      <c r="E21956" t="s">
        <v>604</v>
      </c>
      <c r="F21956" t="s">
        <v>628</v>
      </c>
      <c r="G21956" t="s">
        <v>140</v>
      </c>
    </row>
    <row r="21957" spans="1:7" x14ac:dyDescent="0.35">
      <c r="A21957" t="s">
        <v>27</v>
      </c>
      <c r="B21957" t="s">
        <v>1126</v>
      </c>
      <c r="C21957">
        <v>133</v>
      </c>
      <c r="D21957" t="s">
        <v>1063</v>
      </c>
      <c r="E21957" t="s">
        <v>103</v>
      </c>
      <c r="F21957" t="s">
        <v>936</v>
      </c>
      <c r="G21957" t="s">
        <v>140</v>
      </c>
    </row>
    <row r="21958" spans="1:7" x14ac:dyDescent="0.35">
      <c r="A21958" t="s">
        <v>27</v>
      </c>
      <c r="B21958" t="s">
        <v>1127</v>
      </c>
      <c r="C21958">
        <v>151</v>
      </c>
      <c r="D21958" t="s">
        <v>140</v>
      </c>
      <c r="E21958" t="s">
        <v>751</v>
      </c>
      <c r="F21958" t="s">
        <v>750</v>
      </c>
      <c r="G21958" t="s">
        <v>140</v>
      </c>
    </row>
    <row r="21959" spans="1:7" x14ac:dyDescent="0.35">
      <c r="A21959" t="s">
        <v>27</v>
      </c>
      <c r="B21959" t="s">
        <v>339</v>
      </c>
      <c r="C21959">
        <v>10</v>
      </c>
      <c r="D21959" t="s">
        <v>140</v>
      </c>
      <c r="E21959" t="s">
        <v>1062</v>
      </c>
      <c r="F21959" t="s">
        <v>1109</v>
      </c>
      <c r="G21959" t="s">
        <v>140</v>
      </c>
    </row>
    <row r="21960" spans="1:7" x14ac:dyDescent="0.35">
      <c r="A21960" t="s">
        <v>28</v>
      </c>
      <c r="B21960" t="s">
        <v>1126</v>
      </c>
      <c r="C21960">
        <v>94</v>
      </c>
      <c r="D21960" t="s">
        <v>140</v>
      </c>
      <c r="E21960" t="s">
        <v>443</v>
      </c>
      <c r="F21960" t="s">
        <v>442</v>
      </c>
      <c r="G21960" t="s">
        <v>140</v>
      </c>
    </row>
    <row r="21961" spans="1:7" x14ac:dyDescent="0.35">
      <c r="A21961" t="s">
        <v>28</v>
      </c>
      <c r="B21961" t="s">
        <v>1127</v>
      </c>
      <c r="C21961">
        <v>146</v>
      </c>
      <c r="D21961" t="s">
        <v>1012</v>
      </c>
      <c r="E21961" t="s">
        <v>867</v>
      </c>
      <c r="F21961" t="s">
        <v>745</v>
      </c>
      <c r="G21961" t="s">
        <v>140</v>
      </c>
    </row>
    <row r="21962" spans="1:7" x14ac:dyDescent="0.35">
      <c r="A21962" t="s">
        <v>28</v>
      </c>
      <c r="B21962" t="s">
        <v>339</v>
      </c>
      <c r="C21962">
        <v>6</v>
      </c>
      <c r="D21962" t="s">
        <v>140</v>
      </c>
      <c r="E21962" t="s">
        <v>403</v>
      </c>
      <c r="F21962" t="s">
        <v>402</v>
      </c>
      <c r="G21962" t="s">
        <v>140</v>
      </c>
    </row>
    <row r="21963" spans="1:7" x14ac:dyDescent="0.35">
      <c r="A21963" t="s">
        <v>29</v>
      </c>
      <c r="B21963" t="s">
        <v>1126</v>
      </c>
      <c r="C21963">
        <v>152</v>
      </c>
      <c r="D21963" t="s">
        <v>939</v>
      </c>
      <c r="E21963" t="s">
        <v>394</v>
      </c>
      <c r="F21963" t="s">
        <v>986</v>
      </c>
      <c r="G21963" t="s">
        <v>140</v>
      </c>
    </row>
    <row r="21964" spans="1:7" x14ac:dyDescent="0.35">
      <c r="A21964" t="s">
        <v>29</v>
      </c>
      <c r="B21964" t="s">
        <v>1127</v>
      </c>
      <c r="C21964">
        <v>141</v>
      </c>
      <c r="D21964" t="s">
        <v>1009</v>
      </c>
      <c r="E21964" t="s">
        <v>121</v>
      </c>
      <c r="F21964" t="s">
        <v>96</v>
      </c>
      <c r="G21964" t="s">
        <v>140</v>
      </c>
    </row>
    <row r="21965" spans="1:7" x14ac:dyDescent="0.35">
      <c r="A21965" t="s">
        <v>29</v>
      </c>
      <c r="B21965" t="s">
        <v>339</v>
      </c>
      <c r="C21965">
        <v>13</v>
      </c>
      <c r="D21965" t="s">
        <v>140</v>
      </c>
      <c r="E21965" t="s">
        <v>140</v>
      </c>
      <c r="F21965" t="s">
        <v>177</v>
      </c>
      <c r="G21965" t="s">
        <v>140</v>
      </c>
    </row>
    <row r="21966" spans="1:7" x14ac:dyDescent="0.35">
      <c r="A21966" t="s">
        <v>30</v>
      </c>
      <c r="B21966" t="s">
        <v>1126</v>
      </c>
      <c r="C21966">
        <v>122</v>
      </c>
      <c r="D21966" t="s">
        <v>140</v>
      </c>
      <c r="E21966" t="s">
        <v>1100</v>
      </c>
      <c r="F21966" t="s">
        <v>1099</v>
      </c>
      <c r="G21966" t="s">
        <v>140</v>
      </c>
    </row>
    <row r="21967" spans="1:7" x14ac:dyDescent="0.35">
      <c r="A21967" t="s">
        <v>30</v>
      </c>
      <c r="B21967" t="s">
        <v>1127</v>
      </c>
      <c r="C21967">
        <v>126</v>
      </c>
      <c r="D21967" t="s">
        <v>140</v>
      </c>
      <c r="E21967" t="s">
        <v>970</v>
      </c>
      <c r="F21967" t="s">
        <v>1079</v>
      </c>
      <c r="G21967" t="s">
        <v>140</v>
      </c>
    </row>
    <row r="21968" spans="1:7" x14ac:dyDescent="0.35">
      <c r="A21968" t="s">
        <v>30</v>
      </c>
      <c r="B21968" t="s">
        <v>339</v>
      </c>
      <c r="C21968">
        <v>6</v>
      </c>
      <c r="D21968" t="s">
        <v>140</v>
      </c>
      <c r="E21968" t="s">
        <v>221</v>
      </c>
      <c r="F21968" t="s">
        <v>220</v>
      </c>
      <c r="G21968" t="s">
        <v>140</v>
      </c>
    </row>
    <row r="21969" spans="1:7" x14ac:dyDescent="0.35">
      <c r="A21969" t="s">
        <v>31</v>
      </c>
      <c r="B21969" t="s">
        <v>1126</v>
      </c>
      <c r="C21969">
        <v>116</v>
      </c>
      <c r="D21969" t="s">
        <v>140</v>
      </c>
      <c r="E21969" t="s">
        <v>824</v>
      </c>
      <c r="F21969" t="s">
        <v>933</v>
      </c>
      <c r="G21969" t="s">
        <v>140</v>
      </c>
    </row>
    <row r="21970" spans="1:7" x14ac:dyDescent="0.35">
      <c r="A21970" t="s">
        <v>31</v>
      </c>
      <c r="B21970" t="s">
        <v>1127</v>
      </c>
      <c r="C21970">
        <v>89</v>
      </c>
      <c r="D21970" t="s">
        <v>140</v>
      </c>
      <c r="E21970" t="s">
        <v>953</v>
      </c>
      <c r="F21970" t="s">
        <v>1114</v>
      </c>
      <c r="G21970" t="s">
        <v>140</v>
      </c>
    </row>
    <row r="21971" spans="1:7" x14ac:dyDescent="0.35">
      <c r="A21971" t="s">
        <v>31</v>
      </c>
      <c r="B21971" t="s">
        <v>339</v>
      </c>
      <c r="C21971">
        <v>3</v>
      </c>
      <c r="D21971" t="s">
        <v>140</v>
      </c>
      <c r="E21971" t="s">
        <v>140</v>
      </c>
      <c r="F21971" t="s">
        <v>177</v>
      </c>
      <c r="G21971" t="s">
        <v>140</v>
      </c>
    </row>
    <row r="21972" spans="1:7" x14ac:dyDescent="0.35">
      <c r="A21972" t="s">
        <v>32</v>
      </c>
      <c r="B21972" t="s">
        <v>1126</v>
      </c>
      <c r="C21972">
        <v>2809</v>
      </c>
      <c r="D21972" t="s">
        <v>1012</v>
      </c>
      <c r="E21972" t="s">
        <v>113</v>
      </c>
      <c r="F21972" t="s">
        <v>898</v>
      </c>
      <c r="G21972" t="s">
        <v>140</v>
      </c>
    </row>
    <row r="21973" spans="1:7" x14ac:dyDescent="0.35">
      <c r="A21973" t="s">
        <v>32</v>
      </c>
      <c r="B21973" t="s">
        <v>1127</v>
      </c>
      <c r="C21973">
        <v>2855</v>
      </c>
      <c r="D21973" t="s">
        <v>1010</v>
      </c>
      <c r="E21973" t="s">
        <v>192</v>
      </c>
      <c r="F21973" t="s">
        <v>931</v>
      </c>
      <c r="G21973" t="s">
        <v>140</v>
      </c>
    </row>
    <row r="21974" spans="1:7" x14ac:dyDescent="0.35">
      <c r="A21974" t="s">
        <v>32</v>
      </c>
      <c r="B21974" t="s">
        <v>339</v>
      </c>
      <c r="C21974">
        <v>207</v>
      </c>
      <c r="D21974" t="s">
        <v>1054</v>
      </c>
      <c r="E21974" t="s">
        <v>654</v>
      </c>
      <c r="F21974" t="s">
        <v>572</v>
      </c>
      <c r="G21974" t="s">
        <v>140</v>
      </c>
    </row>
    <row r="21976" spans="1:7" x14ac:dyDescent="0.35">
      <c r="A21976" t="s">
        <v>2033</v>
      </c>
    </row>
    <row r="21977" spans="1:7" x14ac:dyDescent="0.35">
      <c r="A21977" t="s">
        <v>2</v>
      </c>
      <c r="B21977" t="s">
        <v>1170</v>
      </c>
      <c r="C21977" t="s">
        <v>3</v>
      </c>
      <c r="D21977" t="s">
        <v>1133</v>
      </c>
      <c r="E21977" t="s">
        <v>85</v>
      </c>
      <c r="F21977" t="s">
        <v>86</v>
      </c>
      <c r="G21977" t="s">
        <v>136</v>
      </c>
    </row>
    <row r="21978" spans="1:7" x14ac:dyDescent="0.35">
      <c r="A21978" t="s">
        <v>8</v>
      </c>
      <c r="B21978" t="s">
        <v>1171</v>
      </c>
      <c r="C21978">
        <v>223</v>
      </c>
      <c r="D21978" t="s">
        <v>140</v>
      </c>
      <c r="E21978" t="s">
        <v>917</v>
      </c>
      <c r="F21978" t="s">
        <v>916</v>
      </c>
      <c r="G21978" t="s">
        <v>140</v>
      </c>
    </row>
    <row r="21979" spans="1:7" x14ac:dyDescent="0.35">
      <c r="A21979" t="s">
        <v>9</v>
      </c>
      <c r="B21979" t="s">
        <v>1171</v>
      </c>
      <c r="C21979">
        <v>272</v>
      </c>
      <c r="D21979" t="s">
        <v>1009</v>
      </c>
      <c r="E21979" t="s">
        <v>115</v>
      </c>
      <c r="F21979" t="s">
        <v>951</v>
      </c>
      <c r="G21979" t="s">
        <v>140</v>
      </c>
    </row>
    <row r="21980" spans="1:7" x14ac:dyDescent="0.35">
      <c r="A21980" t="s">
        <v>10</v>
      </c>
      <c r="B21980" t="s">
        <v>1171</v>
      </c>
      <c r="C21980">
        <v>213</v>
      </c>
      <c r="D21980" t="s">
        <v>1066</v>
      </c>
      <c r="E21980" t="s">
        <v>99</v>
      </c>
      <c r="F21980" t="s">
        <v>1161</v>
      </c>
      <c r="G21980" t="s">
        <v>140</v>
      </c>
    </row>
    <row r="21981" spans="1:7" x14ac:dyDescent="0.35">
      <c r="A21981" t="s">
        <v>11</v>
      </c>
      <c r="B21981" t="s">
        <v>1171</v>
      </c>
      <c r="C21981">
        <v>275</v>
      </c>
      <c r="D21981" t="s">
        <v>140</v>
      </c>
      <c r="E21981" t="s">
        <v>121</v>
      </c>
      <c r="F21981" t="s">
        <v>122</v>
      </c>
      <c r="G21981" t="s">
        <v>140</v>
      </c>
    </row>
    <row r="21982" spans="1:7" x14ac:dyDescent="0.35">
      <c r="A21982" t="s">
        <v>12</v>
      </c>
      <c r="B21982" t="s">
        <v>1171</v>
      </c>
      <c r="C21982">
        <v>10</v>
      </c>
      <c r="D21982" t="s">
        <v>140</v>
      </c>
      <c r="E21982" t="s">
        <v>140</v>
      </c>
      <c r="F21982" t="s">
        <v>177</v>
      </c>
      <c r="G21982" t="s">
        <v>140</v>
      </c>
    </row>
    <row r="21983" spans="1:7" x14ac:dyDescent="0.35">
      <c r="A21983" t="s">
        <v>12</v>
      </c>
      <c r="B21983" t="s">
        <v>1172</v>
      </c>
      <c r="C21983">
        <v>233</v>
      </c>
      <c r="D21983" t="s">
        <v>1013</v>
      </c>
      <c r="E21983" t="s">
        <v>847</v>
      </c>
      <c r="F21983" t="s">
        <v>420</v>
      </c>
      <c r="G21983" t="s">
        <v>140</v>
      </c>
    </row>
    <row r="21984" spans="1:7" x14ac:dyDescent="0.35">
      <c r="A21984" t="s">
        <v>13</v>
      </c>
      <c r="B21984" t="s">
        <v>1171</v>
      </c>
      <c r="C21984">
        <v>7</v>
      </c>
      <c r="D21984" t="s">
        <v>140</v>
      </c>
      <c r="E21984" t="s">
        <v>1085</v>
      </c>
      <c r="F21984" t="s">
        <v>1086</v>
      </c>
      <c r="G21984" t="s">
        <v>140</v>
      </c>
    </row>
    <row r="21985" spans="1:7" x14ac:dyDescent="0.35">
      <c r="A21985" t="s">
        <v>13</v>
      </c>
      <c r="B21985" t="s">
        <v>1172</v>
      </c>
      <c r="C21985">
        <v>169</v>
      </c>
      <c r="D21985" t="s">
        <v>1014</v>
      </c>
      <c r="E21985" t="s">
        <v>111</v>
      </c>
      <c r="F21985" t="s">
        <v>1099</v>
      </c>
      <c r="G21985" t="s">
        <v>140</v>
      </c>
    </row>
    <row r="21986" spans="1:7" x14ac:dyDescent="0.35">
      <c r="A21986" t="s">
        <v>14</v>
      </c>
      <c r="B21986" t="s">
        <v>1171</v>
      </c>
      <c r="C21986">
        <v>153</v>
      </c>
      <c r="D21986" t="s">
        <v>1011</v>
      </c>
      <c r="E21986" t="s">
        <v>860</v>
      </c>
      <c r="F21986" t="s">
        <v>1175</v>
      </c>
      <c r="G21986" t="s">
        <v>140</v>
      </c>
    </row>
    <row r="21987" spans="1:7" x14ac:dyDescent="0.35">
      <c r="A21987" t="s">
        <v>14</v>
      </c>
      <c r="B21987" t="s">
        <v>1172</v>
      </c>
      <c r="C21987">
        <v>65</v>
      </c>
      <c r="D21987" t="s">
        <v>1043</v>
      </c>
      <c r="E21987" t="s">
        <v>286</v>
      </c>
      <c r="F21987" t="s">
        <v>106</v>
      </c>
      <c r="G21987" t="s">
        <v>140</v>
      </c>
    </row>
    <row r="21988" spans="1:7" x14ac:dyDescent="0.35">
      <c r="A21988" t="s">
        <v>15</v>
      </c>
      <c r="B21988" t="s">
        <v>1171</v>
      </c>
      <c r="C21988">
        <v>220</v>
      </c>
      <c r="D21988" t="s">
        <v>140</v>
      </c>
      <c r="E21988" t="s">
        <v>1080</v>
      </c>
      <c r="F21988" t="s">
        <v>1081</v>
      </c>
      <c r="G21988" t="s">
        <v>140</v>
      </c>
    </row>
    <row r="21989" spans="1:7" x14ac:dyDescent="0.35">
      <c r="A21989" t="s">
        <v>16</v>
      </c>
      <c r="B21989" t="s">
        <v>1171</v>
      </c>
      <c r="C21989">
        <v>273</v>
      </c>
      <c r="D21989" t="s">
        <v>775</v>
      </c>
      <c r="E21989" t="s">
        <v>867</v>
      </c>
      <c r="F21989" t="s">
        <v>473</v>
      </c>
      <c r="G21989" t="s">
        <v>140</v>
      </c>
    </row>
    <row r="21990" spans="1:7" x14ac:dyDescent="0.35">
      <c r="A21990" t="s">
        <v>17</v>
      </c>
      <c r="B21990" t="s">
        <v>1171</v>
      </c>
      <c r="C21990">
        <v>244</v>
      </c>
      <c r="D21990" t="s">
        <v>1013</v>
      </c>
      <c r="E21990" t="s">
        <v>405</v>
      </c>
      <c r="F21990" t="s">
        <v>784</v>
      </c>
      <c r="G21990" t="s">
        <v>140</v>
      </c>
    </row>
    <row r="21991" spans="1:7" x14ac:dyDescent="0.35">
      <c r="A21991" t="s">
        <v>18</v>
      </c>
      <c r="B21991" t="s">
        <v>1171</v>
      </c>
      <c r="C21991">
        <v>33</v>
      </c>
      <c r="D21991" t="s">
        <v>140</v>
      </c>
      <c r="E21991" t="s">
        <v>446</v>
      </c>
      <c r="F21991" t="s">
        <v>447</v>
      </c>
      <c r="G21991" t="s">
        <v>140</v>
      </c>
    </row>
    <row r="21992" spans="1:7" x14ac:dyDescent="0.35">
      <c r="A21992" t="s">
        <v>18</v>
      </c>
      <c r="B21992" t="s">
        <v>1172</v>
      </c>
      <c r="C21992">
        <v>172</v>
      </c>
      <c r="D21992" t="s">
        <v>1014</v>
      </c>
      <c r="E21992" t="s">
        <v>443</v>
      </c>
      <c r="F21992" t="s">
        <v>916</v>
      </c>
      <c r="G21992" t="s">
        <v>140</v>
      </c>
    </row>
    <row r="21993" spans="1:7" x14ac:dyDescent="0.35">
      <c r="A21993" t="s">
        <v>19</v>
      </c>
      <c r="B21993" t="s">
        <v>1171</v>
      </c>
      <c r="C21993">
        <v>197</v>
      </c>
      <c r="D21993" t="s">
        <v>1008</v>
      </c>
      <c r="E21993" t="s">
        <v>937</v>
      </c>
      <c r="F21993" t="s">
        <v>784</v>
      </c>
      <c r="G21993" t="s">
        <v>140</v>
      </c>
    </row>
    <row r="21994" spans="1:7" x14ac:dyDescent="0.35">
      <c r="A21994" t="s">
        <v>19</v>
      </c>
      <c r="B21994" t="s">
        <v>1172</v>
      </c>
      <c r="C21994">
        <v>38</v>
      </c>
      <c r="D21994" t="s">
        <v>140</v>
      </c>
      <c r="E21994" t="s">
        <v>1017</v>
      </c>
      <c r="F21994" t="s">
        <v>1208</v>
      </c>
      <c r="G21994" t="s">
        <v>140</v>
      </c>
    </row>
    <row r="21995" spans="1:7" x14ac:dyDescent="0.35">
      <c r="A21995" t="s">
        <v>20</v>
      </c>
      <c r="B21995" t="s">
        <v>1171</v>
      </c>
      <c r="C21995">
        <v>261</v>
      </c>
      <c r="D21995" t="s">
        <v>1022</v>
      </c>
      <c r="E21995" t="s">
        <v>489</v>
      </c>
      <c r="F21995" t="s">
        <v>844</v>
      </c>
      <c r="G21995" t="s">
        <v>1022</v>
      </c>
    </row>
    <row r="21996" spans="1:7" x14ac:dyDescent="0.35">
      <c r="A21996" t="s">
        <v>21</v>
      </c>
      <c r="B21996" t="s">
        <v>1171</v>
      </c>
      <c r="C21996">
        <v>233</v>
      </c>
      <c r="D21996" t="s">
        <v>140</v>
      </c>
      <c r="E21996" t="s">
        <v>49</v>
      </c>
      <c r="F21996" t="s">
        <v>48</v>
      </c>
      <c r="G21996" t="s">
        <v>140</v>
      </c>
    </row>
    <row r="21997" spans="1:7" x14ac:dyDescent="0.35">
      <c r="A21997" t="s">
        <v>22</v>
      </c>
      <c r="B21997" t="s">
        <v>1171</v>
      </c>
      <c r="C21997">
        <v>234</v>
      </c>
      <c r="D21997" t="s">
        <v>1054</v>
      </c>
      <c r="E21997" t="s">
        <v>993</v>
      </c>
      <c r="F21997" t="s">
        <v>288</v>
      </c>
      <c r="G21997" t="s">
        <v>140</v>
      </c>
    </row>
    <row r="21998" spans="1:7" x14ac:dyDescent="0.35">
      <c r="A21998" t="s">
        <v>23</v>
      </c>
      <c r="B21998" t="s">
        <v>1171</v>
      </c>
      <c r="C21998">
        <v>19</v>
      </c>
      <c r="D21998" t="s">
        <v>140</v>
      </c>
      <c r="E21998" t="s">
        <v>921</v>
      </c>
      <c r="F21998" t="s">
        <v>920</v>
      </c>
      <c r="G21998" t="s">
        <v>140</v>
      </c>
    </row>
    <row r="21999" spans="1:7" x14ac:dyDescent="0.35">
      <c r="A21999" t="s">
        <v>23</v>
      </c>
      <c r="B21999" t="s">
        <v>1172</v>
      </c>
      <c r="C21999">
        <v>197</v>
      </c>
      <c r="D21999" t="s">
        <v>1012</v>
      </c>
      <c r="E21999" t="s">
        <v>718</v>
      </c>
      <c r="F21999" t="s">
        <v>188</v>
      </c>
      <c r="G21999" t="s">
        <v>140</v>
      </c>
    </row>
    <row r="22000" spans="1:7" x14ac:dyDescent="0.35">
      <c r="A22000" t="s">
        <v>24</v>
      </c>
      <c r="B22000" t="s">
        <v>1171</v>
      </c>
      <c r="C22000">
        <v>277</v>
      </c>
      <c r="D22000" t="s">
        <v>1016</v>
      </c>
      <c r="E22000" t="s">
        <v>862</v>
      </c>
      <c r="F22000" t="s">
        <v>914</v>
      </c>
      <c r="G22000" t="s">
        <v>140</v>
      </c>
    </row>
    <row r="22001" spans="1:7" x14ac:dyDescent="0.35">
      <c r="A22001" t="s">
        <v>25</v>
      </c>
      <c r="B22001" t="s">
        <v>1171</v>
      </c>
      <c r="C22001">
        <v>271</v>
      </c>
      <c r="D22001" t="s">
        <v>1016</v>
      </c>
      <c r="E22001" t="s">
        <v>871</v>
      </c>
      <c r="F22001" t="s">
        <v>447</v>
      </c>
      <c r="G22001" t="s">
        <v>140</v>
      </c>
    </row>
    <row r="22002" spans="1:7" x14ac:dyDescent="0.35">
      <c r="A22002" t="s">
        <v>26</v>
      </c>
      <c r="B22002" t="s">
        <v>1171</v>
      </c>
      <c r="C22002">
        <v>274</v>
      </c>
      <c r="D22002" t="s">
        <v>1014</v>
      </c>
      <c r="E22002" t="s">
        <v>123</v>
      </c>
      <c r="F22002" t="s">
        <v>112</v>
      </c>
      <c r="G22002" t="s">
        <v>140</v>
      </c>
    </row>
    <row r="22003" spans="1:7" x14ac:dyDescent="0.35">
      <c r="A22003" t="s">
        <v>27</v>
      </c>
      <c r="B22003" t="s">
        <v>1171</v>
      </c>
      <c r="C22003">
        <v>294</v>
      </c>
      <c r="D22003" t="s">
        <v>1016</v>
      </c>
      <c r="E22003" t="s">
        <v>1154</v>
      </c>
      <c r="F22003" t="s">
        <v>923</v>
      </c>
      <c r="G22003" t="s">
        <v>140</v>
      </c>
    </row>
    <row r="22004" spans="1:7" x14ac:dyDescent="0.35">
      <c r="A22004" t="s">
        <v>28</v>
      </c>
      <c r="B22004" t="s">
        <v>1171</v>
      </c>
      <c r="C22004">
        <v>246</v>
      </c>
      <c r="D22004" t="s">
        <v>1013</v>
      </c>
      <c r="E22004" t="s">
        <v>901</v>
      </c>
      <c r="F22004" t="s">
        <v>638</v>
      </c>
      <c r="G22004" t="s">
        <v>140</v>
      </c>
    </row>
    <row r="22005" spans="1:7" x14ac:dyDescent="0.35">
      <c r="A22005" t="s">
        <v>29</v>
      </c>
      <c r="B22005" t="s">
        <v>1171</v>
      </c>
      <c r="C22005">
        <v>306</v>
      </c>
      <c r="D22005" t="s">
        <v>1017</v>
      </c>
      <c r="E22005" t="s">
        <v>147</v>
      </c>
      <c r="F22005" t="s">
        <v>130</v>
      </c>
      <c r="G22005" t="s">
        <v>140</v>
      </c>
    </row>
    <row r="22006" spans="1:7" x14ac:dyDescent="0.35">
      <c r="A22006" t="s">
        <v>30</v>
      </c>
      <c r="B22006" t="s">
        <v>1171</v>
      </c>
      <c r="C22006">
        <v>254</v>
      </c>
      <c r="D22006" t="s">
        <v>140</v>
      </c>
      <c r="E22006" t="s">
        <v>849</v>
      </c>
      <c r="F22006" t="s">
        <v>927</v>
      </c>
      <c r="G22006" t="s">
        <v>140</v>
      </c>
    </row>
    <row r="22007" spans="1:7" x14ac:dyDescent="0.35">
      <c r="A22007" t="s">
        <v>31</v>
      </c>
      <c r="B22007" t="s">
        <v>1171</v>
      </c>
      <c r="C22007">
        <v>130</v>
      </c>
      <c r="D22007" t="s">
        <v>140</v>
      </c>
      <c r="E22007" t="s">
        <v>394</v>
      </c>
      <c r="F22007" t="s">
        <v>1121</v>
      </c>
      <c r="G22007" t="s">
        <v>140</v>
      </c>
    </row>
    <row r="22008" spans="1:7" x14ac:dyDescent="0.35">
      <c r="A22008" t="s">
        <v>31</v>
      </c>
      <c r="B22008" t="s">
        <v>1172</v>
      </c>
      <c r="C22008">
        <v>78</v>
      </c>
      <c r="D22008" t="s">
        <v>140</v>
      </c>
      <c r="E22008" t="s">
        <v>988</v>
      </c>
      <c r="F22008" t="s">
        <v>987</v>
      </c>
      <c r="G22008" t="s">
        <v>140</v>
      </c>
    </row>
    <row r="22009" spans="1:7" x14ac:dyDescent="0.35">
      <c r="A22009" t="s">
        <v>32</v>
      </c>
      <c r="B22009" t="s">
        <v>1171</v>
      </c>
      <c r="C22009">
        <v>4919</v>
      </c>
      <c r="D22009" t="s">
        <v>1013</v>
      </c>
      <c r="E22009" t="s">
        <v>921</v>
      </c>
      <c r="F22009" t="s">
        <v>1088</v>
      </c>
      <c r="G22009" t="s">
        <v>140</v>
      </c>
    </row>
    <row r="22010" spans="1:7" x14ac:dyDescent="0.35">
      <c r="A22010" t="s">
        <v>32</v>
      </c>
      <c r="B22010" t="s">
        <v>1172</v>
      </c>
      <c r="C22010">
        <v>952</v>
      </c>
      <c r="D22010" t="s">
        <v>1063</v>
      </c>
      <c r="E22010" t="s">
        <v>749</v>
      </c>
      <c r="F22010" t="s">
        <v>106</v>
      </c>
      <c r="G22010" t="s">
        <v>140</v>
      </c>
    </row>
    <row r="22012" spans="1:7" x14ac:dyDescent="0.35">
      <c r="A22012" t="s">
        <v>2034</v>
      </c>
    </row>
    <row r="22013" spans="1:7" x14ac:dyDescent="0.35">
      <c r="A22013" t="s">
        <v>2</v>
      </c>
      <c r="B22013" t="s">
        <v>3</v>
      </c>
      <c r="C22013" t="s">
        <v>85</v>
      </c>
      <c r="D22013" t="s">
        <v>86</v>
      </c>
      <c r="E22013" t="s">
        <v>1133</v>
      </c>
      <c r="F22013" t="s">
        <v>136</v>
      </c>
    </row>
    <row r="22014" spans="1:7" x14ac:dyDescent="0.35">
      <c r="A22014" t="s">
        <v>8</v>
      </c>
      <c r="B22014">
        <v>223</v>
      </c>
      <c r="C22014" t="s">
        <v>1047</v>
      </c>
      <c r="D22014" t="s">
        <v>732</v>
      </c>
      <c r="E22014" t="s">
        <v>140</v>
      </c>
      <c r="F22014" t="s">
        <v>1016</v>
      </c>
    </row>
    <row r="22015" spans="1:7" x14ac:dyDescent="0.35">
      <c r="A22015" t="s">
        <v>9</v>
      </c>
      <c r="B22015">
        <v>272</v>
      </c>
      <c r="C22015" t="s">
        <v>1055</v>
      </c>
      <c r="D22015" t="s">
        <v>1159</v>
      </c>
      <c r="E22015" t="s">
        <v>140</v>
      </c>
      <c r="F22015" t="s">
        <v>140</v>
      </c>
    </row>
    <row r="22016" spans="1:7" x14ac:dyDescent="0.35">
      <c r="A22016" t="s">
        <v>10</v>
      </c>
      <c r="B22016">
        <v>213</v>
      </c>
      <c r="C22016" t="s">
        <v>1064</v>
      </c>
      <c r="D22016" t="s">
        <v>1116</v>
      </c>
      <c r="E22016" t="s">
        <v>1016</v>
      </c>
      <c r="F22016" t="s">
        <v>140</v>
      </c>
    </row>
    <row r="22017" spans="1:6" x14ac:dyDescent="0.35">
      <c r="A22017" t="s">
        <v>11</v>
      </c>
      <c r="B22017">
        <v>275</v>
      </c>
      <c r="C22017" t="s">
        <v>869</v>
      </c>
      <c r="D22017" t="s">
        <v>1120</v>
      </c>
      <c r="E22017" t="s">
        <v>1022</v>
      </c>
      <c r="F22017" t="s">
        <v>140</v>
      </c>
    </row>
    <row r="22018" spans="1:6" x14ac:dyDescent="0.35">
      <c r="A22018" t="s">
        <v>12</v>
      </c>
      <c r="B22018">
        <v>243</v>
      </c>
      <c r="C22018" t="s">
        <v>1056</v>
      </c>
      <c r="D22018" t="s">
        <v>1111</v>
      </c>
      <c r="E22018" t="s">
        <v>1013</v>
      </c>
      <c r="F22018" t="s">
        <v>140</v>
      </c>
    </row>
    <row r="22019" spans="1:6" x14ac:dyDescent="0.35">
      <c r="A22019" t="s">
        <v>13</v>
      </c>
      <c r="B22019">
        <v>176</v>
      </c>
      <c r="C22019" t="s">
        <v>838</v>
      </c>
      <c r="D22019" t="s">
        <v>839</v>
      </c>
      <c r="E22019" t="s">
        <v>140</v>
      </c>
      <c r="F22019" t="s">
        <v>140</v>
      </c>
    </row>
    <row r="22020" spans="1:6" x14ac:dyDescent="0.35">
      <c r="A22020" t="s">
        <v>14</v>
      </c>
      <c r="B22020">
        <v>218</v>
      </c>
      <c r="C22020" t="s">
        <v>1068</v>
      </c>
      <c r="D22020" t="s">
        <v>1108</v>
      </c>
      <c r="E22020" t="s">
        <v>140</v>
      </c>
      <c r="F22020" t="s">
        <v>140</v>
      </c>
    </row>
    <row r="22021" spans="1:6" x14ac:dyDescent="0.35">
      <c r="A22021" t="s">
        <v>15</v>
      </c>
      <c r="B22021">
        <v>220</v>
      </c>
      <c r="C22021" t="s">
        <v>950</v>
      </c>
      <c r="D22021" t="s">
        <v>661</v>
      </c>
      <c r="E22021" t="s">
        <v>140</v>
      </c>
      <c r="F22021" t="s">
        <v>1013</v>
      </c>
    </row>
    <row r="22022" spans="1:6" x14ac:dyDescent="0.35">
      <c r="A22022" t="s">
        <v>16</v>
      </c>
      <c r="B22022">
        <v>273</v>
      </c>
      <c r="C22022" t="s">
        <v>996</v>
      </c>
      <c r="D22022" t="s">
        <v>661</v>
      </c>
      <c r="E22022" t="s">
        <v>1016</v>
      </c>
      <c r="F22022" t="s">
        <v>140</v>
      </c>
    </row>
    <row r="22023" spans="1:6" x14ac:dyDescent="0.35">
      <c r="A22023" t="s">
        <v>17</v>
      </c>
      <c r="B22023">
        <v>244</v>
      </c>
      <c r="C22023" t="s">
        <v>1007</v>
      </c>
      <c r="D22023" t="s">
        <v>1108</v>
      </c>
      <c r="E22023" t="s">
        <v>1010</v>
      </c>
      <c r="F22023" t="s">
        <v>140</v>
      </c>
    </row>
    <row r="22024" spans="1:6" x14ac:dyDescent="0.35">
      <c r="A22024" t="s">
        <v>18</v>
      </c>
      <c r="B22024">
        <v>205</v>
      </c>
      <c r="C22024" t="s">
        <v>1068</v>
      </c>
      <c r="D22024" t="s">
        <v>1113</v>
      </c>
      <c r="E22024" t="s">
        <v>1012</v>
      </c>
      <c r="F22024" t="s">
        <v>140</v>
      </c>
    </row>
    <row r="22025" spans="1:6" x14ac:dyDescent="0.35">
      <c r="A22025" t="s">
        <v>19</v>
      </c>
      <c r="B22025">
        <v>235</v>
      </c>
      <c r="C22025" t="s">
        <v>458</v>
      </c>
      <c r="D22025" t="s">
        <v>500</v>
      </c>
      <c r="E22025" t="s">
        <v>1011</v>
      </c>
      <c r="F22025" t="s">
        <v>140</v>
      </c>
    </row>
    <row r="22026" spans="1:6" x14ac:dyDescent="0.35">
      <c r="A22026" t="s">
        <v>20</v>
      </c>
      <c r="B22026">
        <v>261</v>
      </c>
      <c r="C22026" t="s">
        <v>1060</v>
      </c>
      <c r="D22026" t="s">
        <v>1144</v>
      </c>
      <c r="E22026" t="s">
        <v>140</v>
      </c>
      <c r="F22026" t="s">
        <v>140</v>
      </c>
    </row>
    <row r="22027" spans="1:6" x14ac:dyDescent="0.35">
      <c r="A22027" t="s">
        <v>21</v>
      </c>
      <c r="B22027">
        <v>233</v>
      </c>
      <c r="C22027" t="s">
        <v>147</v>
      </c>
      <c r="D22027" t="s">
        <v>930</v>
      </c>
      <c r="E22027" t="s">
        <v>140</v>
      </c>
      <c r="F22027" t="s">
        <v>140</v>
      </c>
    </row>
    <row r="22028" spans="1:6" x14ac:dyDescent="0.35">
      <c r="A22028" t="s">
        <v>22</v>
      </c>
      <c r="B22028">
        <v>234</v>
      </c>
      <c r="C22028" t="s">
        <v>147</v>
      </c>
      <c r="D22028" t="s">
        <v>930</v>
      </c>
      <c r="E22028" t="s">
        <v>140</v>
      </c>
      <c r="F22028" t="s">
        <v>140</v>
      </c>
    </row>
    <row r="22029" spans="1:6" x14ac:dyDescent="0.35">
      <c r="A22029" t="s">
        <v>23</v>
      </c>
      <c r="B22029">
        <v>216</v>
      </c>
      <c r="C22029" t="s">
        <v>1047</v>
      </c>
      <c r="D22029" t="s">
        <v>1097</v>
      </c>
      <c r="E22029" t="s">
        <v>1013</v>
      </c>
      <c r="F22029" t="s">
        <v>1014</v>
      </c>
    </row>
    <row r="22030" spans="1:6" x14ac:dyDescent="0.35">
      <c r="A22030" t="s">
        <v>24</v>
      </c>
      <c r="B22030">
        <v>277</v>
      </c>
      <c r="C22030" t="s">
        <v>1045</v>
      </c>
      <c r="D22030" t="s">
        <v>1124</v>
      </c>
      <c r="E22030" t="s">
        <v>1016</v>
      </c>
      <c r="F22030" t="s">
        <v>140</v>
      </c>
    </row>
    <row r="22031" spans="1:6" x14ac:dyDescent="0.35">
      <c r="A22031" t="s">
        <v>25</v>
      </c>
      <c r="B22031">
        <v>271</v>
      </c>
      <c r="C22031" t="s">
        <v>1070</v>
      </c>
      <c r="D22031" t="s">
        <v>1109</v>
      </c>
      <c r="E22031" t="s">
        <v>140</v>
      </c>
      <c r="F22031" t="s">
        <v>1010</v>
      </c>
    </row>
    <row r="22032" spans="1:6" x14ac:dyDescent="0.35">
      <c r="A22032" t="s">
        <v>26</v>
      </c>
      <c r="B22032">
        <v>274</v>
      </c>
      <c r="C22032" t="s">
        <v>129</v>
      </c>
      <c r="D22032" t="s">
        <v>130</v>
      </c>
      <c r="E22032" t="s">
        <v>140</v>
      </c>
      <c r="F22032" t="s">
        <v>140</v>
      </c>
    </row>
    <row r="22033" spans="1:7" x14ac:dyDescent="0.35">
      <c r="A22033" t="s">
        <v>27</v>
      </c>
      <c r="B22033">
        <v>294</v>
      </c>
      <c r="C22033" t="s">
        <v>1055</v>
      </c>
      <c r="D22033" t="s">
        <v>1186</v>
      </c>
      <c r="E22033" t="s">
        <v>1008</v>
      </c>
      <c r="F22033" t="s">
        <v>140</v>
      </c>
    </row>
    <row r="22034" spans="1:7" x14ac:dyDescent="0.35">
      <c r="A22034" t="s">
        <v>28</v>
      </c>
      <c r="B22034">
        <v>246</v>
      </c>
      <c r="C22034" t="s">
        <v>950</v>
      </c>
      <c r="D22034" t="s">
        <v>1113</v>
      </c>
      <c r="E22034" t="s">
        <v>140</v>
      </c>
      <c r="F22034" t="s">
        <v>1010</v>
      </c>
    </row>
    <row r="22035" spans="1:7" x14ac:dyDescent="0.35">
      <c r="A22035" t="s">
        <v>29</v>
      </c>
      <c r="B22035">
        <v>306</v>
      </c>
      <c r="C22035" t="s">
        <v>1058</v>
      </c>
      <c r="D22035" t="s">
        <v>1186</v>
      </c>
      <c r="E22035" t="s">
        <v>140</v>
      </c>
      <c r="F22035" t="s">
        <v>140</v>
      </c>
    </row>
    <row r="22036" spans="1:7" x14ac:dyDescent="0.35">
      <c r="A22036" t="s">
        <v>30</v>
      </c>
      <c r="B22036">
        <v>254</v>
      </c>
      <c r="C22036" t="s">
        <v>996</v>
      </c>
      <c r="D22036" t="s">
        <v>997</v>
      </c>
      <c r="E22036" t="s">
        <v>140</v>
      </c>
      <c r="F22036" t="s">
        <v>140</v>
      </c>
    </row>
    <row r="22037" spans="1:7" x14ac:dyDescent="0.35">
      <c r="A22037" t="s">
        <v>31</v>
      </c>
      <c r="B22037">
        <v>208</v>
      </c>
      <c r="C22037" t="s">
        <v>985</v>
      </c>
      <c r="D22037" t="s">
        <v>642</v>
      </c>
      <c r="E22037" t="s">
        <v>140</v>
      </c>
      <c r="F22037" t="s">
        <v>1008</v>
      </c>
    </row>
    <row r="22038" spans="1:7" x14ac:dyDescent="0.35">
      <c r="A22038" t="s">
        <v>32</v>
      </c>
      <c r="B22038">
        <v>5871</v>
      </c>
      <c r="C22038" t="s">
        <v>1062</v>
      </c>
      <c r="D22038" t="s">
        <v>665</v>
      </c>
      <c r="E22038" t="s">
        <v>1008</v>
      </c>
      <c r="F22038" t="s">
        <v>1022</v>
      </c>
    </row>
    <row r="22040" spans="1:7" x14ac:dyDescent="0.35">
      <c r="A22040" t="s">
        <v>2035</v>
      </c>
    </row>
    <row r="22041" spans="1:7" x14ac:dyDescent="0.35">
      <c r="A22041" t="s">
        <v>2</v>
      </c>
      <c r="B22041" t="s">
        <v>1992</v>
      </c>
      <c r="C22041" t="s">
        <v>3</v>
      </c>
      <c r="D22041" t="s">
        <v>85</v>
      </c>
      <c r="E22041" t="s">
        <v>86</v>
      </c>
      <c r="F22041" t="s">
        <v>1133</v>
      </c>
      <c r="G22041" t="s">
        <v>136</v>
      </c>
    </row>
    <row r="22042" spans="1:7" x14ac:dyDescent="0.35">
      <c r="A22042" t="s">
        <v>8</v>
      </c>
      <c r="B22042" t="s">
        <v>1216</v>
      </c>
      <c r="C22042">
        <v>10</v>
      </c>
      <c r="D22042" t="s">
        <v>140</v>
      </c>
      <c r="E22042" t="s">
        <v>177</v>
      </c>
      <c r="F22042" t="s">
        <v>140</v>
      </c>
      <c r="G22042" t="s">
        <v>140</v>
      </c>
    </row>
    <row r="22043" spans="1:7" x14ac:dyDescent="0.35">
      <c r="A22043" t="s">
        <v>8</v>
      </c>
      <c r="B22043" t="s">
        <v>1993</v>
      </c>
      <c r="C22043">
        <v>12</v>
      </c>
      <c r="D22043" t="s">
        <v>140</v>
      </c>
      <c r="E22043" t="s">
        <v>177</v>
      </c>
      <c r="F22043" t="s">
        <v>140</v>
      </c>
      <c r="G22043" t="s">
        <v>140</v>
      </c>
    </row>
    <row r="22044" spans="1:7" x14ac:dyDescent="0.35">
      <c r="A22044" t="s">
        <v>8</v>
      </c>
      <c r="B22044" t="s">
        <v>1994</v>
      </c>
      <c r="C22044">
        <v>4</v>
      </c>
      <c r="D22044" t="s">
        <v>140</v>
      </c>
      <c r="E22044" t="s">
        <v>177</v>
      </c>
      <c r="F22044" t="s">
        <v>140</v>
      </c>
      <c r="G22044" t="s">
        <v>140</v>
      </c>
    </row>
    <row r="22045" spans="1:7" x14ac:dyDescent="0.35">
      <c r="A22045" t="s">
        <v>8</v>
      </c>
      <c r="B22045" t="s">
        <v>1995</v>
      </c>
      <c r="C22045">
        <v>9</v>
      </c>
      <c r="D22045" t="s">
        <v>140</v>
      </c>
      <c r="E22045" t="s">
        <v>177</v>
      </c>
      <c r="F22045" t="s">
        <v>140</v>
      </c>
      <c r="G22045" t="s">
        <v>140</v>
      </c>
    </row>
    <row r="22046" spans="1:7" x14ac:dyDescent="0.35">
      <c r="A22046" t="s">
        <v>8</v>
      </c>
      <c r="B22046" t="s">
        <v>1996</v>
      </c>
      <c r="C22046">
        <v>44</v>
      </c>
      <c r="D22046" t="s">
        <v>996</v>
      </c>
      <c r="E22046" t="s">
        <v>997</v>
      </c>
      <c r="F22046" t="s">
        <v>140</v>
      </c>
      <c r="G22046" t="s">
        <v>140</v>
      </c>
    </row>
    <row r="22047" spans="1:7" x14ac:dyDescent="0.35">
      <c r="A22047" t="s">
        <v>8</v>
      </c>
      <c r="B22047" t="s">
        <v>1997</v>
      </c>
      <c r="C22047">
        <v>29</v>
      </c>
      <c r="D22047" t="s">
        <v>775</v>
      </c>
      <c r="E22047" t="s">
        <v>774</v>
      </c>
      <c r="F22047" t="s">
        <v>140</v>
      </c>
      <c r="G22047" t="s">
        <v>140</v>
      </c>
    </row>
    <row r="22048" spans="1:7" x14ac:dyDescent="0.35">
      <c r="A22048" t="s">
        <v>8</v>
      </c>
      <c r="B22048" t="s">
        <v>1998</v>
      </c>
      <c r="C22048">
        <v>29</v>
      </c>
      <c r="D22048" t="s">
        <v>869</v>
      </c>
      <c r="E22048" t="s">
        <v>870</v>
      </c>
      <c r="F22048" t="s">
        <v>140</v>
      </c>
      <c r="G22048" t="s">
        <v>140</v>
      </c>
    </row>
    <row r="22049" spans="1:7" x14ac:dyDescent="0.35">
      <c r="A22049" t="s">
        <v>8</v>
      </c>
      <c r="B22049" t="s">
        <v>1218</v>
      </c>
      <c r="C22049">
        <v>10</v>
      </c>
      <c r="D22049" t="s">
        <v>942</v>
      </c>
      <c r="E22049" t="s">
        <v>943</v>
      </c>
      <c r="F22049" t="s">
        <v>140</v>
      </c>
      <c r="G22049" t="s">
        <v>140</v>
      </c>
    </row>
    <row r="22050" spans="1:7" x14ac:dyDescent="0.35">
      <c r="A22050" t="s">
        <v>8</v>
      </c>
      <c r="B22050" t="s">
        <v>1999</v>
      </c>
      <c r="C22050">
        <v>15</v>
      </c>
      <c r="D22050" t="s">
        <v>140</v>
      </c>
      <c r="E22050" t="s">
        <v>732</v>
      </c>
      <c r="F22050" t="s">
        <v>140</v>
      </c>
      <c r="G22050" t="s">
        <v>733</v>
      </c>
    </row>
    <row r="22051" spans="1:7" x14ac:dyDescent="0.35">
      <c r="A22051" t="s">
        <v>8</v>
      </c>
      <c r="B22051" t="s">
        <v>2000</v>
      </c>
      <c r="C22051">
        <v>7</v>
      </c>
      <c r="D22051" t="s">
        <v>140</v>
      </c>
      <c r="E22051" t="s">
        <v>177</v>
      </c>
      <c r="F22051" t="s">
        <v>140</v>
      </c>
      <c r="G22051" t="s">
        <v>140</v>
      </c>
    </row>
    <row r="22052" spans="1:7" x14ac:dyDescent="0.35">
      <c r="A22052" t="s">
        <v>8</v>
      </c>
      <c r="B22052" t="s">
        <v>2001</v>
      </c>
      <c r="C22052">
        <v>2</v>
      </c>
      <c r="D22052" t="s">
        <v>140</v>
      </c>
      <c r="E22052" t="s">
        <v>177</v>
      </c>
      <c r="F22052" t="s">
        <v>140</v>
      </c>
      <c r="G22052" t="s">
        <v>140</v>
      </c>
    </row>
    <row r="22053" spans="1:7" x14ac:dyDescent="0.35">
      <c r="A22053" t="s">
        <v>8</v>
      </c>
      <c r="B22053" t="s">
        <v>2002</v>
      </c>
      <c r="C22053">
        <v>26</v>
      </c>
      <c r="D22053" t="s">
        <v>286</v>
      </c>
      <c r="E22053" t="s">
        <v>285</v>
      </c>
      <c r="F22053" t="s">
        <v>140</v>
      </c>
      <c r="G22053" t="s">
        <v>140</v>
      </c>
    </row>
    <row r="22054" spans="1:7" x14ac:dyDescent="0.35">
      <c r="A22054" t="s">
        <v>8</v>
      </c>
      <c r="B22054" t="s">
        <v>2003</v>
      </c>
      <c r="C22054">
        <v>17</v>
      </c>
      <c r="D22054" t="s">
        <v>1080</v>
      </c>
      <c r="E22054" t="s">
        <v>1081</v>
      </c>
      <c r="F22054" t="s">
        <v>140</v>
      </c>
      <c r="G22054" t="s">
        <v>140</v>
      </c>
    </row>
    <row r="22055" spans="1:7" x14ac:dyDescent="0.35">
      <c r="A22055" t="s">
        <v>8</v>
      </c>
      <c r="B22055" t="s">
        <v>2004</v>
      </c>
      <c r="C22055">
        <v>8</v>
      </c>
      <c r="D22055" t="s">
        <v>140</v>
      </c>
      <c r="E22055" t="s">
        <v>177</v>
      </c>
      <c r="F22055" t="s">
        <v>140</v>
      </c>
      <c r="G22055" t="s">
        <v>140</v>
      </c>
    </row>
    <row r="22056" spans="1:7" x14ac:dyDescent="0.35">
      <c r="A22056" t="s">
        <v>8</v>
      </c>
      <c r="B22056" t="s">
        <v>339</v>
      </c>
      <c r="C22056">
        <v>1</v>
      </c>
      <c r="D22056" t="s">
        <v>140</v>
      </c>
      <c r="E22056" t="s">
        <v>177</v>
      </c>
      <c r="F22056" t="s">
        <v>140</v>
      </c>
      <c r="G22056" t="s">
        <v>140</v>
      </c>
    </row>
    <row r="22057" spans="1:7" x14ac:dyDescent="0.35">
      <c r="A22057" t="s">
        <v>9</v>
      </c>
      <c r="B22057" t="s">
        <v>1216</v>
      </c>
      <c r="C22057">
        <v>12</v>
      </c>
      <c r="D22057" t="s">
        <v>140</v>
      </c>
      <c r="E22057" t="s">
        <v>177</v>
      </c>
      <c r="F22057" t="s">
        <v>140</v>
      </c>
      <c r="G22057" t="s">
        <v>140</v>
      </c>
    </row>
    <row r="22058" spans="1:7" x14ac:dyDescent="0.35">
      <c r="A22058" t="s">
        <v>9</v>
      </c>
      <c r="B22058" t="s">
        <v>1993</v>
      </c>
      <c r="C22058">
        <v>21</v>
      </c>
      <c r="D22058" t="s">
        <v>1057</v>
      </c>
      <c r="E22058" t="s">
        <v>1115</v>
      </c>
      <c r="F22058" t="s">
        <v>140</v>
      </c>
      <c r="G22058" t="s">
        <v>140</v>
      </c>
    </row>
    <row r="22059" spans="1:7" x14ac:dyDescent="0.35">
      <c r="A22059" t="s">
        <v>9</v>
      </c>
      <c r="B22059" t="s">
        <v>1994</v>
      </c>
      <c r="C22059">
        <v>13</v>
      </c>
      <c r="D22059" t="s">
        <v>140</v>
      </c>
      <c r="E22059" t="s">
        <v>177</v>
      </c>
      <c r="F22059" t="s">
        <v>140</v>
      </c>
      <c r="G22059" t="s">
        <v>140</v>
      </c>
    </row>
    <row r="22060" spans="1:7" x14ac:dyDescent="0.35">
      <c r="A22060" t="s">
        <v>9</v>
      </c>
      <c r="B22060" t="s">
        <v>1995</v>
      </c>
      <c r="C22060">
        <v>6</v>
      </c>
      <c r="D22060" t="s">
        <v>140</v>
      </c>
      <c r="E22060" t="s">
        <v>177</v>
      </c>
      <c r="F22060" t="s">
        <v>140</v>
      </c>
      <c r="G22060" t="s">
        <v>140</v>
      </c>
    </row>
    <row r="22061" spans="1:7" x14ac:dyDescent="0.35">
      <c r="A22061" t="s">
        <v>9</v>
      </c>
      <c r="B22061" t="s">
        <v>1996</v>
      </c>
      <c r="C22061">
        <v>47</v>
      </c>
      <c r="D22061" t="s">
        <v>140</v>
      </c>
      <c r="E22061" t="s">
        <v>177</v>
      </c>
      <c r="F22061" t="s">
        <v>140</v>
      </c>
      <c r="G22061" t="s">
        <v>140</v>
      </c>
    </row>
    <row r="22062" spans="1:7" x14ac:dyDescent="0.35">
      <c r="A22062" t="s">
        <v>9</v>
      </c>
      <c r="B22062" t="s">
        <v>1997</v>
      </c>
      <c r="C22062">
        <v>35</v>
      </c>
      <c r="D22062" t="s">
        <v>1098</v>
      </c>
      <c r="E22062" t="s">
        <v>1204</v>
      </c>
      <c r="F22062" t="s">
        <v>140</v>
      </c>
      <c r="G22062" t="s">
        <v>140</v>
      </c>
    </row>
    <row r="22063" spans="1:7" x14ac:dyDescent="0.35">
      <c r="A22063" t="s">
        <v>9</v>
      </c>
      <c r="B22063" t="s">
        <v>1998</v>
      </c>
      <c r="C22063">
        <v>20</v>
      </c>
      <c r="D22063" t="s">
        <v>140</v>
      </c>
      <c r="E22063" t="s">
        <v>177</v>
      </c>
      <c r="F22063" t="s">
        <v>140</v>
      </c>
      <c r="G22063" t="s">
        <v>140</v>
      </c>
    </row>
    <row r="22064" spans="1:7" x14ac:dyDescent="0.35">
      <c r="A22064" t="s">
        <v>9</v>
      </c>
      <c r="B22064" t="s">
        <v>1218</v>
      </c>
      <c r="C22064">
        <v>12</v>
      </c>
      <c r="D22064" t="s">
        <v>1095</v>
      </c>
      <c r="E22064" t="s">
        <v>1134</v>
      </c>
      <c r="F22064" t="s">
        <v>140</v>
      </c>
      <c r="G22064" t="s">
        <v>140</v>
      </c>
    </row>
    <row r="22065" spans="1:7" x14ac:dyDescent="0.35">
      <c r="A22065" t="s">
        <v>9</v>
      </c>
      <c r="B22065" t="s">
        <v>1999</v>
      </c>
      <c r="C22065">
        <v>12</v>
      </c>
      <c r="D22065" t="s">
        <v>140</v>
      </c>
      <c r="E22065" t="s">
        <v>177</v>
      </c>
      <c r="F22065" t="s">
        <v>140</v>
      </c>
      <c r="G22065" t="s">
        <v>140</v>
      </c>
    </row>
    <row r="22066" spans="1:7" x14ac:dyDescent="0.35">
      <c r="A22066" t="s">
        <v>9</v>
      </c>
      <c r="B22066" t="s">
        <v>2000</v>
      </c>
      <c r="C22066">
        <v>14</v>
      </c>
      <c r="D22066" t="s">
        <v>140</v>
      </c>
      <c r="E22066" t="s">
        <v>177</v>
      </c>
      <c r="F22066" t="s">
        <v>140</v>
      </c>
      <c r="G22066" t="s">
        <v>140</v>
      </c>
    </row>
    <row r="22067" spans="1:7" x14ac:dyDescent="0.35">
      <c r="A22067" t="s">
        <v>9</v>
      </c>
      <c r="B22067" t="s">
        <v>2001</v>
      </c>
      <c r="C22067">
        <v>6</v>
      </c>
      <c r="D22067" t="s">
        <v>140</v>
      </c>
      <c r="E22067" t="s">
        <v>177</v>
      </c>
      <c r="F22067" t="s">
        <v>140</v>
      </c>
      <c r="G22067" t="s">
        <v>140</v>
      </c>
    </row>
    <row r="22068" spans="1:7" x14ac:dyDescent="0.35">
      <c r="A22068" t="s">
        <v>9</v>
      </c>
      <c r="B22068" t="s">
        <v>2002</v>
      </c>
      <c r="C22068">
        <v>36</v>
      </c>
      <c r="D22068" t="s">
        <v>929</v>
      </c>
      <c r="E22068" t="s">
        <v>928</v>
      </c>
      <c r="F22068" t="s">
        <v>140</v>
      </c>
      <c r="G22068" t="s">
        <v>140</v>
      </c>
    </row>
    <row r="22069" spans="1:7" x14ac:dyDescent="0.35">
      <c r="A22069" t="s">
        <v>9</v>
      </c>
      <c r="B22069" t="s">
        <v>2003</v>
      </c>
      <c r="C22069">
        <v>24</v>
      </c>
      <c r="D22069" t="s">
        <v>140</v>
      </c>
      <c r="E22069" t="s">
        <v>177</v>
      </c>
      <c r="F22069" t="s">
        <v>140</v>
      </c>
      <c r="G22069" t="s">
        <v>140</v>
      </c>
    </row>
    <row r="22070" spans="1:7" x14ac:dyDescent="0.35">
      <c r="A22070" t="s">
        <v>9</v>
      </c>
      <c r="B22070" t="s">
        <v>2004</v>
      </c>
      <c r="C22070">
        <v>10</v>
      </c>
      <c r="D22070" t="s">
        <v>140</v>
      </c>
      <c r="E22070" t="s">
        <v>177</v>
      </c>
      <c r="F22070" t="s">
        <v>140</v>
      </c>
      <c r="G22070" t="s">
        <v>140</v>
      </c>
    </row>
    <row r="22071" spans="1:7" x14ac:dyDescent="0.35">
      <c r="A22071" t="s">
        <v>9</v>
      </c>
      <c r="B22071" t="s">
        <v>339</v>
      </c>
      <c r="C22071">
        <v>4</v>
      </c>
      <c r="D22071" t="s">
        <v>140</v>
      </c>
      <c r="E22071" t="s">
        <v>177</v>
      </c>
      <c r="F22071" t="s">
        <v>140</v>
      </c>
      <c r="G22071" t="s">
        <v>140</v>
      </c>
    </row>
    <row r="22072" spans="1:7" x14ac:dyDescent="0.35">
      <c r="A22072" t="s">
        <v>10</v>
      </c>
      <c r="B22072" t="s">
        <v>1216</v>
      </c>
      <c r="C22072">
        <v>9</v>
      </c>
      <c r="D22072" t="s">
        <v>140</v>
      </c>
      <c r="E22072" t="s">
        <v>177</v>
      </c>
      <c r="F22072" t="s">
        <v>140</v>
      </c>
      <c r="G22072" t="s">
        <v>140</v>
      </c>
    </row>
    <row r="22073" spans="1:7" x14ac:dyDescent="0.35">
      <c r="A22073" t="s">
        <v>10</v>
      </c>
      <c r="B22073" t="s">
        <v>1993</v>
      </c>
      <c r="C22073">
        <v>15</v>
      </c>
      <c r="D22073" t="s">
        <v>903</v>
      </c>
      <c r="E22073" t="s">
        <v>904</v>
      </c>
      <c r="F22073" t="s">
        <v>140</v>
      </c>
      <c r="G22073" t="s">
        <v>140</v>
      </c>
    </row>
    <row r="22074" spans="1:7" x14ac:dyDescent="0.35">
      <c r="A22074" t="s">
        <v>10</v>
      </c>
      <c r="B22074" t="s">
        <v>1994</v>
      </c>
      <c r="C22074">
        <v>4</v>
      </c>
      <c r="D22074" t="s">
        <v>140</v>
      </c>
      <c r="E22074" t="s">
        <v>177</v>
      </c>
      <c r="F22074" t="s">
        <v>140</v>
      </c>
      <c r="G22074" t="s">
        <v>140</v>
      </c>
    </row>
    <row r="22075" spans="1:7" x14ac:dyDescent="0.35">
      <c r="A22075" t="s">
        <v>10</v>
      </c>
      <c r="B22075" t="s">
        <v>1995</v>
      </c>
      <c r="C22075">
        <v>3</v>
      </c>
      <c r="D22075" t="s">
        <v>140</v>
      </c>
      <c r="E22075" t="s">
        <v>177</v>
      </c>
      <c r="F22075" t="s">
        <v>140</v>
      </c>
      <c r="G22075" t="s">
        <v>140</v>
      </c>
    </row>
    <row r="22076" spans="1:7" x14ac:dyDescent="0.35">
      <c r="A22076" t="s">
        <v>10</v>
      </c>
      <c r="B22076" t="s">
        <v>1996</v>
      </c>
      <c r="C22076">
        <v>34</v>
      </c>
      <c r="D22076" t="s">
        <v>109</v>
      </c>
      <c r="E22076" t="s">
        <v>110</v>
      </c>
      <c r="F22076" t="s">
        <v>140</v>
      </c>
      <c r="G22076" t="s">
        <v>140</v>
      </c>
    </row>
    <row r="22077" spans="1:7" x14ac:dyDescent="0.35">
      <c r="A22077" t="s">
        <v>10</v>
      </c>
      <c r="B22077" t="s">
        <v>1997</v>
      </c>
      <c r="C22077">
        <v>32</v>
      </c>
      <c r="D22077" t="s">
        <v>140</v>
      </c>
      <c r="E22077" t="s">
        <v>177</v>
      </c>
      <c r="F22077" t="s">
        <v>140</v>
      </c>
      <c r="G22077" t="s">
        <v>140</v>
      </c>
    </row>
    <row r="22078" spans="1:7" x14ac:dyDescent="0.35">
      <c r="A22078" t="s">
        <v>10</v>
      </c>
      <c r="B22078" t="s">
        <v>1998</v>
      </c>
      <c r="C22078">
        <v>20</v>
      </c>
      <c r="D22078" t="s">
        <v>127</v>
      </c>
      <c r="E22078" t="s">
        <v>128</v>
      </c>
      <c r="F22078" t="s">
        <v>140</v>
      </c>
      <c r="G22078" t="s">
        <v>140</v>
      </c>
    </row>
    <row r="22079" spans="1:7" x14ac:dyDescent="0.35">
      <c r="A22079" t="s">
        <v>10</v>
      </c>
      <c r="B22079" t="s">
        <v>1218</v>
      </c>
      <c r="C22079">
        <v>16</v>
      </c>
      <c r="D22079" t="s">
        <v>140</v>
      </c>
      <c r="E22079" t="s">
        <v>177</v>
      </c>
      <c r="F22079" t="s">
        <v>140</v>
      </c>
      <c r="G22079" t="s">
        <v>140</v>
      </c>
    </row>
    <row r="22080" spans="1:7" x14ac:dyDescent="0.35">
      <c r="A22080" t="s">
        <v>10</v>
      </c>
      <c r="B22080" t="s">
        <v>1999</v>
      </c>
      <c r="C22080">
        <v>11</v>
      </c>
      <c r="D22080" t="s">
        <v>95</v>
      </c>
      <c r="E22080" t="s">
        <v>96</v>
      </c>
      <c r="F22080" t="s">
        <v>140</v>
      </c>
      <c r="G22080" t="s">
        <v>140</v>
      </c>
    </row>
    <row r="22081" spans="1:7" x14ac:dyDescent="0.35">
      <c r="A22081" t="s">
        <v>10</v>
      </c>
      <c r="B22081" t="s">
        <v>2000</v>
      </c>
      <c r="C22081">
        <v>5</v>
      </c>
      <c r="D22081" t="s">
        <v>140</v>
      </c>
      <c r="E22081" t="s">
        <v>177</v>
      </c>
      <c r="F22081" t="s">
        <v>140</v>
      </c>
      <c r="G22081" t="s">
        <v>140</v>
      </c>
    </row>
    <row r="22082" spans="1:7" x14ac:dyDescent="0.35">
      <c r="A22082" t="s">
        <v>10</v>
      </c>
      <c r="B22082" t="s">
        <v>2001</v>
      </c>
      <c r="C22082">
        <v>6</v>
      </c>
      <c r="D22082" t="s">
        <v>140</v>
      </c>
      <c r="E22082" t="s">
        <v>370</v>
      </c>
      <c r="F22082" t="s">
        <v>371</v>
      </c>
      <c r="G22082" t="s">
        <v>140</v>
      </c>
    </row>
    <row r="22083" spans="1:7" x14ac:dyDescent="0.35">
      <c r="A22083" t="s">
        <v>10</v>
      </c>
      <c r="B22083" t="s">
        <v>2002</v>
      </c>
      <c r="C22083">
        <v>19</v>
      </c>
      <c r="D22083" t="s">
        <v>140</v>
      </c>
      <c r="E22083" t="s">
        <v>177</v>
      </c>
      <c r="F22083" t="s">
        <v>140</v>
      </c>
      <c r="G22083" t="s">
        <v>140</v>
      </c>
    </row>
    <row r="22084" spans="1:7" x14ac:dyDescent="0.35">
      <c r="A22084" t="s">
        <v>10</v>
      </c>
      <c r="B22084" t="s">
        <v>2003</v>
      </c>
      <c r="C22084">
        <v>21</v>
      </c>
      <c r="D22084" t="s">
        <v>903</v>
      </c>
      <c r="E22084" t="s">
        <v>904</v>
      </c>
      <c r="F22084" t="s">
        <v>140</v>
      </c>
      <c r="G22084" t="s">
        <v>140</v>
      </c>
    </row>
    <row r="22085" spans="1:7" x14ac:dyDescent="0.35">
      <c r="A22085" t="s">
        <v>10</v>
      </c>
      <c r="B22085" t="s">
        <v>2004</v>
      </c>
      <c r="C22085">
        <v>12</v>
      </c>
      <c r="D22085" t="s">
        <v>515</v>
      </c>
      <c r="E22085" t="s">
        <v>514</v>
      </c>
      <c r="F22085" t="s">
        <v>140</v>
      </c>
      <c r="G22085" t="s">
        <v>140</v>
      </c>
    </row>
    <row r="22086" spans="1:7" x14ac:dyDescent="0.35">
      <c r="A22086" t="s">
        <v>10</v>
      </c>
      <c r="B22086" t="s">
        <v>339</v>
      </c>
      <c r="C22086">
        <v>6</v>
      </c>
      <c r="D22086" t="s">
        <v>140</v>
      </c>
      <c r="E22086" t="s">
        <v>177</v>
      </c>
      <c r="F22086" t="s">
        <v>140</v>
      </c>
      <c r="G22086" t="s">
        <v>140</v>
      </c>
    </row>
    <row r="22087" spans="1:7" x14ac:dyDescent="0.35">
      <c r="A22087" t="s">
        <v>11</v>
      </c>
      <c r="B22087" t="s">
        <v>1216</v>
      </c>
      <c r="C22087">
        <v>23</v>
      </c>
      <c r="D22087" t="s">
        <v>660</v>
      </c>
      <c r="E22087" t="s">
        <v>661</v>
      </c>
      <c r="F22087" t="s">
        <v>140</v>
      </c>
      <c r="G22087" t="s">
        <v>140</v>
      </c>
    </row>
    <row r="22088" spans="1:7" x14ac:dyDescent="0.35">
      <c r="A22088" t="s">
        <v>11</v>
      </c>
      <c r="B22088" t="s">
        <v>1993</v>
      </c>
      <c r="C22088">
        <v>15</v>
      </c>
      <c r="D22088" t="s">
        <v>140</v>
      </c>
      <c r="E22088" t="s">
        <v>177</v>
      </c>
      <c r="F22088" t="s">
        <v>140</v>
      </c>
      <c r="G22088" t="s">
        <v>140</v>
      </c>
    </row>
    <row r="22089" spans="1:7" x14ac:dyDescent="0.35">
      <c r="A22089" t="s">
        <v>11</v>
      </c>
      <c r="B22089" t="s">
        <v>1994</v>
      </c>
      <c r="C22089">
        <v>13</v>
      </c>
      <c r="D22089" t="s">
        <v>140</v>
      </c>
      <c r="E22089" t="s">
        <v>177</v>
      </c>
      <c r="F22089" t="s">
        <v>140</v>
      </c>
      <c r="G22089" t="s">
        <v>140</v>
      </c>
    </row>
    <row r="22090" spans="1:7" x14ac:dyDescent="0.35">
      <c r="A22090" t="s">
        <v>11</v>
      </c>
      <c r="B22090" t="s">
        <v>1995</v>
      </c>
      <c r="C22090">
        <v>5</v>
      </c>
      <c r="D22090" t="s">
        <v>140</v>
      </c>
      <c r="E22090" t="s">
        <v>177</v>
      </c>
      <c r="F22090" t="s">
        <v>140</v>
      </c>
      <c r="G22090" t="s">
        <v>140</v>
      </c>
    </row>
    <row r="22091" spans="1:7" x14ac:dyDescent="0.35">
      <c r="A22091" t="s">
        <v>11</v>
      </c>
      <c r="B22091" t="s">
        <v>1996</v>
      </c>
      <c r="C22091">
        <v>52</v>
      </c>
      <c r="D22091" t="s">
        <v>929</v>
      </c>
      <c r="E22091" t="s">
        <v>928</v>
      </c>
      <c r="F22091" t="s">
        <v>140</v>
      </c>
      <c r="G22091" t="s">
        <v>140</v>
      </c>
    </row>
    <row r="22092" spans="1:7" x14ac:dyDescent="0.35">
      <c r="A22092" t="s">
        <v>11</v>
      </c>
      <c r="B22092" t="s">
        <v>1997</v>
      </c>
      <c r="C22092">
        <v>35</v>
      </c>
      <c r="D22092" t="s">
        <v>950</v>
      </c>
      <c r="E22092" t="s">
        <v>1120</v>
      </c>
      <c r="F22092" t="s">
        <v>140</v>
      </c>
      <c r="G22092" t="s">
        <v>140</v>
      </c>
    </row>
    <row r="22093" spans="1:7" x14ac:dyDescent="0.35">
      <c r="A22093" t="s">
        <v>11</v>
      </c>
      <c r="B22093" t="s">
        <v>1998</v>
      </c>
      <c r="C22093">
        <v>24</v>
      </c>
      <c r="D22093" t="s">
        <v>1055</v>
      </c>
      <c r="E22093" t="s">
        <v>1159</v>
      </c>
      <c r="F22093" t="s">
        <v>140</v>
      </c>
      <c r="G22093" t="s">
        <v>140</v>
      </c>
    </row>
    <row r="22094" spans="1:7" x14ac:dyDescent="0.35">
      <c r="A22094" t="s">
        <v>11</v>
      </c>
      <c r="B22094" t="s">
        <v>1218</v>
      </c>
      <c r="C22094">
        <v>15</v>
      </c>
      <c r="D22094" t="s">
        <v>140</v>
      </c>
      <c r="E22094" t="s">
        <v>177</v>
      </c>
      <c r="F22094" t="s">
        <v>140</v>
      </c>
      <c r="G22094" t="s">
        <v>140</v>
      </c>
    </row>
    <row r="22095" spans="1:7" x14ac:dyDescent="0.35">
      <c r="A22095" t="s">
        <v>11</v>
      </c>
      <c r="B22095" t="s">
        <v>1999</v>
      </c>
      <c r="C22095">
        <v>12</v>
      </c>
      <c r="D22095" t="s">
        <v>140</v>
      </c>
      <c r="E22095" t="s">
        <v>177</v>
      </c>
      <c r="F22095" t="s">
        <v>140</v>
      </c>
      <c r="G22095" t="s">
        <v>140</v>
      </c>
    </row>
    <row r="22096" spans="1:7" x14ac:dyDescent="0.35">
      <c r="A22096" t="s">
        <v>11</v>
      </c>
      <c r="B22096" t="s">
        <v>2000</v>
      </c>
      <c r="C22096">
        <v>12</v>
      </c>
      <c r="D22096" t="s">
        <v>140</v>
      </c>
      <c r="E22096" t="s">
        <v>177</v>
      </c>
      <c r="F22096" t="s">
        <v>140</v>
      </c>
      <c r="G22096" t="s">
        <v>140</v>
      </c>
    </row>
    <row r="22097" spans="1:7" x14ac:dyDescent="0.35">
      <c r="A22097" t="s">
        <v>11</v>
      </c>
      <c r="B22097" t="s">
        <v>2001</v>
      </c>
      <c r="C22097">
        <v>4</v>
      </c>
      <c r="D22097" t="s">
        <v>140</v>
      </c>
      <c r="E22097" t="s">
        <v>177</v>
      </c>
      <c r="F22097" t="s">
        <v>140</v>
      </c>
      <c r="G22097" t="s">
        <v>140</v>
      </c>
    </row>
    <row r="22098" spans="1:7" x14ac:dyDescent="0.35">
      <c r="A22098" t="s">
        <v>11</v>
      </c>
      <c r="B22098" t="s">
        <v>2002</v>
      </c>
      <c r="C22098">
        <v>37</v>
      </c>
      <c r="D22098" t="s">
        <v>269</v>
      </c>
      <c r="E22098" t="s">
        <v>892</v>
      </c>
      <c r="F22098" t="s">
        <v>1009</v>
      </c>
      <c r="G22098" t="s">
        <v>140</v>
      </c>
    </row>
    <row r="22099" spans="1:7" x14ac:dyDescent="0.35">
      <c r="A22099" t="s">
        <v>11</v>
      </c>
      <c r="B22099" t="s">
        <v>2003</v>
      </c>
      <c r="C22099">
        <v>16</v>
      </c>
      <c r="D22099" t="s">
        <v>140</v>
      </c>
      <c r="E22099" t="s">
        <v>177</v>
      </c>
      <c r="F22099" t="s">
        <v>140</v>
      </c>
      <c r="G22099" t="s">
        <v>140</v>
      </c>
    </row>
    <row r="22100" spans="1:7" x14ac:dyDescent="0.35">
      <c r="A22100" t="s">
        <v>11</v>
      </c>
      <c r="B22100" t="s">
        <v>2004</v>
      </c>
      <c r="C22100">
        <v>9</v>
      </c>
      <c r="D22100" t="s">
        <v>755</v>
      </c>
      <c r="E22100" t="s">
        <v>941</v>
      </c>
      <c r="F22100" t="s">
        <v>140</v>
      </c>
      <c r="G22100" t="s">
        <v>140</v>
      </c>
    </row>
    <row r="22101" spans="1:7" x14ac:dyDescent="0.35">
      <c r="A22101" t="s">
        <v>11</v>
      </c>
      <c r="B22101" t="s">
        <v>339</v>
      </c>
      <c r="C22101">
        <v>3</v>
      </c>
      <c r="D22101" t="s">
        <v>140</v>
      </c>
      <c r="E22101" t="s">
        <v>177</v>
      </c>
      <c r="F22101" t="s">
        <v>140</v>
      </c>
      <c r="G22101" t="s">
        <v>140</v>
      </c>
    </row>
    <row r="22102" spans="1:7" x14ac:dyDescent="0.35">
      <c r="A22102" t="s">
        <v>12</v>
      </c>
      <c r="B22102" t="s">
        <v>1216</v>
      </c>
      <c r="C22102">
        <v>15</v>
      </c>
      <c r="D22102" t="s">
        <v>140</v>
      </c>
      <c r="E22102" t="s">
        <v>177</v>
      </c>
      <c r="F22102" t="s">
        <v>140</v>
      </c>
      <c r="G22102" t="s">
        <v>140</v>
      </c>
    </row>
    <row r="22103" spans="1:7" x14ac:dyDescent="0.35">
      <c r="A22103" t="s">
        <v>12</v>
      </c>
      <c r="B22103" t="s">
        <v>1993</v>
      </c>
      <c r="C22103">
        <v>8</v>
      </c>
      <c r="D22103" t="s">
        <v>140</v>
      </c>
      <c r="E22103" t="s">
        <v>177</v>
      </c>
      <c r="F22103" t="s">
        <v>140</v>
      </c>
      <c r="G22103" t="s">
        <v>140</v>
      </c>
    </row>
    <row r="22104" spans="1:7" x14ac:dyDescent="0.35">
      <c r="A22104" t="s">
        <v>12</v>
      </c>
      <c r="B22104" t="s">
        <v>1994</v>
      </c>
      <c r="C22104">
        <v>7</v>
      </c>
      <c r="D22104" t="s">
        <v>140</v>
      </c>
      <c r="E22104" t="s">
        <v>177</v>
      </c>
      <c r="F22104" t="s">
        <v>140</v>
      </c>
      <c r="G22104" t="s">
        <v>140</v>
      </c>
    </row>
    <row r="22105" spans="1:7" x14ac:dyDescent="0.35">
      <c r="A22105" t="s">
        <v>12</v>
      </c>
      <c r="B22105" t="s">
        <v>1995</v>
      </c>
      <c r="C22105">
        <v>8</v>
      </c>
      <c r="D22105" t="s">
        <v>386</v>
      </c>
      <c r="E22105" t="s">
        <v>387</v>
      </c>
      <c r="F22105" t="s">
        <v>140</v>
      </c>
      <c r="G22105" t="s">
        <v>140</v>
      </c>
    </row>
    <row r="22106" spans="1:7" x14ac:dyDescent="0.35">
      <c r="A22106" t="s">
        <v>12</v>
      </c>
      <c r="B22106" t="s">
        <v>1996</v>
      </c>
      <c r="C22106">
        <v>53</v>
      </c>
      <c r="D22106" t="s">
        <v>123</v>
      </c>
      <c r="E22106" t="s">
        <v>663</v>
      </c>
      <c r="F22106" t="s">
        <v>1050</v>
      </c>
      <c r="G22106" t="s">
        <v>140</v>
      </c>
    </row>
    <row r="22107" spans="1:7" x14ac:dyDescent="0.35">
      <c r="A22107" t="s">
        <v>12</v>
      </c>
      <c r="B22107" t="s">
        <v>1997</v>
      </c>
      <c r="C22107">
        <v>27</v>
      </c>
      <c r="D22107" t="s">
        <v>140</v>
      </c>
      <c r="E22107" t="s">
        <v>177</v>
      </c>
      <c r="F22107" t="s">
        <v>140</v>
      </c>
      <c r="G22107" t="s">
        <v>140</v>
      </c>
    </row>
    <row r="22108" spans="1:7" x14ac:dyDescent="0.35">
      <c r="A22108" t="s">
        <v>12</v>
      </c>
      <c r="B22108" t="s">
        <v>1998</v>
      </c>
      <c r="C22108">
        <v>24</v>
      </c>
      <c r="D22108" t="s">
        <v>1003</v>
      </c>
      <c r="E22108" t="s">
        <v>1002</v>
      </c>
      <c r="F22108" t="s">
        <v>140</v>
      </c>
      <c r="G22108" t="s">
        <v>140</v>
      </c>
    </row>
    <row r="22109" spans="1:7" x14ac:dyDescent="0.35">
      <c r="A22109" t="s">
        <v>12</v>
      </c>
      <c r="B22109" t="s">
        <v>1218</v>
      </c>
      <c r="C22109">
        <v>13</v>
      </c>
      <c r="D22109" t="s">
        <v>140</v>
      </c>
      <c r="E22109" t="s">
        <v>177</v>
      </c>
      <c r="F22109" t="s">
        <v>140</v>
      </c>
      <c r="G22109" t="s">
        <v>140</v>
      </c>
    </row>
    <row r="22110" spans="1:7" x14ac:dyDescent="0.35">
      <c r="A22110" t="s">
        <v>12</v>
      </c>
      <c r="B22110" t="s">
        <v>1999</v>
      </c>
      <c r="C22110">
        <v>6</v>
      </c>
      <c r="D22110" t="s">
        <v>140</v>
      </c>
      <c r="E22110" t="s">
        <v>177</v>
      </c>
      <c r="F22110" t="s">
        <v>140</v>
      </c>
      <c r="G22110" t="s">
        <v>140</v>
      </c>
    </row>
    <row r="22111" spans="1:7" x14ac:dyDescent="0.35">
      <c r="A22111" t="s">
        <v>12</v>
      </c>
      <c r="B22111" t="s">
        <v>2000</v>
      </c>
      <c r="C22111">
        <v>5</v>
      </c>
      <c r="D22111" t="s">
        <v>140</v>
      </c>
      <c r="E22111" t="s">
        <v>177</v>
      </c>
      <c r="F22111" t="s">
        <v>140</v>
      </c>
      <c r="G22111" t="s">
        <v>140</v>
      </c>
    </row>
    <row r="22112" spans="1:7" x14ac:dyDescent="0.35">
      <c r="A22112" t="s">
        <v>12</v>
      </c>
      <c r="B22112" t="s">
        <v>2001</v>
      </c>
      <c r="C22112">
        <v>8</v>
      </c>
      <c r="D22112" t="s">
        <v>1004</v>
      </c>
      <c r="E22112" t="s">
        <v>1230</v>
      </c>
      <c r="F22112" t="s">
        <v>140</v>
      </c>
      <c r="G22112" t="s">
        <v>140</v>
      </c>
    </row>
    <row r="22113" spans="1:7" x14ac:dyDescent="0.35">
      <c r="A22113" t="s">
        <v>12</v>
      </c>
      <c r="B22113" t="s">
        <v>2002</v>
      </c>
      <c r="C22113">
        <v>35</v>
      </c>
      <c r="D22113" t="s">
        <v>1061</v>
      </c>
      <c r="E22113" t="s">
        <v>1112</v>
      </c>
      <c r="F22113" t="s">
        <v>140</v>
      </c>
      <c r="G22113" t="s">
        <v>140</v>
      </c>
    </row>
    <row r="22114" spans="1:7" x14ac:dyDescent="0.35">
      <c r="A22114" t="s">
        <v>12</v>
      </c>
      <c r="B22114" t="s">
        <v>2003</v>
      </c>
      <c r="C22114">
        <v>21</v>
      </c>
      <c r="D22114" t="s">
        <v>1067</v>
      </c>
      <c r="E22114" t="s">
        <v>1111</v>
      </c>
      <c r="F22114" t="s">
        <v>140</v>
      </c>
      <c r="G22114" t="s">
        <v>140</v>
      </c>
    </row>
    <row r="22115" spans="1:7" x14ac:dyDescent="0.35">
      <c r="A22115" t="s">
        <v>12</v>
      </c>
      <c r="B22115" t="s">
        <v>2004</v>
      </c>
      <c r="C22115">
        <v>12</v>
      </c>
      <c r="D22115" t="s">
        <v>119</v>
      </c>
      <c r="E22115" t="s">
        <v>120</v>
      </c>
      <c r="F22115" t="s">
        <v>140</v>
      </c>
      <c r="G22115" t="s">
        <v>140</v>
      </c>
    </row>
    <row r="22116" spans="1:7" x14ac:dyDescent="0.35">
      <c r="A22116" t="s">
        <v>12</v>
      </c>
      <c r="B22116" t="s">
        <v>339</v>
      </c>
      <c r="C22116">
        <v>1</v>
      </c>
      <c r="D22116" t="s">
        <v>177</v>
      </c>
      <c r="E22116" t="s">
        <v>140</v>
      </c>
      <c r="F22116" t="s">
        <v>140</v>
      </c>
      <c r="G22116" t="s">
        <v>140</v>
      </c>
    </row>
    <row r="22117" spans="1:7" x14ac:dyDescent="0.35">
      <c r="A22117" t="s">
        <v>13</v>
      </c>
      <c r="B22117" t="s">
        <v>1216</v>
      </c>
      <c r="C22117">
        <v>2</v>
      </c>
      <c r="D22117" t="s">
        <v>140</v>
      </c>
      <c r="E22117" t="s">
        <v>177</v>
      </c>
      <c r="F22117" t="s">
        <v>140</v>
      </c>
      <c r="G22117" t="s">
        <v>140</v>
      </c>
    </row>
    <row r="22118" spans="1:7" x14ac:dyDescent="0.35">
      <c r="A22118" t="s">
        <v>13</v>
      </c>
      <c r="B22118" t="s">
        <v>1993</v>
      </c>
      <c r="C22118">
        <v>6</v>
      </c>
      <c r="D22118" t="s">
        <v>140</v>
      </c>
      <c r="E22118" t="s">
        <v>177</v>
      </c>
      <c r="F22118" t="s">
        <v>140</v>
      </c>
      <c r="G22118" t="s">
        <v>140</v>
      </c>
    </row>
    <row r="22119" spans="1:7" x14ac:dyDescent="0.35">
      <c r="A22119" t="s">
        <v>13</v>
      </c>
      <c r="B22119" t="s">
        <v>1994</v>
      </c>
      <c r="C22119">
        <v>4</v>
      </c>
      <c r="D22119" t="s">
        <v>140</v>
      </c>
      <c r="E22119" t="s">
        <v>177</v>
      </c>
      <c r="F22119" t="s">
        <v>140</v>
      </c>
      <c r="G22119" t="s">
        <v>140</v>
      </c>
    </row>
    <row r="22120" spans="1:7" x14ac:dyDescent="0.35">
      <c r="A22120" t="s">
        <v>13</v>
      </c>
      <c r="B22120" t="s">
        <v>1995</v>
      </c>
      <c r="C22120">
        <v>4</v>
      </c>
      <c r="D22120" t="s">
        <v>140</v>
      </c>
      <c r="E22120" t="s">
        <v>177</v>
      </c>
      <c r="F22120" t="s">
        <v>140</v>
      </c>
      <c r="G22120" t="s">
        <v>140</v>
      </c>
    </row>
    <row r="22121" spans="1:7" x14ac:dyDescent="0.35">
      <c r="A22121" t="s">
        <v>13</v>
      </c>
      <c r="B22121" t="s">
        <v>1996</v>
      </c>
      <c r="C22121">
        <v>33</v>
      </c>
      <c r="D22121" t="s">
        <v>95</v>
      </c>
      <c r="E22121" t="s">
        <v>96</v>
      </c>
      <c r="F22121" t="s">
        <v>140</v>
      </c>
      <c r="G22121" t="s">
        <v>140</v>
      </c>
    </row>
    <row r="22122" spans="1:7" x14ac:dyDescent="0.35">
      <c r="A22122" t="s">
        <v>13</v>
      </c>
      <c r="B22122" t="s">
        <v>1997</v>
      </c>
      <c r="C22122">
        <v>37</v>
      </c>
      <c r="D22122" t="s">
        <v>664</v>
      </c>
      <c r="E22122" t="s">
        <v>665</v>
      </c>
      <c r="F22122" t="s">
        <v>140</v>
      </c>
      <c r="G22122" t="s">
        <v>140</v>
      </c>
    </row>
    <row r="22123" spans="1:7" x14ac:dyDescent="0.35">
      <c r="A22123" t="s">
        <v>13</v>
      </c>
      <c r="B22123" t="s">
        <v>1998</v>
      </c>
      <c r="C22123">
        <v>31</v>
      </c>
      <c r="D22123" t="s">
        <v>458</v>
      </c>
      <c r="E22123" t="s">
        <v>990</v>
      </c>
      <c r="F22123" t="s">
        <v>140</v>
      </c>
      <c r="G22123" t="s">
        <v>140</v>
      </c>
    </row>
    <row r="22124" spans="1:7" x14ac:dyDescent="0.35">
      <c r="A22124" t="s">
        <v>13</v>
      </c>
      <c r="B22124" t="s">
        <v>1218</v>
      </c>
      <c r="C22124">
        <v>1</v>
      </c>
      <c r="D22124" t="s">
        <v>177</v>
      </c>
      <c r="E22124" t="s">
        <v>140</v>
      </c>
      <c r="F22124" t="s">
        <v>140</v>
      </c>
      <c r="G22124" t="s">
        <v>140</v>
      </c>
    </row>
    <row r="22125" spans="1:7" x14ac:dyDescent="0.35">
      <c r="A22125" t="s">
        <v>13</v>
      </c>
      <c r="B22125" t="s">
        <v>1999</v>
      </c>
      <c r="C22125">
        <v>4</v>
      </c>
      <c r="D22125" t="s">
        <v>140</v>
      </c>
      <c r="E22125" t="s">
        <v>177</v>
      </c>
      <c r="F22125" t="s">
        <v>140</v>
      </c>
      <c r="G22125" t="s">
        <v>140</v>
      </c>
    </row>
    <row r="22126" spans="1:7" x14ac:dyDescent="0.35">
      <c r="A22126" t="s">
        <v>13</v>
      </c>
      <c r="B22126" t="s">
        <v>2000</v>
      </c>
      <c r="C22126">
        <v>3</v>
      </c>
      <c r="D22126" t="s">
        <v>140</v>
      </c>
      <c r="E22126" t="s">
        <v>177</v>
      </c>
      <c r="F22126" t="s">
        <v>140</v>
      </c>
      <c r="G22126" t="s">
        <v>140</v>
      </c>
    </row>
    <row r="22127" spans="1:7" x14ac:dyDescent="0.35">
      <c r="A22127" t="s">
        <v>13</v>
      </c>
      <c r="B22127" t="s">
        <v>2001</v>
      </c>
      <c r="C22127">
        <v>4</v>
      </c>
      <c r="D22127" t="s">
        <v>140</v>
      </c>
      <c r="E22127" t="s">
        <v>177</v>
      </c>
      <c r="F22127" t="s">
        <v>140</v>
      </c>
      <c r="G22127" t="s">
        <v>140</v>
      </c>
    </row>
    <row r="22128" spans="1:7" x14ac:dyDescent="0.35">
      <c r="A22128" t="s">
        <v>13</v>
      </c>
      <c r="B22128" t="s">
        <v>2002</v>
      </c>
      <c r="C22128">
        <v>17</v>
      </c>
      <c r="D22128" t="s">
        <v>1020</v>
      </c>
      <c r="E22128" t="s">
        <v>1200</v>
      </c>
      <c r="F22128" t="s">
        <v>140</v>
      </c>
      <c r="G22128" t="s">
        <v>140</v>
      </c>
    </row>
    <row r="22129" spans="1:7" x14ac:dyDescent="0.35">
      <c r="A22129" t="s">
        <v>13</v>
      </c>
      <c r="B22129" t="s">
        <v>2003</v>
      </c>
      <c r="C22129">
        <v>22</v>
      </c>
      <c r="D22129" t="s">
        <v>109</v>
      </c>
      <c r="E22129" t="s">
        <v>110</v>
      </c>
      <c r="F22129" t="s">
        <v>140</v>
      </c>
      <c r="G22129" t="s">
        <v>140</v>
      </c>
    </row>
    <row r="22130" spans="1:7" x14ac:dyDescent="0.35">
      <c r="A22130" t="s">
        <v>13</v>
      </c>
      <c r="B22130" t="s">
        <v>2004</v>
      </c>
      <c r="C22130">
        <v>6</v>
      </c>
      <c r="D22130" t="s">
        <v>147</v>
      </c>
      <c r="E22130" t="s">
        <v>930</v>
      </c>
      <c r="F22130" t="s">
        <v>140</v>
      </c>
      <c r="G22130" t="s">
        <v>140</v>
      </c>
    </row>
    <row r="22131" spans="1:7" x14ac:dyDescent="0.35">
      <c r="A22131" t="s">
        <v>13</v>
      </c>
      <c r="B22131" t="s">
        <v>339</v>
      </c>
      <c r="C22131">
        <v>2</v>
      </c>
      <c r="D22131" t="s">
        <v>140</v>
      </c>
      <c r="E22131" t="s">
        <v>177</v>
      </c>
      <c r="F22131" t="s">
        <v>140</v>
      </c>
      <c r="G22131" t="s">
        <v>140</v>
      </c>
    </row>
    <row r="22132" spans="1:7" x14ac:dyDescent="0.35">
      <c r="A22132" t="s">
        <v>14</v>
      </c>
      <c r="B22132" t="s">
        <v>1216</v>
      </c>
      <c r="C22132">
        <v>7</v>
      </c>
      <c r="D22132" t="s">
        <v>140</v>
      </c>
      <c r="E22132" t="s">
        <v>177</v>
      </c>
      <c r="F22132" t="s">
        <v>140</v>
      </c>
      <c r="G22132" t="s">
        <v>140</v>
      </c>
    </row>
    <row r="22133" spans="1:7" x14ac:dyDescent="0.35">
      <c r="A22133" t="s">
        <v>14</v>
      </c>
      <c r="B22133" t="s">
        <v>1993</v>
      </c>
      <c r="C22133">
        <v>6</v>
      </c>
      <c r="D22133" t="s">
        <v>140</v>
      </c>
      <c r="E22133" t="s">
        <v>177</v>
      </c>
      <c r="F22133" t="s">
        <v>140</v>
      </c>
      <c r="G22133" t="s">
        <v>140</v>
      </c>
    </row>
    <row r="22134" spans="1:7" x14ac:dyDescent="0.35">
      <c r="A22134" t="s">
        <v>14</v>
      </c>
      <c r="B22134" t="s">
        <v>1994</v>
      </c>
      <c r="C22134">
        <v>4</v>
      </c>
      <c r="D22134" t="s">
        <v>140</v>
      </c>
      <c r="E22134" t="s">
        <v>177</v>
      </c>
      <c r="F22134" t="s">
        <v>140</v>
      </c>
      <c r="G22134" t="s">
        <v>140</v>
      </c>
    </row>
    <row r="22135" spans="1:7" x14ac:dyDescent="0.35">
      <c r="A22135" t="s">
        <v>14</v>
      </c>
      <c r="B22135" t="s">
        <v>1995</v>
      </c>
      <c r="C22135">
        <v>6</v>
      </c>
      <c r="D22135" t="s">
        <v>140</v>
      </c>
      <c r="E22135" t="s">
        <v>177</v>
      </c>
      <c r="F22135" t="s">
        <v>140</v>
      </c>
      <c r="G22135" t="s">
        <v>140</v>
      </c>
    </row>
    <row r="22136" spans="1:7" x14ac:dyDescent="0.35">
      <c r="A22136" t="s">
        <v>14</v>
      </c>
      <c r="B22136" t="s">
        <v>1996</v>
      </c>
      <c r="C22136">
        <v>42</v>
      </c>
      <c r="D22136" t="s">
        <v>140</v>
      </c>
      <c r="E22136" t="s">
        <v>177</v>
      </c>
      <c r="F22136" t="s">
        <v>140</v>
      </c>
      <c r="G22136" t="s">
        <v>140</v>
      </c>
    </row>
    <row r="22137" spans="1:7" x14ac:dyDescent="0.35">
      <c r="A22137" t="s">
        <v>14</v>
      </c>
      <c r="B22137" t="s">
        <v>1997</v>
      </c>
      <c r="C22137">
        <v>30</v>
      </c>
      <c r="D22137" t="s">
        <v>996</v>
      </c>
      <c r="E22137" t="s">
        <v>997</v>
      </c>
      <c r="F22137" t="s">
        <v>140</v>
      </c>
      <c r="G22137" t="s">
        <v>140</v>
      </c>
    </row>
    <row r="22138" spans="1:7" x14ac:dyDescent="0.35">
      <c r="A22138" t="s">
        <v>14</v>
      </c>
      <c r="B22138" t="s">
        <v>1998</v>
      </c>
      <c r="C22138">
        <v>26</v>
      </c>
      <c r="D22138" t="s">
        <v>1017</v>
      </c>
      <c r="E22138" t="s">
        <v>1208</v>
      </c>
      <c r="F22138" t="s">
        <v>140</v>
      </c>
      <c r="G22138" t="s">
        <v>140</v>
      </c>
    </row>
    <row r="22139" spans="1:7" x14ac:dyDescent="0.35">
      <c r="A22139" t="s">
        <v>14</v>
      </c>
      <c r="B22139" t="s">
        <v>1218</v>
      </c>
      <c r="C22139">
        <v>11</v>
      </c>
      <c r="D22139" t="s">
        <v>140</v>
      </c>
      <c r="E22139" t="s">
        <v>177</v>
      </c>
      <c r="F22139" t="s">
        <v>140</v>
      </c>
      <c r="G22139" t="s">
        <v>140</v>
      </c>
    </row>
    <row r="22140" spans="1:7" x14ac:dyDescent="0.35">
      <c r="A22140" t="s">
        <v>14</v>
      </c>
      <c r="B22140" t="s">
        <v>1999</v>
      </c>
      <c r="C22140">
        <v>7</v>
      </c>
      <c r="D22140" t="s">
        <v>1139</v>
      </c>
      <c r="E22140" t="s">
        <v>1162</v>
      </c>
      <c r="F22140" t="s">
        <v>140</v>
      </c>
      <c r="G22140" t="s">
        <v>140</v>
      </c>
    </row>
    <row r="22141" spans="1:7" x14ac:dyDescent="0.35">
      <c r="A22141" t="s">
        <v>14</v>
      </c>
      <c r="B22141" t="s">
        <v>2000</v>
      </c>
      <c r="C22141">
        <v>11</v>
      </c>
      <c r="D22141" t="s">
        <v>140</v>
      </c>
      <c r="E22141" t="s">
        <v>177</v>
      </c>
      <c r="F22141" t="s">
        <v>140</v>
      </c>
      <c r="G22141" t="s">
        <v>140</v>
      </c>
    </row>
    <row r="22142" spans="1:7" x14ac:dyDescent="0.35">
      <c r="A22142" t="s">
        <v>14</v>
      </c>
      <c r="B22142" t="s">
        <v>2001</v>
      </c>
      <c r="C22142">
        <v>4</v>
      </c>
      <c r="D22142" t="s">
        <v>140</v>
      </c>
      <c r="E22142" t="s">
        <v>177</v>
      </c>
      <c r="F22142" t="s">
        <v>140</v>
      </c>
      <c r="G22142" t="s">
        <v>140</v>
      </c>
    </row>
    <row r="22143" spans="1:7" x14ac:dyDescent="0.35">
      <c r="A22143" t="s">
        <v>14</v>
      </c>
      <c r="B22143" t="s">
        <v>2002</v>
      </c>
      <c r="C22143">
        <v>30</v>
      </c>
      <c r="D22143" t="s">
        <v>1047</v>
      </c>
      <c r="E22143" t="s">
        <v>1116</v>
      </c>
      <c r="F22143" t="s">
        <v>140</v>
      </c>
      <c r="G22143" t="s">
        <v>140</v>
      </c>
    </row>
    <row r="22144" spans="1:7" x14ac:dyDescent="0.35">
      <c r="A22144" t="s">
        <v>14</v>
      </c>
      <c r="B22144" t="s">
        <v>2003</v>
      </c>
      <c r="C22144">
        <v>26</v>
      </c>
      <c r="D22144" t="s">
        <v>973</v>
      </c>
      <c r="E22144" t="s">
        <v>974</v>
      </c>
      <c r="F22144" t="s">
        <v>140</v>
      </c>
      <c r="G22144" t="s">
        <v>140</v>
      </c>
    </row>
    <row r="22145" spans="1:7" x14ac:dyDescent="0.35">
      <c r="A22145" t="s">
        <v>14</v>
      </c>
      <c r="B22145" t="s">
        <v>2004</v>
      </c>
      <c r="C22145">
        <v>5</v>
      </c>
      <c r="D22145" t="s">
        <v>140</v>
      </c>
      <c r="E22145" t="s">
        <v>177</v>
      </c>
      <c r="F22145" t="s">
        <v>140</v>
      </c>
      <c r="G22145" t="s">
        <v>140</v>
      </c>
    </row>
    <row r="22146" spans="1:7" x14ac:dyDescent="0.35">
      <c r="A22146" t="s">
        <v>14</v>
      </c>
      <c r="B22146" t="s">
        <v>339</v>
      </c>
      <c r="C22146">
        <v>3</v>
      </c>
      <c r="D22146" t="s">
        <v>353</v>
      </c>
      <c r="E22146" t="s">
        <v>352</v>
      </c>
      <c r="F22146" t="s">
        <v>140</v>
      </c>
      <c r="G22146" t="s">
        <v>140</v>
      </c>
    </row>
    <row r="22147" spans="1:7" x14ac:dyDescent="0.35">
      <c r="A22147" t="s">
        <v>15</v>
      </c>
      <c r="B22147" t="s">
        <v>1216</v>
      </c>
      <c r="C22147">
        <v>8</v>
      </c>
      <c r="D22147" t="s">
        <v>983</v>
      </c>
      <c r="E22147" t="s">
        <v>982</v>
      </c>
      <c r="F22147" t="s">
        <v>140</v>
      </c>
      <c r="G22147" t="s">
        <v>140</v>
      </c>
    </row>
    <row r="22148" spans="1:7" x14ac:dyDescent="0.35">
      <c r="A22148" t="s">
        <v>15</v>
      </c>
      <c r="B22148" t="s">
        <v>1993</v>
      </c>
      <c r="C22148">
        <v>7</v>
      </c>
      <c r="D22148" t="s">
        <v>140</v>
      </c>
      <c r="E22148" t="s">
        <v>177</v>
      </c>
      <c r="F22148" t="s">
        <v>140</v>
      </c>
      <c r="G22148" t="s">
        <v>140</v>
      </c>
    </row>
    <row r="22149" spans="1:7" x14ac:dyDescent="0.35">
      <c r="A22149" t="s">
        <v>15</v>
      </c>
      <c r="B22149" t="s">
        <v>1994</v>
      </c>
      <c r="C22149">
        <v>15</v>
      </c>
      <c r="D22149" t="s">
        <v>1061</v>
      </c>
      <c r="E22149" t="s">
        <v>1112</v>
      </c>
      <c r="F22149" t="s">
        <v>140</v>
      </c>
      <c r="G22149" t="s">
        <v>140</v>
      </c>
    </row>
    <row r="22150" spans="1:7" x14ac:dyDescent="0.35">
      <c r="A22150" t="s">
        <v>15</v>
      </c>
      <c r="B22150" t="s">
        <v>1995</v>
      </c>
      <c r="C22150">
        <v>4</v>
      </c>
      <c r="D22150" t="s">
        <v>140</v>
      </c>
      <c r="E22150" t="s">
        <v>177</v>
      </c>
      <c r="F22150" t="s">
        <v>140</v>
      </c>
      <c r="G22150" t="s">
        <v>140</v>
      </c>
    </row>
    <row r="22151" spans="1:7" x14ac:dyDescent="0.35">
      <c r="A22151" t="s">
        <v>15</v>
      </c>
      <c r="B22151" t="s">
        <v>1996</v>
      </c>
      <c r="C22151">
        <v>41</v>
      </c>
      <c r="D22151" t="s">
        <v>1046</v>
      </c>
      <c r="E22151" t="s">
        <v>1119</v>
      </c>
      <c r="F22151" t="s">
        <v>140</v>
      </c>
      <c r="G22151" t="s">
        <v>140</v>
      </c>
    </row>
    <row r="22152" spans="1:7" x14ac:dyDescent="0.35">
      <c r="A22152" t="s">
        <v>15</v>
      </c>
      <c r="B22152" t="s">
        <v>1997</v>
      </c>
      <c r="C22152">
        <v>31</v>
      </c>
      <c r="D22152" t="s">
        <v>140</v>
      </c>
      <c r="E22152" t="s">
        <v>870</v>
      </c>
      <c r="F22152" t="s">
        <v>140</v>
      </c>
      <c r="G22152" t="s">
        <v>869</v>
      </c>
    </row>
    <row r="22153" spans="1:7" x14ac:dyDescent="0.35">
      <c r="A22153" t="s">
        <v>15</v>
      </c>
      <c r="B22153" t="s">
        <v>1998</v>
      </c>
      <c r="C22153">
        <v>25</v>
      </c>
      <c r="D22153" t="s">
        <v>1068</v>
      </c>
      <c r="E22153" t="s">
        <v>1108</v>
      </c>
      <c r="F22153" t="s">
        <v>140</v>
      </c>
      <c r="G22153" t="s">
        <v>140</v>
      </c>
    </row>
    <row r="22154" spans="1:7" x14ac:dyDescent="0.35">
      <c r="A22154" t="s">
        <v>15</v>
      </c>
      <c r="B22154" t="s">
        <v>1218</v>
      </c>
      <c r="C22154">
        <v>13</v>
      </c>
      <c r="D22154" t="s">
        <v>1066</v>
      </c>
      <c r="E22154" t="s">
        <v>1202</v>
      </c>
      <c r="F22154" t="s">
        <v>140</v>
      </c>
      <c r="G22154" t="s">
        <v>140</v>
      </c>
    </row>
    <row r="22155" spans="1:7" x14ac:dyDescent="0.35">
      <c r="A22155" t="s">
        <v>15</v>
      </c>
      <c r="B22155" t="s">
        <v>1999</v>
      </c>
      <c r="C22155">
        <v>13</v>
      </c>
      <c r="D22155" t="s">
        <v>140</v>
      </c>
      <c r="E22155" t="s">
        <v>177</v>
      </c>
      <c r="F22155" t="s">
        <v>140</v>
      </c>
      <c r="G22155" t="s">
        <v>140</v>
      </c>
    </row>
    <row r="22156" spans="1:7" x14ac:dyDescent="0.35">
      <c r="A22156" t="s">
        <v>15</v>
      </c>
      <c r="B22156" t="s">
        <v>2000</v>
      </c>
      <c r="C22156">
        <v>6</v>
      </c>
      <c r="D22156" t="s">
        <v>140</v>
      </c>
      <c r="E22156" t="s">
        <v>177</v>
      </c>
      <c r="F22156" t="s">
        <v>140</v>
      </c>
      <c r="G22156" t="s">
        <v>140</v>
      </c>
    </row>
    <row r="22157" spans="1:7" x14ac:dyDescent="0.35">
      <c r="A22157" t="s">
        <v>15</v>
      </c>
      <c r="B22157" t="s">
        <v>2001</v>
      </c>
      <c r="C22157">
        <v>7</v>
      </c>
      <c r="D22157" t="s">
        <v>140</v>
      </c>
      <c r="E22157" t="s">
        <v>177</v>
      </c>
      <c r="F22157" t="s">
        <v>140</v>
      </c>
      <c r="G22157" t="s">
        <v>140</v>
      </c>
    </row>
    <row r="22158" spans="1:7" x14ac:dyDescent="0.35">
      <c r="A22158" t="s">
        <v>15</v>
      </c>
      <c r="B22158" t="s">
        <v>2002</v>
      </c>
      <c r="C22158">
        <v>25</v>
      </c>
      <c r="D22158" t="s">
        <v>729</v>
      </c>
      <c r="E22158" t="s">
        <v>906</v>
      </c>
      <c r="F22158" t="s">
        <v>140</v>
      </c>
      <c r="G22158" t="s">
        <v>140</v>
      </c>
    </row>
    <row r="22159" spans="1:7" x14ac:dyDescent="0.35">
      <c r="A22159" t="s">
        <v>15</v>
      </c>
      <c r="B22159" t="s">
        <v>2003</v>
      </c>
      <c r="C22159">
        <v>17</v>
      </c>
      <c r="D22159" t="s">
        <v>101</v>
      </c>
      <c r="E22159" t="s">
        <v>102</v>
      </c>
      <c r="F22159" t="s">
        <v>140</v>
      </c>
      <c r="G22159" t="s">
        <v>140</v>
      </c>
    </row>
    <row r="22160" spans="1:7" x14ac:dyDescent="0.35">
      <c r="A22160" t="s">
        <v>15</v>
      </c>
      <c r="B22160" t="s">
        <v>2004</v>
      </c>
      <c r="C22160">
        <v>7</v>
      </c>
      <c r="D22160" t="s">
        <v>140</v>
      </c>
      <c r="E22160" t="s">
        <v>177</v>
      </c>
      <c r="F22160" t="s">
        <v>140</v>
      </c>
      <c r="G22160" t="s">
        <v>140</v>
      </c>
    </row>
    <row r="22161" spans="1:7" x14ac:dyDescent="0.35">
      <c r="A22161" t="s">
        <v>15</v>
      </c>
      <c r="B22161" t="s">
        <v>339</v>
      </c>
      <c r="C22161">
        <v>1</v>
      </c>
      <c r="D22161" t="s">
        <v>140</v>
      </c>
      <c r="E22161" t="s">
        <v>177</v>
      </c>
      <c r="F22161" t="s">
        <v>140</v>
      </c>
      <c r="G22161" t="s">
        <v>140</v>
      </c>
    </row>
    <row r="22162" spans="1:7" x14ac:dyDescent="0.35">
      <c r="A22162" t="s">
        <v>16</v>
      </c>
      <c r="B22162" t="s">
        <v>1216</v>
      </c>
      <c r="C22162">
        <v>20</v>
      </c>
      <c r="D22162" t="s">
        <v>140</v>
      </c>
      <c r="E22162" t="s">
        <v>177</v>
      </c>
      <c r="F22162" t="s">
        <v>140</v>
      </c>
      <c r="G22162" t="s">
        <v>140</v>
      </c>
    </row>
    <row r="22163" spans="1:7" x14ac:dyDescent="0.35">
      <c r="A22163" t="s">
        <v>16</v>
      </c>
      <c r="B22163" t="s">
        <v>1993</v>
      </c>
      <c r="C22163">
        <v>21</v>
      </c>
      <c r="D22163" t="s">
        <v>140</v>
      </c>
      <c r="E22163" t="s">
        <v>177</v>
      </c>
      <c r="F22163" t="s">
        <v>140</v>
      </c>
      <c r="G22163" t="s">
        <v>140</v>
      </c>
    </row>
    <row r="22164" spans="1:7" x14ac:dyDescent="0.35">
      <c r="A22164" t="s">
        <v>16</v>
      </c>
      <c r="B22164" t="s">
        <v>1994</v>
      </c>
      <c r="C22164">
        <v>9</v>
      </c>
      <c r="D22164" t="s">
        <v>862</v>
      </c>
      <c r="E22164" t="s">
        <v>861</v>
      </c>
      <c r="F22164" t="s">
        <v>140</v>
      </c>
      <c r="G22164" t="s">
        <v>140</v>
      </c>
    </row>
    <row r="22165" spans="1:7" x14ac:dyDescent="0.35">
      <c r="A22165" t="s">
        <v>16</v>
      </c>
      <c r="B22165" t="s">
        <v>1995</v>
      </c>
      <c r="C22165">
        <v>11</v>
      </c>
      <c r="D22165" t="s">
        <v>140</v>
      </c>
      <c r="E22165" t="s">
        <v>177</v>
      </c>
      <c r="F22165" t="s">
        <v>140</v>
      </c>
      <c r="G22165" t="s">
        <v>140</v>
      </c>
    </row>
    <row r="22166" spans="1:7" x14ac:dyDescent="0.35">
      <c r="A22166" t="s">
        <v>16</v>
      </c>
      <c r="B22166" t="s">
        <v>1996</v>
      </c>
      <c r="C22166">
        <v>48</v>
      </c>
      <c r="D22166" t="s">
        <v>1052</v>
      </c>
      <c r="E22166" t="s">
        <v>1124</v>
      </c>
      <c r="F22166" t="s">
        <v>1043</v>
      </c>
      <c r="G22166" t="s">
        <v>140</v>
      </c>
    </row>
    <row r="22167" spans="1:7" x14ac:dyDescent="0.35">
      <c r="A22167" t="s">
        <v>16</v>
      </c>
      <c r="B22167" t="s">
        <v>1997</v>
      </c>
      <c r="C22167">
        <v>26</v>
      </c>
      <c r="D22167" t="s">
        <v>838</v>
      </c>
      <c r="E22167" t="s">
        <v>839</v>
      </c>
      <c r="F22167" t="s">
        <v>140</v>
      </c>
      <c r="G22167" t="s">
        <v>140</v>
      </c>
    </row>
    <row r="22168" spans="1:7" x14ac:dyDescent="0.35">
      <c r="A22168" t="s">
        <v>16</v>
      </c>
      <c r="B22168" t="s">
        <v>1998</v>
      </c>
      <c r="C22168">
        <v>28</v>
      </c>
      <c r="D22168" t="s">
        <v>140</v>
      </c>
      <c r="E22168" t="s">
        <v>177</v>
      </c>
      <c r="F22168" t="s">
        <v>140</v>
      </c>
      <c r="G22168" t="s">
        <v>140</v>
      </c>
    </row>
    <row r="22169" spans="1:7" x14ac:dyDescent="0.35">
      <c r="A22169" t="s">
        <v>16</v>
      </c>
      <c r="B22169" t="s">
        <v>1218</v>
      </c>
      <c r="C22169">
        <v>19</v>
      </c>
      <c r="D22169" t="s">
        <v>140</v>
      </c>
      <c r="E22169" t="s">
        <v>177</v>
      </c>
      <c r="F22169" t="s">
        <v>140</v>
      </c>
      <c r="G22169" t="s">
        <v>140</v>
      </c>
    </row>
    <row r="22170" spans="1:7" x14ac:dyDescent="0.35">
      <c r="A22170" t="s">
        <v>16</v>
      </c>
      <c r="B22170" t="s">
        <v>1999</v>
      </c>
      <c r="C22170">
        <v>17</v>
      </c>
      <c r="D22170" t="s">
        <v>140</v>
      </c>
      <c r="E22170" t="s">
        <v>177</v>
      </c>
      <c r="F22170" t="s">
        <v>140</v>
      </c>
      <c r="G22170" t="s">
        <v>140</v>
      </c>
    </row>
    <row r="22171" spans="1:7" x14ac:dyDescent="0.35">
      <c r="A22171" t="s">
        <v>16</v>
      </c>
      <c r="B22171" t="s">
        <v>2000</v>
      </c>
      <c r="C22171">
        <v>6</v>
      </c>
      <c r="D22171" t="s">
        <v>421</v>
      </c>
      <c r="E22171" t="s">
        <v>420</v>
      </c>
      <c r="F22171" t="s">
        <v>140</v>
      </c>
      <c r="G22171" t="s">
        <v>140</v>
      </c>
    </row>
    <row r="22172" spans="1:7" x14ac:dyDescent="0.35">
      <c r="A22172" t="s">
        <v>16</v>
      </c>
      <c r="B22172" t="s">
        <v>2001</v>
      </c>
      <c r="C22172">
        <v>4</v>
      </c>
      <c r="D22172" t="s">
        <v>140</v>
      </c>
      <c r="E22172" t="s">
        <v>177</v>
      </c>
      <c r="F22172" t="s">
        <v>140</v>
      </c>
      <c r="G22172" t="s">
        <v>140</v>
      </c>
    </row>
    <row r="22173" spans="1:7" x14ac:dyDescent="0.35">
      <c r="A22173" t="s">
        <v>16</v>
      </c>
      <c r="B22173" t="s">
        <v>2002</v>
      </c>
      <c r="C22173">
        <v>36</v>
      </c>
      <c r="D22173" t="s">
        <v>942</v>
      </c>
      <c r="E22173" t="s">
        <v>943</v>
      </c>
      <c r="F22173" t="s">
        <v>140</v>
      </c>
      <c r="G22173" t="s">
        <v>140</v>
      </c>
    </row>
    <row r="22174" spans="1:7" x14ac:dyDescent="0.35">
      <c r="A22174" t="s">
        <v>16</v>
      </c>
      <c r="B22174" t="s">
        <v>2003</v>
      </c>
      <c r="C22174">
        <v>12</v>
      </c>
      <c r="D22174" t="s">
        <v>862</v>
      </c>
      <c r="E22174" t="s">
        <v>861</v>
      </c>
      <c r="F22174" t="s">
        <v>140</v>
      </c>
      <c r="G22174" t="s">
        <v>140</v>
      </c>
    </row>
    <row r="22175" spans="1:7" x14ac:dyDescent="0.35">
      <c r="A22175" t="s">
        <v>16</v>
      </c>
      <c r="B22175" t="s">
        <v>2004</v>
      </c>
      <c r="C22175">
        <v>14</v>
      </c>
      <c r="D22175" t="s">
        <v>140</v>
      </c>
      <c r="E22175" t="s">
        <v>177</v>
      </c>
      <c r="F22175" t="s">
        <v>140</v>
      </c>
      <c r="G22175" t="s">
        <v>140</v>
      </c>
    </row>
    <row r="22176" spans="1:7" x14ac:dyDescent="0.35">
      <c r="A22176" t="s">
        <v>16</v>
      </c>
      <c r="B22176" t="s">
        <v>339</v>
      </c>
      <c r="C22176">
        <v>2</v>
      </c>
      <c r="D22176" t="s">
        <v>140</v>
      </c>
      <c r="E22176" t="s">
        <v>177</v>
      </c>
      <c r="F22176" t="s">
        <v>140</v>
      </c>
      <c r="G22176" t="s">
        <v>140</v>
      </c>
    </row>
    <row r="22177" spans="1:7" x14ac:dyDescent="0.35">
      <c r="A22177" t="s">
        <v>17</v>
      </c>
      <c r="B22177" t="s">
        <v>1216</v>
      </c>
      <c r="C22177">
        <v>13</v>
      </c>
      <c r="D22177" t="s">
        <v>140</v>
      </c>
      <c r="E22177" t="s">
        <v>177</v>
      </c>
      <c r="F22177" t="s">
        <v>140</v>
      </c>
      <c r="G22177" t="s">
        <v>140</v>
      </c>
    </row>
    <row r="22178" spans="1:7" x14ac:dyDescent="0.35">
      <c r="A22178" t="s">
        <v>17</v>
      </c>
      <c r="B22178" t="s">
        <v>1993</v>
      </c>
      <c r="C22178">
        <v>13</v>
      </c>
      <c r="D22178" t="s">
        <v>140</v>
      </c>
      <c r="E22178" t="s">
        <v>177</v>
      </c>
      <c r="F22178" t="s">
        <v>140</v>
      </c>
      <c r="G22178" t="s">
        <v>140</v>
      </c>
    </row>
    <row r="22179" spans="1:7" x14ac:dyDescent="0.35">
      <c r="A22179" t="s">
        <v>17</v>
      </c>
      <c r="B22179" t="s">
        <v>1994</v>
      </c>
      <c r="C22179">
        <v>11</v>
      </c>
      <c r="D22179" t="s">
        <v>140</v>
      </c>
      <c r="E22179" t="s">
        <v>177</v>
      </c>
      <c r="F22179" t="s">
        <v>140</v>
      </c>
      <c r="G22179" t="s">
        <v>140</v>
      </c>
    </row>
    <row r="22180" spans="1:7" x14ac:dyDescent="0.35">
      <c r="A22180" t="s">
        <v>17</v>
      </c>
      <c r="B22180" t="s">
        <v>1995</v>
      </c>
      <c r="C22180">
        <v>6</v>
      </c>
      <c r="D22180" t="s">
        <v>140</v>
      </c>
      <c r="E22180" t="s">
        <v>177</v>
      </c>
      <c r="F22180" t="s">
        <v>140</v>
      </c>
      <c r="G22180" t="s">
        <v>140</v>
      </c>
    </row>
    <row r="22181" spans="1:7" x14ac:dyDescent="0.35">
      <c r="A22181" t="s">
        <v>17</v>
      </c>
      <c r="B22181" t="s">
        <v>1996</v>
      </c>
      <c r="C22181">
        <v>32</v>
      </c>
      <c r="D22181" t="s">
        <v>996</v>
      </c>
      <c r="E22181" t="s">
        <v>997</v>
      </c>
      <c r="F22181" t="s">
        <v>140</v>
      </c>
      <c r="G22181" t="s">
        <v>140</v>
      </c>
    </row>
    <row r="22182" spans="1:7" x14ac:dyDescent="0.35">
      <c r="A22182" t="s">
        <v>17</v>
      </c>
      <c r="B22182" t="s">
        <v>1997</v>
      </c>
      <c r="C22182">
        <v>31</v>
      </c>
      <c r="D22182" t="s">
        <v>1066</v>
      </c>
      <c r="E22182" t="s">
        <v>1202</v>
      </c>
      <c r="F22182" t="s">
        <v>140</v>
      </c>
      <c r="G22182" t="s">
        <v>140</v>
      </c>
    </row>
    <row r="22183" spans="1:7" x14ac:dyDescent="0.35">
      <c r="A22183" t="s">
        <v>17</v>
      </c>
      <c r="B22183" t="s">
        <v>1998</v>
      </c>
      <c r="C22183">
        <v>36</v>
      </c>
      <c r="D22183" t="s">
        <v>1011</v>
      </c>
      <c r="E22183" t="s">
        <v>1006</v>
      </c>
      <c r="F22183" t="s">
        <v>1066</v>
      </c>
      <c r="G22183" t="s">
        <v>140</v>
      </c>
    </row>
    <row r="22184" spans="1:7" x14ac:dyDescent="0.35">
      <c r="A22184" t="s">
        <v>17</v>
      </c>
      <c r="B22184" t="s">
        <v>1218</v>
      </c>
      <c r="C22184">
        <v>7</v>
      </c>
      <c r="D22184" t="s">
        <v>140</v>
      </c>
      <c r="E22184" t="s">
        <v>177</v>
      </c>
      <c r="F22184" t="s">
        <v>140</v>
      </c>
      <c r="G22184" t="s">
        <v>140</v>
      </c>
    </row>
    <row r="22185" spans="1:7" x14ac:dyDescent="0.35">
      <c r="A22185" t="s">
        <v>17</v>
      </c>
      <c r="B22185" t="s">
        <v>1999</v>
      </c>
      <c r="C22185">
        <v>16</v>
      </c>
      <c r="D22185" t="s">
        <v>140</v>
      </c>
      <c r="E22185" t="s">
        <v>177</v>
      </c>
      <c r="F22185" t="s">
        <v>140</v>
      </c>
      <c r="G22185" t="s">
        <v>140</v>
      </c>
    </row>
    <row r="22186" spans="1:7" x14ac:dyDescent="0.35">
      <c r="A22186" t="s">
        <v>17</v>
      </c>
      <c r="B22186" t="s">
        <v>2000</v>
      </c>
      <c r="C22186">
        <v>5</v>
      </c>
      <c r="D22186" t="s">
        <v>140</v>
      </c>
      <c r="E22186" t="s">
        <v>177</v>
      </c>
      <c r="F22186" t="s">
        <v>140</v>
      </c>
      <c r="G22186" t="s">
        <v>140</v>
      </c>
    </row>
    <row r="22187" spans="1:7" x14ac:dyDescent="0.35">
      <c r="A22187" t="s">
        <v>17</v>
      </c>
      <c r="B22187" t="s">
        <v>2001</v>
      </c>
      <c r="C22187">
        <v>3</v>
      </c>
      <c r="D22187" t="s">
        <v>908</v>
      </c>
      <c r="E22187" t="s">
        <v>907</v>
      </c>
      <c r="F22187" t="s">
        <v>140</v>
      </c>
      <c r="G22187" t="s">
        <v>140</v>
      </c>
    </row>
    <row r="22188" spans="1:7" x14ac:dyDescent="0.35">
      <c r="A22188" t="s">
        <v>17</v>
      </c>
      <c r="B22188" t="s">
        <v>2002</v>
      </c>
      <c r="C22188">
        <v>32</v>
      </c>
      <c r="D22188" t="s">
        <v>1011</v>
      </c>
      <c r="E22188" t="s">
        <v>1196</v>
      </c>
      <c r="F22188" t="s">
        <v>140</v>
      </c>
      <c r="G22188" t="s">
        <v>140</v>
      </c>
    </row>
    <row r="22189" spans="1:7" x14ac:dyDescent="0.35">
      <c r="A22189" t="s">
        <v>17</v>
      </c>
      <c r="B22189" t="s">
        <v>2003</v>
      </c>
      <c r="C22189">
        <v>23</v>
      </c>
      <c r="D22189" t="s">
        <v>903</v>
      </c>
      <c r="E22189" t="s">
        <v>904</v>
      </c>
      <c r="F22189" t="s">
        <v>140</v>
      </c>
      <c r="G22189" t="s">
        <v>140</v>
      </c>
    </row>
    <row r="22190" spans="1:7" x14ac:dyDescent="0.35">
      <c r="A22190" t="s">
        <v>17</v>
      </c>
      <c r="B22190" t="s">
        <v>2004</v>
      </c>
      <c r="C22190">
        <v>12</v>
      </c>
      <c r="D22190" t="s">
        <v>518</v>
      </c>
      <c r="E22190" t="s">
        <v>519</v>
      </c>
      <c r="F22190" t="s">
        <v>140</v>
      </c>
      <c r="G22190" t="s">
        <v>140</v>
      </c>
    </row>
    <row r="22191" spans="1:7" x14ac:dyDescent="0.35">
      <c r="A22191" t="s">
        <v>17</v>
      </c>
      <c r="B22191" t="s">
        <v>339</v>
      </c>
      <c r="C22191">
        <v>4</v>
      </c>
      <c r="D22191" t="s">
        <v>140</v>
      </c>
      <c r="E22191" t="s">
        <v>177</v>
      </c>
      <c r="F22191" t="s">
        <v>140</v>
      </c>
      <c r="G22191" t="s">
        <v>140</v>
      </c>
    </row>
    <row r="22192" spans="1:7" x14ac:dyDescent="0.35">
      <c r="A22192" t="s">
        <v>18</v>
      </c>
      <c r="B22192" t="s">
        <v>1216</v>
      </c>
      <c r="C22192">
        <v>5</v>
      </c>
      <c r="D22192" t="s">
        <v>140</v>
      </c>
      <c r="E22192" t="s">
        <v>177</v>
      </c>
      <c r="F22192" t="s">
        <v>140</v>
      </c>
      <c r="G22192" t="s">
        <v>140</v>
      </c>
    </row>
    <row r="22193" spans="1:7" x14ac:dyDescent="0.35">
      <c r="A22193" t="s">
        <v>18</v>
      </c>
      <c r="B22193" t="s">
        <v>1993</v>
      </c>
      <c r="C22193">
        <v>13</v>
      </c>
      <c r="D22193" t="s">
        <v>140</v>
      </c>
      <c r="E22193" t="s">
        <v>927</v>
      </c>
      <c r="F22193" t="s">
        <v>849</v>
      </c>
      <c r="G22193" t="s">
        <v>140</v>
      </c>
    </row>
    <row r="22194" spans="1:7" x14ac:dyDescent="0.35">
      <c r="A22194" t="s">
        <v>18</v>
      </c>
      <c r="B22194" t="s">
        <v>1994</v>
      </c>
      <c r="C22194">
        <v>4</v>
      </c>
      <c r="D22194" t="s">
        <v>140</v>
      </c>
      <c r="E22194" t="s">
        <v>177</v>
      </c>
      <c r="F22194" t="s">
        <v>140</v>
      </c>
      <c r="G22194" t="s">
        <v>140</v>
      </c>
    </row>
    <row r="22195" spans="1:7" x14ac:dyDescent="0.35">
      <c r="A22195" t="s">
        <v>18</v>
      </c>
      <c r="B22195" t="s">
        <v>1995</v>
      </c>
      <c r="C22195">
        <v>4</v>
      </c>
      <c r="D22195" t="s">
        <v>140</v>
      </c>
      <c r="E22195" t="s">
        <v>177</v>
      </c>
      <c r="F22195" t="s">
        <v>140</v>
      </c>
      <c r="G22195" t="s">
        <v>140</v>
      </c>
    </row>
    <row r="22196" spans="1:7" x14ac:dyDescent="0.35">
      <c r="A22196" t="s">
        <v>18</v>
      </c>
      <c r="B22196" t="s">
        <v>1996</v>
      </c>
      <c r="C22196">
        <v>44</v>
      </c>
      <c r="D22196" t="s">
        <v>1009</v>
      </c>
      <c r="E22196" t="s">
        <v>1210</v>
      </c>
      <c r="F22196" t="s">
        <v>140</v>
      </c>
      <c r="G22196" t="s">
        <v>140</v>
      </c>
    </row>
    <row r="22197" spans="1:7" x14ac:dyDescent="0.35">
      <c r="A22197" t="s">
        <v>18</v>
      </c>
      <c r="B22197" t="s">
        <v>1997</v>
      </c>
      <c r="C22197">
        <v>31</v>
      </c>
      <c r="D22197" t="s">
        <v>89</v>
      </c>
      <c r="E22197" t="s">
        <v>90</v>
      </c>
      <c r="F22197" t="s">
        <v>140</v>
      </c>
      <c r="G22197" t="s">
        <v>140</v>
      </c>
    </row>
    <row r="22198" spans="1:7" x14ac:dyDescent="0.35">
      <c r="A22198" t="s">
        <v>18</v>
      </c>
      <c r="B22198" t="s">
        <v>1998</v>
      </c>
      <c r="C22198">
        <v>26</v>
      </c>
      <c r="D22198" t="s">
        <v>89</v>
      </c>
      <c r="E22198" t="s">
        <v>90</v>
      </c>
      <c r="F22198" t="s">
        <v>140</v>
      </c>
      <c r="G22198" t="s">
        <v>140</v>
      </c>
    </row>
    <row r="22199" spans="1:7" x14ac:dyDescent="0.35">
      <c r="A22199" t="s">
        <v>18</v>
      </c>
      <c r="B22199" t="s">
        <v>1218</v>
      </c>
      <c r="C22199">
        <v>11</v>
      </c>
      <c r="D22199" t="s">
        <v>140</v>
      </c>
      <c r="E22199" t="s">
        <v>177</v>
      </c>
      <c r="F22199" t="s">
        <v>140</v>
      </c>
      <c r="G22199" t="s">
        <v>140</v>
      </c>
    </row>
    <row r="22200" spans="1:7" x14ac:dyDescent="0.35">
      <c r="A22200" t="s">
        <v>18</v>
      </c>
      <c r="B22200" t="s">
        <v>1999</v>
      </c>
      <c r="C22200">
        <v>6</v>
      </c>
      <c r="D22200" t="s">
        <v>140</v>
      </c>
      <c r="E22200" t="s">
        <v>177</v>
      </c>
      <c r="F22200" t="s">
        <v>140</v>
      </c>
      <c r="G22200" t="s">
        <v>140</v>
      </c>
    </row>
    <row r="22201" spans="1:7" x14ac:dyDescent="0.35">
      <c r="A22201" t="s">
        <v>18</v>
      </c>
      <c r="B22201" t="s">
        <v>2000</v>
      </c>
      <c r="C22201">
        <v>5</v>
      </c>
      <c r="D22201" t="s">
        <v>140</v>
      </c>
      <c r="E22201" t="s">
        <v>177</v>
      </c>
      <c r="F22201" t="s">
        <v>140</v>
      </c>
      <c r="G22201" t="s">
        <v>140</v>
      </c>
    </row>
    <row r="22202" spans="1:7" x14ac:dyDescent="0.35">
      <c r="A22202" t="s">
        <v>18</v>
      </c>
      <c r="B22202" t="s">
        <v>2001</v>
      </c>
      <c r="C22202">
        <v>2</v>
      </c>
      <c r="D22202" t="s">
        <v>496</v>
      </c>
      <c r="E22202" t="s">
        <v>497</v>
      </c>
      <c r="F22202" t="s">
        <v>140</v>
      </c>
      <c r="G22202" t="s">
        <v>140</v>
      </c>
    </row>
    <row r="22203" spans="1:7" x14ac:dyDescent="0.35">
      <c r="A22203" t="s">
        <v>18</v>
      </c>
      <c r="B22203" t="s">
        <v>2002</v>
      </c>
      <c r="C22203">
        <v>27</v>
      </c>
      <c r="D22203" t="s">
        <v>775</v>
      </c>
      <c r="E22203" t="s">
        <v>774</v>
      </c>
      <c r="F22203" t="s">
        <v>140</v>
      </c>
      <c r="G22203" t="s">
        <v>140</v>
      </c>
    </row>
    <row r="22204" spans="1:7" x14ac:dyDescent="0.35">
      <c r="A22204" t="s">
        <v>18</v>
      </c>
      <c r="B22204" t="s">
        <v>2003</v>
      </c>
      <c r="C22204">
        <v>15</v>
      </c>
      <c r="D22204" t="s">
        <v>140</v>
      </c>
      <c r="E22204" t="s">
        <v>177</v>
      </c>
      <c r="F22204" t="s">
        <v>140</v>
      </c>
      <c r="G22204" t="s">
        <v>140</v>
      </c>
    </row>
    <row r="22205" spans="1:7" x14ac:dyDescent="0.35">
      <c r="A22205" t="s">
        <v>18</v>
      </c>
      <c r="B22205" t="s">
        <v>2004</v>
      </c>
      <c r="C22205">
        <v>12</v>
      </c>
      <c r="D22205" t="s">
        <v>107</v>
      </c>
      <c r="E22205" t="s">
        <v>108</v>
      </c>
      <c r="F22205" t="s">
        <v>140</v>
      </c>
      <c r="G22205" t="s">
        <v>140</v>
      </c>
    </row>
    <row r="22206" spans="1:7" x14ac:dyDescent="0.35">
      <c r="A22206" t="s">
        <v>19</v>
      </c>
      <c r="B22206" t="s">
        <v>1216</v>
      </c>
      <c r="C22206">
        <v>11</v>
      </c>
      <c r="D22206" t="s">
        <v>140</v>
      </c>
      <c r="E22206" t="s">
        <v>177</v>
      </c>
      <c r="F22206" t="s">
        <v>140</v>
      </c>
      <c r="G22206" t="s">
        <v>140</v>
      </c>
    </row>
    <row r="22207" spans="1:7" x14ac:dyDescent="0.35">
      <c r="A22207" t="s">
        <v>19</v>
      </c>
      <c r="B22207" t="s">
        <v>1993</v>
      </c>
      <c r="C22207">
        <v>8</v>
      </c>
      <c r="D22207" t="s">
        <v>140</v>
      </c>
      <c r="E22207" t="s">
        <v>177</v>
      </c>
      <c r="F22207" t="s">
        <v>140</v>
      </c>
      <c r="G22207" t="s">
        <v>140</v>
      </c>
    </row>
    <row r="22208" spans="1:7" x14ac:dyDescent="0.35">
      <c r="A22208" t="s">
        <v>19</v>
      </c>
      <c r="B22208" t="s">
        <v>1994</v>
      </c>
      <c r="C22208">
        <v>5</v>
      </c>
      <c r="D22208" t="s">
        <v>140</v>
      </c>
      <c r="E22208" t="s">
        <v>177</v>
      </c>
      <c r="F22208" t="s">
        <v>140</v>
      </c>
      <c r="G22208" t="s">
        <v>140</v>
      </c>
    </row>
    <row r="22209" spans="1:7" x14ac:dyDescent="0.35">
      <c r="A22209" t="s">
        <v>19</v>
      </c>
      <c r="B22209" t="s">
        <v>1995</v>
      </c>
      <c r="C22209">
        <v>11</v>
      </c>
      <c r="D22209" t="s">
        <v>592</v>
      </c>
      <c r="E22209" t="s">
        <v>1158</v>
      </c>
      <c r="F22209" t="s">
        <v>140</v>
      </c>
      <c r="G22209" t="s">
        <v>140</v>
      </c>
    </row>
    <row r="22210" spans="1:7" x14ac:dyDescent="0.35">
      <c r="A22210" t="s">
        <v>19</v>
      </c>
      <c r="B22210" t="s">
        <v>1996</v>
      </c>
      <c r="C22210">
        <v>44</v>
      </c>
      <c r="D22210" t="s">
        <v>269</v>
      </c>
      <c r="E22210" t="s">
        <v>270</v>
      </c>
      <c r="F22210" t="s">
        <v>140</v>
      </c>
      <c r="G22210" t="s">
        <v>140</v>
      </c>
    </row>
    <row r="22211" spans="1:7" x14ac:dyDescent="0.35">
      <c r="A22211" t="s">
        <v>19</v>
      </c>
      <c r="B22211" t="s">
        <v>1997</v>
      </c>
      <c r="C22211">
        <v>31</v>
      </c>
      <c r="D22211" t="s">
        <v>551</v>
      </c>
      <c r="E22211" t="s">
        <v>488</v>
      </c>
      <c r="F22211" t="s">
        <v>1098</v>
      </c>
      <c r="G22211" t="s">
        <v>140</v>
      </c>
    </row>
    <row r="22212" spans="1:7" x14ac:dyDescent="0.35">
      <c r="A22212" t="s">
        <v>19</v>
      </c>
      <c r="B22212" t="s">
        <v>1998</v>
      </c>
      <c r="C22212">
        <v>26</v>
      </c>
      <c r="D22212" t="s">
        <v>140</v>
      </c>
      <c r="E22212" t="s">
        <v>177</v>
      </c>
      <c r="F22212" t="s">
        <v>140</v>
      </c>
      <c r="G22212" t="s">
        <v>140</v>
      </c>
    </row>
    <row r="22213" spans="1:7" x14ac:dyDescent="0.35">
      <c r="A22213" t="s">
        <v>19</v>
      </c>
      <c r="B22213" t="s">
        <v>1218</v>
      </c>
      <c r="C22213">
        <v>6</v>
      </c>
      <c r="D22213" t="s">
        <v>140</v>
      </c>
      <c r="E22213" t="s">
        <v>177</v>
      </c>
      <c r="F22213" t="s">
        <v>140</v>
      </c>
      <c r="G22213" t="s">
        <v>140</v>
      </c>
    </row>
    <row r="22214" spans="1:7" x14ac:dyDescent="0.35">
      <c r="A22214" t="s">
        <v>19</v>
      </c>
      <c r="B22214" t="s">
        <v>1999</v>
      </c>
      <c r="C22214">
        <v>7</v>
      </c>
      <c r="D22214" t="s">
        <v>140</v>
      </c>
      <c r="E22214" t="s">
        <v>177</v>
      </c>
      <c r="F22214" t="s">
        <v>140</v>
      </c>
      <c r="G22214" t="s">
        <v>140</v>
      </c>
    </row>
    <row r="22215" spans="1:7" x14ac:dyDescent="0.35">
      <c r="A22215" t="s">
        <v>19</v>
      </c>
      <c r="B22215" t="s">
        <v>2000</v>
      </c>
      <c r="C22215">
        <v>9</v>
      </c>
      <c r="D22215" t="s">
        <v>140</v>
      </c>
      <c r="E22215" t="s">
        <v>177</v>
      </c>
      <c r="F22215" t="s">
        <v>140</v>
      </c>
      <c r="G22215" t="s">
        <v>140</v>
      </c>
    </row>
    <row r="22216" spans="1:7" x14ac:dyDescent="0.35">
      <c r="A22216" t="s">
        <v>19</v>
      </c>
      <c r="B22216" t="s">
        <v>2001</v>
      </c>
      <c r="C22216">
        <v>5</v>
      </c>
      <c r="D22216" t="s">
        <v>140</v>
      </c>
      <c r="E22216" t="s">
        <v>177</v>
      </c>
      <c r="F22216" t="s">
        <v>140</v>
      </c>
      <c r="G22216" t="s">
        <v>140</v>
      </c>
    </row>
    <row r="22217" spans="1:7" x14ac:dyDescent="0.35">
      <c r="A22217" t="s">
        <v>19</v>
      </c>
      <c r="B22217" t="s">
        <v>2002</v>
      </c>
      <c r="C22217">
        <v>25</v>
      </c>
      <c r="D22217" t="s">
        <v>140</v>
      </c>
      <c r="E22217" t="s">
        <v>748</v>
      </c>
      <c r="F22217" t="s">
        <v>749</v>
      </c>
      <c r="G22217" t="s">
        <v>140</v>
      </c>
    </row>
    <row r="22218" spans="1:7" x14ac:dyDescent="0.35">
      <c r="A22218" t="s">
        <v>19</v>
      </c>
      <c r="B22218" t="s">
        <v>2003</v>
      </c>
      <c r="C22218">
        <v>28</v>
      </c>
      <c r="D22218" t="s">
        <v>140</v>
      </c>
      <c r="E22218" t="s">
        <v>177</v>
      </c>
      <c r="F22218" t="s">
        <v>140</v>
      </c>
      <c r="G22218" t="s">
        <v>140</v>
      </c>
    </row>
    <row r="22219" spans="1:7" x14ac:dyDescent="0.35">
      <c r="A22219" t="s">
        <v>19</v>
      </c>
      <c r="B22219" t="s">
        <v>2004</v>
      </c>
      <c r="C22219">
        <v>16</v>
      </c>
      <c r="D22219" t="s">
        <v>140</v>
      </c>
      <c r="E22219" t="s">
        <v>177</v>
      </c>
      <c r="F22219" t="s">
        <v>140</v>
      </c>
      <c r="G22219" t="s">
        <v>140</v>
      </c>
    </row>
    <row r="22220" spans="1:7" x14ac:dyDescent="0.35">
      <c r="A22220" t="s">
        <v>19</v>
      </c>
      <c r="B22220" t="s">
        <v>339</v>
      </c>
      <c r="C22220">
        <v>3</v>
      </c>
      <c r="D22220" t="s">
        <v>140</v>
      </c>
      <c r="E22220" t="s">
        <v>177</v>
      </c>
      <c r="F22220" t="s">
        <v>140</v>
      </c>
      <c r="G22220" t="s">
        <v>140</v>
      </c>
    </row>
    <row r="22221" spans="1:7" x14ac:dyDescent="0.35">
      <c r="A22221" t="s">
        <v>20</v>
      </c>
      <c r="B22221" t="s">
        <v>1216</v>
      </c>
      <c r="C22221">
        <v>17</v>
      </c>
      <c r="D22221" t="s">
        <v>140</v>
      </c>
      <c r="E22221" t="s">
        <v>177</v>
      </c>
      <c r="F22221" t="s">
        <v>140</v>
      </c>
      <c r="G22221" t="s">
        <v>140</v>
      </c>
    </row>
    <row r="22222" spans="1:7" x14ac:dyDescent="0.35">
      <c r="A22222" t="s">
        <v>20</v>
      </c>
      <c r="B22222" t="s">
        <v>1993</v>
      </c>
      <c r="C22222">
        <v>12</v>
      </c>
      <c r="D22222" t="s">
        <v>140</v>
      </c>
      <c r="E22222" t="s">
        <v>177</v>
      </c>
      <c r="F22222" t="s">
        <v>140</v>
      </c>
      <c r="G22222" t="s">
        <v>140</v>
      </c>
    </row>
    <row r="22223" spans="1:7" x14ac:dyDescent="0.35">
      <c r="A22223" t="s">
        <v>20</v>
      </c>
      <c r="B22223" t="s">
        <v>1994</v>
      </c>
      <c r="C22223">
        <v>8</v>
      </c>
      <c r="D22223" t="s">
        <v>729</v>
      </c>
      <c r="E22223" t="s">
        <v>906</v>
      </c>
      <c r="F22223" t="s">
        <v>140</v>
      </c>
      <c r="G22223" t="s">
        <v>140</v>
      </c>
    </row>
    <row r="22224" spans="1:7" x14ac:dyDescent="0.35">
      <c r="A22224" t="s">
        <v>20</v>
      </c>
      <c r="B22224" t="s">
        <v>1995</v>
      </c>
      <c r="C22224">
        <v>4</v>
      </c>
      <c r="D22224" t="s">
        <v>140</v>
      </c>
      <c r="E22224" t="s">
        <v>177</v>
      </c>
      <c r="F22224" t="s">
        <v>140</v>
      </c>
      <c r="G22224" t="s">
        <v>140</v>
      </c>
    </row>
    <row r="22225" spans="1:7" x14ac:dyDescent="0.35">
      <c r="A22225" t="s">
        <v>20</v>
      </c>
      <c r="B22225" t="s">
        <v>1996</v>
      </c>
      <c r="C22225">
        <v>47</v>
      </c>
      <c r="D22225" t="s">
        <v>1054</v>
      </c>
      <c r="E22225" t="s">
        <v>1206</v>
      </c>
      <c r="F22225" t="s">
        <v>140</v>
      </c>
      <c r="G22225" t="s">
        <v>140</v>
      </c>
    </row>
    <row r="22226" spans="1:7" x14ac:dyDescent="0.35">
      <c r="A22226" t="s">
        <v>20</v>
      </c>
      <c r="B22226" t="s">
        <v>1997</v>
      </c>
      <c r="C22226">
        <v>33</v>
      </c>
      <c r="D22226" t="s">
        <v>89</v>
      </c>
      <c r="E22226" t="s">
        <v>90</v>
      </c>
      <c r="F22226" t="s">
        <v>140</v>
      </c>
      <c r="G22226" t="s">
        <v>140</v>
      </c>
    </row>
    <row r="22227" spans="1:7" x14ac:dyDescent="0.35">
      <c r="A22227" t="s">
        <v>20</v>
      </c>
      <c r="B22227" t="s">
        <v>1998</v>
      </c>
      <c r="C22227">
        <v>30</v>
      </c>
      <c r="D22227" t="s">
        <v>996</v>
      </c>
      <c r="E22227" t="s">
        <v>997</v>
      </c>
      <c r="F22227" t="s">
        <v>140</v>
      </c>
      <c r="G22227" t="s">
        <v>140</v>
      </c>
    </row>
    <row r="22228" spans="1:7" x14ac:dyDescent="0.35">
      <c r="A22228" t="s">
        <v>20</v>
      </c>
      <c r="B22228" t="s">
        <v>1218</v>
      </c>
      <c r="C22228">
        <v>11</v>
      </c>
      <c r="D22228" t="s">
        <v>140</v>
      </c>
      <c r="E22228" t="s">
        <v>177</v>
      </c>
      <c r="F22228" t="s">
        <v>140</v>
      </c>
      <c r="G22228" t="s">
        <v>140</v>
      </c>
    </row>
    <row r="22229" spans="1:7" x14ac:dyDescent="0.35">
      <c r="A22229" t="s">
        <v>20</v>
      </c>
      <c r="B22229" t="s">
        <v>1999</v>
      </c>
      <c r="C22229">
        <v>15</v>
      </c>
      <c r="D22229" t="s">
        <v>140</v>
      </c>
      <c r="E22229" t="s">
        <v>177</v>
      </c>
      <c r="F22229" t="s">
        <v>140</v>
      </c>
      <c r="G22229" t="s">
        <v>140</v>
      </c>
    </row>
    <row r="22230" spans="1:7" x14ac:dyDescent="0.35">
      <c r="A22230" t="s">
        <v>20</v>
      </c>
      <c r="B22230" t="s">
        <v>2000</v>
      </c>
      <c r="C22230">
        <v>7</v>
      </c>
      <c r="D22230" t="s">
        <v>140</v>
      </c>
      <c r="E22230" t="s">
        <v>177</v>
      </c>
      <c r="F22230" t="s">
        <v>140</v>
      </c>
      <c r="G22230" t="s">
        <v>140</v>
      </c>
    </row>
    <row r="22231" spans="1:7" x14ac:dyDescent="0.35">
      <c r="A22231" t="s">
        <v>20</v>
      </c>
      <c r="B22231" t="s">
        <v>2001</v>
      </c>
      <c r="C22231">
        <v>6</v>
      </c>
      <c r="D22231" t="s">
        <v>140</v>
      </c>
      <c r="E22231" t="s">
        <v>177</v>
      </c>
      <c r="F22231" t="s">
        <v>140</v>
      </c>
      <c r="G22231" t="s">
        <v>140</v>
      </c>
    </row>
    <row r="22232" spans="1:7" x14ac:dyDescent="0.35">
      <c r="A22232" t="s">
        <v>20</v>
      </c>
      <c r="B22232" t="s">
        <v>2002</v>
      </c>
      <c r="C22232">
        <v>30</v>
      </c>
      <c r="D22232" t="s">
        <v>140</v>
      </c>
      <c r="E22232" t="s">
        <v>177</v>
      </c>
      <c r="F22232" t="s">
        <v>140</v>
      </c>
      <c r="G22232" t="s">
        <v>140</v>
      </c>
    </row>
    <row r="22233" spans="1:7" x14ac:dyDescent="0.35">
      <c r="A22233" t="s">
        <v>20</v>
      </c>
      <c r="B22233" t="s">
        <v>2003</v>
      </c>
      <c r="C22233">
        <v>23</v>
      </c>
      <c r="D22233" t="s">
        <v>718</v>
      </c>
      <c r="E22233" t="s">
        <v>719</v>
      </c>
      <c r="F22233" t="s">
        <v>140</v>
      </c>
      <c r="G22233" t="s">
        <v>140</v>
      </c>
    </row>
    <row r="22234" spans="1:7" x14ac:dyDescent="0.35">
      <c r="A22234" t="s">
        <v>20</v>
      </c>
      <c r="B22234" t="s">
        <v>2004</v>
      </c>
      <c r="C22234">
        <v>15</v>
      </c>
      <c r="D22234" t="s">
        <v>1052</v>
      </c>
      <c r="E22234" t="s">
        <v>1146</v>
      </c>
      <c r="F22234" t="s">
        <v>140</v>
      </c>
      <c r="G22234" t="s">
        <v>140</v>
      </c>
    </row>
    <row r="22235" spans="1:7" x14ac:dyDescent="0.35">
      <c r="A22235" t="s">
        <v>20</v>
      </c>
      <c r="B22235" t="s">
        <v>339</v>
      </c>
      <c r="C22235">
        <v>3</v>
      </c>
      <c r="D22235" t="s">
        <v>140</v>
      </c>
      <c r="E22235" t="s">
        <v>177</v>
      </c>
      <c r="F22235" t="s">
        <v>140</v>
      </c>
      <c r="G22235" t="s">
        <v>140</v>
      </c>
    </row>
    <row r="22236" spans="1:7" x14ac:dyDescent="0.35">
      <c r="A22236" t="s">
        <v>21</v>
      </c>
      <c r="B22236" t="s">
        <v>1216</v>
      </c>
      <c r="C22236">
        <v>4</v>
      </c>
      <c r="D22236" t="s">
        <v>140</v>
      </c>
      <c r="E22236" t="s">
        <v>177</v>
      </c>
      <c r="F22236" t="s">
        <v>140</v>
      </c>
      <c r="G22236" t="s">
        <v>140</v>
      </c>
    </row>
    <row r="22237" spans="1:7" x14ac:dyDescent="0.35">
      <c r="A22237" t="s">
        <v>21</v>
      </c>
      <c r="B22237" t="s">
        <v>1993</v>
      </c>
      <c r="C22237">
        <v>8</v>
      </c>
      <c r="D22237" t="s">
        <v>140</v>
      </c>
      <c r="E22237" t="s">
        <v>177</v>
      </c>
      <c r="F22237" t="s">
        <v>140</v>
      </c>
      <c r="G22237" t="s">
        <v>140</v>
      </c>
    </row>
    <row r="22238" spans="1:7" x14ac:dyDescent="0.35">
      <c r="A22238" t="s">
        <v>21</v>
      </c>
      <c r="B22238" t="s">
        <v>1994</v>
      </c>
      <c r="C22238">
        <v>4</v>
      </c>
      <c r="D22238" t="s">
        <v>467</v>
      </c>
      <c r="E22238" t="s">
        <v>468</v>
      </c>
      <c r="F22238" t="s">
        <v>140</v>
      </c>
      <c r="G22238" t="s">
        <v>140</v>
      </c>
    </row>
    <row r="22239" spans="1:7" x14ac:dyDescent="0.35">
      <c r="A22239" t="s">
        <v>21</v>
      </c>
      <c r="B22239" t="s">
        <v>1995</v>
      </c>
      <c r="C22239">
        <v>13</v>
      </c>
      <c r="D22239" t="s">
        <v>1106</v>
      </c>
      <c r="E22239" t="s">
        <v>1138</v>
      </c>
      <c r="F22239" t="s">
        <v>140</v>
      </c>
      <c r="G22239" t="s">
        <v>140</v>
      </c>
    </row>
    <row r="22240" spans="1:7" x14ac:dyDescent="0.35">
      <c r="A22240" t="s">
        <v>21</v>
      </c>
      <c r="B22240" t="s">
        <v>1996</v>
      </c>
      <c r="C22240">
        <v>53</v>
      </c>
      <c r="D22240" t="s">
        <v>967</v>
      </c>
      <c r="E22240" t="s">
        <v>1005</v>
      </c>
      <c r="F22240" t="s">
        <v>140</v>
      </c>
      <c r="G22240" t="s">
        <v>140</v>
      </c>
    </row>
    <row r="22241" spans="1:7" x14ac:dyDescent="0.35">
      <c r="A22241" t="s">
        <v>21</v>
      </c>
      <c r="B22241" t="s">
        <v>1997</v>
      </c>
      <c r="C22241">
        <v>29</v>
      </c>
      <c r="D22241" t="s">
        <v>749</v>
      </c>
      <c r="E22241" t="s">
        <v>748</v>
      </c>
      <c r="F22241" t="s">
        <v>140</v>
      </c>
      <c r="G22241" t="s">
        <v>140</v>
      </c>
    </row>
    <row r="22242" spans="1:7" x14ac:dyDescent="0.35">
      <c r="A22242" t="s">
        <v>21</v>
      </c>
      <c r="B22242" t="s">
        <v>1998</v>
      </c>
      <c r="C22242">
        <v>24</v>
      </c>
      <c r="D22242" t="s">
        <v>973</v>
      </c>
      <c r="E22242" t="s">
        <v>974</v>
      </c>
      <c r="F22242" t="s">
        <v>140</v>
      </c>
      <c r="G22242" t="s">
        <v>140</v>
      </c>
    </row>
    <row r="22243" spans="1:7" x14ac:dyDescent="0.35">
      <c r="A22243" t="s">
        <v>21</v>
      </c>
      <c r="B22243" t="s">
        <v>1218</v>
      </c>
      <c r="C22243">
        <v>10</v>
      </c>
      <c r="D22243" t="s">
        <v>140</v>
      </c>
      <c r="E22243" t="s">
        <v>177</v>
      </c>
      <c r="F22243" t="s">
        <v>140</v>
      </c>
      <c r="G22243" t="s">
        <v>140</v>
      </c>
    </row>
    <row r="22244" spans="1:7" x14ac:dyDescent="0.35">
      <c r="A22244" t="s">
        <v>21</v>
      </c>
      <c r="B22244" t="s">
        <v>1999</v>
      </c>
      <c r="C22244">
        <v>12</v>
      </c>
      <c r="D22244" t="s">
        <v>140</v>
      </c>
      <c r="E22244" t="s">
        <v>177</v>
      </c>
      <c r="F22244" t="s">
        <v>140</v>
      </c>
      <c r="G22244" t="s">
        <v>140</v>
      </c>
    </row>
    <row r="22245" spans="1:7" x14ac:dyDescent="0.35">
      <c r="A22245" t="s">
        <v>21</v>
      </c>
      <c r="B22245" t="s">
        <v>2000</v>
      </c>
      <c r="C22245">
        <v>11</v>
      </c>
      <c r="D22245" t="s">
        <v>140</v>
      </c>
      <c r="E22245" t="s">
        <v>177</v>
      </c>
      <c r="F22245" t="s">
        <v>140</v>
      </c>
      <c r="G22245" t="s">
        <v>140</v>
      </c>
    </row>
    <row r="22246" spans="1:7" x14ac:dyDescent="0.35">
      <c r="A22246" t="s">
        <v>21</v>
      </c>
      <c r="B22246" t="s">
        <v>2001</v>
      </c>
      <c r="C22246">
        <v>10</v>
      </c>
      <c r="D22246" t="s">
        <v>1102</v>
      </c>
      <c r="E22246" t="s">
        <v>1137</v>
      </c>
      <c r="F22246" t="s">
        <v>140</v>
      </c>
      <c r="G22246" t="s">
        <v>140</v>
      </c>
    </row>
    <row r="22247" spans="1:7" x14ac:dyDescent="0.35">
      <c r="A22247" t="s">
        <v>21</v>
      </c>
      <c r="B22247" t="s">
        <v>2002</v>
      </c>
      <c r="C22247">
        <v>33</v>
      </c>
      <c r="D22247" t="s">
        <v>1100</v>
      </c>
      <c r="E22247" t="s">
        <v>1099</v>
      </c>
      <c r="F22247" t="s">
        <v>140</v>
      </c>
      <c r="G22247" t="s">
        <v>140</v>
      </c>
    </row>
    <row r="22248" spans="1:7" x14ac:dyDescent="0.35">
      <c r="A22248" t="s">
        <v>21</v>
      </c>
      <c r="B22248" t="s">
        <v>2003</v>
      </c>
      <c r="C22248">
        <v>12</v>
      </c>
      <c r="D22248" t="s">
        <v>973</v>
      </c>
      <c r="E22248" t="s">
        <v>974</v>
      </c>
      <c r="F22248" t="s">
        <v>140</v>
      </c>
      <c r="G22248" t="s">
        <v>140</v>
      </c>
    </row>
    <row r="22249" spans="1:7" x14ac:dyDescent="0.35">
      <c r="A22249" t="s">
        <v>21</v>
      </c>
      <c r="B22249" t="s">
        <v>2004</v>
      </c>
      <c r="C22249">
        <v>6</v>
      </c>
      <c r="D22249" t="s">
        <v>614</v>
      </c>
      <c r="E22249" t="s">
        <v>613</v>
      </c>
      <c r="F22249" t="s">
        <v>140</v>
      </c>
      <c r="G22249" t="s">
        <v>140</v>
      </c>
    </row>
    <row r="22250" spans="1:7" x14ac:dyDescent="0.35">
      <c r="A22250" t="s">
        <v>21</v>
      </c>
      <c r="B22250" t="s">
        <v>339</v>
      </c>
      <c r="C22250">
        <v>4</v>
      </c>
      <c r="D22250" t="s">
        <v>140</v>
      </c>
      <c r="E22250" t="s">
        <v>177</v>
      </c>
      <c r="F22250" t="s">
        <v>140</v>
      </c>
      <c r="G22250" t="s">
        <v>140</v>
      </c>
    </row>
    <row r="22251" spans="1:7" x14ac:dyDescent="0.35">
      <c r="A22251" t="s">
        <v>22</v>
      </c>
      <c r="B22251" t="s">
        <v>1216</v>
      </c>
      <c r="C22251">
        <v>9</v>
      </c>
      <c r="D22251" t="s">
        <v>103</v>
      </c>
      <c r="E22251" t="s">
        <v>104</v>
      </c>
      <c r="F22251" t="s">
        <v>140</v>
      </c>
      <c r="G22251" t="s">
        <v>140</v>
      </c>
    </row>
    <row r="22252" spans="1:7" x14ac:dyDescent="0.35">
      <c r="A22252" t="s">
        <v>22</v>
      </c>
      <c r="B22252" t="s">
        <v>1993</v>
      </c>
      <c r="C22252">
        <v>9</v>
      </c>
      <c r="D22252" t="s">
        <v>140</v>
      </c>
      <c r="E22252" t="s">
        <v>177</v>
      </c>
      <c r="F22252" t="s">
        <v>140</v>
      </c>
      <c r="G22252" t="s">
        <v>140</v>
      </c>
    </row>
    <row r="22253" spans="1:7" x14ac:dyDescent="0.35">
      <c r="A22253" t="s">
        <v>22</v>
      </c>
      <c r="B22253" t="s">
        <v>1994</v>
      </c>
      <c r="C22253">
        <v>8</v>
      </c>
      <c r="D22253" t="s">
        <v>109</v>
      </c>
      <c r="E22253" t="s">
        <v>110</v>
      </c>
      <c r="F22253" t="s">
        <v>140</v>
      </c>
      <c r="G22253" t="s">
        <v>140</v>
      </c>
    </row>
    <row r="22254" spans="1:7" x14ac:dyDescent="0.35">
      <c r="A22254" t="s">
        <v>22</v>
      </c>
      <c r="B22254" t="s">
        <v>1995</v>
      </c>
      <c r="C22254">
        <v>3</v>
      </c>
      <c r="D22254" t="s">
        <v>140</v>
      </c>
      <c r="E22254" t="s">
        <v>177</v>
      </c>
      <c r="F22254" t="s">
        <v>140</v>
      </c>
      <c r="G22254" t="s">
        <v>140</v>
      </c>
    </row>
    <row r="22255" spans="1:7" x14ac:dyDescent="0.35">
      <c r="A22255" t="s">
        <v>22</v>
      </c>
      <c r="B22255" t="s">
        <v>1996</v>
      </c>
      <c r="C22255">
        <v>44</v>
      </c>
      <c r="D22255" t="s">
        <v>1056</v>
      </c>
      <c r="E22255" t="s">
        <v>1124</v>
      </c>
      <c r="F22255" t="s">
        <v>140</v>
      </c>
      <c r="G22255" t="s">
        <v>140</v>
      </c>
    </row>
    <row r="22256" spans="1:7" x14ac:dyDescent="0.35">
      <c r="A22256" t="s">
        <v>22</v>
      </c>
      <c r="B22256" t="s">
        <v>1997</v>
      </c>
      <c r="C22256">
        <v>24</v>
      </c>
      <c r="D22256" t="s">
        <v>1087</v>
      </c>
      <c r="E22256" t="s">
        <v>1088</v>
      </c>
      <c r="F22256" t="s">
        <v>140</v>
      </c>
      <c r="G22256" t="s">
        <v>140</v>
      </c>
    </row>
    <row r="22257" spans="1:7" x14ac:dyDescent="0.35">
      <c r="A22257" t="s">
        <v>22</v>
      </c>
      <c r="B22257" t="s">
        <v>1998</v>
      </c>
      <c r="C22257">
        <v>29</v>
      </c>
      <c r="D22257" t="s">
        <v>140</v>
      </c>
      <c r="E22257" t="s">
        <v>177</v>
      </c>
      <c r="F22257" t="s">
        <v>140</v>
      </c>
      <c r="G22257" t="s">
        <v>140</v>
      </c>
    </row>
    <row r="22258" spans="1:7" x14ac:dyDescent="0.35">
      <c r="A22258" t="s">
        <v>22</v>
      </c>
      <c r="B22258" t="s">
        <v>1218</v>
      </c>
      <c r="C22258">
        <v>10</v>
      </c>
      <c r="D22258" t="s">
        <v>999</v>
      </c>
      <c r="E22258" t="s">
        <v>998</v>
      </c>
      <c r="F22258" t="s">
        <v>140</v>
      </c>
      <c r="G22258" t="s">
        <v>140</v>
      </c>
    </row>
    <row r="22259" spans="1:7" x14ac:dyDescent="0.35">
      <c r="A22259" t="s">
        <v>22</v>
      </c>
      <c r="B22259" t="s">
        <v>1999</v>
      </c>
      <c r="C22259">
        <v>13</v>
      </c>
      <c r="D22259" t="s">
        <v>1053</v>
      </c>
      <c r="E22259" t="s">
        <v>1110</v>
      </c>
      <c r="F22259" t="s">
        <v>140</v>
      </c>
      <c r="G22259" t="s">
        <v>140</v>
      </c>
    </row>
    <row r="22260" spans="1:7" x14ac:dyDescent="0.35">
      <c r="A22260" t="s">
        <v>22</v>
      </c>
      <c r="B22260" t="s">
        <v>2000</v>
      </c>
      <c r="C22260">
        <v>7</v>
      </c>
      <c r="D22260" t="s">
        <v>140</v>
      </c>
      <c r="E22260" t="s">
        <v>177</v>
      </c>
      <c r="F22260" t="s">
        <v>140</v>
      </c>
      <c r="G22260" t="s">
        <v>140</v>
      </c>
    </row>
    <row r="22261" spans="1:7" x14ac:dyDescent="0.35">
      <c r="A22261" t="s">
        <v>22</v>
      </c>
      <c r="B22261" t="s">
        <v>2001</v>
      </c>
      <c r="C22261">
        <v>6</v>
      </c>
      <c r="D22261" t="s">
        <v>233</v>
      </c>
      <c r="E22261" t="s">
        <v>234</v>
      </c>
      <c r="F22261" t="s">
        <v>140</v>
      </c>
      <c r="G22261" t="s">
        <v>140</v>
      </c>
    </row>
    <row r="22262" spans="1:7" x14ac:dyDescent="0.35">
      <c r="A22262" t="s">
        <v>22</v>
      </c>
      <c r="B22262" t="s">
        <v>2002</v>
      </c>
      <c r="C22262">
        <v>30</v>
      </c>
      <c r="D22262" t="s">
        <v>147</v>
      </c>
      <c r="E22262" t="s">
        <v>930</v>
      </c>
      <c r="F22262" t="s">
        <v>140</v>
      </c>
      <c r="G22262" t="s">
        <v>140</v>
      </c>
    </row>
    <row r="22263" spans="1:7" x14ac:dyDescent="0.35">
      <c r="A22263" t="s">
        <v>22</v>
      </c>
      <c r="B22263" t="s">
        <v>2003</v>
      </c>
      <c r="C22263">
        <v>23</v>
      </c>
      <c r="D22263" t="s">
        <v>1154</v>
      </c>
      <c r="E22263" t="s">
        <v>1155</v>
      </c>
      <c r="F22263" t="s">
        <v>140</v>
      </c>
      <c r="G22263" t="s">
        <v>140</v>
      </c>
    </row>
    <row r="22264" spans="1:7" x14ac:dyDescent="0.35">
      <c r="A22264" t="s">
        <v>22</v>
      </c>
      <c r="B22264" t="s">
        <v>2004</v>
      </c>
      <c r="C22264">
        <v>16</v>
      </c>
      <c r="D22264" t="s">
        <v>140</v>
      </c>
      <c r="E22264" t="s">
        <v>177</v>
      </c>
      <c r="F22264" t="s">
        <v>140</v>
      </c>
      <c r="G22264" t="s">
        <v>140</v>
      </c>
    </row>
    <row r="22265" spans="1:7" x14ac:dyDescent="0.35">
      <c r="A22265" t="s">
        <v>22</v>
      </c>
      <c r="B22265" t="s">
        <v>339</v>
      </c>
      <c r="C22265">
        <v>3</v>
      </c>
      <c r="D22265" t="s">
        <v>140</v>
      </c>
      <c r="E22265" t="s">
        <v>177</v>
      </c>
      <c r="F22265" t="s">
        <v>140</v>
      </c>
      <c r="G22265" t="s">
        <v>140</v>
      </c>
    </row>
    <row r="22266" spans="1:7" x14ac:dyDescent="0.35">
      <c r="A22266" t="s">
        <v>23</v>
      </c>
      <c r="B22266" t="s">
        <v>1216</v>
      </c>
      <c r="C22266">
        <v>7</v>
      </c>
      <c r="D22266" t="s">
        <v>1095</v>
      </c>
      <c r="E22266" t="s">
        <v>1134</v>
      </c>
      <c r="F22266" t="s">
        <v>140</v>
      </c>
      <c r="G22266" t="s">
        <v>140</v>
      </c>
    </row>
    <row r="22267" spans="1:7" x14ac:dyDescent="0.35">
      <c r="A22267" t="s">
        <v>23</v>
      </c>
      <c r="B22267" t="s">
        <v>1993</v>
      </c>
      <c r="C22267">
        <v>6</v>
      </c>
      <c r="D22267" t="s">
        <v>140</v>
      </c>
      <c r="E22267" t="s">
        <v>177</v>
      </c>
      <c r="F22267" t="s">
        <v>140</v>
      </c>
      <c r="G22267" t="s">
        <v>140</v>
      </c>
    </row>
    <row r="22268" spans="1:7" x14ac:dyDescent="0.35">
      <c r="A22268" t="s">
        <v>23</v>
      </c>
      <c r="B22268" t="s">
        <v>1994</v>
      </c>
      <c r="C22268">
        <v>4</v>
      </c>
      <c r="D22268" t="s">
        <v>140</v>
      </c>
      <c r="E22268" t="s">
        <v>177</v>
      </c>
      <c r="F22268" t="s">
        <v>140</v>
      </c>
      <c r="G22268" t="s">
        <v>140</v>
      </c>
    </row>
    <row r="22269" spans="1:7" x14ac:dyDescent="0.35">
      <c r="A22269" t="s">
        <v>23</v>
      </c>
      <c r="B22269" t="s">
        <v>1995</v>
      </c>
      <c r="C22269">
        <v>4</v>
      </c>
      <c r="D22269" t="s">
        <v>140</v>
      </c>
      <c r="E22269" t="s">
        <v>177</v>
      </c>
      <c r="F22269" t="s">
        <v>140</v>
      </c>
      <c r="G22269" t="s">
        <v>140</v>
      </c>
    </row>
    <row r="22270" spans="1:7" x14ac:dyDescent="0.35">
      <c r="A22270" t="s">
        <v>23</v>
      </c>
      <c r="B22270" t="s">
        <v>1996</v>
      </c>
      <c r="C22270">
        <v>36</v>
      </c>
      <c r="D22270" t="s">
        <v>940</v>
      </c>
      <c r="E22270" t="s">
        <v>1168</v>
      </c>
      <c r="F22270" t="s">
        <v>140</v>
      </c>
      <c r="G22270" t="s">
        <v>140</v>
      </c>
    </row>
    <row r="22271" spans="1:7" x14ac:dyDescent="0.35">
      <c r="A22271" t="s">
        <v>23</v>
      </c>
      <c r="B22271" t="s">
        <v>1997</v>
      </c>
      <c r="C22271">
        <v>45</v>
      </c>
      <c r="D22271" t="s">
        <v>548</v>
      </c>
      <c r="E22271" t="s">
        <v>927</v>
      </c>
      <c r="F22271" t="s">
        <v>1017</v>
      </c>
      <c r="G22271" t="s">
        <v>869</v>
      </c>
    </row>
    <row r="22272" spans="1:7" x14ac:dyDescent="0.35">
      <c r="A22272" t="s">
        <v>23</v>
      </c>
      <c r="B22272" t="s">
        <v>1998</v>
      </c>
      <c r="C22272">
        <v>31</v>
      </c>
      <c r="D22272" t="s">
        <v>838</v>
      </c>
      <c r="E22272" t="s">
        <v>839</v>
      </c>
      <c r="F22272" t="s">
        <v>140</v>
      </c>
      <c r="G22272" t="s">
        <v>140</v>
      </c>
    </row>
    <row r="22273" spans="1:7" x14ac:dyDescent="0.35">
      <c r="A22273" t="s">
        <v>23</v>
      </c>
      <c r="B22273" t="s">
        <v>1218</v>
      </c>
      <c r="C22273">
        <v>5</v>
      </c>
      <c r="D22273" t="s">
        <v>140</v>
      </c>
      <c r="E22273" t="s">
        <v>177</v>
      </c>
      <c r="F22273" t="s">
        <v>140</v>
      </c>
      <c r="G22273" t="s">
        <v>140</v>
      </c>
    </row>
    <row r="22274" spans="1:7" x14ac:dyDescent="0.35">
      <c r="A22274" t="s">
        <v>23</v>
      </c>
      <c r="B22274" t="s">
        <v>1999</v>
      </c>
      <c r="C22274">
        <v>3</v>
      </c>
      <c r="D22274" t="s">
        <v>140</v>
      </c>
      <c r="E22274" t="s">
        <v>177</v>
      </c>
      <c r="F22274" t="s">
        <v>140</v>
      </c>
      <c r="G22274" t="s">
        <v>140</v>
      </c>
    </row>
    <row r="22275" spans="1:7" x14ac:dyDescent="0.35">
      <c r="A22275" t="s">
        <v>23</v>
      </c>
      <c r="B22275" t="s">
        <v>2000</v>
      </c>
      <c r="C22275">
        <v>1</v>
      </c>
      <c r="D22275" t="s">
        <v>140</v>
      </c>
      <c r="E22275" t="s">
        <v>177</v>
      </c>
      <c r="F22275" t="s">
        <v>140</v>
      </c>
      <c r="G22275" t="s">
        <v>140</v>
      </c>
    </row>
    <row r="22276" spans="1:7" x14ac:dyDescent="0.35">
      <c r="A22276" t="s">
        <v>23</v>
      </c>
      <c r="B22276" t="s">
        <v>2001</v>
      </c>
      <c r="C22276">
        <v>4</v>
      </c>
      <c r="D22276" t="s">
        <v>140</v>
      </c>
      <c r="E22276" t="s">
        <v>177</v>
      </c>
      <c r="F22276" t="s">
        <v>140</v>
      </c>
      <c r="G22276" t="s">
        <v>140</v>
      </c>
    </row>
    <row r="22277" spans="1:7" x14ac:dyDescent="0.35">
      <c r="A22277" t="s">
        <v>23</v>
      </c>
      <c r="B22277" t="s">
        <v>2002</v>
      </c>
      <c r="C22277">
        <v>19</v>
      </c>
      <c r="D22277" t="s">
        <v>115</v>
      </c>
      <c r="E22277" t="s">
        <v>116</v>
      </c>
      <c r="F22277" t="s">
        <v>140</v>
      </c>
      <c r="G22277" t="s">
        <v>140</v>
      </c>
    </row>
    <row r="22278" spans="1:7" x14ac:dyDescent="0.35">
      <c r="A22278" t="s">
        <v>23</v>
      </c>
      <c r="B22278" t="s">
        <v>2003</v>
      </c>
      <c r="C22278">
        <v>27</v>
      </c>
      <c r="D22278" t="s">
        <v>140</v>
      </c>
      <c r="E22278" t="s">
        <v>177</v>
      </c>
      <c r="F22278" t="s">
        <v>140</v>
      </c>
      <c r="G22278" t="s">
        <v>140</v>
      </c>
    </row>
    <row r="22279" spans="1:7" x14ac:dyDescent="0.35">
      <c r="A22279" t="s">
        <v>23</v>
      </c>
      <c r="B22279" t="s">
        <v>2004</v>
      </c>
      <c r="C22279">
        <v>21</v>
      </c>
      <c r="D22279" t="s">
        <v>967</v>
      </c>
      <c r="E22279" t="s">
        <v>986</v>
      </c>
      <c r="F22279" t="s">
        <v>1020</v>
      </c>
      <c r="G22279" t="s">
        <v>140</v>
      </c>
    </row>
    <row r="22280" spans="1:7" x14ac:dyDescent="0.35">
      <c r="A22280" t="s">
        <v>23</v>
      </c>
      <c r="B22280" t="s">
        <v>339</v>
      </c>
      <c r="C22280">
        <v>3</v>
      </c>
      <c r="D22280" t="s">
        <v>140</v>
      </c>
      <c r="E22280" t="s">
        <v>177</v>
      </c>
      <c r="F22280" t="s">
        <v>140</v>
      </c>
      <c r="G22280" t="s">
        <v>140</v>
      </c>
    </row>
    <row r="22281" spans="1:7" x14ac:dyDescent="0.35">
      <c r="A22281" t="s">
        <v>24</v>
      </c>
      <c r="B22281" t="s">
        <v>1216</v>
      </c>
      <c r="C22281">
        <v>16</v>
      </c>
      <c r="D22281" t="s">
        <v>841</v>
      </c>
      <c r="E22281" t="s">
        <v>840</v>
      </c>
      <c r="F22281" t="s">
        <v>140</v>
      </c>
      <c r="G22281" t="s">
        <v>140</v>
      </c>
    </row>
    <row r="22282" spans="1:7" x14ac:dyDescent="0.35">
      <c r="A22282" t="s">
        <v>24</v>
      </c>
      <c r="B22282" t="s">
        <v>1993</v>
      </c>
      <c r="C22282">
        <v>15</v>
      </c>
      <c r="D22282" t="s">
        <v>140</v>
      </c>
      <c r="E22282" t="s">
        <v>177</v>
      </c>
      <c r="F22282" t="s">
        <v>140</v>
      </c>
      <c r="G22282" t="s">
        <v>140</v>
      </c>
    </row>
    <row r="22283" spans="1:7" x14ac:dyDescent="0.35">
      <c r="A22283" t="s">
        <v>24</v>
      </c>
      <c r="B22283" t="s">
        <v>1994</v>
      </c>
      <c r="C22283">
        <v>13</v>
      </c>
      <c r="D22283" t="s">
        <v>140</v>
      </c>
      <c r="E22283" t="s">
        <v>177</v>
      </c>
      <c r="F22283" t="s">
        <v>140</v>
      </c>
      <c r="G22283" t="s">
        <v>140</v>
      </c>
    </row>
    <row r="22284" spans="1:7" x14ac:dyDescent="0.35">
      <c r="A22284" t="s">
        <v>24</v>
      </c>
      <c r="B22284" t="s">
        <v>1995</v>
      </c>
      <c r="C22284">
        <v>13</v>
      </c>
      <c r="D22284" t="s">
        <v>1023</v>
      </c>
      <c r="E22284" t="s">
        <v>1198</v>
      </c>
      <c r="F22284" t="s">
        <v>140</v>
      </c>
      <c r="G22284" t="s">
        <v>140</v>
      </c>
    </row>
    <row r="22285" spans="1:7" x14ac:dyDescent="0.35">
      <c r="A22285" t="s">
        <v>24</v>
      </c>
      <c r="B22285" t="s">
        <v>1996</v>
      </c>
      <c r="C22285">
        <v>45</v>
      </c>
      <c r="D22285" t="s">
        <v>1043</v>
      </c>
      <c r="E22285" t="s">
        <v>1183</v>
      </c>
      <c r="F22285" t="s">
        <v>140</v>
      </c>
      <c r="G22285" t="s">
        <v>140</v>
      </c>
    </row>
    <row r="22286" spans="1:7" x14ac:dyDescent="0.35">
      <c r="A22286" t="s">
        <v>24</v>
      </c>
      <c r="B22286" t="s">
        <v>1997</v>
      </c>
      <c r="C22286">
        <v>29</v>
      </c>
      <c r="D22286" t="s">
        <v>1104</v>
      </c>
      <c r="E22286" t="s">
        <v>1167</v>
      </c>
      <c r="F22286" t="s">
        <v>140</v>
      </c>
      <c r="G22286" t="s">
        <v>140</v>
      </c>
    </row>
    <row r="22287" spans="1:7" x14ac:dyDescent="0.35">
      <c r="A22287" t="s">
        <v>24</v>
      </c>
      <c r="B22287" t="s">
        <v>1998</v>
      </c>
      <c r="C22287">
        <v>29</v>
      </c>
      <c r="D22287" t="s">
        <v>996</v>
      </c>
      <c r="E22287" t="s">
        <v>997</v>
      </c>
      <c r="F22287" t="s">
        <v>140</v>
      </c>
      <c r="G22287" t="s">
        <v>140</v>
      </c>
    </row>
    <row r="22288" spans="1:7" x14ac:dyDescent="0.35">
      <c r="A22288" t="s">
        <v>24</v>
      </c>
      <c r="B22288" t="s">
        <v>1218</v>
      </c>
      <c r="C22288">
        <v>14</v>
      </c>
      <c r="D22288" t="s">
        <v>140</v>
      </c>
      <c r="E22288" t="s">
        <v>177</v>
      </c>
      <c r="F22288" t="s">
        <v>140</v>
      </c>
      <c r="G22288" t="s">
        <v>140</v>
      </c>
    </row>
    <row r="22289" spans="1:7" x14ac:dyDescent="0.35">
      <c r="A22289" t="s">
        <v>24</v>
      </c>
      <c r="B22289" t="s">
        <v>1999</v>
      </c>
      <c r="C22289">
        <v>14</v>
      </c>
      <c r="D22289" t="s">
        <v>973</v>
      </c>
      <c r="E22289" t="s">
        <v>974</v>
      </c>
      <c r="F22289" t="s">
        <v>140</v>
      </c>
      <c r="G22289" t="s">
        <v>140</v>
      </c>
    </row>
    <row r="22290" spans="1:7" x14ac:dyDescent="0.35">
      <c r="A22290" t="s">
        <v>24</v>
      </c>
      <c r="B22290" t="s">
        <v>2000</v>
      </c>
      <c r="C22290">
        <v>9</v>
      </c>
      <c r="D22290" t="s">
        <v>140</v>
      </c>
      <c r="E22290" t="s">
        <v>177</v>
      </c>
      <c r="F22290" t="s">
        <v>140</v>
      </c>
      <c r="G22290" t="s">
        <v>140</v>
      </c>
    </row>
    <row r="22291" spans="1:7" x14ac:dyDescent="0.35">
      <c r="A22291" t="s">
        <v>24</v>
      </c>
      <c r="B22291" t="s">
        <v>2001</v>
      </c>
      <c r="C22291">
        <v>6</v>
      </c>
      <c r="D22291" t="s">
        <v>140</v>
      </c>
      <c r="E22291" t="s">
        <v>177</v>
      </c>
      <c r="F22291" t="s">
        <v>140</v>
      </c>
      <c r="G22291" t="s">
        <v>140</v>
      </c>
    </row>
    <row r="22292" spans="1:7" x14ac:dyDescent="0.35">
      <c r="A22292" t="s">
        <v>24</v>
      </c>
      <c r="B22292" t="s">
        <v>2002</v>
      </c>
      <c r="C22292">
        <v>39</v>
      </c>
      <c r="D22292" t="s">
        <v>1057</v>
      </c>
      <c r="E22292" t="s">
        <v>1115</v>
      </c>
      <c r="F22292" t="s">
        <v>140</v>
      </c>
      <c r="G22292" t="s">
        <v>140</v>
      </c>
    </row>
    <row r="22293" spans="1:7" x14ac:dyDescent="0.35">
      <c r="A22293" t="s">
        <v>24</v>
      </c>
      <c r="B22293" t="s">
        <v>2003</v>
      </c>
      <c r="C22293">
        <v>17</v>
      </c>
      <c r="D22293" t="s">
        <v>140</v>
      </c>
      <c r="E22293" t="s">
        <v>177</v>
      </c>
      <c r="F22293" t="s">
        <v>140</v>
      </c>
      <c r="G22293" t="s">
        <v>140</v>
      </c>
    </row>
    <row r="22294" spans="1:7" x14ac:dyDescent="0.35">
      <c r="A22294" t="s">
        <v>24</v>
      </c>
      <c r="B22294" t="s">
        <v>2004</v>
      </c>
      <c r="C22294">
        <v>15</v>
      </c>
      <c r="D22294" t="s">
        <v>140</v>
      </c>
      <c r="E22294" t="s">
        <v>500</v>
      </c>
      <c r="F22294" t="s">
        <v>501</v>
      </c>
      <c r="G22294" t="s">
        <v>140</v>
      </c>
    </row>
    <row r="22295" spans="1:7" x14ac:dyDescent="0.35">
      <c r="A22295" t="s">
        <v>24</v>
      </c>
      <c r="B22295" t="s">
        <v>339</v>
      </c>
      <c r="C22295">
        <v>3</v>
      </c>
      <c r="D22295" t="s">
        <v>1261</v>
      </c>
      <c r="E22295" t="s">
        <v>837</v>
      </c>
      <c r="F22295" t="s">
        <v>140</v>
      </c>
      <c r="G22295" t="s">
        <v>140</v>
      </c>
    </row>
    <row r="22296" spans="1:7" x14ac:dyDescent="0.35">
      <c r="A22296" t="s">
        <v>25</v>
      </c>
      <c r="B22296" t="s">
        <v>1216</v>
      </c>
      <c r="C22296">
        <v>22</v>
      </c>
      <c r="D22296" t="s">
        <v>1072</v>
      </c>
      <c r="E22296" t="s">
        <v>1161</v>
      </c>
      <c r="F22296" t="s">
        <v>140</v>
      </c>
      <c r="G22296" t="s">
        <v>140</v>
      </c>
    </row>
    <row r="22297" spans="1:7" x14ac:dyDescent="0.35">
      <c r="A22297" t="s">
        <v>25</v>
      </c>
      <c r="B22297" t="s">
        <v>1993</v>
      </c>
      <c r="C22297">
        <v>22</v>
      </c>
      <c r="D22297" t="s">
        <v>140</v>
      </c>
      <c r="E22297" t="s">
        <v>177</v>
      </c>
      <c r="F22297" t="s">
        <v>140</v>
      </c>
      <c r="G22297" t="s">
        <v>140</v>
      </c>
    </row>
    <row r="22298" spans="1:7" x14ac:dyDescent="0.35">
      <c r="A22298" t="s">
        <v>25</v>
      </c>
      <c r="B22298" t="s">
        <v>1994</v>
      </c>
      <c r="C22298">
        <v>11</v>
      </c>
      <c r="D22298" t="s">
        <v>140</v>
      </c>
      <c r="E22298" t="s">
        <v>177</v>
      </c>
      <c r="F22298" t="s">
        <v>140</v>
      </c>
      <c r="G22298" t="s">
        <v>140</v>
      </c>
    </row>
    <row r="22299" spans="1:7" x14ac:dyDescent="0.35">
      <c r="A22299" t="s">
        <v>25</v>
      </c>
      <c r="B22299" t="s">
        <v>1995</v>
      </c>
      <c r="C22299">
        <v>3</v>
      </c>
      <c r="D22299" t="s">
        <v>140</v>
      </c>
      <c r="E22299" t="s">
        <v>177</v>
      </c>
      <c r="F22299" t="s">
        <v>140</v>
      </c>
      <c r="G22299" t="s">
        <v>140</v>
      </c>
    </row>
    <row r="22300" spans="1:7" x14ac:dyDescent="0.35">
      <c r="A22300" t="s">
        <v>25</v>
      </c>
      <c r="B22300" t="s">
        <v>1996</v>
      </c>
      <c r="C22300">
        <v>58</v>
      </c>
      <c r="D22300" t="s">
        <v>977</v>
      </c>
      <c r="E22300" t="s">
        <v>1024</v>
      </c>
      <c r="F22300" t="s">
        <v>140</v>
      </c>
      <c r="G22300" t="s">
        <v>140</v>
      </c>
    </row>
    <row r="22301" spans="1:7" x14ac:dyDescent="0.35">
      <c r="A22301" t="s">
        <v>25</v>
      </c>
      <c r="B22301" t="s">
        <v>1997</v>
      </c>
      <c r="C22301">
        <v>35</v>
      </c>
      <c r="D22301" t="s">
        <v>140</v>
      </c>
      <c r="E22301" t="s">
        <v>177</v>
      </c>
      <c r="F22301" t="s">
        <v>140</v>
      </c>
      <c r="G22301" t="s">
        <v>140</v>
      </c>
    </row>
    <row r="22302" spans="1:7" x14ac:dyDescent="0.35">
      <c r="A22302" t="s">
        <v>25</v>
      </c>
      <c r="B22302" t="s">
        <v>1998</v>
      </c>
      <c r="C22302">
        <v>27</v>
      </c>
      <c r="D22302" t="s">
        <v>286</v>
      </c>
      <c r="E22302" t="s">
        <v>477</v>
      </c>
      <c r="F22302" t="s">
        <v>140</v>
      </c>
      <c r="G22302" t="s">
        <v>1018</v>
      </c>
    </row>
    <row r="22303" spans="1:7" x14ac:dyDescent="0.35">
      <c r="A22303" t="s">
        <v>25</v>
      </c>
      <c r="B22303" t="s">
        <v>1218</v>
      </c>
      <c r="C22303">
        <v>9</v>
      </c>
      <c r="D22303" t="s">
        <v>140</v>
      </c>
      <c r="E22303" t="s">
        <v>177</v>
      </c>
      <c r="F22303" t="s">
        <v>140</v>
      </c>
      <c r="G22303" t="s">
        <v>140</v>
      </c>
    </row>
    <row r="22304" spans="1:7" x14ac:dyDescent="0.35">
      <c r="A22304" t="s">
        <v>25</v>
      </c>
      <c r="B22304" t="s">
        <v>1999</v>
      </c>
      <c r="C22304">
        <v>9</v>
      </c>
      <c r="D22304" t="s">
        <v>140</v>
      </c>
      <c r="E22304" t="s">
        <v>177</v>
      </c>
      <c r="F22304" t="s">
        <v>140</v>
      </c>
      <c r="G22304" t="s">
        <v>140</v>
      </c>
    </row>
    <row r="22305" spans="1:7" x14ac:dyDescent="0.35">
      <c r="A22305" t="s">
        <v>25</v>
      </c>
      <c r="B22305" t="s">
        <v>2000</v>
      </c>
      <c r="C22305">
        <v>8</v>
      </c>
      <c r="D22305" t="s">
        <v>706</v>
      </c>
      <c r="E22305" t="s">
        <v>707</v>
      </c>
      <c r="F22305" t="s">
        <v>140</v>
      </c>
      <c r="G22305" t="s">
        <v>140</v>
      </c>
    </row>
    <row r="22306" spans="1:7" x14ac:dyDescent="0.35">
      <c r="A22306" t="s">
        <v>25</v>
      </c>
      <c r="B22306" t="s">
        <v>2001</v>
      </c>
      <c r="C22306">
        <v>4</v>
      </c>
      <c r="D22306" t="s">
        <v>681</v>
      </c>
      <c r="E22306" t="s">
        <v>680</v>
      </c>
      <c r="F22306" t="s">
        <v>140</v>
      </c>
      <c r="G22306" t="s">
        <v>140</v>
      </c>
    </row>
    <row r="22307" spans="1:7" x14ac:dyDescent="0.35">
      <c r="A22307" t="s">
        <v>25</v>
      </c>
      <c r="B22307" t="s">
        <v>2002</v>
      </c>
      <c r="C22307">
        <v>29</v>
      </c>
      <c r="D22307" t="s">
        <v>140</v>
      </c>
      <c r="E22307" t="s">
        <v>177</v>
      </c>
      <c r="F22307" t="s">
        <v>140</v>
      </c>
      <c r="G22307" t="s">
        <v>140</v>
      </c>
    </row>
    <row r="22308" spans="1:7" x14ac:dyDescent="0.35">
      <c r="A22308" t="s">
        <v>25</v>
      </c>
      <c r="B22308" t="s">
        <v>2003</v>
      </c>
      <c r="C22308">
        <v>22</v>
      </c>
      <c r="D22308" t="s">
        <v>971</v>
      </c>
      <c r="E22308" t="s">
        <v>1207</v>
      </c>
      <c r="F22308" t="s">
        <v>140</v>
      </c>
      <c r="G22308" t="s">
        <v>140</v>
      </c>
    </row>
    <row r="22309" spans="1:7" x14ac:dyDescent="0.35">
      <c r="A22309" t="s">
        <v>25</v>
      </c>
      <c r="B22309" t="s">
        <v>2004</v>
      </c>
      <c r="C22309">
        <v>12</v>
      </c>
      <c r="D22309" t="s">
        <v>140</v>
      </c>
      <c r="E22309" t="s">
        <v>177</v>
      </c>
      <c r="F22309" t="s">
        <v>140</v>
      </c>
      <c r="G22309" t="s">
        <v>140</v>
      </c>
    </row>
    <row r="22310" spans="1:7" x14ac:dyDescent="0.35">
      <c r="A22310" t="s">
        <v>26</v>
      </c>
      <c r="B22310" t="s">
        <v>1216</v>
      </c>
      <c r="C22310">
        <v>17</v>
      </c>
      <c r="D22310" t="s">
        <v>664</v>
      </c>
      <c r="E22310" t="s">
        <v>665</v>
      </c>
      <c r="F22310" t="s">
        <v>140</v>
      </c>
      <c r="G22310" t="s">
        <v>140</v>
      </c>
    </row>
    <row r="22311" spans="1:7" x14ac:dyDescent="0.35">
      <c r="A22311" t="s">
        <v>26</v>
      </c>
      <c r="B22311" t="s">
        <v>1993</v>
      </c>
      <c r="C22311">
        <v>18</v>
      </c>
      <c r="D22311" t="s">
        <v>548</v>
      </c>
      <c r="E22311" t="s">
        <v>1157</v>
      </c>
      <c r="F22311" t="s">
        <v>140</v>
      </c>
      <c r="G22311" t="s">
        <v>140</v>
      </c>
    </row>
    <row r="22312" spans="1:7" x14ac:dyDescent="0.35">
      <c r="A22312" t="s">
        <v>26</v>
      </c>
      <c r="B22312" t="s">
        <v>1994</v>
      </c>
      <c r="C22312">
        <v>13</v>
      </c>
      <c r="D22312" t="s">
        <v>733</v>
      </c>
      <c r="E22312" t="s">
        <v>732</v>
      </c>
      <c r="F22312" t="s">
        <v>140</v>
      </c>
      <c r="G22312" t="s">
        <v>140</v>
      </c>
    </row>
    <row r="22313" spans="1:7" x14ac:dyDescent="0.35">
      <c r="A22313" t="s">
        <v>26</v>
      </c>
      <c r="B22313" t="s">
        <v>1995</v>
      </c>
      <c r="C22313">
        <v>5</v>
      </c>
      <c r="D22313" t="s">
        <v>140</v>
      </c>
      <c r="E22313" t="s">
        <v>177</v>
      </c>
      <c r="F22313" t="s">
        <v>140</v>
      </c>
      <c r="G22313" t="s">
        <v>140</v>
      </c>
    </row>
    <row r="22314" spans="1:7" x14ac:dyDescent="0.35">
      <c r="A22314" t="s">
        <v>26</v>
      </c>
      <c r="B22314" t="s">
        <v>1996</v>
      </c>
      <c r="C22314">
        <v>45</v>
      </c>
      <c r="D22314" t="s">
        <v>1017</v>
      </c>
      <c r="E22314" t="s">
        <v>1208</v>
      </c>
      <c r="F22314" t="s">
        <v>140</v>
      </c>
      <c r="G22314" t="s">
        <v>140</v>
      </c>
    </row>
    <row r="22315" spans="1:7" x14ac:dyDescent="0.35">
      <c r="A22315" t="s">
        <v>26</v>
      </c>
      <c r="B22315" t="s">
        <v>1997</v>
      </c>
      <c r="C22315">
        <v>38</v>
      </c>
      <c r="D22315" t="s">
        <v>522</v>
      </c>
      <c r="E22315" t="s">
        <v>523</v>
      </c>
      <c r="F22315" t="s">
        <v>140</v>
      </c>
      <c r="G22315" t="s">
        <v>140</v>
      </c>
    </row>
    <row r="22316" spans="1:7" x14ac:dyDescent="0.35">
      <c r="A22316" t="s">
        <v>26</v>
      </c>
      <c r="B22316" t="s">
        <v>1998</v>
      </c>
      <c r="C22316">
        <v>25</v>
      </c>
      <c r="D22316" t="s">
        <v>279</v>
      </c>
      <c r="E22316" t="s">
        <v>280</v>
      </c>
      <c r="F22316" t="s">
        <v>140</v>
      </c>
      <c r="G22316" t="s">
        <v>140</v>
      </c>
    </row>
    <row r="22317" spans="1:7" x14ac:dyDescent="0.35">
      <c r="A22317" t="s">
        <v>26</v>
      </c>
      <c r="B22317" t="s">
        <v>1218</v>
      </c>
      <c r="C22317">
        <v>15</v>
      </c>
      <c r="D22317" t="s">
        <v>317</v>
      </c>
      <c r="E22317" t="s">
        <v>316</v>
      </c>
      <c r="F22317" t="s">
        <v>140</v>
      </c>
      <c r="G22317" t="s">
        <v>140</v>
      </c>
    </row>
    <row r="22318" spans="1:7" x14ac:dyDescent="0.35">
      <c r="A22318" t="s">
        <v>26</v>
      </c>
      <c r="B22318" t="s">
        <v>1999</v>
      </c>
      <c r="C22318">
        <v>14</v>
      </c>
      <c r="D22318" t="s">
        <v>140</v>
      </c>
      <c r="E22318" t="s">
        <v>177</v>
      </c>
      <c r="F22318" t="s">
        <v>140</v>
      </c>
      <c r="G22318" t="s">
        <v>140</v>
      </c>
    </row>
    <row r="22319" spans="1:7" x14ac:dyDescent="0.35">
      <c r="A22319" t="s">
        <v>26</v>
      </c>
      <c r="B22319" t="s">
        <v>2000</v>
      </c>
      <c r="C22319">
        <v>7</v>
      </c>
      <c r="D22319" t="s">
        <v>140</v>
      </c>
      <c r="E22319" t="s">
        <v>177</v>
      </c>
      <c r="F22319" t="s">
        <v>140</v>
      </c>
      <c r="G22319" t="s">
        <v>140</v>
      </c>
    </row>
    <row r="22320" spans="1:7" x14ac:dyDescent="0.35">
      <c r="A22320" t="s">
        <v>26</v>
      </c>
      <c r="B22320" t="s">
        <v>2001</v>
      </c>
      <c r="C22320">
        <v>5</v>
      </c>
      <c r="D22320" t="s">
        <v>764</v>
      </c>
      <c r="E22320" t="s">
        <v>765</v>
      </c>
      <c r="F22320" t="s">
        <v>140</v>
      </c>
      <c r="G22320" t="s">
        <v>140</v>
      </c>
    </row>
    <row r="22321" spans="1:7" x14ac:dyDescent="0.35">
      <c r="A22321" t="s">
        <v>26</v>
      </c>
      <c r="B22321" t="s">
        <v>2002</v>
      </c>
      <c r="C22321">
        <v>31</v>
      </c>
      <c r="D22321" t="s">
        <v>991</v>
      </c>
      <c r="E22321" t="s">
        <v>1075</v>
      </c>
      <c r="F22321" t="s">
        <v>140</v>
      </c>
      <c r="G22321" t="s">
        <v>140</v>
      </c>
    </row>
    <row r="22322" spans="1:7" x14ac:dyDescent="0.35">
      <c r="A22322" t="s">
        <v>26</v>
      </c>
      <c r="B22322" t="s">
        <v>2003</v>
      </c>
      <c r="C22322">
        <v>20</v>
      </c>
      <c r="D22322" t="s">
        <v>871</v>
      </c>
      <c r="E22322" t="s">
        <v>872</v>
      </c>
      <c r="F22322" t="s">
        <v>140</v>
      </c>
      <c r="G22322" t="s">
        <v>140</v>
      </c>
    </row>
    <row r="22323" spans="1:7" x14ac:dyDescent="0.35">
      <c r="A22323" t="s">
        <v>26</v>
      </c>
      <c r="B22323" t="s">
        <v>2004</v>
      </c>
      <c r="C22323">
        <v>14</v>
      </c>
      <c r="D22323" t="s">
        <v>140</v>
      </c>
      <c r="E22323" t="s">
        <v>177</v>
      </c>
      <c r="F22323" t="s">
        <v>140</v>
      </c>
      <c r="G22323" t="s">
        <v>140</v>
      </c>
    </row>
    <row r="22324" spans="1:7" x14ac:dyDescent="0.35">
      <c r="A22324" t="s">
        <v>26</v>
      </c>
      <c r="B22324" t="s">
        <v>339</v>
      </c>
      <c r="C22324">
        <v>7</v>
      </c>
      <c r="D22324" t="s">
        <v>140</v>
      </c>
      <c r="E22324" t="s">
        <v>177</v>
      </c>
      <c r="F22324" t="s">
        <v>140</v>
      </c>
      <c r="G22324" t="s">
        <v>140</v>
      </c>
    </row>
    <row r="22325" spans="1:7" x14ac:dyDescent="0.35">
      <c r="A22325" t="s">
        <v>27</v>
      </c>
      <c r="B22325" t="s">
        <v>1216</v>
      </c>
      <c r="C22325">
        <v>17</v>
      </c>
      <c r="D22325" t="s">
        <v>140</v>
      </c>
      <c r="E22325" t="s">
        <v>177</v>
      </c>
      <c r="F22325" t="s">
        <v>140</v>
      </c>
      <c r="G22325" t="s">
        <v>140</v>
      </c>
    </row>
    <row r="22326" spans="1:7" x14ac:dyDescent="0.35">
      <c r="A22326" t="s">
        <v>27</v>
      </c>
      <c r="B22326" t="s">
        <v>1993</v>
      </c>
      <c r="C22326">
        <v>24</v>
      </c>
      <c r="D22326" t="s">
        <v>140</v>
      </c>
      <c r="E22326" t="s">
        <v>177</v>
      </c>
      <c r="F22326" t="s">
        <v>140</v>
      </c>
      <c r="G22326" t="s">
        <v>140</v>
      </c>
    </row>
    <row r="22327" spans="1:7" x14ac:dyDescent="0.35">
      <c r="A22327" t="s">
        <v>27</v>
      </c>
      <c r="B22327" t="s">
        <v>1994</v>
      </c>
      <c r="C22327">
        <v>10</v>
      </c>
      <c r="D22327" t="s">
        <v>140</v>
      </c>
      <c r="E22327" t="s">
        <v>177</v>
      </c>
      <c r="F22327" t="s">
        <v>140</v>
      </c>
      <c r="G22327" t="s">
        <v>140</v>
      </c>
    </row>
    <row r="22328" spans="1:7" x14ac:dyDescent="0.35">
      <c r="A22328" t="s">
        <v>27</v>
      </c>
      <c r="B22328" t="s">
        <v>1995</v>
      </c>
      <c r="C22328">
        <v>10</v>
      </c>
      <c r="D22328" t="s">
        <v>140</v>
      </c>
      <c r="E22328" t="s">
        <v>177</v>
      </c>
      <c r="F22328" t="s">
        <v>140</v>
      </c>
      <c r="G22328" t="s">
        <v>140</v>
      </c>
    </row>
    <row r="22329" spans="1:7" x14ac:dyDescent="0.35">
      <c r="A22329" t="s">
        <v>27</v>
      </c>
      <c r="B22329" t="s">
        <v>1996</v>
      </c>
      <c r="C22329">
        <v>55</v>
      </c>
      <c r="D22329" t="s">
        <v>1055</v>
      </c>
      <c r="E22329" t="s">
        <v>1159</v>
      </c>
      <c r="F22329" t="s">
        <v>140</v>
      </c>
      <c r="G22329" t="s">
        <v>140</v>
      </c>
    </row>
    <row r="22330" spans="1:7" x14ac:dyDescent="0.35">
      <c r="A22330" t="s">
        <v>27</v>
      </c>
      <c r="B22330" t="s">
        <v>1997</v>
      </c>
      <c r="C22330">
        <v>28</v>
      </c>
      <c r="D22330" t="s">
        <v>140</v>
      </c>
      <c r="E22330" t="s">
        <v>177</v>
      </c>
      <c r="F22330" t="s">
        <v>140</v>
      </c>
      <c r="G22330" t="s">
        <v>140</v>
      </c>
    </row>
    <row r="22331" spans="1:7" x14ac:dyDescent="0.35">
      <c r="A22331" t="s">
        <v>27</v>
      </c>
      <c r="B22331" t="s">
        <v>1998</v>
      </c>
      <c r="C22331">
        <v>22</v>
      </c>
      <c r="D22331" t="s">
        <v>140</v>
      </c>
      <c r="E22331" t="s">
        <v>177</v>
      </c>
      <c r="F22331" t="s">
        <v>140</v>
      </c>
      <c r="G22331" t="s">
        <v>140</v>
      </c>
    </row>
    <row r="22332" spans="1:7" x14ac:dyDescent="0.35">
      <c r="A22332" t="s">
        <v>27</v>
      </c>
      <c r="B22332" t="s">
        <v>1218</v>
      </c>
      <c r="C22332">
        <v>19</v>
      </c>
      <c r="D22332" t="s">
        <v>140</v>
      </c>
      <c r="E22332" t="s">
        <v>177</v>
      </c>
      <c r="F22332" t="s">
        <v>140</v>
      </c>
      <c r="G22332" t="s">
        <v>140</v>
      </c>
    </row>
    <row r="22333" spans="1:7" x14ac:dyDescent="0.35">
      <c r="A22333" t="s">
        <v>27</v>
      </c>
      <c r="B22333" t="s">
        <v>1999</v>
      </c>
      <c r="C22333">
        <v>17</v>
      </c>
      <c r="D22333" t="s">
        <v>140</v>
      </c>
      <c r="E22333" t="s">
        <v>177</v>
      </c>
      <c r="F22333" t="s">
        <v>140</v>
      </c>
      <c r="G22333" t="s">
        <v>140</v>
      </c>
    </row>
    <row r="22334" spans="1:7" x14ac:dyDescent="0.35">
      <c r="A22334" t="s">
        <v>27</v>
      </c>
      <c r="B22334" t="s">
        <v>2000</v>
      </c>
      <c r="C22334">
        <v>7</v>
      </c>
      <c r="D22334" t="s">
        <v>140</v>
      </c>
      <c r="E22334" t="s">
        <v>177</v>
      </c>
      <c r="F22334" t="s">
        <v>140</v>
      </c>
      <c r="G22334" t="s">
        <v>140</v>
      </c>
    </row>
    <row r="22335" spans="1:7" x14ac:dyDescent="0.35">
      <c r="A22335" t="s">
        <v>27</v>
      </c>
      <c r="B22335" t="s">
        <v>2001</v>
      </c>
      <c r="C22335">
        <v>7</v>
      </c>
      <c r="D22335" t="s">
        <v>140</v>
      </c>
      <c r="E22335" t="s">
        <v>1075</v>
      </c>
      <c r="F22335" t="s">
        <v>991</v>
      </c>
      <c r="G22335" t="s">
        <v>140</v>
      </c>
    </row>
    <row r="22336" spans="1:7" x14ac:dyDescent="0.35">
      <c r="A22336" t="s">
        <v>27</v>
      </c>
      <c r="B22336" t="s">
        <v>2002</v>
      </c>
      <c r="C22336">
        <v>36</v>
      </c>
      <c r="D22336" t="s">
        <v>1067</v>
      </c>
      <c r="E22336" t="s">
        <v>1111</v>
      </c>
      <c r="F22336" t="s">
        <v>140</v>
      </c>
      <c r="G22336" t="s">
        <v>140</v>
      </c>
    </row>
    <row r="22337" spans="1:7" x14ac:dyDescent="0.35">
      <c r="A22337" t="s">
        <v>27</v>
      </c>
      <c r="B22337" t="s">
        <v>2003</v>
      </c>
      <c r="C22337">
        <v>25</v>
      </c>
      <c r="D22337" t="s">
        <v>919</v>
      </c>
      <c r="E22337" t="s">
        <v>918</v>
      </c>
      <c r="F22337" t="s">
        <v>140</v>
      </c>
      <c r="G22337" t="s">
        <v>140</v>
      </c>
    </row>
    <row r="22338" spans="1:7" x14ac:dyDescent="0.35">
      <c r="A22338" t="s">
        <v>27</v>
      </c>
      <c r="B22338" t="s">
        <v>2004</v>
      </c>
      <c r="C22338">
        <v>13</v>
      </c>
      <c r="D22338" t="s">
        <v>915</v>
      </c>
      <c r="E22338" t="s">
        <v>1101</v>
      </c>
      <c r="F22338" t="s">
        <v>140</v>
      </c>
      <c r="G22338" t="s">
        <v>140</v>
      </c>
    </row>
    <row r="22339" spans="1:7" x14ac:dyDescent="0.35">
      <c r="A22339" t="s">
        <v>27</v>
      </c>
      <c r="B22339" t="s">
        <v>339</v>
      </c>
      <c r="C22339">
        <v>4</v>
      </c>
      <c r="D22339" t="s">
        <v>140</v>
      </c>
      <c r="E22339" t="s">
        <v>177</v>
      </c>
      <c r="F22339" t="s">
        <v>140</v>
      </c>
      <c r="G22339" t="s">
        <v>140</v>
      </c>
    </row>
    <row r="22340" spans="1:7" x14ac:dyDescent="0.35">
      <c r="A22340" t="s">
        <v>28</v>
      </c>
      <c r="B22340" t="s">
        <v>1216</v>
      </c>
      <c r="C22340">
        <v>12</v>
      </c>
      <c r="D22340" t="s">
        <v>140</v>
      </c>
      <c r="E22340" t="s">
        <v>177</v>
      </c>
      <c r="F22340" t="s">
        <v>140</v>
      </c>
      <c r="G22340" t="s">
        <v>140</v>
      </c>
    </row>
    <row r="22341" spans="1:7" x14ac:dyDescent="0.35">
      <c r="A22341" t="s">
        <v>28</v>
      </c>
      <c r="B22341" t="s">
        <v>1993</v>
      </c>
      <c r="C22341">
        <v>18</v>
      </c>
      <c r="D22341" t="s">
        <v>140</v>
      </c>
      <c r="E22341" t="s">
        <v>177</v>
      </c>
      <c r="F22341" t="s">
        <v>140</v>
      </c>
      <c r="G22341" t="s">
        <v>140</v>
      </c>
    </row>
    <row r="22342" spans="1:7" x14ac:dyDescent="0.35">
      <c r="A22342" t="s">
        <v>28</v>
      </c>
      <c r="B22342" t="s">
        <v>1994</v>
      </c>
      <c r="C22342">
        <v>14</v>
      </c>
      <c r="D22342" t="s">
        <v>140</v>
      </c>
      <c r="E22342" t="s">
        <v>177</v>
      </c>
      <c r="F22342" t="s">
        <v>140</v>
      </c>
      <c r="G22342" t="s">
        <v>140</v>
      </c>
    </row>
    <row r="22343" spans="1:7" x14ac:dyDescent="0.35">
      <c r="A22343" t="s">
        <v>28</v>
      </c>
      <c r="B22343" t="s">
        <v>1995</v>
      </c>
      <c r="C22343">
        <v>11</v>
      </c>
      <c r="D22343" t="s">
        <v>140</v>
      </c>
      <c r="E22343" t="s">
        <v>177</v>
      </c>
      <c r="F22343" t="s">
        <v>140</v>
      </c>
      <c r="G22343" t="s">
        <v>140</v>
      </c>
    </row>
    <row r="22344" spans="1:7" x14ac:dyDescent="0.35">
      <c r="A22344" t="s">
        <v>28</v>
      </c>
      <c r="B22344" t="s">
        <v>1996</v>
      </c>
      <c r="C22344">
        <v>49</v>
      </c>
      <c r="D22344" t="s">
        <v>949</v>
      </c>
      <c r="E22344" t="s">
        <v>948</v>
      </c>
      <c r="F22344" t="s">
        <v>140</v>
      </c>
      <c r="G22344" t="s">
        <v>140</v>
      </c>
    </row>
    <row r="22345" spans="1:7" x14ac:dyDescent="0.35">
      <c r="A22345" t="s">
        <v>28</v>
      </c>
      <c r="B22345" t="s">
        <v>1997</v>
      </c>
      <c r="C22345">
        <v>25</v>
      </c>
      <c r="D22345" t="s">
        <v>921</v>
      </c>
      <c r="E22345" t="s">
        <v>920</v>
      </c>
      <c r="F22345" t="s">
        <v>140</v>
      </c>
      <c r="G22345" t="s">
        <v>140</v>
      </c>
    </row>
    <row r="22346" spans="1:7" x14ac:dyDescent="0.35">
      <c r="A22346" t="s">
        <v>28</v>
      </c>
      <c r="B22346" t="s">
        <v>1998</v>
      </c>
      <c r="C22346">
        <v>25</v>
      </c>
      <c r="D22346" t="s">
        <v>838</v>
      </c>
      <c r="E22346" t="s">
        <v>839</v>
      </c>
      <c r="F22346" t="s">
        <v>140</v>
      </c>
      <c r="G22346" t="s">
        <v>140</v>
      </c>
    </row>
    <row r="22347" spans="1:7" x14ac:dyDescent="0.35">
      <c r="A22347" t="s">
        <v>28</v>
      </c>
      <c r="B22347" t="s">
        <v>1218</v>
      </c>
      <c r="C22347">
        <v>13</v>
      </c>
      <c r="D22347" t="s">
        <v>140</v>
      </c>
      <c r="E22347" t="s">
        <v>177</v>
      </c>
      <c r="F22347" t="s">
        <v>140</v>
      </c>
      <c r="G22347" t="s">
        <v>140</v>
      </c>
    </row>
    <row r="22348" spans="1:7" x14ac:dyDescent="0.35">
      <c r="A22348" t="s">
        <v>28</v>
      </c>
      <c r="B22348" t="s">
        <v>1999</v>
      </c>
      <c r="C22348">
        <v>12</v>
      </c>
      <c r="D22348" t="s">
        <v>140</v>
      </c>
      <c r="E22348" t="s">
        <v>904</v>
      </c>
      <c r="F22348" t="s">
        <v>140</v>
      </c>
      <c r="G22348" t="s">
        <v>903</v>
      </c>
    </row>
    <row r="22349" spans="1:7" x14ac:dyDescent="0.35">
      <c r="A22349" t="s">
        <v>28</v>
      </c>
      <c r="B22349" t="s">
        <v>2000</v>
      </c>
      <c r="C22349">
        <v>3</v>
      </c>
      <c r="D22349" t="s">
        <v>140</v>
      </c>
      <c r="E22349" t="s">
        <v>177</v>
      </c>
      <c r="F22349" t="s">
        <v>140</v>
      </c>
      <c r="G22349" t="s">
        <v>140</v>
      </c>
    </row>
    <row r="22350" spans="1:7" x14ac:dyDescent="0.35">
      <c r="A22350" t="s">
        <v>28</v>
      </c>
      <c r="B22350" t="s">
        <v>2001</v>
      </c>
      <c r="C22350">
        <v>3</v>
      </c>
      <c r="D22350" t="s">
        <v>140</v>
      </c>
      <c r="E22350" t="s">
        <v>177</v>
      </c>
      <c r="F22350" t="s">
        <v>140</v>
      </c>
      <c r="G22350" t="s">
        <v>140</v>
      </c>
    </row>
    <row r="22351" spans="1:7" x14ac:dyDescent="0.35">
      <c r="A22351" t="s">
        <v>28</v>
      </c>
      <c r="B22351" t="s">
        <v>2002</v>
      </c>
      <c r="C22351">
        <v>32</v>
      </c>
      <c r="D22351" t="s">
        <v>977</v>
      </c>
      <c r="E22351" t="s">
        <v>1024</v>
      </c>
      <c r="F22351" t="s">
        <v>140</v>
      </c>
      <c r="G22351" t="s">
        <v>140</v>
      </c>
    </row>
    <row r="22352" spans="1:7" x14ac:dyDescent="0.35">
      <c r="A22352" t="s">
        <v>28</v>
      </c>
      <c r="B22352" t="s">
        <v>2003</v>
      </c>
      <c r="C22352">
        <v>18</v>
      </c>
      <c r="D22352" t="s">
        <v>394</v>
      </c>
      <c r="E22352" t="s">
        <v>1121</v>
      </c>
      <c r="F22352" t="s">
        <v>140</v>
      </c>
      <c r="G22352" t="s">
        <v>140</v>
      </c>
    </row>
    <row r="22353" spans="1:7" x14ac:dyDescent="0.35">
      <c r="A22353" t="s">
        <v>28</v>
      </c>
      <c r="B22353" t="s">
        <v>2004</v>
      </c>
      <c r="C22353">
        <v>7</v>
      </c>
      <c r="D22353" t="s">
        <v>140</v>
      </c>
      <c r="E22353" t="s">
        <v>177</v>
      </c>
      <c r="F22353" t="s">
        <v>140</v>
      </c>
      <c r="G22353" t="s">
        <v>140</v>
      </c>
    </row>
    <row r="22354" spans="1:7" x14ac:dyDescent="0.35">
      <c r="A22354" t="s">
        <v>28</v>
      </c>
      <c r="B22354" t="s">
        <v>339</v>
      </c>
      <c r="C22354">
        <v>4</v>
      </c>
      <c r="D22354" t="s">
        <v>140</v>
      </c>
      <c r="E22354" t="s">
        <v>177</v>
      </c>
      <c r="F22354" t="s">
        <v>140</v>
      </c>
      <c r="G22354" t="s">
        <v>140</v>
      </c>
    </row>
    <row r="22355" spans="1:7" x14ac:dyDescent="0.35">
      <c r="A22355" t="s">
        <v>29</v>
      </c>
      <c r="B22355" t="s">
        <v>1216</v>
      </c>
      <c r="C22355">
        <v>18</v>
      </c>
      <c r="D22355" t="s">
        <v>929</v>
      </c>
      <c r="E22355" t="s">
        <v>928</v>
      </c>
      <c r="F22355" t="s">
        <v>140</v>
      </c>
      <c r="G22355" t="s">
        <v>140</v>
      </c>
    </row>
    <row r="22356" spans="1:7" x14ac:dyDescent="0.35">
      <c r="A22356" t="s">
        <v>29</v>
      </c>
      <c r="B22356" t="s">
        <v>1993</v>
      </c>
      <c r="C22356">
        <v>18</v>
      </c>
      <c r="D22356" t="s">
        <v>140</v>
      </c>
      <c r="E22356" t="s">
        <v>177</v>
      </c>
      <c r="F22356" t="s">
        <v>140</v>
      </c>
      <c r="G22356" t="s">
        <v>140</v>
      </c>
    </row>
    <row r="22357" spans="1:7" x14ac:dyDescent="0.35">
      <c r="A22357" t="s">
        <v>29</v>
      </c>
      <c r="B22357" t="s">
        <v>1994</v>
      </c>
      <c r="C22357">
        <v>16</v>
      </c>
      <c r="D22357" t="s">
        <v>140</v>
      </c>
      <c r="E22357" t="s">
        <v>177</v>
      </c>
      <c r="F22357" t="s">
        <v>140</v>
      </c>
      <c r="G22357" t="s">
        <v>140</v>
      </c>
    </row>
    <row r="22358" spans="1:7" x14ac:dyDescent="0.35">
      <c r="A22358" t="s">
        <v>29</v>
      </c>
      <c r="B22358" t="s">
        <v>1995</v>
      </c>
      <c r="C22358">
        <v>5</v>
      </c>
      <c r="D22358" t="s">
        <v>140</v>
      </c>
      <c r="E22358" t="s">
        <v>177</v>
      </c>
      <c r="F22358" t="s">
        <v>140</v>
      </c>
      <c r="G22358" t="s">
        <v>140</v>
      </c>
    </row>
    <row r="22359" spans="1:7" x14ac:dyDescent="0.35">
      <c r="A22359" t="s">
        <v>29</v>
      </c>
      <c r="B22359" t="s">
        <v>1996</v>
      </c>
      <c r="C22359">
        <v>57</v>
      </c>
      <c r="D22359" t="s">
        <v>1020</v>
      </c>
      <c r="E22359" t="s">
        <v>1200</v>
      </c>
      <c r="F22359" t="s">
        <v>140</v>
      </c>
      <c r="G22359" t="s">
        <v>140</v>
      </c>
    </row>
    <row r="22360" spans="1:7" x14ac:dyDescent="0.35">
      <c r="A22360" t="s">
        <v>29</v>
      </c>
      <c r="B22360" t="s">
        <v>1997</v>
      </c>
      <c r="C22360">
        <v>31</v>
      </c>
      <c r="D22360" t="s">
        <v>140</v>
      </c>
      <c r="E22360" t="s">
        <v>177</v>
      </c>
      <c r="F22360" t="s">
        <v>140</v>
      </c>
      <c r="G22360" t="s">
        <v>140</v>
      </c>
    </row>
    <row r="22361" spans="1:7" x14ac:dyDescent="0.35">
      <c r="A22361" t="s">
        <v>29</v>
      </c>
      <c r="B22361" t="s">
        <v>1998</v>
      </c>
      <c r="C22361">
        <v>31</v>
      </c>
      <c r="D22361" t="s">
        <v>140</v>
      </c>
      <c r="E22361" t="s">
        <v>177</v>
      </c>
      <c r="F22361" t="s">
        <v>140</v>
      </c>
      <c r="G22361" t="s">
        <v>140</v>
      </c>
    </row>
    <row r="22362" spans="1:7" x14ac:dyDescent="0.35">
      <c r="A22362" t="s">
        <v>29</v>
      </c>
      <c r="B22362" t="s">
        <v>1218</v>
      </c>
      <c r="C22362">
        <v>9</v>
      </c>
      <c r="D22362" t="s">
        <v>996</v>
      </c>
      <c r="E22362" t="s">
        <v>997</v>
      </c>
      <c r="F22362" t="s">
        <v>140</v>
      </c>
      <c r="G22362" t="s">
        <v>140</v>
      </c>
    </row>
    <row r="22363" spans="1:7" x14ac:dyDescent="0.35">
      <c r="A22363" t="s">
        <v>29</v>
      </c>
      <c r="B22363" t="s">
        <v>1999</v>
      </c>
      <c r="C22363">
        <v>20</v>
      </c>
      <c r="D22363" t="s">
        <v>1011</v>
      </c>
      <c r="E22363" t="s">
        <v>1196</v>
      </c>
      <c r="F22363" t="s">
        <v>140</v>
      </c>
      <c r="G22363" t="s">
        <v>140</v>
      </c>
    </row>
    <row r="22364" spans="1:7" x14ac:dyDescent="0.35">
      <c r="A22364" t="s">
        <v>29</v>
      </c>
      <c r="B22364" t="s">
        <v>2000</v>
      </c>
      <c r="C22364">
        <v>9</v>
      </c>
      <c r="D22364" t="s">
        <v>140</v>
      </c>
      <c r="E22364" t="s">
        <v>177</v>
      </c>
      <c r="F22364" t="s">
        <v>140</v>
      </c>
      <c r="G22364" t="s">
        <v>140</v>
      </c>
    </row>
    <row r="22365" spans="1:7" x14ac:dyDescent="0.35">
      <c r="A22365" t="s">
        <v>29</v>
      </c>
      <c r="B22365" t="s">
        <v>2001</v>
      </c>
      <c r="C22365">
        <v>3</v>
      </c>
      <c r="D22365" t="s">
        <v>140</v>
      </c>
      <c r="E22365" t="s">
        <v>177</v>
      </c>
      <c r="F22365" t="s">
        <v>140</v>
      </c>
      <c r="G22365" t="s">
        <v>140</v>
      </c>
    </row>
    <row r="22366" spans="1:7" x14ac:dyDescent="0.35">
      <c r="A22366" t="s">
        <v>29</v>
      </c>
      <c r="B22366" t="s">
        <v>2002</v>
      </c>
      <c r="C22366">
        <v>43</v>
      </c>
      <c r="D22366" t="s">
        <v>1046</v>
      </c>
      <c r="E22366" t="s">
        <v>1119</v>
      </c>
      <c r="F22366" t="s">
        <v>140</v>
      </c>
      <c r="G22366" t="s">
        <v>140</v>
      </c>
    </row>
    <row r="22367" spans="1:7" x14ac:dyDescent="0.35">
      <c r="A22367" t="s">
        <v>29</v>
      </c>
      <c r="B22367" t="s">
        <v>2003</v>
      </c>
      <c r="C22367">
        <v>19</v>
      </c>
      <c r="D22367" t="s">
        <v>140</v>
      </c>
      <c r="E22367" t="s">
        <v>177</v>
      </c>
      <c r="F22367" t="s">
        <v>140</v>
      </c>
      <c r="G22367" t="s">
        <v>140</v>
      </c>
    </row>
    <row r="22368" spans="1:7" x14ac:dyDescent="0.35">
      <c r="A22368" t="s">
        <v>29</v>
      </c>
      <c r="B22368" t="s">
        <v>2004</v>
      </c>
      <c r="C22368">
        <v>24</v>
      </c>
      <c r="D22368" t="s">
        <v>1023</v>
      </c>
      <c r="E22368" t="s">
        <v>1198</v>
      </c>
      <c r="F22368" t="s">
        <v>140</v>
      </c>
      <c r="G22368" t="s">
        <v>140</v>
      </c>
    </row>
    <row r="22369" spans="1:7" x14ac:dyDescent="0.35">
      <c r="A22369" t="s">
        <v>29</v>
      </c>
      <c r="B22369" t="s">
        <v>339</v>
      </c>
      <c r="C22369">
        <v>3</v>
      </c>
      <c r="D22369" t="s">
        <v>603</v>
      </c>
      <c r="E22369" t="s">
        <v>457</v>
      </c>
      <c r="F22369" t="s">
        <v>140</v>
      </c>
      <c r="G22369" t="s">
        <v>140</v>
      </c>
    </row>
    <row r="22370" spans="1:7" x14ac:dyDescent="0.35">
      <c r="A22370" t="s">
        <v>30</v>
      </c>
      <c r="B22370" t="s">
        <v>1216</v>
      </c>
      <c r="C22370">
        <v>17</v>
      </c>
      <c r="D22370" t="s">
        <v>140</v>
      </c>
      <c r="E22370" t="s">
        <v>177</v>
      </c>
      <c r="F22370" t="s">
        <v>140</v>
      </c>
      <c r="G22370" t="s">
        <v>140</v>
      </c>
    </row>
    <row r="22371" spans="1:7" x14ac:dyDescent="0.35">
      <c r="A22371" t="s">
        <v>30</v>
      </c>
      <c r="B22371" t="s">
        <v>1993</v>
      </c>
      <c r="C22371">
        <v>23</v>
      </c>
      <c r="D22371" t="s">
        <v>140</v>
      </c>
      <c r="E22371" t="s">
        <v>177</v>
      </c>
      <c r="F22371" t="s">
        <v>140</v>
      </c>
      <c r="G22371" t="s">
        <v>140</v>
      </c>
    </row>
    <row r="22372" spans="1:7" x14ac:dyDescent="0.35">
      <c r="A22372" t="s">
        <v>30</v>
      </c>
      <c r="B22372" t="s">
        <v>1994</v>
      </c>
      <c r="C22372">
        <v>7</v>
      </c>
      <c r="D22372" t="s">
        <v>140</v>
      </c>
      <c r="E22372" t="s">
        <v>177</v>
      </c>
      <c r="F22372" t="s">
        <v>140</v>
      </c>
      <c r="G22372" t="s">
        <v>140</v>
      </c>
    </row>
    <row r="22373" spans="1:7" x14ac:dyDescent="0.35">
      <c r="A22373" t="s">
        <v>30</v>
      </c>
      <c r="B22373" t="s">
        <v>1995</v>
      </c>
      <c r="C22373">
        <v>4</v>
      </c>
      <c r="D22373" t="s">
        <v>140</v>
      </c>
      <c r="E22373" t="s">
        <v>177</v>
      </c>
      <c r="F22373" t="s">
        <v>140</v>
      </c>
      <c r="G22373" t="s">
        <v>140</v>
      </c>
    </row>
    <row r="22374" spans="1:7" x14ac:dyDescent="0.35">
      <c r="A22374" t="s">
        <v>30</v>
      </c>
      <c r="B22374" t="s">
        <v>1996</v>
      </c>
      <c r="C22374">
        <v>50</v>
      </c>
      <c r="D22374" t="s">
        <v>1061</v>
      </c>
      <c r="E22374" t="s">
        <v>1112</v>
      </c>
      <c r="F22374" t="s">
        <v>140</v>
      </c>
      <c r="G22374" t="s">
        <v>140</v>
      </c>
    </row>
    <row r="22375" spans="1:7" x14ac:dyDescent="0.35">
      <c r="A22375" t="s">
        <v>30</v>
      </c>
      <c r="B22375" t="s">
        <v>1997</v>
      </c>
      <c r="C22375">
        <v>34</v>
      </c>
      <c r="D22375" t="s">
        <v>371</v>
      </c>
      <c r="E22375" t="s">
        <v>370</v>
      </c>
      <c r="F22375" t="s">
        <v>140</v>
      </c>
      <c r="G22375" t="s">
        <v>140</v>
      </c>
    </row>
    <row r="22376" spans="1:7" x14ac:dyDescent="0.35">
      <c r="A22376" t="s">
        <v>30</v>
      </c>
      <c r="B22376" t="s">
        <v>1998</v>
      </c>
      <c r="C22376">
        <v>15</v>
      </c>
      <c r="D22376" t="s">
        <v>140</v>
      </c>
      <c r="E22376" t="s">
        <v>177</v>
      </c>
      <c r="F22376" t="s">
        <v>140</v>
      </c>
      <c r="G22376" t="s">
        <v>140</v>
      </c>
    </row>
    <row r="22377" spans="1:7" x14ac:dyDescent="0.35">
      <c r="A22377" t="s">
        <v>30</v>
      </c>
      <c r="B22377" t="s">
        <v>1218</v>
      </c>
      <c r="C22377">
        <v>11</v>
      </c>
      <c r="D22377" t="s">
        <v>140</v>
      </c>
      <c r="E22377" t="s">
        <v>177</v>
      </c>
      <c r="F22377" t="s">
        <v>140</v>
      </c>
      <c r="G22377" t="s">
        <v>140</v>
      </c>
    </row>
    <row r="22378" spans="1:7" x14ac:dyDescent="0.35">
      <c r="A22378" t="s">
        <v>30</v>
      </c>
      <c r="B22378" t="s">
        <v>1999</v>
      </c>
      <c r="C22378">
        <v>13</v>
      </c>
      <c r="D22378" t="s">
        <v>140</v>
      </c>
      <c r="E22378" t="s">
        <v>177</v>
      </c>
      <c r="F22378" t="s">
        <v>140</v>
      </c>
      <c r="G22378" t="s">
        <v>140</v>
      </c>
    </row>
    <row r="22379" spans="1:7" x14ac:dyDescent="0.35">
      <c r="A22379" t="s">
        <v>30</v>
      </c>
      <c r="B22379" t="s">
        <v>2000</v>
      </c>
      <c r="C22379">
        <v>8</v>
      </c>
      <c r="D22379" t="s">
        <v>140</v>
      </c>
      <c r="E22379" t="s">
        <v>177</v>
      </c>
      <c r="F22379" t="s">
        <v>140</v>
      </c>
      <c r="G22379" t="s">
        <v>140</v>
      </c>
    </row>
    <row r="22380" spans="1:7" x14ac:dyDescent="0.35">
      <c r="A22380" t="s">
        <v>30</v>
      </c>
      <c r="B22380" t="s">
        <v>2001</v>
      </c>
      <c r="C22380">
        <v>4</v>
      </c>
      <c r="D22380" t="s">
        <v>528</v>
      </c>
      <c r="E22380" t="s">
        <v>844</v>
      </c>
      <c r="F22380" t="s">
        <v>140</v>
      </c>
      <c r="G22380" t="s">
        <v>140</v>
      </c>
    </row>
    <row r="22381" spans="1:7" x14ac:dyDescent="0.35">
      <c r="A22381" t="s">
        <v>30</v>
      </c>
      <c r="B22381" t="s">
        <v>2002</v>
      </c>
      <c r="C22381">
        <v>37</v>
      </c>
      <c r="D22381" t="s">
        <v>939</v>
      </c>
      <c r="E22381" t="s">
        <v>938</v>
      </c>
      <c r="F22381" t="s">
        <v>140</v>
      </c>
      <c r="G22381" t="s">
        <v>140</v>
      </c>
    </row>
    <row r="22382" spans="1:7" x14ac:dyDescent="0.35">
      <c r="A22382" t="s">
        <v>30</v>
      </c>
      <c r="B22382" t="s">
        <v>2003</v>
      </c>
      <c r="C22382">
        <v>14</v>
      </c>
      <c r="D22382" t="s">
        <v>838</v>
      </c>
      <c r="E22382" t="s">
        <v>839</v>
      </c>
      <c r="F22382" t="s">
        <v>140</v>
      </c>
      <c r="G22382" t="s">
        <v>140</v>
      </c>
    </row>
    <row r="22383" spans="1:7" x14ac:dyDescent="0.35">
      <c r="A22383" t="s">
        <v>30</v>
      </c>
      <c r="B22383" t="s">
        <v>2004</v>
      </c>
      <c r="C22383">
        <v>17</v>
      </c>
      <c r="D22383" t="s">
        <v>1066</v>
      </c>
      <c r="E22383" t="s">
        <v>1202</v>
      </c>
      <c r="F22383" t="s">
        <v>140</v>
      </c>
      <c r="G22383" t="s">
        <v>140</v>
      </c>
    </row>
    <row r="22384" spans="1:7" x14ac:dyDescent="0.35">
      <c r="A22384" t="s">
        <v>31</v>
      </c>
      <c r="B22384" t="s">
        <v>1216</v>
      </c>
      <c r="C22384">
        <v>6</v>
      </c>
      <c r="D22384" t="s">
        <v>664</v>
      </c>
      <c r="E22384" t="s">
        <v>665</v>
      </c>
      <c r="F22384" t="s">
        <v>140</v>
      </c>
      <c r="G22384" t="s">
        <v>140</v>
      </c>
    </row>
    <row r="22385" spans="1:7" x14ac:dyDescent="0.35">
      <c r="A22385" t="s">
        <v>31</v>
      </c>
      <c r="B22385" t="s">
        <v>1993</v>
      </c>
      <c r="C22385">
        <v>8</v>
      </c>
      <c r="D22385" t="s">
        <v>140</v>
      </c>
      <c r="E22385" t="s">
        <v>177</v>
      </c>
      <c r="F22385" t="s">
        <v>140</v>
      </c>
      <c r="G22385" t="s">
        <v>140</v>
      </c>
    </row>
    <row r="22386" spans="1:7" x14ac:dyDescent="0.35">
      <c r="A22386" t="s">
        <v>31</v>
      </c>
      <c r="B22386" t="s">
        <v>1994</v>
      </c>
      <c r="C22386">
        <v>5</v>
      </c>
      <c r="D22386" t="s">
        <v>140</v>
      </c>
      <c r="E22386" t="s">
        <v>177</v>
      </c>
      <c r="F22386" t="s">
        <v>140</v>
      </c>
      <c r="G22386" t="s">
        <v>140</v>
      </c>
    </row>
    <row r="22387" spans="1:7" x14ac:dyDescent="0.35">
      <c r="A22387" t="s">
        <v>31</v>
      </c>
      <c r="B22387" t="s">
        <v>1995</v>
      </c>
      <c r="C22387">
        <v>1</v>
      </c>
      <c r="D22387" t="s">
        <v>140</v>
      </c>
      <c r="E22387" t="s">
        <v>177</v>
      </c>
      <c r="F22387" t="s">
        <v>140</v>
      </c>
      <c r="G22387" t="s">
        <v>140</v>
      </c>
    </row>
    <row r="22388" spans="1:7" x14ac:dyDescent="0.35">
      <c r="A22388" t="s">
        <v>31</v>
      </c>
      <c r="B22388" t="s">
        <v>1996</v>
      </c>
      <c r="C22388">
        <v>30</v>
      </c>
      <c r="D22388" t="s">
        <v>443</v>
      </c>
      <c r="E22388" t="s">
        <v>442</v>
      </c>
      <c r="F22388" t="s">
        <v>140</v>
      </c>
      <c r="G22388" t="s">
        <v>140</v>
      </c>
    </row>
    <row r="22389" spans="1:7" x14ac:dyDescent="0.35">
      <c r="A22389" t="s">
        <v>31</v>
      </c>
      <c r="B22389" t="s">
        <v>1997</v>
      </c>
      <c r="C22389">
        <v>38</v>
      </c>
      <c r="D22389" t="s">
        <v>421</v>
      </c>
      <c r="E22389" t="s">
        <v>972</v>
      </c>
      <c r="F22389" t="s">
        <v>140</v>
      </c>
      <c r="G22389" t="s">
        <v>1021</v>
      </c>
    </row>
    <row r="22390" spans="1:7" x14ac:dyDescent="0.35">
      <c r="A22390" t="s">
        <v>31</v>
      </c>
      <c r="B22390" t="s">
        <v>1998</v>
      </c>
      <c r="C22390">
        <v>33</v>
      </c>
      <c r="D22390" t="s">
        <v>660</v>
      </c>
      <c r="E22390" t="s">
        <v>661</v>
      </c>
      <c r="F22390" t="s">
        <v>140</v>
      </c>
      <c r="G22390" t="s">
        <v>140</v>
      </c>
    </row>
    <row r="22391" spans="1:7" x14ac:dyDescent="0.35">
      <c r="A22391" t="s">
        <v>31</v>
      </c>
      <c r="B22391" t="s">
        <v>1218</v>
      </c>
      <c r="C22391">
        <v>3</v>
      </c>
      <c r="D22391" t="s">
        <v>140</v>
      </c>
      <c r="E22391" t="s">
        <v>177</v>
      </c>
      <c r="F22391" t="s">
        <v>140</v>
      </c>
      <c r="G22391" t="s">
        <v>140</v>
      </c>
    </row>
    <row r="22392" spans="1:7" x14ac:dyDescent="0.35">
      <c r="A22392" t="s">
        <v>31</v>
      </c>
      <c r="B22392" t="s">
        <v>1999</v>
      </c>
      <c r="C22392">
        <v>4</v>
      </c>
      <c r="D22392" t="s">
        <v>140</v>
      </c>
      <c r="E22392" t="s">
        <v>177</v>
      </c>
      <c r="F22392" t="s">
        <v>140</v>
      </c>
      <c r="G22392" t="s">
        <v>140</v>
      </c>
    </row>
    <row r="22393" spans="1:7" x14ac:dyDescent="0.35">
      <c r="A22393" t="s">
        <v>31</v>
      </c>
      <c r="B22393" t="s">
        <v>2000</v>
      </c>
      <c r="C22393">
        <v>2</v>
      </c>
      <c r="D22393" t="s">
        <v>140</v>
      </c>
      <c r="E22393" t="s">
        <v>177</v>
      </c>
      <c r="F22393" t="s">
        <v>140</v>
      </c>
      <c r="G22393" t="s">
        <v>140</v>
      </c>
    </row>
    <row r="22394" spans="1:7" x14ac:dyDescent="0.35">
      <c r="A22394" t="s">
        <v>31</v>
      </c>
      <c r="B22394" t="s">
        <v>2001</v>
      </c>
      <c r="C22394">
        <v>2</v>
      </c>
      <c r="D22394" t="s">
        <v>729</v>
      </c>
      <c r="E22394" t="s">
        <v>906</v>
      </c>
      <c r="F22394" t="s">
        <v>140</v>
      </c>
      <c r="G22394" t="s">
        <v>140</v>
      </c>
    </row>
    <row r="22395" spans="1:7" x14ac:dyDescent="0.35">
      <c r="A22395" t="s">
        <v>31</v>
      </c>
      <c r="B22395" t="s">
        <v>2002</v>
      </c>
      <c r="C22395">
        <v>31</v>
      </c>
      <c r="D22395" t="s">
        <v>1182</v>
      </c>
      <c r="E22395" t="s">
        <v>1188</v>
      </c>
      <c r="F22395" t="s">
        <v>140</v>
      </c>
      <c r="G22395" t="s">
        <v>140</v>
      </c>
    </row>
    <row r="22396" spans="1:7" x14ac:dyDescent="0.35">
      <c r="A22396" t="s">
        <v>31</v>
      </c>
      <c r="B22396" t="s">
        <v>2003</v>
      </c>
      <c r="C22396">
        <v>24</v>
      </c>
      <c r="D22396" t="s">
        <v>983</v>
      </c>
      <c r="E22396" t="s">
        <v>982</v>
      </c>
      <c r="F22396" t="s">
        <v>140</v>
      </c>
      <c r="G22396" t="s">
        <v>140</v>
      </c>
    </row>
    <row r="22397" spans="1:7" x14ac:dyDescent="0.35">
      <c r="A22397" t="s">
        <v>31</v>
      </c>
      <c r="B22397" t="s">
        <v>2004</v>
      </c>
      <c r="C22397">
        <v>19</v>
      </c>
      <c r="D22397" t="s">
        <v>1049</v>
      </c>
      <c r="E22397" t="s">
        <v>1122</v>
      </c>
      <c r="F22397" t="s">
        <v>140</v>
      </c>
      <c r="G22397" t="s">
        <v>140</v>
      </c>
    </row>
    <row r="22398" spans="1:7" x14ac:dyDescent="0.35">
      <c r="A22398" t="s">
        <v>31</v>
      </c>
      <c r="B22398" t="s">
        <v>339</v>
      </c>
      <c r="C22398">
        <v>2</v>
      </c>
      <c r="D22398" t="s">
        <v>140</v>
      </c>
      <c r="E22398" t="s">
        <v>177</v>
      </c>
      <c r="F22398" t="s">
        <v>140</v>
      </c>
      <c r="G22398" t="s">
        <v>140</v>
      </c>
    </row>
    <row r="22399" spans="1:7" x14ac:dyDescent="0.35">
      <c r="A22399" t="s">
        <v>32</v>
      </c>
      <c r="B22399" t="s">
        <v>1216</v>
      </c>
      <c r="C22399">
        <v>297</v>
      </c>
      <c r="D22399" t="s">
        <v>950</v>
      </c>
      <c r="E22399" t="s">
        <v>1120</v>
      </c>
      <c r="F22399" t="s">
        <v>140</v>
      </c>
      <c r="G22399" t="s">
        <v>140</v>
      </c>
    </row>
    <row r="22400" spans="1:7" x14ac:dyDescent="0.35">
      <c r="A22400" t="s">
        <v>32</v>
      </c>
      <c r="B22400" t="s">
        <v>1993</v>
      </c>
      <c r="C22400">
        <v>326</v>
      </c>
      <c r="D22400" t="s">
        <v>1012</v>
      </c>
      <c r="E22400" t="s">
        <v>1148</v>
      </c>
      <c r="F22400" t="s">
        <v>1016</v>
      </c>
      <c r="G22400" t="s">
        <v>140</v>
      </c>
    </row>
    <row r="22401" spans="1:7" x14ac:dyDescent="0.35">
      <c r="A22401" t="s">
        <v>32</v>
      </c>
      <c r="B22401" t="s">
        <v>1994</v>
      </c>
      <c r="C22401">
        <v>206</v>
      </c>
      <c r="D22401" t="s">
        <v>971</v>
      </c>
      <c r="E22401" t="s">
        <v>1207</v>
      </c>
      <c r="F22401" t="s">
        <v>140</v>
      </c>
      <c r="G22401" t="s">
        <v>140</v>
      </c>
    </row>
    <row r="22402" spans="1:7" x14ac:dyDescent="0.35">
      <c r="A22402" t="s">
        <v>32</v>
      </c>
      <c r="B22402" t="s">
        <v>1995</v>
      </c>
      <c r="C22402">
        <v>153</v>
      </c>
      <c r="D22402" t="s">
        <v>1068</v>
      </c>
      <c r="E22402" t="s">
        <v>1108</v>
      </c>
      <c r="F22402" t="s">
        <v>140</v>
      </c>
      <c r="G22402" t="s">
        <v>140</v>
      </c>
    </row>
    <row r="22403" spans="1:7" x14ac:dyDescent="0.35">
      <c r="A22403" t="s">
        <v>32</v>
      </c>
      <c r="B22403" t="s">
        <v>1996</v>
      </c>
      <c r="C22403">
        <v>1083</v>
      </c>
      <c r="D22403" t="s">
        <v>869</v>
      </c>
      <c r="E22403" t="s">
        <v>1120</v>
      </c>
      <c r="F22403" t="s">
        <v>1022</v>
      </c>
      <c r="G22403" t="s">
        <v>140</v>
      </c>
    </row>
    <row r="22404" spans="1:7" x14ac:dyDescent="0.35">
      <c r="A22404" t="s">
        <v>32</v>
      </c>
      <c r="B22404" t="s">
        <v>1997</v>
      </c>
      <c r="C22404">
        <v>764</v>
      </c>
      <c r="D22404" t="s">
        <v>1065</v>
      </c>
      <c r="E22404" t="s">
        <v>100</v>
      </c>
      <c r="F22404" t="s">
        <v>1022</v>
      </c>
      <c r="G22404" t="s">
        <v>1016</v>
      </c>
    </row>
    <row r="22405" spans="1:7" x14ac:dyDescent="0.35">
      <c r="A22405" t="s">
        <v>32</v>
      </c>
      <c r="B22405" t="s">
        <v>1998</v>
      </c>
      <c r="C22405">
        <v>636</v>
      </c>
      <c r="D22405" t="s">
        <v>1062</v>
      </c>
      <c r="E22405" t="s">
        <v>1025</v>
      </c>
      <c r="F22405" t="s">
        <v>1022</v>
      </c>
      <c r="G22405" t="s">
        <v>1022</v>
      </c>
    </row>
    <row r="22406" spans="1:7" x14ac:dyDescent="0.35">
      <c r="A22406" t="s">
        <v>32</v>
      </c>
      <c r="B22406" t="s">
        <v>1218</v>
      </c>
      <c r="C22406">
        <v>263</v>
      </c>
      <c r="D22406" t="s">
        <v>1098</v>
      </c>
      <c r="E22406" t="s">
        <v>1204</v>
      </c>
      <c r="F22406" t="s">
        <v>140</v>
      </c>
      <c r="G22406" t="s">
        <v>140</v>
      </c>
    </row>
    <row r="22407" spans="1:7" x14ac:dyDescent="0.35">
      <c r="A22407" t="s">
        <v>32</v>
      </c>
      <c r="B22407" t="s">
        <v>1999</v>
      </c>
      <c r="C22407">
        <v>272</v>
      </c>
      <c r="D22407" t="s">
        <v>1046</v>
      </c>
      <c r="E22407" t="s">
        <v>1160</v>
      </c>
      <c r="F22407" t="s">
        <v>140</v>
      </c>
      <c r="G22407" t="s">
        <v>1016</v>
      </c>
    </row>
    <row r="22408" spans="1:7" x14ac:dyDescent="0.35">
      <c r="A22408" t="s">
        <v>32</v>
      </c>
      <c r="B22408" t="s">
        <v>2000</v>
      </c>
      <c r="C22408">
        <v>167</v>
      </c>
      <c r="D22408" t="s">
        <v>1098</v>
      </c>
      <c r="E22408" t="s">
        <v>1204</v>
      </c>
      <c r="F22408" t="s">
        <v>140</v>
      </c>
      <c r="G22408" t="s">
        <v>140</v>
      </c>
    </row>
    <row r="22409" spans="1:7" x14ac:dyDescent="0.35">
      <c r="A22409" t="s">
        <v>32</v>
      </c>
      <c r="B22409" t="s">
        <v>2001</v>
      </c>
      <c r="C22409">
        <v>115</v>
      </c>
      <c r="D22409" t="s">
        <v>991</v>
      </c>
      <c r="E22409" t="s">
        <v>642</v>
      </c>
      <c r="F22409" t="s">
        <v>1063</v>
      </c>
      <c r="G22409" t="s">
        <v>140</v>
      </c>
    </row>
    <row r="22410" spans="1:7" x14ac:dyDescent="0.35">
      <c r="A22410" t="s">
        <v>32</v>
      </c>
      <c r="B22410" t="s">
        <v>2002</v>
      </c>
      <c r="C22410">
        <v>735</v>
      </c>
      <c r="D22410" t="s">
        <v>929</v>
      </c>
      <c r="E22410" t="s">
        <v>1111</v>
      </c>
      <c r="F22410" t="s">
        <v>1010</v>
      </c>
      <c r="G22410" t="s">
        <v>140</v>
      </c>
    </row>
    <row r="22411" spans="1:7" x14ac:dyDescent="0.35">
      <c r="A22411" t="s">
        <v>32</v>
      </c>
      <c r="B22411" t="s">
        <v>2003</v>
      </c>
      <c r="C22411">
        <v>486</v>
      </c>
      <c r="D22411" t="s">
        <v>801</v>
      </c>
      <c r="E22411" t="s">
        <v>800</v>
      </c>
      <c r="F22411" t="s">
        <v>140</v>
      </c>
      <c r="G22411" t="s">
        <v>140</v>
      </c>
    </row>
    <row r="22412" spans="1:7" x14ac:dyDescent="0.35">
      <c r="A22412" t="s">
        <v>32</v>
      </c>
      <c r="B22412" t="s">
        <v>2004</v>
      </c>
      <c r="C22412">
        <v>302</v>
      </c>
      <c r="D22412" t="s">
        <v>1070</v>
      </c>
      <c r="E22412" t="s">
        <v>1115</v>
      </c>
      <c r="F22412" t="s">
        <v>1063</v>
      </c>
      <c r="G22412" t="s">
        <v>140</v>
      </c>
    </row>
    <row r="22413" spans="1:7" x14ac:dyDescent="0.35">
      <c r="A22413" t="s">
        <v>32</v>
      </c>
      <c r="B22413" t="s">
        <v>339</v>
      </c>
      <c r="C22413">
        <v>66</v>
      </c>
      <c r="D22413" t="s">
        <v>592</v>
      </c>
      <c r="E22413" t="s">
        <v>1158</v>
      </c>
      <c r="F22413" t="s">
        <v>140</v>
      </c>
      <c r="G22413" t="s">
        <v>140</v>
      </c>
    </row>
    <row r="22415" spans="1:7" x14ac:dyDescent="0.35">
      <c r="A22415" t="s">
        <v>2036</v>
      </c>
    </row>
    <row r="22416" spans="1:7" x14ac:dyDescent="0.35">
      <c r="A22416" t="s">
        <v>2</v>
      </c>
      <c r="B22416" t="s">
        <v>2006</v>
      </c>
      <c r="C22416" t="s">
        <v>3</v>
      </c>
      <c r="D22416" t="s">
        <v>85</v>
      </c>
      <c r="E22416" t="s">
        <v>86</v>
      </c>
      <c r="F22416" t="s">
        <v>1133</v>
      </c>
      <c r="G22416" t="s">
        <v>136</v>
      </c>
    </row>
    <row r="22417" spans="1:7" x14ac:dyDescent="0.35">
      <c r="A22417" t="s">
        <v>8</v>
      </c>
      <c r="B22417" t="s">
        <v>2007</v>
      </c>
      <c r="C22417">
        <v>61</v>
      </c>
      <c r="D22417" t="s">
        <v>129</v>
      </c>
      <c r="E22417" t="s">
        <v>130</v>
      </c>
      <c r="F22417" t="s">
        <v>140</v>
      </c>
      <c r="G22417" t="s">
        <v>140</v>
      </c>
    </row>
    <row r="22418" spans="1:7" x14ac:dyDescent="0.35">
      <c r="A22418" t="s">
        <v>8</v>
      </c>
      <c r="B22418" t="s">
        <v>2008</v>
      </c>
      <c r="C22418">
        <v>150</v>
      </c>
      <c r="D22418" t="s">
        <v>1018</v>
      </c>
      <c r="E22418" t="s">
        <v>1146</v>
      </c>
      <c r="F22418" t="s">
        <v>140</v>
      </c>
      <c r="G22418" t="s">
        <v>1009</v>
      </c>
    </row>
    <row r="22419" spans="1:7" x14ac:dyDescent="0.35">
      <c r="A22419" t="s">
        <v>8</v>
      </c>
      <c r="B22419" t="s">
        <v>339</v>
      </c>
      <c r="C22419">
        <v>12</v>
      </c>
      <c r="D22419" t="s">
        <v>140</v>
      </c>
      <c r="E22419" t="s">
        <v>177</v>
      </c>
      <c r="F22419" t="s">
        <v>140</v>
      </c>
      <c r="G22419" t="s">
        <v>140</v>
      </c>
    </row>
    <row r="22420" spans="1:7" x14ac:dyDescent="0.35">
      <c r="A22420" t="s">
        <v>9</v>
      </c>
      <c r="B22420" t="s">
        <v>2007</v>
      </c>
      <c r="C22420">
        <v>60</v>
      </c>
      <c r="D22420" t="s">
        <v>996</v>
      </c>
      <c r="E22420" t="s">
        <v>997</v>
      </c>
      <c r="F22420" t="s">
        <v>140</v>
      </c>
      <c r="G22420" t="s">
        <v>140</v>
      </c>
    </row>
    <row r="22421" spans="1:7" x14ac:dyDescent="0.35">
      <c r="A22421" t="s">
        <v>9</v>
      </c>
      <c r="B22421" t="s">
        <v>2008</v>
      </c>
      <c r="C22421">
        <v>181</v>
      </c>
      <c r="D22421" t="s">
        <v>1017</v>
      </c>
      <c r="E22421" t="s">
        <v>1208</v>
      </c>
      <c r="F22421" t="s">
        <v>140</v>
      </c>
      <c r="G22421" t="s">
        <v>140</v>
      </c>
    </row>
    <row r="22422" spans="1:7" x14ac:dyDescent="0.35">
      <c r="A22422" t="s">
        <v>9</v>
      </c>
      <c r="B22422" t="s">
        <v>339</v>
      </c>
      <c r="C22422">
        <v>31</v>
      </c>
      <c r="D22422" t="s">
        <v>140</v>
      </c>
      <c r="E22422" t="s">
        <v>177</v>
      </c>
      <c r="F22422" t="s">
        <v>140</v>
      </c>
      <c r="G22422" t="s">
        <v>140</v>
      </c>
    </row>
    <row r="22423" spans="1:7" x14ac:dyDescent="0.35">
      <c r="A22423" t="s">
        <v>10</v>
      </c>
      <c r="B22423" t="s">
        <v>2007</v>
      </c>
      <c r="C22423">
        <v>52</v>
      </c>
      <c r="D22423" t="s">
        <v>755</v>
      </c>
      <c r="E22423" t="s">
        <v>941</v>
      </c>
      <c r="F22423" t="s">
        <v>140</v>
      </c>
      <c r="G22423" t="s">
        <v>140</v>
      </c>
    </row>
    <row r="22424" spans="1:7" x14ac:dyDescent="0.35">
      <c r="A22424" t="s">
        <v>10</v>
      </c>
      <c r="B22424" t="s">
        <v>2008</v>
      </c>
      <c r="C22424">
        <v>143</v>
      </c>
      <c r="D22424" t="s">
        <v>1043</v>
      </c>
      <c r="E22424" t="s">
        <v>1183</v>
      </c>
      <c r="F22424" t="s">
        <v>140</v>
      </c>
      <c r="G22424" t="s">
        <v>140</v>
      </c>
    </row>
    <row r="22425" spans="1:7" x14ac:dyDescent="0.35">
      <c r="A22425" t="s">
        <v>10</v>
      </c>
      <c r="B22425" t="s">
        <v>339</v>
      </c>
      <c r="C22425">
        <v>18</v>
      </c>
      <c r="D22425" t="s">
        <v>140</v>
      </c>
      <c r="E22425" t="s">
        <v>997</v>
      </c>
      <c r="F22425" t="s">
        <v>996</v>
      </c>
      <c r="G22425" t="s">
        <v>140</v>
      </c>
    </row>
    <row r="22426" spans="1:7" x14ac:dyDescent="0.35">
      <c r="A22426" t="s">
        <v>11</v>
      </c>
      <c r="B22426" t="s">
        <v>2007</v>
      </c>
      <c r="C22426">
        <v>69</v>
      </c>
      <c r="D22426" t="s">
        <v>1003</v>
      </c>
      <c r="E22426" t="s">
        <v>1002</v>
      </c>
      <c r="F22426" t="s">
        <v>140</v>
      </c>
      <c r="G22426" t="s">
        <v>140</v>
      </c>
    </row>
    <row r="22427" spans="1:7" x14ac:dyDescent="0.35">
      <c r="A22427" t="s">
        <v>11</v>
      </c>
      <c r="B22427" t="s">
        <v>2008</v>
      </c>
      <c r="C22427">
        <v>175</v>
      </c>
      <c r="D22427" t="s">
        <v>1023</v>
      </c>
      <c r="E22427" t="s">
        <v>870</v>
      </c>
      <c r="F22427" t="s">
        <v>1022</v>
      </c>
      <c r="G22427" t="s">
        <v>140</v>
      </c>
    </row>
    <row r="22428" spans="1:7" x14ac:dyDescent="0.35">
      <c r="A22428" t="s">
        <v>11</v>
      </c>
      <c r="B22428" t="s">
        <v>339</v>
      </c>
      <c r="C22428">
        <v>31</v>
      </c>
      <c r="D22428" t="s">
        <v>140</v>
      </c>
      <c r="E22428" t="s">
        <v>177</v>
      </c>
      <c r="F22428" t="s">
        <v>140</v>
      </c>
      <c r="G22428" t="s">
        <v>140</v>
      </c>
    </row>
    <row r="22429" spans="1:7" x14ac:dyDescent="0.35">
      <c r="A22429" t="s">
        <v>12</v>
      </c>
      <c r="B22429" t="s">
        <v>2007</v>
      </c>
      <c r="C22429">
        <v>68</v>
      </c>
      <c r="D22429" t="s">
        <v>91</v>
      </c>
      <c r="E22429" t="s">
        <v>92</v>
      </c>
      <c r="F22429" t="s">
        <v>140</v>
      </c>
      <c r="G22429" t="s">
        <v>140</v>
      </c>
    </row>
    <row r="22430" spans="1:7" x14ac:dyDescent="0.35">
      <c r="A22430" t="s">
        <v>12</v>
      </c>
      <c r="B22430" t="s">
        <v>2008</v>
      </c>
      <c r="C22430">
        <v>151</v>
      </c>
      <c r="D22430" t="s">
        <v>838</v>
      </c>
      <c r="E22430" t="s">
        <v>987</v>
      </c>
      <c r="F22430" t="s">
        <v>1012</v>
      </c>
      <c r="G22430" t="s">
        <v>140</v>
      </c>
    </row>
    <row r="22431" spans="1:7" x14ac:dyDescent="0.35">
      <c r="A22431" t="s">
        <v>12</v>
      </c>
      <c r="B22431" t="s">
        <v>339</v>
      </c>
      <c r="C22431">
        <v>24</v>
      </c>
      <c r="D22431" t="s">
        <v>775</v>
      </c>
      <c r="E22431" t="s">
        <v>774</v>
      </c>
      <c r="F22431" t="s">
        <v>140</v>
      </c>
      <c r="G22431" t="s">
        <v>140</v>
      </c>
    </row>
    <row r="22432" spans="1:7" x14ac:dyDescent="0.35">
      <c r="A22432" t="s">
        <v>13</v>
      </c>
      <c r="B22432" t="s">
        <v>2007</v>
      </c>
      <c r="C22432">
        <v>53</v>
      </c>
      <c r="D22432" t="s">
        <v>1067</v>
      </c>
      <c r="E22432" t="s">
        <v>1111</v>
      </c>
      <c r="F22432" t="s">
        <v>140</v>
      </c>
      <c r="G22432" t="s">
        <v>140</v>
      </c>
    </row>
    <row r="22433" spans="1:7" x14ac:dyDescent="0.35">
      <c r="A22433" t="s">
        <v>13</v>
      </c>
      <c r="B22433" t="s">
        <v>2008</v>
      </c>
      <c r="C22433">
        <v>108</v>
      </c>
      <c r="D22433" t="s">
        <v>664</v>
      </c>
      <c r="E22433" t="s">
        <v>665</v>
      </c>
      <c r="F22433" t="s">
        <v>140</v>
      </c>
      <c r="G22433" t="s">
        <v>140</v>
      </c>
    </row>
    <row r="22434" spans="1:7" x14ac:dyDescent="0.35">
      <c r="A22434" t="s">
        <v>13</v>
      </c>
      <c r="B22434" t="s">
        <v>339</v>
      </c>
      <c r="C22434">
        <v>15</v>
      </c>
      <c r="D22434" t="s">
        <v>95</v>
      </c>
      <c r="E22434" t="s">
        <v>96</v>
      </c>
      <c r="F22434" t="s">
        <v>140</v>
      </c>
      <c r="G22434" t="s">
        <v>140</v>
      </c>
    </row>
    <row r="22435" spans="1:7" x14ac:dyDescent="0.35">
      <c r="A22435" t="s">
        <v>14</v>
      </c>
      <c r="B22435" t="s">
        <v>2007</v>
      </c>
      <c r="C22435">
        <v>54</v>
      </c>
      <c r="D22435" t="s">
        <v>869</v>
      </c>
      <c r="E22435" t="s">
        <v>870</v>
      </c>
      <c r="F22435" t="s">
        <v>140</v>
      </c>
      <c r="G22435" t="s">
        <v>140</v>
      </c>
    </row>
    <row r="22436" spans="1:7" x14ac:dyDescent="0.35">
      <c r="A22436" t="s">
        <v>14</v>
      </c>
      <c r="B22436" t="s">
        <v>2008</v>
      </c>
      <c r="C22436">
        <v>144</v>
      </c>
      <c r="D22436" t="s">
        <v>1048</v>
      </c>
      <c r="E22436" t="s">
        <v>1160</v>
      </c>
      <c r="F22436" t="s">
        <v>140</v>
      </c>
      <c r="G22436" t="s">
        <v>140</v>
      </c>
    </row>
    <row r="22437" spans="1:7" x14ac:dyDescent="0.35">
      <c r="A22437" t="s">
        <v>14</v>
      </c>
      <c r="B22437" t="s">
        <v>339</v>
      </c>
      <c r="C22437">
        <v>20</v>
      </c>
      <c r="D22437" t="s">
        <v>501</v>
      </c>
      <c r="E22437" t="s">
        <v>500</v>
      </c>
      <c r="F22437" t="s">
        <v>140</v>
      </c>
      <c r="G22437" t="s">
        <v>140</v>
      </c>
    </row>
    <row r="22438" spans="1:7" x14ac:dyDescent="0.35">
      <c r="A22438" t="s">
        <v>15</v>
      </c>
      <c r="B22438" t="s">
        <v>2007</v>
      </c>
      <c r="C22438">
        <v>72</v>
      </c>
      <c r="D22438" t="s">
        <v>915</v>
      </c>
      <c r="E22438" t="s">
        <v>1101</v>
      </c>
      <c r="F22438" t="s">
        <v>140</v>
      </c>
      <c r="G22438" t="s">
        <v>140</v>
      </c>
    </row>
    <row r="22439" spans="1:7" x14ac:dyDescent="0.35">
      <c r="A22439" t="s">
        <v>15</v>
      </c>
      <c r="B22439" t="s">
        <v>2008</v>
      </c>
      <c r="C22439">
        <v>132</v>
      </c>
      <c r="D22439" t="s">
        <v>1058</v>
      </c>
      <c r="E22439" t="s">
        <v>1160</v>
      </c>
      <c r="F22439" t="s">
        <v>140</v>
      </c>
      <c r="G22439" t="s">
        <v>1063</v>
      </c>
    </row>
    <row r="22440" spans="1:7" x14ac:dyDescent="0.35">
      <c r="A22440" t="s">
        <v>15</v>
      </c>
      <c r="B22440" t="s">
        <v>339</v>
      </c>
      <c r="C22440">
        <v>16</v>
      </c>
      <c r="D22440" t="s">
        <v>1003</v>
      </c>
      <c r="E22440" t="s">
        <v>1002</v>
      </c>
      <c r="F22440" t="s">
        <v>140</v>
      </c>
      <c r="G22440" t="s">
        <v>140</v>
      </c>
    </row>
    <row r="22441" spans="1:7" x14ac:dyDescent="0.35">
      <c r="A22441" t="s">
        <v>16</v>
      </c>
      <c r="B22441" t="s">
        <v>2007</v>
      </c>
      <c r="C22441">
        <v>65</v>
      </c>
      <c r="D22441" t="s">
        <v>664</v>
      </c>
      <c r="E22441" t="s">
        <v>665</v>
      </c>
      <c r="F22441" t="s">
        <v>140</v>
      </c>
      <c r="G22441" t="s">
        <v>140</v>
      </c>
    </row>
    <row r="22442" spans="1:7" x14ac:dyDescent="0.35">
      <c r="A22442" t="s">
        <v>16</v>
      </c>
      <c r="B22442" t="s">
        <v>2008</v>
      </c>
      <c r="C22442">
        <v>186</v>
      </c>
      <c r="D22442" t="s">
        <v>1073</v>
      </c>
      <c r="E22442" t="s">
        <v>1230</v>
      </c>
      <c r="F22442" t="s">
        <v>1009</v>
      </c>
      <c r="G22442" t="s">
        <v>140</v>
      </c>
    </row>
    <row r="22443" spans="1:7" x14ac:dyDescent="0.35">
      <c r="A22443" t="s">
        <v>16</v>
      </c>
      <c r="B22443" t="s">
        <v>339</v>
      </c>
      <c r="C22443">
        <v>22</v>
      </c>
      <c r="D22443" t="s">
        <v>849</v>
      </c>
      <c r="E22443" t="s">
        <v>927</v>
      </c>
      <c r="F22443" t="s">
        <v>140</v>
      </c>
      <c r="G22443" t="s">
        <v>140</v>
      </c>
    </row>
    <row r="22444" spans="1:7" x14ac:dyDescent="0.35">
      <c r="A22444" t="s">
        <v>17</v>
      </c>
      <c r="B22444" t="s">
        <v>2007</v>
      </c>
      <c r="C22444">
        <v>67</v>
      </c>
      <c r="D22444" t="s">
        <v>345</v>
      </c>
      <c r="E22444" t="s">
        <v>1002</v>
      </c>
      <c r="F22444" t="s">
        <v>1063</v>
      </c>
      <c r="G22444" t="s">
        <v>140</v>
      </c>
    </row>
    <row r="22445" spans="1:7" x14ac:dyDescent="0.35">
      <c r="A22445" t="s">
        <v>17</v>
      </c>
      <c r="B22445" t="s">
        <v>2008</v>
      </c>
      <c r="C22445">
        <v>152</v>
      </c>
      <c r="D22445" t="s">
        <v>1048</v>
      </c>
      <c r="E22445" t="s">
        <v>1160</v>
      </c>
      <c r="F22445" t="s">
        <v>140</v>
      </c>
      <c r="G22445" t="s">
        <v>140</v>
      </c>
    </row>
    <row r="22446" spans="1:7" x14ac:dyDescent="0.35">
      <c r="A22446" t="s">
        <v>17</v>
      </c>
      <c r="B22446" t="s">
        <v>339</v>
      </c>
      <c r="C22446">
        <v>25</v>
      </c>
      <c r="D22446" t="s">
        <v>140</v>
      </c>
      <c r="E22446" t="s">
        <v>177</v>
      </c>
      <c r="F22446" t="s">
        <v>140</v>
      </c>
      <c r="G22446" t="s">
        <v>140</v>
      </c>
    </row>
    <row r="22447" spans="1:7" x14ac:dyDescent="0.35">
      <c r="A22447" t="s">
        <v>18</v>
      </c>
      <c r="B22447" t="s">
        <v>2007</v>
      </c>
      <c r="C22447">
        <v>67</v>
      </c>
      <c r="D22447" t="s">
        <v>147</v>
      </c>
      <c r="E22447" t="s">
        <v>930</v>
      </c>
      <c r="F22447" t="s">
        <v>140</v>
      </c>
      <c r="G22447" t="s">
        <v>140</v>
      </c>
    </row>
    <row r="22448" spans="1:7" x14ac:dyDescent="0.35">
      <c r="A22448" t="s">
        <v>18</v>
      </c>
      <c r="B22448" t="s">
        <v>2008</v>
      </c>
      <c r="C22448">
        <v>127</v>
      </c>
      <c r="D22448" t="s">
        <v>1021</v>
      </c>
      <c r="E22448" t="s">
        <v>1168</v>
      </c>
      <c r="F22448" t="s">
        <v>1021</v>
      </c>
      <c r="G22448" t="s">
        <v>140</v>
      </c>
    </row>
    <row r="22449" spans="1:7" x14ac:dyDescent="0.35">
      <c r="A22449" t="s">
        <v>18</v>
      </c>
      <c r="B22449" t="s">
        <v>339</v>
      </c>
      <c r="C22449">
        <v>11</v>
      </c>
      <c r="D22449" t="s">
        <v>140</v>
      </c>
      <c r="E22449" t="s">
        <v>177</v>
      </c>
      <c r="F22449" t="s">
        <v>140</v>
      </c>
      <c r="G22449" t="s">
        <v>140</v>
      </c>
    </row>
    <row r="22450" spans="1:7" x14ac:dyDescent="0.35">
      <c r="A22450" t="s">
        <v>19</v>
      </c>
      <c r="B22450" t="s">
        <v>2007</v>
      </c>
      <c r="C22450">
        <v>71</v>
      </c>
      <c r="D22450" t="s">
        <v>1011</v>
      </c>
      <c r="E22450" t="s">
        <v>938</v>
      </c>
      <c r="F22450" t="s">
        <v>1012</v>
      </c>
      <c r="G22450" t="s">
        <v>140</v>
      </c>
    </row>
    <row r="22451" spans="1:7" x14ac:dyDescent="0.35">
      <c r="A22451" t="s">
        <v>19</v>
      </c>
      <c r="B22451" t="s">
        <v>2008</v>
      </c>
      <c r="C22451">
        <v>143</v>
      </c>
      <c r="D22451" t="s">
        <v>91</v>
      </c>
      <c r="E22451" t="s">
        <v>108</v>
      </c>
      <c r="F22451" t="s">
        <v>1058</v>
      </c>
      <c r="G22451" t="s">
        <v>140</v>
      </c>
    </row>
    <row r="22452" spans="1:7" x14ac:dyDescent="0.35">
      <c r="A22452" t="s">
        <v>19</v>
      </c>
      <c r="B22452" t="s">
        <v>339</v>
      </c>
      <c r="C22452">
        <v>21</v>
      </c>
      <c r="D22452" t="s">
        <v>140</v>
      </c>
      <c r="E22452" t="s">
        <v>177</v>
      </c>
      <c r="F22452" t="s">
        <v>140</v>
      </c>
      <c r="G22452" t="s">
        <v>140</v>
      </c>
    </row>
    <row r="22453" spans="1:7" x14ac:dyDescent="0.35">
      <c r="A22453" t="s">
        <v>20</v>
      </c>
      <c r="B22453" t="s">
        <v>2007</v>
      </c>
      <c r="C22453">
        <v>69</v>
      </c>
      <c r="D22453" t="s">
        <v>801</v>
      </c>
      <c r="E22453" t="s">
        <v>800</v>
      </c>
      <c r="F22453" t="s">
        <v>140</v>
      </c>
      <c r="G22453" t="s">
        <v>140</v>
      </c>
    </row>
    <row r="22454" spans="1:7" x14ac:dyDescent="0.35">
      <c r="A22454" t="s">
        <v>20</v>
      </c>
      <c r="B22454" t="s">
        <v>2008</v>
      </c>
      <c r="C22454">
        <v>176</v>
      </c>
      <c r="D22454" t="s">
        <v>1011</v>
      </c>
      <c r="E22454" t="s">
        <v>1196</v>
      </c>
      <c r="F22454" t="s">
        <v>140</v>
      </c>
      <c r="G22454" t="s">
        <v>140</v>
      </c>
    </row>
    <row r="22455" spans="1:7" x14ac:dyDescent="0.35">
      <c r="A22455" t="s">
        <v>20</v>
      </c>
      <c r="B22455" t="s">
        <v>339</v>
      </c>
      <c r="C22455">
        <v>16</v>
      </c>
      <c r="D22455" t="s">
        <v>801</v>
      </c>
      <c r="E22455" t="s">
        <v>800</v>
      </c>
      <c r="F22455" t="s">
        <v>140</v>
      </c>
      <c r="G22455" t="s">
        <v>140</v>
      </c>
    </row>
    <row r="22456" spans="1:7" x14ac:dyDescent="0.35">
      <c r="A22456" t="s">
        <v>21</v>
      </c>
      <c r="B22456" t="s">
        <v>2007</v>
      </c>
      <c r="C22456">
        <v>38</v>
      </c>
      <c r="D22456" t="s">
        <v>476</v>
      </c>
      <c r="E22456" t="s">
        <v>477</v>
      </c>
      <c r="F22456" t="s">
        <v>140</v>
      </c>
      <c r="G22456" t="s">
        <v>140</v>
      </c>
    </row>
    <row r="22457" spans="1:7" x14ac:dyDescent="0.35">
      <c r="A22457" t="s">
        <v>21</v>
      </c>
      <c r="B22457" t="s">
        <v>2008</v>
      </c>
      <c r="C22457">
        <v>175</v>
      </c>
      <c r="D22457" t="s">
        <v>109</v>
      </c>
      <c r="E22457" t="s">
        <v>110</v>
      </c>
      <c r="F22457" t="s">
        <v>140</v>
      </c>
      <c r="G22457" t="s">
        <v>140</v>
      </c>
    </row>
    <row r="22458" spans="1:7" x14ac:dyDescent="0.35">
      <c r="A22458" t="s">
        <v>21</v>
      </c>
      <c r="B22458" t="s">
        <v>339</v>
      </c>
      <c r="C22458">
        <v>20</v>
      </c>
      <c r="D22458" t="s">
        <v>664</v>
      </c>
      <c r="E22458" t="s">
        <v>665</v>
      </c>
      <c r="F22458" t="s">
        <v>140</v>
      </c>
      <c r="G22458" t="s">
        <v>140</v>
      </c>
    </row>
    <row r="22459" spans="1:7" x14ac:dyDescent="0.35">
      <c r="A22459" t="s">
        <v>22</v>
      </c>
      <c r="B22459" t="s">
        <v>2007</v>
      </c>
      <c r="C22459">
        <v>60</v>
      </c>
      <c r="D22459" t="s">
        <v>371</v>
      </c>
      <c r="E22459" t="s">
        <v>370</v>
      </c>
      <c r="F22459" t="s">
        <v>140</v>
      </c>
      <c r="G22459" t="s">
        <v>140</v>
      </c>
    </row>
    <row r="22460" spans="1:7" x14ac:dyDescent="0.35">
      <c r="A22460" t="s">
        <v>22</v>
      </c>
      <c r="B22460" t="s">
        <v>2008</v>
      </c>
      <c r="C22460">
        <v>152</v>
      </c>
      <c r="D22460" t="s">
        <v>769</v>
      </c>
      <c r="E22460" t="s">
        <v>768</v>
      </c>
      <c r="F22460" t="s">
        <v>140</v>
      </c>
      <c r="G22460" t="s">
        <v>140</v>
      </c>
    </row>
    <row r="22461" spans="1:7" x14ac:dyDescent="0.35">
      <c r="A22461" t="s">
        <v>22</v>
      </c>
      <c r="B22461" t="s">
        <v>339</v>
      </c>
      <c r="C22461">
        <v>22</v>
      </c>
      <c r="D22461" t="s">
        <v>527</v>
      </c>
      <c r="E22461" t="s">
        <v>858</v>
      </c>
      <c r="F22461" t="s">
        <v>140</v>
      </c>
      <c r="G22461" t="s">
        <v>140</v>
      </c>
    </row>
    <row r="22462" spans="1:7" x14ac:dyDescent="0.35">
      <c r="A22462" t="s">
        <v>23</v>
      </c>
      <c r="B22462" t="s">
        <v>2007</v>
      </c>
      <c r="C22462">
        <v>77</v>
      </c>
      <c r="D22462" t="s">
        <v>1100</v>
      </c>
      <c r="E22462" t="s">
        <v>663</v>
      </c>
      <c r="F22462" t="s">
        <v>1012</v>
      </c>
      <c r="G22462" t="s">
        <v>140</v>
      </c>
    </row>
    <row r="22463" spans="1:7" x14ac:dyDescent="0.35">
      <c r="A22463" t="s">
        <v>23</v>
      </c>
      <c r="B22463" t="s">
        <v>2008</v>
      </c>
      <c r="C22463">
        <v>121</v>
      </c>
      <c r="D22463" t="s">
        <v>1021</v>
      </c>
      <c r="E22463" t="s">
        <v>1168</v>
      </c>
      <c r="F22463" t="s">
        <v>140</v>
      </c>
      <c r="G22463" t="s">
        <v>1054</v>
      </c>
    </row>
    <row r="22464" spans="1:7" x14ac:dyDescent="0.35">
      <c r="A22464" t="s">
        <v>23</v>
      </c>
      <c r="B22464" t="s">
        <v>339</v>
      </c>
      <c r="C22464">
        <v>18</v>
      </c>
      <c r="D22464" t="s">
        <v>140</v>
      </c>
      <c r="E22464" t="s">
        <v>1160</v>
      </c>
      <c r="F22464" t="s">
        <v>1048</v>
      </c>
      <c r="G22464" t="s">
        <v>140</v>
      </c>
    </row>
    <row r="22465" spans="1:7" x14ac:dyDescent="0.35">
      <c r="A22465" t="s">
        <v>24</v>
      </c>
      <c r="B22465" t="s">
        <v>2007</v>
      </c>
      <c r="C22465">
        <v>60</v>
      </c>
      <c r="D22465" t="s">
        <v>1061</v>
      </c>
      <c r="E22465" t="s">
        <v>1112</v>
      </c>
      <c r="F22465" t="s">
        <v>140</v>
      </c>
      <c r="G22465" t="s">
        <v>140</v>
      </c>
    </row>
    <row r="22466" spans="1:7" x14ac:dyDescent="0.35">
      <c r="A22466" t="s">
        <v>24</v>
      </c>
      <c r="B22466" t="s">
        <v>2008</v>
      </c>
      <c r="C22466">
        <v>198</v>
      </c>
      <c r="D22466" t="s">
        <v>1062</v>
      </c>
      <c r="E22466" t="s">
        <v>344</v>
      </c>
      <c r="F22466" t="s">
        <v>1009</v>
      </c>
      <c r="G22466" t="s">
        <v>140</v>
      </c>
    </row>
    <row r="22467" spans="1:7" x14ac:dyDescent="0.35">
      <c r="A22467" t="s">
        <v>24</v>
      </c>
      <c r="B22467" t="s">
        <v>339</v>
      </c>
      <c r="C22467">
        <v>19</v>
      </c>
      <c r="D22467" t="s">
        <v>109</v>
      </c>
      <c r="E22467" t="s">
        <v>110</v>
      </c>
      <c r="F22467" t="s">
        <v>140</v>
      </c>
      <c r="G22467" t="s">
        <v>140</v>
      </c>
    </row>
    <row r="22468" spans="1:7" x14ac:dyDescent="0.35">
      <c r="A22468" t="s">
        <v>25</v>
      </c>
      <c r="B22468" t="s">
        <v>2007</v>
      </c>
      <c r="C22468">
        <v>76</v>
      </c>
      <c r="D22468" t="s">
        <v>824</v>
      </c>
      <c r="E22468" t="s">
        <v>110</v>
      </c>
      <c r="F22468" t="s">
        <v>140</v>
      </c>
      <c r="G22468" t="s">
        <v>1012</v>
      </c>
    </row>
    <row r="22469" spans="1:7" x14ac:dyDescent="0.35">
      <c r="A22469" t="s">
        <v>25</v>
      </c>
      <c r="B22469" t="s">
        <v>2008</v>
      </c>
      <c r="C22469">
        <v>172</v>
      </c>
      <c r="D22469" t="s">
        <v>1073</v>
      </c>
      <c r="E22469" t="s">
        <v>1213</v>
      </c>
      <c r="F22469" t="s">
        <v>140</v>
      </c>
      <c r="G22469" t="s">
        <v>140</v>
      </c>
    </row>
    <row r="22470" spans="1:7" x14ac:dyDescent="0.35">
      <c r="A22470" t="s">
        <v>25</v>
      </c>
      <c r="B22470" t="s">
        <v>339</v>
      </c>
      <c r="C22470">
        <v>23</v>
      </c>
      <c r="D22470" t="s">
        <v>147</v>
      </c>
      <c r="E22470" t="s">
        <v>930</v>
      </c>
      <c r="F22470" t="s">
        <v>140</v>
      </c>
      <c r="G22470" t="s">
        <v>140</v>
      </c>
    </row>
    <row r="22471" spans="1:7" x14ac:dyDescent="0.35">
      <c r="A22471" t="s">
        <v>26</v>
      </c>
      <c r="B22471" t="s">
        <v>2007</v>
      </c>
      <c r="C22471">
        <v>79</v>
      </c>
      <c r="D22471" t="s">
        <v>293</v>
      </c>
      <c r="E22471" t="s">
        <v>539</v>
      </c>
      <c r="F22471" t="s">
        <v>140</v>
      </c>
      <c r="G22471" t="s">
        <v>140</v>
      </c>
    </row>
    <row r="22472" spans="1:7" x14ac:dyDescent="0.35">
      <c r="A22472" t="s">
        <v>26</v>
      </c>
      <c r="B22472" t="s">
        <v>2008</v>
      </c>
      <c r="C22472">
        <v>172</v>
      </c>
      <c r="D22472" t="s">
        <v>1065</v>
      </c>
      <c r="E22472" t="s">
        <v>1190</v>
      </c>
      <c r="F22472" t="s">
        <v>140</v>
      </c>
      <c r="G22472" t="s">
        <v>140</v>
      </c>
    </row>
    <row r="22473" spans="1:7" x14ac:dyDescent="0.35">
      <c r="A22473" t="s">
        <v>26</v>
      </c>
      <c r="B22473" t="s">
        <v>339</v>
      </c>
      <c r="C22473">
        <v>23</v>
      </c>
      <c r="D22473" t="s">
        <v>140</v>
      </c>
      <c r="E22473" t="s">
        <v>177</v>
      </c>
      <c r="F22473" t="s">
        <v>140</v>
      </c>
      <c r="G22473" t="s">
        <v>140</v>
      </c>
    </row>
    <row r="22474" spans="1:7" x14ac:dyDescent="0.35">
      <c r="A22474" t="s">
        <v>27</v>
      </c>
      <c r="B22474" t="s">
        <v>2007</v>
      </c>
      <c r="C22474">
        <v>59</v>
      </c>
      <c r="D22474" t="s">
        <v>1004</v>
      </c>
      <c r="E22474" t="s">
        <v>1230</v>
      </c>
      <c r="F22474" t="s">
        <v>140</v>
      </c>
      <c r="G22474" t="s">
        <v>140</v>
      </c>
    </row>
    <row r="22475" spans="1:7" x14ac:dyDescent="0.35">
      <c r="A22475" t="s">
        <v>27</v>
      </c>
      <c r="B22475" t="s">
        <v>2008</v>
      </c>
      <c r="C22475">
        <v>212</v>
      </c>
      <c r="D22475" t="s">
        <v>1019</v>
      </c>
      <c r="E22475" t="s">
        <v>1208</v>
      </c>
      <c r="F22475" t="s">
        <v>1010</v>
      </c>
      <c r="G22475" t="s">
        <v>140</v>
      </c>
    </row>
    <row r="22476" spans="1:7" x14ac:dyDescent="0.35">
      <c r="A22476" t="s">
        <v>27</v>
      </c>
      <c r="B22476" t="s">
        <v>339</v>
      </c>
      <c r="C22476">
        <v>23</v>
      </c>
      <c r="D22476" t="s">
        <v>515</v>
      </c>
      <c r="E22476" t="s">
        <v>514</v>
      </c>
      <c r="F22476" t="s">
        <v>140</v>
      </c>
      <c r="G22476" t="s">
        <v>140</v>
      </c>
    </row>
    <row r="22477" spans="1:7" x14ac:dyDescent="0.35">
      <c r="A22477" t="s">
        <v>28</v>
      </c>
      <c r="B22477" t="s">
        <v>2007</v>
      </c>
      <c r="C22477">
        <v>53</v>
      </c>
      <c r="D22477" t="s">
        <v>961</v>
      </c>
      <c r="E22477" t="s">
        <v>960</v>
      </c>
      <c r="F22477" t="s">
        <v>140</v>
      </c>
      <c r="G22477" t="s">
        <v>140</v>
      </c>
    </row>
    <row r="22478" spans="1:7" x14ac:dyDescent="0.35">
      <c r="A22478" t="s">
        <v>28</v>
      </c>
      <c r="B22478" t="s">
        <v>2008</v>
      </c>
      <c r="C22478">
        <v>177</v>
      </c>
      <c r="D22478" t="s">
        <v>1066</v>
      </c>
      <c r="E22478" t="s">
        <v>938</v>
      </c>
      <c r="F22478" t="s">
        <v>140</v>
      </c>
      <c r="G22478" t="s">
        <v>1016</v>
      </c>
    </row>
    <row r="22479" spans="1:7" x14ac:dyDescent="0.35">
      <c r="A22479" t="s">
        <v>28</v>
      </c>
      <c r="B22479" t="s">
        <v>339</v>
      </c>
      <c r="C22479">
        <v>16</v>
      </c>
      <c r="D22479" t="s">
        <v>140</v>
      </c>
      <c r="E22479" t="s">
        <v>177</v>
      </c>
      <c r="F22479" t="s">
        <v>140</v>
      </c>
      <c r="G22479" t="s">
        <v>140</v>
      </c>
    </row>
    <row r="22480" spans="1:7" x14ac:dyDescent="0.35">
      <c r="A22480" t="s">
        <v>29</v>
      </c>
      <c r="B22480" t="s">
        <v>2007</v>
      </c>
      <c r="C22480">
        <v>75</v>
      </c>
      <c r="D22480" t="s">
        <v>1023</v>
      </c>
      <c r="E22480" t="s">
        <v>1198</v>
      </c>
      <c r="F22480" t="s">
        <v>140</v>
      </c>
      <c r="G22480" t="s">
        <v>140</v>
      </c>
    </row>
    <row r="22481" spans="1:7" x14ac:dyDescent="0.35">
      <c r="A22481" t="s">
        <v>29</v>
      </c>
      <c r="B22481" t="s">
        <v>2008</v>
      </c>
      <c r="C22481">
        <v>199</v>
      </c>
      <c r="D22481" t="s">
        <v>1098</v>
      </c>
      <c r="E22481" t="s">
        <v>1204</v>
      </c>
      <c r="F22481" t="s">
        <v>140</v>
      </c>
      <c r="G22481" t="s">
        <v>140</v>
      </c>
    </row>
    <row r="22482" spans="1:7" x14ac:dyDescent="0.35">
      <c r="A22482" t="s">
        <v>29</v>
      </c>
      <c r="B22482" t="s">
        <v>339</v>
      </c>
      <c r="C22482">
        <v>32</v>
      </c>
      <c r="D22482" t="s">
        <v>140</v>
      </c>
      <c r="E22482" t="s">
        <v>177</v>
      </c>
      <c r="F22482" t="s">
        <v>140</v>
      </c>
      <c r="G22482" t="s">
        <v>140</v>
      </c>
    </row>
    <row r="22483" spans="1:7" x14ac:dyDescent="0.35">
      <c r="A22483" t="s">
        <v>30</v>
      </c>
      <c r="B22483" t="s">
        <v>2007</v>
      </c>
      <c r="C22483">
        <v>47</v>
      </c>
      <c r="D22483" t="s">
        <v>939</v>
      </c>
      <c r="E22483" t="s">
        <v>938</v>
      </c>
      <c r="F22483" t="s">
        <v>140</v>
      </c>
      <c r="G22483" t="s">
        <v>140</v>
      </c>
    </row>
    <row r="22484" spans="1:7" x14ac:dyDescent="0.35">
      <c r="A22484" t="s">
        <v>30</v>
      </c>
      <c r="B22484" t="s">
        <v>2008</v>
      </c>
      <c r="C22484">
        <v>190</v>
      </c>
      <c r="D22484" t="s">
        <v>1047</v>
      </c>
      <c r="E22484" t="s">
        <v>1116</v>
      </c>
      <c r="F22484" t="s">
        <v>140</v>
      </c>
      <c r="G22484" t="s">
        <v>140</v>
      </c>
    </row>
    <row r="22485" spans="1:7" x14ac:dyDescent="0.35">
      <c r="A22485" t="s">
        <v>30</v>
      </c>
      <c r="B22485" t="s">
        <v>339</v>
      </c>
      <c r="C22485">
        <v>17</v>
      </c>
      <c r="D22485" t="s">
        <v>939</v>
      </c>
      <c r="E22485" t="s">
        <v>938</v>
      </c>
      <c r="F22485" t="s">
        <v>140</v>
      </c>
      <c r="G22485" t="s">
        <v>140</v>
      </c>
    </row>
    <row r="22486" spans="1:7" x14ac:dyDescent="0.35">
      <c r="A22486" t="s">
        <v>31</v>
      </c>
      <c r="B22486" t="s">
        <v>2007</v>
      </c>
      <c r="C22486">
        <v>81</v>
      </c>
      <c r="D22486" t="s">
        <v>422</v>
      </c>
      <c r="E22486" t="s">
        <v>423</v>
      </c>
      <c r="F22486" t="s">
        <v>140</v>
      </c>
      <c r="G22486" t="s">
        <v>140</v>
      </c>
    </row>
    <row r="22487" spans="1:7" x14ac:dyDescent="0.35">
      <c r="A22487" t="s">
        <v>31</v>
      </c>
      <c r="B22487" t="s">
        <v>2008</v>
      </c>
      <c r="C22487">
        <v>121</v>
      </c>
      <c r="D22487" t="s">
        <v>574</v>
      </c>
      <c r="E22487" t="s">
        <v>1114</v>
      </c>
      <c r="F22487" t="s">
        <v>140</v>
      </c>
      <c r="G22487" t="s">
        <v>1010</v>
      </c>
    </row>
    <row r="22488" spans="1:7" x14ac:dyDescent="0.35">
      <c r="A22488" t="s">
        <v>31</v>
      </c>
      <c r="B22488" t="s">
        <v>339</v>
      </c>
      <c r="C22488">
        <v>6</v>
      </c>
      <c r="D22488" t="s">
        <v>574</v>
      </c>
      <c r="E22488" t="s">
        <v>806</v>
      </c>
      <c r="F22488" t="s">
        <v>140</v>
      </c>
      <c r="G22488" t="s">
        <v>140</v>
      </c>
    </row>
    <row r="22489" spans="1:7" x14ac:dyDescent="0.35">
      <c r="A22489" t="s">
        <v>32</v>
      </c>
      <c r="B22489" t="s">
        <v>2007</v>
      </c>
      <c r="C22489">
        <v>1533</v>
      </c>
      <c r="D22489" t="s">
        <v>99</v>
      </c>
      <c r="E22489" t="s">
        <v>1122</v>
      </c>
      <c r="F22489" t="s">
        <v>1022</v>
      </c>
      <c r="G22489" t="s">
        <v>140</v>
      </c>
    </row>
    <row r="22490" spans="1:7" x14ac:dyDescent="0.35">
      <c r="A22490" t="s">
        <v>32</v>
      </c>
      <c r="B22490" t="s">
        <v>2008</v>
      </c>
      <c r="C22490">
        <v>3857</v>
      </c>
      <c r="D22490" t="s">
        <v>1052</v>
      </c>
      <c r="E22490" t="s">
        <v>870</v>
      </c>
      <c r="F22490" t="s">
        <v>1008</v>
      </c>
      <c r="G22490" t="s">
        <v>1022</v>
      </c>
    </row>
    <row r="22491" spans="1:7" x14ac:dyDescent="0.35">
      <c r="A22491" t="s">
        <v>32</v>
      </c>
      <c r="B22491" t="s">
        <v>339</v>
      </c>
      <c r="C22491">
        <v>481</v>
      </c>
      <c r="D22491" t="s">
        <v>1052</v>
      </c>
      <c r="E22491" t="s">
        <v>1198</v>
      </c>
      <c r="F22491" t="s">
        <v>1008</v>
      </c>
      <c r="G22491" t="s">
        <v>140</v>
      </c>
    </row>
    <row r="22493" spans="1:7" x14ac:dyDescent="0.35">
      <c r="A22493" t="s">
        <v>2037</v>
      </c>
    </row>
    <row r="22494" spans="1:7" x14ac:dyDescent="0.35">
      <c r="A22494" t="s">
        <v>2</v>
      </c>
      <c r="B22494" t="s">
        <v>1164</v>
      </c>
      <c r="C22494" t="s">
        <v>3</v>
      </c>
      <c r="D22494" t="s">
        <v>85</v>
      </c>
      <c r="E22494" t="s">
        <v>86</v>
      </c>
      <c r="F22494" t="s">
        <v>1133</v>
      </c>
      <c r="G22494" t="s">
        <v>136</v>
      </c>
    </row>
    <row r="22495" spans="1:7" x14ac:dyDescent="0.35">
      <c r="A22495" t="s">
        <v>8</v>
      </c>
      <c r="B22495" t="s">
        <v>1165</v>
      </c>
      <c r="C22495">
        <v>84</v>
      </c>
      <c r="D22495" t="s">
        <v>1064</v>
      </c>
      <c r="E22495" t="s">
        <v>1115</v>
      </c>
      <c r="F22495" t="s">
        <v>140</v>
      </c>
      <c r="G22495" t="s">
        <v>1019</v>
      </c>
    </row>
    <row r="22496" spans="1:7" x14ac:dyDescent="0.35">
      <c r="A22496" t="s">
        <v>8</v>
      </c>
      <c r="B22496" t="s">
        <v>1166</v>
      </c>
      <c r="C22496">
        <v>139</v>
      </c>
      <c r="D22496" t="s">
        <v>664</v>
      </c>
      <c r="E22496" t="s">
        <v>665</v>
      </c>
      <c r="F22496" t="s">
        <v>140</v>
      </c>
      <c r="G22496" t="s">
        <v>140</v>
      </c>
    </row>
    <row r="22497" spans="1:7" x14ac:dyDescent="0.35">
      <c r="A22497" t="s">
        <v>9</v>
      </c>
      <c r="B22497" t="s">
        <v>1165</v>
      </c>
      <c r="C22497">
        <v>120</v>
      </c>
      <c r="D22497" t="s">
        <v>1055</v>
      </c>
      <c r="E22497" t="s">
        <v>1159</v>
      </c>
      <c r="F22497" t="s">
        <v>140</v>
      </c>
      <c r="G22497" t="s">
        <v>140</v>
      </c>
    </row>
    <row r="22498" spans="1:7" x14ac:dyDescent="0.35">
      <c r="A22498" t="s">
        <v>9</v>
      </c>
      <c r="B22498" t="s">
        <v>1166</v>
      </c>
      <c r="C22498">
        <v>152</v>
      </c>
      <c r="D22498" t="s">
        <v>1066</v>
      </c>
      <c r="E22498" t="s">
        <v>1202</v>
      </c>
      <c r="F22498" t="s">
        <v>140</v>
      </c>
      <c r="G22498" t="s">
        <v>140</v>
      </c>
    </row>
    <row r="22499" spans="1:7" x14ac:dyDescent="0.35">
      <c r="A22499" t="s">
        <v>10</v>
      </c>
      <c r="B22499" t="s">
        <v>1165</v>
      </c>
      <c r="C22499">
        <v>100</v>
      </c>
      <c r="D22499" t="s">
        <v>1044</v>
      </c>
      <c r="E22499" t="s">
        <v>1112</v>
      </c>
      <c r="F22499" t="s">
        <v>1014</v>
      </c>
      <c r="G22499" t="s">
        <v>140</v>
      </c>
    </row>
    <row r="22500" spans="1:7" x14ac:dyDescent="0.35">
      <c r="A22500" t="s">
        <v>10</v>
      </c>
      <c r="B22500" t="s">
        <v>1166</v>
      </c>
      <c r="C22500">
        <v>113</v>
      </c>
      <c r="D22500" t="s">
        <v>1046</v>
      </c>
      <c r="E22500" t="s">
        <v>1119</v>
      </c>
      <c r="F22500" t="s">
        <v>140</v>
      </c>
      <c r="G22500" t="s">
        <v>140</v>
      </c>
    </row>
    <row r="22501" spans="1:7" x14ac:dyDescent="0.35">
      <c r="A22501" t="s">
        <v>11</v>
      </c>
      <c r="B22501" t="s">
        <v>1165</v>
      </c>
      <c r="C22501">
        <v>104</v>
      </c>
      <c r="D22501" t="s">
        <v>1012</v>
      </c>
      <c r="E22501" t="s">
        <v>774</v>
      </c>
      <c r="F22501" t="s">
        <v>1008</v>
      </c>
      <c r="G22501" t="s">
        <v>140</v>
      </c>
    </row>
    <row r="22502" spans="1:7" x14ac:dyDescent="0.35">
      <c r="A22502" t="s">
        <v>11</v>
      </c>
      <c r="B22502" t="s">
        <v>1166</v>
      </c>
      <c r="C22502">
        <v>171</v>
      </c>
      <c r="D22502" t="s">
        <v>929</v>
      </c>
      <c r="E22502" t="s">
        <v>928</v>
      </c>
      <c r="F22502" t="s">
        <v>140</v>
      </c>
      <c r="G22502" t="s">
        <v>140</v>
      </c>
    </row>
    <row r="22503" spans="1:7" x14ac:dyDescent="0.35">
      <c r="A22503" t="s">
        <v>12</v>
      </c>
      <c r="B22503" t="s">
        <v>1165</v>
      </c>
      <c r="C22503">
        <v>7</v>
      </c>
      <c r="D22503" t="s">
        <v>140</v>
      </c>
      <c r="E22503" t="s">
        <v>177</v>
      </c>
      <c r="F22503" t="s">
        <v>140</v>
      </c>
      <c r="G22503" t="s">
        <v>140</v>
      </c>
    </row>
    <row r="22504" spans="1:7" x14ac:dyDescent="0.35">
      <c r="A22504" t="s">
        <v>12</v>
      </c>
      <c r="B22504" t="s">
        <v>1166</v>
      </c>
      <c r="C22504">
        <v>236</v>
      </c>
      <c r="D22504" t="s">
        <v>527</v>
      </c>
      <c r="E22504" t="s">
        <v>987</v>
      </c>
      <c r="F22504" t="s">
        <v>1013</v>
      </c>
      <c r="G22504" t="s">
        <v>140</v>
      </c>
    </row>
    <row r="22505" spans="1:7" x14ac:dyDescent="0.35">
      <c r="A22505" t="s">
        <v>13</v>
      </c>
      <c r="B22505" t="s">
        <v>1165</v>
      </c>
      <c r="C22505">
        <v>7</v>
      </c>
      <c r="D22505" t="s">
        <v>140</v>
      </c>
      <c r="E22505" t="s">
        <v>177</v>
      </c>
      <c r="F22505" t="s">
        <v>140</v>
      </c>
      <c r="G22505" t="s">
        <v>140</v>
      </c>
    </row>
    <row r="22506" spans="1:7" x14ac:dyDescent="0.35">
      <c r="A22506" t="s">
        <v>13</v>
      </c>
      <c r="B22506" t="s">
        <v>1166</v>
      </c>
      <c r="C22506">
        <v>169</v>
      </c>
      <c r="D22506" t="s">
        <v>1067</v>
      </c>
      <c r="E22506" t="s">
        <v>1111</v>
      </c>
      <c r="F22506" t="s">
        <v>140</v>
      </c>
      <c r="G22506" t="s">
        <v>140</v>
      </c>
    </row>
    <row r="22507" spans="1:7" x14ac:dyDescent="0.35">
      <c r="A22507" t="s">
        <v>14</v>
      </c>
      <c r="B22507" t="s">
        <v>1165</v>
      </c>
      <c r="C22507">
        <v>58</v>
      </c>
      <c r="D22507" t="s">
        <v>1023</v>
      </c>
      <c r="E22507" t="s">
        <v>1198</v>
      </c>
      <c r="F22507" t="s">
        <v>140</v>
      </c>
      <c r="G22507" t="s">
        <v>140</v>
      </c>
    </row>
    <row r="22508" spans="1:7" x14ac:dyDescent="0.35">
      <c r="A22508" t="s">
        <v>14</v>
      </c>
      <c r="B22508" t="s">
        <v>1166</v>
      </c>
      <c r="C22508">
        <v>160</v>
      </c>
      <c r="D22508" t="s">
        <v>971</v>
      </c>
      <c r="E22508" t="s">
        <v>1207</v>
      </c>
      <c r="F22508" t="s">
        <v>140</v>
      </c>
      <c r="G22508" t="s">
        <v>140</v>
      </c>
    </row>
    <row r="22509" spans="1:7" x14ac:dyDescent="0.35">
      <c r="A22509" t="s">
        <v>15</v>
      </c>
      <c r="B22509" t="s">
        <v>1165</v>
      </c>
      <c r="C22509">
        <v>96</v>
      </c>
      <c r="D22509" t="s">
        <v>1021</v>
      </c>
      <c r="E22509" t="s">
        <v>1148</v>
      </c>
      <c r="F22509" t="s">
        <v>140</v>
      </c>
      <c r="G22509" t="s">
        <v>140</v>
      </c>
    </row>
    <row r="22510" spans="1:7" x14ac:dyDescent="0.35">
      <c r="A22510" t="s">
        <v>15</v>
      </c>
      <c r="B22510" t="s">
        <v>1166</v>
      </c>
      <c r="C22510">
        <v>124</v>
      </c>
      <c r="D22510" t="s">
        <v>1044</v>
      </c>
      <c r="E22510" t="s">
        <v>1110</v>
      </c>
      <c r="F22510" t="s">
        <v>140</v>
      </c>
      <c r="G22510" t="s">
        <v>1063</v>
      </c>
    </row>
    <row r="22511" spans="1:7" x14ac:dyDescent="0.35">
      <c r="A22511" t="s">
        <v>16</v>
      </c>
      <c r="B22511" t="s">
        <v>1165</v>
      </c>
      <c r="C22511">
        <v>132</v>
      </c>
      <c r="D22511" t="s">
        <v>1053</v>
      </c>
      <c r="E22511" t="s">
        <v>1110</v>
      </c>
      <c r="F22511" t="s">
        <v>140</v>
      </c>
      <c r="G22511" t="s">
        <v>140</v>
      </c>
    </row>
    <row r="22512" spans="1:7" x14ac:dyDescent="0.35">
      <c r="A22512" t="s">
        <v>16</v>
      </c>
      <c r="B22512" t="s">
        <v>1166</v>
      </c>
      <c r="C22512">
        <v>141</v>
      </c>
      <c r="D22512" t="s">
        <v>1017</v>
      </c>
      <c r="E22512" t="s">
        <v>1183</v>
      </c>
      <c r="F22512" t="s">
        <v>1012</v>
      </c>
      <c r="G22512" t="s">
        <v>140</v>
      </c>
    </row>
    <row r="22513" spans="1:7" x14ac:dyDescent="0.35">
      <c r="A22513" t="s">
        <v>17</v>
      </c>
      <c r="B22513" t="s">
        <v>1165</v>
      </c>
      <c r="C22513">
        <v>122</v>
      </c>
      <c r="D22513" t="s">
        <v>971</v>
      </c>
      <c r="E22513" t="s">
        <v>870</v>
      </c>
      <c r="F22513" t="s">
        <v>1013</v>
      </c>
      <c r="G22513" t="s">
        <v>140</v>
      </c>
    </row>
    <row r="22514" spans="1:7" x14ac:dyDescent="0.35">
      <c r="A22514" t="s">
        <v>17</v>
      </c>
      <c r="B22514" t="s">
        <v>1166</v>
      </c>
      <c r="C22514">
        <v>122</v>
      </c>
      <c r="D22514" t="s">
        <v>1051</v>
      </c>
      <c r="E22514" t="s">
        <v>1118</v>
      </c>
      <c r="F22514" t="s">
        <v>140</v>
      </c>
      <c r="G22514" t="s">
        <v>140</v>
      </c>
    </row>
    <row r="22515" spans="1:7" x14ac:dyDescent="0.35">
      <c r="A22515" t="s">
        <v>18</v>
      </c>
      <c r="B22515" t="s">
        <v>1165</v>
      </c>
      <c r="C22515">
        <v>11</v>
      </c>
      <c r="D22515" t="s">
        <v>140</v>
      </c>
      <c r="E22515" t="s">
        <v>177</v>
      </c>
      <c r="F22515" t="s">
        <v>140</v>
      </c>
      <c r="G22515" t="s">
        <v>140</v>
      </c>
    </row>
    <row r="22516" spans="1:7" x14ac:dyDescent="0.35">
      <c r="A22516" t="s">
        <v>18</v>
      </c>
      <c r="B22516" t="s">
        <v>1166</v>
      </c>
      <c r="C22516">
        <v>194</v>
      </c>
      <c r="D22516" t="s">
        <v>1023</v>
      </c>
      <c r="E22516" t="s">
        <v>1109</v>
      </c>
      <c r="F22516" t="s">
        <v>1012</v>
      </c>
      <c r="G22516" t="s">
        <v>140</v>
      </c>
    </row>
    <row r="22517" spans="1:7" x14ac:dyDescent="0.35">
      <c r="A22517" t="s">
        <v>19</v>
      </c>
      <c r="B22517" t="s">
        <v>1165</v>
      </c>
      <c r="C22517">
        <v>73</v>
      </c>
      <c r="D22517" t="s">
        <v>1054</v>
      </c>
      <c r="E22517" t="s">
        <v>1206</v>
      </c>
      <c r="F22517" t="s">
        <v>140</v>
      </c>
      <c r="G22517" t="s">
        <v>140</v>
      </c>
    </row>
    <row r="22518" spans="1:7" x14ac:dyDescent="0.35">
      <c r="A22518" t="s">
        <v>19</v>
      </c>
      <c r="B22518" t="s">
        <v>1166</v>
      </c>
      <c r="C22518">
        <v>162</v>
      </c>
      <c r="D22518" t="s">
        <v>89</v>
      </c>
      <c r="E22518" t="s">
        <v>132</v>
      </c>
      <c r="F22518" t="s">
        <v>1050</v>
      </c>
      <c r="G22518" t="s">
        <v>140</v>
      </c>
    </row>
    <row r="22519" spans="1:7" x14ac:dyDescent="0.35">
      <c r="A22519" t="s">
        <v>20</v>
      </c>
      <c r="B22519" t="s">
        <v>1165</v>
      </c>
      <c r="C22519">
        <v>154</v>
      </c>
      <c r="D22519" t="s">
        <v>1046</v>
      </c>
      <c r="E22519" t="s">
        <v>1119</v>
      </c>
      <c r="F22519" t="s">
        <v>140</v>
      </c>
      <c r="G22519" t="s">
        <v>140</v>
      </c>
    </row>
    <row r="22520" spans="1:7" x14ac:dyDescent="0.35">
      <c r="A22520" t="s">
        <v>20</v>
      </c>
      <c r="B22520" t="s">
        <v>1166</v>
      </c>
      <c r="C22520">
        <v>107</v>
      </c>
      <c r="D22520" t="s">
        <v>1052</v>
      </c>
      <c r="E22520" t="s">
        <v>1146</v>
      </c>
      <c r="F22520" t="s">
        <v>140</v>
      </c>
      <c r="G22520" t="s">
        <v>140</v>
      </c>
    </row>
    <row r="22521" spans="1:7" x14ac:dyDescent="0.35">
      <c r="A22521" t="s">
        <v>21</v>
      </c>
      <c r="B22521" t="s">
        <v>1166</v>
      </c>
      <c r="C22521">
        <v>233</v>
      </c>
      <c r="D22521" t="s">
        <v>147</v>
      </c>
      <c r="E22521" t="s">
        <v>930</v>
      </c>
      <c r="F22521" t="s">
        <v>140</v>
      </c>
      <c r="G22521" t="s">
        <v>140</v>
      </c>
    </row>
    <row r="22522" spans="1:7" x14ac:dyDescent="0.35">
      <c r="A22522" t="s">
        <v>22</v>
      </c>
      <c r="B22522" t="s">
        <v>1165</v>
      </c>
      <c r="C22522">
        <v>112</v>
      </c>
      <c r="D22522" t="s">
        <v>87</v>
      </c>
      <c r="E22522" t="s">
        <v>88</v>
      </c>
      <c r="F22522" t="s">
        <v>140</v>
      </c>
      <c r="G22522" t="s">
        <v>140</v>
      </c>
    </row>
    <row r="22523" spans="1:7" x14ac:dyDescent="0.35">
      <c r="A22523" t="s">
        <v>22</v>
      </c>
      <c r="B22523" t="s">
        <v>1166</v>
      </c>
      <c r="C22523">
        <v>122</v>
      </c>
      <c r="D22523" t="s">
        <v>983</v>
      </c>
      <c r="E22523" t="s">
        <v>982</v>
      </c>
      <c r="F22523" t="s">
        <v>140</v>
      </c>
      <c r="G22523" t="s">
        <v>140</v>
      </c>
    </row>
    <row r="22524" spans="1:7" x14ac:dyDescent="0.35">
      <c r="A22524" t="s">
        <v>23</v>
      </c>
      <c r="B22524" t="s">
        <v>1165</v>
      </c>
      <c r="C22524">
        <v>105</v>
      </c>
      <c r="D22524" t="s">
        <v>517</v>
      </c>
      <c r="E22524" t="s">
        <v>1167</v>
      </c>
      <c r="F22524" t="s">
        <v>1012</v>
      </c>
      <c r="G22524" t="s">
        <v>140</v>
      </c>
    </row>
    <row r="22525" spans="1:7" x14ac:dyDescent="0.35">
      <c r="A22525" t="s">
        <v>23</v>
      </c>
      <c r="B22525" t="s">
        <v>1166</v>
      </c>
      <c r="C22525">
        <v>111</v>
      </c>
      <c r="D22525" t="s">
        <v>1050</v>
      </c>
      <c r="E22525" t="s">
        <v>1207</v>
      </c>
      <c r="F22525" t="s">
        <v>1016</v>
      </c>
      <c r="G22525" t="s">
        <v>1019</v>
      </c>
    </row>
    <row r="22526" spans="1:7" x14ac:dyDescent="0.35">
      <c r="A22526" t="s">
        <v>24</v>
      </c>
      <c r="B22526" t="s">
        <v>1165</v>
      </c>
      <c r="C22526">
        <v>113</v>
      </c>
      <c r="D22526" t="s">
        <v>1013</v>
      </c>
      <c r="E22526" t="s">
        <v>1145</v>
      </c>
      <c r="F22526" t="s">
        <v>140</v>
      </c>
      <c r="G22526" t="s">
        <v>140</v>
      </c>
    </row>
    <row r="22527" spans="1:7" x14ac:dyDescent="0.35">
      <c r="A22527" t="s">
        <v>24</v>
      </c>
      <c r="B22527" t="s">
        <v>1166</v>
      </c>
      <c r="C22527">
        <v>164</v>
      </c>
      <c r="D22527" t="s">
        <v>548</v>
      </c>
      <c r="E22527" t="s">
        <v>943</v>
      </c>
      <c r="F22527" t="s">
        <v>1014</v>
      </c>
      <c r="G22527" t="s">
        <v>140</v>
      </c>
    </row>
    <row r="22528" spans="1:7" x14ac:dyDescent="0.35">
      <c r="A22528" t="s">
        <v>25</v>
      </c>
      <c r="B22528" t="s">
        <v>1165</v>
      </c>
      <c r="C22528">
        <v>111</v>
      </c>
      <c r="D22528" t="s">
        <v>1018</v>
      </c>
      <c r="E22528" t="s">
        <v>1146</v>
      </c>
      <c r="F22528" t="s">
        <v>140</v>
      </c>
      <c r="G22528" t="s">
        <v>1013</v>
      </c>
    </row>
    <row r="22529" spans="1:7" x14ac:dyDescent="0.35">
      <c r="A22529" t="s">
        <v>25</v>
      </c>
      <c r="B22529" t="s">
        <v>1166</v>
      </c>
      <c r="C22529">
        <v>160</v>
      </c>
      <c r="D22529" t="s">
        <v>838</v>
      </c>
      <c r="E22529" t="s">
        <v>839</v>
      </c>
      <c r="F22529" t="s">
        <v>140</v>
      </c>
      <c r="G22529" t="s">
        <v>140</v>
      </c>
    </row>
    <row r="22530" spans="1:7" x14ac:dyDescent="0.35">
      <c r="A22530" t="s">
        <v>26</v>
      </c>
      <c r="B22530" t="s">
        <v>1165</v>
      </c>
      <c r="C22530">
        <v>120</v>
      </c>
      <c r="D22530" t="s">
        <v>641</v>
      </c>
      <c r="E22530" t="s">
        <v>640</v>
      </c>
      <c r="F22530" t="s">
        <v>140</v>
      </c>
      <c r="G22530" t="s">
        <v>140</v>
      </c>
    </row>
    <row r="22531" spans="1:7" x14ac:dyDescent="0.35">
      <c r="A22531" t="s">
        <v>26</v>
      </c>
      <c r="B22531" t="s">
        <v>1166</v>
      </c>
      <c r="C22531">
        <v>154</v>
      </c>
      <c r="D22531" t="s">
        <v>1045</v>
      </c>
      <c r="E22531" t="s">
        <v>1123</v>
      </c>
      <c r="F22531" t="s">
        <v>140</v>
      </c>
      <c r="G22531" t="s">
        <v>140</v>
      </c>
    </row>
    <row r="22532" spans="1:7" x14ac:dyDescent="0.35">
      <c r="A22532" t="s">
        <v>27</v>
      </c>
      <c r="B22532" t="s">
        <v>1165</v>
      </c>
      <c r="C22532">
        <v>152</v>
      </c>
      <c r="D22532" t="s">
        <v>1014</v>
      </c>
      <c r="E22532" t="s">
        <v>1201</v>
      </c>
      <c r="F22532" t="s">
        <v>1016</v>
      </c>
      <c r="G22532" t="s">
        <v>140</v>
      </c>
    </row>
    <row r="22533" spans="1:7" x14ac:dyDescent="0.35">
      <c r="A22533" t="s">
        <v>27</v>
      </c>
      <c r="B22533" t="s">
        <v>1166</v>
      </c>
      <c r="C22533">
        <v>142</v>
      </c>
      <c r="D22533" t="s">
        <v>1051</v>
      </c>
      <c r="E22533" t="s">
        <v>1118</v>
      </c>
      <c r="F22533" t="s">
        <v>140</v>
      </c>
      <c r="G22533" t="s">
        <v>140</v>
      </c>
    </row>
    <row r="22534" spans="1:7" x14ac:dyDescent="0.35">
      <c r="A22534" t="s">
        <v>28</v>
      </c>
      <c r="B22534" t="s">
        <v>1165</v>
      </c>
      <c r="C22534">
        <v>104</v>
      </c>
      <c r="D22534" t="s">
        <v>660</v>
      </c>
      <c r="E22534" t="s">
        <v>344</v>
      </c>
      <c r="F22534" t="s">
        <v>140</v>
      </c>
      <c r="G22534" t="s">
        <v>1009</v>
      </c>
    </row>
    <row r="22535" spans="1:7" x14ac:dyDescent="0.35">
      <c r="A22535" t="s">
        <v>28</v>
      </c>
      <c r="B22535" t="s">
        <v>1166</v>
      </c>
      <c r="C22535">
        <v>142</v>
      </c>
      <c r="D22535" t="s">
        <v>1052</v>
      </c>
      <c r="E22535" t="s">
        <v>1146</v>
      </c>
      <c r="F22535" t="s">
        <v>140</v>
      </c>
      <c r="G22535" t="s">
        <v>140</v>
      </c>
    </row>
    <row r="22536" spans="1:7" x14ac:dyDescent="0.35">
      <c r="A22536" t="s">
        <v>29</v>
      </c>
      <c r="B22536" t="s">
        <v>1165</v>
      </c>
      <c r="C22536">
        <v>151</v>
      </c>
      <c r="D22536" t="s">
        <v>1007</v>
      </c>
      <c r="E22536" t="s">
        <v>1006</v>
      </c>
      <c r="F22536" t="s">
        <v>140</v>
      </c>
      <c r="G22536" t="s">
        <v>140</v>
      </c>
    </row>
    <row r="22537" spans="1:7" x14ac:dyDescent="0.35">
      <c r="A22537" t="s">
        <v>29</v>
      </c>
      <c r="B22537" t="s">
        <v>1166</v>
      </c>
      <c r="C22537">
        <v>155</v>
      </c>
      <c r="D22537" t="s">
        <v>1014</v>
      </c>
      <c r="E22537" t="s">
        <v>1179</v>
      </c>
      <c r="F22537" t="s">
        <v>140</v>
      </c>
      <c r="G22537" t="s">
        <v>140</v>
      </c>
    </row>
    <row r="22538" spans="1:7" x14ac:dyDescent="0.35">
      <c r="A22538" t="s">
        <v>30</v>
      </c>
      <c r="B22538" t="s">
        <v>1165</v>
      </c>
      <c r="C22538">
        <v>118</v>
      </c>
      <c r="D22538" t="s">
        <v>869</v>
      </c>
      <c r="E22538" t="s">
        <v>870</v>
      </c>
      <c r="F22538" t="s">
        <v>140</v>
      </c>
      <c r="G22538" t="s">
        <v>140</v>
      </c>
    </row>
    <row r="22539" spans="1:7" x14ac:dyDescent="0.35">
      <c r="A22539" t="s">
        <v>30</v>
      </c>
      <c r="B22539" t="s">
        <v>1166</v>
      </c>
      <c r="C22539">
        <v>136</v>
      </c>
      <c r="D22539" t="s">
        <v>1064</v>
      </c>
      <c r="E22539" t="s">
        <v>1113</v>
      </c>
      <c r="F22539" t="s">
        <v>140</v>
      </c>
      <c r="G22539" t="s">
        <v>140</v>
      </c>
    </row>
    <row r="22540" spans="1:7" x14ac:dyDescent="0.35">
      <c r="A22540" t="s">
        <v>31</v>
      </c>
      <c r="B22540" t="s">
        <v>1165</v>
      </c>
      <c r="C22540">
        <v>136</v>
      </c>
      <c r="D22540" t="s">
        <v>996</v>
      </c>
      <c r="E22540" t="s">
        <v>661</v>
      </c>
      <c r="F22540" t="s">
        <v>140</v>
      </c>
      <c r="G22540" t="s">
        <v>1016</v>
      </c>
    </row>
    <row r="22541" spans="1:7" x14ac:dyDescent="0.35">
      <c r="A22541" t="s">
        <v>31</v>
      </c>
      <c r="B22541" t="s">
        <v>1166</v>
      </c>
      <c r="C22541">
        <v>72</v>
      </c>
      <c r="D22541" t="s">
        <v>641</v>
      </c>
      <c r="E22541" t="s">
        <v>640</v>
      </c>
      <c r="F22541" t="s">
        <v>140</v>
      </c>
      <c r="G22541" t="s">
        <v>140</v>
      </c>
    </row>
    <row r="22542" spans="1:7" x14ac:dyDescent="0.35">
      <c r="A22542" t="s">
        <v>32</v>
      </c>
      <c r="B22542" t="s">
        <v>1165</v>
      </c>
      <c r="C22542">
        <v>2290</v>
      </c>
      <c r="D22542" t="s">
        <v>1023</v>
      </c>
      <c r="E22542" t="s">
        <v>997</v>
      </c>
      <c r="F22542" t="s">
        <v>1022</v>
      </c>
      <c r="G22542" t="s">
        <v>1022</v>
      </c>
    </row>
    <row r="22543" spans="1:7" x14ac:dyDescent="0.35">
      <c r="A22543" t="s">
        <v>32</v>
      </c>
      <c r="B22543" t="s">
        <v>1166</v>
      </c>
      <c r="C22543">
        <v>3581</v>
      </c>
      <c r="D22543" t="s">
        <v>733</v>
      </c>
      <c r="E22543" t="s">
        <v>1115</v>
      </c>
      <c r="F22543" t="s">
        <v>1008</v>
      </c>
      <c r="G22543" t="s">
        <v>1022</v>
      </c>
    </row>
    <row r="22545" spans="1:7" x14ac:dyDescent="0.35">
      <c r="A22545" t="s">
        <v>2038</v>
      </c>
    </row>
    <row r="22546" spans="1:7" x14ac:dyDescent="0.35">
      <c r="A22546" t="s">
        <v>2</v>
      </c>
      <c r="B22546" t="s">
        <v>1233</v>
      </c>
      <c r="C22546" t="s">
        <v>3</v>
      </c>
      <c r="D22546" t="s">
        <v>85</v>
      </c>
      <c r="E22546" t="s">
        <v>86</v>
      </c>
      <c r="F22546" t="s">
        <v>1133</v>
      </c>
      <c r="G22546" t="s">
        <v>136</v>
      </c>
    </row>
    <row r="22547" spans="1:7" x14ac:dyDescent="0.35">
      <c r="A22547" t="s">
        <v>8</v>
      </c>
      <c r="B22547" t="s">
        <v>1236</v>
      </c>
      <c r="C22547">
        <v>18</v>
      </c>
      <c r="D22547" t="s">
        <v>105</v>
      </c>
      <c r="E22547" t="s">
        <v>106</v>
      </c>
      <c r="F22547" t="s">
        <v>140</v>
      </c>
      <c r="G22547" t="s">
        <v>140</v>
      </c>
    </row>
    <row r="22548" spans="1:7" x14ac:dyDescent="0.35">
      <c r="A22548" t="s">
        <v>8</v>
      </c>
      <c r="B22548" t="s">
        <v>1234</v>
      </c>
      <c r="C22548">
        <v>86</v>
      </c>
      <c r="D22548" t="s">
        <v>903</v>
      </c>
      <c r="E22548" t="s">
        <v>904</v>
      </c>
      <c r="F22548" t="s">
        <v>140</v>
      </c>
      <c r="G22548" t="s">
        <v>140</v>
      </c>
    </row>
    <row r="22549" spans="1:7" x14ac:dyDescent="0.35">
      <c r="A22549" t="s">
        <v>8</v>
      </c>
      <c r="B22549" t="s">
        <v>1235</v>
      </c>
      <c r="C22549">
        <v>119</v>
      </c>
      <c r="D22549" t="s">
        <v>1048</v>
      </c>
      <c r="E22549" t="s">
        <v>1108</v>
      </c>
      <c r="F22549" t="s">
        <v>140</v>
      </c>
      <c r="G22549" t="s">
        <v>1014</v>
      </c>
    </row>
    <row r="22550" spans="1:7" x14ac:dyDescent="0.35">
      <c r="A22550" t="s">
        <v>9</v>
      </c>
      <c r="B22550" t="s">
        <v>1236</v>
      </c>
      <c r="C22550">
        <v>28</v>
      </c>
      <c r="D22550" t="s">
        <v>1073</v>
      </c>
      <c r="E22550" t="s">
        <v>1213</v>
      </c>
      <c r="F22550" t="s">
        <v>140</v>
      </c>
      <c r="G22550" t="s">
        <v>140</v>
      </c>
    </row>
    <row r="22551" spans="1:7" x14ac:dyDescent="0.35">
      <c r="A22551" t="s">
        <v>9</v>
      </c>
      <c r="B22551" t="s">
        <v>1234</v>
      </c>
      <c r="C22551">
        <v>61</v>
      </c>
      <c r="D22551" t="s">
        <v>1017</v>
      </c>
      <c r="E22551" t="s">
        <v>1208</v>
      </c>
      <c r="F22551" t="s">
        <v>140</v>
      </c>
      <c r="G22551" t="s">
        <v>140</v>
      </c>
    </row>
    <row r="22552" spans="1:7" x14ac:dyDescent="0.35">
      <c r="A22552" t="s">
        <v>9</v>
      </c>
      <c r="B22552" t="s">
        <v>1235</v>
      </c>
      <c r="C22552">
        <v>183</v>
      </c>
      <c r="D22552" t="s">
        <v>1055</v>
      </c>
      <c r="E22552" t="s">
        <v>1159</v>
      </c>
      <c r="F22552" t="s">
        <v>140</v>
      </c>
      <c r="G22552" t="s">
        <v>140</v>
      </c>
    </row>
    <row r="22553" spans="1:7" x14ac:dyDescent="0.35">
      <c r="A22553" t="s">
        <v>10</v>
      </c>
      <c r="B22553" t="s">
        <v>1236</v>
      </c>
      <c r="C22553">
        <v>28</v>
      </c>
      <c r="D22553" t="s">
        <v>140</v>
      </c>
      <c r="E22553" t="s">
        <v>177</v>
      </c>
      <c r="F22553" t="s">
        <v>140</v>
      </c>
      <c r="G22553" t="s">
        <v>140</v>
      </c>
    </row>
    <row r="22554" spans="1:7" x14ac:dyDescent="0.35">
      <c r="A22554" t="s">
        <v>10</v>
      </c>
      <c r="B22554" t="s">
        <v>1234</v>
      </c>
      <c r="C22554">
        <v>84</v>
      </c>
      <c r="D22554" t="s">
        <v>99</v>
      </c>
      <c r="E22554" t="s">
        <v>100</v>
      </c>
      <c r="F22554" t="s">
        <v>140</v>
      </c>
      <c r="G22554" t="s">
        <v>140</v>
      </c>
    </row>
    <row r="22555" spans="1:7" x14ac:dyDescent="0.35">
      <c r="A22555" t="s">
        <v>10</v>
      </c>
      <c r="B22555" t="s">
        <v>1235</v>
      </c>
      <c r="C22555">
        <v>101</v>
      </c>
      <c r="D22555" t="s">
        <v>954</v>
      </c>
      <c r="E22555" t="s">
        <v>1207</v>
      </c>
      <c r="F22555" t="s">
        <v>1012</v>
      </c>
      <c r="G22555" t="s">
        <v>140</v>
      </c>
    </row>
    <row r="22556" spans="1:7" x14ac:dyDescent="0.35">
      <c r="A22556" t="s">
        <v>11</v>
      </c>
      <c r="B22556" t="s">
        <v>1236</v>
      </c>
      <c r="C22556">
        <v>29</v>
      </c>
      <c r="D22556" t="s">
        <v>140</v>
      </c>
      <c r="E22556" t="s">
        <v>177</v>
      </c>
      <c r="F22556" t="s">
        <v>140</v>
      </c>
      <c r="G22556" t="s">
        <v>140</v>
      </c>
    </row>
    <row r="22557" spans="1:7" x14ac:dyDescent="0.35">
      <c r="A22557" t="s">
        <v>11</v>
      </c>
      <c r="B22557" t="s">
        <v>1234</v>
      </c>
      <c r="C22557">
        <v>80</v>
      </c>
      <c r="D22557" t="s">
        <v>929</v>
      </c>
      <c r="E22557" t="s">
        <v>928</v>
      </c>
      <c r="F22557" t="s">
        <v>140</v>
      </c>
      <c r="G22557" t="s">
        <v>140</v>
      </c>
    </row>
    <row r="22558" spans="1:7" x14ac:dyDescent="0.35">
      <c r="A22558" t="s">
        <v>11</v>
      </c>
      <c r="B22558" t="s">
        <v>1235</v>
      </c>
      <c r="C22558">
        <v>166</v>
      </c>
      <c r="D22558" t="s">
        <v>1068</v>
      </c>
      <c r="E22558" t="s">
        <v>918</v>
      </c>
      <c r="F22558" t="s">
        <v>1022</v>
      </c>
      <c r="G22558" t="s">
        <v>140</v>
      </c>
    </row>
    <row r="22559" spans="1:7" x14ac:dyDescent="0.35">
      <c r="A22559" t="s">
        <v>12</v>
      </c>
      <c r="B22559" t="s">
        <v>1236</v>
      </c>
      <c r="C22559">
        <v>22</v>
      </c>
      <c r="D22559" t="s">
        <v>140</v>
      </c>
      <c r="E22559" t="s">
        <v>177</v>
      </c>
      <c r="F22559" t="s">
        <v>140</v>
      </c>
      <c r="G22559" t="s">
        <v>140</v>
      </c>
    </row>
    <row r="22560" spans="1:7" x14ac:dyDescent="0.35">
      <c r="A22560" t="s">
        <v>12</v>
      </c>
      <c r="B22560" t="s">
        <v>1234</v>
      </c>
      <c r="C22560">
        <v>81</v>
      </c>
      <c r="D22560" t="s">
        <v>953</v>
      </c>
      <c r="E22560" t="s">
        <v>1114</v>
      </c>
      <c r="F22560" t="s">
        <v>140</v>
      </c>
      <c r="G22560" t="s">
        <v>140</v>
      </c>
    </row>
    <row r="22561" spans="1:7" x14ac:dyDescent="0.35">
      <c r="A22561" t="s">
        <v>12</v>
      </c>
      <c r="B22561" t="s">
        <v>1235</v>
      </c>
      <c r="C22561">
        <v>140</v>
      </c>
      <c r="D22561" t="s">
        <v>664</v>
      </c>
      <c r="E22561" t="s">
        <v>858</v>
      </c>
      <c r="F22561" t="s">
        <v>1063</v>
      </c>
      <c r="G22561" t="s">
        <v>140</v>
      </c>
    </row>
    <row r="22562" spans="1:7" x14ac:dyDescent="0.35">
      <c r="A22562" t="s">
        <v>13</v>
      </c>
      <c r="B22562" t="s">
        <v>1236</v>
      </c>
      <c r="C22562">
        <v>21</v>
      </c>
      <c r="D22562" t="s">
        <v>1004</v>
      </c>
      <c r="E22562" t="s">
        <v>1230</v>
      </c>
      <c r="F22562" t="s">
        <v>140</v>
      </c>
      <c r="G22562" t="s">
        <v>140</v>
      </c>
    </row>
    <row r="22563" spans="1:7" x14ac:dyDescent="0.35">
      <c r="A22563" t="s">
        <v>13</v>
      </c>
      <c r="B22563" t="s">
        <v>1234</v>
      </c>
      <c r="C22563">
        <v>75</v>
      </c>
      <c r="D22563" t="s">
        <v>977</v>
      </c>
      <c r="E22563" t="s">
        <v>1024</v>
      </c>
      <c r="F22563" t="s">
        <v>140</v>
      </c>
      <c r="G22563" t="s">
        <v>140</v>
      </c>
    </row>
    <row r="22564" spans="1:7" x14ac:dyDescent="0.35">
      <c r="A22564" t="s">
        <v>13</v>
      </c>
      <c r="B22564" t="s">
        <v>1235</v>
      </c>
      <c r="C22564">
        <v>80</v>
      </c>
      <c r="D22564" t="s">
        <v>1045</v>
      </c>
      <c r="E22564" t="s">
        <v>1123</v>
      </c>
      <c r="F22564" t="s">
        <v>140</v>
      </c>
      <c r="G22564" t="s">
        <v>140</v>
      </c>
    </row>
    <row r="22565" spans="1:7" x14ac:dyDescent="0.35">
      <c r="A22565" t="s">
        <v>14</v>
      </c>
      <c r="B22565" t="s">
        <v>1236</v>
      </c>
      <c r="C22565">
        <v>19</v>
      </c>
      <c r="D22565" t="s">
        <v>985</v>
      </c>
      <c r="E22565" t="s">
        <v>986</v>
      </c>
      <c r="F22565" t="s">
        <v>140</v>
      </c>
      <c r="G22565" t="s">
        <v>140</v>
      </c>
    </row>
    <row r="22566" spans="1:7" x14ac:dyDescent="0.35">
      <c r="A22566" t="s">
        <v>14</v>
      </c>
      <c r="B22566" t="s">
        <v>1234</v>
      </c>
      <c r="C22566">
        <v>46</v>
      </c>
      <c r="D22566" t="s">
        <v>1066</v>
      </c>
      <c r="E22566" t="s">
        <v>1202</v>
      </c>
      <c r="F22566" t="s">
        <v>140</v>
      </c>
      <c r="G22566" t="s">
        <v>140</v>
      </c>
    </row>
    <row r="22567" spans="1:7" x14ac:dyDescent="0.35">
      <c r="A22567" t="s">
        <v>14</v>
      </c>
      <c r="B22567" t="s">
        <v>1235</v>
      </c>
      <c r="C22567">
        <v>153</v>
      </c>
      <c r="D22567" t="s">
        <v>1004</v>
      </c>
      <c r="E22567" t="s">
        <v>1230</v>
      </c>
      <c r="F22567" t="s">
        <v>140</v>
      </c>
      <c r="G22567" t="s">
        <v>140</v>
      </c>
    </row>
    <row r="22568" spans="1:7" x14ac:dyDescent="0.35">
      <c r="A22568" t="s">
        <v>15</v>
      </c>
      <c r="B22568" t="s">
        <v>1236</v>
      </c>
      <c r="C22568">
        <v>16</v>
      </c>
      <c r="D22568" t="s">
        <v>91</v>
      </c>
      <c r="E22568" t="s">
        <v>902</v>
      </c>
      <c r="F22568" t="s">
        <v>140</v>
      </c>
      <c r="G22568" t="s">
        <v>91</v>
      </c>
    </row>
    <row r="22569" spans="1:7" x14ac:dyDescent="0.35">
      <c r="A22569" t="s">
        <v>15</v>
      </c>
      <c r="B22569" t="s">
        <v>1234</v>
      </c>
      <c r="C22569">
        <v>60</v>
      </c>
      <c r="D22569" t="s">
        <v>919</v>
      </c>
      <c r="E22569" t="s">
        <v>918</v>
      </c>
      <c r="F22569" t="s">
        <v>140</v>
      </c>
      <c r="G22569" t="s">
        <v>140</v>
      </c>
    </row>
    <row r="22570" spans="1:7" x14ac:dyDescent="0.35">
      <c r="A22570" t="s">
        <v>15</v>
      </c>
      <c r="B22570" t="s">
        <v>1235</v>
      </c>
      <c r="C22570">
        <v>144</v>
      </c>
      <c r="D22570" t="s">
        <v>1023</v>
      </c>
      <c r="E22570" t="s">
        <v>1198</v>
      </c>
      <c r="F22570" t="s">
        <v>140</v>
      </c>
      <c r="G22570" t="s">
        <v>140</v>
      </c>
    </row>
    <row r="22571" spans="1:7" x14ac:dyDescent="0.35">
      <c r="A22571" t="s">
        <v>16</v>
      </c>
      <c r="B22571" t="s">
        <v>1236</v>
      </c>
      <c r="C22571">
        <v>12</v>
      </c>
      <c r="D22571" t="s">
        <v>921</v>
      </c>
      <c r="E22571" t="s">
        <v>920</v>
      </c>
      <c r="F22571" t="s">
        <v>140</v>
      </c>
      <c r="G22571" t="s">
        <v>140</v>
      </c>
    </row>
    <row r="22572" spans="1:7" x14ac:dyDescent="0.35">
      <c r="A22572" t="s">
        <v>16</v>
      </c>
      <c r="B22572" t="s">
        <v>1234</v>
      </c>
      <c r="C22572">
        <v>59</v>
      </c>
      <c r="D22572" t="s">
        <v>919</v>
      </c>
      <c r="E22572" t="s">
        <v>918</v>
      </c>
      <c r="F22572" t="s">
        <v>140</v>
      </c>
      <c r="G22572" t="s">
        <v>140</v>
      </c>
    </row>
    <row r="22573" spans="1:7" x14ac:dyDescent="0.35">
      <c r="A22573" t="s">
        <v>16</v>
      </c>
      <c r="B22573" t="s">
        <v>1235</v>
      </c>
      <c r="C22573">
        <v>202</v>
      </c>
      <c r="D22573" t="s">
        <v>1052</v>
      </c>
      <c r="E22573" t="s">
        <v>997</v>
      </c>
      <c r="F22573" t="s">
        <v>1013</v>
      </c>
      <c r="G22573" t="s">
        <v>140</v>
      </c>
    </row>
    <row r="22574" spans="1:7" x14ac:dyDescent="0.35">
      <c r="A22574" t="s">
        <v>17</v>
      </c>
      <c r="B22574" t="s">
        <v>1236</v>
      </c>
      <c r="C22574">
        <v>13</v>
      </c>
      <c r="D22574" t="s">
        <v>140</v>
      </c>
      <c r="E22574" t="s">
        <v>177</v>
      </c>
      <c r="F22574" t="s">
        <v>140</v>
      </c>
      <c r="G22574" t="s">
        <v>140</v>
      </c>
    </row>
    <row r="22575" spans="1:7" x14ac:dyDescent="0.35">
      <c r="A22575" t="s">
        <v>17</v>
      </c>
      <c r="B22575" t="s">
        <v>1234</v>
      </c>
      <c r="C22575">
        <v>90</v>
      </c>
      <c r="D22575" t="s">
        <v>929</v>
      </c>
      <c r="E22575" t="s">
        <v>1112</v>
      </c>
      <c r="F22575" t="s">
        <v>1012</v>
      </c>
      <c r="G22575" t="s">
        <v>140</v>
      </c>
    </row>
    <row r="22576" spans="1:7" x14ac:dyDescent="0.35">
      <c r="A22576" t="s">
        <v>17</v>
      </c>
      <c r="B22576" t="s">
        <v>1235</v>
      </c>
      <c r="C22576">
        <v>141</v>
      </c>
      <c r="D22576" t="s">
        <v>1058</v>
      </c>
      <c r="E22576" t="s">
        <v>1186</v>
      </c>
      <c r="F22576" t="s">
        <v>140</v>
      </c>
      <c r="G22576" t="s">
        <v>140</v>
      </c>
    </row>
    <row r="22577" spans="1:7" x14ac:dyDescent="0.35">
      <c r="A22577" t="s">
        <v>18</v>
      </c>
      <c r="B22577" t="s">
        <v>1236</v>
      </c>
      <c r="C22577">
        <v>13</v>
      </c>
      <c r="D22577" t="s">
        <v>1070</v>
      </c>
      <c r="E22577" t="s">
        <v>1143</v>
      </c>
      <c r="F22577" t="s">
        <v>140</v>
      </c>
      <c r="G22577" t="s">
        <v>140</v>
      </c>
    </row>
    <row r="22578" spans="1:7" x14ac:dyDescent="0.35">
      <c r="A22578" t="s">
        <v>18</v>
      </c>
      <c r="B22578" t="s">
        <v>1234</v>
      </c>
      <c r="C22578">
        <v>85</v>
      </c>
      <c r="D22578" t="s">
        <v>977</v>
      </c>
      <c r="E22578" t="s">
        <v>1024</v>
      </c>
      <c r="F22578" t="s">
        <v>140</v>
      </c>
      <c r="G22578" t="s">
        <v>140</v>
      </c>
    </row>
    <row r="22579" spans="1:7" x14ac:dyDescent="0.35">
      <c r="A22579" t="s">
        <v>18</v>
      </c>
      <c r="B22579" t="s">
        <v>1235</v>
      </c>
      <c r="C22579">
        <v>107</v>
      </c>
      <c r="D22579" t="s">
        <v>1054</v>
      </c>
      <c r="E22579" t="s">
        <v>1213</v>
      </c>
      <c r="F22579" t="s">
        <v>1017</v>
      </c>
      <c r="G22579" t="s">
        <v>140</v>
      </c>
    </row>
    <row r="22580" spans="1:7" x14ac:dyDescent="0.35">
      <c r="A22580" t="s">
        <v>19</v>
      </c>
      <c r="B22580" t="s">
        <v>1236</v>
      </c>
      <c r="C22580">
        <v>15</v>
      </c>
      <c r="D22580" t="s">
        <v>140</v>
      </c>
      <c r="E22580" t="s">
        <v>1137</v>
      </c>
      <c r="F22580" t="s">
        <v>1102</v>
      </c>
      <c r="G22580" t="s">
        <v>140</v>
      </c>
    </row>
    <row r="22581" spans="1:7" x14ac:dyDescent="0.35">
      <c r="A22581" t="s">
        <v>19</v>
      </c>
      <c r="B22581" t="s">
        <v>1234</v>
      </c>
      <c r="C22581">
        <v>62</v>
      </c>
      <c r="D22581" t="s">
        <v>837</v>
      </c>
      <c r="E22581" t="s">
        <v>106</v>
      </c>
      <c r="F22581" t="s">
        <v>1012</v>
      </c>
      <c r="G22581" t="s">
        <v>140</v>
      </c>
    </row>
    <row r="22582" spans="1:7" x14ac:dyDescent="0.35">
      <c r="A22582" t="s">
        <v>19</v>
      </c>
      <c r="B22582" t="s">
        <v>1235</v>
      </c>
      <c r="C22582">
        <v>158</v>
      </c>
      <c r="D22582" t="s">
        <v>1020</v>
      </c>
      <c r="E22582" t="s">
        <v>1207</v>
      </c>
      <c r="F22582" t="s">
        <v>1063</v>
      </c>
      <c r="G22582" t="s">
        <v>140</v>
      </c>
    </row>
    <row r="22583" spans="1:7" x14ac:dyDescent="0.35">
      <c r="A22583" t="s">
        <v>20</v>
      </c>
      <c r="B22583" t="s">
        <v>1236</v>
      </c>
      <c r="C22583">
        <v>29</v>
      </c>
      <c r="D22583" t="s">
        <v>824</v>
      </c>
      <c r="E22583" t="s">
        <v>933</v>
      </c>
      <c r="F22583" t="s">
        <v>140</v>
      </c>
      <c r="G22583" t="s">
        <v>140</v>
      </c>
    </row>
    <row r="22584" spans="1:7" x14ac:dyDescent="0.35">
      <c r="A22584" t="s">
        <v>20</v>
      </c>
      <c r="B22584" t="s">
        <v>1234</v>
      </c>
      <c r="C22584">
        <v>61</v>
      </c>
      <c r="D22584" t="s">
        <v>903</v>
      </c>
      <c r="E22584" t="s">
        <v>904</v>
      </c>
      <c r="F22584" t="s">
        <v>140</v>
      </c>
      <c r="G22584" t="s">
        <v>140</v>
      </c>
    </row>
    <row r="22585" spans="1:7" x14ac:dyDescent="0.35">
      <c r="A22585" t="s">
        <v>20</v>
      </c>
      <c r="B22585" t="s">
        <v>1235</v>
      </c>
      <c r="C22585">
        <v>171</v>
      </c>
      <c r="D22585" t="s">
        <v>1098</v>
      </c>
      <c r="E22585" t="s">
        <v>1204</v>
      </c>
      <c r="F22585" t="s">
        <v>140</v>
      </c>
      <c r="G22585" t="s">
        <v>140</v>
      </c>
    </row>
    <row r="22586" spans="1:7" x14ac:dyDescent="0.35">
      <c r="A22586" t="s">
        <v>21</v>
      </c>
      <c r="B22586" t="s">
        <v>1236</v>
      </c>
      <c r="C22586">
        <v>44</v>
      </c>
      <c r="D22586" t="s">
        <v>788</v>
      </c>
      <c r="E22586" t="s">
        <v>787</v>
      </c>
      <c r="F22586" t="s">
        <v>140</v>
      </c>
      <c r="G22586" t="s">
        <v>140</v>
      </c>
    </row>
    <row r="22587" spans="1:7" x14ac:dyDescent="0.35">
      <c r="A22587" t="s">
        <v>21</v>
      </c>
      <c r="B22587" t="s">
        <v>1234</v>
      </c>
      <c r="C22587">
        <v>38</v>
      </c>
      <c r="D22587" t="s">
        <v>121</v>
      </c>
      <c r="E22587" t="s">
        <v>122</v>
      </c>
      <c r="F22587" t="s">
        <v>140</v>
      </c>
      <c r="G22587" t="s">
        <v>140</v>
      </c>
    </row>
    <row r="22588" spans="1:7" x14ac:dyDescent="0.35">
      <c r="A22588" t="s">
        <v>21</v>
      </c>
      <c r="B22588" t="s">
        <v>1235</v>
      </c>
      <c r="C22588">
        <v>151</v>
      </c>
      <c r="D22588" t="s">
        <v>1049</v>
      </c>
      <c r="E22588" t="s">
        <v>1122</v>
      </c>
      <c r="F22588" t="s">
        <v>140</v>
      </c>
      <c r="G22588" t="s">
        <v>140</v>
      </c>
    </row>
    <row r="22589" spans="1:7" x14ac:dyDescent="0.35">
      <c r="A22589" t="s">
        <v>22</v>
      </c>
      <c r="B22589" t="s">
        <v>1236</v>
      </c>
      <c r="C22589">
        <v>20</v>
      </c>
      <c r="D22589" t="s">
        <v>1072</v>
      </c>
      <c r="E22589" t="s">
        <v>1161</v>
      </c>
      <c r="F22589" t="s">
        <v>140</v>
      </c>
      <c r="G22589" t="s">
        <v>140</v>
      </c>
    </row>
    <row r="22590" spans="1:7" x14ac:dyDescent="0.35">
      <c r="A22590" t="s">
        <v>22</v>
      </c>
      <c r="B22590" t="s">
        <v>1234</v>
      </c>
      <c r="C22590">
        <v>69</v>
      </c>
      <c r="D22590" t="s">
        <v>1059</v>
      </c>
      <c r="E22590" t="s">
        <v>1153</v>
      </c>
      <c r="F22590" t="s">
        <v>140</v>
      </c>
      <c r="G22590" t="s">
        <v>140</v>
      </c>
    </row>
    <row r="22591" spans="1:7" x14ac:dyDescent="0.35">
      <c r="A22591" t="s">
        <v>22</v>
      </c>
      <c r="B22591" t="s">
        <v>1235</v>
      </c>
      <c r="C22591">
        <v>145</v>
      </c>
      <c r="D22591" t="s">
        <v>942</v>
      </c>
      <c r="E22591" t="s">
        <v>943</v>
      </c>
      <c r="F22591" t="s">
        <v>140</v>
      </c>
      <c r="G22591" t="s">
        <v>140</v>
      </c>
    </row>
    <row r="22592" spans="1:7" x14ac:dyDescent="0.35">
      <c r="A22592" t="s">
        <v>23</v>
      </c>
      <c r="B22592" t="s">
        <v>1236</v>
      </c>
      <c r="C22592">
        <v>32</v>
      </c>
      <c r="D22592" t="s">
        <v>1064</v>
      </c>
      <c r="E22592" t="s">
        <v>1113</v>
      </c>
      <c r="F22592" t="s">
        <v>140</v>
      </c>
      <c r="G22592" t="s">
        <v>140</v>
      </c>
    </row>
    <row r="22593" spans="1:7" x14ac:dyDescent="0.35">
      <c r="A22593" t="s">
        <v>23</v>
      </c>
      <c r="B22593" t="s">
        <v>1234</v>
      </c>
      <c r="C22593">
        <v>83</v>
      </c>
      <c r="D22593" t="s">
        <v>950</v>
      </c>
      <c r="E22593" t="s">
        <v>1109</v>
      </c>
      <c r="F22593" t="s">
        <v>1009</v>
      </c>
      <c r="G22593" t="s">
        <v>140</v>
      </c>
    </row>
    <row r="22594" spans="1:7" x14ac:dyDescent="0.35">
      <c r="A22594" t="s">
        <v>23</v>
      </c>
      <c r="B22594" t="s">
        <v>1235</v>
      </c>
      <c r="C22594">
        <v>101</v>
      </c>
      <c r="D22594" t="s">
        <v>458</v>
      </c>
      <c r="E22594" t="s">
        <v>100</v>
      </c>
      <c r="F22594" t="s">
        <v>1009</v>
      </c>
      <c r="G22594" t="s">
        <v>949</v>
      </c>
    </row>
    <row r="22595" spans="1:7" x14ac:dyDescent="0.35">
      <c r="A22595" t="s">
        <v>24</v>
      </c>
      <c r="B22595" t="s">
        <v>1236</v>
      </c>
      <c r="C22595">
        <v>19</v>
      </c>
      <c r="D22595" t="s">
        <v>111</v>
      </c>
      <c r="E22595" t="s">
        <v>112</v>
      </c>
      <c r="F22595" t="s">
        <v>140</v>
      </c>
      <c r="G22595" t="s">
        <v>140</v>
      </c>
    </row>
    <row r="22596" spans="1:7" x14ac:dyDescent="0.35">
      <c r="A22596" t="s">
        <v>24</v>
      </c>
      <c r="B22596" t="s">
        <v>1234</v>
      </c>
      <c r="C22596">
        <v>73</v>
      </c>
      <c r="D22596" t="s">
        <v>1062</v>
      </c>
      <c r="E22596" t="s">
        <v>1109</v>
      </c>
      <c r="F22596" t="s">
        <v>140</v>
      </c>
      <c r="G22596" t="s">
        <v>140</v>
      </c>
    </row>
    <row r="22597" spans="1:7" x14ac:dyDescent="0.35">
      <c r="A22597" t="s">
        <v>24</v>
      </c>
      <c r="B22597" t="s">
        <v>1235</v>
      </c>
      <c r="C22597">
        <v>185</v>
      </c>
      <c r="D22597" t="s">
        <v>875</v>
      </c>
      <c r="E22597" t="s">
        <v>1115</v>
      </c>
      <c r="F22597" t="s">
        <v>1009</v>
      </c>
      <c r="G22597" t="s">
        <v>140</v>
      </c>
    </row>
    <row r="22598" spans="1:7" x14ac:dyDescent="0.35">
      <c r="A22598" t="s">
        <v>25</v>
      </c>
      <c r="B22598" t="s">
        <v>1236</v>
      </c>
      <c r="C22598">
        <v>16</v>
      </c>
      <c r="D22598" t="s">
        <v>1045</v>
      </c>
      <c r="E22598" t="s">
        <v>1123</v>
      </c>
      <c r="F22598" t="s">
        <v>140</v>
      </c>
      <c r="G22598" t="s">
        <v>140</v>
      </c>
    </row>
    <row r="22599" spans="1:7" x14ac:dyDescent="0.35">
      <c r="A22599" t="s">
        <v>25</v>
      </c>
      <c r="B22599" t="s">
        <v>1234</v>
      </c>
      <c r="C22599">
        <v>80</v>
      </c>
      <c r="D22599" t="s">
        <v>517</v>
      </c>
      <c r="E22599" t="s">
        <v>114</v>
      </c>
      <c r="F22599" t="s">
        <v>140</v>
      </c>
      <c r="G22599" t="s">
        <v>1012</v>
      </c>
    </row>
    <row r="22600" spans="1:7" x14ac:dyDescent="0.35">
      <c r="A22600" t="s">
        <v>25</v>
      </c>
      <c r="B22600" t="s">
        <v>1235</v>
      </c>
      <c r="C22600">
        <v>175</v>
      </c>
      <c r="D22600" t="s">
        <v>1012</v>
      </c>
      <c r="E22600" t="s">
        <v>1177</v>
      </c>
      <c r="F22600" t="s">
        <v>140</v>
      </c>
      <c r="G22600" t="s">
        <v>140</v>
      </c>
    </row>
    <row r="22601" spans="1:7" x14ac:dyDescent="0.35">
      <c r="A22601" t="s">
        <v>26</v>
      </c>
      <c r="B22601" t="s">
        <v>1236</v>
      </c>
      <c r="C22601">
        <v>20</v>
      </c>
      <c r="D22601" t="s">
        <v>317</v>
      </c>
      <c r="E22601" t="s">
        <v>316</v>
      </c>
      <c r="F22601" t="s">
        <v>140</v>
      </c>
      <c r="G22601" t="s">
        <v>140</v>
      </c>
    </row>
    <row r="22602" spans="1:7" x14ac:dyDescent="0.35">
      <c r="A22602" t="s">
        <v>26</v>
      </c>
      <c r="B22602" t="s">
        <v>1234</v>
      </c>
      <c r="C22602">
        <v>95</v>
      </c>
      <c r="D22602" t="s">
        <v>113</v>
      </c>
      <c r="E22602" t="s">
        <v>114</v>
      </c>
      <c r="F22602" t="s">
        <v>140</v>
      </c>
      <c r="G22602" t="s">
        <v>140</v>
      </c>
    </row>
    <row r="22603" spans="1:7" x14ac:dyDescent="0.35">
      <c r="A22603" t="s">
        <v>26</v>
      </c>
      <c r="B22603" t="s">
        <v>1235</v>
      </c>
      <c r="C22603">
        <v>159</v>
      </c>
      <c r="D22603" t="s">
        <v>983</v>
      </c>
      <c r="E22603" t="s">
        <v>982</v>
      </c>
      <c r="F22603" t="s">
        <v>140</v>
      </c>
      <c r="G22603" t="s">
        <v>140</v>
      </c>
    </row>
    <row r="22604" spans="1:7" x14ac:dyDescent="0.35">
      <c r="A22604" t="s">
        <v>27</v>
      </c>
      <c r="B22604" t="s">
        <v>1236</v>
      </c>
      <c r="C22604">
        <v>22</v>
      </c>
      <c r="D22604" t="s">
        <v>1052</v>
      </c>
      <c r="E22604" t="s">
        <v>1146</v>
      </c>
      <c r="F22604" t="s">
        <v>140</v>
      </c>
      <c r="G22604" t="s">
        <v>140</v>
      </c>
    </row>
    <row r="22605" spans="1:7" x14ac:dyDescent="0.35">
      <c r="A22605" t="s">
        <v>27</v>
      </c>
      <c r="B22605" t="s">
        <v>1234</v>
      </c>
      <c r="C22605">
        <v>63</v>
      </c>
      <c r="D22605" t="s">
        <v>458</v>
      </c>
      <c r="E22605" t="s">
        <v>990</v>
      </c>
      <c r="F22605" t="s">
        <v>140</v>
      </c>
      <c r="G22605" t="s">
        <v>140</v>
      </c>
    </row>
    <row r="22606" spans="1:7" x14ac:dyDescent="0.35">
      <c r="A22606" t="s">
        <v>27</v>
      </c>
      <c r="B22606" t="s">
        <v>1235</v>
      </c>
      <c r="C22606">
        <v>209</v>
      </c>
      <c r="D22606" t="s">
        <v>1009</v>
      </c>
      <c r="E22606" t="s">
        <v>1180</v>
      </c>
      <c r="F22606" t="s">
        <v>1010</v>
      </c>
      <c r="G22606" t="s">
        <v>140</v>
      </c>
    </row>
    <row r="22607" spans="1:7" x14ac:dyDescent="0.35">
      <c r="A22607" t="s">
        <v>28</v>
      </c>
      <c r="B22607" t="s">
        <v>1236</v>
      </c>
      <c r="C22607">
        <v>21</v>
      </c>
      <c r="D22607" t="s">
        <v>548</v>
      </c>
      <c r="E22607" t="s">
        <v>1157</v>
      </c>
      <c r="F22607" t="s">
        <v>140</v>
      </c>
      <c r="G22607" t="s">
        <v>140</v>
      </c>
    </row>
    <row r="22608" spans="1:7" x14ac:dyDescent="0.35">
      <c r="A22608" t="s">
        <v>28</v>
      </c>
      <c r="B22608" t="s">
        <v>1234</v>
      </c>
      <c r="C22608">
        <v>70</v>
      </c>
      <c r="D22608" t="s">
        <v>99</v>
      </c>
      <c r="E22608" t="s">
        <v>100</v>
      </c>
      <c r="F22608" t="s">
        <v>140</v>
      </c>
      <c r="G22608" t="s">
        <v>140</v>
      </c>
    </row>
    <row r="22609" spans="1:7" x14ac:dyDescent="0.35">
      <c r="A22609" t="s">
        <v>28</v>
      </c>
      <c r="B22609" t="s">
        <v>1235</v>
      </c>
      <c r="C22609">
        <v>155</v>
      </c>
      <c r="D22609" t="s">
        <v>949</v>
      </c>
      <c r="E22609" t="s">
        <v>1147</v>
      </c>
      <c r="F22609" t="s">
        <v>140</v>
      </c>
      <c r="G22609" t="s">
        <v>1013</v>
      </c>
    </row>
    <row r="22610" spans="1:7" x14ac:dyDescent="0.35">
      <c r="A22610" t="s">
        <v>29</v>
      </c>
      <c r="B22610" t="s">
        <v>1236</v>
      </c>
      <c r="C22610">
        <v>24</v>
      </c>
      <c r="D22610" t="s">
        <v>140</v>
      </c>
      <c r="E22610" t="s">
        <v>177</v>
      </c>
      <c r="F22610" t="s">
        <v>140</v>
      </c>
      <c r="G22610" t="s">
        <v>140</v>
      </c>
    </row>
    <row r="22611" spans="1:7" x14ac:dyDescent="0.35">
      <c r="A22611" t="s">
        <v>29</v>
      </c>
      <c r="B22611" t="s">
        <v>1234</v>
      </c>
      <c r="C22611">
        <v>74</v>
      </c>
      <c r="D22611" t="s">
        <v>1058</v>
      </c>
      <c r="E22611" t="s">
        <v>1186</v>
      </c>
      <c r="F22611" t="s">
        <v>140</v>
      </c>
      <c r="G22611" t="s">
        <v>140</v>
      </c>
    </row>
    <row r="22612" spans="1:7" x14ac:dyDescent="0.35">
      <c r="A22612" t="s">
        <v>29</v>
      </c>
      <c r="B22612" t="s">
        <v>1235</v>
      </c>
      <c r="C22612">
        <v>208</v>
      </c>
      <c r="D22612" t="s">
        <v>1043</v>
      </c>
      <c r="E22612" t="s">
        <v>1183</v>
      </c>
      <c r="F22612" t="s">
        <v>140</v>
      </c>
      <c r="G22612" t="s">
        <v>140</v>
      </c>
    </row>
    <row r="22613" spans="1:7" x14ac:dyDescent="0.35">
      <c r="A22613" t="s">
        <v>30</v>
      </c>
      <c r="B22613" t="s">
        <v>1236</v>
      </c>
      <c r="C22613">
        <v>25</v>
      </c>
      <c r="D22613" t="s">
        <v>641</v>
      </c>
      <c r="E22613" t="s">
        <v>640</v>
      </c>
      <c r="F22613" t="s">
        <v>140</v>
      </c>
      <c r="G22613" t="s">
        <v>140</v>
      </c>
    </row>
    <row r="22614" spans="1:7" x14ac:dyDescent="0.35">
      <c r="A22614" t="s">
        <v>30</v>
      </c>
      <c r="B22614" t="s">
        <v>1234</v>
      </c>
      <c r="C22614">
        <v>60</v>
      </c>
      <c r="D22614" t="s">
        <v>1050</v>
      </c>
      <c r="E22614" t="s">
        <v>1147</v>
      </c>
      <c r="F22614" t="s">
        <v>140</v>
      </c>
      <c r="G22614" t="s">
        <v>140</v>
      </c>
    </row>
    <row r="22615" spans="1:7" x14ac:dyDescent="0.35">
      <c r="A22615" t="s">
        <v>30</v>
      </c>
      <c r="B22615" t="s">
        <v>1235</v>
      </c>
      <c r="C22615">
        <v>169</v>
      </c>
      <c r="D22615" t="s">
        <v>1004</v>
      </c>
      <c r="E22615" t="s">
        <v>1230</v>
      </c>
      <c r="F22615" t="s">
        <v>140</v>
      </c>
      <c r="G22615" t="s">
        <v>140</v>
      </c>
    </row>
    <row r="22616" spans="1:7" x14ac:dyDescent="0.35">
      <c r="A22616" t="s">
        <v>31</v>
      </c>
      <c r="B22616" t="s">
        <v>1236</v>
      </c>
      <c r="C22616">
        <v>18</v>
      </c>
      <c r="D22616" t="s">
        <v>140</v>
      </c>
      <c r="E22616" t="s">
        <v>177</v>
      </c>
      <c r="F22616" t="s">
        <v>140</v>
      </c>
      <c r="G22616" t="s">
        <v>140</v>
      </c>
    </row>
    <row r="22617" spans="1:7" x14ac:dyDescent="0.35">
      <c r="A22617" t="s">
        <v>31</v>
      </c>
      <c r="B22617" t="s">
        <v>1234</v>
      </c>
      <c r="C22617">
        <v>102</v>
      </c>
      <c r="D22617" t="s">
        <v>162</v>
      </c>
      <c r="E22617" t="s">
        <v>1088</v>
      </c>
      <c r="F22617" t="s">
        <v>140</v>
      </c>
      <c r="G22617" t="s">
        <v>1016</v>
      </c>
    </row>
    <row r="22618" spans="1:7" x14ac:dyDescent="0.35">
      <c r="A22618" t="s">
        <v>31</v>
      </c>
      <c r="B22618" t="s">
        <v>1235</v>
      </c>
      <c r="C22618">
        <v>88</v>
      </c>
      <c r="D22618" t="s">
        <v>1018</v>
      </c>
      <c r="E22618" t="s">
        <v>1142</v>
      </c>
      <c r="F22618" t="s">
        <v>140</v>
      </c>
      <c r="G22618" t="s">
        <v>140</v>
      </c>
    </row>
    <row r="22619" spans="1:7" x14ac:dyDescent="0.35">
      <c r="A22619" t="s">
        <v>32</v>
      </c>
      <c r="B22619" t="s">
        <v>1236</v>
      </c>
      <c r="C22619">
        <v>524</v>
      </c>
      <c r="D22619" t="s">
        <v>1061</v>
      </c>
      <c r="E22619" t="s">
        <v>110</v>
      </c>
      <c r="F22619" t="s">
        <v>1008</v>
      </c>
      <c r="G22619" t="s">
        <v>1010</v>
      </c>
    </row>
    <row r="22620" spans="1:7" x14ac:dyDescent="0.35">
      <c r="A22620" t="s">
        <v>32</v>
      </c>
      <c r="B22620" t="s">
        <v>1234</v>
      </c>
      <c r="C22620">
        <v>1737</v>
      </c>
      <c r="D22620" t="s">
        <v>1067</v>
      </c>
      <c r="E22620" t="s">
        <v>987</v>
      </c>
      <c r="F22620" t="s">
        <v>1022</v>
      </c>
      <c r="G22620" t="s">
        <v>140</v>
      </c>
    </row>
    <row r="22621" spans="1:7" x14ac:dyDescent="0.35">
      <c r="A22621" t="s">
        <v>32</v>
      </c>
      <c r="B22621" t="s">
        <v>1235</v>
      </c>
      <c r="C22621">
        <v>3610</v>
      </c>
      <c r="D22621" t="s">
        <v>1052</v>
      </c>
      <c r="E22621" t="s">
        <v>870</v>
      </c>
      <c r="F22621" t="s">
        <v>1008</v>
      </c>
      <c r="G22621" t="s">
        <v>1022</v>
      </c>
    </row>
    <row r="22623" spans="1:7" x14ac:dyDescent="0.35">
      <c r="A22623" t="s">
        <v>2039</v>
      </c>
    </row>
    <row r="22624" spans="1:7" x14ac:dyDescent="0.35">
      <c r="A22624" t="s">
        <v>2</v>
      </c>
      <c r="B22624" t="s">
        <v>2013</v>
      </c>
      <c r="C22624" t="s">
        <v>3</v>
      </c>
      <c r="D22624" t="s">
        <v>85</v>
      </c>
      <c r="E22624" t="s">
        <v>86</v>
      </c>
      <c r="F22624" t="s">
        <v>1133</v>
      </c>
      <c r="G22624" t="s">
        <v>136</v>
      </c>
    </row>
    <row r="22625" spans="1:7" x14ac:dyDescent="0.35">
      <c r="A22625" t="s">
        <v>8</v>
      </c>
      <c r="B22625" t="s">
        <v>2014</v>
      </c>
      <c r="C22625">
        <v>86</v>
      </c>
      <c r="D22625" t="s">
        <v>1064</v>
      </c>
      <c r="E22625" t="s">
        <v>1113</v>
      </c>
      <c r="F22625" t="s">
        <v>140</v>
      </c>
      <c r="G22625" t="s">
        <v>140</v>
      </c>
    </row>
    <row r="22626" spans="1:7" x14ac:dyDescent="0.35">
      <c r="A22626" t="s">
        <v>8</v>
      </c>
      <c r="B22626" t="s">
        <v>2015</v>
      </c>
      <c r="C22626">
        <v>136</v>
      </c>
      <c r="D22626" t="s">
        <v>664</v>
      </c>
      <c r="E22626" t="s">
        <v>839</v>
      </c>
      <c r="F22626" t="s">
        <v>140</v>
      </c>
      <c r="G22626" t="s">
        <v>1009</v>
      </c>
    </row>
    <row r="22627" spans="1:7" x14ac:dyDescent="0.35">
      <c r="A22627" t="s">
        <v>8</v>
      </c>
      <c r="B22627" t="s">
        <v>339</v>
      </c>
      <c r="C22627">
        <v>1</v>
      </c>
      <c r="D22627" t="s">
        <v>140</v>
      </c>
      <c r="E22627" t="s">
        <v>177</v>
      </c>
      <c r="F22627" t="s">
        <v>140</v>
      </c>
      <c r="G22627" t="s">
        <v>140</v>
      </c>
    </row>
    <row r="22628" spans="1:7" x14ac:dyDescent="0.35">
      <c r="A22628" t="s">
        <v>9</v>
      </c>
      <c r="B22628" t="s">
        <v>2014</v>
      </c>
      <c r="C22628">
        <v>93</v>
      </c>
      <c r="D22628" t="s">
        <v>140</v>
      </c>
      <c r="E22628" t="s">
        <v>177</v>
      </c>
      <c r="F22628" t="s">
        <v>140</v>
      </c>
      <c r="G22628" t="s">
        <v>140</v>
      </c>
    </row>
    <row r="22629" spans="1:7" x14ac:dyDescent="0.35">
      <c r="A22629" t="s">
        <v>9</v>
      </c>
      <c r="B22629" t="s">
        <v>2015</v>
      </c>
      <c r="C22629">
        <v>179</v>
      </c>
      <c r="D22629" t="s">
        <v>1020</v>
      </c>
      <c r="E22629" t="s">
        <v>1200</v>
      </c>
      <c r="F22629" t="s">
        <v>140</v>
      </c>
      <c r="G22629" t="s">
        <v>140</v>
      </c>
    </row>
    <row r="22630" spans="1:7" x14ac:dyDescent="0.35">
      <c r="A22630" t="s">
        <v>10</v>
      </c>
      <c r="B22630" t="s">
        <v>2014</v>
      </c>
      <c r="C22630">
        <v>76</v>
      </c>
      <c r="D22630" t="s">
        <v>988</v>
      </c>
      <c r="E22630" t="s">
        <v>987</v>
      </c>
      <c r="F22630" t="s">
        <v>140</v>
      </c>
      <c r="G22630" t="s">
        <v>140</v>
      </c>
    </row>
    <row r="22631" spans="1:7" x14ac:dyDescent="0.35">
      <c r="A22631" t="s">
        <v>10</v>
      </c>
      <c r="B22631" t="s">
        <v>2015</v>
      </c>
      <c r="C22631">
        <v>133</v>
      </c>
      <c r="D22631" t="s">
        <v>1004</v>
      </c>
      <c r="E22631" t="s">
        <v>870</v>
      </c>
      <c r="F22631" t="s">
        <v>1009</v>
      </c>
      <c r="G22631" t="s">
        <v>140</v>
      </c>
    </row>
    <row r="22632" spans="1:7" x14ac:dyDescent="0.35">
      <c r="A22632" t="s">
        <v>10</v>
      </c>
      <c r="B22632" t="s">
        <v>339</v>
      </c>
      <c r="C22632">
        <v>4</v>
      </c>
      <c r="D22632" t="s">
        <v>140</v>
      </c>
      <c r="E22632" t="s">
        <v>177</v>
      </c>
      <c r="F22632" t="s">
        <v>140</v>
      </c>
      <c r="G22632" t="s">
        <v>140</v>
      </c>
    </row>
    <row r="22633" spans="1:7" x14ac:dyDescent="0.35">
      <c r="A22633" t="s">
        <v>11</v>
      </c>
      <c r="B22633" t="s">
        <v>2014</v>
      </c>
      <c r="C22633">
        <v>95</v>
      </c>
      <c r="D22633" t="s">
        <v>1003</v>
      </c>
      <c r="E22633" t="s">
        <v>987</v>
      </c>
      <c r="F22633" t="s">
        <v>1008</v>
      </c>
      <c r="G22633" t="s">
        <v>140</v>
      </c>
    </row>
    <row r="22634" spans="1:7" x14ac:dyDescent="0.35">
      <c r="A22634" t="s">
        <v>11</v>
      </c>
      <c r="B22634" t="s">
        <v>2015</v>
      </c>
      <c r="C22634">
        <v>175</v>
      </c>
      <c r="D22634" t="s">
        <v>1048</v>
      </c>
      <c r="E22634" t="s">
        <v>1160</v>
      </c>
      <c r="F22634" t="s">
        <v>140</v>
      </c>
      <c r="G22634" t="s">
        <v>140</v>
      </c>
    </row>
    <row r="22635" spans="1:7" x14ac:dyDescent="0.35">
      <c r="A22635" t="s">
        <v>11</v>
      </c>
      <c r="B22635" t="s">
        <v>339</v>
      </c>
      <c r="C22635">
        <v>5</v>
      </c>
      <c r="D22635" t="s">
        <v>140</v>
      </c>
      <c r="E22635" t="s">
        <v>177</v>
      </c>
      <c r="F22635" t="s">
        <v>140</v>
      </c>
      <c r="G22635" t="s">
        <v>140</v>
      </c>
    </row>
    <row r="22636" spans="1:7" x14ac:dyDescent="0.35">
      <c r="A22636" t="s">
        <v>12</v>
      </c>
      <c r="B22636" t="s">
        <v>2014</v>
      </c>
      <c r="C22636">
        <v>79</v>
      </c>
      <c r="D22636" t="s">
        <v>1057</v>
      </c>
      <c r="E22636" t="s">
        <v>1115</v>
      </c>
      <c r="F22636" t="s">
        <v>140</v>
      </c>
      <c r="G22636" t="s">
        <v>140</v>
      </c>
    </row>
    <row r="22637" spans="1:7" x14ac:dyDescent="0.35">
      <c r="A22637" t="s">
        <v>12</v>
      </c>
      <c r="B22637" t="s">
        <v>2015</v>
      </c>
      <c r="C22637">
        <v>161</v>
      </c>
      <c r="D22637" t="s">
        <v>838</v>
      </c>
      <c r="E22637" t="s">
        <v>987</v>
      </c>
      <c r="F22637" t="s">
        <v>1014</v>
      </c>
      <c r="G22637" t="s">
        <v>140</v>
      </c>
    </row>
    <row r="22638" spans="1:7" x14ac:dyDescent="0.35">
      <c r="A22638" t="s">
        <v>12</v>
      </c>
      <c r="B22638" t="s">
        <v>339</v>
      </c>
      <c r="C22638">
        <v>3</v>
      </c>
      <c r="D22638" t="s">
        <v>195</v>
      </c>
      <c r="E22638" t="s">
        <v>196</v>
      </c>
      <c r="F22638" t="s">
        <v>140</v>
      </c>
      <c r="G22638" t="s">
        <v>140</v>
      </c>
    </row>
    <row r="22639" spans="1:7" x14ac:dyDescent="0.35">
      <c r="A22639" t="s">
        <v>13</v>
      </c>
      <c r="B22639" t="s">
        <v>2014</v>
      </c>
      <c r="C22639">
        <v>79</v>
      </c>
      <c r="D22639" t="s">
        <v>1072</v>
      </c>
      <c r="E22639" t="s">
        <v>1161</v>
      </c>
      <c r="F22639" t="s">
        <v>140</v>
      </c>
      <c r="G22639" t="s">
        <v>140</v>
      </c>
    </row>
    <row r="22640" spans="1:7" x14ac:dyDescent="0.35">
      <c r="A22640" t="s">
        <v>13</v>
      </c>
      <c r="B22640" t="s">
        <v>2015</v>
      </c>
      <c r="C22640">
        <v>96</v>
      </c>
      <c r="D22640" t="s">
        <v>971</v>
      </c>
      <c r="E22640" t="s">
        <v>1207</v>
      </c>
      <c r="F22640" t="s">
        <v>140</v>
      </c>
      <c r="G22640" t="s">
        <v>140</v>
      </c>
    </row>
    <row r="22641" spans="1:7" x14ac:dyDescent="0.35">
      <c r="A22641" t="s">
        <v>13</v>
      </c>
      <c r="B22641" t="s">
        <v>339</v>
      </c>
      <c r="C22641">
        <v>1</v>
      </c>
      <c r="D22641" t="s">
        <v>140</v>
      </c>
      <c r="E22641" t="s">
        <v>177</v>
      </c>
      <c r="F22641" t="s">
        <v>140</v>
      </c>
      <c r="G22641" t="s">
        <v>140</v>
      </c>
    </row>
    <row r="22642" spans="1:7" x14ac:dyDescent="0.35">
      <c r="A22642" t="s">
        <v>14</v>
      </c>
      <c r="B22642" t="s">
        <v>2014</v>
      </c>
      <c r="C22642">
        <v>85</v>
      </c>
      <c r="D22642" t="s">
        <v>1050</v>
      </c>
      <c r="E22642" t="s">
        <v>1147</v>
      </c>
      <c r="F22642" t="s">
        <v>140</v>
      </c>
      <c r="G22642" t="s">
        <v>140</v>
      </c>
    </row>
    <row r="22643" spans="1:7" x14ac:dyDescent="0.35">
      <c r="A22643" t="s">
        <v>14</v>
      </c>
      <c r="B22643" t="s">
        <v>2015</v>
      </c>
      <c r="C22643">
        <v>128</v>
      </c>
      <c r="D22643" t="s">
        <v>1068</v>
      </c>
      <c r="E22643" t="s">
        <v>1108</v>
      </c>
      <c r="F22643" t="s">
        <v>140</v>
      </c>
      <c r="G22643" t="s">
        <v>140</v>
      </c>
    </row>
    <row r="22644" spans="1:7" x14ac:dyDescent="0.35">
      <c r="A22644" t="s">
        <v>14</v>
      </c>
      <c r="B22644" t="s">
        <v>339</v>
      </c>
      <c r="C22644">
        <v>5</v>
      </c>
      <c r="D22644" t="s">
        <v>279</v>
      </c>
      <c r="E22644" t="s">
        <v>280</v>
      </c>
      <c r="F22644" t="s">
        <v>140</v>
      </c>
      <c r="G22644" t="s">
        <v>140</v>
      </c>
    </row>
    <row r="22645" spans="1:7" x14ac:dyDescent="0.35">
      <c r="A22645" t="s">
        <v>15</v>
      </c>
      <c r="B22645" t="s">
        <v>2014</v>
      </c>
      <c r="C22645">
        <v>82</v>
      </c>
      <c r="D22645" t="s">
        <v>1052</v>
      </c>
      <c r="E22645" t="s">
        <v>1146</v>
      </c>
      <c r="F22645" t="s">
        <v>140</v>
      </c>
      <c r="G22645" t="s">
        <v>140</v>
      </c>
    </row>
    <row r="22646" spans="1:7" x14ac:dyDescent="0.35">
      <c r="A22646" t="s">
        <v>15</v>
      </c>
      <c r="B22646" t="s">
        <v>2015</v>
      </c>
      <c r="C22646">
        <v>137</v>
      </c>
      <c r="D22646" t="s">
        <v>1070</v>
      </c>
      <c r="E22646" t="s">
        <v>1123</v>
      </c>
      <c r="F22646" t="s">
        <v>140</v>
      </c>
      <c r="G22646" t="s">
        <v>1063</v>
      </c>
    </row>
    <row r="22647" spans="1:7" x14ac:dyDescent="0.35">
      <c r="A22647" t="s">
        <v>15</v>
      </c>
      <c r="B22647" t="s">
        <v>339</v>
      </c>
      <c r="C22647">
        <v>1</v>
      </c>
      <c r="D22647" t="s">
        <v>140</v>
      </c>
      <c r="E22647" t="s">
        <v>177</v>
      </c>
      <c r="F22647" t="s">
        <v>140</v>
      </c>
      <c r="G22647" t="s">
        <v>140</v>
      </c>
    </row>
    <row r="22648" spans="1:7" x14ac:dyDescent="0.35">
      <c r="A22648" t="s">
        <v>16</v>
      </c>
      <c r="B22648" t="s">
        <v>2014</v>
      </c>
      <c r="C22648">
        <v>91</v>
      </c>
      <c r="D22648" t="s">
        <v>1073</v>
      </c>
      <c r="E22648" t="s">
        <v>1213</v>
      </c>
      <c r="F22648" t="s">
        <v>140</v>
      </c>
      <c r="G22648" t="s">
        <v>140</v>
      </c>
    </row>
    <row r="22649" spans="1:7" x14ac:dyDescent="0.35">
      <c r="A22649" t="s">
        <v>16</v>
      </c>
      <c r="B22649" t="s">
        <v>2015</v>
      </c>
      <c r="C22649">
        <v>178</v>
      </c>
      <c r="D22649" t="s">
        <v>733</v>
      </c>
      <c r="E22649" t="s">
        <v>1124</v>
      </c>
      <c r="F22649" t="s">
        <v>1009</v>
      </c>
      <c r="G22649" t="s">
        <v>140</v>
      </c>
    </row>
    <row r="22650" spans="1:7" x14ac:dyDescent="0.35">
      <c r="A22650" t="s">
        <v>16</v>
      </c>
      <c r="B22650" t="s">
        <v>339</v>
      </c>
      <c r="C22650">
        <v>4</v>
      </c>
      <c r="D22650" t="s">
        <v>140</v>
      </c>
      <c r="E22650" t="s">
        <v>177</v>
      </c>
      <c r="F22650" t="s">
        <v>140</v>
      </c>
      <c r="G22650" t="s">
        <v>140</v>
      </c>
    </row>
    <row r="22651" spans="1:7" x14ac:dyDescent="0.35">
      <c r="A22651" t="s">
        <v>17</v>
      </c>
      <c r="B22651" t="s">
        <v>2014</v>
      </c>
      <c r="C22651">
        <v>101</v>
      </c>
      <c r="D22651" t="s">
        <v>996</v>
      </c>
      <c r="E22651" t="s">
        <v>1025</v>
      </c>
      <c r="F22651" t="s">
        <v>1009</v>
      </c>
      <c r="G22651" t="s">
        <v>140</v>
      </c>
    </row>
    <row r="22652" spans="1:7" x14ac:dyDescent="0.35">
      <c r="A22652" t="s">
        <v>17</v>
      </c>
      <c r="B22652" t="s">
        <v>2015</v>
      </c>
      <c r="C22652">
        <v>140</v>
      </c>
      <c r="D22652" t="s">
        <v>954</v>
      </c>
      <c r="E22652" t="s">
        <v>955</v>
      </c>
      <c r="F22652" t="s">
        <v>140</v>
      </c>
      <c r="G22652" t="s">
        <v>140</v>
      </c>
    </row>
    <row r="22653" spans="1:7" x14ac:dyDescent="0.35">
      <c r="A22653" t="s">
        <v>17</v>
      </c>
      <c r="B22653" t="s">
        <v>339</v>
      </c>
      <c r="C22653">
        <v>3</v>
      </c>
      <c r="D22653" t="s">
        <v>140</v>
      </c>
      <c r="E22653" t="s">
        <v>177</v>
      </c>
      <c r="F22653" t="s">
        <v>140</v>
      </c>
      <c r="G22653" t="s">
        <v>140</v>
      </c>
    </row>
    <row r="22654" spans="1:7" x14ac:dyDescent="0.35">
      <c r="A22654" t="s">
        <v>18</v>
      </c>
      <c r="B22654" t="s">
        <v>2014</v>
      </c>
      <c r="C22654">
        <v>90</v>
      </c>
      <c r="D22654" t="s">
        <v>1056</v>
      </c>
      <c r="E22654" t="s">
        <v>1124</v>
      </c>
      <c r="F22654" t="s">
        <v>140</v>
      </c>
      <c r="G22654" t="s">
        <v>140</v>
      </c>
    </row>
    <row r="22655" spans="1:7" x14ac:dyDescent="0.35">
      <c r="A22655" t="s">
        <v>18</v>
      </c>
      <c r="B22655" t="s">
        <v>2015</v>
      </c>
      <c r="C22655">
        <v>114</v>
      </c>
      <c r="D22655" t="s">
        <v>1066</v>
      </c>
      <c r="E22655" t="s">
        <v>1006</v>
      </c>
      <c r="F22655" t="s">
        <v>1017</v>
      </c>
      <c r="G22655" t="s">
        <v>140</v>
      </c>
    </row>
    <row r="22656" spans="1:7" x14ac:dyDescent="0.35">
      <c r="A22656" t="s">
        <v>18</v>
      </c>
      <c r="B22656" t="s">
        <v>339</v>
      </c>
      <c r="C22656">
        <v>1</v>
      </c>
      <c r="D22656" t="s">
        <v>140</v>
      </c>
      <c r="E22656" t="s">
        <v>177</v>
      </c>
      <c r="F22656" t="s">
        <v>140</v>
      </c>
      <c r="G22656" t="s">
        <v>140</v>
      </c>
    </row>
    <row r="22657" spans="1:7" x14ac:dyDescent="0.35">
      <c r="A22657" t="s">
        <v>19</v>
      </c>
      <c r="B22657" t="s">
        <v>2014</v>
      </c>
      <c r="C22657">
        <v>100</v>
      </c>
      <c r="D22657" t="s">
        <v>1065</v>
      </c>
      <c r="E22657" t="s">
        <v>1190</v>
      </c>
      <c r="F22657" t="s">
        <v>140</v>
      </c>
      <c r="G22657" t="s">
        <v>140</v>
      </c>
    </row>
    <row r="22658" spans="1:7" x14ac:dyDescent="0.35">
      <c r="A22658" t="s">
        <v>19</v>
      </c>
      <c r="B22658" t="s">
        <v>2015</v>
      </c>
      <c r="C22658">
        <v>132</v>
      </c>
      <c r="D22658" t="s">
        <v>996</v>
      </c>
      <c r="E22658" t="s">
        <v>500</v>
      </c>
      <c r="F22658" t="s">
        <v>1073</v>
      </c>
      <c r="G22658" t="s">
        <v>140</v>
      </c>
    </row>
    <row r="22659" spans="1:7" x14ac:dyDescent="0.35">
      <c r="A22659" t="s">
        <v>19</v>
      </c>
      <c r="B22659" t="s">
        <v>339</v>
      </c>
      <c r="C22659">
        <v>3</v>
      </c>
      <c r="D22659" t="s">
        <v>140</v>
      </c>
      <c r="E22659" t="s">
        <v>177</v>
      </c>
      <c r="F22659" t="s">
        <v>140</v>
      </c>
      <c r="G22659" t="s">
        <v>140</v>
      </c>
    </row>
    <row r="22660" spans="1:7" x14ac:dyDescent="0.35">
      <c r="A22660" t="s">
        <v>20</v>
      </c>
      <c r="B22660" t="s">
        <v>2014</v>
      </c>
      <c r="C22660">
        <v>104</v>
      </c>
      <c r="D22660" t="s">
        <v>1062</v>
      </c>
      <c r="E22660" t="s">
        <v>1109</v>
      </c>
      <c r="F22660" t="s">
        <v>140</v>
      </c>
      <c r="G22660" t="s">
        <v>140</v>
      </c>
    </row>
    <row r="22661" spans="1:7" x14ac:dyDescent="0.35">
      <c r="A22661" t="s">
        <v>20</v>
      </c>
      <c r="B22661" t="s">
        <v>2015</v>
      </c>
      <c r="C22661">
        <v>156</v>
      </c>
      <c r="D22661" t="s">
        <v>1058</v>
      </c>
      <c r="E22661" t="s">
        <v>1186</v>
      </c>
      <c r="F22661" t="s">
        <v>140</v>
      </c>
      <c r="G22661" t="s">
        <v>140</v>
      </c>
    </row>
    <row r="22662" spans="1:7" x14ac:dyDescent="0.35">
      <c r="A22662" t="s">
        <v>20</v>
      </c>
      <c r="B22662" t="s">
        <v>339</v>
      </c>
      <c r="C22662">
        <v>1</v>
      </c>
      <c r="D22662" t="s">
        <v>140</v>
      </c>
      <c r="E22662" t="s">
        <v>177</v>
      </c>
      <c r="F22662" t="s">
        <v>140</v>
      </c>
      <c r="G22662" t="s">
        <v>140</v>
      </c>
    </row>
    <row r="22663" spans="1:7" x14ac:dyDescent="0.35">
      <c r="A22663" t="s">
        <v>21</v>
      </c>
      <c r="B22663" t="s">
        <v>2014</v>
      </c>
      <c r="C22663">
        <v>72</v>
      </c>
      <c r="D22663" t="s">
        <v>592</v>
      </c>
      <c r="E22663" t="s">
        <v>1158</v>
      </c>
      <c r="F22663" t="s">
        <v>140</v>
      </c>
      <c r="G22663" t="s">
        <v>140</v>
      </c>
    </row>
    <row r="22664" spans="1:7" x14ac:dyDescent="0.35">
      <c r="A22664" t="s">
        <v>21</v>
      </c>
      <c r="B22664" t="s">
        <v>2015</v>
      </c>
      <c r="C22664">
        <v>158</v>
      </c>
      <c r="D22664" t="s">
        <v>501</v>
      </c>
      <c r="E22664" t="s">
        <v>500</v>
      </c>
      <c r="F22664" t="s">
        <v>140</v>
      </c>
      <c r="G22664" t="s">
        <v>140</v>
      </c>
    </row>
    <row r="22665" spans="1:7" x14ac:dyDescent="0.35">
      <c r="A22665" t="s">
        <v>21</v>
      </c>
      <c r="B22665" t="s">
        <v>339</v>
      </c>
      <c r="C22665">
        <v>3</v>
      </c>
      <c r="D22665" t="s">
        <v>140</v>
      </c>
      <c r="E22665" t="s">
        <v>177</v>
      </c>
      <c r="F22665" t="s">
        <v>140</v>
      </c>
      <c r="G22665" t="s">
        <v>140</v>
      </c>
    </row>
    <row r="22666" spans="1:7" x14ac:dyDescent="0.35">
      <c r="A22666" t="s">
        <v>22</v>
      </c>
      <c r="B22666" t="s">
        <v>2014</v>
      </c>
      <c r="C22666">
        <v>89</v>
      </c>
      <c r="D22666" t="s">
        <v>1003</v>
      </c>
      <c r="E22666" t="s">
        <v>1002</v>
      </c>
      <c r="F22666" t="s">
        <v>140</v>
      </c>
      <c r="G22666" t="s">
        <v>140</v>
      </c>
    </row>
    <row r="22667" spans="1:7" x14ac:dyDescent="0.35">
      <c r="A22667" t="s">
        <v>22</v>
      </c>
      <c r="B22667" t="s">
        <v>2015</v>
      </c>
      <c r="C22667">
        <v>142</v>
      </c>
      <c r="D22667" t="s">
        <v>643</v>
      </c>
      <c r="E22667" t="s">
        <v>642</v>
      </c>
      <c r="F22667" t="s">
        <v>140</v>
      </c>
      <c r="G22667" t="s">
        <v>140</v>
      </c>
    </row>
    <row r="22668" spans="1:7" x14ac:dyDescent="0.35">
      <c r="A22668" t="s">
        <v>22</v>
      </c>
      <c r="B22668" t="s">
        <v>339</v>
      </c>
      <c r="C22668">
        <v>3</v>
      </c>
      <c r="D22668" t="s">
        <v>140</v>
      </c>
      <c r="E22668" t="s">
        <v>177</v>
      </c>
      <c r="F22668" t="s">
        <v>140</v>
      </c>
      <c r="G22668" t="s">
        <v>140</v>
      </c>
    </row>
    <row r="22669" spans="1:7" x14ac:dyDescent="0.35">
      <c r="A22669" t="s">
        <v>23</v>
      </c>
      <c r="B22669" t="s">
        <v>2014</v>
      </c>
      <c r="C22669">
        <v>116</v>
      </c>
      <c r="D22669" t="s">
        <v>1047</v>
      </c>
      <c r="E22669" t="s">
        <v>1124</v>
      </c>
      <c r="F22669" t="s">
        <v>775</v>
      </c>
      <c r="G22669" t="s">
        <v>140</v>
      </c>
    </row>
    <row r="22670" spans="1:7" x14ac:dyDescent="0.35">
      <c r="A22670" t="s">
        <v>23</v>
      </c>
      <c r="B22670" t="s">
        <v>2015</v>
      </c>
      <c r="C22670">
        <v>96</v>
      </c>
      <c r="D22670" t="s">
        <v>903</v>
      </c>
      <c r="E22670" t="s">
        <v>800</v>
      </c>
      <c r="F22670" t="s">
        <v>140</v>
      </c>
      <c r="G22670" t="s">
        <v>949</v>
      </c>
    </row>
    <row r="22671" spans="1:7" x14ac:dyDescent="0.35">
      <c r="A22671" t="s">
        <v>23</v>
      </c>
      <c r="B22671" t="s">
        <v>339</v>
      </c>
      <c r="C22671">
        <v>4</v>
      </c>
      <c r="D22671" t="s">
        <v>140</v>
      </c>
      <c r="E22671" t="s">
        <v>177</v>
      </c>
      <c r="F22671" t="s">
        <v>140</v>
      </c>
      <c r="G22671" t="s">
        <v>140</v>
      </c>
    </row>
    <row r="22672" spans="1:7" x14ac:dyDescent="0.35">
      <c r="A22672" t="s">
        <v>24</v>
      </c>
      <c r="B22672" t="s">
        <v>2014</v>
      </c>
      <c r="C22672">
        <v>131</v>
      </c>
      <c r="D22672" t="s">
        <v>1007</v>
      </c>
      <c r="E22672" t="s">
        <v>514</v>
      </c>
      <c r="F22672" t="s">
        <v>775</v>
      </c>
      <c r="G22672" t="s">
        <v>140</v>
      </c>
    </row>
    <row r="22673" spans="1:7" x14ac:dyDescent="0.35">
      <c r="A22673" t="s">
        <v>24</v>
      </c>
      <c r="B22673" t="s">
        <v>2015</v>
      </c>
      <c r="C22673">
        <v>143</v>
      </c>
      <c r="D22673" t="s">
        <v>1067</v>
      </c>
      <c r="E22673" t="s">
        <v>1111</v>
      </c>
      <c r="F22673" t="s">
        <v>140</v>
      </c>
      <c r="G22673" t="s">
        <v>140</v>
      </c>
    </row>
    <row r="22674" spans="1:7" x14ac:dyDescent="0.35">
      <c r="A22674" t="s">
        <v>24</v>
      </c>
      <c r="B22674" t="s">
        <v>339</v>
      </c>
      <c r="C22674">
        <v>3</v>
      </c>
      <c r="D22674" t="s">
        <v>196</v>
      </c>
      <c r="E22674" t="s">
        <v>195</v>
      </c>
      <c r="F22674" t="s">
        <v>140</v>
      </c>
      <c r="G22674" t="s">
        <v>140</v>
      </c>
    </row>
    <row r="22675" spans="1:7" x14ac:dyDescent="0.35">
      <c r="A22675" t="s">
        <v>25</v>
      </c>
      <c r="B22675" t="s">
        <v>2014</v>
      </c>
      <c r="C22675">
        <v>114</v>
      </c>
      <c r="D22675" t="s">
        <v>1073</v>
      </c>
      <c r="E22675" t="s">
        <v>1230</v>
      </c>
      <c r="F22675" t="s">
        <v>140</v>
      </c>
      <c r="G22675" t="s">
        <v>1009</v>
      </c>
    </row>
    <row r="22676" spans="1:7" x14ac:dyDescent="0.35">
      <c r="A22676" t="s">
        <v>25</v>
      </c>
      <c r="B22676" t="s">
        <v>2015</v>
      </c>
      <c r="C22676">
        <v>157</v>
      </c>
      <c r="D22676" t="s">
        <v>1056</v>
      </c>
      <c r="E22676" t="s">
        <v>1124</v>
      </c>
      <c r="F22676" t="s">
        <v>140</v>
      </c>
      <c r="G22676" t="s">
        <v>140</v>
      </c>
    </row>
    <row r="22677" spans="1:7" x14ac:dyDescent="0.35">
      <c r="A22677" t="s">
        <v>26</v>
      </c>
      <c r="B22677" t="s">
        <v>2014</v>
      </c>
      <c r="C22677">
        <v>93</v>
      </c>
      <c r="D22677" t="s">
        <v>495</v>
      </c>
      <c r="E22677" t="s">
        <v>494</v>
      </c>
      <c r="F22677" t="s">
        <v>140</v>
      </c>
      <c r="G22677" t="s">
        <v>140</v>
      </c>
    </row>
    <row r="22678" spans="1:7" x14ac:dyDescent="0.35">
      <c r="A22678" t="s">
        <v>26</v>
      </c>
      <c r="B22678" t="s">
        <v>2015</v>
      </c>
      <c r="C22678">
        <v>178</v>
      </c>
      <c r="D22678" t="s">
        <v>345</v>
      </c>
      <c r="E22678" t="s">
        <v>344</v>
      </c>
      <c r="F22678" t="s">
        <v>140</v>
      </c>
      <c r="G22678" t="s">
        <v>140</v>
      </c>
    </row>
    <row r="22679" spans="1:7" x14ac:dyDescent="0.35">
      <c r="A22679" t="s">
        <v>26</v>
      </c>
      <c r="B22679" t="s">
        <v>339</v>
      </c>
      <c r="C22679">
        <v>3</v>
      </c>
      <c r="D22679" t="s">
        <v>140</v>
      </c>
      <c r="E22679" t="s">
        <v>177</v>
      </c>
      <c r="F22679" t="s">
        <v>140</v>
      </c>
      <c r="G22679" t="s">
        <v>140</v>
      </c>
    </row>
    <row r="22680" spans="1:7" x14ac:dyDescent="0.35">
      <c r="A22680" t="s">
        <v>27</v>
      </c>
      <c r="B22680" t="s">
        <v>2014</v>
      </c>
      <c r="C22680">
        <v>124</v>
      </c>
      <c r="D22680" t="s">
        <v>1012</v>
      </c>
      <c r="E22680" t="s">
        <v>1206</v>
      </c>
      <c r="F22680" t="s">
        <v>1013</v>
      </c>
      <c r="G22680" t="s">
        <v>140</v>
      </c>
    </row>
    <row r="22681" spans="1:7" x14ac:dyDescent="0.35">
      <c r="A22681" t="s">
        <v>27</v>
      </c>
      <c r="B22681" t="s">
        <v>2015</v>
      </c>
      <c r="C22681">
        <v>165</v>
      </c>
      <c r="D22681" t="s">
        <v>954</v>
      </c>
      <c r="E22681" t="s">
        <v>955</v>
      </c>
      <c r="F22681" t="s">
        <v>140</v>
      </c>
      <c r="G22681" t="s">
        <v>140</v>
      </c>
    </row>
    <row r="22682" spans="1:7" x14ac:dyDescent="0.35">
      <c r="A22682" t="s">
        <v>27</v>
      </c>
      <c r="B22682" t="s">
        <v>339</v>
      </c>
      <c r="C22682">
        <v>5</v>
      </c>
      <c r="D22682" t="s">
        <v>140</v>
      </c>
      <c r="E22682" t="s">
        <v>177</v>
      </c>
      <c r="F22682" t="s">
        <v>140</v>
      </c>
      <c r="G22682" t="s">
        <v>140</v>
      </c>
    </row>
    <row r="22683" spans="1:7" x14ac:dyDescent="0.35">
      <c r="A22683" t="s">
        <v>28</v>
      </c>
      <c r="B22683" t="s">
        <v>2014</v>
      </c>
      <c r="C22683">
        <v>87</v>
      </c>
      <c r="D22683" t="s">
        <v>89</v>
      </c>
      <c r="E22683" t="s">
        <v>90</v>
      </c>
      <c r="F22683" t="s">
        <v>140</v>
      </c>
      <c r="G22683" t="s">
        <v>140</v>
      </c>
    </row>
    <row r="22684" spans="1:7" x14ac:dyDescent="0.35">
      <c r="A22684" t="s">
        <v>28</v>
      </c>
      <c r="B22684" t="s">
        <v>2015</v>
      </c>
      <c r="C22684">
        <v>156</v>
      </c>
      <c r="D22684" t="s">
        <v>1050</v>
      </c>
      <c r="E22684" t="s">
        <v>1200</v>
      </c>
      <c r="F22684" t="s">
        <v>140</v>
      </c>
      <c r="G22684" t="s">
        <v>1016</v>
      </c>
    </row>
    <row r="22685" spans="1:7" x14ac:dyDescent="0.35">
      <c r="A22685" t="s">
        <v>28</v>
      </c>
      <c r="B22685" t="s">
        <v>339</v>
      </c>
      <c r="C22685">
        <v>3</v>
      </c>
      <c r="D22685" t="s">
        <v>140</v>
      </c>
      <c r="E22685" t="s">
        <v>177</v>
      </c>
      <c r="F22685" t="s">
        <v>140</v>
      </c>
      <c r="G22685" t="s">
        <v>140</v>
      </c>
    </row>
    <row r="22686" spans="1:7" x14ac:dyDescent="0.35">
      <c r="A22686" t="s">
        <v>29</v>
      </c>
      <c r="B22686" t="s">
        <v>2014</v>
      </c>
      <c r="C22686">
        <v>133</v>
      </c>
      <c r="D22686" t="s">
        <v>954</v>
      </c>
      <c r="E22686" t="s">
        <v>955</v>
      </c>
      <c r="F22686" t="s">
        <v>140</v>
      </c>
      <c r="G22686" t="s">
        <v>140</v>
      </c>
    </row>
    <row r="22687" spans="1:7" x14ac:dyDescent="0.35">
      <c r="A22687" t="s">
        <v>29</v>
      </c>
      <c r="B22687" t="s">
        <v>2015</v>
      </c>
      <c r="C22687">
        <v>165</v>
      </c>
      <c r="D22687" t="s">
        <v>1017</v>
      </c>
      <c r="E22687" t="s">
        <v>1208</v>
      </c>
      <c r="F22687" t="s">
        <v>140</v>
      </c>
      <c r="G22687" t="s">
        <v>140</v>
      </c>
    </row>
    <row r="22688" spans="1:7" x14ac:dyDescent="0.35">
      <c r="A22688" t="s">
        <v>29</v>
      </c>
      <c r="B22688" t="s">
        <v>339</v>
      </c>
      <c r="C22688">
        <v>8</v>
      </c>
      <c r="D22688" t="s">
        <v>140</v>
      </c>
      <c r="E22688" t="s">
        <v>177</v>
      </c>
      <c r="F22688" t="s">
        <v>140</v>
      </c>
      <c r="G22688" t="s">
        <v>140</v>
      </c>
    </row>
    <row r="22689" spans="1:7" x14ac:dyDescent="0.35">
      <c r="A22689" t="s">
        <v>30</v>
      </c>
      <c r="B22689" t="s">
        <v>2014</v>
      </c>
      <c r="C22689">
        <v>101</v>
      </c>
      <c r="D22689" t="s">
        <v>1098</v>
      </c>
      <c r="E22689" t="s">
        <v>1204</v>
      </c>
      <c r="F22689" t="s">
        <v>140</v>
      </c>
      <c r="G22689" t="s">
        <v>140</v>
      </c>
    </row>
    <row r="22690" spans="1:7" x14ac:dyDescent="0.35">
      <c r="A22690" t="s">
        <v>30</v>
      </c>
      <c r="B22690" t="s">
        <v>2015</v>
      </c>
      <c r="C22690">
        <v>153</v>
      </c>
      <c r="D22690" t="s">
        <v>988</v>
      </c>
      <c r="E22690" t="s">
        <v>987</v>
      </c>
      <c r="F22690" t="s">
        <v>140</v>
      </c>
      <c r="G22690" t="s">
        <v>140</v>
      </c>
    </row>
    <row r="22691" spans="1:7" x14ac:dyDescent="0.35">
      <c r="A22691" t="s">
        <v>31</v>
      </c>
      <c r="B22691" t="s">
        <v>2014</v>
      </c>
      <c r="C22691">
        <v>125</v>
      </c>
      <c r="D22691" t="s">
        <v>129</v>
      </c>
      <c r="E22691" t="s">
        <v>108</v>
      </c>
      <c r="F22691" t="s">
        <v>140</v>
      </c>
      <c r="G22691" t="s">
        <v>1010</v>
      </c>
    </row>
    <row r="22692" spans="1:7" x14ac:dyDescent="0.35">
      <c r="A22692" t="s">
        <v>31</v>
      </c>
      <c r="B22692" t="s">
        <v>2015</v>
      </c>
      <c r="C22692">
        <v>83</v>
      </c>
      <c r="D22692" t="s">
        <v>97</v>
      </c>
      <c r="E22692" t="s">
        <v>98</v>
      </c>
      <c r="F22692" t="s">
        <v>140</v>
      </c>
      <c r="G22692" t="s">
        <v>140</v>
      </c>
    </row>
    <row r="22693" spans="1:7" x14ac:dyDescent="0.35">
      <c r="A22693" t="s">
        <v>32</v>
      </c>
      <c r="B22693" t="s">
        <v>2014</v>
      </c>
      <c r="C22693">
        <v>2346</v>
      </c>
      <c r="D22693" t="s">
        <v>664</v>
      </c>
      <c r="E22693" t="s">
        <v>732</v>
      </c>
      <c r="F22693" t="s">
        <v>1008</v>
      </c>
      <c r="G22693" t="s">
        <v>140</v>
      </c>
    </row>
    <row r="22694" spans="1:7" x14ac:dyDescent="0.35">
      <c r="A22694" t="s">
        <v>32</v>
      </c>
      <c r="B22694" t="s">
        <v>2015</v>
      </c>
      <c r="C22694">
        <v>3461</v>
      </c>
      <c r="D22694" t="s">
        <v>1070</v>
      </c>
      <c r="E22694" t="s">
        <v>1116</v>
      </c>
      <c r="F22694" t="s">
        <v>1008</v>
      </c>
      <c r="G22694" t="s">
        <v>1022</v>
      </c>
    </row>
    <row r="22695" spans="1:7" x14ac:dyDescent="0.35">
      <c r="A22695" t="s">
        <v>32</v>
      </c>
      <c r="B22695" t="s">
        <v>339</v>
      </c>
      <c r="C22695">
        <v>64</v>
      </c>
      <c r="D22695" t="s">
        <v>548</v>
      </c>
      <c r="E22695" t="s">
        <v>1157</v>
      </c>
      <c r="F22695" t="s">
        <v>140</v>
      </c>
      <c r="G22695" t="s">
        <v>140</v>
      </c>
    </row>
    <row r="22697" spans="1:7" x14ac:dyDescent="0.35">
      <c r="A22697" t="s">
        <v>2040</v>
      </c>
    </row>
    <row r="22698" spans="1:7" x14ac:dyDescent="0.35">
      <c r="A22698" t="s">
        <v>2</v>
      </c>
      <c r="B22698" t="s">
        <v>1136</v>
      </c>
      <c r="C22698" t="s">
        <v>3</v>
      </c>
      <c r="D22698" t="s">
        <v>85</v>
      </c>
      <c r="E22698" t="s">
        <v>86</v>
      </c>
      <c r="F22698" t="s">
        <v>1133</v>
      </c>
      <c r="G22698" t="s">
        <v>136</v>
      </c>
    </row>
    <row r="22699" spans="1:7" x14ac:dyDescent="0.35">
      <c r="A22699" t="s">
        <v>8</v>
      </c>
      <c r="B22699" t="s">
        <v>1126</v>
      </c>
      <c r="C22699">
        <v>117</v>
      </c>
      <c r="D22699" t="s">
        <v>458</v>
      </c>
      <c r="E22699" t="s">
        <v>990</v>
      </c>
      <c r="F22699" t="s">
        <v>140</v>
      </c>
      <c r="G22699" t="s">
        <v>140</v>
      </c>
    </row>
    <row r="22700" spans="1:7" x14ac:dyDescent="0.35">
      <c r="A22700" t="s">
        <v>8</v>
      </c>
      <c r="B22700" t="s">
        <v>1127</v>
      </c>
      <c r="C22700">
        <v>104</v>
      </c>
      <c r="D22700" t="s">
        <v>1023</v>
      </c>
      <c r="E22700" t="s">
        <v>1109</v>
      </c>
      <c r="F22700" t="s">
        <v>140</v>
      </c>
      <c r="G22700" t="s">
        <v>1012</v>
      </c>
    </row>
    <row r="22701" spans="1:7" x14ac:dyDescent="0.35">
      <c r="A22701" t="s">
        <v>8</v>
      </c>
      <c r="B22701" t="s">
        <v>339</v>
      </c>
      <c r="C22701">
        <v>2</v>
      </c>
      <c r="D22701" t="s">
        <v>140</v>
      </c>
      <c r="E22701" t="s">
        <v>177</v>
      </c>
      <c r="F22701" t="s">
        <v>140</v>
      </c>
      <c r="G22701" t="s">
        <v>140</v>
      </c>
    </row>
    <row r="22702" spans="1:7" x14ac:dyDescent="0.35">
      <c r="A22702" t="s">
        <v>9</v>
      </c>
      <c r="B22702" t="s">
        <v>1126</v>
      </c>
      <c r="C22702">
        <v>120</v>
      </c>
      <c r="D22702" t="s">
        <v>954</v>
      </c>
      <c r="E22702" t="s">
        <v>955</v>
      </c>
      <c r="F22702" t="s">
        <v>140</v>
      </c>
      <c r="G22702" t="s">
        <v>140</v>
      </c>
    </row>
    <row r="22703" spans="1:7" x14ac:dyDescent="0.35">
      <c r="A22703" t="s">
        <v>9</v>
      </c>
      <c r="B22703" t="s">
        <v>1127</v>
      </c>
      <c r="C22703">
        <v>143</v>
      </c>
      <c r="D22703" t="s">
        <v>1021</v>
      </c>
      <c r="E22703" t="s">
        <v>1148</v>
      </c>
      <c r="F22703" t="s">
        <v>140</v>
      </c>
      <c r="G22703" t="s">
        <v>140</v>
      </c>
    </row>
    <row r="22704" spans="1:7" x14ac:dyDescent="0.35">
      <c r="A22704" t="s">
        <v>9</v>
      </c>
      <c r="B22704" t="s">
        <v>339</v>
      </c>
      <c r="C22704">
        <v>9</v>
      </c>
      <c r="D22704" t="s">
        <v>140</v>
      </c>
      <c r="E22704" t="s">
        <v>177</v>
      </c>
      <c r="F22704" t="s">
        <v>140</v>
      </c>
      <c r="G22704" t="s">
        <v>140</v>
      </c>
    </row>
    <row r="22705" spans="1:7" x14ac:dyDescent="0.35">
      <c r="A22705" t="s">
        <v>10</v>
      </c>
      <c r="B22705" t="s">
        <v>1126</v>
      </c>
      <c r="C22705">
        <v>96</v>
      </c>
      <c r="D22705" t="s">
        <v>973</v>
      </c>
      <c r="E22705" t="s">
        <v>974</v>
      </c>
      <c r="F22705" t="s">
        <v>140</v>
      </c>
      <c r="G22705" t="s">
        <v>140</v>
      </c>
    </row>
    <row r="22706" spans="1:7" x14ac:dyDescent="0.35">
      <c r="A22706" t="s">
        <v>10</v>
      </c>
      <c r="B22706" t="s">
        <v>1127</v>
      </c>
      <c r="C22706">
        <v>108</v>
      </c>
      <c r="D22706" t="s">
        <v>1043</v>
      </c>
      <c r="E22706" t="s">
        <v>1183</v>
      </c>
      <c r="F22706" t="s">
        <v>140</v>
      </c>
      <c r="G22706" t="s">
        <v>140</v>
      </c>
    </row>
    <row r="22707" spans="1:7" x14ac:dyDescent="0.35">
      <c r="A22707" t="s">
        <v>10</v>
      </c>
      <c r="B22707" t="s">
        <v>339</v>
      </c>
      <c r="C22707">
        <v>9</v>
      </c>
      <c r="D22707" t="s">
        <v>140</v>
      </c>
      <c r="E22707" t="s">
        <v>904</v>
      </c>
      <c r="F22707" t="s">
        <v>903</v>
      </c>
      <c r="G22707" t="s">
        <v>140</v>
      </c>
    </row>
    <row r="22708" spans="1:7" x14ac:dyDescent="0.35">
      <c r="A22708" t="s">
        <v>11</v>
      </c>
      <c r="B22708" t="s">
        <v>1126</v>
      </c>
      <c r="C22708">
        <v>127</v>
      </c>
      <c r="D22708" t="s">
        <v>1056</v>
      </c>
      <c r="E22708" t="s">
        <v>928</v>
      </c>
      <c r="F22708" t="s">
        <v>1008</v>
      </c>
      <c r="G22708" t="s">
        <v>140</v>
      </c>
    </row>
    <row r="22709" spans="1:7" x14ac:dyDescent="0.35">
      <c r="A22709" t="s">
        <v>11</v>
      </c>
      <c r="B22709" t="s">
        <v>1127</v>
      </c>
      <c r="C22709">
        <v>139</v>
      </c>
      <c r="D22709" t="s">
        <v>1046</v>
      </c>
      <c r="E22709" t="s">
        <v>1119</v>
      </c>
      <c r="F22709" t="s">
        <v>140</v>
      </c>
      <c r="G22709" t="s">
        <v>140</v>
      </c>
    </row>
    <row r="22710" spans="1:7" x14ac:dyDescent="0.35">
      <c r="A22710" t="s">
        <v>11</v>
      </c>
      <c r="B22710" t="s">
        <v>339</v>
      </c>
      <c r="C22710">
        <v>9</v>
      </c>
      <c r="D22710" t="s">
        <v>140</v>
      </c>
      <c r="E22710" t="s">
        <v>177</v>
      </c>
      <c r="F22710" t="s">
        <v>140</v>
      </c>
      <c r="G22710" t="s">
        <v>140</v>
      </c>
    </row>
    <row r="22711" spans="1:7" x14ac:dyDescent="0.35">
      <c r="A22711" t="s">
        <v>12</v>
      </c>
      <c r="B22711" t="s">
        <v>1126</v>
      </c>
      <c r="C22711">
        <v>110</v>
      </c>
      <c r="D22711" t="s">
        <v>1044</v>
      </c>
      <c r="E22711" t="s">
        <v>1097</v>
      </c>
      <c r="F22711" t="s">
        <v>140</v>
      </c>
      <c r="G22711" t="s">
        <v>140</v>
      </c>
    </row>
    <row r="22712" spans="1:7" x14ac:dyDescent="0.35">
      <c r="A22712" t="s">
        <v>12</v>
      </c>
      <c r="B22712" t="s">
        <v>1127</v>
      </c>
      <c r="C22712">
        <v>115</v>
      </c>
      <c r="D22712" t="s">
        <v>458</v>
      </c>
      <c r="E22712" t="s">
        <v>800</v>
      </c>
      <c r="F22712" t="s">
        <v>775</v>
      </c>
      <c r="G22712" t="s">
        <v>140</v>
      </c>
    </row>
    <row r="22713" spans="1:7" x14ac:dyDescent="0.35">
      <c r="A22713" t="s">
        <v>12</v>
      </c>
      <c r="B22713" t="s">
        <v>339</v>
      </c>
      <c r="C22713">
        <v>18</v>
      </c>
      <c r="D22713" t="s">
        <v>458</v>
      </c>
      <c r="E22713" t="s">
        <v>990</v>
      </c>
      <c r="F22713" t="s">
        <v>140</v>
      </c>
      <c r="G22713" t="s">
        <v>140</v>
      </c>
    </row>
    <row r="22714" spans="1:7" x14ac:dyDescent="0.35">
      <c r="A22714" t="s">
        <v>13</v>
      </c>
      <c r="B22714" t="s">
        <v>1126</v>
      </c>
      <c r="C22714">
        <v>80</v>
      </c>
      <c r="D22714" t="s">
        <v>967</v>
      </c>
      <c r="E22714" t="s">
        <v>1005</v>
      </c>
      <c r="F22714" t="s">
        <v>140</v>
      </c>
      <c r="G22714" t="s">
        <v>140</v>
      </c>
    </row>
    <row r="22715" spans="1:7" x14ac:dyDescent="0.35">
      <c r="A22715" t="s">
        <v>13</v>
      </c>
      <c r="B22715" t="s">
        <v>1127</v>
      </c>
      <c r="C22715">
        <v>85</v>
      </c>
      <c r="D22715" t="s">
        <v>971</v>
      </c>
      <c r="E22715" t="s">
        <v>1207</v>
      </c>
      <c r="F22715" t="s">
        <v>140</v>
      </c>
      <c r="G22715" t="s">
        <v>140</v>
      </c>
    </row>
    <row r="22716" spans="1:7" x14ac:dyDescent="0.35">
      <c r="A22716" t="s">
        <v>13</v>
      </c>
      <c r="B22716" t="s">
        <v>339</v>
      </c>
      <c r="C22716">
        <v>11</v>
      </c>
      <c r="D22716" t="s">
        <v>668</v>
      </c>
      <c r="E22716" t="s">
        <v>669</v>
      </c>
      <c r="F22716" t="s">
        <v>140</v>
      </c>
      <c r="G22716" t="s">
        <v>140</v>
      </c>
    </row>
    <row r="22717" spans="1:7" x14ac:dyDescent="0.35">
      <c r="A22717" t="s">
        <v>14</v>
      </c>
      <c r="B22717" t="s">
        <v>1126</v>
      </c>
      <c r="C22717">
        <v>95</v>
      </c>
      <c r="D22717" t="s">
        <v>1052</v>
      </c>
      <c r="E22717" t="s">
        <v>1146</v>
      </c>
      <c r="F22717" t="s">
        <v>140</v>
      </c>
      <c r="G22717" t="s">
        <v>140</v>
      </c>
    </row>
    <row r="22718" spans="1:7" x14ac:dyDescent="0.35">
      <c r="A22718" t="s">
        <v>14</v>
      </c>
      <c r="B22718" t="s">
        <v>1127</v>
      </c>
      <c r="C22718">
        <v>116</v>
      </c>
      <c r="D22718" t="s">
        <v>1068</v>
      </c>
      <c r="E22718" t="s">
        <v>1108</v>
      </c>
      <c r="F22718" t="s">
        <v>140</v>
      </c>
      <c r="G22718" t="s">
        <v>140</v>
      </c>
    </row>
    <row r="22719" spans="1:7" x14ac:dyDescent="0.35">
      <c r="A22719" t="s">
        <v>14</v>
      </c>
      <c r="B22719" t="s">
        <v>339</v>
      </c>
      <c r="C22719">
        <v>7</v>
      </c>
      <c r="D22719" t="s">
        <v>140</v>
      </c>
      <c r="E22719" t="s">
        <v>177</v>
      </c>
      <c r="F22719" t="s">
        <v>140</v>
      </c>
      <c r="G22719" t="s">
        <v>140</v>
      </c>
    </row>
    <row r="22720" spans="1:7" x14ac:dyDescent="0.35">
      <c r="A22720" t="s">
        <v>15</v>
      </c>
      <c r="B22720" t="s">
        <v>1126</v>
      </c>
      <c r="C22720">
        <v>117</v>
      </c>
      <c r="D22720" t="s">
        <v>660</v>
      </c>
      <c r="E22720" t="s">
        <v>661</v>
      </c>
      <c r="F22720" t="s">
        <v>140</v>
      </c>
      <c r="G22720" t="s">
        <v>140</v>
      </c>
    </row>
    <row r="22721" spans="1:7" x14ac:dyDescent="0.35">
      <c r="A22721" t="s">
        <v>15</v>
      </c>
      <c r="B22721" t="s">
        <v>1127</v>
      </c>
      <c r="C22721">
        <v>98</v>
      </c>
      <c r="D22721" t="s">
        <v>1023</v>
      </c>
      <c r="E22721" t="s">
        <v>732</v>
      </c>
      <c r="F22721" t="s">
        <v>140</v>
      </c>
      <c r="G22721" t="s">
        <v>1054</v>
      </c>
    </row>
    <row r="22722" spans="1:7" x14ac:dyDescent="0.35">
      <c r="A22722" t="s">
        <v>15</v>
      </c>
      <c r="B22722" t="s">
        <v>339</v>
      </c>
      <c r="C22722">
        <v>5</v>
      </c>
      <c r="D22722" t="s">
        <v>140</v>
      </c>
      <c r="E22722" t="s">
        <v>177</v>
      </c>
      <c r="F22722" t="s">
        <v>140</v>
      </c>
      <c r="G22722" t="s">
        <v>140</v>
      </c>
    </row>
    <row r="22723" spans="1:7" x14ac:dyDescent="0.35">
      <c r="A22723" t="s">
        <v>16</v>
      </c>
      <c r="B22723" t="s">
        <v>1126</v>
      </c>
      <c r="C22723">
        <v>140</v>
      </c>
      <c r="D22723" t="s">
        <v>801</v>
      </c>
      <c r="E22723" t="s">
        <v>800</v>
      </c>
      <c r="F22723" t="s">
        <v>140</v>
      </c>
      <c r="G22723" t="s">
        <v>140</v>
      </c>
    </row>
    <row r="22724" spans="1:7" x14ac:dyDescent="0.35">
      <c r="A22724" t="s">
        <v>16</v>
      </c>
      <c r="B22724" t="s">
        <v>1127</v>
      </c>
      <c r="C22724">
        <v>119</v>
      </c>
      <c r="D22724" t="s">
        <v>1055</v>
      </c>
      <c r="E22724" t="s">
        <v>955</v>
      </c>
      <c r="F22724" t="s">
        <v>1063</v>
      </c>
      <c r="G22724" t="s">
        <v>140</v>
      </c>
    </row>
    <row r="22725" spans="1:7" x14ac:dyDescent="0.35">
      <c r="A22725" t="s">
        <v>16</v>
      </c>
      <c r="B22725" t="s">
        <v>339</v>
      </c>
      <c r="C22725">
        <v>14</v>
      </c>
      <c r="D22725" t="s">
        <v>140</v>
      </c>
      <c r="E22725" t="s">
        <v>177</v>
      </c>
      <c r="F22725" t="s">
        <v>140</v>
      </c>
      <c r="G22725" t="s">
        <v>140</v>
      </c>
    </row>
    <row r="22726" spans="1:7" x14ac:dyDescent="0.35">
      <c r="A22726" t="s">
        <v>17</v>
      </c>
      <c r="B22726" t="s">
        <v>1126</v>
      </c>
      <c r="C22726">
        <v>105</v>
      </c>
      <c r="D22726" t="s">
        <v>1062</v>
      </c>
      <c r="E22726" t="s">
        <v>344</v>
      </c>
      <c r="F22726" t="s">
        <v>1009</v>
      </c>
      <c r="G22726" t="s">
        <v>140</v>
      </c>
    </row>
    <row r="22727" spans="1:7" x14ac:dyDescent="0.35">
      <c r="A22727" t="s">
        <v>17</v>
      </c>
      <c r="B22727" t="s">
        <v>1127</v>
      </c>
      <c r="C22727">
        <v>121</v>
      </c>
      <c r="D22727" t="s">
        <v>1020</v>
      </c>
      <c r="E22727" t="s">
        <v>1200</v>
      </c>
      <c r="F22727" t="s">
        <v>140</v>
      </c>
      <c r="G22727" t="s">
        <v>140</v>
      </c>
    </row>
    <row r="22728" spans="1:7" x14ac:dyDescent="0.35">
      <c r="A22728" t="s">
        <v>17</v>
      </c>
      <c r="B22728" t="s">
        <v>339</v>
      </c>
      <c r="C22728">
        <v>18</v>
      </c>
      <c r="D22728" t="s">
        <v>140</v>
      </c>
      <c r="E22728" t="s">
        <v>177</v>
      </c>
      <c r="F22728" t="s">
        <v>140</v>
      </c>
      <c r="G22728" t="s">
        <v>140</v>
      </c>
    </row>
    <row r="22729" spans="1:7" x14ac:dyDescent="0.35">
      <c r="A22729" t="s">
        <v>18</v>
      </c>
      <c r="B22729" t="s">
        <v>1126</v>
      </c>
      <c r="C22729">
        <v>105</v>
      </c>
      <c r="D22729" t="s">
        <v>458</v>
      </c>
      <c r="E22729" t="s">
        <v>990</v>
      </c>
      <c r="F22729" t="s">
        <v>140</v>
      </c>
      <c r="G22729" t="s">
        <v>140</v>
      </c>
    </row>
    <row r="22730" spans="1:7" x14ac:dyDescent="0.35">
      <c r="A22730" t="s">
        <v>18</v>
      </c>
      <c r="B22730" t="s">
        <v>1127</v>
      </c>
      <c r="C22730">
        <v>99</v>
      </c>
      <c r="D22730" t="s">
        <v>1011</v>
      </c>
      <c r="E22730" t="s">
        <v>1118</v>
      </c>
      <c r="F22730" t="s">
        <v>949</v>
      </c>
      <c r="G22730" t="s">
        <v>140</v>
      </c>
    </row>
    <row r="22731" spans="1:7" x14ac:dyDescent="0.35">
      <c r="A22731" t="s">
        <v>18</v>
      </c>
      <c r="B22731" t="s">
        <v>339</v>
      </c>
      <c r="C22731">
        <v>1</v>
      </c>
      <c r="D22731" t="s">
        <v>140</v>
      </c>
      <c r="E22731" t="s">
        <v>177</v>
      </c>
      <c r="F22731" t="s">
        <v>140</v>
      </c>
      <c r="G22731" t="s">
        <v>140</v>
      </c>
    </row>
    <row r="22732" spans="1:7" x14ac:dyDescent="0.35">
      <c r="A22732" t="s">
        <v>19</v>
      </c>
      <c r="B22732" t="s">
        <v>1126</v>
      </c>
      <c r="C22732">
        <v>118</v>
      </c>
      <c r="D22732" t="s">
        <v>1063</v>
      </c>
      <c r="E22732" t="s">
        <v>1208</v>
      </c>
      <c r="F22732" t="s">
        <v>1013</v>
      </c>
      <c r="G22732" t="s">
        <v>140</v>
      </c>
    </row>
    <row r="22733" spans="1:7" x14ac:dyDescent="0.35">
      <c r="A22733" t="s">
        <v>19</v>
      </c>
      <c r="B22733" t="s">
        <v>1127</v>
      </c>
      <c r="C22733">
        <v>105</v>
      </c>
      <c r="D22733" t="s">
        <v>517</v>
      </c>
      <c r="E22733" t="s">
        <v>461</v>
      </c>
      <c r="F22733" t="s">
        <v>954</v>
      </c>
      <c r="G22733" t="s">
        <v>140</v>
      </c>
    </row>
    <row r="22734" spans="1:7" x14ac:dyDescent="0.35">
      <c r="A22734" t="s">
        <v>19</v>
      </c>
      <c r="B22734" t="s">
        <v>339</v>
      </c>
      <c r="C22734">
        <v>12</v>
      </c>
      <c r="D22734" t="s">
        <v>140</v>
      </c>
      <c r="E22734" t="s">
        <v>177</v>
      </c>
      <c r="F22734" t="s">
        <v>140</v>
      </c>
      <c r="G22734" t="s">
        <v>140</v>
      </c>
    </row>
    <row r="22735" spans="1:7" x14ac:dyDescent="0.35">
      <c r="A22735" t="s">
        <v>20</v>
      </c>
      <c r="B22735" t="s">
        <v>1126</v>
      </c>
      <c r="C22735">
        <v>130</v>
      </c>
      <c r="D22735" t="s">
        <v>1068</v>
      </c>
      <c r="E22735" t="s">
        <v>1108</v>
      </c>
      <c r="F22735" t="s">
        <v>140</v>
      </c>
      <c r="G22735" t="s">
        <v>140</v>
      </c>
    </row>
    <row r="22736" spans="1:7" x14ac:dyDescent="0.35">
      <c r="A22736" t="s">
        <v>20</v>
      </c>
      <c r="B22736" t="s">
        <v>1127</v>
      </c>
      <c r="C22736">
        <v>125</v>
      </c>
      <c r="D22736" t="s">
        <v>1020</v>
      </c>
      <c r="E22736" t="s">
        <v>1200</v>
      </c>
      <c r="F22736" t="s">
        <v>140</v>
      </c>
      <c r="G22736" t="s">
        <v>140</v>
      </c>
    </row>
    <row r="22737" spans="1:7" x14ac:dyDescent="0.35">
      <c r="A22737" t="s">
        <v>20</v>
      </c>
      <c r="B22737" t="s">
        <v>339</v>
      </c>
      <c r="C22737">
        <v>6</v>
      </c>
      <c r="D22737" t="s">
        <v>140</v>
      </c>
      <c r="E22737" t="s">
        <v>177</v>
      </c>
      <c r="F22737" t="s">
        <v>140</v>
      </c>
      <c r="G22737" t="s">
        <v>140</v>
      </c>
    </row>
    <row r="22738" spans="1:7" x14ac:dyDescent="0.35">
      <c r="A22738" t="s">
        <v>21</v>
      </c>
      <c r="B22738" t="s">
        <v>1126</v>
      </c>
      <c r="C22738">
        <v>73</v>
      </c>
      <c r="D22738" t="s">
        <v>952</v>
      </c>
      <c r="E22738" t="s">
        <v>951</v>
      </c>
      <c r="F22738" t="s">
        <v>140</v>
      </c>
      <c r="G22738" t="s">
        <v>140</v>
      </c>
    </row>
    <row r="22739" spans="1:7" x14ac:dyDescent="0.35">
      <c r="A22739" t="s">
        <v>21</v>
      </c>
      <c r="B22739" t="s">
        <v>1127</v>
      </c>
      <c r="C22739">
        <v>151</v>
      </c>
      <c r="D22739" t="s">
        <v>824</v>
      </c>
      <c r="E22739" t="s">
        <v>933</v>
      </c>
      <c r="F22739" t="s">
        <v>140</v>
      </c>
      <c r="G22739" t="s">
        <v>140</v>
      </c>
    </row>
    <row r="22740" spans="1:7" x14ac:dyDescent="0.35">
      <c r="A22740" t="s">
        <v>21</v>
      </c>
      <c r="B22740" t="s">
        <v>339</v>
      </c>
      <c r="C22740">
        <v>9</v>
      </c>
      <c r="D22740" t="s">
        <v>95</v>
      </c>
      <c r="E22740" t="s">
        <v>96</v>
      </c>
      <c r="F22740" t="s">
        <v>140</v>
      </c>
      <c r="G22740" t="s">
        <v>140</v>
      </c>
    </row>
    <row r="22741" spans="1:7" x14ac:dyDescent="0.35">
      <c r="A22741" t="s">
        <v>22</v>
      </c>
      <c r="B22741" t="s">
        <v>1126</v>
      </c>
      <c r="C22741">
        <v>107</v>
      </c>
      <c r="D22741" t="s">
        <v>127</v>
      </c>
      <c r="E22741" t="s">
        <v>128</v>
      </c>
      <c r="F22741" t="s">
        <v>140</v>
      </c>
      <c r="G22741" t="s">
        <v>140</v>
      </c>
    </row>
    <row r="22742" spans="1:7" x14ac:dyDescent="0.35">
      <c r="A22742" t="s">
        <v>22</v>
      </c>
      <c r="B22742" t="s">
        <v>1127</v>
      </c>
      <c r="C22742">
        <v>123</v>
      </c>
      <c r="D22742" t="s">
        <v>971</v>
      </c>
      <c r="E22742" t="s">
        <v>1207</v>
      </c>
      <c r="F22742" t="s">
        <v>140</v>
      </c>
      <c r="G22742" t="s">
        <v>140</v>
      </c>
    </row>
    <row r="22743" spans="1:7" x14ac:dyDescent="0.35">
      <c r="A22743" t="s">
        <v>22</v>
      </c>
      <c r="B22743" t="s">
        <v>339</v>
      </c>
      <c r="C22743">
        <v>4</v>
      </c>
      <c r="D22743" t="s">
        <v>140</v>
      </c>
      <c r="E22743" t="s">
        <v>177</v>
      </c>
      <c r="F22743" t="s">
        <v>140</v>
      </c>
      <c r="G22743" t="s">
        <v>140</v>
      </c>
    </row>
    <row r="22744" spans="1:7" x14ac:dyDescent="0.35">
      <c r="A22744" t="s">
        <v>23</v>
      </c>
      <c r="B22744" t="s">
        <v>1126</v>
      </c>
      <c r="C22744">
        <v>123</v>
      </c>
      <c r="D22744" t="s">
        <v>99</v>
      </c>
      <c r="E22744" t="s">
        <v>717</v>
      </c>
      <c r="F22744" t="s">
        <v>1013</v>
      </c>
      <c r="G22744" t="s">
        <v>1054</v>
      </c>
    </row>
    <row r="22745" spans="1:7" x14ac:dyDescent="0.35">
      <c r="A22745" t="s">
        <v>23</v>
      </c>
      <c r="B22745" t="s">
        <v>1127</v>
      </c>
      <c r="C22745">
        <v>82</v>
      </c>
      <c r="D22745" t="s">
        <v>1021</v>
      </c>
      <c r="E22745" t="s">
        <v>1148</v>
      </c>
      <c r="F22745" t="s">
        <v>140</v>
      </c>
      <c r="G22745" t="s">
        <v>140</v>
      </c>
    </row>
    <row r="22746" spans="1:7" x14ac:dyDescent="0.35">
      <c r="A22746" t="s">
        <v>23</v>
      </c>
      <c r="B22746" t="s">
        <v>339</v>
      </c>
      <c r="C22746">
        <v>11</v>
      </c>
      <c r="D22746" t="s">
        <v>140</v>
      </c>
      <c r="E22746" t="s">
        <v>1143</v>
      </c>
      <c r="F22746" t="s">
        <v>1070</v>
      </c>
      <c r="G22746" t="s">
        <v>140</v>
      </c>
    </row>
    <row r="22747" spans="1:7" x14ac:dyDescent="0.35">
      <c r="A22747" t="s">
        <v>24</v>
      </c>
      <c r="B22747" t="s">
        <v>1126</v>
      </c>
      <c r="C22747">
        <v>138</v>
      </c>
      <c r="D22747" t="s">
        <v>988</v>
      </c>
      <c r="E22747" t="s">
        <v>987</v>
      </c>
      <c r="F22747" t="s">
        <v>140</v>
      </c>
      <c r="G22747" t="s">
        <v>140</v>
      </c>
    </row>
    <row r="22748" spans="1:7" x14ac:dyDescent="0.35">
      <c r="A22748" t="s">
        <v>24</v>
      </c>
      <c r="B22748" t="s">
        <v>1127</v>
      </c>
      <c r="C22748">
        <v>136</v>
      </c>
      <c r="D22748" t="s">
        <v>1064</v>
      </c>
      <c r="E22748" t="s">
        <v>732</v>
      </c>
      <c r="F22748" t="s">
        <v>1063</v>
      </c>
      <c r="G22748" t="s">
        <v>140</v>
      </c>
    </row>
    <row r="22749" spans="1:7" x14ac:dyDescent="0.35">
      <c r="A22749" t="s">
        <v>24</v>
      </c>
      <c r="B22749" t="s">
        <v>339</v>
      </c>
      <c r="C22749">
        <v>3</v>
      </c>
      <c r="D22749" t="s">
        <v>140</v>
      </c>
      <c r="E22749" t="s">
        <v>177</v>
      </c>
      <c r="F22749" t="s">
        <v>140</v>
      </c>
      <c r="G22749" t="s">
        <v>140</v>
      </c>
    </row>
    <row r="22750" spans="1:7" x14ac:dyDescent="0.35">
      <c r="A22750" t="s">
        <v>25</v>
      </c>
      <c r="B22750" t="s">
        <v>1126</v>
      </c>
      <c r="C22750">
        <v>135</v>
      </c>
      <c r="D22750" t="s">
        <v>996</v>
      </c>
      <c r="E22750" t="s">
        <v>661</v>
      </c>
      <c r="F22750" t="s">
        <v>140</v>
      </c>
      <c r="G22750" t="s">
        <v>1013</v>
      </c>
    </row>
    <row r="22751" spans="1:7" x14ac:dyDescent="0.35">
      <c r="A22751" t="s">
        <v>25</v>
      </c>
      <c r="B22751" t="s">
        <v>1127</v>
      </c>
      <c r="C22751">
        <v>123</v>
      </c>
      <c r="D22751" t="s">
        <v>345</v>
      </c>
      <c r="E22751" t="s">
        <v>344</v>
      </c>
      <c r="F22751" t="s">
        <v>140</v>
      </c>
      <c r="G22751" t="s">
        <v>140</v>
      </c>
    </row>
    <row r="22752" spans="1:7" x14ac:dyDescent="0.35">
      <c r="A22752" t="s">
        <v>25</v>
      </c>
      <c r="B22752" t="s">
        <v>339</v>
      </c>
      <c r="C22752">
        <v>13</v>
      </c>
      <c r="D22752" t="s">
        <v>140</v>
      </c>
      <c r="E22752" t="s">
        <v>177</v>
      </c>
      <c r="F22752" t="s">
        <v>140</v>
      </c>
      <c r="G22752" t="s">
        <v>140</v>
      </c>
    </row>
    <row r="22753" spans="1:7" x14ac:dyDescent="0.35">
      <c r="A22753" t="s">
        <v>26</v>
      </c>
      <c r="B22753" t="s">
        <v>1126</v>
      </c>
      <c r="C22753">
        <v>156</v>
      </c>
      <c r="D22753" t="s">
        <v>187</v>
      </c>
      <c r="E22753" t="s">
        <v>188</v>
      </c>
      <c r="F22753" t="s">
        <v>140</v>
      </c>
      <c r="G22753" t="s">
        <v>140</v>
      </c>
    </row>
    <row r="22754" spans="1:7" x14ac:dyDescent="0.35">
      <c r="A22754" t="s">
        <v>26</v>
      </c>
      <c r="B22754" t="s">
        <v>1127</v>
      </c>
      <c r="C22754">
        <v>110</v>
      </c>
      <c r="D22754" t="s">
        <v>1052</v>
      </c>
      <c r="E22754" t="s">
        <v>1146</v>
      </c>
      <c r="F22754" t="s">
        <v>140</v>
      </c>
      <c r="G22754" t="s">
        <v>140</v>
      </c>
    </row>
    <row r="22755" spans="1:7" x14ac:dyDescent="0.35">
      <c r="A22755" t="s">
        <v>26</v>
      </c>
      <c r="B22755" t="s">
        <v>339</v>
      </c>
      <c r="C22755">
        <v>8</v>
      </c>
      <c r="D22755" t="s">
        <v>140</v>
      </c>
      <c r="E22755" t="s">
        <v>177</v>
      </c>
      <c r="F22755" t="s">
        <v>140</v>
      </c>
      <c r="G22755" t="s">
        <v>140</v>
      </c>
    </row>
    <row r="22756" spans="1:7" x14ac:dyDescent="0.35">
      <c r="A22756" t="s">
        <v>27</v>
      </c>
      <c r="B22756" t="s">
        <v>1126</v>
      </c>
      <c r="C22756">
        <v>133</v>
      </c>
      <c r="D22756" t="s">
        <v>940</v>
      </c>
      <c r="E22756" t="s">
        <v>1160</v>
      </c>
      <c r="F22756" t="s">
        <v>1013</v>
      </c>
      <c r="G22756" t="s">
        <v>140</v>
      </c>
    </row>
    <row r="22757" spans="1:7" x14ac:dyDescent="0.35">
      <c r="A22757" t="s">
        <v>27</v>
      </c>
      <c r="B22757" t="s">
        <v>1127</v>
      </c>
      <c r="C22757">
        <v>151</v>
      </c>
      <c r="D22757" t="s">
        <v>140</v>
      </c>
      <c r="E22757" t="s">
        <v>177</v>
      </c>
      <c r="F22757" t="s">
        <v>140</v>
      </c>
      <c r="G22757" t="s">
        <v>140</v>
      </c>
    </row>
    <row r="22758" spans="1:7" x14ac:dyDescent="0.35">
      <c r="A22758" t="s">
        <v>27</v>
      </c>
      <c r="B22758" t="s">
        <v>339</v>
      </c>
      <c r="C22758">
        <v>10</v>
      </c>
      <c r="D22758" t="s">
        <v>810</v>
      </c>
      <c r="E22758" t="s">
        <v>809</v>
      </c>
      <c r="F22758" t="s">
        <v>140</v>
      </c>
      <c r="G22758" t="s">
        <v>140</v>
      </c>
    </row>
    <row r="22759" spans="1:7" x14ac:dyDescent="0.35">
      <c r="A22759" t="s">
        <v>28</v>
      </c>
      <c r="B22759" t="s">
        <v>1126</v>
      </c>
      <c r="C22759">
        <v>94</v>
      </c>
      <c r="D22759" t="s">
        <v>91</v>
      </c>
      <c r="E22759" t="s">
        <v>1114</v>
      </c>
      <c r="F22759" t="s">
        <v>140</v>
      </c>
      <c r="G22759" t="s">
        <v>1014</v>
      </c>
    </row>
    <row r="22760" spans="1:7" x14ac:dyDescent="0.35">
      <c r="A22760" t="s">
        <v>28</v>
      </c>
      <c r="B22760" t="s">
        <v>1127</v>
      </c>
      <c r="C22760">
        <v>146</v>
      </c>
      <c r="D22760" t="s">
        <v>1055</v>
      </c>
      <c r="E22760" t="s">
        <v>1159</v>
      </c>
      <c r="F22760" t="s">
        <v>140</v>
      </c>
      <c r="G22760" t="s">
        <v>140</v>
      </c>
    </row>
    <row r="22761" spans="1:7" x14ac:dyDescent="0.35">
      <c r="A22761" t="s">
        <v>28</v>
      </c>
      <c r="B22761" t="s">
        <v>339</v>
      </c>
      <c r="C22761">
        <v>6</v>
      </c>
      <c r="D22761" t="s">
        <v>140</v>
      </c>
      <c r="E22761" t="s">
        <v>177</v>
      </c>
      <c r="F22761" t="s">
        <v>140</v>
      </c>
      <c r="G22761" t="s">
        <v>140</v>
      </c>
    </row>
    <row r="22762" spans="1:7" x14ac:dyDescent="0.35">
      <c r="A22762" t="s">
        <v>29</v>
      </c>
      <c r="B22762" t="s">
        <v>1126</v>
      </c>
      <c r="C22762">
        <v>152</v>
      </c>
      <c r="D22762" t="s">
        <v>1007</v>
      </c>
      <c r="E22762" t="s">
        <v>1006</v>
      </c>
      <c r="F22762" t="s">
        <v>140</v>
      </c>
      <c r="G22762" t="s">
        <v>140</v>
      </c>
    </row>
    <row r="22763" spans="1:7" x14ac:dyDescent="0.35">
      <c r="A22763" t="s">
        <v>29</v>
      </c>
      <c r="B22763" t="s">
        <v>1127</v>
      </c>
      <c r="C22763">
        <v>141</v>
      </c>
      <c r="D22763" t="s">
        <v>1063</v>
      </c>
      <c r="E22763" t="s">
        <v>1180</v>
      </c>
      <c r="F22763" t="s">
        <v>140</v>
      </c>
      <c r="G22763" t="s">
        <v>140</v>
      </c>
    </row>
    <row r="22764" spans="1:7" x14ac:dyDescent="0.35">
      <c r="A22764" t="s">
        <v>29</v>
      </c>
      <c r="B22764" t="s">
        <v>339</v>
      </c>
      <c r="C22764">
        <v>13</v>
      </c>
      <c r="D22764" t="s">
        <v>140</v>
      </c>
      <c r="E22764" t="s">
        <v>177</v>
      </c>
      <c r="F22764" t="s">
        <v>140</v>
      </c>
      <c r="G22764" t="s">
        <v>140</v>
      </c>
    </row>
    <row r="22765" spans="1:7" x14ac:dyDescent="0.35">
      <c r="A22765" t="s">
        <v>30</v>
      </c>
      <c r="B22765" t="s">
        <v>1126</v>
      </c>
      <c r="C22765">
        <v>122</v>
      </c>
      <c r="D22765" t="s">
        <v>1012</v>
      </c>
      <c r="E22765" t="s">
        <v>1177</v>
      </c>
      <c r="F22765" t="s">
        <v>140</v>
      </c>
      <c r="G22765" t="s">
        <v>140</v>
      </c>
    </row>
    <row r="22766" spans="1:7" x14ac:dyDescent="0.35">
      <c r="A22766" t="s">
        <v>30</v>
      </c>
      <c r="B22766" t="s">
        <v>1127</v>
      </c>
      <c r="C22766">
        <v>126</v>
      </c>
      <c r="D22766" t="s">
        <v>147</v>
      </c>
      <c r="E22766" t="s">
        <v>930</v>
      </c>
      <c r="F22766" t="s">
        <v>140</v>
      </c>
      <c r="G22766" t="s">
        <v>140</v>
      </c>
    </row>
    <row r="22767" spans="1:7" x14ac:dyDescent="0.35">
      <c r="A22767" t="s">
        <v>30</v>
      </c>
      <c r="B22767" t="s">
        <v>339</v>
      </c>
      <c r="C22767">
        <v>6</v>
      </c>
      <c r="D22767" t="s">
        <v>99</v>
      </c>
      <c r="E22767" t="s">
        <v>100</v>
      </c>
      <c r="F22767" t="s">
        <v>140</v>
      </c>
      <c r="G22767" t="s">
        <v>140</v>
      </c>
    </row>
    <row r="22768" spans="1:7" x14ac:dyDescent="0.35">
      <c r="A22768" t="s">
        <v>31</v>
      </c>
      <c r="B22768" t="s">
        <v>1126</v>
      </c>
      <c r="C22768">
        <v>116</v>
      </c>
      <c r="D22768" t="s">
        <v>422</v>
      </c>
      <c r="E22768" t="s">
        <v>423</v>
      </c>
      <c r="F22768" t="s">
        <v>140</v>
      </c>
      <c r="G22768" t="s">
        <v>140</v>
      </c>
    </row>
    <row r="22769" spans="1:7" x14ac:dyDescent="0.35">
      <c r="A22769" t="s">
        <v>31</v>
      </c>
      <c r="B22769" t="s">
        <v>1127</v>
      </c>
      <c r="C22769">
        <v>89</v>
      </c>
      <c r="D22769" t="s">
        <v>1044</v>
      </c>
      <c r="E22769" t="s">
        <v>1024</v>
      </c>
      <c r="F22769" t="s">
        <v>140</v>
      </c>
      <c r="G22769" t="s">
        <v>1016</v>
      </c>
    </row>
    <row r="22770" spans="1:7" x14ac:dyDescent="0.35">
      <c r="A22770" t="s">
        <v>31</v>
      </c>
      <c r="B22770" t="s">
        <v>339</v>
      </c>
      <c r="C22770">
        <v>3</v>
      </c>
      <c r="D22770" t="s">
        <v>535</v>
      </c>
      <c r="E22770" t="s">
        <v>534</v>
      </c>
      <c r="F22770" t="s">
        <v>140</v>
      </c>
      <c r="G22770" t="s">
        <v>140</v>
      </c>
    </row>
    <row r="22771" spans="1:7" x14ac:dyDescent="0.35">
      <c r="A22771" t="s">
        <v>32</v>
      </c>
      <c r="B22771" t="s">
        <v>1126</v>
      </c>
      <c r="C22771">
        <v>2809</v>
      </c>
      <c r="D22771" t="s">
        <v>929</v>
      </c>
      <c r="E22771" t="s">
        <v>1002</v>
      </c>
      <c r="F22771" t="s">
        <v>1022</v>
      </c>
      <c r="G22771" t="s">
        <v>1022</v>
      </c>
    </row>
    <row r="22772" spans="1:7" x14ac:dyDescent="0.35">
      <c r="A22772" t="s">
        <v>32</v>
      </c>
      <c r="B22772" t="s">
        <v>1127</v>
      </c>
      <c r="C22772">
        <v>2855</v>
      </c>
      <c r="D22772" t="s">
        <v>1052</v>
      </c>
      <c r="E22772" t="s">
        <v>870</v>
      </c>
      <c r="F22772" t="s">
        <v>1008</v>
      </c>
      <c r="G22772" t="s">
        <v>1022</v>
      </c>
    </row>
    <row r="22773" spans="1:7" x14ac:dyDescent="0.35">
      <c r="A22773" t="s">
        <v>32</v>
      </c>
      <c r="B22773" t="s">
        <v>339</v>
      </c>
      <c r="C22773">
        <v>207</v>
      </c>
      <c r="D22773" t="s">
        <v>1073</v>
      </c>
      <c r="E22773" t="s">
        <v>1006</v>
      </c>
      <c r="F22773" t="s">
        <v>1013</v>
      </c>
      <c r="G22773" t="s">
        <v>140</v>
      </c>
    </row>
    <row r="22775" spans="1:7" x14ac:dyDescent="0.35">
      <c r="A22775" t="s">
        <v>2041</v>
      </c>
    </row>
    <row r="22776" spans="1:7" x14ac:dyDescent="0.35">
      <c r="A22776" t="s">
        <v>2</v>
      </c>
      <c r="B22776" t="s">
        <v>1170</v>
      </c>
      <c r="C22776" t="s">
        <v>3</v>
      </c>
      <c r="D22776" t="s">
        <v>85</v>
      </c>
      <c r="E22776" t="s">
        <v>86</v>
      </c>
      <c r="F22776" t="s">
        <v>1133</v>
      </c>
      <c r="G22776" t="s">
        <v>136</v>
      </c>
    </row>
    <row r="22777" spans="1:7" x14ac:dyDescent="0.35">
      <c r="A22777" t="s">
        <v>8</v>
      </c>
      <c r="B22777" t="s">
        <v>1171</v>
      </c>
      <c r="C22777">
        <v>223</v>
      </c>
      <c r="D22777" t="s">
        <v>1047</v>
      </c>
      <c r="E22777" t="s">
        <v>732</v>
      </c>
      <c r="F22777" t="s">
        <v>140</v>
      </c>
      <c r="G22777" t="s">
        <v>1016</v>
      </c>
    </row>
    <row r="22778" spans="1:7" x14ac:dyDescent="0.35">
      <c r="A22778" t="s">
        <v>9</v>
      </c>
      <c r="B22778" t="s">
        <v>1171</v>
      </c>
      <c r="C22778">
        <v>272</v>
      </c>
      <c r="D22778" t="s">
        <v>1055</v>
      </c>
      <c r="E22778" t="s">
        <v>1159</v>
      </c>
      <c r="F22778" t="s">
        <v>140</v>
      </c>
      <c r="G22778" t="s">
        <v>140</v>
      </c>
    </row>
    <row r="22779" spans="1:7" x14ac:dyDescent="0.35">
      <c r="A22779" t="s">
        <v>10</v>
      </c>
      <c r="B22779" t="s">
        <v>1171</v>
      </c>
      <c r="C22779">
        <v>213</v>
      </c>
      <c r="D22779" t="s">
        <v>1064</v>
      </c>
      <c r="E22779" t="s">
        <v>1116</v>
      </c>
      <c r="F22779" t="s">
        <v>1016</v>
      </c>
      <c r="G22779" t="s">
        <v>140</v>
      </c>
    </row>
    <row r="22780" spans="1:7" x14ac:dyDescent="0.35">
      <c r="A22780" t="s">
        <v>11</v>
      </c>
      <c r="B22780" t="s">
        <v>1171</v>
      </c>
      <c r="C22780">
        <v>275</v>
      </c>
      <c r="D22780" t="s">
        <v>869</v>
      </c>
      <c r="E22780" t="s">
        <v>1120</v>
      </c>
      <c r="F22780" t="s">
        <v>1022</v>
      </c>
      <c r="G22780" t="s">
        <v>140</v>
      </c>
    </row>
    <row r="22781" spans="1:7" x14ac:dyDescent="0.35">
      <c r="A22781" t="s">
        <v>12</v>
      </c>
      <c r="B22781" t="s">
        <v>1171</v>
      </c>
      <c r="C22781">
        <v>10</v>
      </c>
      <c r="D22781" t="s">
        <v>140</v>
      </c>
      <c r="E22781" t="s">
        <v>177</v>
      </c>
      <c r="F22781" t="s">
        <v>140</v>
      </c>
      <c r="G22781" t="s">
        <v>140</v>
      </c>
    </row>
    <row r="22782" spans="1:7" x14ac:dyDescent="0.35">
      <c r="A22782" t="s">
        <v>12</v>
      </c>
      <c r="B22782" t="s">
        <v>1172</v>
      </c>
      <c r="C22782">
        <v>233</v>
      </c>
      <c r="D22782" t="s">
        <v>929</v>
      </c>
      <c r="E22782" t="s">
        <v>1024</v>
      </c>
      <c r="F22782" t="s">
        <v>1013</v>
      </c>
      <c r="G22782" t="s">
        <v>140</v>
      </c>
    </row>
    <row r="22783" spans="1:7" x14ac:dyDescent="0.35">
      <c r="A22783" t="s">
        <v>13</v>
      </c>
      <c r="B22783" t="s">
        <v>1171</v>
      </c>
      <c r="C22783">
        <v>7</v>
      </c>
      <c r="D22783" t="s">
        <v>140</v>
      </c>
      <c r="E22783" t="s">
        <v>177</v>
      </c>
      <c r="F22783" t="s">
        <v>140</v>
      </c>
      <c r="G22783" t="s">
        <v>140</v>
      </c>
    </row>
    <row r="22784" spans="1:7" x14ac:dyDescent="0.35">
      <c r="A22784" t="s">
        <v>13</v>
      </c>
      <c r="B22784" t="s">
        <v>1172</v>
      </c>
      <c r="C22784">
        <v>169</v>
      </c>
      <c r="D22784" t="s">
        <v>1067</v>
      </c>
      <c r="E22784" t="s">
        <v>1111</v>
      </c>
      <c r="F22784" t="s">
        <v>140</v>
      </c>
      <c r="G22784" t="s">
        <v>140</v>
      </c>
    </row>
    <row r="22785" spans="1:7" x14ac:dyDescent="0.35">
      <c r="A22785" t="s">
        <v>14</v>
      </c>
      <c r="B22785" t="s">
        <v>1171</v>
      </c>
      <c r="C22785">
        <v>153</v>
      </c>
      <c r="D22785" t="s">
        <v>1060</v>
      </c>
      <c r="E22785" t="s">
        <v>1144</v>
      </c>
      <c r="F22785" t="s">
        <v>140</v>
      </c>
      <c r="G22785" t="s">
        <v>140</v>
      </c>
    </row>
    <row r="22786" spans="1:7" x14ac:dyDescent="0.35">
      <c r="A22786" t="s">
        <v>14</v>
      </c>
      <c r="B22786" t="s">
        <v>1172</v>
      </c>
      <c r="C22786">
        <v>65</v>
      </c>
      <c r="D22786" t="s">
        <v>875</v>
      </c>
      <c r="E22786" t="s">
        <v>1025</v>
      </c>
      <c r="F22786" t="s">
        <v>140</v>
      </c>
      <c r="G22786" t="s">
        <v>140</v>
      </c>
    </row>
    <row r="22787" spans="1:7" x14ac:dyDescent="0.35">
      <c r="A22787" t="s">
        <v>15</v>
      </c>
      <c r="B22787" t="s">
        <v>1171</v>
      </c>
      <c r="C22787">
        <v>220</v>
      </c>
      <c r="D22787" t="s">
        <v>950</v>
      </c>
      <c r="E22787" t="s">
        <v>661</v>
      </c>
      <c r="F22787" t="s">
        <v>140</v>
      </c>
      <c r="G22787" t="s">
        <v>1013</v>
      </c>
    </row>
    <row r="22788" spans="1:7" x14ac:dyDescent="0.35">
      <c r="A22788" t="s">
        <v>16</v>
      </c>
      <c r="B22788" t="s">
        <v>1171</v>
      </c>
      <c r="C22788">
        <v>273</v>
      </c>
      <c r="D22788" t="s">
        <v>996</v>
      </c>
      <c r="E22788" t="s">
        <v>661</v>
      </c>
      <c r="F22788" t="s">
        <v>1016</v>
      </c>
      <c r="G22788" t="s">
        <v>140</v>
      </c>
    </row>
    <row r="22789" spans="1:7" x14ac:dyDescent="0.35">
      <c r="A22789" t="s">
        <v>17</v>
      </c>
      <c r="B22789" t="s">
        <v>1171</v>
      </c>
      <c r="C22789">
        <v>244</v>
      </c>
      <c r="D22789" t="s">
        <v>1007</v>
      </c>
      <c r="E22789" t="s">
        <v>1108</v>
      </c>
      <c r="F22789" t="s">
        <v>1010</v>
      </c>
      <c r="G22789" t="s">
        <v>140</v>
      </c>
    </row>
    <row r="22790" spans="1:7" x14ac:dyDescent="0.35">
      <c r="A22790" t="s">
        <v>18</v>
      </c>
      <c r="B22790" t="s">
        <v>1171</v>
      </c>
      <c r="C22790">
        <v>33</v>
      </c>
      <c r="D22790" t="s">
        <v>140</v>
      </c>
      <c r="E22790" t="s">
        <v>177</v>
      </c>
      <c r="F22790" t="s">
        <v>140</v>
      </c>
      <c r="G22790" t="s">
        <v>140</v>
      </c>
    </row>
    <row r="22791" spans="1:7" x14ac:dyDescent="0.35">
      <c r="A22791" t="s">
        <v>18</v>
      </c>
      <c r="B22791" t="s">
        <v>1172</v>
      </c>
      <c r="C22791">
        <v>172</v>
      </c>
      <c r="D22791" t="s">
        <v>515</v>
      </c>
      <c r="E22791" t="s">
        <v>732</v>
      </c>
      <c r="F22791" t="s">
        <v>1063</v>
      </c>
      <c r="G22791" t="s">
        <v>140</v>
      </c>
    </row>
    <row r="22792" spans="1:7" x14ac:dyDescent="0.35">
      <c r="A22792" t="s">
        <v>19</v>
      </c>
      <c r="B22792" t="s">
        <v>1171</v>
      </c>
      <c r="C22792">
        <v>197</v>
      </c>
      <c r="D22792" t="s">
        <v>977</v>
      </c>
      <c r="E22792" t="s">
        <v>92</v>
      </c>
      <c r="F22792" t="s">
        <v>1098</v>
      </c>
      <c r="G22792" t="s">
        <v>140</v>
      </c>
    </row>
    <row r="22793" spans="1:7" x14ac:dyDescent="0.35">
      <c r="A22793" t="s">
        <v>19</v>
      </c>
      <c r="B22793" t="s">
        <v>1172</v>
      </c>
      <c r="C22793">
        <v>38</v>
      </c>
      <c r="D22793" t="s">
        <v>140</v>
      </c>
      <c r="E22793" t="s">
        <v>177</v>
      </c>
      <c r="F22793" t="s">
        <v>140</v>
      </c>
      <c r="G22793" t="s">
        <v>140</v>
      </c>
    </row>
    <row r="22794" spans="1:7" x14ac:dyDescent="0.35">
      <c r="A22794" t="s">
        <v>20</v>
      </c>
      <c r="B22794" t="s">
        <v>1171</v>
      </c>
      <c r="C22794">
        <v>261</v>
      </c>
      <c r="D22794" t="s">
        <v>1060</v>
      </c>
      <c r="E22794" t="s">
        <v>1144</v>
      </c>
      <c r="F22794" t="s">
        <v>140</v>
      </c>
      <c r="G22794" t="s">
        <v>140</v>
      </c>
    </row>
    <row r="22795" spans="1:7" x14ac:dyDescent="0.35">
      <c r="A22795" t="s">
        <v>21</v>
      </c>
      <c r="B22795" t="s">
        <v>1171</v>
      </c>
      <c r="C22795">
        <v>233</v>
      </c>
      <c r="D22795" t="s">
        <v>147</v>
      </c>
      <c r="E22795" t="s">
        <v>930</v>
      </c>
      <c r="F22795" t="s">
        <v>140</v>
      </c>
      <c r="G22795" t="s">
        <v>140</v>
      </c>
    </row>
    <row r="22796" spans="1:7" x14ac:dyDescent="0.35">
      <c r="A22796" t="s">
        <v>22</v>
      </c>
      <c r="B22796" t="s">
        <v>1171</v>
      </c>
      <c r="C22796">
        <v>234</v>
      </c>
      <c r="D22796" t="s">
        <v>147</v>
      </c>
      <c r="E22796" t="s">
        <v>930</v>
      </c>
      <c r="F22796" t="s">
        <v>140</v>
      </c>
      <c r="G22796" t="s">
        <v>140</v>
      </c>
    </row>
    <row r="22797" spans="1:7" x14ac:dyDescent="0.35">
      <c r="A22797" t="s">
        <v>23</v>
      </c>
      <c r="B22797" t="s">
        <v>1171</v>
      </c>
      <c r="C22797">
        <v>19</v>
      </c>
      <c r="D22797" t="s">
        <v>199</v>
      </c>
      <c r="E22797" t="s">
        <v>198</v>
      </c>
      <c r="F22797" t="s">
        <v>140</v>
      </c>
      <c r="G22797" t="s">
        <v>140</v>
      </c>
    </row>
    <row r="22798" spans="1:7" x14ac:dyDescent="0.35">
      <c r="A22798" t="s">
        <v>23</v>
      </c>
      <c r="B22798" t="s">
        <v>1172</v>
      </c>
      <c r="C22798">
        <v>197</v>
      </c>
      <c r="D22798" t="s">
        <v>919</v>
      </c>
      <c r="E22798" t="s">
        <v>904</v>
      </c>
      <c r="F22798" t="s">
        <v>1013</v>
      </c>
      <c r="G22798" t="s">
        <v>1012</v>
      </c>
    </row>
    <row r="22799" spans="1:7" x14ac:dyDescent="0.35">
      <c r="A22799" t="s">
        <v>24</v>
      </c>
      <c r="B22799" t="s">
        <v>1171</v>
      </c>
      <c r="C22799">
        <v>277</v>
      </c>
      <c r="D22799" t="s">
        <v>1045</v>
      </c>
      <c r="E22799" t="s">
        <v>1124</v>
      </c>
      <c r="F22799" t="s">
        <v>1016</v>
      </c>
      <c r="G22799" t="s">
        <v>140</v>
      </c>
    </row>
    <row r="22800" spans="1:7" x14ac:dyDescent="0.35">
      <c r="A22800" t="s">
        <v>25</v>
      </c>
      <c r="B22800" t="s">
        <v>1171</v>
      </c>
      <c r="C22800">
        <v>271</v>
      </c>
      <c r="D22800" t="s">
        <v>1070</v>
      </c>
      <c r="E22800" t="s">
        <v>1109</v>
      </c>
      <c r="F22800" t="s">
        <v>140</v>
      </c>
      <c r="G22800" t="s">
        <v>1010</v>
      </c>
    </row>
    <row r="22801" spans="1:7" x14ac:dyDescent="0.35">
      <c r="A22801" t="s">
        <v>26</v>
      </c>
      <c r="B22801" t="s">
        <v>1171</v>
      </c>
      <c r="C22801">
        <v>274</v>
      </c>
      <c r="D22801" t="s">
        <v>129</v>
      </c>
      <c r="E22801" t="s">
        <v>130</v>
      </c>
      <c r="F22801" t="s">
        <v>140</v>
      </c>
      <c r="G22801" t="s">
        <v>140</v>
      </c>
    </row>
    <row r="22802" spans="1:7" x14ac:dyDescent="0.35">
      <c r="A22802" t="s">
        <v>27</v>
      </c>
      <c r="B22802" t="s">
        <v>1171</v>
      </c>
      <c r="C22802">
        <v>294</v>
      </c>
      <c r="D22802" t="s">
        <v>1055</v>
      </c>
      <c r="E22802" t="s">
        <v>1186</v>
      </c>
      <c r="F22802" t="s">
        <v>1008</v>
      </c>
      <c r="G22802" t="s">
        <v>140</v>
      </c>
    </row>
    <row r="22803" spans="1:7" x14ac:dyDescent="0.35">
      <c r="A22803" t="s">
        <v>28</v>
      </c>
      <c r="B22803" t="s">
        <v>1171</v>
      </c>
      <c r="C22803">
        <v>246</v>
      </c>
      <c r="D22803" t="s">
        <v>950</v>
      </c>
      <c r="E22803" t="s">
        <v>1113</v>
      </c>
      <c r="F22803" t="s">
        <v>140</v>
      </c>
      <c r="G22803" t="s">
        <v>1010</v>
      </c>
    </row>
    <row r="22804" spans="1:7" x14ac:dyDescent="0.35">
      <c r="A22804" t="s">
        <v>29</v>
      </c>
      <c r="B22804" t="s">
        <v>1171</v>
      </c>
      <c r="C22804">
        <v>306</v>
      </c>
      <c r="D22804" t="s">
        <v>1058</v>
      </c>
      <c r="E22804" t="s">
        <v>1186</v>
      </c>
      <c r="F22804" t="s">
        <v>140</v>
      </c>
      <c r="G22804" t="s">
        <v>140</v>
      </c>
    </row>
    <row r="22805" spans="1:7" x14ac:dyDescent="0.35">
      <c r="A22805" t="s">
        <v>30</v>
      </c>
      <c r="B22805" t="s">
        <v>1171</v>
      </c>
      <c r="C22805">
        <v>254</v>
      </c>
      <c r="D22805" t="s">
        <v>996</v>
      </c>
      <c r="E22805" t="s">
        <v>997</v>
      </c>
      <c r="F22805" t="s">
        <v>140</v>
      </c>
      <c r="G22805" t="s">
        <v>140</v>
      </c>
    </row>
    <row r="22806" spans="1:7" x14ac:dyDescent="0.35">
      <c r="A22806" t="s">
        <v>31</v>
      </c>
      <c r="B22806" t="s">
        <v>1171</v>
      </c>
      <c r="C22806">
        <v>130</v>
      </c>
      <c r="D22806" t="s">
        <v>123</v>
      </c>
      <c r="E22806" t="s">
        <v>404</v>
      </c>
      <c r="F22806" t="s">
        <v>140</v>
      </c>
      <c r="G22806" t="s">
        <v>1008</v>
      </c>
    </row>
    <row r="22807" spans="1:7" x14ac:dyDescent="0.35">
      <c r="A22807" t="s">
        <v>31</v>
      </c>
      <c r="B22807" t="s">
        <v>1172</v>
      </c>
      <c r="C22807">
        <v>78</v>
      </c>
      <c r="D22807" t="s">
        <v>109</v>
      </c>
      <c r="E22807" t="s">
        <v>110</v>
      </c>
      <c r="F22807" t="s">
        <v>140</v>
      </c>
      <c r="G22807" t="s">
        <v>140</v>
      </c>
    </row>
    <row r="22808" spans="1:7" x14ac:dyDescent="0.35">
      <c r="A22808" t="s">
        <v>32</v>
      </c>
      <c r="B22808" t="s">
        <v>1171</v>
      </c>
      <c r="C22808">
        <v>4919</v>
      </c>
      <c r="D22808" t="s">
        <v>1062</v>
      </c>
      <c r="E22808" t="s">
        <v>1025</v>
      </c>
      <c r="F22808" t="s">
        <v>1022</v>
      </c>
      <c r="G22808" t="s">
        <v>1022</v>
      </c>
    </row>
    <row r="22809" spans="1:7" x14ac:dyDescent="0.35">
      <c r="A22809" t="s">
        <v>32</v>
      </c>
      <c r="B22809" t="s">
        <v>1172</v>
      </c>
      <c r="C22809">
        <v>952</v>
      </c>
      <c r="D22809" t="s">
        <v>1047</v>
      </c>
      <c r="E22809" t="s">
        <v>1123</v>
      </c>
      <c r="F22809" t="s">
        <v>1016</v>
      </c>
      <c r="G22809" t="s">
        <v>1008</v>
      </c>
    </row>
    <row r="22811" spans="1:7" x14ac:dyDescent="0.35">
      <c r="A22811" t="s">
        <v>2042</v>
      </c>
    </row>
    <row r="22812" spans="1:7" x14ac:dyDescent="0.35">
      <c r="A22812" t="s">
        <v>2</v>
      </c>
      <c r="B22812" t="s">
        <v>3</v>
      </c>
      <c r="C22812" t="s">
        <v>1133</v>
      </c>
      <c r="D22812" t="s">
        <v>85</v>
      </c>
      <c r="E22812" t="s">
        <v>86</v>
      </c>
      <c r="F22812" t="s">
        <v>136</v>
      </c>
    </row>
    <row r="22813" spans="1:7" x14ac:dyDescent="0.35">
      <c r="A22813" t="s">
        <v>8</v>
      </c>
      <c r="B22813">
        <v>209</v>
      </c>
      <c r="C22813" t="s">
        <v>140</v>
      </c>
      <c r="D22813" t="s">
        <v>208</v>
      </c>
      <c r="E22813" t="s">
        <v>692</v>
      </c>
      <c r="F22813" t="s">
        <v>1008</v>
      </c>
    </row>
    <row r="22814" spans="1:7" x14ac:dyDescent="0.35">
      <c r="A22814" t="s">
        <v>9</v>
      </c>
      <c r="B22814">
        <v>266</v>
      </c>
      <c r="C22814" t="s">
        <v>1022</v>
      </c>
      <c r="D22814" t="s">
        <v>694</v>
      </c>
      <c r="E22814" t="s">
        <v>256</v>
      </c>
      <c r="F22814" t="s">
        <v>1013</v>
      </c>
    </row>
    <row r="22815" spans="1:7" x14ac:dyDescent="0.35">
      <c r="A22815" t="s">
        <v>10</v>
      </c>
      <c r="B22815">
        <v>203</v>
      </c>
      <c r="C22815" t="s">
        <v>1066</v>
      </c>
      <c r="D22815" t="s">
        <v>966</v>
      </c>
      <c r="E22815" t="s">
        <v>980</v>
      </c>
      <c r="F22815" t="s">
        <v>140</v>
      </c>
    </row>
    <row r="22816" spans="1:7" x14ac:dyDescent="0.35">
      <c r="A22816" t="s">
        <v>11</v>
      </c>
      <c r="B22816">
        <v>263</v>
      </c>
      <c r="C22816" t="s">
        <v>1013</v>
      </c>
      <c r="D22816" t="s">
        <v>601</v>
      </c>
      <c r="E22816" t="s">
        <v>782</v>
      </c>
      <c r="F22816" t="s">
        <v>140</v>
      </c>
    </row>
    <row r="22817" spans="1:6" x14ac:dyDescent="0.35">
      <c r="A22817" t="s">
        <v>12</v>
      </c>
      <c r="B22817">
        <v>226</v>
      </c>
      <c r="C22817" t="s">
        <v>140</v>
      </c>
      <c r="D22817" t="s">
        <v>586</v>
      </c>
      <c r="E22817" t="s">
        <v>485</v>
      </c>
      <c r="F22817" t="s">
        <v>1009</v>
      </c>
    </row>
    <row r="22818" spans="1:6" x14ac:dyDescent="0.35">
      <c r="A22818" t="s">
        <v>13</v>
      </c>
      <c r="B22818">
        <v>158</v>
      </c>
      <c r="C22818" t="s">
        <v>1014</v>
      </c>
      <c r="D22818" t="s">
        <v>817</v>
      </c>
      <c r="E22818" t="s">
        <v>880</v>
      </c>
      <c r="F22818" t="s">
        <v>140</v>
      </c>
    </row>
    <row r="22819" spans="1:6" x14ac:dyDescent="0.35">
      <c r="A22819" t="s">
        <v>14</v>
      </c>
      <c r="B22819">
        <v>210</v>
      </c>
      <c r="C22819" t="s">
        <v>1021</v>
      </c>
      <c r="D22819" t="s">
        <v>593</v>
      </c>
      <c r="E22819" t="s">
        <v>358</v>
      </c>
      <c r="F22819" t="s">
        <v>140</v>
      </c>
    </row>
    <row r="22820" spans="1:6" x14ac:dyDescent="0.35">
      <c r="A22820" t="s">
        <v>15</v>
      </c>
      <c r="B22820">
        <v>209</v>
      </c>
      <c r="C22820" t="s">
        <v>939</v>
      </c>
      <c r="D22820" t="s">
        <v>352</v>
      </c>
      <c r="E22820" t="s">
        <v>695</v>
      </c>
      <c r="F22820" t="s">
        <v>140</v>
      </c>
    </row>
    <row r="22821" spans="1:6" x14ac:dyDescent="0.35">
      <c r="A22821" t="s">
        <v>16</v>
      </c>
      <c r="B22821">
        <v>262</v>
      </c>
      <c r="C22821" t="s">
        <v>1016</v>
      </c>
      <c r="D22821" t="s">
        <v>403</v>
      </c>
      <c r="E22821" t="s">
        <v>879</v>
      </c>
      <c r="F22821" t="s">
        <v>1012</v>
      </c>
    </row>
    <row r="22822" spans="1:6" x14ac:dyDescent="0.35">
      <c r="A22822" t="s">
        <v>17</v>
      </c>
      <c r="B22822">
        <v>234</v>
      </c>
      <c r="C22822" t="s">
        <v>140</v>
      </c>
      <c r="D22822" t="s">
        <v>359</v>
      </c>
      <c r="E22822" t="s">
        <v>358</v>
      </c>
      <c r="F22822" t="s">
        <v>140</v>
      </c>
    </row>
    <row r="22823" spans="1:6" x14ac:dyDescent="0.35">
      <c r="A22823" t="s">
        <v>18</v>
      </c>
      <c r="B22823">
        <v>197</v>
      </c>
      <c r="C22823" t="s">
        <v>1010</v>
      </c>
      <c r="D22823" t="s">
        <v>705</v>
      </c>
      <c r="E22823" t="s">
        <v>851</v>
      </c>
      <c r="F22823" t="s">
        <v>140</v>
      </c>
    </row>
    <row r="22824" spans="1:6" x14ac:dyDescent="0.35">
      <c r="A22824" t="s">
        <v>19</v>
      </c>
      <c r="B22824">
        <v>225</v>
      </c>
      <c r="C22824" t="s">
        <v>1013</v>
      </c>
      <c r="D22824" t="s">
        <v>272</v>
      </c>
      <c r="E22824" t="s">
        <v>408</v>
      </c>
      <c r="F22824" t="s">
        <v>140</v>
      </c>
    </row>
    <row r="22825" spans="1:6" x14ac:dyDescent="0.35">
      <c r="A22825" t="s">
        <v>20</v>
      </c>
      <c r="B22825">
        <v>249</v>
      </c>
      <c r="C22825" t="s">
        <v>1010</v>
      </c>
      <c r="D22825" t="s">
        <v>352</v>
      </c>
      <c r="E22825" t="s">
        <v>963</v>
      </c>
      <c r="F22825" t="s">
        <v>140</v>
      </c>
    </row>
    <row r="22826" spans="1:6" x14ac:dyDescent="0.35">
      <c r="A22826" t="s">
        <v>21</v>
      </c>
      <c r="B22826">
        <v>213</v>
      </c>
      <c r="C22826" t="s">
        <v>1013</v>
      </c>
      <c r="D22826" t="s">
        <v>353</v>
      </c>
      <c r="E22826" t="s">
        <v>540</v>
      </c>
      <c r="F22826" t="s">
        <v>140</v>
      </c>
    </row>
    <row r="22827" spans="1:6" x14ac:dyDescent="0.35">
      <c r="A22827" t="s">
        <v>22</v>
      </c>
      <c r="B22827">
        <v>213</v>
      </c>
      <c r="C22827" t="s">
        <v>1063</v>
      </c>
      <c r="D22827" t="s">
        <v>823</v>
      </c>
      <c r="E22827" t="s">
        <v>168</v>
      </c>
      <c r="F22827" t="s">
        <v>140</v>
      </c>
    </row>
    <row r="22828" spans="1:6" x14ac:dyDescent="0.35">
      <c r="A22828" t="s">
        <v>23</v>
      </c>
      <c r="B22828">
        <v>203</v>
      </c>
      <c r="C22828" t="s">
        <v>1055</v>
      </c>
      <c r="D22828" t="s">
        <v>760</v>
      </c>
      <c r="E22828" t="s">
        <v>836</v>
      </c>
      <c r="F22828" t="s">
        <v>1012</v>
      </c>
    </row>
    <row r="22829" spans="1:6" x14ac:dyDescent="0.35">
      <c r="A22829" t="s">
        <v>24</v>
      </c>
      <c r="B22829">
        <v>262</v>
      </c>
      <c r="C22829" t="s">
        <v>1014</v>
      </c>
      <c r="D22829" t="s">
        <v>434</v>
      </c>
      <c r="E22829" t="s">
        <v>245</v>
      </c>
      <c r="F22829" t="s">
        <v>1063</v>
      </c>
    </row>
    <row r="22830" spans="1:6" x14ac:dyDescent="0.35">
      <c r="A22830" t="s">
        <v>25</v>
      </c>
      <c r="B22830">
        <v>261</v>
      </c>
      <c r="C22830" t="s">
        <v>1050</v>
      </c>
      <c r="D22830" t="s">
        <v>566</v>
      </c>
      <c r="E22830" t="s">
        <v>830</v>
      </c>
      <c r="F22830" t="s">
        <v>140</v>
      </c>
    </row>
    <row r="22831" spans="1:6" x14ac:dyDescent="0.35">
      <c r="A22831" t="s">
        <v>26</v>
      </c>
      <c r="B22831">
        <v>253</v>
      </c>
      <c r="C22831" t="s">
        <v>1009</v>
      </c>
      <c r="D22831" t="s">
        <v>593</v>
      </c>
      <c r="E22831" t="s">
        <v>922</v>
      </c>
      <c r="F22831" t="s">
        <v>140</v>
      </c>
    </row>
    <row r="22832" spans="1:6" x14ac:dyDescent="0.35">
      <c r="A22832" t="s">
        <v>27</v>
      </c>
      <c r="B22832">
        <v>288</v>
      </c>
      <c r="C22832" t="s">
        <v>1013</v>
      </c>
      <c r="D22832" t="s">
        <v>503</v>
      </c>
      <c r="E22832" t="s">
        <v>865</v>
      </c>
      <c r="F22832" t="s">
        <v>140</v>
      </c>
    </row>
    <row r="22833" spans="1:7" x14ac:dyDescent="0.35">
      <c r="A22833" t="s">
        <v>28</v>
      </c>
      <c r="B22833">
        <v>235</v>
      </c>
      <c r="C22833" t="s">
        <v>1009</v>
      </c>
      <c r="D22833" t="s">
        <v>569</v>
      </c>
      <c r="E22833" t="s">
        <v>980</v>
      </c>
      <c r="F22833" t="s">
        <v>140</v>
      </c>
    </row>
    <row r="22834" spans="1:7" x14ac:dyDescent="0.35">
      <c r="A22834" t="s">
        <v>29</v>
      </c>
      <c r="B22834">
        <v>298</v>
      </c>
      <c r="C22834" t="s">
        <v>1017</v>
      </c>
      <c r="D22834" t="s">
        <v>547</v>
      </c>
      <c r="E22834" t="s">
        <v>307</v>
      </c>
      <c r="F22834" t="s">
        <v>1009</v>
      </c>
    </row>
    <row r="22835" spans="1:7" x14ac:dyDescent="0.35">
      <c r="A22835" t="s">
        <v>30</v>
      </c>
      <c r="B22835">
        <v>243</v>
      </c>
      <c r="C22835" t="s">
        <v>1010</v>
      </c>
      <c r="D22835" t="s">
        <v>813</v>
      </c>
      <c r="E22835" t="s">
        <v>440</v>
      </c>
      <c r="F22835" t="s">
        <v>140</v>
      </c>
    </row>
    <row r="22836" spans="1:7" x14ac:dyDescent="0.35">
      <c r="A22836" t="s">
        <v>31</v>
      </c>
      <c r="B22836">
        <v>187</v>
      </c>
      <c r="C22836" t="s">
        <v>140</v>
      </c>
      <c r="D22836" t="s">
        <v>76</v>
      </c>
      <c r="E22836" t="s">
        <v>77</v>
      </c>
      <c r="F22836" t="s">
        <v>140</v>
      </c>
    </row>
    <row r="22837" spans="1:7" x14ac:dyDescent="0.35">
      <c r="A22837" t="s">
        <v>32</v>
      </c>
      <c r="B22837">
        <v>5567</v>
      </c>
      <c r="C22837" t="s">
        <v>1012</v>
      </c>
      <c r="D22837" t="s">
        <v>593</v>
      </c>
      <c r="E22837" t="s">
        <v>584</v>
      </c>
      <c r="F22837" t="s">
        <v>1008</v>
      </c>
    </row>
    <row r="22839" spans="1:7" x14ac:dyDescent="0.35">
      <c r="A22839" t="s">
        <v>2043</v>
      </c>
    </row>
    <row r="22840" spans="1:7" x14ac:dyDescent="0.35">
      <c r="A22840" t="s">
        <v>2</v>
      </c>
      <c r="B22840" t="s">
        <v>1992</v>
      </c>
      <c r="C22840" t="s">
        <v>3</v>
      </c>
      <c r="D22840" t="s">
        <v>85</v>
      </c>
      <c r="E22840" t="s">
        <v>86</v>
      </c>
      <c r="F22840" t="s">
        <v>1133</v>
      </c>
      <c r="G22840" t="s">
        <v>136</v>
      </c>
    </row>
    <row r="22841" spans="1:7" x14ac:dyDescent="0.35">
      <c r="A22841" t="s">
        <v>8</v>
      </c>
      <c r="B22841" t="s">
        <v>1216</v>
      </c>
      <c r="C22841">
        <v>10</v>
      </c>
      <c r="D22841" t="s">
        <v>502</v>
      </c>
      <c r="E22841" t="s">
        <v>503</v>
      </c>
      <c r="F22841" t="s">
        <v>140</v>
      </c>
      <c r="G22841" t="s">
        <v>140</v>
      </c>
    </row>
    <row r="22842" spans="1:7" x14ac:dyDescent="0.35">
      <c r="A22842" t="s">
        <v>8</v>
      </c>
      <c r="B22842" t="s">
        <v>1993</v>
      </c>
      <c r="C22842">
        <v>12</v>
      </c>
      <c r="D22842" t="s">
        <v>1084</v>
      </c>
      <c r="E22842" t="s">
        <v>1083</v>
      </c>
      <c r="F22842" t="s">
        <v>140</v>
      </c>
      <c r="G22842" t="s">
        <v>140</v>
      </c>
    </row>
    <row r="22843" spans="1:7" x14ac:dyDescent="0.35">
      <c r="A22843" t="s">
        <v>8</v>
      </c>
      <c r="B22843" t="s">
        <v>1994</v>
      </c>
      <c r="C22843">
        <v>4</v>
      </c>
      <c r="D22843" t="s">
        <v>293</v>
      </c>
      <c r="E22843" t="s">
        <v>539</v>
      </c>
      <c r="F22843" t="s">
        <v>140</v>
      </c>
      <c r="G22843" t="s">
        <v>140</v>
      </c>
    </row>
    <row r="22844" spans="1:7" x14ac:dyDescent="0.35">
      <c r="A22844" t="s">
        <v>8</v>
      </c>
      <c r="B22844" t="s">
        <v>1995</v>
      </c>
      <c r="C22844">
        <v>9</v>
      </c>
      <c r="D22844" t="s">
        <v>766</v>
      </c>
      <c r="E22844" t="s">
        <v>767</v>
      </c>
      <c r="F22844" t="s">
        <v>140</v>
      </c>
      <c r="G22844" t="s">
        <v>140</v>
      </c>
    </row>
    <row r="22845" spans="1:7" x14ac:dyDescent="0.35">
      <c r="A22845" t="s">
        <v>8</v>
      </c>
      <c r="B22845" t="s">
        <v>1996</v>
      </c>
      <c r="C22845">
        <v>41</v>
      </c>
      <c r="D22845" t="s">
        <v>584</v>
      </c>
      <c r="E22845" t="s">
        <v>583</v>
      </c>
      <c r="F22845" t="s">
        <v>140</v>
      </c>
      <c r="G22845" t="s">
        <v>140</v>
      </c>
    </row>
    <row r="22846" spans="1:7" x14ac:dyDescent="0.35">
      <c r="A22846" t="s">
        <v>8</v>
      </c>
      <c r="B22846" t="s">
        <v>1997</v>
      </c>
      <c r="C22846">
        <v>28</v>
      </c>
      <c r="D22846" t="s">
        <v>398</v>
      </c>
      <c r="E22846" t="s">
        <v>383</v>
      </c>
      <c r="F22846" t="s">
        <v>140</v>
      </c>
      <c r="G22846" t="s">
        <v>1058</v>
      </c>
    </row>
    <row r="22847" spans="1:7" x14ac:dyDescent="0.35">
      <c r="A22847" t="s">
        <v>8</v>
      </c>
      <c r="B22847" t="s">
        <v>1998</v>
      </c>
      <c r="C22847">
        <v>27</v>
      </c>
      <c r="D22847" t="s">
        <v>1001</v>
      </c>
      <c r="E22847" t="s">
        <v>1000</v>
      </c>
      <c r="F22847" t="s">
        <v>140</v>
      </c>
      <c r="G22847" t="s">
        <v>140</v>
      </c>
    </row>
    <row r="22848" spans="1:7" x14ac:dyDescent="0.35">
      <c r="A22848" t="s">
        <v>8</v>
      </c>
      <c r="B22848" t="s">
        <v>1218</v>
      </c>
      <c r="C22848">
        <v>9</v>
      </c>
      <c r="D22848" t="s">
        <v>803</v>
      </c>
      <c r="E22848" t="s">
        <v>802</v>
      </c>
      <c r="F22848" t="s">
        <v>140</v>
      </c>
      <c r="G22848" t="s">
        <v>140</v>
      </c>
    </row>
    <row r="22849" spans="1:7" x14ac:dyDescent="0.35">
      <c r="A22849" t="s">
        <v>8</v>
      </c>
      <c r="B22849" t="s">
        <v>1999</v>
      </c>
      <c r="C22849">
        <v>14</v>
      </c>
      <c r="D22849" t="s">
        <v>683</v>
      </c>
      <c r="E22849" t="s">
        <v>682</v>
      </c>
      <c r="F22849" t="s">
        <v>140</v>
      </c>
      <c r="G22849" t="s">
        <v>140</v>
      </c>
    </row>
    <row r="22850" spans="1:7" x14ac:dyDescent="0.35">
      <c r="A22850" t="s">
        <v>8</v>
      </c>
      <c r="B22850" t="s">
        <v>2000</v>
      </c>
      <c r="C22850">
        <v>7</v>
      </c>
      <c r="D22850" t="s">
        <v>177</v>
      </c>
      <c r="E22850" t="s">
        <v>140</v>
      </c>
      <c r="F22850" t="s">
        <v>140</v>
      </c>
      <c r="G22850" t="s">
        <v>140</v>
      </c>
    </row>
    <row r="22851" spans="1:7" x14ac:dyDescent="0.35">
      <c r="A22851" t="s">
        <v>8</v>
      </c>
      <c r="B22851" t="s">
        <v>2001</v>
      </c>
      <c r="C22851">
        <v>2</v>
      </c>
      <c r="D22851" t="s">
        <v>177</v>
      </c>
      <c r="E22851" t="s">
        <v>140</v>
      </c>
      <c r="F22851" t="s">
        <v>140</v>
      </c>
      <c r="G22851" t="s">
        <v>140</v>
      </c>
    </row>
    <row r="22852" spans="1:7" x14ac:dyDescent="0.35">
      <c r="A22852" t="s">
        <v>8</v>
      </c>
      <c r="B22852" t="s">
        <v>2002</v>
      </c>
      <c r="C22852">
        <v>23</v>
      </c>
      <c r="D22852" t="s">
        <v>61</v>
      </c>
      <c r="E22852" t="s">
        <v>60</v>
      </c>
      <c r="F22852" t="s">
        <v>140</v>
      </c>
      <c r="G22852" t="s">
        <v>140</v>
      </c>
    </row>
    <row r="22853" spans="1:7" x14ac:dyDescent="0.35">
      <c r="A22853" t="s">
        <v>8</v>
      </c>
      <c r="B22853" t="s">
        <v>2003</v>
      </c>
      <c r="C22853">
        <v>14</v>
      </c>
      <c r="D22853" t="s">
        <v>772</v>
      </c>
      <c r="E22853" t="s">
        <v>773</v>
      </c>
      <c r="F22853" t="s">
        <v>140</v>
      </c>
      <c r="G22853" t="s">
        <v>140</v>
      </c>
    </row>
    <row r="22854" spans="1:7" x14ac:dyDescent="0.35">
      <c r="A22854" t="s">
        <v>8</v>
      </c>
      <c r="B22854" t="s">
        <v>2004</v>
      </c>
      <c r="C22854">
        <v>8</v>
      </c>
      <c r="D22854" t="s">
        <v>982</v>
      </c>
      <c r="E22854" t="s">
        <v>983</v>
      </c>
      <c r="F22854" t="s">
        <v>140</v>
      </c>
      <c r="G22854" t="s">
        <v>140</v>
      </c>
    </row>
    <row r="22855" spans="1:7" x14ac:dyDescent="0.35">
      <c r="A22855" t="s">
        <v>8</v>
      </c>
      <c r="B22855" t="s">
        <v>339</v>
      </c>
      <c r="C22855">
        <v>1</v>
      </c>
      <c r="D22855" t="s">
        <v>140</v>
      </c>
      <c r="E22855" t="s">
        <v>177</v>
      </c>
      <c r="F22855" t="s">
        <v>140</v>
      </c>
      <c r="G22855" t="s">
        <v>140</v>
      </c>
    </row>
    <row r="22856" spans="1:7" x14ac:dyDescent="0.35">
      <c r="A22856" t="s">
        <v>9</v>
      </c>
      <c r="B22856" t="s">
        <v>1216</v>
      </c>
      <c r="C22856">
        <v>12</v>
      </c>
      <c r="D22856" t="s">
        <v>361</v>
      </c>
      <c r="E22856" t="s">
        <v>360</v>
      </c>
      <c r="F22856" t="s">
        <v>140</v>
      </c>
      <c r="G22856" t="s">
        <v>140</v>
      </c>
    </row>
    <row r="22857" spans="1:7" x14ac:dyDescent="0.35">
      <c r="A22857" t="s">
        <v>9</v>
      </c>
      <c r="B22857" t="s">
        <v>1993</v>
      </c>
      <c r="C22857">
        <v>20</v>
      </c>
      <c r="D22857" t="s">
        <v>758</v>
      </c>
      <c r="E22857" t="s">
        <v>414</v>
      </c>
      <c r="F22857" t="s">
        <v>1043</v>
      </c>
      <c r="G22857" t="s">
        <v>140</v>
      </c>
    </row>
    <row r="22858" spans="1:7" x14ac:dyDescent="0.35">
      <c r="A22858" t="s">
        <v>9</v>
      </c>
      <c r="B22858" t="s">
        <v>1994</v>
      </c>
      <c r="C22858">
        <v>13</v>
      </c>
      <c r="D22858" t="s">
        <v>1075</v>
      </c>
      <c r="E22858" t="s">
        <v>991</v>
      </c>
      <c r="F22858" t="s">
        <v>140</v>
      </c>
      <c r="G22858" t="s">
        <v>140</v>
      </c>
    </row>
    <row r="22859" spans="1:7" x14ac:dyDescent="0.35">
      <c r="A22859" t="s">
        <v>9</v>
      </c>
      <c r="B22859" t="s">
        <v>1995</v>
      </c>
      <c r="C22859">
        <v>6</v>
      </c>
      <c r="D22859" t="s">
        <v>970</v>
      </c>
      <c r="E22859" t="s">
        <v>1079</v>
      </c>
      <c r="F22859" t="s">
        <v>140</v>
      </c>
      <c r="G22859" t="s">
        <v>140</v>
      </c>
    </row>
    <row r="22860" spans="1:7" x14ac:dyDescent="0.35">
      <c r="A22860" t="s">
        <v>9</v>
      </c>
      <c r="B22860" t="s">
        <v>1996</v>
      </c>
      <c r="C22860">
        <v>47</v>
      </c>
      <c r="D22860" t="s">
        <v>485</v>
      </c>
      <c r="E22860" t="s">
        <v>484</v>
      </c>
      <c r="F22860" t="s">
        <v>140</v>
      </c>
      <c r="G22860" t="s">
        <v>140</v>
      </c>
    </row>
    <row r="22861" spans="1:7" x14ac:dyDescent="0.35">
      <c r="A22861" t="s">
        <v>9</v>
      </c>
      <c r="B22861" t="s">
        <v>1997</v>
      </c>
      <c r="C22861">
        <v>34</v>
      </c>
      <c r="D22861" t="s">
        <v>963</v>
      </c>
      <c r="E22861" t="s">
        <v>962</v>
      </c>
      <c r="F22861" t="s">
        <v>140</v>
      </c>
      <c r="G22861" t="s">
        <v>140</v>
      </c>
    </row>
    <row r="22862" spans="1:7" x14ac:dyDescent="0.35">
      <c r="A22862" t="s">
        <v>9</v>
      </c>
      <c r="B22862" t="s">
        <v>1998</v>
      </c>
      <c r="C22862">
        <v>20</v>
      </c>
      <c r="D22862" t="s">
        <v>505</v>
      </c>
      <c r="E22862" t="s">
        <v>504</v>
      </c>
      <c r="F22862" t="s">
        <v>140</v>
      </c>
      <c r="G22862" t="s">
        <v>140</v>
      </c>
    </row>
    <row r="22863" spans="1:7" x14ac:dyDescent="0.35">
      <c r="A22863" t="s">
        <v>9</v>
      </c>
      <c r="B22863" t="s">
        <v>1218</v>
      </c>
      <c r="C22863">
        <v>11</v>
      </c>
      <c r="D22863" t="s">
        <v>586</v>
      </c>
      <c r="E22863" t="s">
        <v>585</v>
      </c>
      <c r="F22863" t="s">
        <v>140</v>
      </c>
      <c r="G22863" t="s">
        <v>140</v>
      </c>
    </row>
    <row r="22864" spans="1:7" x14ac:dyDescent="0.35">
      <c r="A22864" t="s">
        <v>9</v>
      </c>
      <c r="B22864" t="s">
        <v>1999</v>
      </c>
      <c r="C22864">
        <v>12</v>
      </c>
      <c r="D22864" t="s">
        <v>920</v>
      </c>
      <c r="E22864" t="s">
        <v>921</v>
      </c>
      <c r="F22864" t="s">
        <v>140</v>
      </c>
      <c r="G22864" t="s">
        <v>140</v>
      </c>
    </row>
    <row r="22865" spans="1:7" x14ac:dyDescent="0.35">
      <c r="A22865" t="s">
        <v>9</v>
      </c>
      <c r="B22865" t="s">
        <v>2000</v>
      </c>
      <c r="C22865">
        <v>14</v>
      </c>
      <c r="D22865" t="s">
        <v>1084</v>
      </c>
      <c r="E22865" t="s">
        <v>1083</v>
      </c>
      <c r="F22865" t="s">
        <v>140</v>
      </c>
      <c r="G22865" t="s">
        <v>140</v>
      </c>
    </row>
    <row r="22866" spans="1:7" x14ac:dyDescent="0.35">
      <c r="A22866" t="s">
        <v>9</v>
      </c>
      <c r="B22866" t="s">
        <v>2001</v>
      </c>
      <c r="C22866">
        <v>6</v>
      </c>
      <c r="D22866" t="s">
        <v>649</v>
      </c>
      <c r="E22866" t="s">
        <v>650</v>
      </c>
      <c r="F22866" t="s">
        <v>140</v>
      </c>
      <c r="G22866" t="s">
        <v>140</v>
      </c>
    </row>
    <row r="22867" spans="1:7" x14ac:dyDescent="0.35">
      <c r="A22867" t="s">
        <v>9</v>
      </c>
      <c r="B22867" t="s">
        <v>2002</v>
      </c>
      <c r="C22867">
        <v>33</v>
      </c>
      <c r="D22867" t="s">
        <v>506</v>
      </c>
      <c r="E22867" t="s">
        <v>507</v>
      </c>
      <c r="F22867" t="s">
        <v>140</v>
      </c>
      <c r="G22867" t="s">
        <v>140</v>
      </c>
    </row>
    <row r="22868" spans="1:7" x14ac:dyDescent="0.35">
      <c r="A22868" t="s">
        <v>9</v>
      </c>
      <c r="B22868" t="s">
        <v>2003</v>
      </c>
      <c r="C22868">
        <v>24</v>
      </c>
      <c r="D22868" t="s">
        <v>616</v>
      </c>
      <c r="E22868" t="s">
        <v>67</v>
      </c>
      <c r="F22868" t="s">
        <v>140</v>
      </c>
      <c r="G22868" t="s">
        <v>515</v>
      </c>
    </row>
    <row r="22869" spans="1:7" x14ac:dyDescent="0.35">
      <c r="A22869" t="s">
        <v>9</v>
      </c>
      <c r="B22869" t="s">
        <v>2004</v>
      </c>
      <c r="C22869">
        <v>10</v>
      </c>
      <c r="D22869" t="s">
        <v>675</v>
      </c>
      <c r="E22869" t="s">
        <v>674</v>
      </c>
      <c r="F22869" t="s">
        <v>140</v>
      </c>
      <c r="G22869" t="s">
        <v>140</v>
      </c>
    </row>
    <row r="22870" spans="1:7" x14ac:dyDescent="0.35">
      <c r="A22870" t="s">
        <v>9</v>
      </c>
      <c r="B22870" t="s">
        <v>339</v>
      </c>
      <c r="C22870">
        <v>4</v>
      </c>
      <c r="D22870" t="s">
        <v>820</v>
      </c>
      <c r="E22870" t="s">
        <v>819</v>
      </c>
      <c r="F22870" t="s">
        <v>140</v>
      </c>
      <c r="G22870" t="s">
        <v>140</v>
      </c>
    </row>
    <row r="22871" spans="1:7" x14ac:dyDescent="0.35">
      <c r="A22871" t="s">
        <v>10</v>
      </c>
      <c r="B22871" t="s">
        <v>1216</v>
      </c>
      <c r="C22871">
        <v>9</v>
      </c>
      <c r="D22871" t="s">
        <v>319</v>
      </c>
      <c r="E22871" t="s">
        <v>320</v>
      </c>
      <c r="F22871" t="s">
        <v>140</v>
      </c>
      <c r="G22871" t="s">
        <v>140</v>
      </c>
    </row>
    <row r="22872" spans="1:7" x14ac:dyDescent="0.35">
      <c r="A22872" t="s">
        <v>10</v>
      </c>
      <c r="B22872" t="s">
        <v>1993</v>
      </c>
      <c r="C22872">
        <v>14</v>
      </c>
      <c r="D22872" t="s">
        <v>552</v>
      </c>
      <c r="E22872" t="s">
        <v>551</v>
      </c>
      <c r="F22872" t="s">
        <v>140</v>
      </c>
      <c r="G22872" t="s">
        <v>140</v>
      </c>
    </row>
    <row r="22873" spans="1:7" x14ac:dyDescent="0.35">
      <c r="A22873" t="s">
        <v>10</v>
      </c>
      <c r="B22873" t="s">
        <v>1994</v>
      </c>
      <c r="C22873">
        <v>4</v>
      </c>
      <c r="D22873" t="s">
        <v>177</v>
      </c>
      <c r="E22873" t="s">
        <v>140</v>
      </c>
      <c r="F22873" t="s">
        <v>140</v>
      </c>
      <c r="G22873" t="s">
        <v>140</v>
      </c>
    </row>
    <row r="22874" spans="1:7" x14ac:dyDescent="0.35">
      <c r="A22874" t="s">
        <v>10</v>
      </c>
      <c r="B22874" t="s">
        <v>1995</v>
      </c>
      <c r="C22874">
        <v>3</v>
      </c>
      <c r="D22874" t="s">
        <v>140</v>
      </c>
      <c r="E22874" t="s">
        <v>177</v>
      </c>
      <c r="F22874" t="s">
        <v>140</v>
      </c>
      <c r="G22874" t="s">
        <v>140</v>
      </c>
    </row>
    <row r="22875" spans="1:7" x14ac:dyDescent="0.35">
      <c r="A22875" t="s">
        <v>10</v>
      </c>
      <c r="B22875" t="s">
        <v>1996</v>
      </c>
      <c r="C22875">
        <v>32</v>
      </c>
      <c r="D22875" t="s">
        <v>610</v>
      </c>
      <c r="E22875" t="s">
        <v>486</v>
      </c>
      <c r="F22875" t="s">
        <v>1023</v>
      </c>
      <c r="G22875" t="s">
        <v>140</v>
      </c>
    </row>
    <row r="22876" spans="1:7" x14ac:dyDescent="0.35">
      <c r="A22876" t="s">
        <v>10</v>
      </c>
      <c r="B22876" t="s">
        <v>1997</v>
      </c>
      <c r="C22876">
        <v>32</v>
      </c>
      <c r="D22876" t="s">
        <v>680</v>
      </c>
      <c r="E22876" t="s">
        <v>293</v>
      </c>
      <c r="F22876" t="s">
        <v>1054</v>
      </c>
      <c r="G22876" t="s">
        <v>140</v>
      </c>
    </row>
    <row r="22877" spans="1:7" x14ac:dyDescent="0.35">
      <c r="A22877" t="s">
        <v>10</v>
      </c>
      <c r="B22877" t="s">
        <v>1998</v>
      </c>
      <c r="C22877">
        <v>17</v>
      </c>
      <c r="D22877" t="s">
        <v>1077</v>
      </c>
      <c r="E22877" t="s">
        <v>1076</v>
      </c>
      <c r="F22877" t="s">
        <v>140</v>
      </c>
      <c r="G22877" t="s">
        <v>140</v>
      </c>
    </row>
    <row r="22878" spans="1:7" x14ac:dyDescent="0.35">
      <c r="A22878" t="s">
        <v>10</v>
      </c>
      <c r="B22878" t="s">
        <v>1218</v>
      </c>
      <c r="C22878">
        <v>16</v>
      </c>
      <c r="D22878" t="s">
        <v>760</v>
      </c>
      <c r="E22878" t="s">
        <v>761</v>
      </c>
      <c r="F22878" t="s">
        <v>140</v>
      </c>
      <c r="G22878" t="s">
        <v>140</v>
      </c>
    </row>
    <row r="22879" spans="1:7" x14ac:dyDescent="0.35">
      <c r="A22879" t="s">
        <v>10</v>
      </c>
      <c r="B22879" t="s">
        <v>1999</v>
      </c>
      <c r="C22879">
        <v>10</v>
      </c>
      <c r="D22879" t="s">
        <v>1099</v>
      </c>
      <c r="E22879" t="s">
        <v>1100</v>
      </c>
      <c r="F22879" t="s">
        <v>140</v>
      </c>
      <c r="G22879" t="s">
        <v>140</v>
      </c>
    </row>
    <row r="22880" spans="1:7" x14ac:dyDescent="0.35">
      <c r="A22880" t="s">
        <v>10</v>
      </c>
      <c r="B22880" t="s">
        <v>2000</v>
      </c>
      <c r="C22880">
        <v>5</v>
      </c>
      <c r="D22880" t="s">
        <v>951</v>
      </c>
      <c r="E22880" t="s">
        <v>952</v>
      </c>
      <c r="F22880" t="s">
        <v>140</v>
      </c>
      <c r="G22880" t="s">
        <v>140</v>
      </c>
    </row>
    <row r="22881" spans="1:7" x14ac:dyDescent="0.35">
      <c r="A22881" t="s">
        <v>10</v>
      </c>
      <c r="B22881" t="s">
        <v>2001</v>
      </c>
      <c r="C22881">
        <v>5</v>
      </c>
      <c r="D22881" t="s">
        <v>140</v>
      </c>
      <c r="E22881" t="s">
        <v>177</v>
      </c>
      <c r="F22881" t="s">
        <v>140</v>
      </c>
      <c r="G22881" t="s">
        <v>140</v>
      </c>
    </row>
    <row r="22882" spans="1:7" x14ac:dyDescent="0.35">
      <c r="A22882" t="s">
        <v>10</v>
      </c>
      <c r="B22882" t="s">
        <v>2002</v>
      </c>
      <c r="C22882">
        <v>19</v>
      </c>
      <c r="D22882" t="s">
        <v>211</v>
      </c>
      <c r="E22882" t="s">
        <v>818</v>
      </c>
      <c r="F22882" t="s">
        <v>897</v>
      </c>
      <c r="G22882" t="s">
        <v>140</v>
      </c>
    </row>
    <row r="22883" spans="1:7" x14ac:dyDescent="0.35">
      <c r="A22883" t="s">
        <v>10</v>
      </c>
      <c r="B22883" t="s">
        <v>2003</v>
      </c>
      <c r="C22883">
        <v>20</v>
      </c>
      <c r="D22883" t="s">
        <v>884</v>
      </c>
      <c r="E22883" t="s">
        <v>883</v>
      </c>
      <c r="F22883" t="s">
        <v>140</v>
      </c>
      <c r="G22883" t="s">
        <v>140</v>
      </c>
    </row>
    <row r="22884" spans="1:7" x14ac:dyDescent="0.35">
      <c r="A22884" t="s">
        <v>10</v>
      </c>
      <c r="B22884" t="s">
        <v>2004</v>
      </c>
      <c r="C22884">
        <v>11</v>
      </c>
      <c r="D22884" t="s">
        <v>220</v>
      </c>
      <c r="E22884" t="s">
        <v>221</v>
      </c>
      <c r="F22884" t="s">
        <v>140</v>
      </c>
      <c r="G22884" t="s">
        <v>140</v>
      </c>
    </row>
    <row r="22885" spans="1:7" x14ac:dyDescent="0.35">
      <c r="A22885" t="s">
        <v>10</v>
      </c>
      <c r="B22885" t="s">
        <v>339</v>
      </c>
      <c r="C22885">
        <v>6</v>
      </c>
      <c r="D22885" t="s">
        <v>561</v>
      </c>
      <c r="E22885" t="s">
        <v>562</v>
      </c>
      <c r="F22885" t="s">
        <v>140</v>
      </c>
      <c r="G22885" t="s">
        <v>140</v>
      </c>
    </row>
    <row r="22886" spans="1:7" x14ac:dyDescent="0.35">
      <c r="A22886" t="s">
        <v>11</v>
      </c>
      <c r="B22886" t="s">
        <v>1216</v>
      </c>
      <c r="C22886">
        <v>22</v>
      </c>
      <c r="D22886" t="s">
        <v>899</v>
      </c>
      <c r="E22886" t="s">
        <v>900</v>
      </c>
      <c r="F22886" t="s">
        <v>140</v>
      </c>
      <c r="G22886" t="s">
        <v>140</v>
      </c>
    </row>
    <row r="22887" spans="1:7" x14ac:dyDescent="0.35">
      <c r="A22887" t="s">
        <v>11</v>
      </c>
      <c r="B22887" t="s">
        <v>1993</v>
      </c>
      <c r="C22887">
        <v>15</v>
      </c>
      <c r="D22887" t="s">
        <v>507</v>
      </c>
      <c r="E22887" t="s">
        <v>506</v>
      </c>
      <c r="F22887" t="s">
        <v>140</v>
      </c>
      <c r="G22887" t="s">
        <v>140</v>
      </c>
    </row>
    <row r="22888" spans="1:7" x14ac:dyDescent="0.35">
      <c r="A22888" t="s">
        <v>11</v>
      </c>
      <c r="B22888" t="s">
        <v>1994</v>
      </c>
      <c r="C22888">
        <v>13</v>
      </c>
      <c r="D22888" t="s">
        <v>472</v>
      </c>
      <c r="E22888" t="s">
        <v>471</v>
      </c>
      <c r="F22888" t="s">
        <v>140</v>
      </c>
      <c r="G22888" t="s">
        <v>140</v>
      </c>
    </row>
    <row r="22889" spans="1:7" x14ac:dyDescent="0.35">
      <c r="A22889" t="s">
        <v>11</v>
      </c>
      <c r="B22889" t="s">
        <v>1995</v>
      </c>
      <c r="C22889">
        <v>5</v>
      </c>
      <c r="D22889" t="s">
        <v>517</v>
      </c>
      <c r="E22889" t="s">
        <v>516</v>
      </c>
      <c r="F22889" t="s">
        <v>140</v>
      </c>
      <c r="G22889" t="s">
        <v>140</v>
      </c>
    </row>
    <row r="22890" spans="1:7" x14ac:dyDescent="0.35">
      <c r="A22890" t="s">
        <v>11</v>
      </c>
      <c r="B22890" t="s">
        <v>1996</v>
      </c>
      <c r="C22890">
        <v>49</v>
      </c>
      <c r="D22890" t="s">
        <v>585</v>
      </c>
      <c r="E22890" t="s">
        <v>586</v>
      </c>
      <c r="F22890" t="s">
        <v>140</v>
      </c>
      <c r="G22890" t="s">
        <v>140</v>
      </c>
    </row>
    <row r="22891" spans="1:7" x14ac:dyDescent="0.35">
      <c r="A22891" t="s">
        <v>11</v>
      </c>
      <c r="B22891" t="s">
        <v>1997</v>
      </c>
      <c r="C22891">
        <v>33</v>
      </c>
      <c r="D22891" t="s">
        <v>616</v>
      </c>
      <c r="E22891" t="s">
        <v>615</v>
      </c>
      <c r="F22891" t="s">
        <v>140</v>
      </c>
      <c r="G22891" t="s">
        <v>140</v>
      </c>
    </row>
    <row r="22892" spans="1:7" x14ac:dyDescent="0.35">
      <c r="A22892" t="s">
        <v>11</v>
      </c>
      <c r="B22892" t="s">
        <v>1998</v>
      </c>
      <c r="C22892">
        <v>23</v>
      </c>
      <c r="D22892" t="s">
        <v>552</v>
      </c>
      <c r="E22892" t="s">
        <v>551</v>
      </c>
      <c r="F22892" t="s">
        <v>140</v>
      </c>
      <c r="G22892" t="s">
        <v>140</v>
      </c>
    </row>
    <row r="22893" spans="1:7" x14ac:dyDescent="0.35">
      <c r="A22893" t="s">
        <v>11</v>
      </c>
      <c r="B22893" t="s">
        <v>1218</v>
      </c>
      <c r="C22893">
        <v>15</v>
      </c>
      <c r="D22893" t="s">
        <v>783</v>
      </c>
      <c r="E22893" t="s">
        <v>782</v>
      </c>
      <c r="F22893" t="s">
        <v>140</v>
      </c>
      <c r="G22893" t="s">
        <v>140</v>
      </c>
    </row>
    <row r="22894" spans="1:7" x14ac:dyDescent="0.35">
      <c r="A22894" t="s">
        <v>11</v>
      </c>
      <c r="B22894" t="s">
        <v>1999</v>
      </c>
      <c r="C22894">
        <v>12</v>
      </c>
      <c r="D22894" t="s">
        <v>58</v>
      </c>
      <c r="E22894" t="s">
        <v>59</v>
      </c>
      <c r="F22894" t="s">
        <v>140</v>
      </c>
      <c r="G22894" t="s">
        <v>140</v>
      </c>
    </row>
    <row r="22895" spans="1:7" x14ac:dyDescent="0.35">
      <c r="A22895" t="s">
        <v>11</v>
      </c>
      <c r="B22895" t="s">
        <v>2000</v>
      </c>
      <c r="C22895">
        <v>12</v>
      </c>
      <c r="D22895" t="s">
        <v>343</v>
      </c>
      <c r="E22895" t="s">
        <v>342</v>
      </c>
      <c r="F22895" t="s">
        <v>140</v>
      </c>
      <c r="G22895" t="s">
        <v>140</v>
      </c>
    </row>
    <row r="22896" spans="1:7" x14ac:dyDescent="0.35">
      <c r="A22896" t="s">
        <v>11</v>
      </c>
      <c r="B22896" t="s">
        <v>2001</v>
      </c>
      <c r="C22896">
        <v>4</v>
      </c>
      <c r="D22896" t="s">
        <v>619</v>
      </c>
      <c r="E22896" t="s">
        <v>620</v>
      </c>
      <c r="F22896" t="s">
        <v>140</v>
      </c>
      <c r="G22896" t="s">
        <v>140</v>
      </c>
    </row>
    <row r="22897" spans="1:7" x14ac:dyDescent="0.35">
      <c r="A22897" t="s">
        <v>11</v>
      </c>
      <c r="B22897" t="s">
        <v>2002</v>
      </c>
      <c r="C22897">
        <v>33</v>
      </c>
      <c r="D22897" t="s">
        <v>70</v>
      </c>
      <c r="E22897" t="s">
        <v>71</v>
      </c>
      <c r="F22897" t="s">
        <v>140</v>
      </c>
      <c r="G22897" t="s">
        <v>140</v>
      </c>
    </row>
    <row r="22898" spans="1:7" x14ac:dyDescent="0.35">
      <c r="A22898" t="s">
        <v>11</v>
      </c>
      <c r="B22898" t="s">
        <v>2003</v>
      </c>
      <c r="C22898">
        <v>16</v>
      </c>
      <c r="D22898" t="s">
        <v>68</v>
      </c>
      <c r="E22898" t="s">
        <v>627</v>
      </c>
      <c r="F22898" t="s">
        <v>824</v>
      </c>
      <c r="G22898" t="s">
        <v>140</v>
      </c>
    </row>
    <row r="22899" spans="1:7" x14ac:dyDescent="0.35">
      <c r="A22899" t="s">
        <v>11</v>
      </c>
      <c r="B22899" t="s">
        <v>2004</v>
      </c>
      <c r="C22899">
        <v>8</v>
      </c>
      <c r="D22899" t="s">
        <v>629</v>
      </c>
      <c r="E22899" t="s">
        <v>628</v>
      </c>
      <c r="F22899" t="s">
        <v>140</v>
      </c>
      <c r="G22899" t="s">
        <v>140</v>
      </c>
    </row>
    <row r="22900" spans="1:7" x14ac:dyDescent="0.35">
      <c r="A22900" t="s">
        <v>11</v>
      </c>
      <c r="B22900" t="s">
        <v>339</v>
      </c>
      <c r="C22900">
        <v>3</v>
      </c>
      <c r="D22900" t="s">
        <v>508</v>
      </c>
      <c r="E22900" t="s">
        <v>509</v>
      </c>
      <c r="F22900" t="s">
        <v>140</v>
      </c>
      <c r="G22900" t="s">
        <v>140</v>
      </c>
    </row>
    <row r="22901" spans="1:7" x14ac:dyDescent="0.35">
      <c r="A22901" t="s">
        <v>12</v>
      </c>
      <c r="B22901" t="s">
        <v>1216</v>
      </c>
      <c r="C22901">
        <v>15</v>
      </c>
      <c r="D22901" t="s">
        <v>835</v>
      </c>
      <c r="E22901" t="s">
        <v>836</v>
      </c>
      <c r="F22901" t="s">
        <v>140</v>
      </c>
      <c r="G22901" t="s">
        <v>140</v>
      </c>
    </row>
    <row r="22902" spans="1:7" x14ac:dyDescent="0.35">
      <c r="A22902" t="s">
        <v>12</v>
      </c>
      <c r="B22902" t="s">
        <v>1993</v>
      </c>
      <c r="C22902">
        <v>8</v>
      </c>
      <c r="D22902" t="s">
        <v>701</v>
      </c>
      <c r="E22902" t="s">
        <v>546</v>
      </c>
      <c r="F22902" t="s">
        <v>140</v>
      </c>
      <c r="G22902" t="s">
        <v>140</v>
      </c>
    </row>
    <row r="22903" spans="1:7" x14ac:dyDescent="0.35">
      <c r="A22903" t="s">
        <v>12</v>
      </c>
      <c r="B22903" t="s">
        <v>1994</v>
      </c>
      <c r="C22903">
        <v>7</v>
      </c>
      <c r="D22903" t="s">
        <v>679</v>
      </c>
      <c r="E22903" t="s">
        <v>678</v>
      </c>
      <c r="F22903" t="s">
        <v>140</v>
      </c>
      <c r="G22903" t="s">
        <v>140</v>
      </c>
    </row>
    <row r="22904" spans="1:7" x14ac:dyDescent="0.35">
      <c r="A22904" t="s">
        <v>12</v>
      </c>
      <c r="B22904" t="s">
        <v>1995</v>
      </c>
      <c r="C22904">
        <v>7</v>
      </c>
      <c r="D22904" t="s">
        <v>437</v>
      </c>
      <c r="E22904" t="s">
        <v>436</v>
      </c>
      <c r="F22904" t="s">
        <v>140</v>
      </c>
      <c r="G22904" t="s">
        <v>140</v>
      </c>
    </row>
    <row r="22905" spans="1:7" x14ac:dyDescent="0.35">
      <c r="A22905" t="s">
        <v>12</v>
      </c>
      <c r="B22905" t="s">
        <v>1996</v>
      </c>
      <c r="C22905">
        <v>47</v>
      </c>
      <c r="D22905" t="s">
        <v>214</v>
      </c>
      <c r="E22905" t="s">
        <v>215</v>
      </c>
      <c r="F22905" t="s">
        <v>140</v>
      </c>
      <c r="G22905" t="s">
        <v>140</v>
      </c>
    </row>
    <row r="22906" spans="1:7" x14ac:dyDescent="0.35">
      <c r="A22906" t="s">
        <v>12</v>
      </c>
      <c r="B22906" t="s">
        <v>1997</v>
      </c>
      <c r="C22906">
        <v>27</v>
      </c>
      <c r="D22906" t="s">
        <v>814</v>
      </c>
      <c r="E22906" t="s">
        <v>813</v>
      </c>
      <c r="F22906" t="s">
        <v>140</v>
      </c>
      <c r="G22906" t="s">
        <v>140</v>
      </c>
    </row>
    <row r="22907" spans="1:7" x14ac:dyDescent="0.35">
      <c r="A22907" t="s">
        <v>12</v>
      </c>
      <c r="B22907" t="s">
        <v>1998</v>
      </c>
      <c r="C22907">
        <v>23</v>
      </c>
      <c r="D22907" t="s">
        <v>803</v>
      </c>
      <c r="E22907" t="s">
        <v>802</v>
      </c>
      <c r="F22907" t="s">
        <v>140</v>
      </c>
      <c r="G22907" t="s">
        <v>140</v>
      </c>
    </row>
    <row r="22908" spans="1:7" x14ac:dyDescent="0.35">
      <c r="A22908" t="s">
        <v>12</v>
      </c>
      <c r="B22908" t="s">
        <v>1218</v>
      </c>
      <c r="C22908">
        <v>13</v>
      </c>
      <c r="D22908" t="s">
        <v>306</v>
      </c>
      <c r="E22908" t="s">
        <v>307</v>
      </c>
      <c r="F22908" t="s">
        <v>140</v>
      </c>
      <c r="G22908" t="s">
        <v>140</v>
      </c>
    </row>
    <row r="22909" spans="1:7" x14ac:dyDescent="0.35">
      <c r="A22909" t="s">
        <v>12</v>
      </c>
      <c r="B22909" t="s">
        <v>1999</v>
      </c>
      <c r="C22909">
        <v>6</v>
      </c>
      <c r="D22909" t="s">
        <v>396</v>
      </c>
      <c r="E22909" t="s">
        <v>395</v>
      </c>
      <c r="F22909" t="s">
        <v>140</v>
      </c>
      <c r="G22909" t="s">
        <v>140</v>
      </c>
    </row>
    <row r="22910" spans="1:7" x14ac:dyDescent="0.35">
      <c r="A22910" t="s">
        <v>12</v>
      </c>
      <c r="B22910" t="s">
        <v>2000</v>
      </c>
      <c r="C22910">
        <v>5</v>
      </c>
      <c r="D22910" t="s">
        <v>140</v>
      </c>
      <c r="E22910" t="s">
        <v>177</v>
      </c>
      <c r="F22910" t="s">
        <v>140</v>
      </c>
      <c r="G22910" t="s">
        <v>140</v>
      </c>
    </row>
    <row r="22911" spans="1:7" x14ac:dyDescent="0.35">
      <c r="A22911" t="s">
        <v>12</v>
      </c>
      <c r="B22911" t="s">
        <v>2001</v>
      </c>
      <c r="C22911">
        <v>7</v>
      </c>
      <c r="D22911" t="s">
        <v>641</v>
      </c>
      <c r="E22911" t="s">
        <v>640</v>
      </c>
      <c r="F22911" t="s">
        <v>140</v>
      </c>
      <c r="G22911" t="s">
        <v>140</v>
      </c>
    </row>
    <row r="22912" spans="1:7" x14ac:dyDescent="0.35">
      <c r="A22912" t="s">
        <v>12</v>
      </c>
      <c r="B22912" t="s">
        <v>2002</v>
      </c>
      <c r="C22912">
        <v>32</v>
      </c>
      <c r="D22912" t="s">
        <v>884</v>
      </c>
      <c r="E22912" t="s">
        <v>883</v>
      </c>
      <c r="F22912" t="s">
        <v>140</v>
      </c>
      <c r="G22912" t="s">
        <v>140</v>
      </c>
    </row>
    <row r="22913" spans="1:7" x14ac:dyDescent="0.35">
      <c r="A22913" t="s">
        <v>12</v>
      </c>
      <c r="B22913" t="s">
        <v>2003</v>
      </c>
      <c r="C22913">
        <v>19</v>
      </c>
      <c r="D22913" t="s">
        <v>682</v>
      </c>
      <c r="E22913" t="s">
        <v>688</v>
      </c>
      <c r="F22913" t="s">
        <v>140</v>
      </c>
      <c r="G22913" t="s">
        <v>1065</v>
      </c>
    </row>
    <row r="22914" spans="1:7" x14ac:dyDescent="0.35">
      <c r="A22914" t="s">
        <v>12</v>
      </c>
      <c r="B22914" t="s">
        <v>2004</v>
      </c>
      <c r="C22914">
        <v>10</v>
      </c>
      <c r="D22914" t="s">
        <v>559</v>
      </c>
      <c r="E22914" t="s">
        <v>560</v>
      </c>
      <c r="F22914" t="s">
        <v>140</v>
      </c>
      <c r="G22914" t="s">
        <v>140</v>
      </c>
    </row>
    <row r="22915" spans="1:7" x14ac:dyDescent="0.35">
      <c r="A22915" t="s">
        <v>13</v>
      </c>
      <c r="B22915" t="s">
        <v>1216</v>
      </c>
      <c r="C22915">
        <v>2</v>
      </c>
      <c r="D22915" t="s">
        <v>177</v>
      </c>
      <c r="E22915" t="s">
        <v>140</v>
      </c>
      <c r="F22915" t="s">
        <v>140</v>
      </c>
      <c r="G22915" t="s">
        <v>140</v>
      </c>
    </row>
    <row r="22916" spans="1:7" x14ac:dyDescent="0.35">
      <c r="A22916" t="s">
        <v>13</v>
      </c>
      <c r="B22916" t="s">
        <v>1993</v>
      </c>
      <c r="C22916">
        <v>6</v>
      </c>
      <c r="D22916" t="s">
        <v>859</v>
      </c>
      <c r="E22916" t="s">
        <v>860</v>
      </c>
      <c r="F22916" t="s">
        <v>140</v>
      </c>
      <c r="G22916" t="s">
        <v>140</v>
      </c>
    </row>
    <row r="22917" spans="1:7" x14ac:dyDescent="0.35">
      <c r="A22917" t="s">
        <v>13</v>
      </c>
      <c r="B22917" t="s">
        <v>1994</v>
      </c>
      <c r="C22917">
        <v>4</v>
      </c>
      <c r="D22917" t="s">
        <v>177</v>
      </c>
      <c r="E22917" t="s">
        <v>140</v>
      </c>
      <c r="F22917" t="s">
        <v>140</v>
      </c>
      <c r="G22917" t="s">
        <v>140</v>
      </c>
    </row>
    <row r="22918" spans="1:7" x14ac:dyDescent="0.35">
      <c r="A22918" t="s">
        <v>13</v>
      </c>
      <c r="B22918" t="s">
        <v>1995</v>
      </c>
      <c r="C22918">
        <v>4</v>
      </c>
      <c r="D22918" t="s">
        <v>622</v>
      </c>
      <c r="E22918" t="s">
        <v>623</v>
      </c>
      <c r="F22918" t="s">
        <v>140</v>
      </c>
      <c r="G22918" t="s">
        <v>140</v>
      </c>
    </row>
    <row r="22919" spans="1:7" x14ac:dyDescent="0.35">
      <c r="A22919" t="s">
        <v>13</v>
      </c>
      <c r="B22919" t="s">
        <v>1996</v>
      </c>
      <c r="C22919">
        <v>26</v>
      </c>
      <c r="D22919" t="s">
        <v>679</v>
      </c>
      <c r="E22919" t="s">
        <v>678</v>
      </c>
      <c r="F22919" t="s">
        <v>140</v>
      </c>
      <c r="G22919" t="s">
        <v>140</v>
      </c>
    </row>
    <row r="22920" spans="1:7" x14ac:dyDescent="0.35">
      <c r="A22920" t="s">
        <v>13</v>
      </c>
      <c r="B22920" t="s">
        <v>1997</v>
      </c>
      <c r="C22920">
        <v>35</v>
      </c>
      <c r="D22920" t="s">
        <v>558</v>
      </c>
      <c r="E22920" t="s">
        <v>557</v>
      </c>
      <c r="F22920" t="s">
        <v>140</v>
      </c>
      <c r="G22920" t="s">
        <v>140</v>
      </c>
    </row>
    <row r="22921" spans="1:7" x14ac:dyDescent="0.35">
      <c r="A22921" t="s">
        <v>13</v>
      </c>
      <c r="B22921" t="s">
        <v>1998</v>
      </c>
      <c r="C22921">
        <v>28</v>
      </c>
      <c r="D22921" t="s">
        <v>649</v>
      </c>
      <c r="E22921" t="s">
        <v>752</v>
      </c>
      <c r="F22921" t="s">
        <v>1070</v>
      </c>
      <c r="G22921" t="s">
        <v>140</v>
      </c>
    </row>
    <row r="22922" spans="1:7" x14ac:dyDescent="0.35">
      <c r="A22922" t="s">
        <v>13</v>
      </c>
      <c r="B22922" t="s">
        <v>1999</v>
      </c>
      <c r="C22922">
        <v>4</v>
      </c>
      <c r="D22922" t="s">
        <v>285</v>
      </c>
      <c r="E22922" t="s">
        <v>286</v>
      </c>
      <c r="F22922" t="s">
        <v>140</v>
      </c>
      <c r="G22922" t="s">
        <v>140</v>
      </c>
    </row>
    <row r="22923" spans="1:7" x14ac:dyDescent="0.35">
      <c r="A22923" t="s">
        <v>13</v>
      </c>
      <c r="B22923" t="s">
        <v>2000</v>
      </c>
      <c r="C22923">
        <v>3</v>
      </c>
      <c r="D22923" t="s">
        <v>766</v>
      </c>
      <c r="E22923" t="s">
        <v>767</v>
      </c>
      <c r="F22923" t="s">
        <v>140</v>
      </c>
      <c r="G22923" t="s">
        <v>140</v>
      </c>
    </row>
    <row r="22924" spans="1:7" x14ac:dyDescent="0.35">
      <c r="A22924" t="s">
        <v>13</v>
      </c>
      <c r="B22924" t="s">
        <v>2001</v>
      </c>
      <c r="C22924">
        <v>4</v>
      </c>
      <c r="D22924" t="s">
        <v>905</v>
      </c>
      <c r="E22924" t="s">
        <v>847</v>
      </c>
      <c r="F22924" t="s">
        <v>140</v>
      </c>
      <c r="G22924" t="s">
        <v>140</v>
      </c>
    </row>
    <row r="22925" spans="1:7" x14ac:dyDescent="0.35">
      <c r="A22925" t="s">
        <v>13</v>
      </c>
      <c r="B22925" t="s">
        <v>2002</v>
      </c>
      <c r="C22925">
        <v>16</v>
      </c>
      <c r="D22925" t="s">
        <v>488</v>
      </c>
      <c r="E22925" t="s">
        <v>489</v>
      </c>
      <c r="F22925" t="s">
        <v>140</v>
      </c>
      <c r="G22925" t="s">
        <v>140</v>
      </c>
    </row>
    <row r="22926" spans="1:7" x14ac:dyDescent="0.35">
      <c r="A22926" t="s">
        <v>13</v>
      </c>
      <c r="B22926" t="s">
        <v>2003</v>
      </c>
      <c r="C22926">
        <v>19</v>
      </c>
      <c r="D22926" t="s">
        <v>1261</v>
      </c>
      <c r="E22926" t="s">
        <v>837</v>
      </c>
      <c r="F22926" t="s">
        <v>140</v>
      </c>
      <c r="G22926" t="s">
        <v>140</v>
      </c>
    </row>
    <row r="22927" spans="1:7" x14ac:dyDescent="0.35">
      <c r="A22927" t="s">
        <v>13</v>
      </c>
      <c r="B22927" t="s">
        <v>2004</v>
      </c>
      <c r="C22927">
        <v>5</v>
      </c>
      <c r="D22927" t="s">
        <v>889</v>
      </c>
      <c r="E22927" t="s">
        <v>890</v>
      </c>
      <c r="F22927" t="s">
        <v>140</v>
      </c>
      <c r="G22927" t="s">
        <v>140</v>
      </c>
    </row>
    <row r="22928" spans="1:7" x14ac:dyDescent="0.35">
      <c r="A22928" t="s">
        <v>13</v>
      </c>
      <c r="B22928" t="s">
        <v>339</v>
      </c>
      <c r="C22928">
        <v>2</v>
      </c>
      <c r="D22928" t="s">
        <v>436</v>
      </c>
      <c r="E22928" t="s">
        <v>437</v>
      </c>
      <c r="F22928" t="s">
        <v>140</v>
      </c>
      <c r="G22928" t="s">
        <v>140</v>
      </c>
    </row>
    <row r="22929" spans="1:7" x14ac:dyDescent="0.35">
      <c r="A22929" t="s">
        <v>14</v>
      </c>
      <c r="B22929" t="s">
        <v>1216</v>
      </c>
      <c r="C22929">
        <v>7</v>
      </c>
      <c r="D22929" t="s">
        <v>820</v>
      </c>
      <c r="E22929" t="s">
        <v>819</v>
      </c>
      <c r="F22929" t="s">
        <v>140</v>
      </c>
      <c r="G22929" t="s">
        <v>140</v>
      </c>
    </row>
    <row r="22930" spans="1:7" x14ac:dyDescent="0.35">
      <c r="A22930" t="s">
        <v>14</v>
      </c>
      <c r="B22930" t="s">
        <v>1993</v>
      </c>
      <c r="C22930">
        <v>6</v>
      </c>
      <c r="D22930" t="s">
        <v>243</v>
      </c>
      <c r="E22930" t="s">
        <v>242</v>
      </c>
      <c r="F22930" t="s">
        <v>140</v>
      </c>
      <c r="G22930" t="s">
        <v>140</v>
      </c>
    </row>
    <row r="22931" spans="1:7" x14ac:dyDescent="0.35">
      <c r="A22931" t="s">
        <v>14</v>
      </c>
      <c r="B22931" t="s">
        <v>1994</v>
      </c>
      <c r="C22931">
        <v>4</v>
      </c>
      <c r="D22931" t="s">
        <v>177</v>
      </c>
      <c r="E22931" t="s">
        <v>140</v>
      </c>
      <c r="F22931" t="s">
        <v>140</v>
      </c>
      <c r="G22931" t="s">
        <v>140</v>
      </c>
    </row>
    <row r="22932" spans="1:7" x14ac:dyDescent="0.35">
      <c r="A22932" t="s">
        <v>14</v>
      </c>
      <c r="B22932" t="s">
        <v>1995</v>
      </c>
      <c r="C22932">
        <v>6</v>
      </c>
      <c r="D22932" t="s">
        <v>651</v>
      </c>
      <c r="E22932" t="s">
        <v>652</v>
      </c>
      <c r="F22932" t="s">
        <v>140</v>
      </c>
      <c r="G22932" t="s">
        <v>140</v>
      </c>
    </row>
    <row r="22933" spans="1:7" x14ac:dyDescent="0.35">
      <c r="A22933" t="s">
        <v>14</v>
      </c>
      <c r="B22933" t="s">
        <v>1996</v>
      </c>
      <c r="C22933">
        <v>42</v>
      </c>
      <c r="D22933" t="s">
        <v>504</v>
      </c>
      <c r="E22933" t="s">
        <v>343</v>
      </c>
      <c r="F22933" t="s">
        <v>838</v>
      </c>
      <c r="G22933" t="s">
        <v>140</v>
      </c>
    </row>
    <row r="22934" spans="1:7" x14ac:dyDescent="0.35">
      <c r="A22934" t="s">
        <v>14</v>
      </c>
      <c r="B22934" t="s">
        <v>1997</v>
      </c>
      <c r="C22934">
        <v>29</v>
      </c>
      <c r="D22934" t="s">
        <v>770</v>
      </c>
      <c r="E22934" t="s">
        <v>771</v>
      </c>
      <c r="F22934" t="s">
        <v>140</v>
      </c>
      <c r="G22934" t="s">
        <v>140</v>
      </c>
    </row>
    <row r="22935" spans="1:7" x14ac:dyDescent="0.35">
      <c r="A22935" t="s">
        <v>14</v>
      </c>
      <c r="B22935" t="s">
        <v>1998</v>
      </c>
      <c r="C22935">
        <v>25</v>
      </c>
      <c r="D22935" t="s">
        <v>958</v>
      </c>
      <c r="E22935" t="s">
        <v>959</v>
      </c>
      <c r="F22935" t="s">
        <v>140</v>
      </c>
      <c r="G22935" t="s">
        <v>140</v>
      </c>
    </row>
    <row r="22936" spans="1:7" x14ac:dyDescent="0.35">
      <c r="A22936" t="s">
        <v>14</v>
      </c>
      <c r="B22936" t="s">
        <v>1218</v>
      </c>
      <c r="C22936">
        <v>11</v>
      </c>
      <c r="D22936" t="s">
        <v>484</v>
      </c>
      <c r="E22936" t="s">
        <v>485</v>
      </c>
      <c r="F22936" t="s">
        <v>140</v>
      </c>
      <c r="G22936" t="s">
        <v>140</v>
      </c>
    </row>
    <row r="22937" spans="1:7" x14ac:dyDescent="0.35">
      <c r="A22937" t="s">
        <v>14</v>
      </c>
      <c r="B22937" t="s">
        <v>1999</v>
      </c>
      <c r="C22937">
        <v>6</v>
      </c>
      <c r="D22937" t="s">
        <v>835</v>
      </c>
      <c r="E22937" t="s">
        <v>836</v>
      </c>
      <c r="F22937" t="s">
        <v>140</v>
      </c>
      <c r="G22937" t="s">
        <v>140</v>
      </c>
    </row>
    <row r="22938" spans="1:7" x14ac:dyDescent="0.35">
      <c r="A22938" t="s">
        <v>14</v>
      </c>
      <c r="B22938" t="s">
        <v>2000</v>
      </c>
      <c r="C22938">
        <v>11</v>
      </c>
      <c r="D22938" t="s">
        <v>50</v>
      </c>
      <c r="E22938" t="s">
        <v>51</v>
      </c>
      <c r="F22938" t="s">
        <v>140</v>
      </c>
      <c r="G22938" t="s">
        <v>140</v>
      </c>
    </row>
    <row r="22939" spans="1:7" x14ac:dyDescent="0.35">
      <c r="A22939" t="s">
        <v>14</v>
      </c>
      <c r="B22939" t="s">
        <v>2001</v>
      </c>
      <c r="C22939">
        <v>4</v>
      </c>
      <c r="D22939" t="s">
        <v>346</v>
      </c>
      <c r="E22939" t="s">
        <v>347</v>
      </c>
      <c r="F22939" t="s">
        <v>140</v>
      </c>
      <c r="G22939" t="s">
        <v>140</v>
      </c>
    </row>
    <row r="22940" spans="1:7" x14ac:dyDescent="0.35">
      <c r="A22940" t="s">
        <v>14</v>
      </c>
      <c r="B22940" t="s">
        <v>2002</v>
      </c>
      <c r="C22940">
        <v>28</v>
      </c>
      <c r="D22940" t="s">
        <v>357</v>
      </c>
      <c r="E22940" t="s">
        <v>356</v>
      </c>
      <c r="F22940" t="s">
        <v>140</v>
      </c>
      <c r="G22940" t="s">
        <v>140</v>
      </c>
    </row>
    <row r="22941" spans="1:7" x14ac:dyDescent="0.35">
      <c r="A22941" t="s">
        <v>14</v>
      </c>
      <c r="B22941" t="s">
        <v>2003</v>
      </c>
      <c r="C22941">
        <v>24</v>
      </c>
      <c r="D22941" t="s">
        <v>54</v>
      </c>
      <c r="E22941" t="s">
        <v>55</v>
      </c>
      <c r="F22941" t="s">
        <v>140</v>
      </c>
      <c r="G22941" t="s">
        <v>140</v>
      </c>
    </row>
    <row r="22942" spans="1:7" x14ac:dyDescent="0.35">
      <c r="A22942" t="s">
        <v>14</v>
      </c>
      <c r="B22942" t="s">
        <v>2004</v>
      </c>
      <c r="C22942">
        <v>5</v>
      </c>
      <c r="D22942" t="s">
        <v>603</v>
      </c>
      <c r="E22942" t="s">
        <v>457</v>
      </c>
      <c r="F22942" t="s">
        <v>140</v>
      </c>
      <c r="G22942" t="s">
        <v>140</v>
      </c>
    </row>
    <row r="22943" spans="1:7" x14ac:dyDescent="0.35">
      <c r="A22943" t="s">
        <v>14</v>
      </c>
      <c r="B22943" t="s">
        <v>339</v>
      </c>
      <c r="C22943">
        <v>2</v>
      </c>
      <c r="D22943" t="s">
        <v>177</v>
      </c>
      <c r="E22943" t="s">
        <v>140</v>
      </c>
      <c r="F22943" t="s">
        <v>140</v>
      </c>
      <c r="G22943" t="s">
        <v>140</v>
      </c>
    </row>
    <row r="22944" spans="1:7" x14ac:dyDescent="0.35">
      <c r="A22944" t="s">
        <v>15</v>
      </c>
      <c r="B22944" t="s">
        <v>1216</v>
      </c>
      <c r="C22944">
        <v>7</v>
      </c>
      <c r="D22944" t="s">
        <v>177</v>
      </c>
      <c r="E22944" t="s">
        <v>140</v>
      </c>
      <c r="F22944" t="s">
        <v>140</v>
      </c>
      <c r="G22944" t="s">
        <v>140</v>
      </c>
    </row>
    <row r="22945" spans="1:7" x14ac:dyDescent="0.35">
      <c r="A22945" t="s">
        <v>15</v>
      </c>
      <c r="B22945" t="s">
        <v>1993</v>
      </c>
      <c r="C22945">
        <v>7</v>
      </c>
      <c r="D22945" t="s">
        <v>888</v>
      </c>
      <c r="E22945" t="s">
        <v>887</v>
      </c>
      <c r="F22945" t="s">
        <v>140</v>
      </c>
      <c r="G22945" t="s">
        <v>140</v>
      </c>
    </row>
    <row r="22946" spans="1:7" x14ac:dyDescent="0.35">
      <c r="A22946" t="s">
        <v>15</v>
      </c>
      <c r="B22946" t="s">
        <v>1994</v>
      </c>
      <c r="C22946">
        <v>14</v>
      </c>
      <c r="D22946" t="s">
        <v>873</v>
      </c>
      <c r="E22946" t="s">
        <v>874</v>
      </c>
      <c r="F22946" t="s">
        <v>140</v>
      </c>
      <c r="G22946" t="s">
        <v>140</v>
      </c>
    </row>
    <row r="22947" spans="1:7" x14ac:dyDescent="0.35">
      <c r="A22947" t="s">
        <v>15</v>
      </c>
      <c r="B22947" t="s">
        <v>1995</v>
      </c>
      <c r="C22947">
        <v>4</v>
      </c>
      <c r="D22947" t="s">
        <v>764</v>
      </c>
      <c r="E22947" t="s">
        <v>765</v>
      </c>
      <c r="F22947" t="s">
        <v>140</v>
      </c>
      <c r="G22947" t="s">
        <v>140</v>
      </c>
    </row>
    <row r="22948" spans="1:7" x14ac:dyDescent="0.35">
      <c r="A22948" t="s">
        <v>15</v>
      </c>
      <c r="B22948" t="s">
        <v>1996</v>
      </c>
      <c r="C22948">
        <v>40</v>
      </c>
      <c r="D22948" t="s">
        <v>408</v>
      </c>
      <c r="E22948" t="s">
        <v>424</v>
      </c>
      <c r="F22948" t="s">
        <v>1064</v>
      </c>
      <c r="G22948" t="s">
        <v>140</v>
      </c>
    </row>
    <row r="22949" spans="1:7" x14ac:dyDescent="0.35">
      <c r="A22949" t="s">
        <v>15</v>
      </c>
      <c r="B22949" t="s">
        <v>1997</v>
      </c>
      <c r="C22949">
        <v>30</v>
      </c>
      <c r="D22949" t="s">
        <v>633</v>
      </c>
      <c r="E22949" t="s">
        <v>632</v>
      </c>
      <c r="F22949" t="s">
        <v>140</v>
      </c>
      <c r="G22949" t="s">
        <v>140</v>
      </c>
    </row>
    <row r="22950" spans="1:7" x14ac:dyDescent="0.35">
      <c r="A22950" t="s">
        <v>15</v>
      </c>
      <c r="B22950" t="s">
        <v>1998</v>
      </c>
      <c r="C22950">
        <v>24</v>
      </c>
      <c r="D22950" t="s">
        <v>934</v>
      </c>
      <c r="E22950" t="s">
        <v>460</v>
      </c>
      <c r="F22950" t="s">
        <v>1052</v>
      </c>
      <c r="G22950" t="s">
        <v>140</v>
      </c>
    </row>
    <row r="22951" spans="1:7" x14ac:dyDescent="0.35">
      <c r="A22951" t="s">
        <v>15</v>
      </c>
      <c r="B22951" t="s">
        <v>1218</v>
      </c>
      <c r="C22951">
        <v>12</v>
      </c>
      <c r="D22951" t="s">
        <v>426</v>
      </c>
      <c r="E22951" t="s">
        <v>427</v>
      </c>
      <c r="F22951" t="s">
        <v>140</v>
      </c>
      <c r="G22951" t="s">
        <v>140</v>
      </c>
    </row>
    <row r="22952" spans="1:7" x14ac:dyDescent="0.35">
      <c r="A22952" t="s">
        <v>15</v>
      </c>
      <c r="B22952" t="s">
        <v>1999</v>
      </c>
      <c r="C22952">
        <v>13</v>
      </c>
      <c r="D22952" t="s">
        <v>205</v>
      </c>
      <c r="E22952" t="s">
        <v>206</v>
      </c>
      <c r="F22952" t="s">
        <v>140</v>
      </c>
      <c r="G22952" t="s">
        <v>140</v>
      </c>
    </row>
    <row r="22953" spans="1:7" x14ac:dyDescent="0.35">
      <c r="A22953" t="s">
        <v>15</v>
      </c>
      <c r="B22953" t="s">
        <v>2000</v>
      </c>
      <c r="C22953">
        <v>6</v>
      </c>
      <c r="D22953" t="s">
        <v>748</v>
      </c>
      <c r="E22953" t="s">
        <v>749</v>
      </c>
      <c r="F22953" t="s">
        <v>140</v>
      </c>
      <c r="G22953" t="s">
        <v>140</v>
      </c>
    </row>
    <row r="22954" spans="1:7" x14ac:dyDescent="0.35">
      <c r="A22954" t="s">
        <v>15</v>
      </c>
      <c r="B22954" t="s">
        <v>2001</v>
      </c>
      <c r="C22954">
        <v>7</v>
      </c>
      <c r="D22954" t="s">
        <v>899</v>
      </c>
      <c r="E22954" t="s">
        <v>900</v>
      </c>
      <c r="F22954" t="s">
        <v>140</v>
      </c>
      <c r="G22954" t="s">
        <v>140</v>
      </c>
    </row>
    <row r="22955" spans="1:7" x14ac:dyDescent="0.35">
      <c r="A22955" t="s">
        <v>15</v>
      </c>
      <c r="B22955" t="s">
        <v>2002</v>
      </c>
      <c r="C22955">
        <v>22</v>
      </c>
      <c r="D22955" t="s">
        <v>424</v>
      </c>
      <c r="E22955" t="s">
        <v>165</v>
      </c>
      <c r="F22955" t="s">
        <v>1073</v>
      </c>
      <c r="G22955" t="s">
        <v>140</v>
      </c>
    </row>
    <row r="22956" spans="1:7" x14ac:dyDescent="0.35">
      <c r="A22956" t="s">
        <v>15</v>
      </c>
      <c r="B22956" t="s">
        <v>2003</v>
      </c>
      <c r="C22956">
        <v>15</v>
      </c>
      <c r="D22956" t="s">
        <v>889</v>
      </c>
      <c r="E22956" t="s">
        <v>206</v>
      </c>
      <c r="F22956" t="s">
        <v>574</v>
      </c>
      <c r="G22956" t="s">
        <v>140</v>
      </c>
    </row>
    <row r="22957" spans="1:7" x14ac:dyDescent="0.35">
      <c r="A22957" t="s">
        <v>15</v>
      </c>
      <c r="B22957" t="s">
        <v>2004</v>
      </c>
      <c r="C22957">
        <v>7</v>
      </c>
      <c r="D22957" t="s">
        <v>725</v>
      </c>
      <c r="E22957" t="s">
        <v>724</v>
      </c>
      <c r="F22957" t="s">
        <v>140</v>
      </c>
      <c r="G22957" t="s">
        <v>140</v>
      </c>
    </row>
    <row r="22958" spans="1:7" x14ac:dyDescent="0.35">
      <c r="A22958" t="s">
        <v>15</v>
      </c>
      <c r="B22958" t="s">
        <v>339</v>
      </c>
      <c r="C22958">
        <v>1</v>
      </c>
      <c r="D22958" t="s">
        <v>140</v>
      </c>
      <c r="E22958" t="s">
        <v>177</v>
      </c>
      <c r="F22958" t="s">
        <v>140</v>
      </c>
      <c r="G22958" t="s">
        <v>140</v>
      </c>
    </row>
    <row r="22959" spans="1:7" x14ac:dyDescent="0.35">
      <c r="A22959" t="s">
        <v>16</v>
      </c>
      <c r="B22959" t="s">
        <v>1216</v>
      </c>
      <c r="C22959">
        <v>20</v>
      </c>
      <c r="D22959" t="s">
        <v>857</v>
      </c>
      <c r="E22959" t="s">
        <v>856</v>
      </c>
      <c r="F22959" t="s">
        <v>140</v>
      </c>
      <c r="G22959" t="s">
        <v>140</v>
      </c>
    </row>
    <row r="22960" spans="1:7" x14ac:dyDescent="0.35">
      <c r="A22960" t="s">
        <v>16</v>
      </c>
      <c r="B22960" t="s">
        <v>1993</v>
      </c>
      <c r="C22960">
        <v>21</v>
      </c>
      <c r="D22960" t="s">
        <v>873</v>
      </c>
      <c r="E22960" t="s">
        <v>874</v>
      </c>
      <c r="F22960" t="s">
        <v>140</v>
      </c>
      <c r="G22960" t="s">
        <v>140</v>
      </c>
    </row>
    <row r="22961" spans="1:7" x14ac:dyDescent="0.35">
      <c r="A22961" t="s">
        <v>16</v>
      </c>
      <c r="B22961" t="s">
        <v>1994</v>
      </c>
      <c r="C22961">
        <v>8</v>
      </c>
      <c r="D22961" t="s">
        <v>507</v>
      </c>
      <c r="E22961" t="s">
        <v>506</v>
      </c>
      <c r="F22961" t="s">
        <v>140</v>
      </c>
      <c r="G22961" t="s">
        <v>140</v>
      </c>
    </row>
    <row r="22962" spans="1:7" x14ac:dyDescent="0.35">
      <c r="A22962" t="s">
        <v>16</v>
      </c>
      <c r="B22962" t="s">
        <v>1995</v>
      </c>
      <c r="C22962">
        <v>11</v>
      </c>
      <c r="D22962" t="s">
        <v>625</v>
      </c>
      <c r="E22962" t="s">
        <v>879</v>
      </c>
      <c r="F22962" t="s">
        <v>131</v>
      </c>
      <c r="G22962" t="s">
        <v>140</v>
      </c>
    </row>
    <row r="22963" spans="1:7" x14ac:dyDescent="0.35">
      <c r="A22963" t="s">
        <v>16</v>
      </c>
      <c r="B22963" t="s">
        <v>1996</v>
      </c>
      <c r="C22963">
        <v>45</v>
      </c>
      <c r="D22963" t="s">
        <v>853</v>
      </c>
      <c r="E22963" t="s">
        <v>852</v>
      </c>
      <c r="F22963" t="s">
        <v>140</v>
      </c>
      <c r="G22963" t="s">
        <v>140</v>
      </c>
    </row>
    <row r="22964" spans="1:7" x14ac:dyDescent="0.35">
      <c r="A22964" t="s">
        <v>16</v>
      </c>
      <c r="B22964" t="s">
        <v>1997</v>
      </c>
      <c r="C22964">
        <v>25</v>
      </c>
      <c r="D22964" t="s">
        <v>945</v>
      </c>
      <c r="E22964" t="s">
        <v>728</v>
      </c>
      <c r="F22964" t="s">
        <v>140</v>
      </c>
      <c r="G22964" t="s">
        <v>140</v>
      </c>
    </row>
    <row r="22965" spans="1:7" x14ac:dyDescent="0.35">
      <c r="A22965" t="s">
        <v>16</v>
      </c>
      <c r="B22965" t="s">
        <v>1998</v>
      </c>
      <c r="C22965">
        <v>28</v>
      </c>
      <c r="D22965" t="s">
        <v>472</v>
      </c>
      <c r="E22965" t="s">
        <v>47</v>
      </c>
      <c r="F22965" t="s">
        <v>140</v>
      </c>
      <c r="G22965" t="s">
        <v>1018</v>
      </c>
    </row>
    <row r="22966" spans="1:7" x14ac:dyDescent="0.35">
      <c r="A22966" t="s">
        <v>16</v>
      </c>
      <c r="B22966" t="s">
        <v>1218</v>
      </c>
      <c r="C22966">
        <v>19</v>
      </c>
      <c r="D22966" t="s">
        <v>946</v>
      </c>
      <c r="E22966" t="s">
        <v>947</v>
      </c>
      <c r="F22966" t="s">
        <v>140</v>
      </c>
      <c r="G22966" t="s">
        <v>140</v>
      </c>
    </row>
    <row r="22967" spans="1:7" x14ac:dyDescent="0.35">
      <c r="A22967" t="s">
        <v>16</v>
      </c>
      <c r="B22967" t="s">
        <v>1999</v>
      </c>
      <c r="C22967">
        <v>17</v>
      </c>
      <c r="D22967" t="s">
        <v>201</v>
      </c>
      <c r="E22967" t="s">
        <v>202</v>
      </c>
      <c r="F22967" t="s">
        <v>140</v>
      </c>
      <c r="G22967" t="s">
        <v>140</v>
      </c>
    </row>
    <row r="22968" spans="1:7" x14ac:dyDescent="0.35">
      <c r="A22968" t="s">
        <v>16</v>
      </c>
      <c r="B22968" t="s">
        <v>2000</v>
      </c>
      <c r="C22968">
        <v>5</v>
      </c>
      <c r="D22968" t="s">
        <v>796</v>
      </c>
      <c r="E22968" t="s">
        <v>795</v>
      </c>
      <c r="F22968" t="s">
        <v>140</v>
      </c>
      <c r="G22968" t="s">
        <v>140</v>
      </c>
    </row>
    <row r="22969" spans="1:7" x14ac:dyDescent="0.35">
      <c r="A22969" t="s">
        <v>16</v>
      </c>
      <c r="B22969" t="s">
        <v>2001</v>
      </c>
      <c r="C22969">
        <v>4</v>
      </c>
      <c r="D22969" t="s">
        <v>37</v>
      </c>
      <c r="E22969" t="s">
        <v>36</v>
      </c>
      <c r="F22969" t="s">
        <v>140</v>
      </c>
      <c r="G22969" t="s">
        <v>140</v>
      </c>
    </row>
    <row r="22970" spans="1:7" x14ac:dyDescent="0.35">
      <c r="A22970" t="s">
        <v>16</v>
      </c>
      <c r="B22970" t="s">
        <v>2002</v>
      </c>
      <c r="C22970">
        <v>33</v>
      </c>
      <c r="D22970" t="s">
        <v>554</v>
      </c>
      <c r="E22970" t="s">
        <v>553</v>
      </c>
      <c r="F22970" t="s">
        <v>140</v>
      </c>
      <c r="G22970" t="s">
        <v>140</v>
      </c>
    </row>
    <row r="22971" spans="1:7" x14ac:dyDescent="0.35">
      <c r="A22971" t="s">
        <v>16</v>
      </c>
      <c r="B22971" t="s">
        <v>2003</v>
      </c>
      <c r="C22971">
        <v>10</v>
      </c>
      <c r="D22971" t="s">
        <v>957</v>
      </c>
      <c r="E22971" t="s">
        <v>956</v>
      </c>
      <c r="F22971" t="s">
        <v>140</v>
      </c>
      <c r="G22971" t="s">
        <v>140</v>
      </c>
    </row>
    <row r="22972" spans="1:7" x14ac:dyDescent="0.35">
      <c r="A22972" t="s">
        <v>16</v>
      </c>
      <c r="B22972" t="s">
        <v>2004</v>
      </c>
      <c r="C22972">
        <v>14</v>
      </c>
      <c r="D22972" t="s">
        <v>908</v>
      </c>
      <c r="E22972" t="s">
        <v>760</v>
      </c>
      <c r="F22972" t="s">
        <v>140</v>
      </c>
      <c r="G22972" t="s">
        <v>801</v>
      </c>
    </row>
    <row r="22973" spans="1:7" x14ac:dyDescent="0.35">
      <c r="A22973" t="s">
        <v>16</v>
      </c>
      <c r="B22973" t="s">
        <v>339</v>
      </c>
      <c r="C22973">
        <v>2</v>
      </c>
      <c r="D22973" t="s">
        <v>177</v>
      </c>
      <c r="E22973" t="s">
        <v>140</v>
      </c>
      <c r="F22973" t="s">
        <v>140</v>
      </c>
      <c r="G22973" t="s">
        <v>140</v>
      </c>
    </row>
    <row r="22974" spans="1:7" x14ac:dyDescent="0.35">
      <c r="A22974" t="s">
        <v>17</v>
      </c>
      <c r="B22974" t="s">
        <v>1216</v>
      </c>
      <c r="C22974">
        <v>13</v>
      </c>
      <c r="D22974" t="s">
        <v>850</v>
      </c>
      <c r="E22974" t="s">
        <v>851</v>
      </c>
      <c r="F22974" t="s">
        <v>140</v>
      </c>
      <c r="G22974" t="s">
        <v>140</v>
      </c>
    </row>
    <row r="22975" spans="1:7" x14ac:dyDescent="0.35">
      <c r="A22975" t="s">
        <v>17</v>
      </c>
      <c r="B22975" t="s">
        <v>1993</v>
      </c>
      <c r="C22975">
        <v>13</v>
      </c>
      <c r="D22975" t="s">
        <v>726</v>
      </c>
      <c r="E22975" t="s">
        <v>727</v>
      </c>
      <c r="F22975" t="s">
        <v>140</v>
      </c>
      <c r="G22975" t="s">
        <v>140</v>
      </c>
    </row>
    <row r="22976" spans="1:7" x14ac:dyDescent="0.35">
      <c r="A22976" t="s">
        <v>17</v>
      </c>
      <c r="B22976" t="s">
        <v>1994</v>
      </c>
      <c r="C22976">
        <v>11</v>
      </c>
      <c r="D22976" t="s">
        <v>374</v>
      </c>
      <c r="E22976" t="s">
        <v>375</v>
      </c>
      <c r="F22976" t="s">
        <v>140</v>
      </c>
      <c r="G22976" t="s">
        <v>140</v>
      </c>
    </row>
    <row r="22977" spans="1:7" x14ac:dyDescent="0.35">
      <c r="A22977" t="s">
        <v>17</v>
      </c>
      <c r="B22977" t="s">
        <v>1995</v>
      </c>
      <c r="C22977">
        <v>6</v>
      </c>
      <c r="D22977" t="s">
        <v>138</v>
      </c>
      <c r="E22977" t="s">
        <v>139</v>
      </c>
      <c r="F22977" t="s">
        <v>140</v>
      </c>
      <c r="G22977" t="s">
        <v>140</v>
      </c>
    </row>
    <row r="22978" spans="1:7" x14ac:dyDescent="0.35">
      <c r="A22978" t="s">
        <v>17</v>
      </c>
      <c r="B22978" t="s">
        <v>1996</v>
      </c>
      <c r="C22978">
        <v>31</v>
      </c>
      <c r="D22978" t="s">
        <v>448</v>
      </c>
      <c r="E22978" t="s">
        <v>449</v>
      </c>
      <c r="F22978" t="s">
        <v>140</v>
      </c>
      <c r="G22978" t="s">
        <v>140</v>
      </c>
    </row>
    <row r="22979" spans="1:7" x14ac:dyDescent="0.35">
      <c r="A22979" t="s">
        <v>17</v>
      </c>
      <c r="B22979" t="s">
        <v>1997</v>
      </c>
      <c r="C22979">
        <v>30</v>
      </c>
      <c r="D22979" t="s">
        <v>357</v>
      </c>
      <c r="E22979" t="s">
        <v>356</v>
      </c>
      <c r="F22979" t="s">
        <v>140</v>
      </c>
      <c r="G22979" t="s">
        <v>140</v>
      </c>
    </row>
    <row r="22980" spans="1:7" x14ac:dyDescent="0.35">
      <c r="A22980" t="s">
        <v>17</v>
      </c>
      <c r="B22980" t="s">
        <v>1998</v>
      </c>
      <c r="C22980">
        <v>34</v>
      </c>
      <c r="D22980" t="s">
        <v>480</v>
      </c>
      <c r="E22980" t="s">
        <v>481</v>
      </c>
      <c r="F22980" t="s">
        <v>140</v>
      </c>
      <c r="G22980" t="s">
        <v>140</v>
      </c>
    </row>
    <row r="22981" spans="1:7" x14ac:dyDescent="0.35">
      <c r="A22981" t="s">
        <v>17</v>
      </c>
      <c r="B22981" t="s">
        <v>1218</v>
      </c>
      <c r="C22981">
        <v>7</v>
      </c>
      <c r="D22981" t="s">
        <v>403</v>
      </c>
      <c r="E22981" t="s">
        <v>402</v>
      </c>
      <c r="F22981" t="s">
        <v>140</v>
      </c>
      <c r="G22981" t="s">
        <v>140</v>
      </c>
    </row>
    <row r="22982" spans="1:7" x14ac:dyDescent="0.35">
      <c r="A22982" t="s">
        <v>17</v>
      </c>
      <c r="B22982" t="s">
        <v>1999</v>
      </c>
      <c r="C22982">
        <v>16</v>
      </c>
      <c r="D22982" t="s">
        <v>819</v>
      </c>
      <c r="E22982" t="s">
        <v>820</v>
      </c>
      <c r="F22982" t="s">
        <v>140</v>
      </c>
      <c r="G22982" t="s">
        <v>140</v>
      </c>
    </row>
    <row r="22983" spans="1:7" x14ac:dyDescent="0.35">
      <c r="A22983" t="s">
        <v>17</v>
      </c>
      <c r="B22983" t="s">
        <v>2000</v>
      </c>
      <c r="C22983">
        <v>5</v>
      </c>
      <c r="D22983" t="s">
        <v>376</v>
      </c>
      <c r="E22983" t="s">
        <v>377</v>
      </c>
      <c r="F22983" t="s">
        <v>140</v>
      </c>
      <c r="G22983" t="s">
        <v>140</v>
      </c>
    </row>
    <row r="22984" spans="1:7" x14ac:dyDescent="0.35">
      <c r="A22984" t="s">
        <v>17</v>
      </c>
      <c r="B22984" t="s">
        <v>2001</v>
      </c>
      <c r="C22984">
        <v>2</v>
      </c>
      <c r="D22984" t="s">
        <v>698</v>
      </c>
      <c r="E22984" t="s">
        <v>699</v>
      </c>
      <c r="F22984" t="s">
        <v>140</v>
      </c>
      <c r="G22984" t="s">
        <v>140</v>
      </c>
    </row>
    <row r="22985" spans="1:7" x14ac:dyDescent="0.35">
      <c r="A22985" t="s">
        <v>17</v>
      </c>
      <c r="B22985" t="s">
        <v>2002</v>
      </c>
      <c r="C22985">
        <v>31</v>
      </c>
      <c r="D22985" t="s">
        <v>482</v>
      </c>
      <c r="E22985" t="s">
        <v>483</v>
      </c>
      <c r="F22985" t="s">
        <v>140</v>
      </c>
      <c r="G22985" t="s">
        <v>140</v>
      </c>
    </row>
    <row r="22986" spans="1:7" x14ac:dyDescent="0.35">
      <c r="A22986" t="s">
        <v>17</v>
      </c>
      <c r="B22986" t="s">
        <v>2003</v>
      </c>
      <c r="C22986">
        <v>21</v>
      </c>
      <c r="D22986" t="s">
        <v>457</v>
      </c>
      <c r="E22986" t="s">
        <v>603</v>
      </c>
      <c r="F22986" t="s">
        <v>140</v>
      </c>
      <c r="G22986" t="s">
        <v>140</v>
      </c>
    </row>
    <row r="22987" spans="1:7" x14ac:dyDescent="0.35">
      <c r="A22987" t="s">
        <v>17</v>
      </c>
      <c r="B22987" t="s">
        <v>2004</v>
      </c>
      <c r="C22987">
        <v>10</v>
      </c>
      <c r="D22987" t="s">
        <v>887</v>
      </c>
      <c r="E22987" t="s">
        <v>888</v>
      </c>
      <c r="F22987" t="s">
        <v>140</v>
      </c>
      <c r="G22987" t="s">
        <v>140</v>
      </c>
    </row>
    <row r="22988" spans="1:7" x14ac:dyDescent="0.35">
      <c r="A22988" t="s">
        <v>17</v>
      </c>
      <c r="B22988" t="s">
        <v>339</v>
      </c>
      <c r="C22988">
        <v>4</v>
      </c>
      <c r="D22988" t="s">
        <v>390</v>
      </c>
      <c r="E22988" t="s">
        <v>391</v>
      </c>
      <c r="F22988" t="s">
        <v>140</v>
      </c>
      <c r="G22988" t="s">
        <v>140</v>
      </c>
    </row>
    <row r="22989" spans="1:7" x14ac:dyDescent="0.35">
      <c r="A22989" t="s">
        <v>18</v>
      </c>
      <c r="B22989" t="s">
        <v>1216</v>
      </c>
      <c r="C22989">
        <v>5</v>
      </c>
      <c r="D22989" t="s">
        <v>742</v>
      </c>
      <c r="E22989" t="s">
        <v>383</v>
      </c>
      <c r="F22989" t="s">
        <v>140</v>
      </c>
      <c r="G22989" t="s">
        <v>140</v>
      </c>
    </row>
    <row r="22990" spans="1:7" x14ac:dyDescent="0.35">
      <c r="A22990" t="s">
        <v>18</v>
      </c>
      <c r="B22990" t="s">
        <v>1993</v>
      </c>
      <c r="C22990">
        <v>12</v>
      </c>
      <c r="D22990" t="s">
        <v>64</v>
      </c>
      <c r="E22990" t="s">
        <v>65</v>
      </c>
      <c r="F22990" t="s">
        <v>140</v>
      </c>
      <c r="G22990" t="s">
        <v>140</v>
      </c>
    </row>
    <row r="22991" spans="1:7" x14ac:dyDescent="0.35">
      <c r="A22991" t="s">
        <v>18</v>
      </c>
      <c r="B22991" t="s">
        <v>1994</v>
      </c>
      <c r="C22991">
        <v>4</v>
      </c>
      <c r="D22991" t="s">
        <v>922</v>
      </c>
      <c r="E22991" t="s">
        <v>1015</v>
      </c>
      <c r="F22991" t="s">
        <v>140</v>
      </c>
      <c r="G22991" t="s">
        <v>140</v>
      </c>
    </row>
    <row r="22992" spans="1:7" x14ac:dyDescent="0.35">
      <c r="A22992" t="s">
        <v>18</v>
      </c>
      <c r="B22992" t="s">
        <v>1995</v>
      </c>
      <c r="C22992">
        <v>4</v>
      </c>
      <c r="D22992" t="s">
        <v>820</v>
      </c>
      <c r="E22992" t="s">
        <v>819</v>
      </c>
      <c r="F22992" t="s">
        <v>140</v>
      </c>
      <c r="G22992" t="s">
        <v>140</v>
      </c>
    </row>
    <row r="22993" spans="1:7" x14ac:dyDescent="0.35">
      <c r="A22993" t="s">
        <v>18</v>
      </c>
      <c r="B22993" t="s">
        <v>1996</v>
      </c>
      <c r="C22993">
        <v>43</v>
      </c>
      <c r="D22993" t="s">
        <v>853</v>
      </c>
      <c r="E22993" t="s">
        <v>852</v>
      </c>
      <c r="F22993" t="s">
        <v>140</v>
      </c>
      <c r="G22993" t="s">
        <v>140</v>
      </c>
    </row>
    <row r="22994" spans="1:7" x14ac:dyDescent="0.35">
      <c r="A22994" t="s">
        <v>18</v>
      </c>
      <c r="B22994" t="s">
        <v>1997</v>
      </c>
      <c r="C22994">
        <v>29</v>
      </c>
      <c r="D22994" t="s">
        <v>909</v>
      </c>
      <c r="E22994" t="s">
        <v>910</v>
      </c>
      <c r="F22994" t="s">
        <v>140</v>
      </c>
      <c r="G22994" t="s">
        <v>140</v>
      </c>
    </row>
    <row r="22995" spans="1:7" x14ac:dyDescent="0.35">
      <c r="A22995" t="s">
        <v>18</v>
      </c>
      <c r="B22995" t="s">
        <v>1998</v>
      </c>
      <c r="C22995">
        <v>25</v>
      </c>
      <c r="D22995" t="s">
        <v>243</v>
      </c>
      <c r="E22995" t="s">
        <v>242</v>
      </c>
      <c r="F22995" t="s">
        <v>140</v>
      </c>
      <c r="G22995" t="s">
        <v>140</v>
      </c>
    </row>
    <row r="22996" spans="1:7" x14ac:dyDescent="0.35">
      <c r="A22996" t="s">
        <v>18</v>
      </c>
      <c r="B22996" t="s">
        <v>1218</v>
      </c>
      <c r="C22996">
        <v>11</v>
      </c>
      <c r="D22996" t="s">
        <v>606</v>
      </c>
      <c r="E22996" t="s">
        <v>607</v>
      </c>
      <c r="F22996" t="s">
        <v>140</v>
      </c>
      <c r="G22996" t="s">
        <v>140</v>
      </c>
    </row>
    <row r="22997" spans="1:7" x14ac:dyDescent="0.35">
      <c r="A22997" t="s">
        <v>18</v>
      </c>
      <c r="B22997" t="s">
        <v>1999</v>
      </c>
      <c r="C22997">
        <v>6</v>
      </c>
      <c r="D22997" t="s">
        <v>922</v>
      </c>
      <c r="E22997" t="s">
        <v>1015</v>
      </c>
      <c r="F22997" t="s">
        <v>140</v>
      </c>
      <c r="G22997" t="s">
        <v>140</v>
      </c>
    </row>
    <row r="22998" spans="1:7" x14ac:dyDescent="0.35">
      <c r="A22998" t="s">
        <v>18</v>
      </c>
      <c r="B22998" t="s">
        <v>2000</v>
      </c>
      <c r="C22998">
        <v>5</v>
      </c>
      <c r="D22998" t="s">
        <v>809</v>
      </c>
      <c r="E22998" t="s">
        <v>810</v>
      </c>
      <c r="F22998" t="s">
        <v>140</v>
      </c>
      <c r="G22998" t="s">
        <v>140</v>
      </c>
    </row>
    <row r="22999" spans="1:7" x14ac:dyDescent="0.35">
      <c r="A22999" t="s">
        <v>18</v>
      </c>
      <c r="B22999" t="s">
        <v>2001</v>
      </c>
      <c r="C22999">
        <v>1</v>
      </c>
      <c r="D22999" t="s">
        <v>140</v>
      </c>
      <c r="E22999" t="s">
        <v>177</v>
      </c>
      <c r="F22999" t="s">
        <v>140</v>
      </c>
      <c r="G22999" t="s">
        <v>140</v>
      </c>
    </row>
    <row r="23000" spans="1:7" x14ac:dyDescent="0.35">
      <c r="A23000" t="s">
        <v>18</v>
      </c>
      <c r="B23000" t="s">
        <v>2002</v>
      </c>
      <c r="C23000">
        <v>26</v>
      </c>
      <c r="D23000" t="s">
        <v>687</v>
      </c>
      <c r="E23000" t="s">
        <v>782</v>
      </c>
      <c r="F23000" t="s">
        <v>1046</v>
      </c>
      <c r="G23000" t="s">
        <v>140</v>
      </c>
    </row>
    <row r="23001" spans="1:7" x14ac:dyDescent="0.35">
      <c r="A23001" t="s">
        <v>18</v>
      </c>
      <c r="B23001" t="s">
        <v>2003</v>
      </c>
      <c r="C23001">
        <v>15</v>
      </c>
      <c r="D23001" t="s">
        <v>891</v>
      </c>
      <c r="E23001" t="s">
        <v>526</v>
      </c>
      <c r="F23001" t="s">
        <v>140</v>
      </c>
      <c r="G23001" t="s">
        <v>140</v>
      </c>
    </row>
    <row r="23002" spans="1:7" x14ac:dyDescent="0.35">
      <c r="A23002" t="s">
        <v>18</v>
      </c>
      <c r="B23002" t="s">
        <v>2004</v>
      </c>
      <c r="C23002">
        <v>11</v>
      </c>
      <c r="D23002" t="s">
        <v>758</v>
      </c>
      <c r="E23002" t="s">
        <v>759</v>
      </c>
      <c r="F23002" t="s">
        <v>140</v>
      </c>
      <c r="G23002" t="s">
        <v>140</v>
      </c>
    </row>
    <row r="23003" spans="1:7" x14ac:dyDescent="0.35">
      <c r="A23003" t="s">
        <v>19</v>
      </c>
      <c r="B23003" t="s">
        <v>1216</v>
      </c>
      <c r="C23003">
        <v>11</v>
      </c>
      <c r="D23003" t="s">
        <v>898</v>
      </c>
      <c r="E23003" t="s">
        <v>897</v>
      </c>
      <c r="F23003" t="s">
        <v>140</v>
      </c>
      <c r="G23003" t="s">
        <v>140</v>
      </c>
    </row>
    <row r="23004" spans="1:7" x14ac:dyDescent="0.35">
      <c r="A23004" t="s">
        <v>19</v>
      </c>
      <c r="B23004" t="s">
        <v>1993</v>
      </c>
      <c r="C23004">
        <v>8</v>
      </c>
      <c r="D23004" t="s">
        <v>413</v>
      </c>
      <c r="E23004" t="s">
        <v>412</v>
      </c>
      <c r="F23004" t="s">
        <v>140</v>
      </c>
      <c r="G23004" t="s">
        <v>140</v>
      </c>
    </row>
    <row r="23005" spans="1:7" x14ac:dyDescent="0.35">
      <c r="A23005" t="s">
        <v>19</v>
      </c>
      <c r="B23005" t="s">
        <v>1994</v>
      </c>
      <c r="C23005">
        <v>5</v>
      </c>
      <c r="D23005" t="s">
        <v>276</v>
      </c>
      <c r="E23005" t="s">
        <v>277</v>
      </c>
      <c r="F23005" t="s">
        <v>140</v>
      </c>
      <c r="G23005" t="s">
        <v>140</v>
      </c>
    </row>
    <row r="23006" spans="1:7" x14ac:dyDescent="0.35">
      <c r="A23006" t="s">
        <v>19</v>
      </c>
      <c r="B23006" t="s">
        <v>1995</v>
      </c>
      <c r="C23006">
        <v>10</v>
      </c>
      <c r="D23006" t="s">
        <v>256</v>
      </c>
      <c r="E23006" t="s">
        <v>255</v>
      </c>
      <c r="F23006" t="s">
        <v>140</v>
      </c>
      <c r="G23006" t="s">
        <v>140</v>
      </c>
    </row>
    <row r="23007" spans="1:7" x14ac:dyDescent="0.35">
      <c r="A23007" t="s">
        <v>19</v>
      </c>
      <c r="B23007" t="s">
        <v>1996</v>
      </c>
      <c r="C23007">
        <v>40</v>
      </c>
      <c r="D23007" t="s">
        <v>525</v>
      </c>
      <c r="E23007" t="s">
        <v>700</v>
      </c>
      <c r="F23007" t="s">
        <v>140</v>
      </c>
      <c r="G23007" t="s">
        <v>140</v>
      </c>
    </row>
    <row r="23008" spans="1:7" x14ac:dyDescent="0.35">
      <c r="A23008" t="s">
        <v>19</v>
      </c>
      <c r="B23008" t="s">
        <v>1997</v>
      </c>
      <c r="C23008">
        <v>29</v>
      </c>
      <c r="D23008" t="s">
        <v>182</v>
      </c>
      <c r="E23008" t="s">
        <v>865</v>
      </c>
      <c r="F23008" t="s">
        <v>1020</v>
      </c>
      <c r="G23008" t="s">
        <v>140</v>
      </c>
    </row>
    <row r="23009" spans="1:7" x14ac:dyDescent="0.35">
      <c r="A23009" t="s">
        <v>19</v>
      </c>
      <c r="B23009" t="s">
        <v>1998</v>
      </c>
      <c r="C23009">
        <v>26</v>
      </c>
      <c r="D23009" t="s">
        <v>925</v>
      </c>
      <c r="E23009" t="s">
        <v>221</v>
      </c>
      <c r="F23009" t="s">
        <v>949</v>
      </c>
      <c r="G23009" t="s">
        <v>140</v>
      </c>
    </row>
    <row r="23010" spans="1:7" x14ac:dyDescent="0.35">
      <c r="A23010" t="s">
        <v>19</v>
      </c>
      <c r="B23010" t="s">
        <v>1218</v>
      </c>
      <c r="C23010">
        <v>6</v>
      </c>
      <c r="D23010" t="s">
        <v>332</v>
      </c>
      <c r="E23010" t="s">
        <v>331</v>
      </c>
      <c r="F23010" t="s">
        <v>140</v>
      </c>
      <c r="G23010" t="s">
        <v>140</v>
      </c>
    </row>
    <row r="23011" spans="1:7" x14ac:dyDescent="0.35">
      <c r="A23011" t="s">
        <v>19</v>
      </c>
      <c r="B23011" t="s">
        <v>1999</v>
      </c>
      <c r="C23011">
        <v>7</v>
      </c>
      <c r="D23011" t="s">
        <v>645</v>
      </c>
      <c r="E23011" t="s">
        <v>644</v>
      </c>
      <c r="F23011" t="s">
        <v>140</v>
      </c>
      <c r="G23011" t="s">
        <v>140</v>
      </c>
    </row>
    <row r="23012" spans="1:7" x14ac:dyDescent="0.35">
      <c r="A23012" t="s">
        <v>19</v>
      </c>
      <c r="B23012" t="s">
        <v>2000</v>
      </c>
      <c r="C23012">
        <v>9</v>
      </c>
      <c r="D23012" t="s">
        <v>734</v>
      </c>
      <c r="E23012" t="s">
        <v>735</v>
      </c>
      <c r="F23012" t="s">
        <v>140</v>
      </c>
      <c r="G23012" t="s">
        <v>140</v>
      </c>
    </row>
    <row r="23013" spans="1:7" x14ac:dyDescent="0.35">
      <c r="A23013" t="s">
        <v>19</v>
      </c>
      <c r="B23013" t="s">
        <v>2001</v>
      </c>
      <c r="C23013">
        <v>5</v>
      </c>
      <c r="D23013" t="s">
        <v>471</v>
      </c>
      <c r="E23013" t="s">
        <v>472</v>
      </c>
      <c r="F23013" t="s">
        <v>140</v>
      </c>
      <c r="G23013" t="s">
        <v>140</v>
      </c>
    </row>
    <row r="23014" spans="1:7" x14ac:dyDescent="0.35">
      <c r="A23014" t="s">
        <v>19</v>
      </c>
      <c r="B23014" t="s">
        <v>2002</v>
      </c>
      <c r="C23014">
        <v>22</v>
      </c>
      <c r="D23014" t="s">
        <v>705</v>
      </c>
      <c r="E23014" t="s">
        <v>704</v>
      </c>
      <c r="F23014" t="s">
        <v>140</v>
      </c>
      <c r="G23014" t="s">
        <v>140</v>
      </c>
    </row>
    <row r="23015" spans="1:7" x14ac:dyDescent="0.35">
      <c r="A23015" t="s">
        <v>19</v>
      </c>
      <c r="B23015" t="s">
        <v>2003</v>
      </c>
      <c r="C23015">
        <v>28</v>
      </c>
      <c r="D23015" t="s">
        <v>143</v>
      </c>
      <c r="E23015" t="s">
        <v>142</v>
      </c>
      <c r="F23015" t="s">
        <v>140</v>
      </c>
      <c r="G23015" t="s">
        <v>140</v>
      </c>
    </row>
    <row r="23016" spans="1:7" x14ac:dyDescent="0.35">
      <c r="A23016" t="s">
        <v>19</v>
      </c>
      <c r="B23016" t="s">
        <v>2004</v>
      </c>
      <c r="C23016">
        <v>16</v>
      </c>
      <c r="D23016" t="s">
        <v>593</v>
      </c>
      <c r="E23016" t="s">
        <v>594</v>
      </c>
      <c r="F23016" t="s">
        <v>140</v>
      </c>
      <c r="G23016" t="s">
        <v>140</v>
      </c>
    </row>
    <row r="23017" spans="1:7" x14ac:dyDescent="0.35">
      <c r="A23017" t="s">
        <v>19</v>
      </c>
      <c r="B23017" t="s">
        <v>339</v>
      </c>
      <c r="C23017">
        <v>3</v>
      </c>
      <c r="D23017" t="s">
        <v>604</v>
      </c>
      <c r="E23017" t="s">
        <v>605</v>
      </c>
      <c r="F23017" t="s">
        <v>140</v>
      </c>
      <c r="G23017" t="s">
        <v>140</v>
      </c>
    </row>
    <row r="23018" spans="1:7" x14ac:dyDescent="0.35">
      <c r="A23018" t="s">
        <v>20</v>
      </c>
      <c r="B23018" t="s">
        <v>1216</v>
      </c>
      <c r="C23018">
        <v>17</v>
      </c>
      <c r="D23018" t="s">
        <v>191</v>
      </c>
      <c r="E23018" t="s">
        <v>192</v>
      </c>
      <c r="F23018" t="s">
        <v>140</v>
      </c>
      <c r="G23018" t="s">
        <v>140</v>
      </c>
    </row>
    <row r="23019" spans="1:7" x14ac:dyDescent="0.35">
      <c r="A23019" t="s">
        <v>20</v>
      </c>
      <c r="B23019" t="s">
        <v>1993</v>
      </c>
      <c r="C23019">
        <v>12</v>
      </c>
      <c r="D23019" t="s">
        <v>332</v>
      </c>
      <c r="E23019" t="s">
        <v>331</v>
      </c>
      <c r="F23019" t="s">
        <v>140</v>
      </c>
      <c r="G23019" t="s">
        <v>140</v>
      </c>
    </row>
    <row r="23020" spans="1:7" x14ac:dyDescent="0.35">
      <c r="A23020" t="s">
        <v>20</v>
      </c>
      <c r="B23020" t="s">
        <v>1994</v>
      </c>
      <c r="C23020">
        <v>6</v>
      </c>
      <c r="D23020" t="s">
        <v>106</v>
      </c>
      <c r="E23020" t="s">
        <v>105</v>
      </c>
      <c r="F23020" t="s">
        <v>140</v>
      </c>
      <c r="G23020" t="s">
        <v>140</v>
      </c>
    </row>
    <row r="23021" spans="1:7" x14ac:dyDescent="0.35">
      <c r="A23021" t="s">
        <v>20</v>
      </c>
      <c r="B23021" t="s">
        <v>1995</v>
      </c>
      <c r="C23021">
        <v>4</v>
      </c>
      <c r="D23021" t="s">
        <v>386</v>
      </c>
      <c r="E23021" t="s">
        <v>387</v>
      </c>
      <c r="F23021" t="s">
        <v>140</v>
      </c>
      <c r="G23021" t="s">
        <v>140</v>
      </c>
    </row>
    <row r="23022" spans="1:7" x14ac:dyDescent="0.35">
      <c r="A23022" t="s">
        <v>20</v>
      </c>
      <c r="B23022" t="s">
        <v>1996</v>
      </c>
      <c r="C23022">
        <v>46</v>
      </c>
      <c r="D23022" t="s">
        <v>607</v>
      </c>
      <c r="E23022" t="s">
        <v>606</v>
      </c>
      <c r="F23022" t="s">
        <v>140</v>
      </c>
      <c r="G23022" t="s">
        <v>140</v>
      </c>
    </row>
    <row r="23023" spans="1:7" x14ac:dyDescent="0.35">
      <c r="A23023" t="s">
        <v>20</v>
      </c>
      <c r="B23023" t="s">
        <v>1997</v>
      </c>
      <c r="C23023">
        <v>30</v>
      </c>
      <c r="D23023" t="s">
        <v>618</v>
      </c>
      <c r="E23023" t="s">
        <v>617</v>
      </c>
      <c r="F23023" t="s">
        <v>140</v>
      </c>
      <c r="G23023" t="s">
        <v>140</v>
      </c>
    </row>
    <row r="23024" spans="1:7" x14ac:dyDescent="0.35">
      <c r="A23024" t="s">
        <v>20</v>
      </c>
      <c r="B23024" t="s">
        <v>1998</v>
      </c>
      <c r="C23024">
        <v>28</v>
      </c>
      <c r="D23024" t="s">
        <v>981</v>
      </c>
      <c r="E23024" t="s">
        <v>980</v>
      </c>
      <c r="F23024" t="s">
        <v>140</v>
      </c>
      <c r="G23024" t="s">
        <v>140</v>
      </c>
    </row>
    <row r="23025" spans="1:7" x14ac:dyDescent="0.35">
      <c r="A23025" t="s">
        <v>20</v>
      </c>
      <c r="B23025" t="s">
        <v>1218</v>
      </c>
      <c r="C23025">
        <v>11</v>
      </c>
      <c r="D23025" t="s">
        <v>475</v>
      </c>
      <c r="E23025" t="s">
        <v>474</v>
      </c>
      <c r="F23025" t="s">
        <v>140</v>
      </c>
      <c r="G23025" t="s">
        <v>140</v>
      </c>
    </row>
    <row r="23026" spans="1:7" x14ac:dyDescent="0.35">
      <c r="A23026" t="s">
        <v>20</v>
      </c>
      <c r="B23026" t="s">
        <v>1999</v>
      </c>
      <c r="C23026">
        <v>15</v>
      </c>
      <c r="D23026" t="s">
        <v>798</v>
      </c>
      <c r="E23026" t="s">
        <v>799</v>
      </c>
      <c r="F23026" t="s">
        <v>140</v>
      </c>
      <c r="G23026" t="s">
        <v>140</v>
      </c>
    </row>
    <row r="23027" spans="1:7" x14ac:dyDescent="0.35">
      <c r="A23027" t="s">
        <v>20</v>
      </c>
      <c r="B23027" t="s">
        <v>2000</v>
      </c>
      <c r="C23027">
        <v>7</v>
      </c>
      <c r="D23027" t="s">
        <v>409</v>
      </c>
      <c r="E23027" t="s">
        <v>408</v>
      </c>
      <c r="F23027" t="s">
        <v>140</v>
      </c>
      <c r="G23027" t="s">
        <v>140</v>
      </c>
    </row>
    <row r="23028" spans="1:7" x14ac:dyDescent="0.35">
      <c r="A23028" t="s">
        <v>20</v>
      </c>
      <c r="B23028" t="s">
        <v>2001</v>
      </c>
      <c r="C23028">
        <v>6</v>
      </c>
      <c r="D23028" t="s">
        <v>644</v>
      </c>
      <c r="E23028" t="s">
        <v>645</v>
      </c>
      <c r="F23028" t="s">
        <v>140</v>
      </c>
      <c r="G23028" t="s">
        <v>140</v>
      </c>
    </row>
    <row r="23029" spans="1:7" x14ac:dyDescent="0.35">
      <c r="A23029" t="s">
        <v>20</v>
      </c>
      <c r="B23029" t="s">
        <v>2002</v>
      </c>
      <c r="C23029">
        <v>30</v>
      </c>
      <c r="D23029" t="s">
        <v>620</v>
      </c>
      <c r="E23029" t="s">
        <v>429</v>
      </c>
      <c r="F23029" t="s">
        <v>1060</v>
      </c>
      <c r="G23029" t="s">
        <v>140</v>
      </c>
    </row>
    <row r="23030" spans="1:7" x14ac:dyDescent="0.35">
      <c r="A23030" t="s">
        <v>20</v>
      </c>
      <c r="B23030" t="s">
        <v>2003</v>
      </c>
      <c r="C23030">
        <v>21</v>
      </c>
      <c r="D23030" t="s">
        <v>409</v>
      </c>
      <c r="E23030" t="s">
        <v>408</v>
      </c>
      <c r="F23030" t="s">
        <v>140</v>
      </c>
      <c r="G23030" t="s">
        <v>140</v>
      </c>
    </row>
    <row r="23031" spans="1:7" x14ac:dyDescent="0.35">
      <c r="A23031" t="s">
        <v>20</v>
      </c>
      <c r="B23031" t="s">
        <v>2004</v>
      </c>
      <c r="C23031">
        <v>13</v>
      </c>
      <c r="D23031" t="s">
        <v>473</v>
      </c>
      <c r="E23031" t="s">
        <v>399</v>
      </c>
      <c r="F23031" t="s">
        <v>140</v>
      </c>
      <c r="G23031" t="s">
        <v>140</v>
      </c>
    </row>
    <row r="23032" spans="1:7" x14ac:dyDescent="0.35">
      <c r="A23032" t="s">
        <v>20</v>
      </c>
      <c r="B23032" t="s">
        <v>339</v>
      </c>
      <c r="C23032">
        <v>3</v>
      </c>
      <c r="D23032" t="s">
        <v>384</v>
      </c>
      <c r="E23032" t="s">
        <v>385</v>
      </c>
      <c r="F23032" t="s">
        <v>140</v>
      </c>
      <c r="G23032" t="s">
        <v>140</v>
      </c>
    </row>
    <row r="23033" spans="1:7" x14ac:dyDescent="0.35">
      <c r="A23033" t="s">
        <v>21</v>
      </c>
      <c r="B23033" t="s">
        <v>1216</v>
      </c>
      <c r="C23033">
        <v>4</v>
      </c>
      <c r="D23033" t="s">
        <v>610</v>
      </c>
      <c r="E23033" t="s">
        <v>610</v>
      </c>
      <c r="F23033" t="s">
        <v>140</v>
      </c>
      <c r="G23033" t="s">
        <v>140</v>
      </c>
    </row>
    <row r="23034" spans="1:7" x14ac:dyDescent="0.35">
      <c r="A23034" t="s">
        <v>21</v>
      </c>
      <c r="B23034" t="s">
        <v>1993</v>
      </c>
      <c r="C23034">
        <v>8</v>
      </c>
      <c r="D23034" t="s">
        <v>377</v>
      </c>
      <c r="E23034" t="s">
        <v>376</v>
      </c>
      <c r="F23034" t="s">
        <v>140</v>
      </c>
      <c r="G23034" t="s">
        <v>140</v>
      </c>
    </row>
    <row r="23035" spans="1:7" x14ac:dyDescent="0.35">
      <c r="A23035" t="s">
        <v>21</v>
      </c>
      <c r="B23035" t="s">
        <v>1994</v>
      </c>
      <c r="C23035">
        <v>3</v>
      </c>
      <c r="D23035" t="s">
        <v>177</v>
      </c>
      <c r="E23035" t="s">
        <v>140</v>
      </c>
      <c r="F23035" t="s">
        <v>140</v>
      </c>
      <c r="G23035" t="s">
        <v>140</v>
      </c>
    </row>
    <row r="23036" spans="1:7" x14ac:dyDescent="0.35">
      <c r="A23036" t="s">
        <v>21</v>
      </c>
      <c r="B23036" t="s">
        <v>1995</v>
      </c>
      <c r="C23036">
        <v>11</v>
      </c>
      <c r="D23036" t="s">
        <v>541</v>
      </c>
      <c r="E23036" t="s">
        <v>540</v>
      </c>
      <c r="F23036" t="s">
        <v>140</v>
      </c>
      <c r="G23036" t="s">
        <v>140</v>
      </c>
    </row>
    <row r="23037" spans="1:7" x14ac:dyDescent="0.35">
      <c r="A23037" t="s">
        <v>21</v>
      </c>
      <c r="B23037" t="s">
        <v>1996</v>
      </c>
      <c r="C23037">
        <v>49</v>
      </c>
      <c r="D23037" t="s">
        <v>691</v>
      </c>
      <c r="E23037" t="s">
        <v>690</v>
      </c>
      <c r="F23037" t="s">
        <v>140</v>
      </c>
      <c r="G23037" t="s">
        <v>140</v>
      </c>
    </row>
    <row r="23038" spans="1:7" x14ac:dyDescent="0.35">
      <c r="A23038" t="s">
        <v>21</v>
      </c>
      <c r="B23038" t="s">
        <v>1997</v>
      </c>
      <c r="C23038">
        <v>25</v>
      </c>
      <c r="D23038" t="s">
        <v>231</v>
      </c>
      <c r="E23038" t="s">
        <v>230</v>
      </c>
      <c r="F23038" t="s">
        <v>140</v>
      </c>
      <c r="G23038" t="s">
        <v>140</v>
      </c>
    </row>
    <row r="23039" spans="1:7" x14ac:dyDescent="0.35">
      <c r="A23039" t="s">
        <v>21</v>
      </c>
      <c r="B23039" t="s">
        <v>1998</v>
      </c>
      <c r="C23039">
        <v>22</v>
      </c>
      <c r="D23039" t="s">
        <v>610</v>
      </c>
      <c r="E23039" t="s">
        <v>610</v>
      </c>
      <c r="F23039" t="s">
        <v>140</v>
      </c>
      <c r="G23039" t="s">
        <v>140</v>
      </c>
    </row>
    <row r="23040" spans="1:7" x14ac:dyDescent="0.35">
      <c r="A23040" t="s">
        <v>21</v>
      </c>
      <c r="B23040" t="s">
        <v>1218</v>
      </c>
      <c r="C23040">
        <v>10</v>
      </c>
      <c r="D23040" t="s">
        <v>615</v>
      </c>
      <c r="E23040" t="s">
        <v>616</v>
      </c>
      <c r="F23040" t="s">
        <v>140</v>
      </c>
      <c r="G23040" t="s">
        <v>140</v>
      </c>
    </row>
    <row r="23041" spans="1:7" x14ac:dyDescent="0.35">
      <c r="A23041" t="s">
        <v>21</v>
      </c>
      <c r="B23041" t="s">
        <v>1999</v>
      </c>
      <c r="C23041">
        <v>12</v>
      </c>
      <c r="D23041" t="s">
        <v>687</v>
      </c>
      <c r="E23041" t="s">
        <v>686</v>
      </c>
      <c r="F23041" t="s">
        <v>140</v>
      </c>
      <c r="G23041" t="s">
        <v>140</v>
      </c>
    </row>
    <row r="23042" spans="1:7" x14ac:dyDescent="0.35">
      <c r="A23042" t="s">
        <v>21</v>
      </c>
      <c r="B23042" t="s">
        <v>2000</v>
      </c>
      <c r="C23042">
        <v>11</v>
      </c>
      <c r="D23042" t="s">
        <v>541</v>
      </c>
      <c r="E23042" t="s">
        <v>540</v>
      </c>
      <c r="F23042" t="s">
        <v>140</v>
      </c>
      <c r="G23042" t="s">
        <v>140</v>
      </c>
    </row>
    <row r="23043" spans="1:7" x14ac:dyDescent="0.35">
      <c r="A23043" t="s">
        <v>21</v>
      </c>
      <c r="B23043" t="s">
        <v>2001</v>
      </c>
      <c r="C23043">
        <v>9</v>
      </c>
      <c r="D23043" t="s">
        <v>693</v>
      </c>
      <c r="E23043" t="s">
        <v>196</v>
      </c>
      <c r="F23043" t="s">
        <v>95</v>
      </c>
      <c r="G23043" t="s">
        <v>140</v>
      </c>
    </row>
    <row r="23044" spans="1:7" x14ac:dyDescent="0.35">
      <c r="A23044" t="s">
        <v>21</v>
      </c>
      <c r="B23044" t="s">
        <v>2002</v>
      </c>
      <c r="C23044">
        <v>29</v>
      </c>
      <c r="D23044" t="s">
        <v>61</v>
      </c>
      <c r="E23044" t="s">
        <v>60</v>
      </c>
      <c r="F23044" t="s">
        <v>140</v>
      </c>
      <c r="G23044" t="s">
        <v>140</v>
      </c>
    </row>
    <row r="23045" spans="1:7" x14ac:dyDescent="0.35">
      <c r="A23045" t="s">
        <v>21</v>
      </c>
      <c r="B23045" t="s">
        <v>2003</v>
      </c>
      <c r="C23045">
        <v>11</v>
      </c>
      <c r="D23045" t="s">
        <v>541</v>
      </c>
      <c r="E23045" t="s">
        <v>540</v>
      </c>
      <c r="F23045" t="s">
        <v>140</v>
      </c>
      <c r="G23045" t="s">
        <v>140</v>
      </c>
    </row>
    <row r="23046" spans="1:7" x14ac:dyDescent="0.35">
      <c r="A23046" t="s">
        <v>21</v>
      </c>
      <c r="B23046" t="s">
        <v>2004</v>
      </c>
      <c r="C23046">
        <v>5</v>
      </c>
      <c r="D23046" t="s">
        <v>615</v>
      </c>
      <c r="E23046" t="s">
        <v>616</v>
      </c>
      <c r="F23046" t="s">
        <v>140</v>
      </c>
      <c r="G23046" t="s">
        <v>140</v>
      </c>
    </row>
    <row r="23047" spans="1:7" x14ac:dyDescent="0.35">
      <c r="A23047" t="s">
        <v>21</v>
      </c>
      <c r="B23047" t="s">
        <v>339</v>
      </c>
      <c r="C23047">
        <v>4</v>
      </c>
      <c r="D23047" t="s">
        <v>467</v>
      </c>
      <c r="E23047" t="s">
        <v>468</v>
      </c>
      <c r="F23047" t="s">
        <v>140</v>
      </c>
      <c r="G23047" t="s">
        <v>140</v>
      </c>
    </row>
    <row r="23048" spans="1:7" x14ac:dyDescent="0.35">
      <c r="A23048" t="s">
        <v>22</v>
      </c>
      <c r="B23048" t="s">
        <v>1216</v>
      </c>
      <c r="C23048">
        <v>8</v>
      </c>
      <c r="D23048" t="s">
        <v>1084</v>
      </c>
      <c r="E23048" t="s">
        <v>1083</v>
      </c>
      <c r="F23048" t="s">
        <v>140</v>
      </c>
      <c r="G23048" t="s">
        <v>140</v>
      </c>
    </row>
    <row r="23049" spans="1:7" x14ac:dyDescent="0.35">
      <c r="A23049" t="s">
        <v>22</v>
      </c>
      <c r="B23049" t="s">
        <v>1993</v>
      </c>
      <c r="C23049">
        <v>9</v>
      </c>
      <c r="D23049" t="s">
        <v>804</v>
      </c>
      <c r="E23049" t="s">
        <v>805</v>
      </c>
      <c r="F23049" t="s">
        <v>140</v>
      </c>
      <c r="G23049" t="s">
        <v>140</v>
      </c>
    </row>
    <row r="23050" spans="1:7" x14ac:dyDescent="0.35">
      <c r="A23050" t="s">
        <v>22</v>
      </c>
      <c r="B23050" t="s">
        <v>1994</v>
      </c>
      <c r="C23050">
        <v>7</v>
      </c>
      <c r="D23050" t="s">
        <v>730</v>
      </c>
      <c r="E23050" t="s">
        <v>731</v>
      </c>
      <c r="F23050" t="s">
        <v>140</v>
      </c>
      <c r="G23050" t="s">
        <v>140</v>
      </c>
    </row>
    <row r="23051" spans="1:7" x14ac:dyDescent="0.35">
      <c r="A23051" t="s">
        <v>22</v>
      </c>
      <c r="B23051" t="s">
        <v>1995</v>
      </c>
      <c r="C23051">
        <v>3</v>
      </c>
      <c r="D23051" t="s">
        <v>279</v>
      </c>
      <c r="E23051" t="s">
        <v>280</v>
      </c>
      <c r="F23051" t="s">
        <v>140</v>
      </c>
      <c r="G23051" t="s">
        <v>140</v>
      </c>
    </row>
    <row r="23052" spans="1:7" x14ac:dyDescent="0.35">
      <c r="A23052" t="s">
        <v>22</v>
      </c>
      <c r="B23052" t="s">
        <v>1996</v>
      </c>
      <c r="C23052">
        <v>40</v>
      </c>
      <c r="D23052" t="s">
        <v>560</v>
      </c>
      <c r="E23052" t="s">
        <v>559</v>
      </c>
      <c r="F23052" t="s">
        <v>140</v>
      </c>
      <c r="G23052" t="s">
        <v>140</v>
      </c>
    </row>
    <row r="23053" spans="1:7" x14ac:dyDescent="0.35">
      <c r="A23053" t="s">
        <v>22</v>
      </c>
      <c r="B23053" t="s">
        <v>1997</v>
      </c>
      <c r="C23053">
        <v>20</v>
      </c>
      <c r="D23053" t="s">
        <v>842</v>
      </c>
      <c r="E23053" t="s">
        <v>843</v>
      </c>
      <c r="F23053" t="s">
        <v>140</v>
      </c>
      <c r="G23053" t="s">
        <v>140</v>
      </c>
    </row>
    <row r="23054" spans="1:7" x14ac:dyDescent="0.35">
      <c r="A23054" t="s">
        <v>22</v>
      </c>
      <c r="B23054" t="s">
        <v>1998</v>
      </c>
      <c r="C23054">
        <v>29</v>
      </c>
      <c r="D23054" t="s">
        <v>494</v>
      </c>
      <c r="E23054" t="s">
        <v>495</v>
      </c>
      <c r="F23054" t="s">
        <v>140</v>
      </c>
      <c r="G23054" t="s">
        <v>140</v>
      </c>
    </row>
    <row r="23055" spans="1:7" x14ac:dyDescent="0.35">
      <c r="A23055" t="s">
        <v>22</v>
      </c>
      <c r="B23055" t="s">
        <v>1218</v>
      </c>
      <c r="C23055">
        <v>9</v>
      </c>
      <c r="D23055" t="s">
        <v>589</v>
      </c>
      <c r="E23055" t="s">
        <v>588</v>
      </c>
      <c r="F23055" t="s">
        <v>140</v>
      </c>
      <c r="G23055" t="s">
        <v>140</v>
      </c>
    </row>
    <row r="23056" spans="1:7" x14ac:dyDescent="0.35">
      <c r="A23056" t="s">
        <v>22</v>
      </c>
      <c r="B23056" t="s">
        <v>1999</v>
      </c>
      <c r="C23056">
        <v>12</v>
      </c>
      <c r="D23056" t="s">
        <v>266</v>
      </c>
      <c r="E23056" t="s">
        <v>267</v>
      </c>
      <c r="F23056" t="s">
        <v>140</v>
      </c>
      <c r="G23056" t="s">
        <v>140</v>
      </c>
    </row>
    <row r="23057" spans="1:7" x14ac:dyDescent="0.35">
      <c r="A23057" t="s">
        <v>22</v>
      </c>
      <c r="B23057" t="s">
        <v>2000</v>
      </c>
      <c r="C23057">
        <v>7</v>
      </c>
      <c r="D23057" t="s">
        <v>629</v>
      </c>
      <c r="E23057" t="s">
        <v>628</v>
      </c>
      <c r="F23057" t="s">
        <v>140</v>
      </c>
      <c r="G23057" t="s">
        <v>140</v>
      </c>
    </row>
    <row r="23058" spans="1:7" x14ac:dyDescent="0.35">
      <c r="A23058" t="s">
        <v>22</v>
      </c>
      <c r="B23058" t="s">
        <v>2001</v>
      </c>
      <c r="C23058">
        <v>4</v>
      </c>
      <c r="D23058" t="s">
        <v>195</v>
      </c>
      <c r="E23058" t="s">
        <v>196</v>
      </c>
      <c r="F23058" t="s">
        <v>140</v>
      </c>
      <c r="G23058" t="s">
        <v>140</v>
      </c>
    </row>
    <row r="23059" spans="1:7" x14ac:dyDescent="0.35">
      <c r="A23059" t="s">
        <v>22</v>
      </c>
      <c r="B23059" t="s">
        <v>2002</v>
      </c>
      <c r="C23059">
        <v>26</v>
      </c>
      <c r="D23059" t="s">
        <v>407</v>
      </c>
      <c r="E23059" t="s">
        <v>963</v>
      </c>
      <c r="F23059" t="s">
        <v>548</v>
      </c>
      <c r="G23059" t="s">
        <v>140</v>
      </c>
    </row>
    <row r="23060" spans="1:7" x14ac:dyDescent="0.35">
      <c r="A23060" t="s">
        <v>22</v>
      </c>
      <c r="B23060" t="s">
        <v>2003</v>
      </c>
      <c r="C23060">
        <v>20</v>
      </c>
      <c r="D23060" t="s">
        <v>44</v>
      </c>
      <c r="E23060" t="s">
        <v>45</v>
      </c>
      <c r="F23060" t="s">
        <v>140</v>
      </c>
      <c r="G23060" t="s">
        <v>140</v>
      </c>
    </row>
    <row r="23061" spans="1:7" x14ac:dyDescent="0.35">
      <c r="A23061" t="s">
        <v>22</v>
      </c>
      <c r="B23061" t="s">
        <v>2004</v>
      </c>
      <c r="C23061">
        <v>16</v>
      </c>
      <c r="D23061" t="s">
        <v>989</v>
      </c>
      <c r="E23061" t="s">
        <v>848</v>
      </c>
      <c r="F23061" t="s">
        <v>140</v>
      </c>
      <c r="G23061" t="s">
        <v>140</v>
      </c>
    </row>
    <row r="23062" spans="1:7" x14ac:dyDescent="0.35">
      <c r="A23062" t="s">
        <v>22</v>
      </c>
      <c r="B23062" t="s">
        <v>339</v>
      </c>
      <c r="C23062">
        <v>3</v>
      </c>
      <c r="D23062" t="s">
        <v>352</v>
      </c>
      <c r="E23062" t="s">
        <v>353</v>
      </c>
      <c r="F23062" t="s">
        <v>140</v>
      </c>
      <c r="G23062" t="s">
        <v>140</v>
      </c>
    </row>
    <row r="23063" spans="1:7" x14ac:dyDescent="0.35">
      <c r="A23063" t="s">
        <v>23</v>
      </c>
      <c r="B23063" t="s">
        <v>1216</v>
      </c>
      <c r="C23063">
        <v>6</v>
      </c>
      <c r="D23063" t="s">
        <v>177</v>
      </c>
      <c r="E23063" t="s">
        <v>140</v>
      </c>
      <c r="F23063" t="s">
        <v>140</v>
      </c>
      <c r="G23063" t="s">
        <v>140</v>
      </c>
    </row>
    <row r="23064" spans="1:7" x14ac:dyDescent="0.35">
      <c r="A23064" t="s">
        <v>23</v>
      </c>
      <c r="B23064" t="s">
        <v>1993</v>
      </c>
      <c r="C23064">
        <v>6</v>
      </c>
      <c r="D23064" t="s">
        <v>763</v>
      </c>
      <c r="E23064" t="s">
        <v>762</v>
      </c>
      <c r="F23064" t="s">
        <v>140</v>
      </c>
      <c r="G23064" t="s">
        <v>140</v>
      </c>
    </row>
    <row r="23065" spans="1:7" x14ac:dyDescent="0.35">
      <c r="A23065" t="s">
        <v>23</v>
      </c>
      <c r="B23065" t="s">
        <v>1994</v>
      </c>
      <c r="C23065">
        <v>4</v>
      </c>
      <c r="D23065" t="s">
        <v>370</v>
      </c>
      <c r="E23065" t="s">
        <v>371</v>
      </c>
      <c r="F23065" t="s">
        <v>140</v>
      </c>
      <c r="G23065" t="s">
        <v>140</v>
      </c>
    </row>
    <row r="23066" spans="1:7" x14ac:dyDescent="0.35">
      <c r="A23066" t="s">
        <v>23</v>
      </c>
      <c r="B23066" t="s">
        <v>1995</v>
      </c>
      <c r="C23066">
        <v>4</v>
      </c>
      <c r="D23066" t="s">
        <v>467</v>
      </c>
      <c r="E23066" t="s">
        <v>468</v>
      </c>
      <c r="F23066" t="s">
        <v>140</v>
      </c>
      <c r="G23066" t="s">
        <v>140</v>
      </c>
    </row>
    <row r="23067" spans="1:7" x14ac:dyDescent="0.35">
      <c r="A23067" t="s">
        <v>23</v>
      </c>
      <c r="B23067" t="s">
        <v>1996</v>
      </c>
      <c r="C23067">
        <v>35</v>
      </c>
      <c r="D23067" t="s">
        <v>138</v>
      </c>
      <c r="E23067" t="s">
        <v>369</v>
      </c>
      <c r="F23067" t="s">
        <v>140</v>
      </c>
      <c r="G23067" t="s">
        <v>1068</v>
      </c>
    </row>
    <row r="23068" spans="1:7" x14ac:dyDescent="0.35">
      <c r="A23068" t="s">
        <v>23</v>
      </c>
      <c r="B23068" t="s">
        <v>1997</v>
      </c>
      <c r="C23068">
        <v>41</v>
      </c>
      <c r="D23068" t="s">
        <v>313</v>
      </c>
      <c r="E23068" t="s">
        <v>314</v>
      </c>
      <c r="F23068" t="s">
        <v>140</v>
      </c>
      <c r="G23068" t="s">
        <v>140</v>
      </c>
    </row>
    <row r="23069" spans="1:7" x14ac:dyDescent="0.35">
      <c r="A23069" t="s">
        <v>23</v>
      </c>
      <c r="B23069" t="s">
        <v>1998</v>
      </c>
      <c r="C23069">
        <v>28</v>
      </c>
      <c r="D23069" t="s">
        <v>696</v>
      </c>
      <c r="E23069" t="s">
        <v>697</v>
      </c>
      <c r="F23069" t="s">
        <v>140</v>
      </c>
      <c r="G23069" t="s">
        <v>140</v>
      </c>
    </row>
    <row r="23070" spans="1:7" x14ac:dyDescent="0.35">
      <c r="A23070" t="s">
        <v>23</v>
      </c>
      <c r="B23070" t="s">
        <v>1218</v>
      </c>
      <c r="C23070">
        <v>5</v>
      </c>
      <c r="D23070" t="s">
        <v>414</v>
      </c>
      <c r="E23070" t="s">
        <v>415</v>
      </c>
      <c r="F23070" t="s">
        <v>140</v>
      </c>
      <c r="G23070" t="s">
        <v>140</v>
      </c>
    </row>
    <row r="23071" spans="1:7" x14ac:dyDescent="0.35">
      <c r="A23071" t="s">
        <v>23</v>
      </c>
      <c r="B23071" t="s">
        <v>1999</v>
      </c>
      <c r="C23071">
        <v>3</v>
      </c>
      <c r="D23071" t="s">
        <v>897</v>
      </c>
      <c r="E23071" t="s">
        <v>898</v>
      </c>
      <c r="F23071" t="s">
        <v>140</v>
      </c>
      <c r="G23071" t="s">
        <v>140</v>
      </c>
    </row>
    <row r="23072" spans="1:7" x14ac:dyDescent="0.35">
      <c r="A23072" t="s">
        <v>23</v>
      </c>
      <c r="B23072" t="s">
        <v>2000</v>
      </c>
      <c r="C23072">
        <v>1</v>
      </c>
      <c r="D23072" t="s">
        <v>140</v>
      </c>
      <c r="E23072" t="s">
        <v>177</v>
      </c>
      <c r="F23072" t="s">
        <v>140</v>
      </c>
      <c r="G23072" t="s">
        <v>140</v>
      </c>
    </row>
    <row r="23073" spans="1:7" x14ac:dyDescent="0.35">
      <c r="A23073" t="s">
        <v>23</v>
      </c>
      <c r="B23073" t="s">
        <v>2001</v>
      </c>
      <c r="C23073">
        <v>4</v>
      </c>
      <c r="D23073" t="s">
        <v>498</v>
      </c>
      <c r="E23073" t="s">
        <v>499</v>
      </c>
      <c r="F23073" t="s">
        <v>140</v>
      </c>
      <c r="G23073" t="s">
        <v>140</v>
      </c>
    </row>
    <row r="23074" spans="1:7" x14ac:dyDescent="0.35">
      <c r="A23074" t="s">
        <v>23</v>
      </c>
      <c r="B23074" t="s">
        <v>2002</v>
      </c>
      <c r="C23074">
        <v>17</v>
      </c>
      <c r="D23074" t="s">
        <v>159</v>
      </c>
      <c r="E23074" t="s">
        <v>369</v>
      </c>
      <c r="F23074" t="s">
        <v>785</v>
      </c>
      <c r="G23074" t="s">
        <v>140</v>
      </c>
    </row>
    <row r="23075" spans="1:7" x14ac:dyDescent="0.35">
      <c r="A23075" t="s">
        <v>23</v>
      </c>
      <c r="B23075" t="s">
        <v>2003</v>
      </c>
      <c r="C23075">
        <v>27</v>
      </c>
      <c r="D23075" t="s">
        <v>625</v>
      </c>
      <c r="E23075" t="s">
        <v>342</v>
      </c>
      <c r="F23075" t="s">
        <v>89</v>
      </c>
      <c r="G23075" t="s">
        <v>140</v>
      </c>
    </row>
    <row r="23076" spans="1:7" x14ac:dyDescent="0.35">
      <c r="A23076" t="s">
        <v>23</v>
      </c>
      <c r="B23076" t="s">
        <v>2004</v>
      </c>
      <c r="C23076">
        <v>19</v>
      </c>
      <c r="D23076" t="s">
        <v>863</v>
      </c>
      <c r="E23076" t="s">
        <v>864</v>
      </c>
      <c r="F23076" t="s">
        <v>140</v>
      </c>
      <c r="G23076" t="s">
        <v>140</v>
      </c>
    </row>
    <row r="23077" spans="1:7" x14ac:dyDescent="0.35">
      <c r="A23077" t="s">
        <v>23</v>
      </c>
      <c r="B23077" t="s">
        <v>339</v>
      </c>
      <c r="C23077">
        <v>3</v>
      </c>
      <c r="D23077" t="s">
        <v>277</v>
      </c>
      <c r="E23077" t="s">
        <v>276</v>
      </c>
      <c r="F23077" t="s">
        <v>140</v>
      </c>
      <c r="G23077" t="s">
        <v>140</v>
      </c>
    </row>
    <row r="23078" spans="1:7" x14ac:dyDescent="0.35">
      <c r="A23078" t="s">
        <v>24</v>
      </c>
      <c r="B23078" t="s">
        <v>1216</v>
      </c>
      <c r="C23078">
        <v>13</v>
      </c>
      <c r="D23078" t="s">
        <v>246</v>
      </c>
      <c r="E23078" t="s">
        <v>245</v>
      </c>
      <c r="F23078" t="s">
        <v>140</v>
      </c>
      <c r="G23078" t="s">
        <v>140</v>
      </c>
    </row>
    <row r="23079" spans="1:7" x14ac:dyDescent="0.35">
      <c r="A23079" t="s">
        <v>24</v>
      </c>
      <c r="B23079" t="s">
        <v>1993</v>
      </c>
      <c r="C23079">
        <v>15</v>
      </c>
      <c r="D23079" t="s">
        <v>72</v>
      </c>
      <c r="E23079" t="s">
        <v>47</v>
      </c>
      <c r="F23079" t="s">
        <v>954</v>
      </c>
      <c r="G23079" t="s">
        <v>140</v>
      </c>
    </row>
    <row r="23080" spans="1:7" x14ac:dyDescent="0.35">
      <c r="A23080" t="s">
        <v>24</v>
      </c>
      <c r="B23080" t="s">
        <v>1994</v>
      </c>
      <c r="C23080">
        <v>13</v>
      </c>
      <c r="D23080" t="s">
        <v>451</v>
      </c>
      <c r="E23080" t="s">
        <v>313</v>
      </c>
      <c r="F23080" t="s">
        <v>140</v>
      </c>
      <c r="G23080" t="s">
        <v>641</v>
      </c>
    </row>
    <row r="23081" spans="1:7" x14ac:dyDescent="0.35">
      <c r="A23081" t="s">
        <v>24</v>
      </c>
      <c r="B23081" t="s">
        <v>1995</v>
      </c>
      <c r="C23081">
        <v>12</v>
      </c>
      <c r="D23081" t="s">
        <v>540</v>
      </c>
      <c r="E23081" t="s">
        <v>541</v>
      </c>
      <c r="F23081" t="s">
        <v>140</v>
      </c>
      <c r="G23081" t="s">
        <v>140</v>
      </c>
    </row>
    <row r="23082" spans="1:7" x14ac:dyDescent="0.35">
      <c r="A23082" t="s">
        <v>24</v>
      </c>
      <c r="B23082" t="s">
        <v>1996</v>
      </c>
      <c r="C23082">
        <v>44</v>
      </c>
      <c r="D23082" t="s">
        <v>610</v>
      </c>
      <c r="E23082" t="s">
        <v>610</v>
      </c>
      <c r="F23082" t="s">
        <v>140</v>
      </c>
      <c r="G23082" t="s">
        <v>140</v>
      </c>
    </row>
    <row r="23083" spans="1:7" x14ac:dyDescent="0.35">
      <c r="A23083" t="s">
        <v>24</v>
      </c>
      <c r="B23083" t="s">
        <v>1997</v>
      </c>
      <c r="C23083">
        <v>26</v>
      </c>
      <c r="D23083" t="s">
        <v>252</v>
      </c>
      <c r="E23083" t="s">
        <v>251</v>
      </c>
      <c r="F23083" t="s">
        <v>140</v>
      </c>
      <c r="G23083" t="s">
        <v>140</v>
      </c>
    </row>
    <row r="23084" spans="1:7" x14ac:dyDescent="0.35">
      <c r="A23084" t="s">
        <v>24</v>
      </c>
      <c r="B23084" t="s">
        <v>1998</v>
      </c>
      <c r="C23084">
        <v>28</v>
      </c>
      <c r="D23084" t="s">
        <v>171</v>
      </c>
      <c r="E23084" t="s">
        <v>172</v>
      </c>
      <c r="F23084" t="s">
        <v>140</v>
      </c>
      <c r="G23084" t="s">
        <v>140</v>
      </c>
    </row>
    <row r="23085" spans="1:7" x14ac:dyDescent="0.35">
      <c r="A23085" t="s">
        <v>24</v>
      </c>
      <c r="B23085" t="s">
        <v>1218</v>
      </c>
      <c r="C23085">
        <v>14</v>
      </c>
      <c r="D23085" t="s">
        <v>567</v>
      </c>
      <c r="E23085" t="s">
        <v>568</v>
      </c>
      <c r="F23085" t="s">
        <v>140</v>
      </c>
      <c r="G23085" t="s">
        <v>140</v>
      </c>
    </row>
    <row r="23086" spans="1:7" x14ac:dyDescent="0.35">
      <c r="A23086" t="s">
        <v>24</v>
      </c>
      <c r="B23086" t="s">
        <v>1999</v>
      </c>
      <c r="C23086">
        <v>13</v>
      </c>
      <c r="D23086" t="s">
        <v>46</v>
      </c>
      <c r="E23086" t="s">
        <v>47</v>
      </c>
      <c r="F23086" t="s">
        <v>140</v>
      </c>
      <c r="G23086" t="s">
        <v>140</v>
      </c>
    </row>
    <row r="23087" spans="1:7" x14ac:dyDescent="0.35">
      <c r="A23087" t="s">
        <v>24</v>
      </c>
      <c r="B23087" t="s">
        <v>2000</v>
      </c>
      <c r="C23087">
        <v>9</v>
      </c>
      <c r="D23087" t="s">
        <v>409</v>
      </c>
      <c r="E23087" t="s">
        <v>408</v>
      </c>
      <c r="F23087" t="s">
        <v>140</v>
      </c>
      <c r="G23087" t="s">
        <v>140</v>
      </c>
    </row>
    <row r="23088" spans="1:7" x14ac:dyDescent="0.35">
      <c r="A23088" t="s">
        <v>24</v>
      </c>
      <c r="B23088" t="s">
        <v>2001</v>
      </c>
      <c r="C23088">
        <v>6</v>
      </c>
      <c r="D23088" t="s">
        <v>231</v>
      </c>
      <c r="E23088" t="s">
        <v>712</v>
      </c>
      <c r="F23088" t="s">
        <v>712</v>
      </c>
      <c r="G23088" t="s">
        <v>140</v>
      </c>
    </row>
    <row r="23089" spans="1:7" x14ac:dyDescent="0.35">
      <c r="A23089" t="s">
        <v>24</v>
      </c>
      <c r="B23089" t="s">
        <v>2002</v>
      </c>
      <c r="C23089">
        <v>37</v>
      </c>
      <c r="D23089" t="s">
        <v>560</v>
      </c>
      <c r="E23089" t="s">
        <v>559</v>
      </c>
      <c r="F23089" t="s">
        <v>140</v>
      </c>
      <c r="G23089" t="s">
        <v>140</v>
      </c>
    </row>
    <row r="23090" spans="1:7" x14ac:dyDescent="0.35">
      <c r="A23090" t="s">
        <v>24</v>
      </c>
      <c r="B23090" t="s">
        <v>2003</v>
      </c>
      <c r="C23090">
        <v>17</v>
      </c>
      <c r="D23090" t="s">
        <v>896</v>
      </c>
      <c r="E23090" t="s">
        <v>627</v>
      </c>
      <c r="F23090" t="s">
        <v>1063</v>
      </c>
      <c r="G23090" t="s">
        <v>140</v>
      </c>
    </row>
    <row r="23091" spans="1:7" x14ac:dyDescent="0.35">
      <c r="A23091" t="s">
        <v>24</v>
      </c>
      <c r="B23091" t="s">
        <v>2004</v>
      </c>
      <c r="C23091">
        <v>14</v>
      </c>
      <c r="D23091" t="s">
        <v>482</v>
      </c>
      <c r="E23091" t="s">
        <v>483</v>
      </c>
      <c r="F23091" t="s">
        <v>140</v>
      </c>
      <c r="G23091" t="s">
        <v>140</v>
      </c>
    </row>
    <row r="23092" spans="1:7" x14ac:dyDescent="0.35">
      <c r="A23092" t="s">
        <v>24</v>
      </c>
      <c r="B23092" t="s">
        <v>339</v>
      </c>
      <c r="C23092">
        <v>1</v>
      </c>
      <c r="D23092" t="s">
        <v>177</v>
      </c>
      <c r="E23092" t="s">
        <v>140</v>
      </c>
      <c r="F23092" t="s">
        <v>140</v>
      </c>
      <c r="G23092" t="s">
        <v>140</v>
      </c>
    </row>
    <row r="23093" spans="1:7" x14ac:dyDescent="0.35">
      <c r="A23093" t="s">
        <v>25</v>
      </c>
      <c r="B23093" t="s">
        <v>1216</v>
      </c>
      <c r="C23093">
        <v>20</v>
      </c>
      <c r="D23093" t="s">
        <v>143</v>
      </c>
      <c r="E23093" t="s">
        <v>1106</v>
      </c>
      <c r="F23093" t="s">
        <v>716</v>
      </c>
      <c r="G23093" t="s">
        <v>140</v>
      </c>
    </row>
    <row r="23094" spans="1:7" x14ac:dyDescent="0.35">
      <c r="A23094" t="s">
        <v>25</v>
      </c>
      <c r="B23094" t="s">
        <v>1993</v>
      </c>
      <c r="C23094">
        <v>22</v>
      </c>
      <c r="D23094" t="s">
        <v>842</v>
      </c>
      <c r="E23094" t="s">
        <v>843</v>
      </c>
      <c r="F23094" t="s">
        <v>140</v>
      </c>
      <c r="G23094" t="s">
        <v>140</v>
      </c>
    </row>
    <row r="23095" spans="1:7" x14ac:dyDescent="0.35">
      <c r="A23095" t="s">
        <v>25</v>
      </c>
      <c r="B23095" t="s">
        <v>1994</v>
      </c>
      <c r="C23095">
        <v>11</v>
      </c>
      <c r="D23095" t="s">
        <v>347</v>
      </c>
      <c r="E23095" t="s">
        <v>346</v>
      </c>
      <c r="F23095" t="s">
        <v>140</v>
      </c>
      <c r="G23095" t="s">
        <v>140</v>
      </c>
    </row>
    <row r="23096" spans="1:7" x14ac:dyDescent="0.35">
      <c r="A23096" t="s">
        <v>25</v>
      </c>
      <c r="B23096" t="s">
        <v>1995</v>
      </c>
      <c r="C23096">
        <v>3</v>
      </c>
      <c r="D23096" t="s">
        <v>826</v>
      </c>
      <c r="E23096" t="s">
        <v>825</v>
      </c>
      <c r="F23096" t="s">
        <v>140</v>
      </c>
      <c r="G23096" t="s">
        <v>140</v>
      </c>
    </row>
    <row r="23097" spans="1:7" x14ac:dyDescent="0.35">
      <c r="A23097" t="s">
        <v>25</v>
      </c>
      <c r="B23097" t="s">
        <v>1996</v>
      </c>
      <c r="C23097">
        <v>57</v>
      </c>
      <c r="D23097" t="s">
        <v>353</v>
      </c>
      <c r="E23097" t="s">
        <v>610</v>
      </c>
      <c r="F23097" t="s">
        <v>875</v>
      </c>
      <c r="G23097" t="s">
        <v>140</v>
      </c>
    </row>
    <row r="23098" spans="1:7" x14ac:dyDescent="0.35">
      <c r="A23098" t="s">
        <v>25</v>
      </c>
      <c r="B23098" t="s">
        <v>1997</v>
      </c>
      <c r="C23098">
        <v>35</v>
      </c>
      <c r="D23098" t="s">
        <v>542</v>
      </c>
      <c r="E23098" t="s">
        <v>543</v>
      </c>
      <c r="F23098" t="s">
        <v>140</v>
      </c>
      <c r="G23098" t="s">
        <v>140</v>
      </c>
    </row>
    <row r="23099" spans="1:7" x14ac:dyDescent="0.35">
      <c r="A23099" t="s">
        <v>25</v>
      </c>
      <c r="B23099" t="s">
        <v>1998</v>
      </c>
      <c r="C23099">
        <v>23</v>
      </c>
      <c r="D23099" t="s">
        <v>569</v>
      </c>
      <c r="E23099" t="s">
        <v>455</v>
      </c>
      <c r="F23099" t="s">
        <v>919</v>
      </c>
      <c r="G23099" t="s">
        <v>140</v>
      </c>
    </row>
    <row r="23100" spans="1:7" x14ac:dyDescent="0.35">
      <c r="A23100" t="s">
        <v>25</v>
      </c>
      <c r="B23100" t="s">
        <v>1218</v>
      </c>
      <c r="C23100">
        <v>9</v>
      </c>
      <c r="D23100" t="s">
        <v>1175</v>
      </c>
      <c r="E23100" t="s">
        <v>1071</v>
      </c>
      <c r="F23100" t="s">
        <v>140</v>
      </c>
      <c r="G23100" t="s">
        <v>140</v>
      </c>
    </row>
    <row r="23101" spans="1:7" x14ac:dyDescent="0.35">
      <c r="A23101" t="s">
        <v>25</v>
      </c>
      <c r="B23101" t="s">
        <v>1999</v>
      </c>
      <c r="C23101">
        <v>9</v>
      </c>
      <c r="D23101" t="s">
        <v>468</v>
      </c>
      <c r="E23101" t="s">
        <v>467</v>
      </c>
      <c r="F23101" t="s">
        <v>140</v>
      </c>
      <c r="G23101" t="s">
        <v>140</v>
      </c>
    </row>
    <row r="23102" spans="1:7" x14ac:dyDescent="0.35">
      <c r="A23102" t="s">
        <v>25</v>
      </c>
      <c r="B23102" t="s">
        <v>2000</v>
      </c>
      <c r="C23102">
        <v>7</v>
      </c>
      <c r="D23102" t="s">
        <v>377</v>
      </c>
      <c r="E23102" t="s">
        <v>376</v>
      </c>
      <c r="F23102" t="s">
        <v>140</v>
      </c>
      <c r="G23102" t="s">
        <v>140</v>
      </c>
    </row>
    <row r="23103" spans="1:7" x14ac:dyDescent="0.35">
      <c r="A23103" t="s">
        <v>25</v>
      </c>
      <c r="B23103" t="s">
        <v>2001</v>
      </c>
      <c r="C23103">
        <v>3</v>
      </c>
      <c r="D23103" t="s">
        <v>140</v>
      </c>
      <c r="E23103" t="s">
        <v>177</v>
      </c>
      <c r="F23103" t="s">
        <v>140</v>
      </c>
      <c r="G23103" t="s">
        <v>140</v>
      </c>
    </row>
    <row r="23104" spans="1:7" x14ac:dyDescent="0.35">
      <c r="A23104" t="s">
        <v>25</v>
      </c>
      <c r="B23104" t="s">
        <v>2002</v>
      </c>
      <c r="C23104">
        <v>29</v>
      </c>
      <c r="D23104" t="s">
        <v>530</v>
      </c>
      <c r="E23104" t="s">
        <v>529</v>
      </c>
      <c r="F23104" t="s">
        <v>140</v>
      </c>
      <c r="G23104" t="s">
        <v>140</v>
      </c>
    </row>
    <row r="23105" spans="1:7" x14ac:dyDescent="0.35">
      <c r="A23105" t="s">
        <v>25</v>
      </c>
      <c r="B23105" t="s">
        <v>2003</v>
      </c>
      <c r="C23105">
        <v>21</v>
      </c>
      <c r="D23105" t="s">
        <v>209</v>
      </c>
      <c r="E23105" t="s">
        <v>208</v>
      </c>
      <c r="F23105" t="s">
        <v>140</v>
      </c>
      <c r="G23105" t="s">
        <v>140</v>
      </c>
    </row>
    <row r="23106" spans="1:7" x14ac:dyDescent="0.35">
      <c r="A23106" t="s">
        <v>25</v>
      </c>
      <c r="B23106" t="s">
        <v>2004</v>
      </c>
      <c r="C23106">
        <v>12</v>
      </c>
      <c r="D23106" t="s">
        <v>1162</v>
      </c>
      <c r="E23106" t="s">
        <v>1139</v>
      </c>
      <c r="F23106" t="s">
        <v>140</v>
      </c>
      <c r="G23106" t="s">
        <v>140</v>
      </c>
    </row>
    <row r="23107" spans="1:7" x14ac:dyDescent="0.35">
      <c r="A23107" t="s">
        <v>26</v>
      </c>
      <c r="B23107" t="s">
        <v>1216</v>
      </c>
      <c r="C23107">
        <v>16</v>
      </c>
      <c r="D23107" t="s">
        <v>177</v>
      </c>
      <c r="E23107" t="s">
        <v>140</v>
      </c>
      <c r="F23107" t="s">
        <v>140</v>
      </c>
      <c r="G23107" t="s">
        <v>140</v>
      </c>
    </row>
    <row r="23108" spans="1:7" x14ac:dyDescent="0.35">
      <c r="A23108" t="s">
        <v>26</v>
      </c>
      <c r="B23108" t="s">
        <v>1993</v>
      </c>
      <c r="C23108">
        <v>17</v>
      </c>
      <c r="D23108" t="s">
        <v>945</v>
      </c>
      <c r="E23108" t="s">
        <v>728</v>
      </c>
      <c r="F23108" t="s">
        <v>140</v>
      </c>
      <c r="G23108" t="s">
        <v>140</v>
      </c>
    </row>
    <row r="23109" spans="1:7" x14ac:dyDescent="0.35">
      <c r="A23109" t="s">
        <v>26</v>
      </c>
      <c r="B23109" t="s">
        <v>1994</v>
      </c>
      <c r="C23109">
        <v>12</v>
      </c>
      <c r="D23109" t="s">
        <v>369</v>
      </c>
      <c r="E23109" t="s">
        <v>368</v>
      </c>
      <c r="F23109" t="s">
        <v>140</v>
      </c>
      <c r="G23109" t="s">
        <v>140</v>
      </c>
    </row>
    <row r="23110" spans="1:7" x14ac:dyDescent="0.35">
      <c r="A23110" t="s">
        <v>26</v>
      </c>
      <c r="B23110" t="s">
        <v>1995</v>
      </c>
      <c r="C23110">
        <v>5</v>
      </c>
      <c r="D23110" t="s">
        <v>171</v>
      </c>
      <c r="E23110" t="s">
        <v>172</v>
      </c>
      <c r="F23110" t="s">
        <v>140</v>
      </c>
      <c r="G23110" t="s">
        <v>140</v>
      </c>
    </row>
    <row r="23111" spans="1:7" x14ac:dyDescent="0.35">
      <c r="A23111" t="s">
        <v>26</v>
      </c>
      <c r="B23111" t="s">
        <v>1996</v>
      </c>
      <c r="C23111">
        <v>44</v>
      </c>
      <c r="D23111" t="s">
        <v>49</v>
      </c>
      <c r="E23111" t="s">
        <v>343</v>
      </c>
      <c r="F23111" t="s">
        <v>1007</v>
      </c>
      <c r="G23111" t="s">
        <v>140</v>
      </c>
    </row>
    <row r="23112" spans="1:7" x14ac:dyDescent="0.35">
      <c r="A23112" t="s">
        <v>26</v>
      </c>
      <c r="B23112" t="s">
        <v>1997</v>
      </c>
      <c r="C23112">
        <v>32</v>
      </c>
      <c r="D23112" t="s">
        <v>648</v>
      </c>
      <c r="E23112" t="s">
        <v>536</v>
      </c>
      <c r="F23112" t="s">
        <v>140</v>
      </c>
      <c r="G23112" t="s">
        <v>140</v>
      </c>
    </row>
    <row r="23113" spans="1:7" x14ac:dyDescent="0.35">
      <c r="A23113" t="s">
        <v>26</v>
      </c>
      <c r="B23113" t="s">
        <v>1998</v>
      </c>
      <c r="C23113">
        <v>22</v>
      </c>
      <c r="D23113" t="s">
        <v>208</v>
      </c>
      <c r="E23113" t="s">
        <v>209</v>
      </c>
      <c r="F23113" t="s">
        <v>140</v>
      </c>
      <c r="G23113" t="s">
        <v>140</v>
      </c>
    </row>
    <row r="23114" spans="1:7" x14ac:dyDescent="0.35">
      <c r="A23114" t="s">
        <v>26</v>
      </c>
      <c r="B23114" t="s">
        <v>1218</v>
      </c>
      <c r="C23114">
        <v>14</v>
      </c>
      <c r="D23114" t="s">
        <v>214</v>
      </c>
      <c r="E23114" t="s">
        <v>215</v>
      </c>
      <c r="F23114" t="s">
        <v>140</v>
      </c>
      <c r="G23114" t="s">
        <v>140</v>
      </c>
    </row>
    <row r="23115" spans="1:7" x14ac:dyDescent="0.35">
      <c r="A23115" t="s">
        <v>26</v>
      </c>
      <c r="B23115" t="s">
        <v>1999</v>
      </c>
      <c r="C23115">
        <v>14</v>
      </c>
      <c r="D23115" t="s">
        <v>765</v>
      </c>
      <c r="E23115" t="s">
        <v>764</v>
      </c>
      <c r="F23115" t="s">
        <v>140</v>
      </c>
      <c r="G23115" t="s">
        <v>140</v>
      </c>
    </row>
    <row r="23116" spans="1:7" x14ac:dyDescent="0.35">
      <c r="A23116" t="s">
        <v>26</v>
      </c>
      <c r="B23116" t="s">
        <v>2000</v>
      </c>
      <c r="C23116">
        <v>7</v>
      </c>
      <c r="D23116" t="s">
        <v>277</v>
      </c>
      <c r="E23116" t="s">
        <v>276</v>
      </c>
      <c r="F23116" t="s">
        <v>140</v>
      </c>
      <c r="G23116" t="s">
        <v>140</v>
      </c>
    </row>
    <row r="23117" spans="1:7" x14ac:dyDescent="0.35">
      <c r="A23117" t="s">
        <v>26</v>
      </c>
      <c r="B23117" t="s">
        <v>2001</v>
      </c>
      <c r="C23117">
        <v>3</v>
      </c>
      <c r="D23117" t="s">
        <v>177</v>
      </c>
      <c r="E23117" t="s">
        <v>140</v>
      </c>
      <c r="F23117" t="s">
        <v>140</v>
      </c>
      <c r="G23117" t="s">
        <v>140</v>
      </c>
    </row>
    <row r="23118" spans="1:7" x14ac:dyDescent="0.35">
      <c r="A23118" t="s">
        <v>26</v>
      </c>
      <c r="B23118" t="s">
        <v>2002</v>
      </c>
      <c r="C23118">
        <v>28</v>
      </c>
      <c r="D23118" t="s">
        <v>529</v>
      </c>
      <c r="E23118" t="s">
        <v>530</v>
      </c>
      <c r="F23118" t="s">
        <v>140</v>
      </c>
      <c r="G23118" t="s">
        <v>140</v>
      </c>
    </row>
    <row r="23119" spans="1:7" x14ac:dyDescent="0.35">
      <c r="A23119" t="s">
        <v>26</v>
      </c>
      <c r="B23119" t="s">
        <v>2003</v>
      </c>
      <c r="C23119">
        <v>18</v>
      </c>
      <c r="D23119" t="s">
        <v>976</v>
      </c>
      <c r="E23119" t="s">
        <v>975</v>
      </c>
      <c r="F23119" t="s">
        <v>140</v>
      </c>
      <c r="G23119" t="s">
        <v>140</v>
      </c>
    </row>
    <row r="23120" spans="1:7" x14ac:dyDescent="0.35">
      <c r="A23120" t="s">
        <v>26</v>
      </c>
      <c r="B23120" t="s">
        <v>2004</v>
      </c>
      <c r="C23120">
        <v>14</v>
      </c>
      <c r="D23120" t="s">
        <v>429</v>
      </c>
      <c r="E23120" t="s">
        <v>428</v>
      </c>
      <c r="F23120" t="s">
        <v>140</v>
      </c>
      <c r="G23120" t="s">
        <v>140</v>
      </c>
    </row>
    <row r="23121" spans="1:7" x14ac:dyDescent="0.35">
      <c r="A23121" t="s">
        <v>26</v>
      </c>
      <c r="B23121" t="s">
        <v>339</v>
      </c>
      <c r="C23121">
        <v>7</v>
      </c>
      <c r="D23121" t="s">
        <v>384</v>
      </c>
      <c r="E23121" t="s">
        <v>385</v>
      </c>
      <c r="F23121" t="s">
        <v>140</v>
      </c>
      <c r="G23121" t="s">
        <v>140</v>
      </c>
    </row>
    <row r="23122" spans="1:7" x14ac:dyDescent="0.35">
      <c r="A23122" t="s">
        <v>27</v>
      </c>
      <c r="B23122" t="s">
        <v>1216</v>
      </c>
      <c r="C23122">
        <v>17</v>
      </c>
      <c r="D23122" t="s">
        <v>171</v>
      </c>
      <c r="E23122" t="s">
        <v>172</v>
      </c>
      <c r="F23122" t="s">
        <v>140</v>
      </c>
      <c r="G23122" t="s">
        <v>140</v>
      </c>
    </row>
    <row r="23123" spans="1:7" x14ac:dyDescent="0.35">
      <c r="A23123" t="s">
        <v>27</v>
      </c>
      <c r="B23123" t="s">
        <v>1993</v>
      </c>
      <c r="C23123">
        <v>24</v>
      </c>
      <c r="D23123" t="s">
        <v>461</v>
      </c>
      <c r="E23123" t="s">
        <v>462</v>
      </c>
      <c r="F23123" t="s">
        <v>140</v>
      </c>
      <c r="G23123" t="s">
        <v>140</v>
      </c>
    </row>
    <row r="23124" spans="1:7" x14ac:dyDescent="0.35">
      <c r="A23124" t="s">
        <v>27</v>
      </c>
      <c r="B23124" t="s">
        <v>1994</v>
      </c>
      <c r="C23124">
        <v>10</v>
      </c>
      <c r="D23124" t="s">
        <v>747</v>
      </c>
      <c r="E23124" t="s">
        <v>382</v>
      </c>
      <c r="F23124" t="s">
        <v>140</v>
      </c>
      <c r="G23124" t="s">
        <v>140</v>
      </c>
    </row>
    <row r="23125" spans="1:7" x14ac:dyDescent="0.35">
      <c r="A23125" t="s">
        <v>27</v>
      </c>
      <c r="B23125" t="s">
        <v>1995</v>
      </c>
      <c r="C23125">
        <v>10</v>
      </c>
      <c r="D23125" t="s">
        <v>251</v>
      </c>
      <c r="E23125" t="s">
        <v>252</v>
      </c>
      <c r="F23125" t="s">
        <v>140</v>
      </c>
      <c r="G23125" t="s">
        <v>140</v>
      </c>
    </row>
    <row r="23126" spans="1:7" x14ac:dyDescent="0.35">
      <c r="A23126" t="s">
        <v>27</v>
      </c>
      <c r="B23126" t="s">
        <v>1996</v>
      </c>
      <c r="C23126">
        <v>54</v>
      </c>
      <c r="D23126" t="s">
        <v>890</v>
      </c>
      <c r="E23126" t="s">
        <v>889</v>
      </c>
      <c r="F23126" t="s">
        <v>140</v>
      </c>
      <c r="G23126" t="s">
        <v>140</v>
      </c>
    </row>
    <row r="23127" spans="1:7" x14ac:dyDescent="0.35">
      <c r="A23127" t="s">
        <v>27</v>
      </c>
      <c r="B23127" t="s">
        <v>1997</v>
      </c>
      <c r="C23127">
        <v>28</v>
      </c>
      <c r="D23127" t="s">
        <v>249</v>
      </c>
      <c r="E23127" t="s">
        <v>248</v>
      </c>
      <c r="F23127" t="s">
        <v>140</v>
      </c>
      <c r="G23127" t="s">
        <v>140</v>
      </c>
    </row>
    <row r="23128" spans="1:7" x14ac:dyDescent="0.35">
      <c r="A23128" t="s">
        <v>27</v>
      </c>
      <c r="B23128" t="s">
        <v>1998</v>
      </c>
      <c r="C23128">
        <v>22</v>
      </c>
      <c r="D23128" t="s">
        <v>429</v>
      </c>
      <c r="E23128" t="s">
        <v>428</v>
      </c>
      <c r="F23128" t="s">
        <v>140</v>
      </c>
      <c r="G23128" t="s">
        <v>140</v>
      </c>
    </row>
    <row r="23129" spans="1:7" x14ac:dyDescent="0.35">
      <c r="A23129" t="s">
        <v>27</v>
      </c>
      <c r="B23129" t="s">
        <v>1218</v>
      </c>
      <c r="C23129">
        <v>19</v>
      </c>
      <c r="D23129" t="s">
        <v>549</v>
      </c>
      <c r="E23129" t="s">
        <v>550</v>
      </c>
      <c r="F23129" t="s">
        <v>140</v>
      </c>
      <c r="G23129" t="s">
        <v>140</v>
      </c>
    </row>
    <row r="23130" spans="1:7" x14ac:dyDescent="0.35">
      <c r="A23130" t="s">
        <v>27</v>
      </c>
      <c r="B23130" t="s">
        <v>1999</v>
      </c>
      <c r="C23130">
        <v>17</v>
      </c>
      <c r="D23130" t="s">
        <v>930</v>
      </c>
      <c r="E23130" t="s">
        <v>147</v>
      </c>
      <c r="F23130" t="s">
        <v>140</v>
      </c>
      <c r="G23130" t="s">
        <v>140</v>
      </c>
    </row>
    <row r="23131" spans="1:7" x14ac:dyDescent="0.35">
      <c r="A23131" t="s">
        <v>27</v>
      </c>
      <c r="B23131" t="s">
        <v>2000</v>
      </c>
      <c r="C23131">
        <v>7</v>
      </c>
      <c r="D23131" t="s">
        <v>902</v>
      </c>
      <c r="E23131" t="s">
        <v>901</v>
      </c>
      <c r="F23131" t="s">
        <v>140</v>
      </c>
      <c r="G23131" t="s">
        <v>140</v>
      </c>
    </row>
    <row r="23132" spans="1:7" x14ac:dyDescent="0.35">
      <c r="A23132" t="s">
        <v>27</v>
      </c>
      <c r="B23132" t="s">
        <v>2001</v>
      </c>
      <c r="C23132">
        <v>6</v>
      </c>
      <c r="D23132" t="s">
        <v>239</v>
      </c>
      <c r="E23132" t="s">
        <v>240</v>
      </c>
      <c r="F23132" t="s">
        <v>140</v>
      </c>
      <c r="G23132" t="s">
        <v>140</v>
      </c>
    </row>
    <row r="23133" spans="1:7" x14ac:dyDescent="0.35">
      <c r="A23133" t="s">
        <v>27</v>
      </c>
      <c r="B23133" t="s">
        <v>2002</v>
      </c>
      <c r="C23133">
        <v>34</v>
      </c>
      <c r="D23133" t="s">
        <v>557</v>
      </c>
      <c r="E23133" t="s">
        <v>558</v>
      </c>
      <c r="F23133" t="s">
        <v>140</v>
      </c>
      <c r="G23133" t="s">
        <v>140</v>
      </c>
    </row>
    <row r="23134" spans="1:7" x14ac:dyDescent="0.35">
      <c r="A23134" t="s">
        <v>27</v>
      </c>
      <c r="B23134" t="s">
        <v>2003</v>
      </c>
      <c r="C23134">
        <v>24</v>
      </c>
      <c r="D23134" t="s">
        <v>74</v>
      </c>
      <c r="E23134" t="s">
        <v>546</v>
      </c>
      <c r="F23134" t="s">
        <v>1057</v>
      </c>
      <c r="G23134" t="s">
        <v>140</v>
      </c>
    </row>
    <row r="23135" spans="1:7" x14ac:dyDescent="0.35">
      <c r="A23135" t="s">
        <v>27</v>
      </c>
      <c r="B23135" t="s">
        <v>2004</v>
      </c>
      <c r="C23135">
        <v>12</v>
      </c>
      <c r="D23135" t="s">
        <v>759</v>
      </c>
      <c r="E23135" t="s">
        <v>758</v>
      </c>
      <c r="F23135" t="s">
        <v>140</v>
      </c>
      <c r="G23135" t="s">
        <v>140</v>
      </c>
    </row>
    <row r="23136" spans="1:7" x14ac:dyDescent="0.35">
      <c r="A23136" t="s">
        <v>27</v>
      </c>
      <c r="B23136" t="s">
        <v>339</v>
      </c>
      <c r="C23136">
        <v>4</v>
      </c>
      <c r="D23136" t="s">
        <v>177</v>
      </c>
      <c r="E23136" t="s">
        <v>140</v>
      </c>
      <c r="F23136" t="s">
        <v>140</v>
      </c>
      <c r="G23136" t="s">
        <v>140</v>
      </c>
    </row>
    <row r="23137" spans="1:7" x14ac:dyDescent="0.35">
      <c r="A23137" t="s">
        <v>28</v>
      </c>
      <c r="B23137" t="s">
        <v>1216</v>
      </c>
      <c r="C23137">
        <v>12</v>
      </c>
      <c r="D23137" t="s">
        <v>1261</v>
      </c>
      <c r="E23137" t="s">
        <v>837</v>
      </c>
      <c r="F23137" t="s">
        <v>140</v>
      </c>
      <c r="G23137" t="s">
        <v>140</v>
      </c>
    </row>
    <row r="23138" spans="1:7" x14ac:dyDescent="0.35">
      <c r="A23138" t="s">
        <v>28</v>
      </c>
      <c r="B23138" t="s">
        <v>1993</v>
      </c>
      <c r="C23138">
        <v>18</v>
      </c>
      <c r="D23138" t="s">
        <v>177</v>
      </c>
      <c r="E23138" t="s">
        <v>140</v>
      </c>
      <c r="F23138" t="s">
        <v>140</v>
      </c>
      <c r="G23138" t="s">
        <v>140</v>
      </c>
    </row>
    <row r="23139" spans="1:7" x14ac:dyDescent="0.35">
      <c r="A23139" t="s">
        <v>28</v>
      </c>
      <c r="B23139" t="s">
        <v>1994</v>
      </c>
      <c r="C23139">
        <v>14</v>
      </c>
      <c r="D23139" t="s">
        <v>126</v>
      </c>
      <c r="E23139" t="s">
        <v>125</v>
      </c>
      <c r="F23139" t="s">
        <v>140</v>
      </c>
      <c r="G23139" t="s">
        <v>140</v>
      </c>
    </row>
    <row r="23140" spans="1:7" x14ac:dyDescent="0.35">
      <c r="A23140" t="s">
        <v>28</v>
      </c>
      <c r="B23140" t="s">
        <v>1995</v>
      </c>
      <c r="C23140">
        <v>11</v>
      </c>
      <c r="D23140" t="s">
        <v>224</v>
      </c>
      <c r="E23140" t="s">
        <v>248</v>
      </c>
      <c r="F23140" t="s">
        <v>515</v>
      </c>
      <c r="G23140" t="s">
        <v>140</v>
      </c>
    </row>
    <row r="23141" spans="1:7" x14ac:dyDescent="0.35">
      <c r="A23141" t="s">
        <v>28</v>
      </c>
      <c r="B23141" t="s">
        <v>1996</v>
      </c>
      <c r="C23141">
        <v>48</v>
      </c>
      <c r="D23141" t="s">
        <v>636</v>
      </c>
      <c r="E23141" t="s">
        <v>637</v>
      </c>
      <c r="F23141" t="s">
        <v>140</v>
      </c>
      <c r="G23141" t="s">
        <v>140</v>
      </c>
    </row>
    <row r="23142" spans="1:7" x14ac:dyDescent="0.35">
      <c r="A23142" t="s">
        <v>28</v>
      </c>
      <c r="B23142" t="s">
        <v>1997</v>
      </c>
      <c r="C23142">
        <v>22</v>
      </c>
      <c r="D23142" t="s">
        <v>226</v>
      </c>
      <c r="E23142" t="s">
        <v>227</v>
      </c>
      <c r="F23142" t="s">
        <v>140</v>
      </c>
      <c r="G23142" t="s">
        <v>140</v>
      </c>
    </row>
    <row r="23143" spans="1:7" x14ac:dyDescent="0.35">
      <c r="A23143" t="s">
        <v>28</v>
      </c>
      <c r="B23143" t="s">
        <v>1998</v>
      </c>
      <c r="C23143">
        <v>23</v>
      </c>
      <c r="D23143" t="s">
        <v>679</v>
      </c>
      <c r="E23143" t="s">
        <v>678</v>
      </c>
      <c r="F23143" t="s">
        <v>140</v>
      </c>
      <c r="G23143" t="s">
        <v>140</v>
      </c>
    </row>
    <row r="23144" spans="1:7" x14ac:dyDescent="0.35">
      <c r="A23144" t="s">
        <v>28</v>
      </c>
      <c r="B23144" t="s">
        <v>1218</v>
      </c>
      <c r="C23144">
        <v>13</v>
      </c>
      <c r="D23144" t="s">
        <v>1109</v>
      </c>
      <c r="E23144" t="s">
        <v>1062</v>
      </c>
      <c r="F23144" t="s">
        <v>140</v>
      </c>
      <c r="G23144" t="s">
        <v>140</v>
      </c>
    </row>
    <row r="23145" spans="1:7" x14ac:dyDescent="0.35">
      <c r="A23145" t="s">
        <v>28</v>
      </c>
      <c r="B23145" t="s">
        <v>1999</v>
      </c>
      <c r="C23145">
        <v>11</v>
      </c>
      <c r="D23145" t="s">
        <v>675</v>
      </c>
      <c r="E23145" t="s">
        <v>674</v>
      </c>
      <c r="F23145" t="s">
        <v>140</v>
      </c>
      <c r="G23145" t="s">
        <v>140</v>
      </c>
    </row>
    <row r="23146" spans="1:7" x14ac:dyDescent="0.35">
      <c r="A23146" t="s">
        <v>28</v>
      </c>
      <c r="B23146" t="s">
        <v>2000</v>
      </c>
      <c r="C23146">
        <v>3</v>
      </c>
      <c r="D23146" t="s">
        <v>276</v>
      </c>
      <c r="E23146" t="s">
        <v>277</v>
      </c>
      <c r="F23146" t="s">
        <v>140</v>
      </c>
      <c r="G23146" t="s">
        <v>140</v>
      </c>
    </row>
    <row r="23147" spans="1:7" x14ac:dyDescent="0.35">
      <c r="A23147" t="s">
        <v>28</v>
      </c>
      <c r="B23147" t="s">
        <v>2001</v>
      </c>
      <c r="C23147">
        <v>3</v>
      </c>
      <c r="D23147" t="s">
        <v>961</v>
      </c>
      <c r="E23147" t="s">
        <v>960</v>
      </c>
      <c r="F23147" t="s">
        <v>140</v>
      </c>
      <c r="G23147" t="s">
        <v>140</v>
      </c>
    </row>
    <row r="23148" spans="1:7" x14ac:dyDescent="0.35">
      <c r="A23148" t="s">
        <v>28</v>
      </c>
      <c r="B23148" t="s">
        <v>2002</v>
      </c>
      <c r="C23148">
        <v>30</v>
      </c>
      <c r="D23148" t="s">
        <v>233</v>
      </c>
      <c r="E23148" t="s">
        <v>234</v>
      </c>
      <c r="F23148" t="s">
        <v>140</v>
      </c>
      <c r="G23148" t="s">
        <v>140</v>
      </c>
    </row>
    <row r="23149" spans="1:7" x14ac:dyDescent="0.35">
      <c r="A23149" t="s">
        <v>28</v>
      </c>
      <c r="B23149" t="s">
        <v>2003</v>
      </c>
      <c r="C23149">
        <v>16</v>
      </c>
      <c r="D23149" t="s">
        <v>559</v>
      </c>
      <c r="E23149" t="s">
        <v>677</v>
      </c>
      <c r="F23149" t="s">
        <v>515</v>
      </c>
      <c r="G23149" t="s">
        <v>140</v>
      </c>
    </row>
    <row r="23150" spans="1:7" x14ac:dyDescent="0.35">
      <c r="A23150" t="s">
        <v>28</v>
      </c>
      <c r="B23150" t="s">
        <v>2004</v>
      </c>
      <c r="C23150">
        <v>7</v>
      </c>
      <c r="D23150" t="s">
        <v>559</v>
      </c>
      <c r="E23150" t="s">
        <v>560</v>
      </c>
      <c r="F23150" t="s">
        <v>140</v>
      </c>
      <c r="G23150" t="s">
        <v>140</v>
      </c>
    </row>
    <row r="23151" spans="1:7" x14ac:dyDescent="0.35">
      <c r="A23151" t="s">
        <v>28</v>
      </c>
      <c r="B23151" t="s">
        <v>339</v>
      </c>
      <c r="C23151">
        <v>4</v>
      </c>
      <c r="D23151" t="s">
        <v>624</v>
      </c>
      <c r="E23151" t="s">
        <v>625</v>
      </c>
      <c r="F23151" t="s">
        <v>140</v>
      </c>
      <c r="G23151" t="s">
        <v>140</v>
      </c>
    </row>
    <row r="23152" spans="1:7" x14ac:dyDescent="0.35">
      <c r="A23152" t="s">
        <v>29</v>
      </c>
      <c r="B23152" t="s">
        <v>1216</v>
      </c>
      <c r="C23152">
        <v>17</v>
      </c>
      <c r="D23152" t="s">
        <v>494</v>
      </c>
      <c r="E23152" t="s">
        <v>718</v>
      </c>
      <c r="F23152" t="s">
        <v>1070</v>
      </c>
      <c r="G23152" t="s">
        <v>140</v>
      </c>
    </row>
    <row r="23153" spans="1:7" x14ac:dyDescent="0.35">
      <c r="A23153" t="s">
        <v>29</v>
      </c>
      <c r="B23153" t="s">
        <v>1993</v>
      </c>
      <c r="C23153">
        <v>18</v>
      </c>
      <c r="D23153" t="s">
        <v>602</v>
      </c>
      <c r="E23153" t="s">
        <v>601</v>
      </c>
      <c r="F23153" t="s">
        <v>140</v>
      </c>
      <c r="G23153" t="s">
        <v>140</v>
      </c>
    </row>
    <row r="23154" spans="1:7" x14ac:dyDescent="0.35">
      <c r="A23154" t="s">
        <v>29</v>
      </c>
      <c r="B23154" t="s">
        <v>1994</v>
      </c>
      <c r="C23154">
        <v>16</v>
      </c>
      <c r="D23154" t="s">
        <v>313</v>
      </c>
      <c r="E23154" t="s">
        <v>314</v>
      </c>
      <c r="F23154" t="s">
        <v>140</v>
      </c>
      <c r="G23154" t="s">
        <v>140</v>
      </c>
    </row>
    <row r="23155" spans="1:7" x14ac:dyDescent="0.35">
      <c r="A23155" t="s">
        <v>29</v>
      </c>
      <c r="B23155" t="s">
        <v>1995</v>
      </c>
      <c r="C23155">
        <v>5</v>
      </c>
      <c r="D23155" t="s">
        <v>266</v>
      </c>
      <c r="E23155" t="s">
        <v>267</v>
      </c>
      <c r="F23155" t="s">
        <v>140</v>
      </c>
      <c r="G23155" t="s">
        <v>140</v>
      </c>
    </row>
    <row r="23156" spans="1:7" x14ac:dyDescent="0.35">
      <c r="A23156" t="s">
        <v>29</v>
      </c>
      <c r="B23156" t="s">
        <v>1996</v>
      </c>
      <c r="C23156">
        <v>55</v>
      </c>
      <c r="D23156" t="s">
        <v>255</v>
      </c>
      <c r="E23156" t="s">
        <v>79</v>
      </c>
      <c r="F23156" t="s">
        <v>1014</v>
      </c>
      <c r="G23156" t="s">
        <v>1004</v>
      </c>
    </row>
    <row r="23157" spans="1:7" x14ac:dyDescent="0.35">
      <c r="A23157" t="s">
        <v>29</v>
      </c>
      <c r="B23157" t="s">
        <v>1997</v>
      </c>
      <c r="C23157">
        <v>31</v>
      </c>
      <c r="D23157" t="s">
        <v>626</v>
      </c>
      <c r="E23157" t="s">
        <v>142</v>
      </c>
      <c r="F23157" t="s">
        <v>1051</v>
      </c>
      <c r="G23157" t="s">
        <v>140</v>
      </c>
    </row>
    <row r="23158" spans="1:7" x14ac:dyDescent="0.35">
      <c r="A23158" t="s">
        <v>29</v>
      </c>
      <c r="B23158" t="s">
        <v>1998</v>
      </c>
      <c r="C23158">
        <v>31</v>
      </c>
      <c r="D23158" t="s">
        <v>347</v>
      </c>
      <c r="E23158" t="s">
        <v>55</v>
      </c>
      <c r="F23158" t="s">
        <v>1060</v>
      </c>
      <c r="G23158" t="s">
        <v>140</v>
      </c>
    </row>
    <row r="23159" spans="1:7" x14ac:dyDescent="0.35">
      <c r="A23159" t="s">
        <v>29</v>
      </c>
      <c r="B23159" t="s">
        <v>1218</v>
      </c>
      <c r="C23159">
        <v>8</v>
      </c>
      <c r="D23159" t="s">
        <v>202</v>
      </c>
      <c r="E23159" t="s">
        <v>201</v>
      </c>
      <c r="F23159" t="s">
        <v>140</v>
      </c>
      <c r="G23159" t="s">
        <v>140</v>
      </c>
    </row>
    <row r="23160" spans="1:7" x14ac:dyDescent="0.35">
      <c r="A23160" t="s">
        <v>29</v>
      </c>
      <c r="B23160" t="s">
        <v>1999</v>
      </c>
      <c r="C23160">
        <v>19</v>
      </c>
      <c r="D23160" t="s">
        <v>472</v>
      </c>
      <c r="E23160" t="s">
        <v>471</v>
      </c>
      <c r="F23160" t="s">
        <v>140</v>
      </c>
      <c r="G23160" t="s">
        <v>140</v>
      </c>
    </row>
    <row r="23161" spans="1:7" x14ac:dyDescent="0.35">
      <c r="A23161" t="s">
        <v>29</v>
      </c>
      <c r="B23161" t="s">
        <v>2000</v>
      </c>
      <c r="C23161">
        <v>9</v>
      </c>
      <c r="D23161" t="s">
        <v>469</v>
      </c>
      <c r="E23161" t="s">
        <v>470</v>
      </c>
      <c r="F23161" t="s">
        <v>140</v>
      </c>
      <c r="G23161" t="s">
        <v>140</v>
      </c>
    </row>
    <row r="23162" spans="1:7" x14ac:dyDescent="0.35">
      <c r="A23162" t="s">
        <v>29</v>
      </c>
      <c r="B23162" t="s">
        <v>2001</v>
      </c>
      <c r="C23162">
        <v>3</v>
      </c>
      <c r="D23162" t="s">
        <v>174</v>
      </c>
      <c r="E23162" t="s">
        <v>175</v>
      </c>
      <c r="F23162" t="s">
        <v>140</v>
      </c>
      <c r="G23162" t="s">
        <v>140</v>
      </c>
    </row>
    <row r="23163" spans="1:7" x14ac:dyDescent="0.35">
      <c r="A23163" t="s">
        <v>29</v>
      </c>
      <c r="B23163" t="s">
        <v>2002</v>
      </c>
      <c r="C23163">
        <v>42</v>
      </c>
      <c r="D23163" t="s">
        <v>439</v>
      </c>
      <c r="E23163" t="s">
        <v>79</v>
      </c>
      <c r="F23163" t="s">
        <v>1020</v>
      </c>
      <c r="G23163" t="s">
        <v>140</v>
      </c>
    </row>
    <row r="23164" spans="1:7" x14ac:dyDescent="0.35">
      <c r="A23164" t="s">
        <v>29</v>
      </c>
      <c r="B23164" t="s">
        <v>2003</v>
      </c>
      <c r="C23164">
        <v>19</v>
      </c>
      <c r="D23164" t="s">
        <v>306</v>
      </c>
      <c r="E23164" t="s">
        <v>307</v>
      </c>
      <c r="F23164" t="s">
        <v>140</v>
      </c>
      <c r="G23164" t="s">
        <v>140</v>
      </c>
    </row>
    <row r="23165" spans="1:7" x14ac:dyDescent="0.35">
      <c r="A23165" t="s">
        <v>29</v>
      </c>
      <c r="B23165" t="s">
        <v>2004</v>
      </c>
      <c r="C23165">
        <v>23</v>
      </c>
      <c r="D23165" t="s">
        <v>593</v>
      </c>
      <c r="E23165" t="s">
        <v>594</v>
      </c>
      <c r="F23165" t="s">
        <v>140</v>
      </c>
      <c r="G23165" t="s">
        <v>140</v>
      </c>
    </row>
    <row r="23166" spans="1:7" x14ac:dyDescent="0.35">
      <c r="A23166" t="s">
        <v>29</v>
      </c>
      <c r="B23166" t="s">
        <v>339</v>
      </c>
      <c r="C23166">
        <v>2</v>
      </c>
      <c r="D23166" t="s">
        <v>177</v>
      </c>
      <c r="E23166" t="s">
        <v>140</v>
      </c>
      <c r="F23166" t="s">
        <v>140</v>
      </c>
      <c r="G23166" t="s">
        <v>140</v>
      </c>
    </row>
    <row r="23167" spans="1:7" x14ac:dyDescent="0.35">
      <c r="A23167" t="s">
        <v>30</v>
      </c>
      <c r="B23167" t="s">
        <v>1216</v>
      </c>
      <c r="C23167">
        <v>17</v>
      </c>
      <c r="D23167" t="s">
        <v>680</v>
      </c>
      <c r="E23167" t="s">
        <v>681</v>
      </c>
      <c r="F23167" t="s">
        <v>140</v>
      </c>
      <c r="G23167" t="s">
        <v>140</v>
      </c>
    </row>
    <row r="23168" spans="1:7" x14ac:dyDescent="0.35">
      <c r="A23168" t="s">
        <v>30</v>
      </c>
      <c r="B23168" t="s">
        <v>1993</v>
      </c>
      <c r="C23168">
        <v>23</v>
      </c>
      <c r="D23168" t="s">
        <v>828</v>
      </c>
      <c r="E23168" t="s">
        <v>827</v>
      </c>
      <c r="F23168" t="s">
        <v>140</v>
      </c>
      <c r="G23168" t="s">
        <v>140</v>
      </c>
    </row>
    <row r="23169" spans="1:7" x14ac:dyDescent="0.35">
      <c r="A23169" t="s">
        <v>30</v>
      </c>
      <c r="B23169" t="s">
        <v>1994</v>
      </c>
      <c r="C23169">
        <v>7</v>
      </c>
      <c r="D23169" t="s">
        <v>851</v>
      </c>
      <c r="E23169" t="s">
        <v>850</v>
      </c>
      <c r="F23169" t="s">
        <v>140</v>
      </c>
      <c r="G23169" t="s">
        <v>140</v>
      </c>
    </row>
    <row r="23170" spans="1:7" x14ac:dyDescent="0.35">
      <c r="A23170" t="s">
        <v>30</v>
      </c>
      <c r="B23170" t="s">
        <v>1995</v>
      </c>
      <c r="C23170">
        <v>4</v>
      </c>
      <c r="D23170" t="s">
        <v>506</v>
      </c>
      <c r="E23170" t="s">
        <v>507</v>
      </c>
      <c r="F23170" t="s">
        <v>140</v>
      </c>
      <c r="G23170" t="s">
        <v>140</v>
      </c>
    </row>
    <row r="23171" spans="1:7" x14ac:dyDescent="0.35">
      <c r="A23171" t="s">
        <v>30</v>
      </c>
      <c r="B23171" t="s">
        <v>1996</v>
      </c>
      <c r="C23171">
        <v>46</v>
      </c>
      <c r="D23171" t="s">
        <v>799</v>
      </c>
      <c r="E23171" t="s">
        <v>798</v>
      </c>
      <c r="F23171" t="s">
        <v>140</v>
      </c>
      <c r="G23171" t="s">
        <v>140</v>
      </c>
    </row>
    <row r="23172" spans="1:7" x14ac:dyDescent="0.35">
      <c r="A23172" t="s">
        <v>30</v>
      </c>
      <c r="B23172" t="s">
        <v>1997</v>
      </c>
      <c r="C23172">
        <v>31</v>
      </c>
      <c r="D23172" t="s">
        <v>373</v>
      </c>
      <c r="E23172" t="s">
        <v>372</v>
      </c>
      <c r="F23172" t="s">
        <v>140</v>
      </c>
      <c r="G23172" t="s">
        <v>140</v>
      </c>
    </row>
    <row r="23173" spans="1:7" x14ac:dyDescent="0.35">
      <c r="A23173" t="s">
        <v>30</v>
      </c>
      <c r="B23173" t="s">
        <v>1998</v>
      </c>
      <c r="C23173">
        <v>15</v>
      </c>
      <c r="D23173" t="s">
        <v>368</v>
      </c>
      <c r="E23173" t="s">
        <v>369</v>
      </c>
      <c r="F23173" t="s">
        <v>140</v>
      </c>
      <c r="G23173" t="s">
        <v>140</v>
      </c>
    </row>
    <row r="23174" spans="1:7" x14ac:dyDescent="0.35">
      <c r="A23174" t="s">
        <v>30</v>
      </c>
      <c r="B23174" t="s">
        <v>1218</v>
      </c>
      <c r="C23174">
        <v>11</v>
      </c>
      <c r="D23174" t="s">
        <v>390</v>
      </c>
      <c r="E23174" t="s">
        <v>391</v>
      </c>
      <c r="F23174" t="s">
        <v>140</v>
      </c>
      <c r="G23174" t="s">
        <v>140</v>
      </c>
    </row>
    <row r="23175" spans="1:7" x14ac:dyDescent="0.35">
      <c r="A23175" t="s">
        <v>30</v>
      </c>
      <c r="B23175" t="s">
        <v>1999</v>
      </c>
      <c r="C23175">
        <v>13</v>
      </c>
      <c r="D23175" t="s">
        <v>92</v>
      </c>
      <c r="E23175" t="s">
        <v>91</v>
      </c>
      <c r="F23175" t="s">
        <v>140</v>
      </c>
      <c r="G23175" t="s">
        <v>140</v>
      </c>
    </row>
    <row r="23176" spans="1:7" x14ac:dyDescent="0.35">
      <c r="A23176" t="s">
        <v>30</v>
      </c>
      <c r="B23176" t="s">
        <v>2000</v>
      </c>
      <c r="C23176">
        <v>8</v>
      </c>
      <c r="D23176" t="s">
        <v>906</v>
      </c>
      <c r="E23176" t="s">
        <v>729</v>
      </c>
      <c r="F23176" t="s">
        <v>140</v>
      </c>
      <c r="G23176" t="s">
        <v>140</v>
      </c>
    </row>
    <row r="23177" spans="1:7" x14ac:dyDescent="0.35">
      <c r="A23177" t="s">
        <v>30</v>
      </c>
      <c r="B23177" t="s">
        <v>2001</v>
      </c>
      <c r="C23177">
        <v>3</v>
      </c>
      <c r="D23177" t="s">
        <v>886</v>
      </c>
      <c r="E23177" t="s">
        <v>885</v>
      </c>
      <c r="F23177" t="s">
        <v>140</v>
      </c>
      <c r="G23177" t="s">
        <v>140</v>
      </c>
    </row>
    <row r="23178" spans="1:7" x14ac:dyDescent="0.35">
      <c r="A23178" t="s">
        <v>30</v>
      </c>
      <c r="B23178" t="s">
        <v>2002</v>
      </c>
      <c r="C23178">
        <v>36</v>
      </c>
      <c r="D23178" t="s">
        <v>251</v>
      </c>
      <c r="E23178" t="s">
        <v>252</v>
      </c>
      <c r="F23178" t="s">
        <v>140</v>
      </c>
      <c r="G23178" t="s">
        <v>140</v>
      </c>
    </row>
    <row r="23179" spans="1:7" x14ac:dyDescent="0.35">
      <c r="A23179" t="s">
        <v>30</v>
      </c>
      <c r="B23179" t="s">
        <v>2003</v>
      </c>
      <c r="C23179">
        <v>13</v>
      </c>
      <c r="D23179" t="s">
        <v>626</v>
      </c>
      <c r="E23179" t="s">
        <v>627</v>
      </c>
      <c r="F23179" t="s">
        <v>140</v>
      </c>
      <c r="G23179" t="s">
        <v>140</v>
      </c>
    </row>
    <row r="23180" spans="1:7" x14ac:dyDescent="0.35">
      <c r="A23180" t="s">
        <v>30</v>
      </c>
      <c r="B23180" t="s">
        <v>2004</v>
      </c>
      <c r="C23180">
        <v>16</v>
      </c>
      <c r="D23180" t="s">
        <v>726</v>
      </c>
      <c r="E23180" t="s">
        <v>795</v>
      </c>
      <c r="F23180" t="s">
        <v>1020</v>
      </c>
      <c r="G23180" t="s">
        <v>140</v>
      </c>
    </row>
    <row r="23181" spans="1:7" x14ac:dyDescent="0.35">
      <c r="A23181" t="s">
        <v>31</v>
      </c>
      <c r="B23181" t="s">
        <v>1216</v>
      </c>
      <c r="C23181">
        <v>5</v>
      </c>
      <c r="D23181" t="s">
        <v>616</v>
      </c>
      <c r="E23181" t="s">
        <v>615</v>
      </c>
      <c r="F23181" t="s">
        <v>140</v>
      </c>
      <c r="G23181" t="s">
        <v>140</v>
      </c>
    </row>
    <row r="23182" spans="1:7" x14ac:dyDescent="0.35">
      <c r="A23182" t="s">
        <v>31</v>
      </c>
      <c r="B23182" t="s">
        <v>1993</v>
      </c>
      <c r="C23182">
        <v>8</v>
      </c>
      <c r="D23182" t="s">
        <v>931</v>
      </c>
      <c r="E23182" t="s">
        <v>932</v>
      </c>
      <c r="F23182" t="s">
        <v>140</v>
      </c>
      <c r="G23182" t="s">
        <v>140</v>
      </c>
    </row>
    <row r="23183" spans="1:7" x14ac:dyDescent="0.35">
      <c r="A23183" t="s">
        <v>31</v>
      </c>
      <c r="B23183" t="s">
        <v>1994</v>
      </c>
      <c r="C23183">
        <v>5</v>
      </c>
      <c r="D23183" t="s">
        <v>962</v>
      </c>
      <c r="E23183" t="s">
        <v>963</v>
      </c>
      <c r="F23183" t="s">
        <v>140</v>
      </c>
      <c r="G23183" t="s">
        <v>140</v>
      </c>
    </row>
    <row r="23184" spans="1:7" x14ac:dyDescent="0.35">
      <c r="A23184" t="s">
        <v>31</v>
      </c>
      <c r="B23184" t="s">
        <v>1995</v>
      </c>
      <c r="C23184">
        <v>1</v>
      </c>
      <c r="D23184" t="s">
        <v>140</v>
      </c>
      <c r="E23184" t="s">
        <v>177</v>
      </c>
      <c r="F23184" t="s">
        <v>140</v>
      </c>
      <c r="G23184" t="s">
        <v>140</v>
      </c>
    </row>
    <row r="23185" spans="1:7" x14ac:dyDescent="0.35">
      <c r="A23185" t="s">
        <v>31</v>
      </c>
      <c r="B23185" t="s">
        <v>1996</v>
      </c>
      <c r="C23185">
        <v>26</v>
      </c>
      <c r="D23185" t="s">
        <v>248</v>
      </c>
      <c r="E23185" t="s">
        <v>249</v>
      </c>
      <c r="F23185" t="s">
        <v>140</v>
      </c>
      <c r="G23185" t="s">
        <v>140</v>
      </c>
    </row>
    <row r="23186" spans="1:7" x14ac:dyDescent="0.35">
      <c r="A23186" t="s">
        <v>31</v>
      </c>
      <c r="B23186" t="s">
        <v>1997</v>
      </c>
      <c r="C23186">
        <v>31</v>
      </c>
      <c r="D23186" t="s">
        <v>701</v>
      </c>
      <c r="E23186" t="s">
        <v>546</v>
      </c>
      <c r="F23186" t="s">
        <v>140</v>
      </c>
      <c r="G23186" t="s">
        <v>140</v>
      </c>
    </row>
    <row r="23187" spans="1:7" x14ac:dyDescent="0.35">
      <c r="A23187" t="s">
        <v>31</v>
      </c>
      <c r="B23187" t="s">
        <v>1998</v>
      </c>
      <c r="C23187">
        <v>32</v>
      </c>
      <c r="D23187" t="s">
        <v>744</v>
      </c>
      <c r="E23187" t="s">
        <v>743</v>
      </c>
      <c r="F23187" t="s">
        <v>140</v>
      </c>
      <c r="G23187" t="s">
        <v>140</v>
      </c>
    </row>
    <row r="23188" spans="1:7" x14ac:dyDescent="0.35">
      <c r="A23188" t="s">
        <v>31</v>
      </c>
      <c r="B23188" t="s">
        <v>1218</v>
      </c>
      <c r="C23188">
        <v>3</v>
      </c>
      <c r="D23188" t="s">
        <v>188</v>
      </c>
      <c r="E23188" t="s">
        <v>187</v>
      </c>
      <c r="F23188" t="s">
        <v>140</v>
      </c>
      <c r="G23188" t="s">
        <v>140</v>
      </c>
    </row>
    <row r="23189" spans="1:7" x14ac:dyDescent="0.35">
      <c r="A23189" t="s">
        <v>31</v>
      </c>
      <c r="B23189" t="s">
        <v>1999</v>
      </c>
      <c r="C23189">
        <v>4</v>
      </c>
      <c r="D23189" t="s">
        <v>1157</v>
      </c>
      <c r="E23189" t="s">
        <v>548</v>
      </c>
      <c r="F23189" t="s">
        <v>140</v>
      </c>
      <c r="G23189" t="s">
        <v>140</v>
      </c>
    </row>
    <row r="23190" spans="1:7" x14ac:dyDescent="0.35">
      <c r="A23190" t="s">
        <v>31</v>
      </c>
      <c r="B23190" t="s">
        <v>2000</v>
      </c>
      <c r="C23190">
        <v>2</v>
      </c>
      <c r="D23190" t="s">
        <v>177</v>
      </c>
      <c r="E23190" t="s">
        <v>140</v>
      </c>
      <c r="F23190" t="s">
        <v>140</v>
      </c>
      <c r="G23190" t="s">
        <v>140</v>
      </c>
    </row>
    <row r="23191" spans="1:7" x14ac:dyDescent="0.35">
      <c r="A23191" t="s">
        <v>31</v>
      </c>
      <c r="B23191" t="s">
        <v>2001</v>
      </c>
      <c r="C23191">
        <v>1</v>
      </c>
      <c r="D23191" t="s">
        <v>177</v>
      </c>
      <c r="E23191" t="s">
        <v>140</v>
      </c>
      <c r="F23191" t="s">
        <v>140</v>
      </c>
      <c r="G23191" t="s">
        <v>140</v>
      </c>
    </row>
    <row r="23192" spans="1:7" x14ac:dyDescent="0.35">
      <c r="A23192" t="s">
        <v>31</v>
      </c>
      <c r="B23192" t="s">
        <v>2002</v>
      </c>
      <c r="C23192">
        <v>28</v>
      </c>
      <c r="D23192" t="s">
        <v>631</v>
      </c>
      <c r="E23192" t="s">
        <v>630</v>
      </c>
      <c r="F23192" t="s">
        <v>140</v>
      </c>
      <c r="G23192" t="s">
        <v>140</v>
      </c>
    </row>
    <row r="23193" spans="1:7" x14ac:dyDescent="0.35">
      <c r="A23193" t="s">
        <v>31</v>
      </c>
      <c r="B23193" t="s">
        <v>2003</v>
      </c>
      <c r="C23193">
        <v>22</v>
      </c>
      <c r="D23193" t="s">
        <v>791</v>
      </c>
      <c r="E23193" t="s">
        <v>792</v>
      </c>
      <c r="F23193" t="s">
        <v>140</v>
      </c>
      <c r="G23193" t="s">
        <v>140</v>
      </c>
    </row>
    <row r="23194" spans="1:7" x14ac:dyDescent="0.35">
      <c r="A23194" t="s">
        <v>31</v>
      </c>
      <c r="B23194" t="s">
        <v>2004</v>
      </c>
      <c r="C23194">
        <v>17</v>
      </c>
      <c r="D23194" t="s">
        <v>166</v>
      </c>
      <c r="E23194" t="s">
        <v>165</v>
      </c>
      <c r="F23194" t="s">
        <v>140</v>
      </c>
      <c r="G23194" t="s">
        <v>140</v>
      </c>
    </row>
    <row r="23195" spans="1:7" x14ac:dyDescent="0.35">
      <c r="A23195" t="s">
        <v>31</v>
      </c>
      <c r="B23195" t="s">
        <v>339</v>
      </c>
      <c r="C23195">
        <v>2</v>
      </c>
      <c r="D23195" t="s">
        <v>140</v>
      </c>
      <c r="E23195" t="s">
        <v>177</v>
      </c>
      <c r="F23195" t="s">
        <v>140</v>
      </c>
      <c r="G23195" t="s">
        <v>140</v>
      </c>
    </row>
    <row r="23196" spans="1:7" x14ac:dyDescent="0.35">
      <c r="A23196" t="s">
        <v>32</v>
      </c>
      <c r="B23196" t="s">
        <v>1216</v>
      </c>
      <c r="C23196">
        <v>285</v>
      </c>
      <c r="D23196" t="s">
        <v>617</v>
      </c>
      <c r="E23196" t="s">
        <v>685</v>
      </c>
      <c r="F23196" t="s">
        <v>775</v>
      </c>
      <c r="G23196" t="s">
        <v>140</v>
      </c>
    </row>
    <row r="23197" spans="1:7" x14ac:dyDescent="0.35">
      <c r="A23197" t="s">
        <v>32</v>
      </c>
      <c r="B23197" t="s">
        <v>1993</v>
      </c>
      <c r="C23197">
        <v>322</v>
      </c>
      <c r="D23197" t="s">
        <v>220</v>
      </c>
      <c r="E23197" t="s">
        <v>678</v>
      </c>
      <c r="F23197" t="s">
        <v>1010</v>
      </c>
      <c r="G23197" t="s">
        <v>140</v>
      </c>
    </row>
    <row r="23198" spans="1:7" x14ac:dyDescent="0.35">
      <c r="A23198" t="s">
        <v>32</v>
      </c>
      <c r="B23198" t="s">
        <v>1994</v>
      </c>
      <c r="C23198">
        <v>199</v>
      </c>
      <c r="D23198" t="s">
        <v>374</v>
      </c>
      <c r="E23198" t="s">
        <v>428</v>
      </c>
      <c r="F23198" t="s">
        <v>140</v>
      </c>
      <c r="G23198" t="s">
        <v>1058</v>
      </c>
    </row>
    <row r="23199" spans="1:7" x14ac:dyDescent="0.35">
      <c r="A23199" t="s">
        <v>32</v>
      </c>
      <c r="B23199" t="s">
        <v>1995</v>
      </c>
      <c r="C23199">
        <v>148</v>
      </c>
      <c r="D23199" t="s">
        <v>159</v>
      </c>
      <c r="E23199" t="s">
        <v>687</v>
      </c>
      <c r="F23199" t="s">
        <v>1012</v>
      </c>
      <c r="G23199" t="s">
        <v>140</v>
      </c>
    </row>
    <row r="23200" spans="1:7" x14ac:dyDescent="0.35">
      <c r="A23200" t="s">
        <v>32</v>
      </c>
      <c r="B23200" t="s">
        <v>1996</v>
      </c>
      <c r="C23200">
        <v>1027</v>
      </c>
      <c r="D23200" t="s">
        <v>397</v>
      </c>
      <c r="E23200" t="s">
        <v>555</v>
      </c>
      <c r="F23200" t="s">
        <v>1054</v>
      </c>
      <c r="G23200" t="s">
        <v>1010</v>
      </c>
    </row>
    <row r="23201" spans="1:7" x14ac:dyDescent="0.35">
      <c r="A23201" t="s">
        <v>32</v>
      </c>
      <c r="B23201" t="s">
        <v>1997</v>
      </c>
      <c r="C23201">
        <v>713</v>
      </c>
      <c r="D23201" t="s">
        <v>357</v>
      </c>
      <c r="E23201" t="s">
        <v>682</v>
      </c>
      <c r="F23201" t="s">
        <v>1008</v>
      </c>
      <c r="G23201" t="s">
        <v>140</v>
      </c>
    </row>
    <row r="23202" spans="1:7" x14ac:dyDescent="0.35">
      <c r="A23202" t="s">
        <v>32</v>
      </c>
      <c r="B23202" t="s">
        <v>1998</v>
      </c>
      <c r="C23202">
        <v>603</v>
      </c>
      <c r="D23202" t="s">
        <v>380</v>
      </c>
      <c r="E23202" t="s">
        <v>83</v>
      </c>
      <c r="F23202" t="s">
        <v>1014</v>
      </c>
      <c r="G23202" t="s">
        <v>1022</v>
      </c>
    </row>
    <row r="23203" spans="1:7" x14ac:dyDescent="0.35">
      <c r="A23203" t="s">
        <v>32</v>
      </c>
      <c r="B23203" t="s">
        <v>1218</v>
      </c>
      <c r="C23203">
        <v>256</v>
      </c>
      <c r="D23203" t="s">
        <v>601</v>
      </c>
      <c r="E23203" t="s">
        <v>602</v>
      </c>
      <c r="F23203" t="s">
        <v>140</v>
      </c>
      <c r="G23203" t="s">
        <v>140</v>
      </c>
    </row>
    <row r="23204" spans="1:7" x14ac:dyDescent="0.35">
      <c r="A23204" t="s">
        <v>32</v>
      </c>
      <c r="B23204" t="s">
        <v>1999</v>
      </c>
      <c r="C23204">
        <v>265</v>
      </c>
      <c r="D23204" t="s">
        <v>534</v>
      </c>
      <c r="E23204" t="s">
        <v>535</v>
      </c>
      <c r="F23204" t="s">
        <v>140</v>
      </c>
      <c r="G23204" t="s">
        <v>140</v>
      </c>
    </row>
    <row r="23205" spans="1:7" x14ac:dyDescent="0.35">
      <c r="A23205" t="s">
        <v>32</v>
      </c>
      <c r="B23205" t="s">
        <v>2000</v>
      </c>
      <c r="C23205">
        <v>165</v>
      </c>
      <c r="D23205" t="s">
        <v>74</v>
      </c>
      <c r="E23205" t="s">
        <v>75</v>
      </c>
      <c r="F23205" t="s">
        <v>140</v>
      </c>
      <c r="G23205" t="s">
        <v>140</v>
      </c>
    </row>
    <row r="23206" spans="1:7" x14ac:dyDescent="0.35">
      <c r="A23206" t="s">
        <v>32</v>
      </c>
      <c r="B23206" t="s">
        <v>2001</v>
      </c>
      <c r="C23206">
        <v>102</v>
      </c>
      <c r="D23206" t="s">
        <v>299</v>
      </c>
      <c r="E23206" t="s">
        <v>508</v>
      </c>
      <c r="F23206" t="s">
        <v>1052</v>
      </c>
      <c r="G23206" t="s">
        <v>140</v>
      </c>
    </row>
    <row r="23207" spans="1:7" x14ac:dyDescent="0.35">
      <c r="A23207" t="s">
        <v>32</v>
      </c>
      <c r="B23207" t="s">
        <v>2002</v>
      </c>
      <c r="C23207">
        <v>684</v>
      </c>
      <c r="D23207" t="s">
        <v>416</v>
      </c>
      <c r="E23207" t="s">
        <v>172</v>
      </c>
      <c r="F23207" t="s">
        <v>1054</v>
      </c>
      <c r="G23207" t="s">
        <v>140</v>
      </c>
    </row>
    <row r="23208" spans="1:7" x14ac:dyDescent="0.35">
      <c r="A23208" t="s">
        <v>32</v>
      </c>
      <c r="B23208" t="s">
        <v>2003</v>
      </c>
      <c r="C23208">
        <v>454</v>
      </c>
      <c r="D23208" t="s">
        <v>464</v>
      </c>
      <c r="E23208" t="s">
        <v>427</v>
      </c>
      <c r="F23208" t="s">
        <v>1011</v>
      </c>
      <c r="G23208" t="s">
        <v>1016</v>
      </c>
    </row>
    <row r="23209" spans="1:7" x14ac:dyDescent="0.35">
      <c r="A23209" t="s">
        <v>32</v>
      </c>
      <c r="B23209" t="s">
        <v>2004</v>
      </c>
      <c r="C23209">
        <v>283</v>
      </c>
      <c r="D23209" t="s">
        <v>631</v>
      </c>
      <c r="E23209" t="s">
        <v>599</v>
      </c>
      <c r="F23209" t="s">
        <v>1008</v>
      </c>
      <c r="G23209" t="s">
        <v>1010</v>
      </c>
    </row>
    <row r="23210" spans="1:7" x14ac:dyDescent="0.35">
      <c r="A23210" t="s">
        <v>32</v>
      </c>
      <c r="B23210" t="s">
        <v>339</v>
      </c>
      <c r="C23210">
        <v>61</v>
      </c>
      <c r="D23210" t="s">
        <v>211</v>
      </c>
      <c r="E23210" t="s">
        <v>212</v>
      </c>
      <c r="F23210" t="s">
        <v>140</v>
      </c>
      <c r="G23210" t="s">
        <v>140</v>
      </c>
    </row>
    <row r="23212" spans="1:7" x14ac:dyDescent="0.35">
      <c r="A23212" t="s">
        <v>2044</v>
      </c>
    </row>
    <row r="23213" spans="1:7" x14ac:dyDescent="0.35">
      <c r="A23213" t="s">
        <v>2</v>
      </c>
      <c r="B23213" t="s">
        <v>2006</v>
      </c>
      <c r="C23213" t="s">
        <v>3</v>
      </c>
      <c r="D23213" t="s">
        <v>85</v>
      </c>
      <c r="E23213" t="s">
        <v>86</v>
      </c>
      <c r="F23213" t="s">
        <v>1133</v>
      </c>
      <c r="G23213" t="s">
        <v>136</v>
      </c>
    </row>
    <row r="23214" spans="1:7" x14ac:dyDescent="0.35">
      <c r="A23214" t="s">
        <v>8</v>
      </c>
      <c r="B23214" t="s">
        <v>2007</v>
      </c>
      <c r="C23214">
        <v>55</v>
      </c>
      <c r="D23214" t="s">
        <v>635</v>
      </c>
      <c r="E23214" t="s">
        <v>227</v>
      </c>
      <c r="F23214" t="s">
        <v>140</v>
      </c>
      <c r="G23214" t="s">
        <v>775</v>
      </c>
    </row>
    <row r="23215" spans="1:7" x14ac:dyDescent="0.35">
      <c r="A23215" t="s">
        <v>8</v>
      </c>
      <c r="B23215" t="s">
        <v>2008</v>
      </c>
      <c r="C23215">
        <v>142</v>
      </c>
      <c r="D23215" t="s">
        <v>819</v>
      </c>
      <c r="E23215" t="s">
        <v>820</v>
      </c>
      <c r="F23215" t="s">
        <v>140</v>
      </c>
      <c r="G23215" t="s">
        <v>140</v>
      </c>
    </row>
    <row r="23216" spans="1:7" x14ac:dyDescent="0.35">
      <c r="A23216" t="s">
        <v>8</v>
      </c>
      <c r="B23216" t="s">
        <v>339</v>
      </c>
      <c r="C23216">
        <v>12</v>
      </c>
      <c r="D23216" t="s">
        <v>793</v>
      </c>
      <c r="E23216" t="s">
        <v>794</v>
      </c>
      <c r="F23216" t="s">
        <v>140</v>
      </c>
      <c r="G23216" t="s">
        <v>140</v>
      </c>
    </row>
    <row r="23217" spans="1:7" x14ac:dyDescent="0.35">
      <c r="A23217" t="s">
        <v>9</v>
      </c>
      <c r="B23217" t="s">
        <v>2007</v>
      </c>
      <c r="C23217">
        <v>57</v>
      </c>
      <c r="D23217" t="s">
        <v>566</v>
      </c>
      <c r="E23217" t="s">
        <v>565</v>
      </c>
      <c r="F23217" t="s">
        <v>140</v>
      </c>
      <c r="G23217" t="s">
        <v>140</v>
      </c>
    </row>
    <row r="23218" spans="1:7" x14ac:dyDescent="0.35">
      <c r="A23218" t="s">
        <v>9</v>
      </c>
      <c r="B23218" t="s">
        <v>2008</v>
      </c>
      <c r="C23218">
        <v>178</v>
      </c>
      <c r="D23218" t="s">
        <v>711</v>
      </c>
      <c r="E23218" t="s">
        <v>310</v>
      </c>
      <c r="F23218" t="s">
        <v>1008</v>
      </c>
      <c r="G23218" t="s">
        <v>1014</v>
      </c>
    </row>
    <row r="23219" spans="1:7" x14ac:dyDescent="0.35">
      <c r="A23219" t="s">
        <v>9</v>
      </c>
      <c r="B23219" t="s">
        <v>339</v>
      </c>
      <c r="C23219">
        <v>31</v>
      </c>
      <c r="D23219" t="s">
        <v>80</v>
      </c>
      <c r="E23219" t="s">
        <v>81</v>
      </c>
      <c r="F23219" t="s">
        <v>140</v>
      </c>
      <c r="G23219" t="s">
        <v>140</v>
      </c>
    </row>
    <row r="23220" spans="1:7" x14ac:dyDescent="0.35">
      <c r="A23220" t="s">
        <v>10</v>
      </c>
      <c r="B23220" t="s">
        <v>2007</v>
      </c>
      <c r="C23220">
        <v>47</v>
      </c>
      <c r="D23220" t="s">
        <v>725</v>
      </c>
      <c r="E23220" t="s">
        <v>724</v>
      </c>
      <c r="F23220" t="s">
        <v>140</v>
      </c>
      <c r="G23220" t="s">
        <v>140</v>
      </c>
    </row>
    <row r="23221" spans="1:7" x14ac:dyDescent="0.35">
      <c r="A23221" t="s">
        <v>10</v>
      </c>
      <c r="B23221" t="s">
        <v>2008</v>
      </c>
      <c r="C23221">
        <v>139</v>
      </c>
      <c r="D23221" t="s">
        <v>76</v>
      </c>
      <c r="E23221" t="s">
        <v>428</v>
      </c>
      <c r="F23221" t="s">
        <v>954</v>
      </c>
      <c r="G23221" t="s">
        <v>140</v>
      </c>
    </row>
    <row r="23222" spans="1:7" x14ac:dyDescent="0.35">
      <c r="A23222" t="s">
        <v>10</v>
      </c>
      <c r="B23222" t="s">
        <v>339</v>
      </c>
      <c r="C23222">
        <v>17</v>
      </c>
      <c r="D23222" t="s">
        <v>757</v>
      </c>
      <c r="E23222" t="s">
        <v>756</v>
      </c>
      <c r="F23222" t="s">
        <v>140</v>
      </c>
      <c r="G23222" t="s">
        <v>140</v>
      </c>
    </row>
    <row r="23223" spans="1:7" x14ac:dyDescent="0.35">
      <c r="A23223" t="s">
        <v>11</v>
      </c>
      <c r="B23223" t="s">
        <v>2007</v>
      </c>
      <c r="C23223">
        <v>65</v>
      </c>
      <c r="D23223" t="s">
        <v>76</v>
      </c>
      <c r="E23223" t="s">
        <v>667</v>
      </c>
      <c r="F23223" t="s">
        <v>1055</v>
      </c>
      <c r="G23223" t="s">
        <v>140</v>
      </c>
    </row>
    <row r="23224" spans="1:7" x14ac:dyDescent="0.35">
      <c r="A23224" t="s">
        <v>11</v>
      </c>
      <c r="B23224" t="s">
        <v>2008</v>
      </c>
      <c r="C23224">
        <v>167</v>
      </c>
      <c r="D23224" t="s">
        <v>813</v>
      </c>
      <c r="E23224" t="s">
        <v>814</v>
      </c>
      <c r="F23224" t="s">
        <v>140</v>
      </c>
      <c r="G23224" t="s">
        <v>140</v>
      </c>
    </row>
    <row r="23225" spans="1:7" x14ac:dyDescent="0.35">
      <c r="A23225" t="s">
        <v>11</v>
      </c>
      <c r="B23225" t="s">
        <v>339</v>
      </c>
      <c r="C23225">
        <v>31</v>
      </c>
      <c r="D23225" t="s">
        <v>367</v>
      </c>
      <c r="E23225" t="s">
        <v>366</v>
      </c>
      <c r="F23225" t="s">
        <v>140</v>
      </c>
      <c r="G23225" t="s">
        <v>140</v>
      </c>
    </row>
    <row r="23226" spans="1:7" x14ac:dyDescent="0.35">
      <c r="A23226" t="s">
        <v>12</v>
      </c>
      <c r="B23226" t="s">
        <v>2007</v>
      </c>
      <c r="C23226">
        <v>62</v>
      </c>
      <c r="D23226" t="s">
        <v>74</v>
      </c>
      <c r="E23226" t="s">
        <v>75</v>
      </c>
      <c r="F23226" t="s">
        <v>140</v>
      </c>
      <c r="G23226" t="s">
        <v>140</v>
      </c>
    </row>
    <row r="23227" spans="1:7" x14ac:dyDescent="0.35">
      <c r="A23227" t="s">
        <v>12</v>
      </c>
      <c r="B23227" t="s">
        <v>2008</v>
      </c>
      <c r="C23227">
        <v>141</v>
      </c>
      <c r="D23227" t="s">
        <v>541</v>
      </c>
      <c r="E23227" t="s">
        <v>398</v>
      </c>
      <c r="F23227" t="s">
        <v>140</v>
      </c>
      <c r="G23227" t="s">
        <v>775</v>
      </c>
    </row>
    <row r="23228" spans="1:7" x14ac:dyDescent="0.35">
      <c r="A23228" t="s">
        <v>12</v>
      </c>
      <c r="B23228" t="s">
        <v>339</v>
      </c>
      <c r="C23228">
        <v>23</v>
      </c>
      <c r="D23228" t="s">
        <v>502</v>
      </c>
      <c r="E23228" t="s">
        <v>503</v>
      </c>
      <c r="F23228" t="s">
        <v>140</v>
      </c>
      <c r="G23228" t="s">
        <v>140</v>
      </c>
    </row>
    <row r="23229" spans="1:7" x14ac:dyDescent="0.35">
      <c r="A23229" t="s">
        <v>13</v>
      </c>
      <c r="B23229" t="s">
        <v>2007</v>
      </c>
      <c r="C23229">
        <v>47</v>
      </c>
      <c r="D23229" t="s">
        <v>561</v>
      </c>
      <c r="E23229" t="s">
        <v>623</v>
      </c>
      <c r="F23229" t="s">
        <v>1043</v>
      </c>
      <c r="G23229" t="s">
        <v>140</v>
      </c>
    </row>
    <row r="23230" spans="1:7" x14ac:dyDescent="0.35">
      <c r="A23230" t="s">
        <v>13</v>
      </c>
      <c r="B23230" t="s">
        <v>2008</v>
      </c>
      <c r="C23230">
        <v>98</v>
      </c>
      <c r="D23230" t="s">
        <v>772</v>
      </c>
      <c r="E23230" t="s">
        <v>773</v>
      </c>
      <c r="F23230" t="s">
        <v>140</v>
      </c>
      <c r="G23230" t="s">
        <v>140</v>
      </c>
    </row>
    <row r="23231" spans="1:7" x14ac:dyDescent="0.35">
      <c r="A23231" t="s">
        <v>13</v>
      </c>
      <c r="B23231" t="s">
        <v>339</v>
      </c>
      <c r="C23231">
        <v>13</v>
      </c>
      <c r="D23231" t="s">
        <v>240</v>
      </c>
      <c r="E23231" t="s">
        <v>239</v>
      </c>
      <c r="F23231" t="s">
        <v>140</v>
      </c>
      <c r="G23231" t="s">
        <v>140</v>
      </c>
    </row>
    <row r="23232" spans="1:7" x14ac:dyDescent="0.35">
      <c r="A23232" t="s">
        <v>14</v>
      </c>
      <c r="B23232" t="s">
        <v>2007</v>
      </c>
      <c r="C23232">
        <v>51</v>
      </c>
      <c r="D23232" t="s">
        <v>54</v>
      </c>
      <c r="E23232" t="s">
        <v>55</v>
      </c>
      <c r="F23232" t="s">
        <v>140</v>
      </c>
      <c r="G23232" t="s">
        <v>140</v>
      </c>
    </row>
    <row r="23233" spans="1:7" x14ac:dyDescent="0.35">
      <c r="A23233" t="s">
        <v>14</v>
      </c>
      <c r="B23233" t="s">
        <v>2008</v>
      </c>
      <c r="C23233">
        <v>140</v>
      </c>
      <c r="D23233" t="s">
        <v>484</v>
      </c>
      <c r="E23233" t="s">
        <v>390</v>
      </c>
      <c r="F23233" t="s">
        <v>1055</v>
      </c>
      <c r="G23233" t="s">
        <v>140</v>
      </c>
    </row>
    <row r="23234" spans="1:7" x14ac:dyDescent="0.35">
      <c r="A23234" t="s">
        <v>14</v>
      </c>
      <c r="B23234" t="s">
        <v>339</v>
      </c>
      <c r="C23234">
        <v>19</v>
      </c>
      <c r="D23234" t="s">
        <v>493</v>
      </c>
      <c r="E23234" t="s">
        <v>492</v>
      </c>
      <c r="F23234" t="s">
        <v>140</v>
      </c>
      <c r="G23234" t="s">
        <v>140</v>
      </c>
    </row>
    <row r="23235" spans="1:7" x14ac:dyDescent="0.35">
      <c r="A23235" t="s">
        <v>15</v>
      </c>
      <c r="B23235" t="s">
        <v>2007</v>
      </c>
      <c r="C23235">
        <v>66</v>
      </c>
      <c r="D23235" t="s">
        <v>600</v>
      </c>
      <c r="E23235" t="s">
        <v>75</v>
      </c>
      <c r="F23235" t="s">
        <v>1018</v>
      </c>
      <c r="G23235" t="s">
        <v>140</v>
      </c>
    </row>
    <row r="23236" spans="1:7" x14ac:dyDescent="0.35">
      <c r="A23236" t="s">
        <v>15</v>
      </c>
      <c r="B23236" t="s">
        <v>2008</v>
      </c>
      <c r="C23236">
        <v>128</v>
      </c>
      <c r="D23236" t="s">
        <v>765</v>
      </c>
      <c r="E23236" t="s">
        <v>138</v>
      </c>
      <c r="F23236" t="s">
        <v>1050</v>
      </c>
      <c r="G23236" t="s">
        <v>140</v>
      </c>
    </row>
    <row r="23237" spans="1:7" x14ac:dyDescent="0.35">
      <c r="A23237" t="s">
        <v>15</v>
      </c>
      <c r="B23237" t="s">
        <v>339</v>
      </c>
      <c r="C23237">
        <v>15</v>
      </c>
      <c r="D23237" t="s">
        <v>54</v>
      </c>
      <c r="E23237" t="s">
        <v>55</v>
      </c>
      <c r="F23237" t="s">
        <v>140</v>
      </c>
      <c r="G23237" t="s">
        <v>140</v>
      </c>
    </row>
    <row r="23238" spans="1:7" x14ac:dyDescent="0.35">
      <c r="A23238" t="s">
        <v>16</v>
      </c>
      <c r="B23238" t="s">
        <v>2007</v>
      </c>
      <c r="C23238">
        <v>62</v>
      </c>
      <c r="D23238" t="s">
        <v>487</v>
      </c>
      <c r="E23238" t="s">
        <v>692</v>
      </c>
      <c r="F23238" t="s">
        <v>140</v>
      </c>
      <c r="G23238" t="s">
        <v>949</v>
      </c>
    </row>
    <row r="23239" spans="1:7" x14ac:dyDescent="0.35">
      <c r="A23239" t="s">
        <v>16</v>
      </c>
      <c r="B23239" t="s">
        <v>2008</v>
      </c>
      <c r="C23239">
        <v>180</v>
      </c>
      <c r="D23239" t="s">
        <v>272</v>
      </c>
      <c r="E23239" t="s">
        <v>910</v>
      </c>
      <c r="F23239" t="s">
        <v>1009</v>
      </c>
      <c r="G23239" t="s">
        <v>1009</v>
      </c>
    </row>
    <row r="23240" spans="1:7" x14ac:dyDescent="0.35">
      <c r="A23240" t="s">
        <v>16</v>
      </c>
      <c r="B23240" t="s">
        <v>339</v>
      </c>
      <c r="C23240">
        <v>20</v>
      </c>
      <c r="D23240" t="s">
        <v>857</v>
      </c>
      <c r="E23240" t="s">
        <v>856</v>
      </c>
      <c r="F23240" t="s">
        <v>140</v>
      </c>
      <c r="G23240" t="s">
        <v>140</v>
      </c>
    </row>
    <row r="23241" spans="1:7" x14ac:dyDescent="0.35">
      <c r="A23241" t="s">
        <v>17</v>
      </c>
      <c r="B23241" t="s">
        <v>2007</v>
      </c>
      <c r="C23241">
        <v>62</v>
      </c>
      <c r="D23241" t="s">
        <v>575</v>
      </c>
      <c r="E23241" t="s">
        <v>576</v>
      </c>
      <c r="F23241" t="s">
        <v>140</v>
      </c>
      <c r="G23241" t="s">
        <v>140</v>
      </c>
    </row>
    <row r="23242" spans="1:7" x14ac:dyDescent="0.35">
      <c r="A23242" t="s">
        <v>17</v>
      </c>
      <c r="B23242" t="s">
        <v>2008</v>
      </c>
      <c r="C23242">
        <v>147</v>
      </c>
      <c r="D23242" t="s">
        <v>479</v>
      </c>
      <c r="E23242" t="s">
        <v>478</v>
      </c>
      <c r="F23242" t="s">
        <v>140</v>
      </c>
      <c r="G23242" t="s">
        <v>140</v>
      </c>
    </row>
    <row r="23243" spans="1:7" x14ac:dyDescent="0.35">
      <c r="A23243" t="s">
        <v>17</v>
      </c>
      <c r="B23243" t="s">
        <v>339</v>
      </c>
      <c r="C23243">
        <v>25</v>
      </c>
      <c r="D23243" t="s">
        <v>417</v>
      </c>
      <c r="E23243" t="s">
        <v>416</v>
      </c>
      <c r="F23243" t="s">
        <v>140</v>
      </c>
      <c r="G23243" t="s">
        <v>140</v>
      </c>
    </row>
    <row r="23244" spans="1:7" x14ac:dyDescent="0.35">
      <c r="A23244" t="s">
        <v>18</v>
      </c>
      <c r="B23244" t="s">
        <v>2007</v>
      </c>
      <c r="C23244">
        <v>62</v>
      </c>
      <c r="D23244" t="s">
        <v>424</v>
      </c>
      <c r="E23244" t="s">
        <v>851</v>
      </c>
      <c r="F23244" t="s">
        <v>775</v>
      </c>
      <c r="G23244" t="s">
        <v>140</v>
      </c>
    </row>
    <row r="23245" spans="1:7" x14ac:dyDescent="0.35">
      <c r="A23245" t="s">
        <v>18</v>
      </c>
      <c r="B23245" t="s">
        <v>2008</v>
      </c>
      <c r="C23245">
        <v>124</v>
      </c>
      <c r="D23245" t="s">
        <v>631</v>
      </c>
      <c r="E23245" t="s">
        <v>630</v>
      </c>
      <c r="F23245" t="s">
        <v>140</v>
      </c>
      <c r="G23245" t="s">
        <v>140</v>
      </c>
    </row>
    <row r="23246" spans="1:7" x14ac:dyDescent="0.35">
      <c r="A23246" t="s">
        <v>18</v>
      </c>
      <c r="B23246" t="s">
        <v>339</v>
      </c>
      <c r="C23246">
        <v>11</v>
      </c>
      <c r="D23246" t="s">
        <v>765</v>
      </c>
      <c r="E23246" t="s">
        <v>764</v>
      </c>
      <c r="F23246" t="s">
        <v>140</v>
      </c>
      <c r="G23246" t="s">
        <v>140</v>
      </c>
    </row>
    <row r="23247" spans="1:7" x14ac:dyDescent="0.35">
      <c r="A23247" t="s">
        <v>19</v>
      </c>
      <c r="B23247" t="s">
        <v>2007</v>
      </c>
      <c r="C23247">
        <v>69</v>
      </c>
      <c r="D23247" t="s">
        <v>403</v>
      </c>
      <c r="E23247" t="s">
        <v>414</v>
      </c>
      <c r="F23247" t="s">
        <v>1014</v>
      </c>
      <c r="G23247" t="s">
        <v>140</v>
      </c>
    </row>
    <row r="23248" spans="1:7" x14ac:dyDescent="0.35">
      <c r="A23248" t="s">
        <v>19</v>
      </c>
      <c r="B23248" t="s">
        <v>2008</v>
      </c>
      <c r="C23248">
        <v>135</v>
      </c>
      <c r="D23248" t="s">
        <v>796</v>
      </c>
      <c r="E23248" t="s">
        <v>795</v>
      </c>
      <c r="F23248" t="s">
        <v>140</v>
      </c>
      <c r="G23248" t="s">
        <v>140</v>
      </c>
    </row>
    <row r="23249" spans="1:7" x14ac:dyDescent="0.35">
      <c r="A23249" t="s">
        <v>19</v>
      </c>
      <c r="B23249" t="s">
        <v>339</v>
      </c>
      <c r="C23249">
        <v>21</v>
      </c>
      <c r="D23249" t="s">
        <v>169</v>
      </c>
      <c r="E23249" t="s">
        <v>965</v>
      </c>
      <c r="F23249" t="s">
        <v>1073</v>
      </c>
      <c r="G23249" t="s">
        <v>140</v>
      </c>
    </row>
    <row r="23250" spans="1:7" x14ac:dyDescent="0.35">
      <c r="A23250" t="s">
        <v>20</v>
      </c>
      <c r="B23250" t="s">
        <v>2007</v>
      </c>
      <c r="C23250">
        <v>63</v>
      </c>
      <c r="D23250" t="s">
        <v>160</v>
      </c>
      <c r="E23250" t="s">
        <v>727</v>
      </c>
      <c r="F23250" t="s">
        <v>1011</v>
      </c>
      <c r="G23250" t="s">
        <v>140</v>
      </c>
    </row>
    <row r="23251" spans="1:7" x14ac:dyDescent="0.35">
      <c r="A23251" t="s">
        <v>20</v>
      </c>
      <c r="B23251" t="s">
        <v>2008</v>
      </c>
      <c r="C23251">
        <v>172</v>
      </c>
      <c r="D23251" t="s">
        <v>223</v>
      </c>
      <c r="E23251" t="s">
        <v>224</v>
      </c>
      <c r="F23251" t="s">
        <v>140</v>
      </c>
      <c r="G23251" t="s">
        <v>140</v>
      </c>
    </row>
    <row r="23252" spans="1:7" x14ac:dyDescent="0.35">
      <c r="A23252" t="s">
        <v>20</v>
      </c>
      <c r="B23252" t="s">
        <v>339</v>
      </c>
      <c r="C23252">
        <v>14</v>
      </c>
      <c r="D23252" t="s">
        <v>1015</v>
      </c>
      <c r="E23252" t="s">
        <v>922</v>
      </c>
      <c r="F23252" t="s">
        <v>140</v>
      </c>
      <c r="G23252" t="s">
        <v>140</v>
      </c>
    </row>
    <row r="23253" spans="1:7" x14ac:dyDescent="0.35">
      <c r="A23253" t="s">
        <v>21</v>
      </c>
      <c r="B23253" t="s">
        <v>2007</v>
      </c>
      <c r="C23253">
        <v>32</v>
      </c>
      <c r="D23253" t="s">
        <v>435</v>
      </c>
      <c r="E23253" t="s">
        <v>610</v>
      </c>
      <c r="F23253" t="s">
        <v>1051</v>
      </c>
      <c r="G23253" t="s">
        <v>140</v>
      </c>
    </row>
    <row r="23254" spans="1:7" x14ac:dyDescent="0.35">
      <c r="A23254" t="s">
        <v>21</v>
      </c>
      <c r="B23254" t="s">
        <v>2008</v>
      </c>
      <c r="C23254">
        <v>162</v>
      </c>
      <c r="D23254" t="s">
        <v>392</v>
      </c>
      <c r="E23254" t="s">
        <v>393</v>
      </c>
      <c r="F23254" t="s">
        <v>140</v>
      </c>
      <c r="G23254" t="s">
        <v>140</v>
      </c>
    </row>
    <row r="23255" spans="1:7" x14ac:dyDescent="0.35">
      <c r="A23255" t="s">
        <v>21</v>
      </c>
      <c r="B23255" t="s">
        <v>339</v>
      </c>
      <c r="C23255">
        <v>19</v>
      </c>
      <c r="D23255" t="s">
        <v>457</v>
      </c>
      <c r="E23255" t="s">
        <v>603</v>
      </c>
      <c r="F23255" t="s">
        <v>140</v>
      </c>
      <c r="G23255" t="s">
        <v>140</v>
      </c>
    </row>
    <row r="23256" spans="1:7" x14ac:dyDescent="0.35">
      <c r="A23256" t="s">
        <v>22</v>
      </c>
      <c r="B23256" t="s">
        <v>2007</v>
      </c>
      <c r="C23256">
        <v>53</v>
      </c>
      <c r="D23256" t="s">
        <v>355</v>
      </c>
      <c r="E23256" t="s">
        <v>354</v>
      </c>
      <c r="F23256" t="s">
        <v>140</v>
      </c>
      <c r="G23256" t="s">
        <v>140</v>
      </c>
    </row>
    <row r="23257" spans="1:7" x14ac:dyDescent="0.35">
      <c r="A23257" t="s">
        <v>22</v>
      </c>
      <c r="B23257" t="s">
        <v>2008</v>
      </c>
      <c r="C23257">
        <v>140</v>
      </c>
      <c r="D23257" t="s">
        <v>351</v>
      </c>
      <c r="E23257" t="s">
        <v>395</v>
      </c>
      <c r="F23257" t="s">
        <v>1017</v>
      </c>
      <c r="G23257" t="s">
        <v>140</v>
      </c>
    </row>
    <row r="23258" spans="1:7" x14ac:dyDescent="0.35">
      <c r="A23258" t="s">
        <v>22</v>
      </c>
      <c r="B23258" t="s">
        <v>339</v>
      </c>
      <c r="C23258">
        <v>20</v>
      </c>
      <c r="D23258" t="s">
        <v>966</v>
      </c>
      <c r="E23258" t="s">
        <v>965</v>
      </c>
      <c r="F23258" t="s">
        <v>140</v>
      </c>
      <c r="G23258" t="s">
        <v>140</v>
      </c>
    </row>
    <row r="23259" spans="1:7" x14ac:dyDescent="0.35">
      <c r="A23259" t="s">
        <v>23</v>
      </c>
      <c r="B23259" t="s">
        <v>2007</v>
      </c>
      <c r="C23259">
        <v>68</v>
      </c>
      <c r="D23259" t="s">
        <v>758</v>
      </c>
      <c r="E23259" t="s">
        <v>314</v>
      </c>
      <c r="F23259" t="s">
        <v>940</v>
      </c>
      <c r="G23259" t="s">
        <v>140</v>
      </c>
    </row>
    <row r="23260" spans="1:7" x14ac:dyDescent="0.35">
      <c r="A23260" t="s">
        <v>23</v>
      </c>
      <c r="B23260" t="s">
        <v>2008</v>
      </c>
      <c r="C23260">
        <v>118</v>
      </c>
      <c r="D23260" t="s">
        <v>309</v>
      </c>
      <c r="E23260" t="s">
        <v>392</v>
      </c>
      <c r="F23260" t="s">
        <v>1055</v>
      </c>
      <c r="G23260" t="s">
        <v>1054</v>
      </c>
    </row>
    <row r="23261" spans="1:7" x14ac:dyDescent="0.35">
      <c r="A23261" t="s">
        <v>23</v>
      </c>
      <c r="B23261" t="s">
        <v>339</v>
      </c>
      <c r="C23261">
        <v>17</v>
      </c>
      <c r="D23261" t="s">
        <v>79</v>
      </c>
      <c r="E23261" t="s">
        <v>78</v>
      </c>
      <c r="F23261" t="s">
        <v>140</v>
      </c>
      <c r="G23261" t="s">
        <v>140</v>
      </c>
    </row>
    <row r="23262" spans="1:7" x14ac:dyDescent="0.35">
      <c r="A23262" t="s">
        <v>24</v>
      </c>
      <c r="B23262" t="s">
        <v>2007</v>
      </c>
      <c r="C23262">
        <v>56</v>
      </c>
      <c r="D23262" t="s">
        <v>359</v>
      </c>
      <c r="E23262" t="s">
        <v>865</v>
      </c>
      <c r="F23262" t="s">
        <v>1008</v>
      </c>
      <c r="G23262" t="s">
        <v>140</v>
      </c>
    </row>
    <row r="23263" spans="1:7" x14ac:dyDescent="0.35">
      <c r="A23263" t="s">
        <v>24</v>
      </c>
      <c r="B23263" t="s">
        <v>2008</v>
      </c>
      <c r="C23263">
        <v>188</v>
      </c>
      <c r="D23263" t="s">
        <v>764</v>
      </c>
      <c r="E23263" t="s">
        <v>715</v>
      </c>
      <c r="F23263" t="s">
        <v>1009</v>
      </c>
      <c r="G23263" t="s">
        <v>140</v>
      </c>
    </row>
    <row r="23264" spans="1:7" x14ac:dyDescent="0.35">
      <c r="A23264" t="s">
        <v>24</v>
      </c>
      <c r="B23264" t="s">
        <v>339</v>
      </c>
      <c r="C23264">
        <v>18</v>
      </c>
      <c r="D23264" t="s">
        <v>1015</v>
      </c>
      <c r="E23264" t="s">
        <v>582</v>
      </c>
      <c r="F23264" t="s">
        <v>1073</v>
      </c>
      <c r="G23264" t="s">
        <v>1154</v>
      </c>
    </row>
    <row r="23265" spans="1:7" x14ac:dyDescent="0.35">
      <c r="A23265" t="s">
        <v>25</v>
      </c>
      <c r="B23265" t="s">
        <v>2007</v>
      </c>
      <c r="C23265">
        <v>72</v>
      </c>
      <c r="D23265" t="s">
        <v>1156</v>
      </c>
      <c r="E23265" t="s">
        <v>1069</v>
      </c>
      <c r="F23265" t="s">
        <v>140</v>
      </c>
      <c r="G23265" t="s">
        <v>140</v>
      </c>
    </row>
    <row r="23266" spans="1:7" x14ac:dyDescent="0.35">
      <c r="A23266" t="s">
        <v>25</v>
      </c>
      <c r="B23266" t="s">
        <v>2008</v>
      </c>
      <c r="C23266">
        <v>167</v>
      </c>
      <c r="D23266" t="s">
        <v>398</v>
      </c>
      <c r="E23266" t="s">
        <v>735</v>
      </c>
      <c r="F23266" t="s">
        <v>1004</v>
      </c>
      <c r="G23266" t="s">
        <v>140</v>
      </c>
    </row>
    <row r="23267" spans="1:7" x14ac:dyDescent="0.35">
      <c r="A23267" t="s">
        <v>25</v>
      </c>
      <c r="B23267" t="s">
        <v>339</v>
      </c>
      <c r="C23267">
        <v>22</v>
      </c>
      <c r="D23267" t="s">
        <v>426</v>
      </c>
      <c r="E23267" t="s">
        <v>427</v>
      </c>
      <c r="F23267" t="s">
        <v>140</v>
      </c>
      <c r="G23267" t="s">
        <v>140</v>
      </c>
    </row>
    <row r="23268" spans="1:7" x14ac:dyDescent="0.35">
      <c r="A23268" t="s">
        <v>26</v>
      </c>
      <c r="B23268" t="s">
        <v>2007</v>
      </c>
      <c r="C23268">
        <v>69</v>
      </c>
      <c r="D23268" t="s">
        <v>332</v>
      </c>
      <c r="E23268" t="s">
        <v>331</v>
      </c>
      <c r="F23268" t="s">
        <v>140</v>
      </c>
      <c r="G23268" t="s">
        <v>140</v>
      </c>
    </row>
    <row r="23269" spans="1:7" x14ac:dyDescent="0.35">
      <c r="A23269" t="s">
        <v>26</v>
      </c>
      <c r="B23269" t="s">
        <v>2008</v>
      </c>
      <c r="C23269">
        <v>161</v>
      </c>
      <c r="D23269" t="s">
        <v>813</v>
      </c>
      <c r="E23269" t="s">
        <v>342</v>
      </c>
      <c r="F23269" t="s">
        <v>775</v>
      </c>
      <c r="G23269" t="s">
        <v>140</v>
      </c>
    </row>
    <row r="23270" spans="1:7" x14ac:dyDescent="0.35">
      <c r="A23270" t="s">
        <v>26</v>
      </c>
      <c r="B23270" t="s">
        <v>339</v>
      </c>
      <c r="C23270">
        <v>23</v>
      </c>
      <c r="D23270" t="s">
        <v>715</v>
      </c>
      <c r="E23270" t="s">
        <v>714</v>
      </c>
      <c r="F23270" t="s">
        <v>140</v>
      </c>
      <c r="G23270" t="s">
        <v>140</v>
      </c>
    </row>
    <row r="23271" spans="1:7" x14ac:dyDescent="0.35">
      <c r="A23271" t="s">
        <v>27</v>
      </c>
      <c r="B23271" t="s">
        <v>2007</v>
      </c>
      <c r="C23271">
        <v>57</v>
      </c>
      <c r="D23271" t="s">
        <v>160</v>
      </c>
      <c r="E23271" t="s">
        <v>159</v>
      </c>
      <c r="F23271" t="s">
        <v>140</v>
      </c>
      <c r="G23271" t="s">
        <v>140</v>
      </c>
    </row>
    <row r="23272" spans="1:7" x14ac:dyDescent="0.35">
      <c r="A23272" t="s">
        <v>27</v>
      </c>
      <c r="B23272" t="s">
        <v>2008</v>
      </c>
      <c r="C23272">
        <v>209</v>
      </c>
      <c r="D23272" t="s">
        <v>593</v>
      </c>
      <c r="E23272" t="s">
        <v>686</v>
      </c>
      <c r="F23272" t="s">
        <v>1014</v>
      </c>
      <c r="G23272" t="s">
        <v>140</v>
      </c>
    </row>
    <row r="23273" spans="1:7" x14ac:dyDescent="0.35">
      <c r="A23273" t="s">
        <v>27</v>
      </c>
      <c r="B23273" t="s">
        <v>339</v>
      </c>
      <c r="C23273">
        <v>22</v>
      </c>
      <c r="D23273" t="s">
        <v>534</v>
      </c>
      <c r="E23273" t="s">
        <v>535</v>
      </c>
      <c r="F23273" t="s">
        <v>140</v>
      </c>
      <c r="G23273" t="s">
        <v>140</v>
      </c>
    </row>
    <row r="23274" spans="1:7" x14ac:dyDescent="0.35">
      <c r="A23274" t="s">
        <v>28</v>
      </c>
      <c r="B23274" t="s">
        <v>2007</v>
      </c>
      <c r="C23274">
        <v>47</v>
      </c>
      <c r="D23274" t="s">
        <v>211</v>
      </c>
      <c r="E23274" t="s">
        <v>212</v>
      </c>
      <c r="F23274" t="s">
        <v>140</v>
      </c>
      <c r="G23274" t="s">
        <v>140</v>
      </c>
    </row>
    <row r="23275" spans="1:7" x14ac:dyDescent="0.35">
      <c r="A23275" t="s">
        <v>28</v>
      </c>
      <c r="B23275" t="s">
        <v>2008</v>
      </c>
      <c r="C23275">
        <v>172</v>
      </c>
      <c r="D23275" t="s">
        <v>82</v>
      </c>
      <c r="E23275" t="s">
        <v>53</v>
      </c>
      <c r="F23275" t="s">
        <v>1012</v>
      </c>
      <c r="G23275" t="s">
        <v>140</v>
      </c>
    </row>
    <row r="23276" spans="1:7" x14ac:dyDescent="0.35">
      <c r="A23276" t="s">
        <v>28</v>
      </c>
      <c r="B23276" t="s">
        <v>339</v>
      </c>
      <c r="C23276">
        <v>16</v>
      </c>
      <c r="D23276" t="s">
        <v>1081</v>
      </c>
      <c r="E23276" t="s">
        <v>1080</v>
      </c>
      <c r="F23276" t="s">
        <v>140</v>
      </c>
      <c r="G23276" t="s">
        <v>140</v>
      </c>
    </row>
    <row r="23277" spans="1:7" x14ac:dyDescent="0.35">
      <c r="A23277" t="s">
        <v>29</v>
      </c>
      <c r="B23277" t="s">
        <v>2007</v>
      </c>
      <c r="C23277">
        <v>72</v>
      </c>
      <c r="D23277" t="s">
        <v>374</v>
      </c>
      <c r="E23277" t="s">
        <v>667</v>
      </c>
      <c r="F23277" t="s">
        <v>1021</v>
      </c>
      <c r="G23277" t="s">
        <v>140</v>
      </c>
    </row>
    <row r="23278" spans="1:7" x14ac:dyDescent="0.35">
      <c r="A23278" t="s">
        <v>29</v>
      </c>
      <c r="B23278" t="s">
        <v>2008</v>
      </c>
      <c r="C23278">
        <v>194</v>
      </c>
      <c r="D23278" t="s">
        <v>503</v>
      </c>
      <c r="E23278" t="s">
        <v>786</v>
      </c>
      <c r="F23278" t="s">
        <v>1098</v>
      </c>
      <c r="G23278" t="s">
        <v>1063</v>
      </c>
    </row>
    <row r="23279" spans="1:7" x14ac:dyDescent="0.35">
      <c r="A23279" t="s">
        <v>29</v>
      </c>
      <c r="B23279" t="s">
        <v>339</v>
      </c>
      <c r="C23279">
        <v>32</v>
      </c>
      <c r="D23279" t="s">
        <v>753</v>
      </c>
      <c r="E23279" t="s">
        <v>752</v>
      </c>
      <c r="F23279" t="s">
        <v>140</v>
      </c>
      <c r="G23279" t="s">
        <v>140</v>
      </c>
    </row>
    <row r="23280" spans="1:7" x14ac:dyDescent="0.35">
      <c r="A23280" t="s">
        <v>30</v>
      </c>
      <c r="B23280" t="s">
        <v>2007</v>
      </c>
      <c r="C23280">
        <v>45</v>
      </c>
      <c r="D23280" t="s">
        <v>541</v>
      </c>
      <c r="E23280" t="s">
        <v>629</v>
      </c>
      <c r="F23280" t="s">
        <v>1021</v>
      </c>
      <c r="G23280" t="s">
        <v>140</v>
      </c>
    </row>
    <row r="23281" spans="1:7" x14ac:dyDescent="0.35">
      <c r="A23281" t="s">
        <v>30</v>
      </c>
      <c r="B23281" t="s">
        <v>2008</v>
      </c>
      <c r="C23281">
        <v>182</v>
      </c>
      <c r="D23281" t="s">
        <v>48</v>
      </c>
      <c r="E23281" t="s">
        <v>49</v>
      </c>
      <c r="F23281" t="s">
        <v>140</v>
      </c>
      <c r="G23281" t="s">
        <v>140</v>
      </c>
    </row>
    <row r="23282" spans="1:7" x14ac:dyDescent="0.35">
      <c r="A23282" t="s">
        <v>30</v>
      </c>
      <c r="B23282" t="s">
        <v>339</v>
      </c>
      <c r="C23282">
        <v>16</v>
      </c>
      <c r="D23282" t="s">
        <v>530</v>
      </c>
      <c r="E23282" t="s">
        <v>529</v>
      </c>
      <c r="F23282" t="s">
        <v>140</v>
      </c>
      <c r="G23282" t="s">
        <v>140</v>
      </c>
    </row>
    <row r="23283" spans="1:7" x14ac:dyDescent="0.35">
      <c r="A23283" t="s">
        <v>31</v>
      </c>
      <c r="B23283" t="s">
        <v>2007</v>
      </c>
      <c r="C23283">
        <v>72</v>
      </c>
      <c r="D23283" t="s">
        <v>380</v>
      </c>
      <c r="E23283" t="s">
        <v>381</v>
      </c>
      <c r="F23283" t="s">
        <v>140</v>
      </c>
      <c r="G23283" t="s">
        <v>140</v>
      </c>
    </row>
    <row r="23284" spans="1:7" x14ac:dyDescent="0.35">
      <c r="A23284" t="s">
        <v>31</v>
      </c>
      <c r="B23284" t="s">
        <v>2008</v>
      </c>
      <c r="C23284">
        <v>110</v>
      </c>
      <c r="D23284" t="s">
        <v>409</v>
      </c>
      <c r="E23284" t="s">
        <v>408</v>
      </c>
      <c r="F23284" t="s">
        <v>140</v>
      </c>
      <c r="G23284" t="s">
        <v>140</v>
      </c>
    </row>
    <row r="23285" spans="1:7" x14ac:dyDescent="0.35">
      <c r="A23285" t="s">
        <v>31</v>
      </c>
      <c r="B23285" t="s">
        <v>339</v>
      </c>
      <c r="C23285">
        <v>5</v>
      </c>
      <c r="D23285" t="s">
        <v>751</v>
      </c>
      <c r="E23285" t="s">
        <v>750</v>
      </c>
      <c r="F23285" t="s">
        <v>140</v>
      </c>
      <c r="G23285" t="s">
        <v>140</v>
      </c>
    </row>
    <row r="23286" spans="1:7" x14ac:dyDescent="0.35">
      <c r="A23286" t="s">
        <v>32</v>
      </c>
      <c r="B23286" t="s">
        <v>2007</v>
      </c>
      <c r="C23286">
        <v>1411</v>
      </c>
      <c r="D23286" t="s">
        <v>807</v>
      </c>
      <c r="E23286" t="s">
        <v>376</v>
      </c>
      <c r="F23286" t="s">
        <v>1063</v>
      </c>
      <c r="G23286" t="s">
        <v>1022</v>
      </c>
    </row>
    <row r="23287" spans="1:7" x14ac:dyDescent="0.35">
      <c r="A23287" t="s">
        <v>32</v>
      </c>
      <c r="B23287" t="s">
        <v>2008</v>
      </c>
      <c r="C23287">
        <v>3694</v>
      </c>
      <c r="D23287" t="s">
        <v>742</v>
      </c>
      <c r="E23287" t="s">
        <v>183</v>
      </c>
      <c r="F23287" t="s">
        <v>1012</v>
      </c>
      <c r="G23287" t="s">
        <v>1022</v>
      </c>
    </row>
    <row r="23288" spans="1:7" x14ac:dyDescent="0.35">
      <c r="A23288" t="s">
        <v>32</v>
      </c>
      <c r="B23288" t="s">
        <v>339</v>
      </c>
      <c r="C23288">
        <v>462</v>
      </c>
      <c r="D23288" t="s">
        <v>690</v>
      </c>
      <c r="E23288" t="s">
        <v>645</v>
      </c>
      <c r="F23288" t="s">
        <v>1010</v>
      </c>
      <c r="G23288" t="s">
        <v>1063</v>
      </c>
    </row>
    <row r="23290" spans="1:7" x14ac:dyDescent="0.35">
      <c r="A23290" t="s">
        <v>2045</v>
      </c>
    </row>
    <row r="23291" spans="1:7" x14ac:dyDescent="0.35">
      <c r="A23291" t="s">
        <v>2</v>
      </c>
      <c r="B23291" t="s">
        <v>1164</v>
      </c>
      <c r="C23291" t="s">
        <v>3</v>
      </c>
      <c r="D23291" t="s">
        <v>1133</v>
      </c>
      <c r="E23291" t="s">
        <v>85</v>
      </c>
      <c r="F23291" t="s">
        <v>86</v>
      </c>
      <c r="G23291" t="s">
        <v>136</v>
      </c>
    </row>
    <row r="23292" spans="1:7" x14ac:dyDescent="0.35">
      <c r="A23292" t="s">
        <v>8</v>
      </c>
      <c r="B23292" t="s">
        <v>1165</v>
      </c>
      <c r="C23292">
        <v>78</v>
      </c>
      <c r="D23292" t="s">
        <v>140</v>
      </c>
      <c r="E23292" t="s">
        <v>607</v>
      </c>
      <c r="F23292" t="s">
        <v>606</v>
      </c>
      <c r="G23292" t="s">
        <v>140</v>
      </c>
    </row>
    <row r="23293" spans="1:7" x14ac:dyDescent="0.35">
      <c r="A23293" t="s">
        <v>8</v>
      </c>
      <c r="B23293" t="s">
        <v>1166</v>
      </c>
      <c r="C23293">
        <v>131</v>
      </c>
      <c r="D23293" t="s">
        <v>140</v>
      </c>
      <c r="E23293" t="s">
        <v>351</v>
      </c>
      <c r="F23293" t="s">
        <v>682</v>
      </c>
      <c r="G23293" t="s">
        <v>1016</v>
      </c>
    </row>
    <row r="23294" spans="1:7" x14ac:dyDescent="0.35">
      <c r="A23294" t="s">
        <v>9</v>
      </c>
      <c r="B23294" t="s">
        <v>1165</v>
      </c>
      <c r="C23294">
        <v>117</v>
      </c>
      <c r="D23294" t="s">
        <v>1010</v>
      </c>
      <c r="E23294" t="s">
        <v>211</v>
      </c>
      <c r="F23294" t="s">
        <v>392</v>
      </c>
      <c r="G23294" t="s">
        <v>140</v>
      </c>
    </row>
    <row r="23295" spans="1:7" x14ac:dyDescent="0.35">
      <c r="A23295" t="s">
        <v>9</v>
      </c>
      <c r="B23295" t="s">
        <v>1166</v>
      </c>
      <c r="C23295">
        <v>149</v>
      </c>
      <c r="D23295" t="s">
        <v>140</v>
      </c>
      <c r="E23295" t="s">
        <v>533</v>
      </c>
      <c r="F23295" t="s">
        <v>212</v>
      </c>
      <c r="G23295" t="s">
        <v>775</v>
      </c>
    </row>
    <row r="23296" spans="1:7" x14ac:dyDescent="0.35">
      <c r="A23296" t="s">
        <v>10</v>
      </c>
      <c r="B23296" t="s">
        <v>1165</v>
      </c>
      <c r="C23296">
        <v>93</v>
      </c>
      <c r="D23296" t="s">
        <v>140</v>
      </c>
      <c r="E23296" t="s">
        <v>698</v>
      </c>
      <c r="F23296" t="s">
        <v>699</v>
      </c>
      <c r="G23296" t="s">
        <v>140</v>
      </c>
    </row>
    <row r="23297" spans="1:7" x14ac:dyDescent="0.35">
      <c r="A23297" t="s">
        <v>10</v>
      </c>
      <c r="B23297" t="s">
        <v>1166</v>
      </c>
      <c r="C23297">
        <v>110</v>
      </c>
      <c r="D23297" t="s">
        <v>950</v>
      </c>
      <c r="E23297" t="s">
        <v>632</v>
      </c>
      <c r="F23297" t="s">
        <v>550</v>
      </c>
      <c r="G23297" t="s">
        <v>140</v>
      </c>
    </row>
    <row r="23298" spans="1:7" x14ac:dyDescent="0.35">
      <c r="A23298" t="s">
        <v>11</v>
      </c>
      <c r="B23298" t="s">
        <v>1165</v>
      </c>
      <c r="C23298">
        <v>102</v>
      </c>
      <c r="D23298" t="s">
        <v>1021</v>
      </c>
      <c r="E23298" t="s">
        <v>758</v>
      </c>
      <c r="F23298" t="s">
        <v>843</v>
      </c>
      <c r="G23298" t="s">
        <v>140</v>
      </c>
    </row>
    <row r="23299" spans="1:7" x14ac:dyDescent="0.35">
      <c r="A23299" t="s">
        <v>11</v>
      </c>
      <c r="B23299" t="s">
        <v>1166</v>
      </c>
      <c r="C23299">
        <v>161</v>
      </c>
      <c r="D23299" t="s">
        <v>140</v>
      </c>
      <c r="E23299" t="s">
        <v>577</v>
      </c>
      <c r="F23299" t="s">
        <v>578</v>
      </c>
      <c r="G23299" t="s">
        <v>140</v>
      </c>
    </row>
    <row r="23300" spans="1:7" x14ac:dyDescent="0.35">
      <c r="A23300" t="s">
        <v>12</v>
      </c>
      <c r="B23300" t="s">
        <v>1165</v>
      </c>
      <c r="C23300">
        <v>7</v>
      </c>
      <c r="D23300" t="s">
        <v>140</v>
      </c>
      <c r="E23300" t="s">
        <v>177</v>
      </c>
      <c r="F23300" t="s">
        <v>140</v>
      </c>
      <c r="G23300" t="s">
        <v>140</v>
      </c>
    </row>
    <row r="23301" spans="1:7" x14ac:dyDescent="0.35">
      <c r="A23301" t="s">
        <v>12</v>
      </c>
      <c r="B23301" t="s">
        <v>1166</v>
      </c>
      <c r="C23301">
        <v>219</v>
      </c>
      <c r="D23301" t="s">
        <v>140</v>
      </c>
      <c r="E23301" t="s">
        <v>298</v>
      </c>
      <c r="F23301" t="s">
        <v>799</v>
      </c>
      <c r="G23301" t="s">
        <v>1009</v>
      </c>
    </row>
    <row r="23302" spans="1:7" x14ac:dyDescent="0.35">
      <c r="A23302" t="s">
        <v>13</v>
      </c>
      <c r="B23302" t="s">
        <v>1165</v>
      </c>
      <c r="C23302">
        <v>7</v>
      </c>
      <c r="D23302" t="s">
        <v>140</v>
      </c>
      <c r="E23302" t="s">
        <v>694</v>
      </c>
      <c r="F23302" t="s">
        <v>695</v>
      </c>
      <c r="G23302" t="s">
        <v>140</v>
      </c>
    </row>
    <row r="23303" spans="1:7" x14ac:dyDescent="0.35">
      <c r="A23303" t="s">
        <v>13</v>
      </c>
      <c r="B23303" t="s">
        <v>1166</v>
      </c>
      <c r="C23303">
        <v>151</v>
      </c>
      <c r="D23303" t="s">
        <v>1014</v>
      </c>
      <c r="E23303" t="s">
        <v>702</v>
      </c>
      <c r="F23303" t="s">
        <v>731</v>
      </c>
      <c r="G23303" t="s">
        <v>140</v>
      </c>
    </row>
    <row r="23304" spans="1:7" x14ac:dyDescent="0.35">
      <c r="A23304" t="s">
        <v>14</v>
      </c>
      <c r="B23304" t="s">
        <v>1165</v>
      </c>
      <c r="C23304">
        <v>55</v>
      </c>
      <c r="D23304" t="s">
        <v>140</v>
      </c>
      <c r="E23304" t="s">
        <v>758</v>
      </c>
      <c r="F23304" t="s">
        <v>759</v>
      </c>
      <c r="G23304" t="s">
        <v>140</v>
      </c>
    </row>
    <row r="23305" spans="1:7" x14ac:dyDescent="0.35">
      <c r="A23305" t="s">
        <v>14</v>
      </c>
      <c r="B23305" t="s">
        <v>1166</v>
      </c>
      <c r="C23305">
        <v>155</v>
      </c>
      <c r="D23305" t="s">
        <v>1017</v>
      </c>
      <c r="E23305" t="s">
        <v>332</v>
      </c>
      <c r="F23305" t="s">
        <v>584</v>
      </c>
      <c r="G23305" t="s">
        <v>140</v>
      </c>
    </row>
    <row r="23306" spans="1:7" x14ac:dyDescent="0.35">
      <c r="A23306" t="s">
        <v>15</v>
      </c>
      <c r="B23306" t="s">
        <v>1165</v>
      </c>
      <c r="C23306">
        <v>93</v>
      </c>
      <c r="D23306" t="s">
        <v>1060</v>
      </c>
      <c r="E23306" t="s">
        <v>343</v>
      </c>
      <c r="F23306" t="s">
        <v>408</v>
      </c>
      <c r="G23306" t="s">
        <v>140</v>
      </c>
    </row>
    <row r="23307" spans="1:7" x14ac:dyDescent="0.35">
      <c r="A23307" t="s">
        <v>15</v>
      </c>
      <c r="B23307" t="s">
        <v>1166</v>
      </c>
      <c r="C23307">
        <v>116</v>
      </c>
      <c r="D23307" t="s">
        <v>1066</v>
      </c>
      <c r="E23307" t="s">
        <v>171</v>
      </c>
      <c r="F23307" t="s">
        <v>452</v>
      </c>
      <c r="G23307" t="s">
        <v>140</v>
      </c>
    </row>
    <row r="23308" spans="1:7" x14ac:dyDescent="0.35">
      <c r="A23308" t="s">
        <v>16</v>
      </c>
      <c r="B23308" t="s">
        <v>1165</v>
      </c>
      <c r="C23308">
        <v>124</v>
      </c>
      <c r="D23308" t="s">
        <v>140</v>
      </c>
      <c r="E23308" t="s">
        <v>547</v>
      </c>
      <c r="F23308" t="s">
        <v>292</v>
      </c>
      <c r="G23308" t="s">
        <v>140</v>
      </c>
    </row>
    <row r="23309" spans="1:7" x14ac:dyDescent="0.35">
      <c r="A23309" t="s">
        <v>16</v>
      </c>
      <c r="B23309" t="s">
        <v>1166</v>
      </c>
      <c r="C23309">
        <v>138</v>
      </c>
      <c r="D23309" t="s">
        <v>1012</v>
      </c>
      <c r="E23309" t="s">
        <v>783</v>
      </c>
      <c r="F23309" t="s">
        <v>795</v>
      </c>
      <c r="G23309" t="s">
        <v>949</v>
      </c>
    </row>
    <row r="23310" spans="1:7" x14ac:dyDescent="0.35">
      <c r="A23310" t="s">
        <v>17</v>
      </c>
      <c r="B23310" t="s">
        <v>1165</v>
      </c>
      <c r="C23310">
        <v>116</v>
      </c>
      <c r="D23310" t="s">
        <v>140</v>
      </c>
      <c r="E23310" t="s">
        <v>925</v>
      </c>
      <c r="F23310" t="s">
        <v>926</v>
      </c>
      <c r="G23310" t="s">
        <v>140</v>
      </c>
    </row>
    <row r="23311" spans="1:7" x14ac:dyDescent="0.35">
      <c r="A23311" t="s">
        <v>17</v>
      </c>
      <c r="B23311" t="s">
        <v>1166</v>
      </c>
      <c r="C23311">
        <v>118</v>
      </c>
      <c r="D23311" t="s">
        <v>140</v>
      </c>
      <c r="E23311" t="s">
        <v>610</v>
      </c>
      <c r="F23311" t="s">
        <v>610</v>
      </c>
      <c r="G23311" t="s">
        <v>140</v>
      </c>
    </row>
    <row r="23312" spans="1:7" x14ac:dyDescent="0.35">
      <c r="A23312" t="s">
        <v>18</v>
      </c>
      <c r="B23312" t="s">
        <v>1165</v>
      </c>
      <c r="C23312">
        <v>11</v>
      </c>
      <c r="D23312" t="s">
        <v>140</v>
      </c>
      <c r="E23312" t="s">
        <v>52</v>
      </c>
      <c r="F23312" t="s">
        <v>53</v>
      </c>
      <c r="G23312" t="s">
        <v>140</v>
      </c>
    </row>
    <row r="23313" spans="1:7" x14ac:dyDescent="0.35">
      <c r="A23313" t="s">
        <v>18</v>
      </c>
      <c r="B23313" t="s">
        <v>1166</v>
      </c>
      <c r="C23313">
        <v>186</v>
      </c>
      <c r="D23313" t="s">
        <v>1016</v>
      </c>
      <c r="E23313" t="s">
        <v>583</v>
      </c>
      <c r="F23313" t="s">
        <v>865</v>
      </c>
      <c r="G23313" t="s">
        <v>140</v>
      </c>
    </row>
    <row r="23314" spans="1:7" x14ac:dyDescent="0.35">
      <c r="A23314" t="s">
        <v>19</v>
      </c>
      <c r="B23314" t="s">
        <v>1165</v>
      </c>
      <c r="C23314">
        <v>72</v>
      </c>
      <c r="D23314" t="s">
        <v>140</v>
      </c>
      <c r="E23314" t="s">
        <v>313</v>
      </c>
      <c r="F23314" t="s">
        <v>314</v>
      </c>
      <c r="G23314" t="s">
        <v>140</v>
      </c>
    </row>
    <row r="23315" spans="1:7" x14ac:dyDescent="0.35">
      <c r="A23315" t="s">
        <v>19</v>
      </c>
      <c r="B23315" t="s">
        <v>1166</v>
      </c>
      <c r="C23315">
        <v>153</v>
      </c>
      <c r="D23315" t="s">
        <v>1014</v>
      </c>
      <c r="E23315" t="s">
        <v>233</v>
      </c>
      <c r="F23315" t="s">
        <v>49</v>
      </c>
      <c r="G23315" t="s">
        <v>140</v>
      </c>
    </row>
    <row r="23316" spans="1:7" x14ac:dyDescent="0.35">
      <c r="A23316" t="s">
        <v>20</v>
      </c>
      <c r="B23316" t="s">
        <v>1165</v>
      </c>
      <c r="C23316">
        <v>150</v>
      </c>
      <c r="D23316" t="s">
        <v>1009</v>
      </c>
      <c r="E23316" t="s">
        <v>864</v>
      </c>
      <c r="F23316" t="s">
        <v>486</v>
      </c>
      <c r="G23316" t="s">
        <v>140</v>
      </c>
    </row>
    <row r="23317" spans="1:7" x14ac:dyDescent="0.35">
      <c r="A23317" t="s">
        <v>20</v>
      </c>
      <c r="B23317" t="s">
        <v>1166</v>
      </c>
      <c r="C23317">
        <v>99</v>
      </c>
      <c r="D23317" t="s">
        <v>140</v>
      </c>
      <c r="E23317" t="s">
        <v>694</v>
      </c>
      <c r="F23317" t="s">
        <v>695</v>
      </c>
      <c r="G23317" t="s">
        <v>140</v>
      </c>
    </row>
    <row r="23318" spans="1:7" x14ac:dyDescent="0.35">
      <c r="A23318" t="s">
        <v>21</v>
      </c>
      <c r="B23318" t="s">
        <v>1166</v>
      </c>
      <c r="C23318">
        <v>213</v>
      </c>
      <c r="D23318" t="s">
        <v>1013</v>
      </c>
      <c r="E23318" t="s">
        <v>353</v>
      </c>
      <c r="F23318" t="s">
        <v>540</v>
      </c>
      <c r="G23318" t="s">
        <v>140</v>
      </c>
    </row>
    <row r="23319" spans="1:7" x14ac:dyDescent="0.35">
      <c r="A23319" t="s">
        <v>22</v>
      </c>
      <c r="B23319" t="s">
        <v>1165</v>
      </c>
      <c r="C23319">
        <v>103</v>
      </c>
      <c r="D23319" t="s">
        <v>1050</v>
      </c>
      <c r="E23319" t="s">
        <v>380</v>
      </c>
      <c r="F23319" t="s">
        <v>266</v>
      </c>
      <c r="G23319" t="s">
        <v>140</v>
      </c>
    </row>
    <row r="23320" spans="1:7" x14ac:dyDescent="0.35">
      <c r="A23320" t="s">
        <v>22</v>
      </c>
      <c r="B23320" t="s">
        <v>1166</v>
      </c>
      <c r="C23320">
        <v>110</v>
      </c>
      <c r="D23320" t="s">
        <v>140</v>
      </c>
      <c r="E23320" t="s">
        <v>694</v>
      </c>
      <c r="F23320" t="s">
        <v>695</v>
      </c>
      <c r="G23320" t="s">
        <v>140</v>
      </c>
    </row>
    <row r="23321" spans="1:7" x14ac:dyDescent="0.35">
      <c r="A23321" t="s">
        <v>23</v>
      </c>
      <c r="B23321" t="s">
        <v>1165</v>
      </c>
      <c r="C23321">
        <v>96</v>
      </c>
      <c r="D23321" t="s">
        <v>140</v>
      </c>
      <c r="E23321" t="s">
        <v>424</v>
      </c>
      <c r="F23321" t="s">
        <v>425</v>
      </c>
      <c r="G23321" t="s">
        <v>140</v>
      </c>
    </row>
    <row r="23322" spans="1:7" x14ac:dyDescent="0.35">
      <c r="A23322" t="s">
        <v>23</v>
      </c>
      <c r="B23322" t="s">
        <v>1166</v>
      </c>
      <c r="C23322">
        <v>107</v>
      </c>
      <c r="D23322" t="s">
        <v>1020</v>
      </c>
      <c r="E23322" t="s">
        <v>884</v>
      </c>
      <c r="F23322" t="s">
        <v>890</v>
      </c>
      <c r="G23322" t="s">
        <v>1019</v>
      </c>
    </row>
    <row r="23323" spans="1:7" x14ac:dyDescent="0.35">
      <c r="A23323" t="s">
        <v>24</v>
      </c>
      <c r="B23323" t="s">
        <v>1165</v>
      </c>
      <c r="C23323">
        <v>112</v>
      </c>
      <c r="D23323" t="s">
        <v>1009</v>
      </c>
      <c r="E23323" t="s">
        <v>798</v>
      </c>
      <c r="F23323" t="s">
        <v>485</v>
      </c>
      <c r="G23323" t="s">
        <v>140</v>
      </c>
    </row>
    <row r="23324" spans="1:7" x14ac:dyDescent="0.35">
      <c r="A23324" t="s">
        <v>24</v>
      </c>
      <c r="B23324" t="s">
        <v>1166</v>
      </c>
      <c r="C23324">
        <v>150</v>
      </c>
      <c r="D23324" t="s">
        <v>1014</v>
      </c>
      <c r="E23324" t="s">
        <v>309</v>
      </c>
      <c r="F23324" t="s">
        <v>695</v>
      </c>
      <c r="G23324" t="s">
        <v>1017</v>
      </c>
    </row>
    <row r="23325" spans="1:7" x14ac:dyDescent="0.35">
      <c r="A23325" t="s">
        <v>25</v>
      </c>
      <c r="B23325" t="s">
        <v>1165</v>
      </c>
      <c r="C23325">
        <v>108</v>
      </c>
      <c r="D23325" t="s">
        <v>1021</v>
      </c>
      <c r="E23325" t="s">
        <v>708</v>
      </c>
      <c r="F23325" t="s">
        <v>678</v>
      </c>
      <c r="G23325" t="s">
        <v>140</v>
      </c>
    </row>
    <row r="23326" spans="1:7" x14ac:dyDescent="0.35">
      <c r="A23326" t="s">
        <v>25</v>
      </c>
      <c r="B23326" t="s">
        <v>1166</v>
      </c>
      <c r="C23326">
        <v>153</v>
      </c>
      <c r="D23326" t="s">
        <v>1060</v>
      </c>
      <c r="E23326" t="s">
        <v>509</v>
      </c>
      <c r="F23326" t="s">
        <v>890</v>
      </c>
      <c r="G23326" t="s">
        <v>140</v>
      </c>
    </row>
    <row r="23327" spans="1:7" x14ac:dyDescent="0.35">
      <c r="A23327" t="s">
        <v>26</v>
      </c>
      <c r="B23327" t="s">
        <v>1165</v>
      </c>
      <c r="C23327">
        <v>107</v>
      </c>
      <c r="D23327" t="s">
        <v>140</v>
      </c>
      <c r="E23327" t="s">
        <v>648</v>
      </c>
      <c r="F23327" t="s">
        <v>536</v>
      </c>
      <c r="G23327" t="s">
        <v>140</v>
      </c>
    </row>
    <row r="23328" spans="1:7" x14ac:dyDescent="0.35">
      <c r="A23328" t="s">
        <v>26</v>
      </c>
      <c r="B23328" t="s">
        <v>1166</v>
      </c>
      <c r="C23328">
        <v>146</v>
      </c>
      <c r="D23328" t="s">
        <v>1019</v>
      </c>
      <c r="E23328" t="s">
        <v>482</v>
      </c>
      <c r="F23328" t="s">
        <v>715</v>
      </c>
      <c r="G23328" t="s">
        <v>140</v>
      </c>
    </row>
    <row r="23329" spans="1:7" x14ac:dyDescent="0.35">
      <c r="A23329" t="s">
        <v>27</v>
      </c>
      <c r="B23329" t="s">
        <v>1165</v>
      </c>
      <c r="C23329">
        <v>150</v>
      </c>
      <c r="D23329" t="s">
        <v>1063</v>
      </c>
      <c r="E23329" t="s">
        <v>687</v>
      </c>
      <c r="F23329" t="s">
        <v>159</v>
      </c>
      <c r="G23329" t="s">
        <v>140</v>
      </c>
    </row>
    <row r="23330" spans="1:7" x14ac:dyDescent="0.35">
      <c r="A23330" t="s">
        <v>27</v>
      </c>
      <c r="B23330" t="s">
        <v>1166</v>
      </c>
      <c r="C23330">
        <v>138</v>
      </c>
      <c r="D23330" t="s">
        <v>140</v>
      </c>
      <c r="E23330" t="s">
        <v>359</v>
      </c>
      <c r="F23330" t="s">
        <v>358</v>
      </c>
      <c r="G23330" t="s">
        <v>140</v>
      </c>
    </row>
    <row r="23331" spans="1:7" x14ac:dyDescent="0.35">
      <c r="A23331" t="s">
        <v>28</v>
      </c>
      <c r="B23331" t="s">
        <v>1165</v>
      </c>
      <c r="C23331">
        <v>99</v>
      </c>
      <c r="D23331" t="s">
        <v>1009</v>
      </c>
      <c r="E23331" t="s">
        <v>696</v>
      </c>
      <c r="F23331" t="s">
        <v>526</v>
      </c>
      <c r="G23331" t="s">
        <v>140</v>
      </c>
    </row>
    <row r="23332" spans="1:7" x14ac:dyDescent="0.35">
      <c r="A23332" t="s">
        <v>28</v>
      </c>
      <c r="B23332" t="s">
        <v>1166</v>
      </c>
      <c r="C23332">
        <v>136</v>
      </c>
      <c r="D23332" t="s">
        <v>1009</v>
      </c>
      <c r="E23332" t="s">
        <v>74</v>
      </c>
      <c r="F23332" t="s">
        <v>296</v>
      </c>
      <c r="G23332" t="s">
        <v>140</v>
      </c>
    </row>
    <row r="23333" spans="1:7" x14ac:dyDescent="0.35">
      <c r="A23333" t="s">
        <v>29</v>
      </c>
      <c r="B23333" t="s">
        <v>1165</v>
      </c>
      <c r="C23333">
        <v>145</v>
      </c>
      <c r="D23333" t="s">
        <v>1020</v>
      </c>
      <c r="E23333" t="s">
        <v>616</v>
      </c>
      <c r="F23333" t="s">
        <v>71</v>
      </c>
      <c r="G23333" t="s">
        <v>1054</v>
      </c>
    </row>
    <row r="23334" spans="1:7" x14ac:dyDescent="0.35">
      <c r="A23334" t="s">
        <v>29</v>
      </c>
      <c r="B23334" t="s">
        <v>1166</v>
      </c>
      <c r="C23334">
        <v>153</v>
      </c>
      <c r="D23334" t="s">
        <v>1010</v>
      </c>
      <c r="E23334" t="s">
        <v>690</v>
      </c>
      <c r="F23334" t="s">
        <v>49</v>
      </c>
      <c r="G23334" t="s">
        <v>140</v>
      </c>
    </row>
    <row r="23335" spans="1:7" x14ac:dyDescent="0.35">
      <c r="A23335" t="s">
        <v>30</v>
      </c>
      <c r="B23335" t="s">
        <v>1165</v>
      </c>
      <c r="C23335">
        <v>113</v>
      </c>
      <c r="D23335" t="s">
        <v>1016</v>
      </c>
      <c r="E23335" t="s">
        <v>593</v>
      </c>
      <c r="F23335" t="s">
        <v>392</v>
      </c>
      <c r="G23335" t="s">
        <v>140</v>
      </c>
    </row>
    <row r="23336" spans="1:7" x14ac:dyDescent="0.35">
      <c r="A23336" t="s">
        <v>30</v>
      </c>
      <c r="B23336" t="s">
        <v>1166</v>
      </c>
      <c r="C23336">
        <v>130</v>
      </c>
      <c r="D23336" t="s">
        <v>140</v>
      </c>
      <c r="E23336" t="s">
        <v>807</v>
      </c>
      <c r="F23336" t="s">
        <v>808</v>
      </c>
      <c r="G23336" t="s">
        <v>140</v>
      </c>
    </row>
    <row r="23337" spans="1:7" x14ac:dyDescent="0.35">
      <c r="A23337" t="s">
        <v>31</v>
      </c>
      <c r="B23337" t="s">
        <v>1165</v>
      </c>
      <c r="C23337">
        <v>126</v>
      </c>
      <c r="D23337" t="s">
        <v>140</v>
      </c>
      <c r="E23337" t="s">
        <v>429</v>
      </c>
      <c r="F23337" t="s">
        <v>428</v>
      </c>
      <c r="G23337" t="s">
        <v>140</v>
      </c>
    </row>
    <row r="23338" spans="1:7" x14ac:dyDescent="0.35">
      <c r="A23338" t="s">
        <v>31</v>
      </c>
      <c r="B23338" t="s">
        <v>1166</v>
      </c>
      <c r="C23338">
        <v>61</v>
      </c>
      <c r="D23338" t="s">
        <v>140</v>
      </c>
      <c r="E23338" t="s">
        <v>577</v>
      </c>
      <c r="F23338" t="s">
        <v>578</v>
      </c>
      <c r="G23338" t="s">
        <v>140</v>
      </c>
    </row>
    <row r="23339" spans="1:7" x14ac:dyDescent="0.35">
      <c r="A23339" t="s">
        <v>32</v>
      </c>
      <c r="B23339" t="s">
        <v>1165</v>
      </c>
      <c r="C23339">
        <v>2184</v>
      </c>
      <c r="D23339" t="s">
        <v>1014</v>
      </c>
      <c r="E23339" t="s">
        <v>601</v>
      </c>
      <c r="F23339" t="s">
        <v>786</v>
      </c>
      <c r="G23339" t="s">
        <v>1022</v>
      </c>
    </row>
    <row r="23340" spans="1:7" x14ac:dyDescent="0.35">
      <c r="A23340" t="s">
        <v>32</v>
      </c>
      <c r="B23340" t="s">
        <v>1166</v>
      </c>
      <c r="C23340">
        <v>3383</v>
      </c>
      <c r="D23340" t="s">
        <v>1012</v>
      </c>
      <c r="E23340" t="s">
        <v>635</v>
      </c>
      <c r="F23340" t="s">
        <v>373</v>
      </c>
      <c r="G23340" t="s">
        <v>1010</v>
      </c>
    </row>
    <row r="23342" spans="1:7" x14ac:dyDescent="0.35">
      <c r="A23342" t="s">
        <v>2046</v>
      </c>
    </row>
    <row r="23343" spans="1:7" x14ac:dyDescent="0.35">
      <c r="A23343" t="s">
        <v>2</v>
      </c>
      <c r="B23343" t="s">
        <v>1233</v>
      </c>
      <c r="C23343" t="s">
        <v>3</v>
      </c>
      <c r="D23343" t="s">
        <v>85</v>
      </c>
      <c r="E23343" t="s">
        <v>86</v>
      </c>
      <c r="F23343" t="s">
        <v>1133</v>
      </c>
      <c r="G23343" t="s">
        <v>136</v>
      </c>
    </row>
    <row r="23344" spans="1:7" x14ac:dyDescent="0.35">
      <c r="A23344" t="s">
        <v>8</v>
      </c>
      <c r="B23344" t="s">
        <v>1236</v>
      </c>
      <c r="C23344">
        <v>16</v>
      </c>
      <c r="D23344" t="s">
        <v>1084</v>
      </c>
      <c r="E23344" t="s">
        <v>1083</v>
      </c>
      <c r="F23344" t="s">
        <v>140</v>
      </c>
      <c r="G23344" t="s">
        <v>140</v>
      </c>
    </row>
    <row r="23345" spans="1:7" x14ac:dyDescent="0.35">
      <c r="A23345" t="s">
        <v>8</v>
      </c>
      <c r="B23345" t="s">
        <v>1234</v>
      </c>
      <c r="C23345">
        <v>81</v>
      </c>
      <c r="D23345" t="s">
        <v>80</v>
      </c>
      <c r="E23345" t="s">
        <v>471</v>
      </c>
      <c r="F23345" t="s">
        <v>140</v>
      </c>
      <c r="G23345" t="s">
        <v>1014</v>
      </c>
    </row>
    <row r="23346" spans="1:7" x14ac:dyDescent="0.35">
      <c r="A23346" t="s">
        <v>8</v>
      </c>
      <c r="B23346" t="s">
        <v>1235</v>
      </c>
      <c r="C23346">
        <v>112</v>
      </c>
      <c r="D23346" t="s">
        <v>836</v>
      </c>
      <c r="E23346" t="s">
        <v>835</v>
      </c>
      <c r="F23346" t="s">
        <v>140</v>
      </c>
      <c r="G23346" t="s">
        <v>140</v>
      </c>
    </row>
    <row r="23347" spans="1:7" x14ac:dyDescent="0.35">
      <c r="A23347" t="s">
        <v>9</v>
      </c>
      <c r="B23347" t="s">
        <v>1236</v>
      </c>
      <c r="C23347">
        <v>27</v>
      </c>
      <c r="D23347" t="s">
        <v>251</v>
      </c>
      <c r="E23347" t="s">
        <v>695</v>
      </c>
      <c r="F23347" t="s">
        <v>140</v>
      </c>
      <c r="G23347" t="s">
        <v>1064</v>
      </c>
    </row>
    <row r="23348" spans="1:7" x14ac:dyDescent="0.35">
      <c r="A23348" t="s">
        <v>9</v>
      </c>
      <c r="B23348" t="s">
        <v>1234</v>
      </c>
      <c r="C23348">
        <v>60</v>
      </c>
      <c r="D23348" t="s">
        <v>884</v>
      </c>
      <c r="E23348" t="s">
        <v>883</v>
      </c>
      <c r="F23348" t="s">
        <v>140</v>
      </c>
      <c r="G23348" t="s">
        <v>140</v>
      </c>
    </row>
    <row r="23349" spans="1:7" x14ac:dyDescent="0.35">
      <c r="A23349" t="s">
        <v>9</v>
      </c>
      <c r="B23349" t="s">
        <v>1235</v>
      </c>
      <c r="C23349">
        <v>179</v>
      </c>
      <c r="D23349" t="s">
        <v>705</v>
      </c>
      <c r="E23349" t="s">
        <v>978</v>
      </c>
      <c r="F23349" t="s">
        <v>1008</v>
      </c>
      <c r="G23349" t="s">
        <v>140</v>
      </c>
    </row>
    <row r="23350" spans="1:7" x14ac:dyDescent="0.35">
      <c r="A23350" t="s">
        <v>10</v>
      </c>
      <c r="B23350" t="s">
        <v>1236</v>
      </c>
      <c r="C23350">
        <v>28</v>
      </c>
      <c r="D23350" t="s">
        <v>554</v>
      </c>
      <c r="E23350" t="s">
        <v>553</v>
      </c>
      <c r="F23350" t="s">
        <v>140</v>
      </c>
      <c r="G23350" t="s">
        <v>140</v>
      </c>
    </row>
    <row r="23351" spans="1:7" x14ac:dyDescent="0.35">
      <c r="A23351" t="s">
        <v>10</v>
      </c>
      <c r="B23351" t="s">
        <v>1234</v>
      </c>
      <c r="C23351">
        <v>77</v>
      </c>
      <c r="D23351" t="s">
        <v>652</v>
      </c>
      <c r="E23351" t="s">
        <v>709</v>
      </c>
      <c r="F23351" t="s">
        <v>1013</v>
      </c>
      <c r="G23351" t="s">
        <v>140</v>
      </c>
    </row>
    <row r="23352" spans="1:7" x14ac:dyDescent="0.35">
      <c r="A23352" t="s">
        <v>10</v>
      </c>
      <c r="B23352" t="s">
        <v>1235</v>
      </c>
      <c r="C23352">
        <v>98</v>
      </c>
      <c r="D23352" t="s">
        <v>549</v>
      </c>
      <c r="E23352" t="s">
        <v>886</v>
      </c>
      <c r="F23352" t="s">
        <v>1068</v>
      </c>
      <c r="G23352" t="s">
        <v>140</v>
      </c>
    </row>
    <row r="23353" spans="1:7" x14ac:dyDescent="0.35">
      <c r="A23353" t="s">
        <v>11</v>
      </c>
      <c r="B23353" t="s">
        <v>1236</v>
      </c>
      <c r="C23353">
        <v>29</v>
      </c>
      <c r="D23353" t="s">
        <v>1015</v>
      </c>
      <c r="E23353" t="s">
        <v>922</v>
      </c>
      <c r="F23353" t="s">
        <v>140</v>
      </c>
      <c r="G23353" t="s">
        <v>140</v>
      </c>
    </row>
    <row r="23354" spans="1:7" x14ac:dyDescent="0.35">
      <c r="A23354" t="s">
        <v>11</v>
      </c>
      <c r="B23354" t="s">
        <v>1234</v>
      </c>
      <c r="C23354">
        <v>75</v>
      </c>
      <c r="D23354" t="s">
        <v>50</v>
      </c>
      <c r="E23354" t="s">
        <v>51</v>
      </c>
      <c r="F23354" t="s">
        <v>140</v>
      </c>
      <c r="G23354" t="s">
        <v>140</v>
      </c>
    </row>
    <row r="23355" spans="1:7" x14ac:dyDescent="0.35">
      <c r="A23355" t="s">
        <v>11</v>
      </c>
      <c r="B23355" t="s">
        <v>1235</v>
      </c>
      <c r="C23355">
        <v>159</v>
      </c>
      <c r="D23355" t="s">
        <v>448</v>
      </c>
      <c r="E23355" t="s">
        <v>383</v>
      </c>
      <c r="F23355" t="s">
        <v>1014</v>
      </c>
      <c r="G23355" t="s">
        <v>140</v>
      </c>
    </row>
    <row r="23356" spans="1:7" x14ac:dyDescent="0.35">
      <c r="A23356" t="s">
        <v>12</v>
      </c>
      <c r="B23356" t="s">
        <v>1236</v>
      </c>
      <c r="C23356">
        <v>22</v>
      </c>
      <c r="D23356" t="s">
        <v>610</v>
      </c>
      <c r="E23356" t="s">
        <v>610</v>
      </c>
      <c r="F23356" t="s">
        <v>140</v>
      </c>
      <c r="G23356" t="s">
        <v>140</v>
      </c>
    </row>
    <row r="23357" spans="1:7" x14ac:dyDescent="0.35">
      <c r="A23357" t="s">
        <v>12</v>
      </c>
      <c r="B23357" t="s">
        <v>1234</v>
      </c>
      <c r="C23357">
        <v>74</v>
      </c>
      <c r="D23357" t="s">
        <v>852</v>
      </c>
      <c r="E23357" t="s">
        <v>883</v>
      </c>
      <c r="F23357" t="s">
        <v>140</v>
      </c>
      <c r="G23357" t="s">
        <v>1066</v>
      </c>
    </row>
    <row r="23358" spans="1:7" x14ac:dyDescent="0.35">
      <c r="A23358" t="s">
        <v>12</v>
      </c>
      <c r="B23358" t="s">
        <v>1235</v>
      </c>
      <c r="C23358">
        <v>130</v>
      </c>
      <c r="D23358" t="s">
        <v>180</v>
      </c>
      <c r="E23358" t="s">
        <v>179</v>
      </c>
      <c r="F23358" t="s">
        <v>140</v>
      </c>
      <c r="G23358" t="s">
        <v>140</v>
      </c>
    </row>
    <row r="23359" spans="1:7" x14ac:dyDescent="0.35">
      <c r="A23359" t="s">
        <v>13</v>
      </c>
      <c r="B23359" t="s">
        <v>1236</v>
      </c>
      <c r="C23359">
        <v>20</v>
      </c>
      <c r="D23359" t="s">
        <v>361</v>
      </c>
      <c r="E23359" t="s">
        <v>360</v>
      </c>
      <c r="F23359" t="s">
        <v>140</v>
      </c>
      <c r="G23359" t="s">
        <v>140</v>
      </c>
    </row>
    <row r="23360" spans="1:7" x14ac:dyDescent="0.35">
      <c r="A23360" t="s">
        <v>13</v>
      </c>
      <c r="B23360" t="s">
        <v>1234</v>
      </c>
      <c r="C23360">
        <v>64</v>
      </c>
      <c r="D23360" t="s">
        <v>995</v>
      </c>
      <c r="E23360" t="s">
        <v>994</v>
      </c>
      <c r="F23360" t="s">
        <v>140</v>
      </c>
      <c r="G23360" t="s">
        <v>140</v>
      </c>
    </row>
    <row r="23361" spans="1:7" x14ac:dyDescent="0.35">
      <c r="A23361" t="s">
        <v>13</v>
      </c>
      <c r="B23361" t="s">
        <v>1235</v>
      </c>
      <c r="C23361">
        <v>74</v>
      </c>
      <c r="D23361" t="s">
        <v>525</v>
      </c>
      <c r="E23361" t="s">
        <v>474</v>
      </c>
      <c r="F23361" t="s">
        <v>949</v>
      </c>
      <c r="G23361" t="s">
        <v>140</v>
      </c>
    </row>
    <row r="23362" spans="1:7" x14ac:dyDescent="0.35">
      <c r="A23362" t="s">
        <v>14</v>
      </c>
      <c r="B23362" t="s">
        <v>1236</v>
      </c>
      <c r="C23362">
        <v>17</v>
      </c>
      <c r="D23362" t="s">
        <v>909</v>
      </c>
      <c r="E23362" t="s">
        <v>910</v>
      </c>
      <c r="F23362" t="s">
        <v>140</v>
      </c>
      <c r="G23362" t="s">
        <v>140</v>
      </c>
    </row>
    <row r="23363" spans="1:7" x14ac:dyDescent="0.35">
      <c r="A23363" t="s">
        <v>14</v>
      </c>
      <c r="B23363" t="s">
        <v>1234</v>
      </c>
      <c r="C23363">
        <v>45</v>
      </c>
      <c r="D23363" t="s">
        <v>547</v>
      </c>
      <c r="E23363" t="s">
        <v>499</v>
      </c>
      <c r="F23363" t="s">
        <v>1018</v>
      </c>
      <c r="G23363" t="s">
        <v>140</v>
      </c>
    </row>
    <row r="23364" spans="1:7" x14ac:dyDescent="0.35">
      <c r="A23364" t="s">
        <v>14</v>
      </c>
      <c r="B23364" t="s">
        <v>1235</v>
      </c>
      <c r="C23364">
        <v>148</v>
      </c>
      <c r="D23364" t="s">
        <v>231</v>
      </c>
      <c r="E23364" t="s">
        <v>291</v>
      </c>
      <c r="F23364" t="s">
        <v>1012</v>
      </c>
      <c r="G23364" t="s">
        <v>140</v>
      </c>
    </row>
    <row r="23365" spans="1:7" x14ac:dyDescent="0.35">
      <c r="A23365" t="s">
        <v>15</v>
      </c>
      <c r="B23365" t="s">
        <v>1236</v>
      </c>
      <c r="C23365">
        <v>14</v>
      </c>
      <c r="D23365" t="s">
        <v>834</v>
      </c>
      <c r="E23365" t="s">
        <v>833</v>
      </c>
      <c r="F23365" t="s">
        <v>140</v>
      </c>
      <c r="G23365" t="s">
        <v>140</v>
      </c>
    </row>
    <row r="23366" spans="1:7" x14ac:dyDescent="0.35">
      <c r="A23366" t="s">
        <v>15</v>
      </c>
      <c r="B23366" t="s">
        <v>1234</v>
      </c>
      <c r="C23366">
        <v>58</v>
      </c>
      <c r="D23366" t="s">
        <v>68</v>
      </c>
      <c r="E23366" t="s">
        <v>83</v>
      </c>
      <c r="F23366" t="s">
        <v>1058</v>
      </c>
      <c r="G23366" t="s">
        <v>140</v>
      </c>
    </row>
    <row r="23367" spans="1:7" x14ac:dyDescent="0.35">
      <c r="A23367" t="s">
        <v>15</v>
      </c>
      <c r="B23367" t="s">
        <v>1235</v>
      </c>
      <c r="C23367">
        <v>137</v>
      </c>
      <c r="D23367" t="s">
        <v>636</v>
      </c>
      <c r="E23367" t="s">
        <v>383</v>
      </c>
      <c r="F23367" t="s">
        <v>954</v>
      </c>
      <c r="G23367" t="s">
        <v>140</v>
      </c>
    </row>
    <row r="23368" spans="1:7" x14ac:dyDescent="0.35">
      <c r="A23368" t="s">
        <v>16</v>
      </c>
      <c r="B23368" t="s">
        <v>1236</v>
      </c>
      <c r="C23368">
        <v>10</v>
      </c>
      <c r="D23368" t="s">
        <v>464</v>
      </c>
      <c r="E23368" t="s">
        <v>463</v>
      </c>
      <c r="F23368" t="s">
        <v>140</v>
      </c>
      <c r="G23368" t="s">
        <v>140</v>
      </c>
    </row>
    <row r="23369" spans="1:7" x14ac:dyDescent="0.35">
      <c r="A23369" t="s">
        <v>16</v>
      </c>
      <c r="B23369" t="s">
        <v>1234</v>
      </c>
      <c r="C23369">
        <v>57</v>
      </c>
      <c r="D23369" t="s">
        <v>415</v>
      </c>
      <c r="E23369" t="s">
        <v>667</v>
      </c>
      <c r="F23369" t="s">
        <v>140</v>
      </c>
      <c r="G23369" t="s">
        <v>1051</v>
      </c>
    </row>
    <row r="23370" spans="1:7" x14ac:dyDescent="0.35">
      <c r="A23370" t="s">
        <v>16</v>
      </c>
      <c r="B23370" t="s">
        <v>1235</v>
      </c>
      <c r="C23370">
        <v>195</v>
      </c>
      <c r="D23370" t="s">
        <v>783</v>
      </c>
      <c r="E23370" t="s">
        <v>900</v>
      </c>
      <c r="F23370" t="s">
        <v>1009</v>
      </c>
      <c r="G23370" t="s">
        <v>140</v>
      </c>
    </row>
    <row r="23371" spans="1:7" x14ac:dyDescent="0.35">
      <c r="A23371" t="s">
        <v>17</v>
      </c>
      <c r="B23371" t="s">
        <v>1236</v>
      </c>
      <c r="C23371">
        <v>13</v>
      </c>
      <c r="D23371" t="s">
        <v>499</v>
      </c>
      <c r="E23371" t="s">
        <v>498</v>
      </c>
      <c r="F23371" t="s">
        <v>140</v>
      </c>
      <c r="G23371" t="s">
        <v>140</v>
      </c>
    </row>
    <row r="23372" spans="1:7" x14ac:dyDescent="0.35">
      <c r="A23372" t="s">
        <v>17</v>
      </c>
      <c r="B23372" t="s">
        <v>1234</v>
      </c>
      <c r="C23372">
        <v>83</v>
      </c>
      <c r="D23372" t="s">
        <v>549</v>
      </c>
      <c r="E23372" t="s">
        <v>550</v>
      </c>
      <c r="F23372" t="s">
        <v>140</v>
      </c>
      <c r="G23372" t="s">
        <v>140</v>
      </c>
    </row>
    <row r="23373" spans="1:7" x14ac:dyDescent="0.35">
      <c r="A23373" t="s">
        <v>17</v>
      </c>
      <c r="B23373" t="s">
        <v>1235</v>
      </c>
      <c r="C23373">
        <v>138</v>
      </c>
      <c r="D23373" t="s">
        <v>231</v>
      </c>
      <c r="E23373" t="s">
        <v>230</v>
      </c>
      <c r="F23373" t="s">
        <v>140</v>
      </c>
      <c r="G23373" t="s">
        <v>140</v>
      </c>
    </row>
    <row r="23374" spans="1:7" x14ac:dyDescent="0.35">
      <c r="A23374" t="s">
        <v>18</v>
      </c>
      <c r="B23374" t="s">
        <v>1236</v>
      </c>
      <c r="C23374">
        <v>12</v>
      </c>
      <c r="D23374" t="s">
        <v>183</v>
      </c>
      <c r="E23374" t="s">
        <v>182</v>
      </c>
      <c r="F23374" t="s">
        <v>140</v>
      </c>
      <c r="G23374" t="s">
        <v>140</v>
      </c>
    </row>
    <row r="23375" spans="1:7" x14ac:dyDescent="0.35">
      <c r="A23375" t="s">
        <v>18</v>
      </c>
      <c r="B23375" t="s">
        <v>1234</v>
      </c>
      <c r="C23375">
        <v>81</v>
      </c>
      <c r="D23375" t="s">
        <v>683</v>
      </c>
      <c r="E23375" t="s">
        <v>682</v>
      </c>
      <c r="F23375" t="s">
        <v>140</v>
      </c>
      <c r="G23375" t="s">
        <v>140</v>
      </c>
    </row>
    <row r="23376" spans="1:7" x14ac:dyDescent="0.35">
      <c r="A23376" t="s">
        <v>18</v>
      </c>
      <c r="B23376" t="s">
        <v>1235</v>
      </c>
      <c r="C23376">
        <v>104</v>
      </c>
      <c r="D23376" t="s">
        <v>48</v>
      </c>
      <c r="E23376" t="s">
        <v>700</v>
      </c>
      <c r="F23376" t="s">
        <v>1009</v>
      </c>
      <c r="G23376" t="s">
        <v>140</v>
      </c>
    </row>
    <row r="23377" spans="1:7" x14ac:dyDescent="0.35">
      <c r="A23377" t="s">
        <v>19</v>
      </c>
      <c r="B23377" t="s">
        <v>1236</v>
      </c>
      <c r="C23377">
        <v>14</v>
      </c>
      <c r="D23377" t="s">
        <v>765</v>
      </c>
      <c r="E23377" t="s">
        <v>764</v>
      </c>
      <c r="F23377" t="s">
        <v>140</v>
      </c>
      <c r="G23377" t="s">
        <v>140</v>
      </c>
    </row>
    <row r="23378" spans="1:7" x14ac:dyDescent="0.35">
      <c r="A23378" t="s">
        <v>19</v>
      </c>
      <c r="B23378" t="s">
        <v>1234</v>
      </c>
      <c r="C23378">
        <v>58</v>
      </c>
      <c r="D23378" t="s">
        <v>649</v>
      </c>
      <c r="E23378" t="s">
        <v>650</v>
      </c>
      <c r="F23378" t="s">
        <v>140</v>
      </c>
      <c r="G23378" t="s">
        <v>140</v>
      </c>
    </row>
    <row r="23379" spans="1:7" x14ac:dyDescent="0.35">
      <c r="A23379" t="s">
        <v>19</v>
      </c>
      <c r="B23379" t="s">
        <v>1235</v>
      </c>
      <c r="C23379">
        <v>153</v>
      </c>
      <c r="D23379" t="s">
        <v>600</v>
      </c>
      <c r="E23379" t="s">
        <v>292</v>
      </c>
      <c r="F23379" t="s">
        <v>1014</v>
      </c>
      <c r="G23379" t="s">
        <v>140</v>
      </c>
    </row>
    <row r="23380" spans="1:7" x14ac:dyDescent="0.35">
      <c r="A23380" t="s">
        <v>20</v>
      </c>
      <c r="B23380" t="s">
        <v>1236</v>
      </c>
      <c r="C23380">
        <v>28</v>
      </c>
      <c r="D23380" t="s">
        <v>402</v>
      </c>
      <c r="E23380" t="s">
        <v>403</v>
      </c>
      <c r="F23380" t="s">
        <v>140</v>
      </c>
      <c r="G23380" t="s">
        <v>140</v>
      </c>
    </row>
    <row r="23381" spans="1:7" x14ac:dyDescent="0.35">
      <c r="A23381" t="s">
        <v>20</v>
      </c>
      <c r="B23381" t="s">
        <v>1234</v>
      </c>
      <c r="C23381">
        <v>56</v>
      </c>
      <c r="D23381" t="s">
        <v>1015</v>
      </c>
      <c r="E23381" t="s">
        <v>677</v>
      </c>
      <c r="F23381" t="s">
        <v>1054</v>
      </c>
      <c r="G23381" t="s">
        <v>140</v>
      </c>
    </row>
    <row r="23382" spans="1:7" x14ac:dyDescent="0.35">
      <c r="A23382" t="s">
        <v>20</v>
      </c>
      <c r="B23382" t="s">
        <v>1235</v>
      </c>
      <c r="C23382">
        <v>165</v>
      </c>
      <c r="D23382" t="s">
        <v>693</v>
      </c>
      <c r="E23382" t="s">
        <v>692</v>
      </c>
      <c r="F23382" t="s">
        <v>140</v>
      </c>
      <c r="G23382" t="s">
        <v>140</v>
      </c>
    </row>
    <row r="23383" spans="1:7" x14ac:dyDescent="0.35">
      <c r="A23383" t="s">
        <v>21</v>
      </c>
      <c r="B23383" t="s">
        <v>1236</v>
      </c>
      <c r="C23383">
        <v>40</v>
      </c>
      <c r="D23383" t="s">
        <v>615</v>
      </c>
      <c r="E23383" t="s">
        <v>616</v>
      </c>
      <c r="F23383" t="s">
        <v>140</v>
      </c>
      <c r="G23383" t="s">
        <v>140</v>
      </c>
    </row>
    <row r="23384" spans="1:7" x14ac:dyDescent="0.35">
      <c r="A23384" t="s">
        <v>21</v>
      </c>
      <c r="B23384" t="s">
        <v>1234</v>
      </c>
      <c r="C23384">
        <v>34</v>
      </c>
      <c r="D23384" t="s">
        <v>637</v>
      </c>
      <c r="E23384" t="s">
        <v>636</v>
      </c>
      <c r="F23384" t="s">
        <v>140</v>
      </c>
      <c r="G23384" t="s">
        <v>140</v>
      </c>
    </row>
    <row r="23385" spans="1:7" x14ac:dyDescent="0.35">
      <c r="A23385" t="s">
        <v>21</v>
      </c>
      <c r="B23385" t="s">
        <v>1235</v>
      </c>
      <c r="C23385">
        <v>139</v>
      </c>
      <c r="D23385" t="s">
        <v>486</v>
      </c>
      <c r="E23385" t="s">
        <v>629</v>
      </c>
      <c r="F23385" t="s">
        <v>1014</v>
      </c>
      <c r="G23385" t="s">
        <v>140</v>
      </c>
    </row>
    <row r="23386" spans="1:7" x14ac:dyDescent="0.35">
      <c r="A23386" t="s">
        <v>22</v>
      </c>
      <c r="B23386" t="s">
        <v>1236</v>
      </c>
      <c r="C23386">
        <v>18</v>
      </c>
      <c r="D23386" t="s">
        <v>218</v>
      </c>
      <c r="E23386" t="s">
        <v>217</v>
      </c>
      <c r="F23386" t="s">
        <v>140</v>
      </c>
      <c r="G23386" t="s">
        <v>140</v>
      </c>
    </row>
    <row r="23387" spans="1:7" x14ac:dyDescent="0.35">
      <c r="A23387" t="s">
        <v>22</v>
      </c>
      <c r="B23387" t="s">
        <v>1234</v>
      </c>
      <c r="C23387">
        <v>65</v>
      </c>
      <c r="D23387" t="s">
        <v>457</v>
      </c>
      <c r="E23387" t="s">
        <v>603</v>
      </c>
      <c r="F23387" t="s">
        <v>140</v>
      </c>
      <c r="G23387" t="s">
        <v>140</v>
      </c>
    </row>
    <row r="23388" spans="1:7" x14ac:dyDescent="0.35">
      <c r="A23388" t="s">
        <v>22</v>
      </c>
      <c r="B23388" t="s">
        <v>1235</v>
      </c>
      <c r="C23388">
        <v>130</v>
      </c>
      <c r="D23388" t="s">
        <v>439</v>
      </c>
      <c r="E23388" t="s">
        <v>782</v>
      </c>
      <c r="F23388" t="s">
        <v>1017</v>
      </c>
      <c r="G23388" t="s">
        <v>140</v>
      </c>
    </row>
    <row r="23389" spans="1:7" x14ac:dyDescent="0.35">
      <c r="A23389" t="s">
        <v>23</v>
      </c>
      <c r="B23389" t="s">
        <v>1236</v>
      </c>
      <c r="C23389">
        <v>31</v>
      </c>
      <c r="D23389" t="s">
        <v>562</v>
      </c>
      <c r="E23389" t="s">
        <v>66</v>
      </c>
      <c r="F23389" t="s">
        <v>140</v>
      </c>
      <c r="G23389" t="s">
        <v>875</v>
      </c>
    </row>
    <row r="23390" spans="1:7" x14ac:dyDescent="0.35">
      <c r="A23390" t="s">
        <v>23</v>
      </c>
      <c r="B23390" t="s">
        <v>1234</v>
      </c>
      <c r="C23390">
        <v>78</v>
      </c>
      <c r="D23390" t="s">
        <v>652</v>
      </c>
      <c r="E23390" t="s">
        <v>651</v>
      </c>
      <c r="F23390" t="s">
        <v>140</v>
      </c>
      <c r="G23390" t="s">
        <v>140</v>
      </c>
    </row>
    <row r="23391" spans="1:7" x14ac:dyDescent="0.35">
      <c r="A23391" t="s">
        <v>23</v>
      </c>
      <c r="B23391" t="s">
        <v>1235</v>
      </c>
      <c r="C23391">
        <v>94</v>
      </c>
      <c r="D23391" t="s">
        <v>398</v>
      </c>
      <c r="E23391" t="s">
        <v>594</v>
      </c>
      <c r="F23391" t="s">
        <v>950</v>
      </c>
      <c r="G23391" t="s">
        <v>140</v>
      </c>
    </row>
    <row r="23392" spans="1:7" x14ac:dyDescent="0.35">
      <c r="A23392" t="s">
        <v>24</v>
      </c>
      <c r="B23392" t="s">
        <v>1236</v>
      </c>
      <c r="C23392">
        <v>17</v>
      </c>
      <c r="D23392" t="s">
        <v>743</v>
      </c>
      <c r="E23392" t="s">
        <v>744</v>
      </c>
      <c r="F23392" t="s">
        <v>140</v>
      </c>
      <c r="G23392" t="s">
        <v>140</v>
      </c>
    </row>
    <row r="23393" spans="1:7" x14ac:dyDescent="0.35">
      <c r="A23393" t="s">
        <v>24</v>
      </c>
      <c r="B23393" t="s">
        <v>1234</v>
      </c>
      <c r="C23393">
        <v>70</v>
      </c>
      <c r="D23393" t="s">
        <v>607</v>
      </c>
      <c r="E23393" t="s">
        <v>710</v>
      </c>
      <c r="F23393" t="s">
        <v>1008</v>
      </c>
      <c r="G23393" t="s">
        <v>140</v>
      </c>
    </row>
    <row r="23394" spans="1:7" x14ac:dyDescent="0.35">
      <c r="A23394" t="s">
        <v>24</v>
      </c>
      <c r="B23394" t="s">
        <v>1235</v>
      </c>
      <c r="C23394">
        <v>175</v>
      </c>
      <c r="D23394" t="s">
        <v>884</v>
      </c>
      <c r="E23394" t="s">
        <v>634</v>
      </c>
      <c r="F23394" t="s">
        <v>1063</v>
      </c>
      <c r="G23394" t="s">
        <v>1054</v>
      </c>
    </row>
    <row r="23395" spans="1:7" x14ac:dyDescent="0.35">
      <c r="A23395" t="s">
        <v>25</v>
      </c>
      <c r="B23395" t="s">
        <v>1236</v>
      </c>
      <c r="C23395">
        <v>15</v>
      </c>
      <c r="D23395" t="s">
        <v>425</v>
      </c>
      <c r="E23395" t="s">
        <v>424</v>
      </c>
      <c r="F23395" t="s">
        <v>140</v>
      </c>
      <c r="G23395" t="s">
        <v>140</v>
      </c>
    </row>
    <row r="23396" spans="1:7" x14ac:dyDescent="0.35">
      <c r="A23396" t="s">
        <v>25</v>
      </c>
      <c r="B23396" t="s">
        <v>1234</v>
      </c>
      <c r="C23396">
        <v>73</v>
      </c>
      <c r="D23396" t="s">
        <v>567</v>
      </c>
      <c r="E23396" t="s">
        <v>752</v>
      </c>
      <c r="F23396" t="s">
        <v>1063</v>
      </c>
      <c r="G23396" t="s">
        <v>140</v>
      </c>
    </row>
    <row r="23397" spans="1:7" x14ac:dyDescent="0.35">
      <c r="A23397" t="s">
        <v>25</v>
      </c>
      <c r="B23397" t="s">
        <v>1235</v>
      </c>
      <c r="C23397">
        <v>173</v>
      </c>
      <c r="D23397" t="s">
        <v>357</v>
      </c>
      <c r="E23397" t="s">
        <v>159</v>
      </c>
      <c r="F23397" t="s">
        <v>1073</v>
      </c>
      <c r="G23397" t="s">
        <v>140</v>
      </c>
    </row>
    <row r="23398" spans="1:7" x14ac:dyDescent="0.35">
      <c r="A23398" t="s">
        <v>26</v>
      </c>
      <c r="B23398" t="s">
        <v>1236</v>
      </c>
      <c r="C23398">
        <v>18</v>
      </c>
      <c r="D23398" t="s">
        <v>508</v>
      </c>
      <c r="E23398" t="s">
        <v>509</v>
      </c>
      <c r="F23398" t="s">
        <v>140</v>
      </c>
      <c r="G23398" t="s">
        <v>140</v>
      </c>
    </row>
    <row r="23399" spans="1:7" x14ac:dyDescent="0.35">
      <c r="A23399" t="s">
        <v>26</v>
      </c>
      <c r="B23399" t="s">
        <v>1234</v>
      </c>
      <c r="C23399">
        <v>88</v>
      </c>
      <c r="D23399" t="s">
        <v>821</v>
      </c>
      <c r="E23399" t="s">
        <v>550</v>
      </c>
      <c r="F23399" t="s">
        <v>1098</v>
      </c>
      <c r="G23399" t="s">
        <v>140</v>
      </c>
    </row>
    <row r="23400" spans="1:7" x14ac:dyDescent="0.35">
      <c r="A23400" t="s">
        <v>26</v>
      </c>
      <c r="B23400" t="s">
        <v>1235</v>
      </c>
      <c r="C23400">
        <v>147</v>
      </c>
      <c r="D23400" t="s">
        <v>430</v>
      </c>
      <c r="E23400" t="s">
        <v>431</v>
      </c>
      <c r="F23400" t="s">
        <v>140</v>
      </c>
      <c r="G23400" t="s">
        <v>140</v>
      </c>
    </row>
    <row r="23401" spans="1:7" x14ac:dyDescent="0.35">
      <c r="A23401" t="s">
        <v>27</v>
      </c>
      <c r="B23401" t="s">
        <v>1236</v>
      </c>
      <c r="C23401">
        <v>21</v>
      </c>
      <c r="D23401" t="s">
        <v>735</v>
      </c>
      <c r="E23401" t="s">
        <v>734</v>
      </c>
      <c r="F23401" t="s">
        <v>140</v>
      </c>
      <c r="G23401" t="s">
        <v>140</v>
      </c>
    </row>
    <row r="23402" spans="1:7" x14ac:dyDescent="0.35">
      <c r="A23402" t="s">
        <v>27</v>
      </c>
      <c r="B23402" t="s">
        <v>1234</v>
      </c>
      <c r="C23402">
        <v>60</v>
      </c>
      <c r="D23402" t="s">
        <v>475</v>
      </c>
      <c r="E23402" t="s">
        <v>474</v>
      </c>
      <c r="F23402" t="s">
        <v>140</v>
      </c>
      <c r="G23402" t="s">
        <v>140</v>
      </c>
    </row>
    <row r="23403" spans="1:7" x14ac:dyDescent="0.35">
      <c r="A23403" t="s">
        <v>27</v>
      </c>
      <c r="B23403" t="s">
        <v>1235</v>
      </c>
      <c r="C23403">
        <v>207</v>
      </c>
      <c r="D23403" t="s">
        <v>503</v>
      </c>
      <c r="E23403" t="s">
        <v>159</v>
      </c>
      <c r="F23403" t="s">
        <v>1009</v>
      </c>
      <c r="G23403" t="s">
        <v>140</v>
      </c>
    </row>
    <row r="23404" spans="1:7" x14ac:dyDescent="0.35">
      <c r="A23404" t="s">
        <v>28</v>
      </c>
      <c r="B23404" t="s">
        <v>1236</v>
      </c>
      <c r="C23404">
        <v>19</v>
      </c>
      <c r="D23404" t="s">
        <v>506</v>
      </c>
      <c r="E23404" t="s">
        <v>507</v>
      </c>
      <c r="F23404" t="s">
        <v>140</v>
      </c>
      <c r="G23404" t="s">
        <v>140</v>
      </c>
    </row>
    <row r="23405" spans="1:7" x14ac:dyDescent="0.35">
      <c r="A23405" t="s">
        <v>28</v>
      </c>
      <c r="B23405" t="s">
        <v>1234</v>
      </c>
      <c r="C23405">
        <v>65</v>
      </c>
      <c r="D23405" t="s">
        <v>725</v>
      </c>
      <c r="E23405" t="s">
        <v>234</v>
      </c>
      <c r="F23405" t="s">
        <v>1012</v>
      </c>
      <c r="G23405" t="s">
        <v>140</v>
      </c>
    </row>
    <row r="23406" spans="1:7" x14ac:dyDescent="0.35">
      <c r="A23406" t="s">
        <v>28</v>
      </c>
      <c r="B23406" t="s">
        <v>1235</v>
      </c>
      <c r="C23406">
        <v>151</v>
      </c>
      <c r="D23406" t="s">
        <v>364</v>
      </c>
      <c r="E23406" t="s">
        <v>242</v>
      </c>
      <c r="F23406" t="s">
        <v>1013</v>
      </c>
      <c r="G23406" t="s">
        <v>140</v>
      </c>
    </row>
    <row r="23407" spans="1:7" x14ac:dyDescent="0.35">
      <c r="A23407" t="s">
        <v>29</v>
      </c>
      <c r="B23407" t="s">
        <v>1236</v>
      </c>
      <c r="C23407">
        <v>24</v>
      </c>
      <c r="D23407" t="s">
        <v>519</v>
      </c>
      <c r="E23407" t="s">
        <v>518</v>
      </c>
      <c r="F23407" t="s">
        <v>140</v>
      </c>
      <c r="G23407" t="s">
        <v>140</v>
      </c>
    </row>
    <row r="23408" spans="1:7" x14ac:dyDescent="0.35">
      <c r="A23408" t="s">
        <v>29</v>
      </c>
      <c r="B23408" t="s">
        <v>1234</v>
      </c>
      <c r="C23408">
        <v>72</v>
      </c>
      <c r="D23408" t="s">
        <v>78</v>
      </c>
      <c r="E23408" t="s">
        <v>965</v>
      </c>
      <c r="F23408" t="s">
        <v>1060</v>
      </c>
      <c r="G23408" t="s">
        <v>140</v>
      </c>
    </row>
    <row r="23409" spans="1:7" x14ac:dyDescent="0.35">
      <c r="A23409" t="s">
        <v>29</v>
      </c>
      <c r="B23409" t="s">
        <v>1235</v>
      </c>
      <c r="C23409">
        <v>202</v>
      </c>
      <c r="D23409" t="s">
        <v>979</v>
      </c>
      <c r="E23409" t="s">
        <v>808</v>
      </c>
      <c r="F23409" t="s">
        <v>1019</v>
      </c>
      <c r="G23409" t="s">
        <v>1063</v>
      </c>
    </row>
    <row r="23410" spans="1:7" x14ac:dyDescent="0.35">
      <c r="A23410" t="s">
        <v>30</v>
      </c>
      <c r="B23410" t="s">
        <v>1236</v>
      </c>
      <c r="C23410">
        <v>23</v>
      </c>
      <c r="D23410" t="s">
        <v>150</v>
      </c>
      <c r="E23410" t="s">
        <v>149</v>
      </c>
      <c r="F23410" t="s">
        <v>140</v>
      </c>
      <c r="G23410" t="s">
        <v>140</v>
      </c>
    </row>
    <row r="23411" spans="1:7" x14ac:dyDescent="0.35">
      <c r="A23411" t="s">
        <v>30</v>
      </c>
      <c r="B23411" t="s">
        <v>1234</v>
      </c>
      <c r="C23411">
        <v>58</v>
      </c>
      <c r="D23411" t="s">
        <v>482</v>
      </c>
      <c r="E23411" t="s">
        <v>483</v>
      </c>
      <c r="F23411" t="s">
        <v>140</v>
      </c>
      <c r="G23411" t="s">
        <v>140</v>
      </c>
    </row>
    <row r="23412" spans="1:7" x14ac:dyDescent="0.35">
      <c r="A23412" t="s">
        <v>30</v>
      </c>
      <c r="B23412" t="s">
        <v>1235</v>
      </c>
      <c r="C23412">
        <v>162</v>
      </c>
      <c r="D23412" t="s">
        <v>842</v>
      </c>
      <c r="E23412" t="s">
        <v>165</v>
      </c>
      <c r="F23412" t="s">
        <v>1016</v>
      </c>
      <c r="G23412" t="s">
        <v>140</v>
      </c>
    </row>
    <row r="23413" spans="1:7" x14ac:dyDescent="0.35">
      <c r="A23413" t="s">
        <v>31</v>
      </c>
      <c r="B23413" t="s">
        <v>1236</v>
      </c>
      <c r="C23413">
        <v>18</v>
      </c>
      <c r="D23413" t="s">
        <v>291</v>
      </c>
      <c r="E23413" t="s">
        <v>533</v>
      </c>
      <c r="F23413" t="s">
        <v>140</v>
      </c>
      <c r="G23413" t="s">
        <v>140</v>
      </c>
    </row>
    <row r="23414" spans="1:7" x14ac:dyDescent="0.35">
      <c r="A23414" t="s">
        <v>31</v>
      </c>
      <c r="B23414" t="s">
        <v>1234</v>
      </c>
      <c r="C23414">
        <v>86</v>
      </c>
      <c r="D23414" t="s">
        <v>267</v>
      </c>
      <c r="E23414" t="s">
        <v>266</v>
      </c>
      <c r="F23414" t="s">
        <v>140</v>
      </c>
      <c r="G23414" t="s">
        <v>140</v>
      </c>
    </row>
    <row r="23415" spans="1:7" x14ac:dyDescent="0.35">
      <c r="A23415" t="s">
        <v>31</v>
      </c>
      <c r="B23415" t="s">
        <v>1235</v>
      </c>
      <c r="C23415">
        <v>83</v>
      </c>
      <c r="D23415" t="s">
        <v>907</v>
      </c>
      <c r="E23415" t="s">
        <v>908</v>
      </c>
      <c r="F23415" t="s">
        <v>140</v>
      </c>
      <c r="G23415" t="s">
        <v>140</v>
      </c>
    </row>
    <row r="23416" spans="1:7" x14ac:dyDescent="0.35">
      <c r="A23416" t="s">
        <v>32</v>
      </c>
      <c r="B23416" t="s">
        <v>1236</v>
      </c>
      <c r="C23416">
        <v>494</v>
      </c>
      <c r="D23416" t="s">
        <v>248</v>
      </c>
      <c r="E23416" t="s">
        <v>482</v>
      </c>
      <c r="F23416" t="s">
        <v>140</v>
      </c>
      <c r="G23416" t="s">
        <v>1009</v>
      </c>
    </row>
    <row r="23417" spans="1:7" x14ac:dyDescent="0.35">
      <c r="A23417" t="s">
        <v>32</v>
      </c>
      <c r="B23417" t="s">
        <v>1234</v>
      </c>
      <c r="C23417">
        <v>1618</v>
      </c>
      <c r="D23417" t="s">
        <v>632</v>
      </c>
      <c r="E23417" t="s">
        <v>240</v>
      </c>
      <c r="F23417" t="s">
        <v>1014</v>
      </c>
      <c r="G23417" t="s">
        <v>1008</v>
      </c>
    </row>
    <row r="23418" spans="1:7" x14ac:dyDescent="0.35">
      <c r="A23418" t="s">
        <v>32</v>
      </c>
      <c r="B23418" t="s">
        <v>1235</v>
      </c>
      <c r="C23418">
        <v>3455</v>
      </c>
      <c r="D23418" t="s">
        <v>683</v>
      </c>
      <c r="E23418" t="s">
        <v>212</v>
      </c>
      <c r="F23418" t="s">
        <v>775</v>
      </c>
      <c r="G23418" t="s">
        <v>1022</v>
      </c>
    </row>
    <row r="23420" spans="1:7" x14ac:dyDescent="0.35">
      <c r="A23420" t="s">
        <v>2047</v>
      </c>
    </row>
    <row r="23421" spans="1:7" x14ac:dyDescent="0.35">
      <c r="A23421" t="s">
        <v>2</v>
      </c>
      <c r="B23421" t="s">
        <v>2013</v>
      </c>
      <c r="C23421" t="s">
        <v>3</v>
      </c>
      <c r="D23421" t="s">
        <v>85</v>
      </c>
      <c r="E23421" t="s">
        <v>86</v>
      </c>
      <c r="F23421" t="s">
        <v>1133</v>
      </c>
      <c r="G23421" t="s">
        <v>136</v>
      </c>
    </row>
    <row r="23422" spans="1:7" x14ac:dyDescent="0.35">
      <c r="A23422" t="s">
        <v>8</v>
      </c>
      <c r="B23422" t="s">
        <v>2014</v>
      </c>
      <c r="C23422">
        <v>81</v>
      </c>
      <c r="D23422" t="s">
        <v>878</v>
      </c>
      <c r="E23422" t="s">
        <v>408</v>
      </c>
      <c r="F23422" t="s">
        <v>140</v>
      </c>
      <c r="G23422" t="s">
        <v>1009</v>
      </c>
    </row>
    <row r="23423" spans="1:7" x14ac:dyDescent="0.35">
      <c r="A23423" t="s">
        <v>8</v>
      </c>
      <c r="B23423" t="s">
        <v>2015</v>
      </c>
      <c r="C23423">
        <v>127</v>
      </c>
      <c r="D23423" t="s">
        <v>215</v>
      </c>
      <c r="E23423" t="s">
        <v>214</v>
      </c>
      <c r="F23423" t="s">
        <v>140</v>
      </c>
      <c r="G23423" t="s">
        <v>140</v>
      </c>
    </row>
    <row r="23424" spans="1:7" x14ac:dyDescent="0.35">
      <c r="A23424" t="s">
        <v>8</v>
      </c>
      <c r="B23424" t="s">
        <v>339</v>
      </c>
      <c r="C23424">
        <v>1</v>
      </c>
      <c r="D23424" t="s">
        <v>140</v>
      </c>
      <c r="E23424" t="s">
        <v>177</v>
      </c>
      <c r="F23424" t="s">
        <v>140</v>
      </c>
      <c r="G23424" t="s">
        <v>140</v>
      </c>
    </row>
    <row r="23425" spans="1:7" x14ac:dyDescent="0.35">
      <c r="A23425" t="s">
        <v>9</v>
      </c>
      <c r="B23425" t="s">
        <v>2014</v>
      </c>
      <c r="C23425">
        <v>93</v>
      </c>
      <c r="D23425" t="s">
        <v>815</v>
      </c>
      <c r="E23425" t="s">
        <v>965</v>
      </c>
      <c r="F23425" t="s">
        <v>1013</v>
      </c>
      <c r="G23425" t="s">
        <v>140</v>
      </c>
    </row>
    <row r="23426" spans="1:7" x14ac:dyDescent="0.35">
      <c r="A23426" t="s">
        <v>9</v>
      </c>
      <c r="B23426" t="s">
        <v>2015</v>
      </c>
      <c r="C23426">
        <v>173</v>
      </c>
      <c r="D23426" t="s">
        <v>487</v>
      </c>
      <c r="E23426" t="s">
        <v>579</v>
      </c>
      <c r="F23426" t="s">
        <v>140</v>
      </c>
      <c r="G23426" t="s">
        <v>1014</v>
      </c>
    </row>
    <row r="23427" spans="1:7" x14ac:dyDescent="0.35">
      <c r="A23427" t="s">
        <v>10</v>
      </c>
      <c r="B23427" t="s">
        <v>2014</v>
      </c>
      <c r="C23427">
        <v>71</v>
      </c>
      <c r="D23427" t="s">
        <v>981</v>
      </c>
      <c r="E23427" t="s">
        <v>55</v>
      </c>
      <c r="F23427" t="s">
        <v>1068</v>
      </c>
      <c r="G23427" t="s">
        <v>140</v>
      </c>
    </row>
    <row r="23428" spans="1:7" x14ac:dyDescent="0.35">
      <c r="A23428" t="s">
        <v>10</v>
      </c>
      <c r="B23428" t="s">
        <v>2015</v>
      </c>
      <c r="C23428">
        <v>128</v>
      </c>
      <c r="D23428" t="s">
        <v>306</v>
      </c>
      <c r="E23428" t="s">
        <v>296</v>
      </c>
      <c r="F23428" t="s">
        <v>775</v>
      </c>
      <c r="G23428" t="s">
        <v>140</v>
      </c>
    </row>
    <row r="23429" spans="1:7" x14ac:dyDescent="0.35">
      <c r="A23429" t="s">
        <v>10</v>
      </c>
      <c r="B23429" t="s">
        <v>339</v>
      </c>
      <c r="C23429">
        <v>4</v>
      </c>
      <c r="D23429" t="s">
        <v>493</v>
      </c>
      <c r="E23429" t="s">
        <v>492</v>
      </c>
      <c r="F23429" t="s">
        <v>140</v>
      </c>
      <c r="G23429" t="s">
        <v>140</v>
      </c>
    </row>
    <row r="23430" spans="1:7" x14ac:dyDescent="0.35">
      <c r="A23430" t="s">
        <v>11</v>
      </c>
      <c r="B23430" t="s">
        <v>2014</v>
      </c>
      <c r="C23430">
        <v>87</v>
      </c>
      <c r="D23430" t="s">
        <v>357</v>
      </c>
      <c r="E23430" t="s">
        <v>594</v>
      </c>
      <c r="F23430" t="s">
        <v>1054</v>
      </c>
      <c r="G23430" t="s">
        <v>140</v>
      </c>
    </row>
    <row r="23431" spans="1:7" x14ac:dyDescent="0.35">
      <c r="A23431" t="s">
        <v>11</v>
      </c>
      <c r="B23431" t="s">
        <v>2015</v>
      </c>
      <c r="C23431">
        <v>171</v>
      </c>
      <c r="D23431" t="s">
        <v>272</v>
      </c>
      <c r="E23431" t="s">
        <v>273</v>
      </c>
      <c r="F23431" t="s">
        <v>140</v>
      </c>
      <c r="G23431" t="s">
        <v>140</v>
      </c>
    </row>
    <row r="23432" spans="1:7" x14ac:dyDescent="0.35">
      <c r="A23432" t="s">
        <v>11</v>
      </c>
      <c r="B23432" t="s">
        <v>339</v>
      </c>
      <c r="C23432">
        <v>5</v>
      </c>
      <c r="D23432" t="s">
        <v>233</v>
      </c>
      <c r="E23432" t="s">
        <v>234</v>
      </c>
      <c r="F23432" t="s">
        <v>140</v>
      </c>
      <c r="G23432" t="s">
        <v>140</v>
      </c>
    </row>
    <row r="23433" spans="1:7" x14ac:dyDescent="0.35">
      <c r="A23433" t="s">
        <v>12</v>
      </c>
      <c r="B23433" t="s">
        <v>2014</v>
      </c>
      <c r="C23433">
        <v>74</v>
      </c>
      <c r="D23433" t="s">
        <v>560</v>
      </c>
      <c r="E23433" t="s">
        <v>559</v>
      </c>
      <c r="F23433" t="s">
        <v>140</v>
      </c>
      <c r="G23433" t="s">
        <v>140</v>
      </c>
    </row>
    <row r="23434" spans="1:7" x14ac:dyDescent="0.35">
      <c r="A23434" t="s">
        <v>12</v>
      </c>
      <c r="B23434" t="s">
        <v>2015</v>
      </c>
      <c r="C23434">
        <v>151</v>
      </c>
      <c r="D23434" t="s">
        <v>218</v>
      </c>
      <c r="E23434" t="s">
        <v>637</v>
      </c>
      <c r="F23434" t="s">
        <v>140</v>
      </c>
      <c r="G23434" t="s">
        <v>1063</v>
      </c>
    </row>
    <row r="23435" spans="1:7" x14ac:dyDescent="0.35">
      <c r="A23435" t="s">
        <v>12</v>
      </c>
      <c r="B23435" t="s">
        <v>339</v>
      </c>
      <c r="C23435">
        <v>1</v>
      </c>
      <c r="D23435" t="s">
        <v>140</v>
      </c>
      <c r="E23435" t="s">
        <v>177</v>
      </c>
      <c r="F23435" t="s">
        <v>140</v>
      </c>
      <c r="G23435" t="s">
        <v>140</v>
      </c>
    </row>
    <row r="23436" spans="1:7" x14ac:dyDescent="0.35">
      <c r="A23436" t="s">
        <v>13</v>
      </c>
      <c r="B23436" t="s">
        <v>2014</v>
      </c>
      <c r="C23436">
        <v>69</v>
      </c>
      <c r="D23436" t="s">
        <v>160</v>
      </c>
      <c r="E23436" t="s">
        <v>599</v>
      </c>
      <c r="F23436" t="s">
        <v>1066</v>
      </c>
      <c r="G23436" t="s">
        <v>140</v>
      </c>
    </row>
    <row r="23437" spans="1:7" x14ac:dyDescent="0.35">
      <c r="A23437" t="s">
        <v>13</v>
      </c>
      <c r="B23437" t="s">
        <v>2015</v>
      </c>
      <c r="C23437">
        <v>88</v>
      </c>
      <c r="D23437" t="s">
        <v>672</v>
      </c>
      <c r="E23437" t="s">
        <v>673</v>
      </c>
      <c r="F23437" t="s">
        <v>140</v>
      </c>
      <c r="G23437" t="s">
        <v>140</v>
      </c>
    </row>
    <row r="23438" spans="1:7" x14ac:dyDescent="0.35">
      <c r="A23438" t="s">
        <v>13</v>
      </c>
      <c r="B23438" t="s">
        <v>339</v>
      </c>
      <c r="C23438">
        <v>1</v>
      </c>
      <c r="D23438" t="s">
        <v>177</v>
      </c>
      <c r="E23438" t="s">
        <v>140</v>
      </c>
      <c r="F23438" t="s">
        <v>140</v>
      </c>
      <c r="G23438" t="s">
        <v>140</v>
      </c>
    </row>
    <row r="23439" spans="1:7" x14ac:dyDescent="0.35">
      <c r="A23439" t="s">
        <v>14</v>
      </c>
      <c r="B23439" t="s">
        <v>2014</v>
      </c>
      <c r="C23439">
        <v>83</v>
      </c>
      <c r="D23439" t="s">
        <v>239</v>
      </c>
      <c r="E23439" t="s">
        <v>385</v>
      </c>
      <c r="F23439" t="s">
        <v>1098</v>
      </c>
      <c r="G23439" t="s">
        <v>140</v>
      </c>
    </row>
    <row r="23440" spans="1:7" x14ac:dyDescent="0.35">
      <c r="A23440" t="s">
        <v>14</v>
      </c>
      <c r="B23440" t="s">
        <v>2015</v>
      </c>
      <c r="C23440">
        <v>123</v>
      </c>
      <c r="D23440" t="s">
        <v>453</v>
      </c>
      <c r="E23440" t="s">
        <v>486</v>
      </c>
      <c r="F23440" t="s">
        <v>1063</v>
      </c>
      <c r="G23440" t="s">
        <v>140</v>
      </c>
    </row>
    <row r="23441" spans="1:7" x14ac:dyDescent="0.35">
      <c r="A23441" t="s">
        <v>14</v>
      </c>
      <c r="B23441" t="s">
        <v>339</v>
      </c>
      <c r="C23441">
        <v>4</v>
      </c>
      <c r="D23441" t="s">
        <v>1079</v>
      </c>
      <c r="E23441" t="s">
        <v>970</v>
      </c>
      <c r="F23441" t="s">
        <v>140</v>
      </c>
      <c r="G23441" t="s">
        <v>140</v>
      </c>
    </row>
    <row r="23442" spans="1:7" x14ac:dyDescent="0.35">
      <c r="A23442" t="s">
        <v>15</v>
      </c>
      <c r="B23442" t="s">
        <v>2014</v>
      </c>
      <c r="C23442">
        <v>79</v>
      </c>
      <c r="D23442" t="s">
        <v>246</v>
      </c>
      <c r="E23442" t="s">
        <v>440</v>
      </c>
      <c r="F23442" t="s">
        <v>1047</v>
      </c>
      <c r="G23442" t="s">
        <v>140</v>
      </c>
    </row>
    <row r="23443" spans="1:7" x14ac:dyDescent="0.35">
      <c r="A23443" t="s">
        <v>15</v>
      </c>
      <c r="B23443" t="s">
        <v>2015</v>
      </c>
      <c r="C23443">
        <v>129</v>
      </c>
      <c r="D23443" t="s">
        <v>208</v>
      </c>
      <c r="E23443" t="s">
        <v>634</v>
      </c>
      <c r="F23443" t="s">
        <v>1013</v>
      </c>
      <c r="G23443" t="s">
        <v>140</v>
      </c>
    </row>
    <row r="23444" spans="1:7" x14ac:dyDescent="0.35">
      <c r="A23444" t="s">
        <v>15</v>
      </c>
      <c r="B23444" t="s">
        <v>339</v>
      </c>
      <c r="C23444">
        <v>1</v>
      </c>
      <c r="D23444" t="s">
        <v>140</v>
      </c>
      <c r="E23444" t="s">
        <v>177</v>
      </c>
      <c r="F23444" t="s">
        <v>140</v>
      </c>
      <c r="G23444" t="s">
        <v>140</v>
      </c>
    </row>
    <row r="23445" spans="1:7" x14ac:dyDescent="0.35">
      <c r="A23445" t="s">
        <v>16</v>
      </c>
      <c r="B23445" t="s">
        <v>2014</v>
      </c>
      <c r="C23445">
        <v>89</v>
      </c>
      <c r="D23445" t="s">
        <v>726</v>
      </c>
      <c r="E23445" t="s">
        <v>71</v>
      </c>
      <c r="F23445" t="s">
        <v>1019</v>
      </c>
      <c r="G23445" t="s">
        <v>1043</v>
      </c>
    </row>
    <row r="23446" spans="1:7" x14ac:dyDescent="0.35">
      <c r="A23446" t="s">
        <v>16</v>
      </c>
      <c r="B23446" t="s">
        <v>2015</v>
      </c>
      <c r="C23446">
        <v>169</v>
      </c>
      <c r="D23446" t="s">
        <v>78</v>
      </c>
      <c r="E23446" t="s">
        <v>79</v>
      </c>
      <c r="F23446" t="s">
        <v>140</v>
      </c>
      <c r="G23446" t="s">
        <v>140</v>
      </c>
    </row>
    <row r="23447" spans="1:7" x14ac:dyDescent="0.35">
      <c r="A23447" t="s">
        <v>16</v>
      </c>
      <c r="B23447" t="s">
        <v>339</v>
      </c>
      <c r="C23447">
        <v>4</v>
      </c>
      <c r="D23447" t="s">
        <v>714</v>
      </c>
      <c r="E23447" t="s">
        <v>715</v>
      </c>
      <c r="F23447" t="s">
        <v>140</v>
      </c>
      <c r="G23447" t="s">
        <v>140</v>
      </c>
    </row>
    <row r="23448" spans="1:7" x14ac:dyDescent="0.35">
      <c r="A23448" t="s">
        <v>17</v>
      </c>
      <c r="B23448" t="s">
        <v>2014</v>
      </c>
      <c r="C23448">
        <v>95</v>
      </c>
      <c r="D23448" t="s">
        <v>76</v>
      </c>
      <c r="E23448" t="s">
        <v>77</v>
      </c>
      <c r="F23448" t="s">
        <v>140</v>
      </c>
      <c r="G23448" t="s">
        <v>140</v>
      </c>
    </row>
    <row r="23449" spans="1:7" x14ac:dyDescent="0.35">
      <c r="A23449" t="s">
        <v>17</v>
      </c>
      <c r="B23449" t="s">
        <v>2015</v>
      </c>
      <c r="C23449">
        <v>136</v>
      </c>
      <c r="D23449" t="s">
        <v>352</v>
      </c>
      <c r="E23449" t="s">
        <v>353</v>
      </c>
      <c r="F23449" t="s">
        <v>140</v>
      </c>
      <c r="G23449" t="s">
        <v>140</v>
      </c>
    </row>
    <row r="23450" spans="1:7" x14ac:dyDescent="0.35">
      <c r="A23450" t="s">
        <v>17</v>
      </c>
      <c r="B23450" t="s">
        <v>339</v>
      </c>
      <c r="C23450">
        <v>3</v>
      </c>
      <c r="D23450" t="s">
        <v>549</v>
      </c>
      <c r="E23450" t="s">
        <v>550</v>
      </c>
      <c r="F23450" t="s">
        <v>140</v>
      </c>
      <c r="G23450" t="s">
        <v>140</v>
      </c>
    </row>
    <row r="23451" spans="1:7" x14ac:dyDescent="0.35">
      <c r="A23451" t="s">
        <v>18</v>
      </c>
      <c r="B23451" t="s">
        <v>2014</v>
      </c>
      <c r="C23451">
        <v>86</v>
      </c>
      <c r="D23451" t="s">
        <v>403</v>
      </c>
      <c r="E23451" t="s">
        <v>414</v>
      </c>
      <c r="F23451" t="s">
        <v>1012</v>
      </c>
      <c r="G23451" t="s">
        <v>140</v>
      </c>
    </row>
    <row r="23452" spans="1:7" x14ac:dyDescent="0.35">
      <c r="A23452" t="s">
        <v>18</v>
      </c>
      <c r="B23452" t="s">
        <v>2015</v>
      </c>
      <c r="C23452">
        <v>110</v>
      </c>
      <c r="D23452" t="s">
        <v>889</v>
      </c>
      <c r="E23452" t="s">
        <v>890</v>
      </c>
      <c r="F23452" t="s">
        <v>140</v>
      </c>
      <c r="G23452" t="s">
        <v>140</v>
      </c>
    </row>
    <row r="23453" spans="1:7" x14ac:dyDescent="0.35">
      <c r="A23453" t="s">
        <v>18</v>
      </c>
      <c r="B23453" t="s">
        <v>339</v>
      </c>
      <c r="C23453">
        <v>1</v>
      </c>
      <c r="D23453" t="s">
        <v>177</v>
      </c>
      <c r="E23453" t="s">
        <v>140</v>
      </c>
      <c r="F23453" t="s">
        <v>140</v>
      </c>
      <c r="G23453" t="s">
        <v>140</v>
      </c>
    </row>
    <row r="23454" spans="1:7" x14ac:dyDescent="0.35">
      <c r="A23454" t="s">
        <v>19</v>
      </c>
      <c r="B23454" t="s">
        <v>2014</v>
      </c>
      <c r="C23454">
        <v>98</v>
      </c>
      <c r="D23454" t="s">
        <v>424</v>
      </c>
      <c r="E23454" t="s">
        <v>802</v>
      </c>
      <c r="F23454" t="s">
        <v>1019</v>
      </c>
      <c r="G23454" t="s">
        <v>140</v>
      </c>
    </row>
    <row r="23455" spans="1:7" x14ac:dyDescent="0.35">
      <c r="A23455" t="s">
        <v>19</v>
      </c>
      <c r="B23455" t="s">
        <v>2015</v>
      </c>
      <c r="C23455">
        <v>124</v>
      </c>
      <c r="D23455" t="s">
        <v>205</v>
      </c>
      <c r="E23455" t="s">
        <v>206</v>
      </c>
      <c r="F23455" t="s">
        <v>140</v>
      </c>
      <c r="G23455" t="s">
        <v>140</v>
      </c>
    </row>
    <row r="23456" spans="1:7" x14ac:dyDescent="0.35">
      <c r="A23456" t="s">
        <v>19</v>
      </c>
      <c r="B23456" t="s">
        <v>339</v>
      </c>
      <c r="C23456">
        <v>3</v>
      </c>
      <c r="D23456" t="s">
        <v>439</v>
      </c>
      <c r="E23456" t="s">
        <v>440</v>
      </c>
      <c r="F23456" t="s">
        <v>140</v>
      </c>
      <c r="G23456" t="s">
        <v>140</v>
      </c>
    </row>
    <row r="23457" spans="1:7" x14ac:dyDescent="0.35">
      <c r="A23457" t="s">
        <v>20</v>
      </c>
      <c r="B23457" t="s">
        <v>2014</v>
      </c>
      <c r="C23457">
        <v>96</v>
      </c>
      <c r="D23457" t="s">
        <v>357</v>
      </c>
      <c r="E23457" t="s">
        <v>356</v>
      </c>
      <c r="F23457" t="s">
        <v>140</v>
      </c>
      <c r="G23457" t="s">
        <v>140</v>
      </c>
    </row>
    <row r="23458" spans="1:7" x14ac:dyDescent="0.35">
      <c r="A23458" t="s">
        <v>20</v>
      </c>
      <c r="B23458" t="s">
        <v>2015</v>
      </c>
      <c r="C23458">
        <v>152</v>
      </c>
      <c r="D23458" t="s">
        <v>607</v>
      </c>
      <c r="E23458" t="s">
        <v>541</v>
      </c>
      <c r="F23458" t="s">
        <v>1009</v>
      </c>
      <c r="G23458" t="s">
        <v>140</v>
      </c>
    </row>
    <row r="23459" spans="1:7" x14ac:dyDescent="0.35">
      <c r="A23459" t="s">
        <v>20</v>
      </c>
      <c r="B23459" t="s">
        <v>339</v>
      </c>
      <c r="C23459">
        <v>1</v>
      </c>
      <c r="D23459" t="s">
        <v>177</v>
      </c>
      <c r="E23459" t="s">
        <v>140</v>
      </c>
      <c r="F23459" t="s">
        <v>140</v>
      </c>
      <c r="G23459" t="s">
        <v>140</v>
      </c>
    </row>
    <row r="23460" spans="1:7" x14ac:dyDescent="0.35">
      <c r="A23460" t="s">
        <v>21</v>
      </c>
      <c r="B23460" t="s">
        <v>2014</v>
      </c>
      <c r="C23460">
        <v>63</v>
      </c>
      <c r="D23460" t="s">
        <v>331</v>
      </c>
      <c r="E23460" t="s">
        <v>332</v>
      </c>
      <c r="F23460" t="s">
        <v>140</v>
      </c>
      <c r="G23460" t="s">
        <v>140</v>
      </c>
    </row>
    <row r="23461" spans="1:7" x14ac:dyDescent="0.35">
      <c r="A23461" t="s">
        <v>21</v>
      </c>
      <c r="B23461" t="s">
        <v>2015</v>
      </c>
      <c r="C23461">
        <v>147</v>
      </c>
      <c r="D23461" t="s">
        <v>435</v>
      </c>
      <c r="E23461" t="s">
        <v>368</v>
      </c>
      <c r="F23461" t="s">
        <v>1014</v>
      </c>
      <c r="G23461" t="s">
        <v>140</v>
      </c>
    </row>
    <row r="23462" spans="1:7" x14ac:dyDescent="0.35">
      <c r="A23462" t="s">
        <v>21</v>
      </c>
      <c r="B23462" t="s">
        <v>339</v>
      </c>
      <c r="C23462">
        <v>3</v>
      </c>
      <c r="D23462" t="s">
        <v>140</v>
      </c>
      <c r="E23462" t="s">
        <v>177</v>
      </c>
      <c r="F23462" t="s">
        <v>140</v>
      </c>
      <c r="G23462" t="s">
        <v>140</v>
      </c>
    </row>
    <row r="23463" spans="1:7" x14ac:dyDescent="0.35">
      <c r="A23463" t="s">
        <v>22</v>
      </c>
      <c r="B23463" t="s">
        <v>2014</v>
      </c>
      <c r="C23463">
        <v>83</v>
      </c>
      <c r="D23463" t="s">
        <v>236</v>
      </c>
      <c r="E23463" t="s">
        <v>237</v>
      </c>
      <c r="F23463" t="s">
        <v>140</v>
      </c>
      <c r="G23463" t="s">
        <v>140</v>
      </c>
    </row>
    <row r="23464" spans="1:7" x14ac:dyDescent="0.35">
      <c r="A23464" t="s">
        <v>22</v>
      </c>
      <c r="B23464" t="s">
        <v>2015</v>
      </c>
      <c r="C23464">
        <v>127</v>
      </c>
      <c r="D23464" t="s">
        <v>852</v>
      </c>
      <c r="E23464" t="s">
        <v>224</v>
      </c>
      <c r="F23464" t="s">
        <v>949</v>
      </c>
      <c r="G23464" t="s">
        <v>140</v>
      </c>
    </row>
    <row r="23465" spans="1:7" x14ac:dyDescent="0.35">
      <c r="A23465" t="s">
        <v>22</v>
      </c>
      <c r="B23465" t="s">
        <v>339</v>
      </c>
      <c r="C23465">
        <v>3</v>
      </c>
      <c r="D23465" t="s">
        <v>177</v>
      </c>
      <c r="E23465" t="s">
        <v>140</v>
      </c>
      <c r="F23465" t="s">
        <v>140</v>
      </c>
      <c r="G23465" t="s">
        <v>140</v>
      </c>
    </row>
    <row r="23466" spans="1:7" x14ac:dyDescent="0.35">
      <c r="A23466" t="s">
        <v>23</v>
      </c>
      <c r="B23466" t="s">
        <v>2014</v>
      </c>
      <c r="C23466">
        <v>108</v>
      </c>
      <c r="D23466" t="s">
        <v>255</v>
      </c>
      <c r="E23466" t="s">
        <v>165</v>
      </c>
      <c r="F23466" t="s">
        <v>1068</v>
      </c>
      <c r="G23466" t="s">
        <v>140</v>
      </c>
    </row>
    <row r="23467" spans="1:7" x14ac:dyDescent="0.35">
      <c r="A23467" t="s">
        <v>23</v>
      </c>
      <c r="B23467" t="s">
        <v>2015</v>
      </c>
      <c r="C23467">
        <v>91</v>
      </c>
      <c r="D23467" t="s">
        <v>246</v>
      </c>
      <c r="E23467" t="s">
        <v>356</v>
      </c>
      <c r="F23467" t="s">
        <v>140</v>
      </c>
      <c r="G23467" t="s">
        <v>1098</v>
      </c>
    </row>
    <row r="23468" spans="1:7" x14ac:dyDescent="0.35">
      <c r="A23468" t="s">
        <v>23</v>
      </c>
      <c r="B23468" t="s">
        <v>339</v>
      </c>
      <c r="C23468">
        <v>4</v>
      </c>
      <c r="D23468" t="s">
        <v>123</v>
      </c>
      <c r="E23468" t="s">
        <v>124</v>
      </c>
      <c r="F23468" t="s">
        <v>140</v>
      </c>
      <c r="G23468" t="s">
        <v>140</v>
      </c>
    </row>
    <row r="23469" spans="1:7" x14ac:dyDescent="0.35">
      <c r="A23469" t="s">
        <v>24</v>
      </c>
      <c r="B23469" t="s">
        <v>2014</v>
      </c>
      <c r="C23469">
        <v>126</v>
      </c>
      <c r="D23469" t="s">
        <v>612</v>
      </c>
      <c r="E23469" t="s">
        <v>710</v>
      </c>
      <c r="F23469" t="s">
        <v>1016</v>
      </c>
      <c r="G23469" t="s">
        <v>140</v>
      </c>
    </row>
    <row r="23470" spans="1:7" x14ac:dyDescent="0.35">
      <c r="A23470" t="s">
        <v>24</v>
      </c>
      <c r="B23470" t="s">
        <v>2015</v>
      </c>
      <c r="C23470">
        <v>134</v>
      </c>
      <c r="D23470" t="s">
        <v>398</v>
      </c>
      <c r="E23470" t="s">
        <v>634</v>
      </c>
      <c r="F23470" t="s">
        <v>1063</v>
      </c>
      <c r="G23470" t="s">
        <v>949</v>
      </c>
    </row>
    <row r="23471" spans="1:7" x14ac:dyDescent="0.35">
      <c r="A23471" t="s">
        <v>24</v>
      </c>
      <c r="B23471" t="s">
        <v>339</v>
      </c>
      <c r="C23471">
        <v>2</v>
      </c>
      <c r="D23471" t="s">
        <v>140</v>
      </c>
      <c r="E23471" t="s">
        <v>177</v>
      </c>
      <c r="F23471" t="s">
        <v>140</v>
      </c>
      <c r="G23471" t="s">
        <v>140</v>
      </c>
    </row>
    <row r="23472" spans="1:7" x14ac:dyDescent="0.35">
      <c r="A23472" t="s">
        <v>25</v>
      </c>
      <c r="B23472" t="s">
        <v>2014</v>
      </c>
      <c r="C23472">
        <v>109</v>
      </c>
      <c r="D23472" t="s">
        <v>534</v>
      </c>
      <c r="E23472" t="s">
        <v>341</v>
      </c>
      <c r="F23472" t="s">
        <v>1012</v>
      </c>
      <c r="G23472" t="s">
        <v>140</v>
      </c>
    </row>
    <row r="23473" spans="1:7" x14ac:dyDescent="0.35">
      <c r="A23473" t="s">
        <v>25</v>
      </c>
      <c r="B23473" t="s">
        <v>2015</v>
      </c>
      <c r="C23473">
        <v>152</v>
      </c>
      <c r="D23473" t="s">
        <v>332</v>
      </c>
      <c r="E23473" t="s">
        <v>366</v>
      </c>
      <c r="F23473" t="s">
        <v>1051</v>
      </c>
      <c r="G23473" t="s">
        <v>140</v>
      </c>
    </row>
    <row r="23474" spans="1:7" x14ac:dyDescent="0.35">
      <c r="A23474" t="s">
        <v>26</v>
      </c>
      <c r="B23474" t="s">
        <v>2014</v>
      </c>
      <c r="C23474">
        <v>82</v>
      </c>
      <c r="D23474" t="s">
        <v>819</v>
      </c>
      <c r="E23474" t="s">
        <v>692</v>
      </c>
      <c r="F23474" t="s">
        <v>1058</v>
      </c>
      <c r="G23474" t="s">
        <v>140</v>
      </c>
    </row>
    <row r="23475" spans="1:7" x14ac:dyDescent="0.35">
      <c r="A23475" t="s">
        <v>26</v>
      </c>
      <c r="B23475" t="s">
        <v>2015</v>
      </c>
      <c r="C23475">
        <v>168</v>
      </c>
      <c r="D23475" t="s">
        <v>439</v>
      </c>
      <c r="E23475" t="s">
        <v>440</v>
      </c>
      <c r="F23475" t="s">
        <v>140</v>
      </c>
      <c r="G23475" t="s">
        <v>140</v>
      </c>
    </row>
    <row r="23476" spans="1:7" x14ac:dyDescent="0.35">
      <c r="A23476" t="s">
        <v>26</v>
      </c>
      <c r="B23476" t="s">
        <v>339</v>
      </c>
      <c r="C23476">
        <v>3</v>
      </c>
      <c r="D23476" t="s">
        <v>829</v>
      </c>
      <c r="E23476" t="s">
        <v>830</v>
      </c>
      <c r="F23476" t="s">
        <v>140</v>
      </c>
      <c r="G23476" t="s">
        <v>140</v>
      </c>
    </row>
    <row r="23477" spans="1:7" x14ac:dyDescent="0.35">
      <c r="A23477" t="s">
        <v>27</v>
      </c>
      <c r="B23477" t="s">
        <v>2014</v>
      </c>
      <c r="C23477">
        <v>122</v>
      </c>
      <c r="D23477" t="s">
        <v>835</v>
      </c>
      <c r="E23477" t="s">
        <v>790</v>
      </c>
      <c r="F23477" t="s">
        <v>1009</v>
      </c>
      <c r="G23477" t="s">
        <v>140</v>
      </c>
    </row>
    <row r="23478" spans="1:7" x14ac:dyDescent="0.35">
      <c r="A23478" t="s">
        <v>27</v>
      </c>
      <c r="B23478" t="s">
        <v>2015</v>
      </c>
      <c r="C23478">
        <v>161</v>
      </c>
      <c r="D23478" t="s">
        <v>424</v>
      </c>
      <c r="E23478" t="s">
        <v>865</v>
      </c>
      <c r="F23478" t="s">
        <v>1010</v>
      </c>
      <c r="G23478" t="s">
        <v>140</v>
      </c>
    </row>
    <row r="23479" spans="1:7" x14ac:dyDescent="0.35">
      <c r="A23479" t="s">
        <v>27</v>
      </c>
      <c r="B23479" t="s">
        <v>339</v>
      </c>
      <c r="C23479">
        <v>5</v>
      </c>
      <c r="D23479" t="s">
        <v>655</v>
      </c>
      <c r="E23479" t="s">
        <v>656</v>
      </c>
      <c r="F23479" t="s">
        <v>140</v>
      </c>
      <c r="G23479" t="s">
        <v>140</v>
      </c>
    </row>
    <row r="23480" spans="1:7" x14ac:dyDescent="0.35">
      <c r="A23480" t="s">
        <v>28</v>
      </c>
      <c r="B23480" t="s">
        <v>2014</v>
      </c>
      <c r="C23480">
        <v>81</v>
      </c>
      <c r="D23480" t="s">
        <v>169</v>
      </c>
      <c r="E23480" t="s">
        <v>910</v>
      </c>
      <c r="F23480" t="s">
        <v>949</v>
      </c>
      <c r="G23480" t="s">
        <v>140</v>
      </c>
    </row>
    <row r="23481" spans="1:7" x14ac:dyDescent="0.35">
      <c r="A23481" t="s">
        <v>28</v>
      </c>
      <c r="B23481" t="s">
        <v>2015</v>
      </c>
      <c r="C23481">
        <v>151</v>
      </c>
      <c r="D23481" t="s">
        <v>348</v>
      </c>
      <c r="E23481" t="s">
        <v>349</v>
      </c>
      <c r="F23481" t="s">
        <v>140</v>
      </c>
      <c r="G23481" t="s">
        <v>140</v>
      </c>
    </row>
    <row r="23482" spans="1:7" x14ac:dyDescent="0.35">
      <c r="A23482" t="s">
        <v>28</v>
      </c>
      <c r="B23482" t="s">
        <v>339</v>
      </c>
      <c r="C23482">
        <v>3</v>
      </c>
      <c r="D23482" t="s">
        <v>882</v>
      </c>
      <c r="E23482" t="s">
        <v>881</v>
      </c>
      <c r="F23482" t="s">
        <v>140</v>
      </c>
      <c r="G23482" t="s">
        <v>140</v>
      </c>
    </row>
    <row r="23483" spans="1:7" x14ac:dyDescent="0.35">
      <c r="A23483" t="s">
        <v>29</v>
      </c>
      <c r="B23483" t="s">
        <v>2014</v>
      </c>
      <c r="C23483">
        <v>129</v>
      </c>
      <c r="D23483" t="s">
        <v>726</v>
      </c>
      <c r="E23483" t="s">
        <v>77</v>
      </c>
      <c r="F23483" t="s">
        <v>1073</v>
      </c>
      <c r="G23483" t="s">
        <v>140</v>
      </c>
    </row>
    <row r="23484" spans="1:7" x14ac:dyDescent="0.35">
      <c r="A23484" t="s">
        <v>29</v>
      </c>
      <c r="B23484" t="s">
        <v>2015</v>
      </c>
      <c r="C23484">
        <v>161</v>
      </c>
      <c r="D23484" t="s">
        <v>76</v>
      </c>
      <c r="E23484" t="s">
        <v>816</v>
      </c>
      <c r="F23484" t="s">
        <v>140</v>
      </c>
      <c r="G23484" t="s">
        <v>1021</v>
      </c>
    </row>
    <row r="23485" spans="1:7" x14ac:dyDescent="0.35">
      <c r="A23485" t="s">
        <v>29</v>
      </c>
      <c r="B23485" t="s">
        <v>339</v>
      </c>
      <c r="C23485">
        <v>8</v>
      </c>
      <c r="D23485" t="s">
        <v>381</v>
      </c>
      <c r="E23485" t="s">
        <v>687</v>
      </c>
      <c r="F23485" t="s">
        <v>973</v>
      </c>
      <c r="G23485" t="s">
        <v>140</v>
      </c>
    </row>
    <row r="23486" spans="1:7" x14ac:dyDescent="0.35">
      <c r="A23486" t="s">
        <v>30</v>
      </c>
      <c r="B23486" t="s">
        <v>2014</v>
      </c>
      <c r="C23486">
        <v>98</v>
      </c>
      <c r="D23486" t="s">
        <v>182</v>
      </c>
      <c r="E23486" t="s">
        <v>735</v>
      </c>
      <c r="F23486" t="s">
        <v>1013</v>
      </c>
      <c r="G23486" t="s">
        <v>140</v>
      </c>
    </row>
    <row r="23487" spans="1:7" x14ac:dyDescent="0.35">
      <c r="A23487" t="s">
        <v>30</v>
      </c>
      <c r="B23487" t="s">
        <v>2015</v>
      </c>
      <c r="C23487">
        <v>145</v>
      </c>
      <c r="D23487" t="s">
        <v>547</v>
      </c>
      <c r="E23487" t="s">
        <v>292</v>
      </c>
      <c r="F23487" t="s">
        <v>140</v>
      </c>
      <c r="G23487" t="s">
        <v>140</v>
      </c>
    </row>
    <row r="23488" spans="1:7" x14ac:dyDescent="0.35">
      <c r="A23488" t="s">
        <v>31</v>
      </c>
      <c r="B23488" t="s">
        <v>2014</v>
      </c>
      <c r="C23488">
        <v>113</v>
      </c>
      <c r="D23488" t="s">
        <v>498</v>
      </c>
      <c r="E23488" t="s">
        <v>499</v>
      </c>
      <c r="F23488" t="s">
        <v>140</v>
      </c>
      <c r="G23488" t="s">
        <v>140</v>
      </c>
    </row>
    <row r="23489" spans="1:7" x14ac:dyDescent="0.35">
      <c r="A23489" t="s">
        <v>31</v>
      </c>
      <c r="B23489" t="s">
        <v>2015</v>
      </c>
      <c r="C23489">
        <v>74</v>
      </c>
      <c r="D23489" t="s">
        <v>726</v>
      </c>
      <c r="E23489" t="s">
        <v>727</v>
      </c>
      <c r="F23489" t="s">
        <v>140</v>
      </c>
      <c r="G23489" t="s">
        <v>140</v>
      </c>
    </row>
    <row r="23490" spans="1:7" x14ac:dyDescent="0.35">
      <c r="A23490" t="s">
        <v>32</v>
      </c>
      <c r="B23490" t="s">
        <v>2014</v>
      </c>
      <c r="C23490">
        <v>2215</v>
      </c>
      <c r="D23490" t="s">
        <v>359</v>
      </c>
      <c r="E23490" t="s">
        <v>497</v>
      </c>
      <c r="F23490" t="s">
        <v>1021</v>
      </c>
      <c r="G23490" t="s">
        <v>1022</v>
      </c>
    </row>
    <row r="23491" spans="1:7" x14ac:dyDescent="0.35">
      <c r="A23491" t="s">
        <v>32</v>
      </c>
      <c r="B23491" t="s">
        <v>2015</v>
      </c>
      <c r="C23491">
        <v>3292</v>
      </c>
      <c r="D23491" t="s">
        <v>372</v>
      </c>
      <c r="E23491" t="s">
        <v>836</v>
      </c>
      <c r="F23491" t="s">
        <v>1013</v>
      </c>
      <c r="G23491" t="s">
        <v>1010</v>
      </c>
    </row>
    <row r="23492" spans="1:7" x14ac:dyDescent="0.35">
      <c r="A23492" t="s">
        <v>32</v>
      </c>
      <c r="B23492" t="s">
        <v>339</v>
      </c>
      <c r="C23492">
        <v>60</v>
      </c>
      <c r="D23492" t="s">
        <v>799</v>
      </c>
      <c r="E23492" t="s">
        <v>544</v>
      </c>
      <c r="F23492" t="s">
        <v>1013</v>
      </c>
      <c r="G23492" t="s">
        <v>140</v>
      </c>
    </row>
    <row r="23494" spans="1:7" x14ac:dyDescent="0.35">
      <c r="A23494" t="s">
        <v>2048</v>
      </c>
    </row>
    <row r="23495" spans="1:7" x14ac:dyDescent="0.35">
      <c r="A23495" t="s">
        <v>2</v>
      </c>
      <c r="B23495" t="s">
        <v>1136</v>
      </c>
      <c r="C23495" t="s">
        <v>3</v>
      </c>
      <c r="D23495" t="s">
        <v>85</v>
      </c>
      <c r="E23495" t="s">
        <v>86</v>
      </c>
      <c r="F23495" t="s">
        <v>1133</v>
      </c>
      <c r="G23495" t="s">
        <v>136</v>
      </c>
    </row>
    <row r="23496" spans="1:7" x14ac:dyDescent="0.35">
      <c r="A23496" t="s">
        <v>8</v>
      </c>
      <c r="B23496" t="s">
        <v>1126</v>
      </c>
      <c r="C23496">
        <v>110</v>
      </c>
      <c r="D23496" t="s">
        <v>693</v>
      </c>
      <c r="E23496" t="s">
        <v>230</v>
      </c>
      <c r="F23496" t="s">
        <v>140</v>
      </c>
      <c r="G23496" t="s">
        <v>1013</v>
      </c>
    </row>
    <row r="23497" spans="1:7" x14ac:dyDescent="0.35">
      <c r="A23497" t="s">
        <v>8</v>
      </c>
      <c r="B23497" t="s">
        <v>1127</v>
      </c>
      <c r="C23497">
        <v>97</v>
      </c>
      <c r="D23497" t="s">
        <v>559</v>
      </c>
      <c r="E23497" t="s">
        <v>560</v>
      </c>
      <c r="F23497" t="s">
        <v>140</v>
      </c>
      <c r="G23497" t="s">
        <v>140</v>
      </c>
    </row>
    <row r="23498" spans="1:7" x14ac:dyDescent="0.35">
      <c r="A23498" t="s">
        <v>8</v>
      </c>
      <c r="B23498" t="s">
        <v>339</v>
      </c>
      <c r="C23498">
        <v>2</v>
      </c>
      <c r="D23498" t="s">
        <v>610</v>
      </c>
      <c r="E23498" t="s">
        <v>610</v>
      </c>
      <c r="F23498" t="s">
        <v>140</v>
      </c>
      <c r="G23498" t="s">
        <v>140</v>
      </c>
    </row>
    <row r="23499" spans="1:7" x14ac:dyDescent="0.35">
      <c r="A23499" t="s">
        <v>9</v>
      </c>
      <c r="B23499" t="s">
        <v>1126</v>
      </c>
      <c r="C23499">
        <v>116</v>
      </c>
      <c r="D23499" t="s">
        <v>635</v>
      </c>
      <c r="E23499" t="s">
        <v>356</v>
      </c>
      <c r="F23499" t="s">
        <v>1010</v>
      </c>
      <c r="G23499" t="s">
        <v>140</v>
      </c>
    </row>
    <row r="23500" spans="1:7" x14ac:dyDescent="0.35">
      <c r="A23500" t="s">
        <v>9</v>
      </c>
      <c r="B23500" t="s">
        <v>1127</v>
      </c>
      <c r="C23500">
        <v>141</v>
      </c>
      <c r="D23500" t="s">
        <v>726</v>
      </c>
      <c r="E23500" t="s">
        <v>165</v>
      </c>
      <c r="F23500" t="s">
        <v>140</v>
      </c>
      <c r="G23500" t="s">
        <v>1063</v>
      </c>
    </row>
    <row r="23501" spans="1:7" x14ac:dyDescent="0.35">
      <c r="A23501" t="s">
        <v>9</v>
      </c>
      <c r="B23501" t="s">
        <v>339</v>
      </c>
      <c r="C23501">
        <v>9</v>
      </c>
      <c r="D23501" t="s">
        <v>921</v>
      </c>
      <c r="E23501" t="s">
        <v>920</v>
      </c>
      <c r="F23501" t="s">
        <v>140</v>
      </c>
      <c r="G23501" t="s">
        <v>140</v>
      </c>
    </row>
    <row r="23502" spans="1:7" x14ac:dyDescent="0.35">
      <c r="A23502" t="s">
        <v>10</v>
      </c>
      <c r="B23502" t="s">
        <v>1126</v>
      </c>
      <c r="C23502">
        <v>90</v>
      </c>
      <c r="D23502" t="s">
        <v>907</v>
      </c>
      <c r="E23502" t="s">
        <v>908</v>
      </c>
      <c r="F23502" t="s">
        <v>140</v>
      </c>
      <c r="G23502" t="s">
        <v>140</v>
      </c>
    </row>
    <row r="23503" spans="1:7" x14ac:dyDescent="0.35">
      <c r="A23503" t="s">
        <v>10</v>
      </c>
      <c r="B23503" t="s">
        <v>1127</v>
      </c>
      <c r="C23503">
        <v>105</v>
      </c>
      <c r="D23503" t="s">
        <v>272</v>
      </c>
      <c r="E23503" t="s">
        <v>428</v>
      </c>
      <c r="F23503" t="s">
        <v>971</v>
      </c>
      <c r="G23503" t="s">
        <v>140</v>
      </c>
    </row>
    <row r="23504" spans="1:7" x14ac:dyDescent="0.35">
      <c r="A23504" t="s">
        <v>10</v>
      </c>
      <c r="B23504" t="s">
        <v>339</v>
      </c>
      <c r="C23504">
        <v>8</v>
      </c>
      <c r="D23504" t="s">
        <v>177</v>
      </c>
      <c r="E23504" t="s">
        <v>140</v>
      </c>
      <c r="F23504" t="s">
        <v>140</v>
      </c>
      <c r="G23504" t="s">
        <v>140</v>
      </c>
    </row>
    <row r="23505" spans="1:7" x14ac:dyDescent="0.35">
      <c r="A23505" t="s">
        <v>11</v>
      </c>
      <c r="B23505" t="s">
        <v>1126</v>
      </c>
      <c r="C23505">
        <v>119</v>
      </c>
      <c r="D23505" t="s">
        <v>255</v>
      </c>
      <c r="E23505" t="s">
        <v>175</v>
      </c>
      <c r="F23505" t="s">
        <v>775</v>
      </c>
      <c r="G23505" t="s">
        <v>140</v>
      </c>
    </row>
    <row r="23506" spans="1:7" x14ac:dyDescent="0.35">
      <c r="A23506" t="s">
        <v>11</v>
      </c>
      <c r="B23506" t="s">
        <v>1127</v>
      </c>
      <c r="C23506">
        <v>135</v>
      </c>
      <c r="D23506" t="s">
        <v>907</v>
      </c>
      <c r="E23506" t="s">
        <v>908</v>
      </c>
      <c r="F23506" t="s">
        <v>140</v>
      </c>
      <c r="G23506" t="s">
        <v>140</v>
      </c>
    </row>
    <row r="23507" spans="1:7" x14ac:dyDescent="0.35">
      <c r="A23507" t="s">
        <v>11</v>
      </c>
      <c r="B23507" t="s">
        <v>339</v>
      </c>
      <c r="C23507">
        <v>9</v>
      </c>
      <c r="D23507" t="s">
        <v>828</v>
      </c>
      <c r="E23507" t="s">
        <v>827</v>
      </c>
      <c r="F23507" t="s">
        <v>140</v>
      </c>
      <c r="G23507" t="s">
        <v>140</v>
      </c>
    </row>
    <row r="23508" spans="1:7" x14ac:dyDescent="0.35">
      <c r="A23508" t="s">
        <v>12</v>
      </c>
      <c r="B23508" t="s">
        <v>1126</v>
      </c>
      <c r="C23508">
        <v>102</v>
      </c>
      <c r="D23508" t="s">
        <v>530</v>
      </c>
      <c r="E23508" t="s">
        <v>529</v>
      </c>
      <c r="F23508" t="s">
        <v>140</v>
      </c>
      <c r="G23508" t="s">
        <v>140</v>
      </c>
    </row>
    <row r="23509" spans="1:7" x14ac:dyDescent="0.35">
      <c r="A23509" t="s">
        <v>12</v>
      </c>
      <c r="B23509" t="s">
        <v>1127</v>
      </c>
      <c r="C23509">
        <v>107</v>
      </c>
      <c r="D23509" t="s">
        <v>529</v>
      </c>
      <c r="E23509" t="s">
        <v>799</v>
      </c>
      <c r="F23509" t="s">
        <v>140</v>
      </c>
      <c r="G23509" t="s">
        <v>1017</v>
      </c>
    </row>
    <row r="23510" spans="1:7" x14ac:dyDescent="0.35">
      <c r="A23510" t="s">
        <v>12</v>
      </c>
      <c r="B23510" t="s">
        <v>339</v>
      </c>
      <c r="C23510">
        <v>17</v>
      </c>
      <c r="D23510" t="s">
        <v>637</v>
      </c>
      <c r="E23510" t="s">
        <v>636</v>
      </c>
      <c r="F23510" t="s">
        <v>140</v>
      </c>
      <c r="G23510" t="s">
        <v>140</v>
      </c>
    </row>
    <row r="23511" spans="1:7" x14ac:dyDescent="0.35">
      <c r="A23511" t="s">
        <v>13</v>
      </c>
      <c r="B23511" t="s">
        <v>1126</v>
      </c>
      <c r="C23511">
        <v>70</v>
      </c>
      <c r="D23511" t="s">
        <v>267</v>
      </c>
      <c r="E23511" t="s">
        <v>455</v>
      </c>
      <c r="F23511" t="s">
        <v>949</v>
      </c>
      <c r="G23511" t="s">
        <v>140</v>
      </c>
    </row>
    <row r="23512" spans="1:7" x14ac:dyDescent="0.35">
      <c r="A23512" t="s">
        <v>13</v>
      </c>
      <c r="B23512" t="s">
        <v>1127</v>
      </c>
      <c r="C23512">
        <v>79</v>
      </c>
      <c r="D23512" t="s">
        <v>46</v>
      </c>
      <c r="E23512" t="s">
        <v>47</v>
      </c>
      <c r="F23512" t="s">
        <v>140</v>
      </c>
      <c r="G23512" t="s">
        <v>140</v>
      </c>
    </row>
    <row r="23513" spans="1:7" x14ac:dyDescent="0.35">
      <c r="A23513" t="s">
        <v>13</v>
      </c>
      <c r="B23513" t="s">
        <v>339</v>
      </c>
      <c r="C23513">
        <v>9</v>
      </c>
      <c r="D23513" t="s">
        <v>765</v>
      </c>
      <c r="E23513" t="s">
        <v>764</v>
      </c>
      <c r="F23513" t="s">
        <v>140</v>
      </c>
      <c r="G23513" t="s">
        <v>140</v>
      </c>
    </row>
    <row r="23514" spans="1:7" x14ac:dyDescent="0.35">
      <c r="A23514" t="s">
        <v>14</v>
      </c>
      <c r="B23514" t="s">
        <v>1126</v>
      </c>
      <c r="C23514">
        <v>91</v>
      </c>
      <c r="D23514" t="s">
        <v>505</v>
      </c>
      <c r="E23514" t="s">
        <v>588</v>
      </c>
      <c r="F23514" t="s">
        <v>954</v>
      </c>
      <c r="G23514" t="s">
        <v>140</v>
      </c>
    </row>
    <row r="23515" spans="1:7" x14ac:dyDescent="0.35">
      <c r="A23515" t="s">
        <v>14</v>
      </c>
      <c r="B23515" t="s">
        <v>1127</v>
      </c>
      <c r="C23515">
        <v>112</v>
      </c>
      <c r="D23515" t="s">
        <v>764</v>
      </c>
      <c r="E23515" t="s">
        <v>765</v>
      </c>
      <c r="F23515" t="s">
        <v>140</v>
      </c>
      <c r="G23515" t="s">
        <v>140</v>
      </c>
    </row>
    <row r="23516" spans="1:7" x14ac:dyDescent="0.35">
      <c r="A23516" t="s">
        <v>14</v>
      </c>
      <c r="B23516" t="s">
        <v>339</v>
      </c>
      <c r="C23516">
        <v>7</v>
      </c>
      <c r="D23516" t="s">
        <v>453</v>
      </c>
      <c r="E23516" t="s">
        <v>452</v>
      </c>
      <c r="F23516" t="s">
        <v>140</v>
      </c>
      <c r="G23516" t="s">
        <v>140</v>
      </c>
    </row>
    <row r="23517" spans="1:7" x14ac:dyDescent="0.35">
      <c r="A23517" t="s">
        <v>15</v>
      </c>
      <c r="B23517" t="s">
        <v>1126</v>
      </c>
      <c r="C23517">
        <v>110</v>
      </c>
      <c r="D23517" t="s">
        <v>734</v>
      </c>
      <c r="E23517" t="s">
        <v>704</v>
      </c>
      <c r="F23517" t="s">
        <v>1046</v>
      </c>
      <c r="G23517" t="s">
        <v>140</v>
      </c>
    </row>
    <row r="23518" spans="1:7" x14ac:dyDescent="0.35">
      <c r="A23518" t="s">
        <v>15</v>
      </c>
      <c r="B23518" t="s">
        <v>1127</v>
      </c>
      <c r="C23518">
        <v>94</v>
      </c>
      <c r="D23518" t="s">
        <v>607</v>
      </c>
      <c r="E23518" t="s">
        <v>356</v>
      </c>
      <c r="F23518" t="s">
        <v>940</v>
      </c>
      <c r="G23518" t="s">
        <v>140</v>
      </c>
    </row>
    <row r="23519" spans="1:7" x14ac:dyDescent="0.35">
      <c r="A23519" t="s">
        <v>15</v>
      </c>
      <c r="B23519" t="s">
        <v>339</v>
      </c>
      <c r="C23519">
        <v>5</v>
      </c>
      <c r="D23519" t="s">
        <v>759</v>
      </c>
      <c r="E23519" t="s">
        <v>758</v>
      </c>
      <c r="F23519" t="s">
        <v>140</v>
      </c>
      <c r="G23519" t="s">
        <v>140</v>
      </c>
    </row>
    <row r="23520" spans="1:7" x14ac:dyDescent="0.35">
      <c r="A23520" t="s">
        <v>16</v>
      </c>
      <c r="B23520" t="s">
        <v>1126</v>
      </c>
      <c r="C23520">
        <v>133</v>
      </c>
      <c r="D23520" t="s">
        <v>306</v>
      </c>
      <c r="E23520" t="s">
        <v>206</v>
      </c>
      <c r="F23520" t="s">
        <v>1012</v>
      </c>
      <c r="G23520" t="s">
        <v>949</v>
      </c>
    </row>
    <row r="23521" spans="1:7" x14ac:dyDescent="0.35">
      <c r="A23521" t="s">
        <v>16</v>
      </c>
      <c r="B23521" t="s">
        <v>1127</v>
      </c>
      <c r="C23521">
        <v>115</v>
      </c>
      <c r="D23521" t="s">
        <v>726</v>
      </c>
      <c r="E23521" t="s">
        <v>727</v>
      </c>
      <c r="F23521" t="s">
        <v>140</v>
      </c>
      <c r="G23521" t="s">
        <v>140</v>
      </c>
    </row>
    <row r="23522" spans="1:7" x14ac:dyDescent="0.35">
      <c r="A23522" t="s">
        <v>16</v>
      </c>
      <c r="B23522" t="s">
        <v>339</v>
      </c>
      <c r="C23522">
        <v>14</v>
      </c>
      <c r="D23522" t="s">
        <v>353</v>
      </c>
      <c r="E23522" t="s">
        <v>352</v>
      </c>
      <c r="F23522" t="s">
        <v>140</v>
      </c>
      <c r="G23522" t="s">
        <v>140</v>
      </c>
    </row>
    <row r="23523" spans="1:7" x14ac:dyDescent="0.35">
      <c r="A23523" t="s">
        <v>17</v>
      </c>
      <c r="B23523" t="s">
        <v>1126</v>
      </c>
      <c r="C23523">
        <v>98</v>
      </c>
      <c r="D23523" t="s">
        <v>374</v>
      </c>
      <c r="E23523" t="s">
        <v>375</v>
      </c>
      <c r="F23523" t="s">
        <v>140</v>
      </c>
      <c r="G23523" t="s">
        <v>140</v>
      </c>
    </row>
    <row r="23524" spans="1:7" x14ac:dyDescent="0.35">
      <c r="A23524" t="s">
        <v>17</v>
      </c>
      <c r="B23524" t="s">
        <v>1127</v>
      </c>
      <c r="C23524">
        <v>118</v>
      </c>
      <c r="D23524" t="s">
        <v>231</v>
      </c>
      <c r="E23524" t="s">
        <v>230</v>
      </c>
      <c r="F23524" t="s">
        <v>140</v>
      </c>
      <c r="G23524" t="s">
        <v>140</v>
      </c>
    </row>
    <row r="23525" spans="1:7" x14ac:dyDescent="0.35">
      <c r="A23525" t="s">
        <v>17</v>
      </c>
      <c r="B23525" t="s">
        <v>339</v>
      </c>
      <c r="C23525">
        <v>18</v>
      </c>
      <c r="D23525" t="s">
        <v>304</v>
      </c>
      <c r="E23525" t="s">
        <v>303</v>
      </c>
      <c r="F23525" t="s">
        <v>140</v>
      </c>
      <c r="G23525" t="s">
        <v>140</v>
      </c>
    </row>
    <row r="23526" spans="1:7" x14ac:dyDescent="0.35">
      <c r="A23526" t="s">
        <v>18</v>
      </c>
      <c r="B23526" t="s">
        <v>1126</v>
      </c>
      <c r="C23526">
        <v>100</v>
      </c>
      <c r="D23526" t="s">
        <v>907</v>
      </c>
      <c r="E23526" t="s">
        <v>376</v>
      </c>
      <c r="F23526" t="s">
        <v>1014</v>
      </c>
      <c r="G23526" t="s">
        <v>140</v>
      </c>
    </row>
    <row r="23527" spans="1:7" x14ac:dyDescent="0.35">
      <c r="A23527" t="s">
        <v>18</v>
      </c>
      <c r="B23527" t="s">
        <v>1127</v>
      </c>
      <c r="C23527">
        <v>96</v>
      </c>
      <c r="D23527" t="s">
        <v>332</v>
      </c>
      <c r="E23527" t="s">
        <v>331</v>
      </c>
      <c r="F23527" t="s">
        <v>140</v>
      </c>
      <c r="G23527" t="s">
        <v>140</v>
      </c>
    </row>
    <row r="23528" spans="1:7" x14ac:dyDescent="0.35">
      <c r="A23528" t="s">
        <v>18</v>
      </c>
      <c r="B23528" t="s">
        <v>339</v>
      </c>
      <c r="C23528">
        <v>1</v>
      </c>
      <c r="D23528" t="s">
        <v>140</v>
      </c>
      <c r="E23528" t="s">
        <v>177</v>
      </c>
      <c r="F23528" t="s">
        <v>140</v>
      </c>
      <c r="G23528" t="s">
        <v>140</v>
      </c>
    </row>
    <row r="23529" spans="1:7" x14ac:dyDescent="0.35">
      <c r="A23529" t="s">
        <v>19</v>
      </c>
      <c r="B23529" t="s">
        <v>1126</v>
      </c>
      <c r="C23529">
        <v>116</v>
      </c>
      <c r="D23529" t="s">
        <v>907</v>
      </c>
      <c r="E23529" t="s">
        <v>168</v>
      </c>
      <c r="F23529" t="s">
        <v>1016</v>
      </c>
      <c r="G23529" t="s">
        <v>140</v>
      </c>
    </row>
    <row r="23530" spans="1:7" x14ac:dyDescent="0.35">
      <c r="A23530" t="s">
        <v>19</v>
      </c>
      <c r="B23530" t="s">
        <v>1127</v>
      </c>
      <c r="C23530">
        <v>97</v>
      </c>
      <c r="D23530" t="s">
        <v>239</v>
      </c>
      <c r="E23530" t="s">
        <v>240</v>
      </c>
      <c r="F23530" t="s">
        <v>140</v>
      </c>
      <c r="G23530" t="s">
        <v>140</v>
      </c>
    </row>
    <row r="23531" spans="1:7" x14ac:dyDescent="0.35">
      <c r="A23531" t="s">
        <v>19</v>
      </c>
      <c r="B23531" t="s">
        <v>339</v>
      </c>
      <c r="C23531">
        <v>12</v>
      </c>
      <c r="D23531" t="s">
        <v>547</v>
      </c>
      <c r="E23531" t="s">
        <v>69</v>
      </c>
      <c r="F23531" t="s">
        <v>1068</v>
      </c>
      <c r="G23531" t="s">
        <v>140</v>
      </c>
    </row>
    <row r="23532" spans="1:7" x14ac:dyDescent="0.35">
      <c r="A23532" t="s">
        <v>20</v>
      </c>
      <c r="B23532" t="s">
        <v>1126</v>
      </c>
      <c r="C23532">
        <v>123</v>
      </c>
      <c r="D23532" t="s">
        <v>430</v>
      </c>
      <c r="E23532" t="s">
        <v>761</v>
      </c>
      <c r="F23532" t="s">
        <v>1014</v>
      </c>
      <c r="G23532" t="s">
        <v>140</v>
      </c>
    </row>
    <row r="23533" spans="1:7" x14ac:dyDescent="0.35">
      <c r="A23533" t="s">
        <v>20</v>
      </c>
      <c r="B23533" t="s">
        <v>1127</v>
      </c>
      <c r="C23533">
        <v>120</v>
      </c>
      <c r="D23533" t="s">
        <v>479</v>
      </c>
      <c r="E23533" t="s">
        <v>478</v>
      </c>
      <c r="F23533" t="s">
        <v>140</v>
      </c>
      <c r="G23533" t="s">
        <v>140</v>
      </c>
    </row>
    <row r="23534" spans="1:7" x14ac:dyDescent="0.35">
      <c r="A23534" t="s">
        <v>20</v>
      </c>
      <c r="B23534" t="s">
        <v>339</v>
      </c>
      <c r="C23534">
        <v>6</v>
      </c>
      <c r="D23534" t="s">
        <v>847</v>
      </c>
      <c r="E23534" t="s">
        <v>905</v>
      </c>
      <c r="F23534" t="s">
        <v>140</v>
      </c>
      <c r="G23534" t="s">
        <v>140</v>
      </c>
    </row>
    <row r="23535" spans="1:7" x14ac:dyDescent="0.35">
      <c r="A23535" t="s">
        <v>21</v>
      </c>
      <c r="B23535" t="s">
        <v>1126</v>
      </c>
      <c r="C23535">
        <v>64</v>
      </c>
      <c r="D23535" t="s">
        <v>434</v>
      </c>
      <c r="E23535" t="s">
        <v>579</v>
      </c>
      <c r="F23535" t="s">
        <v>949</v>
      </c>
      <c r="G23535" t="s">
        <v>140</v>
      </c>
    </row>
    <row r="23536" spans="1:7" x14ac:dyDescent="0.35">
      <c r="A23536" t="s">
        <v>21</v>
      </c>
      <c r="B23536" t="s">
        <v>1127</v>
      </c>
      <c r="C23536">
        <v>141</v>
      </c>
      <c r="D23536" t="s">
        <v>978</v>
      </c>
      <c r="E23536" t="s">
        <v>979</v>
      </c>
      <c r="F23536" t="s">
        <v>140</v>
      </c>
      <c r="G23536" t="s">
        <v>140</v>
      </c>
    </row>
    <row r="23537" spans="1:7" x14ac:dyDescent="0.35">
      <c r="A23537" t="s">
        <v>21</v>
      </c>
      <c r="B23537" t="s">
        <v>339</v>
      </c>
      <c r="C23537">
        <v>8</v>
      </c>
      <c r="D23537" t="s">
        <v>377</v>
      </c>
      <c r="E23537" t="s">
        <v>376</v>
      </c>
      <c r="F23537" t="s">
        <v>140</v>
      </c>
      <c r="G23537" t="s">
        <v>140</v>
      </c>
    </row>
    <row r="23538" spans="1:7" x14ac:dyDescent="0.35">
      <c r="A23538" t="s">
        <v>22</v>
      </c>
      <c r="B23538" t="s">
        <v>1126</v>
      </c>
      <c r="C23538">
        <v>90</v>
      </c>
      <c r="D23538" t="s">
        <v>468</v>
      </c>
      <c r="E23538" t="s">
        <v>467</v>
      </c>
      <c r="F23538" t="s">
        <v>140</v>
      </c>
      <c r="G23538" t="s">
        <v>140</v>
      </c>
    </row>
    <row r="23539" spans="1:7" x14ac:dyDescent="0.35">
      <c r="A23539" t="s">
        <v>22</v>
      </c>
      <c r="B23539" t="s">
        <v>1127</v>
      </c>
      <c r="C23539">
        <v>119</v>
      </c>
      <c r="D23539" t="s">
        <v>747</v>
      </c>
      <c r="E23539" t="s">
        <v>883</v>
      </c>
      <c r="F23539" t="s">
        <v>949</v>
      </c>
      <c r="G23539" t="s">
        <v>140</v>
      </c>
    </row>
    <row r="23540" spans="1:7" x14ac:dyDescent="0.35">
      <c r="A23540" t="s">
        <v>22</v>
      </c>
      <c r="B23540" t="s">
        <v>339</v>
      </c>
      <c r="C23540">
        <v>4</v>
      </c>
      <c r="D23540" t="s">
        <v>478</v>
      </c>
      <c r="E23540" t="s">
        <v>479</v>
      </c>
      <c r="F23540" t="s">
        <v>140</v>
      </c>
      <c r="G23540" t="s">
        <v>140</v>
      </c>
    </row>
    <row r="23541" spans="1:7" x14ac:dyDescent="0.35">
      <c r="A23541" t="s">
        <v>23</v>
      </c>
      <c r="B23541" t="s">
        <v>1126</v>
      </c>
      <c r="C23541">
        <v>112</v>
      </c>
      <c r="D23541" t="s">
        <v>742</v>
      </c>
      <c r="E23541" t="s">
        <v>175</v>
      </c>
      <c r="F23541" t="s">
        <v>1004</v>
      </c>
      <c r="G23541" t="s">
        <v>140</v>
      </c>
    </row>
    <row r="23542" spans="1:7" x14ac:dyDescent="0.35">
      <c r="A23542" t="s">
        <v>23</v>
      </c>
      <c r="B23542" t="s">
        <v>1127</v>
      </c>
      <c r="C23542">
        <v>81</v>
      </c>
      <c r="D23542" t="s">
        <v>226</v>
      </c>
      <c r="E23542" t="s">
        <v>425</v>
      </c>
      <c r="F23542" t="s">
        <v>140</v>
      </c>
      <c r="G23542" t="s">
        <v>1058</v>
      </c>
    </row>
    <row r="23543" spans="1:7" x14ac:dyDescent="0.35">
      <c r="A23543" t="s">
        <v>23</v>
      </c>
      <c r="B23543" t="s">
        <v>339</v>
      </c>
      <c r="C23543">
        <v>10</v>
      </c>
      <c r="D23543" t="s">
        <v>165</v>
      </c>
      <c r="E23543" t="s">
        <v>166</v>
      </c>
      <c r="F23543" t="s">
        <v>140</v>
      </c>
      <c r="G23543" t="s">
        <v>140</v>
      </c>
    </row>
    <row r="23544" spans="1:7" x14ac:dyDescent="0.35">
      <c r="A23544" t="s">
        <v>24</v>
      </c>
      <c r="B23544" t="s">
        <v>1126</v>
      </c>
      <c r="C23544">
        <v>130</v>
      </c>
      <c r="D23544" t="s">
        <v>533</v>
      </c>
      <c r="E23544" t="s">
        <v>277</v>
      </c>
      <c r="F23544" t="s">
        <v>1017</v>
      </c>
      <c r="G23544" t="s">
        <v>140</v>
      </c>
    </row>
    <row r="23545" spans="1:7" x14ac:dyDescent="0.35">
      <c r="A23545" t="s">
        <v>24</v>
      </c>
      <c r="B23545" t="s">
        <v>1127</v>
      </c>
      <c r="C23545">
        <v>129</v>
      </c>
      <c r="D23545" t="s">
        <v>688</v>
      </c>
      <c r="E23545" t="s">
        <v>248</v>
      </c>
      <c r="F23545" t="s">
        <v>140</v>
      </c>
      <c r="G23545" t="s">
        <v>1098</v>
      </c>
    </row>
    <row r="23546" spans="1:7" x14ac:dyDescent="0.35">
      <c r="A23546" t="s">
        <v>24</v>
      </c>
      <c r="B23546" t="s">
        <v>339</v>
      </c>
      <c r="C23546">
        <v>3</v>
      </c>
      <c r="D23546" t="s">
        <v>404</v>
      </c>
      <c r="E23546" t="s">
        <v>405</v>
      </c>
      <c r="F23546" t="s">
        <v>140</v>
      </c>
      <c r="G23546" t="s">
        <v>140</v>
      </c>
    </row>
    <row r="23547" spans="1:7" x14ac:dyDescent="0.35">
      <c r="A23547" t="s">
        <v>25</v>
      </c>
      <c r="B23547" t="s">
        <v>1126</v>
      </c>
      <c r="C23547">
        <v>130</v>
      </c>
      <c r="D23547" t="s">
        <v>46</v>
      </c>
      <c r="E23547" t="s">
        <v>834</v>
      </c>
      <c r="F23547" t="s">
        <v>1008</v>
      </c>
      <c r="G23547" t="s">
        <v>140</v>
      </c>
    </row>
    <row r="23548" spans="1:7" x14ac:dyDescent="0.35">
      <c r="A23548" t="s">
        <v>25</v>
      </c>
      <c r="B23548" t="s">
        <v>1127</v>
      </c>
      <c r="C23548">
        <v>118</v>
      </c>
      <c r="D23548" t="s">
        <v>624</v>
      </c>
      <c r="E23548" t="s">
        <v>557</v>
      </c>
      <c r="F23548" t="s">
        <v>875</v>
      </c>
      <c r="G23548" t="s">
        <v>140</v>
      </c>
    </row>
    <row r="23549" spans="1:7" x14ac:dyDescent="0.35">
      <c r="A23549" t="s">
        <v>25</v>
      </c>
      <c r="B23549" t="s">
        <v>339</v>
      </c>
      <c r="C23549">
        <v>13</v>
      </c>
      <c r="D23549" t="s">
        <v>47</v>
      </c>
      <c r="E23549" t="s">
        <v>46</v>
      </c>
      <c r="F23549" t="s">
        <v>140</v>
      </c>
      <c r="G23549" t="s">
        <v>140</v>
      </c>
    </row>
    <row r="23550" spans="1:7" x14ac:dyDescent="0.35">
      <c r="A23550" t="s">
        <v>26</v>
      </c>
      <c r="B23550" t="s">
        <v>1126</v>
      </c>
      <c r="C23550">
        <v>139</v>
      </c>
      <c r="D23550" t="s">
        <v>174</v>
      </c>
      <c r="E23550" t="s">
        <v>175</v>
      </c>
      <c r="F23550" t="s">
        <v>140</v>
      </c>
      <c r="G23550" t="s">
        <v>140</v>
      </c>
    </row>
    <row r="23551" spans="1:7" x14ac:dyDescent="0.35">
      <c r="A23551" t="s">
        <v>26</v>
      </c>
      <c r="B23551" t="s">
        <v>1127</v>
      </c>
      <c r="C23551">
        <v>106</v>
      </c>
      <c r="D23551" t="s">
        <v>612</v>
      </c>
      <c r="E23551" t="s">
        <v>963</v>
      </c>
      <c r="F23551" t="s">
        <v>1011</v>
      </c>
      <c r="G23551" t="s">
        <v>140</v>
      </c>
    </row>
    <row r="23552" spans="1:7" x14ac:dyDescent="0.35">
      <c r="A23552" t="s">
        <v>26</v>
      </c>
      <c r="B23552" t="s">
        <v>339</v>
      </c>
      <c r="C23552">
        <v>8</v>
      </c>
      <c r="D23552" t="s">
        <v>188</v>
      </c>
      <c r="E23552" t="s">
        <v>187</v>
      </c>
      <c r="F23552" t="s">
        <v>140</v>
      </c>
      <c r="G23552" t="s">
        <v>140</v>
      </c>
    </row>
    <row r="23553" spans="1:7" x14ac:dyDescent="0.35">
      <c r="A23553" t="s">
        <v>27</v>
      </c>
      <c r="B23553" t="s">
        <v>1126</v>
      </c>
      <c r="C23553">
        <v>129</v>
      </c>
      <c r="D23553" t="s">
        <v>842</v>
      </c>
      <c r="E23553" t="s">
        <v>292</v>
      </c>
      <c r="F23553" t="s">
        <v>1009</v>
      </c>
      <c r="G23553" t="s">
        <v>140</v>
      </c>
    </row>
    <row r="23554" spans="1:7" x14ac:dyDescent="0.35">
      <c r="A23554" t="s">
        <v>27</v>
      </c>
      <c r="B23554" t="s">
        <v>1127</v>
      </c>
      <c r="C23554">
        <v>151</v>
      </c>
      <c r="D23554" t="s">
        <v>559</v>
      </c>
      <c r="E23554" t="s">
        <v>383</v>
      </c>
      <c r="F23554" t="s">
        <v>1016</v>
      </c>
      <c r="G23554" t="s">
        <v>140</v>
      </c>
    </row>
    <row r="23555" spans="1:7" x14ac:dyDescent="0.35">
      <c r="A23555" t="s">
        <v>27</v>
      </c>
      <c r="B23555" t="s">
        <v>339</v>
      </c>
      <c r="C23555">
        <v>8</v>
      </c>
      <c r="D23555" t="s">
        <v>680</v>
      </c>
      <c r="E23555" t="s">
        <v>681</v>
      </c>
      <c r="F23555" t="s">
        <v>140</v>
      </c>
      <c r="G23555" t="s">
        <v>140</v>
      </c>
    </row>
    <row r="23556" spans="1:7" x14ac:dyDescent="0.35">
      <c r="A23556" t="s">
        <v>28</v>
      </c>
      <c r="B23556" t="s">
        <v>1126</v>
      </c>
      <c r="C23556">
        <v>86</v>
      </c>
      <c r="D23556" t="s">
        <v>48</v>
      </c>
      <c r="E23556" t="s">
        <v>822</v>
      </c>
      <c r="F23556" t="s">
        <v>949</v>
      </c>
      <c r="G23556" t="s">
        <v>140</v>
      </c>
    </row>
    <row r="23557" spans="1:7" x14ac:dyDescent="0.35">
      <c r="A23557" t="s">
        <v>28</v>
      </c>
      <c r="B23557" t="s">
        <v>1127</v>
      </c>
      <c r="C23557">
        <v>143</v>
      </c>
      <c r="D23557" t="s">
        <v>561</v>
      </c>
      <c r="E23557" t="s">
        <v>562</v>
      </c>
      <c r="F23557" t="s">
        <v>140</v>
      </c>
      <c r="G23557" t="s">
        <v>140</v>
      </c>
    </row>
    <row r="23558" spans="1:7" x14ac:dyDescent="0.35">
      <c r="A23558" t="s">
        <v>28</v>
      </c>
      <c r="B23558" t="s">
        <v>339</v>
      </c>
      <c r="C23558">
        <v>6</v>
      </c>
      <c r="D23558" t="s">
        <v>402</v>
      </c>
      <c r="E23558" t="s">
        <v>403</v>
      </c>
      <c r="F23558" t="s">
        <v>140</v>
      </c>
      <c r="G23558" t="s">
        <v>140</v>
      </c>
    </row>
    <row r="23559" spans="1:7" x14ac:dyDescent="0.35">
      <c r="A23559" t="s">
        <v>29</v>
      </c>
      <c r="B23559" t="s">
        <v>1126</v>
      </c>
      <c r="C23559">
        <v>145</v>
      </c>
      <c r="D23559" t="s">
        <v>403</v>
      </c>
      <c r="E23559" t="s">
        <v>63</v>
      </c>
      <c r="F23559" t="s">
        <v>949</v>
      </c>
      <c r="G23559" t="s">
        <v>140</v>
      </c>
    </row>
    <row r="23560" spans="1:7" x14ac:dyDescent="0.35">
      <c r="A23560" t="s">
        <v>29</v>
      </c>
      <c r="B23560" t="s">
        <v>1127</v>
      </c>
      <c r="C23560">
        <v>140</v>
      </c>
      <c r="D23560" t="s">
        <v>694</v>
      </c>
      <c r="E23560" t="s">
        <v>759</v>
      </c>
      <c r="F23560" t="s">
        <v>1017</v>
      </c>
      <c r="G23560" t="s">
        <v>1017</v>
      </c>
    </row>
    <row r="23561" spans="1:7" x14ac:dyDescent="0.35">
      <c r="A23561" t="s">
        <v>29</v>
      </c>
      <c r="B23561" t="s">
        <v>339</v>
      </c>
      <c r="C23561">
        <v>13</v>
      </c>
      <c r="D23561" t="s">
        <v>1183</v>
      </c>
      <c r="E23561" t="s">
        <v>1043</v>
      </c>
      <c r="F23561" t="s">
        <v>140</v>
      </c>
      <c r="G23561" t="s">
        <v>140</v>
      </c>
    </row>
    <row r="23562" spans="1:7" x14ac:dyDescent="0.35">
      <c r="A23562" t="s">
        <v>30</v>
      </c>
      <c r="B23562" t="s">
        <v>1126</v>
      </c>
      <c r="C23562">
        <v>120</v>
      </c>
      <c r="D23562" t="s">
        <v>160</v>
      </c>
      <c r="E23562" t="s">
        <v>677</v>
      </c>
      <c r="F23562" t="s">
        <v>1016</v>
      </c>
      <c r="G23562" t="s">
        <v>140</v>
      </c>
    </row>
    <row r="23563" spans="1:7" x14ac:dyDescent="0.35">
      <c r="A23563" t="s">
        <v>30</v>
      </c>
      <c r="B23563" t="s">
        <v>1127</v>
      </c>
      <c r="C23563">
        <v>118</v>
      </c>
      <c r="D23563" t="s">
        <v>705</v>
      </c>
      <c r="E23563" t="s">
        <v>704</v>
      </c>
      <c r="F23563" t="s">
        <v>140</v>
      </c>
      <c r="G23563" t="s">
        <v>140</v>
      </c>
    </row>
    <row r="23564" spans="1:7" x14ac:dyDescent="0.35">
      <c r="A23564" t="s">
        <v>30</v>
      </c>
      <c r="B23564" t="s">
        <v>339</v>
      </c>
      <c r="C23564">
        <v>5</v>
      </c>
      <c r="D23564" t="s">
        <v>889</v>
      </c>
      <c r="E23564" t="s">
        <v>890</v>
      </c>
      <c r="F23564" t="s">
        <v>140</v>
      </c>
      <c r="G23564" t="s">
        <v>140</v>
      </c>
    </row>
    <row r="23565" spans="1:7" x14ac:dyDescent="0.35">
      <c r="A23565" t="s">
        <v>31</v>
      </c>
      <c r="B23565" t="s">
        <v>1126</v>
      </c>
      <c r="C23565">
        <v>103</v>
      </c>
      <c r="D23565" t="s">
        <v>605</v>
      </c>
      <c r="E23565" t="s">
        <v>604</v>
      </c>
      <c r="F23565" t="s">
        <v>140</v>
      </c>
      <c r="G23565" t="s">
        <v>140</v>
      </c>
    </row>
    <row r="23566" spans="1:7" x14ac:dyDescent="0.35">
      <c r="A23566" t="s">
        <v>31</v>
      </c>
      <c r="B23566" t="s">
        <v>1127</v>
      </c>
      <c r="C23566">
        <v>83</v>
      </c>
      <c r="D23566" t="s">
        <v>632</v>
      </c>
      <c r="E23566" t="s">
        <v>633</v>
      </c>
      <c r="F23566" t="s">
        <v>140</v>
      </c>
      <c r="G23566" t="s">
        <v>140</v>
      </c>
    </row>
    <row r="23567" spans="1:7" x14ac:dyDescent="0.35">
      <c r="A23567" t="s">
        <v>31</v>
      </c>
      <c r="B23567" t="s">
        <v>339</v>
      </c>
      <c r="C23567">
        <v>1</v>
      </c>
      <c r="D23567" t="s">
        <v>140</v>
      </c>
      <c r="E23567" t="s">
        <v>177</v>
      </c>
      <c r="F23567" t="s">
        <v>140</v>
      </c>
      <c r="G23567" t="s">
        <v>140</v>
      </c>
    </row>
    <row r="23568" spans="1:7" x14ac:dyDescent="0.35">
      <c r="A23568" t="s">
        <v>32</v>
      </c>
      <c r="B23568" t="s">
        <v>1126</v>
      </c>
      <c r="C23568">
        <v>2626</v>
      </c>
      <c r="D23568" t="s">
        <v>726</v>
      </c>
      <c r="E23568" t="s">
        <v>292</v>
      </c>
      <c r="F23568" t="s">
        <v>1019</v>
      </c>
      <c r="G23568" t="s">
        <v>1022</v>
      </c>
    </row>
    <row r="23569" spans="1:7" x14ac:dyDescent="0.35">
      <c r="A23569" t="s">
        <v>32</v>
      </c>
      <c r="B23569" t="s">
        <v>1127</v>
      </c>
      <c r="C23569">
        <v>2745</v>
      </c>
      <c r="D23569" t="s">
        <v>309</v>
      </c>
      <c r="E23569" t="s">
        <v>634</v>
      </c>
      <c r="F23569" t="s">
        <v>1009</v>
      </c>
      <c r="G23569" t="s">
        <v>1010</v>
      </c>
    </row>
    <row r="23570" spans="1:7" x14ac:dyDescent="0.35">
      <c r="A23570" t="s">
        <v>32</v>
      </c>
      <c r="B23570" t="s">
        <v>339</v>
      </c>
      <c r="C23570">
        <v>196</v>
      </c>
      <c r="D23570" t="s">
        <v>742</v>
      </c>
      <c r="E23570" t="s">
        <v>743</v>
      </c>
      <c r="F23570" t="s">
        <v>1008</v>
      </c>
      <c r="G23570" t="s">
        <v>140</v>
      </c>
    </row>
    <row r="23572" spans="1:7" x14ac:dyDescent="0.35">
      <c r="A23572" t="s">
        <v>2049</v>
      </c>
    </row>
    <row r="23573" spans="1:7" x14ac:dyDescent="0.35">
      <c r="A23573" t="s">
        <v>2</v>
      </c>
      <c r="B23573" t="s">
        <v>1170</v>
      </c>
      <c r="C23573" t="s">
        <v>3</v>
      </c>
      <c r="D23573" t="s">
        <v>1133</v>
      </c>
      <c r="E23573" t="s">
        <v>85</v>
      </c>
      <c r="F23573" t="s">
        <v>86</v>
      </c>
      <c r="G23573" t="s">
        <v>136</v>
      </c>
    </row>
    <row r="23574" spans="1:7" x14ac:dyDescent="0.35">
      <c r="A23574" t="s">
        <v>8</v>
      </c>
      <c r="B23574" t="s">
        <v>1171</v>
      </c>
      <c r="C23574">
        <v>209</v>
      </c>
      <c r="D23574" t="s">
        <v>140</v>
      </c>
      <c r="E23574" t="s">
        <v>208</v>
      </c>
      <c r="F23574" t="s">
        <v>692</v>
      </c>
      <c r="G23574" t="s">
        <v>1008</v>
      </c>
    </row>
    <row r="23575" spans="1:7" x14ac:dyDescent="0.35">
      <c r="A23575" t="s">
        <v>9</v>
      </c>
      <c r="B23575" t="s">
        <v>1171</v>
      </c>
      <c r="C23575">
        <v>266</v>
      </c>
      <c r="D23575" t="s">
        <v>1022</v>
      </c>
      <c r="E23575" t="s">
        <v>694</v>
      </c>
      <c r="F23575" t="s">
        <v>256</v>
      </c>
      <c r="G23575" t="s">
        <v>1013</v>
      </c>
    </row>
    <row r="23576" spans="1:7" x14ac:dyDescent="0.35">
      <c r="A23576" t="s">
        <v>10</v>
      </c>
      <c r="B23576" t="s">
        <v>1171</v>
      </c>
      <c r="C23576">
        <v>203</v>
      </c>
      <c r="D23576" t="s">
        <v>1066</v>
      </c>
      <c r="E23576" t="s">
        <v>966</v>
      </c>
      <c r="F23576" t="s">
        <v>980</v>
      </c>
      <c r="G23576" t="s">
        <v>140</v>
      </c>
    </row>
    <row r="23577" spans="1:7" x14ac:dyDescent="0.35">
      <c r="A23577" t="s">
        <v>11</v>
      </c>
      <c r="B23577" t="s">
        <v>1171</v>
      </c>
      <c r="C23577">
        <v>263</v>
      </c>
      <c r="D23577" t="s">
        <v>1013</v>
      </c>
      <c r="E23577" t="s">
        <v>601</v>
      </c>
      <c r="F23577" t="s">
        <v>782</v>
      </c>
      <c r="G23577" t="s">
        <v>140</v>
      </c>
    </row>
    <row r="23578" spans="1:7" x14ac:dyDescent="0.35">
      <c r="A23578" t="s">
        <v>12</v>
      </c>
      <c r="B23578" t="s">
        <v>1171</v>
      </c>
      <c r="C23578">
        <v>10</v>
      </c>
      <c r="D23578" t="s">
        <v>140</v>
      </c>
      <c r="E23578" t="s">
        <v>658</v>
      </c>
      <c r="F23578" t="s">
        <v>140</v>
      </c>
      <c r="G23578" t="s">
        <v>659</v>
      </c>
    </row>
    <row r="23579" spans="1:7" x14ac:dyDescent="0.35">
      <c r="A23579" t="s">
        <v>12</v>
      </c>
      <c r="B23579" t="s">
        <v>1172</v>
      </c>
      <c r="C23579">
        <v>216</v>
      </c>
      <c r="D23579" t="s">
        <v>140</v>
      </c>
      <c r="E23579" t="s">
        <v>172</v>
      </c>
      <c r="F23579" t="s">
        <v>171</v>
      </c>
      <c r="G23579" t="s">
        <v>140</v>
      </c>
    </row>
    <row r="23580" spans="1:7" x14ac:dyDescent="0.35">
      <c r="A23580" t="s">
        <v>13</v>
      </c>
      <c r="B23580" t="s">
        <v>1171</v>
      </c>
      <c r="C23580">
        <v>7</v>
      </c>
      <c r="D23580" t="s">
        <v>140</v>
      </c>
      <c r="E23580" t="s">
        <v>694</v>
      </c>
      <c r="F23580" t="s">
        <v>695</v>
      </c>
      <c r="G23580" t="s">
        <v>140</v>
      </c>
    </row>
    <row r="23581" spans="1:7" x14ac:dyDescent="0.35">
      <c r="A23581" t="s">
        <v>13</v>
      </c>
      <c r="B23581" t="s">
        <v>1172</v>
      </c>
      <c r="C23581">
        <v>151</v>
      </c>
      <c r="D23581" t="s">
        <v>1014</v>
      </c>
      <c r="E23581" t="s">
        <v>702</v>
      </c>
      <c r="F23581" t="s">
        <v>731</v>
      </c>
      <c r="G23581" t="s">
        <v>140</v>
      </c>
    </row>
    <row r="23582" spans="1:7" x14ac:dyDescent="0.35">
      <c r="A23582" t="s">
        <v>14</v>
      </c>
      <c r="B23582" t="s">
        <v>1171</v>
      </c>
      <c r="C23582">
        <v>148</v>
      </c>
      <c r="D23582" t="s">
        <v>1012</v>
      </c>
      <c r="E23582" t="s">
        <v>547</v>
      </c>
      <c r="F23582" t="s">
        <v>879</v>
      </c>
      <c r="G23582" t="s">
        <v>140</v>
      </c>
    </row>
    <row r="23583" spans="1:7" x14ac:dyDescent="0.35">
      <c r="A23583" t="s">
        <v>14</v>
      </c>
      <c r="B23583" t="s">
        <v>1172</v>
      </c>
      <c r="C23583">
        <v>62</v>
      </c>
      <c r="D23583" t="s">
        <v>940</v>
      </c>
      <c r="E23583" t="s">
        <v>397</v>
      </c>
      <c r="F23583" t="s">
        <v>171</v>
      </c>
      <c r="G23583" t="s">
        <v>140</v>
      </c>
    </row>
    <row r="23584" spans="1:7" x14ac:dyDescent="0.35">
      <c r="A23584" t="s">
        <v>15</v>
      </c>
      <c r="B23584" t="s">
        <v>1171</v>
      </c>
      <c r="C23584">
        <v>209</v>
      </c>
      <c r="D23584" t="s">
        <v>939</v>
      </c>
      <c r="E23584" t="s">
        <v>352</v>
      </c>
      <c r="F23584" t="s">
        <v>695</v>
      </c>
      <c r="G23584" t="s">
        <v>140</v>
      </c>
    </row>
    <row r="23585" spans="1:7" x14ac:dyDescent="0.35">
      <c r="A23585" t="s">
        <v>16</v>
      </c>
      <c r="B23585" t="s">
        <v>1171</v>
      </c>
      <c r="C23585">
        <v>262</v>
      </c>
      <c r="D23585" t="s">
        <v>1016</v>
      </c>
      <c r="E23585" t="s">
        <v>403</v>
      </c>
      <c r="F23585" t="s">
        <v>879</v>
      </c>
      <c r="G23585" t="s">
        <v>1012</v>
      </c>
    </row>
    <row r="23586" spans="1:7" x14ac:dyDescent="0.35">
      <c r="A23586" t="s">
        <v>17</v>
      </c>
      <c r="B23586" t="s">
        <v>1171</v>
      </c>
      <c r="C23586">
        <v>234</v>
      </c>
      <c r="D23586" t="s">
        <v>140</v>
      </c>
      <c r="E23586" t="s">
        <v>359</v>
      </c>
      <c r="F23586" t="s">
        <v>358</v>
      </c>
      <c r="G23586" t="s">
        <v>140</v>
      </c>
    </row>
    <row r="23587" spans="1:7" x14ac:dyDescent="0.35">
      <c r="A23587" t="s">
        <v>18</v>
      </c>
      <c r="B23587" t="s">
        <v>1171</v>
      </c>
      <c r="C23587">
        <v>33</v>
      </c>
      <c r="D23587" t="s">
        <v>140</v>
      </c>
      <c r="E23587" t="s">
        <v>687</v>
      </c>
      <c r="F23587" t="s">
        <v>686</v>
      </c>
      <c r="G23587" t="s">
        <v>140</v>
      </c>
    </row>
    <row r="23588" spans="1:7" x14ac:dyDescent="0.35">
      <c r="A23588" t="s">
        <v>18</v>
      </c>
      <c r="B23588" t="s">
        <v>1172</v>
      </c>
      <c r="C23588">
        <v>164</v>
      </c>
      <c r="D23588" t="s">
        <v>1016</v>
      </c>
      <c r="E23588" t="s">
        <v>676</v>
      </c>
      <c r="F23588" t="s">
        <v>759</v>
      </c>
      <c r="G23588" t="s">
        <v>140</v>
      </c>
    </row>
    <row r="23589" spans="1:7" x14ac:dyDescent="0.35">
      <c r="A23589" t="s">
        <v>19</v>
      </c>
      <c r="B23589" t="s">
        <v>1171</v>
      </c>
      <c r="C23589">
        <v>187</v>
      </c>
      <c r="D23589" t="s">
        <v>1009</v>
      </c>
      <c r="E23589" t="s">
        <v>403</v>
      </c>
      <c r="F23589" t="s">
        <v>724</v>
      </c>
      <c r="G23589" t="s">
        <v>140</v>
      </c>
    </row>
    <row r="23590" spans="1:7" x14ac:dyDescent="0.35">
      <c r="A23590" t="s">
        <v>19</v>
      </c>
      <c r="B23590" t="s">
        <v>1172</v>
      </c>
      <c r="C23590">
        <v>38</v>
      </c>
      <c r="D23590" t="s">
        <v>140</v>
      </c>
      <c r="E23590" t="s">
        <v>701</v>
      </c>
      <c r="F23590" t="s">
        <v>546</v>
      </c>
      <c r="G23590" t="s">
        <v>140</v>
      </c>
    </row>
    <row r="23591" spans="1:7" x14ac:dyDescent="0.35">
      <c r="A23591" t="s">
        <v>20</v>
      </c>
      <c r="B23591" t="s">
        <v>1171</v>
      </c>
      <c r="C23591">
        <v>249</v>
      </c>
      <c r="D23591" t="s">
        <v>1010</v>
      </c>
      <c r="E23591" t="s">
        <v>352</v>
      </c>
      <c r="F23591" t="s">
        <v>963</v>
      </c>
      <c r="G23591" t="s">
        <v>140</v>
      </c>
    </row>
    <row r="23592" spans="1:7" x14ac:dyDescent="0.35">
      <c r="A23592" t="s">
        <v>21</v>
      </c>
      <c r="B23592" t="s">
        <v>1171</v>
      </c>
      <c r="C23592">
        <v>213</v>
      </c>
      <c r="D23592" t="s">
        <v>1013</v>
      </c>
      <c r="E23592" t="s">
        <v>353</v>
      </c>
      <c r="F23592" t="s">
        <v>540</v>
      </c>
      <c r="G23592" t="s">
        <v>140</v>
      </c>
    </row>
    <row r="23593" spans="1:7" x14ac:dyDescent="0.35">
      <c r="A23593" t="s">
        <v>22</v>
      </c>
      <c r="B23593" t="s">
        <v>1171</v>
      </c>
      <c r="C23593">
        <v>213</v>
      </c>
      <c r="D23593" t="s">
        <v>1063</v>
      </c>
      <c r="E23593" t="s">
        <v>823</v>
      </c>
      <c r="F23593" t="s">
        <v>168</v>
      </c>
      <c r="G23593" t="s">
        <v>140</v>
      </c>
    </row>
    <row r="23594" spans="1:7" x14ac:dyDescent="0.35">
      <c r="A23594" t="s">
        <v>23</v>
      </c>
      <c r="B23594" t="s">
        <v>1171</v>
      </c>
      <c r="C23594">
        <v>16</v>
      </c>
      <c r="D23594" t="s">
        <v>140</v>
      </c>
      <c r="E23594" t="s">
        <v>431</v>
      </c>
      <c r="F23594" t="s">
        <v>430</v>
      </c>
      <c r="G23594" t="s">
        <v>140</v>
      </c>
    </row>
    <row r="23595" spans="1:7" x14ac:dyDescent="0.35">
      <c r="A23595" t="s">
        <v>23</v>
      </c>
      <c r="B23595" t="s">
        <v>1172</v>
      </c>
      <c r="C23595">
        <v>187</v>
      </c>
      <c r="D23595" t="s">
        <v>1058</v>
      </c>
      <c r="E23595" t="s">
        <v>328</v>
      </c>
      <c r="F23595" t="s">
        <v>584</v>
      </c>
      <c r="G23595" t="s">
        <v>1012</v>
      </c>
    </row>
    <row r="23596" spans="1:7" x14ac:dyDescent="0.35">
      <c r="A23596" t="s">
        <v>24</v>
      </c>
      <c r="B23596" t="s">
        <v>1171</v>
      </c>
      <c r="C23596">
        <v>262</v>
      </c>
      <c r="D23596" t="s">
        <v>1014</v>
      </c>
      <c r="E23596" t="s">
        <v>434</v>
      </c>
      <c r="F23596" t="s">
        <v>245</v>
      </c>
      <c r="G23596" t="s">
        <v>1063</v>
      </c>
    </row>
    <row r="23597" spans="1:7" x14ac:dyDescent="0.35">
      <c r="A23597" t="s">
        <v>25</v>
      </c>
      <c r="B23597" t="s">
        <v>1171</v>
      </c>
      <c r="C23597">
        <v>261</v>
      </c>
      <c r="D23597" t="s">
        <v>1050</v>
      </c>
      <c r="E23597" t="s">
        <v>566</v>
      </c>
      <c r="F23597" t="s">
        <v>830</v>
      </c>
      <c r="G23597" t="s">
        <v>140</v>
      </c>
    </row>
    <row r="23598" spans="1:7" x14ac:dyDescent="0.35">
      <c r="A23598" t="s">
        <v>26</v>
      </c>
      <c r="B23598" t="s">
        <v>1171</v>
      </c>
      <c r="C23598">
        <v>253</v>
      </c>
      <c r="D23598" t="s">
        <v>1009</v>
      </c>
      <c r="E23598" t="s">
        <v>593</v>
      </c>
      <c r="F23598" t="s">
        <v>922</v>
      </c>
      <c r="G23598" t="s">
        <v>140</v>
      </c>
    </row>
    <row r="23599" spans="1:7" x14ac:dyDescent="0.35">
      <c r="A23599" t="s">
        <v>27</v>
      </c>
      <c r="B23599" t="s">
        <v>1171</v>
      </c>
      <c r="C23599">
        <v>288</v>
      </c>
      <c r="D23599" t="s">
        <v>1013</v>
      </c>
      <c r="E23599" t="s">
        <v>503</v>
      </c>
      <c r="F23599" t="s">
        <v>865</v>
      </c>
      <c r="G23599" t="s">
        <v>140</v>
      </c>
    </row>
    <row r="23600" spans="1:7" x14ac:dyDescent="0.35">
      <c r="A23600" t="s">
        <v>28</v>
      </c>
      <c r="B23600" t="s">
        <v>1171</v>
      </c>
      <c r="C23600">
        <v>235</v>
      </c>
      <c r="D23600" t="s">
        <v>1009</v>
      </c>
      <c r="E23600" t="s">
        <v>569</v>
      </c>
      <c r="F23600" t="s">
        <v>980</v>
      </c>
      <c r="G23600" t="s">
        <v>140</v>
      </c>
    </row>
    <row r="23601" spans="1:18" x14ac:dyDescent="0.35">
      <c r="A23601" t="s">
        <v>29</v>
      </c>
      <c r="B23601" t="s">
        <v>1171</v>
      </c>
      <c r="C23601">
        <v>298</v>
      </c>
      <c r="D23601" t="s">
        <v>1017</v>
      </c>
      <c r="E23601" t="s">
        <v>547</v>
      </c>
      <c r="F23601" t="s">
        <v>307</v>
      </c>
      <c r="G23601" t="s">
        <v>1009</v>
      </c>
    </row>
    <row r="23602" spans="1:18" x14ac:dyDescent="0.35">
      <c r="A23602" t="s">
        <v>30</v>
      </c>
      <c r="B23602" t="s">
        <v>1171</v>
      </c>
      <c r="C23602">
        <v>243</v>
      </c>
      <c r="D23602" t="s">
        <v>1010</v>
      </c>
      <c r="E23602" t="s">
        <v>813</v>
      </c>
      <c r="F23602" t="s">
        <v>440</v>
      </c>
      <c r="G23602" t="s">
        <v>140</v>
      </c>
    </row>
    <row r="23603" spans="1:18" x14ac:dyDescent="0.35">
      <c r="A23603" t="s">
        <v>31</v>
      </c>
      <c r="B23603" t="s">
        <v>1171</v>
      </c>
      <c r="C23603">
        <v>115</v>
      </c>
      <c r="D23603" t="s">
        <v>140</v>
      </c>
      <c r="E23603" t="s">
        <v>726</v>
      </c>
      <c r="F23603" t="s">
        <v>727</v>
      </c>
      <c r="G23603" t="s">
        <v>140</v>
      </c>
    </row>
    <row r="23604" spans="1:18" x14ac:dyDescent="0.35">
      <c r="A23604" t="s">
        <v>31</v>
      </c>
      <c r="B23604" t="s">
        <v>1172</v>
      </c>
      <c r="C23604">
        <v>72</v>
      </c>
      <c r="D23604" t="s">
        <v>140</v>
      </c>
      <c r="E23604" t="s">
        <v>753</v>
      </c>
      <c r="F23604" t="s">
        <v>752</v>
      </c>
      <c r="G23604" t="s">
        <v>140</v>
      </c>
    </row>
    <row r="23605" spans="1:18" x14ac:dyDescent="0.35">
      <c r="A23605" t="s">
        <v>32</v>
      </c>
      <c r="B23605" t="s">
        <v>1171</v>
      </c>
      <c r="C23605">
        <v>4677</v>
      </c>
      <c r="D23605" t="s">
        <v>1014</v>
      </c>
      <c r="E23605" t="s">
        <v>211</v>
      </c>
      <c r="F23605" t="s">
        <v>425</v>
      </c>
      <c r="G23605" t="s">
        <v>1008</v>
      </c>
    </row>
    <row r="23606" spans="1:18" x14ac:dyDescent="0.35">
      <c r="A23606" t="s">
        <v>32</v>
      </c>
      <c r="B23606" t="s">
        <v>1172</v>
      </c>
      <c r="C23606">
        <v>890</v>
      </c>
      <c r="D23606" t="s">
        <v>1021</v>
      </c>
      <c r="E23606" t="s">
        <v>734</v>
      </c>
      <c r="F23606" t="s">
        <v>922</v>
      </c>
      <c r="G23606" t="s">
        <v>1008</v>
      </c>
    </row>
    <row r="23608" spans="1:18" x14ac:dyDescent="0.35">
      <c r="A23608" t="s">
        <v>2050</v>
      </c>
    </row>
    <row r="23609" spans="1:18" x14ac:dyDescent="0.35">
      <c r="A23609" t="s">
        <v>2</v>
      </c>
      <c r="B23609" t="s">
        <v>3</v>
      </c>
      <c r="C23609" t="s">
        <v>2051</v>
      </c>
      <c r="D23609" t="s">
        <v>2052</v>
      </c>
      <c r="E23609" t="s">
        <v>2053</v>
      </c>
      <c r="F23609" t="s">
        <v>2054</v>
      </c>
      <c r="G23609" t="s">
        <v>2055</v>
      </c>
      <c r="H23609" t="s">
        <v>2056</v>
      </c>
      <c r="I23609" t="s">
        <v>2057</v>
      </c>
      <c r="J23609" t="s">
        <v>2058</v>
      </c>
      <c r="K23609" t="s">
        <v>2059</v>
      </c>
      <c r="L23609" t="s">
        <v>2060</v>
      </c>
      <c r="M23609" t="s">
        <v>2061</v>
      </c>
      <c r="N23609" t="s">
        <v>2062</v>
      </c>
      <c r="O23609" t="s">
        <v>2063</v>
      </c>
      <c r="P23609" t="s">
        <v>1376</v>
      </c>
      <c r="Q23609" t="s">
        <v>1042</v>
      </c>
      <c r="R23609" t="s">
        <v>136</v>
      </c>
    </row>
    <row r="23610" spans="1:18" x14ac:dyDescent="0.35">
      <c r="A23610" t="s">
        <v>8</v>
      </c>
      <c r="B23610">
        <v>221</v>
      </c>
      <c r="C23610" t="s">
        <v>946</v>
      </c>
      <c r="D23610" t="s">
        <v>769</v>
      </c>
      <c r="E23610" t="s">
        <v>1058</v>
      </c>
      <c r="F23610" t="s">
        <v>1067</v>
      </c>
      <c r="G23610" t="s">
        <v>991</v>
      </c>
      <c r="H23610" t="s">
        <v>1018</v>
      </c>
      <c r="I23610" t="s">
        <v>1008</v>
      </c>
      <c r="J23610" t="s">
        <v>1021</v>
      </c>
      <c r="K23610" t="s">
        <v>140</v>
      </c>
      <c r="L23610" t="s">
        <v>140</v>
      </c>
      <c r="M23610" t="s">
        <v>1070</v>
      </c>
      <c r="N23610" t="s">
        <v>1011</v>
      </c>
      <c r="O23610" t="s">
        <v>140</v>
      </c>
      <c r="P23610" t="s">
        <v>1014</v>
      </c>
      <c r="Q23610" t="s">
        <v>1021</v>
      </c>
      <c r="R23610" t="s">
        <v>140</v>
      </c>
    </row>
    <row r="23611" spans="1:18" x14ac:dyDescent="0.35">
      <c r="A23611" t="s">
        <v>9</v>
      </c>
      <c r="B23611">
        <v>272</v>
      </c>
      <c r="C23611" t="s">
        <v>927</v>
      </c>
      <c r="D23611" t="s">
        <v>1017</v>
      </c>
      <c r="E23611" t="s">
        <v>1066</v>
      </c>
      <c r="F23611" t="s">
        <v>1064</v>
      </c>
      <c r="G23611" t="s">
        <v>1060</v>
      </c>
      <c r="H23611" t="s">
        <v>1011</v>
      </c>
      <c r="I23611" t="s">
        <v>1010</v>
      </c>
      <c r="J23611" t="s">
        <v>1010</v>
      </c>
      <c r="K23611" t="s">
        <v>1013</v>
      </c>
      <c r="L23611" t="s">
        <v>1012</v>
      </c>
      <c r="M23611" t="s">
        <v>954</v>
      </c>
      <c r="N23611" t="s">
        <v>1013</v>
      </c>
      <c r="O23611" t="s">
        <v>1013</v>
      </c>
      <c r="P23611" t="s">
        <v>1010</v>
      </c>
      <c r="Q23611" t="s">
        <v>1016</v>
      </c>
      <c r="R23611" t="s">
        <v>140</v>
      </c>
    </row>
    <row r="23612" spans="1:18" x14ac:dyDescent="0.35">
      <c r="A23612" t="s">
        <v>10</v>
      </c>
      <c r="B23612">
        <v>213</v>
      </c>
      <c r="C23612" t="s">
        <v>776</v>
      </c>
      <c r="D23612" t="s">
        <v>971</v>
      </c>
      <c r="E23612" t="s">
        <v>1058</v>
      </c>
      <c r="F23612" t="s">
        <v>1017</v>
      </c>
      <c r="G23612" t="s">
        <v>1048</v>
      </c>
      <c r="H23612" t="s">
        <v>1012</v>
      </c>
      <c r="I23612" t="s">
        <v>1014</v>
      </c>
      <c r="J23612" t="s">
        <v>1013</v>
      </c>
      <c r="K23612" t="s">
        <v>1008</v>
      </c>
      <c r="L23612" t="s">
        <v>1008</v>
      </c>
      <c r="M23612" t="s">
        <v>919</v>
      </c>
      <c r="N23612" t="s">
        <v>1043</v>
      </c>
      <c r="O23612" t="s">
        <v>775</v>
      </c>
      <c r="P23612" t="s">
        <v>1058</v>
      </c>
      <c r="Q23612" t="s">
        <v>1063</v>
      </c>
      <c r="R23612" t="s">
        <v>140</v>
      </c>
    </row>
    <row r="23613" spans="1:18" x14ac:dyDescent="0.35">
      <c r="A23613" t="s">
        <v>11</v>
      </c>
      <c r="B23613">
        <v>275</v>
      </c>
      <c r="C23613" t="s">
        <v>523</v>
      </c>
      <c r="D23613" t="s">
        <v>1060</v>
      </c>
      <c r="E23613" t="s">
        <v>140</v>
      </c>
      <c r="F23613" t="s">
        <v>1004</v>
      </c>
      <c r="G23613" t="s">
        <v>903</v>
      </c>
      <c r="H23613" t="s">
        <v>1058</v>
      </c>
      <c r="I23613" t="s">
        <v>1098</v>
      </c>
      <c r="J23613" t="s">
        <v>1012</v>
      </c>
      <c r="K23613" t="s">
        <v>1014</v>
      </c>
      <c r="L23613" t="s">
        <v>1016</v>
      </c>
      <c r="M23613" t="s">
        <v>949</v>
      </c>
      <c r="N23613" t="s">
        <v>1048</v>
      </c>
      <c r="O23613" t="s">
        <v>1016</v>
      </c>
      <c r="P23613" t="s">
        <v>1010</v>
      </c>
      <c r="Q23613" t="s">
        <v>1016</v>
      </c>
      <c r="R23613" t="s">
        <v>140</v>
      </c>
    </row>
    <row r="23614" spans="1:18" x14ac:dyDescent="0.35">
      <c r="A23614" t="s">
        <v>12</v>
      </c>
      <c r="B23614">
        <v>242</v>
      </c>
      <c r="C23614" t="s">
        <v>1084</v>
      </c>
      <c r="D23614" t="s">
        <v>1014</v>
      </c>
      <c r="E23614" t="s">
        <v>1054</v>
      </c>
      <c r="F23614" t="s">
        <v>660</v>
      </c>
      <c r="G23614" t="s">
        <v>121</v>
      </c>
      <c r="H23614" t="s">
        <v>1022</v>
      </c>
      <c r="I23614" t="s">
        <v>1008</v>
      </c>
      <c r="J23614" t="s">
        <v>1013</v>
      </c>
      <c r="K23614" t="s">
        <v>140</v>
      </c>
      <c r="L23614" t="s">
        <v>140</v>
      </c>
      <c r="M23614" t="s">
        <v>939</v>
      </c>
      <c r="N23614" t="s">
        <v>1013</v>
      </c>
      <c r="O23614" t="s">
        <v>775</v>
      </c>
      <c r="P23614" t="s">
        <v>1011</v>
      </c>
      <c r="Q23614" t="s">
        <v>140</v>
      </c>
      <c r="R23614" t="s">
        <v>1009</v>
      </c>
    </row>
    <row r="23615" spans="1:18" x14ac:dyDescent="0.35">
      <c r="A23615" t="s">
        <v>13</v>
      </c>
      <c r="B23615">
        <v>176</v>
      </c>
      <c r="C23615" t="s">
        <v>469</v>
      </c>
      <c r="D23615" t="s">
        <v>394</v>
      </c>
      <c r="E23615" t="s">
        <v>1004</v>
      </c>
      <c r="F23615" t="s">
        <v>1060</v>
      </c>
      <c r="G23615" t="s">
        <v>788</v>
      </c>
      <c r="H23615" t="s">
        <v>903</v>
      </c>
      <c r="I23615" t="s">
        <v>1009</v>
      </c>
      <c r="J23615" t="s">
        <v>1066</v>
      </c>
      <c r="K23615" t="s">
        <v>940</v>
      </c>
      <c r="L23615" t="s">
        <v>996</v>
      </c>
      <c r="M23615" t="s">
        <v>1067</v>
      </c>
      <c r="N23615" t="s">
        <v>1013</v>
      </c>
      <c r="O23615" t="s">
        <v>140</v>
      </c>
      <c r="P23615" t="s">
        <v>1010</v>
      </c>
      <c r="Q23615" t="s">
        <v>1010</v>
      </c>
      <c r="R23615" t="s">
        <v>1010</v>
      </c>
    </row>
    <row r="23616" spans="1:18" x14ac:dyDescent="0.35">
      <c r="A23616" t="s">
        <v>14</v>
      </c>
      <c r="B23616">
        <v>218</v>
      </c>
      <c r="C23616" t="s">
        <v>672</v>
      </c>
      <c r="D23616" t="s">
        <v>875</v>
      </c>
      <c r="E23616" t="s">
        <v>940</v>
      </c>
      <c r="F23616" t="s">
        <v>973</v>
      </c>
      <c r="G23616" t="s">
        <v>1095</v>
      </c>
      <c r="H23616" t="s">
        <v>949</v>
      </c>
      <c r="I23616" t="s">
        <v>140</v>
      </c>
      <c r="J23616" t="s">
        <v>1008</v>
      </c>
      <c r="K23616" t="s">
        <v>140</v>
      </c>
      <c r="L23616" t="s">
        <v>1013</v>
      </c>
      <c r="M23616" t="s">
        <v>1050</v>
      </c>
      <c r="N23616" t="s">
        <v>1050</v>
      </c>
      <c r="O23616" t="s">
        <v>140</v>
      </c>
      <c r="P23616" t="s">
        <v>1012</v>
      </c>
      <c r="Q23616" t="s">
        <v>1009</v>
      </c>
      <c r="R23616" t="s">
        <v>1008</v>
      </c>
    </row>
    <row r="23617" spans="1:18" x14ac:dyDescent="0.35">
      <c r="A23617" t="s">
        <v>15</v>
      </c>
      <c r="B23617">
        <v>220</v>
      </c>
      <c r="C23617" t="s">
        <v>520</v>
      </c>
      <c r="D23617" t="s">
        <v>1055</v>
      </c>
      <c r="E23617" t="s">
        <v>1007</v>
      </c>
      <c r="F23617" t="s">
        <v>1070</v>
      </c>
      <c r="G23617" t="s">
        <v>394</v>
      </c>
      <c r="H23617" t="s">
        <v>1012</v>
      </c>
      <c r="I23617" t="s">
        <v>140</v>
      </c>
      <c r="J23617" t="s">
        <v>1054</v>
      </c>
      <c r="K23617" t="s">
        <v>1013</v>
      </c>
      <c r="L23617" t="s">
        <v>140</v>
      </c>
      <c r="M23617" t="s">
        <v>1060</v>
      </c>
      <c r="N23617" t="s">
        <v>1098</v>
      </c>
      <c r="O23617" t="s">
        <v>1013</v>
      </c>
      <c r="P23617" t="s">
        <v>1009</v>
      </c>
      <c r="Q23617" t="s">
        <v>775</v>
      </c>
      <c r="R23617" t="s">
        <v>140</v>
      </c>
    </row>
    <row r="23618" spans="1:18" x14ac:dyDescent="0.35">
      <c r="A23618" t="s">
        <v>16</v>
      </c>
      <c r="B23618">
        <v>273</v>
      </c>
      <c r="C23618" t="s">
        <v>892</v>
      </c>
      <c r="D23618" t="s">
        <v>1058</v>
      </c>
      <c r="E23618" t="s">
        <v>1066</v>
      </c>
      <c r="F23618" t="s">
        <v>1050</v>
      </c>
      <c r="G23618" t="s">
        <v>1047</v>
      </c>
      <c r="H23618" t="s">
        <v>1012</v>
      </c>
      <c r="I23618" t="s">
        <v>140</v>
      </c>
      <c r="J23618" t="s">
        <v>140</v>
      </c>
      <c r="K23618" t="s">
        <v>140</v>
      </c>
      <c r="L23618" t="s">
        <v>140</v>
      </c>
      <c r="M23618" t="s">
        <v>1021</v>
      </c>
      <c r="N23618" t="s">
        <v>1011</v>
      </c>
      <c r="O23618" t="s">
        <v>140</v>
      </c>
      <c r="P23618" t="s">
        <v>140</v>
      </c>
      <c r="Q23618" t="s">
        <v>1019</v>
      </c>
      <c r="R23618" t="s">
        <v>140</v>
      </c>
    </row>
    <row r="23619" spans="1:18" x14ac:dyDescent="0.35">
      <c r="A23619" t="s">
        <v>17</v>
      </c>
      <c r="B23619">
        <v>244</v>
      </c>
      <c r="C23619" t="s">
        <v>736</v>
      </c>
      <c r="D23619" t="s">
        <v>996</v>
      </c>
      <c r="E23619" t="s">
        <v>1043</v>
      </c>
      <c r="F23619" t="s">
        <v>109</v>
      </c>
      <c r="G23619" t="s">
        <v>1003</v>
      </c>
      <c r="H23619" t="s">
        <v>1063</v>
      </c>
      <c r="I23619" t="s">
        <v>1012</v>
      </c>
      <c r="J23619" t="s">
        <v>1012</v>
      </c>
      <c r="K23619" t="s">
        <v>1063</v>
      </c>
      <c r="L23619" t="s">
        <v>140</v>
      </c>
      <c r="M23619" t="s">
        <v>869</v>
      </c>
      <c r="N23619" t="s">
        <v>1011</v>
      </c>
      <c r="O23619" t="s">
        <v>140</v>
      </c>
      <c r="P23619" t="s">
        <v>1020</v>
      </c>
      <c r="Q23619" t="s">
        <v>140</v>
      </c>
      <c r="R23619" t="s">
        <v>140</v>
      </c>
    </row>
    <row r="23620" spans="1:18" x14ac:dyDescent="0.35">
      <c r="A23620" t="s">
        <v>18</v>
      </c>
      <c r="B23620">
        <v>205</v>
      </c>
      <c r="C23620" t="s">
        <v>260</v>
      </c>
      <c r="D23620" t="s">
        <v>1060</v>
      </c>
      <c r="E23620" t="s">
        <v>1058</v>
      </c>
      <c r="F23620" t="s">
        <v>1050</v>
      </c>
      <c r="G23620" t="s">
        <v>317</v>
      </c>
      <c r="H23620" t="s">
        <v>1019</v>
      </c>
      <c r="I23620" t="s">
        <v>949</v>
      </c>
      <c r="J23620" t="s">
        <v>1021</v>
      </c>
      <c r="K23620" t="s">
        <v>1009</v>
      </c>
      <c r="L23620" t="s">
        <v>1014</v>
      </c>
      <c r="M23620" t="s">
        <v>1019</v>
      </c>
      <c r="N23620" t="s">
        <v>1009</v>
      </c>
      <c r="O23620" t="s">
        <v>140</v>
      </c>
      <c r="P23620" t="s">
        <v>1063</v>
      </c>
      <c r="Q23620" t="s">
        <v>140</v>
      </c>
      <c r="R23620" t="s">
        <v>140</v>
      </c>
    </row>
    <row r="23621" spans="1:18" x14ac:dyDescent="0.35">
      <c r="A23621" t="s">
        <v>19</v>
      </c>
      <c r="B23621">
        <v>235</v>
      </c>
      <c r="C23621" t="s">
        <v>763</v>
      </c>
      <c r="D23621" t="s">
        <v>1047</v>
      </c>
      <c r="E23621" t="s">
        <v>1018</v>
      </c>
      <c r="F23621" t="s">
        <v>1068</v>
      </c>
      <c r="G23621" t="s">
        <v>988</v>
      </c>
      <c r="H23621" t="s">
        <v>919</v>
      </c>
      <c r="I23621" t="s">
        <v>1063</v>
      </c>
      <c r="J23621" t="s">
        <v>140</v>
      </c>
      <c r="K23621" t="s">
        <v>140</v>
      </c>
      <c r="L23621" t="s">
        <v>140</v>
      </c>
      <c r="M23621" t="s">
        <v>950</v>
      </c>
      <c r="N23621" t="s">
        <v>954</v>
      </c>
      <c r="O23621" t="s">
        <v>140</v>
      </c>
      <c r="P23621" t="s">
        <v>140</v>
      </c>
      <c r="Q23621" t="s">
        <v>1008</v>
      </c>
      <c r="R23621" t="s">
        <v>140</v>
      </c>
    </row>
    <row r="23622" spans="1:18" x14ac:dyDescent="0.35">
      <c r="A23622" t="s">
        <v>20</v>
      </c>
      <c r="B23622">
        <v>259</v>
      </c>
      <c r="C23622" t="s">
        <v>914</v>
      </c>
      <c r="D23622" t="s">
        <v>733</v>
      </c>
      <c r="E23622" t="s">
        <v>1063</v>
      </c>
      <c r="F23622" t="s">
        <v>929</v>
      </c>
      <c r="G23622" t="s">
        <v>1003</v>
      </c>
      <c r="H23622" t="s">
        <v>1054</v>
      </c>
      <c r="I23622" t="s">
        <v>140</v>
      </c>
      <c r="J23622" t="s">
        <v>1008</v>
      </c>
      <c r="K23622" t="s">
        <v>1008</v>
      </c>
      <c r="L23622" t="s">
        <v>140</v>
      </c>
      <c r="M23622" t="s">
        <v>939</v>
      </c>
      <c r="N23622" t="s">
        <v>1098</v>
      </c>
      <c r="O23622" t="s">
        <v>1016</v>
      </c>
      <c r="P23622" t="s">
        <v>1009</v>
      </c>
      <c r="Q23622" t="s">
        <v>1012</v>
      </c>
      <c r="R23622" t="s">
        <v>140</v>
      </c>
    </row>
    <row r="23623" spans="1:18" x14ac:dyDescent="0.35">
      <c r="A23623" t="s">
        <v>21</v>
      </c>
      <c r="B23623">
        <v>232</v>
      </c>
      <c r="C23623" t="s">
        <v>655</v>
      </c>
      <c r="D23623" t="s">
        <v>1063</v>
      </c>
      <c r="E23623" t="s">
        <v>458</v>
      </c>
      <c r="F23623" t="s">
        <v>643</v>
      </c>
      <c r="G23623" t="s">
        <v>769</v>
      </c>
      <c r="H23623" t="s">
        <v>1016</v>
      </c>
      <c r="I23623" t="s">
        <v>1016</v>
      </c>
      <c r="J23623" t="s">
        <v>1063</v>
      </c>
      <c r="K23623" t="s">
        <v>1063</v>
      </c>
      <c r="L23623" t="s">
        <v>1054</v>
      </c>
      <c r="M23623" t="s">
        <v>1004</v>
      </c>
      <c r="N23623" t="s">
        <v>1016</v>
      </c>
      <c r="O23623" t="s">
        <v>140</v>
      </c>
      <c r="P23623" t="s">
        <v>1063</v>
      </c>
      <c r="Q23623" t="s">
        <v>1063</v>
      </c>
      <c r="R23623" t="s">
        <v>140</v>
      </c>
    </row>
    <row r="23624" spans="1:18" x14ac:dyDescent="0.35">
      <c r="A23624" t="s">
        <v>22</v>
      </c>
      <c r="B23624">
        <v>233</v>
      </c>
      <c r="C23624" t="s">
        <v>809</v>
      </c>
      <c r="D23624" t="s">
        <v>1068</v>
      </c>
      <c r="E23624" t="s">
        <v>1048</v>
      </c>
      <c r="F23624" t="s">
        <v>919</v>
      </c>
      <c r="G23624" t="s">
        <v>1045</v>
      </c>
      <c r="H23624" t="s">
        <v>1019</v>
      </c>
      <c r="I23624" t="s">
        <v>1010</v>
      </c>
      <c r="J23624" t="s">
        <v>1014</v>
      </c>
      <c r="K23624" t="s">
        <v>1008</v>
      </c>
      <c r="L23624" t="s">
        <v>140</v>
      </c>
      <c r="M23624" t="s">
        <v>1066</v>
      </c>
      <c r="N23624" t="s">
        <v>940</v>
      </c>
      <c r="O23624" t="s">
        <v>1013</v>
      </c>
      <c r="P23624" t="s">
        <v>1008</v>
      </c>
      <c r="Q23624" t="s">
        <v>1054</v>
      </c>
      <c r="R23624" t="s">
        <v>140</v>
      </c>
    </row>
    <row r="23625" spans="1:18" x14ac:dyDescent="0.35">
      <c r="A23625" t="s">
        <v>23</v>
      </c>
      <c r="B23625">
        <v>214</v>
      </c>
      <c r="C23625" t="s">
        <v>713</v>
      </c>
      <c r="D23625" t="s">
        <v>954</v>
      </c>
      <c r="E23625" t="s">
        <v>1058</v>
      </c>
      <c r="F23625" t="s">
        <v>1056</v>
      </c>
      <c r="G23625" t="s">
        <v>1056</v>
      </c>
      <c r="H23625" t="s">
        <v>1098</v>
      </c>
      <c r="I23625" t="s">
        <v>1014</v>
      </c>
      <c r="J23625" t="s">
        <v>140</v>
      </c>
      <c r="K23625" t="s">
        <v>1054</v>
      </c>
      <c r="L23625" t="s">
        <v>1055</v>
      </c>
      <c r="M23625" t="s">
        <v>940</v>
      </c>
      <c r="N23625" t="s">
        <v>1014</v>
      </c>
      <c r="O23625" t="s">
        <v>1016</v>
      </c>
      <c r="P23625" t="s">
        <v>1011</v>
      </c>
      <c r="Q23625" t="s">
        <v>1066</v>
      </c>
      <c r="R23625" t="s">
        <v>140</v>
      </c>
    </row>
    <row r="23626" spans="1:18" x14ac:dyDescent="0.35">
      <c r="A23626" t="s">
        <v>24</v>
      </c>
      <c r="B23626">
        <v>276</v>
      </c>
      <c r="C23626" t="s">
        <v>958</v>
      </c>
      <c r="D23626" t="s">
        <v>971</v>
      </c>
      <c r="E23626" t="s">
        <v>1068</v>
      </c>
      <c r="F23626" t="s">
        <v>97</v>
      </c>
      <c r="G23626" t="s">
        <v>527</v>
      </c>
      <c r="H23626" t="s">
        <v>775</v>
      </c>
      <c r="I23626" t="s">
        <v>1008</v>
      </c>
      <c r="J23626" t="s">
        <v>1016</v>
      </c>
      <c r="K23626" t="s">
        <v>1016</v>
      </c>
      <c r="L23626" t="s">
        <v>1016</v>
      </c>
      <c r="M23626" t="s">
        <v>1052</v>
      </c>
      <c r="N23626" t="s">
        <v>1016</v>
      </c>
      <c r="O23626" t="s">
        <v>140</v>
      </c>
      <c r="P23626" t="s">
        <v>1016</v>
      </c>
      <c r="Q23626" t="s">
        <v>1063</v>
      </c>
      <c r="R23626" t="s">
        <v>140</v>
      </c>
    </row>
    <row r="23627" spans="1:18" x14ac:dyDescent="0.35">
      <c r="A23627" t="s">
        <v>25</v>
      </c>
      <c r="B23627">
        <v>271</v>
      </c>
      <c r="C23627" t="s">
        <v>745</v>
      </c>
      <c r="D23627" t="s">
        <v>939</v>
      </c>
      <c r="E23627" t="s">
        <v>1017</v>
      </c>
      <c r="F23627" t="s">
        <v>1020</v>
      </c>
      <c r="G23627" t="s">
        <v>1045</v>
      </c>
      <c r="H23627" t="s">
        <v>1013</v>
      </c>
      <c r="I23627" t="s">
        <v>775</v>
      </c>
      <c r="J23627" t="s">
        <v>1011</v>
      </c>
      <c r="K23627" t="s">
        <v>140</v>
      </c>
      <c r="L23627" t="s">
        <v>1016</v>
      </c>
      <c r="M23627" t="s">
        <v>1055</v>
      </c>
      <c r="N23627" t="s">
        <v>1019</v>
      </c>
      <c r="O23627" t="s">
        <v>1016</v>
      </c>
      <c r="P23627" t="s">
        <v>140</v>
      </c>
      <c r="Q23627" t="s">
        <v>1012</v>
      </c>
      <c r="R23627" t="s">
        <v>1010</v>
      </c>
    </row>
    <row r="23628" spans="1:18" x14ac:dyDescent="0.35">
      <c r="A23628" t="s">
        <v>26</v>
      </c>
      <c r="B23628">
        <v>274</v>
      </c>
      <c r="C23628" t="s">
        <v>581</v>
      </c>
      <c r="D23628" t="s">
        <v>950</v>
      </c>
      <c r="E23628" t="s">
        <v>1021</v>
      </c>
      <c r="F23628" t="s">
        <v>1003</v>
      </c>
      <c r="G23628" t="s">
        <v>99</v>
      </c>
      <c r="H23628" t="s">
        <v>1020</v>
      </c>
      <c r="I23628" t="s">
        <v>1050</v>
      </c>
      <c r="J23628" t="s">
        <v>1048</v>
      </c>
      <c r="K23628" t="s">
        <v>1008</v>
      </c>
      <c r="L23628" t="s">
        <v>1012</v>
      </c>
      <c r="M23628" t="s">
        <v>939</v>
      </c>
      <c r="N23628" t="s">
        <v>949</v>
      </c>
      <c r="O23628" t="s">
        <v>1010</v>
      </c>
      <c r="P23628" t="s">
        <v>1016</v>
      </c>
      <c r="Q23628" t="s">
        <v>140</v>
      </c>
      <c r="R23628" t="s">
        <v>140</v>
      </c>
    </row>
    <row r="23629" spans="1:18" x14ac:dyDescent="0.35">
      <c r="A23629" t="s">
        <v>27</v>
      </c>
      <c r="B23629">
        <v>294</v>
      </c>
      <c r="C23629" t="s">
        <v>638</v>
      </c>
      <c r="D23629" t="s">
        <v>1055</v>
      </c>
      <c r="E23629" t="s">
        <v>1009</v>
      </c>
      <c r="F23629" t="s">
        <v>929</v>
      </c>
      <c r="G23629" t="s">
        <v>977</v>
      </c>
      <c r="H23629" t="s">
        <v>1014</v>
      </c>
      <c r="I23629" t="s">
        <v>1009</v>
      </c>
      <c r="J23629" t="s">
        <v>1008</v>
      </c>
      <c r="K23629" t="s">
        <v>140</v>
      </c>
      <c r="L23629" t="s">
        <v>140</v>
      </c>
      <c r="M23629" t="s">
        <v>1019</v>
      </c>
      <c r="N23629" t="s">
        <v>1017</v>
      </c>
      <c r="O23629" t="s">
        <v>1013</v>
      </c>
      <c r="P23629" t="s">
        <v>1014</v>
      </c>
      <c r="Q23629" t="s">
        <v>1021</v>
      </c>
      <c r="R23629" t="s">
        <v>1016</v>
      </c>
    </row>
    <row r="23630" spans="1:18" x14ac:dyDescent="0.35">
      <c r="A23630" t="s">
        <v>28</v>
      </c>
      <c r="B23630">
        <v>246</v>
      </c>
      <c r="C23630" t="s">
        <v>198</v>
      </c>
      <c r="D23630" t="s">
        <v>949</v>
      </c>
      <c r="E23630" t="s">
        <v>1058</v>
      </c>
      <c r="F23630" t="s">
        <v>733</v>
      </c>
      <c r="G23630" t="s">
        <v>527</v>
      </c>
      <c r="H23630" t="s">
        <v>1098</v>
      </c>
      <c r="I23630" t="s">
        <v>1019</v>
      </c>
      <c r="J23630" t="s">
        <v>949</v>
      </c>
      <c r="K23630" t="s">
        <v>140</v>
      </c>
      <c r="L23630" t="s">
        <v>140</v>
      </c>
      <c r="M23630" t="s">
        <v>1018</v>
      </c>
      <c r="N23630" t="s">
        <v>1019</v>
      </c>
      <c r="O23630" t="s">
        <v>140</v>
      </c>
      <c r="P23630" t="s">
        <v>140</v>
      </c>
      <c r="Q23630" t="s">
        <v>1013</v>
      </c>
      <c r="R23630" t="s">
        <v>1010</v>
      </c>
    </row>
    <row r="23631" spans="1:18" x14ac:dyDescent="0.35">
      <c r="A23631" t="s">
        <v>29</v>
      </c>
      <c r="B23631">
        <v>306</v>
      </c>
      <c r="C23631" t="s">
        <v>1081</v>
      </c>
      <c r="D23631" t="s">
        <v>1066</v>
      </c>
      <c r="E23631" t="s">
        <v>1019</v>
      </c>
      <c r="F23631" t="s">
        <v>1048</v>
      </c>
      <c r="G23631" t="s">
        <v>999</v>
      </c>
      <c r="H23631" t="s">
        <v>1009</v>
      </c>
      <c r="I23631" t="s">
        <v>140</v>
      </c>
      <c r="J23631" t="s">
        <v>1008</v>
      </c>
      <c r="K23631" t="s">
        <v>1016</v>
      </c>
      <c r="L23631" t="s">
        <v>140</v>
      </c>
      <c r="M23631" t="s">
        <v>949</v>
      </c>
      <c r="N23631" t="s">
        <v>1012</v>
      </c>
      <c r="O23631" t="s">
        <v>140</v>
      </c>
      <c r="P23631" t="s">
        <v>1009</v>
      </c>
      <c r="Q23631" t="s">
        <v>1010</v>
      </c>
      <c r="R23631" t="s">
        <v>140</v>
      </c>
    </row>
    <row r="23632" spans="1:18" x14ac:dyDescent="0.35">
      <c r="A23632" t="s">
        <v>30</v>
      </c>
      <c r="B23632">
        <v>254</v>
      </c>
      <c r="C23632" t="s">
        <v>1162</v>
      </c>
      <c r="D23632" t="s">
        <v>1051</v>
      </c>
      <c r="E23632" t="s">
        <v>1058</v>
      </c>
      <c r="F23632" t="s">
        <v>1065</v>
      </c>
      <c r="G23632" t="s">
        <v>1047</v>
      </c>
      <c r="H23632" t="s">
        <v>1050</v>
      </c>
      <c r="I23632" t="s">
        <v>1054</v>
      </c>
      <c r="J23632" t="s">
        <v>1050</v>
      </c>
      <c r="K23632" t="s">
        <v>140</v>
      </c>
      <c r="L23632" t="s">
        <v>140</v>
      </c>
      <c r="M23632" t="s">
        <v>1020</v>
      </c>
      <c r="N23632" t="s">
        <v>1012</v>
      </c>
      <c r="O23632" t="s">
        <v>140</v>
      </c>
      <c r="P23632" t="s">
        <v>1063</v>
      </c>
      <c r="Q23632" t="s">
        <v>140</v>
      </c>
      <c r="R23632" t="s">
        <v>1022</v>
      </c>
    </row>
    <row r="23633" spans="1:19" x14ac:dyDescent="0.35">
      <c r="A23633" t="s">
        <v>31</v>
      </c>
      <c r="B23633">
        <v>208</v>
      </c>
      <c r="C23633" t="s">
        <v>36</v>
      </c>
      <c r="D23633" t="s">
        <v>91</v>
      </c>
      <c r="E23633" t="s">
        <v>1007</v>
      </c>
      <c r="F23633" t="s">
        <v>1007</v>
      </c>
      <c r="G23633" t="s">
        <v>1059</v>
      </c>
      <c r="H23633" t="s">
        <v>1073</v>
      </c>
      <c r="I23633" t="s">
        <v>775</v>
      </c>
      <c r="J23633" t="s">
        <v>1014</v>
      </c>
      <c r="K23633" t="s">
        <v>660</v>
      </c>
      <c r="L23633" t="s">
        <v>1003</v>
      </c>
      <c r="M23633" t="s">
        <v>1067</v>
      </c>
      <c r="N23633" t="s">
        <v>1022</v>
      </c>
      <c r="O23633" t="s">
        <v>140</v>
      </c>
      <c r="P23633" t="s">
        <v>1016</v>
      </c>
      <c r="Q23633" t="s">
        <v>1008</v>
      </c>
      <c r="R23633" t="s">
        <v>1016</v>
      </c>
    </row>
    <row r="23634" spans="1:19" x14ac:dyDescent="0.35">
      <c r="A23634" t="s">
        <v>32</v>
      </c>
      <c r="B23634">
        <v>5861</v>
      </c>
      <c r="C23634" t="s">
        <v>410</v>
      </c>
      <c r="D23634" t="s">
        <v>1018</v>
      </c>
      <c r="E23634" t="s">
        <v>939</v>
      </c>
      <c r="F23634" t="s">
        <v>527</v>
      </c>
      <c r="G23634" t="s">
        <v>824</v>
      </c>
      <c r="H23634" t="s">
        <v>1017</v>
      </c>
      <c r="I23634" t="s">
        <v>1009</v>
      </c>
      <c r="J23634" t="s">
        <v>1012</v>
      </c>
      <c r="K23634" t="s">
        <v>1016</v>
      </c>
      <c r="L23634" t="s">
        <v>1013</v>
      </c>
      <c r="M23634" t="s">
        <v>954</v>
      </c>
      <c r="N23634" t="s">
        <v>1054</v>
      </c>
      <c r="O23634" t="s">
        <v>1008</v>
      </c>
      <c r="P23634" t="s">
        <v>1014</v>
      </c>
      <c r="Q23634" t="s">
        <v>1014</v>
      </c>
      <c r="R23634" t="s">
        <v>1022</v>
      </c>
    </row>
    <row r="23636" spans="1:19" x14ac:dyDescent="0.35">
      <c r="A23636" t="s">
        <v>2064</v>
      </c>
    </row>
    <row r="23637" spans="1:19" x14ac:dyDescent="0.35">
      <c r="A23637" t="s">
        <v>2</v>
      </c>
      <c r="B23637" t="s">
        <v>1992</v>
      </c>
      <c r="C23637" t="s">
        <v>3</v>
      </c>
      <c r="D23637" t="s">
        <v>2051</v>
      </c>
      <c r="E23637" t="s">
        <v>2052</v>
      </c>
      <c r="F23637" t="s">
        <v>2053</v>
      </c>
      <c r="G23637" t="s">
        <v>2054</v>
      </c>
      <c r="H23637" t="s">
        <v>2055</v>
      </c>
      <c r="I23637" t="s">
        <v>2056</v>
      </c>
      <c r="J23637" t="s">
        <v>2057</v>
      </c>
      <c r="K23637" t="s">
        <v>2058</v>
      </c>
      <c r="L23637" t="s">
        <v>2059</v>
      </c>
      <c r="M23637" t="s">
        <v>2060</v>
      </c>
      <c r="N23637" t="s">
        <v>2061</v>
      </c>
      <c r="O23637" t="s">
        <v>2062</v>
      </c>
      <c r="P23637" t="s">
        <v>2063</v>
      </c>
      <c r="Q23637" t="s">
        <v>1376</v>
      </c>
      <c r="R23637" t="s">
        <v>1042</v>
      </c>
      <c r="S23637" t="s">
        <v>136</v>
      </c>
    </row>
    <row r="23638" spans="1:19" x14ac:dyDescent="0.35">
      <c r="A23638" t="s">
        <v>8</v>
      </c>
      <c r="B23638" t="s">
        <v>1216</v>
      </c>
      <c r="C23638">
        <v>10</v>
      </c>
      <c r="D23638" t="s">
        <v>547</v>
      </c>
      <c r="E23638" t="s">
        <v>394</v>
      </c>
      <c r="F23638" t="s">
        <v>140</v>
      </c>
      <c r="G23638" t="s">
        <v>773</v>
      </c>
      <c r="H23638" t="s">
        <v>773</v>
      </c>
      <c r="I23638" t="s">
        <v>140</v>
      </c>
      <c r="J23638" t="s">
        <v>140</v>
      </c>
      <c r="K23638" t="s">
        <v>140</v>
      </c>
      <c r="L23638" t="s">
        <v>140</v>
      </c>
      <c r="M23638" t="s">
        <v>140</v>
      </c>
      <c r="N23638" t="s">
        <v>660</v>
      </c>
      <c r="O23638" t="s">
        <v>140</v>
      </c>
      <c r="P23638" t="s">
        <v>140</v>
      </c>
      <c r="Q23638" t="s">
        <v>140</v>
      </c>
      <c r="R23638" t="s">
        <v>140</v>
      </c>
      <c r="S23638" t="s">
        <v>140</v>
      </c>
    </row>
    <row r="23639" spans="1:19" x14ac:dyDescent="0.35">
      <c r="A23639" t="s">
        <v>8</v>
      </c>
      <c r="B23639" t="s">
        <v>1993</v>
      </c>
      <c r="C23639">
        <v>12</v>
      </c>
      <c r="D23639" t="s">
        <v>589</v>
      </c>
      <c r="E23639" t="s">
        <v>860</v>
      </c>
      <c r="F23639" t="s">
        <v>897</v>
      </c>
      <c r="G23639" t="s">
        <v>140</v>
      </c>
      <c r="H23639" t="s">
        <v>140</v>
      </c>
      <c r="I23639" t="s">
        <v>140</v>
      </c>
      <c r="J23639" t="s">
        <v>140</v>
      </c>
      <c r="K23639" t="s">
        <v>140</v>
      </c>
      <c r="L23639" t="s">
        <v>140</v>
      </c>
      <c r="M23639" t="s">
        <v>140</v>
      </c>
      <c r="N23639" t="s">
        <v>140</v>
      </c>
      <c r="O23639" t="s">
        <v>140</v>
      </c>
      <c r="P23639" t="s">
        <v>140</v>
      </c>
      <c r="Q23639" t="s">
        <v>140</v>
      </c>
      <c r="R23639" t="s">
        <v>140</v>
      </c>
      <c r="S23639" t="s">
        <v>140</v>
      </c>
    </row>
    <row r="23640" spans="1:19" x14ac:dyDescent="0.35">
      <c r="A23640" t="s">
        <v>8</v>
      </c>
      <c r="B23640" t="s">
        <v>1994</v>
      </c>
      <c r="C23640">
        <v>4</v>
      </c>
      <c r="D23640" t="s">
        <v>177</v>
      </c>
      <c r="E23640" t="s">
        <v>140</v>
      </c>
      <c r="F23640" t="s">
        <v>140</v>
      </c>
      <c r="G23640" t="s">
        <v>140</v>
      </c>
      <c r="H23640" t="s">
        <v>140</v>
      </c>
      <c r="I23640" t="s">
        <v>140</v>
      </c>
      <c r="J23640" t="s">
        <v>140</v>
      </c>
      <c r="K23640" t="s">
        <v>140</v>
      </c>
      <c r="L23640" t="s">
        <v>140</v>
      </c>
      <c r="M23640" t="s">
        <v>140</v>
      </c>
      <c r="N23640" t="s">
        <v>140</v>
      </c>
      <c r="O23640" t="s">
        <v>140</v>
      </c>
      <c r="P23640" t="s">
        <v>140</v>
      </c>
      <c r="Q23640" t="s">
        <v>140</v>
      </c>
      <c r="R23640" t="s">
        <v>140</v>
      </c>
      <c r="S23640" t="s">
        <v>140</v>
      </c>
    </row>
    <row r="23641" spans="1:19" x14ac:dyDescent="0.35">
      <c r="A23641" t="s">
        <v>8</v>
      </c>
      <c r="B23641" t="s">
        <v>1995</v>
      </c>
      <c r="C23641">
        <v>8</v>
      </c>
      <c r="D23641" t="s">
        <v>798</v>
      </c>
      <c r="E23641" t="s">
        <v>269</v>
      </c>
      <c r="F23641" t="s">
        <v>140</v>
      </c>
      <c r="G23641" t="s">
        <v>140</v>
      </c>
      <c r="H23641" t="s">
        <v>165</v>
      </c>
      <c r="I23641" t="s">
        <v>140</v>
      </c>
      <c r="J23641" t="s">
        <v>140</v>
      </c>
      <c r="K23641" t="s">
        <v>140</v>
      </c>
      <c r="L23641" t="s">
        <v>140</v>
      </c>
      <c r="M23641" t="s">
        <v>140</v>
      </c>
      <c r="N23641" t="s">
        <v>140</v>
      </c>
      <c r="O23641" t="s">
        <v>140</v>
      </c>
      <c r="P23641" t="s">
        <v>140</v>
      </c>
      <c r="Q23641" t="s">
        <v>140</v>
      </c>
      <c r="R23641" t="s">
        <v>140</v>
      </c>
      <c r="S23641" t="s">
        <v>140</v>
      </c>
    </row>
    <row r="23642" spans="1:19" x14ac:dyDescent="0.35">
      <c r="A23642" t="s">
        <v>8</v>
      </c>
      <c r="B23642" t="s">
        <v>1996</v>
      </c>
      <c r="C23642">
        <v>44</v>
      </c>
      <c r="D23642" t="s">
        <v>56</v>
      </c>
      <c r="E23642" t="s">
        <v>915</v>
      </c>
      <c r="F23642" t="s">
        <v>140</v>
      </c>
      <c r="G23642" t="s">
        <v>394</v>
      </c>
      <c r="H23642" t="s">
        <v>131</v>
      </c>
      <c r="I23642" t="s">
        <v>1054</v>
      </c>
      <c r="J23642" t="s">
        <v>140</v>
      </c>
      <c r="K23642" t="s">
        <v>140</v>
      </c>
      <c r="L23642" t="s">
        <v>140</v>
      </c>
      <c r="M23642" t="s">
        <v>140</v>
      </c>
      <c r="N23642" t="s">
        <v>1055</v>
      </c>
      <c r="O23642" t="s">
        <v>140</v>
      </c>
      <c r="P23642" t="s">
        <v>140</v>
      </c>
      <c r="Q23642" t="s">
        <v>140</v>
      </c>
      <c r="R23642" t="s">
        <v>929</v>
      </c>
      <c r="S23642" t="s">
        <v>140</v>
      </c>
    </row>
    <row r="23643" spans="1:19" x14ac:dyDescent="0.35">
      <c r="A23643" t="s">
        <v>8</v>
      </c>
      <c r="B23643" t="s">
        <v>1997</v>
      </c>
      <c r="C23643">
        <v>28</v>
      </c>
      <c r="D23643" t="s">
        <v>220</v>
      </c>
      <c r="E23643" t="s">
        <v>801</v>
      </c>
      <c r="F23643" t="s">
        <v>1063</v>
      </c>
      <c r="G23643" t="s">
        <v>1063</v>
      </c>
      <c r="H23643" t="s">
        <v>121</v>
      </c>
      <c r="I23643" t="s">
        <v>501</v>
      </c>
      <c r="J23643" t="s">
        <v>1050</v>
      </c>
      <c r="K23643" t="s">
        <v>1056</v>
      </c>
      <c r="L23643" t="s">
        <v>140</v>
      </c>
      <c r="M23643" t="s">
        <v>140</v>
      </c>
      <c r="N23643" t="s">
        <v>91</v>
      </c>
      <c r="O23643" t="s">
        <v>140</v>
      </c>
      <c r="P23643" t="s">
        <v>140</v>
      </c>
      <c r="Q23643" t="s">
        <v>939</v>
      </c>
      <c r="R23643" t="s">
        <v>140</v>
      </c>
      <c r="S23643" t="s">
        <v>140</v>
      </c>
    </row>
    <row r="23644" spans="1:19" x14ac:dyDescent="0.35">
      <c r="A23644" t="s">
        <v>8</v>
      </c>
      <c r="B23644" t="s">
        <v>1998</v>
      </c>
      <c r="C23644">
        <v>29</v>
      </c>
      <c r="D23644" t="s">
        <v>423</v>
      </c>
      <c r="E23644" t="s">
        <v>1011</v>
      </c>
      <c r="F23644" t="s">
        <v>939</v>
      </c>
      <c r="G23644" t="s">
        <v>939</v>
      </c>
      <c r="H23644" t="s">
        <v>140</v>
      </c>
      <c r="I23644" t="s">
        <v>1048</v>
      </c>
      <c r="J23644" t="s">
        <v>140</v>
      </c>
      <c r="K23644" t="s">
        <v>140</v>
      </c>
      <c r="L23644" t="s">
        <v>140</v>
      </c>
      <c r="M23644" t="s">
        <v>140</v>
      </c>
      <c r="N23644" t="s">
        <v>1098</v>
      </c>
      <c r="O23644" t="s">
        <v>1068</v>
      </c>
      <c r="P23644" t="s">
        <v>140</v>
      </c>
      <c r="Q23644" t="s">
        <v>939</v>
      </c>
      <c r="R23644" t="s">
        <v>140</v>
      </c>
      <c r="S23644" t="s">
        <v>140</v>
      </c>
    </row>
    <row r="23645" spans="1:19" x14ac:dyDescent="0.35">
      <c r="A23645" t="s">
        <v>8</v>
      </c>
      <c r="B23645" t="s">
        <v>1218</v>
      </c>
      <c r="C23645">
        <v>10</v>
      </c>
      <c r="D23645" t="s">
        <v>534</v>
      </c>
      <c r="E23645" t="s">
        <v>1083</v>
      </c>
      <c r="F23645" t="s">
        <v>733</v>
      </c>
      <c r="G23645" t="s">
        <v>140</v>
      </c>
      <c r="H23645" t="s">
        <v>140</v>
      </c>
      <c r="I23645" t="s">
        <v>756</v>
      </c>
      <c r="J23645" t="s">
        <v>140</v>
      </c>
      <c r="K23645" t="s">
        <v>140</v>
      </c>
      <c r="L23645" t="s">
        <v>140</v>
      </c>
      <c r="M23645" t="s">
        <v>140</v>
      </c>
      <c r="N23645" t="s">
        <v>140</v>
      </c>
      <c r="O23645" t="s">
        <v>140</v>
      </c>
      <c r="P23645" t="s">
        <v>140</v>
      </c>
      <c r="Q23645" t="s">
        <v>140</v>
      </c>
      <c r="R23645" t="s">
        <v>140</v>
      </c>
      <c r="S23645" t="s">
        <v>140</v>
      </c>
    </row>
    <row r="23646" spans="1:19" x14ac:dyDescent="0.35">
      <c r="A23646" t="s">
        <v>8</v>
      </c>
      <c r="B23646" t="s">
        <v>1999</v>
      </c>
      <c r="C23646">
        <v>15</v>
      </c>
      <c r="D23646" t="s">
        <v>914</v>
      </c>
      <c r="E23646" t="s">
        <v>1072</v>
      </c>
      <c r="F23646" t="s">
        <v>140</v>
      </c>
      <c r="G23646" t="s">
        <v>105</v>
      </c>
      <c r="H23646" t="s">
        <v>733</v>
      </c>
      <c r="I23646" t="s">
        <v>733</v>
      </c>
      <c r="J23646" t="s">
        <v>140</v>
      </c>
      <c r="K23646" t="s">
        <v>140</v>
      </c>
      <c r="L23646" t="s">
        <v>140</v>
      </c>
      <c r="M23646" t="s">
        <v>140</v>
      </c>
      <c r="N23646" t="s">
        <v>105</v>
      </c>
      <c r="O23646" t="s">
        <v>733</v>
      </c>
      <c r="P23646" t="s">
        <v>140</v>
      </c>
      <c r="Q23646" t="s">
        <v>140</v>
      </c>
      <c r="R23646" t="s">
        <v>140</v>
      </c>
      <c r="S23646" t="s">
        <v>140</v>
      </c>
    </row>
    <row r="23647" spans="1:19" x14ac:dyDescent="0.35">
      <c r="A23647" t="s">
        <v>8</v>
      </c>
      <c r="B23647" t="s">
        <v>2000</v>
      </c>
      <c r="C23647">
        <v>7</v>
      </c>
      <c r="D23647" t="s">
        <v>177</v>
      </c>
      <c r="E23647" t="s">
        <v>140</v>
      </c>
      <c r="F23647" t="s">
        <v>140</v>
      </c>
      <c r="G23647" t="s">
        <v>140</v>
      </c>
      <c r="H23647" t="s">
        <v>140</v>
      </c>
      <c r="I23647" t="s">
        <v>140</v>
      </c>
      <c r="J23647" t="s">
        <v>140</v>
      </c>
      <c r="K23647" t="s">
        <v>140</v>
      </c>
      <c r="L23647" t="s">
        <v>140</v>
      </c>
      <c r="M23647" t="s">
        <v>140</v>
      </c>
      <c r="N23647" t="s">
        <v>140</v>
      </c>
      <c r="O23647" t="s">
        <v>140</v>
      </c>
      <c r="P23647" t="s">
        <v>140</v>
      </c>
      <c r="Q23647" t="s">
        <v>140</v>
      </c>
      <c r="R23647" t="s">
        <v>140</v>
      </c>
      <c r="S23647" t="s">
        <v>140</v>
      </c>
    </row>
    <row r="23648" spans="1:19" x14ac:dyDescent="0.35">
      <c r="A23648" t="s">
        <v>8</v>
      </c>
      <c r="B23648" t="s">
        <v>2001</v>
      </c>
      <c r="C23648">
        <v>2</v>
      </c>
      <c r="D23648" t="s">
        <v>619</v>
      </c>
      <c r="E23648" t="s">
        <v>140</v>
      </c>
      <c r="F23648" t="s">
        <v>140</v>
      </c>
      <c r="G23648" t="s">
        <v>140</v>
      </c>
      <c r="H23648" t="s">
        <v>620</v>
      </c>
      <c r="I23648" t="s">
        <v>140</v>
      </c>
      <c r="J23648" t="s">
        <v>140</v>
      </c>
      <c r="K23648" t="s">
        <v>140</v>
      </c>
      <c r="L23648" t="s">
        <v>140</v>
      </c>
      <c r="M23648" t="s">
        <v>140</v>
      </c>
      <c r="N23648" t="s">
        <v>140</v>
      </c>
      <c r="O23648" t="s">
        <v>140</v>
      </c>
      <c r="P23648" t="s">
        <v>140</v>
      </c>
      <c r="Q23648" t="s">
        <v>140</v>
      </c>
      <c r="R23648" t="s">
        <v>140</v>
      </c>
      <c r="S23648" t="s">
        <v>140</v>
      </c>
    </row>
    <row r="23649" spans="1:19" x14ac:dyDescent="0.35">
      <c r="A23649" t="s">
        <v>8</v>
      </c>
      <c r="B23649" t="s">
        <v>2002</v>
      </c>
      <c r="C23649">
        <v>26</v>
      </c>
      <c r="D23649" t="s">
        <v>255</v>
      </c>
      <c r="E23649" t="s">
        <v>1065</v>
      </c>
      <c r="F23649" t="s">
        <v>458</v>
      </c>
      <c r="G23649" t="s">
        <v>89</v>
      </c>
      <c r="H23649" t="s">
        <v>105</v>
      </c>
      <c r="I23649" t="s">
        <v>140</v>
      </c>
      <c r="J23649" t="s">
        <v>140</v>
      </c>
      <c r="K23649" t="s">
        <v>140</v>
      </c>
      <c r="L23649" t="s">
        <v>140</v>
      </c>
      <c r="M23649" t="s">
        <v>140</v>
      </c>
      <c r="N23649" t="s">
        <v>458</v>
      </c>
      <c r="O23649" t="s">
        <v>458</v>
      </c>
      <c r="P23649" t="s">
        <v>140</v>
      </c>
      <c r="Q23649" t="s">
        <v>1011</v>
      </c>
      <c r="R23649" t="s">
        <v>140</v>
      </c>
      <c r="S23649" t="s">
        <v>140</v>
      </c>
    </row>
    <row r="23650" spans="1:19" x14ac:dyDescent="0.35">
      <c r="A23650" t="s">
        <v>8</v>
      </c>
      <c r="B23650" t="s">
        <v>2003</v>
      </c>
      <c r="C23650">
        <v>17</v>
      </c>
      <c r="D23650" t="s">
        <v>82</v>
      </c>
      <c r="E23650" t="s">
        <v>140</v>
      </c>
      <c r="F23650" t="s">
        <v>140</v>
      </c>
      <c r="G23650" t="s">
        <v>91</v>
      </c>
      <c r="H23650" t="s">
        <v>729</v>
      </c>
      <c r="I23650" t="s">
        <v>1045</v>
      </c>
      <c r="J23650" t="s">
        <v>140</v>
      </c>
      <c r="K23650" t="s">
        <v>1045</v>
      </c>
      <c r="L23650" t="s">
        <v>140</v>
      </c>
      <c r="M23650" t="s">
        <v>140</v>
      </c>
      <c r="N23650" t="s">
        <v>91</v>
      </c>
      <c r="O23650" t="s">
        <v>140</v>
      </c>
      <c r="P23650" t="s">
        <v>140</v>
      </c>
      <c r="Q23650" t="s">
        <v>140</v>
      </c>
      <c r="R23650" t="s">
        <v>140</v>
      </c>
      <c r="S23650" t="s">
        <v>140</v>
      </c>
    </row>
    <row r="23651" spans="1:19" x14ac:dyDescent="0.35">
      <c r="A23651" t="s">
        <v>8</v>
      </c>
      <c r="B23651" t="s">
        <v>2004</v>
      </c>
      <c r="C23651">
        <v>8</v>
      </c>
      <c r="D23651" t="s">
        <v>1137</v>
      </c>
      <c r="E23651" t="s">
        <v>1102</v>
      </c>
      <c r="F23651" t="s">
        <v>140</v>
      </c>
      <c r="G23651" t="s">
        <v>140</v>
      </c>
      <c r="H23651" t="s">
        <v>140</v>
      </c>
      <c r="I23651" t="s">
        <v>1102</v>
      </c>
      <c r="J23651" t="s">
        <v>140</v>
      </c>
      <c r="K23651" t="s">
        <v>140</v>
      </c>
      <c r="L23651" t="s">
        <v>140</v>
      </c>
      <c r="M23651" t="s">
        <v>140</v>
      </c>
      <c r="N23651" t="s">
        <v>140</v>
      </c>
      <c r="O23651" t="s">
        <v>140</v>
      </c>
      <c r="P23651" t="s">
        <v>140</v>
      </c>
      <c r="Q23651" t="s">
        <v>140</v>
      </c>
      <c r="R23651" t="s">
        <v>140</v>
      </c>
      <c r="S23651" t="s">
        <v>140</v>
      </c>
    </row>
    <row r="23652" spans="1:19" x14ac:dyDescent="0.35">
      <c r="A23652" t="s">
        <v>8</v>
      </c>
      <c r="B23652" t="s">
        <v>339</v>
      </c>
      <c r="C23652">
        <v>1</v>
      </c>
      <c r="D23652" t="s">
        <v>140</v>
      </c>
      <c r="E23652" t="s">
        <v>177</v>
      </c>
      <c r="F23652" t="s">
        <v>140</v>
      </c>
      <c r="G23652" t="s">
        <v>177</v>
      </c>
      <c r="H23652" t="s">
        <v>140</v>
      </c>
      <c r="I23652" t="s">
        <v>140</v>
      </c>
      <c r="J23652" t="s">
        <v>140</v>
      </c>
      <c r="K23652" t="s">
        <v>140</v>
      </c>
      <c r="L23652" t="s">
        <v>140</v>
      </c>
      <c r="M23652" t="s">
        <v>140</v>
      </c>
      <c r="N23652" t="s">
        <v>177</v>
      </c>
      <c r="O23652" t="s">
        <v>140</v>
      </c>
      <c r="P23652" t="s">
        <v>140</v>
      </c>
      <c r="Q23652" t="s">
        <v>140</v>
      </c>
      <c r="R23652" t="s">
        <v>140</v>
      </c>
      <c r="S23652" t="s">
        <v>140</v>
      </c>
    </row>
    <row r="23653" spans="1:19" x14ac:dyDescent="0.35">
      <c r="A23653" t="s">
        <v>9</v>
      </c>
      <c r="B23653" t="s">
        <v>1216</v>
      </c>
      <c r="C23653">
        <v>12</v>
      </c>
      <c r="D23653" t="s">
        <v>1157</v>
      </c>
      <c r="E23653" t="s">
        <v>548</v>
      </c>
      <c r="F23653" t="s">
        <v>140</v>
      </c>
      <c r="G23653" t="s">
        <v>140</v>
      </c>
      <c r="H23653" t="s">
        <v>140</v>
      </c>
      <c r="I23653" t="s">
        <v>140</v>
      </c>
      <c r="J23653" t="s">
        <v>140</v>
      </c>
      <c r="K23653" t="s">
        <v>140</v>
      </c>
      <c r="L23653" t="s">
        <v>140</v>
      </c>
      <c r="M23653" t="s">
        <v>140</v>
      </c>
      <c r="N23653" t="s">
        <v>140</v>
      </c>
      <c r="O23653" t="s">
        <v>140</v>
      </c>
      <c r="P23653" t="s">
        <v>140</v>
      </c>
      <c r="Q23653" t="s">
        <v>140</v>
      </c>
      <c r="R23653" t="s">
        <v>140</v>
      </c>
      <c r="S23653" t="s">
        <v>140</v>
      </c>
    </row>
    <row r="23654" spans="1:19" x14ac:dyDescent="0.35">
      <c r="A23654" t="s">
        <v>9</v>
      </c>
      <c r="B23654" t="s">
        <v>1993</v>
      </c>
      <c r="C23654">
        <v>21</v>
      </c>
      <c r="D23654" t="s">
        <v>263</v>
      </c>
      <c r="E23654" t="s">
        <v>1070</v>
      </c>
      <c r="F23654" t="s">
        <v>140</v>
      </c>
      <c r="G23654" t="s">
        <v>394</v>
      </c>
      <c r="H23654" t="s">
        <v>1023</v>
      </c>
      <c r="I23654" t="s">
        <v>1023</v>
      </c>
      <c r="J23654" t="s">
        <v>140</v>
      </c>
      <c r="K23654" t="s">
        <v>1023</v>
      </c>
      <c r="L23654" t="s">
        <v>1023</v>
      </c>
      <c r="M23654" t="s">
        <v>1023</v>
      </c>
      <c r="N23654" t="s">
        <v>140</v>
      </c>
      <c r="O23654" t="s">
        <v>140</v>
      </c>
      <c r="P23654" t="s">
        <v>140</v>
      </c>
      <c r="Q23654" t="s">
        <v>140</v>
      </c>
      <c r="R23654" t="s">
        <v>1057</v>
      </c>
      <c r="S23654" t="s">
        <v>140</v>
      </c>
    </row>
    <row r="23655" spans="1:19" x14ac:dyDescent="0.35">
      <c r="A23655" t="s">
        <v>9</v>
      </c>
      <c r="B23655" t="s">
        <v>1994</v>
      </c>
      <c r="C23655">
        <v>13</v>
      </c>
      <c r="D23655" t="s">
        <v>539</v>
      </c>
      <c r="E23655" t="s">
        <v>140</v>
      </c>
      <c r="F23655" t="s">
        <v>140</v>
      </c>
      <c r="G23655" t="s">
        <v>952</v>
      </c>
      <c r="H23655" t="s">
        <v>140</v>
      </c>
      <c r="I23655" t="s">
        <v>140</v>
      </c>
      <c r="J23655" t="s">
        <v>140</v>
      </c>
      <c r="K23655" t="s">
        <v>140</v>
      </c>
      <c r="L23655" t="s">
        <v>140</v>
      </c>
      <c r="M23655" t="s">
        <v>140</v>
      </c>
      <c r="N23655" t="s">
        <v>140</v>
      </c>
      <c r="O23655" t="s">
        <v>1044</v>
      </c>
      <c r="P23655" t="s">
        <v>1044</v>
      </c>
      <c r="Q23655" t="s">
        <v>1044</v>
      </c>
      <c r="R23655" t="s">
        <v>140</v>
      </c>
      <c r="S23655" t="s">
        <v>140</v>
      </c>
    </row>
    <row r="23656" spans="1:19" x14ac:dyDescent="0.35">
      <c r="A23656" t="s">
        <v>9</v>
      </c>
      <c r="B23656" t="s">
        <v>1995</v>
      </c>
      <c r="C23656">
        <v>6</v>
      </c>
      <c r="D23656" t="s">
        <v>1025</v>
      </c>
      <c r="E23656" t="s">
        <v>140</v>
      </c>
      <c r="F23656" t="s">
        <v>140</v>
      </c>
      <c r="G23656" t="s">
        <v>875</v>
      </c>
      <c r="H23656" t="s">
        <v>875</v>
      </c>
      <c r="I23656" t="s">
        <v>140</v>
      </c>
      <c r="J23656" t="s">
        <v>875</v>
      </c>
      <c r="K23656" t="s">
        <v>140</v>
      </c>
      <c r="L23656" t="s">
        <v>140</v>
      </c>
      <c r="M23656" t="s">
        <v>140</v>
      </c>
      <c r="N23656" t="s">
        <v>140</v>
      </c>
      <c r="O23656" t="s">
        <v>140</v>
      </c>
      <c r="P23656" t="s">
        <v>140</v>
      </c>
      <c r="Q23656" t="s">
        <v>140</v>
      </c>
      <c r="R23656" t="s">
        <v>140</v>
      </c>
      <c r="S23656" t="s">
        <v>140</v>
      </c>
    </row>
    <row r="23657" spans="1:19" x14ac:dyDescent="0.35">
      <c r="A23657" t="s">
        <v>9</v>
      </c>
      <c r="B23657" t="s">
        <v>1996</v>
      </c>
      <c r="C23657">
        <v>47</v>
      </c>
      <c r="D23657" t="s">
        <v>640</v>
      </c>
      <c r="E23657" t="s">
        <v>140</v>
      </c>
      <c r="F23657" t="s">
        <v>140</v>
      </c>
      <c r="G23657" t="s">
        <v>1007</v>
      </c>
      <c r="H23657" t="s">
        <v>983</v>
      </c>
      <c r="I23657" t="s">
        <v>140</v>
      </c>
      <c r="J23657" t="s">
        <v>140</v>
      </c>
      <c r="K23657" t="s">
        <v>140</v>
      </c>
      <c r="L23657" t="s">
        <v>140</v>
      </c>
      <c r="M23657" t="s">
        <v>1098</v>
      </c>
      <c r="N23657" t="s">
        <v>1066</v>
      </c>
      <c r="O23657" t="s">
        <v>140</v>
      </c>
      <c r="P23657" t="s">
        <v>1098</v>
      </c>
      <c r="Q23657" t="s">
        <v>140</v>
      </c>
      <c r="R23657" t="s">
        <v>140</v>
      </c>
      <c r="S23657" t="s">
        <v>140</v>
      </c>
    </row>
    <row r="23658" spans="1:19" x14ac:dyDescent="0.35">
      <c r="A23658" t="s">
        <v>9</v>
      </c>
      <c r="B23658" t="s">
        <v>1997</v>
      </c>
      <c r="C23658">
        <v>35</v>
      </c>
      <c r="D23658" t="s">
        <v>717</v>
      </c>
      <c r="E23658" t="s">
        <v>140</v>
      </c>
      <c r="F23658" t="s">
        <v>140</v>
      </c>
      <c r="G23658" t="s">
        <v>838</v>
      </c>
      <c r="H23658" t="s">
        <v>919</v>
      </c>
      <c r="I23658" t="s">
        <v>140</v>
      </c>
      <c r="J23658" t="s">
        <v>140</v>
      </c>
      <c r="K23658" t="s">
        <v>140</v>
      </c>
      <c r="L23658" t="s">
        <v>140</v>
      </c>
      <c r="M23658" t="s">
        <v>140</v>
      </c>
      <c r="N23658" t="s">
        <v>140</v>
      </c>
      <c r="O23658" t="s">
        <v>140</v>
      </c>
      <c r="P23658" t="s">
        <v>140</v>
      </c>
      <c r="Q23658" t="s">
        <v>140</v>
      </c>
      <c r="R23658" t="s">
        <v>140</v>
      </c>
      <c r="S23658" t="s">
        <v>140</v>
      </c>
    </row>
    <row r="23659" spans="1:19" x14ac:dyDescent="0.35">
      <c r="A23659" t="s">
        <v>9</v>
      </c>
      <c r="B23659" t="s">
        <v>1998</v>
      </c>
      <c r="C23659">
        <v>20</v>
      </c>
      <c r="D23659" t="s">
        <v>98</v>
      </c>
      <c r="E23659" t="s">
        <v>140</v>
      </c>
      <c r="F23659" t="s">
        <v>140</v>
      </c>
      <c r="G23659" t="s">
        <v>140</v>
      </c>
      <c r="H23659" t="s">
        <v>515</v>
      </c>
      <c r="I23659" t="s">
        <v>1067</v>
      </c>
      <c r="J23659" t="s">
        <v>140</v>
      </c>
      <c r="K23659" t="s">
        <v>140</v>
      </c>
      <c r="L23659" t="s">
        <v>140</v>
      </c>
      <c r="M23659" t="s">
        <v>140</v>
      </c>
      <c r="N23659" t="s">
        <v>515</v>
      </c>
      <c r="O23659" t="s">
        <v>140</v>
      </c>
      <c r="P23659" t="s">
        <v>140</v>
      </c>
      <c r="Q23659" t="s">
        <v>140</v>
      </c>
      <c r="R23659" t="s">
        <v>140</v>
      </c>
      <c r="S23659" t="s">
        <v>140</v>
      </c>
    </row>
    <row r="23660" spans="1:19" x14ac:dyDescent="0.35">
      <c r="A23660" t="s">
        <v>9</v>
      </c>
      <c r="B23660" t="s">
        <v>1218</v>
      </c>
      <c r="C23660">
        <v>12</v>
      </c>
      <c r="D23660" t="s">
        <v>1134</v>
      </c>
      <c r="E23660" t="s">
        <v>140</v>
      </c>
      <c r="F23660" t="s">
        <v>140</v>
      </c>
      <c r="G23660" t="s">
        <v>140</v>
      </c>
      <c r="H23660" t="s">
        <v>140</v>
      </c>
      <c r="I23660" t="s">
        <v>1095</v>
      </c>
      <c r="J23660" t="s">
        <v>140</v>
      </c>
      <c r="K23660" t="s">
        <v>140</v>
      </c>
      <c r="L23660" t="s">
        <v>140</v>
      </c>
      <c r="M23660" t="s">
        <v>140</v>
      </c>
      <c r="N23660" t="s">
        <v>140</v>
      </c>
      <c r="O23660" t="s">
        <v>140</v>
      </c>
      <c r="P23660" t="s">
        <v>140</v>
      </c>
      <c r="Q23660" t="s">
        <v>140</v>
      </c>
      <c r="R23660" t="s">
        <v>140</v>
      </c>
      <c r="S23660" t="s">
        <v>140</v>
      </c>
    </row>
    <row r="23661" spans="1:19" x14ac:dyDescent="0.35">
      <c r="A23661" t="s">
        <v>9</v>
      </c>
      <c r="B23661" t="s">
        <v>1999</v>
      </c>
      <c r="C23661">
        <v>12</v>
      </c>
      <c r="D23661" t="s">
        <v>1005</v>
      </c>
      <c r="E23661" t="s">
        <v>140</v>
      </c>
      <c r="F23661" t="s">
        <v>140</v>
      </c>
      <c r="G23661" t="s">
        <v>967</v>
      </c>
      <c r="H23661" t="s">
        <v>140</v>
      </c>
      <c r="I23661" t="s">
        <v>140</v>
      </c>
      <c r="J23661" t="s">
        <v>140</v>
      </c>
      <c r="K23661" t="s">
        <v>140</v>
      </c>
      <c r="L23661" t="s">
        <v>140</v>
      </c>
      <c r="M23661" t="s">
        <v>140</v>
      </c>
      <c r="N23661" t="s">
        <v>140</v>
      </c>
      <c r="O23661" t="s">
        <v>140</v>
      </c>
      <c r="P23661" t="s">
        <v>140</v>
      </c>
      <c r="Q23661" t="s">
        <v>140</v>
      </c>
      <c r="R23661" t="s">
        <v>140</v>
      </c>
      <c r="S23661" t="s">
        <v>140</v>
      </c>
    </row>
    <row r="23662" spans="1:19" x14ac:dyDescent="0.35">
      <c r="A23662" t="s">
        <v>9</v>
      </c>
      <c r="B23662" t="s">
        <v>2000</v>
      </c>
      <c r="C23662">
        <v>14</v>
      </c>
      <c r="D23662" t="s">
        <v>1024</v>
      </c>
      <c r="E23662" t="s">
        <v>140</v>
      </c>
      <c r="F23662" t="s">
        <v>977</v>
      </c>
      <c r="G23662" t="s">
        <v>977</v>
      </c>
      <c r="H23662" t="s">
        <v>140</v>
      </c>
      <c r="I23662" t="s">
        <v>140</v>
      </c>
      <c r="J23662" t="s">
        <v>140</v>
      </c>
      <c r="K23662" t="s">
        <v>140</v>
      </c>
      <c r="L23662" t="s">
        <v>140</v>
      </c>
      <c r="M23662" t="s">
        <v>140</v>
      </c>
      <c r="N23662" t="s">
        <v>140</v>
      </c>
      <c r="O23662" t="s">
        <v>140</v>
      </c>
      <c r="P23662" t="s">
        <v>140</v>
      </c>
      <c r="Q23662" t="s">
        <v>140</v>
      </c>
      <c r="R23662" t="s">
        <v>140</v>
      </c>
      <c r="S23662" t="s">
        <v>140</v>
      </c>
    </row>
    <row r="23663" spans="1:19" x14ac:dyDescent="0.35">
      <c r="A23663" t="s">
        <v>9</v>
      </c>
      <c r="B23663" t="s">
        <v>2001</v>
      </c>
      <c r="C23663">
        <v>6</v>
      </c>
      <c r="D23663" t="s">
        <v>177</v>
      </c>
      <c r="E23663" t="s">
        <v>140</v>
      </c>
      <c r="F23663" t="s">
        <v>140</v>
      </c>
      <c r="G23663" t="s">
        <v>140</v>
      </c>
      <c r="H23663" t="s">
        <v>140</v>
      </c>
      <c r="I23663" t="s">
        <v>140</v>
      </c>
      <c r="J23663" t="s">
        <v>140</v>
      </c>
      <c r="K23663" t="s">
        <v>140</v>
      </c>
      <c r="L23663" t="s">
        <v>140</v>
      </c>
      <c r="M23663" t="s">
        <v>140</v>
      </c>
      <c r="N23663" t="s">
        <v>140</v>
      </c>
      <c r="O23663" t="s">
        <v>140</v>
      </c>
      <c r="P23663" t="s">
        <v>140</v>
      </c>
      <c r="Q23663" t="s">
        <v>140</v>
      </c>
      <c r="R23663" t="s">
        <v>140</v>
      </c>
      <c r="S23663" t="s">
        <v>140</v>
      </c>
    </row>
    <row r="23664" spans="1:19" x14ac:dyDescent="0.35">
      <c r="A23664" t="s">
        <v>9</v>
      </c>
      <c r="B23664" t="s">
        <v>2002</v>
      </c>
      <c r="C23664">
        <v>36</v>
      </c>
      <c r="D23664" t="s">
        <v>920</v>
      </c>
      <c r="E23664" t="s">
        <v>1066</v>
      </c>
      <c r="F23664" t="s">
        <v>147</v>
      </c>
      <c r="G23664" t="s">
        <v>824</v>
      </c>
      <c r="H23664" t="s">
        <v>775</v>
      </c>
      <c r="I23664" t="s">
        <v>140</v>
      </c>
      <c r="J23664" t="s">
        <v>775</v>
      </c>
      <c r="K23664" t="s">
        <v>140</v>
      </c>
      <c r="L23664" t="s">
        <v>1066</v>
      </c>
      <c r="M23664" t="s">
        <v>1066</v>
      </c>
      <c r="N23664" t="s">
        <v>1052</v>
      </c>
      <c r="O23664" t="s">
        <v>140</v>
      </c>
      <c r="P23664" t="s">
        <v>140</v>
      </c>
      <c r="Q23664" t="s">
        <v>140</v>
      </c>
      <c r="R23664" t="s">
        <v>140</v>
      </c>
      <c r="S23664" t="s">
        <v>140</v>
      </c>
    </row>
    <row r="23665" spans="1:19" x14ac:dyDescent="0.35">
      <c r="A23665" t="s">
        <v>9</v>
      </c>
      <c r="B23665" t="s">
        <v>2003</v>
      </c>
      <c r="C23665">
        <v>24</v>
      </c>
      <c r="D23665" t="s">
        <v>563</v>
      </c>
      <c r="E23665" t="s">
        <v>515</v>
      </c>
      <c r="F23665" t="s">
        <v>1068</v>
      </c>
      <c r="G23665" t="s">
        <v>140</v>
      </c>
      <c r="H23665" t="s">
        <v>940</v>
      </c>
      <c r="I23665" t="s">
        <v>515</v>
      </c>
      <c r="J23665" t="s">
        <v>140</v>
      </c>
      <c r="K23665" t="s">
        <v>140</v>
      </c>
      <c r="L23665" t="s">
        <v>140</v>
      </c>
      <c r="M23665" t="s">
        <v>140</v>
      </c>
      <c r="N23665" t="s">
        <v>113</v>
      </c>
      <c r="O23665" t="s">
        <v>140</v>
      </c>
      <c r="P23665" t="s">
        <v>140</v>
      </c>
      <c r="Q23665" t="s">
        <v>140</v>
      </c>
      <c r="R23665" t="s">
        <v>140</v>
      </c>
      <c r="S23665" t="s">
        <v>140</v>
      </c>
    </row>
    <row r="23666" spans="1:19" x14ac:dyDescent="0.35">
      <c r="A23666" t="s">
        <v>9</v>
      </c>
      <c r="B23666" t="s">
        <v>2004</v>
      </c>
      <c r="C23666">
        <v>10</v>
      </c>
      <c r="D23666" t="s">
        <v>177</v>
      </c>
      <c r="E23666" t="s">
        <v>140</v>
      </c>
      <c r="F23666" t="s">
        <v>140</v>
      </c>
      <c r="G23666" t="s">
        <v>140</v>
      </c>
      <c r="H23666" t="s">
        <v>140</v>
      </c>
      <c r="I23666" t="s">
        <v>140</v>
      </c>
      <c r="J23666" t="s">
        <v>140</v>
      </c>
      <c r="K23666" t="s">
        <v>140</v>
      </c>
      <c r="L23666" t="s">
        <v>140</v>
      </c>
      <c r="M23666" t="s">
        <v>140</v>
      </c>
      <c r="N23666" t="s">
        <v>140</v>
      </c>
      <c r="O23666" t="s">
        <v>140</v>
      </c>
      <c r="P23666" t="s">
        <v>140</v>
      </c>
      <c r="Q23666" t="s">
        <v>140</v>
      </c>
      <c r="R23666" t="s">
        <v>140</v>
      </c>
      <c r="S23666" t="s">
        <v>140</v>
      </c>
    </row>
    <row r="23667" spans="1:19" x14ac:dyDescent="0.35">
      <c r="A23667" t="s">
        <v>9</v>
      </c>
      <c r="B23667" t="s">
        <v>339</v>
      </c>
      <c r="C23667">
        <v>4</v>
      </c>
      <c r="D23667" t="s">
        <v>653</v>
      </c>
      <c r="E23667" t="s">
        <v>140</v>
      </c>
      <c r="F23667" t="s">
        <v>140</v>
      </c>
      <c r="G23667" t="s">
        <v>654</v>
      </c>
      <c r="H23667" t="s">
        <v>140</v>
      </c>
      <c r="I23667" t="s">
        <v>140</v>
      </c>
      <c r="J23667" t="s">
        <v>140</v>
      </c>
      <c r="K23667" t="s">
        <v>140</v>
      </c>
      <c r="L23667" t="s">
        <v>140</v>
      </c>
      <c r="M23667" t="s">
        <v>140</v>
      </c>
      <c r="N23667" t="s">
        <v>654</v>
      </c>
      <c r="O23667" t="s">
        <v>654</v>
      </c>
      <c r="P23667" t="s">
        <v>140</v>
      </c>
      <c r="Q23667" t="s">
        <v>140</v>
      </c>
      <c r="R23667" t="s">
        <v>140</v>
      </c>
      <c r="S23667" t="s">
        <v>140</v>
      </c>
    </row>
    <row r="23668" spans="1:19" x14ac:dyDescent="0.35">
      <c r="A23668" t="s">
        <v>10</v>
      </c>
      <c r="B23668" t="s">
        <v>1216</v>
      </c>
      <c r="C23668">
        <v>9</v>
      </c>
      <c r="D23668" t="s">
        <v>177</v>
      </c>
      <c r="E23668" t="s">
        <v>140</v>
      </c>
      <c r="F23668" t="s">
        <v>140</v>
      </c>
      <c r="G23668" t="s">
        <v>140</v>
      </c>
      <c r="H23668" t="s">
        <v>140</v>
      </c>
      <c r="I23668" t="s">
        <v>140</v>
      </c>
      <c r="J23668" t="s">
        <v>140</v>
      </c>
      <c r="K23668" t="s">
        <v>140</v>
      </c>
      <c r="L23668" t="s">
        <v>140</v>
      </c>
      <c r="M23668" t="s">
        <v>140</v>
      </c>
      <c r="N23668" t="s">
        <v>140</v>
      </c>
      <c r="O23668" t="s">
        <v>140</v>
      </c>
      <c r="P23668" t="s">
        <v>140</v>
      </c>
      <c r="Q23668" t="s">
        <v>140</v>
      </c>
      <c r="R23668" t="s">
        <v>140</v>
      </c>
      <c r="S23668" t="s">
        <v>140</v>
      </c>
    </row>
    <row r="23669" spans="1:19" x14ac:dyDescent="0.35">
      <c r="A23669" t="s">
        <v>10</v>
      </c>
      <c r="B23669" t="s">
        <v>1993</v>
      </c>
      <c r="C23669">
        <v>15</v>
      </c>
      <c r="D23669" t="s">
        <v>904</v>
      </c>
      <c r="E23669" t="s">
        <v>140</v>
      </c>
      <c r="F23669" t="s">
        <v>140</v>
      </c>
      <c r="G23669" t="s">
        <v>140</v>
      </c>
      <c r="H23669" t="s">
        <v>140</v>
      </c>
      <c r="I23669" t="s">
        <v>140</v>
      </c>
      <c r="J23669" t="s">
        <v>140</v>
      </c>
      <c r="K23669" t="s">
        <v>140</v>
      </c>
      <c r="L23669" t="s">
        <v>140</v>
      </c>
      <c r="M23669" t="s">
        <v>140</v>
      </c>
      <c r="N23669" t="s">
        <v>140</v>
      </c>
      <c r="O23669" t="s">
        <v>140</v>
      </c>
      <c r="P23669" t="s">
        <v>140</v>
      </c>
      <c r="Q23669" t="s">
        <v>903</v>
      </c>
      <c r="R23669" t="s">
        <v>140</v>
      </c>
      <c r="S23669" t="s">
        <v>140</v>
      </c>
    </row>
    <row r="23670" spans="1:19" x14ac:dyDescent="0.35">
      <c r="A23670" t="s">
        <v>10</v>
      </c>
      <c r="B23670" t="s">
        <v>1994</v>
      </c>
      <c r="C23670">
        <v>4</v>
      </c>
      <c r="D23670" t="s">
        <v>177</v>
      </c>
      <c r="E23670" t="s">
        <v>140</v>
      </c>
      <c r="F23670" t="s">
        <v>140</v>
      </c>
      <c r="G23670" t="s">
        <v>140</v>
      </c>
      <c r="H23670" t="s">
        <v>140</v>
      </c>
      <c r="I23670" t="s">
        <v>140</v>
      </c>
      <c r="J23670" t="s">
        <v>140</v>
      </c>
      <c r="K23670" t="s">
        <v>140</v>
      </c>
      <c r="L23670" t="s">
        <v>140</v>
      </c>
      <c r="M23670" t="s">
        <v>140</v>
      </c>
      <c r="N23670" t="s">
        <v>140</v>
      </c>
      <c r="O23670" t="s">
        <v>140</v>
      </c>
      <c r="P23670" t="s">
        <v>140</v>
      </c>
      <c r="Q23670" t="s">
        <v>140</v>
      </c>
      <c r="R23670" t="s">
        <v>140</v>
      </c>
      <c r="S23670" t="s">
        <v>140</v>
      </c>
    </row>
    <row r="23671" spans="1:19" x14ac:dyDescent="0.35">
      <c r="A23671" t="s">
        <v>10</v>
      </c>
      <c r="B23671" t="s">
        <v>1995</v>
      </c>
      <c r="C23671">
        <v>3</v>
      </c>
      <c r="D23671" t="s">
        <v>177</v>
      </c>
      <c r="E23671" t="s">
        <v>140</v>
      </c>
      <c r="F23671" t="s">
        <v>140</v>
      </c>
      <c r="G23671" t="s">
        <v>140</v>
      </c>
      <c r="H23671" t="s">
        <v>140</v>
      </c>
      <c r="I23671" t="s">
        <v>140</v>
      </c>
      <c r="J23671" t="s">
        <v>140</v>
      </c>
      <c r="K23671" t="s">
        <v>140</v>
      </c>
      <c r="L23671" t="s">
        <v>140</v>
      </c>
      <c r="M23671" t="s">
        <v>140</v>
      </c>
      <c r="N23671" t="s">
        <v>140</v>
      </c>
      <c r="O23671" t="s">
        <v>140</v>
      </c>
      <c r="P23671" t="s">
        <v>140</v>
      </c>
      <c r="Q23671" t="s">
        <v>140</v>
      </c>
      <c r="R23671" t="s">
        <v>140</v>
      </c>
      <c r="S23671" t="s">
        <v>140</v>
      </c>
    </row>
    <row r="23672" spans="1:19" x14ac:dyDescent="0.35">
      <c r="A23672" t="s">
        <v>10</v>
      </c>
      <c r="B23672" t="s">
        <v>1996</v>
      </c>
      <c r="C23672">
        <v>34</v>
      </c>
      <c r="D23672" t="s">
        <v>355</v>
      </c>
      <c r="E23672" t="s">
        <v>140</v>
      </c>
      <c r="F23672" t="s">
        <v>140</v>
      </c>
      <c r="G23672" t="s">
        <v>140</v>
      </c>
      <c r="H23672" t="s">
        <v>1063</v>
      </c>
      <c r="I23672" t="s">
        <v>140</v>
      </c>
      <c r="J23672" t="s">
        <v>140</v>
      </c>
      <c r="K23672" t="s">
        <v>1014</v>
      </c>
      <c r="L23672" t="s">
        <v>140</v>
      </c>
      <c r="M23672" t="s">
        <v>140</v>
      </c>
      <c r="N23672" t="s">
        <v>113</v>
      </c>
      <c r="O23672" t="s">
        <v>1062</v>
      </c>
      <c r="P23672" t="s">
        <v>838</v>
      </c>
      <c r="Q23672" t="s">
        <v>1056</v>
      </c>
      <c r="R23672" t="s">
        <v>140</v>
      </c>
      <c r="S23672" t="s">
        <v>140</v>
      </c>
    </row>
    <row r="23673" spans="1:19" x14ac:dyDescent="0.35">
      <c r="A23673" t="s">
        <v>10</v>
      </c>
      <c r="B23673" t="s">
        <v>1997</v>
      </c>
      <c r="C23673">
        <v>32</v>
      </c>
      <c r="D23673" t="s">
        <v>1155</v>
      </c>
      <c r="E23673" t="s">
        <v>574</v>
      </c>
      <c r="F23673" t="s">
        <v>1019</v>
      </c>
      <c r="G23673" t="s">
        <v>140</v>
      </c>
      <c r="H23673" t="s">
        <v>1067</v>
      </c>
      <c r="I23673" t="s">
        <v>140</v>
      </c>
      <c r="J23673" t="s">
        <v>733</v>
      </c>
      <c r="K23673" t="s">
        <v>140</v>
      </c>
      <c r="L23673" t="s">
        <v>140</v>
      </c>
      <c r="M23673" t="s">
        <v>140</v>
      </c>
      <c r="N23673" t="s">
        <v>1054</v>
      </c>
      <c r="O23673" t="s">
        <v>1064</v>
      </c>
      <c r="P23673" t="s">
        <v>140</v>
      </c>
      <c r="Q23673" t="s">
        <v>140</v>
      </c>
      <c r="R23673" t="s">
        <v>140</v>
      </c>
      <c r="S23673" t="s">
        <v>140</v>
      </c>
    </row>
    <row r="23674" spans="1:19" x14ac:dyDescent="0.35">
      <c r="A23674" t="s">
        <v>10</v>
      </c>
      <c r="B23674" t="s">
        <v>1998</v>
      </c>
      <c r="C23674">
        <v>20</v>
      </c>
      <c r="D23674" t="s">
        <v>36</v>
      </c>
      <c r="E23674" t="s">
        <v>937</v>
      </c>
      <c r="F23674" t="s">
        <v>109</v>
      </c>
      <c r="G23674" t="s">
        <v>140</v>
      </c>
      <c r="H23674" t="s">
        <v>1095</v>
      </c>
      <c r="I23674" t="s">
        <v>1049</v>
      </c>
      <c r="J23674" t="s">
        <v>140</v>
      </c>
      <c r="K23674" t="s">
        <v>1023</v>
      </c>
      <c r="L23674" t="s">
        <v>140</v>
      </c>
      <c r="M23674" t="s">
        <v>140</v>
      </c>
      <c r="N23674" t="s">
        <v>140</v>
      </c>
      <c r="O23674" t="s">
        <v>1023</v>
      </c>
      <c r="P23674" t="s">
        <v>140</v>
      </c>
      <c r="Q23674" t="s">
        <v>977</v>
      </c>
      <c r="R23674" t="s">
        <v>140</v>
      </c>
      <c r="S23674" t="s">
        <v>140</v>
      </c>
    </row>
    <row r="23675" spans="1:19" x14ac:dyDescent="0.35">
      <c r="A23675" t="s">
        <v>10</v>
      </c>
      <c r="B23675" t="s">
        <v>1218</v>
      </c>
      <c r="C23675">
        <v>16</v>
      </c>
      <c r="D23675" t="s">
        <v>1159</v>
      </c>
      <c r="E23675" t="s">
        <v>140</v>
      </c>
      <c r="F23675" t="s">
        <v>1055</v>
      </c>
      <c r="G23675" t="s">
        <v>140</v>
      </c>
      <c r="H23675" t="s">
        <v>140</v>
      </c>
      <c r="I23675" t="s">
        <v>140</v>
      </c>
      <c r="J23675" t="s">
        <v>140</v>
      </c>
      <c r="K23675" t="s">
        <v>140</v>
      </c>
      <c r="L23675" t="s">
        <v>140</v>
      </c>
      <c r="M23675" t="s">
        <v>140</v>
      </c>
      <c r="N23675" t="s">
        <v>140</v>
      </c>
      <c r="O23675" t="s">
        <v>140</v>
      </c>
      <c r="P23675" t="s">
        <v>140</v>
      </c>
      <c r="Q23675" t="s">
        <v>140</v>
      </c>
      <c r="R23675" t="s">
        <v>140</v>
      </c>
      <c r="S23675" t="s">
        <v>140</v>
      </c>
    </row>
    <row r="23676" spans="1:19" x14ac:dyDescent="0.35">
      <c r="A23676" t="s">
        <v>10</v>
      </c>
      <c r="B23676" t="s">
        <v>1999</v>
      </c>
      <c r="C23676">
        <v>11</v>
      </c>
      <c r="D23676" t="s">
        <v>96</v>
      </c>
      <c r="E23676" t="s">
        <v>140</v>
      </c>
      <c r="F23676" t="s">
        <v>140</v>
      </c>
      <c r="G23676" t="s">
        <v>140</v>
      </c>
      <c r="H23676" t="s">
        <v>140</v>
      </c>
      <c r="I23676" t="s">
        <v>140</v>
      </c>
      <c r="J23676" t="s">
        <v>140</v>
      </c>
      <c r="K23676" t="s">
        <v>140</v>
      </c>
      <c r="L23676" t="s">
        <v>140</v>
      </c>
      <c r="M23676" t="s">
        <v>140</v>
      </c>
      <c r="N23676" t="s">
        <v>95</v>
      </c>
      <c r="O23676" t="s">
        <v>140</v>
      </c>
      <c r="P23676" t="s">
        <v>140</v>
      </c>
      <c r="Q23676" t="s">
        <v>140</v>
      </c>
      <c r="R23676" t="s">
        <v>140</v>
      </c>
      <c r="S23676" t="s">
        <v>140</v>
      </c>
    </row>
    <row r="23677" spans="1:19" x14ac:dyDescent="0.35">
      <c r="A23677" t="s">
        <v>10</v>
      </c>
      <c r="B23677" t="s">
        <v>2000</v>
      </c>
      <c r="C23677">
        <v>5</v>
      </c>
      <c r="D23677" t="s">
        <v>177</v>
      </c>
      <c r="E23677" t="s">
        <v>140</v>
      </c>
      <c r="F23677" t="s">
        <v>140</v>
      </c>
      <c r="G23677" t="s">
        <v>140</v>
      </c>
      <c r="H23677" t="s">
        <v>140</v>
      </c>
      <c r="I23677" t="s">
        <v>140</v>
      </c>
      <c r="J23677" t="s">
        <v>140</v>
      </c>
      <c r="K23677" t="s">
        <v>140</v>
      </c>
      <c r="L23677" t="s">
        <v>140</v>
      </c>
      <c r="M23677" t="s">
        <v>140</v>
      </c>
      <c r="N23677" t="s">
        <v>140</v>
      </c>
      <c r="O23677" t="s">
        <v>140</v>
      </c>
      <c r="P23677" t="s">
        <v>140</v>
      </c>
      <c r="Q23677" t="s">
        <v>140</v>
      </c>
      <c r="R23677" t="s">
        <v>140</v>
      </c>
      <c r="S23677" t="s">
        <v>140</v>
      </c>
    </row>
    <row r="23678" spans="1:19" x14ac:dyDescent="0.35">
      <c r="A23678" t="s">
        <v>10</v>
      </c>
      <c r="B23678" t="s">
        <v>2001</v>
      </c>
      <c r="C23678">
        <v>6</v>
      </c>
      <c r="D23678" t="s">
        <v>355</v>
      </c>
      <c r="E23678" t="s">
        <v>140</v>
      </c>
      <c r="F23678" t="s">
        <v>140</v>
      </c>
      <c r="G23678" t="s">
        <v>1182</v>
      </c>
      <c r="H23678" t="s">
        <v>140</v>
      </c>
      <c r="I23678" t="s">
        <v>140</v>
      </c>
      <c r="J23678" t="s">
        <v>140</v>
      </c>
      <c r="K23678" t="s">
        <v>140</v>
      </c>
      <c r="L23678" t="s">
        <v>140</v>
      </c>
      <c r="M23678" t="s">
        <v>140</v>
      </c>
      <c r="N23678" t="s">
        <v>140</v>
      </c>
      <c r="O23678" t="s">
        <v>140</v>
      </c>
      <c r="P23678" t="s">
        <v>140</v>
      </c>
      <c r="Q23678" t="s">
        <v>140</v>
      </c>
      <c r="R23678" t="s">
        <v>371</v>
      </c>
      <c r="S23678" t="s">
        <v>140</v>
      </c>
    </row>
    <row r="23679" spans="1:19" x14ac:dyDescent="0.35">
      <c r="A23679" t="s">
        <v>10</v>
      </c>
      <c r="B23679" t="s">
        <v>2002</v>
      </c>
      <c r="C23679">
        <v>19</v>
      </c>
      <c r="D23679" t="s">
        <v>872</v>
      </c>
      <c r="E23679" t="s">
        <v>1102</v>
      </c>
      <c r="F23679" t="s">
        <v>140</v>
      </c>
      <c r="G23679" t="s">
        <v>140</v>
      </c>
      <c r="H23679" t="s">
        <v>1050</v>
      </c>
      <c r="I23679" t="s">
        <v>140</v>
      </c>
      <c r="J23679" t="s">
        <v>140</v>
      </c>
      <c r="K23679" t="s">
        <v>140</v>
      </c>
      <c r="L23679" t="s">
        <v>1066</v>
      </c>
      <c r="M23679" t="s">
        <v>939</v>
      </c>
      <c r="N23679" t="s">
        <v>660</v>
      </c>
      <c r="O23679" t="s">
        <v>140</v>
      </c>
      <c r="P23679" t="s">
        <v>140</v>
      </c>
      <c r="Q23679" t="s">
        <v>140</v>
      </c>
      <c r="R23679" t="s">
        <v>140</v>
      </c>
      <c r="S23679" t="s">
        <v>140</v>
      </c>
    </row>
    <row r="23680" spans="1:19" x14ac:dyDescent="0.35">
      <c r="A23680" t="s">
        <v>10</v>
      </c>
      <c r="B23680" t="s">
        <v>2003</v>
      </c>
      <c r="C23680">
        <v>21</v>
      </c>
      <c r="D23680" t="s">
        <v>1261</v>
      </c>
      <c r="E23680" t="s">
        <v>140</v>
      </c>
      <c r="F23680" t="s">
        <v>140</v>
      </c>
      <c r="G23680" t="s">
        <v>939</v>
      </c>
      <c r="H23680" t="s">
        <v>824</v>
      </c>
      <c r="I23680" t="s">
        <v>140</v>
      </c>
      <c r="J23680" t="s">
        <v>140</v>
      </c>
      <c r="K23680" t="s">
        <v>140</v>
      </c>
      <c r="L23680" t="s">
        <v>140</v>
      </c>
      <c r="M23680" t="s">
        <v>140</v>
      </c>
      <c r="N23680" t="s">
        <v>140</v>
      </c>
      <c r="O23680" t="s">
        <v>140</v>
      </c>
      <c r="P23680" t="s">
        <v>140</v>
      </c>
      <c r="Q23680" t="s">
        <v>140</v>
      </c>
      <c r="R23680" t="s">
        <v>903</v>
      </c>
      <c r="S23680" t="s">
        <v>140</v>
      </c>
    </row>
    <row r="23681" spans="1:19" x14ac:dyDescent="0.35">
      <c r="A23681" t="s">
        <v>10</v>
      </c>
      <c r="B23681" t="s">
        <v>2004</v>
      </c>
      <c r="C23681">
        <v>12</v>
      </c>
      <c r="D23681" t="s">
        <v>388</v>
      </c>
      <c r="E23681" t="s">
        <v>87</v>
      </c>
      <c r="F23681" t="s">
        <v>93</v>
      </c>
      <c r="G23681" t="s">
        <v>87</v>
      </c>
      <c r="H23681" t="s">
        <v>1068</v>
      </c>
      <c r="I23681" t="s">
        <v>140</v>
      </c>
      <c r="J23681" t="s">
        <v>140</v>
      </c>
      <c r="K23681" t="s">
        <v>140</v>
      </c>
      <c r="L23681" t="s">
        <v>140</v>
      </c>
      <c r="M23681" t="s">
        <v>140</v>
      </c>
      <c r="N23681" t="s">
        <v>93</v>
      </c>
      <c r="O23681" t="s">
        <v>140</v>
      </c>
      <c r="P23681" t="s">
        <v>140</v>
      </c>
      <c r="Q23681" t="s">
        <v>140</v>
      </c>
      <c r="R23681" t="s">
        <v>140</v>
      </c>
      <c r="S23681" t="s">
        <v>140</v>
      </c>
    </row>
    <row r="23682" spans="1:19" x14ac:dyDescent="0.35">
      <c r="A23682" t="s">
        <v>10</v>
      </c>
      <c r="B23682" t="s">
        <v>339</v>
      </c>
      <c r="C23682">
        <v>6</v>
      </c>
      <c r="D23682" t="s">
        <v>102</v>
      </c>
      <c r="E23682" t="s">
        <v>140</v>
      </c>
      <c r="F23682" t="s">
        <v>101</v>
      </c>
      <c r="G23682" t="s">
        <v>101</v>
      </c>
      <c r="H23682" t="s">
        <v>140</v>
      </c>
      <c r="I23682" t="s">
        <v>140</v>
      </c>
      <c r="J23682" t="s">
        <v>140</v>
      </c>
      <c r="K23682" t="s">
        <v>140</v>
      </c>
      <c r="L23682" t="s">
        <v>140</v>
      </c>
      <c r="M23682" t="s">
        <v>140</v>
      </c>
      <c r="N23682" t="s">
        <v>140</v>
      </c>
      <c r="O23682" t="s">
        <v>101</v>
      </c>
      <c r="P23682" t="s">
        <v>140</v>
      </c>
      <c r="Q23682" t="s">
        <v>140</v>
      </c>
      <c r="R23682" t="s">
        <v>140</v>
      </c>
      <c r="S23682" t="s">
        <v>140</v>
      </c>
    </row>
    <row r="23683" spans="1:19" x14ac:dyDescent="0.35">
      <c r="A23683" t="s">
        <v>11</v>
      </c>
      <c r="B23683" t="s">
        <v>1216</v>
      </c>
      <c r="C23683">
        <v>23</v>
      </c>
      <c r="D23683" t="s">
        <v>450</v>
      </c>
      <c r="E23683" t="s">
        <v>140</v>
      </c>
      <c r="F23683" t="s">
        <v>140</v>
      </c>
      <c r="G23683" t="s">
        <v>660</v>
      </c>
      <c r="H23683" t="s">
        <v>595</v>
      </c>
      <c r="I23683" t="s">
        <v>140</v>
      </c>
      <c r="J23683" t="s">
        <v>140</v>
      </c>
      <c r="K23683" t="s">
        <v>140</v>
      </c>
      <c r="L23683" t="s">
        <v>996</v>
      </c>
      <c r="M23683" t="s">
        <v>140</v>
      </c>
      <c r="N23683" t="s">
        <v>660</v>
      </c>
      <c r="O23683" t="s">
        <v>595</v>
      </c>
      <c r="P23683" t="s">
        <v>140</v>
      </c>
      <c r="Q23683" t="s">
        <v>140</v>
      </c>
      <c r="R23683" t="s">
        <v>140</v>
      </c>
      <c r="S23683" t="s">
        <v>140</v>
      </c>
    </row>
    <row r="23684" spans="1:19" x14ac:dyDescent="0.35">
      <c r="A23684" t="s">
        <v>11</v>
      </c>
      <c r="B23684" t="s">
        <v>1993</v>
      </c>
      <c r="C23684">
        <v>15</v>
      </c>
      <c r="D23684" t="s">
        <v>1084</v>
      </c>
      <c r="E23684" t="s">
        <v>1053</v>
      </c>
      <c r="F23684" t="s">
        <v>140</v>
      </c>
      <c r="G23684" t="s">
        <v>140</v>
      </c>
      <c r="H23684" t="s">
        <v>140</v>
      </c>
      <c r="I23684" t="s">
        <v>140</v>
      </c>
      <c r="J23684" t="s">
        <v>140</v>
      </c>
      <c r="K23684" t="s">
        <v>140</v>
      </c>
      <c r="L23684" t="s">
        <v>140</v>
      </c>
      <c r="M23684" t="s">
        <v>140</v>
      </c>
      <c r="N23684" t="s">
        <v>140</v>
      </c>
      <c r="O23684" t="s">
        <v>443</v>
      </c>
      <c r="P23684" t="s">
        <v>140</v>
      </c>
      <c r="Q23684" t="s">
        <v>140</v>
      </c>
      <c r="R23684" t="s">
        <v>140</v>
      </c>
      <c r="S23684" t="s">
        <v>140</v>
      </c>
    </row>
    <row r="23685" spans="1:19" x14ac:dyDescent="0.35">
      <c r="A23685" t="s">
        <v>11</v>
      </c>
      <c r="B23685" t="s">
        <v>1994</v>
      </c>
      <c r="C23685">
        <v>13</v>
      </c>
      <c r="D23685" t="s">
        <v>177</v>
      </c>
      <c r="E23685" t="s">
        <v>140</v>
      </c>
      <c r="F23685" t="s">
        <v>140</v>
      </c>
      <c r="G23685" t="s">
        <v>140</v>
      </c>
      <c r="H23685" t="s">
        <v>140</v>
      </c>
      <c r="I23685" t="s">
        <v>140</v>
      </c>
      <c r="J23685" t="s">
        <v>140</v>
      </c>
      <c r="K23685" t="s">
        <v>140</v>
      </c>
      <c r="L23685" t="s">
        <v>140</v>
      </c>
      <c r="M23685" t="s">
        <v>140</v>
      </c>
      <c r="N23685" t="s">
        <v>140</v>
      </c>
      <c r="O23685" t="s">
        <v>140</v>
      </c>
      <c r="P23685" t="s">
        <v>140</v>
      </c>
      <c r="Q23685" t="s">
        <v>140</v>
      </c>
      <c r="R23685" t="s">
        <v>140</v>
      </c>
      <c r="S23685" t="s">
        <v>140</v>
      </c>
    </row>
    <row r="23686" spans="1:19" x14ac:dyDescent="0.35">
      <c r="A23686" t="s">
        <v>11</v>
      </c>
      <c r="B23686" t="s">
        <v>1995</v>
      </c>
      <c r="C23686">
        <v>5</v>
      </c>
      <c r="D23686" t="s">
        <v>1138</v>
      </c>
      <c r="E23686" t="s">
        <v>140</v>
      </c>
      <c r="F23686" t="s">
        <v>140</v>
      </c>
      <c r="G23686" t="s">
        <v>140</v>
      </c>
      <c r="H23686" t="s">
        <v>1106</v>
      </c>
      <c r="I23686" t="s">
        <v>140</v>
      </c>
      <c r="J23686" t="s">
        <v>140</v>
      </c>
      <c r="K23686" t="s">
        <v>140</v>
      </c>
      <c r="L23686" t="s">
        <v>140</v>
      </c>
      <c r="M23686" t="s">
        <v>140</v>
      </c>
      <c r="N23686" t="s">
        <v>140</v>
      </c>
      <c r="O23686" t="s">
        <v>140</v>
      </c>
      <c r="P23686" t="s">
        <v>140</v>
      </c>
      <c r="Q23686" t="s">
        <v>140</v>
      </c>
      <c r="R23686" t="s">
        <v>140</v>
      </c>
      <c r="S23686" t="s">
        <v>140</v>
      </c>
    </row>
    <row r="23687" spans="1:19" x14ac:dyDescent="0.35">
      <c r="A23687" t="s">
        <v>11</v>
      </c>
      <c r="B23687" t="s">
        <v>1996</v>
      </c>
      <c r="C23687">
        <v>52</v>
      </c>
      <c r="D23687" t="s">
        <v>669</v>
      </c>
      <c r="E23687" t="s">
        <v>1004</v>
      </c>
      <c r="F23687" t="s">
        <v>140</v>
      </c>
      <c r="G23687" t="s">
        <v>1018</v>
      </c>
      <c r="H23687" t="s">
        <v>394</v>
      </c>
      <c r="I23687" t="s">
        <v>1021</v>
      </c>
      <c r="J23687" t="s">
        <v>140</v>
      </c>
      <c r="K23687" t="s">
        <v>140</v>
      </c>
      <c r="L23687" t="s">
        <v>140</v>
      </c>
      <c r="M23687" t="s">
        <v>140</v>
      </c>
      <c r="N23687" t="s">
        <v>140</v>
      </c>
      <c r="O23687" t="s">
        <v>1011</v>
      </c>
      <c r="P23687" t="s">
        <v>140</v>
      </c>
      <c r="Q23687" t="s">
        <v>140</v>
      </c>
      <c r="R23687" t="s">
        <v>140</v>
      </c>
      <c r="S23687" t="s">
        <v>140</v>
      </c>
    </row>
    <row r="23688" spans="1:19" x14ac:dyDescent="0.35">
      <c r="A23688" t="s">
        <v>11</v>
      </c>
      <c r="B23688" t="s">
        <v>1997</v>
      </c>
      <c r="C23688">
        <v>35</v>
      </c>
      <c r="D23688" t="s">
        <v>1190</v>
      </c>
      <c r="E23688" t="s">
        <v>140</v>
      </c>
      <c r="F23688" t="s">
        <v>140</v>
      </c>
      <c r="G23688" t="s">
        <v>1018</v>
      </c>
      <c r="H23688" t="s">
        <v>1020</v>
      </c>
      <c r="I23688" t="s">
        <v>140</v>
      </c>
      <c r="J23688" t="s">
        <v>1020</v>
      </c>
      <c r="K23688" t="s">
        <v>140</v>
      </c>
      <c r="L23688" t="s">
        <v>140</v>
      </c>
      <c r="M23688" t="s">
        <v>140</v>
      </c>
      <c r="N23688" t="s">
        <v>140</v>
      </c>
      <c r="O23688" t="s">
        <v>1017</v>
      </c>
      <c r="P23688" t="s">
        <v>140</v>
      </c>
      <c r="Q23688" t="s">
        <v>1017</v>
      </c>
      <c r="R23688" t="s">
        <v>140</v>
      </c>
      <c r="S23688" t="s">
        <v>140</v>
      </c>
    </row>
    <row r="23689" spans="1:19" x14ac:dyDescent="0.35">
      <c r="A23689" t="s">
        <v>11</v>
      </c>
      <c r="B23689" t="s">
        <v>1998</v>
      </c>
      <c r="C23689">
        <v>24</v>
      </c>
      <c r="D23689" t="s">
        <v>380</v>
      </c>
      <c r="E23689" t="s">
        <v>741</v>
      </c>
      <c r="F23689" t="s">
        <v>140</v>
      </c>
      <c r="G23689" t="s">
        <v>660</v>
      </c>
      <c r="H23689" t="s">
        <v>87</v>
      </c>
      <c r="I23689" t="s">
        <v>522</v>
      </c>
      <c r="J23689" t="s">
        <v>522</v>
      </c>
      <c r="K23689" t="s">
        <v>140</v>
      </c>
      <c r="L23689" t="s">
        <v>140</v>
      </c>
      <c r="M23689" t="s">
        <v>140</v>
      </c>
      <c r="N23689" t="s">
        <v>140</v>
      </c>
      <c r="O23689" t="s">
        <v>1050</v>
      </c>
      <c r="P23689" t="s">
        <v>140</v>
      </c>
      <c r="Q23689" t="s">
        <v>1055</v>
      </c>
      <c r="R23689" t="s">
        <v>140</v>
      </c>
      <c r="S23689" t="s">
        <v>140</v>
      </c>
    </row>
    <row r="23690" spans="1:19" x14ac:dyDescent="0.35">
      <c r="A23690" t="s">
        <v>11</v>
      </c>
      <c r="B23690" t="s">
        <v>1218</v>
      </c>
      <c r="C23690">
        <v>15</v>
      </c>
      <c r="D23690" t="s">
        <v>753</v>
      </c>
      <c r="E23690" t="s">
        <v>140</v>
      </c>
      <c r="F23690" t="s">
        <v>140</v>
      </c>
      <c r="G23690" t="s">
        <v>140</v>
      </c>
      <c r="H23690" t="s">
        <v>1076</v>
      </c>
      <c r="I23690" t="s">
        <v>140</v>
      </c>
      <c r="J23690" t="s">
        <v>140</v>
      </c>
      <c r="K23690" t="s">
        <v>140</v>
      </c>
      <c r="L23690" t="s">
        <v>140</v>
      </c>
      <c r="M23690" t="s">
        <v>140</v>
      </c>
      <c r="N23690" t="s">
        <v>1052</v>
      </c>
      <c r="O23690" t="s">
        <v>140</v>
      </c>
      <c r="P23690" t="s">
        <v>140</v>
      </c>
      <c r="Q23690" t="s">
        <v>140</v>
      </c>
      <c r="R23690" t="s">
        <v>1003</v>
      </c>
      <c r="S23690" t="s">
        <v>140</v>
      </c>
    </row>
    <row r="23691" spans="1:19" x14ac:dyDescent="0.35">
      <c r="A23691" t="s">
        <v>11</v>
      </c>
      <c r="B23691" t="s">
        <v>1999</v>
      </c>
      <c r="C23691">
        <v>12</v>
      </c>
      <c r="D23691" t="s">
        <v>1075</v>
      </c>
      <c r="E23691" t="s">
        <v>140</v>
      </c>
      <c r="F23691" t="s">
        <v>140</v>
      </c>
      <c r="G23691" t="s">
        <v>991</v>
      </c>
      <c r="H23691" t="s">
        <v>140</v>
      </c>
      <c r="I23691" t="s">
        <v>140</v>
      </c>
      <c r="J23691" t="s">
        <v>140</v>
      </c>
      <c r="K23691" t="s">
        <v>140</v>
      </c>
      <c r="L23691" t="s">
        <v>140</v>
      </c>
      <c r="M23691" t="s">
        <v>140</v>
      </c>
      <c r="N23691" t="s">
        <v>140</v>
      </c>
      <c r="O23691" t="s">
        <v>140</v>
      </c>
      <c r="P23691" t="s">
        <v>140</v>
      </c>
      <c r="Q23691" t="s">
        <v>140</v>
      </c>
      <c r="R23691" t="s">
        <v>140</v>
      </c>
      <c r="S23691" t="s">
        <v>140</v>
      </c>
    </row>
    <row r="23692" spans="1:19" x14ac:dyDescent="0.35">
      <c r="A23692" t="s">
        <v>11</v>
      </c>
      <c r="B23692" t="s">
        <v>2000</v>
      </c>
      <c r="C23692">
        <v>12</v>
      </c>
      <c r="D23692" t="s">
        <v>114</v>
      </c>
      <c r="E23692" t="s">
        <v>113</v>
      </c>
      <c r="F23692" t="s">
        <v>140</v>
      </c>
      <c r="G23692" t="s">
        <v>140</v>
      </c>
      <c r="H23692" t="s">
        <v>140</v>
      </c>
      <c r="I23692" t="s">
        <v>140</v>
      </c>
      <c r="J23692" t="s">
        <v>140</v>
      </c>
      <c r="K23692" t="s">
        <v>140</v>
      </c>
      <c r="L23692" t="s">
        <v>140</v>
      </c>
      <c r="M23692" t="s">
        <v>140</v>
      </c>
      <c r="N23692" t="s">
        <v>140</v>
      </c>
      <c r="O23692" t="s">
        <v>140</v>
      </c>
      <c r="P23692" t="s">
        <v>140</v>
      </c>
      <c r="Q23692" t="s">
        <v>140</v>
      </c>
      <c r="R23692" t="s">
        <v>140</v>
      </c>
      <c r="S23692" t="s">
        <v>140</v>
      </c>
    </row>
    <row r="23693" spans="1:19" x14ac:dyDescent="0.35">
      <c r="A23693" t="s">
        <v>11</v>
      </c>
      <c r="B23693" t="s">
        <v>2001</v>
      </c>
      <c r="C23693">
        <v>4</v>
      </c>
      <c r="D23693" t="s">
        <v>177</v>
      </c>
      <c r="E23693" t="s">
        <v>140</v>
      </c>
      <c r="F23693" t="s">
        <v>140</v>
      </c>
      <c r="G23693" t="s">
        <v>140</v>
      </c>
      <c r="H23693" t="s">
        <v>140</v>
      </c>
      <c r="I23693" t="s">
        <v>140</v>
      </c>
      <c r="J23693" t="s">
        <v>140</v>
      </c>
      <c r="K23693" t="s">
        <v>140</v>
      </c>
      <c r="L23693" t="s">
        <v>140</v>
      </c>
      <c r="M23693" t="s">
        <v>140</v>
      </c>
      <c r="N23693" t="s">
        <v>140</v>
      </c>
      <c r="O23693" t="s">
        <v>140</v>
      </c>
      <c r="P23693" t="s">
        <v>140</v>
      </c>
      <c r="Q23693" t="s">
        <v>140</v>
      </c>
      <c r="R23693" t="s">
        <v>140</v>
      </c>
      <c r="S23693" t="s">
        <v>140</v>
      </c>
    </row>
    <row r="23694" spans="1:19" x14ac:dyDescent="0.35">
      <c r="A23694" t="s">
        <v>11</v>
      </c>
      <c r="B23694" t="s">
        <v>2002</v>
      </c>
      <c r="C23694">
        <v>37</v>
      </c>
      <c r="D23694" t="s">
        <v>763</v>
      </c>
      <c r="E23694" t="s">
        <v>140</v>
      </c>
      <c r="F23694" t="s">
        <v>140</v>
      </c>
      <c r="G23694" t="s">
        <v>458</v>
      </c>
      <c r="H23694" t="s">
        <v>1018</v>
      </c>
      <c r="I23694" t="s">
        <v>140</v>
      </c>
      <c r="J23694" t="s">
        <v>140</v>
      </c>
      <c r="K23694" t="s">
        <v>1018</v>
      </c>
      <c r="L23694" t="s">
        <v>1018</v>
      </c>
      <c r="M23694" t="s">
        <v>1018</v>
      </c>
      <c r="N23694" t="s">
        <v>983</v>
      </c>
      <c r="O23694" t="s">
        <v>1018</v>
      </c>
      <c r="P23694" t="s">
        <v>1018</v>
      </c>
      <c r="Q23694" t="s">
        <v>140</v>
      </c>
      <c r="R23694" t="s">
        <v>1009</v>
      </c>
      <c r="S23694" t="s">
        <v>140</v>
      </c>
    </row>
    <row r="23695" spans="1:19" x14ac:dyDescent="0.35">
      <c r="A23695" t="s">
        <v>11</v>
      </c>
      <c r="B23695" t="s">
        <v>2003</v>
      </c>
      <c r="C23695">
        <v>16</v>
      </c>
      <c r="D23695" t="s">
        <v>858</v>
      </c>
      <c r="E23695" t="s">
        <v>140</v>
      </c>
      <c r="F23695" t="s">
        <v>140</v>
      </c>
      <c r="G23695" t="s">
        <v>140</v>
      </c>
      <c r="H23695" t="s">
        <v>140</v>
      </c>
      <c r="I23695" t="s">
        <v>527</v>
      </c>
      <c r="J23695" t="s">
        <v>140</v>
      </c>
      <c r="K23695" t="s">
        <v>527</v>
      </c>
      <c r="L23695" t="s">
        <v>140</v>
      </c>
      <c r="M23695" t="s">
        <v>140</v>
      </c>
      <c r="N23695" t="s">
        <v>140</v>
      </c>
      <c r="O23695" t="s">
        <v>140</v>
      </c>
      <c r="P23695" t="s">
        <v>140</v>
      </c>
      <c r="Q23695" t="s">
        <v>140</v>
      </c>
      <c r="R23695" t="s">
        <v>140</v>
      </c>
      <c r="S23695" t="s">
        <v>140</v>
      </c>
    </row>
    <row r="23696" spans="1:19" x14ac:dyDescent="0.35">
      <c r="A23696" t="s">
        <v>11</v>
      </c>
      <c r="B23696" t="s">
        <v>2004</v>
      </c>
      <c r="C23696">
        <v>9</v>
      </c>
      <c r="D23696" t="s">
        <v>750</v>
      </c>
      <c r="E23696" t="s">
        <v>140</v>
      </c>
      <c r="F23696" t="s">
        <v>140</v>
      </c>
      <c r="G23696" t="s">
        <v>751</v>
      </c>
      <c r="H23696" t="s">
        <v>140</v>
      </c>
      <c r="I23696" t="s">
        <v>140</v>
      </c>
      <c r="J23696" t="s">
        <v>140</v>
      </c>
      <c r="K23696" t="s">
        <v>140</v>
      </c>
      <c r="L23696" t="s">
        <v>140</v>
      </c>
      <c r="M23696" t="s">
        <v>140</v>
      </c>
      <c r="N23696" t="s">
        <v>140</v>
      </c>
      <c r="O23696" t="s">
        <v>140</v>
      </c>
      <c r="P23696" t="s">
        <v>140</v>
      </c>
      <c r="Q23696" t="s">
        <v>140</v>
      </c>
      <c r="R23696" t="s">
        <v>140</v>
      </c>
      <c r="S23696" t="s">
        <v>140</v>
      </c>
    </row>
    <row r="23697" spans="1:19" x14ac:dyDescent="0.35">
      <c r="A23697" t="s">
        <v>11</v>
      </c>
      <c r="B23697" t="s">
        <v>339</v>
      </c>
      <c r="C23697">
        <v>3</v>
      </c>
      <c r="D23697" t="s">
        <v>177</v>
      </c>
      <c r="E23697" t="s">
        <v>140</v>
      </c>
      <c r="F23697" t="s">
        <v>140</v>
      </c>
      <c r="G23697" t="s">
        <v>140</v>
      </c>
      <c r="H23697" t="s">
        <v>140</v>
      </c>
      <c r="I23697" t="s">
        <v>140</v>
      </c>
      <c r="J23697" t="s">
        <v>140</v>
      </c>
      <c r="K23697" t="s">
        <v>140</v>
      </c>
      <c r="L23697" t="s">
        <v>140</v>
      </c>
      <c r="M23697" t="s">
        <v>140</v>
      </c>
      <c r="N23697" t="s">
        <v>140</v>
      </c>
      <c r="O23697" t="s">
        <v>140</v>
      </c>
      <c r="P23697" t="s">
        <v>140</v>
      </c>
      <c r="Q23697" t="s">
        <v>140</v>
      </c>
      <c r="R23697" t="s">
        <v>140</v>
      </c>
      <c r="S23697" t="s">
        <v>140</v>
      </c>
    </row>
    <row r="23698" spans="1:19" x14ac:dyDescent="0.35">
      <c r="A23698" t="s">
        <v>12</v>
      </c>
      <c r="B23698" t="s">
        <v>1216</v>
      </c>
      <c r="C23698">
        <v>15</v>
      </c>
      <c r="D23698" t="s">
        <v>500</v>
      </c>
      <c r="E23698" t="s">
        <v>140</v>
      </c>
      <c r="F23698" t="s">
        <v>140</v>
      </c>
      <c r="G23698" t="s">
        <v>501</v>
      </c>
      <c r="H23698" t="s">
        <v>140</v>
      </c>
      <c r="I23698" t="s">
        <v>140</v>
      </c>
      <c r="J23698" t="s">
        <v>140</v>
      </c>
      <c r="K23698" t="s">
        <v>140</v>
      </c>
      <c r="L23698" t="s">
        <v>140</v>
      </c>
      <c r="M23698" t="s">
        <v>140</v>
      </c>
      <c r="N23698" t="s">
        <v>140</v>
      </c>
      <c r="O23698" t="s">
        <v>140</v>
      </c>
      <c r="P23698" t="s">
        <v>140</v>
      </c>
      <c r="Q23698" t="s">
        <v>140</v>
      </c>
      <c r="R23698" t="s">
        <v>140</v>
      </c>
      <c r="S23698" t="s">
        <v>140</v>
      </c>
    </row>
    <row r="23699" spans="1:19" x14ac:dyDescent="0.35">
      <c r="A23699" t="s">
        <v>12</v>
      </c>
      <c r="B23699" t="s">
        <v>1993</v>
      </c>
      <c r="C23699">
        <v>8</v>
      </c>
      <c r="D23699" t="s">
        <v>177</v>
      </c>
      <c r="E23699" t="s">
        <v>140</v>
      </c>
      <c r="F23699" t="s">
        <v>140</v>
      </c>
      <c r="G23699" t="s">
        <v>140</v>
      </c>
      <c r="H23699" t="s">
        <v>140</v>
      </c>
      <c r="I23699" t="s">
        <v>140</v>
      </c>
      <c r="J23699" t="s">
        <v>140</v>
      </c>
      <c r="K23699" t="s">
        <v>140</v>
      </c>
      <c r="L23699" t="s">
        <v>140</v>
      </c>
      <c r="M23699" t="s">
        <v>140</v>
      </c>
      <c r="N23699" t="s">
        <v>140</v>
      </c>
      <c r="O23699" t="s">
        <v>140</v>
      </c>
      <c r="P23699" t="s">
        <v>140</v>
      </c>
      <c r="Q23699" t="s">
        <v>140</v>
      </c>
      <c r="R23699" t="s">
        <v>140</v>
      </c>
      <c r="S23699" t="s">
        <v>140</v>
      </c>
    </row>
    <row r="23700" spans="1:19" x14ac:dyDescent="0.35">
      <c r="A23700" t="s">
        <v>12</v>
      </c>
      <c r="B23700" t="s">
        <v>1994</v>
      </c>
      <c r="C23700">
        <v>7</v>
      </c>
      <c r="D23700" t="s">
        <v>177</v>
      </c>
      <c r="E23700" t="s">
        <v>140</v>
      </c>
      <c r="F23700" t="s">
        <v>140</v>
      </c>
      <c r="G23700" t="s">
        <v>140</v>
      </c>
      <c r="H23700" t="s">
        <v>140</v>
      </c>
      <c r="I23700" t="s">
        <v>140</v>
      </c>
      <c r="J23700" t="s">
        <v>140</v>
      </c>
      <c r="K23700" t="s">
        <v>140</v>
      </c>
      <c r="L23700" t="s">
        <v>140</v>
      </c>
      <c r="M23700" t="s">
        <v>140</v>
      </c>
      <c r="N23700" t="s">
        <v>140</v>
      </c>
      <c r="O23700" t="s">
        <v>140</v>
      </c>
      <c r="P23700" t="s">
        <v>140</v>
      </c>
      <c r="Q23700" t="s">
        <v>140</v>
      </c>
      <c r="R23700" t="s">
        <v>140</v>
      </c>
      <c r="S23700" t="s">
        <v>140</v>
      </c>
    </row>
    <row r="23701" spans="1:19" x14ac:dyDescent="0.35">
      <c r="A23701" t="s">
        <v>12</v>
      </c>
      <c r="B23701" t="s">
        <v>1995</v>
      </c>
      <c r="C23701">
        <v>8</v>
      </c>
      <c r="D23701" t="s">
        <v>387</v>
      </c>
      <c r="E23701" t="s">
        <v>140</v>
      </c>
      <c r="F23701" t="s">
        <v>140</v>
      </c>
      <c r="G23701" t="s">
        <v>386</v>
      </c>
      <c r="H23701" t="s">
        <v>140</v>
      </c>
      <c r="I23701" t="s">
        <v>140</v>
      </c>
      <c r="J23701" t="s">
        <v>140</v>
      </c>
      <c r="K23701" t="s">
        <v>140</v>
      </c>
      <c r="L23701" t="s">
        <v>140</v>
      </c>
      <c r="M23701" t="s">
        <v>140</v>
      </c>
      <c r="N23701" t="s">
        <v>140</v>
      </c>
      <c r="O23701" t="s">
        <v>140</v>
      </c>
      <c r="P23701" t="s">
        <v>386</v>
      </c>
      <c r="Q23701" t="s">
        <v>140</v>
      </c>
      <c r="R23701" t="s">
        <v>140</v>
      </c>
      <c r="S23701" t="s">
        <v>140</v>
      </c>
    </row>
    <row r="23702" spans="1:19" x14ac:dyDescent="0.35">
      <c r="A23702" t="s">
        <v>12</v>
      </c>
      <c r="B23702" t="s">
        <v>1996</v>
      </c>
      <c r="C23702">
        <v>52</v>
      </c>
      <c r="D23702" t="s">
        <v>828</v>
      </c>
      <c r="E23702" t="s">
        <v>140</v>
      </c>
      <c r="F23702" t="s">
        <v>140</v>
      </c>
      <c r="G23702" t="s">
        <v>915</v>
      </c>
      <c r="H23702" t="s">
        <v>93</v>
      </c>
      <c r="I23702" t="s">
        <v>140</v>
      </c>
      <c r="J23702" t="s">
        <v>140</v>
      </c>
      <c r="K23702" t="s">
        <v>140</v>
      </c>
      <c r="L23702" t="s">
        <v>140</v>
      </c>
      <c r="M23702" t="s">
        <v>140</v>
      </c>
      <c r="N23702" t="s">
        <v>1043</v>
      </c>
      <c r="O23702" t="s">
        <v>140</v>
      </c>
      <c r="P23702" t="s">
        <v>1043</v>
      </c>
      <c r="Q23702" t="s">
        <v>1043</v>
      </c>
      <c r="R23702" t="s">
        <v>140</v>
      </c>
      <c r="S23702" t="s">
        <v>140</v>
      </c>
    </row>
    <row r="23703" spans="1:19" x14ac:dyDescent="0.35">
      <c r="A23703" t="s">
        <v>12</v>
      </c>
      <c r="B23703" t="s">
        <v>1997</v>
      </c>
      <c r="C23703">
        <v>27</v>
      </c>
      <c r="D23703" t="s">
        <v>866</v>
      </c>
      <c r="E23703" t="s">
        <v>140</v>
      </c>
      <c r="F23703" t="s">
        <v>1018</v>
      </c>
      <c r="G23703" t="s">
        <v>950</v>
      </c>
      <c r="H23703" t="s">
        <v>961</v>
      </c>
      <c r="I23703" t="s">
        <v>140</v>
      </c>
      <c r="J23703" t="s">
        <v>140</v>
      </c>
      <c r="K23703" t="s">
        <v>140</v>
      </c>
      <c r="L23703" t="s">
        <v>140</v>
      </c>
      <c r="M23703" t="s">
        <v>140</v>
      </c>
      <c r="N23703" t="s">
        <v>950</v>
      </c>
      <c r="O23703" t="s">
        <v>140</v>
      </c>
      <c r="P23703" t="s">
        <v>140</v>
      </c>
      <c r="Q23703" t="s">
        <v>950</v>
      </c>
      <c r="R23703" t="s">
        <v>140</v>
      </c>
      <c r="S23703" t="s">
        <v>140</v>
      </c>
    </row>
    <row r="23704" spans="1:19" x14ac:dyDescent="0.35">
      <c r="A23704" t="s">
        <v>12</v>
      </c>
      <c r="B23704" t="s">
        <v>1998</v>
      </c>
      <c r="C23704">
        <v>24</v>
      </c>
      <c r="D23704" t="s">
        <v>505</v>
      </c>
      <c r="E23704" t="s">
        <v>147</v>
      </c>
      <c r="F23704" t="s">
        <v>140</v>
      </c>
      <c r="G23704" t="s">
        <v>1057</v>
      </c>
      <c r="H23704" t="s">
        <v>289</v>
      </c>
      <c r="I23704" t="s">
        <v>1012</v>
      </c>
      <c r="J23704" t="s">
        <v>1048</v>
      </c>
      <c r="K23704" t="s">
        <v>1003</v>
      </c>
      <c r="L23704" t="s">
        <v>140</v>
      </c>
      <c r="M23704" t="s">
        <v>140</v>
      </c>
      <c r="N23704" t="s">
        <v>140</v>
      </c>
      <c r="O23704" t="s">
        <v>1003</v>
      </c>
      <c r="P23704" t="s">
        <v>140</v>
      </c>
      <c r="Q23704" t="s">
        <v>140</v>
      </c>
      <c r="R23704" t="s">
        <v>140</v>
      </c>
      <c r="S23704" t="s">
        <v>140</v>
      </c>
    </row>
    <row r="23705" spans="1:19" x14ac:dyDescent="0.35">
      <c r="A23705" t="s">
        <v>12</v>
      </c>
      <c r="B23705" t="s">
        <v>1218</v>
      </c>
      <c r="C23705">
        <v>13</v>
      </c>
      <c r="D23705" t="s">
        <v>923</v>
      </c>
      <c r="E23705" t="s">
        <v>140</v>
      </c>
      <c r="F23705" t="s">
        <v>140</v>
      </c>
      <c r="G23705" t="s">
        <v>140</v>
      </c>
      <c r="H23705" t="s">
        <v>988</v>
      </c>
      <c r="I23705" t="s">
        <v>140</v>
      </c>
      <c r="J23705" t="s">
        <v>140</v>
      </c>
      <c r="K23705" t="s">
        <v>140</v>
      </c>
      <c r="L23705" t="s">
        <v>140</v>
      </c>
      <c r="M23705" t="s">
        <v>140</v>
      </c>
      <c r="N23705" t="s">
        <v>788</v>
      </c>
      <c r="O23705" t="s">
        <v>140</v>
      </c>
      <c r="P23705" t="s">
        <v>140</v>
      </c>
      <c r="Q23705" t="s">
        <v>140</v>
      </c>
      <c r="R23705" t="s">
        <v>140</v>
      </c>
      <c r="S23705" t="s">
        <v>140</v>
      </c>
    </row>
    <row r="23706" spans="1:19" x14ac:dyDescent="0.35">
      <c r="A23706" t="s">
        <v>12</v>
      </c>
      <c r="B23706" t="s">
        <v>1999</v>
      </c>
      <c r="C23706">
        <v>6</v>
      </c>
      <c r="D23706" t="s">
        <v>177</v>
      </c>
      <c r="E23706" t="s">
        <v>140</v>
      </c>
      <c r="F23706" t="s">
        <v>140</v>
      </c>
      <c r="G23706" t="s">
        <v>140</v>
      </c>
      <c r="H23706" t="s">
        <v>140</v>
      </c>
      <c r="I23706" t="s">
        <v>140</v>
      </c>
      <c r="J23706" t="s">
        <v>140</v>
      </c>
      <c r="K23706" t="s">
        <v>140</v>
      </c>
      <c r="L23706" t="s">
        <v>140</v>
      </c>
      <c r="M23706" t="s">
        <v>140</v>
      </c>
      <c r="N23706" t="s">
        <v>140</v>
      </c>
      <c r="O23706" t="s">
        <v>140</v>
      </c>
      <c r="P23706" t="s">
        <v>140</v>
      </c>
      <c r="Q23706" t="s">
        <v>140</v>
      </c>
      <c r="R23706" t="s">
        <v>140</v>
      </c>
      <c r="S23706" t="s">
        <v>140</v>
      </c>
    </row>
    <row r="23707" spans="1:19" x14ac:dyDescent="0.35">
      <c r="A23707" t="s">
        <v>12</v>
      </c>
      <c r="B23707" t="s">
        <v>2000</v>
      </c>
      <c r="C23707">
        <v>5</v>
      </c>
      <c r="D23707" t="s">
        <v>177</v>
      </c>
      <c r="E23707" t="s">
        <v>140</v>
      </c>
      <c r="F23707" t="s">
        <v>140</v>
      </c>
      <c r="G23707" t="s">
        <v>140</v>
      </c>
      <c r="H23707" t="s">
        <v>140</v>
      </c>
      <c r="I23707" t="s">
        <v>140</v>
      </c>
      <c r="J23707" t="s">
        <v>140</v>
      </c>
      <c r="K23707" t="s">
        <v>140</v>
      </c>
      <c r="L23707" t="s">
        <v>140</v>
      </c>
      <c r="M23707" t="s">
        <v>140</v>
      </c>
      <c r="N23707" t="s">
        <v>140</v>
      </c>
      <c r="O23707" t="s">
        <v>140</v>
      </c>
      <c r="P23707" t="s">
        <v>140</v>
      </c>
      <c r="Q23707" t="s">
        <v>140</v>
      </c>
      <c r="R23707" t="s">
        <v>140</v>
      </c>
      <c r="S23707" t="s">
        <v>140</v>
      </c>
    </row>
    <row r="23708" spans="1:19" x14ac:dyDescent="0.35">
      <c r="A23708" t="s">
        <v>12</v>
      </c>
      <c r="B23708" t="s">
        <v>2001</v>
      </c>
      <c r="C23708">
        <v>8</v>
      </c>
      <c r="D23708" t="s">
        <v>531</v>
      </c>
      <c r="E23708" t="s">
        <v>140</v>
      </c>
      <c r="F23708" t="s">
        <v>140</v>
      </c>
      <c r="G23708" t="s">
        <v>140</v>
      </c>
      <c r="H23708" t="s">
        <v>105</v>
      </c>
      <c r="I23708" t="s">
        <v>140</v>
      </c>
      <c r="J23708" t="s">
        <v>140</v>
      </c>
      <c r="K23708" t="s">
        <v>140</v>
      </c>
      <c r="L23708" t="s">
        <v>140</v>
      </c>
      <c r="M23708" t="s">
        <v>140</v>
      </c>
      <c r="N23708" t="s">
        <v>1004</v>
      </c>
      <c r="O23708" t="s">
        <v>140</v>
      </c>
      <c r="P23708" t="s">
        <v>140</v>
      </c>
      <c r="Q23708" t="s">
        <v>140</v>
      </c>
      <c r="R23708" t="s">
        <v>140</v>
      </c>
      <c r="S23708" t="s">
        <v>140</v>
      </c>
    </row>
    <row r="23709" spans="1:19" x14ac:dyDescent="0.35">
      <c r="A23709" t="s">
        <v>12</v>
      </c>
      <c r="B23709" t="s">
        <v>2002</v>
      </c>
      <c r="C23709">
        <v>35</v>
      </c>
      <c r="D23709" t="s">
        <v>887</v>
      </c>
      <c r="E23709" t="s">
        <v>140</v>
      </c>
      <c r="F23709" t="s">
        <v>1068</v>
      </c>
      <c r="G23709" t="s">
        <v>1061</v>
      </c>
      <c r="H23709" t="s">
        <v>574</v>
      </c>
      <c r="I23709" t="s">
        <v>140</v>
      </c>
      <c r="J23709" t="s">
        <v>140</v>
      </c>
      <c r="K23709" t="s">
        <v>140</v>
      </c>
      <c r="L23709" t="s">
        <v>140</v>
      </c>
      <c r="M23709" t="s">
        <v>140</v>
      </c>
      <c r="N23709" t="s">
        <v>1068</v>
      </c>
      <c r="O23709" t="s">
        <v>140</v>
      </c>
      <c r="P23709" t="s">
        <v>140</v>
      </c>
      <c r="Q23709" t="s">
        <v>1051</v>
      </c>
      <c r="R23709" t="s">
        <v>140</v>
      </c>
      <c r="S23709" t="s">
        <v>140</v>
      </c>
    </row>
    <row r="23710" spans="1:19" x14ac:dyDescent="0.35">
      <c r="A23710" t="s">
        <v>12</v>
      </c>
      <c r="B23710" t="s">
        <v>2003</v>
      </c>
      <c r="C23710">
        <v>21</v>
      </c>
      <c r="D23710" t="s">
        <v>480</v>
      </c>
      <c r="E23710" t="s">
        <v>140</v>
      </c>
      <c r="F23710" t="s">
        <v>1064</v>
      </c>
      <c r="G23710" t="s">
        <v>140</v>
      </c>
      <c r="H23710" t="s">
        <v>518</v>
      </c>
      <c r="I23710" t="s">
        <v>140</v>
      </c>
      <c r="J23710" t="s">
        <v>140</v>
      </c>
      <c r="K23710" t="s">
        <v>140</v>
      </c>
      <c r="L23710" t="s">
        <v>140</v>
      </c>
      <c r="M23710" t="s">
        <v>140</v>
      </c>
      <c r="N23710" t="s">
        <v>140</v>
      </c>
      <c r="O23710" t="s">
        <v>140</v>
      </c>
      <c r="P23710" t="s">
        <v>140</v>
      </c>
      <c r="Q23710" t="s">
        <v>140</v>
      </c>
      <c r="R23710" t="s">
        <v>140</v>
      </c>
      <c r="S23710" t="s">
        <v>1061</v>
      </c>
    </row>
    <row r="23711" spans="1:19" x14ac:dyDescent="0.35">
      <c r="A23711" t="s">
        <v>12</v>
      </c>
      <c r="B23711" t="s">
        <v>2004</v>
      </c>
      <c r="C23711">
        <v>12</v>
      </c>
      <c r="D23711" t="s">
        <v>120</v>
      </c>
      <c r="E23711" t="s">
        <v>140</v>
      </c>
      <c r="F23711" t="s">
        <v>140</v>
      </c>
      <c r="G23711" t="s">
        <v>1073</v>
      </c>
      <c r="H23711" t="s">
        <v>1100</v>
      </c>
      <c r="I23711" t="s">
        <v>140</v>
      </c>
      <c r="J23711" t="s">
        <v>140</v>
      </c>
      <c r="K23711" t="s">
        <v>140</v>
      </c>
      <c r="L23711" t="s">
        <v>140</v>
      </c>
      <c r="M23711" t="s">
        <v>140</v>
      </c>
      <c r="N23711" t="s">
        <v>140</v>
      </c>
      <c r="O23711" t="s">
        <v>140</v>
      </c>
      <c r="P23711" t="s">
        <v>140</v>
      </c>
      <c r="Q23711" t="s">
        <v>140</v>
      </c>
      <c r="R23711" t="s">
        <v>140</v>
      </c>
      <c r="S23711" t="s">
        <v>140</v>
      </c>
    </row>
    <row r="23712" spans="1:19" x14ac:dyDescent="0.35">
      <c r="A23712" t="s">
        <v>12</v>
      </c>
      <c r="B23712" t="s">
        <v>339</v>
      </c>
      <c r="C23712">
        <v>1</v>
      </c>
      <c r="D23712" t="s">
        <v>140</v>
      </c>
      <c r="E23712" t="s">
        <v>140</v>
      </c>
      <c r="F23712" t="s">
        <v>140</v>
      </c>
      <c r="G23712" t="s">
        <v>140</v>
      </c>
      <c r="H23712" t="s">
        <v>140</v>
      </c>
      <c r="I23712" t="s">
        <v>140</v>
      </c>
      <c r="J23712" t="s">
        <v>140</v>
      </c>
      <c r="K23712" t="s">
        <v>140</v>
      </c>
      <c r="L23712" t="s">
        <v>140</v>
      </c>
      <c r="M23712" t="s">
        <v>140</v>
      </c>
      <c r="N23712" t="s">
        <v>177</v>
      </c>
      <c r="O23712" t="s">
        <v>140</v>
      </c>
      <c r="P23712" t="s">
        <v>140</v>
      </c>
      <c r="Q23712" t="s">
        <v>140</v>
      </c>
      <c r="R23712" t="s">
        <v>140</v>
      </c>
      <c r="S23712" t="s">
        <v>140</v>
      </c>
    </row>
    <row r="23713" spans="1:19" x14ac:dyDescent="0.35">
      <c r="A23713" t="s">
        <v>13</v>
      </c>
      <c r="B23713" t="s">
        <v>1216</v>
      </c>
      <c r="C23713">
        <v>2</v>
      </c>
      <c r="D23713" t="s">
        <v>177</v>
      </c>
      <c r="E23713" t="s">
        <v>140</v>
      </c>
      <c r="F23713" t="s">
        <v>140</v>
      </c>
      <c r="G23713" t="s">
        <v>140</v>
      </c>
      <c r="H23713" t="s">
        <v>140</v>
      </c>
      <c r="I23713" t="s">
        <v>140</v>
      </c>
      <c r="J23713" t="s">
        <v>140</v>
      </c>
      <c r="K23713" t="s">
        <v>140</v>
      </c>
      <c r="L23713" t="s">
        <v>140</v>
      </c>
      <c r="M23713" t="s">
        <v>140</v>
      </c>
      <c r="N23713" t="s">
        <v>140</v>
      </c>
      <c r="O23713" t="s">
        <v>140</v>
      </c>
      <c r="P23713" t="s">
        <v>140</v>
      </c>
      <c r="Q23713" t="s">
        <v>140</v>
      </c>
      <c r="R23713" t="s">
        <v>140</v>
      </c>
      <c r="S23713" t="s">
        <v>140</v>
      </c>
    </row>
    <row r="23714" spans="1:19" x14ac:dyDescent="0.35">
      <c r="A23714" t="s">
        <v>13</v>
      </c>
      <c r="B23714" t="s">
        <v>1993</v>
      </c>
      <c r="C23714">
        <v>6</v>
      </c>
      <c r="D23714" t="s">
        <v>613</v>
      </c>
      <c r="E23714" t="s">
        <v>973</v>
      </c>
      <c r="F23714" t="s">
        <v>140</v>
      </c>
      <c r="G23714" t="s">
        <v>140</v>
      </c>
      <c r="H23714" t="s">
        <v>614</v>
      </c>
      <c r="I23714" t="s">
        <v>140</v>
      </c>
      <c r="J23714" t="s">
        <v>140</v>
      </c>
      <c r="K23714" t="s">
        <v>140</v>
      </c>
      <c r="L23714" t="s">
        <v>140</v>
      </c>
      <c r="M23714" t="s">
        <v>140</v>
      </c>
      <c r="N23714" t="s">
        <v>140</v>
      </c>
      <c r="O23714" t="s">
        <v>140</v>
      </c>
      <c r="P23714" t="s">
        <v>140</v>
      </c>
      <c r="Q23714" t="s">
        <v>140</v>
      </c>
      <c r="R23714" t="s">
        <v>140</v>
      </c>
      <c r="S23714" t="s">
        <v>140</v>
      </c>
    </row>
    <row r="23715" spans="1:19" x14ac:dyDescent="0.35">
      <c r="A23715" t="s">
        <v>13</v>
      </c>
      <c r="B23715" t="s">
        <v>1994</v>
      </c>
      <c r="C23715">
        <v>4</v>
      </c>
      <c r="D23715" t="s">
        <v>177</v>
      </c>
      <c r="E23715" t="s">
        <v>140</v>
      </c>
      <c r="F23715" t="s">
        <v>140</v>
      </c>
      <c r="G23715" t="s">
        <v>140</v>
      </c>
      <c r="H23715" t="s">
        <v>140</v>
      </c>
      <c r="I23715" t="s">
        <v>140</v>
      </c>
      <c r="J23715" t="s">
        <v>140</v>
      </c>
      <c r="K23715" t="s">
        <v>140</v>
      </c>
      <c r="L23715" t="s">
        <v>140</v>
      </c>
      <c r="M23715" t="s">
        <v>140</v>
      </c>
      <c r="N23715" t="s">
        <v>140</v>
      </c>
      <c r="O23715" t="s">
        <v>140</v>
      </c>
      <c r="P23715" t="s">
        <v>140</v>
      </c>
      <c r="Q23715" t="s">
        <v>140</v>
      </c>
      <c r="R23715" t="s">
        <v>140</v>
      </c>
      <c r="S23715" t="s">
        <v>140</v>
      </c>
    </row>
    <row r="23716" spans="1:19" x14ac:dyDescent="0.35">
      <c r="A23716" t="s">
        <v>13</v>
      </c>
      <c r="B23716" t="s">
        <v>1995</v>
      </c>
      <c r="C23716">
        <v>4</v>
      </c>
      <c r="D23716" t="s">
        <v>355</v>
      </c>
      <c r="E23716" t="s">
        <v>140</v>
      </c>
      <c r="F23716" t="s">
        <v>140</v>
      </c>
      <c r="G23716" t="s">
        <v>140</v>
      </c>
      <c r="H23716" t="s">
        <v>354</v>
      </c>
      <c r="I23716" t="s">
        <v>140</v>
      </c>
      <c r="J23716" t="s">
        <v>140</v>
      </c>
      <c r="K23716" t="s">
        <v>140</v>
      </c>
      <c r="L23716" t="s">
        <v>140</v>
      </c>
      <c r="M23716" t="s">
        <v>140</v>
      </c>
      <c r="N23716" t="s">
        <v>140</v>
      </c>
      <c r="O23716" t="s">
        <v>140</v>
      </c>
      <c r="P23716" t="s">
        <v>140</v>
      </c>
      <c r="Q23716" t="s">
        <v>140</v>
      </c>
      <c r="R23716" t="s">
        <v>140</v>
      </c>
      <c r="S23716" t="s">
        <v>140</v>
      </c>
    </row>
    <row r="23717" spans="1:19" x14ac:dyDescent="0.35">
      <c r="A23717" t="s">
        <v>13</v>
      </c>
      <c r="B23717" t="s">
        <v>1996</v>
      </c>
      <c r="C23717">
        <v>33</v>
      </c>
      <c r="D23717" t="s">
        <v>62</v>
      </c>
      <c r="E23717" t="s">
        <v>1070</v>
      </c>
      <c r="F23717" t="s">
        <v>123</v>
      </c>
      <c r="G23717" t="s">
        <v>1011</v>
      </c>
      <c r="H23717" t="s">
        <v>286</v>
      </c>
      <c r="I23717" t="s">
        <v>1003</v>
      </c>
      <c r="J23717" t="s">
        <v>140</v>
      </c>
      <c r="K23717" t="s">
        <v>919</v>
      </c>
      <c r="L23717" t="s">
        <v>949</v>
      </c>
      <c r="M23717" t="s">
        <v>1072</v>
      </c>
      <c r="N23717" t="s">
        <v>961</v>
      </c>
      <c r="O23717" t="s">
        <v>140</v>
      </c>
      <c r="P23717" t="s">
        <v>140</v>
      </c>
      <c r="Q23717" t="s">
        <v>1063</v>
      </c>
      <c r="R23717" t="s">
        <v>140</v>
      </c>
      <c r="S23717" t="s">
        <v>140</v>
      </c>
    </row>
    <row r="23718" spans="1:19" x14ac:dyDescent="0.35">
      <c r="A23718" t="s">
        <v>13</v>
      </c>
      <c r="B23718" t="s">
        <v>1997</v>
      </c>
      <c r="C23718">
        <v>37</v>
      </c>
      <c r="D23718" t="s">
        <v>388</v>
      </c>
      <c r="E23718" t="s">
        <v>769</v>
      </c>
      <c r="F23718" t="s">
        <v>140</v>
      </c>
      <c r="G23718" t="s">
        <v>1050</v>
      </c>
      <c r="H23718" t="s">
        <v>1065</v>
      </c>
      <c r="I23718" t="s">
        <v>950</v>
      </c>
      <c r="J23718" t="s">
        <v>140</v>
      </c>
      <c r="K23718" t="s">
        <v>140</v>
      </c>
      <c r="L23718" t="s">
        <v>1048</v>
      </c>
      <c r="M23718" t="s">
        <v>1048</v>
      </c>
      <c r="N23718" t="s">
        <v>131</v>
      </c>
      <c r="O23718" t="s">
        <v>1051</v>
      </c>
      <c r="P23718" t="s">
        <v>140</v>
      </c>
      <c r="Q23718" t="s">
        <v>140</v>
      </c>
      <c r="R23718" t="s">
        <v>140</v>
      </c>
      <c r="S23718" t="s">
        <v>140</v>
      </c>
    </row>
    <row r="23719" spans="1:19" x14ac:dyDescent="0.35">
      <c r="A23719" t="s">
        <v>13</v>
      </c>
      <c r="B23719" t="s">
        <v>1998</v>
      </c>
      <c r="C23719">
        <v>31</v>
      </c>
      <c r="D23719" t="s">
        <v>770</v>
      </c>
      <c r="E23719" t="s">
        <v>140</v>
      </c>
      <c r="F23719" t="s">
        <v>1066</v>
      </c>
      <c r="G23719" t="s">
        <v>1043</v>
      </c>
      <c r="H23719" t="s">
        <v>394</v>
      </c>
      <c r="I23719" t="s">
        <v>1095</v>
      </c>
      <c r="J23719" t="s">
        <v>1066</v>
      </c>
      <c r="K23719" t="s">
        <v>140</v>
      </c>
      <c r="L23719" t="s">
        <v>915</v>
      </c>
      <c r="M23719" t="s">
        <v>915</v>
      </c>
      <c r="N23719" t="s">
        <v>1044</v>
      </c>
      <c r="O23719" t="s">
        <v>140</v>
      </c>
      <c r="P23719" t="s">
        <v>140</v>
      </c>
      <c r="Q23719" t="s">
        <v>140</v>
      </c>
      <c r="R23719" t="s">
        <v>1058</v>
      </c>
      <c r="S23719" t="s">
        <v>140</v>
      </c>
    </row>
    <row r="23720" spans="1:19" x14ac:dyDescent="0.35">
      <c r="A23720" t="s">
        <v>13</v>
      </c>
      <c r="B23720" t="s">
        <v>1218</v>
      </c>
      <c r="C23720">
        <v>1</v>
      </c>
      <c r="D23720" t="s">
        <v>140</v>
      </c>
      <c r="E23720" t="s">
        <v>140</v>
      </c>
      <c r="F23720" t="s">
        <v>140</v>
      </c>
      <c r="G23720" t="s">
        <v>140</v>
      </c>
      <c r="H23720" t="s">
        <v>177</v>
      </c>
      <c r="I23720" t="s">
        <v>140</v>
      </c>
      <c r="J23720" t="s">
        <v>140</v>
      </c>
      <c r="K23720" t="s">
        <v>140</v>
      </c>
      <c r="L23720" t="s">
        <v>140</v>
      </c>
      <c r="M23720" t="s">
        <v>140</v>
      </c>
      <c r="N23720" t="s">
        <v>140</v>
      </c>
      <c r="O23720" t="s">
        <v>140</v>
      </c>
      <c r="P23720" t="s">
        <v>140</v>
      </c>
      <c r="Q23720" t="s">
        <v>140</v>
      </c>
      <c r="R23720" t="s">
        <v>140</v>
      </c>
      <c r="S23720" t="s">
        <v>140</v>
      </c>
    </row>
    <row r="23721" spans="1:19" x14ac:dyDescent="0.35">
      <c r="A23721" t="s">
        <v>13</v>
      </c>
      <c r="B23721" t="s">
        <v>1999</v>
      </c>
      <c r="C23721">
        <v>4</v>
      </c>
      <c r="D23721" t="s">
        <v>579</v>
      </c>
      <c r="E23721" t="s">
        <v>623</v>
      </c>
      <c r="F23721" t="s">
        <v>140</v>
      </c>
      <c r="G23721" t="s">
        <v>140</v>
      </c>
      <c r="H23721" t="s">
        <v>354</v>
      </c>
      <c r="I23721" t="s">
        <v>623</v>
      </c>
      <c r="J23721" t="s">
        <v>140</v>
      </c>
      <c r="K23721" t="s">
        <v>140</v>
      </c>
      <c r="L23721" t="s">
        <v>140</v>
      </c>
      <c r="M23721" t="s">
        <v>140</v>
      </c>
      <c r="N23721" t="s">
        <v>140</v>
      </c>
      <c r="O23721" t="s">
        <v>140</v>
      </c>
      <c r="P23721" t="s">
        <v>140</v>
      </c>
      <c r="Q23721" t="s">
        <v>140</v>
      </c>
      <c r="R23721" t="s">
        <v>140</v>
      </c>
      <c r="S23721" t="s">
        <v>140</v>
      </c>
    </row>
    <row r="23722" spans="1:19" x14ac:dyDescent="0.35">
      <c r="A23722" t="s">
        <v>13</v>
      </c>
      <c r="B23722" t="s">
        <v>2000</v>
      </c>
      <c r="C23722">
        <v>3</v>
      </c>
      <c r="D23722" t="s">
        <v>766</v>
      </c>
      <c r="E23722" t="s">
        <v>767</v>
      </c>
      <c r="F23722" t="s">
        <v>140</v>
      </c>
      <c r="G23722" t="s">
        <v>767</v>
      </c>
      <c r="H23722" t="s">
        <v>376</v>
      </c>
      <c r="I23722" t="s">
        <v>140</v>
      </c>
      <c r="J23722" t="s">
        <v>140</v>
      </c>
      <c r="K23722" t="s">
        <v>140</v>
      </c>
      <c r="L23722" t="s">
        <v>140</v>
      </c>
      <c r="M23722" t="s">
        <v>140</v>
      </c>
      <c r="N23722" t="s">
        <v>140</v>
      </c>
      <c r="O23722" t="s">
        <v>140</v>
      </c>
      <c r="P23722" t="s">
        <v>140</v>
      </c>
      <c r="Q23722" t="s">
        <v>140</v>
      </c>
      <c r="R23722" t="s">
        <v>140</v>
      </c>
      <c r="S23722" t="s">
        <v>140</v>
      </c>
    </row>
    <row r="23723" spans="1:19" x14ac:dyDescent="0.35">
      <c r="A23723" t="s">
        <v>13</v>
      </c>
      <c r="B23723" t="s">
        <v>2001</v>
      </c>
      <c r="C23723">
        <v>4</v>
      </c>
      <c r="D23723" t="s">
        <v>177</v>
      </c>
      <c r="E23723" t="s">
        <v>140</v>
      </c>
      <c r="F23723" t="s">
        <v>140</v>
      </c>
      <c r="G23723" t="s">
        <v>140</v>
      </c>
      <c r="H23723" t="s">
        <v>140</v>
      </c>
      <c r="I23723" t="s">
        <v>140</v>
      </c>
      <c r="J23723" t="s">
        <v>140</v>
      </c>
      <c r="K23723" t="s">
        <v>140</v>
      </c>
      <c r="L23723" t="s">
        <v>140</v>
      </c>
      <c r="M23723" t="s">
        <v>140</v>
      </c>
      <c r="N23723" t="s">
        <v>140</v>
      </c>
      <c r="O23723" t="s">
        <v>140</v>
      </c>
      <c r="P23723" t="s">
        <v>140</v>
      </c>
      <c r="Q23723" t="s">
        <v>140</v>
      </c>
      <c r="R23723" t="s">
        <v>140</v>
      </c>
      <c r="S23723" t="s">
        <v>140</v>
      </c>
    </row>
    <row r="23724" spans="1:19" x14ac:dyDescent="0.35">
      <c r="A23724" t="s">
        <v>13</v>
      </c>
      <c r="B23724" t="s">
        <v>2002</v>
      </c>
      <c r="C23724">
        <v>17</v>
      </c>
      <c r="D23724" t="s">
        <v>477</v>
      </c>
      <c r="E23724" t="s">
        <v>140</v>
      </c>
      <c r="F23724" t="s">
        <v>1045</v>
      </c>
      <c r="G23724" t="s">
        <v>1048</v>
      </c>
      <c r="H23724" t="s">
        <v>1020</v>
      </c>
      <c r="I23724" t="s">
        <v>140</v>
      </c>
      <c r="J23724" t="s">
        <v>1046</v>
      </c>
      <c r="K23724" t="s">
        <v>140</v>
      </c>
      <c r="L23724" t="s">
        <v>140</v>
      </c>
      <c r="M23724" t="s">
        <v>1020</v>
      </c>
      <c r="N23724" t="s">
        <v>643</v>
      </c>
      <c r="O23724" t="s">
        <v>140</v>
      </c>
      <c r="P23724" t="s">
        <v>140</v>
      </c>
      <c r="Q23724" t="s">
        <v>140</v>
      </c>
      <c r="R23724" t="s">
        <v>140</v>
      </c>
      <c r="S23724" t="s">
        <v>140</v>
      </c>
    </row>
    <row r="23725" spans="1:19" x14ac:dyDescent="0.35">
      <c r="A23725" t="s">
        <v>13</v>
      </c>
      <c r="B23725" t="s">
        <v>2003</v>
      </c>
      <c r="C23725">
        <v>22</v>
      </c>
      <c r="D23725" t="s">
        <v>889</v>
      </c>
      <c r="E23725" t="s">
        <v>659</v>
      </c>
      <c r="F23725" t="s">
        <v>919</v>
      </c>
      <c r="G23725" t="s">
        <v>1043</v>
      </c>
      <c r="H23725" t="s">
        <v>1020</v>
      </c>
      <c r="I23725" t="s">
        <v>125</v>
      </c>
      <c r="J23725" t="s">
        <v>140</v>
      </c>
      <c r="K23725" t="s">
        <v>125</v>
      </c>
      <c r="L23725" t="s">
        <v>919</v>
      </c>
      <c r="M23725" t="s">
        <v>919</v>
      </c>
      <c r="N23725" t="s">
        <v>1058</v>
      </c>
      <c r="O23725" t="s">
        <v>140</v>
      </c>
      <c r="P23725" t="s">
        <v>140</v>
      </c>
      <c r="Q23725" t="s">
        <v>775</v>
      </c>
      <c r="R23725" t="s">
        <v>140</v>
      </c>
      <c r="S23725" t="s">
        <v>140</v>
      </c>
    </row>
    <row r="23726" spans="1:19" x14ac:dyDescent="0.35">
      <c r="A23726" t="s">
        <v>13</v>
      </c>
      <c r="B23726" t="s">
        <v>2004</v>
      </c>
      <c r="C23726">
        <v>6</v>
      </c>
      <c r="D23726" t="s">
        <v>930</v>
      </c>
      <c r="E23726" t="s">
        <v>140</v>
      </c>
      <c r="F23726" t="s">
        <v>140</v>
      </c>
      <c r="G23726" t="s">
        <v>140</v>
      </c>
      <c r="H23726" t="s">
        <v>140</v>
      </c>
      <c r="I23726" t="s">
        <v>140</v>
      </c>
      <c r="J23726" t="s">
        <v>140</v>
      </c>
      <c r="K23726" t="s">
        <v>140</v>
      </c>
      <c r="L23726" t="s">
        <v>140</v>
      </c>
      <c r="M23726" t="s">
        <v>140</v>
      </c>
      <c r="N23726" t="s">
        <v>140</v>
      </c>
      <c r="O23726" t="s">
        <v>140</v>
      </c>
      <c r="P23726" t="s">
        <v>140</v>
      </c>
      <c r="Q23726" t="s">
        <v>140</v>
      </c>
      <c r="R23726" t="s">
        <v>140</v>
      </c>
      <c r="S23726" t="s">
        <v>147</v>
      </c>
    </row>
    <row r="23727" spans="1:19" x14ac:dyDescent="0.35">
      <c r="A23727" t="s">
        <v>13</v>
      </c>
      <c r="B23727" t="s">
        <v>339</v>
      </c>
      <c r="C23727">
        <v>2</v>
      </c>
      <c r="D23727" t="s">
        <v>177</v>
      </c>
      <c r="E23727" t="s">
        <v>140</v>
      </c>
      <c r="F23727" t="s">
        <v>140</v>
      </c>
      <c r="G23727" t="s">
        <v>140</v>
      </c>
      <c r="H23727" t="s">
        <v>140</v>
      </c>
      <c r="I23727" t="s">
        <v>140</v>
      </c>
      <c r="J23727" t="s">
        <v>140</v>
      </c>
      <c r="K23727" t="s">
        <v>140</v>
      </c>
      <c r="L23727" t="s">
        <v>140</v>
      </c>
      <c r="M23727" t="s">
        <v>140</v>
      </c>
      <c r="N23727" t="s">
        <v>140</v>
      </c>
      <c r="O23727" t="s">
        <v>140</v>
      </c>
      <c r="P23727" t="s">
        <v>140</v>
      </c>
      <c r="Q23727" t="s">
        <v>140</v>
      </c>
      <c r="R23727" t="s">
        <v>140</v>
      </c>
      <c r="S23727" t="s">
        <v>140</v>
      </c>
    </row>
    <row r="23728" spans="1:19" x14ac:dyDescent="0.35">
      <c r="A23728" t="s">
        <v>14</v>
      </c>
      <c r="B23728" t="s">
        <v>1216</v>
      </c>
      <c r="C23728">
        <v>7</v>
      </c>
      <c r="D23728" t="s">
        <v>177</v>
      </c>
      <c r="E23728" t="s">
        <v>140</v>
      </c>
      <c r="F23728" t="s">
        <v>140</v>
      </c>
      <c r="G23728" t="s">
        <v>140</v>
      </c>
      <c r="H23728" t="s">
        <v>140</v>
      </c>
      <c r="I23728" t="s">
        <v>140</v>
      </c>
      <c r="J23728" t="s">
        <v>140</v>
      </c>
      <c r="K23728" t="s">
        <v>140</v>
      </c>
      <c r="L23728" t="s">
        <v>140</v>
      </c>
      <c r="M23728" t="s">
        <v>140</v>
      </c>
      <c r="N23728" t="s">
        <v>140</v>
      </c>
      <c r="O23728" t="s">
        <v>140</v>
      </c>
      <c r="P23728" t="s">
        <v>140</v>
      </c>
      <c r="Q23728" t="s">
        <v>140</v>
      </c>
      <c r="R23728" t="s">
        <v>140</v>
      </c>
      <c r="S23728" t="s">
        <v>140</v>
      </c>
    </row>
    <row r="23729" spans="1:19" x14ac:dyDescent="0.35">
      <c r="A23729" t="s">
        <v>14</v>
      </c>
      <c r="B23729" t="s">
        <v>1993</v>
      </c>
      <c r="C23729">
        <v>6</v>
      </c>
      <c r="D23729" t="s">
        <v>696</v>
      </c>
      <c r="E23729" t="s">
        <v>394</v>
      </c>
      <c r="F23729" t="s">
        <v>140</v>
      </c>
      <c r="G23729" t="s">
        <v>140</v>
      </c>
      <c r="H23729" t="s">
        <v>320</v>
      </c>
      <c r="I23729" t="s">
        <v>394</v>
      </c>
      <c r="J23729" t="s">
        <v>140</v>
      </c>
      <c r="K23729" t="s">
        <v>140</v>
      </c>
      <c r="L23729" t="s">
        <v>140</v>
      </c>
      <c r="M23729" t="s">
        <v>140</v>
      </c>
      <c r="N23729" t="s">
        <v>140</v>
      </c>
      <c r="O23729" t="s">
        <v>140</v>
      </c>
      <c r="P23729" t="s">
        <v>140</v>
      </c>
      <c r="Q23729" t="s">
        <v>140</v>
      </c>
      <c r="R23729" t="s">
        <v>140</v>
      </c>
      <c r="S23729" t="s">
        <v>140</v>
      </c>
    </row>
    <row r="23730" spans="1:19" x14ac:dyDescent="0.35">
      <c r="A23730" t="s">
        <v>14</v>
      </c>
      <c r="B23730" t="s">
        <v>1994</v>
      </c>
      <c r="C23730">
        <v>4</v>
      </c>
      <c r="D23730" t="s">
        <v>533</v>
      </c>
      <c r="E23730" t="s">
        <v>140</v>
      </c>
      <c r="F23730" t="s">
        <v>140</v>
      </c>
      <c r="G23730" t="s">
        <v>140</v>
      </c>
      <c r="H23730" t="s">
        <v>291</v>
      </c>
      <c r="I23730" t="s">
        <v>140</v>
      </c>
      <c r="J23730" t="s">
        <v>140</v>
      </c>
      <c r="K23730" t="s">
        <v>140</v>
      </c>
      <c r="L23730" t="s">
        <v>140</v>
      </c>
      <c r="M23730" t="s">
        <v>140</v>
      </c>
      <c r="N23730" t="s">
        <v>140</v>
      </c>
      <c r="O23730" t="s">
        <v>140</v>
      </c>
      <c r="P23730" t="s">
        <v>140</v>
      </c>
      <c r="Q23730" t="s">
        <v>140</v>
      </c>
      <c r="R23730" t="s">
        <v>140</v>
      </c>
      <c r="S23730" t="s">
        <v>140</v>
      </c>
    </row>
    <row r="23731" spans="1:19" x14ac:dyDescent="0.35">
      <c r="A23731" t="s">
        <v>14</v>
      </c>
      <c r="B23731" t="s">
        <v>1995</v>
      </c>
      <c r="C23731">
        <v>6</v>
      </c>
      <c r="D23731" t="s">
        <v>884</v>
      </c>
      <c r="E23731" t="s">
        <v>140</v>
      </c>
      <c r="F23731" t="s">
        <v>95</v>
      </c>
      <c r="G23731" t="s">
        <v>604</v>
      </c>
      <c r="H23731" t="s">
        <v>95</v>
      </c>
      <c r="I23731" t="s">
        <v>140</v>
      </c>
      <c r="J23731" t="s">
        <v>140</v>
      </c>
      <c r="K23731" t="s">
        <v>140</v>
      </c>
      <c r="L23731" t="s">
        <v>140</v>
      </c>
      <c r="M23731" t="s">
        <v>140</v>
      </c>
      <c r="N23731" t="s">
        <v>140</v>
      </c>
      <c r="O23731" t="s">
        <v>140</v>
      </c>
      <c r="P23731" t="s">
        <v>140</v>
      </c>
      <c r="Q23731" t="s">
        <v>140</v>
      </c>
      <c r="R23731" t="s">
        <v>140</v>
      </c>
      <c r="S23731" t="s">
        <v>140</v>
      </c>
    </row>
    <row r="23732" spans="1:19" x14ac:dyDescent="0.35">
      <c r="A23732" t="s">
        <v>14</v>
      </c>
      <c r="B23732" t="s">
        <v>1996</v>
      </c>
      <c r="C23732">
        <v>42</v>
      </c>
      <c r="D23732" t="s">
        <v>146</v>
      </c>
      <c r="E23732" t="s">
        <v>838</v>
      </c>
      <c r="F23732" t="s">
        <v>140</v>
      </c>
      <c r="G23732" t="s">
        <v>1059</v>
      </c>
      <c r="H23732" t="s">
        <v>592</v>
      </c>
      <c r="I23732" t="s">
        <v>1048</v>
      </c>
      <c r="J23732" t="s">
        <v>140</v>
      </c>
      <c r="K23732" t="s">
        <v>140</v>
      </c>
      <c r="L23732" t="s">
        <v>140</v>
      </c>
      <c r="M23732" t="s">
        <v>1020</v>
      </c>
      <c r="N23732" t="s">
        <v>140</v>
      </c>
      <c r="O23732" t="s">
        <v>458</v>
      </c>
      <c r="P23732" t="s">
        <v>140</v>
      </c>
      <c r="Q23732" t="s">
        <v>869</v>
      </c>
      <c r="R23732" t="s">
        <v>1043</v>
      </c>
      <c r="S23732" t="s">
        <v>140</v>
      </c>
    </row>
    <row r="23733" spans="1:19" x14ac:dyDescent="0.35">
      <c r="A23733" t="s">
        <v>14</v>
      </c>
      <c r="B23733" t="s">
        <v>1997</v>
      </c>
      <c r="C23733">
        <v>30</v>
      </c>
      <c r="D23733" t="s">
        <v>66</v>
      </c>
      <c r="E23733" t="s">
        <v>664</v>
      </c>
      <c r="F23733" t="s">
        <v>660</v>
      </c>
      <c r="G23733" t="s">
        <v>871</v>
      </c>
      <c r="H23733" t="s">
        <v>405</v>
      </c>
      <c r="I23733" t="s">
        <v>140</v>
      </c>
      <c r="J23733" t="s">
        <v>140</v>
      </c>
      <c r="K23733" t="s">
        <v>140</v>
      </c>
      <c r="L23733" t="s">
        <v>140</v>
      </c>
      <c r="M23733" t="s">
        <v>140</v>
      </c>
      <c r="N23733" t="s">
        <v>991</v>
      </c>
      <c r="O23733" t="s">
        <v>875</v>
      </c>
      <c r="P23733" t="s">
        <v>140</v>
      </c>
      <c r="Q23733" t="s">
        <v>140</v>
      </c>
      <c r="R23733" t="s">
        <v>1054</v>
      </c>
      <c r="S23733" t="s">
        <v>140</v>
      </c>
    </row>
    <row r="23734" spans="1:19" x14ac:dyDescent="0.35">
      <c r="A23734" t="s">
        <v>14</v>
      </c>
      <c r="B23734" t="s">
        <v>1998</v>
      </c>
      <c r="C23734">
        <v>26</v>
      </c>
      <c r="D23734" t="s">
        <v>1162</v>
      </c>
      <c r="E23734" t="s">
        <v>903</v>
      </c>
      <c r="F23734" t="s">
        <v>140</v>
      </c>
      <c r="G23734" t="s">
        <v>515</v>
      </c>
      <c r="H23734" t="s">
        <v>1059</v>
      </c>
      <c r="I23734" t="s">
        <v>140</v>
      </c>
      <c r="J23734" t="s">
        <v>140</v>
      </c>
      <c r="K23734" t="s">
        <v>1017</v>
      </c>
      <c r="L23734" t="s">
        <v>140</v>
      </c>
      <c r="M23734" t="s">
        <v>140</v>
      </c>
      <c r="N23734" t="s">
        <v>140</v>
      </c>
      <c r="O23734" t="s">
        <v>140</v>
      </c>
      <c r="P23734" t="s">
        <v>140</v>
      </c>
      <c r="Q23734" t="s">
        <v>140</v>
      </c>
      <c r="R23734" t="s">
        <v>140</v>
      </c>
      <c r="S23734" t="s">
        <v>1017</v>
      </c>
    </row>
    <row r="23735" spans="1:19" x14ac:dyDescent="0.35">
      <c r="A23735" t="s">
        <v>14</v>
      </c>
      <c r="B23735" t="s">
        <v>1218</v>
      </c>
      <c r="C23735">
        <v>11</v>
      </c>
      <c r="D23735" t="s">
        <v>285</v>
      </c>
      <c r="E23735" t="s">
        <v>1018</v>
      </c>
      <c r="F23735" t="s">
        <v>1018</v>
      </c>
      <c r="G23735" t="s">
        <v>286</v>
      </c>
      <c r="H23735" t="s">
        <v>140</v>
      </c>
      <c r="I23735" t="s">
        <v>140</v>
      </c>
      <c r="J23735" t="s">
        <v>140</v>
      </c>
      <c r="K23735" t="s">
        <v>140</v>
      </c>
      <c r="L23735" t="s">
        <v>140</v>
      </c>
      <c r="M23735" t="s">
        <v>140</v>
      </c>
      <c r="N23735" t="s">
        <v>140</v>
      </c>
      <c r="O23735" t="s">
        <v>140</v>
      </c>
      <c r="P23735" t="s">
        <v>140</v>
      </c>
      <c r="Q23735" t="s">
        <v>140</v>
      </c>
      <c r="R23735" t="s">
        <v>140</v>
      </c>
      <c r="S23735" t="s">
        <v>140</v>
      </c>
    </row>
    <row r="23736" spans="1:19" x14ac:dyDescent="0.35">
      <c r="A23736" t="s">
        <v>14</v>
      </c>
      <c r="B23736" t="s">
        <v>1999</v>
      </c>
      <c r="C23736">
        <v>7</v>
      </c>
      <c r="D23736" t="s">
        <v>251</v>
      </c>
      <c r="E23736" t="s">
        <v>771</v>
      </c>
      <c r="F23736" t="s">
        <v>140</v>
      </c>
      <c r="G23736" t="s">
        <v>1139</v>
      </c>
      <c r="H23736" t="s">
        <v>771</v>
      </c>
      <c r="I23736" t="s">
        <v>1139</v>
      </c>
      <c r="J23736" t="s">
        <v>140</v>
      </c>
      <c r="K23736" t="s">
        <v>140</v>
      </c>
      <c r="L23736" t="s">
        <v>140</v>
      </c>
      <c r="M23736" t="s">
        <v>140</v>
      </c>
      <c r="N23736" t="s">
        <v>140</v>
      </c>
      <c r="O23736" t="s">
        <v>140</v>
      </c>
      <c r="P23736" t="s">
        <v>140</v>
      </c>
      <c r="Q23736" t="s">
        <v>140</v>
      </c>
      <c r="R23736" t="s">
        <v>140</v>
      </c>
      <c r="S23736" t="s">
        <v>140</v>
      </c>
    </row>
    <row r="23737" spans="1:19" x14ac:dyDescent="0.35">
      <c r="A23737" t="s">
        <v>14</v>
      </c>
      <c r="B23737" t="s">
        <v>2000</v>
      </c>
      <c r="C23737">
        <v>11</v>
      </c>
      <c r="D23737" t="s">
        <v>989</v>
      </c>
      <c r="E23737" t="s">
        <v>848</v>
      </c>
      <c r="F23737" t="s">
        <v>812</v>
      </c>
      <c r="G23737" t="s">
        <v>756</v>
      </c>
      <c r="H23737" t="s">
        <v>996</v>
      </c>
      <c r="I23737" t="s">
        <v>996</v>
      </c>
      <c r="J23737" t="s">
        <v>140</v>
      </c>
      <c r="K23737" t="s">
        <v>140</v>
      </c>
      <c r="L23737" t="s">
        <v>140</v>
      </c>
      <c r="M23737" t="s">
        <v>140</v>
      </c>
      <c r="N23737" t="s">
        <v>140</v>
      </c>
      <c r="O23737" t="s">
        <v>140</v>
      </c>
      <c r="P23737" t="s">
        <v>140</v>
      </c>
      <c r="Q23737" t="s">
        <v>140</v>
      </c>
      <c r="R23737" t="s">
        <v>140</v>
      </c>
      <c r="S23737" t="s">
        <v>140</v>
      </c>
    </row>
    <row r="23738" spans="1:19" x14ac:dyDescent="0.35">
      <c r="A23738" t="s">
        <v>14</v>
      </c>
      <c r="B23738" t="s">
        <v>2001</v>
      </c>
      <c r="C23738">
        <v>4</v>
      </c>
      <c r="D23738" t="s">
        <v>177</v>
      </c>
      <c r="E23738" t="s">
        <v>140</v>
      </c>
      <c r="F23738" t="s">
        <v>140</v>
      </c>
      <c r="G23738" t="s">
        <v>140</v>
      </c>
      <c r="H23738" t="s">
        <v>140</v>
      </c>
      <c r="I23738" t="s">
        <v>140</v>
      </c>
      <c r="J23738" t="s">
        <v>140</v>
      </c>
      <c r="K23738" t="s">
        <v>140</v>
      </c>
      <c r="L23738" t="s">
        <v>140</v>
      </c>
      <c r="M23738" t="s">
        <v>140</v>
      </c>
      <c r="N23738" t="s">
        <v>140</v>
      </c>
      <c r="O23738" t="s">
        <v>140</v>
      </c>
      <c r="P23738" t="s">
        <v>140</v>
      </c>
      <c r="Q23738" t="s">
        <v>140</v>
      </c>
      <c r="R23738" t="s">
        <v>140</v>
      </c>
      <c r="S23738" t="s">
        <v>140</v>
      </c>
    </row>
    <row r="23739" spans="1:19" x14ac:dyDescent="0.35">
      <c r="A23739" t="s">
        <v>14</v>
      </c>
      <c r="B23739" t="s">
        <v>2002</v>
      </c>
      <c r="C23739">
        <v>30</v>
      </c>
      <c r="D23739" t="s">
        <v>1112</v>
      </c>
      <c r="E23739" t="s">
        <v>140</v>
      </c>
      <c r="F23739" t="s">
        <v>345</v>
      </c>
      <c r="G23739" t="s">
        <v>140</v>
      </c>
      <c r="H23739" t="s">
        <v>1009</v>
      </c>
      <c r="I23739" t="s">
        <v>140</v>
      </c>
      <c r="J23739" t="s">
        <v>140</v>
      </c>
      <c r="K23739" t="s">
        <v>140</v>
      </c>
      <c r="L23739" t="s">
        <v>140</v>
      </c>
      <c r="M23739" t="s">
        <v>140</v>
      </c>
      <c r="N23739" t="s">
        <v>939</v>
      </c>
      <c r="O23739" t="s">
        <v>140</v>
      </c>
      <c r="P23739" t="s">
        <v>140</v>
      </c>
      <c r="Q23739" t="s">
        <v>140</v>
      </c>
      <c r="R23739" t="s">
        <v>140</v>
      </c>
      <c r="S23739" t="s">
        <v>140</v>
      </c>
    </row>
    <row r="23740" spans="1:19" x14ac:dyDescent="0.35">
      <c r="A23740" t="s">
        <v>14</v>
      </c>
      <c r="B23740" t="s">
        <v>2003</v>
      </c>
      <c r="C23740">
        <v>26</v>
      </c>
      <c r="D23740" t="s">
        <v>811</v>
      </c>
      <c r="E23740" t="s">
        <v>1046</v>
      </c>
      <c r="F23740" t="s">
        <v>140</v>
      </c>
      <c r="G23740" t="s">
        <v>140</v>
      </c>
      <c r="H23740" t="s">
        <v>973</v>
      </c>
      <c r="I23740" t="s">
        <v>140</v>
      </c>
      <c r="J23740" t="s">
        <v>140</v>
      </c>
      <c r="K23740" t="s">
        <v>140</v>
      </c>
      <c r="L23740" t="s">
        <v>140</v>
      </c>
      <c r="M23740" t="s">
        <v>140</v>
      </c>
      <c r="N23740" t="s">
        <v>140</v>
      </c>
      <c r="O23740" t="s">
        <v>1051</v>
      </c>
      <c r="P23740" t="s">
        <v>140</v>
      </c>
      <c r="Q23740" t="s">
        <v>140</v>
      </c>
      <c r="R23740" t="s">
        <v>140</v>
      </c>
      <c r="S23740" t="s">
        <v>140</v>
      </c>
    </row>
    <row r="23741" spans="1:19" x14ac:dyDescent="0.35">
      <c r="A23741" t="s">
        <v>14</v>
      </c>
      <c r="B23741" t="s">
        <v>2004</v>
      </c>
      <c r="C23741">
        <v>5</v>
      </c>
      <c r="D23741" t="s">
        <v>572</v>
      </c>
      <c r="E23741" t="s">
        <v>140</v>
      </c>
      <c r="F23741" t="s">
        <v>140</v>
      </c>
      <c r="G23741" t="s">
        <v>140</v>
      </c>
      <c r="H23741" t="s">
        <v>573</v>
      </c>
      <c r="I23741" t="s">
        <v>140</v>
      </c>
      <c r="J23741" t="s">
        <v>140</v>
      </c>
      <c r="K23741" t="s">
        <v>140</v>
      </c>
      <c r="L23741" t="s">
        <v>140</v>
      </c>
      <c r="M23741" t="s">
        <v>140</v>
      </c>
      <c r="N23741" t="s">
        <v>140</v>
      </c>
      <c r="O23741" t="s">
        <v>140</v>
      </c>
      <c r="P23741" t="s">
        <v>140</v>
      </c>
      <c r="Q23741" t="s">
        <v>140</v>
      </c>
      <c r="R23741" t="s">
        <v>140</v>
      </c>
      <c r="S23741" t="s">
        <v>140</v>
      </c>
    </row>
    <row r="23742" spans="1:19" x14ac:dyDescent="0.35">
      <c r="A23742" t="s">
        <v>14</v>
      </c>
      <c r="B23742" t="s">
        <v>339</v>
      </c>
      <c r="C23742">
        <v>3</v>
      </c>
      <c r="D23742" t="s">
        <v>1106</v>
      </c>
      <c r="E23742" t="s">
        <v>140</v>
      </c>
      <c r="F23742" t="s">
        <v>140</v>
      </c>
      <c r="G23742" t="s">
        <v>727</v>
      </c>
      <c r="H23742" t="s">
        <v>140</v>
      </c>
      <c r="I23742" t="s">
        <v>140</v>
      </c>
      <c r="J23742" t="s">
        <v>140</v>
      </c>
      <c r="K23742" t="s">
        <v>140</v>
      </c>
      <c r="L23742" t="s">
        <v>140</v>
      </c>
      <c r="M23742" t="s">
        <v>140</v>
      </c>
      <c r="N23742" t="s">
        <v>353</v>
      </c>
      <c r="O23742" t="s">
        <v>140</v>
      </c>
      <c r="P23742" t="s">
        <v>140</v>
      </c>
      <c r="Q23742" t="s">
        <v>140</v>
      </c>
      <c r="R23742" t="s">
        <v>140</v>
      </c>
      <c r="S23742" t="s">
        <v>140</v>
      </c>
    </row>
    <row r="23743" spans="1:19" x14ac:dyDescent="0.35">
      <c r="A23743" t="s">
        <v>15</v>
      </c>
      <c r="B23743" t="s">
        <v>1216</v>
      </c>
      <c r="C23743">
        <v>8</v>
      </c>
      <c r="D23743" t="s">
        <v>982</v>
      </c>
      <c r="E23743" t="s">
        <v>140</v>
      </c>
      <c r="F23743" t="s">
        <v>983</v>
      </c>
      <c r="G23743" t="s">
        <v>140</v>
      </c>
      <c r="H23743" t="s">
        <v>140</v>
      </c>
      <c r="I23743" t="s">
        <v>140</v>
      </c>
      <c r="J23743" t="s">
        <v>140</v>
      </c>
      <c r="K23743" t="s">
        <v>140</v>
      </c>
      <c r="L23743" t="s">
        <v>140</v>
      </c>
      <c r="M23743" t="s">
        <v>140</v>
      </c>
      <c r="N23743" t="s">
        <v>140</v>
      </c>
      <c r="O23743" t="s">
        <v>140</v>
      </c>
      <c r="P23743" t="s">
        <v>140</v>
      </c>
      <c r="Q23743" t="s">
        <v>140</v>
      </c>
      <c r="R23743" t="s">
        <v>140</v>
      </c>
      <c r="S23743" t="s">
        <v>140</v>
      </c>
    </row>
    <row r="23744" spans="1:19" x14ac:dyDescent="0.35">
      <c r="A23744" t="s">
        <v>15</v>
      </c>
      <c r="B23744" t="s">
        <v>1993</v>
      </c>
      <c r="C23744">
        <v>7</v>
      </c>
      <c r="D23744" t="s">
        <v>177</v>
      </c>
      <c r="E23744" t="s">
        <v>140</v>
      </c>
      <c r="F23744" t="s">
        <v>140</v>
      </c>
      <c r="G23744" t="s">
        <v>140</v>
      </c>
      <c r="H23744" t="s">
        <v>140</v>
      </c>
      <c r="I23744" t="s">
        <v>140</v>
      </c>
      <c r="J23744" t="s">
        <v>140</v>
      </c>
      <c r="K23744" t="s">
        <v>140</v>
      </c>
      <c r="L23744" t="s">
        <v>140</v>
      </c>
      <c r="M23744" t="s">
        <v>140</v>
      </c>
      <c r="N23744" t="s">
        <v>140</v>
      </c>
      <c r="O23744" t="s">
        <v>140</v>
      </c>
      <c r="P23744" t="s">
        <v>140</v>
      </c>
      <c r="Q23744" t="s">
        <v>140</v>
      </c>
      <c r="R23744" t="s">
        <v>140</v>
      </c>
      <c r="S23744" t="s">
        <v>140</v>
      </c>
    </row>
    <row r="23745" spans="1:19" x14ac:dyDescent="0.35">
      <c r="A23745" t="s">
        <v>15</v>
      </c>
      <c r="B23745" t="s">
        <v>1994</v>
      </c>
      <c r="C23745">
        <v>15</v>
      </c>
      <c r="D23745" t="s">
        <v>1112</v>
      </c>
      <c r="E23745" t="s">
        <v>140</v>
      </c>
      <c r="F23745" t="s">
        <v>140</v>
      </c>
      <c r="G23745" t="s">
        <v>140</v>
      </c>
      <c r="H23745" t="s">
        <v>140</v>
      </c>
      <c r="I23745" t="s">
        <v>140</v>
      </c>
      <c r="J23745" t="s">
        <v>140</v>
      </c>
      <c r="K23745" t="s">
        <v>140</v>
      </c>
      <c r="L23745" t="s">
        <v>140</v>
      </c>
      <c r="M23745" t="s">
        <v>140</v>
      </c>
      <c r="N23745" t="s">
        <v>140</v>
      </c>
      <c r="O23745" t="s">
        <v>140</v>
      </c>
      <c r="P23745" t="s">
        <v>140</v>
      </c>
      <c r="Q23745" t="s">
        <v>140</v>
      </c>
      <c r="R23745" t="s">
        <v>1061</v>
      </c>
      <c r="S23745" t="s">
        <v>140</v>
      </c>
    </row>
    <row r="23746" spans="1:19" x14ac:dyDescent="0.35">
      <c r="A23746" t="s">
        <v>15</v>
      </c>
      <c r="B23746" t="s">
        <v>1995</v>
      </c>
      <c r="C23746">
        <v>4</v>
      </c>
      <c r="D23746" t="s">
        <v>177</v>
      </c>
      <c r="E23746" t="s">
        <v>140</v>
      </c>
      <c r="F23746" t="s">
        <v>140</v>
      </c>
      <c r="G23746" t="s">
        <v>140</v>
      </c>
      <c r="H23746" t="s">
        <v>140</v>
      </c>
      <c r="I23746" t="s">
        <v>140</v>
      </c>
      <c r="J23746" t="s">
        <v>140</v>
      </c>
      <c r="K23746" t="s">
        <v>140</v>
      </c>
      <c r="L23746" t="s">
        <v>140</v>
      </c>
      <c r="M23746" t="s">
        <v>140</v>
      </c>
      <c r="N23746" t="s">
        <v>140</v>
      </c>
      <c r="O23746" t="s">
        <v>140</v>
      </c>
      <c r="P23746" t="s">
        <v>140</v>
      </c>
      <c r="Q23746" t="s">
        <v>140</v>
      </c>
      <c r="R23746" t="s">
        <v>140</v>
      </c>
      <c r="S23746" t="s">
        <v>140</v>
      </c>
    </row>
    <row r="23747" spans="1:19" x14ac:dyDescent="0.35">
      <c r="A23747" t="s">
        <v>15</v>
      </c>
      <c r="B23747" t="s">
        <v>1996</v>
      </c>
      <c r="C23747">
        <v>41</v>
      </c>
      <c r="D23747" t="s">
        <v>1081</v>
      </c>
      <c r="E23747" t="s">
        <v>1046</v>
      </c>
      <c r="F23747" t="s">
        <v>1046</v>
      </c>
      <c r="G23747" t="s">
        <v>875</v>
      </c>
      <c r="H23747" t="s">
        <v>988</v>
      </c>
      <c r="I23747" t="s">
        <v>140</v>
      </c>
      <c r="J23747" t="s">
        <v>140</v>
      </c>
      <c r="K23747" t="s">
        <v>140</v>
      </c>
      <c r="L23747" t="s">
        <v>140</v>
      </c>
      <c r="M23747" t="s">
        <v>140</v>
      </c>
      <c r="N23747" t="s">
        <v>140</v>
      </c>
      <c r="O23747" t="s">
        <v>1007</v>
      </c>
      <c r="P23747" t="s">
        <v>140</v>
      </c>
      <c r="Q23747" t="s">
        <v>1011</v>
      </c>
      <c r="R23747" t="s">
        <v>140</v>
      </c>
      <c r="S23747" t="s">
        <v>140</v>
      </c>
    </row>
    <row r="23748" spans="1:19" x14ac:dyDescent="0.35">
      <c r="A23748" t="s">
        <v>15</v>
      </c>
      <c r="B23748" t="s">
        <v>1997</v>
      </c>
      <c r="C23748">
        <v>31</v>
      </c>
      <c r="D23748" t="s">
        <v>753</v>
      </c>
      <c r="E23748" t="s">
        <v>140</v>
      </c>
      <c r="F23748" t="s">
        <v>1060</v>
      </c>
      <c r="G23748" t="s">
        <v>1067</v>
      </c>
      <c r="H23748" t="s">
        <v>522</v>
      </c>
      <c r="I23748" t="s">
        <v>140</v>
      </c>
      <c r="J23748" t="s">
        <v>140</v>
      </c>
      <c r="K23748" t="s">
        <v>140</v>
      </c>
      <c r="L23748" t="s">
        <v>869</v>
      </c>
      <c r="M23748" t="s">
        <v>140</v>
      </c>
      <c r="N23748" t="s">
        <v>1060</v>
      </c>
      <c r="O23748" t="s">
        <v>548</v>
      </c>
      <c r="P23748" t="s">
        <v>140</v>
      </c>
      <c r="Q23748" t="s">
        <v>140</v>
      </c>
      <c r="R23748" t="s">
        <v>140</v>
      </c>
      <c r="S23748" t="s">
        <v>140</v>
      </c>
    </row>
    <row r="23749" spans="1:19" x14ac:dyDescent="0.35">
      <c r="A23749" t="s">
        <v>15</v>
      </c>
      <c r="B23749" t="s">
        <v>1998</v>
      </c>
      <c r="C23749">
        <v>25</v>
      </c>
      <c r="D23749" t="s">
        <v>378</v>
      </c>
      <c r="E23749" t="s">
        <v>140</v>
      </c>
      <c r="F23749" t="s">
        <v>1068</v>
      </c>
      <c r="G23749" t="s">
        <v>1062</v>
      </c>
      <c r="H23749" t="s">
        <v>849</v>
      </c>
      <c r="I23749" t="s">
        <v>1068</v>
      </c>
      <c r="J23749" t="s">
        <v>140</v>
      </c>
      <c r="K23749" t="s">
        <v>1068</v>
      </c>
      <c r="L23749" t="s">
        <v>140</v>
      </c>
      <c r="M23749" t="s">
        <v>140</v>
      </c>
      <c r="N23749" t="s">
        <v>1065</v>
      </c>
      <c r="O23749" t="s">
        <v>140</v>
      </c>
      <c r="P23749" t="s">
        <v>140</v>
      </c>
      <c r="Q23749" t="s">
        <v>140</v>
      </c>
      <c r="R23749" t="s">
        <v>140</v>
      </c>
      <c r="S23749" t="s">
        <v>140</v>
      </c>
    </row>
    <row r="23750" spans="1:19" x14ac:dyDescent="0.35">
      <c r="A23750" t="s">
        <v>15</v>
      </c>
      <c r="B23750" t="s">
        <v>1218</v>
      </c>
      <c r="C23750">
        <v>13</v>
      </c>
      <c r="D23750" t="s">
        <v>854</v>
      </c>
      <c r="E23750" t="s">
        <v>99</v>
      </c>
      <c r="F23750" t="s">
        <v>140</v>
      </c>
      <c r="G23750" t="s">
        <v>99</v>
      </c>
      <c r="H23750" t="s">
        <v>1066</v>
      </c>
      <c r="I23750" t="s">
        <v>140</v>
      </c>
      <c r="J23750" t="s">
        <v>140</v>
      </c>
      <c r="K23750" t="s">
        <v>140</v>
      </c>
      <c r="L23750" t="s">
        <v>140</v>
      </c>
      <c r="M23750" t="s">
        <v>140</v>
      </c>
      <c r="N23750" t="s">
        <v>788</v>
      </c>
      <c r="O23750" t="s">
        <v>140</v>
      </c>
      <c r="P23750" t="s">
        <v>140</v>
      </c>
      <c r="Q23750" t="s">
        <v>838</v>
      </c>
      <c r="R23750" t="s">
        <v>140</v>
      </c>
      <c r="S23750" t="s">
        <v>140</v>
      </c>
    </row>
    <row r="23751" spans="1:19" x14ac:dyDescent="0.35">
      <c r="A23751" t="s">
        <v>15</v>
      </c>
      <c r="B23751" t="s">
        <v>1999</v>
      </c>
      <c r="C23751">
        <v>13</v>
      </c>
      <c r="D23751" t="s">
        <v>905</v>
      </c>
      <c r="E23751" t="s">
        <v>140</v>
      </c>
      <c r="F23751" t="s">
        <v>140</v>
      </c>
      <c r="G23751" t="s">
        <v>643</v>
      </c>
      <c r="H23751" t="s">
        <v>643</v>
      </c>
      <c r="I23751" t="s">
        <v>140</v>
      </c>
      <c r="J23751" t="s">
        <v>140</v>
      </c>
      <c r="K23751" t="s">
        <v>140</v>
      </c>
      <c r="L23751" t="s">
        <v>140</v>
      </c>
      <c r="M23751" t="s">
        <v>140</v>
      </c>
      <c r="N23751" t="s">
        <v>140</v>
      </c>
      <c r="O23751" t="s">
        <v>140</v>
      </c>
      <c r="P23751" t="s">
        <v>140</v>
      </c>
      <c r="Q23751" t="s">
        <v>140</v>
      </c>
      <c r="R23751" t="s">
        <v>643</v>
      </c>
      <c r="S23751" t="s">
        <v>140</v>
      </c>
    </row>
    <row r="23752" spans="1:19" x14ac:dyDescent="0.35">
      <c r="A23752" t="s">
        <v>15</v>
      </c>
      <c r="B23752" t="s">
        <v>2000</v>
      </c>
      <c r="C23752">
        <v>6</v>
      </c>
      <c r="D23752" t="s">
        <v>177</v>
      </c>
      <c r="E23752" t="s">
        <v>140</v>
      </c>
      <c r="F23752" t="s">
        <v>140</v>
      </c>
      <c r="G23752" t="s">
        <v>140</v>
      </c>
      <c r="H23752" t="s">
        <v>140</v>
      </c>
      <c r="I23752" t="s">
        <v>140</v>
      </c>
      <c r="J23752" t="s">
        <v>140</v>
      </c>
      <c r="K23752" t="s">
        <v>140</v>
      </c>
      <c r="L23752" t="s">
        <v>140</v>
      </c>
      <c r="M23752" t="s">
        <v>140</v>
      </c>
      <c r="N23752" t="s">
        <v>140</v>
      </c>
      <c r="O23752" t="s">
        <v>140</v>
      </c>
      <c r="P23752" t="s">
        <v>140</v>
      </c>
      <c r="Q23752" t="s">
        <v>140</v>
      </c>
      <c r="R23752" t="s">
        <v>140</v>
      </c>
      <c r="S23752" t="s">
        <v>140</v>
      </c>
    </row>
    <row r="23753" spans="1:19" x14ac:dyDescent="0.35">
      <c r="A23753" t="s">
        <v>15</v>
      </c>
      <c r="B23753" t="s">
        <v>2001</v>
      </c>
      <c r="C23753">
        <v>7</v>
      </c>
      <c r="D23753" t="s">
        <v>1138</v>
      </c>
      <c r="E23753" t="s">
        <v>140</v>
      </c>
      <c r="F23753" t="s">
        <v>140</v>
      </c>
      <c r="G23753" t="s">
        <v>140</v>
      </c>
      <c r="H23753" t="s">
        <v>140</v>
      </c>
      <c r="I23753" t="s">
        <v>140</v>
      </c>
      <c r="J23753" t="s">
        <v>140</v>
      </c>
      <c r="K23753" t="s">
        <v>140</v>
      </c>
      <c r="L23753" t="s">
        <v>140</v>
      </c>
      <c r="M23753" t="s">
        <v>140</v>
      </c>
      <c r="N23753" t="s">
        <v>1106</v>
      </c>
      <c r="O23753" t="s">
        <v>140</v>
      </c>
      <c r="P23753" t="s">
        <v>140</v>
      </c>
      <c r="Q23753" t="s">
        <v>140</v>
      </c>
      <c r="R23753" t="s">
        <v>140</v>
      </c>
      <c r="S23753" t="s">
        <v>140</v>
      </c>
    </row>
    <row r="23754" spans="1:19" x14ac:dyDescent="0.35">
      <c r="A23754" t="s">
        <v>15</v>
      </c>
      <c r="B23754" t="s">
        <v>2002</v>
      </c>
      <c r="C23754">
        <v>25</v>
      </c>
      <c r="D23754" t="s">
        <v>362</v>
      </c>
      <c r="E23754" t="s">
        <v>1049</v>
      </c>
      <c r="F23754" t="s">
        <v>129</v>
      </c>
      <c r="G23754" t="s">
        <v>875</v>
      </c>
      <c r="H23754" t="s">
        <v>113</v>
      </c>
      <c r="I23754" t="s">
        <v>140</v>
      </c>
      <c r="J23754" t="s">
        <v>140</v>
      </c>
      <c r="K23754" t="s">
        <v>875</v>
      </c>
      <c r="L23754" t="s">
        <v>140</v>
      </c>
      <c r="M23754" t="s">
        <v>140</v>
      </c>
      <c r="N23754" t="s">
        <v>140</v>
      </c>
      <c r="O23754" t="s">
        <v>140</v>
      </c>
      <c r="P23754" t="s">
        <v>875</v>
      </c>
      <c r="Q23754" t="s">
        <v>140</v>
      </c>
      <c r="R23754" t="s">
        <v>140</v>
      </c>
      <c r="S23754" t="s">
        <v>140</v>
      </c>
    </row>
    <row r="23755" spans="1:19" x14ac:dyDescent="0.35">
      <c r="A23755" t="s">
        <v>15</v>
      </c>
      <c r="B23755" t="s">
        <v>2003</v>
      </c>
      <c r="C23755">
        <v>17</v>
      </c>
      <c r="D23755" t="s">
        <v>413</v>
      </c>
      <c r="E23755" t="s">
        <v>140</v>
      </c>
      <c r="F23755" t="s">
        <v>769</v>
      </c>
      <c r="G23755" t="s">
        <v>769</v>
      </c>
      <c r="H23755" t="s">
        <v>769</v>
      </c>
      <c r="I23755" t="s">
        <v>1064</v>
      </c>
      <c r="J23755" t="s">
        <v>140</v>
      </c>
      <c r="K23755" t="s">
        <v>1064</v>
      </c>
      <c r="L23755" t="s">
        <v>140</v>
      </c>
      <c r="M23755" t="s">
        <v>140</v>
      </c>
      <c r="N23755" t="s">
        <v>769</v>
      </c>
      <c r="O23755" t="s">
        <v>140</v>
      </c>
      <c r="P23755" t="s">
        <v>140</v>
      </c>
      <c r="Q23755" t="s">
        <v>140</v>
      </c>
      <c r="R23755" t="s">
        <v>140</v>
      </c>
      <c r="S23755" t="s">
        <v>140</v>
      </c>
    </row>
    <row r="23756" spans="1:19" x14ac:dyDescent="0.35">
      <c r="A23756" t="s">
        <v>15</v>
      </c>
      <c r="B23756" t="s">
        <v>2004</v>
      </c>
      <c r="C23756">
        <v>7</v>
      </c>
      <c r="D23756" t="s">
        <v>177</v>
      </c>
      <c r="E23756" t="s">
        <v>140</v>
      </c>
      <c r="F23756" t="s">
        <v>140</v>
      </c>
      <c r="G23756" t="s">
        <v>140</v>
      </c>
      <c r="H23756" t="s">
        <v>140</v>
      </c>
      <c r="I23756" t="s">
        <v>140</v>
      </c>
      <c r="J23756" t="s">
        <v>140</v>
      </c>
      <c r="K23756" t="s">
        <v>140</v>
      </c>
      <c r="L23756" t="s">
        <v>140</v>
      </c>
      <c r="M23756" t="s">
        <v>140</v>
      </c>
      <c r="N23756" t="s">
        <v>140</v>
      </c>
      <c r="O23756" t="s">
        <v>140</v>
      </c>
      <c r="P23756" t="s">
        <v>140</v>
      </c>
      <c r="Q23756" t="s">
        <v>140</v>
      </c>
      <c r="R23756" t="s">
        <v>140</v>
      </c>
      <c r="S23756" t="s">
        <v>140</v>
      </c>
    </row>
    <row r="23757" spans="1:19" x14ac:dyDescent="0.35">
      <c r="A23757" t="s">
        <v>15</v>
      </c>
      <c r="B23757" t="s">
        <v>339</v>
      </c>
      <c r="C23757">
        <v>1</v>
      </c>
      <c r="D23757" t="s">
        <v>177</v>
      </c>
      <c r="E23757" t="s">
        <v>140</v>
      </c>
      <c r="F23757" t="s">
        <v>140</v>
      </c>
      <c r="G23757" t="s">
        <v>140</v>
      </c>
      <c r="H23757" t="s">
        <v>140</v>
      </c>
      <c r="I23757" t="s">
        <v>140</v>
      </c>
      <c r="J23757" t="s">
        <v>140</v>
      </c>
      <c r="K23757" t="s">
        <v>140</v>
      </c>
      <c r="L23757" t="s">
        <v>140</v>
      </c>
      <c r="M23757" t="s">
        <v>140</v>
      </c>
      <c r="N23757" t="s">
        <v>140</v>
      </c>
      <c r="O23757" t="s">
        <v>140</v>
      </c>
      <c r="P23757" t="s">
        <v>140</v>
      </c>
      <c r="Q23757" t="s">
        <v>140</v>
      </c>
      <c r="R23757" t="s">
        <v>140</v>
      </c>
      <c r="S23757" t="s">
        <v>140</v>
      </c>
    </row>
    <row r="23758" spans="1:19" x14ac:dyDescent="0.35">
      <c r="A23758" t="s">
        <v>16</v>
      </c>
      <c r="B23758" t="s">
        <v>1216</v>
      </c>
      <c r="C23758">
        <v>20</v>
      </c>
      <c r="D23758" t="s">
        <v>1075</v>
      </c>
      <c r="E23758" t="s">
        <v>140</v>
      </c>
      <c r="F23758" t="s">
        <v>140</v>
      </c>
      <c r="G23758" t="s">
        <v>140</v>
      </c>
      <c r="H23758" t="s">
        <v>991</v>
      </c>
      <c r="I23758" t="s">
        <v>140</v>
      </c>
      <c r="J23758" t="s">
        <v>140</v>
      </c>
      <c r="K23758" t="s">
        <v>140</v>
      </c>
      <c r="L23758" t="s">
        <v>140</v>
      </c>
      <c r="M23758" t="s">
        <v>140</v>
      </c>
      <c r="N23758" t="s">
        <v>140</v>
      </c>
      <c r="O23758" t="s">
        <v>140</v>
      </c>
      <c r="P23758" t="s">
        <v>140</v>
      </c>
      <c r="Q23758" t="s">
        <v>140</v>
      </c>
      <c r="R23758" t="s">
        <v>140</v>
      </c>
      <c r="S23758" t="s">
        <v>140</v>
      </c>
    </row>
    <row r="23759" spans="1:19" x14ac:dyDescent="0.35">
      <c r="A23759" t="s">
        <v>16</v>
      </c>
      <c r="B23759" t="s">
        <v>1993</v>
      </c>
      <c r="C23759">
        <v>21</v>
      </c>
      <c r="D23759" t="s">
        <v>1200</v>
      </c>
      <c r="E23759" t="s">
        <v>140</v>
      </c>
      <c r="F23759" t="s">
        <v>140</v>
      </c>
      <c r="G23759" t="s">
        <v>140</v>
      </c>
      <c r="H23759" t="s">
        <v>140</v>
      </c>
      <c r="I23759" t="s">
        <v>1020</v>
      </c>
      <c r="J23759" t="s">
        <v>140</v>
      </c>
      <c r="K23759" t="s">
        <v>140</v>
      </c>
      <c r="L23759" t="s">
        <v>140</v>
      </c>
      <c r="M23759" t="s">
        <v>140</v>
      </c>
      <c r="N23759" t="s">
        <v>140</v>
      </c>
      <c r="O23759" t="s">
        <v>140</v>
      </c>
      <c r="P23759" t="s">
        <v>140</v>
      </c>
      <c r="Q23759" t="s">
        <v>140</v>
      </c>
      <c r="R23759" t="s">
        <v>140</v>
      </c>
      <c r="S23759" t="s">
        <v>140</v>
      </c>
    </row>
    <row r="23760" spans="1:19" x14ac:dyDescent="0.35">
      <c r="A23760" t="s">
        <v>16</v>
      </c>
      <c r="B23760" t="s">
        <v>1994</v>
      </c>
      <c r="C23760">
        <v>9</v>
      </c>
      <c r="D23760" t="s">
        <v>925</v>
      </c>
      <c r="E23760" t="s">
        <v>140</v>
      </c>
      <c r="F23760" t="s">
        <v>140</v>
      </c>
      <c r="G23760" t="s">
        <v>140</v>
      </c>
      <c r="H23760" t="s">
        <v>140</v>
      </c>
      <c r="I23760" t="s">
        <v>140</v>
      </c>
      <c r="J23760" t="s">
        <v>140</v>
      </c>
      <c r="K23760" t="s">
        <v>140</v>
      </c>
      <c r="L23760" t="s">
        <v>140</v>
      </c>
      <c r="M23760" t="s">
        <v>140</v>
      </c>
      <c r="N23760" t="s">
        <v>140</v>
      </c>
      <c r="O23760" t="s">
        <v>862</v>
      </c>
      <c r="P23760" t="s">
        <v>140</v>
      </c>
      <c r="Q23760" t="s">
        <v>140</v>
      </c>
      <c r="R23760" t="s">
        <v>443</v>
      </c>
      <c r="S23760" t="s">
        <v>140</v>
      </c>
    </row>
    <row r="23761" spans="1:19" x14ac:dyDescent="0.35">
      <c r="A23761" t="s">
        <v>16</v>
      </c>
      <c r="B23761" t="s">
        <v>1995</v>
      </c>
      <c r="C23761">
        <v>11</v>
      </c>
      <c r="D23761" t="s">
        <v>132</v>
      </c>
      <c r="E23761" t="s">
        <v>140</v>
      </c>
      <c r="F23761" t="s">
        <v>140</v>
      </c>
      <c r="G23761" t="s">
        <v>131</v>
      </c>
      <c r="H23761" t="s">
        <v>131</v>
      </c>
      <c r="I23761" t="s">
        <v>140</v>
      </c>
      <c r="J23761" t="s">
        <v>140</v>
      </c>
      <c r="K23761" t="s">
        <v>140</v>
      </c>
      <c r="L23761" t="s">
        <v>140</v>
      </c>
      <c r="M23761" t="s">
        <v>140</v>
      </c>
      <c r="N23761" t="s">
        <v>131</v>
      </c>
      <c r="O23761" t="s">
        <v>140</v>
      </c>
      <c r="P23761" t="s">
        <v>140</v>
      </c>
      <c r="Q23761" t="s">
        <v>140</v>
      </c>
      <c r="R23761" t="s">
        <v>140</v>
      </c>
      <c r="S23761" t="s">
        <v>140</v>
      </c>
    </row>
    <row r="23762" spans="1:19" x14ac:dyDescent="0.35">
      <c r="A23762" t="s">
        <v>16</v>
      </c>
      <c r="B23762" t="s">
        <v>1996</v>
      </c>
      <c r="C23762">
        <v>48</v>
      </c>
      <c r="D23762" t="s">
        <v>587</v>
      </c>
      <c r="E23762" t="s">
        <v>1020</v>
      </c>
      <c r="F23762" t="s">
        <v>1052</v>
      </c>
      <c r="G23762" t="s">
        <v>1052</v>
      </c>
      <c r="H23762" t="s">
        <v>812</v>
      </c>
      <c r="I23762" t="s">
        <v>1019</v>
      </c>
      <c r="J23762" t="s">
        <v>140</v>
      </c>
      <c r="K23762" t="s">
        <v>140</v>
      </c>
      <c r="L23762" t="s">
        <v>140</v>
      </c>
      <c r="M23762" t="s">
        <v>140</v>
      </c>
      <c r="N23762" t="s">
        <v>1055</v>
      </c>
      <c r="O23762" t="s">
        <v>140</v>
      </c>
      <c r="P23762" t="s">
        <v>140</v>
      </c>
      <c r="Q23762" t="s">
        <v>140</v>
      </c>
      <c r="R23762" t="s">
        <v>1043</v>
      </c>
      <c r="S23762" t="s">
        <v>140</v>
      </c>
    </row>
    <row r="23763" spans="1:19" x14ac:dyDescent="0.35">
      <c r="A23763" t="s">
        <v>16</v>
      </c>
      <c r="B23763" t="s">
        <v>1997</v>
      </c>
      <c r="C23763">
        <v>26</v>
      </c>
      <c r="D23763" t="s">
        <v>992</v>
      </c>
      <c r="E23763" t="s">
        <v>1056</v>
      </c>
      <c r="F23763" t="s">
        <v>140</v>
      </c>
      <c r="G23763" t="s">
        <v>140</v>
      </c>
      <c r="H23763" t="s">
        <v>97</v>
      </c>
      <c r="I23763" t="s">
        <v>838</v>
      </c>
      <c r="J23763" t="s">
        <v>140</v>
      </c>
      <c r="K23763" t="s">
        <v>140</v>
      </c>
      <c r="L23763" t="s">
        <v>140</v>
      </c>
      <c r="M23763" t="s">
        <v>140</v>
      </c>
      <c r="N23763" t="s">
        <v>140</v>
      </c>
      <c r="O23763" t="s">
        <v>875</v>
      </c>
      <c r="P23763" t="s">
        <v>140</v>
      </c>
      <c r="Q23763" t="s">
        <v>140</v>
      </c>
      <c r="R23763" t="s">
        <v>140</v>
      </c>
      <c r="S23763" t="s">
        <v>140</v>
      </c>
    </row>
    <row r="23764" spans="1:19" x14ac:dyDescent="0.35">
      <c r="A23764" t="s">
        <v>16</v>
      </c>
      <c r="B23764" t="s">
        <v>1998</v>
      </c>
      <c r="C23764">
        <v>28</v>
      </c>
      <c r="D23764" t="s">
        <v>839</v>
      </c>
      <c r="E23764" t="s">
        <v>838</v>
      </c>
      <c r="F23764" t="s">
        <v>140</v>
      </c>
      <c r="G23764" t="s">
        <v>140</v>
      </c>
      <c r="H23764" t="s">
        <v>140</v>
      </c>
      <c r="I23764" t="s">
        <v>140</v>
      </c>
      <c r="J23764" t="s">
        <v>140</v>
      </c>
      <c r="K23764" t="s">
        <v>140</v>
      </c>
      <c r="L23764" t="s">
        <v>140</v>
      </c>
      <c r="M23764" t="s">
        <v>140</v>
      </c>
      <c r="N23764" t="s">
        <v>140</v>
      </c>
      <c r="O23764" t="s">
        <v>140</v>
      </c>
      <c r="P23764" t="s">
        <v>140</v>
      </c>
      <c r="Q23764" t="s">
        <v>140</v>
      </c>
      <c r="R23764" t="s">
        <v>140</v>
      </c>
      <c r="S23764" t="s">
        <v>140</v>
      </c>
    </row>
    <row r="23765" spans="1:19" x14ac:dyDescent="0.35">
      <c r="A23765" t="s">
        <v>16</v>
      </c>
      <c r="B23765" t="s">
        <v>1218</v>
      </c>
      <c r="C23765">
        <v>19</v>
      </c>
      <c r="D23765" t="s">
        <v>177</v>
      </c>
      <c r="E23765" t="s">
        <v>140</v>
      </c>
      <c r="F23765" t="s">
        <v>140</v>
      </c>
      <c r="G23765" t="s">
        <v>140</v>
      </c>
      <c r="H23765" t="s">
        <v>140</v>
      </c>
      <c r="I23765" t="s">
        <v>140</v>
      </c>
      <c r="J23765" t="s">
        <v>140</v>
      </c>
      <c r="K23765" t="s">
        <v>140</v>
      </c>
      <c r="L23765" t="s">
        <v>140</v>
      </c>
      <c r="M23765" t="s">
        <v>140</v>
      </c>
      <c r="N23765" t="s">
        <v>140</v>
      </c>
      <c r="O23765" t="s">
        <v>140</v>
      </c>
      <c r="P23765" t="s">
        <v>140</v>
      </c>
      <c r="Q23765" t="s">
        <v>140</v>
      </c>
      <c r="R23765" t="s">
        <v>140</v>
      </c>
      <c r="S23765" t="s">
        <v>140</v>
      </c>
    </row>
    <row r="23766" spans="1:19" x14ac:dyDescent="0.35">
      <c r="A23766" t="s">
        <v>16</v>
      </c>
      <c r="B23766" t="s">
        <v>1999</v>
      </c>
      <c r="C23766">
        <v>17</v>
      </c>
      <c r="D23766" t="s">
        <v>177</v>
      </c>
      <c r="E23766" t="s">
        <v>140</v>
      </c>
      <c r="F23766" t="s">
        <v>140</v>
      </c>
      <c r="G23766" t="s">
        <v>140</v>
      </c>
      <c r="H23766" t="s">
        <v>140</v>
      </c>
      <c r="I23766" t="s">
        <v>140</v>
      </c>
      <c r="J23766" t="s">
        <v>140</v>
      </c>
      <c r="K23766" t="s">
        <v>140</v>
      </c>
      <c r="L23766" t="s">
        <v>140</v>
      </c>
      <c r="M23766" t="s">
        <v>140</v>
      </c>
      <c r="N23766" t="s">
        <v>140</v>
      </c>
      <c r="O23766" t="s">
        <v>140</v>
      </c>
      <c r="P23766" t="s">
        <v>140</v>
      </c>
      <c r="Q23766" t="s">
        <v>140</v>
      </c>
      <c r="R23766" t="s">
        <v>140</v>
      </c>
      <c r="S23766" t="s">
        <v>140</v>
      </c>
    </row>
    <row r="23767" spans="1:19" x14ac:dyDescent="0.35">
      <c r="A23767" t="s">
        <v>16</v>
      </c>
      <c r="B23767" t="s">
        <v>2000</v>
      </c>
      <c r="C23767">
        <v>6</v>
      </c>
      <c r="D23767" t="s">
        <v>420</v>
      </c>
      <c r="E23767" t="s">
        <v>140</v>
      </c>
      <c r="F23767" t="s">
        <v>140</v>
      </c>
      <c r="G23767" t="s">
        <v>140</v>
      </c>
      <c r="H23767" t="s">
        <v>140</v>
      </c>
      <c r="I23767" t="s">
        <v>140</v>
      </c>
      <c r="J23767" t="s">
        <v>140</v>
      </c>
      <c r="K23767" t="s">
        <v>140</v>
      </c>
      <c r="L23767" t="s">
        <v>140</v>
      </c>
      <c r="M23767" t="s">
        <v>140</v>
      </c>
      <c r="N23767" t="s">
        <v>140</v>
      </c>
      <c r="O23767" t="s">
        <v>421</v>
      </c>
      <c r="P23767" t="s">
        <v>140</v>
      </c>
      <c r="Q23767" t="s">
        <v>140</v>
      </c>
      <c r="R23767" t="s">
        <v>140</v>
      </c>
      <c r="S23767" t="s">
        <v>140</v>
      </c>
    </row>
    <row r="23768" spans="1:19" x14ac:dyDescent="0.35">
      <c r="A23768" t="s">
        <v>16</v>
      </c>
      <c r="B23768" t="s">
        <v>2001</v>
      </c>
      <c r="C23768">
        <v>4</v>
      </c>
      <c r="D23768" t="s">
        <v>177</v>
      </c>
      <c r="E23768" t="s">
        <v>140</v>
      </c>
      <c r="F23768" t="s">
        <v>140</v>
      </c>
      <c r="G23768" t="s">
        <v>140</v>
      </c>
      <c r="H23768" t="s">
        <v>140</v>
      </c>
      <c r="I23768" t="s">
        <v>140</v>
      </c>
      <c r="J23768" t="s">
        <v>140</v>
      </c>
      <c r="K23768" t="s">
        <v>140</v>
      </c>
      <c r="L23768" t="s">
        <v>140</v>
      </c>
      <c r="M23768" t="s">
        <v>140</v>
      </c>
      <c r="N23768" t="s">
        <v>140</v>
      </c>
      <c r="O23768" t="s">
        <v>140</v>
      </c>
      <c r="P23768" t="s">
        <v>140</v>
      </c>
      <c r="Q23768" t="s">
        <v>140</v>
      </c>
      <c r="R23768" t="s">
        <v>140</v>
      </c>
      <c r="S23768" t="s">
        <v>140</v>
      </c>
    </row>
    <row r="23769" spans="1:19" x14ac:dyDescent="0.35">
      <c r="A23769" t="s">
        <v>16</v>
      </c>
      <c r="B23769" t="s">
        <v>2002</v>
      </c>
      <c r="C23769">
        <v>36</v>
      </c>
      <c r="D23769" t="s">
        <v>923</v>
      </c>
      <c r="E23769" t="s">
        <v>140</v>
      </c>
      <c r="F23769" t="s">
        <v>988</v>
      </c>
      <c r="G23769" t="s">
        <v>950</v>
      </c>
      <c r="H23769" t="s">
        <v>954</v>
      </c>
      <c r="I23769" t="s">
        <v>140</v>
      </c>
      <c r="J23769" t="s">
        <v>140</v>
      </c>
      <c r="K23769" t="s">
        <v>140</v>
      </c>
      <c r="L23769" t="s">
        <v>140</v>
      </c>
      <c r="M23769" t="s">
        <v>140</v>
      </c>
      <c r="N23769" t="s">
        <v>1068</v>
      </c>
      <c r="O23769" t="s">
        <v>140</v>
      </c>
      <c r="P23769" t="s">
        <v>140</v>
      </c>
      <c r="Q23769" t="s">
        <v>140</v>
      </c>
      <c r="R23769" t="s">
        <v>954</v>
      </c>
      <c r="S23769" t="s">
        <v>140</v>
      </c>
    </row>
    <row r="23770" spans="1:19" x14ac:dyDescent="0.35">
      <c r="A23770" t="s">
        <v>16</v>
      </c>
      <c r="B23770" t="s">
        <v>2003</v>
      </c>
      <c r="C23770">
        <v>12</v>
      </c>
      <c r="D23770" t="s">
        <v>597</v>
      </c>
      <c r="E23770" t="s">
        <v>140</v>
      </c>
      <c r="F23770" t="s">
        <v>574</v>
      </c>
      <c r="G23770" t="s">
        <v>140</v>
      </c>
      <c r="H23770" t="s">
        <v>756</v>
      </c>
      <c r="I23770" t="s">
        <v>140</v>
      </c>
      <c r="J23770" t="s">
        <v>140</v>
      </c>
      <c r="K23770" t="s">
        <v>140</v>
      </c>
      <c r="L23770" t="s">
        <v>140</v>
      </c>
      <c r="M23770" t="s">
        <v>140</v>
      </c>
      <c r="N23770" t="s">
        <v>140</v>
      </c>
      <c r="O23770" t="s">
        <v>140</v>
      </c>
      <c r="P23770" t="s">
        <v>140</v>
      </c>
      <c r="Q23770" t="s">
        <v>140</v>
      </c>
      <c r="R23770" t="s">
        <v>140</v>
      </c>
      <c r="S23770" t="s">
        <v>140</v>
      </c>
    </row>
    <row r="23771" spans="1:19" x14ac:dyDescent="0.35">
      <c r="A23771" t="s">
        <v>16</v>
      </c>
      <c r="B23771" t="s">
        <v>2004</v>
      </c>
      <c r="C23771">
        <v>14</v>
      </c>
      <c r="D23771" t="s">
        <v>1157</v>
      </c>
      <c r="E23771" t="s">
        <v>548</v>
      </c>
      <c r="F23771" t="s">
        <v>140</v>
      </c>
      <c r="G23771" t="s">
        <v>548</v>
      </c>
      <c r="H23771" t="s">
        <v>140</v>
      </c>
      <c r="I23771" t="s">
        <v>140</v>
      </c>
      <c r="J23771" t="s">
        <v>140</v>
      </c>
      <c r="K23771" t="s">
        <v>140</v>
      </c>
      <c r="L23771" t="s">
        <v>140</v>
      </c>
      <c r="M23771" t="s">
        <v>140</v>
      </c>
      <c r="N23771" t="s">
        <v>140</v>
      </c>
      <c r="O23771" t="s">
        <v>140</v>
      </c>
      <c r="P23771" t="s">
        <v>140</v>
      </c>
      <c r="Q23771" t="s">
        <v>140</v>
      </c>
      <c r="R23771" t="s">
        <v>140</v>
      </c>
      <c r="S23771" t="s">
        <v>140</v>
      </c>
    </row>
    <row r="23772" spans="1:19" x14ac:dyDescent="0.35">
      <c r="A23772" t="s">
        <v>16</v>
      </c>
      <c r="B23772" t="s">
        <v>339</v>
      </c>
      <c r="C23772">
        <v>2</v>
      </c>
      <c r="D23772" t="s">
        <v>177</v>
      </c>
      <c r="E23772" t="s">
        <v>140</v>
      </c>
      <c r="F23772" t="s">
        <v>140</v>
      </c>
      <c r="G23772" t="s">
        <v>140</v>
      </c>
      <c r="H23772" t="s">
        <v>140</v>
      </c>
      <c r="I23772" t="s">
        <v>140</v>
      </c>
      <c r="J23772" t="s">
        <v>140</v>
      </c>
      <c r="K23772" t="s">
        <v>140</v>
      </c>
      <c r="L23772" t="s">
        <v>140</v>
      </c>
      <c r="M23772" t="s">
        <v>140</v>
      </c>
      <c r="N23772" t="s">
        <v>140</v>
      </c>
      <c r="O23772" t="s">
        <v>140</v>
      </c>
      <c r="P23772" t="s">
        <v>140</v>
      </c>
      <c r="Q23772" t="s">
        <v>140</v>
      </c>
      <c r="R23772" t="s">
        <v>140</v>
      </c>
      <c r="S23772" t="s">
        <v>140</v>
      </c>
    </row>
    <row r="23773" spans="1:19" x14ac:dyDescent="0.35">
      <c r="A23773" t="s">
        <v>17</v>
      </c>
      <c r="B23773" t="s">
        <v>1216</v>
      </c>
      <c r="C23773">
        <v>13</v>
      </c>
      <c r="D23773" t="s">
        <v>98</v>
      </c>
      <c r="E23773" t="s">
        <v>140</v>
      </c>
      <c r="F23773" t="s">
        <v>140</v>
      </c>
      <c r="G23773" t="s">
        <v>140</v>
      </c>
      <c r="H23773" t="s">
        <v>140</v>
      </c>
      <c r="I23773" t="s">
        <v>140</v>
      </c>
      <c r="J23773" t="s">
        <v>140</v>
      </c>
      <c r="K23773" t="s">
        <v>140</v>
      </c>
      <c r="L23773" t="s">
        <v>140</v>
      </c>
      <c r="M23773" t="s">
        <v>140</v>
      </c>
      <c r="N23773" t="s">
        <v>140</v>
      </c>
      <c r="O23773" t="s">
        <v>140</v>
      </c>
      <c r="P23773" t="s">
        <v>140</v>
      </c>
      <c r="Q23773" t="s">
        <v>97</v>
      </c>
      <c r="R23773" t="s">
        <v>140</v>
      </c>
      <c r="S23773" t="s">
        <v>140</v>
      </c>
    </row>
    <row r="23774" spans="1:19" x14ac:dyDescent="0.35">
      <c r="A23774" t="s">
        <v>17</v>
      </c>
      <c r="B23774" t="s">
        <v>1993</v>
      </c>
      <c r="C23774">
        <v>13</v>
      </c>
      <c r="D23774" t="s">
        <v>572</v>
      </c>
      <c r="E23774" t="s">
        <v>140</v>
      </c>
      <c r="F23774" t="s">
        <v>140</v>
      </c>
      <c r="G23774" t="s">
        <v>1052</v>
      </c>
      <c r="H23774" t="s">
        <v>147</v>
      </c>
      <c r="I23774" t="s">
        <v>140</v>
      </c>
      <c r="J23774" t="s">
        <v>140</v>
      </c>
      <c r="K23774" t="s">
        <v>140</v>
      </c>
      <c r="L23774" t="s">
        <v>1052</v>
      </c>
      <c r="M23774" t="s">
        <v>140</v>
      </c>
      <c r="N23774" t="s">
        <v>140</v>
      </c>
      <c r="O23774" t="s">
        <v>140</v>
      </c>
      <c r="P23774" t="s">
        <v>140</v>
      </c>
      <c r="Q23774" t="s">
        <v>1059</v>
      </c>
      <c r="R23774" t="s">
        <v>140</v>
      </c>
      <c r="S23774" t="s">
        <v>140</v>
      </c>
    </row>
    <row r="23775" spans="1:19" x14ac:dyDescent="0.35">
      <c r="A23775" t="s">
        <v>17</v>
      </c>
      <c r="B23775" t="s">
        <v>1994</v>
      </c>
      <c r="C23775">
        <v>11</v>
      </c>
      <c r="D23775" t="s">
        <v>1123</v>
      </c>
      <c r="E23775" t="s">
        <v>1045</v>
      </c>
      <c r="F23775" t="s">
        <v>140</v>
      </c>
      <c r="G23775" t="s">
        <v>140</v>
      </c>
      <c r="H23775" t="s">
        <v>140</v>
      </c>
      <c r="I23775" t="s">
        <v>140</v>
      </c>
      <c r="J23775" t="s">
        <v>140</v>
      </c>
      <c r="K23775" t="s">
        <v>140</v>
      </c>
      <c r="L23775" t="s">
        <v>140</v>
      </c>
      <c r="M23775" t="s">
        <v>140</v>
      </c>
      <c r="N23775" t="s">
        <v>140</v>
      </c>
      <c r="O23775" t="s">
        <v>140</v>
      </c>
      <c r="P23775" t="s">
        <v>140</v>
      </c>
      <c r="Q23775" t="s">
        <v>140</v>
      </c>
      <c r="R23775" t="s">
        <v>140</v>
      </c>
      <c r="S23775" t="s">
        <v>140</v>
      </c>
    </row>
    <row r="23776" spans="1:19" x14ac:dyDescent="0.35">
      <c r="A23776" t="s">
        <v>17</v>
      </c>
      <c r="B23776" t="s">
        <v>1995</v>
      </c>
      <c r="C23776">
        <v>6</v>
      </c>
      <c r="D23776" t="s">
        <v>750</v>
      </c>
      <c r="E23776" t="s">
        <v>140</v>
      </c>
      <c r="F23776" t="s">
        <v>140</v>
      </c>
      <c r="G23776" t="s">
        <v>140</v>
      </c>
      <c r="H23776" t="s">
        <v>140</v>
      </c>
      <c r="I23776" t="s">
        <v>140</v>
      </c>
      <c r="J23776" t="s">
        <v>140</v>
      </c>
      <c r="K23776" t="s">
        <v>140</v>
      </c>
      <c r="L23776" t="s">
        <v>751</v>
      </c>
      <c r="M23776" t="s">
        <v>140</v>
      </c>
      <c r="N23776" t="s">
        <v>140</v>
      </c>
      <c r="O23776" t="s">
        <v>140</v>
      </c>
      <c r="P23776" t="s">
        <v>140</v>
      </c>
      <c r="Q23776" t="s">
        <v>140</v>
      </c>
      <c r="R23776" t="s">
        <v>140</v>
      </c>
      <c r="S23776" t="s">
        <v>140</v>
      </c>
    </row>
    <row r="23777" spans="1:19" x14ac:dyDescent="0.35">
      <c r="A23777" t="s">
        <v>17</v>
      </c>
      <c r="B23777" t="s">
        <v>1996</v>
      </c>
      <c r="C23777">
        <v>32</v>
      </c>
      <c r="D23777" t="s">
        <v>622</v>
      </c>
      <c r="E23777" t="s">
        <v>140</v>
      </c>
      <c r="F23777" t="s">
        <v>1023</v>
      </c>
      <c r="G23777" t="s">
        <v>113</v>
      </c>
      <c r="H23777" t="s">
        <v>953</v>
      </c>
      <c r="I23777" t="s">
        <v>140</v>
      </c>
      <c r="J23777" t="s">
        <v>140</v>
      </c>
      <c r="K23777" t="s">
        <v>1023</v>
      </c>
      <c r="L23777" t="s">
        <v>140</v>
      </c>
      <c r="M23777" t="s">
        <v>140</v>
      </c>
      <c r="N23777" t="s">
        <v>140</v>
      </c>
      <c r="O23777" t="s">
        <v>140</v>
      </c>
      <c r="P23777" t="s">
        <v>140</v>
      </c>
      <c r="Q23777" t="s">
        <v>1023</v>
      </c>
      <c r="R23777" t="s">
        <v>140</v>
      </c>
      <c r="S23777" t="s">
        <v>140</v>
      </c>
    </row>
    <row r="23778" spans="1:19" x14ac:dyDescent="0.35">
      <c r="A23778" t="s">
        <v>17</v>
      </c>
      <c r="B23778" t="s">
        <v>1997</v>
      </c>
      <c r="C23778">
        <v>31</v>
      </c>
      <c r="D23778" t="s">
        <v>415</v>
      </c>
      <c r="E23778" t="s">
        <v>1067</v>
      </c>
      <c r="F23778" t="s">
        <v>775</v>
      </c>
      <c r="G23778" t="s">
        <v>729</v>
      </c>
      <c r="H23778" t="s">
        <v>915</v>
      </c>
      <c r="I23778" t="s">
        <v>940</v>
      </c>
      <c r="J23778" t="s">
        <v>345</v>
      </c>
      <c r="K23778" t="s">
        <v>140</v>
      </c>
      <c r="L23778" t="s">
        <v>140</v>
      </c>
      <c r="M23778" t="s">
        <v>140</v>
      </c>
      <c r="N23778" t="s">
        <v>973</v>
      </c>
      <c r="O23778" t="s">
        <v>107</v>
      </c>
      <c r="P23778" t="s">
        <v>140</v>
      </c>
      <c r="Q23778" t="s">
        <v>140</v>
      </c>
      <c r="R23778" t="s">
        <v>140</v>
      </c>
      <c r="S23778" t="s">
        <v>140</v>
      </c>
    </row>
    <row r="23779" spans="1:19" x14ac:dyDescent="0.35">
      <c r="A23779" t="s">
        <v>17</v>
      </c>
      <c r="B23779" t="s">
        <v>1998</v>
      </c>
      <c r="C23779">
        <v>36</v>
      </c>
      <c r="D23779" t="s">
        <v>58</v>
      </c>
      <c r="E23779" t="s">
        <v>897</v>
      </c>
      <c r="F23779" t="s">
        <v>1072</v>
      </c>
      <c r="G23779" t="s">
        <v>527</v>
      </c>
      <c r="H23779" t="s">
        <v>991</v>
      </c>
      <c r="I23779" t="s">
        <v>1066</v>
      </c>
      <c r="J23779" t="s">
        <v>140</v>
      </c>
      <c r="K23779" t="s">
        <v>1066</v>
      </c>
      <c r="L23779" t="s">
        <v>140</v>
      </c>
      <c r="M23779" t="s">
        <v>140</v>
      </c>
      <c r="N23779" t="s">
        <v>574</v>
      </c>
      <c r="O23779" t="s">
        <v>140</v>
      </c>
      <c r="P23779" t="s">
        <v>140</v>
      </c>
      <c r="Q23779" t="s">
        <v>140</v>
      </c>
      <c r="R23779" t="s">
        <v>140</v>
      </c>
      <c r="S23779" t="s">
        <v>140</v>
      </c>
    </row>
    <row r="23780" spans="1:19" x14ac:dyDescent="0.35">
      <c r="A23780" t="s">
        <v>17</v>
      </c>
      <c r="B23780" t="s">
        <v>1218</v>
      </c>
      <c r="C23780">
        <v>7</v>
      </c>
      <c r="D23780" t="s">
        <v>100</v>
      </c>
      <c r="E23780" t="s">
        <v>140</v>
      </c>
      <c r="F23780" t="s">
        <v>140</v>
      </c>
      <c r="G23780" t="s">
        <v>99</v>
      </c>
      <c r="H23780" t="s">
        <v>140</v>
      </c>
      <c r="I23780" t="s">
        <v>140</v>
      </c>
      <c r="J23780" t="s">
        <v>140</v>
      </c>
      <c r="K23780" t="s">
        <v>140</v>
      </c>
      <c r="L23780" t="s">
        <v>99</v>
      </c>
      <c r="M23780" t="s">
        <v>140</v>
      </c>
      <c r="N23780" t="s">
        <v>140</v>
      </c>
      <c r="O23780" t="s">
        <v>140</v>
      </c>
      <c r="P23780" t="s">
        <v>140</v>
      </c>
      <c r="Q23780" t="s">
        <v>140</v>
      </c>
      <c r="R23780" t="s">
        <v>140</v>
      </c>
      <c r="S23780" t="s">
        <v>140</v>
      </c>
    </row>
    <row r="23781" spans="1:19" x14ac:dyDescent="0.35">
      <c r="A23781" t="s">
        <v>17</v>
      </c>
      <c r="B23781" t="s">
        <v>1999</v>
      </c>
      <c r="C23781">
        <v>16</v>
      </c>
      <c r="D23781" t="s">
        <v>110</v>
      </c>
      <c r="E23781" t="s">
        <v>1007</v>
      </c>
      <c r="F23781" t="s">
        <v>140</v>
      </c>
      <c r="G23781" t="s">
        <v>996</v>
      </c>
      <c r="H23781" t="s">
        <v>996</v>
      </c>
      <c r="I23781" t="s">
        <v>140</v>
      </c>
      <c r="J23781" t="s">
        <v>140</v>
      </c>
      <c r="K23781" t="s">
        <v>140</v>
      </c>
      <c r="L23781" t="s">
        <v>140</v>
      </c>
      <c r="M23781" t="s">
        <v>140</v>
      </c>
      <c r="N23781" t="s">
        <v>140</v>
      </c>
      <c r="O23781" t="s">
        <v>140</v>
      </c>
      <c r="P23781" t="s">
        <v>140</v>
      </c>
      <c r="Q23781" t="s">
        <v>140</v>
      </c>
      <c r="R23781" t="s">
        <v>140</v>
      </c>
      <c r="S23781" t="s">
        <v>140</v>
      </c>
    </row>
    <row r="23782" spans="1:19" x14ac:dyDescent="0.35">
      <c r="A23782" t="s">
        <v>17</v>
      </c>
      <c r="B23782" t="s">
        <v>2000</v>
      </c>
      <c r="C23782">
        <v>5</v>
      </c>
      <c r="D23782" t="s">
        <v>177</v>
      </c>
      <c r="E23782" t="s">
        <v>140</v>
      </c>
      <c r="F23782" t="s">
        <v>140</v>
      </c>
      <c r="G23782" t="s">
        <v>140</v>
      </c>
      <c r="H23782" t="s">
        <v>140</v>
      </c>
      <c r="I23782" t="s">
        <v>140</v>
      </c>
      <c r="J23782" t="s">
        <v>140</v>
      </c>
      <c r="K23782" t="s">
        <v>140</v>
      </c>
      <c r="L23782" t="s">
        <v>140</v>
      </c>
      <c r="M23782" t="s">
        <v>140</v>
      </c>
      <c r="N23782" t="s">
        <v>140</v>
      </c>
      <c r="O23782" t="s">
        <v>140</v>
      </c>
      <c r="P23782" t="s">
        <v>140</v>
      </c>
      <c r="Q23782" t="s">
        <v>140</v>
      </c>
      <c r="R23782" t="s">
        <v>140</v>
      </c>
      <c r="S23782" t="s">
        <v>140</v>
      </c>
    </row>
    <row r="23783" spans="1:19" x14ac:dyDescent="0.35">
      <c r="A23783" t="s">
        <v>17</v>
      </c>
      <c r="B23783" t="s">
        <v>2001</v>
      </c>
      <c r="C23783">
        <v>3</v>
      </c>
      <c r="D23783" t="s">
        <v>907</v>
      </c>
      <c r="E23783" t="s">
        <v>140</v>
      </c>
      <c r="F23783" t="s">
        <v>140</v>
      </c>
      <c r="G23783" t="s">
        <v>908</v>
      </c>
      <c r="H23783" t="s">
        <v>140</v>
      </c>
      <c r="I23783" t="s">
        <v>140</v>
      </c>
      <c r="J23783" t="s">
        <v>140</v>
      </c>
      <c r="K23783" t="s">
        <v>140</v>
      </c>
      <c r="L23783" t="s">
        <v>140</v>
      </c>
      <c r="M23783" t="s">
        <v>140</v>
      </c>
      <c r="N23783" t="s">
        <v>140</v>
      </c>
      <c r="O23783" t="s">
        <v>140</v>
      </c>
      <c r="P23783" t="s">
        <v>140</v>
      </c>
      <c r="Q23783" t="s">
        <v>140</v>
      </c>
      <c r="R23783" t="s">
        <v>140</v>
      </c>
      <c r="S23783" t="s">
        <v>140</v>
      </c>
    </row>
    <row r="23784" spans="1:19" x14ac:dyDescent="0.35">
      <c r="A23784" t="s">
        <v>17</v>
      </c>
      <c r="B23784" t="s">
        <v>2002</v>
      </c>
      <c r="C23784">
        <v>32</v>
      </c>
      <c r="D23784" t="s">
        <v>56</v>
      </c>
      <c r="E23784" t="s">
        <v>140</v>
      </c>
      <c r="F23784" t="s">
        <v>1011</v>
      </c>
      <c r="G23784" t="s">
        <v>991</v>
      </c>
      <c r="H23784" t="s">
        <v>140</v>
      </c>
      <c r="I23784" t="s">
        <v>1066</v>
      </c>
      <c r="J23784" t="s">
        <v>140</v>
      </c>
      <c r="K23784" t="s">
        <v>140</v>
      </c>
      <c r="L23784" t="s">
        <v>140</v>
      </c>
      <c r="M23784" t="s">
        <v>140</v>
      </c>
      <c r="N23784" t="s">
        <v>973</v>
      </c>
      <c r="O23784" t="s">
        <v>140</v>
      </c>
      <c r="P23784" t="s">
        <v>140</v>
      </c>
      <c r="Q23784" t="s">
        <v>733</v>
      </c>
      <c r="R23784" t="s">
        <v>140</v>
      </c>
      <c r="S23784" t="s">
        <v>140</v>
      </c>
    </row>
    <row r="23785" spans="1:19" x14ac:dyDescent="0.35">
      <c r="A23785" t="s">
        <v>17</v>
      </c>
      <c r="B23785" t="s">
        <v>2003</v>
      </c>
      <c r="C23785">
        <v>23</v>
      </c>
      <c r="D23785" t="s">
        <v>896</v>
      </c>
      <c r="E23785" t="s">
        <v>140</v>
      </c>
      <c r="F23785" t="s">
        <v>140</v>
      </c>
      <c r="G23785" t="s">
        <v>1064</v>
      </c>
      <c r="H23785" t="s">
        <v>513</v>
      </c>
      <c r="I23785" t="s">
        <v>140</v>
      </c>
      <c r="J23785" t="s">
        <v>140</v>
      </c>
      <c r="K23785" t="s">
        <v>140</v>
      </c>
      <c r="L23785" t="s">
        <v>140</v>
      </c>
      <c r="M23785" t="s">
        <v>140</v>
      </c>
      <c r="N23785" t="s">
        <v>345</v>
      </c>
      <c r="O23785" t="s">
        <v>140</v>
      </c>
      <c r="P23785" t="s">
        <v>140</v>
      </c>
      <c r="Q23785" t="s">
        <v>345</v>
      </c>
      <c r="R23785" t="s">
        <v>140</v>
      </c>
      <c r="S23785" t="s">
        <v>140</v>
      </c>
    </row>
    <row r="23786" spans="1:19" x14ac:dyDescent="0.35">
      <c r="A23786" t="s">
        <v>17</v>
      </c>
      <c r="B23786" t="s">
        <v>2004</v>
      </c>
      <c r="C23786">
        <v>12</v>
      </c>
      <c r="D23786" t="s">
        <v>561</v>
      </c>
      <c r="E23786" t="s">
        <v>446</v>
      </c>
      <c r="F23786" t="s">
        <v>140</v>
      </c>
      <c r="G23786" t="s">
        <v>394</v>
      </c>
      <c r="H23786" t="s">
        <v>515</v>
      </c>
      <c r="I23786" t="s">
        <v>140</v>
      </c>
      <c r="J23786" t="s">
        <v>140</v>
      </c>
      <c r="K23786" t="s">
        <v>140</v>
      </c>
      <c r="L23786" t="s">
        <v>140</v>
      </c>
      <c r="M23786" t="s">
        <v>140</v>
      </c>
      <c r="N23786" t="s">
        <v>140</v>
      </c>
      <c r="O23786" t="s">
        <v>140</v>
      </c>
      <c r="P23786" t="s">
        <v>140</v>
      </c>
      <c r="Q23786" t="s">
        <v>140</v>
      </c>
      <c r="R23786" t="s">
        <v>140</v>
      </c>
      <c r="S23786" t="s">
        <v>140</v>
      </c>
    </row>
    <row r="23787" spans="1:19" x14ac:dyDescent="0.35">
      <c r="A23787" t="s">
        <v>17</v>
      </c>
      <c r="B23787" t="s">
        <v>339</v>
      </c>
      <c r="C23787">
        <v>4</v>
      </c>
      <c r="D23787" t="s">
        <v>512</v>
      </c>
      <c r="E23787" t="s">
        <v>140</v>
      </c>
      <c r="F23787" t="s">
        <v>140</v>
      </c>
      <c r="G23787" t="s">
        <v>513</v>
      </c>
      <c r="H23787" t="s">
        <v>140</v>
      </c>
      <c r="I23787" t="s">
        <v>140</v>
      </c>
      <c r="J23787" t="s">
        <v>140</v>
      </c>
      <c r="K23787" t="s">
        <v>140</v>
      </c>
      <c r="L23787" t="s">
        <v>140</v>
      </c>
      <c r="M23787" t="s">
        <v>140</v>
      </c>
      <c r="N23787" t="s">
        <v>140</v>
      </c>
      <c r="O23787" t="s">
        <v>140</v>
      </c>
      <c r="P23787" t="s">
        <v>140</v>
      </c>
      <c r="Q23787" t="s">
        <v>140</v>
      </c>
      <c r="R23787" t="s">
        <v>140</v>
      </c>
      <c r="S23787" t="s">
        <v>140</v>
      </c>
    </row>
    <row r="23788" spans="1:19" x14ac:dyDescent="0.35">
      <c r="A23788" t="s">
        <v>18</v>
      </c>
      <c r="B23788" t="s">
        <v>1216</v>
      </c>
      <c r="C23788">
        <v>5</v>
      </c>
      <c r="D23788" t="s">
        <v>177</v>
      </c>
      <c r="E23788" t="s">
        <v>140</v>
      </c>
      <c r="F23788" t="s">
        <v>140</v>
      </c>
      <c r="G23788" t="s">
        <v>140</v>
      </c>
      <c r="H23788" t="s">
        <v>140</v>
      </c>
      <c r="I23788" t="s">
        <v>140</v>
      </c>
      <c r="J23788" t="s">
        <v>140</v>
      </c>
      <c r="K23788" t="s">
        <v>140</v>
      </c>
      <c r="L23788" t="s">
        <v>140</v>
      </c>
      <c r="M23788" t="s">
        <v>140</v>
      </c>
      <c r="N23788" t="s">
        <v>140</v>
      </c>
      <c r="O23788" t="s">
        <v>140</v>
      </c>
      <c r="P23788" t="s">
        <v>140</v>
      </c>
      <c r="Q23788" t="s">
        <v>140</v>
      </c>
      <c r="R23788" t="s">
        <v>140</v>
      </c>
      <c r="S23788" t="s">
        <v>140</v>
      </c>
    </row>
    <row r="23789" spans="1:19" x14ac:dyDescent="0.35">
      <c r="A23789" t="s">
        <v>18</v>
      </c>
      <c r="B23789" t="s">
        <v>1993</v>
      </c>
      <c r="C23789">
        <v>13</v>
      </c>
      <c r="D23789" t="s">
        <v>750</v>
      </c>
      <c r="E23789" t="s">
        <v>140</v>
      </c>
      <c r="F23789" t="s">
        <v>849</v>
      </c>
      <c r="G23789" t="s">
        <v>140</v>
      </c>
      <c r="H23789" t="s">
        <v>988</v>
      </c>
      <c r="I23789" t="s">
        <v>140</v>
      </c>
      <c r="J23789" t="s">
        <v>140</v>
      </c>
      <c r="K23789" t="s">
        <v>140</v>
      </c>
      <c r="L23789" t="s">
        <v>140</v>
      </c>
      <c r="M23789" t="s">
        <v>140</v>
      </c>
      <c r="N23789" t="s">
        <v>140</v>
      </c>
      <c r="O23789" t="s">
        <v>140</v>
      </c>
      <c r="P23789" t="s">
        <v>140</v>
      </c>
      <c r="Q23789" t="s">
        <v>140</v>
      </c>
      <c r="R23789" t="s">
        <v>140</v>
      </c>
      <c r="S23789" t="s">
        <v>140</v>
      </c>
    </row>
    <row r="23790" spans="1:19" x14ac:dyDescent="0.35">
      <c r="A23790" t="s">
        <v>18</v>
      </c>
      <c r="B23790" t="s">
        <v>1994</v>
      </c>
      <c r="C23790">
        <v>4</v>
      </c>
      <c r="D23790" t="s">
        <v>177</v>
      </c>
      <c r="E23790" t="s">
        <v>140</v>
      </c>
      <c r="F23790" t="s">
        <v>140</v>
      </c>
      <c r="G23790" t="s">
        <v>140</v>
      </c>
      <c r="H23790" t="s">
        <v>140</v>
      </c>
      <c r="I23790" t="s">
        <v>140</v>
      </c>
      <c r="J23790" t="s">
        <v>140</v>
      </c>
      <c r="K23790" t="s">
        <v>140</v>
      </c>
      <c r="L23790" t="s">
        <v>140</v>
      </c>
      <c r="M23790" t="s">
        <v>140</v>
      </c>
      <c r="N23790" t="s">
        <v>140</v>
      </c>
      <c r="O23790" t="s">
        <v>140</v>
      </c>
      <c r="P23790" t="s">
        <v>140</v>
      </c>
      <c r="Q23790" t="s">
        <v>140</v>
      </c>
      <c r="R23790" t="s">
        <v>140</v>
      </c>
      <c r="S23790" t="s">
        <v>140</v>
      </c>
    </row>
    <row r="23791" spans="1:19" x14ac:dyDescent="0.35">
      <c r="A23791" t="s">
        <v>18</v>
      </c>
      <c r="B23791" t="s">
        <v>1995</v>
      </c>
      <c r="C23791">
        <v>4</v>
      </c>
      <c r="D23791" t="s">
        <v>177</v>
      </c>
      <c r="E23791" t="s">
        <v>140</v>
      </c>
      <c r="F23791" t="s">
        <v>140</v>
      </c>
      <c r="G23791" t="s">
        <v>140</v>
      </c>
      <c r="H23791" t="s">
        <v>140</v>
      </c>
      <c r="I23791" t="s">
        <v>140</v>
      </c>
      <c r="J23791" t="s">
        <v>140</v>
      </c>
      <c r="K23791" t="s">
        <v>140</v>
      </c>
      <c r="L23791" t="s">
        <v>140</v>
      </c>
      <c r="M23791" t="s">
        <v>140</v>
      </c>
      <c r="N23791" t="s">
        <v>140</v>
      </c>
      <c r="O23791" t="s">
        <v>140</v>
      </c>
      <c r="P23791" t="s">
        <v>140</v>
      </c>
      <c r="Q23791" t="s">
        <v>140</v>
      </c>
      <c r="R23791" t="s">
        <v>140</v>
      </c>
      <c r="S23791" t="s">
        <v>140</v>
      </c>
    </row>
    <row r="23792" spans="1:19" x14ac:dyDescent="0.35">
      <c r="A23792" t="s">
        <v>18</v>
      </c>
      <c r="B23792" t="s">
        <v>1996</v>
      </c>
      <c r="C23792">
        <v>44</v>
      </c>
      <c r="D23792" t="s">
        <v>653</v>
      </c>
      <c r="E23792" t="s">
        <v>1011</v>
      </c>
      <c r="F23792" t="s">
        <v>515</v>
      </c>
      <c r="G23792" t="s">
        <v>1009</v>
      </c>
      <c r="H23792" t="s">
        <v>117</v>
      </c>
      <c r="I23792" t="s">
        <v>140</v>
      </c>
      <c r="J23792" t="s">
        <v>1011</v>
      </c>
      <c r="K23792" t="s">
        <v>140</v>
      </c>
      <c r="L23792" t="s">
        <v>140</v>
      </c>
      <c r="M23792" t="s">
        <v>140</v>
      </c>
      <c r="N23792" t="s">
        <v>1098</v>
      </c>
      <c r="O23792" t="s">
        <v>1009</v>
      </c>
      <c r="P23792" t="s">
        <v>140</v>
      </c>
      <c r="Q23792" t="s">
        <v>140</v>
      </c>
      <c r="R23792" t="s">
        <v>140</v>
      </c>
      <c r="S23792" t="s">
        <v>140</v>
      </c>
    </row>
    <row r="23793" spans="1:19" x14ac:dyDescent="0.35">
      <c r="A23793" t="s">
        <v>18</v>
      </c>
      <c r="B23793" t="s">
        <v>1997</v>
      </c>
      <c r="C23793">
        <v>31</v>
      </c>
      <c r="D23793" t="s">
        <v>477</v>
      </c>
      <c r="E23793" t="s">
        <v>1073</v>
      </c>
      <c r="F23793" t="s">
        <v>939</v>
      </c>
      <c r="G23793" t="s">
        <v>140</v>
      </c>
      <c r="H23793" t="s">
        <v>123</v>
      </c>
      <c r="I23793" t="s">
        <v>1045</v>
      </c>
      <c r="J23793" t="s">
        <v>1045</v>
      </c>
      <c r="K23793" t="s">
        <v>140</v>
      </c>
      <c r="L23793" t="s">
        <v>140</v>
      </c>
      <c r="M23793" t="s">
        <v>140</v>
      </c>
      <c r="N23793" t="s">
        <v>140</v>
      </c>
      <c r="O23793" t="s">
        <v>140</v>
      </c>
      <c r="P23793" t="s">
        <v>140</v>
      </c>
      <c r="Q23793" t="s">
        <v>140</v>
      </c>
      <c r="R23793" t="s">
        <v>140</v>
      </c>
      <c r="S23793" t="s">
        <v>140</v>
      </c>
    </row>
    <row r="23794" spans="1:19" x14ac:dyDescent="0.35">
      <c r="A23794" t="s">
        <v>18</v>
      </c>
      <c r="B23794" t="s">
        <v>1998</v>
      </c>
      <c r="C23794">
        <v>26</v>
      </c>
      <c r="D23794" t="s">
        <v>791</v>
      </c>
      <c r="E23794" t="s">
        <v>140</v>
      </c>
      <c r="F23794" t="s">
        <v>140</v>
      </c>
      <c r="G23794" t="s">
        <v>733</v>
      </c>
      <c r="H23794" t="s">
        <v>668</v>
      </c>
      <c r="I23794" t="s">
        <v>140</v>
      </c>
      <c r="J23794" t="s">
        <v>140</v>
      </c>
      <c r="K23794" t="s">
        <v>140</v>
      </c>
      <c r="L23794" t="s">
        <v>140</v>
      </c>
      <c r="M23794" t="s">
        <v>140</v>
      </c>
      <c r="N23794" t="s">
        <v>140</v>
      </c>
      <c r="O23794" t="s">
        <v>140</v>
      </c>
      <c r="P23794" t="s">
        <v>140</v>
      </c>
      <c r="Q23794" t="s">
        <v>527</v>
      </c>
      <c r="R23794" t="s">
        <v>140</v>
      </c>
      <c r="S23794" t="s">
        <v>140</v>
      </c>
    </row>
    <row r="23795" spans="1:19" x14ac:dyDescent="0.35">
      <c r="A23795" t="s">
        <v>18</v>
      </c>
      <c r="B23795" t="s">
        <v>1218</v>
      </c>
      <c r="C23795">
        <v>11</v>
      </c>
      <c r="D23795" t="s">
        <v>1101</v>
      </c>
      <c r="E23795" t="s">
        <v>915</v>
      </c>
      <c r="F23795" t="s">
        <v>140</v>
      </c>
      <c r="G23795" t="s">
        <v>140</v>
      </c>
      <c r="H23795" t="s">
        <v>140</v>
      </c>
      <c r="I23795" t="s">
        <v>140</v>
      </c>
      <c r="J23795" t="s">
        <v>140</v>
      </c>
      <c r="K23795" t="s">
        <v>140</v>
      </c>
      <c r="L23795" t="s">
        <v>140</v>
      </c>
      <c r="M23795" t="s">
        <v>140</v>
      </c>
      <c r="N23795" t="s">
        <v>140</v>
      </c>
      <c r="O23795" t="s">
        <v>140</v>
      </c>
      <c r="P23795" t="s">
        <v>140</v>
      </c>
      <c r="Q23795" t="s">
        <v>140</v>
      </c>
      <c r="R23795" t="s">
        <v>140</v>
      </c>
      <c r="S23795" t="s">
        <v>140</v>
      </c>
    </row>
    <row r="23796" spans="1:19" x14ac:dyDescent="0.35">
      <c r="A23796" t="s">
        <v>18</v>
      </c>
      <c r="B23796" t="s">
        <v>1999</v>
      </c>
      <c r="C23796">
        <v>6</v>
      </c>
      <c r="D23796" t="s">
        <v>1069</v>
      </c>
      <c r="E23796" t="s">
        <v>681</v>
      </c>
      <c r="F23796" t="s">
        <v>140</v>
      </c>
      <c r="G23796" t="s">
        <v>140</v>
      </c>
      <c r="H23796" t="s">
        <v>685</v>
      </c>
      <c r="I23796" t="s">
        <v>405</v>
      </c>
      <c r="J23796" t="s">
        <v>140</v>
      </c>
      <c r="K23796" t="s">
        <v>140</v>
      </c>
      <c r="L23796" t="s">
        <v>140</v>
      </c>
      <c r="M23796" t="s">
        <v>140</v>
      </c>
      <c r="N23796" t="s">
        <v>681</v>
      </c>
      <c r="O23796" t="s">
        <v>522</v>
      </c>
      <c r="P23796" t="s">
        <v>140</v>
      </c>
      <c r="Q23796" t="s">
        <v>140</v>
      </c>
      <c r="R23796" t="s">
        <v>140</v>
      </c>
      <c r="S23796" t="s">
        <v>140</v>
      </c>
    </row>
    <row r="23797" spans="1:19" x14ac:dyDescent="0.35">
      <c r="A23797" t="s">
        <v>18</v>
      </c>
      <c r="B23797" t="s">
        <v>2000</v>
      </c>
      <c r="C23797">
        <v>5</v>
      </c>
      <c r="D23797" t="s">
        <v>933</v>
      </c>
      <c r="E23797" t="s">
        <v>824</v>
      </c>
      <c r="F23797" t="s">
        <v>140</v>
      </c>
      <c r="G23797" t="s">
        <v>140</v>
      </c>
      <c r="H23797" t="s">
        <v>140</v>
      </c>
      <c r="I23797" t="s">
        <v>140</v>
      </c>
      <c r="J23797" t="s">
        <v>140</v>
      </c>
      <c r="K23797" t="s">
        <v>140</v>
      </c>
      <c r="L23797" t="s">
        <v>140</v>
      </c>
      <c r="M23797" t="s">
        <v>140</v>
      </c>
      <c r="N23797" t="s">
        <v>140</v>
      </c>
      <c r="O23797" t="s">
        <v>140</v>
      </c>
      <c r="P23797" t="s">
        <v>140</v>
      </c>
      <c r="Q23797" t="s">
        <v>140</v>
      </c>
      <c r="R23797" t="s">
        <v>140</v>
      </c>
      <c r="S23797" t="s">
        <v>140</v>
      </c>
    </row>
    <row r="23798" spans="1:19" x14ac:dyDescent="0.35">
      <c r="A23798" t="s">
        <v>18</v>
      </c>
      <c r="B23798" t="s">
        <v>2001</v>
      </c>
      <c r="C23798">
        <v>2</v>
      </c>
      <c r="D23798" t="s">
        <v>497</v>
      </c>
      <c r="E23798" t="s">
        <v>140</v>
      </c>
      <c r="F23798" t="s">
        <v>140</v>
      </c>
      <c r="G23798" t="s">
        <v>140</v>
      </c>
      <c r="H23798" t="s">
        <v>496</v>
      </c>
      <c r="I23798" t="s">
        <v>140</v>
      </c>
      <c r="J23798" t="s">
        <v>140</v>
      </c>
      <c r="K23798" t="s">
        <v>140</v>
      </c>
      <c r="L23798" t="s">
        <v>140</v>
      </c>
      <c r="M23798" t="s">
        <v>140</v>
      </c>
      <c r="N23798" t="s">
        <v>140</v>
      </c>
      <c r="O23798" t="s">
        <v>140</v>
      </c>
      <c r="P23798" t="s">
        <v>140</v>
      </c>
      <c r="Q23798" t="s">
        <v>140</v>
      </c>
      <c r="R23798" t="s">
        <v>140</v>
      </c>
      <c r="S23798" t="s">
        <v>140</v>
      </c>
    </row>
    <row r="23799" spans="1:19" x14ac:dyDescent="0.35">
      <c r="A23799" t="s">
        <v>18</v>
      </c>
      <c r="B23799" t="s">
        <v>2002</v>
      </c>
      <c r="C23799">
        <v>27</v>
      </c>
      <c r="D23799" t="s">
        <v>92</v>
      </c>
      <c r="E23799" t="s">
        <v>140</v>
      </c>
      <c r="F23799" t="s">
        <v>140</v>
      </c>
      <c r="G23799" t="s">
        <v>1060</v>
      </c>
      <c r="H23799" t="s">
        <v>140</v>
      </c>
      <c r="I23799" t="s">
        <v>140</v>
      </c>
      <c r="J23799" t="s">
        <v>140</v>
      </c>
      <c r="K23799" t="s">
        <v>140</v>
      </c>
      <c r="L23799" t="s">
        <v>996</v>
      </c>
      <c r="M23799" t="s">
        <v>996</v>
      </c>
      <c r="N23799" t="s">
        <v>775</v>
      </c>
      <c r="O23799" t="s">
        <v>140</v>
      </c>
      <c r="P23799" t="s">
        <v>140</v>
      </c>
      <c r="Q23799" t="s">
        <v>140</v>
      </c>
      <c r="R23799" t="s">
        <v>140</v>
      </c>
      <c r="S23799" t="s">
        <v>140</v>
      </c>
    </row>
    <row r="23800" spans="1:19" x14ac:dyDescent="0.35">
      <c r="A23800" t="s">
        <v>18</v>
      </c>
      <c r="B23800" t="s">
        <v>2003</v>
      </c>
      <c r="C23800">
        <v>15</v>
      </c>
      <c r="D23800" t="s">
        <v>649</v>
      </c>
      <c r="E23800" t="s">
        <v>422</v>
      </c>
      <c r="F23800" t="s">
        <v>140</v>
      </c>
      <c r="G23800" t="s">
        <v>147</v>
      </c>
      <c r="H23800" t="s">
        <v>147</v>
      </c>
      <c r="I23800" t="s">
        <v>140</v>
      </c>
      <c r="J23800" t="s">
        <v>140</v>
      </c>
      <c r="K23800" t="s">
        <v>140</v>
      </c>
      <c r="L23800" t="s">
        <v>140</v>
      </c>
      <c r="M23800" t="s">
        <v>949</v>
      </c>
      <c r="N23800" t="s">
        <v>140</v>
      </c>
      <c r="O23800" t="s">
        <v>140</v>
      </c>
      <c r="P23800" t="s">
        <v>140</v>
      </c>
      <c r="Q23800" t="s">
        <v>140</v>
      </c>
      <c r="R23800" t="s">
        <v>140</v>
      </c>
      <c r="S23800" t="s">
        <v>140</v>
      </c>
    </row>
    <row r="23801" spans="1:19" x14ac:dyDescent="0.35">
      <c r="A23801" t="s">
        <v>18</v>
      </c>
      <c r="B23801" t="s">
        <v>2004</v>
      </c>
      <c r="C23801">
        <v>12</v>
      </c>
      <c r="D23801" t="s">
        <v>1001</v>
      </c>
      <c r="E23801" t="s">
        <v>1046</v>
      </c>
      <c r="F23801" t="s">
        <v>140</v>
      </c>
      <c r="G23801" t="s">
        <v>140</v>
      </c>
      <c r="H23801" t="s">
        <v>107</v>
      </c>
      <c r="I23801" t="s">
        <v>140</v>
      </c>
      <c r="J23801" t="s">
        <v>107</v>
      </c>
      <c r="K23801" t="s">
        <v>411</v>
      </c>
      <c r="L23801" t="s">
        <v>140</v>
      </c>
      <c r="M23801" t="s">
        <v>140</v>
      </c>
      <c r="N23801" t="s">
        <v>140</v>
      </c>
      <c r="O23801" t="s">
        <v>140</v>
      </c>
      <c r="P23801" t="s">
        <v>140</v>
      </c>
      <c r="Q23801" t="s">
        <v>140</v>
      </c>
      <c r="R23801" t="s">
        <v>140</v>
      </c>
      <c r="S23801" t="s">
        <v>140</v>
      </c>
    </row>
    <row r="23802" spans="1:19" x14ac:dyDescent="0.35">
      <c r="A23802" t="s">
        <v>19</v>
      </c>
      <c r="B23802" t="s">
        <v>1216</v>
      </c>
      <c r="C23802">
        <v>11</v>
      </c>
      <c r="D23802" t="s">
        <v>177</v>
      </c>
      <c r="E23802" t="s">
        <v>140</v>
      </c>
      <c r="F23802" t="s">
        <v>140</v>
      </c>
      <c r="G23802" t="s">
        <v>140</v>
      </c>
      <c r="H23802" t="s">
        <v>140</v>
      </c>
      <c r="I23802" t="s">
        <v>140</v>
      </c>
      <c r="J23802" t="s">
        <v>140</v>
      </c>
      <c r="K23802" t="s">
        <v>140</v>
      </c>
      <c r="L23802" t="s">
        <v>140</v>
      </c>
      <c r="M23802" t="s">
        <v>140</v>
      </c>
      <c r="N23802" t="s">
        <v>140</v>
      </c>
      <c r="O23802" t="s">
        <v>140</v>
      </c>
      <c r="P23802" t="s">
        <v>140</v>
      </c>
      <c r="Q23802" t="s">
        <v>140</v>
      </c>
      <c r="R23802" t="s">
        <v>140</v>
      </c>
      <c r="S23802" t="s">
        <v>140</v>
      </c>
    </row>
    <row r="23803" spans="1:19" x14ac:dyDescent="0.35">
      <c r="A23803" t="s">
        <v>19</v>
      </c>
      <c r="B23803" t="s">
        <v>1993</v>
      </c>
      <c r="C23803">
        <v>8</v>
      </c>
      <c r="D23803" t="s">
        <v>177</v>
      </c>
      <c r="E23803" t="s">
        <v>140</v>
      </c>
      <c r="F23803" t="s">
        <v>140</v>
      </c>
      <c r="G23803" t="s">
        <v>140</v>
      </c>
      <c r="H23803" t="s">
        <v>140</v>
      </c>
      <c r="I23803" t="s">
        <v>140</v>
      </c>
      <c r="J23803" t="s">
        <v>140</v>
      </c>
      <c r="K23803" t="s">
        <v>140</v>
      </c>
      <c r="L23803" t="s">
        <v>140</v>
      </c>
      <c r="M23803" t="s">
        <v>140</v>
      </c>
      <c r="N23803" t="s">
        <v>140</v>
      </c>
      <c r="O23803" t="s">
        <v>140</v>
      </c>
      <c r="P23803" t="s">
        <v>140</v>
      </c>
      <c r="Q23803" t="s">
        <v>140</v>
      </c>
      <c r="R23803" t="s">
        <v>140</v>
      </c>
      <c r="S23803" t="s">
        <v>140</v>
      </c>
    </row>
    <row r="23804" spans="1:19" x14ac:dyDescent="0.35">
      <c r="A23804" t="s">
        <v>19</v>
      </c>
      <c r="B23804" t="s">
        <v>1994</v>
      </c>
      <c r="C23804">
        <v>5</v>
      </c>
      <c r="D23804" t="s">
        <v>177</v>
      </c>
      <c r="E23804" t="s">
        <v>140</v>
      </c>
      <c r="F23804" t="s">
        <v>140</v>
      </c>
      <c r="G23804" t="s">
        <v>140</v>
      </c>
      <c r="H23804" t="s">
        <v>140</v>
      </c>
      <c r="I23804" t="s">
        <v>140</v>
      </c>
      <c r="J23804" t="s">
        <v>140</v>
      </c>
      <c r="K23804" t="s">
        <v>140</v>
      </c>
      <c r="L23804" t="s">
        <v>140</v>
      </c>
      <c r="M23804" t="s">
        <v>140</v>
      </c>
      <c r="N23804" t="s">
        <v>140</v>
      </c>
      <c r="O23804" t="s">
        <v>140</v>
      </c>
      <c r="P23804" t="s">
        <v>140</v>
      </c>
      <c r="Q23804" t="s">
        <v>140</v>
      </c>
      <c r="R23804" t="s">
        <v>140</v>
      </c>
      <c r="S23804" t="s">
        <v>140</v>
      </c>
    </row>
    <row r="23805" spans="1:19" x14ac:dyDescent="0.35">
      <c r="A23805" t="s">
        <v>19</v>
      </c>
      <c r="B23805" t="s">
        <v>1995</v>
      </c>
      <c r="C23805">
        <v>11</v>
      </c>
      <c r="D23805" t="s">
        <v>74</v>
      </c>
      <c r="E23805" t="s">
        <v>812</v>
      </c>
      <c r="F23805" t="s">
        <v>140</v>
      </c>
      <c r="G23805" t="s">
        <v>140</v>
      </c>
      <c r="H23805" t="s">
        <v>140</v>
      </c>
      <c r="I23805" t="s">
        <v>140</v>
      </c>
      <c r="J23805" t="s">
        <v>140</v>
      </c>
      <c r="K23805" t="s">
        <v>140</v>
      </c>
      <c r="L23805" t="s">
        <v>140</v>
      </c>
      <c r="M23805" t="s">
        <v>140</v>
      </c>
      <c r="N23805" t="s">
        <v>766</v>
      </c>
      <c r="O23805" t="s">
        <v>140</v>
      </c>
      <c r="P23805" t="s">
        <v>140</v>
      </c>
      <c r="Q23805" t="s">
        <v>140</v>
      </c>
      <c r="R23805" t="s">
        <v>140</v>
      </c>
      <c r="S23805" t="s">
        <v>140</v>
      </c>
    </row>
    <row r="23806" spans="1:19" x14ac:dyDescent="0.35">
      <c r="A23806" t="s">
        <v>19</v>
      </c>
      <c r="B23806" t="s">
        <v>1996</v>
      </c>
      <c r="C23806">
        <v>44</v>
      </c>
      <c r="D23806" t="s">
        <v>195</v>
      </c>
      <c r="E23806" t="s">
        <v>140</v>
      </c>
      <c r="F23806" t="s">
        <v>1007</v>
      </c>
      <c r="G23806" t="s">
        <v>405</v>
      </c>
      <c r="H23806" t="s">
        <v>848</v>
      </c>
      <c r="I23806" t="s">
        <v>1043</v>
      </c>
      <c r="J23806" t="s">
        <v>140</v>
      </c>
      <c r="K23806" t="s">
        <v>140</v>
      </c>
      <c r="L23806" t="s">
        <v>140</v>
      </c>
      <c r="M23806" t="s">
        <v>140</v>
      </c>
      <c r="N23806" t="s">
        <v>89</v>
      </c>
      <c r="O23806" t="s">
        <v>140</v>
      </c>
      <c r="P23806" t="s">
        <v>140</v>
      </c>
      <c r="Q23806" t="s">
        <v>140</v>
      </c>
      <c r="R23806" t="s">
        <v>140</v>
      </c>
      <c r="S23806" t="s">
        <v>140</v>
      </c>
    </row>
    <row r="23807" spans="1:19" x14ac:dyDescent="0.35">
      <c r="A23807" t="s">
        <v>19</v>
      </c>
      <c r="B23807" t="s">
        <v>1997</v>
      </c>
      <c r="C23807">
        <v>31</v>
      </c>
      <c r="D23807" t="s">
        <v>813</v>
      </c>
      <c r="E23807" t="s">
        <v>1051</v>
      </c>
      <c r="F23807" t="s">
        <v>113</v>
      </c>
      <c r="G23807" t="s">
        <v>140</v>
      </c>
      <c r="H23807" t="s">
        <v>1018</v>
      </c>
      <c r="I23807" t="s">
        <v>1017</v>
      </c>
      <c r="J23807" t="s">
        <v>1017</v>
      </c>
      <c r="K23807" t="s">
        <v>140</v>
      </c>
      <c r="L23807" t="s">
        <v>140</v>
      </c>
      <c r="M23807" t="s">
        <v>140</v>
      </c>
      <c r="N23807" t="s">
        <v>940</v>
      </c>
      <c r="O23807" t="s">
        <v>551</v>
      </c>
      <c r="P23807" t="s">
        <v>140</v>
      </c>
      <c r="Q23807" t="s">
        <v>140</v>
      </c>
      <c r="R23807" t="s">
        <v>140</v>
      </c>
      <c r="S23807" t="s">
        <v>140</v>
      </c>
    </row>
    <row r="23808" spans="1:19" x14ac:dyDescent="0.35">
      <c r="A23808" t="s">
        <v>19</v>
      </c>
      <c r="B23808" t="s">
        <v>1998</v>
      </c>
      <c r="C23808">
        <v>26</v>
      </c>
      <c r="D23808" t="s">
        <v>632</v>
      </c>
      <c r="E23808" t="s">
        <v>888</v>
      </c>
      <c r="F23808" t="s">
        <v>903</v>
      </c>
      <c r="G23808" t="s">
        <v>1058</v>
      </c>
      <c r="H23808" t="s">
        <v>1018</v>
      </c>
      <c r="I23808" t="s">
        <v>1065</v>
      </c>
      <c r="J23808" t="s">
        <v>838</v>
      </c>
      <c r="K23808" t="s">
        <v>140</v>
      </c>
      <c r="L23808" t="s">
        <v>140</v>
      </c>
      <c r="M23808" t="s">
        <v>140</v>
      </c>
      <c r="N23808" t="s">
        <v>140</v>
      </c>
      <c r="O23808" t="s">
        <v>140</v>
      </c>
      <c r="P23808" t="s">
        <v>140</v>
      </c>
      <c r="Q23808" t="s">
        <v>140</v>
      </c>
      <c r="R23808" t="s">
        <v>949</v>
      </c>
      <c r="S23808" t="s">
        <v>140</v>
      </c>
    </row>
    <row r="23809" spans="1:19" x14ac:dyDescent="0.35">
      <c r="A23809" t="s">
        <v>19</v>
      </c>
      <c r="B23809" t="s">
        <v>1218</v>
      </c>
      <c r="C23809">
        <v>6</v>
      </c>
      <c r="D23809" t="s">
        <v>54</v>
      </c>
      <c r="E23809" t="s">
        <v>140</v>
      </c>
      <c r="F23809" t="s">
        <v>140</v>
      </c>
      <c r="G23809" t="s">
        <v>140</v>
      </c>
      <c r="H23809" t="s">
        <v>140</v>
      </c>
      <c r="I23809" t="s">
        <v>55</v>
      </c>
      <c r="J23809" t="s">
        <v>140</v>
      </c>
      <c r="K23809" t="s">
        <v>140</v>
      </c>
      <c r="L23809" t="s">
        <v>140</v>
      </c>
      <c r="M23809" t="s">
        <v>140</v>
      </c>
      <c r="N23809" t="s">
        <v>140</v>
      </c>
      <c r="O23809" t="s">
        <v>140</v>
      </c>
      <c r="P23809" t="s">
        <v>140</v>
      </c>
      <c r="Q23809" t="s">
        <v>140</v>
      </c>
      <c r="R23809" t="s">
        <v>140</v>
      </c>
      <c r="S23809" t="s">
        <v>140</v>
      </c>
    </row>
    <row r="23810" spans="1:19" x14ac:dyDescent="0.35">
      <c r="A23810" t="s">
        <v>19</v>
      </c>
      <c r="B23810" t="s">
        <v>1999</v>
      </c>
      <c r="C23810">
        <v>7</v>
      </c>
      <c r="D23810" t="s">
        <v>177</v>
      </c>
      <c r="E23810" t="s">
        <v>140</v>
      </c>
      <c r="F23810" t="s">
        <v>140</v>
      </c>
      <c r="G23810" t="s">
        <v>140</v>
      </c>
      <c r="H23810" t="s">
        <v>140</v>
      </c>
      <c r="I23810" t="s">
        <v>140</v>
      </c>
      <c r="J23810" t="s">
        <v>140</v>
      </c>
      <c r="K23810" t="s">
        <v>140</v>
      </c>
      <c r="L23810" t="s">
        <v>140</v>
      </c>
      <c r="M23810" t="s">
        <v>140</v>
      </c>
      <c r="N23810" t="s">
        <v>140</v>
      </c>
      <c r="O23810" t="s">
        <v>140</v>
      </c>
      <c r="P23810" t="s">
        <v>140</v>
      </c>
      <c r="Q23810" t="s">
        <v>140</v>
      </c>
      <c r="R23810" t="s">
        <v>140</v>
      </c>
      <c r="S23810" t="s">
        <v>140</v>
      </c>
    </row>
    <row r="23811" spans="1:19" x14ac:dyDescent="0.35">
      <c r="A23811" t="s">
        <v>19</v>
      </c>
      <c r="B23811" t="s">
        <v>2000</v>
      </c>
      <c r="C23811">
        <v>9</v>
      </c>
      <c r="D23811" t="s">
        <v>1213</v>
      </c>
      <c r="E23811" t="s">
        <v>1073</v>
      </c>
      <c r="F23811" t="s">
        <v>140</v>
      </c>
      <c r="G23811" t="s">
        <v>140</v>
      </c>
      <c r="H23811" t="s">
        <v>140</v>
      </c>
      <c r="I23811" t="s">
        <v>140</v>
      </c>
      <c r="J23811" t="s">
        <v>140</v>
      </c>
      <c r="K23811" t="s">
        <v>140</v>
      </c>
      <c r="L23811" t="s">
        <v>140</v>
      </c>
      <c r="M23811" t="s">
        <v>140</v>
      </c>
      <c r="N23811" t="s">
        <v>140</v>
      </c>
      <c r="O23811" t="s">
        <v>140</v>
      </c>
      <c r="P23811" t="s">
        <v>140</v>
      </c>
      <c r="Q23811" t="s">
        <v>140</v>
      </c>
      <c r="R23811" t="s">
        <v>140</v>
      </c>
      <c r="S23811" t="s">
        <v>140</v>
      </c>
    </row>
    <row r="23812" spans="1:19" x14ac:dyDescent="0.35">
      <c r="A23812" t="s">
        <v>19</v>
      </c>
      <c r="B23812" t="s">
        <v>2001</v>
      </c>
      <c r="C23812">
        <v>5</v>
      </c>
      <c r="D23812" t="s">
        <v>719</v>
      </c>
      <c r="E23812" t="s">
        <v>140</v>
      </c>
      <c r="F23812" t="s">
        <v>140</v>
      </c>
      <c r="G23812" t="s">
        <v>718</v>
      </c>
      <c r="H23812" t="s">
        <v>140</v>
      </c>
      <c r="I23812" t="s">
        <v>140</v>
      </c>
      <c r="J23812" t="s">
        <v>140</v>
      </c>
      <c r="K23812" t="s">
        <v>140</v>
      </c>
      <c r="L23812" t="s">
        <v>140</v>
      </c>
      <c r="M23812" t="s">
        <v>140</v>
      </c>
      <c r="N23812" t="s">
        <v>140</v>
      </c>
      <c r="O23812" t="s">
        <v>140</v>
      </c>
      <c r="P23812" t="s">
        <v>140</v>
      </c>
      <c r="Q23812" t="s">
        <v>140</v>
      </c>
      <c r="R23812" t="s">
        <v>140</v>
      </c>
      <c r="S23812" t="s">
        <v>140</v>
      </c>
    </row>
    <row r="23813" spans="1:19" x14ac:dyDescent="0.35">
      <c r="A23813" t="s">
        <v>19</v>
      </c>
      <c r="B23813" t="s">
        <v>2002</v>
      </c>
      <c r="C23813">
        <v>25</v>
      </c>
      <c r="D23813" t="s">
        <v>82</v>
      </c>
      <c r="E23813" t="s">
        <v>140</v>
      </c>
      <c r="F23813" t="s">
        <v>515</v>
      </c>
      <c r="G23813" t="s">
        <v>1064</v>
      </c>
      <c r="H23813" t="s">
        <v>867</v>
      </c>
      <c r="I23813" t="s">
        <v>269</v>
      </c>
      <c r="J23813" t="s">
        <v>140</v>
      </c>
      <c r="K23813" t="s">
        <v>140</v>
      </c>
      <c r="L23813" t="s">
        <v>140</v>
      </c>
      <c r="M23813" t="s">
        <v>140</v>
      </c>
      <c r="N23813" t="s">
        <v>953</v>
      </c>
      <c r="O23813" t="s">
        <v>140</v>
      </c>
      <c r="P23813" t="s">
        <v>140</v>
      </c>
      <c r="Q23813" t="s">
        <v>140</v>
      </c>
      <c r="R23813" t="s">
        <v>140</v>
      </c>
      <c r="S23813" t="s">
        <v>140</v>
      </c>
    </row>
    <row r="23814" spans="1:19" x14ac:dyDescent="0.35">
      <c r="A23814" t="s">
        <v>19</v>
      </c>
      <c r="B23814" t="s">
        <v>2003</v>
      </c>
      <c r="C23814">
        <v>28</v>
      </c>
      <c r="D23814" t="s">
        <v>800</v>
      </c>
      <c r="E23814" t="s">
        <v>140</v>
      </c>
      <c r="F23814" t="s">
        <v>140</v>
      </c>
      <c r="G23814" t="s">
        <v>1047</v>
      </c>
      <c r="H23814" t="s">
        <v>1066</v>
      </c>
      <c r="I23814" t="s">
        <v>140</v>
      </c>
      <c r="J23814" t="s">
        <v>140</v>
      </c>
      <c r="K23814" t="s">
        <v>140</v>
      </c>
      <c r="L23814" t="s">
        <v>140</v>
      </c>
      <c r="M23814" t="s">
        <v>140</v>
      </c>
      <c r="N23814" t="s">
        <v>140</v>
      </c>
      <c r="O23814" t="s">
        <v>140</v>
      </c>
      <c r="P23814" t="s">
        <v>140</v>
      </c>
      <c r="Q23814" t="s">
        <v>140</v>
      </c>
      <c r="R23814" t="s">
        <v>140</v>
      </c>
      <c r="S23814" t="s">
        <v>140</v>
      </c>
    </row>
    <row r="23815" spans="1:19" x14ac:dyDescent="0.35">
      <c r="A23815" t="s">
        <v>19</v>
      </c>
      <c r="B23815" t="s">
        <v>2004</v>
      </c>
      <c r="C23815">
        <v>16</v>
      </c>
      <c r="D23815" t="s">
        <v>1175</v>
      </c>
      <c r="E23815" t="s">
        <v>595</v>
      </c>
      <c r="F23815" t="s">
        <v>140</v>
      </c>
      <c r="G23815" t="s">
        <v>140</v>
      </c>
      <c r="H23815" t="s">
        <v>1060</v>
      </c>
      <c r="I23815" t="s">
        <v>595</v>
      </c>
      <c r="J23815" t="s">
        <v>140</v>
      </c>
      <c r="K23815" t="s">
        <v>140</v>
      </c>
      <c r="L23815" t="s">
        <v>140</v>
      </c>
      <c r="M23815" t="s">
        <v>140</v>
      </c>
      <c r="N23815" t="s">
        <v>1023</v>
      </c>
      <c r="O23815" t="s">
        <v>140</v>
      </c>
      <c r="P23815" t="s">
        <v>140</v>
      </c>
      <c r="Q23815" t="s">
        <v>140</v>
      </c>
      <c r="R23815" t="s">
        <v>140</v>
      </c>
      <c r="S23815" t="s">
        <v>140</v>
      </c>
    </row>
    <row r="23816" spans="1:19" x14ac:dyDescent="0.35">
      <c r="A23816" t="s">
        <v>19</v>
      </c>
      <c r="B23816" t="s">
        <v>339</v>
      </c>
      <c r="C23816">
        <v>3</v>
      </c>
      <c r="D23816" t="s">
        <v>842</v>
      </c>
      <c r="E23816" t="s">
        <v>843</v>
      </c>
      <c r="F23816" t="s">
        <v>140</v>
      </c>
      <c r="G23816" t="s">
        <v>140</v>
      </c>
      <c r="H23816" t="s">
        <v>140</v>
      </c>
      <c r="I23816" t="s">
        <v>140</v>
      </c>
      <c r="J23816" t="s">
        <v>140</v>
      </c>
      <c r="K23816" t="s">
        <v>140</v>
      </c>
      <c r="L23816" t="s">
        <v>140</v>
      </c>
      <c r="M23816" t="s">
        <v>140</v>
      </c>
      <c r="N23816" t="s">
        <v>140</v>
      </c>
      <c r="O23816" t="s">
        <v>140</v>
      </c>
      <c r="P23816" t="s">
        <v>140</v>
      </c>
      <c r="Q23816" t="s">
        <v>140</v>
      </c>
      <c r="R23816" t="s">
        <v>140</v>
      </c>
      <c r="S23816" t="s">
        <v>140</v>
      </c>
    </row>
    <row r="23817" spans="1:19" x14ac:dyDescent="0.35">
      <c r="A23817" t="s">
        <v>20</v>
      </c>
      <c r="B23817" t="s">
        <v>1216</v>
      </c>
      <c r="C23817">
        <v>17</v>
      </c>
      <c r="D23817" t="s">
        <v>130</v>
      </c>
      <c r="E23817" t="s">
        <v>1053</v>
      </c>
      <c r="F23817" t="s">
        <v>140</v>
      </c>
      <c r="G23817" t="s">
        <v>1060</v>
      </c>
      <c r="H23817" t="s">
        <v>140</v>
      </c>
      <c r="I23817" t="s">
        <v>140</v>
      </c>
      <c r="J23817" t="s">
        <v>140</v>
      </c>
      <c r="K23817" t="s">
        <v>140</v>
      </c>
      <c r="L23817" t="s">
        <v>140</v>
      </c>
      <c r="M23817" t="s">
        <v>140</v>
      </c>
      <c r="N23817" t="s">
        <v>140</v>
      </c>
      <c r="O23817" t="s">
        <v>140</v>
      </c>
      <c r="P23817" t="s">
        <v>140</v>
      </c>
      <c r="Q23817" t="s">
        <v>140</v>
      </c>
      <c r="R23817" t="s">
        <v>140</v>
      </c>
      <c r="S23817" t="s">
        <v>140</v>
      </c>
    </row>
    <row r="23818" spans="1:19" x14ac:dyDescent="0.35">
      <c r="A23818" t="s">
        <v>20</v>
      </c>
      <c r="B23818" t="s">
        <v>1993</v>
      </c>
      <c r="C23818">
        <v>12</v>
      </c>
      <c r="D23818" t="s">
        <v>906</v>
      </c>
      <c r="E23818" t="s">
        <v>129</v>
      </c>
      <c r="F23818" t="s">
        <v>140</v>
      </c>
      <c r="G23818" t="s">
        <v>775</v>
      </c>
      <c r="H23818" t="s">
        <v>140</v>
      </c>
      <c r="I23818" t="s">
        <v>140</v>
      </c>
      <c r="J23818" t="s">
        <v>140</v>
      </c>
      <c r="K23818" t="s">
        <v>140</v>
      </c>
      <c r="L23818" t="s">
        <v>140</v>
      </c>
      <c r="M23818" t="s">
        <v>140</v>
      </c>
      <c r="N23818" t="s">
        <v>140</v>
      </c>
      <c r="O23818" t="s">
        <v>140</v>
      </c>
      <c r="P23818" t="s">
        <v>140</v>
      </c>
      <c r="Q23818" t="s">
        <v>140</v>
      </c>
      <c r="R23818" t="s">
        <v>140</v>
      </c>
      <c r="S23818" t="s">
        <v>140</v>
      </c>
    </row>
    <row r="23819" spans="1:19" x14ac:dyDescent="0.35">
      <c r="A23819" t="s">
        <v>20</v>
      </c>
      <c r="B23819" t="s">
        <v>1994</v>
      </c>
      <c r="C23819">
        <v>8</v>
      </c>
      <c r="D23819" t="s">
        <v>813</v>
      </c>
      <c r="E23819" t="s">
        <v>140</v>
      </c>
      <c r="F23819" t="s">
        <v>140</v>
      </c>
      <c r="G23819" t="s">
        <v>814</v>
      </c>
      <c r="H23819" t="s">
        <v>140</v>
      </c>
      <c r="I23819" t="s">
        <v>140</v>
      </c>
      <c r="J23819" t="s">
        <v>140</v>
      </c>
      <c r="K23819" t="s">
        <v>140</v>
      </c>
      <c r="L23819" t="s">
        <v>140</v>
      </c>
      <c r="M23819" t="s">
        <v>140</v>
      </c>
      <c r="N23819" t="s">
        <v>1052</v>
      </c>
      <c r="O23819" t="s">
        <v>140</v>
      </c>
      <c r="P23819" t="s">
        <v>140</v>
      </c>
      <c r="Q23819" t="s">
        <v>140</v>
      </c>
      <c r="R23819" t="s">
        <v>140</v>
      </c>
      <c r="S23819" t="s">
        <v>140</v>
      </c>
    </row>
    <row r="23820" spans="1:19" x14ac:dyDescent="0.35">
      <c r="A23820" t="s">
        <v>20</v>
      </c>
      <c r="B23820" t="s">
        <v>1995</v>
      </c>
      <c r="C23820">
        <v>4</v>
      </c>
      <c r="D23820" t="s">
        <v>876</v>
      </c>
      <c r="E23820" t="s">
        <v>877</v>
      </c>
      <c r="F23820" t="s">
        <v>140</v>
      </c>
      <c r="G23820" t="s">
        <v>877</v>
      </c>
      <c r="H23820" t="s">
        <v>140</v>
      </c>
      <c r="I23820" t="s">
        <v>140</v>
      </c>
      <c r="J23820" t="s">
        <v>140</v>
      </c>
      <c r="K23820" t="s">
        <v>140</v>
      </c>
      <c r="L23820" t="s">
        <v>140</v>
      </c>
      <c r="M23820" t="s">
        <v>140</v>
      </c>
      <c r="N23820" t="s">
        <v>140</v>
      </c>
      <c r="O23820" t="s">
        <v>140</v>
      </c>
      <c r="P23820" t="s">
        <v>140</v>
      </c>
      <c r="Q23820" t="s">
        <v>140</v>
      </c>
      <c r="R23820" t="s">
        <v>140</v>
      </c>
      <c r="S23820" t="s">
        <v>140</v>
      </c>
    </row>
    <row r="23821" spans="1:19" x14ac:dyDescent="0.35">
      <c r="A23821" t="s">
        <v>20</v>
      </c>
      <c r="B23821" t="s">
        <v>1996</v>
      </c>
      <c r="C23821">
        <v>47</v>
      </c>
      <c r="D23821" t="s">
        <v>1158</v>
      </c>
      <c r="E23821" t="s">
        <v>1052</v>
      </c>
      <c r="F23821" t="s">
        <v>1014</v>
      </c>
      <c r="G23821" t="s">
        <v>140</v>
      </c>
      <c r="H23821" t="s">
        <v>1004</v>
      </c>
      <c r="I23821" t="s">
        <v>140</v>
      </c>
      <c r="J23821" t="s">
        <v>140</v>
      </c>
      <c r="K23821" t="s">
        <v>140</v>
      </c>
      <c r="L23821" t="s">
        <v>1063</v>
      </c>
      <c r="M23821" t="s">
        <v>140</v>
      </c>
      <c r="N23821" t="s">
        <v>1007</v>
      </c>
      <c r="O23821" t="s">
        <v>1007</v>
      </c>
      <c r="P23821" t="s">
        <v>140</v>
      </c>
      <c r="Q23821" t="s">
        <v>1046</v>
      </c>
      <c r="R23821" t="s">
        <v>140</v>
      </c>
      <c r="S23821" t="s">
        <v>140</v>
      </c>
    </row>
    <row r="23822" spans="1:19" x14ac:dyDescent="0.35">
      <c r="A23822" t="s">
        <v>20</v>
      </c>
      <c r="B23822" t="s">
        <v>1997</v>
      </c>
      <c r="C23822">
        <v>32</v>
      </c>
      <c r="D23822" t="s">
        <v>680</v>
      </c>
      <c r="E23822" t="s">
        <v>1020</v>
      </c>
      <c r="F23822" t="s">
        <v>140</v>
      </c>
      <c r="G23822" t="s">
        <v>996</v>
      </c>
      <c r="H23822" t="s">
        <v>97</v>
      </c>
      <c r="I23822" t="s">
        <v>1054</v>
      </c>
      <c r="J23822" t="s">
        <v>140</v>
      </c>
      <c r="K23822" t="s">
        <v>140</v>
      </c>
      <c r="L23822" t="s">
        <v>140</v>
      </c>
      <c r="M23822" t="s">
        <v>140</v>
      </c>
      <c r="N23822" t="s">
        <v>140</v>
      </c>
      <c r="O23822" t="s">
        <v>1018</v>
      </c>
      <c r="P23822" t="s">
        <v>140</v>
      </c>
      <c r="Q23822" t="s">
        <v>775</v>
      </c>
      <c r="R23822" t="s">
        <v>140</v>
      </c>
      <c r="S23822" t="s">
        <v>140</v>
      </c>
    </row>
    <row r="23823" spans="1:19" x14ac:dyDescent="0.35">
      <c r="A23823" t="s">
        <v>20</v>
      </c>
      <c r="B23823" t="s">
        <v>1998</v>
      </c>
      <c r="C23823">
        <v>30</v>
      </c>
      <c r="D23823" t="s">
        <v>493</v>
      </c>
      <c r="E23823" t="s">
        <v>1065</v>
      </c>
      <c r="F23823" t="s">
        <v>1046</v>
      </c>
      <c r="G23823" t="s">
        <v>942</v>
      </c>
      <c r="H23823" t="s">
        <v>929</v>
      </c>
      <c r="I23823" t="s">
        <v>915</v>
      </c>
      <c r="J23823" t="s">
        <v>140</v>
      </c>
      <c r="K23823" t="s">
        <v>140</v>
      </c>
      <c r="L23823" t="s">
        <v>140</v>
      </c>
      <c r="M23823" t="s">
        <v>140</v>
      </c>
      <c r="N23823" t="s">
        <v>983</v>
      </c>
      <c r="O23823" t="s">
        <v>140</v>
      </c>
      <c r="P23823" t="s">
        <v>140</v>
      </c>
      <c r="Q23823" t="s">
        <v>140</v>
      </c>
      <c r="R23823" t="s">
        <v>140</v>
      </c>
      <c r="S23823" t="s">
        <v>140</v>
      </c>
    </row>
    <row r="23824" spans="1:19" x14ac:dyDescent="0.35">
      <c r="A23824" t="s">
        <v>20</v>
      </c>
      <c r="B23824" t="s">
        <v>1218</v>
      </c>
      <c r="C23824">
        <v>11</v>
      </c>
      <c r="D23824" t="s">
        <v>156</v>
      </c>
      <c r="E23824" t="s">
        <v>140</v>
      </c>
      <c r="F23824" t="s">
        <v>140</v>
      </c>
      <c r="G23824" t="s">
        <v>140</v>
      </c>
      <c r="H23824" t="s">
        <v>140</v>
      </c>
      <c r="I23824" t="s">
        <v>140</v>
      </c>
      <c r="J23824" t="s">
        <v>140</v>
      </c>
      <c r="K23824" t="s">
        <v>929</v>
      </c>
      <c r="L23824" t="s">
        <v>140</v>
      </c>
      <c r="M23824" t="s">
        <v>140</v>
      </c>
      <c r="N23824" t="s">
        <v>140</v>
      </c>
      <c r="O23824" t="s">
        <v>140</v>
      </c>
      <c r="P23824" t="s">
        <v>140</v>
      </c>
      <c r="Q23824" t="s">
        <v>140</v>
      </c>
      <c r="R23824" t="s">
        <v>674</v>
      </c>
      <c r="S23824" t="s">
        <v>140</v>
      </c>
    </row>
    <row r="23825" spans="1:19" x14ac:dyDescent="0.35">
      <c r="A23825" t="s">
        <v>20</v>
      </c>
      <c r="B23825" t="s">
        <v>1999</v>
      </c>
      <c r="C23825">
        <v>15</v>
      </c>
      <c r="D23825" t="s">
        <v>201</v>
      </c>
      <c r="E23825" t="s">
        <v>1003</v>
      </c>
      <c r="F23825" t="s">
        <v>140</v>
      </c>
      <c r="G23825" t="s">
        <v>643</v>
      </c>
      <c r="H23825" t="s">
        <v>921</v>
      </c>
      <c r="I23825" t="s">
        <v>140</v>
      </c>
      <c r="J23825" t="s">
        <v>140</v>
      </c>
      <c r="K23825" t="s">
        <v>140</v>
      </c>
      <c r="L23825" t="s">
        <v>140</v>
      </c>
      <c r="M23825" t="s">
        <v>140</v>
      </c>
      <c r="N23825" t="s">
        <v>140</v>
      </c>
      <c r="O23825" t="s">
        <v>140</v>
      </c>
      <c r="P23825" t="s">
        <v>140</v>
      </c>
      <c r="Q23825" t="s">
        <v>140</v>
      </c>
      <c r="R23825" t="s">
        <v>140</v>
      </c>
      <c r="S23825" t="s">
        <v>140</v>
      </c>
    </row>
    <row r="23826" spans="1:19" x14ac:dyDescent="0.35">
      <c r="A23826" t="s">
        <v>20</v>
      </c>
      <c r="B23826" t="s">
        <v>2000</v>
      </c>
      <c r="C23826">
        <v>7</v>
      </c>
      <c r="D23826" t="s">
        <v>177</v>
      </c>
      <c r="E23826" t="s">
        <v>140</v>
      </c>
      <c r="F23826" t="s">
        <v>140</v>
      </c>
      <c r="G23826" t="s">
        <v>140</v>
      </c>
      <c r="H23826" t="s">
        <v>140</v>
      </c>
      <c r="I23826" t="s">
        <v>140</v>
      </c>
      <c r="J23826" t="s">
        <v>140</v>
      </c>
      <c r="K23826" t="s">
        <v>140</v>
      </c>
      <c r="L23826" t="s">
        <v>140</v>
      </c>
      <c r="M23826" t="s">
        <v>140</v>
      </c>
      <c r="N23826" t="s">
        <v>140</v>
      </c>
      <c r="O23826" t="s">
        <v>140</v>
      </c>
      <c r="P23826" t="s">
        <v>140</v>
      </c>
      <c r="Q23826" t="s">
        <v>140</v>
      </c>
      <c r="R23826" t="s">
        <v>140</v>
      </c>
      <c r="S23826" t="s">
        <v>140</v>
      </c>
    </row>
    <row r="23827" spans="1:19" x14ac:dyDescent="0.35">
      <c r="A23827" t="s">
        <v>20</v>
      </c>
      <c r="B23827" t="s">
        <v>2001</v>
      </c>
      <c r="C23827">
        <v>6</v>
      </c>
      <c r="D23827" t="s">
        <v>872</v>
      </c>
      <c r="E23827" t="s">
        <v>140</v>
      </c>
      <c r="F23827" t="s">
        <v>140</v>
      </c>
      <c r="G23827" t="s">
        <v>140</v>
      </c>
      <c r="H23827" t="s">
        <v>140</v>
      </c>
      <c r="I23827" t="s">
        <v>140</v>
      </c>
      <c r="J23827" t="s">
        <v>140</v>
      </c>
      <c r="K23827" t="s">
        <v>140</v>
      </c>
      <c r="L23827" t="s">
        <v>140</v>
      </c>
      <c r="M23827" t="s">
        <v>140</v>
      </c>
      <c r="N23827" t="s">
        <v>140</v>
      </c>
      <c r="O23827" t="s">
        <v>140</v>
      </c>
      <c r="P23827" t="s">
        <v>871</v>
      </c>
      <c r="Q23827" t="s">
        <v>140</v>
      </c>
      <c r="R23827" t="s">
        <v>140</v>
      </c>
      <c r="S23827" t="s">
        <v>140</v>
      </c>
    </row>
    <row r="23828" spans="1:19" x14ac:dyDescent="0.35">
      <c r="A23828" t="s">
        <v>20</v>
      </c>
      <c r="B23828" t="s">
        <v>2002</v>
      </c>
      <c r="C23828">
        <v>30</v>
      </c>
      <c r="D23828" t="s">
        <v>387</v>
      </c>
      <c r="E23828" t="s">
        <v>1065</v>
      </c>
      <c r="F23828" t="s">
        <v>140</v>
      </c>
      <c r="G23828" t="s">
        <v>1067</v>
      </c>
      <c r="H23828" t="s">
        <v>1007</v>
      </c>
      <c r="I23828" t="s">
        <v>140</v>
      </c>
      <c r="J23828" t="s">
        <v>140</v>
      </c>
      <c r="K23828" t="s">
        <v>140</v>
      </c>
      <c r="L23828" t="s">
        <v>140</v>
      </c>
      <c r="M23828" t="s">
        <v>140</v>
      </c>
      <c r="N23828" t="s">
        <v>664</v>
      </c>
      <c r="O23828" t="s">
        <v>140</v>
      </c>
      <c r="P23828" t="s">
        <v>140</v>
      </c>
      <c r="Q23828" t="s">
        <v>140</v>
      </c>
      <c r="R23828" t="s">
        <v>1060</v>
      </c>
      <c r="S23828" t="s">
        <v>140</v>
      </c>
    </row>
    <row r="23829" spans="1:19" x14ac:dyDescent="0.35">
      <c r="A23829" t="s">
        <v>20</v>
      </c>
      <c r="B23829" t="s">
        <v>2003</v>
      </c>
      <c r="C23829">
        <v>23</v>
      </c>
      <c r="D23829" t="s">
        <v>449</v>
      </c>
      <c r="E23829" t="s">
        <v>801</v>
      </c>
      <c r="F23829" t="s">
        <v>788</v>
      </c>
      <c r="G23829" t="s">
        <v>162</v>
      </c>
      <c r="H23829" t="s">
        <v>913</v>
      </c>
      <c r="I23829" t="s">
        <v>140</v>
      </c>
      <c r="J23829" t="s">
        <v>140</v>
      </c>
      <c r="K23829" t="s">
        <v>140</v>
      </c>
      <c r="L23829" t="s">
        <v>140</v>
      </c>
      <c r="M23829" t="s">
        <v>140</v>
      </c>
      <c r="N23829" t="s">
        <v>1046</v>
      </c>
      <c r="O23829" t="s">
        <v>961</v>
      </c>
      <c r="P23829" t="s">
        <v>140</v>
      </c>
      <c r="Q23829" t="s">
        <v>140</v>
      </c>
      <c r="R23829" t="s">
        <v>140</v>
      </c>
      <c r="S23829" t="s">
        <v>140</v>
      </c>
    </row>
    <row r="23830" spans="1:19" x14ac:dyDescent="0.35">
      <c r="A23830" t="s">
        <v>20</v>
      </c>
      <c r="B23830" t="s">
        <v>2004</v>
      </c>
      <c r="C23830">
        <v>14</v>
      </c>
      <c r="D23830" t="s">
        <v>488</v>
      </c>
      <c r="E23830" t="s">
        <v>1066</v>
      </c>
      <c r="F23830" t="s">
        <v>140</v>
      </c>
      <c r="G23830" t="s">
        <v>940</v>
      </c>
      <c r="H23830" t="s">
        <v>127</v>
      </c>
      <c r="I23830" t="s">
        <v>1007</v>
      </c>
      <c r="J23830" t="s">
        <v>140</v>
      </c>
      <c r="K23830" t="s">
        <v>140</v>
      </c>
      <c r="L23830" t="s">
        <v>140</v>
      </c>
      <c r="M23830" t="s">
        <v>140</v>
      </c>
      <c r="N23830" t="s">
        <v>140</v>
      </c>
      <c r="O23830" t="s">
        <v>140</v>
      </c>
      <c r="P23830" t="s">
        <v>140</v>
      </c>
      <c r="Q23830" t="s">
        <v>140</v>
      </c>
      <c r="R23830" t="s">
        <v>140</v>
      </c>
      <c r="S23830" t="s">
        <v>140</v>
      </c>
    </row>
    <row r="23831" spans="1:19" x14ac:dyDescent="0.35">
      <c r="A23831" t="s">
        <v>20</v>
      </c>
      <c r="B23831" t="s">
        <v>339</v>
      </c>
      <c r="C23831">
        <v>3</v>
      </c>
      <c r="D23831" t="s">
        <v>600</v>
      </c>
      <c r="E23831" t="s">
        <v>599</v>
      </c>
      <c r="F23831" t="s">
        <v>140</v>
      </c>
      <c r="G23831" t="s">
        <v>140</v>
      </c>
      <c r="H23831" t="s">
        <v>140</v>
      </c>
      <c r="I23831" t="s">
        <v>599</v>
      </c>
      <c r="J23831" t="s">
        <v>140</v>
      </c>
      <c r="K23831" t="s">
        <v>140</v>
      </c>
      <c r="L23831" t="s">
        <v>140</v>
      </c>
      <c r="M23831" t="s">
        <v>140</v>
      </c>
      <c r="N23831" t="s">
        <v>140</v>
      </c>
      <c r="O23831" t="s">
        <v>140</v>
      </c>
      <c r="P23831" t="s">
        <v>140</v>
      </c>
      <c r="Q23831" t="s">
        <v>140</v>
      </c>
      <c r="R23831" t="s">
        <v>140</v>
      </c>
      <c r="S23831" t="s">
        <v>140</v>
      </c>
    </row>
    <row r="23832" spans="1:19" x14ac:dyDescent="0.35">
      <c r="A23832" t="s">
        <v>21</v>
      </c>
      <c r="B23832" t="s">
        <v>1216</v>
      </c>
      <c r="C23832">
        <v>4</v>
      </c>
      <c r="D23832" t="s">
        <v>177</v>
      </c>
      <c r="E23832" t="s">
        <v>140</v>
      </c>
      <c r="F23832" t="s">
        <v>140</v>
      </c>
      <c r="G23832" t="s">
        <v>140</v>
      </c>
      <c r="H23832" t="s">
        <v>140</v>
      </c>
      <c r="I23832" t="s">
        <v>140</v>
      </c>
      <c r="J23832" t="s">
        <v>140</v>
      </c>
      <c r="K23832" t="s">
        <v>140</v>
      </c>
      <c r="L23832" t="s">
        <v>140</v>
      </c>
      <c r="M23832" t="s">
        <v>140</v>
      </c>
      <c r="N23832" t="s">
        <v>140</v>
      </c>
      <c r="O23832" t="s">
        <v>140</v>
      </c>
      <c r="P23832" t="s">
        <v>140</v>
      </c>
      <c r="Q23832" t="s">
        <v>140</v>
      </c>
      <c r="R23832" t="s">
        <v>140</v>
      </c>
      <c r="S23832" t="s">
        <v>140</v>
      </c>
    </row>
    <row r="23833" spans="1:19" x14ac:dyDescent="0.35">
      <c r="A23833" t="s">
        <v>21</v>
      </c>
      <c r="B23833" t="s">
        <v>1993</v>
      </c>
      <c r="C23833">
        <v>8</v>
      </c>
      <c r="D23833" t="s">
        <v>177</v>
      </c>
      <c r="E23833" t="s">
        <v>140</v>
      </c>
      <c r="F23833" t="s">
        <v>140</v>
      </c>
      <c r="G23833" t="s">
        <v>140</v>
      </c>
      <c r="H23833" t="s">
        <v>140</v>
      </c>
      <c r="I23833" t="s">
        <v>140</v>
      </c>
      <c r="J23833" t="s">
        <v>140</v>
      </c>
      <c r="K23833" t="s">
        <v>140</v>
      </c>
      <c r="L23833" t="s">
        <v>140</v>
      </c>
      <c r="M23833" t="s">
        <v>140</v>
      </c>
      <c r="N23833" t="s">
        <v>140</v>
      </c>
      <c r="O23833" t="s">
        <v>140</v>
      </c>
      <c r="P23833" t="s">
        <v>140</v>
      </c>
      <c r="Q23833" t="s">
        <v>140</v>
      </c>
      <c r="R23833" t="s">
        <v>140</v>
      </c>
      <c r="S23833" t="s">
        <v>140</v>
      </c>
    </row>
    <row r="23834" spans="1:19" x14ac:dyDescent="0.35">
      <c r="A23834" t="s">
        <v>21</v>
      </c>
      <c r="B23834" t="s">
        <v>1994</v>
      </c>
      <c r="C23834">
        <v>4</v>
      </c>
      <c r="D23834" t="s">
        <v>467</v>
      </c>
      <c r="E23834" t="s">
        <v>140</v>
      </c>
      <c r="F23834" t="s">
        <v>467</v>
      </c>
      <c r="G23834" t="s">
        <v>140</v>
      </c>
      <c r="H23834" t="s">
        <v>140</v>
      </c>
      <c r="I23834" t="s">
        <v>140</v>
      </c>
      <c r="J23834" t="s">
        <v>140</v>
      </c>
      <c r="K23834" t="s">
        <v>140</v>
      </c>
      <c r="L23834" t="s">
        <v>140</v>
      </c>
      <c r="M23834" t="s">
        <v>140</v>
      </c>
      <c r="N23834" t="s">
        <v>140</v>
      </c>
      <c r="O23834" t="s">
        <v>140</v>
      </c>
      <c r="P23834" t="s">
        <v>140</v>
      </c>
      <c r="Q23834" t="s">
        <v>467</v>
      </c>
      <c r="R23834" t="s">
        <v>467</v>
      </c>
      <c r="S23834" t="s">
        <v>140</v>
      </c>
    </row>
    <row r="23835" spans="1:19" x14ac:dyDescent="0.35">
      <c r="A23835" t="s">
        <v>21</v>
      </c>
      <c r="B23835" t="s">
        <v>1995</v>
      </c>
      <c r="C23835">
        <v>13</v>
      </c>
      <c r="D23835" t="s">
        <v>561</v>
      </c>
      <c r="E23835" t="s">
        <v>99</v>
      </c>
      <c r="F23835" t="s">
        <v>140</v>
      </c>
      <c r="G23835" t="s">
        <v>140</v>
      </c>
      <c r="H23835" t="s">
        <v>99</v>
      </c>
      <c r="I23835" t="s">
        <v>140</v>
      </c>
      <c r="J23835" t="s">
        <v>140</v>
      </c>
      <c r="K23835" t="s">
        <v>140</v>
      </c>
      <c r="L23835" t="s">
        <v>99</v>
      </c>
      <c r="M23835" t="s">
        <v>140</v>
      </c>
      <c r="N23835" t="s">
        <v>99</v>
      </c>
      <c r="O23835" t="s">
        <v>140</v>
      </c>
      <c r="P23835" t="s">
        <v>140</v>
      </c>
      <c r="Q23835" t="s">
        <v>140</v>
      </c>
      <c r="R23835" t="s">
        <v>140</v>
      </c>
      <c r="S23835" t="s">
        <v>140</v>
      </c>
    </row>
    <row r="23836" spans="1:19" x14ac:dyDescent="0.35">
      <c r="A23836" t="s">
        <v>21</v>
      </c>
      <c r="B23836" t="s">
        <v>1996</v>
      </c>
      <c r="C23836">
        <v>52</v>
      </c>
      <c r="D23836" t="s">
        <v>519</v>
      </c>
      <c r="E23836" t="s">
        <v>140</v>
      </c>
      <c r="F23836" t="s">
        <v>919</v>
      </c>
      <c r="G23836" t="s">
        <v>1072</v>
      </c>
      <c r="H23836" t="s">
        <v>1072</v>
      </c>
      <c r="I23836" t="s">
        <v>140</v>
      </c>
      <c r="J23836" t="s">
        <v>140</v>
      </c>
      <c r="K23836" t="s">
        <v>140</v>
      </c>
      <c r="L23836" t="s">
        <v>140</v>
      </c>
      <c r="M23836" t="s">
        <v>1066</v>
      </c>
      <c r="N23836" t="s">
        <v>1066</v>
      </c>
      <c r="O23836" t="s">
        <v>140</v>
      </c>
      <c r="P23836" t="s">
        <v>140</v>
      </c>
      <c r="Q23836" t="s">
        <v>140</v>
      </c>
      <c r="R23836" t="s">
        <v>140</v>
      </c>
      <c r="S23836" t="s">
        <v>140</v>
      </c>
    </row>
    <row r="23837" spans="1:19" x14ac:dyDescent="0.35">
      <c r="A23837" t="s">
        <v>21</v>
      </c>
      <c r="B23837" t="s">
        <v>1997</v>
      </c>
      <c r="C23837">
        <v>29</v>
      </c>
      <c r="D23837" t="s">
        <v>946</v>
      </c>
      <c r="E23837" t="s">
        <v>1004</v>
      </c>
      <c r="F23837" t="s">
        <v>643</v>
      </c>
      <c r="G23837" t="s">
        <v>1053</v>
      </c>
      <c r="H23837" t="s">
        <v>1053</v>
      </c>
      <c r="I23837" t="s">
        <v>1004</v>
      </c>
      <c r="J23837" t="s">
        <v>140</v>
      </c>
      <c r="K23837" t="s">
        <v>140</v>
      </c>
      <c r="L23837" t="s">
        <v>140</v>
      </c>
      <c r="M23837" t="s">
        <v>140</v>
      </c>
      <c r="N23837" t="s">
        <v>1004</v>
      </c>
      <c r="O23837" t="s">
        <v>140</v>
      </c>
      <c r="P23837" t="s">
        <v>140</v>
      </c>
      <c r="Q23837" t="s">
        <v>140</v>
      </c>
      <c r="R23837" t="s">
        <v>140</v>
      </c>
      <c r="S23837" t="s">
        <v>140</v>
      </c>
    </row>
    <row r="23838" spans="1:19" x14ac:dyDescent="0.35">
      <c r="A23838" t="s">
        <v>21</v>
      </c>
      <c r="B23838" t="s">
        <v>1998</v>
      </c>
      <c r="C23838">
        <v>24</v>
      </c>
      <c r="D23838" t="s">
        <v>377</v>
      </c>
      <c r="E23838" t="s">
        <v>140</v>
      </c>
      <c r="F23838" t="s">
        <v>973</v>
      </c>
      <c r="G23838" t="s">
        <v>614</v>
      </c>
      <c r="H23838" t="s">
        <v>614</v>
      </c>
      <c r="I23838" t="s">
        <v>140</v>
      </c>
      <c r="J23838" t="s">
        <v>996</v>
      </c>
      <c r="K23838" t="s">
        <v>973</v>
      </c>
      <c r="L23838" t="s">
        <v>140</v>
      </c>
      <c r="M23838" t="s">
        <v>996</v>
      </c>
      <c r="N23838" t="s">
        <v>996</v>
      </c>
      <c r="O23838" t="s">
        <v>996</v>
      </c>
      <c r="P23838" t="s">
        <v>140</v>
      </c>
      <c r="Q23838" t="s">
        <v>140</v>
      </c>
      <c r="R23838" t="s">
        <v>140</v>
      </c>
      <c r="S23838" t="s">
        <v>140</v>
      </c>
    </row>
    <row r="23839" spans="1:19" x14ac:dyDescent="0.35">
      <c r="A23839" t="s">
        <v>21</v>
      </c>
      <c r="B23839" t="s">
        <v>1218</v>
      </c>
      <c r="C23839">
        <v>10</v>
      </c>
      <c r="D23839" t="s">
        <v>914</v>
      </c>
      <c r="E23839" t="s">
        <v>140</v>
      </c>
      <c r="F23839" t="s">
        <v>140</v>
      </c>
      <c r="G23839" t="s">
        <v>1102</v>
      </c>
      <c r="H23839" t="s">
        <v>1102</v>
      </c>
      <c r="I23839" t="s">
        <v>140</v>
      </c>
      <c r="J23839" t="s">
        <v>140</v>
      </c>
      <c r="K23839" t="s">
        <v>140</v>
      </c>
      <c r="L23839" t="s">
        <v>140</v>
      </c>
      <c r="M23839" t="s">
        <v>140</v>
      </c>
      <c r="N23839" t="s">
        <v>140</v>
      </c>
      <c r="O23839" t="s">
        <v>140</v>
      </c>
      <c r="P23839" t="s">
        <v>140</v>
      </c>
      <c r="Q23839" t="s">
        <v>140</v>
      </c>
      <c r="R23839" t="s">
        <v>140</v>
      </c>
      <c r="S23839" t="s">
        <v>140</v>
      </c>
    </row>
    <row r="23840" spans="1:19" x14ac:dyDescent="0.35">
      <c r="A23840" t="s">
        <v>21</v>
      </c>
      <c r="B23840" t="s">
        <v>1999</v>
      </c>
      <c r="C23840">
        <v>12</v>
      </c>
      <c r="D23840" t="s">
        <v>974</v>
      </c>
      <c r="E23840" t="s">
        <v>140</v>
      </c>
      <c r="F23840" t="s">
        <v>140</v>
      </c>
      <c r="G23840" t="s">
        <v>973</v>
      </c>
      <c r="H23840" t="s">
        <v>140</v>
      </c>
      <c r="I23840" t="s">
        <v>140</v>
      </c>
      <c r="J23840" t="s">
        <v>140</v>
      </c>
      <c r="K23840" t="s">
        <v>140</v>
      </c>
      <c r="L23840" t="s">
        <v>140</v>
      </c>
      <c r="M23840" t="s">
        <v>973</v>
      </c>
      <c r="N23840" t="s">
        <v>140</v>
      </c>
      <c r="O23840" t="s">
        <v>140</v>
      </c>
      <c r="P23840" t="s">
        <v>140</v>
      </c>
      <c r="Q23840" t="s">
        <v>140</v>
      </c>
      <c r="R23840" t="s">
        <v>140</v>
      </c>
      <c r="S23840" t="s">
        <v>140</v>
      </c>
    </row>
    <row r="23841" spans="1:19" x14ac:dyDescent="0.35">
      <c r="A23841" t="s">
        <v>21</v>
      </c>
      <c r="B23841" t="s">
        <v>2000</v>
      </c>
      <c r="C23841">
        <v>11</v>
      </c>
      <c r="D23841" t="s">
        <v>201</v>
      </c>
      <c r="E23841" t="s">
        <v>140</v>
      </c>
      <c r="F23841" t="s">
        <v>140</v>
      </c>
      <c r="G23841" t="s">
        <v>532</v>
      </c>
      <c r="H23841" t="s">
        <v>140</v>
      </c>
      <c r="I23841" t="s">
        <v>140</v>
      </c>
      <c r="J23841" t="s">
        <v>140</v>
      </c>
      <c r="K23841" t="s">
        <v>140</v>
      </c>
      <c r="L23841" t="s">
        <v>788</v>
      </c>
      <c r="M23841" t="s">
        <v>140</v>
      </c>
      <c r="N23841" t="s">
        <v>140</v>
      </c>
      <c r="O23841" t="s">
        <v>140</v>
      </c>
      <c r="P23841" t="s">
        <v>140</v>
      </c>
      <c r="Q23841" t="s">
        <v>140</v>
      </c>
      <c r="R23841" t="s">
        <v>140</v>
      </c>
      <c r="S23841" t="s">
        <v>140</v>
      </c>
    </row>
    <row r="23842" spans="1:19" x14ac:dyDescent="0.35">
      <c r="A23842" t="s">
        <v>21</v>
      </c>
      <c r="B23842" t="s">
        <v>2001</v>
      </c>
      <c r="C23842">
        <v>10</v>
      </c>
      <c r="D23842" t="s">
        <v>914</v>
      </c>
      <c r="E23842" t="s">
        <v>140</v>
      </c>
      <c r="F23842" t="s">
        <v>1102</v>
      </c>
      <c r="G23842" t="s">
        <v>1102</v>
      </c>
      <c r="H23842" t="s">
        <v>140</v>
      </c>
      <c r="I23842" t="s">
        <v>140</v>
      </c>
      <c r="J23842" t="s">
        <v>140</v>
      </c>
      <c r="K23842" t="s">
        <v>140</v>
      </c>
      <c r="L23842" t="s">
        <v>140</v>
      </c>
      <c r="M23842" t="s">
        <v>140</v>
      </c>
      <c r="N23842" t="s">
        <v>140</v>
      </c>
      <c r="O23842" t="s">
        <v>140</v>
      </c>
      <c r="P23842" t="s">
        <v>140</v>
      </c>
      <c r="Q23842" t="s">
        <v>140</v>
      </c>
      <c r="R23842" t="s">
        <v>140</v>
      </c>
      <c r="S23842" t="s">
        <v>140</v>
      </c>
    </row>
    <row r="23843" spans="1:19" x14ac:dyDescent="0.35">
      <c r="A23843" t="s">
        <v>21</v>
      </c>
      <c r="B23843" t="s">
        <v>2002</v>
      </c>
      <c r="C23843">
        <v>33</v>
      </c>
      <c r="D23843" t="s">
        <v>201</v>
      </c>
      <c r="E23843" t="s">
        <v>140</v>
      </c>
      <c r="F23843" t="s">
        <v>1044</v>
      </c>
      <c r="G23843" t="s">
        <v>532</v>
      </c>
      <c r="H23843" t="s">
        <v>1044</v>
      </c>
      <c r="I23843" t="s">
        <v>140</v>
      </c>
      <c r="J23843" t="s">
        <v>140</v>
      </c>
      <c r="K23843" t="s">
        <v>140</v>
      </c>
      <c r="L23843" t="s">
        <v>140</v>
      </c>
      <c r="M23843" t="s">
        <v>140</v>
      </c>
      <c r="N23843" t="s">
        <v>1060</v>
      </c>
      <c r="O23843" t="s">
        <v>140</v>
      </c>
      <c r="P23843" t="s">
        <v>140</v>
      </c>
      <c r="Q23843" t="s">
        <v>140</v>
      </c>
      <c r="R23843" t="s">
        <v>140</v>
      </c>
      <c r="S23843" t="s">
        <v>140</v>
      </c>
    </row>
    <row r="23844" spans="1:19" x14ac:dyDescent="0.35">
      <c r="A23844" t="s">
        <v>21</v>
      </c>
      <c r="B23844" t="s">
        <v>2003</v>
      </c>
      <c r="C23844">
        <v>12</v>
      </c>
      <c r="D23844" t="s">
        <v>687</v>
      </c>
      <c r="E23844" t="s">
        <v>140</v>
      </c>
      <c r="F23844" t="s">
        <v>973</v>
      </c>
      <c r="G23844" t="s">
        <v>614</v>
      </c>
      <c r="H23844" t="s">
        <v>614</v>
      </c>
      <c r="I23844" t="s">
        <v>140</v>
      </c>
      <c r="J23844" t="s">
        <v>140</v>
      </c>
      <c r="K23844" t="s">
        <v>140</v>
      </c>
      <c r="L23844" t="s">
        <v>140</v>
      </c>
      <c r="M23844" t="s">
        <v>140</v>
      </c>
      <c r="N23844" t="s">
        <v>973</v>
      </c>
      <c r="O23844" t="s">
        <v>140</v>
      </c>
      <c r="P23844" t="s">
        <v>140</v>
      </c>
      <c r="Q23844" t="s">
        <v>140</v>
      </c>
      <c r="R23844" t="s">
        <v>140</v>
      </c>
      <c r="S23844" t="s">
        <v>140</v>
      </c>
    </row>
    <row r="23845" spans="1:19" x14ac:dyDescent="0.35">
      <c r="A23845" t="s">
        <v>21</v>
      </c>
      <c r="B23845" t="s">
        <v>2004</v>
      </c>
      <c r="C23845">
        <v>6</v>
      </c>
      <c r="D23845" t="s">
        <v>610</v>
      </c>
      <c r="E23845" t="s">
        <v>140</v>
      </c>
      <c r="F23845" t="s">
        <v>614</v>
      </c>
      <c r="G23845" t="s">
        <v>140</v>
      </c>
      <c r="H23845" t="s">
        <v>140</v>
      </c>
      <c r="I23845" t="s">
        <v>140</v>
      </c>
      <c r="J23845" t="s">
        <v>140</v>
      </c>
      <c r="K23845" t="s">
        <v>140</v>
      </c>
      <c r="L23845" t="s">
        <v>140</v>
      </c>
      <c r="M23845" t="s">
        <v>140</v>
      </c>
      <c r="N23845" t="s">
        <v>614</v>
      </c>
      <c r="O23845" t="s">
        <v>140</v>
      </c>
      <c r="P23845" t="s">
        <v>140</v>
      </c>
      <c r="Q23845" t="s">
        <v>614</v>
      </c>
      <c r="R23845" t="s">
        <v>614</v>
      </c>
      <c r="S23845" t="s">
        <v>140</v>
      </c>
    </row>
    <row r="23846" spans="1:19" x14ac:dyDescent="0.35">
      <c r="A23846" t="s">
        <v>21</v>
      </c>
      <c r="B23846" t="s">
        <v>339</v>
      </c>
      <c r="C23846">
        <v>4</v>
      </c>
      <c r="D23846" t="s">
        <v>468</v>
      </c>
      <c r="E23846" t="s">
        <v>140</v>
      </c>
      <c r="F23846" t="s">
        <v>140</v>
      </c>
      <c r="G23846" t="s">
        <v>140</v>
      </c>
      <c r="H23846" t="s">
        <v>140</v>
      </c>
      <c r="I23846" t="s">
        <v>140</v>
      </c>
      <c r="J23846" t="s">
        <v>140</v>
      </c>
      <c r="K23846" t="s">
        <v>140</v>
      </c>
      <c r="L23846" t="s">
        <v>140</v>
      </c>
      <c r="M23846" t="s">
        <v>140</v>
      </c>
      <c r="N23846" t="s">
        <v>467</v>
      </c>
      <c r="O23846" t="s">
        <v>140</v>
      </c>
      <c r="P23846" t="s">
        <v>140</v>
      </c>
      <c r="Q23846" t="s">
        <v>140</v>
      </c>
      <c r="R23846" t="s">
        <v>140</v>
      </c>
      <c r="S23846" t="s">
        <v>140</v>
      </c>
    </row>
    <row r="23847" spans="1:19" x14ac:dyDescent="0.35">
      <c r="A23847" t="s">
        <v>22</v>
      </c>
      <c r="B23847" t="s">
        <v>1216</v>
      </c>
      <c r="C23847">
        <v>9</v>
      </c>
      <c r="D23847" t="s">
        <v>520</v>
      </c>
      <c r="E23847" t="s">
        <v>983</v>
      </c>
      <c r="F23847" t="s">
        <v>140</v>
      </c>
      <c r="G23847" t="s">
        <v>140</v>
      </c>
      <c r="H23847" t="s">
        <v>103</v>
      </c>
      <c r="I23847" t="s">
        <v>140</v>
      </c>
      <c r="J23847" t="s">
        <v>140</v>
      </c>
      <c r="K23847" t="s">
        <v>140</v>
      </c>
      <c r="L23847" t="s">
        <v>140</v>
      </c>
      <c r="M23847" t="s">
        <v>140</v>
      </c>
      <c r="N23847" t="s">
        <v>140</v>
      </c>
      <c r="O23847" t="s">
        <v>140</v>
      </c>
      <c r="P23847" t="s">
        <v>140</v>
      </c>
      <c r="Q23847" t="s">
        <v>140</v>
      </c>
      <c r="R23847" t="s">
        <v>140</v>
      </c>
      <c r="S23847" t="s">
        <v>140</v>
      </c>
    </row>
    <row r="23848" spans="1:19" x14ac:dyDescent="0.35">
      <c r="A23848" t="s">
        <v>22</v>
      </c>
      <c r="B23848" t="s">
        <v>1993</v>
      </c>
      <c r="C23848">
        <v>9</v>
      </c>
      <c r="D23848" t="s">
        <v>177</v>
      </c>
      <c r="E23848" t="s">
        <v>140</v>
      </c>
      <c r="F23848" t="s">
        <v>140</v>
      </c>
      <c r="G23848" t="s">
        <v>140</v>
      </c>
      <c r="H23848" t="s">
        <v>140</v>
      </c>
      <c r="I23848" t="s">
        <v>140</v>
      </c>
      <c r="J23848" t="s">
        <v>140</v>
      </c>
      <c r="K23848" t="s">
        <v>140</v>
      </c>
      <c r="L23848" t="s">
        <v>140</v>
      </c>
      <c r="M23848" t="s">
        <v>140</v>
      </c>
      <c r="N23848" t="s">
        <v>140</v>
      </c>
      <c r="O23848" t="s">
        <v>140</v>
      </c>
      <c r="P23848" t="s">
        <v>140</v>
      </c>
      <c r="Q23848" t="s">
        <v>140</v>
      </c>
      <c r="R23848" t="s">
        <v>140</v>
      </c>
      <c r="S23848" t="s">
        <v>140</v>
      </c>
    </row>
    <row r="23849" spans="1:19" x14ac:dyDescent="0.35">
      <c r="A23849" t="s">
        <v>22</v>
      </c>
      <c r="B23849" t="s">
        <v>1994</v>
      </c>
      <c r="C23849">
        <v>8</v>
      </c>
      <c r="D23849" t="s">
        <v>647</v>
      </c>
      <c r="E23849" t="s">
        <v>801</v>
      </c>
      <c r="F23849" t="s">
        <v>140</v>
      </c>
      <c r="G23849" t="s">
        <v>140</v>
      </c>
      <c r="H23849" t="s">
        <v>140</v>
      </c>
      <c r="I23849" t="s">
        <v>140</v>
      </c>
      <c r="J23849" t="s">
        <v>140</v>
      </c>
      <c r="K23849" t="s">
        <v>140</v>
      </c>
      <c r="L23849" t="s">
        <v>140</v>
      </c>
      <c r="M23849" t="s">
        <v>140</v>
      </c>
      <c r="N23849" t="s">
        <v>140</v>
      </c>
      <c r="O23849" t="s">
        <v>109</v>
      </c>
      <c r="P23849" t="s">
        <v>140</v>
      </c>
      <c r="Q23849" t="s">
        <v>140</v>
      </c>
      <c r="R23849" t="s">
        <v>140</v>
      </c>
      <c r="S23849" t="s">
        <v>140</v>
      </c>
    </row>
    <row r="23850" spans="1:19" x14ac:dyDescent="0.35">
      <c r="A23850" t="s">
        <v>22</v>
      </c>
      <c r="B23850" t="s">
        <v>1995</v>
      </c>
      <c r="C23850">
        <v>3</v>
      </c>
      <c r="D23850" t="s">
        <v>177</v>
      </c>
      <c r="E23850" t="s">
        <v>140</v>
      </c>
      <c r="F23850" t="s">
        <v>140</v>
      </c>
      <c r="G23850" t="s">
        <v>140</v>
      </c>
      <c r="H23850" t="s">
        <v>140</v>
      </c>
      <c r="I23850" t="s">
        <v>140</v>
      </c>
      <c r="J23850" t="s">
        <v>140</v>
      </c>
      <c r="K23850" t="s">
        <v>140</v>
      </c>
      <c r="L23850" t="s">
        <v>140</v>
      </c>
      <c r="M23850" t="s">
        <v>140</v>
      </c>
      <c r="N23850" t="s">
        <v>140</v>
      </c>
      <c r="O23850" t="s">
        <v>140</v>
      </c>
      <c r="P23850" t="s">
        <v>140</v>
      </c>
      <c r="Q23850" t="s">
        <v>140</v>
      </c>
      <c r="R23850" t="s">
        <v>140</v>
      </c>
      <c r="S23850" t="s">
        <v>140</v>
      </c>
    </row>
    <row r="23851" spans="1:19" x14ac:dyDescent="0.35">
      <c r="A23851" t="s">
        <v>22</v>
      </c>
      <c r="B23851" t="s">
        <v>1996</v>
      </c>
      <c r="C23851">
        <v>44</v>
      </c>
      <c r="D23851" t="s">
        <v>976</v>
      </c>
      <c r="E23851" t="s">
        <v>345</v>
      </c>
      <c r="F23851" t="s">
        <v>1098</v>
      </c>
      <c r="G23851" t="s">
        <v>1011</v>
      </c>
      <c r="H23851" t="s">
        <v>1004</v>
      </c>
      <c r="I23851" t="s">
        <v>1011</v>
      </c>
      <c r="J23851" t="s">
        <v>140</v>
      </c>
      <c r="K23851" t="s">
        <v>140</v>
      </c>
      <c r="L23851" t="s">
        <v>140</v>
      </c>
      <c r="M23851" t="s">
        <v>140</v>
      </c>
      <c r="N23851" t="s">
        <v>1070</v>
      </c>
      <c r="O23851" t="s">
        <v>87</v>
      </c>
      <c r="P23851" t="s">
        <v>1063</v>
      </c>
      <c r="Q23851" t="s">
        <v>140</v>
      </c>
      <c r="R23851" t="s">
        <v>140</v>
      </c>
      <c r="S23851" t="s">
        <v>140</v>
      </c>
    </row>
    <row r="23852" spans="1:19" x14ac:dyDescent="0.35">
      <c r="A23852" t="s">
        <v>22</v>
      </c>
      <c r="B23852" t="s">
        <v>1997</v>
      </c>
      <c r="C23852">
        <v>24</v>
      </c>
      <c r="D23852" t="s">
        <v>70</v>
      </c>
      <c r="E23852" t="s">
        <v>140</v>
      </c>
      <c r="F23852" t="s">
        <v>1064</v>
      </c>
      <c r="G23852" t="s">
        <v>93</v>
      </c>
      <c r="H23852" t="s">
        <v>147</v>
      </c>
      <c r="I23852" t="s">
        <v>140</v>
      </c>
      <c r="J23852" t="s">
        <v>140</v>
      </c>
      <c r="K23852" t="s">
        <v>140</v>
      </c>
      <c r="L23852" t="s">
        <v>140</v>
      </c>
      <c r="M23852" t="s">
        <v>140</v>
      </c>
      <c r="N23852" t="s">
        <v>950</v>
      </c>
      <c r="O23852" t="s">
        <v>140</v>
      </c>
      <c r="P23852" t="s">
        <v>1011</v>
      </c>
      <c r="Q23852" t="s">
        <v>140</v>
      </c>
      <c r="R23852" t="s">
        <v>1064</v>
      </c>
      <c r="S23852" t="s">
        <v>140</v>
      </c>
    </row>
    <row r="23853" spans="1:19" x14ac:dyDescent="0.35">
      <c r="A23853" t="s">
        <v>22</v>
      </c>
      <c r="B23853" t="s">
        <v>1998</v>
      </c>
      <c r="C23853">
        <v>29</v>
      </c>
      <c r="D23853" t="s">
        <v>413</v>
      </c>
      <c r="E23853" t="s">
        <v>1045</v>
      </c>
      <c r="F23853" t="s">
        <v>140</v>
      </c>
      <c r="G23853" t="s">
        <v>140</v>
      </c>
      <c r="H23853" t="s">
        <v>788</v>
      </c>
      <c r="I23853" t="s">
        <v>939</v>
      </c>
      <c r="J23853" t="s">
        <v>140</v>
      </c>
      <c r="K23853" t="s">
        <v>1051</v>
      </c>
      <c r="L23853" t="s">
        <v>140</v>
      </c>
      <c r="M23853" t="s">
        <v>140</v>
      </c>
      <c r="N23853" t="s">
        <v>1060</v>
      </c>
      <c r="O23853" t="s">
        <v>1017</v>
      </c>
      <c r="P23853" t="s">
        <v>1017</v>
      </c>
      <c r="Q23853" t="s">
        <v>140</v>
      </c>
      <c r="R23853" t="s">
        <v>140</v>
      </c>
      <c r="S23853" t="s">
        <v>140</v>
      </c>
    </row>
    <row r="23854" spans="1:19" x14ac:dyDescent="0.35">
      <c r="A23854" t="s">
        <v>22</v>
      </c>
      <c r="B23854" t="s">
        <v>1218</v>
      </c>
      <c r="C23854">
        <v>10</v>
      </c>
      <c r="D23854" t="s">
        <v>347</v>
      </c>
      <c r="E23854" t="s">
        <v>668</v>
      </c>
      <c r="F23854" t="s">
        <v>140</v>
      </c>
      <c r="G23854" t="s">
        <v>140</v>
      </c>
      <c r="H23854" t="s">
        <v>983</v>
      </c>
      <c r="I23854" t="s">
        <v>140</v>
      </c>
      <c r="J23854" t="s">
        <v>983</v>
      </c>
      <c r="K23854" t="s">
        <v>140</v>
      </c>
      <c r="L23854" t="s">
        <v>140</v>
      </c>
      <c r="M23854" t="s">
        <v>140</v>
      </c>
      <c r="N23854" t="s">
        <v>140</v>
      </c>
      <c r="O23854" t="s">
        <v>140</v>
      </c>
      <c r="P23854" t="s">
        <v>140</v>
      </c>
      <c r="Q23854" t="s">
        <v>140</v>
      </c>
      <c r="R23854" t="s">
        <v>140</v>
      </c>
      <c r="S23854" t="s">
        <v>140</v>
      </c>
    </row>
    <row r="23855" spans="1:19" x14ac:dyDescent="0.35">
      <c r="A23855" t="s">
        <v>22</v>
      </c>
      <c r="B23855" t="s">
        <v>1999</v>
      </c>
      <c r="C23855">
        <v>13</v>
      </c>
      <c r="D23855" t="s">
        <v>96</v>
      </c>
      <c r="E23855" t="s">
        <v>95</v>
      </c>
      <c r="F23855" t="s">
        <v>140</v>
      </c>
      <c r="G23855" t="s">
        <v>140</v>
      </c>
      <c r="H23855" t="s">
        <v>140</v>
      </c>
      <c r="I23855" t="s">
        <v>140</v>
      </c>
      <c r="J23855" t="s">
        <v>140</v>
      </c>
      <c r="K23855" t="s">
        <v>140</v>
      </c>
      <c r="L23855" t="s">
        <v>140</v>
      </c>
      <c r="M23855" t="s">
        <v>140</v>
      </c>
      <c r="N23855" t="s">
        <v>140</v>
      </c>
      <c r="O23855" t="s">
        <v>140</v>
      </c>
      <c r="P23855" t="s">
        <v>140</v>
      </c>
      <c r="Q23855" t="s">
        <v>140</v>
      </c>
      <c r="R23855" t="s">
        <v>140</v>
      </c>
      <c r="S23855" t="s">
        <v>140</v>
      </c>
    </row>
    <row r="23856" spans="1:19" x14ac:dyDescent="0.35">
      <c r="A23856" t="s">
        <v>22</v>
      </c>
      <c r="B23856" t="s">
        <v>2000</v>
      </c>
      <c r="C23856">
        <v>7</v>
      </c>
      <c r="D23856" t="s">
        <v>177</v>
      </c>
      <c r="E23856" t="s">
        <v>140</v>
      </c>
      <c r="F23856" t="s">
        <v>140</v>
      </c>
      <c r="G23856" t="s">
        <v>140</v>
      </c>
      <c r="H23856" t="s">
        <v>140</v>
      </c>
      <c r="I23856" t="s">
        <v>140</v>
      </c>
      <c r="J23856" t="s">
        <v>140</v>
      </c>
      <c r="K23856" t="s">
        <v>140</v>
      </c>
      <c r="L23856" t="s">
        <v>140</v>
      </c>
      <c r="M23856" t="s">
        <v>140</v>
      </c>
      <c r="N23856" t="s">
        <v>140</v>
      </c>
      <c r="O23856" t="s">
        <v>140</v>
      </c>
      <c r="P23856" t="s">
        <v>140</v>
      </c>
      <c r="Q23856" t="s">
        <v>140</v>
      </c>
      <c r="R23856" t="s">
        <v>140</v>
      </c>
      <c r="S23856" t="s">
        <v>140</v>
      </c>
    </row>
    <row r="23857" spans="1:19" x14ac:dyDescent="0.35">
      <c r="A23857" t="s">
        <v>22</v>
      </c>
      <c r="B23857" t="s">
        <v>2001</v>
      </c>
      <c r="C23857">
        <v>5</v>
      </c>
      <c r="D23857" t="s">
        <v>430</v>
      </c>
      <c r="E23857" t="s">
        <v>140</v>
      </c>
      <c r="F23857" t="s">
        <v>140</v>
      </c>
      <c r="G23857" t="s">
        <v>431</v>
      </c>
      <c r="H23857" t="s">
        <v>140</v>
      </c>
      <c r="I23857" t="s">
        <v>140</v>
      </c>
      <c r="J23857" t="s">
        <v>140</v>
      </c>
      <c r="K23857" t="s">
        <v>140</v>
      </c>
      <c r="L23857" t="s">
        <v>140</v>
      </c>
      <c r="M23857" t="s">
        <v>140</v>
      </c>
      <c r="N23857" t="s">
        <v>140</v>
      </c>
      <c r="O23857" t="s">
        <v>140</v>
      </c>
      <c r="P23857" t="s">
        <v>140</v>
      </c>
      <c r="Q23857" t="s">
        <v>140</v>
      </c>
      <c r="R23857" t="s">
        <v>140</v>
      </c>
      <c r="S23857" t="s">
        <v>140</v>
      </c>
    </row>
    <row r="23858" spans="1:19" x14ac:dyDescent="0.35">
      <c r="A23858" t="s">
        <v>22</v>
      </c>
      <c r="B23858" t="s">
        <v>2002</v>
      </c>
      <c r="C23858">
        <v>30</v>
      </c>
      <c r="D23858" t="s">
        <v>873</v>
      </c>
      <c r="E23858" t="s">
        <v>1066</v>
      </c>
      <c r="F23858" t="s">
        <v>1011</v>
      </c>
      <c r="G23858" t="s">
        <v>109</v>
      </c>
      <c r="H23858" t="s">
        <v>952</v>
      </c>
      <c r="I23858" t="s">
        <v>664</v>
      </c>
      <c r="J23858" t="s">
        <v>140</v>
      </c>
      <c r="K23858" t="s">
        <v>1046</v>
      </c>
      <c r="L23858" t="s">
        <v>1043</v>
      </c>
      <c r="M23858" t="s">
        <v>140</v>
      </c>
      <c r="N23858" t="s">
        <v>1043</v>
      </c>
      <c r="O23858" t="s">
        <v>1011</v>
      </c>
      <c r="P23858" t="s">
        <v>140</v>
      </c>
      <c r="Q23858" t="s">
        <v>140</v>
      </c>
      <c r="R23858" t="s">
        <v>140</v>
      </c>
      <c r="S23858" t="s">
        <v>140</v>
      </c>
    </row>
    <row r="23859" spans="1:19" x14ac:dyDescent="0.35">
      <c r="A23859" t="s">
        <v>22</v>
      </c>
      <c r="B23859" t="s">
        <v>2003</v>
      </c>
      <c r="C23859">
        <v>23</v>
      </c>
      <c r="D23859" t="s">
        <v>872</v>
      </c>
      <c r="E23859" t="s">
        <v>140</v>
      </c>
      <c r="F23859" t="s">
        <v>1154</v>
      </c>
      <c r="G23859" t="s">
        <v>1004</v>
      </c>
      <c r="H23859" t="s">
        <v>1098</v>
      </c>
      <c r="I23859" t="s">
        <v>140</v>
      </c>
      <c r="J23859" t="s">
        <v>140</v>
      </c>
      <c r="K23859" t="s">
        <v>140</v>
      </c>
      <c r="L23859" t="s">
        <v>140</v>
      </c>
      <c r="M23859" t="s">
        <v>140</v>
      </c>
      <c r="N23859" t="s">
        <v>140</v>
      </c>
      <c r="O23859" t="s">
        <v>1098</v>
      </c>
      <c r="P23859" t="s">
        <v>140</v>
      </c>
      <c r="Q23859" t="s">
        <v>1098</v>
      </c>
      <c r="R23859" t="s">
        <v>140</v>
      </c>
      <c r="S23859" t="s">
        <v>140</v>
      </c>
    </row>
    <row r="23860" spans="1:19" x14ac:dyDescent="0.35">
      <c r="A23860" t="s">
        <v>22</v>
      </c>
      <c r="B23860" t="s">
        <v>2004</v>
      </c>
      <c r="C23860">
        <v>16</v>
      </c>
      <c r="D23860" t="s">
        <v>941</v>
      </c>
      <c r="E23860" t="s">
        <v>140</v>
      </c>
      <c r="F23860" t="s">
        <v>89</v>
      </c>
      <c r="G23860" t="s">
        <v>140</v>
      </c>
      <c r="H23860" t="s">
        <v>929</v>
      </c>
      <c r="I23860" t="s">
        <v>140</v>
      </c>
      <c r="J23860" t="s">
        <v>140</v>
      </c>
      <c r="K23860" t="s">
        <v>140</v>
      </c>
      <c r="L23860" t="s">
        <v>140</v>
      </c>
      <c r="M23860" t="s">
        <v>140</v>
      </c>
      <c r="N23860" t="s">
        <v>140</v>
      </c>
      <c r="O23860" t="s">
        <v>140</v>
      </c>
      <c r="P23860" t="s">
        <v>140</v>
      </c>
      <c r="Q23860" t="s">
        <v>140</v>
      </c>
      <c r="R23860" t="s">
        <v>140</v>
      </c>
      <c r="S23860" t="s">
        <v>140</v>
      </c>
    </row>
    <row r="23861" spans="1:19" x14ac:dyDescent="0.35">
      <c r="A23861" t="s">
        <v>22</v>
      </c>
      <c r="B23861" t="s">
        <v>339</v>
      </c>
      <c r="C23861">
        <v>3</v>
      </c>
      <c r="D23861" t="s">
        <v>352</v>
      </c>
      <c r="E23861" t="s">
        <v>140</v>
      </c>
      <c r="F23861" t="s">
        <v>140</v>
      </c>
      <c r="G23861" t="s">
        <v>140</v>
      </c>
      <c r="H23861" t="s">
        <v>140</v>
      </c>
      <c r="I23861" t="s">
        <v>140</v>
      </c>
      <c r="J23861" t="s">
        <v>140</v>
      </c>
      <c r="K23861" t="s">
        <v>140</v>
      </c>
      <c r="L23861" t="s">
        <v>140</v>
      </c>
      <c r="M23861" t="s">
        <v>140</v>
      </c>
      <c r="N23861" t="s">
        <v>140</v>
      </c>
      <c r="O23861" t="s">
        <v>140</v>
      </c>
      <c r="P23861" t="s">
        <v>140</v>
      </c>
      <c r="Q23861" t="s">
        <v>140</v>
      </c>
      <c r="R23861" t="s">
        <v>353</v>
      </c>
      <c r="S23861" t="s">
        <v>140</v>
      </c>
    </row>
    <row r="23862" spans="1:19" x14ac:dyDescent="0.35">
      <c r="A23862" t="s">
        <v>23</v>
      </c>
      <c r="B23862" t="s">
        <v>1216</v>
      </c>
      <c r="C23862">
        <v>7</v>
      </c>
      <c r="D23862" t="s">
        <v>198</v>
      </c>
      <c r="E23862" t="s">
        <v>199</v>
      </c>
      <c r="F23862" t="s">
        <v>140</v>
      </c>
      <c r="G23862" t="s">
        <v>140</v>
      </c>
      <c r="H23862" t="s">
        <v>140</v>
      </c>
      <c r="I23862" t="s">
        <v>199</v>
      </c>
      <c r="J23862" t="s">
        <v>140</v>
      </c>
      <c r="K23862" t="s">
        <v>140</v>
      </c>
      <c r="L23862" t="s">
        <v>140</v>
      </c>
      <c r="M23862" t="s">
        <v>1095</v>
      </c>
      <c r="N23862" t="s">
        <v>1095</v>
      </c>
      <c r="O23862" t="s">
        <v>140</v>
      </c>
      <c r="P23862" t="s">
        <v>140</v>
      </c>
      <c r="Q23862" t="s">
        <v>140</v>
      </c>
      <c r="R23862" t="s">
        <v>140</v>
      </c>
      <c r="S23862" t="s">
        <v>140</v>
      </c>
    </row>
    <row r="23863" spans="1:19" x14ac:dyDescent="0.35">
      <c r="A23863" t="s">
        <v>23</v>
      </c>
      <c r="B23863" t="s">
        <v>1993</v>
      </c>
      <c r="C23863">
        <v>6</v>
      </c>
      <c r="D23863" t="s">
        <v>1024</v>
      </c>
      <c r="E23863" t="s">
        <v>977</v>
      </c>
      <c r="F23863" t="s">
        <v>140</v>
      </c>
      <c r="G23863" t="s">
        <v>140</v>
      </c>
      <c r="H23863" t="s">
        <v>140</v>
      </c>
      <c r="I23863" t="s">
        <v>140</v>
      </c>
      <c r="J23863" t="s">
        <v>140</v>
      </c>
      <c r="K23863" t="s">
        <v>140</v>
      </c>
      <c r="L23863" t="s">
        <v>140</v>
      </c>
      <c r="M23863" t="s">
        <v>140</v>
      </c>
      <c r="N23863" t="s">
        <v>140</v>
      </c>
      <c r="O23863" t="s">
        <v>140</v>
      </c>
      <c r="P23863" t="s">
        <v>140</v>
      </c>
      <c r="Q23863" t="s">
        <v>140</v>
      </c>
      <c r="R23863" t="s">
        <v>140</v>
      </c>
      <c r="S23863" t="s">
        <v>140</v>
      </c>
    </row>
    <row r="23864" spans="1:19" x14ac:dyDescent="0.35">
      <c r="A23864" t="s">
        <v>23</v>
      </c>
      <c r="B23864" t="s">
        <v>1994</v>
      </c>
      <c r="C23864">
        <v>4</v>
      </c>
      <c r="D23864" t="s">
        <v>74</v>
      </c>
      <c r="E23864" t="s">
        <v>140</v>
      </c>
      <c r="F23864" t="s">
        <v>140</v>
      </c>
      <c r="G23864" t="s">
        <v>75</v>
      </c>
      <c r="H23864" t="s">
        <v>140</v>
      </c>
      <c r="I23864" t="s">
        <v>140</v>
      </c>
      <c r="J23864" t="s">
        <v>140</v>
      </c>
      <c r="K23864" t="s">
        <v>140</v>
      </c>
      <c r="L23864" t="s">
        <v>140</v>
      </c>
      <c r="M23864" t="s">
        <v>140</v>
      </c>
      <c r="N23864" t="s">
        <v>140</v>
      </c>
      <c r="O23864" t="s">
        <v>140</v>
      </c>
      <c r="P23864" t="s">
        <v>140</v>
      </c>
      <c r="Q23864" t="s">
        <v>140</v>
      </c>
      <c r="R23864" t="s">
        <v>140</v>
      </c>
      <c r="S23864" t="s">
        <v>140</v>
      </c>
    </row>
    <row r="23865" spans="1:19" x14ac:dyDescent="0.35">
      <c r="A23865" t="s">
        <v>23</v>
      </c>
      <c r="B23865" t="s">
        <v>1995</v>
      </c>
      <c r="C23865">
        <v>4</v>
      </c>
      <c r="D23865" t="s">
        <v>177</v>
      </c>
      <c r="E23865" t="s">
        <v>140</v>
      </c>
      <c r="F23865" t="s">
        <v>140</v>
      </c>
      <c r="G23865" t="s">
        <v>140</v>
      </c>
      <c r="H23865" t="s">
        <v>140</v>
      </c>
      <c r="I23865" t="s">
        <v>140</v>
      </c>
      <c r="J23865" t="s">
        <v>140</v>
      </c>
      <c r="K23865" t="s">
        <v>140</v>
      </c>
      <c r="L23865" t="s">
        <v>140</v>
      </c>
      <c r="M23865" t="s">
        <v>140</v>
      </c>
      <c r="N23865" t="s">
        <v>140</v>
      </c>
      <c r="O23865" t="s">
        <v>140</v>
      </c>
      <c r="P23865" t="s">
        <v>140</v>
      </c>
      <c r="Q23865" t="s">
        <v>140</v>
      </c>
      <c r="R23865" t="s">
        <v>140</v>
      </c>
      <c r="S23865" t="s">
        <v>140</v>
      </c>
    </row>
    <row r="23866" spans="1:19" x14ac:dyDescent="0.35">
      <c r="A23866" t="s">
        <v>23</v>
      </c>
      <c r="B23866" t="s">
        <v>1996</v>
      </c>
      <c r="C23866">
        <v>36</v>
      </c>
      <c r="D23866" t="s">
        <v>905</v>
      </c>
      <c r="E23866" t="s">
        <v>1011</v>
      </c>
      <c r="F23866" t="s">
        <v>140</v>
      </c>
      <c r="G23866" t="s">
        <v>125</v>
      </c>
      <c r="H23866" t="s">
        <v>942</v>
      </c>
      <c r="I23866" t="s">
        <v>140</v>
      </c>
      <c r="J23866" t="s">
        <v>140</v>
      </c>
      <c r="K23866" t="s">
        <v>140</v>
      </c>
      <c r="L23866" t="s">
        <v>971</v>
      </c>
      <c r="M23866" t="s">
        <v>971</v>
      </c>
      <c r="N23866" t="s">
        <v>140</v>
      </c>
      <c r="O23866" t="s">
        <v>140</v>
      </c>
      <c r="P23866" t="s">
        <v>140</v>
      </c>
      <c r="Q23866" t="s">
        <v>140</v>
      </c>
      <c r="R23866" t="s">
        <v>1073</v>
      </c>
      <c r="S23866" t="s">
        <v>140</v>
      </c>
    </row>
    <row r="23867" spans="1:19" x14ac:dyDescent="0.35">
      <c r="A23867" t="s">
        <v>23</v>
      </c>
      <c r="B23867" t="s">
        <v>1997</v>
      </c>
      <c r="C23867">
        <v>44</v>
      </c>
      <c r="D23867" t="s">
        <v>464</v>
      </c>
      <c r="E23867" t="s">
        <v>950</v>
      </c>
      <c r="F23867" t="s">
        <v>929</v>
      </c>
      <c r="G23867" t="s">
        <v>903</v>
      </c>
      <c r="H23867" t="s">
        <v>824</v>
      </c>
      <c r="I23867" t="s">
        <v>1058</v>
      </c>
      <c r="J23867" t="s">
        <v>140</v>
      </c>
      <c r="K23867" t="s">
        <v>140</v>
      </c>
      <c r="L23867" t="s">
        <v>1051</v>
      </c>
      <c r="M23867" t="s">
        <v>775</v>
      </c>
      <c r="N23867" t="s">
        <v>903</v>
      </c>
      <c r="O23867" t="s">
        <v>950</v>
      </c>
      <c r="P23867" t="s">
        <v>1050</v>
      </c>
      <c r="Q23867" t="s">
        <v>950</v>
      </c>
      <c r="R23867" t="s">
        <v>1011</v>
      </c>
      <c r="S23867" t="s">
        <v>140</v>
      </c>
    </row>
    <row r="23868" spans="1:19" x14ac:dyDescent="0.35">
      <c r="A23868" t="s">
        <v>23</v>
      </c>
      <c r="B23868" t="s">
        <v>1998</v>
      </c>
      <c r="C23868">
        <v>31</v>
      </c>
      <c r="D23868" t="s">
        <v>931</v>
      </c>
      <c r="E23868" t="s">
        <v>140</v>
      </c>
      <c r="F23868" t="s">
        <v>869</v>
      </c>
      <c r="G23868" t="s">
        <v>140</v>
      </c>
      <c r="H23868" t="s">
        <v>119</v>
      </c>
      <c r="I23868" t="s">
        <v>1067</v>
      </c>
      <c r="J23868" t="s">
        <v>140</v>
      </c>
      <c r="K23868" t="s">
        <v>140</v>
      </c>
      <c r="L23868" t="s">
        <v>140</v>
      </c>
      <c r="M23868" t="s">
        <v>140</v>
      </c>
      <c r="N23868" t="s">
        <v>140</v>
      </c>
      <c r="O23868" t="s">
        <v>140</v>
      </c>
      <c r="P23868" t="s">
        <v>140</v>
      </c>
      <c r="Q23868" t="s">
        <v>140</v>
      </c>
      <c r="R23868" t="s">
        <v>140</v>
      </c>
      <c r="S23868" t="s">
        <v>140</v>
      </c>
    </row>
    <row r="23869" spans="1:19" x14ac:dyDescent="0.35">
      <c r="A23869" t="s">
        <v>23</v>
      </c>
      <c r="B23869" t="s">
        <v>1218</v>
      </c>
      <c r="C23869">
        <v>5</v>
      </c>
      <c r="D23869" t="s">
        <v>934</v>
      </c>
      <c r="E23869" t="s">
        <v>935</v>
      </c>
      <c r="F23869" t="s">
        <v>140</v>
      </c>
      <c r="G23869" t="s">
        <v>140</v>
      </c>
      <c r="H23869" t="s">
        <v>140</v>
      </c>
      <c r="I23869" t="s">
        <v>140</v>
      </c>
      <c r="J23869" t="s">
        <v>140</v>
      </c>
      <c r="K23869" t="s">
        <v>140</v>
      </c>
      <c r="L23869" t="s">
        <v>140</v>
      </c>
      <c r="M23869" t="s">
        <v>140</v>
      </c>
      <c r="N23869" t="s">
        <v>140</v>
      </c>
      <c r="O23869" t="s">
        <v>140</v>
      </c>
      <c r="P23869" t="s">
        <v>140</v>
      </c>
      <c r="Q23869" t="s">
        <v>140</v>
      </c>
      <c r="R23869" t="s">
        <v>140</v>
      </c>
      <c r="S23869" t="s">
        <v>140</v>
      </c>
    </row>
    <row r="23870" spans="1:19" x14ac:dyDescent="0.35">
      <c r="A23870" t="s">
        <v>23</v>
      </c>
      <c r="B23870" t="s">
        <v>1999</v>
      </c>
      <c r="C23870">
        <v>3</v>
      </c>
      <c r="D23870" t="s">
        <v>605</v>
      </c>
      <c r="E23870" t="s">
        <v>140</v>
      </c>
      <c r="F23870" t="s">
        <v>140</v>
      </c>
      <c r="G23870" t="s">
        <v>140</v>
      </c>
      <c r="H23870" t="s">
        <v>140</v>
      </c>
      <c r="I23870" t="s">
        <v>140</v>
      </c>
      <c r="J23870" t="s">
        <v>140</v>
      </c>
      <c r="K23870" t="s">
        <v>140</v>
      </c>
      <c r="L23870" t="s">
        <v>140</v>
      </c>
      <c r="M23870" t="s">
        <v>140</v>
      </c>
      <c r="N23870" t="s">
        <v>604</v>
      </c>
      <c r="O23870" t="s">
        <v>140</v>
      </c>
      <c r="P23870" t="s">
        <v>140</v>
      </c>
      <c r="Q23870" t="s">
        <v>140</v>
      </c>
      <c r="R23870" t="s">
        <v>140</v>
      </c>
      <c r="S23870" t="s">
        <v>140</v>
      </c>
    </row>
    <row r="23871" spans="1:19" x14ac:dyDescent="0.35">
      <c r="A23871" t="s">
        <v>23</v>
      </c>
      <c r="B23871" t="s">
        <v>2000</v>
      </c>
      <c r="C23871">
        <v>1</v>
      </c>
      <c r="D23871" t="s">
        <v>177</v>
      </c>
      <c r="E23871" t="s">
        <v>140</v>
      </c>
      <c r="F23871" t="s">
        <v>140</v>
      </c>
      <c r="G23871" t="s">
        <v>140</v>
      </c>
      <c r="H23871" t="s">
        <v>140</v>
      </c>
      <c r="I23871" t="s">
        <v>140</v>
      </c>
      <c r="J23871" t="s">
        <v>140</v>
      </c>
      <c r="K23871" t="s">
        <v>140</v>
      </c>
      <c r="L23871" t="s">
        <v>140</v>
      </c>
      <c r="M23871" t="s">
        <v>140</v>
      </c>
      <c r="N23871" t="s">
        <v>140</v>
      </c>
      <c r="O23871" t="s">
        <v>140</v>
      </c>
      <c r="P23871" t="s">
        <v>140</v>
      </c>
      <c r="Q23871" t="s">
        <v>140</v>
      </c>
      <c r="R23871" t="s">
        <v>140</v>
      </c>
      <c r="S23871" t="s">
        <v>140</v>
      </c>
    </row>
    <row r="23872" spans="1:19" x14ac:dyDescent="0.35">
      <c r="A23872" t="s">
        <v>23</v>
      </c>
      <c r="B23872" t="s">
        <v>2001</v>
      </c>
      <c r="C23872">
        <v>4</v>
      </c>
      <c r="D23872" t="s">
        <v>177</v>
      </c>
      <c r="E23872" t="s">
        <v>140</v>
      </c>
      <c r="F23872" t="s">
        <v>140</v>
      </c>
      <c r="G23872" t="s">
        <v>140</v>
      </c>
      <c r="H23872" t="s">
        <v>140</v>
      </c>
      <c r="I23872" t="s">
        <v>140</v>
      </c>
      <c r="J23872" t="s">
        <v>140</v>
      </c>
      <c r="K23872" t="s">
        <v>140</v>
      </c>
      <c r="L23872" t="s">
        <v>140</v>
      </c>
      <c r="M23872" t="s">
        <v>140</v>
      </c>
      <c r="N23872" t="s">
        <v>140</v>
      </c>
      <c r="O23872" t="s">
        <v>140</v>
      </c>
      <c r="P23872" t="s">
        <v>140</v>
      </c>
      <c r="Q23872" t="s">
        <v>140</v>
      </c>
      <c r="R23872" t="s">
        <v>140</v>
      </c>
      <c r="S23872" t="s">
        <v>140</v>
      </c>
    </row>
    <row r="23873" spans="1:19" x14ac:dyDescent="0.35">
      <c r="A23873" t="s">
        <v>23</v>
      </c>
      <c r="B23873" t="s">
        <v>2002</v>
      </c>
      <c r="C23873">
        <v>19</v>
      </c>
      <c r="D23873" t="s">
        <v>780</v>
      </c>
      <c r="E23873" t="s">
        <v>1062</v>
      </c>
      <c r="F23873" t="s">
        <v>140</v>
      </c>
      <c r="G23873" t="s">
        <v>893</v>
      </c>
      <c r="H23873" t="s">
        <v>140</v>
      </c>
      <c r="I23873" t="s">
        <v>140</v>
      </c>
      <c r="J23873" t="s">
        <v>915</v>
      </c>
      <c r="K23873" t="s">
        <v>140</v>
      </c>
      <c r="L23873" t="s">
        <v>140</v>
      </c>
      <c r="M23873" t="s">
        <v>140</v>
      </c>
      <c r="N23873" t="s">
        <v>967</v>
      </c>
      <c r="O23873" t="s">
        <v>140</v>
      </c>
      <c r="P23873" t="s">
        <v>140</v>
      </c>
      <c r="Q23873" t="s">
        <v>140</v>
      </c>
      <c r="R23873" t="s">
        <v>954</v>
      </c>
      <c r="S23873" t="s">
        <v>140</v>
      </c>
    </row>
    <row r="23874" spans="1:19" x14ac:dyDescent="0.35">
      <c r="A23874" t="s">
        <v>23</v>
      </c>
      <c r="B23874" t="s">
        <v>2003</v>
      </c>
      <c r="C23874">
        <v>27</v>
      </c>
      <c r="D23874" t="s">
        <v>597</v>
      </c>
      <c r="E23874" t="s">
        <v>140</v>
      </c>
      <c r="F23874" t="s">
        <v>1060</v>
      </c>
      <c r="G23874" t="s">
        <v>1007</v>
      </c>
      <c r="H23874" t="s">
        <v>1060</v>
      </c>
      <c r="I23874" t="s">
        <v>140</v>
      </c>
      <c r="J23874" t="s">
        <v>140</v>
      </c>
      <c r="K23874" t="s">
        <v>140</v>
      </c>
      <c r="L23874" t="s">
        <v>140</v>
      </c>
      <c r="M23874" t="s">
        <v>140</v>
      </c>
      <c r="N23874" t="s">
        <v>140</v>
      </c>
      <c r="O23874" t="s">
        <v>140</v>
      </c>
      <c r="P23874" t="s">
        <v>140</v>
      </c>
      <c r="Q23874" t="s">
        <v>89</v>
      </c>
      <c r="R23874" t="s">
        <v>89</v>
      </c>
      <c r="S23874" t="s">
        <v>140</v>
      </c>
    </row>
    <row r="23875" spans="1:19" x14ac:dyDescent="0.35">
      <c r="A23875" t="s">
        <v>23</v>
      </c>
      <c r="B23875" t="s">
        <v>2004</v>
      </c>
      <c r="C23875">
        <v>20</v>
      </c>
      <c r="D23875" t="s">
        <v>740</v>
      </c>
      <c r="E23875" t="s">
        <v>140</v>
      </c>
      <c r="F23875" t="s">
        <v>140</v>
      </c>
      <c r="G23875" t="s">
        <v>121</v>
      </c>
      <c r="H23875" t="s">
        <v>954</v>
      </c>
      <c r="I23875" t="s">
        <v>140</v>
      </c>
      <c r="J23875" t="s">
        <v>140</v>
      </c>
      <c r="K23875" t="s">
        <v>140</v>
      </c>
      <c r="L23875" t="s">
        <v>140</v>
      </c>
      <c r="M23875" t="s">
        <v>769</v>
      </c>
      <c r="N23875" t="s">
        <v>140</v>
      </c>
      <c r="O23875" t="s">
        <v>140</v>
      </c>
      <c r="P23875" t="s">
        <v>140</v>
      </c>
      <c r="Q23875" t="s">
        <v>140</v>
      </c>
      <c r="R23875" t="s">
        <v>140</v>
      </c>
      <c r="S23875" t="s">
        <v>140</v>
      </c>
    </row>
    <row r="23876" spans="1:19" x14ac:dyDescent="0.35">
      <c r="A23876" t="s">
        <v>23</v>
      </c>
      <c r="B23876" t="s">
        <v>339</v>
      </c>
      <c r="C23876">
        <v>3</v>
      </c>
      <c r="D23876" t="s">
        <v>177</v>
      </c>
      <c r="E23876" t="s">
        <v>140</v>
      </c>
      <c r="F23876" t="s">
        <v>140</v>
      </c>
      <c r="G23876" t="s">
        <v>140</v>
      </c>
      <c r="H23876" t="s">
        <v>140</v>
      </c>
      <c r="I23876" t="s">
        <v>140</v>
      </c>
      <c r="J23876" t="s">
        <v>140</v>
      </c>
      <c r="K23876" t="s">
        <v>140</v>
      </c>
      <c r="L23876" t="s">
        <v>140</v>
      </c>
      <c r="M23876" t="s">
        <v>140</v>
      </c>
      <c r="N23876" t="s">
        <v>140</v>
      </c>
      <c r="O23876" t="s">
        <v>140</v>
      </c>
      <c r="P23876" t="s">
        <v>140</v>
      </c>
      <c r="Q23876" t="s">
        <v>140</v>
      </c>
      <c r="R23876" t="s">
        <v>140</v>
      </c>
      <c r="S23876" t="s">
        <v>140</v>
      </c>
    </row>
    <row r="23877" spans="1:19" x14ac:dyDescent="0.35">
      <c r="A23877" t="s">
        <v>24</v>
      </c>
      <c r="B23877" t="s">
        <v>1216</v>
      </c>
      <c r="C23877">
        <v>16</v>
      </c>
      <c r="D23877" t="s">
        <v>925</v>
      </c>
      <c r="E23877" t="s">
        <v>140</v>
      </c>
      <c r="F23877" t="s">
        <v>140</v>
      </c>
      <c r="G23877" t="s">
        <v>924</v>
      </c>
      <c r="H23877" t="s">
        <v>841</v>
      </c>
      <c r="I23877" t="s">
        <v>140</v>
      </c>
      <c r="J23877" t="s">
        <v>140</v>
      </c>
      <c r="K23877" t="s">
        <v>140</v>
      </c>
      <c r="L23877" t="s">
        <v>140</v>
      </c>
      <c r="M23877" t="s">
        <v>140</v>
      </c>
      <c r="N23877" t="s">
        <v>140</v>
      </c>
      <c r="O23877" t="s">
        <v>140</v>
      </c>
      <c r="P23877" t="s">
        <v>140</v>
      </c>
      <c r="Q23877" t="s">
        <v>140</v>
      </c>
      <c r="R23877" t="s">
        <v>140</v>
      </c>
      <c r="S23877" t="s">
        <v>140</v>
      </c>
    </row>
    <row r="23878" spans="1:19" x14ac:dyDescent="0.35">
      <c r="A23878" t="s">
        <v>24</v>
      </c>
      <c r="B23878" t="s">
        <v>1993</v>
      </c>
      <c r="C23878">
        <v>15</v>
      </c>
      <c r="D23878" t="s">
        <v>177</v>
      </c>
      <c r="E23878" t="s">
        <v>140</v>
      </c>
      <c r="F23878" t="s">
        <v>140</v>
      </c>
      <c r="G23878" t="s">
        <v>140</v>
      </c>
      <c r="H23878" t="s">
        <v>140</v>
      </c>
      <c r="I23878" t="s">
        <v>140</v>
      </c>
      <c r="J23878" t="s">
        <v>140</v>
      </c>
      <c r="K23878" t="s">
        <v>140</v>
      </c>
      <c r="L23878" t="s">
        <v>140</v>
      </c>
      <c r="M23878" t="s">
        <v>140</v>
      </c>
      <c r="N23878" t="s">
        <v>140</v>
      </c>
      <c r="O23878" t="s">
        <v>140</v>
      </c>
      <c r="P23878" t="s">
        <v>140</v>
      </c>
      <c r="Q23878" t="s">
        <v>140</v>
      </c>
      <c r="R23878" t="s">
        <v>140</v>
      </c>
      <c r="S23878" t="s">
        <v>140</v>
      </c>
    </row>
    <row r="23879" spans="1:19" x14ac:dyDescent="0.35">
      <c r="A23879" t="s">
        <v>24</v>
      </c>
      <c r="B23879" t="s">
        <v>1994</v>
      </c>
      <c r="C23879">
        <v>13</v>
      </c>
      <c r="D23879" t="s">
        <v>976</v>
      </c>
      <c r="E23879" t="s">
        <v>975</v>
      </c>
      <c r="F23879" t="s">
        <v>140</v>
      </c>
      <c r="G23879" t="s">
        <v>140</v>
      </c>
      <c r="H23879" t="s">
        <v>140</v>
      </c>
      <c r="I23879" t="s">
        <v>140</v>
      </c>
      <c r="J23879" t="s">
        <v>140</v>
      </c>
      <c r="K23879" t="s">
        <v>140</v>
      </c>
      <c r="L23879" t="s">
        <v>140</v>
      </c>
      <c r="M23879" t="s">
        <v>140</v>
      </c>
      <c r="N23879" t="s">
        <v>975</v>
      </c>
      <c r="O23879" t="s">
        <v>140</v>
      </c>
      <c r="P23879" t="s">
        <v>140</v>
      </c>
      <c r="Q23879" t="s">
        <v>140</v>
      </c>
      <c r="R23879" t="s">
        <v>140</v>
      </c>
      <c r="S23879" t="s">
        <v>140</v>
      </c>
    </row>
    <row r="23880" spans="1:19" x14ac:dyDescent="0.35">
      <c r="A23880" t="s">
        <v>24</v>
      </c>
      <c r="B23880" t="s">
        <v>1995</v>
      </c>
      <c r="C23880">
        <v>13</v>
      </c>
      <c r="D23880" t="s">
        <v>205</v>
      </c>
      <c r="E23880" t="s">
        <v>1018</v>
      </c>
      <c r="F23880" t="s">
        <v>140</v>
      </c>
      <c r="G23880" t="s">
        <v>1023</v>
      </c>
      <c r="H23880" t="s">
        <v>289</v>
      </c>
      <c r="I23880" t="s">
        <v>140</v>
      </c>
      <c r="J23880" t="s">
        <v>140</v>
      </c>
      <c r="K23880" t="s">
        <v>140</v>
      </c>
      <c r="L23880" t="s">
        <v>953</v>
      </c>
      <c r="M23880" t="s">
        <v>953</v>
      </c>
      <c r="N23880" t="s">
        <v>371</v>
      </c>
      <c r="O23880" t="s">
        <v>140</v>
      </c>
      <c r="P23880" t="s">
        <v>140</v>
      </c>
      <c r="Q23880" t="s">
        <v>140</v>
      </c>
      <c r="R23880" t="s">
        <v>140</v>
      </c>
      <c r="S23880" t="s">
        <v>140</v>
      </c>
    </row>
    <row r="23881" spans="1:19" x14ac:dyDescent="0.35">
      <c r="A23881" t="s">
        <v>24</v>
      </c>
      <c r="B23881" t="s">
        <v>1996</v>
      </c>
      <c r="C23881">
        <v>45</v>
      </c>
      <c r="D23881" t="s">
        <v>804</v>
      </c>
      <c r="E23881" t="s">
        <v>140</v>
      </c>
      <c r="F23881" t="s">
        <v>1043</v>
      </c>
      <c r="G23881" t="s">
        <v>1080</v>
      </c>
      <c r="H23881" t="s">
        <v>1004</v>
      </c>
      <c r="I23881" t="s">
        <v>1020</v>
      </c>
      <c r="J23881" t="s">
        <v>140</v>
      </c>
      <c r="K23881" t="s">
        <v>140</v>
      </c>
      <c r="L23881" t="s">
        <v>140</v>
      </c>
      <c r="M23881" t="s">
        <v>140</v>
      </c>
      <c r="N23881" t="s">
        <v>1023</v>
      </c>
      <c r="O23881" t="s">
        <v>140</v>
      </c>
      <c r="P23881" t="s">
        <v>140</v>
      </c>
      <c r="Q23881" t="s">
        <v>140</v>
      </c>
      <c r="R23881" t="s">
        <v>1063</v>
      </c>
      <c r="S23881" t="s">
        <v>140</v>
      </c>
    </row>
    <row r="23882" spans="1:19" x14ac:dyDescent="0.35">
      <c r="A23882" t="s">
        <v>24</v>
      </c>
      <c r="B23882" t="s">
        <v>1997</v>
      </c>
      <c r="C23882">
        <v>28</v>
      </c>
      <c r="D23882" t="s">
        <v>432</v>
      </c>
      <c r="E23882" t="s">
        <v>929</v>
      </c>
      <c r="F23882" t="s">
        <v>950</v>
      </c>
      <c r="G23882" t="s">
        <v>952</v>
      </c>
      <c r="H23882" t="s">
        <v>973</v>
      </c>
      <c r="I23882" t="s">
        <v>1011</v>
      </c>
      <c r="J23882" t="s">
        <v>140</v>
      </c>
      <c r="K23882" t="s">
        <v>140</v>
      </c>
      <c r="L23882" t="s">
        <v>140</v>
      </c>
      <c r="M23882" t="s">
        <v>140</v>
      </c>
      <c r="N23882" t="s">
        <v>140</v>
      </c>
      <c r="O23882" t="s">
        <v>140</v>
      </c>
      <c r="P23882" t="s">
        <v>140</v>
      </c>
      <c r="Q23882" t="s">
        <v>140</v>
      </c>
      <c r="R23882" t="s">
        <v>140</v>
      </c>
      <c r="S23882" t="s">
        <v>140</v>
      </c>
    </row>
    <row r="23883" spans="1:19" x14ac:dyDescent="0.35">
      <c r="A23883" t="s">
        <v>24</v>
      </c>
      <c r="B23883" t="s">
        <v>1998</v>
      </c>
      <c r="C23883">
        <v>29</v>
      </c>
      <c r="D23883" t="s">
        <v>128</v>
      </c>
      <c r="E23883" t="s">
        <v>1009</v>
      </c>
      <c r="F23883" t="s">
        <v>1058</v>
      </c>
      <c r="G23883" t="s">
        <v>458</v>
      </c>
      <c r="H23883" t="s">
        <v>140</v>
      </c>
      <c r="I23883" t="s">
        <v>996</v>
      </c>
      <c r="J23883" t="s">
        <v>140</v>
      </c>
      <c r="K23883" t="s">
        <v>140</v>
      </c>
      <c r="L23883" t="s">
        <v>140</v>
      </c>
      <c r="M23883" t="s">
        <v>140</v>
      </c>
      <c r="N23883" t="s">
        <v>1058</v>
      </c>
      <c r="O23883" t="s">
        <v>140</v>
      </c>
      <c r="P23883" t="s">
        <v>140</v>
      </c>
      <c r="Q23883" t="s">
        <v>140</v>
      </c>
      <c r="R23883" t="s">
        <v>1048</v>
      </c>
      <c r="S23883" t="s">
        <v>140</v>
      </c>
    </row>
    <row r="23884" spans="1:19" x14ac:dyDescent="0.35">
      <c r="A23884" t="s">
        <v>24</v>
      </c>
      <c r="B23884" t="s">
        <v>1218</v>
      </c>
      <c r="C23884">
        <v>14</v>
      </c>
      <c r="D23884" t="s">
        <v>647</v>
      </c>
      <c r="E23884" t="s">
        <v>140</v>
      </c>
      <c r="F23884" t="s">
        <v>140</v>
      </c>
      <c r="G23884" t="s">
        <v>1056</v>
      </c>
      <c r="H23884" t="s">
        <v>140</v>
      </c>
      <c r="I23884" t="s">
        <v>140</v>
      </c>
      <c r="J23884" t="s">
        <v>1020</v>
      </c>
      <c r="K23884" t="s">
        <v>140</v>
      </c>
      <c r="L23884" t="s">
        <v>140</v>
      </c>
      <c r="M23884" t="s">
        <v>140</v>
      </c>
      <c r="N23884" t="s">
        <v>1056</v>
      </c>
      <c r="O23884" t="s">
        <v>140</v>
      </c>
      <c r="P23884" t="s">
        <v>140</v>
      </c>
      <c r="Q23884" t="s">
        <v>140</v>
      </c>
      <c r="R23884" t="s">
        <v>140</v>
      </c>
      <c r="S23884" t="s">
        <v>140</v>
      </c>
    </row>
    <row r="23885" spans="1:19" x14ac:dyDescent="0.35">
      <c r="A23885" t="s">
        <v>24</v>
      </c>
      <c r="B23885" t="s">
        <v>1999</v>
      </c>
      <c r="C23885">
        <v>14</v>
      </c>
      <c r="D23885" t="s">
        <v>789</v>
      </c>
      <c r="E23885" t="s">
        <v>1100</v>
      </c>
      <c r="F23885" t="s">
        <v>973</v>
      </c>
      <c r="G23885" t="s">
        <v>57</v>
      </c>
      <c r="H23885" t="s">
        <v>1062</v>
      </c>
      <c r="I23885" t="s">
        <v>140</v>
      </c>
      <c r="J23885" t="s">
        <v>140</v>
      </c>
      <c r="K23885" t="s">
        <v>140</v>
      </c>
      <c r="L23885" t="s">
        <v>140</v>
      </c>
      <c r="M23885" t="s">
        <v>140</v>
      </c>
      <c r="N23885" t="s">
        <v>140</v>
      </c>
      <c r="O23885" t="s">
        <v>140</v>
      </c>
      <c r="P23885" t="s">
        <v>140</v>
      </c>
      <c r="Q23885" t="s">
        <v>140</v>
      </c>
      <c r="R23885" t="s">
        <v>140</v>
      </c>
      <c r="S23885" t="s">
        <v>140</v>
      </c>
    </row>
    <row r="23886" spans="1:19" x14ac:dyDescent="0.35">
      <c r="A23886" t="s">
        <v>24</v>
      </c>
      <c r="B23886" t="s">
        <v>2000</v>
      </c>
      <c r="C23886">
        <v>9</v>
      </c>
      <c r="D23886" t="s">
        <v>177</v>
      </c>
      <c r="E23886" t="s">
        <v>140</v>
      </c>
      <c r="F23886" t="s">
        <v>140</v>
      </c>
      <c r="G23886" t="s">
        <v>140</v>
      </c>
      <c r="H23886" t="s">
        <v>140</v>
      </c>
      <c r="I23886" t="s">
        <v>140</v>
      </c>
      <c r="J23886" t="s">
        <v>140</v>
      </c>
      <c r="K23886" t="s">
        <v>140</v>
      </c>
      <c r="L23886" t="s">
        <v>140</v>
      </c>
      <c r="M23886" t="s">
        <v>140</v>
      </c>
      <c r="N23886" t="s">
        <v>140</v>
      </c>
      <c r="O23886" t="s">
        <v>140</v>
      </c>
      <c r="P23886" t="s">
        <v>140</v>
      </c>
      <c r="Q23886" t="s">
        <v>140</v>
      </c>
      <c r="R23886" t="s">
        <v>140</v>
      </c>
      <c r="S23886" t="s">
        <v>140</v>
      </c>
    </row>
    <row r="23887" spans="1:19" x14ac:dyDescent="0.35">
      <c r="A23887" t="s">
        <v>24</v>
      </c>
      <c r="B23887" t="s">
        <v>2001</v>
      </c>
      <c r="C23887">
        <v>6</v>
      </c>
      <c r="D23887" t="s">
        <v>763</v>
      </c>
      <c r="E23887" t="s">
        <v>1043</v>
      </c>
      <c r="F23887" t="s">
        <v>140</v>
      </c>
      <c r="G23887" t="s">
        <v>140</v>
      </c>
      <c r="H23887" t="s">
        <v>140</v>
      </c>
      <c r="I23887" t="s">
        <v>140</v>
      </c>
      <c r="J23887" t="s">
        <v>1043</v>
      </c>
      <c r="K23887" t="s">
        <v>140</v>
      </c>
      <c r="L23887" t="s">
        <v>140</v>
      </c>
      <c r="M23887" t="s">
        <v>140</v>
      </c>
      <c r="N23887" t="s">
        <v>140</v>
      </c>
      <c r="O23887" t="s">
        <v>140</v>
      </c>
      <c r="P23887" t="s">
        <v>140</v>
      </c>
      <c r="Q23887" t="s">
        <v>140</v>
      </c>
      <c r="R23887" t="s">
        <v>712</v>
      </c>
      <c r="S23887" t="s">
        <v>140</v>
      </c>
    </row>
    <row r="23888" spans="1:19" x14ac:dyDescent="0.35">
      <c r="A23888" t="s">
        <v>24</v>
      </c>
      <c r="B23888" t="s">
        <v>2002</v>
      </c>
      <c r="C23888">
        <v>39</v>
      </c>
      <c r="D23888" t="s">
        <v>767</v>
      </c>
      <c r="E23888" t="s">
        <v>1070</v>
      </c>
      <c r="F23888" t="s">
        <v>1060</v>
      </c>
      <c r="G23888" t="s">
        <v>756</v>
      </c>
      <c r="H23888" t="s">
        <v>1070</v>
      </c>
      <c r="I23888" t="s">
        <v>140</v>
      </c>
      <c r="J23888" t="s">
        <v>140</v>
      </c>
      <c r="K23888" t="s">
        <v>1060</v>
      </c>
      <c r="L23888" t="s">
        <v>140</v>
      </c>
      <c r="M23888" t="s">
        <v>140</v>
      </c>
      <c r="N23888" t="s">
        <v>1070</v>
      </c>
      <c r="O23888" t="s">
        <v>140</v>
      </c>
      <c r="P23888" t="s">
        <v>140</v>
      </c>
      <c r="Q23888" t="s">
        <v>1046</v>
      </c>
      <c r="R23888" t="s">
        <v>140</v>
      </c>
      <c r="S23888" t="s">
        <v>140</v>
      </c>
    </row>
    <row r="23889" spans="1:19" x14ac:dyDescent="0.35">
      <c r="A23889" t="s">
        <v>24</v>
      </c>
      <c r="B23889" t="s">
        <v>2003</v>
      </c>
      <c r="C23889">
        <v>17</v>
      </c>
      <c r="D23889" t="s">
        <v>793</v>
      </c>
      <c r="E23889" t="s">
        <v>140</v>
      </c>
      <c r="F23889" t="s">
        <v>99</v>
      </c>
      <c r="G23889" t="s">
        <v>614</v>
      </c>
      <c r="H23889" t="s">
        <v>574</v>
      </c>
      <c r="I23889" t="s">
        <v>140</v>
      </c>
      <c r="J23889" t="s">
        <v>140</v>
      </c>
      <c r="K23889" t="s">
        <v>140</v>
      </c>
      <c r="L23889" t="s">
        <v>140</v>
      </c>
      <c r="M23889" t="s">
        <v>140</v>
      </c>
      <c r="N23889" t="s">
        <v>140</v>
      </c>
      <c r="O23889" t="s">
        <v>140</v>
      </c>
      <c r="P23889" t="s">
        <v>140</v>
      </c>
      <c r="Q23889" t="s">
        <v>140</v>
      </c>
      <c r="R23889" t="s">
        <v>140</v>
      </c>
      <c r="S23889" t="s">
        <v>140</v>
      </c>
    </row>
    <row r="23890" spans="1:19" x14ac:dyDescent="0.35">
      <c r="A23890" t="s">
        <v>24</v>
      </c>
      <c r="B23890" t="s">
        <v>2004</v>
      </c>
      <c r="C23890">
        <v>15</v>
      </c>
      <c r="D23890" t="s">
        <v>469</v>
      </c>
      <c r="E23890" t="s">
        <v>140</v>
      </c>
      <c r="F23890" t="s">
        <v>756</v>
      </c>
      <c r="G23890" t="s">
        <v>501</v>
      </c>
      <c r="H23890" t="s">
        <v>1182</v>
      </c>
      <c r="I23890" t="s">
        <v>140</v>
      </c>
      <c r="J23890" t="s">
        <v>140</v>
      </c>
      <c r="K23890" t="s">
        <v>140</v>
      </c>
      <c r="L23890" t="s">
        <v>140</v>
      </c>
      <c r="M23890" t="s">
        <v>140</v>
      </c>
      <c r="N23890" t="s">
        <v>140</v>
      </c>
      <c r="O23890" t="s">
        <v>501</v>
      </c>
      <c r="P23890" t="s">
        <v>140</v>
      </c>
      <c r="Q23890" t="s">
        <v>140</v>
      </c>
      <c r="R23890" t="s">
        <v>140</v>
      </c>
      <c r="S23890" t="s">
        <v>140</v>
      </c>
    </row>
    <row r="23891" spans="1:19" x14ac:dyDescent="0.35">
      <c r="A23891" t="s">
        <v>24</v>
      </c>
      <c r="B23891" t="s">
        <v>339</v>
      </c>
      <c r="C23891">
        <v>3</v>
      </c>
      <c r="D23891" t="s">
        <v>837</v>
      </c>
      <c r="E23891" t="s">
        <v>140</v>
      </c>
      <c r="F23891" t="s">
        <v>373</v>
      </c>
      <c r="G23891" t="s">
        <v>140</v>
      </c>
      <c r="H23891" t="s">
        <v>373</v>
      </c>
      <c r="I23891" t="s">
        <v>140</v>
      </c>
      <c r="J23891" t="s">
        <v>140</v>
      </c>
      <c r="K23891" t="s">
        <v>140</v>
      </c>
      <c r="L23891" t="s">
        <v>140</v>
      </c>
      <c r="M23891" t="s">
        <v>140</v>
      </c>
      <c r="N23891" t="s">
        <v>140</v>
      </c>
      <c r="O23891" t="s">
        <v>140</v>
      </c>
      <c r="P23891" t="s">
        <v>140</v>
      </c>
      <c r="Q23891" t="s">
        <v>140</v>
      </c>
      <c r="R23891" t="s">
        <v>140</v>
      </c>
      <c r="S23891" t="s">
        <v>140</v>
      </c>
    </row>
    <row r="23892" spans="1:19" x14ac:dyDescent="0.35">
      <c r="A23892" t="s">
        <v>25</v>
      </c>
      <c r="B23892" t="s">
        <v>1216</v>
      </c>
      <c r="C23892">
        <v>22</v>
      </c>
      <c r="D23892" t="s">
        <v>748</v>
      </c>
      <c r="E23892" t="s">
        <v>1043</v>
      </c>
      <c r="F23892" t="s">
        <v>1043</v>
      </c>
      <c r="G23892" t="s">
        <v>140</v>
      </c>
      <c r="H23892" t="s">
        <v>769</v>
      </c>
      <c r="I23892" t="s">
        <v>140</v>
      </c>
      <c r="J23892" t="s">
        <v>140</v>
      </c>
      <c r="K23892" t="s">
        <v>140</v>
      </c>
      <c r="L23892" t="s">
        <v>140</v>
      </c>
      <c r="M23892" t="s">
        <v>140</v>
      </c>
      <c r="N23892" t="s">
        <v>140</v>
      </c>
      <c r="O23892" t="s">
        <v>140</v>
      </c>
      <c r="P23892" t="s">
        <v>140</v>
      </c>
      <c r="Q23892" t="s">
        <v>140</v>
      </c>
      <c r="R23892" t="s">
        <v>515</v>
      </c>
      <c r="S23892" t="s">
        <v>140</v>
      </c>
    </row>
    <row r="23893" spans="1:19" x14ac:dyDescent="0.35">
      <c r="A23893" t="s">
        <v>25</v>
      </c>
      <c r="B23893" t="s">
        <v>1993</v>
      </c>
      <c r="C23893">
        <v>22</v>
      </c>
      <c r="D23893" t="s">
        <v>500</v>
      </c>
      <c r="E23893" t="s">
        <v>140</v>
      </c>
      <c r="F23893" t="s">
        <v>140</v>
      </c>
      <c r="G23893" t="s">
        <v>140</v>
      </c>
      <c r="H23893" t="s">
        <v>954</v>
      </c>
      <c r="I23893" t="s">
        <v>140</v>
      </c>
      <c r="J23893" t="s">
        <v>140</v>
      </c>
      <c r="K23893" t="s">
        <v>140</v>
      </c>
      <c r="L23893" t="s">
        <v>140</v>
      </c>
      <c r="M23893" t="s">
        <v>140</v>
      </c>
      <c r="N23893" t="s">
        <v>515</v>
      </c>
      <c r="O23893" t="s">
        <v>140</v>
      </c>
      <c r="P23893" t="s">
        <v>140</v>
      </c>
      <c r="Q23893" t="s">
        <v>140</v>
      </c>
      <c r="R23893" t="s">
        <v>140</v>
      </c>
      <c r="S23893" t="s">
        <v>140</v>
      </c>
    </row>
    <row r="23894" spans="1:19" x14ac:dyDescent="0.35">
      <c r="A23894" t="s">
        <v>25</v>
      </c>
      <c r="B23894" t="s">
        <v>1994</v>
      </c>
      <c r="C23894">
        <v>11</v>
      </c>
      <c r="D23894" t="s">
        <v>177</v>
      </c>
      <c r="E23894" t="s">
        <v>140</v>
      </c>
      <c r="F23894" t="s">
        <v>140</v>
      </c>
      <c r="G23894" t="s">
        <v>140</v>
      </c>
      <c r="H23894" t="s">
        <v>140</v>
      </c>
      <c r="I23894" t="s">
        <v>140</v>
      </c>
      <c r="J23894" t="s">
        <v>140</v>
      </c>
      <c r="K23894" t="s">
        <v>140</v>
      </c>
      <c r="L23894" t="s">
        <v>140</v>
      </c>
      <c r="M23894" t="s">
        <v>140</v>
      </c>
      <c r="N23894" t="s">
        <v>140</v>
      </c>
      <c r="O23894" t="s">
        <v>140</v>
      </c>
      <c r="P23894" t="s">
        <v>140</v>
      </c>
      <c r="Q23894" t="s">
        <v>140</v>
      </c>
      <c r="R23894" t="s">
        <v>140</v>
      </c>
      <c r="S23894" t="s">
        <v>140</v>
      </c>
    </row>
    <row r="23895" spans="1:19" x14ac:dyDescent="0.35">
      <c r="A23895" t="s">
        <v>25</v>
      </c>
      <c r="B23895" t="s">
        <v>1995</v>
      </c>
      <c r="C23895">
        <v>3</v>
      </c>
      <c r="D23895" t="s">
        <v>177</v>
      </c>
      <c r="E23895" t="s">
        <v>140</v>
      </c>
      <c r="F23895" t="s">
        <v>140</v>
      </c>
      <c r="G23895" t="s">
        <v>140</v>
      </c>
      <c r="H23895" t="s">
        <v>140</v>
      </c>
      <c r="I23895" t="s">
        <v>140</v>
      </c>
      <c r="J23895" t="s">
        <v>140</v>
      </c>
      <c r="K23895" t="s">
        <v>140</v>
      </c>
      <c r="L23895" t="s">
        <v>140</v>
      </c>
      <c r="M23895" t="s">
        <v>140</v>
      </c>
      <c r="N23895" t="s">
        <v>140</v>
      </c>
      <c r="O23895" t="s">
        <v>140</v>
      </c>
      <c r="P23895" t="s">
        <v>140</v>
      </c>
      <c r="Q23895" t="s">
        <v>140</v>
      </c>
      <c r="R23895" t="s">
        <v>140</v>
      </c>
      <c r="S23895" t="s">
        <v>140</v>
      </c>
    </row>
    <row r="23896" spans="1:19" x14ac:dyDescent="0.35">
      <c r="A23896" t="s">
        <v>25</v>
      </c>
      <c r="B23896" t="s">
        <v>1996</v>
      </c>
      <c r="C23896">
        <v>58</v>
      </c>
      <c r="D23896" t="s">
        <v>572</v>
      </c>
      <c r="E23896" t="s">
        <v>664</v>
      </c>
      <c r="F23896" t="s">
        <v>140</v>
      </c>
      <c r="G23896" t="s">
        <v>1066</v>
      </c>
      <c r="H23896" t="s">
        <v>125</v>
      </c>
      <c r="I23896" t="s">
        <v>1009</v>
      </c>
      <c r="J23896" t="s">
        <v>140</v>
      </c>
      <c r="K23896" t="s">
        <v>140</v>
      </c>
      <c r="L23896" t="s">
        <v>140</v>
      </c>
      <c r="M23896" t="s">
        <v>140</v>
      </c>
      <c r="N23896" t="s">
        <v>1066</v>
      </c>
      <c r="O23896" t="s">
        <v>940</v>
      </c>
      <c r="P23896" t="s">
        <v>1066</v>
      </c>
      <c r="Q23896" t="s">
        <v>140</v>
      </c>
      <c r="R23896" t="s">
        <v>1066</v>
      </c>
      <c r="S23896" t="s">
        <v>140</v>
      </c>
    </row>
    <row r="23897" spans="1:19" x14ac:dyDescent="0.35">
      <c r="A23897" t="s">
        <v>25</v>
      </c>
      <c r="B23897" t="s">
        <v>1997</v>
      </c>
      <c r="C23897">
        <v>35</v>
      </c>
      <c r="D23897" t="s">
        <v>1081</v>
      </c>
      <c r="E23897" t="s">
        <v>1063</v>
      </c>
      <c r="F23897" t="s">
        <v>1017</v>
      </c>
      <c r="G23897" t="s">
        <v>1048</v>
      </c>
      <c r="H23897" t="s">
        <v>1048</v>
      </c>
      <c r="I23897" t="s">
        <v>1063</v>
      </c>
      <c r="J23897" t="s">
        <v>548</v>
      </c>
      <c r="K23897" t="s">
        <v>140</v>
      </c>
      <c r="L23897" t="s">
        <v>140</v>
      </c>
      <c r="M23897" t="s">
        <v>140</v>
      </c>
      <c r="N23897" t="s">
        <v>140</v>
      </c>
      <c r="O23897" t="s">
        <v>140</v>
      </c>
      <c r="P23897" t="s">
        <v>140</v>
      </c>
      <c r="Q23897" t="s">
        <v>140</v>
      </c>
      <c r="R23897" t="s">
        <v>140</v>
      </c>
      <c r="S23897" t="s">
        <v>140</v>
      </c>
    </row>
    <row r="23898" spans="1:19" x14ac:dyDescent="0.35">
      <c r="A23898" t="s">
        <v>25</v>
      </c>
      <c r="B23898" t="s">
        <v>1998</v>
      </c>
      <c r="C23898">
        <v>27</v>
      </c>
      <c r="D23898" t="s">
        <v>56</v>
      </c>
      <c r="E23898" t="s">
        <v>953</v>
      </c>
      <c r="F23898" t="s">
        <v>140</v>
      </c>
      <c r="G23898" t="s">
        <v>1062</v>
      </c>
      <c r="H23898" t="s">
        <v>140</v>
      </c>
      <c r="I23898" t="s">
        <v>1066</v>
      </c>
      <c r="J23898" t="s">
        <v>140</v>
      </c>
      <c r="K23898" t="s">
        <v>140</v>
      </c>
      <c r="L23898" t="s">
        <v>140</v>
      </c>
      <c r="M23898" t="s">
        <v>140</v>
      </c>
      <c r="N23898" t="s">
        <v>1049</v>
      </c>
      <c r="O23898" t="s">
        <v>1062</v>
      </c>
      <c r="P23898" t="s">
        <v>140</v>
      </c>
      <c r="Q23898" t="s">
        <v>140</v>
      </c>
      <c r="R23898" t="s">
        <v>140</v>
      </c>
      <c r="S23898" t="s">
        <v>1018</v>
      </c>
    </row>
    <row r="23899" spans="1:19" x14ac:dyDescent="0.35">
      <c r="A23899" t="s">
        <v>25</v>
      </c>
      <c r="B23899" t="s">
        <v>1218</v>
      </c>
      <c r="C23899">
        <v>9</v>
      </c>
      <c r="D23899" t="s">
        <v>177</v>
      </c>
      <c r="E23899" t="s">
        <v>140</v>
      </c>
      <c r="F23899" t="s">
        <v>140</v>
      </c>
      <c r="G23899" t="s">
        <v>140</v>
      </c>
      <c r="H23899" t="s">
        <v>140</v>
      </c>
      <c r="I23899" t="s">
        <v>140</v>
      </c>
      <c r="J23899" t="s">
        <v>140</v>
      </c>
      <c r="K23899" t="s">
        <v>140</v>
      </c>
      <c r="L23899" t="s">
        <v>140</v>
      </c>
      <c r="M23899" t="s">
        <v>140</v>
      </c>
      <c r="N23899" t="s">
        <v>140</v>
      </c>
      <c r="O23899" t="s">
        <v>140</v>
      </c>
      <c r="P23899" t="s">
        <v>140</v>
      </c>
      <c r="Q23899" t="s">
        <v>140</v>
      </c>
      <c r="R23899" t="s">
        <v>140</v>
      </c>
      <c r="S23899" t="s">
        <v>140</v>
      </c>
    </row>
    <row r="23900" spans="1:19" x14ac:dyDescent="0.35">
      <c r="A23900" t="s">
        <v>25</v>
      </c>
      <c r="B23900" t="s">
        <v>1999</v>
      </c>
      <c r="C23900">
        <v>9</v>
      </c>
      <c r="D23900" t="s">
        <v>1120</v>
      </c>
      <c r="E23900" t="s">
        <v>950</v>
      </c>
      <c r="F23900" t="s">
        <v>950</v>
      </c>
      <c r="G23900" t="s">
        <v>140</v>
      </c>
      <c r="H23900" t="s">
        <v>140</v>
      </c>
      <c r="I23900" t="s">
        <v>140</v>
      </c>
      <c r="J23900" t="s">
        <v>140</v>
      </c>
      <c r="K23900" t="s">
        <v>140</v>
      </c>
      <c r="L23900" t="s">
        <v>140</v>
      </c>
      <c r="M23900" t="s">
        <v>140</v>
      </c>
      <c r="N23900" t="s">
        <v>140</v>
      </c>
      <c r="O23900" t="s">
        <v>140</v>
      </c>
      <c r="P23900" t="s">
        <v>140</v>
      </c>
      <c r="Q23900" t="s">
        <v>140</v>
      </c>
      <c r="R23900" t="s">
        <v>140</v>
      </c>
      <c r="S23900" t="s">
        <v>140</v>
      </c>
    </row>
    <row r="23901" spans="1:19" x14ac:dyDescent="0.35">
      <c r="A23901" t="s">
        <v>25</v>
      </c>
      <c r="B23901" t="s">
        <v>2000</v>
      </c>
      <c r="C23901">
        <v>8</v>
      </c>
      <c r="D23901" t="s">
        <v>707</v>
      </c>
      <c r="E23901" t="s">
        <v>140</v>
      </c>
      <c r="F23901" t="s">
        <v>140</v>
      </c>
      <c r="G23901" t="s">
        <v>140</v>
      </c>
      <c r="H23901" t="s">
        <v>706</v>
      </c>
      <c r="I23901" t="s">
        <v>140</v>
      </c>
      <c r="J23901" t="s">
        <v>140</v>
      </c>
      <c r="K23901" t="s">
        <v>140</v>
      </c>
      <c r="L23901" t="s">
        <v>140</v>
      </c>
      <c r="M23901" t="s">
        <v>140</v>
      </c>
      <c r="N23901" t="s">
        <v>140</v>
      </c>
      <c r="O23901" t="s">
        <v>140</v>
      </c>
      <c r="P23901" t="s">
        <v>140</v>
      </c>
      <c r="Q23901" t="s">
        <v>140</v>
      </c>
      <c r="R23901" t="s">
        <v>140</v>
      </c>
      <c r="S23901" t="s">
        <v>140</v>
      </c>
    </row>
    <row r="23902" spans="1:19" x14ac:dyDescent="0.35">
      <c r="A23902" t="s">
        <v>25</v>
      </c>
      <c r="B23902" t="s">
        <v>2001</v>
      </c>
      <c r="C23902">
        <v>4</v>
      </c>
      <c r="D23902" t="s">
        <v>327</v>
      </c>
      <c r="E23902" t="s">
        <v>140</v>
      </c>
      <c r="F23902" t="s">
        <v>140</v>
      </c>
      <c r="G23902" t="s">
        <v>328</v>
      </c>
      <c r="H23902" t="s">
        <v>140</v>
      </c>
      <c r="I23902" t="s">
        <v>140</v>
      </c>
      <c r="J23902" t="s">
        <v>140</v>
      </c>
      <c r="K23902" t="s">
        <v>140</v>
      </c>
      <c r="L23902" t="s">
        <v>140</v>
      </c>
      <c r="M23902" t="s">
        <v>140</v>
      </c>
      <c r="N23902" t="s">
        <v>140</v>
      </c>
      <c r="O23902" t="s">
        <v>140</v>
      </c>
      <c r="P23902" t="s">
        <v>140</v>
      </c>
      <c r="Q23902" t="s">
        <v>140</v>
      </c>
      <c r="R23902" t="s">
        <v>140</v>
      </c>
      <c r="S23902" t="s">
        <v>140</v>
      </c>
    </row>
    <row r="23903" spans="1:19" x14ac:dyDescent="0.35">
      <c r="A23903" t="s">
        <v>25</v>
      </c>
      <c r="B23903" t="s">
        <v>2002</v>
      </c>
      <c r="C23903">
        <v>29</v>
      </c>
      <c r="D23903" t="s">
        <v>587</v>
      </c>
      <c r="E23903" t="s">
        <v>140</v>
      </c>
      <c r="F23903" t="s">
        <v>140</v>
      </c>
      <c r="G23903" t="s">
        <v>939</v>
      </c>
      <c r="H23903" t="s">
        <v>548</v>
      </c>
      <c r="I23903" t="s">
        <v>140</v>
      </c>
      <c r="J23903" t="s">
        <v>140</v>
      </c>
      <c r="K23903" t="s">
        <v>107</v>
      </c>
      <c r="L23903" t="s">
        <v>140</v>
      </c>
      <c r="M23903" t="s">
        <v>949</v>
      </c>
      <c r="N23903" t="s">
        <v>140</v>
      </c>
      <c r="O23903" t="s">
        <v>140</v>
      </c>
      <c r="P23903" t="s">
        <v>140</v>
      </c>
      <c r="Q23903" t="s">
        <v>140</v>
      </c>
      <c r="R23903" t="s">
        <v>140</v>
      </c>
      <c r="S23903" t="s">
        <v>140</v>
      </c>
    </row>
    <row r="23904" spans="1:19" x14ac:dyDescent="0.35">
      <c r="A23904" t="s">
        <v>25</v>
      </c>
      <c r="B23904" t="s">
        <v>2003</v>
      </c>
      <c r="C23904">
        <v>22</v>
      </c>
      <c r="D23904" t="s">
        <v>972</v>
      </c>
      <c r="E23904" t="s">
        <v>140</v>
      </c>
      <c r="F23904" t="s">
        <v>664</v>
      </c>
      <c r="G23904" t="s">
        <v>664</v>
      </c>
      <c r="H23904" t="s">
        <v>1053</v>
      </c>
      <c r="I23904" t="s">
        <v>1058</v>
      </c>
      <c r="J23904" t="s">
        <v>140</v>
      </c>
      <c r="K23904" t="s">
        <v>140</v>
      </c>
      <c r="L23904" t="s">
        <v>140</v>
      </c>
      <c r="M23904" t="s">
        <v>140</v>
      </c>
      <c r="N23904" t="s">
        <v>140</v>
      </c>
      <c r="O23904" t="s">
        <v>971</v>
      </c>
      <c r="P23904" t="s">
        <v>140</v>
      </c>
      <c r="Q23904" t="s">
        <v>140</v>
      </c>
      <c r="R23904" t="s">
        <v>140</v>
      </c>
      <c r="S23904" t="s">
        <v>140</v>
      </c>
    </row>
    <row r="23905" spans="1:19" x14ac:dyDescent="0.35">
      <c r="A23905" t="s">
        <v>25</v>
      </c>
      <c r="B23905" t="s">
        <v>2004</v>
      </c>
      <c r="C23905">
        <v>12</v>
      </c>
      <c r="D23905" t="s">
        <v>914</v>
      </c>
      <c r="E23905" t="s">
        <v>140</v>
      </c>
      <c r="F23905" t="s">
        <v>769</v>
      </c>
      <c r="G23905" t="s">
        <v>140</v>
      </c>
      <c r="H23905" t="s">
        <v>140</v>
      </c>
      <c r="I23905" t="s">
        <v>140</v>
      </c>
      <c r="J23905" t="s">
        <v>140</v>
      </c>
      <c r="K23905" t="s">
        <v>1052</v>
      </c>
      <c r="L23905" t="s">
        <v>140</v>
      </c>
      <c r="M23905" t="s">
        <v>1052</v>
      </c>
      <c r="N23905" t="s">
        <v>1095</v>
      </c>
      <c r="O23905" t="s">
        <v>140</v>
      </c>
      <c r="P23905" t="s">
        <v>140</v>
      </c>
      <c r="Q23905" t="s">
        <v>140</v>
      </c>
      <c r="R23905" t="s">
        <v>140</v>
      </c>
      <c r="S23905" t="s">
        <v>140</v>
      </c>
    </row>
    <row r="23906" spans="1:19" x14ac:dyDescent="0.35">
      <c r="A23906" t="s">
        <v>26</v>
      </c>
      <c r="B23906" t="s">
        <v>1216</v>
      </c>
      <c r="C23906">
        <v>17</v>
      </c>
      <c r="D23906" t="s">
        <v>868</v>
      </c>
      <c r="E23906" t="s">
        <v>867</v>
      </c>
      <c r="F23906" t="s">
        <v>664</v>
      </c>
      <c r="G23906" t="s">
        <v>664</v>
      </c>
      <c r="H23906" t="s">
        <v>140</v>
      </c>
      <c r="I23906" t="s">
        <v>140</v>
      </c>
      <c r="J23906" t="s">
        <v>988</v>
      </c>
      <c r="K23906" t="s">
        <v>140</v>
      </c>
      <c r="L23906" t="s">
        <v>140</v>
      </c>
      <c r="M23906" t="s">
        <v>345</v>
      </c>
      <c r="N23906" t="s">
        <v>140</v>
      </c>
      <c r="O23906" t="s">
        <v>140</v>
      </c>
      <c r="P23906" t="s">
        <v>140</v>
      </c>
      <c r="Q23906" t="s">
        <v>140</v>
      </c>
      <c r="R23906" t="s">
        <v>140</v>
      </c>
      <c r="S23906" t="s">
        <v>140</v>
      </c>
    </row>
    <row r="23907" spans="1:19" x14ac:dyDescent="0.35">
      <c r="A23907" t="s">
        <v>26</v>
      </c>
      <c r="B23907" t="s">
        <v>1993</v>
      </c>
      <c r="C23907">
        <v>18</v>
      </c>
      <c r="D23907" t="s">
        <v>542</v>
      </c>
      <c r="E23907" t="s">
        <v>117</v>
      </c>
      <c r="F23907" t="s">
        <v>140</v>
      </c>
      <c r="G23907" t="s">
        <v>574</v>
      </c>
      <c r="H23907" t="s">
        <v>140</v>
      </c>
      <c r="I23907" t="s">
        <v>140</v>
      </c>
      <c r="J23907" t="s">
        <v>140</v>
      </c>
      <c r="K23907" t="s">
        <v>140</v>
      </c>
      <c r="L23907" t="s">
        <v>140</v>
      </c>
      <c r="M23907" t="s">
        <v>140</v>
      </c>
      <c r="N23907" t="s">
        <v>140</v>
      </c>
      <c r="O23907" t="s">
        <v>140</v>
      </c>
      <c r="P23907" t="s">
        <v>140</v>
      </c>
      <c r="Q23907" t="s">
        <v>140</v>
      </c>
      <c r="R23907" t="s">
        <v>140</v>
      </c>
      <c r="S23907" t="s">
        <v>140</v>
      </c>
    </row>
    <row r="23908" spans="1:19" x14ac:dyDescent="0.35">
      <c r="A23908" t="s">
        <v>26</v>
      </c>
      <c r="B23908" t="s">
        <v>1994</v>
      </c>
      <c r="C23908">
        <v>13</v>
      </c>
      <c r="D23908" t="s">
        <v>1175</v>
      </c>
      <c r="E23908" t="s">
        <v>140</v>
      </c>
      <c r="F23908" t="s">
        <v>111</v>
      </c>
      <c r="G23908" t="s">
        <v>971</v>
      </c>
      <c r="H23908" t="s">
        <v>140</v>
      </c>
      <c r="I23908" t="s">
        <v>111</v>
      </c>
      <c r="J23908" t="s">
        <v>140</v>
      </c>
      <c r="K23908" t="s">
        <v>111</v>
      </c>
      <c r="L23908" t="s">
        <v>140</v>
      </c>
      <c r="M23908" t="s">
        <v>140</v>
      </c>
      <c r="N23908" t="s">
        <v>140</v>
      </c>
      <c r="O23908" t="s">
        <v>140</v>
      </c>
      <c r="P23908" t="s">
        <v>140</v>
      </c>
      <c r="Q23908" t="s">
        <v>733</v>
      </c>
      <c r="R23908" t="s">
        <v>140</v>
      </c>
      <c r="S23908" t="s">
        <v>140</v>
      </c>
    </row>
    <row r="23909" spans="1:19" x14ac:dyDescent="0.35">
      <c r="A23909" t="s">
        <v>26</v>
      </c>
      <c r="B23909" t="s">
        <v>1995</v>
      </c>
      <c r="C23909">
        <v>5</v>
      </c>
      <c r="D23909" t="s">
        <v>177</v>
      </c>
      <c r="E23909" t="s">
        <v>140</v>
      </c>
      <c r="F23909" t="s">
        <v>140</v>
      </c>
      <c r="G23909" t="s">
        <v>140</v>
      </c>
      <c r="H23909" t="s">
        <v>140</v>
      </c>
      <c r="I23909" t="s">
        <v>140</v>
      </c>
      <c r="J23909" t="s">
        <v>140</v>
      </c>
      <c r="K23909" t="s">
        <v>140</v>
      </c>
      <c r="L23909" t="s">
        <v>140</v>
      </c>
      <c r="M23909" t="s">
        <v>140</v>
      </c>
      <c r="N23909" t="s">
        <v>140</v>
      </c>
      <c r="O23909" t="s">
        <v>140</v>
      </c>
      <c r="P23909" t="s">
        <v>140</v>
      </c>
      <c r="Q23909" t="s">
        <v>140</v>
      </c>
      <c r="R23909" t="s">
        <v>140</v>
      </c>
      <c r="S23909" t="s">
        <v>140</v>
      </c>
    </row>
    <row r="23910" spans="1:19" x14ac:dyDescent="0.35">
      <c r="A23910" t="s">
        <v>26</v>
      </c>
      <c r="B23910" t="s">
        <v>1996</v>
      </c>
      <c r="C23910">
        <v>45</v>
      </c>
      <c r="D23910" t="s">
        <v>653</v>
      </c>
      <c r="E23910" t="s">
        <v>1004</v>
      </c>
      <c r="F23910" t="s">
        <v>140</v>
      </c>
      <c r="G23910" t="s">
        <v>1004</v>
      </c>
      <c r="H23910" t="s">
        <v>1073</v>
      </c>
      <c r="I23910" t="s">
        <v>1073</v>
      </c>
      <c r="J23910" t="s">
        <v>140</v>
      </c>
      <c r="K23910" t="s">
        <v>1073</v>
      </c>
      <c r="L23910" t="s">
        <v>140</v>
      </c>
      <c r="M23910" t="s">
        <v>140</v>
      </c>
      <c r="N23910" t="s">
        <v>824</v>
      </c>
      <c r="O23910" t="s">
        <v>1055</v>
      </c>
      <c r="P23910" t="s">
        <v>140</v>
      </c>
      <c r="Q23910" t="s">
        <v>775</v>
      </c>
      <c r="R23910" t="s">
        <v>140</v>
      </c>
      <c r="S23910" t="s">
        <v>140</v>
      </c>
    </row>
    <row r="23911" spans="1:19" x14ac:dyDescent="0.35">
      <c r="A23911" t="s">
        <v>26</v>
      </c>
      <c r="B23911" t="s">
        <v>1997</v>
      </c>
      <c r="C23911">
        <v>38</v>
      </c>
      <c r="D23911" t="s">
        <v>68</v>
      </c>
      <c r="E23911" t="s">
        <v>140</v>
      </c>
      <c r="F23911" t="s">
        <v>1048</v>
      </c>
      <c r="G23911" t="s">
        <v>394</v>
      </c>
      <c r="H23911" t="s">
        <v>1000</v>
      </c>
      <c r="I23911" t="s">
        <v>140</v>
      </c>
      <c r="J23911" t="s">
        <v>140</v>
      </c>
      <c r="K23911" t="s">
        <v>140</v>
      </c>
      <c r="L23911" t="s">
        <v>1017</v>
      </c>
      <c r="M23911" t="s">
        <v>140</v>
      </c>
      <c r="N23911" t="s">
        <v>1014</v>
      </c>
      <c r="O23911" t="s">
        <v>1058</v>
      </c>
      <c r="P23911" t="s">
        <v>140</v>
      </c>
      <c r="Q23911" t="s">
        <v>140</v>
      </c>
      <c r="R23911" t="s">
        <v>140</v>
      </c>
      <c r="S23911" t="s">
        <v>140</v>
      </c>
    </row>
    <row r="23912" spans="1:19" x14ac:dyDescent="0.35">
      <c r="A23912" t="s">
        <v>26</v>
      </c>
      <c r="B23912" t="s">
        <v>1998</v>
      </c>
      <c r="C23912">
        <v>25</v>
      </c>
      <c r="D23912" t="s">
        <v>819</v>
      </c>
      <c r="E23912" t="s">
        <v>971</v>
      </c>
      <c r="F23912" t="s">
        <v>140</v>
      </c>
      <c r="G23912" t="s">
        <v>1052</v>
      </c>
      <c r="H23912" t="s">
        <v>107</v>
      </c>
      <c r="I23912" t="s">
        <v>937</v>
      </c>
      <c r="J23912" t="s">
        <v>871</v>
      </c>
      <c r="K23912" t="s">
        <v>841</v>
      </c>
      <c r="L23912" t="s">
        <v>140</v>
      </c>
      <c r="M23912" t="s">
        <v>733</v>
      </c>
      <c r="N23912" t="s">
        <v>140</v>
      </c>
      <c r="O23912" t="s">
        <v>140</v>
      </c>
      <c r="P23912" t="s">
        <v>140</v>
      </c>
      <c r="Q23912" t="s">
        <v>140</v>
      </c>
      <c r="R23912" t="s">
        <v>140</v>
      </c>
      <c r="S23912" t="s">
        <v>140</v>
      </c>
    </row>
    <row r="23913" spans="1:19" x14ac:dyDescent="0.35">
      <c r="A23913" t="s">
        <v>26</v>
      </c>
      <c r="B23913" t="s">
        <v>1218</v>
      </c>
      <c r="C23913">
        <v>15</v>
      </c>
      <c r="D23913" t="s">
        <v>316</v>
      </c>
      <c r="E23913" t="s">
        <v>140</v>
      </c>
      <c r="F23913" t="s">
        <v>140</v>
      </c>
      <c r="G23913" t="s">
        <v>140</v>
      </c>
      <c r="H23913" t="s">
        <v>317</v>
      </c>
      <c r="I23913" t="s">
        <v>140</v>
      </c>
      <c r="J23913" t="s">
        <v>140</v>
      </c>
      <c r="K23913" t="s">
        <v>140</v>
      </c>
      <c r="L23913" t="s">
        <v>140</v>
      </c>
      <c r="M23913" t="s">
        <v>140</v>
      </c>
      <c r="N23913" t="s">
        <v>140</v>
      </c>
      <c r="O23913" t="s">
        <v>140</v>
      </c>
      <c r="P23913" t="s">
        <v>140</v>
      </c>
      <c r="Q23913" t="s">
        <v>140</v>
      </c>
      <c r="R23913" t="s">
        <v>140</v>
      </c>
      <c r="S23913" t="s">
        <v>140</v>
      </c>
    </row>
    <row r="23914" spans="1:19" x14ac:dyDescent="0.35">
      <c r="A23914" t="s">
        <v>26</v>
      </c>
      <c r="B23914" t="s">
        <v>1999</v>
      </c>
      <c r="C23914">
        <v>14</v>
      </c>
      <c r="D23914" t="s">
        <v>177</v>
      </c>
      <c r="E23914" t="s">
        <v>140</v>
      </c>
      <c r="F23914" t="s">
        <v>140</v>
      </c>
      <c r="G23914" t="s">
        <v>140</v>
      </c>
      <c r="H23914" t="s">
        <v>140</v>
      </c>
      <c r="I23914" t="s">
        <v>140</v>
      </c>
      <c r="J23914" t="s">
        <v>140</v>
      </c>
      <c r="K23914" t="s">
        <v>140</v>
      </c>
      <c r="L23914" t="s">
        <v>140</v>
      </c>
      <c r="M23914" t="s">
        <v>140</v>
      </c>
      <c r="N23914" t="s">
        <v>140</v>
      </c>
      <c r="O23914" t="s">
        <v>140</v>
      </c>
      <c r="P23914" t="s">
        <v>140</v>
      </c>
      <c r="Q23914" t="s">
        <v>140</v>
      </c>
      <c r="R23914" t="s">
        <v>140</v>
      </c>
      <c r="S23914" t="s">
        <v>140</v>
      </c>
    </row>
    <row r="23915" spans="1:19" x14ac:dyDescent="0.35">
      <c r="A23915" t="s">
        <v>26</v>
      </c>
      <c r="B23915" t="s">
        <v>2000</v>
      </c>
      <c r="C23915">
        <v>7</v>
      </c>
      <c r="D23915" t="s">
        <v>177</v>
      </c>
      <c r="E23915" t="s">
        <v>140</v>
      </c>
      <c r="F23915" t="s">
        <v>140</v>
      </c>
      <c r="G23915" t="s">
        <v>140</v>
      </c>
      <c r="H23915" t="s">
        <v>140</v>
      </c>
      <c r="I23915" t="s">
        <v>140</v>
      </c>
      <c r="J23915" t="s">
        <v>140</v>
      </c>
      <c r="K23915" t="s">
        <v>140</v>
      </c>
      <c r="L23915" t="s">
        <v>140</v>
      </c>
      <c r="M23915" t="s">
        <v>140</v>
      </c>
      <c r="N23915" t="s">
        <v>140</v>
      </c>
      <c r="O23915" t="s">
        <v>140</v>
      </c>
      <c r="P23915" t="s">
        <v>140</v>
      </c>
      <c r="Q23915" t="s">
        <v>140</v>
      </c>
      <c r="R23915" t="s">
        <v>140</v>
      </c>
      <c r="S23915" t="s">
        <v>140</v>
      </c>
    </row>
    <row r="23916" spans="1:19" x14ac:dyDescent="0.35">
      <c r="A23916" t="s">
        <v>26</v>
      </c>
      <c r="B23916" t="s">
        <v>2001</v>
      </c>
      <c r="C23916">
        <v>5</v>
      </c>
      <c r="D23916" t="s">
        <v>765</v>
      </c>
      <c r="E23916" t="s">
        <v>140</v>
      </c>
      <c r="F23916" t="s">
        <v>140</v>
      </c>
      <c r="G23916" t="s">
        <v>764</v>
      </c>
      <c r="H23916" t="s">
        <v>822</v>
      </c>
      <c r="I23916" t="s">
        <v>140</v>
      </c>
      <c r="J23916" t="s">
        <v>140</v>
      </c>
      <c r="K23916" t="s">
        <v>140</v>
      </c>
      <c r="L23916" t="s">
        <v>140</v>
      </c>
      <c r="M23916" t="s">
        <v>140</v>
      </c>
      <c r="N23916" t="s">
        <v>140</v>
      </c>
      <c r="O23916" t="s">
        <v>140</v>
      </c>
      <c r="P23916" t="s">
        <v>140</v>
      </c>
      <c r="Q23916" t="s">
        <v>140</v>
      </c>
      <c r="R23916" t="s">
        <v>140</v>
      </c>
      <c r="S23916" t="s">
        <v>140</v>
      </c>
    </row>
    <row r="23917" spans="1:19" x14ac:dyDescent="0.35">
      <c r="A23917" t="s">
        <v>26</v>
      </c>
      <c r="B23917" t="s">
        <v>2002</v>
      </c>
      <c r="C23917">
        <v>31</v>
      </c>
      <c r="D23917" t="s">
        <v>902</v>
      </c>
      <c r="E23917" t="s">
        <v>1048</v>
      </c>
      <c r="F23917" t="s">
        <v>140</v>
      </c>
      <c r="G23917" t="s">
        <v>1056</v>
      </c>
      <c r="H23917" t="s">
        <v>140</v>
      </c>
      <c r="I23917" t="s">
        <v>950</v>
      </c>
      <c r="J23917" t="s">
        <v>140</v>
      </c>
      <c r="K23917" t="s">
        <v>140</v>
      </c>
      <c r="L23917" t="s">
        <v>140</v>
      </c>
      <c r="M23917" t="s">
        <v>140</v>
      </c>
      <c r="N23917" t="s">
        <v>971</v>
      </c>
      <c r="O23917" t="s">
        <v>988</v>
      </c>
      <c r="P23917" t="s">
        <v>140</v>
      </c>
      <c r="Q23917" t="s">
        <v>140</v>
      </c>
      <c r="R23917" t="s">
        <v>140</v>
      </c>
      <c r="S23917" t="s">
        <v>140</v>
      </c>
    </row>
    <row r="23918" spans="1:19" x14ac:dyDescent="0.35">
      <c r="A23918" t="s">
        <v>26</v>
      </c>
      <c r="B23918" t="s">
        <v>2003</v>
      </c>
      <c r="C23918">
        <v>20</v>
      </c>
      <c r="D23918" t="s">
        <v>60</v>
      </c>
      <c r="E23918" t="s">
        <v>140</v>
      </c>
      <c r="F23918" t="s">
        <v>140</v>
      </c>
      <c r="G23918" t="s">
        <v>91</v>
      </c>
      <c r="H23918" t="s">
        <v>320</v>
      </c>
      <c r="I23918" t="s">
        <v>140</v>
      </c>
      <c r="J23918" t="s">
        <v>140</v>
      </c>
      <c r="K23918" t="s">
        <v>140</v>
      </c>
      <c r="L23918" t="s">
        <v>140</v>
      </c>
      <c r="M23918" t="s">
        <v>140</v>
      </c>
      <c r="N23918" t="s">
        <v>1054</v>
      </c>
      <c r="O23918" t="s">
        <v>140</v>
      </c>
      <c r="P23918" t="s">
        <v>140</v>
      </c>
      <c r="Q23918" t="s">
        <v>140</v>
      </c>
      <c r="R23918" t="s">
        <v>140</v>
      </c>
      <c r="S23918" t="s">
        <v>140</v>
      </c>
    </row>
    <row r="23919" spans="1:19" x14ac:dyDescent="0.35">
      <c r="A23919" t="s">
        <v>26</v>
      </c>
      <c r="B23919" t="s">
        <v>2004</v>
      </c>
      <c r="C23919">
        <v>14</v>
      </c>
      <c r="D23919" t="s">
        <v>295</v>
      </c>
      <c r="E23919" t="s">
        <v>458</v>
      </c>
      <c r="F23919" t="s">
        <v>140</v>
      </c>
      <c r="G23919" t="s">
        <v>595</v>
      </c>
      <c r="H23919" t="s">
        <v>1100</v>
      </c>
      <c r="I23919" t="s">
        <v>140</v>
      </c>
      <c r="J23919" t="s">
        <v>140</v>
      </c>
      <c r="K23919" t="s">
        <v>515</v>
      </c>
      <c r="L23919" t="s">
        <v>140</v>
      </c>
      <c r="M23919" t="s">
        <v>140</v>
      </c>
      <c r="N23919" t="s">
        <v>140</v>
      </c>
      <c r="O23919" t="s">
        <v>458</v>
      </c>
      <c r="P23919" t="s">
        <v>458</v>
      </c>
      <c r="Q23919" t="s">
        <v>140</v>
      </c>
      <c r="R23919" t="s">
        <v>140</v>
      </c>
      <c r="S23919" t="s">
        <v>140</v>
      </c>
    </row>
    <row r="23920" spans="1:19" x14ac:dyDescent="0.35">
      <c r="A23920" t="s">
        <v>26</v>
      </c>
      <c r="B23920" t="s">
        <v>339</v>
      </c>
      <c r="C23920">
        <v>7</v>
      </c>
      <c r="D23920" t="s">
        <v>384</v>
      </c>
      <c r="E23920" t="s">
        <v>573</v>
      </c>
      <c r="F23920" t="s">
        <v>140</v>
      </c>
      <c r="G23920" t="s">
        <v>1085</v>
      </c>
      <c r="H23920" t="s">
        <v>140</v>
      </c>
      <c r="I23920" t="s">
        <v>140</v>
      </c>
      <c r="J23920" t="s">
        <v>140</v>
      </c>
      <c r="K23920" t="s">
        <v>140</v>
      </c>
      <c r="L23920" t="s">
        <v>140</v>
      </c>
      <c r="M23920" t="s">
        <v>140</v>
      </c>
      <c r="N23920" t="s">
        <v>1085</v>
      </c>
      <c r="O23920" t="s">
        <v>140</v>
      </c>
      <c r="P23920" t="s">
        <v>140</v>
      </c>
      <c r="Q23920" t="s">
        <v>140</v>
      </c>
      <c r="R23920" t="s">
        <v>140</v>
      </c>
      <c r="S23920" t="s">
        <v>140</v>
      </c>
    </row>
    <row r="23921" spans="1:19" x14ac:dyDescent="0.35">
      <c r="A23921" t="s">
        <v>27</v>
      </c>
      <c r="B23921" t="s">
        <v>1216</v>
      </c>
      <c r="C23921">
        <v>17</v>
      </c>
      <c r="D23921" t="s">
        <v>188</v>
      </c>
      <c r="E23921" t="s">
        <v>1065</v>
      </c>
      <c r="F23921" t="s">
        <v>140</v>
      </c>
      <c r="G23921" t="s">
        <v>140</v>
      </c>
      <c r="H23921" t="s">
        <v>140</v>
      </c>
      <c r="I23921" t="s">
        <v>140</v>
      </c>
      <c r="J23921" t="s">
        <v>769</v>
      </c>
      <c r="K23921" t="s">
        <v>140</v>
      </c>
      <c r="L23921" t="s">
        <v>140</v>
      </c>
      <c r="M23921" t="s">
        <v>140</v>
      </c>
      <c r="N23921" t="s">
        <v>140</v>
      </c>
      <c r="O23921" t="s">
        <v>140</v>
      </c>
      <c r="P23921" t="s">
        <v>140</v>
      </c>
      <c r="Q23921" t="s">
        <v>140</v>
      </c>
      <c r="R23921" t="s">
        <v>140</v>
      </c>
      <c r="S23921" t="s">
        <v>140</v>
      </c>
    </row>
    <row r="23922" spans="1:19" x14ac:dyDescent="0.35">
      <c r="A23922" t="s">
        <v>27</v>
      </c>
      <c r="B23922" t="s">
        <v>1993</v>
      </c>
      <c r="C23922">
        <v>24</v>
      </c>
      <c r="D23922" t="s">
        <v>413</v>
      </c>
      <c r="E23922" t="s">
        <v>1020</v>
      </c>
      <c r="F23922" t="s">
        <v>140</v>
      </c>
      <c r="G23922" t="s">
        <v>706</v>
      </c>
      <c r="H23922" t="s">
        <v>140</v>
      </c>
      <c r="I23922" t="s">
        <v>140</v>
      </c>
      <c r="J23922" t="s">
        <v>140</v>
      </c>
      <c r="K23922" t="s">
        <v>140</v>
      </c>
      <c r="L23922" t="s">
        <v>140</v>
      </c>
      <c r="M23922" t="s">
        <v>140</v>
      </c>
      <c r="N23922" t="s">
        <v>140</v>
      </c>
      <c r="O23922" t="s">
        <v>140</v>
      </c>
      <c r="P23922" t="s">
        <v>140</v>
      </c>
      <c r="Q23922" t="s">
        <v>140</v>
      </c>
      <c r="R23922" t="s">
        <v>140</v>
      </c>
      <c r="S23922" t="s">
        <v>140</v>
      </c>
    </row>
    <row r="23923" spans="1:19" x14ac:dyDescent="0.35">
      <c r="A23923" t="s">
        <v>27</v>
      </c>
      <c r="B23923" t="s">
        <v>1994</v>
      </c>
      <c r="C23923">
        <v>10</v>
      </c>
      <c r="D23923" t="s">
        <v>969</v>
      </c>
      <c r="E23923" t="s">
        <v>140</v>
      </c>
      <c r="F23923" t="s">
        <v>140</v>
      </c>
      <c r="G23923" t="s">
        <v>140</v>
      </c>
      <c r="H23923" t="s">
        <v>968</v>
      </c>
      <c r="I23923" t="s">
        <v>140</v>
      </c>
      <c r="J23923" t="s">
        <v>140</v>
      </c>
      <c r="K23923" t="s">
        <v>140</v>
      </c>
      <c r="L23923" t="s">
        <v>140</v>
      </c>
      <c r="M23923" t="s">
        <v>140</v>
      </c>
      <c r="N23923" t="s">
        <v>140</v>
      </c>
      <c r="O23923" t="s">
        <v>140</v>
      </c>
      <c r="P23923" t="s">
        <v>140</v>
      </c>
      <c r="Q23923" t="s">
        <v>140</v>
      </c>
      <c r="R23923" t="s">
        <v>140</v>
      </c>
      <c r="S23923" t="s">
        <v>140</v>
      </c>
    </row>
    <row r="23924" spans="1:19" x14ac:dyDescent="0.35">
      <c r="A23924" t="s">
        <v>27</v>
      </c>
      <c r="B23924" t="s">
        <v>1995</v>
      </c>
      <c r="C23924">
        <v>10</v>
      </c>
      <c r="D23924" t="s">
        <v>1024</v>
      </c>
      <c r="E23924" t="s">
        <v>140</v>
      </c>
      <c r="F23924" t="s">
        <v>140</v>
      </c>
      <c r="G23924" t="s">
        <v>140</v>
      </c>
      <c r="H23924" t="s">
        <v>140</v>
      </c>
      <c r="I23924" t="s">
        <v>977</v>
      </c>
      <c r="J23924" t="s">
        <v>140</v>
      </c>
      <c r="K23924" t="s">
        <v>140</v>
      </c>
      <c r="L23924" t="s">
        <v>140</v>
      </c>
      <c r="M23924" t="s">
        <v>140</v>
      </c>
      <c r="N23924" t="s">
        <v>140</v>
      </c>
      <c r="O23924" t="s">
        <v>140</v>
      </c>
      <c r="P23924" t="s">
        <v>140</v>
      </c>
      <c r="Q23924" t="s">
        <v>140</v>
      </c>
      <c r="R23924" t="s">
        <v>140</v>
      </c>
      <c r="S23924" t="s">
        <v>140</v>
      </c>
    </row>
    <row r="23925" spans="1:19" x14ac:dyDescent="0.35">
      <c r="A23925" t="s">
        <v>27</v>
      </c>
      <c r="B23925" t="s">
        <v>1996</v>
      </c>
      <c r="C23925">
        <v>55</v>
      </c>
      <c r="D23925" t="s">
        <v>188</v>
      </c>
      <c r="E23925" t="s">
        <v>140</v>
      </c>
      <c r="F23925" t="s">
        <v>1021</v>
      </c>
      <c r="G23925" t="s">
        <v>1060</v>
      </c>
      <c r="H23925" t="s">
        <v>1070</v>
      </c>
      <c r="I23925" t="s">
        <v>140</v>
      </c>
      <c r="J23925" t="s">
        <v>775</v>
      </c>
      <c r="K23925" t="s">
        <v>140</v>
      </c>
      <c r="L23925" t="s">
        <v>140</v>
      </c>
      <c r="M23925" t="s">
        <v>140</v>
      </c>
      <c r="N23925" t="s">
        <v>1048</v>
      </c>
      <c r="O23925" t="s">
        <v>1055</v>
      </c>
      <c r="P23925" t="s">
        <v>1063</v>
      </c>
      <c r="Q23925" t="s">
        <v>869</v>
      </c>
      <c r="R23925" t="s">
        <v>140</v>
      </c>
      <c r="S23925" t="s">
        <v>140</v>
      </c>
    </row>
    <row r="23926" spans="1:19" x14ac:dyDescent="0.35">
      <c r="A23926" t="s">
        <v>27</v>
      </c>
      <c r="B23926" t="s">
        <v>1997</v>
      </c>
      <c r="C23926">
        <v>28</v>
      </c>
      <c r="D23926" t="s">
        <v>447</v>
      </c>
      <c r="E23926" t="s">
        <v>501</v>
      </c>
      <c r="F23926" t="s">
        <v>140</v>
      </c>
      <c r="G23926" t="s">
        <v>1004</v>
      </c>
      <c r="H23926" t="s">
        <v>501</v>
      </c>
      <c r="I23926" t="s">
        <v>515</v>
      </c>
      <c r="J23926" t="s">
        <v>140</v>
      </c>
      <c r="K23926" t="s">
        <v>140</v>
      </c>
      <c r="L23926" t="s">
        <v>140</v>
      </c>
      <c r="M23926" t="s">
        <v>140</v>
      </c>
      <c r="N23926" t="s">
        <v>954</v>
      </c>
      <c r="O23926" t="s">
        <v>140</v>
      </c>
      <c r="P23926" t="s">
        <v>140</v>
      </c>
      <c r="Q23926" t="s">
        <v>140</v>
      </c>
      <c r="R23926" t="s">
        <v>574</v>
      </c>
      <c r="S23926" t="s">
        <v>140</v>
      </c>
    </row>
    <row r="23927" spans="1:19" x14ac:dyDescent="0.35">
      <c r="A23927" t="s">
        <v>27</v>
      </c>
      <c r="B23927" t="s">
        <v>1998</v>
      </c>
      <c r="C23927">
        <v>22</v>
      </c>
      <c r="D23927" t="s">
        <v>840</v>
      </c>
      <c r="E23927" t="s">
        <v>140</v>
      </c>
      <c r="F23927" t="s">
        <v>140</v>
      </c>
      <c r="G23927" t="s">
        <v>897</v>
      </c>
      <c r="H23927" t="s">
        <v>87</v>
      </c>
      <c r="I23927" t="s">
        <v>140</v>
      </c>
      <c r="J23927" t="s">
        <v>140</v>
      </c>
      <c r="K23927" t="s">
        <v>140</v>
      </c>
      <c r="L23927" t="s">
        <v>140</v>
      </c>
      <c r="M23927" t="s">
        <v>140</v>
      </c>
      <c r="N23927" t="s">
        <v>140</v>
      </c>
      <c r="O23927" t="s">
        <v>140</v>
      </c>
      <c r="P23927" t="s">
        <v>140</v>
      </c>
      <c r="Q23927" t="s">
        <v>140</v>
      </c>
      <c r="R23927" t="s">
        <v>1047</v>
      </c>
      <c r="S23927" t="s">
        <v>140</v>
      </c>
    </row>
    <row r="23928" spans="1:19" x14ac:dyDescent="0.35">
      <c r="A23928" t="s">
        <v>27</v>
      </c>
      <c r="B23928" t="s">
        <v>1218</v>
      </c>
      <c r="C23928">
        <v>19</v>
      </c>
      <c r="D23928" t="s">
        <v>647</v>
      </c>
      <c r="E23928" t="s">
        <v>140</v>
      </c>
      <c r="F23928" t="s">
        <v>769</v>
      </c>
      <c r="G23928" t="s">
        <v>769</v>
      </c>
      <c r="H23928" t="s">
        <v>646</v>
      </c>
      <c r="I23928" t="s">
        <v>140</v>
      </c>
      <c r="J23928" t="s">
        <v>140</v>
      </c>
      <c r="K23928" t="s">
        <v>140</v>
      </c>
      <c r="L23928" t="s">
        <v>140</v>
      </c>
      <c r="M23928" t="s">
        <v>140</v>
      </c>
      <c r="N23928" t="s">
        <v>140</v>
      </c>
      <c r="O23928" t="s">
        <v>140</v>
      </c>
      <c r="P23928" t="s">
        <v>140</v>
      </c>
      <c r="Q23928" t="s">
        <v>140</v>
      </c>
      <c r="R23928" t="s">
        <v>140</v>
      </c>
      <c r="S23928" t="s">
        <v>140</v>
      </c>
    </row>
    <row r="23929" spans="1:19" x14ac:dyDescent="0.35">
      <c r="A23929" t="s">
        <v>27</v>
      </c>
      <c r="B23929" t="s">
        <v>1999</v>
      </c>
      <c r="C23929">
        <v>17</v>
      </c>
      <c r="D23929" t="s">
        <v>1111</v>
      </c>
      <c r="E23929" t="s">
        <v>140</v>
      </c>
      <c r="F23929" t="s">
        <v>140</v>
      </c>
      <c r="G23929" t="s">
        <v>140</v>
      </c>
      <c r="H23929" t="s">
        <v>1067</v>
      </c>
      <c r="I23929" t="s">
        <v>140</v>
      </c>
      <c r="J23929" t="s">
        <v>140</v>
      </c>
      <c r="K23929" t="s">
        <v>140</v>
      </c>
      <c r="L23929" t="s">
        <v>140</v>
      </c>
      <c r="M23929" t="s">
        <v>140</v>
      </c>
      <c r="N23929" t="s">
        <v>140</v>
      </c>
      <c r="O23929" t="s">
        <v>140</v>
      </c>
      <c r="P23929" t="s">
        <v>140</v>
      </c>
      <c r="Q23929" t="s">
        <v>140</v>
      </c>
      <c r="R23929" t="s">
        <v>140</v>
      </c>
      <c r="S23929" t="s">
        <v>140</v>
      </c>
    </row>
    <row r="23930" spans="1:19" x14ac:dyDescent="0.35">
      <c r="A23930" t="s">
        <v>27</v>
      </c>
      <c r="B23930" t="s">
        <v>2000</v>
      </c>
      <c r="C23930">
        <v>7</v>
      </c>
      <c r="D23930" t="s">
        <v>840</v>
      </c>
      <c r="E23930" t="s">
        <v>140</v>
      </c>
      <c r="F23930" t="s">
        <v>140</v>
      </c>
      <c r="G23930" t="s">
        <v>841</v>
      </c>
      <c r="H23930" t="s">
        <v>140</v>
      </c>
      <c r="I23930" t="s">
        <v>140</v>
      </c>
      <c r="J23930" t="s">
        <v>140</v>
      </c>
      <c r="K23930" t="s">
        <v>140</v>
      </c>
      <c r="L23930" t="s">
        <v>140</v>
      </c>
      <c r="M23930" t="s">
        <v>140</v>
      </c>
      <c r="N23930" t="s">
        <v>140</v>
      </c>
      <c r="O23930" t="s">
        <v>140</v>
      </c>
      <c r="P23930" t="s">
        <v>140</v>
      </c>
      <c r="Q23930" t="s">
        <v>140</v>
      </c>
      <c r="R23930" t="s">
        <v>140</v>
      </c>
      <c r="S23930" t="s">
        <v>140</v>
      </c>
    </row>
    <row r="23931" spans="1:19" x14ac:dyDescent="0.35">
      <c r="A23931" t="s">
        <v>27</v>
      </c>
      <c r="B23931" t="s">
        <v>2001</v>
      </c>
      <c r="C23931">
        <v>7</v>
      </c>
      <c r="D23931" t="s">
        <v>177</v>
      </c>
      <c r="E23931" t="s">
        <v>140</v>
      </c>
      <c r="F23931" t="s">
        <v>140</v>
      </c>
      <c r="G23931" t="s">
        <v>140</v>
      </c>
      <c r="H23931" t="s">
        <v>140</v>
      </c>
      <c r="I23931" t="s">
        <v>140</v>
      </c>
      <c r="J23931" t="s">
        <v>140</v>
      </c>
      <c r="K23931" t="s">
        <v>140</v>
      </c>
      <c r="L23931" t="s">
        <v>140</v>
      </c>
      <c r="M23931" t="s">
        <v>140</v>
      </c>
      <c r="N23931" t="s">
        <v>140</v>
      </c>
      <c r="O23931" t="s">
        <v>140</v>
      </c>
      <c r="P23931" t="s">
        <v>140</v>
      </c>
      <c r="Q23931" t="s">
        <v>140</v>
      </c>
      <c r="R23931" t="s">
        <v>140</v>
      </c>
      <c r="S23931" t="s">
        <v>140</v>
      </c>
    </row>
    <row r="23932" spans="1:19" x14ac:dyDescent="0.35">
      <c r="A23932" t="s">
        <v>27</v>
      </c>
      <c r="B23932" t="s">
        <v>2002</v>
      </c>
      <c r="C23932">
        <v>36</v>
      </c>
      <c r="D23932" t="s">
        <v>989</v>
      </c>
      <c r="E23932" t="s">
        <v>1050</v>
      </c>
      <c r="F23932" t="s">
        <v>140</v>
      </c>
      <c r="G23932" t="s">
        <v>125</v>
      </c>
      <c r="H23932" t="s">
        <v>1049</v>
      </c>
      <c r="I23932" t="s">
        <v>140</v>
      </c>
      <c r="J23932" t="s">
        <v>140</v>
      </c>
      <c r="K23932" t="s">
        <v>140</v>
      </c>
      <c r="L23932" t="s">
        <v>140</v>
      </c>
      <c r="M23932" t="s">
        <v>140</v>
      </c>
      <c r="N23932" t="s">
        <v>140</v>
      </c>
      <c r="O23932" t="s">
        <v>140</v>
      </c>
      <c r="P23932" t="s">
        <v>140</v>
      </c>
      <c r="Q23932" t="s">
        <v>140</v>
      </c>
      <c r="R23932" t="s">
        <v>140</v>
      </c>
      <c r="S23932" t="s">
        <v>1051</v>
      </c>
    </row>
    <row r="23933" spans="1:19" x14ac:dyDescent="0.35">
      <c r="A23933" t="s">
        <v>27</v>
      </c>
      <c r="B23933" t="s">
        <v>2003</v>
      </c>
      <c r="C23933">
        <v>25</v>
      </c>
      <c r="D23933" t="s">
        <v>698</v>
      </c>
      <c r="E23933" t="s">
        <v>1060</v>
      </c>
      <c r="F23933" t="s">
        <v>140</v>
      </c>
      <c r="G23933" t="s">
        <v>548</v>
      </c>
      <c r="H23933" t="s">
        <v>788</v>
      </c>
      <c r="I23933" t="s">
        <v>140</v>
      </c>
      <c r="J23933" t="s">
        <v>140</v>
      </c>
      <c r="K23933" t="s">
        <v>140</v>
      </c>
      <c r="L23933" t="s">
        <v>140</v>
      </c>
      <c r="M23933" t="s">
        <v>140</v>
      </c>
      <c r="N23933" t="s">
        <v>919</v>
      </c>
      <c r="O23933" t="s">
        <v>422</v>
      </c>
      <c r="P23933" t="s">
        <v>919</v>
      </c>
      <c r="Q23933" t="s">
        <v>140</v>
      </c>
      <c r="R23933" t="s">
        <v>140</v>
      </c>
      <c r="S23933" t="s">
        <v>140</v>
      </c>
    </row>
    <row r="23934" spans="1:19" x14ac:dyDescent="0.35">
      <c r="A23934" t="s">
        <v>27</v>
      </c>
      <c r="B23934" t="s">
        <v>2004</v>
      </c>
      <c r="C23934">
        <v>13</v>
      </c>
      <c r="D23934" t="s">
        <v>887</v>
      </c>
      <c r="E23934" t="s">
        <v>140</v>
      </c>
      <c r="F23934" t="s">
        <v>140</v>
      </c>
      <c r="G23934" t="s">
        <v>1070</v>
      </c>
      <c r="H23934" t="s">
        <v>849</v>
      </c>
      <c r="I23934" t="s">
        <v>140</v>
      </c>
      <c r="J23934" t="s">
        <v>140</v>
      </c>
      <c r="K23934" t="s">
        <v>1068</v>
      </c>
      <c r="L23934" t="s">
        <v>140</v>
      </c>
      <c r="M23934" t="s">
        <v>140</v>
      </c>
      <c r="N23934" t="s">
        <v>140</v>
      </c>
      <c r="O23934" t="s">
        <v>140</v>
      </c>
      <c r="P23934" t="s">
        <v>140</v>
      </c>
      <c r="Q23934" t="s">
        <v>140</v>
      </c>
      <c r="R23934" t="s">
        <v>140</v>
      </c>
      <c r="S23934" t="s">
        <v>140</v>
      </c>
    </row>
    <row r="23935" spans="1:19" x14ac:dyDescent="0.35">
      <c r="A23935" t="s">
        <v>27</v>
      </c>
      <c r="B23935" t="s">
        <v>339</v>
      </c>
      <c r="C23935">
        <v>4</v>
      </c>
      <c r="D23935" t="s">
        <v>177</v>
      </c>
      <c r="E23935" t="s">
        <v>140</v>
      </c>
      <c r="F23935" t="s">
        <v>140</v>
      </c>
      <c r="G23935" t="s">
        <v>140</v>
      </c>
      <c r="H23935" t="s">
        <v>140</v>
      </c>
      <c r="I23935" t="s">
        <v>140</v>
      </c>
      <c r="J23935" t="s">
        <v>140</v>
      </c>
      <c r="K23935" t="s">
        <v>140</v>
      </c>
      <c r="L23935" t="s">
        <v>140</v>
      </c>
      <c r="M23935" t="s">
        <v>140</v>
      </c>
      <c r="N23935" t="s">
        <v>140</v>
      </c>
      <c r="O23935" t="s">
        <v>140</v>
      </c>
      <c r="P23935" t="s">
        <v>140</v>
      </c>
      <c r="Q23935" t="s">
        <v>140</v>
      </c>
      <c r="R23935" t="s">
        <v>140</v>
      </c>
      <c r="S23935" t="s">
        <v>140</v>
      </c>
    </row>
    <row r="23936" spans="1:19" x14ac:dyDescent="0.35">
      <c r="A23936" t="s">
        <v>28</v>
      </c>
      <c r="B23936" t="s">
        <v>1216</v>
      </c>
      <c r="C23936">
        <v>12</v>
      </c>
      <c r="D23936" t="s">
        <v>675</v>
      </c>
      <c r="E23936" t="s">
        <v>140</v>
      </c>
      <c r="F23936" t="s">
        <v>140</v>
      </c>
      <c r="G23936" t="s">
        <v>574</v>
      </c>
      <c r="H23936" t="s">
        <v>140</v>
      </c>
      <c r="I23936" t="s">
        <v>1003</v>
      </c>
      <c r="J23936" t="s">
        <v>140</v>
      </c>
      <c r="K23936" t="s">
        <v>140</v>
      </c>
      <c r="L23936" t="s">
        <v>140</v>
      </c>
      <c r="M23936" t="s">
        <v>140</v>
      </c>
      <c r="N23936" t="s">
        <v>140</v>
      </c>
      <c r="O23936" t="s">
        <v>140</v>
      </c>
      <c r="P23936" t="s">
        <v>140</v>
      </c>
      <c r="Q23936" t="s">
        <v>140</v>
      </c>
      <c r="R23936" t="s">
        <v>140</v>
      </c>
      <c r="S23936" t="s">
        <v>140</v>
      </c>
    </row>
    <row r="23937" spans="1:19" x14ac:dyDescent="0.35">
      <c r="A23937" t="s">
        <v>28</v>
      </c>
      <c r="B23937" t="s">
        <v>1993</v>
      </c>
      <c r="C23937">
        <v>18</v>
      </c>
      <c r="D23937" t="s">
        <v>177</v>
      </c>
      <c r="E23937" t="s">
        <v>140</v>
      </c>
      <c r="F23937" t="s">
        <v>140</v>
      </c>
      <c r="G23937" t="s">
        <v>140</v>
      </c>
      <c r="H23937" t="s">
        <v>140</v>
      </c>
      <c r="I23937" t="s">
        <v>140</v>
      </c>
      <c r="J23937" t="s">
        <v>140</v>
      </c>
      <c r="K23937" t="s">
        <v>140</v>
      </c>
      <c r="L23937" t="s">
        <v>140</v>
      </c>
      <c r="M23937" t="s">
        <v>140</v>
      </c>
      <c r="N23937" t="s">
        <v>140</v>
      </c>
      <c r="O23937" t="s">
        <v>140</v>
      </c>
      <c r="P23937" t="s">
        <v>140</v>
      </c>
      <c r="Q23937" t="s">
        <v>140</v>
      </c>
      <c r="R23937" t="s">
        <v>140</v>
      </c>
      <c r="S23937" t="s">
        <v>140</v>
      </c>
    </row>
    <row r="23938" spans="1:19" x14ac:dyDescent="0.35">
      <c r="A23938" t="s">
        <v>28</v>
      </c>
      <c r="B23938" t="s">
        <v>1994</v>
      </c>
      <c r="C23938">
        <v>14</v>
      </c>
      <c r="D23938" t="s">
        <v>1167</v>
      </c>
      <c r="E23938" t="s">
        <v>140</v>
      </c>
      <c r="F23938" t="s">
        <v>140</v>
      </c>
      <c r="G23938" t="s">
        <v>527</v>
      </c>
      <c r="H23938" t="s">
        <v>929</v>
      </c>
      <c r="I23938" t="s">
        <v>140</v>
      </c>
      <c r="J23938" t="s">
        <v>140</v>
      </c>
      <c r="K23938" t="s">
        <v>140</v>
      </c>
      <c r="L23938" t="s">
        <v>140</v>
      </c>
      <c r="M23938" t="s">
        <v>140</v>
      </c>
      <c r="N23938" t="s">
        <v>140</v>
      </c>
      <c r="O23938" t="s">
        <v>140</v>
      </c>
      <c r="P23938" t="s">
        <v>140</v>
      </c>
      <c r="Q23938" t="s">
        <v>140</v>
      </c>
      <c r="R23938" t="s">
        <v>140</v>
      </c>
      <c r="S23938" t="s">
        <v>140</v>
      </c>
    </row>
    <row r="23939" spans="1:19" x14ac:dyDescent="0.35">
      <c r="A23939" t="s">
        <v>28</v>
      </c>
      <c r="B23939" t="s">
        <v>1995</v>
      </c>
      <c r="C23939">
        <v>11</v>
      </c>
      <c r="D23939" t="s">
        <v>512</v>
      </c>
      <c r="E23939" t="s">
        <v>140</v>
      </c>
      <c r="F23939" t="s">
        <v>140</v>
      </c>
      <c r="G23939" t="s">
        <v>140</v>
      </c>
      <c r="H23939" t="s">
        <v>849</v>
      </c>
      <c r="I23939" t="s">
        <v>140</v>
      </c>
      <c r="J23939" t="s">
        <v>140</v>
      </c>
      <c r="K23939" t="s">
        <v>140</v>
      </c>
      <c r="L23939" t="s">
        <v>140</v>
      </c>
      <c r="M23939" t="s">
        <v>140</v>
      </c>
      <c r="N23939" t="s">
        <v>527</v>
      </c>
      <c r="O23939" t="s">
        <v>140</v>
      </c>
      <c r="P23939" t="s">
        <v>140</v>
      </c>
      <c r="Q23939" t="s">
        <v>140</v>
      </c>
      <c r="R23939" t="s">
        <v>140</v>
      </c>
      <c r="S23939" t="s">
        <v>140</v>
      </c>
    </row>
    <row r="23940" spans="1:19" x14ac:dyDescent="0.35">
      <c r="A23940" t="s">
        <v>28</v>
      </c>
      <c r="B23940" t="s">
        <v>1996</v>
      </c>
      <c r="C23940">
        <v>49</v>
      </c>
      <c r="D23940" t="s">
        <v>969</v>
      </c>
      <c r="E23940" t="s">
        <v>1017</v>
      </c>
      <c r="F23940" t="s">
        <v>1011</v>
      </c>
      <c r="G23940" t="s">
        <v>1044</v>
      </c>
      <c r="H23940" t="s">
        <v>1048</v>
      </c>
      <c r="I23940" t="s">
        <v>140</v>
      </c>
      <c r="J23940" t="s">
        <v>140</v>
      </c>
      <c r="K23940" t="s">
        <v>1017</v>
      </c>
      <c r="L23940" t="s">
        <v>140</v>
      </c>
      <c r="M23940" t="s">
        <v>140</v>
      </c>
      <c r="N23940" t="s">
        <v>527</v>
      </c>
      <c r="O23940" t="s">
        <v>1054</v>
      </c>
      <c r="P23940" t="s">
        <v>140</v>
      </c>
      <c r="Q23940" t="s">
        <v>140</v>
      </c>
      <c r="R23940" t="s">
        <v>140</v>
      </c>
      <c r="S23940" t="s">
        <v>140</v>
      </c>
    </row>
    <row r="23941" spans="1:19" x14ac:dyDescent="0.35">
      <c r="A23941" t="s">
        <v>28</v>
      </c>
      <c r="B23941" t="s">
        <v>1997</v>
      </c>
      <c r="C23941">
        <v>25</v>
      </c>
      <c r="D23941" t="s">
        <v>981</v>
      </c>
      <c r="E23941" t="s">
        <v>140</v>
      </c>
      <c r="F23941" t="s">
        <v>140</v>
      </c>
      <c r="G23941" t="s">
        <v>733</v>
      </c>
      <c r="H23941" t="s">
        <v>1182</v>
      </c>
      <c r="I23941" t="s">
        <v>1095</v>
      </c>
      <c r="J23941" t="s">
        <v>140</v>
      </c>
      <c r="K23941" t="s">
        <v>1095</v>
      </c>
      <c r="L23941" t="s">
        <v>140</v>
      </c>
      <c r="M23941" t="s">
        <v>140</v>
      </c>
      <c r="N23941" t="s">
        <v>548</v>
      </c>
      <c r="O23941" t="s">
        <v>1057</v>
      </c>
      <c r="P23941" t="s">
        <v>140</v>
      </c>
      <c r="Q23941" t="s">
        <v>140</v>
      </c>
      <c r="R23941" t="s">
        <v>140</v>
      </c>
      <c r="S23941" t="s">
        <v>140</v>
      </c>
    </row>
    <row r="23942" spans="1:19" x14ac:dyDescent="0.35">
      <c r="A23942" t="s">
        <v>28</v>
      </c>
      <c r="B23942" t="s">
        <v>1998</v>
      </c>
      <c r="C23942">
        <v>25</v>
      </c>
      <c r="D23942" t="s">
        <v>619</v>
      </c>
      <c r="E23942" t="s">
        <v>716</v>
      </c>
      <c r="F23942" t="s">
        <v>939</v>
      </c>
      <c r="G23942" t="s">
        <v>1056</v>
      </c>
      <c r="H23942" t="s">
        <v>87</v>
      </c>
      <c r="I23942" t="s">
        <v>949</v>
      </c>
      <c r="J23942" t="s">
        <v>515</v>
      </c>
      <c r="K23942" t="s">
        <v>1048</v>
      </c>
      <c r="L23942" t="s">
        <v>140</v>
      </c>
      <c r="M23942" t="s">
        <v>140</v>
      </c>
      <c r="N23942" t="s">
        <v>140</v>
      </c>
      <c r="O23942" t="s">
        <v>954</v>
      </c>
      <c r="P23942" t="s">
        <v>140</v>
      </c>
      <c r="Q23942" t="s">
        <v>140</v>
      </c>
      <c r="R23942" t="s">
        <v>140</v>
      </c>
      <c r="S23942" t="s">
        <v>140</v>
      </c>
    </row>
    <row r="23943" spans="1:19" x14ac:dyDescent="0.35">
      <c r="A23943" t="s">
        <v>28</v>
      </c>
      <c r="B23943" t="s">
        <v>1218</v>
      </c>
      <c r="C23943">
        <v>13</v>
      </c>
      <c r="D23943" t="s">
        <v>177</v>
      </c>
      <c r="E23943" t="s">
        <v>140</v>
      </c>
      <c r="F23943" t="s">
        <v>140</v>
      </c>
      <c r="G23943" t="s">
        <v>140</v>
      </c>
      <c r="H23943" t="s">
        <v>140</v>
      </c>
      <c r="I23943" t="s">
        <v>140</v>
      </c>
      <c r="J23943" t="s">
        <v>140</v>
      </c>
      <c r="K23943" t="s">
        <v>140</v>
      </c>
      <c r="L23943" t="s">
        <v>140</v>
      </c>
      <c r="M23943" t="s">
        <v>140</v>
      </c>
      <c r="N23943" t="s">
        <v>140</v>
      </c>
      <c r="O23943" t="s">
        <v>140</v>
      </c>
      <c r="P23943" t="s">
        <v>140</v>
      </c>
      <c r="Q23943" t="s">
        <v>140</v>
      </c>
      <c r="R23943" t="s">
        <v>140</v>
      </c>
      <c r="S23943" t="s">
        <v>140</v>
      </c>
    </row>
    <row r="23944" spans="1:19" x14ac:dyDescent="0.35">
      <c r="A23944" t="s">
        <v>28</v>
      </c>
      <c r="B23944" t="s">
        <v>1999</v>
      </c>
      <c r="C23944">
        <v>12</v>
      </c>
      <c r="D23944" t="s">
        <v>904</v>
      </c>
      <c r="E23944" t="s">
        <v>140</v>
      </c>
      <c r="F23944" t="s">
        <v>140</v>
      </c>
      <c r="G23944" t="s">
        <v>140</v>
      </c>
      <c r="H23944" t="s">
        <v>140</v>
      </c>
      <c r="I23944" t="s">
        <v>140</v>
      </c>
      <c r="J23944" t="s">
        <v>140</v>
      </c>
      <c r="K23944" t="s">
        <v>140</v>
      </c>
      <c r="L23944" t="s">
        <v>140</v>
      </c>
      <c r="M23944" t="s">
        <v>140</v>
      </c>
      <c r="N23944" t="s">
        <v>140</v>
      </c>
      <c r="O23944" t="s">
        <v>140</v>
      </c>
      <c r="P23944" t="s">
        <v>140</v>
      </c>
      <c r="Q23944" t="s">
        <v>140</v>
      </c>
      <c r="R23944" t="s">
        <v>140</v>
      </c>
      <c r="S23944" t="s">
        <v>903</v>
      </c>
    </row>
    <row r="23945" spans="1:19" x14ac:dyDescent="0.35">
      <c r="A23945" t="s">
        <v>28</v>
      </c>
      <c r="B23945" t="s">
        <v>2000</v>
      </c>
      <c r="C23945">
        <v>3</v>
      </c>
      <c r="D23945" t="s">
        <v>177</v>
      </c>
      <c r="E23945" t="s">
        <v>140</v>
      </c>
      <c r="F23945" t="s">
        <v>140</v>
      </c>
      <c r="G23945" t="s">
        <v>140</v>
      </c>
      <c r="H23945" t="s">
        <v>140</v>
      </c>
      <c r="I23945" t="s">
        <v>140</v>
      </c>
      <c r="J23945" t="s">
        <v>140</v>
      </c>
      <c r="K23945" t="s">
        <v>140</v>
      </c>
      <c r="L23945" t="s">
        <v>140</v>
      </c>
      <c r="M23945" t="s">
        <v>140</v>
      </c>
      <c r="N23945" t="s">
        <v>140</v>
      </c>
      <c r="O23945" t="s">
        <v>140</v>
      </c>
      <c r="P23945" t="s">
        <v>140</v>
      </c>
      <c r="Q23945" t="s">
        <v>140</v>
      </c>
      <c r="R23945" t="s">
        <v>140</v>
      </c>
      <c r="S23945" t="s">
        <v>140</v>
      </c>
    </row>
    <row r="23946" spans="1:19" x14ac:dyDescent="0.35">
      <c r="A23946" t="s">
        <v>28</v>
      </c>
      <c r="B23946" t="s">
        <v>2001</v>
      </c>
      <c r="C23946">
        <v>3</v>
      </c>
      <c r="D23946" t="s">
        <v>177</v>
      </c>
      <c r="E23946" t="s">
        <v>140</v>
      </c>
      <c r="F23946" t="s">
        <v>140</v>
      </c>
      <c r="G23946" t="s">
        <v>140</v>
      </c>
      <c r="H23946" t="s">
        <v>140</v>
      </c>
      <c r="I23946" t="s">
        <v>140</v>
      </c>
      <c r="J23946" t="s">
        <v>140</v>
      </c>
      <c r="K23946" t="s">
        <v>140</v>
      </c>
      <c r="L23946" t="s">
        <v>140</v>
      </c>
      <c r="M23946" t="s">
        <v>140</v>
      </c>
      <c r="N23946" t="s">
        <v>140</v>
      </c>
      <c r="O23946" t="s">
        <v>140</v>
      </c>
      <c r="P23946" t="s">
        <v>140</v>
      </c>
      <c r="Q23946" t="s">
        <v>140</v>
      </c>
      <c r="R23946" t="s">
        <v>140</v>
      </c>
      <c r="S23946" t="s">
        <v>140</v>
      </c>
    </row>
    <row r="23947" spans="1:19" x14ac:dyDescent="0.35">
      <c r="A23947" t="s">
        <v>28</v>
      </c>
      <c r="B23947" t="s">
        <v>2002</v>
      </c>
      <c r="C23947">
        <v>32</v>
      </c>
      <c r="D23947" t="s">
        <v>872</v>
      </c>
      <c r="E23947" t="s">
        <v>1007</v>
      </c>
      <c r="F23947" t="s">
        <v>1023</v>
      </c>
      <c r="G23947" t="s">
        <v>954</v>
      </c>
      <c r="H23947" t="s">
        <v>140</v>
      </c>
      <c r="I23947" t="s">
        <v>140</v>
      </c>
      <c r="J23947" t="s">
        <v>1007</v>
      </c>
      <c r="K23947" t="s">
        <v>140</v>
      </c>
      <c r="L23947" t="s">
        <v>140</v>
      </c>
      <c r="M23947" t="s">
        <v>140</v>
      </c>
      <c r="N23947" t="s">
        <v>769</v>
      </c>
      <c r="O23947" t="s">
        <v>140</v>
      </c>
      <c r="P23947" t="s">
        <v>140</v>
      </c>
      <c r="Q23947" t="s">
        <v>140</v>
      </c>
      <c r="R23947" t="s">
        <v>660</v>
      </c>
      <c r="S23947" t="s">
        <v>140</v>
      </c>
    </row>
    <row r="23948" spans="1:19" x14ac:dyDescent="0.35">
      <c r="A23948" t="s">
        <v>28</v>
      </c>
      <c r="B23948" t="s">
        <v>2003</v>
      </c>
      <c r="C23948">
        <v>18</v>
      </c>
      <c r="D23948" t="s">
        <v>702</v>
      </c>
      <c r="E23948" t="s">
        <v>140</v>
      </c>
      <c r="F23948" t="s">
        <v>592</v>
      </c>
      <c r="G23948" t="s">
        <v>901</v>
      </c>
      <c r="H23948" t="s">
        <v>573</v>
      </c>
      <c r="I23948" t="s">
        <v>919</v>
      </c>
      <c r="J23948" t="s">
        <v>919</v>
      </c>
      <c r="K23948" t="s">
        <v>140</v>
      </c>
      <c r="L23948" t="s">
        <v>140</v>
      </c>
      <c r="M23948" t="s">
        <v>140</v>
      </c>
      <c r="N23948" t="s">
        <v>140</v>
      </c>
      <c r="O23948" t="s">
        <v>140</v>
      </c>
      <c r="P23948" t="s">
        <v>140</v>
      </c>
      <c r="Q23948" t="s">
        <v>140</v>
      </c>
      <c r="R23948" t="s">
        <v>140</v>
      </c>
      <c r="S23948" t="s">
        <v>140</v>
      </c>
    </row>
    <row r="23949" spans="1:19" x14ac:dyDescent="0.35">
      <c r="A23949" t="s">
        <v>28</v>
      </c>
      <c r="B23949" t="s">
        <v>2004</v>
      </c>
      <c r="C23949">
        <v>7</v>
      </c>
      <c r="D23949" t="s">
        <v>267</v>
      </c>
      <c r="E23949" t="s">
        <v>140</v>
      </c>
      <c r="F23949" t="s">
        <v>140</v>
      </c>
      <c r="G23949" t="s">
        <v>1083</v>
      </c>
      <c r="H23949" t="s">
        <v>812</v>
      </c>
      <c r="I23949" t="s">
        <v>140</v>
      </c>
      <c r="J23949" t="s">
        <v>140</v>
      </c>
      <c r="K23949" t="s">
        <v>140</v>
      </c>
      <c r="L23949" t="s">
        <v>140</v>
      </c>
      <c r="M23949" t="s">
        <v>140</v>
      </c>
      <c r="N23949" t="s">
        <v>140</v>
      </c>
      <c r="O23949" t="s">
        <v>140</v>
      </c>
      <c r="P23949" t="s">
        <v>140</v>
      </c>
      <c r="Q23949" t="s">
        <v>140</v>
      </c>
      <c r="R23949" t="s">
        <v>140</v>
      </c>
      <c r="S23949" t="s">
        <v>140</v>
      </c>
    </row>
    <row r="23950" spans="1:19" x14ac:dyDescent="0.35">
      <c r="A23950" t="s">
        <v>28</v>
      </c>
      <c r="B23950" t="s">
        <v>339</v>
      </c>
      <c r="C23950">
        <v>4</v>
      </c>
      <c r="D23950" t="s">
        <v>177</v>
      </c>
      <c r="E23950" t="s">
        <v>140</v>
      </c>
      <c r="F23950" t="s">
        <v>140</v>
      </c>
      <c r="G23950" t="s">
        <v>140</v>
      </c>
      <c r="H23950" t="s">
        <v>140</v>
      </c>
      <c r="I23950" t="s">
        <v>140</v>
      </c>
      <c r="J23950" t="s">
        <v>140</v>
      </c>
      <c r="K23950" t="s">
        <v>140</v>
      </c>
      <c r="L23950" t="s">
        <v>140</v>
      </c>
      <c r="M23950" t="s">
        <v>140</v>
      </c>
      <c r="N23950" t="s">
        <v>140</v>
      </c>
      <c r="O23950" t="s">
        <v>140</v>
      </c>
      <c r="P23950" t="s">
        <v>140</v>
      </c>
      <c r="Q23950" t="s">
        <v>140</v>
      </c>
      <c r="R23950" t="s">
        <v>140</v>
      </c>
      <c r="S23950" t="s">
        <v>140</v>
      </c>
    </row>
    <row r="23951" spans="1:19" x14ac:dyDescent="0.35">
      <c r="A23951" t="s">
        <v>29</v>
      </c>
      <c r="B23951" t="s">
        <v>1216</v>
      </c>
      <c r="C23951">
        <v>18</v>
      </c>
      <c r="D23951" t="s">
        <v>906</v>
      </c>
      <c r="E23951" t="s">
        <v>140</v>
      </c>
      <c r="F23951" t="s">
        <v>140</v>
      </c>
      <c r="G23951" t="s">
        <v>140</v>
      </c>
      <c r="H23951" t="s">
        <v>929</v>
      </c>
      <c r="I23951" t="s">
        <v>140</v>
      </c>
      <c r="J23951" t="s">
        <v>140</v>
      </c>
      <c r="K23951" t="s">
        <v>140</v>
      </c>
      <c r="L23951" t="s">
        <v>140</v>
      </c>
      <c r="M23951" t="s">
        <v>140</v>
      </c>
      <c r="N23951" t="s">
        <v>875</v>
      </c>
      <c r="O23951" t="s">
        <v>140</v>
      </c>
      <c r="P23951" t="s">
        <v>140</v>
      </c>
      <c r="Q23951" t="s">
        <v>140</v>
      </c>
      <c r="R23951" t="s">
        <v>140</v>
      </c>
      <c r="S23951" t="s">
        <v>140</v>
      </c>
    </row>
    <row r="23952" spans="1:19" x14ac:dyDescent="0.35">
      <c r="A23952" t="s">
        <v>29</v>
      </c>
      <c r="B23952" t="s">
        <v>1993</v>
      </c>
      <c r="C23952">
        <v>18</v>
      </c>
      <c r="D23952" t="s">
        <v>263</v>
      </c>
      <c r="E23952" t="s">
        <v>140</v>
      </c>
      <c r="F23952" t="s">
        <v>664</v>
      </c>
      <c r="G23952" t="s">
        <v>140</v>
      </c>
      <c r="H23952" t="s">
        <v>264</v>
      </c>
      <c r="I23952" t="s">
        <v>140</v>
      </c>
      <c r="J23952" t="s">
        <v>140</v>
      </c>
      <c r="K23952" t="s">
        <v>140</v>
      </c>
      <c r="L23952" t="s">
        <v>140</v>
      </c>
      <c r="M23952" t="s">
        <v>140</v>
      </c>
      <c r="N23952" t="s">
        <v>664</v>
      </c>
      <c r="O23952" t="s">
        <v>140</v>
      </c>
      <c r="P23952" t="s">
        <v>140</v>
      </c>
      <c r="Q23952" t="s">
        <v>140</v>
      </c>
      <c r="R23952" t="s">
        <v>140</v>
      </c>
      <c r="S23952" t="s">
        <v>140</v>
      </c>
    </row>
    <row r="23953" spans="1:19" x14ac:dyDescent="0.35">
      <c r="A23953" t="s">
        <v>29</v>
      </c>
      <c r="B23953" t="s">
        <v>1994</v>
      </c>
      <c r="C23953">
        <v>16</v>
      </c>
      <c r="D23953" t="s">
        <v>905</v>
      </c>
      <c r="E23953" t="s">
        <v>147</v>
      </c>
      <c r="F23953" t="s">
        <v>140</v>
      </c>
      <c r="G23953" t="s">
        <v>140</v>
      </c>
      <c r="H23953" t="s">
        <v>1063</v>
      </c>
      <c r="I23953" t="s">
        <v>147</v>
      </c>
      <c r="J23953" t="s">
        <v>140</v>
      </c>
      <c r="K23953" t="s">
        <v>140</v>
      </c>
      <c r="L23953" t="s">
        <v>147</v>
      </c>
      <c r="M23953" t="s">
        <v>140</v>
      </c>
      <c r="N23953" t="s">
        <v>1046</v>
      </c>
      <c r="O23953" t="s">
        <v>140</v>
      </c>
      <c r="P23953" t="s">
        <v>140</v>
      </c>
      <c r="Q23953" t="s">
        <v>140</v>
      </c>
      <c r="R23953" t="s">
        <v>140</v>
      </c>
      <c r="S23953" t="s">
        <v>140</v>
      </c>
    </row>
    <row r="23954" spans="1:19" x14ac:dyDescent="0.35">
      <c r="A23954" t="s">
        <v>29</v>
      </c>
      <c r="B23954" t="s">
        <v>1995</v>
      </c>
      <c r="C23954">
        <v>5</v>
      </c>
      <c r="D23954" t="s">
        <v>177</v>
      </c>
      <c r="E23954" t="s">
        <v>140</v>
      </c>
      <c r="F23954" t="s">
        <v>140</v>
      </c>
      <c r="G23954" t="s">
        <v>140</v>
      </c>
      <c r="H23954" t="s">
        <v>140</v>
      </c>
      <c r="I23954" t="s">
        <v>140</v>
      </c>
      <c r="J23954" t="s">
        <v>140</v>
      </c>
      <c r="K23954" t="s">
        <v>140</v>
      </c>
      <c r="L23954" t="s">
        <v>140</v>
      </c>
      <c r="M23954" t="s">
        <v>140</v>
      </c>
      <c r="N23954" t="s">
        <v>140</v>
      </c>
      <c r="O23954" t="s">
        <v>140</v>
      </c>
      <c r="P23954" t="s">
        <v>140</v>
      </c>
      <c r="Q23954" t="s">
        <v>140</v>
      </c>
      <c r="R23954" t="s">
        <v>140</v>
      </c>
      <c r="S23954" t="s">
        <v>140</v>
      </c>
    </row>
    <row r="23955" spans="1:19" x14ac:dyDescent="0.35">
      <c r="A23955" t="s">
        <v>29</v>
      </c>
      <c r="B23955" t="s">
        <v>1996</v>
      </c>
      <c r="C23955">
        <v>57</v>
      </c>
      <c r="D23955" t="s">
        <v>840</v>
      </c>
      <c r="E23955" t="s">
        <v>1017</v>
      </c>
      <c r="F23955" t="s">
        <v>1050</v>
      </c>
      <c r="G23955" t="s">
        <v>345</v>
      </c>
      <c r="H23955" t="s">
        <v>103</v>
      </c>
      <c r="I23955" t="s">
        <v>140</v>
      </c>
      <c r="J23955" t="s">
        <v>140</v>
      </c>
      <c r="K23955" t="s">
        <v>140</v>
      </c>
      <c r="L23955" t="s">
        <v>140</v>
      </c>
      <c r="M23955" t="s">
        <v>140</v>
      </c>
      <c r="N23955" t="s">
        <v>940</v>
      </c>
      <c r="O23955" t="s">
        <v>1050</v>
      </c>
      <c r="P23955" t="s">
        <v>140</v>
      </c>
      <c r="Q23955" t="s">
        <v>1066</v>
      </c>
      <c r="R23955" t="s">
        <v>140</v>
      </c>
      <c r="S23955" t="s">
        <v>140</v>
      </c>
    </row>
    <row r="23956" spans="1:19" x14ac:dyDescent="0.35">
      <c r="A23956" t="s">
        <v>29</v>
      </c>
      <c r="B23956" t="s">
        <v>1997</v>
      </c>
      <c r="C23956">
        <v>31</v>
      </c>
      <c r="D23956" t="s">
        <v>933</v>
      </c>
      <c r="E23956" t="s">
        <v>1043</v>
      </c>
      <c r="F23956" t="s">
        <v>140</v>
      </c>
      <c r="G23956" t="s">
        <v>775</v>
      </c>
      <c r="H23956" t="s">
        <v>458</v>
      </c>
      <c r="I23956" t="s">
        <v>140</v>
      </c>
      <c r="J23956" t="s">
        <v>140</v>
      </c>
      <c r="K23956" t="s">
        <v>140</v>
      </c>
      <c r="L23956" t="s">
        <v>140</v>
      </c>
      <c r="M23956" t="s">
        <v>140</v>
      </c>
      <c r="N23956" t="s">
        <v>140</v>
      </c>
      <c r="O23956" t="s">
        <v>140</v>
      </c>
      <c r="P23956" t="s">
        <v>140</v>
      </c>
      <c r="Q23956" t="s">
        <v>140</v>
      </c>
      <c r="R23956" t="s">
        <v>140</v>
      </c>
      <c r="S23956" t="s">
        <v>140</v>
      </c>
    </row>
    <row r="23957" spans="1:19" x14ac:dyDescent="0.35">
      <c r="A23957" t="s">
        <v>29</v>
      </c>
      <c r="B23957" t="s">
        <v>1998</v>
      </c>
      <c r="C23957">
        <v>31</v>
      </c>
      <c r="D23957" t="s">
        <v>844</v>
      </c>
      <c r="E23957" t="s">
        <v>1014</v>
      </c>
      <c r="F23957" t="s">
        <v>140</v>
      </c>
      <c r="G23957" t="s">
        <v>476</v>
      </c>
      <c r="H23957" t="s">
        <v>1004</v>
      </c>
      <c r="I23957" t="s">
        <v>140</v>
      </c>
      <c r="J23957" t="s">
        <v>140</v>
      </c>
      <c r="K23957" t="s">
        <v>140</v>
      </c>
      <c r="L23957" t="s">
        <v>140</v>
      </c>
      <c r="M23957" t="s">
        <v>140</v>
      </c>
      <c r="N23957" t="s">
        <v>140</v>
      </c>
      <c r="O23957" t="s">
        <v>140</v>
      </c>
      <c r="P23957" t="s">
        <v>140</v>
      </c>
      <c r="Q23957" t="s">
        <v>140</v>
      </c>
      <c r="R23957" t="s">
        <v>1060</v>
      </c>
      <c r="S23957" t="s">
        <v>140</v>
      </c>
    </row>
    <row r="23958" spans="1:19" x14ac:dyDescent="0.35">
      <c r="A23958" t="s">
        <v>29</v>
      </c>
      <c r="B23958" t="s">
        <v>1218</v>
      </c>
      <c r="C23958">
        <v>9</v>
      </c>
      <c r="D23958" t="s">
        <v>327</v>
      </c>
      <c r="E23958" t="s">
        <v>140</v>
      </c>
      <c r="F23958" t="s">
        <v>140</v>
      </c>
      <c r="G23958" t="s">
        <v>140</v>
      </c>
      <c r="H23958" t="s">
        <v>328</v>
      </c>
      <c r="I23958" t="s">
        <v>140</v>
      </c>
      <c r="J23958" t="s">
        <v>140</v>
      </c>
      <c r="K23958" t="s">
        <v>140</v>
      </c>
      <c r="L23958" t="s">
        <v>140</v>
      </c>
      <c r="M23958" t="s">
        <v>140</v>
      </c>
      <c r="N23958" t="s">
        <v>140</v>
      </c>
      <c r="O23958" t="s">
        <v>140</v>
      </c>
      <c r="P23958" t="s">
        <v>140</v>
      </c>
      <c r="Q23958" t="s">
        <v>140</v>
      </c>
      <c r="R23958" t="s">
        <v>140</v>
      </c>
      <c r="S23958" t="s">
        <v>140</v>
      </c>
    </row>
    <row r="23959" spans="1:19" x14ac:dyDescent="0.35">
      <c r="A23959" t="s">
        <v>29</v>
      </c>
      <c r="B23959" t="s">
        <v>1999</v>
      </c>
      <c r="C23959">
        <v>20</v>
      </c>
      <c r="D23959" t="s">
        <v>1086</v>
      </c>
      <c r="E23959" t="s">
        <v>140</v>
      </c>
      <c r="F23959" t="s">
        <v>140</v>
      </c>
      <c r="G23959" t="s">
        <v>140</v>
      </c>
      <c r="H23959" t="s">
        <v>1085</v>
      </c>
      <c r="I23959" t="s">
        <v>140</v>
      </c>
      <c r="J23959" t="s">
        <v>140</v>
      </c>
      <c r="K23959" t="s">
        <v>140</v>
      </c>
      <c r="L23959" t="s">
        <v>140</v>
      </c>
      <c r="M23959" t="s">
        <v>140</v>
      </c>
      <c r="N23959" t="s">
        <v>664</v>
      </c>
      <c r="O23959" t="s">
        <v>664</v>
      </c>
      <c r="P23959" t="s">
        <v>140</v>
      </c>
      <c r="Q23959" t="s">
        <v>140</v>
      </c>
      <c r="R23959" t="s">
        <v>140</v>
      </c>
      <c r="S23959" t="s">
        <v>140</v>
      </c>
    </row>
    <row r="23960" spans="1:19" x14ac:dyDescent="0.35">
      <c r="A23960" t="s">
        <v>29</v>
      </c>
      <c r="B23960" t="s">
        <v>2000</v>
      </c>
      <c r="C23960">
        <v>9</v>
      </c>
      <c r="D23960" t="s">
        <v>64</v>
      </c>
      <c r="E23960" t="s">
        <v>1061</v>
      </c>
      <c r="F23960" t="s">
        <v>140</v>
      </c>
      <c r="G23960" t="s">
        <v>140</v>
      </c>
      <c r="H23960" t="s">
        <v>1139</v>
      </c>
      <c r="I23960" t="s">
        <v>1061</v>
      </c>
      <c r="J23960" t="s">
        <v>140</v>
      </c>
      <c r="K23960" t="s">
        <v>140</v>
      </c>
      <c r="L23960" t="s">
        <v>140</v>
      </c>
      <c r="M23960" t="s">
        <v>140</v>
      </c>
      <c r="N23960" t="s">
        <v>140</v>
      </c>
      <c r="O23960" t="s">
        <v>140</v>
      </c>
      <c r="P23960" t="s">
        <v>140</v>
      </c>
      <c r="Q23960" t="s">
        <v>140</v>
      </c>
      <c r="R23960" t="s">
        <v>140</v>
      </c>
      <c r="S23960" t="s">
        <v>140</v>
      </c>
    </row>
    <row r="23961" spans="1:19" x14ac:dyDescent="0.35">
      <c r="A23961" t="s">
        <v>29</v>
      </c>
      <c r="B23961" t="s">
        <v>2001</v>
      </c>
      <c r="C23961">
        <v>3</v>
      </c>
      <c r="D23961" t="s">
        <v>177</v>
      </c>
      <c r="E23961" t="s">
        <v>140</v>
      </c>
      <c r="F23961" t="s">
        <v>140</v>
      </c>
      <c r="G23961" t="s">
        <v>140</v>
      </c>
      <c r="H23961" t="s">
        <v>140</v>
      </c>
      <c r="I23961" t="s">
        <v>140</v>
      </c>
      <c r="J23961" t="s">
        <v>140</v>
      </c>
      <c r="K23961" t="s">
        <v>140</v>
      </c>
      <c r="L23961" t="s">
        <v>140</v>
      </c>
      <c r="M23961" t="s">
        <v>140</v>
      </c>
      <c r="N23961" t="s">
        <v>140</v>
      </c>
      <c r="O23961" t="s">
        <v>140</v>
      </c>
      <c r="P23961" t="s">
        <v>140</v>
      </c>
      <c r="Q23961" t="s">
        <v>140</v>
      </c>
      <c r="R23961" t="s">
        <v>140</v>
      </c>
      <c r="S23961" t="s">
        <v>140</v>
      </c>
    </row>
    <row r="23962" spans="1:19" x14ac:dyDescent="0.35">
      <c r="A23962" t="s">
        <v>29</v>
      </c>
      <c r="B23962" t="s">
        <v>2002</v>
      </c>
      <c r="C23962">
        <v>43</v>
      </c>
      <c r="D23962" t="s">
        <v>100</v>
      </c>
      <c r="E23962" t="s">
        <v>140</v>
      </c>
      <c r="F23962" t="s">
        <v>1046</v>
      </c>
      <c r="G23962" t="s">
        <v>954</v>
      </c>
      <c r="H23962" t="s">
        <v>1046</v>
      </c>
      <c r="I23962" t="s">
        <v>140</v>
      </c>
      <c r="J23962" t="s">
        <v>140</v>
      </c>
      <c r="K23962" t="s">
        <v>140</v>
      </c>
      <c r="L23962" t="s">
        <v>140</v>
      </c>
      <c r="M23962" t="s">
        <v>140</v>
      </c>
      <c r="N23962" t="s">
        <v>140</v>
      </c>
      <c r="O23962" t="s">
        <v>140</v>
      </c>
      <c r="P23962" t="s">
        <v>140</v>
      </c>
      <c r="Q23962" t="s">
        <v>140</v>
      </c>
      <c r="R23962" t="s">
        <v>140</v>
      </c>
      <c r="S23962" t="s">
        <v>140</v>
      </c>
    </row>
    <row r="23963" spans="1:19" x14ac:dyDescent="0.35">
      <c r="A23963" t="s">
        <v>29</v>
      </c>
      <c r="B23963" t="s">
        <v>2003</v>
      </c>
      <c r="C23963">
        <v>19</v>
      </c>
      <c r="D23963" t="s">
        <v>640</v>
      </c>
      <c r="E23963" t="s">
        <v>93</v>
      </c>
      <c r="F23963" t="s">
        <v>140</v>
      </c>
      <c r="G23963" t="s">
        <v>1050</v>
      </c>
      <c r="H23963" t="s">
        <v>1050</v>
      </c>
      <c r="I23963" t="s">
        <v>140</v>
      </c>
      <c r="J23963" t="s">
        <v>140</v>
      </c>
      <c r="K23963" t="s">
        <v>140</v>
      </c>
      <c r="L23963" t="s">
        <v>140</v>
      </c>
      <c r="M23963" t="s">
        <v>140</v>
      </c>
      <c r="N23963" t="s">
        <v>140</v>
      </c>
      <c r="O23963" t="s">
        <v>140</v>
      </c>
      <c r="P23963" t="s">
        <v>140</v>
      </c>
      <c r="Q23963" t="s">
        <v>140</v>
      </c>
      <c r="R23963" t="s">
        <v>140</v>
      </c>
      <c r="S23963" t="s">
        <v>140</v>
      </c>
    </row>
    <row r="23964" spans="1:19" x14ac:dyDescent="0.35">
      <c r="A23964" t="s">
        <v>29</v>
      </c>
      <c r="B23964" t="s">
        <v>2004</v>
      </c>
      <c r="C23964">
        <v>24</v>
      </c>
      <c r="D23964" t="s">
        <v>1081</v>
      </c>
      <c r="E23964" t="s">
        <v>140</v>
      </c>
      <c r="F23964" t="s">
        <v>140</v>
      </c>
      <c r="G23964" t="s">
        <v>140</v>
      </c>
      <c r="H23964" t="s">
        <v>952</v>
      </c>
      <c r="I23964" t="s">
        <v>140</v>
      </c>
      <c r="J23964" t="s">
        <v>140</v>
      </c>
      <c r="K23964" t="s">
        <v>1023</v>
      </c>
      <c r="L23964" t="s">
        <v>140</v>
      </c>
      <c r="M23964" t="s">
        <v>140</v>
      </c>
      <c r="N23964" t="s">
        <v>140</v>
      </c>
      <c r="O23964" t="s">
        <v>140</v>
      </c>
      <c r="P23964" t="s">
        <v>140</v>
      </c>
      <c r="Q23964" t="s">
        <v>140</v>
      </c>
      <c r="R23964" t="s">
        <v>140</v>
      </c>
      <c r="S23964" t="s">
        <v>140</v>
      </c>
    </row>
    <row r="23965" spans="1:19" x14ac:dyDescent="0.35">
      <c r="A23965" t="s">
        <v>29</v>
      </c>
      <c r="B23965" t="s">
        <v>339</v>
      </c>
      <c r="C23965">
        <v>3</v>
      </c>
      <c r="D23965" t="s">
        <v>457</v>
      </c>
      <c r="E23965" t="s">
        <v>140</v>
      </c>
      <c r="F23965" t="s">
        <v>140</v>
      </c>
      <c r="G23965" t="s">
        <v>140</v>
      </c>
      <c r="H23965" t="s">
        <v>140</v>
      </c>
      <c r="I23965" t="s">
        <v>140</v>
      </c>
      <c r="J23965" t="s">
        <v>140</v>
      </c>
      <c r="K23965" t="s">
        <v>140</v>
      </c>
      <c r="L23965" t="s">
        <v>140</v>
      </c>
      <c r="M23965" t="s">
        <v>140</v>
      </c>
      <c r="N23965" t="s">
        <v>140</v>
      </c>
      <c r="O23965" t="s">
        <v>140</v>
      </c>
      <c r="P23965" t="s">
        <v>140</v>
      </c>
      <c r="Q23965" t="s">
        <v>603</v>
      </c>
      <c r="R23965" t="s">
        <v>140</v>
      </c>
      <c r="S23965" t="s">
        <v>140</v>
      </c>
    </row>
    <row r="23966" spans="1:19" x14ac:dyDescent="0.35">
      <c r="A23966" t="s">
        <v>30</v>
      </c>
      <c r="B23966" t="s">
        <v>1216</v>
      </c>
      <c r="C23966">
        <v>17</v>
      </c>
      <c r="D23966" t="s">
        <v>1118</v>
      </c>
      <c r="E23966" t="s">
        <v>140</v>
      </c>
      <c r="F23966" t="s">
        <v>140</v>
      </c>
      <c r="G23966" t="s">
        <v>140</v>
      </c>
      <c r="H23966" t="s">
        <v>1051</v>
      </c>
      <c r="I23966" t="s">
        <v>140</v>
      </c>
      <c r="J23966" t="s">
        <v>140</v>
      </c>
      <c r="K23966" t="s">
        <v>140</v>
      </c>
      <c r="L23966" t="s">
        <v>140</v>
      </c>
      <c r="M23966" t="s">
        <v>140</v>
      </c>
      <c r="N23966" t="s">
        <v>140</v>
      </c>
      <c r="O23966" t="s">
        <v>140</v>
      </c>
      <c r="P23966" t="s">
        <v>140</v>
      </c>
      <c r="Q23966" t="s">
        <v>140</v>
      </c>
      <c r="R23966" t="s">
        <v>140</v>
      </c>
      <c r="S23966" t="s">
        <v>140</v>
      </c>
    </row>
    <row r="23967" spans="1:19" x14ac:dyDescent="0.35">
      <c r="A23967" t="s">
        <v>30</v>
      </c>
      <c r="B23967" t="s">
        <v>1993</v>
      </c>
      <c r="C23967">
        <v>23</v>
      </c>
      <c r="D23967" t="s">
        <v>951</v>
      </c>
      <c r="E23967" t="s">
        <v>1055</v>
      </c>
      <c r="F23967" t="s">
        <v>140</v>
      </c>
      <c r="G23967" t="s">
        <v>929</v>
      </c>
      <c r="H23967" t="s">
        <v>996</v>
      </c>
      <c r="I23967" t="s">
        <v>1055</v>
      </c>
      <c r="J23967" t="s">
        <v>1067</v>
      </c>
      <c r="K23967" t="s">
        <v>140</v>
      </c>
      <c r="L23967" t="s">
        <v>140</v>
      </c>
      <c r="M23967" t="s">
        <v>140</v>
      </c>
      <c r="N23967" t="s">
        <v>1067</v>
      </c>
      <c r="O23967" t="s">
        <v>140</v>
      </c>
      <c r="P23967" t="s">
        <v>140</v>
      </c>
      <c r="Q23967" t="s">
        <v>140</v>
      </c>
      <c r="R23967" t="s">
        <v>140</v>
      </c>
      <c r="S23967" t="s">
        <v>140</v>
      </c>
    </row>
    <row r="23968" spans="1:19" x14ac:dyDescent="0.35">
      <c r="A23968" t="s">
        <v>30</v>
      </c>
      <c r="B23968" t="s">
        <v>1994</v>
      </c>
      <c r="C23968">
        <v>7</v>
      </c>
      <c r="D23968" t="s">
        <v>645</v>
      </c>
      <c r="E23968" t="s">
        <v>140</v>
      </c>
      <c r="F23968" t="s">
        <v>140</v>
      </c>
      <c r="G23968" t="s">
        <v>485</v>
      </c>
      <c r="H23968" t="s">
        <v>105</v>
      </c>
      <c r="I23968" t="s">
        <v>140</v>
      </c>
      <c r="J23968" t="s">
        <v>105</v>
      </c>
      <c r="K23968" t="s">
        <v>140</v>
      </c>
      <c r="L23968" t="s">
        <v>140</v>
      </c>
      <c r="M23968" t="s">
        <v>140</v>
      </c>
      <c r="N23968" t="s">
        <v>105</v>
      </c>
      <c r="O23968" t="s">
        <v>140</v>
      </c>
      <c r="P23968" t="s">
        <v>140</v>
      </c>
      <c r="Q23968" t="s">
        <v>140</v>
      </c>
      <c r="R23968" t="s">
        <v>140</v>
      </c>
      <c r="S23968" t="s">
        <v>140</v>
      </c>
    </row>
    <row r="23969" spans="1:19" x14ac:dyDescent="0.35">
      <c r="A23969" t="s">
        <v>30</v>
      </c>
      <c r="B23969" t="s">
        <v>1995</v>
      </c>
      <c r="C23969">
        <v>4</v>
      </c>
      <c r="D23969" t="s">
        <v>506</v>
      </c>
      <c r="E23969" t="s">
        <v>507</v>
      </c>
      <c r="F23969" t="s">
        <v>140</v>
      </c>
      <c r="G23969" t="s">
        <v>140</v>
      </c>
      <c r="H23969" t="s">
        <v>140</v>
      </c>
      <c r="I23969" t="s">
        <v>140</v>
      </c>
      <c r="J23969" t="s">
        <v>140</v>
      </c>
      <c r="K23969" t="s">
        <v>140</v>
      </c>
      <c r="L23969" t="s">
        <v>140</v>
      </c>
      <c r="M23969" t="s">
        <v>140</v>
      </c>
      <c r="N23969" t="s">
        <v>140</v>
      </c>
      <c r="O23969" t="s">
        <v>140</v>
      </c>
      <c r="P23969" t="s">
        <v>140</v>
      </c>
      <c r="Q23969" t="s">
        <v>140</v>
      </c>
      <c r="R23969" t="s">
        <v>140</v>
      </c>
      <c r="S23969" t="s">
        <v>140</v>
      </c>
    </row>
    <row r="23970" spans="1:19" x14ac:dyDescent="0.35">
      <c r="A23970" t="s">
        <v>30</v>
      </c>
      <c r="B23970" t="s">
        <v>1996</v>
      </c>
      <c r="C23970">
        <v>50</v>
      </c>
      <c r="D23970" t="s">
        <v>191</v>
      </c>
      <c r="E23970" t="s">
        <v>1011</v>
      </c>
      <c r="F23970" t="s">
        <v>1098</v>
      </c>
      <c r="G23970" t="s">
        <v>1044</v>
      </c>
      <c r="H23970" t="s">
        <v>838</v>
      </c>
      <c r="I23970" t="s">
        <v>140</v>
      </c>
      <c r="J23970" t="s">
        <v>1043</v>
      </c>
      <c r="K23970" t="s">
        <v>1050</v>
      </c>
      <c r="L23970" t="s">
        <v>140</v>
      </c>
      <c r="M23970" t="s">
        <v>140</v>
      </c>
      <c r="N23970" t="s">
        <v>1054</v>
      </c>
      <c r="O23970" t="s">
        <v>1054</v>
      </c>
      <c r="P23970" t="s">
        <v>140</v>
      </c>
      <c r="Q23970" t="s">
        <v>1018</v>
      </c>
      <c r="R23970" t="s">
        <v>140</v>
      </c>
      <c r="S23970" t="s">
        <v>1009</v>
      </c>
    </row>
    <row r="23971" spans="1:19" x14ac:dyDescent="0.35">
      <c r="A23971" t="s">
        <v>30</v>
      </c>
      <c r="B23971" t="s">
        <v>1997</v>
      </c>
      <c r="C23971">
        <v>34</v>
      </c>
      <c r="D23971" t="s">
        <v>466</v>
      </c>
      <c r="E23971" t="s">
        <v>1098</v>
      </c>
      <c r="F23971" t="s">
        <v>140</v>
      </c>
      <c r="G23971" t="s">
        <v>123</v>
      </c>
      <c r="H23971" t="s">
        <v>1007</v>
      </c>
      <c r="I23971" t="s">
        <v>1051</v>
      </c>
      <c r="J23971" t="s">
        <v>140</v>
      </c>
      <c r="K23971" t="s">
        <v>140</v>
      </c>
      <c r="L23971" t="s">
        <v>140</v>
      </c>
      <c r="M23971" t="s">
        <v>140</v>
      </c>
      <c r="N23971" t="s">
        <v>869</v>
      </c>
      <c r="O23971" t="s">
        <v>140</v>
      </c>
      <c r="P23971" t="s">
        <v>140</v>
      </c>
      <c r="Q23971" t="s">
        <v>140</v>
      </c>
      <c r="R23971" t="s">
        <v>140</v>
      </c>
      <c r="S23971" t="s">
        <v>140</v>
      </c>
    </row>
    <row r="23972" spans="1:19" x14ac:dyDescent="0.35">
      <c r="A23972" t="s">
        <v>30</v>
      </c>
      <c r="B23972" t="s">
        <v>1998</v>
      </c>
      <c r="C23972">
        <v>15</v>
      </c>
      <c r="D23972" t="s">
        <v>316</v>
      </c>
      <c r="E23972" t="s">
        <v>140</v>
      </c>
      <c r="F23972" t="s">
        <v>140</v>
      </c>
      <c r="G23972" t="s">
        <v>515</v>
      </c>
      <c r="H23972" t="s">
        <v>140</v>
      </c>
      <c r="I23972" t="s">
        <v>140</v>
      </c>
      <c r="J23972" t="s">
        <v>140</v>
      </c>
      <c r="K23972" t="s">
        <v>140</v>
      </c>
      <c r="L23972" t="s">
        <v>140</v>
      </c>
      <c r="M23972" t="s">
        <v>140</v>
      </c>
      <c r="N23972" t="s">
        <v>903</v>
      </c>
      <c r="O23972" t="s">
        <v>903</v>
      </c>
      <c r="P23972" t="s">
        <v>140</v>
      </c>
      <c r="Q23972" t="s">
        <v>140</v>
      </c>
      <c r="R23972" t="s">
        <v>140</v>
      </c>
      <c r="S23972" t="s">
        <v>140</v>
      </c>
    </row>
    <row r="23973" spans="1:19" x14ac:dyDescent="0.35">
      <c r="A23973" t="s">
        <v>30</v>
      </c>
      <c r="B23973" t="s">
        <v>1218</v>
      </c>
      <c r="C23973">
        <v>11</v>
      </c>
      <c r="D23973" t="s">
        <v>974</v>
      </c>
      <c r="E23973" t="s">
        <v>140</v>
      </c>
      <c r="F23973" t="s">
        <v>140</v>
      </c>
      <c r="G23973" t="s">
        <v>140</v>
      </c>
      <c r="H23973" t="s">
        <v>973</v>
      </c>
      <c r="I23973" t="s">
        <v>140</v>
      </c>
      <c r="J23973" t="s">
        <v>140</v>
      </c>
      <c r="K23973" t="s">
        <v>140</v>
      </c>
      <c r="L23973" t="s">
        <v>140</v>
      </c>
      <c r="M23973" t="s">
        <v>140</v>
      </c>
      <c r="N23973" t="s">
        <v>973</v>
      </c>
      <c r="O23973" t="s">
        <v>140</v>
      </c>
      <c r="P23973" t="s">
        <v>140</v>
      </c>
      <c r="Q23973" t="s">
        <v>140</v>
      </c>
      <c r="R23973" t="s">
        <v>140</v>
      </c>
      <c r="S23973" t="s">
        <v>140</v>
      </c>
    </row>
    <row r="23974" spans="1:19" x14ac:dyDescent="0.35">
      <c r="A23974" t="s">
        <v>30</v>
      </c>
      <c r="B23974" t="s">
        <v>1999</v>
      </c>
      <c r="C23974">
        <v>13</v>
      </c>
      <c r="D23974" t="s">
        <v>892</v>
      </c>
      <c r="E23974" t="s">
        <v>140</v>
      </c>
      <c r="F23974" t="s">
        <v>893</v>
      </c>
      <c r="G23974" t="s">
        <v>140</v>
      </c>
      <c r="H23974" t="s">
        <v>140</v>
      </c>
      <c r="I23974" t="s">
        <v>140</v>
      </c>
      <c r="J23974" t="s">
        <v>140</v>
      </c>
      <c r="K23974" t="s">
        <v>140</v>
      </c>
      <c r="L23974" t="s">
        <v>140</v>
      </c>
      <c r="M23974" t="s">
        <v>140</v>
      </c>
      <c r="N23974" t="s">
        <v>140</v>
      </c>
      <c r="O23974" t="s">
        <v>140</v>
      </c>
      <c r="P23974" t="s">
        <v>140</v>
      </c>
      <c r="Q23974" t="s">
        <v>140</v>
      </c>
      <c r="R23974" t="s">
        <v>140</v>
      </c>
      <c r="S23974" t="s">
        <v>140</v>
      </c>
    </row>
    <row r="23975" spans="1:19" x14ac:dyDescent="0.35">
      <c r="A23975" t="s">
        <v>30</v>
      </c>
      <c r="B23975" t="s">
        <v>2000</v>
      </c>
      <c r="C23975">
        <v>8</v>
      </c>
      <c r="D23975" t="s">
        <v>906</v>
      </c>
      <c r="E23975" t="s">
        <v>140</v>
      </c>
      <c r="F23975" t="s">
        <v>140</v>
      </c>
      <c r="G23975" t="s">
        <v>140</v>
      </c>
      <c r="H23975" t="s">
        <v>729</v>
      </c>
      <c r="I23975" t="s">
        <v>140</v>
      </c>
      <c r="J23975" t="s">
        <v>140</v>
      </c>
      <c r="K23975" t="s">
        <v>140</v>
      </c>
      <c r="L23975" t="s">
        <v>140</v>
      </c>
      <c r="M23975" t="s">
        <v>140</v>
      </c>
      <c r="N23975" t="s">
        <v>140</v>
      </c>
      <c r="O23975" t="s">
        <v>140</v>
      </c>
      <c r="P23975" t="s">
        <v>140</v>
      </c>
      <c r="Q23975" t="s">
        <v>140</v>
      </c>
      <c r="R23975" t="s">
        <v>140</v>
      </c>
      <c r="S23975" t="s">
        <v>140</v>
      </c>
    </row>
    <row r="23976" spans="1:19" x14ac:dyDescent="0.35">
      <c r="A23976" t="s">
        <v>30</v>
      </c>
      <c r="B23976" t="s">
        <v>2001</v>
      </c>
      <c r="C23976">
        <v>4</v>
      </c>
      <c r="D23976" t="s">
        <v>844</v>
      </c>
      <c r="E23976" t="s">
        <v>140</v>
      </c>
      <c r="F23976" t="s">
        <v>528</v>
      </c>
      <c r="G23976" t="s">
        <v>140</v>
      </c>
      <c r="H23976" t="s">
        <v>528</v>
      </c>
      <c r="I23976" t="s">
        <v>140</v>
      </c>
      <c r="J23976" t="s">
        <v>140</v>
      </c>
      <c r="K23976" t="s">
        <v>140</v>
      </c>
      <c r="L23976" t="s">
        <v>140</v>
      </c>
      <c r="M23976" t="s">
        <v>140</v>
      </c>
      <c r="N23976" t="s">
        <v>140</v>
      </c>
      <c r="O23976" t="s">
        <v>140</v>
      </c>
      <c r="P23976" t="s">
        <v>140</v>
      </c>
      <c r="Q23976" t="s">
        <v>140</v>
      </c>
      <c r="R23976" t="s">
        <v>140</v>
      </c>
      <c r="S23976" t="s">
        <v>140</v>
      </c>
    </row>
    <row r="23977" spans="1:19" x14ac:dyDescent="0.35">
      <c r="A23977" t="s">
        <v>30</v>
      </c>
      <c r="B23977" t="s">
        <v>2002</v>
      </c>
      <c r="C23977">
        <v>37</v>
      </c>
      <c r="D23977" t="s">
        <v>510</v>
      </c>
      <c r="E23977" t="s">
        <v>140</v>
      </c>
      <c r="F23977" t="s">
        <v>939</v>
      </c>
      <c r="G23977" t="s">
        <v>93</v>
      </c>
      <c r="H23977" t="s">
        <v>983</v>
      </c>
      <c r="I23977" t="s">
        <v>140</v>
      </c>
      <c r="J23977" t="s">
        <v>140</v>
      </c>
      <c r="K23977" t="s">
        <v>140</v>
      </c>
      <c r="L23977" t="s">
        <v>140</v>
      </c>
      <c r="M23977" t="s">
        <v>140</v>
      </c>
      <c r="N23977" t="s">
        <v>939</v>
      </c>
      <c r="O23977" t="s">
        <v>939</v>
      </c>
      <c r="P23977" t="s">
        <v>140</v>
      </c>
      <c r="Q23977" t="s">
        <v>140</v>
      </c>
      <c r="R23977" t="s">
        <v>140</v>
      </c>
      <c r="S23977" t="s">
        <v>140</v>
      </c>
    </row>
    <row r="23978" spans="1:19" x14ac:dyDescent="0.35">
      <c r="A23978" t="s">
        <v>30</v>
      </c>
      <c r="B23978" t="s">
        <v>2003</v>
      </c>
      <c r="C23978">
        <v>14</v>
      </c>
      <c r="D23978" t="s">
        <v>48</v>
      </c>
      <c r="E23978" t="s">
        <v>119</v>
      </c>
      <c r="F23978" t="s">
        <v>91</v>
      </c>
      <c r="G23978" t="s">
        <v>1047</v>
      </c>
      <c r="H23978" t="s">
        <v>838</v>
      </c>
      <c r="I23978" t="s">
        <v>140</v>
      </c>
      <c r="J23978" t="s">
        <v>140</v>
      </c>
      <c r="K23978" t="s">
        <v>1060</v>
      </c>
      <c r="L23978" t="s">
        <v>140</v>
      </c>
      <c r="M23978" t="s">
        <v>140</v>
      </c>
      <c r="N23978" t="s">
        <v>140</v>
      </c>
      <c r="O23978" t="s">
        <v>140</v>
      </c>
      <c r="P23978" t="s">
        <v>140</v>
      </c>
      <c r="Q23978" t="s">
        <v>140</v>
      </c>
      <c r="R23978" t="s">
        <v>140</v>
      </c>
      <c r="S23978" t="s">
        <v>140</v>
      </c>
    </row>
    <row r="23979" spans="1:19" x14ac:dyDescent="0.35">
      <c r="A23979" t="s">
        <v>30</v>
      </c>
      <c r="B23979" t="s">
        <v>2004</v>
      </c>
      <c r="C23979">
        <v>17</v>
      </c>
      <c r="D23979" t="s">
        <v>679</v>
      </c>
      <c r="E23979" t="s">
        <v>660</v>
      </c>
      <c r="F23979" t="s">
        <v>140</v>
      </c>
      <c r="G23979" t="s">
        <v>89</v>
      </c>
      <c r="H23979" t="s">
        <v>140</v>
      </c>
      <c r="I23979" t="s">
        <v>901</v>
      </c>
      <c r="J23979" t="s">
        <v>140</v>
      </c>
      <c r="K23979" t="s">
        <v>901</v>
      </c>
      <c r="L23979" t="s">
        <v>140</v>
      </c>
      <c r="M23979" t="s">
        <v>140</v>
      </c>
      <c r="N23979" t="s">
        <v>140</v>
      </c>
      <c r="O23979" t="s">
        <v>140</v>
      </c>
      <c r="P23979" t="s">
        <v>140</v>
      </c>
      <c r="Q23979" t="s">
        <v>940</v>
      </c>
      <c r="R23979" t="s">
        <v>140</v>
      </c>
      <c r="S23979" t="s">
        <v>140</v>
      </c>
    </row>
    <row r="23980" spans="1:19" x14ac:dyDescent="0.35">
      <c r="A23980" t="s">
        <v>31</v>
      </c>
      <c r="B23980" t="s">
        <v>1216</v>
      </c>
      <c r="C23980">
        <v>6</v>
      </c>
      <c r="D23980" t="s">
        <v>372</v>
      </c>
      <c r="E23980" t="s">
        <v>140</v>
      </c>
      <c r="F23980" t="s">
        <v>140</v>
      </c>
      <c r="G23980" t="s">
        <v>140</v>
      </c>
      <c r="H23980" t="s">
        <v>261</v>
      </c>
      <c r="I23980" t="s">
        <v>140</v>
      </c>
      <c r="J23980" t="s">
        <v>140</v>
      </c>
      <c r="K23980" t="s">
        <v>140</v>
      </c>
      <c r="L23980" t="s">
        <v>261</v>
      </c>
      <c r="M23980" t="s">
        <v>261</v>
      </c>
      <c r="N23980" t="s">
        <v>140</v>
      </c>
      <c r="O23980" t="s">
        <v>140</v>
      </c>
      <c r="P23980" t="s">
        <v>140</v>
      </c>
      <c r="Q23980" t="s">
        <v>140</v>
      </c>
      <c r="R23980" t="s">
        <v>140</v>
      </c>
      <c r="S23980" t="s">
        <v>664</v>
      </c>
    </row>
    <row r="23981" spans="1:19" x14ac:dyDescent="0.35">
      <c r="A23981" t="s">
        <v>31</v>
      </c>
      <c r="B23981" t="s">
        <v>1993</v>
      </c>
      <c r="C23981">
        <v>8</v>
      </c>
      <c r="D23981" t="s">
        <v>387</v>
      </c>
      <c r="E23981" t="s">
        <v>140</v>
      </c>
      <c r="F23981" t="s">
        <v>140</v>
      </c>
      <c r="G23981" t="s">
        <v>140</v>
      </c>
      <c r="H23981" t="s">
        <v>140</v>
      </c>
      <c r="I23981" t="s">
        <v>140</v>
      </c>
      <c r="J23981" t="s">
        <v>140</v>
      </c>
      <c r="K23981" t="s">
        <v>140</v>
      </c>
      <c r="L23981" t="s">
        <v>386</v>
      </c>
      <c r="M23981" t="s">
        <v>386</v>
      </c>
      <c r="N23981" t="s">
        <v>140</v>
      </c>
      <c r="O23981" t="s">
        <v>140</v>
      </c>
      <c r="P23981" t="s">
        <v>140</v>
      </c>
      <c r="Q23981" t="s">
        <v>140</v>
      </c>
      <c r="R23981" t="s">
        <v>140</v>
      </c>
      <c r="S23981" t="s">
        <v>140</v>
      </c>
    </row>
    <row r="23982" spans="1:19" x14ac:dyDescent="0.35">
      <c r="A23982" t="s">
        <v>31</v>
      </c>
      <c r="B23982" t="s">
        <v>1994</v>
      </c>
      <c r="C23982">
        <v>5</v>
      </c>
      <c r="D23982" t="s">
        <v>177</v>
      </c>
      <c r="E23982" t="s">
        <v>140</v>
      </c>
      <c r="F23982" t="s">
        <v>140</v>
      </c>
      <c r="G23982" t="s">
        <v>140</v>
      </c>
      <c r="H23982" t="s">
        <v>140</v>
      </c>
      <c r="I23982" t="s">
        <v>140</v>
      </c>
      <c r="J23982" t="s">
        <v>140</v>
      </c>
      <c r="K23982" t="s">
        <v>140</v>
      </c>
      <c r="L23982" t="s">
        <v>140</v>
      </c>
      <c r="M23982" t="s">
        <v>140</v>
      </c>
      <c r="N23982" t="s">
        <v>140</v>
      </c>
      <c r="O23982" t="s">
        <v>140</v>
      </c>
      <c r="P23982" t="s">
        <v>140</v>
      </c>
      <c r="Q23982" t="s">
        <v>140</v>
      </c>
      <c r="R23982" t="s">
        <v>140</v>
      </c>
      <c r="S23982" t="s">
        <v>140</v>
      </c>
    </row>
    <row r="23983" spans="1:19" x14ac:dyDescent="0.35">
      <c r="A23983" t="s">
        <v>31</v>
      </c>
      <c r="B23983" t="s">
        <v>1995</v>
      </c>
      <c r="C23983">
        <v>1</v>
      </c>
      <c r="D23983" t="s">
        <v>177</v>
      </c>
      <c r="E23983" t="s">
        <v>140</v>
      </c>
      <c r="F23983" t="s">
        <v>140</v>
      </c>
      <c r="G23983" t="s">
        <v>140</v>
      </c>
      <c r="H23983" t="s">
        <v>140</v>
      </c>
      <c r="I23983" t="s">
        <v>140</v>
      </c>
      <c r="J23983" t="s">
        <v>140</v>
      </c>
      <c r="K23983" t="s">
        <v>140</v>
      </c>
      <c r="L23983" t="s">
        <v>140</v>
      </c>
      <c r="M23983" t="s">
        <v>140</v>
      </c>
      <c r="N23983" t="s">
        <v>140</v>
      </c>
      <c r="O23983" t="s">
        <v>140</v>
      </c>
      <c r="P23983" t="s">
        <v>140</v>
      </c>
      <c r="Q23983" t="s">
        <v>140</v>
      </c>
      <c r="R23983" t="s">
        <v>140</v>
      </c>
      <c r="S23983" t="s">
        <v>140</v>
      </c>
    </row>
    <row r="23984" spans="1:19" x14ac:dyDescent="0.35">
      <c r="A23984" t="s">
        <v>31</v>
      </c>
      <c r="B23984" t="s">
        <v>1996</v>
      </c>
      <c r="C23984">
        <v>30</v>
      </c>
      <c r="D23984" t="s">
        <v>359</v>
      </c>
      <c r="E23984" t="s">
        <v>988</v>
      </c>
      <c r="F23984" t="s">
        <v>1048</v>
      </c>
      <c r="G23984" t="s">
        <v>345</v>
      </c>
      <c r="H23984" t="s">
        <v>937</v>
      </c>
      <c r="I23984" t="s">
        <v>1017</v>
      </c>
      <c r="J23984" t="s">
        <v>140</v>
      </c>
      <c r="K23984" t="s">
        <v>140</v>
      </c>
      <c r="L23984" t="s">
        <v>345</v>
      </c>
      <c r="M23984" t="s">
        <v>1061</v>
      </c>
      <c r="N23984" t="s">
        <v>123</v>
      </c>
      <c r="O23984" t="s">
        <v>1014</v>
      </c>
      <c r="P23984" t="s">
        <v>140</v>
      </c>
      <c r="Q23984" t="s">
        <v>1017</v>
      </c>
      <c r="R23984" t="s">
        <v>140</v>
      </c>
      <c r="S23984" t="s">
        <v>1017</v>
      </c>
    </row>
    <row r="23985" spans="1:19" x14ac:dyDescent="0.35">
      <c r="A23985" t="s">
        <v>31</v>
      </c>
      <c r="B23985" t="s">
        <v>1997</v>
      </c>
      <c r="C23985">
        <v>38</v>
      </c>
      <c r="D23985" t="s">
        <v>426</v>
      </c>
      <c r="E23985" t="s">
        <v>1104</v>
      </c>
      <c r="F23985" t="s">
        <v>527</v>
      </c>
      <c r="G23985" t="s">
        <v>1062</v>
      </c>
      <c r="H23985" t="s">
        <v>476</v>
      </c>
      <c r="I23985" t="s">
        <v>1021</v>
      </c>
      <c r="J23985" t="s">
        <v>1021</v>
      </c>
      <c r="K23985" t="s">
        <v>140</v>
      </c>
      <c r="L23985" t="s">
        <v>954</v>
      </c>
      <c r="M23985" t="s">
        <v>147</v>
      </c>
      <c r="N23985" t="s">
        <v>91</v>
      </c>
      <c r="O23985" t="s">
        <v>140</v>
      </c>
      <c r="P23985" t="s">
        <v>140</v>
      </c>
      <c r="Q23985" t="s">
        <v>140</v>
      </c>
      <c r="R23985" t="s">
        <v>140</v>
      </c>
      <c r="S23985" t="s">
        <v>140</v>
      </c>
    </row>
    <row r="23986" spans="1:19" x14ac:dyDescent="0.35">
      <c r="A23986" t="s">
        <v>31</v>
      </c>
      <c r="B23986" t="s">
        <v>1998</v>
      </c>
      <c r="C23986">
        <v>33</v>
      </c>
      <c r="D23986" t="s">
        <v>429</v>
      </c>
      <c r="E23986" t="s">
        <v>671</v>
      </c>
      <c r="F23986" t="s">
        <v>1021</v>
      </c>
      <c r="G23986" t="s">
        <v>140</v>
      </c>
      <c r="H23986" t="s">
        <v>660</v>
      </c>
      <c r="I23986" t="s">
        <v>973</v>
      </c>
      <c r="J23986" t="s">
        <v>660</v>
      </c>
      <c r="K23986" t="s">
        <v>140</v>
      </c>
      <c r="L23986" t="s">
        <v>140</v>
      </c>
      <c r="M23986" t="s">
        <v>1011</v>
      </c>
      <c r="N23986" t="s">
        <v>1056</v>
      </c>
      <c r="O23986" t="s">
        <v>140</v>
      </c>
      <c r="P23986" t="s">
        <v>140</v>
      </c>
      <c r="Q23986" t="s">
        <v>140</v>
      </c>
      <c r="R23986" t="s">
        <v>140</v>
      </c>
      <c r="S23986" t="s">
        <v>140</v>
      </c>
    </row>
    <row r="23987" spans="1:19" x14ac:dyDescent="0.35">
      <c r="A23987" t="s">
        <v>31</v>
      </c>
      <c r="B23987" t="s">
        <v>1218</v>
      </c>
      <c r="C23987">
        <v>3</v>
      </c>
      <c r="D23987" t="s">
        <v>761</v>
      </c>
      <c r="E23987" t="s">
        <v>140</v>
      </c>
      <c r="F23987" t="s">
        <v>140</v>
      </c>
      <c r="G23987" t="s">
        <v>140</v>
      </c>
      <c r="H23987" t="s">
        <v>140</v>
      </c>
      <c r="I23987" t="s">
        <v>140</v>
      </c>
      <c r="J23987" t="s">
        <v>140</v>
      </c>
      <c r="K23987" t="s">
        <v>760</v>
      </c>
      <c r="L23987" t="s">
        <v>140</v>
      </c>
      <c r="M23987" t="s">
        <v>760</v>
      </c>
      <c r="N23987" t="s">
        <v>140</v>
      </c>
      <c r="O23987" t="s">
        <v>140</v>
      </c>
      <c r="P23987" t="s">
        <v>140</v>
      </c>
      <c r="Q23987" t="s">
        <v>140</v>
      </c>
      <c r="R23987" t="s">
        <v>140</v>
      </c>
      <c r="S23987" t="s">
        <v>140</v>
      </c>
    </row>
    <row r="23988" spans="1:19" x14ac:dyDescent="0.35">
      <c r="A23988" t="s">
        <v>31</v>
      </c>
      <c r="B23988" t="s">
        <v>1999</v>
      </c>
      <c r="C23988">
        <v>4</v>
      </c>
      <c r="D23988" t="s">
        <v>758</v>
      </c>
      <c r="E23988" t="s">
        <v>140</v>
      </c>
      <c r="F23988" t="s">
        <v>140</v>
      </c>
      <c r="G23988" t="s">
        <v>759</v>
      </c>
      <c r="H23988" t="s">
        <v>548</v>
      </c>
      <c r="I23988" t="s">
        <v>140</v>
      </c>
      <c r="J23988" t="s">
        <v>140</v>
      </c>
      <c r="K23988" t="s">
        <v>140</v>
      </c>
      <c r="L23988" t="s">
        <v>140</v>
      </c>
      <c r="M23988" t="s">
        <v>548</v>
      </c>
      <c r="N23988" t="s">
        <v>140</v>
      </c>
      <c r="O23988" t="s">
        <v>140</v>
      </c>
      <c r="P23988" t="s">
        <v>140</v>
      </c>
      <c r="Q23988" t="s">
        <v>140</v>
      </c>
      <c r="R23988" t="s">
        <v>140</v>
      </c>
      <c r="S23988" t="s">
        <v>140</v>
      </c>
    </row>
    <row r="23989" spans="1:19" x14ac:dyDescent="0.35">
      <c r="A23989" t="s">
        <v>31</v>
      </c>
      <c r="B23989" t="s">
        <v>2000</v>
      </c>
      <c r="C23989">
        <v>2</v>
      </c>
      <c r="D23989" t="s">
        <v>177</v>
      </c>
      <c r="E23989" t="s">
        <v>140</v>
      </c>
      <c r="F23989" t="s">
        <v>140</v>
      </c>
      <c r="G23989" t="s">
        <v>140</v>
      </c>
      <c r="H23989" t="s">
        <v>140</v>
      </c>
      <c r="I23989" t="s">
        <v>140</v>
      </c>
      <c r="J23989" t="s">
        <v>140</v>
      </c>
      <c r="K23989" t="s">
        <v>140</v>
      </c>
      <c r="L23989" t="s">
        <v>140</v>
      </c>
      <c r="M23989" t="s">
        <v>140</v>
      </c>
      <c r="N23989" t="s">
        <v>140</v>
      </c>
      <c r="O23989" t="s">
        <v>140</v>
      </c>
      <c r="P23989" t="s">
        <v>140</v>
      </c>
      <c r="Q23989" t="s">
        <v>140</v>
      </c>
      <c r="R23989" t="s">
        <v>140</v>
      </c>
      <c r="S23989" t="s">
        <v>140</v>
      </c>
    </row>
    <row r="23990" spans="1:19" x14ac:dyDescent="0.35">
      <c r="A23990" t="s">
        <v>31</v>
      </c>
      <c r="B23990" t="s">
        <v>2001</v>
      </c>
      <c r="C23990">
        <v>2</v>
      </c>
      <c r="D23990" t="s">
        <v>906</v>
      </c>
      <c r="E23990" t="s">
        <v>140</v>
      </c>
      <c r="F23990" t="s">
        <v>729</v>
      </c>
      <c r="G23990" t="s">
        <v>729</v>
      </c>
      <c r="H23990" t="s">
        <v>140</v>
      </c>
      <c r="I23990" t="s">
        <v>140</v>
      </c>
      <c r="J23990" t="s">
        <v>140</v>
      </c>
      <c r="K23990" t="s">
        <v>140</v>
      </c>
      <c r="L23990" t="s">
        <v>140</v>
      </c>
      <c r="M23990" t="s">
        <v>140</v>
      </c>
      <c r="N23990" t="s">
        <v>729</v>
      </c>
      <c r="O23990" t="s">
        <v>140</v>
      </c>
      <c r="P23990" t="s">
        <v>140</v>
      </c>
      <c r="Q23990" t="s">
        <v>140</v>
      </c>
      <c r="R23990" t="s">
        <v>140</v>
      </c>
      <c r="S23990" t="s">
        <v>140</v>
      </c>
    </row>
    <row r="23991" spans="1:19" x14ac:dyDescent="0.35">
      <c r="A23991" t="s">
        <v>31</v>
      </c>
      <c r="B23991" t="s">
        <v>2002</v>
      </c>
      <c r="C23991">
        <v>31</v>
      </c>
      <c r="D23991" t="s">
        <v>609</v>
      </c>
      <c r="E23991" t="s">
        <v>940</v>
      </c>
      <c r="F23991" t="s">
        <v>140</v>
      </c>
      <c r="G23991" t="s">
        <v>140</v>
      </c>
      <c r="H23991" t="s">
        <v>1182</v>
      </c>
      <c r="I23991" t="s">
        <v>1021</v>
      </c>
      <c r="J23991" t="s">
        <v>140</v>
      </c>
      <c r="K23991" t="s">
        <v>140</v>
      </c>
      <c r="L23991" t="s">
        <v>977</v>
      </c>
      <c r="M23991" t="s">
        <v>140</v>
      </c>
      <c r="N23991" t="s">
        <v>517</v>
      </c>
      <c r="O23991" t="s">
        <v>140</v>
      </c>
      <c r="P23991" t="s">
        <v>140</v>
      </c>
      <c r="Q23991" t="s">
        <v>1021</v>
      </c>
      <c r="R23991" t="s">
        <v>140</v>
      </c>
      <c r="S23991" t="s">
        <v>140</v>
      </c>
    </row>
    <row r="23992" spans="1:19" x14ac:dyDescent="0.35">
      <c r="A23992" t="s">
        <v>31</v>
      </c>
      <c r="B23992" t="s">
        <v>2003</v>
      </c>
      <c r="C23992">
        <v>24</v>
      </c>
      <c r="D23992" t="s">
        <v>56</v>
      </c>
      <c r="E23992" t="s">
        <v>1085</v>
      </c>
      <c r="F23992" t="s">
        <v>983</v>
      </c>
      <c r="G23992" t="s">
        <v>527</v>
      </c>
      <c r="H23992" t="s">
        <v>140</v>
      </c>
      <c r="I23992" t="s">
        <v>394</v>
      </c>
      <c r="J23992" t="s">
        <v>140</v>
      </c>
      <c r="K23992" t="s">
        <v>140</v>
      </c>
      <c r="L23992" t="s">
        <v>1066</v>
      </c>
      <c r="M23992" t="s">
        <v>942</v>
      </c>
      <c r="N23992" t="s">
        <v>140</v>
      </c>
      <c r="O23992" t="s">
        <v>140</v>
      </c>
      <c r="P23992" t="s">
        <v>140</v>
      </c>
      <c r="Q23992" t="s">
        <v>140</v>
      </c>
      <c r="R23992" t="s">
        <v>1055</v>
      </c>
      <c r="S23992" t="s">
        <v>140</v>
      </c>
    </row>
    <row r="23993" spans="1:19" x14ac:dyDescent="0.35">
      <c r="A23993" t="s">
        <v>31</v>
      </c>
      <c r="B23993" t="s">
        <v>2004</v>
      </c>
      <c r="C23993">
        <v>19</v>
      </c>
      <c r="D23993" t="s">
        <v>866</v>
      </c>
      <c r="E23993" t="s">
        <v>1020</v>
      </c>
      <c r="F23993" t="s">
        <v>915</v>
      </c>
      <c r="G23993" t="s">
        <v>140</v>
      </c>
      <c r="H23993" t="s">
        <v>140</v>
      </c>
      <c r="I23993" t="s">
        <v>140</v>
      </c>
      <c r="J23993" t="s">
        <v>1063</v>
      </c>
      <c r="K23993" t="s">
        <v>140</v>
      </c>
      <c r="L23993" t="s">
        <v>915</v>
      </c>
      <c r="M23993" t="s">
        <v>1063</v>
      </c>
      <c r="N23993" t="s">
        <v>915</v>
      </c>
      <c r="O23993" t="s">
        <v>140</v>
      </c>
      <c r="P23993" t="s">
        <v>140</v>
      </c>
      <c r="Q23993" t="s">
        <v>140</v>
      </c>
      <c r="R23993" t="s">
        <v>140</v>
      </c>
      <c r="S23993" t="s">
        <v>140</v>
      </c>
    </row>
    <row r="23994" spans="1:19" x14ac:dyDescent="0.35">
      <c r="A23994" t="s">
        <v>31</v>
      </c>
      <c r="B23994" t="s">
        <v>339</v>
      </c>
      <c r="C23994">
        <v>2</v>
      </c>
      <c r="D23994" t="s">
        <v>140</v>
      </c>
      <c r="E23994" t="s">
        <v>140</v>
      </c>
      <c r="F23994" t="s">
        <v>140</v>
      </c>
      <c r="G23994" t="s">
        <v>648</v>
      </c>
      <c r="H23994" t="s">
        <v>177</v>
      </c>
      <c r="I23994" t="s">
        <v>140</v>
      </c>
      <c r="J23994" t="s">
        <v>140</v>
      </c>
      <c r="K23994" t="s">
        <v>140</v>
      </c>
      <c r="L23994" t="s">
        <v>140</v>
      </c>
      <c r="M23994" t="s">
        <v>648</v>
      </c>
      <c r="N23994" t="s">
        <v>140</v>
      </c>
      <c r="O23994" t="s">
        <v>140</v>
      </c>
      <c r="P23994" t="s">
        <v>140</v>
      </c>
      <c r="Q23994" t="s">
        <v>140</v>
      </c>
      <c r="R23994" t="s">
        <v>140</v>
      </c>
      <c r="S23994" t="s">
        <v>140</v>
      </c>
    </row>
    <row r="23995" spans="1:19" x14ac:dyDescent="0.35">
      <c r="A23995" t="s">
        <v>32</v>
      </c>
      <c r="B23995" t="s">
        <v>1216</v>
      </c>
      <c r="C23995">
        <v>297</v>
      </c>
      <c r="D23995" t="s">
        <v>1188</v>
      </c>
      <c r="E23995" t="s">
        <v>1051</v>
      </c>
      <c r="F23995" t="s">
        <v>1012</v>
      </c>
      <c r="G23995" t="s">
        <v>1004</v>
      </c>
      <c r="H23995" t="s">
        <v>733</v>
      </c>
      <c r="I23995" t="s">
        <v>1013</v>
      </c>
      <c r="J23995" t="s">
        <v>1014</v>
      </c>
      <c r="K23995" t="s">
        <v>140</v>
      </c>
      <c r="L23995" t="s">
        <v>1010</v>
      </c>
      <c r="M23995" t="s">
        <v>1013</v>
      </c>
      <c r="N23995" t="s">
        <v>1012</v>
      </c>
      <c r="O23995" t="s">
        <v>1063</v>
      </c>
      <c r="P23995" t="s">
        <v>140</v>
      </c>
      <c r="Q23995" t="s">
        <v>1013</v>
      </c>
      <c r="R23995" t="s">
        <v>1016</v>
      </c>
      <c r="S23995" t="s">
        <v>140</v>
      </c>
    </row>
    <row r="23996" spans="1:19" x14ac:dyDescent="0.35">
      <c r="A23996" t="s">
        <v>32</v>
      </c>
      <c r="B23996" t="s">
        <v>1993</v>
      </c>
      <c r="C23996">
        <v>326</v>
      </c>
      <c r="D23996" t="s">
        <v>116</v>
      </c>
      <c r="E23996" t="s">
        <v>1007</v>
      </c>
      <c r="F23996" t="s">
        <v>1063</v>
      </c>
      <c r="G23996" t="s">
        <v>940</v>
      </c>
      <c r="H23996" t="s">
        <v>1023</v>
      </c>
      <c r="I23996" t="s">
        <v>1012</v>
      </c>
      <c r="J23996" t="s">
        <v>1016</v>
      </c>
      <c r="K23996" t="s">
        <v>1008</v>
      </c>
      <c r="L23996" t="s">
        <v>1013</v>
      </c>
      <c r="M23996" t="s">
        <v>1010</v>
      </c>
      <c r="N23996" t="s">
        <v>1012</v>
      </c>
      <c r="O23996" t="s">
        <v>1009</v>
      </c>
      <c r="P23996" t="s">
        <v>140</v>
      </c>
      <c r="Q23996" t="s">
        <v>1009</v>
      </c>
      <c r="R23996" t="s">
        <v>1010</v>
      </c>
      <c r="S23996" t="s">
        <v>140</v>
      </c>
    </row>
    <row r="23997" spans="1:19" x14ac:dyDescent="0.35">
      <c r="A23997" t="s">
        <v>32</v>
      </c>
      <c r="B23997" t="s">
        <v>1994</v>
      </c>
      <c r="C23997">
        <v>206</v>
      </c>
      <c r="D23997" t="s">
        <v>861</v>
      </c>
      <c r="E23997" t="s">
        <v>1023</v>
      </c>
      <c r="F23997" t="s">
        <v>1011</v>
      </c>
      <c r="G23997" t="s">
        <v>929</v>
      </c>
      <c r="H23997" t="s">
        <v>1018</v>
      </c>
      <c r="I23997" t="s">
        <v>775</v>
      </c>
      <c r="J23997" t="s">
        <v>1009</v>
      </c>
      <c r="K23997" t="s">
        <v>1009</v>
      </c>
      <c r="L23997" t="s">
        <v>1016</v>
      </c>
      <c r="M23997" t="s">
        <v>140</v>
      </c>
      <c r="N23997" t="s">
        <v>1023</v>
      </c>
      <c r="O23997" t="s">
        <v>1019</v>
      </c>
      <c r="P23997" t="s">
        <v>1010</v>
      </c>
      <c r="Q23997" t="s">
        <v>1011</v>
      </c>
      <c r="R23997" t="s">
        <v>1050</v>
      </c>
      <c r="S23997" t="s">
        <v>140</v>
      </c>
    </row>
    <row r="23998" spans="1:19" x14ac:dyDescent="0.35">
      <c r="A23998" t="s">
        <v>32</v>
      </c>
      <c r="B23998" t="s">
        <v>1995</v>
      </c>
      <c r="C23998">
        <v>152</v>
      </c>
      <c r="D23998" t="s">
        <v>844</v>
      </c>
      <c r="E23998" t="s">
        <v>1047</v>
      </c>
      <c r="F23998" t="s">
        <v>775</v>
      </c>
      <c r="G23998" t="s">
        <v>1045</v>
      </c>
      <c r="H23998" t="s">
        <v>548</v>
      </c>
      <c r="I23998" t="s">
        <v>1010</v>
      </c>
      <c r="J23998" t="s">
        <v>1008</v>
      </c>
      <c r="K23998" t="s">
        <v>140</v>
      </c>
      <c r="L23998" t="s">
        <v>1060</v>
      </c>
      <c r="M23998" t="s">
        <v>1021</v>
      </c>
      <c r="N23998" t="s">
        <v>875</v>
      </c>
      <c r="O23998" t="s">
        <v>140</v>
      </c>
      <c r="P23998" t="s">
        <v>1016</v>
      </c>
      <c r="Q23998" t="s">
        <v>140</v>
      </c>
      <c r="R23998" t="s">
        <v>140</v>
      </c>
      <c r="S23998" t="s">
        <v>140</v>
      </c>
    </row>
    <row r="23999" spans="1:19" x14ac:dyDescent="0.35">
      <c r="A23999" t="s">
        <v>32</v>
      </c>
      <c r="B23999" t="s">
        <v>1996</v>
      </c>
      <c r="C23999">
        <v>1081</v>
      </c>
      <c r="D23999" t="s">
        <v>713</v>
      </c>
      <c r="E23999" t="s">
        <v>939</v>
      </c>
      <c r="F23999" t="s">
        <v>1098</v>
      </c>
      <c r="G23999" t="s">
        <v>1044</v>
      </c>
      <c r="H23999" t="s">
        <v>394</v>
      </c>
      <c r="I23999" t="s">
        <v>775</v>
      </c>
      <c r="J23999" t="s">
        <v>1008</v>
      </c>
      <c r="K23999" t="s">
        <v>1013</v>
      </c>
      <c r="L23999" t="s">
        <v>1008</v>
      </c>
      <c r="M23999" t="s">
        <v>1012</v>
      </c>
      <c r="N23999" t="s">
        <v>1073</v>
      </c>
      <c r="O23999" t="s">
        <v>1066</v>
      </c>
      <c r="P23999" t="s">
        <v>1016</v>
      </c>
      <c r="Q23999" t="s">
        <v>1017</v>
      </c>
      <c r="R23999" t="s">
        <v>1014</v>
      </c>
      <c r="S23999" t="s">
        <v>140</v>
      </c>
    </row>
    <row r="24000" spans="1:19" x14ac:dyDescent="0.35">
      <c r="A24000" t="s">
        <v>32</v>
      </c>
      <c r="B24000" t="s">
        <v>1997</v>
      </c>
      <c r="C24000">
        <v>760</v>
      </c>
      <c r="D24000" t="s">
        <v>143</v>
      </c>
      <c r="E24000" t="s">
        <v>1018</v>
      </c>
      <c r="F24000" t="s">
        <v>1073</v>
      </c>
      <c r="G24000" t="s">
        <v>801</v>
      </c>
      <c r="H24000" t="s">
        <v>147</v>
      </c>
      <c r="I24000" t="s">
        <v>1058</v>
      </c>
      <c r="J24000" t="s">
        <v>1021</v>
      </c>
      <c r="K24000" t="s">
        <v>1013</v>
      </c>
      <c r="L24000" t="s">
        <v>1013</v>
      </c>
      <c r="M24000" t="s">
        <v>1008</v>
      </c>
      <c r="N24000" t="s">
        <v>1004</v>
      </c>
      <c r="O24000" t="s">
        <v>1051</v>
      </c>
      <c r="P24000" t="s">
        <v>1008</v>
      </c>
      <c r="Q24000" t="s">
        <v>1013</v>
      </c>
      <c r="R24000" t="s">
        <v>1009</v>
      </c>
      <c r="S24000" t="s">
        <v>140</v>
      </c>
    </row>
    <row r="24001" spans="1:19" x14ac:dyDescent="0.35">
      <c r="A24001" t="s">
        <v>32</v>
      </c>
      <c r="B24001" t="s">
        <v>1998</v>
      </c>
      <c r="C24001">
        <v>636</v>
      </c>
      <c r="D24001" t="s">
        <v>854</v>
      </c>
      <c r="E24001" t="s">
        <v>875</v>
      </c>
      <c r="F24001" t="s">
        <v>1020</v>
      </c>
      <c r="G24001" t="s">
        <v>1045</v>
      </c>
      <c r="H24001" t="s">
        <v>1049</v>
      </c>
      <c r="I24001" t="s">
        <v>1068</v>
      </c>
      <c r="J24001" t="s">
        <v>1066</v>
      </c>
      <c r="K24001" t="s">
        <v>1050</v>
      </c>
      <c r="L24001" t="s">
        <v>1008</v>
      </c>
      <c r="M24001" t="s">
        <v>1014</v>
      </c>
      <c r="N24001" t="s">
        <v>1060</v>
      </c>
      <c r="O24001" t="s">
        <v>1019</v>
      </c>
      <c r="P24001" t="s">
        <v>1022</v>
      </c>
      <c r="Q24001" t="s">
        <v>1013</v>
      </c>
      <c r="R24001" t="s">
        <v>1009</v>
      </c>
      <c r="S24001" t="s">
        <v>1008</v>
      </c>
    </row>
    <row r="24002" spans="1:19" x14ac:dyDescent="0.35">
      <c r="A24002" t="s">
        <v>32</v>
      </c>
      <c r="B24002" t="s">
        <v>1218</v>
      </c>
      <c r="C24002">
        <v>263</v>
      </c>
      <c r="D24002" t="s">
        <v>120</v>
      </c>
      <c r="E24002" t="s">
        <v>1046</v>
      </c>
      <c r="F24002" t="s">
        <v>775</v>
      </c>
      <c r="G24002" t="s">
        <v>869</v>
      </c>
      <c r="H24002" t="s">
        <v>733</v>
      </c>
      <c r="I24002" t="s">
        <v>775</v>
      </c>
      <c r="J24002" t="s">
        <v>1013</v>
      </c>
      <c r="K24002" t="s">
        <v>1010</v>
      </c>
      <c r="L24002" t="s">
        <v>1008</v>
      </c>
      <c r="M24002" t="s">
        <v>1022</v>
      </c>
      <c r="N24002" t="s">
        <v>1066</v>
      </c>
      <c r="O24002" t="s">
        <v>140</v>
      </c>
      <c r="P24002" t="s">
        <v>140</v>
      </c>
      <c r="Q24002" t="s">
        <v>1016</v>
      </c>
      <c r="R24002" t="s">
        <v>1012</v>
      </c>
      <c r="S24002" t="s">
        <v>140</v>
      </c>
    </row>
    <row r="24003" spans="1:19" x14ac:dyDescent="0.35">
      <c r="A24003" t="s">
        <v>32</v>
      </c>
      <c r="B24003" t="s">
        <v>1999</v>
      </c>
      <c r="C24003">
        <v>272</v>
      </c>
      <c r="D24003" t="s">
        <v>920</v>
      </c>
      <c r="E24003" t="s">
        <v>1047</v>
      </c>
      <c r="F24003" t="s">
        <v>1011</v>
      </c>
      <c r="G24003" t="s">
        <v>801</v>
      </c>
      <c r="H24003" t="s">
        <v>1044</v>
      </c>
      <c r="I24003" t="s">
        <v>1098</v>
      </c>
      <c r="J24003" t="s">
        <v>140</v>
      </c>
      <c r="K24003" t="s">
        <v>140</v>
      </c>
      <c r="L24003" t="s">
        <v>140</v>
      </c>
      <c r="M24003" t="s">
        <v>1014</v>
      </c>
      <c r="N24003" t="s">
        <v>1066</v>
      </c>
      <c r="O24003" t="s">
        <v>1014</v>
      </c>
      <c r="P24003" t="s">
        <v>140</v>
      </c>
      <c r="Q24003" t="s">
        <v>140</v>
      </c>
      <c r="R24003" t="s">
        <v>1009</v>
      </c>
      <c r="S24003" t="s">
        <v>1008</v>
      </c>
    </row>
    <row r="24004" spans="1:19" x14ac:dyDescent="0.35">
      <c r="A24004" t="s">
        <v>32</v>
      </c>
      <c r="B24004" t="s">
        <v>2000</v>
      </c>
      <c r="C24004">
        <v>167</v>
      </c>
      <c r="D24004" t="s">
        <v>114</v>
      </c>
      <c r="E24004" t="s">
        <v>1047</v>
      </c>
      <c r="F24004" t="s">
        <v>1055</v>
      </c>
      <c r="G24004" t="s">
        <v>1003</v>
      </c>
      <c r="H24004" t="s">
        <v>1068</v>
      </c>
      <c r="I24004" t="s">
        <v>1063</v>
      </c>
      <c r="J24004" t="s">
        <v>140</v>
      </c>
      <c r="K24004" t="s">
        <v>140</v>
      </c>
      <c r="L24004" t="s">
        <v>775</v>
      </c>
      <c r="M24004" t="s">
        <v>140</v>
      </c>
      <c r="N24004" t="s">
        <v>140</v>
      </c>
      <c r="O24004" t="s">
        <v>1014</v>
      </c>
      <c r="P24004" t="s">
        <v>140</v>
      </c>
      <c r="Q24004" t="s">
        <v>140</v>
      </c>
      <c r="R24004" t="s">
        <v>140</v>
      </c>
      <c r="S24004" t="s">
        <v>140</v>
      </c>
    </row>
    <row r="24005" spans="1:19" x14ac:dyDescent="0.35">
      <c r="A24005" t="s">
        <v>32</v>
      </c>
      <c r="B24005" t="s">
        <v>2001</v>
      </c>
      <c r="C24005">
        <v>114</v>
      </c>
      <c r="D24005" t="s">
        <v>1088</v>
      </c>
      <c r="E24005" t="s">
        <v>1008</v>
      </c>
      <c r="F24005" t="s">
        <v>1043</v>
      </c>
      <c r="G24005" t="s">
        <v>147</v>
      </c>
      <c r="H24005" t="s">
        <v>1007</v>
      </c>
      <c r="I24005" t="s">
        <v>140</v>
      </c>
      <c r="J24005" t="s">
        <v>1008</v>
      </c>
      <c r="K24005" t="s">
        <v>140</v>
      </c>
      <c r="L24005" t="s">
        <v>140</v>
      </c>
      <c r="M24005" t="s">
        <v>140</v>
      </c>
      <c r="N24005" t="s">
        <v>1011</v>
      </c>
      <c r="O24005" t="s">
        <v>140</v>
      </c>
      <c r="P24005" t="s">
        <v>1019</v>
      </c>
      <c r="Q24005" t="s">
        <v>140</v>
      </c>
      <c r="R24005" t="s">
        <v>1043</v>
      </c>
      <c r="S24005" t="s">
        <v>140</v>
      </c>
    </row>
    <row r="24006" spans="1:19" x14ac:dyDescent="0.35">
      <c r="A24006" t="s">
        <v>32</v>
      </c>
      <c r="B24006" t="s">
        <v>2002</v>
      </c>
      <c r="C24006">
        <v>735</v>
      </c>
      <c r="D24006" t="s">
        <v>572</v>
      </c>
      <c r="E24006" t="s">
        <v>1043</v>
      </c>
      <c r="F24006" t="s">
        <v>1007</v>
      </c>
      <c r="G24006" t="s">
        <v>769</v>
      </c>
      <c r="H24006" t="s">
        <v>1062</v>
      </c>
      <c r="I24006" t="s">
        <v>1014</v>
      </c>
      <c r="J24006" t="s">
        <v>1016</v>
      </c>
      <c r="K24006" t="s">
        <v>1021</v>
      </c>
      <c r="L24006" t="s">
        <v>1013</v>
      </c>
      <c r="M24006" t="s">
        <v>1013</v>
      </c>
      <c r="N24006" t="s">
        <v>919</v>
      </c>
      <c r="O24006" t="s">
        <v>1009</v>
      </c>
      <c r="P24006" t="s">
        <v>1016</v>
      </c>
      <c r="Q24006" t="s">
        <v>1009</v>
      </c>
      <c r="R24006" t="s">
        <v>1009</v>
      </c>
      <c r="S24006" t="s">
        <v>1022</v>
      </c>
    </row>
    <row r="24007" spans="1:19" x14ac:dyDescent="0.35">
      <c r="A24007" t="s">
        <v>32</v>
      </c>
      <c r="B24007" t="s">
        <v>2003</v>
      </c>
      <c r="C24007">
        <v>486</v>
      </c>
      <c r="D24007" t="s">
        <v>828</v>
      </c>
      <c r="E24007" t="s">
        <v>1051</v>
      </c>
      <c r="F24007" t="s">
        <v>869</v>
      </c>
      <c r="G24007" t="s">
        <v>527</v>
      </c>
      <c r="H24007" t="s">
        <v>317</v>
      </c>
      <c r="I24007" t="s">
        <v>1011</v>
      </c>
      <c r="J24007" t="s">
        <v>1008</v>
      </c>
      <c r="K24007" t="s">
        <v>775</v>
      </c>
      <c r="L24007" t="s">
        <v>1008</v>
      </c>
      <c r="M24007" t="s">
        <v>1008</v>
      </c>
      <c r="N24007" t="s">
        <v>940</v>
      </c>
      <c r="O24007" t="s">
        <v>1098</v>
      </c>
      <c r="P24007" t="s">
        <v>1008</v>
      </c>
      <c r="Q24007" t="s">
        <v>1012</v>
      </c>
      <c r="R24007" t="s">
        <v>1013</v>
      </c>
      <c r="S24007" t="s">
        <v>1008</v>
      </c>
    </row>
    <row r="24008" spans="1:19" x14ac:dyDescent="0.35">
      <c r="A24008" t="s">
        <v>32</v>
      </c>
      <c r="B24008" t="s">
        <v>2004</v>
      </c>
      <c r="C24008">
        <v>300</v>
      </c>
      <c r="D24008" t="s">
        <v>972</v>
      </c>
      <c r="E24008" t="s">
        <v>1060</v>
      </c>
      <c r="F24008" t="s">
        <v>1007</v>
      </c>
      <c r="G24008" t="s">
        <v>875</v>
      </c>
      <c r="H24008" t="s">
        <v>1061</v>
      </c>
      <c r="I24008" t="s">
        <v>940</v>
      </c>
      <c r="J24008" t="s">
        <v>1010</v>
      </c>
      <c r="K24008" t="s">
        <v>1073</v>
      </c>
      <c r="L24008" t="s">
        <v>1022</v>
      </c>
      <c r="M24008" t="s">
        <v>1014</v>
      </c>
      <c r="N24008" t="s">
        <v>949</v>
      </c>
      <c r="O24008" t="s">
        <v>1063</v>
      </c>
      <c r="P24008" t="s">
        <v>1008</v>
      </c>
      <c r="Q24008" t="s">
        <v>1063</v>
      </c>
      <c r="R24008" t="s">
        <v>1014</v>
      </c>
      <c r="S24008" t="s">
        <v>1008</v>
      </c>
    </row>
    <row r="24009" spans="1:19" x14ac:dyDescent="0.35">
      <c r="A24009" t="s">
        <v>32</v>
      </c>
      <c r="B24009" t="s">
        <v>339</v>
      </c>
      <c r="C24009">
        <v>66</v>
      </c>
      <c r="D24009" t="s">
        <v>708</v>
      </c>
      <c r="E24009" t="s">
        <v>1062</v>
      </c>
      <c r="F24009" t="s">
        <v>996</v>
      </c>
      <c r="G24009" t="s">
        <v>999</v>
      </c>
      <c r="H24009" t="s">
        <v>1004</v>
      </c>
      <c r="I24009" t="s">
        <v>775</v>
      </c>
      <c r="J24009" t="s">
        <v>140</v>
      </c>
      <c r="K24009" t="s">
        <v>140</v>
      </c>
      <c r="L24009" t="s">
        <v>140</v>
      </c>
      <c r="M24009" t="s">
        <v>1022</v>
      </c>
      <c r="N24009" t="s">
        <v>517</v>
      </c>
      <c r="O24009" t="s">
        <v>1066</v>
      </c>
      <c r="P24009" t="s">
        <v>140</v>
      </c>
      <c r="Q24009" t="s">
        <v>775</v>
      </c>
      <c r="R24009" t="s">
        <v>1073</v>
      </c>
      <c r="S24009" t="s">
        <v>140</v>
      </c>
    </row>
    <row r="24011" spans="1:19" x14ac:dyDescent="0.35">
      <c r="A24011" t="s">
        <v>2065</v>
      </c>
    </row>
    <row r="24012" spans="1:19" x14ac:dyDescent="0.35">
      <c r="A24012" t="s">
        <v>2</v>
      </c>
      <c r="B24012" t="s">
        <v>2006</v>
      </c>
      <c r="C24012" t="s">
        <v>3</v>
      </c>
      <c r="D24012" t="s">
        <v>2051</v>
      </c>
      <c r="E24012" t="s">
        <v>2052</v>
      </c>
      <c r="F24012" t="s">
        <v>2053</v>
      </c>
      <c r="G24012" t="s">
        <v>2054</v>
      </c>
      <c r="H24012" t="s">
        <v>2055</v>
      </c>
      <c r="I24012" t="s">
        <v>2056</v>
      </c>
      <c r="J24012" t="s">
        <v>2057</v>
      </c>
      <c r="K24012" t="s">
        <v>2058</v>
      </c>
      <c r="L24012" t="s">
        <v>2059</v>
      </c>
      <c r="M24012" t="s">
        <v>2060</v>
      </c>
      <c r="N24012" t="s">
        <v>2061</v>
      </c>
      <c r="O24012" t="s">
        <v>2062</v>
      </c>
      <c r="P24012" t="s">
        <v>2063</v>
      </c>
      <c r="Q24012" t="s">
        <v>1376</v>
      </c>
      <c r="R24012" t="s">
        <v>1042</v>
      </c>
      <c r="S24012" t="s">
        <v>136</v>
      </c>
    </row>
    <row r="24013" spans="1:19" x14ac:dyDescent="0.35">
      <c r="A24013" t="s">
        <v>8</v>
      </c>
      <c r="B24013" t="s">
        <v>2007</v>
      </c>
      <c r="C24013">
        <v>61</v>
      </c>
      <c r="D24013" t="s">
        <v>823</v>
      </c>
      <c r="E24013" t="s">
        <v>87</v>
      </c>
      <c r="F24013" t="s">
        <v>1052</v>
      </c>
      <c r="G24013" t="s">
        <v>1052</v>
      </c>
      <c r="H24013" t="s">
        <v>952</v>
      </c>
      <c r="I24013" t="s">
        <v>527</v>
      </c>
      <c r="J24013" t="s">
        <v>140</v>
      </c>
      <c r="K24013" t="s">
        <v>515</v>
      </c>
      <c r="L24013" t="s">
        <v>140</v>
      </c>
      <c r="M24013" t="s">
        <v>140</v>
      </c>
      <c r="N24013" t="s">
        <v>775</v>
      </c>
      <c r="O24013" t="s">
        <v>875</v>
      </c>
      <c r="P24013" t="s">
        <v>140</v>
      </c>
      <c r="Q24013" t="s">
        <v>1050</v>
      </c>
      <c r="R24013" t="s">
        <v>140</v>
      </c>
      <c r="S24013" t="s">
        <v>140</v>
      </c>
    </row>
    <row r="24014" spans="1:19" x14ac:dyDescent="0.35">
      <c r="A24014" t="s">
        <v>8</v>
      </c>
      <c r="B24014" t="s">
        <v>2008</v>
      </c>
      <c r="C24014">
        <v>148</v>
      </c>
      <c r="D24014" t="s">
        <v>753</v>
      </c>
      <c r="E24014" t="s">
        <v>769</v>
      </c>
      <c r="F24014" t="s">
        <v>1011</v>
      </c>
      <c r="G24014" t="s">
        <v>394</v>
      </c>
      <c r="H24014" t="s">
        <v>1095</v>
      </c>
      <c r="I24014" t="s">
        <v>940</v>
      </c>
      <c r="J24014" t="s">
        <v>1016</v>
      </c>
      <c r="K24014" t="s">
        <v>140</v>
      </c>
      <c r="L24014" t="s">
        <v>140</v>
      </c>
      <c r="M24014" t="s">
        <v>140</v>
      </c>
      <c r="N24014" t="s">
        <v>1003</v>
      </c>
      <c r="O24014" t="s">
        <v>1010</v>
      </c>
      <c r="P24014" t="s">
        <v>140</v>
      </c>
      <c r="Q24014" t="s">
        <v>1010</v>
      </c>
      <c r="R24014" t="s">
        <v>1055</v>
      </c>
      <c r="S24014" t="s">
        <v>140</v>
      </c>
    </row>
    <row r="24015" spans="1:19" x14ac:dyDescent="0.35">
      <c r="A24015" t="s">
        <v>8</v>
      </c>
      <c r="B24015" t="s">
        <v>339</v>
      </c>
      <c r="C24015">
        <v>12</v>
      </c>
      <c r="D24015" t="s">
        <v>177</v>
      </c>
      <c r="E24015" t="s">
        <v>140</v>
      </c>
      <c r="F24015" t="s">
        <v>140</v>
      </c>
      <c r="G24015" t="s">
        <v>140</v>
      </c>
      <c r="H24015" t="s">
        <v>140</v>
      </c>
      <c r="I24015" t="s">
        <v>140</v>
      </c>
      <c r="J24015" t="s">
        <v>140</v>
      </c>
      <c r="K24015" t="s">
        <v>140</v>
      </c>
      <c r="L24015" t="s">
        <v>140</v>
      </c>
      <c r="M24015" t="s">
        <v>140</v>
      </c>
      <c r="N24015" t="s">
        <v>140</v>
      </c>
      <c r="O24015" t="s">
        <v>140</v>
      </c>
      <c r="P24015" t="s">
        <v>140</v>
      </c>
      <c r="Q24015" t="s">
        <v>140</v>
      </c>
      <c r="R24015" t="s">
        <v>140</v>
      </c>
      <c r="S24015" t="s">
        <v>140</v>
      </c>
    </row>
    <row r="24016" spans="1:19" x14ac:dyDescent="0.35">
      <c r="A24016" t="s">
        <v>9</v>
      </c>
      <c r="B24016" t="s">
        <v>2007</v>
      </c>
      <c r="C24016">
        <v>60</v>
      </c>
      <c r="D24016" t="s">
        <v>1261</v>
      </c>
      <c r="E24016" t="s">
        <v>140</v>
      </c>
      <c r="F24016" t="s">
        <v>1018</v>
      </c>
      <c r="G24016" t="s">
        <v>915</v>
      </c>
      <c r="H24016" t="s">
        <v>1043</v>
      </c>
      <c r="I24016" t="s">
        <v>1070</v>
      </c>
      <c r="J24016" t="s">
        <v>140</v>
      </c>
      <c r="K24016" t="s">
        <v>1021</v>
      </c>
      <c r="L24016" t="s">
        <v>140</v>
      </c>
      <c r="M24016" t="s">
        <v>140</v>
      </c>
      <c r="N24016" t="s">
        <v>1021</v>
      </c>
      <c r="O24016" t="s">
        <v>140</v>
      </c>
      <c r="P24016" t="s">
        <v>140</v>
      </c>
      <c r="Q24016" t="s">
        <v>140</v>
      </c>
      <c r="R24016" t="s">
        <v>140</v>
      </c>
      <c r="S24016" t="s">
        <v>140</v>
      </c>
    </row>
    <row r="24017" spans="1:19" x14ac:dyDescent="0.35">
      <c r="A24017" t="s">
        <v>9</v>
      </c>
      <c r="B24017" t="s">
        <v>2008</v>
      </c>
      <c r="C24017">
        <v>181</v>
      </c>
      <c r="D24017" t="s">
        <v>647</v>
      </c>
      <c r="E24017" t="s">
        <v>1058</v>
      </c>
      <c r="F24017" t="s">
        <v>1054</v>
      </c>
      <c r="G24017" t="s">
        <v>1007</v>
      </c>
      <c r="H24017" t="s">
        <v>919</v>
      </c>
      <c r="I24017" t="s">
        <v>1014</v>
      </c>
      <c r="J24017" t="s">
        <v>1016</v>
      </c>
      <c r="K24017" t="s">
        <v>140</v>
      </c>
      <c r="L24017" t="s">
        <v>1012</v>
      </c>
      <c r="M24017" t="s">
        <v>1021</v>
      </c>
      <c r="N24017" t="s">
        <v>1052</v>
      </c>
      <c r="O24017" t="s">
        <v>1016</v>
      </c>
      <c r="P24017" t="s">
        <v>1016</v>
      </c>
      <c r="Q24017" t="s">
        <v>1016</v>
      </c>
      <c r="R24017" t="s">
        <v>1009</v>
      </c>
      <c r="S24017" t="s">
        <v>140</v>
      </c>
    </row>
    <row r="24018" spans="1:19" x14ac:dyDescent="0.35">
      <c r="A24018" t="s">
        <v>9</v>
      </c>
      <c r="B24018" t="s">
        <v>339</v>
      </c>
      <c r="C24018">
        <v>31</v>
      </c>
      <c r="D24018" t="s">
        <v>100</v>
      </c>
      <c r="E24018" t="s">
        <v>140</v>
      </c>
      <c r="F24018" t="s">
        <v>1020</v>
      </c>
      <c r="G24018" t="s">
        <v>903</v>
      </c>
      <c r="H24018" t="s">
        <v>140</v>
      </c>
      <c r="I24018" t="s">
        <v>140</v>
      </c>
      <c r="J24018" t="s">
        <v>140</v>
      </c>
      <c r="K24018" t="s">
        <v>140</v>
      </c>
      <c r="L24018" t="s">
        <v>140</v>
      </c>
      <c r="M24018" t="s">
        <v>140</v>
      </c>
      <c r="N24018" t="s">
        <v>140</v>
      </c>
      <c r="O24018" t="s">
        <v>1020</v>
      </c>
      <c r="P24018" t="s">
        <v>1020</v>
      </c>
      <c r="Q24018" t="s">
        <v>140</v>
      </c>
      <c r="R24018" t="s">
        <v>140</v>
      </c>
      <c r="S24018" t="s">
        <v>140</v>
      </c>
    </row>
    <row r="24019" spans="1:19" x14ac:dyDescent="0.35">
      <c r="A24019" t="s">
        <v>10</v>
      </c>
      <c r="B24019" t="s">
        <v>2007</v>
      </c>
      <c r="C24019">
        <v>52</v>
      </c>
      <c r="D24019" t="s">
        <v>899</v>
      </c>
      <c r="E24019" t="s">
        <v>129</v>
      </c>
      <c r="F24019" t="s">
        <v>733</v>
      </c>
      <c r="G24019" t="s">
        <v>660</v>
      </c>
      <c r="H24019" t="s">
        <v>1053</v>
      </c>
      <c r="I24019" t="s">
        <v>1068</v>
      </c>
      <c r="J24019" t="s">
        <v>1004</v>
      </c>
      <c r="K24019" t="s">
        <v>939</v>
      </c>
      <c r="L24019" t="s">
        <v>1014</v>
      </c>
      <c r="M24019" t="s">
        <v>140</v>
      </c>
      <c r="N24019" t="s">
        <v>897</v>
      </c>
      <c r="O24019" t="s">
        <v>716</v>
      </c>
      <c r="P24019" t="s">
        <v>140</v>
      </c>
      <c r="Q24019" t="s">
        <v>1060</v>
      </c>
      <c r="R24019" t="s">
        <v>939</v>
      </c>
      <c r="S24019" t="s">
        <v>140</v>
      </c>
    </row>
    <row r="24020" spans="1:19" x14ac:dyDescent="0.35">
      <c r="A24020" t="s">
        <v>10</v>
      </c>
      <c r="B24020" t="s">
        <v>2008</v>
      </c>
      <c r="C24020">
        <v>143</v>
      </c>
      <c r="D24020" t="s">
        <v>122</v>
      </c>
      <c r="E24020" t="s">
        <v>1058</v>
      </c>
      <c r="F24020" t="s">
        <v>1021</v>
      </c>
      <c r="G24020" t="s">
        <v>1013</v>
      </c>
      <c r="H24020" t="s">
        <v>1058</v>
      </c>
      <c r="I24020" t="s">
        <v>140</v>
      </c>
      <c r="J24020" t="s">
        <v>140</v>
      </c>
      <c r="K24020" t="s">
        <v>140</v>
      </c>
      <c r="L24020" t="s">
        <v>140</v>
      </c>
      <c r="M24020" t="s">
        <v>1010</v>
      </c>
      <c r="N24020" t="s">
        <v>1098</v>
      </c>
      <c r="O24020" t="s">
        <v>1010</v>
      </c>
      <c r="P24020" t="s">
        <v>1017</v>
      </c>
      <c r="Q24020" t="s">
        <v>1066</v>
      </c>
      <c r="R24020" t="s">
        <v>140</v>
      </c>
      <c r="S24020" t="s">
        <v>140</v>
      </c>
    </row>
    <row r="24021" spans="1:19" x14ac:dyDescent="0.35">
      <c r="A24021" t="s">
        <v>10</v>
      </c>
      <c r="B24021" t="s">
        <v>339</v>
      </c>
      <c r="C24021">
        <v>18</v>
      </c>
      <c r="D24021" t="s">
        <v>997</v>
      </c>
      <c r="E24021" t="s">
        <v>140</v>
      </c>
      <c r="F24021" t="s">
        <v>140</v>
      </c>
      <c r="G24021" t="s">
        <v>140</v>
      </c>
      <c r="H24021" t="s">
        <v>140</v>
      </c>
      <c r="I24021" t="s">
        <v>140</v>
      </c>
      <c r="J24021" t="s">
        <v>140</v>
      </c>
      <c r="K24021" t="s">
        <v>140</v>
      </c>
      <c r="L24021" t="s">
        <v>140</v>
      </c>
      <c r="M24021" t="s">
        <v>140</v>
      </c>
      <c r="N24021" t="s">
        <v>140</v>
      </c>
      <c r="O24021" t="s">
        <v>140</v>
      </c>
      <c r="P24021" t="s">
        <v>140</v>
      </c>
      <c r="Q24021" t="s">
        <v>140</v>
      </c>
      <c r="R24021" t="s">
        <v>996</v>
      </c>
      <c r="S24021" t="s">
        <v>140</v>
      </c>
    </row>
    <row r="24022" spans="1:19" x14ac:dyDescent="0.35">
      <c r="A24022" t="s">
        <v>11</v>
      </c>
      <c r="B24022" t="s">
        <v>2007</v>
      </c>
      <c r="C24022">
        <v>69</v>
      </c>
      <c r="D24022" t="s">
        <v>1162</v>
      </c>
      <c r="E24022" t="s">
        <v>983</v>
      </c>
      <c r="F24022" t="s">
        <v>140</v>
      </c>
      <c r="G24022" t="s">
        <v>1020</v>
      </c>
      <c r="H24022" t="s">
        <v>1020</v>
      </c>
      <c r="I24022" t="s">
        <v>1061</v>
      </c>
      <c r="J24022" t="s">
        <v>977</v>
      </c>
      <c r="K24022" t="s">
        <v>1011</v>
      </c>
      <c r="L24022" t="s">
        <v>1011</v>
      </c>
      <c r="M24022" t="s">
        <v>1011</v>
      </c>
      <c r="N24022" t="s">
        <v>1048</v>
      </c>
      <c r="O24022" t="s">
        <v>1007</v>
      </c>
      <c r="P24022" t="s">
        <v>140</v>
      </c>
      <c r="Q24022" t="s">
        <v>1009</v>
      </c>
      <c r="R24022" t="s">
        <v>140</v>
      </c>
      <c r="S24022" t="s">
        <v>140</v>
      </c>
    </row>
    <row r="24023" spans="1:19" x14ac:dyDescent="0.35">
      <c r="A24023" t="s">
        <v>11</v>
      </c>
      <c r="B24023" t="s">
        <v>2008</v>
      </c>
      <c r="C24023">
        <v>175</v>
      </c>
      <c r="D24023" t="s">
        <v>876</v>
      </c>
      <c r="E24023" t="s">
        <v>1009</v>
      </c>
      <c r="F24023" t="s">
        <v>140</v>
      </c>
      <c r="G24023" t="s">
        <v>996</v>
      </c>
      <c r="H24023" t="s">
        <v>824</v>
      </c>
      <c r="I24023" t="s">
        <v>1016</v>
      </c>
      <c r="J24023" t="s">
        <v>140</v>
      </c>
      <c r="K24023" t="s">
        <v>1009</v>
      </c>
      <c r="L24023" t="s">
        <v>140</v>
      </c>
      <c r="M24023" t="s">
        <v>140</v>
      </c>
      <c r="N24023" t="s">
        <v>1017</v>
      </c>
      <c r="O24023" t="s">
        <v>1073</v>
      </c>
      <c r="P24023" t="s">
        <v>1014</v>
      </c>
      <c r="Q24023" t="s">
        <v>1010</v>
      </c>
      <c r="R24023" t="s">
        <v>1009</v>
      </c>
      <c r="S24023" t="s">
        <v>140</v>
      </c>
    </row>
    <row r="24024" spans="1:19" x14ac:dyDescent="0.35">
      <c r="A24024" t="s">
        <v>11</v>
      </c>
      <c r="B24024" t="s">
        <v>339</v>
      </c>
      <c r="C24024">
        <v>31</v>
      </c>
      <c r="D24024" t="s">
        <v>1122</v>
      </c>
      <c r="E24024" t="s">
        <v>1052</v>
      </c>
      <c r="F24024" t="s">
        <v>140</v>
      </c>
      <c r="G24024" t="s">
        <v>1017</v>
      </c>
      <c r="H24024" t="s">
        <v>1073</v>
      </c>
      <c r="I24024" t="s">
        <v>140</v>
      </c>
      <c r="J24024" t="s">
        <v>140</v>
      </c>
      <c r="K24024" t="s">
        <v>140</v>
      </c>
      <c r="L24024" t="s">
        <v>1073</v>
      </c>
      <c r="M24024" t="s">
        <v>140</v>
      </c>
      <c r="N24024" t="s">
        <v>140</v>
      </c>
      <c r="O24024" t="s">
        <v>1073</v>
      </c>
      <c r="P24024" t="s">
        <v>140</v>
      </c>
      <c r="Q24024" t="s">
        <v>140</v>
      </c>
      <c r="R24024" t="s">
        <v>140</v>
      </c>
      <c r="S24024" t="s">
        <v>140</v>
      </c>
    </row>
    <row r="24025" spans="1:19" x14ac:dyDescent="0.35">
      <c r="A24025" t="s">
        <v>12</v>
      </c>
      <c r="B24025" t="s">
        <v>2007</v>
      </c>
      <c r="C24025">
        <v>68</v>
      </c>
      <c r="D24025" t="s">
        <v>972</v>
      </c>
      <c r="E24025" t="s">
        <v>1020</v>
      </c>
      <c r="F24025" t="s">
        <v>140</v>
      </c>
      <c r="G24025" t="s">
        <v>869</v>
      </c>
      <c r="H24025" t="s">
        <v>101</v>
      </c>
      <c r="I24025" t="s">
        <v>1008</v>
      </c>
      <c r="J24025" t="s">
        <v>1063</v>
      </c>
      <c r="K24025" t="s">
        <v>1066</v>
      </c>
      <c r="L24025" t="s">
        <v>140</v>
      </c>
      <c r="M24025" t="s">
        <v>140</v>
      </c>
      <c r="N24025" t="s">
        <v>939</v>
      </c>
      <c r="O24025" t="s">
        <v>140</v>
      </c>
      <c r="P24025" t="s">
        <v>140</v>
      </c>
      <c r="Q24025" t="s">
        <v>1066</v>
      </c>
      <c r="R24025" t="s">
        <v>140</v>
      </c>
      <c r="S24025" t="s">
        <v>140</v>
      </c>
    </row>
    <row r="24026" spans="1:19" x14ac:dyDescent="0.35">
      <c r="A24026" t="s">
        <v>12</v>
      </c>
      <c r="B24026" t="s">
        <v>2008</v>
      </c>
      <c r="C24026">
        <v>150</v>
      </c>
      <c r="D24026" t="s">
        <v>972</v>
      </c>
      <c r="E24026" t="s">
        <v>140</v>
      </c>
      <c r="F24026" t="s">
        <v>1050</v>
      </c>
      <c r="G24026" t="s">
        <v>875</v>
      </c>
      <c r="H24026" t="s">
        <v>97</v>
      </c>
      <c r="I24026" t="s">
        <v>140</v>
      </c>
      <c r="J24026" t="s">
        <v>140</v>
      </c>
      <c r="K24026" t="s">
        <v>140</v>
      </c>
      <c r="L24026" t="s">
        <v>140</v>
      </c>
      <c r="M24026" t="s">
        <v>140</v>
      </c>
      <c r="N24026" t="s">
        <v>940</v>
      </c>
      <c r="O24026" t="s">
        <v>1012</v>
      </c>
      <c r="P24026" t="s">
        <v>1011</v>
      </c>
      <c r="Q24026" t="s">
        <v>1011</v>
      </c>
      <c r="R24026" t="s">
        <v>140</v>
      </c>
      <c r="S24026" t="s">
        <v>1063</v>
      </c>
    </row>
    <row r="24027" spans="1:19" x14ac:dyDescent="0.35">
      <c r="A24027" t="s">
        <v>12</v>
      </c>
      <c r="B24027" t="s">
        <v>339</v>
      </c>
      <c r="C24027">
        <v>24</v>
      </c>
      <c r="D24027" t="s">
        <v>1115</v>
      </c>
      <c r="E24027" t="s">
        <v>140</v>
      </c>
      <c r="F24027" t="s">
        <v>140</v>
      </c>
      <c r="G24027" t="s">
        <v>1070</v>
      </c>
      <c r="H24027" t="s">
        <v>140</v>
      </c>
      <c r="I24027" t="s">
        <v>140</v>
      </c>
      <c r="J24027" t="s">
        <v>140</v>
      </c>
      <c r="K24027" t="s">
        <v>140</v>
      </c>
      <c r="L24027" t="s">
        <v>140</v>
      </c>
      <c r="M24027" t="s">
        <v>140</v>
      </c>
      <c r="N24027" t="s">
        <v>775</v>
      </c>
      <c r="O24027" t="s">
        <v>140</v>
      </c>
      <c r="P24027" t="s">
        <v>140</v>
      </c>
      <c r="Q24027" t="s">
        <v>140</v>
      </c>
      <c r="R24027" t="s">
        <v>140</v>
      </c>
      <c r="S24027" t="s">
        <v>140</v>
      </c>
    </row>
    <row r="24028" spans="1:19" x14ac:dyDescent="0.35">
      <c r="A24028" t="s">
        <v>13</v>
      </c>
      <c r="B24028" t="s">
        <v>2007</v>
      </c>
      <c r="C24028">
        <v>53</v>
      </c>
      <c r="D24028" t="s">
        <v>62</v>
      </c>
      <c r="E24028" t="s">
        <v>1073</v>
      </c>
      <c r="F24028" t="s">
        <v>915</v>
      </c>
      <c r="G24028" t="s">
        <v>140</v>
      </c>
      <c r="H24028" t="s">
        <v>1044</v>
      </c>
      <c r="I24028" t="s">
        <v>123</v>
      </c>
      <c r="J24028" t="s">
        <v>1055</v>
      </c>
      <c r="K24028" t="s">
        <v>1044</v>
      </c>
      <c r="L24028" t="s">
        <v>996</v>
      </c>
      <c r="M24028" t="s">
        <v>953</v>
      </c>
      <c r="N24028" t="s">
        <v>93</v>
      </c>
      <c r="O24028" t="s">
        <v>1019</v>
      </c>
      <c r="P24028" t="s">
        <v>140</v>
      </c>
      <c r="Q24028" t="s">
        <v>1016</v>
      </c>
      <c r="R24028" t="s">
        <v>140</v>
      </c>
      <c r="S24028" t="s">
        <v>140</v>
      </c>
    </row>
    <row r="24029" spans="1:19" x14ac:dyDescent="0.35">
      <c r="A24029" t="s">
        <v>13</v>
      </c>
      <c r="B24029" t="s">
        <v>2008</v>
      </c>
      <c r="C24029">
        <v>108</v>
      </c>
      <c r="D24029" t="s">
        <v>713</v>
      </c>
      <c r="E24029" t="s">
        <v>942</v>
      </c>
      <c r="F24029" t="s">
        <v>1066</v>
      </c>
      <c r="G24029" t="s">
        <v>1046</v>
      </c>
      <c r="H24029" t="s">
        <v>91</v>
      </c>
      <c r="I24029" t="s">
        <v>954</v>
      </c>
      <c r="J24029" t="s">
        <v>140</v>
      </c>
      <c r="K24029" t="s">
        <v>140</v>
      </c>
      <c r="L24029" t="s">
        <v>1098</v>
      </c>
      <c r="M24029" t="s">
        <v>1043</v>
      </c>
      <c r="N24029" t="s">
        <v>971</v>
      </c>
      <c r="O24029" t="s">
        <v>1010</v>
      </c>
      <c r="P24029" t="s">
        <v>140</v>
      </c>
      <c r="Q24029" t="s">
        <v>1010</v>
      </c>
      <c r="R24029" t="s">
        <v>1013</v>
      </c>
      <c r="S24029" t="s">
        <v>1013</v>
      </c>
    </row>
    <row r="24030" spans="1:19" x14ac:dyDescent="0.35">
      <c r="A24030" t="s">
        <v>13</v>
      </c>
      <c r="B24030" t="s">
        <v>339</v>
      </c>
      <c r="C24030">
        <v>15</v>
      </c>
      <c r="D24030" t="s">
        <v>545</v>
      </c>
      <c r="E24030" t="s">
        <v>237</v>
      </c>
      <c r="F24030" t="s">
        <v>140</v>
      </c>
      <c r="G24030" t="s">
        <v>237</v>
      </c>
      <c r="H24030" t="s">
        <v>240</v>
      </c>
      <c r="I24030" t="s">
        <v>140</v>
      </c>
      <c r="J24030" t="s">
        <v>140</v>
      </c>
      <c r="K24030" t="s">
        <v>140</v>
      </c>
      <c r="L24030" t="s">
        <v>140</v>
      </c>
      <c r="M24030" t="s">
        <v>140</v>
      </c>
      <c r="N24030" t="s">
        <v>140</v>
      </c>
      <c r="O24030" t="s">
        <v>140</v>
      </c>
      <c r="P24030" t="s">
        <v>140</v>
      </c>
      <c r="Q24030" t="s">
        <v>140</v>
      </c>
      <c r="R24030" t="s">
        <v>140</v>
      </c>
      <c r="S24030" t="s">
        <v>140</v>
      </c>
    </row>
    <row r="24031" spans="1:19" x14ac:dyDescent="0.35">
      <c r="A24031" t="s">
        <v>14</v>
      </c>
      <c r="B24031" t="s">
        <v>2007</v>
      </c>
      <c r="C24031">
        <v>54</v>
      </c>
      <c r="D24031" t="s">
        <v>143</v>
      </c>
      <c r="E24031" t="s">
        <v>971</v>
      </c>
      <c r="F24031" t="s">
        <v>1050</v>
      </c>
      <c r="G24031" t="s">
        <v>1064</v>
      </c>
      <c r="H24031" t="s">
        <v>443</v>
      </c>
      <c r="I24031" t="s">
        <v>940</v>
      </c>
      <c r="J24031" t="s">
        <v>140</v>
      </c>
      <c r="K24031" t="s">
        <v>1009</v>
      </c>
      <c r="L24031" t="s">
        <v>140</v>
      </c>
      <c r="M24031" t="s">
        <v>140</v>
      </c>
      <c r="N24031" t="s">
        <v>1013</v>
      </c>
      <c r="O24031" t="s">
        <v>527</v>
      </c>
      <c r="P24031" t="s">
        <v>140</v>
      </c>
      <c r="Q24031" t="s">
        <v>140</v>
      </c>
      <c r="R24031" t="s">
        <v>1009</v>
      </c>
      <c r="S24031" t="s">
        <v>140</v>
      </c>
    </row>
    <row r="24032" spans="1:19" x14ac:dyDescent="0.35">
      <c r="A24032" t="s">
        <v>14</v>
      </c>
      <c r="B24032" t="s">
        <v>2008</v>
      </c>
      <c r="C24032">
        <v>144</v>
      </c>
      <c r="D24032" t="s">
        <v>563</v>
      </c>
      <c r="E24032" t="s">
        <v>875</v>
      </c>
      <c r="F24032" t="s">
        <v>1050</v>
      </c>
      <c r="G24032" t="s">
        <v>1095</v>
      </c>
      <c r="H24032" t="s">
        <v>1065</v>
      </c>
      <c r="I24032" t="s">
        <v>1011</v>
      </c>
      <c r="J24032" t="s">
        <v>140</v>
      </c>
      <c r="K24032" t="s">
        <v>140</v>
      </c>
      <c r="L24032" t="s">
        <v>140</v>
      </c>
      <c r="M24032" t="s">
        <v>1012</v>
      </c>
      <c r="N24032" t="s">
        <v>1050</v>
      </c>
      <c r="O24032" t="s">
        <v>1063</v>
      </c>
      <c r="P24032" t="s">
        <v>140</v>
      </c>
      <c r="Q24032" t="s">
        <v>1021</v>
      </c>
      <c r="R24032" t="s">
        <v>1014</v>
      </c>
      <c r="S24032" t="s">
        <v>1008</v>
      </c>
    </row>
    <row r="24033" spans="1:19" x14ac:dyDescent="0.35">
      <c r="A24033" t="s">
        <v>14</v>
      </c>
      <c r="B24033" t="s">
        <v>339</v>
      </c>
      <c r="C24033">
        <v>20</v>
      </c>
      <c r="D24033" t="s">
        <v>617</v>
      </c>
      <c r="E24033" t="s">
        <v>574</v>
      </c>
      <c r="F24033" t="s">
        <v>1044</v>
      </c>
      <c r="G24033" t="s">
        <v>101</v>
      </c>
      <c r="H24033" t="s">
        <v>317</v>
      </c>
      <c r="I24033" t="s">
        <v>140</v>
      </c>
      <c r="J24033" t="s">
        <v>140</v>
      </c>
      <c r="K24033" t="s">
        <v>140</v>
      </c>
      <c r="L24033" t="s">
        <v>140</v>
      </c>
      <c r="M24033" t="s">
        <v>140</v>
      </c>
      <c r="N24033" t="s">
        <v>501</v>
      </c>
      <c r="O24033" t="s">
        <v>140</v>
      </c>
      <c r="P24033" t="s">
        <v>140</v>
      </c>
      <c r="Q24033" t="s">
        <v>140</v>
      </c>
      <c r="R24033" t="s">
        <v>140</v>
      </c>
      <c r="S24033" t="s">
        <v>140</v>
      </c>
    </row>
    <row r="24034" spans="1:19" x14ac:dyDescent="0.35">
      <c r="A24034" t="s">
        <v>15</v>
      </c>
      <c r="B24034" t="s">
        <v>2007</v>
      </c>
      <c r="C24034">
        <v>72</v>
      </c>
      <c r="D24034" t="s">
        <v>388</v>
      </c>
      <c r="E24034" t="s">
        <v>1063</v>
      </c>
      <c r="F24034" t="s">
        <v>988</v>
      </c>
      <c r="G24034" t="s">
        <v>875</v>
      </c>
      <c r="H24034" t="s">
        <v>849</v>
      </c>
      <c r="I24034" t="s">
        <v>940</v>
      </c>
      <c r="J24034" t="s">
        <v>140</v>
      </c>
      <c r="K24034" t="s">
        <v>1023</v>
      </c>
      <c r="L24034" t="s">
        <v>1011</v>
      </c>
      <c r="M24034" t="s">
        <v>140</v>
      </c>
      <c r="N24034" t="s">
        <v>458</v>
      </c>
      <c r="O24034" t="s">
        <v>1011</v>
      </c>
      <c r="P24034" t="s">
        <v>1011</v>
      </c>
      <c r="Q24034" t="s">
        <v>140</v>
      </c>
      <c r="R24034" t="s">
        <v>140</v>
      </c>
      <c r="S24034" t="s">
        <v>140</v>
      </c>
    </row>
    <row r="24035" spans="1:19" x14ac:dyDescent="0.35">
      <c r="A24035" t="s">
        <v>15</v>
      </c>
      <c r="B24035" t="s">
        <v>2008</v>
      </c>
      <c r="C24035">
        <v>132</v>
      </c>
      <c r="D24035" t="s">
        <v>707</v>
      </c>
      <c r="E24035" t="s">
        <v>1020</v>
      </c>
      <c r="F24035" t="s">
        <v>1055</v>
      </c>
      <c r="G24035" t="s">
        <v>875</v>
      </c>
      <c r="H24035" t="s">
        <v>1045</v>
      </c>
      <c r="I24035" t="s">
        <v>140</v>
      </c>
      <c r="J24035" t="s">
        <v>140</v>
      </c>
      <c r="K24035" t="s">
        <v>140</v>
      </c>
      <c r="L24035" t="s">
        <v>140</v>
      </c>
      <c r="M24035" t="s">
        <v>140</v>
      </c>
      <c r="N24035" t="s">
        <v>1055</v>
      </c>
      <c r="O24035" t="s">
        <v>1050</v>
      </c>
      <c r="P24035" t="s">
        <v>140</v>
      </c>
      <c r="Q24035" t="s">
        <v>1019</v>
      </c>
      <c r="R24035" t="s">
        <v>1063</v>
      </c>
      <c r="S24035" t="s">
        <v>140</v>
      </c>
    </row>
    <row r="24036" spans="1:19" x14ac:dyDescent="0.35">
      <c r="A24036" t="s">
        <v>15</v>
      </c>
      <c r="B24036" t="s">
        <v>339</v>
      </c>
      <c r="C24036">
        <v>16</v>
      </c>
      <c r="D24036" t="s">
        <v>1002</v>
      </c>
      <c r="E24036" t="s">
        <v>140</v>
      </c>
      <c r="F24036" t="s">
        <v>140</v>
      </c>
      <c r="G24036" t="s">
        <v>140</v>
      </c>
      <c r="H24036" t="s">
        <v>140</v>
      </c>
      <c r="I24036" t="s">
        <v>140</v>
      </c>
      <c r="J24036" t="s">
        <v>140</v>
      </c>
      <c r="K24036" t="s">
        <v>140</v>
      </c>
      <c r="L24036" t="s">
        <v>140</v>
      </c>
      <c r="M24036" t="s">
        <v>140</v>
      </c>
      <c r="N24036" t="s">
        <v>140</v>
      </c>
      <c r="O24036" t="s">
        <v>140</v>
      </c>
      <c r="P24036" t="s">
        <v>140</v>
      </c>
      <c r="Q24036" t="s">
        <v>140</v>
      </c>
      <c r="R24036" t="s">
        <v>1003</v>
      </c>
      <c r="S24036" t="s">
        <v>140</v>
      </c>
    </row>
    <row r="24037" spans="1:19" x14ac:dyDescent="0.35">
      <c r="A24037" t="s">
        <v>16</v>
      </c>
      <c r="B24037" t="s">
        <v>2007</v>
      </c>
      <c r="C24037">
        <v>65</v>
      </c>
      <c r="D24037" t="s">
        <v>663</v>
      </c>
      <c r="E24037" t="s">
        <v>1070</v>
      </c>
      <c r="F24037" t="s">
        <v>1068</v>
      </c>
      <c r="G24037" t="s">
        <v>1011</v>
      </c>
      <c r="H24037" t="s">
        <v>1053</v>
      </c>
      <c r="I24037" t="s">
        <v>1098</v>
      </c>
      <c r="J24037" t="s">
        <v>140</v>
      </c>
      <c r="K24037" t="s">
        <v>140</v>
      </c>
      <c r="L24037" t="s">
        <v>140</v>
      </c>
      <c r="M24037" t="s">
        <v>140</v>
      </c>
      <c r="N24037" t="s">
        <v>140</v>
      </c>
      <c r="O24037" t="s">
        <v>1011</v>
      </c>
      <c r="P24037" t="s">
        <v>140</v>
      </c>
      <c r="Q24037" t="s">
        <v>140</v>
      </c>
      <c r="R24037" t="s">
        <v>140</v>
      </c>
      <c r="S24037" t="s">
        <v>140</v>
      </c>
    </row>
    <row r="24038" spans="1:19" x14ac:dyDescent="0.35">
      <c r="A24038" t="s">
        <v>16</v>
      </c>
      <c r="B24038" t="s">
        <v>2008</v>
      </c>
      <c r="C24038">
        <v>186</v>
      </c>
      <c r="D24038" t="s">
        <v>516</v>
      </c>
      <c r="E24038" t="s">
        <v>1054</v>
      </c>
      <c r="F24038" t="s">
        <v>1011</v>
      </c>
      <c r="G24038" t="s">
        <v>1046</v>
      </c>
      <c r="H24038" t="s">
        <v>1062</v>
      </c>
      <c r="I24038" t="s">
        <v>1009</v>
      </c>
      <c r="J24038" t="s">
        <v>140</v>
      </c>
      <c r="K24038" t="s">
        <v>140</v>
      </c>
      <c r="L24038" t="s">
        <v>140</v>
      </c>
      <c r="M24038" t="s">
        <v>140</v>
      </c>
      <c r="N24038" t="s">
        <v>1055</v>
      </c>
      <c r="O24038" t="s">
        <v>140</v>
      </c>
      <c r="P24038" t="s">
        <v>140</v>
      </c>
      <c r="Q24038" t="s">
        <v>140</v>
      </c>
      <c r="R24038" t="s">
        <v>1019</v>
      </c>
      <c r="S24038" t="s">
        <v>140</v>
      </c>
    </row>
    <row r="24039" spans="1:19" x14ac:dyDescent="0.35">
      <c r="A24039" t="s">
        <v>16</v>
      </c>
      <c r="B24039" t="s">
        <v>339</v>
      </c>
      <c r="C24039">
        <v>22</v>
      </c>
      <c r="D24039" t="s">
        <v>740</v>
      </c>
      <c r="E24039" t="s">
        <v>140</v>
      </c>
      <c r="F24039" t="s">
        <v>140</v>
      </c>
      <c r="G24039" t="s">
        <v>140</v>
      </c>
      <c r="H24039" t="s">
        <v>140</v>
      </c>
      <c r="I24039" t="s">
        <v>140</v>
      </c>
      <c r="J24039" t="s">
        <v>140</v>
      </c>
      <c r="K24039" t="s">
        <v>140</v>
      </c>
      <c r="L24039" t="s">
        <v>140</v>
      </c>
      <c r="M24039" t="s">
        <v>140</v>
      </c>
      <c r="N24039" t="s">
        <v>140</v>
      </c>
      <c r="O24039" t="s">
        <v>849</v>
      </c>
      <c r="P24039" t="s">
        <v>140</v>
      </c>
      <c r="Q24039" t="s">
        <v>140</v>
      </c>
      <c r="R24039" t="s">
        <v>660</v>
      </c>
      <c r="S24039" t="s">
        <v>140</v>
      </c>
    </row>
    <row r="24040" spans="1:19" x14ac:dyDescent="0.35">
      <c r="A24040" t="s">
        <v>17</v>
      </c>
      <c r="B24040" t="s">
        <v>2007</v>
      </c>
      <c r="C24040">
        <v>67</v>
      </c>
      <c r="D24040" t="s">
        <v>205</v>
      </c>
      <c r="E24040" t="s">
        <v>548</v>
      </c>
      <c r="F24040" t="s">
        <v>1020</v>
      </c>
      <c r="G24040" t="s">
        <v>875</v>
      </c>
      <c r="H24040" t="s">
        <v>991</v>
      </c>
      <c r="I24040" t="s">
        <v>1063</v>
      </c>
      <c r="J24040" t="s">
        <v>1046</v>
      </c>
      <c r="K24040" t="s">
        <v>1046</v>
      </c>
      <c r="L24040" t="s">
        <v>140</v>
      </c>
      <c r="M24040" t="s">
        <v>140</v>
      </c>
      <c r="N24040" t="s">
        <v>574</v>
      </c>
      <c r="O24040" t="s">
        <v>869</v>
      </c>
      <c r="P24040" t="s">
        <v>140</v>
      </c>
      <c r="Q24040" t="s">
        <v>1009</v>
      </c>
      <c r="R24040" t="s">
        <v>140</v>
      </c>
      <c r="S24040" t="s">
        <v>140</v>
      </c>
    </row>
    <row r="24041" spans="1:19" x14ac:dyDescent="0.35">
      <c r="A24041" t="s">
        <v>17</v>
      </c>
      <c r="B24041" t="s">
        <v>2008</v>
      </c>
      <c r="C24041">
        <v>152</v>
      </c>
      <c r="D24041" t="s">
        <v>958</v>
      </c>
      <c r="E24041" t="s">
        <v>1048</v>
      </c>
      <c r="F24041" t="s">
        <v>940</v>
      </c>
      <c r="G24041" t="s">
        <v>985</v>
      </c>
      <c r="H24041" t="s">
        <v>838</v>
      </c>
      <c r="I24041" t="s">
        <v>775</v>
      </c>
      <c r="J24041" t="s">
        <v>140</v>
      </c>
      <c r="K24041" t="s">
        <v>140</v>
      </c>
      <c r="L24041" t="s">
        <v>1014</v>
      </c>
      <c r="M24041" t="s">
        <v>140</v>
      </c>
      <c r="N24041" t="s">
        <v>940</v>
      </c>
      <c r="O24041" t="s">
        <v>1013</v>
      </c>
      <c r="P24041" t="s">
        <v>140</v>
      </c>
      <c r="Q24041" t="s">
        <v>950</v>
      </c>
      <c r="R24041" t="s">
        <v>140</v>
      </c>
      <c r="S24041" t="s">
        <v>140</v>
      </c>
    </row>
    <row r="24042" spans="1:19" x14ac:dyDescent="0.35">
      <c r="A24042" t="s">
        <v>17</v>
      </c>
      <c r="B24042" t="s">
        <v>339</v>
      </c>
      <c r="C24042">
        <v>25</v>
      </c>
      <c r="D24042" t="s">
        <v>1143</v>
      </c>
      <c r="E24042" t="s">
        <v>140</v>
      </c>
      <c r="F24042" t="s">
        <v>140</v>
      </c>
      <c r="G24042" t="s">
        <v>140</v>
      </c>
      <c r="H24042" t="s">
        <v>140</v>
      </c>
      <c r="I24042" t="s">
        <v>140</v>
      </c>
      <c r="J24042" t="s">
        <v>140</v>
      </c>
      <c r="K24042" t="s">
        <v>140</v>
      </c>
      <c r="L24042" t="s">
        <v>1070</v>
      </c>
      <c r="M24042" t="s">
        <v>140</v>
      </c>
      <c r="N24042" t="s">
        <v>140</v>
      </c>
      <c r="O24042" t="s">
        <v>140</v>
      </c>
      <c r="P24042" t="s">
        <v>140</v>
      </c>
      <c r="Q24042" t="s">
        <v>140</v>
      </c>
      <c r="R24042" t="s">
        <v>140</v>
      </c>
      <c r="S24042" t="s">
        <v>140</v>
      </c>
    </row>
    <row r="24043" spans="1:19" x14ac:dyDescent="0.35">
      <c r="A24043" t="s">
        <v>18</v>
      </c>
      <c r="B24043" t="s">
        <v>2007</v>
      </c>
      <c r="C24043">
        <v>67</v>
      </c>
      <c r="D24043" t="s">
        <v>1001</v>
      </c>
      <c r="E24043" t="s">
        <v>1098</v>
      </c>
      <c r="F24043" t="s">
        <v>1017</v>
      </c>
      <c r="G24043" t="s">
        <v>1016</v>
      </c>
      <c r="H24043" t="s">
        <v>639</v>
      </c>
      <c r="I24043" t="s">
        <v>939</v>
      </c>
      <c r="J24043" t="s">
        <v>1023</v>
      </c>
      <c r="K24043" t="s">
        <v>1004</v>
      </c>
      <c r="L24043" t="s">
        <v>949</v>
      </c>
      <c r="M24043" t="s">
        <v>949</v>
      </c>
      <c r="N24043" t="s">
        <v>140</v>
      </c>
      <c r="O24043" t="s">
        <v>1016</v>
      </c>
      <c r="P24043" t="s">
        <v>140</v>
      </c>
      <c r="Q24043" t="s">
        <v>949</v>
      </c>
      <c r="R24043" t="s">
        <v>140</v>
      </c>
      <c r="S24043" t="s">
        <v>140</v>
      </c>
    </row>
    <row r="24044" spans="1:19" x14ac:dyDescent="0.35">
      <c r="A24044" t="s">
        <v>18</v>
      </c>
      <c r="B24044" t="s">
        <v>2008</v>
      </c>
      <c r="C24044">
        <v>127</v>
      </c>
      <c r="D24044" t="s">
        <v>740</v>
      </c>
      <c r="E24044" t="s">
        <v>1052</v>
      </c>
      <c r="F24044" t="s">
        <v>1046</v>
      </c>
      <c r="G24044" t="s">
        <v>1018</v>
      </c>
      <c r="H24044" t="s">
        <v>527</v>
      </c>
      <c r="I24044" t="s">
        <v>1013</v>
      </c>
      <c r="J24044" t="s">
        <v>1013</v>
      </c>
      <c r="K24044" t="s">
        <v>140</v>
      </c>
      <c r="L24044" t="s">
        <v>140</v>
      </c>
      <c r="M24044" t="s">
        <v>1008</v>
      </c>
      <c r="N24044" t="s">
        <v>1098</v>
      </c>
      <c r="O24044" t="s">
        <v>1014</v>
      </c>
      <c r="P24044" t="s">
        <v>140</v>
      </c>
      <c r="Q24044" t="s">
        <v>1013</v>
      </c>
      <c r="R24044" t="s">
        <v>140</v>
      </c>
      <c r="S24044" t="s">
        <v>140</v>
      </c>
    </row>
    <row r="24045" spans="1:19" x14ac:dyDescent="0.35">
      <c r="A24045" t="s">
        <v>18</v>
      </c>
      <c r="B24045" t="s">
        <v>339</v>
      </c>
      <c r="C24045">
        <v>11</v>
      </c>
      <c r="D24045" t="s">
        <v>1213</v>
      </c>
      <c r="E24045" t="s">
        <v>1073</v>
      </c>
      <c r="F24045" t="s">
        <v>140</v>
      </c>
      <c r="G24045" t="s">
        <v>140</v>
      </c>
      <c r="H24045" t="s">
        <v>140</v>
      </c>
      <c r="I24045" t="s">
        <v>140</v>
      </c>
      <c r="J24045" t="s">
        <v>140</v>
      </c>
      <c r="K24045" t="s">
        <v>140</v>
      </c>
      <c r="L24045" t="s">
        <v>140</v>
      </c>
      <c r="M24045" t="s">
        <v>140</v>
      </c>
      <c r="N24045" t="s">
        <v>140</v>
      </c>
      <c r="O24045" t="s">
        <v>140</v>
      </c>
      <c r="P24045" t="s">
        <v>140</v>
      </c>
      <c r="Q24045" t="s">
        <v>140</v>
      </c>
      <c r="R24045" t="s">
        <v>140</v>
      </c>
      <c r="S24045" t="s">
        <v>140</v>
      </c>
    </row>
    <row r="24046" spans="1:19" x14ac:dyDescent="0.35">
      <c r="A24046" t="s">
        <v>19</v>
      </c>
      <c r="B24046" t="s">
        <v>2007</v>
      </c>
      <c r="C24046">
        <v>71</v>
      </c>
      <c r="D24046" t="s">
        <v>82</v>
      </c>
      <c r="E24046" t="s">
        <v>95</v>
      </c>
      <c r="F24046" t="s">
        <v>1019</v>
      </c>
      <c r="G24046" t="s">
        <v>660</v>
      </c>
      <c r="H24046" t="s">
        <v>769</v>
      </c>
      <c r="I24046" t="s">
        <v>812</v>
      </c>
      <c r="J24046" t="s">
        <v>1046</v>
      </c>
      <c r="K24046" t="s">
        <v>140</v>
      </c>
      <c r="L24046" t="s">
        <v>140</v>
      </c>
      <c r="M24046" t="s">
        <v>140</v>
      </c>
      <c r="N24046" t="s">
        <v>954</v>
      </c>
      <c r="O24046" t="s">
        <v>140</v>
      </c>
      <c r="P24046" t="s">
        <v>140</v>
      </c>
      <c r="Q24046" t="s">
        <v>140</v>
      </c>
      <c r="R24046" t="s">
        <v>1014</v>
      </c>
      <c r="S24046" t="s">
        <v>140</v>
      </c>
    </row>
    <row r="24047" spans="1:19" x14ac:dyDescent="0.35">
      <c r="A24047" t="s">
        <v>19</v>
      </c>
      <c r="B24047" t="s">
        <v>2008</v>
      </c>
      <c r="C24047">
        <v>143</v>
      </c>
      <c r="D24047" t="s">
        <v>319</v>
      </c>
      <c r="E24047" t="s">
        <v>1046</v>
      </c>
      <c r="F24047" t="s">
        <v>660</v>
      </c>
      <c r="G24047" t="s">
        <v>1052</v>
      </c>
      <c r="H24047" t="s">
        <v>929</v>
      </c>
      <c r="I24047" t="s">
        <v>1054</v>
      </c>
      <c r="J24047" t="s">
        <v>1010</v>
      </c>
      <c r="K24047" t="s">
        <v>140</v>
      </c>
      <c r="L24047" t="s">
        <v>140</v>
      </c>
      <c r="M24047" t="s">
        <v>140</v>
      </c>
      <c r="N24047" t="s">
        <v>345</v>
      </c>
      <c r="O24047" t="s">
        <v>515</v>
      </c>
      <c r="P24047" t="s">
        <v>140</v>
      </c>
      <c r="Q24047" t="s">
        <v>140</v>
      </c>
      <c r="R24047" t="s">
        <v>140</v>
      </c>
      <c r="S24047" t="s">
        <v>140</v>
      </c>
    </row>
    <row r="24048" spans="1:19" x14ac:dyDescent="0.35">
      <c r="A24048" t="s">
        <v>19</v>
      </c>
      <c r="B24048" t="s">
        <v>339</v>
      </c>
      <c r="C24048">
        <v>21</v>
      </c>
      <c r="D24048" t="s">
        <v>100</v>
      </c>
      <c r="E24048" t="s">
        <v>775</v>
      </c>
      <c r="F24048" t="s">
        <v>140</v>
      </c>
      <c r="G24048" t="s">
        <v>140</v>
      </c>
      <c r="H24048" t="s">
        <v>1061</v>
      </c>
      <c r="I24048" t="s">
        <v>140</v>
      </c>
      <c r="J24048" t="s">
        <v>140</v>
      </c>
      <c r="K24048" t="s">
        <v>140</v>
      </c>
      <c r="L24048" t="s">
        <v>140</v>
      </c>
      <c r="M24048" t="s">
        <v>140</v>
      </c>
      <c r="N24048" t="s">
        <v>140</v>
      </c>
      <c r="O24048" t="s">
        <v>140</v>
      </c>
      <c r="P24048" t="s">
        <v>140</v>
      </c>
      <c r="Q24048" t="s">
        <v>140</v>
      </c>
      <c r="R24048" t="s">
        <v>140</v>
      </c>
      <c r="S24048" t="s">
        <v>140</v>
      </c>
    </row>
    <row r="24049" spans="1:19" x14ac:dyDescent="0.35">
      <c r="A24049" t="s">
        <v>20</v>
      </c>
      <c r="B24049" t="s">
        <v>2007</v>
      </c>
      <c r="C24049">
        <v>68</v>
      </c>
      <c r="D24049" t="s">
        <v>725</v>
      </c>
      <c r="E24049" t="s">
        <v>903</v>
      </c>
      <c r="F24049" t="s">
        <v>1060</v>
      </c>
      <c r="G24049" t="s">
        <v>952</v>
      </c>
      <c r="H24049" t="s">
        <v>1085</v>
      </c>
      <c r="I24049" t="s">
        <v>1098</v>
      </c>
      <c r="J24049" t="s">
        <v>140</v>
      </c>
      <c r="K24049" t="s">
        <v>1014</v>
      </c>
      <c r="L24049" t="s">
        <v>1014</v>
      </c>
      <c r="M24049" t="s">
        <v>140</v>
      </c>
      <c r="N24049" t="s">
        <v>1070</v>
      </c>
      <c r="O24049" t="s">
        <v>940</v>
      </c>
      <c r="P24049" t="s">
        <v>949</v>
      </c>
      <c r="Q24049" t="s">
        <v>1013</v>
      </c>
      <c r="R24049" t="s">
        <v>1017</v>
      </c>
      <c r="S24049" t="s">
        <v>140</v>
      </c>
    </row>
    <row r="24050" spans="1:19" x14ac:dyDescent="0.35">
      <c r="A24050" t="s">
        <v>20</v>
      </c>
      <c r="B24050" t="s">
        <v>2008</v>
      </c>
      <c r="C24050">
        <v>175</v>
      </c>
      <c r="D24050" t="s">
        <v>757</v>
      </c>
      <c r="E24050" t="s">
        <v>458</v>
      </c>
      <c r="F24050" t="s">
        <v>1008</v>
      </c>
      <c r="G24050" t="s">
        <v>1052</v>
      </c>
      <c r="H24050" t="s">
        <v>1023</v>
      </c>
      <c r="I24050" t="s">
        <v>1054</v>
      </c>
      <c r="J24050" t="s">
        <v>140</v>
      </c>
      <c r="K24050" t="s">
        <v>140</v>
      </c>
      <c r="L24050" t="s">
        <v>140</v>
      </c>
      <c r="M24050" t="s">
        <v>140</v>
      </c>
      <c r="N24050" t="s">
        <v>949</v>
      </c>
      <c r="O24050" t="s">
        <v>1011</v>
      </c>
      <c r="P24050" t="s">
        <v>140</v>
      </c>
      <c r="Q24050" t="s">
        <v>1014</v>
      </c>
      <c r="R24050" t="s">
        <v>1009</v>
      </c>
      <c r="S24050" t="s">
        <v>140</v>
      </c>
    </row>
    <row r="24051" spans="1:19" x14ac:dyDescent="0.35">
      <c r="A24051" t="s">
        <v>20</v>
      </c>
      <c r="B24051" t="s">
        <v>339</v>
      </c>
      <c r="C24051">
        <v>16</v>
      </c>
      <c r="D24051" t="s">
        <v>800</v>
      </c>
      <c r="E24051" t="s">
        <v>140</v>
      </c>
      <c r="F24051" t="s">
        <v>140</v>
      </c>
      <c r="G24051" t="s">
        <v>801</v>
      </c>
      <c r="H24051" t="s">
        <v>140</v>
      </c>
      <c r="I24051" t="s">
        <v>140</v>
      </c>
      <c r="J24051" t="s">
        <v>140</v>
      </c>
      <c r="K24051" t="s">
        <v>140</v>
      </c>
      <c r="L24051" t="s">
        <v>140</v>
      </c>
      <c r="M24051" t="s">
        <v>140</v>
      </c>
      <c r="N24051" t="s">
        <v>1043</v>
      </c>
      <c r="O24051" t="s">
        <v>140</v>
      </c>
      <c r="P24051" t="s">
        <v>140</v>
      </c>
      <c r="Q24051" t="s">
        <v>140</v>
      </c>
      <c r="R24051" t="s">
        <v>140</v>
      </c>
      <c r="S24051" t="s">
        <v>140</v>
      </c>
    </row>
    <row r="24052" spans="1:19" x14ac:dyDescent="0.35">
      <c r="A24052" t="s">
        <v>21</v>
      </c>
      <c r="B24052" t="s">
        <v>2007</v>
      </c>
      <c r="C24052">
        <v>38</v>
      </c>
      <c r="D24052" t="s">
        <v>962</v>
      </c>
      <c r="E24052" t="s">
        <v>140</v>
      </c>
      <c r="F24052" t="s">
        <v>476</v>
      </c>
      <c r="G24052" t="s">
        <v>293</v>
      </c>
      <c r="H24052" t="s">
        <v>1049</v>
      </c>
      <c r="I24052" t="s">
        <v>140</v>
      </c>
      <c r="J24052" t="s">
        <v>1020</v>
      </c>
      <c r="K24052" t="s">
        <v>345</v>
      </c>
      <c r="L24052" t="s">
        <v>140</v>
      </c>
      <c r="M24052" t="s">
        <v>345</v>
      </c>
      <c r="N24052" t="s">
        <v>121</v>
      </c>
      <c r="O24052" t="s">
        <v>1020</v>
      </c>
      <c r="P24052" t="s">
        <v>140</v>
      </c>
      <c r="Q24052" t="s">
        <v>1020</v>
      </c>
      <c r="R24052" t="s">
        <v>140</v>
      </c>
      <c r="S24052" t="s">
        <v>140</v>
      </c>
    </row>
    <row r="24053" spans="1:19" x14ac:dyDescent="0.35">
      <c r="A24053" t="s">
        <v>21</v>
      </c>
      <c r="B24053" t="s">
        <v>2008</v>
      </c>
      <c r="C24053">
        <v>174</v>
      </c>
      <c r="D24053" t="s">
        <v>791</v>
      </c>
      <c r="E24053" t="s">
        <v>1019</v>
      </c>
      <c r="F24053" t="s">
        <v>1004</v>
      </c>
      <c r="G24053" t="s">
        <v>147</v>
      </c>
      <c r="H24053" t="s">
        <v>548</v>
      </c>
      <c r="I24053" t="s">
        <v>1009</v>
      </c>
      <c r="J24053" t="s">
        <v>140</v>
      </c>
      <c r="K24053" t="s">
        <v>140</v>
      </c>
      <c r="L24053" t="s">
        <v>1019</v>
      </c>
      <c r="M24053" t="s">
        <v>1009</v>
      </c>
      <c r="N24053" t="s">
        <v>939</v>
      </c>
      <c r="O24053" t="s">
        <v>140</v>
      </c>
      <c r="P24053" t="s">
        <v>140</v>
      </c>
      <c r="Q24053" t="s">
        <v>140</v>
      </c>
      <c r="R24053" t="s">
        <v>1009</v>
      </c>
      <c r="S24053" t="s">
        <v>140</v>
      </c>
    </row>
    <row r="24054" spans="1:19" x14ac:dyDescent="0.35">
      <c r="A24054" t="s">
        <v>21</v>
      </c>
      <c r="B24054" t="s">
        <v>339</v>
      </c>
      <c r="C24054">
        <v>20</v>
      </c>
      <c r="D24054" t="s">
        <v>468</v>
      </c>
      <c r="E24054" t="s">
        <v>140</v>
      </c>
      <c r="F24054" t="s">
        <v>664</v>
      </c>
      <c r="G24054" t="s">
        <v>1102</v>
      </c>
      <c r="H24054" t="s">
        <v>140</v>
      </c>
      <c r="I24054" t="s">
        <v>140</v>
      </c>
      <c r="J24054" t="s">
        <v>140</v>
      </c>
      <c r="K24054" t="s">
        <v>140</v>
      </c>
      <c r="L24054" t="s">
        <v>140</v>
      </c>
      <c r="M24054" t="s">
        <v>140</v>
      </c>
      <c r="N24054" t="s">
        <v>140</v>
      </c>
      <c r="O24054" t="s">
        <v>140</v>
      </c>
      <c r="P24054" t="s">
        <v>140</v>
      </c>
      <c r="Q24054" t="s">
        <v>664</v>
      </c>
      <c r="R24054" t="s">
        <v>664</v>
      </c>
      <c r="S24054" t="s">
        <v>140</v>
      </c>
    </row>
    <row r="24055" spans="1:19" x14ac:dyDescent="0.35">
      <c r="A24055" t="s">
        <v>22</v>
      </c>
      <c r="B24055" t="s">
        <v>2007</v>
      </c>
      <c r="C24055">
        <v>59</v>
      </c>
      <c r="D24055" t="s">
        <v>648</v>
      </c>
      <c r="E24055" t="s">
        <v>1019</v>
      </c>
      <c r="F24055" t="s">
        <v>660</v>
      </c>
      <c r="G24055" t="s">
        <v>929</v>
      </c>
      <c r="H24055" t="s">
        <v>187</v>
      </c>
      <c r="I24055" t="s">
        <v>971</v>
      </c>
      <c r="J24055" t="s">
        <v>140</v>
      </c>
      <c r="K24055" t="s">
        <v>1021</v>
      </c>
      <c r="L24055" t="s">
        <v>140</v>
      </c>
      <c r="M24055" t="s">
        <v>140</v>
      </c>
      <c r="N24055" t="s">
        <v>1018</v>
      </c>
      <c r="O24055" t="s">
        <v>1017</v>
      </c>
      <c r="P24055" t="s">
        <v>1014</v>
      </c>
      <c r="Q24055" t="s">
        <v>140</v>
      </c>
      <c r="R24055" t="s">
        <v>1058</v>
      </c>
      <c r="S24055" t="s">
        <v>140</v>
      </c>
    </row>
    <row r="24056" spans="1:19" x14ac:dyDescent="0.35">
      <c r="A24056" t="s">
        <v>22</v>
      </c>
      <c r="B24056" t="s">
        <v>2008</v>
      </c>
      <c r="C24056">
        <v>152</v>
      </c>
      <c r="D24056" t="s">
        <v>512</v>
      </c>
      <c r="E24056" t="s">
        <v>996</v>
      </c>
      <c r="F24056" t="s">
        <v>1073</v>
      </c>
      <c r="G24056" t="s">
        <v>1068</v>
      </c>
      <c r="H24056" t="s">
        <v>1048</v>
      </c>
      <c r="I24056" t="s">
        <v>1016</v>
      </c>
      <c r="J24056" t="s">
        <v>1013</v>
      </c>
      <c r="K24056" t="s">
        <v>1009</v>
      </c>
      <c r="L24056" t="s">
        <v>1016</v>
      </c>
      <c r="M24056" t="s">
        <v>140</v>
      </c>
      <c r="N24056" t="s">
        <v>1055</v>
      </c>
      <c r="O24056" t="s">
        <v>1073</v>
      </c>
      <c r="P24056" t="s">
        <v>1013</v>
      </c>
      <c r="Q24056" t="s">
        <v>1010</v>
      </c>
      <c r="R24056" t="s">
        <v>1054</v>
      </c>
      <c r="S24056" t="s">
        <v>140</v>
      </c>
    </row>
    <row r="24057" spans="1:19" x14ac:dyDescent="0.35">
      <c r="A24057" t="s">
        <v>22</v>
      </c>
      <c r="B24057" t="s">
        <v>339</v>
      </c>
      <c r="C24057">
        <v>22</v>
      </c>
      <c r="D24057" t="s">
        <v>1153</v>
      </c>
      <c r="E24057" t="s">
        <v>838</v>
      </c>
      <c r="F24057" t="s">
        <v>140</v>
      </c>
      <c r="G24057" t="s">
        <v>140</v>
      </c>
      <c r="H24057" t="s">
        <v>140</v>
      </c>
      <c r="I24057" t="s">
        <v>140</v>
      </c>
      <c r="J24057" t="s">
        <v>140</v>
      </c>
      <c r="K24057" t="s">
        <v>140</v>
      </c>
      <c r="L24057" t="s">
        <v>140</v>
      </c>
      <c r="M24057" t="s">
        <v>140</v>
      </c>
      <c r="N24057" t="s">
        <v>140</v>
      </c>
      <c r="O24057" t="s">
        <v>940</v>
      </c>
      <c r="P24057" t="s">
        <v>140</v>
      </c>
      <c r="Q24057" t="s">
        <v>140</v>
      </c>
      <c r="R24057" t="s">
        <v>140</v>
      </c>
      <c r="S24057" t="s">
        <v>140</v>
      </c>
    </row>
    <row r="24058" spans="1:19" x14ac:dyDescent="0.35">
      <c r="A24058" t="s">
        <v>23</v>
      </c>
      <c r="B24058" t="s">
        <v>2007</v>
      </c>
      <c r="C24058">
        <v>75</v>
      </c>
      <c r="D24058" t="s">
        <v>457</v>
      </c>
      <c r="E24058" t="s">
        <v>1043</v>
      </c>
      <c r="F24058" t="s">
        <v>1019</v>
      </c>
      <c r="G24058" t="s">
        <v>1003</v>
      </c>
      <c r="H24058" t="s">
        <v>1053</v>
      </c>
      <c r="I24058" t="s">
        <v>919</v>
      </c>
      <c r="J24058" t="s">
        <v>1058</v>
      </c>
      <c r="K24058" t="s">
        <v>140</v>
      </c>
      <c r="L24058" t="s">
        <v>1098</v>
      </c>
      <c r="M24058" t="s">
        <v>1013</v>
      </c>
      <c r="N24058" t="s">
        <v>949</v>
      </c>
      <c r="O24058" t="s">
        <v>1043</v>
      </c>
      <c r="P24058" t="s">
        <v>1019</v>
      </c>
      <c r="Q24058" t="s">
        <v>515</v>
      </c>
      <c r="R24058" t="s">
        <v>1048</v>
      </c>
      <c r="S24058" t="s">
        <v>140</v>
      </c>
    </row>
    <row r="24059" spans="1:19" x14ac:dyDescent="0.35">
      <c r="A24059" t="s">
        <v>23</v>
      </c>
      <c r="B24059" t="s">
        <v>2008</v>
      </c>
      <c r="C24059">
        <v>121</v>
      </c>
      <c r="D24059" t="s">
        <v>163</v>
      </c>
      <c r="E24059" t="s">
        <v>1007</v>
      </c>
      <c r="F24059" t="s">
        <v>1073</v>
      </c>
      <c r="G24059" t="s">
        <v>527</v>
      </c>
      <c r="H24059" t="s">
        <v>919</v>
      </c>
      <c r="I24059" t="s">
        <v>1014</v>
      </c>
      <c r="J24059" t="s">
        <v>140</v>
      </c>
      <c r="K24059" t="s">
        <v>140</v>
      </c>
      <c r="L24059" t="s">
        <v>1054</v>
      </c>
      <c r="M24059" t="s">
        <v>954</v>
      </c>
      <c r="N24059" t="s">
        <v>1018</v>
      </c>
      <c r="O24059" t="s">
        <v>140</v>
      </c>
      <c r="P24059" t="s">
        <v>140</v>
      </c>
      <c r="Q24059" t="s">
        <v>140</v>
      </c>
      <c r="R24059" t="s">
        <v>1011</v>
      </c>
      <c r="S24059" t="s">
        <v>140</v>
      </c>
    </row>
    <row r="24060" spans="1:19" x14ac:dyDescent="0.35">
      <c r="A24060" t="s">
        <v>23</v>
      </c>
      <c r="B24060" t="s">
        <v>339</v>
      </c>
      <c r="C24060">
        <v>18</v>
      </c>
      <c r="D24060" t="s">
        <v>669</v>
      </c>
      <c r="E24060" t="s">
        <v>140</v>
      </c>
      <c r="F24060" t="s">
        <v>140</v>
      </c>
      <c r="G24060" t="s">
        <v>1048</v>
      </c>
      <c r="H24060" t="s">
        <v>668</v>
      </c>
      <c r="I24060" t="s">
        <v>140</v>
      </c>
      <c r="J24060" t="s">
        <v>140</v>
      </c>
      <c r="K24060" t="s">
        <v>140</v>
      </c>
      <c r="L24060" t="s">
        <v>140</v>
      </c>
      <c r="M24060" t="s">
        <v>140</v>
      </c>
      <c r="N24060" t="s">
        <v>140</v>
      </c>
      <c r="O24060" t="s">
        <v>140</v>
      </c>
      <c r="P24060" t="s">
        <v>140</v>
      </c>
      <c r="Q24060" t="s">
        <v>140</v>
      </c>
      <c r="R24060" t="s">
        <v>140</v>
      </c>
      <c r="S24060" t="s">
        <v>140</v>
      </c>
    </row>
    <row r="24061" spans="1:19" x14ac:dyDescent="0.35">
      <c r="A24061" t="s">
        <v>24</v>
      </c>
      <c r="B24061" t="s">
        <v>2007</v>
      </c>
      <c r="C24061">
        <v>60</v>
      </c>
      <c r="D24061" t="s">
        <v>563</v>
      </c>
      <c r="E24061" t="s">
        <v>1060</v>
      </c>
      <c r="F24061" t="s">
        <v>121</v>
      </c>
      <c r="G24061" t="s">
        <v>988</v>
      </c>
      <c r="H24061" t="s">
        <v>801</v>
      </c>
      <c r="I24061" t="s">
        <v>1020</v>
      </c>
      <c r="J24061" t="s">
        <v>1008</v>
      </c>
      <c r="K24061" t="s">
        <v>1066</v>
      </c>
      <c r="L24061" t="s">
        <v>140</v>
      </c>
      <c r="M24061" t="s">
        <v>140</v>
      </c>
      <c r="N24061" t="s">
        <v>1058</v>
      </c>
      <c r="O24061" t="s">
        <v>140</v>
      </c>
      <c r="P24061" t="s">
        <v>140</v>
      </c>
      <c r="Q24061" t="s">
        <v>140</v>
      </c>
      <c r="R24061" t="s">
        <v>140</v>
      </c>
      <c r="S24061" t="s">
        <v>140</v>
      </c>
    </row>
    <row r="24062" spans="1:19" x14ac:dyDescent="0.35">
      <c r="A24062" t="s">
        <v>24</v>
      </c>
      <c r="B24062" t="s">
        <v>2008</v>
      </c>
      <c r="C24062">
        <v>197</v>
      </c>
      <c r="D24062" t="s">
        <v>378</v>
      </c>
      <c r="E24062" t="s">
        <v>1023</v>
      </c>
      <c r="F24062" t="s">
        <v>1019</v>
      </c>
      <c r="G24062" t="s">
        <v>662</v>
      </c>
      <c r="H24062" t="s">
        <v>1044</v>
      </c>
      <c r="I24062" t="s">
        <v>1009</v>
      </c>
      <c r="J24062" t="s">
        <v>1008</v>
      </c>
      <c r="K24062" t="s">
        <v>140</v>
      </c>
      <c r="L24062" t="s">
        <v>1009</v>
      </c>
      <c r="M24062" t="s">
        <v>1009</v>
      </c>
      <c r="N24062" t="s">
        <v>1070</v>
      </c>
      <c r="O24062" t="s">
        <v>1009</v>
      </c>
      <c r="P24062" t="s">
        <v>140</v>
      </c>
      <c r="Q24062" t="s">
        <v>1013</v>
      </c>
      <c r="R24062" t="s">
        <v>1054</v>
      </c>
      <c r="S24062" t="s">
        <v>140</v>
      </c>
    </row>
    <row r="24063" spans="1:19" x14ac:dyDescent="0.35">
      <c r="A24063" t="s">
        <v>24</v>
      </c>
      <c r="B24063" t="s">
        <v>339</v>
      </c>
      <c r="C24063">
        <v>19</v>
      </c>
      <c r="D24063" t="s">
        <v>110</v>
      </c>
      <c r="E24063" t="s">
        <v>140</v>
      </c>
      <c r="F24063" t="s">
        <v>109</v>
      </c>
      <c r="G24063" t="s">
        <v>140</v>
      </c>
      <c r="H24063" t="s">
        <v>140</v>
      </c>
      <c r="I24063" t="s">
        <v>140</v>
      </c>
      <c r="J24063" t="s">
        <v>140</v>
      </c>
      <c r="K24063" t="s">
        <v>140</v>
      </c>
      <c r="L24063" t="s">
        <v>140</v>
      </c>
      <c r="M24063" t="s">
        <v>140</v>
      </c>
      <c r="N24063" t="s">
        <v>140</v>
      </c>
      <c r="O24063" t="s">
        <v>140</v>
      </c>
      <c r="P24063" t="s">
        <v>140</v>
      </c>
      <c r="Q24063" t="s">
        <v>140</v>
      </c>
      <c r="R24063" t="s">
        <v>140</v>
      </c>
      <c r="S24063" t="s">
        <v>140</v>
      </c>
    </row>
    <row r="24064" spans="1:19" x14ac:dyDescent="0.35">
      <c r="A24064" t="s">
        <v>25</v>
      </c>
      <c r="B24064" t="s">
        <v>2007</v>
      </c>
      <c r="C24064">
        <v>76</v>
      </c>
      <c r="D24064" t="s">
        <v>519</v>
      </c>
      <c r="E24064" t="s">
        <v>1013</v>
      </c>
      <c r="F24064" t="s">
        <v>1021</v>
      </c>
      <c r="G24064" t="s">
        <v>919</v>
      </c>
      <c r="H24064" t="s">
        <v>1045</v>
      </c>
      <c r="I24064" t="s">
        <v>775</v>
      </c>
      <c r="J24064" t="s">
        <v>1018</v>
      </c>
      <c r="K24064" t="s">
        <v>1047</v>
      </c>
      <c r="L24064" t="s">
        <v>140</v>
      </c>
      <c r="M24064" t="s">
        <v>1009</v>
      </c>
      <c r="N24064" t="s">
        <v>1058</v>
      </c>
      <c r="O24064" t="s">
        <v>1058</v>
      </c>
      <c r="P24064" t="s">
        <v>140</v>
      </c>
      <c r="Q24064" t="s">
        <v>140</v>
      </c>
      <c r="R24064" t="s">
        <v>140</v>
      </c>
      <c r="S24064" t="s">
        <v>1012</v>
      </c>
    </row>
    <row r="24065" spans="1:19" x14ac:dyDescent="0.35">
      <c r="A24065" t="s">
        <v>25</v>
      </c>
      <c r="B24065" t="s">
        <v>2008</v>
      </c>
      <c r="C24065">
        <v>172</v>
      </c>
      <c r="D24065" t="s">
        <v>923</v>
      </c>
      <c r="E24065" t="s">
        <v>971</v>
      </c>
      <c r="F24065" t="s">
        <v>949</v>
      </c>
      <c r="G24065" t="s">
        <v>940</v>
      </c>
      <c r="H24065" t="s">
        <v>875</v>
      </c>
      <c r="I24065" t="s">
        <v>1016</v>
      </c>
      <c r="J24065" t="s">
        <v>140</v>
      </c>
      <c r="K24065" t="s">
        <v>140</v>
      </c>
      <c r="L24065" t="s">
        <v>140</v>
      </c>
      <c r="M24065" t="s">
        <v>1010</v>
      </c>
      <c r="N24065" t="s">
        <v>1066</v>
      </c>
      <c r="O24065" t="s">
        <v>1012</v>
      </c>
      <c r="P24065" t="s">
        <v>1009</v>
      </c>
      <c r="Q24065" t="s">
        <v>140</v>
      </c>
      <c r="R24065" t="s">
        <v>1054</v>
      </c>
      <c r="S24065" t="s">
        <v>140</v>
      </c>
    </row>
    <row r="24066" spans="1:19" x14ac:dyDescent="0.35">
      <c r="A24066" t="s">
        <v>25</v>
      </c>
      <c r="B24066" t="s">
        <v>339</v>
      </c>
      <c r="C24066">
        <v>23</v>
      </c>
      <c r="D24066" t="s">
        <v>930</v>
      </c>
      <c r="E24066" t="s">
        <v>140</v>
      </c>
      <c r="F24066" t="s">
        <v>140</v>
      </c>
      <c r="G24066" t="s">
        <v>140</v>
      </c>
      <c r="H24066" t="s">
        <v>147</v>
      </c>
      <c r="I24066" t="s">
        <v>140</v>
      </c>
      <c r="J24066" t="s">
        <v>140</v>
      </c>
      <c r="K24066" t="s">
        <v>140</v>
      </c>
      <c r="L24066" t="s">
        <v>140</v>
      </c>
      <c r="M24066" t="s">
        <v>140</v>
      </c>
      <c r="N24066" t="s">
        <v>140</v>
      </c>
      <c r="O24066" t="s">
        <v>140</v>
      </c>
      <c r="P24066" t="s">
        <v>140</v>
      </c>
      <c r="Q24066" t="s">
        <v>140</v>
      </c>
      <c r="R24066" t="s">
        <v>140</v>
      </c>
      <c r="S24066" t="s">
        <v>140</v>
      </c>
    </row>
    <row r="24067" spans="1:19" x14ac:dyDescent="0.35">
      <c r="A24067" t="s">
        <v>26</v>
      </c>
      <c r="B24067" t="s">
        <v>2007</v>
      </c>
      <c r="C24067">
        <v>79</v>
      </c>
      <c r="D24067" t="s">
        <v>734</v>
      </c>
      <c r="E24067" t="s">
        <v>1018</v>
      </c>
      <c r="F24067" t="s">
        <v>1018</v>
      </c>
      <c r="G24067" t="s">
        <v>643</v>
      </c>
      <c r="H24067" t="s">
        <v>101</v>
      </c>
      <c r="I24067" t="s">
        <v>733</v>
      </c>
      <c r="J24067" t="s">
        <v>1023</v>
      </c>
      <c r="K24067" t="s">
        <v>129</v>
      </c>
      <c r="L24067" t="s">
        <v>1009</v>
      </c>
      <c r="M24067" t="s">
        <v>1073</v>
      </c>
      <c r="N24067" t="s">
        <v>1048</v>
      </c>
      <c r="O24067" t="s">
        <v>1063</v>
      </c>
      <c r="P24067" t="s">
        <v>1063</v>
      </c>
      <c r="Q24067" t="s">
        <v>1009</v>
      </c>
      <c r="R24067" t="s">
        <v>140</v>
      </c>
      <c r="S24067" t="s">
        <v>140</v>
      </c>
    </row>
    <row r="24068" spans="1:19" x14ac:dyDescent="0.35">
      <c r="A24068" t="s">
        <v>26</v>
      </c>
      <c r="B24068" t="s">
        <v>2008</v>
      </c>
      <c r="C24068">
        <v>172</v>
      </c>
      <c r="D24068" t="s">
        <v>638</v>
      </c>
      <c r="E24068" t="s">
        <v>869</v>
      </c>
      <c r="F24068" t="s">
        <v>1013</v>
      </c>
      <c r="G24068" t="s">
        <v>903</v>
      </c>
      <c r="H24068" t="s">
        <v>1057</v>
      </c>
      <c r="I24068" t="s">
        <v>1098</v>
      </c>
      <c r="J24068" t="s">
        <v>949</v>
      </c>
      <c r="K24068" t="s">
        <v>140</v>
      </c>
      <c r="L24068" t="s">
        <v>140</v>
      </c>
      <c r="M24068" t="s">
        <v>140</v>
      </c>
      <c r="N24068" t="s">
        <v>1043</v>
      </c>
      <c r="O24068" t="s">
        <v>1043</v>
      </c>
      <c r="P24068" t="s">
        <v>140</v>
      </c>
      <c r="Q24068" t="s">
        <v>1016</v>
      </c>
      <c r="R24068" t="s">
        <v>140</v>
      </c>
      <c r="S24068" t="s">
        <v>140</v>
      </c>
    </row>
    <row r="24069" spans="1:19" x14ac:dyDescent="0.35">
      <c r="A24069" t="s">
        <v>26</v>
      </c>
      <c r="B24069" t="s">
        <v>339</v>
      </c>
      <c r="C24069">
        <v>23</v>
      </c>
      <c r="D24069" t="s">
        <v>92</v>
      </c>
      <c r="E24069" t="s">
        <v>91</v>
      </c>
      <c r="F24069" t="s">
        <v>140</v>
      </c>
      <c r="G24069" t="s">
        <v>140</v>
      </c>
      <c r="H24069" t="s">
        <v>140</v>
      </c>
      <c r="I24069" t="s">
        <v>140</v>
      </c>
      <c r="J24069" t="s">
        <v>140</v>
      </c>
      <c r="K24069" t="s">
        <v>140</v>
      </c>
      <c r="L24069" t="s">
        <v>140</v>
      </c>
      <c r="M24069" t="s">
        <v>140</v>
      </c>
      <c r="N24069" t="s">
        <v>140</v>
      </c>
      <c r="O24069" t="s">
        <v>140</v>
      </c>
      <c r="P24069" t="s">
        <v>140</v>
      </c>
      <c r="Q24069" t="s">
        <v>140</v>
      </c>
      <c r="R24069" t="s">
        <v>140</v>
      </c>
      <c r="S24069" t="s">
        <v>140</v>
      </c>
    </row>
    <row r="24070" spans="1:19" x14ac:dyDescent="0.35">
      <c r="A24070" t="s">
        <v>27</v>
      </c>
      <c r="B24070" t="s">
        <v>2007</v>
      </c>
      <c r="C24070">
        <v>59</v>
      </c>
      <c r="D24070" t="s">
        <v>721</v>
      </c>
      <c r="E24070" t="s">
        <v>140</v>
      </c>
      <c r="F24070" t="s">
        <v>140</v>
      </c>
      <c r="G24070" t="s">
        <v>123</v>
      </c>
      <c r="H24070" t="s">
        <v>107</v>
      </c>
      <c r="I24070" t="s">
        <v>140</v>
      </c>
      <c r="J24070" t="s">
        <v>140</v>
      </c>
      <c r="K24070" t="s">
        <v>1063</v>
      </c>
      <c r="L24070" t="s">
        <v>140</v>
      </c>
      <c r="M24070" t="s">
        <v>140</v>
      </c>
      <c r="N24070" t="s">
        <v>949</v>
      </c>
      <c r="O24070" t="s">
        <v>949</v>
      </c>
      <c r="P24070" t="s">
        <v>939</v>
      </c>
      <c r="Q24070" t="s">
        <v>140</v>
      </c>
      <c r="R24070" t="s">
        <v>527</v>
      </c>
      <c r="S24070" t="s">
        <v>140</v>
      </c>
    </row>
    <row r="24071" spans="1:19" x14ac:dyDescent="0.35">
      <c r="A24071" t="s">
        <v>27</v>
      </c>
      <c r="B24071" t="s">
        <v>2008</v>
      </c>
      <c r="C24071">
        <v>212</v>
      </c>
      <c r="D24071" t="s">
        <v>675</v>
      </c>
      <c r="E24071" t="s">
        <v>1046</v>
      </c>
      <c r="F24071" t="s">
        <v>1063</v>
      </c>
      <c r="G24071" t="s">
        <v>1062</v>
      </c>
      <c r="H24071" t="s">
        <v>345</v>
      </c>
      <c r="I24071" t="s">
        <v>1063</v>
      </c>
      <c r="J24071" t="s">
        <v>1012</v>
      </c>
      <c r="K24071" t="s">
        <v>140</v>
      </c>
      <c r="L24071" t="s">
        <v>140</v>
      </c>
      <c r="M24071" t="s">
        <v>140</v>
      </c>
      <c r="N24071" t="s">
        <v>1019</v>
      </c>
      <c r="O24071" t="s">
        <v>1011</v>
      </c>
      <c r="P24071" t="s">
        <v>140</v>
      </c>
      <c r="Q24071" t="s">
        <v>1009</v>
      </c>
      <c r="R24071" t="s">
        <v>140</v>
      </c>
      <c r="S24071" t="s">
        <v>1009</v>
      </c>
    </row>
    <row r="24072" spans="1:19" x14ac:dyDescent="0.35">
      <c r="A24072" t="s">
        <v>27</v>
      </c>
      <c r="B24072" t="s">
        <v>339</v>
      </c>
      <c r="C24072">
        <v>23</v>
      </c>
      <c r="D24072" t="s">
        <v>473</v>
      </c>
      <c r="E24072" t="s">
        <v>140</v>
      </c>
      <c r="F24072" t="s">
        <v>140</v>
      </c>
      <c r="G24072" t="s">
        <v>1045</v>
      </c>
      <c r="H24072" t="s">
        <v>548</v>
      </c>
      <c r="I24072" t="s">
        <v>140</v>
      </c>
      <c r="J24072" t="s">
        <v>140</v>
      </c>
      <c r="K24072" t="s">
        <v>140</v>
      </c>
      <c r="L24072" t="s">
        <v>140</v>
      </c>
      <c r="M24072" t="s">
        <v>140</v>
      </c>
      <c r="N24072" t="s">
        <v>140</v>
      </c>
      <c r="O24072" t="s">
        <v>140</v>
      </c>
      <c r="P24072" t="s">
        <v>140</v>
      </c>
      <c r="Q24072" t="s">
        <v>515</v>
      </c>
      <c r="R24072" t="s">
        <v>140</v>
      </c>
      <c r="S24072" t="s">
        <v>140</v>
      </c>
    </row>
    <row r="24073" spans="1:19" x14ac:dyDescent="0.35">
      <c r="A24073" t="s">
        <v>28</v>
      </c>
      <c r="B24073" t="s">
        <v>2007</v>
      </c>
      <c r="C24073">
        <v>53</v>
      </c>
      <c r="D24073" t="s">
        <v>945</v>
      </c>
      <c r="E24073" t="s">
        <v>1098</v>
      </c>
      <c r="F24073" t="s">
        <v>1064</v>
      </c>
      <c r="G24073" t="s">
        <v>915</v>
      </c>
      <c r="H24073" t="s">
        <v>462</v>
      </c>
      <c r="I24073" t="s">
        <v>1056</v>
      </c>
      <c r="J24073" t="s">
        <v>515</v>
      </c>
      <c r="K24073" t="s">
        <v>915</v>
      </c>
      <c r="L24073" t="s">
        <v>140</v>
      </c>
      <c r="M24073" t="s">
        <v>140</v>
      </c>
      <c r="N24073" t="s">
        <v>527</v>
      </c>
      <c r="O24073" t="s">
        <v>869</v>
      </c>
      <c r="P24073" t="s">
        <v>140</v>
      </c>
      <c r="Q24073" t="s">
        <v>140</v>
      </c>
      <c r="R24073" t="s">
        <v>775</v>
      </c>
      <c r="S24073" t="s">
        <v>140</v>
      </c>
    </row>
    <row r="24074" spans="1:19" x14ac:dyDescent="0.35">
      <c r="A24074" t="s">
        <v>28</v>
      </c>
      <c r="B24074" t="s">
        <v>2008</v>
      </c>
      <c r="C24074">
        <v>177</v>
      </c>
      <c r="D24074" t="s">
        <v>1079</v>
      </c>
      <c r="E24074" t="s">
        <v>1098</v>
      </c>
      <c r="F24074" t="s">
        <v>1017</v>
      </c>
      <c r="G24074" t="s">
        <v>660</v>
      </c>
      <c r="H24074" t="s">
        <v>971</v>
      </c>
      <c r="I24074" t="s">
        <v>1009</v>
      </c>
      <c r="J24074" t="s">
        <v>1008</v>
      </c>
      <c r="K24074" t="s">
        <v>140</v>
      </c>
      <c r="L24074" t="s">
        <v>140</v>
      </c>
      <c r="M24074" t="s">
        <v>140</v>
      </c>
      <c r="N24074" t="s">
        <v>954</v>
      </c>
      <c r="O24074" t="s">
        <v>1016</v>
      </c>
      <c r="P24074" t="s">
        <v>140</v>
      </c>
      <c r="Q24074" t="s">
        <v>140</v>
      </c>
      <c r="R24074" t="s">
        <v>1016</v>
      </c>
      <c r="S24074" t="s">
        <v>1016</v>
      </c>
    </row>
    <row r="24075" spans="1:19" x14ac:dyDescent="0.35">
      <c r="A24075" t="s">
        <v>28</v>
      </c>
      <c r="B24075" t="s">
        <v>339</v>
      </c>
      <c r="C24075">
        <v>16</v>
      </c>
      <c r="D24075" t="s">
        <v>108</v>
      </c>
      <c r="E24075" t="s">
        <v>140</v>
      </c>
      <c r="F24075" t="s">
        <v>140</v>
      </c>
      <c r="G24075" t="s">
        <v>664</v>
      </c>
      <c r="H24075" t="s">
        <v>733</v>
      </c>
      <c r="I24075" t="s">
        <v>140</v>
      </c>
      <c r="J24075" t="s">
        <v>140</v>
      </c>
      <c r="K24075" t="s">
        <v>140</v>
      </c>
      <c r="L24075" t="s">
        <v>140</v>
      </c>
      <c r="M24075" t="s">
        <v>140</v>
      </c>
      <c r="N24075" t="s">
        <v>140</v>
      </c>
      <c r="O24075" t="s">
        <v>140</v>
      </c>
      <c r="P24075" t="s">
        <v>140</v>
      </c>
      <c r="Q24075" t="s">
        <v>140</v>
      </c>
      <c r="R24075" t="s">
        <v>140</v>
      </c>
      <c r="S24075" t="s">
        <v>140</v>
      </c>
    </row>
    <row r="24076" spans="1:19" x14ac:dyDescent="0.35">
      <c r="A24076" t="s">
        <v>29</v>
      </c>
      <c r="B24076" t="s">
        <v>2007</v>
      </c>
      <c r="C24076">
        <v>75</v>
      </c>
      <c r="D24076" t="s">
        <v>512</v>
      </c>
      <c r="E24076" t="s">
        <v>1017</v>
      </c>
      <c r="F24076" t="s">
        <v>949</v>
      </c>
      <c r="G24076" t="s">
        <v>929</v>
      </c>
      <c r="H24076" t="s">
        <v>548</v>
      </c>
      <c r="I24076" t="s">
        <v>140</v>
      </c>
      <c r="J24076" t="s">
        <v>140</v>
      </c>
      <c r="K24076" t="s">
        <v>1019</v>
      </c>
      <c r="L24076" t="s">
        <v>140</v>
      </c>
      <c r="M24076" t="s">
        <v>140</v>
      </c>
      <c r="N24076" t="s">
        <v>1055</v>
      </c>
      <c r="O24076" t="s">
        <v>1055</v>
      </c>
      <c r="P24076" t="s">
        <v>140</v>
      </c>
      <c r="Q24076" t="s">
        <v>1021</v>
      </c>
      <c r="R24076" t="s">
        <v>1021</v>
      </c>
      <c r="S24076" t="s">
        <v>140</v>
      </c>
    </row>
    <row r="24077" spans="1:19" x14ac:dyDescent="0.35">
      <c r="A24077" t="s">
        <v>29</v>
      </c>
      <c r="B24077" t="s">
        <v>2008</v>
      </c>
      <c r="C24077">
        <v>199</v>
      </c>
      <c r="D24077" t="s">
        <v>776</v>
      </c>
      <c r="E24077" t="s">
        <v>1011</v>
      </c>
      <c r="F24077" t="s">
        <v>1021</v>
      </c>
      <c r="G24077" t="s">
        <v>940</v>
      </c>
      <c r="H24077" t="s">
        <v>269</v>
      </c>
      <c r="I24077" t="s">
        <v>140</v>
      </c>
      <c r="J24077" t="s">
        <v>140</v>
      </c>
      <c r="K24077" t="s">
        <v>140</v>
      </c>
      <c r="L24077" t="s">
        <v>140</v>
      </c>
      <c r="M24077" t="s">
        <v>140</v>
      </c>
      <c r="N24077" t="s">
        <v>1098</v>
      </c>
      <c r="O24077" t="s">
        <v>1009</v>
      </c>
      <c r="P24077" t="s">
        <v>140</v>
      </c>
      <c r="Q24077" t="s">
        <v>1013</v>
      </c>
      <c r="R24077" t="s">
        <v>140</v>
      </c>
      <c r="S24077" t="s">
        <v>140</v>
      </c>
    </row>
    <row r="24078" spans="1:19" x14ac:dyDescent="0.35">
      <c r="A24078" t="s">
        <v>29</v>
      </c>
      <c r="B24078" t="s">
        <v>339</v>
      </c>
      <c r="C24078">
        <v>32</v>
      </c>
      <c r="D24078" t="s">
        <v>960</v>
      </c>
      <c r="E24078" t="s">
        <v>345</v>
      </c>
      <c r="F24078" t="s">
        <v>140</v>
      </c>
      <c r="G24078" t="s">
        <v>140</v>
      </c>
      <c r="H24078" t="s">
        <v>1048</v>
      </c>
      <c r="I24078" t="s">
        <v>345</v>
      </c>
      <c r="J24078" t="s">
        <v>140</v>
      </c>
      <c r="K24078" t="s">
        <v>140</v>
      </c>
      <c r="L24078" t="s">
        <v>1007</v>
      </c>
      <c r="M24078" t="s">
        <v>140</v>
      </c>
      <c r="N24078" t="s">
        <v>775</v>
      </c>
      <c r="O24078" t="s">
        <v>140</v>
      </c>
      <c r="P24078" t="s">
        <v>140</v>
      </c>
      <c r="Q24078" t="s">
        <v>140</v>
      </c>
      <c r="R24078" t="s">
        <v>140</v>
      </c>
      <c r="S24078" t="s">
        <v>140</v>
      </c>
    </row>
    <row r="24079" spans="1:19" x14ac:dyDescent="0.35">
      <c r="A24079" t="s">
        <v>30</v>
      </c>
      <c r="B24079" t="s">
        <v>2007</v>
      </c>
      <c r="C24079">
        <v>47</v>
      </c>
      <c r="D24079" t="s">
        <v>82</v>
      </c>
      <c r="E24079" t="s">
        <v>1050</v>
      </c>
      <c r="F24079" t="s">
        <v>869</v>
      </c>
      <c r="G24079" t="s">
        <v>91</v>
      </c>
      <c r="H24079" t="s">
        <v>501</v>
      </c>
      <c r="I24079" t="s">
        <v>103</v>
      </c>
      <c r="J24079" t="s">
        <v>140</v>
      </c>
      <c r="K24079" t="s">
        <v>121</v>
      </c>
      <c r="L24079" t="s">
        <v>140</v>
      </c>
      <c r="M24079" t="s">
        <v>140</v>
      </c>
      <c r="N24079" t="s">
        <v>949</v>
      </c>
      <c r="O24079" t="s">
        <v>949</v>
      </c>
      <c r="P24079" t="s">
        <v>140</v>
      </c>
      <c r="Q24079" t="s">
        <v>1019</v>
      </c>
      <c r="R24079" t="s">
        <v>140</v>
      </c>
      <c r="S24079" t="s">
        <v>140</v>
      </c>
    </row>
    <row r="24080" spans="1:19" x14ac:dyDescent="0.35">
      <c r="A24080" t="s">
        <v>30</v>
      </c>
      <c r="B24080" t="s">
        <v>2008</v>
      </c>
      <c r="C24080">
        <v>190</v>
      </c>
      <c r="D24080" t="s">
        <v>1155</v>
      </c>
      <c r="E24080" t="s">
        <v>1068</v>
      </c>
      <c r="F24080" t="s">
        <v>949</v>
      </c>
      <c r="G24080" t="s">
        <v>458</v>
      </c>
      <c r="H24080" t="s">
        <v>971</v>
      </c>
      <c r="I24080" t="s">
        <v>140</v>
      </c>
      <c r="J24080" t="s">
        <v>1019</v>
      </c>
      <c r="K24080" t="s">
        <v>140</v>
      </c>
      <c r="L24080" t="s">
        <v>140</v>
      </c>
      <c r="M24080" t="s">
        <v>140</v>
      </c>
      <c r="N24080" t="s">
        <v>1046</v>
      </c>
      <c r="O24080" t="s">
        <v>1014</v>
      </c>
      <c r="P24080" t="s">
        <v>140</v>
      </c>
      <c r="Q24080" t="s">
        <v>1063</v>
      </c>
      <c r="R24080" t="s">
        <v>140</v>
      </c>
      <c r="S24080" t="s">
        <v>140</v>
      </c>
    </row>
    <row r="24081" spans="1:19" x14ac:dyDescent="0.35">
      <c r="A24081" t="s">
        <v>30</v>
      </c>
      <c r="B24081" t="s">
        <v>339</v>
      </c>
      <c r="C24081">
        <v>17</v>
      </c>
      <c r="D24081" t="s">
        <v>889</v>
      </c>
      <c r="E24081" t="s">
        <v>140</v>
      </c>
      <c r="F24081" t="s">
        <v>140</v>
      </c>
      <c r="G24081" t="s">
        <v>568</v>
      </c>
      <c r="H24081" t="s">
        <v>837</v>
      </c>
      <c r="I24081" t="s">
        <v>140</v>
      </c>
      <c r="J24081" t="s">
        <v>394</v>
      </c>
      <c r="K24081" t="s">
        <v>140</v>
      </c>
      <c r="L24081" t="s">
        <v>140</v>
      </c>
      <c r="M24081" t="s">
        <v>140</v>
      </c>
      <c r="N24081" t="s">
        <v>394</v>
      </c>
      <c r="O24081" t="s">
        <v>140</v>
      </c>
      <c r="P24081" t="s">
        <v>140</v>
      </c>
      <c r="Q24081" t="s">
        <v>140</v>
      </c>
      <c r="R24081" t="s">
        <v>140</v>
      </c>
      <c r="S24081" t="s">
        <v>939</v>
      </c>
    </row>
    <row r="24082" spans="1:19" x14ac:dyDescent="0.35">
      <c r="A24082" t="s">
        <v>31</v>
      </c>
      <c r="B24082" t="s">
        <v>2007</v>
      </c>
      <c r="C24082">
        <v>81</v>
      </c>
      <c r="D24082" t="s">
        <v>575</v>
      </c>
      <c r="E24082" t="s">
        <v>897</v>
      </c>
      <c r="F24082" t="s">
        <v>1004</v>
      </c>
      <c r="G24082" t="s">
        <v>1052</v>
      </c>
      <c r="H24082" t="s">
        <v>801</v>
      </c>
      <c r="I24082" t="s">
        <v>838</v>
      </c>
      <c r="J24082" t="s">
        <v>1043</v>
      </c>
      <c r="K24082" t="s">
        <v>140</v>
      </c>
      <c r="L24082" t="s">
        <v>733</v>
      </c>
      <c r="M24082" t="s">
        <v>1014</v>
      </c>
      <c r="N24082" t="s">
        <v>1059</v>
      </c>
      <c r="O24082" t="s">
        <v>140</v>
      </c>
      <c r="P24082" t="s">
        <v>140</v>
      </c>
      <c r="Q24082" t="s">
        <v>140</v>
      </c>
      <c r="R24082" t="s">
        <v>1013</v>
      </c>
      <c r="S24082" t="s">
        <v>140</v>
      </c>
    </row>
    <row r="24083" spans="1:19" x14ac:dyDescent="0.35">
      <c r="A24083" t="s">
        <v>31</v>
      </c>
      <c r="B24083" t="s">
        <v>2008</v>
      </c>
      <c r="C24083">
        <v>121</v>
      </c>
      <c r="D24083" t="s">
        <v>696</v>
      </c>
      <c r="E24083" t="s">
        <v>458</v>
      </c>
      <c r="F24083" t="s">
        <v>1007</v>
      </c>
      <c r="G24083" t="s">
        <v>1018</v>
      </c>
      <c r="H24083" t="s">
        <v>991</v>
      </c>
      <c r="I24083" t="s">
        <v>775</v>
      </c>
      <c r="J24083" t="s">
        <v>1010</v>
      </c>
      <c r="K24083" t="s">
        <v>1021</v>
      </c>
      <c r="L24083" t="s">
        <v>1070</v>
      </c>
      <c r="M24083" t="s">
        <v>129</v>
      </c>
      <c r="N24083" t="s">
        <v>1045</v>
      </c>
      <c r="O24083" t="s">
        <v>1008</v>
      </c>
      <c r="P24083" t="s">
        <v>140</v>
      </c>
      <c r="Q24083" t="s">
        <v>1009</v>
      </c>
      <c r="R24083" t="s">
        <v>140</v>
      </c>
      <c r="S24083" t="s">
        <v>1010</v>
      </c>
    </row>
    <row r="24084" spans="1:19" x14ac:dyDescent="0.35">
      <c r="A24084" t="s">
        <v>31</v>
      </c>
      <c r="B24084" t="s">
        <v>339</v>
      </c>
      <c r="C24084">
        <v>6</v>
      </c>
      <c r="D24084" t="s">
        <v>806</v>
      </c>
      <c r="E24084" t="s">
        <v>140</v>
      </c>
      <c r="F24084" t="s">
        <v>140</v>
      </c>
      <c r="G24084" t="s">
        <v>140</v>
      </c>
      <c r="H24084" t="s">
        <v>140</v>
      </c>
      <c r="I24084" t="s">
        <v>140</v>
      </c>
      <c r="J24084" t="s">
        <v>140</v>
      </c>
      <c r="K24084" t="s">
        <v>140</v>
      </c>
      <c r="L24084" t="s">
        <v>140</v>
      </c>
      <c r="M24084" t="s">
        <v>140</v>
      </c>
      <c r="N24084" t="s">
        <v>140</v>
      </c>
      <c r="O24084" t="s">
        <v>140</v>
      </c>
      <c r="P24084" t="s">
        <v>140</v>
      </c>
      <c r="Q24084" t="s">
        <v>140</v>
      </c>
      <c r="R24084" t="s">
        <v>140</v>
      </c>
      <c r="S24084" t="s">
        <v>574</v>
      </c>
    </row>
    <row r="24085" spans="1:19" x14ac:dyDescent="0.35">
      <c r="A24085" t="s">
        <v>32</v>
      </c>
      <c r="B24085" t="s">
        <v>2007</v>
      </c>
      <c r="C24085">
        <v>1529</v>
      </c>
      <c r="D24085" t="s">
        <v>779</v>
      </c>
      <c r="E24085" t="s">
        <v>1004</v>
      </c>
      <c r="F24085" t="s">
        <v>869</v>
      </c>
      <c r="G24085" t="s">
        <v>1003</v>
      </c>
      <c r="H24085" t="s">
        <v>131</v>
      </c>
      <c r="I24085" t="s">
        <v>1004</v>
      </c>
      <c r="J24085" t="s">
        <v>1011</v>
      </c>
      <c r="K24085" t="s">
        <v>1060</v>
      </c>
      <c r="L24085" t="s">
        <v>1013</v>
      </c>
      <c r="M24085" t="s">
        <v>1012</v>
      </c>
      <c r="N24085" t="s">
        <v>1052</v>
      </c>
      <c r="O24085" t="s">
        <v>939</v>
      </c>
      <c r="P24085" t="s">
        <v>1016</v>
      </c>
      <c r="Q24085" t="s">
        <v>1012</v>
      </c>
      <c r="R24085" t="s">
        <v>1014</v>
      </c>
      <c r="S24085" t="s">
        <v>140</v>
      </c>
    </row>
    <row r="24086" spans="1:19" x14ac:dyDescent="0.35">
      <c r="A24086" t="s">
        <v>32</v>
      </c>
      <c r="B24086" t="s">
        <v>2008</v>
      </c>
      <c r="C24086">
        <v>3851</v>
      </c>
      <c r="D24086" t="s">
        <v>859</v>
      </c>
      <c r="E24086" t="s">
        <v>1018</v>
      </c>
      <c r="F24086" t="s">
        <v>1098</v>
      </c>
      <c r="G24086" t="s">
        <v>527</v>
      </c>
      <c r="H24086" t="s">
        <v>1056</v>
      </c>
      <c r="I24086" t="s">
        <v>1012</v>
      </c>
      <c r="J24086" t="s">
        <v>1008</v>
      </c>
      <c r="K24086" t="s">
        <v>140</v>
      </c>
      <c r="L24086" t="s">
        <v>1010</v>
      </c>
      <c r="M24086" t="s">
        <v>1016</v>
      </c>
      <c r="N24086" t="s">
        <v>1046</v>
      </c>
      <c r="O24086" t="s">
        <v>775</v>
      </c>
      <c r="P24086" t="s">
        <v>1008</v>
      </c>
      <c r="Q24086" t="s">
        <v>1014</v>
      </c>
      <c r="R24086" t="s">
        <v>1009</v>
      </c>
      <c r="S24086" t="s">
        <v>1022</v>
      </c>
    </row>
    <row r="24087" spans="1:19" x14ac:dyDescent="0.35">
      <c r="A24087" t="s">
        <v>32</v>
      </c>
      <c r="B24087" t="s">
        <v>339</v>
      </c>
      <c r="C24087">
        <v>481</v>
      </c>
      <c r="D24087" t="s">
        <v>927</v>
      </c>
      <c r="E24087" t="s">
        <v>940</v>
      </c>
      <c r="F24087" t="s">
        <v>1011</v>
      </c>
      <c r="G24087" t="s">
        <v>1070</v>
      </c>
      <c r="H24087" t="s">
        <v>919</v>
      </c>
      <c r="I24087" t="s">
        <v>1010</v>
      </c>
      <c r="J24087" t="s">
        <v>1008</v>
      </c>
      <c r="K24087" t="s">
        <v>140</v>
      </c>
      <c r="L24087" t="s">
        <v>1009</v>
      </c>
      <c r="M24087" t="s">
        <v>140</v>
      </c>
      <c r="N24087" t="s">
        <v>775</v>
      </c>
      <c r="O24087" t="s">
        <v>1063</v>
      </c>
      <c r="P24087" t="s">
        <v>1022</v>
      </c>
      <c r="Q24087" t="s">
        <v>1009</v>
      </c>
      <c r="R24087" t="s">
        <v>775</v>
      </c>
      <c r="S24087" t="s">
        <v>1022</v>
      </c>
    </row>
    <row r="24089" spans="1:19" x14ac:dyDescent="0.35">
      <c r="A24089" t="s">
        <v>2066</v>
      </c>
    </row>
    <row r="24090" spans="1:19" x14ac:dyDescent="0.35">
      <c r="A24090" t="s">
        <v>2</v>
      </c>
      <c r="B24090" t="s">
        <v>1164</v>
      </c>
      <c r="C24090" t="s">
        <v>3</v>
      </c>
      <c r="D24090" t="s">
        <v>2051</v>
      </c>
      <c r="E24090" t="s">
        <v>2052</v>
      </c>
      <c r="F24090" t="s">
        <v>2053</v>
      </c>
      <c r="G24090" t="s">
        <v>2054</v>
      </c>
      <c r="H24090" t="s">
        <v>2055</v>
      </c>
      <c r="I24090" t="s">
        <v>2056</v>
      </c>
      <c r="J24090" t="s">
        <v>2057</v>
      </c>
      <c r="K24090" t="s">
        <v>2058</v>
      </c>
      <c r="L24090" t="s">
        <v>2059</v>
      </c>
      <c r="M24090" t="s">
        <v>2060</v>
      </c>
      <c r="N24090" t="s">
        <v>2061</v>
      </c>
      <c r="O24090" t="s">
        <v>2062</v>
      </c>
      <c r="P24090" t="s">
        <v>2063</v>
      </c>
      <c r="Q24090" t="s">
        <v>1376</v>
      </c>
      <c r="R24090" t="s">
        <v>1042</v>
      </c>
      <c r="S24090" t="s">
        <v>136</v>
      </c>
    </row>
    <row r="24091" spans="1:19" x14ac:dyDescent="0.35">
      <c r="A24091" t="s">
        <v>8</v>
      </c>
      <c r="B24091" t="s">
        <v>1165</v>
      </c>
      <c r="C24091">
        <v>83</v>
      </c>
      <c r="D24091" t="s">
        <v>600</v>
      </c>
      <c r="E24091" t="s">
        <v>1104</v>
      </c>
      <c r="F24091" t="s">
        <v>1012</v>
      </c>
      <c r="G24091" t="s">
        <v>1104</v>
      </c>
      <c r="H24091" t="s">
        <v>1076</v>
      </c>
      <c r="I24091" t="s">
        <v>875</v>
      </c>
      <c r="J24091" t="s">
        <v>1014</v>
      </c>
      <c r="K24091" t="s">
        <v>140</v>
      </c>
      <c r="L24091" t="s">
        <v>140</v>
      </c>
      <c r="M24091" t="s">
        <v>140</v>
      </c>
      <c r="N24091" t="s">
        <v>1064</v>
      </c>
      <c r="O24091" t="s">
        <v>1019</v>
      </c>
      <c r="P24091" t="s">
        <v>140</v>
      </c>
      <c r="Q24091" t="s">
        <v>1043</v>
      </c>
      <c r="R24091" t="s">
        <v>1048</v>
      </c>
      <c r="S24091" t="s">
        <v>140</v>
      </c>
    </row>
    <row r="24092" spans="1:19" x14ac:dyDescent="0.35">
      <c r="A24092" t="s">
        <v>8</v>
      </c>
      <c r="B24092" t="s">
        <v>1166</v>
      </c>
      <c r="C24092">
        <v>138</v>
      </c>
      <c r="D24092" t="s">
        <v>263</v>
      </c>
      <c r="E24092" t="s">
        <v>1047</v>
      </c>
      <c r="F24092" t="s">
        <v>1020</v>
      </c>
      <c r="G24092" t="s">
        <v>1007</v>
      </c>
      <c r="H24092" t="s">
        <v>1044</v>
      </c>
      <c r="I24092" t="s">
        <v>939</v>
      </c>
      <c r="J24092" t="s">
        <v>140</v>
      </c>
      <c r="K24092" t="s">
        <v>1055</v>
      </c>
      <c r="L24092" t="s">
        <v>140</v>
      </c>
      <c r="M24092" t="s">
        <v>140</v>
      </c>
      <c r="N24092" t="s">
        <v>1070</v>
      </c>
      <c r="O24092" t="s">
        <v>1098</v>
      </c>
      <c r="P24092" t="s">
        <v>140</v>
      </c>
      <c r="Q24092" t="s">
        <v>140</v>
      </c>
      <c r="R24092" t="s">
        <v>1016</v>
      </c>
      <c r="S24092" t="s">
        <v>140</v>
      </c>
    </row>
    <row r="24093" spans="1:19" x14ac:dyDescent="0.35">
      <c r="A24093" t="s">
        <v>9</v>
      </c>
      <c r="B24093" t="s">
        <v>1165</v>
      </c>
      <c r="C24093">
        <v>120</v>
      </c>
      <c r="D24093" t="s">
        <v>96</v>
      </c>
      <c r="E24093" t="s">
        <v>1011</v>
      </c>
      <c r="F24093" t="s">
        <v>1019</v>
      </c>
      <c r="G24093" t="s">
        <v>1058</v>
      </c>
      <c r="H24093" t="s">
        <v>1073</v>
      </c>
      <c r="I24093" t="s">
        <v>939</v>
      </c>
      <c r="J24093" t="s">
        <v>1013</v>
      </c>
      <c r="K24093" t="s">
        <v>140</v>
      </c>
      <c r="L24093" t="s">
        <v>140</v>
      </c>
      <c r="M24093" t="s">
        <v>140</v>
      </c>
      <c r="N24093" t="s">
        <v>1020</v>
      </c>
      <c r="O24093" t="s">
        <v>140</v>
      </c>
      <c r="P24093" t="s">
        <v>140</v>
      </c>
      <c r="Q24093" t="s">
        <v>140</v>
      </c>
      <c r="R24093" t="s">
        <v>140</v>
      </c>
      <c r="S24093" t="s">
        <v>140</v>
      </c>
    </row>
    <row r="24094" spans="1:19" x14ac:dyDescent="0.35">
      <c r="A24094" t="s">
        <v>9</v>
      </c>
      <c r="B24094" t="s">
        <v>1166</v>
      </c>
      <c r="C24094">
        <v>152</v>
      </c>
      <c r="D24094" t="s">
        <v>876</v>
      </c>
      <c r="E24094" t="s">
        <v>1021</v>
      </c>
      <c r="F24094" t="s">
        <v>1073</v>
      </c>
      <c r="G24094" t="s">
        <v>915</v>
      </c>
      <c r="H24094" t="s">
        <v>1007</v>
      </c>
      <c r="I24094" t="s">
        <v>1009</v>
      </c>
      <c r="J24094" t="s">
        <v>140</v>
      </c>
      <c r="K24094" t="s">
        <v>1009</v>
      </c>
      <c r="L24094" t="s">
        <v>1019</v>
      </c>
      <c r="M24094" t="s">
        <v>1098</v>
      </c>
      <c r="N24094" t="s">
        <v>1048</v>
      </c>
      <c r="O24094" t="s">
        <v>1019</v>
      </c>
      <c r="P24094" t="s">
        <v>1019</v>
      </c>
      <c r="Q24094" t="s">
        <v>1009</v>
      </c>
      <c r="R24094" t="s">
        <v>1012</v>
      </c>
      <c r="S24094" t="s">
        <v>140</v>
      </c>
    </row>
    <row r="24095" spans="1:19" x14ac:dyDescent="0.35">
      <c r="A24095" t="s">
        <v>10</v>
      </c>
      <c r="B24095" t="s">
        <v>1165</v>
      </c>
      <c r="C24095">
        <v>100</v>
      </c>
      <c r="D24095" t="s">
        <v>670</v>
      </c>
      <c r="E24095" t="s">
        <v>664</v>
      </c>
      <c r="F24095" t="s">
        <v>1073</v>
      </c>
      <c r="G24095" t="s">
        <v>1020</v>
      </c>
      <c r="H24095" t="s">
        <v>1060</v>
      </c>
      <c r="I24095" t="s">
        <v>1017</v>
      </c>
      <c r="J24095" t="s">
        <v>1017</v>
      </c>
      <c r="K24095" t="s">
        <v>1063</v>
      </c>
      <c r="L24095" t="s">
        <v>140</v>
      </c>
      <c r="M24095" t="s">
        <v>1010</v>
      </c>
      <c r="N24095" t="s">
        <v>903</v>
      </c>
      <c r="O24095" t="s">
        <v>1020</v>
      </c>
      <c r="P24095" t="s">
        <v>1055</v>
      </c>
      <c r="Q24095" t="s">
        <v>1014</v>
      </c>
      <c r="R24095" t="s">
        <v>949</v>
      </c>
      <c r="S24095" t="s">
        <v>140</v>
      </c>
    </row>
    <row r="24096" spans="1:19" x14ac:dyDescent="0.35">
      <c r="A24096" t="s">
        <v>10</v>
      </c>
      <c r="B24096" t="s">
        <v>1166</v>
      </c>
      <c r="C24096">
        <v>113</v>
      </c>
      <c r="D24096" t="s">
        <v>936</v>
      </c>
      <c r="E24096" t="s">
        <v>1098</v>
      </c>
      <c r="F24096" t="s">
        <v>775</v>
      </c>
      <c r="G24096" t="s">
        <v>140</v>
      </c>
      <c r="H24096" t="s">
        <v>954</v>
      </c>
      <c r="I24096" t="s">
        <v>140</v>
      </c>
      <c r="J24096" t="s">
        <v>140</v>
      </c>
      <c r="K24096" t="s">
        <v>140</v>
      </c>
      <c r="L24096" t="s">
        <v>1010</v>
      </c>
      <c r="M24096" t="s">
        <v>140</v>
      </c>
      <c r="N24096" t="s">
        <v>1046</v>
      </c>
      <c r="O24096" t="s">
        <v>1098</v>
      </c>
      <c r="P24096" t="s">
        <v>140</v>
      </c>
      <c r="Q24096" t="s">
        <v>1004</v>
      </c>
      <c r="R24096" t="s">
        <v>140</v>
      </c>
      <c r="S24096" t="s">
        <v>140</v>
      </c>
    </row>
    <row r="24097" spans="1:19" x14ac:dyDescent="0.35">
      <c r="A24097" t="s">
        <v>11</v>
      </c>
      <c r="B24097" t="s">
        <v>1165</v>
      </c>
      <c r="C24097">
        <v>104</v>
      </c>
      <c r="D24097" t="s">
        <v>1086</v>
      </c>
      <c r="E24097" t="s">
        <v>967</v>
      </c>
      <c r="F24097" t="s">
        <v>140</v>
      </c>
      <c r="G24097" t="s">
        <v>1055</v>
      </c>
      <c r="H24097" t="s">
        <v>1007</v>
      </c>
      <c r="I24097" t="s">
        <v>996</v>
      </c>
      <c r="J24097" t="s">
        <v>1064</v>
      </c>
      <c r="K24097" t="s">
        <v>140</v>
      </c>
      <c r="L24097" t="s">
        <v>1063</v>
      </c>
      <c r="M24097" t="s">
        <v>140</v>
      </c>
      <c r="N24097" t="s">
        <v>140</v>
      </c>
      <c r="O24097" t="s">
        <v>1063</v>
      </c>
      <c r="P24097" t="s">
        <v>140</v>
      </c>
      <c r="Q24097" t="s">
        <v>140</v>
      </c>
      <c r="R24097" t="s">
        <v>775</v>
      </c>
      <c r="S24097" t="s">
        <v>140</v>
      </c>
    </row>
    <row r="24098" spans="1:19" x14ac:dyDescent="0.35">
      <c r="A24098" t="s">
        <v>11</v>
      </c>
      <c r="B24098" t="s">
        <v>1166</v>
      </c>
      <c r="C24098">
        <v>171</v>
      </c>
      <c r="D24098" t="s">
        <v>491</v>
      </c>
      <c r="E24098" t="s">
        <v>1010</v>
      </c>
      <c r="F24098" t="s">
        <v>140</v>
      </c>
      <c r="G24098" t="s">
        <v>1070</v>
      </c>
      <c r="H24098" t="s">
        <v>1003</v>
      </c>
      <c r="I24098" t="s">
        <v>1009</v>
      </c>
      <c r="J24098" t="s">
        <v>140</v>
      </c>
      <c r="K24098" t="s">
        <v>1054</v>
      </c>
      <c r="L24098" t="s">
        <v>1009</v>
      </c>
      <c r="M24098" t="s">
        <v>1009</v>
      </c>
      <c r="N24098" t="s">
        <v>1020</v>
      </c>
      <c r="O24098" t="s">
        <v>950</v>
      </c>
      <c r="P24098" t="s">
        <v>1009</v>
      </c>
      <c r="Q24098" t="s">
        <v>1013</v>
      </c>
      <c r="R24098" t="s">
        <v>140</v>
      </c>
      <c r="S24098" t="s">
        <v>140</v>
      </c>
    </row>
    <row r="24099" spans="1:19" x14ac:dyDescent="0.35">
      <c r="A24099" t="s">
        <v>12</v>
      </c>
      <c r="B24099" t="s">
        <v>1165</v>
      </c>
      <c r="C24099">
        <v>7</v>
      </c>
      <c r="D24099" t="s">
        <v>1114</v>
      </c>
      <c r="E24099" t="s">
        <v>953</v>
      </c>
      <c r="F24099" t="s">
        <v>140</v>
      </c>
      <c r="G24099" t="s">
        <v>140</v>
      </c>
      <c r="H24099" t="s">
        <v>140</v>
      </c>
      <c r="I24099" t="s">
        <v>140</v>
      </c>
      <c r="J24099" t="s">
        <v>140</v>
      </c>
      <c r="K24099" t="s">
        <v>140</v>
      </c>
      <c r="L24099" t="s">
        <v>140</v>
      </c>
      <c r="M24099" t="s">
        <v>140</v>
      </c>
      <c r="N24099" t="s">
        <v>140</v>
      </c>
      <c r="O24099" t="s">
        <v>140</v>
      </c>
      <c r="P24099" t="s">
        <v>140</v>
      </c>
      <c r="Q24099" t="s">
        <v>140</v>
      </c>
      <c r="R24099" t="s">
        <v>140</v>
      </c>
      <c r="S24099" t="s">
        <v>140</v>
      </c>
    </row>
    <row r="24100" spans="1:19" x14ac:dyDescent="0.35">
      <c r="A24100" t="s">
        <v>12</v>
      </c>
      <c r="B24100" t="s">
        <v>1166</v>
      </c>
      <c r="C24100">
        <v>235</v>
      </c>
      <c r="D24100" t="s">
        <v>905</v>
      </c>
      <c r="E24100" t="s">
        <v>1009</v>
      </c>
      <c r="F24100" t="s">
        <v>1054</v>
      </c>
      <c r="G24100" t="s">
        <v>1062</v>
      </c>
      <c r="H24100" t="s">
        <v>97</v>
      </c>
      <c r="I24100" t="s">
        <v>1022</v>
      </c>
      <c r="J24100" t="s">
        <v>1008</v>
      </c>
      <c r="K24100" t="s">
        <v>1013</v>
      </c>
      <c r="L24100" t="s">
        <v>140</v>
      </c>
      <c r="M24100" t="s">
        <v>140</v>
      </c>
      <c r="N24100" t="s">
        <v>939</v>
      </c>
      <c r="O24100" t="s">
        <v>1013</v>
      </c>
      <c r="P24100" t="s">
        <v>775</v>
      </c>
      <c r="Q24100" t="s">
        <v>1011</v>
      </c>
      <c r="R24100" t="s">
        <v>140</v>
      </c>
      <c r="S24100" t="s">
        <v>1009</v>
      </c>
    </row>
    <row r="24101" spans="1:19" x14ac:dyDescent="0.35">
      <c r="A24101" t="s">
        <v>13</v>
      </c>
      <c r="B24101" t="s">
        <v>1165</v>
      </c>
      <c r="C24101">
        <v>7</v>
      </c>
      <c r="D24101" t="s">
        <v>332</v>
      </c>
      <c r="E24101" t="s">
        <v>140</v>
      </c>
      <c r="F24101" t="s">
        <v>1085</v>
      </c>
      <c r="G24101" t="s">
        <v>140</v>
      </c>
      <c r="H24101" t="s">
        <v>140</v>
      </c>
      <c r="I24101" t="s">
        <v>623</v>
      </c>
      <c r="J24101" t="s">
        <v>140</v>
      </c>
      <c r="K24101" t="s">
        <v>1085</v>
      </c>
      <c r="L24101" t="s">
        <v>140</v>
      </c>
      <c r="M24101" t="s">
        <v>1085</v>
      </c>
      <c r="N24101" t="s">
        <v>140</v>
      </c>
      <c r="O24101" t="s">
        <v>140</v>
      </c>
      <c r="P24101" t="s">
        <v>140</v>
      </c>
      <c r="Q24101" t="s">
        <v>140</v>
      </c>
      <c r="R24101" t="s">
        <v>140</v>
      </c>
      <c r="S24101" t="s">
        <v>140</v>
      </c>
    </row>
    <row r="24102" spans="1:19" x14ac:dyDescent="0.35">
      <c r="A24102" t="s">
        <v>13</v>
      </c>
      <c r="B24102" t="s">
        <v>1166</v>
      </c>
      <c r="C24102">
        <v>169</v>
      </c>
      <c r="D24102" t="s">
        <v>857</v>
      </c>
      <c r="E24102" t="s">
        <v>574</v>
      </c>
      <c r="F24102" t="s">
        <v>940</v>
      </c>
      <c r="G24102" t="s">
        <v>1007</v>
      </c>
      <c r="H24102" t="s">
        <v>1102</v>
      </c>
      <c r="I24102" t="s">
        <v>1060</v>
      </c>
      <c r="J24102" t="s">
        <v>1009</v>
      </c>
      <c r="K24102" t="s">
        <v>1012</v>
      </c>
      <c r="L24102" t="s">
        <v>1020</v>
      </c>
      <c r="M24102" t="s">
        <v>1007</v>
      </c>
      <c r="N24102" t="s">
        <v>1053</v>
      </c>
      <c r="O24102" t="s">
        <v>1009</v>
      </c>
      <c r="P24102" t="s">
        <v>140</v>
      </c>
      <c r="Q24102" t="s">
        <v>1010</v>
      </c>
      <c r="R24102" t="s">
        <v>1010</v>
      </c>
      <c r="S24102" t="s">
        <v>1016</v>
      </c>
    </row>
    <row r="24103" spans="1:19" x14ac:dyDescent="0.35">
      <c r="A24103" t="s">
        <v>14</v>
      </c>
      <c r="B24103" t="s">
        <v>1165</v>
      </c>
      <c r="C24103">
        <v>58</v>
      </c>
      <c r="D24103" t="s">
        <v>772</v>
      </c>
      <c r="E24103" t="s">
        <v>838</v>
      </c>
      <c r="F24103" t="s">
        <v>1052</v>
      </c>
      <c r="G24103" t="s">
        <v>527</v>
      </c>
      <c r="H24103" t="s">
        <v>812</v>
      </c>
      <c r="I24103" t="s">
        <v>971</v>
      </c>
      <c r="J24103" t="s">
        <v>140</v>
      </c>
      <c r="K24103" t="s">
        <v>775</v>
      </c>
      <c r="L24103" t="s">
        <v>140</v>
      </c>
      <c r="M24103" t="s">
        <v>140</v>
      </c>
      <c r="N24103" t="s">
        <v>775</v>
      </c>
      <c r="O24103" t="s">
        <v>1043</v>
      </c>
      <c r="P24103" t="s">
        <v>140</v>
      </c>
      <c r="Q24103" t="s">
        <v>1047</v>
      </c>
      <c r="R24103" t="s">
        <v>775</v>
      </c>
      <c r="S24103" t="s">
        <v>775</v>
      </c>
    </row>
    <row r="24104" spans="1:19" x14ac:dyDescent="0.35">
      <c r="A24104" t="s">
        <v>14</v>
      </c>
      <c r="B24104" t="s">
        <v>1166</v>
      </c>
      <c r="C24104">
        <v>160</v>
      </c>
      <c r="D24104" t="s">
        <v>844</v>
      </c>
      <c r="E24104" t="s">
        <v>1062</v>
      </c>
      <c r="F24104" t="s">
        <v>1043</v>
      </c>
      <c r="G24104" t="s">
        <v>87</v>
      </c>
      <c r="H24104" t="s">
        <v>147</v>
      </c>
      <c r="I24104" t="s">
        <v>1021</v>
      </c>
      <c r="J24104" t="s">
        <v>140</v>
      </c>
      <c r="K24104" t="s">
        <v>140</v>
      </c>
      <c r="L24104" t="s">
        <v>140</v>
      </c>
      <c r="M24104" t="s">
        <v>1009</v>
      </c>
      <c r="N24104" t="s">
        <v>939</v>
      </c>
      <c r="O24104" t="s">
        <v>1050</v>
      </c>
      <c r="P24104" t="s">
        <v>140</v>
      </c>
      <c r="Q24104" t="s">
        <v>140</v>
      </c>
      <c r="R24104" t="s">
        <v>1013</v>
      </c>
      <c r="S24104" t="s">
        <v>140</v>
      </c>
    </row>
    <row r="24105" spans="1:19" x14ac:dyDescent="0.35">
      <c r="A24105" t="s">
        <v>15</v>
      </c>
      <c r="B24105" t="s">
        <v>1165</v>
      </c>
      <c r="C24105">
        <v>96</v>
      </c>
      <c r="D24105" t="s">
        <v>717</v>
      </c>
      <c r="E24105" t="s">
        <v>1051</v>
      </c>
      <c r="F24105" t="s">
        <v>1098</v>
      </c>
      <c r="G24105" t="s">
        <v>1043</v>
      </c>
      <c r="H24105" t="s">
        <v>1068</v>
      </c>
      <c r="I24105" t="s">
        <v>140</v>
      </c>
      <c r="J24105" t="s">
        <v>140</v>
      </c>
      <c r="K24105" t="s">
        <v>140</v>
      </c>
      <c r="L24105" t="s">
        <v>140</v>
      </c>
      <c r="M24105" t="s">
        <v>140</v>
      </c>
      <c r="N24105" t="s">
        <v>775</v>
      </c>
      <c r="O24105" t="s">
        <v>140</v>
      </c>
      <c r="P24105" t="s">
        <v>140</v>
      </c>
      <c r="Q24105" t="s">
        <v>1012</v>
      </c>
      <c r="R24105" t="s">
        <v>140</v>
      </c>
      <c r="S24105" t="s">
        <v>140</v>
      </c>
    </row>
    <row r="24106" spans="1:19" x14ac:dyDescent="0.35">
      <c r="A24106" t="s">
        <v>15</v>
      </c>
      <c r="B24106" t="s">
        <v>1166</v>
      </c>
      <c r="C24106">
        <v>124</v>
      </c>
      <c r="D24106" t="s">
        <v>143</v>
      </c>
      <c r="E24106" t="s">
        <v>1063</v>
      </c>
      <c r="F24106" t="s">
        <v>515</v>
      </c>
      <c r="G24106" t="s">
        <v>1044</v>
      </c>
      <c r="H24106" t="s">
        <v>97</v>
      </c>
      <c r="I24106" t="s">
        <v>1017</v>
      </c>
      <c r="J24106" t="s">
        <v>140</v>
      </c>
      <c r="K24106" t="s">
        <v>939</v>
      </c>
      <c r="L24106" t="s">
        <v>1063</v>
      </c>
      <c r="M24106" t="s">
        <v>140</v>
      </c>
      <c r="N24106" t="s">
        <v>515</v>
      </c>
      <c r="O24106" t="s">
        <v>1048</v>
      </c>
      <c r="P24106" t="s">
        <v>1063</v>
      </c>
      <c r="Q24106" t="s">
        <v>1013</v>
      </c>
      <c r="R24106" t="s">
        <v>1098</v>
      </c>
      <c r="S24106" t="s">
        <v>140</v>
      </c>
    </row>
    <row r="24107" spans="1:19" x14ac:dyDescent="0.35">
      <c r="A24107" t="s">
        <v>16</v>
      </c>
      <c r="B24107" t="s">
        <v>1165</v>
      </c>
      <c r="C24107">
        <v>132</v>
      </c>
      <c r="D24107" t="s">
        <v>1086</v>
      </c>
      <c r="E24107" t="s">
        <v>1051</v>
      </c>
      <c r="F24107" t="s">
        <v>1060</v>
      </c>
      <c r="G24107" t="s">
        <v>940</v>
      </c>
      <c r="H24107" t="s">
        <v>1056</v>
      </c>
      <c r="I24107" t="s">
        <v>1063</v>
      </c>
      <c r="J24107" t="s">
        <v>140</v>
      </c>
      <c r="K24107" t="s">
        <v>140</v>
      </c>
      <c r="L24107" t="s">
        <v>140</v>
      </c>
      <c r="M24107" t="s">
        <v>140</v>
      </c>
      <c r="N24107" t="s">
        <v>1019</v>
      </c>
      <c r="O24107" t="s">
        <v>1043</v>
      </c>
      <c r="P24107" t="s">
        <v>140</v>
      </c>
      <c r="Q24107" t="s">
        <v>140</v>
      </c>
      <c r="R24107" t="s">
        <v>140</v>
      </c>
      <c r="S24107" t="s">
        <v>140</v>
      </c>
    </row>
    <row r="24108" spans="1:19" x14ac:dyDescent="0.35">
      <c r="A24108" t="s">
        <v>16</v>
      </c>
      <c r="B24108" t="s">
        <v>1166</v>
      </c>
      <c r="C24108">
        <v>141</v>
      </c>
      <c r="D24108" t="s">
        <v>1137</v>
      </c>
      <c r="E24108" t="s">
        <v>1063</v>
      </c>
      <c r="F24108" t="s">
        <v>1012</v>
      </c>
      <c r="G24108" t="s">
        <v>1098</v>
      </c>
      <c r="H24108" t="s">
        <v>1023</v>
      </c>
      <c r="I24108" t="s">
        <v>1012</v>
      </c>
      <c r="J24108" t="s">
        <v>140</v>
      </c>
      <c r="K24108" t="s">
        <v>140</v>
      </c>
      <c r="L24108" t="s">
        <v>140</v>
      </c>
      <c r="M24108" t="s">
        <v>140</v>
      </c>
      <c r="N24108" t="s">
        <v>1054</v>
      </c>
      <c r="O24108" t="s">
        <v>1012</v>
      </c>
      <c r="P24108" t="s">
        <v>140</v>
      </c>
      <c r="Q24108" t="s">
        <v>140</v>
      </c>
      <c r="R24108" t="s">
        <v>939</v>
      </c>
      <c r="S24108" t="s">
        <v>140</v>
      </c>
    </row>
    <row r="24109" spans="1:19" x14ac:dyDescent="0.35">
      <c r="A24109" t="s">
        <v>17</v>
      </c>
      <c r="B24109" t="s">
        <v>1165</v>
      </c>
      <c r="C24109">
        <v>122</v>
      </c>
      <c r="D24109" t="s">
        <v>804</v>
      </c>
      <c r="E24109" t="s">
        <v>109</v>
      </c>
      <c r="F24109" t="s">
        <v>1043</v>
      </c>
      <c r="G24109" t="s">
        <v>1067</v>
      </c>
      <c r="H24109" t="s">
        <v>1056</v>
      </c>
      <c r="I24109" t="s">
        <v>1098</v>
      </c>
      <c r="J24109" t="s">
        <v>1011</v>
      </c>
      <c r="K24109" t="s">
        <v>1013</v>
      </c>
      <c r="L24109" t="s">
        <v>140</v>
      </c>
      <c r="M24109" t="s">
        <v>140</v>
      </c>
      <c r="N24109" t="s">
        <v>1062</v>
      </c>
      <c r="O24109" t="s">
        <v>1048</v>
      </c>
      <c r="P24109" t="s">
        <v>140</v>
      </c>
      <c r="Q24109" t="s">
        <v>1016</v>
      </c>
      <c r="R24109" t="s">
        <v>140</v>
      </c>
      <c r="S24109" t="s">
        <v>140</v>
      </c>
    </row>
    <row r="24110" spans="1:19" x14ac:dyDescent="0.35">
      <c r="A24110" t="s">
        <v>17</v>
      </c>
      <c r="B24110" t="s">
        <v>1166</v>
      </c>
      <c r="C24110">
        <v>122</v>
      </c>
      <c r="D24110" t="s">
        <v>378</v>
      </c>
      <c r="E24110" t="s">
        <v>1014</v>
      </c>
      <c r="F24110" t="s">
        <v>939</v>
      </c>
      <c r="G24110" t="s">
        <v>147</v>
      </c>
      <c r="H24110" t="s">
        <v>801</v>
      </c>
      <c r="I24110" t="s">
        <v>140</v>
      </c>
      <c r="J24110" t="s">
        <v>140</v>
      </c>
      <c r="K24110" t="s">
        <v>775</v>
      </c>
      <c r="L24110" t="s">
        <v>1066</v>
      </c>
      <c r="M24110" t="s">
        <v>140</v>
      </c>
      <c r="N24110" t="s">
        <v>1018</v>
      </c>
      <c r="O24110" t="s">
        <v>140</v>
      </c>
      <c r="P24110" t="s">
        <v>140</v>
      </c>
      <c r="Q24110" t="s">
        <v>664</v>
      </c>
      <c r="R24110" t="s">
        <v>140</v>
      </c>
      <c r="S24110" t="s">
        <v>140</v>
      </c>
    </row>
    <row r="24111" spans="1:19" x14ac:dyDescent="0.35">
      <c r="A24111" t="s">
        <v>18</v>
      </c>
      <c r="B24111" t="s">
        <v>1165</v>
      </c>
      <c r="C24111">
        <v>11</v>
      </c>
      <c r="D24111" t="s">
        <v>88</v>
      </c>
      <c r="E24111" t="s">
        <v>140</v>
      </c>
      <c r="F24111" t="s">
        <v>140</v>
      </c>
      <c r="G24111" t="s">
        <v>140</v>
      </c>
      <c r="H24111" t="s">
        <v>140</v>
      </c>
      <c r="I24111" t="s">
        <v>140</v>
      </c>
      <c r="J24111" t="s">
        <v>140</v>
      </c>
      <c r="K24111" t="s">
        <v>87</v>
      </c>
      <c r="L24111" t="s">
        <v>140</v>
      </c>
      <c r="M24111" t="s">
        <v>140</v>
      </c>
      <c r="N24111" t="s">
        <v>140</v>
      </c>
      <c r="O24111" t="s">
        <v>140</v>
      </c>
      <c r="P24111" t="s">
        <v>140</v>
      </c>
      <c r="Q24111" t="s">
        <v>140</v>
      </c>
      <c r="R24111" t="s">
        <v>140</v>
      </c>
      <c r="S24111" t="s">
        <v>140</v>
      </c>
    </row>
    <row r="24112" spans="1:19" x14ac:dyDescent="0.35">
      <c r="A24112" t="s">
        <v>18</v>
      </c>
      <c r="B24112" t="s">
        <v>1166</v>
      </c>
      <c r="C24112">
        <v>194</v>
      </c>
      <c r="D24112" t="s">
        <v>680</v>
      </c>
      <c r="E24112" t="s">
        <v>1018</v>
      </c>
      <c r="F24112" t="s">
        <v>1050</v>
      </c>
      <c r="G24112" t="s">
        <v>1043</v>
      </c>
      <c r="H24112" t="s">
        <v>1102</v>
      </c>
      <c r="I24112" t="s">
        <v>1019</v>
      </c>
      <c r="J24112" t="s">
        <v>1055</v>
      </c>
      <c r="K24112" t="s">
        <v>1009</v>
      </c>
      <c r="L24112" t="s">
        <v>1009</v>
      </c>
      <c r="M24112" t="s">
        <v>1014</v>
      </c>
      <c r="N24112" t="s">
        <v>1019</v>
      </c>
      <c r="O24112" t="s">
        <v>1009</v>
      </c>
      <c r="P24112" t="s">
        <v>140</v>
      </c>
      <c r="Q24112" t="s">
        <v>1063</v>
      </c>
      <c r="R24112" t="s">
        <v>140</v>
      </c>
      <c r="S24112" t="s">
        <v>140</v>
      </c>
    </row>
    <row r="24113" spans="1:19" x14ac:dyDescent="0.35">
      <c r="A24113" t="s">
        <v>19</v>
      </c>
      <c r="B24113" t="s">
        <v>1165</v>
      </c>
      <c r="C24113">
        <v>73</v>
      </c>
      <c r="D24113" t="s">
        <v>1167</v>
      </c>
      <c r="E24113" t="s">
        <v>664</v>
      </c>
      <c r="F24113" t="s">
        <v>775</v>
      </c>
      <c r="G24113" t="s">
        <v>1012</v>
      </c>
      <c r="H24113" t="s">
        <v>1066</v>
      </c>
      <c r="I24113" t="s">
        <v>801</v>
      </c>
      <c r="J24113" t="s">
        <v>140</v>
      </c>
      <c r="K24113" t="s">
        <v>140</v>
      </c>
      <c r="L24113" t="s">
        <v>140</v>
      </c>
      <c r="M24113" t="s">
        <v>140</v>
      </c>
      <c r="N24113" t="s">
        <v>775</v>
      </c>
      <c r="O24113" t="s">
        <v>140</v>
      </c>
      <c r="P24113" t="s">
        <v>140</v>
      </c>
      <c r="Q24113" t="s">
        <v>140</v>
      </c>
      <c r="R24113" t="s">
        <v>140</v>
      </c>
      <c r="S24113" t="s">
        <v>140</v>
      </c>
    </row>
    <row r="24114" spans="1:19" x14ac:dyDescent="0.35">
      <c r="A24114" t="s">
        <v>19</v>
      </c>
      <c r="B24114" t="s">
        <v>1166</v>
      </c>
      <c r="C24114">
        <v>162</v>
      </c>
      <c r="D24114" t="s">
        <v>891</v>
      </c>
      <c r="E24114" t="s">
        <v>660</v>
      </c>
      <c r="F24114" t="s">
        <v>515</v>
      </c>
      <c r="G24114" t="s">
        <v>664</v>
      </c>
      <c r="H24114" t="s">
        <v>147</v>
      </c>
      <c r="I24114" t="s">
        <v>1046</v>
      </c>
      <c r="J24114" t="s">
        <v>1054</v>
      </c>
      <c r="K24114" t="s">
        <v>140</v>
      </c>
      <c r="L24114" t="s">
        <v>140</v>
      </c>
      <c r="M24114" t="s">
        <v>140</v>
      </c>
      <c r="N24114" t="s">
        <v>458</v>
      </c>
      <c r="O24114" t="s">
        <v>869</v>
      </c>
      <c r="P24114" t="s">
        <v>140</v>
      </c>
      <c r="Q24114" t="s">
        <v>140</v>
      </c>
      <c r="R24114" t="s">
        <v>1010</v>
      </c>
      <c r="S24114" t="s">
        <v>140</v>
      </c>
    </row>
    <row r="24115" spans="1:19" x14ac:dyDescent="0.35">
      <c r="A24115" t="s">
        <v>20</v>
      </c>
      <c r="B24115" t="s">
        <v>1165</v>
      </c>
      <c r="C24115">
        <v>154</v>
      </c>
      <c r="D24115" t="s">
        <v>1088</v>
      </c>
      <c r="E24115" t="s">
        <v>1053</v>
      </c>
      <c r="F24115" t="s">
        <v>1016</v>
      </c>
      <c r="G24115" t="s">
        <v>903</v>
      </c>
      <c r="H24115" t="s">
        <v>919</v>
      </c>
      <c r="I24115" t="s">
        <v>1058</v>
      </c>
      <c r="J24115" t="s">
        <v>140</v>
      </c>
      <c r="K24115" t="s">
        <v>140</v>
      </c>
      <c r="L24115" t="s">
        <v>140</v>
      </c>
      <c r="M24115" t="s">
        <v>140</v>
      </c>
      <c r="N24115" t="s">
        <v>1014</v>
      </c>
      <c r="O24115" t="s">
        <v>1066</v>
      </c>
      <c r="P24115" t="s">
        <v>140</v>
      </c>
      <c r="Q24115" t="s">
        <v>140</v>
      </c>
      <c r="R24115" t="s">
        <v>1054</v>
      </c>
      <c r="S24115" t="s">
        <v>140</v>
      </c>
    </row>
    <row r="24116" spans="1:19" x14ac:dyDescent="0.35">
      <c r="A24116" t="s">
        <v>20</v>
      </c>
      <c r="B24116" t="s">
        <v>1166</v>
      </c>
      <c r="C24116">
        <v>105</v>
      </c>
      <c r="D24116" t="s">
        <v>581</v>
      </c>
      <c r="E24116" t="s">
        <v>1046</v>
      </c>
      <c r="F24116" t="s">
        <v>1011</v>
      </c>
      <c r="G24116" t="s">
        <v>1065</v>
      </c>
      <c r="H24116" t="s">
        <v>999</v>
      </c>
      <c r="I24116" t="s">
        <v>1016</v>
      </c>
      <c r="J24116" t="s">
        <v>140</v>
      </c>
      <c r="K24116" t="s">
        <v>1016</v>
      </c>
      <c r="L24116" t="s">
        <v>1016</v>
      </c>
      <c r="M24116" t="s">
        <v>140</v>
      </c>
      <c r="N24116" t="s">
        <v>1062</v>
      </c>
      <c r="O24116" t="s">
        <v>1054</v>
      </c>
      <c r="P24116" t="s">
        <v>1063</v>
      </c>
      <c r="Q24116" t="s">
        <v>1011</v>
      </c>
      <c r="R24116" t="s">
        <v>140</v>
      </c>
      <c r="S24116" t="s">
        <v>140</v>
      </c>
    </row>
    <row r="24117" spans="1:19" x14ac:dyDescent="0.35">
      <c r="A24117" t="s">
        <v>21</v>
      </c>
      <c r="B24117" t="s">
        <v>1166</v>
      </c>
      <c r="C24117">
        <v>232</v>
      </c>
      <c r="D24117" t="s">
        <v>655</v>
      </c>
      <c r="E24117" t="s">
        <v>1063</v>
      </c>
      <c r="F24117" t="s">
        <v>458</v>
      </c>
      <c r="G24117" t="s">
        <v>643</v>
      </c>
      <c r="H24117" t="s">
        <v>769</v>
      </c>
      <c r="I24117" t="s">
        <v>1016</v>
      </c>
      <c r="J24117" t="s">
        <v>1016</v>
      </c>
      <c r="K24117" t="s">
        <v>1063</v>
      </c>
      <c r="L24117" t="s">
        <v>1063</v>
      </c>
      <c r="M24117" t="s">
        <v>1054</v>
      </c>
      <c r="N24117" t="s">
        <v>1004</v>
      </c>
      <c r="O24117" t="s">
        <v>1016</v>
      </c>
      <c r="P24117" t="s">
        <v>140</v>
      </c>
      <c r="Q24117" t="s">
        <v>1063</v>
      </c>
      <c r="R24117" t="s">
        <v>1063</v>
      </c>
      <c r="S24117" t="s">
        <v>140</v>
      </c>
    </row>
    <row r="24118" spans="1:19" x14ac:dyDescent="0.35">
      <c r="A24118" t="s">
        <v>22</v>
      </c>
      <c r="B24118" t="s">
        <v>1165</v>
      </c>
      <c r="C24118">
        <v>112</v>
      </c>
      <c r="D24118" t="s">
        <v>493</v>
      </c>
      <c r="E24118" t="s">
        <v>967</v>
      </c>
      <c r="F24118" t="s">
        <v>1062</v>
      </c>
      <c r="G24118" t="s">
        <v>1012</v>
      </c>
      <c r="H24118" t="s">
        <v>769</v>
      </c>
      <c r="I24118" t="s">
        <v>1054</v>
      </c>
      <c r="J24118" t="s">
        <v>1014</v>
      </c>
      <c r="K24118" t="s">
        <v>140</v>
      </c>
      <c r="L24118" t="s">
        <v>1009</v>
      </c>
      <c r="M24118" t="s">
        <v>140</v>
      </c>
      <c r="N24118" t="s">
        <v>1054</v>
      </c>
      <c r="O24118" t="s">
        <v>775</v>
      </c>
      <c r="P24118" t="s">
        <v>1016</v>
      </c>
      <c r="Q24118" t="s">
        <v>140</v>
      </c>
      <c r="R24118" t="s">
        <v>1019</v>
      </c>
      <c r="S24118" t="s">
        <v>140</v>
      </c>
    </row>
    <row r="24119" spans="1:19" x14ac:dyDescent="0.35">
      <c r="A24119" t="s">
        <v>22</v>
      </c>
      <c r="B24119" t="s">
        <v>1166</v>
      </c>
      <c r="C24119">
        <v>121</v>
      </c>
      <c r="D24119" t="s">
        <v>539</v>
      </c>
      <c r="E24119" t="s">
        <v>1009</v>
      </c>
      <c r="F24119" t="s">
        <v>949</v>
      </c>
      <c r="G24119" t="s">
        <v>1044</v>
      </c>
      <c r="H24119" t="s">
        <v>1023</v>
      </c>
      <c r="I24119" t="s">
        <v>775</v>
      </c>
      <c r="J24119" t="s">
        <v>140</v>
      </c>
      <c r="K24119" t="s">
        <v>1021</v>
      </c>
      <c r="L24119" t="s">
        <v>140</v>
      </c>
      <c r="M24119" t="s">
        <v>140</v>
      </c>
      <c r="N24119" t="s">
        <v>1046</v>
      </c>
      <c r="O24119" t="s">
        <v>1068</v>
      </c>
      <c r="P24119" t="s">
        <v>1009</v>
      </c>
      <c r="Q24119" t="s">
        <v>1010</v>
      </c>
      <c r="R24119" t="s">
        <v>1011</v>
      </c>
      <c r="S24119" t="s">
        <v>140</v>
      </c>
    </row>
    <row r="24120" spans="1:19" x14ac:dyDescent="0.35">
      <c r="A24120" t="s">
        <v>23</v>
      </c>
      <c r="B24120" t="s">
        <v>1165</v>
      </c>
      <c r="C24120">
        <v>105</v>
      </c>
      <c r="D24120" t="s">
        <v>981</v>
      </c>
      <c r="E24120" t="s">
        <v>1045</v>
      </c>
      <c r="F24120" t="s">
        <v>1043</v>
      </c>
      <c r="G24120" t="s">
        <v>117</v>
      </c>
      <c r="H24120" t="s">
        <v>87</v>
      </c>
      <c r="I24120" t="s">
        <v>1018</v>
      </c>
      <c r="J24120" t="s">
        <v>939</v>
      </c>
      <c r="K24120" t="s">
        <v>140</v>
      </c>
      <c r="L24120" t="s">
        <v>1009</v>
      </c>
      <c r="M24120" t="s">
        <v>1004</v>
      </c>
      <c r="N24120" t="s">
        <v>939</v>
      </c>
      <c r="O24120" t="s">
        <v>140</v>
      </c>
      <c r="P24120" t="s">
        <v>140</v>
      </c>
      <c r="Q24120" t="s">
        <v>140</v>
      </c>
      <c r="R24120" t="s">
        <v>1066</v>
      </c>
      <c r="S24120" t="s">
        <v>140</v>
      </c>
    </row>
    <row r="24121" spans="1:19" x14ac:dyDescent="0.35">
      <c r="A24121" t="s">
        <v>23</v>
      </c>
      <c r="B24121" t="s">
        <v>1166</v>
      </c>
      <c r="C24121">
        <v>109</v>
      </c>
      <c r="D24121" t="s">
        <v>163</v>
      </c>
      <c r="E24121" t="s">
        <v>1011</v>
      </c>
      <c r="F24121" t="s">
        <v>1066</v>
      </c>
      <c r="G24121" t="s">
        <v>1018</v>
      </c>
      <c r="H24121" t="s">
        <v>1070</v>
      </c>
      <c r="I24121" t="s">
        <v>1019</v>
      </c>
      <c r="J24121" t="s">
        <v>140</v>
      </c>
      <c r="K24121" t="s">
        <v>140</v>
      </c>
      <c r="L24121" t="s">
        <v>949</v>
      </c>
      <c r="M24121" t="s">
        <v>1019</v>
      </c>
      <c r="N24121" t="s">
        <v>940</v>
      </c>
      <c r="O24121" t="s">
        <v>1019</v>
      </c>
      <c r="P24121" t="s">
        <v>1009</v>
      </c>
      <c r="Q24121" t="s">
        <v>1050</v>
      </c>
      <c r="R24121" t="s">
        <v>1055</v>
      </c>
      <c r="S24121" t="s">
        <v>140</v>
      </c>
    </row>
    <row r="24122" spans="1:19" x14ac:dyDescent="0.35">
      <c r="A24122" t="s">
        <v>24</v>
      </c>
      <c r="B24122" t="s">
        <v>1165</v>
      </c>
      <c r="C24122">
        <v>113</v>
      </c>
      <c r="D24122" t="s">
        <v>1175</v>
      </c>
      <c r="E24122" t="s">
        <v>983</v>
      </c>
      <c r="F24122" t="s">
        <v>140</v>
      </c>
      <c r="G24122" t="s">
        <v>1056</v>
      </c>
      <c r="H24122" t="s">
        <v>1068</v>
      </c>
      <c r="I24122" t="s">
        <v>1016</v>
      </c>
      <c r="J24122" t="s">
        <v>1016</v>
      </c>
      <c r="K24122" t="s">
        <v>140</v>
      </c>
      <c r="L24122" t="s">
        <v>140</v>
      </c>
      <c r="M24122" t="s">
        <v>140</v>
      </c>
      <c r="N24122" t="s">
        <v>999</v>
      </c>
      <c r="O24122" t="s">
        <v>140</v>
      </c>
      <c r="P24122" t="s">
        <v>140</v>
      </c>
      <c r="Q24122" t="s">
        <v>140</v>
      </c>
      <c r="R24122" t="s">
        <v>140</v>
      </c>
      <c r="S24122" t="s">
        <v>140</v>
      </c>
    </row>
    <row r="24123" spans="1:19" x14ac:dyDescent="0.35">
      <c r="A24123" t="s">
        <v>24</v>
      </c>
      <c r="B24123" t="s">
        <v>1166</v>
      </c>
      <c r="C24123">
        <v>163</v>
      </c>
      <c r="D24123" t="s">
        <v>493</v>
      </c>
      <c r="E24123" t="s">
        <v>1014</v>
      </c>
      <c r="F24123" t="s">
        <v>458</v>
      </c>
      <c r="G24123" t="s">
        <v>1182</v>
      </c>
      <c r="H24123" t="s">
        <v>915</v>
      </c>
      <c r="I24123" t="s">
        <v>1017</v>
      </c>
      <c r="J24123" t="s">
        <v>140</v>
      </c>
      <c r="K24123" t="s">
        <v>1014</v>
      </c>
      <c r="L24123" t="s">
        <v>1014</v>
      </c>
      <c r="M24123" t="s">
        <v>1014</v>
      </c>
      <c r="N24123" t="s">
        <v>1010</v>
      </c>
      <c r="O24123" t="s">
        <v>1014</v>
      </c>
      <c r="P24123" t="s">
        <v>140</v>
      </c>
      <c r="Q24123" t="s">
        <v>1009</v>
      </c>
      <c r="R24123" t="s">
        <v>1017</v>
      </c>
      <c r="S24123" t="s">
        <v>140</v>
      </c>
    </row>
    <row r="24124" spans="1:19" x14ac:dyDescent="0.35">
      <c r="A24124" t="s">
        <v>25</v>
      </c>
      <c r="B24124" t="s">
        <v>1165</v>
      </c>
      <c r="C24124">
        <v>111</v>
      </c>
      <c r="D24124" t="s">
        <v>1086</v>
      </c>
      <c r="E24124" t="s">
        <v>1054</v>
      </c>
      <c r="F24124" t="s">
        <v>1021</v>
      </c>
      <c r="G24124" t="s">
        <v>1019</v>
      </c>
      <c r="H24124" t="s">
        <v>875</v>
      </c>
      <c r="I24124" t="s">
        <v>1009</v>
      </c>
      <c r="J24124" t="s">
        <v>1050</v>
      </c>
      <c r="K24124" t="s">
        <v>1018</v>
      </c>
      <c r="L24124" t="s">
        <v>140</v>
      </c>
      <c r="M24124" t="s">
        <v>1063</v>
      </c>
      <c r="N24124" t="s">
        <v>140</v>
      </c>
      <c r="O24124" t="s">
        <v>140</v>
      </c>
      <c r="P24124" t="s">
        <v>140</v>
      </c>
      <c r="Q24124" t="s">
        <v>140</v>
      </c>
      <c r="R24124" t="s">
        <v>140</v>
      </c>
      <c r="S24124" t="s">
        <v>1013</v>
      </c>
    </row>
    <row r="24125" spans="1:19" x14ac:dyDescent="0.35">
      <c r="A24125" t="s">
        <v>25</v>
      </c>
      <c r="B24125" t="s">
        <v>1166</v>
      </c>
      <c r="C24125">
        <v>160</v>
      </c>
      <c r="D24125" t="s">
        <v>1162</v>
      </c>
      <c r="E24125" t="s">
        <v>1051</v>
      </c>
      <c r="F24125" t="s">
        <v>1011</v>
      </c>
      <c r="G24125" t="s">
        <v>950</v>
      </c>
      <c r="H24125" t="s">
        <v>1056</v>
      </c>
      <c r="I24125" t="s">
        <v>1016</v>
      </c>
      <c r="J24125" t="s">
        <v>140</v>
      </c>
      <c r="K24125" t="s">
        <v>140</v>
      </c>
      <c r="L24125" t="s">
        <v>140</v>
      </c>
      <c r="M24125" t="s">
        <v>140</v>
      </c>
      <c r="N24125" t="s">
        <v>1004</v>
      </c>
      <c r="O24125" t="s">
        <v>1043</v>
      </c>
      <c r="P24125" t="s">
        <v>1014</v>
      </c>
      <c r="Q24125" t="s">
        <v>140</v>
      </c>
      <c r="R24125" t="s">
        <v>1011</v>
      </c>
      <c r="S24125" t="s">
        <v>140</v>
      </c>
    </row>
    <row r="24126" spans="1:19" x14ac:dyDescent="0.35">
      <c r="A24126" t="s">
        <v>26</v>
      </c>
      <c r="B24126" t="s">
        <v>1165</v>
      </c>
      <c r="C24126">
        <v>120</v>
      </c>
      <c r="D24126" t="s">
        <v>459</v>
      </c>
      <c r="E24126" t="s">
        <v>458</v>
      </c>
      <c r="F24126" t="s">
        <v>1050</v>
      </c>
      <c r="G24126" t="s">
        <v>950</v>
      </c>
      <c r="H24126" t="s">
        <v>985</v>
      </c>
      <c r="I24126" t="s">
        <v>1062</v>
      </c>
      <c r="J24126" t="s">
        <v>1047</v>
      </c>
      <c r="K24126" t="s">
        <v>996</v>
      </c>
      <c r="L24126" t="s">
        <v>1016</v>
      </c>
      <c r="M24126" t="s">
        <v>1066</v>
      </c>
      <c r="N24126" t="s">
        <v>939</v>
      </c>
      <c r="O24126" t="s">
        <v>1073</v>
      </c>
      <c r="P24126" t="s">
        <v>1009</v>
      </c>
      <c r="Q24126" t="s">
        <v>1016</v>
      </c>
      <c r="R24126" t="s">
        <v>140</v>
      </c>
      <c r="S24126" t="s">
        <v>140</v>
      </c>
    </row>
    <row r="24127" spans="1:19" x14ac:dyDescent="0.35">
      <c r="A24127" t="s">
        <v>26</v>
      </c>
      <c r="B24127" t="s">
        <v>1166</v>
      </c>
      <c r="C24127">
        <v>154</v>
      </c>
      <c r="D24127" t="s">
        <v>520</v>
      </c>
      <c r="E24127" t="s">
        <v>1048</v>
      </c>
      <c r="F24127" t="s">
        <v>1009</v>
      </c>
      <c r="G24127" t="s">
        <v>1049</v>
      </c>
      <c r="H24127" t="s">
        <v>1056</v>
      </c>
      <c r="I24127" t="s">
        <v>1063</v>
      </c>
      <c r="J24127" t="s">
        <v>140</v>
      </c>
      <c r="K24127" t="s">
        <v>1055</v>
      </c>
      <c r="L24127" t="s">
        <v>140</v>
      </c>
      <c r="M24127" t="s">
        <v>140</v>
      </c>
      <c r="N24127" t="s">
        <v>1043</v>
      </c>
      <c r="O24127" t="s">
        <v>1009</v>
      </c>
      <c r="P24127" t="s">
        <v>140</v>
      </c>
      <c r="Q24127" t="s">
        <v>1013</v>
      </c>
      <c r="R24127" t="s">
        <v>140</v>
      </c>
      <c r="S24127" t="s">
        <v>140</v>
      </c>
    </row>
    <row r="24128" spans="1:19" x14ac:dyDescent="0.35">
      <c r="A24128" t="s">
        <v>27</v>
      </c>
      <c r="B24128" t="s">
        <v>1165</v>
      </c>
      <c r="C24128">
        <v>152</v>
      </c>
      <c r="D24128" t="s">
        <v>916</v>
      </c>
      <c r="E24128" t="s">
        <v>1043</v>
      </c>
      <c r="F24128" t="s">
        <v>1016</v>
      </c>
      <c r="G24128" t="s">
        <v>1062</v>
      </c>
      <c r="H24128" t="s">
        <v>977</v>
      </c>
      <c r="I24128" t="s">
        <v>1021</v>
      </c>
      <c r="J24128" t="s">
        <v>1010</v>
      </c>
      <c r="K24128" t="s">
        <v>140</v>
      </c>
      <c r="L24128" t="s">
        <v>140</v>
      </c>
      <c r="M24128" t="s">
        <v>140</v>
      </c>
      <c r="N24128" t="s">
        <v>1063</v>
      </c>
      <c r="O24128" t="s">
        <v>140</v>
      </c>
      <c r="P24128" t="s">
        <v>140</v>
      </c>
      <c r="Q24128" t="s">
        <v>140</v>
      </c>
      <c r="R24128" t="s">
        <v>1043</v>
      </c>
      <c r="S24128" t="s">
        <v>1014</v>
      </c>
    </row>
    <row r="24129" spans="1:19" x14ac:dyDescent="0.35">
      <c r="A24129" t="s">
        <v>27</v>
      </c>
      <c r="B24129" t="s">
        <v>1166</v>
      </c>
      <c r="C24129">
        <v>142</v>
      </c>
      <c r="D24129" t="s">
        <v>1162</v>
      </c>
      <c r="E24129" t="s">
        <v>1054</v>
      </c>
      <c r="F24129" t="s">
        <v>1063</v>
      </c>
      <c r="G24129" t="s">
        <v>89</v>
      </c>
      <c r="H24129" t="s">
        <v>988</v>
      </c>
      <c r="I24129" t="s">
        <v>140</v>
      </c>
      <c r="J24129" t="s">
        <v>1063</v>
      </c>
      <c r="K24129" t="s">
        <v>1016</v>
      </c>
      <c r="L24129" t="s">
        <v>140</v>
      </c>
      <c r="M24129" t="s">
        <v>140</v>
      </c>
      <c r="N24129" t="s">
        <v>1017</v>
      </c>
      <c r="O24129" t="s">
        <v>1051</v>
      </c>
      <c r="P24129" t="s">
        <v>1019</v>
      </c>
      <c r="Q24129" t="s">
        <v>949</v>
      </c>
      <c r="R24129" t="s">
        <v>140</v>
      </c>
      <c r="S24129" t="s">
        <v>140</v>
      </c>
    </row>
    <row r="24130" spans="1:19" x14ac:dyDescent="0.35">
      <c r="A24130" t="s">
        <v>28</v>
      </c>
      <c r="B24130" t="s">
        <v>1165</v>
      </c>
      <c r="C24130">
        <v>104</v>
      </c>
      <c r="D24130" t="s">
        <v>473</v>
      </c>
      <c r="E24130" t="s">
        <v>1063</v>
      </c>
      <c r="F24130" t="s">
        <v>1007</v>
      </c>
      <c r="G24130" t="s">
        <v>1018</v>
      </c>
      <c r="H24130" t="s">
        <v>527</v>
      </c>
      <c r="I24130" t="s">
        <v>1023</v>
      </c>
      <c r="J24130" t="s">
        <v>1058</v>
      </c>
      <c r="K24130" t="s">
        <v>1060</v>
      </c>
      <c r="L24130" t="s">
        <v>140</v>
      </c>
      <c r="M24130" t="s">
        <v>140</v>
      </c>
      <c r="N24130" t="s">
        <v>875</v>
      </c>
      <c r="O24130" t="s">
        <v>140</v>
      </c>
      <c r="P24130" t="s">
        <v>140</v>
      </c>
      <c r="Q24130" t="s">
        <v>140</v>
      </c>
      <c r="R24130" t="s">
        <v>1013</v>
      </c>
      <c r="S24130" t="s">
        <v>1009</v>
      </c>
    </row>
    <row r="24131" spans="1:19" x14ac:dyDescent="0.35">
      <c r="A24131" t="s">
        <v>28</v>
      </c>
      <c r="B24131" t="s">
        <v>1166</v>
      </c>
      <c r="C24131">
        <v>142</v>
      </c>
      <c r="D24131" t="s">
        <v>494</v>
      </c>
      <c r="E24131" t="s">
        <v>1043</v>
      </c>
      <c r="F24131" t="s">
        <v>775</v>
      </c>
      <c r="G24131" t="s">
        <v>1061</v>
      </c>
      <c r="H24131" t="s">
        <v>1056</v>
      </c>
      <c r="I24131" t="s">
        <v>140</v>
      </c>
      <c r="J24131" t="s">
        <v>1013</v>
      </c>
      <c r="K24131" t="s">
        <v>1013</v>
      </c>
      <c r="L24131" t="s">
        <v>140</v>
      </c>
      <c r="M24131" t="s">
        <v>140</v>
      </c>
      <c r="N24131" t="s">
        <v>1066</v>
      </c>
      <c r="O24131" t="s">
        <v>1058</v>
      </c>
      <c r="P24131" t="s">
        <v>140</v>
      </c>
      <c r="Q24131" t="s">
        <v>140</v>
      </c>
      <c r="R24131" t="s">
        <v>1013</v>
      </c>
      <c r="S24131" t="s">
        <v>140</v>
      </c>
    </row>
    <row r="24132" spans="1:19" x14ac:dyDescent="0.35">
      <c r="A24132" t="s">
        <v>29</v>
      </c>
      <c r="B24132" t="s">
        <v>1165</v>
      </c>
      <c r="C24132">
        <v>151</v>
      </c>
      <c r="D24132" t="s">
        <v>542</v>
      </c>
      <c r="E24132" t="s">
        <v>1020</v>
      </c>
      <c r="F24132" t="s">
        <v>1011</v>
      </c>
      <c r="G24132" t="s">
        <v>949</v>
      </c>
      <c r="H24132" t="s">
        <v>849</v>
      </c>
      <c r="I24132" t="s">
        <v>1013</v>
      </c>
      <c r="J24132" t="s">
        <v>140</v>
      </c>
      <c r="K24132" t="s">
        <v>140</v>
      </c>
      <c r="L24132" t="s">
        <v>140</v>
      </c>
      <c r="M24132" t="s">
        <v>140</v>
      </c>
      <c r="N24132" t="s">
        <v>1055</v>
      </c>
      <c r="O24132" t="s">
        <v>140</v>
      </c>
      <c r="P24132" t="s">
        <v>140</v>
      </c>
      <c r="Q24132" t="s">
        <v>1054</v>
      </c>
      <c r="R24132" t="s">
        <v>1013</v>
      </c>
      <c r="S24132" t="s">
        <v>140</v>
      </c>
    </row>
    <row r="24133" spans="1:19" x14ac:dyDescent="0.35">
      <c r="A24133" t="s">
        <v>29</v>
      </c>
      <c r="B24133" t="s">
        <v>1166</v>
      </c>
      <c r="C24133">
        <v>155</v>
      </c>
      <c r="D24133" t="s">
        <v>960</v>
      </c>
      <c r="E24133" t="s">
        <v>1021</v>
      </c>
      <c r="F24133" t="s">
        <v>1012</v>
      </c>
      <c r="G24133" t="s">
        <v>950</v>
      </c>
      <c r="H24133" t="s">
        <v>1067</v>
      </c>
      <c r="I24133" t="s">
        <v>1012</v>
      </c>
      <c r="J24133" t="s">
        <v>140</v>
      </c>
      <c r="K24133" t="s">
        <v>1013</v>
      </c>
      <c r="L24133" t="s">
        <v>1012</v>
      </c>
      <c r="M24133" t="s">
        <v>140</v>
      </c>
      <c r="N24133" t="s">
        <v>1011</v>
      </c>
      <c r="O24133" t="s">
        <v>1011</v>
      </c>
      <c r="P24133" t="s">
        <v>140</v>
      </c>
      <c r="Q24133" t="s">
        <v>140</v>
      </c>
      <c r="R24133" t="s">
        <v>140</v>
      </c>
      <c r="S24133" t="s">
        <v>140</v>
      </c>
    </row>
    <row r="24134" spans="1:19" x14ac:dyDescent="0.35">
      <c r="A24134" t="s">
        <v>30</v>
      </c>
      <c r="B24134" t="s">
        <v>1165</v>
      </c>
      <c r="C24134">
        <v>118</v>
      </c>
      <c r="D24134" t="s">
        <v>931</v>
      </c>
      <c r="E24134" t="s">
        <v>664</v>
      </c>
      <c r="F24134" t="s">
        <v>1066</v>
      </c>
      <c r="G24134" t="s">
        <v>1057</v>
      </c>
      <c r="H24134" t="s">
        <v>996</v>
      </c>
      <c r="I24134" t="s">
        <v>1007</v>
      </c>
      <c r="J24134" t="s">
        <v>1050</v>
      </c>
      <c r="K24134" t="s">
        <v>1073</v>
      </c>
      <c r="L24134" t="s">
        <v>140</v>
      </c>
      <c r="M24134" t="s">
        <v>140</v>
      </c>
      <c r="N24134" t="s">
        <v>1055</v>
      </c>
      <c r="O24134" t="s">
        <v>140</v>
      </c>
      <c r="P24134" t="s">
        <v>140</v>
      </c>
      <c r="Q24134" t="s">
        <v>1017</v>
      </c>
      <c r="R24134" t="s">
        <v>140</v>
      </c>
      <c r="S24134" t="s">
        <v>1008</v>
      </c>
    </row>
    <row r="24135" spans="1:19" x14ac:dyDescent="0.35">
      <c r="A24135" t="s">
        <v>30</v>
      </c>
      <c r="B24135" t="s">
        <v>1166</v>
      </c>
      <c r="C24135">
        <v>136</v>
      </c>
      <c r="D24135" t="s">
        <v>859</v>
      </c>
      <c r="E24135" t="s">
        <v>1010</v>
      </c>
      <c r="F24135" t="s">
        <v>1043</v>
      </c>
      <c r="G24135" t="s">
        <v>129</v>
      </c>
      <c r="H24135" t="s">
        <v>458</v>
      </c>
      <c r="I24135" t="s">
        <v>1010</v>
      </c>
      <c r="J24135" t="s">
        <v>140</v>
      </c>
      <c r="K24135" t="s">
        <v>775</v>
      </c>
      <c r="L24135" t="s">
        <v>140</v>
      </c>
      <c r="M24135" t="s">
        <v>140</v>
      </c>
      <c r="N24135" t="s">
        <v>919</v>
      </c>
      <c r="O24135" t="s">
        <v>1050</v>
      </c>
      <c r="P24135" t="s">
        <v>140</v>
      </c>
      <c r="Q24135" t="s">
        <v>140</v>
      </c>
      <c r="R24135" t="s">
        <v>140</v>
      </c>
      <c r="S24135" t="s">
        <v>140</v>
      </c>
    </row>
    <row r="24136" spans="1:19" x14ac:dyDescent="0.35">
      <c r="A24136" t="s">
        <v>31</v>
      </c>
      <c r="B24136" t="s">
        <v>1165</v>
      </c>
      <c r="C24136">
        <v>136</v>
      </c>
      <c r="D24136" t="s">
        <v>288</v>
      </c>
      <c r="E24136" t="s">
        <v>977</v>
      </c>
      <c r="F24136" t="s">
        <v>939</v>
      </c>
      <c r="G24136" t="s">
        <v>869</v>
      </c>
      <c r="H24136" t="s">
        <v>1062</v>
      </c>
      <c r="I24136" t="s">
        <v>515</v>
      </c>
      <c r="J24136" t="s">
        <v>1009</v>
      </c>
      <c r="K24136" t="s">
        <v>140</v>
      </c>
      <c r="L24136" t="s">
        <v>1058</v>
      </c>
      <c r="M24136" t="s">
        <v>1052</v>
      </c>
      <c r="N24136" t="s">
        <v>940</v>
      </c>
      <c r="O24136" t="s">
        <v>1008</v>
      </c>
      <c r="P24136" t="s">
        <v>140</v>
      </c>
      <c r="Q24136" t="s">
        <v>1012</v>
      </c>
      <c r="R24136" t="s">
        <v>1016</v>
      </c>
      <c r="S24136" t="s">
        <v>1012</v>
      </c>
    </row>
    <row r="24137" spans="1:19" x14ac:dyDescent="0.35">
      <c r="A24137" t="s">
        <v>31</v>
      </c>
      <c r="B24137" t="s">
        <v>1166</v>
      </c>
      <c r="C24137">
        <v>72</v>
      </c>
      <c r="D24137" t="s">
        <v>734</v>
      </c>
      <c r="E24137" t="s">
        <v>999</v>
      </c>
      <c r="F24137" t="s">
        <v>996</v>
      </c>
      <c r="G24137" t="s">
        <v>1073</v>
      </c>
      <c r="H24137" t="s">
        <v>95</v>
      </c>
      <c r="I24137" t="s">
        <v>1017</v>
      </c>
      <c r="J24137" t="s">
        <v>1017</v>
      </c>
      <c r="K24137" t="s">
        <v>1017</v>
      </c>
      <c r="L24137" t="s">
        <v>1053</v>
      </c>
      <c r="M24137" t="s">
        <v>973</v>
      </c>
      <c r="N24137" t="s">
        <v>999</v>
      </c>
      <c r="O24137" t="s">
        <v>140</v>
      </c>
      <c r="P24137" t="s">
        <v>140</v>
      </c>
      <c r="Q24137" t="s">
        <v>140</v>
      </c>
      <c r="R24137" t="s">
        <v>140</v>
      </c>
      <c r="S24137" t="s">
        <v>140</v>
      </c>
    </row>
    <row r="24138" spans="1:19" x14ac:dyDescent="0.35">
      <c r="A24138" t="s">
        <v>32</v>
      </c>
      <c r="B24138" t="s">
        <v>1165</v>
      </c>
      <c r="C24138">
        <v>2289</v>
      </c>
      <c r="D24138" t="s">
        <v>512</v>
      </c>
      <c r="E24138" t="s">
        <v>875</v>
      </c>
      <c r="F24138" t="s">
        <v>1098</v>
      </c>
      <c r="G24138" t="s">
        <v>869</v>
      </c>
      <c r="H24138" t="s">
        <v>1056</v>
      </c>
      <c r="I24138" t="s">
        <v>1043</v>
      </c>
      <c r="J24138" t="s">
        <v>1019</v>
      </c>
      <c r="K24138" t="s">
        <v>775</v>
      </c>
      <c r="L24138" t="s">
        <v>1022</v>
      </c>
      <c r="M24138" t="s">
        <v>1010</v>
      </c>
      <c r="N24138" t="s">
        <v>1046</v>
      </c>
      <c r="O24138" t="s">
        <v>1063</v>
      </c>
      <c r="P24138" t="s">
        <v>1022</v>
      </c>
      <c r="Q24138" t="s">
        <v>1013</v>
      </c>
      <c r="R24138" t="s">
        <v>1009</v>
      </c>
      <c r="S24138" t="s">
        <v>1008</v>
      </c>
    </row>
    <row r="24139" spans="1:19" x14ac:dyDescent="0.35">
      <c r="A24139" t="s">
        <v>32</v>
      </c>
      <c r="B24139" t="s">
        <v>1166</v>
      </c>
      <c r="C24139">
        <v>3572</v>
      </c>
      <c r="D24139" t="s">
        <v>597</v>
      </c>
      <c r="E24139" t="s">
        <v>1043</v>
      </c>
      <c r="F24139" t="s">
        <v>954</v>
      </c>
      <c r="G24139" t="s">
        <v>501</v>
      </c>
      <c r="H24139" t="s">
        <v>1065</v>
      </c>
      <c r="I24139" t="s">
        <v>1063</v>
      </c>
      <c r="J24139" t="s">
        <v>1008</v>
      </c>
      <c r="K24139" t="s">
        <v>1014</v>
      </c>
      <c r="L24139" t="s">
        <v>1009</v>
      </c>
      <c r="M24139" t="s">
        <v>1009</v>
      </c>
      <c r="N24139" t="s">
        <v>1073</v>
      </c>
      <c r="O24139" t="s">
        <v>949</v>
      </c>
      <c r="P24139" t="s">
        <v>1010</v>
      </c>
      <c r="Q24139" t="s">
        <v>1012</v>
      </c>
      <c r="R24139" t="s">
        <v>1014</v>
      </c>
      <c r="S24139" t="s">
        <v>140</v>
      </c>
    </row>
    <row r="24141" spans="1:19" x14ac:dyDescent="0.35">
      <c r="A24141" t="s">
        <v>2067</v>
      </c>
    </row>
    <row r="24142" spans="1:19" x14ac:dyDescent="0.35">
      <c r="A24142" t="s">
        <v>2</v>
      </c>
      <c r="B24142" t="s">
        <v>1233</v>
      </c>
      <c r="C24142" t="s">
        <v>3</v>
      </c>
      <c r="D24142" t="s">
        <v>2051</v>
      </c>
      <c r="E24142" t="s">
        <v>2052</v>
      </c>
      <c r="F24142" t="s">
        <v>2053</v>
      </c>
      <c r="G24142" t="s">
        <v>2054</v>
      </c>
      <c r="H24142" t="s">
        <v>2055</v>
      </c>
      <c r="I24142" t="s">
        <v>2056</v>
      </c>
      <c r="J24142" t="s">
        <v>2057</v>
      </c>
      <c r="K24142" t="s">
        <v>2058</v>
      </c>
      <c r="L24142" t="s">
        <v>2059</v>
      </c>
      <c r="M24142" t="s">
        <v>2060</v>
      </c>
      <c r="N24142" t="s">
        <v>2061</v>
      </c>
      <c r="O24142" t="s">
        <v>2062</v>
      </c>
      <c r="P24142" t="s">
        <v>2063</v>
      </c>
      <c r="Q24142" t="s">
        <v>1376</v>
      </c>
      <c r="R24142" t="s">
        <v>1042</v>
      </c>
      <c r="S24142" t="s">
        <v>136</v>
      </c>
    </row>
    <row r="24143" spans="1:19" x14ac:dyDescent="0.35">
      <c r="A24143" t="s">
        <v>8</v>
      </c>
      <c r="B24143" t="s">
        <v>1236</v>
      </c>
      <c r="C24143">
        <v>18</v>
      </c>
      <c r="D24143" t="s">
        <v>143</v>
      </c>
      <c r="E24143" t="s">
        <v>140</v>
      </c>
      <c r="F24143" t="s">
        <v>109</v>
      </c>
      <c r="G24143" t="s">
        <v>109</v>
      </c>
      <c r="H24143" t="s">
        <v>1102</v>
      </c>
      <c r="I24143" t="s">
        <v>140</v>
      </c>
      <c r="J24143" t="s">
        <v>1020</v>
      </c>
      <c r="K24143" t="s">
        <v>140</v>
      </c>
      <c r="L24143" t="s">
        <v>140</v>
      </c>
      <c r="M24143" t="s">
        <v>140</v>
      </c>
      <c r="N24143" t="s">
        <v>109</v>
      </c>
      <c r="O24143" t="s">
        <v>140</v>
      </c>
      <c r="P24143" t="s">
        <v>140</v>
      </c>
      <c r="Q24143" t="s">
        <v>140</v>
      </c>
      <c r="R24143" t="s">
        <v>140</v>
      </c>
      <c r="S24143" t="s">
        <v>140</v>
      </c>
    </row>
    <row r="24144" spans="1:19" x14ac:dyDescent="0.35">
      <c r="A24144" t="s">
        <v>8</v>
      </c>
      <c r="B24144" t="s">
        <v>1234</v>
      </c>
      <c r="C24144">
        <v>86</v>
      </c>
      <c r="D24144" t="s">
        <v>493</v>
      </c>
      <c r="E24144" t="s">
        <v>501</v>
      </c>
      <c r="F24144" t="s">
        <v>775</v>
      </c>
      <c r="G24144" t="s">
        <v>1048</v>
      </c>
      <c r="H24144" t="s">
        <v>1045</v>
      </c>
      <c r="I24144" t="s">
        <v>1067</v>
      </c>
      <c r="J24144" t="s">
        <v>140</v>
      </c>
      <c r="K24144" t="s">
        <v>1066</v>
      </c>
      <c r="L24144" t="s">
        <v>140</v>
      </c>
      <c r="M24144" t="s">
        <v>140</v>
      </c>
      <c r="N24144" t="s">
        <v>1046</v>
      </c>
      <c r="O24144" t="s">
        <v>1098</v>
      </c>
      <c r="P24144" t="s">
        <v>140</v>
      </c>
      <c r="Q24144" t="s">
        <v>1011</v>
      </c>
      <c r="R24144" t="s">
        <v>954</v>
      </c>
      <c r="S24144" t="s">
        <v>140</v>
      </c>
    </row>
    <row r="24145" spans="1:19" x14ac:dyDescent="0.35">
      <c r="A24145" t="s">
        <v>8</v>
      </c>
      <c r="B24145" t="s">
        <v>1235</v>
      </c>
      <c r="C24145">
        <v>117</v>
      </c>
      <c r="D24145" t="s">
        <v>817</v>
      </c>
      <c r="E24145" t="s">
        <v>942</v>
      </c>
      <c r="F24145" t="s">
        <v>1098</v>
      </c>
      <c r="G24145" t="s">
        <v>973</v>
      </c>
      <c r="H24145" t="s">
        <v>113</v>
      </c>
      <c r="I24145" t="s">
        <v>1098</v>
      </c>
      <c r="J24145" t="s">
        <v>140</v>
      </c>
      <c r="K24145" t="s">
        <v>1012</v>
      </c>
      <c r="L24145" t="s">
        <v>140</v>
      </c>
      <c r="M24145" t="s">
        <v>140</v>
      </c>
      <c r="N24145" t="s">
        <v>345</v>
      </c>
      <c r="O24145" t="s">
        <v>1098</v>
      </c>
      <c r="P24145" t="s">
        <v>140</v>
      </c>
      <c r="Q24145" t="s">
        <v>1010</v>
      </c>
      <c r="R24145" t="s">
        <v>1016</v>
      </c>
      <c r="S24145" t="s">
        <v>140</v>
      </c>
    </row>
    <row r="24146" spans="1:19" x14ac:dyDescent="0.35">
      <c r="A24146" t="s">
        <v>9</v>
      </c>
      <c r="B24146" t="s">
        <v>1236</v>
      </c>
      <c r="C24146">
        <v>28</v>
      </c>
      <c r="D24146" t="s">
        <v>1261</v>
      </c>
      <c r="E24146" t="s">
        <v>940</v>
      </c>
      <c r="F24146" t="s">
        <v>977</v>
      </c>
      <c r="G24146" t="s">
        <v>929</v>
      </c>
      <c r="H24146" t="s">
        <v>940</v>
      </c>
      <c r="I24146" t="s">
        <v>140</v>
      </c>
      <c r="J24146" t="s">
        <v>140</v>
      </c>
      <c r="K24146" t="s">
        <v>140</v>
      </c>
      <c r="L24146" t="s">
        <v>140</v>
      </c>
      <c r="M24146" t="s">
        <v>140</v>
      </c>
      <c r="N24146" t="s">
        <v>954</v>
      </c>
      <c r="O24146" t="s">
        <v>140</v>
      </c>
      <c r="P24146" t="s">
        <v>140</v>
      </c>
      <c r="Q24146" t="s">
        <v>140</v>
      </c>
      <c r="R24146" t="s">
        <v>140</v>
      </c>
      <c r="S24146" t="s">
        <v>140</v>
      </c>
    </row>
    <row r="24147" spans="1:19" x14ac:dyDescent="0.35">
      <c r="A24147" t="s">
        <v>9</v>
      </c>
      <c r="B24147" t="s">
        <v>1234</v>
      </c>
      <c r="C24147">
        <v>61</v>
      </c>
      <c r="D24147" t="s">
        <v>840</v>
      </c>
      <c r="E24147" t="s">
        <v>1058</v>
      </c>
      <c r="F24147" t="s">
        <v>1020</v>
      </c>
      <c r="G24147" t="s">
        <v>1058</v>
      </c>
      <c r="H24147" t="s">
        <v>940</v>
      </c>
      <c r="I24147" t="s">
        <v>664</v>
      </c>
      <c r="J24147" t="s">
        <v>140</v>
      </c>
      <c r="K24147" t="s">
        <v>140</v>
      </c>
      <c r="L24147" t="s">
        <v>140</v>
      </c>
      <c r="M24147" t="s">
        <v>140</v>
      </c>
      <c r="N24147" t="s">
        <v>801</v>
      </c>
      <c r="O24147" t="s">
        <v>140</v>
      </c>
      <c r="P24147" t="s">
        <v>140</v>
      </c>
      <c r="Q24147" t="s">
        <v>140</v>
      </c>
      <c r="R24147" t="s">
        <v>140</v>
      </c>
      <c r="S24147" t="s">
        <v>140</v>
      </c>
    </row>
    <row r="24148" spans="1:19" x14ac:dyDescent="0.35">
      <c r="A24148" t="s">
        <v>9</v>
      </c>
      <c r="B24148" t="s">
        <v>1235</v>
      </c>
      <c r="C24148">
        <v>183</v>
      </c>
      <c r="D24148" t="s">
        <v>116</v>
      </c>
      <c r="E24148" t="s">
        <v>775</v>
      </c>
      <c r="F24148" t="s">
        <v>1012</v>
      </c>
      <c r="G24148" t="s">
        <v>664</v>
      </c>
      <c r="H24148" t="s">
        <v>1004</v>
      </c>
      <c r="I24148" t="s">
        <v>1016</v>
      </c>
      <c r="J24148" t="s">
        <v>1016</v>
      </c>
      <c r="K24148" t="s">
        <v>1016</v>
      </c>
      <c r="L24148" t="s">
        <v>1012</v>
      </c>
      <c r="M24148" t="s">
        <v>1021</v>
      </c>
      <c r="N24148" t="s">
        <v>1021</v>
      </c>
      <c r="O24148" t="s">
        <v>1012</v>
      </c>
      <c r="P24148" t="s">
        <v>1012</v>
      </c>
      <c r="Q24148" t="s">
        <v>1016</v>
      </c>
      <c r="R24148" t="s">
        <v>1009</v>
      </c>
      <c r="S24148" t="s">
        <v>140</v>
      </c>
    </row>
    <row r="24149" spans="1:19" x14ac:dyDescent="0.35">
      <c r="A24149" t="s">
        <v>10</v>
      </c>
      <c r="B24149" t="s">
        <v>1236</v>
      </c>
      <c r="C24149">
        <v>28</v>
      </c>
      <c r="D24149" t="s">
        <v>387</v>
      </c>
      <c r="E24149" t="s">
        <v>140</v>
      </c>
      <c r="F24149" t="s">
        <v>140</v>
      </c>
      <c r="G24149" t="s">
        <v>140</v>
      </c>
      <c r="H24149" t="s">
        <v>733</v>
      </c>
      <c r="I24149" t="s">
        <v>140</v>
      </c>
      <c r="J24149" t="s">
        <v>140</v>
      </c>
      <c r="K24149" t="s">
        <v>140</v>
      </c>
      <c r="L24149" t="s">
        <v>140</v>
      </c>
      <c r="M24149" t="s">
        <v>140</v>
      </c>
      <c r="N24149" t="s">
        <v>1051</v>
      </c>
      <c r="O24149" t="s">
        <v>140</v>
      </c>
      <c r="P24149" t="s">
        <v>140</v>
      </c>
      <c r="Q24149" t="s">
        <v>983</v>
      </c>
      <c r="R24149" t="s">
        <v>140</v>
      </c>
      <c r="S24149" t="s">
        <v>140</v>
      </c>
    </row>
    <row r="24150" spans="1:19" x14ac:dyDescent="0.35">
      <c r="A24150" t="s">
        <v>10</v>
      </c>
      <c r="B24150" t="s">
        <v>1234</v>
      </c>
      <c r="C24150">
        <v>84</v>
      </c>
      <c r="D24150" t="s">
        <v>675</v>
      </c>
      <c r="E24150" t="s">
        <v>824</v>
      </c>
      <c r="F24150" t="s">
        <v>1018</v>
      </c>
      <c r="G24150" t="s">
        <v>1063</v>
      </c>
      <c r="H24150" t="s">
        <v>1023</v>
      </c>
      <c r="I24150" t="s">
        <v>140</v>
      </c>
      <c r="J24150" t="s">
        <v>1055</v>
      </c>
      <c r="K24150" t="s">
        <v>1063</v>
      </c>
      <c r="L24150" t="s">
        <v>1016</v>
      </c>
      <c r="M24150" t="s">
        <v>140</v>
      </c>
      <c r="N24150" t="s">
        <v>1004</v>
      </c>
      <c r="O24150" t="s">
        <v>869</v>
      </c>
      <c r="P24150" t="s">
        <v>140</v>
      </c>
      <c r="Q24150" t="s">
        <v>1063</v>
      </c>
      <c r="R24150" t="s">
        <v>1021</v>
      </c>
      <c r="S24150" t="s">
        <v>140</v>
      </c>
    </row>
    <row r="24151" spans="1:19" x14ac:dyDescent="0.35">
      <c r="A24151" t="s">
        <v>10</v>
      </c>
      <c r="B24151" t="s">
        <v>1235</v>
      </c>
      <c r="C24151">
        <v>101</v>
      </c>
      <c r="D24151" t="s">
        <v>868</v>
      </c>
      <c r="E24151" t="s">
        <v>1098</v>
      </c>
      <c r="F24151" t="s">
        <v>1011</v>
      </c>
      <c r="G24151" t="s">
        <v>1050</v>
      </c>
      <c r="H24151" t="s">
        <v>1054</v>
      </c>
      <c r="I24151" t="s">
        <v>949</v>
      </c>
      <c r="J24151" t="s">
        <v>140</v>
      </c>
      <c r="K24151" t="s">
        <v>1008</v>
      </c>
      <c r="L24151" t="s">
        <v>140</v>
      </c>
      <c r="M24151" t="s">
        <v>1016</v>
      </c>
      <c r="N24151" t="s">
        <v>1064</v>
      </c>
      <c r="O24151" t="s">
        <v>1021</v>
      </c>
      <c r="P24151" t="s">
        <v>1050</v>
      </c>
      <c r="Q24151" t="s">
        <v>1054</v>
      </c>
      <c r="R24151" t="s">
        <v>1012</v>
      </c>
      <c r="S24151" t="s">
        <v>140</v>
      </c>
    </row>
    <row r="24152" spans="1:19" x14ac:dyDescent="0.35">
      <c r="A24152" t="s">
        <v>11</v>
      </c>
      <c r="B24152" t="s">
        <v>1236</v>
      </c>
      <c r="C24152">
        <v>29</v>
      </c>
      <c r="D24152" t="s">
        <v>122</v>
      </c>
      <c r="E24152" t="s">
        <v>140</v>
      </c>
      <c r="F24152" t="s">
        <v>140</v>
      </c>
      <c r="G24152" t="s">
        <v>515</v>
      </c>
      <c r="H24152" t="s">
        <v>140</v>
      </c>
      <c r="I24152" t="s">
        <v>515</v>
      </c>
      <c r="J24152" t="s">
        <v>140</v>
      </c>
      <c r="K24152" t="s">
        <v>515</v>
      </c>
      <c r="L24152" t="s">
        <v>140</v>
      </c>
      <c r="M24152" t="s">
        <v>140</v>
      </c>
      <c r="N24152" t="s">
        <v>140</v>
      </c>
      <c r="O24152" t="s">
        <v>1058</v>
      </c>
      <c r="P24152" t="s">
        <v>140</v>
      </c>
      <c r="Q24152" t="s">
        <v>140</v>
      </c>
      <c r="R24152" t="s">
        <v>140</v>
      </c>
      <c r="S24152" t="s">
        <v>140</v>
      </c>
    </row>
    <row r="24153" spans="1:19" x14ac:dyDescent="0.35">
      <c r="A24153" t="s">
        <v>11</v>
      </c>
      <c r="B24153" t="s">
        <v>1234</v>
      </c>
      <c r="C24153">
        <v>80</v>
      </c>
      <c r="D24153" t="s">
        <v>989</v>
      </c>
      <c r="E24153" t="s">
        <v>1065</v>
      </c>
      <c r="F24153" t="s">
        <v>140</v>
      </c>
      <c r="G24153" t="s">
        <v>1048</v>
      </c>
      <c r="H24153" t="s">
        <v>929</v>
      </c>
      <c r="I24153" t="s">
        <v>660</v>
      </c>
      <c r="J24153" t="s">
        <v>458</v>
      </c>
      <c r="K24153" t="s">
        <v>1054</v>
      </c>
      <c r="L24153" t="s">
        <v>1021</v>
      </c>
      <c r="M24153" t="s">
        <v>140</v>
      </c>
      <c r="N24153" t="s">
        <v>1046</v>
      </c>
      <c r="O24153" t="s">
        <v>1055</v>
      </c>
      <c r="P24153" t="s">
        <v>140</v>
      </c>
      <c r="Q24153" t="s">
        <v>1019</v>
      </c>
      <c r="R24153" t="s">
        <v>140</v>
      </c>
      <c r="S24153" t="s">
        <v>140</v>
      </c>
    </row>
    <row r="24154" spans="1:19" x14ac:dyDescent="0.35">
      <c r="A24154" t="s">
        <v>11</v>
      </c>
      <c r="B24154" t="s">
        <v>1235</v>
      </c>
      <c r="C24154">
        <v>166</v>
      </c>
      <c r="D24154" t="s">
        <v>1138</v>
      </c>
      <c r="E24154" t="s">
        <v>1017</v>
      </c>
      <c r="F24154" t="s">
        <v>140</v>
      </c>
      <c r="G24154" t="s">
        <v>1068</v>
      </c>
      <c r="H24154" t="s">
        <v>1045</v>
      </c>
      <c r="I24154" t="s">
        <v>1016</v>
      </c>
      <c r="J24154" t="s">
        <v>140</v>
      </c>
      <c r="K24154" t="s">
        <v>140</v>
      </c>
      <c r="L24154" t="s">
        <v>1009</v>
      </c>
      <c r="M24154" t="s">
        <v>1009</v>
      </c>
      <c r="N24154" t="s">
        <v>1017</v>
      </c>
      <c r="O24154" t="s">
        <v>1068</v>
      </c>
      <c r="P24154" t="s">
        <v>1014</v>
      </c>
      <c r="Q24154" t="s">
        <v>140</v>
      </c>
      <c r="R24154" t="s">
        <v>1009</v>
      </c>
      <c r="S24154" t="s">
        <v>140</v>
      </c>
    </row>
    <row r="24155" spans="1:19" x14ac:dyDescent="0.35">
      <c r="A24155" t="s">
        <v>12</v>
      </c>
      <c r="B24155" t="s">
        <v>1236</v>
      </c>
      <c r="C24155">
        <v>22</v>
      </c>
      <c r="D24155" t="s">
        <v>466</v>
      </c>
      <c r="E24155" t="s">
        <v>140</v>
      </c>
      <c r="F24155" t="s">
        <v>140</v>
      </c>
      <c r="G24155" t="s">
        <v>140</v>
      </c>
      <c r="H24155" t="s">
        <v>131</v>
      </c>
      <c r="I24155" t="s">
        <v>140</v>
      </c>
      <c r="J24155" t="s">
        <v>140</v>
      </c>
      <c r="K24155" t="s">
        <v>140</v>
      </c>
      <c r="L24155" t="s">
        <v>140</v>
      </c>
      <c r="M24155" t="s">
        <v>140</v>
      </c>
      <c r="N24155" t="s">
        <v>875</v>
      </c>
      <c r="O24155" t="s">
        <v>140</v>
      </c>
      <c r="P24155" t="s">
        <v>140</v>
      </c>
      <c r="Q24155" t="s">
        <v>875</v>
      </c>
      <c r="R24155" t="s">
        <v>140</v>
      </c>
      <c r="S24155" t="s">
        <v>140</v>
      </c>
    </row>
    <row r="24156" spans="1:19" x14ac:dyDescent="0.35">
      <c r="A24156" t="s">
        <v>12</v>
      </c>
      <c r="B24156" t="s">
        <v>1234</v>
      </c>
      <c r="C24156">
        <v>81</v>
      </c>
      <c r="D24156" t="s">
        <v>857</v>
      </c>
      <c r="E24156" t="s">
        <v>1058</v>
      </c>
      <c r="F24156" t="s">
        <v>939</v>
      </c>
      <c r="G24156" t="s">
        <v>967</v>
      </c>
      <c r="H24156" t="s">
        <v>668</v>
      </c>
      <c r="I24156" t="s">
        <v>1008</v>
      </c>
      <c r="J24156" t="s">
        <v>1014</v>
      </c>
      <c r="K24156" t="s">
        <v>140</v>
      </c>
      <c r="L24156" t="s">
        <v>140</v>
      </c>
      <c r="M24156" t="s">
        <v>140</v>
      </c>
      <c r="N24156" t="s">
        <v>140</v>
      </c>
      <c r="O24156" t="s">
        <v>1011</v>
      </c>
      <c r="P24156" t="s">
        <v>1011</v>
      </c>
      <c r="Q24156" t="s">
        <v>140</v>
      </c>
      <c r="R24156" t="s">
        <v>140</v>
      </c>
      <c r="S24156" t="s">
        <v>1055</v>
      </c>
    </row>
    <row r="24157" spans="1:19" x14ac:dyDescent="0.35">
      <c r="A24157" t="s">
        <v>12</v>
      </c>
      <c r="B24157" t="s">
        <v>1235</v>
      </c>
      <c r="C24157">
        <v>139</v>
      </c>
      <c r="D24157" t="s">
        <v>387</v>
      </c>
      <c r="E24157" t="s">
        <v>140</v>
      </c>
      <c r="F24157" t="s">
        <v>775</v>
      </c>
      <c r="G24157" t="s">
        <v>919</v>
      </c>
      <c r="H24157" t="s">
        <v>967</v>
      </c>
      <c r="I24157" t="s">
        <v>140</v>
      </c>
      <c r="J24157" t="s">
        <v>140</v>
      </c>
      <c r="K24157" t="s">
        <v>1063</v>
      </c>
      <c r="L24157" t="s">
        <v>140</v>
      </c>
      <c r="M24157" t="s">
        <v>140</v>
      </c>
      <c r="N24157" t="s">
        <v>1051</v>
      </c>
      <c r="O24157" t="s">
        <v>140</v>
      </c>
      <c r="P24157" t="s">
        <v>1063</v>
      </c>
      <c r="Q24157" t="s">
        <v>1098</v>
      </c>
      <c r="R24157" t="s">
        <v>140</v>
      </c>
      <c r="S24157" t="s">
        <v>140</v>
      </c>
    </row>
    <row r="24158" spans="1:19" x14ac:dyDescent="0.35">
      <c r="A24158" t="s">
        <v>13</v>
      </c>
      <c r="B24158" t="s">
        <v>1236</v>
      </c>
      <c r="C24158">
        <v>21</v>
      </c>
      <c r="D24158" t="s">
        <v>46</v>
      </c>
      <c r="E24158" t="s">
        <v>93</v>
      </c>
      <c r="F24158" t="s">
        <v>140</v>
      </c>
      <c r="G24158" t="s">
        <v>140</v>
      </c>
      <c r="H24158" t="s">
        <v>140</v>
      </c>
      <c r="I24158" t="s">
        <v>140</v>
      </c>
      <c r="J24158" t="s">
        <v>140</v>
      </c>
      <c r="K24158" t="s">
        <v>140</v>
      </c>
      <c r="L24158" t="s">
        <v>1004</v>
      </c>
      <c r="M24158" t="s">
        <v>1004</v>
      </c>
      <c r="N24158" t="s">
        <v>849</v>
      </c>
      <c r="O24158" t="s">
        <v>140</v>
      </c>
      <c r="P24158" t="s">
        <v>140</v>
      </c>
      <c r="Q24158" t="s">
        <v>140</v>
      </c>
      <c r="R24158" t="s">
        <v>140</v>
      </c>
      <c r="S24158" t="s">
        <v>140</v>
      </c>
    </row>
    <row r="24159" spans="1:19" x14ac:dyDescent="0.35">
      <c r="A24159" t="s">
        <v>13</v>
      </c>
      <c r="B24159" t="s">
        <v>1234</v>
      </c>
      <c r="C24159">
        <v>75</v>
      </c>
      <c r="D24159" t="s">
        <v>679</v>
      </c>
      <c r="E24159" t="s">
        <v>91</v>
      </c>
      <c r="F24159" t="s">
        <v>1047</v>
      </c>
      <c r="G24159" t="s">
        <v>664</v>
      </c>
      <c r="H24159" t="s">
        <v>749</v>
      </c>
      <c r="I24159" t="s">
        <v>394</v>
      </c>
      <c r="J24159" t="s">
        <v>1009</v>
      </c>
      <c r="K24159" t="s">
        <v>1060</v>
      </c>
      <c r="L24159" t="s">
        <v>1043</v>
      </c>
      <c r="M24159" t="s">
        <v>971</v>
      </c>
      <c r="N24159" t="s">
        <v>1047</v>
      </c>
      <c r="O24159" t="s">
        <v>1014</v>
      </c>
      <c r="P24159" t="s">
        <v>140</v>
      </c>
      <c r="Q24159" t="s">
        <v>1010</v>
      </c>
      <c r="R24159" t="s">
        <v>1009</v>
      </c>
      <c r="S24159" t="s">
        <v>140</v>
      </c>
    </row>
    <row r="24160" spans="1:19" x14ac:dyDescent="0.35">
      <c r="A24160" t="s">
        <v>13</v>
      </c>
      <c r="B24160" t="s">
        <v>1235</v>
      </c>
      <c r="C24160">
        <v>80</v>
      </c>
      <c r="D24160" t="s">
        <v>378</v>
      </c>
      <c r="E24160" t="s">
        <v>1003</v>
      </c>
      <c r="F24160" t="s">
        <v>1020</v>
      </c>
      <c r="G24160" t="s">
        <v>1017</v>
      </c>
      <c r="H24160" t="s">
        <v>1057</v>
      </c>
      <c r="I24160" t="s">
        <v>1051</v>
      </c>
      <c r="J24160" t="s">
        <v>1009</v>
      </c>
      <c r="K24160" t="s">
        <v>1019</v>
      </c>
      <c r="L24160" t="s">
        <v>940</v>
      </c>
      <c r="M24160" t="s">
        <v>733</v>
      </c>
      <c r="N24160" t="s">
        <v>824</v>
      </c>
      <c r="O24160" t="s">
        <v>1016</v>
      </c>
      <c r="P24160" t="s">
        <v>140</v>
      </c>
      <c r="Q24160" t="s">
        <v>1016</v>
      </c>
      <c r="R24160" t="s">
        <v>140</v>
      </c>
      <c r="S24160" t="s">
        <v>1012</v>
      </c>
    </row>
    <row r="24161" spans="1:19" x14ac:dyDescent="0.35">
      <c r="A24161" t="s">
        <v>14</v>
      </c>
      <c r="B24161" t="s">
        <v>1236</v>
      </c>
      <c r="C24161">
        <v>19</v>
      </c>
      <c r="D24161" t="s">
        <v>410</v>
      </c>
      <c r="E24161" t="s">
        <v>1009</v>
      </c>
      <c r="F24161" t="s">
        <v>983</v>
      </c>
      <c r="G24161" t="s">
        <v>99</v>
      </c>
      <c r="H24161" t="s">
        <v>140</v>
      </c>
      <c r="I24161" t="s">
        <v>140</v>
      </c>
      <c r="J24161" t="s">
        <v>140</v>
      </c>
      <c r="K24161" t="s">
        <v>140</v>
      </c>
      <c r="L24161" t="s">
        <v>140</v>
      </c>
      <c r="M24161" t="s">
        <v>140</v>
      </c>
      <c r="N24161" t="s">
        <v>1009</v>
      </c>
      <c r="O24161" t="s">
        <v>140</v>
      </c>
      <c r="P24161" t="s">
        <v>140</v>
      </c>
      <c r="Q24161" t="s">
        <v>140</v>
      </c>
      <c r="R24161" t="s">
        <v>939</v>
      </c>
      <c r="S24161" t="s">
        <v>940</v>
      </c>
    </row>
    <row r="24162" spans="1:19" x14ac:dyDescent="0.35">
      <c r="A24162" t="s">
        <v>14</v>
      </c>
      <c r="B24162" t="s">
        <v>1234</v>
      </c>
      <c r="C24162">
        <v>46</v>
      </c>
      <c r="D24162" t="s">
        <v>201</v>
      </c>
      <c r="E24162" t="s">
        <v>1045</v>
      </c>
      <c r="F24162" t="s">
        <v>838</v>
      </c>
      <c r="G24162" t="s">
        <v>517</v>
      </c>
      <c r="H24162" t="s">
        <v>917</v>
      </c>
      <c r="I24162" t="s">
        <v>1050</v>
      </c>
      <c r="J24162" t="s">
        <v>140</v>
      </c>
      <c r="K24162" t="s">
        <v>1012</v>
      </c>
      <c r="L24162" t="s">
        <v>140</v>
      </c>
      <c r="M24162" t="s">
        <v>140</v>
      </c>
      <c r="N24162" t="s">
        <v>140</v>
      </c>
      <c r="O24162" t="s">
        <v>1066</v>
      </c>
      <c r="P24162" t="s">
        <v>140</v>
      </c>
      <c r="Q24162" t="s">
        <v>140</v>
      </c>
      <c r="R24162" t="s">
        <v>140</v>
      </c>
      <c r="S24162" t="s">
        <v>140</v>
      </c>
    </row>
    <row r="24163" spans="1:19" x14ac:dyDescent="0.35">
      <c r="A24163" t="s">
        <v>14</v>
      </c>
      <c r="B24163" t="s">
        <v>1235</v>
      </c>
      <c r="C24163">
        <v>153</v>
      </c>
      <c r="D24163" t="s">
        <v>488</v>
      </c>
      <c r="E24163" t="s">
        <v>903</v>
      </c>
      <c r="F24163" t="s">
        <v>775</v>
      </c>
      <c r="G24163" t="s">
        <v>89</v>
      </c>
      <c r="H24163" t="s">
        <v>574</v>
      </c>
      <c r="I24163" t="s">
        <v>949</v>
      </c>
      <c r="J24163" t="s">
        <v>140</v>
      </c>
      <c r="K24163" t="s">
        <v>140</v>
      </c>
      <c r="L24163" t="s">
        <v>140</v>
      </c>
      <c r="M24163" t="s">
        <v>1014</v>
      </c>
      <c r="N24163" t="s">
        <v>1073</v>
      </c>
      <c r="O24163" t="s">
        <v>940</v>
      </c>
      <c r="P24163" t="s">
        <v>140</v>
      </c>
      <c r="Q24163" t="s">
        <v>1019</v>
      </c>
      <c r="R24163" t="s">
        <v>1009</v>
      </c>
      <c r="S24163" t="s">
        <v>140</v>
      </c>
    </row>
    <row r="24164" spans="1:19" x14ac:dyDescent="0.35">
      <c r="A24164" t="s">
        <v>15</v>
      </c>
      <c r="B24164" t="s">
        <v>1236</v>
      </c>
      <c r="C24164">
        <v>16</v>
      </c>
      <c r="D24164" t="s">
        <v>807</v>
      </c>
      <c r="E24164" t="s">
        <v>140</v>
      </c>
      <c r="F24164" t="s">
        <v>970</v>
      </c>
      <c r="G24164" t="s">
        <v>897</v>
      </c>
      <c r="H24164" t="s">
        <v>140</v>
      </c>
      <c r="I24164" t="s">
        <v>140</v>
      </c>
      <c r="J24164" t="s">
        <v>140</v>
      </c>
      <c r="K24164" t="s">
        <v>140</v>
      </c>
      <c r="L24164" t="s">
        <v>140</v>
      </c>
      <c r="M24164" t="s">
        <v>140</v>
      </c>
      <c r="N24164" t="s">
        <v>1003</v>
      </c>
      <c r="O24164" t="s">
        <v>513</v>
      </c>
      <c r="P24164" t="s">
        <v>140</v>
      </c>
      <c r="Q24164" t="s">
        <v>140</v>
      </c>
      <c r="R24164" t="s">
        <v>140</v>
      </c>
      <c r="S24164" t="s">
        <v>140</v>
      </c>
    </row>
    <row r="24165" spans="1:19" x14ac:dyDescent="0.35">
      <c r="A24165" t="s">
        <v>15</v>
      </c>
      <c r="B24165" t="s">
        <v>1234</v>
      </c>
      <c r="C24165">
        <v>60</v>
      </c>
      <c r="D24165" t="s">
        <v>854</v>
      </c>
      <c r="E24165" t="s">
        <v>140</v>
      </c>
      <c r="F24165" t="s">
        <v>919</v>
      </c>
      <c r="G24165" t="s">
        <v>1066</v>
      </c>
      <c r="H24165" t="s">
        <v>841</v>
      </c>
      <c r="I24165" t="s">
        <v>1066</v>
      </c>
      <c r="J24165" t="s">
        <v>140</v>
      </c>
      <c r="K24165" t="s">
        <v>1066</v>
      </c>
      <c r="L24165" t="s">
        <v>1066</v>
      </c>
      <c r="M24165" t="s">
        <v>140</v>
      </c>
      <c r="N24165" t="s">
        <v>458</v>
      </c>
      <c r="O24165" t="s">
        <v>1066</v>
      </c>
      <c r="P24165" t="s">
        <v>140</v>
      </c>
      <c r="Q24165" t="s">
        <v>1021</v>
      </c>
      <c r="R24165" t="s">
        <v>140</v>
      </c>
      <c r="S24165" t="s">
        <v>140</v>
      </c>
    </row>
    <row r="24166" spans="1:19" x14ac:dyDescent="0.35">
      <c r="A24166" t="s">
        <v>15</v>
      </c>
      <c r="B24166" t="s">
        <v>1235</v>
      </c>
      <c r="C24166">
        <v>144</v>
      </c>
      <c r="D24166" t="s">
        <v>188</v>
      </c>
      <c r="E24166" t="s">
        <v>954</v>
      </c>
      <c r="F24166" t="s">
        <v>1058</v>
      </c>
      <c r="G24166" t="s">
        <v>1047</v>
      </c>
      <c r="H24166" t="s">
        <v>1064</v>
      </c>
      <c r="I24166" t="s">
        <v>1013</v>
      </c>
      <c r="J24166" t="s">
        <v>140</v>
      </c>
      <c r="K24166" t="s">
        <v>1021</v>
      </c>
      <c r="L24166" t="s">
        <v>140</v>
      </c>
      <c r="M24166" t="s">
        <v>140</v>
      </c>
      <c r="N24166" t="s">
        <v>949</v>
      </c>
      <c r="O24166" t="s">
        <v>140</v>
      </c>
      <c r="P24166" t="s">
        <v>1012</v>
      </c>
      <c r="Q24166" t="s">
        <v>1013</v>
      </c>
      <c r="R24166" t="s">
        <v>949</v>
      </c>
      <c r="S24166" t="s">
        <v>140</v>
      </c>
    </row>
    <row r="24167" spans="1:19" x14ac:dyDescent="0.35">
      <c r="A24167" t="s">
        <v>16</v>
      </c>
      <c r="B24167" t="s">
        <v>1236</v>
      </c>
      <c r="C24167">
        <v>12</v>
      </c>
      <c r="D24167" t="s">
        <v>570</v>
      </c>
      <c r="E24167" t="s">
        <v>140</v>
      </c>
      <c r="F24167" t="s">
        <v>921</v>
      </c>
      <c r="G24167" t="s">
        <v>131</v>
      </c>
      <c r="H24167" t="s">
        <v>131</v>
      </c>
      <c r="I24167" t="s">
        <v>140</v>
      </c>
      <c r="J24167" t="s">
        <v>140</v>
      </c>
      <c r="K24167" t="s">
        <v>140</v>
      </c>
      <c r="L24167" t="s">
        <v>140</v>
      </c>
      <c r="M24167" t="s">
        <v>140</v>
      </c>
      <c r="N24167" t="s">
        <v>140</v>
      </c>
      <c r="O24167" t="s">
        <v>140</v>
      </c>
      <c r="P24167" t="s">
        <v>140</v>
      </c>
      <c r="Q24167" t="s">
        <v>140</v>
      </c>
      <c r="R24167" t="s">
        <v>140</v>
      </c>
      <c r="S24167" t="s">
        <v>140</v>
      </c>
    </row>
    <row r="24168" spans="1:19" x14ac:dyDescent="0.35">
      <c r="A24168" t="s">
        <v>16</v>
      </c>
      <c r="B24168" t="s">
        <v>1234</v>
      </c>
      <c r="C24168">
        <v>59</v>
      </c>
      <c r="D24168" t="s">
        <v>477</v>
      </c>
      <c r="E24168" t="s">
        <v>1003</v>
      </c>
      <c r="F24168" t="s">
        <v>919</v>
      </c>
      <c r="G24168" t="s">
        <v>1055</v>
      </c>
      <c r="H24168" t="s">
        <v>967</v>
      </c>
      <c r="I24168" t="s">
        <v>140</v>
      </c>
      <c r="J24168" t="s">
        <v>140</v>
      </c>
      <c r="K24168" t="s">
        <v>140</v>
      </c>
      <c r="L24168" t="s">
        <v>140</v>
      </c>
      <c r="M24168" t="s">
        <v>140</v>
      </c>
      <c r="N24168" t="s">
        <v>140</v>
      </c>
      <c r="O24168" t="s">
        <v>1011</v>
      </c>
      <c r="P24168" t="s">
        <v>140</v>
      </c>
      <c r="Q24168" t="s">
        <v>140</v>
      </c>
      <c r="R24168" t="s">
        <v>140</v>
      </c>
      <c r="S24168" t="s">
        <v>140</v>
      </c>
    </row>
    <row r="24169" spans="1:19" x14ac:dyDescent="0.35">
      <c r="A24169" t="s">
        <v>16</v>
      </c>
      <c r="B24169" t="s">
        <v>1235</v>
      </c>
      <c r="C24169">
        <v>202</v>
      </c>
      <c r="D24169" t="s">
        <v>986</v>
      </c>
      <c r="E24169" t="s">
        <v>1009</v>
      </c>
      <c r="F24169" t="s">
        <v>1016</v>
      </c>
      <c r="G24169" t="s">
        <v>1098</v>
      </c>
      <c r="H24169" t="s">
        <v>1068</v>
      </c>
      <c r="I24169" t="s">
        <v>1021</v>
      </c>
      <c r="J24169" t="s">
        <v>140</v>
      </c>
      <c r="K24169" t="s">
        <v>140</v>
      </c>
      <c r="L24169" t="s">
        <v>140</v>
      </c>
      <c r="M24169" t="s">
        <v>140</v>
      </c>
      <c r="N24169" t="s">
        <v>1098</v>
      </c>
      <c r="O24169" t="s">
        <v>949</v>
      </c>
      <c r="P24169" t="s">
        <v>140</v>
      </c>
      <c r="Q24169" t="s">
        <v>140</v>
      </c>
      <c r="R24169" t="s">
        <v>949</v>
      </c>
      <c r="S24169" t="s">
        <v>140</v>
      </c>
    </row>
    <row r="24170" spans="1:19" x14ac:dyDescent="0.35">
      <c r="A24170" t="s">
        <v>17</v>
      </c>
      <c r="B24170" t="s">
        <v>1236</v>
      </c>
      <c r="C24170">
        <v>13</v>
      </c>
      <c r="D24170" t="s">
        <v>793</v>
      </c>
      <c r="E24170" t="s">
        <v>443</v>
      </c>
      <c r="F24170" t="s">
        <v>1004</v>
      </c>
      <c r="G24170" t="s">
        <v>117</v>
      </c>
      <c r="H24170" t="s">
        <v>140</v>
      </c>
      <c r="I24170" t="s">
        <v>140</v>
      </c>
      <c r="J24170" t="s">
        <v>140</v>
      </c>
      <c r="K24170" t="s">
        <v>140</v>
      </c>
      <c r="L24170" t="s">
        <v>140</v>
      </c>
      <c r="M24170" t="s">
        <v>140</v>
      </c>
      <c r="N24170" t="s">
        <v>140</v>
      </c>
      <c r="O24170" t="s">
        <v>140</v>
      </c>
      <c r="P24170" t="s">
        <v>140</v>
      </c>
      <c r="Q24170" t="s">
        <v>140</v>
      </c>
      <c r="R24170" t="s">
        <v>140</v>
      </c>
      <c r="S24170" t="s">
        <v>140</v>
      </c>
    </row>
    <row r="24171" spans="1:19" x14ac:dyDescent="0.35">
      <c r="A24171" t="s">
        <v>17</v>
      </c>
      <c r="B24171" t="s">
        <v>1234</v>
      </c>
      <c r="C24171">
        <v>90</v>
      </c>
      <c r="D24171" t="s">
        <v>475</v>
      </c>
      <c r="E24171" t="s">
        <v>131</v>
      </c>
      <c r="F24171" t="s">
        <v>660</v>
      </c>
      <c r="G24171" t="s">
        <v>1061</v>
      </c>
      <c r="H24171" t="s">
        <v>849</v>
      </c>
      <c r="I24171" t="s">
        <v>1055</v>
      </c>
      <c r="J24171" t="s">
        <v>140</v>
      </c>
      <c r="K24171" t="s">
        <v>1012</v>
      </c>
      <c r="L24171" t="s">
        <v>140</v>
      </c>
      <c r="M24171" t="s">
        <v>140</v>
      </c>
      <c r="N24171" t="s">
        <v>574</v>
      </c>
      <c r="O24171" t="s">
        <v>971</v>
      </c>
      <c r="P24171" t="s">
        <v>140</v>
      </c>
      <c r="Q24171" t="s">
        <v>1009</v>
      </c>
      <c r="R24171" t="s">
        <v>140</v>
      </c>
      <c r="S24171" t="s">
        <v>140</v>
      </c>
    </row>
    <row r="24172" spans="1:19" x14ac:dyDescent="0.35">
      <c r="A24172" t="s">
        <v>17</v>
      </c>
      <c r="B24172" t="s">
        <v>1235</v>
      </c>
      <c r="C24172">
        <v>141</v>
      </c>
      <c r="D24172" t="s">
        <v>912</v>
      </c>
      <c r="E24172" t="s">
        <v>1016</v>
      </c>
      <c r="F24172" t="s">
        <v>1012</v>
      </c>
      <c r="G24172" t="s">
        <v>967</v>
      </c>
      <c r="H24172" t="s">
        <v>1020</v>
      </c>
      <c r="I24172" t="s">
        <v>1016</v>
      </c>
      <c r="J24172" t="s">
        <v>1054</v>
      </c>
      <c r="K24172" t="s">
        <v>1012</v>
      </c>
      <c r="L24172" t="s">
        <v>1011</v>
      </c>
      <c r="M24172" t="s">
        <v>140</v>
      </c>
      <c r="N24172" t="s">
        <v>1055</v>
      </c>
      <c r="O24172" t="s">
        <v>1013</v>
      </c>
      <c r="P24172" t="s">
        <v>140</v>
      </c>
      <c r="Q24172" t="s">
        <v>1023</v>
      </c>
      <c r="R24172" t="s">
        <v>140</v>
      </c>
      <c r="S24172" t="s">
        <v>140</v>
      </c>
    </row>
    <row r="24173" spans="1:19" x14ac:dyDescent="0.35">
      <c r="A24173" t="s">
        <v>18</v>
      </c>
      <c r="B24173" t="s">
        <v>1236</v>
      </c>
      <c r="C24173">
        <v>13</v>
      </c>
      <c r="D24173" t="s">
        <v>640</v>
      </c>
      <c r="E24173" t="s">
        <v>1066</v>
      </c>
      <c r="F24173" t="s">
        <v>1070</v>
      </c>
      <c r="G24173" t="s">
        <v>140</v>
      </c>
      <c r="H24173" t="s">
        <v>953</v>
      </c>
      <c r="I24173" t="s">
        <v>140</v>
      </c>
      <c r="J24173" t="s">
        <v>140</v>
      </c>
      <c r="K24173" t="s">
        <v>140</v>
      </c>
      <c r="L24173" t="s">
        <v>140</v>
      </c>
      <c r="M24173" t="s">
        <v>1066</v>
      </c>
      <c r="N24173" t="s">
        <v>140</v>
      </c>
      <c r="O24173" t="s">
        <v>140</v>
      </c>
      <c r="P24173" t="s">
        <v>140</v>
      </c>
      <c r="Q24173" t="s">
        <v>140</v>
      </c>
      <c r="R24173" t="s">
        <v>140</v>
      </c>
      <c r="S24173" t="s">
        <v>140</v>
      </c>
    </row>
    <row r="24174" spans="1:19" x14ac:dyDescent="0.35">
      <c r="A24174" t="s">
        <v>18</v>
      </c>
      <c r="B24174" t="s">
        <v>1234</v>
      </c>
      <c r="C24174">
        <v>85</v>
      </c>
      <c r="D24174" t="s">
        <v>655</v>
      </c>
      <c r="E24174" t="s">
        <v>903</v>
      </c>
      <c r="F24174" t="s">
        <v>140</v>
      </c>
      <c r="G24174" t="s">
        <v>1014</v>
      </c>
      <c r="H24174" t="s">
        <v>293</v>
      </c>
      <c r="I24174" t="s">
        <v>954</v>
      </c>
      <c r="J24174" t="s">
        <v>950</v>
      </c>
      <c r="K24174" t="s">
        <v>1017</v>
      </c>
      <c r="L24174" t="s">
        <v>1017</v>
      </c>
      <c r="M24174" t="s">
        <v>1017</v>
      </c>
      <c r="N24174" t="s">
        <v>1098</v>
      </c>
      <c r="O24174" t="s">
        <v>140</v>
      </c>
      <c r="P24174" t="s">
        <v>140</v>
      </c>
      <c r="Q24174" t="s">
        <v>1017</v>
      </c>
      <c r="R24174" t="s">
        <v>140</v>
      </c>
      <c r="S24174" t="s">
        <v>140</v>
      </c>
    </row>
    <row r="24175" spans="1:19" x14ac:dyDescent="0.35">
      <c r="A24175" t="s">
        <v>18</v>
      </c>
      <c r="B24175" t="s">
        <v>1235</v>
      </c>
      <c r="C24175">
        <v>107</v>
      </c>
      <c r="D24175" t="s">
        <v>719</v>
      </c>
      <c r="E24175" t="s">
        <v>1011</v>
      </c>
      <c r="F24175" t="s">
        <v>1018</v>
      </c>
      <c r="G24175" t="s">
        <v>1004</v>
      </c>
      <c r="H24175" t="s">
        <v>1046</v>
      </c>
      <c r="I24175" t="s">
        <v>140</v>
      </c>
      <c r="J24175" t="s">
        <v>140</v>
      </c>
      <c r="K24175" t="s">
        <v>1019</v>
      </c>
      <c r="L24175" t="s">
        <v>140</v>
      </c>
      <c r="M24175" t="s">
        <v>140</v>
      </c>
      <c r="N24175" t="s">
        <v>1014</v>
      </c>
      <c r="O24175" t="s">
        <v>1019</v>
      </c>
      <c r="P24175" t="s">
        <v>140</v>
      </c>
      <c r="Q24175" t="s">
        <v>1009</v>
      </c>
      <c r="R24175" t="s">
        <v>140</v>
      </c>
      <c r="S24175" t="s">
        <v>140</v>
      </c>
    </row>
    <row r="24176" spans="1:19" x14ac:dyDescent="0.35">
      <c r="A24176" t="s">
        <v>19</v>
      </c>
      <c r="B24176" t="s">
        <v>1236</v>
      </c>
      <c r="C24176">
        <v>15</v>
      </c>
      <c r="D24176" t="s">
        <v>487</v>
      </c>
      <c r="E24176" t="s">
        <v>140</v>
      </c>
      <c r="F24176" t="s">
        <v>875</v>
      </c>
      <c r="G24176" t="s">
        <v>729</v>
      </c>
      <c r="H24176" t="s">
        <v>1071</v>
      </c>
      <c r="I24176" t="s">
        <v>140</v>
      </c>
      <c r="J24176" t="s">
        <v>140</v>
      </c>
      <c r="K24176" t="s">
        <v>140</v>
      </c>
      <c r="L24176" t="s">
        <v>140</v>
      </c>
      <c r="M24176" t="s">
        <v>140</v>
      </c>
      <c r="N24176" t="s">
        <v>756</v>
      </c>
      <c r="O24176" t="s">
        <v>140</v>
      </c>
      <c r="P24176" t="s">
        <v>140</v>
      </c>
      <c r="Q24176" t="s">
        <v>140</v>
      </c>
      <c r="R24176" t="s">
        <v>140</v>
      </c>
      <c r="S24176" t="s">
        <v>140</v>
      </c>
    </row>
    <row r="24177" spans="1:19" x14ac:dyDescent="0.35">
      <c r="A24177" t="s">
        <v>19</v>
      </c>
      <c r="B24177" t="s">
        <v>1234</v>
      </c>
      <c r="C24177">
        <v>62</v>
      </c>
      <c r="D24177" t="s">
        <v>233</v>
      </c>
      <c r="E24177" t="s">
        <v>371</v>
      </c>
      <c r="F24177" t="s">
        <v>939</v>
      </c>
      <c r="G24177" t="s">
        <v>1063</v>
      </c>
      <c r="H24177" t="s">
        <v>91</v>
      </c>
      <c r="I24177" t="s">
        <v>501</v>
      </c>
      <c r="J24177" t="s">
        <v>1051</v>
      </c>
      <c r="K24177" t="s">
        <v>140</v>
      </c>
      <c r="L24177" t="s">
        <v>140</v>
      </c>
      <c r="M24177" t="s">
        <v>140</v>
      </c>
      <c r="N24177" t="s">
        <v>1063</v>
      </c>
      <c r="O24177" t="s">
        <v>131</v>
      </c>
      <c r="P24177" t="s">
        <v>140</v>
      </c>
      <c r="Q24177" t="s">
        <v>140</v>
      </c>
      <c r="R24177" t="s">
        <v>140</v>
      </c>
      <c r="S24177" t="s">
        <v>140</v>
      </c>
    </row>
    <row r="24178" spans="1:19" x14ac:dyDescent="0.35">
      <c r="A24178" t="s">
        <v>19</v>
      </c>
      <c r="B24178" t="s">
        <v>1235</v>
      </c>
      <c r="C24178">
        <v>158</v>
      </c>
      <c r="D24178" t="s">
        <v>868</v>
      </c>
      <c r="E24178" t="s">
        <v>1055</v>
      </c>
      <c r="F24178" t="s">
        <v>1004</v>
      </c>
      <c r="G24178" t="s">
        <v>950</v>
      </c>
      <c r="H24178" t="s">
        <v>1064</v>
      </c>
      <c r="I24178" t="s">
        <v>1048</v>
      </c>
      <c r="J24178" t="s">
        <v>140</v>
      </c>
      <c r="K24178" t="s">
        <v>140</v>
      </c>
      <c r="L24178" t="s">
        <v>140</v>
      </c>
      <c r="M24178" t="s">
        <v>140</v>
      </c>
      <c r="N24178" t="s">
        <v>1064</v>
      </c>
      <c r="O24178" t="s">
        <v>140</v>
      </c>
      <c r="P24178" t="s">
        <v>140</v>
      </c>
      <c r="Q24178" t="s">
        <v>140</v>
      </c>
      <c r="R24178" t="s">
        <v>1010</v>
      </c>
      <c r="S24178" t="s">
        <v>140</v>
      </c>
    </row>
    <row r="24179" spans="1:19" x14ac:dyDescent="0.35">
      <c r="A24179" t="s">
        <v>20</v>
      </c>
      <c r="B24179" t="s">
        <v>1236</v>
      </c>
      <c r="C24179">
        <v>28</v>
      </c>
      <c r="D24179" t="s">
        <v>472</v>
      </c>
      <c r="E24179" t="s">
        <v>140</v>
      </c>
      <c r="F24179" t="s">
        <v>140</v>
      </c>
      <c r="G24179" t="s">
        <v>125</v>
      </c>
      <c r="H24179" t="s">
        <v>877</v>
      </c>
      <c r="I24179" t="s">
        <v>140</v>
      </c>
      <c r="J24179" t="s">
        <v>140</v>
      </c>
      <c r="K24179" t="s">
        <v>140</v>
      </c>
      <c r="L24179" t="s">
        <v>140</v>
      </c>
      <c r="M24179" t="s">
        <v>140</v>
      </c>
      <c r="N24179" t="s">
        <v>140</v>
      </c>
      <c r="O24179" t="s">
        <v>903</v>
      </c>
      <c r="P24179" t="s">
        <v>660</v>
      </c>
      <c r="Q24179" t="s">
        <v>140</v>
      </c>
      <c r="R24179" t="s">
        <v>140</v>
      </c>
      <c r="S24179" t="s">
        <v>140</v>
      </c>
    </row>
    <row r="24180" spans="1:19" x14ac:dyDescent="0.35">
      <c r="A24180" t="s">
        <v>20</v>
      </c>
      <c r="B24180" t="s">
        <v>1234</v>
      </c>
      <c r="C24180">
        <v>60</v>
      </c>
      <c r="D24180" t="s">
        <v>263</v>
      </c>
      <c r="E24180" t="s">
        <v>1007</v>
      </c>
      <c r="F24180" t="s">
        <v>140</v>
      </c>
      <c r="G24180" t="s">
        <v>875</v>
      </c>
      <c r="H24180" t="s">
        <v>952</v>
      </c>
      <c r="I24180" t="s">
        <v>1009</v>
      </c>
      <c r="J24180" t="s">
        <v>140</v>
      </c>
      <c r="K24180" t="s">
        <v>140</v>
      </c>
      <c r="L24180" t="s">
        <v>140</v>
      </c>
      <c r="M24180" t="s">
        <v>140</v>
      </c>
      <c r="N24180" t="s">
        <v>1073</v>
      </c>
      <c r="O24180" t="s">
        <v>1098</v>
      </c>
      <c r="P24180" t="s">
        <v>140</v>
      </c>
      <c r="Q24180" t="s">
        <v>1013</v>
      </c>
      <c r="R24180" t="s">
        <v>1021</v>
      </c>
      <c r="S24180" t="s">
        <v>140</v>
      </c>
    </row>
    <row r="24181" spans="1:19" x14ac:dyDescent="0.35">
      <c r="A24181" t="s">
        <v>20</v>
      </c>
      <c r="B24181" t="s">
        <v>1235</v>
      </c>
      <c r="C24181">
        <v>171</v>
      </c>
      <c r="D24181" t="s">
        <v>198</v>
      </c>
      <c r="E24181" t="s">
        <v>824</v>
      </c>
      <c r="F24181" t="s">
        <v>1054</v>
      </c>
      <c r="G24181" t="s">
        <v>929</v>
      </c>
      <c r="H24181" t="s">
        <v>940</v>
      </c>
      <c r="I24181" t="s">
        <v>1055</v>
      </c>
      <c r="J24181" t="s">
        <v>140</v>
      </c>
      <c r="K24181" t="s">
        <v>1010</v>
      </c>
      <c r="L24181" t="s">
        <v>1010</v>
      </c>
      <c r="M24181" t="s">
        <v>140</v>
      </c>
      <c r="N24181" t="s">
        <v>940</v>
      </c>
      <c r="O24181" t="s">
        <v>1021</v>
      </c>
      <c r="P24181" t="s">
        <v>140</v>
      </c>
      <c r="Q24181" t="s">
        <v>1014</v>
      </c>
      <c r="R24181" t="s">
        <v>1009</v>
      </c>
      <c r="S24181" t="s">
        <v>140</v>
      </c>
    </row>
    <row r="24182" spans="1:19" x14ac:dyDescent="0.35">
      <c r="A24182" t="s">
        <v>21</v>
      </c>
      <c r="B24182" t="s">
        <v>1236</v>
      </c>
      <c r="C24182">
        <v>44</v>
      </c>
      <c r="D24182" t="s">
        <v>201</v>
      </c>
      <c r="E24182" t="s">
        <v>140</v>
      </c>
      <c r="F24182" t="s">
        <v>1070</v>
      </c>
      <c r="G24182" t="s">
        <v>777</v>
      </c>
      <c r="H24182" t="s">
        <v>140</v>
      </c>
      <c r="I24182" t="s">
        <v>140</v>
      </c>
      <c r="J24182" t="s">
        <v>140</v>
      </c>
      <c r="K24182" t="s">
        <v>140</v>
      </c>
      <c r="L24182" t="s">
        <v>939</v>
      </c>
      <c r="M24182" t="s">
        <v>140</v>
      </c>
      <c r="N24182" t="s">
        <v>788</v>
      </c>
      <c r="O24182" t="s">
        <v>140</v>
      </c>
      <c r="P24182" t="s">
        <v>140</v>
      </c>
      <c r="Q24182" t="s">
        <v>140</v>
      </c>
      <c r="R24182" t="s">
        <v>939</v>
      </c>
      <c r="S24182" t="s">
        <v>140</v>
      </c>
    </row>
    <row r="24183" spans="1:19" x14ac:dyDescent="0.35">
      <c r="A24183" t="s">
        <v>21</v>
      </c>
      <c r="B24183" t="s">
        <v>1234</v>
      </c>
      <c r="C24183">
        <v>38</v>
      </c>
      <c r="D24183" t="s">
        <v>475</v>
      </c>
      <c r="E24183" t="s">
        <v>1020</v>
      </c>
      <c r="F24183" t="s">
        <v>476</v>
      </c>
      <c r="G24183" t="s">
        <v>121</v>
      </c>
      <c r="H24183" t="s">
        <v>121</v>
      </c>
      <c r="I24183" t="s">
        <v>140</v>
      </c>
      <c r="J24183" t="s">
        <v>1020</v>
      </c>
      <c r="K24183" t="s">
        <v>1020</v>
      </c>
      <c r="L24183" t="s">
        <v>140</v>
      </c>
      <c r="M24183" t="s">
        <v>140</v>
      </c>
      <c r="N24183" t="s">
        <v>1020</v>
      </c>
      <c r="O24183" t="s">
        <v>1020</v>
      </c>
      <c r="P24183" t="s">
        <v>140</v>
      </c>
      <c r="Q24183" t="s">
        <v>140</v>
      </c>
      <c r="R24183" t="s">
        <v>140</v>
      </c>
      <c r="S24183" t="s">
        <v>140</v>
      </c>
    </row>
    <row r="24184" spans="1:19" x14ac:dyDescent="0.35">
      <c r="A24184" t="s">
        <v>21</v>
      </c>
      <c r="B24184" t="s">
        <v>1235</v>
      </c>
      <c r="C24184">
        <v>150</v>
      </c>
      <c r="D24184" t="s">
        <v>56</v>
      </c>
      <c r="E24184" t="s">
        <v>1014</v>
      </c>
      <c r="F24184" t="s">
        <v>1007</v>
      </c>
      <c r="G24184" t="s">
        <v>942</v>
      </c>
      <c r="H24184" t="s">
        <v>942</v>
      </c>
      <c r="I24184" t="s">
        <v>1014</v>
      </c>
      <c r="J24184" t="s">
        <v>140</v>
      </c>
      <c r="K24184" t="s">
        <v>1014</v>
      </c>
      <c r="L24184" t="s">
        <v>1014</v>
      </c>
      <c r="M24184" t="s">
        <v>1058</v>
      </c>
      <c r="N24184" t="s">
        <v>1058</v>
      </c>
      <c r="O24184" t="s">
        <v>140</v>
      </c>
      <c r="P24184" t="s">
        <v>140</v>
      </c>
      <c r="Q24184" t="s">
        <v>1054</v>
      </c>
      <c r="R24184" t="s">
        <v>1014</v>
      </c>
      <c r="S24184" t="s">
        <v>140</v>
      </c>
    </row>
    <row r="24185" spans="1:19" x14ac:dyDescent="0.35">
      <c r="A24185" t="s">
        <v>22</v>
      </c>
      <c r="B24185" t="s">
        <v>1236</v>
      </c>
      <c r="C24185">
        <v>20</v>
      </c>
      <c r="D24185" t="s">
        <v>280</v>
      </c>
      <c r="E24185" t="s">
        <v>140</v>
      </c>
      <c r="F24185" t="s">
        <v>1065</v>
      </c>
      <c r="G24185" t="s">
        <v>769</v>
      </c>
      <c r="H24185" t="s">
        <v>917</v>
      </c>
      <c r="I24185" t="s">
        <v>140</v>
      </c>
      <c r="J24185" t="s">
        <v>140</v>
      </c>
      <c r="K24185" t="s">
        <v>140</v>
      </c>
      <c r="L24185" t="s">
        <v>140</v>
      </c>
      <c r="M24185" t="s">
        <v>140</v>
      </c>
      <c r="N24185" t="s">
        <v>140</v>
      </c>
      <c r="O24185" t="s">
        <v>140</v>
      </c>
      <c r="P24185" t="s">
        <v>140</v>
      </c>
      <c r="Q24185" t="s">
        <v>940</v>
      </c>
      <c r="R24185" t="s">
        <v>140</v>
      </c>
      <c r="S24185" t="s">
        <v>140</v>
      </c>
    </row>
    <row r="24186" spans="1:19" x14ac:dyDescent="0.35">
      <c r="A24186" t="s">
        <v>22</v>
      </c>
      <c r="B24186" t="s">
        <v>1234</v>
      </c>
      <c r="C24186">
        <v>69</v>
      </c>
      <c r="D24186" t="s">
        <v>976</v>
      </c>
      <c r="E24186" t="s">
        <v>915</v>
      </c>
      <c r="F24186" t="s">
        <v>996</v>
      </c>
      <c r="G24186" t="s">
        <v>1050</v>
      </c>
      <c r="H24186" t="s">
        <v>1067</v>
      </c>
      <c r="I24186" t="s">
        <v>1019</v>
      </c>
      <c r="J24186" t="s">
        <v>140</v>
      </c>
      <c r="K24186" t="s">
        <v>140</v>
      </c>
      <c r="L24186" t="s">
        <v>140</v>
      </c>
      <c r="M24186" t="s">
        <v>140</v>
      </c>
      <c r="N24186" t="s">
        <v>971</v>
      </c>
      <c r="O24186" t="s">
        <v>140</v>
      </c>
      <c r="P24186" t="s">
        <v>1009</v>
      </c>
      <c r="Q24186" t="s">
        <v>140</v>
      </c>
      <c r="R24186" t="s">
        <v>140</v>
      </c>
      <c r="S24186" t="s">
        <v>140</v>
      </c>
    </row>
    <row r="24187" spans="1:19" x14ac:dyDescent="0.35">
      <c r="A24187" t="s">
        <v>22</v>
      </c>
      <c r="B24187" t="s">
        <v>1235</v>
      </c>
      <c r="C24187">
        <v>144</v>
      </c>
      <c r="D24187" t="s">
        <v>670</v>
      </c>
      <c r="E24187" t="s">
        <v>954</v>
      </c>
      <c r="F24187" t="s">
        <v>1058</v>
      </c>
      <c r="G24187" t="s">
        <v>950</v>
      </c>
      <c r="H24187" t="s">
        <v>996</v>
      </c>
      <c r="I24187" t="s">
        <v>1054</v>
      </c>
      <c r="J24187" t="s">
        <v>1013</v>
      </c>
      <c r="K24187" t="s">
        <v>775</v>
      </c>
      <c r="L24187" t="s">
        <v>1016</v>
      </c>
      <c r="M24187" t="s">
        <v>140</v>
      </c>
      <c r="N24187" t="s">
        <v>1011</v>
      </c>
      <c r="O24187" t="s">
        <v>1068</v>
      </c>
      <c r="P24187" t="s">
        <v>1013</v>
      </c>
      <c r="Q24187" t="s">
        <v>140</v>
      </c>
      <c r="R24187" t="s">
        <v>1058</v>
      </c>
      <c r="S24187" t="s">
        <v>140</v>
      </c>
    </row>
    <row r="24188" spans="1:19" x14ac:dyDescent="0.35">
      <c r="A24188" t="s">
        <v>23</v>
      </c>
      <c r="B24188" t="s">
        <v>1236</v>
      </c>
      <c r="C24188">
        <v>32</v>
      </c>
      <c r="D24188" t="s">
        <v>887</v>
      </c>
      <c r="E24188" t="s">
        <v>140</v>
      </c>
      <c r="F24188" t="s">
        <v>939</v>
      </c>
      <c r="G24188" t="s">
        <v>107</v>
      </c>
      <c r="H24188" t="s">
        <v>1062</v>
      </c>
      <c r="I24188" t="s">
        <v>939</v>
      </c>
      <c r="J24188" t="s">
        <v>1064</v>
      </c>
      <c r="K24188" t="s">
        <v>140</v>
      </c>
      <c r="L24188" t="s">
        <v>1062</v>
      </c>
      <c r="M24188" t="s">
        <v>1062</v>
      </c>
      <c r="N24188" t="s">
        <v>140</v>
      </c>
      <c r="O24188" t="s">
        <v>140</v>
      </c>
      <c r="P24188" t="s">
        <v>140</v>
      </c>
      <c r="Q24188" t="s">
        <v>140</v>
      </c>
      <c r="R24188" t="s">
        <v>140</v>
      </c>
      <c r="S24188" t="s">
        <v>140</v>
      </c>
    </row>
    <row r="24189" spans="1:19" x14ac:dyDescent="0.35">
      <c r="A24189" t="s">
        <v>23</v>
      </c>
      <c r="B24189" t="s">
        <v>1234</v>
      </c>
      <c r="C24189">
        <v>81</v>
      </c>
      <c r="D24189" t="s">
        <v>902</v>
      </c>
      <c r="E24189" t="s">
        <v>919</v>
      </c>
      <c r="F24189" t="s">
        <v>940</v>
      </c>
      <c r="G24189" t="s">
        <v>1020</v>
      </c>
      <c r="H24189" t="s">
        <v>1102</v>
      </c>
      <c r="I24189" t="s">
        <v>1068</v>
      </c>
      <c r="J24189" t="s">
        <v>140</v>
      </c>
      <c r="K24189" t="s">
        <v>140</v>
      </c>
      <c r="L24189" t="s">
        <v>140</v>
      </c>
      <c r="M24189" t="s">
        <v>1009</v>
      </c>
      <c r="N24189" t="s">
        <v>1009</v>
      </c>
      <c r="O24189" t="s">
        <v>140</v>
      </c>
      <c r="P24189" t="s">
        <v>140</v>
      </c>
      <c r="Q24189" t="s">
        <v>140</v>
      </c>
      <c r="R24189" t="s">
        <v>140</v>
      </c>
      <c r="S24189" t="s">
        <v>140</v>
      </c>
    </row>
    <row r="24190" spans="1:19" x14ac:dyDescent="0.35">
      <c r="A24190" t="s">
        <v>23</v>
      </c>
      <c r="B24190" t="s">
        <v>1235</v>
      </c>
      <c r="C24190">
        <v>101</v>
      </c>
      <c r="D24190" t="s">
        <v>46</v>
      </c>
      <c r="E24190" t="s">
        <v>954</v>
      </c>
      <c r="F24190" t="s">
        <v>949</v>
      </c>
      <c r="G24190" t="s">
        <v>1061</v>
      </c>
      <c r="H24190" t="s">
        <v>1073</v>
      </c>
      <c r="I24190" t="s">
        <v>140</v>
      </c>
      <c r="J24190" t="s">
        <v>140</v>
      </c>
      <c r="K24190" t="s">
        <v>140</v>
      </c>
      <c r="L24190" t="s">
        <v>1021</v>
      </c>
      <c r="M24190" t="s">
        <v>1055</v>
      </c>
      <c r="N24190" t="s">
        <v>660</v>
      </c>
      <c r="O24190" t="s">
        <v>949</v>
      </c>
      <c r="P24190" t="s">
        <v>1012</v>
      </c>
      <c r="Q24190" t="s">
        <v>1018</v>
      </c>
      <c r="R24190" t="s">
        <v>869</v>
      </c>
      <c r="S24190" t="s">
        <v>140</v>
      </c>
    </row>
    <row r="24191" spans="1:19" x14ac:dyDescent="0.35">
      <c r="A24191" t="s">
        <v>24</v>
      </c>
      <c r="B24191" t="s">
        <v>1236</v>
      </c>
      <c r="C24191">
        <v>18</v>
      </c>
      <c r="D24191" t="s">
        <v>359</v>
      </c>
      <c r="E24191" t="s">
        <v>788</v>
      </c>
      <c r="F24191" t="s">
        <v>929</v>
      </c>
      <c r="G24191" t="s">
        <v>903</v>
      </c>
      <c r="H24191" t="s">
        <v>421</v>
      </c>
      <c r="I24191" t="s">
        <v>140</v>
      </c>
      <c r="J24191" t="s">
        <v>140</v>
      </c>
      <c r="K24191" t="s">
        <v>140</v>
      </c>
      <c r="L24191" t="s">
        <v>929</v>
      </c>
      <c r="M24191" t="s">
        <v>929</v>
      </c>
      <c r="N24191" t="s">
        <v>511</v>
      </c>
      <c r="O24191" t="s">
        <v>140</v>
      </c>
      <c r="P24191" t="s">
        <v>140</v>
      </c>
      <c r="Q24191" t="s">
        <v>140</v>
      </c>
      <c r="R24191" t="s">
        <v>140</v>
      </c>
      <c r="S24191" t="s">
        <v>140</v>
      </c>
    </row>
    <row r="24192" spans="1:19" x14ac:dyDescent="0.35">
      <c r="A24192" t="s">
        <v>24</v>
      </c>
      <c r="B24192" t="s">
        <v>1234</v>
      </c>
      <c r="C24192">
        <v>73</v>
      </c>
      <c r="D24192" t="s">
        <v>572</v>
      </c>
      <c r="E24192" t="s">
        <v>1043</v>
      </c>
      <c r="F24192" t="s">
        <v>824</v>
      </c>
      <c r="G24192" t="s">
        <v>1065</v>
      </c>
      <c r="H24192" t="s">
        <v>89</v>
      </c>
      <c r="I24192" t="s">
        <v>140</v>
      </c>
      <c r="J24192" t="s">
        <v>1009</v>
      </c>
      <c r="K24192" t="s">
        <v>1055</v>
      </c>
      <c r="L24192" t="s">
        <v>140</v>
      </c>
      <c r="M24192" t="s">
        <v>140</v>
      </c>
      <c r="N24192" t="s">
        <v>1063</v>
      </c>
      <c r="O24192" t="s">
        <v>140</v>
      </c>
      <c r="P24192" t="s">
        <v>140</v>
      </c>
      <c r="Q24192" t="s">
        <v>140</v>
      </c>
      <c r="R24192" t="s">
        <v>140</v>
      </c>
      <c r="S24192" t="s">
        <v>140</v>
      </c>
    </row>
    <row r="24193" spans="1:19" x14ac:dyDescent="0.35">
      <c r="A24193" t="s">
        <v>24</v>
      </c>
      <c r="B24193" t="s">
        <v>1235</v>
      </c>
      <c r="C24193">
        <v>185</v>
      </c>
      <c r="D24193" t="s">
        <v>319</v>
      </c>
      <c r="E24193" t="s">
        <v>1007</v>
      </c>
      <c r="F24193" t="s">
        <v>939</v>
      </c>
      <c r="G24193" t="s">
        <v>961</v>
      </c>
      <c r="H24193" t="s">
        <v>1052</v>
      </c>
      <c r="I24193" t="s">
        <v>1011</v>
      </c>
      <c r="J24193" t="s">
        <v>140</v>
      </c>
      <c r="K24193" t="s">
        <v>140</v>
      </c>
      <c r="L24193" t="s">
        <v>140</v>
      </c>
      <c r="M24193" t="s">
        <v>140</v>
      </c>
      <c r="N24193" t="s">
        <v>1051</v>
      </c>
      <c r="O24193" t="s">
        <v>1009</v>
      </c>
      <c r="P24193" t="s">
        <v>140</v>
      </c>
      <c r="Q24193" t="s">
        <v>1013</v>
      </c>
      <c r="R24193" t="s">
        <v>1054</v>
      </c>
      <c r="S24193" t="s">
        <v>140</v>
      </c>
    </row>
    <row r="24194" spans="1:19" x14ac:dyDescent="0.35">
      <c r="A24194" t="s">
        <v>25</v>
      </c>
      <c r="B24194" t="s">
        <v>1236</v>
      </c>
      <c r="C24194">
        <v>16</v>
      </c>
      <c r="D24194" t="s">
        <v>705</v>
      </c>
      <c r="E24194" t="s">
        <v>394</v>
      </c>
      <c r="F24194" t="s">
        <v>117</v>
      </c>
      <c r="G24194" t="s">
        <v>668</v>
      </c>
      <c r="H24194" t="s">
        <v>1045</v>
      </c>
      <c r="I24194" t="s">
        <v>140</v>
      </c>
      <c r="J24194" t="s">
        <v>140</v>
      </c>
      <c r="K24194" t="s">
        <v>140</v>
      </c>
      <c r="L24194" t="s">
        <v>140</v>
      </c>
      <c r="M24194" t="s">
        <v>140</v>
      </c>
      <c r="N24194" t="s">
        <v>394</v>
      </c>
      <c r="O24194" t="s">
        <v>140</v>
      </c>
      <c r="P24194" t="s">
        <v>394</v>
      </c>
      <c r="Q24194" t="s">
        <v>140</v>
      </c>
      <c r="R24194" t="s">
        <v>140</v>
      </c>
      <c r="S24194" t="s">
        <v>140</v>
      </c>
    </row>
    <row r="24195" spans="1:19" x14ac:dyDescent="0.35">
      <c r="A24195" t="s">
        <v>25</v>
      </c>
      <c r="B24195" t="s">
        <v>1234</v>
      </c>
      <c r="C24195">
        <v>80</v>
      </c>
      <c r="D24195" t="s">
        <v>64</v>
      </c>
      <c r="E24195" t="s">
        <v>1014</v>
      </c>
      <c r="F24195" t="s">
        <v>1021</v>
      </c>
      <c r="G24195" t="s">
        <v>1073</v>
      </c>
      <c r="H24195" t="s">
        <v>269</v>
      </c>
      <c r="I24195" t="s">
        <v>1013</v>
      </c>
      <c r="J24195" t="s">
        <v>1051</v>
      </c>
      <c r="K24195" t="s">
        <v>869</v>
      </c>
      <c r="L24195" t="s">
        <v>140</v>
      </c>
      <c r="M24195" t="s">
        <v>140</v>
      </c>
      <c r="N24195" t="s">
        <v>1066</v>
      </c>
      <c r="O24195" t="s">
        <v>1066</v>
      </c>
      <c r="P24195" t="s">
        <v>140</v>
      </c>
      <c r="Q24195" t="s">
        <v>140</v>
      </c>
      <c r="R24195" t="s">
        <v>140</v>
      </c>
      <c r="S24195" t="s">
        <v>1012</v>
      </c>
    </row>
    <row r="24196" spans="1:19" x14ac:dyDescent="0.35">
      <c r="A24196" t="s">
        <v>25</v>
      </c>
      <c r="B24196" t="s">
        <v>1235</v>
      </c>
      <c r="C24196">
        <v>175</v>
      </c>
      <c r="D24196" t="s">
        <v>122</v>
      </c>
      <c r="E24196" t="s">
        <v>954</v>
      </c>
      <c r="F24196" t="s">
        <v>1014</v>
      </c>
      <c r="G24196" t="s">
        <v>949</v>
      </c>
      <c r="H24196" t="s">
        <v>1058</v>
      </c>
      <c r="I24196" t="s">
        <v>1009</v>
      </c>
      <c r="J24196" t="s">
        <v>140</v>
      </c>
      <c r="K24196" t="s">
        <v>1010</v>
      </c>
      <c r="L24196" t="s">
        <v>140</v>
      </c>
      <c r="M24196" t="s">
        <v>1014</v>
      </c>
      <c r="N24196" t="s">
        <v>1021</v>
      </c>
      <c r="O24196" t="s">
        <v>1012</v>
      </c>
      <c r="P24196" t="s">
        <v>140</v>
      </c>
      <c r="Q24196" t="s">
        <v>140</v>
      </c>
      <c r="R24196" t="s">
        <v>1054</v>
      </c>
      <c r="S24196" t="s">
        <v>140</v>
      </c>
    </row>
    <row r="24197" spans="1:19" x14ac:dyDescent="0.35">
      <c r="A24197" t="s">
        <v>26</v>
      </c>
      <c r="B24197" t="s">
        <v>1236</v>
      </c>
      <c r="C24197">
        <v>20</v>
      </c>
      <c r="D24197" t="s">
        <v>488</v>
      </c>
      <c r="E24197" t="s">
        <v>140</v>
      </c>
      <c r="F24197" t="s">
        <v>140</v>
      </c>
      <c r="G24197" t="s">
        <v>849</v>
      </c>
      <c r="H24197" t="s">
        <v>317</v>
      </c>
      <c r="I24197" t="s">
        <v>140</v>
      </c>
      <c r="J24197" t="s">
        <v>140</v>
      </c>
      <c r="K24197" t="s">
        <v>140</v>
      </c>
      <c r="L24197" t="s">
        <v>140</v>
      </c>
      <c r="M24197" t="s">
        <v>140</v>
      </c>
      <c r="N24197" t="s">
        <v>801</v>
      </c>
      <c r="O24197" t="s">
        <v>140</v>
      </c>
      <c r="P24197" t="s">
        <v>140</v>
      </c>
      <c r="Q24197" t="s">
        <v>140</v>
      </c>
      <c r="R24197" t="s">
        <v>140</v>
      </c>
      <c r="S24197" t="s">
        <v>140</v>
      </c>
    </row>
    <row r="24198" spans="1:19" x14ac:dyDescent="0.35">
      <c r="A24198" t="s">
        <v>26</v>
      </c>
      <c r="B24198" t="s">
        <v>1234</v>
      </c>
      <c r="C24198">
        <v>95</v>
      </c>
      <c r="D24198" t="s">
        <v>793</v>
      </c>
      <c r="E24198" t="s">
        <v>1018</v>
      </c>
      <c r="F24198" t="s">
        <v>1013</v>
      </c>
      <c r="G24198" t="s">
        <v>996</v>
      </c>
      <c r="H24198" t="s">
        <v>1061</v>
      </c>
      <c r="I24198" t="s">
        <v>1045</v>
      </c>
      <c r="J24198" t="s">
        <v>660</v>
      </c>
      <c r="K24198" t="s">
        <v>838</v>
      </c>
      <c r="L24198" t="s">
        <v>140</v>
      </c>
      <c r="M24198" t="s">
        <v>1054</v>
      </c>
      <c r="N24198" t="s">
        <v>1013</v>
      </c>
      <c r="O24198" t="s">
        <v>1014</v>
      </c>
      <c r="P24198" t="s">
        <v>1014</v>
      </c>
      <c r="Q24198" t="s">
        <v>1014</v>
      </c>
      <c r="R24198" t="s">
        <v>140</v>
      </c>
      <c r="S24198" t="s">
        <v>140</v>
      </c>
    </row>
    <row r="24199" spans="1:19" x14ac:dyDescent="0.35">
      <c r="A24199" t="s">
        <v>26</v>
      </c>
      <c r="B24199" t="s">
        <v>1235</v>
      </c>
      <c r="C24199">
        <v>159</v>
      </c>
      <c r="D24199" t="s">
        <v>791</v>
      </c>
      <c r="E24199" t="s">
        <v>733</v>
      </c>
      <c r="F24199" t="s">
        <v>1066</v>
      </c>
      <c r="G24199" t="s">
        <v>824</v>
      </c>
      <c r="H24199" t="s">
        <v>1059</v>
      </c>
      <c r="I24199" t="s">
        <v>775</v>
      </c>
      <c r="J24199" t="s">
        <v>1012</v>
      </c>
      <c r="K24199" t="s">
        <v>1054</v>
      </c>
      <c r="L24199" t="s">
        <v>1010</v>
      </c>
      <c r="M24199" t="s">
        <v>1009</v>
      </c>
      <c r="N24199" t="s">
        <v>1048</v>
      </c>
      <c r="O24199" t="s">
        <v>940</v>
      </c>
      <c r="P24199" t="s">
        <v>140</v>
      </c>
      <c r="Q24199" t="s">
        <v>1010</v>
      </c>
      <c r="R24199" t="s">
        <v>140</v>
      </c>
      <c r="S24199" t="s">
        <v>140</v>
      </c>
    </row>
    <row r="24200" spans="1:19" x14ac:dyDescent="0.35">
      <c r="A24200" t="s">
        <v>27</v>
      </c>
      <c r="B24200" t="s">
        <v>1236</v>
      </c>
      <c r="C24200">
        <v>22</v>
      </c>
      <c r="D24200" t="s">
        <v>64</v>
      </c>
      <c r="E24200" t="s">
        <v>527</v>
      </c>
      <c r="F24200" t="s">
        <v>140</v>
      </c>
      <c r="G24200" t="s">
        <v>140</v>
      </c>
      <c r="H24200" t="s">
        <v>824</v>
      </c>
      <c r="I24200" t="s">
        <v>140</v>
      </c>
      <c r="J24200" t="s">
        <v>140</v>
      </c>
      <c r="K24200" t="s">
        <v>140</v>
      </c>
      <c r="L24200" t="s">
        <v>140</v>
      </c>
      <c r="M24200" t="s">
        <v>140</v>
      </c>
      <c r="N24200" t="s">
        <v>643</v>
      </c>
      <c r="O24200" t="s">
        <v>769</v>
      </c>
      <c r="P24200" t="s">
        <v>1052</v>
      </c>
      <c r="Q24200" t="s">
        <v>1070</v>
      </c>
      <c r="R24200" t="s">
        <v>125</v>
      </c>
      <c r="S24200" t="s">
        <v>140</v>
      </c>
    </row>
    <row r="24201" spans="1:19" x14ac:dyDescent="0.35">
      <c r="A24201" t="s">
        <v>27</v>
      </c>
      <c r="B24201" t="s">
        <v>1234</v>
      </c>
      <c r="C24201">
        <v>63</v>
      </c>
      <c r="D24201" t="s">
        <v>791</v>
      </c>
      <c r="E24201" t="s">
        <v>140</v>
      </c>
      <c r="F24201" t="s">
        <v>140</v>
      </c>
      <c r="G24201" t="s">
        <v>125</v>
      </c>
      <c r="H24201" t="s">
        <v>121</v>
      </c>
      <c r="I24201" t="s">
        <v>1021</v>
      </c>
      <c r="J24201" t="s">
        <v>140</v>
      </c>
      <c r="K24201" t="s">
        <v>140</v>
      </c>
      <c r="L24201" t="s">
        <v>140</v>
      </c>
      <c r="M24201" t="s">
        <v>140</v>
      </c>
      <c r="N24201" t="s">
        <v>140</v>
      </c>
      <c r="O24201" t="s">
        <v>1050</v>
      </c>
      <c r="P24201" t="s">
        <v>140</v>
      </c>
      <c r="Q24201" t="s">
        <v>1098</v>
      </c>
      <c r="R24201" t="s">
        <v>140</v>
      </c>
      <c r="S24201" t="s">
        <v>1050</v>
      </c>
    </row>
    <row r="24202" spans="1:19" x14ac:dyDescent="0.35">
      <c r="A24202" t="s">
        <v>27</v>
      </c>
      <c r="B24202" t="s">
        <v>1235</v>
      </c>
      <c r="C24202">
        <v>209</v>
      </c>
      <c r="D24202" t="s">
        <v>1261</v>
      </c>
      <c r="E24202" t="s">
        <v>1055</v>
      </c>
      <c r="F24202" t="s">
        <v>1063</v>
      </c>
      <c r="G24202" t="s">
        <v>527</v>
      </c>
      <c r="H24202" t="s">
        <v>1045</v>
      </c>
      <c r="I24202" t="s">
        <v>1009</v>
      </c>
      <c r="J24202" t="s">
        <v>1012</v>
      </c>
      <c r="K24202" t="s">
        <v>1010</v>
      </c>
      <c r="L24202" t="s">
        <v>140</v>
      </c>
      <c r="M24202" t="s">
        <v>140</v>
      </c>
      <c r="N24202" t="s">
        <v>1010</v>
      </c>
      <c r="O24202" t="s">
        <v>1013</v>
      </c>
      <c r="P24202" t="s">
        <v>1008</v>
      </c>
      <c r="Q24202" t="s">
        <v>140</v>
      </c>
      <c r="R24202" t="s">
        <v>1009</v>
      </c>
      <c r="S24202" t="s">
        <v>140</v>
      </c>
    </row>
    <row r="24203" spans="1:19" x14ac:dyDescent="0.35">
      <c r="A24203" t="s">
        <v>28</v>
      </c>
      <c r="B24203" t="s">
        <v>1236</v>
      </c>
      <c r="C24203">
        <v>21</v>
      </c>
      <c r="D24203" t="s">
        <v>679</v>
      </c>
      <c r="E24203" t="s">
        <v>103</v>
      </c>
      <c r="F24203" t="s">
        <v>1047</v>
      </c>
      <c r="G24203" t="s">
        <v>1073</v>
      </c>
      <c r="H24203" t="s">
        <v>824</v>
      </c>
      <c r="I24203" t="s">
        <v>140</v>
      </c>
      <c r="J24203" t="s">
        <v>140</v>
      </c>
      <c r="K24203" t="s">
        <v>140</v>
      </c>
      <c r="L24203" t="s">
        <v>140</v>
      </c>
      <c r="M24203" t="s">
        <v>140</v>
      </c>
      <c r="N24203" t="s">
        <v>1007</v>
      </c>
      <c r="O24203" t="s">
        <v>140</v>
      </c>
      <c r="P24203" t="s">
        <v>140</v>
      </c>
      <c r="Q24203" t="s">
        <v>140</v>
      </c>
      <c r="R24203" t="s">
        <v>1018</v>
      </c>
      <c r="S24203" t="s">
        <v>140</v>
      </c>
    </row>
    <row r="24204" spans="1:19" x14ac:dyDescent="0.35">
      <c r="A24204" t="s">
        <v>28</v>
      </c>
      <c r="B24204" t="s">
        <v>1234</v>
      </c>
      <c r="C24204">
        <v>70</v>
      </c>
      <c r="D24204" t="s">
        <v>722</v>
      </c>
      <c r="E24204" t="s">
        <v>140</v>
      </c>
      <c r="F24204" t="s">
        <v>1051</v>
      </c>
      <c r="G24204" t="s">
        <v>1095</v>
      </c>
      <c r="H24204" t="s">
        <v>716</v>
      </c>
      <c r="I24204" t="s">
        <v>919</v>
      </c>
      <c r="J24204" t="s">
        <v>1063</v>
      </c>
      <c r="K24204" t="s">
        <v>869</v>
      </c>
      <c r="L24204" t="s">
        <v>140</v>
      </c>
      <c r="M24204" t="s">
        <v>140</v>
      </c>
      <c r="N24204" t="s">
        <v>664</v>
      </c>
      <c r="O24204" t="s">
        <v>954</v>
      </c>
      <c r="P24204" t="s">
        <v>140</v>
      </c>
      <c r="Q24204" t="s">
        <v>140</v>
      </c>
      <c r="R24204" t="s">
        <v>1014</v>
      </c>
      <c r="S24204" t="s">
        <v>140</v>
      </c>
    </row>
    <row r="24205" spans="1:19" x14ac:dyDescent="0.35">
      <c r="A24205" t="s">
        <v>28</v>
      </c>
      <c r="B24205" t="s">
        <v>1235</v>
      </c>
      <c r="C24205">
        <v>155</v>
      </c>
      <c r="D24205" t="s">
        <v>898</v>
      </c>
      <c r="E24205" t="s">
        <v>1019</v>
      </c>
      <c r="F24205" t="s">
        <v>1063</v>
      </c>
      <c r="G24205" t="s">
        <v>1068</v>
      </c>
      <c r="H24205" t="s">
        <v>919</v>
      </c>
      <c r="I24205" t="s">
        <v>1012</v>
      </c>
      <c r="J24205" t="s">
        <v>1011</v>
      </c>
      <c r="K24205" t="s">
        <v>1013</v>
      </c>
      <c r="L24205" t="s">
        <v>140</v>
      </c>
      <c r="M24205" t="s">
        <v>140</v>
      </c>
      <c r="N24205" t="s">
        <v>939</v>
      </c>
      <c r="O24205" t="s">
        <v>1016</v>
      </c>
      <c r="P24205" t="s">
        <v>140</v>
      </c>
      <c r="Q24205" t="s">
        <v>140</v>
      </c>
      <c r="R24205" t="s">
        <v>140</v>
      </c>
      <c r="S24205" t="s">
        <v>1013</v>
      </c>
    </row>
    <row r="24206" spans="1:19" x14ac:dyDescent="0.35">
      <c r="A24206" t="s">
        <v>29</v>
      </c>
      <c r="B24206" t="s">
        <v>1236</v>
      </c>
      <c r="C24206">
        <v>24</v>
      </c>
      <c r="D24206" t="s">
        <v>892</v>
      </c>
      <c r="E24206" t="s">
        <v>1049</v>
      </c>
      <c r="F24206" t="s">
        <v>515</v>
      </c>
      <c r="G24206" t="s">
        <v>515</v>
      </c>
      <c r="H24206" t="s">
        <v>140</v>
      </c>
      <c r="I24206" t="s">
        <v>140</v>
      </c>
      <c r="J24206" t="s">
        <v>140</v>
      </c>
      <c r="K24206" t="s">
        <v>140</v>
      </c>
      <c r="L24206" t="s">
        <v>140</v>
      </c>
      <c r="M24206" t="s">
        <v>140</v>
      </c>
      <c r="N24206" t="s">
        <v>140</v>
      </c>
      <c r="O24206" t="s">
        <v>140</v>
      </c>
      <c r="P24206" t="s">
        <v>140</v>
      </c>
      <c r="Q24206" t="s">
        <v>140</v>
      </c>
      <c r="R24206" t="s">
        <v>140</v>
      </c>
      <c r="S24206" t="s">
        <v>140</v>
      </c>
    </row>
    <row r="24207" spans="1:19" x14ac:dyDescent="0.35">
      <c r="A24207" t="s">
        <v>29</v>
      </c>
      <c r="B24207" t="s">
        <v>1234</v>
      </c>
      <c r="C24207">
        <v>74</v>
      </c>
      <c r="D24207" t="s">
        <v>523</v>
      </c>
      <c r="E24207" t="s">
        <v>940</v>
      </c>
      <c r="F24207" t="s">
        <v>140</v>
      </c>
      <c r="G24207" t="s">
        <v>988</v>
      </c>
      <c r="H24207" t="s">
        <v>875</v>
      </c>
      <c r="I24207" t="s">
        <v>1066</v>
      </c>
      <c r="J24207" t="s">
        <v>140</v>
      </c>
      <c r="K24207" t="s">
        <v>140</v>
      </c>
      <c r="L24207" t="s">
        <v>140</v>
      </c>
      <c r="M24207" t="s">
        <v>140</v>
      </c>
      <c r="N24207" t="s">
        <v>1010</v>
      </c>
      <c r="O24207" t="s">
        <v>140</v>
      </c>
      <c r="P24207" t="s">
        <v>140</v>
      </c>
      <c r="Q24207" t="s">
        <v>1054</v>
      </c>
      <c r="R24207" t="s">
        <v>1021</v>
      </c>
      <c r="S24207" t="s">
        <v>140</v>
      </c>
    </row>
    <row r="24208" spans="1:19" x14ac:dyDescent="0.35">
      <c r="A24208" t="s">
        <v>29</v>
      </c>
      <c r="B24208" t="s">
        <v>1235</v>
      </c>
      <c r="C24208">
        <v>208</v>
      </c>
      <c r="D24208" t="s">
        <v>387</v>
      </c>
      <c r="E24208" t="s">
        <v>775</v>
      </c>
      <c r="F24208" t="s">
        <v>775</v>
      </c>
      <c r="G24208" t="s">
        <v>1098</v>
      </c>
      <c r="H24208" t="s">
        <v>961</v>
      </c>
      <c r="I24208" t="s">
        <v>1016</v>
      </c>
      <c r="J24208" t="s">
        <v>140</v>
      </c>
      <c r="K24208" t="s">
        <v>1016</v>
      </c>
      <c r="L24208" t="s">
        <v>1009</v>
      </c>
      <c r="M24208" t="s">
        <v>140</v>
      </c>
      <c r="N24208" t="s">
        <v>939</v>
      </c>
      <c r="O24208" t="s">
        <v>1019</v>
      </c>
      <c r="P24208" t="s">
        <v>140</v>
      </c>
      <c r="Q24208" t="s">
        <v>1013</v>
      </c>
      <c r="R24208" t="s">
        <v>140</v>
      </c>
      <c r="S24208" t="s">
        <v>140</v>
      </c>
    </row>
    <row r="24209" spans="1:19" x14ac:dyDescent="0.35">
      <c r="A24209" t="s">
        <v>30</v>
      </c>
      <c r="B24209" t="s">
        <v>1236</v>
      </c>
      <c r="C24209">
        <v>25</v>
      </c>
      <c r="D24209" t="s">
        <v>770</v>
      </c>
      <c r="E24209" t="s">
        <v>788</v>
      </c>
      <c r="F24209" t="s">
        <v>954</v>
      </c>
      <c r="G24209" t="s">
        <v>286</v>
      </c>
      <c r="H24209" t="s">
        <v>140</v>
      </c>
      <c r="I24209" t="s">
        <v>140</v>
      </c>
      <c r="J24209" t="s">
        <v>140</v>
      </c>
      <c r="K24209" t="s">
        <v>140</v>
      </c>
      <c r="L24209" t="s">
        <v>140</v>
      </c>
      <c r="M24209" t="s">
        <v>140</v>
      </c>
      <c r="N24209" t="s">
        <v>1045</v>
      </c>
      <c r="O24209" t="s">
        <v>1045</v>
      </c>
      <c r="P24209" t="s">
        <v>140</v>
      </c>
      <c r="Q24209" t="s">
        <v>140</v>
      </c>
      <c r="R24209" t="s">
        <v>140</v>
      </c>
      <c r="S24209" t="s">
        <v>140</v>
      </c>
    </row>
    <row r="24210" spans="1:19" x14ac:dyDescent="0.35">
      <c r="A24210" t="s">
        <v>30</v>
      </c>
      <c r="B24210" t="s">
        <v>1234</v>
      </c>
      <c r="C24210">
        <v>60</v>
      </c>
      <c r="D24210" t="s">
        <v>40</v>
      </c>
      <c r="E24210" t="s">
        <v>1044</v>
      </c>
      <c r="F24210" t="s">
        <v>1048</v>
      </c>
      <c r="G24210" t="s">
        <v>548</v>
      </c>
      <c r="H24210" t="s">
        <v>1003</v>
      </c>
      <c r="I24210" t="s">
        <v>949</v>
      </c>
      <c r="J24210" t="s">
        <v>1047</v>
      </c>
      <c r="K24210" t="s">
        <v>140</v>
      </c>
      <c r="L24210" t="s">
        <v>140</v>
      </c>
      <c r="M24210" t="s">
        <v>140</v>
      </c>
      <c r="N24210" t="s">
        <v>1070</v>
      </c>
      <c r="O24210" t="s">
        <v>1054</v>
      </c>
      <c r="P24210" t="s">
        <v>140</v>
      </c>
      <c r="Q24210" t="s">
        <v>1063</v>
      </c>
      <c r="R24210" t="s">
        <v>140</v>
      </c>
      <c r="S24210" t="s">
        <v>140</v>
      </c>
    </row>
    <row r="24211" spans="1:19" x14ac:dyDescent="0.35">
      <c r="A24211" t="s">
        <v>30</v>
      </c>
      <c r="B24211" t="s">
        <v>1235</v>
      </c>
      <c r="C24211">
        <v>169</v>
      </c>
      <c r="D24211" t="s">
        <v>1138</v>
      </c>
      <c r="E24211" t="s">
        <v>775</v>
      </c>
      <c r="F24211" t="s">
        <v>1011</v>
      </c>
      <c r="G24211" t="s">
        <v>1044</v>
      </c>
      <c r="H24211" t="s">
        <v>1047</v>
      </c>
      <c r="I24211" t="s">
        <v>1020</v>
      </c>
      <c r="J24211" t="s">
        <v>140</v>
      </c>
      <c r="K24211" t="s">
        <v>1007</v>
      </c>
      <c r="L24211" t="s">
        <v>140</v>
      </c>
      <c r="M24211" t="s">
        <v>140</v>
      </c>
      <c r="N24211" t="s">
        <v>1017</v>
      </c>
      <c r="O24211" t="s">
        <v>140</v>
      </c>
      <c r="P24211" t="s">
        <v>140</v>
      </c>
      <c r="Q24211" t="s">
        <v>775</v>
      </c>
      <c r="R24211" t="s">
        <v>140</v>
      </c>
      <c r="S24211" t="s">
        <v>1008</v>
      </c>
    </row>
    <row r="24212" spans="1:19" x14ac:dyDescent="0.35">
      <c r="A24212" t="s">
        <v>31</v>
      </c>
      <c r="B24212" t="s">
        <v>1236</v>
      </c>
      <c r="C24212">
        <v>18</v>
      </c>
      <c r="D24212" t="s">
        <v>831</v>
      </c>
      <c r="E24212" t="s">
        <v>1019</v>
      </c>
      <c r="F24212" t="s">
        <v>953</v>
      </c>
      <c r="G24212" t="s">
        <v>140</v>
      </c>
      <c r="H24212" t="s">
        <v>140</v>
      </c>
      <c r="I24212" t="s">
        <v>1043</v>
      </c>
      <c r="J24212" t="s">
        <v>140</v>
      </c>
      <c r="K24212" t="s">
        <v>140</v>
      </c>
      <c r="L24212" t="s">
        <v>1043</v>
      </c>
      <c r="M24212" t="s">
        <v>1043</v>
      </c>
      <c r="N24212" t="s">
        <v>913</v>
      </c>
      <c r="O24212" t="s">
        <v>140</v>
      </c>
      <c r="P24212" t="s">
        <v>140</v>
      </c>
      <c r="Q24212" t="s">
        <v>140</v>
      </c>
      <c r="R24212" t="s">
        <v>140</v>
      </c>
      <c r="S24212" t="s">
        <v>140</v>
      </c>
    </row>
    <row r="24213" spans="1:19" x14ac:dyDescent="0.35">
      <c r="A24213" t="s">
        <v>31</v>
      </c>
      <c r="B24213" t="s">
        <v>1234</v>
      </c>
      <c r="C24213">
        <v>102</v>
      </c>
      <c r="D24213" t="s">
        <v>649</v>
      </c>
      <c r="E24213" t="s">
        <v>103</v>
      </c>
      <c r="F24213" t="s">
        <v>1021</v>
      </c>
      <c r="G24213" t="s">
        <v>1004</v>
      </c>
      <c r="H24213" t="s">
        <v>893</v>
      </c>
      <c r="I24213" t="s">
        <v>1073</v>
      </c>
      <c r="J24213" t="s">
        <v>1055</v>
      </c>
      <c r="K24213" t="s">
        <v>140</v>
      </c>
      <c r="L24213" t="s">
        <v>1063</v>
      </c>
      <c r="M24213" t="s">
        <v>733</v>
      </c>
      <c r="N24213" t="s">
        <v>1049</v>
      </c>
      <c r="O24213" t="s">
        <v>140</v>
      </c>
      <c r="P24213" t="s">
        <v>140</v>
      </c>
      <c r="Q24213" t="s">
        <v>1016</v>
      </c>
      <c r="R24213" t="s">
        <v>140</v>
      </c>
      <c r="S24213" t="s">
        <v>1012</v>
      </c>
    </row>
    <row r="24214" spans="1:19" x14ac:dyDescent="0.35">
      <c r="A24214" t="s">
        <v>31</v>
      </c>
      <c r="B24214" t="s">
        <v>1235</v>
      </c>
      <c r="C24214">
        <v>88</v>
      </c>
      <c r="D24214" t="s">
        <v>652</v>
      </c>
      <c r="E24214" t="s">
        <v>1053</v>
      </c>
      <c r="F24214" t="s">
        <v>1047</v>
      </c>
      <c r="G24214" t="s">
        <v>1023</v>
      </c>
      <c r="H24214" t="s">
        <v>660</v>
      </c>
      <c r="I24214" t="s">
        <v>1073</v>
      </c>
      <c r="J24214" t="s">
        <v>1008</v>
      </c>
      <c r="K24214" t="s">
        <v>1055</v>
      </c>
      <c r="L24214" t="s">
        <v>1102</v>
      </c>
      <c r="M24214" t="s">
        <v>91</v>
      </c>
      <c r="N24214" t="s">
        <v>1017</v>
      </c>
      <c r="O24214" t="s">
        <v>1008</v>
      </c>
      <c r="P24214" t="s">
        <v>140</v>
      </c>
      <c r="Q24214" t="s">
        <v>1013</v>
      </c>
      <c r="R24214" t="s">
        <v>1013</v>
      </c>
      <c r="S24214" t="s">
        <v>140</v>
      </c>
    </row>
    <row r="24215" spans="1:19" x14ac:dyDescent="0.35">
      <c r="A24215" t="s">
        <v>32</v>
      </c>
      <c r="B24215" t="s">
        <v>1236</v>
      </c>
      <c r="C24215">
        <v>522</v>
      </c>
      <c r="D24215" t="s">
        <v>772</v>
      </c>
      <c r="E24215" t="s">
        <v>1051</v>
      </c>
      <c r="F24215" t="s">
        <v>1070</v>
      </c>
      <c r="G24215" t="s">
        <v>973</v>
      </c>
      <c r="H24215" t="s">
        <v>458</v>
      </c>
      <c r="I24215" t="s">
        <v>1010</v>
      </c>
      <c r="J24215" t="s">
        <v>1016</v>
      </c>
      <c r="K24215" t="s">
        <v>1008</v>
      </c>
      <c r="L24215" t="s">
        <v>1021</v>
      </c>
      <c r="M24215" t="s">
        <v>1012</v>
      </c>
      <c r="N24215" t="s">
        <v>1057</v>
      </c>
      <c r="O24215" t="s">
        <v>1098</v>
      </c>
      <c r="P24215" t="s">
        <v>1009</v>
      </c>
      <c r="Q24215" t="s">
        <v>1014</v>
      </c>
      <c r="R24215" t="s">
        <v>1019</v>
      </c>
      <c r="S24215" t="s">
        <v>1008</v>
      </c>
    </row>
    <row r="24216" spans="1:19" x14ac:dyDescent="0.35">
      <c r="A24216" t="s">
        <v>32</v>
      </c>
      <c r="B24216" t="s">
        <v>1234</v>
      </c>
      <c r="C24216">
        <v>1734</v>
      </c>
      <c r="D24216" t="s">
        <v>828</v>
      </c>
      <c r="E24216" t="s">
        <v>1064</v>
      </c>
      <c r="F24216" t="s">
        <v>1007</v>
      </c>
      <c r="G24216" t="s">
        <v>903</v>
      </c>
      <c r="H24216" t="s">
        <v>1102</v>
      </c>
      <c r="I24216" t="s">
        <v>940</v>
      </c>
      <c r="J24216" t="s">
        <v>1017</v>
      </c>
      <c r="K24216" t="s">
        <v>1011</v>
      </c>
      <c r="L24216" t="s">
        <v>1010</v>
      </c>
      <c r="M24216" t="s">
        <v>1010</v>
      </c>
      <c r="N24216" t="s">
        <v>1073</v>
      </c>
      <c r="O24216" t="s">
        <v>1098</v>
      </c>
      <c r="P24216" t="s">
        <v>1022</v>
      </c>
      <c r="Q24216" t="s">
        <v>1013</v>
      </c>
      <c r="R24216" t="s">
        <v>1010</v>
      </c>
      <c r="S24216" t="s">
        <v>1008</v>
      </c>
    </row>
    <row r="24217" spans="1:19" x14ac:dyDescent="0.35">
      <c r="A24217" t="s">
        <v>32</v>
      </c>
      <c r="B24217" t="s">
        <v>1235</v>
      </c>
      <c r="C24217">
        <v>3605</v>
      </c>
      <c r="D24217" t="s">
        <v>494</v>
      </c>
      <c r="E24217" t="s">
        <v>954</v>
      </c>
      <c r="F24217" t="s">
        <v>949</v>
      </c>
      <c r="G24217" t="s">
        <v>527</v>
      </c>
      <c r="H24217" t="s">
        <v>345</v>
      </c>
      <c r="I24217" t="s">
        <v>1019</v>
      </c>
      <c r="J24217" t="s">
        <v>1008</v>
      </c>
      <c r="K24217" t="s">
        <v>1009</v>
      </c>
      <c r="L24217" t="s">
        <v>1010</v>
      </c>
      <c r="M24217" t="s">
        <v>1013</v>
      </c>
      <c r="N24217" t="s">
        <v>939</v>
      </c>
      <c r="O24217" t="s">
        <v>1019</v>
      </c>
      <c r="P24217" t="s">
        <v>1008</v>
      </c>
      <c r="Q24217" t="s">
        <v>1012</v>
      </c>
      <c r="R24217" t="s">
        <v>1012</v>
      </c>
      <c r="S24217" t="s">
        <v>140</v>
      </c>
    </row>
    <row r="24219" spans="1:19" x14ac:dyDescent="0.35">
      <c r="A24219" t="s">
        <v>2068</v>
      </c>
    </row>
    <row r="24220" spans="1:19" x14ac:dyDescent="0.35">
      <c r="A24220" t="s">
        <v>2</v>
      </c>
      <c r="B24220" t="s">
        <v>2013</v>
      </c>
      <c r="C24220" t="s">
        <v>3</v>
      </c>
      <c r="D24220" t="s">
        <v>2051</v>
      </c>
      <c r="E24220" t="s">
        <v>2052</v>
      </c>
      <c r="F24220" t="s">
        <v>2053</v>
      </c>
      <c r="G24220" t="s">
        <v>2054</v>
      </c>
      <c r="H24220" t="s">
        <v>2055</v>
      </c>
      <c r="I24220" t="s">
        <v>2056</v>
      </c>
      <c r="J24220" t="s">
        <v>2057</v>
      </c>
      <c r="K24220" t="s">
        <v>2058</v>
      </c>
      <c r="L24220" t="s">
        <v>2059</v>
      </c>
      <c r="M24220" t="s">
        <v>2060</v>
      </c>
      <c r="N24220" t="s">
        <v>2061</v>
      </c>
      <c r="O24220" t="s">
        <v>2062</v>
      </c>
      <c r="P24220" t="s">
        <v>2063</v>
      </c>
      <c r="Q24220" t="s">
        <v>1376</v>
      </c>
      <c r="R24220" t="s">
        <v>1042</v>
      </c>
      <c r="S24220" t="s">
        <v>136</v>
      </c>
    </row>
    <row r="24221" spans="1:19" x14ac:dyDescent="0.35">
      <c r="A24221" t="s">
        <v>8</v>
      </c>
      <c r="B24221" t="s">
        <v>2014</v>
      </c>
      <c r="C24221">
        <v>86</v>
      </c>
      <c r="D24221" t="s">
        <v>447</v>
      </c>
      <c r="E24221" t="s">
        <v>1058</v>
      </c>
      <c r="F24221" t="s">
        <v>1014</v>
      </c>
      <c r="G24221" t="s">
        <v>1020</v>
      </c>
      <c r="H24221" t="s">
        <v>733</v>
      </c>
      <c r="I24221" t="s">
        <v>1098</v>
      </c>
      <c r="J24221" t="s">
        <v>140</v>
      </c>
      <c r="K24221" t="s">
        <v>140</v>
      </c>
      <c r="L24221" t="s">
        <v>140</v>
      </c>
      <c r="M24221" t="s">
        <v>140</v>
      </c>
      <c r="N24221" t="s">
        <v>996</v>
      </c>
      <c r="O24221" t="s">
        <v>1021</v>
      </c>
      <c r="P24221" t="s">
        <v>140</v>
      </c>
      <c r="Q24221" t="s">
        <v>1014</v>
      </c>
      <c r="R24221" t="s">
        <v>1020</v>
      </c>
      <c r="S24221" t="s">
        <v>140</v>
      </c>
    </row>
    <row r="24222" spans="1:19" x14ac:dyDescent="0.35">
      <c r="A24222" t="s">
        <v>8</v>
      </c>
      <c r="B24222" t="s">
        <v>2015</v>
      </c>
      <c r="C24222">
        <v>134</v>
      </c>
      <c r="D24222" t="s">
        <v>82</v>
      </c>
      <c r="E24222" t="s">
        <v>985</v>
      </c>
      <c r="F24222" t="s">
        <v>1073</v>
      </c>
      <c r="G24222" t="s">
        <v>147</v>
      </c>
      <c r="H24222" t="s">
        <v>113</v>
      </c>
      <c r="I24222" t="s">
        <v>996</v>
      </c>
      <c r="J24222" t="s">
        <v>1016</v>
      </c>
      <c r="K24222" t="s">
        <v>1066</v>
      </c>
      <c r="L24222" t="s">
        <v>140</v>
      </c>
      <c r="M24222" t="s">
        <v>140</v>
      </c>
      <c r="N24222" t="s">
        <v>1062</v>
      </c>
      <c r="O24222" t="s">
        <v>1098</v>
      </c>
      <c r="P24222" t="s">
        <v>140</v>
      </c>
      <c r="Q24222" t="s">
        <v>1014</v>
      </c>
      <c r="R24222" t="s">
        <v>1016</v>
      </c>
      <c r="S24222" t="s">
        <v>140</v>
      </c>
    </row>
    <row r="24223" spans="1:19" x14ac:dyDescent="0.35">
      <c r="A24223" t="s">
        <v>8</v>
      </c>
      <c r="B24223" t="s">
        <v>339</v>
      </c>
      <c r="C24223">
        <v>1</v>
      </c>
      <c r="D24223" t="s">
        <v>140</v>
      </c>
      <c r="E24223" t="s">
        <v>177</v>
      </c>
      <c r="F24223" t="s">
        <v>140</v>
      </c>
      <c r="G24223" t="s">
        <v>140</v>
      </c>
      <c r="H24223" t="s">
        <v>140</v>
      </c>
      <c r="I24223" t="s">
        <v>140</v>
      </c>
      <c r="J24223" t="s">
        <v>140</v>
      </c>
      <c r="K24223" t="s">
        <v>140</v>
      </c>
      <c r="L24223" t="s">
        <v>140</v>
      </c>
      <c r="M24223" t="s">
        <v>140</v>
      </c>
      <c r="N24223" t="s">
        <v>140</v>
      </c>
      <c r="O24223" t="s">
        <v>140</v>
      </c>
      <c r="P24223" t="s">
        <v>140</v>
      </c>
      <c r="Q24223" t="s">
        <v>140</v>
      </c>
      <c r="R24223" t="s">
        <v>140</v>
      </c>
      <c r="S24223" t="s">
        <v>140</v>
      </c>
    </row>
    <row r="24224" spans="1:19" x14ac:dyDescent="0.35">
      <c r="A24224" t="s">
        <v>9</v>
      </c>
      <c r="B24224" t="s">
        <v>2014</v>
      </c>
      <c r="C24224">
        <v>93</v>
      </c>
      <c r="D24224" t="s">
        <v>500</v>
      </c>
      <c r="E24224" t="s">
        <v>949</v>
      </c>
      <c r="F24224" t="s">
        <v>140</v>
      </c>
      <c r="G24224" t="s">
        <v>1054</v>
      </c>
      <c r="H24224" t="s">
        <v>1073</v>
      </c>
      <c r="I24224" t="s">
        <v>1048</v>
      </c>
      <c r="J24224" t="s">
        <v>140</v>
      </c>
      <c r="K24224" t="s">
        <v>140</v>
      </c>
      <c r="L24224" t="s">
        <v>140</v>
      </c>
      <c r="M24224" t="s">
        <v>140</v>
      </c>
      <c r="N24224" t="s">
        <v>1063</v>
      </c>
      <c r="O24224" t="s">
        <v>140</v>
      </c>
      <c r="P24224" t="s">
        <v>140</v>
      </c>
      <c r="Q24224" t="s">
        <v>140</v>
      </c>
      <c r="R24224" t="s">
        <v>140</v>
      </c>
      <c r="S24224" t="s">
        <v>140</v>
      </c>
    </row>
    <row r="24225" spans="1:19" x14ac:dyDescent="0.35">
      <c r="A24225" t="s">
        <v>9</v>
      </c>
      <c r="B24225" t="s">
        <v>2015</v>
      </c>
      <c r="C24225">
        <v>179</v>
      </c>
      <c r="D24225" t="s">
        <v>1081</v>
      </c>
      <c r="E24225" t="s">
        <v>1054</v>
      </c>
      <c r="F24225" t="s">
        <v>954</v>
      </c>
      <c r="G24225" t="s">
        <v>838</v>
      </c>
      <c r="H24225" t="s">
        <v>1051</v>
      </c>
      <c r="I24225" t="s">
        <v>1063</v>
      </c>
      <c r="J24225" t="s">
        <v>1016</v>
      </c>
      <c r="K24225" t="s">
        <v>1016</v>
      </c>
      <c r="L24225" t="s">
        <v>1012</v>
      </c>
      <c r="M24225" t="s">
        <v>1021</v>
      </c>
      <c r="N24225" t="s">
        <v>971</v>
      </c>
      <c r="O24225" t="s">
        <v>1012</v>
      </c>
      <c r="P24225" t="s">
        <v>1012</v>
      </c>
      <c r="Q24225" t="s">
        <v>1016</v>
      </c>
      <c r="R24225" t="s">
        <v>1013</v>
      </c>
      <c r="S24225" t="s">
        <v>140</v>
      </c>
    </row>
    <row r="24226" spans="1:19" x14ac:dyDescent="0.35">
      <c r="A24226" t="s">
        <v>10</v>
      </c>
      <c r="B24226" t="s">
        <v>2014</v>
      </c>
      <c r="C24226">
        <v>76</v>
      </c>
      <c r="D24226" t="s">
        <v>520</v>
      </c>
      <c r="E24226" t="s">
        <v>824</v>
      </c>
      <c r="F24226" t="s">
        <v>1068</v>
      </c>
      <c r="G24226" t="s">
        <v>775</v>
      </c>
      <c r="H24226" t="s">
        <v>838</v>
      </c>
      <c r="I24226" t="s">
        <v>1050</v>
      </c>
      <c r="J24226" t="s">
        <v>1058</v>
      </c>
      <c r="K24226" t="s">
        <v>775</v>
      </c>
      <c r="L24226" t="s">
        <v>1016</v>
      </c>
      <c r="M24226" t="s">
        <v>140</v>
      </c>
      <c r="N24226" t="s">
        <v>919</v>
      </c>
      <c r="O24226" t="s">
        <v>1070</v>
      </c>
      <c r="P24226" t="s">
        <v>140</v>
      </c>
      <c r="Q24226" t="s">
        <v>1055</v>
      </c>
      <c r="R24226" t="s">
        <v>140</v>
      </c>
      <c r="S24226" t="s">
        <v>140</v>
      </c>
    </row>
    <row r="24227" spans="1:19" x14ac:dyDescent="0.35">
      <c r="A24227" t="s">
        <v>10</v>
      </c>
      <c r="B24227" t="s">
        <v>2015</v>
      </c>
      <c r="C24227">
        <v>133</v>
      </c>
      <c r="D24227" t="s">
        <v>102</v>
      </c>
      <c r="E24227" t="s">
        <v>1098</v>
      </c>
      <c r="F24227" t="s">
        <v>1019</v>
      </c>
      <c r="G24227" t="s">
        <v>949</v>
      </c>
      <c r="H24227" t="s">
        <v>1054</v>
      </c>
      <c r="I24227" t="s">
        <v>140</v>
      </c>
      <c r="J24227" t="s">
        <v>140</v>
      </c>
      <c r="K24227" t="s">
        <v>1008</v>
      </c>
      <c r="L24227" t="s">
        <v>140</v>
      </c>
      <c r="M24227" t="s">
        <v>1010</v>
      </c>
      <c r="N24227" t="s">
        <v>869</v>
      </c>
      <c r="O24227" t="s">
        <v>1063</v>
      </c>
      <c r="P24227" t="s">
        <v>949</v>
      </c>
      <c r="Q24227" t="s">
        <v>1043</v>
      </c>
      <c r="R24227" t="s">
        <v>1017</v>
      </c>
      <c r="S24227" t="s">
        <v>140</v>
      </c>
    </row>
    <row r="24228" spans="1:19" x14ac:dyDescent="0.35">
      <c r="A24228" t="s">
        <v>10</v>
      </c>
      <c r="B24228" t="s">
        <v>339</v>
      </c>
      <c r="C24228">
        <v>4</v>
      </c>
      <c r="D24228" t="s">
        <v>177</v>
      </c>
      <c r="E24228" t="s">
        <v>140</v>
      </c>
      <c r="F24228" t="s">
        <v>140</v>
      </c>
      <c r="G24228" t="s">
        <v>140</v>
      </c>
      <c r="H24228" t="s">
        <v>140</v>
      </c>
      <c r="I24228" t="s">
        <v>140</v>
      </c>
      <c r="J24228" t="s">
        <v>140</v>
      </c>
      <c r="K24228" t="s">
        <v>140</v>
      </c>
      <c r="L24228" t="s">
        <v>140</v>
      </c>
      <c r="M24228" t="s">
        <v>140</v>
      </c>
      <c r="N24228" t="s">
        <v>140</v>
      </c>
      <c r="O24228" t="s">
        <v>140</v>
      </c>
      <c r="P24228" t="s">
        <v>140</v>
      </c>
      <c r="Q24228" t="s">
        <v>140</v>
      </c>
      <c r="R24228" t="s">
        <v>140</v>
      </c>
      <c r="S24228" t="s">
        <v>140</v>
      </c>
    </row>
    <row r="24229" spans="1:19" x14ac:dyDescent="0.35">
      <c r="A24229" t="s">
        <v>11</v>
      </c>
      <c r="B24229" t="s">
        <v>2014</v>
      </c>
      <c r="C24229">
        <v>95</v>
      </c>
      <c r="D24229" t="s">
        <v>288</v>
      </c>
      <c r="E24229" t="s">
        <v>1045</v>
      </c>
      <c r="F24229" t="s">
        <v>140</v>
      </c>
      <c r="G24229" t="s">
        <v>919</v>
      </c>
      <c r="H24229" t="s">
        <v>733</v>
      </c>
      <c r="I24229" t="s">
        <v>875</v>
      </c>
      <c r="J24229" t="s">
        <v>1062</v>
      </c>
      <c r="K24229" t="s">
        <v>1043</v>
      </c>
      <c r="L24229" t="s">
        <v>140</v>
      </c>
      <c r="M24229" t="s">
        <v>140</v>
      </c>
      <c r="N24229" t="s">
        <v>1019</v>
      </c>
      <c r="O24229" t="s">
        <v>775</v>
      </c>
      <c r="P24229" t="s">
        <v>140</v>
      </c>
      <c r="Q24229" t="s">
        <v>1063</v>
      </c>
      <c r="R24229" t="s">
        <v>1008</v>
      </c>
      <c r="S24229" t="s">
        <v>140</v>
      </c>
    </row>
    <row r="24230" spans="1:19" x14ac:dyDescent="0.35">
      <c r="A24230" t="s">
        <v>11</v>
      </c>
      <c r="B24230" t="s">
        <v>2015</v>
      </c>
      <c r="C24230">
        <v>175</v>
      </c>
      <c r="D24230" t="s">
        <v>477</v>
      </c>
      <c r="E24230" t="s">
        <v>1055</v>
      </c>
      <c r="F24230" t="s">
        <v>140</v>
      </c>
      <c r="G24230" t="s">
        <v>1004</v>
      </c>
      <c r="H24230" t="s">
        <v>733</v>
      </c>
      <c r="I24230" t="s">
        <v>1016</v>
      </c>
      <c r="J24230" t="s">
        <v>140</v>
      </c>
      <c r="K24230" t="s">
        <v>140</v>
      </c>
      <c r="L24230" t="s">
        <v>1021</v>
      </c>
      <c r="M24230" t="s">
        <v>1009</v>
      </c>
      <c r="N24230" t="s">
        <v>1058</v>
      </c>
      <c r="O24230" t="s">
        <v>950</v>
      </c>
      <c r="P24230" t="s">
        <v>1009</v>
      </c>
      <c r="Q24230" t="s">
        <v>140</v>
      </c>
      <c r="R24230" t="s">
        <v>1013</v>
      </c>
      <c r="S24230" t="s">
        <v>140</v>
      </c>
    </row>
    <row r="24231" spans="1:19" x14ac:dyDescent="0.35">
      <c r="A24231" t="s">
        <v>11</v>
      </c>
      <c r="B24231" t="s">
        <v>339</v>
      </c>
      <c r="C24231">
        <v>5</v>
      </c>
      <c r="D24231" t="s">
        <v>177</v>
      </c>
      <c r="E24231" t="s">
        <v>140</v>
      </c>
      <c r="F24231" t="s">
        <v>140</v>
      </c>
      <c r="G24231" t="s">
        <v>140</v>
      </c>
      <c r="H24231" t="s">
        <v>140</v>
      </c>
      <c r="I24231" t="s">
        <v>140</v>
      </c>
      <c r="J24231" t="s">
        <v>140</v>
      </c>
      <c r="K24231" t="s">
        <v>140</v>
      </c>
      <c r="L24231" t="s">
        <v>140</v>
      </c>
      <c r="M24231" t="s">
        <v>140</v>
      </c>
      <c r="N24231" t="s">
        <v>140</v>
      </c>
      <c r="O24231" t="s">
        <v>140</v>
      </c>
      <c r="P24231" t="s">
        <v>140</v>
      </c>
      <c r="Q24231" t="s">
        <v>140</v>
      </c>
      <c r="R24231" t="s">
        <v>140</v>
      </c>
      <c r="S24231" t="s">
        <v>140</v>
      </c>
    </row>
    <row r="24232" spans="1:19" x14ac:dyDescent="0.35">
      <c r="A24232" t="s">
        <v>12</v>
      </c>
      <c r="B24232" t="s">
        <v>2014</v>
      </c>
      <c r="C24232">
        <v>79</v>
      </c>
      <c r="D24232" t="s">
        <v>581</v>
      </c>
      <c r="E24232" t="s">
        <v>1043</v>
      </c>
      <c r="F24232" t="s">
        <v>949</v>
      </c>
      <c r="G24232" t="s">
        <v>1004</v>
      </c>
      <c r="H24232" t="s">
        <v>399</v>
      </c>
      <c r="I24232" t="s">
        <v>1008</v>
      </c>
      <c r="J24232" t="s">
        <v>1014</v>
      </c>
      <c r="K24232" t="s">
        <v>949</v>
      </c>
      <c r="L24232" t="s">
        <v>140</v>
      </c>
      <c r="M24232" t="s">
        <v>140</v>
      </c>
      <c r="N24232" t="s">
        <v>140</v>
      </c>
      <c r="O24232" t="s">
        <v>949</v>
      </c>
      <c r="P24232" t="s">
        <v>140</v>
      </c>
      <c r="Q24232" t="s">
        <v>140</v>
      </c>
      <c r="R24232" t="s">
        <v>140</v>
      </c>
      <c r="S24232" t="s">
        <v>140</v>
      </c>
    </row>
    <row r="24233" spans="1:19" x14ac:dyDescent="0.35">
      <c r="A24233" t="s">
        <v>12</v>
      </c>
      <c r="B24233" t="s">
        <v>2015</v>
      </c>
      <c r="C24233">
        <v>160</v>
      </c>
      <c r="D24233" t="s">
        <v>520</v>
      </c>
      <c r="E24233" t="s">
        <v>140</v>
      </c>
      <c r="F24233" t="s">
        <v>1021</v>
      </c>
      <c r="G24233" t="s">
        <v>733</v>
      </c>
      <c r="H24233" t="s">
        <v>769</v>
      </c>
      <c r="I24233" t="s">
        <v>140</v>
      </c>
      <c r="J24233" t="s">
        <v>140</v>
      </c>
      <c r="K24233" t="s">
        <v>140</v>
      </c>
      <c r="L24233" t="s">
        <v>140</v>
      </c>
      <c r="M24233" t="s">
        <v>140</v>
      </c>
      <c r="N24233" t="s">
        <v>1048</v>
      </c>
      <c r="O24233" t="s">
        <v>140</v>
      </c>
      <c r="P24233" t="s">
        <v>1017</v>
      </c>
      <c r="Q24233" t="s">
        <v>1050</v>
      </c>
      <c r="R24233" t="s">
        <v>140</v>
      </c>
      <c r="S24233" t="s">
        <v>1063</v>
      </c>
    </row>
    <row r="24234" spans="1:19" x14ac:dyDescent="0.35">
      <c r="A24234" t="s">
        <v>12</v>
      </c>
      <c r="B24234" t="s">
        <v>339</v>
      </c>
      <c r="C24234">
        <v>3</v>
      </c>
      <c r="D24234" t="s">
        <v>196</v>
      </c>
      <c r="E24234" t="s">
        <v>140</v>
      </c>
      <c r="F24234" t="s">
        <v>140</v>
      </c>
      <c r="G24234" t="s">
        <v>140</v>
      </c>
      <c r="H24234" t="s">
        <v>140</v>
      </c>
      <c r="I24234" t="s">
        <v>140</v>
      </c>
      <c r="J24234" t="s">
        <v>140</v>
      </c>
      <c r="K24234" t="s">
        <v>140</v>
      </c>
      <c r="L24234" t="s">
        <v>140</v>
      </c>
      <c r="M24234" t="s">
        <v>140</v>
      </c>
      <c r="N24234" t="s">
        <v>195</v>
      </c>
      <c r="O24234" t="s">
        <v>140</v>
      </c>
      <c r="P24234" t="s">
        <v>140</v>
      </c>
      <c r="Q24234" t="s">
        <v>140</v>
      </c>
      <c r="R24234" t="s">
        <v>140</v>
      </c>
      <c r="S24234" t="s">
        <v>140</v>
      </c>
    </row>
    <row r="24235" spans="1:19" x14ac:dyDescent="0.35">
      <c r="A24235" t="s">
        <v>13</v>
      </c>
      <c r="B24235" t="s">
        <v>2014</v>
      </c>
      <c r="C24235">
        <v>79</v>
      </c>
      <c r="D24235" t="s">
        <v>454</v>
      </c>
      <c r="E24235" t="s">
        <v>527</v>
      </c>
      <c r="F24235" t="s">
        <v>1068</v>
      </c>
      <c r="G24235" t="s">
        <v>1004</v>
      </c>
      <c r="H24235" t="s">
        <v>147</v>
      </c>
      <c r="I24235" t="s">
        <v>977</v>
      </c>
      <c r="J24235" t="s">
        <v>1011</v>
      </c>
      <c r="K24235" t="s">
        <v>140</v>
      </c>
      <c r="L24235" t="s">
        <v>838</v>
      </c>
      <c r="M24235" t="s">
        <v>824</v>
      </c>
      <c r="N24235" t="s">
        <v>394</v>
      </c>
      <c r="O24235" t="s">
        <v>140</v>
      </c>
      <c r="P24235" t="s">
        <v>140</v>
      </c>
      <c r="Q24235" t="s">
        <v>1013</v>
      </c>
      <c r="R24235" t="s">
        <v>1012</v>
      </c>
      <c r="S24235" t="s">
        <v>1063</v>
      </c>
    </row>
    <row r="24236" spans="1:19" x14ac:dyDescent="0.35">
      <c r="A24236" t="s">
        <v>13</v>
      </c>
      <c r="B24236" t="s">
        <v>2015</v>
      </c>
      <c r="C24236">
        <v>96</v>
      </c>
      <c r="D24236" t="s">
        <v>946</v>
      </c>
      <c r="E24236" t="s">
        <v>953</v>
      </c>
      <c r="F24236" t="s">
        <v>1007</v>
      </c>
      <c r="G24236" t="s">
        <v>1073</v>
      </c>
      <c r="H24236" t="s">
        <v>716</v>
      </c>
      <c r="I24236" t="s">
        <v>515</v>
      </c>
      <c r="J24236" t="s">
        <v>140</v>
      </c>
      <c r="K24236" t="s">
        <v>1051</v>
      </c>
      <c r="L24236" t="s">
        <v>1013</v>
      </c>
      <c r="M24236" t="s">
        <v>1073</v>
      </c>
      <c r="N24236" t="s">
        <v>1057</v>
      </c>
      <c r="O24236" t="s">
        <v>1012</v>
      </c>
      <c r="P24236" t="s">
        <v>140</v>
      </c>
      <c r="Q24236" t="s">
        <v>1008</v>
      </c>
      <c r="R24236" t="s">
        <v>140</v>
      </c>
      <c r="S24236" t="s">
        <v>140</v>
      </c>
    </row>
    <row r="24237" spans="1:19" x14ac:dyDescent="0.35">
      <c r="A24237" t="s">
        <v>13</v>
      </c>
      <c r="B24237" t="s">
        <v>339</v>
      </c>
      <c r="C24237">
        <v>1</v>
      </c>
      <c r="D24237" t="s">
        <v>177</v>
      </c>
      <c r="E24237" t="s">
        <v>140</v>
      </c>
      <c r="F24237" t="s">
        <v>140</v>
      </c>
      <c r="G24237" t="s">
        <v>140</v>
      </c>
      <c r="H24237" t="s">
        <v>140</v>
      </c>
      <c r="I24237" t="s">
        <v>140</v>
      </c>
      <c r="J24237" t="s">
        <v>140</v>
      </c>
      <c r="K24237" t="s">
        <v>140</v>
      </c>
      <c r="L24237" t="s">
        <v>140</v>
      </c>
      <c r="M24237" t="s">
        <v>140</v>
      </c>
      <c r="N24237" t="s">
        <v>140</v>
      </c>
      <c r="O24237" t="s">
        <v>140</v>
      </c>
      <c r="P24237" t="s">
        <v>140</v>
      </c>
      <c r="Q24237" t="s">
        <v>140</v>
      </c>
      <c r="R24237" t="s">
        <v>140</v>
      </c>
      <c r="S24237" t="s">
        <v>140</v>
      </c>
    </row>
    <row r="24238" spans="1:19" x14ac:dyDescent="0.35">
      <c r="A24238" t="s">
        <v>14</v>
      </c>
      <c r="B24238" t="s">
        <v>2014</v>
      </c>
      <c r="C24238">
        <v>85</v>
      </c>
      <c r="D24238" t="s">
        <v>828</v>
      </c>
      <c r="E24238" t="s">
        <v>1064</v>
      </c>
      <c r="F24238" t="s">
        <v>1066</v>
      </c>
      <c r="G24238" t="s">
        <v>1003</v>
      </c>
      <c r="H24238" t="s">
        <v>517</v>
      </c>
      <c r="I24238" t="s">
        <v>1019</v>
      </c>
      <c r="J24238" t="s">
        <v>140</v>
      </c>
      <c r="K24238" t="s">
        <v>1016</v>
      </c>
      <c r="L24238" t="s">
        <v>140</v>
      </c>
      <c r="M24238" t="s">
        <v>140</v>
      </c>
      <c r="N24238" t="s">
        <v>1050</v>
      </c>
      <c r="O24238" t="s">
        <v>949</v>
      </c>
      <c r="P24238" t="s">
        <v>140</v>
      </c>
      <c r="Q24238" t="s">
        <v>775</v>
      </c>
      <c r="R24238" t="s">
        <v>1016</v>
      </c>
      <c r="S24238" t="s">
        <v>1016</v>
      </c>
    </row>
    <row r="24239" spans="1:19" x14ac:dyDescent="0.35">
      <c r="A24239" t="s">
        <v>14</v>
      </c>
      <c r="B24239" t="s">
        <v>2015</v>
      </c>
      <c r="C24239">
        <v>128</v>
      </c>
      <c r="D24239" t="s">
        <v>597</v>
      </c>
      <c r="E24239" t="s">
        <v>345</v>
      </c>
      <c r="F24239" t="s">
        <v>1073</v>
      </c>
      <c r="G24239" t="s">
        <v>788</v>
      </c>
      <c r="H24239" t="s">
        <v>1049</v>
      </c>
      <c r="I24239" t="s">
        <v>1058</v>
      </c>
      <c r="J24239" t="s">
        <v>140</v>
      </c>
      <c r="K24239" t="s">
        <v>140</v>
      </c>
      <c r="L24239" t="s">
        <v>140</v>
      </c>
      <c r="M24239" t="s">
        <v>1063</v>
      </c>
      <c r="N24239" t="s">
        <v>1021</v>
      </c>
      <c r="O24239" t="s">
        <v>1046</v>
      </c>
      <c r="P24239" t="s">
        <v>140</v>
      </c>
      <c r="Q24239" t="s">
        <v>1014</v>
      </c>
      <c r="R24239" t="s">
        <v>1014</v>
      </c>
      <c r="S24239" t="s">
        <v>140</v>
      </c>
    </row>
    <row r="24240" spans="1:19" x14ac:dyDescent="0.35">
      <c r="A24240" t="s">
        <v>14</v>
      </c>
      <c r="B24240" t="s">
        <v>339</v>
      </c>
      <c r="C24240">
        <v>5</v>
      </c>
      <c r="D24240" t="s">
        <v>883</v>
      </c>
      <c r="E24240" t="s">
        <v>140</v>
      </c>
      <c r="F24240" t="s">
        <v>140</v>
      </c>
      <c r="G24240" t="s">
        <v>766</v>
      </c>
      <c r="H24240" t="s">
        <v>140</v>
      </c>
      <c r="I24240" t="s">
        <v>140</v>
      </c>
      <c r="J24240" t="s">
        <v>140</v>
      </c>
      <c r="K24240" t="s">
        <v>140</v>
      </c>
      <c r="L24240" t="s">
        <v>140</v>
      </c>
      <c r="M24240" t="s">
        <v>140</v>
      </c>
      <c r="N24240" t="s">
        <v>279</v>
      </c>
      <c r="O24240" t="s">
        <v>140</v>
      </c>
      <c r="P24240" t="s">
        <v>140</v>
      </c>
      <c r="Q24240" t="s">
        <v>140</v>
      </c>
      <c r="R24240" t="s">
        <v>140</v>
      </c>
      <c r="S24240" t="s">
        <v>140</v>
      </c>
    </row>
    <row r="24241" spans="1:19" x14ac:dyDescent="0.35">
      <c r="A24241" t="s">
        <v>15</v>
      </c>
      <c r="B24241" t="s">
        <v>2014</v>
      </c>
      <c r="C24241">
        <v>82</v>
      </c>
      <c r="D24241" t="s">
        <v>969</v>
      </c>
      <c r="E24241" t="s">
        <v>140</v>
      </c>
      <c r="F24241" t="s">
        <v>1046</v>
      </c>
      <c r="G24241" t="s">
        <v>1073</v>
      </c>
      <c r="H24241" t="s">
        <v>123</v>
      </c>
      <c r="I24241" t="s">
        <v>1021</v>
      </c>
      <c r="J24241" t="s">
        <v>140</v>
      </c>
      <c r="K24241" t="s">
        <v>1021</v>
      </c>
      <c r="L24241" t="s">
        <v>1021</v>
      </c>
      <c r="M24241" t="s">
        <v>140</v>
      </c>
      <c r="N24241" t="s">
        <v>875</v>
      </c>
      <c r="O24241" t="s">
        <v>1021</v>
      </c>
      <c r="P24241" t="s">
        <v>140</v>
      </c>
      <c r="Q24241" t="s">
        <v>140</v>
      </c>
      <c r="R24241" t="s">
        <v>140</v>
      </c>
      <c r="S24241" t="s">
        <v>140</v>
      </c>
    </row>
    <row r="24242" spans="1:19" x14ac:dyDescent="0.35">
      <c r="A24242" t="s">
        <v>15</v>
      </c>
      <c r="B24242" t="s">
        <v>2015</v>
      </c>
      <c r="C24242">
        <v>137</v>
      </c>
      <c r="D24242" t="s">
        <v>670</v>
      </c>
      <c r="E24242" t="s">
        <v>1051</v>
      </c>
      <c r="F24242" t="s">
        <v>1023</v>
      </c>
      <c r="G24242" t="s">
        <v>1056</v>
      </c>
      <c r="H24242" t="s">
        <v>458</v>
      </c>
      <c r="I24242" t="s">
        <v>1013</v>
      </c>
      <c r="J24242" t="s">
        <v>140</v>
      </c>
      <c r="K24242" t="s">
        <v>1017</v>
      </c>
      <c r="L24242" t="s">
        <v>140</v>
      </c>
      <c r="M24242" t="s">
        <v>140</v>
      </c>
      <c r="N24242" t="s">
        <v>949</v>
      </c>
      <c r="O24242" t="s">
        <v>1050</v>
      </c>
      <c r="P24242" t="s">
        <v>1063</v>
      </c>
      <c r="Q24242" t="s">
        <v>1019</v>
      </c>
      <c r="R24242" t="s">
        <v>1055</v>
      </c>
      <c r="S24242" t="s">
        <v>140</v>
      </c>
    </row>
    <row r="24243" spans="1:19" x14ac:dyDescent="0.35">
      <c r="A24243" t="s">
        <v>15</v>
      </c>
      <c r="B24243" t="s">
        <v>339</v>
      </c>
      <c r="C24243">
        <v>1</v>
      </c>
      <c r="D24243" t="s">
        <v>177</v>
      </c>
      <c r="E24243" t="s">
        <v>140</v>
      </c>
      <c r="F24243" t="s">
        <v>140</v>
      </c>
      <c r="G24243" t="s">
        <v>140</v>
      </c>
      <c r="H24243" t="s">
        <v>140</v>
      </c>
      <c r="I24243" t="s">
        <v>140</v>
      </c>
      <c r="J24243" t="s">
        <v>140</v>
      </c>
      <c r="K24243" t="s">
        <v>140</v>
      </c>
      <c r="L24243" t="s">
        <v>140</v>
      </c>
      <c r="M24243" t="s">
        <v>140</v>
      </c>
      <c r="N24243" t="s">
        <v>140</v>
      </c>
      <c r="O24243" t="s">
        <v>140</v>
      </c>
      <c r="P24243" t="s">
        <v>140</v>
      </c>
      <c r="Q24243" t="s">
        <v>140</v>
      </c>
      <c r="R24243" t="s">
        <v>140</v>
      </c>
      <c r="S24243" t="s">
        <v>140</v>
      </c>
    </row>
    <row r="24244" spans="1:19" x14ac:dyDescent="0.35">
      <c r="A24244" t="s">
        <v>16</v>
      </c>
      <c r="B24244" t="s">
        <v>2014</v>
      </c>
      <c r="C24244">
        <v>91</v>
      </c>
      <c r="D24244" t="s">
        <v>122</v>
      </c>
      <c r="E24244" t="s">
        <v>1070</v>
      </c>
      <c r="F24244" t="s">
        <v>1073</v>
      </c>
      <c r="G24244" t="s">
        <v>1054</v>
      </c>
      <c r="H24244" t="s">
        <v>1004</v>
      </c>
      <c r="I24244" t="s">
        <v>140</v>
      </c>
      <c r="J24244" t="s">
        <v>140</v>
      </c>
      <c r="K24244" t="s">
        <v>140</v>
      </c>
      <c r="L24244" t="s">
        <v>140</v>
      </c>
      <c r="M24244" t="s">
        <v>140</v>
      </c>
      <c r="N24244" t="s">
        <v>140</v>
      </c>
      <c r="O24244" t="s">
        <v>1019</v>
      </c>
      <c r="P24244" t="s">
        <v>140</v>
      </c>
      <c r="Q24244" t="s">
        <v>140</v>
      </c>
      <c r="R24244" t="s">
        <v>1019</v>
      </c>
      <c r="S24244" t="s">
        <v>140</v>
      </c>
    </row>
    <row r="24245" spans="1:19" x14ac:dyDescent="0.35">
      <c r="A24245" t="s">
        <v>16</v>
      </c>
      <c r="B24245" t="s">
        <v>2015</v>
      </c>
      <c r="C24245">
        <v>178</v>
      </c>
      <c r="D24245" t="s">
        <v>116</v>
      </c>
      <c r="E24245" t="s">
        <v>1014</v>
      </c>
      <c r="F24245" t="s">
        <v>1011</v>
      </c>
      <c r="G24245" t="s">
        <v>1020</v>
      </c>
      <c r="H24245" t="s">
        <v>950</v>
      </c>
      <c r="I24245" t="s">
        <v>1054</v>
      </c>
      <c r="J24245" t="s">
        <v>140</v>
      </c>
      <c r="K24245" t="s">
        <v>140</v>
      </c>
      <c r="L24245" t="s">
        <v>140</v>
      </c>
      <c r="M24245" t="s">
        <v>140</v>
      </c>
      <c r="N24245" t="s">
        <v>1066</v>
      </c>
      <c r="O24245" t="s">
        <v>1055</v>
      </c>
      <c r="P24245" t="s">
        <v>140</v>
      </c>
      <c r="Q24245" t="s">
        <v>140</v>
      </c>
      <c r="R24245" t="s">
        <v>1021</v>
      </c>
      <c r="S24245" t="s">
        <v>140</v>
      </c>
    </row>
    <row r="24246" spans="1:19" x14ac:dyDescent="0.35">
      <c r="A24246" t="s">
        <v>16</v>
      </c>
      <c r="B24246" t="s">
        <v>339</v>
      </c>
      <c r="C24246">
        <v>4</v>
      </c>
      <c r="D24246" t="s">
        <v>714</v>
      </c>
      <c r="E24246" t="s">
        <v>140</v>
      </c>
      <c r="F24246" t="s">
        <v>140</v>
      </c>
      <c r="G24246" t="s">
        <v>140</v>
      </c>
      <c r="H24246" t="s">
        <v>715</v>
      </c>
      <c r="I24246" t="s">
        <v>140</v>
      </c>
      <c r="J24246" t="s">
        <v>140</v>
      </c>
      <c r="K24246" t="s">
        <v>140</v>
      </c>
      <c r="L24246" t="s">
        <v>140</v>
      </c>
      <c r="M24246" t="s">
        <v>140</v>
      </c>
      <c r="N24246" t="s">
        <v>140</v>
      </c>
      <c r="O24246" t="s">
        <v>140</v>
      </c>
      <c r="P24246" t="s">
        <v>140</v>
      </c>
      <c r="Q24246" t="s">
        <v>140</v>
      </c>
      <c r="R24246" t="s">
        <v>140</v>
      </c>
      <c r="S24246" t="s">
        <v>140</v>
      </c>
    </row>
    <row r="24247" spans="1:19" x14ac:dyDescent="0.35">
      <c r="A24247" t="s">
        <v>17</v>
      </c>
      <c r="B24247" t="s">
        <v>2014</v>
      </c>
      <c r="C24247">
        <v>101</v>
      </c>
      <c r="D24247" t="s">
        <v>263</v>
      </c>
      <c r="E24247" t="s">
        <v>977</v>
      </c>
      <c r="F24247" t="s">
        <v>1052</v>
      </c>
      <c r="G24247" t="s">
        <v>1049</v>
      </c>
      <c r="H24247" t="s">
        <v>915</v>
      </c>
      <c r="I24247" t="s">
        <v>1009</v>
      </c>
      <c r="J24247" t="s">
        <v>140</v>
      </c>
      <c r="K24247" t="s">
        <v>1009</v>
      </c>
      <c r="L24247" t="s">
        <v>140</v>
      </c>
      <c r="M24247" t="s">
        <v>140</v>
      </c>
      <c r="N24247" t="s">
        <v>1048</v>
      </c>
      <c r="O24247" t="s">
        <v>1009</v>
      </c>
      <c r="P24247" t="s">
        <v>140</v>
      </c>
      <c r="Q24247" t="s">
        <v>140</v>
      </c>
      <c r="R24247" t="s">
        <v>140</v>
      </c>
      <c r="S24247" t="s">
        <v>140</v>
      </c>
    </row>
    <row r="24248" spans="1:19" x14ac:dyDescent="0.35">
      <c r="A24248" t="s">
        <v>17</v>
      </c>
      <c r="B24248" t="s">
        <v>2015</v>
      </c>
      <c r="C24248">
        <v>140</v>
      </c>
      <c r="D24248" t="s">
        <v>243</v>
      </c>
      <c r="E24248" t="s">
        <v>940</v>
      </c>
      <c r="F24248" t="s">
        <v>1019</v>
      </c>
      <c r="G24248" t="s">
        <v>1065</v>
      </c>
      <c r="H24248" t="s">
        <v>838</v>
      </c>
      <c r="I24248" t="s">
        <v>1019</v>
      </c>
      <c r="J24248" t="s">
        <v>1017</v>
      </c>
      <c r="K24248" t="s">
        <v>1063</v>
      </c>
      <c r="L24248" t="s">
        <v>1098</v>
      </c>
      <c r="M24248" t="s">
        <v>140</v>
      </c>
      <c r="N24248" t="s">
        <v>664</v>
      </c>
      <c r="O24248" t="s">
        <v>1043</v>
      </c>
      <c r="P24248" t="s">
        <v>140</v>
      </c>
      <c r="Q24248" t="s">
        <v>1062</v>
      </c>
      <c r="R24248" t="s">
        <v>140</v>
      </c>
      <c r="S24248" t="s">
        <v>140</v>
      </c>
    </row>
    <row r="24249" spans="1:19" x14ac:dyDescent="0.35">
      <c r="A24249" t="s">
        <v>17</v>
      </c>
      <c r="B24249" t="s">
        <v>339</v>
      </c>
      <c r="C24249">
        <v>3</v>
      </c>
      <c r="D24249" t="s">
        <v>177</v>
      </c>
      <c r="E24249" t="s">
        <v>140</v>
      </c>
      <c r="F24249" t="s">
        <v>140</v>
      </c>
      <c r="G24249" t="s">
        <v>140</v>
      </c>
      <c r="H24249" t="s">
        <v>140</v>
      </c>
      <c r="I24249" t="s">
        <v>140</v>
      </c>
      <c r="J24249" t="s">
        <v>140</v>
      </c>
      <c r="K24249" t="s">
        <v>140</v>
      </c>
      <c r="L24249" t="s">
        <v>140</v>
      </c>
      <c r="M24249" t="s">
        <v>140</v>
      </c>
      <c r="N24249" t="s">
        <v>140</v>
      </c>
      <c r="O24249" t="s">
        <v>140</v>
      </c>
      <c r="P24249" t="s">
        <v>140</v>
      </c>
      <c r="Q24249" t="s">
        <v>140</v>
      </c>
      <c r="R24249" t="s">
        <v>140</v>
      </c>
      <c r="S24249" t="s">
        <v>140</v>
      </c>
    </row>
    <row r="24250" spans="1:19" x14ac:dyDescent="0.35">
      <c r="A24250" t="s">
        <v>18</v>
      </c>
      <c r="B24250" t="s">
        <v>2014</v>
      </c>
      <c r="C24250">
        <v>90</v>
      </c>
      <c r="D24250" t="s">
        <v>552</v>
      </c>
      <c r="E24250" t="s">
        <v>1011</v>
      </c>
      <c r="F24250" t="s">
        <v>1010</v>
      </c>
      <c r="G24250" t="s">
        <v>515</v>
      </c>
      <c r="H24250" t="s">
        <v>893</v>
      </c>
      <c r="I24250" t="s">
        <v>1098</v>
      </c>
      <c r="J24250" t="s">
        <v>1060</v>
      </c>
      <c r="K24250" t="s">
        <v>1020</v>
      </c>
      <c r="L24250" t="s">
        <v>140</v>
      </c>
      <c r="M24250" t="s">
        <v>1010</v>
      </c>
      <c r="N24250" t="s">
        <v>140</v>
      </c>
      <c r="O24250" t="s">
        <v>1054</v>
      </c>
      <c r="P24250" t="s">
        <v>140</v>
      </c>
      <c r="Q24250" t="s">
        <v>1058</v>
      </c>
      <c r="R24250" t="s">
        <v>140</v>
      </c>
      <c r="S24250" t="s">
        <v>140</v>
      </c>
    </row>
    <row r="24251" spans="1:19" x14ac:dyDescent="0.35">
      <c r="A24251" t="s">
        <v>18</v>
      </c>
      <c r="B24251" t="s">
        <v>2015</v>
      </c>
      <c r="C24251">
        <v>114</v>
      </c>
      <c r="D24251" t="s">
        <v>1088</v>
      </c>
      <c r="E24251" t="s">
        <v>996</v>
      </c>
      <c r="F24251" t="s">
        <v>1004</v>
      </c>
      <c r="G24251" t="s">
        <v>1010</v>
      </c>
      <c r="H24251" t="s">
        <v>915</v>
      </c>
      <c r="I24251" t="s">
        <v>1009</v>
      </c>
      <c r="J24251" t="s">
        <v>1009</v>
      </c>
      <c r="K24251" t="s">
        <v>140</v>
      </c>
      <c r="L24251" t="s">
        <v>775</v>
      </c>
      <c r="M24251" t="s">
        <v>775</v>
      </c>
      <c r="N24251" t="s">
        <v>1066</v>
      </c>
      <c r="O24251" t="s">
        <v>140</v>
      </c>
      <c r="P24251" t="s">
        <v>140</v>
      </c>
      <c r="Q24251" t="s">
        <v>140</v>
      </c>
      <c r="R24251" t="s">
        <v>140</v>
      </c>
      <c r="S24251" t="s">
        <v>140</v>
      </c>
    </row>
    <row r="24252" spans="1:19" x14ac:dyDescent="0.35">
      <c r="A24252" t="s">
        <v>18</v>
      </c>
      <c r="B24252" t="s">
        <v>339</v>
      </c>
      <c r="C24252">
        <v>1</v>
      </c>
      <c r="D24252" t="s">
        <v>177</v>
      </c>
      <c r="E24252" t="s">
        <v>140</v>
      </c>
      <c r="F24252" t="s">
        <v>140</v>
      </c>
      <c r="G24252" t="s">
        <v>140</v>
      </c>
      <c r="H24252" t="s">
        <v>140</v>
      </c>
      <c r="I24252" t="s">
        <v>140</v>
      </c>
      <c r="J24252" t="s">
        <v>140</v>
      </c>
      <c r="K24252" t="s">
        <v>140</v>
      </c>
      <c r="L24252" t="s">
        <v>140</v>
      </c>
      <c r="M24252" t="s">
        <v>140</v>
      </c>
      <c r="N24252" t="s">
        <v>140</v>
      </c>
      <c r="O24252" t="s">
        <v>140</v>
      </c>
      <c r="P24252" t="s">
        <v>140</v>
      </c>
      <c r="Q24252" t="s">
        <v>140</v>
      </c>
      <c r="R24252" t="s">
        <v>140</v>
      </c>
      <c r="S24252" t="s">
        <v>140</v>
      </c>
    </row>
    <row r="24253" spans="1:19" x14ac:dyDescent="0.35">
      <c r="A24253" t="s">
        <v>19</v>
      </c>
      <c r="B24253" t="s">
        <v>2014</v>
      </c>
      <c r="C24253">
        <v>100</v>
      </c>
      <c r="D24253" t="s">
        <v>454</v>
      </c>
      <c r="E24253" t="s">
        <v>1059</v>
      </c>
      <c r="F24253" t="s">
        <v>903</v>
      </c>
      <c r="G24253" t="s">
        <v>996</v>
      </c>
      <c r="H24253" t="s">
        <v>1050</v>
      </c>
      <c r="I24253" t="s">
        <v>733</v>
      </c>
      <c r="J24253" t="s">
        <v>1011</v>
      </c>
      <c r="K24253" t="s">
        <v>140</v>
      </c>
      <c r="L24253" t="s">
        <v>140</v>
      </c>
      <c r="M24253" t="s">
        <v>140</v>
      </c>
      <c r="N24253" t="s">
        <v>1064</v>
      </c>
      <c r="O24253" t="s">
        <v>527</v>
      </c>
      <c r="P24253" t="s">
        <v>140</v>
      </c>
      <c r="Q24253" t="s">
        <v>140</v>
      </c>
      <c r="R24253" t="s">
        <v>1016</v>
      </c>
      <c r="S24253" t="s">
        <v>140</v>
      </c>
    </row>
    <row r="24254" spans="1:19" x14ac:dyDescent="0.35">
      <c r="A24254" t="s">
        <v>19</v>
      </c>
      <c r="B24254" t="s">
        <v>2015</v>
      </c>
      <c r="C24254">
        <v>132</v>
      </c>
      <c r="D24254" t="s">
        <v>670</v>
      </c>
      <c r="E24254" t="s">
        <v>1058</v>
      </c>
      <c r="F24254" t="s">
        <v>949</v>
      </c>
      <c r="G24254" t="s">
        <v>1018</v>
      </c>
      <c r="H24254" t="s">
        <v>103</v>
      </c>
      <c r="I24254" t="s">
        <v>954</v>
      </c>
      <c r="J24254" t="s">
        <v>1010</v>
      </c>
      <c r="K24254" t="s">
        <v>140</v>
      </c>
      <c r="L24254" t="s">
        <v>140</v>
      </c>
      <c r="M24254" t="s">
        <v>140</v>
      </c>
      <c r="N24254" t="s">
        <v>1023</v>
      </c>
      <c r="O24254" t="s">
        <v>140</v>
      </c>
      <c r="P24254" t="s">
        <v>140</v>
      </c>
      <c r="Q24254" t="s">
        <v>140</v>
      </c>
      <c r="R24254" t="s">
        <v>140</v>
      </c>
      <c r="S24254" t="s">
        <v>140</v>
      </c>
    </row>
    <row r="24255" spans="1:19" x14ac:dyDescent="0.35">
      <c r="A24255" t="s">
        <v>19</v>
      </c>
      <c r="B24255" t="s">
        <v>339</v>
      </c>
      <c r="C24255">
        <v>3</v>
      </c>
      <c r="D24255" t="s">
        <v>177</v>
      </c>
      <c r="E24255" t="s">
        <v>140</v>
      </c>
      <c r="F24255" t="s">
        <v>140</v>
      </c>
      <c r="G24255" t="s">
        <v>140</v>
      </c>
      <c r="H24255" t="s">
        <v>140</v>
      </c>
      <c r="I24255" t="s">
        <v>140</v>
      </c>
      <c r="J24255" t="s">
        <v>140</v>
      </c>
      <c r="K24255" t="s">
        <v>140</v>
      </c>
      <c r="L24255" t="s">
        <v>140</v>
      </c>
      <c r="M24255" t="s">
        <v>140</v>
      </c>
      <c r="N24255" t="s">
        <v>140</v>
      </c>
      <c r="O24255" t="s">
        <v>140</v>
      </c>
      <c r="P24255" t="s">
        <v>140</v>
      </c>
      <c r="Q24255" t="s">
        <v>140</v>
      </c>
      <c r="R24255" t="s">
        <v>140</v>
      </c>
      <c r="S24255" t="s">
        <v>140</v>
      </c>
    </row>
    <row r="24256" spans="1:19" x14ac:dyDescent="0.35">
      <c r="A24256" t="s">
        <v>20</v>
      </c>
      <c r="B24256" t="s">
        <v>2014</v>
      </c>
      <c r="C24256">
        <v>103</v>
      </c>
      <c r="D24256" t="s">
        <v>597</v>
      </c>
      <c r="E24256" t="s">
        <v>903</v>
      </c>
      <c r="F24256" t="s">
        <v>1055</v>
      </c>
      <c r="G24256" t="s">
        <v>919</v>
      </c>
      <c r="H24256" t="s">
        <v>1059</v>
      </c>
      <c r="I24256" t="s">
        <v>1060</v>
      </c>
      <c r="J24256" t="s">
        <v>140</v>
      </c>
      <c r="K24256" t="s">
        <v>140</v>
      </c>
      <c r="L24256" t="s">
        <v>140</v>
      </c>
      <c r="M24256" t="s">
        <v>140</v>
      </c>
      <c r="N24256" t="s">
        <v>1060</v>
      </c>
      <c r="O24256" t="s">
        <v>1021</v>
      </c>
      <c r="P24256" t="s">
        <v>140</v>
      </c>
      <c r="Q24256" t="s">
        <v>1011</v>
      </c>
      <c r="R24256" t="s">
        <v>140</v>
      </c>
      <c r="S24256" t="s">
        <v>140</v>
      </c>
    </row>
    <row r="24257" spans="1:19" x14ac:dyDescent="0.35">
      <c r="A24257" t="s">
        <v>20</v>
      </c>
      <c r="B24257" t="s">
        <v>2015</v>
      </c>
      <c r="C24257">
        <v>155</v>
      </c>
      <c r="D24257" t="s">
        <v>413</v>
      </c>
      <c r="E24257" t="s">
        <v>733</v>
      </c>
      <c r="F24257" t="s">
        <v>1008</v>
      </c>
      <c r="G24257" t="s">
        <v>109</v>
      </c>
      <c r="H24257" t="s">
        <v>875</v>
      </c>
      <c r="I24257" t="s">
        <v>1010</v>
      </c>
      <c r="J24257" t="s">
        <v>140</v>
      </c>
      <c r="K24257" t="s">
        <v>1010</v>
      </c>
      <c r="L24257" t="s">
        <v>1010</v>
      </c>
      <c r="M24257" t="s">
        <v>140</v>
      </c>
      <c r="N24257" t="s">
        <v>1055</v>
      </c>
      <c r="O24257" t="s">
        <v>1058</v>
      </c>
      <c r="P24257" t="s">
        <v>1009</v>
      </c>
      <c r="Q24257" t="s">
        <v>140</v>
      </c>
      <c r="R24257" t="s">
        <v>1054</v>
      </c>
      <c r="S24257" t="s">
        <v>140</v>
      </c>
    </row>
    <row r="24258" spans="1:19" x14ac:dyDescent="0.35">
      <c r="A24258" t="s">
        <v>20</v>
      </c>
      <c r="B24258" t="s">
        <v>339</v>
      </c>
      <c r="C24258">
        <v>1</v>
      </c>
      <c r="D24258" t="s">
        <v>177</v>
      </c>
      <c r="E24258" t="s">
        <v>140</v>
      </c>
      <c r="F24258" t="s">
        <v>140</v>
      </c>
      <c r="G24258" t="s">
        <v>140</v>
      </c>
      <c r="H24258" t="s">
        <v>140</v>
      </c>
      <c r="I24258" t="s">
        <v>140</v>
      </c>
      <c r="J24258" t="s">
        <v>140</v>
      </c>
      <c r="K24258" t="s">
        <v>140</v>
      </c>
      <c r="L24258" t="s">
        <v>140</v>
      </c>
      <c r="M24258" t="s">
        <v>140</v>
      </c>
      <c r="N24258" t="s">
        <v>140</v>
      </c>
      <c r="O24258" t="s">
        <v>140</v>
      </c>
      <c r="P24258" t="s">
        <v>140</v>
      </c>
      <c r="Q24258" t="s">
        <v>140</v>
      </c>
      <c r="R24258" t="s">
        <v>140</v>
      </c>
      <c r="S24258" t="s">
        <v>140</v>
      </c>
    </row>
    <row r="24259" spans="1:19" x14ac:dyDescent="0.35">
      <c r="A24259" t="s">
        <v>21</v>
      </c>
      <c r="B24259" t="s">
        <v>2014</v>
      </c>
      <c r="C24259">
        <v>71</v>
      </c>
      <c r="D24259" t="s">
        <v>605</v>
      </c>
      <c r="E24259" t="s">
        <v>140</v>
      </c>
      <c r="F24259" t="s">
        <v>458</v>
      </c>
      <c r="G24259" t="s">
        <v>937</v>
      </c>
      <c r="H24259" t="s">
        <v>646</v>
      </c>
      <c r="I24259" t="s">
        <v>1017</v>
      </c>
      <c r="J24259" t="s">
        <v>1017</v>
      </c>
      <c r="K24259" t="s">
        <v>1073</v>
      </c>
      <c r="L24259" t="s">
        <v>140</v>
      </c>
      <c r="M24259" t="s">
        <v>996</v>
      </c>
      <c r="N24259" t="s">
        <v>501</v>
      </c>
      <c r="O24259" t="s">
        <v>1017</v>
      </c>
      <c r="P24259" t="s">
        <v>140</v>
      </c>
      <c r="Q24259" t="s">
        <v>1017</v>
      </c>
      <c r="R24259" t="s">
        <v>1017</v>
      </c>
      <c r="S24259" t="s">
        <v>140</v>
      </c>
    </row>
    <row r="24260" spans="1:19" x14ac:dyDescent="0.35">
      <c r="A24260" t="s">
        <v>21</v>
      </c>
      <c r="B24260" t="s">
        <v>2015</v>
      </c>
      <c r="C24260">
        <v>158</v>
      </c>
      <c r="D24260" t="s">
        <v>672</v>
      </c>
      <c r="E24260" t="s">
        <v>1054</v>
      </c>
      <c r="F24260" t="s">
        <v>838</v>
      </c>
      <c r="G24260" t="s">
        <v>985</v>
      </c>
      <c r="H24260" t="s">
        <v>1064</v>
      </c>
      <c r="I24260" t="s">
        <v>140</v>
      </c>
      <c r="J24260" t="s">
        <v>140</v>
      </c>
      <c r="K24260" t="s">
        <v>140</v>
      </c>
      <c r="L24260" t="s">
        <v>1054</v>
      </c>
      <c r="M24260" t="s">
        <v>140</v>
      </c>
      <c r="N24260" t="s">
        <v>1066</v>
      </c>
      <c r="O24260" t="s">
        <v>140</v>
      </c>
      <c r="P24260" t="s">
        <v>140</v>
      </c>
      <c r="Q24260" t="s">
        <v>1009</v>
      </c>
      <c r="R24260" t="s">
        <v>1009</v>
      </c>
      <c r="S24260" t="s">
        <v>140</v>
      </c>
    </row>
    <row r="24261" spans="1:19" x14ac:dyDescent="0.35">
      <c r="A24261" t="s">
        <v>21</v>
      </c>
      <c r="B24261" t="s">
        <v>339</v>
      </c>
      <c r="C24261">
        <v>3</v>
      </c>
      <c r="D24261" t="s">
        <v>177</v>
      </c>
      <c r="E24261" t="s">
        <v>140</v>
      </c>
      <c r="F24261" t="s">
        <v>140</v>
      </c>
      <c r="G24261" t="s">
        <v>140</v>
      </c>
      <c r="H24261" t="s">
        <v>140</v>
      </c>
      <c r="I24261" t="s">
        <v>140</v>
      </c>
      <c r="J24261" t="s">
        <v>140</v>
      </c>
      <c r="K24261" t="s">
        <v>140</v>
      </c>
      <c r="L24261" t="s">
        <v>140</v>
      </c>
      <c r="M24261" t="s">
        <v>140</v>
      </c>
      <c r="N24261" t="s">
        <v>140</v>
      </c>
      <c r="O24261" t="s">
        <v>140</v>
      </c>
      <c r="P24261" t="s">
        <v>140</v>
      </c>
      <c r="Q24261" t="s">
        <v>140</v>
      </c>
      <c r="R24261" t="s">
        <v>140</v>
      </c>
      <c r="S24261" t="s">
        <v>140</v>
      </c>
    </row>
    <row r="24262" spans="1:19" x14ac:dyDescent="0.35">
      <c r="A24262" t="s">
        <v>22</v>
      </c>
      <c r="B24262" t="s">
        <v>2014</v>
      </c>
      <c r="C24262">
        <v>89</v>
      </c>
      <c r="D24262" t="s">
        <v>410</v>
      </c>
      <c r="E24262" t="s">
        <v>1070</v>
      </c>
      <c r="F24262" t="s">
        <v>1021</v>
      </c>
      <c r="G24262" t="s">
        <v>1007</v>
      </c>
      <c r="H24262" t="s">
        <v>501</v>
      </c>
      <c r="I24262" t="s">
        <v>1014</v>
      </c>
      <c r="J24262" t="s">
        <v>140</v>
      </c>
      <c r="K24262" t="s">
        <v>775</v>
      </c>
      <c r="L24262" t="s">
        <v>140</v>
      </c>
      <c r="M24262" t="s">
        <v>140</v>
      </c>
      <c r="N24262" t="s">
        <v>1066</v>
      </c>
      <c r="O24262" t="s">
        <v>1016</v>
      </c>
      <c r="P24262" t="s">
        <v>1063</v>
      </c>
      <c r="Q24262" t="s">
        <v>140</v>
      </c>
      <c r="R24262" t="s">
        <v>1043</v>
      </c>
      <c r="S24262" t="s">
        <v>140</v>
      </c>
    </row>
    <row r="24263" spans="1:19" x14ac:dyDescent="0.35">
      <c r="A24263" t="s">
        <v>22</v>
      </c>
      <c r="B24263" t="s">
        <v>2015</v>
      </c>
      <c r="C24263">
        <v>141</v>
      </c>
      <c r="D24263" t="s">
        <v>450</v>
      </c>
      <c r="E24263" t="s">
        <v>1018</v>
      </c>
      <c r="F24263" t="s">
        <v>950</v>
      </c>
      <c r="G24263" t="s">
        <v>996</v>
      </c>
      <c r="H24263" t="s">
        <v>1070</v>
      </c>
      <c r="I24263" t="s">
        <v>1017</v>
      </c>
      <c r="J24263" t="s">
        <v>1013</v>
      </c>
      <c r="K24263" t="s">
        <v>1013</v>
      </c>
      <c r="L24263" t="s">
        <v>1016</v>
      </c>
      <c r="M24263" t="s">
        <v>140</v>
      </c>
      <c r="N24263" t="s">
        <v>1058</v>
      </c>
      <c r="O24263" t="s">
        <v>919</v>
      </c>
      <c r="P24263" t="s">
        <v>1010</v>
      </c>
      <c r="Q24263" t="s">
        <v>1010</v>
      </c>
      <c r="R24263" t="s">
        <v>1012</v>
      </c>
      <c r="S24263" t="s">
        <v>140</v>
      </c>
    </row>
    <row r="24264" spans="1:19" x14ac:dyDescent="0.35">
      <c r="A24264" t="s">
        <v>22</v>
      </c>
      <c r="B24264" t="s">
        <v>339</v>
      </c>
      <c r="C24264">
        <v>3</v>
      </c>
      <c r="D24264" t="s">
        <v>177</v>
      </c>
      <c r="E24264" t="s">
        <v>140</v>
      </c>
      <c r="F24264" t="s">
        <v>140</v>
      </c>
      <c r="G24264" t="s">
        <v>140</v>
      </c>
      <c r="H24264" t="s">
        <v>140</v>
      </c>
      <c r="I24264" t="s">
        <v>140</v>
      </c>
      <c r="J24264" t="s">
        <v>140</v>
      </c>
      <c r="K24264" t="s">
        <v>140</v>
      </c>
      <c r="L24264" t="s">
        <v>140</v>
      </c>
      <c r="M24264" t="s">
        <v>140</v>
      </c>
      <c r="N24264" t="s">
        <v>140</v>
      </c>
      <c r="O24264" t="s">
        <v>140</v>
      </c>
      <c r="P24264" t="s">
        <v>140</v>
      </c>
      <c r="Q24264" t="s">
        <v>140</v>
      </c>
      <c r="R24264" t="s">
        <v>140</v>
      </c>
      <c r="S24264" t="s">
        <v>140</v>
      </c>
    </row>
    <row r="24265" spans="1:19" x14ac:dyDescent="0.35">
      <c r="A24265" t="s">
        <v>23</v>
      </c>
      <c r="B24265" t="s">
        <v>2014</v>
      </c>
      <c r="C24265">
        <v>114</v>
      </c>
      <c r="D24265" t="s">
        <v>1084</v>
      </c>
      <c r="E24265" t="s">
        <v>939</v>
      </c>
      <c r="F24265" t="s">
        <v>1055</v>
      </c>
      <c r="G24265" t="s">
        <v>1062</v>
      </c>
      <c r="H24265" t="s">
        <v>1053</v>
      </c>
      <c r="I24265" t="s">
        <v>954</v>
      </c>
      <c r="J24265" t="s">
        <v>140</v>
      </c>
      <c r="K24265" t="s">
        <v>140</v>
      </c>
      <c r="L24265" t="s">
        <v>1012</v>
      </c>
      <c r="M24265" t="s">
        <v>1098</v>
      </c>
      <c r="N24265" t="s">
        <v>1020</v>
      </c>
      <c r="O24265" t="s">
        <v>1011</v>
      </c>
      <c r="P24265" t="s">
        <v>1012</v>
      </c>
      <c r="Q24265" t="s">
        <v>140</v>
      </c>
      <c r="R24265" t="s">
        <v>1046</v>
      </c>
      <c r="S24265" t="s">
        <v>140</v>
      </c>
    </row>
    <row r="24266" spans="1:19" x14ac:dyDescent="0.35">
      <c r="A24266" t="s">
        <v>23</v>
      </c>
      <c r="B24266" t="s">
        <v>2015</v>
      </c>
      <c r="C24266">
        <v>96</v>
      </c>
      <c r="D24266" t="s">
        <v>56</v>
      </c>
      <c r="E24266" t="s">
        <v>1018</v>
      </c>
      <c r="F24266" t="s">
        <v>940</v>
      </c>
      <c r="G24266" t="s">
        <v>769</v>
      </c>
      <c r="H24266" t="s">
        <v>875</v>
      </c>
      <c r="I24266" t="s">
        <v>1012</v>
      </c>
      <c r="J24266" t="s">
        <v>1011</v>
      </c>
      <c r="K24266" t="s">
        <v>140</v>
      </c>
      <c r="L24266" t="s">
        <v>1058</v>
      </c>
      <c r="M24266" t="s">
        <v>1058</v>
      </c>
      <c r="N24266" t="s">
        <v>1043</v>
      </c>
      <c r="O24266" t="s">
        <v>140</v>
      </c>
      <c r="P24266" t="s">
        <v>140</v>
      </c>
      <c r="Q24266" t="s">
        <v>1018</v>
      </c>
      <c r="R24266" t="s">
        <v>1054</v>
      </c>
      <c r="S24266" t="s">
        <v>140</v>
      </c>
    </row>
    <row r="24267" spans="1:19" x14ac:dyDescent="0.35">
      <c r="A24267" t="s">
        <v>23</v>
      </c>
      <c r="B24267" t="s">
        <v>339</v>
      </c>
      <c r="C24267">
        <v>4</v>
      </c>
      <c r="D24267" t="s">
        <v>177</v>
      </c>
      <c r="E24267" t="s">
        <v>140</v>
      </c>
      <c r="F24267" t="s">
        <v>140</v>
      </c>
      <c r="G24267" t="s">
        <v>140</v>
      </c>
      <c r="H24267" t="s">
        <v>140</v>
      </c>
      <c r="I24267" t="s">
        <v>140</v>
      </c>
      <c r="J24267" t="s">
        <v>140</v>
      </c>
      <c r="K24267" t="s">
        <v>140</v>
      </c>
      <c r="L24267" t="s">
        <v>140</v>
      </c>
      <c r="M24267" t="s">
        <v>140</v>
      </c>
      <c r="N24267" t="s">
        <v>140</v>
      </c>
      <c r="O24267" t="s">
        <v>140</v>
      </c>
      <c r="P24267" t="s">
        <v>140</v>
      </c>
      <c r="Q24267" t="s">
        <v>140</v>
      </c>
      <c r="R24267" t="s">
        <v>140</v>
      </c>
      <c r="S24267" t="s">
        <v>140</v>
      </c>
    </row>
    <row r="24268" spans="1:19" x14ac:dyDescent="0.35">
      <c r="A24268" t="s">
        <v>24</v>
      </c>
      <c r="B24268" t="s">
        <v>2014</v>
      </c>
      <c r="C24268">
        <v>131</v>
      </c>
      <c r="D24268" t="s">
        <v>1001</v>
      </c>
      <c r="E24268" t="s">
        <v>1050</v>
      </c>
      <c r="F24268" t="s">
        <v>1020</v>
      </c>
      <c r="G24268" t="s">
        <v>917</v>
      </c>
      <c r="H24268" t="s">
        <v>1023</v>
      </c>
      <c r="I24268" t="s">
        <v>940</v>
      </c>
      <c r="J24268" t="s">
        <v>1022</v>
      </c>
      <c r="K24268" t="s">
        <v>140</v>
      </c>
      <c r="L24268" t="s">
        <v>140</v>
      </c>
      <c r="M24268" t="s">
        <v>140</v>
      </c>
      <c r="N24268" t="s">
        <v>1066</v>
      </c>
      <c r="O24268" t="s">
        <v>775</v>
      </c>
      <c r="P24268" t="s">
        <v>140</v>
      </c>
      <c r="Q24268" t="s">
        <v>1012</v>
      </c>
      <c r="R24268" t="s">
        <v>1014</v>
      </c>
      <c r="S24268" t="s">
        <v>140</v>
      </c>
    </row>
    <row r="24269" spans="1:19" x14ac:dyDescent="0.35">
      <c r="A24269" t="s">
        <v>24</v>
      </c>
      <c r="B24269" t="s">
        <v>2015</v>
      </c>
      <c r="C24269">
        <v>142</v>
      </c>
      <c r="D24269" t="s">
        <v>976</v>
      </c>
      <c r="E24269" t="s">
        <v>660</v>
      </c>
      <c r="F24269" t="s">
        <v>1052</v>
      </c>
      <c r="G24269" t="s">
        <v>1059</v>
      </c>
      <c r="H24269" t="s">
        <v>967</v>
      </c>
      <c r="I24269" t="s">
        <v>140</v>
      </c>
      <c r="J24269" t="s">
        <v>1008</v>
      </c>
      <c r="K24269" t="s">
        <v>1012</v>
      </c>
      <c r="L24269" t="s">
        <v>1012</v>
      </c>
      <c r="M24269" t="s">
        <v>1012</v>
      </c>
      <c r="N24269" t="s">
        <v>903</v>
      </c>
      <c r="O24269" t="s">
        <v>140</v>
      </c>
      <c r="P24269" t="s">
        <v>140</v>
      </c>
      <c r="Q24269" t="s">
        <v>140</v>
      </c>
      <c r="R24269" t="s">
        <v>1019</v>
      </c>
      <c r="S24269" t="s">
        <v>140</v>
      </c>
    </row>
    <row r="24270" spans="1:19" x14ac:dyDescent="0.35">
      <c r="A24270" t="s">
        <v>24</v>
      </c>
      <c r="B24270" t="s">
        <v>339</v>
      </c>
      <c r="C24270">
        <v>3</v>
      </c>
      <c r="D24270" t="s">
        <v>195</v>
      </c>
      <c r="E24270" t="s">
        <v>140</v>
      </c>
      <c r="F24270" t="s">
        <v>196</v>
      </c>
      <c r="G24270" t="s">
        <v>140</v>
      </c>
      <c r="H24270" t="s">
        <v>140</v>
      </c>
      <c r="I24270" t="s">
        <v>140</v>
      </c>
      <c r="J24270" t="s">
        <v>140</v>
      </c>
      <c r="K24270" t="s">
        <v>140</v>
      </c>
      <c r="L24270" t="s">
        <v>140</v>
      </c>
      <c r="M24270" t="s">
        <v>140</v>
      </c>
      <c r="N24270" t="s">
        <v>140</v>
      </c>
      <c r="O24270" t="s">
        <v>140</v>
      </c>
      <c r="P24270" t="s">
        <v>140</v>
      </c>
      <c r="Q24270" t="s">
        <v>140</v>
      </c>
      <c r="R24270" t="s">
        <v>140</v>
      </c>
      <c r="S24270" t="s">
        <v>140</v>
      </c>
    </row>
    <row r="24271" spans="1:19" x14ac:dyDescent="0.35">
      <c r="A24271" t="s">
        <v>25</v>
      </c>
      <c r="B24271" t="s">
        <v>2014</v>
      </c>
      <c r="C24271">
        <v>114</v>
      </c>
      <c r="D24271" t="s">
        <v>902</v>
      </c>
      <c r="E24271" t="s">
        <v>869</v>
      </c>
      <c r="F24271" t="s">
        <v>954</v>
      </c>
      <c r="G24271" t="s">
        <v>1050</v>
      </c>
      <c r="H24271" t="s">
        <v>940</v>
      </c>
      <c r="I24271" t="s">
        <v>1021</v>
      </c>
      <c r="J24271" t="s">
        <v>140</v>
      </c>
      <c r="K24271" t="s">
        <v>1013</v>
      </c>
      <c r="L24271" t="s">
        <v>140</v>
      </c>
      <c r="M24271" t="s">
        <v>1063</v>
      </c>
      <c r="N24271" t="s">
        <v>971</v>
      </c>
      <c r="O24271" t="s">
        <v>1020</v>
      </c>
      <c r="P24271" t="s">
        <v>140</v>
      </c>
      <c r="Q24271" t="s">
        <v>140</v>
      </c>
      <c r="R24271" t="s">
        <v>140</v>
      </c>
      <c r="S24271" t="s">
        <v>1009</v>
      </c>
    </row>
    <row r="24272" spans="1:19" x14ac:dyDescent="0.35">
      <c r="A24272" t="s">
        <v>25</v>
      </c>
      <c r="B24272" t="s">
        <v>2015</v>
      </c>
      <c r="C24272">
        <v>157</v>
      </c>
      <c r="D24272" t="s">
        <v>510</v>
      </c>
      <c r="E24272" t="s">
        <v>1063</v>
      </c>
      <c r="F24272" t="s">
        <v>1010</v>
      </c>
      <c r="G24272" t="s">
        <v>1051</v>
      </c>
      <c r="H24272" t="s">
        <v>99</v>
      </c>
      <c r="I24272" t="s">
        <v>140</v>
      </c>
      <c r="J24272" t="s">
        <v>1055</v>
      </c>
      <c r="K24272" t="s">
        <v>940</v>
      </c>
      <c r="L24272" t="s">
        <v>140</v>
      </c>
      <c r="M24272" t="s">
        <v>140</v>
      </c>
      <c r="N24272" t="s">
        <v>1013</v>
      </c>
      <c r="O24272" t="s">
        <v>140</v>
      </c>
      <c r="P24272" t="s">
        <v>1014</v>
      </c>
      <c r="Q24272" t="s">
        <v>140</v>
      </c>
      <c r="R24272" t="s">
        <v>1017</v>
      </c>
      <c r="S24272" t="s">
        <v>140</v>
      </c>
    </row>
    <row r="24273" spans="1:19" x14ac:dyDescent="0.35">
      <c r="A24273" t="s">
        <v>26</v>
      </c>
      <c r="B24273" t="s">
        <v>2014</v>
      </c>
      <c r="C24273">
        <v>93</v>
      </c>
      <c r="D24273" t="s">
        <v>76</v>
      </c>
      <c r="E24273" t="s">
        <v>1018</v>
      </c>
      <c r="F24273" t="s">
        <v>940</v>
      </c>
      <c r="G24273" t="s">
        <v>1102</v>
      </c>
      <c r="H24273" t="s">
        <v>443</v>
      </c>
      <c r="I24273" t="s">
        <v>1065</v>
      </c>
      <c r="J24273" t="s">
        <v>1047</v>
      </c>
      <c r="K24273" t="s">
        <v>1059</v>
      </c>
      <c r="L24273" t="s">
        <v>140</v>
      </c>
      <c r="M24273" t="s">
        <v>1017</v>
      </c>
      <c r="N24273" t="s">
        <v>140</v>
      </c>
      <c r="O24273" t="s">
        <v>1098</v>
      </c>
      <c r="P24273" t="s">
        <v>1014</v>
      </c>
      <c r="Q24273" t="s">
        <v>140</v>
      </c>
      <c r="R24273" t="s">
        <v>140</v>
      </c>
      <c r="S24273" t="s">
        <v>140</v>
      </c>
    </row>
    <row r="24274" spans="1:19" x14ac:dyDescent="0.35">
      <c r="A24274" t="s">
        <v>26</v>
      </c>
      <c r="B24274" t="s">
        <v>2015</v>
      </c>
      <c r="C24274">
        <v>178</v>
      </c>
      <c r="D24274" t="s">
        <v>523</v>
      </c>
      <c r="E24274" t="s">
        <v>1068</v>
      </c>
      <c r="F24274" t="s">
        <v>1009</v>
      </c>
      <c r="G24274" t="s">
        <v>996</v>
      </c>
      <c r="H24274" t="s">
        <v>660</v>
      </c>
      <c r="I24274" t="s">
        <v>140</v>
      </c>
      <c r="J24274" t="s">
        <v>1014</v>
      </c>
      <c r="K24274" t="s">
        <v>140</v>
      </c>
      <c r="L24274" t="s">
        <v>1010</v>
      </c>
      <c r="M24274" t="s">
        <v>1009</v>
      </c>
      <c r="N24274" t="s">
        <v>1068</v>
      </c>
      <c r="O24274" t="s">
        <v>949</v>
      </c>
      <c r="P24274" t="s">
        <v>140</v>
      </c>
      <c r="Q24274" t="s">
        <v>1014</v>
      </c>
      <c r="R24274" t="s">
        <v>140</v>
      </c>
      <c r="S24274" t="s">
        <v>140</v>
      </c>
    </row>
    <row r="24275" spans="1:19" x14ac:dyDescent="0.35">
      <c r="A24275" t="s">
        <v>26</v>
      </c>
      <c r="B24275" t="s">
        <v>339</v>
      </c>
      <c r="C24275">
        <v>3</v>
      </c>
      <c r="D24275" t="s">
        <v>829</v>
      </c>
      <c r="E24275" t="s">
        <v>830</v>
      </c>
      <c r="F24275" t="s">
        <v>140</v>
      </c>
      <c r="G24275" t="s">
        <v>140</v>
      </c>
      <c r="H24275" t="s">
        <v>140</v>
      </c>
      <c r="I24275" t="s">
        <v>140</v>
      </c>
      <c r="J24275" t="s">
        <v>140</v>
      </c>
      <c r="K24275" t="s">
        <v>140</v>
      </c>
      <c r="L24275" t="s">
        <v>140</v>
      </c>
      <c r="M24275" t="s">
        <v>140</v>
      </c>
      <c r="N24275" t="s">
        <v>140</v>
      </c>
      <c r="O24275" t="s">
        <v>140</v>
      </c>
      <c r="P24275" t="s">
        <v>140</v>
      </c>
      <c r="Q24275" t="s">
        <v>140</v>
      </c>
      <c r="R24275" t="s">
        <v>140</v>
      </c>
      <c r="S24275" t="s">
        <v>140</v>
      </c>
    </row>
    <row r="24276" spans="1:19" x14ac:dyDescent="0.35">
      <c r="A24276" t="s">
        <v>27</v>
      </c>
      <c r="B24276" t="s">
        <v>2014</v>
      </c>
      <c r="C24276">
        <v>124</v>
      </c>
      <c r="D24276" t="s">
        <v>596</v>
      </c>
      <c r="E24276" t="s">
        <v>949</v>
      </c>
      <c r="F24276" t="s">
        <v>140</v>
      </c>
      <c r="G24276" t="s">
        <v>1045</v>
      </c>
      <c r="H24276" t="s">
        <v>838</v>
      </c>
      <c r="I24276" t="s">
        <v>1013</v>
      </c>
      <c r="J24276" t="s">
        <v>140</v>
      </c>
      <c r="K24276" t="s">
        <v>1016</v>
      </c>
      <c r="L24276" t="s">
        <v>140</v>
      </c>
      <c r="M24276" t="s">
        <v>140</v>
      </c>
      <c r="N24276" t="s">
        <v>140</v>
      </c>
      <c r="O24276" t="s">
        <v>1063</v>
      </c>
      <c r="P24276" t="s">
        <v>1016</v>
      </c>
      <c r="Q24276" t="s">
        <v>140</v>
      </c>
      <c r="R24276" t="s">
        <v>1063</v>
      </c>
      <c r="S24276" t="s">
        <v>140</v>
      </c>
    </row>
    <row r="24277" spans="1:19" x14ac:dyDescent="0.35">
      <c r="A24277" t="s">
        <v>27</v>
      </c>
      <c r="B24277" t="s">
        <v>2015</v>
      </c>
      <c r="C24277">
        <v>165</v>
      </c>
      <c r="D24277" t="s">
        <v>914</v>
      </c>
      <c r="E24277" t="s">
        <v>1098</v>
      </c>
      <c r="F24277" t="s">
        <v>1019</v>
      </c>
      <c r="G24277" t="s">
        <v>801</v>
      </c>
      <c r="H24277" t="s">
        <v>769</v>
      </c>
      <c r="I24277" t="s">
        <v>1012</v>
      </c>
      <c r="J24277" t="s">
        <v>1019</v>
      </c>
      <c r="K24277" t="s">
        <v>140</v>
      </c>
      <c r="L24277" t="s">
        <v>140</v>
      </c>
      <c r="M24277" t="s">
        <v>140</v>
      </c>
      <c r="N24277" t="s">
        <v>1050</v>
      </c>
      <c r="O24277" t="s">
        <v>1066</v>
      </c>
      <c r="P24277" t="s">
        <v>1009</v>
      </c>
      <c r="Q24277" t="s">
        <v>1054</v>
      </c>
      <c r="R24277" t="s">
        <v>1011</v>
      </c>
      <c r="S24277" t="s">
        <v>1014</v>
      </c>
    </row>
    <row r="24278" spans="1:19" x14ac:dyDescent="0.35">
      <c r="A24278" t="s">
        <v>27</v>
      </c>
      <c r="B24278" t="s">
        <v>339</v>
      </c>
      <c r="C24278">
        <v>5</v>
      </c>
      <c r="D24278" t="s">
        <v>951</v>
      </c>
      <c r="E24278" t="s">
        <v>952</v>
      </c>
      <c r="F24278" t="s">
        <v>140</v>
      </c>
      <c r="G24278" t="s">
        <v>140</v>
      </c>
      <c r="H24278" t="s">
        <v>140</v>
      </c>
      <c r="I24278" t="s">
        <v>140</v>
      </c>
      <c r="J24278" t="s">
        <v>140</v>
      </c>
      <c r="K24278" t="s">
        <v>140</v>
      </c>
      <c r="L24278" t="s">
        <v>140</v>
      </c>
      <c r="M24278" t="s">
        <v>140</v>
      </c>
      <c r="N24278" t="s">
        <v>140</v>
      </c>
      <c r="O24278" t="s">
        <v>140</v>
      </c>
      <c r="P24278" t="s">
        <v>140</v>
      </c>
      <c r="Q24278" t="s">
        <v>140</v>
      </c>
      <c r="R24278" t="s">
        <v>140</v>
      </c>
      <c r="S24278" t="s">
        <v>140</v>
      </c>
    </row>
    <row r="24279" spans="1:19" x14ac:dyDescent="0.35">
      <c r="A24279" t="s">
        <v>28</v>
      </c>
      <c r="B24279" t="s">
        <v>2014</v>
      </c>
      <c r="C24279">
        <v>87</v>
      </c>
      <c r="D24279" t="s">
        <v>243</v>
      </c>
      <c r="E24279" t="s">
        <v>954</v>
      </c>
      <c r="F24279" t="s">
        <v>1007</v>
      </c>
      <c r="G24279" t="s">
        <v>973</v>
      </c>
      <c r="H24279" t="s">
        <v>662</v>
      </c>
      <c r="I24279" t="s">
        <v>1052</v>
      </c>
      <c r="J24279" t="s">
        <v>1021</v>
      </c>
      <c r="K24279" t="s">
        <v>971</v>
      </c>
      <c r="L24279" t="s">
        <v>140</v>
      </c>
      <c r="M24279" t="s">
        <v>140</v>
      </c>
      <c r="N24279" t="s">
        <v>940</v>
      </c>
      <c r="O24279" t="s">
        <v>940</v>
      </c>
      <c r="P24279" t="s">
        <v>140</v>
      </c>
      <c r="Q24279" t="s">
        <v>140</v>
      </c>
      <c r="R24279" t="s">
        <v>140</v>
      </c>
      <c r="S24279" t="s">
        <v>140</v>
      </c>
    </row>
    <row r="24280" spans="1:19" x14ac:dyDescent="0.35">
      <c r="A24280" t="s">
        <v>28</v>
      </c>
      <c r="B24280" t="s">
        <v>2015</v>
      </c>
      <c r="C24280">
        <v>156</v>
      </c>
      <c r="D24280" t="s">
        <v>960</v>
      </c>
      <c r="E24280" t="s">
        <v>1019</v>
      </c>
      <c r="F24280" t="s">
        <v>1021</v>
      </c>
      <c r="G24280" t="s">
        <v>971</v>
      </c>
      <c r="H24280" t="s">
        <v>1055</v>
      </c>
      <c r="I24280" t="s">
        <v>1013</v>
      </c>
      <c r="J24280" t="s">
        <v>1019</v>
      </c>
      <c r="K24280" t="s">
        <v>1013</v>
      </c>
      <c r="L24280" t="s">
        <v>140</v>
      </c>
      <c r="M24280" t="s">
        <v>140</v>
      </c>
      <c r="N24280" t="s">
        <v>919</v>
      </c>
      <c r="O24280" t="s">
        <v>1016</v>
      </c>
      <c r="P24280" t="s">
        <v>140</v>
      </c>
      <c r="Q24280" t="s">
        <v>140</v>
      </c>
      <c r="R24280" t="s">
        <v>1012</v>
      </c>
      <c r="S24280" t="s">
        <v>1016</v>
      </c>
    </row>
    <row r="24281" spans="1:19" x14ac:dyDescent="0.35">
      <c r="A24281" t="s">
        <v>28</v>
      </c>
      <c r="B24281" t="s">
        <v>339</v>
      </c>
      <c r="C24281">
        <v>3</v>
      </c>
      <c r="D24281" t="s">
        <v>177</v>
      </c>
      <c r="E24281" t="s">
        <v>140</v>
      </c>
      <c r="F24281" t="s">
        <v>140</v>
      </c>
      <c r="G24281" t="s">
        <v>140</v>
      </c>
      <c r="H24281" t="s">
        <v>140</v>
      </c>
      <c r="I24281" t="s">
        <v>140</v>
      </c>
      <c r="J24281" t="s">
        <v>140</v>
      </c>
      <c r="K24281" t="s">
        <v>140</v>
      </c>
      <c r="L24281" t="s">
        <v>140</v>
      </c>
      <c r="M24281" t="s">
        <v>140</v>
      </c>
      <c r="N24281" t="s">
        <v>140</v>
      </c>
      <c r="O24281" t="s">
        <v>140</v>
      </c>
      <c r="P24281" t="s">
        <v>140</v>
      </c>
      <c r="Q24281" t="s">
        <v>140</v>
      </c>
      <c r="R24281" t="s">
        <v>140</v>
      </c>
      <c r="S24281" t="s">
        <v>140</v>
      </c>
    </row>
    <row r="24282" spans="1:19" x14ac:dyDescent="0.35">
      <c r="A24282" t="s">
        <v>29</v>
      </c>
      <c r="B24282" t="s">
        <v>2014</v>
      </c>
      <c r="C24282">
        <v>133</v>
      </c>
      <c r="D24282" t="s">
        <v>1261</v>
      </c>
      <c r="E24282" t="s">
        <v>1054</v>
      </c>
      <c r="F24282" t="s">
        <v>949</v>
      </c>
      <c r="G24282" t="s">
        <v>919</v>
      </c>
      <c r="H24282" t="s">
        <v>501</v>
      </c>
      <c r="I24282" t="s">
        <v>1013</v>
      </c>
      <c r="J24282" t="s">
        <v>140</v>
      </c>
      <c r="K24282" t="s">
        <v>1013</v>
      </c>
      <c r="L24282" t="s">
        <v>140</v>
      </c>
      <c r="M24282" t="s">
        <v>140</v>
      </c>
      <c r="N24282" t="s">
        <v>1063</v>
      </c>
      <c r="O24282" t="s">
        <v>140</v>
      </c>
      <c r="P24282" t="s">
        <v>140</v>
      </c>
      <c r="Q24282" t="s">
        <v>1009</v>
      </c>
      <c r="R24282" t="s">
        <v>1009</v>
      </c>
      <c r="S24282" t="s">
        <v>140</v>
      </c>
    </row>
    <row r="24283" spans="1:19" x14ac:dyDescent="0.35">
      <c r="A24283" t="s">
        <v>29</v>
      </c>
      <c r="B24283" t="s">
        <v>2015</v>
      </c>
      <c r="C24283">
        <v>165</v>
      </c>
      <c r="D24283" t="s">
        <v>859</v>
      </c>
      <c r="E24283" t="s">
        <v>940</v>
      </c>
      <c r="F24283" t="s">
        <v>1014</v>
      </c>
      <c r="G24283" t="s">
        <v>939</v>
      </c>
      <c r="H24283" t="s">
        <v>952</v>
      </c>
      <c r="I24283" t="s">
        <v>1014</v>
      </c>
      <c r="J24283" t="s">
        <v>140</v>
      </c>
      <c r="K24283" t="s">
        <v>140</v>
      </c>
      <c r="L24283" t="s">
        <v>1014</v>
      </c>
      <c r="M24283" t="s">
        <v>140</v>
      </c>
      <c r="N24283" t="s">
        <v>939</v>
      </c>
      <c r="O24283" t="s">
        <v>1011</v>
      </c>
      <c r="P24283" t="s">
        <v>140</v>
      </c>
      <c r="Q24283" t="s">
        <v>1014</v>
      </c>
      <c r="R24283" t="s">
        <v>140</v>
      </c>
      <c r="S24283" t="s">
        <v>140</v>
      </c>
    </row>
    <row r="24284" spans="1:19" x14ac:dyDescent="0.35">
      <c r="A24284" t="s">
        <v>29</v>
      </c>
      <c r="B24284" t="s">
        <v>339</v>
      </c>
      <c r="C24284">
        <v>8</v>
      </c>
      <c r="D24284" t="s">
        <v>177</v>
      </c>
      <c r="E24284" t="s">
        <v>140</v>
      </c>
      <c r="F24284" t="s">
        <v>140</v>
      </c>
      <c r="G24284" t="s">
        <v>140</v>
      </c>
      <c r="H24284" t="s">
        <v>140</v>
      </c>
      <c r="I24284" t="s">
        <v>140</v>
      </c>
      <c r="J24284" t="s">
        <v>140</v>
      </c>
      <c r="K24284" t="s">
        <v>140</v>
      </c>
      <c r="L24284" t="s">
        <v>140</v>
      </c>
      <c r="M24284" t="s">
        <v>140</v>
      </c>
      <c r="N24284" t="s">
        <v>140</v>
      </c>
      <c r="O24284" t="s">
        <v>140</v>
      </c>
      <c r="P24284" t="s">
        <v>140</v>
      </c>
      <c r="Q24284" t="s">
        <v>140</v>
      </c>
      <c r="R24284" t="s">
        <v>140</v>
      </c>
      <c r="S24284" t="s">
        <v>140</v>
      </c>
    </row>
    <row r="24285" spans="1:19" x14ac:dyDescent="0.35">
      <c r="A24285" t="s">
        <v>30</v>
      </c>
      <c r="B24285" t="s">
        <v>2014</v>
      </c>
      <c r="C24285">
        <v>101</v>
      </c>
      <c r="D24285" t="s">
        <v>512</v>
      </c>
      <c r="E24285" t="s">
        <v>996</v>
      </c>
      <c r="F24285" t="s">
        <v>775</v>
      </c>
      <c r="G24285" t="s">
        <v>1065</v>
      </c>
      <c r="H24285" t="s">
        <v>1021</v>
      </c>
      <c r="I24285" t="s">
        <v>1070</v>
      </c>
      <c r="J24285" t="s">
        <v>140</v>
      </c>
      <c r="K24285" t="s">
        <v>1070</v>
      </c>
      <c r="L24285" t="s">
        <v>140</v>
      </c>
      <c r="M24285" t="s">
        <v>140</v>
      </c>
      <c r="N24285" t="s">
        <v>1066</v>
      </c>
      <c r="O24285" t="s">
        <v>1014</v>
      </c>
      <c r="P24285" t="s">
        <v>140</v>
      </c>
      <c r="Q24285" t="s">
        <v>1013</v>
      </c>
      <c r="R24285" t="s">
        <v>140</v>
      </c>
      <c r="S24285" t="s">
        <v>140</v>
      </c>
    </row>
    <row r="24286" spans="1:19" x14ac:dyDescent="0.35">
      <c r="A24286" t="s">
        <v>30</v>
      </c>
      <c r="B24286" t="s">
        <v>2015</v>
      </c>
      <c r="C24286">
        <v>153</v>
      </c>
      <c r="D24286" t="s">
        <v>191</v>
      </c>
      <c r="E24286" t="s">
        <v>1043</v>
      </c>
      <c r="F24286" t="s">
        <v>1073</v>
      </c>
      <c r="G24286" t="s">
        <v>769</v>
      </c>
      <c r="H24286" t="s">
        <v>1049</v>
      </c>
      <c r="I24286" t="s">
        <v>140</v>
      </c>
      <c r="J24286" t="s">
        <v>940</v>
      </c>
      <c r="K24286" t="s">
        <v>140</v>
      </c>
      <c r="L24286" t="s">
        <v>140</v>
      </c>
      <c r="M24286" t="s">
        <v>140</v>
      </c>
      <c r="N24286" t="s">
        <v>1018</v>
      </c>
      <c r="O24286" t="s">
        <v>775</v>
      </c>
      <c r="P24286" t="s">
        <v>140</v>
      </c>
      <c r="Q24286" t="s">
        <v>1021</v>
      </c>
      <c r="R24286" t="s">
        <v>140</v>
      </c>
      <c r="S24286" t="s">
        <v>1008</v>
      </c>
    </row>
    <row r="24287" spans="1:19" x14ac:dyDescent="0.35">
      <c r="A24287" t="s">
        <v>31</v>
      </c>
      <c r="B24287" t="s">
        <v>2014</v>
      </c>
      <c r="C24287">
        <v>125</v>
      </c>
      <c r="D24287" t="s">
        <v>770</v>
      </c>
      <c r="E24287" t="s">
        <v>129</v>
      </c>
      <c r="F24287" t="s">
        <v>1073</v>
      </c>
      <c r="G24287" t="s">
        <v>1046</v>
      </c>
      <c r="H24287" t="s">
        <v>769</v>
      </c>
      <c r="I24287" t="s">
        <v>954</v>
      </c>
      <c r="J24287" t="s">
        <v>949</v>
      </c>
      <c r="K24287" t="s">
        <v>140</v>
      </c>
      <c r="L24287" t="s">
        <v>1007</v>
      </c>
      <c r="M24287" t="s">
        <v>1023</v>
      </c>
      <c r="N24287" t="s">
        <v>1070</v>
      </c>
      <c r="O24287" t="s">
        <v>1022</v>
      </c>
      <c r="P24287" t="s">
        <v>140</v>
      </c>
      <c r="Q24287" t="s">
        <v>140</v>
      </c>
      <c r="R24287" t="s">
        <v>1010</v>
      </c>
      <c r="S24287" t="s">
        <v>140</v>
      </c>
    </row>
    <row r="24288" spans="1:19" x14ac:dyDescent="0.35">
      <c r="A24288" t="s">
        <v>31</v>
      </c>
      <c r="B24288" t="s">
        <v>2015</v>
      </c>
      <c r="C24288">
        <v>83</v>
      </c>
      <c r="D24288" t="s">
        <v>899</v>
      </c>
      <c r="E24288" t="s">
        <v>345</v>
      </c>
      <c r="F24288" t="s">
        <v>996</v>
      </c>
      <c r="G24288" t="s">
        <v>875</v>
      </c>
      <c r="H24288" t="s">
        <v>999</v>
      </c>
      <c r="I24288" t="s">
        <v>1073</v>
      </c>
      <c r="J24288" t="s">
        <v>140</v>
      </c>
      <c r="K24288" t="s">
        <v>1058</v>
      </c>
      <c r="L24288" t="s">
        <v>501</v>
      </c>
      <c r="M24288" t="s">
        <v>643</v>
      </c>
      <c r="N24288" t="s">
        <v>716</v>
      </c>
      <c r="O24288" t="s">
        <v>140</v>
      </c>
      <c r="P24288" t="s">
        <v>140</v>
      </c>
      <c r="Q24288" t="s">
        <v>1019</v>
      </c>
      <c r="R24288" t="s">
        <v>140</v>
      </c>
      <c r="S24288" t="s">
        <v>1019</v>
      </c>
    </row>
    <row r="24289" spans="1:19" x14ac:dyDescent="0.35">
      <c r="A24289" t="s">
        <v>32</v>
      </c>
      <c r="B24289" t="s">
        <v>2014</v>
      </c>
      <c r="C24289">
        <v>2342</v>
      </c>
      <c r="D24289" t="s">
        <v>887</v>
      </c>
      <c r="E24289" t="s">
        <v>1007</v>
      </c>
      <c r="F24289" t="s">
        <v>1043</v>
      </c>
      <c r="G24289" t="s">
        <v>527</v>
      </c>
      <c r="H24289" t="s">
        <v>109</v>
      </c>
      <c r="I24289" t="s">
        <v>939</v>
      </c>
      <c r="J24289" t="s">
        <v>1014</v>
      </c>
      <c r="K24289" t="s">
        <v>1054</v>
      </c>
      <c r="L24289" t="s">
        <v>1010</v>
      </c>
      <c r="M24289" t="s">
        <v>1009</v>
      </c>
      <c r="N24289" t="s">
        <v>1020</v>
      </c>
      <c r="O24289" t="s">
        <v>1017</v>
      </c>
      <c r="P24289" t="s">
        <v>1022</v>
      </c>
      <c r="Q24289" t="s">
        <v>1013</v>
      </c>
      <c r="R24289" t="s">
        <v>1009</v>
      </c>
      <c r="S24289" t="s">
        <v>1022</v>
      </c>
    </row>
    <row r="24290" spans="1:19" x14ac:dyDescent="0.35">
      <c r="A24290" t="s">
        <v>32</v>
      </c>
      <c r="B24290" t="s">
        <v>2015</v>
      </c>
      <c r="C24290">
        <v>3455</v>
      </c>
      <c r="D24290" t="s">
        <v>542</v>
      </c>
      <c r="E24290" t="s">
        <v>1051</v>
      </c>
      <c r="F24290" t="s">
        <v>939</v>
      </c>
      <c r="G24290" t="s">
        <v>527</v>
      </c>
      <c r="H24290" t="s">
        <v>1003</v>
      </c>
      <c r="I24290" t="s">
        <v>1012</v>
      </c>
      <c r="J24290" t="s">
        <v>1013</v>
      </c>
      <c r="K24290" t="s">
        <v>1013</v>
      </c>
      <c r="L24290" t="s">
        <v>1013</v>
      </c>
      <c r="M24290" t="s">
        <v>1016</v>
      </c>
      <c r="N24290" t="s">
        <v>1073</v>
      </c>
      <c r="O24290" t="s">
        <v>1054</v>
      </c>
      <c r="P24290" t="s">
        <v>1010</v>
      </c>
      <c r="Q24290" t="s">
        <v>1012</v>
      </c>
      <c r="R24290" t="s">
        <v>1014</v>
      </c>
      <c r="S24290" t="s">
        <v>1022</v>
      </c>
    </row>
    <row r="24291" spans="1:19" x14ac:dyDescent="0.35">
      <c r="A24291" t="s">
        <v>32</v>
      </c>
      <c r="B24291" t="s">
        <v>339</v>
      </c>
      <c r="C24291">
        <v>64</v>
      </c>
      <c r="D24291" t="s">
        <v>260</v>
      </c>
      <c r="E24291" t="s">
        <v>1052</v>
      </c>
      <c r="F24291" t="s">
        <v>1051</v>
      </c>
      <c r="G24291" t="s">
        <v>1023</v>
      </c>
      <c r="H24291" t="s">
        <v>1004</v>
      </c>
      <c r="I24291" t="s">
        <v>140</v>
      </c>
      <c r="J24291" t="s">
        <v>140</v>
      </c>
      <c r="K24291" t="s">
        <v>140</v>
      </c>
      <c r="L24291" t="s">
        <v>140</v>
      </c>
      <c r="M24291" t="s">
        <v>140</v>
      </c>
      <c r="N24291" t="s">
        <v>875</v>
      </c>
      <c r="O24291" t="s">
        <v>140</v>
      </c>
      <c r="P24291" t="s">
        <v>140</v>
      </c>
      <c r="Q24291" t="s">
        <v>140</v>
      </c>
      <c r="R24291" t="s">
        <v>140</v>
      </c>
      <c r="S24291" t="s">
        <v>140</v>
      </c>
    </row>
    <row r="24293" spans="1:19" x14ac:dyDescent="0.35">
      <c r="A24293" t="s">
        <v>2069</v>
      </c>
    </row>
    <row r="24294" spans="1:19" x14ac:dyDescent="0.35">
      <c r="A24294" t="s">
        <v>2</v>
      </c>
      <c r="B24294" t="s">
        <v>1136</v>
      </c>
      <c r="C24294" t="s">
        <v>3</v>
      </c>
      <c r="D24294" t="s">
        <v>2051</v>
      </c>
      <c r="E24294" t="s">
        <v>2052</v>
      </c>
      <c r="F24294" t="s">
        <v>2053</v>
      </c>
      <c r="G24294" t="s">
        <v>2054</v>
      </c>
      <c r="H24294" t="s">
        <v>2055</v>
      </c>
      <c r="I24294" t="s">
        <v>2056</v>
      </c>
      <c r="J24294" t="s">
        <v>2057</v>
      </c>
      <c r="K24294" t="s">
        <v>2058</v>
      </c>
      <c r="L24294" t="s">
        <v>2059</v>
      </c>
      <c r="M24294" t="s">
        <v>2060</v>
      </c>
      <c r="N24294" t="s">
        <v>2061</v>
      </c>
      <c r="O24294" t="s">
        <v>2062</v>
      </c>
      <c r="P24294" t="s">
        <v>2063</v>
      </c>
      <c r="Q24294" t="s">
        <v>1376</v>
      </c>
      <c r="R24294" t="s">
        <v>1042</v>
      </c>
      <c r="S24294" t="s">
        <v>136</v>
      </c>
    </row>
    <row r="24295" spans="1:19" x14ac:dyDescent="0.35">
      <c r="A24295" t="s">
        <v>8</v>
      </c>
      <c r="B24295" t="s">
        <v>1126</v>
      </c>
      <c r="C24295">
        <v>117</v>
      </c>
      <c r="D24295" t="s">
        <v>48</v>
      </c>
      <c r="E24295" t="s">
        <v>109</v>
      </c>
      <c r="F24295" t="s">
        <v>1058</v>
      </c>
      <c r="G24295" t="s">
        <v>973</v>
      </c>
      <c r="H24295" t="s">
        <v>877</v>
      </c>
      <c r="I24295" t="s">
        <v>515</v>
      </c>
      <c r="J24295" t="s">
        <v>140</v>
      </c>
      <c r="K24295" t="s">
        <v>1043</v>
      </c>
      <c r="L24295" t="s">
        <v>140</v>
      </c>
      <c r="M24295" t="s">
        <v>140</v>
      </c>
      <c r="N24295" t="s">
        <v>1068</v>
      </c>
      <c r="O24295" t="s">
        <v>940</v>
      </c>
      <c r="P24295" t="s">
        <v>140</v>
      </c>
      <c r="Q24295" t="s">
        <v>775</v>
      </c>
      <c r="R24295" t="s">
        <v>1066</v>
      </c>
      <c r="S24295" t="s">
        <v>140</v>
      </c>
    </row>
    <row r="24296" spans="1:19" x14ac:dyDescent="0.35">
      <c r="A24296" t="s">
        <v>8</v>
      </c>
      <c r="B24296" t="s">
        <v>1127</v>
      </c>
      <c r="C24296">
        <v>102</v>
      </c>
      <c r="D24296" t="s">
        <v>840</v>
      </c>
      <c r="E24296" t="s">
        <v>1065</v>
      </c>
      <c r="F24296" t="s">
        <v>1058</v>
      </c>
      <c r="G24296" t="s">
        <v>869</v>
      </c>
      <c r="H24296" t="s">
        <v>1055</v>
      </c>
      <c r="I24296" t="s">
        <v>1058</v>
      </c>
      <c r="J24296" t="s">
        <v>1013</v>
      </c>
      <c r="K24296" t="s">
        <v>140</v>
      </c>
      <c r="L24296" t="s">
        <v>140</v>
      </c>
      <c r="M24296" t="s">
        <v>140</v>
      </c>
      <c r="N24296" t="s">
        <v>838</v>
      </c>
      <c r="O24296" t="s">
        <v>1013</v>
      </c>
      <c r="P24296" t="s">
        <v>140</v>
      </c>
      <c r="Q24296" t="s">
        <v>1016</v>
      </c>
      <c r="R24296" t="s">
        <v>1013</v>
      </c>
      <c r="S24296" t="s">
        <v>140</v>
      </c>
    </row>
    <row r="24297" spans="1:19" x14ac:dyDescent="0.35">
      <c r="A24297" t="s">
        <v>8</v>
      </c>
      <c r="B24297" t="s">
        <v>339</v>
      </c>
      <c r="C24297">
        <v>2</v>
      </c>
      <c r="D24297" t="s">
        <v>177</v>
      </c>
      <c r="E24297" t="s">
        <v>140</v>
      </c>
      <c r="F24297" t="s">
        <v>140</v>
      </c>
      <c r="G24297" t="s">
        <v>140</v>
      </c>
      <c r="H24297" t="s">
        <v>140</v>
      </c>
      <c r="I24297" t="s">
        <v>140</v>
      </c>
      <c r="J24297" t="s">
        <v>140</v>
      </c>
      <c r="K24297" t="s">
        <v>140</v>
      </c>
      <c r="L24297" t="s">
        <v>140</v>
      </c>
      <c r="M24297" t="s">
        <v>140</v>
      </c>
      <c r="N24297" t="s">
        <v>140</v>
      </c>
      <c r="O24297" t="s">
        <v>140</v>
      </c>
      <c r="P24297" t="s">
        <v>140</v>
      </c>
      <c r="Q24297" t="s">
        <v>140</v>
      </c>
      <c r="R24297" t="s">
        <v>140</v>
      </c>
      <c r="S24297" t="s">
        <v>140</v>
      </c>
    </row>
    <row r="24298" spans="1:19" x14ac:dyDescent="0.35">
      <c r="A24298" t="s">
        <v>9</v>
      </c>
      <c r="B24298" t="s">
        <v>1126</v>
      </c>
      <c r="C24298">
        <v>120</v>
      </c>
      <c r="D24298" t="s">
        <v>811</v>
      </c>
      <c r="E24298" t="s">
        <v>140</v>
      </c>
      <c r="F24298" t="s">
        <v>1043</v>
      </c>
      <c r="G24298" t="s">
        <v>996</v>
      </c>
      <c r="H24298" t="s">
        <v>1068</v>
      </c>
      <c r="I24298" t="s">
        <v>1043</v>
      </c>
      <c r="J24298" t="s">
        <v>140</v>
      </c>
      <c r="K24298" t="s">
        <v>1009</v>
      </c>
      <c r="L24298" t="s">
        <v>140</v>
      </c>
      <c r="M24298" t="s">
        <v>140</v>
      </c>
      <c r="N24298" t="s">
        <v>1021</v>
      </c>
      <c r="O24298" t="s">
        <v>140</v>
      </c>
      <c r="P24298" t="s">
        <v>140</v>
      </c>
      <c r="Q24298" t="s">
        <v>140</v>
      </c>
      <c r="R24298" t="s">
        <v>140</v>
      </c>
      <c r="S24298" t="s">
        <v>140</v>
      </c>
    </row>
    <row r="24299" spans="1:19" x14ac:dyDescent="0.35">
      <c r="A24299" t="s">
        <v>9</v>
      </c>
      <c r="B24299" t="s">
        <v>1127</v>
      </c>
      <c r="C24299">
        <v>143</v>
      </c>
      <c r="D24299" t="s">
        <v>992</v>
      </c>
      <c r="E24299" t="s">
        <v>1020</v>
      </c>
      <c r="F24299" t="s">
        <v>1098</v>
      </c>
      <c r="G24299" t="s">
        <v>1047</v>
      </c>
      <c r="H24299" t="s">
        <v>954</v>
      </c>
      <c r="I24299" t="s">
        <v>1063</v>
      </c>
      <c r="J24299" t="s">
        <v>1013</v>
      </c>
      <c r="K24299" t="s">
        <v>140</v>
      </c>
      <c r="L24299" t="s">
        <v>775</v>
      </c>
      <c r="M24299" t="s">
        <v>1011</v>
      </c>
      <c r="N24299" t="s">
        <v>996</v>
      </c>
      <c r="O24299" t="s">
        <v>775</v>
      </c>
      <c r="P24299" t="s">
        <v>775</v>
      </c>
      <c r="Q24299" t="s">
        <v>1013</v>
      </c>
      <c r="R24299" t="s">
        <v>1014</v>
      </c>
      <c r="S24299" t="s">
        <v>140</v>
      </c>
    </row>
    <row r="24300" spans="1:19" x14ac:dyDescent="0.35">
      <c r="A24300" t="s">
        <v>9</v>
      </c>
      <c r="B24300" t="s">
        <v>339</v>
      </c>
      <c r="C24300">
        <v>9</v>
      </c>
      <c r="D24300" t="s">
        <v>177</v>
      </c>
      <c r="E24300" t="s">
        <v>140</v>
      </c>
      <c r="F24300" t="s">
        <v>140</v>
      </c>
      <c r="G24300" t="s">
        <v>140</v>
      </c>
      <c r="H24300" t="s">
        <v>140</v>
      </c>
      <c r="I24300" t="s">
        <v>140</v>
      </c>
      <c r="J24300" t="s">
        <v>140</v>
      </c>
      <c r="K24300" t="s">
        <v>140</v>
      </c>
      <c r="L24300" t="s">
        <v>140</v>
      </c>
      <c r="M24300" t="s">
        <v>140</v>
      </c>
      <c r="N24300" t="s">
        <v>140</v>
      </c>
      <c r="O24300" t="s">
        <v>140</v>
      </c>
      <c r="P24300" t="s">
        <v>140</v>
      </c>
      <c r="Q24300" t="s">
        <v>140</v>
      </c>
      <c r="R24300" t="s">
        <v>140</v>
      </c>
      <c r="S24300" t="s">
        <v>140</v>
      </c>
    </row>
    <row r="24301" spans="1:19" x14ac:dyDescent="0.35">
      <c r="A24301" t="s">
        <v>10</v>
      </c>
      <c r="B24301" t="s">
        <v>1126</v>
      </c>
      <c r="C24301">
        <v>96</v>
      </c>
      <c r="D24301" t="s">
        <v>236</v>
      </c>
      <c r="E24301" t="s">
        <v>527</v>
      </c>
      <c r="F24301" t="s">
        <v>1048</v>
      </c>
      <c r="G24301" t="s">
        <v>971</v>
      </c>
      <c r="H24301" t="s">
        <v>1045</v>
      </c>
      <c r="I24301" t="s">
        <v>1058</v>
      </c>
      <c r="J24301" t="s">
        <v>1066</v>
      </c>
      <c r="K24301" t="s">
        <v>1054</v>
      </c>
      <c r="L24301" t="s">
        <v>1016</v>
      </c>
      <c r="M24301" t="s">
        <v>1013</v>
      </c>
      <c r="N24301" t="s">
        <v>501</v>
      </c>
      <c r="O24301" t="s">
        <v>733</v>
      </c>
      <c r="P24301" t="s">
        <v>140</v>
      </c>
      <c r="Q24301" t="s">
        <v>971</v>
      </c>
      <c r="R24301" t="s">
        <v>1021</v>
      </c>
      <c r="S24301" t="s">
        <v>140</v>
      </c>
    </row>
    <row r="24302" spans="1:19" x14ac:dyDescent="0.35">
      <c r="A24302" t="s">
        <v>10</v>
      </c>
      <c r="B24302" t="s">
        <v>1127</v>
      </c>
      <c r="C24302">
        <v>108</v>
      </c>
      <c r="D24302" t="s">
        <v>1137</v>
      </c>
      <c r="E24302" t="s">
        <v>1043</v>
      </c>
      <c r="F24302" t="s">
        <v>949</v>
      </c>
      <c r="G24302" t="s">
        <v>140</v>
      </c>
      <c r="H24302" t="s">
        <v>1017</v>
      </c>
      <c r="I24302" t="s">
        <v>140</v>
      </c>
      <c r="J24302" t="s">
        <v>140</v>
      </c>
      <c r="K24302" t="s">
        <v>140</v>
      </c>
      <c r="L24302" t="s">
        <v>140</v>
      </c>
      <c r="M24302" t="s">
        <v>140</v>
      </c>
      <c r="N24302" t="s">
        <v>1050</v>
      </c>
      <c r="O24302" t="s">
        <v>1010</v>
      </c>
      <c r="P24302" t="s">
        <v>1055</v>
      </c>
      <c r="Q24302" t="s">
        <v>1021</v>
      </c>
      <c r="R24302" t="s">
        <v>140</v>
      </c>
      <c r="S24302" t="s">
        <v>140</v>
      </c>
    </row>
    <row r="24303" spans="1:19" x14ac:dyDescent="0.35">
      <c r="A24303" t="s">
        <v>10</v>
      </c>
      <c r="B24303" t="s">
        <v>339</v>
      </c>
      <c r="C24303">
        <v>9</v>
      </c>
      <c r="D24303" t="s">
        <v>904</v>
      </c>
      <c r="E24303" t="s">
        <v>140</v>
      </c>
      <c r="F24303" t="s">
        <v>140</v>
      </c>
      <c r="G24303" t="s">
        <v>140</v>
      </c>
      <c r="H24303" t="s">
        <v>140</v>
      </c>
      <c r="I24303" t="s">
        <v>140</v>
      </c>
      <c r="J24303" t="s">
        <v>140</v>
      </c>
      <c r="K24303" t="s">
        <v>140</v>
      </c>
      <c r="L24303" t="s">
        <v>140</v>
      </c>
      <c r="M24303" t="s">
        <v>140</v>
      </c>
      <c r="N24303" t="s">
        <v>140</v>
      </c>
      <c r="O24303" t="s">
        <v>140</v>
      </c>
      <c r="P24303" t="s">
        <v>140</v>
      </c>
      <c r="Q24303" t="s">
        <v>140</v>
      </c>
      <c r="R24303" t="s">
        <v>903</v>
      </c>
      <c r="S24303" t="s">
        <v>140</v>
      </c>
    </row>
    <row r="24304" spans="1:19" x14ac:dyDescent="0.35">
      <c r="A24304" t="s">
        <v>11</v>
      </c>
      <c r="B24304" t="s">
        <v>1126</v>
      </c>
      <c r="C24304">
        <v>127</v>
      </c>
      <c r="D24304" t="s">
        <v>587</v>
      </c>
      <c r="E24304" t="s">
        <v>1045</v>
      </c>
      <c r="F24304" t="s">
        <v>140</v>
      </c>
      <c r="G24304" t="s">
        <v>1060</v>
      </c>
      <c r="H24304" t="s">
        <v>967</v>
      </c>
      <c r="I24304" t="s">
        <v>1052</v>
      </c>
      <c r="J24304" t="s">
        <v>1068</v>
      </c>
      <c r="K24304" t="s">
        <v>1012</v>
      </c>
      <c r="L24304" t="s">
        <v>949</v>
      </c>
      <c r="M24304" t="s">
        <v>1012</v>
      </c>
      <c r="N24304" t="s">
        <v>940</v>
      </c>
      <c r="O24304" t="s">
        <v>1056</v>
      </c>
      <c r="P24304" t="s">
        <v>140</v>
      </c>
      <c r="Q24304" t="s">
        <v>1010</v>
      </c>
      <c r="R24304" t="s">
        <v>1008</v>
      </c>
      <c r="S24304" t="s">
        <v>140</v>
      </c>
    </row>
    <row r="24305" spans="1:19" x14ac:dyDescent="0.35">
      <c r="A24305" t="s">
        <v>11</v>
      </c>
      <c r="B24305" t="s">
        <v>1127</v>
      </c>
      <c r="C24305">
        <v>139</v>
      </c>
      <c r="D24305" t="s">
        <v>717</v>
      </c>
      <c r="E24305" t="s">
        <v>140</v>
      </c>
      <c r="F24305" t="s">
        <v>140</v>
      </c>
      <c r="G24305" t="s">
        <v>1052</v>
      </c>
      <c r="H24305" t="s">
        <v>1051</v>
      </c>
      <c r="I24305" t="s">
        <v>140</v>
      </c>
      <c r="J24305" t="s">
        <v>140</v>
      </c>
      <c r="K24305" t="s">
        <v>1012</v>
      </c>
      <c r="L24305" t="s">
        <v>140</v>
      </c>
      <c r="M24305" t="s">
        <v>140</v>
      </c>
      <c r="N24305" t="s">
        <v>1063</v>
      </c>
      <c r="O24305" t="s">
        <v>1016</v>
      </c>
      <c r="P24305" t="s">
        <v>1012</v>
      </c>
      <c r="Q24305" t="s">
        <v>1016</v>
      </c>
      <c r="R24305" t="s">
        <v>1009</v>
      </c>
      <c r="S24305" t="s">
        <v>140</v>
      </c>
    </row>
    <row r="24306" spans="1:19" x14ac:dyDescent="0.35">
      <c r="A24306" t="s">
        <v>11</v>
      </c>
      <c r="B24306" t="s">
        <v>339</v>
      </c>
      <c r="C24306">
        <v>9</v>
      </c>
      <c r="D24306" t="s">
        <v>881</v>
      </c>
      <c r="E24306" t="s">
        <v>1076</v>
      </c>
      <c r="F24306" t="s">
        <v>140</v>
      </c>
      <c r="G24306" t="s">
        <v>1056</v>
      </c>
      <c r="H24306" t="s">
        <v>140</v>
      </c>
      <c r="I24306" t="s">
        <v>394</v>
      </c>
      <c r="J24306" t="s">
        <v>140</v>
      </c>
      <c r="K24306" t="s">
        <v>140</v>
      </c>
      <c r="L24306" t="s">
        <v>140</v>
      </c>
      <c r="M24306" t="s">
        <v>140</v>
      </c>
      <c r="N24306" t="s">
        <v>140</v>
      </c>
      <c r="O24306" t="s">
        <v>140</v>
      </c>
      <c r="P24306" t="s">
        <v>140</v>
      </c>
      <c r="Q24306" t="s">
        <v>140</v>
      </c>
      <c r="R24306" t="s">
        <v>140</v>
      </c>
      <c r="S24306" t="s">
        <v>140</v>
      </c>
    </row>
    <row r="24307" spans="1:19" x14ac:dyDescent="0.35">
      <c r="A24307" t="s">
        <v>12</v>
      </c>
      <c r="B24307" t="s">
        <v>1126</v>
      </c>
      <c r="C24307">
        <v>110</v>
      </c>
      <c r="D24307" t="s">
        <v>989</v>
      </c>
      <c r="E24307" t="s">
        <v>1011</v>
      </c>
      <c r="F24307" t="s">
        <v>1098</v>
      </c>
      <c r="G24307" t="s">
        <v>1004</v>
      </c>
      <c r="H24307" t="s">
        <v>97</v>
      </c>
      <c r="I24307" t="s">
        <v>1022</v>
      </c>
      <c r="J24307" t="s">
        <v>1013</v>
      </c>
      <c r="K24307" t="s">
        <v>1019</v>
      </c>
      <c r="L24307" t="s">
        <v>140</v>
      </c>
      <c r="M24307" t="s">
        <v>140</v>
      </c>
      <c r="N24307" t="s">
        <v>949</v>
      </c>
      <c r="O24307" t="s">
        <v>140</v>
      </c>
      <c r="P24307" t="s">
        <v>1019</v>
      </c>
      <c r="Q24307" t="s">
        <v>1043</v>
      </c>
      <c r="R24307" t="s">
        <v>140</v>
      </c>
      <c r="S24307" t="s">
        <v>140</v>
      </c>
    </row>
    <row r="24308" spans="1:19" x14ac:dyDescent="0.35">
      <c r="A24308" t="s">
        <v>12</v>
      </c>
      <c r="B24308" t="s">
        <v>1127</v>
      </c>
      <c r="C24308">
        <v>115</v>
      </c>
      <c r="D24308" t="s">
        <v>324</v>
      </c>
      <c r="E24308" t="s">
        <v>140</v>
      </c>
      <c r="F24308" t="s">
        <v>1021</v>
      </c>
      <c r="G24308" t="s">
        <v>660</v>
      </c>
      <c r="H24308" t="s">
        <v>95</v>
      </c>
      <c r="I24308" t="s">
        <v>140</v>
      </c>
      <c r="J24308" t="s">
        <v>140</v>
      </c>
      <c r="K24308" t="s">
        <v>140</v>
      </c>
      <c r="L24308" t="s">
        <v>140</v>
      </c>
      <c r="M24308" t="s">
        <v>140</v>
      </c>
      <c r="N24308" t="s">
        <v>1007</v>
      </c>
      <c r="O24308" t="s">
        <v>775</v>
      </c>
      <c r="P24308" t="s">
        <v>775</v>
      </c>
      <c r="Q24308" t="s">
        <v>775</v>
      </c>
      <c r="R24308" t="s">
        <v>140</v>
      </c>
      <c r="S24308" t="s">
        <v>1054</v>
      </c>
    </row>
    <row r="24309" spans="1:19" x14ac:dyDescent="0.35">
      <c r="A24309" t="s">
        <v>12</v>
      </c>
      <c r="B24309" t="s">
        <v>339</v>
      </c>
      <c r="C24309">
        <v>17</v>
      </c>
      <c r="D24309" t="s">
        <v>116</v>
      </c>
      <c r="E24309" t="s">
        <v>140</v>
      </c>
      <c r="F24309" t="s">
        <v>140</v>
      </c>
      <c r="G24309" t="s">
        <v>115</v>
      </c>
      <c r="H24309" t="s">
        <v>527</v>
      </c>
      <c r="I24309" t="s">
        <v>140</v>
      </c>
      <c r="J24309" t="s">
        <v>140</v>
      </c>
      <c r="K24309" t="s">
        <v>140</v>
      </c>
      <c r="L24309" t="s">
        <v>140</v>
      </c>
      <c r="M24309" t="s">
        <v>140</v>
      </c>
      <c r="N24309" t="s">
        <v>140</v>
      </c>
      <c r="O24309" t="s">
        <v>140</v>
      </c>
      <c r="P24309" t="s">
        <v>140</v>
      </c>
      <c r="Q24309" t="s">
        <v>140</v>
      </c>
      <c r="R24309" t="s">
        <v>140</v>
      </c>
      <c r="S24309" t="s">
        <v>140</v>
      </c>
    </row>
    <row r="24310" spans="1:19" x14ac:dyDescent="0.35">
      <c r="A24310" t="s">
        <v>13</v>
      </c>
      <c r="B24310" t="s">
        <v>1126</v>
      </c>
      <c r="C24310">
        <v>80</v>
      </c>
      <c r="D24310" t="s">
        <v>525</v>
      </c>
      <c r="E24310" t="s">
        <v>1049</v>
      </c>
      <c r="F24310" t="s">
        <v>1056</v>
      </c>
      <c r="G24310" t="s">
        <v>1009</v>
      </c>
      <c r="H24310" t="s">
        <v>733</v>
      </c>
      <c r="I24310" t="s">
        <v>125</v>
      </c>
      <c r="J24310" t="s">
        <v>1054</v>
      </c>
      <c r="K24310" t="s">
        <v>1064</v>
      </c>
      <c r="L24310" t="s">
        <v>1060</v>
      </c>
      <c r="M24310" t="s">
        <v>1065</v>
      </c>
      <c r="N24310" t="s">
        <v>269</v>
      </c>
      <c r="O24310" t="s">
        <v>1012</v>
      </c>
      <c r="P24310" t="s">
        <v>140</v>
      </c>
      <c r="Q24310" t="s">
        <v>1014</v>
      </c>
      <c r="R24310" t="s">
        <v>140</v>
      </c>
      <c r="S24310" t="s">
        <v>1012</v>
      </c>
    </row>
    <row r="24311" spans="1:19" x14ac:dyDescent="0.35">
      <c r="A24311" t="s">
        <v>13</v>
      </c>
      <c r="B24311" t="s">
        <v>1127</v>
      </c>
      <c r="C24311">
        <v>85</v>
      </c>
      <c r="D24311" t="s">
        <v>931</v>
      </c>
      <c r="E24311" t="s">
        <v>973</v>
      </c>
      <c r="F24311" t="s">
        <v>1098</v>
      </c>
      <c r="G24311" t="s">
        <v>345</v>
      </c>
      <c r="H24311" t="s">
        <v>97</v>
      </c>
      <c r="I24311" t="s">
        <v>1050</v>
      </c>
      <c r="J24311" t="s">
        <v>140</v>
      </c>
      <c r="K24311" t="s">
        <v>140</v>
      </c>
      <c r="L24311" t="s">
        <v>1058</v>
      </c>
      <c r="M24311" t="s">
        <v>1058</v>
      </c>
      <c r="N24311" t="s">
        <v>940</v>
      </c>
      <c r="O24311" t="s">
        <v>140</v>
      </c>
      <c r="P24311" t="s">
        <v>140</v>
      </c>
      <c r="Q24311" t="s">
        <v>140</v>
      </c>
      <c r="R24311" t="s">
        <v>1009</v>
      </c>
      <c r="S24311" t="s">
        <v>140</v>
      </c>
    </row>
    <row r="24312" spans="1:19" x14ac:dyDescent="0.35">
      <c r="A24312" t="s">
        <v>13</v>
      </c>
      <c r="B24312" t="s">
        <v>339</v>
      </c>
      <c r="C24312">
        <v>11</v>
      </c>
      <c r="D24312" t="s">
        <v>233</v>
      </c>
      <c r="E24312" t="s">
        <v>140</v>
      </c>
      <c r="F24312" t="s">
        <v>140</v>
      </c>
      <c r="G24312" t="s">
        <v>140</v>
      </c>
      <c r="H24312" t="s">
        <v>980</v>
      </c>
      <c r="I24312" t="s">
        <v>140</v>
      </c>
      <c r="J24312" t="s">
        <v>140</v>
      </c>
      <c r="K24312" t="s">
        <v>140</v>
      </c>
      <c r="L24312" t="s">
        <v>140</v>
      </c>
      <c r="M24312" t="s">
        <v>140</v>
      </c>
      <c r="N24312" t="s">
        <v>140</v>
      </c>
      <c r="O24312" t="s">
        <v>515</v>
      </c>
      <c r="P24312" t="s">
        <v>140</v>
      </c>
      <c r="Q24312" t="s">
        <v>140</v>
      </c>
      <c r="R24312" t="s">
        <v>140</v>
      </c>
      <c r="S24312" t="s">
        <v>140</v>
      </c>
    </row>
    <row r="24313" spans="1:19" x14ac:dyDescent="0.35">
      <c r="A24313" t="s">
        <v>14</v>
      </c>
      <c r="B24313" t="s">
        <v>1126</v>
      </c>
      <c r="C24313">
        <v>95</v>
      </c>
      <c r="D24313" t="s">
        <v>854</v>
      </c>
      <c r="E24313" t="s">
        <v>996</v>
      </c>
      <c r="F24313" t="s">
        <v>1050</v>
      </c>
      <c r="G24313" t="s">
        <v>954</v>
      </c>
      <c r="H24313" t="s">
        <v>755</v>
      </c>
      <c r="I24313" t="s">
        <v>1068</v>
      </c>
      <c r="J24313" t="s">
        <v>140</v>
      </c>
      <c r="K24313" t="s">
        <v>1016</v>
      </c>
      <c r="L24313" t="s">
        <v>140</v>
      </c>
      <c r="M24313" t="s">
        <v>140</v>
      </c>
      <c r="N24313" t="s">
        <v>1016</v>
      </c>
      <c r="O24313" t="s">
        <v>1004</v>
      </c>
      <c r="P24313" t="s">
        <v>140</v>
      </c>
      <c r="Q24313" t="s">
        <v>1012</v>
      </c>
      <c r="R24313" t="s">
        <v>1017</v>
      </c>
      <c r="S24313" t="s">
        <v>140</v>
      </c>
    </row>
    <row r="24314" spans="1:19" x14ac:dyDescent="0.35">
      <c r="A24314" t="s">
        <v>14</v>
      </c>
      <c r="B24314" t="s">
        <v>1127</v>
      </c>
      <c r="C24314">
        <v>116</v>
      </c>
      <c r="D24314" t="s">
        <v>581</v>
      </c>
      <c r="E24314" t="s">
        <v>458</v>
      </c>
      <c r="F24314" t="s">
        <v>1073</v>
      </c>
      <c r="G24314" t="s">
        <v>443</v>
      </c>
      <c r="H24314" t="s">
        <v>458</v>
      </c>
      <c r="I24314" t="s">
        <v>140</v>
      </c>
      <c r="J24314" t="s">
        <v>140</v>
      </c>
      <c r="K24314" t="s">
        <v>140</v>
      </c>
      <c r="L24314" t="s">
        <v>140</v>
      </c>
      <c r="M24314" t="s">
        <v>775</v>
      </c>
      <c r="N24314" t="s">
        <v>1052</v>
      </c>
      <c r="O24314" t="s">
        <v>1019</v>
      </c>
      <c r="P24314" t="s">
        <v>140</v>
      </c>
      <c r="Q24314" t="s">
        <v>1012</v>
      </c>
      <c r="R24314" t="s">
        <v>140</v>
      </c>
      <c r="S24314" t="s">
        <v>1010</v>
      </c>
    </row>
    <row r="24315" spans="1:19" x14ac:dyDescent="0.35">
      <c r="A24315" t="s">
        <v>14</v>
      </c>
      <c r="B24315" t="s">
        <v>339</v>
      </c>
      <c r="C24315">
        <v>7</v>
      </c>
      <c r="D24315" t="s">
        <v>177</v>
      </c>
      <c r="E24315" t="s">
        <v>140</v>
      </c>
      <c r="F24315" t="s">
        <v>140</v>
      </c>
      <c r="G24315" t="s">
        <v>140</v>
      </c>
      <c r="H24315" t="s">
        <v>140</v>
      </c>
      <c r="I24315" t="s">
        <v>140</v>
      </c>
      <c r="J24315" t="s">
        <v>140</v>
      </c>
      <c r="K24315" t="s">
        <v>140</v>
      </c>
      <c r="L24315" t="s">
        <v>140</v>
      </c>
      <c r="M24315" t="s">
        <v>140</v>
      </c>
      <c r="N24315" t="s">
        <v>140</v>
      </c>
      <c r="O24315" t="s">
        <v>140</v>
      </c>
      <c r="P24315" t="s">
        <v>140</v>
      </c>
      <c r="Q24315" t="s">
        <v>140</v>
      </c>
      <c r="R24315" t="s">
        <v>140</v>
      </c>
      <c r="S24315" t="s">
        <v>140</v>
      </c>
    </row>
    <row r="24316" spans="1:19" x14ac:dyDescent="0.35">
      <c r="A24316" t="s">
        <v>15</v>
      </c>
      <c r="B24316" t="s">
        <v>1126</v>
      </c>
      <c r="C24316">
        <v>117</v>
      </c>
      <c r="D24316" t="s">
        <v>825</v>
      </c>
      <c r="E24316" t="s">
        <v>1011</v>
      </c>
      <c r="F24316" t="s">
        <v>875</v>
      </c>
      <c r="G24316" t="s">
        <v>869</v>
      </c>
      <c r="H24316" t="s">
        <v>121</v>
      </c>
      <c r="I24316" t="s">
        <v>1011</v>
      </c>
      <c r="J24316" t="s">
        <v>140</v>
      </c>
      <c r="K24316" t="s">
        <v>940</v>
      </c>
      <c r="L24316" t="s">
        <v>1063</v>
      </c>
      <c r="M24316" t="s">
        <v>140</v>
      </c>
      <c r="N24316" t="s">
        <v>1064</v>
      </c>
      <c r="O24316" t="s">
        <v>1043</v>
      </c>
      <c r="P24316" t="s">
        <v>1063</v>
      </c>
      <c r="Q24316" t="s">
        <v>140</v>
      </c>
      <c r="R24316" t="s">
        <v>140</v>
      </c>
      <c r="S24316" t="s">
        <v>140</v>
      </c>
    </row>
    <row r="24317" spans="1:19" x14ac:dyDescent="0.35">
      <c r="A24317" t="s">
        <v>15</v>
      </c>
      <c r="B24317" t="s">
        <v>1127</v>
      </c>
      <c r="C24317">
        <v>98</v>
      </c>
      <c r="D24317" t="s">
        <v>969</v>
      </c>
      <c r="E24317" t="s">
        <v>940</v>
      </c>
      <c r="F24317" t="s">
        <v>1054</v>
      </c>
      <c r="G24317" t="s">
        <v>838</v>
      </c>
      <c r="H24317" t="s">
        <v>1047</v>
      </c>
      <c r="I24317" t="s">
        <v>140</v>
      </c>
      <c r="J24317" t="s">
        <v>140</v>
      </c>
      <c r="K24317" t="s">
        <v>140</v>
      </c>
      <c r="L24317" t="s">
        <v>140</v>
      </c>
      <c r="M24317" t="s">
        <v>140</v>
      </c>
      <c r="N24317" t="s">
        <v>1054</v>
      </c>
      <c r="O24317" t="s">
        <v>1054</v>
      </c>
      <c r="P24317" t="s">
        <v>140</v>
      </c>
      <c r="Q24317" t="s">
        <v>949</v>
      </c>
      <c r="R24317" t="s">
        <v>1020</v>
      </c>
      <c r="S24317" t="s">
        <v>140</v>
      </c>
    </row>
    <row r="24318" spans="1:19" x14ac:dyDescent="0.35">
      <c r="A24318" t="s">
        <v>15</v>
      </c>
      <c r="B24318" t="s">
        <v>339</v>
      </c>
      <c r="C24318">
        <v>5</v>
      </c>
      <c r="D24318" t="s">
        <v>177</v>
      </c>
      <c r="E24318" t="s">
        <v>140</v>
      </c>
      <c r="F24318" t="s">
        <v>140</v>
      </c>
      <c r="G24318" t="s">
        <v>140</v>
      </c>
      <c r="H24318" t="s">
        <v>140</v>
      </c>
      <c r="I24318" t="s">
        <v>140</v>
      </c>
      <c r="J24318" t="s">
        <v>140</v>
      </c>
      <c r="K24318" t="s">
        <v>140</v>
      </c>
      <c r="L24318" t="s">
        <v>140</v>
      </c>
      <c r="M24318" t="s">
        <v>140</v>
      </c>
      <c r="N24318" t="s">
        <v>140</v>
      </c>
      <c r="O24318" t="s">
        <v>140</v>
      </c>
      <c r="P24318" t="s">
        <v>140</v>
      </c>
      <c r="Q24318" t="s">
        <v>140</v>
      </c>
      <c r="R24318" t="s">
        <v>140</v>
      </c>
      <c r="S24318" t="s">
        <v>140</v>
      </c>
    </row>
    <row r="24319" spans="1:19" x14ac:dyDescent="0.35">
      <c r="A24319" t="s">
        <v>16</v>
      </c>
      <c r="B24319" t="s">
        <v>1126</v>
      </c>
      <c r="C24319">
        <v>140</v>
      </c>
      <c r="D24319" t="s">
        <v>936</v>
      </c>
      <c r="E24319" t="s">
        <v>1043</v>
      </c>
      <c r="F24319" t="s">
        <v>1073</v>
      </c>
      <c r="G24319" t="s">
        <v>1014</v>
      </c>
      <c r="H24319" t="s">
        <v>345</v>
      </c>
      <c r="I24319" t="s">
        <v>1012</v>
      </c>
      <c r="J24319" t="s">
        <v>140</v>
      </c>
      <c r="K24319" t="s">
        <v>140</v>
      </c>
      <c r="L24319" t="s">
        <v>140</v>
      </c>
      <c r="M24319" t="s">
        <v>140</v>
      </c>
      <c r="N24319" t="s">
        <v>140</v>
      </c>
      <c r="O24319" t="s">
        <v>1048</v>
      </c>
      <c r="P24319" t="s">
        <v>140</v>
      </c>
      <c r="Q24319" t="s">
        <v>140</v>
      </c>
      <c r="R24319" t="s">
        <v>140</v>
      </c>
      <c r="S24319" t="s">
        <v>140</v>
      </c>
    </row>
    <row r="24320" spans="1:19" x14ac:dyDescent="0.35">
      <c r="A24320" t="s">
        <v>16</v>
      </c>
      <c r="B24320" t="s">
        <v>1127</v>
      </c>
      <c r="C24320">
        <v>119</v>
      </c>
      <c r="D24320" t="s">
        <v>892</v>
      </c>
      <c r="E24320" t="s">
        <v>1050</v>
      </c>
      <c r="F24320" t="s">
        <v>1019</v>
      </c>
      <c r="G24320" t="s">
        <v>1023</v>
      </c>
      <c r="H24320" t="s">
        <v>1046</v>
      </c>
      <c r="I24320" t="s">
        <v>1063</v>
      </c>
      <c r="J24320" t="s">
        <v>140</v>
      </c>
      <c r="K24320" t="s">
        <v>140</v>
      </c>
      <c r="L24320" t="s">
        <v>140</v>
      </c>
      <c r="M24320" t="s">
        <v>140</v>
      </c>
      <c r="N24320" t="s">
        <v>1073</v>
      </c>
      <c r="O24320" t="s">
        <v>140</v>
      </c>
      <c r="P24320" t="s">
        <v>140</v>
      </c>
      <c r="Q24320" t="s">
        <v>140</v>
      </c>
      <c r="R24320" t="s">
        <v>1020</v>
      </c>
      <c r="S24320" t="s">
        <v>140</v>
      </c>
    </row>
    <row r="24321" spans="1:19" x14ac:dyDescent="0.35">
      <c r="A24321" t="s">
        <v>16</v>
      </c>
      <c r="B24321" t="s">
        <v>339</v>
      </c>
      <c r="C24321">
        <v>14</v>
      </c>
      <c r="D24321" t="s">
        <v>914</v>
      </c>
      <c r="E24321" t="s">
        <v>140</v>
      </c>
      <c r="F24321" t="s">
        <v>140</v>
      </c>
      <c r="G24321" t="s">
        <v>140</v>
      </c>
      <c r="H24321" t="s">
        <v>913</v>
      </c>
      <c r="I24321" t="s">
        <v>140</v>
      </c>
      <c r="J24321" t="s">
        <v>140</v>
      </c>
      <c r="K24321" t="s">
        <v>140</v>
      </c>
      <c r="L24321" t="s">
        <v>140</v>
      </c>
      <c r="M24321" t="s">
        <v>140</v>
      </c>
      <c r="N24321" t="s">
        <v>140</v>
      </c>
      <c r="O24321" t="s">
        <v>140</v>
      </c>
      <c r="P24321" t="s">
        <v>140</v>
      </c>
      <c r="Q24321" t="s">
        <v>140</v>
      </c>
      <c r="R24321" t="s">
        <v>140</v>
      </c>
      <c r="S24321" t="s">
        <v>140</v>
      </c>
    </row>
    <row r="24322" spans="1:19" x14ac:dyDescent="0.35">
      <c r="A24322" t="s">
        <v>17</v>
      </c>
      <c r="B24322" t="s">
        <v>1126</v>
      </c>
      <c r="C24322">
        <v>105</v>
      </c>
      <c r="D24322" t="s">
        <v>770</v>
      </c>
      <c r="E24322" t="s">
        <v>458</v>
      </c>
      <c r="F24322" t="s">
        <v>1055</v>
      </c>
      <c r="G24322" t="s">
        <v>1062</v>
      </c>
      <c r="H24322" t="s">
        <v>91</v>
      </c>
      <c r="I24322" t="s">
        <v>1009</v>
      </c>
      <c r="J24322" t="s">
        <v>1055</v>
      </c>
      <c r="K24322" t="s">
        <v>1098</v>
      </c>
      <c r="L24322" t="s">
        <v>140</v>
      </c>
      <c r="M24322" t="s">
        <v>140</v>
      </c>
      <c r="N24322" t="s">
        <v>527</v>
      </c>
      <c r="O24322" t="s">
        <v>1004</v>
      </c>
      <c r="P24322" t="s">
        <v>140</v>
      </c>
      <c r="Q24322" t="s">
        <v>1011</v>
      </c>
      <c r="R24322" t="s">
        <v>140</v>
      </c>
      <c r="S24322" t="s">
        <v>140</v>
      </c>
    </row>
    <row r="24323" spans="1:19" x14ac:dyDescent="0.35">
      <c r="A24323" t="s">
        <v>17</v>
      </c>
      <c r="B24323" t="s">
        <v>1127</v>
      </c>
      <c r="C24323">
        <v>121</v>
      </c>
      <c r="D24323" t="s">
        <v>995</v>
      </c>
      <c r="E24323" t="s">
        <v>971</v>
      </c>
      <c r="F24323" t="s">
        <v>1048</v>
      </c>
      <c r="G24323" t="s">
        <v>129</v>
      </c>
      <c r="H24323" t="s">
        <v>345</v>
      </c>
      <c r="I24323" t="s">
        <v>1021</v>
      </c>
      <c r="J24323" t="s">
        <v>140</v>
      </c>
      <c r="K24323" t="s">
        <v>140</v>
      </c>
      <c r="L24323" t="s">
        <v>1063</v>
      </c>
      <c r="M24323" t="s">
        <v>140</v>
      </c>
      <c r="N24323" t="s">
        <v>1048</v>
      </c>
      <c r="O24323" t="s">
        <v>140</v>
      </c>
      <c r="P24323" t="s">
        <v>140</v>
      </c>
      <c r="Q24323" t="s">
        <v>1023</v>
      </c>
      <c r="R24323" t="s">
        <v>140</v>
      </c>
      <c r="S24323" t="s">
        <v>140</v>
      </c>
    </row>
    <row r="24324" spans="1:19" x14ac:dyDescent="0.35">
      <c r="A24324" t="s">
        <v>17</v>
      </c>
      <c r="B24324" t="s">
        <v>339</v>
      </c>
      <c r="C24324">
        <v>18</v>
      </c>
      <c r="D24324" t="s">
        <v>1261</v>
      </c>
      <c r="E24324" t="s">
        <v>140</v>
      </c>
      <c r="F24324" t="s">
        <v>140</v>
      </c>
      <c r="G24324" t="s">
        <v>501</v>
      </c>
      <c r="H24324" t="s">
        <v>140</v>
      </c>
      <c r="I24324" t="s">
        <v>140</v>
      </c>
      <c r="J24324" t="s">
        <v>140</v>
      </c>
      <c r="K24324" t="s">
        <v>140</v>
      </c>
      <c r="L24324" t="s">
        <v>501</v>
      </c>
      <c r="M24324" t="s">
        <v>140</v>
      </c>
      <c r="N24324" t="s">
        <v>140</v>
      </c>
      <c r="O24324" t="s">
        <v>140</v>
      </c>
      <c r="P24324" t="s">
        <v>140</v>
      </c>
      <c r="Q24324" t="s">
        <v>140</v>
      </c>
      <c r="R24324" t="s">
        <v>140</v>
      </c>
      <c r="S24324" t="s">
        <v>140</v>
      </c>
    </row>
    <row r="24325" spans="1:19" x14ac:dyDescent="0.35">
      <c r="A24325" t="s">
        <v>18</v>
      </c>
      <c r="B24325" t="s">
        <v>1126</v>
      </c>
      <c r="C24325">
        <v>105</v>
      </c>
      <c r="D24325" t="s">
        <v>324</v>
      </c>
      <c r="E24325" t="s">
        <v>1073</v>
      </c>
      <c r="F24325" t="s">
        <v>1063</v>
      </c>
      <c r="G24325" t="s">
        <v>971</v>
      </c>
      <c r="H24325" t="s">
        <v>592</v>
      </c>
      <c r="I24325" t="s">
        <v>1011</v>
      </c>
      <c r="J24325" t="s">
        <v>1018</v>
      </c>
      <c r="K24325" t="s">
        <v>939</v>
      </c>
      <c r="L24325" t="s">
        <v>1019</v>
      </c>
      <c r="M24325" t="s">
        <v>1054</v>
      </c>
      <c r="N24325" t="s">
        <v>140</v>
      </c>
      <c r="O24325" t="s">
        <v>1019</v>
      </c>
      <c r="P24325" t="s">
        <v>140</v>
      </c>
      <c r="Q24325" t="s">
        <v>1098</v>
      </c>
      <c r="R24325" t="s">
        <v>140</v>
      </c>
      <c r="S24325" t="s">
        <v>140</v>
      </c>
    </row>
    <row r="24326" spans="1:19" x14ac:dyDescent="0.35">
      <c r="A24326" t="s">
        <v>18</v>
      </c>
      <c r="B24326" t="s">
        <v>1127</v>
      </c>
      <c r="C24326">
        <v>99</v>
      </c>
      <c r="D24326" t="s">
        <v>102</v>
      </c>
      <c r="E24326" t="s">
        <v>1051</v>
      </c>
      <c r="F24326" t="s">
        <v>1018</v>
      </c>
      <c r="G24326" t="s">
        <v>1009</v>
      </c>
      <c r="H24326" t="s">
        <v>929</v>
      </c>
      <c r="I24326" t="s">
        <v>1009</v>
      </c>
      <c r="J24326" t="s">
        <v>140</v>
      </c>
      <c r="K24326" t="s">
        <v>140</v>
      </c>
      <c r="L24326" t="s">
        <v>140</v>
      </c>
      <c r="M24326" t="s">
        <v>140</v>
      </c>
      <c r="N24326" t="s">
        <v>1043</v>
      </c>
      <c r="O24326" t="s">
        <v>140</v>
      </c>
      <c r="P24326" t="s">
        <v>140</v>
      </c>
      <c r="Q24326" t="s">
        <v>140</v>
      </c>
      <c r="R24326" t="s">
        <v>140</v>
      </c>
      <c r="S24326" t="s">
        <v>140</v>
      </c>
    </row>
    <row r="24327" spans="1:19" x14ac:dyDescent="0.35">
      <c r="A24327" t="s">
        <v>18</v>
      </c>
      <c r="B24327" t="s">
        <v>339</v>
      </c>
      <c r="C24327">
        <v>1</v>
      </c>
      <c r="D24327" t="s">
        <v>177</v>
      </c>
      <c r="E24327" t="s">
        <v>140</v>
      </c>
      <c r="F24327" t="s">
        <v>140</v>
      </c>
      <c r="G24327" t="s">
        <v>140</v>
      </c>
      <c r="H24327" t="s">
        <v>140</v>
      </c>
      <c r="I24327" t="s">
        <v>140</v>
      </c>
      <c r="J24327" t="s">
        <v>140</v>
      </c>
      <c r="K24327" t="s">
        <v>140</v>
      </c>
      <c r="L24327" t="s">
        <v>140</v>
      </c>
      <c r="M24327" t="s">
        <v>140</v>
      </c>
      <c r="N24327" t="s">
        <v>140</v>
      </c>
      <c r="O24327" t="s">
        <v>140</v>
      </c>
      <c r="P24327" t="s">
        <v>140</v>
      </c>
      <c r="Q24327" t="s">
        <v>140</v>
      </c>
      <c r="R24327" t="s">
        <v>140</v>
      </c>
      <c r="S24327" t="s">
        <v>140</v>
      </c>
    </row>
    <row r="24328" spans="1:19" x14ac:dyDescent="0.35">
      <c r="A24328" t="s">
        <v>19</v>
      </c>
      <c r="B24328" t="s">
        <v>1126</v>
      </c>
      <c r="C24328">
        <v>118</v>
      </c>
      <c r="D24328" t="s">
        <v>420</v>
      </c>
      <c r="E24328" t="s">
        <v>1061</v>
      </c>
      <c r="F24328" t="s">
        <v>1019</v>
      </c>
      <c r="G24328" t="s">
        <v>1018</v>
      </c>
      <c r="H24328" t="s">
        <v>345</v>
      </c>
      <c r="I24328" t="s">
        <v>977</v>
      </c>
      <c r="J24328" t="s">
        <v>1011</v>
      </c>
      <c r="K24328" t="s">
        <v>140</v>
      </c>
      <c r="L24328" t="s">
        <v>140</v>
      </c>
      <c r="M24328" t="s">
        <v>140</v>
      </c>
      <c r="N24328" t="s">
        <v>1058</v>
      </c>
      <c r="O24328" t="s">
        <v>140</v>
      </c>
      <c r="P24328" t="s">
        <v>140</v>
      </c>
      <c r="Q24328" t="s">
        <v>140</v>
      </c>
      <c r="R24328" t="s">
        <v>1016</v>
      </c>
      <c r="S24328" t="s">
        <v>140</v>
      </c>
    </row>
    <row r="24329" spans="1:19" x14ac:dyDescent="0.35">
      <c r="A24329" t="s">
        <v>19</v>
      </c>
      <c r="B24329" t="s">
        <v>1127</v>
      </c>
      <c r="C24329">
        <v>105</v>
      </c>
      <c r="D24329" t="s">
        <v>454</v>
      </c>
      <c r="E24329" t="s">
        <v>1004</v>
      </c>
      <c r="F24329" t="s">
        <v>527</v>
      </c>
      <c r="G24329" t="s">
        <v>660</v>
      </c>
      <c r="H24329" t="s">
        <v>1065</v>
      </c>
      <c r="I24329" t="s">
        <v>1098</v>
      </c>
      <c r="J24329" t="s">
        <v>1016</v>
      </c>
      <c r="K24329" t="s">
        <v>140</v>
      </c>
      <c r="L24329" t="s">
        <v>140</v>
      </c>
      <c r="M24329" t="s">
        <v>140</v>
      </c>
      <c r="N24329" t="s">
        <v>1061</v>
      </c>
      <c r="O24329" t="s">
        <v>527</v>
      </c>
      <c r="P24329" t="s">
        <v>140</v>
      </c>
      <c r="Q24329" t="s">
        <v>140</v>
      </c>
      <c r="R24329" t="s">
        <v>140</v>
      </c>
      <c r="S24329" t="s">
        <v>140</v>
      </c>
    </row>
    <row r="24330" spans="1:19" x14ac:dyDescent="0.35">
      <c r="A24330" t="s">
        <v>19</v>
      </c>
      <c r="B24330" t="s">
        <v>339</v>
      </c>
      <c r="C24330">
        <v>12</v>
      </c>
      <c r="D24330" t="s">
        <v>1114</v>
      </c>
      <c r="E24330" t="s">
        <v>140</v>
      </c>
      <c r="F24330" t="s">
        <v>140</v>
      </c>
      <c r="G24330" t="s">
        <v>140</v>
      </c>
      <c r="H24330" t="s">
        <v>953</v>
      </c>
      <c r="I24330" t="s">
        <v>140</v>
      </c>
      <c r="J24330" t="s">
        <v>140</v>
      </c>
      <c r="K24330" t="s">
        <v>140</v>
      </c>
      <c r="L24330" t="s">
        <v>140</v>
      </c>
      <c r="M24330" t="s">
        <v>140</v>
      </c>
      <c r="N24330" t="s">
        <v>140</v>
      </c>
      <c r="O24330" t="s">
        <v>140</v>
      </c>
      <c r="P24330" t="s">
        <v>140</v>
      </c>
      <c r="Q24330" t="s">
        <v>140</v>
      </c>
      <c r="R24330" t="s">
        <v>140</v>
      </c>
      <c r="S24330" t="s">
        <v>140</v>
      </c>
    </row>
    <row r="24331" spans="1:19" x14ac:dyDescent="0.35">
      <c r="A24331" t="s">
        <v>20</v>
      </c>
      <c r="B24331" t="s">
        <v>1126</v>
      </c>
      <c r="C24331">
        <v>129</v>
      </c>
      <c r="D24331" t="s">
        <v>419</v>
      </c>
      <c r="E24331" t="s">
        <v>527</v>
      </c>
      <c r="F24331" t="s">
        <v>1011</v>
      </c>
      <c r="G24331" t="s">
        <v>129</v>
      </c>
      <c r="H24331" t="s">
        <v>89</v>
      </c>
      <c r="I24331" t="s">
        <v>1021</v>
      </c>
      <c r="J24331" t="s">
        <v>140</v>
      </c>
      <c r="K24331" t="s">
        <v>1016</v>
      </c>
      <c r="L24331" t="s">
        <v>1016</v>
      </c>
      <c r="M24331" t="s">
        <v>140</v>
      </c>
      <c r="N24331" t="s">
        <v>1046</v>
      </c>
      <c r="O24331" t="s">
        <v>1021</v>
      </c>
      <c r="P24331" t="s">
        <v>1012</v>
      </c>
      <c r="Q24331" t="s">
        <v>1021</v>
      </c>
      <c r="R24331" t="s">
        <v>949</v>
      </c>
      <c r="S24331" t="s">
        <v>140</v>
      </c>
    </row>
    <row r="24332" spans="1:19" x14ac:dyDescent="0.35">
      <c r="A24332" t="s">
        <v>20</v>
      </c>
      <c r="B24332" t="s">
        <v>1127</v>
      </c>
      <c r="C24332">
        <v>124</v>
      </c>
      <c r="D24332" t="s">
        <v>188</v>
      </c>
      <c r="E24332" t="s">
        <v>869</v>
      </c>
      <c r="F24332" t="s">
        <v>1010</v>
      </c>
      <c r="G24332" t="s">
        <v>940</v>
      </c>
      <c r="H24332" t="s">
        <v>664</v>
      </c>
      <c r="I24332" t="s">
        <v>1011</v>
      </c>
      <c r="J24332" t="s">
        <v>140</v>
      </c>
      <c r="K24332" t="s">
        <v>140</v>
      </c>
      <c r="L24332" t="s">
        <v>140</v>
      </c>
      <c r="M24332" t="s">
        <v>140</v>
      </c>
      <c r="N24332" t="s">
        <v>1043</v>
      </c>
      <c r="O24332" t="s">
        <v>1050</v>
      </c>
      <c r="P24332" t="s">
        <v>140</v>
      </c>
      <c r="Q24332" t="s">
        <v>140</v>
      </c>
      <c r="R24332" t="s">
        <v>140</v>
      </c>
      <c r="S24332" t="s">
        <v>140</v>
      </c>
    </row>
    <row r="24333" spans="1:19" x14ac:dyDescent="0.35">
      <c r="A24333" t="s">
        <v>20</v>
      </c>
      <c r="B24333" t="s">
        <v>339</v>
      </c>
      <c r="C24333">
        <v>6</v>
      </c>
      <c r="D24333" t="s">
        <v>905</v>
      </c>
      <c r="E24333" t="s">
        <v>847</v>
      </c>
      <c r="F24333" t="s">
        <v>140</v>
      </c>
      <c r="G24333" t="s">
        <v>140</v>
      </c>
      <c r="H24333" t="s">
        <v>140</v>
      </c>
      <c r="I24333" t="s">
        <v>140</v>
      </c>
      <c r="J24333" t="s">
        <v>140</v>
      </c>
      <c r="K24333" t="s">
        <v>140</v>
      </c>
      <c r="L24333" t="s">
        <v>140</v>
      </c>
      <c r="M24333" t="s">
        <v>140</v>
      </c>
      <c r="N24333" t="s">
        <v>140</v>
      </c>
      <c r="O24333" t="s">
        <v>140</v>
      </c>
      <c r="P24333" t="s">
        <v>140</v>
      </c>
      <c r="Q24333" t="s">
        <v>140</v>
      </c>
      <c r="R24333" t="s">
        <v>140</v>
      </c>
      <c r="S24333" t="s">
        <v>140</v>
      </c>
    </row>
    <row r="24334" spans="1:19" x14ac:dyDescent="0.35">
      <c r="A24334" t="s">
        <v>21</v>
      </c>
      <c r="B24334" t="s">
        <v>1126</v>
      </c>
      <c r="C24334">
        <v>72</v>
      </c>
      <c r="D24334" t="s">
        <v>842</v>
      </c>
      <c r="E24334" t="s">
        <v>1017</v>
      </c>
      <c r="F24334" t="s">
        <v>973</v>
      </c>
      <c r="G24334" t="s">
        <v>641</v>
      </c>
      <c r="H24334" t="s">
        <v>999</v>
      </c>
      <c r="I24334" t="s">
        <v>140</v>
      </c>
      <c r="J24334" t="s">
        <v>1017</v>
      </c>
      <c r="K24334" t="s">
        <v>1073</v>
      </c>
      <c r="L24334" t="s">
        <v>140</v>
      </c>
      <c r="M24334" t="s">
        <v>996</v>
      </c>
      <c r="N24334" t="s">
        <v>458</v>
      </c>
      <c r="O24334" t="s">
        <v>1017</v>
      </c>
      <c r="P24334" t="s">
        <v>140</v>
      </c>
      <c r="Q24334" t="s">
        <v>1017</v>
      </c>
      <c r="R24334" t="s">
        <v>1073</v>
      </c>
      <c r="S24334" t="s">
        <v>140</v>
      </c>
    </row>
    <row r="24335" spans="1:19" x14ac:dyDescent="0.35">
      <c r="A24335" t="s">
        <v>21</v>
      </c>
      <c r="B24335" t="s">
        <v>1127</v>
      </c>
      <c r="C24335">
        <v>151</v>
      </c>
      <c r="D24335" t="s">
        <v>780</v>
      </c>
      <c r="E24335" t="s">
        <v>1014</v>
      </c>
      <c r="F24335" t="s">
        <v>660</v>
      </c>
      <c r="G24335" t="s">
        <v>1049</v>
      </c>
      <c r="H24335" t="s">
        <v>824</v>
      </c>
      <c r="I24335" t="s">
        <v>1014</v>
      </c>
      <c r="J24335" t="s">
        <v>140</v>
      </c>
      <c r="K24335" t="s">
        <v>140</v>
      </c>
      <c r="L24335" t="s">
        <v>1054</v>
      </c>
      <c r="M24335" t="s">
        <v>140</v>
      </c>
      <c r="N24335" t="s">
        <v>1020</v>
      </c>
      <c r="O24335" t="s">
        <v>140</v>
      </c>
      <c r="P24335" t="s">
        <v>140</v>
      </c>
      <c r="Q24335" t="s">
        <v>1014</v>
      </c>
      <c r="R24335" t="s">
        <v>140</v>
      </c>
      <c r="S24335" t="s">
        <v>140</v>
      </c>
    </row>
    <row r="24336" spans="1:19" x14ac:dyDescent="0.35">
      <c r="A24336" t="s">
        <v>21</v>
      </c>
      <c r="B24336" t="s">
        <v>339</v>
      </c>
      <c r="C24336">
        <v>9</v>
      </c>
      <c r="D24336" t="s">
        <v>96</v>
      </c>
      <c r="E24336" t="s">
        <v>140</v>
      </c>
      <c r="F24336" t="s">
        <v>140</v>
      </c>
      <c r="G24336" t="s">
        <v>95</v>
      </c>
      <c r="H24336" t="s">
        <v>140</v>
      </c>
      <c r="I24336" t="s">
        <v>140</v>
      </c>
      <c r="J24336" t="s">
        <v>140</v>
      </c>
      <c r="K24336" t="s">
        <v>140</v>
      </c>
      <c r="L24336" t="s">
        <v>140</v>
      </c>
      <c r="M24336" t="s">
        <v>140</v>
      </c>
      <c r="N24336" t="s">
        <v>140</v>
      </c>
      <c r="O24336" t="s">
        <v>140</v>
      </c>
      <c r="P24336" t="s">
        <v>140</v>
      </c>
      <c r="Q24336" t="s">
        <v>140</v>
      </c>
      <c r="R24336" t="s">
        <v>140</v>
      </c>
      <c r="S24336" t="s">
        <v>140</v>
      </c>
    </row>
    <row r="24337" spans="1:19" x14ac:dyDescent="0.35">
      <c r="A24337" t="s">
        <v>22</v>
      </c>
      <c r="B24337" t="s">
        <v>1126</v>
      </c>
      <c r="C24337">
        <v>106</v>
      </c>
      <c r="D24337" t="s">
        <v>698</v>
      </c>
      <c r="E24337" t="s">
        <v>996</v>
      </c>
      <c r="F24337" t="s">
        <v>1004</v>
      </c>
      <c r="G24337" t="s">
        <v>1061</v>
      </c>
      <c r="H24337" t="s">
        <v>937</v>
      </c>
      <c r="I24337" t="s">
        <v>1020</v>
      </c>
      <c r="J24337" t="s">
        <v>1014</v>
      </c>
      <c r="K24337" t="s">
        <v>1014</v>
      </c>
      <c r="L24337" t="s">
        <v>1009</v>
      </c>
      <c r="M24337" t="s">
        <v>140</v>
      </c>
      <c r="N24337" t="s">
        <v>954</v>
      </c>
      <c r="O24337" t="s">
        <v>1098</v>
      </c>
      <c r="P24337" t="s">
        <v>1012</v>
      </c>
      <c r="Q24337" t="s">
        <v>140</v>
      </c>
      <c r="R24337" t="s">
        <v>1051</v>
      </c>
      <c r="S24337" t="s">
        <v>140</v>
      </c>
    </row>
    <row r="24338" spans="1:19" x14ac:dyDescent="0.35">
      <c r="A24338" t="s">
        <v>22</v>
      </c>
      <c r="B24338" t="s">
        <v>1127</v>
      </c>
      <c r="C24338">
        <v>123</v>
      </c>
      <c r="D24338" t="s">
        <v>370</v>
      </c>
      <c r="E24338" t="s">
        <v>1007</v>
      </c>
      <c r="F24338" t="s">
        <v>954</v>
      </c>
      <c r="G24338" t="s">
        <v>949</v>
      </c>
      <c r="H24338" t="s">
        <v>775</v>
      </c>
      <c r="I24338" t="s">
        <v>140</v>
      </c>
      <c r="J24338" t="s">
        <v>140</v>
      </c>
      <c r="K24338" t="s">
        <v>1014</v>
      </c>
      <c r="L24338" t="s">
        <v>140</v>
      </c>
      <c r="M24338" t="s">
        <v>140</v>
      </c>
      <c r="N24338" t="s">
        <v>1017</v>
      </c>
      <c r="O24338" t="s">
        <v>1051</v>
      </c>
      <c r="P24338" t="s">
        <v>1010</v>
      </c>
      <c r="Q24338" t="s">
        <v>1010</v>
      </c>
      <c r="R24338" t="s">
        <v>140</v>
      </c>
      <c r="S24338" t="s">
        <v>140</v>
      </c>
    </row>
    <row r="24339" spans="1:19" x14ac:dyDescent="0.35">
      <c r="A24339" t="s">
        <v>22</v>
      </c>
      <c r="B24339" t="s">
        <v>339</v>
      </c>
      <c r="C24339">
        <v>4</v>
      </c>
      <c r="D24339" t="s">
        <v>177</v>
      </c>
      <c r="E24339" t="s">
        <v>140</v>
      </c>
      <c r="F24339" t="s">
        <v>140</v>
      </c>
      <c r="G24339" t="s">
        <v>140</v>
      </c>
      <c r="H24339" t="s">
        <v>140</v>
      </c>
      <c r="I24339" t="s">
        <v>140</v>
      </c>
      <c r="J24339" t="s">
        <v>140</v>
      </c>
      <c r="K24339" t="s">
        <v>140</v>
      </c>
      <c r="L24339" t="s">
        <v>140</v>
      </c>
      <c r="M24339" t="s">
        <v>140</v>
      </c>
      <c r="N24339" t="s">
        <v>140</v>
      </c>
      <c r="O24339" t="s">
        <v>140</v>
      </c>
      <c r="P24339" t="s">
        <v>140</v>
      </c>
      <c r="Q24339" t="s">
        <v>140</v>
      </c>
      <c r="R24339" t="s">
        <v>140</v>
      </c>
      <c r="S24339" t="s">
        <v>140</v>
      </c>
    </row>
    <row r="24340" spans="1:19" x14ac:dyDescent="0.35">
      <c r="A24340" t="s">
        <v>23</v>
      </c>
      <c r="B24340" t="s">
        <v>1126</v>
      </c>
      <c r="C24340">
        <v>121</v>
      </c>
      <c r="D24340" t="s">
        <v>770</v>
      </c>
      <c r="E24340" t="s">
        <v>1058</v>
      </c>
      <c r="F24340" t="s">
        <v>971</v>
      </c>
      <c r="G24340" t="s">
        <v>664</v>
      </c>
      <c r="H24340" t="s">
        <v>1056</v>
      </c>
      <c r="I24340" t="s">
        <v>1051</v>
      </c>
      <c r="J24340" t="s">
        <v>1021</v>
      </c>
      <c r="K24340" t="s">
        <v>140</v>
      </c>
      <c r="L24340" t="s">
        <v>775</v>
      </c>
      <c r="M24340" t="s">
        <v>1014</v>
      </c>
      <c r="N24340" t="s">
        <v>996</v>
      </c>
      <c r="O24340" t="s">
        <v>1054</v>
      </c>
      <c r="P24340" t="s">
        <v>1014</v>
      </c>
      <c r="Q24340" t="s">
        <v>1020</v>
      </c>
      <c r="R24340" t="s">
        <v>1007</v>
      </c>
      <c r="S24340" t="s">
        <v>140</v>
      </c>
    </row>
    <row r="24341" spans="1:19" x14ac:dyDescent="0.35">
      <c r="A24341" t="s">
        <v>23</v>
      </c>
      <c r="B24341" t="s">
        <v>1127</v>
      </c>
      <c r="C24341">
        <v>82</v>
      </c>
      <c r="D24341" t="s">
        <v>1261</v>
      </c>
      <c r="E24341" t="s">
        <v>1023</v>
      </c>
      <c r="F24341" t="s">
        <v>140</v>
      </c>
      <c r="G24341" t="s">
        <v>501</v>
      </c>
      <c r="H24341" t="s">
        <v>1004</v>
      </c>
      <c r="I24341" t="s">
        <v>140</v>
      </c>
      <c r="J24341" t="s">
        <v>140</v>
      </c>
      <c r="K24341" t="s">
        <v>140</v>
      </c>
      <c r="L24341" t="s">
        <v>1066</v>
      </c>
      <c r="M24341" t="s">
        <v>1068</v>
      </c>
      <c r="N24341" t="s">
        <v>140</v>
      </c>
      <c r="O24341" t="s">
        <v>140</v>
      </c>
      <c r="P24341" t="s">
        <v>140</v>
      </c>
      <c r="Q24341" t="s">
        <v>140</v>
      </c>
      <c r="R24341" t="s">
        <v>140</v>
      </c>
      <c r="S24341" t="s">
        <v>140</v>
      </c>
    </row>
    <row r="24342" spans="1:19" x14ac:dyDescent="0.35">
      <c r="A24342" t="s">
        <v>23</v>
      </c>
      <c r="B24342" t="s">
        <v>339</v>
      </c>
      <c r="C24342">
        <v>11</v>
      </c>
      <c r="D24342" t="s">
        <v>804</v>
      </c>
      <c r="E24342" t="s">
        <v>140</v>
      </c>
      <c r="F24342" t="s">
        <v>140</v>
      </c>
      <c r="G24342" t="s">
        <v>1070</v>
      </c>
      <c r="H24342" t="s">
        <v>805</v>
      </c>
      <c r="I24342" t="s">
        <v>140</v>
      </c>
      <c r="J24342" t="s">
        <v>140</v>
      </c>
      <c r="K24342" t="s">
        <v>140</v>
      </c>
      <c r="L24342" t="s">
        <v>140</v>
      </c>
      <c r="M24342" t="s">
        <v>140</v>
      </c>
      <c r="N24342" t="s">
        <v>140</v>
      </c>
      <c r="O24342" t="s">
        <v>140</v>
      </c>
      <c r="P24342" t="s">
        <v>140</v>
      </c>
      <c r="Q24342" t="s">
        <v>140</v>
      </c>
      <c r="R24342" t="s">
        <v>140</v>
      </c>
      <c r="S24342" t="s">
        <v>140</v>
      </c>
    </row>
    <row r="24343" spans="1:19" x14ac:dyDescent="0.35">
      <c r="A24343" t="s">
        <v>24</v>
      </c>
      <c r="B24343" t="s">
        <v>1126</v>
      </c>
      <c r="C24343">
        <v>137</v>
      </c>
      <c r="D24343" t="s">
        <v>563</v>
      </c>
      <c r="E24343" t="s">
        <v>1098</v>
      </c>
      <c r="F24343" t="s">
        <v>1056</v>
      </c>
      <c r="G24343" t="s">
        <v>942</v>
      </c>
      <c r="H24343" t="s">
        <v>1053</v>
      </c>
      <c r="I24343" t="s">
        <v>1050</v>
      </c>
      <c r="J24343" t="s">
        <v>1010</v>
      </c>
      <c r="K24343" t="s">
        <v>1063</v>
      </c>
      <c r="L24343" t="s">
        <v>140</v>
      </c>
      <c r="M24343" t="s">
        <v>140</v>
      </c>
      <c r="N24343" t="s">
        <v>1055</v>
      </c>
      <c r="O24343" t="s">
        <v>140</v>
      </c>
      <c r="P24343" t="s">
        <v>140</v>
      </c>
      <c r="Q24343" t="s">
        <v>140</v>
      </c>
      <c r="R24343" t="s">
        <v>1063</v>
      </c>
      <c r="S24343" t="s">
        <v>140</v>
      </c>
    </row>
    <row r="24344" spans="1:19" x14ac:dyDescent="0.35">
      <c r="A24344" t="s">
        <v>24</v>
      </c>
      <c r="B24344" t="s">
        <v>1127</v>
      </c>
      <c r="C24344">
        <v>136</v>
      </c>
      <c r="D24344" t="s">
        <v>767</v>
      </c>
      <c r="E24344" t="s">
        <v>664</v>
      </c>
      <c r="F24344" t="s">
        <v>949</v>
      </c>
      <c r="G24344" t="s">
        <v>286</v>
      </c>
      <c r="H24344" t="s">
        <v>664</v>
      </c>
      <c r="I24344" t="s">
        <v>140</v>
      </c>
      <c r="J24344" t="s">
        <v>140</v>
      </c>
      <c r="K24344" t="s">
        <v>140</v>
      </c>
      <c r="L24344" t="s">
        <v>1063</v>
      </c>
      <c r="M24344" t="s">
        <v>1063</v>
      </c>
      <c r="N24344" t="s">
        <v>1045</v>
      </c>
      <c r="O24344" t="s">
        <v>1063</v>
      </c>
      <c r="P24344" t="s">
        <v>140</v>
      </c>
      <c r="Q24344" t="s">
        <v>1014</v>
      </c>
      <c r="R24344" t="s">
        <v>1063</v>
      </c>
      <c r="S24344" t="s">
        <v>140</v>
      </c>
    </row>
    <row r="24345" spans="1:19" x14ac:dyDescent="0.35">
      <c r="A24345" t="s">
        <v>24</v>
      </c>
      <c r="B24345" t="s">
        <v>339</v>
      </c>
      <c r="C24345">
        <v>3</v>
      </c>
      <c r="D24345" t="s">
        <v>404</v>
      </c>
      <c r="E24345" t="s">
        <v>405</v>
      </c>
      <c r="F24345" t="s">
        <v>140</v>
      </c>
      <c r="G24345" t="s">
        <v>140</v>
      </c>
      <c r="H24345" t="s">
        <v>140</v>
      </c>
      <c r="I24345" t="s">
        <v>140</v>
      </c>
      <c r="J24345" t="s">
        <v>140</v>
      </c>
      <c r="K24345" t="s">
        <v>140</v>
      </c>
      <c r="L24345" t="s">
        <v>140</v>
      </c>
      <c r="M24345" t="s">
        <v>140</v>
      </c>
      <c r="N24345" t="s">
        <v>140</v>
      </c>
      <c r="O24345" t="s">
        <v>140</v>
      </c>
      <c r="P24345" t="s">
        <v>140</v>
      </c>
      <c r="Q24345" t="s">
        <v>140</v>
      </c>
      <c r="R24345" t="s">
        <v>140</v>
      </c>
      <c r="S24345" t="s">
        <v>140</v>
      </c>
    </row>
    <row r="24346" spans="1:19" x14ac:dyDescent="0.35">
      <c r="A24346" t="s">
        <v>25</v>
      </c>
      <c r="B24346" t="s">
        <v>1126</v>
      </c>
      <c r="C24346">
        <v>135</v>
      </c>
      <c r="D24346" t="s">
        <v>539</v>
      </c>
      <c r="E24346" t="s">
        <v>1066</v>
      </c>
      <c r="F24346" t="s">
        <v>1011</v>
      </c>
      <c r="G24346" t="s">
        <v>1043</v>
      </c>
      <c r="H24346" t="s">
        <v>515</v>
      </c>
      <c r="I24346" t="s">
        <v>1009</v>
      </c>
      <c r="J24346" t="s">
        <v>1066</v>
      </c>
      <c r="K24346" t="s">
        <v>1073</v>
      </c>
      <c r="L24346" t="s">
        <v>140</v>
      </c>
      <c r="M24346" t="s">
        <v>1014</v>
      </c>
      <c r="N24346" t="s">
        <v>1050</v>
      </c>
      <c r="O24346" t="s">
        <v>1050</v>
      </c>
      <c r="P24346" t="s">
        <v>140</v>
      </c>
      <c r="Q24346" t="s">
        <v>140</v>
      </c>
      <c r="R24346" t="s">
        <v>140</v>
      </c>
      <c r="S24346" t="s">
        <v>1013</v>
      </c>
    </row>
    <row r="24347" spans="1:19" x14ac:dyDescent="0.35">
      <c r="A24347" t="s">
        <v>25</v>
      </c>
      <c r="B24347" t="s">
        <v>1127</v>
      </c>
      <c r="C24347">
        <v>123</v>
      </c>
      <c r="D24347" t="s">
        <v>473</v>
      </c>
      <c r="E24347" t="s">
        <v>1060</v>
      </c>
      <c r="F24347" t="s">
        <v>1017</v>
      </c>
      <c r="G24347" t="s">
        <v>971</v>
      </c>
      <c r="H24347" t="s">
        <v>769</v>
      </c>
      <c r="I24347" t="s">
        <v>1009</v>
      </c>
      <c r="J24347" t="s">
        <v>140</v>
      </c>
      <c r="K24347" t="s">
        <v>140</v>
      </c>
      <c r="L24347" t="s">
        <v>140</v>
      </c>
      <c r="M24347" t="s">
        <v>140</v>
      </c>
      <c r="N24347" t="s">
        <v>949</v>
      </c>
      <c r="O24347" t="s">
        <v>140</v>
      </c>
      <c r="P24347" t="s">
        <v>1063</v>
      </c>
      <c r="Q24347" t="s">
        <v>140</v>
      </c>
      <c r="R24347" t="s">
        <v>1066</v>
      </c>
      <c r="S24347" t="s">
        <v>140</v>
      </c>
    </row>
    <row r="24348" spans="1:19" x14ac:dyDescent="0.35">
      <c r="A24348" t="s">
        <v>25</v>
      </c>
      <c r="B24348" t="s">
        <v>339</v>
      </c>
      <c r="C24348">
        <v>13</v>
      </c>
      <c r="D24348" t="s">
        <v>177</v>
      </c>
      <c r="E24348" t="s">
        <v>140</v>
      </c>
      <c r="F24348" t="s">
        <v>140</v>
      </c>
      <c r="G24348" t="s">
        <v>140</v>
      </c>
      <c r="H24348" t="s">
        <v>140</v>
      </c>
      <c r="I24348" t="s">
        <v>140</v>
      </c>
      <c r="J24348" t="s">
        <v>140</v>
      </c>
      <c r="K24348" t="s">
        <v>140</v>
      </c>
      <c r="L24348" t="s">
        <v>140</v>
      </c>
      <c r="M24348" t="s">
        <v>140</v>
      </c>
      <c r="N24348" t="s">
        <v>140</v>
      </c>
      <c r="O24348" t="s">
        <v>140</v>
      </c>
      <c r="P24348" t="s">
        <v>140</v>
      </c>
      <c r="Q24348" t="s">
        <v>140</v>
      </c>
      <c r="R24348" t="s">
        <v>140</v>
      </c>
      <c r="S24348" t="s">
        <v>140</v>
      </c>
    </row>
    <row r="24349" spans="1:19" x14ac:dyDescent="0.35">
      <c r="A24349" t="s">
        <v>26</v>
      </c>
      <c r="B24349" t="s">
        <v>1126</v>
      </c>
      <c r="C24349">
        <v>156</v>
      </c>
      <c r="D24349" t="s">
        <v>945</v>
      </c>
      <c r="E24349" t="s">
        <v>1070</v>
      </c>
      <c r="F24349" t="s">
        <v>1043</v>
      </c>
      <c r="G24349" t="s">
        <v>1049</v>
      </c>
      <c r="H24349" t="s">
        <v>985</v>
      </c>
      <c r="I24349" t="s">
        <v>1070</v>
      </c>
      <c r="J24349" t="s">
        <v>1052</v>
      </c>
      <c r="K24349" t="s">
        <v>664</v>
      </c>
      <c r="L24349" t="s">
        <v>1010</v>
      </c>
      <c r="M24349" t="s">
        <v>1017</v>
      </c>
      <c r="N24349" t="s">
        <v>1060</v>
      </c>
      <c r="O24349" t="s">
        <v>1043</v>
      </c>
      <c r="P24349" t="s">
        <v>1016</v>
      </c>
      <c r="Q24349" t="s">
        <v>1014</v>
      </c>
      <c r="R24349" t="s">
        <v>140</v>
      </c>
      <c r="S24349" t="s">
        <v>140</v>
      </c>
    </row>
    <row r="24350" spans="1:19" x14ac:dyDescent="0.35">
      <c r="A24350" t="s">
        <v>26</v>
      </c>
      <c r="B24350" t="s">
        <v>1127</v>
      </c>
      <c r="C24350">
        <v>110</v>
      </c>
      <c r="D24350" t="s">
        <v>927</v>
      </c>
      <c r="E24350" t="s">
        <v>919</v>
      </c>
      <c r="F24350" t="s">
        <v>140</v>
      </c>
      <c r="G24350" t="s">
        <v>950</v>
      </c>
      <c r="H24350" t="s">
        <v>1062</v>
      </c>
      <c r="I24350" t="s">
        <v>140</v>
      </c>
      <c r="J24350" t="s">
        <v>140</v>
      </c>
      <c r="K24350" t="s">
        <v>140</v>
      </c>
      <c r="L24350" t="s">
        <v>140</v>
      </c>
      <c r="M24350" t="s">
        <v>140</v>
      </c>
      <c r="N24350" t="s">
        <v>1021</v>
      </c>
      <c r="O24350" t="s">
        <v>1012</v>
      </c>
      <c r="P24350" t="s">
        <v>140</v>
      </c>
      <c r="Q24350" t="s">
        <v>140</v>
      </c>
      <c r="R24350" t="s">
        <v>140</v>
      </c>
      <c r="S24350" t="s">
        <v>140</v>
      </c>
    </row>
    <row r="24351" spans="1:19" x14ac:dyDescent="0.35">
      <c r="A24351" t="s">
        <v>26</v>
      </c>
      <c r="B24351" t="s">
        <v>339</v>
      </c>
      <c r="C24351">
        <v>8</v>
      </c>
      <c r="D24351" t="s">
        <v>177</v>
      </c>
      <c r="E24351" t="s">
        <v>140</v>
      </c>
      <c r="F24351" t="s">
        <v>140</v>
      </c>
      <c r="G24351" t="s">
        <v>140</v>
      </c>
      <c r="H24351" t="s">
        <v>140</v>
      </c>
      <c r="I24351" t="s">
        <v>140</v>
      </c>
      <c r="J24351" t="s">
        <v>140</v>
      </c>
      <c r="K24351" t="s">
        <v>140</v>
      </c>
      <c r="L24351" t="s">
        <v>140</v>
      </c>
      <c r="M24351" t="s">
        <v>140</v>
      </c>
      <c r="N24351" t="s">
        <v>140</v>
      </c>
      <c r="O24351" t="s">
        <v>140</v>
      </c>
      <c r="P24351" t="s">
        <v>140</v>
      </c>
      <c r="Q24351" t="s">
        <v>140</v>
      </c>
      <c r="R24351" t="s">
        <v>140</v>
      </c>
      <c r="S24351" t="s">
        <v>140</v>
      </c>
    </row>
    <row r="24352" spans="1:19" x14ac:dyDescent="0.35">
      <c r="A24352" t="s">
        <v>27</v>
      </c>
      <c r="B24352" t="s">
        <v>1126</v>
      </c>
      <c r="C24352">
        <v>133</v>
      </c>
      <c r="D24352" t="s">
        <v>680</v>
      </c>
      <c r="E24352" t="s">
        <v>1011</v>
      </c>
      <c r="F24352" t="s">
        <v>1013</v>
      </c>
      <c r="G24352" t="s">
        <v>1067</v>
      </c>
      <c r="H24352" t="s">
        <v>501</v>
      </c>
      <c r="I24352" t="s">
        <v>1013</v>
      </c>
      <c r="J24352" t="s">
        <v>1054</v>
      </c>
      <c r="K24352" t="s">
        <v>1016</v>
      </c>
      <c r="L24352" t="s">
        <v>140</v>
      </c>
      <c r="M24352" t="s">
        <v>140</v>
      </c>
      <c r="N24352" t="s">
        <v>1066</v>
      </c>
      <c r="O24352" t="s">
        <v>1017</v>
      </c>
      <c r="P24352" t="s">
        <v>1019</v>
      </c>
      <c r="Q24352" t="s">
        <v>140</v>
      </c>
      <c r="R24352" t="s">
        <v>954</v>
      </c>
      <c r="S24352" t="s">
        <v>1063</v>
      </c>
    </row>
    <row r="24353" spans="1:19" x14ac:dyDescent="0.35">
      <c r="A24353" t="s">
        <v>27</v>
      </c>
      <c r="B24353" t="s">
        <v>1127</v>
      </c>
      <c r="C24353">
        <v>151</v>
      </c>
      <c r="D24353" t="s">
        <v>442</v>
      </c>
      <c r="E24353" t="s">
        <v>1043</v>
      </c>
      <c r="F24353" t="s">
        <v>1012</v>
      </c>
      <c r="G24353" t="s">
        <v>1045</v>
      </c>
      <c r="H24353" t="s">
        <v>988</v>
      </c>
      <c r="I24353" t="s">
        <v>1012</v>
      </c>
      <c r="J24353" t="s">
        <v>140</v>
      </c>
      <c r="K24353" t="s">
        <v>140</v>
      </c>
      <c r="L24353" t="s">
        <v>140</v>
      </c>
      <c r="M24353" t="s">
        <v>140</v>
      </c>
      <c r="N24353" t="s">
        <v>1013</v>
      </c>
      <c r="O24353" t="s">
        <v>1012</v>
      </c>
      <c r="P24353" t="s">
        <v>140</v>
      </c>
      <c r="Q24353" t="s">
        <v>1012</v>
      </c>
      <c r="R24353" t="s">
        <v>140</v>
      </c>
      <c r="S24353" t="s">
        <v>140</v>
      </c>
    </row>
    <row r="24354" spans="1:19" x14ac:dyDescent="0.35">
      <c r="A24354" t="s">
        <v>27</v>
      </c>
      <c r="B24354" t="s">
        <v>339</v>
      </c>
      <c r="C24354">
        <v>10</v>
      </c>
      <c r="D24354" t="s">
        <v>708</v>
      </c>
      <c r="E24354" t="s">
        <v>140</v>
      </c>
      <c r="F24354" t="s">
        <v>140</v>
      </c>
      <c r="G24354" t="s">
        <v>1104</v>
      </c>
      <c r="H24354" t="s">
        <v>140</v>
      </c>
      <c r="I24354" t="s">
        <v>140</v>
      </c>
      <c r="J24354" t="s">
        <v>140</v>
      </c>
      <c r="K24354" t="s">
        <v>140</v>
      </c>
      <c r="L24354" t="s">
        <v>140</v>
      </c>
      <c r="M24354" t="s">
        <v>140</v>
      </c>
      <c r="N24354" t="s">
        <v>140</v>
      </c>
      <c r="O24354" t="s">
        <v>812</v>
      </c>
      <c r="P24354" t="s">
        <v>140</v>
      </c>
      <c r="Q24354" t="s">
        <v>1072</v>
      </c>
      <c r="R24354" t="s">
        <v>140</v>
      </c>
      <c r="S24354" t="s">
        <v>140</v>
      </c>
    </row>
    <row r="24355" spans="1:19" x14ac:dyDescent="0.35">
      <c r="A24355" t="s">
        <v>28</v>
      </c>
      <c r="B24355" t="s">
        <v>1126</v>
      </c>
      <c r="C24355">
        <v>94</v>
      </c>
      <c r="D24355" t="s">
        <v>767</v>
      </c>
      <c r="E24355" t="s">
        <v>775</v>
      </c>
      <c r="F24355" t="s">
        <v>1018</v>
      </c>
      <c r="G24355" t="s">
        <v>824</v>
      </c>
      <c r="H24355" t="s">
        <v>97</v>
      </c>
      <c r="I24355" t="s">
        <v>1004</v>
      </c>
      <c r="J24355" t="s">
        <v>1020</v>
      </c>
      <c r="K24355" t="s">
        <v>996</v>
      </c>
      <c r="L24355" t="s">
        <v>140</v>
      </c>
      <c r="M24355" t="s">
        <v>140</v>
      </c>
      <c r="N24355" t="s">
        <v>996</v>
      </c>
      <c r="O24355" t="s">
        <v>939</v>
      </c>
      <c r="P24355" t="s">
        <v>140</v>
      </c>
      <c r="Q24355" t="s">
        <v>140</v>
      </c>
      <c r="R24355" t="s">
        <v>1009</v>
      </c>
      <c r="S24355" t="s">
        <v>1014</v>
      </c>
    </row>
    <row r="24356" spans="1:19" x14ac:dyDescent="0.35">
      <c r="A24356" t="s">
        <v>28</v>
      </c>
      <c r="B24356" t="s">
        <v>1127</v>
      </c>
      <c r="C24356">
        <v>146</v>
      </c>
      <c r="D24356" t="s">
        <v>719</v>
      </c>
      <c r="E24356" t="s">
        <v>1050</v>
      </c>
      <c r="F24356" t="s">
        <v>1054</v>
      </c>
      <c r="G24356" t="s">
        <v>1023</v>
      </c>
      <c r="H24356" t="s">
        <v>1018</v>
      </c>
      <c r="I24356" t="s">
        <v>1014</v>
      </c>
      <c r="J24356" t="s">
        <v>1010</v>
      </c>
      <c r="K24356" t="s">
        <v>140</v>
      </c>
      <c r="L24356" t="s">
        <v>140</v>
      </c>
      <c r="M24356" t="s">
        <v>140</v>
      </c>
      <c r="N24356" t="s">
        <v>1050</v>
      </c>
      <c r="O24356" t="s">
        <v>1016</v>
      </c>
      <c r="P24356" t="s">
        <v>140</v>
      </c>
      <c r="Q24356" t="s">
        <v>140</v>
      </c>
      <c r="R24356" t="s">
        <v>1013</v>
      </c>
      <c r="S24356" t="s">
        <v>140</v>
      </c>
    </row>
    <row r="24357" spans="1:19" x14ac:dyDescent="0.35">
      <c r="A24357" t="s">
        <v>28</v>
      </c>
      <c r="B24357" t="s">
        <v>339</v>
      </c>
      <c r="C24357">
        <v>6</v>
      </c>
      <c r="D24357" t="s">
        <v>638</v>
      </c>
      <c r="E24357" t="s">
        <v>140</v>
      </c>
      <c r="F24357" t="s">
        <v>140</v>
      </c>
      <c r="G24357" t="s">
        <v>639</v>
      </c>
      <c r="H24357" t="s">
        <v>140</v>
      </c>
      <c r="I24357" t="s">
        <v>140</v>
      </c>
      <c r="J24357" t="s">
        <v>140</v>
      </c>
      <c r="K24357" t="s">
        <v>140</v>
      </c>
      <c r="L24357" t="s">
        <v>140</v>
      </c>
      <c r="M24357" t="s">
        <v>140</v>
      </c>
      <c r="N24357" t="s">
        <v>639</v>
      </c>
      <c r="O24357" t="s">
        <v>140</v>
      </c>
      <c r="P24357" t="s">
        <v>140</v>
      </c>
      <c r="Q24357" t="s">
        <v>140</v>
      </c>
      <c r="R24357" t="s">
        <v>140</v>
      </c>
      <c r="S24357" t="s">
        <v>140</v>
      </c>
    </row>
    <row r="24358" spans="1:19" x14ac:dyDescent="0.35">
      <c r="A24358" t="s">
        <v>29</v>
      </c>
      <c r="B24358" t="s">
        <v>1126</v>
      </c>
      <c r="C24358">
        <v>152</v>
      </c>
      <c r="D24358" t="s">
        <v>531</v>
      </c>
      <c r="E24358" t="s">
        <v>954</v>
      </c>
      <c r="F24358" t="s">
        <v>1011</v>
      </c>
      <c r="G24358" t="s">
        <v>515</v>
      </c>
      <c r="H24358" t="s">
        <v>953</v>
      </c>
      <c r="I24358" t="s">
        <v>1013</v>
      </c>
      <c r="J24358" t="s">
        <v>140</v>
      </c>
      <c r="K24358" t="s">
        <v>1013</v>
      </c>
      <c r="L24358" t="s">
        <v>140</v>
      </c>
      <c r="M24358" t="s">
        <v>140</v>
      </c>
      <c r="N24358" t="s">
        <v>1051</v>
      </c>
      <c r="O24358" t="s">
        <v>949</v>
      </c>
      <c r="P24358" t="s">
        <v>140</v>
      </c>
      <c r="Q24358" t="s">
        <v>1009</v>
      </c>
      <c r="R24358" t="s">
        <v>1013</v>
      </c>
      <c r="S24358" t="s">
        <v>140</v>
      </c>
    </row>
    <row r="24359" spans="1:19" x14ac:dyDescent="0.35">
      <c r="A24359" t="s">
        <v>29</v>
      </c>
      <c r="B24359" t="s">
        <v>1127</v>
      </c>
      <c r="C24359">
        <v>141</v>
      </c>
      <c r="D24359" t="s">
        <v>707</v>
      </c>
      <c r="E24359" t="s">
        <v>1054</v>
      </c>
      <c r="F24359" t="s">
        <v>1063</v>
      </c>
      <c r="G24359" t="s">
        <v>1055</v>
      </c>
      <c r="H24359" t="s">
        <v>1104</v>
      </c>
      <c r="I24359" t="s">
        <v>1063</v>
      </c>
      <c r="J24359" t="s">
        <v>140</v>
      </c>
      <c r="K24359" t="s">
        <v>140</v>
      </c>
      <c r="L24359" t="s">
        <v>1063</v>
      </c>
      <c r="M24359" t="s">
        <v>140</v>
      </c>
      <c r="N24359" t="s">
        <v>1010</v>
      </c>
      <c r="O24359" t="s">
        <v>140</v>
      </c>
      <c r="P24359" t="s">
        <v>140</v>
      </c>
      <c r="Q24359" t="s">
        <v>1012</v>
      </c>
      <c r="R24359" t="s">
        <v>140</v>
      </c>
      <c r="S24359" t="s">
        <v>140</v>
      </c>
    </row>
    <row r="24360" spans="1:19" x14ac:dyDescent="0.35">
      <c r="A24360" t="s">
        <v>29</v>
      </c>
      <c r="B24360" t="s">
        <v>339</v>
      </c>
      <c r="C24360">
        <v>13</v>
      </c>
      <c r="D24360" t="s">
        <v>177</v>
      </c>
      <c r="E24360" t="s">
        <v>140</v>
      </c>
      <c r="F24360" t="s">
        <v>140</v>
      </c>
      <c r="G24360" t="s">
        <v>140</v>
      </c>
      <c r="H24360" t="s">
        <v>140</v>
      </c>
      <c r="I24360" t="s">
        <v>140</v>
      </c>
      <c r="J24360" t="s">
        <v>140</v>
      </c>
      <c r="K24360" t="s">
        <v>140</v>
      </c>
      <c r="L24360" t="s">
        <v>140</v>
      </c>
      <c r="M24360" t="s">
        <v>140</v>
      </c>
      <c r="N24360" t="s">
        <v>140</v>
      </c>
      <c r="O24360" t="s">
        <v>140</v>
      </c>
      <c r="P24360" t="s">
        <v>140</v>
      </c>
      <c r="Q24360" t="s">
        <v>140</v>
      </c>
      <c r="R24360" t="s">
        <v>140</v>
      </c>
      <c r="S24360" t="s">
        <v>140</v>
      </c>
    </row>
    <row r="24361" spans="1:19" x14ac:dyDescent="0.35">
      <c r="A24361" t="s">
        <v>30</v>
      </c>
      <c r="B24361" t="s">
        <v>1126</v>
      </c>
      <c r="C24361">
        <v>122</v>
      </c>
      <c r="D24361" t="s">
        <v>531</v>
      </c>
      <c r="E24361" t="s">
        <v>1068</v>
      </c>
      <c r="F24361" t="s">
        <v>1017</v>
      </c>
      <c r="G24361" t="s">
        <v>664</v>
      </c>
      <c r="H24361" t="s">
        <v>950</v>
      </c>
      <c r="I24361" t="s">
        <v>1052</v>
      </c>
      <c r="J24361" t="s">
        <v>140</v>
      </c>
      <c r="K24361" t="s">
        <v>919</v>
      </c>
      <c r="L24361" t="s">
        <v>140</v>
      </c>
      <c r="M24361" t="s">
        <v>140</v>
      </c>
      <c r="N24361" t="s">
        <v>1021</v>
      </c>
      <c r="O24361" t="s">
        <v>1009</v>
      </c>
      <c r="P24361" t="s">
        <v>140</v>
      </c>
      <c r="Q24361" t="s">
        <v>1016</v>
      </c>
      <c r="R24361" t="s">
        <v>140</v>
      </c>
      <c r="S24361" t="s">
        <v>140</v>
      </c>
    </row>
    <row r="24362" spans="1:19" x14ac:dyDescent="0.35">
      <c r="A24362" t="s">
        <v>30</v>
      </c>
      <c r="B24362" t="s">
        <v>1127</v>
      </c>
      <c r="C24362">
        <v>126</v>
      </c>
      <c r="D24362" t="s">
        <v>1001</v>
      </c>
      <c r="E24362" t="s">
        <v>1020</v>
      </c>
      <c r="F24362" t="s">
        <v>1073</v>
      </c>
      <c r="G24362" t="s">
        <v>121</v>
      </c>
      <c r="H24362" t="s">
        <v>1056</v>
      </c>
      <c r="I24362" t="s">
        <v>140</v>
      </c>
      <c r="J24362" t="s">
        <v>1060</v>
      </c>
      <c r="K24362" t="s">
        <v>140</v>
      </c>
      <c r="L24362" t="s">
        <v>140</v>
      </c>
      <c r="M24362" t="s">
        <v>140</v>
      </c>
      <c r="N24362" t="s">
        <v>660</v>
      </c>
      <c r="O24362" t="s">
        <v>1021</v>
      </c>
      <c r="P24362" t="s">
        <v>140</v>
      </c>
      <c r="Q24362" t="s">
        <v>1011</v>
      </c>
      <c r="R24362" t="s">
        <v>140</v>
      </c>
      <c r="S24362" t="s">
        <v>140</v>
      </c>
    </row>
    <row r="24363" spans="1:19" x14ac:dyDescent="0.35">
      <c r="A24363" t="s">
        <v>30</v>
      </c>
      <c r="B24363" t="s">
        <v>339</v>
      </c>
      <c r="C24363">
        <v>6</v>
      </c>
      <c r="D24363" t="s">
        <v>100</v>
      </c>
      <c r="E24363" t="s">
        <v>140</v>
      </c>
      <c r="F24363" t="s">
        <v>140</v>
      </c>
      <c r="G24363" t="s">
        <v>140</v>
      </c>
      <c r="H24363" t="s">
        <v>140</v>
      </c>
      <c r="I24363" t="s">
        <v>140</v>
      </c>
      <c r="J24363" t="s">
        <v>140</v>
      </c>
      <c r="K24363" t="s">
        <v>140</v>
      </c>
      <c r="L24363" t="s">
        <v>140</v>
      </c>
      <c r="M24363" t="s">
        <v>140</v>
      </c>
      <c r="N24363" t="s">
        <v>140</v>
      </c>
      <c r="O24363" t="s">
        <v>140</v>
      </c>
      <c r="P24363" t="s">
        <v>140</v>
      </c>
      <c r="Q24363" t="s">
        <v>140</v>
      </c>
      <c r="R24363" t="s">
        <v>140</v>
      </c>
      <c r="S24363" t="s">
        <v>99</v>
      </c>
    </row>
    <row r="24364" spans="1:19" x14ac:dyDescent="0.35">
      <c r="A24364" t="s">
        <v>31</v>
      </c>
      <c r="B24364" t="s">
        <v>1126</v>
      </c>
      <c r="C24364">
        <v>116</v>
      </c>
      <c r="D24364" t="s">
        <v>881</v>
      </c>
      <c r="E24364" t="s">
        <v>317</v>
      </c>
      <c r="F24364" t="s">
        <v>919</v>
      </c>
      <c r="G24364" t="s">
        <v>1020</v>
      </c>
      <c r="H24364" t="s">
        <v>769</v>
      </c>
      <c r="I24364" t="s">
        <v>919</v>
      </c>
      <c r="J24364" t="s">
        <v>1011</v>
      </c>
      <c r="K24364" t="s">
        <v>140</v>
      </c>
      <c r="L24364" t="s">
        <v>971</v>
      </c>
      <c r="M24364" t="s">
        <v>1063</v>
      </c>
      <c r="N24364" t="s">
        <v>973</v>
      </c>
      <c r="O24364" t="s">
        <v>1008</v>
      </c>
      <c r="P24364" t="s">
        <v>140</v>
      </c>
      <c r="Q24364" t="s">
        <v>1010</v>
      </c>
      <c r="R24364" t="s">
        <v>1010</v>
      </c>
      <c r="S24364" t="s">
        <v>140</v>
      </c>
    </row>
    <row r="24365" spans="1:19" x14ac:dyDescent="0.35">
      <c r="A24365" t="s">
        <v>31</v>
      </c>
      <c r="B24365" t="s">
        <v>1127</v>
      </c>
      <c r="C24365">
        <v>89</v>
      </c>
      <c r="D24365" t="s">
        <v>934</v>
      </c>
      <c r="E24365" t="s">
        <v>501</v>
      </c>
      <c r="F24365" t="s">
        <v>954</v>
      </c>
      <c r="G24365" t="s">
        <v>515</v>
      </c>
      <c r="H24365" t="s">
        <v>991</v>
      </c>
      <c r="I24365" t="s">
        <v>1017</v>
      </c>
      <c r="J24365" t="s">
        <v>1016</v>
      </c>
      <c r="K24365" t="s">
        <v>1098</v>
      </c>
      <c r="L24365" t="s">
        <v>1003</v>
      </c>
      <c r="M24365" t="s">
        <v>595</v>
      </c>
      <c r="N24365" t="s">
        <v>1023</v>
      </c>
      <c r="O24365" t="s">
        <v>140</v>
      </c>
      <c r="P24365" t="s">
        <v>140</v>
      </c>
      <c r="Q24365" t="s">
        <v>1013</v>
      </c>
      <c r="R24365" t="s">
        <v>140</v>
      </c>
      <c r="S24365" t="s">
        <v>140</v>
      </c>
    </row>
    <row r="24366" spans="1:19" x14ac:dyDescent="0.35">
      <c r="A24366" t="s">
        <v>31</v>
      </c>
      <c r="B24366" t="s">
        <v>339</v>
      </c>
      <c r="C24366">
        <v>3</v>
      </c>
      <c r="D24366" t="s">
        <v>534</v>
      </c>
      <c r="E24366" t="s">
        <v>140</v>
      </c>
      <c r="F24366" t="s">
        <v>140</v>
      </c>
      <c r="G24366" t="s">
        <v>140</v>
      </c>
      <c r="H24366" t="s">
        <v>140</v>
      </c>
      <c r="I24366" t="s">
        <v>140</v>
      </c>
      <c r="J24366" t="s">
        <v>140</v>
      </c>
      <c r="K24366" t="s">
        <v>140</v>
      </c>
      <c r="L24366" t="s">
        <v>140</v>
      </c>
      <c r="M24366" t="s">
        <v>140</v>
      </c>
      <c r="N24366" t="s">
        <v>140</v>
      </c>
      <c r="O24366" t="s">
        <v>140</v>
      </c>
      <c r="P24366" t="s">
        <v>140</v>
      </c>
      <c r="Q24366" t="s">
        <v>140</v>
      </c>
      <c r="R24366" t="s">
        <v>140</v>
      </c>
      <c r="S24366" t="s">
        <v>535</v>
      </c>
    </row>
    <row r="24367" spans="1:19" x14ac:dyDescent="0.35">
      <c r="A24367" t="s">
        <v>32</v>
      </c>
      <c r="B24367" t="s">
        <v>1126</v>
      </c>
      <c r="C24367">
        <v>2803</v>
      </c>
      <c r="D24367" t="s">
        <v>866</v>
      </c>
      <c r="E24367" t="s">
        <v>1004</v>
      </c>
      <c r="F24367" t="s">
        <v>1073</v>
      </c>
      <c r="G24367" t="s">
        <v>1057</v>
      </c>
      <c r="H24367" t="s">
        <v>973</v>
      </c>
      <c r="I24367" t="s">
        <v>940</v>
      </c>
      <c r="J24367" t="s">
        <v>775</v>
      </c>
      <c r="K24367" t="s">
        <v>949</v>
      </c>
      <c r="L24367" t="s">
        <v>1010</v>
      </c>
      <c r="M24367" t="s">
        <v>1009</v>
      </c>
      <c r="N24367" t="s">
        <v>1048</v>
      </c>
      <c r="O24367" t="s">
        <v>1055</v>
      </c>
      <c r="P24367" t="s">
        <v>1010</v>
      </c>
      <c r="Q24367" t="s">
        <v>1014</v>
      </c>
      <c r="R24367" t="s">
        <v>1063</v>
      </c>
      <c r="S24367" t="s">
        <v>1022</v>
      </c>
    </row>
    <row r="24368" spans="1:19" x14ac:dyDescent="0.35">
      <c r="A24368" t="s">
        <v>32</v>
      </c>
      <c r="B24368" t="s">
        <v>1127</v>
      </c>
      <c r="C24368">
        <v>2852</v>
      </c>
      <c r="D24368" t="s">
        <v>539</v>
      </c>
      <c r="E24368" t="s">
        <v>1051</v>
      </c>
      <c r="F24368" t="s">
        <v>1058</v>
      </c>
      <c r="G24368" t="s">
        <v>1067</v>
      </c>
      <c r="H24368" t="s">
        <v>345</v>
      </c>
      <c r="I24368" t="s">
        <v>1009</v>
      </c>
      <c r="J24368" t="s">
        <v>1008</v>
      </c>
      <c r="K24368" t="s">
        <v>1022</v>
      </c>
      <c r="L24368" t="s">
        <v>1016</v>
      </c>
      <c r="M24368" t="s">
        <v>1016</v>
      </c>
      <c r="N24368" t="s">
        <v>954</v>
      </c>
      <c r="O24368" t="s">
        <v>1063</v>
      </c>
      <c r="P24368" t="s">
        <v>1008</v>
      </c>
      <c r="Q24368" t="s">
        <v>1014</v>
      </c>
      <c r="R24368" t="s">
        <v>1013</v>
      </c>
      <c r="S24368" t="s">
        <v>1022</v>
      </c>
    </row>
    <row r="24369" spans="1:19" x14ac:dyDescent="0.35">
      <c r="A24369" t="s">
        <v>32</v>
      </c>
      <c r="B24369" t="s">
        <v>339</v>
      </c>
      <c r="C24369">
        <v>206</v>
      </c>
      <c r="D24369" t="s">
        <v>404</v>
      </c>
      <c r="E24369" t="s">
        <v>1054</v>
      </c>
      <c r="F24369" t="s">
        <v>140</v>
      </c>
      <c r="G24369" t="s">
        <v>1052</v>
      </c>
      <c r="H24369" t="s">
        <v>950</v>
      </c>
      <c r="I24369" t="s">
        <v>1010</v>
      </c>
      <c r="J24369" t="s">
        <v>140</v>
      </c>
      <c r="K24369" t="s">
        <v>140</v>
      </c>
      <c r="L24369" t="s">
        <v>1014</v>
      </c>
      <c r="M24369" t="s">
        <v>140</v>
      </c>
      <c r="N24369" t="s">
        <v>1013</v>
      </c>
      <c r="O24369" t="s">
        <v>1009</v>
      </c>
      <c r="P24369" t="s">
        <v>140</v>
      </c>
      <c r="Q24369" t="s">
        <v>1016</v>
      </c>
      <c r="R24369" t="s">
        <v>1010</v>
      </c>
      <c r="S24369" t="s">
        <v>1008</v>
      </c>
    </row>
    <row r="24371" spans="1:19" x14ac:dyDescent="0.35">
      <c r="A24371" t="s">
        <v>2070</v>
      </c>
    </row>
    <row r="24372" spans="1:19" x14ac:dyDescent="0.35">
      <c r="A24372" t="s">
        <v>2</v>
      </c>
      <c r="B24372" t="s">
        <v>1170</v>
      </c>
      <c r="C24372" t="s">
        <v>3</v>
      </c>
      <c r="D24372" t="s">
        <v>2051</v>
      </c>
      <c r="E24372" t="s">
        <v>2052</v>
      </c>
      <c r="F24372" t="s">
        <v>2053</v>
      </c>
      <c r="G24372" t="s">
        <v>2054</v>
      </c>
      <c r="H24372" t="s">
        <v>2055</v>
      </c>
      <c r="I24372" t="s">
        <v>2056</v>
      </c>
      <c r="J24372" t="s">
        <v>2057</v>
      </c>
      <c r="K24372" t="s">
        <v>2058</v>
      </c>
      <c r="L24372" t="s">
        <v>2059</v>
      </c>
      <c r="M24372" t="s">
        <v>2060</v>
      </c>
      <c r="N24372" t="s">
        <v>2061</v>
      </c>
      <c r="O24372" t="s">
        <v>2062</v>
      </c>
      <c r="P24372" t="s">
        <v>2063</v>
      </c>
      <c r="Q24372" t="s">
        <v>1376</v>
      </c>
      <c r="R24372" t="s">
        <v>1042</v>
      </c>
      <c r="S24372" t="s">
        <v>136</v>
      </c>
    </row>
    <row r="24373" spans="1:19" x14ac:dyDescent="0.35">
      <c r="A24373" t="s">
        <v>8</v>
      </c>
      <c r="B24373" t="s">
        <v>1171</v>
      </c>
      <c r="C24373">
        <v>221</v>
      </c>
      <c r="D24373" t="s">
        <v>946</v>
      </c>
      <c r="E24373" t="s">
        <v>769</v>
      </c>
      <c r="F24373" t="s">
        <v>1058</v>
      </c>
      <c r="G24373" t="s">
        <v>1067</v>
      </c>
      <c r="H24373" t="s">
        <v>991</v>
      </c>
      <c r="I24373" t="s">
        <v>1018</v>
      </c>
      <c r="J24373" t="s">
        <v>1008</v>
      </c>
      <c r="K24373" t="s">
        <v>1021</v>
      </c>
      <c r="L24373" t="s">
        <v>140</v>
      </c>
      <c r="M24373" t="s">
        <v>140</v>
      </c>
      <c r="N24373" t="s">
        <v>1070</v>
      </c>
      <c r="O24373" t="s">
        <v>1011</v>
      </c>
      <c r="P24373" t="s">
        <v>140</v>
      </c>
      <c r="Q24373" t="s">
        <v>1014</v>
      </c>
      <c r="R24373" t="s">
        <v>1021</v>
      </c>
      <c r="S24373" t="s">
        <v>140</v>
      </c>
    </row>
    <row r="24374" spans="1:19" x14ac:dyDescent="0.35">
      <c r="A24374" t="s">
        <v>9</v>
      </c>
      <c r="B24374" t="s">
        <v>1171</v>
      </c>
      <c r="C24374">
        <v>272</v>
      </c>
      <c r="D24374" t="s">
        <v>927</v>
      </c>
      <c r="E24374" t="s">
        <v>1017</v>
      </c>
      <c r="F24374" t="s">
        <v>1066</v>
      </c>
      <c r="G24374" t="s">
        <v>1064</v>
      </c>
      <c r="H24374" t="s">
        <v>1060</v>
      </c>
      <c r="I24374" t="s">
        <v>1011</v>
      </c>
      <c r="J24374" t="s">
        <v>1010</v>
      </c>
      <c r="K24374" t="s">
        <v>1010</v>
      </c>
      <c r="L24374" t="s">
        <v>1013</v>
      </c>
      <c r="M24374" t="s">
        <v>1012</v>
      </c>
      <c r="N24374" t="s">
        <v>954</v>
      </c>
      <c r="O24374" t="s">
        <v>1013</v>
      </c>
      <c r="P24374" t="s">
        <v>1013</v>
      </c>
      <c r="Q24374" t="s">
        <v>1010</v>
      </c>
      <c r="R24374" t="s">
        <v>1016</v>
      </c>
      <c r="S24374" t="s">
        <v>140</v>
      </c>
    </row>
    <row r="24375" spans="1:19" x14ac:dyDescent="0.35">
      <c r="A24375" t="s">
        <v>10</v>
      </c>
      <c r="B24375" t="s">
        <v>1171</v>
      </c>
      <c r="C24375">
        <v>213</v>
      </c>
      <c r="D24375" t="s">
        <v>776</v>
      </c>
      <c r="E24375" t="s">
        <v>971</v>
      </c>
      <c r="F24375" t="s">
        <v>1058</v>
      </c>
      <c r="G24375" t="s">
        <v>1017</v>
      </c>
      <c r="H24375" t="s">
        <v>1048</v>
      </c>
      <c r="I24375" t="s">
        <v>1012</v>
      </c>
      <c r="J24375" t="s">
        <v>1014</v>
      </c>
      <c r="K24375" t="s">
        <v>1013</v>
      </c>
      <c r="L24375" t="s">
        <v>1008</v>
      </c>
      <c r="M24375" t="s">
        <v>1008</v>
      </c>
      <c r="N24375" t="s">
        <v>919</v>
      </c>
      <c r="O24375" t="s">
        <v>1043</v>
      </c>
      <c r="P24375" t="s">
        <v>775</v>
      </c>
      <c r="Q24375" t="s">
        <v>1058</v>
      </c>
      <c r="R24375" t="s">
        <v>1063</v>
      </c>
      <c r="S24375" t="s">
        <v>140</v>
      </c>
    </row>
    <row r="24376" spans="1:19" x14ac:dyDescent="0.35">
      <c r="A24376" t="s">
        <v>11</v>
      </c>
      <c r="B24376" t="s">
        <v>1171</v>
      </c>
      <c r="C24376">
        <v>275</v>
      </c>
      <c r="D24376" t="s">
        <v>523</v>
      </c>
      <c r="E24376" t="s">
        <v>1060</v>
      </c>
      <c r="F24376" t="s">
        <v>140</v>
      </c>
      <c r="G24376" t="s">
        <v>1004</v>
      </c>
      <c r="H24376" t="s">
        <v>903</v>
      </c>
      <c r="I24376" t="s">
        <v>1058</v>
      </c>
      <c r="J24376" t="s">
        <v>1098</v>
      </c>
      <c r="K24376" t="s">
        <v>1012</v>
      </c>
      <c r="L24376" t="s">
        <v>1014</v>
      </c>
      <c r="M24376" t="s">
        <v>1016</v>
      </c>
      <c r="N24376" t="s">
        <v>949</v>
      </c>
      <c r="O24376" t="s">
        <v>1048</v>
      </c>
      <c r="P24376" t="s">
        <v>1016</v>
      </c>
      <c r="Q24376" t="s">
        <v>1010</v>
      </c>
      <c r="R24376" t="s">
        <v>1016</v>
      </c>
      <c r="S24376" t="s">
        <v>140</v>
      </c>
    </row>
    <row r="24377" spans="1:19" x14ac:dyDescent="0.35">
      <c r="A24377" t="s">
        <v>12</v>
      </c>
      <c r="B24377" t="s">
        <v>1171</v>
      </c>
      <c r="C24377">
        <v>10</v>
      </c>
      <c r="D24377" t="s">
        <v>143</v>
      </c>
      <c r="E24377" t="s">
        <v>1051</v>
      </c>
      <c r="F24377" t="s">
        <v>140</v>
      </c>
      <c r="G24377" t="s">
        <v>140</v>
      </c>
      <c r="H24377" t="s">
        <v>140</v>
      </c>
      <c r="I24377" t="s">
        <v>140</v>
      </c>
      <c r="J24377" t="s">
        <v>140</v>
      </c>
      <c r="K24377" t="s">
        <v>140</v>
      </c>
      <c r="L24377" t="s">
        <v>140</v>
      </c>
      <c r="M24377" t="s">
        <v>140</v>
      </c>
      <c r="N24377" t="s">
        <v>140</v>
      </c>
      <c r="O24377" t="s">
        <v>140</v>
      </c>
      <c r="P24377" t="s">
        <v>140</v>
      </c>
      <c r="Q24377" t="s">
        <v>140</v>
      </c>
      <c r="R24377" t="s">
        <v>140</v>
      </c>
      <c r="S24377" t="s">
        <v>659</v>
      </c>
    </row>
    <row r="24378" spans="1:19" x14ac:dyDescent="0.35">
      <c r="A24378" t="s">
        <v>12</v>
      </c>
      <c r="B24378" t="s">
        <v>1172</v>
      </c>
      <c r="C24378">
        <v>232</v>
      </c>
      <c r="D24378" t="s">
        <v>542</v>
      </c>
      <c r="E24378" t="s">
        <v>1009</v>
      </c>
      <c r="F24378" t="s">
        <v>1017</v>
      </c>
      <c r="G24378" t="s">
        <v>1047</v>
      </c>
      <c r="H24378" t="s">
        <v>123</v>
      </c>
      <c r="I24378" t="s">
        <v>1022</v>
      </c>
      <c r="J24378" t="s">
        <v>1008</v>
      </c>
      <c r="K24378" t="s">
        <v>1013</v>
      </c>
      <c r="L24378" t="s">
        <v>140</v>
      </c>
      <c r="M24378" t="s">
        <v>140</v>
      </c>
      <c r="N24378" t="s">
        <v>939</v>
      </c>
      <c r="O24378" t="s">
        <v>1013</v>
      </c>
      <c r="P24378" t="s">
        <v>775</v>
      </c>
      <c r="Q24378" t="s">
        <v>1011</v>
      </c>
      <c r="R24378" t="s">
        <v>140</v>
      </c>
      <c r="S24378" t="s">
        <v>140</v>
      </c>
    </row>
    <row r="24379" spans="1:19" x14ac:dyDescent="0.35">
      <c r="A24379" t="s">
        <v>13</v>
      </c>
      <c r="B24379" t="s">
        <v>1171</v>
      </c>
      <c r="C24379">
        <v>7</v>
      </c>
      <c r="D24379" t="s">
        <v>332</v>
      </c>
      <c r="E24379" t="s">
        <v>140</v>
      </c>
      <c r="F24379" t="s">
        <v>1085</v>
      </c>
      <c r="G24379" t="s">
        <v>140</v>
      </c>
      <c r="H24379" t="s">
        <v>140</v>
      </c>
      <c r="I24379" t="s">
        <v>623</v>
      </c>
      <c r="J24379" t="s">
        <v>140</v>
      </c>
      <c r="K24379" t="s">
        <v>1085</v>
      </c>
      <c r="L24379" t="s">
        <v>140</v>
      </c>
      <c r="M24379" t="s">
        <v>1085</v>
      </c>
      <c r="N24379" t="s">
        <v>140</v>
      </c>
      <c r="O24379" t="s">
        <v>140</v>
      </c>
      <c r="P24379" t="s">
        <v>140</v>
      </c>
      <c r="Q24379" t="s">
        <v>140</v>
      </c>
      <c r="R24379" t="s">
        <v>140</v>
      </c>
      <c r="S24379" t="s">
        <v>140</v>
      </c>
    </row>
    <row r="24380" spans="1:19" x14ac:dyDescent="0.35">
      <c r="A24380" t="s">
        <v>13</v>
      </c>
      <c r="B24380" t="s">
        <v>1172</v>
      </c>
      <c r="C24380">
        <v>169</v>
      </c>
      <c r="D24380" t="s">
        <v>857</v>
      </c>
      <c r="E24380" t="s">
        <v>574</v>
      </c>
      <c r="F24380" t="s">
        <v>940</v>
      </c>
      <c r="G24380" t="s">
        <v>1007</v>
      </c>
      <c r="H24380" t="s">
        <v>1102</v>
      </c>
      <c r="I24380" t="s">
        <v>1060</v>
      </c>
      <c r="J24380" t="s">
        <v>1009</v>
      </c>
      <c r="K24380" t="s">
        <v>1012</v>
      </c>
      <c r="L24380" t="s">
        <v>1020</v>
      </c>
      <c r="M24380" t="s">
        <v>1007</v>
      </c>
      <c r="N24380" t="s">
        <v>1053</v>
      </c>
      <c r="O24380" t="s">
        <v>1009</v>
      </c>
      <c r="P24380" t="s">
        <v>140</v>
      </c>
      <c r="Q24380" t="s">
        <v>1010</v>
      </c>
      <c r="R24380" t="s">
        <v>1010</v>
      </c>
      <c r="S24380" t="s">
        <v>1016</v>
      </c>
    </row>
    <row r="24381" spans="1:19" x14ac:dyDescent="0.35">
      <c r="A24381" t="s">
        <v>14</v>
      </c>
      <c r="B24381" t="s">
        <v>1171</v>
      </c>
      <c r="C24381">
        <v>153</v>
      </c>
      <c r="D24381" t="s">
        <v>552</v>
      </c>
      <c r="E24381" t="s">
        <v>954</v>
      </c>
      <c r="F24381" t="s">
        <v>1060</v>
      </c>
      <c r="G24381" t="s">
        <v>915</v>
      </c>
      <c r="H24381" t="s">
        <v>991</v>
      </c>
      <c r="I24381" t="s">
        <v>949</v>
      </c>
      <c r="J24381" t="s">
        <v>140</v>
      </c>
      <c r="K24381" t="s">
        <v>1008</v>
      </c>
      <c r="L24381" t="s">
        <v>140</v>
      </c>
      <c r="M24381" t="s">
        <v>1014</v>
      </c>
      <c r="N24381" t="s">
        <v>1055</v>
      </c>
      <c r="O24381" t="s">
        <v>1050</v>
      </c>
      <c r="P24381" t="s">
        <v>140</v>
      </c>
      <c r="Q24381" t="s">
        <v>1019</v>
      </c>
      <c r="R24381" t="s">
        <v>1012</v>
      </c>
      <c r="S24381" t="s">
        <v>1008</v>
      </c>
    </row>
    <row r="24382" spans="1:19" x14ac:dyDescent="0.35">
      <c r="A24382" t="s">
        <v>14</v>
      </c>
      <c r="B24382" t="s">
        <v>1172</v>
      </c>
      <c r="C24382">
        <v>65</v>
      </c>
      <c r="D24382" t="s">
        <v>472</v>
      </c>
      <c r="E24382" t="s">
        <v>97</v>
      </c>
      <c r="F24382" t="s">
        <v>1063</v>
      </c>
      <c r="G24382" t="s">
        <v>269</v>
      </c>
      <c r="H24382" t="s">
        <v>548</v>
      </c>
      <c r="I24382" t="s">
        <v>1011</v>
      </c>
      <c r="J24382" t="s">
        <v>140</v>
      </c>
      <c r="K24382" t="s">
        <v>140</v>
      </c>
      <c r="L24382" t="s">
        <v>140</v>
      </c>
      <c r="M24382" t="s">
        <v>140</v>
      </c>
      <c r="N24382" t="s">
        <v>1048</v>
      </c>
      <c r="O24382" t="s">
        <v>1043</v>
      </c>
      <c r="P24382" t="s">
        <v>140</v>
      </c>
      <c r="Q24382" t="s">
        <v>140</v>
      </c>
      <c r="R24382" t="s">
        <v>140</v>
      </c>
      <c r="S24382" t="s">
        <v>140</v>
      </c>
    </row>
    <row r="24383" spans="1:19" x14ac:dyDescent="0.35">
      <c r="A24383" t="s">
        <v>15</v>
      </c>
      <c r="B24383" t="s">
        <v>1171</v>
      </c>
      <c r="C24383">
        <v>220</v>
      </c>
      <c r="D24383" t="s">
        <v>520</v>
      </c>
      <c r="E24383" t="s">
        <v>1055</v>
      </c>
      <c r="F24383" t="s">
        <v>1007</v>
      </c>
      <c r="G24383" t="s">
        <v>1070</v>
      </c>
      <c r="H24383" t="s">
        <v>394</v>
      </c>
      <c r="I24383" t="s">
        <v>1012</v>
      </c>
      <c r="J24383" t="s">
        <v>140</v>
      </c>
      <c r="K24383" t="s">
        <v>1054</v>
      </c>
      <c r="L24383" t="s">
        <v>1013</v>
      </c>
      <c r="M24383" t="s">
        <v>140</v>
      </c>
      <c r="N24383" t="s">
        <v>1060</v>
      </c>
      <c r="O24383" t="s">
        <v>1098</v>
      </c>
      <c r="P24383" t="s">
        <v>1013</v>
      </c>
      <c r="Q24383" t="s">
        <v>1009</v>
      </c>
      <c r="R24383" t="s">
        <v>775</v>
      </c>
      <c r="S24383" t="s">
        <v>140</v>
      </c>
    </row>
    <row r="24384" spans="1:19" x14ac:dyDescent="0.35">
      <c r="A24384" t="s">
        <v>16</v>
      </c>
      <c r="B24384" t="s">
        <v>1171</v>
      </c>
      <c r="C24384">
        <v>273</v>
      </c>
      <c r="D24384" t="s">
        <v>892</v>
      </c>
      <c r="E24384" t="s">
        <v>1058</v>
      </c>
      <c r="F24384" t="s">
        <v>1066</v>
      </c>
      <c r="G24384" t="s">
        <v>1050</v>
      </c>
      <c r="H24384" t="s">
        <v>1047</v>
      </c>
      <c r="I24384" t="s">
        <v>1012</v>
      </c>
      <c r="J24384" t="s">
        <v>140</v>
      </c>
      <c r="K24384" t="s">
        <v>140</v>
      </c>
      <c r="L24384" t="s">
        <v>140</v>
      </c>
      <c r="M24384" t="s">
        <v>140</v>
      </c>
      <c r="N24384" t="s">
        <v>1021</v>
      </c>
      <c r="O24384" t="s">
        <v>1011</v>
      </c>
      <c r="P24384" t="s">
        <v>140</v>
      </c>
      <c r="Q24384" t="s">
        <v>140</v>
      </c>
      <c r="R24384" t="s">
        <v>1019</v>
      </c>
      <c r="S24384" t="s">
        <v>140</v>
      </c>
    </row>
    <row r="24385" spans="1:19" x14ac:dyDescent="0.35">
      <c r="A24385" t="s">
        <v>17</v>
      </c>
      <c r="B24385" t="s">
        <v>1171</v>
      </c>
      <c r="C24385">
        <v>244</v>
      </c>
      <c r="D24385" t="s">
        <v>736</v>
      </c>
      <c r="E24385" t="s">
        <v>996</v>
      </c>
      <c r="F24385" t="s">
        <v>1043</v>
      </c>
      <c r="G24385" t="s">
        <v>109</v>
      </c>
      <c r="H24385" t="s">
        <v>1003</v>
      </c>
      <c r="I24385" t="s">
        <v>1063</v>
      </c>
      <c r="J24385" t="s">
        <v>1012</v>
      </c>
      <c r="K24385" t="s">
        <v>1012</v>
      </c>
      <c r="L24385" t="s">
        <v>1063</v>
      </c>
      <c r="M24385" t="s">
        <v>140</v>
      </c>
      <c r="N24385" t="s">
        <v>869</v>
      </c>
      <c r="O24385" t="s">
        <v>1011</v>
      </c>
      <c r="P24385" t="s">
        <v>140</v>
      </c>
      <c r="Q24385" t="s">
        <v>1020</v>
      </c>
      <c r="R24385" t="s">
        <v>140</v>
      </c>
      <c r="S24385" t="s">
        <v>140</v>
      </c>
    </row>
    <row r="24386" spans="1:19" x14ac:dyDescent="0.35">
      <c r="A24386" t="s">
        <v>18</v>
      </c>
      <c r="B24386" t="s">
        <v>1171</v>
      </c>
      <c r="C24386">
        <v>33</v>
      </c>
      <c r="D24386" t="s">
        <v>1024</v>
      </c>
      <c r="E24386" t="s">
        <v>140</v>
      </c>
      <c r="F24386" t="s">
        <v>140</v>
      </c>
      <c r="G24386" t="s">
        <v>140</v>
      </c>
      <c r="H24386" t="s">
        <v>1046</v>
      </c>
      <c r="I24386" t="s">
        <v>140</v>
      </c>
      <c r="J24386" t="s">
        <v>140</v>
      </c>
      <c r="K24386" t="s">
        <v>869</v>
      </c>
      <c r="L24386" t="s">
        <v>140</v>
      </c>
      <c r="M24386" t="s">
        <v>140</v>
      </c>
      <c r="N24386" t="s">
        <v>140</v>
      </c>
      <c r="O24386" t="s">
        <v>140</v>
      </c>
      <c r="P24386" t="s">
        <v>140</v>
      </c>
      <c r="Q24386" t="s">
        <v>140</v>
      </c>
      <c r="R24386" t="s">
        <v>140</v>
      </c>
      <c r="S24386" t="s">
        <v>140</v>
      </c>
    </row>
    <row r="24387" spans="1:19" x14ac:dyDescent="0.35">
      <c r="A24387" t="s">
        <v>18</v>
      </c>
      <c r="B24387" t="s">
        <v>1172</v>
      </c>
      <c r="C24387">
        <v>172</v>
      </c>
      <c r="D24387" t="s">
        <v>931</v>
      </c>
      <c r="E24387" t="s">
        <v>971</v>
      </c>
      <c r="F24387" t="s">
        <v>939</v>
      </c>
      <c r="G24387" t="s">
        <v>940</v>
      </c>
      <c r="H24387" t="s">
        <v>97</v>
      </c>
      <c r="I24387" t="s">
        <v>1054</v>
      </c>
      <c r="J24387" t="s">
        <v>1066</v>
      </c>
      <c r="K24387" t="s">
        <v>1014</v>
      </c>
      <c r="L24387" t="s">
        <v>1014</v>
      </c>
      <c r="M24387" t="s">
        <v>1012</v>
      </c>
      <c r="N24387" t="s">
        <v>1021</v>
      </c>
      <c r="O24387" t="s">
        <v>1014</v>
      </c>
      <c r="P24387" t="s">
        <v>140</v>
      </c>
      <c r="Q24387" t="s">
        <v>775</v>
      </c>
      <c r="R24387" t="s">
        <v>140</v>
      </c>
      <c r="S24387" t="s">
        <v>140</v>
      </c>
    </row>
    <row r="24388" spans="1:19" x14ac:dyDescent="0.35">
      <c r="A24388" t="s">
        <v>19</v>
      </c>
      <c r="B24388" t="s">
        <v>1171</v>
      </c>
      <c r="C24388">
        <v>197</v>
      </c>
      <c r="D24388" t="s">
        <v>833</v>
      </c>
      <c r="E24388" t="s">
        <v>458</v>
      </c>
      <c r="F24388" t="s">
        <v>1004</v>
      </c>
      <c r="G24388" t="s">
        <v>996</v>
      </c>
      <c r="H24388" t="s">
        <v>967</v>
      </c>
      <c r="I24388" t="s">
        <v>1060</v>
      </c>
      <c r="J24388" t="s">
        <v>775</v>
      </c>
      <c r="K24388" t="s">
        <v>140</v>
      </c>
      <c r="L24388" t="s">
        <v>140</v>
      </c>
      <c r="M24388" t="s">
        <v>140</v>
      </c>
      <c r="N24388" t="s">
        <v>1064</v>
      </c>
      <c r="O24388" t="s">
        <v>1018</v>
      </c>
      <c r="P24388" t="s">
        <v>140</v>
      </c>
      <c r="Q24388" t="s">
        <v>140</v>
      </c>
      <c r="R24388" t="s">
        <v>1008</v>
      </c>
      <c r="S24388" t="s">
        <v>140</v>
      </c>
    </row>
    <row r="24389" spans="1:19" x14ac:dyDescent="0.35">
      <c r="A24389" t="s">
        <v>19</v>
      </c>
      <c r="B24389" t="s">
        <v>1172</v>
      </c>
      <c r="C24389">
        <v>38</v>
      </c>
      <c r="D24389" t="s">
        <v>404</v>
      </c>
      <c r="E24389" t="s">
        <v>140</v>
      </c>
      <c r="F24389" t="s">
        <v>1043</v>
      </c>
      <c r="G24389" t="s">
        <v>140</v>
      </c>
      <c r="H24389" t="s">
        <v>140</v>
      </c>
      <c r="I24389" t="s">
        <v>953</v>
      </c>
      <c r="J24389" t="s">
        <v>140</v>
      </c>
      <c r="K24389" t="s">
        <v>140</v>
      </c>
      <c r="L24389" t="s">
        <v>140</v>
      </c>
      <c r="M24389" t="s">
        <v>140</v>
      </c>
      <c r="N24389" t="s">
        <v>1043</v>
      </c>
      <c r="O24389" t="s">
        <v>140</v>
      </c>
      <c r="P24389" t="s">
        <v>140</v>
      </c>
      <c r="Q24389" t="s">
        <v>140</v>
      </c>
      <c r="R24389" t="s">
        <v>140</v>
      </c>
      <c r="S24389" t="s">
        <v>140</v>
      </c>
    </row>
    <row r="24390" spans="1:19" x14ac:dyDescent="0.35">
      <c r="A24390" t="s">
        <v>20</v>
      </c>
      <c r="B24390" t="s">
        <v>1171</v>
      </c>
      <c r="C24390">
        <v>259</v>
      </c>
      <c r="D24390" t="s">
        <v>914</v>
      </c>
      <c r="E24390" t="s">
        <v>733</v>
      </c>
      <c r="F24390" t="s">
        <v>1063</v>
      </c>
      <c r="G24390" t="s">
        <v>929</v>
      </c>
      <c r="H24390" t="s">
        <v>1003</v>
      </c>
      <c r="I24390" t="s">
        <v>1054</v>
      </c>
      <c r="J24390" t="s">
        <v>140</v>
      </c>
      <c r="K24390" t="s">
        <v>1008</v>
      </c>
      <c r="L24390" t="s">
        <v>1008</v>
      </c>
      <c r="M24390" t="s">
        <v>140</v>
      </c>
      <c r="N24390" t="s">
        <v>939</v>
      </c>
      <c r="O24390" t="s">
        <v>1098</v>
      </c>
      <c r="P24390" t="s">
        <v>1016</v>
      </c>
      <c r="Q24390" t="s">
        <v>1009</v>
      </c>
      <c r="R24390" t="s">
        <v>1012</v>
      </c>
      <c r="S24390" t="s">
        <v>140</v>
      </c>
    </row>
    <row r="24391" spans="1:19" x14ac:dyDescent="0.35">
      <c r="A24391" t="s">
        <v>21</v>
      </c>
      <c r="B24391" t="s">
        <v>1171</v>
      </c>
      <c r="C24391">
        <v>232</v>
      </c>
      <c r="D24391" t="s">
        <v>655</v>
      </c>
      <c r="E24391" t="s">
        <v>1063</v>
      </c>
      <c r="F24391" t="s">
        <v>458</v>
      </c>
      <c r="G24391" t="s">
        <v>643</v>
      </c>
      <c r="H24391" t="s">
        <v>769</v>
      </c>
      <c r="I24391" t="s">
        <v>1016</v>
      </c>
      <c r="J24391" t="s">
        <v>1016</v>
      </c>
      <c r="K24391" t="s">
        <v>1063</v>
      </c>
      <c r="L24391" t="s">
        <v>1063</v>
      </c>
      <c r="M24391" t="s">
        <v>1054</v>
      </c>
      <c r="N24391" t="s">
        <v>1004</v>
      </c>
      <c r="O24391" t="s">
        <v>1016</v>
      </c>
      <c r="P24391" t="s">
        <v>140</v>
      </c>
      <c r="Q24391" t="s">
        <v>1063</v>
      </c>
      <c r="R24391" t="s">
        <v>1063</v>
      </c>
      <c r="S24391" t="s">
        <v>140</v>
      </c>
    </row>
    <row r="24392" spans="1:19" x14ac:dyDescent="0.35">
      <c r="A24392" t="s">
        <v>22</v>
      </c>
      <c r="B24392" t="s">
        <v>1171</v>
      </c>
      <c r="C24392">
        <v>233</v>
      </c>
      <c r="D24392" t="s">
        <v>809</v>
      </c>
      <c r="E24392" t="s">
        <v>1068</v>
      </c>
      <c r="F24392" t="s">
        <v>1048</v>
      </c>
      <c r="G24392" t="s">
        <v>919</v>
      </c>
      <c r="H24392" t="s">
        <v>1045</v>
      </c>
      <c r="I24392" t="s">
        <v>1019</v>
      </c>
      <c r="J24392" t="s">
        <v>1010</v>
      </c>
      <c r="K24392" t="s">
        <v>1014</v>
      </c>
      <c r="L24392" t="s">
        <v>1008</v>
      </c>
      <c r="M24392" t="s">
        <v>140</v>
      </c>
      <c r="N24392" t="s">
        <v>1066</v>
      </c>
      <c r="O24392" t="s">
        <v>940</v>
      </c>
      <c r="P24392" t="s">
        <v>1013</v>
      </c>
      <c r="Q24392" t="s">
        <v>1008</v>
      </c>
      <c r="R24392" t="s">
        <v>1054</v>
      </c>
      <c r="S24392" t="s">
        <v>140</v>
      </c>
    </row>
    <row r="24393" spans="1:19" x14ac:dyDescent="0.35">
      <c r="A24393" t="s">
        <v>23</v>
      </c>
      <c r="B24393" t="s">
        <v>1171</v>
      </c>
      <c r="C24393">
        <v>17</v>
      </c>
      <c r="D24393" t="s">
        <v>814</v>
      </c>
      <c r="E24393" t="s">
        <v>950</v>
      </c>
      <c r="F24393" t="s">
        <v>1064</v>
      </c>
      <c r="G24393" t="s">
        <v>103</v>
      </c>
      <c r="H24393" t="s">
        <v>492</v>
      </c>
      <c r="I24393" t="s">
        <v>140</v>
      </c>
      <c r="J24393" t="s">
        <v>103</v>
      </c>
      <c r="K24393" t="s">
        <v>140</v>
      </c>
      <c r="L24393" t="s">
        <v>140</v>
      </c>
      <c r="M24393" t="s">
        <v>140</v>
      </c>
      <c r="N24393" t="s">
        <v>140</v>
      </c>
      <c r="O24393" t="s">
        <v>140</v>
      </c>
      <c r="P24393" t="s">
        <v>140</v>
      </c>
      <c r="Q24393" t="s">
        <v>140</v>
      </c>
      <c r="R24393" t="s">
        <v>87</v>
      </c>
      <c r="S24393" t="s">
        <v>140</v>
      </c>
    </row>
    <row r="24394" spans="1:19" x14ac:dyDescent="0.35">
      <c r="A24394" t="s">
        <v>23</v>
      </c>
      <c r="B24394" t="s">
        <v>1172</v>
      </c>
      <c r="C24394">
        <v>197</v>
      </c>
      <c r="D24394" t="s">
        <v>512</v>
      </c>
      <c r="E24394" t="s">
        <v>1020</v>
      </c>
      <c r="F24394" t="s">
        <v>1055</v>
      </c>
      <c r="G24394" t="s">
        <v>1045</v>
      </c>
      <c r="H24394" t="s">
        <v>1064</v>
      </c>
      <c r="I24394" t="s">
        <v>1055</v>
      </c>
      <c r="J24394" t="s">
        <v>140</v>
      </c>
      <c r="K24394" t="s">
        <v>140</v>
      </c>
      <c r="L24394" t="s">
        <v>1017</v>
      </c>
      <c r="M24394" t="s">
        <v>1066</v>
      </c>
      <c r="N24394" t="s">
        <v>1046</v>
      </c>
      <c r="O24394" t="s">
        <v>1012</v>
      </c>
      <c r="P24394" t="s">
        <v>1016</v>
      </c>
      <c r="Q24394" t="s">
        <v>949</v>
      </c>
      <c r="R24394" t="s">
        <v>1017</v>
      </c>
      <c r="S24394" t="s">
        <v>140</v>
      </c>
    </row>
    <row r="24395" spans="1:19" x14ac:dyDescent="0.35">
      <c r="A24395" t="s">
        <v>24</v>
      </c>
      <c r="B24395" t="s">
        <v>1171</v>
      </c>
      <c r="C24395">
        <v>276</v>
      </c>
      <c r="D24395" t="s">
        <v>958</v>
      </c>
      <c r="E24395" t="s">
        <v>971</v>
      </c>
      <c r="F24395" t="s">
        <v>1068</v>
      </c>
      <c r="G24395" t="s">
        <v>97</v>
      </c>
      <c r="H24395" t="s">
        <v>527</v>
      </c>
      <c r="I24395" t="s">
        <v>775</v>
      </c>
      <c r="J24395" t="s">
        <v>1008</v>
      </c>
      <c r="K24395" t="s">
        <v>1016</v>
      </c>
      <c r="L24395" t="s">
        <v>1016</v>
      </c>
      <c r="M24395" t="s">
        <v>1016</v>
      </c>
      <c r="N24395" t="s">
        <v>1052</v>
      </c>
      <c r="O24395" t="s">
        <v>1016</v>
      </c>
      <c r="P24395" t="s">
        <v>140</v>
      </c>
      <c r="Q24395" t="s">
        <v>1016</v>
      </c>
      <c r="R24395" t="s">
        <v>1063</v>
      </c>
      <c r="S24395" t="s">
        <v>140</v>
      </c>
    </row>
    <row r="24396" spans="1:19" x14ac:dyDescent="0.35">
      <c r="A24396" t="s">
        <v>25</v>
      </c>
      <c r="B24396" t="s">
        <v>1171</v>
      </c>
      <c r="C24396">
        <v>271</v>
      </c>
      <c r="D24396" t="s">
        <v>745</v>
      </c>
      <c r="E24396" t="s">
        <v>939</v>
      </c>
      <c r="F24396" t="s">
        <v>1017</v>
      </c>
      <c r="G24396" t="s">
        <v>1020</v>
      </c>
      <c r="H24396" t="s">
        <v>1045</v>
      </c>
      <c r="I24396" t="s">
        <v>1013</v>
      </c>
      <c r="J24396" t="s">
        <v>775</v>
      </c>
      <c r="K24396" t="s">
        <v>1011</v>
      </c>
      <c r="L24396" t="s">
        <v>140</v>
      </c>
      <c r="M24396" t="s">
        <v>1016</v>
      </c>
      <c r="N24396" t="s">
        <v>1055</v>
      </c>
      <c r="O24396" t="s">
        <v>1019</v>
      </c>
      <c r="P24396" t="s">
        <v>1016</v>
      </c>
      <c r="Q24396" t="s">
        <v>140</v>
      </c>
      <c r="R24396" t="s">
        <v>1012</v>
      </c>
      <c r="S24396" t="s">
        <v>1010</v>
      </c>
    </row>
    <row r="24397" spans="1:19" x14ac:dyDescent="0.35">
      <c r="A24397" t="s">
        <v>26</v>
      </c>
      <c r="B24397" t="s">
        <v>1171</v>
      </c>
      <c r="C24397">
        <v>274</v>
      </c>
      <c r="D24397" t="s">
        <v>581</v>
      </c>
      <c r="E24397" t="s">
        <v>950</v>
      </c>
      <c r="F24397" t="s">
        <v>1021</v>
      </c>
      <c r="G24397" t="s">
        <v>1003</v>
      </c>
      <c r="H24397" t="s">
        <v>99</v>
      </c>
      <c r="I24397" t="s">
        <v>1020</v>
      </c>
      <c r="J24397" t="s">
        <v>1050</v>
      </c>
      <c r="K24397" t="s">
        <v>1048</v>
      </c>
      <c r="L24397" t="s">
        <v>1008</v>
      </c>
      <c r="M24397" t="s">
        <v>1012</v>
      </c>
      <c r="N24397" t="s">
        <v>939</v>
      </c>
      <c r="O24397" t="s">
        <v>949</v>
      </c>
      <c r="P24397" t="s">
        <v>1010</v>
      </c>
      <c r="Q24397" t="s">
        <v>1016</v>
      </c>
      <c r="R24397" t="s">
        <v>140</v>
      </c>
      <c r="S24397" t="s">
        <v>140</v>
      </c>
    </row>
    <row r="24398" spans="1:19" x14ac:dyDescent="0.35">
      <c r="A24398" t="s">
        <v>27</v>
      </c>
      <c r="B24398" t="s">
        <v>1171</v>
      </c>
      <c r="C24398">
        <v>294</v>
      </c>
      <c r="D24398" t="s">
        <v>638</v>
      </c>
      <c r="E24398" t="s">
        <v>1055</v>
      </c>
      <c r="F24398" t="s">
        <v>1009</v>
      </c>
      <c r="G24398" t="s">
        <v>929</v>
      </c>
      <c r="H24398" t="s">
        <v>977</v>
      </c>
      <c r="I24398" t="s">
        <v>1014</v>
      </c>
      <c r="J24398" t="s">
        <v>1009</v>
      </c>
      <c r="K24398" t="s">
        <v>1008</v>
      </c>
      <c r="L24398" t="s">
        <v>140</v>
      </c>
      <c r="M24398" t="s">
        <v>140</v>
      </c>
      <c r="N24398" t="s">
        <v>1019</v>
      </c>
      <c r="O24398" t="s">
        <v>1017</v>
      </c>
      <c r="P24398" t="s">
        <v>1013</v>
      </c>
      <c r="Q24398" t="s">
        <v>1014</v>
      </c>
      <c r="R24398" t="s">
        <v>1021</v>
      </c>
      <c r="S24398" t="s">
        <v>1016</v>
      </c>
    </row>
    <row r="24399" spans="1:19" x14ac:dyDescent="0.35">
      <c r="A24399" t="s">
        <v>28</v>
      </c>
      <c r="B24399" t="s">
        <v>1171</v>
      </c>
      <c r="C24399">
        <v>246</v>
      </c>
      <c r="D24399" t="s">
        <v>198</v>
      </c>
      <c r="E24399" t="s">
        <v>949</v>
      </c>
      <c r="F24399" t="s">
        <v>1058</v>
      </c>
      <c r="G24399" t="s">
        <v>733</v>
      </c>
      <c r="H24399" t="s">
        <v>527</v>
      </c>
      <c r="I24399" t="s">
        <v>1098</v>
      </c>
      <c r="J24399" t="s">
        <v>1019</v>
      </c>
      <c r="K24399" t="s">
        <v>949</v>
      </c>
      <c r="L24399" t="s">
        <v>140</v>
      </c>
      <c r="M24399" t="s">
        <v>140</v>
      </c>
      <c r="N24399" t="s">
        <v>1018</v>
      </c>
      <c r="O24399" t="s">
        <v>1019</v>
      </c>
      <c r="P24399" t="s">
        <v>140</v>
      </c>
      <c r="Q24399" t="s">
        <v>140</v>
      </c>
      <c r="R24399" t="s">
        <v>1013</v>
      </c>
      <c r="S24399" t="s">
        <v>1010</v>
      </c>
    </row>
    <row r="24400" spans="1:19" x14ac:dyDescent="0.35">
      <c r="A24400" t="s">
        <v>29</v>
      </c>
      <c r="B24400" t="s">
        <v>1171</v>
      </c>
      <c r="C24400">
        <v>306</v>
      </c>
      <c r="D24400" t="s">
        <v>1081</v>
      </c>
      <c r="E24400" t="s">
        <v>1066</v>
      </c>
      <c r="F24400" t="s">
        <v>1019</v>
      </c>
      <c r="G24400" t="s">
        <v>1048</v>
      </c>
      <c r="H24400" t="s">
        <v>999</v>
      </c>
      <c r="I24400" t="s">
        <v>1009</v>
      </c>
      <c r="J24400" t="s">
        <v>140</v>
      </c>
      <c r="K24400" t="s">
        <v>1008</v>
      </c>
      <c r="L24400" t="s">
        <v>1016</v>
      </c>
      <c r="M24400" t="s">
        <v>140</v>
      </c>
      <c r="N24400" t="s">
        <v>949</v>
      </c>
      <c r="O24400" t="s">
        <v>1012</v>
      </c>
      <c r="P24400" t="s">
        <v>140</v>
      </c>
      <c r="Q24400" t="s">
        <v>1009</v>
      </c>
      <c r="R24400" t="s">
        <v>1010</v>
      </c>
      <c r="S24400" t="s">
        <v>140</v>
      </c>
    </row>
    <row r="24401" spans="1:19" x14ac:dyDescent="0.35">
      <c r="A24401" t="s">
        <v>30</v>
      </c>
      <c r="B24401" t="s">
        <v>1171</v>
      </c>
      <c r="C24401">
        <v>254</v>
      </c>
      <c r="D24401" t="s">
        <v>1162</v>
      </c>
      <c r="E24401" t="s">
        <v>1051</v>
      </c>
      <c r="F24401" t="s">
        <v>1058</v>
      </c>
      <c r="G24401" t="s">
        <v>1065</v>
      </c>
      <c r="H24401" t="s">
        <v>1047</v>
      </c>
      <c r="I24401" t="s">
        <v>1050</v>
      </c>
      <c r="J24401" t="s">
        <v>1054</v>
      </c>
      <c r="K24401" t="s">
        <v>1050</v>
      </c>
      <c r="L24401" t="s">
        <v>140</v>
      </c>
      <c r="M24401" t="s">
        <v>140</v>
      </c>
      <c r="N24401" t="s">
        <v>1020</v>
      </c>
      <c r="O24401" t="s">
        <v>1012</v>
      </c>
      <c r="P24401" t="s">
        <v>140</v>
      </c>
      <c r="Q24401" t="s">
        <v>1063</v>
      </c>
      <c r="R24401" t="s">
        <v>140</v>
      </c>
      <c r="S24401" t="s">
        <v>1022</v>
      </c>
    </row>
    <row r="24402" spans="1:19" x14ac:dyDescent="0.35">
      <c r="A24402" t="s">
        <v>31</v>
      </c>
      <c r="B24402" t="s">
        <v>1171</v>
      </c>
      <c r="C24402">
        <v>130</v>
      </c>
      <c r="D24402" t="s">
        <v>648</v>
      </c>
      <c r="E24402" t="s">
        <v>967</v>
      </c>
      <c r="F24402" t="s">
        <v>1004</v>
      </c>
      <c r="G24402" t="s">
        <v>1018</v>
      </c>
      <c r="H24402" t="s">
        <v>574</v>
      </c>
      <c r="I24402" t="s">
        <v>1098</v>
      </c>
      <c r="J24402" t="s">
        <v>1019</v>
      </c>
      <c r="K24402" t="s">
        <v>1063</v>
      </c>
      <c r="L24402" t="s">
        <v>733</v>
      </c>
      <c r="M24402" t="s">
        <v>988</v>
      </c>
      <c r="N24402" t="s">
        <v>99</v>
      </c>
      <c r="O24402" t="s">
        <v>140</v>
      </c>
      <c r="P24402" t="s">
        <v>140</v>
      </c>
      <c r="Q24402" t="s">
        <v>140</v>
      </c>
      <c r="R24402" t="s">
        <v>140</v>
      </c>
      <c r="S24402" t="s">
        <v>140</v>
      </c>
    </row>
    <row r="24403" spans="1:19" x14ac:dyDescent="0.35">
      <c r="A24403" t="s">
        <v>31</v>
      </c>
      <c r="B24403" t="s">
        <v>1172</v>
      </c>
      <c r="C24403">
        <v>78</v>
      </c>
      <c r="D24403" t="s">
        <v>143</v>
      </c>
      <c r="E24403" t="s">
        <v>785</v>
      </c>
      <c r="F24403" t="s">
        <v>1020</v>
      </c>
      <c r="G24403" t="s">
        <v>1023</v>
      </c>
      <c r="H24403" t="s">
        <v>1061</v>
      </c>
      <c r="I24403" t="s">
        <v>915</v>
      </c>
      <c r="J24403" t="s">
        <v>1013</v>
      </c>
      <c r="K24403" t="s">
        <v>140</v>
      </c>
      <c r="L24403" t="s">
        <v>940</v>
      </c>
      <c r="M24403" t="s">
        <v>733</v>
      </c>
      <c r="N24403" t="s">
        <v>1013</v>
      </c>
      <c r="O24403" t="s">
        <v>1013</v>
      </c>
      <c r="P24403" t="s">
        <v>140</v>
      </c>
      <c r="Q24403" t="s">
        <v>1058</v>
      </c>
      <c r="R24403" t="s">
        <v>775</v>
      </c>
      <c r="S24403" t="s">
        <v>1058</v>
      </c>
    </row>
    <row r="24404" spans="1:19" x14ac:dyDescent="0.35">
      <c r="A24404" t="s">
        <v>32</v>
      </c>
      <c r="B24404" t="s">
        <v>1171</v>
      </c>
      <c r="C24404">
        <v>4910</v>
      </c>
      <c r="D24404" t="s">
        <v>1084</v>
      </c>
      <c r="E24404" t="s">
        <v>1048</v>
      </c>
      <c r="F24404" t="s">
        <v>940</v>
      </c>
      <c r="G24404" t="s">
        <v>527</v>
      </c>
      <c r="H24404" t="s">
        <v>977</v>
      </c>
      <c r="I24404" t="s">
        <v>1054</v>
      </c>
      <c r="J24404" t="s">
        <v>1009</v>
      </c>
      <c r="K24404" t="s">
        <v>1063</v>
      </c>
      <c r="L24404" t="s">
        <v>1010</v>
      </c>
      <c r="M24404" t="s">
        <v>1016</v>
      </c>
      <c r="N24404" t="s">
        <v>954</v>
      </c>
      <c r="O24404" t="s">
        <v>1017</v>
      </c>
      <c r="P24404" t="s">
        <v>1008</v>
      </c>
      <c r="Q24404" t="s">
        <v>1014</v>
      </c>
      <c r="R24404" t="s">
        <v>1014</v>
      </c>
      <c r="S24404" t="s">
        <v>1022</v>
      </c>
    </row>
    <row r="24405" spans="1:19" x14ac:dyDescent="0.35">
      <c r="A24405" t="s">
        <v>32</v>
      </c>
      <c r="B24405" t="s">
        <v>1172</v>
      </c>
      <c r="C24405">
        <v>951</v>
      </c>
      <c r="D24405" t="s">
        <v>319</v>
      </c>
      <c r="E24405" t="s">
        <v>1047</v>
      </c>
      <c r="F24405" t="s">
        <v>1055</v>
      </c>
      <c r="G24405" t="s">
        <v>1045</v>
      </c>
      <c r="H24405" t="s">
        <v>548</v>
      </c>
      <c r="I24405" t="s">
        <v>1055</v>
      </c>
      <c r="J24405" t="s">
        <v>1013</v>
      </c>
      <c r="K24405" t="s">
        <v>1010</v>
      </c>
      <c r="L24405" t="s">
        <v>1063</v>
      </c>
      <c r="M24405" t="s">
        <v>1021</v>
      </c>
      <c r="N24405" t="s">
        <v>1060</v>
      </c>
      <c r="O24405" t="s">
        <v>1063</v>
      </c>
      <c r="P24405" t="s">
        <v>1010</v>
      </c>
      <c r="Q24405" t="s">
        <v>1063</v>
      </c>
      <c r="R24405" t="s">
        <v>1016</v>
      </c>
      <c r="S24405" t="s">
        <v>1022</v>
      </c>
    </row>
    <row r="24407" spans="1:19" x14ac:dyDescent="0.35">
      <c r="A24407" t="s">
        <v>2071</v>
      </c>
    </row>
    <row r="24408" spans="1:19" x14ac:dyDescent="0.35">
      <c r="A24408" t="s">
        <v>2</v>
      </c>
      <c r="B24408" t="s">
        <v>3</v>
      </c>
      <c r="C24408" t="s">
        <v>1133</v>
      </c>
      <c r="D24408" t="s">
        <v>85</v>
      </c>
      <c r="E24408" t="s">
        <v>86</v>
      </c>
      <c r="F24408" t="s">
        <v>136</v>
      </c>
    </row>
    <row r="24409" spans="1:19" x14ac:dyDescent="0.35">
      <c r="A24409" t="s">
        <v>8</v>
      </c>
      <c r="B24409">
        <v>560</v>
      </c>
      <c r="C24409" t="s">
        <v>1012</v>
      </c>
      <c r="D24409" t="s">
        <v>836</v>
      </c>
      <c r="E24409" t="s">
        <v>231</v>
      </c>
      <c r="F24409" t="s">
        <v>775</v>
      </c>
    </row>
    <row r="24410" spans="1:19" x14ac:dyDescent="0.35">
      <c r="A24410" t="s">
        <v>9</v>
      </c>
      <c r="B24410">
        <v>613</v>
      </c>
      <c r="C24410" t="s">
        <v>1063</v>
      </c>
      <c r="D24410" t="s">
        <v>159</v>
      </c>
      <c r="E24410" t="s">
        <v>1015</v>
      </c>
      <c r="F24410" t="s">
        <v>140</v>
      </c>
    </row>
    <row r="24411" spans="1:19" x14ac:dyDescent="0.35">
      <c r="A24411" t="s">
        <v>10</v>
      </c>
      <c r="B24411">
        <v>520</v>
      </c>
      <c r="C24411" t="s">
        <v>1012</v>
      </c>
      <c r="D24411" t="s">
        <v>594</v>
      </c>
      <c r="E24411" t="s">
        <v>436</v>
      </c>
      <c r="F24411" t="s">
        <v>1009</v>
      </c>
    </row>
    <row r="24412" spans="1:19" x14ac:dyDescent="0.35">
      <c r="A24412" t="s">
        <v>11</v>
      </c>
      <c r="B24412">
        <v>615</v>
      </c>
      <c r="C24412" t="s">
        <v>1016</v>
      </c>
      <c r="D24412" t="s">
        <v>865</v>
      </c>
      <c r="E24412" t="s">
        <v>153</v>
      </c>
      <c r="F24412" t="s">
        <v>1021</v>
      </c>
    </row>
    <row r="24413" spans="1:19" x14ac:dyDescent="0.35">
      <c r="A24413" t="s">
        <v>12</v>
      </c>
      <c r="B24413">
        <v>598</v>
      </c>
      <c r="C24413" t="s">
        <v>1058</v>
      </c>
      <c r="D24413" t="s">
        <v>560</v>
      </c>
      <c r="E24413" t="s">
        <v>391</v>
      </c>
      <c r="F24413" t="s">
        <v>775</v>
      </c>
    </row>
    <row r="24414" spans="1:19" x14ac:dyDescent="0.35">
      <c r="A24414" t="s">
        <v>13</v>
      </c>
      <c r="B24414">
        <v>462</v>
      </c>
      <c r="C24414" t="s">
        <v>1013</v>
      </c>
      <c r="D24414" t="s">
        <v>602</v>
      </c>
      <c r="E24414" t="s">
        <v>758</v>
      </c>
      <c r="F24414" t="s">
        <v>140</v>
      </c>
    </row>
    <row r="24415" spans="1:19" x14ac:dyDescent="0.35">
      <c r="A24415" t="s">
        <v>14</v>
      </c>
      <c r="B24415">
        <v>577</v>
      </c>
      <c r="C24415" t="s">
        <v>1013</v>
      </c>
      <c r="D24415" t="s">
        <v>395</v>
      </c>
      <c r="E24415" t="s">
        <v>357</v>
      </c>
      <c r="F24415" t="s">
        <v>1009</v>
      </c>
    </row>
    <row r="24416" spans="1:19" x14ac:dyDescent="0.35">
      <c r="A24416" t="s">
        <v>15</v>
      </c>
      <c r="B24416">
        <v>569</v>
      </c>
      <c r="C24416" t="s">
        <v>1009</v>
      </c>
      <c r="D24416" t="s">
        <v>865</v>
      </c>
      <c r="E24416" t="s">
        <v>683</v>
      </c>
      <c r="F24416" t="s">
        <v>1058</v>
      </c>
    </row>
    <row r="24417" spans="1:6" x14ac:dyDescent="0.35">
      <c r="A24417" t="s">
        <v>16</v>
      </c>
      <c r="B24417">
        <v>669</v>
      </c>
      <c r="C24417" t="s">
        <v>1019</v>
      </c>
      <c r="D24417" t="s">
        <v>761</v>
      </c>
      <c r="E24417" t="s">
        <v>636</v>
      </c>
      <c r="F24417" t="s">
        <v>1021</v>
      </c>
    </row>
    <row r="24418" spans="1:6" x14ac:dyDescent="0.35">
      <c r="A24418" t="s">
        <v>17</v>
      </c>
      <c r="B24418">
        <v>558</v>
      </c>
      <c r="C24418" t="s">
        <v>1021</v>
      </c>
      <c r="D24418" t="s">
        <v>727</v>
      </c>
      <c r="E24418" t="s">
        <v>813</v>
      </c>
      <c r="F24418" t="s">
        <v>1008</v>
      </c>
    </row>
    <row r="24419" spans="1:6" x14ac:dyDescent="0.35">
      <c r="A24419" t="s">
        <v>18</v>
      </c>
      <c r="B24419">
        <v>523</v>
      </c>
      <c r="C24419" t="s">
        <v>1019</v>
      </c>
      <c r="D24419" t="s">
        <v>383</v>
      </c>
      <c r="E24419" t="s">
        <v>711</v>
      </c>
      <c r="F24419" t="s">
        <v>1008</v>
      </c>
    </row>
    <row r="24420" spans="1:6" x14ac:dyDescent="0.35">
      <c r="A24420" t="s">
        <v>19</v>
      </c>
      <c r="B24420">
        <v>540</v>
      </c>
      <c r="C24420" t="s">
        <v>1013</v>
      </c>
      <c r="D24420" t="s">
        <v>481</v>
      </c>
      <c r="E24420" t="s">
        <v>464</v>
      </c>
      <c r="F24420" t="s">
        <v>1014</v>
      </c>
    </row>
    <row r="24421" spans="1:6" x14ac:dyDescent="0.35">
      <c r="A24421" t="s">
        <v>20</v>
      </c>
      <c r="B24421">
        <v>559</v>
      </c>
      <c r="C24421" t="s">
        <v>1013</v>
      </c>
      <c r="D24421" t="s">
        <v>667</v>
      </c>
      <c r="E24421" t="s">
        <v>66</v>
      </c>
      <c r="F24421" t="s">
        <v>1013</v>
      </c>
    </row>
    <row r="24422" spans="1:6" x14ac:dyDescent="0.35">
      <c r="A24422" t="s">
        <v>21</v>
      </c>
      <c r="B24422">
        <v>523</v>
      </c>
      <c r="C24422" t="s">
        <v>1019</v>
      </c>
      <c r="D24422" t="s">
        <v>691</v>
      </c>
      <c r="E24422" t="s">
        <v>600</v>
      </c>
      <c r="F24422" t="s">
        <v>1019</v>
      </c>
    </row>
    <row r="24423" spans="1:6" x14ac:dyDescent="0.35">
      <c r="A24423" t="s">
        <v>22</v>
      </c>
      <c r="B24423">
        <v>532</v>
      </c>
      <c r="C24423" t="s">
        <v>1054</v>
      </c>
      <c r="D24423" t="s">
        <v>935</v>
      </c>
      <c r="E24423" t="s">
        <v>498</v>
      </c>
      <c r="F24423" t="s">
        <v>140</v>
      </c>
    </row>
    <row r="24424" spans="1:6" x14ac:dyDescent="0.35">
      <c r="A24424" t="s">
        <v>23</v>
      </c>
      <c r="B24424">
        <v>482</v>
      </c>
      <c r="C24424" t="s">
        <v>775</v>
      </c>
      <c r="D24424" t="s">
        <v>408</v>
      </c>
      <c r="E24424" t="s">
        <v>600</v>
      </c>
      <c r="F24424" t="s">
        <v>1019</v>
      </c>
    </row>
    <row r="24425" spans="1:6" x14ac:dyDescent="0.35">
      <c r="A24425" t="s">
        <v>24</v>
      </c>
      <c r="B24425">
        <v>662</v>
      </c>
      <c r="C24425" t="s">
        <v>1016</v>
      </c>
      <c r="D24425" t="s">
        <v>224</v>
      </c>
      <c r="E24425" t="s">
        <v>530</v>
      </c>
      <c r="F24425" t="s">
        <v>1017</v>
      </c>
    </row>
    <row r="24426" spans="1:6" x14ac:dyDescent="0.35">
      <c r="A24426" t="s">
        <v>25</v>
      </c>
      <c r="B24426">
        <v>619</v>
      </c>
      <c r="C24426" t="s">
        <v>1063</v>
      </c>
      <c r="D24426" t="s">
        <v>437</v>
      </c>
      <c r="E24426" t="s">
        <v>612</v>
      </c>
      <c r="F24426" t="s">
        <v>1011</v>
      </c>
    </row>
    <row r="24427" spans="1:6" x14ac:dyDescent="0.35">
      <c r="A24427" t="s">
        <v>26</v>
      </c>
      <c r="B24427">
        <v>602</v>
      </c>
      <c r="C24427" t="s">
        <v>1014</v>
      </c>
      <c r="D24427" t="s">
        <v>342</v>
      </c>
      <c r="E24427" t="s">
        <v>439</v>
      </c>
      <c r="F24427" t="s">
        <v>1022</v>
      </c>
    </row>
    <row r="24428" spans="1:6" x14ac:dyDescent="0.35">
      <c r="A24428" t="s">
        <v>27</v>
      </c>
      <c r="B24428">
        <v>701</v>
      </c>
      <c r="C24428" t="s">
        <v>1012</v>
      </c>
      <c r="D24428" t="s">
        <v>786</v>
      </c>
      <c r="E24428" t="s">
        <v>813</v>
      </c>
      <c r="F24428" t="s">
        <v>1021</v>
      </c>
    </row>
    <row r="24429" spans="1:6" x14ac:dyDescent="0.35">
      <c r="A24429" t="s">
        <v>28</v>
      </c>
      <c r="B24429">
        <v>536</v>
      </c>
      <c r="C24429" t="s">
        <v>1013</v>
      </c>
      <c r="D24429" t="s">
        <v>69</v>
      </c>
      <c r="E24429" t="s">
        <v>415</v>
      </c>
      <c r="F24429" t="s">
        <v>954</v>
      </c>
    </row>
    <row r="24430" spans="1:6" x14ac:dyDescent="0.35">
      <c r="A24430" t="s">
        <v>29</v>
      </c>
      <c r="B24430">
        <v>635</v>
      </c>
      <c r="C24430" t="s">
        <v>1054</v>
      </c>
      <c r="D24430" t="s">
        <v>615</v>
      </c>
      <c r="E24430" t="s">
        <v>424</v>
      </c>
      <c r="F24430" t="s">
        <v>140</v>
      </c>
    </row>
    <row r="24431" spans="1:6" x14ac:dyDescent="0.35">
      <c r="A24431" t="s">
        <v>30</v>
      </c>
      <c r="B24431">
        <v>687</v>
      </c>
      <c r="C24431" t="s">
        <v>1013</v>
      </c>
      <c r="D24431" t="s">
        <v>506</v>
      </c>
      <c r="E24431" t="s">
        <v>482</v>
      </c>
      <c r="F24431" t="s">
        <v>1011</v>
      </c>
    </row>
    <row r="24432" spans="1:6" x14ac:dyDescent="0.35">
      <c r="A24432" t="s">
        <v>31</v>
      </c>
      <c r="B24432">
        <v>544</v>
      </c>
      <c r="C24432" t="s">
        <v>140</v>
      </c>
      <c r="D24432" t="s">
        <v>425</v>
      </c>
      <c r="E24432" t="s">
        <v>583</v>
      </c>
      <c r="F24432" t="s">
        <v>140</v>
      </c>
    </row>
    <row r="24433" spans="1:7" x14ac:dyDescent="0.35">
      <c r="A24433" t="s">
        <v>32</v>
      </c>
      <c r="B24433">
        <v>13886</v>
      </c>
      <c r="C24433" t="s">
        <v>1012</v>
      </c>
      <c r="D24433" t="s">
        <v>814</v>
      </c>
      <c r="E24433" t="s">
        <v>396</v>
      </c>
      <c r="F24433" t="s">
        <v>1063</v>
      </c>
    </row>
    <row r="24435" spans="1:7" x14ac:dyDescent="0.35">
      <c r="A24435" t="s">
        <v>2072</v>
      </c>
    </row>
    <row r="24436" spans="1:7" x14ac:dyDescent="0.35">
      <c r="A24436" t="s">
        <v>2</v>
      </c>
      <c r="B24436" t="s">
        <v>1992</v>
      </c>
      <c r="C24436" t="s">
        <v>3</v>
      </c>
      <c r="D24436" t="s">
        <v>85</v>
      </c>
      <c r="E24436" t="s">
        <v>86</v>
      </c>
      <c r="F24436" t="s">
        <v>1133</v>
      </c>
      <c r="G24436" t="s">
        <v>136</v>
      </c>
    </row>
    <row r="24437" spans="1:7" x14ac:dyDescent="0.35">
      <c r="A24437" t="s">
        <v>8</v>
      </c>
      <c r="B24437" t="s">
        <v>1216</v>
      </c>
      <c r="C24437">
        <v>30</v>
      </c>
      <c r="D24437" t="s">
        <v>217</v>
      </c>
      <c r="E24437" t="s">
        <v>218</v>
      </c>
      <c r="F24437" t="s">
        <v>140</v>
      </c>
      <c r="G24437" t="s">
        <v>140</v>
      </c>
    </row>
    <row r="24438" spans="1:7" x14ac:dyDescent="0.35">
      <c r="A24438" t="s">
        <v>8</v>
      </c>
      <c r="B24438" t="s">
        <v>1993</v>
      </c>
      <c r="C24438">
        <v>31</v>
      </c>
      <c r="D24438" t="s">
        <v>545</v>
      </c>
      <c r="E24438" t="s">
        <v>183</v>
      </c>
      <c r="F24438" t="s">
        <v>1056</v>
      </c>
      <c r="G24438" t="s">
        <v>140</v>
      </c>
    </row>
    <row r="24439" spans="1:7" x14ac:dyDescent="0.35">
      <c r="A24439" t="s">
        <v>8</v>
      </c>
      <c r="B24439" t="s">
        <v>1994</v>
      </c>
      <c r="C24439">
        <v>9</v>
      </c>
      <c r="D24439" t="s">
        <v>700</v>
      </c>
      <c r="E24439" t="s">
        <v>525</v>
      </c>
      <c r="F24439" t="s">
        <v>140</v>
      </c>
      <c r="G24439" t="s">
        <v>140</v>
      </c>
    </row>
    <row r="24440" spans="1:7" x14ac:dyDescent="0.35">
      <c r="A24440" t="s">
        <v>8</v>
      </c>
      <c r="B24440" t="s">
        <v>1995</v>
      </c>
      <c r="C24440">
        <v>20</v>
      </c>
      <c r="D24440" t="s">
        <v>615</v>
      </c>
      <c r="E24440" t="s">
        <v>764</v>
      </c>
      <c r="F24440" t="s">
        <v>788</v>
      </c>
      <c r="G24440" t="s">
        <v>140</v>
      </c>
    </row>
    <row r="24441" spans="1:7" x14ac:dyDescent="0.35">
      <c r="A24441" t="s">
        <v>8</v>
      </c>
      <c r="B24441" t="s">
        <v>1996</v>
      </c>
      <c r="C24441">
        <v>115</v>
      </c>
      <c r="D24441" t="s">
        <v>299</v>
      </c>
      <c r="E24441" t="s">
        <v>298</v>
      </c>
      <c r="F24441" t="s">
        <v>140</v>
      </c>
      <c r="G24441" t="s">
        <v>140</v>
      </c>
    </row>
    <row r="24442" spans="1:7" x14ac:dyDescent="0.35">
      <c r="A24442" t="s">
        <v>8</v>
      </c>
      <c r="B24442" t="s">
        <v>1997</v>
      </c>
      <c r="C24442">
        <v>63</v>
      </c>
      <c r="D24442" t="s">
        <v>433</v>
      </c>
      <c r="E24442" t="s">
        <v>50</v>
      </c>
      <c r="F24442" t="s">
        <v>140</v>
      </c>
      <c r="G24442" t="s">
        <v>1062</v>
      </c>
    </row>
    <row r="24443" spans="1:7" x14ac:dyDescent="0.35">
      <c r="A24443" t="s">
        <v>8</v>
      </c>
      <c r="B24443" t="s">
        <v>1998</v>
      </c>
      <c r="C24443">
        <v>50</v>
      </c>
      <c r="D24443" t="s">
        <v>771</v>
      </c>
      <c r="E24443" t="s">
        <v>72</v>
      </c>
      <c r="F24443" t="s">
        <v>1043</v>
      </c>
      <c r="G24443" t="s">
        <v>140</v>
      </c>
    </row>
    <row r="24444" spans="1:7" x14ac:dyDescent="0.35">
      <c r="A24444" t="s">
        <v>8</v>
      </c>
      <c r="B24444" t="s">
        <v>1218</v>
      </c>
      <c r="C24444">
        <v>28</v>
      </c>
      <c r="D24444" t="s">
        <v>182</v>
      </c>
      <c r="E24444" t="s">
        <v>183</v>
      </c>
      <c r="F24444" t="s">
        <v>140</v>
      </c>
      <c r="G24444" t="s">
        <v>140</v>
      </c>
    </row>
    <row r="24445" spans="1:7" x14ac:dyDescent="0.35">
      <c r="A24445" t="s">
        <v>8</v>
      </c>
      <c r="B24445" t="s">
        <v>1999</v>
      </c>
      <c r="C24445">
        <v>30</v>
      </c>
      <c r="D24445" t="s">
        <v>536</v>
      </c>
      <c r="E24445" t="s">
        <v>648</v>
      </c>
      <c r="F24445" t="s">
        <v>140</v>
      </c>
      <c r="G24445" t="s">
        <v>140</v>
      </c>
    </row>
    <row r="24446" spans="1:7" x14ac:dyDescent="0.35">
      <c r="A24446" t="s">
        <v>8</v>
      </c>
      <c r="B24446" t="s">
        <v>2000</v>
      </c>
      <c r="C24446">
        <v>16</v>
      </c>
      <c r="D24446" t="s">
        <v>541</v>
      </c>
      <c r="E24446" t="s">
        <v>540</v>
      </c>
      <c r="F24446" t="s">
        <v>140</v>
      </c>
      <c r="G24446" t="s">
        <v>140</v>
      </c>
    </row>
    <row r="24447" spans="1:7" x14ac:dyDescent="0.35">
      <c r="A24447" t="s">
        <v>8</v>
      </c>
      <c r="B24447" t="s">
        <v>2001</v>
      </c>
      <c r="C24447">
        <v>15</v>
      </c>
      <c r="D24447" t="s">
        <v>863</v>
      </c>
      <c r="E24447" t="s">
        <v>864</v>
      </c>
      <c r="F24447" t="s">
        <v>140</v>
      </c>
      <c r="G24447" t="s">
        <v>140</v>
      </c>
    </row>
    <row r="24448" spans="1:7" x14ac:dyDescent="0.35">
      <c r="A24448" t="s">
        <v>8</v>
      </c>
      <c r="B24448" t="s">
        <v>2002</v>
      </c>
      <c r="C24448">
        <v>72</v>
      </c>
      <c r="D24448" t="s">
        <v>593</v>
      </c>
      <c r="E24448" t="s">
        <v>594</v>
      </c>
      <c r="F24448" t="s">
        <v>140</v>
      </c>
      <c r="G24448" t="s">
        <v>140</v>
      </c>
    </row>
    <row r="24449" spans="1:7" x14ac:dyDescent="0.35">
      <c r="A24449" t="s">
        <v>8</v>
      </c>
      <c r="B24449" t="s">
        <v>2003</v>
      </c>
      <c r="C24449">
        <v>49</v>
      </c>
      <c r="D24449" t="s">
        <v>360</v>
      </c>
      <c r="E24449" t="s">
        <v>361</v>
      </c>
      <c r="F24449" t="s">
        <v>140</v>
      </c>
      <c r="G24449" t="s">
        <v>140</v>
      </c>
    </row>
    <row r="24450" spans="1:7" x14ac:dyDescent="0.35">
      <c r="A24450" t="s">
        <v>8</v>
      </c>
      <c r="B24450" t="s">
        <v>2004</v>
      </c>
      <c r="C24450">
        <v>23</v>
      </c>
      <c r="D24450" t="s">
        <v>752</v>
      </c>
      <c r="E24450" t="s">
        <v>753</v>
      </c>
      <c r="F24450" t="s">
        <v>140</v>
      </c>
      <c r="G24450" t="s">
        <v>140</v>
      </c>
    </row>
    <row r="24451" spans="1:7" x14ac:dyDescent="0.35">
      <c r="A24451" t="s">
        <v>8</v>
      </c>
      <c r="B24451" t="s">
        <v>339</v>
      </c>
      <c r="C24451">
        <v>9</v>
      </c>
      <c r="D24451" t="s">
        <v>146</v>
      </c>
      <c r="E24451" t="s">
        <v>1003</v>
      </c>
      <c r="F24451" t="s">
        <v>140</v>
      </c>
      <c r="G24451" t="s">
        <v>834</v>
      </c>
    </row>
    <row r="24452" spans="1:7" x14ac:dyDescent="0.35">
      <c r="A24452" t="s">
        <v>9</v>
      </c>
      <c r="B24452" t="s">
        <v>1216</v>
      </c>
      <c r="C24452">
        <v>36</v>
      </c>
      <c r="D24452" t="s">
        <v>429</v>
      </c>
      <c r="E24452" t="s">
        <v>428</v>
      </c>
      <c r="F24452" t="s">
        <v>140</v>
      </c>
      <c r="G24452" t="s">
        <v>140</v>
      </c>
    </row>
    <row r="24453" spans="1:7" x14ac:dyDescent="0.35">
      <c r="A24453" t="s">
        <v>9</v>
      </c>
      <c r="B24453" t="s">
        <v>1993</v>
      </c>
      <c r="C24453">
        <v>38</v>
      </c>
      <c r="D24453" t="s">
        <v>620</v>
      </c>
      <c r="E24453" t="s">
        <v>619</v>
      </c>
      <c r="F24453" t="s">
        <v>140</v>
      </c>
      <c r="G24453" t="s">
        <v>140</v>
      </c>
    </row>
    <row r="24454" spans="1:7" x14ac:dyDescent="0.35">
      <c r="A24454" t="s">
        <v>9</v>
      </c>
      <c r="B24454" t="s">
        <v>1994</v>
      </c>
      <c r="C24454">
        <v>29</v>
      </c>
      <c r="D24454" t="s">
        <v>546</v>
      </c>
      <c r="E24454" t="s">
        <v>701</v>
      </c>
      <c r="F24454" t="s">
        <v>140</v>
      </c>
      <c r="G24454" t="s">
        <v>140</v>
      </c>
    </row>
    <row r="24455" spans="1:7" x14ac:dyDescent="0.35">
      <c r="A24455" t="s">
        <v>9</v>
      </c>
      <c r="B24455" t="s">
        <v>1995</v>
      </c>
      <c r="C24455">
        <v>16</v>
      </c>
      <c r="D24455" t="s">
        <v>498</v>
      </c>
      <c r="E24455" t="s">
        <v>499</v>
      </c>
      <c r="F24455" t="s">
        <v>140</v>
      </c>
      <c r="G24455" t="s">
        <v>140</v>
      </c>
    </row>
    <row r="24456" spans="1:7" x14ac:dyDescent="0.35">
      <c r="A24456" t="s">
        <v>9</v>
      </c>
      <c r="B24456" t="s">
        <v>1996</v>
      </c>
      <c r="C24456">
        <v>116</v>
      </c>
      <c r="D24456" t="s">
        <v>529</v>
      </c>
      <c r="E24456" t="s">
        <v>529</v>
      </c>
      <c r="F24456" t="s">
        <v>1048</v>
      </c>
      <c r="G24456" t="s">
        <v>140</v>
      </c>
    </row>
    <row r="24457" spans="1:7" x14ac:dyDescent="0.35">
      <c r="A24457" t="s">
        <v>9</v>
      </c>
      <c r="B24457" t="s">
        <v>1997</v>
      </c>
      <c r="C24457">
        <v>73</v>
      </c>
      <c r="D24457" t="s">
        <v>667</v>
      </c>
      <c r="E24457" t="s">
        <v>666</v>
      </c>
      <c r="F24457" t="s">
        <v>140</v>
      </c>
      <c r="G24457" t="s">
        <v>140</v>
      </c>
    </row>
    <row r="24458" spans="1:7" x14ac:dyDescent="0.35">
      <c r="A24458" t="s">
        <v>9</v>
      </c>
      <c r="B24458" t="s">
        <v>1998</v>
      </c>
      <c r="C24458">
        <v>41</v>
      </c>
      <c r="D24458" t="s">
        <v>145</v>
      </c>
      <c r="E24458" t="s">
        <v>866</v>
      </c>
      <c r="F24458" t="s">
        <v>140</v>
      </c>
      <c r="G24458" t="s">
        <v>140</v>
      </c>
    </row>
    <row r="24459" spans="1:7" x14ac:dyDescent="0.35">
      <c r="A24459" t="s">
        <v>9</v>
      </c>
      <c r="B24459" t="s">
        <v>1218</v>
      </c>
      <c r="C24459">
        <v>31</v>
      </c>
      <c r="D24459" t="s">
        <v>226</v>
      </c>
      <c r="E24459" t="s">
        <v>227</v>
      </c>
      <c r="F24459" t="s">
        <v>140</v>
      </c>
      <c r="G24459" t="s">
        <v>140</v>
      </c>
    </row>
    <row r="24460" spans="1:7" x14ac:dyDescent="0.35">
      <c r="A24460" t="s">
        <v>9</v>
      </c>
      <c r="B24460" t="s">
        <v>1999</v>
      </c>
      <c r="C24460">
        <v>29</v>
      </c>
      <c r="D24460" t="s">
        <v>879</v>
      </c>
      <c r="E24460" t="s">
        <v>396</v>
      </c>
      <c r="F24460" t="s">
        <v>875</v>
      </c>
      <c r="G24460" t="s">
        <v>140</v>
      </c>
    </row>
    <row r="24461" spans="1:7" x14ac:dyDescent="0.35">
      <c r="A24461" t="s">
        <v>9</v>
      </c>
      <c r="B24461" t="s">
        <v>2000</v>
      </c>
      <c r="C24461">
        <v>26</v>
      </c>
      <c r="D24461" t="s">
        <v>437</v>
      </c>
      <c r="E24461" t="s">
        <v>436</v>
      </c>
      <c r="F24461" t="s">
        <v>140</v>
      </c>
      <c r="G24461" t="s">
        <v>140</v>
      </c>
    </row>
    <row r="24462" spans="1:7" x14ac:dyDescent="0.35">
      <c r="A24462" t="s">
        <v>9</v>
      </c>
      <c r="B24462" t="s">
        <v>2001</v>
      </c>
      <c r="C24462">
        <v>14</v>
      </c>
      <c r="D24462" t="s">
        <v>49</v>
      </c>
      <c r="E24462" t="s">
        <v>48</v>
      </c>
      <c r="F24462" t="s">
        <v>140</v>
      </c>
      <c r="G24462" t="s">
        <v>140</v>
      </c>
    </row>
    <row r="24463" spans="1:7" x14ac:dyDescent="0.35">
      <c r="A24463" t="s">
        <v>9</v>
      </c>
      <c r="B24463" t="s">
        <v>2002</v>
      </c>
      <c r="C24463">
        <v>86</v>
      </c>
      <c r="D24463" t="s">
        <v>735</v>
      </c>
      <c r="E24463" t="s">
        <v>734</v>
      </c>
      <c r="F24463" t="s">
        <v>140</v>
      </c>
      <c r="G24463" t="s">
        <v>140</v>
      </c>
    </row>
    <row r="24464" spans="1:7" x14ac:dyDescent="0.35">
      <c r="A24464" t="s">
        <v>9</v>
      </c>
      <c r="B24464" t="s">
        <v>2003</v>
      </c>
      <c r="C24464">
        <v>52</v>
      </c>
      <c r="D24464" t="s">
        <v>206</v>
      </c>
      <c r="E24464" t="s">
        <v>205</v>
      </c>
      <c r="F24464" t="s">
        <v>140</v>
      </c>
      <c r="G24464" t="s">
        <v>140</v>
      </c>
    </row>
    <row r="24465" spans="1:7" x14ac:dyDescent="0.35">
      <c r="A24465" t="s">
        <v>9</v>
      </c>
      <c r="B24465" t="s">
        <v>2004</v>
      </c>
      <c r="C24465">
        <v>20</v>
      </c>
      <c r="D24465" t="s">
        <v>848</v>
      </c>
      <c r="E24465" t="s">
        <v>989</v>
      </c>
      <c r="F24465" t="s">
        <v>140</v>
      </c>
      <c r="G24465" t="s">
        <v>140</v>
      </c>
    </row>
    <row r="24466" spans="1:7" x14ac:dyDescent="0.35">
      <c r="A24466" t="s">
        <v>9</v>
      </c>
      <c r="B24466" t="s">
        <v>339</v>
      </c>
      <c r="C24466">
        <v>6</v>
      </c>
      <c r="D24466" t="s">
        <v>749</v>
      </c>
      <c r="E24466" t="s">
        <v>946</v>
      </c>
      <c r="F24466" t="s">
        <v>749</v>
      </c>
      <c r="G24466" t="s">
        <v>140</v>
      </c>
    </row>
    <row r="24467" spans="1:7" x14ac:dyDescent="0.35">
      <c r="A24467" t="s">
        <v>10</v>
      </c>
      <c r="B24467" t="s">
        <v>1216</v>
      </c>
      <c r="C24467">
        <v>24</v>
      </c>
      <c r="D24467" t="s">
        <v>866</v>
      </c>
      <c r="E24467" t="s">
        <v>145</v>
      </c>
      <c r="F24467" t="s">
        <v>140</v>
      </c>
      <c r="G24467" t="s">
        <v>140</v>
      </c>
    </row>
    <row r="24468" spans="1:7" x14ac:dyDescent="0.35">
      <c r="A24468" t="s">
        <v>10</v>
      </c>
      <c r="B24468" t="s">
        <v>1993</v>
      </c>
      <c r="C24468">
        <v>27</v>
      </c>
      <c r="D24468" t="s">
        <v>376</v>
      </c>
      <c r="E24468" t="s">
        <v>377</v>
      </c>
      <c r="F24468" t="s">
        <v>140</v>
      </c>
      <c r="G24468" t="s">
        <v>140</v>
      </c>
    </row>
    <row r="24469" spans="1:7" x14ac:dyDescent="0.35">
      <c r="A24469" t="s">
        <v>10</v>
      </c>
      <c r="B24469" t="s">
        <v>1994</v>
      </c>
      <c r="C24469">
        <v>10</v>
      </c>
      <c r="D24469" t="s">
        <v>362</v>
      </c>
      <c r="E24469" t="s">
        <v>363</v>
      </c>
      <c r="F24469" t="s">
        <v>140</v>
      </c>
      <c r="G24469" t="s">
        <v>140</v>
      </c>
    </row>
    <row r="24470" spans="1:7" x14ac:dyDescent="0.35">
      <c r="A24470" t="s">
        <v>10</v>
      </c>
      <c r="B24470" t="s">
        <v>1995</v>
      </c>
      <c r="C24470">
        <v>8</v>
      </c>
      <c r="D24470" t="s">
        <v>272</v>
      </c>
      <c r="E24470" t="s">
        <v>273</v>
      </c>
      <c r="F24470" t="s">
        <v>140</v>
      </c>
      <c r="G24470" t="s">
        <v>140</v>
      </c>
    </row>
    <row r="24471" spans="1:7" x14ac:dyDescent="0.35">
      <c r="A24471" t="s">
        <v>10</v>
      </c>
      <c r="B24471" t="s">
        <v>1996</v>
      </c>
      <c r="C24471">
        <v>96</v>
      </c>
      <c r="D24471" t="s">
        <v>565</v>
      </c>
      <c r="E24471" t="s">
        <v>372</v>
      </c>
      <c r="F24471" t="s">
        <v>1023</v>
      </c>
      <c r="G24471" t="s">
        <v>140</v>
      </c>
    </row>
    <row r="24472" spans="1:7" x14ac:dyDescent="0.35">
      <c r="A24472" t="s">
        <v>10</v>
      </c>
      <c r="B24472" t="s">
        <v>1997</v>
      </c>
      <c r="C24472">
        <v>63</v>
      </c>
      <c r="D24472" t="s">
        <v>57</v>
      </c>
      <c r="E24472" t="s">
        <v>56</v>
      </c>
      <c r="F24472" t="s">
        <v>140</v>
      </c>
      <c r="G24472" t="s">
        <v>140</v>
      </c>
    </row>
    <row r="24473" spans="1:7" x14ac:dyDescent="0.35">
      <c r="A24473" t="s">
        <v>10</v>
      </c>
      <c r="B24473" t="s">
        <v>1998</v>
      </c>
      <c r="C24473">
        <v>51</v>
      </c>
      <c r="D24473" t="s">
        <v>526</v>
      </c>
      <c r="E24473" t="s">
        <v>38</v>
      </c>
      <c r="F24473" t="s">
        <v>140</v>
      </c>
      <c r="G24473" t="s">
        <v>1070</v>
      </c>
    </row>
    <row r="24474" spans="1:7" x14ac:dyDescent="0.35">
      <c r="A24474" t="s">
        <v>10</v>
      </c>
      <c r="B24474" t="s">
        <v>1218</v>
      </c>
      <c r="C24474">
        <v>28</v>
      </c>
      <c r="D24474" t="s">
        <v>550</v>
      </c>
      <c r="E24474" t="s">
        <v>549</v>
      </c>
      <c r="F24474" t="s">
        <v>140</v>
      </c>
      <c r="G24474" t="s">
        <v>140</v>
      </c>
    </row>
    <row r="24475" spans="1:7" x14ac:dyDescent="0.35">
      <c r="A24475" t="s">
        <v>10</v>
      </c>
      <c r="B24475" t="s">
        <v>1999</v>
      </c>
      <c r="C24475">
        <v>26</v>
      </c>
      <c r="D24475" t="s">
        <v>439</v>
      </c>
      <c r="E24475" t="s">
        <v>440</v>
      </c>
      <c r="F24475" t="s">
        <v>140</v>
      </c>
      <c r="G24475" t="s">
        <v>140</v>
      </c>
    </row>
    <row r="24476" spans="1:7" x14ac:dyDescent="0.35">
      <c r="A24476" t="s">
        <v>10</v>
      </c>
      <c r="B24476" t="s">
        <v>2000</v>
      </c>
      <c r="C24476">
        <v>9</v>
      </c>
      <c r="D24476" t="s">
        <v>479</v>
      </c>
      <c r="E24476" t="s">
        <v>478</v>
      </c>
      <c r="F24476" t="s">
        <v>140</v>
      </c>
      <c r="G24476" t="s">
        <v>140</v>
      </c>
    </row>
    <row r="24477" spans="1:7" x14ac:dyDescent="0.35">
      <c r="A24477" t="s">
        <v>10</v>
      </c>
      <c r="B24477" t="s">
        <v>2001</v>
      </c>
      <c r="C24477">
        <v>19</v>
      </c>
      <c r="D24477" t="s">
        <v>395</v>
      </c>
      <c r="E24477" t="s">
        <v>396</v>
      </c>
      <c r="F24477" t="s">
        <v>140</v>
      </c>
      <c r="G24477" t="s">
        <v>140</v>
      </c>
    </row>
    <row r="24478" spans="1:7" x14ac:dyDescent="0.35">
      <c r="A24478" t="s">
        <v>10</v>
      </c>
      <c r="B24478" t="s">
        <v>2002</v>
      </c>
      <c r="C24478">
        <v>71</v>
      </c>
      <c r="D24478" t="s">
        <v>70</v>
      </c>
      <c r="E24478" t="s">
        <v>71</v>
      </c>
      <c r="F24478" t="s">
        <v>140</v>
      </c>
      <c r="G24478" t="s">
        <v>140</v>
      </c>
    </row>
    <row r="24479" spans="1:7" x14ac:dyDescent="0.35">
      <c r="A24479" t="s">
        <v>10</v>
      </c>
      <c r="B24479" t="s">
        <v>2003</v>
      </c>
      <c r="C24479">
        <v>49</v>
      </c>
      <c r="D24479" t="s">
        <v>932</v>
      </c>
      <c r="E24479" t="s">
        <v>537</v>
      </c>
      <c r="F24479" t="s">
        <v>140</v>
      </c>
      <c r="G24479" t="s">
        <v>1017</v>
      </c>
    </row>
    <row r="24480" spans="1:7" x14ac:dyDescent="0.35">
      <c r="A24480" t="s">
        <v>10</v>
      </c>
      <c r="B24480" t="s">
        <v>2004</v>
      </c>
      <c r="C24480">
        <v>26</v>
      </c>
      <c r="D24480" t="s">
        <v>738</v>
      </c>
      <c r="E24480" t="s">
        <v>739</v>
      </c>
      <c r="F24480" t="s">
        <v>140</v>
      </c>
      <c r="G24480" t="s">
        <v>140</v>
      </c>
    </row>
    <row r="24481" spans="1:7" x14ac:dyDescent="0.35">
      <c r="A24481" t="s">
        <v>10</v>
      </c>
      <c r="B24481" t="s">
        <v>339</v>
      </c>
      <c r="C24481">
        <v>13</v>
      </c>
      <c r="D24481" t="s">
        <v>564</v>
      </c>
      <c r="E24481" t="s">
        <v>355</v>
      </c>
      <c r="F24481" t="s">
        <v>869</v>
      </c>
      <c r="G24481" t="s">
        <v>140</v>
      </c>
    </row>
    <row r="24482" spans="1:7" x14ac:dyDescent="0.35">
      <c r="A24482" t="s">
        <v>11</v>
      </c>
      <c r="B24482" t="s">
        <v>1216</v>
      </c>
      <c r="C24482">
        <v>44</v>
      </c>
      <c r="D24482" t="s">
        <v>373</v>
      </c>
      <c r="E24482" t="s">
        <v>218</v>
      </c>
      <c r="F24482" t="s">
        <v>903</v>
      </c>
      <c r="G24482" t="s">
        <v>140</v>
      </c>
    </row>
    <row r="24483" spans="1:7" x14ac:dyDescent="0.35">
      <c r="A24483" t="s">
        <v>11</v>
      </c>
      <c r="B24483" t="s">
        <v>1993</v>
      </c>
      <c r="C24483">
        <v>23</v>
      </c>
      <c r="D24483" t="s">
        <v>273</v>
      </c>
      <c r="E24483" t="s">
        <v>272</v>
      </c>
      <c r="F24483" t="s">
        <v>140</v>
      </c>
      <c r="G24483" t="s">
        <v>140</v>
      </c>
    </row>
    <row r="24484" spans="1:7" x14ac:dyDescent="0.35">
      <c r="A24484" t="s">
        <v>11</v>
      </c>
      <c r="B24484" t="s">
        <v>1994</v>
      </c>
      <c r="C24484">
        <v>24</v>
      </c>
      <c r="D24484" t="s">
        <v>465</v>
      </c>
      <c r="E24484" t="s">
        <v>466</v>
      </c>
      <c r="F24484" t="s">
        <v>140</v>
      </c>
      <c r="G24484" t="s">
        <v>140</v>
      </c>
    </row>
    <row r="24485" spans="1:7" x14ac:dyDescent="0.35">
      <c r="A24485" t="s">
        <v>11</v>
      </c>
      <c r="B24485" t="s">
        <v>1995</v>
      </c>
      <c r="C24485">
        <v>24</v>
      </c>
      <c r="D24485" t="s">
        <v>844</v>
      </c>
      <c r="E24485" t="s">
        <v>528</v>
      </c>
      <c r="F24485" t="s">
        <v>140</v>
      </c>
      <c r="G24485" t="s">
        <v>140</v>
      </c>
    </row>
    <row r="24486" spans="1:7" x14ac:dyDescent="0.35">
      <c r="A24486" t="s">
        <v>11</v>
      </c>
      <c r="B24486" t="s">
        <v>1996</v>
      </c>
      <c r="C24486">
        <v>120</v>
      </c>
      <c r="D24486" t="s">
        <v>978</v>
      </c>
      <c r="E24486" t="s">
        <v>705</v>
      </c>
      <c r="F24486" t="s">
        <v>140</v>
      </c>
      <c r="G24486" t="s">
        <v>1010</v>
      </c>
    </row>
    <row r="24487" spans="1:7" x14ac:dyDescent="0.35">
      <c r="A24487" t="s">
        <v>11</v>
      </c>
      <c r="B24487" t="s">
        <v>1997</v>
      </c>
      <c r="C24487">
        <v>65</v>
      </c>
      <c r="D24487" t="s">
        <v>568</v>
      </c>
      <c r="E24487" t="s">
        <v>567</v>
      </c>
      <c r="F24487" t="s">
        <v>140</v>
      </c>
      <c r="G24487" t="s">
        <v>140</v>
      </c>
    </row>
    <row r="24488" spans="1:7" x14ac:dyDescent="0.35">
      <c r="A24488" t="s">
        <v>11</v>
      </c>
      <c r="B24488" t="s">
        <v>1998</v>
      </c>
      <c r="C24488">
        <v>46</v>
      </c>
      <c r="D24488" t="s">
        <v>564</v>
      </c>
      <c r="E24488" t="s">
        <v>563</v>
      </c>
      <c r="F24488" t="s">
        <v>140</v>
      </c>
      <c r="G24488" t="s">
        <v>140</v>
      </c>
    </row>
    <row r="24489" spans="1:7" x14ac:dyDescent="0.35">
      <c r="A24489" t="s">
        <v>11</v>
      </c>
      <c r="B24489" t="s">
        <v>1218</v>
      </c>
      <c r="C24489">
        <v>29</v>
      </c>
      <c r="D24489" t="s">
        <v>299</v>
      </c>
      <c r="E24489" t="s">
        <v>298</v>
      </c>
      <c r="F24489" t="s">
        <v>140</v>
      </c>
      <c r="G24489" t="s">
        <v>140</v>
      </c>
    </row>
    <row r="24490" spans="1:7" x14ac:dyDescent="0.35">
      <c r="A24490" t="s">
        <v>11</v>
      </c>
      <c r="B24490" t="s">
        <v>1999</v>
      </c>
      <c r="C24490">
        <v>31</v>
      </c>
      <c r="D24490" t="s">
        <v>600</v>
      </c>
      <c r="E24490" t="s">
        <v>599</v>
      </c>
      <c r="F24490" t="s">
        <v>140</v>
      </c>
      <c r="G24490" t="s">
        <v>140</v>
      </c>
    </row>
    <row r="24491" spans="1:7" x14ac:dyDescent="0.35">
      <c r="A24491" t="s">
        <v>11</v>
      </c>
      <c r="B24491" t="s">
        <v>2000</v>
      </c>
      <c r="C24491">
        <v>20</v>
      </c>
      <c r="D24491" t="s">
        <v>474</v>
      </c>
      <c r="E24491" t="s">
        <v>475</v>
      </c>
      <c r="F24491" t="s">
        <v>140</v>
      </c>
      <c r="G24491" t="s">
        <v>140</v>
      </c>
    </row>
    <row r="24492" spans="1:7" x14ac:dyDescent="0.35">
      <c r="A24492" t="s">
        <v>11</v>
      </c>
      <c r="B24492" t="s">
        <v>2001</v>
      </c>
      <c r="C24492">
        <v>16</v>
      </c>
      <c r="D24492" t="s">
        <v>245</v>
      </c>
      <c r="E24492" t="s">
        <v>246</v>
      </c>
      <c r="F24492" t="s">
        <v>140</v>
      </c>
      <c r="G24492" t="s">
        <v>140</v>
      </c>
    </row>
    <row r="24493" spans="1:7" x14ac:dyDescent="0.35">
      <c r="A24493" t="s">
        <v>11</v>
      </c>
      <c r="B24493" t="s">
        <v>2002</v>
      </c>
      <c r="C24493">
        <v>93</v>
      </c>
      <c r="D24493" t="s">
        <v>383</v>
      </c>
      <c r="E24493" t="s">
        <v>742</v>
      </c>
      <c r="F24493" t="s">
        <v>140</v>
      </c>
      <c r="G24493" t="s">
        <v>140</v>
      </c>
    </row>
    <row r="24494" spans="1:7" x14ac:dyDescent="0.35">
      <c r="A24494" t="s">
        <v>11</v>
      </c>
      <c r="B24494" t="s">
        <v>2003</v>
      </c>
      <c r="C24494">
        <v>40</v>
      </c>
      <c r="D24494" t="s">
        <v>863</v>
      </c>
      <c r="E24494" t="s">
        <v>864</v>
      </c>
      <c r="F24494" t="s">
        <v>140</v>
      </c>
      <c r="G24494" t="s">
        <v>140</v>
      </c>
    </row>
    <row r="24495" spans="1:7" x14ac:dyDescent="0.35">
      <c r="A24495" t="s">
        <v>11</v>
      </c>
      <c r="B24495" t="s">
        <v>2004</v>
      </c>
      <c r="C24495">
        <v>25</v>
      </c>
      <c r="D24495" t="s">
        <v>416</v>
      </c>
      <c r="E24495" t="s">
        <v>431</v>
      </c>
      <c r="F24495" t="s">
        <v>140</v>
      </c>
      <c r="G24495" t="s">
        <v>1070</v>
      </c>
    </row>
    <row r="24496" spans="1:7" x14ac:dyDescent="0.35">
      <c r="A24496" t="s">
        <v>11</v>
      </c>
      <c r="B24496" t="s">
        <v>339</v>
      </c>
      <c r="C24496">
        <v>15</v>
      </c>
      <c r="D24496" t="s">
        <v>782</v>
      </c>
      <c r="E24496" t="s">
        <v>571</v>
      </c>
      <c r="F24496" t="s">
        <v>140</v>
      </c>
      <c r="G24496" t="s">
        <v>206</v>
      </c>
    </row>
    <row r="24497" spans="1:7" x14ac:dyDescent="0.35">
      <c r="A24497" t="s">
        <v>12</v>
      </c>
      <c r="B24497" t="s">
        <v>1216</v>
      </c>
      <c r="C24497">
        <v>32</v>
      </c>
      <c r="D24497" t="s">
        <v>883</v>
      </c>
      <c r="E24497" t="s">
        <v>884</v>
      </c>
      <c r="F24497" t="s">
        <v>140</v>
      </c>
      <c r="G24497" t="s">
        <v>140</v>
      </c>
    </row>
    <row r="24498" spans="1:7" x14ac:dyDescent="0.35">
      <c r="A24498" t="s">
        <v>12</v>
      </c>
      <c r="B24498" t="s">
        <v>1993</v>
      </c>
      <c r="C24498">
        <v>29</v>
      </c>
      <c r="D24498" t="s">
        <v>449</v>
      </c>
      <c r="E24498" t="s">
        <v>227</v>
      </c>
      <c r="F24498" t="s">
        <v>269</v>
      </c>
      <c r="G24498" t="s">
        <v>140</v>
      </c>
    </row>
    <row r="24499" spans="1:7" x14ac:dyDescent="0.35">
      <c r="A24499" t="s">
        <v>12</v>
      </c>
      <c r="B24499" t="s">
        <v>1994</v>
      </c>
      <c r="C24499">
        <v>15</v>
      </c>
      <c r="D24499" t="s">
        <v>711</v>
      </c>
      <c r="E24499" t="s">
        <v>63</v>
      </c>
      <c r="F24499" t="s">
        <v>140</v>
      </c>
      <c r="G24499" t="s">
        <v>87</v>
      </c>
    </row>
    <row r="24500" spans="1:7" x14ac:dyDescent="0.35">
      <c r="A24500" t="s">
        <v>12</v>
      </c>
      <c r="B24500" t="s">
        <v>1995</v>
      </c>
      <c r="C24500">
        <v>20</v>
      </c>
      <c r="D24500" t="s">
        <v>854</v>
      </c>
      <c r="E24500" t="s">
        <v>792</v>
      </c>
      <c r="F24500" t="s">
        <v>140</v>
      </c>
      <c r="G24500" t="s">
        <v>1017</v>
      </c>
    </row>
    <row r="24501" spans="1:7" x14ac:dyDescent="0.35">
      <c r="A24501" t="s">
        <v>12</v>
      </c>
      <c r="B24501" t="s">
        <v>1996</v>
      </c>
      <c r="C24501">
        <v>130</v>
      </c>
      <c r="D24501" t="s">
        <v>922</v>
      </c>
      <c r="E24501" t="s">
        <v>580</v>
      </c>
      <c r="F24501" t="s">
        <v>954</v>
      </c>
      <c r="G24501" t="s">
        <v>1063</v>
      </c>
    </row>
    <row r="24502" spans="1:7" x14ac:dyDescent="0.35">
      <c r="A24502" t="s">
        <v>12</v>
      </c>
      <c r="B24502" t="s">
        <v>1997</v>
      </c>
      <c r="C24502">
        <v>75</v>
      </c>
      <c r="D24502" t="s">
        <v>634</v>
      </c>
      <c r="E24502" t="s">
        <v>214</v>
      </c>
      <c r="F24502" t="s">
        <v>1056</v>
      </c>
      <c r="G24502" t="s">
        <v>1017</v>
      </c>
    </row>
    <row r="24503" spans="1:7" x14ac:dyDescent="0.35">
      <c r="A24503" t="s">
        <v>12</v>
      </c>
      <c r="B24503" t="s">
        <v>1998</v>
      </c>
      <c r="C24503">
        <v>40</v>
      </c>
      <c r="D24503" t="s">
        <v>849</v>
      </c>
      <c r="E24503" t="s">
        <v>927</v>
      </c>
      <c r="F24503" t="s">
        <v>140</v>
      </c>
      <c r="G24503" t="s">
        <v>140</v>
      </c>
    </row>
    <row r="24504" spans="1:7" x14ac:dyDescent="0.35">
      <c r="A24504" t="s">
        <v>12</v>
      </c>
      <c r="B24504" t="s">
        <v>1218</v>
      </c>
      <c r="C24504">
        <v>35</v>
      </c>
      <c r="D24504" t="s">
        <v>480</v>
      </c>
      <c r="E24504" t="s">
        <v>481</v>
      </c>
      <c r="F24504" t="s">
        <v>140</v>
      </c>
      <c r="G24504" t="s">
        <v>140</v>
      </c>
    </row>
    <row r="24505" spans="1:7" x14ac:dyDescent="0.35">
      <c r="A24505" t="s">
        <v>12</v>
      </c>
      <c r="B24505" t="s">
        <v>1999</v>
      </c>
      <c r="C24505">
        <v>25</v>
      </c>
      <c r="D24505" t="s">
        <v>469</v>
      </c>
      <c r="E24505" t="s">
        <v>470</v>
      </c>
      <c r="F24505" t="s">
        <v>140</v>
      </c>
      <c r="G24505" t="s">
        <v>140</v>
      </c>
    </row>
    <row r="24506" spans="1:7" x14ac:dyDescent="0.35">
      <c r="A24506" t="s">
        <v>12</v>
      </c>
      <c r="B24506" t="s">
        <v>2000</v>
      </c>
      <c r="C24506">
        <v>10</v>
      </c>
      <c r="D24506" t="s">
        <v>276</v>
      </c>
      <c r="E24506" t="s">
        <v>277</v>
      </c>
      <c r="F24506" t="s">
        <v>140</v>
      </c>
      <c r="G24506" t="s">
        <v>140</v>
      </c>
    </row>
    <row r="24507" spans="1:7" x14ac:dyDescent="0.35">
      <c r="A24507" t="s">
        <v>12</v>
      </c>
      <c r="B24507" t="s">
        <v>2001</v>
      </c>
      <c r="C24507">
        <v>21</v>
      </c>
      <c r="D24507" t="s">
        <v>739</v>
      </c>
      <c r="E24507" t="s">
        <v>794</v>
      </c>
      <c r="F24507" t="s">
        <v>140</v>
      </c>
      <c r="G24507" t="s">
        <v>345</v>
      </c>
    </row>
    <row r="24508" spans="1:7" x14ac:dyDescent="0.35">
      <c r="A24508" t="s">
        <v>12</v>
      </c>
      <c r="B24508" t="s">
        <v>2002</v>
      </c>
      <c r="C24508">
        <v>95</v>
      </c>
      <c r="D24508" t="s">
        <v>853</v>
      </c>
      <c r="E24508" t="s">
        <v>852</v>
      </c>
      <c r="F24508" t="s">
        <v>140</v>
      </c>
      <c r="G24508" t="s">
        <v>140</v>
      </c>
    </row>
    <row r="24509" spans="1:7" x14ac:dyDescent="0.35">
      <c r="A24509" t="s">
        <v>12</v>
      </c>
      <c r="B24509" t="s">
        <v>2003</v>
      </c>
      <c r="C24509">
        <v>46</v>
      </c>
      <c r="D24509" t="s">
        <v>264</v>
      </c>
      <c r="E24509" t="s">
        <v>957</v>
      </c>
      <c r="F24509" t="s">
        <v>140</v>
      </c>
      <c r="G24509" t="s">
        <v>939</v>
      </c>
    </row>
    <row r="24510" spans="1:7" x14ac:dyDescent="0.35">
      <c r="A24510" t="s">
        <v>12</v>
      </c>
      <c r="B24510" t="s">
        <v>2004</v>
      </c>
      <c r="C24510">
        <v>22</v>
      </c>
      <c r="D24510" t="s">
        <v>656</v>
      </c>
      <c r="E24510" t="s">
        <v>655</v>
      </c>
      <c r="F24510" t="s">
        <v>140</v>
      </c>
      <c r="G24510" t="s">
        <v>140</v>
      </c>
    </row>
    <row r="24511" spans="1:7" x14ac:dyDescent="0.35">
      <c r="A24511" t="s">
        <v>12</v>
      </c>
      <c r="B24511" t="s">
        <v>339</v>
      </c>
      <c r="C24511">
        <v>3</v>
      </c>
      <c r="D24511" t="s">
        <v>559</v>
      </c>
      <c r="E24511" t="s">
        <v>560</v>
      </c>
      <c r="F24511" t="s">
        <v>140</v>
      </c>
      <c r="G24511" t="s">
        <v>140</v>
      </c>
    </row>
    <row r="24512" spans="1:7" x14ac:dyDescent="0.35">
      <c r="A24512" t="s">
        <v>13</v>
      </c>
      <c r="B24512" t="s">
        <v>1216</v>
      </c>
      <c r="C24512">
        <v>23</v>
      </c>
      <c r="D24512" t="s">
        <v>857</v>
      </c>
      <c r="E24512" t="s">
        <v>856</v>
      </c>
      <c r="F24512" t="s">
        <v>140</v>
      </c>
      <c r="G24512" t="s">
        <v>140</v>
      </c>
    </row>
    <row r="24513" spans="1:7" x14ac:dyDescent="0.35">
      <c r="A24513" t="s">
        <v>13</v>
      </c>
      <c r="B24513" t="s">
        <v>1993</v>
      </c>
      <c r="C24513">
        <v>16</v>
      </c>
      <c r="D24513" t="s">
        <v>740</v>
      </c>
      <c r="E24513" t="s">
        <v>741</v>
      </c>
      <c r="F24513" t="s">
        <v>140</v>
      </c>
      <c r="G24513" t="s">
        <v>140</v>
      </c>
    </row>
    <row r="24514" spans="1:7" x14ac:dyDescent="0.35">
      <c r="A24514" t="s">
        <v>13</v>
      </c>
      <c r="B24514" t="s">
        <v>1994</v>
      </c>
      <c r="C24514">
        <v>6</v>
      </c>
      <c r="D24514" t="s">
        <v>191</v>
      </c>
      <c r="E24514" t="s">
        <v>192</v>
      </c>
      <c r="F24514" t="s">
        <v>140</v>
      </c>
      <c r="G24514" t="s">
        <v>140</v>
      </c>
    </row>
    <row r="24515" spans="1:7" x14ac:dyDescent="0.35">
      <c r="A24515" t="s">
        <v>13</v>
      </c>
      <c r="B24515" t="s">
        <v>1995</v>
      </c>
      <c r="C24515">
        <v>11</v>
      </c>
      <c r="D24515" t="s">
        <v>819</v>
      </c>
      <c r="E24515" t="s">
        <v>820</v>
      </c>
      <c r="F24515" t="s">
        <v>140</v>
      </c>
      <c r="G24515" t="s">
        <v>140</v>
      </c>
    </row>
    <row r="24516" spans="1:7" x14ac:dyDescent="0.35">
      <c r="A24516" t="s">
        <v>13</v>
      </c>
      <c r="B24516" t="s">
        <v>1996</v>
      </c>
      <c r="C24516">
        <v>80</v>
      </c>
      <c r="D24516" t="s">
        <v>165</v>
      </c>
      <c r="E24516" t="s">
        <v>166</v>
      </c>
      <c r="F24516" t="s">
        <v>140</v>
      </c>
      <c r="G24516" t="s">
        <v>140</v>
      </c>
    </row>
    <row r="24517" spans="1:7" x14ac:dyDescent="0.35">
      <c r="A24517" t="s">
        <v>13</v>
      </c>
      <c r="B24517" t="s">
        <v>1997</v>
      </c>
      <c r="C24517">
        <v>81</v>
      </c>
      <c r="D24517" t="s">
        <v>886</v>
      </c>
      <c r="E24517" t="s">
        <v>362</v>
      </c>
      <c r="F24517" t="s">
        <v>1050</v>
      </c>
      <c r="G24517" t="s">
        <v>140</v>
      </c>
    </row>
    <row r="24518" spans="1:7" x14ac:dyDescent="0.35">
      <c r="A24518" t="s">
        <v>13</v>
      </c>
      <c r="B24518" t="s">
        <v>1998</v>
      </c>
      <c r="C24518">
        <v>60</v>
      </c>
      <c r="D24518" t="s">
        <v>921</v>
      </c>
      <c r="E24518" t="s">
        <v>920</v>
      </c>
      <c r="F24518" t="s">
        <v>140</v>
      </c>
      <c r="G24518" t="s">
        <v>140</v>
      </c>
    </row>
    <row r="24519" spans="1:7" x14ac:dyDescent="0.35">
      <c r="A24519" t="s">
        <v>13</v>
      </c>
      <c r="B24519" t="s">
        <v>1218</v>
      </c>
      <c r="C24519">
        <v>12</v>
      </c>
      <c r="D24519" t="s">
        <v>475</v>
      </c>
      <c r="E24519" t="s">
        <v>474</v>
      </c>
      <c r="F24519" t="s">
        <v>140</v>
      </c>
      <c r="G24519" t="s">
        <v>140</v>
      </c>
    </row>
    <row r="24520" spans="1:7" x14ac:dyDescent="0.35">
      <c r="A24520" t="s">
        <v>13</v>
      </c>
      <c r="B24520" t="s">
        <v>1999</v>
      </c>
      <c r="C24520">
        <v>13</v>
      </c>
      <c r="D24520" t="s">
        <v>586</v>
      </c>
      <c r="E24520" t="s">
        <v>585</v>
      </c>
      <c r="F24520" t="s">
        <v>140</v>
      </c>
      <c r="G24520" t="s">
        <v>140</v>
      </c>
    </row>
    <row r="24521" spans="1:7" x14ac:dyDescent="0.35">
      <c r="A24521" t="s">
        <v>13</v>
      </c>
      <c r="B24521" t="s">
        <v>2000</v>
      </c>
      <c r="C24521">
        <v>7</v>
      </c>
      <c r="D24521" t="s">
        <v>293</v>
      </c>
      <c r="E24521" t="s">
        <v>539</v>
      </c>
      <c r="F24521" t="s">
        <v>140</v>
      </c>
      <c r="G24521" t="s">
        <v>140</v>
      </c>
    </row>
    <row r="24522" spans="1:7" x14ac:dyDescent="0.35">
      <c r="A24522" t="s">
        <v>13</v>
      </c>
      <c r="B24522" t="s">
        <v>2001</v>
      </c>
      <c r="C24522">
        <v>9</v>
      </c>
      <c r="D24522" t="s">
        <v>692</v>
      </c>
      <c r="E24522" t="s">
        <v>693</v>
      </c>
      <c r="F24522" t="s">
        <v>140</v>
      </c>
      <c r="G24522" t="s">
        <v>140</v>
      </c>
    </row>
    <row r="24523" spans="1:7" x14ac:dyDescent="0.35">
      <c r="A24523" t="s">
        <v>13</v>
      </c>
      <c r="B24523" t="s">
        <v>2002</v>
      </c>
      <c r="C24523">
        <v>59</v>
      </c>
      <c r="D24523" t="s">
        <v>256</v>
      </c>
      <c r="E24523" t="s">
        <v>255</v>
      </c>
      <c r="F24523" t="s">
        <v>140</v>
      </c>
      <c r="G24523" t="s">
        <v>140</v>
      </c>
    </row>
    <row r="24524" spans="1:7" x14ac:dyDescent="0.35">
      <c r="A24524" t="s">
        <v>13</v>
      </c>
      <c r="B24524" t="s">
        <v>2003</v>
      </c>
      <c r="C24524">
        <v>60</v>
      </c>
      <c r="D24524" t="s">
        <v>196</v>
      </c>
      <c r="E24524" t="s">
        <v>195</v>
      </c>
      <c r="F24524" t="s">
        <v>140</v>
      </c>
      <c r="G24524" t="s">
        <v>140</v>
      </c>
    </row>
    <row r="24525" spans="1:7" x14ac:dyDescent="0.35">
      <c r="A24525" t="s">
        <v>13</v>
      </c>
      <c r="B24525" t="s">
        <v>2004</v>
      </c>
      <c r="C24525">
        <v>21</v>
      </c>
      <c r="D24525" t="s">
        <v>890</v>
      </c>
      <c r="E24525" t="s">
        <v>607</v>
      </c>
      <c r="F24525" t="s">
        <v>971</v>
      </c>
      <c r="G24525" t="s">
        <v>140</v>
      </c>
    </row>
    <row r="24526" spans="1:7" x14ac:dyDescent="0.35">
      <c r="A24526" t="s">
        <v>13</v>
      </c>
      <c r="B24526" t="s">
        <v>339</v>
      </c>
      <c r="C24526">
        <v>4</v>
      </c>
      <c r="D24526" t="s">
        <v>994</v>
      </c>
      <c r="E24526" t="s">
        <v>995</v>
      </c>
      <c r="F24526" t="s">
        <v>140</v>
      </c>
      <c r="G24526" t="s">
        <v>140</v>
      </c>
    </row>
    <row r="24527" spans="1:7" x14ac:dyDescent="0.35">
      <c r="A24527" t="s">
        <v>14</v>
      </c>
      <c r="B24527" t="s">
        <v>1216</v>
      </c>
      <c r="C24527">
        <v>35</v>
      </c>
      <c r="D24527" t="s">
        <v>934</v>
      </c>
      <c r="E24527" t="s">
        <v>935</v>
      </c>
      <c r="F24527" t="s">
        <v>140</v>
      </c>
      <c r="G24527" t="s">
        <v>140</v>
      </c>
    </row>
    <row r="24528" spans="1:7" x14ac:dyDescent="0.35">
      <c r="A24528" t="s">
        <v>14</v>
      </c>
      <c r="B24528" t="s">
        <v>1993</v>
      </c>
      <c r="C24528">
        <v>30</v>
      </c>
      <c r="D24528" t="s">
        <v>690</v>
      </c>
      <c r="E24528" t="s">
        <v>691</v>
      </c>
      <c r="F24528" t="s">
        <v>140</v>
      </c>
      <c r="G24528" t="s">
        <v>140</v>
      </c>
    </row>
    <row r="24529" spans="1:7" x14ac:dyDescent="0.35">
      <c r="A24529" t="s">
        <v>14</v>
      </c>
      <c r="B24529" t="s">
        <v>1994</v>
      </c>
      <c r="C24529">
        <v>16</v>
      </c>
      <c r="D24529" t="s">
        <v>636</v>
      </c>
      <c r="E24529" t="s">
        <v>212</v>
      </c>
      <c r="F24529" t="s">
        <v>1047</v>
      </c>
      <c r="G24529" t="s">
        <v>140</v>
      </c>
    </row>
    <row r="24530" spans="1:7" x14ac:dyDescent="0.35">
      <c r="A24530" t="s">
        <v>14</v>
      </c>
      <c r="B24530" t="s">
        <v>1995</v>
      </c>
      <c r="C24530">
        <v>17</v>
      </c>
      <c r="D24530" t="s">
        <v>555</v>
      </c>
      <c r="E24530" t="s">
        <v>556</v>
      </c>
      <c r="F24530" t="s">
        <v>140</v>
      </c>
      <c r="G24530" t="s">
        <v>140</v>
      </c>
    </row>
    <row r="24531" spans="1:7" x14ac:dyDescent="0.35">
      <c r="A24531" t="s">
        <v>14</v>
      </c>
      <c r="B24531" t="s">
        <v>1996</v>
      </c>
      <c r="C24531">
        <v>114</v>
      </c>
      <c r="D24531" t="s">
        <v>342</v>
      </c>
      <c r="E24531" t="s">
        <v>850</v>
      </c>
      <c r="F24531" t="s">
        <v>1013</v>
      </c>
      <c r="G24531" t="s">
        <v>140</v>
      </c>
    </row>
    <row r="24532" spans="1:7" x14ac:dyDescent="0.35">
      <c r="A24532" t="s">
        <v>14</v>
      </c>
      <c r="B24532" t="s">
        <v>1997</v>
      </c>
      <c r="C24532">
        <v>58</v>
      </c>
      <c r="D24532" t="s">
        <v>639</v>
      </c>
      <c r="E24532" t="s">
        <v>840</v>
      </c>
      <c r="F24532" t="s">
        <v>1014</v>
      </c>
      <c r="G24532" t="s">
        <v>140</v>
      </c>
    </row>
    <row r="24533" spans="1:7" x14ac:dyDescent="0.35">
      <c r="A24533" t="s">
        <v>14</v>
      </c>
      <c r="B24533" t="s">
        <v>1998</v>
      </c>
      <c r="C24533">
        <v>46</v>
      </c>
      <c r="D24533" t="s">
        <v>548</v>
      </c>
      <c r="E24533" t="s">
        <v>936</v>
      </c>
      <c r="F24533" t="s">
        <v>1009</v>
      </c>
      <c r="G24533" t="s">
        <v>954</v>
      </c>
    </row>
    <row r="24534" spans="1:7" x14ac:dyDescent="0.35">
      <c r="A24534" t="s">
        <v>14</v>
      </c>
      <c r="B24534" t="s">
        <v>1218</v>
      </c>
      <c r="C24534">
        <v>32</v>
      </c>
      <c r="D24534" t="s">
        <v>223</v>
      </c>
      <c r="E24534" t="s">
        <v>224</v>
      </c>
      <c r="F24534" t="s">
        <v>140</v>
      </c>
      <c r="G24534" t="s">
        <v>140</v>
      </c>
    </row>
    <row r="24535" spans="1:7" x14ac:dyDescent="0.35">
      <c r="A24535" t="s">
        <v>14</v>
      </c>
      <c r="B24535" t="s">
        <v>1999</v>
      </c>
      <c r="C24535">
        <v>23</v>
      </c>
      <c r="D24535" t="s">
        <v>807</v>
      </c>
      <c r="E24535" t="s">
        <v>808</v>
      </c>
      <c r="F24535" t="s">
        <v>140</v>
      </c>
      <c r="G24535" t="s">
        <v>140</v>
      </c>
    </row>
    <row r="24536" spans="1:7" x14ac:dyDescent="0.35">
      <c r="A24536" t="s">
        <v>14</v>
      </c>
      <c r="B24536" t="s">
        <v>2000</v>
      </c>
      <c r="C24536">
        <v>19</v>
      </c>
      <c r="D24536" t="s">
        <v>584</v>
      </c>
      <c r="E24536" t="s">
        <v>583</v>
      </c>
      <c r="F24536" t="s">
        <v>140</v>
      </c>
      <c r="G24536" t="s">
        <v>140</v>
      </c>
    </row>
    <row r="24537" spans="1:7" x14ac:dyDescent="0.35">
      <c r="A24537" t="s">
        <v>14</v>
      </c>
      <c r="B24537" t="s">
        <v>2001</v>
      </c>
      <c r="C24537">
        <v>23</v>
      </c>
      <c r="D24537" t="s">
        <v>823</v>
      </c>
      <c r="E24537" t="s">
        <v>786</v>
      </c>
      <c r="F24537" t="s">
        <v>140</v>
      </c>
      <c r="G24537" t="s">
        <v>140</v>
      </c>
    </row>
    <row r="24538" spans="1:7" x14ac:dyDescent="0.35">
      <c r="A24538" t="s">
        <v>14</v>
      </c>
      <c r="B24538" t="s">
        <v>2002</v>
      </c>
      <c r="C24538">
        <v>77</v>
      </c>
      <c r="D24538" t="s">
        <v>368</v>
      </c>
      <c r="E24538" t="s">
        <v>369</v>
      </c>
      <c r="F24538" t="s">
        <v>140</v>
      </c>
      <c r="G24538" t="s">
        <v>140</v>
      </c>
    </row>
    <row r="24539" spans="1:7" x14ac:dyDescent="0.35">
      <c r="A24539" t="s">
        <v>14</v>
      </c>
      <c r="B24539" t="s">
        <v>2003</v>
      </c>
      <c r="C24539">
        <v>52</v>
      </c>
      <c r="D24539" t="s">
        <v>697</v>
      </c>
      <c r="E24539" t="s">
        <v>698</v>
      </c>
      <c r="F24539" t="s">
        <v>939</v>
      </c>
      <c r="G24539" t="s">
        <v>140</v>
      </c>
    </row>
    <row r="24540" spans="1:7" x14ac:dyDescent="0.35">
      <c r="A24540" t="s">
        <v>14</v>
      </c>
      <c r="B24540" t="s">
        <v>2004</v>
      </c>
      <c r="C24540">
        <v>18</v>
      </c>
      <c r="D24540" t="s">
        <v>802</v>
      </c>
      <c r="E24540" t="s">
        <v>803</v>
      </c>
      <c r="F24540" t="s">
        <v>140</v>
      </c>
      <c r="G24540" t="s">
        <v>140</v>
      </c>
    </row>
    <row r="24541" spans="1:7" x14ac:dyDescent="0.35">
      <c r="A24541" t="s">
        <v>14</v>
      </c>
      <c r="B24541" t="s">
        <v>339</v>
      </c>
      <c r="C24541">
        <v>17</v>
      </c>
      <c r="D24541" t="s">
        <v>214</v>
      </c>
      <c r="E24541" t="s">
        <v>618</v>
      </c>
      <c r="F24541" t="s">
        <v>140</v>
      </c>
      <c r="G24541" t="s">
        <v>320</v>
      </c>
    </row>
    <row r="24542" spans="1:7" x14ac:dyDescent="0.35">
      <c r="A24542" t="s">
        <v>15</v>
      </c>
      <c r="B24542" t="s">
        <v>1216</v>
      </c>
      <c r="C24542">
        <v>28</v>
      </c>
      <c r="D24542" t="s">
        <v>795</v>
      </c>
      <c r="E24542" t="s">
        <v>796</v>
      </c>
      <c r="F24542" t="s">
        <v>140</v>
      </c>
      <c r="G24542" t="s">
        <v>140</v>
      </c>
    </row>
    <row r="24543" spans="1:7" x14ac:dyDescent="0.35">
      <c r="A24543" t="s">
        <v>15</v>
      </c>
      <c r="B24543" t="s">
        <v>1993</v>
      </c>
      <c r="C24543">
        <v>26</v>
      </c>
      <c r="D24543" t="s">
        <v>807</v>
      </c>
      <c r="E24543" t="s">
        <v>808</v>
      </c>
      <c r="F24543" t="s">
        <v>140</v>
      </c>
      <c r="G24543" t="s">
        <v>140</v>
      </c>
    </row>
    <row r="24544" spans="1:7" x14ac:dyDescent="0.35">
      <c r="A24544" t="s">
        <v>15</v>
      </c>
      <c r="B24544" t="s">
        <v>1994</v>
      </c>
      <c r="C24544">
        <v>22</v>
      </c>
      <c r="D24544" t="s">
        <v>383</v>
      </c>
      <c r="E24544" t="s">
        <v>742</v>
      </c>
      <c r="F24544" t="s">
        <v>140</v>
      </c>
      <c r="G24544" t="s">
        <v>140</v>
      </c>
    </row>
    <row r="24545" spans="1:7" x14ac:dyDescent="0.35">
      <c r="A24545" t="s">
        <v>15</v>
      </c>
      <c r="B24545" t="s">
        <v>1995</v>
      </c>
      <c r="C24545">
        <v>18</v>
      </c>
      <c r="D24545" t="s">
        <v>829</v>
      </c>
      <c r="E24545" t="s">
        <v>45</v>
      </c>
      <c r="F24545" t="s">
        <v>140</v>
      </c>
      <c r="G24545" t="s">
        <v>97</v>
      </c>
    </row>
    <row r="24546" spans="1:7" x14ac:dyDescent="0.35">
      <c r="A24546" t="s">
        <v>15</v>
      </c>
      <c r="B24546" t="s">
        <v>1996</v>
      </c>
      <c r="C24546">
        <v>99</v>
      </c>
      <c r="D24546" t="s">
        <v>273</v>
      </c>
      <c r="E24546" t="s">
        <v>783</v>
      </c>
      <c r="F24546" t="s">
        <v>1014</v>
      </c>
      <c r="G24546" t="s">
        <v>1019</v>
      </c>
    </row>
    <row r="24547" spans="1:7" x14ac:dyDescent="0.35">
      <c r="A24547" t="s">
        <v>15</v>
      </c>
      <c r="B24547" t="s">
        <v>1997</v>
      </c>
      <c r="C24547">
        <v>77</v>
      </c>
      <c r="D24547" t="s">
        <v>266</v>
      </c>
      <c r="E24547" t="s">
        <v>267</v>
      </c>
      <c r="F24547" t="s">
        <v>140</v>
      </c>
      <c r="G24547" t="s">
        <v>140</v>
      </c>
    </row>
    <row r="24548" spans="1:7" x14ac:dyDescent="0.35">
      <c r="A24548" t="s">
        <v>15</v>
      </c>
      <c r="B24548" t="s">
        <v>1998</v>
      </c>
      <c r="C24548">
        <v>44</v>
      </c>
      <c r="D24548" t="s">
        <v>752</v>
      </c>
      <c r="E24548" t="s">
        <v>753</v>
      </c>
      <c r="F24548" t="s">
        <v>140</v>
      </c>
      <c r="G24548" t="s">
        <v>140</v>
      </c>
    </row>
    <row r="24549" spans="1:7" x14ac:dyDescent="0.35">
      <c r="A24549" t="s">
        <v>15</v>
      </c>
      <c r="B24549" t="s">
        <v>1218</v>
      </c>
      <c r="C24549">
        <v>31</v>
      </c>
      <c r="D24549" t="s">
        <v>742</v>
      </c>
      <c r="E24549" t="s">
        <v>383</v>
      </c>
      <c r="F24549" t="s">
        <v>140</v>
      </c>
      <c r="G24549" t="s">
        <v>140</v>
      </c>
    </row>
    <row r="24550" spans="1:7" x14ac:dyDescent="0.35">
      <c r="A24550" t="s">
        <v>15</v>
      </c>
      <c r="B24550" t="s">
        <v>1999</v>
      </c>
      <c r="C24550">
        <v>29</v>
      </c>
      <c r="D24550" t="s">
        <v>179</v>
      </c>
      <c r="E24550" t="s">
        <v>180</v>
      </c>
      <c r="F24550" t="s">
        <v>140</v>
      </c>
      <c r="G24550" t="s">
        <v>140</v>
      </c>
    </row>
    <row r="24551" spans="1:7" x14ac:dyDescent="0.35">
      <c r="A24551" t="s">
        <v>15</v>
      </c>
      <c r="B24551" t="s">
        <v>2000</v>
      </c>
      <c r="C24551">
        <v>15</v>
      </c>
      <c r="D24551" t="s">
        <v>672</v>
      </c>
      <c r="E24551" t="s">
        <v>673</v>
      </c>
      <c r="F24551" t="s">
        <v>140</v>
      </c>
      <c r="G24551" t="s">
        <v>140</v>
      </c>
    </row>
    <row r="24552" spans="1:7" x14ac:dyDescent="0.35">
      <c r="A24552" t="s">
        <v>15</v>
      </c>
      <c r="B24552" t="s">
        <v>2001</v>
      </c>
      <c r="C24552">
        <v>21</v>
      </c>
      <c r="D24552" t="s">
        <v>377</v>
      </c>
      <c r="E24552" t="s">
        <v>576</v>
      </c>
      <c r="F24552" t="s">
        <v>1023</v>
      </c>
      <c r="G24552" t="s">
        <v>140</v>
      </c>
    </row>
    <row r="24553" spans="1:7" x14ac:dyDescent="0.35">
      <c r="A24553" t="s">
        <v>15</v>
      </c>
      <c r="B24553" t="s">
        <v>2002</v>
      </c>
      <c r="C24553">
        <v>77</v>
      </c>
      <c r="D24553" t="s">
        <v>692</v>
      </c>
      <c r="E24553" t="s">
        <v>689</v>
      </c>
      <c r="F24553" t="s">
        <v>1055</v>
      </c>
      <c r="G24553" t="s">
        <v>1060</v>
      </c>
    </row>
    <row r="24554" spans="1:7" x14ac:dyDescent="0.35">
      <c r="A24554" t="s">
        <v>15</v>
      </c>
      <c r="B24554" t="s">
        <v>2003</v>
      </c>
      <c r="C24554">
        <v>54</v>
      </c>
      <c r="D24554" t="s">
        <v>550</v>
      </c>
      <c r="E24554" t="s">
        <v>549</v>
      </c>
      <c r="F24554" t="s">
        <v>140</v>
      </c>
      <c r="G24554" t="s">
        <v>140</v>
      </c>
    </row>
    <row r="24555" spans="1:7" x14ac:dyDescent="0.35">
      <c r="A24555" t="s">
        <v>15</v>
      </c>
      <c r="B24555" t="s">
        <v>2004</v>
      </c>
      <c r="C24555">
        <v>21</v>
      </c>
      <c r="D24555" t="s">
        <v>354</v>
      </c>
      <c r="E24555" t="s">
        <v>355</v>
      </c>
      <c r="F24555" t="s">
        <v>140</v>
      </c>
      <c r="G24555" t="s">
        <v>140</v>
      </c>
    </row>
    <row r="24556" spans="1:7" x14ac:dyDescent="0.35">
      <c r="A24556" t="s">
        <v>15</v>
      </c>
      <c r="B24556" t="s">
        <v>339</v>
      </c>
      <c r="C24556">
        <v>7</v>
      </c>
      <c r="D24556" t="s">
        <v>720</v>
      </c>
      <c r="E24556" t="s">
        <v>140</v>
      </c>
      <c r="F24556" t="s">
        <v>140</v>
      </c>
      <c r="G24556" t="s">
        <v>721</v>
      </c>
    </row>
    <row r="24557" spans="1:7" x14ac:dyDescent="0.35">
      <c r="A24557" t="s">
        <v>16</v>
      </c>
      <c r="B24557" t="s">
        <v>1216</v>
      </c>
      <c r="C24557">
        <v>53</v>
      </c>
      <c r="D24557" t="s">
        <v>331</v>
      </c>
      <c r="E24557" t="s">
        <v>332</v>
      </c>
      <c r="F24557" t="s">
        <v>140</v>
      </c>
      <c r="G24557" t="s">
        <v>140</v>
      </c>
    </row>
    <row r="24558" spans="1:7" x14ac:dyDescent="0.35">
      <c r="A24558" t="s">
        <v>16</v>
      </c>
      <c r="B24558" t="s">
        <v>1993</v>
      </c>
      <c r="C24558">
        <v>37</v>
      </c>
      <c r="D24558" t="s">
        <v>556</v>
      </c>
      <c r="E24558" t="s">
        <v>555</v>
      </c>
      <c r="F24558" t="s">
        <v>140</v>
      </c>
      <c r="G24558" t="s">
        <v>140</v>
      </c>
    </row>
    <row r="24559" spans="1:7" x14ac:dyDescent="0.35">
      <c r="A24559" t="s">
        <v>16</v>
      </c>
      <c r="B24559" t="s">
        <v>1994</v>
      </c>
      <c r="C24559">
        <v>20</v>
      </c>
      <c r="D24559" t="s">
        <v>353</v>
      </c>
      <c r="E24559" t="s">
        <v>352</v>
      </c>
      <c r="F24559" t="s">
        <v>140</v>
      </c>
      <c r="G24559" t="s">
        <v>140</v>
      </c>
    </row>
    <row r="24560" spans="1:7" x14ac:dyDescent="0.35">
      <c r="A24560" t="s">
        <v>16</v>
      </c>
      <c r="B24560" t="s">
        <v>1995</v>
      </c>
      <c r="C24560">
        <v>23</v>
      </c>
      <c r="D24560" t="s">
        <v>43</v>
      </c>
      <c r="E24560" t="s">
        <v>850</v>
      </c>
      <c r="F24560" t="s">
        <v>983</v>
      </c>
      <c r="G24560" t="s">
        <v>140</v>
      </c>
    </row>
    <row r="24561" spans="1:7" x14ac:dyDescent="0.35">
      <c r="A24561" t="s">
        <v>16</v>
      </c>
      <c r="B24561" t="s">
        <v>1996</v>
      </c>
      <c r="C24561">
        <v>139</v>
      </c>
      <c r="D24561" t="s">
        <v>884</v>
      </c>
      <c r="E24561" t="s">
        <v>692</v>
      </c>
      <c r="F24561" t="s">
        <v>1017</v>
      </c>
      <c r="G24561" t="s">
        <v>1013</v>
      </c>
    </row>
    <row r="24562" spans="1:7" x14ac:dyDescent="0.35">
      <c r="A24562" t="s">
        <v>16</v>
      </c>
      <c r="B24562" t="s">
        <v>1997</v>
      </c>
      <c r="C24562">
        <v>52</v>
      </c>
      <c r="D24562" t="s">
        <v>460</v>
      </c>
      <c r="E24562" t="s">
        <v>362</v>
      </c>
      <c r="F24562" t="s">
        <v>140</v>
      </c>
      <c r="G24562" t="s">
        <v>949</v>
      </c>
    </row>
    <row r="24563" spans="1:7" x14ac:dyDescent="0.35">
      <c r="A24563" t="s">
        <v>16</v>
      </c>
      <c r="B24563" t="s">
        <v>1998</v>
      </c>
      <c r="C24563">
        <v>46</v>
      </c>
      <c r="D24563" t="s">
        <v>386</v>
      </c>
      <c r="E24563" t="s">
        <v>840</v>
      </c>
      <c r="F24563" t="s">
        <v>1012</v>
      </c>
      <c r="G24563" t="s">
        <v>140</v>
      </c>
    </row>
    <row r="24564" spans="1:7" x14ac:dyDescent="0.35">
      <c r="A24564" t="s">
        <v>16</v>
      </c>
      <c r="B24564" t="s">
        <v>1218</v>
      </c>
      <c r="C24564">
        <v>42</v>
      </c>
      <c r="D24564" t="s">
        <v>255</v>
      </c>
      <c r="E24564" t="s">
        <v>256</v>
      </c>
      <c r="F24564" t="s">
        <v>140</v>
      </c>
      <c r="G24564" t="s">
        <v>140</v>
      </c>
    </row>
    <row r="24565" spans="1:7" x14ac:dyDescent="0.35">
      <c r="A24565" t="s">
        <v>16</v>
      </c>
      <c r="B24565" t="s">
        <v>1999</v>
      </c>
      <c r="C24565">
        <v>45</v>
      </c>
      <c r="D24565" t="s">
        <v>214</v>
      </c>
      <c r="E24565" t="s">
        <v>214</v>
      </c>
      <c r="F24565" t="s">
        <v>1046</v>
      </c>
      <c r="G24565" t="s">
        <v>140</v>
      </c>
    </row>
    <row r="24566" spans="1:7" x14ac:dyDescent="0.35">
      <c r="A24566" t="s">
        <v>16</v>
      </c>
      <c r="B24566" t="s">
        <v>2000</v>
      </c>
      <c r="C24566">
        <v>17</v>
      </c>
      <c r="D24566" t="s">
        <v>303</v>
      </c>
      <c r="E24566" t="s">
        <v>304</v>
      </c>
      <c r="F24566" t="s">
        <v>140</v>
      </c>
      <c r="G24566" t="s">
        <v>140</v>
      </c>
    </row>
    <row r="24567" spans="1:7" x14ac:dyDescent="0.35">
      <c r="A24567" t="s">
        <v>16</v>
      </c>
      <c r="B24567" t="s">
        <v>2001</v>
      </c>
      <c r="C24567">
        <v>17</v>
      </c>
      <c r="D24567" t="s">
        <v>1015</v>
      </c>
      <c r="E24567" t="s">
        <v>165</v>
      </c>
      <c r="F24567" t="s">
        <v>140</v>
      </c>
      <c r="G24567" t="s">
        <v>1018</v>
      </c>
    </row>
    <row r="24568" spans="1:7" x14ac:dyDescent="0.35">
      <c r="A24568" t="s">
        <v>16</v>
      </c>
      <c r="B24568" t="s">
        <v>2002</v>
      </c>
      <c r="C24568">
        <v>99</v>
      </c>
      <c r="D24568" t="s">
        <v>610</v>
      </c>
      <c r="E24568" t="s">
        <v>298</v>
      </c>
      <c r="F24568" t="s">
        <v>140</v>
      </c>
      <c r="G24568" t="s">
        <v>1012</v>
      </c>
    </row>
    <row r="24569" spans="1:7" x14ac:dyDescent="0.35">
      <c r="A24569" t="s">
        <v>16</v>
      </c>
      <c r="B24569" t="s">
        <v>2003</v>
      </c>
      <c r="C24569">
        <v>38</v>
      </c>
      <c r="D24569" t="s">
        <v>526</v>
      </c>
      <c r="E24569" t="s">
        <v>891</v>
      </c>
      <c r="F24569" t="s">
        <v>140</v>
      </c>
      <c r="G24569" t="s">
        <v>140</v>
      </c>
    </row>
    <row r="24570" spans="1:7" x14ac:dyDescent="0.35">
      <c r="A24570" t="s">
        <v>16</v>
      </c>
      <c r="B24570" t="s">
        <v>2004</v>
      </c>
      <c r="C24570">
        <v>25</v>
      </c>
      <c r="D24570" t="s">
        <v>703</v>
      </c>
      <c r="E24570" t="s">
        <v>348</v>
      </c>
      <c r="F24570" t="s">
        <v>140</v>
      </c>
      <c r="G24570" t="s">
        <v>1046</v>
      </c>
    </row>
    <row r="24571" spans="1:7" x14ac:dyDescent="0.35">
      <c r="A24571" t="s">
        <v>16</v>
      </c>
      <c r="B24571" t="s">
        <v>339</v>
      </c>
      <c r="C24571">
        <v>16</v>
      </c>
      <c r="D24571" t="s">
        <v>231</v>
      </c>
      <c r="E24571" t="s">
        <v>405</v>
      </c>
      <c r="F24571" t="s">
        <v>788</v>
      </c>
      <c r="G24571" t="s">
        <v>956</v>
      </c>
    </row>
    <row r="24572" spans="1:7" x14ac:dyDescent="0.35">
      <c r="A24572" t="s">
        <v>17</v>
      </c>
      <c r="B24572" t="s">
        <v>1216</v>
      </c>
      <c r="C24572">
        <v>23</v>
      </c>
      <c r="D24572" t="s">
        <v>499</v>
      </c>
      <c r="E24572" t="s">
        <v>498</v>
      </c>
      <c r="F24572" t="s">
        <v>140</v>
      </c>
      <c r="G24572" t="s">
        <v>140</v>
      </c>
    </row>
    <row r="24573" spans="1:7" x14ac:dyDescent="0.35">
      <c r="A24573" t="s">
        <v>17</v>
      </c>
      <c r="B24573" t="s">
        <v>1993</v>
      </c>
      <c r="C24573">
        <v>33</v>
      </c>
      <c r="D24573" t="s">
        <v>233</v>
      </c>
      <c r="E24573" t="s">
        <v>234</v>
      </c>
      <c r="F24573" t="s">
        <v>140</v>
      </c>
      <c r="G24573" t="s">
        <v>140</v>
      </c>
    </row>
    <row r="24574" spans="1:7" x14ac:dyDescent="0.35">
      <c r="A24574" t="s">
        <v>17</v>
      </c>
      <c r="B24574" t="s">
        <v>1994</v>
      </c>
      <c r="C24574">
        <v>19</v>
      </c>
      <c r="D24574" t="s">
        <v>484</v>
      </c>
      <c r="E24574" t="s">
        <v>437</v>
      </c>
      <c r="F24574" t="s">
        <v>1056</v>
      </c>
      <c r="G24574" t="s">
        <v>140</v>
      </c>
    </row>
    <row r="24575" spans="1:7" x14ac:dyDescent="0.35">
      <c r="A24575" t="s">
        <v>17</v>
      </c>
      <c r="B24575" t="s">
        <v>1995</v>
      </c>
      <c r="C24575">
        <v>17</v>
      </c>
      <c r="D24575" t="s">
        <v>730</v>
      </c>
      <c r="E24575" t="s">
        <v>731</v>
      </c>
      <c r="F24575" t="s">
        <v>140</v>
      </c>
      <c r="G24575" t="s">
        <v>140</v>
      </c>
    </row>
    <row r="24576" spans="1:7" x14ac:dyDescent="0.35">
      <c r="A24576" t="s">
        <v>17</v>
      </c>
      <c r="B24576" t="s">
        <v>1996</v>
      </c>
      <c r="C24576">
        <v>92</v>
      </c>
      <c r="D24576" t="s">
        <v>599</v>
      </c>
      <c r="E24576" t="s">
        <v>424</v>
      </c>
      <c r="F24576" t="s">
        <v>939</v>
      </c>
      <c r="G24576" t="s">
        <v>140</v>
      </c>
    </row>
    <row r="24577" spans="1:7" x14ac:dyDescent="0.35">
      <c r="A24577" t="s">
        <v>17</v>
      </c>
      <c r="B24577" t="s">
        <v>1997</v>
      </c>
      <c r="C24577">
        <v>65</v>
      </c>
      <c r="D24577" t="s">
        <v>834</v>
      </c>
      <c r="E24577" t="s">
        <v>243</v>
      </c>
      <c r="F24577" t="s">
        <v>140</v>
      </c>
      <c r="G24577" t="s">
        <v>1011</v>
      </c>
    </row>
    <row r="24578" spans="1:7" x14ac:dyDescent="0.35">
      <c r="A24578" t="s">
        <v>17</v>
      </c>
      <c r="B24578" t="s">
        <v>1998</v>
      </c>
      <c r="C24578">
        <v>65</v>
      </c>
      <c r="D24578" t="s">
        <v>810</v>
      </c>
      <c r="E24578" t="s">
        <v>809</v>
      </c>
      <c r="F24578" t="s">
        <v>140</v>
      </c>
      <c r="G24578" t="s">
        <v>140</v>
      </c>
    </row>
    <row r="24579" spans="1:7" x14ac:dyDescent="0.35">
      <c r="A24579" t="s">
        <v>17</v>
      </c>
      <c r="B24579" t="s">
        <v>1218</v>
      </c>
      <c r="C24579">
        <v>23</v>
      </c>
      <c r="D24579" t="s">
        <v>299</v>
      </c>
      <c r="E24579" t="s">
        <v>478</v>
      </c>
      <c r="F24579" t="s">
        <v>1056</v>
      </c>
      <c r="G24579" t="s">
        <v>140</v>
      </c>
    </row>
    <row r="24580" spans="1:7" x14ac:dyDescent="0.35">
      <c r="A24580" t="s">
        <v>17</v>
      </c>
      <c r="B24580" t="s">
        <v>1999</v>
      </c>
      <c r="C24580">
        <v>29</v>
      </c>
      <c r="D24580" t="s">
        <v>463</v>
      </c>
      <c r="E24580" t="s">
        <v>464</v>
      </c>
      <c r="F24580" t="s">
        <v>140</v>
      </c>
      <c r="G24580" t="s">
        <v>140</v>
      </c>
    </row>
    <row r="24581" spans="1:7" x14ac:dyDescent="0.35">
      <c r="A24581" t="s">
        <v>17</v>
      </c>
      <c r="B24581" t="s">
        <v>2000</v>
      </c>
      <c r="C24581">
        <v>18</v>
      </c>
      <c r="D24581" t="s">
        <v>398</v>
      </c>
      <c r="E24581" t="s">
        <v>397</v>
      </c>
      <c r="F24581" t="s">
        <v>140</v>
      </c>
      <c r="G24581" t="s">
        <v>140</v>
      </c>
    </row>
    <row r="24582" spans="1:7" x14ac:dyDescent="0.35">
      <c r="A24582" t="s">
        <v>17</v>
      </c>
      <c r="B24582" t="s">
        <v>2001</v>
      </c>
      <c r="C24582">
        <v>9</v>
      </c>
      <c r="D24582" t="s">
        <v>878</v>
      </c>
      <c r="E24582" t="s">
        <v>879</v>
      </c>
      <c r="F24582" t="s">
        <v>140</v>
      </c>
      <c r="G24582" t="s">
        <v>140</v>
      </c>
    </row>
    <row r="24583" spans="1:7" x14ac:dyDescent="0.35">
      <c r="A24583" t="s">
        <v>17</v>
      </c>
      <c r="B24583" t="s">
        <v>2002</v>
      </c>
      <c r="C24583">
        <v>78</v>
      </c>
      <c r="D24583" t="s">
        <v>304</v>
      </c>
      <c r="E24583" t="s">
        <v>139</v>
      </c>
      <c r="F24583" t="s">
        <v>1060</v>
      </c>
      <c r="G24583" t="s">
        <v>140</v>
      </c>
    </row>
    <row r="24584" spans="1:7" x14ac:dyDescent="0.35">
      <c r="A24584" t="s">
        <v>17</v>
      </c>
      <c r="B24584" t="s">
        <v>2003</v>
      </c>
      <c r="C24584">
        <v>54</v>
      </c>
      <c r="D24584" t="s">
        <v>428</v>
      </c>
      <c r="E24584" t="s">
        <v>429</v>
      </c>
      <c r="F24584" t="s">
        <v>140</v>
      </c>
      <c r="G24584" t="s">
        <v>140</v>
      </c>
    </row>
    <row r="24585" spans="1:7" x14ac:dyDescent="0.35">
      <c r="A24585" t="s">
        <v>17</v>
      </c>
      <c r="B24585" t="s">
        <v>2004</v>
      </c>
      <c r="C24585">
        <v>22</v>
      </c>
      <c r="D24585" t="s">
        <v>323</v>
      </c>
      <c r="E24585" t="s">
        <v>324</v>
      </c>
      <c r="F24585" t="s">
        <v>140</v>
      </c>
      <c r="G24585" t="s">
        <v>140</v>
      </c>
    </row>
    <row r="24586" spans="1:7" x14ac:dyDescent="0.35">
      <c r="A24586" t="s">
        <v>17</v>
      </c>
      <c r="B24586" t="s">
        <v>339</v>
      </c>
      <c r="C24586">
        <v>11</v>
      </c>
      <c r="D24586" t="s">
        <v>630</v>
      </c>
      <c r="E24586" t="s">
        <v>631</v>
      </c>
      <c r="F24586" t="s">
        <v>140</v>
      </c>
      <c r="G24586" t="s">
        <v>140</v>
      </c>
    </row>
    <row r="24587" spans="1:7" x14ac:dyDescent="0.35">
      <c r="A24587" t="s">
        <v>18</v>
      </c>
      <c r="B24587" t="s">
        <v>1216</v>
      </c>
      <c r="C24587">
        <v>25</v>
      </c>
      <c r="D24587" t="s">
        <v>558</v>
      </c>
      <c r="E24587" t="s">
        <v>557</v>
      </c>
      <c r="F24587" t="s">
        <v>140</v>
      </c>
      <c r="G24587" t="s">
        <v>140</v>
      </c>
    </row>
    <row r="24588" spans="1:7" x14ac:dyDescent="0.35">
      <c r="A24588" t="s">
        <v>18</v>
      </c>
      <c r="B24588" t="s">
        <v>1993</v>
      </c>
      <c r="C24588">
        <v>32</v>
      </c>
      <c r="D24588" t="s">
        <v>556</v>
      </c>
      <c r="E24588" t="s">
        <v>555</v>
      </c>
      <c r="F24588" t="s">
        <v>140</v>
      </c>
      <c r="G24588" t="s">
        <v>140</v>
      </c>
    </row>
    <row r="24589" spans="1:7" x14ac:dyDescent="0.35">
      <c r="A24589" t="s">
        <v>18</v>
      </c>
      <c r="B24589" t="s">
        <v>1994</v>
      </c>
      <c r="C24589">
        <v>6</v>
      </c>
      <c r="D24589" t="s">
        <v>384</v>
      </c>
      <c r="E24589" t="s">
        <v>385</v>
      </c>
      <c r="F24589" t="s">
        <v>140</v>
      </c>
      <c r="G24589" t="s">
        <v>140</v>
      </c>
    </row>
    <row r="24590" spans="1:7" x14ac:dyDescent="0.35">
      <c r="A24590" t="s">
        <v>18</v>
      </c>
      <c r="B24590" t="s">
        <v>1995</v>
      </c>
      <c r="C24590">
        <v>15</v>
      </c>
      <c r="D24590" t="s">
        <v>74</v>
      </c>
      <c r="E24590" t="s">
        <v>75</v>
      </c>
      <c r="F24590" t="s">
        <v>140</v>
      </c>
      <c r="G24590" t="s">
        <v>140</v>
      </c>
    </row>
    <row r="24591" spans="1:7" x14ac:dyDescent="0.35">
      <c r="A24591" t="s">
        <v>18</v>
      </c>
      <c r="B24591" t="s">
        <v>1996</v>
      </c>
      <c r="C24591">
        <v>99</v>
      </c>
      <c r="D24591" t="s">
        <v>579</v>
      </c>
      <c r="E24591" t="s">
        <v>580</v>
      </c>
      <c r="F24591" t="s">
        <v>140</v>
      </c>
      <c r="G24591" t="s">
        <v>140</v>
      </c>
    </row>
    <row r="24592" spans="1:7" x14ac:dyDescent="0.35">
      <c r="A24592" t="s">
        <v>18</v>
      </c>
      <c r="B24592" t="s">
        <v>1997</v>
      </c>
      <c r="C24592">
        <v>69</v>
      </c>
      <c r="D24592" t="s">
        <v>797</v>
      </c>
      <c r="E24592" t="s">
        <v>569</v>
      </c>
      <c r="F24592" t="s">
        <v>1021</v>
      </c>
      <c r="G24592" t="s">
        <v>140</v>
      </c>
    </row>
    <row r="24593" spans="1:7" x14ac:dyDescent="0.35">
      <c r="A24593" t="s">
        <v>18</v>
      </c>
      <c r="B24593" t="s">
        <v>1998</v>
      </c>
      <c r="C24593">
        <v>53</v>
      </c>
      <c r="D24593" t="s">
        <v>673</v>
      </c>
      <c r="E24593" t="s">
        <v>672</v>
      </c>
      <c r="F24593" t="s">
        <v>140</v>
      </c>
      <c r="G24593" t="s">
        <v>140</v>
      </c>
    </row>
    <row r="24594" spans="1:7" x14ac:dyDescent="0.35">
      <c r="A24594" t="s">
        <v>18</v>
      </c>
      <c r="B24594" t="s">
        <v>1218</v>
      </c>
      <c r="C24594">
        <v>31</v>
      </c>
      <c r="D24594" t="s">
        <v>72</v>
      </c>
      <c r="E24594" t="s">
        <v>73</v>
      </c>
      <c r="F24594" t="s">
        <v>140</v>
      </c>
      <c r="G24594" t="s">
        <v>140</v>
      </c>
    </row>
    <row r="24595" spans="1:7" x14ac:dyDescent="0.35">
      <c r="A24595" t="s">
        <v>18</v>
      </c>
      <c r="B24595" t="s">
        <v>1999</v>
      </c>
      <c r="C24595">
        <v>17</v>
      </c>
      <c r="D24595" t="s">
        <v>381</v>
      </c>
      <c r="E24595" t="s">
        <v>182</v>
      </c>
      <c r="F24595" t="s">
        <v>107</v>
      </c>
      <c r="G24595" t="s">
        <v>140</v>
      </c>
    </row>
    <row r="24596" spans="1:7" x14ac:dyDescent="0.35">
      <c r="A24596" t="s">
        <v>18</v>
      </c>
      <c r="B24596" t="s">
        <v>2000</v>
      </c>
      <c r="C24596">
        <v>6</v>
      </c>
      <c r="D24596" t="s">
        <v>576</v>
      </c>
      <c r="E24596" t="s">
        <v>575</v>
      </c>
      <c r="F24596" t="s">
        <v>140</v>
      </c>
      <c r="G24596" t="s">
        <v>140</v>
      </c>
    </row>
    <row r="24597" spans="1:7" x14ac:dyDescent="0.35">
      <c r="A24597" t="s">
        <v>18</v>
      </c>
      <c r="B24597" t="s">
        <v>2001</v>
      </c>
      <c r="C24597">
        <v>16</v>
      </c>
      <c r="D24597" t="s">
        <v>179</v>
      </c>
      <c r="E24597" t="s">
        <v>296</v>
      </c>
      <c r="F24597" t="s">
        <v>1061</v>
      </c>
      <c r="G24597" t="s">
        <v>824</v>
      </c>
    </row>
    <row r="24598" spans="1:7" x14ac:dyDescent="0.35">
      <c r="A24598" t="s">
        <v>18</v>
      </c>
      <c r="B24598" t="s">
        <v>2002</v>
      </c>
      <c r="C24598">
        <v>79</v>
      </c>
      <c r="D24598" t="s">
        <v>309</v>
      </c>
      <c r="E24598" t="s">
        <v>735</v>
      </c>
      <c r="F24598" t="s">
        <v>1058</v>
      </c>
      <c r="G24598" t="s">
        <v>140</v>
      </c>
    </row>
    <row r="24599" spans="1:7" x14ac:dyDescent="0.35">
      <c r="A24599" t="s">
        <v>18</v>
      </c>
      <c r="B24599" t="s">
        <v>2003</v>
      </c>
      <c r="C24599">
        <v>44</v>
      </c>
      <c r="D24599" t="s">
        <v>479</v>
      </c>
      <c r="E24599" t="s">
        <v>478</v>
      </c>
      <c r="F24599" t="s">
        <v>140</v>
      </c>
      <c r="G24599" t="s">
        <v>140</v>
      </c>
    </row>
    <row r="24600" spans="1:7" x14ac:dyDescent="0.35">
      <c r="A24600" t="s">
        <v>18</v>
      </c>
      <c r="B24600" t="s">
        <v>2004</v>
      </c>
      <c r="C24600">
        <v>27</v>
      </c>
      <c r="D24600" t="s">
        <v>573</v>
      </c>
      <c r="E24600" t="s">
        <v>572</v>
      </c>
      <c r="F24600" t="s">
        <v>140</v>
      </c>
      <c r="G24600" t="s">
        <v>140</v>
      </c>
    </row>
    <row r="24601" spans="1:7" x14ac:dyDescent="0.35">
      <c r="A24601" t="s">
        <v>18</v>
      </c>
      <c r="B24601" t="s">
        <v>339</v>
      </c>
      <c r="C24601">
        <v>4</v>
      </c>
      <c r="D24601" t="s">
        <v>47</v>
      </c>
      <c r="E24601" t="s">
        <v>628</v>
      </c>
      <c r="F24601" t="s">
        <v>47</v>
      </c>
      <c r="G24601" t="s">
        <v>140</v>
      </c>
    </row>
    <row r="24602" spans="1:7" x14ac:dyDescent="0.35">
      <c r="A24602" t="s">
        <v>19</v>
      </c>
      <c r="B24602" t="s">
        <v>1216</v>
      </c>
      <c r="C24602">
        <v>31</v>
      </c>
      <c r="D24602" t="s">
        <v>851</v>
      </c>
      <c r="E24602" t="s">
        <v>850</v>
      </c>
      <c r="F24602" t="s">
        <v>140</v>
      </c>
      <c r="G24602" t="s">
        <v>140</v>
      </c>
    </row>
    <row r="24603" spans="1:7" x14ac:dyDescent="0.35">
      <c r="A24603" t="s">
        <v>19</v>
      </c>
      <c r="B24603" t="s">
        <v>1993</v>
      </c>
      <c r="C24603">
        <v>20</v>
      </c>
      <c r="D24603" t="s">
        <v>463</v>
      </c>
      <c r="E24603" t="s">
        <v>166</v>
      </c>
      <c r="F24603" t="s">
        <v>1060</v>
      </c>
      <c r="G24603" t="s">
        <v>140</v>
      </c>
    </row>
    <row r="24604" spans="1:7" x14ac:dyDescent="0.35">
      <c r="A24604" t="s">
        <v>19</v>
      </c>
      <c r="B24604" t="s">
        <v>1994</v>
      </c>
      <c r="C24604">
        <v>11</v>
      </c>
      <c r="D24604" t="s">
        <v>1139</v>
      </c>
      <c r="E24604" t="s">
        <v>1162</v>
      </c>
      <c r="F24604" t="s">
        <v>140</v>
      </c>
      <c r="G24604" t="s">
        <v>140</v>
      </c>
    </row>
    <row r="24605" spans="1:7" x14ac:dyDescent="0.35">
      <c r="A24605" t="s">
        <v>19</v>
      </c>
      <c r="B24605" t="s">
        <v>1995</v>
      </c>
      <c r="C24605">
        <v>19</v>
      </c>
      <c r="D24605" t="s">
        <v>328</v>
      </c>
      <c r="E24605" t="s">
        <v>786</v>
      </c>
      <c r="F24605" t="s">
        <v>1045</v>
      </c>
      <c r="G24605" t="s">
        <v>140</v>
      </c>
    </row>
    <row r="24606" spans="1:7" x14ac:dyDescent="0.35">
      <c r="A24606" t="s">
        <v>19</v>
      </c>
      <c r="B24606" t="s">
        <v>1996</v>
      </c>
      <c r="C24606">
        <v>102</v>
      </c>
      <c r="D24606" t="s">
        <v>234</v>
      </c>
      <c r="E24606" t="s">
        <v>169</v>
      </c>
      <c r="F24606" t="s">
        <v>1013</v>
      </c>
      <c r="G24606" t="s">
        <v>140</v>
      </c>
    </row>
    <row r="24607" spans="1:7" x14ac:dyDescent="0.35">
      <c r="A24607" t="s">
        <v>19</v>
      </c>
      <c r="B24607" t="s">
        <v>1997</v>
      </c>
      <c r="C24607">
        <v>67</v>
      </c>
      <c r="D24607" t="s">
        <v>389</v>
      </c>
      <c r="E24607" t="s">
        <v>388</v>
      </c>
      <c r="F24607" t="s">
        <v>140</v>
      </c>
      <c r="G24607" t="s">
        <v>140</v>
      </c>
    </row>
    <row r="24608" spans="1:7" x14ac:dyDescent="0.35">
      <c r="A24608" t="s">
        <v>19</v>
      </c>
      <c r="B24608" t="s">
        <v>1998</v>
      </c>
      <c r="C24608">
        <v>57</v>
      </c>
      <c r="D24608" t="s">
        <v>924</v>
      </c>
      <c r="E24608" t="s">
        <v>923</v>
      </c>
      <c r="F24608" t="s">
        <v>140</v>
      </c>
      <c r="G24608" t="s">
        <v>140</v>
      </c>
    </row>
    <row r="24609" spans="1:7" x14ac:dyDescent="0.35">
      <c r="A24609" t="s">
        <v>19</v>
      </c>
      <c r="B24609" t="s">
        <v>1218</v>
      </c>
      <c r="C24609">
        <v>15</v>
      </c>
      <c r="D24609" t="s">
        <v>558</v>
      </c>
      <c r="E24609" t="s">
        <v>557</v>
      </c>
      <c r="F24609" t="s">
        <v>140</v>
      </c>
      <c r="G24609" t="s">
        <v>140</v>
      </c>
    </row>
    <row r="24610" spans="1:7" x14ac:dyDescent="0.35">
      <c r="A24610" t="s">
        <v>19</v>
      </c>
      <c r="B24610" t="s">
        <v>1999</v>
      </c>
      <c r="C24610">
        <v>18</v>
      </c>
      <c r="D24610" t="s">
        <v>179</v>
      </c>
      <c r="E24610" t="s">
        <v>508</v>
      </c>
      <c r="F24610" t="s">
        <v>1048</v>
      </c>
      <c r="G24610" t="s">
        <v>140</v>
      </c>
    </row>
    <row r="24611" spans="1:7" x14ac:dyDescent="0.35">
      <c r="A24611" t="s">
        <v>19</v>
      </c>
      <c r="B24611" t="s">
        <v>2000</v>
      </c>
      <c r="C24611">
        <v>14</v>
      </c>
      <c r="D24611" t="s">
        <v>576</v>
      </c>
      <c r="E24611" t="s">
        <v>575</v>
      </c>
      <c r="F24611" t="s">
        <v>140</v>
      </c>
      <c r="G24611" t="s">
        <v>140</v>
      </c>
    </row>
    <row r="24612" spans="1:7" x14ac:dyDescent="0.35">
      <c r="A24612" t="s">
        <v>19</v>
      </c>
      <c r="B24612" t="s">
        <v>2001</v>
      </c>
      <c r="C24612">
        <v>16</v>
      </c>
      <c r="D24612" t="s">
        <v>693</v>
      </c>
      <c r="E24612" t="s">
        <v>692</v>
      </c>
      <c r="F24612" t="s">
        <v>140</v>
      </c>
      <c r="G24612" t="s">
        <v>140</v>
      </c>
    </row>
    <row r="24613" spans="1:7" x14ac:dyDescent="0.35">
      <c r="A24613" t="s">
        <v>19</v>
      </c>
      <c r="B24613" t="s">
        <v>2002</v>
      </c>
      <c r="C24613">
        <v>84</v>
      </c>
      <c r="D24613" t="s">
        <v>628</v>
      </c>
      <c r="E24613" t="s">
        <v>625</v>
      </c>
      <c r="F24613" t="s">
        <v>1009</v>
      </c>
      <c r="G24613" t="s">
        <v>140</v>
      </c>
    </row>
    <row r="24614" spans="1:7" x14ac:dyDescent="0.35">
      <c r="A24614" t="s">
        <v>19</v>
      </c>
      <c r="B24614" t="s">
        <v>2003</v>
      </c>
      <c r="C24614">
        <v>51</v>
      </c>
      <c r="D24614" t="s">
        <v>723</v>
      </c>
      <c r="E24614" t="s">
        <v>44</v>
      </c>
      <c r="F24614" t="s">
        <v>140</v>
      </c>
      <c r="G24614" t="s">
        <v>1073</v>
      </c>
    </row>
    <row r="24615" spans="1:7" x14ac:dyDescent="0.35">
      <c r="A24615" t="s">
        <v>19</v>
      </c>
      <c r="B24615" t="s">
        <v>2004</v>
      </c>
      <c r="C24615">
        <v>29</v>
      </c>
      <c r="D24615" t="s">
        <v>1000</v>
      </c>
      <c r="E24615" t="s">
        <v>1001</v>
      </c>
      <c r="F24615" t="s">
        <v>140</v>
      </c>
      <c r="G24615" t="s">
        <v>140</v>
      </c>
    </row>
    <row r="24616" spans="1:7" x14ac:dyDescent="0.35">
      <c r="A24616" t="s">
        <v>19</v>
      </c>
      <c r="B24616" t="s">
        <v>339</v>
      </c>
      <c r="C24616">
        <v>6</v>
      </c>
      <c r="D24616" t="s">
        <v>633</v>
      </c>
      <c r="E24616" t="s">
        <v>812</v>
      </c>
      <c r="F24616" t="s">
        <v>140</v>
      </c>
      <c r="G24616" t="s">
        <v>218</v>
      </c>
    </row>
    <row r="24617" spans="1:7" x14ac:dyDescent="0.35">
      <c r="A24617" t="s">
        <v>20</v>
      </c>
      <c r="B24617" t="s">
        <v>1216</v>
      </c>
      <c r="C24617">
        <v>26</v>
      </c>
      <c r="D24617" t="s">
        <v>279</v>
      </c>
      <c r="E24617" t="s">
        <v>280</v>
      </c>
      <c r="F24617" t="s">
        <v>140</v>
      </c>
      <c r="G24617" t="s">
        <v>140</v>
      </c>
    </row>
    <row r="24618" spans="1:7" x14ac:dyDescent="0.35">
      <c r="A24618" t="s">
        <v>20</v>
      </c>
      <c r="B24618" t="s">
        <v>1993</v>
      </c>
      <c r="C24618">
        <v>26</v>
      </c>
      <c r="D24618" t="s">
        <v>230</v>
      </c>
      <c r="E24618" t="s">
        <v>231</v>
      </c>
      <c r="F24618" t="s">
        <v>140</v>
      </c>
      <c r="G24618" t="s">
        <v>140</v>
      </c>
    </row>
    <row r="24619" spans="1:7" x14ac:dyDescent="0.35">
      <c r="A24619" t="s">
        <v>20</v>
      </c>
      <c r="B24619" t="s">
        <v>1994</v>
      </c>
      <c r="C24619">
        <v>14</v>
      </c>
      <c r="D24619" t="s">
        <v>924</v>
      </c>
      <c r="E24619" t="s">
        <v>923</v>
      </c>
      <c r="F24619" t="s">
        <v>140</v>
      </c>
      <c r="G24619" t="s">
        <v>140</v>
      </c>
    </row>
    <row r="24620" spans="1:7" x14ac:dyDescent="0.35">
      <c r="A24620" t="s">
        <v>20</v>
      </c>
      <c r="B24620" t="s">
        <v>1995</v>
      </c>
      <c r="C24620">
        <v>12</v>
      </c>
      <c r="D24620" t="s">
        <v>252</v>
      </c>
      <c r="E24620" t="s">
        <v>251</v>
      </c>
      <c r="F24620" t="s">
        <v>140</v>
      </c>
      <c r="G24620" t="s">
        <v>140</v>
      </c>
    </row>
    <row r="24621" spans="1:7" x14ac:dyDescent="0.35">
      <c r="A24621" t="s">
        <v>20</v>
      </c>
      <c r="B24621" t="s">
        <v>1996</v>
      </c>
      <c r="C24621">
        <v>105</v>
      </c>
      <c r="D24621" t="s">
        <v>497</v>
      </c>
      <c r="E24621" t="s">
        <v>813</v>
      </c>
      <c r="F24621" t="s">
        <v>1063</v>
      </c>
      <c r="G24621" t="s">
        <v>140</v>
      </c>
    </row>
    <row r="24622" spans="1:7" x14ac:dyDescent="0.35">
      <c r="A24622" t="s">
        <v>20</v>
      </c>
      <c r="B24622" t="s">
        <v>1997</v>
      </c>
      <c r="C24622">
        <v>71</v>
      </c>
      <c r="D24622" t="s">
        <v>797</v>
      </c>
      <c r="E24622" t="s">
        <v>146</v>
      </c>
      <c r="F24622" t="s">
        <v>140</v>
      </c>
      <c r="G24622" t="s">
        <v>140</v>
      </c>
    </row>
    <row r="24623" spans="1:7" x14ac:dyDescent="0.35">
      <c r="A24623" t="s">
        <v>20</v>
      </c>
      <c r="B24623" t="s">
        <v>1998</v>
      </c>
      <c r="C24623">
        <v>47</v>
      </c>
      <c r="D24623" t="s">
        <v>115</v>
      </c>
      <c r="E24623" t="s">
        <v>116</v>
      </c>
      <c r="F24623" t="s">
        <v>140</v>
      </c>
      <c r="G24623" t="s">
        <v>140</v>
      </c>
    </row>
    <row r="24624" spans="1:7" x14ac:dyDescent="0.35">
      <c r="A24624" t="s">
        <v>20</v>
      </c>
      <c r="B24624" t="s">
        <v>1218</v>
      </c>
      <c r="C24624">
        <v>23</v>
      </c>
      <c r="D24624" t="s">
        <v>851</v>
      </c>
      <c r="E24624" t="s">
        <v>850</v>
      </c>
      <c r="F24624" t="s">
        <v>140</v>
      </c>
      <c r="G24624" t="s">
        <v>140</v>
      </c>
    </row>
    <row r="24625" spans="1:7" x14ac:dyDescent="0.35">
      <c r="A24625" t="s">
        <v>20</v>
      </c>
      <c r="B24625" t="s">
        <v>1999</v>
      </c>
      <c r="C24625">
        <v>26</v>
      </c>
      <c r="D24625" t="s">
        <v>588</v>
      </c>
      <c r="E24625" t="s">
        <v>68</v>
      </c>
      <c r="F24625" t="s">
        <v>1018</v>
      </c>
      <c r="G24625" t="s">
        <v>140</v>
      </c>
    </row>
    <row r="24626" spans="1:7" x14ac:dyDescent="0.35">
      <c r="A24626" t="s">
        <v>20</v>
      </c>
      <c r="B24626" t="s">
        <v>2000</v>
      </c>
      <c r="C24626">
        <v>9</v>
      </c>
      <c r="D24626" t="s">
        <v>242</v>
      </c>
      <c r="E24626" t="s">
        <v>243</v>
      </c>
      <c r="F24626" t="s">
        <v>140</v>
      </c>
      <c r="G24626" t="s">
        <v>140</v>
      </c>
    </row>
    <row r="24627" spans="1:7" x14ac:dyDescent="0.35">
      <c r="A24627" t="s">
        <v>20</v>
      </c>
      <c r="B24627" t="s">
        <v>2001</v>
      </c>
      <c r="C24627">
        <v>18</v>
      </c>
      <c r="D24627" t="s">
        <v>922</v>
      </c>
      <c r="E24627" t="s">
        <v>1015</v>
      </c>
      <c r="F24627" t="s">
        <v>140</v>
      </c>
      <c r="G24627" t="s">
        <v>140</v>
      </c>
    </row>
    <row r="24628" spans="1:7" x14ac:dyDescent="0.35">
      <c r="A24628" t="s">
        <v>20</v>
      </c>
      <c r="B24628" t="s">
        <v>2002</v>
      </c>
      <c r="C24628">
        <v>83</v>
      </c>
      <c r="D24628" t="s">
        <v>248</v>
      </c>
      <c r="E24628" t="s">
        <v>416</v>
      </c>
      <c r="F24628" t="s">
        <v>1019</v>
      </c>
      <c r="G24628" t="s">
        <v>140</v>
      </c>
    </row>
    <row r="24629" spans="1:7" x14ac:dyDescent="0.35">
      <c r="A24629" t="s">
        <v>20</v>
      </c>
      <c r="B24629" t="s">
        <v>2003</v>
      </c>
      <c r="C24629">
        <v>58</v>
      </c>
      <c r="D24629" t="s">
        <v>373</v>
      </c>
      <c r="E24629" t="s">
        <v>372</v>
      </c>
      <c r="F24629" t="s">
        <v>140</v>
      </c>
      <c r="G24629" t="s">
        <v>140</v>
      </c>
    </row>
    <row r="24630" spans="1:7" x14ac:dyDescent="0.35">
      <c r="A24630" t="s">
        <v>20</v>
      </c>
      <c r="B24630" t="s">
        <v>2004</v>
      </c>
      <c r="C24630">
        <v>30</v>
      </c>
      <c r="D24630" t="s">
        <v>917</v>
      </c>
      <c r="E24630" t="s">
        <v>916</v>
      </c>
      <c r="F24630" t="s">
        <v>140</v>
      </c>
      <c r="G24630" t="s">
        <v>140</v>
      </c>
    </row>
    <row r="24631" spans="1:7" x14ac:dyDescent="0.35">
      <c r="A24631" t="s">
        <v>20</v>
      </c>
      <c r="B24631" t="s">
        <v>339</v>
      </c>
      <c r="C24631">
        <v>11</v>
      </c>
      <c r="D24631" t="s">
        <v>140</v>
      </c>
      <c r="E24631" t="s">
        <v>820</v>
      </c>
      <c r="F24631" t="s">
        <v>140</v>
      </c>
      <c r="G24631" t="s">
        <v>819</v>
      </c>
    </row>
    <row r="24632" spans="1:7" x14ac:dyDescent="0.35">
      <c r="A24632" t="s">
        <v>21</v>
      </c>
      <c r="B24632" t="s">
        <v>1216</v>
      </c>
      <c r="C24632">
        <v>14</v>
      </c>
      <c r="D24632" t="s">
        <v>809</v>
      </c>
      <c r="E24632" t="s">
        <v>810</v>
      </c>
      <c r="F24632" t="s">
        <v>140</v>
      </c>
      <c r="G24632" t="s">
        <v>140</v>
      </c>
    </row>
    <row r="24633" spans="1:7" x14ac:dyDescent="0.35">
      <c r="A24633" t="s">
        <v>21</v>
      </c>
      <c r="B24633" t="s">
        <v>1993</v>
      </c>
      <c r="C24633">
        <v>15</v>
      </c>
      <c r="D24633" t="s">
        <v>615</v>
      </c>
      <c r="E24633" t="s">
        <v>616</v>
      </c>
      <c r="F24633" t="s">
        <v>140</v>
      </c>
      <c r="G24633" t="s">
        <v>140</v>
      </c>
    </row>
    <row r="24634" spans="1:7" x14ac:dyDescent="0.35">
      <c r="A24634" t="s">
        <v>21</v>
      </c>
      <c r="B24634" t="s">
        <v>1994</v>
      </c>
      <c r="C24634">
        <v>11</v>
      </c>
      <c r="D24634" t="s">
        <v>541</v>
      </c>
      <c r="E24634" t="s">
        <v>540</v>
      </c>
      <c r="F24634" t="s">
        <v>140</v>
      </c>
      <c r="G24634" t="s">
        <v>140</v>
      </c>
    </row>
    <row r="24635" spans="1:7" x14ac:dyDescent="0.35">
      <c r="A24635" t="s">
        <v>21</v>
      </c>
      <c r="B24635" t="s">
        <v>1995</v>
      </c>
      <c r="C24635">
        <v>34</v>
      </c>
      <c r="D24635" t="s">
        <v>296</v>
      </c>
      <c r="E24635" t="s">
        <v>295</v>
      </c>
      <c r="F24635" t="s">
        <v>140</v>
      </c>
      <c r="G24635" t="s">
        <v>140</v>
      </c>
    </row>
    <row r="24636" spans="1:7" x14ac:dyDescent="0.35">
      <c r="A24636" t="s">
        <v>21</v>
      </c>
      <c r="B24636" t="s">
        <v>1996</v>
      </c>
      <c r="C24636">
        <v>117</v>
      </c>
      <c r="D24636" t="s">
        <v>165</v>
      </c>
      <c r="E24636" t="s">
        <v>1246</v>
      </c>
      <c r="F24636" t="s">
        <v>1098</v>
      </c>
      <c r="G24636" t="s">
        <v>1063</v>
      </c>
    </row>
    <row r="24637" spans="1:7" x14ac:dyDescent="0.35">
      <c r="A24637" t="s">
        <v>21</v>
      </c>
      <c r="B24637" t="s">
        <v>1997</v>
      </c>
      <c r="C24637">
        <v>54</v>
      </c>
      <c r="D24637" t="s">
        <v>614</v>
      </c>
      <c r="E24637" t="s">
        <v>572</v>
      </c>
      <c r="F24637" t="s">
        <v>1066</v>
      </c>
      <c r="G24637" t="s">
        <v>1066</v>
      </c>
    </row>
    <row r="24638" spans="1:7" x14ac:dyDescent="0.35">
      <c r="A24638" t="s">
        <v>21</v>
      </c>
      <c r="B24638" t="s">
        <v>1998</v>
      </c>
      <c r="C24638">
        <v>41</v>
      </c>
      <c r="D24638" t="s">
        <v>855</v>
      </c>
      <c r="E24638" t="s">
        <v>570</v>
      </c>
      <c r="F24638" t="s">
        <v>140</v>
      </c>
      <c r="G24638" t="s">
        <v>940</v>
      </c>
    </row>
    <row r="24639" spans="1:7" x14ac:dyDescent="0.35">
      <c r="A24639" t="s">
        <v>21</v>
      </c>
      <c r="B24639" t="s">
        <v>1218</v>
      </c>
      <c r="C24639">
        <v>23</v>
      </c>
      <c r="D24639" t="s">
        <v>391</v>
      </c>
      <c r="E24639" t="s">
        <v>390</v>
      </c>
      <c r="F24639" t="s">
        <v>140</v>
      </c>
      <c r="G24639" t="s">
        <v>140</v>
      </c>
    </row>
    <row r="24640" spans="1:7" x14ac:dyDescent="0.35">
      <c r="A24640" t="s">
        <v>21</v>
      </c>
      <c r="B24640" t="s">
        <v>1999</v>
      </c>
      <c r="C24640">
        <v>20</v>
      </c>
      <c r="D24640" t="s">
        <v>615</v>
      </c>
      <c r="E24640" t="s">
        <v>616</v>
      </c>
      <c r="F24640" t="s">
        <v>140</v>
      </c>
      <c r="G24640" t="s">
        <v>140</v>
      </c>
    </row>
    <row r="24641" spans="1:7" x14ac:dyDescent="0.35">
      <c r="A24641" t="s">
        <v>21</v>
      </c>
      <c r="B24641" t="s">
        <v>2000</v>
      </c>
      <c r="C24641">
        <v>14</v>
      </c>
      <c r="D24641" t="s">
        <v>915</v>
      </c>
      <c r="E24641" t="s">
        <v>1101</v>
      </c>
      <c r="F24641" t="s">
        <v>140</v>
      </c>
      <c r="G24641" t="s">
        <v>140</v>
      </c>
    </row>
    <row r="24642" spans="1:7" x14ac:dyDescent="0.35">
      <c r="A24642" t="s">
        <v>21</v>
      </c>
      <c r="B24642" t="s">
        <v>2001</v>
      </c>
      <c r="C24642">
        <v>25</v>
      </c>
      <c r="D24642" t="s">
        <v>231</v>
      </c>
      <c r="E24642" t="s">
        <v>230</v>
      </c>
      <c r="F24642" t="s">
        <v>140</v>
      </c>
      <c r="G24642" t="s">
        <v>140</v>
      </c>
    </row>
    <row r="24643" spans="1:7" x14ac:dyDescent="0.35">
      <c r="A24643" t="s">
        <v>21</v>
      </c>
      <c r="B24643" t="s">
        <v>2002</v>
      </c>
      <c r="C24643">
        <v>93</v>
      </c>
      <c r="D24643" t="s">
        <v>449</v>
      </c>
      <c r="E24643" t="s">
        <v>448</v>
      </c>
      <c r="F24643" t="s">
        <v>140</v>
      </c>
      <c r="G24643" t="s">
        <v>140</v>
      </c>
    </row>
    <row r="24644" spans="1:7" x14ac:dyDescent="0.35">
      <c r="A24644" t="s">
        <v>21</v>
      </c>
      <c r="B24644" t="s">
        <v>2003</v>
      </c>
      <c r="C24644">
        <v>31</v>
      </c>
      <c r="D24644" t="s">
        <v>709</v>
      </c>
      <c r="E24644" t="s">
        <v>464</v>
      </c>
      <c r="F24644" t="s">
        <v>140</v>
      </c>
      <c r="G24644" t="s">
        <v>1018</v>
      </c>
    </row>
    <row r="24645" spans="1:7" x14ac:dyDescent="0.35">
      <c r="A24645" t="s">
        <v>21</v>
      </c>
      <c r="B24645" t="s">
        <v>2004</v>
      </c>
      <c r="C24645">
        <v>18</v>
      </c>
      <c r="D24645" t="s">
        <v>564</v>
      </c>
      <c r="E24645" t="s">
        <v>873</v>
      </c>
      <c r="F24645" t="s">
        <v>458</v>
      </c>
      <c r="G24645" t="s">
        <v>140</v>
      </c>
    </row>
    <row r="24646" spans="1:7" x14ac:dyDescent="0.35">
      <c r="A24646" t="s">
        <v>21</v>
      </c>
      <c r="B24646" t="s">
        <v>339</v>
      </c>
      <c r="C24646">
        <v>13</v>
      </c>
      <c r="D24646" t="s">
        <v>518</v>
      </c>
      <c r="E24646" t="s">
        <v>611</v>
      </c>
      <c r="F24646" t="s">
        <v>1106</v>
      </c>
      <c r="G24646" t="s">
        <v>1106</v>
      </c>
    </row>
    <row r="24647" spans="1:7" x14ac:dyDescent="0.35">
      <c r="A24647" t="s">
        <v>22</v>
      </c>
      <c r="B24647" t="s">
        <v>1216</v>
      </c>
      <c r="C24647">
        <v>26</v>
      </c>
      <c r="D24647" t="s">
        <v>883</v>
      </c>
      <c r="E24647" t="s">
        <v>884</v>
      </c>
      <c r="F24647" t="s">
        <v>140</v>
      </c>
      <c r="G24647" t="s">
        <v>140</v>
      </c>
    </row>
    <row r="24648" spans="1:7" x14ac:dyDescent="0.35">
      <c r="A24648" t="s">
        <v>22</v>
      </c>
      <c r="B24648" t="s">
        <v>1993</v>
      </c>
      <c r="C24648">
        <v>22</v>
      </c>
      <c r="D24648" t="s">
        <v>77</v>
      </c>
      <c r="E24648" t="s">
        <v>76</v>
      </c>
      <c r="F24648" t="s">
        <v>140</v>
      </c>
      <c r="G24648" t="s">
        <v>140</v>
      </c>
    </row>
    <row r="24649" spans="1:7" x14ac:dyDescent="0.35">
      <c r="A24649" t="s">
        <v>22</v>
      </c>
      <c r="B24649" t="s">
        <v>1994</v>
      </c>
      <c r="C24649">
        <v>16</v>
      </c>
      <c r="D24649" t="s">
        <v>761</v>
      </c>
      <c r="E24649" t="s">
        <v>760</v>
      </c>
      <c r="F24649" t="s">
        <v>140</v>
      </c>
      <c r="G24649" t="s">
        <v>140</v>
      </c>
    </row>
    <row r="24650" spans="1:7" x14ac:dyDescent="0.35">
      <c r="A24650" t="s">
        <v>22</v>
      </c>
      <c r="B24650" t="s">
        <v>1995</v>
      </c>
      <c r="C24650">
        <v>13</v>
      </c>
      <c r="D24650" t="s">
        <v>431</v>
      </c>
      <c r="E24650" t="s">
        <v>430</v>
      </c>
      <c r="F24650" t="s">
        <v>140</v>
      </c>
      <c r="G24650" t="s">
        <v>140</v>
      </c>
    </row>
    <row r="24651" spans="1:7" x14ac:dyDescent="0.35">
      <c r="A24651" t="s">
        <v>22</v>
      </c>
      <c r="B24651" t="s">
        <v>1996</v>
      </c>
      <c r="C24651">
        <v>108</v>
      </c>
      <c r="D24651" t="s">
        <v>168</v>
      </c>
      <c r="E24651" t="s">
        <v>169</v>
      </c>
      <c r="F24651" t="s">
        <v>140</v>
      </c>
      <c r="G24651" t="s">
        <v>140</v>
      </c>
    </row>
    <row r="24652" spans="1:7" x14ac:dyDescent="0.35">
      <c r="A24652" t="s">
        <v>22</v>
      </c>
      <c r="B24652" t="s">
        <v>1997</v>
      </c>
      <c r="C24652">
        <v>62</v>
      </c>
      <c r="D24652" t="s">
        <v>862</v>
      </c>
      <c r="E24652" t="s">
        <v>319</v>
      </c>
      <c r="F24652" t="s">
        <v>1007</v>
      </c>
      <c r="G24652" t="s">
        <v>140</v>
      </c>
    </row>
    <row r="24653" spans="1:7" x14ac:dyDescent="0.35">
      <c r="A24653" t="s">
        <v>22</v>
      </c>
      <c r="B24653" t="s">
        <v>1998</v>
      </c>
      <c r="C24653">
        <v>53</v>
      </c>
      <c r="D24653" t="s">
        <v>465</v>
      </c>
      <c r="E24653" t="s">
        <v>466</v>
      </c>
      <c r="F24653" t="s">
        <v>140</v>
      </c>
      <c r="G24653" t="s">
        <v>140</v>
      </c>
    </row>
    <row r="24654" spans="1:7" x14ac:dyDescent="0.35">
      <c r="A24654" t="s">
        <v>22</v>
      </c>
      <c r="B24654" t="s">
        <v>1218</v>
      </c>
      <c r="C24654">
        <v>22</v>
      </c>
      <c r="D24654" t="s">
        <v>935</v>
      </c>
      <c r="E24654" t="s">
        <v>934</v>
      </c>
      <c r="F24654" t="s">
        <v>140</v>
      </c>
      <c r="G24654" t="s">
        <v>140</v>
      </c>
    </row>
    <row r="24655" spans="1:7" x14ac:dyDescent="0.35">
      <c r="A24655" t="s">
        <v>22</v>
      </c>
      <c r="B24655" t="s">
        <v>1999</v>
      </c>
      <c r="C24655">
        <v>23</v>
      </c>
      <c r="D24655" t="s">
        <v>206</v>
      </c>
      <c r="E24655" t="s">
        <v>205</v>
      </c>
      <c r="F24655" t="s">
        <v>140</v>
      </c>
      <c r="G24655" t="s">
        <v>140</v>
      </c>
    </row>
    <row r="24656" spans="1:7" x14ac:dyDescent="0.35">
      <c r="A24656" t="s">
        <v>22</v>
      </c>
      <c r="B24656" t="s">
        <v>2000</v>
      </c>
      <c r="C24656">
        <v>18</v>
      </c>
      <c r="D24656" t="s">
        <v>935</v>
      </c>
      <c r="E24656" t="s">
        <v>934</v>
      </c>
      <c r="F24656" t="s">
        <v>140</v>
      </c>
      <c r="G24656" t="s">
        <v>140</v>
      </c>
    </row>
    <row r="24657" spans="1:7" x14ac:dyDescent="0.35">
      <c r="A24657" t="s">
        <v>22</v>
      </c>
      <c r="B24657" t="s">
        <v>2001</v>
      </c>
      <c r="C24657">
        <v>10</v>
      </c>
      <c r="D24657" t="s">
        <v>697</v>
      </c>
      <c r="E24657" t="s">
        <v>696</v>
      </c>
      <c r="F24657" t="s">
        <v>140</v>
      </c>
      <c r="G24657" t="s">
        <v>140</v>
      </c>
    </row>
    <row r="24658" spans="1:7" x14ac:dyDescent="0.35">
      <c r="A24658" t="s">
        <v>22</v>
      </c>
      <c r="B24658" t="s">
        <v>2002</v>
      </c>
      <c r="C24658">
        <v>71</v>
      </c>
      <c r="D24658" t="s">
        <v>350</v>
      </c>
      <c r="E24658" t="s">
        <v>558</v>
      </c>
      <c r="F24658" t="s">
        <v>1023</v>
      </c>
      <c r="G24658" t="s">
        <v>140</v>
      </c>
    </row>
    <row r="24659" spans="1:7" x14ac:dyDescent="0.35">
      <c r="A24659" t="s">
        <v>22</v>
      </c>
      <c r="B24659" t="s">
        <v>2003</v>
      </c>
      <c r="C24659">
        <v>54</v>
      </c>
      <c r="D24659" t="s">
        <v>656</v>
      </c>
      <c r="E24659" t="s">
        <v>80</v>
      </c>
      <c r="F24659" t="s">
        <v>1052</v>
      </c>
      <c r="G24659" t="s">
        <v>140</v>
      </c>
    </row>
    <row r="24660" spans="1:7" x14ac:dyDescent="0.35">
      <c r="A24660" t="s">
        <v>22</v>
      </c>
      <c r="B24660" t="s">
        <v>2004</v>
      </c>
      <c r="C24660">
        <v>29</v>
      </c>
      <c r="D24660" t="s">
        <v>584</v>
      </c>
      <c r="E24660" t="s">
        <v>583</v>
      </c>
      <c r="F24660" t="s">
        <v>140</v>
      </c>
      <c r="G24660" t="s">
        <v>140</v>
      </c>
    </row>
    <row r="24661" spans="1:7" x14ac:dyDescent="0.35">
      <c r="A24661" t="s">
        <v>22</v>
      </c>
      <c r="B24661" t="s">
        <v>339</v>
      </c>
      <c r="C24661">
        <v>5</v>
      </c>
      <c r="D24661" t="s">
        <v>695</v>
      </c>
      <c r="E24661" t="s">
        <v>694</v>
      </c>
      <c r="F24661" t="s">
        <v>140</v>
      </c>
      <c r="G24661" t="s">
        <v>140</v>
      </c>
    </row>
    <row r="24662" spans="1:7" x14ac:dyDescent="0.35">
      <c r="A24662" t="s">
        <v>23</v>
      </c>
      <c r="B24662" t="s">
        <v>1216</v>
      </c>
      <c r="C24662">
        <v>15</v>
      </c>
      <c r="D24662" t="s">
        <v>208</v>
      </c>
      <c r="E24662" t="s">
        <v>209</v>
      </c>
      <c r="F24662" t="s">
        <v>140</v>
      </c>
      <c r="G24662" t="s">
        <v>140</v>
      </c>
    </row>
    <row r="24663" spans="1:7" x14ac:dyDescent="0.35">
      <c r="A24663" t="s">
        <v>23</v>
      </c>
      <c r="B24663" t="s">
        <v>1993</v>
      </c>
      <c r="C24663">
        <v>14</v>
      </c>
      <c r="D24663" t="s">
        <v>966</v>
      </c>
      <c r="E24663" t="s">
        <v>965</v>
      </c>
      <c r="F24663" t="s">
        <v>140</v>
      </c>
      <c r="G24663" t="s">
        <v>140</v>
      </c>
    </row>
    <row r="24664" spans="1:7" x14ac:dyDescent="0.35">
      <c r="A24664" t="s">
        <v>23</v>
      </c>
      <c r="B24664" t="s">
        <v>1994</v>
      </c>
      <c r="C24664">
        <v>5</v>
      </c>
      <c r="D24664" t="s">
        <v>140</v>
      </c>
      <c r="E24664" t="s">
        <v>177</v>
      </c>
      <c r="F24664" t="s">
        <v>140</v>
      </c>
      <c r="G24664" t="s">
        <v>140</v>
      </c>
    </row>
    <row r="24665" spans="1:7" x14ac:dyDescent="0.35">
      <c r="A24665" t="s">
        <v>23</v>
      </c>
      <c r="B24665" t="s">
        <v>1995</v>
      </c>
      <c r="C24665">
        <v>13</v>
      </c>
      <c r="D24665" t="s">
        <v>450</v>
      </c>
      <c r="E24665" t="s">
        <v>451</v>
      </c>
      <c r="F24665" t="s">
        <v>140</v>
      </c>
      <c r="G24665" t="s">
        <v>140</v>
      </c>
    </row>
    <row r="24666" spans="1:7" x14ac:dyDescent="0.35">
      <c r="A24666" t="s">
        <v>23</v>
      </c>
      <c r="B24666" t="s">
        <v>1996</v>
      </c>
      <c r="C24666">
        <v>76</v>
      </c>
      <c r="D24666" t="s">
        <v>79</v>
      </c>
      <c r="E24666" t="s">
        <v>343</v>
      </c>
      <c r="F24666" t="s">
        <v>1055</v>
      </c>
      <c r="G24666" t="s">
        <v>140</v>
      </c>
    </row>
    <row r="24667" spans="1:7" x14ac:dyDescent="0.35">
      <c r="A24667" t="s">
        <v>23</v>
      </c>
      <c r="B24667" t="s">
        <v>1997</v>
      </c>
      <c r="C24667">
        <v>83</v>
      </c>
      <c r="D24667" t="s">
        <v>421</v>
      </c>
      <c r="E24667" t="s">
        <v>519</v>
      </c>
      <c r="F24667" t="s">
        <v>140</v>
      </c>
      <c r="G24667" t="s">
        <v>1066</v>
      </c>
    </row>
    <row r="24668" spans="1:7" x14ac:dyDescent="0.35">
      <c r="A24668" t="s">
        <v>23</v>
      </c>
      <c r="B24668" t="s">
        <v>1998</v>
      </c>
      <c r="C24668">
        <v>60</v>
      </c>
      <c r="D24668" t="s">
        <v>476</v>
      </c>
      <c r="E24668" t="s">
        <v>156</v>
      </c>
      <c r="F24668" t="s">
        <v>940</v>
      </c>
      <c r="G24668" t="s">
        <v>940</v>
      </c>
    </row>
    <row r="24669" spans="1:7" x14ac:dyDescent="0.35">
      <c r="A24669" t="s">
        <v>23</v>
      </c>
      <c r="B24669" t="s">
        <v>1218</v>
      </c>
      <c r="C24669">
        <v>15</v>
      </c>
      <c r="D24669" t="s">
        <v>434</v>
      </c>
      <c r="E24669" t="s">
        <v>435</v>
      </c>
      <c r="F24669" t="s">
        <v>140</v>
      </c>
      <c r="G24669" t="s">
        <v>140</v>
      </c>
    </row>
    <row r="24670" spans="1:7" x14ac:dyDescent="0.35">
      <c r="A24670" t="s">
        <v>23</v>
      </c>
      <c r="B24670" t="s">
        <v>1999</v>
      </c>
      <c r="C24670">
        <v>9</v>
      </c>
      <c r="D24670" t="s">
        <v>566</v>
      </c>
      <c r="E24670" t="s">
        <v>565</v>
      </c>
      <c r="F24670" t="s">
        <v>140</v>
      </c>
      <c r="G24670" t="s">
        <v>140</v>
      </c>
    </row>
    <row r="24671" spans="1:7" x14ac:dyDescent="0.35">
      <c r="A24671" t="s">
        <v>23</v>
      </c>
      <c r="B24671" t="s">
        <v>2000</v>
      </c>
      <c r="C24671">
        <v>7</v>
      </c>
      <c r="D24671" t="s">
        <v>177</v>
      </c>
      <c r="E24671" t="s">
        <v>140</v>
      </c>
      <c r="F24671" t="s">
        <v>140</v>
      </c>
      <c r="G24671" t="s">
        <v>140</v>
      </c>
    </row>
    <row r="24672" spans="1:7" x14ac:dyDescent="0.35">
      <c r="A24672" t="s">
        <v>23</v>
      </c>
      <c r="B24672" t="s">
        <v>2001</v>
      </c>
      <c r="C24672">
        <v>15</v>
      </c>
      <c r="D24672" t="s">
        <v>277</v>
      </c>
      <c r="E24672" t="s">
        <v>276</v>
      </c>
      <c r="F24672" t="s">
        <v>140</v>
      </c>
      <c r="G24672" t="s">
        <v>140</v>
      </c>
    </row>
    <row r="24673" spans="1:7" x14ac:dyDescent="0.35">
      <c r="A24673" t="s">
        <v>23</v>
      </c>
      <c r="B24673" t="s">
        <v>2002</v>
      </c>
      <c r="C24673">
        <v>60</v>
      </c>
      <c r="D24673" t="s">
        <v>864</v>
      </c>
      <c r="E24673" t="s">
        <v>594</v>
      </c>
      <c r="F24673" t="s">
        <v>1058</v>
      </c>
      <c r="G24673" t="s">
        <v>939</v>
      </c>
    </row>
    <row r="24674" spans="1:7" x14ac:dyDescent="0.35">
      <c r="A24674" t="s">
        <v>23</v>
      </c>
      <c r="B24674" t="s">
        <v>2003</v>
      </c>
      <c r="C24674">
        <v>60</v>
      </c>
      <c r="D24674" t="s">
        <v>667</v>
      </c>
      <c r="E24674" t="s">
        <v>644</v>
      </c>
      <c r="F24674" t="s">
        <v>1012</v>
      </c>
      <c r="G24674" t="s">
        <v>140</v>
      </c>
    </row>
    <row r="24675" spans="1:7" x14ac:dyDescent="0.35">
      <c r="A24675" t="s">
        <v>23</v>
      </c>
      <c r="B24675" t="s">
        <v>2004</v>
      </c>
      <c r="C24675">
        <v>43</v>
      </c>
      <c r="D24675" t="s">
        <v>354</v>
      </c>
      <c r="E24675" t="s">
        <v>355</v>
      </c>
      <c r="F24675" t="s">
        <v>140</v>
      </c>
      <c r="G24675" t="s">
        <v>140</v>
      </c>
    </row>
    <row r="24676" spans="1:7" x14ac:dyDescent="0.35">
      <c r="A24676" t="s">
        <v>23</v>
      </c>
      <c r="B24676" t="s">
        <v>339</v>
      </c>
      <c r="C24676">
        <v>7</v>
      </c>
      <c r="D24676" t="s">
        <v>401</v>
      </c>
      <c r="E24676" t="s">
        <v>631</v>
      </c>
      <c r="F24676" t="s">
        <v>140</v>
      </c>
      <c r="G24676" t="s">
        <v>115</v>
      </c>
    </row>
    <row r="24677" spans="1:7" x14ac:dyDescent="0.35">
      <c r="A24677" t="s">
        <v>24</v>
      </c>
      <c r="B24677" t="s">
        <v>1216</v>
      </c>
      <c r="C24677">
        <v>40</v>
      </c>
      <c r="D24677" t="s">
        <v>472</v>
      </c>
      <c r="E24677" t="s">
        <v>471</v>
      </c>
      <c r="F24677" t="s">
        <v>140</v>
      </c>
      <c r="G24677" t="s">
        <v>140</v>
      </c>
    </row>
    <row r="24678" spans="1:7" x14ac:dyDescent="0.35">
      <c r="A24678" t="s">
        <v>24</v>
      </c>
      <c r="B24678" t="s">
        <v>1993</v>
      </c>
      <c r="C24678">
        <v>34</v>
      </c>
      <c r="D24678" t="s">
        <v>391</v>
      </c>
      <c r="E24678" t="s">
        <v>863</v>
      </c>
      <c r="F24678" t="s">
        <v>1054</v>
      </c>
      <c r="G24678" t="s">
        <v>140</v>
      </c>
    </row>
    <row r="24679" spans="1:7" x14ac:dyDescent="0.35">
      <c r="A24679" t="s">
        <v>24</v>
      </c>
      <c r="B24679" t="s">
        <v>1994</v>
      </c>
      <c r="C24679">
        <v>29</v>
      </c>
      <c r="D24679" t="s">
        <v>576</v>
      </c>
      <c r="E24679" t="s">
        <v>605</v>
      </c>
      <c r="F24679" t="s">
        <v>949</v>
      </c>
      <c r="G24679" t="s">
        <v>140</v>
      </c>
    </row>
    <row r="24680" spans="1:7" x14ac:dyDescent="0.35">
      <c r="A24680" t="s">
        <v>24</v>
      </c>
      <c r="B24680" t="s">
        <v>1995</v>
      </c>
      <c r="C24680">
        <v>28</v>
      </c>
      <c r="D24680" t="s">
        <v>682</v>
      </c>
      <c r="E24680" t="s">
        <v>683</v>
      </c>
      <c r="F24680" t="s">
        <v>140</v>
      </c>
      <c r="G24680" t="s">
        <v>140</v>
      </c>
    </row>
    <row r="24681" spans="1:7" x14ac:dyDescent="0.35">
      <c r="A24681" t="s">
        <v>24</v>
      </c>
      <c r="B24681" t="s">
        <v>1996</v>
      </c>
      <c r="C24681">
        <v>119</v>
      </c>
      <c r="D24681" t="s">
        <v>533</v>
      </c>
      <c r="E24681" t="s">
        <v>594</v>
      </c>
      <c r="F24681" t="s">
        <v>1063</v>
      </c>
      <c r="G24681" t="s">
        <v>140</v>
      </c>
    </row>
    <row r="24682" spans="1:7" x14ac:dyDescent="0.35">
      <c r="A24682" t="s">
        <v>24</v>
      </c>
      <c r="B24682" t="s">
        <v>1997</v>
      </c>
      <c r="C24682">
        <v>67</v>
      </c>
      <c r="D24682" t="s">
        <v>700</v>
      </c>
      <c r="E24682" t="s">
        <v>525</v>
      </c>
      <c r="F24682" t="s">
        <v>140</v>
      </c>
      <c r="G24682" t="s">
        <v>140</v>
      </c>
    </row>
    <row r="24683" spans="1:7" x14ac:dyDescent="0.35">
      <c r="A24683" t="s">
        <v>24</v>
      </c>
      <c r="B24683" t="s">
        <v>1998</v>
      </c>
      <c r="C24683">
        <v>52</v>
      </c>
      <c r="D24683" t="s">
        <v>913</v>
      </c>
      <c r="E24683" t="s">
        <v>914</v>
      </c>
      <c r="F24683" t="s">
        <v>140</v>
      </c>
      <c r="G24683" t="s">
        <v>140</v>
      </c>
    </row>
    <row r="24684" spans="1:7" x14ac:dyDescent="0.35">
      <c r="A24684" t="s">
        <v>24</v>
      </c>
      <c r="B24684" t="s">
        <v>1218</v>
      </c>
      <c r="C24684">
        <v>44</v>
      </c>
      <c r="D24684" t="s">
        <v>553</v>
      </c>
      <c r="E24684" t="s">
        <v>554</v>
      </c>
      <c r="F24684" t="s">
        <v>140</v>
      </c>
      <c r="G24684" t="s">
        <v>140</v>
      </c>
    </row>
    <row r="24685" spans="1:7" x14ac:dyDescent="0.35">
      <c r="A24685" t="s">
        <v>24</v>
      </c>
      <c r="B24685" t="s">
        <v>1999</v>
      </c>
      <c r="C24685">
        <v>27</v>
      </c>
      <c r="D24685" t="s">
        <v>425</v>
      </c>
      <c r="E24685" t="s">
        <v>424</v>
      </c>
      <c r="F24685" t="s">
        <v>140</v>
      </c>
      <c r="G24685" t="s">
        <v>140</v>
      </c>
    </row>
    <row r="24686" spans="1:7" x14ac:dyDescent="0.35">
      <c r="A24686" t="s">
        <v>24</v>
      </c>
      <c r="B24686" t="s">
        <v>2000</v>
      </c>
      <c r="C24686">
        <v>19</v>
      </c>
      <c r="D24686" t="s">
        <v>690</v>
      </c>
      <c r="E24686" t="s">
        <v>691</v>
      </c>
      <c r="F24686" t="s">
        <v>140</v>
      </c>
      <c r="G24686" t="s">
        <v>140</v>
      </c>
    </row>
    <row r="24687" spans="1:7" x14ac:dyDescent="0.35">
      <c r="A24687" t="s">
        <v>24</v>
      </c>
      <c r="B24687" t="s">
        <v>2001</v>
      </c>
      <c r="C24687">
        <v>18</v>
      </c>
      <c r="D24687" t="s">
        <v>836</v>
      </c>
      <c r="E24687" t="s">
        <v>226</v>
      </c>
      <c r="F24687" t="s">
        <v>1019</v>
      </c>
      <c r="G24687" t="s">
        <v>140</v>
      </c>
    </row>
    <row r="24688" spans="1:7" x14ac:dyDescent="0.35">
      <c r="A24688" t="s">
        <v>24</v>
      </c>
      <c r="B24688" t="s">
        <v>2002</v>
      </c>
      <c r="C24688">
        <v>96</v>
      </c>
      <c r="D24688" t="s">
        <v>625</v>
      </c>
      <c r="E24688" t="s">
        <v>628</v>
      </c>
      <c r="F24688" t="s">
        <v>1009</v>
      </c>
      <c r="G24688" t="s">
        <v>140</v>
      </c>
    </row>
    <row r="24689" spans="1:7" x14ac:dyDescent="0.35">
      <c r="A24689" t="s">
        <v>24</v>
      </c>
      <c r="B24689" t="s">
        <v>2003</v>
      </c>
      <c r="C24689">
        <v>43</v>
      </c>
      <c r="D24689" t="s">
        <v>439</v>
      </c>
      <c r="E24689" t="s">
        <v>440</v>
      </c>
      <c r="F24689" t="s">
        <v>140</v>
      </c>
      <c r="G24689" t="s">
        <v>140</v>
      </c>
    </row>
    <row r="24690" spans="1:7" x14ac:dyDescent="0.35">
      <c r="A24690" t="s">
        <v>24</v>
      </c>
      <c r="B24690" t="s">
        <v>2004</v>
      </c>
      <c r="C24690">
        <v>32</v>
      </c>
      <c r="D24690" t="s">
        <v>379</v>
      </c>
      <c r="E24690" t="s">
        <v>378</v>
      </c>
      <c r="F24690" t="s">
        <v>140</v>
      </c>
      <c r="G24690" t="s">
        <v>140</v>
      </c>
    </row>
    <row r="24691" spans="1:7" x14ac:dyDescent="0.35">
      <c r="A24691" t="s">
        <v>24</v>
      </c>
      <c r="B24691" t="s">
        <v>339</v>
      </c>
      <c r="C24691">
        <v>14</v>
      </c>
      <c r="D24691" t="s">
        <v>123</v>
      </c>
      <c r="E24691" t="s">
        <v>1087</v>
      </c>
      <c r="F24691" t="s">
        <v>140</v>
      </c>
      <c r="G24691" t="s">
        <v>702</v>
      </c>
    </row>
    <row r="24692" spans="1:7" x14ac:dyDescent="0.35">
      <c r="A24692" t="s">
        <v>25</v>
      </c>
      <c r="B24692" t="s">
        <v>1216</v>
      </c>
      <c r="C24692">
        <v>44</v>
      </c>
      <c r="D24692" t="s">
        <v>652</v>
      </c>
      <c r="E24692" t="s">
        <v>651</v>
      </c>
      <c r="F24692" t="s">
        <v>140</v>
      </c>
      <c r="G24692" t="s">
        <v>140</v>
      </c>
    </row>
    <row r="24693" spans="1:7" x14ac:dyDescent="0.35">
      <c r="A24693" t="s">
        <v>25</v>
      </c>
      <c r="B24693" t="s">
        <v>1993</v>
      </c>
      <c r="C24693">
        <v>39</v>
      </c>
      <c r="D24693" t="s">
        <v>637</v>
      </c>
      <c r="E24693" t="s">
        <v>798</v>
      </c>
      <c r="F24693" t="s">
        <v>140</v>
      </c>
      <c r="G24693" t="s">
        <v>1060</v>
      </c>
    </row>
    <row r="24694" spans="1:7" x14ac:dyDescent="0.35">
      <c r="A24694" t="s">
        <v>25</v>
      </c>
      <c r="B24694" t="s">
        <v>1994</v>
      </c>
      <c r="C24694">
        <v>22</v>
      </c>
      <c r="D24694" t="s">
        <v>426</v>
      </c>
      <c r="E24694" t="s">
        <v>427</v>
      </c>
      <c r="F24694" t="s">
        <v>140</v>
      </c>
      <c r="G24694" t="s">
        <v>140</v>
      </c>
    </row>
    <row r="24695" spans="1:7" x14ac:dyDescent="0.35">
      <c r="A24695" t="s">
        <v>25</v>
      </c>
      <c r="B24695" t="s">
        <v>1995</v>
      </c>
      <c r="C24695">
        <v>17</v>
      </c>
      <c r="D24695" t="s">
        <v>561</v>
      </c>
      <c r="E24695" t="s">
        <v>562</v>
      </c>
      <c r="F24695" t="s">
        <v>140</v>
      </c>
      <c r="G24695" t="s">
        <v>140</v>
      </c>
    </row>
    <row r="24696" spans="1:7" x14ac:dyDescent="0.35">
      <c r="A24696" t="s">
        <v>25</v>
      </c>
      <c r="B24696" t="s">
        <v>1996</v>
      </c>
      <c r="C24696">
        <v>126</v>
      </c>
      <c r="D24696" t="s">
        <v>416</v>
      </c>
      <c r="E24696" t="s">
        <v>557</v>
      </c>
      <c r="F24696" t="s">
        <v>1046</v>
      </c>
      <c r="G24696" t="s">
        <v>140</v>
      </c>
    </row>
    <row r="24697" spans="1:7" x14ac:dyDescent="0.35">
      <c r="A24697" t="s">
        <v>25</v>
      </c>
      <c r="B24697" t="s">
        <v>1997</v>
      </c>
      <c r="C24697">
        <v>60</v>
      </c>
      <c r="D24697" t="s">
        <v>795</v>
      </c>
      <c r="E24697" t="s">
        <v>807</v>
      </c>
      <c r="F24697" t="s">
        <v>949</v>
      </c>
      <c r="G24697" t="s">
        <v>140</v>
      </c>
    </row>
    <row r="24698" spans="1:7" x14ac:dyDescent="0.35">
      <c r="A24698" t="s">
        <v>25</v>
      </c>
      <c r="B24698" t="s">
        <v>1998</v>
      </c>
      <c r="C24698">
        <v>43</v>
      </c>
      <c r="D24698" t="s">
        <v>103</v>
      </c>
      <c r="E24698" t="s">
        <v>370</v>
      </c>
      <c r="F24698" t="s">
        <v>1020</v>
      </c>
      <c r="G24698" t="s">
        <v>140</v>
      </c>
    </row>
    <row r="24699" spans="1:7" x14ac:dyDescent="0.35">
      <c r="A24699" t="s">
        <v>25</v>
      </c>
      <c r="B24699" t="s">
        <v>1218</v>
      </c>
      <c r="C24699">
        <v>30</v>
      </c>
      <c r="D24699" t="s">
        <v>779</v>
      </c>
      <c r="E24699" t="s">
        <v>880</v>
      </c>
      <c r="F24699" t="s">
        <v>140</v>
      </c>
      <c r="G24699" t="s">
        <v>140</v>
      </c>
    </row>
    <row r="24700" spans="1:7" x14ac:dyDescent="0.35">
      <c r="A24700" t="s">
        <v>25</v>
      </c>
      <c r="B24700" t="s">
        <v>1999</v>
      </c>
      <c r="C24700">
        <v>23</v>
      </c>
      <c r="D24700" t="s">
        <v>694</v>
      </c>
      <c r="E24700" t="s">
        <v>695</v>
      </c>
      <c r="F24700" t="s">
        <v>140</v>
      </c>
      <c r="G24700" t="s">
        <v>140</v>
      </c>
    </row>
    <row r="24701" spans="1:7" x14ac:dyDescent="0.35">
      <c r="A24701" t="s">
        <v>25</v>
      </c>
      <c r="B24701" t="s">
        <v>2000</v>
      </c>
      <c r="C24701">
        <v>17</v>
      </c>
      <c r="D24701" t="s">
        <v>73</v>
      </c>
      <c r="E24701" t="s">
        <v>72</v>
      </c>
      <c r="F24701" t="s">
        <v>140</v>
      </c>
      <c r="G24701" t="s">
        <v>140</v>
      </c>
    </row>
    <row r="24702" spans="1:7" x14ac:dyDescent="0.35">
      <c r="A24702" t="s">
        <v>25</v>
      </c>
      <c r="B24702" t="s">
        <v>2001</v>
      </c>
      <c r="C24702">
        <v>18</v>
      </c>
      <c r="D24702" t="s">
        <v>809</v>
      </c>
      <c r="E24702" t="s">
        <v>810</v>
      </c>
      <c r="F24702" t="s">
        <v>140</v>
      </c>
      <c r="G24702" t="s">
        <v>140</v>
      </c>
    </row>
    <row r="24703" spans="1:7" x14ac:dyDescent="0.35">
      <c r="A24703" t="s">
        <v>25</v>
      </c>
      <c r="B24703" t="s">
        <v>2002</v>
      </c>
      <c r="C24703">
        <v>88</v>
      </c>
      <c r="D24703" t="s">
        <v>428</v>
      </c>
      <c r="E24703" t="s">
        <v>429</v>
      </c>
      <c r="F24703" t="s">
        <v>140</v>
      </c>
      <c r="G24703" t="s">
        <v>140</v>
      </c>
    </row>
    <row r="24704" spans="1:7" x14ac:dyDescent="0.35">
      <c r="A24704" t="s">
        <v>25</v>
      </c>
      <c r="B24704" t="s">
        <v>2003</v>
      </c>
      <c r="C24704">
        <v>58</v>
      </c>
      <c r="D24704" t="s">
        <v>882</v>
      </c>
      <c r="E24704" t="s">
        <v>459</v>
      </c>
      <c r="F24704" t="s">
        <v>1063</v>
      </c>
      <c r="G24704" t="s">
        <v>140</v>
      </c>
    </row>
    <row r="24705" spans="1:7" x14ac:dyDescent="0.35">
      <c r="A24705" t="s">
        <v>25</v>
      </c>
      <c r="B24705" t="s">
        <v>2004</v>
      </c>
      <c r="C24705">
        <v>26</v>
      </c>
      <c r="D24705" t="s">
        <v>389</v>
      </c>
      <c r="E24705" t="s">
        <v>388</v>
      </c>
      <c r="F24705" t="s">
        <v>140</v>
      </c>
      <c r="G24705" t="s">
        <v>140</v>
      </c>
    </row>
    <row r="24706" spans="1:7" x14ac:dyDescent="0.35">
      <c r="A24706" t="s">
        <v>25</v>
      </c>
      <c r="B24706" t="s">
        <v>339</v>
      </c>
      <c r="C24706">
        <v>8</v>
      </c>
      <c r="D24706" t="s">
        <v>140</v>
      </c>
      <c r="E24706" t="s">
        <v>140</v>
      </c>
      <c r="F24706" t="s">
        <v>140</v>
      </c>
      <c r="G24706" t="s">
        <v>177</v>
      </c>
    </row>
    <row r="24707" spans="1:7" x14ac:dyDescent="0.35">
      <c r="A24707" t="s">
        <v>26</v>
      </c>
      <c r="B24707" t="s">
        <v>1216</v>
      </c>
      <c r="C24707">
        <v>36</v>
      </c>
      <c r="D24707" t="s">
        <v>138</v>
      </c>
      <c r="E24707" t="s">
        <v>139</v>
      </c>
      <c r="F24707" t="s">
        <v>140</v>
      </c>
      <c r="G24707" t="s">
        <v>140</v>
      </c>
    </row>
    <row r="24708" spans="1:7" x14ac:dyDescent="0.35">
      <c r="A24708" t="s">
        <v>26</v>
      </c>
      <c r="B24708" t="s">
        <v>1993</v>
      </c>
      <c r="C24708">
        <v>36</v>
      </c>
      <c r="D24708" t="s">
        <v>634</v>
      </c>
      <c r="E24708" t="s">
        <v>884</v>
      </c>
      <c r="F24708" t="s">
        <v>1043</v>
      </c>
      <c r="G24708" t="s">
        <v>140</v>
      </c>
    </row>
    <row r="24709" spans="1:7" x14ac:dyDescent="0.35">
      <c r="A24709" t="s">
        <v>26</v>
      </c>
      <c r="B24709" t="s">
        <v>1994</v>
      </c>
      <c r="C24709">
        <v>21</v>
      </c>
      <c r="D24709" t="s">
        <v>565</v>
      </c>
      <c r="E24709" t="s">
        <v>566</v>
      </c>
      <c r="F24709" t="s">
        <v>140</v>
      </c>
      <c r="G24709" t="s">
        <v>140</v>
      </c>
    </row>
    <row r="24710" spans="1:7" x14ac:dyDescent="0.35">
      <c r="A24710" t="s">
        <v>26</v>
      </c>
      <c r="B24710" t="s">
        <v>1995</v>
      </c>
      <c r="C24710">
        <v>19</v>
      </c>
      <c r="D24710" t="s">
        <v>139</v>
      </c>
      <c r="E24710" t="s">
        <v>138</v>
      </c>
      <c r="F24710" t="s">
        <v>140</v>
      </c>
      <c r="G24710" t="s">
        <v>140</v>
      </c>
    </row>
    <row r="24711" spans="1:7" x14ac:dyDescent="0.35">
      <c r="A24711" t="s">
        <v>26</v>
      </c>
      <c r="B24711" t="s">
        <v>1996</v>
      </c>
      <c r="C24711">
        <v>117</v>
      </c>
      <c r="D24711" t="s">
        <v>481</v>
      </c>
      <c r="E24711" t="s">
        <v>239</v>
      </c>
      <c r="F24711" t="s">
        <v>1050</v>
      </c>
      <c r="G24711" t="s">
        <v>140</v>
      </c>
    </row>
    <row r="24712" spans="1:7" x14ac:dyDescent="0.35">
      <c r="A24712" t="s">
        <v>26</v>
      </c>
      <c r="B24712" t="s">
        <v>1997</v>
      </c>
      <c r="C24712">
        <v>61</v>
      </c>
      <c r="D24712" t="s">
        <v>37</v>
      </c>
      <c r="E24712" t="s">
        <v>36</v>
      </c>
      <c r="F24712" t="s">
        <v>140</v>
      </c>
      <c r="G24712" t="s">
        <v>140</v>
      </c>
    </row>
    <row r="24713" spans="1:7" x14ac:dyDescent="0.35">
      <c r="A24713" t="s">
        <v>26</v>
      </c>
      <c r="B24713" t="s">
        <v>1998</v>
      </c>
      <c r="C24713">
        <v>44</v>
      </c>
      <c r="D24713" t="s">
        <v>773</v>
      </c>
      <c r="E24713" t="s">
        <v>772</v>
      </c>
      <c r="F24713" t="s">
        <v>140</v>
      </c>
      <c r="G24713" t="s">
        <v>140</v>
      </c>
    </row>
    <row r="24714" spans="1:7" x14ac:dyDescent="0.35">
      <c r="A24714" t="s">
        <v>26</v>
      </c>
      <c r="B24714" t="s">
        <v>1218</v>
      </c>
      <c r="C24714">
        <v>30</v>
      </c>
      <c r="D24714" t="s">
        <v>798</v>
      </c>
      <c r="E24714" t="s">
        <v>799</v>
      </c>
      <c r="F24714" t="s">
        <v>140</v>
      </c>
      <c r="G24714" t="s">
        <v>140</v>
      </c>
    </row>
    <row r="24715" spans="1:7" x14ac:dyDescent="0.35">
      <c r="A24715" t="s">
        <v>26</v>
      </c>
      <c r="B24715" t="s">
        <v>1999</v>
      </c>
      <c r="C24715">
        <v>35</v>
      </c>
      <c r="D24715" t="s">
        <v>407</v>
      </c>
      <c r="E24715" t="s">
        <v>406</v>
      </c>
      <c r="F24715" t="s">
        <v>140</v>
      </c>
      <c r="G24715" t="s">
        <v>140</v>
      </c>
    </row>
    <row r="24716" spans="1:7" x14ac:dyDescent="0.35">
      <c r="A24716" t="s">
        <v>26</v>
      </c>
      <c r="B24716" t="s">
        <v>2000</v>
      </c>
      <c r="C24716">
        <v>15</v>
      </c>
      <c r="D24716" t="s">
        <v>117</v>
      </c>
      <c r="E24716" t="s">
        <v>118</v>
      </c>
      <c r="F24716" t="s">
        <v>140</v>
      </c>
      <c r="G24716" t="s">
        <v>140</v>
      </c>
    </row>
    <row r="24717" spans="1:7" x14ac:dyDescent="0.35">
      <c r="A24717" t="s">
        <v>26</v>
      </c>
      <c r="B24717" t="s">
        <v>2001</v>
      </c>
      <c r="C24717">
        <v>19</v>
      </c>
      <c r="D24717" t="s">
        <v>409</v>
      </c>
      <c r="E24717" t="s">
        <v>651</v>
      </c>
      <c r="F24717" t="s">
        <v>950</v>
      </c>
      <c r="G24717" t="s">
        <v>140</v>
      </c>
    </row>
    <row r="24718" spans="1:7" x14ac:dyDescent="0.35">
      <c r="A24718" t="s">
        <v>26</v>
      </c>
      <c r="B24718" t="s">
        <v>2002</v>
      </c>
      <c r="C24718">
        <v>87</v>
      </c>
      <c r="D24718" t="s">
        <v>594</v>
      </c>
      <c r="E24718" t="s">
        <v>479</v>
      </c>
      <c r="F24718" t="s">
        <v>140</v>
      </c>
      <c r="G24718" t="s">
        <v>775</v>
      </c>
    </row>
    <row r="24719" spans="1:7" x14ac:dyDescent="0.35">
      <c r="A24719" t="s">
        <v>26</v>
      </c>
      <c r="B24719" t="s">
        <v>2003</v>
      </c>
      <c r="C24719">
        <v>43</v>
      </c>
      <c r="D24719" t="s">
        <v>212</v>
      </c>
      <c r="E24719" t="s">
        <v>211</v>
      </c>
      <c r="F24719" t="s">
        <v>140</v>
      </c>
      <c r="G24719" t="s">
        <v>140</v>
      </c>
    </row>
    <row r="24720" spans="1:7" x14ac:dyDescent="0.35">
      <c r="A24720" t="s">
        <v>26</v>
      </c>
      <c r="B24720" t="s">
        <v>2004</v>
      </c>
      <c r="C24720">
        <v>29</v>
      </c>
      <c r="D24720" t="s">
        <v>292</v>
      </c>
      <c r="E24720" t="s">
        <v>547</v>
      </c>
      <c r="F24720" t="s">
        <v>140</v>
      </c>
      <c r="G24720" t="s">
        <v>140</v>
      </c>
    </row>
    <row r="24721" spans="1:7" x14ac:dyDescent="0.35">
      <c r="A24721" t="s">
        <v>26</v>
      </c>
      <c r="B24721" t="s">
        <v>339</v>
      </c>
      <c r="C24721">
        <v>10</v>
      </c>
      <c r="D24721" t="s">
        <v>248</v>
      </c>
      <c r="E24721" t="s">
        <v>249</v>
      </c>
      <c r="F24721" t="s">
        <v>140</v>
      </c>
      <c r="G24721" t="s">
        <v>140</v>
      </c>
    </row>
    <row r="24722" spans="1:7" x14ac:dyDescent="0.35">
      <c r="A24722" t="s">
        <v>27</v>
      </c>
      <c r="B24722" t="s">
        <v>1216</v>
      </c>
      <c r="C24722">
        <v>48</v>
      </c>
      <c r="D24722" t="s">
        <v>593</v>
      </c>
      <c r="E24722" t="s">
        <v>594</v>
      </c>
      <c r="F24722" t="s">
        <v>140</v>
      </c>
      <c r="G24722" t="s">
        <v>140</v>
      </c>
    </row>
    <row r="24723" spans="1:7" x14ac:dyDescent="0.35">
      <c r="A24723" t="s">
        <v>27</v>
      </c>
      <c r="B24723" t="s">
        <v>1993</v>
      </c>
      <c r="C24723">
        <v>45</v>
      </c>
      <c r="D24723" t="s">
        <v>886</v>
      </c>
      <c r="E24723" t="s">
        <v>885</v>
      </c>
      <c r="F24723" t="s">
        <v>140</v>
      </c>
      <c r="G24723" t="s">
        <v>140</v>
      </c>
    </row>
    <row r="24724" spans="1:7" x14ac:dyDescent="0.35">
      <c r="A24724" t="s">
        <v>27</v>
      </c>
      <c r="B24724" t="s">
        <v>1994</v>
      </c>
      <c r="C24724">
        <v>13</v>
      </c>
      <c r="D24724" t="s">
        <v>991</v>
      </c>
      <c r="E24724" t="s">
        <v>1075</v>
      </c>
      <c r="F24724" t="s">
        <v>140</v>
      </c>
      <c r="G24724" t="s">
        <v>140</v>
      </c>
    </row>
    <row r="24725" spans="1:7" x14ac:dyDescent="0.35">
      <c r="A24725" t="s">
        <v>27</v>
      </c>
      <c r="B24725" t="s">
        <v>1995</v>
      </c>
      <c r="C24725">
        <v>26</v>
      </c>
      <c r="D24725" t="s">
        <v>652</v>
      </c>
      <c r="E24725" t="s">
        <v>651</v>
      </c>
      <c r="F24725" t="s">
        <v>140</v>
      </c>
      <c r="G24725" t="s">
        <v>140</v>
      </c>
    </row>
    <row r="24726" spans="1:7" x14ac:dyDescent="0.35">
      <c r="A24726" t="s">
        <v>27</v>
      </c>
      <c r="B24726" t="s">
        <v>1996</v>
      </c>
      <c r="C24726">
        <v>135</v>
      </c>
      <c r="D24726" t="s">
        <v>759</v>
      </c>
      <c r="E24726" t="s">
        <v>760</v>
      </c>
      <c r="F24726" t="s">
        <v>1051</v>
      </c>
      <c r="G24726" t="s">
        <v>1098</v>
      </c>
    </row>
    <row r="24727" spans="1:7" x14ac:dyDescent="0.35">
      <c r="A24727" t="s">
        <v>27</v>
      </c>
      <c r="B24727" t="s">
        <v>1997</v>
      </c>
      <c r="C24727">
        <v>59</v>
      </c>
      <c r="D24727" t="s">
        <v>492</v>
      </c>
      <c r="E24727" t="s">
        <v>44</v>
      </c>
      <c r="F24727" t="s">
        <v>775</v>
      </c>
      <c r="G24727" t="s">
        <v>140</v>
      </c>
    </row>
    <row r="24728" spans="1:7" x14ac:dyDescent="0.35">
      <c r="A24728" t="s">
        <v>27</v>
      </c>
      <c r="B24728" t="s">
        <v>1998</v>
      </c>
      <c r="C24728">
        <v>42</v>
      </c>
      <c r="D24728" t="s">
        <v>877</v>
      </c>
      <c r="E24728" t="s">
        <v>876</v>
      </c>
      <c r="F24728" t="s">
        <v>140</v>
      </c>
      <c r="G24728" t="s">
        <v>140</v>
      </c>
    </row>
    <row r="24729" spans="1:7" x14ac:dyDescent="0.35">
      <c r="A24729" t="s">
        <v>27</v>
      </c>
      <c r="B24729" t="s">
        <v>1218</v>
      </c>
      <c r="C24729">
        <v>51</v>
      </c>
      <c r="D24729" t="s">
        <v>843</v>
      </c>
      <c r="E24729" t="s">
        <v>424</v>
      </c>
      <c r="F24729" t="s">
        <v>140</v>
      </c>
      <c r="G24729" t="s">
        <v>940</v>
      </c>
    </row>
    <row r="24730" spans="1:7" x14ac:dyDescent="0.35">
      <c r="A24730" t="s">
        <v>27</v>
      </c>
      <c r="B24730" t="s">
        <v>1999</v>
      </c>
      <c r="C24730">
        <v>34</v>
      </c>
      <c r="D24730" t="s">
        <v>900</v>
      </c>
      <c r="E24730" t="s">
        <v>899</v>
      </c>
      <c r="F24730" t="s">
        <v>140</v>
      </c>
      <c r="G24730" t="s">
        <v>140</v>
      </c>
    </row>
    <row r="24731" spans="1:7" x14ac:dyDescent="0.35">
      <c r="A24731" t="s">
        <v>27</v>
      </c>
      <c r="B24731" t="s">
        <v>2000</v>
      </c>
      <c r="C24731">
        <v>14</v>
      </c>
      <c r="D24731" t="s">
        <v>656</v>
      </c>
      <c r="E24731" t="s">
        <v>655</v>
      </c>
      <c r="F24731" t="s">
        <v>140</v>
      </c>
      <c r="G24731" t="s">
        <v>140</v>
      </c>
    </row>
    <row r="24732" spans="1:7" x14ac:dyDescent="0.35">
      <c r="A24732" t="s">
        <v>27</v>
      </c>
      <c r="B24732" t="s">
        <v>2001</v>
      </c>
      <c r="C24732">
        <v>28</v>
      </c>
      <c r="D24732" t="s">
        <v>243</v>
      </c>
      <c r="E24732" t="s">
        <v>456</v>
      </c>
      <c r="F24732" t="s">
        <v>1066</v>
      </c>
      <c r="G24732" t="s">
        <v>140</v>
      </c>
    </row>
    <row r="24733" spans="1:7" x14ac:dyDescent="0.35">
      <c r="A24733" t="s">
        <v>27</v>
      </c>
      <c r="B24733" t="s">
        <v>2002</v>
      </c>
      <c r="C24733">
        <v>107</v>
      </c>
      <c r="D24733" t="s">
        <v>798</v>
      </c>
      <c r="E24733" t="s">
        <v>586</v>
      </c>
      <c r="F24733" t="s">
        <v>140</v>
      </c>
      <c r="G24733" t="s">
        <v>1016</v>
      </c>
    </row>
    <row r="24734" spans="1:7" x14ac:dyDescent="0.35">
      <c r="A24734" t="s">
        <v>27</v>
      </c>
      <c r="B24734" t="s">
        <v>2003</v>
      </c>
      <c r="C24734">
        <v>57</v>
      </c>
      <c r="D24734" t="s">
        <v>630</v>
      </c>
      <c r="E24734" t="s">
        <v>631</v>
      </c>
      <c r="F24734" t="s">
        <v>140</v>
      </c>
      <c r="G24734" t="s">
        <v>140</v>
      </c>
    </row>
    <row r="24735" spans="1:7" x14ac:dyDescent="0.35">
      <c r="A24735" t="s">
        <v>27</v>
      </c>
      <c r="B24735" t="s">
        <v>2004</v>
      </c>
      <c r="C24735">
        <v>26</v>
      </c>
      <c r="D24735" t="s">
        <v>87</v>
      </c>
      <c r="E24735" t="s">
        <v>88</v>
      </c>
      <c r="F24735" t="s">
        <v>140</v>
      </c>
      <c r="G24735" t="s">
        <v>140</v>
      </c>
    </row>
    <row r="24736" spans="1:7" x14ac:dyDescent="0.35">
      <c r="A24736" t="s">
        <v>27</v>
      </c>
      <c r="B24736" t="s">
        <v>339</v>
      </c>
      <c r="C24736">
        <v>16</v>
      </c>
      <c r="D24736" t="s">
        <v>627</v>
      </c>
      <c r="E24736" t="s">
        <v>67</v>
      </c>
      <c r="F24736" t="s">
        <v>140</v>
      </c>
      <c r="G24736" t="s">
        <v>910</v>
      </c>
    </row>
    <row r="24737" spans="1:7" x14ac:dyDescent="0.35">
      <c r="A24737" t="s">
        <v>28</v>
      </c>
      <c r="B24737" t="s">
        <v>1216</v>
      </c>
      <c r="C24737">
        <v>29</v>
      </c>
      <c r="D24737" t="s">
        <v>276</v>
      </c>
      <c r="E24737" t="s">
        <v>277</v>
      </c>
      <c r="F24737" t="s">
        <v>140</v>
      </c>
      <c r="G24737" t="s">
        <v>140</v>
      </c>
    </row>
    <row r="24738" spans="1:7" x14ac:dyDescent="0.35">
      <c r="A24738" t="s">
        <v>28</v>
      </c>
      <c r="B24738" t="s">
        <v>1993</v>
      </c>
      <c r="C24738">
        <v>29</v>
      </c>
      <c r="D24738" t="s">
        <v>518</v>
      </c>
      <c r="E24738" t="s">
        <v>881</v>
      </c>
      <c r="F24738" t="s">
        <v>140</v>
      </c>
      <c r="G24738" t="s">
        <v>1044</v>
      </c>
    </row>
    <row r="24739" spans="1:7" x14ac:dyDescent="0.35">
      <c r="A24739" t="s">
        <v>28</v>
      </c>
      <c r="B24739" t="s">
        <v>1994</v>
      </c>
      <c r="C24739">
        <v>17</v>
      </c>
      <c r="D24739" t="s">
        <v>379</v>
      </c>
      <c r="E24739" t="s">
        <v>378</v>
      </c>
      <c r="F24739" t="s">
        <v>140</v>
      </c>
      <c r="G24739" t="s">
        <v>140</v>
      </c>
    </row>
    <row r="24740" spans="1:7" x14ac:dyDescent="0.35">
      <c r="A24740" t="s">
        <v>28</v>
      </c>
      <c r="B24740" t="s">
        <v>1995</v>
      </c>
      <c r="C24740">
        <v>19</v>
      </c>
      <c r="D24740" t="s">
        <v>428</v>
      </c>
      <c r="E24740" t="s">
        <v>429</v>
      </c>
      <c r="F24740" t="s">
        <v>140</v>
      </c>
      <c r="G24740" t="s">
        <v>140</v>
      </c>
    </row>
    <row r="24741" spans="1:7" x14ac:dyDescent="0.35">
      <c r="A24741" t="s">
        <v>28</v>
      </c>
      <c r="B24741" t="s">
        <v>1996</v>
      </c>
      <c r="C24741">
        <v>108</v>
      </c>
      <c r="D24741" t="s">
        <v>414</v>
      </c>
      <c r="E24741" t="s">
        <v>403</v>
      </c>
      <c r="F24741" t="s">
        <v>1014</v>
      </c>
      <c r="G24741" t="s">
        <v>140</v>
      </c>
    </row>
    <row r="24742" spans="1:7" x14ac:dyDescent="0.35">
      <c r="A24742" t="s">
        <v>28</v>
      </c>
      <c r="B24742" t="s">
        <v>1997</v>
      </c>
      <c r="C24742">
        <v>61</v>
      </c>
      <c r="D24742" t="s">
        <v>603</v>
      </c>
      <c r="E24742" t="s">
        <v>648</v>
      </c>
      <c r="F24742" t="s">
        <v>140</v>
      </c>
      <c r="G24742" t="s">
        <v>1019</v>
      </c>
    </row>
    <row r="24743" spans="1:7" x14ac:dyDescent="0.35">
      <c r="A24743" t="s">
        <v>28</v>
      </c>
      <c r="B24743" t="s">
        <v>1998</v>
      </c>
      <c r="C24743">
        <v>45</v>
      </c>
      <c r="D24743" t="s">
        <v>888</v>
      </c>
      <c r="E24743" t="s">
        <v>753</v>
      </c>
      <c r="F24743" t="s">
        <v>1023</v>
      </c>
      <c r="G24743" t="s">
        <v>140</v>
      </c>
    </row>
    <row r="24744" spans="1:7" x14ac:dyDescent="0.35">
      <c r="A24744" t="s">
        <v>28</v>
      </c>
      <c r="B24744" t="s">
        <v>1218</v>
      </c>
      <c r="C24744">
        <v>25</v>
      </c>
      <c r="D24744" t="s">
        <v>39</v>
      </c>
      <c r="E24744" t="s">
        <v>813</v>
      </c>
      <c r="F24744" t="s">
        <v>140</v>
      </c>
      <c r="G24744" t="s">
        <v>1067</v>
      </c>
    </row>
    <row r="24745" spans="1:7" x14ac:dyDescent="0.35">
      <c r="A24745" t="s">
        <v>28</v>
      </c>
      <c r="B24745" t="s">
        <v>1999</v>
      </c>
      <c r="C24745">
        <v>25</v>
      </c>
      <c r="D24745" t="s">
        <v>298</v>
      </c>
      <c r="E24745" t="s">
        <v>299</v>
      </c>
      <c r="F24745" t="s">
        <v>140</v>
      </c>
      <c r="G24745" t="s">
        <v>140</v>
      </c>
    </row>
    <row r="24746" spans="1:7" x14ac:dyDescent="0.35">
      <c r="A24746" t="s">
        <v>28</v>
      </c>
      <c r="B24746" t="s">
        <v>2000</v>
      </c>
      <c r="C24746">
        <v>6</v>
      </c>
      <c r="D24746" t="s">
        <v>956</v>
      </c>
      <c r="E24746" t="s">
        <v>957</v>
      </c>
      <c r="F24746" t="s">
        <v>140</v>
      </c>
      <c r="G24746" t="s">
        <v>140</v>
      </c>
    </row>
    <row r="24747" spans="1:7" x14ac:dyDescent="0.35">
      <c r="A24747" t="s">
        <v>28</v>
      </c>
      <c r="B24747" t="s">
        <v>2001</v>
      </c>
      <c r="C24747">
        <v>14</v>
      </c>
      <c r="D24747" t="s">
        <v>214</v>
      </c>
      <c r="E24747" t="s">
        <v>215</v>
      </c>
      <c r="F24747" t="s">
        <v>140</v>
      </c>
      <c r="G24747" t="s">
        <v>140</v>
      </c>
    </row>
    <row r="24748" spans="1:7" x14ac:dyDescent="0.35">
      <c r="A24748" t="s">
        <v>28</v>
      </c>
      <c r="B24748" t="s">
        <v>2002</v>
      </c>
      <c r="C24748">
        <v>82</v>
      </c>
      <c r="D24748" t="s">
        <v>724</v>
      </c>
      <c r="E24748" t="s">
        <v>725</v>
      </c>
      <c r="F24748" t="s">
        <v>140</v>
      </c>
      <c r="G24748" t="s">
        <v>140</v>
      </c>
    </row>
    <row r="24749" spans="1:7" x14ac:dyDescent="0.35">
      <c r="A24749" t="s">
        <v>28</v>
      </c>
      <c r="B24749" t="s">
        <v>2003</v>
      </c>
      <c r="C24749">
        <v>43</v>
      </c>
      <c r="D24749" t="s">
        <v>77</v>
      </c>
      <c r="E24749" t="s">
        <v>725</v>
      </c>
      <c r="F24749" t="s">
        <v>140</v>
      </c>
      <c r="G24749" t="s">
        <v>949</v>
      </c>
    </row>
    <row r="24750" spans="1:7" x14ac:dyDescent="0.35">
      <c r="A24750" t="s">
        <v>28</v>
      </c>
      <c r="B24750" t="s">
        <v>2004</v>
      </c>
      <c r="C24750">
        <v>17</v>
      </c>
      <c r="D24750" t="s">
        <v>738</v>
      </c>
      <c r="E24750" t="s">
        <v>739</v>
      </c>
      <c r="F24750" t="s">
        <v>140</v>
      </c>
      <c r="G24750" t="s">
        <v>140</v>
      </c>
    </row>
    <row r="24751" spans="1:7" x14ac:dyDescent="0.35">
      <c r="A24751" t="s">
        <v>28</v>
      </c>
      <c r="B24751" t="s">
        <v>339</v>
      </c>
      <c r="C24751">
        <v>16</v>
      </c>
      <c r="D24751" t="s">
        <v>548</v>
      </c>
      <c r="E24751" t="s">
        <v>737</v>
      </c>
      <c r="F24751" t="s">
        <v>140</v>
      </c>
      <c r="G24751" t="s">
        <v>652</v>
      </c>
    </row>
    <row r="24752" spans="1:7" x14ac:dyDescent="0.35">
      <c r="A24752" t="s">
        <v>29</v>
      </c>
      <c r="B24752" t="s">
        <v>1216</v>
      </c>
      <c r="C24752">
        <v>46</v>
      </c>
      <c r="D24752" t="s">
        <v>545</v>
      </c>
      <c r="E24752" t="s">
        <v>544</v>
      </c>
      <c r="F24752" t="s">
        <v>140</v>
      </c>
      <c r="G24752" t="s">
        <v>140</v>
      </c>
    </row>
    <row r="24753" spans="1:7" x14ac:dyDescent="0.35">
      <c r="A24753" t="s">
        <v>29</v>
      </c>
      <c r="B24753" t="s">
        <v>1993</v>
      </c>
      <c r="C24753">
        <v>34</v>
      </c>
      <c r="D24753" t="s">
        <v>67</v>
      </c>
      <c r="E24753" t="s">
        <v>66</v>
      </c>
      <c r="F24753" t="s">
        <v>140</v>
      </c>
      <c r="G24753" t="s">
        <v>140</v>
      </c>
    </row>
    <row r="24754" spans="1:7" x14ac:dyDescent="0.35">
      <c r="A24754" t="s">
        <v>29</v>
      </c>
      <c r="B24754" t="s">
        <v>1994</v>
      </c>
      <c r="C24754">
        <v>27</v>
      </c>
      <c r="D24754" t="s">
        <v>506</v>
      </c>
      <c r="E24754" t="s">
        <v>507</v>
      </c>
      <c r="F24754" t="s">
        <v>140</v>
      </c>
      <c r="G24754" t="s">
        <v>140</v>
      </c>
    </row>
    <row r="24755" spans="1:7" x14ac:dyDescent="0.35">
      <c r="A24755" t="s">
        <v>29</v>
      </c>
      <c r="B24755" t="s">
        <v>1995</v>
      </c>
      <c r="C24755">
        <v>14</v>
      </c>
      <c r="D24755" t="s">
        <v>907</v>
      </c>
      <c r="E24755" t="s">
        <v>908</v>
      </c>
      <c r="F24755" t="s">
        <v>140</v>
      </c>
      <c r="G24755" t="s">
        <v>140</v>
      </c>
    </row>
    <row r="24756" spans="1:7" x14ac:dyDescent="0.35">
      <c r="A24756" t="s">
        <v>29</v>
      </c>
      <c r="B24756" t="s">
        <v>1996</v>
      </c>
      <c r="C24756">
        <v>126</v>
      </c>
      <c r="D24756" t="s">
        <v>677</v>
      </c>
      <c r="E24756" t="s">
        <v>393</v>
      </c>
      <c r="F24756" t="s">
        <v>1011</v>
      </c>
      <c r="G24756" t="s">
        <v>140</v>
      </c>
    </row>
    <row r="24757" spans="1:7" x14ac:dyDescent="0.35">
      <c r="A24757" t="s">
        <v>29</v>
      </c>
      <c r="B24757" t="s">
        <v>1997</v>
      </c>
      <c r="C24757">
        <v>52</v>
      </c>
      <c r="D24757" t="s">
        <v>897</v>
      </c>
      <c r="E24757" t="s">
        <v>1155</v>
      </c>
      <c r="F24757" t="s">
        <v>939</v>
      </c>
      <c r="G24757" t="s">
        <v>140</v>
      </c>
    </row>
    <row r="24758" spans="1:7" x14ac:dyDescent="0.35">
      <c r="A24758" t="s">
        <v>29</v>
      </c>
      <c r="B24758" t="s">
        <v>1998</v>
      </c>
      <c r="C24758">
        <v>53</v>
      </c>
      <c r="D24758" t="s">
        <v>293</v>
      </c>
      <c r="E24758" t="s">
        <v>539</v>
      </c>
      <c r="F24758" t="s">
        <v>140</v>
      </c>
      <c r="G24758" t="s">
        <v>140</v>
      </c>
    </row>
    <row r="24759" spans="1:7" x14ac:dyDescent="0.35">
      <c r="A24759" t="s">
        <v>29</v>
      </c>
      <c r="B24759" t="s">
        <v>1218</v>
      </c>
      <c r="C24759">
        <v>24</v>
      </c>
      <c r="D24759" t="s">
        <v>560</v>
      </c>
      <c r="E24759" t="s">
        <v>559</v>
      </c>
      <c r="F24759" t="s">
        <v>140</v>
      </c>
      <c r="G24759" t="s">
        <v>140</v>
      </c>
    </row>
    <row r="24760" spans="1:7" x14ac:dyDescent="0.35">
      <c r="A24760" t="s">
        <v>29</v>
      </c>
      <c r="B24760" t="s">
        <v>1999</v>
      </c>
      <c r="C24760">
        <v>35</v>
      </c>
      <c r="D24760" t="s">
        <v>799</v>
      </c>
      <c r="E24760" t="s">
        <v>798</v>
      </c>
      <c r="F24760" t="s">
        <v>140</v>
      </c>
      <c r="G24760" t="s">
        <v>140</v>
      </c>
    </row>
    <row r="24761" spans="1:7" x14ac:dyDescent="0.35">
      <c r="A24761" t="s">
        <v>29</v>
      </c>
      <c r="B24761" t="s">
        <v>2000</v>
      </c>
      <c r="C24761">
        <v>19</v>
      </c>
      <c r="D24761" t="s">
        <v>292</v>
      </c>
      <c r="E24761" t="s">
        <v>547</v>
      </c>
      <c r="F24761" t="s">
        <v>140</v>
      </c>
      <c r="G24761" t="s">
        <v>140</v>
      </c>
    </row>
    <row r="24762" spans="1:7" x14ac:dyDescent="0.35">
      <c r="A24762" t="s">
        <v>29</v>
      </c>
      <c r="B24762" t="s">
        <v>2001</v>
      </c>
      <c r="C24762">
        <v>15</v>
      </c>
      <c r="D24762" t="s">
        <v>744</v>
      </c>
      <c r="E24762" t="s">
        <v>550</v>
      </c>
      <c r="F24762" t="s">
        <v>95</v>
      </c>
      <c r="G24762" t="s">
        <v>140</v>
      </c>
    </row>
    <row r="24763" spans="1:7" x14ac:dyDescent="0.35">
      <c r="A24763" t="s">
        <v>29</v>
      </c>
      <c r="B24763" t="s">
        <v>2002</v>
      </c>
      <c r="C24763">
        <v>104</v>
      </c>
      <c r="D24763" t="s">
        <v>1015</v>
      </c>
      <c r="E24763" t="s">
        <v>759</v>
      </c>
      <c r="F24763" t="s">
        <v>1098</v>
      </c>
      <c r="G24763" t="s">
        <v>140</v>
      </c>
    </row>
    <row r="24764" spans="1:7" x14ac:dyDescent="0.35">
      <c r="A24764" t="s">
        <v>29</v>
      </c>
      <c r="B24764" t="s">
        <v>2003</v>
      </c>
      <c r="C24764">
        <v>45</v>
      </c>
      <c r="D24764" t="s">
        <v>55</v>
      </c>
      <c r="E24764" t="s">
        <v>54</v>
      </c>
      <c r="F24764" t="s">
        <v>140</v>
      </c>
      <c r="G24764" t="s">
        <v>140</v>
      </c>
    </row>
    <row r="24765" spans="1:7" x14ac:dyDescent="0.35">
      <c r="A24765" t="s">
        <v>29</v>
      </c>
      <c r="B24765" t="s">
        <v>2004</v>
      </c>
      <c r="C24765">
        <v>34</v>
      </c>
      <c r="D24765" t="s">
        <v>921</v>
      </c>
      <c r="E24765" t="s">
        <v>597</v>
      </c>
      <c r="F24765" t="s">
        <v>660</v>
      </c>
      <c r="G24765" t="s">
        <v>140</v>
      </c>
    </row>
    <row r="24766" spans="1:7" x14ac:dyDescent="0.35">
      <c r="A24766" t="s">
        <v>29</v>
      </c>
      <c r="B24766" t="s">
        <v>339</v>
      </c>
      <c r="C24766">
        <v>7</v>
      </c>
      <c r="D24766" t="s">
        <v>743</v>
      </c>
      <c r="E24766" t="s">
        <v>744</v>
      </c>
      <c r="F24766" t="s">
        <v>140</v>
      </c>
      <c r="G24766" t="s">
        <v>140</v>
      </c>
    </row>
    <row r="24767" spans="1:7" x14ac:dyDescent="0.35">
      <c r="A24767" t="s">
        <v>30</v>
      </c>
      <c r="B24767" t="s">
        <v>1216</v>
      </c>
      <c r="C24767">
        <v>46</v>
      </c>
      <c r="D24767" t="s">
        <v>566</v>
      </c>
      <c r="E24767" t="s">
        <v>565</v>
      </c>
      <c r="F24767" t="s">
        <v>140</v>
      </c>
      <c r="G24767" t="s">
        <v>140</v>
      </c>
    </row>
    <row r="24768" spans="1:7" x14ac:dyDescent="0.35">
      <c r="A24768" t="s">
        <v>30</v>
      </c>
      <c r="B24768" t="s">
        <v>1993</v>
      </c>
      <c r="C24768">
        <v>51</v>
      </c>
      <c r="D24768" t="s">
        <v>374</v>
      </c>
      <c r="E24768" t="s">
        <v>375</v>
      </c>
      <c r="F24768" t="s">
        <v>140</v>
      </c>
      <c r="G24768" t="s">
        <v>140</v>
      </c>
    </row>
    <row r="24769" spans="1:7" x14ac:dyDescent="0.35">
      <c r="A24769" t="s">
        <v>30</v>
      </c>
      <c r="B24769" t="s">
        <v>1994</v>
      </c>
      <c r="C24769">
        <v>14</v>
      </c>
      <c r="D24769" t="s">
        <v>172</v>
      </c>
      <c r="E24769" t="s">
        <v>171</v>
      </c>
      <c r="F24769" t="s">
        <v>140</v>
      </c>
      <c r="G24769" t="s">
        <v>140</v>
      </c>
    </row>
    <row r="24770" spans="1:7" x14ac:dyDescent="0.35">
      <c r="A24770" t="s">
        <v>30</v>
      </c>
      <c r="B24770" t="s">
        <v>1995</v>
      </c>
      <c r="C24770">
        <v>21</v>
      </c>
      <c r="D24770" t="s">
        <v>819</v>
      </c>
      <c r="E24770" t="s">
        <v>820</v>
      </c>
      <c r="F24770" t="s">
        <v>140</v>
      </c>
      <c r="G24770" t="s">
        <v>140</v>
      </c>
    </row>
    <row r="24771" spans="1:7" x14ac:dyDescent="0.35">
      <c r="A24771" t="s">
        <v>30</v>
      </c>
      <c r="B24771" t="s">
        <v>1996</v>
      </c>
      <c r="C24771">
        <v>142</v>
      </c>
      <c r="D24771" t="s">
        <v>553</v>
      </c>
      <c r="E24771" t="s">
        <v>798</v>
      </c>
      <c r="F24771" t="s">
        <v>1063</v>
      </c>
      <c r="G24771" t="s">
        <v>1019</v>
      </c>
    </row>
    <row r="24772" spans="1:7" x14ac:dyDescent="0.35">
      <c r="A24772" t="s">
        <v>30</v>
      </c>
      <c r="B24772" t="s">
        <v>1997</v>
      </c>
      <c r="C24772">
        <v>60</v>
      </c>
      <c r="D24772" t="s">
        <v>762</v>
      </c>
      <c r="E24772" t="s">
        <v>493</v>
      </c>
      <c r="F24772" t="s">
        <v>140</v>
      </c>
      <c r="G24772" t="s">
        <v>1054</v>
      </c>
    </row>
    <row r="24773" spans="1:7" x14ac:dyDescent="0.35">
      <c r="A24773" t="s">
        <v>30</v>
      </c>
      <c r="B24773" t="s">
        <v>1998</v>
      </c>
      <c r="C24773">
        <v>44</v>
      </c>
      <c r="D24773" t="s">
        <v>792</v>
      </c>
      <c r="E24773" t="s">
        <v>791</v>
      </c>
      <c r="F24773" t="s">
        <v>140</v>
      </c>
      <c r="G24773" t="s">
        <v>140</v>
      </c>
    </row>
    <row r="24774" spans="1:7" x14ac:dyDescent="0.35">
      <c r="A24774" t="s">
        <v>30</v>
      </c>
      <c r="B24774" t="s">
        <v>1218</v>
      </c>
      <c r="C24774">
        <v>39</v>
      </c>
      <c r="D24774" t="s">
        <v>696</v>
      </c>
      <c r="E24774" t="s">
        <v>697</v>
      </c>
      <c r="F24774" t="s">
        <v>140</v>
      </c>
      <c r="G24774" t="s">
        <v>140</v>
      </c>
    </row>
    <row r="24775" spans="1:7" x14ac:dyDescent="0.35">
      <c r="A24775" t="s">
        <v>30</v>
      </c>
      <c r="B24775" t="s">
        <v>1999</v>
      </c>
      <c r="C24775">
        <v>41</v>
      </c>
      <c r="D24775" t="s">
        <v>569</v>
      </c>
      <c r="E24775" t="s">
        <v>341</v>
      </c>
      <c r="F24775" t="s">
        <v>140</v>
      </c>
      <c r="G24775" t="s">
        <v>140</v>
      </c>
    </row>
    <row r="24776" spans="1:7" x14ac:dyDescent="0.35">
      <c r="A24776" t="s">
        <v>30</v>
      </c>
      <c r="B24776" t="s">
        <v>2000</v>
      </c>
      <c r="C24776">
        <v>14</v>
      </c>
      <c r="D24776" t="s">
        <v>296</v>
      </c>
      <c r="E24776" t="s">
        <v>295</v>
      </c>
      <c r="F24776" t="s">
        <v>140</v>
      </c>
      <c r="G24776" t="s">
        <v>140</v>
      </c>
    </row>
    <row r="24777" spans="1:7" x14ac:dyDescent="0.35">
      <c r="A24777" t="s">
        <v>30</v>
      </c>
      <c r="B24777" t="s">
        <v>2001</v>
      </c>
      <c r="C24777">
        <v>15</v>
      </c>
      <c r="D24777" t="s">
        <v>931</v>
      </c>
      <c r="E24777" t="s">
        <v>932</v>
      </c>
      <c r="F24777" t="s">
        <v>140</v>
      </c>
      <c r="G24777" t="s">
        <v>140</v>
      </c>
    </row>
    <row r="24778" spans="1:7" x14ac:dyDescent="0.35">
      <c r="A24778" t="s">
        <v>30</v>
      </c>
      <c r="B24778" t="s">
        <v>2002</v>
      </c>
      <c r="C24778">
        <v>107</v>
      </c>
      <c r="D24778" t="s">
        <v>635</v>
      </c>
      <c r="E24778" t="s">
        <v>704</v>
      </c>
      <c r="F24778" t="s">
        <v>1043</v>
      </c>
      <c r="G24778" t="s">
        <v>1021</v>
      </c>
    </row>
    <row r="24779" spans="1:7" x14ac:dyDescent="0.35">
      <c r="A24779" t="s">
        <v>30</v>
      </c>
      <c r="B24779" t="s">
        <v>2003</v>
      </c>
      <c r="C24779">
        <v>46</v>
      </c>
      <c r="D24779" t="s">
        <v>363</v>
      </c>
      <c r="E24779" t="s">
        <v>362</v>
      </c>
      <c r="F24779" t="s">
        <v>140</v>
      </c>
      <c r="G24779" t="s">
        <v>140</v>
      </c>
    </row>
    <row r="24780" spans="1:7" x14ac:dyDescent="0.35">
      <c r="A24780" t="s">
        <v>30</v>
      </c>
      <c r="B24780" t="s">
        <v>2004</v>
      </c>
      <c r="C24780">
        <v>35</v>
      </c>
      <c r="D24780" t="s">
        <v>832</v>
      </c>
      <c r="E24780" t="s">
        <v>831</v>
      </c>
      <c r="F24780" t="s">
        <v>140</v>
      </c>
      <c r="G24780" t="s">
        <v>140</v>
      </c>
    </row>
    <row r="24781" spans="1:7" x14ac:dyDescent="0.35">
      <c r="A24781" t="s">
        <v>30</v>
      </c>
      <c r="B24781" t="s">
        <v>339</v>
      </c>
      <c r="C24781">
        <v>12</v>
      </c>
      <c r="D24781" t="s">
        <v>221</v>
      </c>
      <c r="E24781" t="s">
        <v>140</v>
      </c>
      <c r="F24781" t="s">
        <v>140</v>
      </c>
      <c r="G24781" t="s">
        <v>220</v>
      </c>
    </row>
    <row r="24782" spans="1:7" x14ac:dyDescent="0.35">
      <c r="A24782" t="s">
        <v>31</v>
      </c>
      <c r="B24782" t="s">
        <v>1216</v>
      </c>
      <c r="C24782">
        <v>27</v>
      </c>
      <c r="D24782" t="s">
        <v>160</v>
      </c>
      <c r="E24782" t="s">
        <v>159</v>
      </c>
      <c r="F24782" t="s">
        <v>140</v>
      </c>
      <c r="G24782" t="s">
        <v>140</v>
      </c>
    </row>
    <row r="24783" spans="1:7" x14ac:dyDescent="0.35">
      <c r="A24783" t="s">
        <v>31</v>
      </c>
      <c r="B24783" t="s">
        <v>1993</v>
      </c>
      <c r="C24783">
        <v>21</v>
      </c>
      <c r="D24783" t="s">
        <v>183</v>
      </c>
      <c r="E24783" t="s">
        <v>182</v>
      </c>
      <c r="F24783" t="s">
        <v>140</v>
      </c>
      <c r="G24783" t="s">
        <v>140</v>
      </c>
    </row>
    <row r="24784" spans="1:7" x14ac:dyDescent="0.35">
      <c r="A24784" t="s">
        <v>31</v>
      </c>
      <c r="B24784" t="s">
        <v>1994</v>
      </c>
      <c r="C24784">
        <v>12</v>
      </c>
      <c r="D24784" t="s">
        <v>575</v>
      </c>
      <c r="E24784" t="s">
        <v>576</v>
      </c>
      <c r="F24784" t="s">
        <v>140</v>
      </c>
      <c r="G24784" t="s">
        <v>140</v>
      </c>
    </row>
    <row r="24785" spans="1:7" x14ac:dyDescent="0.35">
      <c r="A24785" t="s">
        <v>31</v>
      </c>
      <c r="B24785" t="s">
        <v>1995</v>
      </c>
      <c r="C24785">
        <v>8</v>
      </c>
      <c r="D24785" t="s">
        <v>663</v>
      </c>
      <c r="E24785" t="s">
        <v>985</v>
      </c>
      <c r="F24785" t="s">
        <v>1073</v>
      </c>
      <c r="G24785" t="s">
        <v>140</v>
      </c>
    </row>
    <row r="24786" spans="1:7" x14ac:dyDescent="0.35">
      <c r="A24786" t="s">
        <v>31</v>
      </c>
      <c r="B24786" t="s">
        <v>1996</v>
      </c>
      <c r="C24786">
        <v>90</v>
      </c>
      <c r="D24786" t="s">
        <v>291</v>
      </c>
      <c r="E24786" t="s">
        <v>533</v>
      </c>
      <c r="F24786" t="s">
        <v>140</v>
      </c>
      <c r="G24786" t="s">
        <v>140</v>
      </c>
    </row>
    <row r="24787" spans="1:7" x14ac:dyDescent="0.35">
      <c r="A24787" t="s">
        <v>31</v>
      </c>
      <c r="B24787" t="s">
        <v>1997</v>
      </c>
      <c r="C24787">
        <v>75</v>
      </c>
      <c r="D24787" t="s">
        <v>656</v>
      </c>
      <c r="E24787" t="s">
        <v>655</v>
      </c>
      <c r="F24787" t="s">
        <v>140</v>
      </c>
      <c r="G24787" t="s">
        <v>140</v>
      </c>
    </row>
    <row r="24788" spans="1:7" x14ac:dyDescent="0.35">
      <c r="A24788" t="s">
        <v>31</v>
      </c>
      <c r="B24788" t="s">
        <v>1998</v>
      </c>
      <c r="C24788">
        <v>66</v>
      </c>
      <c r="D24788" t="s">
        <v>145</v>
      </c>
      <c r="E24788" t="s">
        <v>866</v>
      </c>
      <c r="F24788" t="s">
        <v>140</v>
      </c>
      <c r="G24788" t="s">
        <v>140</v>
      </c>
    </row>
    <row r="24789" spans="1:7" x14ac:dyDescent="0.35">
      <c r="A24789" t="s">
        <v>31</v>
      </c>
      <c r="B24789" t="s">
        <v>1218</v>
      </c>
      <c r="C24789">
        <v>24</v>
      </c>
      <c r="D24789" t="s">
        <v>809</v>
      </c>
      <c r="E24789" t="s">
        <v>810</v>
      </c>
      <c r="F24789" t="s">
        <v>140</v>
      </c>
      <c r="G24789" t="s">
        <v>140</v>
      </c>
    </row>
    <row r="24790" spans="1:7" x14ac:dyDescent="0.35">
      <c r="A24790" t="s">
        <v>31</v>
      </c>
      <c r="B24790" t="s">
        <v>1999</v>
      </c>
      <c r="C24790">
        <v>15</v>
      </c>
      <c r="D24790" t="s">
        <v>150</v>
      </c>
      <c r="E24790" t="s">
        <v>149</v>
      </c>
      <c r="F24790" t="s">
        <v>140</v>
      </c>
      <c r="G24790" t="s">
        <v>140</v>
      </c>
    </row>
    <row r="24791" spans="1:7" x14ac:dyDescent="0.35">
      <c r="A24791" t="s">
        <v>31</v>
      </c>
      <c r="B24791" t="s">
        <v>2000</v>
      </c>
      <c r="C24791">
        <v>5</v>
      </c>
      <c r="D24791" t="s">
        <v>829</v>
      </c>
      <c r="E24791" t="s">
        <v>830</v>
      </c>
      <c r="F24791" t="s">
        <v>140</v>
      </c>
      <c r="G24791" t="s">
        <v>140</v>
      </c>
    </row>
    <row r="24792" spans="1:7" x14ac:dyDescent="0.35">
      <c r="A24792" t="s">
        <v>31</v>
      </c>
      <c r="B24792" t="s">
        <v>2001</v>
      </c>
      <c r="C24792">
        <v>16</v>
      </c>
      <c r="D24792" t="s">
        <v>519</v>
      </c>
      <c r="E24792" t="s">
        <v>518</v>
      </c>
      <c r="F24792" t="s">
        <v>140</v>
      </c>
      <c r="G24792" t="s">
        <v>140</v>
      </c>
    </row>
    <row r="24793" spans="1:7" x14ac:dyDescent="0.35">
      <c r="A24793" t="s">
        <v>31</v>
      </c>
      <c r="B24793" t="s">
        <v>2002</v>
      </c>
      <c r="C24793">
        <v>83</v>
      </c>
      <c r="D24793" t="s">
        <v>599</v>
      </c>
      <c r="E24793" t="s">
        <v>600</v>
      </c>
      <c r="F24793" t="s">
        <v>140</v>
      </c>
      <c r="G24793" t="s">
        <v>140</v>
      </c>
    </row>
    <row r="24794" spans="1:7" x14ac:dyDescent="0.35">
      <c r="A24794" t="s">
        <v>31</v>
      </c>
      <c r="B24794" t="s">
        <v>2003</v>
      </c>
      <c r="C24794">
        <v>61</v>
      </c>
      <c r="D24794" t="s">
        <v>832</v>
      </c>
      <c r="E24794" t="s">
        <v>831</v>
      </c>
      <c r="F24794" t="s">
        <v>140</v>
      </c>
      <c r="G24794" t="s">
        <v>140</v>
      </c>
    </row>
    <row r="24795" spans="1:7" x14ac:dyDescent="0.35">
      <c r="A24795" t="s">
        <v>31</v>
      </c>
      <c r="B24795" t="s">
        <v>2004</v>
      </c>
      <c r="C24795">
        <v>38</v>
      </c>
      <c r="D24795" t="s">
        <v>535</v>
      </c>
      <c r="E24795" t="s">
        <v>534</v>
      </c>
      <c r="F24795" t="s">
        <v>140</v>
      </c>
      <c r="G24795" t="s">
        <v>140</v>
      </c>
    </row>
    <row r="24796" spans="1:7" x14ac:dyDescent="0.35">
      <c r="A24796" t="s">
        <v>31</v>
      </c>
      <c r="B24796" t="s">
        <v>339</v>
      </c>
      <c r="C24796">
        <v>3</v>
      </c>
      <c r="D24796" t="s">
        <v>495</v>
      </c>
      <c r="E24796" t="s">
        <v>494</v>
      </c>
      <c r="F24796" t="s">
        <v>140</v>
      </c>
      <c r="G24796" t="s">
        <v>140</v>
      </c>
    </row>
    <row r="24797" spans="1:7" x14ac:dyDescent="0.35">
      <c r="A24797" t="s">
        <v>32</v>
      </c>
      <c r="B24797" t="s">
        <v>1216</v>
      </c>
      <c r="C24797">
        <v>781</v>
      </c>
      <c r="D24797" t="s">
        <v>693</v>
      </c>
      <c r="E24797" t="s">
        <v>634</v>
      </c>
      <c r="F24797" t="s">
        <v>1008</v>
      </c>
      <c r="G24797" t="s">
        <v>140</v>
      </c>
    </row>
    <row r="24798" spans="1:7" x14ac:dyDescent="0.35">
      <c r="A24798" t="s">
        <v>32</v>
      </c>
      <c r="B24798" t="s">
        <v>1993</v>
      </c>
      <c r="C24798">
        <v>708</v>
      </c>
      <c r="D24798" t="s">
        <v>180</v>
      </c>
      <c r="E24798" t="s">
        <v>417</v>
      </c>
      <c r="F24798" t="s">
        <v>1014</v>
      </c>
      <c r="G24798" t="s">
        <v>1016</v>
      </c>
    </row>
    <row r="24799" spans="1:7" x14ac:dyDescent="0.35">
      <c r="A24799" t="s">
        <v>32</v>
      </c>
      <c r="B24799" t="s">
        <v>1994</v>
      </c>
      <c r="C24799">
        <v>388</v>
      </c>
      <c r="D24799" t="s">
        <v>497</v>
      </c>
      <c r="E24799" t="s">
        <v>1246</v>
      </c>
      <c r="F24799" t="s">
        <v>1063</v>
      </c>
      <c r="G24799" t="s">
        <v>1008</v>
      </c>
    </row>
    <row r="24800" spans="1:7" x14ac:dyDescent="0.35">
      <c r="A24800" t="s">
        <v>32</v>
      </c>
      <c r="B24800" t="s">
        <v>1995</v>
      </c>
      <c r="C24800">
        <v>432</v>
      </c>
      <c r="D24800" t="s">
        <v>453</v>
      </c>
      <c r="E24800" t="s">
        <v>431</v>
      </c>
      <c r="F24800" t="s">
        <v>1014</v>
      </c>
      <c r="G24800" t="s">
        <v>1009</v>
      </c>
    </row>
    <row r="24801" spans="1:7" x14ac:dyDescent="0.35">
      <c r="A24801" t="s">
        <v>32</v>
      </c>
      <c r="B24801" t="s">
        <v>1996</v>
      </c>
      <c r="C24801">
        <v>2671</v>
      </c>
      <c r="D24801" t="s">
        <v>695</v>
      </c>
      <c r="E24801" t="s">
        <v>742</v>
      </c>
      <c r="F24801" t="s">
        <v>1054</v>
      </c>
      <c r="G24801" t="s">
        <v>1010</v>
      </c>
    </row>
    <row r="24802" spans="1:7" x14ac:dyDescent="0.35">
      <c r="A24802" t="s">
        <v>32</v>
      </c>
      <c r="B24802" t="s">
        <v>1997</v>
      </c>
      <c r="C24802">
        <v>1573</v>
      </c>
      <c r="D24802" t="s">
        <v>685</v>
      </c>
      <c r="E24802" t="s">
        <v>779</v>
      </c>
      <c r="F24802" t="s">
        <v>1014</v>
      </c>
      <c r="G24802" t="s">
        <v>1009</v>
      </c>
    </row>
    <row r="24803" spans="1:7" x14ac:dyDescent="0.35">
      <c r="A24803" t="s">
        <v>32</v>
      </c>
      <c r="B24803" t="s">
        <v>1998</v>
      </c>
      <c r="C24803">
        <v>1189</v>
      </c>
      <c r="D24803" t="s">
        <v>513</v>
      </c>
      <c r="E24803" t="s">
        <v>1084</v>
      </c>
      <c r="F24803" t="s">
        <v>1013</v>
      </c>
      <c r="G24803" t="s">
        <v>1014</v>
      </c>
    </row>
    <row r="24804" spans="1:7" x14ac:dyDescent="0.35">
      <c r="A24804" t="s">
        <v>32</v>
      </c>
      <c r="B24804" t="s">
        <v>1218</v>
      </c>
      <c r="C24804">
        <v>687</v>
      </c>
      <c r="D24804" t="s">
        <v>747</v>
      </c>
      <c r="E24804" t="s">
        <v>252</v>
      </c>
      <c r="F24804" t="s">
        <v>1008</v>
      </c>
      <c r="G24804" t="s">
        <v>1016</v>
      </c>
    </row>
    <row r="24805" spans="1:7" x14ac:dyDescent="0.35">
      <c r="A24805" t="s">
        <v>32</v>
      </c>
      <c r="B24805" t="s">
        <v>1999</v>
      </c>
      <c r="C24805">
        <v>628</v>
      </c>
      <c r="D24805" t="s">
        <v>553</v>
      </c>
      <c r="E24805" t="s">
        <v>249</v>
      </c>
      <c r="F24805" t="s">
        <v>1012</v>
      </c>
      <c r="G24805" t="s">
        <v>140</v>
      </c>
    </row>
    <row r="24806" spans="1:7" x14ac:dyDescent="0.35">
      <c r="A24806" t="s">
        <v>32</v>
      </c>
      <c r="B24806" t="s">
        <v>2000</v>
      </c>
      <c r="C24806">
        <v>334</v>
      </c>
      <c r="D24806" t="s">
        <v>922</v>
      </c>
      <c r="E24806" t="s">
        <v>1015</v>
      </c>
      <c r="F24806" t="s">
        <v>140</v>
      </c>
      <c r="G24806" t="s">
        <v>140</v>
      </c>
    </row>
    <row r="24807" spans="1:7" x14ac:dyDescent="0.35">
      <c r="A24807" t="s">
        <v>32</v>
      </c>
      <c r="B24807" t="s">
        <v>2001</v>
      </c>
      <c r="C24807">
        <v>407</v>
      </c>
      <c r="D24807" t="s">
        <v>693</v>
      </c>
      <c r="E24807" t="s">
        <v>331</v>
      </c>
      <c r="F24807" t="s">
        <v>1019</v>
      </c>
      <c r="G24807" t="s">
        <v>1016</v>
      </c>
    </row>
    <row r="24808" spans="1:7" x14ac:dyDescent="0.35">
      <c r="A24808" t="s">
        <v>32</v>
      </c>
      <c r="B24808" t="s">
        <v>2002</v>
      </c>
      <c r="C24808">
        <v>2031</v>
      </c>
      <c r="D24808" t="s">
        <v>853</v>
      </c>
      <c r="E24808" t="s">
        <v>482</v>
      </c>
      <c r="F24808" t="s">
        <v>1012</v>
      </c>
      <c r="G24808" t="s">
        <v>1016</v>
      </c>
    </row>
    <row r="24809" spans="1:7" x14ac:dyDescent="0.35">
      <c r="A24809" t="s">
        <v>32</v>
      </c>
      <c r="B24809" t="s">
        <v>2003</v>
      </c>
      <c r="C24809">
        <v>1188</v>
      </c>
      <c r="D24809" t="s">
        <v>463</v>
      </c>
      <c r="E24809" t="s">
        <v>306</v>
      </c>
      <c r="F24809" t="s">
        <v>1013</v>
      </c>
      <c r="G24809" t="s">
        <v>1016</v>
      </c>
    </row>
    <row r="24810" spans="1:7" x14ac:dyDescent="0.35">
      <c r="A24810" t="s">
        <v>32</v>
      </c>
      <c r="B24810" t="s">
        <v>2004</v>
      </c>
      <c r="C24810">
        <v>636</v>
      </c>
      <c r="D24810" t="s">
        <v>771</v>
      </c>
      <c r="E24810" t="s">
        <v>873</v>
      </c>
      <c r="F24810" t="s">
        <v>1013</v>
      </c>
      <c r="G24810" t="s">
        <v>1008</v>
      </c>
    </row>
    <row r="24811" spans="1:7" x14ac:dyDescent="0.35">
      <c r="A24811" t="s">
        <v>32</v>
      </c>
      <c r="B24811" t="s">
        <v>339</v>
      </c>
      <c r="C24811">
        <v>233</v>
      </c>
      <c r="D24811" t="s">
        <v>546</v>
      </c>
      <c r="E24811" t="s">
        <v>608</v>
      </c>
      <c r="F24811" t="s">
        <v>1048</v>
      </c>
      <c r="G24811" t="s">
        <v>385</v>
      </c>
    </row>
    <row r="24813" spans="1:7" x14ac:dyDescent="0.35">
      <c r="A24813" t="s">
        <v>2073</v>
      </c>
    </row>
    <row r="24814" spans="1:7" x14ac:dyDescent="0.35">
      <c r="A24814" t="s">
        <v>2</v>
      </c>
      <c r="B24814" t="s">
        <v>2006</v>
      </c>
      <c r="C24814" t="s">
        <v>3</v>
      </c>
      <c r="D24814" t="s">
        <v>1133</v>
      </c>
      <c r="E24814" t="s">
        <v>85</v>
      </c>
      <c r="F24814" t="s">
        <v>86</v>
      </c>
      <c r="G24814" t="s">
        <v>136</v>
      </c>
    </row>
    <row r="24815" spans="1:7" x14ac:dyDescent="0.35">
      <c r="A24815" t="s">
        <v>8</v>
      </c>
      <c r="B24815" t="s">
        <v>2007</v>
      </c>
      <c r="C24815">
        <v>117</v>
      </c>
      <c r="D24815" t="s">
        <v>140</v>
      </c>
      <c r="E24815" t="s">
        <v>894</v>
      </c>
      <c r="F24815" t="s">
        <v>972</v>
      </c>
      <c r="G24815" t="s">
        <v>140</v>
      </c>
    </row>
    <row r="24816" spans="1:7" x14ac:dyDescent="0.35">
      <c r="A24816" t="s">
        <v>8</v>
      </c>
      <c r="B24816" t="s">
        <v>2008</v>
      </c>
      <c r="C24816">
        <v>407</v>
      </c>
      <c r="D24816" t="s">
        <v>1019</v>
      </c>
      <c r="E24816" t="s">
        <v>217</v>
      </c>
      <c r="F24816" t="s">
        <v>799</v>
      </c>
      <c r="G24816" t="s">
        <v>1012</v>
      </c>
    </row>
    <row r="24817" spans="1:7" x14ac:dyDescent="0.35">
      <c r="A24817" t="s">
        <v>8</v>
      </c>
      <c r="B24817" t="s">
        <v>339</v>
      </c>
      <c r="C24817">
        <v>36</v>
      </c>
      <c r="D24817" t="s">
        <v>140</v>
      </c>
      <c r="E24817" t="s">
        <v>786</v>
      </c>
      <c r="F24817" t="s">
        <v>509</v>
      </c>
      <c r="G24817" t="s">
        <v>1061</v>
      </c>
    </row>
    <row r="24818" spans="1:7" x14ac:dyDescent="0.35">
      <c r="A24818" t="s">
        <v>9</v>
      </c>
      <c r="B24818" t="s">
        <v>2007</v>
      </c>
      <c r="C24818">
        <v>94</v>
      </c>
      <c r="D24818" t="s">
        <v>1009</v>
      </c>
      <c r="E24818" t="s">
        <v>571</v>
      </c>
      <c r="F24818" t="s">
        <v>730</v>
      </c>
      <c r="G24818" t="s">
        <v>140</v>
      </c>
    </row>
    <row r="24819" spans="1:7" x14ac:dyDescent="0.35">
      <c r="A24819" t="s">
        <v>9</v>
      </c>
      <c r="B24819" t="s">
        <v>2008</v>
      </c>
      <c r="C24819">
        <v>447</v>
      </c>
      <c r="D24819" t="s">
        <v>1013</v>
      </c>
      <c r="E24819" t="s">
        <v>227</v>
      </c>
      <c r="F24819" t="s">
        <v>357</v>
      </c>
      <c r="G24819" t="s">
        <v>140</v>
      </c>
    </row>
    <row r="24820" spans="1:7" x14ac:dyDescent="0.35">
      <c r="A24820" t="s">
        <v>9</v>
      </c>
      <c r="B24820" t="s">
        <v>339</v>
      </c>
      <c r="C24820">
        <v>72</v>
      </c>
      <c r="D24820" t="s">
        <v>950</v>
      </c>
      <c r="E24820" t="s">
        <v>245</v>
      </c>
      <c r="F24820" t="s">
        <v>482</v>
      </c>
      <c r="G24820" t="s">
        <v>140</v>
      </c>
    </row>
    <row r="24821" spans="1:7" x14ac:dyDescent="0.35">
      <c r="A24821" t="s">
        <v>10</v>
      </c>
      <c r="B24821" t="s">
        <v>2007</v>
      </c>
      <c r="C24821">
        <v>121</v>
      </c>
      <c r="D24821" t="s">
        <v>140</v>
      </c>
      <c r="E24821" t="s">
        <v>752</v>
      </c>
      <c r="F24821" t="s">
        <v>621</v>
      </c>
      <c r="G24821" t="s">
        <v>1009</v>
      </c>
    </row>
    <row r="24822" spans="1:7" x14ac:dyDescent="0.35">
      <c r="A24822" t="s">
        <v>10</v>
      </c>
      <c r="B24822" t="s">
        <v>2008</v>
      </c>
      <c r="C24822">
        <v>347</v>
      </c>
      <c r="D24822" t="s">
        <v>775</v>
      </c>
      <c r="E24822" t="s">
        <v>291</v>
      </c>
      <c r="F24822" t="s">
        <v>309</v>
      </c>
      <c r="G24822" t="s">
        <v>1009</v>
      </c>
    </row>
    <row r="24823" spans="1:7" x14ac:dyDescent="0.35">
      <c r="A24823" t="s">
        <v>10</v>
      </c>
      <c r="B24823" t="s">
        <v>339</v>
      </c>
      <c r="C24823">
        <v>52</v>
      </c>
      <c r="D24823" t="s">
        <v>1014</v>
      </c>
      <c r="E24823" t="s">
        <v>739</v>
      </c>
      <c r="F24823" t="s">
        <v>471</v>
      </c>
      <c r="G24823" t="s">
        <v>140</v>
      </c>
    </row>
    <row r="24824" spans="1:7" x14ac:dyDescent="0.35">
      <c r="A24824" t="s">
        <v>11</v>
      </c>
      <c r="B24824" t="s">
        <v>2007</v>
      </c>
      <c r="C24824">
        <v>108</v>
      </c>
      <c r="D24824" t="s">
        <v>140</v>
      </c>
      <c r="E24824" t="s">
        <v>618</v>
      </c>
      <c r="F24824" t="s">
        <v>617</v>
      </c>
      <c r="G24824" t="s">
        <v>140</v>
      </c>
    </row>
    <row r="24825" spans="1:7" x14ac:dyDescent="0.35">
      <c r="A24825" t="s">
        <v>11</v>
      </c>
      <c r="B24825" t="s">
        <v>2008</v>
      </c>
      <c r="C24825">
        <v>444</v>
      </c>
      <c r="D24825" t="s">
        <v>1013</v>
      </c>
      <c r="E24825" t="s">
        <v>449</v>
      </c>
      <c r="F24825" t="s">
        <v>607</v>
      </c>
      <c r="G24825" t="s">
        <v>1010</v>
      </c>
    </row>
    <row r="24826" spans="1:7" x14ac:dyDescent="0.35">
      <c r="A24826" t="s">
        <v>11</v>
      </c>
      <c r="B24826" t="s">
        <v>339</v>
      </c>
      <c r="C24826">
        <v>63</v>
      </c>
      <c r="D24826" t="s">
        <v>140</v>
      </c>
      <c r="E24826" t="s">
        <v>550</v>
      </c>
      <c r="F24826" t="s">
        <v>153</v>
      </c>
      <c r="G24826" t="s">
        <v>991</v>
      </c>
    </row>
    <row r="24827" spans="1:7" x14ac:dyDescent="0.35">
      <c r="A24827" t="s">
        <v>12</v>
      </c>
      <c r="B24827" t="s">
        <v>2007</v>
      </c>
      <c r="C24827">
        <v>131</v>
      </c>
      <c r="D24827" t="s">
        <v>954</v>
      </c>
      <c r="E24827" t="s">
        <v>1083</v>
      </c>
      <c r="F24827" t="s">
        <v>143</v>
      </c>
      <c r="G24827" t="s">
        <v>1098</v>
      </c>
    </row>
    <row r="24828" spans="1:7" x14ac:dyDescent="0.35">
      <c r="A24828" t="s">
        <v>12</v>
      </c>
      <c r="B24828" t="s">
        <v>2008</v>
      </c>
      <c r="C24828">
        <v>409</v>
      </c>
      <c r="D24828" t="s">
        <v>1058</v>
      </c>
      <c r="E24828" t="s">
        <v>544</v>
      </c>
      <c r="F24828" t="s">
        <v>553</v>
      </c>
      <c r="G24828" t="s">
        <v>1010</v>
      </c>
    </row>
    <row r="24829" spans="1:7" x14ac:dyDescent="0.35">
      <c r="A24829" t="s">
        <v>12</v>
      </c>
      <c r="B24829" t="s">
        <v>339</v>
      </c>
      <c r="C24829">
        <v>58</v>
      </c>
      <c r="D24829" t="s">
        <v>140</v>
      </c>
      <c r="E24829" t="s">
        <v>472</v>
      </c>
      <c r="F24829" t="s">
        <v>389</v>
      </c>
      <c r="G24829" t="s">
        <v>515</v>
      </c>
    </row>
    <row r="24830" spans="1:7" x14ac:dyDescent="0.35">
      <c r="A24830" t="s">
        <v>13</v>
      </c>
      <c r="B24830" t="s">
        <v>2007</v>
      </c>
      <c r="C24830">
        <v>114</v>
      </c>
      <c r="D24830" t="s">
        <v>1014</v>
      </c>
      <c r="E24830" t="s">
        <v>993</v>
      </c>
      <c r="F24830" t="s">
        <v>491</v>
      </c>
      <c r="G24830" t="s">
        <v>140</v>
      </c>
    </row>
    <row r="24831" spans="1:7" x14ac:dyDescent="0.35">
      <c r="A24831" t="s">
        <v>13</v>
      </c>
      <c r="B24831" t="s">
        <v>2008</v>
      </c>
      <c r="C24831">
        <v>313</v>
      </c>
      <c r="D24831" t="s">
        <v>140</v>
      </c>
      <c r="E24831" t="s">
        <v>369</v>
      </c>
      <c r="F24831" t="s">
        <v>368</v>
      </c>
      <c r="G24831" t="s">
        <v>140</v>
      </c>
    </row>
    <row r="24832" spans="1:7" x14ac:dyDescent="0.35">
      <c r="A24832" t="s">
        <v>13</v>
      </c>
      <c r="B24832" t="s">
        <v>339</v>
      </c>
      <c r="C24832">
        <v>35</v>
      </c>
      <c r="D24832" t="s">
        <v>903</v>
      </c>
      <c r="E24832" t="s">
        <v>865</v>
      </c>
      <c r="F24832" t="s">
        <v>607</v>
      </c>
      <c r="G24832" t="s">
        <v>140</v>
      </c>
    </row>
    <row r="24833" spans="1:7" x14ac:dyDescent="0.35">
      <c r="A24833" t="s">
        <v>14</v>
      </c>
      <c r="B24833" t="s">
        <v>2007</v>
      </c>
      <c r="C24833">
        <v>94</v>
      </c>
      <c r="D24833" t="s">
        <v>1010</v>
      </c>
      <c r="E24833" t="s">
        <v>741</v>
      </c>
      <c r="F24833" t="s">
        <v>531</v>
      </c>
      <c r="G24833" t="s">
        <v>140</v>
      </c>
    </row>
    <row r="24834" spans="1:7" x14ac:dyDescent="0.35">
      <c r="A24834" t="s">
        <v>14</v>
      </c>
      <c r="B24834" t="s">
        <v>2008</v>
      </c>
      <c r="C24834">
        <v>420</v>
      </c>
      <c r="D24834" t="s">
        <v>1013</v>
      </c>
      <c r="E24834" t="s">
        <v>224</v>
      </c>
      <c r="F24834" t="s">
        <v>406</v>
      </c>
      <c r="G24834" t="s">
        <v>140</v>
      </c>
    </row>
    <row r="24835" spans="1:7" x14ac:dyDescent="0.35">
      <c r="A24835" t="s">
        <v>14</v>
      </c>
      <c r="B24835" t="s">
        <v>339</v>
      </c>
      <c r="C24835">
        <v>63</v>
      </c>
      <c r="D24835" t="s">
        <v>1021</v>
      </c>
      <c r="E24835" t="s">
        <v>223</v>
      </c>
      <c r="F24835" t="s">
        <v>402</v>
      </c>
      <c r="G24835" t="s">
        <v>1053</v>
      </c>
    </row>
    <row r="24836" spans="1:7" x14ac:dyDescent="0.35">
      <c r="A24836" t="s">
        <v>15</v>
      </c>
      <c r="B24836" t="s">
        <v>2007</v>
      </c>
      <c r="C24836">
        <v>123</v>
      </c>
      <c r="D24836" t="s">
        <v>1013</v>
      </c>
      <c r="E24836" t="s">
        <v>659</v>
      </c>
      <c r="F24836" t="s">
        <v>450</v>
      </c>
      <c r="G24836" t="s">
        <v>140</v>
      </c>
    </row>
    <row r="24837" spans="1:7" x14ac:dyDescent="0.35">
      <c r="A24837" t="s">
        <v>15</v>
      </c>
      <c r="B24837" t="s">
        <v>2008</v>
      </c>
      <c r="C24837">
        <v>403</v>
      </c>
      <c r="D24837" t="s">
        <v>1009</v>
      </c>
      <c r="E24837" t="s">
        <v>486</v>
      </c>
      <c r="F24837" t="s">
        <v>406</v>
      </c>
      <c r="G24837" t="s">
        <v>1009</v>
      </c>
    </row>
    <row r="24838" spans="1:7" x14ac:dyDescent="0.35">
      <c r="A24838" t="s">
        <v>15</v>
      </c>
      <c r="B24838" t="s">
        <v>339</v>
      </c>
      <c r="C24838">
        <v>43</v>
      </c>
      <c r="D24838" t="s">
        <v>140</v>
      </c>
      <c r="E24838" t="s">
        <v>714</v>
      </c>
      <c r="F24838" t="s">
        <v>546</v>
      </c>
      <c r="G24838" t="s">
        <v>199</v>
      </c>
    </row>
    <row r="24839" spans="1:7" x14ac:dyDescent="0.35">
      <c r="A24839" t="s">
        <v>16</v>
      </c>
      <c r="B24839" t="s">
        <v>2007</v>
      </c>
      <c r="C24839">
        <v>111</v>
      </c>
      <c r="D24839" t="s">
        <v>140</v>
      </c>
      <c r="E24839" t="s">
        <v>57</v>
      </c>
      <c r="F24839" t="s">
        <v>56</v>
      </c>
      <c r="G24839" t="s">
        <v>140</v>
      </c>
    </row>
    <row r="24840" spans="1:7" x14ac:dyDescent="0.35">
      <c r="A24840" t="s">
        <v>16</v>
      </c>
      <c r="B24840" t="s">
        <v>2008</v>
      </c>
      <c r="C24840">
        <v>476</v>
      </c>
      <c r="D24840" t="s">
        <v>1019</v>
      </c>
      <c r="E24840" t="s">
        <v>692</v>
      </c>
      <c r="F24840" t="s">
        <v>711</v>
      </c>
      <c r="G24840" t="s">
        <v>1016</v>
      </c>
    </row>
    <row r="24841" spans="1:7" x14ac:dyDescent="0.35">
      <c r="A24841" t="s">
        <v>16</v>
      </c>
      <c r="B24841" t="s">
        <v>339</v>
      </c>
      <c r="C24841">
        <v>82</v>
      </c>
      <c r="D24841" t="s">
        <v>1058</v>
      </c>
      <c r="E24841" t="s">
        <v>82</v>
      </c>
      <c r="F24841" t="s">
        <v>766</v>
      </c>
      <c r="G24841" t="s">
        <v>1057</v>
      </c>
    </row>
    <row r="24842" spans="1:7" x14ac:dyDescent="0.35">
      <c r="A24842" t="s">
        <v>17</v>
      </c>
      <c r="B24842" t="s">
        <v>2007</v>
      </c>
      <c r="C24842">
        <v>121</v>
      </c>
      <c r="D24842" t="s">
        <v>1066</v>
      </c>
      <c r="E24842" t="s">
        <v>932</v>
      </c>
      <c r="F24842" t="s">
        <v>519</v>
      </c>
      <c r="G24842" t="s">
        <v>140</v>
      </c>
    </row>
    <row r="24843" spans="1:7" x14ac:dyDescent="0.35">
      <c r="A24843" t="s">
        <v>17</v>
      </c>
      <c r="B24843" t="s">
        <v>2008</v>
      </c>
      <c r="C24843">
        <v>380</v>
      </c>
      <c r="D24843" t="s">
        <v>1021</v>
      </c>
      <c r="E24843" t="s">
        <v>682</v>
      </c>
      <c r="F24843" t="s">
        <v>309</v>
      </c>
      <c r="G24843" t="s">
        <v>1010</v>
      </c>
    </row>
    <row r="24844" spans="1:7" x14ac:dyDescent="0.35">
      <c r="A24844" t="s">
        <v>17</v>
      </c>
      <c r="B24844" t="s">
        <v>339</v>
      </c>
      <c r="C24844">
        <v>57</v>
      </c>
      <c r="D24844" t="s">
        <v>140</v>
      </c>
      <c r="E24844" t="s">
        <v>554</v>
      </c>
      <c r="F24844" t="s">
        <v>553</v>
      </c>
      <c r="G24844" t="s">
        <v>140</v>
      </c>
    </row>
    <row r="24845" spans="1:7" x14ac:dyDescent="0.35">
      <c r="A24845" t="s">
        <v>18</v>
      </c>
      <c r="B24845" t="s">
        <v>2007</v>
      </c>
      <c r="C24845">
        <v>125</v>
      </c>
      <c r="D24845" t="s">
        <v>140</v>
      </c>
      <c r="E24845" t="s">
        <v>433</v>
      </c>
      <c r="F24845" t="s">
        <v>432</v>
      </c>
      <c r="G24845" t="s">
        <v>140</v>
      </c>
    </row>
    <row r="24846" spans="1:7" x14ac:dyDescent="0.35">
      <c r="A24846" t="s">
        <v>18</v>
      </c>
      <c r="B24846" t="s">
        <v>2008</v>
      </c>
      <c r="C24846">
        <v>366</v>
      </c>
      <c r="D24846" t="s">
        <v>1054</v>
      </c>
      <c r="E24846" t="s">
        <v>545</v>
      </c>
      <c r="F24846" t="s">
        <v>390</v>
      </c>
      <c r="G24846" t="s">
        <v>1010</v>
      </c>
    </row>
    <row r="24847" spans="1:7" x14ac:dyDescent="0.35">
      <c r="A24847" t="s">
        <v>18</v>
      </c>
      <c r="B24847" t="s">
        <v>339</v>
      </c>
      <c r="C24847">
        <v>32</v>
      </c>
      <c r="D24847" t="s">
        <v>1052</v>
      </c>
      <c r="E24847" t="s">
        <v>347</v>
      </c>
      <c r="F24847" t="s">
        <v>279</v>
      </c>
      <c r="G24847" t="s">
        <v>140</v>
      </c>
    </row>
    <row r="24848" spans="1:7" x14ac:dyDescent="0.35">
      <c r="A24848" t="s">
        <v>19</v>
      </c>
      <c r="B24848" t="s">
        <v>2007</v>
      </c>
      <c r="C24848">
        <v>131</v>
      </c>
      <c r="D24848" t="s">
        <v>140</v>
      </c>
      <c r="E24848" t="s">
        <v>720</v>
      </c>
      <c r="F24848" t="s">
        <v>388</v>
      </c>
      <c r="G24848" t="s">
        <v>1019</v>
      </c>
    </row>
    <row r="24849" spans="1:7" x14ac:dyDescent="0.35">
      <c r="A24849" t="s">
        <v>19</v>
      </c>
      <c r="B24849" t="s">
        <v>2008</v>
      </c>
      <c r="C24849">
        <v>363</v>
      </c>
      <c r="D24849" t="s">
        <v>1012</v>
      </c>
      <c r="E24849" t="s">
        <v>307</v>
      </c>
      <c r="F24849" t="s">
        <v>62</v>
      </c>
      <c r="G24849" t="s">
        <v>140</v>
      </c>
    </row>
    <row r="24850" spans="1:7" x14ac:dyDescent="0.35">
      <c r="A24850" t="s">
        <v>19</v>
      </c>
      <c r="B24850" t="s">
        <v>339</v>
      </c>
      <c r="C24850">
        <v>46</v>
      </c>
      <c r="D24850" t="s">
        <v>140</v>
      </c>
      <c r="E24850" t="s">
        <v>863</v>
      </c>
      <c r="F24850" t="s">
        <v>217</v>
      </c>
      <c r="G24850" t="s">
        <v>1045</v>
      </c>
    </row>
    <row r="24851" spans="1:7" x14ac:dyDescent="0.35">
      <c r="A24851" t="s">
        <v>20</v>
      </c>
      <c r="B24851" t="s">
        <v>2007</v>
      </c>
      <c r="C24851">
        <v>109</v>
      </c>
      <c r="D24851" t="s">
        <v>1012</v>
      </c>
      <c r="E24851" t="s">
        <v>286</v>
      </c>
      <c r="F24851" t="s">
        <v>927</v>
      </c>
      <c r="G24851" t="s">
        <v>140</v>
      </c>
    </row>
    <row r="24852" spans="1:7" x14ac:dyDescent="0.35">
      <c r="A24852" t="s">
        <v>20</v>
      </c>
      <c r="B24852" t="s">
        <v>2008</v>
      </c>
      <c r="C24852">
        <v>415</v>
      </c>
      <c r="D24852" t="s">
        <v>1016</v>
      </c>
      <c r="E24852" t="s">
        <v>704</v>
      </c>
      <c r="F24852" t="s">
        <v>174</v>
      </c>
      <c r="G24852" t="s">
        <v>140</v>
      </c>
    </row>
    <row r="24853" spans="1:7" x14ac:dyDescent="0.35">
      <c r="A24853" t="s">
        <v>20</v>
      </c>
      <c r="B24853" t="s">
        <v>339</v>
      </c>
      <c r="C24853">
        <v>35</v>
      </c>
      <c r="D24853" t="s">
        <v>140</v>
      </c>
      <c r="E24853" t="s">
        <v>83</v>
      </c>
      <c r="F24853" t="s">
        <v>789</v>
      </c>
      <c r="G24853" t="s">
        <v>1095</v>
      </c>
    </row>
    <row r="24854" spans="1:7" x14ac:dyDescent="0.35">
      <c r="A24854" t="s">
        <v>21</v>
      </c>
      <c r="B24854" t="s">
        <v>2007</v>
      </c>
      <c r="C24854">
        <v>69</v>
      </c>
      <c r="D24854" t="s">
        <v>140</v>
      </c>
      <c r="E24854" t="s">
        <v>237</v>
      </c>
      <c r="F24854" t="s">
        <v>684</v>
      </c>
      <c r="G24854" t="s">
        <v>1017</v>
      </c>
    </row>
    <row r="24855" spans="1:7" x14ac:dyDescent="0.35">
      <c r="A24855" t="s">
        <v>21</v>
      </c>
      <c r="B24855" t="s">
        <v>2008</v>
      </c>
      <c r="C24855">
        <v>405</v>
      </c>
      <c r="D24855" t="s">
        <v>775</v>
      </c>
      <c r="E24855" t="s">
        <v>234</v>
      </c>
      <c r="F24855" t="s">
        <v>600</v>
      </c>
      <c r="G24855" t="s">
        <v>1014</v>
      </c>
    </row>
    <row r="24856" spans="1:7" x14ac:dyDescent="0.35">
      <c r="A24856" t="s">
        <v>21</v>
      </c>
      <c r="B24856" t="s">
        <v>339</v>
      </c>
      <c r="C24856">
        <v>49</v>
      </c>
      <c r="D24856" t="s">
        <v>950</v>
      </c>
      <c r="E24856" t="s">
        <v>435</v>
      </c>
      <c r="F24856" t="s">
        <v>761</v>
      </c>
      <c r="G24856" t="s">
        <v>950</v>
      </c>
    </row>
    <row r="24857" spans="1:7" x14ac:dyDescent="0.35">
      <c r="A24857" t="s">
        <v>22</v>
      </c>
      <c r="B24857" t="s">
        <v>2007</v>
      </c>
      <c r="C24857">
        <v>113</v>
      </c>
      <c r="D24857" t="s">
        <v>1014</v>
      </c>
      <c r="E24857" t="s">
        <v>659</v>
      </c>
      <c r="F24857" t="s">
        <v>432</v>
      </c>
      <c r="G24857" t="s">
        <v>140</v>
      </c>
    </row>
    <row r="24858" spans="1:7" x14ac:dyDescent="0.35">
      <c r="A24858" t="s">
        <v>22</v>
      </c>
      <c r="B24858" t="s">
        <v>2008</v>
      </c>
      <c r="C24858">
        <v>351</v>
      </c>
      <c r="D24858" t="s">
        <v>1019</v>
      </c>
      <c r="E24858" t="s">
        <v>474</v>
      </c>
      <c r="F24858" t="s">
        <v>815</v>
      </c>
      <c r="G24858" t="s">
        <v>140</v>
      </c>
    </row>
    <row r="24859" spans="1:7" x14ac:dyDescent="0.35">
      <c r="A24859" t="s">
        <v>22</v>
      </c>
      <c r="B24859" t="s">
        <v>339</v>
      </c>
      <c r="C24859">
        <v>68</v>
      </c>
      <c r="D24859" t="s">
        <v>1051</v>
      </c>
      <c r="E24859" t="s">
        <v>391</v>
      </c>
      <c r="F24859" t="s">
        <v>963</v>
      </c>
      <c r="G24859" t="s">
        <v>140</v>
      </c>
    </row>
    <row r="24860" spans="1:7" x14ac:dyDescent="0.35">
      <c r="A24860" t="s">
        <v>23</v>
      </c>
      <c r="B24860" t="s">
        <v>2007</v>
      </c>
      <c r="C24860">
        <v>131</v>
      </c>
      <c r="D24860" t="s">
        <v>1011</v>
      </c>
      <c r="E24860" t="s">
        <v>157</v>
      </c>
      <c r="F24860" t="s">
        <v>972</v>
      </c>
      <c r="G24860" t="s">
        <v>140</v>
      </c>
    </row>
    <row r="24861" spans="1:7" x14ac:dyDescent="0.35">
      <c r="A24861" t="s">
        <v>23</v>
      </c>
      <c r="B24861" t="s">
        <v>2008</v>
      </c>
      <c r="C24861">
        <v>311</v>
      </c>
      <c r="D24861" t="s">
        <v>1063</v>
      </c>
      <c r="E24861" t="s">
        <v>227</v>
      </c>
      <c r="F24861" t="s">
        <v>509</v>
      </c>
      <c r="G24861" t="s">
        <v>1011</v>
      </c>
    </row>
    <row r="24862" spans="1:7" x14ac:dyDescent="0.35">
      <c r="A24862" t="s">
        <v>23</v>
      </c>
      <c r="B24862" t="s">
        <v>339</v>
      </c>
      <c r="C24862">
        <v>40</v>
      </c>
      <c r="D24862" t="s">
        <v>140</v>
      </c>
      <c r="E24862" t="s">
        <v>843</v>
      </c>
      <c r="F24862" t="s">
        <v>174</v>
      </c>
      <c r="G24862" t="s">
        <v>1043</v>
      </c>
    </row>
    <row r="24863" spans="1:7" x14ac:dyDescent="0.35">
      <c r="A24863" t="s">
        <v>24</v>
      </c>
      <c r="B24863" t="s">
        <v>2007</v>
      </c>
      <c r="C24863">
        <v>109</v>
      </c>
      <c r="D24863" t="s">
        <v>1008</v>
      </c>
      <c r="E24863" t="s">
        <v>886</v>
      </c>
      <c r="F24863" t="s">
        <v>472</v>
      </c>
      <c r="G24863" t="s">
        <v>140</v>
      </c>
    </row>
    <row r="24864" spans="1:7" x14ac:dyDescent="0.35">
      <c r="A24864" t="s">
        <v>24</v>
      </c>
      <c r="B24864" t="s">
        <v>2008</v>
      </c>
      <c r="C24864">
        <v>482</v>
      </c>
      <c r="D24864" t="s">
        <v>1010</v>
      </c>
      <c r="E24864" t="s">
        <v>765</v>
      </c>
      <c r="F24864" t="s">
        <v>545</v>
      </c>
      <c r="G24864" t="s">
        <v>140</v>
      </c>
    </row>
    <row r="24865" spans="1:7" x14ac:dyDescent="0.35">
      <c r="A24865" t="s">
        <v>24</v>
      </c>
      <c r="B24865" t="s">
        <v>339</v>
      </c>
      <c r="C24865">
        <v>71</v>
      </c>
      <c r="D24865" t="s">
        <v>1054</v>
      </c>
      <c r="E24865" t="s">
        <v>683</v>
      </c>
      <c r="F24865" t="s">
        <v>242</v>
      </c>
      <c r="G24865" t="s">
        <v>1085</v>
      </c>
    </row>
    <row r="24866" spans="1:7" x14ac:dyDescent="0.35">
      <c r="A24866" t="s">
        <v>25</v>
      </c>
      <c r="B24866" t="s">
        <v>2007</v>
      </c>
      <c r="C24866">
        <v>115</v>
      </c>
      <c r="D24866" t="s">
        <v>1012</v>
      </c>
      <c r="E24866" t="s">
        <v>762</v>
      </c>
      <c r="F24866" t="s">
        <v>468</v>
      </c>
      <c r="G24866" t="s">
        <v>140</v>
      </c>
    </row>
    <row r="24867" spans="1:7" x14ac:dyDescent="0.35">
      <c r="A24867" t="s">
        <v>25</v>
      </c>
      <c r="B24867" t="s">
        <v>2008</v>
      </c>
      <c r="C24867">
        <v>434</v>
      </c>
      <c r="D24867" t="s">
        <v>1012</v>
      </c>
      <c r="E24867" t="s">
        <v>172</v>
      </c>
      <c r="F24867" t="s">
        <v>585</v>
      </c>
      <c r="G24867" t="s">
        <v>140</v>
      </c>
    </row>
    <row r="24868" spans="1:7" x14ac:dyDescent="0.35">
      <c r="A24868" t="s">
        <v>25</v>
      </c>
      <c r="B24868" t="s">
        <v>339</v>
      </c>
      <c r="C24868">
        <v>70</v>
      </c>
      <c r="D24868" t="s">
        <v>1098</v>
      </c>
      <c r="E24868" t="s">
        <v>557</v>
      </c>
      <c r="F24868" t="s">
        <v>667</v>
      </c>
      <c r="G24868" t="s">
        <v>476</v>
      </c>
    </row>
    <row r="24869" spans="1:7" x14ac:dyDescent="0.35">
      <c r="A24869" t="s">
        <v>26</v>
      </c>
      <c r="B24869" t="s">
        <v>2007</v>
      </c>
      <c r="C24869">
        <v>128</v>
      </c>
      <c r="D24869" t="s">
        <v>1014</v>
      </c>
      <c r="E24869" t="s">
        <v>470</v>
      </c>
      <c r="F24869" t="s">
        <v>361</v>
      </c>
      <c r="G24869" t="s">
        <v>140</v>
      </c>
    </row>
    <row r="24870" spans="1:7" x14ac:dyDescent="0.35">
      <c r="A24870" t="s">
        <v>26</v>
      </c>
      <c r="B24870" t="s">
        <v>2008</v>
      </c>
      <c r="C24870">
        <v>420</v>
      </c>
      <c r="D24870" t="s">
        <v>1009</v>
      </c>
      <c r="E24870" t="s">
        <v>395</v>
      </c>
      <c r="F24870" t="s">
        <v>533</v>
      </c>
      <c r="G24870" t="s">
        <v>1008</v>
      </c>
    </row>
    <row r="24871" spans="1:7" x14ac:dyDescent="0.35">
      <c r="A24871" t="s">
        <v>26</v>
      </c>
      <c r="B24871" t="s">
        <v>339</v>
      </c>
      <c r="C24871">
        <v>54</v>
      </c>
      <c r="D24871" t="s">
        <v>1021</v>
      </c>
      <c r="E24871" t="s">
        <v>431</v>
      </c>
      <c r="F24871" t="s">
        <v>629</v>
      </c>
      <c r="G24871" t="s">
        <v>140</v>
      </c>
    </row>
    <row r="24872" spans="1:7" x14ac:dyDescent="0.35">
      <c r="A24872" t="s">
        <v>27</v>
      </c>
      <c r="B24872" t="s">
        <v>2007</v>
      </c>
      <c r="C24872">
        <v>104</v>
      </c>
      <c r="D24872" t="s">
        <v>775</v>
      </c>
      <c r="E24872" t="s">
        <v>293</v>
      </c>
      <c r="F24872" t="s">
        <v>912</v>
      </c>
      <c r="G24872" t="s">
        <v>140</v>
      </c>
    </row>
    <row r="24873" spans="1:7" x14ac:dyDescent="0.35">
      <c r="A24873" t="s">
        <v>27</v>
      </c>
      <c r="B24873" t="s">
        <v>2008</v>
      </c>
      <c r="C24873">
        <v>526</v>
      </c>
      <c r="D24873" t="s">
        <v>1012</v>
      </c>
      <c r="E24873" t="s">
        <v>686</v>
      </c>
      <c r="F24873" t="s">
        <v>372</v>
      </c>
      <c r="G24873" t="s">
        <v>1013</v>
      </c>
    </row>
    <row r="24874" spans="1:7" x14ac:dyDescent="0.35">
      <c r="A24874" t="s">
        <v>27</v>
      </c>
      <c r="B24874" t="s">
        <v>339</v>
      </c>
      <c r="C24874">
        <v>71</v>
      </c>
      <c r="D24874" t="s">
        <v>140</v>
      </c>
      <c r="E24874" t="s">
        <v>556</v>
      </c>
      <c r="F24874" t="s">
        <v>373</v>
      </c>
      <c r="G24874" t="s">
        <v>1095</v>
      </c>
    </row>
    <row r="24875" spans="1:7" x14ac:dyDescent="0.35">
      <c r="A24875" t="s">
        <v>28</v>
      </c>
      <c r="B24875" t="s">
        <v>2007</v>
      </c>
      <c r="C24875">
        <v>90</v>
      </c>
      <c r="D24875" t="s">
        <v>1066</v>
      </c>
      <c r="E24875" t="s">
        <v>598</v>
      </c>
      <c r="F24875" t="s">
        <v>976</v>
      </c>
      <c r="G24875" t="s">
        <v>140</v>
      </c>
    </row>
    <row r="24876" spans="1:7" x14ac:dyDescent="0.35">
      <c r="A24876" t="s">
        <v>28</v>
      </c>
      <c r="B24876" t="s">
        <v>2008</v>
      </c>
      <c r="C24876">
        <v>405</v>
      </c>
      <c r="D24876" t="s">
        <v>1008</v>
      </c>
      <c r="E24876" t="s">
        <v>79</v>
      </c>
      <c r="F24876" t="s">
        <v>783</v>
      </c>
      <c r="G24876" t="s">
        <v>775</v>
      </c>
    </row>
    <row r="24877" spans="1:7" x14ac:dyDescent="0.35">
      <c r="A24877" t="s">
        <v>28</v>
      </c>
      <c r="B24877" t="s">
        <v>339</v>
      </c>
      <c r="C24877">
        <v>41</v>
      </c>
      <c r="D24877" t="s">
        <v>140</v>
      </c>
      <c r="E24877" t="s">
        <v>697</v>
      </c>
      <c r="F24877" t="s">
        <v>836</v>
      </c>
      <c r="G24877" t="s">
        <v>771</v>
      </c>
    </row>
    <row r="24878" spans="1:7" x14ac:dyDescent="0.35">
      <c r="A24878" t="s">
        <v>29</v>
      </c>
      <c r="B24878" t="s">
        <v>2007</v>
      </c>
      <c r="C24878">
        <v>128</v>
      </c>
      <c r="D24878" t="s">
        <v>1050</v>
      </c>
      <c r="E24878" t="s">
        <v>264</v>
      </c>
      <c r="F24878" t="s">
        <v>581</v>
      </c>
      <c r="G24878" t="s">
        <v>140</v>
      </c>
    </row>
    <row r="24879" spans="1:7" x14ac:dyDescent="0.35">
      <c r="A24879" t="s">
        <v>29</v>
      </c>
      <c r="B24879" t="s">
        <v>2008</v>
      </c>
      <c r="C24879">
        <v>432</v>
      </c>
      <c r="D24879" t="s">
        <v>1054</v>
      </c>
      <c r="E24879" t="s">
        <v>865</v>
      </c>
      <c r="F24879" t="s">
        <v>835</v>
      </c>
      <c r="G24879" t="s">
        <v>140</v>
      </c>
    </row>
    <row r="24880" spans="1:7" x14ac:dyDescent="0.35">
      <c r="A24880" t="s">
        <v>29</v>
      </c>
      <c r="B24880" t="s">
        <v>339</v>
      </c>
      <c r="C24880">
        <v>75</v>
      </c>
      <c r="D24880" t="s">
        <v>140</v>
      </c>
      <c r="E24880" t="s">
        <v>272</v>
      </c>
      <c r="F24880" t="s">
        <v>273</v>
      </c>
      <c r="G24880" t="s">
        <v>140</v>
      </c>
    </row>
    <row r="24881" spans="1:7" x14ac:dyDescent="0.35">
      <c r="A24881" t="s">
        <v>30</v>
      </c>
      <c r="B24881" t="s">
        <v>2007</v>
      </c>
      <c r="C24881">
        <v>100</v>
      </c>
      <c r="D24881" t="s">
        <v>1012</v>
      </c>
      <c r="E24881" t="s">
        <v>856</v>
      </c>
      <c r="F24881" t="s">
        <v>400</v>
      </c>
      <c r="G24881" t="s">
        <v>140</v>
      </c>
    </row>
    <row r="24882" spans="1:7" x14ac:dyDescent="0.35">
      <c r="A24882" t="s">
        <v>30</v>
      </c>
      <c r="B24882" t="s">
        <v>2008</v>
      </c>
      <c r="C24882">
        <v>535</v>
      </c>
      <c r="D24882" t="s">
        <v>1013</v>
      </c>
      <c r="E24882" t="s">
        <v>714</v>
      </c>
      <c r="F24882" t="s">
        <v>252</v>
      </c>
      <c r="G24882" t="s">
        <v>1014</v>
      </c>
    </row>
    <row r="24883" spans="1:7" x14ac:dyDescent="0.35">
      <c r="A24883" t="s">
        <v>30</v>
      </c>
      <c r="B24883" t="s">
        <v>339</v>
      </c>
      <c r="C24883">
        <v>52</v>
      </c>
      <c r="D24883" t="s">
        <v>140</v>
      </c>
      <c r="E24883" t="s">
        <v>172</v>
      </c>
      <c r="F24883" t="s">
        <v>375</v>
      </c>
      <c r="G24883" t="s">
        <v>1154</v>
      </c>
    </row>
    <row r="24884" spans="1:7" x14ac:dyDescent="0.35">
      <c r="A24884" t="s">
        <v>31</v>
      </c>
      <c r="B24884" t="s">
        <v>2007</v>
      </c>
      <c r="C24884">
        <v>140</v>
      </c>
      <c r="D24884" t="s">
        <v>140</v>
      </c>
      <c r="E24884" t="s">
        <v>293</v>
      </c>
      <c r="F24884" t="s">
        <v>539</v>
      </c>
      <c r="G24884" t="s">
        <v>140</v>
      </c>
    </row>
    <row r="24885" spans="1:7" x14ac:dyDescent="0.35">
      <c r="A24885" t="s">
        <v>31</v>
      </c>
      <c r="B24885" t="s">
        <v>2008</v>
      </c>
      <c r="C24885">
        <v>375</v>
      </c>
      <c r="D24885" t="s">
        <v>140</v>
      </c>
      <c r="E24885" t="s">
        <v>252</v>
      </c>
      <c r="F24885" t="s">
        <v>251</v>
      </c>
      <c r="G24885" t="s">
        <v>140</v>
      </c>
    </row>
    <row r="24886" spans="1:7" x14ac:dyDescent="0.35">
      <c r="A24886" t="s">
        <v>31</v>
      </c>
      <c r="B24886" t="s">
        <v>339</v>
      </c>
      <c r="C24886">
        <v>29</v>
      </c>
      <c r="D24886" t="s">
        <v>140</v>
      </c>
      <c r="E24886" t="s">
        <v>923</v>
      </c>
      <c r="F24886" t="s">
        <v>924</v>
      </c>
      <c r="G24886" t="s">
        <v>140</v>
      </c>
    </row>
    <row r="24887" spans="1:7" x14ac:dyDescent="0.35">
      <c r="A24887" t="s">
        <v>32</v>
      </c>
      <c r="B24887" t="s">
        <v>2007</v>
      </c>
      <c r="C24887">
        <v>2726</v>
      </c>
      <c r="D24887" t="s">
        <v>1014</v>
      </c>
      <c r="E24887" t="s">
        <v>489</v>
      </c>
      <c r="F24887" t="s">
        <v>958</v>
      </c>
      <c r="G24887" t="s">
        <v>1008</v>
      </c>
    </row>
    <row r="24888" spans="1:7" x14ac:dyDescent="0.35">
      <c r="A24888" t="s">
        <v>32</v>
      </c>
      <c r="B24888" t="s">
        <v>2008</v>
      </c>
      <c r="C24888">
        <v>9866</v>
      </c>
      <c r="D24888" t="s">
        <v>1014</v>
      </c>
      <c r="E24888" t="s">
        <v>327</v>
      </c>
      <c r="F24888" t="s">
        <v>580</v>
      </c>
      <c r="G24888" t="s">
        <v>1010</v>
      </c>
    </row>
    <row r="24889" spans="1:7" x14ac:dyDescent="0.35">
      <c r="A24889" t="s">
        <v>32</v>
      </c>
      <c r="B24889" t="s">
        <v>339</v>
      </c>
      <c r="C24889">
        <v>1294</v>
      </c>
      <c r="D24889" t="s">
        <v>1054</v>
      </c>
      <c r="E24889" t="s">
        <v>764</v>
      </c>
      <c r="F24889" t="s">
        <v>677</v>
      </c>
      <c r="G24889" t="s">
        <v>769</v>
      </c>
    </row>
    <row r="24891" spans="1:7" x14ac:dyDescent="0.35">
      <c r="A24891" t="s">
        <v>2074</v>
      </c>
    </row>
    <row r="24892" spans="1:7" x14ac:dyDescent="0.35">
      <c r="A24892" t="s">
        <v>2</v>
      </c>
      <c r="B24892" t="s">
        <v>1164</v>
      </c>
      <c r="C24892" t="s">
        <v>3</v>
      </c>
      <c r="D24892" t="s">
        <v>1133</v>
      </c>
      <c r="E24892" t="s">
        <v>85</v>
      </c>
      <c r="F24892" t="s">
        <v>86</v>
      </c>
      <c r="G24892" t="s">
        <v>136</v>
      </c>
    </row>
    <row r="24893" spans="1:7" x14ac:dyDescent="0.35">
      <c r="A24893" t="s">
        <v>8</v>
      </c>
      <c r="B24893" t="s">
        <v>1165</v>
      </c>
      <c r="C24893">
        <v>203</v>
      </c>
      <c r="D24893" t="s">
        <v>949</v>
      </c>
      <c r="E24893" t="s">
        <v>49</v>
      </c>
      <c r="F24893" t="s">
        <v>705</v>
      </c>
      <c r="G24893" t="s">
        <v>1020</v>
      </c>
    </row>
    <row r="24894" spans="1:7" x14ac:dyDescent="0.35">
      <c r="A24894" t="s">
        <v>8</v>
      </c>
      <c r="B24894" t="s">
        <v>1166</v>
      </c>
      <c r="C24894">
        <v>357</v>
      </c>
      <c r="D24894" t="s">
        <v>1016</v>
      </c>
      <c r="E24894" t="s">
        <v>353</v>
      </c>
      <c r="F24894" t="s">
        <v>430</v>
      </c>
      <c r="G24894" t="s">
        <v>1022</v>
      </c>
    </row>
    <row r="24895" spans="1:7" x14ac:dyDescent="0.35">
      <c r="A24895" t="s">
        <v>9</v>
      </c>
      <c r="B24895" t="s">
        <v>1165</v>
      </c>
      <c r="C24895">
        <v>320</v>
      </c>
      <c r="D24895" t="s">
        <v>1012</v>
      </c>
      <c r="E24895" t="s">
        <v>209</v>
      </c>
      <c r="F24895" t="s">
        <v>540</v>
      </c>
      <c r="G24895" t="s">
        <v>140</v>
      </c>
    </row>
    <row r="24896" spans="1:7" x14ac:dyDescent="0.35">
      <c r="A24896" t="s">
        <v>9</v>
      </c>
      <c r="B24896" t="s">
        <v>1166</v>
      </c>
      <c r="C24896">
        <v>293</v>
      </c>
      <c r="D24896" t="s">
        <v>1019</v>
      </c>
      <c r="E24896" t="s">
        <v>604</v>
      </c>
      <c r="F24896" t="s">
        <v>306</v>
      </c>
      <c r="G24896" t="s">
        <v>140</v>
      </c>
    </row>
    <row r="24897" spans="1:7" x14ac:dyDescent="0.35">
      <c r="A24897" t="s">
        <v>10</v>
      </c>
      <c r="B24897" t="s">
        <v>1165</v>
      </c>
      <c r="C24897">
        <v>231</v>
      </c>
      <c r="D24897" t="s">
        <v>1022</v>
      </c>
      <c r="E24897" t="s">
        <v>383</v>
      </c>
      <c r="F24897" t="s">
        <v>559</v>
      </c>
      <c r="G24897" t="s">
        <v>1008</v>
      </c>
    </row>
    <row r="24898" spans="1:7" x14ac:dyDescent="0.35">
      <c r="A24898" t="s">
        <v>10</v>
      </c>
      <c r="B24898" t="s">
        <v>1166</v>
      </c>
      <c r="C24898">
        <v>289</v>
      </c>
      <c r="D24898" t="s">
        <v>1011</v>
      </c>
      <c r="E24898" t="s">
        <v>802</v>
      </c>
      <c r="F24898" t="s">
        <v>889</v>
      </c>
      <c r="G24898" t="s">
        <v>1063</v>
      </c>
    </row>
    <row r="24899" spans="1:7" x14ac:dyDescent="0.35">
      <c r="A24899" t="s">
        <v>11</v>
      </c>
      <c r="B24899" t="s">
        <v>1165</v>
      </c>
      <c r="C24899">
        <v>264</v>
      </c>
      <c r="D24899" t="s">
        <v>1010</v>
      </c>
      <c r="E24899" t="s">
        <v>291</v>
      </c>
      <c r="F24899" t="s">
        <v>398</v>
      </c>
      <c r="G24899" t="s">
        <v>1048</v>
      </c>
    </row>
    <row r="24900" spans="1:7" x14ac:dyDescent="0.35">
      <c r="A24900" t="s">
        <v>11</v>
      </c>
      <c r="B24900" t="s">
        <v>1166</v>
      </c>
      <c r="C24900">
        <v>351</v>
      </c>
      <c r="D24900" t="s">
        <v>1016</v>
      </c>
      <c r="E24900" t="s">
        <v>578</v>
      </c>
      <c r="F24900" t="s">
        <v>343</v>
      </c>
      <c r="G24900" t="s">
        <v>140</v>
      </c>
    </row>
    <row r="24901" spans="1:7" x14ac:dyDescent="0.35">
      <c r="A24901" t="s">
        <v>12</v>
      </c>
      <c r="B24901" t="s">
        <v>1165</v>
      </c>
      <c r="C24901">
        <v>34</v>
      </c>
      <c r="D24901" t="s">
        <v>140</v>
      </c>
      <c r="E24901" t="s">
        <v>425</v>
      </c>
      <c r="F24901" t="s">
        <v>424</v>
      </c>
      <c r="G24901" t="s">
        <v>140</v>
      </c>
    </row>
    <row r="24902" spans="1:7" x14ac:dyDescent="0.35">
      <c r="A24902" t="s">
        <v>12</v>
      </c>
      <c r="B24902" t="s">
        <v>1166</v>
      </c>
      <c r="C24902">
        <v>564</v>
      </c>
      <c r="D24902" t="s">
        <v>1050</v>
      </c>
      <c r="E24902" t="s">
        <v>310</v>
      </c>
      <c r="F24902" t="s">
        <v>555</v>
      </c>
      <c r="G24902" t="s">
        <v>775</v>
      </c>
    </row>
    <row r="24903" spans="1:7" x14ac:dyDescent="0.35">
      <c r="A24903" t="s">
        <v>13</v>
      </c>
      <c r="B24903" t="s">
        <v>1165</v>
      </c>
      <c r="C24903">
        <v>13</v>
      </c>
      <c r="D24903" t="s">
        <v>140</v>
      </c>
      <c r="E24903" t="s">
        <v>140</v>
      </c>
      <c r="F24903" t="s">
        <v>177</v>
      </c>
      <c r="G24903" t="s">
        <v>140</v>
      </c>
    </row>
    <row r="24904" spans="1:7" x14ac:dyDescent="0.35">
      <c r="A24904" t="s">
        <v>13</v>
      </c>
      <c r="B24904" t="s">
        <v>1166</v>
      </c>
      <c r="C24904">
        <v>449</v>
      </c>
      <c r="D24904" t="s">
        <v>1013</v>
      </c>
      <c r="E24904" t="s">
        <v>594</v>
      </c>
      <c r="F24904" t="s">
        <v>372</v>
      </c>
      <c r="G24904" t="s">
        <v>140</v>
      </c>
    </row>
    <row r="24905" spans="1:7" x14ac:dyDescent="0.35">
      <c r="A24905" t="s">
        <v>14</v>
      </c>
      <c r="B24905" t="s">
        <v>1165</v>
      </c>
      <c r="C24905">
        <v>161</v>
      </c>
      <c r="D24905" t="s">
        <v>1050</v>
      </c>
      <c r="E24905" t="s">
        <v>978</v>
      </c>
      <c r="F24905" t="s">
        <v>352</v>
      </c>
      <c r="G24905" t="s">
        <v>1020</v>
      </c>
    </row>
    <row r="24906" spans="1:7" x14ac:dyDescent="0.35">
      <c r="A24906" t="s">
        <v>14</v>
      </c>
      <c r="B24906" t="s">
        <v>1166</v>
      </c>
      <c r="C24906">
        <v>416</v>
      </c>
      <c r="D24906" t="s">
        <v>1010</v>
      </c>
      <c r="E24906" t="s">
        <v>331</v>
      </c>
      <c r="F24906" t="s">
        <v>479</v>
      </c>
      <c r="G24906" t="s">
        <v>1010</v>
      </c>
    </row>
    <row r="24907" spans="1:7" x14ac:dyDescent="0.35">
      <c r="A24907" t="s">
        <v>15</v>
      </c>
      <c r="B24907" t="s">
        <v>1165</v>
      </c>
      <c r="C24907">
        <v>259</v>
      </c>
      <c r="D24907" t="s">
        <v>775</v>
      </c>
      <c r="E24907" t="s">
        <v>560</v>
      </c>
      <c r="F24907" t="s">
        <v>636</v>
      </c>
      <c r="G24907" t="s">
        <v>1054</v>
      </c>
    </row>
    <row r="24908" spans="1:7" x14ac:dyDescent="0.35">
      <c r="A24908" t="s">
        <v>15</v>
      </c>
      <c r="B24908" t="s">
        <v>1166</v>
      </c>
      <c r="C24908">
        <v>310</v>
      </c>
      <c r="D24908" t="s">
        <v>1008</v>
      </c>
      <c r="E24908" t="s">
        <v>908</v>
      </c>
      <c r="F24908" t="s">
        <v>813</v>
      </c>
      <c r="G24908" t="s">
        <v>940</v>
      </c>
    </row>
    <row r="24909" spans="1:7" x14ac:dyDescent="0.35">
      <c r="A24909" t="s">
        <v>16</v>
      </c>
      <c r="B24909" t="s">
        <v>1165</v>
      </c>
      <c r="C24909">
        <v>342</v>
      </c>
      <c r="D24909" t="s">
        <v>1017</v>
      </c>
      <c r="E24909" t="s">
        <v>482</v>
      </c>
      <c r="F24909" t="s">
        <v>883</v>
      </c>
      <c r="G24909" t="s">
        <v>1066</v>
      </c>
    </row>
    <row r="24910" spans="1:7" x14ac:dyDescent="0.35">
      <c r="A24910" t="s">
        <v>16</v>
      </c>
      <c r="B24910" t="s">
        <v>1166</v>
      </c>
      <c r="C24910">
        <v>327</v>
      </c>
      <c r="D24910" t="s">
        <v>1014</v>
      </c>
      <c r="E24910" t="s">
        <v>168</v>
      </c>
      <c r="F24910" t="s">
        <v>403</v>
      </c>
      <c r="G24910" t="s">
        <v>1010</v>
      </c>
    </row>
    <row r="24911" spans="1:7" x14ac:dyDescent="0.35">
      <c r="A24911" t="s">
        <v>17</v>
      </c>
      <c r="B24911" t="s">
        <v>1165</v>
      </c>
      <c r="C24911">
        <v>297</v>
      </c>
      <c r="D24911" t="s">
        <v>1010</v>
      </c>
      <c r="E24911" t="s">
        <v>350</v>
      </c>
      <c r="F24911" t="s">
        <v>742</v>
      </c>
      <c r="G24911" t="s">
        <v>1010</v>
      </c>
    </row>
    <row r="24912" spans="1:7" x14ac:dyDescent="0.35">
      <c r="A24912" t="s">
        <v>17</v>
      </c>
      <c r="B24912" t="s">
        <v>1166</v>
      </c>
      <c r="C24912">
        <v>261</v>
      </c>
      <c r="D24912" t="s">
        <v>939</v>
      </c>
      <c r="E24912" t="s">
        <v>206</v>
      </c>
      <c r="F24912" t="s">
        <v>239</v>
      </c>
      <c r="G24912" t="s">
        <v>140</v>
      </c>
    </row>
    <row r="24913" spans="1:7" x14ac:dyDescent="0.35">
      <c r="A24913" t="s">
        <v>18</v>
      </c>
      <c r="B24913" t="s">
        <v>1165</v>
      </c>
      <c r="C24913">
        <v>31</v>
      </c>
      <c r="D24913" t="s">
        <v>140</v>
      </c>
      <c r="E24913" t="s">
        <v>850</v>
      </c>
      <c r="F24913" t="s">
        <v>851</v>
      </c>
      <c r="G24913" t="s">
        <v>140</v>
      </c>
    </row>
    <row r="24914" spans="1:7" x14ac:dyDescent="0.35">
      <c r="A24914" t="s">
        <v>18</v>
      </c>
      <c r="B24914" t="s">
        <v>1166</v>
      </c>
      <c r="C24914">
        <v>492</v>
      </c>
      <c r="D24914" t="s">
        <v>1021</v>
      </c>
      <c r="E24914" t="s">
        <v>682</v>
      </c>
      <c r="F24914" t="s">
        <v>309</v>
      </c>
      <c r="G24914" t="s">
        <v>1008</v>
      </c>
    </row>
    <row r="24915" spans="1:7" x14ac:dyDescent="0.35">
      <c r="A24915" t="s">
        <v>19</v>
      </c>
      <c r="B24915" t="s">
        <v>1165</v>
      </c>
      <c r="C24915">
        <v>171</v>
      </c>
      <c r="D24915" t="s">
        <v>1009</v>
      </c>
      <c r="E24915" t="s">
        <v>627</v>
      </c>
      <c r="F24915" t="s">
        <v>40</v>
      </c>
      <c r="G24915" t="s">
        <v>1009</v>
      </c>
    </row>
    <row r="24916" spans="1:7" x14ac:dyDescent="0.35">
      <c r="A24916" t="s">
        <v>19</v>
      </c>
      <c r="B24916" t="s">
        <v>1166</v>
      </c>
      <c r="C24916">
        <v>369</v>
      </c>
      <c r="D24916" t="s">
        <v>1013</v>
      </c>
      <c r="E24916" t="s">
        <v>376</v>
      </c>
      <c r="F24916" t="s">
        <v>842</v>
      </c>
      <c r="G24916" t="s">
        <v>1012</v>
      </c>
    </row>
    <row r="24917" spans="1:7" x14ac:dyDescent="0.35">
      <c r="A24917" t="s">
        <v>20</v>
      </c>
      <c r="B24917" t="s">
        <v>1165</v>
      </c>
      <c r="C24917">
        <v>337</v>
      </c>
      <c r="D24917" t="s">
        <v>1012</v>
      </c>
      <c r="E24917" t="s">
        <v>428</v>
      </c>
      <c r="F24917" t="s">
        <v>384</v>
      </c>
      <c r="G24917" t="s">
        <v>140</v>
      </c>
    </row>
    <row r="24918" spans="1:7" x14ac:dyDescent="0.35">
      <c r="A24918" t="s">
        <v>20</v>
      </c>
      <c r="B24918" t="s">
        <v>1166</v>
      </c>
      <c r="C24918">
        <v>222</v>
      </c>
      <c r="D24918" t="s">
        <v>140</v>
      </c>
      <c r="E24918" t="s">
        <v>71</v>
      </c>
      <c r="F24918" t="s">
        <v>632</v>
      </c>
      <c r="G24918" t="s">
        <v>1021</v>
      </c>
    </row>
    <row r="24919" spans="1:7" x14ac:dyDescent="0.35">
      <c r="A24919" t="s">
        <v>21</v>
      </c>
      <c r="B24919" t="s">
        <v>1166</v>
      </c>
      <c r="C24919">
        <v>523</v>
      </c>
      <c r="D24919" t="s">
        <v>1019</v>
      </c>
      <c r="E24919" t="s">
        <v>691</v>
      </c>
      <c r="F24919" t="s">
        <v>600</v>
      </c>
      <c r="G24919" t="s">
        <v>1019</v>
      </c>
    </row>
    <row r="24920" spans="1:7" x14ac:dyDescent="0.35">
      <c r="A24920" t="s">
        <v>22</v>
      </c>
      <c r="B24920" t="s">
        <v>1165</v>
      </c>
      <c r="C24920">
        <v>247</v>
      </c>
      <c r="D24920" t="s">
        <v>1010</v>
      </c>
      <c r="E24920" t="s">
        <v>175</v>
      </c>
      <c r="F24920" t="s">
        <v>503</v>
      </c>
      <c r="G24920" t="s">
        <v>140</v>
      </c>
    </row>
    <row r="24921" spans="1:7" x14ac:dyDescent="0.35">
      <c r="A24921" t="s">
        <v>22</v>
      </c>
      <c r="B24921" t="s">
        <v>1166</v>
      </c>
      <c r="C24921">
        <v>285</v>
      </c>
      <c r="D24921" t="s">
        <v>1058</v>
      </c>
      <c r="E24921" t="s">
        <v>618</v>
      </c>
      <c r="F24921" t="s">
        <v>739</v>
      </c>
      <c r="G24921" t="s">
        <v>140</v>
      </c>
    </row>
    <row r="24922" spans="1:7" x14ac:dyDescent="0.35">
      <c r="A24922" t="s">
        <v>23</v>
      </c>
      <c r="B24922" t="s">
        <v>1165</v>
      </c>
      <c r="C24922">
        <v>226</v>
      </c>
      <c r="D24922" t="s">
        <v>1019</v>
      </c>
      <c r="E24922" t="s">
        <v>152</v>
      </c>
      <c r="F24922" t="s">
        <v>436</v>
      </c>
      <c r="G24922" t="s">
        <v>140</v>
      </c>
    </row>
    <row r="24923" spans="1:7" x14ac:dyDescent="0.35">
      <c r="A24923" t="s">
        <v>23</v>
      </c>
      <c r="B24923" t="s">
        <v>1166</v>
      </c>
      <c r="C24923">
        <v>256</v>
      </c>
      <c r="D24923" t="s">
        <v>1063</v>
      </c>
      <c r="E24923" t="s">
        <v>474</v>
      </c>
      <c r="F24923" t="s">
        <v>796</v>
      </c>
      <c r="G24923" t="s">
        <v>949</v>
      </c>
    </row>
    <row r="24924" spans="1:7" x14ac:dyDescent="0.35">
      <c r="A24924" t="s">
        <v>24</v>
      </c>
      <c r="B24924" t="s">
        <v>1165</v>
      </c>
      <c r="C24924">
        <v>281</v>
      </c>
      <c r="D24924" t="s">
        <v>1009</v>
      </c>
      <c r="E24924" t="s">
        <v>223</v>
      </c>
      <c r="F24924" t="s">
        <v>486</v>
      </c>
      <c r="G24924" t="s">
        <v>1022</v>
      </c>
    </row>
    <row r="24925" spans="1:7" x14ac:dyDescent="0.35">
      <c r="A24925" t="s">
        <v>24</v>
      </c>
      <c r="B24925" t="s">
        <v>1166</v>
      </c>
      <c r="C24925">
        <v>381</v>
      </c>
      <c r="D24925" t="s">
        <v>1010</v>
      </c>
      <c r="E24925" t="s">
        <v>836</v>
      </c>
      <c r="F24925" t="s">
        <v>559</v>
      </c>
      <c r="G24925" t="s">
        <v>939</v>
      </c>
    </row>
    <row r="24926" spans="1:7" x14ac:dyDescent="0.35">
      <c r="A24926" t="s">
        <v>25</v>
      </c>
      <c r="B24926" t="s">
        <v>1165</v>
      </c>
      <c r="C24926">
        <v>272</v>
      </c>
      <c r="D24926" t="s">
        <v>1009</v>
      </c>
      <c r="E24926" t="s">
        <v>544</v>
      </c>
      <c r="F24926" t="s">
        <v>799</v>
      </c>
      <c r="G24926" t="s">
        <v>140</v>
      </c>
    </row>
    <row r="24927" spans="1:7" x14ac:dyDescent="0.35">
      <c r="A24927" t="s">
        <v>25</v>
      </c>
      <c r="B24927" t="s">
        <v>1166</v>
      </c>
      <c r="C24927">
        <v>347</v>
      </c>
      <c r="D24927" t="s">
        <v>1054</v>
      </c>
      <c r="E24927" t="s">
        <v>165</v>
      </c>
      <c r="F24927" t="s">
        <v>889</v>
      </c>
      <c r="G24927" t="s">
        <v>1048</v>
      </c>
    </row>
    <row r="24928" spans="1:7" x14ac:dyDescent="0.35">
      <c r="A24928" t="s">
        <v>26</v>
      </c>
      <c r="B24928" t="s">
        <v>1165</v>
      </c>
      <c r="C24928">
        <v>292</v>
      </c>
      <c r="D24928" t="s">
        <v>140</v>
      </c>
      <c r="E24928" t="s">
        <v>397</v>
      </c>
      <c r="F24928" t="s">
        <v>398</v>
      </c>
      <c r="G24928" t="s">
        <v>140</v>
      </c>
    </row>
    <row r="24929" spans="1:7" x14ac:dyDescent="0.35">
      <c r="A24929" t="s">
        <v>26</v>
      </c>
      <c r="B24929" t="s">
        <v>1166</v>
      </c>
      <c r="C24929">
        <v>310</v>
      </c>
      <c r="D24929" t="s">
        <v>1054</v>
      </c>
      <c r="E24929" t="s">
        <v>381</v>
      </c>
      <c r="F24929" t="s">
        <v>821</v>
      </c>
      <c r="G24929" t="s">
        <v>1010</v>
      </c>
    </row>
    <row r="24930" spans="1:7" x14ac:dyDescent="0.35">
      <c r="A24930" t="s">
        <v>27</v>
      </c>
      <c r="B24930" t="s">
        <v>1165</v>
      </c>
      <c r="C24930">
        <v>371</v>
      </c>
      <c r="D24930" t="s">
        <v>1012</v>
      </c>
      <c r="E24930" t="s">
        <v>843</v>
      </c>
      <c r="F24930" t="s">
        <v>850</v>
      </c>
      <c r="G24930" t="s">
        <v>1013</v>
      </c>
    </row>
    <row r="24931" spans="1:7" x14ac:dyDescent="0.35">
      <c r="A24931" t="s">
        <v>27</v>
      </c>
      <c r="B24931" t="s">
        <v>1166</v>
      </c>
      <c r="C24931">
        <v>330</v>
      </c>
      <c r="D24931" t="s">
        <v>1014</v>
      </c>
      <c r="E24931" t="s">
        <v>402</v>
      </c>
      <c r="F24931" t="s">
        <v>424</v>
      </c>
      <c r="G24931" t="s">
        <v>1058</v>
      </c>
    </row>
    <row r="24932" spans="1:7" x14ac:dyDescent="0.35">
      <c r="A24932" t="s">
        <v>28</v>
      </c>
      <c r="B24932" t="s">
        <v>1165</v>
      </c>
      <c r="C24932">
        <v>222</v>
      </c>
      <c r="D24932" t="s">
        <v>1012</v>
      </c>
      <c r="E24932" t="s">
        <v>342</v>
      </c>
      <c r="F24932" t="s">
        <v>328</v>
      </c>
      <c r="G24932" t="s">
        <v>1068</v>
      </c>
    </row>
    <row r="24933" spans="1:7" x14ac:dyDescent="0.35">
      <c r="A24933" t="s">
        <v>28</v>
      </c>
      <c r="B24933" t="s">
        <v>1166</v>
      </c>
      <c r="C24933">
        <v>314</v>
      </c>
      <c r="D24933" t="s">
        <v>1008</v>
      </c>
      <c r="E24933" t="s">
        <v>562</v>
      </c>
      <c r="F24933" t="s">
        <v>549</v>
      </c>
      <c r="G24933" t="s">
        <v>1050</v>
      </c>
    </row>
    <row r="24934" spans="1:7" x14ac:dyDescent="0.35">
      <c r="A24934" t="s">
        <v>29</v>
      </c>
      <c r="B24934" t="s">
        <v>1165</v>
      </c>
      <c r="C24934">
        <v>306</v>
      </c>
      <c r="D24934" t="s">
        <v>939</v>
      </c>
      <c r="E24934" t="s">
        <v>808</v>
      </c>
      <c r="F24934" t="s">
        <v>705</v>
      </c>
      <c r="G24934" t="s">
        <v>140</v>
      </c>
    </row>
    <row r="24935" spans="1:7" x14ac:dyDescent="0.35">
      <c r="A24935" t="s">
        <v>29</v>
      </c>
      <c r="B24935" t="s">
        <v>1166</v>
      </c>
      <c r="C24935">
        <v>329</v>
      </c>
      <c r="D24935" t="s">
        <v>1016</v>
      </c>
      <c r="E24935" t="s">
        <v>502</v>
      </c>
      <c r="F24935" t="s">
        <v>1015</v>
      </c>
      <c r="G24935" t="s">
        <v>140</v>
      </c>
    </row>
    <row r="24936" spans="1:7" x14ac:dyDescent="0.35">
      <c r="A24936" t="s">
        <v>30</v>
      </c>
      <c r="B24936" t="s">
        <v>1165</v>
      </c>
      <c r="C24936">
        <v>337</v>
      </c>
      <c r="D24936" t="s">
        <v>1009</v>
      </c>
      <c r="E24936" t="s">
        <v>545</v>
      </c>
      <c r="F24936" t="s">
        <v>217</v>
      </c>
      <c r="G24936" t="s">
        <v>1012</v>
      </c>
    </row>
    <row r="24937" spans="1:7" x14ac:dyDescent="0.35">
      <c r="A24937" t="s">
        <v>30</v>
      </c>
      <c r="B24937" t="s">
        <v>1166</v>
      </c>
      <c r="C24937">
        <v>350</v>
      </c>
      <c r="D24937" t="s">
        <v>1010</v>
      </c>
      <c r="E24937" t="s">
        <v>373</v>
      </c>
      <c r="F24937" t="s">
        <v>430</v>
      </c>
      <c r="G24937" t="s">
        <v>940</v>
      </c>
    </row>
    <row r="24938" spans="1:7" x14ac:dyDescent="0.35">
      <c r="A24938" t="s">
        <v>31</v>
      </c>
      <c r="B24938" t="s">
        <v>1165</v>
      </c>
      <c r="C24938">
        <v>355</v>
      </c>
      <c r="D24938" t="s">
        <v>1022</v>
      </c>
      <c r="E24938" t="s">
        <v>310</v>
      </c>
      <c r="F24938" t="s">
        <v>309</v>
      </c>
      <c r="G24938" t="s">
        <v>140</v>
      </c>
    </row>
    <row r="24939" spans="1:7" x14ac:dyDescent="0.35">
      <c r="A24939" t="s">
        <v>31</v>
      </c>
      <c r="B24939" t="s">
        <v>1166</v>
      </c>
      <c r="C24939">
        <v>189</v>
      </c>
      <c r="D24939" t="s">
        <v>140</v>
      </c>
      <c r="E24939" t="s">
        <v>724</v>
      </c>
      <c r="F24939" t="s">
        <v>725</v>
      </c>
      <c r="G24939" t="s">
        <v>140</v>
      </c>
    </row>
    <row r="24940" spans="1:7" x14ac:dyDescent="0.35">
      <c r="A24940" t="s">
        <v>32</v>
      </c>
      <c r="B24940" t="s">
        <v>1165</v>
      </c>
      <c r="C24940">
        <v>5572</v>
      </c>
      <c r="D24940" t="s">
        <v>1012</v>
      </c>
      <c r="E24940" t="s">
        <v>437</v>
      </c>
      <c r="F24940" t="s">
        <v>580</v>
      </c>
      <c r="G24940" t="s">
        <v>1012</v>
      </c>
    </row>
    <row r="24941" spans="1:7" x14ac:dyDescent="0.35">
      <c r="A24941" t="s">
        <v>32</v>
      </c>
      <c r="B24941" t="s">
        <v>1166</v>
      </c>
      <c r="C24941">
        <v>8314</v>
      </c>
      <c r="D24941" t="s">
        <v>1012</v>
      </c>
      <c r="E24941" t="s">
        <v>843</v>
      </c>
      <c r="F24941" t="s">
        <v>705</v>
      </c>
      <c r="G24941" t="s">
        <v>775</v>
      </c>
    </row>
    <row r="24943" spans="1:7" x14ac:dyDescent="0.35">
      <c r="A24943" t="s">
        <v>2075</v>
      </c>
    </row>
    <row r="24944" spans="1:7" x14ac:dyDescent="0.35">
      <c r="A24944" t="s">
        <v>2</v>
      </c>
      <c r="B24944" t="s">
        <v>1233</v>
      </c>
      <c r="C24944" t="s">
        <v>3</v>
      </c>
      <c r="D24944" t="s">
        <v>85</v>
      </c>
      <c r="E24944" t="s">
        <v>86</v>
      </c>
      <c r="F24944" t="s">
        <v>1133</v>
      </c>
      <c r="G24944" t="s">
        <v>136</v>
      </c>
    </row>
    <row r="24945" spans="1:7" x14ac:dyDescent="0.35">
      <c r="A24945" t="s">
        <v>8</v>
      </c>
      <c r="B24945" t="s">
        <v>1236</v>
      </c>
      <c r="C24945">
        <v>51</v>
      </c>
      <c r="D24945" t="s">
        <v>865</v>
      </c>
      <c r="E24945" t="s">
        <v>1246</v>
      </c>
      <c r="F24945" t="s">
        <v>140</v>
      </c>
      <c r="G24945" t="s">
        <v>140</v>
      </c>
    </row>
    <row r="24946" spans="1:7" x14ac:dyDescent="0.35">
      <c r="A24946" t="s">
        <v>8</v>
      </c>
      <c r="B24946" t="s">
        <v>1234</v>
      </c>
      <c r="C24946">
        <v>178</v>
      </c>
      <c r="D24946" t="s">
        <v>75</v>
      </c>
      <c r="E24946" t="s">
        <v>403</v>
      </c>
      <c r="F24946" t="s">
        <v>140</v>
      </c>
      <c r="G24946" t="s">
        <v>1073</v>
      </c>
    </row>
    <row r="24947" spans="1:7" x14ac:dyDescent="0.35">
      <c r="A24947" t="s">
        <v>8</v>
      </c>
      <c r="B24947" t="s">
        <v>1235</v>
      </c>
      <c r="C24947">
        <v>331</v>
      </c>
      <c r="D24947" t="s">
        <v>431</v>
      </c>
      <c r="E24947" t="s">
        <v>251</v>
      </c>
      <c r="F24947" t="s">
        <v>1017</v>
      </c>
      <c r="G24947" t="s">
        <v>1008</v>
      </c>
    </row>
    <row r="24948" spans="1:7" x14ac:dyDescent="0.35">
      <c r="A24948" t="s">
        <v>9</v>
      </c>
      <c r="B24948" t="s">
        <v>1236</v>
      </c>
      <c r="C24948">
        <v>49</v>
      </c>
      <c r="D24948" t="s">
        <v>994</v>
      </c>
      <c r="E24948" t="s">
        <v>995</v>
      </c>
      <c r="F24948" t="s">
        <v>140</v>
      </c>
      <c r="G24948" t="s">
        <v>140</v>
      </c>
    </row>
    <row r="24949" spans="1:7" x14ac:dyDescent="0.35">
      <c r="A24949" t="s">
        <v>9</v>
      </c>
      <c r="B24949" t="s">
        <v>1234</v>
      </c>
      <c r="C24949">
        <v>132</v>
      </c>
      <c r="D24949" t="s">
        <v>463</v>
      </c>
      <c r="E24949" t="s">
        <v>464</v>
      </c>
      <c r="F24949" t="s">
        <v>140</v>
      </c>
      <c r="G24949" t="s">
        <v>140</v>
      </c>
    </row>
    <row r="24950" spans="1:7" x14ac:dyDescent="0.35">
      <c r="A24950" t="s">
        <v>9</v>
      </c>
      <c r="B24950" t="s">
        <v>1235</v>
      </c>
      <c r="C24950">
        <v>432</v>
      </c>
      <c r="D24950" t="s">
        <v>963</v>
      </c>
      <c r="E24950" t="s">
        <v>487</v>
      </c>
      <c r="F24950" t="s">
        <v>1054</v>
      </c>
      <c r="G24950" t="s">
        <v>140</v>
      </c>
    </row>
    <row r="24951" spans="1:7" x14ac:dyDescent="0.35">
      <c r="A24951" t="s">
        <v>10</v>
      </c>
      <c r="B24951" t="s">
        <v>1236</v>
      </c>
      <c r="C24951">
        <v>61</v>
      </c>
      <c r="D24951" t="s">
        <v>460</v>
      </c>
      <c r="E24951" t="s">
        <v>459</v>
      </c>
      <c r="F24951" t="s">
        <v>140</v>
      </c>
      <c r="G24951" t="s">
        <v>140</v>
      </c>
    </row>
    <row r="24952" spans="1:7" x14ac:dyDescent="0.35">
      <c r="A24952" t="s">
        <v>10</v>
      </c>
      <c r="B24952" t="s">
        <v>1234</v>
      </c>
      <c r="C24952">
        <v>172</v>
      </c>
      <c r="D24952" t="s">
        <v>678</v>
      </c>
      <c r="E24952" t="s">
        <v>457</v>
      </c>
      <c r="F24952" t="s">
        <v>1008</v>
      </c>
      <c r="G24952" t="s">
        <v>1016</v>
      </c>
    </row>
    <row r="24953" spans="1:7" x14ac:dyDescent="0.35">
      <c r="A24953" t="s">
        <v>10</v>
      </c>
      <c r="B24953" t="s">
        <v>1235</v>
      </c>
      <c r="C24953">
        <v>287</v>
      </c>
      <c r="D24953" t="s">
        <v>251</v>
      </c>
      <c r="E24953" t="s">
        <v>449</v>
      </c>
      <c r="F24953" t="s">
        <v>1054</v>
      </c>
      <c r="G24953" t="s">
        <v>1012</v>
      </c>
    </row>
    <row r="24954" spans="1:7" x14ac:dyDescent="0.35">
      <c r="A24954" t="s">
        <v>11</v>
      </c>
      <c r="B24954" t="s">
        <v>1236</v>
      </c>
      <c r="C24954">
        <v>49</v>
      </c>
      <c r="D24954" t="s">
        <v>814</v>
      </c>
      <c r="E24954" t="s">
        <v>813</v>
      </c>
      <c r="F24954" t="s">
        <v>140</v>
      </c>
      <c r="G24954" t="s">
        <v>140</v>
      </c>
    </row>
    <row r="24955" spans="1:7" x14ac:dyDescent="0.35">
      <c r="A24955" t="s">
        <v>11</v>
      </c>
      <c r="B24955" t="s">
        <v>1234</v>
      </c>
      <c r="C24955">
        <v>177</v>
      </c>
      <c r="D24955" t="s">
        <v>851</v>
      </c>
      <c r="E24955" t="s">
        <v>396</v>
      </c>
      <c r="F24955" t="s">
        <v>1054</v>
      </c>
      <c r="G24955" t="s">
        <v>1063</v>
      </c>
    </row>
    <row r="24956" spans="1:7" x14ac:dyDescent="0.35">
      <c r="A24956" t="s">
        <v>11</v>
      </c>
      <c r="B24956" t="s">
        <v>1235</v>
      </c>
      <c r="C24956">
        <v>389</v>
      </c>
      <c r="D24956" t="s">
        <v>584</v>
      </c>
      <c r="E24956" t="s">
        <v>332</v>
      </c>
      <c r="F24956" t="s">
        <v>140</v>
      </c>
      <c r="G24956" t="s">
        <v>1011</v>
      </c>
    </row>
    <row r="24957" spans="1:7" x14ac:dyDescent="0.35">
      <c r="A24957" t="s">
        <v>12</v>
      </c>
      <c r="B24957" t="s">
        <v>1236</v>
      </c>
      <c r="C24957">
        <v>49</v>
      </c>
      <c r="D24957" t="s">
        <v>381</v>
      </c>
      <c r="E24957" t="s">
        <v>380</v>
      </c>
      <c r="F24957" t="s">
        <v>140</v>
      </c>
      <c r="G24957" t="s">
        <v>140</v>
      </c>
    </row>
    <row r="24958" spans="1:7" x14ac:dyDescent="0.35">
      <c r="A24958" t="s">
        <v>12</v>
      </c>
      <c r="B24958" t="s">
        <v>1234</v>
      </c>
      <c r="C24958">
        <v>180</v>
      </c>
      <c r="D24958" t="s">
        <v>392</v>
      </c>
      <c r="E24958" t="s">
        <v>393</v>
      </c>
      <c r="F24958" t="s">
        <v>140</v>
      </c>
      <c r="G24958" t="s">
        <v>140</v>
      </c>
    </row>
    <row r="24959" spans="1:7" x14ac:dyDescent="0.35">
      <c r="A24959" t="s">
        <v>12</v>
      </c>
      <c r="B24959" t="s">
        <v>1235</v>
      </c>
      <c r="C24959">
        <v>369</v>
      </c>
      <c r="D24959" t="s">
        <v>557</v>
      </c>
      <c r="E24959" t="s">
        <v>624</v>
      </c>
      <c r="F24959" t="s">
        <v>1018</v>
      </c>
      <c r="G24959" t="s">
        <v>949</v>
      </c>
    </row>
    <row r="24960" spans="1:7" x14ac:dyDescent="0.35">
      <c r="A24960" t="s">
        <v>13</v>
      </c>
      <c r="B24960" t="s">
        <v>1236</v>
      </c>
      <c r="C24960">
        <v>48</v>
      </c>
      <c r="D24960" t="s">
        <v>834</v>
      </c>
      <c r="E24960" t="s">
        <v>833</v>
      </c>
      <c r="F24960" t="s">
        <v>140</v>
      </c>
      <c r="G24960" t="s">
        <v>140</v>
      </c>
    </row>
    <row r="24961" spans="1:7" x14ac:dyDescent="0.35">
      <c r="A24961" t="s">
        <v>13</v>
      </c>
      <c r="B24961" t="s">
        <v>1234</v>
      </c>
      <c r="C24961">
        <v>177</v>
      </c>
      <c r="D24961" t="s">
        <v>535</v>
      </c>
      <c r="E24961" t="s">
        <v>534</v>
      </c>
      <c r="F24961" t="s">
        <v>140</v>
      </c>
      <c r="G24961" t="s">
        <v>140</v>
      </c>
    </row>
    <row r="24962" spans="1:7" x14ac:dyDescent="0.35">
      <c r="A24962" t="s">
        <v>13</v>
      </c>
      <c r="B24962" t="s">
        <v>1235</v>
      </c>
      <c r="C24962">
        <v>237</v>
      </c>
      <c r="D24962" t="s">
        <v>224</v>
      </c>
      <c r="E24962" t="s">
        <v>558</v>
      </c>
      <c r="F24962" t="s">
        <v>775</v>
      </c>
      <c r="G24962" t="s">
        <v>140</v>
      </c>
    </row>
    <row r="24963" spans="1:7" x14ac:dyDescent="0.35">
      <c r="A24963" t="s">
        <v>14</v>
      </c>
      <c r="B24963" t="s">
        <v>1236</v>
      </c>
      <c r="C24963">
        <v>57</v>
      </c>
      <c r="D24963" t="s">
        <v>342</v>
      </c>
      <c r="E24963" t="s">
        <v>343</v>
      </c>
      <c r="F24963" t="s">
        <v>140</v>
      </c>
      <c r="G24963" t="s">
        <v>140</v>
      </c>
    </row>
    <row r="24964" spans="1:7" x14ac:dyDescent="0.35">
      <c r="A24964" t="s">
        <v>14</v>
      </c>
      <c r="B24964" t="s">
        <v>1234</v>
      </c>
      <c r="C24964">
        <v>147</v>
      </c>
      <c r="D24964" t="s">
        <v>697</v>
      </c>
      <c r="E24964" t="s">
        <v>464</v>
      </c>
      <c r="F24964" t="s">
        <v>1058</v>
      </c>
      <c r="G24964" t="s">
        <v>1048</v>
      </c>
    </row>
    <row r="24965" spans="1:7" x14ac:dyDescent="0.35">
      <c r="A24965" t="s">
        <v>14</v>
      </c>
      <c r="B24965" t="s">
        <v>1235</v>
      </c>
      <c r="C24965">
        <v>373</v>
      </c>
      <c r="D24965" t="s">
        <v>224</v>
      </c>
      <c r="E24965" t="s">
        <v>434</v>
      </c>
      <c r="F24965" t="s">
        <v>1008</v>
      </c>
      <c r="G24965" t="s">
        <v>140</v>
      </c>
    </row>
    <row r="24966" spans="1:7" x14ac:dyDescent="0.35">
      <c r="A24966" t="s">
        <v>15</v>
      </c>
      <c r="B24966" t="s">
        <v>1236</v>
      </c>
      <c r="C24966">
        <v>44</v>
      </c>
      <c r="D24966" t="s">
        <v>354</v>
      </c>
      <c r="E24966" t="s">
        <v>362</v>
      </c>
      <c r="F24966" t="s">
        <v>140</v>
      </c>
      <c r="G24966" t="s">
        <v>1045</v>
      </c>
    </row>
    <row r="24967" spans="1:7" x14ac:dyDescent="0.35">
      <c r="A24967" t="s">
        <v>15</v>
      </c>
      <c r="B24967" t="s">
        <v>1234</v>
      </c>
      <c r="C24967">
        <v>143</v>
      </c>
      <c r="D24967" t="s">
        <v>414</v>
      </c>
      <c r="E24967" t="s">
        <v>694</v>
      </c>
      <c r="F24967" t="s">
        <v>140</v>
      </c>
      <c r="G24967" t="s">
        <v>875</v>
      </c>
    </row>
    <row r="24968" spans="1:7" x14ac:dyDescent="0.35">
      <c r="A24968" t="s">
        <v>15</v>
      </c>
      <c r="B24968" t="s">
        <v>1235</v>
      </c>
      <c r="C24968">
        <v>382</v>
      </c>
      <c r="D24968" t="s">
        <v>350</v>
      </c>
      <c r="E24968" t="s">
        <v>448</v>
      </c>
      <c r="F24968" t="s">
        <v>1012</v>
      </c>
      <c r="G24968" t="s">
        <v>1013</v>
      </c>
    </row>
    <row r="24969" spans="1:7" x14ac:dyDescent="0.35">
      <c r="A24969" t="s">
        <v>16</v>
      </c>
      <c r="B24969" t="s">
        <v>1236</v>
      </c>
      <c r="C24969">
        <v>29</v>
      </c>
      <c r="D24969" t="s">
        <v>240</v>
      </c>
      <c r="E24969" t="s">
        <v>239</v>
      </c>
      <c r="F24969" t="s">
        <v>140</v>
      </c>
      <c r="G24969" t="s">
        <v>140</v>
      </c>
    </row>
    <row r="24970" spans="1:7" x14ac:dyDescent="0.35">
      <c r="A24970" t="s">
        <v>16</v>
      </c>
      <c r="B24970" t="s">
        <v>1234</v>
      </c>
      <c r="C24970">
        <v>139</v>
      </c>
      <c r="D24970" t="s">
        <v>414</v>
      </c>
      <c r="E24970" t="s">
        <v>758</v>
      </c>
      <c r="F24970" t="s">
        <v>1010</v>
      </c>
      <c r="G24970" t="s">
        <v>1058</v>
      </c>
    </row>
    <row r="24971" spans="1:7" x14ac:dyDescent="0.35">
      <c r="A24971" t="s">
        <v>16</v>
      </c>
      <c r="B24971" t="s">
        <v>1235</v>
      </c>
      <c r="C24971">
        <v>501</v>
      </c>
      <c r="D24971" t="s">
        <v>252</v>
      </c>
      <c r="E24971" t="s">
        <v>484</v>
      </c>
      <c r="F24971" t="s">
        <v>1054</v>
      </c>
      <c r="G24971" t="s">
        <v>775</v>
      </c>
    </row>
    <row r="24972" spans="1:7" x14ac:dyDescent="0.35">
      <c r="A24972" t="s">
        <v>17</v>
      </c>
      <c r="B24972" t="s">
        <v>1236</v>
      </c>
      <c r="C24972">
        <v>46</v>
      </c>
      <c r="D24972" t="s">
        <v>738</v>
      </c>
      <c r="E24972" t="s">
        <v>739</v>
      </c>
      <c r="F24972" t="s">
        <v>140</v>
      </c>
      <c r="G24972" t="s">
        <v>140</v>
      </c>
    </row>
    <row r="24973" spans="1:7" x14ac:dyDescent="0.35">
      <c r="A24973" t="s">
        <v>17</v>
      </c>
      <c r="B24973" t="s">
        <v>1234</v>
      </c>
      <c r="C24973">
        <v>189</v>
      </c>
      <c r="D24973" t="s">
        <v>879</v>
      </c>
      <c r="E24973" t="s">
        <v>547</v>
      </c>
      <c r="F24973" t="s">
        <v>1014</v>
      </c>
      <c r="G24973" t="s">
        <v>140</v>
      </c>
    </row>
    <row r="24974" spans="1:7" x14ac:dyDescent="0.35">
      <c r="A24974" t="s">
        <v>17</v>
      </c>
      <c r="B24974" t="s">
        <v>1235</v>
      </c>
      <c r="C24974">
        <v>323</v>
      </c>
      <c r="D24974" t="s">
        <v>584</v>
      </c>
      <c r="E24974" t="s">
        <v>479</v>
      </c>
      <c r="F24974" t="s">
        <v>1098</v>
      </c>
      <c r="G24974" t="s">
        <v>1010</v>
      </c>
    </row>
    <row r="24975" spans="1:7" x14ac:dyDescent="0.35">
      <c r="A24975" t="s">
        <v>18</v>
      </c>
      <c r="B24975" t="s">
        <v>1236</v>
      </c>
      <c r="C24975">
        <v>26</v>
      </c>
      <c r="D24975" t="s">
        <v>425</v>
      </c>
      <c r="E24975" t="s">
        <v>884</v>
      </c>
      <c r="F24975" t="s">
        <v>875</v>
      </c>
      <c r="G24975" t="s">
        <v>140</v>
      </c>
    </row>
    <row r="24976" spans="1:7" x14ac:dyDescent="0.35">
      <c r="A24976" t="s">
        <v>18</v>
      </c>
      <c r="B24976" t="s">
        <v>1234</v>
      </c>
      <c r="C24976">
        <v>184</v>
      </c>
      <c r="D24976" t="s">
        <v>879</v>
      </c>
      <c r="E24976" t="s">
        <v>878</v>
      </c>
      <c r="F24976" t="s">
        <v>140</v>
      </c>
      <c r="G24976" t="s">
        <v>140</v>
      </c>
    </row>
    <row r="24977" spans="1:7" x14ac:dyDescent="0.35">
      <c r="A24977" t="s">
        <v>18</v>
      </c>
      <c r="B24977" t="s">
        <v>1235</v>
      </c>
      <c r="C24977">
        <v>313</v>
      </c>
      <c r="D24977" t="s">
        <v>172</v>
      </c>
      <c r="E24977" t="s">
        <v>688</v>
      </c>
      <c r="F24977" t="s">
        <v>1011</v>
      </c>
      <c r="G24977" t="s">
        <v>1016</v>
      </c>
    </row>
    <row r="24978" spans="1:7" x14ac:dyDescent="0.35">
      <c r="A24978" t="s">
        <v>19</v>
      </c>
      <c r="B24978" t="s">
        <v>1236</v>
      </c>
      <c r="C24978">
        <v>39</v>
      </c>
      <c r="D24978" t="s">
        <v>677</v>
      </c>
      <c r="E24978" t="s">
        <v>676</v>
      </c>
      <c r="F24978" t="s">
        <v>140</v>
      </c>
      <c r="G24978" t="s">
        <v>140</v>
      </c>
    </row>
    <row r="24979" spans="1:7" x14ac:dyDescent="0.35">
      <c r="A24979" t="s">
        <v>19</v>
      </c>
      <c r="B24979" t="s">
        <v>1234</v>
      </c>
      <c r="C24979">
        <v>128</v>
      </c>
      <c r="D24979" t="s">
        <v>895</v>
      </c>
      <c r="E24979" t="s">
        <v>454</v>
      </c>
      <c r="F24979" t="s">
        <v>140</v>
      </c>
      <c r="G24979" t="s">
        <v>1012</v>
      </c>
    </row>
    <row r="24980" spans="1:7" x14ac:dyDescent="0.35">
      <c r="A24980" t="s">
        <v>19</v>
      </c>
      <c r="B24980" t="s">
        <v>1235</v>
      </c>
      <c r="C24980">
        <v>373</v>
      </c>
      <c r="D24980" t="s">
        <v>463</v>
      </c>
      <c r="E24980" t="s">
        <v>62</v>
      </c>
      <c r="F24980" t="s">
        <v>1012</v>
      </c>
      <c r="G24980" t="s">
        <v>1012</v>
      </c>
    </row>
    <row r="24981" spans="1:7" x14ac:dyDescent="0.35">
      <c r="A24981" t="s">
        <v>20</v>
      </c>
      <c r="B24981" t="s">
        <v>1236</v>
      </c>
      <c r="C24981">
        <v>55</v>
      </c>
      <c r="D24981" t="s">
        <v>900</v>
      </c>
      <c r="E24981" t="s">
        <v>899</v>
      </c>
      <c r="F24981" t="s">
        <v>140</v>
      </c>
      <c r="G24981" t="s">
        <v>140</v>
      </c>
    </row>
    <row r="24982" spans="1:7" x14ac:dyDescent="0.35">
      <c r="A24982" t="s">
        <v>20</v>
      </c>
      <c r="B24982" t="s">
        <v>1234</v>
      </c>
      <c r="C24982">
        <v>134</v>
      </c>
      <c r="D24982" t="s">
        <v>818</v>
      </c>
      <c r="E24982" t="s">
        <v>60</v>
      </c>
      <c r="F24982" t="s">
        <v>1009</v>
      </c>
      <c r="G24982" t="s">
        <v>1063</v>
      </c>
    </row>
    <row r="24983" spans="1:7" x14ac:dyDescent="0.35">
      <c r="A24983" t="s">
        <v>20</v>
      </c>
      <c r="B24983" t="s">
        <v>1235</v>
      </c>
      <c r="C24983">
        <v>370</v>
      </c>
      <c r="D24983" t="s">
        <v>49</v>
      </c>
      <c r="E24983" t="s">
        <v>233</v>
      </c>
      <c r="F24983" t="s">
        <v>1013</v>
      </c>
      <c r="G24983" t="s">
        <v>1016</v>
      </c>
    </row>
    <row r="24984" spans="1:7" x14ac:dyDescent="0.35">
      <c r="A24984" t="s">
        <v>21</v>
      </c>
      <c r="B24984" t="s">
        <v>1236</v>
      </c>
      <c r="C24984">
        <v>87</v>
      </c>
      <c r="D24984" t="s">
        <v>61</v>
      </c>
      <c r="E24984" t="s">
        <v>831</v>
      </c>
      <c r="F24984" t="s">
        <v>1019</v>
      </c>
      <c r="G24984" t="s">
        <v>140</v>
      </c>
    </row>
    <row r="24985" spans="1:7" x14ac:dyDescent="0.35">
      <c r="A24985" t="s">
        <v>21</v>
      </c>
      <c r="B24985" t="s">
        <v>1234</v>
      </c>
      <c r="C24985">
        <v>65</v>
      </c>
      <c r="D24985" t="s">
        <v>401</v>
      </c>
      <c r="E24985" t="s">
        <v>881</v>
      </c>
      <c r="F24985" t="s">
        <v>140</v>
      </c>
      <c r="G24985" t="s">
        <v>1011</v>
      </c>
    </row>
    <row r="24986" spans="1:7" x14ac:dyDescent="0.35">
      <c r="A24986" t="s">
        <v>21</v>
      </c>
      <c r="B24986" t="s">
        <v>1235</v>
      </c>
      <c r="C24986">
        <v>371</v>
      </c>
      <c r="D24986" t="s">
        <v>602</v>
      </c>
      <c r="E24986" t="s">
        <v>211</v>
      </c>
      <c r="F24986" t="s">
        <v>1054</v>
      </c>
      <c r="G24986" t="s">
        <v>1054</v>
      </c>
    </row>
    <row r="24987" spans="1:7" x14ac:dyDescent="0.35">
      <c r="A24987" t="s">
        <v>22</v>
      </c>
      <c r="B24987" t="s">
        <v>1236</v>
      </c>
      <c r="C24987">
        <v>57</v>
      </c>
      <c r="D24987" t="s">
        <v>365</v>
      </c>
      <c r="E24987" t="s">
        <v>364</v>
      </c>
      <c r="F24987" t="s">
        <v>140</v>
      </c>
      <c r="G24987" t="s">
        <v>140</v>
      </c>
    </row>
    <row r="24988" spans="1:7" x14ac:dyDescent="0.35">
      <c r="A24988" t="s">
        <v>22</v>
      </c>
      <c r="B24988" t="s">
        <v>1234</v>
      </c>
      <c r="C24988">
        <v>150</v>
      </c>
      <c r="D24988" t="s">
        <v>159</v>
      </c>
      <c r="E24988" t="s">
        <v>160</v>
      </c>
      <c r="F24988" t="s">
        <v>140</v>
      </c>
      <c r="G24988" t="s">
        <v>140</v>
      </c>
    </row>
    <row r="24989" spans="1:7" x14ac:dyDescent="0.35">
      <c r="A24989" t="s">
        <v>22</v>
      </c>
      <c r="B24989" t="s">
        <v>1235</v>
      </c>
      <c r="C24989">
        <v>325</v>
      </c>
      <c r="D24989" t="s">
        <v>53</v>
      </c>
      <c r="E24989" t="s">
        <v>575</v>
      </c>
      <c r="F24989" t="s">
        <v>1066</v>
      </c>
      <c r="G24989" t="s">
        <v>140</v>
      </c>
    </row>
    <row r="24990" spans="1:7" x14ac:dyDescent="0.35">
      <c r="A24990" t="s">
        <v>23</v>
      </c>
      <c r="B24990" t="s">
        <v>1236</v>
      </c>
      <c r="C24990">
        <v>68</v>
      </c>
      <c r="D24990" t="s">
        <v>965</v>
      </c>
      <c r="E24990" t="s">
        <v>966</v>
      </c>
      <c r="F24990" t="s">
        <v>140</v>
      </c>
      <c r="G24990" t="s">
        <v>140</v>
      </c>
    </row>
    <row r="24991" spans="1:7" x14ac:dyDescent="0.35">
      <c r="A24991" t="s">
        <v>23</v>
      </c>
      <c r="B24991" t="s">
        <v>1234</v>
      </c>
      <c r="C24991">
        <v>160</v>
      </c>
      <c r="D24991" t="s">
        <v>699</v>
      </c>
      <c r="E24991" t="s">
        <v>429</v>
      </c>
      <c r="F24991" t="s">
        <v>775</v>
      </c>
      <c r="G24991" t="s">
        <v>140</v>
      </c>
    </row>
    <row r="24992" spans="1:7" x14ac:dyDescent="0.35">
      <c r="A24992" t="s">
        <v>23</v>
      </c>
      <c r="B24992" t="s">
        <v>1235</v>
      </c>
      <c r="C24992">
        <v>254</v>
      </c>
      <c r="D24992" t="s">
        <v>615</v>
      </c>
      <c r="E24992" t="s">
        <v>683</v>
      </c>
      <c r="F24992" t="s">
        <v>1054</v>
      </c>
      <c r="G24992" t="s">
        <v>1043</v>
      </c>
    </row>
    <row r="24993" spans="1:7" x14ac:dyDescent="0.35">
      <c r="A24993" t="s">
        <v>24</v>
      </c>
      <c r="B24993" t="s">
        <v>1236</v>
      </c>
      <c r="C24993">
        <v>43</v>
      </c>
      <c r="D24993" t="s">
        <v>245</v>
      </c>
      <c r="E24993" t="s">
        <v>246</v>
      </c>
      <c r="F24993" t="s">
        <v>140</v>
      </c>
      <c r="G24993" t="s">
        <v>140</v>
      </c>
    </row>
    <row r="24994" spans="1:7" x14ac:dyDescent="0.35">
      <c r="A24994" t="s">
        <v>24</v>
      </c>
      <c r="B24994" t="s">
        <v>1234</v>
      </c>
      <c r="C24994">
        <v>163</v>
      </c>
      <c r="D24994" t="s">
        <v>402</v>
      </c>
      <c r="E24994" t="s">
        <v>600</v>
      </c>
      <c r="F24994" t="s">
        <v>1022</v>
      </c>
      <c r="G24994" t="s">
        <v>1008</v>
      </c>
    </row>
    <row r="24995" spans="1:7" x14ac:dyDescent="0.35">
      <c r="A24995" t="s">
        <v>24</v>
      </c>
      <c r="B24995" t="s">
        <v>1235</v>
      </c>
      <c r="C24995">
        <v>456</v>
      </c>
      <c r="D24995" t="s">
        <v>298</v>
      </c>
      <c r="E24995" t="s">
        <v>853</v>
      </c>
      <c r="F24995" t="s">
        <v>1013</v>
      </c>
      <c r="G24995" t="s">
        <v>1066</v>
      </c>
    </row>
    <row r="24996" spans="1:7" x14ac:dyDescent="0.35">
      <c r="A24996" t="s">
        <v>25</v>
      </c>
      <c r="B24996" t="s">
        <v>1236</v>
      </c>
      <c r="C24996">
        <v>45</v>
      </c>
      <c r="D24996" t="s">
        <v>959</v>
      </c>
      <c r="E24996" t="s">
        <v>355</v>
      </c>
      <c r="F24996" t="s">
        <v>1020</v>
      </c>
      <c r="G24996" t="s">
        <v>140</v>
      </c>
    </row>
    <row r="24997" spans="1:7" x14ac:dyDescent="0.35">
      <c r="A24997" t="s">
        <v>25</v>
      </c>
      <c r="B24997" t="s">
        <v>1234</v>
      </c>
      <c r="C24997">
        <v>163</v>
      </c>
      <c r="D24997" t="s">
        <v>53</v>
      </c>
      <c r="E24997" t="s">
        <v>925</v>
      </c>
      <c r="F24997" t="s">
        <v>1054</v>
      </c>
      <c r="G24997" t="s">
        <v>140</v>
      </c>
    </row>
    <row r="24998" spans="1:7" x14ac:dyDescent="0.35">
      <c r="A24998" t="s">
        <v>25</v>
      </c>
      <c r="B24998" t="s">
        <v>1235</v>
      </c>
      <c r="C24998">
        <v>411</v>
      </c>
      <c r="D24998" t="s">
        <v>416</v>
      </c>
      <c r="E24998" t="s">
        <v>506</v>
      </c>
      <c r="F24998" t="s">
        <v>1009</v>
      </c>
      <c r="G24998" t="s">
        <v>1050</v>
      </c>
    </row>
    <row r="24999" spans="1:7" x14ac:dyDescent="0.35">
      <c r="A24999" t="s">
        <v>26</v>
      </c>
      <c r="B24999" t="s">
        <v>1236</v>
      </c>
      <c r="C24999">
        <v>35</v>
      </c>
      <c r="D24999" t="s">
        <v>699</v>
      </c>
      <c r="E24999" t="s">
        <v>698</v>
      </c>
      <c r="F24999" t="s">
        <v>140</v>
      </c>
      <c r="G24999" t="s">
        <v>140</v>
      </c>
    </row>
    <row r="25000" spans="1:7" x14ac:dyDescent="0.35">
      <c r="A25000" t="s">
        <v>26</v>
      </c>
      <c r="B25000" t="s">
        <v>1234</v>
      </c>
      <c r="C25000">
        <v>193</v>
      </c>
      <c r="D25000" t="s">
        <v>908</v>
      </c>
      <c r="E25000" t="s">
        <v>907</v>
      </c>
      <c r="F25000" t="s">
        <v>140</v>
      </c>
      <c r="G25000" t="s">
        <v>140</v>
      </c>
    </row>
    <row r="25001" spans="1:7" x14ac:dyDescent="0.35">
      <c r="A25001" t="s">
        <v>26</v>
      </c>
      <c r="B25001" t="s">
        <v>1235</v>
      </c>
      <c r="C25001">
        <v>374</v>
      </c>
      <c r="D25001" t="s">
        <v>425</v>
      </c>
      <c r="E25001" t="s">
        <v>153</v>
      </c>
      <c r="F25001" t="s">
        <v>1019</v>
      </c>
      <c r="G25001" t="s">
        <v>1008</v>
      </c>
    </row>
    <row r="25002" spans="1:7" x14ac:dyDescent="0.35">
      <c r="A25002" t="s">
        <v>27</v>
      </c>
      <c r="B25002" t="s">
        <v>1236</v>
      </c>
      <c r="C25002">
        <v>44</v>
      </c>
      <c r="D25002" t="s">
        <v>69</v>
      </c>
      <c r="E25002" t="s">
        <v>68</v>
      </c>
      <c r="F25002" t="s">
        <v>140</v>
      </c>
      <c r="G25002" t="s">
        <v>140</v>
      </c>
    </row>
    <row r="25003" spans="1:7" x14ac:dyDescent="0.35">
      <c r="A25003" t="s">
        <v>27</v>
      </c>
      <c r="B25003" t="s">
        <v>1234</v>
      </c>
      <c r="C25003">
        <v>142</v>
      </c>
      <c r="D25003" t="s">
        <v>51</v>
      </c>
      <c r="E25003" t="s">
        <v>881</v>
      </c>
      <c r="F25003" t="s">
        <v>1009</v>
      </c>
      <c r="G25003" t="s">
        <v>1011</v>
      </c>
    </row>
    <row r="25004" spans="1:7" x14ac:dyDescent="0.35">
      <c r="A25004" t="s">
        <v>27</v>
      </c>
      <c r="B25004" t="s">
        <v>1235</v>
      </c>
      <c r="C25004">
        <v>515</v>
      </c>
      <c r="D25004" t="s">
        <v>395</v>
      </c>
      <c r="E25004" t="s">
        <v>208</v>
      </c>
      <c r="F25004" t="s">
        <v>1063</v>
      </c>
      <c r="G25004" t="s">
        <v>1021</v>
      </c>
    </row>
    <row r="25005" spans="1:7" x14ac:dyDescent="0.35">
      <c r="A25005" t="s">
        <v>28</v>
      </c>
      <c r="B25005" t="s">
        <v>1236</v>
      </c>
      <c r="C25005">
        <v>53</v>
      </c>
      <c r="D25005" t="s">
        <v>615</v>
      </c>
      <c r="E25005" t="s">
        <v>616</v>
      </c>
      <c r="F25005" t="s">
        <v>140</v>
      </c>
      <c r="G25005" t="s">
        <v>140</v>
      </c>
    </row>
    <row r="25006" spans="1:7" x14ac:dyDescent="0.35">
      <c r="A25006" t="s">
        <v>28</v>
      </c>
      <c r="B25006" t="s">
        <v>1234</v>
      </c>
      <c r="C25006">
        <v>144</v>
      </c>
      <c r="D25006" t="s">
        <v>471</v>
      </c>
      <c r="E25006" t="s">
        <v>48</v>
      </c>
      <c r="F25006" t="s">
        <v>1021</v>
      </c>
      <c r="G25006" t="s">
        <v>458</v>
      </c>
    </row>
    <row r="25007" spans="1:7" x14ac:dyDescent="0.35">
      <c r="A25007" t="s">
        <v>28</v>
      </c>
      <c r="B25007" t="s">
        <v>1235</v>
      </c>
      <c r="C25007">
        <v>339</v>
      </c>
      <c r="D25007" t="s">
        <v>700</v>
      </c>
      <c r="E25007" t="s">
        <v>725</v>
      </c>
      <c r="F25007" t="s">
        <v>1008</v>
      </c>
      <c r="G25007" t="s">
        <v>1066</v>
      </c>
    </row>
    <row r="25008" spans="1:7" x14ac:dyDescent="0.35">
      <c r="A25008" t="s">
        <v>29</v>
      </c>
      <c r="B25008" t="s">
        <v>1236</v>
      </c>
      <c r="C25008">
        <v>48</v>
      </c>
      <c r="D25008" t="s">
        <v>808</v>
      </c>
      <c r="E25008" t="s">
        <v>807</v>
      </c>
      <c r="F25008" t="s">
        <v>140</v>
      </c>
      <c r="G25008" t="s">
        <v>140</v>
      </c>
    </row>
    <row r="25009" spans="1:7" x14ac:dyDescent="0.35">
      <c r="A25009" t="s">
        <v>29</v>
      </c>
      <c r="B25009" t="s">
        <v>1234</v>
      </c>
      <c r="C25009">
        <v>147</v>
      </c>
      <c r="D25009" t="s">
        <v>366</v>
      </c>
      <c r="E25009" t="s">
        <v>503</v>
      </c>
      <c r="F25009" t="s">
        <v>1066</v>
      </c>
      <c r="G25009" t="s">
        <v>140</v>
      </c>
    </row>
    <row r="25010" spans="1:7" x14ac:dyDescent="0.35">
      <c r="A25010" t="s">
        <v>29</v>
      </c>
      <c r="B25010" t="s">
        <v>1235</v>
      </c>
      <c r="C25010">
        <v>440</v>
      </c>
      <c r="D25010" t="s">
        <v>851</v>
      </c>
      <c r="E25010" t="s">
        <v>503</v>
      </c>
      <c r="F25010" t="s">
        <v>1054</v>
      </c>
      <c r="G25010" t="s">
        <v>140</v>
      </c>
    </row>
    <row r="25011" spans="1:7" x14ac:dyDescent="0.35">
      <c r="A25011" t="s">
        <v>30</v>
      </c>
      <c r="B25011" t="s">
        <v>1236</v>
      </c>
      <c r="C25011">
        <v>45</v>
      </c>
      <c r="D25011" t="s">
        <v>196</v>
      </c>
      <c r="E25011" t="s">
        <v>233</v>
      </c>
      <c r="F25011" t="s">
        <v>140</v>
      </c>
      <c r="G25011" t="s">
        <v>869</v>
      </c>
    </row>
    <row r="25012" spans="1:7" x14ac:dyDescent="0.35">
      <c r="A25012" t="s">
        <v>30</v>
      </c>
      <c r="B25012" t="s">
        <v>1234</v>
      </c>
      <c r="C25012">
        <v>162</v>
      </c>
      <c r="D25012" t="s">
        <v>227</v>
      </c>
      <c r="E25012" t="s">
        <v>208</v>
      </c>
      <c r="F25012" t="s">
        <v>1017</v>
      </c>
      <c r="G25012" t="s">
        <v>140</v>
      </c>
    </row>
    <row r="25013" spans="1:7" x14ac:dyDescent="0.35">
      <c r="A25013" t="s">
        <v>30</v>
      </c>
      <c r="B25013" t="s">
        <v>1235</v>
      </c>
      <c r="C25013">
        <v>480</v>
      </c>
      <c r="D25013" t="s">
        <v>585</v>
      </c>
      <c r="E25013" t="s">
        <v>557</v>
      </c>
      <c r="F25013" t="s">
        <v>1008</v>
      </c>
      <c r="G25013" t="s">
        <v>1055</v>
      </c>
    </row>
    <row r="25014" spans="1:7" x14ac:dyDescent="0.35">
      <c r="A25014" t="s">
        <v>31</v>
      </c>
      <c r="B25014" t="s">
        <v>1236</v>
      </c>
      <c r="C25014">
        <v>36</v>
      </c>
      <c r="D25014" t="s">
        <v>743</v>
      </c>
      <c r="E25014" t="s">
        <v>744</v>
      </c>
      <c r="F25014" t="s">
        <v>140</v>
      </c>
      <c r="G25014" t="s">
        <v>140</v>
      </c>
    </row>
    <row r="25015" spans="1:7" x14ac:dyDescent="0.35">
      <c r="A25015" t="s">
        <v>31</v>
      </c>
      <c r="B25015" t="s">
        <v>1234</v>
      </c>
      <c r="C25015">
        <v>241</v>
      </c>
      <c r="D25015" t="s">
        <v>408</v>
      </c>
      <c r="E25015" t="s">
        <v>409</v>
      </c>
      <c r="F25015" t="s">
        <v>140</v>
      </c>
      <c r="G25015" t="s">
        <v>140</v>
      </c>
    </row>
    <row r="25016" spans="1:7" x14ac:dyDescent="0.35">
      <c r="A25016" t="s">
        <v>31</v>
      </c>
      <c r="B25016" t="s">
        <v>1235</v>
      </c>
      <c r="C25016">
        <v>267</v>
      </c>
      <c r="D25016" t="s">
        <v>449</v>
      </c>
      <c r="E25016" t="s">
        <v>448</v>
      </c>
      <c r="F25016" t="s">
        <v>1022</v>
      </c>
      <c r="G25016" t="s">
        <v>140</v>
      </c>
    </row>
    <row r="25017" spans="1:7" x14ac:dyDescent="0.35">
      <c r="A25017" t="s">
        <v>32</v>
      </c>
      <c r="B25017" t="s">
        <v>1236</v>
      </c>
      <c r="C25017">
        <v>1164</v>
      </c>
      <c r="D25017" t="s">
        <v>69</v>
      </c>
      <c r="E25017" t="s">
        <v>815</v>
      </c>
      <c r="F25017" t="s">
        <v>1010</v>
      </c>
      <c r="G25017" t="s">
        <v>1013</v>
      </c>
    </row>
    <row r="25018" spans="1:7" x14ac:dyDescent="0.35">
      <c r="A25018" t="s">
        <v>32</v>
      </c>
      <c r="B25018" t="s">
        <v>1234</v>
      </c>
      <c r="C25018">
        <v>3810</v>
      </c>
      <c r="D25018" t="s">
        <v>604</v>
      </c>
      <c r="E25018" t="s">
        <v>409</v>
      </c>
      <c r="F25018" t="s">
        <v>1009</v>
      </c>
      <c r="G25018" t="s">
        <v>1019</v>
      </c>
    </row>
    <row r="25019" spans="1:7" x14ac:dyDescent="0.35">
      <c r="A25019" t="s">
        <v>32</v>
      </c>
      <c r="B25019" t="s">
        <v>1235</v>
      </c>
      <c r="C25019">
        <v>8912</v>
      </c>
      <c r="D25019" t="s">
        <v>356</v>
      </c>
      <c r="E25019" t="s">
        <v>509</v>
      </c>
      <c r="F25019" t="s">
        <v>1063</v>
      </c>
      <c r="G25019" t="s">
        <v>1063</v>
      </c>
    </row>
    <row r="25021" spans="1:7" x14ac:dyDescent="0.35">
      <c r="A25021" t="s">
        <v>2076</v>
      </c>
    </row>
    <row r="25022" spans="1:7" x14ac:dyDescent="0.35">
      <c r="A25022" t="s">
        <v>2</v>
      </c>
      <c r="B25022" t="s">
        <v>2013</v>
      </c>
      <c r="C25022" t="s">
        <v>3</v>
      </c>
      <c r="D25022" t="s">
        <v>1133</v>
      </c>
      <c r="E25022" t="s">
        <v>85</v>
      </c>
      <c r="F25022" t="s">
        <v>86</v>
      </c>
      <c r="G25022" t="s">
        <v>136</v>
      </c>
    </row>
    <row r="25023" spans="1:7" x14ac:dyDescent="0.35">
      <c r="A25023" t="s">
        <v>8</v>
      </c>
      <c r="B25023" t="s">
        <v>2014</v>
      </c>
      <c r="C25023">
        <v>196</v>
      </c>
      <c r="D25023" t="s">
        <v>1017</v>
      </c>
      <c r="E25023" t="s">
        <v>910</v>
      </c>
      <c r="F25023" t="s">
        <v>783</v>
      </c>
      <c r="G25023" t="s">
        <v>949</v>
      </c>
    </row>
    <row r="25024" spans="1:7" x14ac:dyDescent="0.35">
      <c r="A25024" t="s">
        <v>8</v>
      </c>
      <c r="B25024" t="s">
        <v>2015</v>
      </c>
      <c r="C25024">
        <v>350</v>
      </c>
      <c r="D25024" t="s">
        <v>1009</v>
      </c>
      <c r="E25024" t="s">
        <v>310</v>
      </c>
      <c r="F25024" t="s">
        <v>540</v>
      </c>
      <c r="G25024" t="s">
        <v>140</v>
      </c>
    </row>
    <row r="25025" spans="1:7" x14ac:dyDescent="0.35">
      <c r="A25025" t="s">
        <v>8</v>
      </c>
      <c r="B25025" t="s">
        <v>339</v>
      </c>
      <c r="C25025">
        <v>14</v>
      </c>
      <c r="D25025" t="s">
        <v>140</v>
      </c>
      <c r="E25025" t="s">
        <v>231</v>
      </c>
      <c r="F25025" t="s">
        <v>856</v>
      </c>
      <c r="G25025" t="s">
        <v>162</v>
      </c>
    </row>
    <row r="25026" spans="1:7" x14ac:dyDescent="0.35">
      <c r="A25026" t="s">
        <v>9</v>
      </c>
      <c r="B25026" t="s">
        <v>2014</v>
      </c>
      <c r="C25026">
        <v>235</v>
      </c>
      <c r="D25026" t="s">
        <v>1011</v>
      </c>
      <c r="E25026" t="s">
        <v>277</v>
      </c>
      <c r="F25026" t="s">
        <v>479</v>
      </c>
      <c r="G25026" t="s">
        <v>140</v>
      </c>
    </row>
    <row r="25027" spans="1:7" x14ac:dyDescent="0.35">
      <c r="A25027" t="s">
        <v>9</v>
      </c>
      <c r="B25027" t="s">
        <v>2015</v>
      </c>
      <c r="C25027">
        <v>378</v>
      </c>
      <c r="D25027" t="s">
        <v>1009</v>
      </c>
      <c r="E25027" t="s">
        <v>851</v>
      </c>
      <c r="F25027" t="s">
        <v>160</v>
      </c>
      <c r="G25027" t="s">
        <v>140</v>
      </c>
    </row>
    <row r="25028" spans="1:7" x14ac:dyDescent="0.35">
      <c r="A25028" t="s">
        <v>10</v>
      </c>
      <c r="B25028" t="s">
        <v>2014</v>
      </c>
      <c r="C25028">
        <v>189</v>
      </c>
      <c r="D25028" t="s">
        <v>1054</v>
      </c>
      <c r="E25028" t="s">
        <v>41</v>
      </c>
      <c r="F25028" t="s">
        <v>362</v>
      </c>
      <c r="G25028" t="s">
        <v>1054</v>
      </c>
    </row>
    <row r="25029" spans="1:7" x14ac:dyDescent="0.35">
      <c r="A25029" t="s">
        <v>10</v>
      </c>
      <c r="B25029" t="s">
        <v>2015</v>
      </c>
      <c r="C25029">
        <v>321</v>
      </c>
      <c r="D25029" t="s">
        <v>1016</v>
      </c>
      <c r="E25029" t="s">
        <v>416</v>
      </c>
      <c r="F25029" t="s">
        <v>485</v>
      </c>
      <c r="G25029" t="s">
        <v>1008</v>
      </c>
    </row>
    <row r="25030" spans="1:7" x14ac:dyDescent="0.35">
      <c r="A25030" t="s">
        <v>10</v>
      </c>
      <c r="B25030" t="s">
        <v>339</v>
      </c>
      <c r="C25030">
        <v>10</v>
      </c>
      <c r="D25030" t="s">
        <v>1057</v>
      </c>
      <c r="E25030" t="s">
        <v>61</v>
      </c>
      <c r="F25030" t="s">
        <v>48</v>
      </c>
      <c r="G25030" t="s">
        <v>140</v>
      </c>
    </row>
    <row r="25031" spans="1:7" x14ac:dyDescent="0.35">
      <c r="A25031" t="s">
        <v>11</v>
      </c>
      <c r="B25031" t="s">
        <v>2014</v>
      </c>
      <c r="C25031">
        <v>239</v>
      </c>
      <c r="D25031" t="s">
        <v>775</v>
      </c>
      <c r="E25031" t="s">
        <v>735</v>
      </c>
      <c r="F25031" t="s">
        <v>742</v>
      </c>
      <c r="G25031" t="s">
        <v>1013</v>
      </c>
    </row>
    <row r="25032" spans="1:7" x14ac:dyDescent="0.35">
      <c r="A25032" t="s">
        <v>11</v>
      </c>
      <c r="B25032" t="s">
        <v>2015</v>
      </c>
      <c r="C25032">
        <v>358</v>
      </c>
      <c r="D25032" t="s">
        <v>140</v>
      </c>
      <c r="E25032" t="s">
        <v>502</v>
      </c>
      <c r="F25032" t="s">
        <v>789</v>
      </c>
      <c r="G25032" t="s">
        <v>1022</v>
      </c>
    </row>
    <row r="25033" spans="1:7" x14ac:dyDescent="0.35">
      <c r="A25033" t="s">
        <v>11</v>
      </c>
      <c r="B25033" t="s">
        <v>339</v>
      </c>
      <c r="C25033">
        <v>18</v>
      </c>
      <c r="D25033" t="s">
        <v>140</v>
      </c>
      <c r="E25033" t="s">
        <v>501</v>
      </c>
      <c r="F25033" t="s">
        <v>577</v>
      </c>
      <c r="G25033" t="s">
        <v>709</v>
      </c>
    </row>
    <row r="25034" spans="1:7" x14ac:dyDescent="0.35">
      <c r="A25034" t="s">
        <v>12</v>
      </c>
      <c r="B25034" t="s">
        <v>2014</v>
      </c>
      <c r="C25034">
        <v>205</v>
      </c>
      <c r="D25034" t="s">
        <v>838</v>
      </c>
      <c r="E25034" t="s">
        <v>402</v>
      </c>
      <c r="F25034" t="s">
        <v>693</v>
      </c>
      <c r="G25034" t="s">
        <v>140</v>
      </c>
    </row>
    <row r="25035" spans="1:7" x14ac:dyDescent="0.35">
      <c r="A25035" t="s">
        <v>12</v>
      </c>
      <c r="B25035" t="s">
        <v>2015</v>
      </c>
      <c r="C25035">
        <v>382</v>
      </c>
      <c r="D25035" t="s">
        <v>140</v>
      </c>
      <c r="E25035" t="s">
        <v>624</v>
      </c>
      <c r="F25035" t="s">
        <v>249</v>
      </c>
      <c r="G25035" t="s">
        <v>949</v>
      </c>
    </row>
    <row r="25036" spans="1:7" x14ac:dyDescent="0.35">
      <c r="A25036" t="s">
        <v>12</v>
      </c>
      <c r="B25036" t="s">
        <v>339</v>
      </c>
      <c r="C25036">
        <v>11</v>
      </c>
      <c r="D25036" t="s">
        <v>140</v>
      </c>
      <c r="E25036" t="s">
        <v>491</v>
      </c>
      <c r="F25036" t="s">
        <v>490</v>
      </c>
      <c r="G25036" t="s">
        <v>140</v>
      </c>
    </row>
    <row r="25037" spans="1:7" x14ac:dyDescent="0.35">
      <c r="A25037" t="s">
        <v>13</v>
      </c>
      <c r="B25037" t="s">
        <v>2014</v>
      </c>
      <c r="C25037">
        <v>196</v>
      </c>
      <c r="D25037" t="s">
        <v>1054</v>
      </c>
      <c r="E25037" t="s">
        <v>455</v>
      </c>
      <c r="F25037" t="s">
        <v>60</v>
      </c>
      <c r="G25037" t="s">
        <v>140</v>
      </c>
    </row>
    <row r="25038" spans="1:7" x14ac:dyDescent="0.35">
      <c r="A25038" t="s">
        <v>13</v>
      </c>
      <c r="B25038" t="s">
        <v>2015</v>
      </c>
      <c r="C25038">
        <v>263</v>
      </c>
      <c r="D25038" t="s">
        <v>140</v>
      </c>
      <c r="E25038" t="s">
        <v>579</v>
      </c>
      <c r="F25038" t="s">
        <v>580</v>
      </c>
      <c r="G25038" t="s">
        <v>140</v>
      </c>
    </row>
    <row r="25039" spans="1:7" x14ac:dyDescent="0.35">
      <c r="A25039" t="s">
        <v>13</v>
      </c>
      <c r="B25039" t="s">
        <v>339</v>
      </c>
      <c r="C25039">
        <v>3</v>
      </c>
      <c r="D25039" t="s">
        <v>140</v>
      </c>
      <c r="E25039" t="s">
        <v>816</v>
      </c>
      <c r="F25039" t="s">
        <v>815</v>
      </c>
      <c r="G25039" t="s">
        <v>140</v>
      </c>
    </row>
    <row r="25040" spans="1:7" x14ac:dyDescent="0.35">
      <c r="A25040" t="s">
        <v>14</v>
      </c>
      <c r="B25040" t="s">
        <v>2014</v>
      </c>
      <c r="C25040">
        <v>193</v>
      </c>
      <c r="D25040" t="s">
        <v>1008</v>
      </c>
      <c r="E25040" t="s">
        <v>242</v>
      </c>
      <c r="F25040" t="s">
        <v>280</v>
      </c>
      <c r="G25040" t="s">
        <v>1014</v>
      </c>
    </row>
    <row r="25041" spans="1:7" x14ac:dyDescent="0.35">
      <c r="A25041" t="s">
        <v>14</v>
      </c>
      <c r="B25041" t="s">
        <v>2015</v>
      </c>
      <c r="C25041">
        <v>363</v>
      </c>
      <c r="D25041" t="s">
        <v>1012</v>
      </c>
      <c r="E25041" t="s">
        <v>416</v>
      </c>
      <c r="F25041" t="s">
        <v>544</v>
      </c>
      <c r="G25041" t="s">
        <v>140</v>
      </c>
    </row>
    <row r="25042" spans="1:7" x14ac:dyDescent="0.35">
      <c r="A25042" t="s">
        <v>14</v>
      </c>
      <c r="B25042" t="s">
        <v>339</v>
      </c>
      <c r="C25042">
        <v>21</v>
      </c>
      <c r="D25042" t="s">
        <v>140</v>
      </c>
      <c r="E25042" t="s">
        <v>795</v>
      </c>
      <c r="F25042" t="s">
        <v>486</v>
      </c>
      <c r="G25042" t="s">
        <v>490</v>
      </c>
    </row>
    <row r="25043" spans="1:7" x14ac:dyDescent="0.35">
      <c r="A25043" t="s">
        <v>15</v>
      </c>
      <c r="B25043" t="s">
        <v>2014</v>
      </c>
      <c r="C25043">
        <v>194</v>
      </c>
      <c r="D25043" t="s">
        <v>775</v>
      </c>
      <c r="E25043" t="s">
        <v>63</v>
      </c>
      <c r="F25043" t="s">
        <v>899</v>
      </c>
      <c r="G25043" t="s">
        <v>1013</v>
      </c>
    </row>
    <row r="25044" spans="1:7" x14ac:dyDescent="0.35">
      <c r="A25044" t="s">
        <v>15</v>
      </c>
      <c r="B25044" t="s">
        <v>2015</v>
      </c>
      <c r="C25044">
        <v>369</v>
      </c>
      <c r="D25044" t="s">
        <v>1010</v>
      </c>
      <c r="E25044" t="s">
        <v>634</v>
      </c>
      <c r="F25044" t="s">
        <v>430</v>
      </c>
      <c r="G25044" t="s">
        <v>1054</v>
      </c>
    </row>
    <row r="25045" spans="1:7" x14ac:dyDescent="0.35">
      <c r="A25045" t="s">
        <v>15</v>
      </c>
      <c r="B25045" t="s">
        <v>339</v>
      </c>
      <c r="C25045">
        <v>6</v>
      </c>
      <c r="D25045" t="s">
        <v>140</v>
      </c>
      <c r="E25045" t="s">
        <v>405</v>
      </c>
      <c r="F25045" t="s">
        <v>140</v>
      </c>
      <c r="G25045" t="s">
        <v>404</v>
      </c>
    </row>
    <row r="25046" spans="1:7" x14ac:dyDescent="0.35">
      <c r="A25046" t="s">
        <v>16</v>
      </c>
      <c r="B25046" t="s">
        <v>2014</v>
      </c>
      <c r="C25046">
        <v>225</v>
      </c>
      <c r="D25046" t="s">
        <v>1008</v>
      </c>
      <c r="E25046" t="s">
        <v>851</v>
      </c>
      <c r="F25046" t="s">
        <v>705</v>
      </c>
      <c r="G25046" t="s">
        <v>1010</v>
      </c>
    </row>
    <row r="25047" spans="1:7" x14ac:dyDescent="0.35">
      <c r="A25047" t="s">
        <v>16</v>
      </c>
      <c r="B25047" t="s">
        <v>2015</v>
      </c>
      <c r="C25047">
        <v>423</v>
      </c>
      <c r="D25047" t="s">
        <v>1021</v>
      </c>
      <c r="E25047" t="s">
        <v>369</v>
      </c>
      <c r="F25047" t="s">
        <v>545</v>
      </c>
      <c r="G25047" t="s">
        <v>1013</v>
      </c>
    </row>
    <row r="25048" spans="1:7" x14ac:dyDescent="0.35">
      <c r="A25048" t="s">
        <v>16</v>
      </c>
      <c r="B25048" t="s">
        <v>339</v>
      </c>
      <c r="C25048">
        <v>21</v>
      </c>
      <c r="D25048" t="s">
        <v>988</v>
      </c>
      <c r="E25048" t="s">
        <v>314</v>
      </c>
      <c r="F25048" t="s">
        <v>408</v>
      </c>
      <c r="G25048" t="s">
        <v>261</v>
      </c>
    </row>
    <row r="25049" spans="1:7" x14ac:dyDescent="0.35">
      <c r="A25049" t="s">
        <v>17</v>
      </c>
      <c r="B25049" t="s">
        <v>2014</v>
      </c>
      <c r="C25049">
        <v>225</v>
      </c>
      <c r="D25049" t="s">
        <v>1063</v>
      </c>
      <c r="E25049" t="s">
        <v>168</v>
      </c>
      <c r="F25049" t="s">
        <v>403</v>
      </c>
      <c r="G25049" t="s">
        <v>140</v>
      </c>
    </row>
    <row r="25050" spans="1:7" x14ac:dyDescent="0.35">
      <c r="A25050" t="s">
        <v>17</v>
      </c>
      <c r="B25050" t="s">
        <v>2015</v>
      </c>
      <c r="C25050">
        <v>325</v>
      </c>
      <c r="D25050" t="s">
        <v>1011</v>
      </c>
      <c r="E25050" t="s">
        <v>851</v>
      </c>
      <c r="F25050" t="s">
        <v>255</v>
      </c>
      <c r="G25050" t="s">
        <v>1010</v>
      </c>
    </row>
    <row r="25051" spans="1:7" x14ac:dyDescent="0.35">
      <c r="A25051" t="s">
        <v>17</v>
      </c>
      <c r="B25051" t="s">
        <v>339</v>
      </c>
      <c r="C25051">
        <v>8</v>
      </c>
      <c r="D25051" t="s">
        <v>140</v>
      </c>
      <c r="E25051" t="s">
        <v>688</v>
      </c>
      <c r="F25051" t="s">
        <v>689</v>
      </c>
      <c r="G25051" t="s">
        <v>140</v>
      </c>
    </row>
    <row r="25052" spans="1:7" x14ac:dyDescent="0.35">
      <c r="A25052" t="s">
        <v>18</v>
      </c>
      <c r="B25052" t="s">
        <v>2014</v>
      </c>
      <c r="C25052">
        <v>212</v>
      </c>
      <c r="D25052" t="s">
        <v>1013</v>
      </c>
      <c r="E25052" t="s">
        <v>408</v>
      </c>
      <c r="F25052" t="s">
        <v>233</v>
      </c>
      <c r="G25052" t="s">
        <v>140</v>
      </c>
    </row>
    <row r="25053" spans="1:7" x14ac:dyDescent="0.35">
      <c r="A25053" t="s">
        <v>18</v>
      </c>
      <c r="B25053" t="s">
        <v>2015</v>
      </c>
      <c r="C25053">
        <v>308</v>
      </c>
      <c r="D25053" t="s">
        <v>1017</v>
      </c>
      <c r="E25053" t="s">
        <v>545</v>
      </c>
      <c r="F25053" t="s">
        <v>557</v>
      </c>
      <c r="G25053" t="s">
        <v>1016</v>
      </c>
    </row>
    <row r="25054" spans="1:7" x14ac:dyDescent="0.35">
      <c r="A25054" t="s">
        <v>18</v>
      </c>
      <c r="B25054" t="s">
        <v>339</v>
      </c>
      <c r="C25054">
        <v>3</v>
      </c>
      <c r="D25054" t="s">
        <v>227</v>
      </c>
      <c r="E25054" t="s">
        <v>140</v>
      </c>
      <c r="F25054" t="s">
        <v>226</v>
      </c>
      <c r="G25054" t="s">
        <v>140</v>
      </c>
    </row>
    <row r="25055" spans="1:7" x14ac:dyDescent="0.35">
      <c r="A25055" t="s">
        <v>19</v>
      </c>
      <c r="B25055" t="s">
        <v>2014</v>
      </c>
      <c r="C25055">
        <v>220</v>
      </c>
      <c r="D25055" t="s">
        <v>140</v>
      </c>
      <c r="E25055" t="s">
        <v>149</v>
      </c>
      <c r="F25055" t="s">
        <v>150</v>
      </c>
      <c r="G25055" t="s">
        <v>140</v>
      </c>
    </row>
    <row r="25056" spans="1:7" x14ac:dyDescent="0.35">
      <c r="A25056" t="s">
        <v>19</v>
      </c>
      <c r="B25056" t="s">
        <v>2015</v>
      </c>
      <c r="C25056">
        <v>309</v>
      </c>
      <c r="D25056" t="s">
        <v>775</v>
      </c>
      <c r="E25056" t="s">
        <v>165</v>
      </c>
      <c r="F25056" t="s">
        <v>631</v>
      </c>
      <c r="G25056" t="s">
        <v>140</v>
      </c>
    </row>
    <row r="25057" spans="1:7" x14ac:dyDescent="0.35">
      <c r="A25057" t="s">
        <v>19</v>
      </c>
      <c r="B25057" t="s">
        <v>339</v>
      </c>
      <c r="C25057">
        <v>11</v>
      </c>
      <c r="D25057" t="s">
        <v>140</v>
      </c>
      <c r="E25057" t="s">
        <v>637</v>
      </c>
      <c r="F25057" t="s">
        <v>1085</v>
      </c>
      <c r="G25057" t="s">
        <v>165</v>
      </c>
    </row>
    <row r="25058" spans="1:7" x14ac:dyDescent="0.35">
      <c r="A25058" t="s">
        <v>20</v>
      </c>
      <c r="B25058" t="s">
        <v>2014</v>
      </c>
      <c r="C25058">
        <v>218</v>
      </c>
      <c r="D25058" t="s">
        <v>140</v>
      </c>
      <c r="E25058" t="s">
        <v>242</v>
      </c>
      <c r="F25058" t="s">
        <v>243</v>
      </c>
      <c r="G25058" t="s">
        <v>140</v>
      </c>
    </row>
    <row r="25059" spans="1:7" x14ac:dyDescent="0.35">
      <c r="A25059" t="s">
        <v>20</v>
      </c>
      <c r="B25059" t="s">
        <v>2015</v>
      </c>
      <c r="C25059">
        <v>332</v>
      </c>
      <c r="D25059" t="s">
        <v>1012</v>
      </c>
      <c r="E25059" t="s">
        <v>630</v>
      </c>
      <c r="F25059" t="s">
        <v>850</v>
      </c>
      <c r="G25059" t="s">
        <v>140</v>
      </c>
    </row>
    <row r="25060" spans="1:7" x14ac:dyDescent="0.35">
      <c r="A25060" t="s">
        <v>20</v>
      </c>
      <c r="B25060" t="s">
        <v>339</v>
      </c>
      <c r="C25060">
        <v>9</v>
      </c>
      <c r="D25060" t="s">
        <v>140</v>
      </c>
      <c r="E25060" t="s">
        <v>140</v>
      </c>
      <c r="F25060" t="s">
        <v>433</v>
      </c>
      <c r="G25060" t="s">
        <v>432</v>
      </c>
    </row>
    <row r="25061" spans="1:7" x14ac:dyDescent="0.35">
      <c r="A25061" t="s">
        <v>21</v>
      </c>
      <c r="B25061" t="s">
        <v>2014</v>
      </c>
      <c r="C25061">
        <v>161</v>
      </c>
      <c r="D25061" t="s">
        <v>1066</v>
      </c>
      <c r="E25061" t="s">
        <v>709</v>
      </c>
      <c r="F25061" t="s">
        <v>76</v>
      </c>
      <c r="G25061" t="s">
        <v>1046</v>
      </c>
    </row>
    <row r="25062" spans="1:7" x14ac:dyDescent="0.35">
      <c r="A25062" t="s">
        <v>21</v>
      </c>
      <c r="B25062" t="s">
        <v>2015</v>
      </c>
      <c r="C25062">
        <v>348</v>
      </c>
      <c r="D25062" t="s">
        <v>1009</v>
      </c>
      <c r="E25062" t="s">
        <v>565</v>
      </c>
      <c r="F25062" t="s">
        <v>367</v>
      </c>
      <c r="G25062" t="s">
        <v>140</v>
      </c>
    </row>
    <row r="25063" spans="1:7" x14ac:dyDescent="0.35">
      <c r="A25063" t="s">
        <v>21</v>
      </c>
      <c r="B25063" t="s">
        <v>339</v>
      </c>
      <c r="C25063">
        <v>14</v>
      </c>
      <c r="D25063" t="s">
        <v>915</v>
      </c>
      <c r="E25063" t="s">
        <v>623</v>
      </c>
      <c r="F25063" t="s">
        <v>610</v>
      </c>
      <c r="G25063" t="s">
        <v>1085</v>
      </c>
    </row>
    <row r="25064" spans="1:7" x14ac:dyDescent="0.35">
      <c r="A25064" t="s">
        <v>22</v>
      </c>
      <c r="B25064" t="s">
        <v>2014</v>
      </c>
      <c r="C25064">
        <v>192</v>
      </c>
      <c r="D25064" t="s">
        <v>1060</v>
      </c>
      <c r="E25064" t="s">
        <v>365</v>
      </c>
      <c r="F25064" t="s">
        <v>589</v>
      </c>
      <c r="G25064" t="s">
        <v>140</v>
      </c>
    </row>
    <row r="25065" spans="1:7" x14ac:dyDescent="0.35">
      <c r="A25065" t="s">
        <v>22</v>
      </c>
      <c r="B25065" t="s">
        <v>2015</v>
      </c>
      <c r="C25065">
        <v>333</v>
      </c>
      <c r="D25065" t="s">
        <v>1008</v>
      </c>
      <c r="E25065" t="s">
        <v>408</v>
      </c>
      <c r="F25065" t="s">
        <v>62</v>
      </c>
      <c r="G25065" t="s">
        <v>140</v>
      </c>
    </row>
    <row r="25066" spans="1:7" x14ac:dyDescent="0.35">
      <c r="A25066" t="s">
        <v>22</v>
      </c>
      <c r="B25066" t="s">
        <v>339</v>
      </c>
      <c r="C25066">
        <v>7</v>
      </c>
      <c r="D25066" t="s">
        <v>140</v>
      </c>
      <c r="E25066" t="s">
        <v>209</v>
      </c>
      <c r="F25066" t="s">
        <v>208</v>
      </c>
      <c r="G25066" t="s">
        <v>140</v>
      </c>
    </row>
    <row r="25067" spans="1:7" x14ac:dyDescent="0.35">
      <c r="A25067" t="s">
        <v>23</v>
      </c>
      <c r="B25067" t="s">
        <v>2014</v>
      </c>
      <c r="C25067">
        <v>230</v>
      </c>
      <c r="D25067" t="s">
        <v>1058</v>
      </c>
      <c r="E25067" t="s">
        <v>242</v>
      </c>
      <c r="F25067" t="s">
        <v>708</v>
      </c>
      <c r="G25067" t="s">
        <v>940</v>
      </c>
    </row>
    <row r="25068" spans="1:7" x14ac:dyDescent="0.35">
      <c r="A25068" t="s">
        <v>23</v>
      </c>
      <c r="B25068" t="s">
        <v>2015</v>
      </c>
      <c r="C25068">
        <v>245</v>
      </c>
      <c r="D25068" t="s">
        <v>1008</v>
      </c>
      <c r="E25068" t="s">
        <v>579</v>
      </c>
      <c r="F25068" t="s">
        <v>540</v>
      </c>
      <c r="G25068" t="s">
        <v>140</v>
      </c>
    </row>
    <row r="25069" spans="1:7" x14ac:dyDescent="0.35">
      <c r="A25069" t="s">
        <v>23</v>
      </c>
      <c r="B25069" t="s">
        <v>339</v>
      </c>
      <c r="C25069">
        <v>7</v>
      </c>
      <c r="D25069" t="s">
        <v>140</v>
      </c>
      <c r="E25069" t="s">
        <v>582</v>
      </c>
      <c r="F25069" t="s">
        <v>581</v>
      </c>
      <c r="G25069" t="s">
        <v>140</v>
      </c>
    </row>
    <row r="25070" spans="1:7" x14ac:dyDescent="0.35">
      <c r="A25070" t="s">
        <v>24</v>
      </c>
      <c r="B25070" t="s">
        <v>2014</v>
      </c>
      <c r="C25070">
        <v>292</v>
      </c>
      <c r="D25070" t="s">
        <v>1022</v>
      </c>
      <c r="E25070" t="s">
        <v>353</v>
      </c>
      <c r="F25070" t="s">
        <v>714</v>
      </c>
      <c r="G25070" t="s">
        <v>1007</v>
      </c>
    </row>
    <row r="25071" spans="1:7" x14ac:dyDescent="0.35">
      <c r="A25071" t="s">
        <v>24</v>
      </c>
      <c r="B25071" t="s">
        <v>2015</v>
      </c>
      <c r="C25071">
        <v>366</v>
      </c>
      <c r="D25071" t="s">
        <v>1014</v>
      </c>
      <c r="E25071" t="s">
        <v>553</v>
      </c>
      <c r="F25071" t="s">
        <v>171</v>
      </c>
      <c r="G25071" t="s">
        <v>140</v>
      </c>
    </row>
    <row r="25072" spans="1:7" x14ac:dyDescent="0.35">
      <c r="A25072" t="s">
        <v>24</v>
      </c>
      <c r="B25072" t="s">
        <v>339</v>
      </c>
      <c r="C25072">
        <v>4</v>
      </c>
      <c r="D25072" t="s">
        <v>140</v>
      </c>
      <c r="E25072" t="s">
        <v>467</v>
      </c>
      <c r="F25072" t="s">
        <v>468</v>
      </c>
      <c r="G25072" t="s">
        <v>140</v>
      </c>
    </row>
    <row r="25073" spans="1:7" x14ac:dyDescent="0.35">
      <c r="A25073" t="s">
        <v>25</v>
      </c>
      <c r="B25073" t="s">
        <v>2014</v>
      </c>
      <c r="C25073">
        <v>266</v>
      </c>
      <c r="D25073" t="s">
        <v>1014</v>
      </c>
      <c r="E25073" t="s">
        <v>704</v>
      </c>
      <c r="F25073" t="s">
        <v>328</v>
      </c>
      <c r="G25073" t="s">
        <v>1073</v>
      </c>
    </row>
    <row r="25074" spans="1:7" x14ac:dyDescent="0.35">
      <c r="A25074" t="s">
        <v>25</v>
      </c>
      <c r="B25074" t="s">
        <v>2015</v>
      </c>
      <c r="C25074">
        <v>353</v>
      </c>
      <c r="D25074" t="s">
        <v>1019</v>
      </c>
      <c r="E25074" t="s">
        <v>397</v>
      </c>
      <c r="F25074" t="s">
        <v>218</v>
      </c>
      <c r="G25074" t="s">
        <v>1010</v>
      </c>
    </row>
    <row r="25075" spans="1:7" x14ac:dyDescent="0.35">
      <c r="A25075" t="s">
        <v>26</v>
      </c>
      <c r="B25075" t="s">
        <v>2014</v>
      </c>
      <c r="C25075">
        <v>191</v>
      </c>
      <c r="D25075" t="s">
        <v>1010</v>
      </c>
      <c r="E25075" t="s">
        <v>588</v>
      </c>
      <c r="F25075" t="s">
        <v>52</v>
      </c>
      <c r="G25075" t="s">
        <v>140</v>
      </c>
    </row>
    <row r="25076" spans="1:7" x14ac:dyDescent="0.35">
      <c r="A25076" t="s">
        <v>26</v>
      </c>
      <c r="B25076" t="s">
        <v>2015</v>
      </c>
      <c r="C25076">
        <v>402</v>
      </c>
      <c r="D25076" t="s">
        <v>1012</v>
      </c>
      <c r="E25076" t="s">
        <v>331</v>
      </c>
      <c r="F25076" t="s">
        <v>351</v>
      </c>
      <c r="G25076" t="s">
        <v>1008</v>
      </c>
    </row>
    <row r="25077" spans="1:7" x14ac:dyDescent="0.35">
      <c r="A25077" t="s">
        <v>26</v>
      </c>
      <c r="B25077" t="s">
        <v>339</v>
      </c>
      <c r="C25077">
        <v>9</v>
      </c>
      <c r="D25077" t="s">
        <v>140</v>
      </c>
      <c r="E25077" t="s">
        <v>82</v>
      </c>
      <c r="F25077" t="s">
        <v>83</v>
      </c>
      <c r="G25077" t="s">
        <v>140</v>
      </c>
    </row>
    <row r="25078" spans="1:7" x14ac:dyDescent="0.35">
      <c r="A25078" t="s">
        <v>27</v>
      </c>
      <c r="B25078" t="s">
        <v>2014</v>
      </c>
      <c r="C25078">
        <v>266</v>
      </c>
      <c r="D25078" t="s">
        <v>1013</v>
      </c>
      <c r="E25078" t="s">
        <v>822</v>
      </c>
      <c r="F25078" t="s">
        <v>66</v>
      </c>
      <c r="G25078" t="s">
        <v>1010</v>
      </c>
    </row>
    <row r="25079" spans="1:7" x14ac:dyDescent="0.35">
      <c r="A25079" t="s">
        <v>27</v>
      </c>
      <c r="B25079" t="s">
        <v>2015</v>
      </c>
      <c r="C25079">
        <v>413</v>
      </c>
      <c r="D25079" t="s">
        <v>775</v>
      </c>
      <c r="E25079" t="s">
        <v>790</v>
      </c>
      <c r="F25079" t="s">
        <v>683</v>
      </c>
      <c r="G25079" t="s">
        <v>1063</v>
      </c>
    </row>
    <row r="25080" spans="1:7" x14ac:dyDescent="0.35">
      <c r="A25080" t="s">
        <v>27</v>
      </c>
      <c r="B25080" t="s">
        <v>339</v>
      </c>
      <c r="C25080">
        <v>22</v>
      </c>
      <c r="D25080" t="s">
        <v>140</v>
      </c>
      <c r="E25080" t="s">
        <v>830</v>
      </c>
      <c r="F25080" t="s">
        <v>402</v>
      </c>
      <c r="G25080" t="s">
        <v>805</v>
      </c>
    </row>
    <row r="25081" spans="1:7" x14ac:dyDescent="0.35">
      <c r="A25081" t="s">
        <v>28</v>
      </c>
      <c r="B25081" t="s">
        <v>2014</v>
      </c>
      <c r="C25081">
        <v>192</v>
      </c>
      <c r="D25081" t="s">
        <v>1063</v>
      </c>
      <c r="E25081" t="s">
        <v>588</v>
      </c>
      <c r="F25081" t="s">
        <v>239</v>
      </c>
      <c r="G25081" t="s">
        <v>950</v>
      </c>
    </row>
    <row r="25082" spans="1:7" x14ac:dyDescent="0.35">
      <c r="A25082" t="s">
        <v>28</v>
      </c>
      <c r="B25082" t="s">
        <v>2015</v>
      </c>
      <c r="C25082">
        <v>327</v>
      </c>
      <c r="D25082" t="s">
        <v>1008</v>
      </c>
      <c r="E25082" t="s">
        <v>879</v>
      </c>
      <c r="F25082" t="s">
        <v>415</v>
      </c>
      <c r="G25082" t="s">
        <v>140</v>
      </c>
    </row>
    <row r="25083" spans="1:7" x14ac:dyDescent="0.35">
      <c r="A25083" t="s">
        <v>28</v>
      </c>
      <c r="B25083" t="s">
        <v>339</v>
      </c>
      <c r="C25083">
        <v>17</v>
      </c>
      <c r="D25083" t="s">
        <v>140</v>
      </c>
      <c r="E25083" t="s">
        <v>105</v>
      </c>
      <c r="F25083" t="s">
        <v>373</v>
      </c>
      <c r="G25083" t="s">
        <v>836</v>
      </c>
    </row>
    <row r="25084" spans="1:7" x14ac:dyDescent="0.35">
      <c r="A25084" t="s">
        <v>29</v>
      </c>
      <c r="B25084" t="s">
        <v>2014</v>
      </c>
      <c r="C25084">
        <v>282</v>
      </c>
      <c r="D25084" t="s">
        <v>1063</v>
      </c>
      <c r="E25084" t="s">
        <v>700</v>
      </c>
      <c r="F25084" t="s">
        <v>796</v>
      </c>
      <c r="G25084" t="s">
        <v>140</v>
      </c>
    </row>
    <row r="25085" spans="1:7" x14ac:dyDescent="0.35">
      <c r="A25085" t="s">
        <v>29</v>
      </c>
      <c r="B25085" t="s">
        <v>2015</v>
      </c>
      <c r="C25085">
        <v>339</v>
      </c>
      <c r="D25085" t="s">
        <v>1098</v>
      </c>
      <c r="E25085" t="s">
        <v>634</v>
      </c>
      <c r="F25085" t="s">
        <v>303</v>
      </c>
      <c r="G25085" t="s">
        <v>140</v>
      </c>
    </row>
    <row r="25086" spans="1:7" x14ac:dyDescent="0.35">
      <c r="A25086" t="s">
        <v>29</v>
      </c>
      <c r="B25086" t="s">
        <v>339</v>
      </c>
      <c r="C25086">
        <v>14</v>
      </c>
      <c r="D25086" t="s">
        <v>140</v>
      </c>
      <c r="E25086" t="s">
        <v>489</v>
      </c>
      <c r="F25086" t="s">
        <v>488</v>
      </c>
      <c r="G25086" t="s">
        <v>140</v>
      </c>
    </row>
    <row r="25087" spans="1:7" x14ac:dyDescent="0.35">
      <c r="A25087" t="s">
        <v>30</v>
      </c>
      <c r="B25087" t="s">
        <v>2014</v>
      </c>
      <c r="C25087">
        <v>291</v>
      </c>
      <c r="D25087" t="s">
        <v>1014</v>
      </c>
      <c r="E25087" t="s">
        <v>586</v>
      </c>
      <c r="F25087" t="s">
        <v>688</v>
      </c>
      <c r="G25087" t="s">
        <v>1010</v>
      </c>
    </row>
    <row r="25088" spans="1:7" x14ac:dyDescent="0.35">
      <c r="A25088" t="s">
        <v>30</v>
      </c>
      <c r="B25088" t="s">
        <v>2015</v>
      </c>
      <c r="C25088">
        <v>382</v>
      </c>
      <c r="D25088" t="s">
        <v>1010</v>
      </c>
      <c r="E25088" t="s">
        <v>710</v>
      </c>
      <c r="F25088" t="s">
        <v>864</v>
      </c>
      <c r="G25088" t="s">
        <v>1016</v>
      </c>
    </row>
    <row r="25089" spans="1:7" x14ac:dyDescent="0.35">
      <c r="A25089" t="s">
        <v>30</v>
      </c>
      <c r="B25089" t="s">
        <v>339</v>
      </c>
      <c r="C25089">
        <v>14</v>
      </c>
      <c r="D25089" t="s">
        <v>140</v>
      </c>
      <c r="E25089" t="s">
        <v>895</v>
      </c>
      <c r="F25089" t="s">
        <v>345</v>
      </c>
      <c r="G25089" t="s">
        <v>475</v>
      </c>
    </row>
    <row r="25090" spans="1:7" x14ac:dyDescent="0.35">
      <c r="A25090" t="s">
        <v>31</v>
      </c>
      <c r="B25090" t="s">
        <v>2014</v>
      </c>
      <c r="C25090">
        <v>301</v>
      </c>
      <c r="D25090" t="s">
        <v>140</v>
      </c>
      <c r="E25090" t="s">
        <v>408</v>
      </c>
      <c r="F25090" t="s">
        <v>409</v>
      </c>
      <c r="G25090" t="s">
        <v>140</v>
      </c>
    </row>
    <row r="25091" spans="1:7" x14ac:dyDescent="0.35">
      <c r="A25091" t="s">
        <v>31</v>
      </c>
      <c r="B25091" t="s">
        <v>2015</v>
      </c>
      <c r="C25091">
        <v>243</v>
      </c>
      <c r="D25091" t="s">
        <v>1022</v>
      </c>
      <c r="E25091" t="s">
        <v>624</v>
      </c>
      <c r="F25091" t="s">
        <v>507</v>
      </c>
      <c r="G25091" t="s">
        <v>140</v>
      </c>
    </row>
    <row r="25092" spans="1:7" x14ac:dyDescent="0.35">
      <c r="A25092" t="s">
        <v>32</v>
      </c>
      <c r="B25092" t="s">
        <v>2014</v>
      </c>
      <c r="C25092">
        <v>5411</v>
      </c>
      <c r="D25092" t="s">
        <v>1063</v>
      </c>
      <c r="E25092" t="s">
        <v>910</v>
      </c>
      <c r="F25092" t="s">
        <v>907</v>
      </c>
      <c r="G25092" t="s">
        <v>1019</v>
      </c>
    </row>
    <row r="25093" spans="1:7" x14ac:dyDescent="0.35">
      <c r="A25093" t="s">
        <v>32</v>
      </c>
      <c r="B25093" t="s">
        <v>2015</v>
      </c>
      <c r="C25093">
        <v>8232</v>
      </c>
      <c r="D25093" t="s">
        <v>1014</v>
      </c>
      <c r="E25093" t="s">
        <v>230</v>
      </c>
      <c r="F25093" t="s">
        <v>760</v>
      </c>
      <c r="G25093" t="s">
        <v>1010</v>
      </c>
    </row>
    <row r="25094" spans="1:7" x14ac:dyDescent="0.35">
      <c r="A25094" t="s">
        <v>32</v>
      </c>
      <c r="B25094" t="s">
        <v>339</v>
      </c>
      <c r="C25094">
        <v>243</v>
      </c>
      <c r="D25094" t="s">
        <v>1055</v>
      </c>
      <c r="E25094" t="s">
        <v>926</v>
      </c>
      <c r="F25094" t="s">
        <v>695</v>
      </c>
      <c r="G25094" t="s">
        <v>451</v>
      </c>
    </row>
    <row r="25096" spans="1:7" x14ac:dyDescent="0.35">
      <c r="A25096" t="s">
        <v>2077</v>
      </c>
    </row>
    <row r="25097" spans="1:7" x14ac:dyDescent="0.35">
      <c r="A25097" t="s">
        <v>2</v>
      </c>
      <c r="B25097" t="s">
        <v>1136</v>
      </c>
      <c r="C25097" t="s">
        <v>3</v>
      </c>
      <c r="D25097" t="s">
        <v>1133</v>
      </c>
      <c r="E25097" t="s">
        <v>85</v>
      </c>
      <c r="F25097" t="s">
        <v>86</v>
      </c>
      <c r="G25097" t="s">
        <v>136</v>
      </c>
    </row>
    <row r="25098" spans="1:7" x14ac:dyDescent="0.35">
      <c r="A25098" t="s">
        <v>8</v>
      </c>
      <c r="B25098" t="s">
        <v>1126</v>
      </c>
      <c r="C25098">
        <v>270</v>
      </c>
      <c r="D25098" t="s">
        <v>1009</v>
      </c>
      <c r="E25098" t="s">
        <v>196</v>
      </c>
      <c r="F25098" t="s">
        <v>68</v>
      </c>
      <c r="G25098" t="s">
        <v>1014</v>
      </c>
    </row>
    <row r="25099" spans="1:7" x14ac:dyDescent="0.35">
      <c r="A25099" t="s">
        <v>8</v>
      </c>
      <c r="B25099" t="s">
        <v>1127</v>
      </c>
      <c r="C25099">
        <v>286</v>
      </c>
      <c r="D25099" t="s">
        <v>1019</v>
      </c>
      <c r="E25099" t="s">
        <v>545</v>
      </c>
      <c r="F25099" t="s">
        <v>637</v>
      </c>
      <c r="G25099" t="s">
        <v>1054</v>
      </c>
    </row>
    <row r="25100" spans="1:7" x14ac:dyDescent="0.35">
      <c r="A25100" t="s">
        <v>8</v>
      </c>
      <c r="B25100" t="s">
        <v>339</v>
      </c>
      <c r="C25100">
        <v>4</v>
      </c>
      <c r="D25100" t="s">
        <v>140</v>
      </c>
      <c r="E25100" t="s">
        <v>140</v>
      </c>
      <c r="F25100" t="s">
        <v>177</v>
      </c>
      <c r="G25100" t="s">
        <v>140</v>
      </c>
    </row>
    <row r="25101" spans="1:7" x14ac:dyDescent="0.35">
      <c r="A25101" t="s">
        <v>9</v>
      </c>
      <c r="B25101" t="s">
        <v>1126</v>
      </c>
      <c r="C25101">
        <v>230</v>
      </c>
      <c r="D25101" t="s">
        <v>1019</v>
      </c>
      <c r="E25101" t="s">
        <v>578</v>
      </c>
      <c r="F25101" t="s">
        <v>979</v>
      </c>
      <c r="G25101" t="s">
        <v>140</v>
      </c>
    </row>
    <row r="25102" spans="1:7" x14ac:dyDescent="0.35">
      <c r="A25102" t="s">
        <v>9</v>
      </c>
      <c r="B25102" t="s">
        <v>1127</v>
      </c>
      <c r="C25102">
        <v>361</v>
      </c>
      <c r="D25102" t="s">
        <v>1016</v>
      </c>
      <c r="E25102" t="s">
        <v>814</v>
      </c>
      <c r="F25102" t="s">
        <v>359</v>
      </c>
      <c r="G25102" t="s">
        <v>140</v>
      </c>
    </row>
    <row r="25103" spans="1:7" x14ac:dyDescent="0.35">
      <c r="A25103" t="s">
        <v>9</v>
      </c>
      <c r="B25103" t="s">
        <v>339</v>
      </c>
      <c r="C25103">
        <v>22</v>
      </c>
      <c r="D25103" t="s">
        <v>394</v>
      </c>
      <c r="E25103" t="s">
        <v>842</v>
      </c>
      <c r="F25103" t="s">
        <v>678</v>
      </c>
      <c r="G25103" t="s">
        <v>140</v>
      </c>
    </row>
    <row r="25104" spans="1:7" x14ac:dyDescent="0.35">
      <c r="A25104" t="s">
        <v>10</v>
      </c>
      <c r="B25104" t="s">
        <v>1126</v>
      </c>
      <c r="C25104">
        <v>231</v>
      </c>
      <c r="D25104" t="s">
        <v>140</v>
      </c>
      <c r="E25104" t="s">
        <v>608</v>
      </c>
      <c r="F25104" t="s">
        <v>347</v>
      </c>
      <c r="G25104" t="s">
        <v>1010</v>
      </c>
    </row>
    <row r="25105" spans="1:7" x14ac:dyDescent="0.35">
      <c r="A25105" t="s">
        <v>10</v>
      </c>
      <c r="B25105" t="s">
        <v>1127</v>
      </c>
      <c r="C25105">
        <v>252</v>
      </c>
      <c r="D25105" t="s">
        <v>1017</v>
      </c>
      <c r="E25105" t="s">
        <v>890</v>
      </c>
      <c r="F25105" t="s">
        <v>760</v>
      </c>
      <c r="G25105" t="s">
        <v>1012</v>
      </c>
    </row>
    <row r="25106" spans="1:7" x14ac:dyDescent="0.35">
      <c r="A25106" t="s">
        <v>10</v>
      </c>
      <c r="B25106" t="s">
        <v>339</v>
      </c>
      <c r="C25106">
        <v>37</v>
      </c>
      <c r="D25106" t="s">
        <v>140</v>
      </c>
      <c r="E25106" t="s">
        <v>974</v>
      </c>
      <c r="F25106" t="s">
        <v>973</v>
      </c>
      <c r="G25106" t="s">
        <v>140</v>
      </c>
    </row>
    <row r="25107" spans="1:7" x14ac:dyDescent="0.35">
      <c r="A25107" t="s">
        <v>11</v>
      </c>
      <c r="B25107" t="s">
        <v>1126</v>
      </c>
      <c r="C25107">
        <v>250</v>
      </c>
      <c r="D25107" t="s">
        <v>1063</v>
      </c>
      <c r="E25107" t="s">
        <v>816</v>
      </c>
      <c r="F25107" t="s">
        <v>796</v>
      </c>
      <c r="G25107" t="s">
        <v>1013</v>
      </c>
    </row>
    <row r="25108" spans="1:7" x14ac:dyDescent="0.35">
      <c r="A25108" t="s">
        <v>11</v>
      </c>
      <c r="B25108" t="s">
        <v>1127</v>
      </c>
      <c r="C25108">
        <v>345</v>
      </c>
      <c r="D25108" t="s">
        <v>140</v>
      </c>
      <c r="E25108" t="s">
        <v>634</v>
      </c>
      <c r="F25108" t="s">
        <v>711</v>
      </c>
      <c r="G25108" t="s">
        <v>1066</v>
      </c>
    </row>
    <row r="25109" spans="1:7" x14ac:dyDescent="0.35">
      <c r="A25109" t="s">
        <v>11</v>
      </c>
      <c r="B25109" t="s">
        <v>339</v>
      </c>
      <c r="C25109">
        <v>20</v>
      </c>
      <c r="D25109" t="s">
        <v>140</v>
      </c>
      <c r="E25109" t="s">
        <v>503</v>
      </c>
      <c r="F25109" t="s">
        <v>502</v>
      </c>
      <c r="G25109" t="s">
        <v>140</v>
      </c>
    </row>
    <row r="25110" spans="1:7" x14ac:dyDescent="0.35">
      <c r="A25110" t="s">
        <v>12</v>
      </c>
      <c r="B25110" t="s">
        <v>1126</v>
      </c>
      <c r="C25110">
        <v>261</v>
      </c>
      <c r="D25110" t="s">
        <v>1070</v>
      </c>
      <c r="E25110" t="s">
        <v>481</v>
      </c>
      <c r="F25110" t="s">
        <v>1246</v>
      </c>
      <c r="G25110" t="s">
        <v>1043</v>
      </c>
    </row>
    <row r="25111" spans="1:7" x14ac:dyDescent="0.35">
      <c r="A25111" t="s">
        <v>12</v>
      </c>
      <c r="B25111" t="s">
        <v>1127</v>
      </c>
      <c r="C25111">
        <v>298</v>
      </c>
      <c r="D25111" t="s">
        <v>140</v>
      </c>
      <c r="E25111" t="s">
        <v>586</v>
      </c>
      <c r="F25111" t="s">
        <v>417</v>
      </c>
      <c r="G25111" t="s">
        <v>1022</v>
      </c>
    </row>
    <row r="25112" spans="1:7" x14ac:dyDescent="0.35">
      <c r="A25112" t="s">
        <v>12</v>
      </c>
      <c r="B25112" t="s">
        <v>339</v>
      </c>
      <c r="C25112">
        <v>39</v>
      </c>
      <c r="D25112" t="s">
        <v>140</v>
      </c>
      <c r="E25112" t="s">
        <v>859</v>
      </c>
      <c r="F25112" t="s">
        <v>860</v>
      </c>
      <c r="G25112" t="s">
        <v>140</v>
      </c>
    </row>
    <row r="25113" spans="1:7" x14ac:dyDescent="0.35">
      <c r="A25113" t="s">
        <v>13</v>
      </c>
      <c r="B25113" t="s">
        <v>1126</v>
      </c>
      <c r="C25113">
        <v>207</v>
      </c>
      <c r="D25113" t="s">
        <v>1019</v>
      </c>
      <c r="E25113" t="s">
        <v>365</v>
      </c>
      <c r="F25113" t="s">
        <v>817</v>
      </c>
      <c r="G25113" t="s">
        <v>140</v>
      </c>
    </row>
    <row r="25114" spans="1:7" x14ac:dyDescent="0.35">
      <c r="A25114" t="s">
        <v>13</v>
      </c>
      <c r="B25114" t="s">
        <v>1127</v>
      </c>
      <c r="C25114">
        <v>234</v>
      </c>
      <c r="D25114" t="s">
        <v>140</v>
      </c>
      <c r="E25114" t="s">
        <v>553</v>
      </c>
      <c r="F25114" t="s">
        <v>554</v>
      </c>
      <c r="G25114" t="s">
        <v>140</v>
      </c>
    </row>
    <row r="25115" spans="1:7" x14ac:dyDescent="0.35">
      <c r="A25115" t="s">
        <v>13</v>
      </c>
      <c r="B25115" t="s">
        <v>339</v>
      </c>
      <c r="C25115">
        <v>21</v>
      </c>
      <c r="D25115" t="s">
        <v>140</v>
      </c>
      <c r="E25115" t="s">
        <v>735</v>
      </c>
      <c r="F25115" t="s">
        <v>734</v>
      </c>
      <c r="G25115" t="s">
        <v>140</v>
      </c>
    </row>
    <row r="25116" spans="1:7" x14ac:dyDescent="0.35">
      <c r="A25116" t="s">
        <v>14</v>
      </c>
      <c r="B25116" t="s">
        <v>1126</v>
      </c>
      <c r="C25116">
        <v>214</v>
      </c>
      <c r="D25116" t="s">
        <v>1022</v>
      </c>
      <c r="E25116" t="s">
        <v>926</v>
      </c>
      <c r="F25116" t="s">
        <v>575</v>
      </c>
      <c r="G25116" t="s">
        <v>1009</v>
      </c>
    </row>
    <row r="25117" spans="1:7" x14ac:dyDescent="0.35">
      <c r="A25117" t="s">
        <v>14</v>
      </c>
      <c r="B25117" t="s">
        <v>1127</v>
      </c>
      <c r="C25117">
        <v>343</v>
      </c>
      <c r="D25117" t="s">
        <v>1012</v>
      </c>
      <c r="E25117" t="s">
        <v>397</v>
      </c>
      <c r="F25117" t="s">
        <v>555</v>
      </c>
      <c r="G25117" t="s">
        <v>1014</v>
      </c>
    </row>
    <row r="25118" spans="1:7" x14ac:dyDescent="0.35">
      <c r="A25118" t="s">
        <v>14</v>
      </c>
      <c r="B25118" t="s">
        <v>339</v>
      </c>
      <c r="C25118">
        <v>20</v>
      </c>
      <c r="D25118" t="s">
        <v>140</v>
      </c>
      <c r="E25118" t="s">
        <v>1088</v>
      </c>
      <c r="F25118" t="s">
        <v>1087</v>
      </c>
      <c r="G25118" t="s">
        <v>140</v>
      </c>
    </row>
    <row r="25119" spans="1:7" x14ac:dyDescent="0.35">
      <c r="A25119" t="s">
        <v>15</v>
      </c>
      <c r="B25119" t="s">
        <v>1126</v>
      </c>
      <c r="C25119">
        <v>257</v>
      </c>
      <c r="D25119" t="s">
        <v>1063</v>
      </c>
      <c r="E25119" t="s">
        <v>588</v>
      </c>
      <c r="F25119" t="s">
        <v>648</v>
      </c>
      <c r="G25119" t="s">
        <v>1016</v>
      </c>
    </row>
    <row r="25120" spans="1:7" x14ac:dyDescent="0.35">
      <c r="A25120" t="s">
        <v>15</v>
      </c>
      <c r="B25120" t="s">
        <v>1127</v>
      </c>
      <c r="C25120">
        <v>294</v>
      </c>
      <c r="D25120" t="s">
        <v>1010</v>
      </c>
      <c r="E25120" t="s">
        <v>417</v>
      </c>
      <c r="F25120" t="s">
        <v>637</v>
      </c>
      <c r="G25120" t="s">
        <v>940</v>
      </c>
    </row>
    <row r="25121" spans="1:7" x14ac:dyDescent="0.35">
      <c r="A25121" t="s">
        <v>15</v>
      </c>
      <c r="B25121" t="s">
        <v>339</v>
      </c>
      <c r="C25121">
        <v>18</v>
      </c>
      <c r="D25121" t="s">
        <v>140</v>
      </c>
      <c r="E25121" t="s">
        <v>900</v>
      </c>
      <c r="F25121" t="s">
        <v>417</v>
      </c>
      <c r="G25121" t="s">
        <v>517</v>
      </c>
    </row>
    <row r="25122" spans="1:7" x14ac:dyDescent="0.35">
      <c r="A25122" t="s">
        <v>16</v>
      </c>
      <c r="B25122" t="s">
        <v>1126</v>
      </c>
      <c r="C25122">
        <v>276</v>
      </c>
      <c r="D25122" t="s">
        <v>1017</v>
      </c>
      <c r="E25122" t="s">
        <v>234</v>
      </c>
      <c r="F25122" t="s">
        <v>600</v>
      </c>
      <c r="G25122" t="s">
        <v>1008</v>
      </c>
    </row>
    <row r="25123" spans="1:7" x14ac:dyDescent="0.35">
      <c r="A25123" t="s">
        <v>16</v>
      </c>
      <c r="B25123" t="s">
        <v>1127</v>
      </c>
      <c r="C25123">
        <v>333</v>
      </c>
      <c r="D25123" t="s">
        <v>1063</v>
      </c>
      <c r="E25123" t="s">
        <v>331</v>
      </c>
      <c r="F25123" t="s">
        <v>962</v>
      </c>
      <c r="G25123" t="s">
        <v>1063</v>
      </c>
    </row>
    <row r="25124" spans="1:7" x14ac:dyDescent="0.35">
      <c r="A25124" t="s">
        <v>16</v>
      </c>
      <c r="B25124" t="s">
        <v>339</v>
      </c>
      <c r="C25124">
        <v>60</v>
      </c>
      <c r="D25124" t="s">
        <v>1016</v>
      </c>
      <c r="E25124" t="s">
        <v>721</v>
      </c>
      <c r="F25124" t="s">
        <v>654</v>
      </c>
      <c r="G25124" t="s">
        <v>664</v>
      </c>
    </row>
    <row r="25125" spans="1:7" x14ac:dyDescent="0.35">
      <c r="A25125" t="s">
        <v>17</v>
      </c>
      <c r="B25125" t="s">
        <v>1126</v>
      </c>
      <c r="C25125">
        <v>242</v>
      </c>
      <c r="D25125" t="s">
        <v>940</v>
      </c>
      <c r="E25125" t="s">
        <v>67</v>
      </c>
      <c r="F25125" t="s">
        <v>725</v>
      </c>
      <c r="G25125" t="s">
        <v>140</v>
      </c>
    </row>
    <row r="25126" spans="1:7" x14ac:dyDescent="0.35">
      <c r="A25126" t="s">
        <v>17</v>
      </c>
      <c r="B25126" t="s">
        <v>1127</v>
      </c>
      <c r="C25126">
        <v>286</v>
      </c>
      <c r="D25126" t="s">
        <v>1010</v>
      </c>
      <c r="E25126" t="s">
        <v>227</v>
      </c>
      <c r="F25126" t="s">
        <v>351</v>
      </c>
      <c r="G25126" t="s">
        <v>1010</v>
      </c>
    </row>
    <row r="25127" spans="1:7" x14ac:dyDescent="0.35">
      <c r="A25127" t="s">
        <v>17</v>
      </c>
      <c r="B25127" t="s">
        <v>339</v>
      </c>
      <c r="C25127">
        <v>30</v>
      </c>
      <c r="D25127" t="s">
        <v>140</v>
      </c>
      <c r="E25127" t="s">
        <v>504</v>
      </c>
      <c r="F25127" t="s">
        <v>505</v>
      </c>
      <c r="G25127" t="s">
        <v>140</v>
      </c>
    </row>
    <row r="25128" spans="1:7" x14ac:dyDescent="0.35">
      <c r="A25128" t="s">
        <v>18</v>
      </c>
      <c r="B25128" t="s">
        <v>1126</v>
      </c>
      <c r="C25128">
        <v>238</v>
      </c>
      <c r="D25128" t="s">
        <v>1022</v>
      </c>
      <c r="E25128" t="s">
        <v>578</v>
      </c>
      <c r="F25128" t="s">
        <v>631</v>
      </c>
      <c r="G25128" t="s">
        <v>140</v>
      </c>
    </row>
    <row r="25129" spans="1:7" x14ac:dyDescent="0.35">
      <c r="A25129" t="s">
        <v>18</v>
      </c>
      <c r="B25129" t="s">
        <v>1127</v>
      </c>
      <c r="C25129">
        <v>264</v>
      </c>
      <c r="D25129" t="s">
        <v>1043</v>
      </c>
      <c r="E25129" t="s">
        <v>579</v>
      </c>
      <c r="F25129" t="s">
        <v>747</v>
      </c>
      <c r="G25129" t="s">
        <v>1016</v>
      </c>
    </row>
    <row r="25130" spans="1:7" x14ac:dyDescent="0.35">
      <c r="A25130" t="s">
        <v>18</v>
      </c>
      <c r="B25130" t="s">
        <v>339</v>
      </c>
      <c r="C25130">
        <v>21</v>
      </c>
      <c r="D25130" t="s">
        <v>140</v>
      </c>
      <c r="E25130" t="s">
        <v>998</v>
      </c>
      <c r="F25130" t="s">
        <v>999</v>
      </c>
      <c r="G25130" t="s">
        <v>140</v>
      </c>
    </row>
    <row r="25131" spans="1:7" x14ac:dyDescent="0.35">
      <c r="A25131" t="s">
        <v>19</v>
      </c>
      <c r="B25131" t="s">
        <v>1126</v>
      </c>
      <c r="C25131">
        <v>255</v>
      </c>
      <c r="D25131" t="s">
        <v>1016</v>
      </c>
      <c r="E25131" t="s">
        <v>697</v>
      </c>
      <c r="F25131" t="s">
        <v>831</v>
      </c>
      <c r="G25131" t="s">
        <v>1021</v>
      </c>
    </row>
    <row r="25132" spans="1:7" x14ac:dyDescent="0.35">
      <c r="A25132" t="s">
        <v>19</v>
      </c>
      <c r="B25132" t="s">
        <v>1127</v>
      </c>
      <c r="C25132">
        <v>256</v>
      </c>
      <c r="D25132" t="s">
        <v>1012</v>
      </c>
      <c r="E25132" t="s">
        <v>385</v>
      </c>
      <c r="F25132" t="s">
        <v>525</v>
      </c>
      <c r="G25132" t="s">
        <v>1016</v>
      </c>
    </row>
    <row r="25133" spans="1:7" x14ac:dyDescent="0.35">
      <c r="A25133" t="s">
        <v>19</v>
      </c>
      <c r="B25133" t="s">
        <v>339</v>
      </c>
      <c r="C25133">
        <v>29</v>
      </c>
      <c r="D25133" t="s">
        <v>140</v>
      </c>
      <c r="E25133" t="s">
        <v>396</v>
      </c>
      <c r="F25133" t="s">
        <v>395</v>
      </c>
      <c r="G25133" t="s">
        <v>140</v>
      </c>
    </row>
    <row r="25134" spans="1:7" x14ac:dyDescent="0.35">
      <c r="A25134" t="s">
        <v>20</v>
      </c>
      <c r="B25134" t="s">
        <v>1126</v>
      </c>
      <c r="C25134">
        <v>245</v>
      </c>
      <c r="D25134" t="s">
        <v>1019</v>
      </c>
      <c r="E25134" t="s">
        <v>323</v>
      </c>
      <c r="F25134" t="s">
        <v>804</v>
      </c>
      <c r="G25134" t="s">
        <v>140</v>
      </c>
    </row>
    <row r="25135" spans="1:7" x14ac:dyDescent="0.35">
      <c r="A25135" t="s">
        <v>20</v>
      </c>
      <c r="B25135" t="s">
        <v>1127</v>
      </c>
      <c r="C25135">
        <v>301</v>
      </c>
      <c r="D25135" t="s">
        <v>140</v>
      </c>
      <c r="E25135" t="s">
        <v>356</v>
      </c>
      <c r="F25135" t="s">
        <v>635</v>
      </c>
      <c r="G25135" t="s">
        <v>1016</v>
      </c>
    </row>
    <row r="25136" spans="1:7" x14ac:dyDescent="0.35">
      <c r="A25136" t="s">
        <v>20</v>
      </c>
      <c r="B25136" t="s">
        <v>339</v>
      </c>
      <c r="C25136">
        <v>13</v>
      </c>
      <c r="D25136" t="s">
        <v>140</v>
      </c>
      <c r="E25136" t="s">
        <v>765</v>
      </c>
      <c r="F25136" t="s">
        <v>816</v>
      </c>
      <c r="G25136" t="s">
        <v>1076</v>
      </c>
    </row>
    <row r="25137" spans="1:7" x14ac:dyDescent="0.35">
      <c r="A25137" t="s">
        <v>21</v>
      </c>
      <c r="B25137" t="s">
        <v>1126</v>
      </c>
      <c r="C25137">
        <v>157</v>
      </c>
      <c r="D25137" t="s">
        <v>1054</v>
      </c>
      <c r="E25137" t="s">
        <v>797</v>
      </c>
      <c r="F25137" t="s">
        <v>66</v>
      </c>
      <c r="G25137" t="s">
        <v>1066</v>
      </c>
    </row>
    <row r="25138" spans="1:7" x14ac:dyDescent="0.35">
      <c r="A25138" t="s">
        <v>21</v>
      </c>
      <c r="B25138" t="s">
        <v>1127</v>
      </c>
      <c r="C25138">
        <v>347</v>
      </c>
      <c r="D25138" t="s">
        <v>1021</v>
      </c>
      <c r="E25138" t="s">
        <v>408</v>
      </c>
      <c r="F25138" t="s">
        <v>842</v>
      </c>
      <c r="G25138" t="s">
        <v>1063</v>
      </c>
    </row>
    <row r="25139" spans="1:7" x14ac:dyDescent="0.35">
      <c r="A25139" t="s">
        <v>21</v>
      </c>
      <c r="B25139" t="s">
        <v>339</v>
      </c>
      <c r="C25139">
        <v>19</v>
      </c>
      <c r="D25139" t="s">
        <v>140</v>
      </c>
      <c r="E25139" t="s">
        <v>457</v>
      </c>
      <c r="F25139" t="s">
        <v>603</v>
      </c>
      <c r="G25139" t="s">
        <v>140</v>
      </c>
    </row>
    <row r="25140" spans="1:7" x14ac:dyDescent="0.35">
      <c r="A25140" t="s">
        <v>22</v>
      </c>
      <c r="B25140" t="s">
        <v>1126</v>
      </c>
      <c r="C25140">
        <v>229</v>
      </c>
      <c r="D25140" t="s">
        <v>1050</v>
      </c>
      <c r="E25140" t="s">
        <v>562</v>
      </c>
      <c r="F25140" t="s">
        <v>698</v>
      </c>
      <c r="G25140" t="s">
        <v>140</v>
      </c>
    </row>
    <row r="25141" spans="1:7" x14ac:dyDescent="0.35">
      <c r="A25141" t="s">
        <v>22</v>
      </c>
      <c r="B25141" t="s">
        <v>1127</v>
      </c>
      <c r="C25141">
        <v>272</v>
      </c>
      <c r="D25141" t="s">
        <v>1014</v>
      </c>
      <c r="E25141" t="s">
        <v>206</v>
      </c>
      <c r="F25141" t="s">
        <v>384</v>
      </c>
      <c r="G25141" t="s">
        <v>140</v>
      </c>
    </row>
    <row r="25142" spans="1:7" x14ac:dyDescent="0.35">
      <c r="A25142" t="s">
        <v>22</v>
      </c>
      <c r="B25142" t="s">
        <v>339</v>
      </c>
      <c r="C25142">
        <v>31</v>
      </c>
      <c r="D25142" t="s">
        <v>140</v>
      </c>
      <c r="E25142" t="s">
        <v>758</v>
      </c>
      <c r="F25142" t="s">
        <v>759</v>
      </c>
      <c r="G25142" t="s">
        <v>140</v>
      </c>
    </row>
    <row r="25143" spans="1:7" x14ac:dyDescent="0.35">
      <c r="A25143" t="s">
        <v>23</v>
      </c>
      <c r="B25143" t="s">
        <v>1126</v>
      </c>
      <c r="C25143">
        <v>245</v>
      </c>
      <c r="D25143" t="s">
        <v>1011</v>
      </c>
      <c r="E25143" t="s">
        <v>603</v>
      </c>
      <c r="F25143" t="s">
        <v>205</v>
      </c>
      <c r="G25143" t="s">
        <v>775</v>
      </c>
    </row>
    <row r="25144" spans="1:7" x14ac:dyDescent="0.35">
      <c r="A25144" t="s">
        <v>23</v>
      </c>
      <c r="B25144" t="s">
        <v>1127</v>
      </c>
      <c r="C25144">
        <v>211</v>
      </c>
      <c r="D25144" t="s">
        <v>1009</v>
      </c>
      <c r="E25144" t="s">
        <v>634</v>
      </c>
      <c r="F25144" t="s">
        <v>612</v>
      </c>
      <c r="G25144" t="s">
        <v>1017</v>
      </c>
    </row>
    <row r="25145" spans="1:7" x14ac:dyDescent="0.35">
      <c r="A25145" t="s">
        <v>23</v>
      </c>
      <c r="B25145" t="s">
        <v>339</v>
      </c>
      <c r="C25145">
        <v>26</v>
      </c>
      <c r="D25145" t="s">
        <v>140</v>
      </c>
      <c r="E25145" t="s">
        <v>856</v>
      </c>
      <c r="F25145" t="s">
        <v>857</v>
      </c>
      <c r="G25145" t="s">
        <v>140</v>
      </c>
    </row>
    <row r="25146" spans="1:7" x14ac:dyDescent="0.35">
      <c r="A25146" t="s">
        <v>24</v>
      </c>
      <c r="B25146" t="s">
        <v>1126</v>
      </c>
      <c r="C25146">
        <v>282</v>
      </c>
      <c r="D25146" t="s">
        <v>1022</v>
      </c>
      <c r="E25146" t="s">
        <v>630</v>
      </c>
      <c r="F25146" t="s">
        <v>601</v>
      </c>
      <c r="G25146" t="s">
        <v>1022</v>
      </c>
    </row>
    <row r="25147" spans="1:7" x14ac:dyDescent="0.35">
      <c r="A25147" t="s">
        <v>24</v>
      </c>
      <c r="B25147" t="s">
        <v>1127</v>
      </c>
      <c r="C25147">
        <v>359</v>
      </c>
      <c r="D25147" t="s">
        <v>1016</v>
      </c>
      <c r="E25147" t="s">
        <v>765</v>
      </c>
      <c r="F25147" t="s">
        <v>556</v>
      </c>
      <c r="G25147" t="s">
        <v>940</v>
      </c>
    </row>
    <row r="25148" spans="1:7" x14ac:dyDescent="0.35">
      <c r="A25148" t="s">
        <v>24</v>
      </c>
      <c r="B25148" t="s">
        <v>339</v>
      </c>
      <c r="C25148">
        <v>21</v>
      </c>
      <c r="D25148" t="s">
        <v>515</v>
      </c>
      <c r="E25148" t="s">
        <v>1190</v>
      </c>
      <c r="F25148" t="s">
        <v>1048</v>
      </c>
      <c r="G25148" t="s">
        <v>140</v>
      </c>
    </row>
    <row r="25149" spans="1:7" x14ac:dyDescent="0.35">
      <c r="A25149" t="s">
        <v>25</v>
      </c>
      <c r="B25149" t="s">
        <v>1126</v>
      </c>
      <c r="C25149">
        <v>269</v>
      </c>
      <c r="D25149" t="s">
        <v>1016</v>
      </c>
      <c r="E25149" t="s">
        <v>366</v>
      </c>
      <c r="F25149" t="s">
        <v>758</v>
      </c>
      <c r="G25149" t="s">
        <v>140</v>
      </c>
    </row>
    <row r="25150" spans="1:7" x14ac:dyDescent="0.35">
      <c r="A25150" t="s">
        <v>25</v>
      </c>
      <c r="B25150" t="s">
        <v>1127</v>
      </c>
      <c r="C25150">
        <v>315</v>
      </c>
      <c r="D25150" t="s">
        <v>1021</v>
      </c>
      <c r="E25150" t="s">
        <v>541</v>
      </c>
      <c r="F25150" t="s">
        <v>299</v>
      </c>
      <c r="G25150" t="s">
        <v>1020</v>
      </c>
    </row>
    <row r="25151" spans="1:7" x14ac:dyDescent="0.35">
      <c r="A25151" t="s">
        <v>25</v>
      </c>
      <c r="B25151" t="s">
        <v>339</v>
      </c>
      <c r="C25151">
        <v>35</v>
      </c>
      <c r="D25151" t="s">
        <v>1023</v>
      </c>
      <c r="E25151" t="s">
        <v>698</v>
      </c>
      <c r="F25151" t="s">
        <v>467</v>
      </c>
      <c r="G25151" t="s">
        <v>1023</v>
      </c>
    </row>
    <row r="25152" spans="1:7" x14ac:dyDescent="0.35">
      <c r="A25152" t="s">
        <v>26</v>
      </c>
      <c r="B25152" t="s">
        <v>1126</v>
      </c>
      <c r="C25152">
        <v>285</v>
      </c>
      <c r="D25152" t="s">
        <v>1013</v>
      </c>
      <c r="E25152" t="s">
        <v>408</v>
      </c>
      <c r="F25152" t="s">
        <v>169</v>
      </c>
      <c r="G25152" t="s">
        <v>1010</v>
      </c>
    </row>
    <row r="25153" spans="1:7" x14ac:dyDescent="0.35">
      <c r="A25153" t="s">
        <v>26</v>
      </c>
      <c r="B25153" t="s">
        <v>1127</v>
      </c>
      <c r="C25153">
        <v>286</v>
      </c>
      <c r="D25153" t="s">
        <v>1009</v>
      </c>
      <c r="E25153" t="s">
        <v>502</v>
      </c>
      <c r="F25153" t="s">
        <v>255</v>
      </c>
      <c r="G25153" t="s">
        <v>140</v>
      </c>
    </row>
    <row r="25154" spans="1:7" x14ac:dyDescent="0.35">
      <c r="A25154" t="s">
        <v>26</v>
      </c>
      <c r="B25154" t="s">
        <v>339</v>
      </c>
      <c r="C25154">
        <v>31</v>
      </c>
      <c r="D25154" t="s">
        <v>1058</v>
      </c>
      <c r="E25154" t="s">
        <v>482</v>
      </c>
      <c r="F25154" t="s">
        <v>506</v>
      </c>
      <c r="G25154" t="s">
        <v>140</v>
      </c>
    </row>
    <row r="25155" spans="1:7" x14ac:dyDescent="0.35">
      <c r="A25155" t="s">
        <v>27</v>
      </c>
      <c r="B25155" t="s">
        <v>1126</v>
      </c>
      <c r="C25155">
        <v>313</v>
      </c>
      <c r="D25155" t="s">
        <v>1009</v>
      </c>
      <c r="E25155" t="s">
        <v>578</v>
      </c>
      <c r="F25155" t="s">
        <v>758</v>
      </c>
      <c r="G25155" t="s">
        <v>1010</v>
      </c>
    </row>
    <row r="25156" spans="1:7" x14ac:dyDescent="0.35">
      <c r="A25156" t="s">
        <v>27</v>
      </c>
      <c r="B25156" t="s">
        <v>1127</v>
      </c>
      <c r="C25156">
        <v>345</v>
      </c>
      <c r="D25156" t="s">
        <v>1063</v>
      </c>
      <c r="E25156" t="s">
        <v>206</v>
      </c>
      <c r="F25156" t="s">
        <v>306</v>
      </c>
      <c r="G25156" t="s">
        <v>1011</v>
      </c>
    </row>
    <row r="25157" spans="1:7" x14ac:dyDescent="0.35">
      <c r="A25157" t="s">
        <v>27</v>
      </c>
      <c r="B25157" t="s">
        <v>339</v>
      </c>
      <c r="C25157">
        <v>43</v>
      </c>
      <c r="D25157" t="s">
        <v>1021</v>
      </c>
      <c r="E25157" t="s">
        <v>581</v>
      </c>
      <c r="F25157" t="s">
        <v>614</v>
      </c>
      <c r="G25157" t="s">
        <v>929</v>
      </c>
    </row>
    <row r="25158" spans="1:7" x14ac:dyDescent="0.35">
      <c r="A25158" t="s">
        <v>28</v>
      </c>
      <c r="B25158" t="s">
        <v>1126</v>
      </c>
      <c r="C25158">
        <v>185</v>
      </c>
      <c r="D25158" t="s">
        <v>1054</v>
      </c>
      <c r="E25158" t="s">
        <v>720</v>
      </c>
      <c r="F25158" t="s">
        <v>58</v>
      </c>
      <c r="G25158" t="s">
        <v>1064</v>
      </c>
    </row>
    <row r="25159" spans="1:7" x14ac:dyDescent="0.35">
      <c r="A25159" t="s">
        <v>28</v>
      </c>
      <c r="B25159" t="s">
        <v>1127</v>
      </c>
      <c r="C25159">
        <v>327</v>
      </c>
      <c r="D25159" t="s">
        <v>140</v>
      </c>
      <c r="E25159" t="s">
        <v>633</v>
      </c>
      <c r="F25159" t="s">
        <v>403</v>
      </c>
      <c r="G25159" t="s">
        <v>949</v>
      </c>
    </row>
    <row r="25160" spans="1:7" x14ac:dyDescent="0.35">
      <c r="A25160" t="s">
        <v>28</v>
      </c>
      <c r="B25160" t="s">
        <v>339</v>
      </c>
      <c r="C25160">
        <v>24</v>
      </c>
      <c r="D25160" t="s">
        <v>140</v>
      </c>
      <c r="E25160" t="s">
        <v>613</v>
      </c>
      <c r="F25160" t="s">
        <v>1102</v>
      </c>
      <c r="G25160" t="s">
        <v>801</v>
      </c>
    </row>
    <row r="25161" spans="1:7" x14ac:dyDescent="0.35">
      <c r="A25161" t="s">
        <v>29</v>
      </c>
      <c r="B25161" t="s">
        <v>1126</v>
      </c>
      <c r="C25161">
        <v>303</v>
      </c>
      <c r="D25161" t="s">
        <v>1017</v>
      </c>
      <c r="E25161" t="s">
        <v>935</v>
      </c>
      <c r="F25161" t="s">
        <v>605</v>
      </c>
      <c r="G25161" t="s">
        <v>140</v>
      </c>
    </row>
    <row r="25162" spans="1:7" x14ac:dyDescent="0.35">
      <c r="A25162" t="s">
        <v>29</v>
      </c>
      <c r="B25162" t="s">
        <v>1127</v>
      </c>
      <c r="C25162">
        <v>295</v>
      </c>
      <c r="D25162" t="s">
        <v>1054</v>
      </c>
      <c r="E25162" t="s">
        <v>802</v>
      </c>
      <c r="F25162" t="s">
        <v>503</v>
      </c>
      <c r="G25162" t="s">
        <v>140</v>
      </c>
    </row>
    <row r="25163" spans="1:7" x14ac:dyDescent="0.35">
      <c r="A25163" t="s">
        <v>29</v>
      </c>
      <c r="B25163" t="s">
        <v>339</v>
      </c>
      <c r="C25163">
        <v>37</v>
      </c>
      <c r="D25163" t="s">
        <v>140</v>
      </c>
      <c r="E25163" t="s">
        <v>680</v>
      </c>
      <c r="F25163" t="s">
        <v>681</v>
      </c>
      <c r="G25163" t="s">
        <v>140</v>
      </c>
    </row>
    <row r="25164" spans="1:7" x14ac:dyDescent="0.35">
      <c r="A25164" t="s">
        <v>30</v>
      </c>
      <c r="B25164" t="s">
        <v>1126</v>
      </c>
      <c r="C25164">
        <v>279</v>
      </c>
      <c r="D25164" t="s">
        <v>1012</v>
      </c>
      <c r="E25164" t="s">
        <v>814</v>
      </c>
      <c r="F25164" t="s">
        <v>153</v>
      </c>
      <c r="G25164" t="s">
        <v>1019</v>
      </c>
    </row>
    <row r="25165" spans="1:7" x14ac:dyDescent="0.35">
      <c r="A25165" t="s">
        <v>30</v>
      </c>
      <c r="B25165" t="s">
        <v>1127</v>
      </c>
      <c r="C25165">
        <v>388</v>
      </c>
      <c r="D25165" t="s">
        <v>1008</v>
      </c>
      <c r="E25165" t="s">
        <v>636</v>
      </c>
      <c r="F25165" t="s">
        <v>310</v>
      </c>
      <c r="G25165" t="s">
        <v>1066</v>
      </c>
    </row>
    <row r="25166" spans="1:7" x14ac:dyDescent="0.35">
      <c r="A25166" t="s">
        <v>30</v>
      </c>
      <c r="B25166" t="s">
        <v>339</v>
      </c>
      <c r="C25166">
        <v>20</v>
      </c>
      <c r="D25166" t="s">
        <v>140</v>
      </c>
      <c r="E25166" t="s">
        <v>359</v>
      </c>
      <c r="F25166" t="s">
        <v>358</v>
      </c>
      <c r="G25166" t="s">
        <v>140</v>
      </c>
    </row>
    <row r="25167" spans="1:7" x14ac:dyDescent="0.35">
      <c r="A25167" t="s">
        <v>31</v>
      </c>
      <c r="B25167" t="s">
        <v>1126</v>
      </c>
      <c r="C25167">
        <v>271</v>
      </c>
      <c r="D25167" t="s">
        <v>140</v>
      </c>
      <c r="E25167" t="s">
        <v>651</v>
      </c>
      <c r="F25167" t="s">
        <v>652</v>
      </c>
      <c r="G25167" t="s">
        <v>140</v>
      </c>
    </row>
    <row r="25168" spans="1:7" x14ac:dyDescent="0.35">
      <c r="A25168" t="s">
        <v>31</v>
      </c>
      <c r="B25168" t="s">
        <v>1127</v>
      </c>
      <c r="C25168">
        <v>254</v>
      </c>
      <c r="D25168" t="s">
        <v>1022</v>
      </c>
      <c r="E25168" t="s">
        <v>452</v>
      </c>
      <c r="F25168" t="s">
        <v>453</v>
      </c>
      <c r="G25168" t="s">
        <v>140</v>
      </c>
    </row>
    <row r="25169" spans="1:7" x14ac:dyDescent="0.35">
      <c r="A25169" t="s">
        <v>31</v>
      </c>
      <c r="B25169" t="s">
        <v>339</v>
      </c>
      <c r="C25169">
        <v>19</v>
      </c>
      <c r="D25169" t="s">
        <v>140</v>
      </c>
      <c r="E25169" t="s">
        <v>898</v>
      </c>
      <c r="F25169" t="s">
        <v>897</v>
      </c>
      <c r="G25169" t="s">
        <v>140</v>
      </c>
    </row>
    <row r="25170" spans="1:7" x14ac:dyDescent="0.35">
      <c r="A25170" t="s">
        <v>32</v>
      </c>
      <c r="B25170" t="s">
        <v>1126</v>
      </c>
      <c r="C25170">
        <v>5994</v>
      </c>
      <c r="D25170" t="s">
        <v>775</v>
      </c>
      <c r="E25170" t="s">
        <v>481</v>
      </c>
      <c r="F25170" t="s">
        <v>525</v>
      </c>
      <c r="G25170" t="s">
        <v>1009</v>
      </c>
    </row>
    <row r="25171" spans="1:7" x14ac:dyDescent="0.35">
      <c r="A25171" t="s">
        <v>32</v>
      </c>
      <c r="B25171" t="s">
        <v>1127</v>
      </c>
      <c r="C25171">
        <v>7252</v>
      </c>
      <c r="D25171" t="s">
        <v>1009</v>
      </c>
      <c r="E25171" t="s">
        <v>356</v>
      </c>
      <c r="F25171" t="s">
        <v>246</v>
      </c>
      <c r="G25171" t="s">
        <v>1019</v>
      </c>
    </row>
    <row r="25172" spans="1:7" x14ac:dyDescent="0.35">
      <c r="A25172" t="s">
        <v>32</v>
      </c>
      <c r="B25172" t="s">
        <v>339</v>
      </c>
      <c r="C25172">
        <v>640</v>
      </c>
      <c r="D25172" t="s">
        <v>1063</v>
      </c>
      <c r="E25172" t="s">
        <v>429</v>
      </c>
      <c r="F25172" t="s">
        <v>697</v>
      </c>
      <c r="G25172" t="s">
        <v>940</v>
      </c>
    </row>
    <row r="25174" spans="1:7" x14ac:dyDescent="0.35">
      <c r="A25174" t="s">
        <v>2078</v>
      </c>
    </row>
    <row r="25175" spans="1:7" x14ac:dyDescent="0.35">
      <c r="A25175" t="s">
        <v>2</v>
      </c>
      <c r="B25175" t="s">
        <v>1170</v>
      </c>
      <c r="C25175" t="s">
        <v>3</v>
      </c>
      <c r="D25175" t="s">
        <v>1133</v>
      </c>
      <c r="E25175" t="s">
        <v>85</v>
      </c>
      <c r="F25175" t="s">
        <v>86</v>
      </c>
      <c r="G25175" t="s">
        <v>136</v>
      </c>
    </row>
    <row r="25176" spans="1:7" x14ac:dyDescent="0.35">
      <c r="A25176" t="s">
        <v>8</v>
      </c>
      <c r="B25176" t="s">
        <v>1171</v>
      </c>
      <c r="C25176">
        <v>560</v>
      </c>
      <c r="D25176" t="s">
        <v>1012</v>
      </c>
      <c r="E25176" t="s">
        <v>836</v>
      </c>
      <c r="F25176" t="s">
        <v>231</v>
      </c>
      <c r="G25176" t="s">
        <v>775</v>
      </c>
    </row>
    <row r="25177" spans="1:7" x14ac:dyDescent="0.35">
      <c r="A25177" t="s">
        <v>9</v>
      </c>
      <c r="B25177" t="s">
        <v>1171</v>
      </c>
      <c r="C25177">
        <v>613</v>
      </c>
      <c r="D25177" t="s">
        <v>1063</v>
      </c>
      <c r="E25177" t="s">
        <v>159</v>
      </c>
      <c r="F25177" t="s">
        <v>1015</v>
      </c>
      <c r="G25177" t="s">
        <v>140</v>
      </c>
    </row>
    <row r="25178" spans="1:7" x14ac:dyDescent="0.35">
      <c r="A25178" t="s">
        <v>10</v>
      </c>
      <c r="B25178" t="s">
        <v>1171</v>
      </c>
      <c r="C25178">
        <v>520</v>
      </c>
      <c r="D25178" t="s">
        <v>1012</v>
      </c>
      <c r="E25178" t="s">
        <v>594</v>
      </c>
      <c r="F25178" t="s">
        <v>436</v>
      </c>
      <c r="G25178" t="s">
        <v>1009</v>
      </c>
    </row>
    <row r="25179" spans="1:7" x14ac:dyDescent="0.35">
      <c r="A25179" t="s">
        <v>11</v>
      </c>
      <c r="B25179" t="s">
        <v>1171</v>
      </c>
      <c r="C25179">
        <v>615</v>
      </c>
      <c r="D25179" t="s">
        <v>1016</v>
      </c>
      <c r="E25179" t="s">
        <v>865</v>
      </c>
      <c r="F25179" t="s">
        <v>153</v>
      </c>
      <c r="G25179" t="s">
        <v>1021</v>
      </c>
    </row>
    <row r="25180" spans="1:7" x14ac:dyDescent="0.35">
      <c r="A25180" t="s">
        <v>12</v>
      </c>
      <c r="B25180" t="s">
        <v>1171</v>
      </c>
      <c r="C25180">
        <v>43</v>
      </c>
      <c r="D25180" t="s">
        <v>140</v>
      </c>
      <c r="E25180" t="s">
        <v>808</v>
      </c>
      <c r="F25180" t="s">
        <v>807</v>
      </c>
      <c r="G25180" t="s">
        <v>140</v>
      </c>
    </row>
    <row r="25181" spans="1:7" x14ac:dyDescent="0.35">
      <c r="A25181" t="s">
        <v>12</v>
      </c>
      <c r="B25181" t="s">
        <v>1172</v>
      </c>
      <c r="C25181">
        <v>555</v>
      </c>
      <c r="D25181" t="s">
        <v>1050</v>
      </c>
      <c r="E25181" t="s">
        <v>449</v>
      </c>
      <c r="F25181" t="s">
        <v>714</v>
      </c>
      <c r="G25181" t="s">
        <v>1019</v>
      </c>
    </row>
    <row r="25182" spans="1:7" x14ac:dyDescent="0.35">
      <c r="A25182" t="s">
        <v>13</v>
      </c>
      <c r="B25182" t="s">
        <v>1171</v>
      </c>
      <c r="C25182">
        <v>13</v>
      </c>
      <c r="D25182" t="s">
        <v>140</v>
      </c>
      <c r="E25182" t="s">
        <v>140</v>
      </c>
      <c r="F25182" t="s">
        <v>177</v>
      </c>
      <c r="G25182" t="s">
        <v>140</v>
      </c>
    </row>
    <row r="25183" spans="1:7" x14ac:dyDescent="0.35">
      <c r="A25183" t="s">
        <v>13</v>
      </c>
      <c r="B25183" t="s">
        <v>1172</v>
      </c>
      <c r="C25183">
        <v>449</v>
      </c>
      <c r="D25183" t="s">
        <v>1013</v>
      </c>
      <c r="E25183" t="s">
        <v>594</v>
      </c>
      <c r="F25183" t="s">
        <v>372</v>
      </c>
      <c r="G25183" t="s">
        <v>140</v>
      </c>
    </row>
    <row r="25184" spans="1:7" x14ac:dyDescent="0.35">
      <c r="A25184" t="s">
        <v>14</v>
      </c>
      <c r="B25184" t="s">
        <v>1171</v>
      </c>
      <c r="C25184">
        <v>347</v>
      </c>
      <c r="D25184" t="s">
        <v>1012</v>
      </c>
      <c r="E25184" t="s">
        <v>808</v>
      </c>
      <c r="F25184" t="s">
        <v>631</v>
      </c>
      <c r="G25184" t="s">
        <v>1010</v>
      </c>
    </row>
    <row r="25185" spans="1:7" x14ac:dyDescent="0.35">
      <c r="A25185" t="s">
        <v>14</v>
      </c>
      <c r="B25185" t="s">
        <v>1172</v>
      </c>
      <c r="C25185">
        <v>230</v>
      </c>
      <c r="D25185" t="s">
        <v>1022</v>
      </c>
      <c r="E25185" t="s">
        <v>586</v>
      </c>
      <c r="F25185" t="s">
        <v>248</v>
      </c>
      <c r="G25185" t="s">
        <v>1021</v>
      </c>
    </row>
    <row r="25186" spans="1:7" x14ac:dyDescent="0.35">
      <c r="A25186" t="s">
        <v>15</v>
      </c>
      <c r="B25186" t="s">
        <v>1171</v>
      </c>
      <c r="C25186">
        <v>569</v>
      </c>
      <c r="D25186" t="s">
        <v>1009</v>
      </c>
      <c r="E25186" t="s">
        <v>865</v>
      </c>
      <c r="F25186" t="s">
        <v>683</v>
      </c>
      <c r="G25186" t="s">
        <v>1058</v>
      </c>
    </row>
    <row r="25187" spans="1:7" x14ac:dyDescent="0.35">
      <c r="A25187" t="s">
        <v>16</v>
      </c>
      <c r="B25187" t="s">
        <v>1171</v>
      </c>
      <c r="C25187">
        <v>669</v>
      </c>
      <c r="D25187" t="s">
        <v>1019</v>
      </c>
      <c r="E25187" t="s">
        <v>761</v>
      </c>
      <c r="F25187" t="s">
        <v>636</v>
      </c>
      <c r="G25187" t="s">
        <v>1021</v>
      </c>
    </row>
    <row r="25188" spans="1:7" x14ac:dyDescent="0.35">
      <c r="A25188" t="s">
        <v>17</v>
      </c>
      <c r="B25188" t="s">
        <v>1171</v>
      </c>
      <c r="C25188">
        <v>558</v>
      </c>
      <c r="D25188" t="s">
        <v>1021</v>
      </c>
      <c r="E25188" t="s">
        <v>727</v>
      </c>
      <c r="F25188" t="s">
        <v>813</v>
      </c>
      <c r="G25188" t="s">
        <v>1008</v>
      </c>
    </row>
    <row r="25189" spans="1:7" x14ac:dyDescent="0.35">
      <c r="A25189" t="s">
        <v>18</v>
      </c>
      <c r="B25189" t="s">
        <v>1171</v>
      </c>
      <c r="C25189">
        <v>63</v>
      </c>
      <c r="D25189" t="s">
        <v>1054</v>
      </c>
      <c r="E25189" t="s">
        <v>484</v>
      </c>
      <c r="F25189" t="s">
        <v>853</v>
      </c>
      <c r="G25189" t="s">
        <v>140</v>
      </c>
    </row>
    <row r="25190" spans="1:7" x14ac:dyDescent="0.35">
      <c r="A25190" t="s">
        <v>18</v>
      </c>
      <c r="B25190" t="s">
        <v>1172</v>
      </c>
      <c r="C25190">
        <v>460</v>
      </c>
      <c r="D25190" t="s">
        <v>1019</v>
      </c>
      <c r="E25190" t="s">
        <v>437</v>
      </c>
      <c r="F25190" t="s">
        <v>448</v>
      </c>
      <c r="G25190" t="s">
        <v>1008</v>
      </c>
    </row>
    <row r="25191" spans="1:7" x14ac:dyDescent="0.35">
      <c r="A25191" t="s">
        <v>19</v>
      </c>
      <c r="B25191" t="s">
        <v>1171</v>
      </c>
      <c r="C25191">
        <v>443</v>
      </c>
      <c r="D25191" t="s">
        <v>1009</v>
      </c>
      <c r="E25191" t="s">
        <v>75</v>
      </c>
      <c r="F25191" t="s">
        <v>272</v>
      </c>
      <c r="G25191" t="s">
        <v>1063</v>
      </c>
    </row>
    <row r="25192" spans="1:7" x14ac:dyDescent="0.35">
      <c r="A25192" t="s">
        <v>19</v>
      </c>
      <c r="B25192" t="s">
        <v>1172</v>
      </c>
      <c r="C25192">
        <v>97</v>
      </c>
      <c r="D25192" t="s">
        <v>140</v>
      </c>
      <c r="E25192" t="s">
        <v>45</v>
      </c>
      <c r="F25192" t="s">
        <v>44</v>
      </c>
      <c r="G25192" t="s">
        <v>140</v>
      </c>
    </row>
    <row r="25193" spans="1:7" x14ac:dyDescent="0.35">
      <c r="A25193" t="s">
        <v>20</v>
      </c>
      <c r="B25193" t="s">
        <v>1171</v>
      </c>
      <c r="C25193">
        <v>559</v>
      </c>
      <c r="D25193" t="s">
        <v>1013</v>
      </c>
      <c r="E25193" t="s">
        <v>667</v>
      </c>
      <c r="F25193" t="s">
        <v>66</v>
      </c>
      <c r="G25193" t="s">
        <v>1013</v>
      </c>
    </row>
    <row r="25194" spans="1:7" x14ac:dyDescent="0.35">
      <c r="A25194" t="s">
        <v>21</v>
      </c>
      <c r="B25194" t="s">
        <v>1171</v>
      </c>
      <c r="C25194">
        <v>523</v>
      </c>
      <c r="D25194" t="s">
        <v>1019</v>
      </c>
      <c r="E25194" t="s">
        <v>691</v>
      </c>
      <c r="F25194" t="s">
        <v>600</v>
      </c>
      <c r="G25194" t="s">
        <v>1019</v>
      </c>
    </row>
    <row r="25195" spans="1:7" x14ac:dyDescent="0.35">
      <c r="A25195" t="s">
        <v>22</v>
      </c>
      <c r="B25195" t="s">
        <v>1171</v>
      </c>
      <c r="C25195">
        <v>532</v>
      </c>
      <c r="D25195" t="s">
        <v>1054</v>
      </c>
      <c r="E25195" t="s">
        <v>935</v>
      </c>
      <c r="F25195" t="s">
        <v>498</v>
      </c>
      <c r="G25195" t="s">
        <v>140</v>
      </c>
    </row>
    <row r="25196" spans="1:7" x14ac:dyDescent="0.35">
      <c r="A25196" t="s">
        <v>23</v>
      </c>
      <c r="B25196" t="s">
        <v>1171</v>
      </c>
      <c r="C25196">
        <v>55</v>
      </c>
      <c r="D25196" t="s">
        <v>140</v>
      </c>
      <c r="E25196" t="s">
        <v>382</v>
      </c>
      <c r="F25196" t="s">
        <v>747</v>
      </c>
      <c r="G25196" t="s">
        <v>140</v>
      </c>
    </row>
    <row r="25197" spans="1:7" x14ac:dyDescent="0.35">
      <c r="A25197" t="s">
        <v>23</v>
      </c>
      <c r="B25197" t="s">
        <v>1172</v>
      </c>
      <c r="C25197">
        <v>427</v>
      </c>
      <c r="D25197" t="s">
        <v>1019</v>
      </c>
      <c r="E25197" t="s">
        <v>463</v>
      </c>
      <c r="F25197" t="s">
        <v>415</v>
      </c>
      <c r="G25197" t="s">
        <v>1054</v>
      </c>
    </row>
    <row r="25198" spans="1:7" x14ac:dyDescent="0.35">
      <c r="A25198" t="s">
        <v>24</v>
      </c>
      <c r="B25198" t="s">
        <v>1171</v>
      </c>
      <c r="C25198">
        <v>662</v>
      </c>
      <c r="D25198" t="s">
        <v>1016</v>
      </c>
      <c r="E25198" t="s">
        <v>224</v>
      </c>
      <c r="F25198" t="s">
        <v>530</v>
      </c>
      <c r="G25198" t="s">
        <v>1017</v>
      </c>
    </row>
    <row r="25199" spans="1:7" x14ac:dyDescent="0.35">
      <c r="A25199" t="s">
        <v>25</v>
      </c>
      <c r="B25199" t="s">
        <v>1171</v>
      </c>
      <c r="C25199">
        <v>619</v>
      </c>
      <c r="D25199" t="s">
        <v>1063</v>
      </c>
      <c r="E25199" t="s">
        <v>437</v>
      </c>
      <c r="F25199" t="s">
        <v>612</v>
      </c>
      <c r="G25199" t="s">
        <v>1011</v>
      </c>
    </row>
    <row r="25200" spans="1:7" x14ac:dyDescent="0.35">
      <c r="A25200" t="s">
        <v>26</v>
      </c>
      <c r="B25200" t="s">
        <v>1171</v>
      </c>
      <c r="C25200">
        <v>602</v>
      </c>
      <c r="D25200" t="s">
        <v>1014</v>
      </c>
      <c r="E25200" t="s">
        <v>342</v>
      </c>
      <c r="F25200" t="s">
        <v>439</v>
      </c>
      <c r="G25200" t="s">
        <v>1022</v>
      </c>
    </row>
    <row r="25201" spans="1:16" x14ac:dyDescent="0.35">
      <c r="A25201" t="s">
        <v>27</v>
      </c>
      <c r="B25201" t="s">
        <v>1171</v>
      </c>
      <c r="C25201">
        <v>701</v>
      </c>
      <c r="D25201" t="s">
        <v>1012</v>
      </c>
      <c r="E25201" t="s">
        <v>786</v>
      </c>
      <c r="F25201" t="s">
        <v>813</v>
      </c>
      <c r="G25201" t="s">
        <v>1021</v>
      </c>
    </row>
    <row r="25202" spans="1:16" x14ac:dyDescent="0.35">
      <c r="A25202" t="s">
        <v>28</v>
      </c>
      <c r="B25202" t="s">
        <v>1171</v>
      </c>
      <c r="C25202">
        <v>536</v>
      </c>
      <c r="D25202" t="s">
        <v>1013</v>
      </c>
      <c r="E25202" t="s">
        <v>69</v>
      </c>
      <c r="F25202" t="s">
        <v>415</v>
      </c>
      <c r="G25202" t="s">
        <v>954</v>
      </c>
    </row>
    <row r="25203" spans="1:16" x14ac:dyDescent="0.35">
      <c r="A25203" t="s">
        <v>29</v>
      </c>
      <c r="B25203" t="s">
        <v>1171</v>
      </c>
      <c r="C25203">
        <v>635</v>
      </c>
      <c r="D25203" t="s">
        <v>1054</v>
      </c>
      <c r="E25203" t="s">
        <v>615</v>
      </c>
      <c r="F25203" t="s">
        <v>424</v>
      </c>
      <c r="G25203" t="s">
        <v>140</v>
      </c>
    </row>
    <row r="25204" spans="1:16" x14ac:dyDescent="0.35">
      <c r="A25204" t="s">
        <v>30</v>
      </c>
      <c r="B25204" t="s">
        <v>1171</v>
      </c>
      <c r="C25204">
        <v>687</v>
      </c>
      <c r="D25204" t="s">
        <v>1013</v>
      </c>
      <c r="E25204" t="s">
        <v>506</v>
      </c>
      <c r="F25204" t="s">
        <v>482</v>
      </c>
      <c r="G25204" t="s">
        <v>1011</v>
      </c>
    </row>
    <row r="25205" spans="1:16" x14ac:dyDescent="0.35">
      <c r="A25205" t="s">
        <v>31</v>
      </c>
      <c r="B25205" t="s">
        <v>1171</v>
      </c>
      <c r="C25205">
        <v>331</v>
      </c>
      <c r="D25205" t="s">
        <v>140</v>
      </c>
      <c r="E25205" t="s">
        <v>786</v>
      </c>
      <c r="F25205" t="s">
        <v>823</v>
      </c>
      <c r="G25205" t="s">
        <v>140</v>
      </c>
    </row>
    <row r="25206" spans="1:16" x14ac:dyDescent="0.35">
      <c r="A25206" t="s">
        <v>31</v>
      </c>
      <c r="B25206" t="s">
        <v>1172</v>
      </c>
      <c r="C25206">
        <v>213</v>
      </c>
      <c r="D25206" t="s">
        <v>1008</v>
      </c>
      <c r="E25206" t="s">
        <v>689</v>
      </c>
      <c r="F25206" t="s">
        <v>765</v>
      </c>
      <c r="G25206" t="s">
        <v>140</v>
      </c>
    </row>
    <row r="25207" spans="1:16" x14ac:dyDescent="0.35">
      <c r="A25207" t="s">
        <v>32</v>
      </c>
      <c r="B25207" t="s">
        <v>1171</v>
      </c>
      <c r="C25207">
        <v>11455</v>
      </c>
      <c r="D25207" t="s">
        <v>1012</v>
      </c>
      <c r="E25207" t="s">
        <v>978</v>
      </c>
      <c r="F25207" t="s">
        <v>835</v>
      </c>
      <c r="G25207" t="s">
        <v>775</v>
      </c>
    </row>
    <row r="25208" spans="1:16" x14ac:dyDescent="0.35">
      <c r="A25208" t="s">
        <v>32</v>
      </c>
      <c r="B25208" t="s">
        <v>1172</v>
      </c>
      <c r="C25208">
        <v>2431</v>
      </c>
      <c r="D25208" t="s">
        <v>1063</v>
      </c>
      <c r="E25208" t="s">
        <v>695</v>
      </c>
      <c r="F25208" t="s">
        <v>742</v>
      </c>
      <c r="G25208" t="s">
        <v>1012</v>
      </c>
    </row>
    <row r="25210" spans="1:16" x14ac:dyDescent="0.35">
      <c r="A25210" t="s">
        <v>2079</v>
      </c>
    </row>
    <row r="25211" spans="1:16" x14ac:dyDescent="0.35">
      <c r="A25211" t="s">
        <v>2</v>
      </c>
      <c r="B25211" t="s">
        <v>3</v>
      </c>
      <c r="C25211" t="s">
        <v>2080</v>
      </c>
      <c r="D25211" t="s">
        <v>2081</v>
      </c>
      <c r="E25211" t="s">
        <v>2082</v>
      </c>
      <c r="F25211" t="s">
        <v>2083</v>
      </c>
      <c r="G25211" t="s">
        <v>2084</v>
      </c>
      <c r="H25211" t="s">
        <v>2085</v>
      </c>
      <c r="I25211" t="s">
        <v>2086</v>
      </c>
      <c r="J25211" t="s">
        <v>2087</v>
      </c>
      <c r="K25211" t="s">
        <v>2088</v>
      </c>
      <c r="L25211" t="s">
        <v>2063</v>
      </c>
      <c r="M25211" t="s">
        <v>2089</v>
      </c>
      <c r="N25211" t="s">
        <v>2090</v>
      </c>
      <c r="O25211" t="s">
        <v>2091</v>
      </c>
      <c r="P25211" t="s">
        <v>2092</v>
      </c>
    </row>
    <row r="25212" spans="1:16" x14ac:dyDescent="0.35">
      <c r="A25212" t="s">
        <v>8</v>
      </c>
      <c r="B25212">
        <v>316</v>
      </c>
      <c r="C25212" t="s">
        <v>1022</v>
      </c>
      <c r="D25212" t="s">
        <v>804</v>
      </c>
      <c r="E25212" t="s">
        <v>954</v>
      </c>
      <c r="F25212" t="s">
        <v>913</v>
      </c>
      <c r="G25212" t="s">
        <v>1019</v>
      </c>
      <c r="H25212" t="s">
        <v>1013</v>
      </c>
      <c r="I25212" t="s">
        <v>1010</v>
      </c>
      <c r="J25212" t="s">
        <v>140</v>
      </c>
      <c r="K25212" t="s">
        <v>140</v>
      </c>
      <c r="L25212" t="s">
        <v>140</v>
      </c>
      <c r="M25212" t="s">
        <v>1008</v>
      </c>
      <c r="N25212" t="s">
        <v>949</v>
      </c>
      <c r="O25212" t="s">
        <v>140</v>
      </c>
      <c r="P25212" t="s">
        <v>1010</v>
      </c>
    </row>
    <row r="25213" spans="1:16" x14ac:dyDescent="0.35">
      <c r="A25213" t="s">
        <v>9</v>
      </c>
      <c r="B25213">
        <v>362</v>
      </c>
      <c r="C25213" t="s">
        <v>775</v>
      </c>
      <c r="D25213" t="s">
        <v>163</v>
      </c>
      <c r="E25213" t="s">
        <v>1004</v>
      </c>
      <c r="F25213" t="s">
        <v>1104</v>
      </c>
      <c r="G25213" t="s">
        <v>1022</v>
      </c>
      <c r="H25213" t="s">
        <v>140</v>
      </c>
      <c r="I25213" t="s">
        <v>775</v>
      </c>
      <c r="J25213" t="s">
        <v>1016</v>
      </c>
      <c r="K25213" t="s">
        <v>1016</v>
      </c>
      <c r="L25213" t="s">
        <v>140</v>
      </c>
      <c r="M25213" t="s">
        <v>1016</v>
      </c>
      <c r="N25213" t="s">
        <v>1066</v>
      </c>
      <c r="O25213" t="s">
        <v>140</v>
      </c>
      <c r="P25213" t="s">
        <v>140</v>
      </c>
    </row>
    <row r="25214" spans="1:16" x14ac:dyDescent="0.35">
      <c r="A25214" t="s">
        <v>10</v>
      </c>
      <c r="B25214">
        <v>309</v>
      </c>
      <c r="C25214" t="s">
        <v>1063</v>
      </c>
      <c r="D25214" t="s">
        <v>378</v>
      </c>
      <c r="E25214" t="s">
        <v>939</v>
      </c>
      <c r="F25214" t="s">
        <v>261</v>
      </c>
      <c r="G25214" t="s">
        <v>140</v>
      </c>
      <c r="H25214" t="s">
        <v>140</v>
      </c>
      <c r="I25214" t="s">
        <v>140</v>
      </c>
      <c r="J25214" t="s">
        <v>140</v>
      </c>
      <c r="K25214" t="s">
        <v>140</v>
      </c>
      <c r="L25214" t="s">
        <v>140</v>
      </c>
      <c r="M25214" t="s">
        <v>140</v>
      </c>
      <c r="N25214" t="s">
        <v>950</v>
      </c>
      <c r="O25214" t="s">
        <v>140</v>
      </c>
      <c r="P25214" t="s">
        <v>1014</v>
      </c>
    </row>
    <row r="25215" spans="1:16" x14ac:dyDescent="0.35">
      <c r="A25215" t="s">
        <v>11</v>
      </c>
      <c r="B25215">
        <v>352</v>
      </c>
      <c r="C25215" t="s">
        <v>1008</v>
      </c>
      <c r="D25215" t="s">
        <v>552</v>
      </c>
      <c r="E25215" t="s">
        <v>515</v>
      </c>
      <c r="F25215" t="s">
        <v>490</v>
      </c>
      <c r="G25215" t="s">
        <v>1058</v>
      </c>
      <c r="H25215" t="s">
        <v>140</v>
      </c>
      <c r="I25215" t="s">
        <v>1054</v>
      </c>
      <c r="J25215" t="s">
        <v>140</v>
      </c>
      <c r="K25215" t="s">
        <v>1013</v>
      </c>
      <c r="L25215" t="s">
        <v>140</v>
      </c>
      <c r="M25215" t="s">
        <v>140</v>
      </c>
      <c r="N25215" t="s">
        <v>1014</v>
      </c>
      <c r="O25215" t="s">
        <v>140</v>
      </c>
      <c r="P25215" t="s">
        <v>1008</v>
      </c>
    </row>
    <row r="25216" spans="1:16" x14ac:dyDescent="0.35">
      <c r="A25216" t="s">
        <v>12</v>
      </c>
      <c r="B25216">
        <v>314</v>
      </c>
      <c r="C25216" t="s">
        <v>1019</v>
      </c>
      <c r="D25216" t="s">
        <v>925</v>
      </c>
      <c r="E25216" t="s">
        <v>954</v>
      </c>
      <c r="F25216" t="s">
        <v>720</v>
      </c>
      <c r="G25216" t="s">
        <v>1020</v>
      </c>
      <c r="H25216" t="s">
        <v>1022</v>
      </c>
      <c r="I25216" t="s">
        <v>1060</v>
      </c>
      <c r="J25216" t="s">
        <v>140</v>
      </c>
      <c r="K25216" t="s">
        <v>1008</v>
      </c>
      <c r="L25216" t="s">
        <v>140</v>
      </c>
      <c r="M25216" t="s">
        <v>140</v>
      </c>
      <c r="N25216" t="s">
        <v>1050</v>
      </c>
      <c r="O25216" t="s">
        <v>140</v>
      </c>
      <c r="P25216" t="s">
        <v>1016</v>
      </c>
    </row>
    <row r="25217" spans="1:16" x14ac:dyDescent="0.35">
      <c r="A25217" t="s">
        <v>13</v>
      </c>
      <c r="B25217">
        <v>279</v>
      </c>
      <c r="C25217" t="s">
        <v>1008</v>
      </c>
      <c r="D25217" t="s">
        <v>730</v>
      </c>
      <c r="E25217" t="s">
        <v>919</v>
      </c>
      <c r="F25217" t="s">
        <v>293</v>
      </c>
      <c r="G25217" t="s">
        <v>1055</v>
      </c>
      <c r="H25217" t="s">
        <v>1014</v>
      </c>
      <c r="I25217" t="s">
        <v>1018</v>
      </c>
      <c r="J25217" t="s">
        <v>1098</v>
      </c>
      <c r="K25217" t="s">
        <v>940</v>
      </c>
      <c r="L25217" t="s">
        <v>140</v>
      </c>
      <c r="M25217" t="s">
        <v>140</v>
      </c>
      <c r="N25217" t="s">
        <v>939</v>
      </c>
      <c r="O25217" t="s">
        <v>1008</v>
      </c>
      <c r="P25217" t="s">
        <v>1098</v>
      </c>
    </row>
    <row r="25218" spans="1:16" x14ac:dyDescent="0.35">
      <c r="A25218" t="s">
        <v>14</v>
      </c>
      <c r="B25218">
        <v>316</v>
      </c>
      <c r="C25218" t="s">
        <v>1012</v>
      </c>
      <c r="D25218" t="s">
        <v>708</v>
      </c>
      <c r="E25218" t="s">
        <v>733</v>
      </c>
      <c r="F25218" t="s">
        <v>975</v>
      </c>
      <c r="G25218" t="s">
        <v>1017</v>
      </c>
      <c r="H25218" t="s">
        <v>140</v>
      </c>
      <c r="I25218" t="s">
        <v>140</v>
      </c>
      <c r="J25218" t="s">
        <v>140</v>
      </c>
      <c r="K25218" t="s">
        <v>140</v>
      </c>
      <c r="L25218" t="s">
        <v>140</v>
      </c>
      <c r="M25218" t="s">
        <v>1010</v>
      </c>
      <c r="N25218" t="s">
        <v>1050</v>
      </c>
      <c r="O25218" t="s">
        <v>140</v>
      </c>
      <c r="P25218" t="s">
        <v>1050</v>
      </c>
    </row>
    <row r="25219" spans="1:16" x14ac:dyDescent="0.35">
      <c r="A25219" t="s">
        <v>15</v>
      </c>
      <c r="B25219">
        <v>319</v>
      </c>
      <c r="C25219" t="s">
        <v>1019</v>
      </c>
      <c r="D25219" t="s">
        <v>150</v>
      </c>
      <c r="E25219" t="s">
        <v>1046</v>
      </c>
      <c r="F25219" t="s">
        <v>959</v>
      </c>
      <c r="G25219" t="s">
        <v>1008</v>
      </c>
      <c r="H25219" t="s">
        <v>1014</v>
      </c>
      <c r="I25219" t="s">
        <v>1009</v>
      </c>
      <c r="J25219" t="s">
        <v>140</v>
      </c>
      <c r="K25219" t="s">
        <v>140</v>
      </c>
      <c r="L25219" t="s">
        <v>140</v>
      </c>
      <c r="M25219" t="s">
        <v>140</v>
      </c>
      <c r="N25219" t="s">
        <v>1046</v>
      </c>
      <c r="O25219" t="s">
        <v>140</v>
      </c>
      <c r="P25219" t="s">
        <v>1010</v>
      </c>
    </row>
    <row r="25220" spans="1:16" x14ac:dyDescent="0.35">
      <c r="A25220" t="s">
        <v>16</v>
      </c>
      <c r="B25220">
        <v>385</v>
      </c>
      <c r="C25220" t="s">
        <v>1012</v>
      </c>
      <c r="D25220" t="s">
        <v>260</v>
      </c>
      <c r="E25220" t="s">
        <v>1054</v>
      </c>
      <c r="F25220" t="s">
        <v>614</v>
      </c>
      <c r="G25220" t="s">
        <v>140</v>
      </c>
      <c r="H25220" t="s">
        <v>140</v>
      </c>
      <c r="I25220" t="s">
        <v>140</v>
      </c>
      <c r="J25220" t="s">
        <v>140</v>
      </c>
      <c r="K25220" t="s">
        <v>140</v>
      </c>
      <c r="L25220" t="s">
        <v>140</v>
      </c>
      <c r="M25220" t="s">
        <v>140</v>
      </c>
      <c r="N25220" t="s">
        <v>1011</v>
      </c>
      <c r="O25220" t="s">
        <v>140</v>
      </c>
      <c r="P25220" t="s">
        <v>140</v>
      </c>
    </row>
    <row r="25221" spans="1:16" x14ac:dyDescent="0.35">
      <c r="A25221" t="s">
        <v>17</v>
      </c>
      <c r="B25221">
        <v>324</v>
      </c>
      <c r="C25221" t="s">
        <v>1014</v>
      </c>
      <c r="D25221" t="s">
        <v>143</v>
      </c>
      <c r="E25221" t="s">
        <v>1046</v>
      </c>
      <c r="F25221" t="s">
        <v>810</v>
      </c>
      <c r="G25221" t="s">
        <v>1014</v>
      </c>
      <c r="H25221" t="s">
        <v>1008</v>
      </c>
      <c r="I25221" t="s">
        <v>140</v>
      </c>
      <c r="J25221" t="s">
        <v>140</v>
      </c>
      <c r="K25221" t="s">
        <v>140</v>
      </c>
      <c r="L25221" t="s">
        <v>140</v>
      </c>
      <c r="M25221" t="s">
        <v>140</v>
      </c>
      <c r="N25221" t="s">
        <v>775</v>
      </c>
      <c r="O25221" t="s">
        <v>1013</v>
      </c>
      <c r="P25221" t="s">
        <v>140</v>
      </c>
    </row>
    <row r="25222" spans="1:16" x14ac:dyDescent="0.35">
      <c r="A25222" t="s">
        <v>18</v>
      </c>
      <c r="B25222">
        <v>278</v>
      </c>
      <c r="C25222" t="s">
        <v>1008</v>
      </c>
      <c r="D25222" t="s">
        <v>873</v>
      </c>
      <c r="E25222" t="s">
        <v>954</v>
      </c>
      <c r="F25222" t="s">
        <v>1000</v>
      </c>
      <c r="G25222" t="s">
        <v>1019</v>
      </c>
      <c r="H25222" t="s">
        <v>1014</v>
      </c>
      <c r="I25222" t="s">
        <v>140</v>
      </c>
      <c r="J25222" t="s">
        <v>1013</v>
      </c>
      <c r="K25222" t="s">
        <v>775</v>
      </c>
      <c r="L25222" t="s">
        <v>140</v>
      </c>
      <c r="M25222" t="s">
        <v>140</v>
      </c>
      <c r="N25222" t="s">
        <v>1010</v>
      </c>
      <c r="O25222" t="s">
        <v>775</v>
      </c>
      <c r="P25222" t="s">
        <v>1014</v>
      </c>
    </row>
    <row r="25223" spans="1:16" x14ac:dyDescent="0.35">
      <c r="A25223" t="s">
        <v>19</v>
      </c>
      <c r="B25223">
        <v>332</v>
      </c>
      <c r="C25223" t="s">
        <v>1017</v>
      </c>
      <c r="D25223" t="s">
        <v>459</v>
      </c>
      <c r="E25223" t="s">
        <v>1062</v>
      </c>
      <c r="F25223" t="s">
        <v>564</v>
      </c>
      <c r="G25223" t="s">
        <v>1009</v>
      </c>
      <c r="H25223" t="s">
        <v>140</v>
      </c>
      <c r="I25223" t="s">
        <v>1021</v>
      </c>
      <c r="J25223" t="s">
        <v>140</v>
      </c>
      <c r="K25223" t="s">
        <v>140</v>
      </c>
      <c r="L25223" t="s">
        <v>140</v>
      </c>
      <c r="M25223" t="s">
        <v>140</v>
      </c>
      <c r="N25223" t="s">
        <v>940</v>
      </c>
      <c r="O25223" t="s">
        <v>1054</v>
      </c>
      <c r="P25223" t="s">
        <v>1058</v>
      </c>
    </row>
    <row r="25224" spans="1:16" x14ac:dyDescent="0.35">
      <c r="A25224" t="s">
        <v>20</v>
      </c>
      <c r="B25224">
        <v>342</v>
      </c>
      <c r="C25224" t="s">
        <v>1016</v>
      </c>
      <c r="D25224" t="s">
        <v>450</v>
      </c>
      <c r="E25224" t="s">
        <v>1058</v>
      </c>
      <c r="F25224" t="s">
        <v>860</v>
      </c>
      <c r="G25224" t="s">
        <v>1010</v>
      </c>
      <c r="H25224" t="s">
        <v>1022</v>
      </c>
      <c r="I25224" t="s">
        <v>1022</v>
      </c>
      <c r="J25224" t="s">
        <v>140</v>
      </c>
      <c r="K25224" t="s">
        <v>140</v>
      </c>
      <c r="L25224" t="s">
        <v>140</v>
      </c>
      <c r="M25224" t="s">
        <v>140</v>
      </c>
      <c r="N25224" t="s">
        <v>1043</v>
      </c>
      <c r="O25224" t="s">
        <v>1016</v>
      </c>
      <c r="P25224" t="s">
        <v>1010</v>
      </c>
    </row>
    <row r="25225" spans="1:16" x14ac:dyDescent="0.35">
      <c r="A25225" t="s">
        <v>21</v>
      </c>
      <c r="B25225">
        <v>319</v>
      </c>
      <c r="C25225" t="s">
        <v>1010</v>
      </c>
      <c r="D25225" t="s">
        <v>552</v>
      </c>
      <c r="E25225" t="s">
        <v>1062</v>
      </c>
      <c r="F25225" t="s">
        <v>1106</v>
      </c>
      <c r="G25225" t="s">
        <v>140</v>
      </c>
      <c r="H25225" t="s">
        <v>1010</v>
      </c>
      <c r="I25225" t="s">
        <v>140</v>
      </c>
      <c r="J25225" t="s">
        <v>140</v>
      </c>
      <c r="K25225" t="s">
        <v>140</v>
      </c>
      <c r="L25225" t="s">
        <v>140</v>
      </c>
      <c r="M25225" t="s">
        <v>1010</v>
      </c>
      <c r="N25225" t="s">
        <v>1066</v>
      </c>
      <c r="O25225" t="s">
        <v>1063</v>
      </c>
      <c r="P25225" t="s">
        <v>1010</v>
      </c>
    </row>
    <row r="25226" spans="1:16" x14ac:dyDescent="0.35">
      <c r="A25226" t="s">
        <v>22</v>
      </c>
      <c r="B25226">
        <v>335</v>
      </c>
      <c r="C25226" t="s">
        <v>1016</v>
      </c>
      <c r="D25226" t="s">
        <v>263</v>
      </c>
      <c r="E25226" t="s">
        <v>1051</v>
      </c>
      <c r="F25226" t="s">
        <v>706</v>
      </c>
      <c r="G25226" t="s">
        <v>1012</v>
      </c>
      <c r="H25226" t="s">
        <v>140</v>
      </c>
      <c r="I25226" t="s">
        <v>1050</v>
      </c>
      <c r="J25226" t="s">
        <v>140</v>
      </c>
      <c r="K25226" t="s">
        <v>1009</v>
      </c>
      <c r="L25226" t="s">
        <v>1008</v>
      </c>
      <c r="M25226" t="s">
        <v>140</v>
      </c>
      <c r="N25226" t="s">
        <v>1008</v>
      </c>
      <c r="O25226" t="s">
        <v>140</v>
      </c>
      <c r="P25226" t="s">
        <v>1012</v>
      </c>
    </row>
    <row r="25227" spans="1:16" x14ac:dyDescent="0.35">
      <c r="A25227" t="s">
        <v>23</v>
      </c>
      <c r="B25227">
        <v>291</v>
      </c>
      <c r="C25227" t="s">
        <v>1022</v>
      </c>
      <c r="D25227" t="s">
        <v>459</v>
      </c>
      <c r="E25227" t="s">
        <v>1023</v>
      </c>
      <c r="F25227" t="s">
        <v>781</v>
      </c>
      <c r="G25227" t="s">
        <v>1021</v>
      </c>
      <c r="H25227" t="s">
        <v>1008</v>
      </c>
      <c r="I25227" t="s">
        <v>1063</v>
      </c>
      <c r="J25227" t="s">
        <v>1011</v>
      </c>
      <c r="K25227" t="s">
        <v>1009</v>
      </c>
      <c r="L25227" t="s">
        <v>140</v>
      </c>
      <c r="M25227" t="s">
        <v>140</v>
      </c>
      <c r="N25227" t="s">
        <v>1004</v>
      </c>
      <c r="O25227" t="s">
        <v>140</v>
      </c>
      <c r="P25227" t="s">
        <v>1063</v>
      </c>
    </row>
    <row r="25228" spans="1:16" x14ac:dyDescent="0.35">
      <c r="A25228" t="s">
        <v>24</v>
      </c>
      <c r="B25228">
        <v>353</v>
      </c>
      <c r="C25228" t="s">
        <v>1014</v>
      </c>
      <c r="D25228" t="s">
        <v>872</v>
      </c>
      <c r="E25228" t="s">
        <v>1050</v>
      </c>
      <c r="F25228" t="s">
        <v>1154</v>
      </c>
      <c r="G25228" t="s">
        <v>1008</v>
      </c>
      <c r="H25228" t="s">
        <v>140</v>
      </c>
      <c r="I25228" t="s">
        <v>140</v>
      </c>
      <c r="J25228" t="s">
        <v>140</v>
      </c>
      <c r="K25228" t="s">
        <v>140</v>
      </c>
      <c r="L25228" t="s">
        <v>140</v>
      </c>
      <c r="M25228" t="s">
        <v>140</v>
      </c>
      <c r="N25228" t="s">
        <v>1019</v>
      </c>
      <c r="O25228" t="s">
        <v>1010</v>
      </c>
      <c r="P25228" t="s">
        <v>1016</v>
      </c>
    </row>
    <row r="25229" spans="1:16" x14ac:dyDescent="0.35">
      <c r="A25229" t="s">
        <v>25</v>
      </c>
      <c r="B25229">
        <v>342</v>
      </c>
      <c r="C25229" t="s">
        <v>140</v>
      </c>
      <c r="D25229" t="s">
        <v>902</v>
      </c>
      <c r="E25229" t="s">
        <v>1073</v>
      </c>
      <c r="F25229" t="s">
        <v>749</v>
      </c>
      <c r="G25229" t="s">
        <v>1014</v>
      </c>
      <c r="H25229" t="s">
        <v>140</v>
      </c>
      <c r="I25229" t="s">
        <v>140</v>
      </c>
      <c r="J25229" t="s">
        <v>140</v>
      </c>
      <c r="K25229" t="s">
        <v>140</v>
      </c>
      <c r="L25229" t="s">
        <v>140</v>
      </c>
      <c r="M25229" t="s">
        <v>1008</v>
      </c>
      <c r="N25229" t="s">
        <v>1013</v>
      </c>
      <c r="O25229" t="s">
        <v>140</v>
      </c>
      <c r="P25229" t="s">
        <v>140</v>
      </c>
    </row>
    <row r="25230" spans="1:16" x14ac:dyDescent="0.35">
      <c r="A25230" t="s">
        <v>26</v>
      </c>
      <c r="B25230">
        <v>358</v>
      </c>
      <c r="C25230" t="s">
        <v>1008</v>
      </c>
      <c r="D25230" t="s">
        <v>873</v>
      </c>
      <c r="E25230" t="s">
        <v>1003</v>
      </c>
      <c r="F25230" t="s">
        <v>1083</v>
      </c>
      <c r="G25230" t="s">
        <v>1010</v>
      </c>
      <c r="H25230" t="s">
        <v>1014</v>
      </c>
      <c r="I25230" t="s">
        <v>1019</v>
      </c>
      <c r="J25230" t="s">
        <v>140</v>
      </c>
      <c r="K25230" t="s">
        <v>1013</v>
      </c>
      <c r="L25230" t="s">
        <v>140</v>
      </c>
      <c r="M25230" t="s">
        <v>140</v>
      </c>
      <c r="N25230" t="s">
        <v>1017</v>
      </c>
      <c r="O25230" t="s">
        <v>140</v>
      </c>
      <c r="P25230" t="s">
        <v>1098</v>
      </c>
    </row>
    <row r="25231" spans="1:16" x14ac:dyDescent="0.35">
      <c r="A25231" t="s">
        <v>27</v>
      </c>
      <c r="B25231">
        <v>408</v>
      </c>
      <c r="C25231" t="s">
        <v>1054</v>
      </c>
      <c r="D25231" t="s">
        <v>494</v>
      </c>
      <c r="E25231" t="s">
        <v>1048</v>
      </c>
      <c r="F25231" t="s">
        <v>1182</v>
      </c>
      <c r="G25231" t="s">
        <v>1010</v>
      </c>
      <c r="H25231" t="s">
        <v>140</v>
      </c>
      <c r="I25231" t="s">
        <v>140</v>
      </c>
      <c r="J25231" t="s">
        <v>140</v>
      </c>
      <c r="K25231" t="s">
        <v>140</v>
      </c>
      <c r="L25231" t="s">
        <v>140</v>
      </c>
      <c r="M25231" t="s">
        <v>140</v>
      </c>
      <c r="N25231" t="s">
        <v>1017</v>
      </c>
      <c r="O25231" t="s">
        <v>140</v>
      </c>
      <c r="P25231" t="s">
        <v>1016</v>
      </c>
    </row>
    <row r="25232" spans="1:16" x14ac:dyDescent="0.35">
      <c r="A25232" t="s">
        <v>28</v>
      </c>
      <c r="B25232">
        <v>334</v>
      </c>
      <c r="C25232" t="s">
        <v>1008</v>
      </c>
      <c r="D25232" t="s">
        <v>488</v>
      </c>
      <c r="E25232" t="s">
        <v>971</v>
      </c>
      <c r="F25232" t="s">
        <v>532</v>
      </c>
      <c r="G25232" t="s">
        <v>1009</v>
      </c>
      <c r="H25232" t="s">
        <v>1014</v>
      </c>
      <c r="I25232" t="s">
        <v>1012</v>
      </c>
      <c r="J25232" t="s">
        <v>140</v>
      </c>
      <c r="K25232" t="s">
        <v>140</v>
      </c>
      <c r="L25232" t="s">
        <v>140</v>
      </c>
      <c r="M25232" t="s">
        <v>140</v>
      </c>
      <c r="N25232" t="s">
        <v>1066</v>
      </c>
      <c r="O25232" t="s">
        <v>140</v>
      </c>
      <c r="P25232" t="s">
        <v>140</v>
      </c>
    </row>
    <row r="25233" spans="1:17" x14ac:dyDescent="0.35">
      <c r="A25233" t="s">
        <v>29</v>
      </c>
      <c r="B25233">
        <v>372</v>
      </c>
      <c r="C25233" t="s">
        <v>1022</v>
      </c>
      <c r="D25233" t="s">
        <v>804</v>
      </c>
      <c r="E25233" t="s">
        <v>1020</v>
      </c>
      <c r="F25233" t="s">
        <v>320</v>
      </c>
      <c r="G25233" t="s">
        <v>949</v>
      </c>
      <c r="H25233" t="s">
        <v>1016</v>
      </c>
      <c r="I25233" t="s">
        <v>1019</v>
      </c>
      <c r="J25233" t="s">
        <v>140</v>
      </c>
      <c r="K25233" t="s">
        <v>140</v>
      </c>
      <c r="L25233" t="s">
        <v>140</v>
      </c>
      <c r="M25233" t="s">
        <v>1008</v>
      </c>
      <c r="N25233" t="s">
        <v>1017</v>
      </c>
      <c r="O25233" t="s">
        <v>140</v>
      </c>
      <c r="P25233" t="s">
        <v>140</v>
      </c>
    </row>
    <row r="25234" spans="1:17" x14ac:dyDescent="0.35">
      <c r="A25234" t="s">
        <v>30</v>
      </c>
      <c r="B25234">
        <v>348</v>
      </c>
      <c r="C25234" t="s">
        <v>1017</v>
      </c>
      <c r="D25234" t="s">
        <v>868</v>
      </c>
      <c r="E25234" t="s">
        <v>949</v>
      </c>
      <c r="F25234" t="s">
        <v>462</v>
      </c>
      <c r="G25234" t="s">
        <v>1008</v>
      </c>
      <c r="H25234" t="s">
        <v>140</v>
      </c>
      <c r="I25234" t="s">
        <v>140</v>
      </c>
      <c r="J25234" t="s">
        <v>140</v>
      </c>
      <c r="K25234" t="s">
        <v>140</v>
      </c>
      <c r="L25234" t="s">
        <v>140</v>
      </c>
      <c r="M25234" t="s">
        <v>140</v>
      </c>
      <c r="N25234" t="s">
        <v>1008</v>
      </c>
      <c r="O25234" t="s">
        <v>140</v>
      </c>
      <c r="P25234" t="s">
        <v>140</v>
      </c>
    </row>
    <row r="25235" spans="1:17" x14ac:dyDescent="0.35">
      <c r="A25235" t="s">
        <v>31</v>
      </c>
      <c r="B25235">
        <v>304</v>
      </c>
      <c r="C25235" t="s">
        <v>1009</v>
      </c>
      <c r="D25235" t="s">
        <v>842</v>
      </c>
      <c r="E25235" t="s">
        <v>788</v>
      </c>
      <c r="F25235" t="s">
        <v>895</v>
      </c>
      <c r="G25235" t="s">
        <v>949</v>
      </c>
      <c r="H25235" t="s">
        <v>140</v>
      </c>
      <c r="I25235" t="s">
        <v>1063</v>
      </c>
      <c r="J25235" t="s">
        <v>988</v>
      </c>
      <c r="K25235" t="s">
        <v>788</v>
      </c>
      <c r="L25235" t="s">
        <v>140</v>
      </c>
      <c r="M25235" t="s">
        <v>140</v>
      </c>
      <c r="N25235" t="s">
        <v>1051</v>
      </c>
      <c r="O25235" t="s">
        <v>140</v>
      </c>
      <c r="P25235" t="s">
        <v>1008</v>
      </c>
    </row>
    <row r="25236" spans="1:17" x14ac:dyDescent="0.35">
      <c r="A25236" t="s">
        <v>32</v>
      </c>
      <c r="B25236">
        <v>7992</v>
      </c>
      <c r="C25236" t="s">
        <v>1009</v>
      </c>
      <c r="D25236" t="s">
        <v>722</v>
      </c>
      <c r="E25236" t="s">
        <v>1007</v>
      </c>
      <c r="F25236" t="s">
        <v>860</v>
      </c>
      <c r="G25236" t="s">
        <v>1014</v>
      </c>
      <c r="H25236" t="s">
        <v>1008</v>
      </c>
      <c r="I25236" t="s">
        <v>1009</v>
      </c>
      <c r="J25236" t="s">
        <v>1008</v>
      </c>
      <c r="K25236" t="s">
        <v>1008</v>
      </c>
      <c r="L25236" t="s">
        <v>140</v>
      </c>
      <c r="M25236" t="s">
        <v>1022</v>
      </c>
      <c r="N25236" t="s">
        <v>949</v>
      </c>
      <c r="O25236" t="s">
        <v>1008</v>
      </c>
      <c r="P25236" t="s">
        <v>1009</v>
      </c>
    </row>
    <row r="25238" spans="1:17" x14ac:dyDescent="0.35">
      <c r="A25238" t="s">
        <v>2093</v>
      </c>
    </row>
    <row r="25239" spans="1:17" x14ac:dyDescent="0.35">
      <c r="A25239" t="s">
        <v>2</v>
      </c>
      <c r="B25239" t="s">
        <v>1992</v>
      </c>
      <c r="C25239" t="s">
        <v>3</v>
      </c>
      <c r="D25239" t="s">
        <v>2080</v>
      </c>
      <c r="E25239" t="s">
        <v>2081</v>
      </c>
      <c r="F25239" t="s">
        <v>2082</v>
      </c>
      <c r="G25239" t="s">
        <v>2083</v>
      </c>
      <c r="H25239" t="s">
        <v>2084</v>
      </c>
      <c r="I25239" t="s">
        <v>2085</v>
      </c>
      <c r="J25239" t="s">
        <v>2086</v>
      </c>
      <c r="K25239" t="s">
        <v>2087</v>
      </c>
      <c r="L25239" t="s">
        <v>2088</v>
      </c>
      <c r="M25239" t="s">
        <v>2063</v>
      </c>
      <c r="N25239" t="s">
        <v>2089</v>
      </c>
      <c r="O25239" t="s">
        <v>2090</v>
      </c>
      <c r="P25239" t="s">
        <v>2091</v>
      </c>
      <c r="Q25239" t="s">
        <v>2092</v>
      </c>
    </row>
    <row r="25240" spans="1:17" x14ac:dyDescent="0.35">
      <c r="A25240" t="s">
        <v>8</v>
      </c>
      <c r="B25240" t="s">
        <v>1216</v>
      </c>
      <c r="C25240">
        <v>15</v>
      </c>
      <c r="D25240" t="s">
        <v>140</v>
      </c>
      <c r="E25240" t="s">
        <v>891</v>
      </c>
      <c r="F25240" t="s">
        <v>140</v>
      </c>
      <c r="G25240" t="s">
        <v>571</v>
      </c>
      <c r="H25240" t="s">
        <v>1007</v>
      </c>
      <c r="I25240" t="s">
        <v>140</v>
      </c>
      <c r="J25240" t="s">
        <v>140</v>
      </c>
      <c r="K25240" t="s">
        <v>140</v>
      </c>
      <c r="L25240" t="s">
        <v>140</v>
      </c>
      <c r="M25240" t="s">
        <v>140</v>
      </c>
      <c r="N25240" t="s">
        <v>140</v>
      </c>
      <c r="O25240" t="s">
        <v>140</v>
      </c>
      <c r="P25240" t="s">
        <v>140</v>
      </c>
      <c r="Q25240" t="s">
        <v>140</v>
      </c>
    </row>
    <row r="25241" spans="1:17" x14ac:dyDescent="0.35">
      <c r="A25241" t="s">
        <v>8</v>
      </c>
      <c r="B25241" t="s">
        <v>1993</v>
      </c>
      <c r="C25241">
        <v>14</v>
      </c>
      <c r="D25241" t="s">
        <v>140</v>
      </c>
      <c r="E25241" t="s">
        <v>153</v>
      </c>
      <c r="F25241" t="s">
        <v>140</v>
      </c>
      <c r="G25241" t="s">
        <v>599</v>
      </c>
      <c r="H25241" t="s">
        <v>1052</v>
      </c>
      <c r="I25241" t="s">
        <v>140</v>
      </c>
      <c r="J25241" t="s">
        <v>140</v>
      </c>
      <c r="K25241" t="s">
        <v>140</v>
      </c>
      <c r="L25241" t="s">
        <v>140</v>
      </c>
      <c r="M25241" t="s">
        <v>140</v>
      </c>
      <c r="N25241" t="s">
        <v>140</v>
      </c>
      <c r="O25241" t="s">
        <v>140</v>
      </c>
      <c r="P25241" t="s">
        <v>140</v>
      </c>
      <c r="Q25241" t="s">
        <v>140</v>
      </c>
    </row>
    <row r="25242" spans="1:17" x14ac:dyDescent="0.35">
      <c r="A25242" t="s">
        <v>8</v>
      </c>
      <c r="B25242" t="s">
        <v>1994</v>
      </c>
      <c r="C25242">
        <v>6</v>
      </c>
      <c r="D25242" t="s">
        <v>140</v>
      </c>
      <c r="E25242" t="s">
        <v>821</v>
      </c>
      <c r="F25242" t="s">
        <v>140</v>
      </c>
      <c r="G25242" t="s">
        <v>994</v>
      </c>
      <c r="H25242" t="s">
        <v>140</v>
      </c>
      <c r="I25242" t="s">
        <v>140</v>
      </c>
      <c r="J25242" t="s">
        <v>140</v>
      </c>
      <c r="K25242" t="s">
        <v>140</v>
      </c>
      <c r="L25242" t="s">
        <v>140</v>
      </c>
      <c r="M25242" t="s">
        <v>140</v>
      </c>
      <c r="N25242" t="s">
        <v>140</v>
      </c>
      <c r="O25242" t="s">
        <v>140</v>
      </c>
      <c r="P25242" t="s">
        <v>140</v>
      </c>
      <c r="Q25242" t="s">
        <v>812</v>
      </c>
    </row>
    <row r="25243" spans="1:17" x14ac:dyDescent="0.35">
      <c r="A25243" t="s">
        <v>8</v>
      </c>
      <c r="B25243" t="s">
        <v>1995</v>
      </c>
      <c r="C25243">
        <v>10</v>
      </c>
      <c r="D25243" t="s">
        <v>140</v>
      </c>
      <c r="E25243" t="s">
        <v>676</v>
      </c>
      <c r="F25243" t="s">
        <v>140</v>
      </c>
      <c r="G25243" t="s">
        <v>527</v>
      </c>
      <c r="H25243" t="s">
        <v>140</v>
      </c>
      <c r="I25243" t="s">
        <v>140</v>
      </c>
      <c r="J25243" t="s">
        <v>140</v>
      </c>
      <c r="K25243" t="s">
        <v>140</v>
      </c>
      <c r="L25243" t="s">
        <v>140</v>
      </c>
      <c r="M25243" t="s">
        <v>140</v>
      </c>
      <c r="N25243" t="s">
        <v>140</v>
      </c>
      <c r="O25243" t="s">
        <v>385</v>
      </c>
      <c r="P25243" t="s">
        <v>140</v>
      </c>
      <c r="Q25243" t="s">
        <v>140</v>
      </c>
    </row>
    <row r="25244" spans="1:17" x14ac:dyDescent="0.35">
      <c r="A25244" t="s">
        <v>8</v>
      </c>
      <c r="B25244" t="s">
        <v>1996</v>
      </c>
      <c r="C25244">
        <v>58</v>
      </c>
      <c r="D25244" t="s">
        <v>1012</v>
      </c>
      <c r="E25244" t="s">
        <v>887</v>
      </c>
      <c r="F25244" t="s">
        <v>1073</v>
      </c>
      <c r="G25244" t="s">
        <v>901</v>
      </c>
      <c r="H25244" t="s">
        <v>140</v>
      </c>
      <c r="I25244" t="s">
        <v>140</v>
      </c>
      <c r="J25244" t="s">
        <v>140</v>
      </c>
      <c r="K25244" t="s">
        <v>140</v>
      </c>
      <c r="L25244" t="s">
        <v>140</v>
      </c>
      <c r="M25244" t="s">
        <v>140</v>
      </c>
      <c r="N25244" t="s">
        <v>140</v>
      </c>
      <c r="O25244" t="s">
        <v>1011</v>
      </c>
      <c r="P25244" t="s">
        <v>140</v>
      </c>
      <c r="Q25244" t="s">
        <v>140</v>
      </c>
    </row>
    <row r="25245" spans="1:17" x14ac:dyDescent="0.35">
      <c r="A25245" t="s">
        <v>8</v>
      </c>
      <c r="B25245" t="s">
        <v>1997</v>
      </c>
      <c r="C25245">
        <v>48</v>
      </c>
      <c r="D25245" t="s">
        <v>140</v>
      </c>
      <c r="E25245" t="s">
        <v>60</v>
      </c>
      <c r="F25245" t="s">
        <v>1055</v>
      </c>
      <c r="G25245" t="s">
        <v>471</v>
      </c>
      <c r="H25245" t="s">
        <v>1098</v>
      </c>
      <c r="I25245" t="s">
        <v>1050</v>
      </c>
      <c r="J25245" t="s">
        <v>140</v>
      </c>
      <c r="K25245" t="s">
        <v>140</v>
      </c>
      <c r="L25245" t="s">
        <v>140</v>
      </c>
      <c r="M25245" t="s">
        <v>140</v>
      </c>
      <c r="N25245" t="s">
        <v>1017</v>
      </c>
      <c r="O25245" t="s">
        <v>1050</v>
      </c>
      <c r="P25245" t="s">
        <v>140</v>
      </c>
      <c r="Q25245" t="s">
        <v>140</v>
      </c>
    </row>
    <row r="25246" spans="1:17" x14ac:dyDescent="0.35">
      <c r="A25246" t="s">
        <v>8</v>
      </c>
      <c r="B25246" t="s">
        <v>1998</v>
      </c>
      <c r="C25246">
        <v>37</v>
      </c>
      <c r="D25246" t="s">
        <v>140</v>
      </c>
      <c r="E25246" t="s">
        <v>450</v>
      </c>
      <c r="F25246" t="s">
        <v>1021</v>
      </c>
      <c r="G25246" t="s">
        <v>199</v>
      </c>
      <c r="H25246" t="s">
        <v>1017</v>
      </c>
      <c r="I25246" t="s">
        <v>1055</v>
      </c>
      <c r="J25246" t="s">
        <v>1055</v>
      </c>
      <c r="K25246" t="s">
        <v>140</v>
      </c>
      <c r="L25246" t="s">
        <v>140</v>
      </c>
      <c r="M25246" t="s">
        <v>140</v>
      </c>
      <c r="N25246" t="s">
        <v>140</v>
      </c>
      <c r="O25246" t="s">
        <v>140</v>
      </c>
      <c r="P25246" t="s">
        <v>140</v>
      </c>
      <c r="Q25246" t="s">
        <v>1021</v>
      </c>
    </row>
    <row r="25247" spans="1:17" x14ac:dyDescent="0.35">
      <c r="A25247" t="s">
        <v>8</v>
      </c>
      <c r="B25247" t="s">
        <v>1218</v>
      </c>
      <c r="C25247">
        <v>11</v>
      </c>
      <c r="D25247" t="s">
        <v>140</v>
      </c>
      <c r="E25247" t="s">
        <v>572</v>
      </c>
      <c r="F25247" t="s">
        <v>716</v>
      </c>
      <c r="G25247" t="s">
        <v>405</v>
      </c>
      <c r="H25247" t="s">
        <v>140</v>
      </c>
      <c r="I25247" t="s">
        <v>140</v>
      </c>
      <c r="J25247" t="s">
        <v>140</v>
      </c>
      <c r="K25247" t="s">
        <v>140</v>
      </c>
      <c r="L25247" t="s">
        <v>140</v>
      </c>
      <c r="M25247" t="s">
        <v>140</v>
      </c>
      <c r="N25247" t="s">
        <v>140</v>
      </c>
      <c r="O25247" t="s">
        <v>140</v>
      </c>
      <c r="P25247" t="s">
        <v>140</v>
      </c>
      <c r="Q25247" t="s">
        <v>140</v>
      </c>
    </row>
    <row r="25248" spans="1:17" x14ac:dyDescent="0.35">
      <c r="A25248" t="s">
        <v>8</v>
      </c>
      <c r="B25248" t="s">
        <v>1999</v>
      </c>
      <c r="C25248">
        <v>18</v>
      </c>
      <c r="D25248" t="s">
        <v>140</v>
      </c>
      <c r="E25248" t="s">
        <v>44</v>
      </c>
      <c r="F25248" t="s">
        <v>107</v>
      </c>
      <c r="G25248" t="s">
        <v>706</v>
      </c>
      <c r="H25248" t="s">
        <v>1020</v>
      </c>
      <c r="I25248" t="s">
        <v>140</v>
      </c>
      <c r="J25248" t="s">
        <v>1020</v>
      </c>
      <c r="K25248" t="s">
        <v>140</v>
      </c>
      <c r="L25248" t="s">
        <v>140</v>
      </c>
      <c r="M25248" t="s">
        <v>140</v>
      </c>
      <c r="N25248" t="s">
        <v>140</v>
      </c>
      <c r="O25248" t="s">
        <v>140</v>
      </c>
      <c r="P25248" t="s">
        <v>140</v>
      </c>
      <c r="Q25248" t="s">
        <v>140</v>
      </c>
    </row>
    <row r="25249" spans="1:17" x14ac:dyDescent="0.35">
      <c r="A25249" t="s">
        <v>8</v>
      </c>
      <c r="B25249" t="s">
        <v>2000</v>
      </c>
      <c r="C25249">
        <v>8</v>
      </c>
      <c r="D25249" t="s">
        <v>140</v>
      </c>
      <c r="E25249" t="s">
        <v>974</v>
      </c>
      <c r="F25249" t="s">
        <v>140</v>
      </c>
      <c r="G25249" t="s">
        <v>973</v>
      </c>
      <c r="H25249" t="s">
        <v>140</v>
      </c>
      <c r="I25249" t="s">
        <v>140</v>
      </c>
      <c r="J25249" t="s">
        <v>140</v>
      </c>
      <c r="K25249" t="s">
        <v>140</v>
      </c>
      <c r="L25249" t="s">
        <v>140</v>
      </c>
      <c r="M25249" t="s">
        <v>140</v>
      </c>
      <c r="N25249" t="s">
        <v>140</v>
      </c>
      <c r="O25249" t="s">
        <v>140</v>
      </c>
      <c r="P25249" t="s">
        <v>140</v>
      </c>
      <c r="Q25249" t="s">
        <v>140</v>
      </c>
    </row>
    <row r="25250" spans="1:17" x14ac:dyDescent="0.35">
      <c r="A25250" t="s">
        <v>8</v>
      </c>
      <c r="B25250" t="s">
        <v>2001</v>
      </c>
      <c r="C25250">
        <v>9</v>
      </c>
      <c r="D25250" t="s">
        <v>140</v>
      </c>
      <c r="E25250" t="s">
        <v>902</v>
      </c>
      <c r="F25250" t="s">
        <v>140</v>
      </c>
      <c r="G25250" t="s">
        <v>901</v>
      </c>
      <c r="H25250" t="s">
        <v>140</v>
      </c>
      <c r="I25250" t="s">
        <v>140</v>
      </c>
      <c r="J25250" t="s">
        <v>140</v>
      </c>
      <c r="K25250" t="s">
        <v>140</v>
      </c>
      <c r="L25250" t="s">
        <v>140</v>
      </c>
      <c r="M25250" t="s">
        <v>140</v>
      </c>
      <c r="N25250" t="s">
        <v>140</v>
      </c>
      <c r="O25250" t="s">
        <v>140</v>
      </c>
      <c r="P25250" t="s">
        <v>140</v>
      </c>
      <c r="Q25250" t="s">
        <v>140</v>
      </c>
    </row>
    <row r="25251" spans="1:17" x14ac:dyDescent="0.35">
      <c r="A25251" t="s">
        <v>8</v>
      </c>
      <c r="B25251" t="s">
        <v>2002</v>
      </c>
      <c r="C25251">
        <v>32</v>
      </c>
      <c r="D25251" t="s">
        <v>140</v>
      </c>
      <c r="E25251" t="s">
        <v>447</v>
      </c>
      <c r="F25251" t="s">
        <v>1018</v>
      </c>
      <c r="G25251" t="s">
        <v>924</v>
      </c>
      <c r="H25251" t="s">
        <v>1055</v>
      </c>
      <c r="I25251" t="s">
        <v>140</v>
      </c>
      <c r="J25251" t="s">
        <v>140</v>
      </c>
      <c r="K25251" t="s">
        <v>140</v>
      </c>
      <c r="L25251" t="s">
        <v>140</v>
      </c>
      <c r="M25251" t="s">
        <v>140</v>
      </c>
      <c r="N25251" t="s">
        <v>140</v>
      </c>
      <c r="O25251" t="s">
        <v>140</v>
      </c>
      <c r="P25251" t="s">
        <v>140</v>
      </c>
      <c r="Q25251" t="s">
        <v>140</v>
      </c>
    </row>
    <row r="25252" spans="1:17" x14ac:dyDescent="0.35">
      <c r="A25252" t="s">
        <v>8</v>
      </c>
      <c r="B25252" t="s">
        <v>2003</v>
      </c>
      <c r="C25252">
        <v>33</v>
      </c>
      <c r="D25252" t="s">
        <v>140</v>
      </c>
      <c r="E25252" t="s">
        <v>1156</v>
      </c>
      <c r="F25252" t="s">
        <v>1062</v>
      </c>
      <c r="G25252" t="s">
        <v>1069</v>
      </c>
      <c r="H25252" t="s">
        <v>140</v>
      </c>
      <c r="I25252" t="s">
        <v>140</v>
      </c>
      <c r="J25252" t="s">
        <v>140</v>
      </c>
      <c r="K25252" t="s">
        <v>140</v>
      </c>
      <c r="L25252" t="s">
        <v>140</v>
      </c>
      <c r="M25252" t="s">
        <v>140</v>
      </c>
      <c r="N25252" t="s">
        <v>140</v>
      </c>
      <c r="O25252" t="s">
        <v>140</v>
      </c>
      <c r="P25252" t="s">
        <v>140</v>
      </c>
      <c r="Q25252" t="s">
        <v>140</v>
      </c>
    </row>
    <row r="25253" spans="1:17" x14ac:dyDescent="0.35">
      <c r="A25253" t="s">
        <v>8</v>
      </c>
      <c r="B25253" t="s">
        <v>2004</v>
      </c>
      <c r="C25253">
        <v>16</v>
      </c>
      <c r="D25253" t="s">
        <v>140</v>
      </c>
      <c r="E25253" t="s">
        <v>1198</v>
      </c>
      <c r="F25253" t="s">
        <v>140</v>
      </c>
      <c r="G25253" t="s">
        <v>1023</v>
      </c>
      <c r="H25253" t="s">
        <v>140</v>
      </c>
      <c r="I25253" t="s">
        <v>140</v>
      </c>
      <c r="J25253" t="s">
        <v>140</v>
      </c>
      <c r="K25253" t="s">
        <v>140</v>
      </c>
      <c r="L25253" t="s">
        <v>140</v>
      </c>
      <c r="M25253" t="s">
        <v>140</v>
      </c>
      <c r="N25253" t="s">
        <v>140</v>
      </c>
      <c r="O25253" t="s">
        <v>140</v>
      </c>
      <c r="P25253" t="s">
        <v>140</v>
      </c>
      <c r="Q25253" t="s">
        <v>140</v>
      </c>
    </row>
    <row r="25254" spans="1:17" x14ac:dyDescent="0.35">
      <c r="A25254" t="s">
        <v>8</v>
      </c>
      <c r="B25254" t="s">
        <v>339</v>
      </c>
      <c r="C25254">
        <v>1</v>
      </c>
      <c r="D25254" t="s">
        <v>140</v>
      </c>
      <c r="E25254" t="s">
        <v>177</v>
      </c>
      <c r="F25254" t="s">
        <v>140</v>
      </c>
      <c r="G25254" t="s">
        <v>140</v>
      </c>
      <c r="H25254" t="s">
        <v>140</v>
      </c>
      <c r="I25254" t="s">
        <v>140</v>
      </c>
      <c r="J25254" t="s">
        <v>140</v>
      </c>
      <c r="K25254" t="s">
        <v>140</v>
      </c>
      <c r="L25254" t="s">
        <v>140</v>
      </c>
      <c r="M25254" t="s">
        <v>140</v>
      </c>
      <c r="N25254" t="s">
        <v>140</v>
      </c>
      <c r="O25254" t="s">
        <v>140</v>
      </c>
      <c r="P25254" t="s">
        <v>140</v>
      </c>
      <c r="Q25254" t="s">
        <v>140</v>
      </c>
    </row>
    <row r="25255" spans="1:17" x14ac:dyDescent="0.35">
      <c r="A25255" t="s">
        <v>9</v>
      </c>
      <c r="B25255" t="s">
        <v>1216</v>
      </c>
      <c r="C25255">
        <v>13</v>
      </c>
      <c r="D25255" t="s">
        <v>140</v>
      </c>
      <c r="E25255" t="s">
        <v>191</v>
      </c>
      <c r="F25255" t="s">
        <v>371</v>
      </c>
      <c r="G25255" t="s">
        <v>394</v>
      </c>
      <c r="H25255" t="s">
        <v>140</v>
      </c>
      <c r="I25255" t="s">
        <v>140</v>
      </c>
      <c r="J25255" t="s">
        <v>140</v>
      </c>
      <c r="K25255" t="s">
        <v>140</v>
      </c>
      <c r="L25255" t="s">
        <v>140</v>
      </c>
      <c r="M25255" t="s">
        <v>140</v>
      </c>
      <c r="N25255" t="s">
        <v>140</v>
      </c>
      <c r="O25255" t="s">
        <v>140</v>
      </c>
      <c r="P25255" t="s">
        <v>140</v>
      </c>
      <c r="Q25255" t="s">
        <v>140</v>
      </c>
    </row>
    <row r="25256" spans="1:17" x14ac:dyDescent="0.35">
      <c r="A25256" t="s">
        <v>9</v>
      </c>
      <c r="B25256" t="s">
        <v>1993</v>
      </c>
      <c r="C25256">
        <v>24</v>
      </c>
      <c r="D25256" t="s">
        <v>140</v>
      </c>
      <c r="E25256" t="s">
        <v>930</v>
      </c>
      <c r="F25256" t="s">
        <v>140</v>
      </c>
      <c r="G25256" t="s">
        <v>147</v>
      </c>
      <c r="H25256" t="s">
        <v>140</v>
      </c>
      <c r="I25256" t="s">
        <v>140</v>
      </c>
      <c r="J25256" t="s">
        <v>140</v>
      </c>
      <c r="K25256" t="s">
        <v>1048</v>
      </c>
      <c r="L25256" t="s">
        <v>1048</v>
      </c>
      <c r="M25256" t="s">
        <v>140</v>
      </c>
      <c r="N25256" t="s">
        <v>140</v>
      </c>
      <c r="O25256" t="s">
        <v>140</v>
      </c>
      <c r="P25256" t="s">
        <v>140</v>
      </c>
      <c r="Q25256" t="s">
        <v>140</v>
      </c>
    </row>
    <row r="25257" spans="1:17" x14ac:dyDescent="0.35">
      <c r="A25257" t="s">
        <v>9</v>
      </c>
      <c r="B25257" t="s">
        <v>1994</v>
      </c>
      <c r="C25257">
        <v>20</v>
      </c>
      <c r="D25257" t="s">
        <v>140</v>
      </c>
      <c r="E25257" t="s">
        <v>670</v>
      </c>
      <c r="F25257" t="s">
        <v>1068</v>
      </c>
      <c r="G25257" t="s">
        <v>788</v>
      </c>
      <c r="H25257" t="s">
        <v>140</v>
      </c>
      <c r="I25257" t="s">
        <v>140</v>
      </c>
      <c r="J25257" t="s">
        <v>140</v>
      </c>
      <c r="K25257" t="s">
        <v>140</v>
      </c>
      <c r="L25257" t="s">
        <v>140</v>
      </c>
      <c r="M25257" t="s">
        <v>140</v>
      </c>
      <c r="N25257" t="s">
        <v>140</v>
      </c>
      <c r="O25257" t="s">
        <v>812</v>
      </c>
      <c r="P25257" t="s">
        <v>140</v>
      </c>
      <c r="Q25257" t="s">
        <v>140</v>
      </c>
    </row>
    <row r="25258" spans="1:17" x14ac:dyDescent="0.35">
      <c r="A25258" t="s">
        <v>9</v>
      </c>
      <c r="B25258" t="s">
        <v>1995</v>
      </c>
      <c r="C25258">
        <v>7</v>
      </c>
      <c r="D25258" t="s">
        <v>140</v>
      </c>
      <c r="E25258" t="s">
        <v>1097</v>
      </c>
      <c r="F25258" t="s">
        <v>1044</v>
      </c>
      <c r="G25258" t="s">
        <v>1044</v>
      </c>
      <c r="H25258" t="s">
        <v>1044</v>
      </c>
      <c r="I25258" t="s">
        <v>140</v>
      </c>
      <c r="J25258" t="s">
        <v>140</v>
      </c>
      <c r="K25258" t="s">
        <v>140</v>
      </c>
      <c r="L25258" t="s">
        <v>140</v>
      </c>
      <c r="M25258" t="s">
        <v>140</v>
      </c>
      <c r="N25258" t="s">
        <v>140</v>
      </c>
      <c r="O25258" t="s">
        <v>140</v>
      </c>
      <c r="P25258" t="s">
        <v>140</v>
      </c>
      <c r="Q25258" t="s">
        <v>140</v>
      </c>
    </row>
    <row r="25259" spans="1:17" x14ac:dyDescent="0.35">
      <c r="A25259" t="s">
        <v>9</v>
      </c>
      <c r="B25259" t="s">
        <v>1996</v>
      </c>
      <c r="C25259">
        <v>60</v>
      </c>
      <c r="D25259" t="s">
        <v>140</v>
      </c>
      <c r="E25259" t="s">
        <v>494</v>
      </c>
      <c r="F25259" t="s">
        <v>1073</v>
      </c>
      <c r="G25259" t="s">
        <v>917</v>
      </c>
      <c r="H25259" t="s">
        <v>140</v>
      </c>
      <c r="I25259" t="s">
        <v>140</v>
      </c>
      <c r="J25259" t="s">
        <v>140</v>
      </c>
      <c r="K25259" t="s">
        <v>1054</v>
      </c>
      <c r="L25259" t="s">
        <v>140</v>
      </c>
      <c r="M25259" t="s">
        <v>140</v>
      </c>
      <c r="N25259" t="s">
        <v>1054</v>
      </c>
      <c r="O25259" t="s">
        <v>1054</v>
      </c>
      <c r="P25259" t="s">
        <v>140</v>
      </c>
      <c r="Q25259" t="s">
        <v>140</v>
      </c>
    </row>
    <row r="25260" spans="1:17" x14ac:dyDescent="0.35">
      <c r="A25260" t="s">
        <v>9</v>
      </c>
      <c r="B25260" t="s">
        <v>1997</v>
      </c>
      <c r="C25260">
        <v>47</v>
      </c>
      <c r="D25260" t="s">
        <v>664</v>
      </c>
      <c r="E25260" t="s">
        <v>400</v>
      </c>
      <c r="F25260" t="s">
        <v>1014</v>
      </c>
      <c r="G25260" t="s">
        <v>1087</v>
      </c>
      <c r="H25260" t="s">
        <v>140</v>
      </c>
      <c r="I25260" t="s">
        <v>140</v>
      </c>
      <c r="J25260" t="s">
        <v>1070</v>
      </c>
      <c r="K25260" t="s">
        <v>140</v>
      </c>
      <c r="L25260" t="s">
        <v>140</v>
      </c>
      <c r="M25260" t="s">
        <v>140</v>
      </c>
      <c r="N25260" t="s">
        <v>140</v>
      </c>
      <c r="O25260" t="s">
        <v>140</v>
      </c>
      <c r="P25260" t="s">
        <v>140</v>
      </c>
      <c r="Q25260" t="s">
        <v>140</v>
      </c>
    </row>
    <row r="25261" spans="1:17" x14ac:dyDescent="0.35">
      <c r="A25261" t="s">
        <v>9</v>
      </c>
      <c r="B25261" t="s">
        <v>1998</v>
      </c>
      <c r="C25261">
        <v>32</v>
      </c>
      <c r="D25261" t="s">
        <v>140</v>
      </c>
      <c r="E25261" t="s">
        <v>638</v>
      </c>
      <c r="F25261" t="s">
        <v>1055</v>
      </c>
      <c r="G25261" t="s">
        <v>95</v>
      </c>
      <c r="H25261" t="s">
        <v>140</v>
      </c>
      <c r="I25261" t="s">
        <v>140</v>
      </c>
      <c r="J25261" t="s">
        <v>1023</v>
      </c>
      <c r="K25261" t="s">
        <v>140</v>
      </c>
      <c r="L25261" t="s">
        <v>140</v>
      </c>
      <c r="M25261" t="s">
        <v>140</v>
      </c>
      <c r="N25261" t="s">
        <v>140</v>
      </c>
      <c r="O25261" t="s">
        <v>1055</v>
      </c>
      <c r="P25261" t="s">
        <v>140</v>
      </c>
      <c r="Q25261" t="s">
        <v>140</v>
      </c>
    </row>
    <row r="25262" spans="1:17" x14ac:dyDescent="0.35">
      <c r="A25262" t="s">
        <v>9</v>
      </c>
      <c r="B25262" t="s">
        <v>1218</v>
      </c>
      <c r="C25262">
        <v>14</v>
      </c>
      <c r="D25262" t="s">
        <v>140</v>
      </c>
      <c r="E25262" t="s">
        <v>493</v>
      </c>
      <c r="F25262" t="s">
        <v>751</v>
      </c>
      <c r="G25262" t="s">
        <v>838</v>
      </c>
      <c r="H25262" t="s">
        <v>140</v>
      </c>
      <c r="I25262" t="s">
        <v>140</v>
      </c>
      <c r="J25262" t="s">
        <v>140</v>
      </c>
      <c r="K25262" t="s">
        <v>140</v>
      </c>
      <c r="L25262" t="s">
        <v>140</v>
      </c>
      <c r="M25262" t="s">
        <v>140</v>
      </c>
      <c r="N25262" t="s">
        <v>140</v>
      </c>
      <c r="O25262" t="s">
        <v>140</v>
      </c>
      <c r="P25262" t="s">
        <v>140</v>
      </c>
      <c r="Q25262" t="s">
        <v>140</v>
      </c>
    </row>
    <row r="25263" spans="1:17" x14ac:dyDescent="0.35">
      <c r="A25263" t="s">
        <v>9</v>
      </c>
      <c r="B25263" t="s">
        <v>1999</v>
      </c>
      <c r="C25263">
        <v>19</v>
      </c>
      <c r="D25263" t="s">
        <v>140</v>
      </c>
      <c r="E25263" t="s">
        <v>1121</v>
      </c>
      <c r="F25263" t="s">
        <v>140</v>
      </c>
      <c r="G25263" t="s">
        <v>140</v>
      </c>
      <c r="H25263" t="s">
        <v>140</v>
      </c>
      <c r="I25263" t="s">
        <v>140</v>
      </c>
      <c r="J25263" t="s">
        <v>140</v>
      </c>
      <c r="K25263" t="s">
        <v>140</v>
      </c>
      <c r="L25263" t="s">
        <v>140</v>
      </c>
      <c r="M25263" t="s">
        <v>140</v>
      </c>
      <c r="N25263" t="s">
        <v>140</v>
      </c>
      <c r="O25263" t="s">
        <v>394</v>
      </c>
      <c r="P25263" t="s">
        <v>140</v>
      </c>
      <c r="Q25263" t="s">
        <v>140</v>
      </c>
    </row>
    <row r="25264" spans="1:17" x14ac:dyDescent="0.35">
      <c r="A25264" t="s">
        <v>9</v>
      </c>
      <c r="B25264" t="s">
        <v>2000</v>
      </c>
      <c r="C25264">
        <v>16</v>
      </c>
      <c r="D25264" t="s">
        <v>140</v>
      </c>
      <c r="E25264" t="s">
        <v>122</v>
      </c>
      <c r="F25264" t="s">
        <v>345</v>
      </c>
      <c r="G25264" t="s">
        <v>121</v>
      </c>
      <c r="H25264" t="s">
        <v>140</v>
      </c>
      <c r="I25264" t="s">
        <v>140</v>
      </c>
      <c r="J25264" t="s">
        <v>140</v>
      </c>
      <c r="K25264" t="s">
        <v>140</v>
      </c>
      <c r="L25264" t="s">
        <v>140</v>
      </c>
      <c r="M25264" t="s">
        <v>140</v>
      </c>
      <c r="N25264" t="s">
        <v>140</v>
      </c>
      <c r="O25264" t="s">
        <v>140</v>
      </c>
      <c r="P25264" t="s">
        <v>140</v>
      </c>
      <c r="Q25264" t="s">
        <v>140</v>
      </c>
    </row>
    <row r="25265" spans="1:17" x14ac:dyDescent="0.35">
      <c r="A25265" t="s">
        <v>9</v>
      </c>
      <c r="B25265" t="s">
        <v>2001</v>
      </c>
      <c r="C25265">
        <v>9</v>
      </c>
      <c r="D25265" t="s">
        <v>140</v>
      </c>
      <c r="E25265" t="s">
        <v>596</v>
      </c>
      <c r="F25265" t="s">
        <v>140</v>
      </c>
      <c r="G25265" t="s">
        <v>595</v>
      </c>
      <c r="H25265" t="s">
        <v>140</v>
      </c>
      <c r="I25265" t="s">
        <v>140</v>
      </c>
      <c r="J25265" t="s">
        <v>140</v>
      </c>
      <c r="K25265" t="s">
        <v>140</v>
      </c>
      <c r="L25265" t="s">
        <v>140</v>
      </c>
      <c r="M25265" t="s">
        <v>140</v>
      </c>
      <c r="N25265" t="s">
        <v>140</v>
      </c>
      <c r="O25265" t="s">
        <v>140</v>
      </c>
      <c r="P25265" t="s">
        <v>140</v>
      </c>
      <c r="Q25265" t="s">
        <v>140</v>
      </c>
    </row>
    <row r="25266" spans="1:17" x14ac:dyDescent="0.35">
      <c r="A25266" t="s">
        <v>9</v>
      </c>
      <c r="B25266" t="s">
        <v>2002</v>
      </c>
      <c r="C25266">
        <v>48</v>
      </c>
      <c r="D25266" t="s">
        <v>140</v>
      </c>
      <c r="E25266" t="s">
        <v>597</v>
      </c>
      <c r="F25266" t="s">
        <v>875</v>
      </c>
      <c r="G25266" t="s">
        <v>751</v>
      </c>
      <c r="H25266" t="s">
        <v>140</v>
      </c>
      <c r="I25266" t="s">
        <v>140</v>
      </c>
      <c r="J25266" t="s">
        <v>140</v>
      </c>
      <c r="K25266" t="s">
        <v>140</v>
      </c>
      <c r="L25266" t="s">
        <v>1011</v>
      </c>
      <c r="M25266" t="s">
        <v>140</v>
      </c>
      <c r="N25266" t="s">
        <v>1011</v>
      </c>
      <c r="O25266" t="s">
        <v>1060</v>
      </c>
      <c r="P25266" t="s">
        <v>140</v>
      </c>
      <c r="Q25266" t="s">
        <v>140</v>
      </c>
    </row>
    <row r="25267" spans="1:17" x14ac:dyDescent="0.35">
      <c r="A25267" t="s">
        <v>9</v>
      </c>
      <c r="B25267" t="s">
        <v>2003</v>
      </c>
      <c r="C25267">
        <v>33</v>
      </c>
      <c r="D25267" t="s">
        <v>140</v>
      </c>
      <c r="E25267" t="s">
        <v>1116</v>
      </c>
      <c r="F25267" t="s">
        <v>140</v>
      </c>
      <c r="G25267" t="s">
        <v>1047</v>
      </c>
      <c r="H25267" t="s">
        <v>140</v>
      </c>
      <c r="I25267" t="s">
        <v>140</v>
      </c>
      <c r="J25267" t="s">
        <v>140</v>
      </c>
      <c r="K25267" t="s">
        <v>140</v>
      </c>
      <c r="L25267" t="s">
        <v>140</v>
      </c>
      <c r="M25267" t="s">
        <v>140</v>
      </c>
      <c r="N25267" t="s">
        <v>140</v>
      </c>
      <c r="O25267" t="s">
        <v>140</v>
      </c>
      <c r="P25267" t="s">
        <v>140</v>
      </c>
      <c r="Q25267" t="s">
        <v>140</v>
      </c>
    </row>
    <row r="25268" spans="1:17" x14ac:dyDescent="0.35">
      <c r="A25268" t="s">
        <v>9</v>
      </c>
      <c r="B25268" t="s">
        <v>2004</v>
      </c>
      <c r="C25268">
        <v>16</v>
      </c>
      <c r="D25268" t="s">
        <v>99</v>
      </c>
      <c r="E25268" t="s">
        <v>931</v>
      </c>
      <c r="F25268" t="s">
        <v>664</v>
      </c>
      <c r="G25268" t="s">
        <v>443</v>
      </c>
      <c r="H25268" t="s">
        <v>140</v>
      </c>
      <c r="I25268" t="s">
        <v>140</v>
      </c>
      <c r="J25268" t="s">
        <v>140</v>
      </c>
      <c r="K25268" t="s">
        <v>140</v>
      </c>
      <c r="L25268" t="s">
        <v>140</v>
      </c>
      <c r="M25268" t="s">
        <v>140</v>
      </c>
      <c r="N25268" t="s">
        <v>140</v>
      </c>
      <c r="O25268" t="s">
        <v>664</v>
      </c>
      <c r="P25268" t="s">
        <v>140</v>
      </c>
      <c r="Q25268" t="s">
        <v>140</v>
      </c>
    </row>
    <row r="25269" spans="1:17" x14ac:dyDescent="0.35">
      <c r="A25269" t="s">
        <v>9</v>
      </c>
      <c r="B25269" t="s">
        <v>339</v>
      </c>
      <c r="C25269">
        <v>4</v>
      </c>
      <c r="D25269" t="s">
        <v>140</v>
      </c>
      <c r="E25269" t="s">
        <v>653</v>
      </c>
      <c r="F25269" t="s">
        <v>654</v>
      </c>
      <c r="G25269" t="s">
        <v>654</v>
      </c>
      <c r="H25269" t="s">
        <v>140</v>
      </c>
      <c r="I25269" t="s">
        <v>140</v>
      </c>
      <c r="J25269" t="s">
        <v>140</v>
      </c>
      <c r="K25269" t="s">
        <v>140</v>
      </c>
      <c r="L25269" t="s">
        <v>140</v>
      </c>
      <c r="M25269" t="s">
        <v>140</v>
      </c>
      <c r="N25269" t="s">
        <v>140</v>
      </c>
      <c r="O25269" t="s">
        <v>140</v>
      </c>
      <c r="P25269" t="s">
        <v>140</v>
      </c>
      <c r="Q25269" t="s">
        <v>140</v>
      </c>
    </row>
    <row r="25270" spans="1:17" x14ac:dyDescent="0.35">
      <c r="A25270" t="s">
        <v>10</v>
      </c>
      <c r="B25270" t="s">
        <v>1216</v>
      </c>
      <c r="C25270">
        <v>7</v>
      </c>
      <c r="D25270" t="s">
        <v>140</v>
      </c>
      <c r="E25270" t="s">
        <v>1175</v>
      </c>
      <c r="F25270" t="s">
        <v>140</v>
      </c>
      <c r="G25270" t="s">
        <v>1071</v>
      </c>
      <c r="H25270" t="s">
        <v>140</v>
      </c>
      <c r="I25270" t="s">
        <v>140</v>
      </c>
      <c r="J25270" t="s">
        <v>140</v>
      </c>
      <c r="K25270" t="s">
        <v>140</v>
      </c>
      <c r="L25270" t="s">
        <v>140</v>
      </c>
      <c r="M25270" t="s">
        <v>140</v>
      </c>
      <c r="N25270" t="s">
        <v>140</v>
      </c>
      <c r="O25270" t="s">
        <v>140</v>
      </c>
      <c r="P25270" t="s">
        <v>140</v>
      </c>
      <c r="Q25270" t="s">
        <v>140</v>
      </c>
    </row>
    <row r="25271" spans="1:17" x14ac:dyDescent="0.35">
      <c r="A25271" t="s">
        <v>10</v>
      </c>
      <c r="B25271" t="s">
        <v>1993</v>
      </c>
      <c r="C25271">
        <v>16</v>
      </c>
      <c r="D25271" t="s">
        <v>140</v>
      </c>
      <c r="E25271" t="s">
        <v>491</v>
      </c>
      <c r="F25271" t="s">
        <v>140</v>
      </c>
      <c r="G25271" t="s">
        <v>1061</v>
      </c>
      <c r="H25271" t="s">
        <v>140</v>
      </c>
      <c r="I25271" t="s">
        <v>140</v>
      </c>
      <c r="J25271" t="s">
        <v>140</v>
      </c>
      <c r="K25271" t="s">
        <v>140</v>
      </c>
      <c r="L25271" t="s">
        <v>140</v>
      </c>
      <c r="M25271" t="s">
        <v>140</v>
      </c>
      <c r="N25271" t="s">
        <v>140</v>
      </c>
      <c r="O25271" t="s">
        <v>490</v>
      </c>
      <c r="P25271" t="s">
        <v>140</v>
      </c>
      <c r="Q25271" t="s">
        <v>140</v>
      </c>
    </row>
    <row r="25272" spans="1:17" x14ac:dyDescent="0.35">
      <c r="A25272" t="s">
        <v>10</v>
      </c>
      <c r="B25272" t="s">
        <v>1994</v>
      </c>
      <c r="C25272">
        <v>6</v>
      </c>
      <c r="D25272" t="s">
        <v>456</v>
      </c>
      <c r="E25272" t="s">
        <v>621</v>
      </c>
      <c r="F25272" t="s">
        <v>140</v>
      </c>
      <c r="G25272" t="s">
        <v>140</v>
      </c>
      <c r="H25272" t="s">
        <v>140</v>
      </c>
      <c r="I25272" t="s">
        <v>140</v>
      </c>
      <c r="J25272" t="s">
        <v>140</v>
      </c>
      <c r="K25272" t="s">
        <v>140</v>
      </c>
      <c r="L25272" t="s">
        <v>140</v>
      </c>
      <c r="M25272" t="s">
        <v>140</v>
      </c>
      <c r="N25272" t="s">
        <v>140</v>
      </c>
      <c r="O25272" t="s">
        <v>140</v>
      </c>
      <c r="P25272" t="s">
        <v>140</v>
      </c>
      <c r="Q25272" t="s">
        <v>140</v>
      </c>
    </row>
    <row r="25273" spans="1:17" x14ac:dyDescent="0.35">
      <c r="A25273" t="s">
        <v>10</v>
      </c>
      <c r="B25273" t="s">
        <v>1995</v>
      </c>
      <c r="C25273">
        <v>2</v>
      </c>
      <c r="D25273" t="s">
        <v>140</v>
      </c>
      <c r="E25273" t="s">
        <v>177</v>
      </c>
      <c r="F25273" t="s">
        <v>140</v>
      </c>
      <c r="G25273" t="s">
        <v>140</v>
      </c>
      <c r="H25273" t="s">
        <v>140</v>
      </c>
      <c r="I25273" t="s">
        <v>140</v>
      </c>
      <c r="J25273" t="s">
        <v>140</v>
      </c>
      <c r="K25273" t="s">
        <v>140</v>
      </c>
      <c r="L25273" t="s">
        <v>140</v>
      </c>
      <c r="M25273" t="s">
        <v>140</v>
      </c>
      <c r="N25273" t="s">
        <v>140</v>
      </c>
      <c r="O25273" t="s">
        <v>140</v>
      </c>
      <c r="P25273" t="s">
        <v>140</v>
      </c>
      <c r="Q25273" t="s">
        <v>140</v>
      </c>
    </row>
    <row r="25274" spans="1:17" x14ac:dyDescent="0.35">
      <c r="A25274" t="s">
        <v>10</v>
      </c>
      <c r="B25274" t="s">
        <v>1996</v>
      </c>
      <c r="C25274">
        <v>54</v>
      </c>
      <c r="D25274" t="s">
        <v>140</v>
      </c>
      <c r="E25274" t="s">
        <v>569</v>
      </c>
      <c r="F25274" t="s">
        <v>1007</v>
      </c>
      <c r="G25274" t="s">
        <v>752</v>
      </c>
      <c r="H25274" t="s">
        <v>140</v>
      </c>
      <c r="I25274" t="s">
        <v>140</v>
      </c>
      <c r="J25274" t="s">
        <v>140</v>
      </c>
      <c r="K25274" t="s">
        <v>140</v>
      </c>
      <c r="L25274" t="s">
        <v>140</v>
      </c>
      <c r="M25274" t="s">
        <v>140</v>
      </c>
      <c r="N25274" t="s">
        <v>140</v>
      </c>
      <c r="O25274" t="s">
        <v>1063</v>
      </c>
      <c r="P25274" t="s">
        <v>140</v>
      </c>
      <c r="Q25274" t="s">
        <v>869</v>
      </c>
    </row>
    <row r="25275" spans="1:17" x14ac:dyDescent="0.35">
      <c r="A25275" t="s">
        <v>10</v>
      </c>
      <c r="B25275" t="s">
        <v>1997</v>
      </c>
      <c r="C25275">
        <v>47</v>
      </c>
      <c r="D25275" t="s">
        <v>140</v>
      </c>
      <c r="E25275" t="s">
        <v>195</v>
      </c>
      <c r="F25275" t="s">
        <v>1007</v>
      </c>
      <c r="G25275" t="s">
        <v>237</v>
      </c>
      <c r="H25275" t="s">
        <v>140</v>
      </c>
      <c r="I25275" t="s">
        <v>140</v>
      </c>
      <c r="J25275" t="s">
        <v>140</v>
      </c>
      <c r="K25275" t="s">
        <v>140</v>
      </c>
      <c r="L25275" t="s">
        <v>140</v>
      </c>
      <c r="M25275" t="s">
        <v>140</v>
      </c>
      <c r="N25275" t="s">
        <v>140</v>
      </c>
      <c r="O25275" t="s">
        <v>1023</v>
      </c>
      <c r="P25275" t="s">
        <v>140</v>
      </c>
      <c r="Q25275" t="s">
        <v>140</v>
      </c>
    </row>
    <row r="25276" spans="1:17" x14ac:dyDescent="0.35">
      <c r="A25276" t="s">
        <v>10</v>
      </c>
      <c r="B25276" t="s">
        <v>1998</v>
      </c>
      <c r="C25276">
        <v>37</v>
      </c>
      <c r="D25276" t="s">
        <v>140</v>
      </c>
      <c r="E25276" t="s">
        <v>459</v>
      </c>
      <c r="F25276" t="s">
        <v>971</v>
      </c>
      <c r="G25276" t="s">
        <v>1071</v>
      </c>
      <c r="H25276" t="s">
        <v>140</v>
      </c>
      <c r="I25276" t="s">
        <v>140</v>
      </c>
      <c r="J25276" t="s">
        <v>140</v>
      </c>
      <c r="K25276" t="s">
        <v>140</v>
      </c>
      <c r="L25276" t="s">
        <v>140</v>
      </c>
      <c r="M25276" t="s">
        <v>140</v>
      </c>
      <c r="N25276" t="s">
        <v>140</v>
      </c>
      <c r="O25276" t="s">
        <v>405</v>
      </c>
      <c r="P25276" t="s">
        <v>140</v>
      </c>
      <c r="Q25276" t="s">
        <v>140</v>
      </c>
    </row>
    <row r="25277" spans="1:17" x14ac:dyDescent="0.35">
      <c r="A25277" t="s">
        <v>10</v>
      </c>
      <c r="B25277" t="s">
        <v>1218</v>
      </c>
      <c r="C25277">
        <v>17</v>
      </c>
      <c r="D25277" t="s">
        <v>140</v>
      </c>
      <c r="E25277" t="s">
        <v>1119</v>
      </c>
      <c r="F25277" t="s">
        <v>140</v>
      </c>
      <c r="G25277" t="s">
        <v>1046</v>
      </c>
      <c r="H25277" t="s">
        <v>140</v>
      </c>
      <c r="I25277" t="s">
        <v>140</v>
      </c>
      <c r="J25277" t="s">
        <v>140</v>
      </c>
      <c r="K25277" t="s">
        <v>140</v>
      </c>
      <c r="L25277" t="s">
        <v>140</v>
      </c>
      <c r="M25277" t="s">
        <v>140</v>
      </c>
      <c r="N25277" t="s">
        <v>140</v>
      </c>
      <c r="O25277" t="s">
        <v>140</v>
      </c>
      <c r="P25277" t="s">
        <v>140</v>
      </c>
      <c r="Q25277" t="s">
        <v>140</v>
      </c>
    </row>
    <row r="25278" spans="1:17" x14ac:dyDescent="0.35">
      <c r="A25278" t="s">
        <v>10</v>
      </c>
      <c r="B25278" t="s">
        <v>1999</v>
      </c>
      <c r="C25278">
        <v>14</v>
      </c>
      <c r="D25278" t="s">
        <v>140</v>
      </c>
      <c r="E25278" t="s">
        <v>1156</v>
      </c>
      <c r="F25278" t="s">
        <v>716</v>
      </c>
      <c r="G25278" t="s">
        <v>788</v>
      </c>
      <c r="H25278" t="s">
        <v>140</v>
      </c>
      <c r="I25278" t="s">
        <v>140</v>
      </c>
      <c r="J25278" t="s">
        <v>140</v>
      </c>
      <c r="K25278" t="s">
        <v>140</v>
      </c>
      <c r="L25278" t="s">
        <v>140</v>
      </c>
      <c r="M25278" t="s">
        <v>140</v>
      </c>
      <c r="N25278" t="s">
        <v>140</v>
      </c>
      <c r="O25278" t="s">
        <v>1065</v>
      </c>
      <c r="P25278" t="s">
        <v>140</v>
      </c>
      <c r="Q25278" t="s">
        <v>140</v>
      </c>
    </row>
    <row r="25279" spans="1:17" x14ac:dyDescent="0.35">
      <c r="A25279" t="s">
        <v>10</v>
      </c>
      <c r="B25279" t="s">
        <v>2000</v>
      </c>
      <c r="C25279">
        <v>3</v>
      </c>
      <c r="D25279" t="s">
        <v>140</v>
      </c>
      <c r="E25279" t="s">
        <v>675</v>
      </c>
      <c r="F25279" t="s">
        <v>140</v>
      </c>
      <c r="G25279" t="s">
        <v>674</v>
      </c>
      <c r="H25279" t="s">
        <v>140</v>
      </c>
      <c r="I25279" t="s">
        <v>140</v>
      </c>
      <c r="J25279" t="s">
        <v>140</v>
      </c>
      <c r="K25279" t="s">
        <v>140</v>
      </c>
      <c r="L25279" t="s">
        <v>140</v>
      </c>
      <c r="M25279" t="s">
        <v>140</v>
      </c>
      <c r="N25279" t="s">
        <v>140</v>
      </c>
      <c r="O25279" t="s">
        <v>140</v>
      </c>
      <c r="P25279" t="s">
        <v>140</v>
      </c>
      <c r="Q25279" t="s">
        <v>140</v>
      </c>
    </row>
    <row r="25280" spans="1:17" x14ac:dyDescent="0.35">
      <c r="A25280" t="s">
        <v>10</v>
      </c>
      <c r="B25280" t="s">
        <v>2001</v>
      </c>
      <c r="C25280">
        <v>11</v>
      </c>
      <c r="D25280" t="s">
        <v>140</v>
      </c>
      <c r="E25280" t="s">
        <v>831</v>
      </c>
      <c r="F25280" t="s">
        <v>140</v>
      </c>
      <c r="G25280" t="s">
        <v>832</v>
      </c>
      <c r="H25280" t="s">
        <v>140</v>
      </c>
      <c r="I25280" t="s">
        <v>140</v>
      </c>
      <c r="J25280" t="s">
        <v>140</v>
      </c>
      <c r="K25280" t="s">
        <v>140</v>
      </c>
      <c r="L25280" t="s">
        <v>140</v>
      </c>
      <c r="M25280" t="s">
        <v>140</v>
      </c>
      <c r="N25280" t="s">
        <v>140</v>
      </c>
      <c r="O25280" t="s">
        <v>983</v>
      </c>
      <c r="P25280" t="s">
        <v>140</v>
      </c>
      <c r="Q25280" t="s">
        <v>140</v>
      </c>
    </row>
    <row r="25281" spans="1:17" x14ac:dyDescent="0.35">
      <c r="A25281" t="s">
        <v>10</v>
      </c>
      <c r="B25281" t="s">
        <v>2002</v>
      </c>
      <c r="C25281">
        <v>34</v>
      </c>
      <c r="D25281" t="s">
        <v>140</v>
      </c>
      <c r="E25281" t="s">
        <v>520</v>
      </c>
      <c r="F25281" t="s">
        <v>140</v>
      </c>
      <c r="G25281" t="s">
        <v>521</v>
      </c>
      <c r="H25281" t="s">
        <v>140</v>
      </c>
      <c r="I25281" t="s">
        <v>140</v>
      </c>
      <c r="J25281" t="s">
        <v>140</v>
      </c>
      <c r="K25281" t="s">
        <v>140</v>
      </c>
      <c r="L25281" t="s">
        <v>140</v>
      </c>
      <c r="M25281" t="s">
        <v>140</v>
      </c>
      <c r="N25281" t="s">
        <v>140</v>
      </c>
      <c r="O25281" t="s">
        <v>1044</v>
      </c>
      <c r="P25281" t="s">
        <v>140</v>
      </c>
      <c r="Q25281" t="s">
        <v>140</v>
      </c>
    </row>
    <row r="25282" spans="1:17" x14ac:dyDescent="0.35">
      <c r="A25282" t="s">
        <v>10</v>
      </c>
      <c r="B25282" t="s">
        <v>2003</v>
      </c>
      <c r="C25282">
        <v>35</v>
      </c>
      <c r="D25282" t="s">
        <v>1023</v>
      </c>
      <c r="E25282" t="s">
        <v>859</v>
      </c>
      <c r="F25282" t="s">
        <v>140</v>
      </c>
      <c r="G25282" t="s">
        <v>674</v>
      </c>
      <c r="H25282" t="s">
        <v>140</v>
      </c>
      <c r="I25282" t="s">
        <v>140</v>
      </c>
      <c r="J25282" t="s">
        <v>140</v>
      </c>
      <c r="K25282" t="s">
        <v>140</v>
      </c>
      <c r="L25282" t="s">
        <v>140</v>
      </c>
      <c r="M25282" t="s">
        <v>140</v>
      </c>
      <c r="N25282" t="s">
        <v>140</v>
      </c>
      <c r="O25282" t="s">
        <v>140</v>
      </c>
      <c r="P25282" t="s">
        <v>140</v>
      </c>
      <c r="Q25282" t="s">
        <v>140</v>
      </c>
    </row>
    <row r="25283" spans="1:17" x14ac:dyDescent="0.35">
      <c r="A25283" t="s">
        <v>10</v>
      </c>
      <c r="B25283" t="s">
        <v>2004</v>
      </c>
      <c r="C25283">
        <v>18</v>
      </c>
      <c r="D25283" t="s">
        <v>140</v>
      </c>
      <c r="E25283" t="s">
        <v>878</v>
      </c>
      <c r="F25283" t="s">
        <v>140</v>
      </c>
      <c r="G25283" t="s">
        <v>879</v>
      </c>
      <c r="H25283" t="s">
        <v>140</v>
      </c>
      <c r="I25283" t="s">
        <v>140</v>
      </c>
      <c r="J25283" t="s">
        <v>140</v>
      </c>
      <c r="K25283" t="s">
        <v>140</v>
      </c>
      <c r="L25283" t="s">
        <v>140</v>
      </c>
      <c r="M25283" t="s">
        <v>140</v>
      </c>
      <c r="N25283" t="s">
        <v>140</v>
      </c>
      <c r="O25283" t="s">
        <v>140</v>
      </c>
      <c r="P25283" t="s">
        <v>140</v>
      </c>
      <c r="Q25283" t="s">
        <v>140</v>
      </c>
    </row>
    <row r="25284" spans="1:17" x14ac:dyDescent="0.35">
      <c r="A25284" t="s">
        <v>10</v>
      </c>
      <c r="B25284" t="s">
        <v>339</v>
      </c>
      <c r="C25284">
        <v>8</v>
      </c>
      <c r="D25284" t="s">
        <v>140</v>
      </c>
      <c r="E25284" t="s">
        <v>920</v>
      </c>
      <c r="F25284" t="s">
        <v>893</v>
      </c>
      <c r="G25284" t="s">
        <v>875</v>
      </c>
      <c r="H25284" t="s">
        <v>140</v>
      </c>
      <c r="I25284" t="s">
        <v>140</v>
      </c>
      <c r="J25284" t="s">
        <v>140</v>
      </c>
      <c r="K25284" t="s">
        <v>140</v>
      </c>
      <c r="L25284" t="s">
        <v>140</v>
      </c>
      <c r="M25284" t="s">
        <v>140</v>
      </c>
      <c r="N25284" t="s">
        <v>140</v>
      </c>
      <c r="O25284" t="s">
        <v>140</v>
      </c>
      <c r="P25284" t="s">
        <v>140</v>
      </c>
      <c r="Q25284" t="s">
        <v>140</v>
      </c>
    </row>
    <row r="25285" spans="1:17" x14ac:dyDescent="0.35">
      <c r="A25285" t="s">
        <v>11</v>
      </c>
      <c r="B25285" t="s">
        <v>1216</v>
      </c>
      <c r="C25285">
        <v>23</v>
      </c>
      <c r="D25285" t="s">
        <v>140</v>
      </c>
      <c r="E25285" t="s">
        <v>1081</v>
      </c>
      <c r="F25285" t="s">
        <v>317</v>
      </c>
      <c r="G25285" t="s">
        <v>1080</v>
      </c>
      <c r="H25285" t="s">
        <v>140</v>
      </c>
      <c r="I25285" t="s">
        <v>140</v>
      </c>
      <c r="J25285" t="s">
        <v>140</v>
      </c>
      <c r="K25285" t="s">
        <v>140</v>
      </c>
      <c r="L25285" t="s">
        <v>140</v>
      </c>
      <c r="M25285" t="s">
        <v>140</v>
      </c>
      <c r="N25285" t="s">
        <v>140</v>
      </c>
      <c r="O25285" t="s">
        <v>140</v>
      </c>
      <c r="P25285" t="s">
        <v>140</v>
      </c>
      <c r="Q25285" t="s">
        <v>140</v>
      </c>
    </row>
    <row r="25286" spans="1:17" x14ac:dyDescent="0.35">
      <c r="A25286" t="s">
        <v>11</v>
      </c>
      <c r="B25286" t="s">
        <v>1993</v>
      </c>
      <c r="C25286">
        <v>16</v>
      </c>
      <c r="D25286" t="s">
        <v>140</v>
      </c>
      <c r="E25286" t="s">
        <v>191</v>
      </c>
      <c r="F25286" t="s">
        <v>462</v>
      </c>
      <c r="G25286" t="s">
        <v>192</v>
      </c>
      <c r="H25286" t="s">
        <v>140</v>
      </c>
      <c r="I25286" t="s">
        <v>140</v>
      </c>
      <c r="J25286" t="s">
        <v>140</v>
      </c>
      <c r="K25286" t="s">
        <v>140</v>
      </c>
      <c r="L25286" t="s">
        <v>140</v>
      </c>
      <c r="M25286" t="s">
        <v>140</v>
      </c>
      <c r="N25286" t="s">
        <v>140</v>
      </c>
      <c r="O25286" t="s">
        <v>140</v>
      </c>
      <c r="P25286" t="s">
        <v>140</v>
      </c>
      <c r="Q25286" t="s">
        <v>140</v>
      </c>
    </row>
    <row r="25287" spans="1:17" x14ac:dyDescent="0.35">
      <c r="A25287" t="s">
        <v>11</v>
      </c>
      <c r="B25287" t="s">
        <v>1994</v>
      </c>
      <c r="C25287">
        <v>18</v>
      </c>
      <c r="D25287" t="s">
        <v>140</v>
      </c>
      <c r="E25287" t="s">
        <v>800</v>
      </c>
      <c r="F25287" t="s">
        <v>140</v>
      </c>
      <c r="G25287" t="s">
        <v>801</v>
      </c>
      <c r="H25287" t="s">
        <v>140</v>
      </c>
      <c r="I25287" t="s">
        <v>140</v>
      </c>
      <c r="J25287" t="s">
        <v>140</v>
      </c>
      <c r="K25287" t="s">
        <v>140</v>
      </c>
      <c r="L25287" t="s">
        <v>140</v>
      </c>
      <c r="M25287" t="s">
        <v>140</v>
      </c>
      <c r="N25287" t="s">
        <v>140</v>
      </c>
      <c r="O25287" t="s">
        <v>140</v>
      </c>
      <c r="P25287" t="s">
        <v>140</v>
      </c>
      <c r="Q25287" t="s">
        <v>140</v>
      </c>
    </row>
    <row r="25288" spans="1:17" x14ac:dyDescent="0.35">
      <c r="A25288" t="s">
        <v>11</v>
      </c>
      <c r="B25288" t="s">
        <v>1995</v>
      </c>
      <c r="C25288">
        <v>7</v>
      </c>
      <c r="D25288" t="s">
        <v>140</v>
      </c>
      <c r="E25288" t="s">
        <v>177</v>
      </c>
      <c r="F25288" t="s">
        <v>140</v>
      </c>
      <c r="G25288" t="s">
        <v>140</v>
      </c>
      <c r="H25288" t="s">
        <v>140</v>
      </c>
      <c r="I25288" t="s">
        <v>140</v>
      </c>
      <c r="J25288" t="s">
        <v>140</v>
      </c>
      <c r="K25288" t="s">
        <v>140</v>
      </c>
      <c r="L25288" t="s">
        <v>140</v>
      </c>
      <c r="M25288" t="s">
        <v>140</v>
      </c>
      <c r="N25288" t="s">
        <v>140</v>
      </c>
      <c r="O25288" t="s">
        <v>140</v>
      </c>
      <c r="P25288" t="s">
        <v>140</v>
      </c>
      <c r="Q25288" t="s">
        <v>140</v>
      </c>
    </row>
    <row r="25289" spans="1:17" x14ac:dyDescent="0.35">
      <c r="A25289" t="s">
        <v>11</v>
      </c>
      <c r="B25289" t="s">
        <v>1996</v>
      </c>
      <c r="C25289">
        <v>68</v>
      </c>
      <c r="D25289" t="s">
        <v>140</v>
      </c>
      <c r="E25289" t="s">
        <v>1088</v>
      </c>
      <c r="F25289" t="s">
        <v>1056</v>
      </c>
      <c r="G25289" t="s">
        <v>1182</v>
      </c>
      <c r="H25289" t="s">
        <v>1012</v>
      </c>
      <c r="I25289" t="s">
        <v>140</v>
      </c>
      <c r="J25289" t="s">
        <v>775</v>
      </c>
      <c r="K25289" t="s">
        <v>140</v>
      </c>
      <c r="L25289" t="s">
        <v>140</v>
      </c>
      <c r="M25289" t="s">
        <v>140</v>
      </c>
      <c r="N25289" t="s">
        <v>140</v>
      </c>
      <c r="O25289" t="s">
        <v>1009</v>
      </c>
      <c r="P25289" t="s">
        <v>140</v>
      </c>
      <c r="Q25289" t="s">
        <v>140</v>
      </c>
    </row>
    <row r="25290" spans="1:17" x14ac:dyDescent="0.35">
      <c r="A25290" t="s">
        <v>11</v>
      </c>
      <c r="B25290" t="s">
        <v>1997</v>
      </c>
      <c r="C25290">
        <v>47</v>
      </c>
      <c r="D25290" t="s">
        <v>1055</v>
      </c>
      <c r="E25290" t="s">
        <v>649</v>
      </c>
      <c r="F25290" t="s">
        <v>940</v>
      </c>
      <c r="G25290" t="s">
        <v>418</v>
      </c>
      <c r="H25290" t="s">
        <v>140</v>
      </c>
      <c r="I25290" t="s">
        <v>140</v>
      </c>
      <c r="J25290" t="s">
        <v>140</v>
      </c>
      <c r="K25290" t="s">
        <v>140</v>
      </c>
      <c r="L25290" t="s">
        <v>140</v>
      </c>
      <c r="M25290" t="s">
        <v>140</v>
      </c>
      <c r="N25290" t="s">
        <v>140</v>
      </c>
      <c r="O25290" t="s">
        <v>140</v>
      </c>
      <c r="P25290" t="s">
        <v>140</v>
      </c>
      <c r="Q25290" t="s">
        <v>140</v>
      </c>
    </row>
    <row r="25291" spans="1:17" x14ac:dyDescent="0.35">
      <c r="A25291" t="s">
        <v>11</v>
      </c>
      <c r="B25291" t="s">
        <v>1998</v>
      </c>
      <c r="C25291">
        <v>35</v>
      </c>
      <c r="D25291" t="s">
        <v>140</v>
      </c>
      <c r="E25291" t="s">
        <v>78</v>
      </c>
      <c r="F25291" t="s">
        <v>140</v>
      </c>
      <c r="G25291" t="s">
        <v>720</v>
      </c>
      <c r="H25291" t="s">
        <v>901</v>
      </c>
      <c r="I25291" t="s">
        <v>140</v>
      </c>
      <c r="J25291" t="s">
        <v>115</v>
      </c>
      <c r="K25291" t="s">
        <v>140</v>
      </c>
      <c r="L25291" t="s">
        <v>140</v>
      </c>
      <c r="M25291" t="s">
        <v>140</v>
      </c>
      <c r="N25291" t="s">
        <v>140</v>
      </c>
      <c r="O25291" t="s">
        <v>1051</v>
      </c>
      <c r="P25291" t="s">
        <v>140</v>
      </c>
      <c r="Q25291" t="s">
        <v>140</v>
      </c>
    </row>
    <row r="25292" spans="1:17" x14ac:dyDescent="0.35">
      <c r="A25292" t="s">
        <v>11</v>
      </c>
      <c r="B25292" t="s">
        <v>1218</v>
      </c>
      <c r="C25292">
        <v>15</v>
      </c>
      <c r="D25292" t="s">
        <v>140</v>
      </c>
      <c r="E25292" t="s">
        <v>313</v>
      </c>
      <c r="F25292" t="s">
        <v>455</v>
      </c>
      <c r="G25292" t="s">
        <v>320</v>
      </c>
      <c r="H25292" t="s">
        <v>140</v>
      </c>
      <c r="I25292" t="s">
        <v>140</v>
      </c>
      <c r="J25292" t="s">
        <v>140</v>
      </c>
      <c r="K25292" t="s">
        <v>140</v>
      </c>
      <c r="L25292" t="s">
        <v>140</v>
      </c>
      <c r="M25292" t="s">
        <v>140</v>
      </c>
      <c r="N25292" t="s">
        <v>140</v>
      </c>
      <c r="O25292" t="s">
        <v>140</v>
      </c>
      <c r="P25292" t="s">
        <v>140</v>
      </c>
      <c r="Q25292" t="s">
        <v>140</v>
      </c>
    </row>
    <row r="25293" spans="1:17" x14ac:dyDescent="0.35">
      <c r="A25293" t="s">
        <v>11</v>
      </c>
      <c r="B25293" t="s">
        <v>1999</v>
      </c>
      <c r="C25293">
        <v>13</v>
      </c>
      <c r="D25293" t="s">
        <v>140</v>
      </c>
      <c r="E25293" t="s">
        <v>661</v>
      </c>
      <c r="F25293" t="s">
        <v>140</v>
      </c>
      <c r="G25293" t="s">
        <v>660</v>
      </c>
      <c r="H25293" t="s">
        <v>140</v>
      </c>
      <c r="I25293" t="s">
        <v>140</v>
      </c>
      <c r="J25293" t="s">
        <v>140</v>
      </c>
      <c r="K25293" t="s">
        <v>140</v>
      </c>
      <c r="L25293" t="s">
        <v>140</v>
      </c>
      <c r="M25293" t="s">
        <v>140</v>
      </c>
      <c r="N25293" t="s">
        <v>140</v>
      </c>
      <c r="O25293" t="s">
        <v>140</v>
      </c>
      <c r="P25293" t="s">
        <v>140</v>
      </c>
      <c r="Q25293" t="s">
        <v>140</v>
      </c>
    </row>
    <row r="25294" spans="1:17" x14ac:dyDescent="0.35">
      <c r="A25294" t="s">
        <v>11</v>
      </c>
      <c r="B25294" t="s">
        <v>2000</v>
      </c>
      <c r="C25294">
        <v>13</v>
      </c>
      <c r="D25294" t="s">
        <v>140</v>
      </c>
      <c r="E25294" t="s">
        <v>188</v>
      </c>
      <c r="F25294" t="s">
        <v>140</v>
      </c>
      <c r="G25294" t="s">
        <v>187</v>
      </c>
      <c r="H25294" t="s">
        <v>140</v>
      </c>
      <c r="I25294" t="s">
        <v>140</v>
      </c>
      <c r="J25294" t="s">
        <v>140</v>
      </c>
      <c r="K25294" t="s">
        <v>140</v>
      </c>
      <c r="L25294" t="s">
        <v>140</v>
      </c>
      <c r="M25294" t="s">
        <v>140</v>
      </c>
      <c r="N25294" t="s">
        <v>140</v>
      </c>
      <c r="O25294" t="s">
        <v>140</v>
      </c>
      <c r="P25294" t="s">
        <v>140</v>
      </c>
      <c r="Q25294" t="s">
        <v>140</v>
      </c>
    </row>
    <row r="25295" spans="1:17" x14ac:dyDescent="0.35">
      <c r="A25295" t="s">
        <v>11</v>
      </c>
      <c r="B25295" t="s">
        <v>2001</v>
      </c>
      <c r="C25295">
        <v>9</v>
      </c>
      <c r="D25295" t="s">
        <v>140</v>
      </c>
      <c r="E25295" t="s">
        <v>388</v>
      </c>
      <c r="F25295" t="s">
        <v>140</v>
      </c>
      <c r="G25295" t="s">
        <v>389</v>
      </c>
      <c r="H25295" t="s">
        <v>140</v>
      </c>
      <c r="I25295" t="s">
        <v>140</v>
      </c>
      <c r="J25295" t="s">
        <v>140</v>
      </c>
      <c r="K25295" t="s">
        <v>140</v>
      </c>
      <c r="L25295" t="s">
        <v>140</v>
      </c>
      <c r="M25295" t="s">
        <v>140</v>
      </c>
      <c r="N25295" t="s">
        <v>140</v>
      </c>
      <c r="O25295" t="s">
        <v>140</v>
      </c>
      <c r="P25295" t="s">
        <v>140</v>
      </c>
      <c r="Q25295" t="s">
        <v>140</v>
      </c>
    </row>
    <row r="25296" spans="1:17" x14ac:dyDescent="0.35">
      <c r="A25296" t="s">
        <v>11</v>
      </c>
      <c r="B25296" t="s">
        <v>2002</v>
      </c>
      <c r="C25296">
        <v>53</v>
      </c>
      <c r="D25296" t="s">
        <v>140</v>
      </c>
      <c r="E25296" t="s">
        <v>780</v>
      </c>
      <c r="F25296" t="s">
        <v>1043</v>
      </c>
      <c r="G25296" t="s">
        <v>532</v>
      </c>
      <c r="H25296" t="s">
        <v>140</v>
      </c>
      <c r="I25296" t="s">
        <v>140</v>
      </c>
      <c r="J25296" t="s">
        <v>140</v>
      </c>
      <c r="K25296" t="s">
        <v>140</v>
      </c>
      <c r="L25296" t="s">
        <v>1068</v>
      </c>
      <c r="M25296" t="s">
        <v>140</v>
      </c>
      <c r="N25296" t="s">
        <v>140</v>
      </c>
      <c r="O25296" t="s">
        <v>1098</v>
      </c>
      <c r="P25296" t="s">
        <v>140</v>
      </c>
      <c r="Q25296" t="s">
        <v>1054</v>
      </c>
    </row>
    <row r="25297" spans="1:17" x14ac:dyDescent="0.35">
      <c r="A25297" t="s">
        <v>11</v>
      </c>
      <c r="B25297" t="s">
        <v>2003</v>
      </c>
      <c r="C25297">
        <v>22</v>
      </c>
      <c r="D25297" t="s">
        <v>140</v>
      </c>
      <c r="E25297" t="s">
        <v>1109</v>
      </c>
      <c r="F25297" t="s">
        <v>140</v>
      </c>
      <c r="G25297" t="s">
        <v>1062</v>
      </c>
      <c r="H25297" t="s">
        <v>140</v>
      </c>
      <c r="I25297" t="s">
        <v>140</v>
      </c>
      <c r="J25297" t="s">
        <v>140</v>
      </c>
      <c r="K25297" t="s">
        <v>140</v>
      </c>
      <c r="L25297" t="s">
        <v>140</v>
      </c>
      <c r="M25297" t="s">
        <v>140</v>
      </c>
      <c r="N25297" t="s">
        <v>140</v>
      </c>
      <c r="O25297" t="s">
        <v>140</v>
      </c>
      <c r="P25297" t="s">
        <v>140</v>
      </c>
      <c r="Q25297" t="s">
        <v>140</v>
      </c>
    </row>
    <row r="25298" spans="1:17" x14ac:dyDescent="0.35">
      <c r="A25298" t="s">
        <v>11</v>
      </c>
      <c r="B25298" t="s">
        <v>2004</v>
      </c>
      <c r="C25298">
        <v>10</v>
      </c>
      <c r="D25298" t="s">
        <v>140</v>
      </c>
      <c r="E25298" t="s">
        <v>742</v>
      </c>
      <c r="F25298" t="s">
        <v>140</v>
      </c>
      <c r="G25298" t="s">
        <v>383</v>
      </c>
      <c r="H25298" t="s">
        <v>1059</v>
      </c>
      <c r="I25298" t="s">
        <v>140</v>
      </c>
      <c r="J25298" t="s">
        <v>140</v>
      </c>
      <c r="K25298" t="s">
        <v>140</v>
      </c>
      <c r="L25298" t="s">
        <v>140</v>
      </c>
      <c r="M25298" t="s">
        <v>140</v>
      </c>
      <c r="N25298" t="s">
        <v>140</v>
      </c>
      <c r="O25298" t="s">
        <v>140</v>
      </c>
      <c r="P25298" t="s">
        <v>140</v>
      </c>
      <c r="Q25298" t="s">
        <v>140</v>
      </c>
    </row>
    <row r="25299" spans="1:17" x14ac:dyDescent="0.35">
      <c r="A25299" t="s">
        <v>11</v>
      </c>
      <c r="B25299" t="s">
        <v>339</v>
      </c>
      <c r="C25299">
        <v>3</v>
      </c>
      <c r="D25299" t="s">
        <v>140</v>
      </c>
      <c r="E25299" t="s">
        <v>177</v>
      </c>
      <c r="F25299" t="s">
        <v>140</v>
      </c>
      <c r="G25299" t="s">
        <v>140</v>
      </c>
      <c r="H25299" t="s">
        <v>140</v>
      </c>
      <c r="I25299" t="s">
        <v>140</v>
      </c>
      <c r="J25299" t="s">
        <v>140</v>
      </c>
      <c r="K25299" t="s">
        <v>140</v>
      </c>
      <c r="L25299" t="s">
        <v>140</v>
      </c>
      <c r="M25299" t="s">
        <v>140</v>
      </c>
      <c r="N25299" t="s">
        <v>140</v>
      </c>
      <c r="O25299" t="s">
        <v>140</v>
      </c>
      <c r="P25299" t="s">
        <v>140</v>
      </c>
      <c r="Q25299" t="s">
        <v>140</v>
      </c>
    </row>
    <row r="25300" spans="1:17" x14ac:dyDescent="0.35">
      <c r="A25300" t="s">
        <v>12</v>
      </c>
      <c r="B25300" t="s">
        <v>1216</v>
      </c>
      <c r="C25300">
        <v>15</v>
      </c>
      <c r="D25300" t="s">
        <v>140</v>
      </c>
      <c r="E25300" t="s">
        <v>655</v>
      </c>
      <c r="F25300" t="s">
        <v>140</v>
      </c>
      <c r="G25300" t="s">
        <v>656</v>
      </c>
      <c r="H25300" t="s">
        <v>140</v>
      </c>
      <c r="I25300" t="s">
        <v>140</v>
      </c>
      <c r="J25300" t="s">
        <v>140</v>
      </c>
      <c r="K25300" t="s">
        <v>140</v>
      </c>
      <c r="L25300" t="s">
        <v>140</v>
      </c>
      <c r="M25300" t="s">
        <v>140</v>
      </c>
      <c r="N25300" t="s">
        <v>140</v>
      </c>
      <c r="O25300" t="s">
        <v>140</v>
      </c>
      <c r="P25300" t="s">
        <v>140</v>
      </c>
      <c r="Q25300" t="s">
        <v>140</v>
      </c>
    </row>
    <row r="25301" spans="1:17" x14ac:dyDescent="0.35">
      <c r="A25301" t="s">
        <v>12</v>
      </c>
      <c r="B25301" t="s">
        <v>1993</v>
      </c>
      <c r="C25301">
        <v>14</v>
      </c>
      <c r="D25301" t="s">
        <v>574</v>
      </c>
      <c r="E25301" t="s">
        <v>130</v>
      </c>
      <c r="F25301" t="s">
        <v>140</v>
      </c>
      <c r="G25301" t="s">
        <v>1017</v>
      </c>
      <c r="H25301" t="s">
        <v>140</v>
      </c>
      <c r="I25301" t="s">
        <v>140</v>
      </c>
      <c r="J25301" t="s">
        <v>140</v>
      </c>
      <c r="K25301" t="s">
        <v>140</v>
      </c>
      <c r="L25301" t="s">
        <v>140</v>
      </c>
      <c r="M25301" t="s">
        <v>140</v>
      </c>
      <c r="N25301" t="s">
        <v>140</v>
      </c>
      <c r="O25301" t="s">
        <v>140</v>
      </c>
      <c r="P25301" t="s">
        <v>140</v>
      </c>
      <c r="Q25301" t="s">
        <v>140</v>
      </c>
    </row>
    <row r="25302" spans="1:17" x14ac:dyDescent="0.35">
      <c r="A25302" t="s">
        <v>12</v>
      </c>
      <c r="B25302" t="s">
        <v>1994</v>
      </c>
      <c r="C25302">
        <v>4</v>
      </c>
      <c r="D25302" t="s">
        <v>140</v>
      </c>
      <c r="E25302" t="s">
        <v>177</v>
      </c>
      <c r="F25302" t="s">
        <v>140</v>
      </c>
      <c r="G25302" t="s">
        <v>140</v>
      </c>
      <c r="H25302" t="s">
        <v>140</v>
      </c>
      <c r="I25302" t="s">
        <v>140</v>
      </c>
      <c r="J25302" t="s">
        <v>140</v>
      </c>
      <c r="K25302" t="s">
        <v>140</v>
      </c>
      <c r="L25302" t="s">
        <v>140</v>
      </c>
      <c r="M25302" t="s">
        <v>140</v>
      </c>
      <c r="N25302" t="s">
        <v>140</v>
      </c>
      <c r="O25302" t="s">
        <v>140</v>
      </c>
      <c r="P25302" t="s">
        <v>140</v>
      </c>
      <c r="Q25302" t="s">
        <v>140</v>
      </c>
    </row>
    <row r="25303" spans="1:17" x14ac:dyDescent="0.35">
      <c r="A25303" t="s">
        <v>12</v>
      </c>
      <c r="B25303" t="s">
        <v>1995</v>
      </c>
      <c r="C25303">
        <v>5</v>
      </c>
      <c r="D25303" t="s">
        <v>140</v>
      </c>
      <c r="E25303" t="s">
        <v>177</v>
      </c>
      <c r="F25303" t="s">
        <v>140</v>
      </c>
      <c r="G25303" t="s">
        <v>140</v>
      </c>
      <c r="H25303" t="s">
        <v>140</v>
      </c>
      <c r="I25303" t="s">
        <v>140</v>
      </c>
      <c r="J25303" t="s">
        <v>140</v>
      </c>
      <c r="K25303" t="s">
        <v>140</v>
      </c>
      <c r="L25303" t="s">
        <v>140</v>
      </c>
      <c r="M25303" t="s">
        <v>140</v>
      </c>
      <c r="N25303" t="s">
        <v>140</v>
      </c>
      <c r="O25303" t="s">
        <v>140</v>
      </c>
      <c r="P25303" t="s">
        <v>140</v>
      </c>
      <c r="Q25303" t="s">
        <v>140</v>
      </c>
    </row>
    <row r="25304" spans="1:17" x14ac:dyDescent="0.35">
      <c r="A25304" t="s">
        <v>12</v>
      </c>
      <c r="B25304" t="s">
        <v>1996</v>
      </c>
      <c r="C25304">
        <v>73</v>
      </c>
      <c r="D25304" t="s">
        <v>949</v>
      </c>
      <c r="E25304" t="s">
        <v>70</v>
      </c>
      <c r="F25304" t="s">
        <v>971</v>
      </c>
      <c r="G25304" t="s">
        <v>55</v>
      </c>
      <c r="H25304" t="s">
        <v>140</v>
      </c>
      <c r="I25304" t="s">
        <v>140</v>
      </c>
      <c r="J25304" t="s">
        <v>140</v>
      </c>
      <c r="K25304" t="s">
        <v>140</v>
      </c>
      <c r="L25304" t="s">
        <v>140</v>
      </c>
      <c r="M25304" t="s">
        <v>140</v>
      </c>
      <c r="N25304" t="s">
        <v>140</v>
      </c>
      <c r="O25304" t="s">
        <v>1051</v>
      </c>
      <c r="P25304" t="s">
        <v>140</v>
      </c>
      <c r="Q25304" t="s">
        <v>140</v>
      </c>
    </row>
    <row r="25305" spans="1:17" x14ac:dyDescent="0.35">
      <c r="A25305" t="s">
        <v>12</v>
      </c>
      <c r="B25305" t="s">
        <v>1997</v>
      </c>
      <c r="C25305">
        <v>41</v>
      </c>
      <c r="D25305" t="s">
        <v>140</v>
      </c>
      <c r="E25305" t="s">
        <v>540</v>
      </c>
      <c r="F25305" t="s">
        <v>988</v>
      </c>
      <c r="G25305" t="s">
        <v>240</v>
      </c>
      <c r="H25305" t="s">
        <v>140</v>
      </c>
      <c r="I25305" t="s">
        <v>140</v>
      </c>
      <c r="J25305" t="s">
        <v>1048</v>
      </c>
      <c r="K25305" t="s">
        <v>140</v>
      </c>
      <c r="L25305" t="s">
        <v>949</v>
      </c>
      <c r="M25305" t="s">
        <v>140</v>
      </c>
      <c r="N25305" t="s">
        <v>140</v>
      </c>
      <c r="O25305" t="s">
        <v>1019</v>
      </c>
      <c r="P25305" t="s">
        <v>140</v>
      </c>
      <c r="Q25305" t="s">
        <v>140</v>
      </c>
    </row>
    <row r="25306" spans="1:17" x14ac:dyDescent="0.35">
      <c r="A25306" t="s">
        <v>12</v>
      </c>
      <c r="B25306" t="s">
        <v>1998</v>
      </c>
      <c r="C25306">
        <v>35</v>
      </c>
      <c r="D25306" t="s">
        <v>140</v>
      </c>
      <c r="E25306" t="s">
        <v>615</v>
      </c>
      <c r="F25306" t="s">
        <v>1052</v>
      </c>
      <c r="G25306" t="s">
        <v>53</v>
      </c>
      <c r="H25306" t="s">
        <v>93</v>
      </c>
      <c r="I25306" t="s">
        <v>140</v>
      </c>
      <c r="J25306" t="s">
        <v>93</v>
      </c>
      <c r="K25306" t="s">
        <v>140</v>
      </c>
      <c r="L25306" t="s">
        <v>140</v>
      </c>
      <c r="M25306" t="s">
        <v>140</v>
      </c>
      <c r="N25306" t="s">
        <v>140</v>
      </c>
      <c r="O25306" t="s">
        <v>769</v>
      </c>
      <c r="P25306" t="s">
        <v>140</v>
      </c>
      <c r="Q25306" t="s">
        <v>950</v>
      </c>
    </row>
    <row r="25307" spans="1:17" x14ac:dyDescent="0.35">
      <c r="A25307" t="s">
        <v>12</v>
      </c>
      <c r="B25307" t="s">
        <v>1218</v>
      </c>
      <c r="C25307">
        <v>12</v>
      </c>
      <c r="D25307" t="s">
        <v>140</v>
      </c>
      <c r="E25307" t="s">
        <v>736</v>
      </c>
      <c r="F25307" t="s">
        <v>140</v>
      </c>
      <c r="G25307" t="s">
        <v>737</v>
      </c>
      <c r="H25307" t="s">
        <v>140</v>
      </c>
      <c r="I25307" t="s">
        <v>140</v>
      </c>
      <c r="J25307" t="s">
        <v>140</v>
      </c>
      <c r="K25307" t="s">
        <v>140</v>
      </c>
      <c r="L25307" t="s">
        <v>140</v>
      </c>
      <c r="M25307" t="s">
        <v>140</v>
      </c>
      <c r="N25307" t="s">
        <v>140</v>
      </c>
      <c r="O25307" t="s">
        <v>140</v>
      </c>
      <c r="P25307" t="s">
        <v>140</v>
      </c>
      <c r="Q25307" t="s">
        <v>140</v>
      </c>
    </row>
    <row r="25308" spans="1:17" x14ac:dyDescent="0.35">
      <c r="A25308" t="s">
        <v>12</v>
      </c>
      <c r="B25308" t="s">
        <v>1999</v>
      </c>
      <c r="C25308">
        <v>7</v>
      </c>
      <c r="D25308" t="s">
        <v>140</v>
      </c>
      <c r="E25308" t="s">
        <v>177</v>
      </c>
      <c r="F25308" t="s">
        <v>140</v>
      </c>
      <c r="G25308" t="s">
        <v>140</v>
      </c>
      <c r="H25308" t="s">
        <v>140</v>
      </c>
      <c r="I25308" t="s">
        <v>140</v>
      </c>
      <c r="J25308" t="s">
        <v>140</v>
      </c>
      <c r="K25308" t="s">
        <v>140</v>
      </c>
      <c r="L25308" t="s">
        <v>140</v>
      </c>
      <c r="M25308" t="s">
        <v>140</v>
      </c>
      <c r="N25308" t="s">
        <v>140</v>
      </c>
      <c r="O25308" t="s">
        <v>140</v>
      </c>
      <c r="P25308" t="s">
        <v>140</v>
      </c>
      <c r="Q25308" t="s">
        <v>140</v>
      </c>
    </row>
    <row r="25309" spans="1:17" x14ac:dyDescent="0.35">
      <c r="A25309" t="s">
        <v>12</v>
      </c>
      <c r="B25309" t="s">
        <v>2000</v>
      </c>
      <c r="C25309">
        <v>4</v>
      </c>
      <c r="D25309" t="s">
        <v>140</v>
      </c>
      <c r="E25309" t="s">
        <v>177</v>
      </c>
      <c r="F25309" t="s">
        <v>140</v>
      </c>
      <c r="G25309" t="s">
        <v>140</v>
      </c>
      <c r="H25309" t="s">
        <v>140</v>
      </c>
      <c r="I25309" t="s">
        <v>140</v>
      </c>
      <c r="J25309" t="s">
        <v>140</v>
      </c>
      <c r="K25309" t="s">
        <v>140</v>
      </c>
      <c r="L25309" t="s">
        <v>140</v>
      </c>
      <c r="M25309" t="s">
        <v>140</v>
      </c>
      <c r="N25309" t="s">
        <v>140</v>
      </c>
      <c r="O25309" t="s">
        <v>140</v>
      </c>
      <c r="P25309" t="s">
        <v>140</v>
      </c>
      <c r="Q25309" t="s">
        <v>140</v>
      </c>
    </row>
    <row r="25310" spans="1:17" x14ac:dyDescent="0.35">
      <c r="A25310" t="s">
        <v>12</v>
      </c>
      <c r="B25310" t="s">
        <v>2001</v>
      </c>
      <c r="C25310">
        <v>6</v>
      </c>
      <c r="D25310" t="s">
        <v>140</v>
      </c>
      <c r="E25310" t="s">
        <v>191</v>
      </c>
      <c r="F25310" t="s">
        <v>192</v>
      </c>
      <c r="G25310" t="s">
        <v>192</v>
      </c>
      <c r="H25310" t="s">
        <v>140</v>
      </c>
      <c r="I25310" t="s">
        <v>140</v>
      </c>
      <c r="J25310" t="s">
        <v>140</v>
      </c>
      <c r="K25310" t="s">
        <v>140</v>
      </c>
      <c r="L25310" t="s">
        <v>140</v>
      </c>
      <c r="M25310" t="s">
        <v>140</v>
      </c>
      <c r="N25310" t="s">
        <v>140</v>
      </c>
      <c r="O25310" t="s">
        <v>140</v>
      </c>
      <c r="P25310" t="s">
        <v>140</v>
      </c>
      <c r="Q25310" t="s">
        <v>140</v>
      </c>
    </row>
    <row r="25311" spans="1:17" x14ac:dyDescent="0.35">
      <c r="A25311" t="s">
        <v>12</v>
      </c>
      <c r="B25311" t="s">
        <v>2002</v>
      </c>
      <c r="C25311">
        <v>49</v>
      </c>
      <c r="D25311" t="s">
        <v>940</v>
      </c>
      <c r="E25311" t="s">
        <v>236</v>
      </c>
      <c r="F25311" t="s">
        <v>140</v>
      </c>
      <c r="G25311" t="s">
        <v>826</v>
      </c>
      <c r="H25311" t="s">
        <v>140</v>
      </c>
      <c r="I25311" t="s">
        <v>140</v>
      </c>
      <c r="J25311" t="s">
        <v>140</v>
      </c>
      <c r="K25311" t="s">
        <v>140</v>
      </c>
      <c r="L25311" t="s">
        <v>140</v>
      </c>
      <c r="M25311" t="s">
        <v>140</v>
      </c>
      <c r="N25311" t="s">
        <v>140</v>
      </c>
      <c r="O25311" t="s">
        <v>940</v>
      </c>
      <c r="P25311" t="s">
        <v>140</v>
      </c>
      <c r="Q25311" t="s">
        <v>140</v>
      </c>
    </row>
    <row r="25312" spans="1:17" x14ac:dyDescent="0.35">
      <c r="A25312" t="s">
        <v>12</v>
      </c>
      <c r="B25312" t="s">
        <v>2003</v>
      </c>
      <c r="C25312">
        <v>32</v>
      </c>
      <c r="D25312" t="s">
        <v>140</v>
      </c>
      <c r="E25312" t="s">
        <v>708</v>
      </c>
      <c r="F25312" t="s">
        <v>140</v>
      </c>
      <c r="G25312" t="s">
        <v>543</v>
      </c>
      <c r="H25312" t="s">
        <v>729</v>
      </c>
      <c r="I25312" t="s">
        <v>140</v>
      </c>
      <c r="J25312" t="s">
        <v>729</v>
      </c>
      <c r="K25312" t="s">
        <v>140</v>
      </c>
      <c r="L25312" t="s">
        <v>140</v>
      </c>
      <c r="M25312" t="s">
        <v>140</v>
      </c>
      <c r="N25312" t="s">
        <v>140</v>
      </c>
      <c r="O25312" t="s">
        <v>1021</v>
      </c>
      <c r="P25312" t="s">
        <v>140</v>
      </c>
      <c r="Q25312" t="s">
        <v>140</v>
      </c>
    </row>
    <row r="25313" spans="1:17" x14ac:dyDescent="0.35">
      <c r="A25313" t="s">
        <v>12</v>
      </c>
      <c r="B25313" t="s">
        <v>2004</v>
      </c>
      <c r="C25313">
        <v>16</v>
      </c>
      <c r="D25313" t="s">
        <v>140</v>
      </c>
      <c r="E25313" t="s">
        <v>457</v>
      </c>
      <c r="F25313" t="s">
        <v>983</v>
      </c>
      <c r="G25313" t="s">
        <v>826</v>
      </c>
      <c r="H25313" t="s">
        <v>140</v>
      </c>
      <c r="I25313" t="s">
        <v>1066</v>
      </c>
      <c r="J25313" t="s">
        <v>140</v>
      </c>
      <c r="K25313" t="s">
        <v>140</v>
      </c>
      <c r="L25313" t="s">
        <v>140</v>
      </c>
      <c r="M25313" t="s">
        <v>140</v>
      </c>
      <c r="N25313" t="s">
        <v>140</v>
      </c>
      <c r="O25313" t="s">
        <v>140</v>
      </c>
      <c r="P25313" t="s">
        <v>140</v>
      </c>
      <c r="Q25313" t="s">
        <v>140</v>
      </c>
    </row>
    <row r="25314" spans="1:17" x14ac:dyDescent="0.35">
      <c r="A25314" t="s">
        <v>12</v>
      </c>
      <c r="B25314" t="s">
        <v>339</v>
      </c>
      <c r="C25314">
        <v>1</v>
      </c>
      <c r="D25314" t="s">
        <v>140</v>
      </c>
      <c r="E25314" t="s">
        <v>140</v>
      </c>
      <c r="F25314" t="s">
        <v>140</v>
      </c>
      <c r="G25314" t="s">
        <v>177</v>
      </c>
      <c r="H25314" t="s">
        <v>140</v>
      </c>
      <c r="I25314" t="s">
        <v>140</v>
      </c>
      <c r="J25314" t="s">
        <v>140</v>
      </c>
      <c r="K25314" t="s">
        <v>140</v>
      </c>
      <c r="L25314" t="s">
        <v>140</v>
      </c>
      <c r="M25314" t="s">
        <v>140</v>
      </c>
      <c r="N25314" t="s">
        <v>140</v>
      </c>
      <c r="O25314" t="s">
        <v>140</v>
      </c>
      <c r="P25314" t="s">
        <v>140</v>
      </c>
      <c r="Q25314" t="s">
        <v>140</v>
      </c>
    </row>
    <row r="25315" spans="1:17" x14ac:dyDescent="0.35">
      <c r="A25315" t="s">
        <v>13</v>
      </c>
      <c r="B25315" t="s">
        <v>1216</v>
      </c>
      <c r="C25315">
        <v>5</v>
      </c>
      <c r="D25315" t="s">
        <v>140</v>
      </c>
      <c r="E25315" t="s">
        <v>130</v>
      </c>
      <c r="F25315" t="s">
        <v>129</v>
      </c>
      <c r="G25315" t="s">
        <v>129</v>
      </c>
      <c r="H25315" t="s">
        <v>129</v>
      </c>
      <c r="I25315" t="s">
        <v>140</v>
      </c>
      <c r="J25315" t="s">
        <v>140</v>
      </c>
      <c r="K25315" t="s">
        <v>140</v>
      </c>
      <c r="L25315" t="s">
        <v>140</v>
      </c>
      <c r="M25315" t="s">
        <v>140</v>
      </c>
      <c r="N25315" t="s">
        <v>140</v>
      </c>
      <c r="O25315" t="s">
        <v>140</v>
      </c>
      <c r="P25315" t="s">
        <v>140</v>
      </c>
      <c r="Q25315" t="s">
        <v>140</v>
      </c>
    </row>
    <row r="25316" spans="1:17" x14ac:dyDescent="0.35">
      <c r="A25316" t="s">
        <v>13</v>
      </c>
      <c r="B25316" t="s">
        <v>1993</v>
      </c>
      <c r="C25316">
        <v>5</v>
      </c>
      <c r="D25316" t="s">
        <v>140</v>
      </c>
      <c r="E25316" t="s">
        <v>177</v>
      </c>
      <c r="F25316" t="s">
        <v>140</v>
      </c>
      <c r="G25316" t="s">
        <v>140</v>
      </c>
      <c r="H25316" t="s">
        <v>140</v>
      </c>
      <c r="I25316" t="s">
        <v>140</v>
      </c>
      <c r="J25316" t="s">
        <v>140</v>
      </c>
      <c r="K25316" t="s">
        <v>140</v>
      </c>
      <c r="L25316" t="s">
        <v>140</v>
      </c>
      <c r="M25316" t="s">
        <v>140</v>
      </c>
      <c r="N25316" t="s">
        <v>140</v>
      </c>
      <c r="O25316" t="s">
        <v>140</v>
      </c>
      <c r="P25316" t="s">
        <v>140</v>
      </c>
      <c r="Q25316" t="s">
        <v>140</v>
      </c>
    </row>
    <row r="25317" spans="1:17" x14ac:dyDescent="0.35">
      <c r="A25317" t="s">
        <v>13</v>
      </c>
      <c r="B25317" t="s">
        <v>1994</v>
      </c>
      <c r="C25317">
        <v>2</v>
      </c>
      <c r="D25317" t="s">
        <v>140</v>
      </c>
      <c r="E25317" t="s">
        <v>177</v>
      </c>
      <c r="F25317" t="s">
        <v>140</v>
      </c>
      <c r="G25317" t="s">
        <v>140</v>
      </c>
      <c r="H25317" t="s">
        <v>140</v>
      </c>
      <c r="I25317" t="s">
        <v>140</v>
      </c>
      <c r="J25317" t="s">
        <v>140</v>
      </c>
      <c r="K25317" t="s">
        <v>140</v>
      </c>
      <c r="L25317" t="s">
        <v>140</v>
      </c>
      <c r="M25317" t="s">
        <v>140</v>
      </c>
      <c r="N25317" t="s">
        <v>140</v>
      </c>
      <c r="O25317" t="s">
        <v>140</v>
      </c>
      <c r="P25317" t="s">
        <v>140</v>
      </c>
      <c r="Q25317" t="s">
        <v>140</v>
      </c>
    </row>
    <row r="25318" spans="1:17" x14ac:dyDescent="0.35">
      <c r="A25318" t="s">
        <v>13</v>
      </c>
      <c r="B25318" t="s">
        <v>1995</v>
      </c>
      <c r="C25318">
        <v>5</v>
      </c>
      <c r="D25318" t="s">
        <v>140</v>
      </c>
      <c r="E25318" t="s">
        <v>419</v>
      </c>
      <c r="F25318" t="s">
        <v>140</v>
      </c>
      <c r="G25318" t="s">
        <v>418</v>
      </c>
      <c r="H25318" t="s">
        <v>140</v>
      </c>
      <c r="I25318" t="s">
        <v>140</v>
      </c>
      <c r="J25318" t="s">
        <v>140</v>
      </c>
      <c r="K25318" t="s">
        <v>140</v>
      </c>
      <c r="L25318" t="s">
        <v>140</v>
      </c>
      <c r="M25318" t="s">
        <v>140</v>
      </c>
      <c r="N25318" t="s">
        <v>140</v>
      </c>
      <c r="O25318" t="s">
        <v>140</v>
      </c>
      <c r="P25318" t="s">
        <v>140</v>
      </c>
      <c r="Q25318" t="s">
        <v>140</v>
      </c>
    </row>
    <row r="25319" spans="1:17" x14ac:dyDescent="0.35">
      <c r="A25319" t="s">
        <v>13</v>
      </c>
      <c r="B25319" t="s">
        <v>1996</v>
      </c>
      <c r="C25319">
        <v>53</v>
      </c>
      <c r="D25319" t="s">
        <v>140</v>
      </c>
      <c r="E25319" t="s">
        <v>231</v>
      </c>
      <c r="F25319" t="s">
        <v>1003</v>
      </c>
      <c r="G25319" t="s">
        <v>196</v>
      </c>
      <c r="H25319" t="s">
        <v>140</v>
      </c>
      <c r="I25319" t="s">
        <v>140</v>
      </c>
      <c r="J25319" t="s">
        <v>660</v>
      </c>
      <c r="K25319" t="s">
        <v>1046</v>
      </c>
      <c r="L25319" t="s">
        <v>1046</v>
      </c>
      <c r="M25319" t="s">
        <v>140</v>
      </c>
      <c r="N25319" t="s">
        <v>140</v>
      </c>
      <c r="O25319" t="s">
        <v>140</v>
      </c>
      <c r="P25319" t="s">
        <v>1019</v>
      </c>
      <c r="Q25319" t="s">
        <v>660</v>
      </c>
    </row>
    <row r="25320" spans="1:17" x14ac:dyDescent="0.35">
      <c r="A25320" t="s">
        <v>13</v>
      </c>
      <c r="B25320" t="s">
        <v>1997</v>
      </c>
      <c r="C25320">
        <v>53</v>
      </c>
      <c r="D25320" t="s">
        <v>1019</v>
      </c>
      <c r="E25320" t="s">
        <v>80</v>
      </c>
      <c r="F25320" t="s">
        <v>1064</v>
      </c>
      <c r="G25320" t="s">
        <v>841</v>
      </c>
      <c r="H25320" t="s">
        <v>140</v>
      </c>
      <c r="I25320" t="s">
        <v>140</v>
      </c>
      <c r="J25320" t="s">
        <v>1020</v>
      </c>
      <c r="K25320" t="s">
        <v>1058</v>
      </c>
      <c r="L25320" t="s">
        <v>1058</v>
      </c>
      <c r="M25320" t="s">
        <v>140</v>
      </c>
      <c r="N25320" t="s">
        <v>140</v>
      </c>
      <c r="O25320" t="s">
        <v>125</v>
      </c>
      <c r="P25320" t="s">
        <v>140</v>
      </c>
      <c r="Q25320" t="s">
        <v>140</v>
      </c>
    </row>
    <row r="25321" spans="1:17" x14ac:dyDescent="0.35">
      <c r="A25321" t="s">
        <v>13</v>
      </c>
      <c r="B25321" t="s">
        <v>1998</v>
      </c>
      <c r="C25321">
        <v>48</v>
      </c>
      <c r="D25321" t="s">
        <v>140</v>
      </c>
      <c r="E25321" t="s">
        <v>295</v>
      </c>
      <c r="F25321" t="s">
        <v>1073</v>
      </c>
      <c r="G25321" t="s">
        <v>826</v>
      </c>
      <c r="H25321" t="s">
        <v>991</v>
      </c>
      <c r="I25321" t="s">
        <v>1064</v>
      </c>
      <c r="J25321" t="s">
        <v>1073</v>
      </c>
      <c r="K25321" t="s">
        <v>1018</v>
      </c>
      <c r="L25321" t="s">
        <v>838</v>
      </c>
      <c r="M25321" t="s">
        <v>140</v>
      </c>
      <c r="N25321" t="s">
        <v>140</v>
      </c>
      <c r="O25321" t="s">
        <v>140</v>
      </c>
      <c r="P25321" t="s">
        <v>140</v>
      </c>
      <c r="Q25321" t="s">
        <v>140</v>
      </c>
    </row>
    <row r="25322" spans="1:17" x14ac:dyDescent="0.35">
      <c r="A25322" t="s">
        <v>13</v>
      </c>
      <c r="B25322" t="s">
        <v>1218</v>
      </c>
      <c r="C25322">
        <v>4</v>
      </c>
      <c r="D25322" t="s">
        <v>140</v>
      </c>
      <c r="E25322" t="s">
        <v>572</v>
      </c>
      <c r="F25322" t="s">
        <v>573</v>
      </c>
      <c r="G25322" t="s">
        <v>140</v>
      </c>
      <c r="H25322" t="s">
        <v>140</v>
      </c>
      <c r="I25322" t="s">
        <v>140</v>
      </c>
      <c r="J25322" t="s">
        <v>140</v>
      </c>
      <c r="K25322" t="s">
        <v>140</v>
      </c>
      <c r="L25322" t="s">
        <v>140</v>
      </c>
      <c r="M25322" t="s">
        <v>140</v>
      </c>
      <c r="N25322" t="s">
        <v>140</v>
      </c>
      <c r="O25322" t="s">
        <v>573</v>
      </c>
      <c r="P25322" t="s">
        <v>140</v>
      </c>
      <c r="Q25322" t="s">
        <v>140</v>
      </c>
    </row>
    <row r="25323" spans="1:17" x14ac:dyDescent="0.35">
      <c r="A25323" t="s">
        <v>13</v>
      </c>
      <c r="B25323" t="s">
        <v>1999</v>
      </c>
      <c r="C25323">
        <v>6</v>
      </c>
      <c r="D25323" t="s">
        <v>140</v>
      </c>
      <c r="E25323" t="s">
        <v>352</v>
      </c>
      <c r="F25323" t="s">
        <v>140</v>
      </c>
      <c r="G25323" t="s">
        <v>598</v>
      </c>
      <c r="H25323" t="s">
        <v>140</v>
      </c>
      <c r="I25323" t="s">
        <v>140</v>
      </c>
      <c r="J25323" t="s">
        <v>959</v>
      </c>
      <c r="K25323" t="s">
        <v>140</v>
      </c>
      <c r="L25323" t="s">
        <v>140</v>
      </c>
      <c r="M25323" t="s">
        <v>140</v>
      </c>
      <c r="N25323" t="s">
        <v>140</v>
      </c>
      <c r="O25323" t="s">
        <v>140</v>
      </c>
      <c r="P25323" t="s">
        <v>140</v>
      </c>
      <c r="Q25323" t="s">
        <v>140</v>
      </c>
    </row>
    <row r="25324" spans="1:17" x14ac:dyDescent="0.35">
      <c r="A25324" t="s">
        <v>13</v>
      </c>
      <c r="B25324" t="s">
        <v>2000</v>
      </c>
      <c r="C25324">
        <v>6</v>
      </c>
      <c r="D25324" t="s">
        <v>140</v>
      </c>
      <c r="E25324" t="s">
        <v>1075</v>
      </c>
      <c r="F25324" t="s">
        <v>140</v>
      </c>
      <c r="G25324" t="s">
        <v>991</v>
      </c>
      <c r="H25324" t="s">
        <v>140</v>
      </c>
      <c r="I25324" t="s">
        <v>140</v>
      </c>
      <c r="J25324" t="s">
        <v>140</v>
      </c>
      <c r="K25324" t="s">
        <v>140</v>
      </c>
      <c r="L25324" t="s">
        <v>140</v>
      </c>
      <c r="M25324" t="s">
        <v>140</v>
      </c>
      <c r="N25324" t="s">
        <v>140</v>
      </c>
      <c r="O25324" t="s">
        <v>140</v>
      </c>
      <c r="P25324" t="s">
        <v>140</v>
      </c>
      <c r="Q25324" t="s">
        <v>140</v>
      </c>
    </row>
    <row r="25325" spans="1:17" x14ac:dyDescent="0.35">
      <c r="A25325" t="s">
        <v>13</v>
      </c>
      <c r="B25325" t="s">
        <v>2001</v>
      </c>
      <c r="C25325">
        <v>3</v>
      </c>
      <c r="D25325" t="s">
        <v>140</v>
      </c>
      <c r="E25325" t="s">
        <v>177</v>
      </c>
      <c r="F25325" t="s">
        <v>140</v>
      </c>
      <c r="G25325" t="s">
        <v>140</v>
      </c>
      <c r="H25325" t="s">
        <v>140</v>
      </c>
      <c r="I25325" t="s">
        <v>140</v>
      </c>
      <c r="J25325" t="s">
        <v>140</v>
      </c>
      <c r="K25325" t="s">
        <v>140</v>
      </c>
      <c r="L25325" t="s">
        <v>140</v>
      </c>
      <c r="M25325" t="s">
        <v>140</v>
      </c>
      <c r="N25325" t="s">
        <v>140</v>
      </c>
      <c r="O25325" t="s">
        <v>140</v>
      </c>
      <c r="P25325" t="s">
        <v>140</v>
      </c>
      <c r="Q25325" t="s">
        <v>140</v>
      </c>
    </row>
    <row r="25326" spans="1:17" x14ac:dyDescent="0.35">
      <c r="A25326" t="s">
        <v>13</v>
      </c>
      <c r="B25326" t="s">
        <v>2002</v>
      </c>
      <c r="C25326">
        <v>33</v>
      </c>
      <c r="D25326" t="s">
        <v>140</v>
      </c>
      <c r="E25326" t="s">
        <v>1079</v>
      </c>
      <c r="F25326" t="s">
        <v>1060</v>
      </c>
      <c r="G25326" t="s">
        <v>1064</v>
      </c>
      <c r="H25326" t="s">
        <v>140</v>
      </c>
      <c r="I25326" t="s">
        <v>140</v>
      </c>
      <c r="J25326" t="s">
        <v>1063</v>
      </c>
      <c r="K25326" t="s">
        <v>140</v>
      </c>
      <c r="L25326" t="s">
        <v>1098</v>
      </c>
      <c r="M25326" t="s">
        <v>140</v>
      </c>
      <c r="N25326" t="s">
        <v>140</v>
      </c>
      <c r="O25326" t="s">
        <v>1018</v>
      </c>
      <c r="P25326" t="s">
        <v>140</v>
      </c>
      <c r="Q25326" t="s">
        <v>527</v>
      </c>
    </row>
    <row r="25327" spans="1:17" x14ac:dyDescent="0.35">
      <c r="A25327" t="s">
        <v>13</v>
      </c>
      <c r="B25327" t="s">
        <v>2003</v>
      </c>
      <c r="C25327">
        <v>42</v>
      </c>
      <c r="D25327" t="s">
        <v>140</v>
      </c>
      <c r="E25327" t="s">
        <v>753</v>
      </c>
      <c r="F25327" t="s">
        <v>1068</v>
      </c>
      <c r="G25327" t="s">
        <v>323</v>
      </c>
      <c r="H25327" t="s">
        <v>140</v>
      </c>
      <c r="I25327" t="s">
        <v>140</v>
      </c>
      <c r="J25327" t="s">
        <v>1056</v>
      </c>
      <c r="K25327" t="s">
        <v>940</v>
      </c>
      <c r="L25327" t="s">
        <v>940</v>
      </c>
      <c r="M25327" t="s">
        <v>140</v>
      </c>
      <c r="N25327" t="s">
        <v>140</v>
      </c>
      <c r="O25327" t="s">
        <v>140</v>
      </c>
      <c r="P25327" t="s">
        <v>140</v>
      </c>
      <c r="Q25327" t="s">
        <v>140</v>
      </c>
    </row>
    <row r="25328" spans="1:17" x14ac:dyDescent="0.35">
      <c r="A25328" t="s">
        <v>13</v>
      </c>
      <c r="B25328" t="s">
        <v>2004</v>
      </c>
      <c r="C25328">
        <v>11</v>
      </c>
      <c r="D25328" t="s">
        <v>140</v>
      </c>
      <c r="E25328" t="s">
        <v>1123</v>
      </c>
      <c r="F25328" t="s">
        <v>140</v>
      </c>
      <c r="G25328" t="s">
        <v>1045</v>
      </c>
      <c r="H25328" t="s">
        <v>140</v>
      </c>
      <c r="I25328" t="s">
        <v>140</v>
      </c>
      <c r="J25328" t="s">
        <v>140</v>
      </c>
      <c r="K25328" t="s">
        <v>140</v>
      </c>
      <c r="L25328" t="s">
        <v>140</v>
      </c>
      <c r="M25328" t="s">
        <v>140</v>
      </c>
      <c r="N25328" t="s">
        <v>140</v>
      </c>
      <c r="O25328" t="s">
        <v>140</v>
      </c>
      <c r="P25328" t="s">
        <v>140</v>
      </c>
      <c r="Q25328" t="s">
        <v>140</v>
      </c>
    </row>
    <row r="25329" spans="1:17" x14ac:dyDescent="0.35">
      <c r="A25329" t="s">
        <v>13</v>
      </c>
      <c r="B25329" t="s">
        <v>339</v>
      </c>
      <c r="C25329">
        <v>3</v>
      </c>
      <c r="D25329" t="s">
        <v>140</v>
      </c>
      <c r="E25329" t="s">
        <v>177</v>
      </c>
      <c r="F25329" t="s">
        <v>140</v>
      </c>
      <c r="G25329" t="s">
        <v>140</v>
      </c>
      <c r="H25329" t="s">
        <v>140</v>
      </c>
      <c r="I25329" t="s">
        <v>140</v>
      </c>
      <c r="J25329" t="s">
        <v>140</v>
      </c>
      <c r="K25329" t="s">
        <v>140</v>
      </c>
      <c r="L25329" t="s">
        <v>140</v>
      </c>
      <c r="M25329" t="s">
        <v>140</v>
      </c>
      <c r="N25329" t="s">
        <v>140</v>
      </c>
      <c r="O25329" t="s">
        <v>140</v>
      </c>
      <c r="P25329" t="s">
        <v>140</v>
      </c>
      <c r="Q25329" t="s">
        <v>140</v>
      </c>
    </row>
    <row r="25330" spans="1:17" x14ac:dyDescent="0.35">
      <c r="A25330" t="s">
        <v>14</v>
      </c>
      <c r="B25330" t="s">
        <v>1216</v>
      </c>
      <c r="C25330">
        <v>13</v>
      </c>
      <c r="D25330" t="s">
        <v>140</v>
      </c>
      <c r="E25330" t="s">
        <v>885</v>
      </c>
      <c r="F25330" t="s">
        <v>140</v>
      </c>
      <c r="G25330" t="s">
        <v>446</v>
      </c>
      <c r="H25330" t="s">
        <v>950</v>
      </c>
      <c r="I25330" t="s">
        <v>140</v>
      </c>
      <c r="J25330" t="s">
        <v>140</v>
      </c>
      <c r="K25330" t="s">
        <v>140</v>
      </c>
      <c r="L25330" t="s">
        <v>140</v>
      </c>
      <c r="M25330" t="s">
        <v>140</v>
      </c>
      <c r="N25330" t="s">
        <v>140</v>
      </c>
      <c r="O25330" t="s">
        <v>140</v>
      </c>
      <c r="P25330" t="s">
        <v>140</v>
      </c>
      <c r="Q25330" t="s">
        <v>123</v>
      </c>
    </row>
    <row r="25331" spans="1:17" x14ac:dyDescent="0.35">
      <c r="A25331" t="s">
        <v>14</v>
      </c>
      <c r="B25331" t="s">
        <v>1993</v>
      </c>
      <c r="C25331">
        <v>10</v>
      </c>
      <c r="D25331" t="s">
        <v>140</v>
      </c>
      <c r="E25331" t="s">
        <v>631</v>
      </c>
      <c r="F25331" t="s">
        <v>140</v>
      </c>
      <c r="G25331" t="s">
        <v>279</v>
      </c>
      <c r="H25331" t="s">
        <v>996</v>
      </c>
      <c r="I25331" t="s">
        <v>140</v>
      </c>
      <c r="J25331" t="s">
        <v>140</v>
      </c>
      <c r="K25331" t="s">
        <v>140</v>
      </c>
      <c r="L25331" t="s">
        <v>140</v>
      </c>
      <c r="M25331" t="s">
        <v>140</v>
      </c>
      <c r="N25331" t="s">
        <v>140</v>
      </c>
      <c r="O25331" t="s">
        <v>140</v>
      </c>
      <c r="P25331" t="s">
        <v>140</v>
      </c>
      <c r="Q25331" t="s">
        <v>812</v>
      </c>
    </row>
    <row r="25332" spans="1:17" x14ac:dyDescent="0.35">
      <c r="A25332" t="s">
        <v>14</v>
      </c>
      <c r="B25332" t="s">
        <v>1994</v>
      </c>
      <c r="C25332">
        <v>6</v>
      </c>
      <c r="D25332" t="s">
        <v>140</v>
      </c>
      <c r="E25332" t="s">
        <v>612</v>
      </c>
      <c r="F25332" t="s">
        <v>140</v>
      </c>
      <c r="G25332" t="s">
        <v>720</v>
      </c>
      <c r="H25332" t="s">
        <v>140</v>
      </c>
      <c r="I25332" t="s">
        <v>140</v>
      </c>
      <c r="J25332" t="s">
        <v>140</v>
      </c>
      <c r="K25332" t="s">
        <v>140</v>
      </c>
      <c r="L25332" t="s">
        <v>140</v>
      </c>
      <c r="M25332" t="s">
        <v>140</v>
      </c>
      <c r="N25332" t="s">
        <v>140</v>
      </c>
      <c r="O25332" t="s">
        <v>140</v>
      </c>
      <c r="P25332" t="s">
        <v>140</v>
      </c>
      <c r="Q25332" t="s">
        <v>264</v>
      </c>
    </row>
    <row r="25333" spans="1:17" x14ac:dyDescent="0.35">
      <c r="A25333" t="s">
        <v>14</v>
      </c>
      <c r="B25333" t="s">
        <v>1995</v>
      </c>
      <c r="C25333">
        <v>8</v>
      </c>
      <c r="D25333" t="s">
        <v>777</v>
      </c>
      <c r="E25333" t="s">
        <v>179</v>
      </c>
      <c r="F25333" t="s">
        <v>812</v>
      </c>
      <c r="G25333" t="s">
        <v>360</v>
      </c>
      <c r="H25333" t="s">
        <v>140</v>
      </c>
      <c r="I25333" t="s">
        <v>140</v>
      </c>
      <c r="J25333" t="s">
        <v>140</v>
      </c>
      <c r="K25333" t="s">
        <v>140</v>
      </c>
      <c r="L25333" t="s">
        <v>140</v>
      </c>
      <c r="M25333" t="s">
        <v>140</v>
      </c>
      <c r="N25333" t="s">
        <v>140</v>
      </c>
      <c r="O25333" t="s">
        <v>1052</v>
      </c>
      <c r="P25333" t="s">
        <v>140</v>
      </c>
      <c r="Q25333" t="s">
        <v>140</v>
      </c>
    </row>
    <row r="25334" spans="1:17" x14ac:dyDescent="0.35">
      <c r="A25334" t="s">
        <v>14</v>
      </c>
      <c r="B25334" t="s">
        <v>1996</v>
      </c>
      <c r="C25334">
        <v>67</v>
      </c>
      <c r="D25334" t="s">
        <v>140</v>
      </c>
      <c r="E25334" t="s">
        <v>648</v>
      </c>
      <c r="F25334" t="s">
        <v>996</v>
      </c>
      <c r="G25334" t="s">
        <v>805</v>
      </c>
      <c r="H25334" t="s">
        <v>1054</v>
      </c>
      <c r="I25334" t="s">
        <v>140</v>
      </c>
      <c r="J25334" t="s">
        <v>140</v>
      </c>
      <c r="K25334" t="s">
        <v>140</v>
      </c>
      <c r="L25334" t="s">
        <v>140</v>
      </c>
      <c r="M25334" t="s">
        <v>140</v>
      </c>
      <c r="N25334" t="s">
        <v>1019</v>
      </c>
      <c r="O25334" t="s">
        <v>1004</v>
      </c>
      <c r="P25334" t="s">
        <v>140</v>
      </c>
      <c r="Q25334" t="s">
        <v>1020</v>
      </c>
    </row>
    <row r="25335" spans="1:17" x14ac:dyDescent="0.35">
      <c r="A25335" t="s">
        <v>14</v>
      </c>
      <c r="B25335" t="s">
        <v>1997</v>
      </c>
      <c r="C25335">
        <v>47</v>
      </c>
      <c r="D25335" t="s">
        <v>140</v>
      </c>
      <c r="E25335" t="s">
        <v>1246</v>
      </c>
      <c r="F25335" t="s">
        <v>1011</v>
      </c>
      <c r="G25335" t="s">
        <v>240</v>
      </c>
      <c r="H25335" t="s">
        <v>140</v>
      </c>
      <c r="I25335" t="s">
        <v>140</v>
      </c>
      <c r="J25335" t="s">
        <v>140</v>
      </c>
      <c r="K25335" t="s">
        <v>140</v>
      </c>
      <c r="L25335" t="s">
        <v>140</v>
      </c>
      <c r="M25335" t="s">
        <v>140</v>
      </c>
      <c r="N25335" t="s">
        <v>140</v>
      </c>
      <c r="O25335" t="s">
        <v>1018</v>
      </c>
      <c r="P25335" t="s">
        <v>140</v>
      </c>
      <c r="Q25335" t="s">
        <v>140</v>
      </c>
    </row>
    <row r="25336" spans="1:17" x14ac:dyDescent="0.35">
      <c r="A25336" t="s">
        <v>14</v>
      </c>
      <c r="B25336" t="s">
        <v>1998</v>
      </c>
      <c r="C25336">
        <v>38</v>
      </c>
      <c r="D25336" t="s">
        <v>140</v>
      </c>
      <c r="E25336" t="s">
        <v>488</v>
      </c>
      <c r="F25336" t="s">
        <v>1053</v>
      </c>
      <c r="G25336" t="s">
        <v>871</v>
      </c>
      <c r="H25336" t="s">
        <v>1021</v>
      </c>
      <c r="I25336" t="s">
        <v>140</v>
      </c>
      <c r="J25336" t="s">
        <v>140</v>
      </c>
      <c r="K25336" t="s">
        <v>140</v>
      </c>
      <c r="L25336" t="s">
        <v>140</v>
      </c>
      <c r="M25336" t="s">
        <v>140</v>
      </c>
      <c r="N25336" t="s">
        <v>140</v>
      </c>
      <c r="O25336" t="s">
        <v>140</v>
      </c>
      <c r="P25336" t="s">
        <v>140</v>
      </c>
      <c r="Q25336" t="s">
        <v>140</v>
      </c>
    </row>
    <row r="25337" spans="1:17" x14ac:dyDescent="0.35">
      <c r="A25337" t="s">
        <v>14</v>
      </c>
      <c r="B25337" t="s">
        <v>1218</v>
      </c>
      <c r="C25337">
        <v>14</v>
      </c>
      <c r="D25337" t="s">
        <v>140</v>
      </c>
      <c r="E25337" t="s">
        <v>570</v>
      </c>
      <c r="F25337" t="s">
        <v>140</v>
      </c>
      <c r="G25337" t="s">
        <v>571</v>
      </c>
      <c r="H25337" t="s">
        <v>1073</v>
      </c>
      <c r="I25337" t="s">
        <v>140</v>
      </c>
      <c r="J25337" t="s">
        <v>140</v>
      </c>
      <c r="K25337" t="s">
        <v>140</v>
      </c>
      <c r="L25337" t="s">
        <v>140</v>
      </c>
      <c r="M25337" t="s">
        <v>140</v>
      </c>
      <c r="N25337" t="s">
        <v>140</v>
      </c>
      <c r="O25337" t="s">
        <v>140</v>
      </c>
      <c r="P25337" t="s">
        <v>140</v>
      </c>
      <c r="Q25337" t="s">
        <v>140</v>
      </c>
    </row>
    <row r="25338" spans="1:17" x14ac:dyDescent="0.35">
      <c r="A25338" t="s">
        <v>14</v>
      </c>
      <c r="B25338" t="s">
        <v>1999</v>
      </c>
      <c r="C25338">
        <v>9</v>
      </c>
      <c r="D25338" t="s">
        <v>595</v>
      </c>
      <c r="E25338" t="s">
        <v>211</v>
      </c>
      <c r="F25338" t="s">
        <v>119</v>
      </c>
      <c r="G25338" t="s">
        <v>917</v>
      </c>
      <c r="H25338" t="s">
        <v>903</v>
      </c>
      <c r="I25338" t="s">
        <v>140</v>
      </c>
      <c r="J25338" t="s">
        <v>140</v>
      </c>
      <c r="K25338" t="s">
        <v>140</v>
      </c>
      <c r="L25338" t="s">
        <v>140</v>
      </c>
      <c r="M25338" t="s">
        <v>140</v>
      </c>
      <c r="N25338" t="s">
        <v>140</v>
      </c>
      <c r="O25338" t="s">
        <v>140</v>
      </c>
      <c r="P25338" t="s">
        <v>140</v>
      </c>
      <c r="Q25338" t="s">
        <v>140</v>
      </c>
    </row>
    <row r="25339" spans="1:17" x14ac:dyDescent="0.35">
      <c r="A25339" t="s">
        <v>14</v>
      </c>
      <c r="B25339" t="s">
        <v>2000</v>
      </c>
      <c r="C25339">
        <v>12</v>
      </c>
      <c r="D25339" t="s">
        <v>140</v>
      </c>
      <c r="E25339" t="s">
        <v>62</v>
      </c>
      <c r="F25339" t="s">
        <v>975</v>
      </c>
      <c r="G25339" t="s">
        <v>755</v>
      </c>
      <c r="H25339" t="s">
        <v>755</v>
      </c>
      <c r="I25339" t="s">
        <v>140</v>
      </c>
      <c r="J25339" t="s">
        <v>140</v>
      </c>
      <c r="K25339" t="s">
        <v>140</v>
      </c>
      <c r="L25339" t="s">
        <v>140</v>
      </c>
      <c r="M25339" t="s">
        <v>140</v>
      </c>
      <c r="N25339" t="s">
        <v>140</v>
      </c>
      <c r="O25339" t="s">
        <v>140</v>
      </c>
      <c r="P25339" t="s">
        <v>140</v>
      </c>
      <c r="Q25339" t="s">
        <v>140</v>
      </c>
    </row>
    <row r="25340" spans="1:17" x14ac:dyDescent="0.35">
      <c r="A25340" t="s">
        <v>14</v>
      </c>
      <c r="B25340" t="s">
        <v>2001</v>
      </c>
      <c r="C25340">
        <v>9</v>
      </c>
      <c r="D25340" t="s">
        <v>140</v>
      </c>
      <c r="E25340" t="s">
        <v>804</v>
      </c>
      <c r="F25340" t="s">
        <v>140</v>
      </c>
      <c r="G25340" t="s">
        <v>805</v>
      </c>
      <c r="H25340" t="s">
        <v>140</v>
      </c>
      <c r="I25340" t="s">
        <v>140</v>
      </c>
      <c r="J25340" t="s">
        <v>140</v>
      </c>
      <c r="K25340" t="s">
        <v>140</v>
      </c>
      <c r="L25340" t="s">
        <v>140</v>
      </c>
      <c r="M25340" t="s">
        <v>140</v>
      </c>
      <c r="N25340" t="s">
        <v>140</v>
      </c>
      <c r="O25340" t="s">
        <v>140</v>
      </c>
      <c r="P25340" t="s">
        <v>140</v>
      </c>
      <c r="Q25340" t="s">
        <v>140</v>
      </c>
    </row>
    <row r="25341" spans="1:17" x14ac:dyDescent="0.35">
      <c r="A25341" t="s">
        <v>14</v>
      </c>
      <c r="B25341" t="s">
        <v>2002</v>
      </c>
      <c r="C25341">
        <v>36</v>
      </c>
      <c r="D25341" t="s">
        <v>1013</v>
      </c>
      <c r="E25341" t="s">
        <v>763</v>
      </c>
      <c r="F25341" t="s">
        <v>949</v>
      </c>
      <c r="G25341" t="s">
        <v>261</v>
      </c>
      <c r="H25341" t="s">
        <v>140</v>
      </c>
      <c r="I25341" t="s">
        <v>140</v>
      </c>
      <c r="J25341" t="s">
        <v>140</v>
      </c>
      <c r="K25341" t="s">
        <v>140</v>
      </c>
      <c r="L25341" t="s">
        <v>140</v>
      </c>
      <c r="M25341" t="s">
        <v>140</v>
      </c>
      <c r="N25341" t="s">
        <v>140</v>
      </c>
      <c r="O25341" t="s">
        <v>140</v>
      </c>
      <c r="P25341" t="s">
        <v>140</v>
      </c>
      <c r="Q25341" t="s">
        <v>1018</v>
      </c>
    </row>
    <row r="25342" spans="1:17" x14ac:dyDescent="0.35">
      <c r="A25342" t="s">
        <v>14</v>
      </c>
      <c r="B25342" t="s">
        <v>2003</v>
      </c>
      <c r="C25342">
        <v>34</v>
      </c>
      <c r="D25342" t="s">
        <v>140</v>
      </c>
      <c r="E25342" t="s">
        <v>211</v>
      </c>
      <c r="F25342" t="s">
        <v>127</v>
      </c>
      <c r="G25342" t="s">
        <v>518</v>
      </c>
      <c r="H25342" t="s">
        <v>140</v>
      </c>
      <c r="I25342" t="s">
        <v>140</v>
      </c>
      <c r="J25342" t="s">
        <v>140</v>
      </c>
      <c r="K25342" t="s">
        <v>140</v>
      </c>
      <c r="L25342" t="s">
        <v>140</v>
      </c>
      <c r="M25342" t="s">
        <v>140</v>
      </c>
      <c r="N25342" t="s">
        <v>140</v>
      </c>
      <c r="O25342" t="s">
        <v>109</v>
      </c>
      <c r="P25342" t="s">
        <v>140</v>
      </c>
      <c r="Q25342" t="s">
        <v>140</v>
      </c>
    </row>
    <row r="25343" spans="1:17" x14ac:dyDescent="0.35">
      <c r="A25343" t="s">
        <v>14</v>
      </c>
      <c r="B25343" t="s">
        <v>2004</v>
      </c>
      <c r="C25343">
        <v>10</v>
      </c>
      <c r="D25343" t="s">
        <v>140</v>
      </c>
      <c r="E25343" t="s">
        <v>757</v>
      </c>
      <c r="F25343" t="s">
        <v>140</v>
      </c>
      <c r="G25343" t="s">
        <v>756</v>
      </c>
      <c r="H25343" t="s">
        <v>140</v>
      </c>
      <c r="I25343" t="s">
        <v>140</v>
      </c>
      <c r="J25343" t="s">
        <v>140</v>
      </c>
      <c r="K25343" t="s">
        <v>140</v>
      </c>
      <c r="L25343" t="s">
        <v>140</v>
      </c>
      <c r="M25343" t="s">
        <v>140</v>
      </c>
      <c r="N25343" t="s">
        <v>140</v>
      </c>
      <c r="O25343" t="s">
        <v>140</v>
      </c>
      <c r="P25343" t="s">
        <v>140</v>
      </c>
      <c r="Q25343" t="s">
        <v>140</v>
      </c>
    </row>
    <row r="25344" spans="1:17" x14ac:dyDescent="0.35">
      <c r="A25344" t="s">
        <v>14</v>
      </c>
      <c r="B25344" t="s">
        <v>339</v>
      </c>
      <c r="C25344">
        <v>3</v>
      </c>
      <c r="D25344" t="s">
        <v>140</v>
      </c>
      <c r="E25344" t="s">
        <v>177</v>
      </c>
      <c r="F25344" t="s">
        <v>140</v>
      </c>
      <c r="G25344" t="s">
        <v>140</v>
      </c>
      <c r="H25344" t="s">
        <v>140</v>
      </c>
      <c r="I25344" t="s">
        <v>140</v>
      </c>
      <c r="J25344" t="s">
        <v>140</v>
      </c>
      <c r="K25344" t="s">
        <v>140</v>
      </c>
      <c r="L25344" t="s">
        <v>140</v>
      </c>
      <c r="M25344" t="s">
        <v>140</v>
      </c>
      <c r="N25344" t="s">
        <v>140</v>
      </c>
      <c r="O25344" t="s">
        <v>140</v>
      </c>
      <c r="P25344" t="s">
        <v>140</v>
      </c>
      <c r="Q25344" t="s">
        <v>140</v>
      </c>
    </row>
    <row r="25345" spans="1:17" x14ac:dyDescent="0.35">
      <c r="A25345" t="s">
        <v>15</v>
      </c>
      <c r="B25345" t="s">
        <v>1216</v>
      </c>
      <c r="C25345">
        <v>15</v>
      </c>
      <c r="D25345" t="s">
        <v>140</v>
      </c>
      <c r="E25345" t="s">
        <v>675</v>
      </c>
      <c r="F25345" t="s">
        <v>140</v>
      </c>
      <c r="G25345" t="s">
        <v>674</v>
      </c>
      <c r="H25345" t="s">
        <v>140</v>
      </c>
      <c r="I25345" t="s">
        <v>140</v>
      </c>
      <c r="J25345" t="s">
        <v>140</v>
      </c>
      <c r="K25345" t="s">
        <v>140</v>
      </c>
      <c r="L25345" t="s">
        <v>140</v>
      </c>
      <c r="M25345" t="s">
        <v>140</v>
      </c>
      <c r="N25345" t="s">
        <v>140</v>
      </c>
      <c r="O25345" t="s">
        <v>140</v>
      </c>
      <c r="P25345" t="s">
        <v>140</v>
      </c>
      <c r="Q25345" t="s">
        <v>140</v>
      </c>
    </row>
    <row r="25346" spans="1:17" x14ac:dyDescent="0.35">
      <c r="A25346" t="s">
        <v>15</v>
      </c>
      <c r="B25346" t="s">
        <v>1993</v>
      </c>
      <c r="C25346">
        <v>12</v>
      </c>
      <c r="D25346" t="s">
        <v>140</v>
      </c>
      <c r="E25346" t="s">
        <v>177</v>
      </c>
      <c r="F25346" t="s">
        <v>140</v>
      </c>
      <c r="G25346" t="s">
        <v>140</v>
      </c>
      <c r="H25346" t="s">
        <v>140</v>
      </c>
      <c r="I25346" t="s">
        <v>140</v>
      </c>
      <c r="J25346" t="s">
        <v>140</v>
      </c>
      <c r="K25346" t="s">
        <v>140</v>
      </c>
      <c r="L25346" t="s">
        <v>140</v>
      </c>
      <c r="M25346" t="s">
        <v>140</v>
      </c>
      <c r="N25346" t="s">
        <v>140</v>
      </c>
      <c r="O25346" t="s">
        <v>140</v>
      </c>
      <c r="P25346" t="s">
        <v>140</v>
      </c>
      <c r="Q25346" t="s">
        <v>140</v>
      </c>
    </row>
    <row r="25347" spans="1:17" x14ac:dyDescent="0.35">
      <c r="A25347" t="s">
        <v>15</v>
      </c>
      <c r="B25347" t="s">
        <v>1994</v>
      </c>
      <c r="C25347">
        <v>11</v>
      </c>
      <c r="D25347" t="s">
        <v>140</v>
      </c>
      <c r="E25347" t="s">
        <v>784</v>
      </c>
      <c r="F25347" t="s">
        <v>1066</v>
      </c>
      <c r="G25347" t="s">
        <v>1072</v>
      </c>
      <c r="H25347" t="s">
        <v>140</v>
      </c>
      <c r="I25347" t="s">
        <v>140</v>
      </c>
      <c r="J25347" t="s">
        <v>140</v>
      </c>
      <c r="K25347" t="s">
        <v>140</v>
      </c>
      <c r="L25347" t="s">
        <v>140</v>
      </c>
      <c r="M25347" t="s">
        <v>140</v>
      </c>
      <c r="N25347" t="s">
        <v>140</v>
      </c>
      <c r="O25347" t="s">
        <v>1066</v>
      </c>
      <c r="P25347" t="s">
        <v>140</v>
      </c>
      <c r="Q25347" t="s">
        <v>140</v>
      </c>
    </row>
    <row r="25348" spans="1:17" x14ac:dyDescent="0.35">
      <c r="A25348" t="s">
        <v>15</v>
      </c>
      <c r="B25348" t="s">
        <v>1995</v>
      </c>
      <c r="C25348">
        <v>6</v>
      </c>
      <c r="D25348" t="s">
        <v>140</v>
      </c>
      <c r="E25348" t="s">
        <v>355</v>
      </c>
      <c r="F25348" t="s">
        <v>140</v>
      </c>
      <c r="G25348" t="s">
        <v>1057</v>
      </c>
      <c r="H25348" t="s">
        <v>140</v>
      </c>
      <c r="I25348" t="s">
        <v>140</v>
      </c>
      <c r="J25348" t="s">
        <v>140</v>
      </c>
      <c r="K25348" t="s">
        <v>140</v>
      </c>
      <c r="L25348" t="s">
        <v>140</v>
      </c>
      <c r="M25348" t="s">
        <v>140</v>
      </c>
      <c r="N25348" t="s">
        <v>140</v>
      </c>
      <c r="O25348" t="s">
        <v>157</v>
      </c>
      <c r="P25348" t="s">
        <v>140</v>
      </c>
      <c r="Q25348" t="s">
        <v>140</v>
      </c>
    </row>
    <row r="25349" spans="1:17" x14ac:dyDescent="0.35">
      <c r="A25349" t="s">
        <v>15</v>
      </c>
      <c r="B25349" t="s">
        <v>1996</v>
      </c>
      <c r="C25349">
        <v>61</v>
      </c>
      <c r="D25349" t="s">
        <v>140</v>
      </c>
      <c r="E25349" t="s">
        <v>38</v>
      </c>
      <c r="F25349" t="s">
        <v>1003</v>
      </c>
      <c r="G25349" t="s">
        <v>59</v>
      </c>
      <c r="H25349" t="s">
        <v>140</v>
      </c>
      <c r="I25349" t="s">
        <v>140</v>
      </c>
      <c r="J25349" t="s">
        <v>140</v>
      </c>
      <c r="K25349" t="s">
        <v>140</v>
      </c>
      <c r="L25349" t="s">
        <v>140</v>
      </c>
      <c r="M25349" t="s">
        <v>140</v>
      </c>
      <c r="N25349" t="s">
        <v>140</v>
      </c>
      <c r="O25349" t="s">
        <v>1055</v>
      </c>
      <c r="P25349" t="s">
        <v>140</v>
      </c>
      <c r="Q25349" t="s">
        <v>140</v>
      </c>
    </row>
    <row r="25350" spans="1:17" x14ac:dyDescent="0.35">
      <c r="A25350" t="s">
        <v>15</v>
      </c>
      <c r="B25350" t="s">
        <v>1997</v>
      </c>
      <c r="C25350">
        <v>51</v>
      </c>
      <c r="D25350" t="s">
        <v>140</v>
      </c>
      <c r="E25350" t="s">
        <v>891</v>
      </c>
      <c r="F25350" t="s">
        <v>1043</v>
      </c>
      <c r="G25350" t="s">
        <v>874</v>
      </c>
      <c r="H25350" t="s">
        <v>140</v>
      </c>
      <c r="I25350" t="s">
        <v>140</v>
      </c>
      <c r="J25350" t="s">
        <v>140</v>
      </c>
      <c r="K25350" t="s">
        <v>140</v>
      </c>
      <c r="L25350" t="s">
        <v>140</v>
      </c>
      <c r="M25350" t="s">
        <v>140</v>
      </c>
      <c r="N25350" t="s">
        <v>140</v>
      </c>
      <c r="O25350" t="s">
        <v>1043</v>
      </c>
      <c r="P25350" t="s">
        <v>140</v>
      </c>
      <c r="Q25350" t="s">
        <v>140</v>
      </c>
    </row>
    <row r="25351" spans="1:17" x14ac:dyDescent="0.35">
      <c r="A25351" t="s">
        <v>15</v>
      </c>
      <c r="B25351" t="s">
        <v>1998</v>
      </c>
      <c r="C25351">
        <v>33</v>
      </c>
      <c r="D25351" t="s">
        <v>140</v>
      </c>
      <c r="E25351" t="s">
        <v>246</v>
      </c>
      <c r="F25351" t="s">
        <v>140</v>
      </c>
      <c r="G25351" t="s">
        <v>395</v>
      </c>
      <c r="H25351" t="s">
        <v>140</v>
      </c>
      <c r="I25351" t="s">
        <v>1048</v>
      </c>
      <c r="J25351" t="s">
        <v>345</v>
      </c>
      <c r="K25351" t="s">
        <v>140</v>
      </c>
      <c r="L25351" t="s">
        <v>140</v>
      </c>
      <c r="M25351" t="s">
        <v>140</v>
      </c>
      <c r="N25351" t="s">
        <v>140</v>
      </c>
      <c r="O25351" t="s">
        <v>1048</v>
      </c>
      <c r="P25351" t="s">
        <v>140</v>
      </c>
      <c r="Q25351" t="s">
        <v>140</v>
      </c>
    </row>
    <row r="25352" spans="1:17" x14ac:dyDescent="0.35">
      <c r="A25352" t="s">
        <v>15</v>
      </c>
      <c r="B25352" t="s">
        <v>1218</v>
      </c>
      <c r="C25352">
        <v>14</v>
      </c>
      <c r="D25352" t="s">
        <v>147</v>
      </c>
      <c r="E25352" t="s">
        <v>552</v>
      </c>
      <c r="F25352" t="s">
        <v>140</v>
      </c>
      <c r="G25352" t="s">
        <v>961</v>
      </c>
      <c r="H25352" t="s">
        <v>140</v>
      </c>
      <c r="I25352" t="s">
        <v>140</v>
      </c>
      <c r="J25352" t="s">
        <v>140</v>
      </c>
      <c r="K25352" t="s">
        <v>140</v>
      </c>
      <c r="L25352" t="s">
        <v>140</v>
      </c>
      <c r="M25352" t="s">
        <v>140</v>
      </c>
      <c r="N25352" t="s">
        <v>140</v>
      </c>
      <c r="O25352" t="s">
        <v>140</v>
      </c>
      <c r="P25352" t="s">
        <v>140</v>
      </c>
      <c r="Q25352" t="s">
        <v>140</v>
      </c>
    </row>
    <row r="25353" spans="1:17" x14ac:dyDescent="0.35">
      <c r="A25353" t="s">
        <v>15</v>
      </c>
      <c r="B25353" t="s">
        <v>1999</v>
      </c>
      <c r="C25353">
        <v>14</v>
      </c>
      <c r="D25353" t="s">
        <v>140</v>
      </c>
      <c r="E25353" t="s">
        <v>717</v>
      </c>
      <c r="F25353" t="s">
        <v>140</v>
      </c>
      <c r="G25353" t="s">
        <v>716</v>
      </c>
      <c r="H25353" t="s">
        <v>140</v>
      </c>
      <c r="I25353" t="s">
        <v>140</v>
      </c>
      <c r="J25353" t="s">
        <v>140</v>
      </c>
      <c r="K25353" t="s">
        <v>140</v>
      </c>
      <c r="L25353" t="s">
        <v>140</v>
      </c>
      <c r="M25353" t="s">
        <v>140</v>
      </c>
      <c r="N25353" t="s">
        <v>140</v>
      </c>
      <c r="O25353" t="s">
        <v>140</v>
      </c>
      <c r="P25353" t="s">
        <v>140</v>
      </c>
      <c r="Q25353" t="s">
        <v>140</v>
      </c>
    </row>
    <row r="25354" spans="1:17" x14ac:dyDescent="0.35">
      <c r="A25354" t="s">
        <v>15</v>
      </c>
      <c r="B25354" t="s">
        <v>2000</v>
      </c>
      <c r="C25354">
        <v>5</v>
      </c>
      <c r="D25354" t="s">
        <v>140</v>
      </c>
      <c r="E25354" t="s">
        <v>177</v>
      </c>
      <c r="F25354" t="s">
        <v>140</v>
      </c>
      <c r="G25354" t="s">
        <v>140</v>
      </c>
      <c r="H25354" t="s">
        <v>140</v>
      </c>
      <c r="I25354" t="s">
        <v>140</v>
      </c>
      <c r="J25354" t="s">
        <v>140</v>
      </c>
      <c r="K25354" t="s">
        <v>140</v>
      </c>
      <c r="L25354" t="s">
        <v>140</v>
      </c>
      <c r="M25354" t="s">
        <v>140</v>
      </c>
      <c r="N25354" t="s">
        <v>140</v>
      </c>
      <c r="O25354" t="s">
        <v>140</v>
      </c>
      <c r="P25354" t="s">
        <v>140</v>
      </c>
      <c r="Q25354" t="s">
        <v>140</v>
      </c>
    </row>
    <row r="25355" spans="1:17" x14ac:dyDescent="0.35">
      <c r="A25355" t="s">
        <v>15</v>
      </c>
      <c r="B25355" t="s">
        <v>2001</v>
      </c>
      <c r="C25355">
        <v>8</v>
      </c>
      <c r="D25355" t="s">
        <v>127</v>
      </c>
      <c r="E25355" t="s">
        <v>593</v>
      </c>
      <c r="F25355" t="s">
        <v>140</v>
      </c>
      <c r="G25355" t="s">
        <v>51</v>
      </c>
      <c r="H25355" t="s">
        <v>140</v>
      </c>
      <c r="I25355" t="s">
        <v>140</v>
      </c>
      <c r="J25355" t="s">
        <v>140</v>
      </c>
      <c r="K25355" t="s">
        <v>140</v>
      </c>
      <c r="L25355" t="s">
        <v>140</v>
      </c>
      <c r="M25355" t="s">
        <v>140</v>
      </c>
      <c r="N25355" t="s">
        <v>140</v>
      </c>
      <c r="O25355" t="s">
        <v>140</v>
      </c>
      <c r="P25355" t="s">
        <v>140</v>
      </c>
      <c r="Q25355" t="s">
        <v>140</v>
      </c>
    </row>
    <row r="25356" spans="1:17" x14ac:dyDescent="0.35">
      <c r="A25356" t="s">
        <v>15</v>
      </c>
      <c r="B25356" t="s">
        <v>2002</v>
      </c>
      <c r="C25356">
        <v>40</v>
      </c>
      <c r="D25356" t="s">
        <v>140</v>
      </c>
      <c r="E25356" t="s">
        <v>793</v>
      </c>
      <c r="F25356" t="s">
        <v>1053</v>
      </c>
      <c r="G25356" t="s">
        <v>751</v>
      </c>
      <c r="H25356" t="s">
        <v>949</v>
      </c>
      <c r="I25356" t="s">
        <v>954</v>
      </c>
      <c r="J25356" t="s">
        <v>140</v>
      </c>
      <c r="K25356" t="s">
        <v>140</v>
      </c>
      <c r="L25356" t="s">
        <v>140</v>
      </c>
      <c r="M25356" t="s">
        <v>140</v>
      </c>
      <c r="N25356" t="s">
        <v>140</v>
      </c>
      <c r="O25356" t="s">
        <v>140</v>
      </c>
      <c r="P25356" t="s">
        <v>140</v>
      </c>
      <c r="Q25356" t="s">
        <v>954</v>
      </c>
    </row>
    <row r="25357" spans="1:17" x14ac:dyDescent="0.35">
      <c r="A25357" t="s">
        <v>15</v>
      </c>
      <c r="B25357" t="s">
        <v>2003</v>
      </c>
      <c r="C25357">
        <v>35</v>
      </c>
      <c r="D25357" t="s">
        <v>1052</v>
      </c>
      <c r="E25357" t="s">
        <v>505</v>
      </c>
      <c r="F25357" t="s">
        <v>140</v>
      </c>
      <c r="G25357" t="s">
        <v>975</v>
      </c>
      <c r="H25357" t="s">
        <v>140</v>
      </c>
      <c r="I25357" t="s">
        <v>140</v>
      </c>
      <c r="J25357" t="s">
        <v>140</v>
      </c>
      <c r="K25357" t="s">
        <v>140</v>
      </c>
      <c r="L25357" t="s">
        <v>140</v>
      </c>
      <c r="M25357" t="s">
        <v>140</v>
      </c>
      <c r="N25357" t="s">
        <v>140</v>
      </c>
      <c r="O25357" t="s">
        <v>107</v>
      </c>
      <c r="P25357" t="s">
        <v>140</v>
      </c>
      <c r="Q25357" t="s">
        <v>140</v>
      </c>
    </row>
    <row r="25358" spans="1:17" x14ac:dyDescent="0.35">
      <c r="A25358" t="s">
        <v>15</v>
      </c>
      <c r="B25358" t="s">
        <v>2004</v>
      </c>
      <c r="C25358">
        <v>14</v>
      </c>
      <c r="D25358" t="s">
        <v>140</v>
      </c>
      <c r="E25358" t="s">
        <v>768</v>
      </c>
      <c r="F25358" t="s">
        <v>140</v>
      </c>
      <c r="G25358" t="s">
        <v>769</v>
      </c>
      <c r="H25358" t="s">
        <v>140</v>
      </c>
      <c r="I25358" t="s">
        <v>140</v>
      </c>
      <c r="J25358" t="s">
        <v>140</v>
      </c>
      <c r="K25358" t="s">
        <v>140</v>
      </c>
      <c r="L25358" t="s">
        <v>140</v>
      </c>
      <c r="M25358" t="s">
        <v>140</v>
      </c>
      <c r="N25358" t="s">
        <v>140</v>
      </c>
      <c r="O25358" t="s">
        <v>140</v>
      </c>
      <c r="P25358" t="s">
        <v>140</v>
      </c>
      <c r="Q25358" t="s">
        <v>140</v>
      </c>
    </row>
    <row r="25359" spans="1:17" x14ac:dyDescent="0.35">
      <c r="A25359" t="s">
        <v>16</v>
      </c>
      <c r="B25359" t="s">
        <v>1216</v>
      </c>
      <c r="C25359">
        <v>30</v>
      </c>
      <c r="D25359" t="s">
        <v>140</v>
      </c>
      <c r="E25359" t="s">
        <v>177</v>
      </c>
      <c r="F25359" t="s">
        <v>140</v>
      </c>
      <c r="G25359" t="s">
        <v>140</v>
      </c>
      <c r="H25359" t="s">
        <v>140</v>
      </c>
      <c r="I25359" t="s">
        <v>140</v>
      </c>
      <c r="J25359" t="s">
        <v>140</v>
      </c>
      <c r="K25359" t="s">
        <v>140</v>
      </c>
      <c r="L25359" t="s">
        <v>140</v>
      </c>
      <c r="M25359" t="s">
        <v>140</v>
      </c>
      <c r="N25359" t="s">
        <v>140</v>
      </c>
      <c r="O25359" t="s">
        <v>140</v>
      </c>
      <c r="P25359" t="s">
        <v>140</v>
      </c>
      <c r="Q25359" t="s">
        <v>140</v>
      </c>
    </row>
    <row r="25360" spans="1:17" x14ac:dyDescent="0.35">
      <c r="A25360" t="s">
        <v>16</v>
      </c>
      <c r="B25360" t="s">
        <v>1993</v>
      </c>
      <c r="C25360">
        <v>21</v>
      </c>
      <c r="D25360" t="s">
        <v>1058</v>
      </c>
      <c r="E25360" t="s">
        <v>128</v>
      </c>
      <c r="F25360" t="s">
        <v>140</v>
      </c>
      <c r="G25360" t="s">
        <v>595</v>
      </c>
      <c r="H25360" t="s">
        <v>140</v>
      </c>
      <c r="I25360" t="s">
        <v>140</v>
      </c>
      <c r="J25360" t="s">
        <v>140</v>
      </c>
      <c r="K25360" t="s">
        <v>140</v>
      </c>
      <c r="L25360" t="s">
        <v>140</v>
      </c>
      <c r="M25360" t="s">
        <v>140</v>
      </c>
      <c r="N25360" t="s">
        <v>140</v>
      </c>
      <c r="O25360" t="s">
        <v>140</v>
      </c>
      <c r="P25360" t="s">
        <v>140</v>
      </c>
      <c r="Q25360" t="s">
        <v>140</v>
      </c>
    </row>
    <row r="25361" spans="1:17" x14ac:dyDescent="0.35">
      <c r="A25361" t="s">
        <v>16</v>
      </c>
      <c r="B25361" t="s">
        <v>1994</v>
      </c>
      <c r="C25361">
        <v>12</v>
      </c>
      <c r="D25361" t="s">
        <v>869</v>
      </c>
      <c r="E25361" t="s">
        <v>102</v>
      </c>
      <c r="F25361" t="s">
        <v>140</v>
      </c>
      <c r="G25361" t="s">
        <v>140</v>
      </c>
      <c r="H25361" t="s">
        <v>140</v>
      </c>
      <c r="I25361" t="s">
        <v>140</v>
      </c>
      <c r="J25361" t="s">
        <v>140</v>
      </c>
      <c r="K25361" t="s">
        <v>140</v>
      </c>
      <c r="L25361" t="s">
        <v>140</v>
      </c>
      <c r="M25361" t="s">
        <v>140</v>
      </c>
      <c r="N25361" t="s">
        <v>140</v>
      </c>
      <c r="O25361" t="s">
        <v>97</v>
      </c>
      <c r="P25361" t="s">
        <v>140</v>
      </c>
      <c r="Q25361" t="s">
        <v>140</v>
      </c>
    </row>
    <row r="25362" spans="1:17" x14ac:dyDescent="0.35">
      <c r="A25362" t="s">
        <v>16</v>
      </c>
      <c r="B25362" t="s">
        <v>1995</v>
      </c>
      <c r="C25362">
        <v>15</v>
      </c>
      <c r="D25362" t="s">
        <v>140</v>
      </c>
      <c r="E25362" t="s">
        <v>936</v>
      </c>
      <c r="F25362" t="s">
        <v>140</v>
      </c>
      <c r="G25362" t="s">
        <v>937</v>
      </c>
      <c r="H25362" t="s">
        <v>140</v>
      </c>
      <c r="I25362" t="s">
        <v>140</v>
      </c>
      <c r="J25362" t="s">
        <v>140</v>
      </c>
      <c r="K25362" t="s">
        <v>140</v>
      </c>
      <c r="L25362" t="s">
        <v>140</v>
      </c>
      <c r="M25362" t="s">
        <v>140</v>
      </c>
      <c r="N25362" t="s">
        <v>140</v>
      </c>
      <c r="O25362" t="s">
        <v>140</v>
      </c>
      <c r="P25362" t="s">
        <v>140</v>
      </c>
      <c r="Q25362" t="s">
        <v>140</v>
      </c>
    </row>
    <row r="25363" spans="1:17" x14ac:dyDescent="0.35">
      <c r="A25363" t="s">
        <v>16</v>
      </c>
      <c r="B25363" t="s">
        <v>1996</v>
      </c>
      <c r="C25363">
        <v>71</v>
      </c>
      <c r="D25363" t="s">
        <v>1012</v>
      </c>
      <c r="E25363" t="s">
        <v>896</v>
      </c>
      <c r="F25363" t="s">
        <v>996</v>
      </c>
      <c r="G25363" t="s">
        <v>354</v>
      </c>
      <c r="H25363" t="s">
        <v>140</v>
      </c>
      <c r="I25363" t="s">
        <v>140</v>
      </c>
      <c r="J25363" t="s">
        <v>140</v>
      </c>
      <c r="K25363" t="s">
        <v>140</v>
      </c>
      <c r="L25363" t="s">
        <v>140</v>
      </c>
      <c r="M25363" t="s">
        <v>140</v>
      </c>
      <c r="N25363" t="s">
        <v>140</v>
      </c>
      <c r="O25363" t="s">
        <v>1070</v>
      </c>
      <c r="P25363" t="s">
        <v>140</v>
      </c>
      <c r="Q25363" t="s">
        <v>140</v>
      </c>
    </row>
    <row r="25364" spans="1:17" x14ac:dyDescent="0.35">
      <c r="A25364" t="s">
        <v>16</v>
      </c>
      <c r="B25364" t="s">
        <v>1997</v>
      </c>
      <c r="C25364">
        <v>38</v>
      </c>
      <c r="D25364" t="s">
        <v>140</v>
      </c>
      <c r="E25364" t="s">
        <v>807</v>
      </c>
      <c r="F25364" t="s">
        <v>140</v>
      </c>
      <c r="G25364" t="s">
        <v>499</v>
      </c>
      <c r="H25364" t="s">
        <v>140</v>
      </c>
      <c r="I25364" t="s">
        <v>140</v>
      </c>
      <c r="J25364" t="s">
        <v>140</v>
      </c>
      <c r="K25364" t="s">
        <v>140</v>
      </c>
      <c r="L25364" t="s">
        <v>140</v>
      </c>
      <c r="M25364" t="s">
        <v>140</v>
      </c>
      <c r="N25364" t="s">
        <v>140</v>
      </c>
      <c r="O25364" t="s">
        <v>1018</v>
      </c>
      <c r="P25364" t="s">
        <v>140</v>
      </c>
      <c r="Q25364" t="s">
        <v>140</v>
      </c>
    </row>
    <row r="25365" spans="1:17" x14ac:dyDescent="0.35">
      <c r="A25365" t="s">
        <v>16</v>
      </c>
      <c r="B25365" t="s">
        <v>1998</v>
      </c>
      <c r="C25365">
        <v>37</v>
      </c>
      <c r="D25365" t="s">
        <v>140</v>
      </c>
      <c r="E25365" t="s">
        <v>896</v>
      </c>
      <c r="F25365" t="s">
        <v>140</v>
      </c>
      <c r="G25365" t="s">
        <v>895</v>
      </c>
      <c r="H25365" t="s">
        <v>140</v>
      </c>
      <c r="I25365" t="s">
        <v>140</v>
      </c>
      <c r="J25365" t="s">
        <v>140</v>
      </c>
      <c r="K25365" t="s">
        <v>140</v>
      </c>
      <c r="L25365" t="s">
        <v>140</v>
      </c>
      <c r="M25365" t="s">
        <v>140</v>
      </c>
      <c r="N25365" t="s">
        <v>140</v>
      </c>
      <c r="O25365" t="s">
        <v>140</v>
      </c>
      <c r="P25365" t="s">
        <v>140</v>
      </c>
      <c r="Q25365" t="s">
        <v>140</v>
      </c>
    </row>
    <row r="25366" spans="1:17" x14ac:dyDescent="0.35">
      <c r="A25366" t="s">
        <v>16</v>
      </c>
      <c r="B25366" t="s">
        <v>1218</v>
      </c>
      <c r="C25366">
        <v>21</v>
      </c>
      <c r="D25366" t="s">
        <v>140</v>
      </c>
      <c r="E25366" t="s">
        <v>177</v>
      </c>
      <c r="F25366" t="s">
        <v>140</v>
      </c>
      <c r="G25366" t="s">
        <v>140</v>
      </c>
      <c r="H25366" t="s">
        <v>140</v>
      </c>
      <c r="I25366" t="s">
        <v>140</v>
      </c>
      <c r="J25366" t="s">
        <v>140</v>
      </c>
      <c r="K25366" t="s">
        <v>140</v>
      </c>
      <c r="L25366" t="s">
        <v>140</v>
      </c>
      <c r="M25366" t="s">
        <v>140</v>
      </c>
      <c r="N25366" t="s">
        <v>140</v>
      </c>
      <c r="O25366" t="s">
        <v>140</v>
      </c>
      <c r="P25366" t="s">
        <v>140</v>
      </c>
      <c r="Q25366" t="s">
        <v>140</v>
      </c>
    </row>
    <row r="25367" spans="1:17" x14ac:dyDescent="0.35">
      <c r="A25367" t="s">
        <v>16</v>
      </c>
      <c r="B25367" t="s">
        <v>1999</v>
      </c>
      <c r="C25367">
        <v>24</v>
      </c>
      <c r="D25367" t="s">
        <v>140</v>
      </c>
      <c r="E25367" t="s">
        <v>1161</v>
      </c>
      <c r="F25367" t="s">
        <v>140</v>
      </c>
      <c r="G25367" t="s">
        <v>1072</v>
      </c>
      <c r="H25367" t="s">
        <v>140</v>
      </c>
      <c r="I25367" t="s">
        <v>140</v>
      </c>
      <c r="J25367" t="s">
        <v>140</v>
      </c>
      <c r="K25367" t="s">
        <v>140</v>
      </c>
      <c r="L25367" t="s">
        <v>140</v>
      </c>
      <c r="M25367" t="s">
        <v>140</v>
      </c>
      <c r="N25367" t="s">
        <v>140</v>
      </c>
      <c r="O25367" t="s">
        <v>140</v>
      </c>
      <c r="P25367" t="s">
        <v>140</v>
      </c>
      <c r="Q25367" t="s">
        <v>140</v>
      </c>
    </row>
    <row r="25368" spans="1:17" x14ac:dyDescent="0.35">
      <c r="A25368" t="s">
        <v>16</v>
      </c>
      <c r="B25368" t="s">
        <v>2000</v>
      </c>
      <c r="C25368">
        <v>9</v>
      </c>
      <c r="D25368" t="s">
        <v>140</v>
      </c>
      <c r="E25368" t="s">
        <v>177</v>
      </c>
      <c r="F25368" t="s">
        <v>140</v>
      </c>
      <c r="G25368" t="s">
        <v>140</v>
      </c>
      <c r="H25368" t="s">
        <v>140</v>
      </c>
      <c r="I25368" t="s">
        <v>140</v>
      </c>
      <c r="J25368" t="s">
        <v>140</v>
      </c>
      <c r="K25368" t="s">
        <v>140</v>
      </c>
      <c r="L25368" t="s">
        <v>140</v>
      </c>
      <c r="M25368" t="s">
        <v>140</v>
      </c>
      <c r="N25368" t="s">
        <v>140</v>
      </c>
      <c r="O25368" t="s">
        <v>140</v>
      </c>
      <c r="P25368" t="s">
        <v>140</v>
      </c>
      <c r="Q25368" t="s">
        <v>140</v>
      </c>
    </row>
    <row r="25369" spans="1:17" x14ac:dyDescent="0.35">
      <c r="A25369" t="s">
        <v>16</v>
      </c>
      <c r="B25369" t="s">
        <v>2001</v>
      </c>
      <c r="C25369">
        <v>8</v>
      </c>
      <c r="D25369" t="s">
        <v>140</v>
      </c>
      <c r="E25369" t="s">
        <v>1153</v>
      </c>
      <c r="F25369" t="s">
        <v>1059</v>
      </c>
      <c r="G25369" t="s">
        <v>140</v>
      </c>
      <c r="H25369" t="s">
        <v>140</v>
      </c>
      <c r="I25369" t="s">
        <v>140</v>
      </c>
      <c r="J25369" t="s">
        <v>140</v>
      </c>
      <c r="K25369" t="s">
        <v>140</v>
      </c>
      <c r="L25369" t="s">
        <v>140</v>
      </c>
      <c r="M25369" t="s">
        <v>140</v>
      </c>
      <c r="N25369" t="s">
        <v>140</v>
      </c>
      <c r="O25369" t="s">
        <v>1059</v>
      </c>
      <c r="P25369" t="s">
        <v>140</v>
      </c>
      <c r="Q25369" t="s">
        <v>140</v>
      </c>
    </row>
    <row r="25370" spans="1:17" x14ac:dyDescent="0.35">
      <c r="A25370" t="s">
        <v>16</v>
      </c>
      <c r="B25370" t="s">
        <v>2002</v>
      </c>
      <c r="C25370">
        <v>55</v>
      </c>
      <c r="D25370" t="s">
        <v>1007</v>
      </c>
      <c r="E25370" t="s">
        <v>1084</v>
      </c>
      <c r="F25370" t="s">
        <v>1058</v>
      </c>
      <c r="G25370" t="s">
        <v>641</v>
      </c>
      <c r="H25370" t="s">
        <v>140</v>
      </c>
      <c r="I25370" t="s">
        <v>140</v>
      </c>
      <c r="J25370" t="s">
        <v>140</v>
      </c>
      <c r="K25370" t="s">
        <v>140</v>
      </c>
      <c r="L25370" t="s">
        <v>140</v>
      </c>
      <c r="M25370" t="s">
        <v>140</v>
      </c>
      <c r="N25370" t="s">
        <v>140</v>
      </c>
      <c r="O25370" t="s">
        <v>140</v>
      </c>
      <c r="P25370" t="s">
        <v>140</v>
      </c>
      <c r="Q25370" t="s">
        <v>140</v>
      </c>
    </row>
    <row r="25371" spans="1:17" x14ac:dyDescent="0.35">
      <c r="A25371" t="s">
        <v>16</v>
      </c>
      <c r="B25371" t="s">
        <v>2003</v>
      </c>
      <c r="C25371">
        <v>24</v>
      </c>
      <c r="D25371" t="s">
        <v>140</v>
      </c>
      <c r="E25371" t="s">
        <v>653</v>
      </c>
      <c r="F25371" t="s">
        <v>140</v>
      </c>
      <c r="G25371" t="s">
        <v>654</v>
      </c>
      <c r="H25371" t="s">
        <v>140</v>
      </c>
      <c r="I25371" t="s">
        <v>140</v>
      </c>
      <c r="J25371" t="s">
        <v>140</v>
      </c>
      <c r="K25371" t="s">
        <v>140</v>
      </c>
      <c r="L25371" t="s">
        <v>140</v>
      </c>
      <c r="M25371" t="s">
        <v>140</v>
      </c>
      <c r="N25371" t="s">
        <v>140</v>
      </c>
      <c r="O25371" t="s">
        <v>140</v>
      </c>
      <c r="P25371" t="s">
        <v>140</v>
      </c>
      <c r="Q25371" t="s">
        <v>140</v>
      </c>
    </row>
    <row r="25372" spans="1:17" x14ac:dyDescent="0.35">
      <c r="A25372" t="s">
        <v>16</v>
      </c>
      <c r="B25372" t="s">
        <v>2004</v>
      </c>
      <c r="C25372">
        <v>18</v>
      </c>
      <c r="D25372" t="s">
        <v>140</v>
      </c>
      <c r="E25372" t="s">
        <v>1183</v>
      </c>
      <c r="F25372" t="s">
        <v>1043</v>
      </c>
      <c r="G25372" t="s">
        <v>140</v>
      </c>
      <c r="H25372" t="s">
        <v>140</v>
      </c>
      <c r="I25372" t="s">
        <v>140</v>
      </c>
      <c r="J25372" t="s">
        <v>140</v>
      </c>
      <c r="K25372" t="s">
        <v>140</v>
      </c>
      <c r="L25372" t="s">
        <v>140</v>
      </c>
      <c r="M25372" t="s">
        <v>140</v>
      </c>
      <c r="N25372" t="s">
        <v>140</v>
      </c>
      <c r="O25372" t="s">
        <v>140</v>
      </c>
      <c r="P25372" t="s">
        <v>140</v>
      </c>
      <c r="Q25372" t="s">
        <v>140</v>
      </c>
    </row>
    <row r="25373" spans="1:17" x14ac:dyDescent="0.35">
      <c r="A25373" t="s">
        <v>16</v>
      </c>
      <c r="B25373" t="s">
        <v>339</v>
      </c>
      <c r="C25373">
        <v>2</v>
      </c>
      <c r="D25373" t="s">
        <v>140</v>
      </c>
      <c r="E25373" t="s">
        <v>140</v>
      </c>
      <c r="F25373" t="s">
        <v>140</v>
      </c>
      <c r="G25373" t="s">
        <v>177</v>
      </c>
      <c r="H25373" t="s">
        <v>140</v>
      </c>
      <c r="I25373" t="s">
        <v>140</v>
      </c>
      <c r="J25373" t="s">
        <v>140</v>
      </c>
      <c r="K25373" t="s">
        <v>140</v>
      </c>
      <c r="L25373" t="s">
        <v>140</v>
      </c>
      <c r="M25373" t="s">
        <v>140</v>
      </c>
      <c r="N25373" t="s">
        <v>140</v>
      </c>
      <c r="O25373" t="s">
        <v>140</v>
      </c>
      <c r="P25373" t="s">
        <v>140</v>
      </c>
      <c r="Q25373" t="s">
        <v>140</v>
      </c>
    </row>
    <row r="25374" spans="1:17" x14ac:dyDescent="0.35">
      <c r="A25374" t="s">
        <v>17</v>
      </c>
      <c r="B25374" t="s">
        <v>1216</v>
      </c>
      <c r="C25374">
        <v>15</v>
      </c>
      <c r="D25374" t="s">
        <v>140</v>
      </c>
      <c r="E25374" t="s">
        <v>1153</v>
      </c>
      <c r="F25374" t="s">
        <v>140</v>
      </c>
      <c r="G25374" t="s">
        <v>1059</v>
      </c>
      <c r="H25374" t="s">
        <v>140</v>
      </c>
      <c r="I25374" t="s">
        <v>140</v>
      </c>
      <c r="J25374" t="s">
        <v>140</v>
      </c>
      <c r="K25374" t="s">
        <v>140</v>
      </c>
      <c r="L25374" t="s">
        <v>140</v>
      </c>
      <c r="M25374" t="s">
        <v>140</v>
      </c>
      <c r="N25374" t="s">
        <v>140</v>
      </c>
      <c r="O25374" t="s">
        <v>140</v>
      </c>
      <c r="P25374" t="s">
        <v>140</v>
      </c>
      <c r="Q25374" t="s">
        <v>140</v>
      </c>
    </row>
    <row r="25375" spans="1:17" x14ac:dyDescent="0.35">
      <c r="A25375" t="s">
        <v>17</v>
      </c>
      <c r="B25375" t="s">
        <v>1993</v>
      </c>
      <c r="C25375">
        <v>12</v>
      </c>
      <c r="D25375" t="s">
        <v>140</v>
      </c>
      <c r="E25375" t="s">
        <v>50</v>
      </c>
      <c r="F25375" t="s">
        <v>869</v>
      </c>
      <c r="G25375" t="s">
        <v>323</v>
      </c>
      <c r="H25375" t="s">
        <v>140</v>
      </c>
      <c r="I25375" t="s">
        <v>140</v>
      </c>
      <c r="J25375" t="s">
        <v>140</v>
      </c>
      <c r="K25375" t="s">
        <v>140</v>
      </c>
      <c r="L25375" t="s">
        <v>140</v>
      </c>
      <c r="M25375" t="s">
        <v>140</v>
      </c>
      <c r="N25375" t="s">
        <v>140</v>
      </c>
      <c r="O25375" t="s">
        <v>140</v>
      </c>
      <c r="P25375" t="s">
        <v>140</v>
      </c>
      <c r="Q25375" t="s">
        <v>140</v>
      </c>
    </row>
    <row r="25376" spans="1:17" x14ac:dyDescent="0.35">
      <c r="A25376" t="s">
        <v>17</v>
      </c>
      <c r="B25376" t="s">
        <v>1994</v>
      </c>
      <c r="C25376">
        <v>10</v>
      </c>
      <c r="D25376" t="s">
        <v>140</v>
      </c>
      <c r="E25376" t="s">
        <v>1005</v>
      </c>
      <c r="F25376" t="s">
        <v>140</v>
      </c>
      <c r="G25376" t="s">
        <v>967</v>
      </c>
      <c r="H25376" t="s">
        <v>140</v>
      </c>
      <c r="I25376" t="s">
        <v>140</v>
      </c>
      <c r="J25376" t="s">
        <v>140</v>
      </c>
      <c r="K25376" t="s">
        <v>140</v>
      </c>
      <c r="L25376" t="s">
        <v>140</v>
      </c>
      <c r="M25376" t="s">
        <v>140</v>
      </c>
      <c r="N25376" t="s">
        <v>140</v>
      </c>
      <c r="O25376" t="s">
        <v>140</v>
      </c>
      <c r="P25376" t="s">
        <v>140</v>
      </c>
      <c r="Q25376" t="s">
        <v>140</v>
      </c>
    </row>
    <row r="25377" spans="1:17" x14ac:dyDescent="0.35">
      <c r="A25377" t="s">
        <v>17</v>
      </c>
      <c r="B25377" t="s">
        <v>1995</v>
      </c>
      <c r="C25377">
        <v>4</v>
      </c>
      <c r="D25377" t="s">
        <v>140</v>
      </c>
      <c r="E25377" t="s">
        <v>177</v>
      </c>
      <c r="F25377" t="s">
        <v>140</v>
      </c>
      <c r="G25377" t="s">
        <v>140</v>
      </c>
      <c r="H25377" t="s">
        <v>140</v>
      </c>
      <c r="I25377" t="s">
        <v>140</v>
      </c>
      <c r="J25377" t="s">
        <v>140</v>
      </c>
      <c r="K25377" t="s">
        <v>140</v>
      </c>
      <c r="L25377" t="s">
        <v>140</v>
      </c>
      <c r="M25377" t="s">
        <v>140</v>
      </c>
      <c r="N25377" t="s">
        <v>140</v>
      </c>
      <c r="O25377" t="s">
        <v>140</v>
      </c>
      <c r="P25377" t="s">
        <v>140</v>
      </c>
      <c r="Q25377" t="s">
        <v>140</v>
      </c>
    </row>
    <row r="25378" spans="1:17" x14ac:dyDescent="0.35">
      <c r="A25378" t="s">
        <v>17</v>
      </c>
      <c r="B25378" t="s">
        <v>1996</v>
      </c>
      <c r="C25378">
        <v>55</v>
      </c>
      <c r="D25378" t="s">
        <v>140</v>
      </c>
      <c r="E25378" t="s">
        <v>957</v>
      </c>
      <c r="F25378" t="s">
        <v>1098</v>
      </c>
      <c r="G25378" t="s">
        <v>894</v>
      </c>
      <c r="H25378" t="s">
        <v>140</v>
      </c>
      <c r="I25378" t="s">
        <v>140</v>
      </c>
      <c r="J25378" t="s">
        <v>140</v>
      </c>
      <c r="K25378" t="s">
        <v>140</v>
      </c>
      <c r="L25378" t="s">
        <v>140</v>
      </c>
      <c r="M25378" t="s">
        <v>140</v>
      </c>
      <c r="N25378" t="s">
        <v>140</v>
      </c>
      <c r="O25378" t="s">
        <v>140</v>
      </c>
      <c r="P25378" t="s">
        <v>140</v>
      </c>
      <c r="Q25378" t="s">
        <v>140</v>
      </c>
    </row>
    <row r="25379" spans="1:17" x14ac:dyDescent="0.35">
      <c r="A25379" t="s">
        <v>17</v>
      </c>
      <c r="B25379" t="s">
        <v>1997</v>
      </c>
      <c r="C25379">
        <v>43</v>
      </c>
      <c r="D25379" t="s">
        <v>1046</v>
      </c>
      <c r="E25379" t="s">
        <v>42</v>
      </c>
      <c r="F25379" t="s">
        <v>1044</v>
      </c>
      <c r="G25379" t="s">
        <v>57</v>
      </c>
      <c r="H25379" t="s">
        <v>1014</v>
      </c>
      <c r="I25379" t="s">
        <v>140</v>
      </c>
      <c r="J25379" t="s">
        <v>140</v>
      </c>
      <c r="K25379" t="s">
        <v>140</v>
      </c>
      <c r="L25379" t="s">
        <v>140</v>
      </c>
      <c r="M25379" t="s">
        <v>140</v>
      </c>
      <c r="N25379" t="s">
        <v>140</v>
      </c>
      <c r="O25379" t="s">
        <v>1017</v>
      </c>
      <c r="P25379" t="s">
        <v>140</v>
      </c>
      <c r="Q25379" t="s">
        <v>140</v>
      </c>
    </row>
    <row r="25380" spans="1:17" x14ac:dyDescent="0.35">
      <c r="A25380" t="s">
        <v>17</v>
      </c>
      <c r="B25380" t="s">
        <v>1998</v>
      </c>
      <c r="C25380">
        <v>50</v>
      </c>
      <c r="D25380" t="s">
        <v>140</v>
      </c>
      <c r="E25380" t="s">
        <v>306</v>
      </c>
      <c r="F25380" t="s">
        <v>1066</v>
      </c>
      <c r="G25380" t="s">
        <v>307</v>
      </c>
      <c r="H25380" t="s">
        <v>1019</v>
      </c>
      <c r="I25380" t="s">
        <v>1017</v>
      </c>
      <c r="J25380" t="s">
        <v>140</v>
      </c>
      <c r="K25380" t="s">
        <v>140</v>
      </c>
      <c r="L25380" t="s">
        <v>140</v>
      </c>
      <c r="M25380" t="s">
        <v>140</v>
      </c>
      <c r="N25380" t="s">
        <v>140</v>
      </c>
      <c r="O25380" t="s">
        <v>140</v>
      </c>
      <c r="P25380" t="s">
        <v>140</v>
      </c>
      <c r="Q25380" t="s">
        <v>140</v>
      </c>
    </row>
    <row r="25381" spans="1:17" x14ac:dyDescent="0.35">
      <c r="A25381" t="s">
        <v>17</v>
      </c>
      <c r="B25381" t="s">
        <v>1218</v>
      </c>
      <c r="C25381">
        <v>10</v>
      </c>
      <c r="D25381" t="s">
        <v>140</v>
      </c>
      <c r="E25381" t="s">
        <v>857</v>
      </c>
      <c r="F25381" t="s">
        <v>929</v>
      </c>
      <c r="G25381" t="s">
        <v>192</v>
      </c>
      <c r="H25381" t="s">
        <v>140</v>
      </c>
      <c r="I25381" t="s">
        <v>140</v>
      </c>
      <c r="J25381" t="s">
        <v>140</v>
      </c>
      <c r="K25381" t="s">
        <v>140</v>
      </c>
      <c r="L25381" t="s">
        <v>140</v>
      </c>
      <c r="M25381" t="s">
        <v>140</v>
      </c>
      <c r="N25381" t="s">
        <v>140</v>
      </c>
      <c r="O25381" t="s">
        <v>140</v>
      </c>
      <c r="P25381" t="s">
        <v>140</v>
      </c>
      <c r="Q25381" t="s">
        <v>140</v>
      </c>
    </row>
    <row r="25382" spans="1:17" x14ac:dyDescent="0.35">
      <c r="A25382" t="s">
        <v>17</v>
      </c>
      <c r="B25382" t="s">
        <v>1999</v>
      </c>
      <c r="C25382">
        <v>17</v>
      </c>
      <c r="D25382" t="s">
        <v>140</v>
      </c>
      <c r="E25382" t="s">
        <v>1167</v>
      </c>
      <c r="F25382" t="s">
        <v>140</v>
      </c>
      <c r="G25382" t="s">
        <v>1104</v>
      </c>
      <c r="H25382" t="s">
        <v>140</v>
      </c>
      <c r="I25382" t="s">
        <v>140</v>
      </c>
      <c r="J25382" t="s">
        <v>140</v>
      </c>
      <c r="K25382" t="s">
        <v>140</v>
      </c>
      <c r="L25382" t="s">
        <v>140</v>
      </c>
      <c r="M25382" t="s">
        <v>140</v>
      </c>
      <c r="N25382" t="s">
        <v>140</v>
      </c>
      <c r="O25382" t="s">
        <v>140</v>
      </c>
      <c r="P25382" t="s">
        <v>140</v>
      </c>
      <c r="Q25382" t="s">
        <v>140</v>
      </c>
    </row>
    <row r="25383" spans="1:17" x14ac:dyDescent="0.35">
      <c r="A25383" t="s">
        <v>17</v>
      </c>
      <c r="B25383" t="s">
        <v>2000</v>
      </c>
      <c r="C25383">
        <v>8</v>
      </c>
      <c r="D25383" t="s">
        <v>140</v>
      </c>
      <c r="E25383" t="s">
        <v>177</v>
      </c>
      <c r="F25383" t="s">
        <v>140</v>
      </c>
      <c r="G25383" t="s">
        <v>140</v>
      </c>
      <c r="H25383" t="s">
        <v>140</v>
      </c>
      <c r="I25383" t="s">
        <v>140</v>
      </c>
      <c r="J25383" t="s">
        <v>140</v>
      </c>
      <c r="K25383" t="s">
        <v>140</v>
      </c>
      <c r="L25383" t="s">
        <v>140</v>
      </c>
      <c r="M25383" t="s">
        <v>140</v>
      </c>
      <c r="N25383" t="s">
        <v>140</v>
      </c>
      <c r="O25383" t="s">
        <v>140</v>
      </c>
      <c r="P25383" t="s">
        <v>140</v>
      </c>
      <c r="Q25383" t="s">
        <v>140</v>
      </c>
    </row>
    <row r="25384" spans="1:17" x14ac:dyDescent="0.35">
      <c r="A25384" t="s">
        <v>17</v>
      </c>
      <c r="B25384" t="s">
        <v>2001</v>
      </c>
      <c r="C25384">
        <v>3</v>
      </c>
      <c r="D25384" t="s">
        <v>61</v>
      </c>
      <c r="E25384" t="s">
        <v>60</v>
      </c>
      <c r="F25384" t="s">
        <v>140</v>
      </c>
      <c r="G25384" t="s">
        <v>140</v>
      </c>
      <c r="H25384" t="s">
        <v>140</v>
      </c>
      <c r="I25384" t="s">
        <v>140</v>
      </c>
      <c r="J25384" t="s">
        <v>140</v>
      </c>
      <c r="K25384" t="s">
        <v>140</v>
      </c>
      <c r="L25384" t="s">
        <v>140</v>
      </c>
      <c r="M25384" t="s">
        <v>140</v>
      </c>
      <c r="N25384" t="s">
        <v>140</v>
      </c>
      <c r="O25384" t="s">
        <v>140</v>
      </c>
      <c r="P25384" t="s">
        <v>140</v>
      </c>
      <c r="Q25384" t="s">
        <v>140</v>
      </c>
    </row>
    <row r="25385" spans="1:17" x14ac:dyDescent="0.35">
      <c r="A25385" t="s">
        <v>17</v>
      </c>
      <c r="B25385" t="s">
        <v>2002</v>
      </c>
      <c r="C25385">
        <v>39</v>
      </c>
      <c r="D25385" t="s">
        <v>140</v>
      </c>
      <c r="E25385" t="s">
        <v>581</v>
      </c>
      <c r="F25385" t="s">
        <v>1054</v>
      </c>
      <c r="G25385" t="s">
        <v>127</v>
      </c>
      <c r="H25385" t="s">
        <v>1058</v>
      </c>
      <c r="I25385" t="s">
        <v>140</v>
      </c>
      <c r="J25385" t="s">
        <v>140</v>
      </c>
      <c r="K25385" t="s">
        <v>140</v>
      </c>
      <c r="L25385" t="s">
        <v>140</v>
      </c>
      <c r="M25385" t="s">
        <v>140</v>
      </c>
      <c r="N25385" t="s">
        <v>140</v>
      </c>
      <c r="O25385" t="s">
        <v>660</v>
      </c>
      <c r="P25385" t="s">
        <v>950</v>
      </c>
      <c r="Q25385" t="s">
        <v>140</v>
      </c>
    </row>
    <row r="25386" spans="1:17" x14ac:dyDescent="0.35">
      <c r="A25386" t="s">
        <v>17</v>
      </c>
      <c r="B25386" t="s">
        <v>2003</v>
      </c>
      <c r="C25386">
        <v>35</v>
      </c>
      <c r="D25386" t="s">
        <v>140</v>
      </c>
      <c r="E25386" t="s">
        <v>348</v>
      </c>
      <c r="F25386" t="s">
        <v>1048</v>
      </c>
      <c r="G25386" t="s">
        <v>365</v>
      </c>
      <c r="H25386" t="s">
        <v>939</v>
      </c>
      <c r="I25386" t="s">
        <v>140</v>
      </c>
      <c r="J25386" t="s">
        <v>140</v>
      </c>
      <c r="K25386" t="s">
        <v>140</v>
      </c>
      <c r="L25386" t="s">
        <v>140</v>
      </c>
      <c r="M25386" t="s">
        <v>140</v>
      </c>
      <c r="N25386" t="s">
        <v>140</v>
      </c>
      <c r="O25386" t="s">
        <v>140</v>
      </c>
      <c r="P25386" t="s">
        <v>140</v>
      </c>
      <c r="Q25386" t="s">
        <v>140</v>
      </c>
    </row>
    <row r="25387" spans="1:17" x14ac:dyDescent="0.35">
      <c r="A25387" t="s">
        <v>17</v>
      </c>
      <c r="B25387" t="s">
        <v>2004</v>
      </c>
      <c r="C25387">
        <v>16</v>
      </c>
      <c r="D25387" t="s">
        <v>140</v>
      </c>
      <c r="E25387" t="s">
        <v>976</v>
      </c>
      <c r="F25387" t="s">
        <v>838</v>
      </c>
      <c r="G25387" t="s">
        <v>911</v>
      </c>
      <c r="H25387" t="s">
        <v>140</v>
      </c>
      <c r="I25387" t="s">
        <v>140</v>
      </c>
      <c r="J25387" t="s">
        <v>140</v>
      </c>
      <c r="K25387" t="s">
        <v>140</v>
      </c>
      <c r="L25387" t="s">
        <v>140</v>
      </c>
      <c r="M25387" t="s">
        <v>140</v>
      </c>
      <c r="N25387" t="s">
        <v>140</v>
      </c>
      <c r="O25387" t="s">
        <v>869</v>
      </c>
      <c r="P25387" t="s">
        <v>140</v>
      </c>
      <c r="Q25387" t="s">
        <v>140</v>
      </c>
    </row>
    <row r="25388" spans="1:17" x14ac:dyDescent="0.35">
      <c r="A25388" t="s">
        <v>17</v>
      </c>
      <c r="B25388" t="s">
        <v>339</v>
      </c>
      <c r="C25388">
        <v>7</v>
      </c>
      <c r="D25388" t="s">
        <v>140</v>
      </c>
      <c r="E25388" t="s">
        <v>124</v>
      </c>
      <c r="F25388" t="s">
        <v>140</v>
      </c>
      <c r="G25388" t="s">
        <v>123</v>
      </c>
      <c r="H25388" t="s">
        <v>140</v>
      </c>
      <c r="I25388" t="s">
        <v>140</v>
      </c>
      <c r="J25388" t="s">
        <v>140</v>
      </c>
      <c r="K25388" t="s">
        <v>140</v>
      </c>
      <c r="L25388" t="s">
        <v>140</v>
      </c>
      <c r="M25388" t="s">
        <v>140</v>
      </c>
      <c r="N25388" t="s">
        <v>140</v>
      </c>
      <c r="O25388" t="s">
        <v>140</v>
      </c>
      <c r="P25388" t="s">
        <v>140</v>
      </c>
      <c r="Q25388" t="s">
        <v>140</v>
      </c>
    </row>
    <row r="25389" spans="1:17" x14ac:dyDescent="0.35">
      <c r="A25389" t="s">
        <v>18</v>
      </c>
      <c r="B25389" t="s">
        <v>1216</v>
      </c>
      <c r="C25389">
        <v>11</v>
      </c>
      <c r="D25389" t="s">
        <v>140</v>
      </c>
      <c r="E25389" t="s">
        <v>523</v>
      </c>
      <c r="F25389" t="s">
        <v>1053</v>
      </c>
      <c r="G25389" t="s">
        <v>140</v>
      </c>
      <c r="H25389" t="s">
        <v>125</v>
      </c>
      <c r="I25389" t="s">
        <v>140</v>
      </c>
      <c r="J25389" t="s">
        <v>140</v>
      </c>
      <c r="K25389" t="s">
        <v>140</v>
      </c>
      <c r="L25389" t="s">
        <v>140</v>
      </c>
      <c r="M25389" t="s">
        <v>140</v>
      </c>
      <c r="N25389" t="s">
        <v>140</v>
      </c>
      <c r="O25389" t="s">
        <v>140</v>
      </c>
      <c r="P25389" t="s">
        <v>140</v>
      </c>
      <c r="Q25389" t="s">
        <v>140</v>
      </c>
    </row>
    <row r="25390" spans="1:17" x14ac:dyDescent="0.35">
      <c r="A25390" t="s">
        <v>18</v>
      </c>
      <c r="B25390" t="s">
        <v>1993</v>
      </c>
      <c r="C25390">
        <v>16</v>
      </c>
      <c r="D25390" t="s">
        <v>140</v>
      </c>
      <c r="E25390" t="s">
        <v>344</v>
      </c>
      <c r="F25390" t="s">
        <v>140</v>
      </c>
      <c r="G25390" t="s">
        <v>345</v>
      </c>
      <c r="H25390" t="s">
        <v>140</v>
      </c>
      <c r="I25390" t="s">
        <v>140</v>
      </c>
      <c r="J25390" t="s">
        <v>140</v>
      </c>
      <c r="K25390" t="s">
        <v>140</v>
      </c>
      <c r="L25390" t="s">
        <v>140</v>
      </c>
      <c r="M25390" t="s">
        <v>140</v>
      </c>
      <c r="N25390" t="s">
        <v>140</v>
      </c>
      <c r="O25390" t="s">
        <v>140</v>
      </c>
      <c r="P25390" t="s">
        <v>140</v>
      </c>
      <c r="Q25390" t="s">
        <v>140</v>
      </c>
    </row>
    <row r="25391" spans="1:17" x14ac:dyDescent="0.35">
      <c r="A25391" t="s">
        <v>18</v>
      </c>
      <c r="B25391" t="s">
        <v>1994</v>
      </c>
      <c r="C25391">
        <v>2</v>
      </c>
      <c r="D25391" t="s">
        <v>140</v>
      </c>
      <c r="E25391" t="s">
        <v>177</v>
      </c>
      <c r="F25391" t="s">
        <v>140</v>
      </c>
      <c r="G25391" t="s">
        <v>140</v>
      </c>
      <c r="H25391" t="s">
        <v>140</v>
      </c>
      <c r="I25391" t="s">
        <v>140</v>
      </c>
      <c r="J25391" t="s">
        <v>140</v>
      </c>
      <c r="K25391" t="s">
        <v>140</v>
      </c>
      <c r="L25391" t="s">
        <v>140</v>
      </c>
      <c r="M25391" t="s">
        <v>140</v>
      </c>
      <c r="N25391" t="s">
        <v>140</v>
      </c>
      <c r="O25391" t="s">
        <v>140</v>
      </c>
      <c r="P25391" t="s">
        <v>140</v>
      </c>
      <c r="Q25391" t="s">
        <v>140</v>
      </c>
    </row>
    <row r="25392" spans="1:17" x14ac:dyDescent="0.35">
      <c r="A25392" t="s">
        <v>18</v>
      </c>
      <c r="B25392" t="s">
        <v>1995</v>
      </c>
      <c r="C25392">
        <v>4</v>
      </c>
      <c r="D25392" t="s">
        <v>140</v>
      </c>
      <c r="E25392" t="s">
        <v>647</v>
      </c>
      <c r="F25392" t="s">
        <v>140</v>
      </c>
      <c r="G25392" t="s">
        <v>646</v>
      </c>
      <c r="H25392" t="s">
        <v>140</v>
      </c>
      <c r="I25392" t="s">
        <v>140</v>
      </c>
      <c r="J25392" t="s">
        <v>140</v>
      </c>
      <c r="K25392" t="s">
        <v>140</v>
      </c>
      <c r="L25392" t="s">
        <v>140</v>
      </c>
      <c r="M25392" t="s">
        <v>140</v>
      </c>
      <c r="N25392" t="s">
        <v>140</v>
      </c>
      <c r="O25392" t="s">
        <v>140</v>
      </c>
      <c r="P25392" t="s">
        <v>140</v>
      </c>
      <c r="Q25392" t="s">
        <v>140</v>
      </c>
    </row>
    <row r="25393" spans="1:17" x14ac:dyDescent="0.35">
      <c r="A25393" t="s">
        <v>18</v>
      </c>
      <c r="B25393" t="s">
        <v>1996</v>
      </c>
      <c r="C25393">
        <v>54</v>
      </c>
      <c r="D25393" t="s">
        <v>140</v>
      </c>
      <c r="E25393" t="s">
        <v>52</v>
      </c>
      <c r="F25393" t="s">
        <v>1017</v>
      </c>
      <c r="G25393" t="s">
        <v>773</v>
      </c>
      <c r="H25393" t="s">
        <v>1055</v>
      </c>
      <c r="I25393" t="s">
        <v>1017</v>
      </c>
      <c r="J25393" t="s">
        <v>140</v>
      </c>
      <c r="K25393" t="s">
        <v>140</v>
      </c>
      <c r="L25393" t="s">
        <v>140</v>
      </c>
      <c r="M25393" t="s">
        <v>140</v>
      </c>
      <c r="N25393" t="s">
        <v>140</v>
      </c>
      <c r="O25393" t="s">
        <v>1017</v>
      </c>
      <c r="P25393" t="s">
        <v>664</v>
      </c>
      <c r="Q25393" t="s">
        <v>140</v>
      </c>
    </row>
    <row r="25394" spans="1:17" x14ac:dyDescent="0.35">
      <c r="A25394" t="s">
        <v>18</v>
      </c>
      <c r="B25394" t="s">
        <v>1997</v>
      </c>
      <c r="C25394">
        <v>46</v>
      </c>
      <c r="D25394" t="s">
        <v>140</v>
      </c>
      <c r="E25394" t="s">
        <v>195</v>
      </c>
      <c r="F25394" t="s">
        <v>1051</v>
      </c>
      <c r="G25394" t="s">
        <v>379</v>
      </c>
      <c r="H25394" t="s">
        <v>140</v>
      </c>
      <c r="I25394" t="s">
        <v>140</v>
      </c>
      <c r="J25394" t="s">
        <v>140</v>
      </c>
      <c r="K25394" t="s">
        <v>940</v>
      </c>
      <c r="L25394" t="s">
        <v>940</v>
      </c>
      <c r="M25394" t="s">
        <v>140</v>
      </c>
      <c r="N25394" t="s">
        <v>140</v>
      </c>
      <c r="O25394" t="s">
        <v>140</v>
      </c>
      <c r="P25394" t="s">
        <v>140</v>
      </c>
      <c r="Q25394" t="s">
        <v>1046</v>
      </c>
    </row>
    <row r="25395" spans="1:17" x14ac:dyDescent="0.35">
      <c r="A25395" t="s">
        <v>18</v>
      </c>
      <c r="B25395" t="s">
        <v>1998</v>
      </c>
      <c r="C25395">
        <v>39</v>
      </c>
      <c r="D25395" t="s">
        <v>140</v>
      </c>
      <c r="E25395" t="s">
        <v>1167</v>
      </c>
      <c r="F25395" t="s">
        <v>140</v>
      </c>
      <c r="G25395" t="s">
        <v>125</v>
      </c>
      <c r="H25395" t="s">
        <v>954</v>
      </c>
      <c r="I25395" t="s">
        <v>140</v>
      </c>
      <c r="J25395" t="s">
        <v>140</v>
      </c>
      <c r="K25395" t="s">
        <v>140</v>
      </c>
      <c r="L25395" t="s">
        <v>954</v>
      </c>
      <c r="M25395" t="s">
        <v>140</v>
      </c>
      <c r="N25395" t="s">
        <v>140</v>
      </c>
      <c r="O25395" t="s">
        <v>140</v>
      </c>
      <c r="P25395" t="s">
        <v>140</v>
      </c>
      <c r="Q25395" t="s">
        <v>140</v>
      </c>
    </row>
    <row r="25396" spans="1:17" x14ac:dyDescent="0.35">
      <c r="A25396" t="s">
        <v>18</v>
      </c>
      <c r="B25396" t="s">
        <v>1218</v>
      </c>
      <c r="C25396">
        <v>9</v>
      </c>
      <c r="D25396" t="s">
        <v>140</v>
      </c>
      <c r="E25396" t="s">
        <v>314</v>
      </c>
      <c r="F25396" t="s">
        <v>582</v>
      </c>
      <c r="G25396" t="s">
        <v>217</v>
      </c>
      <c r="H25396" t="s">
        <v>140</v>
      </c>
      <c r="I25396" t="s">
        <v>140</v>
      </c>
      <c r="J25396" t="s">
        <v>140</v>
      </c>
      <c r="K25396" t="s">
        <v>838</v>
      </c>
      <c r="L25396" t="s">
        <v>838</v>
      </c>
      <c r="M25396" t="s">
        <v>140</v>
      </c>
      <c r="N25396" t="s">
        <v>140</v>
      </c>
      <c r="O25396" t="s">
        <v>140</v>
      </c>
      <c r="P25396" t="s">
        <v>140</v>
      </c>
      <c r="Q25396" t="s">
        <v>140</v>
      </c>
    </row>
    <row r="25397" spans="1:17" x14ac:dyDescent="0.35">
      <c r="A25397" t="s">
        <v>18</v>
      </c>
      <c r="B25397" t="s">
        <v>1999</v>
      </c>
      <c r="C25397">
        <v>9</v>
      </c>
      <c r="D25397" t="s">
        <v>140</v>
      </c>
      <c r="E25397" t="s">
        <v>807</v>
      </c>
      <c r="F25397" t="s">
        <v>140</v>
      </c>
      <c r="G25397" t="s">
        <v>808</v>
      </c>
      <c r="H25397" t="s">
        <v>140</v>
      </c>
      <c r="I25397" t="s">
        <v>140</v>
      </c>
      <c r="J25397" t="s">
        <v>140</v>
      </c>
      <c r="K25397" t="s">
        <v>140</v>
      </c>
      <c r="L25397" t="s">
        <v>140</v>
      </c>
      <c r="M25397" t="s">
        <v>140</v>
      </c>
      <c r="N25397" t="s">
        <v>140</v>
      </c>
      <c r="O25397" t="s">
        <v>140</v>
      </c>
      <c r="P25397" t="s">
        <v>140</v>
      </c>
      <c r="Q25397" t="s">
        <v>140</v>
      </c>
    </row>
    <row r="25398" spans="1:17" x14ac:dyDescent="0.35">
      <c r="A25398" t="s">
        <v>18</v>
      </c>
      <c r="B25398" t="s">
        <v>2000</v>
      </c>
      <c r="C25398">
        <v>4</v>
      </c>
      <c r="D25398" t="s">
        <v>140</v>
      </c>
      <c r="E25398" t="s">
        <v>177</v>
      </c>
      <c r="F25398" t="s">
        <v>140</v>
      </c>
      <c r="G25398" t="s">
        <v>140</v>
      </c>
      <c r="H25398" t="s">
        <v>140</v>
      </c>
      <c r="I25398" t="s">
        <v>140</v>
      </c>
      <c r="J25398" t="s">
        <v>140</v>
      </c>
      <c r="K25398" t="s">
        <v>140</v>
      </c>
      <c r="L25398" t="s">
        <v>140</v>
      </c>
      <c r="M25398" t="s">
        <v>140</v>
      </c>
      <c r="N25398" t="s">
        <v>140</v>
      </c>
      <c r="O25398" t="s">
        <v>140</v>
      </c>
      <c r="P25398" t="s">
        <v>140</v>
      </c>
      <c r="Q25398" t="s">
        <v>140</v>
      </c>
    </row>
    <row r="25399" spans="1:17" x14ac:dyDescent="0.35">
      <c r="A25399" t="s">
        <v>18</v>
      </c>
      <c r="B25399" t="s">
        <v>2001</v>
      </c>
      <c r="C25399">
        <v>6</v>
      </c>
      <c r="D25399" t="s">
        <v>729</v>
      </c>
      <c r="E25399" t="s">
        <v>906</v>
      </c>
      <c r="F25399" t="s">
        <v>140</v>
      </c>
      <c r="G25399" t="s">
        <v>140</v>
      </c>
      <c r="H25399" t="s">
        <v>140</v>
      </c>
      <c r="I25399" t="s">
        <v>140</v>
      </c>
      <c r="J25399" t="s">
        <v>140</v>
      </c>
      <c r="K25399" t="s">
        <v>140</v>
      </c>
      <c r="L25399" t="s">
        <v>140</v>
      </c>
      <c r="M25399" t="s">
        <v>140</v>
      </c>
      <c r="N25399" t="s">
        <v>140</v>
      </c>
      <c r="O25399" t="s">
        <v>140</v>
      </c>
      <c r="P25399" t="s">
        <v>140</v>
      </c>
      <c r="Q25399" t="s">
        <v>140</v>
      </c>
    </row>
    <row r="25400" spans="1:17" x14ac:dyDescent="0.35">
      <c r="A25400" t="s">
        <v>18</v>
      </c>
      <c r="B25400" t="s">
        <v>2002</v>
      </c>
      <c r="C25400">
        <v>34</v>
      </c>
      <c r="D25400" t="s">
        <v>140</v>
      </c>
      <c r="E25400" t="s">
        <v>378</v>
      </c>
      <c r="F25400" t="s">
        <v>140</v>
      </c>
      <c r="G25400" t="s">
        <v>379</v>
      </c>
      <c r="H25400" t="s">
        <v>140</v>
      </c>
      <c r="I25400" t="s">
        <v>140</v>
      </c>
      <c r="J25400" t="s">
        <v>140</v>
      </c>
      <c r="K25400" t="s">
        <v>140</v>
      </c>
      <c r="L25400" t="s">
        <v>140</v>
      </c>
      <c r="M25400" t="s">
        <v>140</v>
      </c>
      <c r="N25400" t="s">
        <v>140</v>
      </c>
      <c r="O25400" t="s">
        <v>140</v>
      </c>
      <c r="P25400" t="s">
        <v>140</v>
      </c>
      <c r="Q25400" t="s">
        <v>140</v>
      </c>
    </row>
    <row r="25401" spans="1:17" x14ac:dyDescent="0.35">
      <c r="A25401" t="s">
        <v>18</v>
      </c>
      <c r="B25401" t="s">
        <v>2003</v>
      </c>
      <c r="C25401">
        <v>21</v>
      </c>
      <c r="D25401" t="s">
        <v>140</v>
      </c>
      <c r="E25401" t="s">
        <v>359</v>
      </c>
      <c r="F25401" t="s">
        <v>140</v>
      </c>
      <c r="G25401" t="s">
        <v>879</v>
      </c>
      <c r="H25401" t="s">
        <v>140</v>
      </c>
      <c r="I25401" t="s">
        <v>140</v>
      </c>
      <c r="J25401" t="s">
        <v>140</v>
      </c>
      <c r="K25401" t="s">
        <v>140</v>
      </c>
      <c r="L25401" t="s">
        <v>140</v>
      </c>
      <c r="M25401" t="s">
        <v>140</v>
      </c>
      <c r="N25401" t="s">
        <v>140</v>
      </c>
      <c r="O25401" t="s">
        <v>140</v>
      </c>
      <c r="P25401" t="s">
        <v>140</v>
      </c>
      <c r="Q25401" t="s">
        <v>1068</v>
      </c>
    </row>
    <row r="25402" spans="1:17" x14ac:dyDescent="0.35">
      <c r="A25402" t="s">
        <v>18</v>
      </c>
      <c r="B25402" t="s">
        <v>2004</v>
      </c>
      <c r="C25402">
        <v>21</v>
      </c>
      <c r="D25402" t="s">
        <v>140</v>
      </c>
      <c r="E25402" t="s">
        <v>479</v>
      </c>
      <c r="F25402" t="s">
        <v>937</v>
      </c>
      <c r="G25402" t="s">
        <v>836</v>
      </c>
      <c r="H25402" t="s">
        <v>140</v>
      </c>
      <c r="I25402" t="s">
        <v>875</v>
      </c>
      <c r="J25402" t="s">
        <v>140</v>
      </c>
      <c r="K25402" t="s">
        <v>140</v>
      </c>
      <c r="L25402" t="s">
        <v>140</v>
      </c>
      <c r="M25402" t="s">
        <v>140</v>
      </c>
      <c r="N25402" t="s">
        <v>140</v>
      </c>
      <c r="O25402" t="s">
        <v>140</v>
      </c>
      <c r="P25402" t="s">
        <v>140</v>
      </c>
      <c r="Q25402" t="s">
        <v>1021</v>
      </c>
    </row>
    <row r="25403" spans="1:17" x14ac:dyDescent="0.35">
      <c r="A25403" t="s">
        <v>18</v>
      </c>
      <c r="B25403" t="s">
        <v>339</v>
      </c>
      <c r="C25403">
        <v>2</v>
      </c>
      <c r="D25403" t="s">
        <v>140</v>
      </c>
      <c r="E25403" t="s">
        <v>289</v>
      </c>
      <c r="F25403" t="s">
        <v>140</v>
      </c>
      <c r="G25403" t="s">
        <v>288</v>
      </c>
      <c r="H25403" t="s">
        <v>140</v>
      </c>
      <c r="I25403" t="s">
        <v>140</v>
      </c>
      <c r="J25403" t="s">
        <v>140</v>
      </c>
      <c r="K25403" t="s">
        <v>140</v>
      </c>
      <c r="L25403" t="s">
        <v>140</v>
      </c>
      <c r="M25403" t="s">
        <v>140</v>
      </c>
      <c r="N25403" t="s">
        <v>140</v>
      </c>
      <c r="O25403" t="s">
        <v>140</v>
      </c>
      <c r="P25403" t="s">
        <v>140</v>
      </c>
      <c r="Q25403" t="s">
        <v>140</v>
      </c>
    </row>
    <row r="25404" spans="1:17" x14ac:dyDescent="0.35">
      <c r="A25404" t="s">
        <v>19</v>
      </c>
      <c r="B25404" t="s">
        <v>1216</v>
      </c>
      <c r="C25404">
        <v>15</v>
      </c>
      <c r="D25404" t="s">
        <v>140</v>
      </c>
      <c r="E25404" t="s">
        <v>1183</v>
      </c>
      <c r="F25404" t="s">
        <v>140</v>
      </c>
      <c r="G25404" t="s">
        <v>1043</v>
      </c>
      <c r="H25404" t="s">
        <v>140</v>
      </c>
      <c r="I25404" t="s">
        <v>140</v>
      </c>
      <c r="J25404" t="s">
        <v>140</v>
      </c>
      <c r="K25404" t="s">
        <v>140</v>
      </c>
      <c r="L25404" t="s">
        <v>140</v>
      </c>
      <c r="M25404" t="s">
        <v>140</v>
      </c>
      <c r="N25404" t="s">
        <v>140</v>
      </c>
      <c r="O25404" t="s">
        <v>140</v>
      </c>
      <c r="P25404" t="s">
        <v>140</v>
      </c>
      <c r="Q25404" t="s">
        <v>140</v>
      </c>
    </row>
    <row r="25405" spans="1:17" x14ac:dyDescent="0.35">
      <c r="A25405" t="s">
        <v>19</v>
      </c>
      <c r="B25405" t="s">
        <v>1993</v>
      </c>
      <c r="C25405">
        <v>13</v>
      </c>
      <c r="D25405" t="s">
        <v>140</v>
      </c>
      <c r="E25405" t="s">
        <v>914</v>
      </c>
      <c r="F25405" t="s">
        <v>140</v>
      </c>
      <c r="G25405" t="s">
        <v>127</v>
      </c>
      <c r="H25405" t="s">
        <v>1047</v>
      </c>
      <c r="I25405" t="s">
        <v>140</v>
      </c>
      <c r="J25405" t="s">
        <v>140</v>
      </c>
      <c r="K25405" t="s">
        <v>140</v>
      </c>
      <c r="L25405" t="s">
        <v>140</v>
      </c>
      <c r="M25405" t="s">
        <v>140</v>
      </c>
      <c r="N25405" t="s">
        <v>140</v>
      </c>
      <c r="O25405" t="s">
        <v>140</v>
      </c>
      <c r="P25405" t="s">
        <v>140</v>
      </c>
      <c r="Q25405" t="s">
        <v>140</v>
      </c>
    </row>
    <row r="25406" spans="1:17" x14ac:dyDescent="0.35">
      <c r="A25406" t="s">
        <v>19</v>
      </c>
      <c r="B25406" t="s">
        <v>1994</v>
      </c>
      <c r="C25406">
        <v>7</v>
      </c>
      <c r="D25406" t="s">
        <v>140</v>
      </c>
      <c r="E25406" t="s">
        <v>1175</v>
      </c>
      <c r="F25406" t="s">
        <v>140</v>
      </c>
      <c r="G25406" t="s">
        <v>1071</v>
      </c>
      <c r="H25406" t="s">
        <v>140</v>
      </c>
      <c r="I25406" t="s">
        <v>140</v>
      </c>
      <c r="J25406" t="s">
        <v>140</v>
      </c>
      <c r="K25406" t="s">
        <v>140</v>
      </c>
      <c r="L25406" t="s">
        <v>140</v>
      </c>
      <c r="M25406" t="s">
        <v>140</v>
      </c>
      <c r="N25406" t="s">
        <v>140</v>
      </c>
      <c r="O25406" t="s">
        <v>140</v>
      </c>
      <c r="P25406" t="s">
        <v>140</v>
      </c>
      <c r="Q25406" t="s">
        <v>140</v>
      </c>
    </row>
    <row r="25407" spans="1:17" x14ac:dyDescent="0.35">
      <c r="A25407" t="s">
        <v>19</v>
      </c>
      <c r="B25407" t="s">
        <v>1995</v>
      </c>
      <c r="C25407">
        <v>7</v>
      </c>
      <c r="D25407" t="s">
        <v>140</v>
      </c>
      <c r="E25407" t="s">
        <v>896</v>
      </c>
      <c r="F25407" t="s">
        <v>140</v>
      </c>
      <c r="G25407" t="s">
        <v>983</v>
      </c>
      <c r="H25407" t="s">
        <v>140</v>
      </c>
      <c r="I25407" t="s">
        <v>140</v>
      </c>
      <c r="J25407" t="s">
        <v>140</v>
      </c>
      <c r="K25407" t="s">
        <v>140</v>
      </c>
      <c r="L25407" t="s">
        <v>140</v>
      </c>
      <c r="M25407" t="s">
        <v>140</v>
      </c>
      <c r="N25407" t="s">
        <v>140</v>
      </c>
      <c r="O25407" t="s">
        <v>983</v>
      </c>
      <c r="P25407" t="s">
        <v>1083</v>
      </c>
      <c r="Q25407" t="s">
        <v>140</v>
      </c>
    </row>
    <row r="25408" spans="1:17" x14ac:dyDescent="0.35">
      <c r="A25408" t="s">
        <v>19</v>
      </c>
      <c r="B25408" t="s">
        <v>1996</v>
      </c>
      <c r="C25408">
        <v>59</v>
      </c>
      <c r="D25408" t="s">
        <v>140</v>
      </c>
      <c r="E25408" t="s">
        <v>201</v>
      </c>
      <c r="F25408" t="s">
        <v>1062</v>
      </c>
      <c r="G25408" t="s">
        <v>467</v>
      </c>
      <c r="H25408" t="s">
        <v>140</v>
      </c>
      <c r="I25408" t="s">
        <v>140</v>
      </c>
      <c r="J25408" t="s">
        <v>140</v>
      </c>
      <c r="K25408" t="s">
        <v>140</v>
      </c>
      <c r="L25408" t="s">
        <v>140</v>
      </c>
      <c r="M25408" t="s">
        <v>140</v>
      </c>
      <c r="N25408" t="s">
        <v>140</v>
      </c>
      <c r="O25408" t="s">
        <v>140</v>
      </c>
      <c r="P25408" t="s">
        <v>939</v>
      </c>
      <c r="Q25408" t="s">
        <v>140</v>
      </c>
    </row>
    <row r="25409" spans="1:17" x14ac:dyDescent="0.35">
      <c r="A25409" t="s">
        <v>19</v>
      </c>
      <c r="B25409" t="s">
        <v>1997</v>
      </c>
      <c r="C25409">
        <v>51</v>
      </c>
      <c r="D25409" t="s">
        <v>1048</v>
      </c>
      <c r="E25409" t="s">
        <v>233</v>
      </c>
      <c r="F25409" t="s">
        <v>801</v>
      </c>
      <c r="G25409" t="s">
        <v>771</v>
      </c>
      <c r="H25409" t="s">
        <v>940</v>
      </c>
      <c r="I25409" t="s">
        <v>140</v>
      </c>
      <c r="J25409" t="s">
        <v>140</v>
      </c>
      <c r="K25409" t="s">
        <v>140</v>
      </c>
      <c r="L25409" t="s">
        <v>140</v>
      </c>
      <c r="M25409" t="s">
        <v>140</v>
      </c>
      <c r="N25409" t="s">
        <v>140</v>
      </c>
      <c r="O25409" t="s">
        <v>775</v>
      </c>
      <c r="P25409" t="s">
        <v>1011</v>
      </c>
      <c r="Q25409" t="s">
        <v>140</v>
      </c>
    </row>
    <row r="25410" spans="1:17" x14ac:dyDescent="0.35">
      <c r="A25410" t="s">
        <v>19</v>
      </c>
      <c r="B25410" t="s">
        <v>1998</v>
      </c>
      <c r="C25410">
        <v>48</v>
      </c>
      <c r="D25410" t="s">
        <v>1057</v>
      </c>
      <c r="E25410" t="s">
        <v>594</v>
      </c>
      <c r="F25410" t="s">
        <v>869</v>
      </c>
      <c r="G25410" t="s">
        <v>277</v>
      </c>
      <c r="H25410" t="s">
        <v>140</v>
      </c>
      <c r="I25410" t="s">
        <v>140</v>
      </c>
      <c r="J25410" t="s">
        <v>869</v>
      </c>
      <c r="K25410" t="s">
        <v>140</v>
      </c>
      <c r="L25410" t="s">
        <v>140</v>
      </c>
      <c r="M25410" t="s">
        <v>140</v>
      </c>
      <c r="N25410" t="s">
        <v>140</v>
      </c>
      <c r="O25410" t="s">
        <v>99</v>
      </c>
      <c r="P25410" t="s">
        <v>140</v>
      </c>
      <c r="Q25410" t="s">
        <v>988</v>
      </c>
    </row>
    <row r="25411" spans="1:17" x14ac:dyDescent="0.35">
      <c r="A25411" t="s">
        <v>19</v>
      </c>
      <c r="B25411" t="s">
        <v>1218</v>
      </c>
      <c r="C25411">
        <v>8</v>
      </c>
      <c r="D25411" t="s">
        <v>140</v>
      </c>
      <c r="E25411" t="s">
        <v>177</v>
      </c>
      <c r="F25411" t="s">
        <v>140</v>
      </c>
      <c r="G25411" t="s">
        <v>140</v>
      </c>
      <c r="H25411" t="s">
        <v>140</v>
      </c>
      <c r="I25411" t="s">
        <v>140</v>
      </c>
      <c r="J25411" t="s">
        <v>140</v>
      </c>
      <c r="K25411" t="s">
        <v>140</v>
      </c>
      <c r="L25411" t="s">
        <v>140</v>
      </c>
      <c r="M25411" t="s">
        <v>140</v>
      </c>
      <c r="N25411" t="s">
        <v>140</v>
      </c>
      <c r="O25411" t="s">
        <v>140</v>
      </c>
      <c r="P25411" t="s">
        <v>140</v>
      </c>
      <c r="Q25411" t="s">
        <v>140</v>
      </c>
    </row>
    <row r="25412" spans="1:17" x14ac:dyDescent="0.35">
      <c r="A25412" t="s">
        <v>19</v>
      </c>
      <c r="B25412" t="s">
        <v>1999</v>
      </c>
      <c r="C25412">
        <v>6</v>
      </c>
      <c r="D25412" t="s">
        <v>140</v>
      </c>
      <c r="E25412" t="s">
        <v>177</v>
      </c>
      <c r="F25412" t="s">
        <v>140</v>
      </c>
      <c r="G25412" t="s">
        <v>140</v>
      </c>
      <c r="H25412" t="s">
        <v>140</v>
      </c>
      <c r="I25412" t="s">
        <v>140</v>
      </c>
      <c r="J25412" t="s">
        <v>140</v>
      </c>
      <c r="K25412" t="s">
        <v>140</v>
      </c>
      <c r="L25412" t="s">
        <v>140</v>
      </c>
      <c r="M25412" t="s">
        <v>140</v>
      </c>
      <c r="N25412" t="s">
        <v>140</v>
      </c>
      <c r="O25412" t="s">
        <v>140</v>
      </c>
      <c r="P25412" t="s">
        <v>140</v>
      </c>
      <c r="Q25412" t="s">
        <v>140</v>
      </c>
    </row>
    <row r="25413" spans="1:17" x14ac:dyDescent="0.35">
      <c r="A25413" t="s">
        <v>19</v>
      </c>
      <c r="B25413" t="s">
        <v>2000</v>
      </c>
      <c r="C25413">
        <v>9</v>
      </c>
      <c r="D25413" t="s">
        <v>140</v>
      </c>
      <c r="E25413" t="s">
        <v>177</v>
      </c>
      <c r="F25413" t="s">
        <v>140</v>
      </c>
      <c r="G25413" t="s">
        <v>140</v>
      </c>
      <c r="H25413" t="s">
        <v>140</v>
      </c>
      <c r="I25413" t="s">
        <v>140</v>
      </c>
      <c r="J25413" t="s">
        <v>140</v>
      </c>
      <c r="K25413" t="s">
        <v>140</v>
      </c>
      <c r="L25413" t="s">
        <v>140</v>
      </c>
      <c r="M25413" t="s">
        <v>140</v>
      </c>
      <c r="N25413" t="s">
        <v>140</v>
      </c>
      <c r="O25413" t="s">
        <v>140</v>
      </c>
      <c r="P25413" t="s">
        <v>140</v>
      </c>
      <c r="Q25413" t="s">
        <v>140</v>
      </c>
    </row>
    <row r="25414" spans="1:17" x14ac:dyDescent="0.35">
      <c r="A25414" t="s">
        <v>19</v>
      </c>
      <c r="B25414" t="s">
        <v>2001</v>
      </c>
      <c r="C25414">
        <v>7</v>
      </c>
      <c r="D25414" t="s">
        <v>140</v>
      </c>
      <c r="E25414" t="s">
        <v>177</v>
      </c>
      <c r="F25414" t="s">
        <v>140</v>
      </c>
      <c r="G25414" t="s">
        <v>140</v>
      </c>
      <c r="H25414" t="s">
        <v>140</v>
      </c>
      <c r="I25414" t="s">
        <v>140</v>
      </c>
      <c r="J25414" t="s">
        <v>140</v>
      </c>
      <c r="K25414" t="s">
        <v>140</v>
      </c>
      <c r="L25414" t="s">
        <v>140</v>
      </c>
      <c r="M25414" t="s">
        <v>140</v>
      </c>
      <c r="N25414" t="s">
        <v>140</v>
      </c>
      <c r="O25414" t="s">
        <v>140</v>
      </c>
      <c r="P25414" t="s">
        <v>140</v>
      </c>
      <c r="Q25414" t="s">
        <v>140</v>
      </c>
    </row>
    <row r="25415" spans="1:17" x14ac:dyDescent="0.35">
      <c r="A25415" t="s">
        <v>19</v>
      </c>
      <c r="B25415" t="s">
        <v>2002</v>
      </c>
      <c r="C25415">
        <v>40</v>
      </c>
      <c r="D25415" t="s">
        <v>140</v>
      </c>
      <c r="E25415" t="s">
        <v>649</v>
      </c>
      <c r="F25415" t="s">
        <v>812</v>
      </c>
      <c r="G25415" t="s">
        <v>741</v>
      </c>
      <c r="H25415" t="s">
        <v>1019</v>
      </c>
      <c r="I25415" t="s">
        <v>140</v>
      </c>
      <c r="J25415" t="s">
        <v>140</v>
      </c>
      <c r="K25415" t="s">
        <v>140</v>
      </c>
      <c r="L25415" t="s">
        <v>140</v>
      </c>
      <c r="M25415" t="s">
        <v>140</v>
      </c>
      <c r="N25415" t="s">
        <v>140</v>
      </c>
      <c r="O25415" t="s">
        <v>140</v>
      </c>
      <c r="P25415" t="s">
        <v>140</v>
      </c>
      <c r="Q25415" t="s">
        <v>140</v>
      </c>
    </row>
    <row r="25416" spans="1:17" x14ac:dyDescent="0.35">
      <c r="A25416" t="s">
        <v>19</v>
      </c>
      <c r="B25416" t="s">
        <v>2003</v>
      </c>
      <c r="C25416">
        <v>38</v>
      </c>
      <c r="D25416" t="s">
        <v>1021</v>
      </c>
      <c r="E25416" t="s">
        <v>54</v>
      </c>
      <c r="F25416" t="s">
        <v>394</v>
      </c>
      <c r="G25416" t="s">
        <v>932</v>
      </c>
      <c r="H25416" t="s">
        <v>140</v>
      </c>
      <c r="I25416" t="s">
        <v>140</v>
      </c>
      <c r="J25416" t="s">
        <v>140</v>
      </c>
      <c r="K25416" t="s">
        <v>140</v>
      </c>
      <c r="L25416" t="s">
        <v>140</v>
      </c>
      <c r="M25416" t="s">
        <v>140</v>
      </c>
      <c r="N25416" t="s">
        <v>140</v>
      </c>
      <c r="O25416" t="s">
        <v>1056</v>
      </c>
      <c r="P25416" t="s">
        <v>1066</v>
      </c>
      <c r="Q25416" t="s">
        <v>140</v>
      </c>
    </row>
    <row r="25417" spans="1:17" x14ac:dyDescent="0.35">
      <c r="A25417" t="s">
        <v>19</v>
      </c>
      <c r="B25417" t="s">
        <v>2004</v>
      </c>
      <c r="C25417">
        <v>23</v>
      </c>
      <c r="D25417" t="s">
        <v>140</v>
      </c>
      <c r="E25417" t="s">
        <v>619</v>
      </c>
      <c r="F25417" t="s">
        <v>1055</v>
      </c>
      <c r="G25417" t="s">
        <v>551</v>
      </c>
      <c r="H25417" t="s">
        <v>140</v>
      </c>
      <c r="I25417" t="s">
        <v>140</v>
      </c>
      <c r="J25417" t="s">
        <v>394</v>
      </c>
      <c r="K25417" t="s">
        <v>140</v>
      </c>
      <c r="L25417" t="s">
        <v>140</v>
      </c>
      <c r="M25417" t="s">
        <v>140</v>
      </c>
      <c r="N25417" t="s">
        <v>140</v>
      </c>
      <c r="O25417" t="s">
        <v>1004</v>
      </c>
      <c r="P25417" t="s">
        <v>140</v>
      </c>
      <c r="Q25417" t="s">
        <v>286</v>
      </c>
    </row>
    <row r="25418" spans="1:17" x14ac:dyDescent="0.35">
      <c r="A25418" t="s">
        <v>19</v>
      </c>
      <c r="B25418" t="s">
        <v>339</v>
      </c>
      <c r="C25418">
        <v>1</v>
      </c>
      <c r="D25418" t="s">
        <v>140</v>
      </c>
      <c r="E25418" t="s">
        <v>177</v>
      </c>
      <c r="F25418" t="s">
        <v>140</v>
      </c>
      <c r="G25418" t="s">
        <v>140</v>
      </c>
      <c r="H25418" t="s">
        <v>140</v>
      </c>
      <c r="I25418" t="s">
        <v>140</v>
      </c>
      <c r="J25418" t="s">
        <v>140</v>
      </c>
      <c r="K25418" t="s">
        <v>140</v>
      </c>
      <c r="L25418" t="s">
        <v>140</v>
      </c>
      <c r="M25418" t="s">
        <v>140</v>
      </c>
      <c r="N25418" t="s">
        <v>140</v>
      </c>
      <c r="O25418" t="s">
        <v>140</v>
      </c>
      <c r="P25418" t="s">
        <v>140</v>
      </c>
      <c r="Q25418" t="s">
        <v>140</v>
      </c>
    </row>
    <row r="25419" spans="1:17" x14ac:dyDescent="0.35">
      <c r="A25419" t="s">
        <v>20</v>
      </c>
      <c r="B25419" t="s">
        <v>1216</v>
      </c>
      <c r="C25419">
        <v>13</v>
      </c>
      <c r="D25419" t="s">
        <v>140</v>
      </c>
      <c r="E25419" t="s">
        <v>104</v>
      </c>
      <c r="F25419" t="s">
        <v>971</v>
      </c>
      <c r="G25419" t="s">
        <v>1053</v>
      </c>
      <c r="H25419" t="s">
        <v>140</v>
      </c>
      <c r="I25419" t="s">
        <v>140</v>
      </c>
      <c r="J25419" t="s">
        <v>140</v>
      </c>
      <c r="K25419" t="s">
        <v>140</v>
      </c>
      <c r="L25419" t="s">
        <v>140</v>
      </c>
      <c r="M25419" t="s">
        <v>140</v>
      </c>
      <c r="N25419" t="s">
        <v>140</v>
      </c>
      <c r="O25419" t="s">
        <v>140</v>
      </c>
      <c r="P25419" t="s">
        <v>140</v>
      </c>
      <c r="Q25419" t="s">
        <v>140</v>
      </c>
    </row>
    <row r="25420" spans="1:17" x14ac:dyDescent="0.35">
      <c r="A25420" t="s">
        <v>20</v>
      </c>
      <c r="B25420" t="s">
        <v>1993</v>
      </c>
      <c r="C25420">
        <v>13</v>
      </c>
      <c r="D25420" t="s">
        <v>140</v>
      </c>
      <c r="E25420" t="s">
        <v>56</v>
      </c>
      <c r="F25420" t="s">
        <v>1063</v>
      </c>
      <c r="G25420" t="s">
        <v>582</v>
      </c>
      <c r="H25420" t="s">
        <v>140</v>
      </c>
      <c r="I25420" t="s">
        <v>140</v>
      </c>
      <c r="J25420" t="s">
        <v>140</v>
      </c>
      <c r="K25420" t="s">
        <v>140</v>
      </c>
      <c r="L25420" t="s">
        <v>140</v>
      </c>
      <c r="M25420" t="s">
        <v>140</v>
      </c>
      <c r="N25420" t="s">
        <v>140</v>
      </c>
      <c r="O25420" t="s">
        <v>140</v>
      </c>
      <c r="P25420" t="s">
        <v>140</v>
      </c>
      <c r="Q25420" t="s">
        <v>140</v>
      </c>
    </row>
    <row r="25421" spans="1:17" x14ac:dyDescent="0.35">
      <c r="A25421" t="s">
        <v>20</v>
      </c>
      <c r="B25421" t="s">
        <v>1994</v>
      </c>
      <c r="C25421">
        <v>10</v>
      </c>
      <c r="D25421" t="s">
        <v>140</v>
      </c>
      <c r="E25421" t="s">
        <v>72</v>
      </c>
      <c r="F25421" t="s">
        <v>140</v>
      </c>
      <c r="G25421" t="s">
        <v>73</v>
      </c>
      <c r="H25421" t="s">
        <v>140</v>
      </c>
      <c r="I25421" t="s">
        <v>140</v>
      </c>
      <c r="J25421" t="s">
        <v>140</v>
      </c>
      <c r="K25421" t="s">
        <v>140</v>
      </c>
      <c r="L25421" t="s">
        <v>140</v>
      </c>
      <c r="M25421" t="s">
        <v>140</v>
      </c>
      <c r="N25421" t="s">
        <v>140</v>
      </c>
      <c r="O25421" t="s">
        <v>140</v>
      </c>
      <c r="P25421" t="s">
        <v>140</v>
      </c>
      <c r="Q25421" t="s">
        <v>140</v>
      </c>
    </row>
    <row r="25422" spans="1:17" x14ac:dyDescent="0.35">
      <c r="A25422" t="s">
        <v>20</v>
      </c>
      <c r="B25422" t="s">
        <v>1995</v>
      </c>
      <c r="C25422">
        <v>7</v>
      </c>
      <c r="D25422" t="s">
        <v>140</v>
      </c>
      <c r="E25422" t="s">
        <v>680</v>
      </c>
      <c r="F25422" t="s">
        <v>140</v>
      </c>
      <c r="G25422" t="s">
        <v>87</v>
      </c>
      <c r="H25422" t="s">
        <v>812</v>
      </c>
      <c r="I25422" t="s">
        <v>140</v>
      </c>
      <c r="J25422" t="s">
        <v>140</v>
      </c>
      <c r="K25422" t="s">
        <v>140</v>
      </c>
      <c r="L25422" t="s">
        <v>140</v>
      </c>
      <c r="M25422" t="s">
        <v>140</v>
      </c>
      <c r="N25422" t="s">
        <v>140</v>
      </c>
      <c r="O25422" t="s">
        <v>140</v>
      </c>
      <c r="P25422" t="s">
        <v>140</v>
      </c>
      <c r="Q25422" t="s">
        <v>140</v>
      </c>
    </row>
    <row r="25423" spans="1:17" x14ac:dyDescent="0.35">
      <c r="A25423" t="s">
        <v>20</v>
      </c>
      <c r="B25423" t="s">
        <v>1996</v>
      </c>
      <c r="C25423">
        <v>59</v>
      </c>
      <c r="D25423" t="s">
        <v>140</v>
      </c>
      <c r="E25423" t="s">
        <v>447</v>
      </c>
      <c r="F25423" t="s">
        <v>954</v>
      </c>
      <c r="G25423" t="s">
        <v>756</v>
      </c>
      <c r="H25423" t="s">
        <v>140</v>
      </c>
      <c r="I25423" t="s">
        <v>140</v>
      </c>
      <c r="J25423" t="s">
        <v>140</v>
      </c>
      <c r="K25423" t="s">
        <v>140</v>
      </c>
      <c r="L25423" t="s">
        <v>140</v>
      </c>
      <c r="M25423" t="s">
        <v>140</v>
      </c>
      <c r="N25423" t="s">
        <v>140</v>
      </c>
      <c r="O25423" t="s">
        <v>1050</v>
      </c>
      <c r="P25423" t="s">
        <v>1019</v>
      </c>
      <c r="Q25423" t="s">
        <v>140</v>
      </c>
    </row>
    <row r="25424" spans="1:17" x14ac:dyDescent="0.35">
      <c r="A25424" t="s">
        <v>20</v>
      </c>
      <c r="B25424" t="s">
        <v>1997</v>
      </c>
      <c r="C25424">
        <v>50</v>
      </c>
      <c r="D25424" t="s">
        <v>140</v>
      </c>
      <c r="E25424" t="s">
        <v>885</v>
      </c>
      <c r="F25424" t="s">
        <v>1020</v>
      </c>
      <c r="G25424" t="s">
        <v>924</v>
      </c>
      <c r="H25424" t="s">
        <v>140</v>
      </c>
      <c r="I25424" t="s">
        <v>140</v>
      </c>
      <c r="J25424" t="s">
        <v>140</v>
      </c>
      <c r="K25424" t="s">
        <v>140</v>
      </c>
      <c r="L25424" t="s">
        <v>140</v>
      </c>
      <c r="M25424" t="s">
        <v>140</v>
      </c>
      <c r="N25424" t="s">
        <v>140</v>
      </c>
      <c r="O25424" t="s">
        <v>131</v>
      </c>
      <c r="P25424" t="s">
        <v>140</v>
      </c>
      <c r="Q25424" t="s">
        <v>1098</v>
      </c>
    </row>
    <row r="25425" spans="1:17" x14ac:dyDescent="0.35">
      <c r="A25425" t="s">
        <v>20</v>
      </c>
      <c r="B25425" t="s">
        <v>1998</v>
      </c>
      <c r="C25425">
        <v>40</v>
      </c>
      <c r="D25425" t="s">
        <v>140</v>
      </c>
      <c r="E25425" t="s">
        <v>491</v>
      </c>
      <c r="F25425" t="s">
        <v>140</v>
      </c>
      <c r="G25425" t="s">
        <v>490</v>
      </c>
      <c r="H25425" t="s">
        <v>140</v>
      </c>
      <c r="I25425" t="s">
        <v>1021</v>
      </c>
      <c r="J25425" t="s">
        <v>1021</v>
      </c>
      <c r="K25425" t="s">
        <v>140</v>
      </c>
      <c r="L25425" t="s">
        <v>140</v>
      </c>
      <c r="M25425" t="s">
        <v>140</v>
      </c>
      <c r="N25425" t="s">
        <v>140</v>
      </c>
      <c r="O25425" t="s">
        <v>140</v>
      </c>
      <c r="P25425" t="s">
        <v>140</v>
      </c>
      <c r="Q25425" t="s">
        <v>140</v>
      </c>
    </row>
    <row r="25426" spans="1:17" x14ac:dyDescent="0.35">
      <c r="A25426" t="s">
        <v>20</v>
      </c>
      <c r="B25426" t="s">
        <v>1218</v>
      </c>
      <c r="C25426">
        <v>13</v>
      </c>
      <c r="D25426" t="s">
        <v>140</v>
      </c>
      <c r="E25426" t="s">
        <v>177</v>
      </c>
      <c r="F25426" t="s">
        <v>140</v>
      </c>
      <c r="G25426" t="s">
        <v>140</v>
      </c>
      <c r="H25426" t="s">
        <v>140</v>
      </c>
      <c r="I25426" t="s">
        <v>140</v>
      </c>
      <c r="J25426" t="s">
        <v>140</v>
      </c>
      <c r="K25426" t="s">
        <v>140</v>
      </c>
      <c r="L25426" t="s">
        <v>140</v>
      </c>
      <c r="M25426" t="s">
        <v>140</v>
      </c>
      <c r="N25426" t="s">
        <v>140</v>
      </c>
      <c r="O25426" t="s">
        <v>140</v>
      </c>
      <c r="P25426" t="s">
        <v>140</v>
      </c>
      <c r="Q25426" t="s">
        <v>140</v>
      </c>
    </row>
    <row r="25427" spans="1:17" x14ac:dyDescent="0.35">
      <c r="A25427" t="s">
        <v>20</v>
      </c>
      <c r="B25427" t="s">
        <v>1999</v>
      </c>
      <c r="C25427">
        <v>15</v>
      </c>
      <c r="D25427" t="s">
        <v>140</v>
      </c>
      <c r="E25427" t="s">
        <v>384</v>
      </c>
      <c r="F25427" t="s">
        <v>140</v>
      </c>
      <c r="G25427" t="s">
        <v>385</v>
      </c>
      <c r="H25427" t="s">
        <v>140</v>
      </c>
      <c r="I25427" t="s">
        <v>140</v>
      </c>
      <c r="J25427" t="s">
        <v>140</v>
      </c>
      <c r="K25427" t="s">
        <v>140</v>
      </c>
      <c r="L25427" t="s">
        <v>140</v>
      </c>
      <c r="M25427" t="s">
        <v>140</v>
      </c>
      <c r="N25427" t="s">
        <v>140</v>
      </c>
      <c r="O25427" t="s">
        <v>140</v>
      </c>
      <c r="P25427" t="s">
        <v>140</v>
      </c>
      <c r="Q25427" t="s">
        <v>140</v>
      </c>
    </row>
    <row r="25428" spans="1:17" x14ac:dyDescent="0.35">
      <c r="A25428" t="s">
        <v>20</v>
      </c>
      <c r="B25428" t="s">
        <v>2000</v>
      </c>
      <c r="C25428">
        <v>6</v>
      </c>
      <c r="D25428" t="s">
        <v>140</v>
      </c>
      <c r="E25428" t="s">
        <v>479</v>
      </c>
      <c r="F25428" t="s">
        <v>140</v>
      </c>
      <c r="G25428" t="s">
        <v>478</v>
      </c>
      <c r="H25428" t="s">
        <v>140</v>
      </c>
      <c r="I25428" t="s">
        <v>140</v>
      </c>
      <c r="J25428" t="s">
        <v>140</v>
      </c>
      <c r="K25428" t="s">
        <v>140</v>
      </c>
      <c r="L25428" t="s">
        <v>140</v>
      </c>
      <c r="M25428" t="s">
        <v>140</v>
      </c>
      <c r="N25428" t="s">
        <v>140</v>
      </c>
      <c r="O25428" t="s">
        <v>140</v>
      </c>
      <c r="P25428" t="s">
        <v>140</v>
      </c>
      <c r="Q25428" t="s">
        <v>140</v>
      </c>
    </row>
    <row r="25429" spans="1:17" x14ac:dyDescent="0.35">
      <c r="A25429" t="s">
        <v>20</v>
      </c>
      <c r="B25429" t="s">
        <v>2001</v>
      </c>
      <c r="C25429">
        <v>10</v>
      </c>
      <c r="D25429" t="s">
        <v>140</v>
      </c>
      <c r="E25429" t="s">
        <v>717</v>
      </c>
      <c r="F25429" t="s">
        <v>140</v>
      </c>
      <c r="G25429" t="s">
        <v>716</v>
      </c>
      <c r="H25429" t="s">
        <v>140</v>
      </c>
      <c r="I25429" t="s">
        <v>140</v>
      </c>
      <c r="J25429" t="s">
        <v>140</v>
      </c>
      <c r="K25429" t="s">
        <v>140</v>
      </c>
      <c r="L25429" t="s">
        <v>140</v>
      </c>
      <c r="M25429" t="s">
        <v>140</v>
      </c>
      <c r="N25429" t="s">
        <v>140</v>
      </c>
      <c r="O25429" t="s">
        <v>140</v>
      </c>
      <c r="P25429" t="s">
        <v>140</v>
      </c>
      <c r="Q25429" t="s">
        <v>140</v>
      </c>
    </row>
    <row r="25430" spans="1:17" x14ac:dyDescent="0.35">
      <c r="A25430" t="s">
        <v>20</v>
      </c>
      <c r="B25430" t="s">
        <v>2002</v>
      </c>
      <c r="C25430">
        <v>42</v>
      </c>
      <c r="D25430" t="s">
        <v>140</v>
      </c>
      <c r="E25430" t="s">
        <v>510</v>
      </c>
      <c r="F25430" t="s">
        <v>548</v>
      </c>
      <c r="G25430" t="s">
        <v>924</v>
      </c>
      <c r="H25430" t="s">
        <v>140</v>
      </c>
      <c r="I25430" t="s">
        <v>140</v>
      </c>
      <c r="J25430" t="s">
        <v>140</v>
      </c>
      <c r="K25430" t="s">
        <v>140</v>
      </c>
      <c r="L25430" t="s">
        <v>140</v>
      </c>
      <c r="M25430" t="s">
        <v>140</v>
      </c>
      <c r="N25430" t="s">
        <v>140</v>
      </c>
      <c r="O25430" t="s">
        <v>1019</v>
      </c>
      <c r="P25430" t="s">
        <v>949</v>
      </c>
      <c r="Q25430" t="s">
        <v>140</v>
      </c>
    </row>
    <row r="25431" spans="1:17" x14ac:dyDescent="0.35">
      <c r="A25431" t="s">
        <v>20</v>
      </c>
      <c r="B25431" t="s">
        <v>2003</v>
      </c>
      <c r="C25431">
        <v>35</v>
      </c>
      <c r="D25431" t="s">
        <v>140</v>
      </c>
      <c r="E25431" t="s">
        <v>859</v>
      </c>
      <c r="F25431" t="s">
        <v>140</v>
      </c>
      <c r="G25431" t="s">
        <v>860</v>
      </c>
      <c r="H25431" t="s">
        <v>140</v>
      </c>
      <c r="I25431" t="s">
        <v>140</v>
      </c>
      <c r="J25431" t="s">
        <v>140</v>
      </c>
      <c r="K25431" t="s">
        <v>140</v>
      </c>
      <c r="L25431" t="s">
        <v>140</v>
      </c>
      <c r="M25431" t="s">
        <v>140</v>
      </c>
      <c r="N25431" t="s">
        <v>140</v>
      </c>
      <c r="O25431" t="s">
        <v>1064</v>
      </c>
      <c r="P25431" t="s">
        <v>140</v>
      </c>
      <c r="Q25431" t="s">
        <v>140</v>
      </c>
    </row>
    <row r="25432" spans="1:17" x14ac:dyDescent="0.35">
      <c r="A25432" t="s">
        <v>20</v>
      </c>
      <c r="B25432" t="s">
        <v>2004</v>
      </c>
      <c r="C25432">
        <v>25</v>
      </c>
      <c r="D25432" t="s">
        <v>950</v>
      </c>
      <c r="E25432" t="s">
        <v>439</v>
      </c>
      <c r="F25432" t="s">
        <v>140</v>
      </c>
      <c r="G25432" t="s">
        <v>49</v>
      </c>
      <c r="H25432" t="s">
        <v>140</v>
      </c>
      <c r="I25432" t="s">
        <v>140</v>
      </c>
      <c r="J25432" t="s">
        <v>140</v>
      </c>
      <c r="K25432" t="s">
        <v>140</v>
      </c>
      <c r="L25432" t="s">
        <v>140</v>
      </c>
      <c r="M25432" t="s">
        <v>140</v>
      </c>
      <c r="N25432" t="s">
        <v>140</v>
      </c>
      <c r="O25432" t="s">
        <v>140</v>
      </c>
      <c r="P25432" t="s">
        <v>140</v>
      </c>
      <c r="Q25432" t="s">
        <v>140</v>
      </c>
    </row>
    <row r="25433" spans="1:17" x14ac:dyDescent="0.35">
      <c r="A25433" t="s">
        <v>20</v>
      </c>
      <c r="B25433" t="s">
        <v>339</v>
      </c>
      <c r="C25433">
        <v>4</v>
      </c>
      <c r="D25433" t="s">
        <v>140</v>
      </c>
      <c r="E25433" t="s">
        <v>177</v>
      </c>
      <c r="F25433" t="s">
        <v>140</v>
      </c>
      <c r="G25433" t="s">
        <v>140</v>
      </c>
      <c r="H25433" t="s">
        <v>140</v>
      </c>
      <c r="I25433" t="s">
        <v>140</v>
      </c>
      <c r="J25433" t="s">
        <v>140</v>
      </c>
      <c r="K25433" t="s">
        <v>140</v>
      </c>
      <c r="L25433" t="s">
        <v>140</v>
      </c>
      <c r="M25433" t="s">
        <v>140</v>
      </c>
      <c r="N25433" t="s">
        <v>140</v>
      </c>
      <c r="O25433" t="s">
        <v>140</v>
      </c>
      <c r="P25433" t="s">
        <v>140</v>
      </c>
      <c r="Q25433" t="s">
        <v>140</v>
      </c>
    </row>
    <row r="25434" spans="1:17" x14ac:dyDescent="0.35">
      <c r="A25434" t="s">
        <v>21</v>
      </c>
      <c r="B25434" t="s">
        <v>1216</v>
      </c>
      <c r="C25434">
        <v>3</v>
      </c>
      <c r="D25434" t="s">
        <v>140</v>
      </c>
      <c r="E25434" t="s">
        <v>177</v>
      </c>
      <c r="F25434" t="s">
        <v>140</v>
      </c>
      <c r="G25434" t="s">
        <v>140</v>
      </c>
      <c r="H25434" t="s">
        <v>140</v>
      </c>
      <c r="I25434" t="s">
        <v>140</v>
      </c>
      <c r="J25434" t="s">
        <v>140</v>
      </c>
      <c r="K25434" t="s">
        <v>140</v>
      </c>
      <c r="L25434" t="s">
        <v>140</v>
      </c>
      <c r="M25434" t="s">
        <v>140</v>
      </c>
      <c r="N25434" t="s">
        <v>140</v>
      </c>
      <c r="O25434" t="s">
        <v>140</v>
      </c>
      <c r="P25434" t="s">
        <v>140</v>
      </c>
      <c r="Q25434" t="s">
        <v>140</v>
      </c>
    </row>
    <row r="25435" spans="1:17" x14ac:dyDescent="0.35">
      <c r="A25435" t="s">
        <v>21</v>
      </c>
      <c r="B25435" t="s">
        <v>1993</v>
      </c>
      <c r="C25435">
        <v>9</v>
      </c>
      <c r="D25435" t="s">
        <v>140</v>
      </c>
      <c r="E25435" t="s">
        <v>177</v>
      </c>
      <c r="F25435" t="s">
        <v>140</v>
      </c>
      <c r="G25435" t="s">
        <v>140</v>
      </c>
      <c r="H25435" t="s">
        <v>140</v>
      </c>
      <c r="I25435" t="s">
        <v>140</v>
      </c>
      <c r="J25435" t="s">
        <v>140</v>
      </c>
      <c r="K25435" t="s">
        <v>140</v>
      </c>
      <c r="L25435" t="s">
        <v>140</v>
      </c>
      <c r="M25435" t="s">
        <v>140</v>
      </c>
      <c r="N25435" t="s">
        <v>140</v>
      </c>
      <c r="O25435" t="s">
        <v>140</v>
      </c>
      <c r="P25435" t="s">
        <v>140</v>
      </c>
      <c r="Q25435" t="s">
        <v>140</v>
      </c>
    </row>
    <row r="25436" spans="1:17" x14ac:dyDescent="0.35">
      <c r="A25436" t="s">
        <v>21</v>
      </c>
      <c r="B25436" t="s">
        <v>1994</v>
      </c>
      <c r="C25436">
        <v>6</v>
      </c>
      <c r="D25436" t="s">
        <v>140</v>
      </c>
      <c r="E25436" t="s">
        <v>195</v>
      </c>
      <c r="F25436" t="s">
        <v>614</v>
      </c>
      <c r="G25436" t="s">
        <v>614</v>
      </c>
      <c r="H25436" t="s">
        <v>140</v>
      </c>
      <c r="I25436" t="s">
        <v>140</v>
      </c>
      <c r="J25436" t="s">
        <v>140</v>
      </c>
      <c r="K25436" t="s">
        <v>140</v>
      </c>
      <c r="L25436" t="s">
        <v>140</v>
      </c>
      <c r="M25436" t="s">
        <v>140</v>
      </c>
      <c r="N25436" t="s">
        <v>140</v>
      </c>
      <c r="O25436" t="s">
        <v>140</v>
      </c>
      <c r="P25436" t="s">
        <v>140</v>
      </c>
      <c r="Q25436" t="s">
        <v>140</v>
      </c>
    </row>
    <row r="25437" spans="1:17" x14ac:dyDescent="0.35">
      <c r="A25437" t="s">
        <v>21</v>
      </c>
      <c r="B25437" t="s">
        <v>1995</v>
      </c>
      <c r="C25437">
        <v>22</v>
      </c>
      <c r="D25437" t="s">
        <v>140</v>
      </c>
      <c r="E25437" t="s">
        <v>488</v>
      </c>
      <c r="F25437" t="s">
        <v>788</v>
      </c>
      <c r="G25437" t="s">
        <v>788</v>
      </c>
      <c r="H25437" t="s">
        <v>140</v>
      </c>
      <c r="I25437" t="s">
        <v>140</v>
      </c>
      <c r="J25437" t="s">
        <v>140</v>
      </c>
      <c r="K25437" t="s">
        <v>140</v>
      </c>
      <c r="L25437" t="s">
        <v>140</v>
      </c>
      <c r="M25437" t="s">
        <v>140</v>
      </c>
      <c r="N25437" t="s">
        <v>140</v>
      </c>
      <c r="O25437" t="s">
        <v>1070</v>
      </c>
      <c r="P25437" t="s">
        <v>140</v>
      </c>
      <c r="Q25437" t="s">
        <v>140</v>
      </c>
    </row>
    <row r="25438" spans="1:17" x14ac:dyDescent="0.35">
      <c r="A25438" t="s">
        <v>21</v>
      </c>
      <c r="B25438" t="s">
        <v>1996</v>
      </c>
      <c r="C25438">
        <v>69</v>
      </c>
      <c r="D25438" t="s">
        <v>140</v>
      </c>
      <c r="E25438" t="s">
        <v>263</v>
      </c>
      <c r="F25438" t="s">
        <v>515</v>
      </c>
      <c r="G25438" t="s">
        <v>746</v>
      </c>
      <c r="H25438" t="s">
        <v>140</v>
      </c>
      <c r="I25438" t="s">
        <v>140</v>
      </c>
      <c r="J25438" t="s">
        <v>140</v>
      </c>
      <c r="K25438" t="s">
        <v>140</v>
      </c>
      <c r="L25438" t="s">
        <v>140</v>
      </c>
      <c r="M25438" t="s">
        <v>140</v>
      </c>
      <c r="N25438" t="s">
        <v>1017</v>
      </c>
      <c r="O25438" t="s">
        <v>140</v>
      </c>
      <c r="P25438" t="s">
        <v>1017</v>
      </c>
      <c r="Q25438" t="s">
        <v>140</v>
      </c>
    </row>
    <row r="25439" spans="1:17" x14ac:dyDescent="0.35">
      <c r="A25439" t="s">
        <v>21</v>
      </c>
      <c r="B25439" t="s">
        <v>1997</v>
      </c>
      <c r="C25439">
        <v>43</v>
      </c>
      <c r="D25439" t="s">
        <v>140</v>
      </c>
      <c r="E25439" t="s">
        <v>58</v>
      </c>
      <c r="F25439" t="s">
        <v>939</v>
      </c>
      <c r="G25439" t="s">
        <v>242</v>
      </c>
      <c r="H25439" t="s">
        <v>140</v>
      </c>
      <c r="I25439" t="s">
        <v>939</v>
      </c>
      <c r="J25439" t="s">
        <v>140</v>
      </c>
      <c r="K25439" t="s">
        <v>140</v>
      </c>
      <c r="L25439" t="s">
        <v>140</v>
      </c>
      <c r="M25439" t="s">
        <v>140</v>
      </c>
      <c r="N25439" t="s">
        <v>140</v>
      </c>
      <c r="O25439" t="s">
        <v>939</v>
      </c>
      <c r="P25439" t="s">
        <v>140</v>
      </c>
      <c r="Q25439" t="s">
        <v>140</v>
      </c>
    </row>
    <row r="25440" spans="1:17" x14ac:dyDescent="0.35">
      <c r="A25440" t="s">
        <v>21</v>
      </c>
      <c r="B25440" t="s">
        <v>1998</v>
      </c>
      <c r="C25440">
        <v>30</v>
      </c>
      <c r="D25440" t="s">
        <v>140</v>
      </c>
      <c r="E25440" t="s">
        <v>891</v>
      </c>
      <c r="F25440" t="s">
        <v>801</v>
      </c>
      <c r="G25440" t="s">
        <v>1000</v>
      </c>
      <c r="H25440" t="s">
        <v>140</v>
      </c>
      <c r="I25440" t="s">
        <v>140</v>
      </c>
      <c r="J25440" t="s">
        <v>140</v>
      </c>
      <c r="K25440" t="s">
        <v>140</v>
      </c>
      <c r="L25440" t="s">
        <v>140</v>
      </c>
      <c r="M25440" t="s">
        <v>140</v>
      </c>
      <c r="N25440" t="s">
        <v>140</v>
      </c>
      <c r="O25440" t="s">
        <v>1007</v>
      </c>
      <c r="P25440" t="s">
        <v>140</v>
      </c>
      <c r="Q25440" t="s">
        <v>140</v>
      </c>
    </row>
    <row r="25441" spans="1:17" x14ac:dyDescent="0.35">
      <c r="A25441" t="s">
        <v>21</v>
      </c>
      <c r="B25441" t="s">
        <v>1218</v>
      </c>
      <c r="C25441">
        <v>11</v>
      </c>
      <c r="D25441" t="s">
        <v>140</v>
      </c>
      <c r="E25441" t="s">
        <v>787</v>
      </c>
      <c r="F25441" t="s">
        <v>140</v>
      </c>
      <c r="G25441" t="s">
        <v>788</v>
      </c>
      <c r="H25441" t="s">
        <v>140</v>
      </c>
      <c r="I25441" t="s">
        <v>140</v>
      </c>
      <c r="J25441" t="s">
        <v>140</v>
      </c>
      <c r="K25441" t="s">
        <v>140</v>
      </c>
      <c r="L25441" t="s">
        <v>140</v>
      </c>
      <c r="M25441" t="s">
        <v>140</v>
      </c>
      <c r="N25441" t="s">
        <v>140</v>
      </c>
      <c r="O25441" t="s">
        <v>140</v>
      </c>
      <c r="P25441" t="s">
        <v>140</v>
      </c>
      <c r="Q25441" t="s">
        <v>140</v>
      </c>
    </row>
    <row r="25442" spans="1:17" x14ac:dyDescent="0.35">
      <c r="A25442" t="s">
        <v>21</v>
      </c>
      <c r="B25442" t="s">
        <v>1999</v>
      </c>
      <c r="C25442">
        <v>12</v>
      </c>
      <c r="D25442" t="s">
        <v>140</v>
      </c>
      <c r="E25442" t="s">
        <v>177</v>
      </c>
      <c r="F25442" t="s">
        <v>140</v>
      </c>
      <c r="G25442" t="s">
        <v>140</v>
      </c>
      <c r="H25442" t="s">
        <v>140</v>
      </c>
      <c r="I25442" t="s">
        <v>140</v>
      </c>
      <c r="J25442" t="s">
        <v>140</v>
      </c>
      <c r="K25442" t="s">
        <v>140</v>
      </c>
      <c r="L25442" t="s">
        <v>140</v>
      </c>
      <c r="M25442" t="s">
        <v>140</v>
      </c>
      <c r="N25442" t="s">
        <v>140</v>
      </c>
      <c r="O25442" t="s">
        <v>140</v>
      </c>
      <c r="P25442" t="s">
        <v>140</v>
      </c>
      <c r="Q25442" t="s">
        <v>140</v>
      </c>
    </row>
    <row r="25443" spans="1:17" x14ac:dyDescent="0.35">
      <c r="A25443" t="s">
        <v>21</v>
      </c>
      <c r="B25443" t="s">
        <v>2000</v>
      </c>
      <c r="C25443">
        <v>13</v>
      </c>
      <c r="D25443" t="s">
        <v>140</v>
      </c>
      <c r="E25443" t="s">
        <v>1138</v>
      </c>
      <c r="F25443" t="s">
        <v>99</v>
      </c>
      <c r="G25443" t="s">
        <v>99</v>
      </c>
      <c r="H25443" t="s">
        <v>140</v>
      </c>
      <c r="I25443" t="s">
        <v>140</v>
      </c>
      <c r="J25443" t="s">
        <v>140</v>
      </c>
      <c r="K25443" t="s">
        <v>140</v>
      </c>
      <c r="L25443" t="s">
        <v>140</v>
      </c>
      <c r="M25443" t="s">
        <v>140</v>
      </c>
      <c r="N25443" t="s">
        <v>140</v>
      </c>
      <c r="O25443" t="s">
        <v>99</v>
      </c>
      <c r="P25443" t="s">
        <v>140</v>
      </c>
      <c r="Q25443" t="s">
        <v>140</v>
      </c>
    </row>
    <row r="25444" spans="1:17" x14ac:dyDescent="0.35">
      <c r="A25444" t="s">
        <v>21</v>
      </c>
      <c r="B25444" t="s">
        <v>2001</v>
      </c>
      <c r="C25444">
        <v>11</v>
      </c>
      <c r="D25444" t="s">
        <v>140</v>
      </c>
      <c r="E25444" t="s">
        <v>201</v>
      </c>
      <c r="F25444" t="s">
        <v>202</v>
      </c>
      <c r="G25444" t="s">
        <v>140</v>
      </c>
      <c r="H25444" t="s">
        <v>140</v>
      </c>
      <c r="I25444" t="s">
        <v>140</v>
      </c>
      <c r="J25444" t="s">
        <v>140</v>
      </c>
      <c r="K25444" t="s">
        <v>140</v>
      </c>
      <c r="L25444" t="s">
        <v>140</v>
      </c>
      <c r="M25444" t="s">
        <v>140</v>
      </c>
      <c r="N25444" t="s">
        <v>140</v>
      </c>
      <c r="O25444" t="s">
        <v>140</v>
      </c>
      <c r="P25444" t="s">
        <v>140</v>
      </c>
      <c r="Q25444" t="s">
        <v>140</v>
      </c>
    </row>
    <row r="25445" spans="1:17" x14ac:dyDescent="0.35">
      <c r="A25445" t="s">
        <v>21</v>
      </c>
      <c r="B25445" t="s">
        <v>2002</v>
      </c>
      <c r="C25445">
        <v>51</v>
      </c>
      <c r="D25445" t="s">
        <v>140</v>
      </c>
      <c r="E25445" t="s">
        <v>861</v>
      </c>
      <c r="F25445" t="s">
        <v>1023</v>
      </c>
      <c r="G25445" t="s">
        <v>668</v>
      </c>
      <c r="H25445" t="s">
        <v>140</v>
      </c>
      <c r="I25445" t="s">
        <v>140</v>
      </c>
      <c r="J25445" t="s">
        <v>140</v>
      </c>
      <c r="K25445" t="s">
        <v>140</v>
      </c>
      <c r="L25445" t="s">
        <v>140</v>
      </c>
      <c r="M25445" t="s">
        <v>140</v>
      </c>
      <c r="N25445" t="s">
        <v>140</v>
      </c>
      <c r="O25445" t="s">
        <v>1023</v>
      </c>
      <c r="P25445" t="s">
        <v>1058</v>
      </c>
      <c r="Q25445" t="s">
        <v>1058</v>
      </c>
    </row>
    <row r="25446" spans="1:17" x14ac:dyDescent="0.35">
      <c r="A25446" t="s">
        <v>21</v>
      </c>
      <c r="B25446" t="s">
        <v>2003</v>
      </c>
      <c r="C25446">
        <v>20</v>
      </c>
      <c r="D25446" t="s">
        <v>664</v>
      </c>
      <c r="E25446" t="s">
        <v>757</v>
      </c>
      <c r="F25446" t="s">
        <v>140</v>
      </c>
      <c r="G25446" t="s">
        <v>1102</v>
      </c>
      <c r="H25446" t="s">
        <v>140</v>
      </c>
      <c r="I25446" t="s">
        <v>140</v>
      </c>
      <c r="J25446" t="s">
        <v>140</v>
      </c>
      <c r="K25446" t="s">
        <v>140</v>
      </c>
      <c r="L25446" t="s">
        <v>140</v>
      </c>
      <c r="M25446" t="s">
        <v>140</v>
      </c>
      <c r="N25446" t="s">
        <v>140</v>
      </c>
      <c r="O25446" t="s">
        <v>140</v>
      </c>
      <c r="P25446" t="s">
        <v>140</v>
      </c>
      <c r="Q25446" t="s">
        <v>140</v>
      </c>
    </row>
    <row r="25447" spans="1:17" x14ac:dyDescent="0.35">
      <c r="A25447" t="s">
        <v>21</v>
      </c>
      <c r="B25447" t="s">
        <v>2004</v>
      </c>
      <c r="C25447">
        <v>13</v>
      </c>
      <c r="D25447" t="s">
        <v>140</v>
      </c>
      <c r="E25447" t="s">
        <v>519</v>
      </c>
      <c r="F25447" t="s">
        <v>140</v>
      </c>
      <c r="G25447" t="s">
        <v>1106</v>
      </c>
      <c r="H25447" t="s">
        <v>140</v>
      </c>
      <c r="I25447" t="s">
        <v>140</v>
      </c>
      <c r="J25447" t="s">
        <v>140</v>
      </c>
      <c r="K25447" t="s">
        <v>140</v>
      </c>
      <c r="L25447" t="s">
        <v>140</v>
      </c>
      <c r="M25447" t="s">
        <v>140</v>
      </c>
      <c r="N25447" t="s">
        <v>140</v>
      </c>
      <c r="O25447" t="s">
        <v>140</v>
      </c>
      <c r="P25447" t="s">
        <v>99</v>
      </c>
      <c r="Q25447" t="s">
        <v>140</v>
      </c>
    </row>
    <row r="25448" spans="1:17" x14ac:dyDescent="0.35">
      <c r="A25448" t="s">
        <v>21</v>
      </c>
      <c r="B25448" t="s">
        <v>339</v>
      </c>
      <c r="C25448">
        <v>6</v>
      </c>
      <c r="D25448" t="s">
        <v>140</v>
      </c>
      <c r="E25448" t="s">
        <v>613</v>
      </c>
      <c r="F25448" t="s">
        <v>140</v>
      </c>
      <c r="G25448" t="s">
        <v>614</v>
      </c>
      <c r="H25448" t="s">
        <v>140</v>
      </c>
      <c r="I25448" t="s">
        <v>140</v>
      </c>
      <c r="J25448" t="s">
        <v>140</v>
      </c>
      <c r="K25448" t="s">
        <v>140</v>
      </c>
      <c r="L25448" t="s">
        <v>140</v>
      </c>
      <c r="M25448" t="s">
        <v>140</v>
      </c>
      <c r="N25448" t="s">
        <v>140</v>
      </c>
      <c r="O25448" t="s">
        <v>140</v>
      </c>
      <c r="P25448" t="s">
        <v>140</v>
      </c>
      <c r="Q25448" t="s">
        <v>140</v>
      </c>
    </row>
    <row r="25449" spans="1:17" x14ac:dyDescent="0.35">
      <c r="A25449" t="s">
        <v>22</v>
      </c>
      <c r="B25449" t="s">
        <v>1216</v>
      </c>
      <c r="C25449">
        <v>13</v>
      </c>
      <c r="D25449" t="s">
        <v>140</v>
      </c>
      <c r="E25449" t="s">
        <v>930</v>
      </c>
      <c r="F25449" t="s">
        <v>140</v>
      </c>
      <c r="G25449" t="s">
        <v>147</v>
      </c>
      <c r="H25449" t="s">
        <v>140</v>
      </c>
      <c r="I25449" t="s">
        <v>140</v>
      </c>
      <c r="J25449" t="s">
        <v>140</v>
      </c>
      <c r="K25449" t="s">
        <v>140</v>
      </c>
      <c r="L25449" t="s">
        <v>140</v>
      </c>
      <c r="M25449" t="s">
        <v>140</v>
      </c>
      <c r="N25449" t="s">
        <v>140</v>
      </c>
      <c r="O25449" t="s">
        <v>140</v>
      </c>
      <c r="P25449" t="s">
        <v>140</v>
      </c>
      <c r="Q25449" t="s">
        <v>140</v>
      </c>
    </row>
    <row r="25450" spans="1:17" x14ac:dyDescent="0.35">
      <c r="A25450" t="s">
        <v>22</v>
      </c>
      <c r="B25450" t="s">
        <v>1993</v>
      </c>
      <c r="C25450">
        <v>13</v>
      </c>
      <c r="D25450" t="s">
        <v>140</v>
      </c>
      <c r="E25450" t="s">
        <v>904</v>
      </c>
      <c r="F25450" t="s">
        <v>903</v>
      </c>
      <c r="G25450" t="s">
        <v>140</v>
      </c>
      <c r="H25450" t="s">
        <v>140</v>
      </c>
      <c r="I25450" t="s">
        <v>140</v>
      </c>
      <c r="J25450" t="s">
        <v>140</v>
      </c>
      <c r="K25450" t="s">
        <v>140</v>
      </c>
      <c r="L25450" t="s">
        <v>140</v>
      </c>
      <c r="M25450" t="s">
        <v>140</v>
      </c>
      <c r="N25450" t="s">
        <v>140</v>
      </c>
      <c r="O25450" t="s">
        <v>140</v>
      </c>
      <c r="P25450" t="s">
        <v>140</v>
      </c>
      <c r="Q25450" t="s">
        <v>140</v>
      </c>
    </row>
    <row r="25451" spans="1:17" x14ac:dyDescent="0.35">
      <c r="A25451" t="s">
        <v>22</v>
      </c>
      <c r="B25451" t="s">
        <v>1994</v>
      </c>
      <c r="C25451">
        <v>9</v>
      </c>
      <c r="D25451" t="s">
        <v>140</v>
      </c>
      <c r="E25451" t="s">
        <v>987</v>
      </c>
      <c r="F25451" t="s">
        <v>140</v>
      </c>
      <c r="G25451" t="s">
        <v>140</v>
      </c>
      <c r="H25451" t="s">
        <v>140</v>
      </c>
      <c r="I25451" t="s">
        <v>140</v>
      </c>
      <c r="J25451" t="s">
        <v>988</v>
      </c>
      <c r="K25451" t="s">
        <v>140</v>
      </c>
      <c r="L25451" t="s">
        <v>140</v>
      </c>
      <c r="M25451" t="s">
        <v>140</v>
      </c>
      <c r="N25451" t="s">
        <v>140</v>
      </c>
      <c r="O25451" t="s">
        <v>140</v>
      </c>
      <c r="P25451" t="s">
        <v>140</v>
      </c>
      <c r="Q25451" t="s">
        <v>140</v>
      </c>
    </row>
    <row r="25452" spans="1:17" x14ac:dyDescent="0.35">
      <c r="A25452" t="s">
        <v>22</v>
      </c>
      <c r="B25452" t="s">
        <v>1995</v>
      </c>
      <c r="C25452">
        <v>7</v>
      </c>
      <c r="D25452" t="s">
        <v>140</v>
      </c>
      <c r="E25452" t="s">
        <v>927</v>
      </c>
      <c r="F25452" t="s">
        <v>849</v>
      </c>
      <c r="G25452" t="s">
        <v>140</v>
      </c>
      <c r="H25452" t="s">
        <v>140</v>
      </c>
      <c r="I25452" t="s">
        <v>140</v>
      </c>
      <c r="J25452" t="s">
        <v>140</v>
      </c>
      <c r="K25452" t="s">
        <v>140</v>
      </c>
      <c r="L25452" t="s">
        <v>140</v>
      </c>
      <c r="M25452" t="s">
        <v>140</v>
      </c>
      <c r="N25452" t="s">
        <v>140</v>
      </c>
      <c r="O25452" t="s">
        <v>140</v>
      </c>
      <c r="P25452" t="s">
        <v>140</v>
      </c>
      <c r="Q25452" t="s">
        <v>140</v>
      </c>
    </row>
    <row r="25453" spans="1:17" x14ac:dyDescent="0.35">
      <c r="A25453" t="s">
        <v>22</v>
      </c>
      <c r="B25453" t="s">
        <v>1996</v>
      </c>
      <c r="C25453">
        <v>67</v>
      </c>
      <c r="D25453" t="s">
        <v>140</v>
      </c>
      <c r="E25453" t="s">
        <v>722</v>
      </c>
      <c r="F25453" t="s">
        <v>1007</v>
      </c>
      <c r="G25453" t="s">
        <v>495</v>
      </c>
      <c r="H25453" t="s">
        <v>140</v>
      </c>
      <c r="I25453" t="s">
        <v>140</v>
      </c>
      <c r="J25453" t="s">
        <v>1012</v>
      </c>
      <c r="K25453" t="s">
        <v>140</v>
      </c>
      <c r="L25453" t="s">
        <v>140</v>
      </c>
      <c r="M25453" t="s">
        <v>1009</v>
      </c>
      <c r="N25453" t="s">
        <v>140</v>
      </c>
      <c r="O25453" t="s">
        <v>1054</v>
      </c>
      <c r="P25453" t="s">
        <v>140</v>
      </c>
      <c r="Q25453" t="s">
        <v>1063</v>
      </c>
    </row>
    <row r="25454" spans="1:17" x14ac:dyDescent="0.35">
      <c r="A25454" t="s">
        <v>22</v>
      </c>
      <c r="B25454" t="s">
        <v>1997</v>
      </c>
      <c r="C25454">
        <v>47</v>
      </c>
      <c r="D25454" t="s">
        <v>1021</v>
      </c>
      <c r="E25454" t="s">
        <v>857</v>
      </c>
      <c r="F25454" t="s">
        <v>1068</v>
      </c>
      <c r="G25454" t="s">
        <v>1000</v>
      </c>
      <c r="H25454" t="s">
        <v>140</v>
      </c>
      <c r="I25454" t="s">
        <v>140</v>
      </c>
      <c r="J25454" t="s">
        <v>1058</v>
      </c>
      <c r="K25454" t="s">
        <v>140</v>
      </c>
      <c r="L25454" t="s">
        <v>1070</v>
      </c>
      <c r="M25454" t="s">
        <v>140</v>
      </c>
      <c r="N25454" t="s">
        <v>140</v>
      </c>
      <c r="O25454" t="s">
        <v>140</v>
      </c>
      <c r="P25454" t="s">
        <v>140</v>
      </c>
      <c r="Q25454" t="s">
        <v>140</v>
      </c>
    </row>
    <row r="25455" spans="1:17" x14ac:dyDescent="0.35">
      <c r="A25455" t="s">
        <v>22</v>
      </c>
      <c r="B25455" t="s">
        <v>1998</v>
      </c>
      <c r="C25455">
        <v>43</v>
      </c>
      <c r="D25455" t="s">
        <v>1058</v>
      </c>
      <c r="E25455" t="s">
        <v>74</v>
      </c>
      <c r="F25455" t="s">
        <v>458</v>
      </c>
      <c r="G25455" t="s">
        <v>720</v>
      </c>
      <c r="H25455" t="s">
        <v>1066</v>
      </c>
      <c r="I25455" t="s">
        <v>140</v>
      </c>
      <c r="J25455" t="s">
        <v>1066</v>
      </c>
      <c r="K25455" t="s">
        <v>140</v>
      </c>
      <c r="L25455" t="s">
        <v>140</v>
      </c>
      <c r="M25455" t="s">
        <v>140</v>
      </c>
      <c r="N25455" t="s">
        <v>140</v>
      </c>
      <c r="O25455" t="s">
        <v>140</v>
      </c>
      <c r="P25455" t="s">
        <v>140</v>
      </c>
      <c r="Q25455" t="s">
        <v>660</v>
      </c>
    </row>
    <row r="25456" spans="1:17" x14ac:dyDescent="0.35">
      <c r="A25456" t="s">
        <v>22</v>
      </c>
      <c r="B25456" t="s">
        <v>1218</v>
      </c>
      <c r="C25456">
        <v>15</v>
      </c>
      <c r="D25456" t="s">
        <v>140</v>
      </c>
      <c r="E25456" t="s">
        <v>931</v>
      </c>
      <c r="F25456" t="s">
        <v>140</v>
      </c>
      <c r="G25456" t="s">
        <v>968</v>
      </c>
      <c r="H25456" t="s">
        <v>140</v>
      </c>
      <c r="I25456" t="s">
        <v>140</v>
      </c>
      <c r="J25456" t="s">
        <v>1023</v>
      </c>
      <c r="K25456" t="s">
        <v>140</v>
      </c>
      <c r="L25456" t="s">
        <v>140</v>
      </c>
      <c r="M25456" t="s">
        <v>140</v>
      </c>
      <c r="N25456" t="s">
        <v>140</v>
      </c>
      <c r="O25456" t="s">
        <v>140</v>
      </c>
      <c r="P25456" t="s">
        <v>140</v>
      </c>
      <c r="Q25456" t="s">
        <v>140</v>
      </c>
    </row>
    <row r="25457" spans="1:17" x14ac:dyDescent="0.35">
      <c r="A25457" t="s">
        <v>22</v>
      </c>
      <c r="B25457" t="s">
        <v>1999</v>
      </c>
      <c r="C25457">
        <v>15</v>
      </c>
      <c r="D25457" t="s">
        <v>140</v>
      </c>
      <c r="E25457" t="s">
        <v>531</v>
      </c>
      <c r="F25457" t="s">
        <v>140</v>
      </c>
      <c r="G25457" t="s">
        <v>674</v>
      </c>
      <c r="H25457" t="s">
        <v>140</v>
      </c>
      <c r="I25457" t="s">
        <v>140</v>
      </c>
      <c r="J25457" t="s">
        <v>1068</v>
      </c>
      <c r="K25457" t="s">
        <v>140</v>
      </c>
      <c r="L25457" t="s">
        <v>140</v>
      </c>
      <c r="M25457" t="s">
        <v>140</v>
      </c>
      <c r="N25457" t="s">
        <v>140</v>
      </c>
      <c r="O25457" t="s">
        <v>140</v>
      </c>
      <c r="P25457" t="s">
        <v>140</v>
      </c>
      <c r="Q25457" t="s">
        <v>140</v>
      </c>
    </row>
    <row r="25458" spans="1:17" x14ac:dyDescent="0.35">
      <c r="A25458" t="s">
        <v>22</v>
      </c>
      <c r="B25458" t="s">
        <v>2000</v>
      </c>
      <c r="C25458">
        <v>11</v>
      </c>
      <c r="D25458" t="s">
        <v>140</v>
      </c>
      <c r="E25458" t="s">
        <v>124</v>
      </c>
      <c r="F25458" t="s">
        <v>940</v>
      </c>
      <c r="G25458" t="s">
        <v>140</v>
      </c>
      <c r="H25458" t="s">
        <v>140</v>
      </c>
      <c r="I25458" t="s">
        <v>140</v>
      </c>
      <c r="J25458" t="s">
        <v>973</v>
      </c>
      <c r="K25458" t="s">
        <v>140</v>
      </c>
      <c r="L25458" t="s">
        <v>140</v>
      </c>
      <c r="M25458" t="s">
        <v>140</v>
      </c>
      <c r="N25458" t="s">
        <v>140</v>
      </c>
      <c r="O25458" t="s">
        <v>140</v>
      </c>
      <c r="P25458" t="s">
        <v>140</v>
      </c>
      <c r="Q25458" t="s">
        <v>140</v>
      </c>
    </row>
    <row r="25459" spans="1:17" x14ac:dyDescent="0.35">
      <c r="A25459" t="s">
        <v>22</v>
      </c>
      <c r="B25459" t="s">
        <v>2001</v>
      </c>
      <c r="C25459">
        <v>5</v>
      </c>
      <c r="D25459" t="s">
        <v>140</v>
      </c>
      <c r="E25459" t="s">
        <v>112</v>
      </c>
      <c r="F25459" t="s">
        <v>140</v>
      </c>
      <c r="G25459" t="s">
        <v>111</v>
      </c>
      <c r="H25459" t="s">
        <v>140</v>
      </c>
      <c r="I25459" t="s">
        <v>140</v>
      </c>
      <c r="J25459" t="s">
        <v>140</v>
      </c>
      <c r="K25459" t="s">
        <v>140</v>
      </c>
      <c r="L25459" t="s">
        <v>140</v>
      </c>
      <c r="M25459" t="s">
        <v>140</v>
      </c>
      <c r="N25459" t="s">
        <v>140</v>
      </c>
      <c r="O25459" t="s">
        <v>140</v>
      </c>
      <c r="P25459" t="s">
        <v>140</v>
      </c>
      <c r="Q25459" t="s">
        <v>140</v>
      </c>
    </row>
    <row r="25460" spans="1:17" x14ac:dyDescent="0.35">
      <c r="A25460" t="s">
        <v>22</v>
      </c>
      <c r="B25460" t="s">
        <v>2002</v>
      </c>
      <c r="C25460">
        <v>36</v>
      </c>
      <c r="D25460" t="s">
        <v>140</v>
      </c>
      <c r="E25460" t="s">
        <v>791</v>
      </c>
      <c r="F25460" t="s">
        <v>1055</v>
      </c>
      <c r="G25460" t="s">
        <v>641</v>
      </c>
      <c r="H25460" t="s">
        <v>1048</v>
      </c>
      <c r="I25460" t="s">
        <v>140</v>
      </c>
      <c r="J25460" t="s">
        <v>869</v>
      </c>
      <c r="K25460" t="s">
        <v>140</v>
      </c>
      <c r="L25460" t="s">
        <v>140</v>
      </c>
      <c r="M25460" t="s">
        <v>1019</v>
      </c>
      <c r="N25460" t="s">
        <v>140</v>
      </c>
      <c r="O25460" t="s">
        <v>140</v>
      </c>
      <c r="P25460" t="s">
        <v>140</v>
      </c>
      <c r="Q25460" t="s">
        <v>140</v>
      </c>
    </row>
    <row r="25461" spans="1:17" x14ac:dyDescent="0.35">
      <c r="A25461" t="s">
        <v>22</v>
      </c>
      <c r="B25461" t="s">
        <v>2003</v>
      </c>
      <c r="C25461">
        <v>35</v>
      </c>
      <c r="D25461" t="s">
        <v>140</v>
      </c>
      <c r="E25461" t="s">
        <v>982</v>
      </c>
      <c r="F25461" t="s">
        <v>1070</v>
      </c>
      <c r="G25461" t="s">
        <v>1049</v>
      </c>
      <c r="H25461" t="s">
        <v>140</v>
      </c>
      <c r="I25461" t="s">
        <v>140</v>
      </c>
      <c r="J25461" t="s">
        <v>140</v>
      </c>
      <c r="K25461" t="s">
        <v>140</v>
      </c>
      <c r="L25461" t="s">
        <v>140</v>
      </c>
      <c r="M25461" t="s">
        <v>140</v>
      </c>
      <c r="N25461" t="s">
        <v>140</v>
      </c>
      <c r="O25461" t="s">
        <v>140</v>
      </c>
      <c r="P25461" t="s">
        <v>140</v>
      </c>
      <c r="Q25461" t="s">
        <v>140</v>
      </c>
    </row>
    <row r="25462" spans="1:17" x14ac:dyDescent="0.35">
      <c r="A25462" t="s">
        <v>22</v>
      </c>
      <c r="B25462" t="s">
        <v>2004</v>
      </c>
      <c r="C25462">
        <v>17</v>
      </c>
      <c r="D25462" t="s">
        <v>140</v>
      </c>
      <c r="E25462" t="s">
        <v>569</v>
      </c>
      <c r="F25462" t="s">
        <v>140</v>
      </c>
      <c r="G25462" t="s">
        <v>279</v>
      </c>
      <c r="H25462" t="s">
        <v>875</v>
      </c>
      <c r="I25462" t="s">
        <v>140</v>
      </c>
      <c r="J25462" t="s">
        <v>875</v>
      </c>
      <c r="K25462" t="s">
        <v>140</v>
      </c>
      <c r="L25462" t="s">
        <v>140</v>
      </c>
      <c r="M25462" t="s">
        <v>140</v>
      </c>
      <c r="N25462" t="s">
        <v>140</v>
      </c>
      <c r="O25462" t="s">
        <v>140</v>
      </c>
      <c r="P25462" t="s">
        <v>140</v>
      </c>
      <c r="Q25462" t="s">
        <v>140</v>
      </c>
    </row>
    <row r="25463" spans="1:17" x14ac:dyDescent="0.35">
      <c r="A25463" t="s">
        <v>22</v>
      </c>
      <c r="B25463" t="s">
        <v>339</v>
      </c>
      <c r="C25463">
        <v>2</v>
      </c>
      <c r="D25463" t="s">
        <v>140</v>
      </c>
      <c r="E25463" t="s">
        <v>610</v>
      </c>
      <c r="F25463" t="s">
        <v>140</v>
      </c>
      <c r="G25463" t="s">
        <v>610</v>
      </c>
      <c r="H25463" t="s">
        <v>140</v>
      </c>
      <c r="I25463" t="s">
        <v>140</v>
      </c>
      <c r="J25463" t="s">
        <v>140</v>
      </c>
      <c r="K25463" t="s">
        <v>140</v>
      </c>
      <c r="L25463" t="s">
        <v>140</v>
      </c>
      <c r="M25463" t="s">
        <v>140</v>
      </c>
      <c r="N25463" t="s">
        <v>140</v>
      </c>
      <c r="O25463" t="s">
        <v>140</v>
      </c>
      <c r="P25463" t="s">
        <v>140</v>
      </c>
      <c r="Q25463" t="s">
        <v>140</v>
      </c>
    </row>
    <row r="25464" spans="1:17" x14ac:dyDescent="0.35">
      <c r="A25464" t="s">
        <v>23</v>
      </c>
      <c r="B25464" t="s">
        <v>1216</v>
      </c>
      <c r="C25464">
        <v>8</v>
      </c>
      <c r="D25464" t="s">
        <v>140</v>
      </c>
      <c r="E25464" t="s">
        <v>920</v>
      </c>
      <c r="F25464" t="s">
        <v>140</v>
      </c>
      <c r="G25464" t="s">
        <v>140</v>
      </c>
      <c r="H25464" t="s">
        <v>140</v>
      </c>
      <c r="I25464" t="s">
        <v>140</v>
      </c>
      <c r="J25464" t="s">
        <v>921</v>
      </c>
      <c r="K25464" t="s">
        <v>921</v>
      </c>
      <c r="L25464" t="s">
        <v>921</v>
      </c>
      <c r="M25464" t="s">
        <v>140</v>
      </c>
      <c r="N25464" t="s">
        <v>140</v>
      </c>
      <c r="O25464" t="s">
        <v>140</v>
      </c>
      <c r="P25464" t="s">
        <v>140</v>
      </c>
      <c r="Q25464" t="s">
        <v>140</v>
      </c>
    </row>
    <row r="25465" spans="1:17" x14ac:dyDescent="0.35">
      <c r="A25465" t="s">
        <v>23</v>
      </c>
      <c r="B25465" t="s">
        <v>1993</v>
      </c>
      <c r="C25465">
        <v>4</v>
      </c>
      <c r="D25465" t="s">
        <v>140</v>
      </c>
      <c r="E25465" t="s">
        <v>177</v>
      </c>
      <c r="F25465" t="s">
        <v>140</v>
      </c>
      <c r="G25465" t="s">
        <v>140</v>
      </c>
      <c r="H25465" t="s">
        <v>140</v>
      </c>
      <c r="I25465" t="s">
        <v>140</v>
      </c>
      <c r="J25465" t="s">
        <v>140</v>
      </c>
      <c r="K25465" t="s">
        <v>140</v>
      </c>
      <c r="L25465" t="s">
        <v>140</v>
      </c>
      <c r="M25465" t="s">
        <v>140</v>
      </c>
      <c r="N25465" t="s">
        <v>140</v>
      </c>
      <c r="O25465" t="s">
        <v>140</v>
      </c>
      <c r="P25465" t="s">
        <v>140</v>
      </c>
      <c r="Q25465" t="s">
        <v>140</v>
      </c>
    </row>
    <row r="25466" spans="1:17" x14ac:dyDescent="0.35">
      <c r="A25466" t="s">
        <v>23</v>
      </c>
      <c r="B25466" t="s">
        <v>1994</v>
      </c>
      <c r="C25466">
        <v>5</v>
      </c>
      <c r="D25466" t="s">
        <v>140</v>
      </c>
      <c r="E25466" t="s">
        <v>98</v>
      </c>
      <c r="F25466" t="s">
        <v>140</v>
      </c>
      <c r="G25466" t="s">
        <v>97</v>
      </c>
      <c r="H25466" t="s">
        <v>140</v>
      </c>
      <c r="I25466" t="s">
        <v>140</v>
      </c>
      <c r="J25466" t="s">
        <v>140</v>
      </c>
      <c r="K25466" t="s">
        <v>140</v>
      </c>
      <c r="L25466" t="s">
        <v>140</v>
      </c>
      <c r="M25466" t="s">
        <v>140</v>
      </c>
      <c r="N25466" t="s">
        <v>140</v>
      </c>
      <c r="O25466" t="s">
        <v>140</v>
      </c>
      <c r="P25466" t="s">
        <v>140</v>
      </c>
      <c r="Q25466" t="s">
        <v>140</v>
      </c>
    </row>
    <row r="25467" spans="1:17" x14ac:dyDescent="0.35">
      <c r="A25467" t="s">
        <v>23</v>
      </c>
      <c r="B25467" t="s">
        <v>1995</v>
      </c>
      <c r="C25467">
        <v>3</v>
      </c>
      <c r="D25467" t="s">
        <v>140</v>
      </c>
      <c r="E25467" t="s">
        <v>687</v>
      </c>
      <c r="F25467" t="s">
        <v>140</v>
      </c>
      <c r="G25467" t="s">
        <v>686</v>
      </c>
      <c r="H25467" t="s">
        <v>140</v>
      </c>
      <c r="I25467" t="s">
        <v>140</v>
      </c>
      <c r="J25467" t="s">
        <v>140</v>
      </c>
      <c r="K25467" t="s">
        <v>140</v>
      </c>
      <c r="L25467" t="s">
        <v>140</v>
      </c>
      <c r="M25467" t="s">
        <v>140</v>
      </c>
      <c r="N25467" t="s">
        <v>140</v>
      </c>
      <c r="O25467" t="s">
        <v>140</v>
      </c>
      <c r="P25467" t="s">
        <v>140</v>
      </c>
      <c r="Q25467" t="s">
        <v>140</v>
      </c>
    </row>
    <row r="25468" spans="1:17" x14ac:dyDescent="0.35">
      <c r="A25468" t="s">
        <v>23</v>
      </c>
      <c r="B25468" t="s">
        <v>1996</v>
      </c>
      <c r="C25468">
        <v>42</v>
      </c>
      <c r="D25468" t="s">
        <v>140</v>
      </c>
      <c r="E25468" t="s">
        <v>54</v>
      </c>
      <c r="F25468" t="s">
        <v>1100</v>
      </c>
      <c r="G25468" t="s">
        <v>968</v>
      </c>
      <c r="H25468" t="s">
        <v>140</v>
      </c>
      <c r="I25468" t="s">
        <v>775</v>
      </c>
      <c r="J25468" t="s">
        <v>140</v>
      </c>
      <c r="K25468" t="s">
        <v>1051</v>
      </c>
      <c r="L25468" t="s">
        <v>140</v>
      </c>
      <c r="M25468" t="s">
        <v>140</v>
      </c>
      <c r="N25468" t="s">
        <v>140</v>
      </c>
      <c r="O25468" t="s">
        <v>1051</v>
      </c>
      <c r="P25468" t="s">
        <v>140</v>
      </c>
      <c r="Q25468" t="s">
        <v>140</v>
      </c>
    </row>
    <row r="25469" spans="1:17" x14ac:dyDescent="0.35">
      <c r="A25469" t="s">
        <v>23</v>
      </c>
      <c r="B25469" t="s">
        <v>1997</v>
      </c>
      <c r="C25469">
        <v>61</v>
      </c>
      <c r="D25469" t="s">
        <v>140</v>
      </c>
      <c r="E25469" t="s">
        <v>415</v>
      </c>
      <c r="F25469" t="s">
        <v>1019</v>
      </c>
      <c r="G25469" t="s">
        <v>196</v>
      </c>
      <c r="H25469" t="s">
        <v>1054</v>
      </c>
      <c r="I25469" t="s">
        <v>140</v>
      </c>
      <c r="J25469" t="s">
        <v>140</v>
      </c>
      <c r="K25469" t="s">
        <v>140</v>
      </c>
      <c r="L25469" t="s">
        <v>140</v>
      </c>
      <c r="M25469" t="s">
        <v>140</v>
      </c>
      <c r="N25469" t="s">
        <v>140</v>
      </c>
      <c r="O25469" t="s">
        <v>140</v>
      </c>
      <c r="P25469" t="s">
        <v>140</v>
      </c>
      <c r="Q25469" t="s">
        <v>1004</v>
      </c>
    </row>
    <row r="25470" spans="1:17" x14ac:dyDescent="0.35">
      <c r="A25470" t="s">
        <v>23</v>
      </c>
      <c r="B25470" t="s">
        <v>1998</v>
      </c>
      <c r="C25470">
        <v>49</v>
      </c>
      <c r="D25470" t="s">
        <v>140</v>
      </c>
      <c r="E25470" t="s">
        <v>429</v>
      </c>
      <c r="F25470" t="s">
        <v>1017</v>
      </c>
      <c r="G25470" t="s">
        <v>320</v>
      </c>
      <c r="H25470" t="s">
        <v>1050</v>
      </c>
      <c r="I25470" t="s">
        <v>140</v>
      </c>
      <c r="J25470" t="s">
        <v>1004</v>
      </c>
      <c r="K25470" t="s">
        <v>1063</v>
      </c>
      <c r="L25470" t="s">
        <v>1055</v>
      </c>
      <c r="M25470" t="s">
        <v>140</v>
      </c>
      <c r="N25470" t="s">
        <v>140</v>
      </c>
      <c r="O25470" t="s">
        <v>1067</v>
      </c>
      <c r="P25470" t="s">
        <v>140</v>
      </c>
      <c r="Q25470" t="s">
        <v>140</v>
      </c>
    </row>
    <row r="25471" spans="1:17" x14ac:dyDescent="0.35">
      <c r="A25471" t="s">
        <v>23</v>
      </c>
      <c r="B25471" t="s">
        <v>1218</v>
      </c>
      <c r="C25471">
        <v>7</v>
      </c>
      <c r="D25471" t="s">
        <v>140</v>
      </c>
      <c r="E25471" t="s">
        <v>177</v>
      </c>
      <c r="F25471" t="s">
        <v>140</v>
      </c>
      <c r="G25471" t="s">
        <v>140</v>
      </c>
      <c r="H25471" t="s">
        <v>140</v>
      </c>
      <c r="I25471" t="s">
        <v>140</v>
      </c>
      <c r="J25471" t="s">
        <v>140</v>
      </c>
      <c r="K25471" t="s">
        <v>140</v>
      </c>
      <c r="L25471" t="s">
        <v>140</v>
      </c>
      <c r="M25471" t="s">
        <v>140</v>
      </c>
      <c r="N25471" t="s">
        <v>140</v>
      </c>
      <c r="O25471" t="s">
        <v>140</v>
      </c>
      <c r="P25471" t="s">
        <v>140</v>
      </c>
      <c r="Q25471" t="s">
        <v>140</v>
      </c>
    </row>
    <row r="25472" spans="1:17" x14ac:dyDescent="0.35">
      <c r="A25472" t="s">
        <v>23</v>
      </c>
      <c r="B25472" t="s">
        <v>1999</v>
      </c>
      <c r="C25472">
        <v>4</v>
      </c>
      <c r="D25472" t="s">
        <v>140</v>
      </c>
      <c r="E25472" t="s">
        <v>951</v>
      </c>
      <c r="F25472" t="s">
        <v>140</v>
      </c>
      <c r="G25472" t="s">
        <v>952</v>
      </c>
      <c r="H25472" t="s">
        <v>140</v>
      </c>
      <c r="I25472" t="s">
        <v>140</v>
      </c>
      <c r="J25472" t="s">
        <v>140</v>
      </c>
      <c r="K25472" t="s">
        <v>140</v>
      </c>
      <c r="L25472" t="s">
        <v>140</v>
      </c>
      <c r="M25472" t="s">
        <v>140</v>
      </c>
      <c r="N25472" t="s">
        <v>140</v>
      </c>
      <c r="O25472" t="s">
        <v>140</v>
      </c>
      <c r="P25472" t="s">
        <v>140</v>
      </c>
      <c r="Q25472" t="s">
        <v>140</v>
      </c>
    </row>
    <row r="25473" spans="1:17" x14ac:dyDescent="0.35">
      <c r="A25473" t="s">
        <v>23</v>
      </c>
      <c r="B25473" t="s">
        <v>2001</v>
      </c>
      <c r="C25473">
        <v>7</v>
      </c>
      <c r="D25473" t="s">
        <v>140</v>
      </c>
      <c r="E25473" t="s">
        <v>177</v>
      </c>
      <c r="F25473" t="s">
        <v>140</v>
      </c>
      <c r="G25473" t="s">
        <v>140</v>
      </c>
      <c r="H25473" t="s">
        <v>140</v>
      </c>
      <c r="I25473" t="s">
        <v>140</v>
      </c>
      <c r="J25473" t="s">
        <v>140</v>
      </c>
      <c r="K25473" t="s">
        <v>140</v>
      </c>
      <c r="L25473" t="s">
        <v>140</v>
      </c>
      <c r="M25473" t="s">
        <v>140</v>
      </c>
      <c r="N25473" t="s">
        <v>140</v>
      </c>
      <c r="O25473" t="s">
        <v>140</v>
      </c>
      <c r="P25473" t="s">
        <v>140</v>
      </c>
      <c r="Q25473" t="s">
        <v>140</v>
      </c>
    </row>
    <row r="25474" spans="1:17" x14ac:dyDescent="0.35">
      <c r="A25474" t="s">
        <v>23</v>
      </c>
      <c r="B25474" t="s">
        <v>2002</v>
      </c>
      <c r="C25474">
        <v>27</v>
      </c>
      <c r="D25474" t="s">
        <v>140</v>
      </c>
      <c r="E25474" t="s">
        <v>684</v>
      </c>
      <c r="F25474" t="s">
        <v>140</v>
      </c>
      <c r="G25474" t="s">
        <v>389</v>
      </c>
      <c r="H25474" t="s">
        <v>140</v>
      </c>
      <c r="I25474" t="s">
        <v>140</v>
      </c>
      <c r="J25474" t="s">
        <v>140</v>
      </c>
      <c r="K25474" t="s">
        <v>140</v>
      </c>
      <c r="L25474" t="s">
        <v>140</v>
      </c>
      <c r="M25474" t="s">
        <v>140</v>
      </c>
      <c r="N25474" t="s">
        <v>140</v>
      </c>
      <c r="O25474" t="s">
        <v>140</v>
      </c>
      <c r="P25474" t="s">
        <v>140</v>
      </c>
      <c r="Q25474" t="s">
        <v>1066</v>
      </c>
    </row>
    <row r="25475" spans="1:17" x14ac:dyDescent="0.35">
      <c r="A25475" t="s">
        <v>23</v>
      </c>
      <c r="B25475" t="s">
        <v>2003</v>
      </c>
      <c r="C25475">
        <v>40</v>
      </c>
      <c r="D25475" t="s">
        <v>140</v>
      </c>
      <c r="E25475" t="s">
        <v>58</v>
      </c>
      <c r="F25475" t="s">
        <v>729</v>
      </c>
      <c r="G25475" t="s">
        <v>199</v>
      </c>
      <c r="H25475" t="s">
        <v>140</v>
      </c>
      <c r="I25475" t="s">
        <v>140</v>
      </c>
      <c r="J25475" t="s">
        <v>140</v>
      </c>
      <c r="K25475" t="s">
        <v>1064</v>
      </c>
      <c r="L25475" t="s">
        <v>140</v>
      </c>
      <c r="M25475" t="s">
        <v>140</v>
      </c>
      <c r="N25475" t="s">
        <v>140</v>
      </c>
      <c r="O25475" t="s">
        <v>929</v>
      </c>
      <c r="P25475" t="s">
        <v>140</v>
      </c>
      <c r="Q25475" t="s">
        <v>140</v>
      </c>
    </row>
    <row r="25476" spans="1:17" x14ac:dyDescent="0.35">
      <c r="A25476" t="s">
        <v>23</v>
      </c>
      <c r="B25476" t="s">
        <v>2004</v>
      </c>
      <c r="C25476">
        <v>30</v>
      </c>
      <c r="D25476" t="s">
        <v>1017</v>
      </c>
      <c r="E25476" t="s">
        <v>666</v>
      </c>
      <c r="F25476" t="s">
        <v>1009</v>
      </c>
      <c r="G25476" t="s">
        <v>894</v>
      </c>
      <c r="H25476" t="s">
        <v>1045</v>
      </c>
      <c r="I25476" t="s">
        <v>140</v>
      </c>
      <c r="J25476" t="s">
        <v>140</v>
      </c>
      <c r="K25476" t="s">
        <v>140</v>
      </c>
      <c r="L25476" t="s">
        <v>140</v>
      </c>
      <c r="M25476" t="s">
        <v>140</v>
      </c>
      <c r="N25476" t="s">
        <v>140</v>
      </c>
      <c r="O25476" t="s">
        <v>97</v>
      </c>
      <c r="P25476" t="s">
        <v>140</v>
      </c>
      <c r="Q25476" t="s">
        <v>140</v>
      </c>
    </row>
    <row r="25477" spans="1:17" x14ac:dyDescent="0.35">
      <c r="A25477" t="s">
        <v>23</v>
      </c>
      <c r="B25477" t="s">
        <v>339</v>
      </c>
      <c r="C25477">
        <v>4</v>
      </c>
      <c r="D25477" t="s">
        <v>140</v>
      </c>
      <c r="E25477" t="s">
        <v>690</v>
      </c>
      <c r="F25477" t="s">
        <v>140</v>
      </c>
      <c r="G25477" t="s">
        <v>691</v>
      </c>
      <c r="H25477" t="s">
        <v>140</v>
      </c>
      <c r="I25477" t="s">
        <v>140</v>
      </c>
      <c r="J25477" t="s">
        <v>140</v>
      </c>
      <c r="K25477" t="s">
        <v>140</v>
      </c>
      <c r="L25477" t="s">
        <v>140</v>
      </c>
      <c r="M25477" t="s">
        <v>140</v>
      </c>
      <c r="N25477" t="s">
        <v>140</v>
      </c>
      <c r="O25477" t="s">
        <v>140</v>
      </c>
      <c r="P25477" t="s">
        <v>140</v>
      </c>
      <c r="Q25477" t="s">
        <v>140</v>
      </c>
    </row>
    <row r="25478" spans="1:17" x14ac:dyDescent="0.35">
      <c r="A25478" t="s">
        <v>24</v>
      </c>
      <c r="B25478" t="s">
        <v>1216</v>
      </c>
      <c r="C25478">
        <v>17</v>
      </c>
      <c r="D25478" t="s">
        <v>140</v>
      </c>
      <c r="E25478" t="s">
        <v>1109</v>
      </c>
      <c r="F25478" t="s">
        <v>140</v>
      </c>
      <c r="G25478" t="s">
        <v>1062</v>
      </c>
      <c r="H25478" t="s">
        <v>140</v>
      </c>
      <c r="I25478" t="s">
        <v>140</v>
      </c>
      <c r="J25478" t="s">
        <v>140</v>
      </c>
      <c r="K25478" t="s">
        <v>140</v>
      </c>
      <c r="L25478" t="s">
        <v>140</v>
      </c>
      <c r="M25478" t="s">
        <v>140</v>
      </c>
      <c r="N25478" t="s">
        <v>140</v>
      </c>
      <c r="O25478" t="s">
        <v>140</v>
      </c>
      <c r="P25478" t="s">
        <v>140</v>
      </c>
      <c r="Q25478" t="s">
        <v>140</v>
      </c>
    </row>
    <row r="25479" spans="1:17" x14ac:dyDescent="0.35">
      <c r="A25479" t="s">
        <v>24</v>
      </c>
      <c r="B25479" t="s">
        <v>1993</v>
      </c>
      <c r="C25479">
        <v>19</v>
      </c>
      <c r="D25479" t="s">
        <v>140</v>
      </c>
      <c r="E25479" t="s">
        <v>96</v>
      </c>
      <c r="F25479" t="s">
        <v>140</v>
      </c>
      <c r="G25479" t="s">
        <v>107</v>
      </c>
      <c r="H25479" t="s">
        <v>140</v>
      </c>
      <c r="I25479" t="s">
        <v>140</v>
      </c>
      <c r="J25479" t="s">
        <v>140</v>
      </c>
      <c r="K25479" t="s">
        <v>140</v>
      </c>
      <c r="L25479" t="s">
        <v>140</v>
      </c>
      <c r="M25479" t="s">
        <v>140</v>
      </c>
      <c r="N25479" t="s">
        <v>140</v>
      </c>
      <c r="O25479" t="s">
        <v>140</v>
      </c>
      <c r="P25479" t="s">
        <v>140</v>
      </c>
      <c r="Q25479" t="s">
        <v>775</v>
      </c>
    </row>
    <row r="25480" spans="1:17" x14ac:dyDescent="0.35">
      <c r="A25480" t="s">
        <v>24</v>
      </c>
      <c r="B25480" t="s">
        <v>1994</v>
      </c>
      <c r="C25480">
        <v>15</v>
      </c>
      <c r="D25480" t="s">
        <v>140</v>
      </c>
      <c r="E25480" t="s">
        <v>132</v>
      </c>
      <c r="F25480" t="s">
        <v>140</v>
      </c>
      <c r="G25480" t="s">
        <v>131</v>
      </c>
      <c r="H25480" t="s">
        <v>140</v>
      </c>
      <c r="I25480" t="s">
        <v>140</v>
      </c>
      <c r="J25480" t="s">
        <v>140</v>
      </c>
      <c r="K25480" t="s">
        <v>140</v>
      </c>
      <c r="L25480" t="s">
        <v>140</v>
      </c>
      <c r="M25480" t="s">
        <v>140</v>
      </c>
      <c r="N25480" t="s">
        <v>140</v>
      </c>
      <c r="O25480" t="s">
        <v>140</v>
      </c>
      <c r="P25480" t="s">
        <v>140</v>
      </c>
      <c r="Q25480" t="s">
        <v>140</v>
      </c>
    </row>
    <row r="25481" spans="1:17" x14ac:dyDescent="0.35">
      <c r="A25481" t="s">
        <v>24</v>
      </c>
      <c r="B25481" t="s">
        <v>1995</v>
      </c>
      <c r="C25481">
        <v>16</v>
      </c>
      <c r="D25481" t="s">
        <v>140</v>
      </c>
      <c r="E25481" t="s">
        <v>663</v>
      </c>
      <c r="F25481" t="s">
        <v>140</v>
      </c>
      <c r="G25481" t="s">
        <v>662</v>
      </c>
      <c r="H25481" t="s">
        <v>140</v>
      </c>
      <c r="I25481" t="s">
        <v>140</v>
      </c>
      <c r="J25481" t="s">
        <v>140</v>
      </c>
      <c r="K25481" t="s">
        <v>140</v>
      </c>
      <c r="L25481" t="s">
        <v>140</v>
      </c>
      <c r="M25481" t="s">
        <v>140</v>
      </c>
      <c r="N25481" t="s">
        <v>140</v>
      </c>
      <c r="O25481" t="s">
        <v>140</v>
      </c>
      <c r="P25481" t="s">
        <v>140</v>
      </c>
      <c r="Q25481" t="s">
        <v>140</v>
      </c>
    </row>
    <row r="25482" spans="1:17" x14ac:dyDescent="0.35">
      <c r="A25482" t="s">
        <v>24</v>
      </c>
      <c r="B25482" t="s">
        <v>1996</v>
      </c>
      <c r="C25482">
        <v>52</v>
      </c>
      <c r="D25482" t="s">
        <v>140</v>
      </c>
      <c r="E25482" t="s">
        <v>936</v>
      </c>
      <c r="F25482" t="s">
        <v>1064</v>
      </c>
      <c r="G25482" t="s">
        <v>1053</v>
      </c>
      <c r="H25482" t="s">
        <v>140</v>
      </c>
      <c r="I25482" t="s">
        <v>140</v>
      </c>
      <c r="J25482" t="s">
        <v>140</v>
      </c>
      <c r="K25482" t="s">
        <v>140</v>
      </c>
      <c r="L25482" t="s">
        <v>140</v>
      </c>
      <c r="M25482" t="s">
        <v>140</v>
      </c>
      <c r="N25482" t="s">
        <v>140</v>
      </c>
      <c r="O25482" t="s">
        <v>140</v>
      </c>
      <c r="P25482" t="s">
        <v>140</v>
      </c>
      <c r="Q25482" t="s">
        <v>140</v>
      </c>
    </row>
    <row r="25483" spans="1:17" x14ac:dyDescent="0.35">
      <c r="A25483" t="s">
        <v>24</v>
      </c>
      <c r="B25483" t="s">
        <v>1997</v>
      </c>
      <c r="C25483">
        <v>47</v>
      </c>
      <c r="D25483" t="s">
        <v>1054</v>
      </c>
      <c r="E25483" t="s">
        <v>472</v>
      </c>
      <c r="F25483" t="s">
        <v>1053</v>
      </c>
      <c r="G25483" t="s">
        <v>994</v>
      </c>
      <c r="H25483" t="s">
        <v>140</v>
      </c>
      <c r="I25483" t="s">
        <v>140</v>
      </c>
      <c r="J25483" t="s">
        <v>140</v>
      </c>
      <c r="K25483" t="s">
        <v>140</v>
      </c>
      <c r="L25483" t="s">
        <v>140</v>
      </c>
      <c r="M25483" t="s">
        <v>140</v>
      </c>
      <c r="N25483" t="s">
        <v>140</v>
      </c>
      <c r="O25483" t="s">
        <v>140</v>
      </c>
      <c r="P25483" t="s">
        <v>140</v>
      </c>
      <c r="Q25483" t="s">
        <v>140</v>
      </c>
    </row>
    <row r="25484" spans="1:17" x14ac:dyDescent="0.35">
      <c r="A25484" t="s">
        <v>24</v>
      </c>
      <c r="B25484" t="s">
        <v>1998</v>
      </c>
      <c r="C25484">
        <v>41</v>
      </c>
      <c r="D25484" t="s">
        <v>140</v>
      </c>
      <c r="E25484" t="s">
        <v>50</v>
      </c>
      <c r="F25484" t="s">
        <v>140</v>
      </c>
      <c r="G25484" t="s">
        <v>773</v>
      </c>
      <c r="H25484" t="s">
        <v>1054</v>
      </c>
      <c r="I25484" t="s">
        <v>140</v>
      </c>
      <c r="J25484" t="s">
        <v>140</v>
      </c>
      <c r="K25484" t="s">
        <v>140</v>
      </c>
      <c r="L25484" t="s">
        <v>140</v>
      </c>
      <c r="M25484" t="s">
        <v>140</v>
      </c>
      <c r="N25484" t="s">
        <v>140</v>
      </c>
      <c r="O25484" t="s">
        <v>1054</v>
      </c>
      <c r="P25484" t="s">
        <v>140</v>
      </c>
      <c r="Q25484" t="s">
        <v>954</v>
      </c>
    </row>
    <row r="25485" spans="1:17" x14ac:dyDescent="0.35">
      <c r="A25485" t="s">
        <v>24</v>
      </c>
      <c r="B25485" t="s">
        <v>1218</v>
      </c>
      <c r="C25485">
        <v>25</v>
      </c>
      <c r="D25485" t="s">
        <v>140</v>
      </c>
      <c r="E25485" t="s">
        <v>1158</v>
      </c>
      <c r="F25485" t="s">
        <v>140</v>
      </c>
      <c r="G25485" t="s">
        <v>1065</v>
      </c>
      <c r="H25485" t="s">
        <v>140</v>
      </c>
      <c r="I25485" t="s">
        <v>140</v>
      </c>
      <c r="J25485" t="s">
        <v>140</v>
      </c>
      <c r="K25485" t="s">
        <v>140</v>
      </c>
      <c r="L25485" t="s">
        <v>140</v>
      </c>
      <c r="M25485" t="s">
        <v>140</v>
      </c>
      <c r="N25485" t="s">
        <v>140</v>
      </c>
      <c r="O25485" t="s">
        <v>733</v>
      </c>
      <c r="P25485" t="s">
        <v>140</v>
      </c>
      <c r="Q25485" t="s">
        <v>140</v>
      </c>
    </row>
    <row r="25486" spans="1:17" x14ac:dyDescent="0.35">
      <c r="A25486" t="s">
        <v>24</v>
      </c>
      <c r="B25486" t="s">
        <v>1999</v>
      </c>
      <c r="C25486">
        <v>15</v>
      </c>
      <c r="D25486" t="s">
        <v>1007</v>
      </c>
      <c r="E25486" t="s">
        <v>989</v>
      </c>
      <c r="F25486" t="s">
        <v>140</v>
      </c>
      <c r="G25486" t="s">
        <v>877</v>
      </c>
      <c r="H25486" t="s">
        <v>140</v>
      </c>
      <c r="I25486" t="s">
        <v>140</v>
      </c>
      <c r="J25486" t="s">
        <v>140</v>
      </c>
      <c r="K25486" t="s">
        <v>140</v>
      </c>
      <c r="L25486" t="s">
        <v>140</v>
      </c>
      <c r="M25486" t="s">
        <v>140</v>
      </c>
      <c r="N25486" t="s">
        <v>140</v>
      </c>
      <c r="O25486" t="s">
        <v>140</v>
      </c>
      <c r="P25486" t="s">
        <v>140</v>
      </c>
      <c r="Q25486" t="s">
        <v>140</v>
      </c>
    </row>
    <row r="25487" spans="1:17" x14ac:dyDescent="0.35">
      <c r="A25487" t="s">
        <v>24</v>
      </c>
      <c r="B25487" t="s">
        <v>2000</v>
      </c>
      <c r="C25487">
        <v>8</v>
      </c>
      <c r="D25487" t="s">
        <v>140</v>
      </c>
      <c r="E25487" t="s">
        <v>806</v>
      </c>
      <c r="F25487" t="s">
        <v>140</v>
      </c>
      <c r="G25487" t="s">
        <v>574</v>
      </c>
      <c r="H25487" t="s">
        <v>140</v>
      </c>
      <c r="I25487" t="s">
        <v>140</v>
      </c>
      <c r="J25487" t="s">
        <v>140</v>
      </c>
      <c r="K25487" t="s">
        <v>140</v>
      </c>
      <c r="L25487" t="s">
        <v>140</v>
      </c>
      <c r="M25487" t="s">
        <v>140</v>
      </c>
      <c r="N25487" t="s">
        <v>140</v>
      </c>
      <c r="O25487" t="s">
        <v>140</v>
      </c>
      <c r="P25487" t="s">
        <v>140</v>
      </c>
      <c r="Q25487" t="s">
        <v>140</v>
      </c>
    </row>
    <row r="25488" spans="1:17" x14ac:dyDescent="0.35">
      <c r="A25488" t="s">
        <v>24</v>
      </c>
      <c r="B25488" t="s">
        <v>2001</v>
      </c>
      <c r="C25488">
        <v>9</v>
      </c>
      <c r="D25488" t="s">
        <v>89</v>
      </c>
      <c r="E25488" t="s">
        <v>90</v>
      </c>
      <c r="F25488" t="s">
        <v>140</v>
      </c>
      <c r="G25488" t="s">
        <v>140</v>
      </c>
      <c r="H25488" t="s">
        <v>140</v>
      </c>
      <c r="I25488" t="s">
        <v>140</v>
      </c>
      <c r="J25488" t="s">
        <v>140</v>
      </c>
      <c r="K25488" t="s">
        <v>140</v>
      </c>
      <c r="L25488" t="s">
        <v>140</v>
      </c>
      <c r="M25488" t="s">
        <v>140</v>
      </c>
      <c r="N25488" t="s">
        <v>140</v>
      </c>
      <c r="O25488" t="s">
        <v>140</v>
      </c>
      <c r="P25488" t="s">
        <v>140</v>
      </c>
      <c r="Q25488" t="s">
        <v>140</v>
      </c>
    </row>
    <row r="25489" spans="1:17" x14ac:dyDescent="0.35">
      <c r="A25489" t="s">
        <v>24</v>
      </c>
      <c r="B25489" t="s">
        <v>2002</v>
      </c>
      <c r="C25489">
        <v>42</v>
      </c>
      <c r="D25489" t="s">
        <v>140</v>
      </c>
      <c r="E25489" t="s">
        <v>122</v>
      </c>
      <c r="F25489" t="s">
        <v>1020</v>
      </c>
      <c r="G25489" t="s">
        <v>1073</v>
      </c>
      <c r="H25489" t="s">
        <v>140</v>
      </c>
      <c r="I25489" t="s">
        <v>140</v>
      </c>
      <c r="J25489" t="s">
        <v>140</v>
      </c>
      <c r="K25489" t="s">
        <v>140</v>
      </c>
      <c r="L25489" t="s">
        <v>140</v>
      </c>
      <c r="M25489" t="s">
        <v>140</v>
      </c>
      <c r="N25489" t="s">
        <v>140</v>
      </c>
      <c r="O25489" t="s">
        <v>1047</v>
      </c>
      <c r="P25489" t="s">
        <v>940</v>
      </c>
      <c r="Q25489" t="s">
        <v>140</v>
      </c>
    </row>
    <row r="25490" spans="1:17" x14ac:dyDescent="0.35">
      <c r="A25490" t="s">
        <v>24</v>
      </c>
      <c r="B25490" t="s">
        <v>2003</v>
      </c>
      <c r="C25490">
        <v>21</v>
      </c>
      <c r="D25490" t="s">
        <v>140</v>
      </c>
      <c r="E25490" t="s">
        <v>459</v>
      </c>
      <c r="F25490" t="s">
        <v>140</v>
      </c>
      <c r="G25490" t="s">
        <v>460</v>
      </c>
      <c r="H25490" t="s">
        <v>140</v>
      </c>
      <c r="I25490" t="s">
        <v>140</v>
      </c>
      <c r="J25490" t="s">
        <v>140</v>
      </c>
      <c r="K25490" t="s">
        <v>140</v>
      </c>
      <c r="L25490" t="s">
        <v>140</v>
      </c>
      <c r="M25490" t="s">
        <v>140</v>
      </c>
      <c r="N25490" t="s">
        <v>140</v>
      </c>
      <c r="O25490" t="s">
        <v>140</v>
      </c>
      <c r="P25490" t="s">
        <v>140</v>
      </c>
      <c r="Q25490" t="s">
        <v>140</v>
      </c>
    </row>
    <row r="25491" spans="1:17" x14ac:dyDescent="0.35">
      <c r="A25491" t="s">
        <v>24</v>
      </c>
      <c r="B25491" t="s">
        <v>2004</v>
      </c>
      <c r="C25491">
        <v>24</v>
      </c>
      <c r="D25491" t="s">
        <v>1043</v>
      </c>
      <c r="E25491" t="s">
        <v>332</v>
      </c>
      <c r="F25491" t="s">
        <v>869</v>
      </c>
      <c r="G25491" t="s">
        <v>814</v>
      </c>
      <c r="H25491" t="s">
        <v>140</v>
      </c>
      <c r="I25491" t="s">
        <v>140</v>
      </c>
      <c r="J25491" t="s">
        <v>140</v>
      </c>
      <c r="K25491" t="s">
        <v>140</v>
      </c>
      <c r="L25491" t="s">
        <v>140</v>
      </c>
      <c r="M25491" t="s">
        <v>140</v>
      </c>
      <c r="N25491" t="s">
        <v>140</v>
      </c>
      <c r="O25491" t="s">
        <v>140</v>
      </c>
      <c r="P25491" t="s">
        <v>140</v>
      </c>
      <c r="Q25491" t="s">
        <v>140</v>
      </c>
    </row>
    <row r="25492" spans="1:17" x14ac:dyDescent="0.35">
      <c r="A25492" t="s">
        <v>24</v>
      </c>
      <c r="B25492" t="s">
        <v>339</v>
      </c>
      <c r="C25492">
        <v>2</v>
      </c>
      <c r="D25492" t="s">
        <v>140</v>
      </c>
      <c r="E25492" t="s">
        <v>177</v>
      </c>
      <c r="F25492" t="s">
        <v>140</v>
      </c>
      <c r="G25492" t="s">
        <v>140</v>
      </c>
      <c r="H25492" t="s">
        <v>140</v>
      </c>
      <c r="I25492" t="s">
        <v>140</v>
      </c>
      <c r="J25492" t="s">
        <v>140</v>
      </c>
      <c r="K25492" t="s">
        <v>140</v>
      </c>
      <c r="L25492" t="s">
        <v>140</v>
      </c>
      <c r="M25492" t="s">
        <v>140</v>
      </c>
      <c r="N25492" t="s">
        <v>140</v>
      </c>
      <c r="O25492" t="s">
        <v>140</v>
      </c>
      <c r="P25492" t="s">
        <v>140</v>
      </c>
      <c r="Q25492" t="s">
        <v>140</v>
      </c>
    </row>
    <row r="25493" spans="1:17" x14ac:dyDescent="0.35">
      <c r="A25493" t="s">
        <v>25</v>
      </c>
      <c r="B25493" t="s">
        <v>1216</v>
      </c>
      <c r="C25493">
        <v>19</v>
      </c>
      <c r="D25493" t="s">
        <v>140</v>
      </c>
      <c r="E25493" t="s">
        <v>1113</v>
      </c>
      <c r="F25493" t="s">
        <v>140</v>
      </c>
      <c r="G25493" t="s">
        <v>1064</v>
      </c>
      <c r="H25493" t="s">
        <v>140</v>
      </c>
      <c r="I25493" t="s">
        <v>140</v>
      </c>
      <c r="J25493" t="s">
        <v>140</v>
      </c>
      <c r="K25493" t="s">
        <v>140</v>
      </c>
      <c r="L25493" t="s">
        <v>140</v>
      </c>
      <c r="M25493" t="s">
        <v>140</v>
      </c>
      <c r="N25493" t="s">
        <v>140</v>
      </c>
      <c r="O25493" t="s">
        <v>140</v>
      </c>
      <c r="P25493" t="s">
        <v>140</v>
      </c>
      <c r="Q25493" t="s">
        <v>140</v>
      </c>
    </row>
    <row r="25494" spans="1:17" x14ac:dyDescent="0.35">
      <c r="A25494" t="s">
        <v>25</v>
      </c>
      <c r="B25494" t="s">
        <v>1993</v>
      </c>
      <c r="C25494">
        <v>23</v>
      </c>
      <c r="D25494" t="s">
        <v>140</v>
      </c>
      <c r="E25494" t="s">
        <v>951</v>
      </c>
      <c r="F25494" t="s">
        <v>140</v>
      </c>
      <c r="G25494" t="s">
        <v>952</v>
      </c>
      <c r="H25494" t="s">
        <v>140</v>
      </c>
      <c r="I25494" t="s">
        <v>140</v>
      </c>
      <c r="J25494" t="s">
        <v>140</v>
      </c>
      <c r="K25494" t="s">
        <v>140</v>
      </c>
      <c r="L25494" t="s">
        <v>140</v>
      </c>
      <c r="M25494" t="s">
        <v>140</v>
      </c>
      <c r="N25494" t="s">
        <v>140</v>
      </c>
      <c r="O25494" t="s">
        <v>140</v>
      </c>
      <c r="P25494" t="s">
        <v>140</v>
      </c>
      <c r="Q25494" t="s">
        <v>140</v>
      </c>
    </row>
    <row r="25495" spans="1:17" x14ac:dyDescent="0.35">
      <c r="A25495" t="s">
        <v>25</v>
      </c>
      <c r="B25495" t="s">
        <v>1994</v>
      </c>
      <c r="C25495">
        <v>9</v>
      </c>
      <c r="D25495" t="s">
        <v>140</v>
      </c>
      <c r="E25495" t="s">
        <v>177</v>
      </c>
      <c r="F25495" t="s">
        <v>140</v>
      </c>
      <c r="G25495" t="s">
        <v>140</v>
      </c>
      <c r="H25495" t="s">
        <v>140</v>
      </c>
      <c r="I25495" t="s">
        <v>140</v>
      </c>
      <c r="J25495" t="s">
        <v>140</v>
      </c>
      <c r="K25495" t="s">
        <v>140</v>
      </c>
      <c r="L25495" t="s">
        <v>140</v>
      </c>
      <c r="M25495" t="s">
        <v>140</v>
      </c>
      <c r="N25495" t="s">
        <v>140</v>
      </c>
      <c r="O25495" t="s">
        <v>140</v>
      </c>
      <c r="P25495" t="s">
        <v>140</v>
      </c>
      <c r="Q25495" t="s">
        <v>140</v>
      </c>
    </row>
    <row r="25496" spans="1:17" x14ac:dyDescent="0.35">
      <c r="A25496" t="s">
        <v>25</v>
      </c>
      <c r="B25496" t="s">
        <v>1995</v>
      </c>
      <c r="C25496">
        <v>5</v>
      </c>
      <c r="D25496" t="s">
        <v>140</v>
      </c>
      <c r="E25496" t="s">
        <v>177</v>
      </c>
      <c r="F25496" t="s">
        <v>140</v>
      </c>
      <c r="G25496" t="s">
        <v>140</v>
      </c>
      <c r="H25496" t="s">
        <v>140</v>
      </c>
      <c r="I25496" t="s">
        <v>140</v>
      </c>
      <c r="J25496" t="s">
        <v>140</v>
      </c>
      <c r="K25496" t="s">
        <v>140</v>
      </c>
      <c r="L25496" t="s">
        <v>140</v>
      </c>
      <c r="M25496" t="s">
        <v>140</v>
      </c>
      <c r="N25496" t="s">
        <v>140</v>
      </c>
      <c r="O25496" t="s">
        <v>140</v>
      </c>
      <c r="P25496" t="s">
        <v>140</v>
      </c>
      <c r="Q25496" t="s">
        <v>140</v>
      </c>
    </row>
    <row r="25497" spans="1:17" x14ac:dyDescent="0.35">
      <c r="A25497" t="s">
        <v>25</v>
      </c>
      <c r="B25497" t="s">
        <v>1996</v>
      </c>
      <c r="C25497">
        <v>66</v>
      </c>
      <c r="D25497" t="s">
        <v>140</v>
      </c>
      <c r="E25497" t="s">
        <v>370</v>
      </c>
      <c r="F25497" t="s">
        <v>1066</v>
      </c>
      <c r="G25497" t="s">
        <v>95</v>
      </c>
      <c r="H25497" t="s">
        <v>1013</v>
      </c>
      <c r="I25497" t="s">
        <v>140</v>
      </c>
      <c r="J25497" t="s">
        <v>140</v>
      </c>
      <c r="K25497" t="s">
        <v>140</v>
      </c>
      <c r="L25497" t="s">
        <v>140</v>
      </c>
      <c r="M25497" t="s">
        <v>140</v>
      </c>
      <c r="N25497" t="s">
        <v>1063</v>
      </c>
      <c r="O25497" t="s">
        <v>140</v>
      </c>
      <c r="P25497" t="s">
        <v>140</v>
      </c>
      <c r="Q25497" t="s">
        <v>140</v>
      </c>
    </row>
    <row r="25498" spans="1:17" x14ac:dyDescent="0.35">
      <c r="A25498" t="s">
        <v>25</v>
      </c>
      <c r="B25498" t="s">
        <v>1997</v>
      </c>
      <c r="C25498">
        <v>40</v>
      </c>
      <c r="D25498" t="s">
        <v>140</v>
      </c>
      <c r="E25498" t="s">
        <v>364</v>
      </c>
      <c r="F25498" t="s">
        <v>1046</v>
      </c>
      <c r="G25498" t="s">
        <v>737</v>
      </c>
      <c r="H25498" t="s">
        <v>1068</v>
      </c>
      <c r="I25498" t="s">
        <v>140</v>
      </c>
      <c r="J25498" t="s">
        <v>140</v>
      </c>
      <c r="K25498" t="s">
        <v>140</v>
      </c>
      <c r="L25498" t="s">
        <v>140</v>
      </c>
      <c r="M25498" t="s">
        <v>140</v>
      </c>
      <c r="N25498" t="s">
        <v>140</v>
      </c>
      <c r="O25498" t="s">
        <v>140</v>
      </c>
      <c r="P25498" t="s">
        <v>140</v>
      </c>
      <c r="Q25498" t="s">
        <v>140</v>
      </c>
    </row>
    <row r="25499" spans="1:17" x14ac:dyDescent="0.35">
      <c r="A25499" t="s">
        <v>25</v>
      </c>
      <c r="B25499" t="s">
        <v>1998</v>
      </c>
      <c r="C25499">
        <v>37</v>
      </c>
      <c r="D25499" t="s">
        <v>140</v>
      </c>
      <c r="E25499" t="s">
        <v>873</v>
      </c>
      <c r="F25499" t="s">
        <v>838</v>
      </c>
      <c r="G25499" t="s">
        <v>354</v>
      </c>
      <c r="H25499" t="s">
        <v>140</v>
      </c>
      <c r="I25499" t="s">
        <v>140</v>
      </c>
      <c r="J25499" t="s">
        <v>140</v>
      </c>
      <c r="K25499" t="s">
        <v>140</v>
      </c>
      <c r="L25499" t="s">
        <v>140</v>
      </c>
      <c r="M25499" t="s">
        <v>140</v>
      </c>
      <c r="N25499" t="s">
        <v>140</v>
      </c>
      <c r="O25499" t="s">
        <v>660</v>
      </c>
      <c r="P25499" t="s">
        <v>140</v>
      </c>
      <c r="Q25499" t="s">
        <v>140</v>
      </c>
    </row>
    <row r="25500" spans="1:17" x14ac:dyDescent="0.35">
      <c r="A25500" t="s">
        <v>25</v>
      </c>
      <c r="B25500" t="s">
        <v>1218</v>
      </c>
      <c r="C25500">
        <v>9</v>
      </c>
      <c r="D25500" t="s">
        <v>140</v>
      </c>
      <c r="E25500" t="s">
        <v>1202</v>
      </c>
      <c r="F25500" t="s">
        <v>140</v>
      </c>
      <c r="G25500" t="s">
        <v>1066</v>
      </c>
      <c r="H25500" t="s">
        <v>140</v>
      </c>
      <c r="I25500" t="s">
        <v>140</v>
      </c>
      <c r="J25500" t="s">
        <v>140</v>
      </c>
      <c r="K25500" t="s">
        <v>140</v>
      </c>
      <c r="L25500" t="s">
        <v>140</v>
      </c>
      <c r="M25500" t="s">
        <v>140</v>
      </c>
      <c r="N25500" t="s">
        <v>140</v>
      </c>
      <c r="O25500" t="s">
        <v>140</v>
      </c>
      <c r="P25500" t="s">
        <v>140</v>
      </c>
      <c r="Q25500" t="s">
        <v>140</v>
      </c>
    </row>
    <row r="25501" spans="1:17" x14ac:dyDescent="0.35">
      <c r="A25501" t="s">
        <v>25</v>
      </c>
      <c r="B25501" t="s">
        <v>1999</v>
      </c>
      <c r="C25501">
        <v>8</v>
      </c>
      <c r="D25501" t="s">
        <v>140</v>
      </c>
      <c r="E25501" t="s">
        <v>1005</v>
      </c>
      <c r="F25501" t="s">
        <v>967</v>
      </c>
      <c r="G25501" t="s">
        <v>140</v>
      </c>
      <c r="H25501" t="s">
        <v>140</v>
      </c>
      <c r="I25501" t="s">
        <v>140</v>
      </c>
      <c r="J25501" t="s">
        <v>140</v>
      </c>
      <c r="K25501" t="s">
        <v>140</v>
      </c>
      <c r="L25501" t="s">
        <v>140</v>
      </c>
      <c r="M25501" t="s">
        <v>140</v>
      </c>
      <c r="N25501" t="s">
        <v>140</v>
      </c>
      <c r="O25501" t="s">
        <v>140</v>
      </c>
      <c r="P25501" t="s">
        <v>140</v>
      </c>
      <c r="Q25501" t="s">
        <v>140</v>
      </c>
    </row>
    <row r="25502" spans="1:17" x14ac:dyDescent="0.35">
      <c r="A25502" t="s">
        <v>25</v>
      </c>
      <c r="B25502" t="s">
        <v>2000</v>
      </c>
      <c r="C25502">
        <v>11</v>
      </c>
      <c r="D25502" t="s">
        <v>140</v>
      </c>
      <c r="E25502" t="s">
        <v>177</v>
      </c>
      <c r="F25502" t="s">
        <v>140</v>
      </c>
      <c r="G25502" t="s">
        <v>140</v>
      </c>
      <c r="H25502" t="s">
        <v>140</v>
      </c>
      <c r="I25502" t="s">
        <v>140</v>
      </c>
      <c r="J25502" t="s">
        <v>140</v>
      </c>
      <c r="K25502" t="s">
        <v>140</v>
      </c>
      <c r="L25502" t="s">
        <v>140</v>
      </c>
      <c r="M25502" t="s">
        <v>140</v>
      </c>
      <c r="N25502" t="s">
        <v>140</v>
      </c>
      <c r="O25502" t="s">
        <v>140</v>
      </c>
      <c r="P25502" t="s">
        <v>140</v>
      </c>
      <c r="Q25502" t="s">
        <v>140</v>
      </c>
    </row>
    <row r="25503" spans="1:17" x14ac:dyDescent="0.35">
      <c r="A25503" t="s">
        <v>25</v>
      </c>
      <c r="B25503" t="s">
        <v>2001</v>
      </c>
      <c r="C25503">
        <v>3</v>
      </c>
      <c r="D25503" t="s">
        <v>140</v>
      </c>
      <c r="E25503" t="s">
        <v>177</v>
      </c>
      <c r="F25503" t="s">
        <v>140</v>
      </c>
      <c r="G25503" t="s">
        <v>140</v>
      </c>
      <c r="H25503" t="s">
        <v>140</v>
      </c>
      <c r="I25503" t="s">
        <v>140</v>
      </c>
      <c r="J25503" t="s">
        <v>140</v>
      </c>
      <c r="K25503" t="s">
        <v>140</v>
      </c>
      <c r="L25503" t="s">
        <v>140</v>
      </c>
      <c r="M25503" t="s">
        <v>140</v>
      </c>
      <c r="N25503" t="s">
        <v>140</v>
      </c>
      <c r="O25503" t="s">
        <v>140</v>
      </c>
      <c r="P25503" t="s">
        <v>140</v>
      </c>
      <c r="Q25503" t="s">
        <v>140</v>
      </c>
    </row>
    <row r="25504" spans="1:17" x14ac:dyDescent="0.35">
      <c r="A25504" t="s">
        <v>25</v>
      </c>
      <c r="B25504" t="s">
        <v>2002</v>
      </c>
      <c r="C25504">
        <v>56</v>
      </c>
      <c r="D25504" t="s">
        <v>140</v>
      </c>
      <c r="E25504" t="s">
        <v>413</v>
      </c>
      <c r="F25504" t="s">
        <v>140</v>
      </c>
      <c r="G25504" t="s">
        <v>412</v>
      </c>
      <c r="H25504" t="s">
        <v>140</v>
      </c>
      <c r="I25504" t="s">
        <v>140</v>
      </c>
      <c r="J25504" t="s">
        <v>140</v>
      </c>
      <c r="K25504" t="s">
        <v>140</v>
      </c>
      <c r="L25504" t="s">
        <v>140</v>
      </c>
      <c r="M25504" t="s">
        <v>140</v>
      </c>
      <c r="N25504" t="s">
        <v>140</v>
      </c>
      <c r="O25504" t="s">
        <v>140</v>
      </c>
      <c r="P25504" t="s">
        <v>140</v>
      </c>
      <c r="Q25504" t="s">
        <v>140</v>
      </c>
    </row>
    <row r="25505" spans="1:17" x14ac:dyDescent="0.35">
      <c r="A25505" t="s">
        <v>25</v>
      </c>
      <c r="B25505" t="s">
        <v>2003</v>
      </c>
      <c r="C25505">
        <v>39</v>
      </c>
      <c r="D25505" t="s">
        <v>140</v>
      </c>
      <c r="E25505" t="s">
        <v>653</v>
      </c>
      <c r="F25505" t="s">
        <v>1064</v>
      </c>
      <c r="G25505" t="s">
        <v>1182</v>
      </c>
      <c r="H25505" t="s">
        <v>1017</v>
      </c>
      <c r="I25505" t="s">
        <v>140</v>
      </c>
      <c r="J25505" t="s">
        <v>140</v>
      </c>
      <c r="K25505" t="s">
        <v>140</v>
      </c>
      <c r="L25505" t="s">
        <v>140</v>
      </c>
      <c r="M25505" t="s">
        <v>140</v>
      </c>
      <c r="N25505" t="s">
        <v>140</v>
      </c>
      <c r="O25505" t="s">
        <v>140</v>
      </c>
      <c r="P25505" t="s">
        <v>140</v>
      </c>
      <c r="Q25505" t="s">
        <v>140</v>
      </c>
    </row>
    <row r="25506" spans="1:17" x14ac:dyDescent="0.35">
      <c r="A25506" t="s">
        <v>25</v>
      </c>
      <c r="B25506" t="s">
        <v>2004</v>
      </c>
      <c r="C25506">
        <v>17</v>
      </c>
      <c r="D25506" t="s">
        <v>140</v>
      </c>
      <c r="E25506" t="s">
        <v>859</v>
      </c>
      <c r="F25506" t="s">
        <v>113</v>
      </c>
      <c r="G25506" t="s">
        <v>824</v>
      </c>
      <c r="H25506" t="s">
        <v>140</v>
      </c>
      <c r="I25506" t="s">
        <v>140</v>
      </c>
      <c r="J25506" t="s">
        <v>140</v>
      </c>
      <c r="K25506" t="s">
        <v>140</v>
      </c>
      <c r="L25506" t="s">
        <v>140</v>
      </c>
      <c r="M25506" t="s">
        <v>140</v>
      </c>
      <c r="N25506" t="s">
        <v>140</v>
      </c>
      <c r="O25506" t="s">
        <v>140</v>
      </c>
      <c r="P25506" t="s">
        <v>140</v>
      </c>
      <c r="Q25506" t="s">
        <v>140</v>
      </c>
    </row>
    <row r="25507" spans="1:17" x14ac:dyDescent="0.35">
      <c r="A25507" t="s">
        <v>26</v>
      </c>
      <c r="B25507" t="s">
        <v>1216</v>
      </c>
      <c r="C25507">
        <v>18</v>
      </c>
      <c r="D25507" t="s">
        <v>140</v>
      </c>
      <c r="E25507" t="s">
        <v>998</v>
      </c>
      <c r="F25507" t="s">
        <v>999</v>
      </c>
      <c r="G25507" t="s">
        <v>140</v>
      </c>
      <c r="H25507" t="s">
        <v>140</v>
      </c>
      <c r="I25507" t="s">
        <v>140</v>
      </c>
      <c r="J25507" t="s">
        <v>140</v>
      </c>
      <c r="K25507" t="s">
        <v>140</v>
      </c>
      <c r="L25507" t="s">
        <v>140</v>
      </c>
      <c r="M25507" t="s">
        <v>140</v>
      </c>
      <c r="N25507" t="s">
        <v>140</v>
      </c>
      <c r="O25507" t="s">
        <v>140</v>
      </c>
      <c r="P25507" t="s">
        <v>140</v>
      </c>
      <c r="Q25507" t="s">
        <v>140</v>
      </c>
    </row>
    <row r="25508" spans="1:17" x14ac:dyDescent="0.35">
      <c r="A25508" t="s">
        <v>26</v>
      </c>
      <c r="B25508" t="s">
        <v>1993</v>
      </c>
      <c r="C25508">
        <v>20</v>
      </c>
      <c r="D25508" t="s">
        <v>140</v>
      </c>
      <c r="E25508" t="s">
        <v>621</v>
      </c>
      <c r="F25508" t="s">
        <v>937</v>
      </c>
      <c r="G25508" t="s">
        <v>674</v>
      </c>
      <c r="H25508" t="s">
        <v>140</v>
      </c>
      <c r="I25508" t="s">
        <v>140</v>
      </c>
      <c r="J25508" t="s">
        <v>140</v>
      </c>
      <c r="K25508" t="s">
        <v>140</v>
      </c>
      <c r="L25508" t="s">
        <v>140</v>
      </c>
      <c r="M25508" t="s">
        <v>140</v>
      </c>
      <c r="N25508" t="s">
        <v>140</v>
      </c>
      <c r="O25508" t="s">
        <v>140</v>
      </c>
      <c r="P25508" t="s">
        <v>140</v>
      </c>
      <c r="Q25508" t="s">
        <v>140</v>
      </c>
    </row>
    <row r="25509" spans="1:17" x14ac:dyDescent="0.35">
      <c r="A25509" t="s">
        <v>26</v>
      </c>
      <c r="B25509" t="s">
        <v>1994</v>
      </c>
      <c r="C25509">
        <v>14</v>
      </c>
      <c r="D25509" t="s">
        <v>140</v>
      </c>
      <c r="E25509" t="s">
        <v>364</v>
      </c>
      <c r="F25509" t="s">
        <v>543</v>
      </c>
      <c r="G25509" t="s">
        <v>959</v>
      </c>
      <c r="H25509" t="s">
        <v>140</v>
      </c>
      <c r="I25509" t="s">
        <v>140</v>
      </c>
      <c r="J25509" t="s">
        <v>97</v>
      </c>
      <c r="K25509" t="s">
        <v>140</v>
      </c>
      <c r="L25509" t="s">
        <v>140</v>
      </c>
      <c r="M25509" t="s">
        <v>140</v>
      </c>
      <c r="N25509" t="s">
        <v>140</v>
      </c>
      <c r="O25509" t="s">
        <v>140</v>
      </c>
      <c r="P25509" t="s">
        <v>140</v>
      </c>
      <c r="Q25509" t="s">
        <v>140</v>
      </c>
    </row>
    <row r="25510" spans="1:17" x14ac:dyDescent="0.35">
      <c r="A25510" t="s">
        <v>26</v>
      </c>
      <c r="B25510" t="s">
        <v>1995</v>
      </c>
      <c r="C25510">
        <v>9</v>
      </c>
      <c r="D25510" t="s">
        <v>140</v>
      </c>
      <c r="E25510" t="s">
        <v>500</v>
      </c>
      <c r="F25510" t="s">
        <v>140</v>
      </c>
      <c r="G25510" t="s">
        <v>501</v>
      </c>
      <c r="H25510" t="s">
        <v>140</v>
      </c>
      <c r="I25510" t="s">
        <v>140</v>
      </c>
      <c r="J25510" t="s">
        <v>140</v>
      </c>
      <c r="K25510" t="s">
        <v>140</v>
      </c>
      <c r="L25510" t="s">
        <v>140</v>
      </c>
      <c r="M25510" t="s">
        <v>140</v>
      </c>
      <c r="N25510" t="s">
        <v>140</v>
      </c>
      <c r="O25510" t="s">
        <v>140</v>
      </c>
      <c r="P25510" t="s">
        <v>140</v>
      </c>
      <c r="Q25510" t="s">
        <v>140</v>
      </c>
    </row>
    <row r="25511" spans="1:17" x14ac:dyDescent="0.35">
      <c r="A25511" t="s">
        <v>26</v>
      </c>
      <c r="B25511" t="s">
        <v>1996</v>
      </c>
      <c r="C25511">
        <v>71</v>
      </c>
      <c r="D25511" t="s">
        <v>140</v>
      </c>
      <c r="E25511" t="s">
        <v>195</v>
      </c>
      <c r="F25511" t="s">
        <v>458</v>
      </c>
      <c r="G25511" t="s">
        <v>57</v>
      </c>
      <c r="H25511" t="s">
        <v>949</v>
      </c>
      <c r="I25511" t="s">
        <v>949</v>
      </c>
      <c r="J25511" t="s">
        <v>140</v>
      </c>
      <c r="K25511" t="s">
        <v>140</v>
      </c>
      <c r="L25511" t="s">
        <v>140</v>
      </c>
      <c r="M25511" t="s">
        <v>140</v>
      </c>
      <c r="N25511" t="s">
        <v>140</v>
      </c>
      <c r="O25511" t="s">
        <v>1023</v>
      </c>
      <c r="P25511" t="s">
        <v>140</v>
      </c>
      <c r="Q25511" t="s">
        <v>1055</v>
      </c>
    </row>
    <row r="25512" spans="1:17" x14ac:dyDescent="0.35">
      <c r="A25512" t="s">
        <v>26</v>
      </c>
      <c r="B25512" t="s">
        <v>1997</v>
      </c>
      <c r="C25512">
        <v>44</v>
      </c>
      <c r="D25512" t="s">
        <v>140</v>
      </c>
      <c r="E25512" t="s">
        <v>577</v>
      </c>
      <c r="F25512" t="s">
        <v>915</v>
      </c>
      <c r="G25512" t="s">
        <v>536</v>
      </c>
      <c r="H25512" t="s">
        <v>140</v>
      </c>
      <c r="I25512" t="s">
        <v>1054</v>
      </c>
      <c r="J25512" t="s">
        <v>140</v>
      </c>
      <c r="K25512" t="s">
        <v>140</v>
      </c>
      <c r="L25512" t="s">
        <v>140</v>
      </c>
      <c r="M25512" t="s">
        <v>140</v>
      </c>
      <c r="N25512" t="s">
        <v>140</v>
      </c>
      <c r="O25512" t="s">
        <v>1054</v>
      </c>
      <c r="P25512" t="s">
        <v>140</v>
      </c>
      <c r="Q25512" t="s">
        <v>1021</v>
      </c>
    </row>
    <row r="25513" spans="1:17" x14ac:dyDescent="0.35">
      <c r="A25513" t="s">
        <v>26</v>
      </c>
      <c r="B25513" t="s">
        <v>1998</v>
      </c>
      <c r="C25513">
        <v>31</v>
      </c>
      <c r="D25513" t="s">
        <v>140</v>
      </c>
      <c r="E25513" t="s">
        <v>530</v>
      </c>
      <c r="F25513" t="s">
        <v>394</v>
      </c>
      <c r="G25513" t="s">
        <v>77</v>
      </c>
      <c r="H25513" t="s">
        <v>140</v>
      </c>
      <c r="I25513" t="s">
        <v>140</v>
      </c>
      <c r="J25513" t="s">
        <v>394</v>
      </c>
      <c r="K25513" t="s">
        <v>140</v>
      </c>
      <c r="L25513" t="s">
        <v>140</v>
      </c>
      <c r="M25513" t="s">
        <v>140</v>
      </c>
      <c r="N25513" t="s">
        <v>140</v>
      </c>
      <c r="O25513" t="s">
        <v>1054</v>
      </c>
      <c r="P25513" t="s">
        <v>140</v>
      </c>
      <c r="Q25513" t="s">
        <v>121</v>
      </c>
    </row>
    <row r="25514" spans="1:17" x14ac:dyDescent="0.35">
      <c r="A25514" t="s">
        <v>26</v>
      </c>
      <c r="B25514" t="s">
        <v>1218</v>
      </c>
      <c r="C25514">
        <v>15</v>
      </c>
      <c r="D25514" t="s">
        <v>140</v>
      </c>
      <c r="E25514" t="s">
        <v>88</v>
      </c>
      <c r="F25514" t="s">
        <v>140</v>
      </c>
      <c r="G25514" t="s">
        <v>87</v>
      </c>
      <c r="H25514" t="s">
        <v>140</v>
      </c>
      <c r="I25514" t="s">
        <v>140</v>
      </c>
      <c r="J25514" t="s">
        <v>140</v>
      </c>
      <c r="K25514" t="s">
        <v>140</v>
      </c>
      <c r="L25514" t="s">
        <v>140</v>
      </c>
      <c r="M25514" t="s">
        <v>140</v>
      </c>
      <c r="N25514" t="s">
        <v>140</v>
      </c>
      <c r="O25514" t="s">
        <v>140</v>
      </c>
      <c r="P25514" t="s">
        <v>140</v>
      </c>
      <c r="Q25514" t="s">
        <v>140</v>
      </c>
    </row>
    <row r="25515" spans="1:17" x14ac:dyDescent="0.35">
      <c r="A25515" t="s">
        <v>26</v>
      </c>
      <c r="B25515" t="s">
        <v>1999</v>
      </c>
      <c r="C25515">
        <v>19</v>
      </c>
      <c r="D25515" t="s">
        <v>140</v>
      </c>
      <c r="E25515" t="s">
        <v>177</v>
      </c>
      <c r="F25515" t="s">
        <v>140</v>
      </c>
      <c r="G25515" t="s">
        <v>140</v>
      </c>
      <c r="H25515" t="s">
        <v>140</v>
      </c>
      <c r="I25515" t="s">
        <v>140</v>
      </c>
      <c r="J25515" t="s">
        <v>140</v>
      </c>
      <c r="K25515" t="s">
        <v>140</v>
      </c>
      <c r="L25515" t="s">
        <v>140</v>
      </c>
      <c r="M25515" t="s">
        <v>140</v>
      </c>
      <c r="N25515" t="s">
        <v>140</v>
      </c>
      <c r="O25515" t="s">
        <v>140</v>
      </c>
      <c r="P25515" t="s">
        <v>140</v>
      </c>
      <c r="Q25515" t="s">
        <v>140</v>
      </c>
    </row>
    <row r="25516" spans="1:17" x14ac:dyDescent="0.35">
      <c r="A25516" t="s">
        <v>26</v>
      </c>
      <c r="B25516" t="s">
        <v>2000</v>
      </c>
      <c r="C25516">
        <v>13</v>
      </c>
      <c r="D25516" t="s">
        <v>140</v>
      </c>
      <c r="E25516" t="s">
        <v>825</v>
      </c>
      <c r="F25516" t="s">
        <v>140</v>
      </c>
      <c r="G25516" t="s">
        <v>826</v>
      </c>
      <c r="H25516" t="s">
        <v>140</v>
      </c>
      <c r="I25516" t="s">
        <v>140</v>
      </c>
      <c r="J25516" t="s">
        <v>140</v>
      </c>
      <c r="K25516" t="s">
        <v>140</v>
      </c>
      <c r="L25516" t="s">
        <v>140</v>
      </c>
      <c r="M25516" t="s">
        <v>140</v>
      </c>
      <c r="N25516" t="s">
        <v>140</v>
      </c>
      <c r="O25516" t="s">
        <v>140</v>
      </c>
      <c r="P25516" t="s">
        <v>140</v>
      </c>
      <c r="Q25516" t="s">
        <v>140</v>
      </c>
    </row>
    <row r="25517" spans="1:17" x14ac:dyDescent="0.35">
      <c r="A25517" t="s">
        <v>26</v>
      </c>
      <c r="B25517" t="s">
        <v>2001</v>
      </c>
      <c r="C25517">
        <v>6</v>
      </c>
      <c r="D25517" t="s">
        <v>140</v>
      </c>
      <c r="E25517" t="s">
        <v>201</v>
      </c>
      <c r="F25517" t="s">
        <v>140</v>
      </c>
      <c r="G25517" t="s">
        <v>202</v>
      </c>
      <c r="H25517" t="s">
        <v>140</v>
      </c>
      <c r="I25517" t="s">
        <v>140</v>
      </c>
      <c r="J25517" t="s">
        <v>140</v>
      </c>
      <c r="K25517" t="s">
        <v>140</v>
      </c>
      <c r="L25517" t="s">
        <v>140</v>
      </c>
      <c r="M25517" t="s">
        <v>140</v>
      </c>
      <c r="N25517" t="s">
        <v>140</v>
      </c>
      <c r="O25517" t="s">
        <v>140</v>
      </c>
      <c r="P25517" t="s">
        <v>140</v>
      </c>
      <c r="Q25517" t="s">
        <v>140</v>
      </c>
    </row>
    <row r="25518" spans="1:17" x14ac:dyDescent="0.35">
      <c r="A25518" t="s">
        <v>26</v>
      </c>
      <c r="B25518" t="s">
        <v>2002</v>
      </c>
      <c r="C25518">
        <v>48</v>
      </c>
      <c r="D25518" t="s">
        <v>1017</v>
      </c>
      <c r="E25518" t="s">
        <v>721</v>
      </c>
      <c r="F25518" t="s">
        <v>1060</v>
      </c>
      <c r="G25518" t="s">
        <v>706</v>
      </c>
      <c r="H25518" t="s">
        <v>140</v>
      </c>
      <c r="I25518" t="s">
        <v>140</v>
      </c>
      <c r="J25518" t="s">
        <v>140</v>
      </c>
      <c r="K25518" t="s">
        <v>140</v>
      </c>
      <c r="L25518" t="s">
        <v>919</v>
      </c>
      <c r="M25518" t="s">
        <v>140</v>
      </c>
      <c r="N25518" t="s">
        <v>140</v>
      </c>
      <c r="O25518" t="s">
        <v>140</v>
      </c>
      <c r="P25518" t="s">
        <v>140</v>
      </c>
      <c r="Q25518" t="s">
        <v>140</v>
      </c>
    </row>
    <row r="25519" spans="1:17" x14ac:dyDescent="0.35">
      <c r="A25519" t="s">
        <v>26</v>
      </c>
      <c r="B25519" t="s">
        <v>2003</v>
      </c>
      <c r="C25519">
        <v>27</v>
      </c>
      <c r="D25519" t="s">
        <v>140</v>
      </c>
      <c r="E25519" t="s">
        <v>68</v>
      </c>
      <c r="F25519" t="s">
        <v>664</v>
      </c>
      <c r="G25519" t="s">
        <v>771</v>
      </c>
      <c r="H25519" t="s">
        <v>140</v>
      </c>
      <c r="I25519" t="s">
        <v>1046</v>
      </c>
      <c r="J25519" t="s">
        <v>140</v>
      </c>
      <c r="K25519" t="s">
        <v>140</v>
      </c>
      <c r="L25519" t="s">
        <v>140</v>
      </c>
      <c r="M25519" t="s">
        <v>140</v>
      </c>
      <c r="N25519" t="s">
        <v>140</v>
      </c>
      <c r="O25519" t="s">
        <v>140</v>
      </c>
      <c r="P25519" t="s">
        <v>140</v>
      </c>
      <c r="Q25519" t="s">
        <v>140</v>
      </c>
    </row>
    <row r="25520" spans="1:17" x14ac:dyDescent="0.35">
      <c r="A25520" t="s">
        <v>26</v>
      </c>
      <c r="B25520" t="s">
        <v>2004</v>
      </c>
      <c r="C25520">
        <v>17</v>
      </c>
      <c r="D25520" t="s">
        <v>140</v>
      </c>
      <c r="E25520" t="s">
        <v>348</v>
      </c>
      <c r="F25520" t="s">
        <v>490</v>
      </c>
      <c r="G25520" t="s">
        <v>921</v>
      </c>
      <c r="H25520" t="s">
        <v>140</v>
      </c>
      <c r="I25520" t="s">
        <v>140</v>
      </c>
      <c r="J25520" t="s">
        <v>140</v>
      </c>
      <c r="K25520" t="s">
        <v>140</v>
      </c>
      <c r="L25520" t="s">
        <v>140</v>
      </c>
      <c r="M25520" t="s">
        <v>140</v>
      </c>
      <c r="N25520" t="s">
        <v>140</v>
      </c>
      <c r="O25520" t="s">
        <v>91</v>
      </c>
      <c r="P25520" t="s">
        <v>140</v>
      </c>
      <c r="Q25520" t="s">
        <v>1057</v>
      </c>
    </row>
    <row r="25521" spans="1:17" x14ac:dyDescent="0.35">
      <c r="A25521" t="s">
        <v>26</v>
      </c>
      <c r="B25521" t="s">
        <v>339</v>
      </c>
      <c r="C25521">
        <v>6</v>
      </c>
      <c r="D25521" t="s">
        <v>140</v>
      </c>
      <c r="E25521" t="s">
        <v>177</v>
      </c>
      <c r="F25521" t="s">
        <v>140</v>
      </c>
      <c r="G25521" t="s">
        <v>140</v>
      </c>
      <c r="H25521" t="s">
        <v>140</v>
      </c>
      <c r="I25521" t="s">
        <v>140</v>
      </c>
      <c r="J25521" t="s">
        <v>140</v>
      </c>
      <c r="K25521" t="s">
        <v>140</v>
      </c>
      <c r="L25521" t="s">
        <v>140</v>
      </c>
      <c r="M25521" t="s">
        <v>140</v>
      </c>
      <c r="N25521" t="s">
        <v>140</v>
      </c>
      <c r="O25521" t="s">
        <v>140</v>
      </c>
      <c r="P25521" t="s">
        <v>140</v>
      </c>
      <c r="Q25521" t="s">
        <v>140</v>
      </c>
    </row>
    <row r="25522" spans="1:17" x14ac:dyDescent="0.35">
      <c r="A25522" t="s">
        <v>27</v>
      </c>
      <c r="B25522" t="s">
        <v>1216</v>
      </c>
      <c r="C25522">
        <v>20</v>
      </c>
      <c r="D25522" t="s">
        <v>1047</v>
      </c>
      <c r="E25522" t="s">
        <v>523</v>
      </c>
      <c r="F25522" t="s">
        <v>140</v>
      </c>
      <c r="G25522" t="s">
        <v>937</v>
      </c>
      <c r="H25522" t="s">
        <v>140</v>
      </c>
      <c r="I25522" t="s">
        <v>140</v>
      </c>
      <c r="J25522" t="s">
        <v>140</v>
      </c>
      <c r="K25522" t="s">
        <v>140</v>
      </c>
      <c r="L25522" t="s">
        <v>140</v>
      </c>
      <c r="M25522" t="s">
        <v>140</v>
      </c>
      <c r="N25522" t="s">
        <v>140</v>
      </c>
      <c r="O25522" t="s">
        <v>140</v>
      </c>
      <c r="P25522" t="s">
        <v>140</v>
      </c>
      <c r="Q25522" t="s">
        <v>140</v>
      </c>
    </row>
    <row r="25523" spans="1:17" x14ac:dyDescent="0.35">
      <c r="A25523" t="s">
        <v>27</v>
      </c>
      <c r="B25523" t="s">
        <v>1993</v>
      </c>
      <c r="C25523">
        <v>33</v>
      </c>
      <c r="D25523" t="s">
        <v>140</v>
      </c>
      <c r="E25523" t="s">
        <v>736</v>
      </c>
      <c r="F25523" t="s">
        <v>140</v>
      </c>
      <c r="G25523" t="s">
        <v>737</v>
      </c>
      <c r="H25523" t="s">
        <v>140</v>
      </c>
      <c r="I25523" t="s">
        <v>140</v>
      </c>
      <c r="J25523" t="s">
        <v>140</v>
      </c>
      <c r="K25523" t="s">
        <v>140</v>
      </c>
      <c r="L25523" t="s">
        <v>140</v>
      </c>
      <c r="M25523" t="s">
        <v>140</v>
      </c>
      <c r="N25523" t="s">
        <v>140</v>
      </c>
      <c r="O25523" t="s">
        <v>140</v>
      </c>
      <c r="P25523" t="s">
        <v>140</v>
      </c>
      <c r="Q25523" t="s">
        <v>140</v>
      </c>
    </row>
    <row r="25524" spans="1:17" x14ac:dyDescent="0.35">
      <c r="A25524" t="s">
        <v>27</v>
      </c>
      <c r="B25524" t="s">
        <v>1994</v>
      </c>
      <c r="C25524">
        <v>12</v>
      </c>
      <c r="D25524" t="s">
        <v>140</v>
      </c>
      <c r="E25524" t="s">
        <v>825</v>
      </c>
      <c r="F25524" t="s">
        <v>595</v>
      </c>
      <c r="G25524" t="s">
        <v>140</v>
      </c>
      <c r="H25524" t="s">
        <v>140</v>
      </c>
      <c r="I25524" t="s">
        <v>140</v>
      </c>
      <c r="J25524" t="s">
        <v>140</v>
      </c>
      <c r="K25524" t="s">
        <v>140</v>
      </c>
      <c r="L25524" t="s">
        <v>140</v>
      </c>
      <c r="M25524" t="s">
        <v>140</v>
      </c>
      <c r="N25524" t="s">
        <v>140</v>
      </c>
      <c r="O25524" t="s">
        <v>826</v>
      </c>
      <c r="P25524" t="s">
        <v>140</v>
      </c>
      <c r="Q25524" t="s">
        <v>140</v>
      </c>
    </row>
    <row r="25525" spans="1:17" x14ac:dyDescent="0.35">
      <c r="A25525" t="s">
        <v>27</v>
      </c>
      <c r="B25525" t="s">
        <v>1995</v>
      </c>
      <c r="C25525">
        <v>8</v>
      </c>
      <c r="D25525" t="s">
        <v>140</v>
      </c>
      <c r="E25525" t="s">
        <v>661</v>
      </c>
      <c r="F25525" t="s">
        <v>140</v>
      </c>
      <c r="G25525" t="s">
        <v>140</v>
      </c>
      <c r="H25525" t="s">
        <v>140</v>
      </c>
      <c r="I25525" t="s">
        <v>140</v>
      </c>
      <c r="J25525" t="s">
        <v>140</v>
      </c>
      <c r="K25525" t="s">
        <v>140</v>
      </c>
      <c r="L25525" t="s">
        <v>140</v>
      </c>
      <c r="M25525" t="s">
        <v>140</v>
      </c>
      <c r="N25525" t="s">
        <v>140</v>
      </c>
      <c r="O25525" t="s">
        <v>140</v>
      </c>
      <c r="P25525" t="s">
        <v>140</v>
      </c>
      <c r="Q25525" t="s">
        <v>660</v>
      </c>
    </row>
    <row r="25526" spans="1:17" x14ac:dyDescent="0.35">
      <c r="A25526" t="s">
        <v>27</v>
      </c>
      <c r="B25526" t="s">
        <v>1996</v>
      </c>
      <c r="C25526">
        <v>73</v>
      </c>
      <c r="D25526" t="s">
        <v>1051</v>
      </c>
      <c r="E25526" t="s">
        <v>670</v>
      </c>
      <c r="F25526" t="s">
        <v>1052</v>
      </c>
      <c r="G25526" t="s">
        <v>371</v>
      </c>
      <c r="H25526" t="s">
        <v>140</v>
      </c>
      <c r="I25526" t="s">
        <v>140</v>
      </c>
      <c r="J25526" t="s">
        <v>140</v>
      </c>
      <c r="K25526" t="s">
        <v>140</v>
      </c>
      <c r="L25526" t="s">
        <v>140</v>
      </c>
      <c r="M25526" t="s">
        <v>140</v>
      </c>
      <c r="N25526" t="s">
        <v>140</v>
      </c>
      <c r="O25526" t="s">
        <v>140</v>
      </c>
      <c r="P25526" t="s">
        <v>140</v>
      </c>
      <c r="Q25526" t="s">
        <v>140</v>
      </c>
    </row>
    <row r="25527" spans="1:17" x14ac:dyDescent="0.35">
      <c r="A25527" t="s">
        <v>27</v>
      </c>
      <c r="B25527" t="s">
        <v>1997</v>
      </c>
      <c r="C25527">
        <v>44</v>
      </c>
      <c r="D25527" t="s">
        <v>140</v>
      </c>
      <c r="E25527" t="s">
        <v>539</v>
      </c>
      <c r="F25527" t="s">
        <v>140</v>
      </c>
      <c r="G25527" t="s">
        <v>841</v>
      </c>
      <c r="H25527" t="s">
        <v>140</v>
      </c>
      <c r="I25527" t="s">
        <v>140</v>
      </c>
      <c r="J25527" t="s">
        <v>140</v>
      </c>
      <c r="K25527" t="s">
        <v>140</v>
      </c>
      <c r="L25527" t="s">
        <v>140</v>
      </c>
      <c r="M25527" t="s">
        <v>140</v>
      </c>
      <c r="N25527" t="s">
        <v>140</v>
      </c>
      <c r="O25527" t="s">
        <v>140</v>
      </c>
      <c r="P25527" t="s">
        <v>140</v>
      </c>
      <c r="Q25527" t="s">
        <v>1012</v>
      </c>
    </row>
    <row r="25528" spans="1:17" x14ac:dyDescent="0.35">
      <c r="A25528" t="s">
        <v>27</v>
      </c>
      <c r="B25528" t="s">
        <v>1998</v>
      </c>
      <c r="C25528">
        <v>35</v>
      </c>
      <c r="D25528" t="s">
        <v>140</v>
      </c>
      <c r="E25528" t="s">
        <v>236</v>
      </c>
      <c r="F25528" t="s">
        <v>147</v>
      </c>
      <c r="G25528" t="s">
        <v>706</v>
      </c>
      <c r="H25528" t="s">
        <v>1023</v>
      </c>
      <c r="I25528" t="s">
        <v>140</v>
      </c>
      <c r="J25528" t="s">
        <v>140</v>
      </c>
      <c r="K25528" t="s">
        <v>140</v>
      </c>
      <c r="L25528" t="s">
        <v>140</v>
      </c>
      <c r="M25528" t="s">
        <v>140</v>
      </c>
      <c r="N25528" t="s">
        <v>140</v>
      </c>
      <c r="O25528" t="s">
        <v>527</v>
      </c>
      <c r="P25528" t="s">
        <v>140</v>
      </c>
      <c r="Q25528" t="s">
        <v>140</v>
      </c>
    </row>
    <row r="25529" spans="1:17" x14ac:dyDescent="0.35">
      <c r="A25529" t="s">
        <v>27</v>
      </c>
      <c r="B25529" t="s">
        <v>1218</v>
      </c>
      <c r="C25529">
        <v>32</v>
      </c>
      <c r="D25529" t="s">
        <v>140</v>
      </c>
      <c r="E25529" t="s">
        <v>461</v>
      </c>
      <c r="F25529" t="s">
        <v>1007</v>
      </c>
      <c r="G25529" t="s">
        <v>97</v>
      </c>
      <c r="H25529" t="s">
        <v>140</v>
      </c>
      <c r="I25529" t="s">
        <v>140</v>
      </c>
      <c r="J25529" t="s">
        <v>140</v>
      </c>
      <c r="K25529" t="s">
        <v>140</v>
      </c>
      <c r="L25529" t="s">
        <v>140</v>
      </c>
      <c r="M25529" t="s">
        <v>140</v>
      </c>
      <c r="N25529" t="s">
        <v>140</v>
      </c>
      <c r="O25529" t="s">
        <v>140</v>
      </c>
      <c r="P25529" t="s">
        <v>140</v>
      </c>
      <c r="Q25529" t="s">
        <v>140</v>
      </c>
    </row>
    <row r="25530" spans="1:17" x14ac:dyDescent="0.35">
      <c r="A25530" t="s">
        <v>27</v>
      </c>
      <c r="B25530" t="s">
        <v>1999</v>
      </c>
      <c r="C25530">
        <v>21</v>
      </c>
      <c r="D25530" t="s">
        <v>950</v>
      </c>
      <c r="E25530" t="s">
        <v>892</v>
      </c>
      <c r="F25530" t="s">
        <v>140</v>
      </c>
      <c r="G25530" t="s">
        <v>1059</v>
      </c>
      <c r="H25530" t="s">
        <v>140</v>
      </c>
      <c r="I25530" t="s">
        <v>140</v>
      </c>
      <c r="J25530" t="s">
        <v>140</v>
      </c>
      <c r="K25530" t="s">
        <v>140</v>
      </c>
      <c r="L25530" t="s">
        <v>140</v>
      </c>
      <c r="M25530" t="s">
        <v>140</v>
      </c>
      <c r="N25530" t="s">
        <v>140</v>
      </c>
      <c r="O25530" t="s">
        <v>140</v>
      </c>
      <c r="P25530" t="s">
        <v>140</v>
      </c>
      <c r="Q25530" t="s">
        <v>140</v>
      </c>
    </row>
    <row r="25531" spans="1:17" x14ac:dyDescent="0.35">
      <c r="A25531" t="s">
        <v>27</v>
      </c>
      <c r="B25531" t="s">
        <v>2000</v>
      </c>
      <c r="C25531">
        <v>11</v>
      </c>
      <c r="D25531" t="s">
        <v>140</v>
      </c>
      <c r="E25531" t="s">
        <v>344</v>
      </c>
      <c r="F25531" t="s">
        <v>140</v>
      </c>
      <c r="G25531" t="s">
        <v>345</v>
      </c>
      <c r="H25531" t="s">
        <v>140</v>
      </c>
      <c r="I25531" t="s">
        <v>140</v>
      </c>
      <c r="J25531" t="s">
        <v>140</v>
      </c>
      <c r="K25531" t="s">
        <v>140</v>
      </c>
      <c r="L25531" t="s">
        <v>140</v>
      </c>
      <c r="M25531" t="s">
        <v>140</v>
      </c>
      <c r="N25531" t="s">
        <v>140</v>
      </c>
      <c r="O25531" t="s">
        <v>140</v>
      </c>
      <c r="P25531" t="s">
        <v>140</v>
      </c>
      <c r="Q25531" t="s">
        <v>140</v>
      </c>
    </row>
    <row r="25532" spans="1:17" x14ac:dyDescent="0.35">
      <c r="A25532" t="s">
        <v>27</v>
      </c>
      <c r="B25532" t="s">
        <v>2001</v>
      </c>
      <c r="C25532">
        <v>5</v>
      </c>
      <c r="D25532" t="s">
        <v>140</v>
      </c>
      <c r="E25532" t="s">
        <v>177</v>
      </c>
      <c r="F25532" t="s">
        <v>140</v>
      </c>
      <c r="G25532" t="s">
        <v>140</v>
      </c>
      <c r="H25532" t="s">
        <v>140</v>
      </c>
      <c r="I25532" t="s">
        <v>140</v>
      </c>
      <c r="J25532" t="s">
        <v>140</v>
      </c>
      <c r="K25532" t="s">
        <v>140</v>
      </c>
      <c r="L25532" t="s">
        <v>140</v>
      </c>
      <c r="M25532" t="s">
        <v>140</v>
      </c>
      <c r="N25532" t="s">
        <v>140</v>
      </c>
      <c r="O25532" t="s">
        <v>140</v>
      </c>
      <c r="P25532" t="s">
        <v>140</v>
      </c>
      <c r="Q25532" t="s">
        <v>140</v>
      </c>
    </row>
    <row r="25533" spans="1:17" x14ac:dyDescent="0.35">
      <c r="A25533" t="s">
        <v>27</v>
      </c>
      <c r="B25533" t="s">
        <v>2002</v>
      </c>
      <c r="C25533">
        <v>51</v>
      </c>
      <c r="D25533" t="s">
        <v>140</v>
      </c>
      <c r="E25533" t="s">
        <v>1161</v>
      </c>
      <c r="F25533" t="s">
        <v>1019</v>
      </c>
      <c r="G25533" t="s">
        <v>527</v>
      </c>
      <c r="H25533" t="s">
        <v>140</v>
      </c>
      <c r="I25533" t="s">
        <v>140</v>
      </c>
      <c r="J25533" t="s">
        <v>140</v>
      </c>
      <c r="K25533" t="s">
        <v>140</v>
      </c>
      <c r="L25533" t="s">
        <v>140</v>
      </c>
      <c r="M25533" t="s">
        <v>140</v>
      </c>
      <c r="N25533" t="s">
        <v>140</v>
      </c>
      <c r="O25533" t="s">
        <v>1066</v>
      </c>
      <c r="P25533" t="s">
        <v>140</v>
      </c>
      <c r="Q25533" t="s">
        <v>1014</v>
      </c>
    </row>
    <row r="25534" spans="1:17" x14ac:dyDescent="0.35">
      <c r="A25534" t="s">
        <v>27</v>
      </c>
      <c r="B25534" t="s">
        <v>2003</v>
      </c>
      <c r="C25534">
        <v>34</v>
      </c>
      <c r="D25534" t="s">
        <v>140</v>
      </c>
      <c r="E25534" t="s">
        <v>68</v>
      </c>
      <c r="F25534" t="s">
        <v>919</v>
      </c>
      <c r="G25534" t="s">
        <v>886</v>
      </c>
      <c r="H25534" t="s">
        <v>140</v>
      </c>
      <c r="I25534" t="s">
        <v>140</v>
      </c>
      <c r="J25534" t="s">
        <v>140</v>
      </c>
      <c r="K25534" t="s">
        <v>140</v>
      </c>
      <c r="L25534" t="s">
        <v>140</v>
      </c>
      <c r="M25534" t="s">
        <v>140</v>
      </c>
      <c r="N25534" t="s">
        <v>140</v>
      </c>
      <c r="O25534" t="s">
        <v>140</v>
      </c>
      <c r="P25534" t="s">
        <v>140</v>
      </c>
      <c r="Q25534" t="s">
        <v>1019</v>
      </c>
    </row>
    <row r="25535" spans="1:17" x14ac:dyDescent="0.35">
      <c r="A25535" t="s">
        <v>27</v>
      </c>
      <c r="B25535" t="s">
        <v>2004</v>
      </c>
      <c r="C25535">
        <v>24</v>
      </c>
      <c r="D25535" t="s">
        <v>971</v>
      </c>
      <c r="E25535" t="s">
        <v>1081</v>
      </c>
      <c r="F25535" t="s">
        <v>801</v>
      </c>
      <c r="G25535" t="s">
        <v>716</v>
      </c>
      <c r="H25535" t="s">
        <v>140</v>
      </c>
      <c r="I25535" t="s">
        <v>140</v>
      </c>
      <c r="J25535" t="s">
        <v>140</v>
      </c>
      <c r="K25535" t="s">
        <v>140</v>
      </c>
      <c r="L25535" t="s">
        <v>140</v>
      </c>
      <c r="M25535" t="s">
        <v>140</v>
      </c>
      <c r="N25535" t="s">
        <v>140</v>
      </c>
      <c r="O25535" t="s">
        <v>140</v>
      </c>
      <c r="P25535" t="s">
        <v>140</v>
      </c>
      <c r="Q25535" t="s">
        <v>140</v>
      </c>
    </row>
    <row r="25536" spans="1:17" x14ac:dyDescent="0.35">
      <c r="A25536" t="s">
        <v>27</v>
      </c>
      <c r="B25536" t="s">
        <v>339</v>
      </c>
      <c r="C25536">
        <v>5</v>
      </c>
      <c r="D25536" t="s">
        <v>140</v>
      </c>
      <c r="E25536" t="s">
        <v>516</v>
      </c>
      <c r="F25536" t="s">
        <v>140</v>
      </c>
      <c r="G25536" t="s">
        <v>517</v>
      </c>
      <c r="H25536" t="s">
        <v>140</v>
      </c>
      <c r="I25536" t="s">
        <v>140</v>
      </c>
      <c r="J25536" t="s">
        <v>140</v>
      </c>
      <c r="K25536" t="s">
        <v>140</v>
      </c>
      <c r="L25536" t="s">
        <v>140</v>
      </c>
      <c r="M25536" t="s">
        <v>140</v>
      </c>
      <c r="N25536" t="s">
        <v>140</v>
      </c>
      <c r="O25536" t="s">
        <v>140</v>
      </c>
      <c r="P25536" t="s">
        <v>140</v>
      </c>
      <c r="Q25536" t="s">
        <v>140</v>
      </c>
    </row>
    <row r="25537" spans="1:17" x14ac:dyDescent="0.35">
      <c r="A25537" t="s">
        <v>28</v>
      </c>
      <c r="B25537" t="s">
        <v>1216</v>
      </c>
      <c r="C25537">
        <v>13</v>
      </c>
      <c r="D25537" t="s">
        <v>140</v>
      </c>
      <c r="E25537" t="s">
        <v>1086</v>
      </c>
      <c r="F25537" t="s">
        <v>140</v>
      </c>
      <c r="G25537" t="s">
        <v>1085</v>
      </c>
      <c r="H25537" t="s">
        <v>140</v>
      </c>
      <c r="I25537" t="s">
        <v>140</v>
      </c>
      <c r="J25537" t="s">
        <v>140</v>
      </c>
      <c r="K25537" t="s">
        <v>140</v>
      </c>
      <c r="L25537" t="s">
        <v>140</v>
      </c>
      <c r="M25537" t="s">
        <v>140</v>
      </c>
      <c r="N25537" t="s">
        <v>140</v>
      </c>
      <c r="O25537" t="s">
        <v>140</v>
      </c>
      <c r="P25537" t="s">
        <v>140</v>
      </c>
      <c r="Q25537" t="s">
        <v>140</v>
      </c>
    </row>
    <row r="25538" spans="1:17" x14ac:dyDescent="0.35">
      <c r="A25538" t="s">
        <v>28</v>
      </c>
      <c r="B25538" t="s">
        <v>1993</v>
      </c>
      <c r="C25538">
        <v>21</v>
      </c>
      <c r="D25538" t="s">
        <v>140</v>
      </c>
      <c r="E25538" t="s">
        <v>531</v>
      </c>
      <c r="F25538" t="s">
        <v>140</v>
      </c>
      <c r="G25538" t="s">
        <v>532</v>
      </c>
      <c r="H25538" t="s">
        <v>140</v>
      </c>
      <c r="I25538" t="s">
        <v>140</v>
      </c>
      <c r="J25538" t="s">
        <v>140</v>
      </c>
      <c r="K25538" t="s">
        <v>140</v>
      </c>
      <c r="L25538" t="s">
        <v>140</v>
      </c>
      <c r="M25538" t="s">
        <v>140</v>
      </c>
      <c r="N25538" t="s">
        <v>140</v>
      </c>
      <c r="O25538" t="s">
        <v>140</v>
      </c>
      <c r="P25538" t="s">
        <v>140</v>
      </c>
      <c r="Q25538" t="s">
        <v>140</v>
      </c>
    </row>
    <row r="25539" spans="1:17" x14ac:dyDescent="0.35">
      <c r="A25539" t="s">
        <v>28</v>
      </c>
      <c r="B25539" t="s">
        <v>1994</v>
      </c>
      <c r="C25539">
        <v>14</v>
      </c>
      <c r="D25539" t="s">
        <v>140</v>
      </c>
      <c r="E25539" t="s">
        <v>928</v>
      </c>
      <c r="F25539" t="s">
        <v>140</v>
      </c>
      <c r="G25539" t="s">
        <v>929</v>
      </c>
      <c r="H25539" t="s">
        <v>140</v>
      </c>
      <c r="I25539" t="s">
        <v>140</v>
      </c>
      <c r="J25539" t="s">
        <v>140</v>
      </c>
      <c r="K25539" t="s">
        <v>140</v>
      </c>
      <c r="L25539" t="s">
        <v>140</v>
      </c>
      <c r="M25539" t="s">
        <v>140</v>
      </c>
      <c r="N25539" t="s">
        <v>140</v>
      </c>
      <c r="O25539" t="s">
        <v>140</v>
      </c>
      <c r="P25539" t="s">
        <v>140</v>
      </c>
      <c r="Q25539" t="s">
        <v>140</v>
      </c>
    </row>
    <row r="25540" spans="1:17" x14ac:dyDescent="0.35">
      <c r="A25540" t="s">
        <v>28</v>
      </c>
      <c r="B25540" t="s">
        <v>1995</v>
      </c>
      <c r="C25540">
        <v>12</v>
      </c>
      <c r="D25540" t="s">
        <v>140</v>
      </c>
      <c r="E25540" t="s">
        <v>1113</v>
      </c>
      <c r="F25540" t="s">
        <v>1064</v>
      </c>
      <c r="G25540" t="s">
        <v>140</v>
      </c>
      <c r="H25540" t="s">
        <v>140</v>
      </c>
      <c r="I25540" t="s">
        <v>140</v>
      </c>
      <c r="J25540" t="s">
        <v>140</v>
      </c>
      <c r="K25540" t="s">
        <v>140</v>
      </c>
      <c r="L25540" t="s">
        <v>140</v>
      </c>
      <c r="M25540" t="s">
        <v>140</v>
      </c>
      <c r="N25540" t="s">
        <v>140</v>
      </c>
      <c r="O25540" t="s">
        <v>140</v>
      </c>
      <c r="P25540" t="s">
        <v>140</v>
      </c>
      <c r="Q25540" t="s">
        <v>140</v>
      </c>
    </row>
    <row r="25541" spans="1:17" x14ac:dyDescent="0.35">
      <c r="A25541" t="s">
        <v>28</v>
      </c>
      <c r="B25541" t="s">
        <v>1996</v>
      </c>
      <c r="C25541">
        <v>67</v>
      </c>
      <c r="D25541" t="s">
        <v>1063</v>
      </c>
      <c r="E25541" t="s">
        <v>750</v>
      </c>
      <c r="F25541" t="s">
        <v>1050</v>
      </c>
      <c r="G25541" t="s">
        <v>718</v>
      </c>
      <c r="H25541" t="s">
        <v>775</v>
      </c>
      <c r="I25541" t="s">
        <v>140</v>
      </c>
      <c r="J25541" t="s">
        <v>1009</v>
      </c>
      <c r="K25541" t="s">
        <v>140</v>
      </c>
      <c r="L25541" t="s">
        <v>140</v>
      </c>
      <c r="M25541" t="s">
        <v>140</v>
      </c>
      <c r="N25541" t="s">
        <v>140</v>
      </c>
      <c r="O25541" t="s">
        <v>1051</v>
      </c>
      <c r="P25541" t="s">
        <v>140</v>
      </c>
      <c r="Q25541" t="s">
        <v>140</v>
      </c>
    </row>
    <row r="25542" spans="1:17" x14ac:dyDescent="0.35">
      <c r="A25542" t="s">
        <v>28</v>
      </c>
      <c r="B25542" t="s">
        <v>1997</v>
      </c>
      <c r="C25542">
        <v>42</v>
      </c>
      <c r="D25542" t="s">
        <v>140</v>
      </c>
      <c r="E25542" t="s">
        <v>343</v>
      </c>
      <c r="F25542" t="s">
        <v>950</v>
      </c>
      <c r="G25542" t="s">
        <v>206</v>
      </c>
      <c r="H25542" t="s">
        <v>140</v>
      </c>
      <c r="I25542" t="s">
        <v>733</v>
      </c>
      <c r="J25542" t="s">
        <v>733</v>
      </c>
      <c r="K25542" t="s">
        <v>140</v>
      </c>
      <c r="L25542" t="s">
        <v>140</v>
      </c>
      <c r="M25542" t="s">
        <v>140</v>
      </c>
      <c r="N25542" t="s">
        <v>140</v>
      </c>
      <c r="O25542" t="s">
        <v>1056</v>
      </c>
      <c r="P25542" t="s">
        <v>140</v>
      </c>
      <c r="Q25542" t="s">
        <v>140</v>
      </c>
    </row>
    <row r="25543" spans="1:17" x14ac:dyDescent="0.35">
      <c r="A25543" t="s">
        <v>28</v>
      </c>
      <c r="B25543" t="s">
        <v>1998</v>
      </c>
      <c r="C25543">
        <v>34</v>
      </c>
      <c r="D25543" t="s">
        <v>140</v>
      </c>
      <c r="E25543" t="s">
        <v>251</v>
      </c>
      <c r="F25543" t="s">
        <v>919</v>
      </c>
      <c r="G25543" t="s">
        <v>743</v>
      </c>
      <c r="H25543" t="s">
        <v>1021</v>
      </c>
      <c r="I25543" t="s">
        <v>140</v>
      </c>
      <c r="J25543" t="s">
        <v>140</v>
      </c>
      <c r="K25543" t="s">
        <v>140</v>
      </c>
      <c r="L25543" t="s">
        <v>140</v>
      </c>
      <c r="M25543" t="s">
        <v>140</v>
      </c>
      <c r="N25543" t="s">
        <v>140</v>
      </c>
      <c r="O25543" t="s">
        <v>939</v>
      </c>
      <c r="P25543" t="s">
        <v>140</v>
      </c>
      <c r="Q25543" t="s">
        <v>140</v>
      </c>
    </row>
    <row r="25544" spans="1:17" x14ac:dyDescent="0.35">
      <c r="A25544" t="s">
        <v>28</v>
      </c>
      <c r="B25544" t="s">
        <v>1218</v>
      </c>
      <c r="C25544">
        <v>13</v>
      </c>
      <c r="D25544" t="s">
        <v>140</v>
      </c>
      <c r="E25544" t="s">
        <v>1114</v>
      </c>
      <c r="F25544" t="s">
        <v>140</v>
      </c>
      <c r="G25544" t="s">
        <v>953</v>
      </c>
      <c r="H25544" t="s">
        <v>140</v>
      </c>
      <c r="I25544" t="s">
        <v>140</v>
      </c>
      <c r="J25544" t="s">
        <v>140</v>
      </c>
      <c r="K25544" t="s">
        <v>140</v>
      </c>
      <c r="L25544" t="s">
        <v>140</v>
      </c>
      <c r="M25544" t="s">
        <v>140</v>
      </c>
      <c r="N25544" t="s">
        <v>140</v>
      </c>
      <c r="O25544" t="s">
        <v>140</v>
      </c>
      <c r="P25544" t="s">
        <v>140</v>
      </c>
      <c r="Q25544" t="s">
        <v>140</v>
      </c>
    </row>
    <row r="25545" spans="1:17" x14ac:dyDescent="0.35">
      <c r="A25545" t="s">
        <v>28</v>
      </c>
      <c r="B25545" t="s">
        <v>1999</v>
      </c>
      <c r="C25545">
        <v>12</v>
      </c>
      <c r="D25545" t="s">
        <v>140</v>
      </c>
      <c r="E25545" t="s">
        <v>177</v>
      </c>
      <c r="F25545" t="s">
        <v>140</v>
      </c>
      <c r="G25545" t="s">
        <v>140</v>
      </c>
      <c r="H25545" t="s">
        <v>140</v>
      </c>
      <c r="I25545" t="s">
        <v>140</v>
      </c>
      <c r="J25545" t="s">
        <v>140</v>
      </c>
      <c r="K25545" t="s">
        <v>140</v>
      </c>
      <c r="L25545" t="s">
        <v>140</v>
      </c>
      <c r="M25545" t="s">
        <v>140</v>
      </c>
      <c r="N25545" t="s">
        <v>140</v>
      </c>
      <c r="O25545" t="s">
        <v>140</v>
      </c>
      <c r="P25545" t="s">
        <v>140</v>
      </c>
      <c r="Q25545" t="s">
        <v>140</v>
      </c>
    </row>
    <row r="25546" spans="1:17" x14ac:dyDescent="0.35">
      <c r="A25546" t="s">
        <v>28</v>
      </c>
      <c r="B25546" t="s">
        <v>2000</v>
      </c>
      <c r="C25546">
        <v>5</v>
      </c>
      <c r="D25546" t="s">
        <v>140</v>
      </c>
      <c r="E25546" t="s">
        <v>177</v>
      </c>
      <c r="F25546" t="s">
        <v>140</v>
      </c>
      <c r="G25546" t="s">
        <v>140</v>
      </c>
      <c r="H25546" t="s">
        <v>140</v>
      </c>
      <c r="I25546" t="s">
        <v>140</v>
      </c>
      <c r="J25546" t="s">
        <v>140</v>
      </c>
      <c r="K25546" t="s">
        <v>140</v>
      </c>
      <c r="L25546" t="s">
        <v>140</v>
      </c>
      <c r="M25546" t="s">
        <v>140</v>
      </c>
      <c r="N25546" t="s">
        <v>140</v>
      </c>
      <c r="O25546" t="s">
        <v>140</v>
      </c>
      <c r="P25546" t="s">
        <v>140</v>
      </c>
      <c r="Q25546" t="s">
        <v>140</v>
      </c>
    </row>
    <row r="25547" spans="1:17" x14ac:dyDescent="0.35">
      <c r="A25547" t="s">
        <v>28</v>
      </c>
      <c r="B25547" t="s">
        <v>2001</v>
      </c>
      <c r="C25547">
        <v>7</v>
      </c>
      <c r="D25547" t="s">
        <v>140</v>
      </c>
      <c r="E25547" t="s">
        <v>500</v>
      </c>
      <c r="F25547" t="s">
        <v>501</v>
      </c>
      <c r="G25547" t="s">
        <v>140</v>
      </c>
      <c r="H25547" t="s">
        <v>140</v>
      </c>
      <c r="I25547" t="s">
        <v>140</v>
      </c>
      <c r="J25547" t="s">
        <v>140</v>
      </c>
      <c r="K25547" t="s">
        <v>140</v>
      </c>
      <c r="L25547" t="s">
        <v>140</v>
      </c>
      <c r="M25547" t="s">
        <v>140</v>
      </c>
      <c r="N25547" t="s">
        <v>140</v>
      </c>
      <c r="O25547" t="s">
        <v>140</v>
      </c>
      <c r="P25547" t="s">
        <v>140</v>
      </c>
      <c r="Q25547" t="s">
        <v>140</v>
      </c>
    </row>
    <row r="25548" spans="1:17" x14ac:dyDescent="0.35">
      <c r="A25548" t="s">
        <v>28</v>
      </c>
      <c r="B25548" t="s">
        <v>2002</v>
      </c>
      <c r="C25548">
        <v>50</v>
      </c>
      <c r="D25548" t="s">
        <v>140</v>
      </c>
      <c r="E25548" t="s">
        <v>552</v>
      </c>
      <c r="F25548" t="s">
        <v>147</v>
      </c>
      <c r="G25548" t="s">
        <v>729</v>
      </c>
      <c r="H25548" t="s">
        <v>1066</v>
      </c>
      <c r="I25548" t="s">
        <v>140</v>
      </c>
      <c r="J25548" t="s">
        <v>140</v>
      </c>
      <c r="K25548" t="s">
        <v>140</v>
      </c>
      <c r="L25548" t="s">
        <v>140</v>
      </c>
      <c r="M25548" t="s">
        <v>140</v>
      </c>
      <c r="N25548" t="s">
        <v>140</v>
      </c>
      <c r="O25548" t="s">
        <v>949</v>
      </c>
      <c r="P25548" t="s">
        <v>140</v>
      </c>
      <c r="Q25548" t="s">
        <v>140</v>
      </c>
    </row>
    <row r="25549" spans="1:17" x14ac:dyDescent="0.35">
      <c r="A25549" t="s">
        <v>28</v>
      </c>
      <c r="B25549" t="s">
        <v>2003</v>
      </c>
      <c r="C25549">
        <v>26</v>
      </c>
      <c r="D25549" t="s">
        <v>140</v>
      </c>
      <c r="E25549" t="s">
        <v>378</v>
      </c>
      <c r="F25549" t="s">
        <v>875</v>
      </c>
      <c r="G25549" t="s">
        <v>489</v>
      </c>
      <c r="H25549" t="s">
        <v>140</v>
      </c>
      <c r="I25549" t="s">
        <v>140</v>
      </c>
      <c r="J25549" t="s">
        <v>140</v>
      </c>
      <c r="K25549" t="s">
        <v>140</v>
      </c>
      <c r="L25549" t="s">
        <v>140</v>
      </c>
      <c r="M25549" t="s">
        <v>140</v>
      </c>
      <c r="N25549" t="s">
        <v>140</v>
      </c>
      <c r="O25549" t="s">
        <v>140</v>
      </c>
      <c r="P25549" t="s">
        <v>140</v>
      </c>
      <c r="Q25549" t="s">
        <v>140</v>
      </c>
    </row>
    <row r="25550" spans="1:17" x14ac:dyDescent="0.35">
      <c r="A25550" t="s">
        <v>28</v>
      </c>
      <c r="B25550" t="s">
        <v>2004</v>
      </c>
      <c r="C25550">
        <v>13</v>
      </c>
      <c r="D25550" t="s">
        <v>140</v>
      </c>
      <c r="E25550" t="s">
        <v>804</v>
      </c>
      <c r="F25550" t="s">
        <v>950</v>
      </c>
      <c r="G25550" t="s">
        <v>1139</v>
      </c>
      <c r="H25550" t="s">
        <v>140</v>
      </c>
      <c r="I25550" t="s">
        <v>140</v>
      </c>
      <c r="J25550" t="s">
        <v>140</v>
      </c>
      <c r="K25550" t="s">
        <v>140</v>
      </c>
      <c r="L25550" t="s">
        <v>140</v>
      </c>
      <c r="M25550" t="s">
        <v>140</v>
      </c>
      <c r="N25550" t="s">
        <v>140</v>
      </c>
      <c r="O25550" t="s">
        <v>140</v>
      </c>
      <c r="P25550" t="s">
        <v>140</v>
      </c>
      <c r="Q25550" t="s">
        <v>140</v>
      </c>
    </row>
    <row r="25551" spans="1:17" x14ac:dyDescent="0.35">
      <c r="A25551" t="s">
        <v>28</v>
      </c>
      <c r="B25551" t="s">
        <v>339</v>
      </c>
      <c r="C25551">
        <v>5</v>
      </c>
      <c r="D25551" t="s">
        <v>140</v>
      </c>
      <c r="E25551" t="s">
        <v>177</v>
      </c>
      <c r="F25551" t="s">
        <v>140</v>
      </c>
      <c r="G25551" t="s">
        <v>140</v>
      </c>
      <c r="H25551" t="s">
        <v>140</v>
      </c>
      <c r="I25551" t="s">
        <v>140</v>
      </c>
      <c r="J25551" t="s">
        <v>140</v>
      </c>
      <c r="K25551" t="s">
        <v>140</v>
      </c>
      <c r="L25551" t="s">
        <v>140</v>
      </c>
      <c r="M25551" t="s">
        <v>140</v>
      </c>
      <c r="N25551" t="s">
        <v>140</v>
      </c>
      <c r="O25551" t="s">
        <v>140</v>
      </c>
      <c r="P25551" t="s">
        <v>140</v>
      </c>
      <c r="Q25551" t="s">
        <v>140</v>
      </c>
    </row>
    <row r="25552" spans="1:17" x14ac:dyDescent="0.35">
      <c r="A25552" t="s">
        <v>29</v>
      </c>
      <c r="B25552" t="s">
        <v>1216</v>
      </c>
      <c r="C25552">
        <v>22</v>
      </c>
      <c r="D25552" t="s">
        <v>140</v>
      </c>
      <c r="E25552" t="s">
        <v>665</v>
      </c>
      <c r="F25552" t="s">
        <v>140</v>
      </c>
      <c r="G25552" t="s">
        <v>664</v>
      </c>
      <c r="H25552" t="s">
        <v>140</v>
      </c>
      <c r="I25552" t="s">
        <v>140</v>
      </c>
      <c r="J25552" t="s">
        <v>140</v>
      </c>
      <c r="K25552" t="s">
        <v>140</v>
      </c>
      <c r="L25552" t="s">
        <v>140</v>
      </c>
      <c r="M25552" t="s">
        <v>140</v>
      </c>
      <c r="N25552" t="s">
        <v>140</v>
      </c>
      <c r="O25552" t="s">
        <v>140</v>
      </c>
      <c r="P25552" t="s">
        <v>140</v>
      </c>
      <c r="Q25552" t="s">
        <v>140</v>
      </c>
    </row>
    <row r="25553" spans="1:17" x14ac:dyDescent="0.35">
      <c r="A25553" t="s">
        <v>29</v>
      </c>
      <c r="B25553" t="s">
        <v>1993</v>
      </c>
      <c r="C25553">
        <v>23</v>
      </c>
      <c r="D25553" t="s">
        <v>140</v>
      </c>
      <c r="E25553" t="s">
        <v>957</v>
      </c>
      <c r="F25553" t="s">
        <v>1062</v>
      </c>
      <c r="G25553" t="s">
        <v>513</v>
      </c>
      <c r="H25553" t="s">
        <v>140</v>
      </c>
      <c r="I25553" t="s">
        <v>140</v>
      </c>
      <c r="J25553" t="s">
        <v>140</v>
      </c>
      <c r="K25553" t="s">
        <v>140</v>
      </c>
      <c r="L25553" t="s">
        <v>140</v>
      </c>
      <c r="M25553" t="s">
        <v>140</v>
      </c>
      <c r="N25553" t="s">
        <v>140</v>
      </c>
      <c r="O25553" t="s">
        <v>140</v>
      </c>
      <c r="P25553" t="s">
        <v>140</v>
      </c>
      <c r="Q25553" t="s">
        <v>140</v>
      </c>
    </row>
    <row r="25554" spans="1:17" x14ac:dyDescent="0.35">
      <c r="A25554" t="s">
        <v>29</v>
      </c>
      <c r="B25554" t="s">
        <v>1994</v>
      </c>
      <c r="C25554">
        <v>14</v>
      </c>
      <c r="D25554" t="s">
        <v>140</v>
      </c>
      <c r="E25554" t="s">
        <v>413</v>
      </c>
      <c r="F25554" t="s">
        <v>716</v>
      </c>
      <c r="G25554" t="s">
        <v>716</v>
      </c>
      <c r="H25554" t="s">
        <v>140</v>
      </c>
      <c r="I25554" t="s">
        <v>140</v>
      </c>
      <c r="J25554" t="s">
        <v>140</v>
      </c>
      <c r="K25554" t="s">
        <v>140</v>
      </c>
      <c r="L25554" t="s">
        <v>140</v>
      </c>
      <c r="M25554" t="s">
        <v>140</v>
      </c>
      <c r="N25554" t="s">
        <v>140</v>
      </c>
      <c r="O25554" t="s">
        <v>716</v>
      </c>
      <c r="P25554" t="s">
        <v>140</v>
      </c>
      <c r="Q25554" t="s">
        <v>140</v>
      </c>
    </row>
    <row r="25555" spans="1:17" x14ac:dyDescent="0.35">
      <c r="A25555" t="s">
        <v>29</v>
      </c>
      <c r="B25555" t="s">
        <v>1995</v>
      </c>
      <c r="C25555">
        <v>7</v>
      </c>
      <c r="D25555" t="s">
        <v>140</v>
      </c>
      <c r="E25555" t="s">
        <v>1190</v>
      </c>
      <c r="F25555" t="s">
        <v>140</v>
      </c>
      <c r="G25555" t="s">
        <v>1065</v>
      </c>
      <c r="H25555" t="s">
        <v>140</v>
      </c>
      <c r="I25555" t="s">
        <v>140</v>
      </c>
      <c r="J25555" t="s">
        <v>140</v>
      </c>
      <c r="K25555" t="s">
        <v>140</v>
      </c>
      <c r="L25555" t="s">
        <v>140</v>
      </c>
      <c r="M25555" t="s">
        <v>140</v>
      </c>
      <c r="N25555" t="s">
        <v>140</v>
      </c>
      <c r="O25555" t="s">
        <v>140</v>
      </c>
      <c r="P25555" t="s">
        <v>140</v>
      </c>
      <c r="Q25555" t="s">
        <v>140</v>
      </c>
    </row>
    <row r="25556" spans="1:17" x14ac:dyDescent="0.35">
      <c r="A25556" t="s">
        <v>29</v>
      </c>
      <c r="B25556" t="s">
        <v>1996</v>
      </c>
      <c r="C25556">
        <v>72</v>
      </c>
      <c r="D25556" t="s">
        <v>140</v>
      </c>
      <c r="E25556" t="s">
        <v>201</v>
      </c>
      <c r="F25556" t="s">
        <v>1004</v>
      </c>
      <c r="G25556" t="s">
        <v>794</v>
      </c>
      <c r="H25556" t="s">
        <v>140</v>
      </c>
      <c r="I25556" t="s">
        <v>140</v>
      </c>
      <c r="J25556" t="s">
        <v>140</v>
      </c>
      <c r="K25556" t="s">
        <v>140</v>
      </c>
      <c r="L25556" t="s">
        <v>140</v>
      </c>
      <c r="M25556" t="s">
        <v>140</v>
      </c>
      <c r="N25556" t="s">
        <v>140</v>
      </c>
      <c r="O25556" t="s">
        <v>1060</v>
      </c>
      <c r="P25556" t="s">
        <v>140</v>
      </c>
      <c r="Q25556" t="s">
        <v>140</v>
      </c>
    </row>
    <row r="25557" spans="1:17" x14ac:dyDescent="0.35">
      <c r="A25557" t="s">
        <v>29</v>
      </c>
      <c r="B25557" t="s">
        <v>1997</v>
      </c>
      <c r="C25557">
        <v>42</v>
      </c>
      <c r="D25557" t="s">
        <v>140</v>
      </c>
      <c r="E25557" t="s">
        <v>420</v>
      </c>
      <c r="F25557" t="s">
        <v>954</v>
      </c>
      <c r="G25557" t="s">
        <v>421</v>
      </c>
      <c r="H25557" t="s">
        <v>1073</v>
      </c>
      <c r="I25557" t="s">
        <v>1073</v>
      </c>
      <c r="J25557" t="s">
        <v>140</v>
      </c>
      <c r="K25557" t="s">
        <v>140</v>
      </c>
      <c r="L25557" t="s">
        <v>140</v>
      </c>
      <c r="M25557" t="s">
        <v>140</v>
      </c>
      <c r="N25557" t="s">
        <v>140</v>
      </c>
      <c r="O25557" t="s">
        <v>140</v>
      </c>
      <c r="P25557" t="s">
        <v>140</v>
      </c>
      <c r="Q25557" t="s">
        <v>140</v>
      </c>
    </row>
    <row r="25558" spans="1:17" x14ac:dyDescent="0.35">
      <c r="A25558" t="s">
        <v>29</v>
      </c>
      <c r="B25558" t="s">
        <v>1998</v>
      </c>
      <c r="C25558">
        <v>41</v>
      </c>
      <c r="D25558" t="s">
        <v>140</v>
      </c>
      <c r="E25558" t="s">
        <v>931</v>
      </c>
      <c r="F25558" t="s">
        <v>140</v>
      </c>
      <c r="G25558" t="s">
        <v>932</v>
      </c>
      <c r="H25558" t="s">
        <v>1053</v>
      </c>
      <c r="I25558" t="s">
        <v>140</v>
      </c>
      <c r="J25558" t="s">
        <v>660</v>
      </c>
      <c r="K25558" t="s">
        <v>140</v>
      </c>
      <c r="L25558" t="s">
        <v>140</v>
      </c>
      <c r="M25558" t="s">
        <v>140</v>
      </c>
      <c r="N25558" t="s">
        <v>140</v>
      </c>
      <c r="O25558" t="s">
        <v>140</v>
      </c>
      <c r="P25558" t="s">
        <v>140</v>
      </c>
      <c r="Q25558" t="s">
        <v>140</v>
      </c>
    </row>
    <row r="25559" spans="1:17" x14ac:dyDescent="0.35">
      <c r="A25559" t="s">
        <v>29</v>
      </c>
      <c r="B25559" t="s">
        <v>1218</v>
      </c>
      <c r="C25559">
        <v>11</v>
      </c>
      <c r="D25559" t="s">
        <v>140</v>
      </c>
      <c r="E25559" t="s">
        <v>503</v>
      </c>
      <c r="F25559" t="s">
        <v>140</v>
      </c>
      <c r="G25559" t="s">
        <v>502</v>
      </c>
      <c r="H25559" t="s">
        <v>140</v>
      </c>
      <c r="I25559" t="s">
        <v>140</v>
      </c>
      <c r="J25559" t="s">
        <v>140</v>
      </c>
      <c r="K25559" t="s">
        <v>140</v>
      </c>
      <c r="L25559" t="s">
        <v>140</v>
      </c>
      <c r="M25559" t="s">
        <v>140</v>
      </c>
      <c r="N25559" t="s">
        <v>140</v>
      </c>
      <c r="O25559" t="s">
        <v>140</v>
      </c>
      <c r="P25559" t="s">
        <v>140</v>
      </c>
      <c r="Q25559" t="s">
        <v>140</v>
      </c>
    </row>
    <row r="25560" spans="1:17" x14ac:dyDescent="0.35">
      <c r="A25560" t="s">
        <v>29</v>
      </c>
      <c r="B25560" t="s">
        <v>1999</v>
      </c>
      <c r="C25560">
        <v>17</v>
      </c>
      <c r="D25560" t="s">
        <v>140</v>
      </c>
      <c r="E25560" t="s">
        <v>998</v>
      </c>
      <c r="F25560" t="s">
        <v>140</v>
      </c>
      <c r="G25560" t="s">
        <v>999</v>
      </c>
      <c r="H25560" t="s">
        <v>140</v>
      </c>
      <c r="I25560" t="s">
        <v>140</v>
      </c>
      <c r="J25560" t="s">
        <v>140</v>
      </c>
      <c r="K25560" t="s">
        <v>140</v>
      </c>
      <c r="L25560" t="s">
        <v>140</v>
      </c>
      <c r="M25560" t="s">
        <v>140</v>
      </c>
      <c r="N25560" t="s">
        <v>140</v>
      </c>
      <c r="O25560" t="s">
        <v>140</v>
      </c>
      <c r="P25560" t="s">
        <v>140</v>
      </c>
      <c r="Q25560" t="s">
        <v>140</v>
      </c>
    </row>
    <row r="25561" spans="1:17" x14ac:dyDescent="0.35">
      <c r="A25561" t="s">
        <v>29</v>
      </c>
      <c r="B25561" t="s">
        <v>2000</v>
      </c>
      <c r="C25561">
        <v>11</v>
      </c>
      <c r="D25561" t="s">
        <v>140</v>
      </c>
      <c r="E25561" t="s">
        <v>426</v>
      </c>
      <c r="F25561" t="s">
        <v>140</v>
      </c>
      <c r="G25561" t="s">
        <v>427</v>
      </c>
      <c r="H25561" t="s">
        <v>140</v>
      </c>
      <c r="I25561" t="s">
        <v>140</v>
      </c>
      <c r="J25561" t="s">
        <v>140</v>
      </c>
      <c r="K25561" t="s">
        <v>140</v>
      </c>
      <c r="L25561" t="s">
        <v>140</v>
      </c>
      <c r="M25561" t="s">
        <v>140</v>
      </c>
      <c r="N25561" t="s">
        <v>140</v>
      </c>
      <c r="O25561" t="s">
        <v>140</v>
      </c>
      <c r="P25561" t="s">
        <v>140</v>
      </c>
      <c r="Q25561" t="s">
        <v>140</v>
      </c>
    </row>
    <row r="25562" spans="1:17" x14ac:dyDescent="0.35">
      <c r="A25562" t="s">
        <v>29</v>
      </c>
      <c r="B25562" t="s">
        <v>2001</v>
      </c>
      <c r="C25562">
        <v>4</v>
      </c>
      <c r="D25562" t="s">
        <v>140</v>
      </c>
      <c r="E25562" t="s">
        <v>976</v>
      </c>
      <c r="F25562" t="s">
        <v>975</v>
      </c>
      <c r="G25562" t="s">
        <v>140</v>
      </c>
      <c r="H25562" t="s">
        <v>140</v>
      </c>
      <c r="I25562" t="s">
        <v>140</v>
      </c>
      <c r="J25562" t="s">
        <v>140</v>
      </c>
      <c r="K25562" t="s">
        <v>140</v>
      </c>
      <c r="L25562" t="s">
        <v>140</v>
      </c>
      <c r="M25562" t="s">
        <v>140</v>
      </c>
      <c r="N25562" t="s">
        <v>140</v>
      </c>
      <c r="O25562" t="s">
        <v>140</v>
      </c>
      <c r="P25562" t="s">
        <v>140</v>
      </c>
      <c r="Q25562" t="s">
        <v>140</v>
      </c>
    </row>
    <row r="25563" spans="1:17" x14ac:dyDescent="0.35">
      <c r="A25563" t="s">
        <v>29</v>
      </c>
      <c r="B25563" t="s">
        <v>2002</v>
      </c>
      <c r="C25563">
        <v>46</v>
      </c>
      <c r="D25563" t="s">
        <v>140</v>
      </c>
      <c r="E25563" t="s">
        <v>770</v>
      </c>
      <c r="F25563" t="s">
        <v>1073</v>
      </c>
      <c r="G25563" t="s">
        <v>771</v>
      </c>
      <c r="H25563" t="s">
        <v>140</v>
      </c>
      <c r="I25563" t="s">
        <v>1012</v>
      </c>
      <c r="J25563" t="s">
        <v>140</v>
      </c>
      <c r="K25563" t="s">
        <v>140</v>
      </c>
      <c r="L25563" t="s">
        <v>140</v>
      </c>
      <c r="M25563" t="s">
        <v>140</v>
      </c>
      <c r="N25563" t="s">
        <v>140</v>
      </c>
      <c r="O25563" t="s">
        <v>1020</v>
      </c>
      <c r="P25563" t="s">
        <v>140</v>
      </c>
      <c r="Q25563" t="s">
        <v>140</v>
      </c>
    </row>
    <row r="25564" spans="1:17" x14ac:dyDescent="0.35">
      <c r="A25564" t="s">
        <v>29</v>
      </c>
      <c r="B25564" t="s">
        <v>2003</v>
      </c>
      <c r="C25564">
        <v>31</v>
      </c>
      <c r="D25564" t="s">
        <v>140</v>
      </c>
      <c r="E25564" t="s">
        <v>280</v>
      </c>
      <c r="F25564" t="s">
        <v>140</v>
      </c>
      <c r="G25564" t="s">
        <v>279</v>
      </c>
      <c r="H25564" t="s">
        <v>660</v>
      </c>
      <c r="I25564" t="s">
        <v>140</v>
      </c>
      <c r="J25564" t="s">
        <v>660</v>
      </c>
      <c r="K25564" t="s">
        <v>140</v>
      </c>
      <c r="L25564" t="s">
        <v>140</v>
      </c>
      <c r="M25564" t="s">
        <v>140</v>
      </c>
      <c r="N25564" t="s">
        <v>140</v>
      </c>
      <c r="O25564" t="s">
        <v>140</v>
      </c>
      <c r="P25564" t="s">
        <v>140</v>
      </c>
      <c r="Q25564" t="s">
        <v>140</v>
      </c>
    </row>
    <row r="25565" spans="1:17" x14ac:dyDescent="0.35">
      <c r="A25565" t="s">
        <v>29</v>
      </c>
      <c r="B25565" t="s">
        <v>2004</v>
      </c>
      <c r="C25565">
        <v>27</v>
      </c>
      <c r="D25565" t="s">
        <v>940</v>
      </c>
      <c r="E25565" t="s">
        <v>842</v>
      </c>
      <c r="F25565" t="s">
        <v>458</v>
      </c>
      <c r="G25565" t="s">
        <v>49</v>
      </c>
      <c r="H25565" t="s">
        <v>1023</v>
      </c>
      <c r="I25565" t="s">
        <v>140</v>
      </c>
      <c r="J25565" t="s">
        <v>1023</v>
      </c>
      <c r="K25565" t="s">
        <v>140</v>
      </c>
      <c r="L25565" t="s">
        <v>140</v>
      </c>
      <c r="M25565" t="s">
        <v>140</v>
      </c>
      <c r="N25565" t="s">
        <v>971</v>
      </c>
      <c r="O25565" t="s">
        <v>971</v>
      </c>
      <c r="P25565" t="s">
        <v>140</v>
      </c>
      <c r="Q25565" t="s">
        <v>140</v>
      </c>
    </row>
    <row r="25566" spans="1:17" x14ac:dyDescent="0.35">
      <c r="A25566" t="s">
        <v>29</v>
      </c>
      <c r="B25566" t="s">
        <v>339</v>
      </c>
      <c r="C25566">
        <v>4</v>
      </c>
      <c r="D25566" t="s">
        <v>140</v>
      </c>
      <c r="E25566" t="s">
        <v>567</v>
      </c>
      <c r="F25566" t="s">
        <v>140</v>
      </c>
      <c r="G25566" t="s">
        <v>568</v>
      </c>
      <c r="H25566" t="s">
        <v>140</v>
      </c>
      <c r="I25566" t="s">
        <v>140</v>
      </c>
      <c r="J25566" t="s">
        <v>140</v>
      </c>
      <c r="K25566" t="s">
        <v>140</v>
      </c>
      <c r="L25566" t="s">
        <v>140</v>
      </c>
      <c r="M25566" t="s">
        <v>140</v>
      </c>
      <c r="N25566" t="s">
        <v>140</v>
      </c>
      <c r="O25566" t="s">
        <v>140</v>
      </c>
      <c r="P25566" t="s">
        <v>140</v>
      </c>
      <c r="Q25566" t="s">
        <v>140</v>
      </c>
    </row>
    <row r="25567" spans="1:17" x14ac:dyDescent="0.35">
      <c r="A25567" t="s">
        <v>30</v>
      </c>
      <c r="B25567" t="s">
        <v>1216</v>
      </c>
      <c r="C25567">
        <v>18</v>
      </c>
      <c r="D25567" t="s">
        <v>93</v>
      </c>
      <c r="E25567" t="s">
        <v>833</v>
      </c>
      <c r="F25567" t="s">
        <v>140</v>
      </c>
      <c r="G25567" t="s">
        <v>1182</v>
      </c>
      <c r="H25567" t="s">
        <v>140</v>
      </c>
      <c r="I25567" t="s">
        <v>140</v>
      </c>
      <c r="J25567" t="s">
        <v>140</v>
      </c>
      <c r="K25567" t="s">
        <v>140</v>
      </c>
      <c r="L25567" t="s">
        <v>140</v>
      </c>
      <c r="M25567" t="s">
        <v>140</v>
      </c>
      <c r="N25567" t="s">
        <v>140</v>
      </c>
      <c r="O25567" t="s">
        <v>140</v>
      </c>
      <c r="P25567" t="s">
        <v>140</v>
      </c>
      <c r="Q25567" t="s">
        <v>140</v>
      </c>
    </row>
    <row r="25568" spans="1:17" x14ac:dyDescent="0.35">
      <c r="A25568" t="s">
        <v>30</v>
      </c>
      <c r="B25568" t="s">
        <v>1993</v>
      </c>
      <c r="C25568">
        <v>25</v>
      </c>
      <c r="D25568" t="s">
        <v>140</v>
      </c>
      <c r="E25568" t="s">
        <v>316</v>
      </c>
      <c r="F25568" t="s">
        <v>971</v>
      </c>
      <c r="G25568" t="s">
        <v>1056</v>
      </c>
      <c r="H25568" t="s">
        <v>140</v>
      </c>
      <c r="I25568" t="s">
        <v>140</v>
      </c>
      <c r="J25568" t="s">
        <v>140</v>
      </c>
      <c r="K25568" t="s">
        <v>140</v>
      </c>
      <c r="L25568" t="s">
        <v>140</v>
      </c>
      <c r="M25568" t="s">
        <v>140</v>
      </c>
      <c r="N25568" t="s">
        <v>140</v>
      </c>
      <c r="O25568" t="s">
        <v>140</v>
      </c>
      <c r="P25568" t="s">
        <v>140</v>
      </c>
      <c r="Q25568" t="s">
        <v>140</v>
      </c>
    </row>
    <row r="25569" spans="1:17" x14ac:dyDescent="0.35">
      <c r="A25569" t="s">
        <v>30</v>
      </c>
      <c r="B25569" t="s">
        <v>1994</v>
      </c>
      <c r="C25569">
        <v>7</v>
      </c>
      <c r="D25569" t="s">
        <v>140</v>
      </c>
      <c r="E25569" t="s">
        <v>106</v>
      </c>
      <c r="F25569" t="s">
        <v>140</v>
      </c>
      <c r="G25569" t="s">
        <v>105</v>
      </c>
      <c r="H25569" t="s">
        <v>140</v>
      </c>
      <c r="I25569" t="s">
        <v>140</v>
      </c>
      <c r="J25569" t="s">
        <v>140</v>
      </c>
      <c r="K25569" t="s">
        <v>140</v>
      </c>
      <c r="L25569" t="s">
        <v>140</v>
      </c>
      <c r="M25569" t="s">
        <v>140</v>
      </c>
      <c r="N25569" t="s">
        <v>140</v>
      </c>
      <c r="O25569" t="s">
        <v>140</v>
      </c>
      <c r="P25569" t="s">
        <v>140</v>
      </c>
      <c r="Q25569" t="s">
        <v>140</v>
      </c>
    </row>
    <row r="25570" spans="1:17" x14ac:dyDescent="0.35">
      <c r="A25570" t="s">
        <v>30</v>
      </c>
      <c r="B25570" t="s">
        <v>1995</v>
      </c>
      <c r="C25570">
        <v>8</v>
      </c>
      <c r="D25570" t="s">
        <v>140</v>
      </c>
      <c r="E25570" t="s">
        <v>177</v>
      </c>
      <c r="F25570" t="s">
        <v>140</v>
      </c>
      <c r="G25570" t="s">
        <v>140</v>
      </c>
      <c r="H25570" t="s">
        <v>140</v>
      </c>
      <c r="I25570" t="s">
        <v>140</v>
      </c>
      <c r="J25570" t="s">
        <v>140</v>
      </c>
      <c r="K25570" t="s">
        <v>140</v>
      </c>
      <c r="L25570" t="s">
        <v>140</v>
      </c>
      <c r="M25570" t="s">
        <v>140</v>
      </c>
      <c r="N25570" t="s">
        <v>140</v>
      </c>
      <c r="O25570" t="s">
        <v>140</v>
      </c>
      <c r="P25570" t="s">
        <v>140</v>
      </c>
      <c r="Q25570" t="s">
        <v>140</v>
      </c>
    </row>
    <row r="25571" spans="1:17" x14ac:dyDescent="0.35">
      <c r="A25571" t="s">
        <v>30</v>
      </c>
      <c r="B25571" t="s">
        <v>1996</v>
      </c>
      <c r="C25571">
        <v>72</v>
      </c>
      <c r="D25571" t="s">
        <v>140</v>
      </c>
      <c r="E25571" t="s">
        <v>707</v>
      </c>
      <c r="F25571" t="s">
        <v>1019</v>
      </c>
      <c r="G25571" t="s">
        <v>127</v>
      </c>
      <c r="H25571" t="s">
        <v>140</v>
      </c>
      <c r="I25571" t="s">
        <v>140</v>
      </c>
      <c r="J25571" t="s">
        <v>140</v>
      </c>
      <c r="K25571" t="s">
        <v>140</v>
      </c>
      <c r="L25571" t="s">
        <v>140</v>
      </c>
      <c r="M25571" t="s">
        <v>140</v>
      </c>
      <c r="N25571" t="s">
        <v>140</v>
      </c>
      <c r="O25571" t="s">
        <v>140</v>
      </c>
      <c r="P25571" t="s">
        <v>140</v>
      </c>
      <c r="Q25571" t="s">
        <v>140</v>
      </c>
    </row>
    <row r="25572" spans="1:17" x14ac:dyDescent="0.35">
      <c r="A25572" t="s">
        <v>30</v>
      </c>
      <c r="B25572" t="s">
        <v>1997</v>
      </c>
      <c r="C25572">
        <v>46</v>
      </c>
      <c r="D25572" t="s">
        <v>140</v>
      </c>
      <c r="E25572" t="s">
        <v>684</v>
      </c>
      <c r="F25572" t="s">
        <v>1054</v>
      </c>
      <c r="G25572" t="s">
        <v>456</v>
      </c>
      <c r="H25572" t="s">
        <v>140</v>
      </c>
      <c r="I25572" t="s">
        <v>140</v>
      </c>
      <c r="J25572" t="s">
        <v>140</v>
      </c>
      <c r="K25572" t="s">
        <v>140</v>
      </c>
      <c r="L25572" t="s">
        <v>140</v>
      </c>
      <c r="M25572" t="s">
        <v>140</v>
      </c>
      <c r="N25572" t="s">
        <v>140</v>
      </c>
      <c r="O25572" t="s">
        <v>1011</v>
      </c>
      <c r="P25572" t="s">
        <v>140</v>
      </c>
      <c r="Q25572" t="s">
        <v>140</v>
      </c>
    </row>
    <row r="25573" spans="1:17" x14ac:dyDescent="0.35">
      <c r="A25573" t="s">
        <v>30</v>
      </c>
      <c r="B25573" t="s">
        <v>1998</v>
      </c>
      <c r="C25573">
        <v>32</v>
      </c>
      <c r="D25573" t="s">
        <v>140</v>
      </c>
      <c r="E25573" t="s">
        <v>736</v>
      </c>
      <c r="F25573" t="s">
        <v>140</v>
      </c>
      <c r="G25573" t="s">
        <v>737</v>
      </c>
      <c r="H25573" t="s">
        <v>140</v>
      </c>
      <c r="I25573" t="s">
        <v>140</v>
      </c>
      <c r="J25573" t="s">
        <v>140</v>
      </c>
      <c r="K25573" t="s">
        <v>140</v>
      </c>
      <c r="L25573" t="s">
        <v>140</v>
      </c>
      <c r="M25573" t="s">
        <v>140</v>
      </c>
      <c r="N25573" t="s">
        <v>140</v>
      </c>
      <c r="O25573" t="s">
        <v>140</v>
      </c>
      <c r="P25573" t="s">
        <v>140</v>
      </c>
      <c r="Q25573" t="s">
        <v>140</v>
      </c>
    </row>
    <row r="25574" spans="1:17" x14ac:dyDescent="0.35">
      <c r="A25574" t="s">
        <v>30</v>
      </c>
      <c r="B25574" t="s">
        <v>1218</v>
      </c>
      <c r="C25574">
        <v>12</v>
      </c>
      <c r="D25574" t="s">
        <v>140</v>
      </c>
      <c r="E25574" t="s">
        <v>640</v>
      </c>
      <c r="F25574" t="s">
        <v>501</v>
      </c>
      <c r="G25574" t="s">
        <v>973</v>
      </c>
      <c r="H25574" t="s">
        <v>140</v>
      </c>
      <c r="I25574" t="s">
        <v>140</v>
      </c>
      <c r="J25574" t="s">
        <v>140</v>
      </c>
      <c r="K25574" t="s">
        <v>140</v>
      </c>
      <c r="L25574" t="s">
        <v>140</v>
      </c>
      <c r="M25574" t="s">
        <v>140</v>
      </c>
      <c r="N25574" t="s">
        <v>140</v>
      </c>
      <c r="O25574" t="s">
        <v>140</v>
      </c>
      <c r="P25574" t="s">
        <v>140</v>
      </c>
      <c r="Q25574" t="s">
        <v>140</v>
      </c>
    </row>
    <row r="25575" spans="1:17" x14ac:dyDescent="0.35">
      <c r="A25575" t="s">
        <v>30</v>
      </c>
      <c r="B25575" t="s">
        <v>1999</v>
      </c>
      <c r="C25575">
        <v>15</v>
      </c>
      <c r="D25575" t="s">
        <v>639</v>
      </c>
      <c r="E25575" t="s">
        <v>488</v>
      </c>
      <c r="F25575" t="s">
        <v>1056</v>
      </c>
      <c r="G25575" t="s">
        <v>1056</v>
      </c>
      <c r="H25575" t="s">
        <v>140</v>
      </c>
      <c r="I25575" t="s">
        <v>140</v>
      </c>
      <c r="J25575" t="s">
        <v>140</v>
      </c>
      <c r="K25575" t="s">
        <v>140</v>
      </c>
      <c r="L25575" t="s">
        <v>140</v>
      </c>
      <c r="M25575" t="s">
        <v>140</v>
      </c>
      <c r="N25575" t="s">
        <v>140</v>
      </c>
      <c r="O25575" t="s">
        <v>140</v>
      </c>
      <c r="P25575" t="s">
        <v>140</v>
      </c>
      <c r="Q25575" t="s">
        <v>140</v>
      </c>
    </row>
    <row r="25576" spans="1:17" x14ac:dyDescent="0.35">
      <c r="A25576" t="s">
        <v>30</v>
      </c>
      <c r="B25576" t="s">
        <v>2000</v>
      </c>
      <c r="C25576">
        <v>9</v>
      </c>
      <c r="D25576" t="s">
        <v>140</v>
      </c>
      <c r="E25576" t="s">
        <v>177</v>
      </c>
      <c r="F25576" t="s">
        <v>140</v>
      </c>
      <c r="G25576" t="s">
        <v>140</v>
      </c>
      <c r="H25576" t="s">
        <v>140</v>
      </c>
      <c r="I25576" t="s">
        <v>140</v>
      </c>
      <c r="J25576" t="s">
        <v>140</v>
      </c>
      <c r="K25576" t="s">
        <v>140</v>
      </c>
      <c r="L25576" t="s">
        <v>140</v>
      </c>
      <c r="M25576" t="s">
        <v>140</v>
      </c>
      <c r="N25576" t="s">
        <v>140</v>
      </c>
      <c r="O25576" t="s">
        <v>140</v>
      </c>
      <c r="P25576" t="s">
        <v>140</v>
      </c>
      <c r="Q25576" t="s">
        <v>140</v>
      </c>
    </row>
    <row r="25577" spans="1:17" x14ac:dyDescent="0.35">
      <c r="A25577" t="s">
        <v>30</v>
      </c>
      <c r="B25577" t="s">
        <v>2001</v>
      </c>
      <c r="C25577">
        <v>3</v>
      </c>
      <c r="D25577" t="s">
        <v>140</v>
      </c>
      <c r="E25577" t="s">
        <v>177</v>
      </c>
      <c r="F25577" t="s">
        <v>140</v>
      </c>
      <c r="G25577" t="s">
        <v>140</v>
      </c>
      <c r="H25577" t="s">
        <v>140</v>
      </c>
      <c r="I25577" t="s">
        <v>140</v>
      </c>
      <c r="J25577" t="s">
        <v>140</v>
      </c>
      <c r="K25577" t="s">
        <v>140</v>
      </c>
      <c r="L25577" t="s">
        <v>140</v>
      </c>
      <c r="M25577" t="s">
        <v>140</v>
      </c>
      <c r="N25577" t="s">
        <v>140</v>
      </c>
      <c r="O25577" t="s">
        <v>140</v>
      </c>
      <c r="P25577" t="s">
        <v>140</v>
      </c>
      <c r="Q25577" t="s">
        <v>140</v>
      </c>
    </row>
    <row r="25578" spans="1:17" x14ac:dyDescent="0.35">
      <c r="A25578" t="s">
        <v>30</v>
      </c>
      <c r="B25578" t="s">
        <v>2002</v>
      </c>
      <c r="C25578">
        <v>47</v>
      </c>
      <c r="D25578" t="s">
        <v>140</v>
      </c>
      <c r="E25578" t="s">
        <v>960</v>
      </c>
      <c r="F25578" t="s">
        <v>664</v>
      </c>
      <c r="G25578" t="s">
        <v>983</v>
      </c>
      <c r="H25578" t="s">
        <v>1050</v>
      </c>
      <c r="I25578" t="s">
        <v>140</v>
      </c>
      <c r="J25578" t="s">
        <v>140</v>
      </c>
      <c r="K25578" t="s">
        <v>140</v>
      </c>
      <c r="L25578" t="s">
        <v>140</v>
      </c>
      <c r="M25578" t="s">
        <v>140</v>
      </c>
      <c r="N25578" t="s">
        <v>140</v>
      </c>
      <c r="O25578" t="s">
        <v>140</v>
      </c>
      <c r="P25578" t="s">
        <v>140</v>
      </c>
      <c r="Q25578" t="s">
        <v>140</v>
      </c>
    </row>
    <row r="25579" spans="1:17" x14ac:dyDescent="0.35">
      <c r="A25579" t="s">
        <v>30</v>
      </c>
      <c r="B25579" t="s">
        <v>2003</v>
      </c>
      <c r="C25579">
        <v>32</v>
      </c>
      <c r="D25579" t="s">
        <v>140</v>
      </c>
      <c r="E25579" t="s">
        <v>491</v>
      </c>
      <c r="F25579" t="s">
        <v>140</v>
      </c>
      <c r="G25579" t="s">
        <v>490</v>
      </c>
      <c r="H25579" t="s">
        <v>140</v>
      </c>
      <c r="I25579" t="s">
        <v>140</v>
      </c>
      <c r="J25579" t="s">
        <v>140</v>
      </c>
      <c r="K25579" t="s">
        <v>140</v>
      </c>
      <c r="L25579" t="s">
        <v>140</v>
      </c>
      <c r="M25579" t="s">
        <v>140</v>
      </c>
      <c r="N25579" t="s">
        <v>140</v>
      </c>
      <c r="O25579" t="s">
        <v>140</v>
      </c>
      <c r="P25579" t="s">
        <v>140</v>
      </c>
      <c r="Q25579" t="s">
        <v>140</v>
      </c>
    </row>
    <row r="25580" spans="1:17" x14ac:dyDescent="0.35">
      <c r="A25580" t="s">
        <v>30</v>
      </c>
      <c r="B25580" t="s">
        <v>2004</v>
      </c>
      <c r="C25580">
        <v>22</v>
      </c>
      <c r="D25580" t="s">
        <v>140</v>
      </c>
      <c r="E25580" t="s">
        <v>1148</v>
      </c>
      <c r="F25580" t="s">
        <v>140</v>
      </c>
      <c r="G25580" t="s">
        <v>1021</v>
      </c>
      <c r="H25580" t="s">
        <v>140</v>
      </c>
      <c r="I25580" t="s">
        <v>140</v>
      </c>
      <c r="J25580" t="s">
        <v>140</v>
      </c>
      <c r="K25580" t="s">
        <v>140</v>
      </c>
      <c r="L25580" t="s">
        <v>140</v>
      </c>
      <c r="M25580" t="s">
        <v>140</v>
      </c>
      <c r="N25580" t="s">
        <v>140</v>
      </c>
      <c r="O25580" t="s">
        <v>140</v>
      </c>
      <c r="P25580" t="s">
        <v>140</v>
      </c>
      <c r="Q25580" t="s">
        <v>140</v>
      </c>
    </row>
    <row r="25581" spans="1:17" x14ac:dyDescent="0.35">
      <c r="A25581" t="s">
        <v>31</v>
      </c>
      <c r="B25581" t="s">
        <v>1216</v>
      </c>
      <c r="C25581">
        <v>10</v>
      </c>
      <c r="D25581" t="s">
        <v>140</v>
      </c>
      <c r="E25581" t="s">
        <v>466</v>
      </c>
      <c r="F25581" t="s">
        <v>140</v>
      </c>
      <c r="G25581" t="s">
        <v>522</v>
      </c>
      <c r="H25581" t="s">
        <v>140</v>
      </c>
      <c r="I25581" t="s">
        <v>140</v>
      </c>
      <c r="J25581" t="s">
        <v>140</v>
      </c>
      <c r="K25581" t="s">
        <v>140</v>
      </c>
      <c r="L25581" t="s">
        <v>1004</v>
      </c>
      <c r="M25581" t="s">
        <v>140</v>
      </c>
      <c r="N25581" t="s">
        <v>140</v>
      </c>
      <c r="O25581" t="s">
        <v>140</v>
      </c>
      <c r="P25581" t="s">
        <v>140</v>
      </c>
      <c r="Q25581" t="s">
        <v>140</v>
      </c>
    </row>
    <row r="25582" spans="1:17" x14ac:dyDescent="0.35">
      <c r="A25582" t="s">
        <v>31</v>
      </c>
      <c r="B25582" t="s">
        <v>1993</v>
      </c>
      <c r="C25582">
        <v>11</v>
      </c>
      <c r="D25582" t="s">
        <v>140</v>
      </c>
      <c r="E25582" t="s">
        <v>1207</v>
      </c>
      <c r="F25582" t="s">
        <v>140</v>
      </c>
      <c r="G25582" t="s">
        <v>971</v>
      </c>
      <c r="H25582" t="s">
        <v>140</v>
      </c>
      <c r="I25582" t="s">
        <v>140</v>
      </c>
      <c r="J25582" t="s">
        <v>140</v>
      </c>
      <c r="K25582" t="s">
        <v>140</v>
      </c>
      <c r="L25582" t="s">
        <v>140</v>
      </c>
      <c r="M25582" t="s">
        <v>140</v>
      </c>
      <c r="N25582" t="s">
        <v>140</v>
      </c>
      <c r="O25582" t="s">
        <v>140</v>
      </c>
      <c r="P25582" t="s">
        <v>140</v>
      </c>
      <c r="Q25582" t="s">
        <v>140</v>
      </c>
    </row>
    <row r="25583" spans="1:17" x14ac:dyDescent="0.35">
      <c r="A25583" t="s">
        <v>31</v>
      </c>
      <c r="B25583" t="s">
        <v>1994</v>
      </c>
      <c r="C25583">
        <v>6</v>
      </c>
      <c r="D25583" t="s">
        <v>140</v>
      </c>
      <c r="E25583" t="s">
        <v>177</v>
      </c>
      <c r="F25583" t="s">
        <v>140</v>
      </c>
      <c r="G25583" t="s">
        <v>140</v>
      </c>
      <c r="H25583" t="s">
        <v>140</v>
      </c>
      <c r="I25583" t="s">
        <v>140</v>
      </c>
      <c r="J25583" t="s">
        <v>140</v>
      </c>
      <c r="K25583" t="s">
        <v>140</v>
      </c>
      <c r="L25583" t="s">
        <v>140</v>
      </c>
      <c r="M25583" t="s">
        <v>140</v>
      </c>
      <c r="N25583" t="s">
        <v>140</v>
      </c>
      <c r="O25583" t="s">
        <v>140</v>
      </c>
      <c r="P25583" t="s">
        <v>140</v>
      </c>
      <c r="Q25583" t="s">
        <v>140</v>
      </c>
    </row>
    <row r="25584" spans="1:17" x14ac:dyDescent="0.35">
      <c r="A25584" t="s">
        <v>31</v>
      </c>
      <c r="B25584" t="s">
        <v>1995</v>
      </c>
      <c r="C25584">
        <v>1</v>
      </c>
      <c r="D25584" t="s">
        <v>140</v>
      </c>
      <c r="E25584" t="s">
        <v>177</v>
      </c>
      <c r="F25584" t="s">
        <v>140</v>
      </c>
      <c r="G25584" t="s">
        <v>140</v>
      </c>
      <c r="H25584" t="s">
        <v>140</v>
      </c>
      <c r="I25584" t="s">
        <v>140</v>
      </c>
      <c r="J25584" t="s">
        <v>140</v>
      </c>
      <c r="K25584" t="s">
        <v>140</v>
      </c>
      <c r="L25584" t="s">
        <v>140</v>
      </c>
      <c r="M25584" t="s">
        <v>140</v>
      </c>
      <c r="N25584" t="s">
        <v>140</v>
      </c>
      <c r="O25584" t="s">
        <v>140</v>
      </c>
      <c r="P25584" t="s">
        <v>140</v>
      </c>
      <c r="Q25584" t="s">
        <v>140</v>
      </c>
    </row>
    <row r="25585" spans="1:17" x14ac:dyDescent="0.35">
      <c r="A25585" t="s">
        <v>31</v>
      </c>
      <c r="B25585" t="s">
        <v>1996</v>
      </c>
      <c r="C25585">
        <v>49</v>
      </c>
      <c r="D25585" t="s">
        <v>1012</v>
      </c>
      <c r="E25585" t="s">
        <v>484</v>
      </c>
      <c r="F25585" t="s">
        <v>95</v>
      </c>
      <c r="G25585" t="s">
        <v>667</v>
      </c>
      <c r="H25585" t="s">
        <v>1021</v>
      </c>
      <c r="I25585" t="s">
        <v>140</v>
      </c>
      <c r="J25585" t="s">
        <v>1060</v>
      </c>
      <c r="K25585" t="s">
        <v>527</v>
      </c>
      <c r="L25585" t="s">
        <v>999</v>
      </c>
      <c r="M25585" t="s">
        <v>140</v>
      </c>
      <c r="N25585" t="s">
        <v>140</v>
      </c>
      <c r="O25585" t="s">
        <v>345</v>
      </c>
      <c r="P25585" t="s">
        <v>140</v>
      </c>
      <c r="Q25585" t="s">
        <v>140</v>
      </c>
    </row>
    <row r="25586" spans="1:17" x14ac:dyDescent="0.35">
      <c r="A25586" t="s">
        <v>31</v>
      </c>
      <c r="B25586" t="s">
        <v>1997</v>
      </c>
      <c r="C25586">
        <v>50</v>
      </c>
      <c r="D25586" t="s">
        <v>140</v>
      </c>
      <c r="E25586" t="s">
        <v>215</v>
      </c>
      <c r="F25586" t="s">
        <v>405</v>
      </c>
      <c r="G25586" t="s">
        <v>633</v>
      </c>
      <c r="H25586" t="s">
        <v>1066</v>
      </c>
      <c r="I25586" t="s">
        <v>140</v>
      </c>
      <c r="J25586" t="s">
        <v>1021</v>
      </c>
      <c r="K25586" t="s">
        <v>999</v>
      </c>
      <c r="L25586" t="s">
        <v>187</v>
      </c>
      <c r="M25586" t="s">
        <v>140</v>
      </c>
      <c r="N25586" t="s">
        <v>140</v>
      </c>
      <c r="O25586" t="s">
        <v>140</v>
      </c>
      <c r="P25586" t="s">
        <v>140</v>
      </c>
      <c r="Q25586" t="s">
        <v>1014</v>
      </c>
    </row>
    <row r="25587" spans="1:17" x14ac:dyDescent="0.35">
      <c r="A25587" t="s">
        <v>31</v>
      </c>
      <c r="B25587" t="s">
        <v>1998</v>
      </c>
      <c r="C25587">
        <v>48</v>
      </c>
      <c r="D25587" t="s">
        <v>140</v>
      </c>
      <c r="E25587" t="s">
        <v>909</v>
      </c>
      <c r="F25587" t="s">
        <v>777</v>
      </c>
      <c r="G25587" t="s">
        <v>237</v>
      </c>
      <c r="H25587" t="s">
        <v>950</v>
      </c>
      <c r="I25587" t="s">
        <v>140</v>
      </c>
      <c r="J25587" t="s">
        <v>1011</v>
      </c>
      <c r="K25587" t="s">
        <v>1049</v>
      </c>
      <c r="L25587" t="s">
        <v>1049</v>
      </c>
      <c r="M25587" t="s">
        <v>140</v>
      </c>
      <c r="N25587" t="s">
        <v>140</v>
      </c>
      <c r="O25587" t="s">
        <v>97</v>
      </c>
      <c r="P25587" t="s">
        <v>140</v>
      </c>
      <c r="Q25587" t="s">
        <v>140</v>
      </c>
    </row>
    <row r="25588" spans="1:17" x14ac:dyDescent="0.35">
      <c r="A25588" t="s">
        <v>31</v>
      </c>
      <c r="B25588" t="s">
        <v>1218</v>
      </c>
      <c r="C25588">
        <v>6</v>
      </c>
      <c r="D25588" t="s">
        <v>43</v>
      </c>
      <c r="E25588" t="s">
        <v>42</v>
      </c>
      <c r="F25588" t="s">
        <v>140</v>
      </c>
      <c r="G25588" t="s">
        <v>140</v>
      </c>
      <c r="H25588" t="s">
        <v>140</v>
      </c>
      <c r="I25588" t="s">
        <v>140</v>
      </c>
      <c r="J25588" t="s">
        <v>140</v>
      </c>
      <c r="K25588" t="s">
        <v>140</v>
      </c>
      <c r="L25588" t="s">
        <v>140</v>
      </c>
      <c r="M25588" t="s">
        <v>140</v>
      </c>
      <c r="N25588" t="s">
        <v>140</v>
      </c>
      <c r="O25588" t="s">
        <v>140</v>
      </c>
      <c r="P25588" t="s">
        <v>140</v>
      </c>
      <c r="Q25588" t="s">
        <v>140</v>
      </c>
    </row>
    <row r="25589" spans="1:17" x14ac:dyDescent="0.35">
      <c r="A25589" t="s">
        <v>31</v>
      </c>
      <c r="B25589" t="s">
        <v>1999</v>
      </c>
      <c r="C25589">
        <v>4</v>
      </c>
      <c r="D25589" t="s">
        <v>140</v>
      </c>
      <c r="E25589" t="s">
        <v>177</v>
      </c>
      <c r="F25589" t="s">
        <v>140</v>
      </c>
      <c r="G25589" t="s">
        <v>140</v>
      </c>
      <c r="H25589" t="s">
        <v>140</v>
      </c>
      <c r="I25589" t="s">
        <v>140</v>
      </c>
      <c r="J25589" t="s">
        <v>140</v>
      </c>
      <c r="K25589" t="s">
        <v>140</v>
      </c>
      <c r="L25589" t="s">
        <v>140</v>
      </c>
      <c r="M25589" t="s">
        <v>140</v>
      </c>
      <c r="N25589" t="s">
        <v>140</v>
      </c>
      <c r="O25589" t="s">
        <v>140</v>
      </c>
      <c r="P25589" t="s">
        <v>140</v>
      </c>
      <c r="Q25589" t="s">
        <v>140</v>
      </c>
    </row>
    <row r="25590" spans="1:17" x14ac:dyDescent="0.35">
      <c r="A25590" t="s">
        <v>31</v>
      </c>
      <c r="B25590" t="s">
        <v>2000</v>
      </c>
      <c r="C25590">
        <v>2</v>
      </c>
      <c r="D25590" t="s">
        <v>140</v>
      </c>
      <c r="E25590" t="s">
        <v>177</v>
      </c>
      <c r="F25590" t="s">
        <v>140</v>
      </c>
      <c r="G25590" t="s">
        <v>140</v>
      </c>
      <c r="H25590" t="s">
        <v>140</v>
      </c>
      <c r="I25590" t="s">
        <v>140</v>
      </c>
      <c r="J25590" t="s">
        <v>140</v>
      </c>
      <c r="K25590" t="s">
        <v>140</v>
      </c>
      <c r="L25590" t="s">
        <v>140</v>
      </c>
      <c r="M25590" t="s">
        <v>140</v>
      </c>
      <c r="N25590" t="s">
        <v>140</v>
      </c>
      <c r="O25590" t="s">
        <v>140</v>
      </c>
      <c r="P25590" t="s">
        <v>140</v>
      </c>
      <c r="Q25590" t="s">
        <v>140</v>
      </c>
    </row>
    <row r="25591" spans="1:17" x14ac:dyDescent="0.35">
      <c r="A25591" t="s">
        <v>31</v>
      </c>
      <c r="B25591" t="s">
        <v>2001</v>
      </c>
      <c r="C25591">
        <v>4</v>
      </c>
      <c r="D25591" t="s">
        <v>140</v>
      </c>
      <c r="E25591" t="s">
        <v>904</v>
      </c>
      <c r="F25591" t="s">
        <v>140</v>
      </c>
      <c r="G25591" t="s">
        <v>903</v>
      </c>
      <c r="H25591" t="s">
        <v>140</v>
      </c>
      <c r="I25591" t="s">
        <v>140</v>
      </c>
      <c r="J25591" t="s">
        <v>140</v>
      </c>
      <c r="K25591" t="s">
        <v>140</v>
      </c>
      <c r="L25591" t="s">
        <v>140</v>
      </c>
      <c r="M25591" t="s">
        <v>140</v>
      </c>
      <c r="N25591" t="s">
        <v>140</v>
      </c>
      <c r="O25591" t="s">
        <v>140</v>
      </c>
      <c r="P25591" t="s">
        <v>140</v>
      </c>
      <c r="Q25591" t="s">
        <v>140</v>
      </c>
    </row>
    <row r="25592" spans="1:17" x14ac:dyDescent="0.35">
      <c r="A25592" t="s">
        <v>31</v>
      </c>
      <c r="B25592" t="s">
        <v>2002</v>
      </c>
      <c r="C25592">
        <v>48</v>
      </c>
      <c r="D25592" t="s">
        <v>140</v>
      </c>
      <c r="E25592" t="s">
        <v>439</v>
      </c>
      <c r="F25592" t="s">
        <v>91</v>
      </c>
      <c r="G25592" t="s">
        <v>206</v>
      </c>
      <c r="H25592" t="s">
        <v>1021</v>
      </c>
      <c r="I25592" t="s">
        <v>140</v>
      </c>
      <c r="J25592" t="s">
        <v>140</v>
      </c>
      <c r="K25592" t="s">
        <v>87</v>
      </c>
      <c r="L25592" t="s">
        <v>1102</v>
      </c>
      <c r="M25592" t="s">
        <v>140</v>
      </c>
      <c r="N25592" t="s">
        <v>140</v>
      </c>
      <c r="O25592" t="s">
        <v>1048</v>
      </c>
      <c r="P25592" t="s">
        <v>140</v>
      </c>
      <c r="Q25592" t="s">
        <v>140</v>
      </c>
    </row>
    <row r="25593" spans="1:17" x14ac:dyDescent="0.35">
      <c r="A25593" t="s">
        <v>31</v>
      </c>
      <c r="B25593" t="s">
        <v>2003</v>
      </c>
      <c r="C25593">
        <v>39</v>
      </c>
      <c r="D25593" t="s">
        <v>140</v>
      </c>
      <c r="E25593" t="s">
        <v>966</v>
      </c>
      <c r="F25593" t="s">
        <v>99</v>
      </c>
      <c r="G25593" t="s">
        <v>794</v>
      </c>
      <c r="H25593" t="s">
        <v>140</v>
      </c>
      <c r="I25593" t="s">
        <v>140</v>
      </c>
      <c r="J25593" t="s">
        <v>140</v>
      </c>
      <c r="K25593" t="s">
        <v>875</v>
      </c>
      <c r="L25593" t="s">
        <v>87</v>
      </c>
      <c r="M25593" t="s">
        <v>140</v>
      </c>
      <c r="N25593" t="s">
        <v>140</v>
      </c>
      <c r="O25593" t="s">
        <v>140</v>
      </c>
      <c r="P25593" t="s">
        <v>140</v>
      </c>
      <c r="Q25593" t="s">
        <v>775</v>
      </c>
    </row>
    <row r="25594" spans="1:17" x14ac:dyDescent="0.35">
      <c r="A25594" t="s">
        <v>31</v>
      </c>
      <c r="B25594" t="s">
        <v>2004</v>
      </c>
      <c r="C25594">
        <v>24</v>
      </c>
      <c r="D25594" t="s">
        <v>140</v>
      </c>
      <c r="E25594" t="s">
        <v>486</v>
      </c>
      <c r="F25594" t="s">
        <v>915</v>
      </c>
      <c r="G25594" t="s">
        <v>358</v>
      </c>
      <c r="H25594" t="s">
        <v>939</v>
      </c>
      <c r="I25594" t="s">
        <v>140</v>
      </c>
      <c r="J25594" t="s">
        <v>140</v>
      </c>
      <c r="K25594" t="s">
        <v>838</v>
      </c>
      <c r="L25594" t="s">
        <v>1100</v>
      </c>
      <c r="M25594" t="s">
        <v>140</v>
      </c>
      <c r="N25594" t="s">
        <v>140</v>
      </c>
      <c r="O25594" t="s">
        <v>140</v>
      </c>
      <c r="P25594" t="s">
        <v>140</v>
      </c>
      <c r="Q25594" t="s">
        <v>140</v>
      </c>
    </row>
    <row r="25595" spans="1:17" x14ac:dyDescent="0.35">
      <c r="A25595" t="s">
        <v>31</v>
      </c>
      <c r="B25595" t="s">
        <v>339</v>
      </c>
      <c r="C25595">
        <v>2</v>
      </c>
      <c r="D25595" t="s">
        <v>140</v>
      </c>
      <c r="E25595" t="s">
        <v>906</v>
      </c>
      <c r="F25595" t="s">
        <v>140</v>
      </c>
      <c r="G25595" t="s">
        <v>729</v>
      </c>
      <c r="H25595" t="s">
        <v>140</v>
      </c>
      <c r="I25595" t="s">
        <v>140</v>
      </c>
      <c r="J25595" t="s">
        <v>140</v>
      </c>
      <c r="K25595" t="s">
        <v>140</v>
      </c>
      <c r="L25595" t="s">
        <v>140</v>
      </c>
      <c r="M25595" t="s">
        <v>140</v>
      </c>
      <c r="N25595" t="s">
        <v>140</v>
      </c>
      <c r="O25595" t="s">
        <v>140</v>
      </c>
      <c r="P25595" t="s">
        <v>140</v>
      </c>
      <c r="Q25595" t="s">
        <v>140</v>
      </c>
    </row>
    <row r="25596" spans="1:17" x14ac:dyDescent="0.35">
      <c r="A25596" t="s">
        <v>32</v>
      </c>
      <c r="B25596" t="s">
        <v>1216</v>
      </c>
      <c r="C25596">
        <v>351</v>
      </c>
      <c r="D25596" t="s">
        <v>775</v>
      </c>
      <c r="E25596" t="s">
        <v>94</v>
      </c>
      <c r="F25596" t="s">
        <v>1058</v>
      </c>
      <c r="G25596" t="s">
        <v>991</v>
      </c>
      <c r="H25596" t="s">
        <v>1014</v>
      </c>
      <c r="I25596" t="s">
        <v>140</v>
      </c>
      <c r="J25596" t="s">
        <v>1010</v>
      </c>
      <c r="K25596" t="s">
        <v>1010</v>
      </c>
      <c r="L25596" t="s">
        <v>1010</v>
      </c>
      <c r="M25596" t="s">
        <v>140</v>
      </c>
      <c r="N25596" t="s">
        <v>140</v>
      </c>
      <c r="O25596" t="s">
        <v>140</v>
      </c>
      <c r="P25596" t="s">
        <v>140</v>
      </c>
      <c r="Q25596" t="s">
        <v>1012</v>
      </c>
    </row>
    <row r="25597" spans="1:17" x14ac:dyDescent="0.35">
      <c r="A25597" t="s">
        <v>32</v>
      </c>
      <c r="B25597" t="s">
        <v>1993</v>
      </c>
      <c r="C25597">
        <v>387</v>
      </c>
      <c r="D25597" t="s">
        <v>1010</v>
      </c>
      <c r="E25597" t="s">
        <v>491</v>
      </c>
      <c r="F25597" t="s">
        <v>1066</v>
      </c>
      <c r="G25597" t="s">
        <v>917</v>
      </c>
      <c r="H25597" t="s">
        <v>1013</v>
      </c>
      <c r="I25597" t="s">
        <v>140</v>
      </c>
      <c r="J25597" t="s">
        <v>140</v>
      </c>
      <c r="K25597" t="s">
        <v>1008</v>
      </c>
      <c r="L25597" t="s">
        <v>1008</v>
      </c>
      <c r="M25597" t="s">
        <v>140</v>
      </c>
      <c r="N25597" t="s">
        <v>140</v>
      </c>
      <c r="O25597" t="s">
        <v>1013</v>
      </c>
      <c r="P25597" t="s">
        <v>140</v>
      </c>
      <c r="Q25597" t="s">
        <v>1012</v>
      </c>
    </row>
    <row r="25598" spans="1:17" x14ac:dyDescent="0.35">
      <c r="A25598" t="s">
        <v>32</v>
      </c>
      <c r="B25598" t="s">
        <v>1994</v>
      </c>
      <c r="C25598">
        <v>225</v>
      </c>
      <c r="D25598" t="s">
        <v>1013</v>
      </c>
      <c r="E25598" t="s">
        <v>920</v>
      </c>
      <c r="F25598" t="s">
        <v>1018</v>
      </c>
      <c r="G25598" t="s">
        <v>937</v>
      </c>
      <c r="H25598" t="s">
        <v>140</v>
      </c>
      <c r="I25598" t="s">
        <v>140</v>
      </c>
      <c r="J25598" t="s">
        <v>1014</v>
      </c>
      <c r="K25598" t="s">
        <v>140</v>
      </c>
      <c r="L25598" t="s">
        <v>140</v>
      </c>
      <c r="M25598" t="s">
        <v>140</v>
      </c>
      <c r="N25598" t="s">
        <v>140</v>
      </c>
      <c r="O25598" t="s">
        <v>1020</v>
      </c>
      <c r="P25598" t="s">
        <v>140</v>
      </c>
      <c r="Q25598" t="s">
        <v>1054</v>
      </c>
    </row>
    <row r="25599" spans="1:17" x14ac:dyDescent="0.35">
      <c r="A25599" t="s">
        <v>32</v>
      </c>
      <c r="B25599" t="s">
        <v>1995</v>
      </c>
      <c r="C25599">
        <v>185</v>
      </c>
      <c r="D25599" t="s">
        <v>1021</v>
      </c>
      <c r="E25599" t="s">
        <v>638</v>
      </c>
      <c r="F25599" t="s">
        <v>1004</v>
      </c>
      <c r="G25599" t="s">
        <v>991</v>
      </c>
      <c r="H25599" t="s">
        <v>1014</v>
      </c>
      <c r="I25599" t="s">
        <v>140</v>
      </c>
      <c r="J25599" t="s">
        <v>140</v>
      </c>
      <c r="K25599" t="s">
        <v>140</v>
      </c>
      <c r="L25599" t="s">
        <v>140</v>
      </c>
      <c r="M25599" t="s">
        <v>140</v>
      </c>
      <c r="N25599" t="s">
        <v>140</v>
      </c>
      <c r="O25599" t="s">
        <v>1048</v>
      </c>
      <c r="P25599" t="s">
        <v>1013</v>
      </c>
      <c r="Q25599" t="s">
        <v>1008</v>
      </c>
    </row>
    <row r="25600" spans="1:17" x14ac:dyDescent="0.35">
      <c r="A25600" t="s">
        <v>32</v>
      </c>
      <c r="B25600" t="s">
        <v>1996</v>
      </c>
      <c r="C25600">
        <v>1492</v>
      </c>
      <c r="D25600" t="s">
        <v>1010</v>
      </c>
      <c r="E25600" t="s">
        <v>143</v>
      </c>
      <c r="F25600" t="s">
        <v>869</v>
      </c>
      <c r="G25600" t="s">
        <v>862</v>
      </c>
      <c r="H25600" t="s">
        <v>1016</v>
      </c>
      <c r="I25600" t="s">
        <v>1022</v>
      </c>
      <c r="J25600" t="s">
        <v>1008</v>
      </c>
      <c r="K25600" t="s">
        <v>1008</v>
      </c>
      <c r="L25600" t="s">
        <v>1022</v>
      </c>
      <c r="M25600" t="s">
        <v>140</v>
      </c>
      <c r="N25600" t="s">
        <v>1010</v>
      </c>
      <c r="O25600" t="s">
        <v>949</v>
      </c>
      <c r="P25600" t="s">
        <v>1016</v>
      </c>
      <c r="Q25600" t="s">
        <v>1009</v>
      </c>
    </row>
    <row r="25601" spans="1:17" x14ac:dyDescent="0.35">
      <c r="A25601" t="s">
        <v>32</v>
      </c>
      <c r="B25601" t="s">
        <v>1997</v>
      </c>
      <c r="C25601">
        <v>1115</v>
      </c>
      <c r="D25601" t="s">
        <v>1014</v>
      </c>
      <c r="E25601" t="s">
        <v>831</v>
      </c>
      <c r="F25601" t="s">
        <v>1051</v>
      </c>
      <c r="G25601" t="s">
        <v>656</v>
      </c>
      <c r="H25601" t="s">
        <v>1013</v>
      </c>
      <c r="I25601" t="s">
        <v>1009</v>
      </c>
      <c r="J25601" t="s">
        <v>1009</v>
      </c>
      <c r="K25601" t="s">
        <v>1008</v>
      </c>
      <c r="L25601" t="s">
        <v>1016</v>
      </c>
      <c r="M25601" t="s">
        <v>140</v>
      </c>
      <c r="N25601" t="s">
        <v>140</v>
      </c>
      <c r="O25601" t="s">
        <v>1043</v>
      </c>
      <c r="P25601" t="s">
        <v>140</v>
      </c>
      <c r="Q25601" t="s">
        <v>1016</v>
      </c>
    </row>
    <row r="25602" spans="1:17" x14ac:dyDescent="0.35">
      <c r="A25602" t="s">
        <v>32</v>
      </c>
      <c r="B25602" t="s">
        <v>1998</v>
      </c>
      <c r="C25602">
        <v>930</v>
      </c>
      <c r="D25602" t="s">
        <v>1010</v>
      </c>
      <c r="E25602" t="s">
        <v>220</v>
      </c>
      <c r="F25602" t="s">
        <v>1060</v>
      </c>
      <c r="G25602" t="s">
        <v>1069</v>
      </c>
      <c r="H25602" t="s">
        <v>1058</v>
      </c>
      <c r="I25602" t="s">
        <v>1013</v>
      </c>
      <c r="J25602" t="s">
        <v>1058</v>
      </c>
      <c r="K25602" t="s">
        <v>1008</v>
      </c>
      <c r="L25602" t="s">
        <v>1013</v>
      </c>
      <c r="M25602" t="s">
        <v>140</v>
      </c>
      <c r="N25602" t="s">
        <v>140</v>
      </c>
      <c r="O25602" t="s">
        <v>939</v>
      </c>
      <c r="P25602" t="s">
        <v>140</v>
      </c>
      <c r="Q25602" t="s">
        <v>1019</v>
      </c>
    </row>
    <row r="25603" spans="1:17" x14ac:dyDescent="0.35">
      <c r="A25603" t="s">
        <v>32</v>
      </c>
      <c r="B25603" t="s">
        <v>1218</v>
      </c>
      <c r="C25603">
        <v>318</v>
      </c>
      <c r="D25603" t="s">
        <v>1009</v>
      </c>
      <c r="E25603" t="s">
        <v>992</v>
      </c>
      <c r="F25603" t="s">
        <v>1007</v>
      </c>
      <c r="G25603" t="s">
        <v>286</v>
      </c>
      <c r="H25603" t="s">
        <v>1010</v>
      </c>
      <c r="I25603" t="s">
        <v>140</v>
      </c>
      <c r="J25603" t="s">
        <v>1022</v>
      </c>
      <c r="K25603" t="s">
        <v>1022</v>
      </c>
      <c r="L25603" t="s">
        <v>1022</v>
      </c>
      <c r="M25603" t="s">
        <v>140</v>
      </c>
      <c r="N25603" t="s">
        <v>140</v>
      </c>
      <c r="O25603" t="s">
        <v>1012</v>
      </c>
      <c r="P25603" t="s">
        <v>140</v>
      </c>
      <c r="Q25603" t="s">
        <v>140</v>
      </c>
    </row>
    <row r="25604" spans="1:17" x14ac:dyDescent="0.35">
      <c r="A25604" t="s">
        <v>32</v>
      </c>
      <c r="B25604" t="s">
        <v>1999</v>
      </c>
      <c r="C25604">
        <v>313</v>
      </c>
      <c r="D25604" t="s">
        <v>1050</v>
      </c>
      <c r="E25604" t="s">
        <v>923</v>
      </c>
      <c r="F25604" t="s">
        <v>1050</v>
      </c>
      <c r="G25604" t="s">
        <v>121</v>
      </c>
      <c r="H25604" t="s">
        <v>1016</v>
      </c>
      <c r="I25604" t="s">
        <v>140</v>
      </c>
      <c r="J25604" t="s">
        <v>1013</v>
      </c>
      <c r="K25604" t="s">
        <v>140</v>
      </c>
      <c r="L25604" t="s">
        <v>140</v>
      </c>
      <c r="M25604" t="s">
        <v>140</v>
      </c>
      <c r="N25604" t="s">
        <v>140</v>
      </c>
      <c r="O25604" t="s">
        <v>1009</v>
      </c>
      <c r="P25604" t="s">
        <v>140</v>
      </c>
      <c r="Q25604" t="s">
        <v>140</v>
      </c>
    </row>
    <row r="25605" spans="1:17" x14ac:dyDescent="0.35">
      <c r="A25605" t="s">
        <v>32</v>
      </c>
      <c r="B25605" t="s">
        <v>2000</v>
      </c>
      <c r="C25605">
        <v>197</v>
      </c>
      <c r="D25605" t="s">
        <v>140</v>
      </c>
      <c r="E25605" t="s">
        <v>461</v>
      </c>
      <c r="F25605" t="s">
        <v>950</v>
      </c>
      <c r="G25605" t="s">
        <v>999</v>
      </c>
      <c r="H25605" t="s">
        <v>1011</v>
      </c>
      <c r="I25605" t="s">
        <v>140</v>
      </c>
      <c r="J25605" t="s">
        <v>1016</v>
      </c>
      <c r="K25605" t="s">
        <v>140</v>
      </c>
      <c r="L25605" t="s">
        <v>140</v>
      </c>
      <c r="M25605" t="s">
        <v>140</v>
      </c>
      <c r="N25605" t="s">
        <v>140</v>
      </c>
      <c r="O25605" t="s">
        <v>775</v>
      </c>
      <c r="P25605" t="s">
        <v>140</v>
      </c>
      <c r="Q25605" t="s">
        <v>140</v>
      </c>
    </row>
    <row r="25606" spans="1:17" x14ac:dyDescent="0.35">
      <c r="A25606" t="s">
        <v>32</v>
      </c>
      <c r="B25606" t="s">
        <v>2001</v>
      </c>
      <c r="C25606">
        <v>162</v>
      </c>
      <c r="D25606" t="s">
        <v>954</v>
      </c>
      <c r="E25606" t="s">
        <v>920</v>
      </c>
      <c r="F25606" t="s">
        <v>1064</v>
      </c>
      <c r="G25606" t="s">
        <v>107</v>
      </c>
      <c r="H25606" t="s">
        <v>140</v>
      </c>
      <c r="I25606" t="s">
        <v>140</v>
      </c>
      <c r="J25606" t="s">
        <v>140</v>
      </c>
      <c r="K25606" t="s">
        <v>140</v>
      </c>
      <c r="L25606" t="s">
        <v>140</v>
      </c>
      <c r="M25606" t="s">
        <v>140</v>
      </c>
      <c r="N25606" t="s">
        <v>140</v>
      </c>
      <c r="O25606" t="s">
        <v>1013</v>
      </c>
      <c r="P25606" t="s">
        <v>140</v>
      </c>
      <c r="Q25606" t="s">
        <v>140</v>
      </c>
    </row>
    <row r="25607" spans="1:17" x14ac:dyDescent="0.35">
      <c r="A25607" t="s">
        <v>32</v>
      </c>
      <c r="B25607" t="s">
        <v>2002</v>
      </c>
      <c r="C25607">
        <v>1037</v>
      </c>
      <c r="D25607" t="s">
        <v>1010</v>
      </c>
      <c r="E25607" t="s">
        <v>905</v>
      </c>
      <c r="F25607" t="s">
        <v>1004</v>
      </c>
      <c r="G25607" t="s">
        <v>1076</v>
      </c>
      <c r="H25607" t="s">
        <v>1013</v>
      </c>
      <c r="I25607" t="s">
        <v>1008</v>
      </c>
      <c r="J25607" t="s">
        <v>1008</v>
      </c>
      <c r="K25607" t="s">
        <v>1022</v>
      </c>
      <c r="L25607" t="s">
        <v>1013</v>
      </c>
      <c r="M25607" t="s">
        <v>140</v>
      </c>
      <c r="N25607" t="s">
        <v>1022</v>
      </c>
      <c r="O25607" t="s">
        <v>1098</v>
      </c>
      <c r="P25607" t="s">
        <v>1009</v>
      </c>
      <c r="Q25607" t="s">
        <v>1063</v>
      </c>
    </row>
    <row r="25608" spans="1:17" x14ac:dyDescent="0.35">
      <c r="A25608" t="s">
        <v>32</v>
      </c>
      <c r="B25608" t="s">
        <v>2003</v>
      </c>
      <c r="C25608">
        <v>763</v>
      </c>
      <c r="D25608" t="s">
        <v>1014</v>
      </c>
      <c r="E25608" t="s">
        <v>388</v>
      </c>
      <c r="F25608" t="s">
        <v>919</v>
      </c>
      <c r="G25608" t="s">
        <v>1071</v>
      </c>
      <c r="H25608" t="s">
        <v>1009</v>
      </c>
      <c r="I25608" t="s">
        <v>1022</v>
      </c>
      <c r="J25608" t="s">
        <v>1014</v>
      </c>
      <c r="K25608" t="s">
        <v>1010</v>
      </c>
      <c r="L25608" t="s">
        <v>1008</v>
      </c>
      <c r="M25608" t="s">
        <v>140</v>
      </c>
      <c r="N25608" t="s">
        <v>140</v>
      </c>
      <c r="O25608" t="s">
        <v>1043</v>
      </c>
      <c r="P25608" t="s">
        <v>1022</v>
      </c>
      <c r="Q25608" t="s">
        <v>1022</v>
      </c>
    </row>
    <row r="25609" spans="1:17" x14ac:dyDescent="0.35">
      <c r="A25609" t="s">
        <v>32</v>
      </c>
      <c r="B25609" t="s">
        <v>2004</v>
      </c>
      <c r="C25609">
        <v>442</v>
      </c>
      <c r="D25609" t="s">
        <v>1021</v>
      </c>
      <c r="E25609" t="s">
        <v>833</v>
      </c>
      <c r="F25609" t="s">
        <v>1004</v>
      </c>
      <c r="G25609" t="s">
        <v>598</v>
      </c>
      <c r="H25609" t="s">
        <v>1063</v>
      </c>
      <c r="I25609" t="s">
        <v>1008</v>
      </c>
      <c r="J25609" t="s">
        <v>1009</v>
      </c>
      <c r="K25609" t="s">
        <v>140</v>
      </c>
      <c r="L25609" t="s">
        <v>1022</v>
      </c>
      <c r="M25609" t="s">
        <v>140</v>
      </c>
      <c r="N25609" t="s">
        <v>1022</v>
      </c>
      <c r="O25609" t="s">
        <v>949</v>
      </c>
      <c r="P25609" t="s">
        <v>1016</v>
      </c>
      <c r="Q25609" t="s">
        <v>1014</v>
      </c>
    </row>
    <row r="25610" spans="1:17" x14ac:dyDescent="0.35">
      <c r="A25610" t="s">
        <v>32</v>
      </c>
      <c r="B25610" t="s">
        <v>339</v>
      </c>
      <c r="C25610">
        <v>75</v>
      </c>
      <c r="D25610" t="s">
        <v>140</v>
      </c>
      <c r="E25610" t="s">
        <v>876</v>
      </c>
      <c r="F25610" t="s">
        <v>1098</v>
      </c>
      <c r="G25610" t="s">
        <v>127</v>
      </c>
      <c r="H25610" t="s">
        <v>140</v>
      </c>
      <c r="I25610" t="s">
        <v>140</v>
      </c>
      <c r="J25610" t="s">
        <v>140</v>
      </c>
      <c r="K25610" t="s">
        <v>140</v>
      </c>
      <c r="L25610" t="s">
        <v>140</v>
      </c>
      <c r="M25610" t="s">
        <v>140</v>
      </c>
      <c r="N25610" t="s">
        <v>140</v>
      </c>
      <c r="O25610" t="s">
        <v>140</v>
      </c>
      <c r="P25610" t="s">
        <v>140</v>
      </c>
      <c r="Q25610" t="s">
        <v>140</v>
      </c>
    </row>
    <row r="25612" spans="1:17" x14ac:dyDescent="0.35">
      <c r="A25612" t="s">
        <v>2094</v>
      </c>
    </row>
    <row r="25613" spans="1:17" x14ac:dyDescent="0.35">
      <c r="A25613" t="s">
        <v>2</v>
      </c>
      <c r="B25613" t="s">
        <v>1136</v>
      </c>
      <c r="C25613" t="s">
        <v>3</v>
      </c>
      <c r="D25613" t="s">
        <v>2080</v>
      </c>
      <c r="E25613" t="s">
        <v>2081</v>
      </c>
      <c r="F25613" t="s">
        <v>2082</v>
      </c>
      <c r="G25613" t="s">
        <v>2083</v>
      </c>
      <c r="H25613" t="s">
        <v>2084</v>
      </c>
      <c r="I25613" t="s">
        <v>2085</v>
      </c>
      <c r="J25613" t="s">
        <v>2086</v>
      </c>
      <c r="K25613" t="s">
        <v>2087</v>
      </c>
      <c r="L25613" t="s">
        <v>2088</v>
      </c>
      <c r="M25613" t="s">
        <v>2063</v>
      </c>
      <c r="N25613" t="s">
        <v>2089</v>
      </c>
      <c r="O25613" t="s">
        <v>2090</v>
      </c>
      <c r="P25613" t="s">
        <v>2091</v>
      </c>
      <c r="Q25613" t="s">
        <v>2092</v>
      </c>
    </row>
    <row r="25614" spans="1:17" x14ac:dyDescent="0.35">
      <c r="A25614" t="s">
        <v>8</v>
      </c>
      <c r="B25614" t="s">
        <v>1126</v>
      </c>
      <c r="C25614">
        <v>174</v>
      </c>
      <c r="D25614" t="s">
        <v>140</v>
      </c>
      <c r="E25614" t="s">
        <v>649</v>
      </c>
      <c r="F25614" t="s">
        <v>1007</v>
      </c>
      <c r="G25614" t="s">
        <v>766</v>
      </c>
      <c r="H25614" t="s">
        <v>140</v>
      </c>
      <c r="I25614" t="s">
        <v>775</v>
      </c>
      <c r="J25614" t="s">
        <v>1016</v>
      </c>
      <c r="K25614" t="s">
        <v>140</v>
      </c>
      <c r="L25614" t="s">
        <v>140</v>
      </c>
      <c r="M25614" t="s">
        <v>140</v>
      </c>
      <c r="N25614" t="s">
        <v>1016</v>
      </c>
      <c r="O25614" t="s">
        <v>939</v>
      </c>
      <c r="P25614" t="s">
        <v>140</v>
      </c>
      <c r="Q25614" t="s">
        <v>1009</v>
      </c>
    </row>
    <row r="25615" spans="1:17" x14ac:dyDescent="0.35">
      <c r="A25615" t="s">
        <v>8</v>
      </c>
      <c r="B25615" t="s">
        <v>1127</v>
      </c>
      <c r="C25615">
        <v>138</v>
      </c>
      <c r="D25615" t="s">
        <v>1010</v>
      </c>
      <c r="E25615" t="s">
        <v>288</v>
      </c>
      <c r="F25615" t="s">
        <v>1066</v>
      </c>
      <c r="G25615" t="s">
        <v>837</v>
      </c>
      <c r="H25615" t="s">
        <v>1046</v>
      </c>
      <c r="I25615" t="s">
        <v>140</v>
      </c>
      <c r="J25615" t="s">
        <v>1010</v>
      </c>
      <c r="K25615" t="s">
        <v>140</v>
      </c>
      <c r="L25615" t="s">
        <v>140</v>
      </c>
      <c r="M25615" t="s">
        <v>140</v>
      </c>
      <c r="N25615" t="s">
        <v>140</v>
      </c>
      <c r="O25615" t="s">
        <v>1009</v>
      </c>
      <c r="P25615" t="s">
        <v>140</v>
      </c>
      <c r="Q25615" t="s">
        <v>140</v>
      </c>
    </row>
    <row r="25616" spans="1:17" x14ac:dyDescent="0.35">
      <c r="A25616" t="s">
        <v>8</v>
      </c>
      <c r="B25616" t="s">
        <v>339</v>
      </c>
      <c r="C25616">
        <v>4</v>
      </c>
      <c r="D25616" t="s">
        <v>140</v>
      </c>
      <c r="E25616" t="s">
        <v>177</v>
      </c>
      <c r="F25616" t="s">
        <v>140</v>
      </c>
      <c r="G25616" t="s">
        <v>140</v>
      </c>
      <c r="H25616" t="s">
        <v>140</v>
      </c>
      <c r="I25616" t="s">
        <v>140</v>
      </c>
      <c r="J25616" t="s">
        <v>140</v>
      </c>
      <c r="K25616" t="s">
        <v>140</v>
      </c>
      <c r="L25616" t="s">
        <v>140</v>
      </c>
      <c r="M25616" t="s">
        <v>140</v>
      </c>
      <c r="N25616" t="s">
        <v>140</v>
      </c>
      <c r="O25616" t="s">
        <v>140</v>
      </c>
      <c r="P25616" t="s">
        <v>140</v>
      </c>
      <c r="Q25616" t="s">
        <v>140</v>
      </c>
    </row>
    <row r="25617" spans="1:17" x14ac:dyDescent="0.35">
      <c r="A25617" t="s">
        <v>9</v>
      </c>
      <c r="B25617" t="s">
        <v>1126</v>
      </c>
      <c r="C25617">
        <v>146</v>
      </c>
      <c r="D25617" t="s">
        <v>949</v>
      </c>
      <c r="E25617" t="s">
        <v>552</v>
      </c>
      <c r="F25617" t="s">
        <v>954</v>
      </c>
      <c r="G25617" t="s">
        <v>1076</v>
      </c>
      <c r="H25617" t="s">
        <v>140</v>
      </c>
      <c r="I25617" t="s">
        <v>140</v>
      </c>
      <c r="J25617" t="s">
        <v>949</v>
      </c>
      <c r="K25617" t="s">
        <v>140</v>
      </c>
      <c r="L25617" t="s">
        <v>140</v>
      </c>
      <c r="M25617" t="s">
        <v>140</v>
      </c>
      <c r="N25617" t="s">
        <v>140</v>
      </c>
      <c r="O25617" t="s">
        <v>1066</v>
      </c>
      <c r="P25617" t="s">
        <v>140</v>
      </c>
      <c r="Q25617" t="s">
        <v>140</v>
      </c>
    </row>
    <row r="25618" spans="1:17" x14ac:dyDescent="0.35">
      <c r="A25618" t="s">
        <v>9</v>
      </c>
      <c r="B25618" t="s">
        <v>1127</v>
      </c>
      <c r="C25618">
        <v>212</v>
      </c>
      <c r="D25618" t="s">
        <v>1014</v>
      </c>
      <c r="E25618" t="s">
        <v>128</v>
      </c>
      <c r="F25618" t="s">
        <v>919</v>
      </c>
      <c r="G25618" t="s">
        <v>129</v>
      </c>
      <c r="H25618" t="s">
        <v>1008</v>
      </c>
      <c r="I25618" t="s">
        <v>140</v>
      </c>
      <c r="J25618" t="s">
        <v>1009</v>
      </c>
      <c r="K25618" t="s">
        <v>1014</v>
      </c>
      <c r="L25618" t="s">
        <v>1014</v>
      </c>
      <c r="M25618" t="s">
        <v>140</v>
      </c>
      <c r="N25618" t="s">
        <v>1014</v>
      </c>
      <c r="O25618" t="s">
        <v>1058</v>
      </c>
      <c r="P25618" t="s">
        <v>140</v>
      </c>
      <c r="Q25618" t="s">
        <v>140</v>
      </c>
    </row>
    <row r="25619" spans="1:17" x14ac:dyDescent="0.35">
      <c r="A25619" t="s">
        <v>9</v>
      </c>
      <c r="B25619" t="s">
        <v>339</v>
      </c>
      <c r="C25619">
        <v>4</v>
      </c>
      <c r="D25619" t="s">
        <v>140</v>
      </c>
      <c r="E25619" t="s">
        <v>177</v>
      </c>
      <c r="F25619" t="s">
        <v>140</v>
      </c>
      <c r="G25619" t="s">
        <v>140</v>
      </c>
      <c r="H25619" t="s">
        <v>140</v>
      </c>
      <c r="I25619" t="s">
        <v>140</v>
      </c>
      <c r="J25619" t="s">
        <v>140</v>
      </c>
      <c r="K25619" t="s">
        <v>140</v>
      </c>
      <c r="L25619" t="s">
        <v>140</v>
      </c>
      <c r="M25619" t="s">
        <v>140</v>
      </c>
      <c r="N25619" t="s">
        <v>140</v>
      </c>
      <c r="O25619" t="s">
        <v>140</v>
      </c>
      <c r="P25619" t="s">
        <v>140</v>
      </c>
      <c r="Q25619" t="s">
        <v>140</v>
      </c>
    </row>
    <row r="25620" spans="1:17" x14ac:dyDescent="0.35">
      <c r="A25620" t="s">
        <v>10</v>
      </c>
      <c r="B25620" t="s">
        <v>1126</v>
      </c>
      <c r="C25620">
        <v>162</v>
      </c>
      <c r="D25620" t="s">
        <v>775</v>
      </c>
      <c r="E25620" t="s">
        <v>146</v>
      </c>
      <c r="F25620" t="s">
        <v>875</v>
      </c>
      <c r="G25620" t="s">
        <v>794</v>
      </c>
      <c r="H25620" t="s">
        <v>140</v>
      </c>
      <c r="I25620" t="s">
        <v>140</v>
      </c>
      <c r="J25620" t="s">
        <v>140</v>
      </c>
      <c r="K25620" t="s">
        <v>140</v>
      </c>
      <c r="L25620" t="s">
        <v>140</v>
      </c>
      <c r="M25620" t="s">
        <v>140</v>
      </c>
      <c r="N25620" t="s">
        <v>140</v>
      </c>
      <c r="O25620" t="s">
        <v>903</v>
      </c>
      <c r="P25620" t="s">
        <v>140</v>
      </c>
      <c r="Q25620" t="s">
        <v>140</v>
      </c>
    </row>
    <row r="25621" spans="1:17" x14ac:dyDescent="0.35">
      <c r="A25621" t="s">
        <v>10</v>
      </c>
      <c r="B25621" t="s">
        <v>1127</v>
      </c>
      <c r="C25621">
        <v>145</v>
      </c>
      <c r="D25621" t="s">
        <v>1012</v>
      </c>
      <c r="E25621" t="s">
        <v>466</v>
      </c>
      <c r="F25621" t="s">
        <v>140</v>
      </c>
      <c r="G25621" t="s">
        <v>837</v>
      </c>
      <c r="H25621" t="s">
        <v>140</v>
      </c>
      <c r="I25621" t="s">
        <v>140</v>
      </c>
      <c r="J25621" t="s">
        <v>140</v>
      </c>
      <c r="K25621" t="s">
        <v>140</v>
      </c>
      <c r="L25621" t="s">
        <v>140</v>
      </c>
      <c r="M25621" t="s">
        <v>140</v>
      </c>
      <c r="N25621" t="s">
        <v>140</v>
      </c>
      <c r="O25621" t="s">
        <v>1004</v>
      </c>
      <c r="P25621" t="s">
        <v>140</v>
      </c>
      <c r="Q25621" t="s">
        <v>1017</v>
      </c>
    </row>
    <row r="25622" spans="1:17" x14ac:dyDescent="0.35">
      <c r="A25622" t="s">
        <v>10</v>
      </c>
      <c r="B25622" t="s">
        <v>339</v>
      </c>
      <c r="C25622">
        <v>2</v>
      </c>
      <c r="D25622" t="s">
        <v>140</v>
      </c>
      <c r="E25622" t="s">
        <v>177</v>
      </c>
      <c r="F25622" t="s">
        <v>140</v>
      </c>
      <c r="G25622" t="s">
        <v>140</v>
      </c>
      <c r="H25622" t="s">
        <v>140</v>
      </c>
      <c r="I25622" t="s">
        <v>140</v>
      </c>
      <c r="J25622" t="s">
        <v>140</v>
      </c>
      <c r="K25622" t="s">
        <v>140</v>
      </c>
      <c r="L25622" t="s">
        <v>140</v>
      </c>
      <c r="M25622" t="s">
        <v>140</v>
      </c>
      <c r="N25622" t="s">
        <v>140</v>
      </c>
      <c r="O25622" t="s">
        <v>140</v>
      </c>
      <c r="P25622" t="s">
        <v>140</v>
      </c>
      <c r="Q25622" t="s">
        <v>140</v>
      </c>
    </row>
    <row r="25623" spans="1:17" x14ac:dyDescent="0.35">
      <c r="A25623" t="s">
        <v>11</v>
      </c>
      <c r="B25623" t="s">
        <v>1126</v>
      </c>
      <c r="C25623">
        <v>151</v>
      </c>
      <c r="D25623" t="s">
        <v>1013</v>
      </c>
      <c r="E25623" t="s">
        <v>779</v>
      </c>
      <c r="F25623" t="s">
        <v>99</v>
      </c>
      <c r="G25623" t="s">
        <v>956</v>
      </c>
      <c r="H25623" t="s">
        <v>950</v>
      </c>
      <c r="I25623" t="s">
        <v>140</v>
      </c>
      <c r="J25623" t="s">
        <v>1048</v>
      </c>
      <c r="K25623" t="s">
        <v>140</v>
      </c>
      <c r="L25623" t="s">
        <v>140</v>
      </c>
      <c r="M25623" t="s">
        <v>140</v>
      </c>
      <c r="N25623" t="s">
        <v>140</v>
      </c>
      <c r="O25623" t="s">
        <v>1014</v>
      </c>
      <c r="P25623" t="s">
        <v>140</v>
      </c>
      <c r="Q25623" t="s">
        <v>1016</v>
      </c>
    </row>
    <row r="25624" spans="1:17" x14ac:dyDescent="0.35">
      <c r="A25624" t="s">
        <v>11</v>
      </c>
      <c r="B25624" t="s">
        <v>1127</v>
      </c>
      <c r="C25624">
        <v>192</v>
      </c>
      <c r="D25624" t="s">
        <v>140</v>
      </c>
      <c r="E25624" t="s">
        <v>1086</v>
      </c>
      <c r="F25624" t="s">
        <v>949</v>
      </c>
      <c r="G25624" t="s">
        <v>95</v>
      </c>
      <c r="H25624" t="s">
        <v>1010</v>
      </c>
      <c r="I25624" t="s">
        <v>140</v>
      </c>
      <c r="J25624" t="s">
        <v>140</v>
      </c>
      <c r="K25624" t="s">
        <v>140</v>
      </c>
      <c r="L25624" t="s">
        <v>775</v>
      </c>
      <c r="M25624" t="s">
        <v>140</v>
      </c>
      <c r="N25624" t="s">
        <v>140</v>
      </c>
      <c r="O25624" t="s">
        <v>1014</v>
      </c>
      <c r="P25624" t="s">
        <v>140</v>
      </c>
      <c r="Q25624" t="s">
        <v>140</v>
      </c>
    </row>
    <row r="25625" spans="1:17" x14ac:dyDescent="0.35">
      <c r="A25625" t="s">
        <v>11</v>
      </c>
      <c r="B25625" t="s">
        <v>339</v>
      </c>
      <c r="C25625">
        <v>9</v>
      </c>
      <c r="D25625" t="s">
        <v>140</v>
      </c>
      <c r="E25625" t="s">
        <v>779</v>
      </c>
      <c r="F25625" t="s">
        <v>140</v>
      </c>
      <c r="G25625" t="s">
        <v>880</v>
      </c>
      <c r="H25625" t="s">
        <v>140</v>
      </c>
      <c r="I25625" t="s">
        <v>140</v>
      </c>
      <c r="J25625" t="s">
        <v>140</v>
      </c>
      <c r="K25625" t="s">
        <v>140</v>
      </c>
      <c r="L25625" t="s">
        <v>140</v>
      </c>
      <c r="M25625" t="s">
        <v>140</v>
      </c>
      <c r="N25625" t="s">
        <v>140</v>
      </c>
      <c r="O25625" t="s">
        <v>140</v>
      </c>
      <c r="P25625" t="s">
        <v>140</v>
      </c>
      <c r="Q25625" t="s">
        <v>140</v>
      </c>
    </row>
    <row r="25626" spans="1:17" x14ac:dyDescent="0.35">
      <c r="A25626" t="s">
        <v>12</v>
      </c>
      <c r="B25626" t="s">
        <v>1126</v>
      </c>
      <c r="C25626">
        <v>159</v>
      </c>
      <c r="D25626" t="s">
        <v>1014</v>
      </c>
      <c r="E25626" t="s">
        <v>255</v>
      </c>
      <c r="F25626" t="s">
        <v>869</v>
      </c>
      <c r="G25626" t="s">
        <v>202</v>
      </c>
      <c r="H25626" t="s">
        <v>733</v>
      </c>
      <c r="I25626" t="s">
        <v>1008</v>
      </c>
      <c r="J25626" t="s">
        <v>733</v>
      </c>
      <c r="K25626" t="s">
        <v>140</v>
      </c>
      <c r="L25626" t="s">
        <v>1016</v>
      </c>
      <c r="M25626" t="s">
        <v>140</v>
      </c>
      <c r="N25626" t="s">
        <v>140</v>
      </c>
      <c r="O25626" t="s">
        <v>996</v>
      </c>
      <c r="P25626" t="s">
        <v>140</v>
      </c>
      <c r="Q25626" t="s">
        <v>1012</v>
      </c>
    </row>
    <row r="25627" spans="1:17" x14ac:dyDescent="0.35">
      <c r="A25627" t="s">
        <v>12</v>
      </c>
      <c r="B25627" t="s">
        <v>1127</v>
      </c>
      <c r="C25627">
        <v>149</v>
      </c>
      <c r="D25627" t="s">
        <v>1011</v>
      </c>
      <c r="E25627" t="s">
        <v>672</v>
      </c>
      <c r="F25627" t="s">
        <v>1011</v>
      </c>
      <c r="G25627" t="s">
        <v>421</v>
      </c>
      <c r="H25627" t="s">
        <v>140</v>
      </c>
      <c r="I25627" t="s">
        <v>140</v>
      </c>
      <c r="J25627" t="s">
        <v>1012</v>
      </c>
      <c r="K25627" t="s">
        <v>140</v>
      </c>
      <c r="L25627" t="s">
        <v>140</v>
      </c>
      <c r="M25627" t="s">
        <v>140</v>
      </c>
      <c r="N25627" t="s">
        <v>140</v>
      </c>
      <c r="O25627" t="s">
        <v>140</v>
      </c>
      <c r="P25627" t="s">
        <v>140</v>
      </c>
      <c r="Q25627" t="s">
        <v>140</v>
      </c>
    </row>
    <row r="25628" spans="1:17" x14ac:dyDescent="0.35">
      <c r="A25628" t="s">
        <v>12</v>
      </c>
      <c r="B25628" t="s">
        <v>339</v>
      </c>
      <c r="C25628">
        <v>6</v>
      </c>
      <c r="D25628" t="s">
        <v>140</v>
      </c>
      <c r="E25628" t="s">
        <v>195</v>
      </c>
      <c r="F25628" t="s">
        <v>140</v>
      </c>
      <c r="G25628" t="s">
        <v>196</v>
      </c>
      <c r="H25628" t="s">
        <v>140</v>
      </c>
      <c r="I25628" t="s">
        <v>140</v>
      </c>
      <c r="J25628" t="s">
        <v>140</v>
      </c>
      <c r="K25628" t="s">
        <v>140</v>
      </c>
      <c r="L25628" t="s">
        <v>140</v>
      </c>
      <c r="M25628" t="s">
        <v>140</v>
      </c>
      <c r="N25628" t="s">
        <v>140</v>
      </c>
      <c r="O25628" t="s">
        <v>140</v>
      </c>
      <c r="P25628" t="s">
        <v>140</v>
      </c>
      <c r="Q25628" t="s">
        <v>140</v>
      </c>
    </row>
    <row r="25629" spans="1:17" x14ac:dyDescent="0.35">
      <c r="A25629" t="s">
        <v>13</v>
      </c>
      <c r="B25629" t="s">
        <v>1126</v>
      </c>
      <c r="C25629">
        <v>135</v>
      </c>
      <c r="D25629" t="s">
        <v>1016</v>
      </c>
      <c r="E25629" t="s">
        <v>429</v>
      </c>
      <c r="F25629" t="s">
        <v>1068</v>
      </c>
      <c r="G25629" t="s">
        <v>673</v>
      </c>
      <c r="H25629" t="s">
        <v>971</v>
      </c>
      <c r="I25629" t="s">
        <v>1011</v>
      </c>
      <c r="J25629" t="s">
        <v>1057</v>
      </c>
      <c r="K25629" t="s">
        <v>1066</v>
      </c>
      <c r="L25629" t="s">
        <v>940</v>
      </c>
      <c r="M25629" t="s">
        <v>140</v>
      </c>
      <c r="N25629" t="s">
        <v>140</v>
      </c>
      <c r="O25629" t="s">
        <v>1058</v>
      </c>
      <c r="P25629" t="s">
        <v>1016</v>
      </c>
      <c r="Q25629" t="s">
        <v>1004</v>
      </c>
    </row>
    <row r="25630" spans="1:17" x14ac:dyDescent="0.35">
      <c r="A25630" t="s">
        <v>13</v>
      </c>
      <c r="B25630" t="s">
        <v>1127</v>
      </c>
      <c r="C25630">
        <v>132</v>
      </c>
      <c r="D25630" t="s">
        <v>140</v>
      </c>
      <c r="E25630" t="s">
        <v>410</v>
      </c>
      <c r="F25630" t="s">
        <v>950</v>
      </c>
      <c r="G25630" t="s">
        <v>422</v>
      </c>
      <c r="H25630" t="s">
        <v>140</v>
      </c>
      <c r="I25630" t="s">
        <v>140</v>
      </c>
      <c r="J25630" t="s">
        <v>775</v>
      </c>
      <c r="K25630" t="s">
        <v>949</v>
      </c>
      <c r="L25630" t="s">
        <v>1046</v>
      </c>
      <c r="M25630" t="s">
        <v>140</v>
      </c>
      <c r="N25630" t="s">
        <v>140</v>
      </c>
      <c r="O25630" t="s">
        <v>1073</v>
      </c>
      <c r="P25630" t="s">
        <v>140</v>
      </c>
      <c r="Q25630" t="s">
        <v>140</v>
      </c>
    </row>
    <row r="25631" spans="1:17" x14ac:dyDescent="0.35">
      <c r="A25631" t="s">
        <v>13</v>
      </c>
      <c r="B25631" t="s">
        <v>339</v>
      </c>
      <c r="C25631">
        <v>12</v>
      </c>
      <c r="D25631" t="s">
        <v>140</v>
      </c>
      <c r="E25631" t="s">
        <v>844</v>
      </c>
      <c r="F25631" t="s">
        <v>140</v>
      </c>
      <c r="G25631" t="s">
        <v>528</v>
      </c>
      <c r="H25631" t="s">
        <v>140</v>
      </c>
      <c r="I25631" t="s">
        <v>140</v>
      </c>
      <c r="J25631" t="s">
        <v>140</v>
      </c>
      <c r="K25631" t="s">
        <v>140</v>
      </c>
      <c r="L25631" t="s">
        <v>140</v>
      </c>
      <c r="M25631" t="s">
        <v>140</v>
      </c>
      <c r="N25631" t="s">
        <v>140</v>
      </c>
      <c r="O25631" t="s">
        <v>140</v>
      </c>
      <c r="P25631" t="s">
        <v>140</v>
      </c>
      <c r="Q25631" t="s">
        <v>140</v>
      </c>
    </row>
    <row r="25632" spans="1:17" x14ac:dyDescent="0.35">
      <c r="A25632" t="s">
        <v>14</v>
      </c>
      <c r="B25632" t="s">
        <v>1126</v>
      </c>
      <c r="C25632">
        <v>141</v>
      </c>
      <c r="D25632" t="s">
        <v>1022</v>
      </c>
      <c r="E25632" t="s">
        <v>46</v>
      </c>
      <c r="F25632" t="s">
        <v>940</v>
      </c>
      <c r="G25632" t="s">
        <v>720</v>
      </c>
      <c r="H25632" t="s">
        <v>1066</v>
      </c>
      <c r="I25632" t="s">
        <v>140</v>
      </c>
      <c r="J25632" t="s">
        <v>140</v>
      </c>
      <c r="K25632" t="s">
        <v>140</v>
      </c>
      <c r="L25632" t="s">
        <v>140</v>
      </c>
      <c r="M25632" t="s">
        <v>140</v>
      </c>
      <c r="N25632" t="s">
        <v>1009</v>
      </c>
      <c r="O25632" t="s">
        <v>1098</v>
      </c>
      <c r="P25632" t="s">
        <v>140</v>
      </c>
      <c r="Q25632" t="s">
        <v>140</v>
      </c>
    </row>
    <row r="25633" spans="1:17" x14ac:dyDescent="0.35">
      <c r="A25633" t="s">
        <v>14</v>
      </c>
      <c r="B25633" t="s">
        <v>1127</v>
      </c>
      <c r="C25633">
        <v>172</v>
      </c>
      <c r="D25633" t="s">
        <v>1017</v>
      </c>
      <c r="E25633" t="s">
        <v>48</v>
      </c>
      <c r="F25633" t="s">
        <v>89</v>
      </c>
      <c r="G25633" t="s">
        <v>712</v>
      </c>
      <c r="H25633" t="s">
        <v>1019</v>
      </c>
      <c r="I25633" t="s">
        <v>140</v>
      </c>
      <c r="J25633" t="s">
        <v>140</v>
      </c>
      <c r="K25633" t="s">
        <v>140</v>
      </c>
      <c r="L25633" t="s">
        <v>140</v>
      </c>
      <c r="M25633" t="s">
        <v>140</v>
      </c>
      <c r="N25633" t="s">
        <v>140</v>
      </c>
      <c r="O25633" t="s">
        <v>940</v>
      </c>
      <c r="P25633" t="s">
        <v>140</v>
      </c>
      <c r="Q25633" t="s">
        <v>919</v>
      </c>
    </row>
    <row r="25634" spans="1:17" x14ac:dyDescent="0.35">
      <c r="A25634" t="s">
        <v>14</v>
      </c>
      <c r="B25634" t="s">
        <v>339</v>
      </c>
      <c r="C25634">
        <v>3</v>
      </c>
      <c r="D25634" t="s">
        <v>140</v>
      </c>
      <c r="E25634" t="s">
        <v>550</v>
      </c>
      <c r="F25634" t="s">
        <v>140</v>
      </c>
      <c r="G25634" t="s">
        <v>549</v>
      </c>
      <c r="H25634" t="s">
        <v>140</v>
      </c>
      <c r="I25634" t="s">
        <v>140</v>
      </c>
      <c r="J25634" t="s">
        <v>140</v>
      </c>
      <c r="K25634" t="s">
        <v>140</v>
      </c>
      <c r="L25634" t="s">
        <v>140</v>
      </c>
      <c r="M25634" t="s">
        <v>140</v>
      </c>
      <c r="N25634" t="s">
        <v>140</v>
      </c>
      <c r="O25634" t="s">
        <v>140</v>
      </c>
      <c r="P25634" t="s">
        <v>140</v>
      </c>
      <c r="Q25634" t="s">
        <v>140</v>
      </c>
    </row>
    <row r="25635" spans="1:17" x14ac:dyDescent="0.35">
      <c r="A25635" t="s">
        <v>15</v>
      </c>
      <c r="B25635" t="s">
        <v>1126</v>
      </c>
      <c r="C25635">
        <v>171</v>
      </c>
      <c r="D25635" t="s">
        <v>1014</v>
      </c>
      <c r="E25635" t="s">
        <v>36</v>
      </c>
      <c r="F25635" t="s">
        <v>1018</v>
      </c>
      <c r="G25635" t="s">
        <v>703</v>
      </c>
      <c r="H25635" t="s">
        <v>1016</v>
      </c>
      <c r="I25635" t="s">
        <v>1054</v>
      </c>
      <c r="J25635" t="s">
        <v>1021</v>
      </c>
      <c r="K25635" t="s">
        <v>140</v>
      </c>
      <c r="L25635" t="s">
        <v>140</v>
      </c>
      <c r="M25635" t="s">
        <v>140</v>
      </c>
      <c r="N25635" t="s">
        <v>140</v>
      </c>
      <c r="O25635" t="s">
        <v>1058</v>
      </c>
      <c r="P25635" t="s">
        <v>140</v>
      </c>
      <c r="Q25635" t="s">
        <v>140</v>
      </c>
    </row>
    <row r="25636" spans="1:17" x14ac:dyDescent="0.35">
      <c r="A25636" t="s">
        <v>15</v>
      </c>
      <c r="B25636" t="s">
        <v>1127</v>
      </c>
      <c r="C25636">
        <v>142</v>
      </c>
      <c r="D25636" t="s">
        <v>1055</v>
      </c>
      <c r="E25636" t="s">
        <v>64</v>
      </c>
      <c r="F25636" t="s">
        <v>1066</v>
      </c>
      <c r="G25636" t="s">
        <v>1071</v>
      </c>
      <c r="H25636" t="s">
        <v>140</v>
      </c>
      <c r="I25636" t="s">
        <v>140</v>
      </c>
      <c r="J25636" t="s">
        <v>140</v>
      </c>
      <c r="K25636" t="s">
        <v>140</v>
      </c>
      <c r="L25636" t="s">
        <v>140</v>
      </c>
      <c r="M25636" t="s">
        <v>140</v>
      </c>
      <c r="N25636" t="s">
        <v>140</v>
      </c>
      <c r="O25636" t="s">
        <v>971</v>
      </c>
      <c r="P25636" t="s">
        <v>140</v>
      </c>
      <c r="Q25636" t="s">
        <v>1063</v>
      </c>
    </row>
    <row r="25637" spans="1:17" x14ac:dyDescent="0.35">
      <c r="A25637" t="s">
        <v>15</v>
      </c>
      <c r="B25637" t="s">
        <v>339</v>
      </c>
      <c r="C25637">
        <v>6</v>
      </c>
      <c r="D25637" t="s">
        <v>140</v>
      </c>
      <c r="E25637" t="s">
        <v>177</v>
      </c>
      <c r="F25637" t="s">
        <v>140</v>
      </c>
      <c r="G25637" t="s">
        <v>140</v>
      </c>
      <c r="H25637" t="s">
        <v>140</v>
      </c>
      <c r="I25637" t="s">
        <v>140</v>
      </c>
      <c r="J25637" t="s">
        <v>140</v>
      </c>
      <c r="K25637" t="s">
        <v>140</v>
      </c>
      <c r="L25637" t="s">
        <v>140</v>
      </c>
      <c r="M25637" t="s">
        <v>140</v>
      </c>
      <c r="N25637" t="s">
        <v>140</v>
      </c>
      <c r="O25637" t="s">
        <v>140</v>
      </c>
      <c r="P25637" t="s">
        <v>140</v>
      </c>
      <c r="Q25637" t="s">
        <v>140</v>
      </c>
    </row>
    <row r="25638" spans="1:17" x14ac:dyDescent="0.35">
      <c r="A25638" t="s">
        <v>16</v>
      </c>
      <c r="B25638" t="s">
        <v>1126</v>
      </c>
      <c r="C25638">
        <v>173</v>
      </c>
      <c r="D25638" t="s">
        <v>1013</v>
      </c>
      <c r="E25638" t="s">
        <v>432</v>
      </c>
      <c r="F25638" t="s">
        <v>1055</v>
      </c>
      <c r="G25638" t="s">
        <v>1083</v>
      </c>
      <c r="H25638" t="s">
        <v>140</v>
      </c>
      <c r="I25638" t="s">
        <v>140</v>
      </c>
      <c r="J25638" t="s">
        <v>140</v>
      </c>
      <c r="K25638" t="s">
        <v>140</v>
      </c>
      <c r="L25638" t="s">
        <v>140</v>
      </c>
      <c r="M25638" t="s">
        <v>140</v>
      </c>
      <c r="N25638" t="s">
        <v>140</v>
      </c>
      <c r="O25638" t="s">
        <v>1009</v>
      </c>
      <c r="P25638" t="s">
        <v>140</v>
      </c>
      <c r="Q25638" t="s">
        <v>140</v>
      </c>
    </row>
    <row r="25639" spans="1:17" x14ac:dyDescent="0.35">
      <c r="A25639" t="s">
        <v>16</v>
      </c>
      <c r="B25639" t="s">
        <v>1127</v>
      </c>
      <c r="C25639">
        <v>192</v>
      </c>
      <c r="D25639" t="s">
        <v>1021</v>
      </c>
      <c r="E25639" t="s">
        <v>776</v>
      </c>
      <c r="F25639" t="s">
        <v>1063</v>
      </c>
      <c r="G25639" t="s">
        <v>595</v>
      </c>
      <c r="H25639" t="s">
        <v>140</v>
      </c>
      <c r="I25639" t="s">
        <v>140</v>
      </c>
      <c r="J25639" t="s">
        <v>140</v>
      </c>
      <c r="K25639" t="s">
        <v>140</v>
      </c>
      <c r="L25639" t="s">
        <v>140</v>
      </c>
      <c r="M25639" t="s">
        <v>140</v>
      </c>
      <c r="N25639" t="s">
        <v>140</v>
      </c>
      <c r="O25639" t="s">
        <v>1063</v>
      </c>
      <c r="P25639" t="s">
        <v>140</v>
      </c>
      <c r="Q25639" t="s">
        <v>140</v>
      </c>
    </row>
    <row r="25640" spans="1:17" x14ac:dyDescent="0.35">
      <c r="A25640" t="s">
        <v>16</v>
      </c>
      <c r="B25640" t="s">
        <v>339</v>
      </c>
      <c r="C25640">
        <v>20</v>
      </c>
      <c r="D25640" t="s">
        <v>140</v>
      </c>
      <c r="E25640" t="s">
        <v>491</v>
      </c>
      <c r="F25640" t="s">
        <v>140</v>
      </c>
      <c r="G25640" t="s">
        <v>490</v>
      </c>
      <c r="H25640" t="s">
        <v>140</v>
      </c>
      <c r="I25640" t="s">
        <v>140</v>
      </c>
      <c r="J25640" t="s">
        <v>140</v>
      </c>
      <c r="K25640" t="s">
        <v>140</v>
      </c>
      <c r="L25640" t="s">
        <v>140</v>
      </c>
      <c r="M25640" t="s">
        <v>140</v>
      </c>
      <c r="N25640" t="s">
        <v>140</v>
      </c>
      <c r="O25640" t="s">
        <v>490</v>
      </c>
      <c r="P25640" t="s">
        <v>140</v>
      </c>
      <c r="Q25640" t="s">
        <v>140</v>
      </c>
    </row>
    <row r="25641" spans="1:17" x14ac:dyDescent="0.35">
      <c r="A25641" t="s">
        <v>17</v>
      </c>
      <c r="B25641" t="s">
        <v>1126</v>
      </c>
      <c r="C25641">
        <v>141</v>
      </c>
      <c r="D25641" t="s">
        <v>1012</v>
      </c>
      <c r="E25641" t="s">
        <v>40</v>
      </c>
      <c r="F25641" t="s">
        <v>939</v>
      </c>
      <c r="G25641" t="s">
        <v>45</v>
      </c>
      <c r="H25641" t="s">
        <v>1009</v>
      </c>
      <c r="I25641" t="s">
        <v>140</v>
      </c>
      <c r="J25641" t="s">
        <v>140</v>
      </c>
      <c r="K25641" t="s">
        <v>140</v>
      </c>
      <c r="L25641" t="s">
        <v>140</v>
      </c>
      <c r="M25641" t="s">
        <v>140</v>
      </c>
      <c r="N25641" t="s">
        <v>140</v>
      </c>
      <c r="O25641" t="s">
        <v>1016</v>
      </c>
      <c r="P25641" t="s">
        <v>1010</v>
      </c>
      <c r="Q25641" t="s">
        <v>140</v>
      </c>
    </row>
    <row r="25642" spans="1:17" x14ac:dyDescent="0.35">
      <c r="A25642" t="s">
        <v>17</v>
      </c>
      <c r="B25642" t="s">
        <v>1127</v>
      </c>
      <c r="C25642">
        <v>162</v>
      </c>
      <c r="D25642" t="s">
        <v>140</v>
      </c>
      <c r="E25642" t="s">
        <v>488</v>
      </c>
      <c r="F25642" t="s">
        <v>1051</v>
      </c>
      <c r="G25642" t="s">
        <v>860</v>
      </c>
      <c r="H25642" t="s">
        <v>775</v>
      </c>
      <c r="I25642" t="s">
        <v>1016</v>
      </c>
      <c r="J25642" t="s">
        <v>140</v>
      </c>
      <c r="K25642" t="s">
        <v>140</v>
      </c>
      <c r="L25642" t="s">
        <v>140</v>
      </c>
      <c r="M25642" t="s">
        <v>140</v>
      </c>
      <c r="N25642" t="s">
        <v>140</v>
      </c>
      <c r="O25642" t="s">
        <v>949</v>
      </c>
      <c r="P25642" t="s">
        <v>1014</v>
      </c>
      <c r="Q25642" t="s">
        <v>140</v>
      </c>
    </row>
    <row r="25643" spans="1:17" x14ac:dyDescent="0.35">
      <c r="A25643" t="s">
        <v>17</v>
      </c>
      <c r="B25643" t="s">
        <v>339</v>
      </c>
      <c r="C25643">
        <v>21</v>
      </c>
      <c r="D25643" t="s">
        <v>838</v>
      </c>
      <c r="E25643" t="s">
        <v>1137</v>
      </c>
      <c r="F25643" t="s">
        <v>140</v>
      </c>
      <c r="G25643" t="s">
        <v>996</v>
      </c>
      <c r="H25643" t="s">
        <v>140</v>
      </c>
      <c r="I25643" t="s">
        <v>140</v>
      </c>
      <c r="J25643" t="s">
        <v>140</v>
      </c>
      <c r="K25643" t="s">
        <v>140</v>
      </c>
      <c r="L25643" t="s">
        <v>140</v>
      </c>
      <c r="M25643" t="s">
        <v>140</v>
      </c>
      <c r="N25643" t="s">
        <v>140</v>
      </c>
      <c r="O25643" t="s">
        <v>140</v>
      </c>
      <c r="P25643" t="s">
        <v>140</v>
      </c>
      <c r="Q25643" t="s">
        <v>140</v>
      </c>
    </row>
    <row r="25644" spans="1:17" x14ac:dyDescent="0.35">
      <c r="A25644" t="s">
        <v>18</v>
      </c>
      <c r="B25644" t="s">
        <v>1126</v>
      </c>
      <c r="C25644">
        <v>142</v>
      </c>
      <c r="D25644" t="s">
        <v>1013</v>
      </c>
      <c r="E25644" t="s">
        <v>609</v>
      </c>
      <c r="F25644" t="s">
        <v>1004</v>
      </c>
      <c r="G25644" t="s">
        <v>360</v>
      </c>
      <c r="H25644" t="s">
        <v>140</v>
      </c>
      <c r="I25644" t="s">
        <v>1012</v>
      </c>
      <c r="J25644" t="s">
        <v>140</v>
      </c>
      <c r="K25644" t="s">
        <v>1014</v>
      </c>
      <c r="L25644" t="s">
        <v>1014</v>
      </c>
      <c r="M25644" t="s">
        <v>140</v>
      </c>
      <c r="N25644" t="s">
        <v>140</v>
      </c>
      <c r="O25644" t="s">
        <v>140</v>
      </c>
      <c r="P25644" t="s">
        <v>140</v>
      </c>
      <c r="Q25644" t="s">
        <v>1016</v>
      </c>
    </row>
    <row r="25645" spans="1:17" x14ac:dyDescent="0.35">
      <c r="A25645" t="s">
        <v>18</v>
      </c>
      <c r="B25645" t="s">
        <v>1127</v>
      </c>
      <c r="C25645">
        <v>134</v>
      </c>
      <c r="D25645" t="s">
        <v>140</v>
      </c>
      <c r="E25645" t="s">
        <v>958</v>
      </c>
      <c r="F25645" t="s">
        <v>1066</v>
      </c>
      <c r="G25645" t="s">
        <v>289</v>
      </c>
      <c r="H25645" t="s">
        <v>940</v>
      </c>
      <c r="I25645" t="s">
        <v>1013</v>
      </c>
      <c r="J25645" t="s">
        <v>140</v>
      </c>
      <c r="K25645" t="s">
        <v>1016</v>
      </c>
      <c r="L25645" t="s">
        <v>1054</v>
      </c>
      <c r="M25645" t="s">
        <v>140</v>
      </c>
      <c r="N25645" t="s">
        <v>140</v>
      </c>
      <c r="O25645" t="s">
        <v>1013</v>
      </c>
      <c r="P25645" t="s">
        <v>1058</v>
      </c>
      <c r="Q25645" t="s">
        <v>1019</v>
      </c>
    </row>
    <row r="25646" spans="1:17" x14ac:dyDescent="0.35">
      <c r="A25646" t="s">
        <v>18</v>
      </c>
      <c r="B25646" t="s">
        <v>339</v>
      </c>
      <c r="C25646">
        <v>2</v>
      </c>
      <c r="D25646" t="s">
        <v>140</v>
      </c>
      <c r="E25646" t="s">
        <v>177</v>
      </c>
      <c r="F25646" t="s">
        <v>140</v>
      </c>
      <c r="G25646" t="s">
        <v>140</v>
      </c>
      <c r="H25646" t="s">
        <v>140</v>
      </c>
      <c r="I25646" t="s">
        <v>140</v>
      </c>
      <c r="J25646" t="s">
        <v>140</v>
      </c>
      <c r="K25646" t="s">
        <v>140</v>
      </c>
      <c r="L25646" t="s">
        <v>140</v>
      </c>
      <c r="M25646" t="s">
        <v>140</v>
      </c>
      <c r="N25646" t="s">
        <v>140</v>
      </c>
      <c r="O25646" t="s">
        <v>140</v>
      </c>
      <c r="P25646" t="s">
        <v>140</v>
      </c>
      <c r="Q25646" t="s">
        <v>140</v>
      </c>
    </row>
    <row r="25647" spans="1:17" x14ac:dyDescent="0.35">
      <c r="A25647" t="s">
        <v>19</v>
      </c>
      <c r="B25647" t="s">
        <v>1126</v>
      </c>
      <c r="C25647">
        <v>173</v>
      </c>
      <c r="D25647" t="s">
        <v>1010</v>
      </c>
      <c r="E25647" t="s">
        <v>652</v>
      </c>
      <c r="F25647" t="s">
        <v>919</v>
      </c>
      <c r="G25647" t="s">
        <v>1069</v>
      </c>
      <c r="H25647" t="s">
        <v>1014</v>
      </c>
      <c r="I25647" t="s">
        <v>140</v>
      </c>
      <c r="J25647" t="s">
        <v>940</v>
      </c>
      <c r="K25647" t="s">
        <v>140</v>
      </c>
      <c r="L25647" t="s">
        <v>140</v>
      </c>
      <c r="M25647" t="s">
        <v>140</v>
      </c>
      <c r="N25647" t="s">
        <v>140</v>
      </c>
      <c r="O25647" t="s">
        <v>1052</v>
      </c>
      <c r="P25647" t="s">
        <v>1063</v>
      </c>
      <c r="Q25647" t="s">
        <v>1023</v>
      </c>
    </row>
    <row r="25648" spans="1:17" x14ac:dyDescent="0.35">
      <c r="A25648" t="s">
        <v>19</v>
      </c>
      <c r="B25648" t="s">
        <v>1127</v>
      </c>
      <c r="C25648">
        <v>151</v>
      </c>
      <c r="D25648" t="s">
        <v>140</v>
      </c>
      <c r="E25648" t="s">
        <v>493</v>
      </c>
      <c r="F25648" t="s">
        <v>1003</v>
      </c>
      <c r="G25648" t="s">
        <v>871</v>
      </c>
      <c r="H25648" t="s">
        <v>1009</v>
      </c>
      <c r="I25648" t="s">
        <v>140</v>
      </c>
      <c r="J25648" t="s">
        <v>140</v>
      </c>
      <c r="K25648" t="s">
        <v>140</v>
      </c>
      <c r="L25648" t="s">
        <v>140</v>
      </c>
      <c r="M25648" t="s">
        <v>140</v>
      </c>
      <c r="N25648" t="s">
        <v>140</v>
      </c>
      <c r="O25648" t="s">
        <v>1021</v>
      </c>
      <c r="P25648" t="s">
        <v>1066</v>
      </c>
      <c r="Q25648" t="s">
        <v>140</v>
      </c>
    </row>
    <row r="25649" spans="1:17" x14ac:dyDescent="0.35">
      <c r="A25649" t="s">
        <v>19</v>
      </c>
      <c r="B25649" t="s">
        <v>339</v>
      </c>
      <c r="C25649">
        <v>8</v>
      </c>
      <c r="D25649" t="s">
        <v>455</v>
      </c>
      <c r="E25649" t="s">
        <v>417</v>
      </c>
      <c r="F25649" t="s">
        <v>140</v>
      </c>
      <c r="G25649" t="s">
        <v>1071</v>
      </c>
      <c r="H25649" t="s">
        <v>140</v>
      </c>
      <c r="I25649" t="s">
        <v>140</v>
      </c>
      <c r="J25649" t="s">
        <v>140</v>
      </c>
      <c r="K25649" t="s">
        <v>140</v>
      </c>
      <c r="L25649" t="s">
        <v>140</v>
      </c>
      <c r="M25649" t="s">
        <v>140</v>
      </c>
      <c r="N25649" t="s">
        <v>140</v>
      </c>
      <c r="O25649" t="s">
        <v>140</v>
      </c>
      <c r="P25649" t="s">
        <v>140</v>
      </c>
      <c r="Q25649" t="s">
        <v>140</v>
      </c>
    </row>
    <row r="25650" spans="1:17" x14ac:dyDescent="0.35">
      <c r="A25650" t="s">
        <v>20</v>
      </c>
      <c r="B25650" t="s">
        <v>1126</v>
      </c>
      <c r="C25650">
        <v>174</v>
      </c>
      <c r="D25650" t="s">
        <v>140</v>
      </c>
      <c r="E25650" t="s">
        <v>767</v>
      </c>
      <c r="F25650" t="s">
        <v>1021</v>
      </c>
      <c r="G25650" t="s">
        <v>1000</v>
      </c>
      <c r="H25650" t="s">
        <v>140</v>
      </c>
      <c r="I25650" t="s">
        <v>1010</v>
      </c>
      <c r="J25650" t="s">
        <v>1010</v>
      </c>
      <c r="K25650" t="s">
        <v>140</v>
      </c>
      <c r="L25650" t="s">
        <v>140</v>
      </c>
      <c r="M25650" t="s">
        <v>140</v>
      </c>
      <c r="N25650" t="s">
        <v>140</v>
      </c>
      <c r="O25650" t="s">
        <v>1066</v>
      </c>
      <c r="P25650" t="s">
        <v>140</v>
      </c>
      <c r="Q25650" t="s">
        <v>140</v>
      </c>
    </row>
    <row r="25651" spans="1:17" x14ac:dyDescent="0.35">
      <c r="A25651" t="s">
        <v>20</v>
      </c>
      <c r="B25651" t="s">
        <v>1127</v>
      </c>
      <c r="C25651">
        <v>163</v>
      </c>
      <c r="D25651" t="s">
        <v>1014</v>
      </c>
      <c r="E25651" t="s">
        <v>989</v>
      </c>
      <c r="F25651" t="s">
        <v>1048</v>
      </c>
      <c r="G25651" t="s">
        <v>443</v>
      </c>
      <c r="H25651" t="s">
        <v>1009</v>
      </c>
      <c r="I25651" t="s">
        <v>140</v>
      </c>
      <c r="J25651" t="s">
        <v>140</v>
      </c>
      <c r="K25651" t="s">
        <v>140</v>
      </c>
      <c r="L25651" t="s">
        <v>140</v>
      </c>
      <c r="M25651" t="s">
        <v>140</v>
      </c>
      <c r="N25651" t="s">
        <v>140</v>
      </c>
      <c r="O25651" t="s">
        <v>1020</v>
      </c>
      <c r="P25651" t="s">
        <v>1014</v>
      </c>
      <c r="Q25651" t="s">
        <v>140</v>
      </c>
    </row>
    <row r="25652" spans="1:17" x14ac:dyDescent="0.35">
      <c r="A25652" t="s">
        <v>20</v>
      </c>
      <c r="B25652" t="s">
        <v>339</v>
      </c>
      <c r="C25652">
        <v>5</v>
      </c>
      <c r="D25652" t="s">
        <v>140</v>
      </c>
      <c r="E25652" t="s">
        <v>430</v>
      </c>
      <c r="F25652" t="s">
        <v>140</v>
      </c>
      <c r="G25652" t="s">
        <v>674</v>
      </c>
      <c r="H25652" t="s">
        <v>140</v>
      </c>
      <c r="I25652" t="s">
        <v>140</v>
      </c>
      <c r="J25652" t="s">
        <v>140</v>
      </c>
      <c r="K25652" t="s">
        <v>140</v>
      </c>
      <c r="L25652" t="s">
        <v>140</v>
      </c>
      <c r="M25652" t="s">
        <v>140</v>
      </c>
      <c r="N25652" t="s">
        <v>140</v>
      </c>
      <c r="O25652" t="s">
        <v>140</v>
      </c>
      <c r="P25652" t="s">
        <v>140</v>
      </c>
      <c r="Q25652" t="s">
        <v>61</v>
      </c>
    </row>
    <row r="25653" spans="1:17" x14ac:dyDescent="0.35">
      <c r="A25653" t="s">
        <v>21</v>
      </c>
      <c r="B25653" t="s">
        <v>1126</v>
      </c>
      <c r="C25653">
        <v>101</v>
      </c>
      <c r="D25653" t="s">
        <v>140</v>
      </c>
      <c r="E25653" t="s">
        <v>400</v>
      </c>
      <c r="F25653" t="s">
        <v>869</v>
      </c>
      <c r="G25653" t="s">
        <v>320</v>
      </c>
      <c r="H25653" t="s">
        <v>140</v>
      </c>
      <c r="I25653" t="s">
        <v>775</v>
      </c>
      <c r="J25653" t="s">
        <v>140</v>
      </c>
      <c r="K25653" t="s">
        <v>140</v>
      </c>
      <c r="L25653" t="s">
        <v>140</v>
      </c>
      <c r="M25653" t="s">
        <v>140</v>
      </c>
      <c r="N25653" t="s">
        <v>775</v>
      </c>
      <c r="O25653" t="s">
        <v>775</v>
      </c>
      <c r="P25653" t="s">
        <v>775</v>
      </c>
      <c r="Q25653" t="s">
        <v>775</v>
      </c>
    </row>
    <row r="25654" spans="1:17" x14ac:dyDescent="0.35">
      <c r="A25654" t="s">
        <v>21</v>
      </c>
      <c r="B25654" t="s">
        <v>1127</v>
      </c>
      <c r="C25654">
        <v>212</v>
      </c>
      <c r="D25654" t="s">
        <v>1013</v>
      </c>
      <c r="E25654" t="s">
        <v>1088</v>
      </c>
      <c r="F25654" t="s">
        <v>996</v>
      </c>
      <c r="G25654" t="s">
        <v>952</v>
      </c>
      <c r="H25654" t="s">
        <v>140</v>
      </c>
      <c r="I25654" t="s">
        <v>140</v>
      </c>
      <c r="J25654" t="s">
        <v>140</v>
      </c>
      <c r="K25654" t="s">
        <v>140</v>
      </c>
      <c r="L25654" t="s">
        <v>140</v>
      </c>
      <c r="M25654" t="s">
        <v>140</v>
      </c>
      <c r="N25654" t="s">
        <v>140</v>
      </c>
      <c r="O25654" t="s">
        <v>940</v>
      </c>
      <c r="P25654" t="s">
        <v>1063</v>
      </c>
      <c r="Q25654" t="s">
        <v>140</v>
      </c>
    </row>
    <row r="25655" spans="1:17" x14ac:dyDescent="0.35">
      <c r="A25655" t="s">
        <v>21</v>
      </c>
      <c r="B25655" t="s">
        <v>339</v>
      </c>
      <c r="C25655">
        <v>6</v>
      </c>
      <c r="D25655" t="s">
        <v>140</v>
      </c>
      <c r="E25655" t="s">
        <v>195</v>
      </c>
      <c r="F25655" t="s">
        <v>196</v>
      </c>
      <c r="G25655" t="s">
        <v>140</v>
      </c>
      <c r="H25655" t="s">
        <v>140</v>
      </c>
      <c r="I25655" t="s">
        <v>140</v>
      </c>
      <c r="J25655" t="s">
        <v>140</v>
      </c>
      <c r="K25655" t="s">
        <v>140</v>
      </c>
      <c r="L25655" t="s">
        <v>140</v>
      </c>
      <c r="M25655" t="s">
        <v>140</v>
      </c>
      <c r="N25655" t="s">
        <v>140</v>
      </c>
      <c r="O25655" t="s">
        <v>140</v>
      </c>
      <c r="P25655" t="s">
        <v>140</v>
      </c>
      <c r="Q25655" t="s">
        <v>140</v>
      </c>
    </row>
    <row r="25656" spans="1:17" x14ac:dyDescent="0.35">
      <c r="A25656" t="s">
        <v>22</v>
      </c>
      <c r="B25656" t="s">
        <v>1126</v>
      </c>
      <c r="C25656">
        <v>150</v>
      </c>
      <c r="D25656" t="s">
        <v>140</v>
      </c>
      <c r="E25656" t="s">
        <v>644</v>
      </c>
      <c r="F25656" t="s">
        <v>1061</v>
      </c>
      <c r="G25656" t="s">
        <v>731</v>
      </c>
      <c r="H25656" t="s">
        <v>1066</v>
      </c>
      <c r="I25656" t="s">
        <v>140</v>
      </c>
      <c r="J25656" t="s">
        <v>1051</v>
      </c>
      <c r="K25656" t="s">
        <v>140</v>
      </c>
      <c r="L25656" t="s">
        <v>1017</v>
      </c>
      <c r="M25656" t="s">
        <v>1013</v>
      </c>
      <c r="N25656" t="s">
        <v>140</v>
      </c>
      <c r="O25656" t="s">
        <v>1009</v>
      </c>
      <c r="P25656" t="s">
        <v>140</v>
      </c>
      <c r="Q25656" t="s">
        <v>1016</v>
      </c>
    </row>
    <row r="25657" spans="1:17" x14ac:dyDescent="0.35">
      <c r="A25657" t="s">
        <v>22</v>
      </c>
      <c r="B25657" t="s">
        <v>1127</v>
      </c>
      <c r="C25657">
        <v>174</v>
      </c>
      <c r="D25657" t="s">
        <v>1012</v>
      </c>
      <c r="E25657" t="s">
        <v>112</v>
      </c>
      <c r="F25657" t="s">
        <v>1008</v>
      </c>
      <c r="G25657" t="s">
        <v>548</v>
      </c>
      <c r="H25657" t="s">
        <v>140</v>
      </c>
      <c r="I25657" t="s">
        <v>140</v>
      </c>
      <c r="J25657" t="s">
        <v>1011</v>
      </c>
      <c r="K25657" t="s">
        <v>140</v>
      </c>
      <c r="L25657" t="s">
        <v>140</v>
      </c>
      <c r="M25657" t="s">
        <v>140</v>
      </c>
      <c r="N25657" t="s">
        <v>140</v>
      </c>
      <c r="O25657" t="s">
        <v>140</v>
      </c>
      <c r="P25657" t="s">
        <v>140</v>
      </c>
      <c r="Q25657" t="s">
        <v>1019</v>
      </c>
    </row>
    <row r="25658" spans="1:17" x14ac:dyDescent="0.35">
      <c r="A25658" t="s">
        <v>22</v>
      </c>
      <c r="B25658" t="s">
        <v>339</v>
      </c>
      <c r="C25658">
        <v>11</v>
      </c>
      <c r="D25658" t="s">
        <v>140</v>
      </c>
      <c r="E25658" t="s">
        <v>177</v>
      </c>
      <c r="F25658" t="s">
        <v>140</v>
      </c>
      <c r="G25658" t="s">
        <v>140</v>
      </c>
      <c r="H25658" t="s">
        <v>140</v>
      </c>
      <c r="I25658" t="s">
        <v>140</v>
      </c>
      <c r="J25658" t="s">
        <v>140</v>
      </c>
      <c r="K25658" t="s">
        <v>140</v>
      </c>
      <c r="L25658" t="s">
        <v>140</v>
      </c>
      <c r="M25658" t="s">
        <v>140</v>
      </c>
      <c r="N25658" t="s">
        <v>140</v>
      </c>
      <c r="O25658" t="s">
        <v>140</v>
      </c>
      <c r="P25658" t="s">
        <v>140</v>
      </c>
      <c r="Q25658" t="s">
        <v>140</v>
      </c>
    </row>
    <row r="25659" spans="1:17" x14ac:dyDescent="0.35">
      <c r="A25659" t="s">
        <v>23</v>
      </c>
      <c r="B25659" t="s">
        <v>1126</v>
      </c>
      <c r="C25659">
        <v>157</v>
      </c>
      <c r="D25659" t="s">
        <v>1010</v>
      </c>
      <c r="E25659" t="s">
        <v>36</v>
      </c>
      <c r="F25659" t="s">
        <v>1020</v>
      </c>
      <c r="G25659" t="s">
        <v>582</v>
      </c>
      <c r="H25659" t="s">
        <v>1043</v>
      </c>
      <c r="I25659" t="s">
        <v>1010</v>
      </c>
      <c r="J25659" t="s">
        <v>949</v>
      </c>
      <c r="K25659" t="s">
        <v>1012</v>
      </c>
      <c r="L25659" t="s">
        <v>1019</v>
      </c>
      <c r="M25659" t="s">
        <v>140</v>
      </c>
      <c r="N25659" t="s">
        <v>140</v>
      </c>
      <c r="O25659" t="s">
        <v>939</v>
      </c>
      <c r="P25659" t="s">
        <v>140</v>
      </c>
      <c r="Q25659" t="s">
        <v>1098</v>
      </c>
    </row>
    <row r="25660" spans="1:17" x14ac:dyDescent="0.35">
      <c r="A25660" t="s">
        <v>23</v>
      </c>
      <c r="B25660" t="s">
        <v>1127</v>
      </c>
      <c r="C25660">
        <v>117</v>
      </c>
      <c r="D25660" t="s">
        <v>140</v>
      </c>
      <c r="E25660" t="s">
        <v>626</v>
      </c>
      <c r="F25660" t="s">
        <v>875</v>
      </c>
      <c r="G25660" t="s">
        <v>573</v>
      </c>
      <c r="H25660" t="s">
        <v>140</v>
      </c>
      <c r="I25660" t="s">
        <v>140</v>
      </c>
      <c r="J25660" t="s">
        <v>140</v>
      </c>
      <c r="K25660" t="s">
        <v>954</v>
      </c>
      <c r="L25660" t="s">
        <v>140</v>
      </c>
      <c r="M25660" t="s">
        <v>140</v>
      </c>
      <c r="N25660" t="s">
        <v>140</v>
      </c>
      <c r="O25660" t="s">
        <v>954</v>
      </c>
      <c r="P25660" t="s">
        <v>140</v>
      </c>
      <c r="Q25660" t="s">
        <v>140</v>
      </c>
    </row>
    <row r="25661" spans="1:17" x14ac:dyDescent="0.35">
      <c r="A25661" t="s">
        <v>23</v>
      </c>
      <c r="B25661" t="s">
        <v>339</v>
      </c>
      <c r="C25661">
        <v>17</v>
      </c>
      <c r="D25661" t="s">
        <v>140</v>
      </c>
      <c r="E25661" t="s">
        <v>652</v>
      </c>
      <c r="F25661" t="s">
        <v>574</v>
      </c>
      <c r="G25661" t="s">
        <v>668</v>
      </c>
      <c r="H25661" t="s">
        <v>140</v>
      </c>
      <c r="I25661" t="s">
        <v>140</v>
      </c>
      <c r="J25661" t="s">
        <v>140</v>
      </c>
      <c r="K25661" t="s">
        <v>140</v>
      </c>
      <c r="L25661" t="s">
        <v>140</v>
      </c>
      <c r="M25661" t="s">
        <v>140</v>
      </c>
      <c r="N25661" t="s">
        <v>140</v>
      </c>
      <c r="O25661" t="s">
        <v>162</v>
      </c>
      <c r="P25661" t="s">
        <v>140</v>
      </c>
      <c r="Q25661" t="s">
        <v>140</v>
      </c>
    </row>
    <row r="25662" spans="1:17" x14ac:dyDescent="0.35">
      <c r="A25662" t="s">
        <v>24</v>
      </c>
      <c r="B25662" t="s">
        <v>1126</v>
      </c>
      <c r="C25662">
        <v>167</v>
      </c>
      <c r="D25662" t="s">
        <v>775</v>
      </c>
      <c r="E25662" t="s">
        <v>885</v>
      </c>
      <c r="F25662" t="s">
        <v>996</v>
      </c>
      <c r="G25662" t="s">
        <v>518</v>
      </c>
      <c r="H25662" t="s">
        <v>1010</v>
      </c>
      <c r="I25662" t="s">
        <v>140</v>
      </c>
      <c r="J25662" t="s">
        <v>140</v>
      </c>
      <c r="K25662" t="s">
        <v>140</v>
      </c>
      <c r="L25662" t="s">
        <v>140</v>
      </c>
      <c r="M25662" t="s">
        <v>140</v>
      </c>
      <c r="N25662" t="s">
        <v>140</v>
      </c>
      <c r="O25662" t="s">
        <v>940</v>
      </c>
      <c r="P25662" t="s">
        <v>1014</v>
      </c>
      <c r="Q25662" t="s">
        <v>1012</v>
      </c>
    </row>
    <row r="25663" spans="1:17" x14ac:dyDescent="0.35">
      <c r="A25663" t="s">
        <v>24</v>
      </c>
      <c r="B25663" t="s">
        <v>1127</v>
      </c>
      <c r="C25663">
        <v>184</v>
      </c>
      <c r="D25663" t="s">
        <v>1016</v>
      </c>
      <c r="E25663" t="s">
        <v>126</v>
      </c>
      <c r="F25663" t="s">
        <v>1010</v>
      </c>
      <c r="G25663" t="s">
        <v>574</v>
      </c>
      <c r="H25663" t="s">
        <v>140</v>
      </c>
      <c r="I25663" t="s">
        <v>140</v>
      </c>
      <c r="J25663" t="s">
        <v>140</v>
      </c>
      <c r="K25663" t="s">
        <v>140</v>
      </c>
      <c r="L25663" t="s">
        <v>140</v>
      </c>
      <c r="M25663" t="s">
        <v>140</v>
      </c>
      <c r="N25663" t="s">
        <v>140</v>
      </c>
      <c r="O25663" t="s">
        <v>140</v>
      </c>
      <c r="P25663" t="s">
        <v>140</v>
      </c>
      <c r="Q25663" t="s">
        <v>140</v>
      </c>
    </row>
    <row r="25664" spans="1:17" x14ac:dyDescent="0.35">
      <c r="A25664" t="s">
        <v>24</v>
      </c>
      <c r="B25664" t="s">
        <v>339</v>
      </c>
      <c r="C25664">
        <v>2</v>
      </c>
      <c r="D25664" t="s">
        <v>140</v>
      </c>
      <c r="E25664" t="s">
        <v>177</v>
      </c>
      <c r="F25664" t="s">
        <v>140</v>
      </c>
      <c r="G25664" t="s">
        <v>140</v>
      </c>
      <c r="H25664" t="s">
        <v>140</v>
      </c>
      <c r="I25664" t="s">
        <v>140</v>
      </c>
      <c r="J25664" t="s">
        <v>140</v>
      </c>
      <c r="K25664" t="s">
        <v>140</v>
      </c>
      <c r="L25664" t="s">
        <v>140</v>
      </c>
      <c r="M25664" t="s">
        <v>140</v>
      </c>
      <c r="N25664" t="s">
        <v>140</v>
      </c>
      <c r="O25664" t="s">
        <v>140</v>
      </c>
      <c r="P25664" t="s">
        <v>140</v>
      </c>
      <c r="Q25664" t="s">
        <v>140</v>
      </c>
    </row>
    <row r="25665" spans="1:17" x14ac:dyDescent="0.35">
      <c r="A25665" t="s">
        <v>25</v>
      </c>
      <c r="B25665" t="s">
        <v>1126</v>
      </c>
      <c r="C25665">
        <v>171</v>
      </c>
      <c r="D25665" t="s">
        <v>140</v>
      </c>
      <c r="E25665" t="s">
        <v>1175</v>
      </c>
      <c r="F25665" t="s">
        <v>1048</v>
      </c>
      <c r="G25665" t="s">
        <v>521</v>
      </c>
      <c r="H25665" t="s">
        <v>1010</v>
      </c>
      <c r="I25665" t="s">
        <v>140</v>
      </c>
      <c r="J25665" t="s">
        <v>140</v>
      </c>
      <c r="K25665" t="s">
        <v>140</v>
      </c>
      <c r="L25665" t="s">
        <v>140</v>
      </c>
      <c r="M25665" t="s">
        <v>140</v>
      </c>
      <c r="N25665" t="s">
        <v>1010</v>
      </c>
      <c r="O25665" t="s">
        <v>1009</v>
      </c>
      <c r="P25665" t="s">
        <v>140</v>
      </c>
      <c r="Q25665" t="s">
        <v>140</v>
      </c>
    </row>
    <row r="25666" spans="1:17" x14ac:dyDescent="0.35">
      <c r="A25666" t="s">
        <v>25</v>
      </c>
      <c r="B25666" t="s">
        <v>1127</v>
      </c>
      <c r="C25666">
        <v>162</v>
      </c>
      <c r="D25666" t="s">
        <v>140</v>
      </c>
      <c r="E25666" t="s">
        <v>596</v>
      </c>
      <c r="F25666" t="s">
        <v>1073</v>
      </c>
      <c r="G25666" t="s">
        <v>125</v>
      </c>
      <c r="H25666" t="s">
        <v>1019</v>
      </c>
      <c r="I25666" t="s">
        <v>140</v>
      </c>
      <c r="J25666" t="s">
        <v>140</v>
      </c>
      <c r="K25666" t="s">
        <v>140</v>
      </c>
      <c r="L25666" t="s">
        <v>140</v>
      </c>
      <c r="M25666" t="s">
        <v>140</v>
      </c>
      <c r="N25666" t="s">
        <v>140</v>
      </c>
      <c r="O25666" t="s">
        <v>1010</v>
      </c>
      <c r="P25666" t="s">
        <v>140</v>
      </c>
      <c r="Q25666" t="s">
        <v>140</v>
      </c>
    </row>
    <row r="25667" spans="1:17" x14ac:dyDescent="0.35">
      <c r="A25667" t="s">
        <v>25</v>
      </c>
      <c r="B25667" t="s">
        <v>339</v>
      </c>
      <c r="C25667">
        <v>9</v>
      </c>
      <c r="D25667" t="s">
        <v>140</v>
      </c>
      <c r="E25667" t="s">
        <v>177</v>
      </c>
      <c r="F25667" t="s">
        <v>140</v>
      </c>
      <c r="G25667" t="s">
        <v>140</v>
      </c>
      <c r="H25667" t="s">
        <v>140</v>
      </c>
      <c r="I25667" t="s">
        <v>140</v>
      </c>
      <c r="J25667" t="s">
        <v>140</v>
      </c>
      <c r="K25667" t="s">
        <v>140</v>
      </c>
      <c r="L25667" t="s">
        <v>140</v>
      </c>
      <c r="M25667" t="s">
        <v>140</v>
      </c>
      <c r="N25667" t="s">
        <v>140</v>
      </c>
      <c r="O25667" t="s">
        <v>140</v>
      </c>
      <c r="P25667" t="s">
        <v>140</v>
      </c>
      <c r="Q25667" t="s">
        <v>140</v>
      </c>
    </row>
    <row r="25668" spans="1:17" x14ac:dyDescent="0.35">
      <c r="A25668" t="s">
        <v>26</v>
      </c>
      <c r="B25668" t="s">
        <v>1126</v>
      </c>
      <c r="C25668">
        <v>181</v>
      </c>
      <c r="D25668" t="s">
        <v>140</v>
      </c>
      <c r="E25668" t="s">
        <v>807</v>
      </c>
      <c r="F25668" t="s">
        <v>121</v>
      </c>
      <c r="G25668" t="s">
        <v>731</v>
      </c>
      <c r="H25668" t="s">
        <v>140</v>
      </c>
      <c r="I25668" t="s">
        <v>1014</v>
      </c>
      <c r="J25668" t="s">
        <v>1043</v>
      </c>
      <c r="K25668" t="s">
        <v>140</v>
      </c>
      <c r="L25668" t="s">
        <v>140</v>
      </c>
      <c r="M25668" t="s">
        <v>140</v>
      </c>
      <c r="N25668" t="s">
        <v>140</v>
      </c>
      <c r="O25668" t="s">
        <v>1050</v>
      </c>
      <c r="P25668" t="s">
        <v>140</v>
      </c>
      <c r="Q25668" t="s">
        <v>1004</v>
      </c>
    </row>
    <row r="25669" spans="1:17" x14ac:dyDescent="0.35">
      <c r="A25669" t="s">
        <v>26</v>
      </c>
      <c r="B25669" t="s">
        <v>1127</v>
      </c>
      <c r="C25669">
        <v>162</v>
      </c>
      <c r="D25669" t="s">
        <v>1016</v>
      </c>
      <c r="E25669" t="s">
        <v>473</v>
      </c>
      <c r="F25669" t="s">
        <v>1066</v>
      </c>
      <c r="G25669" t="s">
        <v>462</v>
      </c>
      <c r="H25669" t="s">
        <v>1014</v>
      </c>
      <c r="I25669" t="s">
        <v>1014</v>
      </c>
      <c r="J25669" t="s">
        <v>140</v>
      </c>
      <c r="K25669" t="s">
        <v>140</v>
      </c>
      <c r="L25669" t="s">
        <v>1021</v>
      </c>
      <c r="M25669" t="s">
        <v>140</v>
      </c>
      <c r="N25669" t="s">
        <v>140</v>
      </c>
      <c r="O25669" t="s">
        <v>1012</v>
      </c>
      <c r="P25669" t="s">
        <v>140</v>
      </c>
      <c r="Q25669" t="s">
        <v>140</v>
      </c>
    </row>
    <row r="25670" spans="1:17" x14ac:dyDescent="0.35">
      <c r="A25670" t="s">
        <v>26</v>
      </c>
      <c r="B25670" t="s">
        <v>339</v>
      </c>
      <c r="C25670">
        <v>15</v>
      </c>
      <c r="D25670" t="s">
        <v>140</v>
      </c>
      <c r="E25670" t="s">
        <v>982</v>
      </c>
      <c r="F25670" t="s">
        <v>140</v>
      </c>
      <c r="G25670" t="s">
        <v>983</v>
      </c>
      <c r="H25670" t="s">
        <v>140</v>
      </c>
      <c r="I25670" t="s">
        <v>140</v>
      </c>
      <c r="J25670" t="s">
        <v>140</v>
      </c>
      <c r="K25670" t="s">
        <v>140</v>
      </c>
      <c r="L25670" t="s">
        <v>140</v>
      </c>
      <c r="M25670" t="s">
        <v>140</v>
      </c>
      <c r="N25670" t="s">
        <v>140</v>
      </c>
      <c r="O25670" t="s">
        <v>140</v>
      </c>
      <c r="P25670" t="s">
        <v>140</v>
      </c>
      <c r="Q25670" t="s">
        <v>140</v>
      </c>
    </row>
    <row r="25671" spans="1:17" x14ac:dyDescent="0.35">
      <c r="A25671" t="s">
        <v>27</v>
      </c>
      <c r="B25671" t="s">
        <v>1126</v>
      </c>
      <c r="C25671">
        <v>185</v>
      </c>
      <c r="D25671" t="s">
        <v>140</v>
      </c>
      <c r="E25671" t="s">
        <v>740</v>
      </c>
      <c r="F25671" t="s">
        <v>515</v>
      </c>
      <c r="G25671" t="s">
        <v>462</v>
      </c>
      <c r="H25671" t="s">
        <v>1014</v>
      </c>
      <c r="I25671" t="s">
        <v>140</v>
      </c>
      <c r="J25671" t="s">
        <v>140</v>
      </c>
      <c r="K25671" t="s">
        <v>140</v>
      </c>
      <c r="L25671" t="s">
        <v>140</v>
      </c>
      <c r="M25671" t="s">
        <v>140</v>
      </c>
      <c r="N25671" t="s">
        <v>140</v>
      </c>
      <c r="O25671" t="s">
        <v>1058</v>
      </c>
      <c r="P25671" t="s">
        <v>140</v>
      </c>
      <c r="Q25671" t="s">
        <v>140</v>
      </c>
    </row>
    <row r="25672" spans="1:17" x14ac:dyDescent="0.35">
      <c r="A25672" t="s">
        <v>27</v>
      </c>
      <c r="B25672" t="s">
        <v>1127</v>
      </c>
      <c r="C25672">
        <v>216</v>
      </c>
      <c r="D25672" t="s">
        <v>940</v>
      </c>
      <c r="E25672" t="s">
        <v>473</v>
      </c>
      <c r="F25672" t="s">
        <v>775</v>
      </c>
      <c r="G25672" t="s">
        <v>422</v>
      </c>
      <c r="H25672" t="s">
        <v>140</v>
      </c>
      <c r="I25672" t="s">
        <v>140</v>
      </c>
      <c r="J25672" t="s">
        <v>140</v>
      </c>
      <c r="K25672" t="s">
        <v>140</v>
      </c>
      <c r="L25672" t="s">
        <v>140</v>
      </c>
      <c r="M25672" t="s">
        <v>140</v>
      </c>
      <c r="N25672" t="s">
        <v>140</v>
      </c>
      <c r="O25672" t="s">
        <v>1063</v>
      </c>
      <c r="P25672" t="s">
        <v>140</v>
      </c>
      <c r="Q25672" t="s">
        <v>1014</v>
      </c>
    </row>
    <row r="25673" spans="1:17" x14ac:dyDescent="0.35">
      <c r="A25673" t="s">
        <v>27</v>
      </c>
      <c r="B25673" t="s">
        <v>339</v>
      </c>
      <c r="C25673">
        <v>7</v>
      </c>
      <c r="D25673" t="s">
        <v>140</v>
      </c>
      <c r="E25673" t="s">
        <v>509</v>
      </c>
      <c r="F25673" t="s">
        <v>41</v>
      </c>
      <c r="G25673" t="s">
        <v>993</v>
      </c>
      <c r="H25673" t="s">
        <v>140</v>
      </c>
      <c r="I25673" t="s">
        <v>140</v>
      </c>
      <c r="J25673" t="s">
        <v>140</v>
      </c>
      <c r="K25673" t="s">
        <v>140</v>
      </c>
      <c r="L25673" t="s">
        <v>140</v>
      </c>
      <c r="M25673" t="s">
        <v>140</v>
      </c>
      <c r="N25673" t="s">
        <v>140</v>
      </c>
      <c r="O25673" t="s">
        <v>140</v>
      </c>
      <c r="P25673" t="s">
        <v>140</v>
      </c>
      <c r="Q25673" t="s">
        <v>140</v>
      </c>
    </row>
    <row r="25674" spans="1:17" x14ac:dyDescent="0.35">
      <c r="A25674" t="s">
        <v>28</v>
      </c>
      <c r="B25674" t="s">
        <v>1126</v>
      </c>
      <c r="C25674">
        <v>133</v>
      </c>
      <c r="D25674" t="s">
        <v>140</v>
      </c>
      <c r="E25674" t="s">
        <v>195</v>
      </c>
      <c r="F25674" t="s">
        <v>967</v>
      </c>
      <c r="G25674" t="s">
        <v>568</v>
      </c>
      <c r="H25674" t="s">
        <v>1014</v>
      </c>
      <c r="I25674" t="s">
        <v>1055</v>
      </c>
      <c r="J25674" t="s">
        <v>1055</v>
      </c>
      <c r="K25674" t="s">
        <v>140</v>
      </c>
      <c r="L25674" t="s">
        <v>140</v>
      </c>
      <c r="M25674" t="s">
        <v>140</v>
      </c>
      <c r="N25674" t="s">
        <v>140</v>
      </c>
      <c r="O25674" t="s">
        <v>1098</v>
      </c>
      <c r="P25674" t="s">
        <v>140</v>
      </c>
      <c r="Q25674" t="s">
        <v>140</v>
      </c>
    </row>
    <row r="25675" spans="1:17" x14ac:dyDescent="0.35">
      <c r="A25675" t="s">
        <v>28</v>
      </c>
      <c r="B25675" t="s">
        <v>1127</v>
      </c>
      <c r="C25675">
        <v>198</v>
      </c>
      <c r="D25675" t="s">
        <v>1010</v>
      </c>
      <c r="E25675" t="s">
        <v>669</v>
      </c>
      <c r="F25675" t="s">
        <v>775</v>
      </c>
      <c r="G25675" t="s">
        <v>897</v>
      </c>
      <c r="H25675" t="s">
        <v>1013</v>
      </c>
      <c r="I25675" t="s">
        <v>140</v>
      </c>
      <c r="J25675" t="s">
        <v>1008</v>
      </c>
      <c r="K25675" t="s">
        <v>140</v>
      </c>
      <c r="L25675" t="s">
        <v>140</v>
      </c>
      <c r="M25675" t="s">
        <v>140</v>
      </c>
      <c r="N25675" t="s">
        <v>140</v>
      </c>
      <c r="O25675" t="s">
        <v>1058</v>
      </c>
      <c r="P25675" t="s">
        <v>140</v>
      </c>
      <c r="Q25675" t="s">
        <v>140</v>
      </c>
    </row>
    <row r="25676" spans="1:17" x14ac:dyDescent="0.35">
      <c r="A25676" t="s">
        <v>28</v>
      </c>
      <c r="B25676" t="s">
        <v>339</v>
      </c>
      <c r="C25676">
        <v>3</v>
      </c>
      <c r="D25676" t="s">
        <v>140</v>
      </c>
      <c r="E25676" t="s">
        <v>966</v>
      </c>
      <c r="F25676" t="s">
        <v>140</v>
      </c>
      <c r="G25676" t="s">
        <v>965</v>
      </c>
      <c r="H25676" t="s">
        <v>140</v>
      </c>
      <c r="I25676" t="s">
        <v>140</v>
      </c>
      <c r="J25676" t="s">
        <v>140</v>
      </c>
      <c r="K25676" t="s">
        <v>140</v>
      </c>
      <c r="L25676" t="s">
        <v>140</v>
      </c>
      <c r="M25676" t="s">
        <v>140</v>
      </c>
      <c r="N25676" t="s">
        <v>140</v>
      </c>
      <c r="O25676" t="s">
        <v>140</v>
      </c>
      <c r="P25676" t="s">
        <v>140</v>
      </c>
      <c r="Q25676" t="s">
        <v>140</v>
      </c>
    </row>
    <row r="25677" spans="1:17" x14ac:dyDescent="0.35">
      <c r="A25677" t="s">
        <v>29</v>
      </c>
      <c r="B25677" t="s">
        <v>1126</v>
      </c>
      <c r="C25677">
        <v>189</v>
      </c>
      <c r="D25677" t="s">
        <v>140</v>
      </c>
      <c r="E25677" t="s">
        <v>50</v>
      </c>
      <c r="F25677" t="s">
        <v>1060</v>
      </c>
      <c r="G25677" t="s">
        <v>379</v>
      </c>
      <c r="H25677" t="s">
        <v>1018</v>
      </c>
      <c r="I25677" t="s">
        <v>1063</v>
      </c>
      <c r="J25677" t="s">
        <v>1050</v>
      </c>
      <c r="K25677" t="s">
        <v>140</v>
      </c>
      <c r="L25677" t="s">
        <v>140</v>
      </c>
      <c r="M25677" t="s">
        <v>140</v>
      </c>
      <c r="N25677" t="s">
        <v>1016</v>
      </c>
      <c r="O25677" t="s">
        <v>1073</v>
      </c>
      <c r="P25677" t="s">
        <v>140</v>
      </c>
      <c r="Q25677" t="s">
        <v>140</v>
      </c>
    </row>
    <row r="25678" spans="1:17" x14ac:dyDescent="0.35">
      <c r="A25678" t="s">
        <v>29</v>
      </c>
      <c r="B25678" t="s">
        <v>1127</v>
      </c>
      <c r="C25678">
        <v>175</v>
      </c>
      <c r="D25678" t="s">
        <v>1010</v>
      </c>
      <c r="E25678" t="s">
        <v>1162</v>
      </c>
      <c r="F25678" t="s">
        <v>940</v>
      </c>
      <c r="G25678" t="s">
        <v>412</v>
      </c>
      <c r="H25678" t="s">
        <v>140</v>
      </c>
      <c r="I25678" t="s">
        <v>140</v>
      </c>
      <c r="J25678" t="s">
        <v>140</v>
      </c>
      <c r="K25678" t="s">
        <v>140</v>
      </c>
      <c r="L25678" t="s">
        <v>140</v>
      </c>
      <c r="M25678" t="s">
        <v>140</v>
      </c>
      <c r="N25678" t="s">
        <v>140</v>
      </c>
      <c r="O25678" t="s">
        <v>140</v>
      </c>
      <c r="P25678" t="s">
        <v>140</v>
      </c>
      <c r="Q25678" t="s">
        <v>140</v>
      </c>
    </row>
    <row r="25679" spans="1:17" x14ac:dyDescent="0.35">
      <c r="A25679" t="s">
        <v>29</v>
      </c>
      <c r="B25679" t="s">
        <v>339</v>
      </c>
      <c r="C25679">
        <v>8</v>
      </c>
      <c r="D25679" t="s">
        <v>140</v>
      </c>
      <c r="E25679" t="s">
        <v>694</v>
      </c>
      <c r="F25679" t="s">
        <v>140</v>
      </c>
      <c r="G25679" t="s">
        <v>695</v>
      </c>
      <c r="H25679" t="s">
        <v>140</v>
      </c>
      <c r="I25679" t="s">
        <v>140</v>
      </c>
      <c r="J25679" t="s">
        <v>140</v>
      </c>
      <c r="K25679" t="s">
        <v>140</v>
      </c>
      <c r="L25679" t="s">
        <v>140</v>
      </c>
      <c r="M25679" t="s">
        <v>140</v>
      </c>
      <c r="N25679" t="s">
        <v>140</v>
      </c>
      <c r="O25679" t="s">
        <v>140</v>
      </c>
      <c r="P25679" t="s">
        <v>140</v>
      </c>
      <c r="Q25679" t="s">
        <v>140</v>
      </c>
    </row>
    <row r="25680" spans="1:17" x14ac:dyDescent="0.35">
      <c r="A25680" t="s">
        <v>30</v>
      </c>
      <c r="B25680" t="s">
        <v>1126</v>
      </c>
      <c r="C25680">
        <v>157</v>
      </c>
      <c r="D25680" t="s">
        <v>954</v>
      </c>
      <c r="E25680" t="s">
        <v>191</v>
      </c>
      <c r="F25680" t="s">
        <v>1058</v>
      </c>
      <c r="G25680" t="s">
        <v>921</v>
      </c>
      <c r="H25680" t="s">
        <v>1013</v>
      </c>
      <c r="I25680" t="s">
        <v>140</v>
      </c>
      <c r="J25680" t="s">
        <v>140</v>
      </c>
      <c r="K25680" t="s">
        <v>140</v>
      </c>
      <c r="L25680" t="s">
        <v>140</v>
      </c>
      <c r="M25680" t="s">
        <v>140</v>
      </c>
      <c r="N25680" t="s">
        <v>140</v>
      </c>
      <c r="O25680" t="s">
        <v>140</v>
      </c>
      <c r="P25680" t="s">
        <v>140</v>
      </c>
      <c r="Q25680" t="s">
        <v>140</v>
      </c>
    </row>
    <row r="25681" spans="1:17" x14ac:dyDescent="0.35">
      <c r="A25681" t="s">
        <v>30</v>
      </c>
      <c r="B25681" t="s">
        <v>1127</v>
      </c>
      <c r="C25681">
        <v>186</v>
      </c>
      <c r="D25681" t="s">
        <v>140</v>
      </c>
      <c r="E25681" t="s">
        <v>960</v>
      </c>
      <c r="F25681" t="s">
        <v>1054</v>
      </c>
      <c r="G25681" t="s">
        <v>405</v>
      </c>
      <c r="H25681" t="s">
        <v>140</v>
      </c>
      <c r="I25681" t="s">
        <v>140</v>
      </c>
      <c r="J25681" t="s">
        <v>140</v>
      </c>
      <c r="K25681" t="s">
        <v>140</v>
      </c>
      <c r="L25681" t="s">
        <v>140</v>
      </c>
      <c r="M25681" t="s">
        <v>140</v>
      </c>
      <c r="N25681" t="s">
        <v>140</v>
      </c>
      <c r="O25681" t="s">
        <v>1013</v>
      </c>
      <c r="P25681" t="s">
        <v>140</v>
      </c>
      <c r="Q25681" t="s">
        <v>140</v>
      </c>
    </row>
    <row r="25682" spans="1:17" x14ac:dyDescent="0.35">
      <c r="A25682" t="s">
        <v>30</v>
      </c>
      <c r="B25682" t="s">
        <v>339</v>
      </c>
      <c r="C25682">
        <v>5</v>
      </c>
      <c r="D25682" t="s">
        <v>140</v>
      </c>
      <c r="E25682" t="s">
        <v>177</v>
      </c>
      <c r="F25682" t="s">
        <v>140</v>
      </c>
      <c r="G25682" t="s">
        <v>140</v>
      </c>
      <c r="H25682" t="s">
        <v>140</v>
      </c>
      <c r="I25682" t="s">
        <v>140</v>
      </c>
      <c r="J25682" t="s">
        <v>140</v>
      </c>
      <c r="K25682" t="s">
        <v>140</v>
      </c>
      <c r="L25682" t="s">
        <v>140</v>
      </c>
      <c r="M25682" t="s">
        <v>140</v>
      </c>
      <c r="N25682" t="s">
        <v>140</v>
      </c>
      <c r="O25682" t="s">
        <v>140</v>
      </c>
      <c r="P25682" t="s">
        <v>140</v>
      </c>
      <c r="Q25682" t="s">
        <v>140</v>
      </c>
    </row>
    <row r="25683" spans="1:17" x14ac:dyDescent="0.35">
      <c r="A25683" t="s">
        <v>31</v>
      </c>
      <c r="B25683" t="s">
        <v>1126</v>
      </c>
      <c r="C25683">
        <v>171</v>
      </c>
      <c r="D25683" t="s">
        <v>1019</v>
      </c>
      <c r="E25683" t="s">
        <v>328</v>
      </c>
      <c r="F25683" t="s">
        <v>1102</v>
      </c>
      <c r="G25683" t="s">
        <v>43</v>
      </c>
      <c r="H25683" t="s">
        <v>1017</v>
      </c>
      <c r="I25683" t="s">
        <v>140</v>
      </c>
      <c r="J25683" t="s">
        <v>1012</v>
      </c>
      <c r="K25683" t="s">
        <v>875</v>
      </c>
      <c r="L25683" t="s">
        <v>953</v>
      </c>
      <c r="M25683" t="s">
        <v>140</v>
      </c>
      <c r="N25683" t="s">
        <v>140</v>
      </c>
      <c r="O25683" t="s">
        <v>869</v>
      </c>
      <c r="P25683" t="s">
        <v>140</v>
      </c>
      <c r="Q25683" t="s">
        <v>1016</v>
      </c>
    </row>
    <row r="25684" spans="1:17" x14ac:dyDescent="0.35">
      <c r="A25684" t="s">
        <v>31</v>
      </c>
      <c r="B25684" t="s">
        <v>1127</v>
      </c>
      <c r="C25684">
        <v>130</v>
      </c>
      <c r="D25684" t="s">
        <v>140</v>
      </c>
      <c r="E25684" t="s">
        <v>82</v>
      </c>
      <c r="F25684" t="s">
        <v>1059</v>
      </c>
      <c r="G25684" t="s">
        <v>492</v>
      </c>
      <c r="H25684" t="s">
        <v>1055</v>
      </c>
      <c r="I25684" t="s">
        <v>140</v>
      </c>
      <c r="J25684" t="s">
        <v>1019</v>
      </c>
      <c r="K25684" t="s">
        <v>574</v>
      </c>
      <c r="L25684" t="s">
        <v>1072</v>
      </c>
      <c r="M25684" t="s">
        <v>140</v>
      </c>
      <c r="N25684" t="s">
        <v>140</v>
      </c>
      <c r="O25684" t="s">
        <v>1058</v>
      </c>
      <c r="P25684" t="s">
        <v>140</v>
      </c>
      <c r="Q25684" t="s">
        <v>140</v>
      </c>
    </row>
    <row r="25685" spans="1:17" x14ac:dyDescent="0.35">
      <c r="A25685" t="s">
        <v>31</v>
      </c>
      <c r="B25685" t="s">
        <v>339</v>
      </c>
      <c r="C25685">
        <v>3</v>
      </c>
      <c r="D25685" t="s">
        <v>140</v>
      </c>
      <c r="E25685" t="s">
        <v>177</v>
      </c>
      <c r="F25685" t="s">
        <v>140</v>
      </c>
      <c r="G25685" t="s">
        <v>140</v>
      </c>
      <c r="H25685" t="s">
        <v>140</v>
      </c>
      <c r="I25685" t="s">
        <v>140</v>
      </c>
      <c r="J25685" t="s">
        <v>140</v>
      </c>
      <c r="K25685" t="s">
        <v>140</v>
      </c>
      <c r="L25685" t="s">
        <v>140</v>
      </c>
      <c r="M25685" t="s">
        <v>140</v>
      </c>
      <c r="N25685" t="s">
        <v>140</v>
      </c>
      <c r="O25685" t="s">
        <v>140</v>
      </c>
      <c r="P25685" t="s">
        <v>140</v>
      </c>
      <c r="Q25685" t="s">
        <v>140</v>
      </c>
    </row>
    <row r="25686" spans="1:17" x14ac:dyDescent="0.35">
      <c r="A25686" t="s">
        <v>32</v>
      </c>
      <c r="B25686" t="s">
        <v>1126</v>
      </c>
      <c r="C25686">
        <v>3804</v>
      </c>
      <c r="D25686" t="s">
        <v>1013</v>
      </c>
      <c r="E25686" t="s">
        <v>622</v>
      </c>
      <c r="F25686" t="s">
        <v>919</v>
      </c>
      <c r="G25686" t="s">
        <v>959</v>
      </c>
      <c r="H25686" t="s">
        <v>775</v>
      </c>
      <c r="I25686" t="s">
        <v>1016</v>
      </c>
      <c r="J25686" t="s">
        <v>775</v>
      </c>
      <c r="K25686" t="s">
        <v>1022</v>
      </c>
      <c r="L25686" t="s">
        <v>1008</v>
      </c>
      <c r="M25686" t="s">
        <v>140</v>
      </c>
      <c r="N25686" t="s">
        <v>1022</v>
      </c>
      <c r="O25686" t="s">
        <v>1098</v>
      </c>
      <c r="P25686" t="s">
        <v>1008</v>
      </c>
      <c r="Q25686" t="s">
        <v>1009</v>
      </c>
    </row>
    <row r="25687" spans="1:17" x14ac:dyDescent="0.35">
      <c r="A25687" t="s">
        <v>32</v>
      </c>
      <c r="B25687" t="s">
        <v>1127</v>
      </c>
      <c r="C25687">
        <v>4000</v>
      </c>
      <c r="D25687" t="s">
        <v>1009</v>
      </c>
      <c r="E25687" t="s">
        <v>912</v>
      </c>
      <c r="F25687" t="s">
        <v>1073</v>
      </c>
      <c r="G25687" t="s">
        <v>1085</v>
      </c>
      <c r="H25687" t="s">
        <v>1016</v>
      </c>
      <c r="I25687" t="s">
        <v>1022</v>
      </c>
      <c r="J25687" t="s">
        <v>1022</v>
      </c>
      <c r="K25687" t="s">
        <v>1008</v>
      </c>
      <c r="L25687" t="s">
        <v>1008</v>
      </c>
      <c r="M25687" t="s">
        <v>140</v>
      </c>
      <c r="N25687" t="s">
        <v>140</v>
      </c>
      <c r="O25687" t="s">
        <v>1011</v>
      </c>
      <c r="P25687" t="s">
        <v>1010</v>
      </c>
      <c r="Q25687" t="s">
        <v>1013</v>
      </c>
    </row>
    <row r="25688" spans="1:17" x14ac:dyDescent="0.35">
      <c r="A25688" t="s">
        <v>32</v>
      </c>
      <c r="B25688" t="s">
        <v>339</v>
      </c>
      <c r="C25688">
        <v>188</v>
      </c>
      <c r="D25688" t="s">
        <v>939</v>
      </c>
      <c r="E25688" t="s">
        <v>670</v>
      </c>
      <c r="F25688" t="s">
        <v>919</v>
      </c>
      <c r="G25688" t="s">
        <v>961</v>
      </c>
      <c r="H25688" t="s">
        <v>140</v>
      </c>
      <c r="I25688" t="s">
        <v>140</v>
      </c>
      <c r="J25688" t="s">
        <v>140</v>
      </c>
      <c r="K25688" t="s">
        <v>140</v>
      </c>
      <c r="L25688" t="s">
        <v>140</v>
      </c>
      <c r="M25688" t="s">
        <v>140</v>
      </c>
      <c r="N25688" t="s">
        <v>140</v>
      </c>
      <c r="O25688" t="s">
        <v>1060</v>
      </c>
      <c r="P25688" t="s">
        <v>140</v>
      </c>
      <c r="Q25688" t="s">
        <v>1009</v>
      </c>
    </row>
    <row r="25690" spans="1:17" x14ac:dyDescent="0.35">
      <c r="A25690" t="s">
        <v>2095</v>
      </c>
    </row>
    <row r="25691" spans="1:17" x14ac:dyDescent="0.35">
      <c r="A25691" t="s">
        <v>2</v>
      </c>
      <c r="B25691" t="s">
        <v>1164</v>
      </c>
      <c r="C25691" t="s">
        <v>3</v>
      </c>
      <c r="D25691" t="s">
        <v>2080</v>
      </c>
      <c r="E25691" t="s">
        <v>2081</v>
      </c>
      <c r="F25691" t="s">
        <v>2082</v>
      </c>
      <c r="G25691" t="s">
        <v>2083</v>
      </c>
      <c r="H25691" t="s">
        <v>2084</v>
      </c>
      <c r="I25691" t="s">
        <v>2085</v>
      </c>
      <c r="J25691" t="s">
        <v>2086</v>
      </c>
      <c r="K25691" t="s">
        <v>2087</v>
      </c>
      <c r="L25691" t="s">
        <v>2088</v>
      </c>
      <c r="M25691" t="s">
        <v>2063</v>
      </c>
      <c r="N25691" t="s">
        <v>2089</v>
      </c>
      <c r="O25691" t="s">
        <v>2090</v>
      </c>
      <c r="P25691" t="s">
        <v>2091</v>
      </c>
      <c r="Q25691" t="s">
        <v>2092</v>
      </c>
    </row>
    <row r="25692" spans="1:17" x14ac:dyDescent="0.35">
      <c r="A25692" t="s">
        <v>8</v>
      </c>
      <c r="B25692" t="s">
        <v>1165</v>
      </c>
      <c r="C25692">
        <v>119</v>
      </c>
      <c r="D25692" t="s">
        <v>140</v>
      </c>
      <c r="E25692" t="s">
        <v>454</v>
      </c>
      <c r="F25692" t="s">
        <v>1023</v>
      </c>
      <c r="G25692" t="s">
        <v>573</v>
      </c>
      <c r="H25692" t="s">
        <v>1043</v>
      </c>
      <c r="I25692" t="s">
        <v>1013</v>
      </c>
      <c r="J25692" t="s">
        <v>1013</v>
      </c>
      <c r="K25692" t="s">
        <v>140</v>
      </c>
      <c r="L25692" t="s">
        <v>140</v>
      </c>
      <c r="M25692" t="s">
        <v>140</v>
      </c>
      <c r="N25692" t="s">
        <v>140</v>
      </c>
      <c r="O25692" t="s">
        <v>1004</v>
      </c>
      <c r="P25692" t="s">
        <v>140</v>
      </c>
      <c r="Q25692" t="s">
        <v>1063</v>
      </c>
    </row>
    <row r="25693" spans="1:17" x14ac:dyDescent="0.35">
      <c r="A25693" t="s">
        <v>8</v>
      </c>
      <c r="B25693" t="s">
        <v>1166</v>
      </c>
      <c r="C25693">
        <v>197</v>
      </c>
      <c r="D25693" t="s">
        <v>1008</v>
      </c>
      <c r="E25693" t="s">
        <v>931</v>
      </c>
      <c r="F25693" t="s">
        <v>1066</v>
      </c>
      <c r="G25693" t="s">
        <v>681</v>
      </c>
      <c r="H25693" t="s">
        <v>1013</v>
      </c>
      <c r="I25693" t="s">
        <v>1013</v>
      </c>
      <c r="J25693" t="s">
        <v>1008</v>
      </c>
      <c r="K25693" t="s">
        <v>140</v>
      </c>
      <c r="L25693" t="s">
        <v>140</v>
      </c>
      <c r="M25693" t="s">
        <v>140</v>
      </c>
      <c r="N25693" t="s">
        <v>1016</v>
      </c>
      <c r="O25693" t="s">
        <v>1013</v>
      </c>
      <c r="P25693" t="s">
        <v>140</v>
      </c>
      <c r="Q25693" t="s">
        <v>140</v>
      </c>
    </row>
    <row r="25694" spans="1:17" x14ac:dyDescent="0.35">
      <c r="A25694" t="s">
        <v>9</v>
      </c>
      <c r="B25694" t="s">
        <v>1165</v>
      </c>
      <c r="C25694">
        <v>177</v>
      </c>
      <c r="D25694" t="s">
        <v>1054</v>
      </c>
      <c r="E25694" t="s">
        <v>370</v>
      </c>
      <c r="F25694" t="s">
        <v>1011</v>
      </c>
      <c r="G25694" t="s">
        <v>87</v>
      </c>
      <c r="H25694" t="s">
        <v>1008</v>
      </c>
      <c r="I25694" t="s">
        <v>140</v>
      </c>
      <c r="J25694" t="s">
        <v>1098</v>
      </c>
      <c r="K25694" t="s">
        <v>140</v>
      </c>
      <c r="L25694" t="s">
        <v>140</v>
      </c>
      <c r="M25694" t="s">
        <v>140</v>
      </c>
      <c r="N25694" t="s">
        <v>140</v>
      </c>
      <c r="O25694" t="s">
        <v>1008</v>
      </c>
      <c r="P25694" t="s">
        <v>140</v>
      </c>
      <c r="Q25694" t="s">
        <v>140</v>
      </c>
    </row>
    <row r="25695" spans="1:17" x14ac:dyDescent="0.35">
      <c r="A25695" t="s">
        <v>9</v>
      </c>
      <c r="B25695" t="s">
        <v>1166</v>
      </c>
      <c r="C25695">
        <v>185</v>
      </c>
      <c r="D25695" t="s">
        <v>1014</v>
      </c>
      <c r="E25695" t="s">
        <v>432</v>
      </c>
      <c r="F25695" t="s">
        <v>1056</v>
      </c>
      <c r="G25695" t="s">
        <v>877</v>
      </c>
      <c r="H25695" t="s">
        <v>140</v>
      </c>
      <c r="I25695" t="s">
        <v>140</v>
      </c>
      <c r="J25695" t="s">
        <v>140</v>
      </c>
      <c r="K25695" t="s">
        <v>1063</v>
      </c>
      <c r="L25695" t="s">
        <v>1063</v>
      </c>
      <c r="M25695" t="s">
        <v>140</v>
      </c>
      <c r="N25695" t="s">
        <v>1063</v>
      </c>
      <c r="O25695" t="s">
        <v>996</v>
      </c>
      <c r="P25695" t="s">
        <v>140</v>
      </c>
      <c r="Q25695" t="s">
        <v>140</v>
      </c>
    </row>
    <row r="25696" spans="1:17" x14ac:dyDescent="0.35">
      <c r="A25696" t="s">
        <v>10</v>
      </c>
      <c r="B25696" t="s">
        <v>1165</v>
      </c>
      <c r="C25696">
        <v>140</v>
      </c>
      <c r="D25696" t="s">
        <v>1098</v>
      </c>
      <c r="E25696" t="s">
        <v>348</v>
      </c>
      <c r="F25696" t="s">
        <v>996</v>
      </c>
      <c r="G25696" t="s">
        <v>421</v>
      </c>
      <c r="H25696" t="s">
        <v>140</v>
      </c>
      <c r="I25696" t="s">
        <v>140</v>
      </c>
      <c r="J25696" t="s">
        <v>140</v>
      </c>
      <c r="K25696" t="s">
        <v>140</v>
      </c>
      <c r="L25696" t="s">
        <v>140</v>
      </c>
      <c r="M25696" t="s">
        <v>140</v>
      </c>
      <c r="N25696" t="s">
        <v>140</v>
      </c>
      <c r="O25696" t="s">
        <v>903</v>
      </c>
      <c r="P25696" t="s">
        <v>140</v>
      </c>
      <c r="Q25696" t="s">
        <v>1017</v>
      </c>
    </row>
    <row r="25697" spans="1:17" x14ac:dyDescent="0.35">
      <c r="A25697" t="s">
        <v>10</v>
      </c>
      <c r="B25697" t="s">
        <v>1166</v>
      </c>
      <c r="C25697">
        <v>169</v>
      </c>
      <c r="D25697" t="s">
        <v>140</v>
      </c>
      <c r="E25697" t="s">
        <v>466</v>
      </c>
      <c r="F25697" t="s">
        <v>1008</v>
      </c>
      <c r="G25697" t="s">
        <v>614</v>
      </c>
      <c r="H25697" t="s">
        <v>140</v>
      </c>
      <c r="I25697" t="s">
        <v>140</v>
      </c>
      <c r="J25697" t="s">
        <v>140</v>
      </c>
      <c r="K25697" t="s">
        <v>140</v>
      </c>
      <c r="L25697" t="s">
        <v>140</v>
      </c>
      <c r="M25697" t="s">
        <v>140</v>
      </c>
      <c r="N25697" t="s">
        <v>140</v>
      </c>
      <c r="O25697" t="s">
        <v>1060</v>
      </c>
      <c r="P25697" t="s">
        <v>140</v>
      </c>
      <c r="Q25697" t="s">
        <v>140</v>
      </c>
    </row>
    <row r="25698" spans="1:17" x14ac:dyDescent="0.35">
      <c r="A25698" t="s">
        <v>11</v>
      </c>
      <c r="B25698" t="s">
        <v>1165</v>
      </c>
      <c r="C25698">
        <v>141</v>
      </c>
      <c r="D25698" t="s">
        <v>140</v>
      </c>
      <c r="E25698" t="s">
        <v>763</v>
      </c>
      <c r="F25698" t="s">
        <v>1020</v>
      </c>
      <c r="G25698" t="s">
        <v>490</v>
      </c>
      <c r="H25698" t="s">
        <v>875</v>
      </c>
      <c r="I25698" t="s">
        <v>140</v>
      </c>
      <c r="J25698" t="s">
        <v>1007</v>
      </c>
      <c r="K25698" t="s">
        <v>140</v>
      </c>
      <c r="L25698" t="s">
        <v>1054</v>
      </c>
      <c r="M25698" t="s">
        <v>140</v>
      </c>
      <c r="N25698" t="s">
        <v>140</v>
      </c>
      <c r="O25698" t="s">
        <v>1054</v>
      </c>
      <c r="P25698" t="s">
        <v>140</v>
      </c>
      <c r="Q25698" t="s">
        <v>1013</v>
      </c>
    </row>
    <row r="25699" spans="1:17" x14ac:dyDescent="0.35">
      <c r="A25699" t="s">
        <v>11</v>
      </c>
      <c r="B25699" t="s">
        <v>1166</v>
      </c>
      <c r="C25699">
        <v>211</v>
      </c>
      <c r="D25699" t="s">
        <v>1016</v>
      </c>
      <c r="E25699" t="s">
        <v>413</v>
      </c>
      <c r="F25699" t="s">
        <v>345</v>
      </c>
      <c r="G25699" t="s">
        <v>968</v>
      </c>
      <c r="H25699" t="s">
        <v>140</v>
      </c>
      <c r="I25699" t="s">
        <v>140</v>
      </c>
      <c r="J25699" t="s">
        <v>140</v>
      </c>
      <c r="K25699" t="s">
        <v>140</v>
      </c>
      <c r="L25699" t="s">
        <v>140</v>
      </c>
      <c r="M25699" t="s">
        <v>140</v>
      </c>
      <c r="N25699" t="s">
        <v>140</v>
      </c>
      <c r="O25699" t="s">
        <v>1008</v>
      </c>
      <c r="P25699" t="s">
        <v>140</v>
      </c>
      <c r="Q25699" t="s">
        <v>140</v>
      </c>
    </row>
    <row r="25700" spans="1:17" x14ac:dyDescent="0.35">
      <c r="A25700" t="s">
        <v>12</v>
      </c>
      <c r="B25700" t="s">
        <v>1165</v>
      </c>
      <c r="C25700">
        <v>16</v>
      </c>
      <c r="D25700" t="s">
        <v>140</v>
      </c>
      <c r="E25700" t="s">
        <v>127</v>
      </c>
      <c r="F25700" t="s">
        <v>140</v>
      </c>
      <c r="G25700" t="s">
        <v>286</v>
      </c>
      <c r="H25700" t="s">
        <v>666</v>
      </c>
      <c r="I25700" t="s">
        <v>140</v>
      </c>
      <c r="J25700" t="s">
        <v>666</v>
      </c>
      <c r="K25700" t="s">
        <v>140</v>
      </c>
      <c r="L25700" t="s">
        <v>140</v>
      </c>
      <c r="M25700" t="s">
        <v>140</v>
      </c>
      <c r="N25700" t="s">
        <v>140</v>
      </c>
      <c r="O25700" t="s">
        <v>501</v>
      </c>
      <c r="P25700" t="s">
        <v>140</v>
      </c>
      <c r="Q25700" t="s">
        <v>140</v>
      </c>
    </row>
    <row r="25701" spans="1:17" x14ac:dyDescent="0.35">
      <c r="A25701" t="s">
        <v>12</v>
      </c>
      <c r="B25701" t="s">
        <v>1166</v>
      </c>
      <c r="C25701">
        <v>298</v>
      </c>
      <c r="D25701" t="s">
        <v>1019</v>
      </c>
      <c r="E25701" t="s">
        <v>619</v>
      </c>
      <c r="F25701" t="s">
        <v>1048</v>
      </c>
      <c r="G25701" t="s">
        <v>467</v>
      </c>
      <c r="H25701" t="s">
        <v>140</v>
      </c>
      <c r="I25701" t="s">
        <v>1022</v>
      </c>
      <c r="J25701" t="s">
        <v>1016</v>
      </c>
      <c r="K25701" t="s">
        <v>140</v>
      </c>
      <c r="L25701" t="s">
        <v>1008</v>
      </c>
      <c r="M25701" t="s">
        <v>140</v>
      </c>
      <c r="N25701" t="s">
        <v>140</v>
      </c>
      <c r="O25701" t="s">
        <v>1066</v>
      </c>
      <c r="P25701" t="s">
        <v>140</v>
      </c>
      <c r="Q25701" t="s">
        <v>1016</v>
      </c>
    </row>
    <row r="25702" spans="1:17" x14ac:dyDescent="0.35">
      <c r="A25702" t="s">
        <v>13</v>
      </c>
      <c r="B25702" t="s">
        <v>1165</v>
      </c>
      <c r="C25702">
        <v>13</v>
      </c>
      <c r="D25702" t="s">
        <v>140</v>
      </c>
      <c r="E25702" t="s">
        <v>606</v>
      </c>
      <c r="F25702" t="s">
        <v>140</v>
      </c>
      <c r="G25702" t="s">
        <v>562</v>
      </c>
      <c r="H25702" t="s">
        <v>140</v>
      </c>
      <c r="I25702" t="s">
        <v>140</v>
      </c>
      <c r="J25702" t="s">
        <v>1106</v>
      </c>
      <c r="K25702" t="s">
        <v>140</v>
      </c>
      <c r="L25702" t="s">
        <v>140</v>
      </c>
      <c r="M25702" t="s">
        <v>140</v>
      </c>
      <c r="N25702" t="s">
        <v>140</v>
      </c>
      <c r="O25702" t="s">
        <v>99</v>
      </c>
      <c r="P25702" t="s">
        <v>140</v>
      </c>
      <c r="Q25702" t="s">
        <v>1106</v>
      </c>
    </row>
    <row r="25703" spans="1:17" x14ac:dyDescent="0.35">
      <c r="A25703" t="s">
        <v>13</v>
      </c>
      <c r="B25703" t="s">
        <v>1166</v>
      </c>
      <c r="C25703">
        <v>266</v>
      </c>
      <c r="D25703" t="s">
        <v>1008</v>
      </c>
      <c r="E25703" t="s">
        <v>995</v>
      </c>
      <c r="F25703" t="s">
        <v>996</v>
      </c>
      <c r="G25703" t="s">
        <v>386</v>
      </c>
      <c r="H25703" t="s">
        <v>1058</v>
      </c>
      <c r="I25703" t="s">
        <v>1012</v>
      </c>
      <c r="J25703" t="s">
        <v>1098</v>
      </c>
      <c r="K25703" t="s">
        <v>1066</v>
      </c>
      <c r="L25703" t="s">
        <v>954</v>
      </c>
      <c r="M25703" t="s">
        <v>140</v>
      </c>
      <c r="N25703" t="s">
        <v>140</v>
      </c>
      <c r="O25703" t="s">
        <v>949</v>
      </c>
      <c r="P25703" t="s">
        <v>1008</v>
      </c>
      <c r="Q25703" t="s">
        <v>140</v>
      </c>
    </row>
    <row r="25704" spans="1:17" x14ac:dyDescent="0.35">
      <c r="A25704" t="s">
        <v>14</v>
      </c>
      <c r="B25704" t="s">
        <v>1165</v>
      </c>
      <c r="C25704">
        <v>78</v>
      </c>
      <c r="D25704" t="s">
        <v>1016</v>
      </c>
      <c r="E25704" t="s">
        <v>649</v>
      </c>
      <c r="F25704" t="s">
        <v>1004</v>
      </c>
      <c r="G25704" t="s">
        <v>773</v>
      </c>
      <c r="H25704" t="s">
        <v>1052</v>
      </c>
      <c r="I25704" t="s">
        <v>140</v>
      </c>
      <c r="J25704" t="s">
        <v>140</v>
      </c>
      <c r="K25704" t="s">
        <v>140</v>
      </c>
      <c r="L25704" t="s">
        <v>140</v>
      </c>
      <c r="M25704" t="s">
        <v>140</v>
      </c>
      <c r="N25704" t="s">
        <v>949</v>
      </c>
      <c r="O25704" t="s">
        <v>1009</v>
      </c>
      <c r="P25704" t="s">
        <v>140</v>
      </c>
      <c r="Q25704" t="s">
        <v>1054</v>
      </c>
    </row>
    <row r="25705" spans="1:17" x14ac:dyDescent="0.35">
      <c r="A25705" t="s">
        <v>14</v>
      </c>
      <c r="B25705" t="s">
        <v>1166</v>
      </c>
      <c r="C25705">
        <v>238</v>
      </c>
      <c r="D25705" t="s">
        <v>1063</v>
      </c>
      <c r="E25705" t="s">
        <v>652</v>
      </c>
      <c r="F25705" t="s">
        <v>458</v>
      </c>
      <c r="G25705" t="s">
        <v>518</v>
      </c>
      <c r="H25705" t="s">
        <v>775</v>
      </c>
      <c r="I25705" t="s">
        <v>140</v>
      </c>
      <c r="J25705" t="s">
        <v>140</v>
      </c>
      <c r="K25705" t="s">
        <v>140</v>
      </c>
      <c r="L25705" t="s">
        <v>140</v>
      </c>
      <c r="M25705" t="s">
        <v>140</v>
      </c>
      <c r="N25705" t="s">
        <v>140</v>
      </c>
      <c r="O25705" t="s">
        <v>939</v>
      </c>
      <c r="P25705" t="s">
        <v>140</v>
      </c>
      <c r="Q25705" t="s">
        <v>1043</v>
      </c>
    </row>
    <row r="25706" spans="1:17" x14ac:dyDescent="0.35">
      <c r="A25706" t="s">
        <v>15</v>
      </c>
      <c r="B25706" t="s">
        <v>1165</v>
      </c>
      <c r="C25706">
        <v>135</v>
      </c>
      <c r="D25706" t="s">
        <v>1058</v>
      </c>
      <c r="E25706" t="s">
        <v>825</v>
      </c>
      <c r="F25706" t="s">
        <v>1008</v>
      </c>
      <c r="G25706" t="s">
        <v>532</v>
      </c>
      <c r="H25706" t="s">
        <v>140</v>
      </c>
      <c r="I25706" t="s">
        <v>140</v>
      </c>
      <c r="J25706" t="s">
        <v>949</v>
      </c>
      <c r="K25706" t="s">
        <v>140</v>
      </c>
      <c r="L25706" t="s">
        <v>140</v>
      </c>
      <c r="M25706" t="s">
        <v>140</v>
      </c>
      <c r="N25706" t="s">
        <v>140</v>
      </c>
      <c r="O25706" t="s">
        <v>1021</v>
      </c>
      <c r="P25706" t="s">
        <v>140</v>
      </c>
      <c r="Q25706" t="s">
        <v>140</v>
      </c>
    </row>
    <row r="25707" spans="1:17" x14ac:dyDescent="0.35">
      <c r="A25707" t="s">
        <v>15</v>
      </c>
      <c r="B25707" t="s">
        <v>1166</v>
      </c>
      <c r="C25707">
        <v>184</v>
      </c>
      <c r="D25707" t="s">
        <v>1009</v>
      </c>
      <c r="E25707" t="s">
        <v>146</v>
      </c>
      <c r="F25707" t="s">
        <v>869</v>
      </c>
      <c r="G25707" t="s">
        <v>51</v>
      </c>
      <c r="H25707" t="s">
        <v>1010</v>
      </c>
      <c r="I25707" t="s">
        <v>1021</v>
      </c>
      <c r="J25707" t="s">
        <v>140</v>
      </c>
      <c r="K25707" t="s">
        <v>140</v>
      </c>
      <c r="L25707" t="s">
        <v>140</v>
      </c>
      <c r="M25707" t="s">
        <v>140</v>
      </c>
      <c r="N25707" t="s">
        <v>140</v>
      </c>
      <c r="O25707" t="s">
        <v>1004</v>
      </c>
      <c r="P25707" t="s">
        <v>140</v>
      </c>
      <c r="Q25707" t="s">
        <v>1009</v>
      </c>
    </row>
    <row r="25708" spans="1:17" x14ac:dyDescent="0.35">
      <c r="A25708" t="s">
        <v>16</v>
      </c>
      <c r="B25708" t="s">
        <v>1165</v>
      </c>
      <c r="C25708">
        <v>185</v>
      </c>
      <c r="D25708" t="s">
        <v>1016</v>
      </c>
      <c r="E25708" t="s">
        <v>191</v>
      </c>
      <c r="F25708" t="s">
        <v>1098</v>
      </c>
      <c r="G25708" t="s">
        <v>862</v>
      </c>
      <c r="H25708" t="s">
        <v>140</v>
      </c>
      <c r="I25708" t="s">
        <v>140</v>
      </c>
      <c r="J25708" t="s">
        <v>140</v>
      </c>
      <c r="K25708" t="s">
        <v>140</v>
      </c>
      <c r="L25708" t="s">
        <v>140</v>
      </c>
      <c r="M25708" t="s">
        <v>140</v>
      </c>
      <c r="N25708" t="s">
        <v>140</v>
      </c>
      <c r="O25708" t="s">
        <v>949</v>
      </c>
      <c r="P25708" t="s">
        <v>140</v>
      </c>
      <c r="Q25708" t="s">
        <v>140</v>
      </c>
    </row>
    <row r="25709" spans="1:17" x14ac:dyDescent="0.35">
      <c r="A25709" t="s">
        <v>16</v>
      </c>
      <c r="B25709" t="s">
        <v>1166</v>
      </c>
      <c r="C25709">
        <v>200</v>
      </c>
      <c r="D25709" t="s">
        <v>1021</v>
      </c>
      <c r="E25709" t="s">
        <v>163</v>
      </c>
      <c r="F25709" t="s">
        <v>1012</v>
      </c>
      <c r="G25709" t="s">
        <v>837</v>
      </c>
      <c r="H25709" t="s">
        <v>140</v>
      </c>
      <c r="I25709" t="s">
        <v>140</v>
      </c>
      <c r="J25709" t="s">
        <v>140</v>
      </c>
      <c r="K25709" t="s">
        <v>140</v>
      </c>
      <c r="L25709" t="s">
        <v>140</v>
      </c>
      <c r="M25709" t="s">
        <v>140</v>
      </c>
      <c r="N25709" t="s">
        <v>140</v>
      </c>
      <c r="O25709" t="s">
        <v>1017</v>
      </c>
      <c r="P25709" t="s">
        <v>140</v>
      </c>
      <c r="Q25709" t="s">
        <v>140</v>
      </c>
    </row>
    <row r="25710" spans="1:17" x14ac:dyDescent="0.35">
      <c r="A25710" t="s">
        <v>17</v>
      </c>
      <c r="B25710" t="s">
        <v>1165</v>
      </c>
      <c r="C25710">
        <v>165</v>
      </c>
      <c r="D25710" t="s">
        <v>140</v>
      </c>
      <c r="E25710" t="s">
        <v>857</v>
      </c>
      <c r="F25710" t="s">
        <v>1018</v>
      </c>
      <c r="G25710" t="s">
        <v>805</v>
      </c>
      <c r="H25710" t="s">
        <v>1013</v>
      </c>
      <c r="I25710" t="s">
        <v>140</v>
      </c>
      <c r="J25710" t="s">
        <v>140</v>
      </c>
      <c r="K25710" t="s">
        <v>140</v>
      </c>
      <c r="L25710" t="s">
        <v>140</v>
      </c>
      <c r="M25710" t="s">
        <v>140</v>
      </c>
      <c r="N25710" t="s">
        <v>140</v>
      </c>
      <c r="O25710" t="s">
        <v>1019</v>
      </c>
      <c r="P25710" t="s">
        <v>1010</v>
      </c>
      <c r="Q25710" t="s">
        <v>140</v>
      </c>
    </row>
    <row r="25711" spans="1:17" x14ac:dyDescent="0.35">
      <c r="A25711" t="s">
        <v>17</v>
      </c>
      <c r="B25711" t="s">
        <v>1166</v>
      </c>
      <c r="C25711">
        <v>159</v>
      </c>
      <c r="D25711" t="s">
        <v>1017</v>
      </c>
      <c r="E25711" t="s">
        <v>319</v>
      </c>
      <c r="F25711" t="s">
        <v>1055</v>
      </c>
      <c r="G25711" t="s">
        <v>495</v>
      </c>
      <c r="H25711" t="s">
        <v>775</v>
      </c>
      <c r="I25711" t="s">
        <v>1016</v>
      </c>
      <c r="J25711" t="s">
        <v>140</v>
      </c>
      <c r="K25711" t="s">
        <v>140</v>
      </c>
      <c r="L25711" t="s">
        <v>140</v>
      </c>
      <c r="M25711" t="s">
        <v>140</v>
      </c>
      <c r="N25711" t="s">
        <v>140</v>
      </c>
      <c r="O25711" t="s">
        <v>1012</v>
      </c>
      <c r="P25711" t="s">
        <v>1014</v>
      </c>
      <c r="Q25711" t="s">
        <v>140</v>
      </c>
    </row>
    <row r="25712" spans="1:17" x14ac:dyDescent="0.35">
      <c r="A25712" t="s">
        <v>18</v>
      </c>
      <c r="B25712" t="s">
        <v>1165</v>
      </c>
      <c r="C25712">
        <v>15</v>
      </c>
      <c r="D25712" t="s">
        <v>140</v>
      </c>
      <c r="E25712" t="s">
        <v>454</v>
      </c>
      <c r="F25712" t="s">
        <v>140</v>
      </c>
      <c r="G25712" t="s">
        <v>788</v>
      </c>
      <c r="H25712" t="s">
        <v>140</v>
      </c>
      <c r="I25712" t="s">
        <v>458</v>
      </c>
      <c r="J25712" t="s">
        <v>140</v>
      </c>
      <c r="K25712" t="s">
        <v>1052</v>
      </c>
      <c r="L25712" t="s">
        <v>1052</v>
      </c>
      <c r="M25712" t="s">
        <v>140</v>
      </c>
      <c r="N25712" t="s">
        <v>140</v>
      </c>
      <c r="O25712" t="s">
        <v>140</v>
      </c>
      <c r="P25712" t="s">
        <v>140</v>
      </c>
      <c r="Q25712" t="s">
        <v>517</v>
      </c>
    </row>
    <row r="25713" spans="1:17" x14ac:dyDescent="0.35">
      <c r="A25713" t="s">
        <v>18</v>
      </c>
      <c r="B25713" t="s">
        <v>1166</v>
      </c>
      <c r="C25713">
        <v>263</v>
      </c>
      <c r="D25713" t="s">
        <v>1008</v>
      </c>
      <c r="E25713" t="s">
        <v>400</v>
      </c>
      <c r="F25713" t="s">
        <v>1073</v>
      </c>
      <c r="G25713" t="s">
        <v>956</v>
      </c>
      <c r="H25713" t="s">
        <v>1021</v>
      </c>
      <c r="I25713" t="s">
        <v>1016</v>
      </c>
      <c r="J25713" t="s">
        <v>140</v>
      </c>
      <c r="K25713" t="s">
        <v>1016</v>
      </c>
      <c r="L25713" t="s">
        <v>1012</v>
      </c>
      <c r="M25713" t="s">
        <v>140</v>
      </c>
      <c r="N25713" t="s">
        <v>140</v>
      </c>
      <c r="O25713" t="s">
        <v>1010</v>
      </c>
      <c r="P25713" t="s">
        <v>775</v>
      </c>
      <c r="Q25713" t="s">
        <v>1008</v>
      </c>
    </row>
    <row r="25714" spans="1:17" x14ac:dyDescent="0.35">
      <c r="A25714" t="s">
        <v>19</v>
      </c>
      <c r="B25714" t="s">
        <v>1165</v>
      </c>
      <c r="C25714">
        <v>112</v>
      </c>
      <c r="D25714" t="s">
        <v>1020</v>
      </c>
      <c r="E25714" t="s">
        <v>833</v>
      </c>
      <c r="F25714" t="s">
        <v>1068</v>
      </c>
      <c r="G25714" t="s">
        <v>386</v>
      </c>
      <c r="H25714" t="s">
        <v>949</v>
      </c>
      <c r="I25714" t="s">
        <v>140</v>
      </c>
      <c r="J25714" t="s">
        <v>140</v>
      </c>
      <c r="K25714" t="s">
        <v>140</v>
      </c>
      <c r="L25714" t="s">
        <v>140</v>
      </c>
      <c r="M25714" t="s">
        <v>140</v>
      </c>
      <c r="N25714" t="s">
        <v>140</v>
      </c>
      <c r="O25714" t="s">
        <v>1046</v>
      </c>
      <c r="P25714" t="s">
        <v>1019</v>
      </c>
      <c r="Q25714" t="s">
        <v>1058</v>
      </c>
    </row>
    <row r="25715" spans="1:17" x14ac:dyDescent="0.35">
      <c r="A25715" t="s">
        <v>19</v>
      </c>
      <c r="B25715" t="s">
        <v>1166</v>
      </c>
      <c r="C25715">
        <v>220</v>
      </c>
      <c r="D25715" t="s">
        <v>1014</v>
      </c>
      <c r="E25715" t="s">
        <v>708</v>
      </c>
      <c r="F25715" t="s">
        <v>1057</v>
      </c>
      <c r="G25715" t="s">
        <v>379</v>
      </c>
      <c r="H25715" t="s">
        <v>140</v>
      </c>
      <c r="I25715" t="s">
        <v>140</v>
      </c>
      <c r="J25715" t="s">
        <v>1066</v>
      </c>
      <c r="K25715" t="s">
        <v>140</v>
      </c>
      <c r="L25715" t="s">
        <v>140</v>
      </c>
      <c r="M25715" t="s">
        <v>140</v>
      </c>
      <c r="N25715" t="s">
        <v>140</v>
      </c>
      <c r="O25715" t="s">
        <v>940</v>
      </c>
      <c r="P25715" t="s">
        <v>1017</v>
      </c>
      <c r="Q25715" t="s">
        <v>1066</v>
      </c>
    </row>
    <row r="25716" spans="1:17" x14ac:dyDescent="0.35">
      <c r="A25716" t="s">
        <v>20</v>
      </c>
      <c r="B25716" t="s">
        <v>1165</v>
      </c>
      <c r="C25716">
        <v>212</v>
      </c>
      <c r="D25716" t="s">
        <v>140</v>
      </c>
      <c r="E25716" t="s">
        <v>512</v>
      </c>
      <c r="F25716" t="s">
        <v>1054</v>
      </c>
      <c r="G25716" t="s">
        <v>917</v>
      </c>
      <c r="H25716" t="s">
        <v>1016</v>
      </c>
      <c r="I25716" t="s">
        <v>1008</v>
      </c>
      <c r="J25716" t="s">
        <v>1008</v>
      </c>
      <c r="K25716" t="s">
        <v>140</v>
      </c>
      <c r="L25716" t="s">
        <v>140</v>
      </c>
      <c r="M25716" t="s">
        <v>140</v>
      </c>
      <c r="N25716" t="s">
        <v>140</v>
      </c>
      <c r="O25716" t="s">
        <v>1020</v>
      </c>
      <c r="P25716" t="s">
        <v>1009</v>
      </c>
      <c r="Q25716" t="s">
        <v>1016</v>
      </c>
    </row>
    <row r="25717" spans="1:17" x14ac:dyDescent="0.35">
      <c r="A25717" t="s">
        <v>20</v>
      </c>
      <c r="B25717" t="s">
        <v>1166</v>
      </c>
      <c r="C25717">
        <v>130</v>
      </c>
      <c r="D25717" t="s">
        <v>1063</v>
      </c>
      <c r="E25717" t="s">
        <v>50</v>
      </c>
      <c r="F25717" t="s">
        <v>1048</v>
      </c>
      <c r="G25717" t="s">
        <v>752</v>
      </c>
      <c r="H25717" t="s">
        <v>140</v>
      </c>
      <c r="I25717" t="s">
        <v>140</v>
      </c>
      <c r="J25717" t="s">
        <v>140</v>
      </c>
      <c r="K25717" t="s">
        <v>140</v>
      </c>
      <c r="L25717" t="s">
        <v>140</v>
      </c>
      <c r="M25717" t="s">
        <v>140</v>
      </c>
      <c r="N25717" t="s">
        <v>140</v>
      </c>
      <c r="O25717" t="s">
        <v>1055</v>
      </c>
      <c r="P25717" t="s">
        <v>140</v>
      </c>
      <c r="Q25717" t="s">
        <v>140</v>
      </c>
    </row>
    <row r="25718" spans="1:17" x14ac:dyDescent="0.35">
      <c r="A25718" t="s">
        <v>21</v>
      </c>
      <c r="B25718" t="s">
        <v>1166</v>
      </c>
      <c r="C25718">
        <v>319</v>
      </c>
      <c r="D25718" t="s">
        <v>1010</v>
      </c>
      <c r="E25718" t="s">
        <v>552</v>
      </c>
      <c r="F25718" t="s">
        <v>1062</v>
      </c>
      <c r="G25718" t="s">
        <v>1106</v>
      </c>
      <c r="H25718" t="s">
        <v>140</v>
      </c>
      <c r="I25718" t="s">
        <v>1010</v>
      </c>
      <c r="J25718" t="s">
        <v>140</v>
      </c>
      <c r="K25718" t="s">
        <v>140</v>
      </c>
      <c r="L25718" t="s">
        <v>140</v>
      </c>
      <c r="M25718" t="s">
        <v>140</v>
      </c>
      <c r="N25718" t="s">
        <v>1010</v>
      </c>
      <c r="O25718" t="s">
        <v>1066</v>
      </c>
      <c r="P25718" t="s">
        <v>1063</v>
      </c>
      <c r="Q25718" t="s">
        <v>1010</v>
      </c>
    </row>
    <row r="25719" spans="1:17" x14ac:dyDescent="0.35">
      <c r="A25719" t="s">
        <v>22</v>
      </c>
      <c r="B25719" t="s">
        <v>1165</v>
      </c>
      <c r="C25719">
        <v>154</v>
      </c>
      <c r="D25719" t="s">
        <v>140</v>
      </c>
      <c r="E25719" t="s">
        <v>472</v>
      </c>
      <c r="F25719" t="s">
        <v>1070</v>
      </c>
      <c r="G25719" t="s">
        <v>932</v>
      </c>
      <c r="H25719" t="s">
        <v>1010</v>
      </c>
      <c r="I25719" t="s">
        <v>140</v>
      </c>
      <c r="J25719" t="s">
        <v>515</v>
      </c>
      <c r="K25719" t="s">
        <v>140</v>
      </c>
      <c r="L25719" t="s">
        <v>1098</v>
      </c>
      <c r="M25719" t="s">
        <v>140</v>
      </c>
      <c r="N25719" t="s">
        <v>140</v>
      </c>
      <c r="O25719" t="s">
        <v>1014</v>
      </c>
      <c r="P25719" t="s">
        <v>140</v>
      </c>
      <c r="Q25719" t="s">
        <v>1058</v>
      </c>
    </row>
    <row r="25720" spans="1:17" x14ac:dyDescent="0.35">
      <c r="A25720" t="s">
        <v>22</v>
      </c>
      <c r="B25720" t="s">
        <v>1166</v>
      </c>
      <c r="C25720">
        <v>181</v>
      </c>
      <c r="D25720" t="s">
        <v>1014</v>
      </c>
      <c r="E25720" t="s">
        <v>638</v>
      </c>
      <c r="F25720" t="s">
        <v>939</v>
      </c>
      <c r="G25720" t="s">
        <v>849</v>
      </c>
      <c r="H25720" t="s">
        <v>1019</v>
      </c>
      <c r="I25720" t="s">
        <v>140</v>
      </c>
      <c r="J25720" t="s">
        <v>1012</v>
      </c>
      <c r="K25720" t="s">
        <v>140</v>
      </c>
      <c r="L25720" t="s">
        <v>140</v>
      </c>
      <c r="M25720" t="s">
        <v>1016</v>
      </c>
      <c r="N25720" t="s">
        <v>140</v>
      </c>
      <c r="O25720" t="s">
        <v>140</v>
      </c>
      <c r="P25720" t="s">
        <v>140</v>
      </c>
      <c r="Q25720" t="s">
        <v>140</v>
      </c>
    </row>
    <row r="25721" spans="1:17" x14ac:dyDescent="0.35">
      <c r="A25721" t="s">
        <v>23</v>
      </c>
      <c r="B25721" t="s">
        <v>1165</v>
      </c>
      <c r="C25721">
        <v>131</v>
      </c>
      <c r="D25721" t="s">
        <v>1013</v>
      </c>
      <c r="E25721" t="s">
        <v>817</v>
      </c>
      <c r="F25721" t="s">
        <v>1043</v>
      </c>
      <c r="G25721" t="s">
        <v>826</v>
      </c>
      <c r="H25721" t="s">
        <v>1051</v>
      </c>
      <c r="I25721" t="s">
        <v>1009</v>
      </c>
      <c r="J25721" t="s">
        <v>1060</v>
      </c>
      <c r="K25721" t="s">
        <v>1011</v>
      </c>
      <c r="L25721" t="s">
        <v>1050</v>
      </c>
      <c r="M25721" t="s">
        <v>140</v>
      </c>
      <c r="N25721" t="s">
        <v>140</v>
      </c>
      <c r="O25721" t="s">
        <v>1046</v>
      </c>
      <c r="P25721" t="s">
        <v>140</v>
      </c>
      <c r="Q25721" t="s">
        <v>140</v>
      </c>
    </row>
    <row r="25722" spans="1:17" x14ac:dyDescent="0.35">
      <c r="A25722" t="s">
        <v>23</v>
      </c>
      <c r="B25722" t="s">
        <v>1166</v>
      </c>
      <c r="C25722">
        <v>160</v>
      </c>
      <c r="D25722" t="s">
        <v>140</v>
      </c>
      <c r="E25722" t="s">
        <v>701</v>
      </c>
      <c r="F25722" t="s">
        <v>660</v>
      </c>
      <c r="G25722" t="s">
        <v>564</v>
      </c>
      <c r="H25722" t="s">
        <v>1016</v>
      </c>
      <c r="I25722" t="s">
        <v>140</v>
      </c>
      <c r="J25722" t="s">
        <v>140</v>
      </c>
      <c r="K25722" t="s">
        <v>1011</v>
      </c>
      <c r="L25722" t="s">
        <v>140</v>
      </c>
      <c r="M25722" t="s">
        <v>140</v>
      </c>
      <c r="N25722" t="s">
        <v>140</v>
      </c>
      <c r="O25722" t="s">
        <v>919</v>
      </c>
      <c r="P25722" t="s">
        <v>140</v>
      </c>
      <c r="Q25722" t="s">
        <v>1054</v>
      </c>
    </row>
    <row r="25723" spans="1:17" x14ac:dyDescent="0.35">
      <c r="A25723" t="s">
        <v>24</v>
      </c>
      <c r="B25723" t="s">
        <v>1165</v>
      </c>
      <c r="C25723">
        <v>140</v>
      </c>
      <c r="D25723" t="s">
        <v>1054</v>
      </c>
      <c r="E25723" t="s">
        <v>461</v>
      </c>
      <c r="F25723" t="s">
        <v>949</v>
      </c>
      <c r="G25723" t="s">
        <v>97</v>
      </c>
      <c r="H25723" t="s">
        <v>140</v>
      </c>
      <c r="I25723" t="s">
        <v>140</v>
      </c>
      <c r="J25723" t="s">
        <v>140</v>
      </c>
      <c r="K25723" t="s">
        <v>140</v>
      </c>
      <c r="L25723" t="s">
        <v>140</v>
      </c>
      <c r="M25723" t="s">
        <v>140</v>
      </c>
      <c r="N25723" t="s">
        <v>140</v>
      </c>
      <c r="O25723" t="s">
        <v>1063</v>
      </c>
      <c r="P25723" t="s">
        <v>1063</v>
      </c>
      <c r="Q25723" t="s">
        <v>1022</v>
      </c>
    </row>
    <row r="25724" spans="1:17" x14ac:dyDescent="0.35">
      <c r="A25724" t="s">
        <v>24</v>
      </c>
      <c r="B25724" t="s">
        <v>1166</v>
      </c>
      <c r="C25724">
        <v>213</v>
      </c>
      <c r="D25724" t="s">
        <v>1010</v>
      </c>
      <c r="E25724" t="s">
        <v>931</v>
      </c>
      <c r="F25724" t="s">
        <v>940</v>
      </c>
      <c r="G25724" t="s">
        <v>399</v>
      </c>
      <c r="H25724" t="s">
        <v>1008</v>
      </c>
      <c r="I25724" t="s">
        <v>140</v>
      </c>
      <c r="J25724" t="s">
        <v>140</v>
      </c>
      <c r="K25724" t="s">
        <v>140</v>
      </c>
      <c r="L25724" t="s">
        <v>140</v>
      </c>
      <c r="M25724" t="s">
        <v>140</v>
      </c>
      <c r="N25724" t="s">
        <v>140</v>
      </c>
      <c r="O25724" t="s">
        <v>1021</v>
      </c>
      <c r="P25724" t="s">
        <v>140</v>
      </c>
      <c r="Q25724" t="s">
        <v>1013</v>
      </c>
    </row>
    <row r="25725" spans="1:17" x14ac:dyDescent="0.35">
      <c r="A25725" t="s">
        <v>25</v>
      </c>
      <c r="B25725" t="s">
        <v>1165</v>
      </c>
      <c r="C25725">
        <v>145</v>
      </c>
      <c r="D25725" t="s">
        <v>140</v>
      </c>
      <c r="E25725" t="s">
        <v>872</v>
      </c>
      <c r="F25725" t="s">
        <v>1020</v>
      </c>
      <c r="G25725" t="s">
        <v>917</v>
      </c>
      <c r="H25725" t="s">
        <v>1054</v>
      </c>
      <c r="I25725" t="s">
        <v>140</v>
      </c>
      <c r="J25725" t="s">
        <v>140</v>
      </c>
      <c r="K25725" t="s">
        <v>140</v>
      </c>
      <c r="L25725" t="s">
        <v>140</v>
      </c>
      <c r="M25725" t="s">
        <v>140</v>
      </c>
      <c r="N25725" t="s">
        <v>1016</v>
      </c>
      <c r="O25725" t="s">
        <v>1016</v>
      </c>
      <c r="P25725" t="s">
        <v>140</v>
      </c>
      <c r="Q25725" t="s">
        <v>140</v>
      </c>
    </row>
    <row r="25726" spans="1:17" x14ac:dyDescent="0.35">
      <c r="A25726" t="s">
        <v>25</v>
      </c>
      <c r="B25726" t="s">
        <v>1166</v>
      </c>
      <c r="C25726">
        <v>197</v>
      </c>
      <c r="D25726" t="s">
        <v>140</v>
      </c>
      <c r="E25726" t="s">
        <v>675</v>
      </c>
      <c r="F25726" t="s">
        <v>1048</v>
      </c>
      <c r="G25726" t="s">
        <v>849</v>
      </c>
      <c r="H25726" t="s">
        <v>1008</v>
      </c>
      <c r="I25726" t="s">
        <v>140</v>
      </c>
      <c r="J25726" t="s">
        <v>140</v>
      </c>
      <c r="K25726" t="s">
        <v>140</v>
      </c>
      <c r="L25726" t="s">
        <v>140</v>
      </c>
      <c r="M25726" t="s">
        <v>140</v>
      </c>
      <c r="N25726" t="s">
        <v>140</v>
      </c>
      <c r="O25726" t="s">
        <v>1013</v>
      </c>
      <c r="P25726" t="s">
        <v>140</v>
      </c>
      <c r="Q25726" t="s">
        <v>140</v>
      </c>
    </row>
    <row r="25727" spans="1:17" x14ac:dyDescent="0.35">
      <c r="A25727" t="s">
        <v>26</v>
      </c>
      <c r="B25727" t="s">
        <v>1165</v>
      </c>
      <c r="C25727">
        <v>156</v>
      </c>
      <c r="D25727" t="s">
        <v>140</v>
      </c>
      <c r="E25727" t="s">
        <v>66</v>
      </c>
      <c r="F25727" t="s">
        <v>131</v>
      </c>
      <c r="G25727" t="s">
        <v>45</v>
      </c>
      <c r="H25727" t="s">
        <v>1014</v>
      </c>
      <c r="I25727" t="s">
        <v>1019</v>
      </c>
      <c r="J25727" t="s">
        <v>1046</v>
      </c>
      <c r="K25727" t="s">
        <v>140</v>
      </c>
      <c r="L25727" t="s">
        <v>140</v>
      </c>
      <c r="M25727" t="s">
        <v>140</v>
      </c>
      <c r="N25727" t="s">
        <v>140</v>
      </c>
      <c r="O25727" t="s">
        <v>954</v>
      </c>
      <c r="P25727" t="s">
        <v>140</v>
      </c>
      <c r="Q25727" t="s">
        <v>1060</v>
      </c>
    </row>
    <row r="25728" spans="1:17" x14ac:dyDescent="0.35">
      <c r="A25728" t="s">
        <v>26</v>
      </c>
      <c r="B25728" t="s">
        <v>1166</v>
      </c>
      <c r="C25728">
        <v>202</v>
      </c>
      <c r="D25728" t="s">
        <v>1010</v>
      </c>
      <c r="E25728" t="s">
        <v>597</v>
      </c>
      <c r="F25728" t="s">
        <v>1007</v>
      </c>
      <c r="G25728" t="s">
        <v>476</v>
      </c>
      <c r="H25728" t="s">
        <v>140</v>
      </c>
      <c r="I25728" t="s">
        <v>1010</v>
      </c>
      <c r="J25728" t="s">
        <v>140</v>
      </c>
      <c r="K25728" t="s">
        <v>140</v>
      </c>
      <c r="L25728" t="s">
        <v>1063</v>
      </c>
      <c r="M25728" t="s">
        <v>140</v>
      </c>
      <c r="N25728" t="s">
        <v>140</v>
      </c>
      <c r="O25728" t="s">
        <v>1016</v>
      </c>
      <c r="P25728" t="s">
        <v>140</v>
      </c>
      <c r="Q25728" t="s">
        <v>1014</v>
      </c>
    </row>
    <row r="25729" spans="1:17" x14ac:dyDescent="0.35">
      <c r="A25729" t="s">
        <v>27</v>
      </c>
      <c r="B25729" t="s">
        <v>1165</v>
      </c>
      <c r="C25729">
        <v>218</v>
      </c>
      <c r="D25729" t="s">
        <v>1009</v>
      </c>
      <c r="E25729" t="s">
        <v>473</v>
      </c>
      <c r="F25729" t="s">
        <v>1051</v>
      </c>
      <c r="G25729" t="s">
        <v>897</v>
      </c>
      <c r="H25729" t="s">
        <v>1009</v>
      </c>
      <c r="I25729" t="s">
        <v>140</v>
      </c>
      <c r="J25729" t="s">
        <v>140</v>
      </c>
      <c r="K25729" t="s">
        <v>140</v>
      </c>
      <c r="L25729" t="s">
        <v>140</v>
      </c>
      <c r="M25729" t="s">
        <v>140</v>
      </c>
      <c r="N25729" t="s">
        <v>140</v>
      </c>
      <c r="O25729" t="s">
        <v>949</v>
      </c>
      <c r="P25729" t="s">
        <v>140</v>
      </c>
      <c r="Q25729" t="s">
        <v>1009</v>
      </c>
    </row>
    <row r="25730" spans="1:17" x14ac:dyDescent="0.35">
      <c r="A25730" t="s">
        <v>27</v>
      </c>
      <c r="B25730" t="s">
        <v>1166</v>
      </c>
      <c r="C25730">
        <v>190</v>
      </c>
      <c r="D25730" t="s">
        <v>1043</v>
      </c>
      <c r="E25730" t="s">
        <v>260</v>
      </c>
      <c r="F25730" t="s">
        <v>1073</v>
      </c>
      <c r="G25730" t="s">
        <v>837</v>
      </c>
      <c r="H25730" t="s">
        <v>140</v>
      </c>
      <c r="I25730" t="s">
        <v>140</v>
      </c>
      <c r="J25730" t="s">
        <v>140</v>
      </c>
      <c r="K25730" t="s">
        <v>140</v>
      </c>
      <c r="L25730" t="s">
        <v>140</v>
      </c>
      <c r="M25730" t="s">
        <v>140</v>
      </c>
      <c r="N25730" t="s">
        <v>140</v>
      </c>
      <c r="O25730" t="s">
        <v>1019</v>
      </c>
      <c r="P25730" t="s">
        <v>140</v>
      </c>
      <c r="Q25730" t="s">
        <v>140</v>
      </c>
    </row>
    <row r="25731" spans="1:17" x14ac:dyDescent="0.35">
      <c r="A25731" t="s">
        <v>28</v>
      </c>
      <c r="B25731" t="s">
        <v>1165</v>
      </c>
      <c r="C25731">
        <v>128</v>
      </c>
      <c r="D25731" t="s">
        <v>1013</v>
      </c>
      <c r="E25731" t="s">
        <v>450</v>
      </c>
      <c r="F25731" t="s">
        <v>1004</v>
      </c>
      <c r="G25731" t="s">
        <v>777</v>
      </c>
      <c r="H25731" t="s">
        <v>1019</v>
      </c>
      <c r="I25731" t="s">
        <v>1066</v>
      </c>
      <c r="J25731" t="s">
        <v>1043</v>
      </c>
      <c r="K25731" t="s">
        <v>140</v>
      </c>
      <c r="L25731" t="s">
        <v>140</v>
      </c>
      <c r="M25731" t="s">
        <v>140</v>
      </c>
      <c r="N25731" t="s">
        <v>140</v>
      </c>
      <c r="O25731" t="s">
        <v>1051</v>
      </c>
      <c r="P25731" t="s">
        <v>140</v>
      </c>
      <c r="Q25731" t="s">
        <v>140</v>
      </c>
    </row>
    <row r="25732" spans="1:17" x14ac:dyDescent="0.35">
      <c r="A25732" t="s">
        <v>28</v>
      </c>
      <c r="B25732" t="s">
        <v>1166</v>
      </c>
      <c r="C25732">
        <v>206</v>
      </c>
      <c r="D25732" t="s">
        <v>140</v>
      </c>
      <c r="E25732" t="s">
        <v>844</v>
      </c>
      <c r="F25732" t="s">
        <v>1068</v>
      </c>
      <c r="G25732" t="s">
        <v>862</v>
      </c>
      <c r="H25732" t="s">
        <v>1010</v>
      </c>
      <c r="I25732" t="s">
        <v>140</v>
      </c>
      <c r="J25732" t="s">
        <v>140</v>
      </c>
      <c r="K25732" t="s">
        <v>140</v>
      </c>
      <c r="L25732" t="s">
        <v>140</v>
      </c>
      <c r="M25732" t="s">
        <v>140</v>
      </c>
      <c r="N25732" t="s">
        <v>140</v>
      </c>
      <c r="O25732" t="s">
        <v>1019</v>
      </c>
      <c r="P25732" t="s">
        <v>140</v>
      </c>
      <c r="Q25732" t="s">
        <v>140</v>
      </c>
    </row>
    <row r="25733" spans="1:17" x14ac:dyDescent="0.35">
      <c r="A25733" t="s">
        <v>29</v>
      </c>
      <c r="B25733" t="s">
        <v>1165</v>
      </c>
      <c r="C25733">
        <v>176</v>
      </c>
      <c r="D25733" t="s">
        <v>1010</v>
      </c>
      <c r="E25733" t="s">
        <v>561</v>
      </c>
      <c r="F25733" t="s">
        <v>1055</v>
      </c>
      <c r="G25733" t="s">
        <v>880</v>
      </c>
      <c r="H25733" t="s">
        <v>1004</v>
      </c>
      <c r="I25733" t="s">
        <v>1063</v>
      </c>
      <c r="J25733" t="s">
        <v>1043</v>
      </c>
      <c r="K25733" t="s">
        <v>140</v>
      </c>
      <c r="L25733" t="s">
        <v>140</v>
      </c>
      <c r="M25733" t="s">
        <v>140</v>
      </c>
      <c r="N25733" t="s">
        <v>140</v>
      </c>
      <c r="O25733" t="s">
        <v>1017</v>
      </c>
      <c r="P25733" t="s">
        <v>140</v>
      </c>
      <c r="Q25733" t="s">
        <v>140</v>
      </c>
    </row>
    <row r="25734" spans="1:17" x14ac:dyDescent="0.35">
      <c r="A25734" t="s">
        <v>29</v>
      </c>
      <c r="B25734" t="s">
        <v>1166</v>
      </c>
      <c r="C25734">
        <v>196</v>
      </c>
      <c r="D25734" t="s">
        <v>140</v>
      </c>
      <c r="E25734" t="s">
        <v>531</v>
      </c>
      <c r="F25734" t="s">
        <v>1004</v>
      </c>
      <c r="G25734" t="s">
        <v>162</v>
      </c>
      <c r="H25734" t="s">
        <v>140</v>
      </c>
      <c r="I25734" t="s">
        <v>140</v>
      </c>
      <c r="J25734" t="s">
        <v>140</v>
      </c>
      <c r="K25734" t="s">
        <v>140</v>
      </c>
      <c r="L25734" t="s">
        <v>140</v>
      </c>
      <c r="M25734" t="s">
        <v>140</v>
      </c>
      <c r="N25734" t="s">
        <v>1016</v>
      </c>
      <c r="O25734" t="s">
        <v>1017</v>
      </c>
      <c r="P25734" t="s">
        <v>140</v>
      </c>
      <c r="Q25734" t="s">
        <v>140</v>
      </c>
    </row>
    <row r="25735" spans="1:17" x14ac:dyDescent="0.35">
      <c r="A25735" t="s">
        <v>30</v>
      </c>
      <c r="B25735" t="s">
        <v>1165</v>
      </c>
      <c r="C25735">
        <v>157</v>
      </c>
      <c r="D25735" t="s">
        <v>940</v>
      </c>
      <c r="E25735" t="s">
        <v>572</v>
      </c>
      <c r="F25735" t="s">
        <v>1054</v>
      </c>
      <c r="G25735" t="s">
        <v>490</v>
      </c>
      <c r="H25735" t="s">
        <v>1016</v>
      </c>
      <c r="I25735" t="s">
        <v>140</v>
      </c>
      <c r="J25735" t="s">
        <v>140</v>
      </c>
      <c r="K25735" t="s">
        <v>140</v>
      </c>
      <c r="L25735" t="s">
        <v>140</v>
      </c>
      <c r="M25735" t="s">
        <v>140</v>
      </c>
      <c r="N25735" t="s">
        <v>140</v>
      </c>
      <c r="O25735" t="s">
        <v>140</v>
      </c>
      <c r="P25735" t="s">
        <v>140</v>
      </c>
      <c r="Q25735" t="s">
        <v>140</v>
      </c>
    </row>
    <row r="25736" spans="1:17" x14ac:dyDescent="0.35">
      <c r="A25736" t="s">
        <v>30</v>
      </c>
      <c r="B25736" t="s">
        <v>1166</v>
      </c>
      <c r="C25736">
        <v>191</v>
      </c>
      <c r="D25736" t="s">
        <v>140</v>
      </c>
      <c r="E25736" t="s">
        <v>270</v>
      </c>
      <c r="F25736" t="s">
        <v>1058</v>
      </c>
      <c r="G25736" t="s">
        <v>999</v>
      </c>
      <c r="H25736" t="s">
        <v>140</v>
      </c>
      <c r="I25736" t="s">
        <v>140</v>
      </c>
      <c r="J25736" t="s">
        <v>140</v>
      </c>
      <c r="K25736" t="s">
        <v>140</v>
      </c>
      <c r="L25736" t="s">
        <v>140</v>
      </c>
      <c r="M25736" t="s">
        <v>140</v>
      </c>
      <c r="N25736" t="s">
        <v>140</v>
      </c>
      <c r="O25736" t="s">
        <v>1013</v>
      </c>
      <c r="P25736" t="s">
        <v>140</v>
      </c>
      <c r="Q25736" t="s">
        <v>140</v>
      </c>
    </row>
    <row r="25737" spans="1:17" x14ac:dyDescent="0.35">
      <c r="A25737" t="s">
        <v>31</v>
      </c>
      <c r="B25737" t="s">
        <v>1165</v>
      </c>
      <c r="C25737">
        <v>187</v>
      </c>
      <c r="D25737" t="s">
        <v>1010</v>
      </c>
      <c r="E25737" t="s">
        <v>498</v>
      </c>
      <c r="F25737" t="s">
        <v>1057</v>
      </c>
      <c r="G25737" t="s">
        <v>47</v>
      </c>
      <c r="H25737" t="s">
        <v>1046</v>
      </c>
      <c r="I25737" t="s">
        <v>140</v>
      </c>
      <c r="J25737" t="s">
        <v>1050</v>
      </c>
      <c r="K25737" t="s">
        <v>1020</v>
      </c>
      <c r="L25737" t="s">
        <v>89</v>
      </c>
      <c r="M25737" t="s">
        <v>140</v>
      </c>
      <c r="N25737" t="s">
        <v>140</v>
      </c>
      <c r="O25737" t="s">
        <v>949</v>
      </c>
      <c r="P25737" t="s">
        <v>140</v>
      </c>
      <c r="Q25737" t="s">
        <v>1013</v>
      </c>
    </row>
    <row r="25738" spans="1:17" x14ac:dyDescent="0.35">
      <c r="A25738" t="s">
        <v>31</v>
      </c>
      <c r="B25738" t="s">
        <v>1166</v>
      </c>
      <c r="C25738">
        <v>117</v>
      </c>
      <c r="D25738" t="s">
        <v>1063</v>
      </c>
      <c r="E25738" t="s">
        <v>276</v>
      </c>
      <c r="F25738" t="s">
        <v>113</v>
      </c>
      <c r="G25738" t="s">
        <v>562</v>
      </c>
      <c r="H25738" t="s">
        <v>1063</v>
      </c>
      <c r="I25738" t="s">
        <v>140</v>
      </c>
      <c r="J25738" t="s">
        <v>140</v>
      </c>
      <c r="K25738" t="s">
        <v>991</v>
      </c>
      <c r="L25738" t="s">
        <v>643</v>
      </c>
      <c r="M25738" t="s">
        <v>140</v>
      </c>
      <c r="N25738" t="s">
        <v>140</v>
      </c>
      <c r="O25738" t="s">
        <v>515</v>
      </c>
      <c r="P25738" t="s">
        <v>140</v>
      </c>
      <c r="Q25738" t="s">
        <v>140</v>
      </c>
    </row>
    <row r="25739" spans="1:17" x14ac:dyDescent="0.35">
      <c r="A25739" t="s">
        <v>32</v>
      </c>
      <c r="B25739" t="s">
        <v>1165</v>
      </c>
      <c r="C25739">
        <v>3100</v>
      </c>
      <c r="D25739" t="s">
        <v>1014</v>
      </c>
      <c r="E25739" t="s">
        <v>1001</v>
      </c>
      <c r="F25739" t="s">
        <v>954</v>
      </c>
      <c r="G25739" t="s">
        <v>741</v>
      </c>
      <c r="H25739" t="s">
        <v>1021</v>
      </c>
      <c r="I25739" t="s">
        <v>1008</v>
      </c>
      <c r="J25739" t="s">
        <v>1021</v>
      </c>
      <c r="K25739" t="s">
        <v>1022</v>
      </c>
      <c r="L25739" t="s">
        <v>1008</v>
      </c>
      <c r="M25739" t="s">
        <v>140</v>
      </c>
      <c r="N25739" t="s">
        <v>1022</v>
      </c>
      <c r="O25739" t="s">
        <v>949</v>
      </c>
      <c r="P25739" t="s">
        <v>1008</v>
      </c>
      <c r="Q25739" t="s">
        <v>1014</v>
      </c>
    </row>
    <row r="25740" spans="1:17" x14ac:dyDescent="0.35">
      <c r="A25740" t="s">
        <v>32</v>
      </c>
      <c r="B25740" t="s">
        <v>1166</v>
      </c>
      <c r="C25740">
        <v>4892</v>
      </c>
      <c r="D25740" t="s">
        <v>1013</v>
      </c>
      <c r="E25740" t="s">
        <v>957</v>
      </c>
      <c r="F25740" t="s">
        <v>1052</v>
      </c>
      <c r="G25740" t="s">
        <v>261</v>
      </c>
      <c r="H25740" t="s">
        <v>1016</v>
      </c>
      <c r="I25740" t="s">
        <v>1008</v>
      </c>
      <c r="J25740" t="s">
        <v>1008</v>
      </c>
      <c r="K25740" t="s">
        <v>1008</v>
      </c>
      <c r="L25740" t="s">
        <v>1008</v>
      </c>
      <c r="M25740" t="s">
        <v>140</v>
      </c>
      <c r="N25740" t="s">
        <v>1022</v>
      </c>
      <c r="O25740" t="s">
        <v>1098</v>
      </c>
      <c r="P25740" t="s">
        <v>1008</v>
      </c>
      <c r="Q25740" t="s">
        <v>1013</v>
      </c>
    </row>
    <row r="25742" spans="1:17" x14ac:dyDescent="0.35">
      <c r="A25742" t="s">
        <v>2096</v>
      </c>
    </row>
    <row r="25743" spans="1:17" x14ac:dyDescent="0.35">
      <c r="A25743" t="s">
        <v>2</v>
      </c>
      <c r="B25743" t="s">
        <v>1233</v>
      </c>
      <c r="C25743" t="s">
        <v>3</v>
      </c>
      <c r="D25743" t="s">
        <v>2080</v>
      </c>
      <c r="E25743" t="s">
        <v>2081</v>
      </c>
      <c r="F25743" t="s">
        <v>2082</v>
      </c>
      <c r="G25743" t="s">
        <v>2083</v>
      </c>
      <c r="H25743" t="s">
        <v>2084</v>
      </c>
      <c r="I25743" t="s">
        <v>2085</v>
      </c>
      <c r="J25743" t="s">
        <v>2086</v>
      </c>
      <c r="K25743" t="s">
        <v>2087</v>
      </c>
      <c r="L25743" t="s">
        <v>2088</v>
      </c>
      <c r="M25743" t="s">
        <v>2063</v>
      </c>
      <c r="N25743" t="s">
        <v>2089</v>
      </c>
      <c r="O25743" t="s">
        <v>2090</v>
      </c>
      <c r="P25743" t="s">
        <v>2091</v>
      </c>
      <c r="Q25743" t="s">
        <v>2092</v>
      </c>
    </row>
    <row r="25744" spans="1:17" x14ac:dyDescent="0.35">
      <c r="A25744" t="s">
        <v>8</v>
      </c>
      <c r="B25744" t="s">
        <v>1236</v>
      </c>
      <c r="C25744">
        <v>29</v>
      </c>
      <c r="D25744" t="s">
        <v>140</v>
      </c>
      <c r="E25744" t="s">
        <v>1122</v>
      </c>
      <c r="F25744" t="s">
        <v>140</v>
      </c>
      <c r="G25744" t="s">
        <v>1049</v>
      </c>
      <c r="H25744" t="s">
        <v>140</v>
      </c>
      <c r="I25744" t="s">
        <v>140</v>
      </c>
      <c r="J25744" t="s">
        <v>140</v>
      </c>
      <c r="K25744" t="s">
        <v>140</v>
      </c>
      <c r="L25744" t="s">
        <v>140</v>
      </c>
      <c r="M25744" t="s">
        <v>140</v>
      </c>
      <c r="N25744" t="s">
        <v>140</v>
      </c>
      <c r="O25744" t="s">
        <v>140</v>
      </c>
      <c r="P25744" t="s">
        <v>140</v>
      </c>
      <c r="Q25744" t="s">
        <v>140</v>
      </c>
    </row>
    <row r="25745" spans="1:17" x14ac:dyDescent="0.35">
      <c r="A25745" t="s">
        <v>8</v>
      </c>
      <c r="B25745" t="s">
        <v>1234</v>
      </c>
      <c r="C25745">
        <v>117</v>
      </c>
      <c r="D25745" t="s">
        <v>1016</v>
      </c>
      <c r="E25745" t="s">
        <v>280</v>
      </c>
      <c r="F25745" t="s">
        <v>1055</v>
      </c>
      <c r="G25745" t="s">
        <v>856</v>
      </c>
      <c r="H25745" t="s">
        <v>949</v>
      </c>
      <c r="I25745" t="s">
        <v>1011</v>
      </c>
      <c r="J25745" t="s">
        <v>775</v>
      </c>
      <c r="K25745" t="s">
        <v>140</v>
      </c>
      <c r="L25745" t="s">
        <v>140</v>
      </c>
      <c r="M25745" t="s">
        <v>140</v>
      </c>
      <c r="N25745" t="s">
        <v>140</v>
      </c>
      <c r="O25745" t="s">
        <v>1063</v>
      </c>
      <c r="P25745" t="s">
        <v>140</v>
      </c>
      <c r="Q25745" t="s">
        <v>1016</v>
      </c>
    </row>
    <row r="25746" spans="1:17" x14ac:dyDescent="0.35">
      <c r="A25746" t="s">
        <v>8</v>
      </c>
      <c r="B25746" t="s">
        <v>1235</v>
      </c>
      <c r="C25746">
        <v>170</v>
      </c>
      <c r="D25746" t="s">
        <v>140</v>
      </c>
      <c r="E25746" t="s">
        <v>854</v>
      </c>
      <c r="F25746" t="s">
        <v>1052</v>
      </c>
      <c r="G25746" t="s">
        <v>399</v>
      </c>
      <c r="H25746" t="s">
        <v>775</v>
      </c>
      <c r="I25746" t="s">
        <v>140</v>
      </c>
      <c r="J25746" t="s">
        <v>140</v>
      </c>
      <c r="K25746" t="s">
        <v>140</v>
      </c>
      <c r="L25746" t="s">
        <v>140</v>
      </c>
      <c r="M25746" t="s">
        <v>140</v>
      </c>
      <c r="N25746" t="s">
        <v>1016</v>
      </c>
      <c r="O25746" t="s">
        <v>1043</v>
      </c>
      <c r="P25746" t="s">
        <v>140</v>
      </c>
      <c r="Q25746" t="s">
        <v>1010</v>
      </c>
    </row>
    <row r="25747" spans="1:17" x14ac:dyDescent="0.35">
      <c r="A25747" t="s">
        <v>9</v>
      </c>
      <c r="B25747" t="s">
        <v>1236</v>
      </c>
      <c r="C25747">
        <v>34</v>
      </c>
      <c r="D25747" t="s">
        <v>140</v>
      </c>
      <c r="E25747" t="s">
        <v>56</v>
      </c>
      <c r="F25747" t="s">
        <v>1064</v>
      </c>
      <c r="G25747" t="s">
        <v>894</v>
      </c>
      <c r="H25747" t="s">
        <v>140</v>
      </c>
      <c r="I25747" t="s">
        <v>140</v>
      </c>
      <c r="J25747" t="s">
        <v>140</v>
      </c>
      <c r="K25747" t="s">
        <v>140</v>
      </c>
      <c r="L25747" t="s">
        <v>140</v>
      </c>
      <c r="M25747" t="s">
        <v>140</v>
      </c>
      <c r="N25747" t="s">
        <v>140</v>
      </c>
      <c r="O25747" t="s">
        <v>1058</v>
      </c>
      <c r="P25747" t="s">
        <v>140</v>
      </c>
      <c r="Q25747" t="s">
        <v>140</v>
      </c>
    </row>
    <row r="25748" spans="1:17" x14ac:dyDescent="0.35">
      <c r="A25748" t="s">
        <v>9</v>
      </c>
      <c r="B25748" t="s">
        <v>1234</v>
      </c>
      <c r="C25748">
        <v>87</v>
      </c>
      <c r="D25748" t="s">
        <v>1023</v>
      </c>
      <c r="E25748" t="s">
        <v>722</v>
      </c>
      <c r="F25748" t="s">
        <v>977</v>
      </c>
      <c r="G25748" t="s">
        <v>953</v>
      </c>
      <c r="H25748" t="s">
        <v>140</v>
      </c>
      <c r="I25748" t="s">
        <v>140</v>
      </c>
      <c r="J25748" t="s">
        <v>1068</v>
      </c>
      <c r="K25748" t="s">
        <v>140</v>
      </c>
      <c r="L25748" t="s">
        <v>140</v>
      </c>
      <c r="M25748" t="s">
        <v>140</v>
      </c>
      <c r="N25748" t="s">
        <v>140</v>
      </c>
      <c r="O25748" t="s">
        <v>1054</v>
      </c>
      <c r="P25748" t="s">
        <v>140</v>
      </c>
      <c r="Q25748" t="s">
        <v>140</v>
      </c>
    </row>
    <row r="25749" spans="1:17" x14ac:dyDescent="0.35">
      <c r="A25749" t="s">
        <v>9</v>
      </c>
      <c r="B25749" t="s">
        <v>1235</v>
      </c>
      <c r="C25749">
        <v>241</v>
      </c>
      <c r="D25749" t="s">
        <v>140</v>
      </c>
      <c r="E25749" t="s">
        <v>596</v>
      </c>
      <c r="F25749" t="s">
        <v>1066</v>
      </c>
      <c r="G25749" t="s">
        <v>785</v>
      </c>
      <c r="H25749" t="s">
        <v>1008</v>
      </c>
      <c r="I25749" t="s">
        <v>140</v>
      </c>
      <c r="J25749" t="s">
        <v>140</v>
      </c>
      <c r="K25749" t="s">
        <v>1009</v>
      </c>
      <c r="L25749" t="s">
        <v>1009</v>
      </c>
      <c r="M25749" t="s">
        <v>140</v>
      </c>
      <c r="N25749" t="s">
        <v>1009</v>
      </c>
      <c r="O25749" t="s">
        <v>1043</v>
      </c>
      <c r="P25749" t="s">
        <v>140</v>
      </c>
      <c r="Q25749" t="s">
        <v>140</v>
      </c>
    </row>
    <row r="25750" spans="1:17" x14ac:dyDescent="0.35">
      <c r="A25750" t="s">
        <v>10</v>
      </c>
      <c r="B25750" t="s">
        <v>1236</v>
      </c>
      <c r="C25750">
        <v>39</v>
      </c>
      <c r="D25750" t="s">
        <v>140</v>
      </c>
      <c r="E25750" t="s">
        <v>516</v>
      </c>
      <c r="F25750" t="s">
        <v>140</v>
      </c>
      <c r="G25750" t="s">
        <v>517</v>
      </c>
      <c r="H25750" t="s">
        <v>140</v>
      </c>
      <c r="I25750" t="s">
        <v>140</v>
      </c>
      <c r="J25750" t="s">
        <v>140</v>
      </c>
      <c r="K25750" t="s">
        <v>140</v>
      </c>
      <c r="L25750" t="s">
        <v>140</v>
      </c>
      <c r="M25750" t="s">
        <v>140</v>
      </c>
      <c r="N25750" t="s">
        <v>140</v>
      </c>
      <c r="O25750" t="s">
        <v>140</v>
      </c>
      <c r="P25750" t="s">
        <v>140</v>
      </c>
      <c r="Q25750" t="s">
        <v>140</v>
      </c>
    </row>
    <row r="25751" spans="1:17" x14ac:dyDescent="0.35">
      <c r="A25751" t="s">
        <v>10</v>
      </c>
      <c r="B25751" t="s">
        <v>1234</v>
      </c>
      <c r="C25751">
        <v>125</v>
      </c>
      <c r="D25751" t="s">
        <v>1019</v>
      </c>
      <c r="E25751" t="s">
        <v>459</v>
      </c>
      <c r="F25751" t="s">
        <v>1058</v>
      </c>
      <c r="G25751" t="s">
        <v>827</v>
      </c>
      <c r="H25751" t="s">
        <v>140</v>
      </c>
      <c r="I25751" t="s">
        <v>140</v>
      </c>
      <c r="J25751" t="s">
        <v>140</v>
      </c>
      <c r="K25751" t="s">
        <v>140</v>
      </c>
      <c r="L25751" t="s">
        <v>140</v>
      </c>
      <c r="M25751" t="s">
        <v>140</v>
      </c>
      <c r="N25751" t="s">
        <v>140</v>
      </c>
      <c r="O25751" t="s">
        <v>838</v>
      </c>
      <c r="P25751" t="s">
        <v>140</v>
      </c>
      <c r="Q25751" t="s">
        <v>140</v>
      </c>
    </row>
    <row r="25752" spans="1:17" x14ac:dyDescent="0.35">
      <c r="A25752" t="s">
        <v>10</v>
      </c>
      <c r="B25752" t="s">
        <v>1235</v>
      </c>
      <c r="C25752">
        <v>145</v>
      </c>
      <c r="D25752" t="s">
        <v>775</v>
      </c>
      <c r="E25752" t="s">
        <v>736</v>
      </c>
      <c r="F25752" t="s">
        <v>1007</v>
      </c>
      <c r="G25752" t="s">
        <v>668</v>
      </c>
      <c r="H25752" t="s">
        <v>140</v>
      </c>
      <c r="I25752" t="s">
        <v>140</v>
      </c>
      <c r="J25752" t="s">
        <v>140</v>
      </c>
      <c r="K25752" t="s">
        <v>140</v>
      </c>
      <c r="L25752" t="s">
        <v>140</v>
      </c>
      <c r="M25752" t="s">
        <v>140</v>
      </c>
      <c r="N25752" t="s">
        <v>140</v>
      </c>
      <c r="O25752" t="s">
        <v>919</v>
      </c>
      <c r="P25752" t="s">
        <v>140</v>
      </c>
      <c r="Q25752" t="s">
        <v>1098</v>
      </c>
    </row>
    <row r="25753" spans="1:17" x14ac:dyDescent="0.35">
      <c r="A25753" t="s">
        <v>11</v>
      </c>
      <c r="B25753" t="s">
        <v>1236</v>
      </c>
      <c r="C25753">
        <v>30</v>
      </c>
      <c r="D25753" t="s">
        <v>140</v>
      </c>
      <c r="E25753" t="s">
        <v>613</v>
      </c>
      <c r="F25753" t="s">
        <v>869</v>
      </c>
      <c r="G25753" t="s">
        <v>422</v>
      </c>
      <c r="H25753" t="s">
        <v>140</v>
      </c>
      <c r="I25753" t="s">
        <v>140</v>
      </c>
      <c r="J25753" t="s">
        <v>140</v>
      </c>
      <c r="K25753" t="s">
        <v>140</v>
      </c>
      <c r="L25753" t="s">
        <v>140</v>
      </c>
      <c r="M25753" t="s">
        <v>140</v>
      </c>
      <c r="N25753" t="s">
        <v>140</v>
      </c>
      <c r="O25753" t="s">
        <v>140</v>
      </c>
      <c r="P25753" t="s">
        <v>140</v>
      </c>
      <c r="Q25753" t="s">
        <v>140</v>
      </c>
    </row>
    <row r="25754" spans="1:17" x14ac:dyDescent="0.35">
      <c r="A25754" t="s">
        <v>11</v>
      </c>
      <c r="B25754" t="s">
        <v>1234</v>
      </c>
      <c r="C25754">
        <v>96</v>
      </c>
      <c r="D25754" t="s">
        <v>140</v>
      </c>
      <c r="E25754" t="s">
        <v>981</v>
      </c>
      <c r="F25754" t="s">
        <v>1066</v>
      </c>
      <c r="G25754" t="s">
        <v>51</v>
      </c>
      <c r="H25754" t="s">
        <v>977</v>
      </c>
      <c r="I25754" t="s">
        <v>140</v>
      </c>
      <c r="J25754" t="s">
        <v>869</v>
      </c>
      <c r="K25754" t="s">
        <v>140</v>
      </c>
      <c r="L25754" t="s">
        <v>140</v>
      </c>
      <c r="M25754" t="s">
        <v>140</v>
      </c>
      <c r="N25754" t="s">
        <v>140</v>
      </c>
      <c r="O25754" t="s">
        <v>1019</v>
      </c>
      <c r="P25754" t="s">
        <v>140</v>
      </c>
      <c r="Q25754" t="s">
        <v>1014</v>
      </c>
    </row>
    <row r="25755" spans="1:17" x14ac:dyDescent="0.35">
      <c r="A25755" t="s">
        <v>11</v>
      </c>
      <c r="B25755" t="s">
        <v>1235</v>
      </c>
      <c r="C25755">
        <v>226</v>
      </c>
      <c r="D25755" t="s">
        <v>1016</v>
      </c>
      <c r="E25755" t="s">
        <v>992</v>
      </c>
      <c r="F25755" t="s">
        <v>345</v>
      </c>
      <c r="G25755" t="s">
        <v>755</v>
      </c>
      <c r="H25755" t="s">
        <v>1010</v>
      </c>
      <c r="I25755" t="s">
        <v>140</v>
      </c>
      <c r="J25755" t="s">
        <v>1010</v>
      </c>
      <c r="K25755" t="s">
        <v>140</v>
      </c>
      <c r="L25755" t="s">
        <v>1012</v>
      </c>
      <c r="M25755" t="s">
        <v>140</v>
      </c>
      <c r="N25755" t="s">
        <v>140</v>
      </c>
      <c r="O25755" t="s">
        <v>1009</v>
      </c>
      <c r="P25755" t="s">
        <v>140</v>
      </c>
      <c r="Q25755" t="s">
        <v>140</v>
      </c>
    </row>
    <row r="25756" spans="1:17" x14ac:dyDescent="0.35">
      <c r="A25756" t="s">
        <v>12</v>
      </c>
      <c r="B25756" t="s">
        <v>1236</v>
      </c>
      <c r="C25756">
        <v>32</v>
      </c>
      <c r="D25756" t="s">
        <v>140</v>
      </c>
      <c r="E25756" t="s">
        <v>779</v>
      </c>
      <c r="F25756" t="s">
        <v>1011</v>
      </c>
      <c r="G25756" t="s">
        <v>51</v>
      </c>
      <c r="H25756" t="s">
        <v>140</v>
      </c>
      <c r="I25756" t="s">
        <v>140</v>
      </c>
      <c r="J25756" t="s">
        <v>140</v>
      </c>
      <c r="K25756" t="s">
        <v>140</v>
      </c>
      <c r="L25756" t="s">
        <v>140</v>
      </c>
      <c r="M25756" t="s">
        <v>140</v>
      </c>
      <c r="N25756" t="s">
        <v>140</v>
      </c>
      <c r="O25756" t="s">
        <v>140</v>
      </c>
      <c r="P25756" t="s">
        <v>140</v>
      </c>
      <c r="Q25756" t="s">
        <v>140</v>
      </c>
    </row>
    <row r="25757" spans="1:17" x14ac:dyDescent="0.35">
      <c r="A25757" t="s">
        <v>12</v>
      </c>
      <c r="B25757" t="s">
        <v>1234</v>
      </c>
      <c r="C25757">
        <v>104</v>
      </c>
      <c r="D25757" t="s">
        <v>1019</v>
      </c>
      <c r="E25757" t="s">
        <v>714</v>
      </c>
      <c r="F25757" t="s">
        <v>1004</v>
      </c>
      <c r="G25757" t="s">
        <v>727</v>
      </c>
      <c r="H25757" t="s">
        <v>140</v>
      </c>
      <c r="I25757" t="s">
        <v>1010</v>
      </c>
      <c r="J25757" t="s">
        <v>140</v>
      </c>
      <c r="K25757" t="s">
        <v>140</v>
      </c>
      <c r="L25757" t="s">
        <v>1009</v>
      </c>
      <c r="M25757" t="s">
        <v>140</v>
      </c>
      <c r="N25757" t="s">
        <v>140</v>
      </c>
      <c r="O25757" t="s">
        <v>939</v>
      </c>
      <c r="P25757" t="s">
        <v>140</v>
      </c>
      <c r="Q25757" t="s">
        <v>1054</v>
      </c>
    </row>
    <row r="25758" spans="1:17" x14ac:dyDescent="0.35">
      <c r="A25758" t="s">
        <v>12</v>
      </c>
      <c r="B25758" t="s">
        <v>1235</v>
      </c>
      <c r="C25758">
        <v>178</v>
      </c>
      <c r="D25758" t="s">
        <v>1054</v>
      </c>
      <c r="E25758" t="s">
        <v>793</v>
      </c>
      <c r="F25758" t="s">
        <v>1020</v>
      </c>
      <c r="G25758" t="s">
        <v>924</v>
      </c>
      <c r="H25758" t="s">
        <v>660</v>
      </c>
      <c r="I25758" t="s">
        <v>140</v>
      </c>
      <c r="J25758" t="s">
        <v>345</v>
      </c>
      <c r="K25758" t="s">
        <v>140</v>
      </c>
      <c r="L25758" t="s">
        <v>140</v>
      </c>
      <c r="M25758" t="s">
        <v>140</v>
      </c>
      <c r="N25758" t="s">
        <v>140</v>
      </c>
      <c r="O25758" t="s">
        <v>940</v>
      </c>
      <c r="P25758" t="s">
        <v>140</v>
      </c>
      <c r="Q25758" t="s">
        <v>140</v>
      </c>
    </row>
    <row r="25759" spans="1:17" x14ac:dyDescent="0.35">
      <c r="A25759" t="s">
        <v>13</v>
      </c>
      <c r="B25759" t="s">
        <v>1236</v>
      </c>
      <c r="C25759">
        <v>35</v>
      </c>
      <c r="D25759" t="s">
        <v>1098</v>
      </c>
      <c r="E25759" t="s">
        <v>106</v>
      </c>
      <c r="F25759" t="s">
        <v>1043</v>
      </c>
      <c r="G25759" t="s">
        <v>729</v>
      </c>
      <c r="H25759" t="s">
        <v>140</v>
      </c>
      <c r="I25759" t="s">
        <v>140</v>
      </c>
      <c r="J25759" t="s">
        <v>140</v>
      </c>
      <c r="K25759" t="s">
        <v>1066</v>
      </c>
      <c r="L25759" t="s">
        <v>1066</v>
      </c>
      <c r="M25759" t="s">
        <v>140</v>
      </c>
      <c r="N25759" t="s">
        <v>140</v>
      </c>
      <c r="O25759" t="s">
        <v>140</v>
      </c>
      <c r="P25759" t="s">
        <v>140</v>
      </c>
      <c r="Q25759" t="s">
        <v>140</v>
      </c>
    </row>
    <row r="25760" spans="1:17" x14ac:dyDescent="0.35">
      <c r="A25760" t="s">
        <v>13</v>
      </c>
      <c r="B25760" t="s">
        <v>1234</v>
      </c>
      <c r="C25760">
        <v>123</v>
      </c>
      <c r="D25760" t="s">
        <v>140</v>
      </c>
      <c r="E25760" t="s">
        <v>48</v>
      </c>
      <c r="F25760" t="s">
        <v>1045</v>
      </c>
      <c r="G25760" t="s">
        <v>752</v>
      </c>
      <c r="H25760" t="s">
        <v>919</v>
      </c>
      <c r="I25760" t="s">
        <v>949</v>
      </c>
      <c r="J25760" t="s">
        <v>664</v>
      </c>
      <c r="K25760" t="s">
        <v>1098</v>
      </c>
      <c r="L25760" t="s">
        <v>1051</v>
      </c>
      <c r="M25760" t="s">
        <v>140</v>
      </c>
      <c r="N25760" t="s">
        <v>140</v>
      </c>
      <c r="O25760" t="s">
        <v>1060</v>
      </c>
      <c r="P25760" t="s">
        <v>1016</v>
      </c>
      <c r="Q25760" t="s">
        <v>140</v>
      </c>
    </row>
    <row r="25761" spans="1:17" x14ac:dyDescent="0.35">
      <c r="A25761" t="s">
        <v>13</v>
      </c>
      <c r="B25761" t="s">
        <v>1235</v>
      </c>
      <c r="C25761">
        <v>121</v>
      </c>
      <c r="D25761" t="s">
        <v>140</v>
      </c>
      <c r="E25761" t="s">
        <v>191</v>
      </c>
      <c r="F25761" t="s">
        <v>939</v>
      </c>
      <c r="G25761" t="s">
        <v>422</v>
      </c>
      <c r="H25761" t="s">
        <v>140</v>
      </c>
      <c r="I25761" t="s">
        <v>140</v>
      </c>
      <c r="J25761" t="s">
        <v>1043</v>
      </c>
      <c r="K25761" t="s">
        <v>1098</v>
      </c>
      <c r="L25761" t="s">
        <v>1098</v>
      </c>
      <c r="M25761" t="s">
        <v>140</v>
      </c>
      <c r="N25761" t="s">
        <v>140</v>
      </c>
      <c r="O25761" t="s">
        <v>1043</v>
      </c>
      <c r="P25761" t="s">
        <v>140</v>
      </c>
      <c r="Q25761" t="s">
        <v>950</v>
      </c>
    </row>
    <row r="25762" spans="1:17" x14ac:dyDescent="0.35">
      <c r="A25762" t="s">
        <v>14</v>
      </c>
      <c r="B25762" t="s">
        <v>1236</v>
      </c>
      <c r="C25762">
        <v>34</v>
      </c>
      <c r="D25762" t="s">
        <v>140</v>
      </c>
      <c r="E25762" t="s">
        <v>510</v>
      </c>
      <c r="F25762" t="s">
        <v>1047</v>
      </c>
      <c r="G25762" t="s">
        <v>1182</v>
      </c>
      <c r="H25762" t="s">
        <v>140</v>
      </c>
      <c r="I25762" t="s">
        <v>140</v>
      </c>
      <c r="J25762" t="s">
        <v>140</v>
      </c>
      <c r="K25762" t="s">
        <v>140</v>
      </c>
      <c r="L25762" t="s">
        <v>140</v>
      </c>
      <c r="M25762" t="s">
        <v>140</v>
      </c>
      <c r="N25762" t="s">
        <v>140</v>
      </c>
      <c r="O25762" t="s">
        <v>140</v>
      </c>
      <c r="P25762" t="s">
        <v>140</v>
      </c>
      <c r="Q25762" t="s">
        <v>140</v>
      </c>
    </row>
    <row r="25763" spans="1:17" x14ac:dyDescent="0.35">
      <c r="A25763" t="s">
        <v>14</v>
      </c>
      <c r="B25763" t="s">
        <v>1234</v>
      </c>
      <c r="C25763">
        <v>87</v>
      </c>
      <c r="D25763" t="s">
        <v>140</v>
      </c>
      <c r="E25763" t="s">
        <v>575</v>
      </c>
      <c r="F25763" t="s">
        <v>89</v>
      </c>
      <c r="G25763" t="s">
        <v>149</v>
      </c>
      <c r="H25763" t="s">
        <v>838</v>
      </c>
      <c r="I25763" t="s">
        <v>140</v>
      </c>
      <c r="J25763" t="s">
        <v>140</v>
      </c>
      <c r="K25763" t="s">
        <v>140</v>
      </c>
      <c r="L25763" t="s">
        <v>140</v>
      </c>
      <c r="M25763" t="s">
        <v>140</v>
      </c>
      <c r="N25763" t="s">
        <v>775</v>
      </c>
      <c r="O25763" t="s">
        <v>1010</v>
      </c>
      <c r="P25763" t="s">
        <v>140</v>
      </c>
      <c r="Q25763" t="s">
        <v>140</v>
      </c>
    </row>
    <row r="25764" spans="1:17" x14ac:dyDescent="0.35">
      <c r="A25764" t="s">
        <v>14</v>
      </c>
      <c r="B25764" t="s">
        <v>1235</v>
      </c>
      <c r="C25764">
        <v>195</v>
      </c>
      <c r="D25764" t="s">
        <v>1021</v>
      </c>
      <c r="E25764" t="s">
        <v>205</v>
      </c>
      <c r="F25764" t="s">
        <v>1064</v>
      </c>
      <c r="G25764" t="s">
        <v>1000</v>
      </c>
      <c r="H25764" t="s">
        <v>140</v>
      </c>
      <c r="I25764" t="s">
        <v>140</v>
      </c>
      <c r="J25764" t="s">
        <v>140</v>
      </c>
      <c r="K25764" t="s">
        <v>140</v>
      </c>
      <c r="L25764" t="s">
        <v>140</v>
      </c>
      <c r="M25764" t="s">
        <v>140</v>
      </c>
      <c r="N25764" t="s">
        <v>140</v>
      </c>
      <c r="O25764" t="s">
        <v>1060</v>
      </c>
      <c r="P25764" t="s">
        <v>140</v>
      </c>
      <c r="Q25764" t="s">
        <v>1018</v>
      </c>
    </row>
    <row r="25765" spans="1:17" x14ac:dyDescent="0.35">
      <c r="A25765" t="s">
        <v>15</v>
      </c>
      <c r="B25765" t="s">
        <v>1236</v>
      </c>
      <c r="C25765">
        <v>27</v>
      </c>
      <c r="D25765" t="s">
        <v>140</v>
      </c>
      <c r="E25765" t="s">
        <v>600</v>
      </c>
      <c r="F25765" t="s">
        <v>1104</v>
      </c>
      <c r="G25765" t="s">
        <v>771</v>
      </c>
      <c r="H25765" t="s">
        <v>140</v>
      </c>
      <c r="I25765" t="s">
        <v>140</v>
      </c>
      <c r="J25765" t="s">
        <v>140</v>
      </c>
      <c r="K25765" t="s">
        <v>140</v>
      </c>
      <c r="L25765" t="s">
        <v>140</v>
      </c>
      <c r="M25765" t="s">
        <v>140</v>
      </c>
      <c r="N25765" t="s">
        <v>140</v>
      </c>
      <c r="O25765" t="s">
        <v>971</v>
      </c>
      <c r="P25765" t="s">
        <v>140</v>
      </c>
      <c r="Q25765" t="s">
        <v>140</v>
      </c>
    </row>
    <row r="25766" spans="1:17" x14ac:dyDescent="0.35">
      <c r="A25766" t="s">
        <v>15</v>
      </c>
      <c r="B25766" t="s">
        <v>1234</v>
      </c>
      <c r="C25766">
        <v>79</v>
      </c>
      <c r="D25766" t="s">
        <v>140</v>
      </c>
      <c r="E25766" t="s">
        <v>357</v>
      </c>
      <c r="F25766" t="s">
        <v>1020</v>
      </c>
      <c r="G25766" t="s">
        <v>478</v>
      </c>
      <c r="H25766" t="s">
        <v>1063</v>
      </c>
      <c r="I25766" t="s">
        <v>1017</v>
      </c>
      <c r="J25766" t="s">
        <v>1020</v>
      </c>
      <c r="K25766" t="s">
        <v>140</v>
      </c>
      <c r="L25766" t="s">
        <v>140</v>
      </c>
      <c r="M25766" t="s">
        <v>140</v>
      </c>
      <c r="N25766" t="s">
        <v>140</v>
      </c>
      <c r="O25766" t="s">
        <v>1018</v>
      </c>
      <c r="P25766" t="s">
        <v>140</v>
      </c>
      <c r="Q25766" t="s">
        <v>140</v>
      </c>
    </row>
    <row r="25767" spans="1:17" x14ac:dyDescent="0.35">
      <c r="A25767" t="s">
        <v>15</v>
      </c>
      <c r="B25767" t="s">
        <v>1235</v>
      </c>
      <c r="C25767">
        <v>213</v>
      </c>
      <c r="D25767" t="s">
        <v>1098</v>
      </c>
      <c r="E25767" t="s">
        <v>1084</v>
      </c>
      <c r="F25767" t="s">
        <v>1019</v>
      </c>
      <c r="G25767" t="s">
        <v>1076</v>
      </c>
      <c r="H25767" t="s">
        <v>140</v>
      </c>
      <c r="I25767" t="s">
        <v>1013</v>
      </c>
      <c r="J25767" t="s">
        <v>140</v>
      </c>
      <c r="K25767" t="s">
        <v>140</v>
      </c>
      <c r="L25767" t="s">
        <v>140</v>
      </c>
      <c r="M25767" t="s">
        <v>140</v>
      </c>
      <c r="N25767" t="s">
        <v>140</v>
      </c>
      <c r="O25767" t="s">
        <v>1050</v>
      </c>
      <c r="P25767" t="s">
        <v>140</v>
      </c>
      <c r="Q25767" t="s">
        <v>1013</v>
      </c>
    </row>
    <row r="25768" spans="1:17" x14ac:dyDescent="0.35">
      <c r="A25768" t="s">
        <v>16</v>
      </c>
      <c r="B25768" t="s">
        <v>1236</v>
      </c>
      <c r="C25768">
        <v>20</v>
      </c>
      <c r="D25768" t="s">
        <v>140</v>
      </c>
      <c r="E25768" t="s">
        <v>857</v>
      </c>
      <c r="F25768" t="s">
        <v>140</v>
      </c>
      <c r="G25768" t="s">
        <v>856</v>
      </c>
      <c r="H25768" t="s">
        <v>140</v>
      </c>
      <c r="I25768" t="s">
        <v>140</v>
      </c>
      <c r="J25768" t="s">
        <v>140</v>
      </c>
      <c r="K25768" t="s">
        <v>140</v>
      </c>
      <c r="L25768" t="s">
        <v>140</v>
      </c>
      <c r="M25768" t="s">
        <v>140</v>
      </c>
      <c r="N25768" t="s">
        <v>140</v>
      </c>
      <c r="O25768" t="s">
        <v>140</v>
      </c>
      <c r="P25768" t="s">
        <v>140</v>
      </c>
      <c r="Q25768" t="s">
        <v>140</v>
      </c>
    </row>
    <row r="25769" spans="1:17" x14ac:dyDescent="0.35">
      <c r="A25769" t="s">
        <v>16</v>
      </c>
      <c r="B25769" t="s">
        <v>1234</v>
      </c>
      <c r="C25769">
        <v>84</v>
      </c>
      <c r="D25769" t="s">
        <v>140</v>
      </c>
      <c r="E25769" t="s">
        <v>791</v>
      </c>
      <c r="F25769" t="s">
        <v>1016</v>
      </c>
      <c r="G25769" t="s">
        <v>888</v>
      </c>
      <c r="H25769" t="s">
        <v>140</v>
      </c>
      <c r="I25769" t="s">
        <v>140</v>
      </c>
      <c r="J25769" t="s">
        <v>140</v>
      </c>
      <c r="K25769" t="s">
        <v>140</v>
      </c>
      <c r="L25769" t="s">
        <v>140</v>
      </c>
      <c r="M25769" t="s">
        <v>140</v>
      </c>
      <c r="N25769" t="s">
        <v>140</v>
      </c>
      <c r="O25769" t="s">
        <v>1070</v>
      </c>
      <c r="P25769" t="s">
        <v>140</v>
      </c>
      <c r="Q25769" t="s">
        <v>140</v>
      </c>
    </row>
    <row r="25770" spans="1:17" x14ac:dyDescent="0.35">
      <c r="A25770" t="s">
        <v>16</v>
      </c>
      <c r="B25770" t="s">
        <v>1235</v>
      </c>
      <c r="C25770">
        <v>281</v>
      </c>
      <c r="D25770" t="s">
        <v>1021</v>
      </c>
      <c r="E25770" t="s">
        <v>920</v>
      </c>
      <c r="F25770" t="s">
        <v>1098</v>
      </c>
      <c r="G25770" t="s">
        <v>970</v>
      </c>
      <c r="H25770" t="s">
        <v>140</v>
      </c>
      <c r="I25770" t="s">
        <v>140</v>
      </c>
      <c r="J25770" t="s">
        <v>140</v>
      </c>
      <c r="K25770" t="s">
        <v>140</v>
      </c>
      <c r="L25770" t="s">
        <v>140</v>
      </c>
      <c r="M25770" t="s">
        <v>140</v>
      </c>
      <c r="N25770" t="s">
        <v>140</v>
      </c>
      <c r="O25770" t="s">
        <v>1009</v>
      </c>
      <c r="P25770" t="s">
        <v>140</v>
      </c>
      <c r="Q25770" t="s">
        <v>140</v>
      </c>
    </row>
    <row r="25771" spans="1:17" x14ac:dyDescent="0.35">
      <c r="A25771" t="s">
        <v>17</v>
      </c>
      <c r="B25771" t="s">
        <v>1236</v>
      </c>
      <c r="C25771">
        <v>30</v>
      </c>
      <c r="D25771" t="s">
        <v>140</v>
      </c>
      <c r="E25771" t="s">
        <v>638</v>
      </c>
      <c r="F25771" t="s">
        <v>1052</v>
      </c>
      <c r="G25771" t="s">
        <v>595</v>
      </c>
      <c r="H25771" t="s">
        <v>1021</v>
      </c>
      <c r="I25771" t="s">
        <v>140</v>
      </c>
      <c r="J25771" t="s">
        <v>140</v>
      </c>
      <c r="K25771" t="s">
        <v>140</v>
      </c>
      <c r="L25771" t="s">
        <v>140</v>
      </c>
      <c r="M25771" t="s">
        <v>140</v>
      </c>
      <c r="N25771" t="s">
        <v>140</v>
      </c>
      <c r="O25771" t="s">
        <v>140</v>
      </c>
      <c r="P25771" t="s">
        <v>140</v>
      </c>
      <c r="Q25771" t="s">
        <v>140</v>
      </c>
    </row>
    <row r="25772" spans="1:17" x14ac:dyDescent="0.35">
      <c r="A25772" t="s">
        <v>17</v>
      </c>
      <c r="B25772" t="s">
        <v>1234</v>
      </c>
      <c r="C25772">
        <v>119</v>
      </c>
      <c r="D25772" t="s">
        <v>1019</v>
      </c>
      <c r="E25772" t="s">
        <v>823</v>
      </c>
      <c r="F25772" t="s">
        <v>1019</v>
      </c>
      <c r="G25772" t="s">
        <v>77</v>
      </c>
      <c r="H25772" t="s">
        <v>1021</v>
      </c>
      <c r="I25772" t="s">
        <v>1009</v>
      </c>
      <c r="J25772" t="s">
        <v>140</v>
      </c>
      <c r="K25772" t="s">
        <v>140</v>
      </c>
      <c r="L25772" t="s">
        <v>140</v>
      </c>
      <c r="M25772" t="s">
        <v>140</v>
      </c>
      <c r="N25772" t="s">
        <v>140</v>
      </c>
      <c r="O25772" t="s">
        <v>1009</v>
      </c>
      <c r="P25772" t="s">
        <v>1016</v>
      </c>
      <c r="Q25772" t="s">
        <v>140</v>
      </c>
    </row>
    <row r="25773" spans="1:17" x14ac:dyDescent="0.35">
      <c r="A25773" t="s">
        <v>17</v>
      </c>
      <c r="B25773" t="s">
        <v>1235</v>
      </c>
      <c r="C25773">
        <v>175</v>
      </c>
      <c r="D25773" t="s">
        <v>1009</v>
      </c>
      <c r="E25773" t="s">
        <v>198</v>
      </c>
      <c r="F25773" t="s">
        <v>1018</v>
      </c>
      <c r="G25773" t="s">
        <v>718</v>
      </c>
      <c r="H25773" t="s">
        <v>1016</v>
      </c>
      <c r="I25773" t="s">
        <v>140</v>
      </c>
      <c r="J25773" t="s">
        <v>140</v>
      </c>
      <c r="K25773" t="s">
        <v>140</v>
      </c>
      <c r="L25773" t="s">
        <v>140</v>
      </c>
      <c r="M25773" t="s">
        <v>140</v>
      </c>
      <c r="N25773" t="s">
        <v>140</v>
      </c>
      <c r="O25773" t="s">
        <v>1054</v>
      </c>
      <c r="P25773" t="s">
        <v>1009</v>
      </c>
      <c r="Q25773" t="s">
        <v>140</v>
      </c>
    </row>
    <row r="25774" spans="1:17" x14ac:dyDescent="0.35">
      <c r="A25774" t="s">
        <v>18</v>
      </c>
      <c r="B25774" t="s">
        <v>1236</v>
      </c>
      <c r="C25774">
        <v>14</v>
      </c>
      <c r="D25774" t="s">
        <v>140</v>
      </c>
      <c r="E25774" t="s">
        <v>233</v>
      </c>
      <c r="F25774" t="s">
        <v>140</v>
      </c>
      <c r="G25774" t="s">
        <v>234</v>
      </c>
      <c r="H25774" t="s">
        <v>140</v>
      </c>
      <c r="I25774" t="s">
        <v>140</v>
      </c>
      <c r="J25774" t="s">
        <v>140</v>
      </c>
      <c r="K25774" t="s">
        <v>140</v>
      </c>
      <c r="L25774" t="s">
        <v>140</v>
      </c>
      <c r="M25774" t="s">
        <v>140</v>
      </c>
      <c r="N25774" t="s">
        <v>140</v>
      </c>
      <c r="O25774" t="s">
        <v>140</v>
      </c>
      <c r="P25774" t="s">
        <v>412</v>
      </c>
      <c r="Q25774" t="s">
        <v>140</v>
      </c>
    </row>
    <row r="25775" spans="1:17" x14ac:dyDescent="0.35">
      <c r="A25775" t="s">
        <v>18</v>
      </c>
      <c r="B25775" t="s">
        <v>1234</v>
      </c>
      <c r="C25775">
        <v>110</v>
      </c>
      <c r="D25775" t="s">
        <v>140</v>
      </c>
      <c r="E25775" t="s">
        <v>479</v>
      </c>
      <c r="F25775" t="s">
        <v>1057</v>
      </c>
      <c r="G25775" t="s">
        <v>63</v>
      </c>
      <c r="H25775" t="s">
        <v>1019</v>
      </c>
      <c r="I25775" t="s">
        <v>775</v>
      </c>
      <c r="J25775" t="s">
        <v>140</v>
      </c>
      <c r="K25775" t="s">
        <v>1063</v>
      </c>
      <c r="L25775" t="s">
        <v>1058</v>
      </c>
      <c r="M25775" t="s">
        <v>140</v>
      </c>
      <c r="N25775" t="s">
        <v>140</v>
      </c>
      <c r="O25775" t="s">
        <v>1014</v>
      </c>
      <c r="P25775" t="s">
        <v>140</v>
      </c>
      <c r="Q25775" t="s">
        <v>1013</v>
      </c>
    </row>
    <row r="25776" spans="1:17" x14ac:dyDescent="0.35">
      <c r="A25776" t="s">
        <v>18</v>
      </c>
      <c r="B25776" t="s">
        <v>1235</v>
      </c>
      <c r="C25776">
        <v>154</v>
      </c>
      <c r="D25776" t="s">
        <v>1016</v>
      </c>
      <c r="E25776" t="s">
        <v>1138</v>
      </c>
      <c r="F25776" t="s">
        <v>1063</v>
      </c>
      <c r="G25776" t="s">
        <v>113</v>
      </c>
      <c r="H25776" t="s">
        <v>1054</v>
      </c>
      <c r="I25776" t="s">
        <v>1013</v>
      </c>
      <c r="J25776" t="s">
        <v>140</v>
      </c>
      <c r="K25776" t="s">
        <v>1010</v>
      </c>
      <c r="L25776" t="s">
        <v>1010</v>
      </c>
      <c r="M25776" t="s">
        <v>140</v>
      </c>
      <c r="N25776" t="s">
        <v>140</v>
      </c>
      <c r="O25776" t="s">
        <v>140</v>
      </c>
      <c r="P25776" t="s">
        <v>140</v>
      </c>
      <c r="Q25776" t="s">
        <v>775</v>
      </c>
    </row>
    <row r="25777" spans="1:17" x14ac:dyDescent="0.35">
      <c r="A25777" t="s">
        <v>19</v>
      </c>
      <c r="B25777" t="s">
        <v>1236</v>
      </c>
      <c r="C25777">
        <v>23</v>
      </c>
      <c r="D25777" t="s">
        <v>140</v>
      </c>
      <c r="E25777" t="s">
        <v>966</v>
      </c>
      <c r="F25777" t="s">
        <v>574</v>
      </c>
      <c r="G25777" t="s">
        <v>45</v>
      </c>
      <c r="H25777" t="s">
        <v>140</v>
      </c>
      <c r="I25777" t="s">
        <v>140</v>
      </c>
      <c r="J25777" t="s">
        <v>140</v>
      </c>
      <c r="K25777" t="s">
        <v>140</v>
      </c>
      <c r="L25777" t="s">
        <v>140</v>
      </c>
      <c r="M25777" t="s">
        <v>140</v>
      </c>
      <c r="N25777" t="s">
        <v>140</v>
      </c>
      <c r="O25777" t="s">
        <v>140</v>
      </c>
      <c r="P25777" t="s">
        <v>1100</v>
      </c>
      <c r="Q25777" t="s">
        <v>140</v>
      </c>
    </row>
    <row r="25778" spans="1:17" x14ac:dyDescent="0.35">
      <c r="A25778" t="s">
        <v>19</v>
      </c>
      <c r="B25778" t="s">
        <v>1234</v>
      </c>
      <c r="C25778">
        <v>90</v>
      </c>
      <c r="D25778" t="s">
        <v>1013</v>
      </c>
      <c r="E25778" t="s">
        <v>407</v>
      </c>
      <c r="F25778" t="s">
        <v>1020</v>
      </c>
      <c r="G25778" t="s">
        <v>217</v>
      </c>
      <c r="H25778" t="s">
        <v>1021</v>
      </c>
      <c r="I25778" t="s">
        <v>140</v>
      </c>
      <c r="J25778" t="s">
        <v>1070</v>
      </c>
      <c r="K25778" t="s">
        <v>140</v>
      </c>
      <c r="L25778" t="s">
        <v>140</v>
      </c>
      <c r="M25778" t="s">
        <v>140</v>
      </c>
      <c r="N25778" t="s">
        <v>140</v>
      </c>
      <c r="O25778" t="s">
        <v>1043</v>
      </c>
      <c r="P25778" t="s">
        <v>140</v>
      </c>
      <c r="Q25778" t="s">
        <v>1070</v>
      </c>
    </row>
    <row r="25779" spans="1:17" x14ac:dyDescent="0.35">
      <c r="A25779" t="s">
        <v>19</v>
      </c>
      <c r="B25779" t="s">
        <v>1235</v>
      </c>
      <c r="C25779">
        <v>219</v>
      </c>
      <c r="D25779" t="s">
        <v>1066</v>
      </c>
      <c r="E25779" t="s">
        <v>542</v>
      </c>
      <c r="F25779" t="s">
        <v>733</v>
      </c>
      <c r="G25779" t="s">
        <v>95</v>
      </c>
      <c r="H25779" t="s">
        <v>1016</v>
      </c>
      <c r="I25779" t="s">
        <v>140</v>
      </c>
      <c r="J25779" t="s">
        <v>140</v>
      </c>
      <c r="K25779" t="s">
        <v>140</v>
      </c>
      <c r="L25779" t="s">
        <v>140</v>
      </c>
      <c r="M25779" t="s">
        <v>140</v>
      </c>
      <c r="N25779" t="s">
        <v>140</v>
      </c>
      <c r="O25779" t="s">
        <v>954</v>
      </c>
      <c r="P25779" t="s">
        <v>1014</v>
      </c>
      <c r="Q25779" t="s">
        <v>1019</v>
      </c>
    </row>
    <row r="25780" spans="1:17" x14ac:dyDescent="0.35">
      <c r="A25780" t="s">
        <v>20</v>
      </c>
      <c r="B25780" t="s">
        <v>1236</v>
      </c>
      <c r="C25780">
        <v>34</v>
      </c>
      <c r="D25780" t="s">
        <v>140</v>
      </c>
      <c r="E25780" t="s">
        <v>722</v>
      </c>
      <c r="F25780" t="s">
        <v>954</v>
      </c>
      <c r="G25780" t="s">
        <v>746</v>
      </c>
      <c r="H25780" t="s">
        <v>140</v>
      </c>
      <c r="I25780" t="s">
        <v>140</v>
      </c>
      <c r="J25780" t="s">
        <v>140</v>
      </c>
      <c r="K25780" t="s">
        <v>140</v>
      </c>
      <c r="L25780" t="s">
        <v>140</v>
      </c>
      <c r="M25780" t="s">
        <v>140</v>
      </c>
      <c r="N25780" t="s">
        <v>140</v>
      </c>
      <c r="O25780" t="s">
        <v>1068</v>
      </c>
      <c r="P25780" t="s">
        <v>140</v>
      </c>
      <c r="Q25780" t="s">
        <v>140</v>
      </c>
    </row>
    <row r="25781" spans="1:17" x14ac:dyDescent="0.35">
      <c r="A25781" t="s">
        <v>20</v>
      </c>
      <c r="B25781" t="s">
        <v>1234</v>
      </c>
      <c r="C25781">
        <v>87</v>
      </c>
      <c r="D25781" t="s">
        <v>1021</v>
      </c>
      <c r="E25781" t="s">
        <v>72</v>
      </c>
      <c r="F25781" t="s">
        <v>775</v>
      </c>
      <c r="G25781" t="s">
        <v>418</v>
      </c>
      <c r="H25781" t="s">
        <v>140</v>
      </c>
      <c r="I25781" t="s">
        <v>140</v>
      </c>
      <c r="J25781" t="s">
        <v>140</v>
      </c>
      <c r="K25781" t="s">
        <v>140</v>
      </c>
      <c r="L25781" t="s">
        <v>140</v>
      </c>
      <c r="M25781" t="s">
        <v>140</v>
      </c>
      <c r="N25781" t="s">
        <v>140</v>
      </c>
      <c r="O25781" t="s">
        <v>1017</v>
      </c>
      <c r="P25781" t="s">
        <v>140</v>
      </c>
      <c r="Q25781" t="s">
        <v>140</v>
      </c>
    </row>
    <row r="25782" spans="1:17" x14ac:dyDescent="0.35">
      <c r="A25782" t="s">
        <v>20</v>
      </c>
      <c r="B25782" t="s">
        <v>1235</v>
      </c>
      <c r="C25782">
        <v>221</v>
      </c>
      <c r="D25782" t="s">
        <v>140</v>
      </c>
      <c r="E25782" t="s">
        <v>653</v>
      </c>
      <c r="F25782" t="s">
        <v>939</v>
      </c>
      <c r="G25782" t="s">
        <v>924</v>
      </c>
      <c r="H25782" t="s">
        <v>1016</v>
      </c>
      <c r="I25782" t="s">
        <v>1008</v>
      </c>
      <c r="J25782" t="s">
        <v>1008</v>
      </c>
      <c r="K25782" t="s">
        <v>140</v>
      </c>
      <c r="L25782" t="s">
        <v>140</v>
      </c>
      <c r="M25782" t="s">
        <v>140</v>
      </c>
      <c r="N25782" t="s">
        <v>140</v>
      </c>
      <c r="O25782" t="s">
        <v>940</v>
      </c>
      <c r="P25782" t="s">
        <v>1009</v>
      </c>
      <c r="Q25782" t="s">
        <v>1016</v>
      </c>
    </row>
    <row r="25783" spans="1:17" x14ac:dyDescent="0.35">
      <c r="A25783" t="s">
        <v>21</v>
      </c>
      <c r="B25783" t="s">
        <v>1236</v>
      </c>
      <c r="C25783">
        <v>59</v>
      </c>
      <c r="D25783" t="s">
        <v>1098</v>
      </c>
      <c r="E25783" t="s">
        <v>542</v>
      </c>
      <c r="F25783" t="s">
        <v>574</v>
      </c>
      <c r="G25783" t="s">
        <v>107</v>
      </c>
      <c r="H25783" t="s">
        <v>140</v>
      </c>
      <c r="I25783" t="s">
        <v>140</v>
      </c>
      <c r="J25783" t="s">
        <v>140</v>
      </c>
      <c r="K25783" t="s">
        <v>140</v>
      </c>
      <c r="L25783" t="s">
        <v>140</v>
      </c>
      <c r="M25783" t="s">
        <v>140</v>
      </c>
      <c r="N25783" t="s">
        <v>140</v>
      </c>
      <c r="O25783" t="s">
        <v>1004</v>
      </c>
      <c r="P25783" t="s">
        <v>140</v>
      </c>
      <c r="Q25783" t="s">
        <v>140</v>
      </c>
    </row>
    <row r="25784" spans="1:17" x14ac:dyDescent="0.35">
      <c r="A25784" t="s">
        <v>21</v>
      </c>
      <c r="B25784" t="s">
        <v>1234</v>
      </c>
      <c r="C25784">
        <v>46</v>
      </c>
      <c r="D25784" t="s">
        <v>140</v>
      </c>
      <c r="E25784" t="s">
        <v>82</v>
      </c>
      <c r="F25784" t="s">
        <v>515</v>
      </c>
      <c r="G25784" t="s">
        <v>470</v>
      </c>
      <c r="H25784" t="s">
        <v>140</v>
      </c>
      <c r="I25784" t="s">
        <v>1043</v>
      </c>
      <c r="J25784" t="s">
        <v>140</v>
      </c>
      <c r="K25784" t="s">
        <v>140</v>
      </c>
      <c r="L25784" t="s">
        <v>140</v>
      </c>
      <c r="M25784" t="s">
        <v>140</v>
      </c>
      <c r="N25784" t="s">
        <v>140</v>
      </c>
      <c r="O25784" t="s">
        <v>515</v>
      </c>
      <c r="P25784" t="s">
        <v>1043</v>
      </c>
      <c r="Q25784" t="s">
        <v>140</v>
      </c>
    </row>
    <row r="25785" spans="1:17" x14ac:dyDescent="0.35">
      <c r="A25785" t="s">
        <v>21</v>
      </c>
      <c r="B25785" t="s">
        <v>1235</v>
      </c>
      <c r="C25785">
        <v>214</v>
      </c>
      <c r="D25785" t="s">
        <v>140</v>
      </c>
      <c r="E25785" t="s">
        <v>520</v>
      </c>
      <c r="F25785" t="s">
        <v>1052</v>
      </c>
      <c r="G25785" t="s">
        <v>837</v>
      </c>
      <c r="H25785" t="s">
        <v>140</v>
      </c>
      <c r="I25785" t="s">
        <v>140</v>
      </c>
      <c r="J25785" t="s">
        <v>140</v>
      </c>
      <c r="K25785" t="s">
        <v>140</v>
      </c>
      <c r="L25785" t="s">
        <v>140</v>
      </c>
      <c r="M25785" t="s">
        <v>140</v>
      </c>
      <c r="N25785" t="s">
        <v>1013</v>
      </c>
      <c r="O25785" t="s">
        <v>1063</v>
      </c>
      <c r="P25785" t="s">
        <v>1063</v>
      </c>
      <c r="Q25785" t="s">
        <v>1013</v>
      </c>
    </row>
    <row r="25786" spans="1:17" x14ac:dyDescent="0.35">
      <c r="A25786" t="s">
        <v>22</v>
      </c>
      <c r="B25786" t="s">
        <v>1236</v>
      </c>
      <c r="C25786">
        <v>39</v>
      </c>
      <c r="D25786" t="s">
        <v>140</v>
      </c>
      <c r="E25786" t="s">
        <v>163</v>
      </c>
      <c r="F25786" t="s">
        <v>140</v>
      </c>
      <c r="G25786" t="s">
        <v>443</v>
      </c>
      <c r="H25786" t="s">
        <v>140</v>
      </c>
      <c r="I25786" t="s">
        <v>140</v>
      </c>
      <c r="J25786" t="s">
        <v>140</v>
      </c>
      <c r="K25786" t="s">
        <v>140</v>
      </c>
      <c r="L25786" t="s">
        <v>1068</v>
      </c>
      <c r="M25786" t="s">
        <v>140</v>
      </c>
      <c r="N25786" t="s">
        <v>140</v>
      </c>
      <c r="O25786" t="s">
        <v>140</v>
      </c>
      <c r="P25786" t="s">
        <v>140</v>
      </c>
      <c r="Q25786" t="s">
        <v>140</v>
      </c>
    </row>
    <row r="25787" spans="1:17" x14ac:dyDescent="0.35">
      <c r="A25787" t="s">
        <v>22</v>
      </c>
      <c r="B25787" t="s">
        <v>1234</v>
      </c>
      <c r="C25787">
        <v>93</v>
      </c>
      <c r="D25787" t="s">
        <v>1014</v>
      </c>
      <c r="E25787" t="s">
        <v>62</v>
      </c>
      <c r="F25787" t="s">
        <v>973</v>
      </c>
      <c r="G25787" t="s">
        <v>752</v>
      </c>
      <c r="H25787" t="s">
        <v>1043</v>
      </c>
      <c r="I25787" t="s">
        <v>140</v>
      </c>
      <c r="J25787" t="s">
        <v>458</v>
      </c>
      <c r="K25787" t="s">
        <v>140</v>
      </c>
      <c r="L25787" t="s">
        <v>140</v>
      </c>
      <c r="M25787" t="s">
        <v>140</v>
      </c>
      <c r="N25787" t="s">
        <v>140</v>
      </c>
      <c r="O25787" t="s">
        <v>140</v>
      </c>
      <c r="P25787" t="s">
        <v>140</v>
      </c>
      <c r="Q25787" t="s">
        <v>1020</v>
      </c>
    </row>
    <row r="25788" spans="1:17" x14ac:dyDescent="0.35">
      <c r="A25788" t="s">
        <v>22</v>
      </c>
      <c r="B25788" t="s">
        <v>1235</v>
      </c>
      <c r="C25788">
        <v>203</v>
      </c>
      <c r="D25788" t="s">
        <v>1016</v>
      </c>
      <c r="E25788" t="s">
        <v>491</v>
      </c>
      <c r="F25788" t="s">
        <v>1055</v>
      </c>
      <c r="G25788" t="s">
        <v>718</v>
      </c>
      <c r="H25788" t="s">
        <v>1013</v>
      </c>
      <c r="I25788" t="s">
        <v>140</v>
      </c>
      <c r="J25788" t="s">
        <v>1021</v>
      </c>
      <c r="K25788" t="s">
        <v>140</v>
      </c>
      <c r="L25788" t="s">
        <v>1016</v>
      </c>
      <c r="M25788" t="s">
        <v>1010</v>
      </c>
      <c r="N25788" t="s">
        <v>140</v>
      </c>
      <c r="O25788" t="s">
        <v>1016</v>
      </c>
      <c r="P25788" t="s">
        <v>140</v>
      </c>
      <c r="Q25788" t="s">
        <v>1010</v>
      </c>
    </row>
    <row r="25789" spans="1:17" x14ac:dyDescent="0.35">
      <c r="A25789" t="s">
        <v>23</v>
      </c>
      <c r="B25789" t="s">
        <v>1236</v>
      </c>
      <c r="C25789">
        <v>42</v>
      </c>
      <c r="D25789" t="s">
        <v>140</v>
      </c>
      <c r="E25789" t="s">
        <v>58</v>
      </c>
      <c r="F25789" t="s">
        <v>1044</v>
      </c>
      <c r="G25789" t="s">
        <v>994</v>
      </c>
      <c r="H25789" t="s">
        <v>140</v>
      </c>
      <c r="I25789" t="s">
        <v>140</v>
      </c>
      <c r="J25789" t="s">
        <v>140</v>
      </c>
      <c r="K25789" t="s">
        <v>1044</v>
      </c>
      <c r="L25789" t="s">
        <v>140</v>
      </c>
      <c r="M25789" t="s">
        <v>140</v>
      </c>
      <c r="N25789" t="s">
        <v>140</v>
      </c>
      <c r="O25789" t="s">
        <v>140</v>
      </c>
      <c r="P25789" t="s">
        <v>140</v>
      </c>
      <c r="Q25789" t="s">
        <v>140</v>
      </c>
    </row>
    <row r="25790" spans="1:17" x14ac:dyDescent="0.35">
      <c r="A25790" t="s">
        <v>23</v>
      </c>
      <c r="B25790" t="s">
        <v>1234</v>
      </c>
      <c r="C25790">
        <v>109</v>
      </c>
      <c r="D25790" t="s">
        <v>140</v>
      </c>
      <c r="E25790" t="s">
        <v>448</v>
      </c>
      <c r="F25790" t="s">
        <v>1003</v>
      </c>
      <c r="G25790" t="s">
        <v>81</v>
      </c>
      <c r="H25790" t="s">
        <v>1050</v>
      </c>
      <c r="I25790" t="s">
        <v>1013</v>
      </c>
      <c r="J25790" t="s">
        <v>1046</v>
      </c>
      <c r="K25790" t="s">
        <v>1054</v>
      </c>
      <c r="L25790" t="s">
        <v>1054</v>
      </c>
      <c r="M25790" t="s">
        <v>140</v>
      </c>
      <c r="N25790" t="s">
        <v>140</v>
      </c>
      <c r="O25790" t="s">
        <v>99</v>
      </c>
      <c r="P25790" t="s">
        <v>140</v>
      </c>
      <c r="Q25790" t="s">
        <v>140</v>
      </c>
    </row>
    <row r="25791" spans="1:17" x14ac:dyDescent="0.35">
      <c r="A25791" t="s">
        <v>23</v>
      </c>
      <c r="B25791" t="s">
        <v>1235</v>
      </c>
      <c r="C25791">
        <v>140</v>
      </c>
      <c r="D25791" t="s">
        <v>1010</v>
      </c>
      <c r="E25791" t="s">
        <v>413</v>
      </c>
      <c r="F25791" t="s">
        <v>1017</v>
      </c>
      <c r="G25791" t="s">
        <v>119</v>
      </c>
      <c r="H25791" t="s">
        <v>1063</v>
      </c>
      <c r="I25791" t="s">
        <v>140</v>
      </c>
      <c r="J25791" t="s">
        <v>140</v>
      </c>
      <c r="K25791" t="s">
        <v>140</v>
      </c>
      <c r="L25791" t="s">
        <v>1010</v>
      </c>
      <c r="M25791" t="s">
        <v>140</v>
      </c>
      <c r="N25791" t="s">
        <v>140</v>
      </c>
      <c r="O25791" t="s">
        <v>1017</v>
      </c>
      <c r="P25791" t="s">
        <v>140</v>
      </c>
      <c r="Q25791" t="s">
        <v>1066</v>
      </c>
    </row>
    <row r="25792" spans="1:17" x14ac:dyDescent="0.35">
      <c r="A25792" t="s">
        <v>24</v>
      </c>
      <c r="B25792" t="s">
        <v>1236</v>
      </c>
      <c r="C25792">
        <v>23</v>
      </c>
      <c r="D25792" t="s">
        <v>140</v>
      </c>
      <c r="E25792" t="s">
        <v>927</v>
      </c>
      <c r="F25792" t="s">
        <v>1062</v>
      </c>
      <c r="G25792" t="s">
        <v>942</v>
      </c>
      <c r="H25792" t="s">
        <v>140</v>
      </c>
      <c r="I25792" t="s">
        <v>140</v>
      </c>
      <c r="J25792" t="s">
        <v>140</v>
      </c>
      <c r="K25792" t="s">
        <v>140</v>
      </c>
      <c r="L25792" t="s">
        <v>140</v>
      </c>
      <c r="M25792" t="s">
        <v>140</v>
      </c>
      <c r="N25792" t="s">
        <v>140</v>
      </c>
      <c r="O25792" t="s">
        <v>869</v>
      </c>
      <c r="P25792" t="s">
        <v>140</v>
      </c>
      <c r="Q25792" t="s">
        <v>140</v>
      </c>
    </row>
    <row r="25793" spans="1:17" x14ac:dyDescent="0.35">
      <c r="A25793" t="s">
        <v>24</v>
      </c>
      <c r="B25793" t="s">
        <v>1234</v>
      </c>
      <c r="C25793">
        <v>100</v>
      </c>
      <c r="D25793" t="s">
        <v>1012</v>
      </c>
      <c r="E25793" t="s">
        <v>649</v>
      </c>
      <c r="F25793" t="s">
        <v>939</v>
      </c>
      <c r="G25793" t="s">
        <v>65</v>
      </c>
      <c r="H25793" t="s">
        <v>1009</v>
      </c>
      <c r="I25793" t="s">
        <v>140</v>
      </c>
      <c r="J25793" t="s">
        <v>140</v>
      </c>
      <c r="K25793" t="s">
        <v>140</v>
      </c>
      <c r="L25793" t="s">
        <v>140</v>
      </c>
      <c r="M25793" t="s">
        <v>140</v>
      </c>
      <c r="N25793" t="s">
        <v>140</v>
      </c>
      <c r="O25793" t="s">
        <v>1066</v>
      </c>
      <c r="P25793" t="s">
        <v>140</v>
      </c>
      <c r="Q25793" t="s">
        <v>1011</v>
      </c>
    </row>
    <row r="25794" spans="1:17" x14ac:dyDescent="0.35">
      <c r="A25794" t="s">
        <v>24</v>
      </c>
      <c r="B25794" t="s">
        <v>1235</v>
      </c>
      <c r="C25794">
        <v>230</v>
      </c>
      <c r="D25794" t="s">
        <v>1014</v>
      </c>
      <c r="E25794" t="s">
        <v>106</v>
      </c>
      <c r="F25794" t="s">
        <v>1055</v>
      </c>
      <c r="G25794" t="s">
        <v>937</v>
      </c>
      <c r="H25794" t="s">
        <v>140</v>
      </c>
      <c r="I25794" t="s">
        <v>140</v>
      </c>
      <c r="J25794" t="s">
        <v>140</v>
      </c>
      <c r="K25794" t="s">
        <v>140</v>
      </c>
      <c r="L25794" t="s">
        <v>140</v>
      </c>
      <c r="M25794" t="s">
        <v>140</v>
      </c>
      <c r="N25794" t="s">
        <v>140</v>
      </c>
      <c r="O25794" t="s">
        <v>1013</v>
      </c>
      <c r="P25794" t="s">
        <v>1013</v>
      </c>
      <c r="Q25794" t="s">
        <v>140</v>
      </c>
    </row>
    <row r="25795" spans="1:17" x14ac:dyDescent="0.35">
      <c r="A25795" t="s">
        <v>25</v>
      </c>
      <c r="B25795" t="s">
        <v>1236</v>
      </c>
      <c r="C25795">
        <v>30</v>
      </c>
      <c r="D25795" t="s">
        <v>140</v>
      </c>
      <c r="E25795" t="s">
        <v>364</v>
      </c>
      <c r="F25795" t="s">
        <v>1068</v>
      </c>
      <c r="G25795" t="s">
        <v>142</v>
      </c>
      <c r="H25795" t="s">
        <v>1019</v>
      </c>
      <c r="I25795" t="s">
        <v>140</v>
      </c>
      <c r="J25795" t="s">
        <v>140</v>
      </c>
      <c r="K25795" t="s">
        <v>140</v>
      </c>
      <c r="L25795" t="s">
        <v>140</v>
      </c>
      <c r="M25795" t="s">
        <v>140</v>
      </c>
      <c r="N25795" t="s">
        <v>140</v>
      </c>
      <c r="O25795" t="s">
        <v>140</v>
      </c>
      <c r="P25795" t="s">
        <v>140</v>
      </c>
      <c r="Q25795" t="s">
        <v>140</v>
      </c>
    </row>
    <row r="25796" spans="1:17" x14ac:dyDescent="0.35">
      <c r="A25796" t="s">
        <v>25</v>
      </c>
      <c r="B25796" t="s">
        <v>1234</v>
      </c>
      <c r="C25796">
        <v>103</v>
      </c>
      <c r="D25796" t="s">
        <v>140</v>
      </c>
      <c r="E25796" t="s">
        <v>844</v>
      </c>
      <c r="F25796" t="s">
        <v>1062</v>
      </c>
      <c r="G25796" t="s">
        <v>681</v>
      </c>
      <c r="H25796" t="s">
        <v>1017</v>
      </c>
      <c r="I25796" t="s">
        <v>140</v>
      </c>
      <c r="J25796" t="s">
        <v>140</v>
      </c>
      <c r="K25796" t="s">
        <v>140</v>
      </c>
      <c r="L25796" t="s">
        <v>140</v>
      </c>
      <c r="M25796" t="s">
        <v>140</v>
      </c>
      <c r="N25796" t="s">
        <v>140</v>
      </c>
      <c r="O25796" t="s">
        <v>775</v>
      </c>
      <c r="P25796" t="s">
        <v>140</v>
      </c>
      <c r="Q25796" t="s">
        <v>140</v>
      </c>
    </row>
    <row r="25797" spans="1:17" x14ac:dyDescent="0.35">
      <c r="A25797" t="s">
        <v>25</v>
      </c>
      <c r="B25797" t="s">
        <v>1235</v>
      </c>
      <c r="C25797">
        <v>209</v>
      </c>
      <c r="D25797" t="s">
        <v>140</v>
      </c>
      <c r="E25797" t="s">
        <v>270</v>
      </c>
      <c r="F25797" t="s">
        <v>1098</v>
      </c>
      <c r="G25797" t="s">
        <v>317</v>
      </c>
      <c r="H25797" t="s">
        <v>1010</v>
      </c>
      <c r="I25797" t="s">
        <v>140</v>
      </c>
      <c r="J25797" t="s">
        <v>140</v>
      </c>
      <c r="K25797" t="s">
        <v>140</v>
      </c>
      <c r="L25797" t="s">
        <v>140</v>
      </c>
      <c r="M25797" t="s">
        <v>140</v>
      </c>
      <c r="N25797" t="s">
        <v>1010</v>
      </c>
      <c r="O25797" t="s">
        <v>1010</v>
      </c>
      <c r="P25797" t="s">
        <v>140</v>
      </c>
      <c r="Q25797" t="s">
        <v>140</v>
      </c>
    </row>
    <row r="25798" spans="1:17" x14ac:dyDescent="0.35">
      <c r="A25798" t="s">
        <v>26</v>
      </c>
      <c r="B25798" t="s">
        <v>1236</v>
      </c>
      <c r="C25798">
        <v>23</v>
      </c>
      <c r="D25798" t="s">
        <v>140</v>
      </c>
      <c r="E25798" t="s">
        <v>1138</v>
      </c>
      <c r="F25798" t="s">
        <v>140</v>
      </c>
      <c r="G25798" t="s">
        <v>1072</v>
      </c>
      <c r="H25798" t="s">
        <v>140</v>
      </c>
      <c r="I25798" t="s">
        <v>140</v>
      </c>
      <c r="J25798" t="s">
        <v>140</v>
      </c>
      <c r="K25798" t="s">
        <v>140</v>
      </c>
      <c r="L25798" t="s">
        <v>140</v>
      </c>
      <c r="M25798" t="s">
        <v>140</v>
      </c>
      <c r="N25798" t="s">
        <v>140</v>
      </c>
      <c r="O25798" t="s">
        <v>140</v>
      </c>
      <c r="P25798" t="s">
        <v>140</v>
      </c>
      <c r="Q25798" t="s">
        <v>1056</v>
      </c>
    </row>
    <row r="25799" spans="1:17" x14ac:dyDescent="0.35">
      <c r="A25799" t="s">
        <v>26</v>
      </c>
      <c r="B25799" t="s">
        <v>1234</v>
      </c>
      <c r="C25799">
        <v>125</v>
      </c>
      <c r="D25799" t="s">
        <v>140</v>
      </c>
      <c r="E25799" t="s">
        <v>306</v>
      </c>
      <c r="F25799" t="s">
        <v>801</v>
      </c>
      <c r="G25799" t="s">
        <v>856</v>
      </c>
      <c r="H25799" t="s">
        <v>1063</v>
      </c>
      <c r="I25799" t="s">
        <v>1055</v>
      </c>
      <c r="J25799" t="s">
        <v>1058</v>
      </c>
      <c r="K25799" t="s">
        <v>140</v>
      </c>
      <c r="L25799" t="s">
        <v>1017</v>
      </c>
      <c r="M25799" t="s">
        <v>140</v>
      </c>
      <c r="N25799" t="s">
        <v>140</v>
      </c>
      <c r="O25799" t="s">
        <v>1055</v>
      </c>
      <c r="P25799" t="s">
        <v>140</v>
      </c>
      <c r="Q25799" t="s">
        <v>1007</v>
      </c>
    </row>
    <row r="25800" spans="1:17" x14ac:dyDescent="0.35">
      <c r="A25800" t="s">
        <v>26</v>
      </c>
      <c r="B25800" t="s">
        <v>1235</v>
      </c>
      <c r="C25800">
        <v>210</v>
      </c>
      <c r="D25800" t="s">
        <v>1010</v>
      </c>
      <c r="E25800" t="s">
        <v>581</v>
      </c>
      <c r="F25800" t="s">
        <v>977</v>
      </c>
      <c r="G25800" t="s">
        <v>399</v>
      </c>
      <c r="H25800" t="s">
        <v>140</v>
      </c>
      <c r="I25800" t="s">
        <v>140</v>
      </c>
      <c r="J25800" t="s">
        <v>1014</v>
      </c>
      <c r="K25800" t="s">
        <v>140</v>
      </c>
      <c r="L25800" t="s">
        <v>140</v>
      </c>
      <c r="M25800" t="s">
        <v>140</v>
      </c>
      <c r="N25800" t="s">
        <v>140</v>
      </c>
      <c r="O25800" t="s">
        <v>1017</v>
      </c>
      <c r="P25800" t="s">
        <v>140</v>
      </c>
      <c r="Q25800" t="s">
        <v>1008</v>
      </c>
    </row>
    <row r="25801" spans="1:17" x14ac:dyDescent="0.35">
      <c r="A25801" t="s">
        <v>27</v>
      </c>
      <c r="B25801" t="s">
        <v>1236</v>
      </c>
      <c r="C25801">
        <v>26</v>
      </c>
      <c r="D25801" t="s">
        <v>140</v>
      </c>
      <c r="E25801" t="s">
        <v>987</v>
      </c>
      <c r="F25801" t="s">
        <v>996</v>
      </c>
      <c r="G25801" t="s">
        <v>939</v>
      </c>
      <c r="H25801" t="s">
        <v>140</v>
      </c>
      <c r="I25801" t="s">
        <v>140</v>
      </c>
      <c r="J25801" t="s">
        <v>140</v>
      </c>
      <c r="K25801" t="s">
        <v>140</v>
      </c>
      <c r="L25801" t="s">
        <v>140</v>
      </c>
      <c r="M25801" t="s">
        <v>140</v>
      </c>
      <c r="N25801" t="s">
        <v>140</v>
      </c>
      <c r="O25801" t="s">
        <v>140</v>
      </c>
      <c r="P25801" t="s">
        <v>140</v>
      </c>
      <c r="Q25801" t="s">
        <v>140</v>
      </c>
    </row>
    <row r="25802" spans="1:17" x14ac:dyDescent="0.35">
      <c r="A25802" t="s">
        <v>27</v>
      </c>
      <c r="B25802" t="s">
        <v>1234</v>
      </c>
      <c r="C25802">
        <v>100</v>
      </c>
      <c r="D25802" t="s">
        <v>140</v>
      </c>
      <c r="E25802" t="s">
        <v>597</v>
      </c>
      <c r="F25802" t="s">
        <v>983</v>
      </c>
      <c r="G25802" t="s">
        <v>127</v>
      </c>
      <c r="H25802" t="s">
        <v>140</v>
      </c>
      <c r="I25802" t="s">
        <v>140</v>
      </c>
      <c r="J25802" t="s">
        <v>140</v>
      </c>
      <c r="K25802" t="s">
        <v>140</v>
      </c>
      <c r="L25802" t="s">
        <v>140</v>
      </c>
      <c r="M25802" t="s">
        <v>140</v>
      </c>
      <c r="N25802" t="s">
        <v>140</v>
      </c>
      <c r="O25802" t="s">
        <v>1052</v>
      </c>
      <c r="P25802" t="s">
        <v>140</v>
      </c>
      <c r="Q25802" t="s">
        <v>140</v>
      </c>
    </row>
    <row r="25803" spans="1:17" x14ac:dyDescent="0.35">
      <c r="A25803" t="s">
        <v>27</v>
      </c>
      <c r="B25803" t="s">
        <v>1235</v>
      </c>
      <c r="C25803">
        <v>282</v>
      </c>
      <c r="D25803" t="s">
        <v>1066</v>
      </c>
      <c r="E25803" t="s">
        <v>494</v>
      </c>
      <c r="F25803" t="s">
        <v>1063</v>
      </c>
      <c r="G25803" t="s">
        <v>462</v>
      </c>
      <c r="H25803" t="s">
        <v>1013</v>
      </c>
      <c r="I25803" t="s">
        <v>140</v>
      </c>
      <c r="J25803" t="s">
        <v>140</v>
      </c>
      <c r="K25803" t="s">
        <v>140</v>
      </c>
      <c r="L25803" t="s">
        <v>140</v>
      </c>
      <c r="M25803" t="s">
        <v>140</v>
      </c>
      <c r="N25803" t="s">
        <v>140</v>
      </c>
      <c r="O25803" t="s">
        <v>1014</v>
      </c>
      <c r="P25803" t="s">
        <v>140</v>
      </c>
      <c r="Q25803" t="s">
        <v>1013</v>
      </c>
    </row>
    <row r="25804" spans="1:17" x14ac:dyDescent="0.35">
      <c r="A25804" t="s">
        <v>28</v>
      </c>
      <c r="B25804" t="s">
        <v>1236</v>
      </c>
      <c r="C25804">
        <v>32</v>
      </c>
      <c r="D25804" t="s">
        <v>140</v>
      </c>
      <c r="E25804" t="s">
        <v>466</v>
      </c>
      <c r="F25804" t="s">
        <v>140</v>
      </c>
      <c r="G25804" t="s">
        <v>849</v>
      </c>
      <c r="H25804" t="s">
        <v>140</v>
      </c>
      <c r="I25804" t="s">
        <v>140</v>
      </c>
      <c r="J25804" t="s">
        <v>140</v>
      </c>
      <c r="K25804" t="s">
        <v>140</v>
      </c>
      <c r="L25804" t="s">
        <v>140</v>
      </c>
      <c r="M25804" t="s">
        <v>140</v>
      </c>
      <c r="N25804" t="s">
        <v>140</v>
      </c>
      <c r="O25804" t="s">
        <v>1044</v>
      </c>
      <c r="P25804" t="s">
        <v>140</v>
      </c>
      <c r="Q25804" t="s">
        <v>140</v>
      </c>
    </row>
    <row r="25805" spans="1:17" x14ac:dyDescent="0.35">
      <c r="A25805" t="s">
        <v>28</v>
      </c>
      <c r="B25805" t="s">
        <v>1234</v>
      </c>
      <c r="C25805">
        <v>89</v>
      </c>
      <c r="D25805" t="s">
        <v>140</v>
      </c>
      <c r="E25805" t="s">
        <v>819</v>
      </c>
      <c r="F25805" t="s">
        <v>664</v>
      </c>
      <c r="G25805" t="s">
        <v>425</v>
      </c>
      <c r="H25805" t="s">
        <v>140</v>
      </c>
      <c r="I25805" t="s">
        <v>1046</v>
      </c>
      <c r="J25805" t="s">
        <v>1048</v>
      </c>
      <c r="K25805" t="s">
        <v>140</v>
      </c>
      <c r="L25805" t="s">
        <v>140</v>
      </c>
      <c r="M25805" t="s">
        <v>140</v>
      </c>
      <c r="N25805" t="s">
        <v>140</v>
      </c>
      <c r="O25805" t="s">
        <v>1073</v>
      </c>
      <c r="P25805" t="s">
        <v>140</v>
      </c>
      <c r="Q25805" t="s">
        <v>140</v>
      </c>
    </row>
    <row r="25806" spans="1:17" x14ac:dyDescent="0.35">
      <c r="A25806" t="s">
        <v>28</v>
      </c>
      <c r="B25806" t="s">
        <v>1235</v>
      </c>
      <c r="C25806">
        <v>213</v>
      </c>
      <c r="D25806" t="s">
        <v>1010</v>
      </c>
      <c r="E25806" t="s">
        <v>1099</v>
      </c>
      <c r="F25806" t="s">
        <v>1004</v>
      </c>
      <c r="G25806" t="s">
        <v>91</v>
      </c>
      <c r="H25806" t="s">
        <v>775</v>
      </c>
      <c r="I25806" t="s">
        <v>140</v>
      </c>
      <c r="J25806" t="s">
        <v>140</v>
      </c>
      <c r="K25806" t="s">
        <v>140</v>
      </c>
      <c r="L25806" t="s">
        <v>140</v>
      </c>
      <c r="M25806" t="s">
        <v>140</v>
      </c>
      <c r="N25806" t="s">
        <v>140</v>
      </c>
      <c r="O25806" t="s">
        <v>1014</v>
      </c>
      <c r="P25806" t="s">
        <v>140</v>
      </c>
      <c r="Q25806" t="s">
        <v>140</v>
      </c>
    </row>
    <row r="25807" spans="1:17" x14ac:dyDescent="0.35">
      <c r="A25807" t="s">
        <v>29</v>
      </c>
      <c r="B25807" t="s">
        <v>1236</v>
      </c>
      <c r="C25807">
        <v>29</v>
      </c>
      <c r="D25807" t="s">
        <v>140</v>
      </c>
      <c r="E25807" t="s">
        <v>516</v>
      </c>
      <c r="F25807" t="s">
        <v>140</v>
      </c>
      <c r="G25807" t="s">
        <v>517</v>
      </c>
      <c r="H25807" t="s">
        <v>515</v>
      </c>
      <c r="I25807" t="s">
        <v>140</v>
      </c>
      <c r="J25807" t="s">
        <v>515</v>
      </c>
      <c r="K25807" t="s">
        <v>140</v>
      </c>
      <c r="L25807" t="s">
        <v>140</v>
      </c>
      <c r="M25807" t="s">
        <v>140</v>
      </c>
      <c r="N25807" t="s">
        <v>140</v>
      </c>
      <c r="O25807" t="s">
        <v>140</v>
      </c>
      <c r="P25807" t="s">
        <v>140</v>
      </c>
      <c r="Q25807" t="s">
        <v>140</v>
      </c>
    </row>
    <row r="25808" spans="1:17" x14ac:dyDescent="0.35">
      <c r="A25808" t="s">
        <v>29</v>
      </c>
      <c r="B25808" t="s">
        <v>1234</v>
      </c>
      <c r="C25808">
        <v>87</v>
      </c>
      <c r="D25808" t="s">
        <v>1014</v>
      </c>
      <c r="E25808" t="s">
        <v>934</v>
      </c>
      <c r="F25808" t="s">
        <v>838</v>
      </c>
      <c r="G25808" t="s">
        <v>882</v>
      </c>
      <c r="H25808" t="s">
        <v>875</v>
      </c>
      <c r="I25808" t="s">
        <v>1050</v>
      </c>
      <c r="J25808" t="s">
        <v>1018</v>
      </c>
      <c r="K25808" t="s">
        <v>140</v>
      </c>
      <c r="L25808" t="s">
        <v>140</v>
      </c>
      <c r="M25808" t="s">
        <v>140</v>
      </c>
      <c r="N25808" t="s">
        <v>140</v>
      </c>
      <c r="O25808" t="s">
        <v>1055</v>
      </c>
      <c r="P25808" t="s">
        <v>140</v>
      </c>
      <c r="Q25808" t="s">
        <v>140</v>
      </c>
    </row>
    <row r="25809" spans="1:17" x14ac:dyDescent="0.35">
      <c r="A25809" t="s">
        <v>29</v>
      </c>
      <c r="B25809" t="s">
        <v>1235</v>
      </c>
      <c r="C25809">
        <v>256</v>
      </c>
      <c r="D25809" t="s">
        <v>140</v>
      </c>
      <c r="E25809" t="s">
        <v>519</v>
      </c>
      <c r="F25809" t="s">
        <v>1050</v>
      </c>
      <c r="G25809" t="s">
        <v>894</v>
      </c>
      <c r="H25809" t="s">
        <v>1010</v>
      </c>
      <c r="I25809" t="s">
        <v>140</v>
      </c>
      <c r="J25809" t="s">
        <v>140</v>
      </c>
      <c r="K25809" t="s">
        <v>140</v>
      </c>
      <c r="L25809" t="s">
        <v>140</v>
      </c>
      <c r="M25809" t="s">
        <v>140</v>
      </c>
      <c r="N25809" t="s">
        <v>1010</v>
      </c>
      <c r="O25809" t="s">
        <v>1011</v>
      </c>
      <c r="P25809" t="s">
        <v>140</v>
      </c>
      <c r="Q25809" t="s">
        <v>140</v>
      </c>
    </row>
    <row r="25810" spans="1:17" x14ac:dyDescent="0.35">
      <c r="A25810" t="s">
        <v>30</v>
      </c>
      <c r="B25810" t="s">
        <v>1236</v>
      </c>
      <c r="C25810">
        <v>26</v>
      </c>
      <c r="D25810" t="s">
        <v>140</v>
      </c>
      <c r="E25810" t="s">
        <v>876</v>
      </c>
      <c r="F25810" t="s">
        <v>140</v>
      </c>
      <c r="G25810" t="s">
        <v>877</v>
      </c>
      <c r="H25810" t="s">
        <v>140</v>
      </c>
      <c r="I25810" t="s">
        <v>140</v>
      </c>
      <c r="J25810" t="s">
        <v>140</v>
      </c>
      <c r="K25810" t="s">
        <v>140</v>
      </c>
      <c r="L25810" t="s">
        <v>140</v>
      </c>
      <c r="M25810" t="s">
        <v>140</v>
      </c>
      <c r="N25810" t="s">
        <v>140</v>
      </c>
      <c r="O25810" t="s">
        <v>140</v>
      </c>
      <c r="P25810" t="s">
        <v>140</v>
      </c>
      <c r="Q25810" t="s">
        <v>140</v>
      </c>
    </row>
    <row r="25811" spans="1:17" x14ac:dyDescent="0.35">
      <c r="A25811" t="s">
        <v>30</v>
      </c>
      <c r="B25811" t="s">
        <v>1234</v>
      </c>
      <c r="C25811">
        <v>88</v>
      </c>
      <c r="D25811" t="s">
        <v>875</v>
      </c>
      <c r="E25811" t="s">
        <v>52</v>
      </c>
      <c r="F25811" t="s">
        <v>1021</v>
      </c>
      <c r="G25811" t="s">
        <v>794</v>
      </c>
      <c r="H25811" t="s">
        <v>1012</v>
      </c>
      <c r="I25811" t="s">
        <v>140</v>
      </c>
      <c r="J25811" t="s">
        <v>140</v>
      </c>
      <c r="K25811" t="s">
        <v>140</v>
      </c>
      <c r="L25811" t="s">
        <v>140</v>
      </c>
      <c r="M25811" t="s">
        <v>140</v>
      </c>
      <c r="N25811" t="s">
        <v>140</v>
      </c>
      <c r="O25811" t="s">
        <v>1012</v>
      </c>
      <c r="P25811" t="s">
        <v>140</v>
      </c>
      <c r="Q25811" t="s">
        <v>140</v>
      </c>
    </row>
    <row r="25812" spans="1:17" x14ac:dyDescent="0.35">
      <c r="A25812" t="s">
        <v>30</v>
      </c>
      <c r="B25812" t="s">
        <v>1235</v>
      </c>
      <c r="C25812">
        <v>234</v>
      </c>
      <c r="D25812" t="s">
        <v>140</v>
      </c>
      <c r="E25812" t="s">
        <v>986</v>
      </c>
      <c r="F25812" t="s">
        <v>1058</v>
      </c>
      <c r="G25812" t="s">
        <v>87</v>
      </c>
      <c r="H25812" t="s">
        <v>140</v>
      </c>
      <c r="I25812" t="s">
        <v>140</v>
      </c>
      <c r="J25812" t="s">
        <v>140</v>
      </c>
      <c r="K25812" t="s">
        <v>140</v>
      </c>
      <c r="L25812" t="s">
        <v>140</v>
      </c>
      <c r="M25812" t="s">
        <v>140</v>
      </c>
      <c r="N25812" t="s">
        <v>140</v>
      </c>
      <c r="O25812" t="s">
        <v>140</v>
      </c>
      <c r="P25812" t="s">
        <v>140</v>
      </c>
      <c r="Q25812" t="s">
        <v>140</v>
      </c>
    </row>
    <row r="25813" spans="1:17" x14ac:dyDescent="0.35">
      <c r="A25813" t="s">
        <v>31</v>
      </c>
      <c r="B25813" t="s">
        <v>1236</v>
      </c>
      <c r="C25813">
        <v>22</v>
      </c>
      <c r="D25813" t="s">
        <v>140</v>
      </c>
      <c r="E25813" t="s">
        <v>885</v>
      </c>
      <c r="F25813" t="s">
        <v>140</v>
      </c>
      <c r="G25813" t="s">
        <v>538</v>
      </c>
      <c r="H25813" t="s">
        <v>140</v>
      </c>
      <c r="I25813" t="s">
        <v>140</v>
      </c>
      <c r="J25813" t="s">
        <v>140</v>
      </c>
      <c r="K25813" t="s">
        <v>501</v>
      </c>
      <c r="L25813" t="s">
        <v>501</v>
      </c>
      <c r="M25813" t="s">
        <v>140</v>
      </c>
      <c r="N25813" t="s">
        <v>140</v>
      </c>
      <c r="O25813" t="s">
        <v>140</v>
      </c>
      <c r="P25813" t="s">
        <v>140</v>
      </c>
      <c r="Q25813" t="s">
        <v>140</v>
      </c>
    </row>
    <row r="25814" spans="1:17" x14ac:dyDescent="0.35">
      <c r="A25814" t="s">
        <v>31</v>
      </c>
      <c r="B25814" t="s">
        <v>1234</v>
      </c>
      <c r="C25814">
        <v>141</v>
      </c>
      <c r="D25814" t="s">
        <v>1010</v>
      </c>
      <c r="E25814" t="s">
        <v>819</v>
      </c>
      <c r="F25814" t="s">
        <v>103</v>
      </c>
      <c r="G25814" t="s">
        <v>900</v>
      </c>
      <c r="H25814" t="s">
        <v>775</v>
      </c>
      <c r="I25814" t="s">
        <v>140</v>
      </c>
      <c r="J25814" t="s">
        <v>1011</v>
      </c>
      <c r="K25814" t="s">
        <v>345</v>
      </c>
      <c r="L25814" t="s">
        <v>125</v>
      </c>
      <c r="M25814" t="s">
        <v>140</v>
      </c>
      <c r="N25814" t="s">
        <v>140</v>
      </c>
      <c r="O25814" t="s">
        <v>1020</v>
      </c>
      <c r="P25814" t="s">
        <v>140</v>
      </c>
      <c r="Q25814" t="s">
        <v>140</v>
      </c>
    </row>
    <row r="25815" spans="1:17" x14ac:dyDescent="0.35">
      <c r="A25815" t="s">
        <v>31</v>
      </c>
      <c r="B25815" t="s">
        <v>1235</v>
      </c>
      <c r="C25815">
        <v>141</v>
      </c>
      <c r="D25815" t="s">
        <v>1019</v>
      </c>
      <c r="E25815" t="s">
        <v>609</v>
      </c>
      <c r="F25815" t="s">
        <v>788</v>
      </c>
      <c r="G25815" t="s">
        <v>513</v>
      </c>
      <c r="H25815" t="s">
        <v>1046</v>
      </c>
      <c r="I25815" t="s">
        <v>140</v>
      </c>
      <c r="J25815" t="s">
        <v>1016</v>
      </c>
      <c r="K25815" t="s">
        <v>967</v>
      </c>
      <c r="L25815" t="s">
        <v>317</v>
      </c>
      <c r="M25815" t="s">
        <v>140</v>
      </c>
      <c r="N25815" t="s">
        <v>140</v>
      </c>
      <c r="O25815" t="s">
        <v>950</v>
      </c>
      <c r="P25815" t="s">
        <v>140</v>
      </c>
      <c r="Q25815" t="s">
        <v>1013</v>
      </c>
    </row>
    <row r="25816" spans="1:17" x14ac:dyDescent="0.35">
      <c r="A25816" t="s">
        <v>32</v>
      </c>
      <c r="B25816" t="s">
        <v>1236</v>
      </c>
      <c r="C25816">
        <v>732</v>
      </c>
      <c r="D25816" t="s">
        <v>1010</v>
      </c>
      <c r="E25816" t="s">
        <v>191</v>
      </c>
      <c r="F25816" t="s">
        <v>996</v>
      </c>
      <c r="G25816" t="s">
        <v>668</v>
      </c>
      <c r="H25816" t="s">
        <v>1008</v>
      </c>
      <c r="I25816" t="s">
        <v>140</v>
      </c>
      <c r="J25816" t="s">
        <v>1022</v>
      </c>
      <c r="K25816" t="s">
        <v>1013</v>
      </c>
      <c r="L25816" t="s">
        <v>1008</v>
      </c>
      <c r="M25816" t="s">
        <v>140</v>
      </c>
      <c r="N25816" t="s">
        <v>140</v>
      </c>
      <c r="O25816" t="s">
        <v>1011</v>
      </c>
      <c r="P25816" t="s">
        <v>1013</v>
      </c>
      <c r="Q25816" t="s">
        <v>1022</v>
      </c>
    </row>
    <row r="25817" spans="1:17" x14ac:dyDescent="0.35">
      <c r="A25817" t="s">
        <v>32</v>
      </c>
      <c r="B25817" t="s">
        <v>1234</v>
      </c>
      <c r="C25817">
        <v>2389</v>
      </c>
      <c r="D25817" t="s">
        <v>1014</v>
      </c>
      <c r="E25817" t="s">
        <v>384</v>
      </c>
      <c r="F25817" t="s">
        <v>996</v>
      </c>
      <c r="G25817" t="s">
        <v>880</v>
      </c>
      <c r="H25817" t="s">
        <v>949</v>
      </c>
      <c r="I25817" t="s">
        <v>1009</v>
      </c>
      <c r="J25817" t="s">
        <v>1017</v>
      </c>
      <c r="K25817" t="s">
        <v>1008</v>
      </c>
      <c r="L25817" t="s">
        <v>1016</v>
      </c>
      <c r="M25817" t="s">
        <v>140</v>
      </c>
      <c r="N25817" t="s">
        <v>1022</v>
      </c>
      <c r="O25817" t="s">
        <v>1043</v>
      </c>
      <c r="P25817" t="s">
        <v>1022</v>
      </c>
      <c r="Q25817" t="s">
        <v>1009</v>
      </c>
    </row>
    <row r="25818" spans="1:17" x14ac:dyDescent="0.35">
      <c r="A25818" t="s">
        <v>32</v>
      </c>
      <c r="B25818" t="s">
        <v>1235</v>
      </c>
      <c r="C25818">
        <v>4871</v>
      </c>
      <c r="D25818" t="s">
        <v>1009</v>
      </c>
      <c r="E25818" t="s">
        <v>989</v>
      </c>
      <c r="F25818" t="s">
        <v>1073</v>
      </c>
      <c r="G25818" t="s">
        <v>187</v>
      </c>
      <c r="H25818" t="s">
        <v>1016</v>
      </c>
      <c r="I25818" t="s">
        <v>1022</v>
      </c>
      <c r="J25818" t="s">
        <v>1008</v>
      </c>
      <c r="K25818" t="s">
        <v>1022</v>
      </c>
      <c r="L25818" t="s">
        <v>1008</v>
      </c>
      <c r="M25818" t="s">
        <v>140</v>
      </c>
      <c r="N25818" t="s">
        <v>1022</v>
      </c>
      <c r="O25818" t="s">
        <v>1017</v>
      </c>
      <c r="P25818" t="s">
        <v>1008</v>
      </c>
      <c r="Q25818" t="s">
        <v>1009</v>
      </c>
    </row>
    <row r="25820" spans="1:17" x14ac:dyDescent="0.35">
      <c r="A25820" t="s">
        <v>2097</v>
      </c>
    </row>
    <row r="25821" spans="1:17" x14ac:dyDescent="0.35">
      <c r="A25821" t="s">
        <v>2</v>
      </c>
      <c r="B25821" t="s">
        <v>2013</v>
      </c>
      <c r="C25821" t="s">
        <v>3</v>
      </c>
      <c r="D25821" t="s">
        <v>2080</v>
      </c>
      <c r="E25821" t="s">
        <v>2081</v>
      </c>
      <c r="F25821" t="s">
        <v>2082</v>
      </c>
      <c r="G25821" t="s">
        <v>2083</v>
      </c>
      <c r="H25821" t="s">
        <v>2084</v>
      </c>
      <c r="I25821" t="s">
        <v>2085</v>
      </c>
      <c r="J25821" t="s">
        <v>2086</v>
      </c>
      <c r="K25821" t="s">
        <v>2087</v>
      </c>
      <c r="L25821" t="s">
        <v>2088</v>
      </c>
      <c r="M25821" t="s">
        <v>2063</v>
      </c>
      <c r="N25821" t="s">
        <v>2089</v>
      </c>
      <c r="O25821" t="s">
        <v>2090</v>
      </c>
      <c r="P25821" t="s">
        <v>2091</v>
      </c>
      <c r="Q25821" t="s">
        <v>2092</v>
      </c>
    </row>
    <row r="25822" spans="1:17" x14ac:dyDescent="0.35">
      <c r="A25822" t="s">
        <v>8</v>
      </c>
      <c r="B25822" t="s">
        <v>2014</v>
      </c>
      <c r="C25822">
        <v>121</v>
      </c>
      <c r="D25822" t="s">
        <v>140</v>
      </c>
      <c r="E25822" t="s">
        <v>572</v>
      </c>
      <c r="F25822" t="s">
        <v>1066</v>
      </c>
      <c r="G25822" t="s">
        <v>654</v>
      </c>
      <c r="H25822" t="s">
        <v>1019</v>
      </c>
      <c r="I25822" t="s">
        <v>1017</v>
      </c>
      <c r="J25822" t="s">
        <v>1013</v>
      </c>
      <c r="K25822" t="s">
        <v>140</v>
      </c>
      <c r="L25822" t="s">
        <v>140</v>
      </c>
      <c r="M25822" t="s">
        <v>140</v>
      </c>
      <c r="N25822" t="s">
        <v>1009</v>
      </c>
      <c r="O25822" t="s">
        <v>1063</v>
      </c>
      <c r="P25822" t="s">
        <v>140</v>
      </c>
      <c r="Q25822" t="s">
        <v>1016</v>
      </c>
    </row>
    <row r="25823" spans="1:17" x14ac:dyDescent="0.35">
      <c r="A25823" t="s">
        <v>8</v>
      </c>
      <c r="B25823" t="s">
        <v>2015</v>
      </c>
      <c r="C25823">
        <v>192</v>
      </c>
      <c r="D25823" t="s">
        <v>1008</v>
      </c>
      <c r="E25823" t="s">
        <v>201</v>
      </c>
      <c r="F25823" t="s">
        <v>1018</v>
      </c>
      <c r="G25823" t="s">
        <v>192</v>
      </c>
      <c r="H25823" t="s">
        <v>1019</v>
      </c>
      <c r="I25823" t="s">
        <v>140</v>
      </c>
      <c r="J25823" t="s">
        <v>1008</v>
      </c>
      <c r="K25823" t="s">
        <v>140</v>
      </c>
      <c r="L25823" t="s">
        <v>140</v>
      </c>
      <c r="M25823" t="s">
        <v>140</v>
      </c>
      <c r="N25823" t="s">
        <v>140</v>
      </c>
      <c r="O25823" t="s">
        <v>1058</v>
      </c>
      <c r="P25823" t="s">
        <v>140</v>
      </c>
      <c r="Q25823" t="s">
        <v>1010</v>
      </c>
    </row>
    <row r="25824" spans="1:17" x14ac:dyDescent="0.35">
      <c r="A25824" t="s">
        <v>8</v>
      </c>
      <c r="B25824" t="s">
        <v>339</v>
      </c>
      <c r="C25824">
        <v>3</v>
      </c>
      <c r="D25824" t="s">
        <v>140</v>
      </c>
      <c r="E25824" t="s">
        <v>177</v>
      </c>
      <c r="F25824" t="s">
        <v>140</v>
      </c>
      <c r="G25824" t="s">
        <v>140</v>
      </c>
      <c r="H25824" t="s">
        <v>140</v>
      </c>
      <c r="I25824" t="s">
        <v>140</v>
      </c>
      <c r="J25824" t="s">
        <v>140</v>
      </c>
      <c r="K25824" t="s">
        <v>140</v>
      </c>
      <c r="L25824" t="s">
        <v>140</v>
      </c>
      <c r="M25824" t="s">
        <v>140</v>
      </c>
      <c r="N25824" t="s">
        <v>140</v>
      </c>
      <c r="O25824" t="s">
        <v>140</v>
      </c>
      <c r="P25824" t="s">
        <v>140</v>
      </c>
      <c r="Q25824" t="s">
        <v>140</v>
      </c>
    </row>
    <row r="25825" spans="1:17" x14ac:dyDescent="0.35">
      <c r="A25825" t="s">
        <v>9</v>
      </c>
      <c r="B25825" t="s">
        <v>2014</v>
      </c>
      <c r="C25825">
        <v>138</v>
      </c>
      <c r="D25825" t="s">
        <v>1058</v>
      </c>
      <c r="E25825" t="s">
        <v>1155</v>
      </c>
      <c r="F25825" t="s">
        <v>1063</v>
      </c>
      <c r="G25825" t="s">
        <v>107</v>
      </c>
      <c r="H25825" t="s">
        <v>140</v>
      </c>
      <c r="I25825" t="s">
        <v>140</v>
      </c>
      <c r="J25825" t="s">
        <v>1020</v>
      </c>
      <c r="K25825" t="s">
        <v>140</v>
      </c>
      <c r="L25825" t="s">
        <v>140</v>
      </c>
      <c r="M25825" t="s">
        <v>140</v>
      </c>
      <c r="N25825" t="s">
        <v>140</v>
      </c>
      <c r="O25825" t="s">
        <v>1063</v>
      </c>
      <c r="P25825" t="s">
        <v>140</v>
      </c>
      <c r="Q25825" t="s">
        <v>140</v>
      </c>
    </row>
    <row r="25826" spans="1:17" x14ac:dyDescent="0.35">
      <c r="A25826" t="s">
        <v>9</v>
      </c>
      <c r="B25826" t="s">
        <v>2015</v>
      </c>
      <c r="C25826">
        <v>224</v>
      </c>
      <c r="D25826" t="s">
        <v>1013</v>
      </c>
      <c r="E25826" t="s">
        <v>494</v>
      </c>
      <c r="F25826" t="s">
        <v>1047</v>
      </c>
      <c r="G25826" t="s">
        <v>662</v>
      </c>
      <c r="H25826" t="s">
        <v>1008</v>
      </c>
      <c r="I25826" t="s">
        <v>140</v>
      </c>
      <c r="J25826" t="s">
        <v>140</v>
      </c>
      <c r="K25826" t="s">
        <v>1009</v>
      </c>
      <c r="L25826" t="s">
        <v>1009</v>
      </c>
      <c r="M25826" t="s">
        <v>140</v>
      </c>
      <c r="N25826" t="s">
        <v>1009</v>
      </c>
      <c r="O25826" t="s">
        <v>1020</v>
      </c>
      <c r="P25826" t="s">
        <v>140</v>
      </c>
      <c r="Q25826" t="s">
        <v>140</v>
      </c>
    </row>
    <row r="25827" spans="1:17" x14ac:dyDescent="0.35">
      <c r="A25827" t="s">
        <v>10</v>
      </c>
      <c r="B25827" t="s">
        <v>2014</v>
      </c>
      <c r="C25827">
        <v>133</v>
      </c>
      <c r="D25827" t="s">
        <v>1019</v>
      </c>
      <c r="E25827" t="s">
        <v>380</v>
      </c>
      <c r="F25827" t="s">
        <v>1050</v>
      </c>
      <c r="G25827" t="s">
        <v>874</v>
      </c>
      <c r="H25827" t="s">
        <v>140</v>
      </c>
      <c r="I25827" t="s">
        <v>140</v>
      </c>
      <c r="J25827" t="s">
        <v>140</v>
      </c>
      <c r="K25827" t="s">
        <v>140</v>
      </c>
      <c r="L25827" t="s">
        <v>140</v>
      </c>
      <c r="M25827" t="s">
        <v>140</v>
      </c>
      <c r="N25827" t="s">
        <v>140</v>
      </c>
      <c r="O25827" t="s">
        <v>838</v>
      </c>
      <c r="P25827" t="s">
        <v>140</v>
      </c>
      <c r="Q25827" t="s">
        <v>140</v>
      </c>
    </row>
    <row r="25828" spans="1:17" x14ac:dyDescent="0.35">
      <c r="A25828" t="s">
        <v>10</v>
      </c>
      <c r="B25828" t="s">
        <v>2015</v>
      </c>
      <c r="C25828">
        <v>171</v>
      </c>
      <c r="D25828" t="s">
        <v>1014</v>
      </c>
      <c r="E25828" t="s">
        <v>670</v>
      </c>
      <c r="F25828" t="s">
        <v>1046</v>
      </c>
      <c r="G25828" t="s">
        <v>662</v>
      </c>
      <c r="H25828" t="s">
        <v>140</v>
      </c>
      <c r="I25828" t="s">
        <v>140</v>
      </c>
      <c r="J25828" t="s">
        <v>140</v>
      </c>
      <c r="K25828" t="s">
        <v>140</v>
      </c>
      <c r="L25828" t="s">
        <v>140</v>
      </c>
      <c r="M25828" t="s">
        <v>140</v>
      </c>
      <c r="N25828" t="s">
        <v>140</v>
      </c>
      <c r="O25828" t="s">
        <v>1060</v>
      </c>
      <c r="P25828" t="s">
        <v>140</v>
      </c>
      <c r="Q25828" t="s">
        <v>1054</v>
      </c>
    </row>
    <row r="25829" spans="1:17" x14ac:dyDescent="0.35">
      <c r="A25829" t="s">
        <v>10</v>
      </c>
      <c r="B25829" t="s">
        <v>339</v>
      </c>
      <c r="C25829">
        <v>5</v>
      </c>
      <c r="D25829" t="s">
        <v>140</v>
      </c>
      <c r="E25829" t="s">
        <v>177</v>
      </c>
      <c r="F25829" t="s">
        <v>140</v>
      </c>
      <c r="G25829" t="s">
        <v>140</v>
      </c>
      <c r="H25829" t="s">
        <v>140</v>
      </c>
      <c r="I25829" t="s">
        <v>140</v>
      </c>
      <c r="J25829" t="s">
        <v>140</v>
      </c>
      <c r="K25829" t="s">
        <v>140</v>
      </c>
      <c r="L25829" t="s">
        <v>140</v>
      </c>
      <c r="M25829" t="s">
        <v>140</v>
      </c>
      <c r="N25829" t="s">
        <v>140</v>
      </c>
      <c r="O25829" t="s">
        <v>140</v>
      </c>
      <c r="P25829" t="s">
        <v>140</v>
      </c>
      <c r="Q25829" t="s">
        <v>140</v>
      </c>
    </row>
    <row r="25830" spans="1:17" x14ac:dyDescent="0.35">
      <c r="A25830" t="s">
        <v>11</v>
      </c>
      <c r="B25830" t="s">
        <v>2014</v>
      </c>
      <c r="C25830">
        <v>128</v>
      </c>
      <c r="D25830" t="s">
        <v>140</v>
      </c>
      <c r="E25830" t="s">
        <v>753</v>
      </c>
      <c r="F25830" t="s">
        <v>1098</v>
      </c>
      <c r="G25830" t="s">
        <v>1139</v>
      </c>
      <c r="H25830" t="s">
        <v>875</v>
      </c>
      <c r="I25830" t="s">
        <v>140</v>
      </c>
      <c r="J25830" t="s">
        <v>1060</v>
      </c>
      <c r="K25830" t="s">
        <v>140</v>
      </c>
      <c r="L25830" t="s">
        <v>140</v>
      </c>
      <c r="M25830" t="s">
        <v>140</v>
      </c>
      <c r="N25830" t="s">
        <v>140</v>
      </c>
      <c r="O25830" t="s">
        <v>1012</v>
      </c>
      <c r="P25830" t="s">
        <v>140</v>
      </c>
      <c r="Q25830" t="s">
        <v>140</v>
      </c>
    </row>
    <row r="25831" spans="1:17" x14ac:dyDescent="0.35">
      <c r="A25831" t="s">
        <v>11</v>
      </c>
      <c r="B25831" t="s">
        <v>2015</v>
      </c>
      <c r="C25831">
        <v>214</v>
      </c>
      <c r="D25831" t="s">
        <v>1016</v>
      </c>
      <c r="E25831" t="s">
        <v>512</v>
      </c>
      <c r="F25831" t="s">
        <v>929</v>
      </c>
      <c r="G25831" t="s">
        <v>1080</v>
      </c>
      <c r="H25831" t="s">
        <v>1010</v>
      </c>
      <c r="I25831" t="s">
        <v>140</v>
      </c>
      <c r="J25831" t="s">
        <v>1010</v>
      </c>
      <c r="K25831" t="s">
        <v>140</v>
      </c>
      <c r="L25831" t="s">
        <v>1063</v>
      </c>
      <c r="M25831" t="s">
        <v>140</v>
      </c>
      <c r="N25831" t="s">
        <v>140</v>
      </c>
      <c r="O25831" t="s">
        <v>1009</v>
      </c>
      <c r="P25831" t="s">
        <v>140</v>
      </c>
      <c r="Q25831" t="s">
        <v>1010</v>
      </c>
    </row>
    <row r="25832" spans="1:17" x14ac:dyDescent="0.35">
      <c r="A25832" t="s">
        <v>11</v>
      </c>
      <c r="B25832" t="s">
        <v>339</v>
      </c>
      <c r="C25832">
        <v>10</v>
      </c>
      <c r="D25832" t="s">
        <v>140</v>
      </c>
      <c r="E25832" t="s">
        <v>918</v>
      </c>
      <c r="F25832" t="s">
        <v>140</v>
      </c>
      <c r="G25832" t="s">
        <v>919</v>
      </c>
      <c r="H25832" t="s">
        <v>140</v>
      </c>
      <c r="I25832" t="s">
        <v>140</v>
      </c>
      <c r="J25832" t="s">
        <v>140</v>
      </c>
      <c r="K25832" t="s">
        <v>140</v>
      </c>
      <c r="L25832" t="s">
        <v>140</v>
      </c>
      <c r="M25832" t="s">
        <v>140</v>
      </c>
      <c r="N25832" t="s">
        <v>140</v>
      </c>
      <c r="O25832" t="s">
        <v>140</v>
      </c>
      <c r="P25832" t="s">
        <v>140</v>
      </c>
      <c r="Q25832" t="s">
        <v>140</v>
      </c>
    </row>
    <row r="25833" spans="1:17" x14ac:dyDescent="0.35">
      <c r="A25833" t="s">
        <v>12</v>
      </c>
      <c r="B25833" t="s">
        <v>2014</v>
      </c>
      <c r="C25833">
        <v>121</v>
      </c>
      <c r="D25833" t="s">
        <v>775</v>
      </c>
      <c r="E25833" t="s">
        <v>694</v>
      </c>
      <c r="F25833" t="s">
        <v>1064</v>
      </c>
      <c r="G25833" t="s">
        <v>145</v>
      </c>
      <c r="H25833" t="s">
        <v>501</v>
      </c>
      <c r="I25833" t="s">
        <v>1008</v>
      </c>
      <c r="J25833" t="s">
        <v>501</v>
      </c>
      <c r="K25833" t="s">
        <v>140</v>
      </c>
      <c r="L25833" t="s">
        <v>1013</v>
      </c>
      <c r="M25833" t="s">
        <v>140</v>
      </c>
      <c r="N25833" t="s">
        <v>140</v>
      </c>
      <c r="O25833" t="s">
        <v>1062</v>
      </c>
      <c r="P25833" t="s">
        <v>140</v>
      </c>
      <c r="Q25833" t="s">
        <v>1019</v>
      </c>
    </row>
    <row r="25834" spans="1:17" x14ac:dyDescent="0.35">
      <c r="A25834" t="s">
        <v>12</v>
      </c>
      <c r="B25834" t="s">
        <v>2015</v>
      </c>
      <c r="C25834">
        <v>191</v>
      </c>
      <c r="D25834" t="s">
        <v>1021</v>
      </c>
      <c r="E25834" t="s">
        <v>857</v>
      </c>
      <c r="F25834" t="s">
        <v>1055</v>
      </c>
      <c r="G25834" t="s">
        <v>720</v>
      </c>
      <c r="H25834" t="s">
        <v>140</v>
      </c>
      <c r="I25834" t="s">
        <v>140</v>
      </c>
      <c r="J25834" t="s">
        <v>1009</v>
      </c>
      <c r="K25834" t="s">
        <v>140</v>
      </c>
      <c r="L25834" t="s">
        <v>140</v>
      </c>
      <c r="M25834" t="s">
        <v>140</v>
      </c>
      <c r="N25834" t="s">
        <v>140</v>
      </c>
      <c r="O25834" t="s">
        <v>1009</v>
      </c>
      <c r="P25834" t="s">
        <v>140</v>
      </c>
      <c r="Q25834" t="s">
        <v>140</v>
      </c>
    </row>
    <row r="25835" spans="1:17" x14ac:dyDescent="0.35">
      <c r="A25835" t="s">
        <v>12</v>
      </c>
      <c r="B25835" t="s">
        <v>339</v>
      </c>
      <c r="C25835">
        <v>2</v>
      </c>
      <c r="D25835" t="s">
        <v>140</v>
      </c>
      <c r="E25835" t="s">
        <v>521</v>
      </c>
      <c r="F25835" t="s">
        <v>140</v>
      </c>
      <c r="G25835" t="s">
        <v>520</v>
      </c>
      <c r="H25835" t="s">
        <v>140</v>
      </c>
      <c r="I25835" t="s">
        <v>140</v>
      </c>
      <c r="J25835" t="s">
        <v>140</v>
      </c>
      <c r="K25835" t="s">
        <v>140</v>
      </c>
      <c r="L25835" t="s">
        <v>140</v>
      </c>
      <c r="M25835" t="s">
        <v>140</v>
      </c>
      <c r="N25835" t="s">
        <v>140</v>
      </c>
      <c r="O25835" t="s">
        <v>140</v>
      </c>
      <c r="P25835" t="s">
        <v>140</v>
      </c>
      <c r="Q25835" t="s">
        <v>140</v>
      </c>
    </row>
    <row r="25836" spans="1:17" x14ac:dyDescent="0.35">
      <c r="A25836" t="s">
        <v>13</v>
      </c>
      <c r="B25836" t="s">
        <v>2014</v>
      </c>
      <c r="C25836">
        <v>131</v>
      </c>
      <c r="D25836" t="s">
        <v>140</v>
      </c>
      <c r="E25836" t="s">
        <v>833</v>
      </c>
      <c r="F25836" t="s">
        <v>1023</v>
      </c>
      <c r="G25836" t="s">
        <v>871</v>
      </c>
      <c r="H25836" t="s">
        <v>996</v>
      </c>
      <c r="I25836" t="s">
        <v>1098</v>
      </c>
      <c r="J25836" t="s">
        <v>1043</v>
      </c>
      <c r="K25836" t="s">
        <v>971</v>
      </c>
      <c r="L25836" t="s">
        <v>903</v>
      </c>
      <c r="M25836" t="s">
        <v>140</v>
      </c>
      <c r="N25836" t="s">
        <v>140</v>
      </c>
      <c r="O25836" t="s">
        <v>1012</v>
      </c>
      <c r="P25836" t="s">
        <v>140</v>
      </c>
      <c r="Q25836" t="s">
        <v>140</v>
      </c>
    </row>
    <row r="25837" spans="1:17" x14ac:dyDescent="0.35">
      <c r="A25837" t="s">
        <v>13</v>
      </c>
      <c r="B25837" t="s">
        <v>2015</v>
      </c>
      <c r="C25837">
        <v>146</v>
      </c>
      <c r="D25837" t="s">
        <v>1010</v>
      </c>
      <c r="E25837" t="s">
        <v>364</v>
      </c>
      <c r="F25837" t="s">
        <v>1052</v>
      </c>
      <c r="G25837" t="s">
        <v>293</v>
      </c>
      <c r="H25837" t="s">
        <v>140</v>
      </c>
      <c r="I25837" t="s">
        <v>140</v>
      </c>
      <c r="J25837" t="s">
        <v>869</v>
      </c>
      <c r="K25837" t="s">
        <v>1016</v>
      </c>
      <c r="L25837" t="s">
        <v>1016</v>
      </c>
      <c r="M25837" t="s">
        <v>140</v>
      </c>
      <c r="N25837" t="s">
        <v>140</v>
      </c>
      <c r="O25837" t="s">
        <v>1004</v>
      </c>
      <c r="P25837" t="s">
        <v>1016</v>
      </c>
      <c r="Q25837" t="s">
        <v>1060</v>
      </c>
    </row>
    <row r="25838" spans="1:17" x14ac:dyDescent="0.35">
      <c r="A25838" t="s">
        <v>13</v>
      </c>
      <c r="B25838" t="s">
        <v>339</v>
      </c>
      <c r="C25838">
        <v>2</v>
      </c>
      <c r="D25838" t="s">
        <v>140</v>
      </c>
      <c r="E25838" t="s">
        <v>177</v>
      </c>
      <c r="F25838" t="s">
        <v>140</v>
      </c>
      <c r="G25838" t="s">
        <v>140</v>
      </c>
      <c r="H25838" t="s">
        <v>140</v>
      </c>
      <c r="I25838" t="s">
        <v>140</v>
      </c>
      <c r="J25838" t="s">
        <v>140</v>
      </c>
      <c r="K25838" t="s">
        <v>140</v>
      </c>
      <c r="L25838" t="s">
        <v>140</v>
      </c>
      <c r="M25838" t="s">
        <v>140</v>
      </c>
      <c r="N25838" t="s">
        <v>140</v>
      </c>
      <c r="O25838" t="s">
        <v>140</v>
      </c>
      <c r="P25838" t="s">
        <v>140</v>
      </c>
      <c r="Q25838" t="s">
        <v>140</v>
      </c>
    </row>
    <row r="25839" spans="1:17" x14ac:dyDescent="0.35">
      <c r="A25839" t="s">
        <v>14</v>
      </c>
      <c r="B25839" t="s">
        <v>2014</v>
      </c>
      <c r="C25839">
        <v>136</v>
      </c>
      <c r="D25839" t="s">
        <v>140</v>
      </c>
      <c r="E25839" t="s">
        <v>46</v>
      </c>
      <c r="F25839" t="s">
        <v>869</v>
      </c>
      <c r="G25839" t="s">
        <v>421</v>
      </c>
      <c r="H25839" t="s">
        <v>1043</v>
      </c>
      <c r="I25839" t="s">
        <v>140</v>
      </c>
      <c r="J25839" t="s">
        <v>140</v>
      </c>
      <c r="K25839" t="s">
        <v>140</v>
      </c>
      <c r="L25839" t="s">
        <v>140</v>
      </c>
      <c r="M25839" t="s">
        <v>140</v>
      </c>
      <c r="N25839" t="s">
        <v>140</v>
      </c>
      <c r="O25839" t="s">
        <v>1007</v>
      </c>
      <c r="P25839" t="s">
        <v>140</v>
      </c>
      <c r="Q25839" t="s">
        <v>140</v>
      </c>
    </row>
    <row r="25840" spans="1:17" x14ac:dyDescent="0.35">
      <c r="A25840" t="s">
        <v>14</v>
      </c>
      <c r="B25840" t="s">
        <v>2015</v>
      </c>
      <c r="C25840">
        <v>173</v>
      </c>
      <c r="D25840" t="s">
        <v>1017</v>
      </c>
      <c r="E25840" t="s">
        <v>48</v>
      </c>
      <c r="F25840" t="s">
        <v>1057</v>
      </c>
      <c r="G25840" t="s">
        <v>1069</v>
      </c>
      <c r="H25840" t="s">
        <v>775</v>
      </c>
      <c r="I25840" t="s">
        <v>140</v>
      </c>
      <c r="J25840" t="s">
        <v>140</v>
      </c>
      <c r="K25840" t="s">
        <v>140</v>
      </c>
      <c r="L25840" t="s">
        <v>140</v>
      </c>
      <c r="M25840" t="s">
        <v>140</v>
      </c>
      <c r="N25840" t="s">
        <v>1016</v>
      </c>
      <c r="O25840" t="s">
        <v>1054</v>
      </c>
      <c r="P25840" t="s">
        <v>140</v>
      </c>
      <c r="Q25840" t="s">
        <v>1068</v>
      </c>
    </row>
    <row r="25841" spans="1:17" x14ac:dyDescent="0.35">
      <c r="A25841" t="s">
        <v>14</v>
      </c>
      <c r="B25841" t="s">
        <v>339</v>
      </c>
      <c r="C25841">
        <v>7</v>
      </c>
      <c r="D25841" t="s">
        <v>140</v>
      </c>
      <c r="E25841" t="s">
        <v>280</v>
      </c>
      <c r="F25841" t="s">
        <v>421</v>
      </c>
      <c r="G25841" t="s">
        <v>89</v>
      </c>
      <c r="H25841" t="s">
        <v>140</v>
      </c>
      <c r="I25841" t="s">
        <v>140</v>
      </c>
      <c r="J25841" t="s">
        <v>140</v>
      </c>
      <c r="K25841" t="s">
        <v>140</v>
      </c>
      <c r="L25841" t="s">
        <v>140</v>
      </c>
      <c r="M25841" t="s">
        <v>140</v>
      </c>
      <c r="N25841" t="s">
        <v>140</v>
      </c>
      <c r="O25841" t="s">
        <v>140</v>
      </c>
      <c r="P25841" t="s">
        <v>140</v>
      </c>
      <c r="Q25841" t="s">
        <v>140</v>
      </c>
    </row>
    <row r="25842" spans="1:17" x14ac:dyDescent="0.35">
      <c r="A25842" t="s">
        <v>15</v>
      </c>
      <c r="B25842" t="s">
        <v>2014</v>
      </c>
      <c r="C25842">
        <v>122</v>
      </c>
      <c r="D25842" t="s">
        <v>140</v>
      </c>
      <c r="E25842" t="s">
        <v>201</v>
      </c>
      <c r="F25842" t="s">
        <v>1012</v>
      </c>
      <c r="G25842" t="s">
        <v>142</v>
      </c>
      <c r="H25842" t="s">
        <v>140</v>
      </c>
      <c r="I25842" t="s">
        <v>1012</v>
      </c>
      <c r="J25842" t="s">
        <v>1011</v>
      </c>
      <c r="K25842" t="s">
        <v>140</v>
      </c>
      <c r="L25842" t="s">
        <v>140</v>
      </c>
      <c r="M25842" t="s">
        <v>140</v>
      </c>
      <c r="N25842" t="s">
        <v>140</v>
      </c>
      <c r="O25842" t="s">
        <v>1007</v>
      </c>
      <c r="P25842" t="s">
        <v>140</v>
      </c>
      <c r="Q25842" t="s">
        <v>140</v>
      </c>
    </row>
    <row r="25843" spans="1:17" x14ac:dyDescent="0.35">
      <c r="A25843" t="s">
        <v>15</v>
      </c>
      <c r="B25843" t="s">
        <v>2015</v>
      </c>
      <c r="C25843">
        <v>197</v>
      </c>
      <c r="D25843" t="s">
        <v>1058</v>
      </c>
      <c r="E25843" t="s">
        <v>622</v>
      </c>
      <c r="F25843" t="s">
        <v>919</v>
      </c>
      <c r="G25843" t="s">
        <v>538</v>
      </c>
      <c r="H25843" t="s">
        <v>1016</v>
      </c>
      <c r="I25843" t="s">
        <v>1009</v>
      </c>
      <c r="J25843" t="s">
        <v>140</v>
      </c>
      <c r="K25843" t="s">
        <v>140</v>
      </c>
      <c r="L25843" t="s">
        <v>140</v>
      </c>
      <c r="M25843" t="s">
        <v>140</v>
      </c>
      <c r="N25843" t="s">
        <v>140</v>
      </c>
      <c r="O25843" t="s">
        <v>1066</v>
      </c>
      <c r="P25843" t="s">
        <v>140</v>
      </c>
      <c r="Q25843" t="s">
        <v>1009</v>
      </c>
    </row>
    <row r="25844" spans="1:17" x14ac:dyDescent="0.35">
      <c r="A25844" t="s">
        <v>16</v>
      </c>
      <c r="B25844" t="s">
        <v>2014</v>
      </c>
      <c r="C25844">
        <v>140</v>
      </c>
      <c r="D25844" t="s">
        <v>140</v>
      </c>
      <c r="E25844" t="s">
        <v>288</v>
      </c>
      <c r="F25844" t="s">
        <v>1010</v>
      </c>
      <c r="G25844" t="s">
        <v>614</v>
      </c>
      <c r="H25844" t="s">
        <v>140</v>
      </c>
      <c r="I25844" t="s">
        <v>140</v>
      </c>
      <c r="J25844" t="s">
        <v>140</v>
      </c>
      <c r="K25844" t="s">
        <v>140</v>
      </c>
      <c r="L25844" t="s">
        <v>140</v>
      </c>
      <c r="M25844" t="s">
        <v>140</v>
      </c>
      <c r="N25844" t="s">
        <v>140</v>
      </c>
      <c r="O25844" t="s">
        <v>1012</v>
      </c>
      <c r="P25844" t="s">
        <v>140</v>
      </c>
      <c r="Q25844" t="s">
        <v>140</v>
      </c>
    </row>
    <row r="25845" spans="1:17" x14ac:dyDescent="0.35">
      <c r="A25845" t="s">
        <v>16</v>
      </c>
      <c r="B25845" t="s">
        <v>2015</v>
      </c>
      <c r="C25845">
        <v>239</v>
      </c>
      <c r="D25845" t="s">
        <v>1017</v>
      </c>
      <c r="E25845" t="s">
        <v>288</v>
      </c>
      <c r="F25845" t="s">
        <v>1066</v>
      </c>
      <c r="G25845" t="s">
        <v>674</v>
      </c>
      <c r="H25845" t="s">
        <v>140</v>
      </c>
      <c r="I25845" t="s">
        <v>140</v>
      </c>
      <c r="J25845" t="s">
        <v>140</v>
      </c>
      <c r="K25845" t="s">
        <v>140</v>
      </c>
      <c r="L25845" t="s">
        <v>140</v>
      </c>
      <c r="M25845" t="s">
        <v>140</v>
      </c>
      <c r="N25845" t="s">
        <v>140</v>
      </c>
      <c r="O25845" t="s">
        <v>1014</v>
      </c>
      <c r="P25845" t="s">
        <v>140</v>
      </c>
      <c r="Q25845" t="s">
        <v>140</v>
      </c>
    </row>
    <row r="25846" spans="1:17" x14ac:dyDescent="0.35">
      <c r="A25846" t="s">
        <v>16</v>
      </c>
      <c r="B25846" t="s">
        <v>339</v>
      </c>
      <c r="C25846">
        <v>6</v>
      </c>
      <c r="D25846" t="s">
        <v>140</v>
      </c>
      <c r="E25846" t="s">
        <v>165</v>
      </c>
      <c r="F25846" t="s">
        <v>140</v>
      </c>
      <c r="G25846" t="s">
        <v>166</v>
      </c>
      <c r="H25846" t="s">
        <v>140</v>
      </c>
      <c r="I25846" t="s">
        <v>140</v>
      </c>
      <c r="J25846" t="s">
        <v>140</v>
      </c>
      <c r="K25846" t="s">
        <v>140</v>
      </c>
      <c r="L25846" t="s">
        <v>140</v>
      </c>
      <c r="M25846" t="s">
        <v>140</v>
      </c>
      <c r="N25846" t="s">
        <v>140</v>
      </c>
      <c r="O25846" t="s">
        <v>471</v>
      </c>
      <c r="P25846" t="s">
        <v>140</v>
      </c>
      <c r="Q25846" t="s">
        <v>140</v>
      </c>
    </row>
    <row r="25847" spans="1:17" x14ac:dyDescent="0.35">
      <c r="A25847" t="s">
        <v>17</v>
      </c>
      <c r="B25847" t="s">
        <v>2014</v>
      </c>
      <c r="C25847">
        <v>137</v>
      </c>
      <c r="D25847" t="s">
        <v>140</v>
      </c>
      <c r="E25847" t="s">
        <v>730</v>
      </c>
      <c r="F25847" t="s">
        <v>1051</v>
      </c>
      <c r="G25847" t="s">
        <v>418</v>
      </c>
      <c r="H25847" t="s">
        <v>1063</v>
      </c>
      <c r="I25847" t="s">
        <v>1013</v>
      </c>
      <c r="J25847" t="s">
        <v>140</v>
      </c>
      <c r="K25847" t="s">
        <v>140</v>
      </c>
      <c r="L25847" t="s">
        <v>140</v>
      </c>
      <c r="M25847" t="s">
        <v>140</v>
      </c>
      <c r="N25847" t="s">
        <v>140</v>
      </c>
      <c r="O25847" t="s">
        <v>1013</v>
      </c>
      <c r="P25847" t="s">
        <v>140</v>
      </c>
      <c r="Q25847" t="s">
        <v>140</v>
      </c>
    </row>
    <row r="25848" spans="1:17" x14ac:dyDescent="0.35">
      <c r="A25848" t="s">
        <v>17</v>
      </c>
      <c r="B25848" t="s">
        <v>2015</v>
      </c>
      <c r="C25848">
        <v>183</v>
      </c>
      <c r="D25848" t="s">
        <v>1009</v>
      </c>
      <c r="E25848" t="s">
        <v>844</v>
      </c>
      <c r="F25848" t="s">
        <v>1050</v>
      </c>
      <c r="G25848" t="s">
        <v>860</v>
      </c>
      <c r="H25848" t="s">
        <v>1009</v>
      </c>
      <c r="I25848" t="s">
        <v>140</v>
      </c>
      <c r="J25848" t="s">
        <v>140</v>
      </c>
      <c r="K25848" t="s">
        <v>140</v>
      </c>
      <c r="L25848" t="s">
        <v>140</v>
      </c>
      <c r="M25848" t="s">
        <v>140</v>
      </c>
      <c r="N25848" t="s">
        <v>140</v>
      </c>
      <c r="O25848" t="s">
        <v>1017</v>
      </c>
      <c r="P25848" t="s">
        <v>1063</v>
      </c>
      <c r="Q25848" t="s">
        <v>140</v>
      </c>
    </row>
    <row r="25849" spans="1:17" x14ac:dyDescent="0.35">
      <c r="A25849" t="s">
        <v>17</v>
      </c>
      <c r="B25849" t="s">
        <v>339</v>
      </c>
      <c r="C25849">
        <v>4</v>
      </c>
      <c r="D25849" t="s">
        <v>467</v>
      </c>
      <c r="E25849" t="s">
        <v>468</v>
      </c>
      <c r="F25849" t="s">
        <v>140</v>
      </c>
      <c r="G25849" t="s">
        <v>140</v>
      </c>
      <c r="H25849" t="s">
        <v>140</v>
      </c>
      <c r="I25849" t="s">
        <v>140</v>
      </c>
      <c r="J25849" t="s">
        <v>140</v>
      </c>
      <c r="K25849" t="s">
        <v>140</v>
      </c>
      <c r="L25849" t="s">
        <v>140</v>
      </c>
      <c r="M25849" t="s">
        <v>140</v>
      </c>
      <c r="N25849" t="s">
        <v>140</v>
      </c>
      <c r="O25849" t="s">
        <v>140</v>
      </c>
      <c r="P25849" t="s">
        <v>140</v>
      </c>
      <c r="Q25849" t="s">
        <v>140</v>
      </c>
    </row>
    <row r="25850" spans="1:17" x14ac:dyDescent="0.35">
      <c r="A25850" t="s">
        <v>18</v>
      </c>
      <c r="B25850" t="s">
        <v>2014</v>
      </c>
      <c r="C25850">
        <v>127</v>
      </c>
      <c r="D25850" t="s">
        <v>1013</v>
      </c>
      <c r="E25850" t="s">
        <v>881</v>
      </c>
      <c r="F25850" t="s">
        <v>1048</v>
      </c>
      <c r="G25850" t="s">
        <v>805</v>
      </c>
      <c r="H25850" t="s">
        <v>939</v>
      </c>
      <c r="I25850" t="s">
        <v>1012</v>
      </c>
      <c r="J25850" t="s">
        <v>140</v>
      </c>
      <c r="K25850" t="s">
        <v>1014</v>
      </c>
      <c r="L25850" t="s">
        <v>949</v>
      </c>
      <c r="M25850" t="s">
        <v>140</v>
      </c>
      <c r="N25850" t="s">
        <v>140</v>
      </c>
      <c r="O25850" t="s">
        <v>140</v>
      </c>
      <c r="P25850" t="s">
        <v>140</v>
      </c>
      <c r="Q25850" t="s">
        <v>1016</v>
      </c>
    </row>
    <row r="25851" spans="1:17" x14ac:dyDescent="0.35">
      <c r="A25851" t="s">
        <v>18</v>
      </c>
      <c r="B25851" t="s">
        <v>2015</v>
      </c>
      <c r="C25851">
        <v>149</v>
      </c>
      <c r="D25851" t="s">
        <v>140</v>
      </c>
      <c r="E25851" t="s">
        <v>46</v>
      </c>
      <c r="F25851" t="s">
        <v>1046</v>
      </c>
      <c r="G25851" t="s">
        <v>538</v>
      </c>
      <c r="H25851" t="s">
        <v>140</v>
      </c>
      <c r="I25851" t="s">
        <v>1013</v>
      </c>
      <c r="J25851" t="s">
        <v>140</v>
      </c>
      <c r="K25851" t="s">
        <v>1016</v>
      </c>
      <c r="L25851" t="s">
        <v>1016</v>
      </c>
      <c r="M25851" t="s">
        <v>140</v>
      </c>
      <c r="N25851" t="s">
        <v>140</v>
      </c>
      <c r="O25851" t="s">
        <v>1013</v>
      </c>
      <c r="P25851" t="s">
        <v>1066</v>
      </c>
      <c r="Q25851" t="s">
        <v>1019</v>
      </c>
    </row>
    <row r="25852" spans="1:17" x14ac:dyDescent="0.35">
      <c r="A25852" t="s">
        <v>18</v>
      </c>
      <c r="B25852" t="s">
        <v>339</v>
      </c>
      <c r="C25852">
        <v>2</v>
      </c>
      <c r="D25852" t="s">
        <v>140</v>
      </c>
      <c r="E25852" t="s">
        <v>177</v>
      </c>
      <c r="F25852" t="s">
        <v>140</v>
      </c>
      <c r="G25852" t="s">
        <v>140</v>
      </c>
      <c r="H25852" t="s">
        <v>140</v>
      </c>
      <c r="I25852" t="s">
        <v>140</v>
      </c>
      <c r="J25852" t="s">
        <v>140</v>
      </c>
      <c r="K25852" t="s">
        <v>140</v>
      </c>
      <c r="L25852" t="s">
        <v>140</v>
      </c>
      <c r="M25852" t="s">
        <v>140</v>
      </c>
      <c r="N25852" t="s">
        <v>140</v>
      </c>
      <c r="O25852" t="s">
        <v>140</v>
      </c>
      <c r="P25852" t="s">
        <v>140</v>
      </c>
      <c r="Q25852" t="s">
        <v>140</v>
      </c>
    </row>
    <row r="25853" spans="1:17" x14ac:dyDescent="0.35">
      <c r="A25853" t="s">
        <v>19</v>
      </c>
      <c r="B25853" t="s">
        <v>2014</v>
      </c>
      <c r="C25853">
        <v>153</v>
      </c>
      <c r="D25853" t="s">
        <v>1055</v>
      </c>
      <c r="E25853" t="s">
        <v>429</v>
      </c>
      <c r="F25853" t="s">
        <v>458</v>
      </c>
      <c r="G25853" t="s">
        <v>994</v>
      </c>
      <c r="H25853" t="s">
        <v>140</v>
      </c>
      <c r="I25853" t="s">
        <v>140</v>
      </c>
      <c r="J25853" t="s">
        <v>1046</v>
      </c>
      <c r="K25853" t="s">
        <v>140</v>
      </c>
      <c r="L25853" t="s">
        <v>140</v>
      </c>
      <c r="M25853" t="s">
        <v>140</v>
      </c>
      <c r="N25853" t="s">
        <v>140</v>
      </c>
      <c r="O25853" t="s">
        <v>950</v>
      </c>
      <c r="P25853" t="s">
        <v>1063</v>
      </c>
      <c r="Q25853" t="s">
        <v>950</v>
      </c>
    </row>
    <row r="25854" spans="1:17" x14ac:dyDescent="0.35">
      <c r="A25854" t="s">
        <v>19</v>
      </c>
      <c r="B25854" t="s">
        <v>2015</v>
      </c>
      <c r="C25854">
        <v>177</v>
      </c>
      <c r="D25854" t="s">
        <v>1019</v>
      </c>
      <c r="E25854" t="s">
        <v>857</v>
      </c>
      <c r="F25854" t="s">
        <v>869</v>
      </c>
      <c r="G25854" t="s">
        <v>847</v>
      </c>
      <c r="H25854" t="s">
        <v>1021</v>
      </c>
      <c r="I25854" t="s">
        <v>140</v>
      </c>
      <c r="J25854" t="s">
        <v>140</v>
      </c>
      <c r="K25854" t="s">
        <v>140</v>
      </c>
      <c r="L25854" t="s">
        <v>140</v>
      </c>
      <c r="M25854" t="s">
        <v>140</v>
      </c>
      <c r="N25854" t="s">
        <v>140</v>
      </c>
      <c r="O25854" t="s">
        <v>1063</v>
      </c>
      <c r="P25854" t="s">
        <v>1098</v>
      </c>
      <c r="Q25854" t="s">
        <v>140</v>
      </c>
    </row>
    <row r="25855" spans="1:17" x14ac:dyDescent="0.35">
      <c r="A25855" t="s">
        <v>19</v>
      </c>
      <c r="B25855" t="s">
        <v>339</v>
      </c>
      <c r="C25855">
        <v>2</v>
      </c>
      <c r="D25855" t="s">
        <v>140</v>
      </c>
      <c r="E25855" t="s">
        <v>177</v>
      </c>
      <c r="F25855" t="s">
        <v>140</v>
      </c>
      <c r="G25855" t="s">
        <v>140</v>
      </c>
      <c r="H25855" t="s">
        <v>140</v>
      </c>
      <c r="I25855" t="s">
        <v>140</v>
      </c>
      <c r="J25855" t="s">
        <v>140</v>
      </c>
      <c r="K25855" t="s">
        <v>140</v>
      </c>
      <c r="L25855" t="s">
        <v>140</v>
      </c>
      <c r="M25855" t="s">
        <v>140</v>
      </c>
      <c r="N25855" t="s">
        <v>140</v>
      </c>
      <c r="O25855" t="s">
        <v>140</v>
      </c>
      <c r="P25855" t="s">
        <v>140</v>
      </c>
      <c r="Q25855" t="s">
        <v>140</v>
      </c>
    </row>
    <row r="25856" spans="1:17" x14ac:dyDescent="0.35">
      <c r="A25856" t="s">
        <v>20</v>
      </c>
      <c r="B25856" t="s">
        <v>2014</v>
      </c>
      <c r="C25856">
        <v>141</v>
      </c>
      <c r="D25856" t="s">
        <v>1012</v>
      </c>
      <c r="E25856" t="s">
        <v>488</v>
      </c>
      <c r="F25856" t="s">
        <v>1009</v>
      </c>
      <c r="G25856" t="s">
        <v>157</v>
      </c>
      <c r="H25856" t="s">
        <v>140</v>
      </c>
      <c r="I25856" t="s">
        <v>1010</v>
      </c>
      <c r="J25856" t="s">
        <v>1010</v>
      </c>
      <c r="K25856" t="s">
        <v>140</v>
      </c>
      <c r="L25856" t="s">
        <v>140</v>
      </c>
      <c r="M25856" t="s">
        <v>140</v>
      </c>
      <c r="N25856" t="s">
        <v>140</v>
      </c>
      <c r="O25856" t="s">
        <v>949</v>
      </c>
      <c r="P25856" t="s">
        <v>140</v>
      </c>
      <c r="Q25856" t="s">
        <v>1009</v>
      </c>
    </row>
    <row r="25857" spans="1:17" x14ac:dyDescent="0.35">
      <c r="A25857" t="s">
        <v>20</v>
      </c>
      <c r="B25857" t="s">
        <v>2015</v>
      </c>
      <c r="C25857">
        <v>199</v>
      </c>
      <c r="D25857" t="s">
        <v>140</v>
      </c>
      <c r="E25857" t="s">
        <v>587</v>
      </c>
      <c r="F25857" t="s">
        <v>1060</v>
      </c>
      <c r="G25857" t="s">
        <v>386</v>
      </c>
      <c r="H25857" t="s">
        <v>1013</v>
      </c>
      <c r="I25857" t="s">
        <v>140</v>
      </c>
      <c r="J25857" t="s">
        <v>140</v>
      </c>
      <c r="K25857" t="s">
        <v>140</v>
      </c>
      <c r="L25857" t="s">
        <v>140</v>
      </c>
      <c r="M25857" t="s">
        <v>140</v>
      </c>
      <c r="N25857" t="s">
        <v>140</v>
      </c>
      <c r="O25857" t="s">
        <v>1073</v>
      </c>
      <c r="P25857" t="s">
        <v>1009</v>
      </c>
      <c r="Q25857" t="s">
        <v>140</v>
      </c>
    </row>
    <row r="25858" spans="1:17" x14ac:dyDescent="0.35">
      <c r="A25858" t="s">
        <v>20</v>
      </c>
      <c r="B25858" t="s">
        <v>339</v>
      </c>
      <c r="C25858">
        <v>2</v>
      </c>
      <c r="D25858" t="s">
        <v>140</v>
      </c>
      <c r="E25858" t="s">
        <v>743</v>
      </c>
      <c r="F25858" t="s">
        <v>140</v>
      </c>
      <c r="G25858" t="s">
        <v>744</v>
      </c>
      <c r="H25858" t="s">
        <v>140</v>
      </c>
      <c r="I25858" t="s">
        <v>140</v>
      </c>
      <c r="J25858" t="s">
        <v>140</v>
      </c>
      <c r="K25858" t="s">
        <v>140</v>
      </c>
      <c r="L25858" t="s">
        <v>140</v>
      </c>
      <c r="M25858" t="s">
        <v>140</v>
      </c>
      <c r="N25858" t="s">
        <v>140</v>
      </c>
      <c r="O25858" t="s">
        <v>140</v>
      </c>
      <c r="P25858" t="s">
        <v>140</v>
      </c>
      <c r="Q25858" t="s">
        <v>140</v>
      </c>
    </row>
    <row r="25859" spans="1:17" x14ac:dyDescent="0.35">
      <c r="A25859" t="s">
        <v>21</v>
      </c>
      <c r="B25859" t="s">
        <v>2014</v>
      </c>
      <c r="C25859">
        <v>102</v>
      </c>
      <c r="D25859" t="s">
        <v>140</v>
      </c>
      <c r="E25859" t="s">
        <v>364</v>
      </c>
      <c r="F25859" t="s">
        <v>1048</v>
      </c>
      <c r="G25859" t="s">
        <v>975</v>
      </c>
      <c r="H25859" t="s">
        <v>140</v>
      </c>
      <c r="I25859" t="s">
        <v>775</v>
      </c>
      <c r="J25859" t="s">
        <v>140</v>
      </c>
      <c r="K25859" t="s">
        <v>140</v>
      </c>
      <c r="L25859" t="s">
        <v>140</v>
      </c>
      <c r="M25859" t="s">
        <v>140</v>
      </c>
      <c r="N25859" t="s">
        <v>775</v>
      </c>
      <c r="O25859" t="s">
        <v>775</v>
      </c>
      <c r="P25859" t="s">
        <v>775</v>
      </c>
      <c r="Q25859" t="s">
        <v>775</v>
      </c>
    </row>
    <row r="25860" spans="1:17" x14ac:dyDescent="0.35">
      <c r="A25860" t="s">
        <v>21</v>
      </c>
      <c r="B25860" t="s">
        <v>2015</v>
      </c>
      <c r="C25860">
        <v>210</v>
      </c>
      <c r="D25860" t="s">
        <v>1013</v>
      </c>
      <c r="E25860" t="s">
        <v>840</v>
      </c>
      <c r="F25860" t="s">
        <v>838</v>
      </c>
      <c r="G25860" t="s">
        <v>1104</v>
      </c>
      <c r="H25860" t="s">
        <v>140</v>
      </c>
      <c r="I25860" t="s">
        <v>140</v>
      </c>
      <c r="J25860" t="s">
        <v>140</v>
      </c>
      <c r="K25860" t="s">
        <v>140</v>
      </c>
      <c r="L25860" t="s">
        <v>140</v>
      </c>
      <c r="M25860" t="s">
        <v>140</v>
      </c>
      <c r="N25860" t="s">
        <v>140</v>
      </c>
      <c r="O25860" t="s">
        <v>1066</v>
      </c>
      <c r="P25860" t="s">
        <v>775</v>
      </c>
      <c r="Q25860" t="s">
        <v>140</v>
      </c>
    </row>
    <row r="25861" spans="1:17" x14ac:dyDescent="0.35">
      <c r="A25861" t="s">
        <v>21</v>
      </c>
      <c r="B25861" t="s">
        <v>339</v>
      </c>
      <c r="C25861">
        <v>7</v>
      </c>
      <c r="D25861" t="s">
        <v>140</v>
      </c>
      <c r="E25861" t="s">
        <v>1086</v>
      </c>
      <c r="F25861" t="s">
        <v>140</v>
      </c>
      <c r="G25861" t="s">
        <v>140</v>
      </c>
      <c r="H25861" t="s">
        <v>140</v>
      </c>
      <c r="I25861" t="s">
        <v>140</v>
      </c>
      <c r="J25861" t="s">
        <v>140</v>
      </c>
      <c r="K25861" t="s">
        <v>140</v>
      </c>
      <c r="L25861" t="s">
        <v>140</v>
      </c>
      <c r="M25861" t="s">
        <v>140</v>
      </c>
      <c r="N25861" t="s">
        <v>140</v>
      </c>
      <c r="O25861" t="s">
        <v>1085</v>
      </c>
      <c r="P25861" t="s">
        <v>140</v>
      </c>
      <c r="Q25861" t="s">
        <v>140</v>
      </c>
    </row>
    <row r="25862" spans="1:17" x14ac:dyDescent="0.35">
      <c r="A25862" t="s">
        <v>22</v>
      </c>
      <c r="B25862" t="s">
        <v>2014</v>
      </c>
      <c r="C25862">
        <v>131</v>
      </c>
      <c r="D25862" t="s">
        <v>775</v>
      </c>
      <c r="E25862" t="s">
        <v>817</v>
      </c>
      <c r="F25862" t="s">
        <v>527</v>
      </c>
      <c r="G25862" t="s">
        <v>792</v>
      </c>
      <c r="H25862" t="s">
        <v>1011</v>
      </c>
      <c r="I25862" t="s">
        <v>140</v>
      </c>
      <c r="J25862" t="s">
        <v>1021</v>
      </c>
      <c r="K25862" t="s">
        <v>140</v>
      </c>
      <c r="L25862" t="s">
        <v>140</v>
      </c>
      <c r="M25862" t="s">
        <v>140</v>
      </c>
      <c r="N25862" t="s">
        <v>140</v>
      </c>
      <c r="O25862" t="s">
        <v>140</v>
      </c>
      <c r="P25862" t="s">
        <v>140</v>
      </c>
      <c r="Q25862" t="s">
        <v>1011</v>
      </c>
    </row>
    <row r="25863" spans="1:17" x14ac:dyDescent="0.35">
      <c r="A25863" t="s">
        <v>22</v>
      </c>
      <c r="B25863" t="s">
        <v>2015</v>
      </c>
      <c r="C25863">
        <v>201</v>
      </c>
      <c r="D25863" t="s">
        <v>140</v>
      </c>
      <c r="E25863" t="s">
        <v>920</v>
      </c>
      <c r="F25863" t="s">
        <v>1054</v>
      </c>
      <c r="G25863" t="s">
        <v>893</v>
      </c>
      <c r="H25863" t="s">
        <v>1010</v>
      </c>
      <c r="I25863" t="s">
        <v>140</v>
      </c>
      <c r="J25863" t="s">
        <v>1073</v>
      </c>
      <c r="K25863" t="s">
        <v>140</v>
      </c>
      <c r="L25863" t="s">
        <v>1019</v>
      </c>
      <c r="M25863" t="s">
        <v>1016</v>
      </c>
      <c r="N25863" t="s">
        <v>140</v>
      </c>
      <c r="O25863" t="s">
        <v>1016</v>
      </c>
      <c r="P25863" t="s">
        <v>140</v>
      </c>
      <c r="Q25863" t="s">
        <v>1010</v>
      </c>
    </row>
    <row r="25864" spans="1:17" x14ac:dyDescent="0.35">
      <c r="A25864" t="s">
        <v>22</v>
      </c>
      <c r="B25864" t="s">
        <v>339</v>
      </c>
      <c r="C25864">
        <v>3</v>
      </c>
      <c r="D25864" t="s">
        <v>140</v>
      </c>
      <c r="E25864" t="s">
        <v>177</v>
      </c>
      <c r="F25864" t="s">
        <v>140</v>
      </c>
      <c r="G25864" t="s">
        <v>140</v>
      </c>
      <c r="H25864" t="s">
        <v>140</v>
      </c>
      <c r="I25864" t="s">
        <v>140</v>
      </c>
      <c r="J25864" t="s">
        <v>140</v>
      </c>
      <c r="K25864" t="s">
        <v>140</v>
      </c>
      <c r="L25864" t="s">
        <v>140</v>
      </c>
      <c r="M25864" t="s">
        <v>140</v>
      </c>
      <c r="N25864" t="s">
        <v>140</v>
      </c>
      <c r="O25864" t="s">
        <v>140</v>
      </c>
      <c r="P25864" t="s">
        <v>140</v>
      </c>
      <c r="Q25864" t="s">
        <v>140</v>
      </c>
    </row>
    <row r="25865" spans="1:17" x14ac:dyDescent="0.35">
      <c r="A25865" t="s">
        <v>23</v>
      </c>
      <c r="B25865" t="s">
        <v>2014</v>
      </c>
      <c r="C25865">
        <v>155</v>
      </c>
      <c r="D25865" t="s">
        <v>1010</v>
      </c>
      <c r="E25865" t="s">
        <v>609</v>
      </c>
      <c r="F25865" t="s">
        <v>1073</v>
      </c>
      <c r="G25865" t="s">
        <v>826</v>
      </c>
      <c r="H25865" t="s">
        <v>939</v>
      </c>
      <c r="I25865" t="s">
        <v>140</v>
      </c>
      <c r="J25865" t="s">
        <v>1098</v>
      </c>
      <c r="K25865" t="s">
        <v>1063</v>
      </c>
      <c r="L25865" t="s">
        <v>1021</v>
      </c>
      <c r="M25865" t="s">
        <v>140</v>
      </c>
      <c r="N25865" t="s">
        <v>140</v>
      </c>
      <c r="O25865" t="s">
        <v>345</v>
      </c>
      <c r="P25865" t="s">
        <v>140</v>
      </c>
      <c r="Q25865" t="s">
        <v>1055</v>
      </c>
    </row>
    <row r="25866" spans="1:17" x14ac:dyDescent="0.35">
      <c r="A25866" t="s">
        <v>23</v>
      </c>
      <c r="B25866" t="s">
        <v>2015</v>
      </c>
      <c r="C25866">
        <v>131</v>
      </c>
      <c r="D25866" t="s">
        <v>140</v>
      </c>
      <c r="E25866" t="s">
        <v>702</v>
      </c>
      <c r="F25866" t="s">
        <v>733</v>
      </c>
      <c r="G25866" t="s">
        <v>538</v>
      </c>
      <c r="H25866" t="s">
        <v>140</v>
      </c>
      <c r="I25866" t="s">
        <v>1016</v>
      </c>
      <c r="J25866" t="s">
        <v>140</v>
      </c>
      <c r="K25866" t="s">
        <v>1043</v>
      </c>
      <c r="L25866" t="s">
        <v>140</v>
      </c>
      <c r="M25866" t="s">
        <v>140</v>
      </c>
      <c r="N25866" t="s">
        <v>140</v>
      </c>
      <c r="O25866" t="s">
        <v>1011</v>
      </c>
      <c r="P25866" t="s">
        <v>140</v>
      </c>
      <c r="Q25866" t="s">
        <v>140</v>
      </c>
    </row>
    <row r="25867" spans="1:17" x14ac:dyDescent="0.35">
      <c r="A25867" t="s">
        <v>23</v>
      </c>
      <c r="B25867" t="s">
        <v>339</v>
      </c>
      <c r="C25867">
        <v>5</v>
      </c>
      <c r="D25867" t="s">
        <v>140</v>
      </c>
      <c r="E25867" t="s">
        <v>844</v>
      </c>
      <c r="F25867" t="s">
        <v>140</v>
      </c>
      <c r="G25867" t="s">
        <v>528</v>
      </c>
      <c r="H25867" t="s">
        <v>140</v>
      </c>
      <c r="I25867" t="s">
        <v>140</v>
      </c>
      <c r="J25867" t="s">
        <v>140</v>
      </c>
      <c r="K25867" t="s">
        <v>140</v>
      </c>
      <c r="L25867" t="s">
        <v>140</v>
      </c>
      <c r="M25867" t="s">
        <v>140</v>
      </c>
      <c r="N25867" t="s">
        <v>140</v>
      </c>
      <c r="O25867" t="s">
        <v>140</v>
      </c>
      <c r="P25867" t="s">
        <v>140</v>
      </c>
      <c r="Q25867" t="s">
        <v>140</v>
      </c>
    </row>
    <row r="25868" spans="1:17" x14ac:dyDescent="0.35">
      <c r="A25868" t="s">
        <v>24</v>
      </c>
      <c r="B25868" t="s">
        <v>2014</v>
      </c>
      <c r="C25868">
        <v>162</v>
      </c>
      <c r="D25868" t="s">
        <v>1019</v>
      </c>
      <c r="E25868" t="s">
        <v>469</v>
      </c>
      <c r="F25868" t="s">
        <v>1055</v>
      </c>
      <c r="G25868" t="s">
        <v>737</v>
      </c>
      <c r="H25868" t="s">
        <v>1016</v>
      </c>
      <c r="I25868" t="s">
        <v>140</v>
      </c>
      <c r="J25868" t="s">
        <v>140</v>
      </c>
      <c r="K25868" t="s">
        <v>140</v>
      </c>
      <c r="L25868" t="s">
        <v>140</v>
      </c>
      <c r="M25868" t="s">
        <v>140</v>
      </c>
      <c r="N25868" t="s">
        <v>140</v>
      </c>
      <c r="O25868" t="s">
        <v>1021</v>
      </c>
      <c r="P25868" t="s">
        <v>1014</v>
      </c>
      <c r="Q25868" t="s">
        <v>1063</v>
      </c>
    </row>
    <row r="25869" spans="1:17" x14ac:dyDescent="0.35">
      <c r="A25869" t="s">
        <v>24</v>
      </c>
      <c r="B25869" t="s">
        <v>2015</v>
      </c>
      <c r="C25869">
        <v>188</v>
      </c>
      <c r="D25869" t="s">
        <v>1010</v>
      </c>
      <c r="E25869" t="s">
        <v>936</v>
      </c>
      <c r="F25869" t="s">
        <v>940</v>
      </c>
      <c r="G25869" t="s">
        <v>548</v>
      </c>
      <c r="H25869" t="s">
        <v>140</v>
      </c>
      <c r="I25869" t="s">
        <v>140</v>
      </c>
      <c r="J25869" t="s">
        <v>140</v>
      </c>
      <c r="K25869" t="s">
        <v>140</v>
      </c>
      <c r="L25869" t="s">
        <v>140</v>
      </c>
      <c r="M25869" t="s">
        <v>140</v>
      </c>
      <c r="N25869" t="s">
        <v>140</v>
      </c>
      <c r="O25869" t="s">
        <v>1019</v>
      </c>
      <c r="P25869" t="s">
        <v>140</v>
      </c>
      <c r="Q25869" t="s">
        <v>140</v>
      </c>
    </row>
    <row r="25870" spans="1:17" x14ac:dyDescent="0.35">
      <c r="A25870" t="s">
        <v>24</v>
      </c>
      <c r="B25870" t="s">
        <v>339</v>
      </c>
      <c r="C25870">
        <v>3</v>
      </c>
      <c r="D25870" t="s">
        <v>140</v>
      </c>
      <c r="E25870" t="s">
        <v>177</v>
      </c>
      <c r="F25870" t="s">
        <v>140</v>
      </c>
      <c r="G25870" t="s">
        <v>140</v>
      </c>
      <c r="H25870" t="s">
        <v>140</v>
      </c>
      <c r="I25870" t="s">
        <v>140</v>
      </c>
      <c r="J25870" t="s">
        <v>140</v>
      </c>
      <c r="K25870" t="s">
        <v>140</v>
      </c>
      <c r="L25870" t="s">
        <v>140</v>
      </c>
      <c r="M25870" t="s">
        <v>140</v>
      </c>
      <c r="N25870" t="s">
        <v>140</v>
      </c>
      <c r="O25870" t="s">
        <v>140</v>
      </c>
      <c r="P25870" t="s">
        <v>140</v>
      </c>
      <c r="Q25870" t="s">
        <v>140</v>
      </c>
    </row>
    <row r="25871" spans="1:17" x14ac:dyDescent="0.35">
      <c r="A25871" t="s">
        <v>25</v>
      </c>
      <c r="B25871" t="s">
        <v>2014</v>
      </c>
      <c r="C25871">
        <v>158</v>
      </c>
      <c r="D25871" t="s">
        <v>140</v>
      </c>
      <c r="E25871" t="s">
        <v>466</v>
      </c>
      <c r="F25871" t="s">
        <v>1023</v>
      </c>
      <c r="G25871" t="s">
        <v>522</v>
      </c>
      <c r="H25871" t="s">
        <v>1063</v>
      </c>
      <c r="I25871" t="s">
        <v>140</v>
      </c>
      <c r="J25871" t="s">
        <v>140</v>
      </c>
      <c r="K25871" t="s">
        <v>140</v>
      </c>
      <c r="L25871" t="s">
        <v>140</v>
      </c>
      <c r="M25871" t="s">
        <v>140</v>
      </c>
      <c r="N25871" t="s">
        <v>1010</v>
      </c>
      <c r="O25871" t="s">
        <v>1063</v>
      </c>
      <c r="P25871" t="s">
        <v>140</v>
      </c>
      <c r="Q25871" t="s">
        <v>140</v>
      </c>
    </row>
    <row r="25872" spans="1:17" x14ac:dyDescent="0.35">
      <c r="A25872" t="s">
        <v>25</v>
      </c>
      <c r="B25872" t="s">
        <v>2015</v>
      </c>
      <c r="C25872">
        <v>184</v>
      </c>
      <c r="D25872" t="s">
        <v>140</v>
      </c>
      <c r="E25872" t="s">
        <v>927</v>
      </c>
      <c r="F25872" t="s">
        <v>949</v>
      </c>
      <c r="G25872" t="s">
        <v>785</v>
      </c>
      <c r="H25872" t="s">
        <v>1013</v>
      </c>
      <c r="I25872" t="s">
        <v>140</v>
      </c>
      <c r="J25872" t="s">
        <v>140</v>
      </c>
      <c r="K25872" t="s">
        <v>140</v>
      </c>
      <c r="L25872" t="s">
        <v>140</v>
      </c>
      <c r="M25872" t="s">
        <v>140</v>
      </c>
      <c r="N25872" t="s">
        <v>140</v>
      </c>
      <c r="O25872" t="s">
        <v>140</v>
      </c>
      <c r="P25872" t="s">
        <v>140</v>
      </c>
      <c r="Q25872" t="s">
        <v>140</v>
      </c>
    </row>
    <row r="25873" spans="1:17" x14ac:dyDescent="0.35">
      <c r="A25873" t="s">
        <v>26</v>
      </c>
      <c r="B25873" t="s">
        <v>2014</v>
      </c>
      <c r="C25873">
        <v>126</v>
      </c>
      <c r="D25873" t="s">
        <v>140</v>
      </c>
      <c r="E25873" t="s">
        <v>396</v>
      </c>
      <c r="F25873" t="s">
        <v>967</v>
      </c>
      <c r="G25873" t="s">
        <v>822</v>
      </c>
      <c r="H25873" t="s">
        <v>140</v>
      </c>
      <c r="I25873" t="s">
        <v>1063</v>
      </c>
      <c r="J25873" t="s">
        <v>1051</v>
      </c>
      <c r="K25873" t="s">
        <v>140</v>
      </c>
      <c r="L25873" t="s">
        <v>140</v>
      </c>
      <c r="M25873" t="s">
        <v>140</v>
      </c>
      <c r="N25873" t="s">
        <v>140</v>
      </c>
      <c r="O25873" t="s">
        <v>940</v>
      </c>
      <c r="P25873" t="s">
        <v>140</v>
      </c>
      <c r="Q25873" t="s">
        <v>1007</v>
      </c>
    </row>
    <row r="25874" spans="1:17" x14ac:dyDescent="0.35">
      <c r="A25874" t="s">
        <v>26</v>
      </c>
      <c r="B25874" t="s">
        <v>2015</v>
      </c>
      <c r="C25874">
        <v>229</v>
      </c>
      <c r="D25874" t="s">
        <v>1010</v>
      </c>
      <c r="E25874" t="s">
        <v>413</v>
      </c>
      <c r="F25874" t="s">
        <v>1057</v>
      </c>
      <c r="G25874" t="s">
        <v>592</v>
      </c>
      <c r="H25874" t="s">
        <v>1013</v>
      </c>
      <c r="I25874" t="s">
        <v>1013</v>
      </c>
      <c r="J25874" t="s">
        <v>140</v>
      </c>
      <c r="K25874" t="s">
        <v>140</v>
      </c>
      <c r="L25874" t="s">
        <v>140</v>
      </c>
      <c r="M25874" t="s">
        <v>140</v>
      </c>
      <c r="N25874" t="s">
        <v>140</v>
      </c>
      <c r="O25874" t="s">
        <v>1063</v>
      </c>
      <c r="P25874" t="s">
        <v>140</v>
      </c>
      <c r="Q25874" t="s">
        <v>1012</v>
      </c>
    </row>
    <row r="25875" spans="1:17" x14ac:dyDescent="0.35">
      <c r="A25875" t="s">
        <v>26</v>
      </c>
      <c r="B25875" t="s">
        <v>339</v>
      </c>
      <c r="C25875">
        <v>3</v>
      </c>
      <c r="D25875" t="s">
        <v>140</v>
      </c>
      <c r="E25875" t="s">
        <v>687</v>
      </c>
      <c r="F25875" t="s">
        <v>140</v>
      </c>
      <c r="G25875" t="s">
        <v>140</v>
      </c>
      <c r="H25875" t="s">
        <v>140</v>
      </c>
      <c r="I25875" t="s">
        <v>140</v>
      </c>
      <c r="J25875" t="s">
        <v>140</v>
      </c>
      <c r="K25875" t="s">
        <v>140</v>
      </c>
      <c r="L25875" t="s">
        <v>686</v>
      </c>
      <c r="M25875" t="s">
        <v>140</v>
      </c>
      <c r="N25875" t="s">
        <v>140</v>
      </c>
      <c r="O25875" t="s">
        <v>140</v>
      </c>
      <c r="P25875" t="s">
        <v>140</v>
      </c>
      <c r="Q25875" t="s">
        <v>140</v>
      </c>
    </row>
    <row r="25876" spans="1:17" x14ac:dyDescent="0.35">
      <c r="A25876" t="s">
        <v>27</v>
      </c>
      <c r="B25876" t="s">
        <v>2014</v>
      </c>
      <c r="C25876">
        <v>167</v>
      </c>
      <c r="D25876" t="s">
        <v>1048</v>
      </c>
      <c r="E25876" t="s">
        <v>1088</v>
      </c>
      <c r="F25876" t="s">
        <v>1068</v>
      </c>
      <c r="G25876" t="s">
        <v>517</v>
      </c>
      <c r="H25876" t="s">
        <v>1012</v>
      </c>
      <c r="I25876" t="s">
        <v>140</v>
      </c>
      <c r="J25876" t="s">
        <v>140</v>
      </c>
      <c r="K25876" t="s">
        <v>140</v>
      </c>
      <c r="L25876" t="s">
        <v>140</v>
      </c>
      <c r="M25876" t="s">
        <v>140</v>
      </c>
      <c r="N25876" t="s">
        <v>140</v>
      </c>
      <c r="O25876" t="s">
        <v>1050</v>
      </c>
      <c r="P25876" t="s">
        <v>140</v>
      </c>
      <c r="Q25876" t="s">
        <v>140</v>
      </c>
    </row>
    <row r="25877" spans="1:17" x14ac:dyDescent="0.35">
      <c r="A25877" t="s">
        <v>27</v>
      </c>
      <c r="B25877" t="s">
        <v>2015</v>
      </c>
      <c r="C25877">
        <v>234</v>
      </c>
      <c r="D25877" t="s">
        <v>140</v>
      </c>
      <c r="E25877" t="s">
        <v>859</v>
      </c>
      <c r="F25877" t="s">
        <v>1066</v>
      </c>
      <c r="G25877" t="s">
        <v>127</v>
      </c>
      <c r="H25877" t="s">
        <v>140</v>
      </c>
      <c r="I25877" t="s">
        <v>140</v>
      </c>
      <c r="J25877" t="s">
        <v>140</v>
      </c>
      <c r="K25877" t="s">
        <v>140</v>
      </c>
      <c r="L25877" t="s">
        <v>140</v>
      </c>
      <c r="M25877" t="s">
        <v>140</v>
      </c>
      <c r="N25877" t="s">
        <v>140</v>
      </c>
      <c r="O25877" t="s">
        <v>1063</v>
      </c>
      <c r="P25877" t="s">
        <v>140</v>
      </c>
      <c r="Q25877" t="s">
        <v>1014</v>
      </c>
    </row>
    <row r="25878" spans="1:17" x14ac:dyDescent="0.35">
      <c r="A25878" t="s">
        <v>27</v>
      </c>
      <c r="B25878" t="s">
        <v>339</v>
      </c>
      <c r="C25878">
        <v>7</v>
      </c>
      <c r="D25878" t="s">
        <v>140</v>
      </c>
      <c r="E25878" t="s">
        <v>64</v>
      </c>
      <c r="F25878" t="s">
        <v>911</v>
      </c>
      <c r="G25878" t="s">
        <v>89</v>
      </c>
      <c r="H25878" t="s">
        <v>140</v>
      </c>
      <c r="I25878" t="s">
        <v>140</v>
      </c>
      <c r="J25878" t="s">
        <v>140</v>
      </c>
      <c r="K25878" t="s">
        <v>140</v>
      </c>
      <c r="L25878" t="s">
        <v>140</v>
      </c>
      <c r="M25878" t="s">
        <v>140</v>
      </c>
      <c r="N25878" t="s">
        <v>140</v>
      </c>
      <c r="O25878" t="s">
        <v>140</v>
      </c>
      <c r="P25878" t="s">
        <v>140</v>
      </c>
      <c r="Q25878" t="s">
        <v>140</v>
      </c>
    </row>
    <row r="25879" spans="1:17" x14ac:dyDescent="0.35">
      <c r="A25879" t="s">
        <v>28</v>
      </c>
      <c r="B25879" t="s">
        <v>2014</v>
      </c>
      <c r="C25879">
        <v>125</v>
      </c>
      <c r="D25879" t="s">
        <v>140</v>
      </c>
      <c r="E25879" t="s">
        <v>82</v>
      </c>
      <c r="F25879" t="s">
        <v>1062</v>
      </c>
      <c r="G25879" t="s">
        <v>149</v>
      </c>
      <c r="H25879" t="s">
        <v>1010</v>
      </c>
      <c r="I25879" t="s">
        <v>1066</v>
      </c>
      <c r="J25879" t="s">
        <v>1066</v>
      </c>
      <c r="K25879" t="s">
        <v>140</v>
      </c>
      <c r="L25879" t="s">
        <v>140</v>
      </c>
      <c r="M25879" t="s">
        <v>140</v>
      </c>
      <c r="N25879" t="s">
        <v>140</v>
      </c>
      <c r="O25879" t="s">
        <v>1020</v>
      </c>
      <c r="P25879" t="s">
        <v>140</v>
      </c>
      <c r="Q25879" t="s">
        <v>140</v>
      </c>
    </row>
    <row r="25880" spans="1:17" x14ac:dyDescent="0.35">
      <c r="A25880" t="s">
        <v>28</v>
      </c>
      <c r="B25880" t="s">
        <v>2015</v>
      </c>
      <c r="C25880">
        <v>201</v>
      </c>
      <c r="D25880" t="s">
        <v>1010</v>
      </c>
      <c r="E25880" t="s">
        <v>868</v>
      </c>
      <c r="F25880" t="s">
        <v>1046</v>
      </c>
      <c r="G25880" t="s">
        <v>961</v>
      </c>
      <c r="H25880" t="s">
        <v>1012</v>
      </c>
      <c r="I25880" t="s">
        <v>140</v>
      </c>
      <c r="J25880" t="s">
        <v>1008</v>
      </c>
      <c r="K25880" t="s">
        <v>140</v>
      </c>
      <c r="L25880" t="s">
        <v>140</v>
      </c>
      <c r="M25880" t="s">
        <v>140</v>
      </c>
      <c r="N25880" t="s">
        <v>140</v>
      </c>
      <c r="O25880" t="s">
        <v>1017</v>
      </c>
      <c r="P25880" t="s">
        <v>140</v>
      </c>
      <c r="Q25880" t="s">
        <v>140</v>
      </c>
    </row>
    <row r="25881" spans="1:17" x14ac:dyDescent="0.35">
      <c r="A25881" t="s">
        <v>28</v>
      </c>
      <c r="B25881" t="s">
        <v>339</v>
      </c>
      <c r="C25881">
        <v>8</v>
      </c>
      <c r="D25881" t="s">
        <v>140</v>
      </c>
      <c r="E25881" t="s">
        <v>1167</v>
      </c>
      <c r="F25881" t="s">
        <v>1104</v>
      </c>
      <c r="G25881" t="s">
        <v>140</v>
      </c>
      <c r="H25881" t="s">
        <v>140</v>
      </c>
      <c r="I25881" t="s">
        <v>140</v>
      </c>
      <c r="J25881" t="s">
        <v>140</v>
      </c>
      <c r="K25881" t="s">
        <v>140</v>
      </c>
      <c r="L25881" t="s">
        <v>140</v>
      </c>
      <c r="M25881" t="s">
        <v>140</v>
      </c>
      <c r="N25881" t="s">
        <v>140</v>
      </c>
      <c r="O25881" t="s">
        <v>140</v>
      </c>
      <c r="P25881" t="s">
        <v>140</v>
      </c>
      <c r="Q25881" t="s">
        <v>140</v>
      </c>
    </row>
    <row r="25882" spans="1:17" x14ac:dyDescent="0.35">
      <c r="A25882" t="s">
        <v>29</v>
      </c>
      <c r="B25882" t="s">
        <v>2014</v>
      </c>
      <c r="C25882">
        <v>178</v>
      </c>
      <c r="D25882" t="s">
        <v>1010</v>
      </c>
      <c r="E25882" t="s">
        <v>400</v>
      </c>
      <c r="F25882" t="s">
        <v>1007</v>
      </c>
      <c r="G25882" t="s">
        <v>773</v>
      </c>
      <c r="H25882" t="s">
        <v>1046</v>
      </c>
      <c r="I25882" t="s">
        <v>1014</v>
      </c>
      <c r="J25882" t="s">
        <v>1017</v>
      </c>
      <c r="K25882" t="s">
        <v>140</v>
      </c>
      <c r="L25882" t="s">
        <v>140</v>
      </c>
      <c r="M25882" t="s">
        <v>140</v>
      </c>
      <c r="N25882" t="s">
        <v>1016</v>
      </c>
      <c r="O25882" t="s">
        <v>1011</v>
      </c>
      <c r="P25882" t="s">
        <v>140</v>
      </c>
      <c r="Q25882" t="s">
        <v>140</v>
      </c>
    </row>
    <row r="25883" spans="1:17" x14ac:dyDescent="0.35">
      <c r="A25883" t="s">
        <v>29</v>
      </c>
      <c r="B25883" t="s">
        <v>2015</v>
      </c>
      <c r="C25883">
        <v>183</v>
      </c>
      <c r="D25883" t="s">
        <v>140</v>
      </c>
      <c r="E25883" t="s">
        <v>658</v>
      </c>
      <c r="F25883" t="s">
        <v>1050</v>
      </c>
      <c r="G25883" t="s">
        <v>573</v>
      </c>
      <c r="H25883" t="s">
        <v>1012</v>
      </c>
      <c r="I25883" t="s">
        <v>1008</v>
      </c>
      <c r="J25883" t="s">
        <v>1012</v>
      </c>
      <c r="K25883" t="s">
        <v>140</v>
      </c>
      <c r="L25883" t="s">
        <v>140</v>
      </c>
      <c r="M25883" t="s">
        <v>140</v>
      </c>
      <c r="N25883" t="s">
        <v>140</v>
      </c>
      <c r="O25883" t="s">
        <v>1017</v>
      </c>
      <c r="P25883" t="s">
        <v>140</v>
      </c>
      <c r="Q25883" t="s">
        <v>140</v>
      </c>
    </row>
    <row r="25884" spans="1:17" x14ac:dyDescent="0.35">
      <c r="A25884" t="s">
        <v>29</v>
      </c>
      <c r="B25884" t="s">
        <v>339</v>
      </c>
      <c r="C25884">
        <v>11</v>
      </c>
      <c r="D25884" t="s">
        <v>140</v>
      </c>
      <c r="E25884" t="s">
        <v>177</v>
      </c>
      <c r="F25884" t="s">
        <v>140</v>
      </c>
      <c r="G25884" t="s">
        <v>140</v>
      </c>
      <c r="H25884" t="s">
        <v>140</v>
      </c>
      <c r="I25884" t="s">
        <v>140</v>
      </c>
      <c r="J25884" t="s">
        <v>140</v>
      </c>
      <c r="K25884" t="s">
        <v>140</v>
      </c>
      <c r="L25884" t="s">
        <v>140</v>
      </c>
      <c r="M25884" t="s">
        <v>140</v>
      </c>
      <c r="N25884" t="s">
        <v>140</v>
      </c>
      <c r="O25884" t="s">
        <v>140</v>
      </c>
      <c r="P25884" t="s">
        <v>140</v>
      </c>
      <c r="Q25884" t="s">
        <v>140</v>
      </c>
    </row>
    <row r="25885" spans="1:17" x14ac:dyDescent="0.35">
      <c r="A25885" t="s">
        <v>30</v>
      </c>
      <c r="B25885" t="s">
        <v>2014</v>
      </c>
      <c r="C25885">
        <v>143</v>
      </c>
      <c r="D25885" t="s">
        <v>1048</v>
      </c>
      <c r="E25885" t="s">
        <v>163</v>
      </c>
      <c r="F25885" t="s">
        <v>775</v>
      </c>
      <c r="G25885" t="s">
        <v>849</v>
      </c>
      <c r="H25885" t="s">
        <v>140</v>
      </c>
      <c r="I25885" t="s">
        <v>140</v>
      </c>
      <c r="J25885" t="s">
        <v>140</v>
      </c>
      <c r="K25885" t="s">
        <v>140</v>
      </c>
      <c r="L25885" t="s">
        <v>140</v>
      </c>
      <c r="M25885" t="s">
        <v>140</v>
      </c>
      <c r="N25885" t="s">
        <v>140</v>
      </c>
      <c r="O25885" t="s">
        <v>1013</v>
      </c>
      <c r="P25885" t="s">
        <v>140</v>
      </c>
      <c r="Q25885" t="s">
        <v>140</v>
      </c>
    </row>
    <row r="25886" spans="1:17" x14ac:dyDescent="0.35">
      <c r="A25886" t="s">
        <v>30</v>
      </c>
      <c r="B25886" t="s">
        <v>2015</v>
      </c>
      <c r="C25886">
        <v>204</v>
      </c>
      <c r="D25886" t="s">
        <v>140</v>
      </c>
      <c r="E25886" t="s">
        <v>1081</v>
      </c>
      <c r="F25886" t="s">
        <v>1043</v>
      </c>
      <c r="G25886" t="s">
        <v>970</v>
      </c>
      <c r="H25886" t="s">
        <v>1013</v>
      </c>
      <c r="I25886" t="s">
        <v>140</v>
      </c>
      <c r="J25886" t="s">
        <v>140</v>
      </c>
      <c r="K25886" t="s">
        <v>140</v>
      </c>
      <c r="L25886" t="s">
        <v>140</v>
      </c>
      <c r="M25886" t="s">
        <v>140</v>
      </c>
      <c r="N25886" t="s">
        <v>140</v>
      </c>
      <c r="O25886" t="s">
        <v>140</v>
      </c>
      <c r="P25886" t="s">
        <v>140</v>
      </c>
      <c r="Q25886" t="s">
        <v>140</v>
      </c>
    </row>
    <row r="25887" spans="1:17" x14ac:dyDescent="0.35">
      <c r="A25887" t="s">
        <v>30</v>
      </c>
      <c r="B25887" t="s">
        <v>339</v>
      </c>
      <c r="C25887">
        <v>1</v>
      </c>
      <c r="D25887" t="s">
        <v>140</v>
      </c>
      <c r="E25887" t="s">
        <v>177</v>
      </c>
      <c r="F25887" t="s">
        <v>140</v>
      </c>
      <c r="G25887" t="s">
        <v>140</v>
      </c>
      <c r="H25887" t="s">
        <v>140</v>
      </c>
      <c r="I25887" t="s">
        <v>140</v>
      </c>
      <c r="J25887" t="s">
        <v>140</v>
      </c>
      <c r="K25887" t="s">
        <v>140</v>
      </c>
      <c r="L25887" t="s">
        <v>140</v>
      </c>
      <c r="M25887" t="s">
        <v>140</v>
      </c>
      <c r="N25887" t="s">
        <v>140</v>
      </c>
      <c r="O25887" t="s">
        <v>140</v>
      </c>
      <c r="P25887" t="s">
        <v>140</v>
      </c>
      <c r="Q25887" t="s">
        <v>140</v>
      </c>
    </row>
    <row r="25888" spans="1:17" x14ac:dyDescent="0.35">
      <c r="A25888" t="s">
        <v>31</v>
      </c>
      <c r="B25888" t="s">
        <v>2014</v>
      </c>
      <c r="C25888">
        <v>180</v>
      </c>
      <c r="D25888" t="s">
        <v>140</v>
      </c>
      <c r="E25888" t="s">
        <v>393</v>
      </c>
      <c r="F25888" t="s">
        <v>103</v>
      </c>
      <c r="G25888" t="s">
        <v>588</v>
      </c>
      <c r="H25888" t="s">
        <v>1058</v>
      </c>
      <c r="I25888" t="s">
        <v>140</v>
      </c>
      <c r="J25888" t="s">
        <v>1021</v>
      </c>
      <c r="K25888" t="s">
        <v>875</v>
      </c>
      <c r="L25888" t="s">
        <v>973</v>
      </c>
      <c r="M25888" t="s">
        <v>140</v>
      </c>
      <c r="N25888" t="s">
        <v>140</v>
      </c>
      <c r="O25888" t="s">
        <v>1064</v>
      </c>
      <c r="P25888" t="s">
        <v>140</v>
      </c>
      <c r="Q25888" t="s">
        <v>140</v>
      </c>
    </row>
    <row r="25889" spans="1:17" x14ac:dyDescent="0.35">
      <c r="A25889" t="s">
        <v>31</v>
      </c>
      <c r="B25889" t="s">
        <v>2015</v>
      </c>
      <c r="C25889">
        <v>124</v>
      </c>
      <c r="D25889" t="s">
        <v>949</v>
      </c>
      <c r="E25889" t="s">
        <v>934</v>
      </c>
      <c r="F25889" t="s">
        <v>501</v>
      </c>
      <c r="G25889" t="s">
        <v>467</v>
      </c>
      <c r="H25889" t="s">
        <v>1012</v>
      </c>
      <c r="I25889" t="s">
        <v>140</v>
      </c>
      <c r="J25889" t="s">
        <v>1013</v>
      </c>
      <c r="K25889" t="s">
        <v>87</v>
      </c>
      <c r="L25889" t="s">
        <v>643</v>
      </c>
      <c r="M25889" t="s">
        <v>140</v>
      </c>
      <c r="N25889" t="s">
        <v>140</v>
      </c>
      <c r="O25889" t="s">
        <v>775</v>
      </c>
      <c r="P25889" t="s">
        <v>140</v>
      </c>
      <c r="Q25889" t="s">
        <v>1009</v>
      </c>
    </row>
    <row r="25890" spans="1:17" x14ac:dyDescent="0.35">
      <c r="A25890" t="s">
        <v>32</v>
      </c>
      <c r="B25890" t="s">
        <v>2014</v>
      </c>
      <c r="C25890">
        <v>3355</v>
      </c>
      <c r="D25890" t="s">
        <v>1014</v>
      </c>
      <c r="E25890" t="s">
        <v>655</v>
      </c>
      <c r="F25890" t="s">
        <v>1060</v>
      </c>
      <c r="G25890" t="s">
        <v>264</v>
      </c>
      <c r="H25890" t="s">
        <v>1019</v>
      </c>
      <c r="I25890" t="s">
        <v>1016</v>
      </c>
      <c r="J25890" t="s">
        <v>1063</v>
      </c>
      <c r="K25890" t="s">
        <v>1008</v>
      </c>
      <c r="L25890" t="s">
        <v>1010</v>
      </c>
      <c r="M25890" t="s">
        <v>140</v>
      </c>
      <c r="N25890" t="s">
        <v>1022</v>
      </c>
      <c r="O25890" t="s">
        <v>1066</v>
      </c>
      <c r="P25890" t="s">
        <v>1022</v>
      </c>
      <c r="Q25890" t="s">
        <v>1009</v>
      </c>
    </row>
    <row r="25891" spans="1:17" x14ac:dyDescent="0.35">
      <c r="A25891" t="s">
        <v>32</v>
      </c>
      <c r="B25891" t="s">
        <v>2015</v>
      </c>
      <c r="C25891">
        <v>4544</v>
      </c>
      <c r="D25891" t="s">
        <v>1009</v>
      </c>
      <c r="E25891" t="s">
        <v>597</v>
      </c>
      <c r="F25891" t="s">
        <v>971</v>
      </c>
      <c r="G25891" t="s">
        <v>993</v>
      </c>
      <c r="H25891" t="s">
        <v>1016</v>
      </c>
      <c r="I25891" t="s">
        <v>1022</v>
      </c>
      <c r="J25891" t="s">
        <v>1010</v>
      </c>
      <c r="K25891" t="s">
        <v>1022</v>
      </c>
      <c r="L25891" t="s">
        <v>1008</v>
      </c>
      <c r="M25891" t="s">
        <v>140</v>
      </c>
      <c r="N25891" t="s">
        <v>1022</v>
      </c>
      <c r="O25891" t="s">
        <v>1017</v>
      </c>
      <c r="P25891" t="s">
        <v>1010</v>
      </c>
      <c r="Q25891" t="s">
        <v>1009</v>
      </c>
    </row>
    <row r="25892" spans="1:17" x14ac:dyDescent="0.35">
      <c r="A25892" t="s">
        <v>32</v>
      </c>
      <c r="B25892" t="s">
        <v>339</v>
      </c>
      <c r="C25892">
        <v>93</v>
      </c>
      <c r="D25892" t="s">
        <v>1017</v>
      </c>
      <c r="E25892" t="s">
        <v>989</v>
      </c>
      <c r="F25892" t="s">
        <v>875</v>
      </c>
      <c r="G25892" t="s">
        <v>991</v>
      </c>
      <c r="H25892" t="s">
        <v>140</v>
      </c>
      <c r="I25892" t="s">
        <v>140</v>
      </c>
      <c r="J25892" t="s">
        <v>140</v>
      </c>
      <c r="K25892" t="s">
        <v>140</v>
      </c>
      <c r="L25892" t="s">
        <v>949</v>
      </c>
      <c r="M25892" t="s">
        <v>140</v>
      </c>
      <c r="N25892" t="s">
        <v>140</v>
      </c>
      <c r="O25892" t="s">
        <v>996</v>
      </c>
      <c r="P25892" t="s">
        <v>140</v>
      </c>
      <c r="Q25892" t="s">
        <v>140</v>
      </c>
    </row>
    <row r="25894" spans="1:17" x14ac:dyDescent="0.35">
      <c r="A25894" t="s">
        <v>2098</v>
      </c>
    </row>
    <row r="25895" spans="1:17" x14ac:dyDescent="0.35">
      <c r="A25895" t="s">
        <v>2</v>
      </c>
      <c r="B25895" t="s">
        <v>1170</v>
      </c>
      <c r="C25895" t="s">
        <v>3</v>
      </c>
      <c r="D25895" t="s">
        <v>2080</v>
      </c>
      <c r="E25895" t="s">
        <v>2081</v>
      </c>
      <c r="F25895" t="s">
        <v>2082</v>
      </c>
      <c r="G25895" t="s">
        <v>2083</v>
      </c>
      <c r="H25895" t="s">
        <v>2084</v>
      </c>
      <c r="I25895" t="s">
        <v>2085</v>
      </c>
      <c r="J25895" t="s">
        <v>2086</v>
      </c>
      <c r="K25895" t="s">
        <v>2087</v>
      </c>
      <c r="L25895" t="s">
        <v>2088</v>
      </c>
      <c r="M25895" t="s">
        <v>2063</v>
      </c>
      <c r="N25895" t="s">
        <v>2089</v>
      </c>
      <c r="O25895" t="s">
        <v>2090</v>
      </c>
      <c r="P25895" t="s">
        <v>2091</v>
      </c>
      <c r="Q25895" t="s">
        <v>2092</v>
      </c>
    </row>
    <row r="25896" spans="1:17" x14ac:dyDescent="0.35">
      <c r="A25896" t="s">
        <v>8</v>
      </c>
      <c r="B25896" t="s">
        <v>1171</v>
      </c>
      <c r="C25896">
        <v>316</v>
      </c>
      <c r="D25896" t="s">
        <v>1022</v>
      </c>
      <c r="E25896" t="s">
        <v>804</v>
      </c>
      <c r="F25896" t="s">
        <v>954</v>
      </c>
      <c r="G25896" t="s">
        <v>913</v>
      </c>
      <c r="H25896" t="s">
        <v>1019</v>
      </c>
      <c r="I25896" t="s">
        <v>1013</v>
      </c>
      <c r="J25896" t="s">
        <v>1010</v>
      </c>
      <c r="K25896" t="s">
        <v>140</v>
      </c>
      <c r="L25896" t="s">
        <v>140</v>
      </c>
      <c r="M25896" t="s">
        <v>140</v>
      </c>
      <c r="N25896" t="s">
        <v>1008</v>
      </c>
      <c r="O25896" t="s">
        <v>949</v>
      </c>
      <c r="P25896" t="s">
        <v>140</v>
      </c>
      <c r="Q25896" t="s">
        <v>1010</v>
      </c>
    </row>
    <row r="25897" spans="1:17" x14ac:dyDescent="0.35">
      <c r="A25897" t="s">
        <v>9</v>
      </c>
      <c r="B25897" t="s">
        <v>1171</v>
      </c>
      <c r="C25897">
        <v>362</v>
      </c>
      <c r="D25897" t="s">
        <v>775</v>
      </c>
      <c r="E25897" t="s">
        <v>163</v>
      </c>
      <c r="F25897" t="s">
        <v>1004</v>
      </c>
      <c r="G25897" t="s">
        <v>1104</v>
      </c>
      <c r="H25897" t="s">
        <v>1022</v>
      </c>
      <c r="I25897" t="s">
        <v>140</v>
      </c>
      <c r="J25897" t="s">
        <v>775</v>
      </c>
      <c r="K25897" t="s">
        <v>1016</v>
      </c>
      <c r="L25897" t="s">
        <v>1016</v>
      </c>
      <c r="M25897" t="s">
        <v>140</v>
      </c>
      <c r="N25897" t="s">
        <v>1016</v>
      </c>
      <c r="O25897" t="s">
        <v>1066</v>
      </c>
      <c r="P25897" t="s">
        <v>140</v>
      </c>
      <c r="Q25897" t="s">
        <v>140</v>
      </c>
    </row>
    <row r="25898" spans="1:17" x14ac:dyDescent="0.35">
      <c r="A25898" t="s">
        <v>10</v>
      </c>
      <c r="B25898" t="s">
        <v>1171</v>
      </c>
      <c r="C25898">
        <v>309</v>
      </c>
      <c r="D25898" t="s">
        <v>1063</v>
      </c>
      <c r="E25898" t="s">
        <v>378</v>
      </c>
      <c r="F25898" t="s">
        <v>939</v>
      </c>
      <c r="G25898" t="s">
        <v>261</v>
      </c>
      <c r="H25898" t="s">
        <v>140</v>
      </c>
      <c r="I25898" t="s">
        <v>140</v>
      </c>
      <c r="J25898" t="s">
        <v>140</v>
      </c>
      <c r="K25898" t="s">
        <v>140</v>
      </c>
      <c r="L25898" t="s">
        <v>140</v>
      </c>
      <c r="M25898" t="s">
        <v>140</v>
      </c>
      <c r="N25898" t="s">
        <v>140</v>
      </c>
      <c r="O25898" t="s">
        <v>950</v>
      </c>
      <c r="P25898" t="s">
        <v>140</v>
      </c>
      <c r="Q25898" t="s">
        <v>1014</v>
      </c>
    </row>
    <row r="25899" spans="1:17" x14ac:dyDescent="0.35">
      <c r="A25899" t="s">
        <v>11</v>
      </c>
      <c r="B25899" t="s">
        <v>1171</v>
      </c>
      <c r="C25899">
        <v>352</v>
      </c>
      <c r="D25899" t="s">
        <v>1008</v>
      </c>
      <c r="E25899" t="s">
        <v>552</v>
      </c>
      <c r="F25899" t="s">
        <v>515</v>
      </c>
      <c r="G25899" t="s">
        <v>490</v>
      </c>
      <c r="H25899" t="s">
        <v>1058</v>
      </c>
      <c r="I25899" t="s">
        <v>140</v>
      </c>
      <c r="J25899" t="s">
        <v>1054</v>
      </c>
      <c r="K25899" t="s">
        <v>140</v>
      </c>
      <c r="L25899" t="s">
        <v>1013</v>
      </c>
      <c r="M25899" t="s">
        <v>140</v>
      </c>
      <c r="N25899" t="s">
        <v>140</v>
      </c>
      <c r="O25899" t="s">
        <v>1014</v>
      </c>
      <c r="P25899" t="s">
        <v>140</v>
      </c>
      <c r="Q25899" t="s">
        <v>1008</v>
      </c>
    </row>
    <row r="25900" spans="1:17" x14ac:dyDescent="0.35">
      <c r="A25900" t="s">
        <v>12</v>
      </c>
      <c r="B25900" t="s">
        <v>1171</v>
      </c>
      <c r="C25900">
        <v>22</v>
      </c>
      <c r="D25900" t="s">
        <v>140</v>
      </c>
      <c r="E25900" t="s">
        <v>172</v>
      </c>
      <c r="F25900" t="s">
        <v>140</v>
      </c>
      <c r="G25900" t="s">
        <v>89</v>
      </c>
      <c r="H25900" t="s">
        <v>578</v>
      </c>
      <c r="I25900" t="s">
        <v>140</v>
      </c>
      <c r="J25900" t="s">
        <v>578</v>
      </c>
      <c r="K25900" t="s">
        <v>140</v>
      </c>
      <c r="L25900" t="s">
        <v>140</v>
      </c>
      <c r="M25900" t="s">
        <v>140</v>
      </c>
      <c r="N25900" t="s">
        <v>140</v>
      </c>
      <c r="O25900" t="s">
        <v>996</v>
      </c>
      <c r="P25900" t="s">
        <v>140</v>
      </c>
      <c r="Q25900" t="s">
        <v>140</v>
      </c>
    </row>
    <row r="25901" spans="1:17" x14ac:dyDescent="0.35">
      <c r="A25901" t="s">
        <v>12</v>
      </c>
      <c r="B25901" t="s">
        <v>1172</v>
      </c>
      <c r="C25901">
        <v>292</v>
      </c>
      <c r="D25901" t="s">
        <v>1021</v>
      </c>
      <c r="E25901" t="s">
        <v>52</v>
      </c>
      <c r="F25901" t="s">
        <v>1048</v>
      </c>
      <c r="G25901" t="s">
        <v>418</v>
      </c>
      <c r="H25901" t="s">
        <v>140</v>
      </c>
      <c r="I25901" t="s">
        <v>1022</v>
      </c>
      <c r="J25901" t="s">
        <v>1016</v>
      </c>
      <c r="K25901" t="s">
        <v>140</v>
      </c>
      <c r="L25901" t="s">
        <v>1008</v>
      </c>
      <c r="M25901" t="s">
        <v>140</v>
      </c>
      <c r="N25901" t="s">
        <v>140</v>
      </c>
      <c r="O25901" t="s">
        <v>1058</v>
      </c>
      <c r="P25901" t="s">
        <v>140</v>
      </c>
      <c r="Q25901" t="s">
        <v>1016</v>
      </c>
    </row>
    <row r="25902" spans="1:17" x14ac:dyDescent="0.35">
      <c r="A25902" t="s">
        <v>13</v>
      </c>
      <c r="B25902" t="s">
        <v>1171</v>
      </c>
      <c r="C25902">
        <v>13</v>
      </c>
      <c r="D25902" t="s">
        <v>140</v>
      </c>
      <c r="E25902" t="s">
        <v>606</v>
      </c>
      <c r="F25902" t="s">
        <v>140</v>
      </c>
      <c r="G25902" t="s">
        <v>562</v>
      </c>
      <c r="H25902" t="s">
        <v>140</v>
      </c>
      <c r="I25902" t="s">
        <v>140</v>
      </c>
      <c r="J25902" t="s">
        <v>1106</v>
      </c>
      <c r="K25902" t="s">
        <v>140</v>
      </c>
      <c r="L25902" t="s">
        <v>140</v>
      </c>
      <c r="M25902" t="s">
        <v>140</v>
      </c>
      <c r="N25902" t="s">
        <v>140</v>
      </c>
      <c r="O25902" t="s">
        <v>99</v>
      </c>
      <c r="P25902" t="s">
        <v>140</v>
      </c>
      <c r="Q25902" t="s">
        <v>1106</v>
      </c>
    </row>
    <row r="25903" spans="1:17" x14ac:dyDescent="0.35">
      <c r="A25903" t="s">
        <v>13</v>
      </c>
      <c r="B25903" t="s">
        <v>1172</v>
      </c>
      <c r="C25903">
        <v>266</v>
      </c>
      <c r="D25903" t="s">
        <v>1008</v>
      </c>
      <c r="E25903" t="s">
        <v>995</v>
      </c>
      <c r="F25903" t="s">
        <v>996</v>
      </c>
      <c r="G25903" t="s">
        <v>386</v>
      </c>
      <c r="H25903" t="s">
        <v>1058</v>
      </c>
      <c r="I25903" t="s">
        <v>1012</v>
      </c>
      <c r="J25903" t="s">
        <v>1098</v>
      </c>
      <c r="K25903" t="s">
        <v>1066</v>
      </c>
      <c r="L25903" t="s">
        <v>954</v>
      </c>
      <c r="M25903" t="s">
        <v>140</v>
      </c>
      <c r="N25903" t="s">
        <v>140</v>
      </c>
      <c r="O25903" t="s">
        <v>949</v>
      </c>
      <c r="P25903" t="s">
        <v>1008</v>
      </c>
      <c r="Q25903" t="s">
        <v>140</v>
      </c>
    </row>
    <row r="25904" spans="1:17" x14ac:dyDescent="0.35">
      <c r="A25904" t="s">
        <v>14</v>
      </c>
      <c r="B25904" t="s">
        <v>1171</v>
      </c>
      <c r="C25904">
        <v>204</v>
      </c>
      <c r="D25904" t="s">
        <v>1019</v>
      </c>
      <c r="E25904" t="s">
        <v>205</v>
      </c>
      <c r="F25904" t="s">
        <v>1045</v>
      </c>
      <c r="G25904" t="s">
        <v>975</v>
      </c>
      <c r="H25904" t="s">
        <v>140</v>
      </c>
      <c r="I25904" t="s">
        <v>140</v>
      </c>
      <c r="J25904" t="s">
        <v>140</v>
      </c>
      <c r="K25904" t="s">
        <v>140</v>
      </c>
      <c r="L25904" t="s">
        <v>140</v>
      </c>
      <c r="M25904" t="s">
        <v>140</v>
      </c>
      <c r="N25904" t="s">
        <v>1016</v>
      </c>
      <c r="O25904" t="s">
        <v>1048</v>
      </c>
      <c r="P25904" t="s">
        <v>140</v>
      </c>
      <c r="Q25904" t="s">
        <v>1060</v>
      </c>
    </row>
    <row r="25905" spans="1:17" x14ac:dyDescent="0.35">
      <c r="A25905" t="s">
        <v>14</v>
      </c>
      <c r="B25905" t="s">
        <v>1172</v>
      </c>
      <c r="C25905">
        <v>112</v>
      </c>
      <c r="D25905" t="s">
        <v>1008</v>
      </c>
      <c r="E25905" t="s">
        <v>779</v>
      </c>
      <c r="F25905" t="s">
        <v>1047</v>
      </c>
      <c r="G25905" t="s">
        <v>975</v>
      </c>
      <c r="H25905" t="s">
        <v>660</v>
      </c>
      <c r="I25905" t="s">
        <v>140</v>
      </c>
      <c r="J25905" t="s">
        <v>140</v>
      </c>
      <c r="K25905" t="s">
        <v>140</v>
      </c>
      <c r="L25905" t="s">
        <v>140</v>
      </c>
      <c r="M25905" t="s">
        <v>140</v>
      </c>
      <c r="N25905" t="s">
        <v>140</v>
      </c>
      <c r="O25905" t="s">
        <v>1010</v>
      </c>
      <c r="P25905" t="s">
        <v>140</v>
      </c>
      <c r="Q25905" t="s">
        <v>140</v>
      </c>
    </row>
    <row r="25906" spans="1:17" x14ac:dyDescent="0.35">
      <c r="A25906" t="s">
        <v>15</v>
      </c>
      <c r="B25906" t="s">
        <v>1171</v>
      </c>
      <c r="C25906">
        <v>319</v>
      </c>
      <c r="D25906" t="s">
        <v>1019</v>
      </c>
      <c r="E25906" t="s">
        <v>150</v>
      </c>
      <c r="F25906" t="s">
        <v>1046</v>
      </c>
      <c r="G25906" t="s">
        <v>959</v>
      </c>
      <c r="H25906" t="s">
        <v>1008</v>
      </c>
      <c r="I25906" t="s">
        <v>1014</v>
      </c>
      <c r="J25906" t="s">
        <v>1009</v>
      </c>
      <c r="K25906" t="s">
        <v>140</v>
      </c>
      <c r="L25906" t="s">
        <v>140</v>
      </c>
      <c r="M25906" t="s">
        <v>140</v>
      </c>
      <c r="N25906" t="s">
        <v>140</v>
      </c>
      <c r="O25906" t="s">
        <v>1046</v>
      </c>
      <c r="P25906" t="s">
        <v>140</v>
      </c>
      <c r="Q25906" t="s">
        <v>1010</v>
      </c>
    </row>
    <row r="25907" spans="1:17" x14ac:dyDescent="0.35">
      <c r="A25907" t="s">
        <v>16</v>
      </c>
      <c r="B25907" t="s">
        <v>1171</v>
      </c>
      <c r="C25907">
        <v>385</v>
      </c>
      <c r="D25907" t="s">
        <v>1012</v>
      </c>
      <c r="E25907" t="s">
        <v>260</v>
      </c>
      <c r="F25907" t="s">
        <v>1054</v>
      </c>
      <c r="G25907" t="s">
        <v>614</v>
      </c>
      <c r="H25907" t="s">
        <v>140</v>
      </c>
      <c r="I25907" t="s">
        <v>140</v>
      </c>
      <c r="J25907" t="s">
        <v>140</v>
      </c>
      <c r="K25907" t="s">
        <v>140</v>
      </c>
      <c r="L25907" t="s">
        <v>140</v>
      </c>
      <c r="M25907" t="s">
        <v>140</v>
      </c>
      <c r="N25907" t="s">
        <v>140</v>
      </c>
      <c r="O25907" t="s">
        <v>1011</v>
      </c>
      <c r="P25907" t="s">
        <v>140</v>
      </c>
      <c r="Q25907" t="s">
        <v>140</v>
      </c>
    </row>
    <row r="25908" spans="1:17" x14ac:dyDescent="0.35">
      <c r="A25908" t="s">
        <v>17</v>
      </c>
      <c r="B25908" t="s">
        <v>1171</v>
      </c>
      <c r="C25908">
        <v>324</v>
      </c>
      <c r="D25908" t="s">
        <v>1014</v>
      </c>
      <c r="E25908" t="s">
        <v>143</v>
      </c>
      <c r="F25908" t="s">
        <v>1046</v>
      </c>
      <c r="G25908" t="s">
        <v>810</v>
      </c>
      <c r="H25908" t="s">
        <v>1014</v>
      </c>
      <c r="I25908" t="s">
        <v>1008</v>
      </c>
      <c r="J25908" t="s">
        <v>140</v>
      </c>
      <c r="K25908" t="s">
        <v>140</v>
      </c>
      <c r="L25908" t="s">
        <v>140</v>
      </c>
      <c r="M25908" t="s">
        <v>140</v>
      </c>
      <c r="N25908" t="s">
        <v>140</v>
      </c>
      <c r="O25908" t="s">
        <v>775</v>
      </c>
      <c r="P25908" t="s">
        <v>1013</v>
      </c>
      <c r="Q25908" t="s">
        <v>140</v>
      </c>
    </row>
    <row r="25909" spans="1:17" x14ac:dyDescent="0.35">
      <c r="A25909" t="s">
        <v>18</v>
      </c>
      <c r="B25909" t="s">
        <v>1171</v>
      </c>
      <c r="C25909">
        <v>34</v>
      </c>
      <c r="D25909" t="s">
        <v>140</v>
      </c>
      <c r="E25909" t="s">
        <v>348</v>
      </c>
      <c r="F25909" t="s">
        <v>1059</v>
      </c>
      <c r="G25909" t="s">
        <v>129</v>
      </c>
      <c r="H25909" t="s">
        <v>140</v>
      </c>
      <c r="I25909" t="s">
        <v>954</v>
      </c>
      <c r="J25909" t="s">
        <v>140</v>
      </c>
      <c r="K25909" t="s">
        <v>1055</v>
      </c>
      <c r="L25909" t="s">
        <v>1055</v>
      </c>
      <c r="M25909" t="s">
        <v>140</v>
      </c>
      <c r="N25909" t="s">
        <v>140</v>
      </c>
      <c r="O25909" t="s">
        <v>954</v>
      </c>
      <c r="P25909" t="s">
        <v>140</v>
      </c>
      <c r="Q25909" t="s">
        <v>1045</v>
      </c>
    </row>
    <row r="25910" spans="1:17" x14ac:dyDescent="0.35">
      <c r="A25910" t="s">
        <v>18</v>
      </c>
      <c r="B25910" t="s">
        <v>1172</v>
      </c>
      <c r="C25910">
        <v>244</v>
      </c>
      <c r="D25910" t="s">
        <v>1010</v>
      </c>
      <c r="E25910" t="s">
        <v>684</v>
      </c>
      <c r="F25910" t="s">
        <v>1050</v>
      </c>
      <c r="G25910" t="s">
        <v>737</v>
      </c>
      <c r="H25910" t="s">
        <v>1054</v>
      </c>
      <c r="I25910" t="s">
        <v>1013</v>
      </c>
      <c r="J25910" t="s">
        <v>140</v>
      </c>
      <c r="K25910" t="s">
        <v>1016</v>
      </c>
      <c r="L25910" t="s">
        <v>1063</v>
      </c>
      <c r="M25910" t="s">
        <v>140</v>
      </c>
      <c r="N25910" t="s">
        <v>140</v>
      </c>
      <c r="O25910" t="s">
        <v>140</v>
      </c>
      <c r="P25910" t="s">
        <v>1019</v>
      </c>
      <c r="Q25910" t="s">
        <v>1008</v>
      </c>
    </row>
    <row r="25911" spans="1:17" x14ac:dyDescent="0.35">
      <c r="A25911" t="s">
        <v>19</v>
      </c>
      <c r="B25911" t="s">
        <v>1171</v>
      </c>
      <c r="C25911">
        <v>270</v>
      </c>
      <c r="D25911" t="s">
        <v>949</v>
      </c>
      <c r="E25911" t="s">
        <v>42</v>
      </c>
      <c r="F25911" t="s">
        <v>903</v>
      </c>
      <c r="G25911" t="s">
        <v>320</v>
      </c>
      <c r="H25911" t="s">
        <v>1016</v>
      </c>
      <c r="I25911" t="s">
        <v>140</v>
      </c>
      <c r="J25911" t="s">
        <v>1011</v>
      </c>
      <c r="K25911" t="s">
        <v>140</v>
      </c>
      <c r="L25911" t="s">
        <v>140</v>
      </c>
      <c r="M25911" t="s">
        <v>140</v>
      </c>
      <c r="N25911" t="s">
        <v>140</v>
      </c>
      <c r="O25911" t="s">
        <v>1060</v>
      </c>
      <c r="P25911" t="s">
        <v>1019</v>
      </c>
      <c r="Q25911" t="s">
        <v>940</v>
      </c>
    </row>
    <row r="25912" spans="1:17" x14ac:dyDescent="0.35">
      <c r="A25912" t="s">
        <v>19</v>
      </c>
      <c r="B25912" t="s">
        <v>1172</v>
      </c>
      <c r="C25912">
        <v>62</v>
      </c>
      <c r="D25912" t="s">
        <v>1014</v>
      </c>
      <c r="E25912" t="s">
        <v>488</v>
      </c>
      <c r="F25912" t="s">
        <v>1007</v>
      </c>
      <c r="G25912" t="s">
        <v>911</v>
      </c>
      <c r="H25912" t="s">
        <v>1017</v>
      </c>
      <c r="I25912" t="s">
        <v>140</v>
      </c>
      <c r="J25912" t="s">
        <v>140</v>
      </c>
      <c r="K25912" t="s">
        <v>140</v>
      </c>
      <c r="L25912" t="s">
        <v>140</v>
      </c>
      <c r="M25912" t="s">
        <v>140</v>
      </c>
      <c r="N25912" t="s">
        <v>140</v>
      </c>
      <c r="O25912" t="s">
        <v>140</v>
      </c>
      <c r="P25912" t="s">
        <v>1043</v>
      </c>
      <c r="Q25912" t="s">
        <v>140</v>
      </c>
    </row>
    <row r="25913" spans="1:17" x14ac:dyDescent="0.35">
      <c r="A25913" t="s">
        <v>20</v>
      </c>
      <c r="B25913" t="s">
        <v>1171</v>
      </c>
      <c r="C25913">
        <v>342</v>
      </c>
      <c r="D25913" t="s">
        <v>1016</v>
      </c>
      <c r="E25913" t="s">
        <v>450</v>
      </c>
      <c r="F25913" t="s">
        <v>1058</v>
      </c>
      <c r="G25913" t="s">
        <v>860</v>
      </c>
      <c r="H25913" t="s">
        <v>1010</v>
      </c>
      <c r="I25913" t="s">
        <v>1022</v>
      </c>
      <c r="J25913" t="s">
        <v>1022</v>
      </c>
      <c r="K25913" t="s">
        <v>140</v>
      </c>
      <c r="L25913" t="s">
        <v>140</v>
      </c>
      <c r="M25913" t="s">
        <v>140</v>
      </c>
      <c r="N25913" t="s">
        <v>140</v>
      </c>
      <c r="O25913" t="s">
        <v>1043</v>
      </c>
      <c r="P25913" t="s">
        <v>1016</v>
      </c>
      <c r="Q25913" t="s">
        <v>1010</v>
      </c>
    </row>
    <row r="25914" spans="1:17" x14ac:dyDescent="0.35">
      <c r="A25914" t="s">
        <v>21</v>
      </c>
      <c r="B25914" t="s">
        <v>1171</v>
      </c>
      <c r="C25914">
        <v>319</v>
      </c>
      <c r="D25914" t="s">
        <v>1010</v>
      </c>
      <c r="E25914" t="s">
        <v>552</v>
      </c>
      <c r="F25914" t="s">
        <v>1062</v>
      </c>
      <c r="G25914" t="s">
        <v>1106</v>
      </c>
      <c r="H25914" t="s">
        <v>140</v>
      </c>
      <c r="I25914" t="s">
        <v>1010</v>
      </c>
      <c r="J25914" t="s">
        <v>140</v>
      </c>
      <c r="K25914" t="s">
        <v>140</v>
      </c>
      <c r="L25914" t="s">
        <v>140</v>
      </c>
      <c r="M25914" t="s">
        <v>140</v>
      </c>
      <c r="N25914" t="s">
        <v>1010</v>
      </c>
      <c r="O25914" t="s">
        <v>1066</v>
      </c>
      <c r="P25914" t="s">
        <v>1063</v>
      </c>
      <c r="Q25914" t="s">
        <v>1010</v>
      </c>
    </row>
    <row r="25915" spans="1:17" x14ac:dyDescent="0.35">
      <c r="A25915" t="s">
        <v>22</v>
      </c>
      <c r="B25915" t="s">
        <v>1171</v>
      </c>
      <c r="C25915">
        <v>335</v>
      </c>
      <c r="D25915" t="s">
        <v>1016</v>
      </c>
      <c r="E25915" t="s">
        <v>263</v>
      </c>
      <c r="F25915" t="s">
        <v>1051</v>
      </c>
      <c r="G25915" t="s">
        <v>706</v>
      </c>
      <c r="H25915" t="s">
        <v>1012</v>
      </c>
      <c r="I25915" t="s">
        <v>140</v>
      </c>
      <c r="J25915" t="s">
        <v>1050</v>
      </c>
      <c r="K25915" t="s">
        <v>140</v>
      </c>
      <c r="L25915" t="s">
        <v>1009</v>
      </c>
      <c r="M25915" t="s">
        <v>1008</v>
      </c>
      <c r="N25915" t="s">
        <v>140</v>
      </c>
      <c r="O25915" t="s">
        <v>1008</v>
      </c>
      <c r="P25915" t="s">
        <v>140</v>
      </c>
      <c r="Q25915" t="s">
        <v>1012</v>
      </c>
    </row>
    <row r="25916" spans="1:17" x14ac:dyDescent="0.35">
      <c r="A25916" t="s">
        <v>23</v>
      </c>
      <c r="B25916" t="s">
        <v>1171</v>
      </c>
      <c r="C25916">
        <v>32</v>
      </c>
      <c r="D25916" t="s">
        <v>140</v>
      </c>
      <c r="E25916" t="s">
        <v>644</v>
      </c>
      <c r="F25916" t="s">
        <v>1059</v>
      </c>
      <c r="G25916" t="s">
        <v>746</v>
      </c>
      <c r="H25916" t="s">
        <v>1058</v>
      </c>
      <c r="I25916" t="s">
        <v>140</v>
      </c>
      <c r="J25916" t="s">
        <v>1064</v>
      </c>
      <c r="K25916" t="s">
        <v>140</v>
      </c>
      <c r="L25916" t="s">
        <v>140</v>
      </c>
      <c r="M25916" t="s">
        <v>140</v>
      </c>
      <c r="N25916" t="s">
        <v>140</v>
      </c>
      <c r="O25916" t="s">
        <v>111</v>
      </c>
      <c r="P25916" t="s">
        <v>140</v>
      </c>
      <c r="Q25916" t="s">
        <v>140</v>
      </c>
    </row>
    <row r="25917" spans="1:17" x14ac:dyDescent="0.35">
      <c r="A25917" t="s">
        <v>23</v>
      </c>
      <c r="B25917" t="s">
        <v>1172</v>
      </c>
      <c r="C25917">
        <v>259</v>
      </c>
      <c r="D25917" t="s">
        <v>1008</v>
      </c>
      <c r="E25917" t="s">
        <v>817</v>
      </c>
      <c r="F25917" t="s">
        <v>1004</v>
      </c>
      <c r="G25917" t="s">
        <v>451</v>
      </c>
      <c r="H25917" t="s">
        <v>1019</v>
      </c>
      <c r="I25917" t="s">
        <v>1008</v>
      </c>
      <c r="J25917" t="s">
        <v>1013</v>
      </c>
      <c r="K25917" t="s">
        <v>949</v>
      </c>
      <c r="L25917" t="s">
        <v>1014</v>
      </c>
      <c r="M25917" t="s">
        <v>140</v>
      </c>
      <c r="N25917" t="s">
        <v>140</v>
      </c>
      <c r="O25917" t="s">
        <v>1046</v>
      </c>
      <c r="P25917" t="s">
        <v>140</v>
      </c>
      <c r="Q25917" t="s">
        <v>775</v>
      </c>
    </row>
    <row r="25918" spans="1:17" x14ac:dyDescent="0.35">
      <c r="A25918" t="s">
        <v>24</v>
      </c>
      <c r="B25918" t="s">
        <v>1171</v>
      </c>
      <c r="C25918">
        <v>353</v>
      </c>
      <c r="D25918" t="s">
        <v>1014</v>
      </c>
      <c r="E25918" t="s">
        <v>872</v>
      </c>
      <c r="F25918" t="s">
        <v>1050</v>
      </c>
      <c r="G25918" t="s">
        <v>1154</v>
      </c>
      <c r="H25918" t="s">
        <v>1008</v>
      </c>
      <c r="I25918" t="s">
        <v>140</v>
      </c>
      <c r="J25918" t="s">
        <v>140</v>
      </c>
      <c r="K25918" t="s">
        <v>140</v>
      </c>
      <c r="L25918" t="s">
        <v>140</v>
      </c>
      <c r="M25918" t="s">
        <v>140</v>
      </c>
      <c r="N25918" t="s">
        <v>140</v>
      </c>
      <c r="O25918" t="s">
        <v>1019</v>
      </c>
      <c r="P25918" t="s">
        <v>1010</v>
      </c>
      <c r="Q25918" t="s">
        <v>1016</v>
      </c>
    </row>
    <row r="25919" spans="1:17" x14ac:dyDescent="0.35">
      <c r="A25919" t="s">
        <v>25</v>
      </c>
      <c r="B25919" t="s">
        <v>1171</v>
      </c>
      <c r="C25919">
        <v>342</v>
      </c>
      <c r="D25919" t="s">
        <v>140</v>
      </c>
      <c r="E25919" t="s">
        <v>902</v>
      </c>
      <c r="F25919" t="s">
        <v>1073</v>
      </c>
      <c r="G25919" t="s">
        <v>749</v>
      </c>
      <c r="H25919" t="s">
        <v>1014</v>
      </c>
      <c r="I25919" t="s">
        <v>140</v>
      </c>
      <c r="J25919" t="s">
        <v>140</v>
      </c>
      <c r="K25919" t="s">
        <v>140</v>
      </c>
      <c r="L25919" t="s">
        <v>140</v>
      </c>
      <c r="M25919" t="s">
        <v>140</v>
      </c>
      <c r="N25919" t="s">
        <v>1008</v>
      </c>
      <c r="O25919" t="s">
        <v>1013</v>
      </c>
      <c r="P25919" t="s">
        <v>140</v>
      </c>
      <c r="Q25919" t="s">
        <v>140</v>
      </c>
    </row>
    <row r="25920" spans="1:17" x14ac:dyDescent="0.35">
      <c r="A25920" t="s">
        <v>26</v>
      </c>
      <c r="B25920" t="s">
        <v>1171</v>
      </c>
      <c r="C25920">
        <v>358</v>
      </c>
      <c r="D25920" t="s">
        <v>1008</v>
      </c>
      <c r="E25920" t="s">
        <v>873</v>
      </c>
      <c r="F25920" t="s">
        <v>1003</v>
      </c>
      <c r="G25920" t="s">
        <v>1083</v>
      </c>
      <c r="H25920" t="s">
        <v>1010</v>
      </c>
      <c r="I25920" t="s">
        <v>1014</v>
      </c>
      <c r="J25920" t="s">
        <v>1019</v>
      </c>
      <c r="K25920" t="s">
        <v>140</v>
      </c>
      <c r="L25920" t="s">
        <v>1013</v>
      </c>
      <c r="M25920" t="s">
        <v>140</v>
      </c>
      <c r="N25920" t="s">
        <v>140</v>
      </c>
      <c r="O25920" t="s">
        <v>1017</v>
      </c>
      <c r="P25920" t="s">
        <v>140</v>
      </c>
      <c r="Q25920" t="s">
        <v>1098</v>
      </c>
    </row>
    <row r="25921" spans="1:17" x14ac:dyDescent="0.35">
      <c r="A25921" t="s">
        <v>27</v>
      </c>
      <c r="B25921" t="s">
        <v>1171</v>
      </c>
      <c r="C25921">
        <v>408</v>
      </c>
      <c r="D25921" t="s">
        <v>1054</v>
      </c>
      <c r="E25921" t="s">
        <v>494</v>
      </c>
      <c r="F25921" t="s">
        <v>1048</v>
      </c>
      <c r="G25921" t="s">
        <v>1182</v>
      </c>
      <c r="H25921" t="s">
        <v>1010</v>
      </c>
      <c r="I25921" t="s">
        <v>140</v>
      </c>
      <c r="J25921" t="s">
        <v>140</v>
      </c>
      <c r="K25921" t="s">
        <v>140</v>
      </c>
      <c r="L25921" t="s">
        <v>140</v>
      </c>
      <c r="M25921" t="s">
        <v>140</v>
      </c>
      <c r="N25921" t="s">
        <v>140</v>
      </c>
      <c r="O25921" t="s">
        <v>1017</v>
      </c>
      <c r="P25921" t="s">
        <v>140</v>
      </c>
      <c r="Q25921" t="s">
        <v>1016</v>
      </c>
    </row>
    <row r="25922" spans="1:17" x14ac:dyDescent="0.35">
      <c r="A25922" t="s">
        <v>28</v>
      </c>
      <c r="B25922" t="s">
        <v>1171</v>
      </c>
      <c r="C25922">
        <v>334</v>
      </c>
      <c r="D25922" t="s">
        <v>1008</v>
      </c>
      <c r="E25922" t="s">
        <v>488</v>
      </c>
      <c r="F25922" t="s">
        <v>971</v>
      </c>
      <c r="G25922" t="s">
        <v>532</v>
      </c>
      <c r="H25922" t="s">
        <v>1009</v>
      </c>
      <c r="I25922" t="s">
        <v>1014</v>
      </c>
      <c r="J25922" t="s">
        <v>1012</v>
      </c>
      <c r="K25922" t="s">
        <v>140</v>
      </c>
      <c r="L25922" t="s">
        <v>140</v>
      </c>
      <c r="M25922" t="s">
        <v>140</v>
      </c>
      <c r="N25922" t="s">
        <v>140</v>
      </c>
      <c r="O25922" t="s">
        <v>1066</v>
      </c>
      <c r="P25922" t="s">
        <v>140</v>
      </c>
      <c r="Q25922" t="s">
        <v>140</v>
      </c>
    </row>
    <row r="25923" spans="1:17" x14ac:dyDescent="0.35">
      <c r="A25923" t="s">
        <v>29</v>
      </c>
      <c r="B25923" t="s">
        <v>1171</v>
      </c>
      <c r="C25923">
        <v>372</v>
      </c>
      <c r="D25923" t="s">
        <v>1022</v>
      </c>
      <c r="E25923" t="s">
        <v>804</v>
      </c>
      <c r="F25923" t="s">
        <v>1020</v>
      </c>
      <c r="G25923" t="s">
        <v>320</v>
      </c>
      <c r="H25923" t="s">
        <v>949</v>
      </c>
      <c r="I25923" t="s">
        <v>1016</v>
      </c>
      <c r="J25923" t="s">
        <v>1019</v>
      </c>
      <c r="K25923" t="s">
        <v>140</v>
      </c>
      <c r="L25923" t="s">
        <v>140</v>
      </c>
      <c r="M25923" t="s">
        <v>140</v>
      </c>
      <c r="N25923" t="s">
        <v>1008</v>
      </c>
      <c r="O25923" t="s">
        <v>1017</v>
      </c>
      <c r="P25923" t="s">
        <v>140</v>
      </c>
      <c r="Q25923" t="s">
        <v>140</v>
      </c>
    </row>
    <row r="25924" spans="1:17" x14ac:dyDescent="0.35">
      <c r="A25924" t="s">
        <v>30</v>
      </c>
      <c r="B25924" t="s">
        <v>1171</v>
      </c>
      <c r="C25924">
        <v>348</v>
      </c>
      <c r="D25924" t="s">
        <v>1017</v>
      </c>
      <c r="E25924" t="s">
        <v>868</v>
      </c>
      <c r="F25924" t="s">
        <v>949</v>
      </c>
      <c r="G25924" t="s">
        <v>462</v>
      </c>
      <c r="H25924" t="s">
        <v>1008</v>
      </c>
      <c r="I25924" t="s">
        <v>140</v>
      </c>
      <c r="J25924" t="s">
        <v>140</v>
      </c>
      <c r="K25924" t="s">
        <v>140</v>
      </c>
      <c r="L25924" t="s">
        <v>140</v>
      </c>
      <c r="M25924" t="s">
        <v>140</v>
      </c>
      <c r="N25924" t="s">
        <v>140</v>
      </c>
      <c r="O25924" t="s">
        <v>1008</v>
      </c>
      <c r="P25924" t="s">
        <v>140</v>
      </c>
      <c r="Q25924" t="s">
        <v>140</v>
      </c>
    </row>
    <row r="25925" spans="1:17" x14ac:dyDescent="0.35">
      <c r="A25925" t="s">
        <v>31</v>
      </c>
      <c r="B25925" t="s">
        <v>1171</v>
      </c>
      <c r="C25925">
        <v>198</v>
      </c>
      <c r="D25925" t="s">
        <v>1009</v>
      </c>
      <c r="E25925" t="s">
        <v>396</v>
      </c>
      <c r="F25925" t="s">
        <v>985</v>
      </c>
      <c r="G25925" t="s">
        <v>221</v>
      </c>
      <c r="H25925" t="s">
        <v>1066</v>
      </c>
      <c r="I25925" t="s">
        <v>140</v>
      </c>
      <c r="J25925" t="s">
        <v>1019</v>
      </c>
      <c r="K25925" t="s">
        <v>109</v>
      </c>
      <c r="L25925" t="s">
        <v>985</v>
      </c>
      <c r="M25925" t="s">
        <v>140</v>
      </c>
      <c r="N25925" t="s">
        <v>140</v>
      </c>
      <c r="O25925" t="s">
        <v>1051</v>
      </c>
      <c r="P25925" t="s">
        <v>140</v>
      </c>
      <c r="Q25925" t="s">
        <v>1010</v>
      </c>
    </row>
    <row r="25926" spans="1:17" x14ac:dyDescent="0.35">
      <c r="A25926" t="s">
        <v>31</v>
      </c>
      <c r="B25926" t="s">
        <v>1172</v>
      </c>
      <c r="C25926">
        <v>106</v>
      </c>
      <c r="D25926" t="s">
        <v>1014</v>
      </c>
      <c r="E25926" t="s">
        <v>587</v>
      </c>
      <c r="F25926" t="s">
        <v>1064</v>
      </c>
      <c r="G25926" t="s">
        <v>162</v>
      </c>
      <c r="H25926" t="s">
        <v>140</v>
      </c>
      <c r="I25926" t="s">
        <v>140</v>
      </c>
      <c r="J25926" t="s">
        <v>1010</v>
      </c>
      <c r="K25926" t="s">
        <v>1098</v>
      </c>
      <c r="L25926" t="s">
        <v>1070</v>
      </c>
      <c r="M25926" t="s">
        <v>140</v>
      </c>
      <c r="N25926" t="s">
        <v>140</v>
      </c>
      <c r="O25926" t="s">
        <v>1073</v>
      </c>
      <c r="P25926" t="s">
        <v>140</v>
      </c>
      <c r="Q25926" t="s">
        <v>140</v>
      </c>
    </row>
    <row r="25927" spans="1:17" x14ac:dyDescent="0.35">
      <c r="A25927" t="s">
        <v>32</v>
      </c>
      <c r="B25927" t="s">
        <v>1171</v>
      </c>
      <c r="C25927">
        <v>6651</v>
      </c>
      <c r="D25927" t="s">
        <v>1009</v>
      </c>
      <c r="E25927" t="s">
        <v>791</v>
      </c>
      <c r="F25927" t="s">
        <v>1007</v>
      </c>
      <c r="G25927" t="s">
        <v>199</v>
      </c>
      <c r="H25927" t="s">
        <v>1013</v>
      </c>
      <c r="I25927" t="s">
        <v>1008</v>
      </c>
      <c r="J25927" t="s">
        <v>1009</v>
      </c>
      <c r="K25927" t="s">
        <v>1022</v>
      </c>
      <c r="L25927" t="s">
        <v>1022</v>
      </c>
      <c r="M25927" t="s">
        <v>140</v>
      </c>
      <c r="N25927" t="s">
        <v>1022</v>
      </c>
      <c r="O25927" t="s">
        <v>1098</v>
      </c>
      <c r="P25927" t="s">
        <v>1008</v>
      </c>
      <c r="Q25927" t="s">
        <v>1009</v>
      </c>
    </row>
    <row r="25928" spans="1:17" x14ac:dyDescent="0.35">
      <c r="A25928" t="s">
        <v>32</v>
      </c>
      <c r="B25928" t="s">
        <v>1172</v>
      </c>
      <c r="C25928">
        <v>1341</v>
      </c>
      <c r="D25928" t="s">
        <v>1016</v>
      </c>
      <c r="E25928" t="s">
        <v>150</v>
      </c>
      <c r="F25928" t="s">
        <v>971</v>
      </c>
      <c r="G25928" t="s">
        <v>433</v>
      </c>
      <c r="H25928" t="s">
        <v>1055</v>
      </c>
      <c r="I25928" t="s">
        <v>1010</v>
      </c>
      <c r="J25928" t="s">
        <v>1013</v>
      </c>
      <c r="K25928" t="s">
        <v>1012</v>
      </c>
      <c r="L25928" t="s">
        <v>1012</v>
      </c>
      <c r="M25928" t="s">
        <v>140</v>
      </c>
      <c r="N25928" t="s">
        <v>140</v>
      </c>
      <c r="O25928" t="s">
        <v>1054</v>
      </c>
      <c r="P25928" t="s">
        <v>1010</v>
      </c>
      <c r="Q25928" t="s">
        <v>1016</v>
      </c>
    </row>
    <row r="25930" spans="1:17" x14ac:dyDescent="0.35">
      <c r="A25930" t="s">
        <v>2099</v>
      </c>
    </row>
    <row r="25931" spans="1:17" x14ac:dyDescent="0.35">
      <c r="A25931" t="s">
        <v>2</v>
      </c>
      <c r="B25931" t="s">
        <v>3</v>
      </c>
      <c r="C25931" t="s">
        <v>1133</v>
      </c>
      <c r="D25931" t="s">
        <v>85</v>
      </c>
      <c r="E25931" t="s">
        <v>86</v>
      </c>
      <c r="F25931" t="s">
        <v>136</v>
      </c>
    </row>
    <row r="25932" spans="1:17" x14ac:dyDescent="0.35">
      <c r="A25932" t="s">
        <v>8</v>
      </c>
      <c r="B25932">
        <v>316</v>
      </c>
      <c r="C25932" t="s">
        <v>1008</v>
      </c>
      <c r="D25932" t="s">
        <v>1018</v>
      </c>
      <c r="E25932" t="s">
        <v>1230</v>
      </c>
      <c r="F25932" t="s">
        <v>140</v>
      </c>
    </row>
    <row r="25933" spans="1:17" x14ac:dyDescent="0.35">
      <c r="A25933" t="s">
        <v>9</v>
      </c>
      <c r="B25933">
        <v>362</v>
      </c>
      <c r="C25933" t="s">
        <v>140</v>
      </c>
      <c r="D25933" t="s">
        <v>345</v>
      </c>
      <c r="E25933" t="s">
        <v>344</v>
      </c>
      <c r="F25933" t="s">
        <v>140</v>
      </c>
    </row>
    <row r="25934" spans="1:17" x14ac:dyDescent="0.35">
      <c r="A25934" t="s">
        <v>10</v>
      </c>
      <c r="B25934">
        <v>309</v>
      </c>
      <c r="C25934" t="s">
        <v>140</v>
      </c>
      <c r="D25934" t="s">
        <v>988</v>
      </c>
      <c r="E25934" t="s">
        <v>987</v>
      </c>
      <c r="F25934" t="s">
        <v>140</v>
      </c>
    </row>
    <row r="25935" spans="1:17" x14ac:dyDescent="0.35">
      <c r="A25935" t="s">
        <v>11</v>
      </c>
      <c r="B25935">
        <v>352</v>
      </c>
      <c r="C25935" t="s">
        <v>140</v>
      </c>
      <c r="D25935" t="s">
        <v>1070</v>
      </c>
      <c r="E25935" t="s">
        <v>1143</v>
      </c>
      <c r="F25935" t="s">
        <v>140</v>
      </c>
    </row>
    <row r="25936" spans="1:17" x14ac:dyDescent="0.35">
      <c r="A25936" t="s">
        <v>12</v>
      </c>
      <c r="B25936">
        <v>314</v>
      </c>
      <c r="C25936" t="s">
        <v>140</v>
      </c>
      <c r="D25936" t="s">
        <v>515</v>
      </c>
      <c r="E25936" t="s">
        <v>514</v>
      </c>
      <c r="F25936" t="s">
        <v>140</v>
      </c>
    </row>
    <row r="25937" spans="1:6" x14ac:dyDescent="0.35">
      <c r="A25937" t="s">
        <v>13</v>
      </c>
      <c r="B25937">
        <v>279</v>
      </c>
      <c r="C25937" t="s">
        <v>140</v>
      </c>
      <c r="D25937" t="s">
        <v>1095</v>
      </c>
      <c r="E25937" t="s">
        <v>1134</v>
      </c>
      <c r="F25937" t="s">
        <v>140</v>
      </c>
    </row>
    <row r="25938" spans="1:6" x14ac:dyDescent="0.35">
      <c r="A25938" t="s">
        <v>14</v>
      </c>
      <c r="B25938">
        <v>316</v>
      </c>
      <c r="C25938" t="s">
        <v>140</v>
      </c>
      <c r="D25938" t="s">
        <v>1064</v>
      </c>
      <c r="E25938" t="s">
        <v>661</v>
      </c>
      <c r="F25938" t="s">
        <v>1010</v>
      </c>
    </row>
    <row r="25939" spans="1:6" x14ac:dyDescent="0.35">
      <c r="A25939" t="s">
        <v>15</v>
      </c>
      <c r="B25939">
        <v>319</v>
      </c>
      <c r="C25939" t="s">
        <v>1014</v>
      </c>
      <c r="D25939" t="s">
        <v>527</v>
      </c>
      <c r="E25939" t="s">
        <v>933</v>
      </c>
      <c r="F25939" t="s">
        <v>140</v>
      </c>
    </row>
    <row r="25940" spans="1:6" x14ac:dyDescent="0.35">
      <c r="A25940" t="s">
        <v>16</v>
      </c>
      <c r="B25940">
        <v>385</v>
      </c>
      <c r="C25940" t="s">
        <v>1016</v>
      </c>
      <c r="D25940" t="s">
        <v>1070</v>
      </c>
      <c r="E25940" t="s">
        <v>1025</v>
      </c>
      <c r="F25940" t="s">
        <v>140</v>
      </c>
    </row>
    <row r="25941" spans="1:6" x14ac:dyDescent="0.35">
      <c r="A25941" t="s">
        <v>17</v>
      </c>
      <c r="B25941">
        <v>324</v>
      </c>
      <c r="C25941" t="s">
        <v>140</v>
      </c>
      <c r="D25941" t="s">
        <v>345</v>
      </c>
      <c r="E25941" t="s">
        <v>344</v>
      </c>
      <c r="F25941" t="s">
        <v>140</v>
      </c>
    </row>
    <row r="25942" spans="1:6" x14ac:dyDescent="0.35">
      <c r="A25942" t="s">
        <v>18</v>
      </c>
      <c r="B25942">
        <v>278</v>
      </c>
      <c r="C25942" t="s">
        <v>140</v>
      </c>
      <c r="D25942" t="s">
        <v>345</v>
      </c>
      <c r="E25942" t="s">
        <v>344</v>
      </c>
      <c r="F25942" t="s">
        <v>140</v>
      </c>
    </row>
    <row r="25943" spans="1:6" x14ac:dyDescent="0.35">
      <c r="A25943" t="s">
        <v>19</v>
      </c>
      <c r="B25943">
        <v>332</v>
      </c>
      <c r="C25943" t="s">
        <v>1010</v>
      </c>
      <c r="D25943" t="s">
        <v>1045</v>
      </c>
      <c r="E25943" t="s">
        <v>839</v>
      </c>
      <c r="F25943" t="s">
        <v>140</v>
      </c>
    </row>
    <row r="25944" spans="1:6" x14ac:dyDescent="0.35">
      <c r="A25944" t="s">
        <v>20</v>
      </c>
      <c r="B25944">
        <v>342</v>
      </c>
      <c r="C25944" t="s">
        <v>140</v>
      </c>
      <c r="D25944" t="s">
        <v>1098</v>
      </c>
      <c r="E25944" t="s">
        <v>1204</v>
      </c>
      <c r="F25944" t="s">
        <v>140</v>
      </c>
    </row>
    <row r="25945" spans="1:6" x14ac:dyDescent="0.35">
      <c r="A25945" t="s">
        <v>21</v>
      </c>
      <c r="B25945">
        <v>319</v>
      </c>
      <c r="C25945" t="s">
        <v>140</v>
      </c>
      <c r="D25945" t="s">
        <v>929</v>
      </c>
      <c r="E25945" t="s">
        <v>928</v>
      </c>
      <c r="F25945" t="s">
        <v>140</v>
      </c>
    </row>
    <row r="25946" spans="1:6" x14ac:dyDescent="0.35">
      <c r="A25946" t="s">
        <v>22</v>
      </c>
      <c r="B25946">
        <v>335</v>
      </c>
      <c r="C25946" t="s">
        <v>1010</v>
      </c>
      <c r="D25946" t="s">
        <v>1007</v>
      </c>
      <c r="E25946" t="s">
        <v>1207</v>
      </c>
      <c r="F25946" t="s">
        <v>140</v>
      </c>
    </row>
    <row r="25947" spans="1:6" x14ac:dyDescent="0.35">
      <c r="A25947" t="s">
        <v>23</v>
      </c>
      <c r="B25947">
        <v>291</v>
      </c>
      <c r="C25947" t="s">
        <v>1055</v>
      </c>
      <c r="D25947" t="s">
        <v>949</v>
      </c>
      <c r="E25947" t="s">
        <v>1006</v>
      </c>
      <c r="F25947" t="s">
        <v>140</v>
      </c>
    </row>
    <row r="25948" spans="1:6" x14ac:dyDescent="0.35">
      <c r="A25948" t="s">
        <v>24</v>
      </c>
      <c r="B25948">
        <v>353</v>
      </c>
      <c r="C25948" t="s">
        <v>140</v>
      </c>
      <c r="D25948" t="s">
        <v>1066</v>
      </c>
      <c r="E25948" t="s">
        <v>1202</v>
      </c>
      <c r="F25948" t="s">
        <v>140</v>
      </c>
    </row>
    <row r="25949" spans="1:6" x14ac:dyDescent="0.35">
      <c r="A25949" t="s">
        <v>25</v>
      </c>
      <c r="B25949">
        <v>342</v>
      </c>
      <c r="C25949" t="s">
        <v>1016</v>
      </c>
      <c r="D25949" t="s">
        <v>919</v>
      </c>
      <c r="E25949" t="s">
        <v>997</v>
      </c>
      <c r="F25949" t="s">
        <v>140</v>
      </c>
    </row>
    <row r="25950" spans="1:6" x14ac:dyDescent="0.35">
      <c r="A25950" t="s">
        <v>26</v>
      </c>
      <c r="B25950">
        <v>358</v>
      </c>
      <c r="C25950" t="s">
        <v>140</v>
      </c>
      <c r="D25950" t="s">
        <v>954</v>
      </c>
      <c r="E25950" t="s">
        <v>955</v>
      </c>
      <c r="F25950" t="s">
        <v>140</v>
      </c>
    </row>
    <row r="25951" spans="1:6" x14ac:dyDescent="0.35">
      <c r="A25951" t="s">
        <v>27</v>
      </c>
      <c r="B25951">
        <v>408</v>
      </c>
      <c r="C25951" t="s">
        <v>1016</v>
      </c>
      <c r="D25951" t="s">
        <v>1073</v>
      </c>
      <c r="E25951" t="s">
        <v>1142</v>
      </c>
      <c r="F25951" t="s">
        <v>140</v>
      </c>
    </row>
    <row r="25952" spans="1:6" x14ac:dyDescent="0.35">
      <c r="A25952" t="s">
        <v>28</v>
      </c>
      <c r="B25952">
        <v>334</v>
      </c>
      <c r="C25952" t="s">
        <v>1016</v>
      </c>
      <c r="D25952" t="s">
        <v>875</v>
      </c>
      <c r="E25952" t="s">
        <v>344</v>
      </c>
      <c r="F25952" t="s">
        <v>140</v>
      </c>
    </row>
    <row r="25953" spans="1:7" x14ac:dyDescent="0.35">
      <c r="A25953" t="s">
        <v>29</v>
      </c>
      <c r="B25953">
        <v>372</v>
      </c>
      <c r="C25953" t="s">
        <v>140</v>
      </c>
      <c r="D25953" t="s">
        <v>824</v>
      </c>
      <c r="E25953" t="s">
        <v>933</v>
      </c>
      <c r="F25953" t="s">
        <v>140</v>
      </c>
    </row>
    <row r="25954" spans="1:7" x14ac:dyDescent="0.35">
      <c r="A25954" t="s">
        <v>30</v>
      </c>
      <c r="B25954">
        <v>348</v>
      </c>
      <c r="C25954" t="s">
        <v>140</v>
      </c>
      <c r="D25954" t="s">
        <v>903</v>
      </c>
      <c r="E25954" t="s">
        <v>990</v>
      </c>
      <c r="F25954" t="s">
        <v>1013</v>
      </c>
    </row>
    <row r="25955" spans="1:7" x14ac:dyDescent="0.35">
      <c r="A25955" t="s">
        <v>31</v>
      </c>
      <c r="B25955">
        <v>304</v>
      </c>
      <c r="C25955" t="s">
        <v>140</v>
      </c>
      <c r="D25955" t="s">
        <v>838</v>
      </c>
      <c r="E25955" t="s">
        <v>839</v>
      </c>
      <c r="F25955" t="s">
        <v>140</v>
      </c>
    </row>
    <row r="25956" spans="1:7" x14ac:dyDescent="0.35">
      <c r="A25956" t="s">
        <v>32</v>
      </c>
      <c r="B25956">
        <v>7992</v>
      </c>
      <c r="C25956" t="s">
        <v>1008</v>
      </c>
      <c r="D25956" t="s">
        <v>515</v>
      </c>
      <c r="E25956" t="s">
        <v>661</v>
      </c>
      <c r="F25956" t="s">
        <v>140</v>
      </c>
    </row>
    <row r="25958" spans="1:7" x14ac:dyDescent="0.35">
      <c r="A25958" t="s">
        <v>2100</v>
      </c>
    </row>
    <row r="25959" spans="1:7" x14ac:dyDescent="0.35">
      <c r="A25959" t="s">
        <v>2</v>
      </c>
      <c r="B25959" t="s">
        <v>1992</v>
      </c>
      <c r="C25959" t="s">
        <v>3</v>
      </c>
      <c r="D25959" t="s">
        <v>85</v>
      </c>
      <c r="E25959" t="s">
        <v>86</v>
      </c>
      <c r="F25959" t="s">
        <v>1133</v>
      </c>
      <c r="G25959" t="s">
        <v>136</v>
      </c>
    </row>
    <row r="25960" spans="1:7" x14ac:dyDescent="0.35">
      <c r="A25960" t="s">
        <v>8</v>
      </c>
      <c r="B25960" t="s">
        <v>1216</v>
      </c>
      <c r="C25960">
        <v>15</v>
      </c>
      <c r="D25960" t="s">
        <v>140</v>
      </c>
      <c r="E25960" t="s">
        <v>177</v>
      </c>
      <c r="F25960" t="s">
        <v>140</v>
      </c>
      <c r="G25960" t="s">
        <v>140</v>
      </c>
    </row>
    <row r="25961" spans="1:7" x14ac:dyDescent="0.35">
      <c r="A25961" t="s">
        <v>8</v>
      </c>
      <c r="B25961" t="s">
        <v>1993</v>
      </c>
      <c r="C25961">
        <v>14</v>
      </c>
      <c r="D25961" t="s">
        <v>103</v>
      </c>
      <c r="E25961" t="s">
        <v>104</v>
      </c>
      <c r="F25961" t="s">
        <v>140</v>
      </c>
      <c r="G25961" t="s">
        <v>140</v>
      </c>
    </row>
    <row r="25962" spans="1:7" x14ac:dyDescent="0.35">
      <c r="A25962" t="s">
        <v>8</v>
      </c>
      <c r="B25962" t="s">
        <v>1994</v>
      </c>
      <c r="C25962">
        <v>6</v>
      </c>
      <c r="D25962" t="s">
        <v>140</v>
      </c>
      <c r="E25962" t="s">
        <v>177</v>
      </c>
      <c r="F25962" t="s">
        <v>140</v>
      </c>
      <c r="G25962" t="s">
        <v>140</v>
      </c>
    </row>
    <row r="25963" spans="1:7" x14ac:dyDescent="0.35">
      <c r="A25963" t="s">
        <v>8</v>
      </c>
      <c r="B25963" t="s">
        <v>1995</v>
      </c>
      <c r="C25963">
        <v>10</v>
      </c>
      <c r="D25963" t="s">
        <v>527</v>
      </c>
      <c r="E25963" t="s">
        <v>858</v>
      </c>
      <c r="F25963" t="s">
        <v>140</v>
      </c>
      <c r="G25963" t="s">
        <v>140</v>
      </c>
    </row>
    <row r="25964" spans="1:7" x14ac:dyDescent="0.35">
      <c r="A25964" t="s">
        <v>8</v>
      </c>
      <c r="B25964" t="s">
        <v>1996</v>
      </c>
      <c r="C25964">
        <v>58</v>
      </c>
      <c r="D25964" t="s">
        <v>1012</v>
      </c>
      <c r="E25964" t="s">
        <v>1177</v>
      </c>
      <c r="F25964" t="s">
        <v>140</v>
      </c>
      <c r="G25964" t="s">
        <v>140</v>
      </c>
    </row>
    <row r="25965" spans="1:7" x14ac:dyDescent="0.35">
      <c r="A25965" t="s">
        <v>8</v>
      </c>
      <c r="B25965" t="s">
        <v>1997</v>
      </c>
      <c r="C25965">
        <v>48</v>
      </c>
      <c r="D25965" t="s">
        <v>1070</v>
      </c>
      <c r="E25965" t="s">
        <v>990</v>
      </c>
      <c r="F25965" t="s">
        <v>1019</v>
      </c>
      <c r="G25965" t="s">
        <v>140</v>
      </c>
    </row>
    <row r="25966" spans="1:7" x14ac:dyDescent="0.35">
      <c r="A25966" t="s">
        <v>8</v>
      </c>
      <c r="B25966" t="s">
        <v>1998</v>
      </c>
      <c r="C25966">
        <v>37</v>
      </c>
      <c r="D25966" t="s">
        <v>140</v>
      </c>
      <c r="E25966" t="s">
        <v>177</v>
      </c>
      <c r="F25966" t="s">
        <v>140</v>
      </c>
      <c r="G25966" t="s">
        <v>140</v>
      </c>
    </row>
    <row r="25967" spans="1:7" x14ac:dyDescent="0.35">
      <c r="A25967" t="s">
        <v>8</v>
      </c>
      <c r="B25967" t="s">
        <v>1218</v>
      </c>
      <c r="C25967">
        <v>11</v>
      </c>
      <c r="D25967" t="s">
        <v>140</v>
      </c>
      <c r="E25967" t="s">
        <v>177</v>
      </c>
      <c r="F25967" t="s">
        <v>140</v>
      </c>
      <c r="G25967" t="s">
        <v>140</v>
      </c>
    </row>
    <row r="25968" spans="1:7" x14ac:dyDescent="0.35">
      <c r="A25968" t="s">
        <v>8</v>
      </c>
      <c r="B25968" t="s">
        <v>1999</v>
      </c>
      <c r="C25968">
        <v>18</v>
      </c>
      <c r="D25968" t="s">
        <v>1020</v>
      </c>
      <c r="E25968" t="s">
        <v>1200</v>
      </c>
      <c r="F25968" t="s">
        <v>140</v>
      </c>
      <c r="G25968" t="s">
        <v>140</v>
      </c>
    </row>
    <row r="25969" spans="1:7" x14ac:dyDescent="0.35">
      <c r="A25969" t="s">
        <v>8</v>
      </c>
      <c r="B25969" t="s">
        <v>2000</v>
      </c>
      <c r="C25969">
        <v>8</v>
      </c>
      <c r="D25969" t="s">
        <v>140</v>
      </c>
      <c r="E25969" t="s">
        <v>177</v>
      </c>
      <c r="F25969" t="s">
        <v>140</v>
      </c>
      <c r="G25969" t="s">
        <v>140</v>
      </c>
    </row>
    <row r="25970" spans="1:7" x14ac:dyDescent="0.35">
      <c r="A25970" t="s">
        <v>8</v>
      </c>
      <c r="B25970" t="s">
        <v>2001</v>
      </c>
      <c r="C25970">
        <v>9</v>
      </c>
      <c r="D25970" t="s">
        <v>140</v>
      </c>
      <c r="E25970" t="s">
        <v>177</v>
      </c>
      <c r="F25970" t="s">
        <v>140</v>
      </c>
      <c r="G25970" t="s">
        <v>140</v>
      </c>
    </row>
    <row r="25971" spans="1:7" x14ac:dyDescent="0.35">
      <c r="A25971" t="s">
        <v>8</v>
      </c>
      <c r="B25971" t="s">
        <v>2002</v>
      </c>
      <c r="C25971">
        <v>32</v>
      </c>
      <c r="D25971" t="s">
        <v>140</v>
      </c>
      <c r="E25971" t="s">
        <v>177</v>
      </c>
      <c r="F25971" t="s">
        <v>140</v>
      </c>
      <c r="G25971" t="s">
        <v>140</v>
      </c>
    </row>
    <row r="25972" spans="1:7" x14ac:dyDescent="0.35">
      <c r="A25972" t="s">
        <v>8</v>
      </c>
      <c r="B25972" t="s">
        <v>2003</v>
      </c>
      <c r="C25972">
        <v>33</v>
      </c>
      <c r="D25972" t="s">
        <v>949</v>
      </c>
      <c r="E25972" t="s">
        <v>948</v>
      </c>
      <c r="F25972" t="s">
        <v>140</v>
      </c>
      <c r="G25972" t="s">
        <v>140</v>
      </c>
    </row>
    <row r="25973" spans="1:7" x14ac:dyDescent="0.35">
      <c r="A25973" t="s">
        <v>8</v>
      </c>
      <c r="B25973" t="s">
        <v>2004</v>
      </c>
      <c r="C25973">
        <v>16</v>
      </c>
      <c r="D25973" t="s">
        <v>149</v>
      </c>
      <c r="E25973" t="s">
        <v>150</v>
      </c>
      <c r="F25973" t="s">
        <v>140</v>
      </c>
      <c r="G25973" t="s">
        <v>140</v>
      </c>
    </row>
    <row r="25974" spans="1:7" x14ac:dyDescent="0.35">
      <c r="A25974" t="s">
        <v>8</v>
      </c>
      <c r="B25974" t="s">
        <v>339</v>
      </c>
      <c r="C25974">
        <v>1</v>
      </c>
      <c r="D25974" t="s">
        <v>140</v>
      </c>
      <c r="E25974" t="s">
        <v>177</v>
      </c>
      <c r="F25974" t="s">
        <v>140</v>
      </c>
      <c r="G25974" t="s">
        <v>140</v>
      </c>
    </row>
    <row r="25975" spans="1:7" x14ac:dyDescent="0.35">
      <c r="A25975" t="s">
        <v>9</v>
      </c>
      <c r="B25975" t="s">
        <v>1216</v>
      </c>
      <c r="C25975">
        <v>13</v>
      </c>
      <c r="D25975" t="s">
        <v>140</v>
      </c>
      <c r="E25975" t="s">
        <v>177</v>
      </c>
      <c r="F25975" t="s">
        <v>140</v>
      </c>
      <c r="G25975" t="s">
        <v>140</v>
      </c>
    </row>
    <row r="25976" spans="1:7" x14ac:dyDescent="0.35">
      <c r="A25976" t="s">
        <v>9</v>
      </c>
      <c r="B25976" t="s">
        <v>1993</v>
      </c>
      <c r="C25976">
        <v>24</v>
      </c>
      <c r="D25976" t="s">
        <v>140</v>
      </c>
      <c r="E25976" t="s">
        <v>177</v>
      </c>
      <c r="F25976" t="s">
        <v>140</v>
      </c>
      <c r="G25976" t="s">
        <v>140</v>
      </c>
    </row>
    <row r="25977" spans="1:7" x14ac:dyDescent="0.35">
      <c r="A25977" t="s">
        <v>9</v>
      </c>
      <c r="B25977" t="s">
        <v>1994</v>
      </c>
      <c r="C25977">
        <v>20</v>
      </c>
      <c r="D25977" t="s">
        <v>1062</v>
      </c>
      <c r="E25977" t="s">
        <v>1109</v>
      </c>
      <c r="F25977" t="s">
        <v>140</v>
      </c>
      <c r="G25977" t="s">
        <v>140</v>
      </c>
    </row>
    <row r="25978" spans="1:7" x14ac:dyDescent="0.35">
      <c r="A25978" t="s">
        <v>9</v>
      </c>
      <c r="B25978" t="s">
        <v>1995</v>
      </c>
      <c r="C25978">
        <v>7</v>
      </c>
      <c r="D25978" t="s">
        <v>140</v>
      </c>
      <c r="E25978" t="s">
        <v>177</v>
      </c>
      <c r="F25978" t="s">
        <v>140</v>
      </c>
      <c r="G25978" t="s">
        <v>140</v>
      </c>
    </row>
    <row r="25979" spans="1:7" x14ac:dyDescent="0.35">
      <c r="A25979" t="s">
        <v>9</v>
      </c>
      <c r="B25979" t="s">
        <v>1996</v>
      </c>
      <c r="C25979">
        <v>60</v>
      </c>
      <c r="D25979" t="s">
        <v>140</v>
      </c>
      <c r="E25979" t="s">
        <v>177</v>
      </c>
      <c r="F25979" t="s">
        <v>140</v>
      </c>
      <c r="G25979" t="s">
        <v>140</v>
      </c>
    </row>
    <row r="25980" spans="1:7" x14ac:dyDescent="0.35">
      <c r="A25980" t="s">
        <v>9</v>
      </c>
      <c r="B25980" t="s">
        <v>1997</v>
      </c>
      <c r="C25980">
        <v>47</v>
      </c>
      <c r="D25980" t="s">
        <v>111</v>
      </c>
      <c r="E25980" t="s">
        <v>112</v>
      </c>
      <c r="F25980" t="s">
        <v>140</v>
      </c>
      <c r="G25980" t="s">
        <v>140</v>
      </c>
    </row>
    <row r="25981" spans="1:7" x14ac:dyDescent="0.35">
      <c r="A25981" t="s">
        <v>9</v>
      </c>
      <c r="B25981" t="s">
        <v>1998</v>
      </c>
      <c r="C25981">
        <v>32</v>
      </c>
      <c r="D25981" t="s">
        <v>901</v>
      </c>
      <c r="E25981" t="s">
        <v>902</v>
      </c>
      <c r="F25981" t="s">
        <v>140</v>
      </c>
      <c r="G25981" t="s">
        <v>140</v>
      </c>
    </row>
    <row r="25982" spans="1:7" x14ac:dyDescent="0.35">
      <c r="A25982" t="s">
        <v>9</v>
      </c>
      <c r="B25982" t="s">
        <v>1218</v>
      </c>
      <c r="C25982">
        <v>14</v>
      </c>
      <c r="D25982" t="s">
        <v>140</v>
      </c>
      <c r="E25982" t="s">
        <v>177</v>
      </c>
      <c r="F25982" t="s">
        <v>140</v>
      </c>
      <c r="G25982" t="s">
        <v>140</v>
      </c>
    </row>
    <row r="25983" spans="1:7" x14ac:dyDescent="0.35">
      <c r="A25983" t="s">
        <v>9</v>
      </c>
      <c r="B25983" t="s">
        <v>1999</v>
      </c>
      <c r="C25983">
        <v>19</v>
      </c>
      <c r="D25983" t="s">
        <v>140</v>
      </c>
      <c r="E25983" t="s">
        <v>177</v>
      </c>
      <c r="F25983" t="s">
        <v>140</v>
      </c>
      <c r="G25983" t="s">
        <v>140</v>
      </c>
    </row>
    <row r="25984" spans="1:7" x14ac:dyDescent="0.35">
      <c r="A25984" t="s">
        <v>9</v>
      </c>
      <c r="B25984" t="s">
        <v>2000</v>
      </c>
      <c r="C25984">
        <v>16</v>
      </c>
      <c r="D25984" t="s">
        <v>140</v>
      </c>
      <c r="E25984" t="s">
        <v>177</v>
      </c>
      <c r="F25984" t="s">
        <v>140</v>
      </c>
      <c r="G25984" t="s">
        <v>140</v>
      </c>
    </row>
    <row r="25985" spans="1:7" x14ac:dyDescent="0.35">
      <c r="A25985" t="s">
        <v>9</v>
      </c>
      <c r="B25985" t="s">
        <v>2001</v>
      </c>
      <c r="C25985">
        <v>9</v>
      </c>
      <c r="D25985" t="s">
        <v>140</v>
      </c>
      <c r="E25985" t="s">
        <v>177</v>
      </c>
      <c r="F25985" t="s">
        <v>140</v>
      </c>
      <c r="G25985" t="s">
        <v>140</v>
      </c>
    </row>
    <row r="25986" spans="1:7" x14ac:dyDescent="0.35">
      <c r="A25986" t="s">
        <v>9</v>
      </c>
      <c r="B25986" t="s">
        <v>2002</v>
      </c>
      <c r="C25986">
        <v>48</v>
      </c>
      <c r="D25986" t="s">
        <v>953</v>
      </c>
      <c r="E25986" t="s">
        <v>1114</v>
      </c>
      <c r="F25986" t="s">
        <v>140</v>
      </c>
      <c r="G25986" t="s">
        <v>140</v>
      </c>
    </row>
    <row r="25987" spans="1:7" x14ac:dyDescent="0.35">
      <c r="A25987" t="s">
        <v>9</v>
      </c>
      <c r="B25987" t="s">
        <v>2003</v>
      </c>
      <c r="C25987">
        <v>33</v>
      </c>
      <c r="D25987" t="s">
        <v>1057</v>
      </c>
      <c r="E25987" t="s">
        <v>1115</v>
      </c>
      <c r="F25987" t="s">
        <v>140</v>
      </c>
      <c r="G25987" t="s">
        <v>140</v>
      </c>
    </row>
    <row r="25988" spans="1:7" x14ac:dyDescent="0.35">
      <c r="A25988" t="s">
        <v>9</v>
      </c>
      <c r="B25988" t="s">
        <v>2004</v>
      </c>
      <c r="C25988">
        <v>16</v>
      </c>
      <c r="D25988" t="s">
        <v>501</v>
      </c>
      <c r="E25988" t="s">
        <v>500</v>
      </c>
      <c r="F25988" t="s">
        <v>140</v>
      </c>
      <c r="G25988" t="s">
        <v>140</v>
      </c>
    </row>
    <row r="25989" spans="1:7" x14ac:dyDescent="0.35">
      <c r="A25989" t="s">
        <v>9</v>
      </c>
      <c r="B25989" t="s">
        <v>339</v>
      </c>
      <c r="C25989">
        <v>4</v>
      </c>
      <c r="D25989" t="s">
        <v>140</v>
      </c>
      <c r="E25989" t="s">
        <v>177</v>
      </c>
      <c r="F25989" t="s">
        <v>140</v>
      </c>
      <c r="G25989" t="s">
        <v>140</v>
      </c>
    </row>
    <row r="25990" spans="1:7" x14ac:dyDescent="0.35">
      <c r="A25990" t="s">
        <v>10</v>
      </c>
      <c r="B25990" t="s">
        <v>1216</v>
      </c>
      <c r="C25990">
        <v>7</v>
      </c>
      <c r="D25990" t="s">
        <v>140</v>
      </c>
      <c r="E25990" t="s">
        <v>177</v>
      </c>
      <c r="F25990" t="s">
        <v>140</v>
      </c>
      <c r="G25990" t="s">
        <v>140</v>
      </c>
    </row>
    <row r="25991" spans="1:7" x14ac:dyDescent="0.35">
      <c r="A25991" t="s">
        <v>10</v>
      </c>
      <c r="B25991" t="s">
        <v>1993</v>
      </c>
      <c r="C25991">
        <v>16</v>
      </c>
      <c r="D25991" t="s">
        <v>641</v>
      </c>
      <c r="E25991" t="s">
        <v>640</v>
      </c>
      <c r="F25991" t="s">
        <v>140</v>
      </c>
      <c r="G25991" t="s">
        <v>140</v>
      </c>
    </row>
    <row r="25992" spans="1:7" x14ac:dyDescent="0.35">
      <c r="A25992" t="s">
        <v>10</v>
      </c>
      <c r="B25992" t="s">
        <v>1994</v>
      </c>
      <c r="C25992">
        <v>6</v>
      </c>
      <c r="D25992" t="s">
        <v>961</v>
      </c>
      <c r="E25992" t="s">
        <v>960</v>
      </c>
      <c r="F25992" t="s">
        <v>140</v>
      </c>
      <c r="G25992" t="s">
        <v>140</v>
      </c>
    </row>
    <row r="25993" spans="1:7" x14ac:dyDescent="0.35">
      <c r="A25993" t="s">
        <v>10</v>
      </c>
      <c r="B25993" t="s">
        <v>1995</v>
      </c>
      <c r="C25993">
        <v>2</v>
      </c>
      <c r="D25993" t="s">
        <v>140</v>
      </c>
      <c r="E25993" t="s">
        <v>177</v>
      </c>
      <c r="F25993" t="s">
        <v>140</v>
      </c>
      <c r="G25993" t="s">
        <v>140</v>
      </c>
    </row>
    <row r="25994" spans="1:7" x14ac:dyDescent="0.35">
      <c r="A25994" t="s">
        <v>10</v>
      </c>
      <c r="B25994" t="s">
        <v>1996</v>
      </c>
      <c r="C25994">
        <v>54</v>
      </c>
      <c r="D25994" t="s">
        <v>996</v>
      </c>
      <c r="E25994" t="s">
        <v>997</v>
      </c>
      <c r="F25994" t="s">
        <v>140</v>
      </c>
      <c r="G25994" t="s">
        <v>140</v>
      </c>
    </row>
    <row r="25995" spans="1:7" x14ac:dyDescent="0.35">
      <c r="A25995" t="s">
        <v>10</v>
      </c>
      <c r="B25995" t="s">
        <v>1997</v>
      </c>
      <c r="C25995">
        <v>47</v>
      </c>
      <c r="D25995" t="s">
        <v>973</v>
      </c>
      <c r="E25995" t="s">
        <v>974</v>
      </c>
      <c r="F25995" t="s">
        <v>140</v>
      </c>
      <c r="G25995" t="s">
        <v>140</v>
      </c>
    </row>
    <row r="25996" spans="1:7" x14ac:dyDescent="0.35">
      <c r="A25996" t="s">
        <v>10</v>
      </c>
      <c r="B25996" t="s">
        <v>1998</v>
      </c>
      <c r="C25996">
        <v>37</v>
      </c>
      <c r="D25996" t="s">
        <v>977</v>
      </c>
      <c r="E25996" t="s">
        <v>1024</v>
      </c>
      <c r="F25996" t="s">
        <v>140</v>
      </c>
      <c r="G25996" t="s">
        <v>140</v>
      </c>
    </row>
    <row r="25997" spans="1:7" x14ac:dyDescent="0.35">
      <c r="A25997" t="s">
        <v>10</v>
      </c>
      <c r="B25997" t="s">
        <v>1218</v>
      </c>
      <c r="C25997">
        <v>17</v>
      </c>
      <c r="D25997" t="s">
        <v>994</v>
      </c>
      <c r="E25997" t="s">
        <v>995</v>
      </c>
      <c r="F25997" t="s">
        <v>140</v>
      </c>
      <c r="G25997" t="s">
        <v>140</v>
      </c>
    </row>
    <row r="25998" spans="1:7" x14ac:dyDescent="0.35">
      <c r="A25998" t="s">
        <v>10</v>
      </c>
      <c r="B25998" t="s">
        <v>1999</v>
      </c>
      <c r="C25998">
        <v>14</v>
      </c>
      <c r="D25998" t="s">
        <v>140</v>
      </c>
      <c r="E25998" t="s">
        <v>177</v>
      </c>
      <c r="F25998" t="s">
        <v>140</v>
      </c>
      <c r="G25998" t="s">
        <v>140</v>
      </c>
    </row>
    <row r="25999" spans="1:7" x14ac:dyDescent="0.35">
      <c r="A25999" t="s">
        <v>10</v>
      </c>
      <c r="B25999" t="s">
        <v>2000</v>
      </c>
      <c r="C25999">
        <v>3</v>
      </c>
      <c r="D25999" t="s">
        <v>140</v>
      </c>
      <c r="E25999" t="s">
        <v>177</v>
      </c>
      <c r="F25999" t="s">
        <v>140</v>
      </c>
      <c r="G25999" t="s">
        <v>140</v>
      </c>
    </row>
    <row r="26000" spans="1:7" x14ac:dyDescent="0.35">
      <c r="A26000" t="s">
        <v>10</v>
      </c>
      <c r="B26000" t="s">
        <v>2001</v>
      </c>
      <c r="C26000">
        <v>11</v>
      </c>
      <c r="D26000" t="s">
        <v>140</v>
      </c>
      <c r="E26000" t="s">
        <v>177</v>
      </c>
      <c r="F26000" t="s">
        <v>140</v>
      </c>
      <c r="G26000" t="s">
        <v>140</v>
      </c>
    </row>
    <row r="26001" spans="1:7" x14ac:dyDescent="0.35">
      <c r="A26001" t="s">
        <v>10</v>
      </c>
      <c r="B26001" t="s">
        <v>2002</v>
      </c>
      <c r="C26001">
        <v>34</v>
      </c>
      <c r="D26001" t="s">
        <v>140</v>
      </c>
      <c r="E26001" t="s">
        <v>177</v>
      </c>
      <c r="F26001" t="s">
        <v>140</v>
      </c>
      <c r="G26001" t="s">
        <v>140</v>
      </c>
    </row>
    <row r="26002" spans="1:7" x14ac:dyDescent="0.35">
      <c r="A26002" t="s">
        <v>10</v>
      </c>
      <c r="B26002" t="s">
        <v>2003</v>
      </c>
      <c r="C26002">
        <v>35</v>
      </c>
      <c r="D26002" t="s">
        <v>1061</v>
      </c>
      <c r="E26002" t="s">
        <v>1112</v>
      </c>
      <c r="F26002" t="s">
        <v>140</v>
      </c>
      <c r="G26002" t="s">
        <v>140</v>
      </c>
    </row>
    <row r="26003" spans="1:7" x14ac:dyDescent="0.35">
      <c r="A26003" t="s">
        <v>10</v>
      </c>
      <c r="B26003" t="s">
        <v>2004</v>
      </c>
      <c r="C26003">
        <v>18</v>
      </c>
      <c r="D26003" t="s">
        <v>838</v>
      </c>
      <c r="E26003" t="s">
        <v>839</v>
      </c>
      <c r="F26003" t="s">
        <v>140</v>
      </c>
      <c r="G26003" t="s">
        <v>140</v>
      </c>
    </row>
    <row r="26004" spans="1:7" x14ac:dyDescent="0.35">
      <c r="A26004" t="s">
        <v>10</v>
      </c>
      <c r="B26004" t="s">
        <v>339</v>
      </c>
      <c r="C26004">
        <v>8</v>
      </c>
      <c r="D26004" t="s">
        <v>140</v>
      </c>
      <c r="E26004" t="s">
        <v>177</v>
      </c>
      <c r="F26004" t="s">
        <v>140</v>
      </c>
      <c r="G26004" t="s">
        <v>140</v>
      </c>
    </row>
    <row r="26005" spans="1:7" x14ac:dyDescent="0.35">
      <c r="A26005" t="s">
        <v>11</v>
      </c>
      <c r="B26005" t="s">
        <v>1216</v>
      </c>
      <c r="C26005">
        <v>23</v>
      </c>
      <c r="D26005" t="s">
        <v>1043</v>
      </c>
      <c r="E26005" t="s">
        <v>1183</v>
      </c>
      <c r="F26005" t="s">
        <v>140</v>
      </c>
      <c r="G26005" t="s">
        <v>140</v>
      </c>
    </row>
    <row r="26006" spans="1:7" x14ac:dyDescent="0.35">
      <c r="A26006" t="s">
        <v>11</v>
      </c>
      <c r="B26006" t="s">
        <v>1993</v>
      </c>
      <c r="C26006">
        <v>16</v>
      </c>
      <c r="D26006" t="s">
        <v>1065</v>
      </c>
      <c r="E26006" t="s">
        <v>1190</v>
      </c>
      <c r="F26006" t="s">
        <v>140</v>
      </c>
      <c r="G26006" t="s">
        <v>140</v>
      </c>
    </row>
    <row r="26007" spans="1:7" x14ac:dyDescent="0.35">
      <c r="A26007" t="s">
        <v>11</v>
      </c>
      <c r="B26007" t="s">
        <v>1994</v>
      </c>
      <c r="C26007">
        <v>18</v>
      </c>
      <c r="D26007" t="s">
        <v>140</v>
      </c>
      <c r="E26007" t="s">
        <v>177</v>
      </c>
      <c r="F26007" t="s">
        <v>140</v>
      </c>
      <c r="G26007" t="s">
        <v>140</v>
      </c>
    </row>
    <row r="26008" spans="1:7" x14ac:dyDescent="0.35">
      <c r="A26008" t="s">
        <v>11</v>
      </c>
      <c r="B26008" t="s">
        <v>1995</v>
      </c>
      <c r="C26008">
        <v>7</v>
      </c>
      <c r="D26008" t="s">
        <v>140</v>
      </c>
      <c r="E26008" t="s">
        <v>177</v>
      </c>
      <c r="F26008" t="s">
        <v>140</v>
      </c>
      <c r="G26008" t="s">
        <v>140</v>
      </c>
    </row>
    <row r="26009" spans="1:7" x14ac:dyDescent="0.35">
      <c r="A26009" t="s">
        <v>11</v>
      </c>
      <c r="B26009" t="s">
        <v>1996</v>
      </c>
      <c r="C26009">
        <v>68</v>
      </c>
      <c r="D26009" t="s">
        <v>1062</v>
      </c>
      <c r="E26009" t="s">
        <v>1109</v>
      </c>
      <c r="F26009" t="s">
        <v>140</v>
      </c>
      <c r="G26009" t="s">
        <v>140</v>
      </c>
    </row>
    <row r="26010" spans="1:7" x14ac:dyDescent="0.35">
      <c r="A26010" t="s">
        <v>11</v>
      </c>
      <c r="B26010" t="s">
        <v>1997</v>
      </c>
      <c r="C26010">
        <v>47</v>
      </c>
      <c r="D26010" t="s">
        <v>1067</v>
      </c>
      <c r="E26010" t="s">
        <v>1111</v>
      </c>
      <c r="F26010" t="s">
        <v>140</v>
      </c>
      <c r="G26010" t="s">
        <v>140</v>
      </c>
    </row>
    <row r="26011" spans="1:7" x14ac:dyDescent="0.35">
      <c r="A26011" t="s">
        <v>11</v>
      </c>
      <c r="B26011" t="s">
        <v>1998</v>
      </c>
      <c r="C26011">
        <v>35</v>
      </c>
      <c r="D26011" t="s">
        <v>1046</v>
      </c>
      <c r="E26011" t="s">
        <v>1119</v>
      </c>
      <c r="F26011" t="s">
        <v>140</v>
      </c>
      <c r="G26011" t="s">
        <v>140</v>
      </c>
    </row>
    <row r="26012" spans="1:7" x14ac:dyDescent="0.35">
      <c r="A26012" t="s">
        <v>11</v>
      </c>
      <c r="B26012" t="s">
        <v>1218</v>
      </c>
      <c r="C26012">
        <v>15</v>
      </c>
      <c r="D26012" t="s">
        <v>140</v>
      </c>
      <c r="E26012" t="s">
        <v>177</v>
      </c>
      <c r="F26012" t="s">
        <v>140</v>
      </c>
      <c r="G26012" t="s">
        <v>140</v>
      </c>
    </row>
    <row r="26013" spans="1:7" x14ac:dyDescent="0.35">
      <c r="A26013" t="s">
        <v>11</v>
      </c>
      <c r="B26013" t="s">
        <v>1999</v>
      </c>
      <c r="C26013">
        <v>13</v>
      </c>
      <c r="D26013" t="s">
        <v>140</v>
      </c>
      <c r="E26013" t="s">
        <v>177</v>
      </c>
      <c r="F26013" t="s">
        <v>140</v>
      </c>
      <c r="G26013" t="s">
        <v>140</v>
      </c>
    </row>
    <row r="26014" spans="1:7" x14ac:dyDescent="0.35">
      <c r="A26014" t="s">
        <v>11</v>
      </c>
      <c r="B26014" t="s">
        <v>2000</v>
      </c>
      <c r="C26014">
        <v>13</v>
      </c>
      <c r="D26014" t="s">
        <v>140</v>
      </c>
      <c r="E26014" t="s">
        <v>177</v>
      </c>
      <c r="F26014" t="s">
        <v>140</v>
      </c>
      <c r="G26014" t="s">
        <v>140</v>
      </c>
    </row>
    <row r="26015" spans="1:7" x14ac:dyDescent="0.35">
      <c r="A26015" t="s">
        <v>11</v>
      </c>
      <c r="B26015" t="s">
        <v>2001</v>
      </c>
      <c r="C26015">
        <v>9</v>
      </c>
      <c r="D26015" t="s">
        <v>61</v>
      </c>
      <c r="E26015" t="s">
        <v>60</v>
      </c>
      <c r="F26015" t="s">
        <v>140</v>
      </c>
      <c r="G26015" t="s">
        <v>140</v>
      </c>
    </row>
    <row r="26016" spans="1:7" x14ac:dyDescent="0.35">
      <c r="A26016" t="s">
        <v>11</v>
      </c>
      <c r="B26016" t="s">
        <v>2002</v>
      </c>
      <c r="C26016">
        <v>53</v>
      </c>
      <c r="D26016" t="s">
        <v>875</v>
      </c>
      <c r="E26016" t="s">
        <v>1025</v>
      </c>
      <c r="F26016" t="s">
        <v>140</v>
      </c>
      <c r="G26016" t="s">
        <v>140</v>
      </c>
    </row>
    <row r="26017" spans="1:7" x14ac:dyDescent="0.35">
      <c r="A26017" t="s">
        <v>11</v>
      </c>
      <c r="B26017" t="s">
        <v>2003</v>
      </c>
      <c r="C26017">
        <v>22</v>
      </c>
      <c r="D26017" t="s">
        <v>991</v>
      </c>
      <c r="E26017" t="s">
        <v>1075</v>
      </c>
      <c r="F26017" t="s">
        <v>140</v>
      </c>
      <c r="G26017" t="s">
        <v>140</v>
      </c>
    </row>
    <row r="26018" spans="1:7" x14ac:dyDescent="0.35">
      <c r="A26018" t="s">
        <v>11</v>
      </c>
      <c r="B26018" t="s">
        <v>2004</v>
      </c>
      <c r="C26018">
        <v>10</v>
      </c>
      <c r="D26018" t="s">
        <v>140</v>
      </c>
      <c r="E26018" t="s">
        <v>177</v>
      </c>
      <c r="F26018" t="s">
        <v>140</v>
      </c>
      <c r="G26018" t="s">
        <v>140</v>
      </c>
    </row>
    <row r="26019" spans="1:7" x14ac:dyDescent="0.35">
      <c r="A26019" t="s">
        <v>11</v>
      </c>
      <c r="B26019" t="s">
        <v>339</v>
      </c>
      <c r="C26019">
        <v>3</v>
      </c>
      <c r="D26019" t="s">
        <v>140</v>
      </c>
      <c r="E26019" t="s">
        <v>177</v>
      </c>
      <c r="F26019" t="s">
        <v>140</v>
      </c>
      <c r="G26019" t="s">
        <v>140</v>
      </c>
    </row>
    <row r="26020" spans="1:7" x14ac:dyDescent="0.35">
      <c r="A26020" t="s">
        <v>12</v>
      </c>
      <c r="B26020" t="s">
        <v>1216</v>
      </c>
      <c r="C26020">
        <v>15</v>
      </c>
      <c r="D26020" t="s">
        <v>1182</v>
      </c>
      <c r="E26020" t="s">
        <v>1188</v>
      </c>
      <c r="F26020" t="s">
        <v>140</v>
      </c>
      <c r="G26020" t="s">
        <v>140</v>
      </c>
    </row>
    <row r="26021" spans="1:7" x14ac:dyDescent="0.35">
      <c r="A26021" t="s">
        <v>12</v>
      </c>
      <c r="B26021" t="s">
        <v>1993</v>
      </c>
      <c r="C26021">
        <v>14</v>
      </c>
      <c r="D26021" t="s">
        <v>574</v>
      </c>
      <c r="E26021" t="s">
        <v>806</v>
      </c>
      <c r="F26021" t="s">
        <v>140</v>
      </c>
      <c r="G26021" t="s">
        <v>140</v>
      </c>
    </row>
    <row r="26022" spans="1:7" x14ac:dyDescent="0.35">
      <c r="A26022" t="s">
        <v>12</v>
      </c>
      <c r="B26022" t="s">
        <v>1994</v>
      </c>
      <c r="C26022">
        <v>4</v>
      </c>
      <c r="D26022" t="s">
        <v>140</v>
      </c>
      <c r="E26022" t="s">
        <v>177</v>
      </c>
      <c r="F26022" t="s">
        <v>140</v>
      </c>
      <c r="G26022" t="s">
        <v>140</v>
      </c>
    </row>
    <row r="26023" spans="1:7" x14ac:dyDescent="0.35">
      <c r="A26023" t="s">
        <v>12</v>
      </c>
      <c r="B26023" t="s">
        <v>1995</v>
      </c>
      <c r="C26023">
        <v>5</v>
      </c>
      <c r="D26023" t="s">
        <v>140</v>
      </c>
      <c r="E26023" t="s">
        <v>177</v>
      </c>
      <c r="F26023" t="s">
        <v>140</v>
      </c>
      <c r="G26023" t="s">
        <v>140</v>
      </c>
    </row>
    <row r="26024" spans="1:7" x14ac:dyDescent="0.35">
      <c r="A26024" t="s">
        <v>12</v>
      </c>
      <c r="B26024" t="s">
        <v>1996</v>
      </c>
      <c r="C26024">
        <v>73</v>
      </c>
      <c r="D26024" t="s">
        <v>949</v>
      </c>
      <c r="E26024" t="s">
        <v>948</v>
      </c>
      <c r="F26024" t="s">
        <v>140</v>
      </c>
      <c r="G26024" t="s">
        <v>140</v>
      </c>
    </row>
    <row r="26025" spans="1:7" x14ac:dyDescent="0.35">
      <c r="A26025" t="s">
        <v>12</v>
      </c>
      <c r="B26025" t="s">
        <v>1997</v>
      </c>
      <c r="C26025">
        <v>41</v>
      </c>
      <c r="D26025" t="s">
        <v>1063</v>
      </c>
      <c r="E26025" t="s">
        <v>1180</v>
      </c>
      <c r="F26025" t="s">
        <v>140</v>
      </c>
      <c r="G26025" t="s">
        <v>140</v>
      </c>
    </row>
    <row r="26026" spans="1:7" x14ac:dyDescent="0.35">
      <c r="A26026" t="s">
        <v>12</v>
      </c>
      <c r="B26026" t="s">
        <v>1998</v>
      </c>
      <c r="C26026">
        <v>35</v>
      </c>
      <c r="D26026" t="s">
        <v>1067</v>
      </c>
      <c r="E26026" t="s">
        <v>1111</v>
      </c>
      <c r="F26026" t="s">
        <v>140</v>
      </c>
      <c r="G26026" t="s">
        <v>140</v>
      </c>
    </row>
    <row r="26027" spans="1:7" x14ac:dyDescent="0.35">
      <c r="A26027" t="s">
        <v>12</v>
      </c>
      <c r="B26027" t="s">
        <v>1218</v>
      </c>
      <c r="C26027">
        <v>12</v>
      </c>
      <c r="D26027" t="s">
        <v>769</v>
      </c>
      <c r="E26027" t="s">
        <v>768</v>
      </c>
      <c r="F26027" t="s">
        <v>140</v>
      </c>
      <c r="G26027" t="s">
        <v>140</v>
      </c>
    </row>
    <row r="26028" spans="1:7" x14ac:dyDescent="0.35">
      <c r="A26028" t="s">
        <v>12</v>
      </c>
      <c r="B26028" t="s">
        <v>1999</v>
      </c>
      <c r="C26028">
        <v>7</v>
      </c>
      <c r="D26028" t="s">
        <v>1072</v>
      </c>
      <c r="E26028" t="s">
        <v>1161</v>
      </c>
      <c r="F26028" t="s">
        <v>140</v>
      </c>
      <c r="G26028" t="s">
        <v>140</v>
      </c>
    </row>
    <row r="26029" spans="1:7" x14ac:dyDescent="0.35">
      <c r="A26029" t="s">
        <v>12</v>
      </c>
      <c r="B26029" t="s">
        <v>2000</v>
      </c>
      <c r="C26029">
        <v>4</v>
      </c>
      <c r="D26029" t="s">
        <v>140</v>
      </c>
      <c r="E26029" t="s">
        <v>177</v>
      </c>
      <c r="F26029" t="s">
        <v>140</v>
      </c>
      <c r="G26029" t="s">
        <v>140</v>
      </c>
    </row>
    <row r="26030" spans="1:7" x14ac:dyDescent="0.35">
      <c r="A26030" t="s">
        <v>12</v>
      </c>
      <c r="B26030" t="s">
        <v>2001</v>
      </c>
      <c r="C26030">
        <v>6</v>
      </c>
      <c r="D26030" t="s">
        <v>140</v>
      </c>
      <c r="E26030" t="s">
        <v>177</v>
      </c>
      <c r="F26030" t="s">
        <v>140</v>
      </c>
      <c r="G26030" t="s">
        <v>140</v>
      </c>
    </row>
    <row r="26031" spans="1:7" x14ac:dyDescent="0.35">
      <c r="A26031" t="s">
        <v>12</v>
      </c>
      <c r="B26031" t="s">
        <v>2002</v>
      </c>
      <c r="C26031">
        <v>49</v>
      </c>
      <c r="D26031" t="s">
        <v>89</v>
      </c>
      <c r="E26031" t="s">
        <v>90</v>
      </c>
      <c r="F26031" t="s">
        <v>140</v>
      </c>
      <c r="G26031" t="s">
        <v>140</v>
      </c>
    </row>
    <row r="26032" spans="1:7" x14ac:dyDescent="0.35">
      <c r="A26032" t="s">
        <v>12</v>
      </c>
      <c r="B26032" t="s">
        <v>2003</v>
      </c>
      <c r="C26032">
        <v>32</v>
      </c>
      <c r="D26032" t="s">
        <v>1060</v>
      </c>
      <c r="E26032" t="s">
        <v>1144</v>
      </c>
      <c r="F26032" t="s">
        <v>140</v>
      </c>
      <c r="G26032" t="s">
        <v>140</v>
      </c>
    </row>
    <row r="26033" spans="1:7" x14ac:dyDescent="0.35">
      <c r="A26033" t="s">
        <v>12</v>
      </c>
      <c r="B26033" t="s">
        <v>2004</v>
      </c>
      <c r="C26033">
        <v>16</v>
      </c>
      <c r="D26033" t="s">
        <v>1054</v>
      </c>
      <c r="E26033" t="s">
        <v>1206</v>
      </c>
      <c r="F26033" t="s">
        <v>140</v>
      </c>
      <c r="G26033" t="s">
        <v>140</v>
      </c>
    </row>
    <row r="26034" spans="1:7" x14ac:dyDescent="0.35">
      <c r="A26034" t="s">
        <v>12</v>
      </c>
      <c r="B26034" t="s">
        <v>339</v>
      </c>
      <c r="C26034">
        <v>1</v>
      </c>
      <c r="D26034" t="s">
        <v>140</v>
      </c>
      <c r="E26034" t="s">
        <v>177</v>
      </c>
      <c r="F26034" t="s">
        <v>140</v>
      </c>
      <c r="G26034" t="s">
        <v>140</v>
      </c>
    </row>
    <row r="26035" spans="1:7" x14ac:dyDescent="0.35">
      <c r="A26035" t="s">
        <v>13</v>
      </c>
      <c r="B26035" t="s">
        <v>1216</v>
      </c>
      <c r="C26035">
        <v>5</v>
      </c>
      <c r="D26035" t="s">
        <v>140</v>
      </c>
      <c r="E26035" t="s">
        <v>177</v>
      </c>
      <c r="F26035" t="s">
        <v>140</v>
      </c>
      <c r="G26035" t="s">
        <v>140</v>
      </c>
    </row>
    <row r="26036" spans="1:7" x14ac:dyDescent="0.35">
      <c r="A26036" t="s">
        <v>13</v>
      </c>
      <c r="B26036" t="s">
        <v>1993</v>
      </c>
      <c r="C26036">
        <v>5</v>
      </c>
      <c r="D26036" t="s">
        <v>849</v>
      </c>
      <c r="E26036" t="s">
        <v>927</v>
      </c>
      <c r="F26036" t="s">
        <v>140</v>
      </c>
      <c r="G26036" t="s">
        <v>140</v>
      </c>
    </row>
    <row r="26037" spans="1:7" x14ac:dyDescent="0.35">
      <c r="A26037" t="s">
        <v>13</v>
      </c>
      <c r="B26037" t="s">
        <v>1994</v>
      </c>
      <c r="C26037">
        <v>2</v>
      </c>
      <c r="D26037" t="s">
        <v>140</v>
      </c>
      <c r="E26037" t="s">
        <v>177</v>
      </c>
      <c r="F26037" t="s">
        <v>140</v>
      </c>
      <c r="G26037" t="s">
        <v>140</v>
      </c>
    </row>
    <row r="26038" spans="1:7" x14ac:dyDescent="0.35">
      <c r="A26038" t="s">
        <v>13</v>
      </c>
      <c r="B26038" t="s">
        <v>1995</v>
      </c>
      <c r="C26038">
        <v>5</v>
      </c>
      <c r="D26038" t="s">
        <v>140</v>
      </c>
      <c r="E26038" t="s">
        <v>177</v>
      </c>
      <c r="F26038" t="s">
        <v>140</v>
      </c>
      <c r="G26038" t="s">
        <v>140</v>
      </c>
    </row>
    <row r="26039" spans="1:7" x14ac:dyDescent="0.35">
      <c r="A26039" t="s">
        <v>13</v>
      </c>
      <c r="B26039" t="s">
        <v>1996</v>
      </c>
      <c r="C26039">
        <v>53</v>
      </c>
      <c r="D26039" t="s">
        <v>548</v>
      </c>
      <c r="E26039" t="s">
        <v>1157</v>
      </c>
      <c r="F26039" t="s">
        <v>140</v>
      </c>
      <c r="G26039" t="s">
        <v>140</v>
      </c>
    </row>
    <row r="26040" spans="1:7" x14ac:dyDescent="0.35">
      <c r="A26040" t="s">
        <v>13</v>
      </c>
      <c r="B26040" t="s">
        <v>1997</v>
      </c>
      <c r="C26040">
        <v>53</v>
      </c>
      <c r="D26040" t="s">
        <v>99</v>
      </c>
      <c r="E26040" t="s">
        <v>100</v>
      </c>
      <c r="F26040" t="s">
        <v>140</v>
      </c>
      <c r="G26040" t="s">
        <v>140</v>
      </c>
    </row>
    <row r="26041" spans="1:7" x14ac:dyDescent="0.35">
      <c r="A26041" t="s">
        <v>13</v>
      </c>
      <c r="B26041" t="s">
        <v>1998</v>
      </c>
      <c r="C26041">
        <v>48</v>
      </c>
      <c r="D26041" t="s">
        <v>543</v>
      </c>
      <c r="E26041" t="s">
        <v>542</v>
      </c>
      <c r="F26041" t="s">
        <v>140</v>
      </c>
      <c r="G26041" t="s">
        <v>140</v>
      </c>
    </row>
    <row r="26042" spans="1:7" x14ac:dyDescent="0.35">
      <c r="A26042" t="s">
        <v>13</v>
      </c>
      <c r="B26042" t="s">
        <v>1218</v>
      </c>
      <c r="C26042">
        <v>4</v>
      </c>
      <c r="D26042" t="s">
        <v>140</v>
      </c>
      <c r="E26042" t="s">
        <v>177</v>
      </c>
      <c r="F26042" t="s">
        <v>140</v>
      </c>
      <c r="G26042" t="s">
        <v>140</v>
      </c>
    </row>
    <row r="26043" spans="1:7" x14ac:dyDescent="0.35">
      <c r="A26043" t="s">
        <v>13</v>
      </c>
      <c r="B26043" t="s">
        <v>1999</v>
      </c>
      <c r="C26043">
        <v>6</v>
      </c>
      <c r="D26043" t="s">
        <v>140</v>
      </c>
      <c r="E26043" t="s">
        <v>177</v>
      </c>
      <c r="F26043" t="s">
        <v>140</v>
      </c>
      <c r="G26043" t="s">
        <v>140</v>
      </c>
    </row>
    <row r="26044" spans="1:7" x14ac:dyDescent="0.35">
      <c r="A26044" t="s">
        <v>13</v>
      </c>
      <c r="B26044" t="s">
        <v>2000</v>
      </c>
      <c r="C26044">
        <v>6</v>
      </c>
      <c r="D26044" t="s">
        <v>991</v>
      </c>
      <c r="E26044" t="s">
        <v>1075</v>
      </c>
      <c r="F26044" t="s">
        <v>140</v>
      </c>
      <c r="G26044" t="s">
        <v>140</v>
      </c>
    </row>
    <row r="26045" spans="1:7" x14ac:dyDescent="0.35">
      <c r="A26045" t="s">
        <v>13</v>
      </c>
      <c r="B26045" t="s">
        <v>2001</v>
      </c>
      <c r="C26045">
        <v>3</v>
      </c>
      <c r="D26045" t="s">
        <v>140</v>
      </c>
      <c r="E26045" t="s">
        <v>177</v>
      </c>
      <c r="F26045" t="s">
        <v>140</v>
      </c>
      <c r="G26045" t="s">
        <v>140</v>
      </c>
    </row>
    <row r="26046" spans="1:7" x14ac:dyDescent="0.35">
      <c r="A26046" t="s">
        <v>13</v>
      </c>
      <c r="B26046" t="s">
        <v>2002</v>
      </c>
      <c r="C26046">
        <v>33</v>
      </c>
      <c r="D26046" t="s">
        <v>1017</v>
      </c>
      <c r="E26046" t="s">
        <v>1208</v>
      </c>
      <c r="F26046" t="s">
        <v>140</v>
      </c>
      <c r="G26046" t="s">
        <v>140</v>
      </c>
    </row>
    <row r="26047" spans="1:7" x14ac:dyDescent="0.35">
      <c r="A26047" t="s">
        <v>13</v>
      </c>
      <c r="B26047" t="s">
        <v>2003</v>
      </c>
      <c r="C26047">
        <v>42</v>
      </c>
      <c r="D26047" t="s">
        <v>812</v>
      </c>
      <c r="E26047" t="s">
        <v>811</v>
      </c>
      <c r="F26047" t="s">
        <v>140</v>
      </c>
      <c r="G26047" t="s">
        <v>140</v>
      </c>
    </row>
    <row r="26048" spans="1:7" x14ac:dyDescent="0.35">
      <c r="A26048" t="s">
        <v>13</v>
      </c>
      <c r="B26048" t="s">
        <v>2004</v>
      </c>
      <c r="C26048">
        <v>11</v>
      </c>
      <c r="D26048" t="s">
        <v>983</v>
      </c>
      <c r="E26048" t="s">
        <v>982</v>
      </c>
      <c r="F26048" t="s">
        <v>140</v>
      </c>
      <c r="G26048" t="s">
        <v>140</v>
      </c>
    </row>
    <row r="26049" spans="1:7" x14ac:dyDescent="0.35">
      <c r="A26049" t="s">
        <v>13</v>
      </c>
      <c r="B26049" t="s">
        <v>339</v>
      </c>
      <c r="C26049">
        <v>3</v>
      </c>
      <c r="D26049" t="s">
        <v>363</v>
      </c>
      <c r="E26049" t="s">
        <v>362</v>
      </c>
      <c r="F26049" t="s">
        <v>140</v>
      </c>
      <c r="G26049" t="s">
        <v>140</v>
      </c>
    </row>
    <row r="26050" spans="1:7" x14ac:dyDescent="0.35">
      <c r="A26050" t="s">
        <v>14</v>
      </c>
      <c r="B26050" t="s">
        <v>1216</v>
      </c>
      <c r="C26050">
        <v>13</v>
      </c>
      <c r="D26050" t="s">
        <v>140</v>
      </c>
      <c r="E26050" t="s">
        <v>177</v>
      </c>
      <c r="F26050" t="s">
        <v>140</v>
      </c>
      <c r="G26050" t="s">
        <v>140</v>
      </c>
    </row>
    <row r="26051" spans="1:7" x14ac:dyDescent="0.35">
      <c r="A26051" t="s">
        <v>14</v>
      </c>
      <c r="B26051" t="s">
        <v>1993</v>
      </c>
      <c r="C26051">
        <v>10</v>
      </c>
      <c r="D26051" t="s">
        <v>1007</v>
      </c>
      <c r="E26051" t="s">
        <v>1006</v>
      </c>
      <c r="F26051" t="s">
        <v>140</v>
      </c>
      <c r="G26051" t="s">
        <v>140</v>
      </c>
    </row>
    <row r="26052" spans="1:7" x14ac:dyDescent="0.35">
      <c r="A26052" t="s">
        <v>14</v>
      </c>
      <c r="B26052" t="s">
        <v>1994</v>
      </c>
      <c r="C26052">
        <v>6</v>
      </c>
      <c r="D26052" t="s">
        <v>264</v>
      </c>
      <c r="E26052" t="s">
        <v>263</v>
      </c>
      <c r="F26052" t="s">
        <v>140</v>
      </c>
      <c r="G26052" t="s">
        <v>140</v>
      </c>
    </row>
    <row r="26053" spans="1:7" x14ac:dyDescent="0.35">
      <c r="A26053" t="s">
        <v>14</v>
      </c>
      <c r="B26053" t="s">
        <v>1995</v>
      </c>
      <c r="C26053">
        <v>8</v>
      </c>
      <c r="D26053" t="s">
        <v>140</v>
      </c>
      <c r="E26053" t="s">
        <v>177</v>
      </c>
      <c r="F26053" t="s">
        <v>140</v>
      </c>
      <c r="G26053" t="s">
        <v>140</v>
      </c>
    </row>
    <row r="26054" spans="1:7" x14ac:dyDescent="0.35">
      <c r="A26054" t="s">
        <v>14</v>
      </c>
      <c r="B26054" t="s">
        <v>1996</v>
      </c>
      <c r="C26054">
        <v>67</v>
      </c>
      <c r="D26054" t="s">
        <v>953</v>
      </c>
      <c r="E26054" t="s">
        <v>1114</v>
      </c>
      <c r="F26054" t="s">
        <v>140</v>
      </c>
      <c r="G26054" t="s">
        <v>140</v>
      </c>
    </row>
    <row r="26055" spans="1:7" x14ac:dyDescent="0.35">
      <c r="A26055" t="s">
        <v>14</v>
      </c>
      <c r="B26055" t="s">
        <v>1997</v>
      </c>
      <c r="C26055">
        <v>47</v>
      </c>
      <c r="D26055" t="s">
        <v>140</v>
      </c>
      <c r="E26055" t="s">
        <v>177</v>
      </c>
      <c r="F26055" t="s">
        <v>140</v>
      </c>
      <c r="G26055" t="s">
        <v>140</v>
      </c>
    </row>
    <row r="26056" spans="1:7" x14ac:dyDescent="0.35">
      <c r="A26056" t="s">
        <v>14</v>
      </c>
      <c r="B26056" t="s">
        <v>1998</v>
      </c>
      <c r="C26056">
        <v>38</v>
      </c>
      <c r="D26056" t="s">
        <v>1013</v>
      </c>
      <c r="E26056" t="s">
        <v>1145</v>
      </c>
      <c r="F26056" t="s">
        <v>140</v>
      </c>
      <c r="G26056" t="s">
        <v>140</v>
      </c>
    </row>
    <row r="26057" spans="1:7" x14ac:dyDescent="0.35">
      <c r="A26057" t="s">
        <v>14</v>
      </c>
      <c r="B26057" t="s">
        <v>1218</v>
      </c>
      <c r="C26057">
        <v>14</v>
      </c>
      <c r="D26057" t="s">
        <v>769</v>
      </c>
      <c r="E26057" t="s">
        <v>768</v>
      </c>
      <c r="F26057" t="s">
        <v>140</v>
      </c>
      <c r="G26057" t="s">
        <v>140</v>
      </c>
    </row>
    <row r="26058" spans="1:7" x14ac:dyDescent="0.35">
      <c r="A26058" t="s">
        <v>14</v>
      </c>
      <c r="B26058" t="s">
        <v>1999</v>
      </c>
      <c r="C26058">
        <v>9</v>
      </c>
      <c r="D26058" t="s">
        <v>140</v>
      </c>
      <c r="E26058" t="s">
        <v>177</v>
      </c>
      <c r="F26058" t="s">
        <v>140</v>
      </c>
      <c r="G26058" t="s">
        <v>140</v>
      </c>
    </row>
    <row r="26059" spans="1:7" x14ac:dyDescent="0.35">
      <c r="A26059" t="s">
        <v>14</v>
      </c>
      <c r="B26059" t="s">
        <v>2000</v>
      </c>
      <c r="C26059">
        <v>12</v>
      </c>
      <c r="D26059" t="s">
        <v>140</v>
      </c>
      <c r="E26059" t="s">
        <v>177</v>
      </c>
      <c r="F26059" t="s">
        <v>140</v>
      </c>
      <c r="G26059" t="s">
        <v>140</v>
      </c>
    </row>
    <row r="26060" spans="1:7" x14ac:dyDescent="0.35">
      <c r="A26060" t="s">
        <v>14</v>
      </c>
      <c r="B26060" t="s">
        <v>2001</v>
      </c>
      <c r="C26060">
        <v>9</v>
      </c>
      <c r="D26060" t="s">
        <v>140</v>
      </c>
      <c r="E26060" t="s">
        <v>177</v>
      </c>
      <c r="F26060" t="s">
        <v>140</v>
      </c>
      <c r="G26060" t="s">
        <v>140</v>
      </c>
    </row>
    <row r="26061" spans="1:7" x14ac:dyDescent="0.35">
      <c r="A26061" t="s">
        <v>14</v>
      </c>
      <c r="B26061" t="s">
        <v>2002</v>
      </c>
      <c r="C26061">
        <v>36</v>
      </c>
      <c r="D26061" t="s">
        <v>1018</v>
      </c>
      <c r="E26061" t="s">
        <v>1123</v>
      </c>
      <c r="F26061" t="s">
        <v>140</v>
      </c>
      <c r="G26061" t="s">
        <v>1043</v>
      </c>
    </row>
    <row r="26062" spans="1:7" x14ac:dyDescent="0.35">
      <c r="A26062" t="s">
        <v>14</v>
      </c>
      <c r="B26062" t="s">
        <v>2003</v>
      </c>
      <c r="C26062">
        <v>34</v>
      </c>
      <c r="D26062" t="s">
        <v>1095</v>
      </c>
      <c r="E26062" t="s">
        <v>1134</v>
      </c>
      <c r="F26062" t="s">
        <v>140</v>
      </c>
      <c r="G26062" t="s">
        <v>140</v>
      </c>
    </row>
    <row r="26063" spans="1:7" x14ac:dyDescent="0.35">
      <c r="A26063" t="s">
        <v>14</v>
      </c>
      <c r="B26063" t="s">
        <v>2004</v>
      </c>
      <c r="C26063">
        <v>10</v>
      </c>
      <c r="D26063" t="s">
        <v>140</v>
      </c>
      <c r="E26063" t="s">
        <v>177</v>
      </c>
      <c r="F26063" t="s">
        <v>140</v>
      </c>
      <c r="G26063" t="s">
        <v>140</v>
      </c>
    </row>
    <row r="26064" spans="1:7" x14ac:dyDescent="0.35">
      <c r="A26064" t="s">
        <v>14</v>
      </c>
      <c r="B26064" t="s">
        <v>339</v>
      </c>
      <c r="C26064">
        <v>3</v>
      </c>
      <c r="D26064" t="s">
        <v>1106</v>
      </c>
      <c r="E26064" t="s">
        <v>1138</v>
      </c>
      <c r="F26064" t="s">
        <v>140</v>
      </c>
      <c r="G26064" t="s">
        <v>140</v>
      </c>
    </row>
    <row r="26065" spans="1:7" x14ac:dyDescent="0.35">
      <c r="A26065" t="s">
        <v>15</v>
      </c>
      <c r="B26065" t="s">
        <v>1216</v>
      </c>
      <c r="C26065">
        <v>15</v>
      </c>
      <c r="D26065" t="s">
        <v>1100</v>
      </c>
      <c r="E26065" t="s">
        <v>1099</v>
      </c>
      <c r="F26065" t="s">
        <v>140</v>
      </c>
      <c r="G26065" t="s">
        <v>140</v>
      </c>
    </row>
    <row r="26066" spans="1:7" x14ac:dyDescent="0.35">
      <c r="A26066" t="s">
        <v>15</v>
      </c>
      <c r="B26066" t="s">
        <v>1993</v>
      </c>
      <c r="C26066">
        <v>12</v>
      </c>
      <c r="D26066" t="s">
        <v>140</v>
      </c>
      <c r="E26066" t="s">
        <v>177</v>
      </c>
      <c r="F26066" t="s">
        <v>140</v>
      </c>
      <c r="G26066" t="s">
        <v>140</v>
      </c>
    </row>
    <row r="26067" spans="1:7" x14ac:dyDescent="0.35">
      <c r="A26067" t="s">
        <v>15</v>
      </c>
      <c r="B26067" t="s">
        <v>1994</v>
      </c>
      <c r="C26067">
        <v>11</v>
      </c>
      <c r="D26067" t="s">
        <v>574</v>
      </c>
      <c r="E26067" t="s">
        <v>806</v>
      </c>
      <c r="F26067" t="s">
        <v>140</v>
      </c>
      <c r="G26067" t="s">
        <v>140</v>
      </c>
    </row>
    <row r="26068" spans="1:7" x14ac:dyDescent="0.35">
      <c r="A26068" t="s">
        <v>15</v>
      </c>
      <c r="B26068" t="s">
        <v>1995</v>
      </c>
      <c r="C26068">
        <v>6</v>
      </c>
      <c r="D26068" t="s">
        <v>140</v>
      </c>
      <c r="E26068" t="s">
        <v>177</v>
      </c>
      <c r="F26068" t="s">
        <v>140</v>
      </c>
      <c r="G26068" t="s">
        <v>140</v>
      </c>
    </row>
    <row r="26069" spans="1:7" x14ac:dyDescent="0.35">
      <c r="A26069" t="s">
        <v>15</v>
      </c>
      <c r="B26069" t="s">
        <v>1996</v>
      </c>
      <c r="C26069">
        <v>61</v>
      </c>
      <c r="D26069" t="s">
        <v>903</v>
      </c>
      <c r="E26069" t="s">
        <v>500</v>
      </c>
      <c r="F26069" t="s">
        <v>1055</v>
      </c>
      <c r="G26069" t="s">
        <v>140</v>
      </c>
    </row>
    <row r="26070" spans="1:7" x14ac:dyDescent="0.35">
      <c r="A26070" t="s">
        <v>15</v>
      </c>
      <c r="B26070" t="s">
        <v>1997</v>
      </c>
      <c r="C26070">
        <v>51</v>
      </c>
      <c r="D26070" t="s">
        <v>1095</v>
      </c>
      <c r="E26070" t="s">
        <v>1134</v>
      </c>
      <c r="F26070" t="s">
        <v>140</v>
      </c>
      <c r="G26070" t="s">
        <v>140</v>
      </c>
    </row>
    <row r="26071" spans="1:7" x14ac:dyDescent="0.35">
      <c r="A26071" t="s">
        <v>15</v>
      </c>
      <c r="B26071" t="s">
        <v>1998</v>
      </c>
      <c r="C26071">
        <v>33</v>
      </c>
      <c r="D26071" t="s">
        <v>548</v>
      </c>
      <c r="E26071" t="s">
        <v>96</v>
      </c>
      <c r="F26071" t="s">
        <v>1060</v>
      </c>
      <c r="G26071" t="s">
        <v>140</v>
      </c>
    </row>
    <row r="26072" spans="1:7" x14ac:dyDescent="0.35">
      <c r="A26072" t="s">
        <v>15</v>
      </c>
      <c r="B26072" t="s">
        <v>1218</v>
      </c>
      <c r="C26072">
        <v>14</v>
      </c>
      <c r="D26072" t="s">
        <v>147</v>
      </c>
      <c r="E26072" t="s">
        <v>930</v>
      </c>
      <c r="F26072" t="s">
        <v>140</v>
      </c>
      <c r="G26072" t="s">
        <v>140</v>
      </c>
    </row>
    <row r="26073" spans="1:7" x14ac:dyDescent="0.35">
      <c r="A26073" t="s">
        <v>15</v>
      </c>
      <c r="B26073" t="s">
        <v>1999</v>
      </c>
      <c r="C26073">
        <v>14</v>
      </c>
      <c r="D26073" t="s">
        <v>140</v>
      </c>
      <c r="E26073" t="s">
        <v>177</v>
      </c>
      <c r="F26073" t="s">
        <v>140</v>
      </c>
      <c r="G26073" t="s">
        <v>140</v>
      </c>
    </row>
    <row r="26074" spans="1:7" x14ac:dyDescent="0.35">
      <c r="A26074" t="s">
        <v>15</v>
      </c>
      <c r="B26074" t="s">
        <v>2000</v>
      </c>
      <c r="C26074">
        <v>5</v>
      </c>
      <c r="D26074" t="s">
        <v>140</v>
      </c>
      <c r="E26074" t="s">
        <v>177</v>
      </c>
      <c r="F26074" t="s">
        <v>140</v>
      </c>
      <c r="G26074" t="s">
        <v>140</v>
      </c>
    </row>
    <row r="26075" spans="1:7" x14ac:dyDescent="0.35">
      <c r="A26075" t="s">
        <v>15</v>
      </c>
      <c r="B26075" t="s">
        <v>2001</v>
      </c>
      <c r="C26075">
        <v>8</v>
      </c>
      <c r="D26075" t="s">
        <v>140</v>
      </c>
      <c r="E26075" t="s">
        <v>177</v>
      </c>
      <c r="F26075" t="s">
        <v>140</v>
      </c>
      <c r="G26075" t="s">
        <v>140</v>
      </c>
    </row>
    <row r="26076" spans="1:7" x14ac:dyDescent="0.35">
      <c r="A26076" t="s">
        <v>15</v>
      </c>
      <c r="B26076" t="s">
        <v>2002</v>
      </c>
      <c r="C26076">
        <v>40</v>
      </c>
      <c r="D26076" t="s">
        <v>954</v>
      </c>
      <c r="E26076" t="s">
        <v>955</v>
      </c>
      <c r="F26076" t="s">
        <v>140</v>
      </c>
      <c r="G26076" t="s">
        <v>140</v>
      </c>
    </row>
    <row r="26077" spans="1:7" x14ac:dyDescent="0.35">
      <c r="A26077" t="s">
        <v>15</v>
      </c>
      <c r="B26077" t="s">
        <v>2003</v>
      </c>
      <c r="C26077">
        <v>35</v>
      </c>
      <c r="D26077" t="s">
        <v>394</v>
      </c>
      <c r="E26077" t="s">
        <v>1121</v>
      </c>
      <c r="F26077" t="s">
        <v>140</v>
      </c>
      <c r="G26077" t="s">
        <v>140</v>
      </c>
    </row>
    <row r="26078" spans="1:7" x14ac:dyDescent="0.35">
      <c r="A26078" t="s">
        <v>15</v>
      </c>
      <c r="B26078" t="s">
        <v>2004</v>
      </c>
      <c r="C26078">
        <v>14</v>
      </c>
      <c r="D26078" t="s">
        <v>140</v>
      </c>
      <c r="E26078" t="s">
        <v>177</v>
      </c>
      <c r="F26078" t="s">
        <v>140</v>
      </c>
      <c r="G26078" t="s">
        <v>140</v>
      </c>
    </row>
    <row r="26079" spans="1:7" x14ac:dyDescent="0.35">
      <c r="A26079" t="s">
        <v>16</v>
      </c>
      <c r="B26079" t="s">
        <v>1216</v>
      </c>
      <c r="C26079">
        <v>30</v>
      </c>
      <c r="D26079" t="s">
        <v>140</v>
      </c>
      <c r="E26079" t="s">
        <v>177</v>
      </c>
      <c r="F26079" t="s">
        <v>140</v>
      </c>
      <c r="G26079" t="s">
        <v>140</v>
      </c>
    </row>
    <row r="26080" spans="1:7" x14ac:dyDescent="0.35">
      <c r="A26080" t="s">
        <v>16</v>
      </c>
      <c r="B26080" t="s">
        <v>1993</v>
      </c>
      <c r="C26080">
        <v>21</v>
      </c>
      <c r="D26080" t="s">
        <v>1065</v>
      </c>
      <c r="E26080" t="s">
        <v>1190</v>
      </c>
      <c r="F26080" t="s">
        <v>140</v>
      </c>
      <c r="G26080" t="s">
        <v>140</v>
      </c>
    </row>
    <row r="26081" spans="1:7" x14ac:dyDescent="0.35">
      <c r="A26081" t="s">
        <v>16</v>
      </c>
      <c r="B26081" t="s">
        <v>1994</v>
      </c>
      <c r="C26081">
        <v>12</v>
      </c>
      <c r="D26081" t="s">
        <v>869</v>
      </c>
      <c r="E26081" t="s">
        <v>870</v>
      </c>
      <c r="F26081" t="s">
        <v>140</v>
      </c>
      <c r="G26081" t="s">
        <v>140</v>
      </c>
    </row>
    <row r="26082" spans="1:7" x14ac:dyDescent="0.35">
      <c r="A26082" t="s">
        <v>16</v>
      </c>
      <c r="B26082" t="s">
        <v>1995</v>
      </c>
      <c r="C26082">
        <v>15</v>
      </c>
      <c r="D26082" t="s">
        <v>371</v>
      </c>
      <c r="E26082" t="s">
        <v>370</v>
      </c>
      <c r="F26082" t="s">
        <v>140</v>
      </c>
      <c r="G26082" t="s">
        <v>140</v>
      </c>
    </row>
    <row r="26083" spans="1:7" x14ac:dyDescent="0.35">
      <c r="A26083" t="s">
        <v>16</v>
      </c>
      <c r="B26083" t="s">
        <v>1996</v>
      </c>
      <c r="C26083">
        <v>71</v>
      </c>
      <c r="D26083" t="s">
        <v>971</v>
      </c>
      <c r="E26083" t="s">
        <v>904</v>
      </c>
      <c r="F26083" t="s">
        <v>949</v>
      </c>
      <c r="G26083" t="s">
        <v>140</v>
      </c>
    </row>
    <row r="26084" spans="1:7" x14ac:dyDescent="0.35">
      <c r="A26084" t="s">
        <v>16</v>
      </c>
      <c r="B26084" t="s">
        <v>1997</v>
      </c>
      <c r="C26084">
        <v>38</v>
      </c>
      <c r="D26084" t="s">
        <v>1055</v>
      </c>
      <c r="E26084" t="s">
        <v>1159</v>
      </c>
      <c r="F26084" t="s">
        <v>140</v>
      </c>
      <c r="G26084" t="s">
        <v>140</v>
      </c>
    </row>
    <row r="26085" spans="1:7" x14ac:dyDescent="0.35">
      <c r="A26085" t="s">
        <v>16</v>
      </c>
      <c r="B26085" t="s">
        <v>1998</v>
      </c>
      <c r="C26085">
        <v>37</v>
      </c>
      <c r="D26085" t="s">
        <v>733</v>
      </c>
      <c r="E26085" t="s">
        <v>732</v>
      </c>
      <c r="F26085" t="s">
        <v>140</v>
      </c>
      <c r="G26085" t="s">
        <v>140</v>
      </c>
    </row>
    <row r="26086" spans="1:7" x14ac:dyDescent="0.35">
      <c r="A26086" t="s">
        <v>16</v>
      </c>
      <c r="B26086" t="s">
        <v>1218</v>
      </c>
      <c r="C26086">
        <v>21</v>
      </c>
      <c r="D26086" t="s">
        <v>140</v>
      </c>
      <c r="E26086" t="s">
        <v>177</v>
      </c>
      <c r="F26086" t="s">
        <v>140</v>
      </c>
      <c r="G26086" t="s">
        <v>140</v>
      </c>
    </row>
    <row r="26087" spans="1:7" x14ac:dyDescent="0.35">
      <c r="A26087" t="s">
        <v>16</v>
      </c>
      <c r="B26087" t="s">
        <v>1999</v>
      </c>
      <c r="C26087">
        <v>24</v>
      </c>
      <c r="D26087" t="s">
        <v>1064</v>
      </c>
      <c r="E26087" t="s">
        <v>1113</v>
      </c>
      <c r="F26087" t="s">
        <v>140</v>
      </c>
      <c r="G26087" t="s">
        <v>140</v>
      </c>
    </row>
    <row r="26088" spans="1:7" x14ac:dyDescent="0.35">
      <c r="A26088" t="s">
        <v>16</v>
      </c>
      <c r="B26088" t="s">
        <v>2000</v>
      </c>
      <c r="C26088">
        <v>9</v>
      </c>
      <c r="D26088" t="s">
        <v>140</v>
      </c>
      <c r="E26088" t="s">
        <v>177</v>
      </c>
      <c r="F26088" t="s">
        <v>140</v>
      </c>
      <c r="G26088" t="s">
        <v>140</v>
      </c>
    </row>
    <row r="26089" spans="1:7" x14ac:dyDescent="0.35">
      <c r="A26089" t="s">
        <v>16</v>
      </c>
      <c r="B26089" t="s">
        <v>2001</v>
      </c>
      <c r="C26089">
        <v>8</v>
      </c>
      <c r="D26089" t="s">
        <v>522</v>
      </c>
      <c r="E26089" t="s">
        <v>523</v>
      </c>
      <c r="F26089" t="s">
        <v>140</v>
      </c>
      <c r="G26089" t="s">
        <v>140</v>
      </c>
    </row>
    <row r="26090" spans="1:7" x14ac:dyDescent="0.35">
      <c r="A26090" t="s">
        <v>16</v>
      </c>
      <c r="B26090" t="s">
        <v>2002</v>
      </c>
      <c r="C26090">
        <v>55</v>
      </c>
      <c r="D26090" t="s">
        <v>824</v>
      </c>
      <c r="E26090" t="s">
        <v>933</v>
      </c>
      <c r="F26090" t="s">
        <v>140</v>
      </c>
      <c r="G26090" t="s">
        <v>140</v>
      </c>
    </row>
    <row r="26091" spans="1:7" x14ac:dyDescent="0.35">
      <c r="A26091" t="s">
        <v>16</v>
      </c>
      <c r="B26091" t="s">
        <v>2003</v>
      </c>
      <c r="C26091">
        <v>24</v>
      </c>
      <c r="D26091" t="s">
        <v>140</v>
      </c>
      <c r="E26091" t="s">
        <v>177</v>
      </c>
      <c r="F26091" t="s">
        <v>140</v>
      </c>
      <c r="G26091" t="s">
        <v>140</v>
      </c>
    </row>
    <row r="26092" spans="1:7" x14ac:dyDescent="0.35">
      <c r="A26092" t="s">
        <v>16</v>
      </c>
      <c r="B26092" t="s">
        <v>2004</v>
      </c>
      <c r="C26092">
        <v>18</v>
      </c>
      <c r="D26092" t="s">
        <v>917</v>
      </c>
      <c r="E26092" t="s">
        <v>613</v>
      </c>
      <c r="F26092" t="s">
        <v>1046</v>
      </c>
      <c r="G26092" t="s">
        <v>140</v>
      </c>
    </row>
    <row r="26093" spans="1:7" x14ac:dyDescent="0.35">
      <c r="A26093" t="s">
        <v>16</v>
      </c>
      <c r="B26093" t="s">
        <v>339</v>
      </c>
      <c r="C26093">
        <v>2</v>
      </c>
      <c r="D26093" t="s">
        <v>140</v>
      </c>
      <c r="E26093" t="s">
        <v>177</v>
      </c>
      <c r="F26093" t="s">
        <v>140</v>
      </c>
      <c r="G26093" t="s">
        <v>140</v>
      </c>
    </row>
    <row r="26094" spans="1:7" x14ac:dyDescent="0.35">
      <c r="A26094" t="s">
        <v>17</v>
      </c>
      <c r="B26094" t="s">
        <v>1216</v>
      </c>
      <c r="C26094">
        <v>15</v>
      </c>
      <c r="D26094" t="s">
        <v>940</v>
      </c>
      <c r="E26094" t="s">
        <v>1168</v>
      </c>
      <c r="F26094" t="s">
        <v>140</v>
      </c>
      <c r="G26094" t="s">
        <v>140</v>
      </c>
    </row>
    <row r="26095" spans="1:7" x14ac:dyDescent="0.35">
      <c r="A26095" t="s">
        <v>17</v>
      </c>
      <c r="B26095" t="s">
        <v>1993</v>
      </c>
      <c r="C26095">
        <v>12</v>
      </c>
      <c r="D26095" t="s">
        <v>140</v>
      </c>
      <c r="E26095" t="s">
        <v>177</v>
      </c>
      <c r="F26095" t="s">
        <v>140</v>
      </c>
      <c r="G26095" t="s">
        <v>140</v>
      </c>
    </row>
    <row r="26096" spans="1:7" x14ac:dyDescent="0.35">
      <c r="A26096" t="s">
        <v>17</v>
      </c>
      <c r="B26096" t="s">
        <v>1994</v>
      </c>
      <c r="C26096">
        <v>10</v>
      </c>
      <c r="D26096" t="s">
        <v>140</v>
      </c>
      <c r="E26096" t="s">
        <v>177</v>
      </c>
      <c r="F26096" t="s">
        <v>140</v>
      </c>
      <c r="G26096" t="s">
        <v>140</v>
      </c>
    </row>
    <row r="26097" spans="1:7" x14ac:dyDescent="0.35">
      <c r="A26097" t="s">
        <v>17</v>
      </c>
      <c r="B26097" t="s">
        <v>1995</v>
      </c>
      <c r="C26097">
        <v>4</v>
      </c>
      <c r="D26097" t="s">
        <v>140</v>
      </c>
      <c r="E26097" t="s">
        <v>177</v>
      </c>
      <c r="F26097" t="s">
        <v>140</v>
      </c>
      <c r="G26097" t="s">
        <v>140</v>
      </c>
    </row>
    <row r="26098" spans="1:7" x14ac:dyDescent="0.35">
      <c r="A26098" t="s">
        <v>17</v>
      </c>
      <c r="B26098" t="s">
        <v>1996</v>
      </c>
      <c r="C26098">
        <v>55</v>
      </c>
      <c r="D26098" t="s">
        <v>1050</v>
      </c>
      <c r="E26098" t="s">
        <v>1147</v>
      </c>
      <c r="F26098" t="s">
        <v>140</v>
      </c>
      <c r="G26098" t="s">
        <v>140</v>
      </c>
    </row>
    <row r="26099" spans="1:7" x14ac:dyDescent="0.35">
      <c r="A26099" t="s">
        <v>17</v>
      </c>
      <c r="B26099" t="s">
        <v>1997</v>
      </c>
      <c r="C26099">
        <v>43</v>
      </c>
      <c r="D26099" t="s">
        <v>875</v>
      </c>
      <c r="E26099" t="s">
        <v>1025</v>
      </c>
      <c r="F26099" t="s">
        <v>140</v>
      </c>
      <c r="G26099" t="s">
        <v>140</v>
      </c>
    </row>
    <row r="26100" spans="1:7" x14ac:dyDescent="0.35">
      <c r="A26100" t="s">
        <v>17</v>
      </c>
      <c r="B26100" t="s">
        <v>1998</v>
      </c>
      <c r="C26100">
        <v>50</v>
      </c>
      <c r="D26100" t="s">
        <v>1182</v>
      </c>
      <c r="E26100" t="s">
        <v>1188</v>
      </c>
      <c r="F26100" t="s">
        <v>140</v>
      </c>
      <c r="G26100" t="s">
        <v>140</v>
      </c>
    </row>
    <row r="26101" spans="1:7" x14ac:dyDescent="0.35">
      <c r="A26101" t="s">
        <v>17</v>
      </c>
      <c r="B26101" t="s">
        <v>1218</v>
      </c>
      <c r="C26101">
        <v>10</v>
      </c>
      <c r="D26101" t="s">
        <v>140</v>
      </c>
      <c r="E26101" t="s">
        <v>177</v>
      </c>
      <c r="F26101" t="s">
        <v>140</v>
      </c>
      <c r="G26101" t="s">
        <v>140</v>
      </c>
    </row>
    <row r="26102" spans="1:7" x14ac:dyDescent="0.35">
      <c r="A26102" t="s">
        <v>17</v>
      </c>
      <c r="B26102" t="s">
        <v>1999</v>
      </c>
      <c r="C26102">
        <v>17</v>
      </c>
      <c r="D26102" t="s">
        <v>1023</v>
      </c>
      <c r="E26102" t="s">
        <v>1198</v>
      </c>
      <c r="F26102" t="s">
        <v>140</v>
      </c>
      <c r="G26102" t="s">
        <v>140</v>
      </c>
    </row>
    <row r="26103" spans="1:7" x14ac:dyDescent="0.35">
      <c r="A26103" t="s">
        <v>17</v>
      </c>
      <c r="B26103" t="s">
        <v>2000</v>
      </c>
      <c r="C26103">
        <v>8</v>
      </c>
      <c r="D26103" t="s">
        <v>140</v>
      </c>
      <c r="E26103" t="s">
        <v>177</v>
      </c>
      <c r="F26103" t="s">
        <v>140</v>
      </c>
      <c r="G26103" t="s">
        <v>140</v>
      </c>
    </row>
    <row r="26104" spans="1:7" x14ac:dyDescent="0.35">
      <c r="A26104" t="s">
        <v>17</v>
      </c>
      <c r="B26104" t="s">
        <v>2001</v>
      </c>
      <c r="C26104">
        <v>3</v>
      </c>
      <c r="D26104" t="s">
        <v>140</v>
      </c>
      <c r="E26104" t="s">
        <v>177</v>
      </c>
      <c r="F26104" t="s">
        <v>140</v>
      </c>
      <c r="G26104" t="s">
        <v>140</v>
      </c>
    </row>
    <row r="26105" spans="1:7" x14ac:dyDescent="0.35">
      <c r="A26105" t="s">
        <v>17</v>
      </c>
      <c r="B26105" t="s">
        <v>2002</v>
      </c>
      <c r="C26105">
        <v>39</v>
      </c>
      <c r="D26105" t="s">
        <v>113</v>
      </c>
      <c r="E26105" t="s">
        <v>114</v>
      </c>
      <c r="F26105" t="s">
        <v>140</v>
      </c>
      <c r="G26105" t="s">
        <v>140</v>
      </c>
    </row>
    <row r="26106" spans="1:7" x14ac:dyDescent="0.35">
      <c r="A26106" t="s">
        <v>17</v>
      </c>
      <c r="B26106" t="s">
        <v>2003</v>
      </c>
      <c r="C26106">
        <v>35</v>
      </c>
      <c r="D26106" t="s">
        <v>1048</v>
      </c>
      <c r="E26106" t="s">
        <v>1160</v>
      </c>
      <c r="F26106" t="s">
        <v>140</v>
      </c>
      <c r="G26106" t="s">
        <v>140</v>
      </c>
    </row>
    <row r="26107" spans="1:7" x14ac:dyDescent="0.35">
      <c r="A26107" t="s">
        <v>17</v>
      </c>
      <c r="B26107" t="s">
        <v>2004</v>
      </c>
      <c r="C26107">
        <v>16</v>
      </c>
      <c r="D26107" t="s">
        <v>1018</v>
      </c>
      <c r="E26107" t="s">
        <v>1142</v>
      </c>
      <c r="F26107" t="s">
        <v>140</v>
      </c>
      <c r="G26107" t="s">
        <v>140</v>
      </c>
    </row>
    <row r="26108" spans="1:7" x14ac:dyDescent="0.35">
      <c r="A26108" t="s">
        <v>17</v>
      </c>
      <c r="B26108" t="s">
        <v>339</v>
      </c>
      <c r="C26108">
        <v>7</v>
      </c>
      <c r="D26108" t="s">
        <v>140</v>
      </c>
      <c r="E26108" t="s">
        <v>177</v>
      </c>
      <c r="F26108" t="s">
        <v>140</v>
      </c>
      <c r="G26108" t="s">
        <v>140</v>
      </c>
    </row>
    <row r="26109" spans="1:7" x14ac:dyDescent="0.35">
      <c r="A26109" t="s">
        <v>18</v>
      </c>
      <c r="B26109" t="s">
        <v>1216</v>
      </c>
      <c r="C26109">
        <v>11</v>
      </c>
      <c r="D26109" t="s">
        <v>140</v>
      </c>
      <c r="E26109" t="s">
        <v>177</v>
      </c>
      <c r="F26109" t="s">
        <v>140</v>
      </c>
      <c r="G26109" t="s">
        <v>140</v>
      </c>
    </row>
    <row r="26110" spans="1:7" x14ac:dyDescent="0.35">
      <c r="A26110" t="s">
        <v>18</v>
      </c>
      <c r="B26110" t="s">
        <v>1993</v>
      </c>
      <c r="C26110">
        <v>16</v>
      </c>
      <c r="D26110" t="s">
        <v>140</v>
      </c>
      <c r="E26110" t="s">
        <v>177</v>
      </c>
      <c r="F26110" t="s">
        <v>140</v>
      </c>
      <c r="G26110" t="s">
        <v>140</v>
      </c>
    </row>
    <row r="26111" spans="1:7" x14ac:dyDescent="0.35">
      <c r="A26111" t="s">
        <v>18</v>
      </c>
      <c r="B26111" t="s">
        <v>1994</v>
      </c>
      <c r="C26111">
        <v>2</v>
      </c>
      <c r="D26111" t="s">
        <v>140</v>
      </c>
      <c r="E26111" t="s">
        <v>177</v>
      </c>
      <c r="F26111" t="s">
        <v>140</v>
      </c>
      <c r="G26111" t="s">
        <v>140</v>
      </c>
    </row>
    <row r="26112" spans="1:7" x14ac:dyDescent="0.35">
      <c r="A26112" t="s">
        <v>18</v>
      </c>
      <c r="B26112" t="s">
        <v>1995</v>
      </c>
      <c r="C26112">
        <v>4</v>
      </c>
      <c r="D26112" t="s">
        <v>140</v>
      </c>
      <c r="E26112" t="s">
        <v>177</v>
      </c>
      <c r="F26112" t="s">
        <v>140</v>
      </c>
      <c r="G26112" t="s">
        <v>140</v>
      </c>
    </row>
    <row r="26113" spans="1:7" x14ac:dyDescent="0.35">
      <c r="A26113" t="s">
        <v>18</v>
      </c>
      <c r="B26113" t="s">
        <v>1996</v>
      </c>
      <c r="C26113">
        <v>54</v>
      </c>
      <c r="D26113" t="s">
        <v>1057</v>
      </c>
      <c r="E26113" t="s">
        <v>1115</v>
      </c>
      <c r="F26113" t="s">
        <v>140</v>
      </c>
      <c r="G26113" t="s">
        <v>140</v>
      </c>
    </row>
    <row r="26114" spans="1:7" x14ac:dyDescent="0.35">
      <c r="A26114" t="s">
        <v>18</v>
      </c>
      <c r="B26114" t="s">
        <v>1997</v>
      </c>
      <c r="C26114">
        <v>46</v>
      </c>
      <c r="D26114" t="s">
        <v>1067</v>
      </c>
      <c r="E26114" t="s">
        <v>1111</v>
      </c>
      <c r="F26114" t="s">
        <v>140</v>
      </c>
      <c r="G26114" t="s">
        <v>140</v>
      </c>
    </row>
    <row r="26115" spans="1:7" x14ac:dyDescent="0.35">
      <c r="A26115" t="s">
        <v>18</v>
      </c>
      <c r="B26115" t="s">
        <v>1998</v>
      </c>
      <c r="C26115">
        <v>39</v>
      </c>
      <c r="D26115" t="s">
        <v>1049</v>
      </c>
      <c r="E26115" t="s">
        <v>1122</v>
      </c>
      <c r="F26115" t="s">
        <v>140</v>
      </c>
      <c r="G26115" t="s">
        <v>140</v>
      </c>
    </row>
    <row r="26116" spans="1:7" x14ac:dyDescent="0.35">
      <c r="A26116" t="s">
        <v>18</v>
      </c>
      <c r="B26116" t="s">
        <v>1218</v>
      </c>
      <c r="C26116">
        <v>9</v>
      </c>
      <c r="D26116" t="s">
        <v>140</v>
      </c>
      <c r="E26116" t="s">
        <v>177</v>
      </c>
      <c r="F26116" t="s">
        <v>140</v>
      </c>
      <c r="G26116" t="s">
        <v>140</v>
      </c>
    </row>
    <row r="26117" spans="1:7" x14ac:dyDescent="0.35">
      <c r="A26117" t="s">
        <v>18</v>
      </c>
      <c r="B26117" t="s">
        <v>1999</v>
      </c>
      <c r="C26117">
        <v>9</v>
      </c>
      <c r="D26117" t="s">
        <v>888</v>
      </c>
      <c r="E26117" t="s">
        <v>887</v>
      </c>
      <c r="F26117" t="s">
        <v>140</v>
      </c>
      <c r="G26117" t="s">
        <v>140</v>
      </c>
    </row>
    <row r="26118" spans="1:7" x14ac:dyDescent="0.35">
      <c r="A26118" t="s">
        <v>18</v>
      </c>
      <c r="B26118" t="s">
        <v>2000</v>
      </c>
      <c r="C26118">
        <v>4</v>
      </c>
      <c r="D26118" t="s">
        <v>140</v>
      </c>
      <c r="E26118" t="s">
        <v>177</v>
      </c>
      <c r="F26118" t="s">
        <v>140</v>
      </c>
      <c r="G26118" t="s">
        <v>140</v>
      </c>
    </row>
    <row r="26119" spans="1:7" x14ac:dyDescent="0.35">
      <c r="A26119" t="s">
        <v>18</v>
      </c>
      <c r="B26119" t="s">
        <v>2001</v>
      </c>
      <c r="C26119">
        <v>6</v>
      </c>
      <c r="D26119" t="s">
        <v>140</v>
      </c>
      <c r="E26119" t="s">
        <v>177</v>
      </c>
      <c r="F26119" t="s">
        <v>140</v>
      </c>
      <c r="G26119" t="s">
        <v>140</v>
      </c>
    </row>
    <row r="26120" spans="1:7" x14ac:dyDescent="0.35">
      <c r="A26120" t="s">
        <v>18</v>
      </c>
      <c r="B26120" t="s">
        <v>2002</v>
      </c>
      <c r="C26120">
        <v>34</v>
      </c>
      <c r="D26120" t="s">
        <v>89</v>
      </c>
      <c r="E26120" t="s">
        <v>90</v>
      </c>
      <c r="F26120" t="s">
        <v>140</v>
      </c>
      <c r="G26120" t="s">
        <v>140</v>
      </c>
    </row>
    <row r="26121" spans="1:7" x14ac:dyDescent="0.35">
      <c r="A26121" t="s">
        <v>18</v>
      </c>
      <c r="B26121" t="s">
        <v>2003</v>
      </c>
      <c r="C26121">
        <v>21</v>
      </c>
      <c r="D26121" t="s">
        <v>140</v>
      </c>
      <c r="E26121" t="s">
        <v>177</v>
      </c>
      <c r="F26121" t="s">
        <v>140</v>
      </c>
      <c r="G26121" t="s">
        <v>140</v>
      </c>
    </row>
    <row r="26122" spans="1:7" x14ac:dyDescent="0.35">
      <c r="A26122" t="s">
        <v>18</v>
      </c>
      <c r="B26122" t="s">
        <v>2004</v>
      </c>
      <c r="C26122">
        <v>21</v>
      </c>
      <c r="D26122" t="s">
        <v>1047</v>
      </c>
      <c r="E26122" t="s">
        <v>1116</v>
      </c>
      <c r="F26122" t="s">
        <v>140</v>
      </c>
      <c r="G26122" t="s">
        <v>140</v>
      </c>
    </row>
    <row r="26123" spans="1:7" x14ac:dyDescent="0.35">
      <c r="A26123" t="s">
        <v>18</v>
      </c>
      <c r="B26123" t="s">
        <v>339</v>
      </c>
      <c r="C26123">
        <v>2</v>
      </c>
      <c r="D26123" t="s">
        <v>140</v>
      </c>
      <c r="E26123" t="s">
        <v>177</v>
      </c>
      <c r="F26123" t="s">
        <v>140</v>
      </c>
      <c r="G26123" t="s">
        <v>140</v>
      </c>
    </row>
    <row r="26124" spans="1:7" x14ac:dyDescent="0.35">
      <c r="A26124" t="s">
        <v>19</v>
      </c>
      <c r="B26124" t="s">
        <v>1216</v>
      </c>
      <c r="C26124">
        <v>15</v>
      </c>
      <c r="D26124" t="s">
        <v>147</v>
      </c>
      <c r="E26124" t="s">
        <v>930</v>
      </c>
      <c r="F26124" t="s">
        <v>140</v>
      </c>
      <c r="G26124" t="s">
        <v>140</v>
      </c>
    </row>
    <row r="26125" spans="1:7" x14ac:dyDescent="0.35">
      <c r="A26125" t="s">
        <v>19</v>
      </c>
      <c r="B26125" t="s">
        <v>1993</v>
      </c>
      <c r="C26125">
        <v>13</v>
      </c>
      <c r="D26125" t="s">
        <v>140</v>
      </c>
      <c r="E26125" t="s">
        <v>177</v>
      </c>
      <c r="F26125" t="s">
        <v>140</v>
      </c>
      <c r="G26125" t="s">
        <v>140</v>
      </c>
    </row>
    <row r="26126" spans="1:7" x14ac:dyDescent="0.35">
      <c r="A26126" t="s">
        <v>19</v>
      </c>
      <c r="B26126" t="s">
        <v>1994</v>
      </c>
      <c r="C26126">
        <v>7</v>
      </c>
      <c r="D26126" t="s">
        <v>140</v>
      </c>
      <c r="E26126" t="s">
        <v>177</v>
      </c>
      <c r="F26126" t="s">
        <v>140</v>
      </c>
      <c r="G26126" t="s">
        <v>140</v>
      </c>
    </row>
    <row r="26127" spans="1:7" x14ac:dyDescent="0.35">
      <c r="A26127" t="s">
        <v>19</v>
      </c>
      <c r="B26127" t="s">
        <v>1995</v>
      </c>
      <c r="C26127">
        <v>7</v>
      </c>
      <c r="D26127" t="s">
        <v>140</v>
      </c>
      <c r="E26127" t="s">
        <v>177</v>
      </c>
      <c r="F26127" t="s">
        <v>140</v>
      </c>
      <c r="G26127" t="s">
        <v>140</v>
      </c>
    </row>
    <row r="26128" spans="1:7" x14ac:dyDescent="0.35">
      <c r="A26128" t="s">
        <v>19</v>
      </c>
      <c r="B26128" t="s">
        <v>1996</v>
      </c>
      <c r="C26128">
        <v>59</v>
      </c>
      <c r="D26128" t="s">
        <v>1043</v>
      </c>
      <c r="E26128" t="s">
        <v>1183</v>
      </c>
      <c r="F26128" t="s">
        <v>140</v>
      </c>
      <c r="G26128" t="s">
        <v>140</v>
      </c>
    </row>
    <row r="26129" spans="1:7" x14ac:dyDescent="0.35">
      <c r="A26129" t="s">
        <v>19</v>
      </c>
      <c r="B26129" t="s">
        <v>1997</v>
      </c>
      <c r="C26129">
        <v>51</v>
      </c>
      <c r="D26129" t="s">
        <v>99</v>
      </c>
      <c r="E26129" t="s">
        <v>100</v>
      </c>
      <c r="F26129" t="s">
        <v>140</v>
      </c>
      <c r="G26129" t="s">
        <v>140</v>
      </c>
    </row>
    <row r="26130" spans="1:7" x14ac:dyDescent="0.35">
      <c r="A26130" t="s">
        <v>19</v>
      </c>
      <c r="B26130" t="s">
        <v>1998</v>
      </c>
      <c r="C26130">
        <v>48</v>
      </c>
      <c r="D26130" t="s">
        <v>1067</v>
      </c>
      <c r="E26130" t="s">
        <v>1121</v>
      </c>
      <c r="F26130" t="s">
        <v>1011</v>
      </c>
      <c r="G26130" t="s">
        <v>140</v>
      </c>
    </row>
    <row r="26131" spans="1:7" x14ac:dyDescent="0.35">
      <c r="A26131" t="s">
        <v>19</v>
      </c>
      <c r="B26131" t="s">
        <v>1218</v>
      </c>
      <c r="C26131">
        <v>8</v>
      </c>
      <c r="D26131" t="s">
        <v>659</v>
      </c>
      <c r="E26131" t="s">
        <v>658</v>
      </c>
      <c r="F26131" t="s">
        <v>140</v>
      </c>
      <c r="G26131" t="s">
        <v>140</v>
      </c>
    </row>
    <row r="26132" spans="1:7" x14ac:dyDescent="0.35">
      <c r="A26132" t="s">
        <v>19</v>
      </c>
      <c r="B26132" t="s">
        <v>1999</v>
      </c>
      <c r="C26132">
        <v>6</v>
      </c>
      <c r="D26132" t="s">
        <v>140</v>
      </c>
      <c r="E26132" t="s">
        <v>177</v>
      </c>
      <c r="F26132" t="s">
        <v>140</v>
      </c>
      <c r="G26132" t="s">
        <v>140</v>
      </c>
    </row>
    <row r="26133" spans="1:7" x14ac:dyDescent="0.35">
      <c r="A26133" t="s">
        <v>19</v>
      </c>
      <c r="B26133" t="s">
        <v>2000</v>
      </c>
      <c r="C26133">
        <v>9</v>
      </c>
      <c r="D26133" t="s">
        <v>140</v>
      </c>
      <c r="E26133" t="s">
        <v>177</v>
      </c>
      <c r="F26133" t="s">
        <v>140</v>
      </c>
      <c r="G26133" t="s">
        <v>140</v>
      </c>
    </row>
    <row r="26134" spans="1:7" x14ac:dyDescent="0.35">
      <c r="A26134" t="s">
        <v>19</v>
      </c>
      <c r="B26134" t="s">
        <v>2001</v>
      </c>
      <c r="C26134">
        <v>7</v>
      </c>
      <c r="D26134" t="s">
        <v>97</v>
      </c>
      <c r="E26134" t="s">
        <v>98</v>
      </c>
      <c r="F26134" t="s">
        <v>140</v>
      </c>
      <c r="G26134" t="s">
        <v>140</v>
      </c>
    </row>
    <row r="26135" spans="1:7" x14ac:dyDescent="0.35">
      <c r="A26135" t="s">
        <v>19</v>
      </c>
      <c r="B26135" t="s">
        <v>2002</v>
      </c>
      <c r="C26135">
        <v>40</v>
      </c>
      <c r="D26135" t="s">
        <v>1018</v>
      </c>
      <c r="E26135" t="s">
        <v>1142</v>
      </c>
      <c r="F26135" t="s">
        <v>140</v>
      </c>
      <c r="G26135" t="s">
        <v>140</v>
      </c>
    </row>
    <row r="26136" spans="1:7" x14ac:dyDescent="0.35">
      <c r="A26136" t="s">
        <v>19</v>
      </c>
      <c r="B26136" t="s">
        <v>2003</v>
      </c>
      <c r="C26136">
        <v>38</v>
      </c>
      <c r="D26136" t="s">
        <v>501</v>
      </c>
      <c r="E26136" t="s">
        <v>1153</v>
      </c>
      <c r="F26136" t="s">
        <v>1019</v>
      </c>
      <c r="G26136" t="s">
        <v>140</v>
      </c>
    </row>
    <row r="26137" spans="1:7" x14ac:dyDescent="0.35">
      <c r="A26137" t="s">
        <v>19</v>
      </c>
      <c r="B26137" t="s">
        <v>2004</v>
      </c>
      <c r="C26137">
        <v>23</v>
      </c>
      <c r="D26137" t="s">
        <v>973</v>
      </c>
      <c r="E26137" t="s">
        <v>974</v>
      </c>
      <c r="F26137" t="s">
        <v>140</v>
      </c>
      <c r="G26137" t="s">
        <v>140</v>
      </c>
    </row>
    <row r="26138" spans="1:7" x14ac:dyDescent="0.35">
      <c r="A26138" t="s">
        <v>19</v>
      </c>
      <c r="B26138" t="s">
        <v>339</v>
      </c>
      <c r="C26138">
        <v>1</v>
      </c>
      <c r="D26138" t="s">
        <v>140</v>
      </c>
      <c r="E26138" t="s">
        <v>177</v>
      </c>
      <c r="F26138" t="s">
        <v>140</v>
      </c>
      <c r="G26138" t="s">
        <v>140</v>
      </c>
    </row>
    <row r="26139" spans="1:7" x14ac:dyDescent="0.35">
      <c r="A26139" t="s">
        <v>20</v>
      </c>
      <c r="B26139" t="s">
        <v>1216</v>
      </c>
      <c r="C26139">
        <v>13</v>
      </c>
      <c r="D26139" t="s">
        <v>140</v>
      </c>
      <c r="E26139" t="s">
        <v>177</v>
      </c>
      <c r="F26139" t="s">
        <v>140</v>
      </c>
      <c r="G26139" t="s">
        <v>140</v>
      </c>
    </row>
    <row r="26140" spans="1:7" x14ac:dyDescent="0.35">
      <c r="A26140" t="s">
        <v>20</v>
      </c>
      <c r="B26140" t="s">
        <v>1993</v>
      </c>
      <c r="C26140">
        <v>13</v>
      </c>
      <c r="D26140" t="s">
        <v>140</v>
      </c>
      <c r="E26140" t="s">
        <v>177</v>
      </c>
      <c r="F26140" t="s">
        <v>140</v>
      </c>
      <c r="G26140" t="s">
        <v>140</v>
      </c>
    </row>
    <row r="26141" spans="1:7" x14ac:dyDescent="0.35">
      <c r="A26141" t="s">
        <v>20</v>
      </c>
      <c r="B26141" t="s">
        <v>1994</v>
      </c>
      <c r="C26141">
        <v>10</v>
      </c>
      <c r="D26141" t="s">
        <v>140</v>
      </c>
      <c r="E26141" t="s">
        <v>177</v>
      </c>
      <c r="F26141" t="s">
        <v>140</v>
      </c>
      <c r="G26141" t="s">
        <v>140</v>
      </c>
    </row>
    <row r="26142" spans="1:7" x14ac:dyDescent="0.35">
      <c r="A26142" t="s">
        <v>20</v>
      </c>
      <c r="B26142" t="s">
        <v>1995</v>
      </c>
      <c r="C26142">
        <v>7</v>
      </c>
      <c r="D26142" t="s">
        <v>140</v>
      </c>
      <c r="E26142" t="s">
        <v>177</v>
      </c>
      <c r="F26142" t="s">
        <v>140</v>
      </c>
      <c r="G26142" t="s">
        <v>140</v>
      </c>
    </row>
    <row r="26143" spans="1:7" x14ac:dyDescent="0.35">
      <c r="A26143" t="s">
        <v>20</v>
      </c>
      <c r="B26143" t="s">
        <v>1996</v>
      </c>
      <c r="C26143">
        <v>59</v>
      </c>
      <c r="D26143" t="s">
        <v>775</v>
      </c>
      <c r="E26143" t="s">
        <v>774</v>
      </c>
      <c r="F26143" t="s">
        <v>140</v>
      </c>
      <c r="G26143" t="s">
        <v>140</v>
      </c>
    </row>
    <row r="26144" spans="1:7" x14ac:dyDescent="0.35">
      <c r="A26144" t="s">
        <v>20</v>
      </c>
      <c r="B26144" t="s">
        <v>1997</v>
      </c>
      <c r="C26144">
        <v>50</v>
      </c>
      <c r="D26144" t="s">
        <v>140</v>
      </c>
      <c r="E26144" t="s">
        <v>177</v>
      </c>
      <c r="F26144" t="s">
        <v>140</v>
      </c>
      <c r="G26144" t="s">
        <v>140</v>
      </c>
    </row>
    <row r="26145" spans="1:7" x14ac:dyDescent="0.35">
      <c r="A26145" t="s">
        <v>20</v>
      </c>
      <c r="B26145" t="s">
        <v>1998</v>
      </c>
      <c r="C26145">
        <v>40</v>
      </c>
      <c r="D26145" t="s">
        <v>1021</v>
      </c>
      <c r="E26145" t="s">
        <v>1148</v>
      </c>
      <c r="F26145" t="s">
        <v>140</v>
      </c>
      <c r="G26145" t="s">
        <v>140</v>
      </c>
    </row>
    <row r="26146" spans="1:7" x14ac:dyDescent="0.35">
      <c r="A26146" t="s">
        <v>20</v>
      </c>
      <c r="B26146" t="s">
        <v>1218</v>
      </c>
      <c r="C26146">
        <v>13</v>
      </c>
      <c r="D26146" t="s">
        <v>1059</v>
      </c>
      <c r="E26146" t="s">
        <v>1153</v>
      </c>
      <c r="F26146" t="s">
        <v>140</v>
      </c>
      <c r="G26146" t="s">
        <v>140</v>
      </c>
    </row>
    <row r="26147" spans="1:7" x14ac:dyDescent="0.35">
      <c r="A26147" t="s">
        <v>20</v>
      </c>
      <c r="B26147" t="s">
        <v>1999</v>
      </c>
      <c r="C26147">
        <v>15</v>
      </c>
      <c r="D26147" t="s">
        <v>970</v>
      </c>
      <c r="E26147" t="s">
        <v>1079</v>
      </c>
      <c r="F26147" t="s">
        <v>140</v>
      </c>
      <c r="G26147" t="s">
        <v>140</v>
      </c>
    </row>
    <row r="26148" spans="1:7" x14ac:dyDescent="0.35">
      <c r="A26148" t="s">
        <v>20</v>
      </c>
      <c r="B26148" t="s">
        <v>2000</v>
      </c>
      <c r="C26148">
        <v>6</v>
      </c>
      <c r="D26148" t="s">
        <v>598</v>
      </c>
      <c r="E26148" t="s">
        <v>597</v>
      </c>
      <c r="F26148" t="s">
        <v>140</v>
      </c>
      <c r="G26148" t="s">
        <v>140</v>
      </c>
    </row>
    <row r="26149" spans="1:7" x14ac:dyDescent="0.35">
      <c r="A26149" t="s">
        <v>20</v>
      </c>
      <c r="B26149" t="s">
        <v>2001</v>
      </c>
      <c r="C26149">
        <v>10</v>
      </c>
      <c r="D26149" t="s">
        <v>140</v>
      </c>
      <c r="E26149" t="s">
        <v>177</v>
      </c>
      <c r="F26149" t="s">
        <v>140</v>
      </c>
      <c r="G26149" t="s">
        <v>140</v>
      </c>
    </row>
    <row r="26150" spans="1:7" x14ac:dyDescent="0.35">
      <c r="A26150" t="s">
        <v>20</v>
      </c>
      <c r="B26150" t="s">
        <v>2002</v>
      </c>
      <c r="C26150">
        <v>42</v>
      </c>
      <c r="D26150" t="s">
        <v>1013</v>
      </c>
      <c r="E26150" t="s">
        <v>1145</v>
      </c>
      <c r="F26150" t="s">
        <v>140</v>
      </c>
      <c r="G26150" t="s">
        <v>140</v>
      </c>
    </row>
    <row r="26151" spans="1:7" x14ac:dyDescent="0.35">
      <c r="A26151" t="s">
        <v>20</v>
      </c>
      <c r="B26151" t="s">
        <v>2003</v>
      </c>
      <c r="C26151">
        <v>35</v>
      </c>
      <c r="D26151" t="s">
        <v>140</v>
      </c>
      <c r="E26151" t="s">
        <v>177</v>
      </c>
      <c r="F26151" t="s">
        <v>140</v>
      </c>
      <c r="G26151" t="s">
        <v>140</v>
      </c>
    </row>
    <row r="26152" spans="1:7" x14ac:dyDescent="0.35">
      <c r="A26152" t="s">
        <v>20</v>
      </c>
      <c r="B26152" t="s">
        <v>2004</v>
      </c>
      <c r="C26152">
        <v>25</v>
      </c>
      <c r="D26152" t="s">
        <v>140</v>
      </c>
      <c r="E26152" t="s">
        <v>177</v>
      </c>
      <c r="F26152" t="s">
        <v>140</v>
      </c>
      <c r="G26152" t="s">
        <v>140</v>
      </c>
    </row>
    <row r="26153" spans="1:7" x14ac:dyDescent="0.35">
      <c r="A26153" t="s">
        <v>20</v>
      </c>
      <c r="B26153" t="s">
        <v>339</v>
      </c>
      <c r="C26153">
        <v>4</v>
      </c>
      <c r="D26153" t="s">
        <v>140</v>
      </c>
      <c r="E26153" t="s">
        <v>177</v>
      </c>
      <c r="F26153" t="s">
        <v>140</v>
      </c>
      <c r="G26153" t="s">
        <v>140</v>
      </c>
    </row>
    <row r="26154" spans="1:7" x14ac:dyDescent="0.35">
      <c r="A26154" t="s">
        <v>21</v>
      </c>
      <c r="B26154" t="s">
        <v>1216</v>
      </c>
      <c r="C26154">
        <v>3</v>
      </c>
      <c r="D26154" t="s">
        <v>140</v>
      </c>
      <c r="E26154" t="s">
        <v>177</v>
      </c>
      <c r="F26154" t="s">
        <v>140</v>
      </c>
      <c r="G26154" t="s">
        <v>140</v>
      </c>
    </row>
    <row r="26155" spans="1:7" x14ac:dyDescent="0.35">
      <c r="A26155" t="s">
        <v>21</v>
      </c>
      <c r="B26155" t="s">
        <v>1993</v>
      </c>
      <c r="C26155">
        <v>9</v>
      </c>
      <c r="D26155" t="s">
        <v>140</v>
      </c>
      <c r="E26155" t="s">
        <v>177</v>
      </c>
      <c r="F26155" t="s">
        <v>140</v>
      </c>
      <c r="G26155" t="s">
        <v>140</v>
      </c>
    </row>
    <row r="26156" spans="1:7" x14ac:dyDescent="0.35">
      <c r="A26156" t="s">
        <v>21</v>
      </c>
      <c r="B26156" t="s">
        <v>1994</v>
      </c>
      <c r="C26156">
        <v>6</v>
      </c>
      <c r="D26156" t="s">
        <v>140</v>
      </c>
      <c r="E26156" t="s">
        <v>177</v>
      </c>
      <c r="F26156" t="s">
        <v>140</v>
      </c>
      <c r="G26156" t="s">
        <v>140</v>
      </c>
    </row>
    <row r="26157" spans="1:7" x14ac:dyDescent="0.35">
      <c r="A26157" t="s">
        <v>21</v>
      </c>
      <c r="B26157" t="s">
        <v>1995</v>
      </c>
      <c r="C26157">
        <v>22</v>
      </c>
      <c r="D26157" t="s">
        <v>1070</v>
      </c>
      <c r="E26157" t="s">
        <v>1143</v>
      </c>
      <c r="F26157" t="s">
        <v>140</v>
      </c>
      <c r="G26157" t="s">
        <v>140</v>
      </c>
    </row>
    <row r="26158" spans="1:7" x14ac:dyDescent="0.35">
      <c r="A26158" t="s">
        <v>21</v>
      </c>
      <c r="B26158" t="s">
        <v>1996</v>
      </c>
      <c r="C26158">
        <v>69</v>
      </c>
      <c r="D26158" t="s">
        <v>1065</v>
      </c>
      <c r="E26158" t="s">
        <v>1190</v>
      </c>
      <c r="F26158" t="s">
        <v>140</v>
      </c>
      <c r="G26158" t="s">
        <v>140</v>
      </c>
    </row>
    <row r="26159" spans="1:7" x14ac:dyDescent="0.35">
      <c r="A26159" t="s">
        <v>21</v>
      </c>
      <c r="B26159" t="s">
        <v>1997</v>
      </c>
      <c r="C26159">
        <v>43</v>
      </c>
      <c r="D26159" t="s">
        <v>501</v>
      </c>
      <c r="E26159" t="s">
        <v>500</v>
      </c>
      <c r="F26159" t="s">
        <v>140</v>
      </c>
      <c r="G26159" t="s">
        <v>140</v>
      </c>
    </row>
    <row r="26160" spans="1:7" x14ac:dyDescent="0.35">
      <c r="A26160" t="s">
        <v>21</v>
      </c>
      <c r="B26160" t="s">
        <v>1998</v>
      </c>
      <c r="C26160">
        <v>30</v>
      </c>
      <c r="D26160" t="s">
        <v>1102</v>
      </c>
      <c r="E26160" t="s">
        <v>1137</v>
      </c>
      <c r="F26160" t="s">
        <v>140</v>
      </c>
      <c r="G26160" t="s">
        <v>140</v>
      </c>
    </row>
    <row r="26161" spans="1:7" x14ac:dyDescent="0.35">
      <c r="A26161" t="s">
        <v>21</v>
      </c>
      <c r="B26161" t="s">
        <v>1218</v>
      </c>
      <c r="C26161">
        <v>11</v>
      </c>
      <c r="D26161" t="s">
        <v>140</v>
      </c>
      <c r="E26161" t="s">
        <v>177</v>
      </c>
      <c r="F26161" t="s">
        <v>140</v>
      </c>
      <c r="G26161" t="s">
        <v>140</v>
      </c>
    </row>
    <row r="26162" spans="1:7" x14ac:dyDescent="0.35">
      <c r="A26162" t="s">
        <v>21</v>
      </c>
      <c r="B26162" t="s">
        <v>1999</v>
      </c>
      <c r="C26162">
        <v>12</v>
      </c>
      <c r="D26162" t="s">
        <v>973</v>
      </c>
      <c r="E26162" t="s">
        <v>974</v>
      </c>
      <c r="F26162" t="s">
        <v>140</v>
      </c>
      <c r="G26162" t="s">
        <v>140</v>
      </c>
    </row>
    <row r="26163" spans="1:7" x14ac:dyDescent="0.35">
      <c r="A26163" t="s">
        <v>21</v>
      </c>
      <c r="B26163" t="s">
        <v>2000</v>
      </c>
      <c r="C26163">
        <v>13</v>
      </c>
      <c r="D26163" t="s">
        <v>140</v>
      </c>
      <c r="E26163" t="s">
        <v>177</v>
      </c>
      <c r="F26163" t="s">
        <v>140</v>
      </c>
      <c r="G26163" t="s">
        <v>140</v>
      </c>
    </row>
    <row r="26164" spans="1:7" x14ac:dyDescent="0.35">
      <c r="A26164" t="s">
        <v>21</v>
      </c>
      <c r="B26164" t="s">
        <v>2001</v>
      </c>
      <c r="C26164">
        <v>11</v>
      </c>
      <c r="D26164" t="s">
        <v>788</v>
      </c>
      <c r="E26164" t="s">
        <v>787</v>
      </c>
      <c r="F26164" t="s">
        <v>140</v>
      </c>
      <c r="G26164" t="s">
        <v>140</v>
      </c>
    </row>
    <row r="26165" spans="1:7" x14ac:dyDescent="0.35">
      <c r="A26165" t="s">
        <v>21</v>
      </c>
      <c r="B26165" t="s">
        <v>2002</v>
      </c>
      <c r="C26165">
        <v>51</v>
      </c>
      <c r="D26165" t="s">
        <v>1023</v>
      </c>
      <c r="E26165" t="s">
        <v>1198</v>
      </c>
      <c r="F26165" t="s">
        <v>140</v>
      </c>
      <c r="G26165" t="s">
        <v>140</v>
      </c>
    </row>
    <row r="26166" spans="1:7" x14ac:dyDescent="0.35">
      <c r="A26166" t="s">
        <v>21</v>
      </c>
      <c r="B26166" t="s">
        <v>2003</v>
      </c>
      <c r="C26166">
        <v>20</v>
      </c>
      <c r="D26166" t="s">
        <v>1102</v>
      </c>
      <c r="E26166" t="s">
        <v>1137</v>
      </c>
      <c r="F26166" t="s">
        <v>140</v>
      </c>
      <c r="G26166" t="s">
        <v>140</v>
      </c>
    </row>
    <row r="26167" spans="1:7" x14ac:dyDescent="0.35">
      <c r="A26167" t="s">
        <v>21</v>
      </c>
      <c r="B26167" t="s">
        <v>2004</v>
      </c>
      <c r="C26167">
        <v>13</v>
      </c>
      <c r="D26167" t="s">
        <v>99</v>
      </c>
      <c r="E26167" t="s">
        <v>100</v>
      </c>
      <c r="F26167" t="s">
        <v>140</v>
      </c>
      <c r="G26167" t="s">
        <v>140</v>
      </c>
    </row>
    <row r="26168" spans="1:7" x14ac:dyDescent="0.35">
      <c r="A26168" t="s">
        <v>21</v>
      </c>
      <c r="B26168" t="s">
        <v>339</v>
      </c>
      <c r="C26168">
        <v>6</v>
      </c>
      <c r="D26168" t="s">
        <v>140</v>
      </c>
      <c r="E26168" t="s">
        <v>177</v>
      </c>
      <c r="F26168" t="s">
        <v>140</v>
      </c>
      <c r="G26168" t="s">
        <v>140</v>
      </c>
    </row>
    <row r="26169" spans="1:7" x14ac:dyDescent="0.35">
      <c r="A26169" t="s">
        <v>22</v>
      </c>
      <c r="B26169" t="s">
        <v>1216</v>
      </c>
      <c r="C26169">
        <v>13</v>
      </c>
      <c r="D26169" t="s">
        <v>1070</v>
      </c>
      <c r="E26169" t="s">
        <v>1143</v>
      </c>
      <c r="F26169" t="s">
        <v>140</v>
      </c>
      <c r="G26169" t="s">
        <v>140</v>
      </c>
    </row>
    <row r="26170" spans="1:7" x14ac:dyDescent="0.35">
      <c r="A26170" t="s">
        <v>22</v>
      </c>
      <c r="B26170" t="s">
        <v>1993</v>
      </c>
      <c r="C26170">
        <v>13</v>
      </c>
      <c r="D26170" t="s">
        <v>140</v>
      </c>
      <c r="E26170" t="s">
        <v>177</v>
      </c>
      <c r="F26170" t="s">
        <v>140</v>
      </c>
      <c r="G26170" t="s">
        <v>140</v>
      </c>
    </row>
    <row r="26171" spans="1:7" x14ac:dyDescent="0.35">
      <c r="A26171" t="s">
        <v>22</v>
      </c>
      <c r="B26171" t="s">
        <v>1994</v>
      </c>
      <c r="C26171">
        <v>9</v>
      </c>
      <c r="D26171" t="s">
        <v>915</v>
      </c>
      <c r="E26171" t="s">
        <v>1101</v>
      </c>
      <c r="F26171" t="s">
        <v>140</v>
      </c>
      <c r="G26171" t="s">
        <v>140</v>
      </c>
    </row>
    <row r="26172" spans="1:7" x14ac:dyDescent="0.35">
      <c r="A26172" t="s">
        <v>22</v>
      </c>
      <c r="B26172" t="s">
        <v>1995</v>
      </c>
      <c r="C26172">
        <v>7</v>
      </c>
      <c r="D26172" t="s">
        <v>140</v>
      </c>
      <c r="E26172" t="s">
        <v>177</v>
      </c>
      <c r="F26172" t="s">
        <v>140</v>
      </c>
      <c r="G26172" t="s">
        <v>140</v>
      </c>
    </row>
    <row r="26173" spans="1:7" x14ac:dyDescent="0.35">
      <c r="A26173" t="s">
        <v>22</v>
      </c>
      <c r="B26173" t="s">
        <v>1996</v>
      </c>
      <c r="C26173">
        <v>67</v>
      </c>
      <c r="D26173" t="s">
        <v>919</v>
      </c>
      <c r="E26173" t="s">
        <v>918</v>
      </c>
      <c r="F26173" t="s">
        <v>140</v>
      </c>
      <c r="G26173" t="s">
        <v>140</v>
      </c>
    </row>
    <row r="26174" spans="1:7" x14ac:dyDescent="0.35">
      <c r="A26174" t="s">
        <v>22</v>
      </c>
      <c r="B26174" t="s">
        <v>1997</v>
      </c>
      <c r="C26174">
        <v>47</v>
      </c>
      <c r="D26174" t="s">
        <v>1045</v>
      </c>
      <c r="E26174" t="s">
        <v>1190</v>
      </c>
      <c r="F26174" t="s">
        <v>1055</v>
      </c>
      <c r="G26174" t="s">
        <v>140</v>
      </c>
    </row>
    <row r="26175" spans="1:7" x14ac:dyDescent="0.35">
      <c r="A26175" t="s">
        <v>22</v>
      </c>
      <c r="B26175" t="s">
        <v>1998</v>
      </c>
      <c r="C26175">
        <v>43</v>
      </c>
      <c r="D26175" t="s">
        <v>140</v>
      </c>
      <c r="E26175" t="s">
        <v>177</v>
      </c>
      <c r="F26175" t="s">
        <v>140</v>
      </c>
      <c r="G26175" t="s">
        <v>140</v>
      </c>
    </row>
    <row r="26176" spans="1:7" x14ac:dyDescent="0.35">
      <c r="A26176" t="s">
        <v>22</v>
      </c>
      <c r="B26176" t="s">
        <v>1218</v>
      </c>
      <c r="C26176">
        <v>15</v>
      </c>
      <c r="D26176" t="s">
        <v>140</v>
      </c>
      <c r="E26176" t="s">
        <v>177</v>
      </c>
      <c r="F26176" t="s">
        <v>140</v>
      </c>
      <c r="G26176" t="s">
        <v>140</v>
      </c>
    </row>
    <row r="26177" spans="1:7" x14ac:dyDescent="0.35">
      <c r="A26177" t="s">
        <v>22</v>
      </c>
      <c r="B26177" t="s">
        <v>1999</v>
      </c>
      <c r="C26177">
        <v>15</v>
      </c>
      <c r="D26177" t="s">
        <v>1023</v>
      </c>
      <c r="E26177" t="s">
        <v>1198</v>
      </c>
      <c r="F26177" t="s">
        <v>140</v>
      </c>
      <c r="G26177" t="s">
        <v>140</v>
      </c>
    </row>
    <row r="26178" spans="1:7" x14ac:dyDescent="0.35">
      <c r="A26178" t="s">
        <v>22</v>
      </c>
      <c r="B26178" t="s">
        <v>2000</v>
      </c>
      <c r="C26178">
        <v>11</v>
      </c>
      <c r="D26178" t="s">
        <v>140</v>
      </c>
      <c r="E26178" t="s">
        <v>177</v>
      </c>
      <c r="F26178" t="s">
        <v>140</v>
      </c>
      <c r="G26178" t="s">
        <v>140</v>
      </c>
    </row>
    <row r="26179" spans="1:7" x14ac:dyDescent="0.35">
      <c r="A26179" t="s">
        <v>22</v>
      </c>
      <c r="B26179" t="s">
        <v>2001</v>
      </c>
      <c r="C26179">
        <v>5</v>
      </c>
      <c r="D26179" t="s">
        <v>140</v>
      </c>
      <c r="E26179" t="s">
        <v>177</v>
      </c>
      <c r="F26179" t="s">
        <v>140</v>
      </c>
      <c r="G26179" t="s">
        <v>140</v>
      </c>
    </row>
    <row r="26180" spans="1:7" x14ac:dyDescent="0.35">
      <c r="A26180" t="s">
        <v>22</v>
      </c>
      <c r="B26180" t="s">
        <v>2002</v>
      </c>
      <c r="C26180">
        <v>36</v>
      </c>
      <c r="D26180" t="s">
        <v>1017</v>
      </c>
      <c r="E26180" t="s">
        <v>1208</v>
      </c>
      <c r="F26180" t="s">
        <v>140</v>
      </c>
      <c r="G26180" t="s">
        <v>140</v>
      </c>
    </row>
    <row r="26181" spans="1:7" x14ac:dyDescent="0.35">
      <c r="A26181" t="s">
        <v>22</v>
      </c>
      <c r="B26181" t="s">
        <v>2003</v>
      </c>
      <c r="C26181">
        <v>35</v>
      </c>
      <c r="D26181" t="s">
        <v>1061</v>
      </c>
      <c r="E26181" t="s">
        <v>1112</v>
      </c>
      <c r="F26181" t="s">
        <v>140</v>
      </c>
      <c r="G26181" t="s">
        <v>140</v>
      </c>
    </row>
    <row r="26182" spans="1:7" x14ac:dyDescent="0.35">
      <c r="A26182" t="s">
        <v>22</v>
      </c>
      <c r="B26182" t="s">
        <v>2004</v>
      </c>
      <c r="C26182">
        <v>17</v>
      </c>
      <c r="D26182" t="s">
        <v>967</v>
      </c>
      <c r="E26182" t="s">
        <v>1005</v>
      </c>
      <c r="F26182" t="s">
        <v>140</v>
      </c>
      <c r="G26182" t="s">
        <v>140</v>
      </c>
    </row>
    <row r="26183" spans="1:7" x14ac:dyDescent="0.35">
      <c r="A26183" t="s">
        <v>22</v>
      </c>
      <c r="B26183" t="s">
        <v>339</v>
      </c>
      <c r="C26183">
        <v>2</v>
      </c>
      <c r="D26183" t="s">
        <v>140</v>
      </c>
      <c r="E26183" t="s">
        <v>177</v>
      </c>
      <c r="F26183" t="s">
        <v>140</v>
      </c>
      <c r="G26183" t="s">
        <v>140</v>
      </c>
    </row>
    <row r="26184" spans="1:7" x14ac:dyDescent="0.35">
      <c r="A26184" t="s">
        <v>23</v>
      </c>
      <c r="B26184" t="s">
        <v>1216</v>
      </c>
      <c r="C26184">
        <v>8</v>
      </c>
      <c r="D26184" t="s">
        <v>1072</v>
      </c>
      <c r="E26184" t="s">
        <v>1161</v>
      </c>
      <c r="F26184" t="s">
        <v>140</v>
      </c>
      <c r="G26184" t="s">
        <v>140</v>
      </c>
    </row>
    <row r="26185" spans="1:7" x14ac:dyDescent="0.35">
      <c r="A26185" t="s">
        <v>23</v>
      </c>
      <c r="B26185" t="s">
        <v>1993</v>
      </c>
      <c r="C26185">
        <v>4</v>
      </c>
      <c r="D26185" t="s">
        <v>140</v>
      </c>
      <c r="E26185" t="s">
        <v>177</v>
      </c>
      <c r="F26185" t="s">
        <v>140</v>
      </c>
      <c r="G26185" t="s">
        <v>140</v>
      </c>
    </row>
    <row r="26186" spans="1:7" x14ac:dyDescent="0.35">
      <c r="A26186" t="s">
        <v>23</v>
      </c>
      <c r="B26186" t="s">
        <v>1994</v>
      </c>
      <c r="C26186">
        <v>5</v>
      </c>
      <c r="D26186" t="s">
        <v>140</v>
      </c>
      <c r="E26186" t="s">
        <v>177</v>
      </c>
      <c r="F26186" t="s">
        <v>140</v>
      </c>
      <c r="G26186" t="s">
        <v>140</v>
      </c>
    </row>
    <row r="26187" spans="1:7" x14ac:dyDescent="0.35">
      <c r="A26187" t="s">
        <v>23</v>
      </c>
      <c r="B26187" t="s">
        <v>1995</v>
      </c>
      <c r="C26187">
        <v>3</v>
      </c>
      <c r="D26187" t="s">
        <v>140</v>
      </c>
      <c r="E26187" t="s">
        <v>177</v>
      </c>
      <c r="F26187" t="s">
        <v>140</v>
      </c>
      <c r="G26187" t="s">
        <v>140</v>
      </c>
    </row>
    <row r="26188" spans="1:7" x14ac:dyDescent="0.35">
      <c r="A26188" t="s">
        <v>23</v>
      </c>
      <c r="B26188" t="s">
        <v>1996</v>
      </c>
      <c r="C26188">
        <v>42</v>
      </c>
      <c r="D26188" t="s">
        <v>140</v>
      </c>
      <c r="E26188" t="s">
        <v>1118</v>
      </c>
      <c r="F26188" t="s">
        <v>1051</v>
      </c>
      <c r="G26188" t="s">
        <v>140</v>
      </c>
    </row>
    <row r="26189" spans="1:7" x14ac:dyDescent="0.35">
      <c r="A26189" t="s">
        <v>23</v>
      </c>
      <c r="B26189" t="s">
        <v>1997</v>
      </c>
      <c r="C26189">
        <v>61</v>
      </c>
      <c r="D26189" t="s">
        <v>1054</v>
      </c>
      <c r="E26189" t="s">
        <v>1116</v>
      </c>
      <c r="F26189" t="s">
        <v>1004</v>
      </c>
      <c r="G26189" t="s">
        <v>140</v>
      </c>
    </row>
    <row r="26190" spans="1:7" x14ac:dyDescent="0.35">
      <c r="A26190" t="s">
        <v>23</v>
      </c>
      <c r="B26190" t="s">
        <v>1998</v>
      </c>
      <c r="C26190">
        <v>49</v>
      </c>
      <c r="D26190" t="s">
        <v>140</v>
      </c>
      <c r="E26190" t="s">
        <v>177</v>
      </c>
      <c r="F26190" t="s">
        <v>140</v>
      </c>
      <c r="G26190" t="s">
        <v>140</v>
      </c>
    </row>
    <row r="26191" spans="1:7" x14ac:dyDescent="0.35">
      <c r="A26191" t="s">
        <v>23</v>
      </c>
      <c r="B26191" t="s">
        <v>1218</v>
      </c>
      <c r="C26191">
        <v>7</v>
      </c>
      <c r="D26191" t="s">
        <v>595</v>
      </c>
      <c r="E26191" t="s">
        <v>596</v>
      </c>
      <c r="F26191" t="s">
        <v>140</v>
      </c>
      <c r="G26191" t="s">
        <v>140</v>
      </c>
    </row>
    <row r="26192" spans="1:7" x14ac:dyDescent="0.35">
      <c r="A26192" t="s">
        <v>23</v>
      </c>
      <c r="B26192" t="s">
        <v>1999</v>
      </c>
      <c r="C26192">
        <v>4</v>
      </c>
      <c r="D26192" t="s">
        <v>140</v>
      </c>
      <c r="E26192" t="s">
        <v>177</v>
      </c>
      <c r="F26192" t="s">
        <v>140</v>
      </c>
      <c r="G26192" t="s">
        <v>140</v>
      </c>
    </row>
    <row r="26193" spans="1:7" x14ac:dyDescent="0.35">
      <c r="A26193" t="s">
        <v>23</v>
      </c>
      <c r="B26193" t="s">
        <v>2001</v>
      </c>
      <c r="C26193">
        <v>7</v>
      </c>
      <c r="D26193" t="s">
        <v>140</v>
      </c>
      <c r="E26193" t="s">
        <v>177</v>
      </c>
      <c r="F26193" t="s">
        <v>140</v>
      </c>
      <c r="G26193" t="s">
        <v>140</v>
      </c>
    </row>
    <row r="26194" spans="1:7" x14ac:dyDescent="0.35">
      <c r="A26194" t="s">
        <v>23</v>
      </c>
      <c r="B26194" t="s">
        <v>2002</v>
      </c>
      <c r="C26194">
        <v>27</v>
      </c>
      <c r="D26194" t="s">
        <v>140</v>
      </c>
      <c r="E26194" t="s">
        <v>1123</v>
      </c>
      <c r="F26194" t="s">
        <v>1045</v>
      </c>
      <c r="G26194" t="s">
        <v>140</v>
      </c>
    </row>
    <row r="26195" spans="1:7" x14ac:dyDescent="0.35">
      <c r="A26195" t="s">
        <v>23</v>
      </c>
      <c r="B26195" t="s">
        <v>2003</v>
      </c>
      <c r="C26195">
        <v>40</v>
      </c>
      <c r="D26195" t="s">
        <v>89</v>
      </c>
      <c r="E26195" t="s">
        <v>90</v>
      </c>
      <c r="F26195" t="s">
        <v>140</v>
      </c>
      <c r="G26195" t="s">
        <v>140</v>
      </c>
    </row>
    <row r="26196" spans="1:7" x14ac:dyDescent="0.35">
      <c r="A26196" t="s">
        <v>23</v>
      </c>
      <c r="B26196" t="s">
        <v>2004</v>
      </c>
      <c r="C26196">
        <v>30</v>
      </c>
      <c r="D26196" t="s">
        <v>140</v>
      </c>
      <c r="E26196" t="s">
        <v>177</v>
      </c>
      <c r="F26196" t="s">
        <v>140</v>
      </c>
      <c r="G26196" t="s">
        <v>140</v>
      </c>
    </row>
    <row r="26197" spans="1:7" x14ac:dyDescent="0.35">
      <c r="A26197" t="s">
        <v>23</v>
      </c>
      <c r="B26197" t="s">
        <v>339</v>
      </c>
      <c r="C26197">
        <v>4</v>
      </c>
      <c r="D26197" t="s">
        <v>140</v>
      </c>
      <c r="E26197" t="s">
        <v>177</v>
      </c>
      <c r="F26197" t="s">
        <v>140</v>
      </c>
      <c r="G26197" t="s">
        <v>140</v>
      </c>
    </row>
    <row r="26198" spans="1:7" x14ac:dyDescent="0.35">
      <c r="A26198" t="s">
        <v>24</v>
      </c>
      <c r="B26198" t="s">
        <v>1216</v>
      </c>
      <c r="C26198">
        <v>17</v>
      </c>
      <c r="D26198" t="s">
        <v>140</v>
      </c>
      <c r="E26198" t="s">
        <v>177</v>
      </c>
      <c r="F26198" t="s">
        <v>140</v>
      </c>
      <c r="G26198" t="s">
        <v>140</v>
      </c>
    </row>
    <row r="26199" spans="1:7" x14ac:dyDescent="0.35">
      <c r="A26199" t="s">
        <v>24</v>
      </c>
      <c r="B26199" t="s">
        <v>1993</v>
      </c>
      <c r="C26199">
        <v>19</v>
      </c>
      <c r="D26199" t="s">
        <v>501</v>
      </c>
      <c r="E26199" t="s">
        <v>500</v>
      </c>
      <c r="F26199" t="s">
        <v>140</v>
      </c>
      <c r="G26199" t="s">
        <v>140</v>
      </c>
    </row>
    <row r="26200" spans="1:7" x14ac:dyDescent="0.35">
      <c r="A26200" t="s">
        <v>24</v>
      </c>
      <c r="B26200" t="s">
        <v>1994</v>
      </c>
      <c r="C26200">
        <v>15</v>
      </c>
      <c r="D26200" t="s">
        <v>140</v>
      </c>
      <c r="E26200" t="s">
        <v>177</v>
      </c>
      <c r="F26200" t="s">
        <v>140</v>
      </c>
      <c r="G26200" t="s">
        <v>140</v>
      </c>
    </row>
    <row r="26201" spans="1:7" x14ac:dyDescent="0.35">
      <c r="A26201" t="s">
        <v>24</v>
      </c>
      <c r="B26201" t="s">
        <v>1995</v>
      </c>
      <c r="C26201">
        <v>16</v>
      </c>
      <c r="D26201" t="s">
        <v>140</v>
      </c>
      <c r="E26201" t="s">
        <v>177</v>
      </c>
      <c r="F26201" t="s">
        <v>140</v>
      </c>
      <c r="G26201" t="s">
        <v>140</v>
      </c>
    </row>
    <row r="26202" spans="1:7" x14ac:dyDescent="0.35">
      <c r="A26202" t="s">
        <v>24</v>
      </c>
      <c r="B26202" t="s">
        <v>1996</v>
      </c>
      <c r="C26202">
        <v>52</v>
      </c>
      <c r="D26202" t="s">
        <v>1013</v>
      </c>
      <c r="E26202" t="s">
        <v>1145</v>
      </c>
      <c r="F26202" t="s">
        <v>140</v>
      </c>
      <c r="G26202" t="s">
        <v>140</v>
      </c>
    </row>
    <row r="26203" spans="1:7" x14ac:dyDescent="0.35">
      <c r="A26203" t="s">
        <v>24</v>
      </c>
      <c r="B26203" t="s">
        <v>1997</v>
      </c>
      <c r="C26203">
        <v>47</v>
      </c>
      <c r="D26203" t="s">
        <v>1067</v>
      </c>
      <c r="E26203" t="s">
        <v>1111</v>
      </c>
      <c r="F26203" t="s">
        <v>140</v>
      </c>
      <c r="G26203" t="s">
        <v>140</v>
      </c>
    </row>
    <row r="26204" spans="1:7" x14ac:dyDescent="0.35">
      <c r="A26204" t="s">
        <v>24</v>
      </c>
      <c r="B26204" t="s">
        <v>1998</v>
      </c>
      <c r="C26204">
        <v>41</v>
      </c>
      <c r="D26204" t="s">
        <v>954</v>
      </c>
      <c r="E26204" t="s">
        <v>955</v>
      </c>
      <c r="F26204" t="s">
        <v>140</v>
      </c>
      <c r="G26204" t="s">
        <v>140</v>
      </c>
    </row>
    <row r="26205" spans="1:7" x14ac:dyDescent="0.35">
      <c r="A26205" t="s">
        <v>24</v>
      </c>
      <c r="B26205" t="s">
        <v>1218</v>
      </c>
      <c r="C26205">
        <v>25</v>
      </c>
      <c r="D26205" t="s">
        <v>140</v>
      </c>
      <c r="E26205" t="s">
        <v>177</v>
      </c>
      <c r="F26205" t="s">
        <v>140</v>
      </c>
      <c r="G26205" t="s">
        <v>140</v>
      </c>
    </row>
    <row r="26206" spans="1:7" x14ac:dyDescent="0.35">
      <c r="A26206" t="s">
        <v>24</v>
      </c>
      <c r="B26206" t="s">
        <v>1999</v>
      </c>
      <c r="C26206">
        <v>15</v>
      </c>
      <c r="D26206" t="s">
        <v>140</v>
      </c>
      <c r="E26206" t="s">
        <v>177</v>
      </c>
      <c r="F26206" t="s">
        <v>140</v>
      </c>
      <c r="G26206" t="s">
        <v>140</v>
      </c>
    </row>
    <row r="26207" spans="1:7" x14ac:dyDescent="0.35">
      <c r="A26207" t="s">
        <v>24</v>
      </c>
      <c r="B26207" t="s">
        <v>2000</v>
      </c>
      <c r="C26207">
        <v>8</v>
      </c>
      <c r="D26207" t="s">
        <v>140</v>
      </c>
      <c r="E26207" t="s">
        <v>177</v>
      </c>
      <c r="F26207" t="s">
        <v>140</v>
      </c>
      <c r="G26207" t="s">
        <v>140</v>
      </c>
    </row>
    <row r="26208" spans="1:7" x14ac:dyDescent="0.35">
      <c r="A26208" t="s">
        <v>24</v>
      </c>
      <c r="B26208" t="s">
        <v>2001</v>
      </c>
      <c r="C26208">
        <v>9</v>
      </c>
      <c r="D26208" t="s">
        <v>1182</v>
      </c>
      <c r="E26208" t="s">
        <v>1188</v>
      </c>
      <c r="F26208" t="s">
        <v>140</v>
      </c>
      <c r="G26208" t="s">
        <v>140</v>
      </c>
    </row>
    <row r="26209" spans="1:7" x14ac:dyDescent="0.35">
      <c r="A26209" t="s">
        <v>24</v>
      </c>
      <c r="B26209" t="s">
        <v>2002</v>
      </c>
      <c r="C26209">
        <v>42</v>
      </c>
      <c r="D26209" t="s">
        <v>1009</v>
      </c>
      <c r="E26209" t="s">
        <v>1210</v>
      </c>
      <c r="F26209" t="s">
        <v>140</v>
      </c>
      <c r="G26209" t="s">
        <v>140</v>
      </c>
    </row>
    <row r="26210" spans="1:7" x14ac:dyDescent="0.35">
      <c r="A26210" t="s">
        <v>24</v>
      </c>
      <c r="B26210" t="s">
        <v>2003</v>
      </c>
      <c r="C26210">
        <v>21</v>
      </c>
      <c r="D26210" t="s">
        <v>140</v>
      </c>
      <c r="E26210" t="s">
        <v>177</v>
      </c>
      <c r="F26210" t="s">
        <v>140</v>
      </c>
      <c r="G26210" t="s">
        <v>140</v>
      </c>
    </row>
    <row r="26211" spans="1:7" x14ac:dyDescent="0.35">
      <c r="A26211" t="s">
        <v>24</v>
      </c>
      <c r="B26211" t="s">
        <v>2004</v>
      </c>
      <c r="C26211">
        <v>24</v>
      </c>
      <c r="D26211" t="s">
        <v>140</v>
      </c>
      <c r="E26211" t="s">
        <v>177</v>
      </c>
      <c r="F26211" t="s">
        <v>140</v>
      </c>
      <c r="G26211" t="s">
        <v>140</v>
      </c>
    </row>
    <row r="26212" spans="1:7" x14ac:dyDescent="0.35">
      <c r="A26212" t="s">
        <v>24</v>
      </c>
      <c r="B26212" t="s">
        <v>339</v>
      </c>
      <c r="C26212">
        <v>2</v>
      </c>
      <c r="D26212" t="s">
        <v>140</v>
      </c>
      <c r="E26212" t="s">
        <v>177</v>
      </c>
      <c r="F26212" t="s">
        <v>140</v>
      </c>
      <c r="G26212" t="s">
        <v>140</v>
      </c>
    </row>
    <row r="26213" spans="1:7" x14ac:dyDescent="0.35">
      <c r="A26213" t="s">
        <v>25</v>
      </c>
      <c r="B26213" t="s">
        <v>1216</v>
      </c>
      <c r="C26213">
        <v>19</v>
      </c>
      <c r="D26213" t="s">
        <v>1045</v>
      </c>
      <c r="E26213" t="s">
        <v>1123</v>
      </c>
      <c r="F26213" t="s">
        <v>140</v>
      </c>
      <c r="G26213" t="s">
        <v>140</v>
      </c>
    </row>
    <row r="26214" spans="1:7" x14ac:dyDescent="0.35">
      <c r="A26214" t="s">
        <v>25</v>
      </c>
      <c r="B26214" t="s">
        <v>1993</v>
      </c>
      <c r="C26214">
        <v>23</v>
      </c>
      <c r="D26214" t="s">
        <v>140</v>
      </c>
      <c r="E26214" t="s">
        <v>177</v>
      </c>
      <c r="F26214" t="s">
        <v>140</v>
      </c>
      <c r="G26214" t="s">
        <v>140</v>
      </c>
    </row>
    <row r="26215" spans="1:7" x14ac:dyDescent="0.35">
      <c r="A26215" t="s">
        <v>25</v>
      </c>
      <c r="B26215" t="s">
        <v>1994</v>
      </c>
      <c r="C26215">
        <v>9</v>
      </c>
      <c r="D26215" t="s">
        <v>140</v>
      </c>
      <c r="E26215" t="s">
        <v>177</v>
      </c>
      <c r="F26215" t="s">
        <v>140</v>
      </c>
      <c r="G26215" t="s">
        <v>140</v>
      </c>
    </row>
    <row r="26216" spans="1:7" x14ac:dyDescent="0.35">
      <c r="A26216" t="s">
        <v>25</v>
      </c>
      <c r="B26216" t="s">
        <v>1995</v>
      </c>
      <c r="C26216">
        <v>5</v>
      </c>
      <c r="D26216" t="s">
        <v>140</v>
      </c>
      <c r="E26216" t="s">
        <v>177</v>
      </c>
      <c r="F26216" t="s">
        <v>140</v>
      </c>
      <c r="G26216" t="s">
        <v>140</v>
      </c>
    </row>
    <row r="26217" spans="1:7" x14ac:dyDescent="0.35">
      <c r="A26217" t="s">
        <v>25</v>
      </c>
      <c r="B26217" t="s">
        <v>1996</v>
      </c>
      <c r="C26217">
        <v>66</v>
      </c>
      <c r="D26217" t="s">
        <v>664</v>
      </c>
      <c r="E26217" t="s">
        <v>665</v>
      </c>
      <c r="F26217" t="s">
        <v>140</v>
      </c>
      <c r="G26217" t="s">
        <v>140</v>
      </c>
    </row>
    <row r="26218" spans="1:7" x14ac:dyDescent="0.35">
      <c r="A26218" t="s">
        <v>25</v>
      </c>
      <c r="B26218" t="s">
        <v>1997</v>
      </c>
      <c r="C26218">
        <v>40</v>
      </c>
      <c r="D26218" t="s">
        <v>1007</v>
      </c>
      <c r="E26218" t="s">
        <v>1006</v>
      </c>
      <c r="F26218" t="s">
        <v>140</v>
      </c>
      <c r="G26218" t="s">
        <v>140</v>
      </c>
    </row>
    <row r="26219" spans="1:7" x14ac:dyDescent="0.35">
      <c r="A26219" t="s">
        <v>25</v>
      </c>
      <c r="B26219" t="s">
        <v>1998</v>
      </c>
      <c r="C26219">
        <v>37</v>
      </c>
      <c r="D26219" t="s">
        <v>1054</v>
      </c>
      <c r="E26219" t="s">
        <v>1206</v>
      </c>
      <c r="F26219" t="s">
        <v>140</v>
      </c>
      <c r="G26219" t="s">
        <v>140</v>
      </c>
    </row>
    <row r="26220" spans="1:7" x14ac:dyDescent="0.35">
      <c r="A26220" t="s">
        <v>25</v>
      </c>
      <c r="B26220" t="s">
        <v>1218</v>
      </c>
      <c r="C26220">
        <v>9</v>
      </c>
      <c r="D26220" t="s">
        <v>140</v>
      </c>
      <c r="E26220" t="s">
        <v>177</v>
      </c>
      <c r="F26220" t="s">
        <v>140</v>
      </c>
      <c r="G26220" t="s">
        <v>140</v>
      </c>
    </row>
    <row r="26221" spans="1:7" x14ac:dyDescent="0.35">
      <c r="A26221" t="s">
        <v>25</v>
      </c>
      <c r="B26221" t="s">
        <v>1999</v>
      </c>
      <c r="C26221">
        <v>8</v>
      </c>
      <c r="D26221" t="s">
        <v>140</v>
      </c>
      <c r="E26221" t="s">
        <v>177</v>
      </c>
      <c r="F26221" t="s">
        <v>140</v>
      </c>
      <c r="G26221" t="s">
        <v>140</v>
      </c>
    </row>
    <row r="26222" spans="1:7" x14ac:dyDescent="0.35">
      <c r="A26222" t="s">
        <v>25</v>
      </c>
      <c r="B26222" t="s">
        <v>2000</v>
      </c>
      <c r="C26222">
        <v>11</v>
      </c>
      <c r="D26222" t="s">
        <v>837</v>
      </c>
      <c r="E26222" t="s">
        <v>1261</v>
      </c>
      <c r="F26222" t="s">
        <v>140</v>
      </c>
      <c r="G26222" t="s">
        <v>140</v>
      </c>
    </row>
    <row r="26223" spans="1:7" x14ac:dyDescent="0.35">
      <c r="A26223" t="s">
        <v>25</v>
      </c>
      <c r="B26223" t="s">
        <v>2001</v>
      </c>
      <c r="C26223">
        <v>3</v>
      </c>
      <c r="D26223" t="s">
        <v>140</v>
      </c>
      <c r="E26223" t="s">
        <v>177</v>
      </c>
      <c r="F26223" t="s">
        <v>140</v>
      </c>
      <c r="G26223" t="s">
        <v>140</v>
      </c>
    </row>
    <row r="26224" spans="1:7" x14ac:dyDescent="0.35">
      <c r="A26224" t="s">
        <v>25</v>
      </c>
      <c r="B26224" t="s">
        <v>2002</v>
      </c>
      <c r="C26224">
        <v>56</v>
      </c>
      <c r="D26224" t="s">
        <v>983</v>
      </c>
      <c r="E26224" t="s">
        <v>982</v>
      </c>
      <c r="F26224" t="s">
        <v>140</v>
      </c>
      <c r="G26224" t="s">
        <v>140</v>
      </c>
    </row>
    <row r="26225" spans="1:7" x14ac:dyDescent="0.35">
      <c r="A26225" t="s">
        <v>25</v>
      </c>
      <c r="B26225" t="s">
        <v>2003</v>
      </c>
      <c r="C26225">
        <v>39</v>
      </c>
      <c r="D26225" t="s">
        <v>140</v>
      </c>
      <c r="E26225" t="s">
        <v>1118</v>
      </c>
      <c r="F26225" t="s">
        <v>1051</v>
      </c>
      <c r="G26225" t="s">
        <v>140</v>
      </c>
    </row>
    <row r="26226" spans="1:7" x14ac:dyDescent="0.35">
      <c r="A26226" t="s">
        <v>25</v>
      </c>
      <c r="B26226" t="s">
        <v>2004</v>
      </c>
      <c r="C26226">
        <v>17</v>
      </c>
      <c r="D26226" t="s">
        <v>1066</v>
      </c>
      <c r="E26226" t="s">
        <v>1202</v>
      </c>
      <c r="F26226" t="s">
        <v>140</v>
      </c>
      <c r="G26226" t="s">
        <v>140</v>
      </c>
    </row>
    <row r="26227" spans="1:7" x14ac:dyDescent="0.35">
      <c r="A26227" t="s">
        <v>26</v>
      </c>
      <c r="B26227" t="s">
        <v>1216</v>
      </c>
      <c r="C26227">
        <v>18</v>
      </c>
      <c r="D26227" t="s">
        <v>140</v>
      </c>
      <c r="E26227" t="s">
        <v>177</v>
      </c>
      <c r="F26227" t="s">
        <v>140</v>
      </c>
      <c r="G26227" t="s">
        <v>140</v>
      </c>
    </row>
    <row r="26228" spans="1:7" x14ac:dyDescent="0.35">
      <c r="A26228" t="s">
        <v>26</v>
      </c>
      <c r="B26228" t="s">
        <v>1993</v>
      </c>
      <c r="C26228">
        <v>20</v>
      </c>
      <c r="D26228" t="s">
        <v>595</v>
      </c>
      <c r="E26228" t="s">
        <v>596</v>
      </c>
      <c r="F26228" t="s">
        <v>140</v>
      </c>
      <c r="G26228" t="s">
        <v>140</v>
      </c>
    </row>
    <row r="26229" spans="1:7" x14ac:dyDescent="0.35">
      <c r="A26229" t="s">
        <v>26</v>
      </c>
      <c r="B26229" t="s">
        <v>1994</v>
      </c>
      <c r="C26229">
        <v>14</v>
      </c>
      <c r="D26229" t="s">
        <v>140</v>
      </c>
      <c r="E26229" t="s">
        <v>177</v>
      </c>
      <c r="F26229" t="s">
        <v>140</v>
      </c>
      <c r="G26229" t="s">
        <v>140</v>
      </c>
    </row>
    <row r="26230" spans="1:7" x14ac:dyDescent="0.35">
      <c r="A26230" t="s">
        <v>26</v>
      </c>
      <c r="B26230" t="s">
        <v>1995</v>
      </c>
      <c r="C26230">
        <v>9</v>
      </c>
      <c r="D26230" t="s">
        <v>140</v>
      </c>
      <c r="E26230" t="s">
        <v>177</v>
      </c>
      <c r="F26230" t="s">
        <v>140</v>
      </c>
      <c r="G26230" t="s">
        <v>140</v>
      </c>
    </row>
    <row r="26231" spans="1:7" x14ac:dyDescent="0.35">
      <c r="A26231" t="s">
        <v>26</v>
      </c>
      <c r="B26231" t="s">
        <v>1996</v>
      </c>
      <c r="C26231">
        <v>71</v>
      </c>
      <c r="D26231" t="s">
        <v>1017</v>
      </c>
      <c r="E26231" t="s">
        <v>1208</v>
      </c>
      <c r="F26231" t="s">
        <v>140</v>
      </c>
      <c r="G26231" t="s">
        <v>140</v>
      </c>
    </row>
    <row r="26232" spans="1:7" x14ac:dyDescent="0.35">
      <c r="A26232" t="s">
        <v>26</v>
      </c>
      <c r="B26232" t="s">
        <v>1997</v>
      </c>
      <c r="C26232">
        <v>44</v>
      </c>
      <c r="D26232" t="s">
        <v>140</v>
      </c>
      <c r="E26232" t="s">
        <v>177</v>
      </c>
      <c r="F26232" t="s">
        <v>140</v>
      </c>
      <c r="G26232" t="s">
        <v>140</v>
      </c>
    </row>
    <row r="26233" spans="1:7" x14ac:dyDescent="0.35">
      <c r="A26233" t="s">
        <v>26</v>
      </c>
      <c r="B26233" t="s">
        <v>1998</v>
      </c>
      <c r="C26233">
        <v>31</v>
      </c>
      <c r="D26233" t="s">
        <v>394</v>
      </c>
      <c r="E26233" t="s">
        <v>1121</v>
      </c>
      <c r="F26233" t="s">
        <v>140</v>
      </c>
      <c r="G26233" t="s">
        <v>140</v>
      </c>
    </row>
    <row r="26234" spans="1:7" x14ac:dyDescent="0.35">
      <c r="A26234" t="s">
        <v>26</v>
      </c>
      <c r="B26234" t="s">
        <v>1218</v>
      </c>
      <c r="C26234">
        <v>15</v>
      </c>
      <c r="D26234" t="s">
        <v>140</v>
      </c>
      <c r="E26234" t="s">
        <v>177</v>
      </c>
      <c r="F26234" t="s">
        <v>140</v>
      </c>
      <c r="G26234" t="s">
        <v>140</v>
      </c>
    </row>
    <row r="26235" spans="1:7" x14ac:dyDescent="0.35">
      <c r="A26235" t="s">
        <v>26</v>
      </c>
      <c r="B26235" t="s">
        <v>1999</v>
      </c>
      <c r="C26235">
        <v>19</v>
      </c>
      <c r="D26235" t="s">
        <v>140</v>
      </c>
      <c r="E26235" t="s">
        <v>177</v>
      </c>
      <c r="F26235" t="s">
        <v>140</v>
      </c>
      <c r="G26235" t="s">
        <v>140</v>
      </c>
    </row>
    <row r="26236" spans="1:7" x14ac:dyDescent="0.35">
      <c r="A26236" t="s">
        <v>26</v>
      </c>
      <c r="B26236" t="s">
        <v>2000</v>
      </c>
      <c r="C26236">
        <v>13</v>
      </c>
      <c r="D26236" t="s">
        <v>140</v>
      </c>
      <c r="E26236" t="s">
        <v>177</v>
      </c>
      <c r="F26236" t="s">
        <v>140</v>
      </c>
      <c r="G26236" t="s">
        <v>140</v>
      </c>
    </row>
    <row r="26237" spans="1:7" x14ac:dyDescent="0.35">
      <c r="A26237" t="s">
        <v>26</v>
      </c>
      <c r="B26237" t="s">
        <v>2001</v>
      </c>
      <c r="C26237">
        <v>6</v>
      </c>
      <c r="D26237" t="s">
        <v>140</v>
      </c>
      <c r="E26237" t="s">
        <v>177</v>
      </c>
      <c r="F26237" t="s">
        <v>140</v>
      </c>
      <c r="G26237" t="s">
        <v>140</v>
      </c>
    </row>
    <row r="26238" spans="1:7" x14ac:dyDescent="0.35">
      <c r="A26238" t="s">
        <v>26</v>
      </c>
      <c r="B26238" t="s">
        <v>2002</v>
      </c>
      <c r="C26238">
        <v>48</v>
      </c>
      <c r="D26238" t="s">
        <v>1017</v>
      </c>
      <c r="E26238" t="s">
        <v>1208</v>
      </c>
      <c r="F26238" t="s">
        <v>140</v>
      </c>
      <c r="G26238" t="s">
        <v>140</v>
      </c>
    </row>
    <row r="26239" spans="1:7" x14ac:dyDescent="0.35">
      <c r="A26239" t="s">
        <v>26</v>
      </c>
      <c r="B26239" t="s">
        <v>2003</v>
      </c>
      <c r="C26239">
        <v>27</v>
      </c>
      <c r="D26239" t="s">
        <v>664</v>
      </c>
      <c r="E26239" t="s">
        <v>665</v>
      </c>
      <c r="F26239" t="s">
        <v>140</v>
      </c>
      <c r="G26239" t="s">
        <v>140</v>
      </c>
    </row>
    <row r="26240" spans="1:7" x14ac:dyDescent="0.35">
      <c r="A26240" t="s">
        <v>26</v>
      </c>
      <c r="B26240" t="s">
        <v>2004</v>
      </c>
      <c r="C26240">
        <v>17</v>
      </c>
      <c r="D26240" t="s">
        <v>1059</v>
      </c>
      <c r="E26240" t="s">
        <v>1153</v>
      </c>
      <c r="F26240" t="s">
        <v>140</v>
      </c>
      <c r="G26240" t="s">
        <v>140</v>
      </c>
    </row>
    <row r="26241" spans="1:7" x14ac:dyDescent="0.35">
      <c r="A26241" t="s">
        <v>26</v>
      </c>
      <c r="B26241" t="s">
        <v>339</v>
      </c>
      <c r="C26241">
        <v>6</v>
      </c>
      <c r="D26241" t="s">
        <v>140</v>
      </c>
      <c r="E26241" t="s">
        <v>177</v>
      </c>
      <c r="F26241" t="s">
        <v>140</v>
      </c>
      <c r="G26241" t="s">
        <v>140</v>
      </c>
    </row>
    <row r="26242" spans="1:7" x14ac:dyDescent="0.35">
      <c r="A26242" t="s">
        <v>27</v>
      </c>
      <c r="B26242" t="s">
        <v>1216</v>
      </c>
      <c r="C26242">
        <v>20</v>
      </c>
      <c r="D26242" t="s">
        <v>140</v>
      </c>
      <c r="E26242" t="s">
        <v>177</v>
      </c>
      <c r="F26242" t="s">
        <v>140</v>
      </c>
      <c r="G26242" t="s">
        <v>140</v>
      </c>
    </row>
    <row r="26243" spans="1:7" x14ac:dyDescent="0.35">
      <c r="A26243" t="s">
        <v>27</v>
      </c>
      <c r="B26243" t="s">
        <v>1993</v>
      </c>
      <c r="C26243">
        <v>33</v>
      </c>
      <c r="D26243" t="s">
        <v>1050</v>
      </c>
      <c r="E26243" t="s">
        <v>1147</v>
      </c>
      <c r="F26243" t="s">
        <v>140</v>
      </c>
      <c r="G26243" t="s">
        <v>140</v>
      </c>
    </row>
    <row r="26244" spans="1:7" x14ac:dyDescent="0.35">
      <c r="A26244" t="s">
        <v>27</v>
      </c>
      <c r="B26244" t="s">
        <v>1994</v>
      </c>
      <c r="C26244">
        <v>12</v>
      </c>
      <c r="D26244" t="s">
        <v>93</v>
      </c>
      <c r="E26244" t="s">
        <v>94</v>
      </c>
      <c r="F26244" t="s">
        <v>140</v>
      </c>
      <c r="G26244" t="s">
        <v>140</v>
      </c>
    </row>
    <row r="26245" spans="1:7" x14ac:dyDescent="0.35">
      <c r="A26245" t="s">
        <v>27</v>
      </c>
      <c r="B26245" t="s">
        <v>1995</v>
      </c>
      <c r="C26245">
        <v>8</v>
      </c>
      <c r="D26245" t="s">
        <v>140</v>
      </c>
      <c r="E26245" t="s">
        <v>177</v>
      </c>
      <c r="F26245" t="s">
        <v>140</v>
      </c>
      <c r="G26245" t="s">
        <v>140</v>
      </c>
    </row>
    <row r="26246" spans="1:7" x14ac:dyDescent="0.35">
      <c r="A26246" t="s">
        <v>27</v>
      </c>
      <c r="B26246" t="s">
        <v>1996</v>
      </c>
      <c r="C26246">
        <v>73</v>
      </c>
      <c r="D26246" t="s">
        <v>940</v>
      </c>
      <c r="E26246" t="s">
        <v>1168</v>
      </c>
      <c r="F26246" t="s">
        <v>140</v>
      </c>
      <c r="G26246" t="s">
        <v>140</v>
      </c>
    </row>
    <row r="26247" spans="1:7" x14ac:dyDescent="0.35">
      <c r="A26247" t="s">
        <v>27</v>
      </c>
      <c r="B26247" t="s">
        <v>1997</v>
      </c>
      <c r="C26247">
        <v>44</v>
      </c>
      <c r="D26247" t="s">
        <v>140</v>
      </c>
      <c r="E26247" t="s">
        <v>177</v>
      </c>
      <c r="F26247" t="s">
        <v>140</v>
      </c>
      <c r="G26247" t="s">
        <v>140</v>
      </c>
    </row>
    <row r="26248" spans="1:7" x14ac:dyDescent="0.35">
      <c r="A26248" t="s">
        <v>27</v>
      </c>
      <c r="B26248" t="s">
        <v>1998</v>
      </c>
      <c r="C26248">
        <v>35</v>
      </c>
      <c r="D26248" t="s">
        <v>1060</v>
      </c>
      <c r="E26248" t="s">
        <v>1144</v>
      </c>
      <c r="F26248" t="s">
        <v>140</v>
      </c>
      <c r="G26248" t="s">
        <v>140</v>
      </c>
    </row>
    <row r="26249" spans="1:7" x14ac:dyDescent="0.35">
      <c r="A26249" t="s">
        <v>27</v>
      </c>
      <c r="B26249" t="s">
        <v>1218</v>
      </c>
      <c r="C26249">
        <v>32</v>
      </c>
      <c r="D26249" t="s">
        <v>140</v>
      </c>
      <c r="E26249" t="s">
        <v>177</v>
      </c>
      <c r="F26249" t="s">
        <v>140</v>
      </c>
      <c r="G26249" t="s">
        <v>140</v>
      </c>
    </row>
    <row r="26250" spans="1:7" x14ac:dyDescent="0.35">
      <c r="A26250" t="s">
        <v>27</v>
      </c>
      <c r="B26250" t="s">
        <v>1999</v>
      </c>
      <c r="C26250">
        <v>21</v>
      </c>
      <c r="D26250" t="s">
        <v>574</v>
      </c>
      <c r="E26250" t="s">
        <v>806</v>
      </c>
      <c r="F26250" t="s">
        <v>140</v>
      </c>
      <c r="G26250" t="s">
        <v>140</v>
      </c>
    </row>
    <row r="26251" spans="1:7" x14ac:dyDescent="0.35">
      <c r="A26251" t="s">
        <v>27</v>
      </c>
      <c r="B26251" t="s">
        <v>2000</v>
      </c>
      <c r="C26251">
        <v>11</v>
      </c>
      <c r="D26251" t="s">
        <v>140</v>
      </c>
      <c r="E26251" t="s">
        <v>177</v>
      </c>
      <c r="F26251" t="s">
        <v>140</v>
      </c>
      <c r="G26251" t="s">
        <v>140</v>
      </c>
    </row>
    <row r="26252" spans="1:7" x14ac:dyDescent="0.35">
      <c r="A26252" t="s">
        <v>27</v>
      </c>
      <c r="B26252" t="s">
        <v>2001</v>
      </c>
      <c r="C26252">
        <v>5</v>
      </c>
      <c r="D26252" t="s">
        <v>140</v>
      </c>
      <c r="E26252" t="s">
        <v>177</v>
      </c>
      <c r="F26252" t="s">
        <v>140</v>
      </c>
      <c r="G26252" t="s">
        <v>140</v>
      </c>
    </row>
    <row r="26253" spans="1:7" x14ac:dyDescent="0.35">
      <c r="A26253" t="s">
        <v>27</v>
      </c>
      <c r="B26253" t="s">
        <v>2002</v>
      </c>
      <c r="C26253">
        <v>51</v>
      </c>
      <c r="D26253" t="s">
        <v>527</v>
      </c>
      <c r="E26253" t="s">
        <v>316</v>
      </c>
      <c r="F26253" t="s">
        <v>1004</v>
      </c>
      <c r="G26253" t="s">
        <v>140</v>
      </c>
    </row>
    <row r="26254" spans="1:7" x14ac:dyDescent="0.35">
      <c r="A26254" t="s">
        <v>27</v>
      </c>
      <c r="B26254" t="s">
        <v>2003</v>
      </c>
      <c r="C26254">
        <v>34</v>
      </c>
      <c r="D26254" t="s">
        <v>1019</v>
      </c>
      <c r="E26254" t="s">
        <v>1201</v>
      </c>
      <c r="F26254" t="s">
        <v>140</v>
      </c>
      <c r="G26254" t="s">
        <v>140</v>
      </c>
    </row>
    <row r="26255" spans="1:7" x14ac:dyDescent="0.35">
      <c r="A26255" t="s">
        <v>27</v>
      </c>
      <c r="B26255" t="s">
        <v>2004</v>
      </c>
      <c r="C26255">
        <v>24</v>
      </c>
      <c r="D26255" t="s">
        <v>1011</v>
      </c>
      <c r="E26255" t="s">
        <v>1196</v>
      </c>
      <c r="F26255" t="s">
        <v>140</v>
      </c>
      <c r="G26255" t="s">
        <v>140</v>
      </c>
    </row>
    <row r="26256" spans="1:7" x14ac:dyDescent="0.35">
      <c r="A26256" t="s">
        <v>27</v>
      </c>
      <c r="B26256" t="s">
        <v>339</v>
      </c>
      <c r="C26256">
        <v>5</v>
      </c>
      <c r="D26256" t="s">
        <v>517</v>
      </c>
      <c r="E26256" t="s">
        <v>516</v>
      </c>
      <c r="F26256" t="s">
        <v>140</v>
      </c>
      <c r="G26256" t="s">
        <v>140</v>
      </c>
    </row>
    <row r="26257" spans="1:7" x14ac:dyDescent="0.35">
      <c r="A26257" t="s">
        <v>28</v>
      </c>
      <c r="B26257" t="s">
        <v>1216</v>
      </c>
      <c r="C26257">
        <v>13</v>
      </c>
      <c r="D26257" t="s">
        <v>769</v>
      </c>
      <c r="E26257" t="s">
        <v>768</v>
      </c>
      <c r="F26257" t="s">
        <v>140</v>
      </c>
      <c r="G26257" t="s">
        <v>140</v>
      </c>
    </row>
    <row r="26258" spans="1:7" x14ac:dyDescent="0.35">
      <c r="A26258" t="s">
        <v>28</v>
      </c>
      <c r="B26258" t="s">
        <v>1993</v>
      </c>
      <c r="C26258">
        <v>21</v>
      </c>
      <c r="D26258" t="s">
        <v>405</v>
      </c>
      <c r="E26258" t="s">
        <v>404</v>
      </c>
      <c r="F26258" t="s">
        <v>140</v>
      </c>
      <c r="G26258" t="s">
        <v>140</v>
      </c>
    </row>
    <row r="26259" spans="1:7" x14ac:dyDescent="0.35">
      <c r="A26259" t="s">
        <v>28</v>
      </c>
      <c r="B26259" t="s">
        <v>1994</v>
      </c>
      <c r="C26259">
        <v>14</v>
      </c>
      <c r="D26259" t="s">
        <v>929</v>
      </c>
      <c r="E26259" t="s">
        <v>928</v>
      </c>
      <c r="F26259" t="s">
        <v>140</v>
      </c>
      <c r="G26259" t="s">
        <v>140</v>
      </c>
    </row>
    <row r="26260" spans="1:7" x14ac:dyDescent="0.35">
      <c r="A26260" t="s">
        <v>28</v>
      </c>
      <c r="B26260" t="s">
        <v>1995</v>
      </c>
      <c r="C26260">
        <v>12</v>
      </c>
      <c r="D26260" t="s">
        <v>140</v>
      </c>
      <c r="E26260" t="s">
        <v>177</v>
      </c>
      <c r="F26260" t="s">
        <v>140</v>
      </c>
      <c r="G26260" t="s">
        <v>140</v>
      </c>
    </row>
    <row r="26261" spans="1:7" x14ac:dyDescent="0.35">
      <c r="A26261" t="s">
        <v>28</v>
      </c>
      <c r="B26261" t="s">
        <v>1996</v>
      </c>
      <c r="C26261">
        <v>67</v>
      </c>
      <c r="D26261" t="s">
        <v>1064</v>
      </c>
      <c r="E26261" t="s">
        <v>1123</v>
      </c>
      <c r="F26261" t="s">
        <v>775</v>
      </c>
      <c r="G26261" t="s">
        <v>140</v>
      </c>
    </row>
    <row r="26262" spans="1:7" x14ac:dyDescent="0.35">
      <c r="A26262" t="s">
        <v>28</v>
      </c>
      <c r="B26262" t="s">
        <v>1997</v>
      </c>
      <c r="C26262">
        <v>42</v>
      </c>
      <c r="D26262" t="s">
        <v>458</v>
      </c>
      <c r="E26262" t="s">
        <v>1112</v>
      </c>
      <c r="F26262" t="s">
        <v>1021</v>
      </c>
      <c r="G26262" t="s">
        <v>140</v>
      </c>
    </row>
    <row r="26263" spans="1:7" x14ac:dyDescent="0.35">
      <c r="A26263" t="s">
        <v>28</v>
      </c>
      <c r="B26263" t="s">
        <v>1998</v>
      </c>
      <c r="C26263">
        <v>34</v>
      </c>
      <c r="D26263" t="s">
        <v>140</v>
      </c>
      <c r="E26263" t="s">
        <v>177</v>
      </c>
      <c r="F26263" t="s">
        <v>140</v>
      </c>
      <c r="G26263" t="s">
        <v>140</v>
      </c>
    </row>
    <row r="26264" spans="1:7" x14ac:dyDescent="0.35">
      <c r="A26264" t="s">
        <v>28</v>
      </c>
      <c r="B26264" t="s">
        <v>1218</v>
      </c>
      <c r="C26264">
        <v>13</v>
      </c>
      <c r="D26264" t="s">
        <v>140</v>
      </c>
      <c r="E26264" t="s">
        <v>177</v>
      </c>
      <c r="F26264" t="s">
        <v>140</v>
      </c>
      <c r="G26264" t="s">
        <v>140</v>
      </c>
    </row>
    <row r="26265" spans="1:7" x14ac:dyDescent="0.35">
      <c r="A26265" t="s">
        <v>28</v>
      </c>
      <c r="B26265" t="s">
        <v>1999</v>
      </c>
      <c r="C26265">
        <v>12</v>
      </c>
      <c r="D26265" t="s">
        <v>1067</v>
      </c>
      <c r="E26265" t="s">
        <v>1111</v>
      </c>
      <c r="F26265" t="s">
        <v>140</v>
      </c>
      <c r="G26265" t="s">
        <v>140</v>
      </c>
    </row>
    <row r="26266" spans="1:7" x14ac:dyDescent="0.35">
      <c r="A26266" t="s">
        <v>28</v>
      </c>
      <c r="B26266" t="s">
        <v>2000</v>
      </c>
      <c r="C26266">
        <v>5</v>
      </c>
      <c r="D26266" t="s">
        <v>140</v>
      </c>
      <c r="E26266" t="s">
        <v>177</v>
      </c>
      <c r="F26266" t="s">
        <v>140</v>
      </c>
      <c r="G26266" t="s">
        <v>140</v>
      </c>
    </row>
    <row r="26267" spans="1:7" x14ac:dyDescent="0.35">
      <c r="A26267" t="s">
        <v>28</v>
      </c>
      <c r="B26267" t="s">
        <v>2001</v>
      </c>
      <c r="C26267">
        <v>7</v>
      </c>
      <c r="D26267" t="s">
        <v>1087</v>
      </c>
      <c r="E26267" t="s">
        <v>1088</v>
      </c>
      <c r="F26267" t="s">
        <v>140</v>
      </c>
      <c r="G26267" t="s">
        <v>140</v>
      </c>
    </row>
    <row r="26268" spans="1:7" x14ac:dyDescent="0.35">
      <c r="A26268" t="s">
        <v>28</v>
      </c>
      <c r="B26268" t="s">
        <v>2002</v>
      </c>
      <c r="C26268">
        <v>50</v>
      </c>
      <c r="D26268" t="s">
        <v>824</v>
      </c>
      <c r="E26268" t="s">
        <v>933</v>
      </c>
      <c r="F26268" t="s">
        <v>140</v>
      </c>
      <c r="G26268" t="s">
        <v>140</v>
      </c>
    </row>
    <row r="26269" spans="1:7" x14ac:dyDescent="0.35">
      <c r="A26269" t="s">
        <v>28</v>
      </c>
      <c r="B26269" t="s">
        <v>2003</v>
      </c>
      <c r="C26269">
        <v>26</v>
      </c>
      <c r="D26269" t="s">
        <v>501</v>
      </c>
      <c r="E26269" t="s">
        <v>500</v>
      </c>
      <c r="F26269" t="s">
        <v>140</v>
      </c>
      <c r="G26269" t="s">
        <v>140</v>
      </c>
    </row>
    <row r="26270" spans="1:7" x14ac:dyDescent="0.35">
      <c r="A26270" t="s">
        <v>28</v>
      </c>
      <c r="B26270" t="s">
        <v>2004</v>
      </c>
      <c r="C26270">
        <v>13</v>
      </c>
      <c r="D26270" t="s">
        <v>140</v>
      </c>
      <c r="E26270" t="s">
        <v>177</v>
      </c>
      <c r="F26270" t="s">
        <v>140</v>
      </c>
      <c r="G26270" t="s">
        <v>140</v>
      </c>
    </row>
    <row r="26271" spans="1:7" x14ac:dyDescent="0.35">
      <c r="A26271" t="s">
        <v>28</v>
      </c>
      <c r="B26271" t="s">
        <v>339</v>
      </c>
      <c r="C26271">
        <v>5</v>
      </c>
      <c r="D26271" t="s">
        <v>140</v>
      </c>
      <c r="E26271" t="s">
        <v>177</v>
      </c>
      <c r="F26271" t="s">
        <v>140</v>
      </c>
      <c r="G26271" t="s">
        <v>140</v>
      </c>
    </row>
    <row r="26272" spans="1:7" x14ac:dyDescent="0.35">
      <c r="A26272" t="s">
        <v>29</v>
      </c>
      <c r="B26272" t="s">
        <v>1216</v>
      </c>
      <c r="C26272">
        <v>22</v>
      </c>
      <c r="D26272" t="s">
        <v>869</v>
      </c>
      <c r="E26272" t="s">
        <v>870</v>
      </c>
      <c r="F26272" t="s">
        <v>140</v>
      </c>
      <c r="G26272" t="s">
        <v>140</v>
      </c>
    </row>
    <row r="26273" spans="1:7" x14ac:dyDescent="0.35">
      <c r="A26273" t="s">
        <v>29</v>
      </c>
      <c r="B26273" t="s">
        <v>1993</v>
      </c>
      <c r="C26273">
        <v>23</v>
      </c>
      <c r="D26273" t="s">
        <v>140</v>
      </c>
      <c r="E26273" t="s">
        <v>177</v>
      </c>
      <c r="F26273" t="s">
        <v>140</v>
      </c>
      <c r="G26273" t="s">
        <v>140</v>
      </c>
    </row>
    <row r="26274" spans="1:7" x14ac:dyDescent="0.35">
      <c r="A26274" t="s">
        <v>29</v>
      </c>
      <c r="B26274" t="s">
        <v>1994</v>
      </c>
      <c r="C26274">
        <v>14</v>
      </c>
      <c r="D26274" t="s">
        <v>1073</v>
      </c>
      <c r="E26274" t="s">
        <v>1213</v>
      </c>
      <c r="F26274" t="s">
        <v>140</v>
      </c>
      <c r="G26274" t="s">
        <v>140</v>
      </c>
    </row>
    <row r="26275" spans="1:7" x14ac:dyDescent="0.35">
      <c r="A26275" t="s">
        <v>29</v>
      </c>
      <c r="B26275" t="s">
        <v>1995</v>
      </c>
      <c r="C26275">
        <v>7</v>
      </c>
      <c r="D26275" t="s">
        <v>140</v>
      </c>
      <c r="E26275" t="s">
        <v>177</v>
      </c>
      <c r="F26275" t="s">
        <v>140</v>
      </c>
      <c r="G26275" t="s">
        <v>140</v>
      </c>
    </row>
    <row r="26276" spans="1:7" x14ac:dyDescent="0.35">
      <c r="A26276" t="s">
        <v>29</v>
      </c>
      <c r="B26276" t="s">
        <v>1996</v>
      </c>
      <c r="C26276">
        <v>72</v>
      </c>
      <c r="D26276" t="s">
        <v>949</v>
      </c>
      <c r="E26276" t="s">
        <v>948</v>
      </c>
      <c r="F26276" t="s">
        <v>140</v>
      </c>
      <c r="G26276" t="s">
        <v>140</v>
      </c>
    </row>
    <row r="26277" spans="1:7" x14ac:dyDescent="0.35">
      <c r="A26277" t="s">
        <v>29</v>
      </c>
      <c r="B26277" t="s">
        <v>1997</v>
      </c>
      <c r="C26277">
        <v>42</v>
      </c>
      <c r="D26277" t="s">
        <v>769</v>
      </c>
      <c r="E26277" t="s">
        <v>768</v>
      </c>
      <c r="F26277" t="s">
        <v>140</v>
      </c>
      <c r="G26277" t="s">
        <v>140</v>
      </c>
    </row>
    <row r="26278" spans="1:7" x14ac:dyDescent="0.35">
      <c r="A26278" t="s">
        <v>29</v>
      </c>
      <c r="B26278" t="s">
        <v>1998</v>
      </c>
      <c r="C26278">
        <v>41</v>
      </c>
      <c r="D26278" t="s">
        <v>937</v>
      </c>
      <c r="E26278" t="s">
        <v>936</v>
      </c>
      <c r="F26278" t="s">
        <v>140</v>
      </c>
      <c r="G26278" t="s">
        <v>140</v>
      </c>
    </row>
    <row r="26279" spans="1:7" x14ac:dyDescent="0.35">
      <c r="A26279" t="s">
        <v>29</v>
      </c>
      <c r="B26279" t="s">
        <v>1218</v>
      </c>
      <c r="C26279">
        <v>11</v>
      </c>
      <c r="D26279" t="s">
        <v>107</v>
      </c>
      <c r="E26279" t="s">
        <v>108</v>
      </c>
      <c r="F26279" t="s">
        <v>140</v>
      </c>
      <c r="G26279" t="s">
        <v>140</v>
      </c>
    </row>
    <row r="26280" spans="1:7" x14ac:dyDescent="0.35">
      <c r="A26280" t="s">
        <v>29</v>
      </c>
      <c r="B26280" t="s">
        <v>1999</v>
      </c>
      <c r="C26280">
        <v>17</v>
      </c>
      <c r="D26280" t="s">
        <v>1050</v>
      </c>
      <c r="E26280" t="s">
        <v>1147</v>
      </c>
      <c r="F26280" t="s">
        <v>140</v>
      </c>
      <c r="G26280" t="s">
        <v>140</v>
      </c>
    </row>
    <row r="26281" spans="1:7" x14ac:dyDescent="0.35">
      <c r="A26281" t="s">
        <v>29</v>
      </c>
      <c r="B26281" t="s">
        <v>2000</v>
      </c>
      <c r="C26281">
        <v>11</v>
      </c>
      <c r="D26281" t="s">
        <v>140</v>
      </c>
      <c r="E26281" t="s">
        <v>177</v>
      </c>
      <c r="F26281" t="s">
        <v>140</v>
      </c>
      <c r="G26281" t="s">
        <v>140</v>
      </c>
    </row>
    <row r="26282" spans="1:7" x14ac:dyDescent="0.35">
      <c r="A26282" t="s">
        <v>29</v>
      </c>
      <c r="B26282" t="s">
        <v>2001</v>
      </c>
      <c r="C26282">
        <v>4</v>
      </c>
      <c r="D26282" t="s">
        <v>140</v>
      </c>
      <c r="E26282" t="s">
        <v>177</v>
      </c>
      <c r="F26282" t="s">
        <v>140</v>
      </c>
      <c r="G26282" t="s">
        <v>140</v>
      </c>
    </row>
    <row r="26283" spans="1:7" x14ac:dyDescent="0.35">
      <c r="A26283" t="s">
        <v>29</v>
      </c>
      <c r="B26283" t="s">
        <v>2002</v>
      </c>
      <c r="C26283">
        <v>46</v>
      </c>
      <c r="D26283" t="s">
        <v>973</v>
      </c>
      <c r="E26283" t="s">
        <v>974</v>
      </c>
      <c r="F26283" t="s">
        <v>140</v>
      </c>
      <c r="G26283" t="s">
        <v>140</v>
      </c>
    </row>
    <row r="26284" spans="1:7" x14ac:dyDescent="0.35">
      <c r="A26284" t="s">
        <v>29</v>
      </c>
      <c r="B26284" t="s">
        <v>2003</v>
      </c>
      <c r="C26284">
        <v>31</v>
      </c>
      <c r="D26284" t="s">
        <v>623</v>
      </c>
      <c r="E26284" t="s">
        <v>622</v>
      </c>
      <c r="F26284" t="s">
        <v>140</v>
      </c>
      <c r="G26284" t="s">
        <v>140</v>
      </c>
    </row>
    <row r="26285" spans="1:7" x14ac:dyDescent="0.35">
      <c r="A26285" t="s">
        <v>29</v>
      </c>
      <c r="B26285" t="s">
        <v>2004</v>
      </c>
      <c r="C26285">
        <v>27</v>
      </c>
      <c r="D26285" t="s">
        <v>140</v>
      </c>
      <c r="E26285" t="s">
        <v>177</v>
      </c>
      <c r="F26285" t="s">
        <v>140</v>
      </c>
      <c r="G26285" t="s">
        <v>140</v>
      </c>
    </row>
    <row r="26286" spans="1:7" x14ac:dyDescent="0.35">
      <c r="A26286" t="s">
        <v>29</v>
      </c>
      <c r="B26286" t="s">
        <v>339</v>
      </c>
      <c r="C26286">
        <v>4</v>
      </c>
      <c r="D26286" t="s">
        <v>592</v>
      </c>
      <c r="E26286" t="s">
        <v>1158</v>
      </c>
      <c r="F26286" t="s">
        <v>140</v>
      </c>
      <c r="G26286" t="s">
        <v>140</v>
      </c>
    </row>
    <row r="26287" spans="1:7" x14ac:dyDescent="0.35">
      <c r="A26287" t="s">
        <v>30</v>
      </c>
      <c r="B26287" t="s">
        <v>1216</v>
      </c>
      <c r="C26287">
        <v>18</v>
      </c>
      <c r="D26287" t="s">
        <v>950</v>
      </c>
      <c r="E26287" t="s">
        <v>1120</v>
      </c>
      <c r="F26287" t="s">
        <v>140</v>
      </c>
      <c r="G26287" t="s">
        <v>140</v>
      </c>
    </row>
    <row r="26288" spans="1:7" x14ac:dyDescent="0.35">
      <c r="A26288" t="s">
        <v>30</v>
      </c>
      <c r="B26288" t="s">
        <v>1993</v>
      </c>
      <c r="C26288">
        <v>25</v>
      </c>
      <c r="D26288" t="s">
        <v>140</v>
      </c>
      <c r="E26288" t="s">
        <v>177</v>
      </c>
      <c r="F26288" t="s">
        <v>140</v>
      </c>
      <c r="G26288" t="s">
        <v>140</v>
      </c>
    </row>
    <row r="26289" spans="1:7" x14ac:dyDescent="0.35">
      <c r="A26289" t="s">
        <v>30</v>
      </c>
      <c r="B26289" t="s">
        <v>1994</v>
      </c>
      <c r="C26289">
        <v>7</v>
      </c>
      <c r="D26289" t="s">
        <v>921</v>
      </c>
      <c r="E26289" t="s">
        <v>920</v>
      </c>
      <c r="F26289" t="s">
        <v>140</v>
      </c>
      <c r="G26289" t="s">
        <v>140</v>
      </c>
    </row>
    <row r="26290" spans="1:7" x14ac:dyDescent="0.35">
      <c r="A26290" t="s">
        <v>30</v>
      </c>
      <c r="B26290" t="s">
        <v>1995</v>
      </c>
      <c r="C26290">
        <v>8</v>
      </c>
      <c r="D26290" t="s">
        <v>140</v>
      </c>
      <c r="E26290" t="s">
        <v>177</v>
      </c>
      <c r="F26290" t="s">
        <v>140</v>
      </c>
      <c r="G26290" t="s">
        <v>140</v>
      </c>
    </row>
    <row r="26291" spans="1:7" x14ac:dyDescent="0.35">
      <c r="A26291" t="s">
        <v>30</v>
      </c>
      <c r="B26291" t="s">
        <v>1996</v>
      </c>
      <c r="C26291">
        <v>72</v>
      </c>
      <c r="D26291" t="s">
        <v>345</v>
      </c>
      <c r="E26291" t="s">
        <v>933</v>
      </c>
      <c r="F26291" t="s">
        <v>140</v>
      </c>
      <c r="G26291" t="s">
        <v>1054</v>
      </c>
    </row>
    <row r="26292" spans="1:7" x14ac:dyDescent="0.35">
      <c r="A26292" t="s">
        <v>30</v>
      </c>
      <c r="B26292" t="s">
        <v>1997</v>
      </c>
      <c r="C26292">
        <v>46</v>
      </c>
      <c r="D26292" t="s">
        <v>1048</v>
      </c>
      <c r="E26292" t="s">
        <v>1160</v>
      </c>
      <c r="F26292" t="s">
        <v>140</v>
      </c>
      <c r="G26292" t="s">
        <v>140</v>
      </c>
    </row>
    <row r="26293" spans="1:7" x14ac:dyDescent="0.35">
      <c r="A26293" t="s">
        <v>30</v>
      </c>
      <c r="B26293" t="s">
        <v>1998</v>
      </c>
      <c r="C26293">
        <v>32</v>
      </c>
      <c r="D26293" t="s">
        <v>788</v>
      </c>
      <c r="E26293" t="s">
        <v>787</v>
      </c>
      <c r="F26293" t="s">
        <v>140</v>
      </c>
      <c r="G26293" t="s">
        <v>140</v>
      </c>
    </row>
    <row r="26294" spans="1:7" x14ac:dyDescent="0.35">
      <c r="A26294" t="s">
        <v>30</v>
      </c>
      <c r="B26294" t="s">
        <v>1218</v>
      </c>
      <c r="C26294">
        <v>12</v>
      </c>
      <c r="D26294" t="s">
        <v>140</v>
      </c>
      <c r="E26294" t="s">
        <v>177</v>
      </c>
      <c r="F26294" t="s">
        <v>140</v>
      </c>
      <c r="G26294" t="s">
        <v>140</v>
      </c>
    </row>
    <row r="26295" spans="1:7" x14ac:dyDescent="0.35">
      <c r="A26295" t="s">
        <v>30</v>
      </c>
      <c r="B26295" t="s">
        <v>1999</v>
      </c>
      <c r="C26295">
        <v>15</v>
      </c>
      <c r="D26295" t="s">
        <v>140</v>
      </c>
      <c r="E26295" t="s">
        <v>177</v>
      </c>
      <c r="F26295" t="s">
        <v>140</v>
      </c>
      <c r="G26295" t="s">
        <v>140</v>
      </c>
    </row>
    <row r="26296" spans="1:7" x14ac:dyDescent="0.35">
      <c r="A26296" t="s">
        <v>30</v>
      </c>
      <c r="B26296" t="s">
        <v>2000</v>
      </c>
      <c r="C26296">
        <v>9</v>
      </c>
      <c r="D26296" t="s">
        <v>501</v>
      </c>
      <c r="E26296" t="s">
        <v>500</v>
      </c>
      <c r="F26296" t="s">
        <v>140</v>
      </c>
      <c r="G26296" t="s">
        <v>140</v>
      </c>
    </row>
    <row r="26297" spans="1:7" x14ac:dyDescent="0.35">
      <c r="A26297" t="s">
        <v>30</v>
      </c>
      <c r="B26297" t="s">
        <v>2001</v>
      </c>
      <c r="C26297">
        <v>3</v>
      </c>
      <c r="D26297" t="s">
        <v>140</v>
      </c>
      <c r="E26297" t="s">
        <v>177</v>
      </c>
      <c r="F26297" t="s">
        <v>140</v>
      </c>
      <c r="G26297" t="s">
        <v>140</v>
      </c>
    </row>
    <row r="26298" spans="1:7" x14ac:dyDescent="0.35">
      <c r="A26298" t="s">
        <v>30</v>
      </c>
      <c r="B26298" t="s">
        <v>2002</v>
      </c>
      <c r="C26298">
        <v>47</v>
      </c>
      <c r="D26298" t="s">
        <v>1066</v>
      </c>
      <c r="E26298" t="s">
        <v>997</v>
      </c>
      <c r="F26298" t="s">
        <v>140</v>
      </c>
      <c r="G26298" t="s">
        <v>939</v>
      </c>
    </row>
    <row r="26299" spans="1:7" x14ac:dyDescent="0.35">
      <c r="A26299" t="s">
        <v>30</v>
      </c>
      <c r="B26299" t="s">
        <v>2003</v>
      </c>
      <c r="C26299">
        <v>32</v>
      </c>
      <c r="D26299" t="s">
        <v>501</v>
      </c>
      <c r="E26299" t="s">
        <v>500</v>
      </c>
      <c r="F26299" t="s">
        <v>140</v>
      </c>
      <c r="G26299" t="s">
        <v>140</v>
      </c>
    </row>
    <row r="26300" spans="1:7" x14ac:dyDescent="0.35">
      <c r="A26300" t="s">
        <v>30</v>
      </c>
      <c r="B26300" t="s">
        <v>2004</v>
      </c>
      <c r="C26300">
        <v>22</v>
      </c>
      <c r="D26300" t="s">
        <v>893</v>
      </c>
      <c r="E26300" t="s">
        <v>892</v>
      </c>
      <c r="F26300" t="s">
        <v>140</v>
      </c>
      <c r="G26300" t="s">
        <v>140</v>
      </c>
    </row>
    <row r="26301" spans="1:7" x14ac:dyDescent="0.35">
      <c r="A26301" t="s">
        <v>31</v>
      </c>
      <c r="B26301" t="s">
        <v>1216</v>
      </c>
      <c r="C26301">
        <v>10</v>
      </c>
      <c r="D26301" t="s">
        <v>522</v>
      </c>
      <c r="E26301" t="s">
        <v>523</v>
      </c>
      <c r="F26301" t="s">
        <v>140</v>
      </c>
      <c r="G26301" t="s">
        <v>140</v>
      </c>
    </row>
    <row r="26302" spans="1:7" x14ac:dyDescent="0.35">
      <c r="A26302" t="s">
        <v>31</v>
      </c>
      <c r="B26302" t="s">
        <v>1993</v>
      </c>
      <c r="C26302">
        <v>11</v>
      </c>
      <c r="D26302" t="s">
        <v>140</v>
      </c>
      <c r="E26302" t="s">
        <v>177</v>
      </c>
      <c r="F26302" t="s">
        <v>140</v>
      </c>
      <c r="G26302" t="s">
        <v>140</v>
      </c>
    </row>
    <row r="26303" spans="1:7" x14ac:dyDescent="0.35">
      <c r="A26303" t="s">
        <v>31</v>
      </c>
      <c r="B26303" t="s">
        <v>1994</v>
      </c>
      <c r="C26303">
        <v>6</v>
      </c>
      <c r="D26303" t="s">
        <v>140</v>
      </c>
      <c r="E26303" t="s">
        <v>177</v>
      </c>
      <c r="F26303" t="s">
        <v>140</v>
      </c>
      <c r="G26303" t="s">
        <v>140</v>
      </c>
    </row>
    <row r="26304" spans="1:7" x14ac:dyDescent="0.35">
      <c r="A26304" t="s">
        <v>31</v>
      </c>
      <c r="B26304" t="s">
        <v>1995</v>
      </c>
      <c r="C26304">
        <v>1</v>
      </c>
      <c r="D26304" t="s">
        <v>140</v>
      </c>
      <c r="E26304" t="s">
        <v>177</v>
      </c>
      <c r="F26304" t="s">
        <v>140</v>
      </c>
      <c r="G26304" t="s">
        <v>140</v>
      </c>
    </row>
    <row r="26305" spans="1:7" x14ac:dyDescent="0.35">
      <c r="A26305" t="s">
        <v>31</v>
      </c>
      <c r="B26305" t="s">
        <v>1996</v>
      </c>
      <c r="C26305">
        <v>49</v>
      </c>
      <c r="D26305" t="s">
        <v>1067</v>
      </c>
      <c r="E26305" t="s">
        <v>1111</v>
      </c>
      <c r="F26305" t="s">
        <v>140</v>
      </c>
      <c r="G26305" t="s">
        <v>140</v>
      </c>
    </row>
    <row r="26306" spans="1:7" x14ac:dyDescent="0.35">
      <c r="A26306" t="s">
        <v>31</v>
      </c>
      <c r="B26306" t="s">
        <v>1997</v>
      </c>
      <c r="C26306">
        <v>50</v>
      </c>
      <c r="D26306" t="s">
        <v>942</v>
      </c>
      <c r="E26306" t="s">
        <v>943</v>
      </c>
      <c r="F26306" t="s">
        <v>140</v>
      </c>
      <c r="G26306" t="s">
        <v>140</v>
      </c>
    </row>
    <row r="26307" spans="1:7" x14ac:dyDescent="0.35">
      <c r="A26307" t="s">
        <v>31</v>
      </c>
      <c r="B26307" t="s">
        <v>1998</v>
      </c>
      <c r="C26307">
        <v>48</v>
      </c>
      <c r="D26307" t="s">
        <v>1068</v>
      </c>
      <c r="E26307" t="s">
        <v>1108</v>
      </c>
      <c r="F26307" t="s">
        <v>140</v>
      </c>
      <c r="G26307" t="s">
        <v>140</v>
      </c>
    </row>
    <row r="26308" spans="1:7" x14ac:dyDescent="0.35">
      <c r="A26308" t="s">
        <v>31</v>
      </c>
      <c r="B26308" t="s">
        <v>1218</v>
      </c>
      <c r="C26308">
        <v>6</v>
      </c>
      <c r="D26308" t="s">
        <v>43</v>
      </c>
      <c r="E26308" t="s">
        <v>42</v>
      </c>
      <c r="F26308" t="s">
        <v>140</v>
      </c>
      <c r="G26308" t="s">
        <v>140</v>
      </c>
    </row>
    <row r="26309" spans="1:7" x14ac:dyDescent="0.35">
      <c r="A26309" t="s">
        <v>31</v>
      </c>
      <c r="B26309" t="s">
        <v>1999</v>
      </c>
      <c r="C26309">
        <v>4</v>
      </c>
      <c r="D26309" t="s">
        <v>140</v>
      </c>
      <c r="E26309" t="s">
        <v>177</v>
      </c>
      <c r="F26309" t="s">
        <v>140</v>
      </c>
      <c r="G26309" t="s">
        <v>140</v>
      </c>
    </row>
    <row r="26310" spans="1:7" x14ac:dyDescent="0.35">
      <c r="A26310" t="s">
        <v>31</v>
      </c>
      <c r="B26310" t="s">
        <v>2000</v>
      </c>
      <c r="C26310">
        <v>2</v>
      </c>
      <c r="D26310" t="s">
        <v>140</v>
      </c>
      <c r="E26310" t="s">
        <v>177</v>
      </c>
      <c r="F26310" t="s">
        <v>140</v>
      </c>
      <c r="G26310" t="s">
        <v>140</v>
      </c>
    </row>
    <row r="26311" spans="1:7" x14ac:dyDescent="0.35">
      <c r="A26311" t="s">
        <v>31</v>
      </c>
      <c r="B26311" t="s">
        <v>2001</v>
      </c>
      <c r="C26311">
        <v>4</v>
      </c>
      <c r="D26311" t="s">
        <v>636</v>
      </c>
      <c r="E26311" t="s">
        <v>637</v>
      </c>
      <c r="F26311" t="s">
        <v>140</v>
      </c>
      <c r="G26311" t="s">
        <v>140</v>
      </c>
    </row>
    <row r="26312" spans="1:7" x14ac:dyDescent="0.35">
      <c r="A26312" t="s">
        <v>31</v>
      </c>
      <c r="B26312" t="s">
        <v>2002</v>
      </c>
      <c r="C26312">
        <v>48</v>
      </c>
      <c r="D26312" t="s">
        <v>140</v>
      </c>
      <c r="E26312" t="s">
        <v>177</v>
      </c>
      <c r="F26312" t="s">
        <v>140</v>
      </c>
      <c r="G26312" t="s">
        <v>140</v>
      </c>
    </row>
    <row r="26313" spans="1:7" x14ac:dyDescent="0.35">
      <c r="A26313" t="s">
        <v>31</v>
      </c>
      <c r="B26313" t="s">
        <v>2003</v>
      </c>
      <c r="C26313">
        <v>39</v>
      </c>
      <c r="D26313" t="s">
        <v>99</v>
      </c>
      <c r="E26313" t="s">
        <v>100</v>
      </c>
      <c r="F26313" t="s">
        <v>140</v>
      </c>
      <c r="G26313" t="s">
        <v>140</v>
      </c>
    </row>
    <row r="26314" spans="1:7" x14ac:dyDescent="0.35">
      <c r="A26314" t="s">
        <v>31</v>
      </c>
      <c r="B26314" t="s">
        <v>2004</v>
      </c>
      <c r="C26314">
        <v>24</v>
      </c>
      <c r="D26314" t="s">
        <v>140</v>
      </c>
      <c r="E26314" t="s">
        <v>177</v>
      </c>
      <c r="F26314" t="s">
        <v>140</v>
      </c>
      <c r="G26314" t="s">
        <v>140</v>
      </c>
    </row>
    <row r="26315" spans="1:7" x14ac:dyDescent="0.35">
      <c r="A26315" t="s">
        <v>31</v>
      </c>
      <c r="B26315" t="s">
        <v>339</v>
      </c>
      <c r="C26315">
        <v>2</v>
      </c>
      <c r="D26315" t="s">
        <v>140</v>
      </c>
      <c r="E26315" t="s">
        <v>177</v>
      </c>
      <c r="F26315" t="s">
        <v>140</v>
      </c>
      <c r="G26315" t="s">
        <v>140</v>
      </c>
    </row>
    <row r="26316" spans="1:7" x14ac:dyDescent="0.35">
      <c r="A26316" t="s">
        <v>32</v>
      </c>
      <c r="B26316" t="s">
        <v>1216</v>
      </c>
      <c r="C26316">
        <v>351</v>
      </c>
      <c r="D26316" t="s">
        <v>1060</v>
      </c>
      <c r="E26316" t="s">
        <v>1144</v>
      </c>
      <c r="F26316" t="s">
        <v>140</v>
      </c>
      <c r="G26316" t="s">
        <v>140</v>
      </c>
    </row>
    <row r="26317" spans="1:7" x14ac:dyDescent="0.35">
      <c r="A26317" t="s">
        <v>32</v>
      </c>
      <c r="B26317" t="s">
        <v>1993</v>
      </c>
      <c r="C26317">
        <v>387</v>
      </c>
      <c r="D26317" t="s">
        <v>1023</v>
      </c>
      <c r="E26317" t="s">
        <v>1198</v>
      </c>
      <c r="F26317" t="s">
        <v>140</v>
      </c>
      <c r="G26317" t="s">
        <v>140</v>
      </c>
    </row>
    <row r="26318" spans="1:7" x14ac:dyDescent="0.35">
      <c r="A26318" t="s">
        <v>32</v>
      </c>
      <c r="B26318" t="s">
        <v>1994</v>
      </c>
      <c r="C26318">
        <v>225</v>
      </c>
      <c r="D26318" t="s">
        <v>515</v>
      </c>
      <c r="E26318" t="s">
        <v>514</v>
      </c>
      <c r="F26318" t="s">
        <v>140</v>
      </c>
      <c r="G26318" t="s">
        <v>140</v>
      </c>
    </row>
    <row r="26319" spans="1:7" x14ac:dyDescent="0.35">
      <c r="A26319" t="s">
        <v>32</v>
      </c>
      <c r="B26319" t="s">
        <v>1995</v>
      </c>
      <c r="C26319">
        <v>185</v>
      </c>
      <c r="D26319" t="s">
        <v>1098</v>
      </c>
      <c r="E26319" t="s">
        <v>1204</v>
      </c>
      <c r="F26319" t="s">
        <v>140</v>
      </c>
      <c r="G26319" t="s">
        <v>140</v>
      </c>
    </row>
    <row r="26320" spans="1:7" x14ac:dyDescent="0.35">
      <c r="A26320" t="s">
        <v>32</v>
      </c>
      <c r="B26320" t="s">
        <v>1996</v>
      </c>
      <c r="C26320">
        <v>1492</v>
      </c>
      <c r="D26320" t="s">
        <v>1023</v>
      </c>
      <c r="E26320" t="s">
        <v>514</v>
      </c>
      <c r="F26320" t="s">
        <v>1010</v>
      </c>
      <c r="G26320" t="s">
        <v>1022</v>
      </c>
    </row>
    <row r="26321" spans="1:7" x14ac:dyDescent="0.35">
      <c r="A26321" t="s">
        <v>32</v>
      </c>
      <c r="B26321" t="s">
        <v>1997</v>
      </c>
      <c r="C26321">
        <v>1115</v>
      </c>
      <c r="D26321" t="s">
        <v>660</v>
      </c>
      <c r="E26321" t="s">
        <v>665</v>
      </c>
      <c r="F26321" t="s">
        <v>1010</v>
      </c>
      <c r="G26321" t="s">
        <v>140</v>
      </c>
    </row>
    <row r="26322" spans="1:7" x14ac:dyDescent="0.35">
      <c r="A26322" t="s">
        <v>32</v>
      </c>
      <c r="B26322" t="s">
        <v>1998</v>
      </c>
      <c r="C26322">
        <v>930</v>
      </c>
      <c r="D26322" t="s">
        <v>458</v>
      </c>
      <c r="E26322" t="s">
        <v>1124</v>
      </c>
      <c r="F26322" t="s">
        <v>1008</v>
      </c>
      <c r="G26322" t="s">
        <v>140</v>
      </c>
    </row>
    <row r="26323" spans="1:7" x14ac:dyDescent="0.35">
      <c r="A26323" t="s">
        <v>32</v>
      </c>
      <c r="B26323" t="s">
        <v>1218</v>
      </c>
      <c r="C26323">
        <v>318</v>
      </c>
      <c r="D26323" t="s">
        <v>1052</v>
      </c>
      <c r="E26323" t="s">
        <v>1146</v>
      </c>
      <c r="F26323" t="s">
        <v>140</v>
      </c>
      <c r="G26323" t="s">
        <v>140</v>
      </c>
    </row>
    <row r="26324" spans="1:7" x14ac:dyDescent="0.35">
      <c r="A26324" t="s">
        <v>32</v>
      </c>
      <c r="B26324" t="s">
        <v>1999</v>
      </c>
      <c r="C26324">
        <v>313</v>
      </c>
      <c r="D26324" t="s">
        <v>1052</v>
      </c>
      <c r="E26324" t="s">
        <v>1146</v>
      </c>
      <c r="F26324" t="s">
        <v>140</v>
      </c>
      <c r="G26324" t="s">
        <v>140</v>
      </c>
    </row>
    <row r="26325" spans="1:7" x14ac:dyDescent="0.35">
      <c r="A26325" t="s">
        <v>32</v>
      </c>
      <c r="B26325" t="s">
        <v>2000</v>
      </c>
      <c r="C26325">
        <v>197</v>
      </c>
      <c r="D26325" t="s">
        <v>1046</v>
      </c>
      <c r="E26325" t="s">
        <v>1119</v>
      </c>
      <c r="F26325" t="s">
        <v>140</v>
      </c>
      <c r="G26325" t="s">
        <v>140</v>
      </c>
    </row>
    <row r="26326" spans="1:7" x14ac:dyDescent="0.35">
      <c r="A26326" t="s">
        <v>32</v>
      </c>
      <c r="B26326" t="s">
        <v>2001</v>
      </c>
      <c r="C26326">
        <v>162</v>
      </c>
      <c r="D26326" t="s">
        <v>875</v>
      </c>
      <c r="E26326" t="s">
        <v>1025</v>
      </c>
      <c r="F26326" t="s">
        <v>140</v>
      </c>
      <c r="G26326" t="s">
        <v>140</v>
      </c>
    </row>
    <row r="26327" spans="1:7" x14ac:dyDescent="0.35">
      <c r="A26327" t="s">
        <v>32</v>
      </c>
      <c r="B26327" t="s">
        <v>2002</v>
      </c>
      <c r="C26327">
        <v>1037</v>
      </c>
      <c r="D26327" t="s">
        <v>996</v>
      </c>
      <c r="E26327" t="s">
        <v>1116</v>
      </c>
      <c r="F26327" t="s">
        <v>1010</v>
      </c>
      <c r="G26327" t="s">
        <v>1010</v>
      </c>
    </row>
    <row r="26328" spans="1:7" x14ac:dyDescent="0.35">
      <c r="A26328" t="s">
        <v>32</v>
      </c>
      <c r="B26328" t="s">
        <v>2003</v>
      </c>
      <c r="C26328">
        <v>763</v>
      </c>
      <c r="D26328" t="s">
        <v>929</v>
      </c>
      <c r="E26328" t="s">
        <v>1111</v>
      </c>
      <c r="F26328" t="s">
        <v>1008</v>
      </c>
      <c r="G26328" t="s">
        <v>140</v>
      </c>
    </row>
    <row r="26329" spans="1:7" x14ac:dyDescent="0.35">
      <c r="A26329" t="s">
        <v>32</v>
      </c>
      <c r="B26329" t="s">
        <v>2004</v>
      </c>
      <c r="C26329">
        <v>442</v>
      </c>
      <c r="D26329" t="s">
        <v>950</v>
      </c>
      <c r="E26329" t="s">
        <v>997</v>
      </c>
      <c r="F26329" t="s">
        <v>1022</v>
      </c>
      <c r="G26329" t="s">
        <v>140</v>
      </c>
    </row>
    <row r="26330" spans="1:7" x14ac:dyDescent="0.35">
      <c r="A26330" t="s">
        <v>32</v>
      </c>
      <c r="B26330" t="s">
        <v>339</v>
      </c>
      <c r="C26330">
        <v>75</v>
      </c>
      <c r="D26330" t="s">
        <v>1048</v>
      </c>
      <c r="E26330" t="s">
        <v>1160</v>
      </c>
      <c r="F26330" t="s">
        <v>140</v>
      </c>
      <c r="G26330" t="s">
        <v>140</v>
      </c>
    </row>
    <row r="26332" spans="1:7" x14ac:dyDescent="0.35">
      <c r="A26332" t="s">
        <v>2101</v>
      </c>
    </row>
    <row r="26333" spans="1:7" x14ac:dyDescent="0.35">
      <c r="A26333" t="s">
        <v>2</v>
      </c>
      <c r="B26333" t="s">
        <v>2006</v>
      </c>
      <c r="C26333" t="s">
        <v>3</v>
      </c>
      <c r="D26333" t="s">
        <v>85</v>
      </c>
      <c r="E26333" t="s">
        <v>86</v>
      </c>
      <c r="F26333" t="s">
        <v>1133</v>
      </c>
      <c r="G26333" t="s">
        <v>136</v>
      </c>
    </row>
    <row r="26334" spans="1:7" x14ac:dyDescent="0.35">
      <c r="A26334" t="s">
        <v>8</v>
      </c>
      <c r="B26334" t="s">
        <v>2007</v>
      </c>
      <c r="C26334">
        <v>91</v>
      </c>
      <c r="D26334" t="s">
        <v>458</v>
      </c>
      <c r="E26334" t="s">
        <v>1002</v>
      </c>
      <c r="F26334" t="s">
        <v>1009</v>
      </c>
      <c r="G26334" t="s">
        <v>140</v>
      </c>
    </row>
    <row r="26335" spans="1:7" x14ac:dyDescent="0.35">
      <c r="A26335" t="s">
        <v>8</v>
      </c>
      <c r="B26335" t="s">
        <v>2008</v>
      </c>
      <c r="C26335">
        <v>207</v>
      </c>
      <c r="D26335" t="s">
        <v>1046</v>
      </c>
      <c r="E26335" t="s">
        <v>1119</v>
      </c>
      <c r="F26335" t="s">
        <v>140</v>
      </c>
      <c r="G26335" t="s">
        <v>140</v>
      </c>
    </row>
    <row r="26336" spans="1:7" x14ac:dyDescent="0.35">
      <c r="A26336" t="s">
        <v>8</v>
      </c>
      <c r="B26336" t="s">
        <v>339</v>
      </c>
      <c r="C26336">
        <v>18</v>
      </c>
      <c r="D26336" t="s">
        <v>140</v>
      </c>
      <c r="E26336" t="s">
        <v>177</v>
      </c>
      <c r="F26336" t="s">
        <v>140</v>
      </c>
      <c r="G26336" t="s">
        <v>140</v>
      </c>
    </row>
    <row r="26337" spans="1:7" x14ac:dyDescent="0.35">
      <c r="A26337" t="s">
        <v>9</v>
      </c>
      <c r="B26337" t="s">
        <v>2007</v>
      </c>
      <c r="C26337">
        <v>72</v>
      </c>
      <c r="D26337" t="s">
        <v>1080</v>
      </c>
      <c r="E26337" t="s">
        <v>1081</v>
      </c>
      <c r="F26337" t="s">
        <v>140</v>
      </c>
      <c r="G26337" t="s">
        <v>140</v>
      </c>
    </row>
    <row r="26338" spans="1:7" x14ac:dyDescent="0.35">
      <c r="A26338" t="s">
        <v>9</v>
      </c>
      <c r="B26338" t="s">
        <v>2008</v>
      </c>
      <c r="C26338">
        <v>257</v>
      </c>
      <c r="D26338" t="s">
        <v>954</v>
      </c>
      <c r="E26338" t="s">
        <v>955</v>
      </c>
      <c r="F26338" t="s">
        <v>140</v>
      </c>
      <c r="G26338" t="s">
        <v>140</v>
      </c>
    </row>
    <row r="26339" spans="1:7" x14ac:dyDescent="0.35">
      <c r="A26339" t="s">
        <v>9</v>
      </c>
      <c r="B26339" t="s">
        <v>339</v>
      </c>
      <c r="C26339">
        <v>33</v>
      </c>
      <c r="D26339" t="s">
        <v>1073</v>
      </c>
      <c r="E26339" t="s">
        <v>1213</v>
      </c>
      <c r="F26339" t="s">
        <v>140</v>
      </c>
      <c r="G26339" t="s">
        <v>140</v>
      </c>
    </row>
    <row r="26340" spans="1:7" x14ac:dyDescent="0.35">
      <c r="A26340" t="s">
        <v>10</v>
      </c>
      <c r="B26340" t="s">
        <v>2007</v>
      </c>
      <c r="C26340">
        <v>91</v>
      </c>
      <c r="D26340" t="s">
        <v>988</v>
      </c>
      <c r="E26340" t="s">
        <v>987</v>
      </c>
      <c r="F26340" t="s">
        <v>140</v>
      </c>
      <c r="G26340" t="s">
        <v>140</v>
      </c>
    </row>
    <row r="26341" spans="1:7" x14ac:dyDescent="0.35">
      <c r="A26341" t="s">
        <v>10</v>
      </c>
      <c r="B26341" t="s">
        <v>2008</v>
      </c>
      <c r="C26341">
        <v>202</v>
      </c>
      <c r="D26341" t="s">
        <v>824</v>
      </c>
      <c r="E26341" t="s">
        <v>933</v>
      </c>
      <c r="F26341" t="s">
        <v>140</v>
      </c>
      <c r="G26341" t="s">
        <v>140</v>
      </c>
    </row>
    <row r="26342" spans="1:7" x14ac:dyDescent="0.35">
      <c r="A26342" t="s">
        <v>10</v>
      </c>
      <c r="B26342" t="s">
        <v>339</v>
      </c>
      <c r="C26342">
        <v>16</v>
      </c>
      <c r="D26342" t="s">
        <v>1068</v>
      </c>
      <c r="E26342" t="s">
        <v>1108</v>
      </c>
      <c r="F26342" t="s">
        <v>140</v>
      </c>
      <c r="G26342" t="s">
        <v>140</v>
      </c>
    </row>
    <row r="26343" spans="1:7" x14ac:dyDescent="0.35">
      <c r="A26343" t="s">
        <v>11</v>
      </c>
      <c r="B26343" t="s">
        <v>2007</v>
      </c>
      <c r="C26343">
        <v>76</v>
      </c>
      <c r="D26343" t="s">
        <v>985</v>
      </c>
      <c r="E26343" t="s">
        <v>986</v>
      </c>
      <c r="F26343" t="s">
        <v>140</v>
      </c>
      <c r="G26343" t="s">
        <v>140</v>
      </c>
    </row>
    <row r="26344" spans="1:7" x14ac:dyDescent="0.35">
      <c r="A26344" t="s">
        <v>11</v>
      </c>
      <c r="B26344" t="s">
        <v>2008</v>
      </c>
      <c r="C26344">
        <v>241</v>
      </c>
      <c r="D26344" t="s">
        <v>1048</v>
      </c>
      <c r="E26344" t="s">
        <v>1160</v>
      </c>
      <c r="F26344" t="s">
        <v>140</v>
      </c>
      <c r="G26344" t="s">
        <v>140</v>
      </c>
    </row>
    <row r="26345" spans="1:7" x14ac:dyDescent="0.35">
      <c r="A26345" t="s">
        <v>11</v>
      </c>
      <c r="B26345" t="s">
        <v>339</v>
      </c>
      <c r="C26345">
        <v>35</v>
      </c>
      <c r="D26345" t="s">
        <v>1004</v>
      </c>
      <c r="E26345" t="s">
        <v>1230</v>
      </c>
      <c r="F26345" t="s">
        <v>140</v>
      </c>
      <c r="G26345" t="s">
        <v>140</v>
      </c>
    </row>
    <row r="26346" spans="1:7" x14ac:dyDescent="0.35">
      <c r="A26346" t="s">
        <v>12</v>
      </c>
      <c r="B26346" t="s">
        <v>2007</v>
      </c>
      <c r="C26346">
        <v>102</v>
      </c>
      <c r="D26346" t="s">
        <v>527</v>
      </c>
      <c r="E26346" t="s">
        <v>858</v>
      </c>
      <c r="F26346" t="s">
        <v>140</v>
      </c>
      <c r="G26346" t="s">
        <v>140</v>
      </c>
    </row>
    <row r="26347" spans="1:7" x14ac:dyDescent="0.35">
      <c r="A26347" t="s">
        <v>12</v>
      </c>
      <c r="B26347" t="s">
        <v>2008</v>
      </c>
      <c r="C26347">
        <v>200</v>
      </c>
      <c r="D26347" t="s">
        <v>1052</v>
      </c>
      <c r="E26347" t="s">
        <v>1146</v>
      </c>
      <c r="F26347" t="s">
        <v>140</v>
      </c>
      <c r="G26347" t="s">
        <v>140</v>
      </c>
    </row>
    <row r="26348" spans="1:7" x14ac:dyDescent="0.35">
      <c r="A26348" t="s">
        <v>12</v>
      </c>
      <c r="B26348" t="s">
        <v>339</v>
      </c>
      <c r="C26348">
        <v>12</v>
      </c>
      <c r="D26348" t="s">
        <v>140</v>
      </c>
      <c r="E26348" t="s">
        <v>177</v>
      </c>
      <c r="F26348" t="s">
        <v>140</v>
      </c>
      <c r="G26348" t="s">
        <v>140</v>
      </c>
    </row>
    <row r="26349" spans="1:7" x14ac:dyDescent="0.35">
      <c r="A26349" t="s">
        <v>13</v>
      </c>
      <c r="B26349" t="s">
        <v>2007</v>
      </c>
      <c r="C26349">
        <v>92</v>
      </c>
      <c r="D26349" t="s">
        <v>917</v>
      </c>
      <c r="E26349" t="s">
        <v>916</v>
      </c>
      <c r="F26349" t="s">
        <v>140</v>
      </c>
      <c r="G26349" t="s">
        <v>140</v>
      </c>
    </row>
    <row r="26350" spans="1:7" x14ac:dyDescent="0.35">
      <c r="A26350" t="s">
        <v>13</v>
      </c>
      <c r="B26350" t="s">
        <v>2008</v>
      </c>
      <c r="C26350">
        <v>168</v>
      </c>
      <c r="D26350" t="s">
        <v>1003</v>
      </c>
      <c r="E26350" t="s">
        <v>1002</v>
      </c>
      <c r="F26350" t="s">
        <v>140</v>
      </c>
      <c r="G26350" t="s">
        <v>140</v>
      </c>
    </row>
    <row r="26351" spans="1:7" x14ac:dyDescent="0.35">
      <c r="A26351" t="s">
        <v>13</v>
      </c>
      <c r="B26351" t="s">
        <v>339</v>
      </c>
      <c r="C26351">
        <v>19</v>
      </c>
      <c r="D26351" t="s">
        <v>1059</v>
      </c>
      <c r="E26351" t="s">
        <v>1153</v>
      </c>
      <c r="F26351" t="s">
        <v>140</v>
      </c>
      <c r="G26351" t="s">
        <v>140</v>
      </c>
    </row>
    <row r="26352" spans="1:7" x14ac:dyDescent="0.35">
      <c r="A26352" t="s">
        <v>14</v>
      </c>
      <c r="B26352" t="s">
        <v>2007</v>
      </c>
      <c r="C26352">
        <v>75</v>
      </c>
      <c r="D26352" t="s">
        <v>1045</v>
      </c>
      <c r="E26352" t="s">
        <v>1123</v>
      </c>
      <c r="F26352" t="s">
        <v>140</v>
      </c>
      <c r="G26352" t="s">
        <v>140</v>
      </c>
    </row>
    <row r="26353" spans="1:7" x14ac:dyDescent="0.35">
      <c r="A26353" t="s">
        <v>14</v>
      </c>
      <c r="B26353" t="s">
        <v>2008</v>
      </c>
      <c r="C26353">
        <v>221</v>
      </c>
      <c r="D26353" t="s">
        <v>1023</v>
      </c>
      <c r="E26353" t="s">
        <v>514</v>
      </c>
      <c r="F26353" t="s">
        <v>140</v>
      </c>
      <c r="G26353" t="s">
        <v>1016</v>
      </c>
    </row>
    <row r="26354" spans="1:7" x14ac:dyDescent="0.35">
      <c r="A26354" t="s">
        <v>14</v>
      </c>
      <c r="B26354" t="s">
        <v>339</v>
      </c>
      <c r="C26354">
        <v>20</v>
      </c>
      <c r="D26354" t="s">
        <v>1056</v>
      </c>
      <c r="E26354" t="s">
        <v>1124</v>
      </c>
      <c r="F26354" t="s">
        <v>140</v>
      </c>
      <c r="G26354" t="s">
        <v>140</v>
      </c>
    </row>
    <row r="26355" spans="1:7" x14ac:dyDescent="0.35">
      <c r="A26355" t="s">
        <v>15</v>
      </c>
      <c r="B26355" t="s">
        <v>2007</v>
      </c>
      <c r="C26355">
        <v>93</v>
      </c>
      <c r="D26355" t="s">
        <v>985</v>
      </c>
      <c r="E26355" t="s">
        <v>936</v>
      </c>
      <c r="F26355" t="s">
        <v>1021</v>
      </c>
      <c r="G26355" t="s">
        <v>140</v>
      </c>
    </row>
    <row r="26356" spans="1:7" x14ac:dyDescent="0.35">
      <c r="A26356" t="s">
        <v>15</v>
      </c>
      <c r="B26356" t="s">
        <v>2008</v>
      </c>
      <c r="C26356">
        <v>215</v>
      </c>
      <c r="D26356" t="s">
        <v>1052</v>
      </c>
      <c r="E26356" t="s">
        <v>997</v>
      </c>
      <c r="F26356" t="s">
        <v>1013</v>
      </c>
      <c r="G26356" t="s">
        <v>140</v>
      </c>
    </row>
    <row r="26357" spans="1:7" x14ac:dyDescent="0.35">
      <c r="A26357" t="s">
        <v>15</v>
      </c>
      <c r="B26357" t="s">
        <v>339</v>
      </c>
      <c r="C26357">
        <v>11</v>
      </c>
      <c r="D26357" t="s">
        <v>967</v>
      </c>
      <c r="E26357" t="s">
        <v>1005</v>
      </c>
      <c r="F26357" t="s">
        <v>140</v>
      </c>
      <c r="G26357" t="s">
        <v>140</v>
      </c>
    </row>
    <row r="26358" spans="1:7" x14ac:dyDescent="0.35">
      <c r="A26358" t="s">
        <v>16</v>
      </c>
      <c r="B26358" t="s">
        <v>2007</v>
      </c>
      <c r="C26358">
        <v>81</v>
      </c>
      <c r="D26358" t="s">
        <v>527</v>
      </c>
      <c r="E26358" t="s">
        <v>858</v>
      </c>
      <c r="F26358" t="s">
        <v>140</v>
      </c>
      <c r="G26358" t="s">
        <v>140</v>
      </c>
    </row>
    <row r="26359" spans="1:7" x14ac:dyDescent="0.35">
      <c r="A26359" t="s">
        <v>16</v>
      </c>
      <c r="B26359" t="s">
        <v>2008</v>
      </c>
      <c r="C26359">
        <v>275</v>
      </c>
      <c r="D26359" t="s">
        <v>1070</v>
      </c>
      <c r="E26359" t="s">
        <v>1025</v>
      </c>
      <c r="F26359" t="s">
        <v>1016</v>
      </c>
      <c r="G26359" t="s">
        <v>140</v>
      </c>
    </row>
    <row r="26360" spans="1:7" x14ac:dyDescent="0.35">
      <c r="A26360" t="s">
        <v>16</v>
      </c>
      <c r="B26360" t="s">
        <v>339</v>
      </c>
      <c r="C26360">
        <v>29</v>
      </c>
      <c r="D26360" t="s">
        <v>140</v>
      </c>
      <c r="E26360" t="s">
        <v>1196</v>
      </c>
      <c r="F26360" t="s">
        <v>1011</v>
      </c>
      <c r="G26360" t="s">
        <v>140</v>
      </c>
    </row>
    <row r="26361" spans="1:7" x14ac:dyDescent="0.35">
      <c r="A26361" t="s">
        <v>17</v>
      </c>
      <c r="B26361" t="s">
        <v>2007</v>
      </c>
      <c r="C26361">
        <v>88</v>
      </c>
      <c r="D26361" t="s">
        <v>147</v>
      </c>
      <c r="E26361" t="s">
        <v>930</v>
      </c>
      <c r="F26361" t="s">
        <v>140</v>
      </c>
      <c r="G26361" t="s">
        <v>140</v>
      </c>
    </row>
    <row r="26362" spans="1:7" x14ac:dyDescent="0.35">
      <c r="A26362" t="s">
        <v>17</v>
      </c>
      <c r="B26362" t="s">
        <v>2008</v>
      </c>
      <c r="C26362">
        <v>208</v>
      </c>
      <c r="D26362" t="s">
        <v>1070</v>
      </c>
      <c r="E26362" t="s">
        <v>1143</v>
      </c>
      <c r="F26362" t="s">
        <v>140</v>
      </c>
      <c r="G26362" t="s">
        <v>140</v>
      </c>
    </row>
    <row r="26363" spans="1:7" x14ac:dyDescent="0.35">
      <c r="A26363" t="s">
        <v>17</v>
      </c>
      <c r="B26363" t="s">
        <v>339</v>
      </c>
      <c r="C26363">
        <v>28</v>
      </c>
      <c r="D26363" t="s">
        <v>140</v>
      </c>
      <c r="E26363" t="s">
        <v>177</v>
      </c>
      <c r="F26363" t="s">
        <v>140</v>
      </c>
      <c r="G26363" t="s">
        <v>140</v>
      </c>
    </row>
    <row r="26364" spans="1:7" x14ac:dyDescent="0.35">
      <c r="A26364" t="s">
        <v>18</v>
      </c>
      <c r="B26364" t="s">
        <v>2007</v>
      </c>
      <c r="C26364">
        <v>94</v>
      </c>
      <c r="D26364" t="s">
        <v>1059</v>
      </c>
      <c r="E26364" t="s">
        <v>1153</v>
      </c>
      <c r="F26364" t="s">
        <v>140</v>
      </c>
      <c r="G26364" t="s">
        <v>140</v>
      </c>
    </row>
    <row r="26365" spans="1:7" x14ac:dyDescent="0.35">
      <c r="A26365" t="s">
        <v>18</v>
      </c>
      <c r="B26365" t="s">
        <v>2008</v>
      </c>
      <c r="C26365">
        <v>175</v>
      </c>
      <c r="D26365" t="s">
        <v>1023</v>
      </c>
      <c r="E26365" t="s">
        <v>1198</v>
      </c>
      <c r="F26365" t="s">
        <v>140</v>
      </c>
      <c r="G26365" t="s">
        <v>140</v>
      </c>
    </row>
    <row r="26366" spans="1:7" x14ac:dyDescent="0.35">
      <c r="A26366" t="s">
        <v>18</v>
      </c>
      <c r="B26366" t="s">
        <v>339</v>
      </c>
      <c r="C26366">
        <v>9</v>
      </c>
      <c r="D26366" t="s">
        <v>140</v>
      </c>
      <c r="E26366" t="s">
        <v>177</v>
      </c>
      <c r="F26366" t="s">
        <v>140</v>
      </c>
      <c r="G26366" t="s">
        <v>140</v>
      </c>
    </row>
    <row r="26367" spans="1:7" x14ac:dyDescent="0.35">
      <c r="A26367" t="s">
        <v>19</v>
      </c>
      <c r="B26367" t="s">
        <v>2007</v>
      </c>
      <c r="C26367">
        <v>100</v>
      </c>
      <c r="D26367" t="s">
        <v>1061</v>
      </c>
      <c r="E26367" t="s">
        <v>1112</v>
      </c>
      <c r="F26367" t="s">
        <v>140</v>
      </c>
      <c r="G26367" t="s">
        <v>140</v>
      </c>
    </row>
    <row r="26368" spans="1:7" x14ac:dyDescent="0.35">
      <c r="A26368" t="s">
        <v>19</v>
      </c>
      <c r="B26368" t="s">
        <v>2008</v>
      </c>
      <c r="C26368">
        <v>212</v>
      </c>
      <c r="D26368" t="s">
        <v>345</v>
      </c>
      <c r="E26368" t="s">
        <v>1124</v>
      </c>
      <c r="F26368" t="s">
        <v>1013</v>
      </c>
      <c r="G26368" t="s">
        <v>140</v>
      </c>
    </row>
    <row r="26369" spans="1:7" x14ac:dyDescent="0.35">
      <c r="A26369" t="s">
        <v>19</v>
      </c>
      <c r="B26369" t="s">
        <v>339</v>
      </c>
      <c r="C26369">
        <v>20</v>
      </c>
      <c r="D26369" t="s">
        <v>140</v>
      </c>
      <c r="E26369" t="s">
        <v>177</v>
      </c>
      <c r="F26369" t="s">
        <v>140</v>
      </c>
      <c r="G26369" t="s">
        <v>140</v>
      </c>
    </row>
    <row r="26370" spans="1:7" x14ac:dyDescent="0.35">
      <c r="A26370" t="s">
        <v>20</v>
      </c>
      <c r="B26370" t="s">
        <v>2007</v>
      </c>
      <c r="C26370">
        <v>92</v>
      </c>
      <c r="D26370" t="s">
        <v>1014</v>
      </c>
      <c r="E26370" t="s">
        <v>1179</v>
      </c>
      <c r="F26370" t="s">
        <v>140</v>
      </c>
      <c r="G26370" t="s">
        <v>140</v>
      </c>
    </row>
    <row r="26371" spans="1:7" x14ac:dyDescent="0.35">
      <c r="A26371" t="s">
        <v>20</v>
      </c>
      <c r="B26371" t="s">
        <v>2008</v>
      </c>
      <c r="C26371">
        <v>233</v>
      </c>
      <c r="D26371" t="s">
        <v>949</v>
      </c>
      <c r="E26371" t="s">
        <v>948</v>
      </c>
      <c r="F26371" t="s">
        <v>140</v>
      </c>
      <c r="G26371" t="s">
        <v>140</v>
      </c>
    </row>
    <row r="26372" spans="1:7" x14ac:dyDescent="0.35">
      <c r="A26372" t="s">
        <v>20</v>
      </c>
      <c r="B26372" t="s">
        <v>339</v>
      </c>
      <c r="C26372">
        <v>17</v>
      </c>
      <c r="D26372" t="s">
        <v>147</v>
      </c>
      <c r="E26372" t="s">
        <v>930</v>
      </c>
      <c r="F26372" t="s">
        <v>140</v>
      </c>
      <c r="G26372" t="s">
        <v>140</v>
      </c>
    </row>
    <row r="26373" spans="1:7" x14ac:dyDescent="0.35">
      <c r="A26373" t="s">
        <v>21</v>
      </c>
      <c r="B26373" t="s">
        <v>2007</v>
      </c>
      <c r="C26373">
        <v>50</v>
      </c>
      <c r="D26373" t="s">
        <v>113</v>
      </c>
      <c r="E26373" t="s">
        <v>114</v>
      </c>
      <c r="F26373" t="s">
        <v>140</v>
      </c>
      <c r="G26373" t="s">
        <v>140</v>
      </c>
    </row>
    <row r="26374" spans="1:7" x14ac:dyDescent="0.35">
      <c r="A26374" t="s">
        <v>21</v>
      </c>
      <c r="B26374" t="s">
        <v>2008</v>
      </c>
      <c r="C26374">
        <v>247</v>
      </c>
      <c r="D26374" t="s">
        <v>345</v>
      </c>
      <c r="E26374" t="s">
        <v>344</v>
      </c>
      <c r="F26374" t="s">
        <v>140</v>
      </c>
      <c r="G26374" t="s">
        <v>140</v>
      </c>
    </row>
    <row r="26375" spans="1:7" x14ac:dyDescent="0.35">
      <c r="A26375" t="s">
        <v>21</v>
      </c>
      <c r="B26375" t="s">
        <v>339</v>
      </c>
      <c r="C26375">
        <v>22</v>
      </c>
      <c r="D26375" t="s">
        <v>140</v>
      </c>
      <c r="E26375" t="s">
        <v>177</v>
      </c>
      <c r="F26375" t="s">
        <v>140</v>
      </c>
      <c r="G26375" t="s">
        <v>140</v>
      </c>
    </row>
    <row r="26376" spans="1:7" x14ac:dyDescent="0.35">
      <c r="A26376" t="s">
        <v>22</v>
      </c>
      <c r="B26376" t="s">
        <v>2007</v>
      </c>
      <c r="C26376">
        <v>89</v>
      </c>
      <c r="D26376" t="s">
        <v>501</v>
      </c>
      <c r="E26376" t="s">
        <v>500</v>
      </c>
      <c r="F26376" t="s">
        <v>140</v>
      </c>
      <c r="G26376" t="s">
        <v>140</v>
      </c>
    </row>
    <row r="26377" spans="1:7" x14ac:dyDescent="0.35">
      <c r="A26377" t="s">
        <v>22</v>
      </c>
      <c r="B26377" t="s">
        <v>2008</v>
      </c>
      <c r="C26377">
        <v>217</v>
      </c>
      <c r="D26377" t="s">
        <v>1058</v>
      </c>
      <c r="E26377" t="s">
        <v>1168</v>
      </c>
      <c r="F26377" t="s">
        <v>1016</v>
      </c>
      <c r="G26377" t="s">
        <v>140</v>
      </c>
    </row>
    <row r="26378" spans="1:7" x14ac:dyDescent="0.35">
      <c r="A26378" t="s">
        <v>22</v>
      </c>
      <c r="B26378" t="s">
        <v>339</v>
      </c>
      <c r="C26378">
        <v>29</v>
      </c>
      <c r="D26378" t="s">
        <v>1058</v>
      </c>
      <c r="E26378" t="s">
        <v>1186</v>
      </c>
      <c r="F26378" t="s">
        <v>140</v>
      </c>
      <c r="G26378" t="s">
        <v>140</v>
      </c>
    </row>
    <row r="26379" spans="1:7" x14ac:dyDescent="0.35">
      <c r="A26379" t="s">
        <v>23</v>
      </c>
      <c r="B26379" t="s">
        <v>2007</v>
      </c>
      <c r="C26379">
        <v>98</v>
      </c>
      <c r="D26379" t="s">
        <v>1058</v>
      </c>
      <c r="E26379" t="s">
        <v>1120</v>
      </c>
      <c r="F26379" t="s">
        <v>1050</v>
      </c>
      <c r="G26379" t="s">
        <v>140</v>
      </c>
    </row>
    <row r="26380" spans="1:7" x14ac:dyDescent="0.35">
      <c r="A26380" t="s">
        <v>23</v>
      </c>
      <c r="B26380" t="s">
        <v>2008</v>
      </c>
      <c r="C26380">
        <v>172</v>
      </c>
      <c r="D26380" t="s">
        <v>1063</v>
      </c>
      <c r="E26380" t="s">
        <v>955</v>
      </c>
      <c r="F26380" t="s">
        <v>1055</v>
      </c>
      <c r="G26380" t="s">
        <v>140</v>
      </c>
    </row>
    <row r="26381" spans="1:7" x14ac:dyDescent="0.35">
      <c r="A26381" t="s">
        <v>23</v>
      </c>
      <c r="B26381" t="s">
        <v>339</v>
      </c>
      <c r="C26381">
        <v>21</v>
      </c>
      <c r="D26381" t="s">
        <v>1064</v>
      </c>
      <c r="E26381" t="s">
        <v>1113</v>
      </c>
      <c r="F26381" t="s">
        <v>140</v>
      </c>
      <c r="G26381" t="s">
        <v>140</v>
      </c>
    </row>
    <row r="26382" spans="1:7" x14ac:dyDescent="0.35">
      <c r="A26382" t="s">
        <v>24</v>
      </c>
      <c r="B26382" t="s">
        <v>2007</v>
      </c>
      <c r="C26382">
        <v>77</v>
      </c>
      <c r="D26382" t="s">
        <v>660</v>
      </c>
      <c r="E26382" t="s">
        <v>661</v>
      </c>
      <c r="F26382" t="s">
        <v>140</v>
      </c>
      <c r="G26382" t="s">
        <v>140</v>
      </c>
    </row>
    <row r="26383" spans="1:7" x14ac:dyDescent="0.35">
      <c r="A26383" t="s">
        <v>24</v>
      </c>
      <c r="B26383" t="s">
        <v>2008</v>
      </c>
      <c r="C26383">
        <v>254</v>
      </c>
      <c r="D26383" t="s">
        <v>1021</v>
      </c>
      <c r="E26383" t="s">
        <v>1148</v>
      </c>
      <c r="F26383" t="s">
        <v>140</v>
      </c>
      <c r="G26383" t="s">
        <v>140</v>
      </c>
    </row>
    <row r="26384" spans="1:7" x14ac:dyDescent="0.35">
      <c r="A26384" t="s">
        <v>24</v>
      </c>
      <c r="B26384" t="s">
        <v>339</v>
      </c>
      <c r="C26384">
        <v>22</v>
      </c>
      <c r="D26384" t="s">
        <v>140</v>
      </c>
      <c r="E26384" t="s">
        <v>177</v>
      </c>
      <c r="F26384" t="s">
        <v>140</v>
      </c>
      <c r="G26384" t="s">
        <v>140</v>
      </c>
    </row>
    <row r="26385" spans="1:7" x14ac:dyDescent="0.35">
      <c r="A26385" t="s">
        <v>25</v>
      </c>
      <c r="B26385" t="s">
        <v>2007</v>
      </c>
      <c r="C26385">
        <v>89</v>
      </c>
      <c r="D26385" t="s">
        <v>1048</v>
      </c>
      <c r="E26385" t="s">
        <v>1160</v>
      </c>
      <c r="F26385" t="s">
        <v>140</v>
      </c>
      <c r="G26385" t="s">
        <v>140</v>
      </c>
    </row>
    <row r="26386" spans="1:7" x14ac:dyDescent="0.35">
      <c r="A26386" t="s">
        <v>25</v>
      </c>
      <c r="B26386" t="s">
        <v>2008</v>
      </c>
      <c r="C26386">
        <v>230</v>
      </c>
      <c r="D26386" t="s">
        <v>1004</v>
      </c>
      <c r="E26386" t="s">
        <v>870</v>
      </c>
      <c r="F26386" t="s">
        <v>1013</v>
      </c>
      <c r="G26386" t="s">
        <v>140</v>
      </c>
    </row>
    <row r="26387" spans="1:7" x14ac:dyDescent="0.35">
      <c r="A26387" t="s">
        <v>25</v>
      </c>
      <c r="B26387" t="s">
        <v>339</v>
      </c>
      <c r="C26387">
        <v>23</v>
      </c>
      <c r="D26387" t="s">
        <v>897</v>
      </c>
      <c r="E26387" t="s">
        <v>898</v>
      </c>
      <c r="F26387" t="s">
        <v>140</v>
      </c>
      <c r="G26387" t="s">
        <v>140</v>
      </c>
    </row>
    <row r="26388" spans="1:7" x14ac:dyDescent="0.35">
      <c r="A26388" t="s">
        <v>26</v>
      </c>
      <c r="B26388" t="s">
        <v>2007</v>
      </c>
      <c r="C26388">
        <v>91</v>
      </c>
      <c r="D26388" t="s">
        <v>971</v>
      </c>
      <c r="E26388" t="s">
        <v>1207</v>
      </c>
      <c r="F26388" t="s">
        <v>140</v>
      </c>
      <c r="G26388" t="s">
        <v>140</v>
      </c>
    </row>
    <row r="26389" spans="1:7" x14ac:dyDescent="0.35">
      <c r="A26389" t="s">
        <v>26</v>
      </c>
      <c r="B26389" t="s">
        <v>2008</v>
      </c>
      <c r="C26389">
        <v>235</v>
      </c>
      <c r="D26389" t="s">
        <v>954</v>
      </c>
      <c r="E26389" t="s">
        <v>955</v>
      </c>
      <c r="F26389" t="s">
        <v>140</v>
      </c>
      <c r="G26389" t="s">
        <v>140</v>
      </c>
    </row>
    <row r="26390" spans="1:7" x14ac:dyDescent="0.35">
      <c r="A26390" t="s">
        <v>26</v>
      </c>
      <c r="B26390" t="s">
        <v>339</v>
      </c>
      <c r="C26390">
        <v>32</v>
      </c>
      <c r="D26390" t="s">
        <v>140</v>
      </c>
      <c r="E26390" t="s">
        <v>177</v>
      </c>
      <c r="F26390" t="s">
        <v>140</v>
      </c>
      <c r="G26390" t="s">
        <v>140</v>
      </c>
    </row>
    <row r="26391" spans="1:7" x14ac:dyDescent="0.35">
      <c r="A26391" t="s">
        <v>27</v>
      </c>
      <c r="B26391" t="s">
        <v>2007</v>
      </c>
      <c r="C26391">
        <v>81</v>
      </c>
      <c r="D26391" t="s">
        <v>1066</v>
      </c>
      <c r="E26391" t="s">
        <v>870</v>
      </c>
      <c r="F26391" t="s">
        <v>1050</v>
      </c>
      <c r="G26391" t="s">
        <v>140</v>
      </c>
    </row>
    <row r="26392" spans="1:7" x14ac:dyDescent="0.35">
      <c r="A26392" t="s">
        <v>27</v>
      </c>
      <c r="B26392" t="s">
        <v>2008</v>
      </c>
      <c r="C26392">
        <v>298</v>
      </c>
      <c r="D26392" t="s">
        <v>1020</v>
      </c>
      <c r="E26392" t="s">
        <v>1200</v>
      </c>
      <c r="F26392" t="s">
        <v>140</v>
      </c>
      <c r="G26392" t="s">
        <v>140</v>
      </c>
    </row>
    <row r="26393" spans="1:7" x14ac:dyDescent="0.35">
      <c r="A26393" t="s">
        <v>27</v>
      </c>
      <c r="B26393" t="s">
        <v>339</v>
      </c>
      <c r="C26393">
        <v>29</v>
      </c>
      <c r="D26393" t="s">
        <v>769</v>
      </c>
      <c r="E26393" t="s">
        <v>768</v>
      </c>
      <c r="F26393" t="s">
        <v>140</v>
      </c>
      <c r="G26393" t="s">
        <v>140</v>
      </c>
    </row>
    <row r="26394" spans="1:7" x14ac:dyDescent="0.35">
      <c r="A26394" t="s">
        <v>28</v>
      </c>
      <c r="B26394" t="s">
        <v>2007</v>
      </c>
      <c r="C26394">
        <v>70</v>
      </c>
      <c r="D26394" t="s">
        <v>1068</v>
      </c>
      <c r="E26394" t="s">
        <v>1113</v>
      </c>
      <c r="F26394" t="s">
        <v>1012</v>
      </c>
      <c r="G26394" t="s">
        <v>140</v>
      </c>
    </row>
    <row r="26395" spans="1:7" x14ac:dyDescent="0.35">
      <c r="A26395" t="s">
        <v>28</v>
      </c>
      <c r="B26395" t="s">
        <v>2008</v>
      </c>
      <c r="C26395">
        <v>245</v>
      </c>
      <c r="D26395" t="s">
        <v>664</v>
      </c>
      <c r="E26395" t="s">
        <v>344</v>
      </c>
      <c r="F26395" t="s">
        <v>1010</v>
      </c>
      <c r="G26395" t="s">
        <v>140</v>
      </c>
    </row>
    <row r="26396" spans="1:7" x14ac:dyDescent="0.35">
      <c r="A26396" t="s">
        <v>28</v>
      </c>
      <c r="B26396" t="s">
        <v>339</v>
      </c>
      <c r="C26396">
        <v>19</v>
      </c>
      <c r="D26396" t="s">
        <v>788</v>
      </c>
      <c r="E26396" t="s">
        <v>787</v>
      </c>
      <c r="F26396" t="s">
        <v>140</v>
      </c>
      <c r="G26396" t="s">
        <v>140</v>
      </c>
    </row>
    <row r="26397" spans="1:7" x14ac:dyDescent="0.35">
      <c r="A26397" t="s">
        <v>29</v>
      </c>
      <c r="B26397" t="s">
        <v>2007</v>
      </c>
      <c r="C26397">
        <v>94</v>
      </c>
      <c r="D26397" t="s">
        <v>849</v>
      </c>
      <c r="E26397" t="s">
        <v>927</v>
      </c>
      <c r="F26397" t="s">
        <v>140</v>
      </c>
      <c r="G26397" t="s">
        <v>140</v>
      </c>
    </row>
    <row r="26398" spans="1:7" x14ac:dyDescent="0.35">
      <c r="A26398" t="s">
        <v>29</v>
      </c>
      <c r="B26398" t="s">
        <v>2008</v>
      </c>
      <c r="C26398">
        <v>248</v>
      </c>
      <c r="D26398" t="s">
        <v>660</v>
      </c>
      <c r="E26398" t="s">
        <v>661</v>
      </c>
      <c r="F26398" t="s">
        <v>140</v>
      </c>
      <c r="G26398" t="s">
        <v>140</v>
      </c>
    </row>
    <row r="26399" spans="1:7" x14ac:dyDescent="0.35">
      <c r="A26399" t="s">
        <v>29</v>
      </c>
      <c r="B26399" t="s">
        <v>339</v>
      </c>
      <c r="C26399">
        <v>30</v>
      </c>
      <c r="D26399" t="s">
        <v>1020</v>
      </c>
      <c r="E26399" t="s">
        <v>1200</v>
      </c>
      <c r="F26399" t="s">
        <v>140</v>
      </c>
      <c r="G26399" t="s">
        <v>140</v>
      </c>
    </row>
    <row r="26400" spans="1:7" x14ac:dyDescent="0.35">
      <c r="A26400" t="s">
        <v>30</v>
      </c>
      <c r="B26400" t="s">
        <v>2007</v>
      </c>
      <c r="C26400">
        <v>76</v>
      </c>
      <c r="D26400" t="s">
        <v>937</v>
      </c>
      <c r="E26400" t="s">
        <v>936</v>
      </c>
      <c r="F26400" t="s">
        <v>140</v>
      </c>
      <c r="G26400" t="s">
        <v>140</v>
      </c>
    </row>
    <row r="26401" spans="1:7" x14ac:dyDescent="0.35">
      <c r="A26401" t="s">
        <v>30</v>
      </c>
      <c r="B26401" t="s">
        <v>2008</v>
      </c>
      <c r="C26401">
        <v>256</v>
      </c>
      <c r="D26401" t="s">
        <v>954</v>
      </c>
      <c r="E26401" t="s">
        <v>1230</v>
      </c>
      <c r="F26401" t="s">
        <v>140</v>
      </c>
      <c r="G26401" t="s">
        <v>1014</v>
      </c>
    </row>
    <row r="26402" spans="1:7" x14ac:dyDescent="0.35">
      <c r="A26402" t="s">
        <v>30</v>
      </c>
      <c r="B26402" t="s">
        <v>339</v>
      </c>
      <c r="C26402">
        <v>16</v>
      </c>
      <c r="D26402" t="s">
        <v>952</v>
      </c>
      <c r="E26402" t="s">
        <v>951</v>
      </c>
      <c r="F26402" t="s">
        <v>140</v>
      </c>
      <c r="G26402" t="s">
        <v>140</v>
      </c>
    </row>
    <row r="26403" spans="1:7" x14ac:dyDescent="0.35">
      <c r="A26403" t="s">
        <v>31</v>
      </c>
      <c r="B26403" t="s">
        <v>2007</v>
      </c>
      <c r="C26403">
        <v>109</v>
      </c>
      <c r="D26403" t="s">
        <v>515</v>
      </c>
      <c r="E26403" t="s">
        <v>514</v>
      </c>
      <c r="F26403" t="s">
        <v>140</v>
      </c>
      <c r="G26403" t="s">
        <v>140</v>
      </c>
    </row>
    <row r="26404" spans="1:7" x14ac:dyDescent="0.35">
      <c r="A26404" t="s">
        <v>31</v>
      </c>
      <c r="B26404" t="s">
        <v>2008</v>
      </c>
      <c r="C26404">
        <v>189</v>
      </c>
      <c r="D26404" t="s">
        <v>1056</v>
      </c>
      <c r="E26404" t="s">
        <v>1124</v>
      </c>
      <c r="F26404" t="s">
        <v>140</v>
      </c>
      <c r="G26404" t="s">
        <v>140</v>
      </c>
    </row>
    <row r="26405" spans="1:7" x14ac:dyDescent="0.35">
      <c r="A26405" t="s">
        <v>31</v>
      </c>
      <c r="B26405" t="s">
        <v>339</v>
      </c>
      <c r="C26405">
        <v>6</v>
      </c>
      <c r="D26405" t="s">
        <v>836</v>
      </c>
      <c r="E26405" t="s">
        <v>835</v>
      </c>
      <c r="F26405" t="s">
        <v>140</v>
      </c>
      <c r="G26405" t="s">
        <v>140</v>
      </c>
    </row>
    <row r="26406" spans="1:7" x14ac:dyDescent="0.35">
      <c r="A26406" t="s">
        <v>32</v>
      </c>
      <c r="B26406" t="s">
        <v>2007</v>
      </c>
      <c r="C26406">
        <v>2071</v>
      </c>
      <c r="D26406" t="s">
        <v>1053</v>
      </c>
      <c r="E26406" t="s">
        <v>1190</v>
      </c>
      <c r="F26406" t="s">
        <v>1010</v>
      </c>
      <c r="G26406" t="s">
        <v>140</v>
      </c>
    </row>
    <row r="26407" spans="1:7" x14ac:dyDescent="0.35">
      <c r="A26407" t="s">
        <v>32</v>
      </c>
      <c r="B26407" t="s">
        <v>2008</v>
      </c>
      <c r="C26407">
        <v>5405</v>
      </c>
      <c r="D26407" t="s">
        <v>971</v>
      </c>
      <c r="E26407" t="s">
        <v>1146</v>
      </c>
      <c r="F26407" t="s">
        <v>1008</v>
      </c>
      <c r="G26407" t="s">
        <v>1022</v>
      </c>
    </row>
    <row r="26408" spans="1:7" x14ac:dyDescent="0.35">
      <c r="A26408" t="s">
        <v>32</v>
      </c>
      <c r="B26408" t="s">
        <v>339</v>
      </c>
      <c r="C26408">
        <v>516</v>
      </c>
      <c r="D26408" t="s">
        <v>919</v>
      </c>
      <c r="E26408" t="s">
        <v>918</v>
      </c>
      <c r="F26408" t="s">
        <v>1022</v>
      </c>
      <c r="G26408" t="s">
        <v>140</v>
      </c>
    </row>
    <row r="26410" spans="1:7" x14ac:dyDescent="0.35">
      <c r="A26410" t="s">
        <v>2102</v>
      </c>
    </row>
    <row r="26411" spans="1:7" x14ac:dyDescent="0.35">
      <c r="A26411" t="s">
        <v>2</v>
      </c>
      <c r="B26411" t="s">
        <v>1164</v>
      </c>
      <c r="C26411" t="s">
        <v>3</v>
      </c>
      <c r="D26411" t="s">
        <v>85</v>
      </c>
      <c r="E26411" t="s">
        <v>86</v>
      </c>
      <c r="F26411" t="s">
        <v>1133</v>
      </c>
      <c r="G26411" t="s">
        <v>136</v>
      </c>
    </row>
    <row r="26412" spans="1:7" x14ac:dyDescent="0.35">
      <c r="A26412" t="s">
        <v>8</v>
      </c>
      <c r="B26412" t="s">
        <v>1165</v>
      </c>
      <c r="C26412">
        <v>119</v>
      </c>
      <c r="D26412" t="s">
        <v>1046</v>
      </c>
      <c r="E26412" t="s">
        <v>1144</v>
      </c>
      <c r="F26412" t="s">
        <v>1013</v>
      </c>
      <c r="G26412" t="s">
        <v>140</v>
      </c>
    </row>
    <row r="26413" spans="1:7" x14ac:dyDescent="0.35">
      <c r="A26413" t="s">
        <v>8</v>
      </c>
      <c r="B26413" t="s">
        <v>1166</v>
      </c>
      <c r="C26413">
        <v>197</v>
      </c>
      <c r="D26413" t="s">
        <v>1052</v>
      </c>
      <c r="E26413" t="s">
        <v>1146</v>
      </c>
      <c r="F26413" t="s">
        <v>140</v>
      </c>
      <c r="G26413" t="s">
        <v>140</v>
      </c>
    </row>
    <row r="26414" spans="1:7" x14ac:dyDescent="0.35">
      <c r="A26414" t="s">
        <v>9</v>
      </c>
      <c r="B26414" t="s">
        <v>1165</v>
      </c>
      <c r="C26414">
        <v>177</v>
      </c>
      <c r="D26414" t="s">
        <v>574</v>
      </c>
      <c r="E26414" t="s">
        <v>806</v>
      </c>
      <c r="F26414" t="s">
        <v>140</v>
      </c>
      <c r="G26414" t="s">
        <v>140</v>
      </c>
    </row>
    <row r="26415" spans="1:7" x14ac:dyDescent="0.35">
      <c r="A26415" t="s">
        <v>9</v>
      </c>
      <c r="B26415" t="s">
        <v>1166</v>
      </c>
      <c r="C26415">
        <v>185</v>
      </c>
      <c r="D26415" t="s">
        <v>1063</v>
      </c>
      <c r="E26415" t="s">
        <v>1180</v>
      </c>
      <c r="F26415" t="s">
        <v>140</v>
      </c>
      <c r="G26415" t="s">
        <v>140</v>
      </c>
    </row>
    <row r="26416" spans="1:7" x14ac:dyDescent="0.35">
      <c r="A26416" t="s">
        <v>10</v>
      </c>
      <c r="B26416" t="s">
        <v>1165</v>
      </c>
      <c r="C26416">
        <v>140</v>
      </c>
      <c r="D26416" t="s">
        <v>1061</v>
      </c>
      <c r="E26416" t="s">
        <v>1112</v>
      </c>
      <c r="F26416" t="s">
        <v>140</v>
      </c>
      <c r="G26416" t="s">
        <v>140</v>
      </c>
    </row>
    <row r="26417" spans="1:7" x14ac:dyDescent="0.35">
      <c r="A26417" t="s">
        <v>10</v>
      </c>
      <c r="B26417" t="s">
        <v>1166</v>
      </c>
      <c r="C26417">
        <v>169</v>
      </c>
      <c r="D26417" t="s">
        <v>527</v>
      </c>
      <c r="E26417" t="s">
        <v>858</v>
      </c>
      <c r="F26417" t="s">
        <v>140</v>
      </c>
      <c r="G26417" t="s">
        <v>140</v>
      </c>
    </row>
    <row r="26418" spans="1:7" x14ac:dyDescent="0.35">
      <c r="A26418" t="s">
        <v>11</v>
      </c>
      <c r="B26418" t="s">
        <v>1165</v>
      </c>
      <c r="C26418">
        <v>141</v>
      </c>
      <c r="D26418" t="s">
        <v>1060</v>
      </c>
      <c r="E26418" t="s">
        <v>1144</v>
      </c>
      <c r="F26418" t="s">
        <v>140</v>
      </c>
      <c r="G26418" t="s">
        <v>140</v>
      </c>
    </row>
    <row r="26419" spans="1:7" x14ac:dyDescent="0.35">
      <c r="A26419" t="s">
        <v>11</v>
      </c>
      <c r="B26419" t="s">
        <v>1166</v>
      </c>
      <c r="C26419">
        <v>211</v>
      </c>
      <c r="D26419" t="s">
        <v>1057</v>
      </c>
      <c r="E26419" t="s">
        <v>1115</v>
      </c>
      <c r="F26419" t="s">
        <v>140</v>
      </c>
      <c r="G26419" t="s">
        <v>140</v>
      </c>
    </row>
    <row r="26420" spans="1:7" x14ac:dyDescent="0.35">
      <c r="A26420" t="s">
        <v>12</v>
      </c>
      <c r="B26420" t="s">
        <v>1165</v>
      </c>
      <c r="C26420">
        <v>16</v>
      </c>
      <c r="D26420" t="s">
        <v>1051</v>
      </c>
      <c r="E26420" t="s">
        <v>1118</v>
      </c>
      <c r="F26420" t="s">
        <v>140</v>
      </c>
      <c r="G26420" t="s">
        <v>140</v>
      </c>
    </row>
    <row r="26421" spans="1:7" x14ac:dyDescent="0.35">
      <c r="A26421" t="s">
        <v>12</v>
      </c>
      <c r="B26421" t="s">
        <v>1166</v>
      </c>
      <c r="C26421">
        <v>298</v>
      </c>
      <c r="D26421" t="s">
        <v>515</v>
      </c>
      <c r="E26421" t="s">
        <v>514</v>
      </c>
      <c r="F26421" t="s">
        <v>140</v>
      </c>
      <c r="G26421" t="s">
        <v>140</v>
      </c>
    </row>
    <row r="26422" spans="1:7" x14ac:dyDescent="0.35">
      <c r="A26422" t="s">
        <v>13</v>
      </c>
      <c r="B26422" t="s">
        <v>1165</v>
      </c>
      <c r="C26422">
        <v>13</v>
      </c>
      <c r="D26422" t="s">
        <v>1106</v>
      </c>
      <c r="E26422" t="s">
        <v>1138</v>
      </c>
      <c r="F26422" t="s">
        <v>140</v>
      </c>
      <c r="G26422" t="s">
        <v>140</v>
      </c>
    </row>
    <row r="26423" spans="1:7" x14ac:dyDescent="0.35">
      <c r="A26423" t="s">
        <v>13</v>
      </c>
      <c r="B26423" t="s">
        <v>1166</v>
      </c>
      <c r="C26423">
        <v>266</v>
      </c>
      <c r="D26423" t="s">
        <v>91</v>
      </c>
      <c r="E26423" t="s">
        <v>92</v>
      </c>
      <c r="F26423" t="s">
        <v>140</v>
      </c>
      <c r="G26423" t="s">
        <v>140</v>
      </c>
    </row>
    <row r="26424" spans="1:7" x14ac:dyDescent="0.35">
      <c r="A26424" t="s">
        <v>14</v>
      </c>
      <c r="B26424" t="s">
        <v>1165</v>
      </c>
      <c r="C26424">
        <v>78</v>
      </c>
      <c r="D26424" t="s">
        <v>1073</v>
      </c>
      <c r="E26424" t="s">
        <v>1213</v>
      </c>
      <c r="F26424" t="s">
        <v>140</v>
      </c>
      <c r="G26424" t="s">
        <v>140</v>
      </c>
    </row>
    <row r="26425" spans="1:7" x14ac:dyDescent="0.35">
      <c r="A26425" t="s">
        <v>14</v>
      </c>
      <c r="B26425" t="s">
        <v>1166</v>
      </c>
      <c r="C26425">
        <v>238</v>
      </c>
      <c r="D26425" t="s">
        <v>1062</v>
      </c>
      <c r="E26425" t="s">
        <v>665</v>
      </c>
      <c r="F26425" t="s">
        <v>140</v>
      </c>
      <c r="G26425" t="s">
        <v>1010</v>
      </c>
    </row>
    <row r="26426" spans="1:7" x14ac:dyDescent="0.35">
      <c r="A26426" t="s">
        <v>15</v>
      </c>
      <c r="B26426" t="s">
        <v>1165</v>
      </c>
      <c r="C26426">
        <v>135</v>
      </c>
      <c r="D26426" t="s">
        <v>527</v>
      </c>
      <c r="E26426" t="s">
        <v>1112</v>
      </c>
      <c r="F26426" t="s">
        <v>1063</v>
      </c>
      <c r="G26426" t="s">
        <v>140</v>
      </c>
    </row>
    <row r="26427" spans="1:7" x14ac:dyDescent="0.35">
      <c r="A26427" t="s">
        <v>15</v>
      </c>
      <c r="B26427" t="s">
        <v>1166</v>
      </c>
      <c r="C26427">
        <v>184</v>
      </c>
      <c r="D26427" t="s">
        <v>1056</v>
      </c>
      <c r="E26427" t="s">
        <v>987</v>
      </c>
      <c r="F26427" t="s">
        <v>1009</v>
      </c>
      <c r="G26427" t="s">
        <v>140</v>
      </c>
    </row>
    <row r="26428" spans="1:7" x14ac:dyDescent="0.35">
      <c r="A26428" t="s">
        <v>16</v>
      </c>
      <c r="B26428" t="s">
        <v>1165</v>
      </c>
      <c r="C26428">
        <v>185</v>
      </c>
      <c r="D26428" t="s">
        <v>1068</v>
      </c>
      <c r="E26428" t="s">
        <v>1108</v>
      </c>
      <c r="F26428" t="s">
        <v>140</v>
      </c>
      <c r="G26428" t="s">
        <v>140</v>
      </c>
    </row>
    <row r="26429" spans="1:7" x14ac:dyDescent="0.35">
      <c r="A26429" t="s">
        <v>16</v>
      </c>
      <c r="B26429" t="s">
        <v>1166</v>
      </c>
      <c r="C26429">
        <v>200</v>
      </c>
      <c r="D26429" t="s">
        <v>733</v>
      </c>
      <c r="E26429" t="s">
        <v>928</v>
      </c>
      <c r="F26429" t="s">
        <v>1012</v>
      </c>
      <c r="G26429" t="s">
        <v>140</v>
      </c>
    </row>
    <row r="26430" spans="1:7" x14ac:dyDescent="0.35">
      <c r="A26430" t="s">
        <v>17</v>
      </c>
      <c r="B26430" t="s">
        <v>1165</v>
      </c>
      <c r="C26430">
        <v>165</v>
      </c>
      <c r="D26430" t="s">
        <v>824</v>
      </c>
      <c r="E26430" t="s">
        <v>933</v>
      </c>
      <c r="F26430" t="s">
        <v>140</v>
      </c>
      <c r="G26430" t="s">
        <v>140</v>
      </c>
    </row>
    <row r="26431" spans="1:7" x14ac:dyDescent="0.35">
      <c r="A26431" t="s">
        <v>17</v>
      </c>
      <c r="B26431" t="s">
        <v>1166</v>
      </c>
      <c r="C26431">
        <v>159</v>
      </c>
      <c r="D26431" t="s">
        <v>1023</v>
      </c>
      <c r="E26431" t="s">
        <v>1198</v>
      </c>
      <c r="F26431" t="s">
        <v>140</v>
      </c>
      <c r="G26431" t="s">
        <v>140</v>
      </c>
    </row>
    <row r="26432" spans="1:7" x14ac:dyDescent="0.35">
      <c r="A26432" t="s">
        <v>18</v>
      </c>
      <c r="B26432" t="s">
        <v>1165</v>
      </c>
      <c r="C26432">
        <v>15</v>
      </c>
      <c r="D26432" t="s">
        <v>140</v>
      </c>
      <c r="E26432" t="s">
        <v>177</v>
      </c>
      <c r="F26432" t="s">
        <v>140</v>
      </c>
      <c r="G26432" t="s">
        <v>140</v>
      </c>
    </row>
    <row r="26433" spans="1:7" x14ac:dyDescent="0.35">
      <c r="A26433" t="s">
        <v>18</v>
      </c>
      <c r="B26433" t="s">
        <v>1166</v>
      </c>
      <c r="C26433">
        <v>263</v>
      </c>
      <c r="D26433" t="s">
        <v>458</v>
      </c>
      <c r="E26433" t="s">
        <v>990</v>
      </c>
      <c r="F26433" t="s">
        <v>140</v>
      </c>
      <c r="G26433" t="s">
        <v>140</v>
      </c>
    </row>
    <row r="26434" spans="1:7" x14ac:dyDescent="0.35">
      <c r="A26434" t="s">
        <v>19</v>
      </c>
      <c r="B26434" t="s">
        <v>1165</v>
      </c>
      <c r="C26434">
        <v>112</v>
      </c>
      <c r="D26434" t="s">
        <v>1020</v>
      </c>
      <c r="E26434" t="s">
        <v>1006</v>
      </c>
      <c r="F26434" t="s">
        <v>1009</v>
      </c>
      <c r="G26434" t="s">
        <v>140</v>
      </c>
    </row>
    <row r="26435" spans="1:7" x14ac:dyDescent="0.35">
      <c r="A26435" t="s">
        <v>19</v>
      </c>
      <c r="B26435" t="s">
        <v>1166</v>
      </c>
      <c r="C26435">
        <v>220</v>
      </c>
      <c r="D26435" t="s">
        <v>501</v>
      </c>
      <c r="E26435" t="s">
        <v>1190</v>
      </c>
      <c r="F26435" t="s">
        <v>1008</v>
      </c>
      <c r="G26435" t="s">
        <v>140</v>
      </c>
    </row>
    <row r="26436" spans="1:7" x14ac:dyDescent="0.35">
      <c r="A26436" t="s">
        <v>20</v>
      </c>
      <c r="B26436" t="s">
        <v>1165</v>
      </c>
      <c r="C26436">
        <v>212</v>
      </c>
      <c r="D26436" t="s">
        <v>1046</v>
      </c>
      <c r="E26436" t="s">
        <v>1119</v>
      </c>
      <c r="F26436" t="s">
        <v>140</v>
      </c>
      <c r="G26436" t="s">
        <v>140</v>
      </c>
    </row>
    <row r="26437" spans="1:7" x14ac:dyDescent="0.35">
      <c r="A26437" t="s">
        <v>20</v>
      </c>
      <c r="B26437" t="s">
        <v>1166</v>
      </c>
      <c r="C26437">
        <v>130</v>
      </c>
      <c r="D26437" t="s">
        <v>1009</v>
      </c>
      <c r="E26437" t="s">
        <v>1210</v>
      </c>
      <c r="F26437" t="s">
        <v>140</v>
      </c>
      <c r="G26437" t="s">
        <v>140</v>
      </c>
    </row>
    <row r="26438" spans="1:7" x14ac:dyDescent="0.35">
      <c r="A26438" t="s">
        <v>21</v>
      </c>
      <c r="B26438" t="s">
        <v>1166</v>
      </c>
      <c r="C26438">
        <v>319</v>
      </c>
      <c r="D26438" t="s">
        <v>929</v>
      </c>
      <c r="E26438" t="s">
        <v>928</v>
      </c>
      <c r="F26438" t="s">
        <v>140</v>
      </c>
      <c r="G26438" t="s">
        <v>140</v>
      </c>
    </row>
    <row r="26439" spans="1:7" x14ac:dyDescent="0.35">
      <c r="A26439" t="s">
        <v>22</v>
      </c>
      <c r="B26439" t="s">
        <v>1165</v>
      </c>
      <c r="C26439">
        <v>154</v>
      </c>
      <c r="D26439" t="s">
        <v>1045</v>
      </c>
      <c r="E26439" t="s">
        <v>1123</v>
      </c>
      <c r="F26439" t="s">
        <v>140</v>
      </c>
      <c r="G26439" t="s">
        <v>140</v>
      </c>
    </row>
    <row r="26440" spans="1:7" x14ac:dyDescent="0.35">
      <c r="A26440" t="s">
        <v>22</v>
      </c>
      <c r="B26440" t="s">
        <v>1166</v>
      </c>
      <c r="C26440">
        <v>181</v>
      </c>
      <c r="D26440" t="s">
        <v>1058</v>
      </c>
      <c r="E26440" t="s">
        <v>1168</v>
      </c>
      <c r="F26440" t="s">
        <v>1016</v>
      </c>
      <c r="G26440" t="s">
        <v>140</v>
      </c>
    </row>
    <row r="26441" spans="1:7" x14ac:dyDescent="0.35">
      <c r="A26441" t="s">
        <v>23</v>
      </c>
      <c r="B26441" t="s">
        <v>1165</v>
      </c>
      <c r="C26441">
        <v>131</v>
      </c>
      <c r="D26441" t="s">
        <v>1018</v>
      </c>
      <c r="E26441" t="s">
        <v>1142</v>
      </c>
      <c r="F26441" t="s">
        <v>140</v>
      </c>
      <c r="G26441" t="s">
        <v>140</v>
      </c>
    </row>
    <row r="26442" spans="1:7" x14ac:dyDescent="0.35">
      <c r="A26442" t="s">
        <v>23</v>
      </c>
      <c r="B26442" t="s">
        <v>1166</v>
      </c>
      <c r="C26442">
        <v>160</v>
      </c>
      <c r="D26442" t="s">
        <v>1063</v>
      </c>
      <c r="E26442" t="s">
        <v>1230</v>
      </c>
      <c r="F26442" t="s">
        <v>1046</v>
      </c>
      <c r="G26442" t="s">
        <v>140</v>
      </c>
    </row>
    <row r="26443" spans="1:7" x14ac:dyDescent="0.35">
      <c r="A26443" t="s">
        <v>24</v>
      </c>
      <c r="B26443" t="s">
        <v>1165</v>
      </c>
      <c r="C26443">
        <v>140</v>
      </c>
      <c r="D26443" t="s">
        <v>1046</v>
      </c>
      <c r="E26443" t="s">
        <v>1119</v>
      </c>
      <c r="F26443" t="s">
        <v>140</v>
      </c>
      <c r="G26443" t="s">
        <v>140</v>
      </c>
    </row>
    <row r="26444" spans="1:7" x14ac:dyDescent="0.35">
      <c r="A26444" t="s">
        <v>24</v>
      </c>
      <c r="B26444" t="s">
        <v>1166</v>
      </c>
      <c r="C26444">
        <v>213</v>
      </c>
      <c r="D26444" t="s">
        <v>949</v>
      </c>
      <c r="E26444" t="s">
        <v>948</v>
      </c>
      <c r="F26444" t="s">
        <v>140</v>
      </c>
      <c r="G26444" t="s">
        <v>140</v>
      </c>
    </row>
    <row r="26445" spans="1:7" x14ac:dyDescent="0.35">
      <c r="A26445" t="s">
        <v>25</v>
      </c>
      <c r="B26445" t="s">
        <v>1165</v>
      </c>
      <c r="C26445">
        <v>145</v>
      </c>
      <c r="D26445" t="s">
        <v>660</v>
      </c>
      <c r="E26445" t="s">
        <v>344</v>
      </c>
      <c r="F26445" t="s">
        <v>1012</v>
      </c>
      <c r="G26445" t="s">
        <v>140</v>
      </c>
    </row>
    <row r="26446" spans="1:7" x14ac:dyDescent="0.35">
      <c r="A26446" t="s">
        <v>25</v>
      </c>
      <c r="B26446" t="s">
        <v>1166</v>
      </c>
      <c r="C26446">
        <v>197</v>
      </c>
      <c r="D26446" t="s">
        <v>1007</v>
      </c>
      <c r="E26446" t="s">
        <v>1006</v>
      </c>
      <c r="F26446" t="s">
        <v>140</v>
      </c>
      <c r="G26446" t="s">
        <v>140</v>
      </c>
    </row>
    <row r="26447" spans="1:7" x14ac:dyDescent="0.35">
      <c r="A26447" t="s">
        <v>26</v>
      </c>
      <c r="B26447" t="s">
        <v>1165</v>
      </c>
      <c r="C26447">
        <v>156</v>
      </c>
      <c r="D26447" t="s">
        <v>869</v>
      </c>
      <c r="E26447" t="s">
        <v>870</v>
      </c>
      <c r="F26447" t="s">
        <v>140</v>
      </c>
      <c r="G26447" t="s">
        <v>140</v>
      </c>
    </row>
    <row r="26448" spans="1:7" x14ac:dyDescent="0.35">
      <c r="A26448" t="s">
        <v>26</v>
      </c>
      <c r="B26448" t="s">
        <v>1166</v>
      </c>
      <c r="C26448">
        <v>202</v>
      </c>
      <c r="D26448" t="s">
        <v>1098</v>
      </c>
      <c r="E26448" t="s">
        <v>1204</v>
      </c>
      <c r="F26448" t="s">
        <v>140</v>
      </c>
      <c r="G26448" t="s">
        <v>140</v>
      </c>
    </row>
    <row r="26449" spans="1:7" x14ac:dyDescent="0.35">
      <c r="A26449" t="s">
        <v>27</v>
      </c>
      <c r="B26449" t="s">
        <v>1165</v>
      </c>
      <c r="C26449">
        <v>218</v>
      </c>
      <c r="D26449" t="s">
        <v>954</v>
      </c>
      <c r="E26449" t="s">
        <v>1230</v>
      </c>
      <c r="F26449" t="s">
        <v>1014</v>
      </c>
      <c r="G26449" t="s">
        <v>140</v>
      </c>
    </row>
    <row r="26450" spans="1:7" x14ac:dyDescent="0.35">
      <c r="A26450" t="s">
        <v>27</v>
      </c>
      <c r="B26450" t="s">
        <v>1166</v>
      </c>
      <c r="C26450">
        <v>190</v>
      </c>
      <c r="D26450" t="s">
        <v>1048</v>
      </c>
      <c r="E26450" t="s">
        <v>1160</v>
      </c>
      <c r="F26450" t="s">
        <v>140</v>
      </c>
      <c r="G26450" t="s">
        <v>140</v>
      </c>
    </row>
    <row r="26451" spans="1:7" x14ac:dyDescent="0.35">
      <c r="A26451" t="s">
        <v>28</v>
      </c>
      <c r="B26451" t="s">
        <v>1165</v>
      </c>
      <c r="C26451">
        <v>128</v>
      </c>
      <c r="D26451" t="s">
        <v>977</v>
      </c>
      <c r="E26451" t="s">
        <v>500</v>
      </c>
      <c r="F26451" t="s">
        <v>1016</v>
      </c>
      <c r="G26451" t="s">
        <v>140</v>
      </c>
    </row>
    <row r="26452" spans="1:7" x14ac:dyDescent="0.35">
      <c r="A26452" t="s">
        <v>28</v>
      </c>
      <c r="B26452" t="s">
        <v>1166</v>
      </c>
      <c r="C26452">
        <v>206</v>
      </c>
      <c r="D26452" t="s">
        <v>1023</v>
      </c>
      <c r="E26452" t="s">
        <v>514</v>
      </c>
      <c r="F26452" t="s">
        <v>1010</v>
      </c>
      <c r="G26452" t="s">
        <v>140</v>
      </c>
    </row>
    <row r="26453" spans="1:7" x14ac:dyDescent="0.35">
      <c r="A26453" t="s">
        <v>29</v>
      </c>
      <c r="B26453" t="s">
        <v>1165</v>
      </c>
      <c r="C26453">
        <v>176</v>
      </c>
      <c r="D26453" t="s">
        <v>973</v>
      </c>
      <c r="E26453" t="s">
        <v>974</v>
      </c>
      <c r="F26453" t="s">
        <v>140</v>
      </c>
      <c r="G26453" t="s">
        <v>140</v>
      </c>
    </row>
    <row r="26454" spans="1:7" x14ac:dyDescent="0.35">
      <c r="A26454" t="s">
        <v>29</v>
      </c>
      <c r="B26454" t="s">
        <v>1166</v>
      </c>
      <c r="C26454">
        <v>196</v>
      </c>
      <c r="D26454" t="s">
        <v>664</v>
      </c>
      <c r="E26454" t="s">
        <v>665</v>
      </c>
      <c r="F26454" t="s">
        <v>140</v>
      </c>
      <c r="G26454" t="s">
        <v>140</v>
      </c>
    </row>
    <row r="26455" spans="1:7" x14ac:dyDescent="0.35">
      <c r="A26455" t="s">
        <v>30</v>
      </c>
      <c r="B26455" t="s">
        <v>1165</v>
      </c>
      <c r="C26455">
        <v>157</v>
      </c>
      <c r="D26455" t="s">
        <v>1064</v>
      </c>
      <c r="E26455" t="s">
        <v>1113</v>
      </c>
      <c r="F26455" t="s">
        <v>140</v>
      </c>
      <c r="G26455" t="s">
        <v>140</v>
      </c>
    </row>
    <row r="26456" spans="1:7" x14ac:dyDescent="0.35">
      <c r="A26456" t="s">
        <v>30</v>
      </c>
      <c r="B26456" t="s">
        <v>1166</v>
      </c>
      <c r="C26456">
        <v>191</v>
      </c>
      <c r="D26456" t="s">
        <v>1044</v>
      </c>
      <c r="E26456" t="s">
        <v>768</v>
      </c>
      <c r="F26456" t="s">
        <v>140</v>
      </c>
      <c r="G26456" t="s">
        <v>1021</v>
      </c>
    </row>
    <row r="26457" spans="1:7" x14ac:dyDescent="0.35">
      <c r="A26457" t="s">
        <v>31</v>
      </c>
      <c r="B26457" t="s">
        <v>1165</v>
      </c>
      <c r="C26457">
        <v>187</v>
      </c>
      <c r="D26457" t="s">
        <v>345</v>
      </c>
      <c r="E26457" t="s">
        <v>344</v>
      </c>
      <c r="F26457" t="s">
        <v>140</v>
      </c>
      <c r="G26457" t="s">
        <v>140</v>
      </c>
    </row>
    <row r="26458" spans="1:7" x14ac:dyDescent="0.35">
      <c r="A26458" t="s">
        <v>31</v>
      </c>
      <c r="B26458" t="s">
        <v>1166</v>
      </c>
      <c r="C26458">
        <v>117</v>
      </c>
      <c r="D26458" t="s">
        <v>929</v>
      </c>
      <c r="E26458" t="s">
        <v>928</v>
      </c>
      <c r="F26458" t="s">
        <v>140</v>
      </c>
      <c r="G26458" t="s">
        <v>140</v>
      </c>
    </row>
    <row r="26459" spans="1:7" x14ac:dyDescent="0.35">
      <c r="A26459" t="s">
        <v>32</v>
      </c>
      <c r="B26459" t="s">
        <v>1165</v>
      </c>
      <c r="C26459">
        <v>3100</v>
      </c>
      <c r="D26459" t="s">
        <v>660</v>
      </c>
      <c r="E26459" t="s">
        <v>1116</v>
      </c>
      <c r="F26459" t="s">
        <v>1008</v>
      </c>
      <c r="G26459" t="s">
        <v>140</v>
      </c>
    </row>
    <row r="26460" spans="1:7" x14ac:dyDescent="0.35">
      <c r="A26460" t="s">
        <v>32</v>
      </c>
      <c r="B26460" t="s">
        <v>1166</v>
      </c>
      <c r="C26460">
        <v>4892</v>
      </c>
      <c r="D26460" t="s">
        <v>996</v>
      </c>
      <c r="E26460" t="s">
        <v>1113</v>
      </c>
      <c r="F26460" t="s">
        <v>1008</v>
      </c>
      <c r="G26460" t="s">
        <v>1022</v>
      </c>
    </row>
    <row r="26462" spans="1:7" x14ac:dyDescent="0.35">
      <c r="A26462" t="s">
        <v>2103</v>
      </c>
    </row>
    <row r="26463" spans="1:7" x14ac:dyDescent="0.35">
      <c r="A26463" t="s">
        <v>2</v>
      </c>
      <c r="B26463" t="s">
        <v>1233</v>
      </c>
      <c r="C26463" t="s">
        <v>3</v>
      </c>
      <c r="D26463" t="s">
        <v>1133</v>
      </c>
      <c r="E26463" t="s">
        <v>85</v>
      </c>
      <c r="F26463" t="s">
        <v>86</v>
      </c>
      <c r="G26463" t="s">
        <v>136</v>
      </c>
    </row>
    <row r="26464" spans="1:7" x14ac:dyDescent="0.35">
      <c r="A26464" t="s">
        <v>8</v>
      </c>
      <c r="B26464" t="s">
        <v>1236</v>
      </c>
      <c r="C26464">
        <v>29</v>
      </c>
      <c r="D26464" t="s">
        <v>140</v>
      </c>
      <c r="E26464" t="s">
        <v>140</v>
      </c>
      <c r="F26464" t="s">
        <v>177</v>
      </c>
      <c r="G26464" t="s">
        <v>140</v>
      </c>
    </row>
    <row r="26465" spans="1:7" x14ac:dyDescent="0.35">
      <c r="A26465" t="s">
        <v>8</v>
      </c>
      <c r="B26465" t="s">
        <v>1234</v>
      </c>
      <c r="C26465">
        <v>117</v>
      </c>
      <c r="D26465" t="s">
        <v>140</v>
      </c>
      <c r="E26465" t="s">
        <v>394</v>
      </c>
      <c r="F26465" t="s">
        <v>1121</v>
      </c>
      <c r="G26465" t="s">
        <v>140</v>
      </c>
    </row>
    <row r="26466" spans="1:7" x14ac:dyDescent="0.35">
      <c r="A26466" t="s">
        <v>8</v>
      </c>
      <c r="B26466" t="s">
        <v>1235</v>
      </c>
      <c r="C26466">
        <v>170</v>
      </c>
      <c r="D26466" t="s">
        <v>1010</v>
      </c>
      <c r="E26466" t="s">
        <v>1063</v>
      </c>
      <c r="F26466" t="s">
        <v>1148</v>
      </c>
      <c r="G26466" t="s">
        <v>140</v>
      </c>
    </row>
    <row r="26467" spans="1:7" x14ac:dyDescent="0.35">
      <c r="A26467" t="s">
        <v>9</v>
      </c>
      <c r="B26467" t="s">
        <v>1236</v>
      </c>
      <c r="C26467">
        <v>34</v>
      </c>
      <c r="D26467" t="s">
        <v>140</v>
      </c>
      <c r="E26467" t="s">
        <v>967</v>
      </c>
      <c r="F26467" t="s">
        <v>1005</v>
      </c>
      <c r="G26467" t="s">
        <v>140</v>
      </c>
    </row>
    <row r="26468" spans="1:7" x14ac:dyDescent="0.35">
      <c r="A26468" t="s">
        <v>9</v>
      </c>
      <c r="B26468" t="s">
        <v>1234</v>
      </c>
      <c r="C26468">
        <v>87</v>
      </c>
      <c r="D26468" t="s">
        <v>140</v>
      </c>
      <c r="E26468" t="s">
        <v>716</v>
      </c>
      <c r="F26468" t="s">
        <v>717</v>
      </c>
      <c r="G26468" t="s">
        <v>140</v>
      </c>
    </row>
    <row r="26469" spans="1:7" x14ac:dyDescent="0.35">
      <c r="A26469" t="s">
        <v>9</v>
      </c>
      <c r="B26469" t="s">
        <v>1235</v>
      </c>
      <c r="C26469">
        <v>241</v>
      </c>
      <c r="D26469" t="s">
        <v>140</v>
      </c>
      <c r="E26469" t="s">
        <v>1018</v>
      </c>
      <c r="F26469" t="s">
        <v>1142</v>
      </c>
      <c r="G26469" t="s">
        <v>140</v>
      </c>
    </row>
    <row r="26470" spans="1:7" x14ac:dyDescent="0.35">
      <c r="A26470" t="s">
        <v>10</v>
      </c>
      <c r="B26470" t="s">
        <v>1236</v>
      </c>
      <c r="C26470">
        <v>39</v>
      </c>
      <c r="D26470" t="s">
        <v>140</v>
      </c>
      <c r="E26470" t="s">
        <v>1047</v>
      </c>
      <c r="F26470" t="s">
        <v>1116</v>
      </c>
      <c r="G26470" t="s">
        <v>140</v>
      </c>
    </row>
    <row r="26471" spans="1:7" x14ac:dyDescent="0.35">
      <c r="A26471" t="s">
        <v>10</v>
      </c>
      <c r="B26471" t="s">
        <v>1234</v>
      </c>
      <c r="C26471">
        <v>125</v>
      </c>
      <c r="D26471" t="s">
        <v>140</v>
      </c>
      <c r="E26471" t="s">
        <v>91</v>
      </c>
      <c r="F26471" t="s">
        <v>92</v>
      </c>
      <c r="G26471" t="s">
        <v>140</v>
      </c>
    </row>
    <row r="26472" spans="1:7" x14ac:dyDescent="0.35">
      <c r="A26472" t="s">
        <v>10</v>
      </c>
      <c r="B26472" t="s">
        <v>1235</v>
      </c>
      <c r="C26472">
        <v>145</v>
      </c>
      <c r="D26472" t="s">
        <v>140</v>
      </c>
      <c r="E26472" t="s">
        <v>664</v>
      </c>
      <c r="F26472" t="s">
        <v>665</v>
      </c>
      <c r="G26472" t="s">
        <v>140</v>
      </c>
    </row>
    <row r="26473" spans="1:7" x14ac:dyDescent="0.35">
      <c r="A26473" t="s">
        <v>11</v>
      </c>
      <c r="B26473" t="s">
        <v>1236</v>
      </c>
      <c r="C26473">
        <v>30</v>
      </c>
      <c r="D26473" t="s">
        <v>140</v>
      </c>
      <c r="E26473" t="s">
        <v>140</v>
      </c>
      <c r="F26473" t="s">
        <v>177</v>
      </c>
      <c r="G26473" t="s">
        <v>140</v>
      </c>
    </row>
    <row r="26474" spans="1:7" x14ac:dyDescent="0.35">
      <c r="A26474" t="s">
        <v>11</v>
      </c>
      <c r="B26474" t="s">
        <v>1234</v>
      </c>
      <c r="C26474">
        <v>96</v>
      </c>
      <c r="D26474" t="s">
        <v>140</v>
      </c>
      <c r="E26474" t="s">
        <v>317</v>
      </c>
      <c r="F26474" t="s">
        <v>316</v>
      </c>
      <c r="G26474" t="s">
        <v>140</v>
      </c>
    </row>
    <row r="26475" spans="1:7" x14ac:dyDescent="0.35">
      <c r="A26475" t="s">
        <v>11</v>
      </c>
      <c r="B26475" t="s">
        <v>1235</v>
      </c>
      <c r="C26475">
        <v>226</v>
      </c>
      <c r="D26475" t="s">
        <v>140</v>
      </c>
      <c r="E26475" t="s">
        <v>1060</v>
      </c>
      <c r="F26475" t="s">
        <v>1144</v>
      </c>
      <c r="G26475" t="s">
        <v>140</v>
      </c>
    </row>
    <row r="26476" spans="1:7" x14ac:dyDescent="0.35">
      <c r="A26476" t="s">
        <v>12</v>
      </c>
      <c r="B26476" t="s">
        <v>1236</v>
      </c>
      <c r="C26476">
        <v>32</v>
      </c>
      <c r="D26476" t="s">
        <v>140</v>
      </c>
      <c r="E26476" t="s">
        <v>801</v>
      </c>
      <c r="F26476" t="s">
        <v>800</v>
      </c>
      <c r="G26476" t="s">
        <v>140</v>
      </c>
    </row>
    <row r="26477" spans="1:7" x14ac:dyDescent="0.35">
      <c r="A26477" t="s">
        <v>12</v>
      </c>
      <c r="B26477" t="s">
        <v>1234</v>
      </c>
      <c r="C26477">
        <v>104</v>
      </c>
      <c r="D26477" t="s">
        <v>140</v>
      </c>
      <c r="E26477" t="s">
        <v>1057</v>
      </c>
      <c r="F26477" t="s">
        <v>1115</v>
      </c>
      <c r="G26477" t="s">
        <v>140</v>
      </c>
    </row>
    <row r="26478" spans="1:7" x14ac:dyDescent="0.35">
      <c r="A26478" t="s">
        <v>12</v>
      </c>
      <c r="B26478" t="s">
        <v>1235</v>
      </c>
      <c r="C26478">
        <v>178</v>
      </c>
      <c r="D26478" t="s">
        <v>140</v>
      </c>
      <c r="E26478" t="s">
        <v>1051</v>
      </c>
      <c r="F26478" t="s">
        <v>1118</v>
      </c>
      <c r="G26478" t="s">
        <v>140</v>
      </c>
    </row>
    <row r="26479" spans="1:7" x14ac:dyDescent="0.35">
      <c r="A26479" t="s">
        <v>13</v>
      </c>
      <c r="B26479" t="s">
        <v>1236</v>
      </c>
      <c r="C26479">
        <v>35</v>
      </c>
      <c r="D26479" t="s">
        <v>140</v>
      </c>
      <c r="E26479" t="s">
        <v>1059</v>
      </c>
      <c r="F26479" t="s">
        <v>1153</v>
      </c>
      <c r="G26479" t="s">
        <v>140</v>
      </c>
    </row>
    <row r="26480" spans="1:7" x14ac:dyDescent="0.35">
      <c r="A26480" t="s">
        <v>13</v>
      </c>
      <c r="B26480" t="s">
        <v>1234</v>
      </c>
      <c r="C26480">
        <v>123</v>
      </c>
      <c r="D26480" t="s">
        <v>140</v>
      </c>
      <c r="E26480" t="s">
        <v>985</v>
      </c>
      <c r="F26480" t="s">
        <v>986</v>
      </c>
      <c r="G26480" t="s">
        <v>140</v>
      </c>
    </row>
    <row r="26481" spans="1:7" x14ac:dyDescent="0.35">
      <c r="A26481" t="s">
        <v>13</v>
      </c>
      <c r="B26481" t="s">
        <v>1235</v>
      </c>
      <c r="C26481">
        <v>121</v>
      </c>
      <c r="D26481" t="s">
        <v>140</v>
      </c>
      <c r="E26481" t="s">
        <v>548</v>
      </c>
      <c r="F26481" t="s">
        <v>1157</v>
      </c>
      <c r="G26481" t="s">
        <v>140</v>
      </c>
    </row>
    <row r="26482" spans="1:7" x14ac:dyDescent="0.35">
      <c r="A26482" t="s">
        <v>14</v>
      </c>
      <c r="B26482" t="s">
        <v>1236</v>
      </c>
      <c r="C26482">
        <v>34</v>
      </c>
      <c r="D26482" t="s">
        <v>140</v>
      </c>
      <c r="E26482" t="s">
        <v>140</v>
      </c>
      <c r="F26482" t="s">
        <v>177</v>
      </c>
      <c r="G26482" t="s">
        <v>140</v>
      </c>
    </row>
    <row r="26483" spans="1:7" x14ac:dyDescent="0.35">
      <c r="A26483" t="s">
        <v>14</v>
      </c>
      <c r="B26483" t="s">
        <v>1234</v>
      </c>
      <c r="C26483">
        <v>87</v>
      </c>
      <c r="D26483" t="s">
        <v>140</v>
      </c>
      <c r="E26483" t="s">
        <v>903</v>
      </c>
      <c r="F26483" t="s">
        <v>904</v>
      </c>
      <c r="G26483" t="s">
        <v>140</v>
      </c>
    </row>
    <row r="26484" spans="1:7" x14ac:dyDescent="0.35">
      <c r="A26484" t="s">
        <v>14</v>
      </c>
      <c r="B26484" t="s">
        <v>1235</v>
      </c>
      <c r="C26484">
        <v>195</v>
      </c>
      <c r="D26484" t="s">
        <v>140</v>
      </c>
      <c r="E26484" t="s">
        <v>1047</v>
      </c>
      <c r="F26484" t="s">
        <v>732</v>
      </c>
      <c r="G26484" t="s">
        <v>1016</v>
      </c>
    </row>
    <row r="26485" spans="1:7" x14ac:dyDescent="0.35">
      <c r="A26485" t="s">
        <v>15</v>
      </c>
      <c r="B26485" t="s">
        <v>1236</v>
      </c>
      <c r="C26485">
        <v>27</v>
      </c>
      <c r="D26485" t="s">
        <v>140</v>
      </c>
      <c r="E26485" t="s">
        <v>971</v>
      </c>
      <c r="F26485" t="s">
        <v>1207</v>
      </c>
      <c r="G26485" t="s">
        <v>140</v>
      </c>
    </row>
    <row r="26486" spans="1:7" x14ac:dyDescent="0.35">
      <c r="A26486" t="s">
        <v>15</v>
      </c>
      <c r="B26486" t="s">
        <v>1234</v>
      </c>
      <c r="C26486">
        <v>79</v>
      </c>
      <c r="D26486" t="s">
        <v>140</v>
      </c>
      <c r="E26486" t="s">
        <v>1106</v>
      </c>
      <c r="F26486" t="s">
        <v>1138</v>
      </c>
      <c r="G26486" t="s">
        <v>140</v>
      </c>
    </row>
    <row r="26487" spans="1:7" x14ac:dyDescent="0.35">
      <c r="A26487" t="s">
        <v>15</v>
      </c>
      <c r="B26487" t="s">
        <v>1235</v>
      </c>
      <c r="C26487">
        <v>213</v>
      </c>
      <c r="D26487" t="s">
        <v>1019</v>
      </c>
      <c r="E26487" t="s">
        <v>1020</v>
      </c>
      <c r="F26487" t="s">
        <v>1146</v>
      </c>
      <c r="G26487" t="s">
        <v>140</v>
      </c>
    </row>
    <row r="26488" spans="1:7" x14ac:dyDescent="0.35">
      <c r="A26488" t="s">
        <v>16</v>
      </c>
      <c r="B26488" t="s">
        <v>1236</v>
      </c>
      <c r="C26488">
        <v>20</v>
      </c>
      <c r="D26488" t="s">
        <v>140</v>
      </c>
      <c r="E26488" t="s">
        <v>838</v>
      </c>
      <c r="F26488" t="s">
        <v>839</v>
      </c>
      <c r="G26488" t="s">
        <v>140</v>
      </c>
    </row>
    <row r="26489" spans="1:7" x14ac:dyDescent="0.35">
      <c r="A26489" t="s">
        <v>16</v>
      </c>
      <c r="B26489" t="s">
        <v>1234</v>
      </c>
      <c r="C26489">
        <v>84</v>
      </c>
      <c r="D26489" t="s">
        <v>949</v>
      </c>
      <c r="E26489" t="s">
        <v>1047</v>
      </c>
      <c r="F26489" t="s">
        <v>987</v>
      </c>
      <c r="G26489" t="s">
        <v>140</v>
      </c>
    </row>
    <row r="26490" spans="1:7" x14ac:dyDescent="0.35">
      <c r="A26490" t="s">
        <v>16</v>
      </c>
      <c r="B26490" t="s">
        <v>1235</v>
      </c>
      <c r="C26490">
        <v>281</v>
      </c>
      <c r="D26490" t="s">
        <v>140</v>
      </c>
      <c r="E26490" t="s">
        <v>515</v>
      </c>
      <c r="F26490" t="s">
        <v>514</v>
      </c>
      <c r="G26490" t="s">
        <v>140</v>
      </c>
    </row>
    <row r="26491" spans="1:7" x14ac:dyDescent="0.35">
      <c r="A26491" t="s">
        <v>17</v>
      </c>
      <c r="B26491" t="s">
        <v>1236</v>
      </c>
      <c r="C26491">
        <v>30</v>
      </c>
      <c r="D26491" t="s">
        <v>140</v>
      </c>
      <c r="E26491" t="s">
        <v>515</v>
      </c>
      <c r="F26491" t="s">
        <v>514</v>
      </c>
      <c r="G26491" t="s">
        <v>140</v>
      </c>
    </row>
    <row r="26492" spans="1:7" x14ac:dyDescent="0.35">
      <c r="A26492" t="s">
        <v>17</v>
      </c>
      <c r="B26492" t="s">
        <v>1234</v>
      </c>
      <c r="C26492">
        <v>119</v>
      </c>
      <c r="D26492" t="s">
        <v>140</v>
      </c>
      <c r="E26492" t="s">
        <v>548</v>
      </c>
      <c r="F26492" t="s">
        <v>1157</v>
      </c>
      <c r="G26492" t="s">
        <v>140</v>
      </c>
    </row>
    <row r="26493" spans="1:7" x14ac:dyDescent="0.35">
      <c r="A26493" t="s">
        <v>17</v>
      </c>
      <c r="B26493" t="s">
        <v>1235</v>
      </c>
      <c r="C26493">
        <v>175</v>
      </c>
      <c r="D26493" t="s">
        <v>140</v>
      </c>
      <c r="E26493" t="s">
        <v>1023</v>
      </c>
      <c r="F26493" t="s">
        <v>1198</v>
      </c>
      <c r="G26493" t="s">
        <v>140</v>
      </c>
    </row>
    <row r="26494" spans="1:7" x14ac:dyDescent="0.35">
      <c r="A26494" t="s">
        <v>18</v>
      </c>
      <c r="B26494" t="s">
        <v>1236</v>
      </c>
      <c r="C26494">
        <v>14</v>
      </c>
      <c r="D26494" t="s">
        <v>140</v>
      </c>
      <c r="E26494" t="s">
        <v>140</v>
      </c>
      <c r="F26494" t="s">
        <v>177</v>
      </c>
      <c r="G26494" t="s">
        <v>140</v>
      </c>
    </row>
    <row r="26495" spans="1:7" x14ac:dyDescent="0.35">
      <c r="A26495" t="s">
        <v>18</v>
      </c>
      <c r="B26495" t="s">
        <v>1234</v>
      </c>
      <c r="C26495">
        <v>110</v>
      </c>
      <c r="D26495" t="s">
        <v>140</v>
      </c>
      <c r="E26495" t="s">
        <v>1061</v>
      </c>
      <c r="F26495" t="s">
        <v>1112</v>
      </c>
      <c r="G26495" t="s">
        <v>140</v>
      </c>
    </row>
    <row r="26496" spans="1:7" x14ac:dyDescent="0.35">
      <c r="A26496" t="s">
        <v>18</v>
      </c>
      <c r="B26496" t="s">
        <v>1235</v>
      </c>
      <c r="C26496">
        <v>154</v>
      </c>
      <c r="D26496" t="s">
        <v>140</v>
      </c>
      <c r="E26496" t="s">
        <v>1062</v>
      </c>
      <c r="F26496" t="s">
        <v>1109</v>
      </c>
      <c r="G26496" t="s">
        <v>140</v>
      </c>
    </row>
    <row r="26497" spans="1:7" x14ac:dyDescent="0.35">
      <c r="A26497" t="s">
        <v>19</v>
      </c>
      <c r="B26497" t="s">
        <v>1236</v>
      </c>
      <c r="C26497">
        <v>23</v>
      </c>
      <c r="D26497" t="s">
        <v>140</v>
      </c>
      <c r="E26497" t="s">
        <v>140</v>
      </c>
      <c r="F26497" t="s">
        <v>177</v>
      </c>
      <c r="G26497" t="s">
        <v>140</v>
      </c>
    </row>
    <row r="26498" spans="1:7" x14ac:dyDescent="0.35">
      <c r="A26498" t="s">
        <v>19</v>
      </c>
      <c r="B26498" t="s">
        <v>1234</v>
      </c>
      <c r="C26498">
        <v>90</v>
      </c>
      <c r="D26498" t="s">
        <v>1012</v>
      </c>
      <c r="E26498" t="s">
        <v>515</v>
      </c>
      <c r="F26498" t="s">
        <v>732</v>
      </c>
      <c r="G26498" t="s">
        <v>140</v>
      </c>
    </row>
    <row r="26499" spans="1:7" x14ac:dyDescent="0.35">
      <c r="A26499" t="s">
        <v>19</v>
      </c>
      <c r="B26499" t="s">
        <v>1235</v>
      </c>
      <c r="C26499">
        <v>219</v>
      </c>
      <c r="D26499" t="s">
        <v>1008</v>
      </c>
      <c r="E26499" t="s">
        <v>988</v>
      </c>
      <c r="F26499" t="s">
        <v>933</v>
      </c>
      <c r="G26499" t="s">
        <v>140</v>
      </c>
    </row>
    <row r="26500" spans="1:7" x14ac:dyDescent="0.35">
      <c r="A26500" t="s">
        <v>20</v>
      </c>
      <c r="B26500" t="s">
        <v>1236</v>
      </c>
      <c r="C26500">
        <v>34</v>
      </c>
      <c r="D26500" t="s">
        <v>140</v>
      </c>
      <c r="E26500" t="s">
        <v>140</v>
      </c>
      <c r="F26500" t="s">
        <v>177</v>
      </c>
      <c r="G26500" t="s">
        <v>140</v>
      </c>
    </row>
    <row r="26501" spans="1:7" x14ac:dyDescent="0.35">
      <c r="A26501" t="s">
        <v>20</v>
      </c>
      <c r="B26501" t="s">
        <v>1234</v>
      </c>
      <c r="C26501">
        <v>87</v>
      </c>
      <c r="D26501" t="s">
        <v>140</v>
      </c>
      <c r="E26501" t="s">
        <v>1073</v>
      </c>
      <c r="F26501" t="s">
        <v>1213</v>
      </c>
      <c r="G26501" t="s">
        <v>140</v>
      </c>
    </row>
    <row r="26502" spans="1:7" x14ac:dyDescent="0.35">
      <c r="A26502" t="s">
        <v>20</v>
      </c>
      <c r="B26502" t="s">
        <v>1235</v>
      </c>
      <c r="C26502">
        <v>221</v>
      </c>
      <c r="D26502" t="s">
        <v>140</v>
      </c>
      <c r="E26502" t="s">
        <v>1017</v>
      </c>
      <c r="F26502" t="s">
        <v>1208</v>
      </c>
      <c r="G26502" t="s">
        <v>140</v>
      </c>
    </row>
    <row r="26503" spans="1:7" x14ac:dyDescent="0.35">
      <c r="A26503" t="s">
        <v>21</v>
      </c>
      <c r="B26503" t="s">
        <v>1236</v>
      </c>
      <c r="C26503">
        <v>59</v>
      </c>
      <c r="D26503" t="s">
        <v>140</v>
      </c>
      <c r="E26503" t="s">
        <v>1104</v>
      </c>
      <c r="F26503" t="s">
        <v>1167</v>
      </c>
      <c r="G26503" t="s">
        <v>140</v>
      </c>
    </row>
    <row r="26504" spans="1:7" x14ac:dyDescent="0.35">
      <c r="A26504" t="s">
        <v>21</v>
      </c>
      <c r="B26504" t="s">
        <v>1234</v>
      </c>
      <c r="C26504">
        <v>46</v>
      </c>
      <c r="D26504" t="s">
        <v>140</v>
      </c>
      <c r="E26504" t="s">
        <v>942</v>
      </c>
      <c r="F26504" t="s">
        <v>943</v>
      </c>
      <c r="G26504" t="s">
        <v>140</v>
      </c>
    </row>
    <row r="26505" spans="1:7" x14ac:dyDescent="0.35">
      <c r="A26505" t="s">
        <v>21</v>
      </c>
      <c r="B26505" t="s">
        <v>1235</v>
      </c>
      <c r="C26505">
        <v>214</v>
      </c>
      <c r="D26505" t="s">
        <v>140</v>
      </c>
      <c r="E26505" t="s">
        <v>1052</v>
      </c>
      <c r="F26505" t="s">
        <v>1146</v>
      </c>
      <c r="G26505" t="s">
        <v>140</v>
      </c>
    </row>
    <row r="26506" spans="1:7" x14ac:dyDescent="0.35">
      <c r="A26506" t="s">
        <v>22</v>
      </c>
      <c r="B26506" t="s">
        <v>1236</v>
      </c>
      <c r="C26506">
        <v>39</v>
      </c>
      <c r="D26506" t="s">
        <v>954</v>
      </c>
      <c r="E26506" t="s">
        <v>1052</v>
      </c>
      <c r="F26506" t="s">
        <v>987</v>
      </c>
      <c r="G26506" t="s">
        <v>140</v>
      </c>
    </row>
    <row r="26507" spans="1:7" x14ac:dyDescent="0.35">
      <c r="A26507" t="s">
        <v>22</v>
      </c>
      <c r="B26507" t="s">
        <v>1234</v>
      </c>
      <c r="C26507">
        <v>93</v>
      </c>
      <c r="D26507" t="s">
        <v>140</v>
      </c>
      <c r="E26507" t="s">
        <v>869</v>
      </c>
      <c r="F26507" t="s">
        <v>870</v>
      </c>
      <c r="G26507" t="s">
        <v>140</v>
      </c>
    </row>
    <row r="26508" spans="1:7" x14ac:dyDescent="0.35">
      <c r="A26508" t="s">
        <v>22</v>
      </c>
      <c r="B26508" t="s">
        <v>1235</v>
      </c>
      <c r="C26508">
        <v>203</v>
      </c>
      <c r="D26508" t="s">
        <v>140</v>
      </c>
      <c r="E26508" t="s">
        <v>1060</v>
      </c>
      <c r="F26508" t="s">
        <v>1144</v>
      </c>
      <c r="G26508" t="s">
        <v>140</v>
      </c>
    </row>
    <row r="26509" spans="1:7" x14ac:dyDescent="0.35">
      <c r="A26509" t="s">
        <v>23</v>
      </c>
      <c r="B26509" t="s">
        <v>1236</v>
      </c>
      <c r="C26509">
        <v>42</v>
      </c>
      <c r="D26509" t="s">
        <v>140</v>
      </c>
      <c r="E26509" t="s">
        <v>140</v>
      </c>
      <c r="F26509" t="s">
        <v>177</v>
      </c>
      <c r="G26509" t="s">
        <v>140</v>
      </c>
    </row>
    <row r="26510" spans="1:7" x14ac:dyDescent="0.35">
      <c r="A26510" t="s">
        <v>23</v>
      </c>
      <c r="B26510" t="s">
        <v>1234</v>
      </c>
      <c r="C26510">
        <v>109</v>
      </c>
      <c r="D26510" t="s">
        <v>140</v>
      </c>
      <c r="E26510" t="s">
        <v>1060</v>
      </c>
      <c r="F26510" t="s">
        <v>1144</v>
      </c>
      <c r="G26510" t="s">
        <v>140</v>
      </c>
    </row>
    <row r="26511" spans="1:7" x14ac:dyDescent="0.35">
      <c r="A26511" t="s">
        <v>23</v>
      </c>
      <c r="B26511" t="s">
        <v>1235</v>
      </c>
      <c r="C26511">
        <v>140</v>
      </c>
      <c r="D26511" t="s">
        <v>1052</v>
      </c>
      <c r="E26511" t="s">
        <v>1019</v>
      </c>
      <c r="F26511" t="s">
        <v>1109</v>
      </c>
      <c r="G26511" t="s">
        <v>140</v>
      </c>
    </row>
    <row r="26512" spans="1:7" x14ac:dyDescent="0.35">
      <c r="A26512" t="s">
        <v>24</v>
      </c>
      <c r="B26512" t="s">
        <v>1236</v>
      </c>
      <c r="C26512">
        <v>23</v>
      </c>
      <c r="D26512" t="s">
        <v>140</v>
      </c>
      <c r="E26512" t="s">
        <v>1062</v>
      </c>
      <c r="F26512" t="s">
        <v>1109</v>
      </c>
      <c r="G26512" t="s">
        <v>140</v>
      </c>
    </row>
    <row r="26513" spans="1:7" x14ac:dyDescent="0.35">
      <c r="A26513" t="s">
        <v>24</v>
      </c>
      <c r="B26513" t="s">
        <v>1234</v>
      </c>
      <c r="C26513">
        <v>100</v>
      </c>
      <c r="D26513" t="s">
        <v>140</v>
      </c>
      <c r="E26513" t="s">
        <v>1058</v>
      </c>
      <c r="F26513" t="s">
        <v>1186</v>
      </c>
      <c r="G26513" t="s">
        <v>140</v>
      </c>
    </row>
    <row r="26514" spans="1:7" x14ac:dyDescent="0.35">
      <c r="A26514" t="s">
        <v>24</v>
      </c>
      <c r="B26514" t="s">
        <v>1235</v>
      </c>
      <c r="C26514">
        <v>230</v>
      </c>
      <c r="D26514" t="s">
        <v>140</v>
      </c>
      <c r="E26514" t="s">
        <v>949</v>
      </c>
      <c r="F26514" t="s">
        <v>948</v>
      </c>
      <c r="G26514" t="s">
        <v>140</v>
      </c>
    </row>
    <row r="26515" spans="1:7" x14ac:dyDescent="0.35">
      <c r="A26515" t="s">
        <v>25</v>
      </c>
      <c r="B26515" t="s">
        <v>1236</v>
      </c>
      <c r="C26515">
        <v>30</v>
      </c>
      <c r="D26515" t="s">
        <v>140</v>
      </c>
      <c r="E26515" t="s">
        <v>1019</v>
      </c>
      <c r="F26515" t="s">
        <v>1201</v>
      </c>
      <c r="G26515" t="s">
        <v>140</v>
      </c>
    </row>
    <row r="26516" spans="1:7" x14ac:dyDescent="0.35">
      <c r="A26516" t="s">
        <v>25</v>
      </c>
      <c r="B26516" t="s">
        <v>1234</v>
      </c>
      <c r="C26516">
        <v>103</v>
      </c>
      <c r="D26516" t="s">
        <v>140</v>
      </c>
      <c r="E26516" t="s">
        <v>1061</v>
      </c>
      <c r="F26516" t="s">
        <v>1112</v>
      </c>
      <c r="G26516" t="s">
        <v>140</v>
      </c>
    </row>
    <row r="26517" spans="1:7" x14ac:dyDescent="0.35">
      <c r="A26517" t="s">
        <v>25</v>
      </c>
      <c r="B26517" t="s">
        <v>1235</v>
      </c>
      <c r="C26517">
        <v>209</v>
      </c>
      <c r="D26517" t="s">
        <v>1009</v>
      </c>
      <c r="E26517" t="s">
        <v>954</v>
      </c>
      <c r="F26517" t="s">
        <v>1006</v>
      </c>
      <c r="G26517" t="s">
        <v>140</v>
      </c>
    </row>
    <row r="26518" spans="1:7" x14ac:dyDescent="0.35">
      <c r="A26518" t="s">
        <v>26</v>
      </c>
      <c r="B26518" t="s">
        <v>1236</v>
      </c>
      <c r="C26518">
        <v>23</v>
      </c>
      <c r="D26518" t="s">
        <v>140</v>
      </c>
      <c r="E26518" t="s">
        <v>140</v>
      </c>
      <c r="F26518" t="s">
        <v>177</v>
      </c>
      <c r="G26518" t="s">
        <v>140</v>
      </c>
    </row>
    <row r="26519" spans="1:7" x14ac:dyDescent="0.35">
      <c r="A26519" t="s">
        <v>26</v>
      </c>
      <c r="B26519" t="s">
        <v>1234</v>
      </c>
      <c r="C26519">
        <v>125</v>
      </c>
      <c r="D26519" t="s">
        <v>140</v>
      </c>
      <c r="E26519" t="s">
        <v>971</v>
      </c>
      <c r="F26519" t="s">
        <v>1207</v>
      </c>
      <c r="G26519" t="s">
        <v>140</v>
      </c>
    </row>
    <row r="26520" spans="1:7" x14ac:dyDescent="0.35">
      <c r="A26520" t="s">
        <v>26</v>
      </c>
      <c r="B26520" t="s">
        <v>1235</v>
      </c>
      <c r="C26520">
        <v>210</v>
      </c>
      <c r="D26520" t="s">
        <v>140</v>
      </c>
      <c r="E26520" t="s">
        <v>1046</v>
      </c>
      <c r="F26520" t="s">
        <v>1119</v>
      </c>
      <c r="G26520" t="s">
        <v>140</v>
      </c>
    </row>
    <row r="26521" spans="1:7" x14ac:dyDescent="0.35">
      <c r="A26521" t="s">
        <v>27</v>
      </c>
      <c r="B26521" t="s">
        <v>1236</v>
      </c>
      <c r="C26521">
        <v>26</v>
      </c>
      <c r="D26521" t="s">
        <v>140</v>
      </c>
      <c r="E26521" t="s">
        <v>1023</v>
      </c>
      <c r="F26521" t="s">
        <v>1198</v>
      </c>
      <c r="G26521" t="s">
        <v>140</v>
      </c>
    </row>
    <row r="26522" spans="1:7" x14ac:dyDescent="0.35">
      <c r="A26522" t="s">
        <v>27</v>
      </c>
      <c r="B26522" t="s">
        <v>1234</v>
      </c>
      <c r="C26522">
        <v>100</v>
      </c>
      <c r="D26522" t="s">
        <v>140</v>
      </c>
      <c r="E26522" t="s">
        <v>1018</v>
      </c>
      <c r="F26522" t="s">
        <v>1142</v>
      </c>
      <c r="G26522" t="s">
        <v>140</v>
      </c>
    </row>
    <row r="26523" spans="1:7" x14ac:dyDescent="0.35">
      <c r="A26523" t="s">
        <v>27</v>
      </c>
      <c r="B26523" t="s">
        <v>1235</v>
      </c>
      <c r="C26523">
        <v>282</v>
      </c>
      <c r="D26523" t="s">
        <v>1009</v>
      </c>
      <c r="E26523" t="s">
        <v>1046</v>
      </c>
      <c r="F26523" t="s">
        <v>1118</v>
      </c>
      <c r="G26523" t="s">
        <v>140</v>
      </c>
    </row>
    <row r="26524" spans="1:7" x14ac:dyDescent="0.35">
      <c r="A26524" t="s">
        <v>28</v>
      </c>
      <c r="B26524" t="s">
        <v>1236</v>
      </c>
      <c r="C26524">
        <v>32</v>
      </c>
      <c r="D26524" t="s">
        <v>140</v>
      </c>
      <c r="E26524" t="s">
        <v>950</v>
      </c>
      <c r="F26524" t="s">
        <v>1120</v>
      </c>
      <c r="G26524" t="s">
        <v>140</v>
      </c>
    </row>
    <row r="26525" spans="1:7" x14ac:dyDescent="0.35">
      <c r="A26525" t="s">
        <v>28</v>
      </c>
      <c r="B26525" t="s">
        <v>1234</v>
      </c>
      <c r="C26525">
        <v>89</v>
      </c>
      <c r="D26525" t="s">
        <v>1054</v>
      </c>
      <c r="E26525" t="s">
        <v>929</v>
      </c>
      <c r="F26525" t="s">
        <v>768</v>
      </c>
      <c r="G26525" t="s">
        <v>140</v>
      </c>
    </row>
    <row r="26526" spans="1:7" x14ac:dyDescent="0.35">
      <c r="A26526" t="s">
        <v>28</v>
      </c>
      <c r="B26526" t="s">
        <v>1235</v>
      </c>
      <c r="C26526">
        <v>213</v>
      </c>
      <c r="D26526" t="s">
        <v>140</v>
      </c>
      <c r="E26526" t="s">
        <v>660</v>
      </c>
      <c r="F26526" t="s">
        <v>661</v>
      </c>
      <c r="G26526" t="s">
        <v>140</v>
      </c>
    </row>
    <row r="26527" spans="1:7" x14ac:dyDescent="0.35">
      <c r="A26527" t="s">
        <v>29</v>
      </c>
      <c r="B26527" t="s">
        <v>1236</v>
      </c>
      <c r="C26527">
        <v>29</v>
      </c>
      <c r="D26527" t="s">
        <v>140</v>
      </c>
      <c r="E26527" t="s">
        <v>1047</v>
      </c>
      <c r="F26527" t="s">
        <v>1116</v>
      </c>
      <c r="G26527" t="s">
        <v>140</v>
      </c>
    </row>
    <row r="26528" spans="1:7" x14ac:dyDescent="0.35">
      <c r="A26528" t="s">
        <v>29</v>
      </c>
      <c r="B26528" t="s">
        <v>1234</v>
      </c>
      <c r="C26528">
        <v>87</v>
      </c>
      <c r="D26528" t="s">
        <v>140</v>
      </c>
      <c r="E26528" t="s">
        <v>849</v>
      </c>
      <c r="F26528" t="s">
        <v>927</v>
      </c>
      <c r="G26528" t="s">
        <v>140</v>
      </c>
    </row>
    <row r="26529" spans="1:7" x14ac:dyDescent="0.35">
      <c r="A26529" t="s">
        <v>29</v>
      </c>
      <c r="B26529" t="s">
        <v>1235</v>
      </c>
      <c r="C26529">
        <v>256</v>
      </c>
      <c r="D26529" t="s">
        <v>140</v>
      </c>
      <c r="E26529" t="s">
        <v>1062</v>
      </c>
      <c r="F26529" t="s">
        <v>1109</v>
      </c>
      <c r="G26529" t="s">
        <v>140</v>
      </c>
    </row>
    <row r="26530" spans="1:7" x14ac:dyDescent="0.35">
      <c r="A26530" t="s">
        <v>30</v>
      </c>
      <c r="B26530" t="s">
        <v>1236</v>
      </c>
      <c r="C26530">
        <v>26</v>
      </c>
      <c r="D26530" t="s">
        <v>140</v>
      </c>
      <c r="E26530" t="s">
        <v>971</v>
      </c>
      <c r="F26530" t="s">
        <v>1207</v>
      </c>
      <c r="G26530" t="s">
        <v>140</v>
      </c>
    </row>
    <row r="26531" spans="1:7" x14ac:dyDescent="0.35">
      <c r="A26531" t="s">
        <v>30</v>
      </c>
      <c r="B26531" t="s">
        <v>1234</v>
      </c>
      <c r="C26531">
        <v>88</v>
      </c>
      <c r="D26531" t="s">
        <v>140</v>
      </c>
      <c r="E26531" t="s">
        <v>769</v>
      </c>
      <c r="F26531" t="s">
        <v>768</v>
      </c>
      <c r="G26531" t="s">
        <v>140</v>
      </c>
    </row>
    <row r="26532" spans="1:7" x14ac:dyDescent="0.35">
      <c r="A26532" t="s">
        <v>30</v>
      </c>
      <c r="B26532" t="s">
        <v>1235</v>
      </c>
      <c r="C26532">
        <v>234</v>
      </c>
      <c r="D26532" t="s">
        <v>140</v>
      </c>
      <c r="E26532" t="s">
        <v>1064</v>
      </c>
      <c r="F26532" t="s">
        <v>732</v>
      </c>
      <c r="G26532" t="s">
        <v>1012</v>
      </c>
    </row>
    <row r="26533" spans="1:7" x14ac:dyDescent="0.35">
      <c r="A26533" t="s">
        <v>31</v>
      </c>
      <c r="B26533" t="s">
        <v>1236</v>
      </c>
      <c r="C26533">
        <v>22</v>
      </c>
      <c r="D26533" t="s">
        <v>140</v>
      </c>
      <c r="E26533" t="s">
        <v>140</v>
      </c>
      <c r="F26533" t="s">
        <v>177</v>
      </c>
      <c r="G26533" t="s">
        <v>140</v>
      </c>
    </row>
    <row r="26534" spans="1:7" x14ac:dyDescent="0.35">
      <c r="A26534" t="s">
        <v>31</v>
      </c>
      <c r="B26534" t="s">
        <v>1234</v>
      </c>
      <c r="C26534">
        <v>141</v>
      </c>
      <c r="D26534" t="s">
        <v>140</v>
      </c>
      <c r="E26534" t="s">
        <v>1053</v>
      </c>
      <c r="F26534" t="s">
        <v>1110</v>
      </c>
      <c r="G26534" t="s">
        <v>140</v>
      </c>
    </row>
    <row r="26535" spans="1:7" x14ac:dyDescent="0.35">
      <c r="A26535" t="s">
        <v>31</v>
      </c>
      <c r="B26535" t="s">
        <v>1235</v>
      </c>
      <c r="C26535">
        <v>141</v>
      </c>
      <c r="D26535" t="s">
        <v>140</v>
      </c>
      <c r="E26535" t="s">
        <v>733</v>
      </c>
      <c r="F26535" t="s">
        <v>732</v>
      </c>
      <c r="G26535" t="s">
        <v>140</v>
      </c>
    </row>
    <row r="26536" spans="1:7" x14ac:dyDescent="0.35">
      <c r="A26536" t="s">
        <v>32</v>
      </c>
      <c r="B26536" t="s">
        <v>1236</v>
      </c>
      <c r="C26536">
        <v>732</v>
      </c>
      <c r="D26536" t="s">
        <v>1022</v>
      </c>
      <c r="E26536" t="s">
        <v>950</v>
      </c>
      <c r="F26536" t="s">
        <v>997</v>
      </c>
      <c r="G26536" t="s">
        <v>140</v>
      </c>
    </row>
    <row r="26537" spans="1:7" x14ac:dyDescent="0.35">
      <c r="A26537" t="s">
        <v>32</v>
      </c>
      <c r="B26537" t="s">
        <v>1234</v>
      </c>
      <c r="C26537">
        <v>2389</v>
      </c>
      <c r="D26537" t="s">
        <v>1022</v>
      </c>
      <c r="E26537" t="s">
        <v>977</v>
      </c>
      <c r="F26537" t="s">
        <v>933</v>
      </c>
      <c r="G26537" t="s">
        <v>140</v>
      </c>
    </row>
    <row r="26538" spans="1:7" x14ac:dyDescent="0.35">
      <c r="A26538" t="s">
        <v>32</v>
      </c>
      <c r="B26538" t="s">
        <v>1235</v>
      </c>
      <c r="C26538">
        <v>4871</v>
      </c>
      <c r="D26538" t="s">
        <v>1008</v>
      </c>
      <c r="E26538" t="s">
        <v>1004</v>
      </c>
      <c r="F26538" t="s">
        <v>1146</v>
      </c>
      <c r="G26538" t="s">
        <v>1022</v>
      </c>
    </row>
    <row r="26540" spans="1:7" x14ac:dyDescent="0.35">
      <c r="A26540" t="s">
        <v>2104</v>
      </c>
    </row>
    <row r="26541" spans="1:7" x14ac:dyDescent="0.35">
      <c r="A26541" t="s">
        <v>2</v>
      </c>
      <c r="B26541" t="s">
        <v>2013</v>
      </c>
      <c r="C26541" t="s">
        <v>3</v>
      </c>
      <c r="D26541" t="s">
        <v>1133</v>
      </c>
      <c r="E26541" t="s">
        <v>85</v>
      </c>
      <c r="F26541" t="s">
        <v>86</v>
      </c>
      <c r="G26541" t="s">
        <v>136</v>
      </c>
    </row>
    <row r="26542" spans="1:7" x14ac:dyDescent="0.35">
      <c r="A26542" t="s">
        <v>8</v>
      </c>
      <c r="B26542" t="s">
        <v>2014</v>
      </c>
      <c r="C26542">
        <v>121</v>
      </c>
      <c r="D26542" t="s">
        <v>140</v>
      </c>
      <c r="E26542" t="s">
        <v>664</v>
      </c>
      <c r="F26542" t="s">
        <v>665</v>
      </c>
      <c r="G26542" t="s">
        <v>140</v>
      </c>
    </row>
    <row r="26543" spans="1:7" x14ac:dyDescent="0.35">
      <c r="A26543" t="s">
        <v>8</v>
      </c>
      <c r="B26543" t="s">
        <v>2015</v>
      </c>
      <c r="C26543">
        <v>192</v>
      </c>
      <c r="D26543" t="s">
        <v>1010</v>
      </c>
      <c r="E26543" t="s">
        <v>1043</v>
      </c>
      <c r="F26543" t="s">
        <v>1119</v>
      </c>
      <c r="G26543" t="s">
        <v>140</v>
      </c>
    </row>
    <row r="26544" spans="1:7" x14ac:dyDescent="0.35">
      <c r="A26544" t="s">
        <v>8</v>
      </c>
      <c r="B26544" t="s">
        <v>339</v>
      </c>
      <c r="C26544">
        <v>3</v>
      </c>
      <c r="D26544" t="s">
        <v>140</v>
      </c>
      <c r="E26544" t="s">
        <v>140</v>
      </c>
      <c r="F26544" t="s">
        <v>177</v>
      </c>
      <c r="G26544" t="s">
        <v>140</v>
      </c>
    </row>
    <row r="26545" spans="1:7" x14ac:dyDescent="0.35">
      <c r="A26545" t="s">
        <v>9</v>
      </c>
      <c r="B26545" t="s">
        <v>2014</v>
      </c>
      <c r="C26545">
        <v>138</v>
      </c>
      <c r="D26545" t="s">
        <v>140</v>
      </c>
      <c r="E26545" t="s">
        <v>988</v>
      </c>
      <c r="F26545" t="s">
        <v>987</v>
      </c>
      <c r="G26545" t="s">
        <v>140</v>
      </c>
    </row>
    <row r="26546" spans="1:7" x14ac:dyDescent="0.35">
      <c r="A26546" t="s">
        <v>9</v>
      </c>
      <c r="B26546" t="s">
        <v>2015</v>
      </c>
      <c r="C26546">
        <v>224</v>
      </c>
      <c r="D26546" t="s">
        <v>140</v>
      </c>
      <c r="E26546" t="s">
        <v>660</v>
      </c>
      <c r="F26546" t="s">
        <v>661</v>
      </c>
      <c r="G26546" t="s">
        <v>140</v>
      </c>
    </row>
    <row r="26547" spans="1:7" x14ac:dyDescent="0.35">
      <c r="A26547" t="s">
        <v>10</v>
      </c>
      <c r="B26547" t="s">
        <v>2014</v>
      </c>
      <c r="C26547">
        <v>133</v>
      </c>
      <c r="D26547" t="s">
        <v>140</v>
      </c>
      <c r="E26547" t="s">
        <v>1068</v>
      </c>
      <c r="F26547" t="s">
        <v>1108</v>
      </c>
      <c r="G26547" t="s">
        <v>140</v>
      </c>
    </row>
    <row r="26548" spans="1:7" x14ac:dyDescent="0.35">
      <c r="A26548" t="s">
        <v>10</v>
      </c>
      <c r="B26548" t="s">
        <v>2015</v>
      </c>
      <c r="C26548">
        <v>171</v>
      </c>
      <c r="D26548" t="s">
        <v>140</v>
      </c>
      <c r="E26548" t="s">
        <v>147</v>
      </c>
      <c r="F26548" t="s">
        <v>930</v>
      </c>
      <c r="G26548" t="s">
        <v>140</v>
      </c>
    </row>
    <row r="26549" spans="1:7" x14ac:dyDescent="0.35">
      <c r="A26549" t="s">
        <v>10</v>
      </c>
      <c r="B26549" t="s">
        <v>339</v>
      </c>
      <c r="C26549">
        <v>5</v>
      </c>
      <c r="D26549" t="s">
        <v>140</v>
      </c>
      <c r="E26549" t="s">
        <v>140</v>
      </c>
      <c r="F26549" t="s">
        <v>177</v>
      </c>
      <c r="G26549" t="s">
        <v>140</v>
      </c>
    </row>
    <row r="26550" spans="1:7" x14ac:dyDescent="0.35">
      <c r="A26550" t="s">
        <v>11</v>
      </c>
      <c r="B26550" t="s">
        <v>2014</v>
      </c>
      <c r="C26550">
        <v>128</v>
      </c>
      <c r="D26550" t="s">
        <v>140</v>
      </c>
      <c r="E26550" t="s">
        <v>1050</v>
      </c>
      <c r="F26550" t="s">
        <v>1147</v>
      </c>
      <c r="G26550" t="s">
        <v>140</v>
      </c>
    </row>
    <row r="26551" spans="1:7" x14ac:dyDescent="0.35">
      <c r="A26551" t="s">
        <v>11</v>
      </c>
      <c r="B26551" t="s">
        <v>2015</v>
      </c>
      <c r="C26551">
        <v>214</v>
      </c>
      <c r="D26551" t="s">
        <v>140</v>
      </c>
      <c r="E26551" t="s">
        <v>929</v>
      </c>
      <c r="F26551" t="s">
        <v>928</v>
      </c>
      <c r="G26551" t="s">
        <v>140</v>
      </c>
    </row>
    <row r="26552" spans="1:7" x14ac:dyDescent="0.35">
      <c r="A26552" t="s">
        <v>11</v>
      </c>
      <c r="B26552" t="s">
        <v>339</v>
      </c>
      <c r="C26552">
        <v>10</v>
      </c>
      <c r="D26552" t="s">
        <v>140</v>
      </c>
      <c r="E26552" t="s">
        <v>919</v>
      </c>
      <c r="F26552" t="s">
        <v>918</v>
      </c>
      <c r="G26552" t="s">
        <v>140</v>
      </c>
    </row>
    <row r="26553" spans="1:7" x14ac:dyDescent="0.35">
      <c r="A26553" t="s">
        <v>12</v>
      </c>
      <c r="B26553" t="s">
        <v>2014</v>
      </c>
      <c r="C26553">
        <v>121</v>
      </c>
      <c r="D26553" t="s">
        <v>140</v>
      </c>
      <c r="E26553" t="s">
        <v>1057</v>
      </c>
      <c r="F26553" t="s">
        <v>1115</v>
      </c>
      <c r="G26553" t="s">
        <v>140</v>
      </c>
    </row>
    <row r="26554" spans="1:7" x14ac:dyDescent="0.35">
      <c r="A26554" t="s">
        <v>12</v>
      </c>
      <c r="B26554" t="s">
        <v>2015</v>
      </c>
      <c r="C26554">
        <v>191</v>
      </c>
      <c r="D26554" t="s">
        <v>140</v>
      </c>
      <c r="E26554" t="s">
        <v>1068</v>
      </c>
      <c r="F26554" t="s">
        <v>1108</v>
      </c>
      <c r="G26554" t="s">
        <v>140</v>
      </c>
    </row>
    <row r="26555" spans="1:7" x14ac:dyDescent="0.35">
      <c r="A26555" t="s">
        <v>12</v>
      </c>
      <c r="B26555" t="s">
        <v>339</v>
      </c>
      <c r="C26555">
        <v>2</v>
      </c>
      <c r="D26555" t="s">
        <v>140</v>
      </c>
      <c r="E26555" t="s">
        <v>140</v>
      </c>
      <c r="F26555" t="s">
        <v>177</v>
      </c>
      <c r="G26555" t="s">
        <v>140</v>
      </c>
    </row>
    <row r="26556" spans="1:7" x14ac:dyDescent="0.35">
      <c r="A26556" t="s">
        <v>13</v>
      </c>
      <c r="B26556" t="s">
        <v>2014</v>
      </c>
      <c r="C26556">
        <v>131</v>
      </c>
      <c r="D26556" t="s">
        <v>140</v>
      </c>
      <c r="E26556" t="s">
        <v>95</v>
      </c>
      <c r="F26556" t="s">
        <v>96</v>
      </c>
      <c r="G26556" t="s">
        <v>140</v>
      </c>
    </row>
    <row r="26557" spans="1:7" x14ac:dyDescent="0.35">
      <c r="A26557" t="s">
        <v>13</v>
      </c>
      <c r="B26557" t="s">
        <v>2015</v>
      </c>
      <c r="C26557">
        <v>146</v>
      </c>
      <c r="D26557" t="s">
        <v>140</v>
      </c>
      <c r="E26557" t="s">
        <v>1065</v>
      </c>
      <c r="F26557" t="s">
        <v>1190</v>
      </c>
      <c r="G26557" t="s">
        <v>140</v>
      </c>
    </row>
    <row r="26558" spans="1:7" x14ac:dyDescent="0.35">
      <c r="A26558" t="s">
        <v>13</v>
      </c>
      <c r="B26558" t="s">
        <v>339</v>
      </c>
      <c r="C26558">
        <v>2</v>
      </c>
      <c r="D26558" t="s">
        <v>140</v>
      </c>
      <c r="E26558" t="s">
        <v>449</v>
      </c>
      <c r="F26558" t="s">
        <v>448</v>
      </c>
      <c r="G26558" t="s">
        <v>140</v>
      </c>
    </row>
    <row r="26559" spans="1:7" x14ac:dyDescent="0.35">
      <c r="A26559" t="s">
        <v>14</v>
      </c>
      <c r="B26559" t="s">
        <v>2014</v>
      </c>
      <c r="C26559">
        <v>136</v>
      </c>
      <c r="D26559" t="s">
        <v>140</v>
      </c>
      <c r="E26559" t="s">
        <v>1062</v>
      </c>
      <c r="F26559" t="s">
        <v>344</v>
      </c>
      <c r="G26559" t="s">
        <v>1009</v>
      </c>
    </row>
    <row r="26560" spans="1:7" x14ac:dyDescent="0.35">
      <c r="A26560" t="s">
        <v>14</v>
      </c>
      <c r="B26560" t="s">
        <v>2015</v>
      </c>
      <c r="C26560">
        <v>173</v>
      </c>
      <c r="D26560" t="s">
        <v>140</v>
      </c>
      <c r="E26560" t="s">
        <v>996</v>
      </c>
      <c r="F26560" t="s">
        <v>997</v>
      </c>
      <c r="G26560" t="s">
        <v>140</v>
      </c>
    </row>
    <row r="26561" spans="1:7" x14ac:dyDescent="0.35">
      <c r="A26561" t="s">
        <v>14</v>
      </c>
      <c r="B26561" t="s">
        <v>339</v>
      </c>
      <c r="C26561">
        <v>7</v>
      </c>
      <c r="D26561" t="s">
        <v>140</v>
      </c>
      <c r="E26561" t="s">
        <v>345</v>
      </c>
      <c r="F26561" t="s">
        <v>344</v>
      </c>
      <c r="G26561" t="s">
        <v>140</v>
      </c>
    </row>
    <row r="26562" spans="1:7" x14ac:dyDescent="0.35">
      <c r="A26562" t="s">
        <v>15</v>
      </c>
      <c r="B26562" t="s">
        <v>2014</v>
      </c>
      <c r="C26562">
        <v>122</v>
      </c>
      <c r="D26562" t="s">
        <v>1098</v>
      </c>
      <c r="E26562" t="s">
        <v>942</v>
      </c>
      <c r="F26562" t="s">
        <v>104</v>
      </c>
      <c r="G26562" t="s">
        <v>140</v>
      </c>
    </row>
    <row r="26563" spans="1:7" x14ac:dyDescent="0.35">
      <c r="A26563" t="s">
        <v>15</v>
      </c>
      <c r="B26563" t="s">
        <v>2015</v>
      </c>
      <c r="C26563">
        <v>197</v>
      </c>
      <c r="D26563" t="s">
        <v>140</v>
      </c>
      <c r="E26563" t="s">
        <v>1052</v>
      </c>
      <c r="F26563" t="s">
        <v>1146</v>
      </c>
      <c r="G26563" t="s">
        <v>140</v>
      </c>
    </row>
    <row r="26564" spans="1:7" x14ac:dyDescent="0.35">
      <c r="A26564" t="s">
        <v>16</v>
      </c>
      <c r="B26564" t="s">
        <v>2014</v>
      </c>
      <c r="C26564">
        <v>140</v>
      </c>
      <c r="D26564" t="s">
        <v>1010</v>
      </c>
      <c r="E26564" t="s">
        <v>1052</v>
      </c>
      <c r="F26564" t="s">
        <v>1198</v>
      </c>
      <c r="G26564" t="s">
        <v>140</v>
      </c>
    </row>
    <row r="26565" spans="1:7" x14ac:dyDescent="0.35">
      <c r="A26565" t="s">
        <v>16</v>
      </c>
      <c r="B26565" t="s">
        <v>2015</v>
      </c>
      <c r="C26565">
        <v>239</v>
      </c>
      <c r="D26565" t="s">
        <v>1013</v>
      </c>
      <c r="E26565" t="s">
        <v>903</v>
      </c>
      <c r="F26565" t="s">
        <v>990</v>
      </c>
      <c r="G26565" t="s">
        <v>140</v>
      </c>
    </row>
    <row r="26566" spans="1:7" x14ac:dyDescent="0.35">
      <c r="A26566" t="s">
        <v>16</v>
      </c>
      <c r="B26566" t="s">
        <v>339</v>
      </c>
      <c r="C26566">
        <v>6</v>
      </c>
      <c r="D26566" t="s">
        <v>140</v>
      </c>
      <c r="E26566" t="s">
        <v>140</v>
      </c>
      <c r="F26566" t="s">
        <v>177</v>
      </c>
      <c r="G26566" t="s">
        <v>140</v>
      </c>
    </row>
    <row r="26567" spans="1:7" x14ac:dyDescent="0.35">
      <c r="A26567" t="s">
        <v>17</v>
      </c>
      <c r="B26567" t="s">
        <v>2014</v>
      </c>
      <c r="C26567">
        <v>137</v>
      </c>
      <c r="D26567" t="s">
        <v>140</v>
      </c>
      <c r="E26567" t="s">
        <v>1044</v>
      </c>
      <c r="F26567" t="s">
        <v>1097</v>
      </c>
      <c r="G26567" t="s">
        <v>140</v>
      </c>
    </row>
    <row r="26568" spans="1:7" x14ac:dyDescent="0.35">
      <c r="A26568" t="s">
        <v>17</v>
      </c>
      <c r="B26568" t="s">
        <v>2015</v>
      </c>
      <c r="C26568">
        <v>183</v>
      </c>
      <c r="D26568" t="s">
        <v>140</v>
      </c>
      <c r="E26568" t="s">
        <v>1047</v>
      </c>
      <c r="F26568" t="s">
        <v>1116</v>
      </c>
      <c r="G26568" t="s">
        <v>140</v>
      </c>
    </row>
    <row r="26569" spans="1:7" x14ac:dyDescent="0.35">
      <c r="A26569" t="s">
        <v>17</v>
      </c>
      <c r="B26569" t="s">
        <v>339</v>
      </c>
      <c r="C26569">
        <v>4</v>
      </c>
      <c r="D26569" t="s">
        <v>140</v>
      </c>
      <c r="E26569" t="s">
        <v>140</v>
      </c>
      <c r="F26569" t="s">
        <v>177</v>
      </c>
      <c r="G26569" t="s">
        <v>140</v>
      </c>
    </row>
    <row r="26570" spans="1:7" x14ac:dyDescent="0.35">
      <c r="A26570" t="s">
        <v>18</v>
      </c>
      <c r="B26570" t="s">
        <v>2014</v>
      </c>
      <c r="C26570">
        <v>127</v>
      </c>
      <c r="D26570" t="s">
        <v>140</v>
      </c>
      <c r="E26570" t="s">
        <v>664</v>
      </c>
      <c r="F26570" t="s">
        <v>665</v>
      </c>
      <c r="G26570" t="s">
        <v>140</v>
      </c>
    </row>
    <row r="26571" spans="1:7" x14ac:dyDescent="0.35">
      <c r="A26571" t="s">
        <v>18</v>
      </c>
      <c r="B26571" t="s">
        <v>2015</v>
      </c>
      <c r="C26571">
        <v>149</v>
      </c>
      <c r="D26571" t="s">
        <v>140</v>
      </c>
      <c r="E26571" t="s">
        <v>458</v>
      </c>
      <c r="F26571" t="s">
        <v>990</v>
      </c>
      <c r="G26571" t="s">
        <v>140</v>
      </c>
    </row>
    <row r="26572" spans="1:7" x14ac:dyDescent="0.35">
      <c r="A26572" t="s">
        <v>18</v>
      </c>
      <c r="B26572" t="s">
        <v>339</v>
      </c>
      <c r="C26572">
        <v>2</v>
      </c>
      <c r="D26572" t="s">
        <v>140</v>
      </c>
      <c r="E26572" t="s">
        <v>140</v>
      </c>
      <c r="F26572" t="s">
        <v>177</v>
      </c>
      <c r="G26572" t="s">
        <v>140</v>
      </c>
    </row>
    <row r="26573" spans="1:7" x14ac:dyDescent="0.35">
      <c r="A26573" t="s">
        <v>19</v>
      </c>
      <c r="B26573" t="s">
        <v>2014</v>
      </c>
      <c r="C26573">
        <v>153</v>
      </c>
      <c r="D26573" t="s">
        <v>1013</v>
      </c>
      <c r="E26573" t="s">
        <v>664</v>
      </c>
      <c r="F26573" t="s">
        <v>1123</v>
      </c>
      <c r="G26573" t="s">
        <v>140</v>
      </c>
    </row>
    <row r="26574" spans="1:7" x14ac:dyDescent="0.35">
      <c r="A26574" t="s">
        <v>19</v>
      </c>
      <c r="B26574" t="s">
        <v>2015</v>
      </c>
      <c r="C26574">
        <v>177</v>
      </c>
      <c r="D26574" t="s">
        <v>1008</v>
      </c>
      <c r="E26574" t="s">
        <v>1056</v>
      </c>
      <c r="F26574" t="s">
        <v>1097</v>
      </c>
      <c r="G26574" t="s">
        <v>140</v>
      </c>
    </row>
    <row r="26575" spans="1:7" x14ac:dyDescent="0.35">
      <c r="A26575" t="s">
        <v>19</v>
      </c>
      <c r="B26575" t="s">
        <v>339</v>
      </c>
      <c r="C26575">
        <v>2</v>
      </c>
      <c r="D26575" t="s">
        <v>140</v>
      </c>
      <c r="E26575" t="s">
        <v>140</v>
      </c>
      <c r="F26575" t="s">
        <v>177</v>
      </c>
      <c r="G26575" t="s">
        <v>140</v>
      </c>
    </row>
    <row r="26576" spans="1:7" x14ac:dyDescent="0.35">
      <c r="A26576" t="s">
        <v>20</v>
      </c>
      <c r="B26576" t="s">
        <v>2014</v>
      </c>
      <c r="C26576">
        <v>141</v>
      </c>
      <c r="D26576" t="s">
        <v>140</v>
      </c>
      <c r="E26576" t="s">
        <v>1098</v>
      </c>
      <c r="F26576" t="s">
        <v>1204</v>
      </c>
      <c r="G26576" t="s">
        <v>140</v>
      </c>
    </row>
    <row r="26577" spans="1:7" x14ac:dyDescent="0.35">
      <c r="A26577" t="s">
        <v>20</v>
      </c>
      <c r="B26577" t="s">
        <v>2015</v>
      </c>
      <c r="C26577">
        <v>199</v>
      </c>
      <c r="D26577" t="s">
        <v>140</v>
      </c>
      <c r="E26577" t="s">
        <v>1098</v>
      </c>
      <c r="F26577" t="s">
        <v>1204</v>
      </c>
      <c r="G26577" t="s">
        <v>140</v>
      </c>
    </row>
    <row r="26578" spans="1:7" x14ac:dyDescent="0.35">
      <c r="A26578" t="s">
        <v>20</v>
      </c>
      <c r="B26578" t="s">
        <v>339</v>
      </c>
      <c r="C26578">
        <v>2</v>
      </c>
      <c r="D26578" t="s">
        <v>140</v>
      </c>
      <c r="E26578" t="s">
        <v>140</v>
      </c>
      <c r="F26578" t="s">
        <v>177</v>
      </c>
      <c r="G26578" t="s">
        <v>140</v>
      </c>
    </row>
    <row r="26579" spans="1:7" x14ac:dyDescent="0.35">
      <c r="A26579" t="s">
        <v>21</v>
      </c>
      <c r="B26579" t="s">
        <v>2014</v>
      </c>
      <c r="C26579">
        <v>102</v>
      </c>
      <c r="D26579" t="s">
        <v>140</v>
      </c>
      <c r="E26579" t="s">
        <v>527</v>
      </c>
      <c r="F26579" t="s">
        <v>858</v>
      </c>
      <c r="G26579" t="s">
        <v>140</v>
      </c>
    </row>
    <row r="26580" spans="1:7" x14ac:dyDescent="0.35">
      <c r="A26580" t="s">
        <v>21</v>
      </c>
      <c r="B26580" t="s">
        <v>2015</v>
      </c>
      <c r="C26580">
        <v>210</v>
      </c>
      <c r="D26580" t="s">
        <v>140</v>
      </c>
      <c r="E26580" t="s">
        <v>1003</v>
      </c>
      <c r="F26580" t="s">
        <v>1002</v>
      </c>
      <c r="G26580" t="s">
        <v>140</v>
      </c>
    </row>
    <row r="26581" spans="1:7" x14ac:dyDescent="0.35">
      <c r="A26581" t="s">
        <v>21</v>
      </c>
      <c r="B26581" t="s">
        <v>339</v>
      </c>
      <c r="C26581">
        <v>7</v>
      </c>
      <c r="D26581" t="s">
        <v>140</v>
      </c>
      <c r="E26581" t="s">
        <v>140</v>
      </c>
      <c r="F26581" t="s">
        <v>177</v>
      </c>
      <c r="G26581" t="s">
        <v>140</v>
      </c>
    </row>
    <row r="26582" spans="1:7" x14ac:dyDescent="0.35">
      <c r="A26582" t="s">
        <v>22</v>
      </c>
      <c r="B26582" t="s">
        <v>2014</v>
      </c>
      <c r="C26582">
        <v>131</v>
      </c>
      <c r="D26582" t="s">
        <v>1009</v>
      </c>
      <c r="E26582" t="s">
        <v>1023</v>
      </c>
      <c r="F26582" t="s">
        <v>661</v>
      </c>
      <c r="G26582" t="s">
        <v>140</v>
      </c>
    </row>
    <row r="26583" spans="1:7" x14ac:dyDescent="0.35">
      <c r="A26583" t="s">
        <v>22</v>
      </c>
      <c r="B26583" t="s">
        <v>2015</v>
      </c>
      <c r="C26583">
        <v>201</v>
      </c>
      <c r="D26583" t="s">
        <v>140</v>
      </c>
      <c r="E26583" t="s">
        <v>1048</v>
      </c>
      <c r="F26583" t="s">
        <v>1160</v>
      </c>
      <c r="G26583" t="s">
        <v>140</v>
      </c>
    </row>
    <row r="26584" spans="1:7" x14ac:dyDescent="0.35">
      <c r="A26584" t="s">
        <v>22</v>
      </c>
      <c r="B26584" t="s">
        <v>339</v>
      </c>
      <c r="C26584">
        <v>3</v>
      </c>
      <c r="D26584" t="s">
        <v>140</v>
      </c>
      <c r="E26584" t="s">
        <v>140</v>
      </c>
      <c r="F26584" t="s">
        <v>177</v>
      </c>
      <c r="G26584" t="s">
        <v>140</v>
      </c>
    </row>
    <row r="26585" spans="1:7" x14ac:dyDescent="0.35">
      <c r="A26585" t="s">
        <v>23</v>
      </c>
      <c r="B26585" t="s">
        <v>2014</v>
      </c>
      <c r="C26585">
        <v>155</v>
      </c>
      <c r="D26585" t="s">
        <v>1004</v>
      </c>
      <c r="E26585" t="s">
        <v>1008</v>
      </c>
      <c r="F26585" t="s">
        <v>1146</v>
      </c>
      <c r="G26585" t="s">
        <v>140</v>
      </c>
    </row>
    <row r="26586" spans="1:7" x14ac:dyDescent="0.35">
      <c r="A26586" t="s">
        <v>23</v>
      </c>
      <c r="B26586" t="s">
        <v>2015</v>
      </c>
      <c r="C26586">
        <v>131</v>
      </c>
      <c r="D26586" t="s">
        <v>140</v>
      </c>
      <c r="E26586" t="s">
        <v>1051</v>
      </c>
      <c r="F26586" t="s">
        <v>1118</v>
      </c>
      <c r="G26586" t="s">
        <v>140</v>
      </c>
    </row>
    <row r="26587" spans="1:7" x14ac:dyDescent="0.35">
      <c r="A26587" t="s">
        <v>23</v>
      </c>
      <c r="B26587" t="s">
        <v>339</v>
      </c>
      <c r="C26587">
        <v>5</v>
      </c>
      <c r="D26587" t="s">
        <v>140</v>
      </c>
      <c r="E26587" t="s">
        <v>140</v>
      </c>
      <c r="F26587" t="s">
        <v>177</v>
      </c>
      <c r="G26587" t="s">
        <v>140</v>
      </c>
    </row>
    <row r="26588" spans="1:7" x14ac:dyDescent="0.35">
      <c r="A26588" t="s">
        <v>24</v>
      </c>
      <c r="B26588" t="s">
        <v>2014</v>
      </c>
      <c r="C26588">
        <v>162</v>
      </c>
      <c r="D26588" t="s">
        <v>140</v>
      </c>
      <c r="E26588" t="s">
        <v>1019</v>
      </c>
      <c r="F26588" t="s">
        <v>1201</v>
      </c>
      <c r="G26588" t="s">
        <v>140</v>
      </c>
    </row>
    <row r="26589" spans="1:7" x14ac:dyDescent="0.35">
      <c r="A26589" t="s">
        <v>24</v>
      </c>
      <c r="B26589" t="s">
        <v>2015</v>
      </c>
      <c r="C26589">
        <v>188</v>
      </c>
      <c r="D26589" t="s">
        <v>140</v>
      </c>
      <c r="E26589" t="s">
        <v>1020</v>
      </c>
      <c r="F26589" t="s">
        <v>1200</v>
      </c>
      <c r="G26589" t="s">
        <v>140</v>
      </c>
    </row>
    <row r="26590" spans="1:7" x14ac:dyDescent="0.35">
      <c r="A26590" t="s">
        <v>24</v>
      </c>
      <c r="B26590" t="s">
        <v>339</v>
      </c>
      <c r="C26590">
        <v>3</v>
      </c>
      <c r="D26590" t="s">
        <v>140</v>
      </c>
      <c r="E26590" t="s">
        <v>140</v>
      </c>
      <c r="F26590" t="s">
        <v>177</v>
      </c>
      <c r="G26590" t="s">
        <v>140</v>
      </c>
    </row>
    <row r="26591" spans="1:7" x14ac:dyDescent="0.35">
      <c r="A26591" t="s">
        <v>25</v>
      </c>
      <c r="B26591" t="s">
        <v>2014</v>
      </c>
      <c r="C26591">
        <v>158</v>
      </c>
      <c r="D26591" t="s">
        <v>140</v>
      </c>
      <c r="E26591" t="s">
        <v>1050</v>
      </c>
      <c r="F26591" t="s">
        <v>1147</v>
      </c>
      <c r="G26591" t="s">
        <v>140</v>
      </c>
    </row>
    <row r="26592" spans="1:7" x14ac:dyDescent="0.35">
      <c r="A26592" t="s">
        <v>25</v>
      </c>
      <c r="B26592" t="s">
        <v>2015</v>
      </c>
      <c r="C26592">
        <v>184</v>
      </c>
      <c r="D26592" t="s">
        <v>1014</v>
      </c>
      <c r="E26592" t="s">
        <v>458</v>
      </c>
      <c r="F26592" t="s">
        <v>1111</v>
      </c>
      <c r="G26592" t="s">
        <v>140</v>
      </c>
    </row>
    <row r="26593" spans="1:7" x14ac:dyDescent="0.35">
      <c r="A26593" t="s">
        <v>26</v>
      </c>
      <c r="B26593" t="s">
        <v>2014</v>
      </c>
      <c r="C26593">
        <v>126</v>
      </c>
      <c r="D26593" t="s">
        <v>140</v>
      </c>
      <c r="E26593" t="s">
        <v>996</v>
      </c>
      <c r="F26593" t="s">
        <v>997</v>
      </c>
      <c r="G26593" t="s">
        <v>140</v>
      </c>
    </row>
    <row r="26594" spans="1:7" x14ac:dyDescent="0.35">
      <c r="A26594" t="s">
        <v>26</v>
      </c>
      <c r="B26594" t="s">
        <v>2015</v>
      </c>
      <c r="C26594">
        <v>229</v>
      </c>
      <c r="D26594" t="s">
        <v>140</v>
      </c>
      <c r="E26594" t="s">
        <v>1055</v>
      </c>
      <c r="F26594" t="s">
        <v>1159</v>
      </c>
      <c r="G26594" t="s">
        <v>140</v>
      </c>
    </row>
    <row r="26595" spans="1:7" x14ac:dyDescent="0.35">
      <c r="A26595" t="s">
        <v>26</v>
      </c>
      <c r="B26595" t="s">
        <v>339</v>
      </c>
      <c r="C26595">
        <v>3</v>
      </c>
      <c r="D26595" t="s">
        <v>140</v>
      </c>
      <c r="E26595" t="s">
        <v>140</v>
      </c>
      <c r="F26595" t="s">
        <v>177</v>
      </c>
      <c r="G26595" t="s">
        <v>140</v>
      </c>
    </row>
    <row r="26596" spans="1:7" x14ac:dyDescent="0.35">
      <c r="A26596" t="s">
        <v>27</v>
      </c>
      <c r="B26596" t="s">
        <v>2014</v>
      </c>
      <c r="C26596">
        <v>167</v>
      </c>
      <c r="D26596" t="s">
        <v>140</v>
      </c>
      <c r="E26596" t="s">
        <v>1007</v>
      </c>
      <c r="F26596" t="s">
        <v>1006</v>
      </c>
      <c r="G26596" t="s">
        <v>140</v>
      </c>
    </row>
    <row r="26597" spans="1:7" x14ac:dyDescent="0.35">
      <c r="A26597" t="s">
        <v>27</v>
      </c>
      <c r="B26597" t="s">
        <v>2015</v>
      </c>
      <c r="C26597">
        <v>234</v>
      </c>
      <c r="D26597" t="s">
        <v>1012</v>
      </c>
      <c r="E26597" t="s">
        <v>1043</v>
      </c>
      <c r="F26597" t="s">
        <v>1144</v>
      </c>
      <c r="G26597" t="s">
        <v>140</v>
      </c>
    </row>
    <row r="26598" spans="1:7" x14ac:dyDescent="0.35">
      <c r="A26598" t="s">
        <v>27</v>
      </c>
      <c r="B26598" t="s">
        <v>339</v>
      </c>
      <c r="C26598">
        <v>7</v>
      </c>
      <c r="D26598" t="s">
        <v>140</v>
      </c>
      <c r="E26598" t="s">
        <v>89</v>
      </c>
      <c r="F26598" t="s">
        <v>90</v>
      </c>
      <c r="G26598" t="s">
        <v>140</v>
      </c>
    </row>
    <row r="26599" spans="1:7" x14ac:dyDescent="0.35">
      <c r="A26599" t="s">
        <v>28</v>
      </c>
      <c r="B26599" t="s">
        <v>2014</v>
      </c>
      <c r="C26599">
        <v>125</v>
      </c>
      <c r="D26599" t="s">
        <v>1016</v>
      </c>
      <c r="E26599" t="s">
        <v>875</v>
      </c>
      <c r="F26599" t="s">
        <v>344</v>
      </c>
      <c r="G26599" t="s">
        <v>140</v>
      </c>
    </row>
    <row r="26600" spans="1:7" x14ac:dyDescent="0.35">
      <c r="A26600" t="s">
        <v>28</v>
      </c>
      <c r="B26600" t="s">
        <v>2015</v>
      </c>
      <c r="C26600">
        <v>201</v>
      </c>
      <c r="D26600" t="s">
        <v>1010</v>
      </c>
      <c r="E26600" t="s">
        <v>903</v>
      </c>
      <c r="F26600" t="s">
        <v>1115</v>
      </c>
      <c r="G26600" t="s">
        <v>140</v>
      </c>
    </row>
    <row r="26601" spans="1:7" x14ac:dyDescent="0.35">
      <c r="A26601" t="s">
        <v>28</v>
      </c>
      <c r="B26601" t="s">
        <v>339</v>
      </c>
      <c r="C26601">
        <v>8</v>
      </c>
      <c r="D26601" t="s">
        <v>140</v>
      </c>
      <c r="E26601" t="s">
        <v>140</v>
      </c>
      <c r="F26601" t="s">
        <v>177</v>
      </c>
      <c r="G26601" t="s">
        <v>140</v>
      </c>
    </row>
    <row r="26602" spans="1:7" x14ac:dyDescent="0.35">
      <c r="A26602" t="s">
        <v>29</v>
      </c>
      <c r="B26602" t="s">
        <v>2014</v>
      </c>
      <c r="C26602">
        <v>178</v>
      </c>
      <c r="D26602" t="s">
        <v>140</v>
      </c>
      <c r="E26602" t="s">
        <v>999</v>
      </c>
      <c r="F26602" t="s">
        <v>998</v>
      </c>
      <c r="G26602" t="s">
        <v>140</v>
      </c>
    </row>
    <row r="26603" spans="1:7" x14ac:dyDescent="0.35">
      <c r="A26603" t="s">
        <v>29</v>
      </c>
      <c r="B26603" t="s">
        <v>2015</v>
      </c>
      <c r="C26603">
        <v>183</v>
      </c>
      <c r="D26603" t="s">
        <v>140</v>
      </c>
      <c r="E26603" t="s">
        <v>1018</v>
      </c>
      <c r="F26603" t="s">
        <v>1142</v>
      </c>
      <c r="G26603" t="s">
        <v>140</v>
      </c>
    </row>
    <row r="26604" spans="1:7" x14ac:dyDescent="0.35">
      <c r="A26604" t="s">
        <v>29</v>
      </c>
      <c r="B26604" t="s">
        <v>339</v>
      </c>
      <c r="C26604">
        <v>11</v>
      </c>
      <c r="D26604" t="s">
        <v>140</v>
      </c>
      <c r="E26604" t="s">
        <v>117</v>
      </c>
      <c r="F26604" t="s">
        <v>118</v>
      </c>
      <c r="G26604" t="s">
        <v>140</v>
      </c>
    </row>
    <row r="26605" spans="1:7" x14ac:dyDescent="0.35">
      <c r="A26605" t="s">
        <v>30</v>
      </c>
      <c r="B26605" t="s">
        <v>2014</v>
      </c>
      <c r="C26605">
        <v>143</v>
      </c>
      <c r="D26605" t="s">
        <v>140</v>
      </c>
      <c r="E26605" t="s">
        <v>1067</v>
      </c>
      <c r="F26605" t="s">
        <v>1111</v>
      </c>
      <c r="G26605" t="s">
        <v>140</v>
      </c>
    </row>
    <row r="26606" spans="1:7" x14ac:dyDescent="0.35">
      <c r="A26606" t="s">
        <v>30</v>
      </c>
      <c r="B26606" t="s">
        <v>2015</v>
      </c>
      <c r="C26606">
        <v>204</v>
      </c>
      <c r="D26606" t="s">
        <v>140</v>
      </c>
      <c r="E26606" t="s">
        <v>869</v>
      </c>
      <c r="F26606" t="s">
        <v>665</v>
      </c>
      <c r="G26606" t="s">
        <v>775</v>
      </c>
    </row>
    <row r="26607" spans="1:7" x14ac:dyDescent="0.35">
      <c r="A26607" t="s">
        <v>30</v>
      </c>
      <c r="B26607" t="s">
        <v>339</v>
      </c>
      <c r="C26607">
        <v>1</v>
      </c>
      <c r="D26607" t="s">
        <v>140</v>
      </c>
      <c r="E26607" t="s">
        <v>140</v>
      </c>
      <c r="F26607" t="s">
        <v>177</v>
      </c>
      <c r="G26607" t="s">
        <v>140</v>
      </c>
    </row>
    <row r="26608" spans="1:7" x14ac:dyDescent="0.35">
      <c r="A26608" t="s">
        <v>31</v>
      </c>
      <c r="B26608" t="s">
        <v>2014</v>
      </c>
      <c r="C26608">
        <v>180</v>
      </c>
      <c r="D26608" t="s">
        <v>140</v>
      </c>
      <c r="E26608" t="s">
        <v>1048</v>
      </c>
      <c r="F26608" t="s">
        <v>1160</v>
      </c>
      <c r="G26608" t="s">
        <v>140</v>
      </c>
    </row>
    <row r="26609" spans="1:7" x14ac:dyDescent="0.35">
      <c r="A26609" t="s">
        <v>31</v>
      </c>
      <c r="B26609" t="s">
        <v>2015</v>
      </c>
      <c r="C26609">
        <v>124</v>
      </c>
      <c r="D26609" t="s">
        <v>140</v>
      </c>
      <c r="E26609" t="s">
        <v>643</v>
      </c>
      <c r="F26609" t="s">
        <v>642</v>
      </c>
      <c r="G26609" t="s">
        <v>140</v>
      </c>
    </row>
    <row r="26610" spans="1:7" x14ac:dyDescent="0.35">
      <c r="A26610" t="s">
        <v>32</v>
      </c>
      <c r="B26610" t="s">
        <v>2014</v>
      </c>
      <c r="C26610">
        <v>3355</v>
      </c>
      <c r="D26610" t="s">
        <v>1010</v>
      </c>
      <c r="E26610" t="s">
        <v>1070</v>
      </c>
      <c r="F26610" t="s">
        <v>1025</v>
      </c>
      <c r="G26610" t="s">
        <v>1022</v>
      </c>
    </row>
    <row r="26611" spans="1:7" x14ac:dyDescent="0.35">
      <c r="A26611" t="s">
        <v>32</v>
      </c>
      <c r="B26611" t="s">
        <v>2015</v>
      </c>
      <c r="C26611">
        <v>4544</v>
      </c>
      <c r="D26611" t="s">
        <v>1022</v>
      </c>
      <c r="E26611" t="s">
        <v>996</v>
      </c>
      <c r="F26611" t="s">
        <v>1113</v>
      </c>
      <c r="G26611" t="s">
        <v>140</v>
      </c>
    </row>
    <row r="26612" spans="1:7" x14ac:dyDescent="0.35">
      <c r="A26612" t="s">
        <v>32</v>
      </c>
      <c r="B26612" t="s">
        <v>339</v>
      </c>
      <c r="C26612">
        <v>93</v>
      </c>
      <c r="D26612" t="s">
        <v>140</v>
      </c>
      <c r="E26612" t="s">
        <v>1046</v>
      </c>
      <c r="F26612" t="s">
        <v>1119</v>
      </c>
      <c r="G26612" t="s">
        <v>140</v>
      </c>
    </row>
    <row r="26614" spans="1:7" x14ac:dyDescent="0.35">
      <c r="A26614" t="s">
        <v>2105</v>
      </c>
    </row>
    <row r="26615" spans="1:7" x14ac:dyDescent="0.35">
      <c r="A26615" t="s">
        <v>2</v>
      </c>
      <c r="B26615" t="s">
        <v>1136</v>
      </c>
      <c r="C26615" t="s">
        <v>3</v>
      </c>
      <c r="D26615" t="s">
        <v>85</v>
      </c>
      <c r="E26615" t="s">
        <v>86</v>
      </c>
      <c r="F26615" t="s">
        <v>1133</v>
      </c>
      <c r="G26615" t="s">
        <v>136</v>
      </c>
    </row>
    <row r="26616" spans="1:7" x14ac:dyDescent="0.35">
      <c r="A26616" t="s">
        <v>8</v>
      </c>
      <c r="B26616" t="s">
        <v>1126</v>
      </c>
      <c r="C26616">
        <v>174</v>
      </c>
      <c r="D26616" t="s">
        <v>1018</v>
      </c>
      <c r="E26616" t="s">
        <v>1207</v>
      </c>
      <c r="F26616" t="s">
        <v>1010</v>
      </c>
      <c r="G26616" t="s">
        <v>140</v>
      </c>
    </row>
    <row r="26617" spans="1:7" x14ac:dyDescent="0.35">
      <c r="A26617" t="s">
        <v>8</v>
      </c>
      <c r="B26617" t="s">
        <v>1127</v>
      </c>
      <c r="C26617">
        <v>138</v>
      </c>
      <c r="D26617" t="s">
        <v>1004</v>
      </c>
      <c r="E26617" t="s">
        <v>1230</v>
      </c>
      <c r="F26617" t="s">
        <v>140</v>
      </c>
      <c r="G26617" t="s">
        <v>140</v>
      </c>
    </row>
    <row r="26618" spans="1:7" x14ac:dyDescent="0.35">
      <c r="A26618" t="s">
        <v>8</v>
      </c>
      <c r="B26618" t="s">
        <v>339</v>
      </c>
      <c r="C26618">
        <v>4</v>
      </c>
      <c r="D26618" t="s">
        <v>140</v>
      </c>
      <c r="E26618" t="s">
        <v>177</v>
      </c>
      <c r="F26618" t="s">
        <v>140</v>
      </c>
      <c r="G26618" t="s">
        <v>140</v>
      </c>
    </row>
    <row r="26619" spans="1:7" x14ac:dyDescent="0.35">
      <c r="A26619" t="s">
        <v>9</v>
      </c>
      <c r="B26619" t="s">
        <v>1126</v>
      </c>
      <c r="C26619">
        <v>146</v>
      </c>
      <c r="D26619" t="s">
        <v>942</v>
      </c>
      <c r="E26619" t="s">
        <v>943</v>
      </c>
      <c r="F26619" t="s">
        <v>140</v>
      </c>
      <c r="G26619" t="s">
        <v>140</v>
      </c>
    </row>
    <row r="26620" spans="1:7" x14ac:dyDescent="0.35">
      <c r="A26620" t="s">
        <v>9</v>
      </c>
      <c r="B26620" t="s">
        <v>1127</v>
      </c>
      <c r="C26620">
        <v>212</v>
      </c>
      <c r="D26620" t="s">
        <v>1018</v>
      </c>
      <c r="E26620" t="s">
        <v>1142</v>
      </c>
      <c r="F26620" t="s">
        <v>140</v>
      </c>
      <c r="G26620" t="s">
        <v>140</v>
      </c>
    </row>
    <row r="26621" spans="1:7" x14ac:dyDescent="0.35">
      <c r="A26621" t="s">
        <v>9</v>
      </c>
      <c r="B26621" t="s">
        <v>339</v>
      </c>
      <c r="C26621">
        <v>4</v>
      </c>
      <c r="D26621" t="s">
        <v>140</v>
      </c>
      <c r="E26621" t="s">
        <v>177</v>
      </c>
      <c r="F26621" t="s">
        <v>140</v>
      </c>
      <c r="G26621" t="s">
        <v>140</v>
      </c>
    </row>
    <row r="26622" spans="1:7" x14ac:dyDescent="0.35">
      <c r="A26622" t="s">
        <v>10</v>
      </c>
      <c r="B26622" t="s">
        <v>1126</v>
      </c>
      <c r="C26622">
        <v>162</v>
      </c>
      <c r="D26622" t="s">
        <v>950</v>
      </c>
      <c r="E26622" t="s">
        <v>1120</v>
      </c>
      <c r="F26622" t="s">
        <v>140</v>
      </c>
      <c r="G26622" t="s">
        <v>140</v>
      </c>
    </row>
    <row r="26623" spans="1:7" x14ac:dyDescent="0.35">
      <c r="A26623" t="s">
        <v>10</v>
      </c>
      <c r="B26623" t="s">
        <v>1127</v>
      </c>
      <c r="C26623">
        <v>145</v>
      </c>
      <c r="D26623" t="s">
        <v>973</v>
      </c>
      <c r="E26623" t="s">
        <v>974</v>
      </c>
      <c r="F26623" t="s">
        <v>140</v>
      </c>
      <c r="G26623" t="s">
        <v>140</v>
      </c>
    </row>
    <row r="26624" spans="1:7" x14ac:dyDescent="0.35">
      <c r="A26624" t="s">
        <v>10</v>
      </c>
      <c r="B26624" t="s">
        <v>339</v>
      </c>
      <c r="C26624">
        <v>2</v>
      </c>
      <c r="D26624" t="s">
        <v>985</v>
      </c>
      <c r="E26624" t="s">
        <v>986</v>
      </c>
      <c r="F26624" t="s">
        <v>140</v>
      </c>
      <c r="G26624" t="s">
        <v>140</v>
      </c>
    </row>
    <row r="26625" spans="1:7" x14ac:dyDescent="0.35">
      <c r="A26625" t="s">
        <v>11</v>
      </c>
      <c r="B26625" t="s">
        <v>1126</v>
      </c>
      <c r="C26625">
        <v>151</v>
      </c>
      <c r="D26625" t="s">
        <v>1057</v>
      </c>
      <c r="E26625" t="s">
        <v>1115</v>
      </c>
      <c r="F26625" t="s">
        <v>140</v>
      </c>
      <c r="G26625" t="s">
        <v>140</v>
      </c>
    </row>
    <row r="26626" spans="1:7" x14ac:dyDescent="0.35">
      <c r="A26626" t="s">
        <v>11</v>
      </c>
      <c r="B26626" t="s">
        <v>1127</v>
      </c>
      <c r="C26626">
        <v>192</v>
      </c>
      <c r="D26626" t="s">
        <v>1073</v>
      </c>
      <c r="E26626" t="s">
        <v>1213</v>
      </c>
      <c r="F26626" t="s">
        <v>140</v>
      </c>
      <c r="G26626" t="s">
        <v>140</v>
      </c>
    </row>
    <row r="26627" spans="1:7" x14ac:dyDescent="0.35">
      <c r="A26627" t="s">
        <v>11</v>
      </c>
      <c r="B26627" t="s">
        <v>339</v>
      </c>
      <c r="C26627">
        <v>9</v>
      </c>
      <c r="D26627" t="s">
        <v>456</v>
      </c>
      <c r="E26627" t="s">
        <v>621</v>
      </c>
      <c r="F26627" t="s">
        <v>140</v>
      </c>
      <c r="G26627" t="s">
        <v>140</v>
      </c>
    </row>
    <row r="26628" spans="1:7" x14ac:dyDescent="0.35">
      <c r="A26628" t="s">
        <v>12</v>
      </c>
      <c r="B26628" t="s">
        <v>1126</v>
      </c>
      <c r="C26628">
        <v>159</v>
      </c>
      <c r="D26628" t="s">
        <v>1070</v>
      </c>
      <c r="E26628" t="s">
        <v>1143</v>
      </c>
      <c r="F26628" t="s">
        <v>140</v>
      </c>
      <c r="G26628" t="s">
        <v>140</v>
      </c>
    </row>
    <row r="26629" spans="1:7" x14ac:dyDescent="0.35">
      <c r="A26629" t="s">
        <v>12</v>
      </c>
      <c r="B26629" t="s">
        <v>1127</v>
      </c>
      <c r="C26629">
        <v>149</v>
      </c>
      <c r="D26629" t="s">
        <v>996</v>
      </c>
      <c r="E26629" t="s">
        <v>997</v>
      </c>
      <c r="F26629" t="s">
        <v>140</v>
      </c>
      <c r="G26629" t="s">
        <v>140</v>
      </c>
    </row>
    <row r="26630" spans="1:7" x14ac:dyDescent="0.35">
      <c r="A26630" t="s">
        <v>12</v>
      </c>
      <c r="B26630" t="s">
        <v>339</v>
      </c>
      <c r="C26630">
        <v>6</v>
      </c>
      <c r="D26630" t="s">
        <v>140</v>
      </c>
      <c r="E26630" t="s">
        <v>177</v>
      </c>
      <c r="F26630" t="s">
        <v>140</v>
      </c>
      <c r="G26630" t="s">
        <v>140</v>
      </c>
    </row>
    <row r="26631" spans="1:7" x14ac:dyDescent="0.35">
      <c r="A26631" t="s">
        <v>13</v>
      </c>
      <c r="B26631" t="s">
        <v>1126</v>
      </c>
      <c r="C26631">
        <v>135</v>
      </c>
      <c r="D26631" t="s">
        <v>897</v>
      </c>
      <c r="E26631" t="s">
        <v>898</v>
      </c>
      <c r="F26631" t="s">
        <v>140</v>
      </c>
      <c r="G26631" t="s">
        <v>140</v>
      </c>
    </row>
    <row r="26632" spans="1:7" x14ac:dyDescent="0.35">
      <c r="A26632" t="s">
        <v>13</v>
      </c>
      <c r="B26632" t="s">
        <v>1127</v>
      </c>
      <c r="C26632">
        <v>132</v>
      </c>
      <c r="D26632" t="s">
        <v>458</v>
      </c>
      <c r="E26632" t="s">
        <v>990</v>
      </c>
      <c r="F26632" t="s">
        <v>140</v>
      </c>
      <c r="G26632" t="s">
        <v>140</v>
      </c>
    </row>
    <row r="26633" spans="1:7" x14ac:dyDescent="0.35">
      <c r="A26633" t="s">
        <v>13</v>
      </c>
      <c r="B26633" t="s">
        <v>339</v>
      </c>
      <c r="C26633">
        <v>12</v>
      </c>
      <c r="D26633" t="s">
        <v>140</v>
      </c>
      <c r="E26633" t="s">
        <v>177</v>
      </c>
      <c r="F26633" t="s">
        <v>140</v>
      </c>
      <c r="G26633" t="s">
        <v>140</v>
      </c>
    </row>
    <row r="26634" spans="1:7" x14ac:dyDescent="0.35">
      <c r="A26634" t="s">
        <v>14</v>
      </c>
      <c r="B26634" t="s">
        <v>1126</v>
      </c>
      <c r="C26634">
        <v>141</v>
      </c>
      <c r="D26634" t="s">
        <v>660</v>
      </c>
      <c r="E26634" t="s">
        <v>904</v>
      </c>
      <c r="F26634" t="s">
        <v>140</v>
      </c>
      <c r="G26634" t="s">
        <v>1009</v>
      </c>
    </row>
    <row r="26635" spans="1:7" x14ac:dyDescent="0.35">
      <c r="A26635" t="s">
        <v>14</v>
      </c>
      <c r="B26635" t="s">
        <v>1127</v>
      </c>
      <c r="C26635">
        <v>172</v>
      </c>
      <c r="D26635" t="s">
        <v>515</v>
      </c>
      <c r="E26635" t="s">
        <v>514</v>
      </c>
      <c r="F26635" t="s">
        <v>140</v>
      </c>
      <c r="G26635" t="s">
        <v>140</v>
      </c>
    </row>
    <row r="26636" spans="1:7" x14ac:dyDescent="0.35">
      <c r="A26636" t="s">
        <v>14</v>
      </c>
      <c r="B26636" t="s">
        <v>339</v>
      </c>
      <c r="C26636">
        <v>3</v>
      </c>
      <c r="D26636" t="s">
        <v>140</v>
      </c>
      <c r="E26636" t="s">
        <v>177</v>
      </c>
      <c r="F26636" t="s">
        <v>140</v>
      </c>
      <c r="G26636" t="s">
        <v>140</v>
      </c>
    </row>
    <row r="26637" spans="1:7" x14ac:dyDescent="0.35">
      <c r="A26637" t="s">
        <v>15</v>
      </c>
      <c r="B26637" t="s">
        <v>1126</v>
      </c>
      <c r="C26637">
        <v>171</v>
      </c>
      <c r="D26637" t="s">
        <v>824</v>
      </c>
      <c r="E26637" t="s">
        <v>1122</v>
      </c>
      <c r="F26637" t="s">
        <v>1054</v>
      </c>
      <c r="G26637" t="s">
        <v>140</v>
      </c>
    </row>
    <row r="26638" spans="1:7" x14ac:dyDescent="0.35">
      <c r="A26638" t="s">
        <v>15</v>
      </c>
      <c r="B26638" t="s">
        <v>1127</v>
      </c>
      <c r="C26638">
        <v>142</v>
      </c>
      <c r="D26638" t="s">
        <v>458</v>
      </c>
      <c r="E26638" t="s">
        <v>990</v>
      </c>
      <c r="F26638" t="s">
        <v>140</v>
      </c>
      <c r="G26638" t="s">
        <v>140</v>
      </c>
    </row>
    <row r="26639" spans="1:7" x14ac:dyDescent="0.35">
      <c r="A26639" t="s">
        <v>15</v>
      </c>
      <c r="B26639" t="s">
        <v>339</v>
      </c>
      <c r="C26639">
        <v>6</v>
      </c>
      <c r="D26639" t="s">
        <v>140</v>
      </c>
      <c r="E26639" t="s">
        <v>177</v>
      </c>
      <c r="F26639" t="s">
        <v>140</v>
      </c>
      <c r="G26639" t="s">
        <v>140</v>
      </c>
    </row>
    <row r="26640" spans="1:7" x14ac:dyDescent="0.35">
      <c r="A26640" t="s">
        <v>16</v>
      </c>
      <c r="B26640" t="s">
        <v>1126</v>
      </c>
      <c r="C26640">
        <v>173</v>
      </c>
      <c r="D26640" t="s">
        <v>950</v>
      </c>
      <c r="E26640" t="s">
        <v>1120</v>
      </c>
      <c r="F26640" t="s">
        <v>140</v>
      </c>
      <c r="G26640" t="s">
        <v>140</v>
      </c>
    </row>
    <row r="26641" spans="1:7" x14ac:dyDescent="0.35">
      <c r="A26641" t="s">
        <v>16</v>
      </c>
      <c r="B26641" t="s">
        <v>1127</v>
      </c>
      <c r="C26641">
        <v>192</v>
      </c>
      <c r="D26641" t="s">
        <v>733</v>
      </c>
      <c r="E26641" t="s">
        <v>1124</v>
      </c>
      <c r="F26641" t="s">
        <v>1009</v>
      </c>
      <c r="G26641" t="s">
        <v>140</v>
      </c>
    </row>
    <row r="26642" spans="1:7" x14ac:dyDescent="0.35">
      <c r="A26642" t="s">
        <v>16</v>
      </c>
      <c r="B26642" t="s">
        <v>339</v>
      </c>
      <c r="C26642">
        <v>20</v>
      </c>
      <c r="D26642" t="s">
        <v>140</v>
      </c>
      <c r="E26642" t="s">
        <v>938</v>
      </c>
      <c r="F26642" t="s">
        <v>939</v>
      </c>
      <c r="G26642" t="s">
        <v>140</v>
      </c>
    </row>
    <row r="26643" spans="1:7" x14ac:dyDescent="0.35">
      <c r="A26643" t="s">
        <v>17</v>
      </c>
      <c r="B26643" t="s">
        <v>1126</v>
      </c>
      <c r="C26643">
        <v>141</v>
      </c>
      <c r="D26643" t="s">
        <v>501</v>
      </c>
      <c r="E26643" t="s">
        <v>500</v>
      </c>
      <c r="F26643" t="s">
        <v>140</v>
      </c>
      <c r="G26643" t="s">
        <v>140</v>
      </c>
    </row>
    <row r="26644" spans="1:7" x14ac:dyDescent="0.35">
      <c r="A26644" t="s">
        <v>17</v>
      </c>
      <c r="B26644" t="s">
        <v>1127</v>
      </c>
      <c r="C26644">
        <v>162</v>
      </c>
      <c r="D26644" t="s">
        <v>996</v>
      </c>
      <c r="E26644" t="s">
        <v>997</v>
      </c>
      <c r="F26644" t="s">
        <v>140</v>
      </c>
      <c r="G26644" t="s">
        <v>140</v>
      </c>
    </row>
    <row r="26645" spans="1:7" x14ac:dyDescent="0.35">
      <c r="A26645" t="s">
        <v>17</v>
      </c>
      <c r="B26645" t="s">
        <v>339</v>
      </c>
      <c r="C26645">
        <v>21</v>
      </c>
      <c r="D26645" t="s">
        <v>1098</v>
      </c>
      <c r="E26645" t="s">
        <v>1204</v>
      </c>
      <c r="F26645" t="s">
        <v>140</v>
      </c>
      <c r="G26645" t="s">
        <v>140</v>
      </c>
    </row>
    <row r="26646" spans="1:7" x14ac:dyDescent="0.35">
      <c r="A26646" t="s">
        <v>18</v>
      </c>
      <c r="B26646" t="s">
        <v>1126</v>
      </c>
      <c r="C26646">
        <v>142</v>
      </c>
      <c r="D26646" t="s">
        <v>99</v>
      </c>
      <c r="E26646" t="s">
        <v>100</v>
      </c>
      <c r="F26646" t="s">
        <v>140</v>
      </c>
      <c r="G26646" t="s">
        <v>140</v>
      </c>
    </row>
    <row r="26647" spans="1:7" x14ac:dyDescent="0.35">
      <c r="A26647" t="s">
        <v>18</v>
      </c>
      <c r="B26647" t="s">
        <v>1127</v>
      </c>
      <c r="C26647">
        <v>134</v>
      </c>
      <c r="D26647" t="s">
        <v>1048</v>
      </c>
      <c r="E26647" t="s">
        <v>1160</v>
      </c>
      <c r="F26647" t="s">
        <v>140</v>
      </c>
      <c r="G26647" t="s">
        <v>140</v>
      </c>
    </row>
    <row r="26648" spans="1:7" x14ac:dyDescent="0.35">
      <c r="A26648" t="s">
        <v>18</v>
      </c>
      <c r="B26648" t="s">
        <v>339</v>
      </c>
      <c r="C26648">
        <v>2</v>
      </c>
      <c r="D26648" t="s">
        <v>140</v>
      </c>
      <c r="E26648" t="s">
        <v>177</v>
      </c>
      <c r="F26648" t="s">
        <v>140</v>
      </c>
      <c r="G26648" t="s">
        <v>140</v>
      </c>
    </row>
    <row r="26649" spans="1:7" x14ac:dyDescent="0.35">
      <c r="A26649" t="s">
        <v>19</v>
      </c>
      <c r="B26649" t="s">
        <v>1126</v>
      </c>
      <c r="C26649">
        <v>173</v>
      </c>
      <c r="D26649" t="s">
        <v>1067</v>
      </c>
      <c r="E26649" t="s">
        <v>1111</v>
      </c>
      <c r="F26649" t="s">
        <v>140</v>
      </c>
      <c r="G26649" t="s">
        <v>140</v>
      </c>
    </row>
    <row r="26650" spans="1:7" x14ac:dyDescent="0.35">
      <c r="A26650" t="s">
        <v>19</v>
      </c>
      <c r="B26650" t="s">
        <v>1127</v>
      </c>
      <c r="C26650">
        <v>151</v>
      </c>
      <c r="D26650" t="s">
        <v>950</v>
      </c>
      <c r="E26650" t="s">
        <v>1116</v>
      </c>
      <c r="F26650" t="s">
        <v>1012</v>
      </c>
      <c r="G26650" t="s">
        <v>140</v>
      </c>
    </row>
    <row r="26651" spans="1:7" x14ac:dyDescent="0.35">
      <c r="A26651" t="s">
        <v>19</v>
      </c>
      <c r="B26651" t="s">
        <v>339</v>
      </c>
      <c r="C26651">
        <v>8</v>
      </c>
      <c r="D26651" t="s">
        <v>1102</v>
      </c>
      <c r="E26651" t="s">
        <v>1137</v>
      </c>
      <c r="F26651" t="s">
        <v>140</v>
      </c>
      <c r="G26651" t="s">
        <v>140</v>
      </c>
    </row>
    <row r="26652" spans="1:7" x14ac:dyDescent="0.35">
      <c r="A26652" t="s">
        <v>20</v>
      </c>
      <c r="B26652" t="s">
        <v>1126</v>
      </c>
      <c r="C26652">
        <v>174</v>
      </c>
      <c r="D26652" t="s">
        <v>1063</v>
      </c>
      <c r="E26652" t="s">
        <v>1180</v>
      </c>
      <c r="F26652" t="s">
        <v>140</v>
      </c>
      <c r="G26652" t="s">
        <v>140</v>
      </c>
    </row>
    <row r="26653" spans="1:7" x14ac:dyDescent="0.35">
      <c r="A26653" t="s">
        <v>20</v>
      </c>
      <c r="B26653" t="s">
        <v>1127</v>
      </c>
      <c r="C26653">
        <v>163</v>
      </c>
      <c r="D26653" t="s">
        <v>1050</v>
      </c>
      <c r="E26653" t="s">
        <v>1147</v>
      </c>
      <c r="F26653" t="s">
        <v>140</v>
      </c>
      <c r="G26653" t="s">
        <v>140</v>
      </c>
    </row>
    <row r="26654" spans="1:7" x14ac:dyDescent="0.35">
      <c r="A26654" t="s">
        <v>20</v>
      </c>
      <c r="B26654" t="s">
        <v>339</v>
      </c>
      <c r="C26654">
        <v>5</v>
      </c>
      <c r="D26654" t="s">
        <v>61</v>
      </c>
      <c r="E26654" t="s">
        <v>60</v>
      </c>
      <c r="F26654" t="s">
        <v>140</v>
      </c>
      <c r="G26654" t="s">
        <v>140</v>
      </c>
    </row>
    <row r="26655" spans="1:7" x14ac:dyDescent="0.35">
      <c r="A26655" t="s">
        <v>21</v>
      </c>
      <c r="B26655" t="s">
        <v>1126</v>
      </c>
      <c r="C26655">
        <v>101</v>
      </c>
      <c r="D26655" t="s">
        <v>1053</v>
      </c>
      <c r="E26655" t="s">
        <v>1110</v>
      </c>
      <c r="F26655" t="s">
        <v>140</v>
      </c>
      <c r="G26655" t="s">
        <v>140</v>
      </c>
    </row>
    <row r="26656" spans="1:7" x14ac:dyDescent="0.35">
      <c r="A26656" t="s">
        <v>21</v>
      </c>
      <c r="B26656" t="s">
        <v>1127</v>
      </c>
      <c r="C26656">
        <v>212</v>
      </c>
      <c r="D26656" t="s">
        <v>838</v>
      </c>
      <c r="E26656" t="s">
        <v>839</v>
      </c>
      <c r="F26656" t="s">
        <v>140</v>
      </c>
      <c r="G26656" t="s">
        <v>140</v>
      </c>
    </row>
    <row r="26657" spans="1:7" x14ac:dyDescent="0.35">
      <c r="A26657" t="s">
        <v>21</v>
      </c>
      <c r="B26657" t="s">
        <v>339</v>
      </c>
      <c r="C26657">
        <v>6</v>
      </c>
      <c r="D26657" t="s">
        <v>140</v>
      </c>
      <c r="E26657" t="s">
        <v>177</v>
      </c>
      <c r="F26657" t="s">
        <v>140</v>
      </c>
      <c r="G26657" t="s">
        <v>140</v>
      </c>
    </row>
    <row r="26658" spans="1:7" x14ac:dyDescent="0.35">
      <c r="A26658" t="s">
        <v>22</v>
      </c>
      <c r="B26658" t="s">
        <v>1126</v>
      </c>
      <c r="C26658">
        <v>150</v>
      </c>
      <c r="D26658" t="s">
        <v>1064</v>
      </c>
      <c r="E26658" t="s">
        <v>1113</v>
      </c>
      <c r="F26658" t="s">
        <v>140</v>
      </c>
      <c r="G26658" t="s">
        <v>140</v>
      </c>
    </row>
    <row r="26659" spans="1:7" x14ac:dyDescent="0.35">
      <c r="A26659" t="s">
        <v>22</v>
      </c>
      <c r="B26659" t="s">
        <v>1127</v>
      </c>
      <c r="C26659">
        <v>174</v>
      </c>
      <c r="D26659" t="s">
        <v>1046</v>
      </c>
      <c r="E26659" t="s">
        <v>1144</v>
      </c>
      <c r="F26659" t="s">
        <v>1013</v>
      </c>
      <c r="G26659" t="s">
        <v>140</v>
      </c>
    </row>
    <row r="26660" spans="1:7" x14ac:dyDescent="0.35">
      <c r="A26660" t="s">
        <v>22</v>
      </c>
      <c r="B26660" t="s">
        <v>339</v>
      </c>
      <c r="C26660">
        <v>11</v>
      </c>
      <c r="D26660" t="s">
        <v>140</v>
      </c>
      <c r="E26660" t="s">
        <v>177</v>
      </c>
      <c r="F26660" t="s">
        <v>140</v>
      </c>
      <c r="G26660" t="s">
        <v>140</v>
      </c>
    </row>
    <row r="26661" spans="1:7" x14ac:dyDescent="0.35">
      <c r="A26661" t="s">
        <v>23</v>
      </c>
      <c r="B26661" t="s">
        <v>1126</v>
      </c>
      <c r="C26661">
        <v>157</v>
      </c>
      <c r="D26661" t="s">
        <v>1098</v>
      </c>
      <c r="E26661" t="s">
        <v>1025</v>
      </c>
      <c r="F26661" t="s">
        <v>1018</v>
      </c>
      <c r="G26661" t="s">
        <v>140</v>
      </c>
    </row>
    <row r="26662" spans="1:7" x14ac:dyDescent="0.35">
      <c r="A26662" t="s">
        <v>23</v>
      </c>
      <c r="B26662" t="s">
        <v>1127</v>
      </c>
      <c r="C26662">
        <v>117</v>
      </c>
      <c r="D26662" t="s">
        <v>1063</v>
      </c>
      <c r="E26662" t="s">
        <v>1180</v>
      </c>
      <c r="F26662" t="s">
        <v>140</v>
      </c>
      <c r="G26662" t="s">
        <v>140</v>
      </c>
    </row>
    <row r="26663" spans="1:7" x14ac:dyDescent="0.35">
      <c r="A26663" t="s">
        <v>23</v>
      </c>
      <c r="B26663" t="s">
        <v>339</v>
      </c>
      <c r="C26663">
        <v>17</v>
      </c>
      <c r="D26663" t="s">
        <v>903</v>
      </c>
      <c r="E26663" t="s">
        <v>904</v>
      </c>
      <c r="F26663" t="s">
        <v>140</v>
      </c>
      <c r="G26663" t="s">
        <v>140</v>
      </c>
    </row>
    <row r="26664" spans="1:7" x14ac:dyDescent="0.35">
      <c r="A26664" t="s">
        <v>24</v>
      </c>
      <c r="B26664" t="s">
        <v>1126</v>
      </c>
      <c r="C26664">
        <v>167</v>
      </c>
      <c r="D26664" t="s">
        <v>954</v>
      </c>
      <c r="E26664" t="s">
        <v>955</v>
      </c>
      <c r="F26664" t="s">
        <v>140</v>
      </c>
      <c r="G26664" t="s">
        <v>140</v>
      </c>
    </row>
    <row r="26665" spans="1:7" x14ac:dyDescent="0.35">
      <c r="A26665" t="s">
        <v>24</v>
      </c>
      <c r="B26665" t="s">
        <v>1127</v>
      </c>
      <c r="C26665">
        <v>184</v>
      </c>
      <c r="D26665" t="s">
        <v>1021</v>
      </c>
      <c r="E26665" t="s">
        <v>1148</v>
      </c>
      <c r="F26665" t="s">
        <v>140</v>
      </c>
      <c r="G26665" t="s">
        <v>140</v>
      </c>
    </row>
    <row r="26666" spans="1:7" x14ac:dyDescent="0.35">
      <c r="A26666" t="s">
        <v>24</v>
      </c>
      <c r="B26666" t="s">
        <v>339</v>
      </c>
      <c r="C26666">
        <v>2</v>
      </c>
      <c r="D26666" t="s">
        <v>140</v>
      </c>
      <c r="E26666" t="s">
        <v>177</v>
      </c>
      <c r="F26666" t="s">
        <v>140</v>
      </c>
      <c r="G26666" t="s">
        <v>140</v>
      </c>
    </row>
    <row r="26667" spans="1:7" x14ac:dyDescent="0.35">
      <c r="A26667" t="s">
        <v>25</v>
      </c>
      <c r="B26667" t="s">
        <v>1126</v>
      </c>
      <c r="C26667">
        <v>171</v>
      </c>
      <c r="D26667" t="s">
        <v>971</v>
      </c>
      <c r="E26667" t="s">
        <v>1207</v>
      </c>
      <c r="F26667" t="s">
        <v>140</v>
      </c>
      <c r="G26667" t="s">
        <v>140</v>
      </c>
    </row>
    <row r="26668" spans="1:7" x14ac:dyDescent="0.35">
      <c r="A26668" t="s">
        <v>25</v>
      </c>
      <c r="B26668" t="s">
        <v>1127</v>
      </c>
      <c r="C26668">
        <v>162</v>
      </c>
      <c r="D26668" t="s">
        <v>1064</v>
      </c>
      <c r="E26668" t="s">
        <v>904</v>
      </c>
      <c r="F26668" t="s">
        <v>1014</v>
      </c>
      <c r="G26668" t="s">
        <v>140</v>
      </c>
    </row>
    <row r="26669" spans="1:7" x14ac:dyDescent="0.35">
      <c r="A26669" t="s">
        <v>25</v>
      </c>
      <c r="B26669" t="s">
        <v>339</v>
      </c>
      <c r="C26669">
        <v>9</v>
      </c>
      <c r="D26669" t="s">
        <v>140</v>
      </c>
      <c r="E26669" t="s">
        <v>177</v>
      </c>
      <c r="F26669" t="s">
        <v>140</v>
      </c>
      <c r="G26669" t="s">
        <v>140</v>
      </c>
    </row>
    <row r="26670" spans="1:7" x14ac:dyDescent="0.35">
      <c r="A26670" t="s">
        <v>26</v>
      </c>
      <c r="B26670" t="s">
        <v>1126</v>
      </c>
      <c r="C26670">
        <v>181</v>
      </c>
      <c r="D26670" t="s">
        <v>919</v>
      </c>
      <c r="E26670" t="s">
        <v>918</v>
      </c>
      <c r="F26670" t="s">
        <v>140</v>
      </c>
      <c r="G26670" t="s">
        <v>140</v>
      </c>
    </row>
    <row r="26671" spans="1:7" x14ac:dyDescent="0.35">
      <c r="A26671" t="s">
        <v>26</v>
      </c>
      <c r="B26671" t="s">
        <v>1127</v>
      </c>
      <c r="C26671">
        <v>162</v>
      </c>
      <c r="D26671" t="s">
        <v>1098</v>
      </c>
      <c r="E26671" t="s">
        <v>1204</v>
      </c>
      <c r="F26671" t="s">
        <v>140</v>
      </c>
      <c r="G26671" t="s">
        <v>140</v>
      </c>
    </row>
    <row r="26672" spans="1:7" x14ac:dyDescent="0.35">
      <c r="A26672" t="s">
        <v>26</v>
      </c>
      <c r="B26672" t="s">
        <v>339</v>
      </c>
      <c r="C26672">
        <v>15</v>
      </c>
      <c r="D26672" t="s">
        <v>140</v>
      </c>
      <c r="E26672" t="s">
        <v>177</v>
      </c>
      <c r="F26672" t="s">
        <v>140</v>
      </c>
      <c r="G26672" t="s">
        <v>140</v>
      </c>
    </row>
    <row r="26673" spans="1:7" x14ac:dyDescent="0.35">
      <c r="A26673" t="s">
        <v>27</v>
      </c>
      <c r="B26673" t="s">
        <v>1126</v>
      </c>
      <c r="C26673">
        <v>185</v>
      </c>
      <c r="D26673" t="s">
        <v>1066</v>
      </c>
      <c r="E26673" t="s">
        <v>1213</v>
      </c>
      <c r="F26673" t="s">
        <v>1063</v>
      </c>
      <c r="G26673" t="s">
        <v>140</v>
      </c>
    </row>
    <row r="26674" spans="1:7" x14ac:dyDescent="0.35">
      <c r="A26674" t="s">
        <v>27</v>
      </c>
      <c r="B26674" t="s">
        <v>1127</v>
      </c>
      <c r="C26674">
        <v>216</v>
      </c>
      <c r="D26674" t="s">
        <v>1052</v>
      </c>
      <c r="E26674" t="s">
        <v>1146</v>
      </c>
      <c r="F26674" t="s">
        <v>140</v>
      </c>
      <c r="G26674" t="s">
        <v>140</v>
      </c>
    </row>
    <row r="26675" spans="1:7" x14ac:dyDescent="0.35">
      <c r="A26675" t="s">
        <v>27</v>
      </c>
      <c r="B26675" t="s">
        <v>339</v>
      </c>
      <c r="C26675">
        <v>7</v>
      </c>
      <c r="D26675" t="s">
        <v>140</v>
      </c>
      <c r="E26675" t="s">
        <v>177</v>
      </c>
      <c r="F26675" t="s">
        <v>140</v>
      </c>
      <c r="G26675" t="s">
        <v>140</v>
      </c>
    </row>
    <row r="26676" spans="1:7" x14ac:dyDescent="0.35">
      <c r="A26676" t="s">
        <v>28</v>
      </c>
      <c r="B26676" t="s">
        <v>1126</v>
      </c>
      <c r="C26676">
        <v>133</v>
      </c>
      <c r="D26676" t="s">
        <v>1007</v>
      </c>
      <c r="E26676" t="s">
        <v>1146</v>
      </c>
      <c r="F26676" t="s">
        <v>1016</v>
      </c>
      <c r="G26676" t="s">
        <v>140</v>
      </c>
    </row>
    <row r="26677" spans="1:7" x14ac:dyDescent="0.35">
      <c r="A26677" t="s">
        <v>28</v>
      </c>
      <c r="B26677" t="s">
        <v>1127</v>
      </c>
      <c r="C26677">
        <v>198</v>
      </c>
      <c r="D26677" t="s">
        <v>838</v>
      </c>
      <c r="E26677" t="s">
        <v>928</v>
      </c>
      <c r="F26677" t="s">
        <v>1010</v>
      </c>
      <c r="G26677" t="s">
        <v>140</v>
      </c>
    </row>
    <row r="26678" spans="1:7" x14ac:dyDescent="0.35">
      <c r="A26678" t="s">
        <v>28</v>
      </c>
      <c r="B26678" t="s">
        <v>339</v>
      </c>
      <c r="C26678">
        <v>3</v>
      </c>
      <c r="D26678" t="s">
        <v>965</v>
      </c>
      <c r="E26678" t="s">
        <v>966</v>
      </c>
      <c r="F26678" t="s">
        <v>140</v>
      </c>
      <c r="G26678" t="s">
        <v>140</v>
      </c>
    </row>
    <row r="26679" spans="1:7" x14ac:dyDescent="0.35">
      <c r="A26679" t="s">
        <v>29</v>
      </c>
      <c r="B26679" t="s">
        <v>1126</v>
      </c>
      <c r="C26679">
        <v>189</v>
      </c>
      <c r="D26679" t="s">
        <v>991</v>
      </c>
      <c r="E26679" t="s">
        <v>1075</v>
      </c>
      <c r="F26679" t="s">
        <v>140</v>
      </c>
      <c r="G26679" t="s">
        <v>140</v>
      </c>
    </row>
    <row r="26680" spans="1:7" x14ac:dyDescent="0.35">
      <c r="A26680" t="s">
        <v>29</v>
      </c>
      <c r="B26680" t="s">
        <v>1127</v>
      </c>
      <c r="C26680">
        <v>175</v>
      </c>
      <c r="D26680" t="s">
        <v>919</v>
      </c>
      <c r="E26680" t="s">
        <v>918</v>
      </c>
      <c r="F26680" t="s">
        <v>140</v>
      </c>
      <c r="G26680" t="s">
        <v>140</v>
      </c>
    </row>
    <row r="26681" spans="1:7" x14ac:dyDescent="0.35">
      <c r="A26681" t="s">
        <v>29</v>
      </c>
      <c r="B26681" t="s">
        <v>339</v>
      </c>
      <c r="C26681">
        <v>8</v>
      </c>
      <c r="D26681" t="s">
        <v>140</v>
      </c>
      <c r="E26681" t="s">
        <v>177</v>
      </c>
      <c r="F26681" t="s">
        <v>140</v>
      </c>
      <c r="G26681" t="s">
        <v>140</v>
      </c>
    </row>
    <row r="26682" spans="1:7" x14ac:dyDescent="0.35">
      <c r="A26682" t="s">
        <v>30</v>
      </c>
      <c r="B26682" t="s">
        <v>1126</v>
      </c>
      <c r="C26682">
        <v>157</v>
      </c>
      <c r="D26682" t="s">
        <v>973</v>
      </c>
      <c r="E26682" t="s">
        <v>316</v>
      </c>
      <c r="F26682" t="s">
        <v>140</v>
      </c>
      <c r="G26682" t="s">
        <v>775</v>
      </c>
    </row>
    <row r="26683" spans="1:7" x14ac:dyDescent="0.35">
      <c r="A26683" t="s">
        <v>30</v>
      </c>
      <c r="B26683" t="s">
        <v>1127</v>
      </c>
      <c r="C26683">
        <v>186</v>
      </c>
      <c r="D26683" t="s">
        <v>1055</v>
      </c>
      <c r="E26683" t="s">
        <v>1159</v>
      </c>
      <c r="F26683" t="s">
        <v>140</v>
      </c>
      <c r="G26683" t="s">
        <v>140</v>
      </c>
    </row>
    <row r="26684" spans="1:7" x14ac:dyDescent="0.35">
      <c r="A26684" t="s">
        <v>30</v>
      </c>
      <c r="B26684" t="s">
        <v>339</v>
      </c>
      <c r="C26684">
        <v>5</v>
      </c>
      <c r="D26684" t="s">
        <v>140</v>
      </c>
      <c r="E26684" t="s">
        <v>177</v>
      </c>
      <c r="F26684" t="s">
        <v>140</v>
      </c>
      <c r="G26684" t="s">
        <v>140</v>
      </c>
    </row>
    <row r="26685" spans="1:7" x14ac:dyDescent="0.35">
      <c r="A26685" t="s">
        <v>31</v>
      </c>
      <c r="B26685" t="s">
        <v>1126</v>
      </c>
      <c r="C26685">
        <v>171</v>
      </c>
      <c r="D26685" t="s">
        <v>903</v>
      </c>
      <c r="E26685" t="s">
        <v>904</v>
      </c>
      <c r="F26685" t="s">
        <v>140</v>
      </c>
      <c r="G26685" t="s">
        <v>140</v>
      </c>
    </row>
    <row r="26686" spans="1:7" x14ac:dyDescent="0.35">
      <c r="A26686" t="s">
        <v>31</v>
      </c>
      <c r="B26686" t="s">
        <v>1127</v>
      </c>
      <c r="C26686">
        <v>130</v>
      </c>
      <c r="D26686" t="s">
        <v>1045</v>
      </c>
      <c r="E26686" t="s">
        <v>1123</v>
      </c>
      <c r="F26686" t="s">
        <v>140</v>
      </c>
      <c r="G26686" t="s">
        <v>140</v>
      </c>
    </row>
    <row r="26687" spans="1:7" x14ac:dyDescent="0.35">
      <c r="A26687" t="s">
        <v>31</v>
      </c>
      <c r="B26687" t="s">
        <v>339</v>
      </c>
      <c r="C26687">
        <v>3</v>
      </c>
      <c r="D26687" t="s">
        <v>534</v>
      </c>
      <c r="E26687" t="s">
        <v>535</v>
      </c>
      <c r="F26687" t="s">
        <v>140</v>
      </c>
      <c r="G26687" t="s">
        <v>140</v>
      </c>
    </row>
    <row r="26688" spans="1:7" x14ac:dyDescent="0.35">
      <c r="A26688" t="s">
        <v>32</v>
      </c>
      <c r="B26688" t="s">
        <v>1126</v>
      </c>
      <c r="C26688">
        <v>3804</v>
      </c>
      <c r="D26688" t="s">
        <v>664</v>
      </c>
      <c r="E26688" t="s">
        <v>1123</v>
      </c>
      <c r="F26688" t="s">
        <v>1010</v>
      </c>
      <c r="G26688" t="s">
        <v>1022</v>
      </c>
    </row>
    <row r="26689" spans="1:7" x14ac:dyDescent="0.35">
      <c r="A26689" t="s">
        <v>32</v>
      </c>
      <c r="B26689" t="s">
        <v>1127</v>
      </c>
      <c r="C26689">
        <v>4000</v>
      </c>
      <c r="D26689" t="s">
        <v>919</v>
      </c>
      <c r="E26689" t="s">
        <v>1198</v>
      </c>
      <c r="F26689" t="s">
        <v>1022</v>
      </c>
      <c r="G26689" t="s">
        <v>140</v>
      </c>
    </row>
    <row r="26690" spans="1:7" x14ac:dyDescent="0.35">
      <c r="A26690" t="s">
        <v>32</v>
      </c>
      <c r="B26690" t="s">
        <v>339</v>
      </c>
      <c r="C26690">
        <v>188</v>
      </c>
      <c r="D26690" t="s">
        <v>1004</v>
      </c>
      <c r="E26690" t="s">
        <v>1108</v>
      </c>
      <c r="F26690" t="s">
        <v>1008</v>
      </c>
      <c r="G26690" t="s">
        <v>140</v>
      </c>
    </row>
    <row r="26692" spans="1:7" x14ac:dyDescent="0.35">
      <c r="A26692" t="s">
        <v>2106</v>
      </c>
    </row>
    <row r="26693" spans="1:7" x14ac:dyDescent="0.35">
      <c r="A26693" t="s">
        <v>2</v>
      </c>
      <c r="B26693" t="s">
        <v>1170</v>
      </c>
      <c r="C26693" t="s">
        <v>3</v>
      </c>
      <c r="D26693" t="s">
        <v>1133</v>
      </c>
      <c r="E26693" t="s">
        <v>85</v>
      </c>
      <c r="F26693" t="s">
        <v>86</v>
      </c>
      <c r="G26693" t="s">
        <v>136</v>
      </c>
    </row>
    <row r="26694" spans="1:7" x14ac:dyDescent="0.35">
      <c r="A26694" t="s">
        <v>8</v>
      </c>
      <c r="B26694" t="s">
        <v>1171</v>
      </c>
      <c r="C26694">
        <v>316</v>
      </c>
      <c r="D26694" t="s">
        <v>1008</v>
      </c>
      <c r="E26694" t="s">
        <v>1018</v>
      </c>
      <c r="F26694" t="s">
        <v>1230</v>
      </c>
      <c r="G26694" t="s">
        <v>140</v>
      </c>
    </row>
    <row r="26695" spans="1:7" x14ac:dyDescent="0.35">
      <c r="A26695" t="s">
        <v>9</v>
      </c>
      <c r="B26695" t="s">
        <v>1171</v>
      </c>
      <c r="C26695">
        <v>362</v>
      </c>
      <c r="D26695" t="s">
        <v>140</v>
      </c>
      <c r="E26695" t="s">
        <v>345</v>
      </c>
      <c r="F26695" t="s">
        <v>344</v>
      </c>
      <c r="G26695" t="s">
        <v>140</v>
      </c>
    </row>
    <row r="26696" spans="1:7" x14ac:dyDescent="0.35">
      <c r="A26696" t="s">
        <v>10</v>
      </c>
      <c r="B26696" t="s">
        <v>1171</v>
      </c>
      <c r="C26696">
        <v>309</v>
      </c>
      <c r="D26696" t="s">
        <v>140</v>
      </c>
      <c r="E26696" t="s">
        <v>988</v>
      </c>
      <c r="F26696" t="s">
        <v>987</v>
      </c>
      <c r="G26696" t="s">
        <v>140</v>
      </c>
    </row>
    <row r="26697" spans="1:7" x14ac:dyDescent="0.35">
      <c r="A26697" t="s">
        <v>11</v>
      </c>
      <c r="B26697" t="s">
        <v>1171</v>
      </c>
      <c r="C26697">
        <v>352</v>
      </c>
      <c r="D26697" t="s">
        <v>140</v>
      </c>
      <c r="E26697" t="s">
        <v>1070</v>
      </c>
      <c r="F26697" t="s">
        <v>1143</v>
      </c>
      <c r="G26697" t="s">
        <v>140</v>
      </c>
    </row>
    <row r="26698" spans="1:7" x14ac:dyDescent="0.35">
      <c r="A26698" t="s">
        <v>12</v>
      </c>
      <c r="B26698" t="s">
        <v>1171</v>
      </c>
      <c r="C26698">
        <v>22</v>
      </c>
      <c r="D26698" t="s">
        <v>140</v>
      </c>
      <c r="E26698" t="s">
        <v>1066</v>
      </c>
      <c r="F26698" t="s">
        <v>1202</v>
      </c>
      <c r="G26698" t="s">
        <v>140</v>
      </c>
    </row>
    <row r="26699" spans="1:7" x14ac:dyDescent="0.35">
      <c r="A26699" t="s">
        <v>12</v>
      </c>
      <c r="B26699" t="s">
        <v>1172</v>
      </c>
      <c r="C26699">
        <v>292</v>
      </c>
      <c r="D26699" t="s">
        <v>140</v>
      </c>
      <c r="E26699" t="s">
        <v>1064</v>
      </c>
      <c r="F26699" t="s">
        <v>1113</v>
      </c>
      <c r="G26699" t="s">
        <v>140</v>
      </c>
    </row>
    <row r="26700" spans="1:7" x14ac:dyDescent="0.35">
      <c r="A26700" t="s">
        <v>13</v>
      </c>
      <c r="B26700" t="s">
        <v>1171</v>
      </c>
      <c r="C26700">
        <v>13</v>
      </c>
      <c r="D26700" t="s">
        <v>140</v>
      </c>
      <c r="E26700" t="s">
        <v>1106</v>
      </c>
      <c r="F26700" t="s">
        <v>1138</v>
      </c>
      <c r="G26700" t="s">
        <v>140</v>
      </c>
    </row>
    <row r="26701" spans="1:7" x14ac:dyDescent="0.35">
      <c r="A26701" t="s">
        <v>13</v>
      </c>
      <c r="B26701" t="s">
        <v>1172</v>
      </c>
      <c r="C26701">
        <v>266</v>
      </c>
      <c r="D26701" t="s">
        <v>140</v>
      </c>
      <c r="E26701" t="s">
        <v>91</v>
      </c>
      <c r="F26701" t="s">
        <v>92</v>
      </c>
      <c r="G26701" t="s">
        <v>140</v>
      </c>
    </row>
    <row r="26702" spans="1:7" x14ac:dyDescent="0.35">
      <c r="A26702" t="s">
        <v>14</v>
      </c>
      <c r="B26702" t="s">
        <v>1171</v>
      </c>
      <c r="C26702">
        <v>204</v>
      </c>
      <c r="D26702" t="s">
        <v>140</v>
      </c>
      <c r="E26702" t="s">
        <v>919</v>
      </c>
      <c r="F26702" t="s">
        <v>1120</v>
      </c>
      <c r="G26702" t="s">
        <v>1016</v>
      </c>
    </row>
    <row r="26703" spans="1:7" x14ac:dyDescent="0.35">
      <c r="A26703" t="s">
        <v>14</v>
      </c>
      <c r="B26703" t="s">
        <v>1172</v>
      </c>
      <c r="C26703">
        <v>112</v>
      </c>
      <c r="D26703" t="s">
        <v>140</v>
      </c>
      <c r="E26703" t="s">
        <v>838</v>
      </c>
      <c r="F26703" t="s">
        <v>839</v>
      </c>
      <c r="G26703" t="s">
        <v>140</v>
      </c>
    </row>
    <row r="26704" spans="1:7" x14ac:dyDescent="0.35">
      <c r="A26704" t="s">
        <v>15</v>
      </c>
      <c r="B26704" t="s">
        <v>1171</v>
      </c>
      <c r="C26704">
        <v>319</v>
      </c>
      <c r="D26704" t="s">
        <v>1014</v>
      </c>
      <c r="E26704" t="s">
        <v>527</v>
      </c>
      <c r="F26704" t="s">
        <v>933</v>
      </c>
      <c r="G26704" t="s">
        <v>140</v>
      </c>
    </row>
    <row r="26705" spans="1:7" x14ac:dyDescent="0.35">
      <c r="A26705" t="s">
        <v>16</v>
      </c>
      <c r="B26705" t="s">
        <v>1171</v>
      </c>
      <c r="C26705">
        <v>385</v>
      </c>
      <c r="D26705" t="s">
        <v>1016</v>
      </c>
      <c r="E26705" t="s">
        <v>1070</v>
      </c>
      <c r="F26705" t="s">
        <v>1025</v>
      </c>
      <c r="G26705" t="s">
        <v>140</v>
      </c>
    </row>
    <row r="26706" spans="1:7" x14ac:dyDescent="0.35">
      <c r="A26706" t="s">
        <v>17</v>
      </c>
      <c r="B26706" t="s">
        <v>1171</v>
      </c>
      <c r="C26706">
        <v>324</v>
      </c>
      <c r="D26706" t="s">
        <v>140</v>
      </c>
      <c r="E26706" t="s">
        <v>345</v>
      </c>
      <c r="F26706" t="s">
        <v>344</v>
      </c>
      <c r="G26706" t="s">
        <v>140</v>
      </c>
    </row>
    <row r="26707" spans="1:7" x14ac:dyDescent="0.35">
      <c r="A26707" t="s">
        <v>18</v>
      </c>
      <c r="B26707" t="s">
        <v>1171</v>
      </c>
      <c r="C26707">
        <v>34</v>
      </c>
      <c r="D26707" t="s">
        <v>140</v>
      </c>
      <c r="E26707" t="s">
        <v>954</v>
      </c>
      <c r="F26707" t="s">
        <v>955</v>
      </c>
      <c r="G26707" t="s">
        <v>140</v>
      </c>
    </row>
    <row r="26708" spans="1:7" x14ac:dyDescent="0.35">
      <c r="A26708" t="s">
        <v>18</v>
      </c>
      <c r="B26708" t="s">
        <v>1172</v>
      </c>
      <c r="C26708">
        <v>244</v>
      </c>
      <c r="D26708" t="s">
        <v>140</v>
      </c>
      <c r="E26708" t="s">
        <v>458</v>
      </c>
      <c r="F26708" t="s">
        <v>990</v>
      </c>
      <c r="G26708" t="s">
        <v>140</v>
      </c>
    </row>
    <row r="26709" spans="1:7" x14ac:dyDescent="0.35">
      <c r="A26709" t="s">
        <v>19</v>
      </c>
      <c r="B26709" t="s">
        <v>1171</v>
      </c>
      <c r="C26709">
        <v>270</v>
      </c>
      <c r="D26709" t="s">
        <v>1016</v>
      </c>
      <c r="E26709" t="s">
        <v>458</v>
      </c>
      <c r="F26709" t="s">
        <v>1097</v>
      </c>
      <c r="G26709" t="s">
        <v>140</v>
      </c>
    </row>
    <row r="26710" spans="1:7" x14ac:dyDescent="0.35">
      <c r="A26710" t="s">
        <v>19</v>
      </c>
      <c r="B26710" t="s">
        <v>1172</v>
      </c>
      <c r="C26710">
        <v>62</v>
      </c>
      <c r="D26710" t="s">
        <v>140</v>
      </c>
      <c r="E26710" t="s">
        <v>1064</v>
      </c>
      <c r="F26710" t="s">
        <v>1113</v>
      </c>
      <c r="G26710" t="s">
        <v>140</v>
      </c>
    </row>
    <row r="26711" spans="1:7" x14ac:dyDescent="0.35">
      <c r="A26711" t="s">
        <v>20</v>
      </c>
      <c r="B26711" t="s">
        <v>1171</v>
      </c>
      <c r="C26711">
        <v>342</v>
      </c>
      <c r="D26711" t="s">
        <v>140</v>
      </c>
      <c r="E26711" t="s">
        <v>1098</v>
      </c>
      <c r="F26711" t="s">
        <v>1204</v>
      </c>
      <c r="G26711" t="s">
        <v>140</v>
      </c>
    </row>
    <row r="26712" spans="1:7" x14ac:dyDescent="0.35">
      <c r="A26712" t="s">
        <v>21</v>
      </c>
      <c r="B26712" t="s">
        <v>1171</v>
      </c>
      <c r="C26712">
        <v>319</v>
      </c>
      <c r="D26712" t="s">
        <v>140</v>
      </c>
      <c r="E26712" t="s">
        <v>929</v>
      </c>
      <c r="F26712" t="s">
        <v>928</v>
      </c>
      <c r="G26712" t="s">
        <v>140</v>
      </c>
    </row>
    <row r="26713" spans="1:7" x14ac:dyDescent="0.35">
      <c r="A26713" t="s">
        <v>22</v>
      </c>
      <c r="B26713" t="s">
        <v>1171</v>
      </c>
      <c r="C26713">
        <v>335</v>
      </c>
      <c r="D26713" t="s">
        <v>1010</v>
      </c>
      <c r="E26713" t="s">
        <v>1007</v>
      </c>
      <c r="F26713" t="s">
        <v>1207</v>
      </c>
      <c r="G26713" t="s">
        <v>140</v>
      </c>
    </row>
    <row r="26714" spans="1:7" x14ac:dyDescent="0.35">
      <c r="A26714" t="s">
        <v>23</v>
      </c>
      <c r="B26714" t="s">
        <v>1171</v>
      </c>
      <c r="C26714">
        <v>32</v>
      </c>
      <c r="D26714" t="s">
        <v>140</v>
      </c>
      <c r="E26714" t="s">
        <v>1050</v>
      </c>
      <c r="F26714" t="s">
        <v>1147</v>
      </c>
      <c r="G26714" t="s">
        <v>140</v>
      </c>
    </row>
    <row r="26715" spans="1:7" x14ac:dyDescent="0.35">
      <c r="A26715" t="s">
        <v>23</v>
      </c>
      <c r="B26715" t="s">
        <v>1172</v>
      </c>
      <c r="C26715">
        <v>259</v>
      </c>
      <c r="D26715" t="s">
        <v>1066</v>
      </c>
      <c r="E26715" t="s">
        <v>1011</v>
      </c>
      <c r="F26715" t="s">
        <v>1207</v>
      </c>
      <c r="G26715" t="s">
        <v>140</v>
      </c>
    </row>
    <row r="26716" spans="1:7" x14ac:dyDescent="0.35">
      <c r="A26716" t="s">
        <v>24</v>
      </c>
      <c r="B26716" t="s">
        <v>1171</v>
      </c>
      <c r="C26716">
        <v>353</v>
      </c>
      <c r="D26716" t="s">
        <v>140</v>
      </c>
      <c r="E26716" t="s">
        <v>1066</v>
      </c>
      <c r="F26716" t="s">
        <v>1202</v>
      </c>
      <c r="G26716" t="s">
        <v>140</v>
      </c>
    </row>
    <row r="26717" spans="1:7" x14ac:dyDescent="0.35">
      <c r="A26717" t="s">
        <v>25</v>
      </c>
      <c r="B26717" t="s">
        <v>1171</v>
      </c>
      <c r="C26717">
        <v>342</v>
      </c>
      <c r="D26717" t="s">
        <v>1016</v>
      </c>
      <c r="E26717" t="s">
        <v>919</v>
      </c>
      <c r="F26717" t="s">
        <v>997</v>
      </c>
      <c r="G26717" t="s">
        <v>140</v>
      </c>
    </row>
    <row r="26718" spans="1:7" x14ac:dyDescent="0.35">
      <c r="A26718" t="s">
        <v>26</v>
      </c>
      <c r="B26718" t="s">
        <v>1171</v>
      </c>
      <c r="C26718">
        <v>358</v>
      </c>
      <c r="D26718" t="s">
        <v>140</v>
      </c>
      <c r="E26718" t="s">
        <v>954</v>
      </c>
      <c r="F26718" t="s">
        <v>955</v>
      </c>
      <c r="G26718" t="s">
        <v>140</v>
      </c>
    </row>
    <row r="26719" spans="1:7" x14ac:dyDescent="0.35">
      <c r="A26719" t="s">
        <v>27</v>
      </c>
      <c r="B26719" t="s">
        <v>1171</v>
      </c>
      <c r="C26719">
        <v>408</v>
      </c>
      <c r="D26719" t="s">
        <v>1016</v>
      </c>
      <c r="E26719" t="s">
        <v>1073</v>
      </c>
      <c r="F26719" t="s">
        <v>1142</v>
      </c>
      <c r="G26719" t="s">
        <v>140</v>
      </c>
    </row>
    <row r="26720" spans="1:7" x14ac:dyDescent="0.35">
      <c r="A26720" t="s">
        <v>28</v>
      </c>
      <c r="B26720" t="s">
        <v>1171</v>
      </c>
      <c r="C26720">
        <v>334</v>
      </c>
      <c r="D26720" t="s">
        <v>1016</v>
      </c>
      <c r="E26720" t="s">
        <v>875</v>
      </c>
      <c r="F26720" t="s">
        <v>344</v>
      </c>
      <c r="G26720" t="s">
        <v>140</v>
      </c>
    </row>
    <row r="26721" spans="1:7" x14ac:dyDescent="0.35">
      <c r="A26721" t="s">
        <v>29</v>
      </c>
      <c r="B26721" t="s">
        <v>1171</v>
      </c>
      <c r="C26721">
        <v>372</v>
      </c>
      <c r="D26721" t="s">
        <v>140</v>
      </c>
      <c r="E26721" t="s">
        <v>824</v>
      </c>
      <c r="F26721" t="s">
        <v>933</v>
      </c>
      <c r="G26721" t="s">
        <v>140</v>
      </c>
    </row>
    <row r="26722" spans="1:7" x14ac:dyDescent="0.35">
      <c r="A26722" t="s">
        <v>30</v>
      </c>
      <c r="B26722" t="s">
        <v>1171</v>
      </c>
      <c r="C26722">
        <v>348</v>
      </c>
      <c r="D26722" t="s">
        <v>140</v>
      </c>
      <c r="E26722" t="s">
        <v>903</v>
      </c>
      <c r="F26722" t="s">
        <v>990</v>
      </c>
      <c r="G26722" t="s">
        <v>1013</v>
      </c>
    </row>
    <row r="26723" spans="1:7" x14ac:dyDescent="0.35">
      <c r="A26723" t="s">
        <v>31</v>
      </c>
      <c r="B26723" t="s">
        <v>1171</v>
      </c>
      <c r="C26723">
        <v>198</v>
      </c>
      <c r="D26723" t="s">
        <v>140</v>
      </c>
      <c r="E26723" t="s">
        <v>1044</v>
      </c>
      <c r="F26723" t="s">
        <v>1097</v>
      </c>
      <c r="G26723" t="s">
        <v>140</v>
      </c>
    </row>
    <row r="26724" spans="1:7" x14ac:dyDescent="0.35">
      <c r="A26724" t="s">
        <v>31</v>
      </c>
      <c r="B26724" t="s">
        <v>1172</v>
      </c>
      <c r="C26724">
        <v>106</v>
      </c>
      <c r="D26724" t="s">
        <v>140</v>
      </c>
      <c r="E26724" t="s">
        <v>919</v>
      </c>
      <c r="F26724" t="s">
        <v>918</v>
      </c>
      <c r="G26724" t="s">
        <v>140</v>
      </c>
    </row>
    <row r="26725" spans="1:7" x14ac:dyDescent="0.35">
      <c r="A26725" t="s">
        <v>32</v>
      </c>
      <c r="B26725" t="s">
        <v>1171</v>
      </c>
      <c r="C26725">
        <v>6651</v>
      </c>
      <c r="D26725" t="s">
        <v>1008</v>
      </c>
      <c r="E26725" t="s">
        <v>515</v>
      </c>
      <c r="F26725" t="s">
        <v>1143</v>
      </c>
      <c r="G26725" t="s">
        <v>1022</v>
      </c>
    </row>
    <row r="26726" spans="1:7" x14ac:dyDescent="0.35">
      <c r="A26726" t="s">
        <v>32</v>
      </c>
      <c r="B26726" t="s">
        <v>1172</v>
      </c>
      <c r="C26726">
        <v>1341</v>
      </c>
      <c r="D26726" t="s">
        <v>1013</v>
      </c>
      <c r="E26726" t="s">
        <v>1047</v>
      </c>
      <c r="F26726" t="s">
        <v>344</v>
      </c>
      <c r="G26726" t="s">
        <v>140</v>
      </c>
    </row>
    <row r="26728" spans="1:7" x14ac:dyDescent="0.35">
      <c r="A26728" t="s">
        <v>2107</v>
      </c>
    </row>
    <row r="26729" spans="1:7" x14ac:dyDescent="0.35">
      <c r="A26729" t="s">
        <v>2</v>
      </c>
      <c r="B26729" t="s">
        <v>3</v>
      </c>
      <c r="C26729" t="s">
        <v>1133</v>
      </c>
      <c r="D26729" t="s">
        <v>85</v>
      </c>
      <c r="E26729" t="s">
        <v>86</v>
      </c>
      <c r="F26729" t="s">
        <v>136</v>
      </c>
    </row>
    <row r="26730" spans="1:7" x14ac:dyDescent="0.35">
      <c r="A26730" t="s">
        <v>8</v>
      </c>
      <c r="B26730">
        <v>204</v>
      </c>
      <c r="C26730" t="s">
        <v>140</v>
      </c>
      <c r="D26730" t="s">
        <v>928</v>
      </c>
      <c r="E26730" t="s">
        <v>929</v>
      </c>
      <c r="F26730" t="s">
        <v>140</v>
      </c>
    </row>
    <row r="26731" spans="1:7" x14ac:dyDescent="0.35">
      <c r="A26731" t="s">
        <v>9</v>
      </c>
      <c r="B26731">
        <v>201</v>
      </c>
      <c r="C26731" t="s">
        <v>140</v>
      </c>
      <c r="D26731" t="s">
        <v>1097</v>
      </c>
      <c r="E26731" t="s">
        <v>1044</v>
      </c>
      <c r="F26731" t="s">
        <v>140</v>
      </c>
    </row>
    <row r="26732" spans="1:7" x14ac:dyDescent="0.35">
      <c r="A26732" t="s">
        <v>10</v>
      </c>
      <c r="B26732">
        <v>208</v>
      </c>
      <c r="C26732" t="s">
        <v>140</v>
      </c>
      <c r="D26732" t="s">
        <v>1168</v>
      </c>
      <c r="E26732" t="s">
        <v>1043</v>
      </c>
      <c r="F26732" t="s">
        <v>1008</v>
      </c>
    </row>
    <row r="26733" spans="1:7" x14ac:dyDescent="0.35">
      <c r="A26733" t="s">
        <v>11</v>
      </c>
      <c r="B26733">
        <v>206</v>
      </c>
      <c r="C26733" t="s">
        <v>140</v>
      </c>
      <c r="D26733" t="s">
        <v>665</v>
      </c>
      <c r="E26733" t="s">
        <v>664</v>
      </c>
      <c r="F26733" t="s">
        <v>140</v>
      </c>
    </row>
    <row r="26734" spans="1:7" x14ac:dyDescent="0.35">
      <c r="A26734" t="s">
        <v>12</v>
      </c>
      <c r="B26734">
        <v>209</v>
      </c>
      <c r="C26734" t="s">
        <v>140</v>
      </c>
      <c r="D26734" t="s">
        <v>1111</v>
      </c>
      <c r="E26734" t="s">
        <v>664</v>
      </c>
      <c r="F26734" t="s">
        <v>1021</v>
      </c>
    </row>
    <row r="26735" spans="1:7" x14ac:dyDescent="0.35">
      <c r="A26735" t="s">
        <v>13</v>
      </c>
      <c r="B26735">
        <v>206</v>
      </c>
      <c r="C26735" t="s">
        <v>140</v>
      </c>
      <c r="D26735" t="s">
        <v>1116</v>
      </c>
      <c r="E26735" t="s">
        <v>1064</v>
      </c>
      <c r="F26735" t="s">
        <v>1016</v>
      </c>
    </row>
    <row r="26736" spans="1:7" x14ac:dyDescent="0.35">
      <c r="A26736" t="s">
        <v>14</v>
      </c>
      <c r="B26736">
        <v>203</v>
      </c>
      <c r="C26736" t="s">
        <v>140</v>
      </c>
      <c r="D26736" t="s">
        <v>514</v>
      </c>
      <c r="E26736" t="s">
        <v>515</v>
      </c>
      <c r="F26736" t="s">
        <v>140</v>
      </c>
    </row>
    <row r="26737" spans="1:6" x14ac:dyDescent="0.35">
      <c r="A26737" t="s">
        <v>15</v>
      </c>
      <c r="B26737">
        <v>206</v>
      </c>
      <c r="C26737" t="s">
        <v>140</v>
      </c>
      <c r="D26737" t="s">
        <v>1123</v>
      </c>
      <c r="E26737" t="s">
        <v>1045</v>
      </c>
      <c r="F26737" t="s">
        <v>140</v>
      </c>
    </row>
    <row r="26738" spans="1:6" x14ac:dyDescent="0.35">
      <c r="A26738" t="s">
        <v>16</v>
      </c>
      <c r="B26738">
        <v>206</v>
      </c>
      <c r="C26738" t="s">
        <v>140</v>
      </c>
      <c r="D26738" t="s">
        <v>938</v>
      </c>
      <c r="E26738" t="s">
        <v>1050</v>
      </c>
      <c r="F26738" t="s">
        <v>1008</v>
      </c>
    </row>
    <row r="26739" spans="1:6" x14ac:dyDescent="0.35">
      <c r="A26739" t="s">
        <v>17</v>
      </c>
      <c r="B26739">
        <v>203</v>
      </c>
      <c r="C26739" t="s">
        <v>140</v>
      </c>
      <c r="D26739" t="s">
        <v>100</v>
      </c>
      <c r="E26739" t="s">
        <v>99</v>
      </c>
      <c r="F26739" t="s">
        <v>140</v>
      </c>
    </row>
    <row r="26740" spans="1:6" x14ac:dyDescent="0.35">
      <c r="A26740" t="s">
        <v>18</v>
      </c>
      <c r="B26740">
        <v>205</v>
      </c>
      <c r="C26740" t="s">
        <v>140</v>
      </c>
      <c r="D26740" t="s">
        <v>1119</v>
      </c>
      <c r="E26740" t="s">
        <v>1046</v>
      </c>
      <c r="F26740" t="s">
        <v>140</v>
      </c>
    </row>
    <row r="26741" spans="1:6" x14ac:dyDescent="0.35">
      <c r="A26741" t="s">
        <v>19</v>
      </c>
      <c r="B26741">
        <v>206</v>
      </c>
      <c r="C26741" t="s">
        <v>140</v>
      </c>
      <c r="D26741" t="s">
        <v>1108</v>
      </c>
      <c r="E26741" t="s">
        <v>1068</v>
      </c>
      <c r="F26741" t="s">
        <v>140</v>
      </c>
    </row>
    <row r="26742" spans="1:6" x14ac:dyDescent="0.35">
      <c r="A26742" t="s">
        <v>20</v>
      </c>
      <c r="B26742">
        <v>206</v>
      </c>
      <c r="C26742" t="s">
        <v>1011</v>
      </c>
      <c r="D26742" t="s">
        <v>1116</v>
      </c>
      <c r="E26742" t="s">
        <v>1007</v>
      </c>
      <c r="F26742" t="s">
        <v>140</v>
      </c>
    </row>
    <row r="26743" spans="1:6" x14ac:dyDescent="0.35">
      <c r="A26743" t="s">
        <v>21</v>
      </c>
      <c r="B26743">
        <v>210</v>
      </c>
      <c r="C26743" t="s">
        <v>140</v>
      </c>
      <c r="D26743" t="s">
        <v>732</v>
      </c>
      <c r="E26743" t="s">
        <v>733</v>
      </c>
      <c r="F26743" t="s">
        <v>140</v>
      </c>
    </row>
    <row r="26744" spans="1:6" x14ac:dyDescent="0.35">
      <c r="A26744" t="s">
        <v>22</v>
      </c>
      <c r="B26744">
        <v>209</v>
      </c>
      <c r="C26744" t="s">
        <v>1009</v>
      </c>
      <c r="D26744" t="s">
        <v>1120</v>
      </c>
      <c r="E26744" t="s">
        <v>971</v>
      </c>
      <c r="F26744" t="s">
        <v>140</v>
      </c>
    </row>
    <row r="26745" spans="1:6" x14ac:dyDescent="0.35">
      <c r="A26745" t="s">
        <v>23</v>
      </c>
      <c r="B26745">
        <v>205</v>
      </c>
      <c r="C26745" t="s">
        <v>140</v>
      </c>
      <c r="D26745" t="s">
        <v>1123</v>
      </c>
      <c r="E26745" t="s">
        <v>1045</v>
      </c>
      <c r="F26745" t="s">
        <v>140</v>
      </c>
    </row>
    <row r="26746" spans="1:6" x14ac:dyDescent="0.35">
      <c r="A26746" t="s">
        <v>24</v>
      </c>
      <c r="B26746">
        <v>207</v>
      </c>
      <c r="C26746" t="s">
        <v>1012</v>
      </c>
      <c r="D26746" t="s">
        <v>1123</v>
      </c>
      <c r="E26746" t="s">
        <v>1062</v>
      </c>
      <c r="F26746" t="s">
        <v>140</v>
      </c>
    </row>
    <row r="26747" spans="1:6" x14ac:dyDescent="0.35">
      <c r="A26747" t="s">
        <v>25</v>
      </c>
      <c r="B26747">
        <v>204</v>
      </c>
      <c r="C26747" t="s">
        <v>140</v>
      </c>
      <c r="D26747" t="s">
        <v>955</v>
      </c>
      <c r="E26747" t="s">
        <v>1046</v>
      </c>
      <c r="F26747" t="s">
        <v>1008</v>
      </c>
    </row>
    <row r="26748" spans="1:6" x14ac:dyDescent="0.35">
      <c r="A26748" t="s">
        <v>26</v>
      </c>
      <c r="B26748">
        <v>202</v>
      </c>
      <c r="C26748" t="s">
        <v>140</v>
      </c>
      <c r="D26748" t="s">
        <v>1006</v>
      </c>
      <c r="E26748" t="s">
        <v>1007</v>
      </c>
      <c r="F26748" t="s">
        <v>140</v>
      </c>
    </row>
    <row r="26749" spans="1:6" x14ac:dyDescent="0.35">
      <c r="A26749" t="s">
        <v>27</v>
      </c>
      <c r="B26749">
        <v>204</v>
      </c>
      <c r="C26749" t="s">
        <v>140</v>
      </c>
      <c r="D26749" t="s">
        <v>1123</v>
      </c>
      <c r="E26749" t="s">
        <v>664</v>
      </c>
      <c r="F26749" t="s">
        <v>1013</v>
      </c>
    </row>
    <row r="26750" spans="1:6" x14ac:dyDescent="0.35">
      <c r="A26750" t="s">
        <v>28</v>
      </c>
      <c r="B26750">
        <v>207</v>
      </c>
      <c r="C26750" t="s">
        <v>1010</v>
      </c>
      <c r="D26750" t="s">
        <v>732</v>
      </c>
      <c r="E26750" t="s">
        <v>1070</v>
      </c>
      <c r="F26750" t="s">
        <v>1016</v>
      </c>
    </row>
    <row r="26751" spans="1:6" x14ac:dyDescent="0.35">
      <c r="A26751" t="s">
        <v>29</v>
      </c>
      <c r="B26751">
        <v>204</v>
      </c>
      <c r="C26751" t="s">
        <v>140</v>
      </c>
      <c r="D26751" t="s">
        <v>1207</v>
      </c>
      <c r="E26751" t="s">
        <v>971</v>
      </c>
      <c r="F26751" t="s">
        <v>140</v>
      </c>
    </row>
    <row r="26752" spans="1:6" x14ac:dyDescent="0.35">
      <c r="A26752" t="s">
        <v>30</v>
      </c>
      <c r="B26752">
        <v>202</v>
      </c>
      <c r="C26752" t="s">
        <v>140</v>
      </c>
      <c r="D26752" t="s">
        <v>974</v>
      </c>
      <c r="E26752" t="s">
        <v>99</v>
      </c>
      <c r="F26752" t="s">
        <v>1009</v>
      </c>
    </row>
    <row r="26753" spans="1:7" x14ac:dyDescent="0.35">
      <c r="A26753" t="s">
        <v>31</v>
      </c>
      <c r="B26753">
        <v>207</v>
      </c>
      <c r="C26753" t="s">
        <v>140</v>
      </c>
      <c r="D26753" t="s">
        <v>500</v>
      </c>
      <c r="E26753" t="s">
        <v>1003</v>
      </c>
      <c r="F26753" t="s">
        <v>1014</v>
      </c>
    </row>
    <row r="26754" spans="1:7" x14ac:dyDescent="0.35">
      <c r="A26754" t="s">
        <v>32</v>
      </c>
      <c r="B26754">
        <v>4930</v>
      </c>
      <c r="C26754" t="s">
        <v>1008</v>
      </c>
      <c r="D26754" t="s">
        <v>1025</v>
      </c>
      <c r="E26754" t="s">
        <v>660</v>
      </c>
      <c r="F26754" t="s">
        <v>1022</v>
      </c>
    </row>
    <row r="26756" spans="1:7" x14ac:dyDescent="0.35">
      <c r="A26756" t="s">
        <v>2108</v>
      </c>
    </row>
    <row r="26757" spans="1:7" x14ac:dyDescent="0.35">
      <c r="A26757" t="s">
        <v>2</v>
      </c>
      <c r="B26757" t="s">
        <v>1136</v>
      </c>
      <c r="C26757" t="s">
        <v>3</v>
      </c>
      <c r="D26757" t="s">
        <v>85</v>
      </c>
      <c r="E26757" t="s">
        <v>86</v>
      </c>
      <c r="F26757" t="s">
        <v>1133</v>
      </c>
      <c r="G26757" t="s">
        <v>136</v>
      </c>
    </row>
    <row r="26758" spans="1:7" x14ac:dyDescent="0.35">
      <c r="A26758" t="s">
        <v>8</v>
      </c>
      <c r="B26758" t="s">
        <v>1126</v>
      </c>
      <c r="C26758">
        <v>92</v>
      </c>
      <c r="D26758" t="s">
        <v>100</v>
      </c>
      <c r="E26758" t="s">
        <v>99</v>
      </c>
      <c r="F26758" t="s">
        <v>140</v>
      </c>
      <c r="G26758" t="s">
        <v>140</v>
      </c>
    </row>
    <row r="26759" spans="1:7" x14ac:dyDescent="0.35">
      <c r="A26759" t="s">
        <v>8</v>
      </c>
      <c r="B26759" t="s">
        <v>1127</v>
      </c>
      <c r="C26759">
        <v>111</v>
      </c>
      <c r="D26759" t="s">
        <v>1109</v>
      </c>
      <c r="E26759" t="s">
        <v>1062</v>
      </c>
      <c r="F26759" t="s">
        <v>140</v>
      </c>
      <c r="G26759" t="s">
        <v>140</v>
      </c>
    </row>
    <row r="26760" spans="1:7" x14ac:dyDescent="0.35">
      <c r="A26760" t="s">
        <v>8</v>
      </c>
      <c r="B26760" t="s">
        <v>339</v>
      </c>
      <c r="C26760">
        <v>1</v>
      </c>
      <c r="D26760" t="s">
        <v>177</v>
      </c>
      <c r="E26760" t="s">
        <v>140</v>
      </c>
      <c r="F26760" t="s">
        <v>140</v>
      </c>
      <c r="G26760" t="s">
        <v>140</v>
      </c>
    </row>
    <row r="26761" spans="1:7" x14ac:dyDescent="0.35">
      <c r="A26761" t="s">
        <v>9</v>
      </c>
      <c r="B26761" t="s">
        <v>1126</v>
      </c>
      <c r="C26761">
        <v>77</v>
      </c>
      <c r="D26761" t="s">
        <v>1183</v>
      </c>
      <c r="E26761" t="s">
        <v>1043</v>
      </c>
      <c r="F26761" t="s">
        <v>140</v>
      </c>
      <c r="G26761" t="s">
        <v>140</v>
      </c>
    </row>
    <row r="26762" spans="1:7" x14ac:dyDescent="0.35">
      <c r="A26762" t="s">
        <v>9</v>
      </c>
      <c r="B26762" t="s">
        <v>1127</v>
      </c>
      <c r="C26762">
        <v>118</v>
      </c>
      <c r="D26762" t="s">
        <v>1134</v>
      </c>
      <c r="E26762" t="s">
        <v>1095</v>
      </c>
      <c r="F26762" t="s">
        <v>140</v>
      </c>
      <c r="G26762" t="s">
        <v>140</v>
      </c>
    </row>
    <row r="26763" spans="1:7" x14ac:dyDescent="0.35">
      <c r="A26763" t="s">
        <v>9</v>
      </c>
      <c r="B26763" t="s">
        <v>339</v>
      </c>
      <c r="C26763">
        <v>6</v>
      </c>
      <c r="D26763" t="s">
        <v>177</v>
      </c>
      <c r="E26763" t="s">
        <v>140</v>
      </c>
      <c r="F26763" t="s">
        <v>140</v>
      </c>
      <c r="G26763" t="s">
        <v>140</v>
      </c>
    </row>
    <row r="26764" spans="1:7" x14ac:dyDescent="0.35">
      <c r="A26764" t="s">
        <v>10</v>
      </c>
      <c r="B26764" t="s">
        <v>1126</v>
      </c>
      <c r="C26764">
        <v>93</v>
      </c>
      <c r="D26764" t="s">
        <v>870</v>
      </c>
      <c r="E26764" t="s">
        <v>1068</v>
      </c>
      <c r="F26764" t="s">
        <v>140</v>
      </c>
      <c r="G26764" t="s">
        <v>1016</v>
      </c>
    </row>
    <row r="26765" spans="1:7" x14ac:dyDescent="0.35">
      <c r="A26765" t="s">
        <v>10</v>
      </c>
      <c r="B26765" t="s">
        <v>1127</v>
      </c>
      <c r="C26765">
        <v>105</v>
      </c>
      <c r="D26765" t="s">
        <v>1208</v>
      </c>
      <c r="E26765" t="s">
        <v>1017</v>
      </c>
      <c r="F26765" t="s">
        <v>140</v>
      </c>
      <c r="G26765" t="s">
        <v>140</v>
      </c>
    </row>
    <row r="26766" spans="1:7" x14ac:dyDescent="0.35">
      <c r="A26766" t="s">
        <v>10</v>
      </c>
      <c r="B26766" t="s">
        <v>339</v>
      </c>
      <c r="C26766">
        <v>10</v>
      </c>
      <c r="D26766" t="s">
        <v>177</v>
      </c>
      <c r="E26766" t="s">
        <v>140</v>
      </c>
      <c r="F26766" t="s">
        <v>140</v>
      </c>
      <c r="G26766" t="s">
        <v>140</v>
      </c>
    </row>
    <row r="26767" spans="1:7" x14ac:dyDescent="0.35">
      <c r="A26767" t="s">
        <v>11</v>
      </c>
      <c r="B26767" t="s">
        <v>1126</v>
      </c>
      <c r="C26767">
        <v>90</v>
      </c>
      <c r="D26767" t="s">
        <v>839</v>
      </c>
      <c r="E26767" t="s">
        <v>838</v>
      </c>
      <c r="F26767" t="s">
        <v>140</v>
      </c>
      <c r="G26767" t="s">
        <v>140</v>
      </c>
    </row>
    <row r="26768" spans="1:7" x14ac:dyDescent="0.35">
      <c r="A26768" t="s">
        <v>11</v>
      </c>
      <c r="B26768" t="s">
        <v>1127</v>
      </c>
      <c r="C26768">
        <v>111</v>
      </c>
      <c r="D26768" t="s">
        <v>1109</v>
      </c>
      <c r="E26768" t="s">
        <v>1062</v>
      </c>
      <c r="F26768" t="s">
        <v>140</v>
      </c>
      <c r="G26768" t="s">
        <v>140</v>
      </c>
    </row>
    <row r="26769" spans="1:7" x14ac:dyDescent="0.35">
      <c r="A26769" t="s">
        <v>11</v>
      </c>
      <c r="B26769" t="s">
        <v>339</v>
      </c>
      <c r="C26769">
        <v>5</v>
      </c>
      <c r="D26769" t="s">
        <v>177</v>
      </c>
      <c r="E26769" t="s">
        <v>140</v>
      </c>
      <c r="F26769" t="s">
        <v>140</v>
      </c>
      <c r="G26769" t="s">
        <v>140</v>
      </c>
    </row>
    <row r="26770" spans="1:7" x14ac:dyDescent="0.35">
      <c r="A26770" t="s">
        <v>12</v>
      </c>
      <c r="B26770" t="s">
        <v>1126</v>
      </c>
      <c r="C26770">
        <v>96</v>
      </c>
      <c r="D26770" t="s">
        <v>933</v>
      </c>
      <c r="E26770" t="s">
        <v>824</v>
      </c>
      <c r="F26770" t="s">
        <v>140</v>
      </c>
      <c r="G26770" t="s">
        <v>140</v>
      </c>
    </row>
    <row r="26771" spans="1:7" x14ac:dyDescent="0.35">
      <c r="A26771" t="s">
        <v>12</v>
      </c>
      <c r="B26771" t="s">
        <v>1127</v>
      </c>
      <c r="C26771">
        <v>100</v>
      </c>
      <c r="D26771" t="s">
        <v>1112</v>
      </c>
      <c r="E26771" t="s">
        <v>515</v>
      </c>
      <c r="F26771" t="s">
        <v>140</v>
      </c>
      <c r="G26771" t="s">
        <v>1046</v>
      </c>
    </row>
    <row r="26772" spans="1:7" x14ac:dyDescent="0.35">
      <c r="A26772" t="s">
        <v>12</v>
      </c>
      <c r="B26772" t="s">
        <v>339</v>
      </c>
      <c r="C26772">
        <v>13</v>
      </c>
      <c r="D26772" t="s">
        <v>177</v>
      </c>
      <c r="E26772" t="s">
        <v>140</v>
      </c>
      <c r="F26772" t="s">
        <v>140</v>
      </c>
      <c r="G26772" t="s">
        <v>140</v>
      </c>
    </row>
    <row r="26773" spans="1:7" x14ac:dyDescent="0.35">
      <c r="A26773" t="s">
        <v>13</v>
      </c>
      <c r="B26773" t="s">
        <v>1126</v>
      </c>
      <c r="C26773">
        <v>85</v>
      </c>
      <c r="D26773" t="s">
        <v>998</v>
      </c>
      <c r="E26773" t="s">
        <v>942</v>
      </c>
      <c r="F26773" t="s">
        <v>140</v>
      </c>
      <c r="G26773" t="s">
        <v>775</v>
      </c>
    </row>
    <row r="26774" spans="1:7" x14ac:dyDescent="0.35">
      <c r="A26774" t="s">
        <v>13</v>
      </c>
      <c r="B26774" t="s">
        <v>1127</v>
      </c>
      <c r="C26774">
        <v>112</v>
      </c>
      <c r="D26774" t="s">
        <v>1210</v>
      </c>
      <c r="E26774" t="s">
        <v>1009</v>
      </c>
      <c r="F26774" t="s">
        <v>140</v>
      </c>
      <c r="G26774" t="s">
        <v>140</v>
      </c>
    </row>
    <row r="26775" spans="1:7" x14ac:dyDescent="0.35">
      <c r="A26775" t="s">
        <v>13</v>
      </c>
      <c r="B26775" t="s">
        <v>339</v>
      </c>
      <c r="C26775">
        <v>9</v>
      </c>
      <c r="D26775" t="s">
        <v>951</v>
      </c>
      <c r="E26775" t="s">
        <v>952</v>
      </c>
      <c r="F26775" t="s">
        <v>140</v>
      </c>
      <c r="G26775" t="s">
        <v>140</v>
      </c>
    </row>
    <row r="26776" spans="1:7" x14ac:dyDescent="0.35">
      <c r="A26776" t="s">
        <v>14</v>
      </c>
      <c r="B26776" t="s">
        <v>1126</v>
      </c>
      <c r="C26776">
        <v>77</v>
      </c>
      <c r="D26776" t="s">
        <v>1111</v>
      </c>
      <c r="E26776" t="s">
        <v>1067</v>
      </c>
      <c r="F26776" t="s">
        <v>140</v>
      </c>
      <c r="G26776" t="s">
        <v>140</v>
      </c>
    </row>
    <row r="26777" spans="1:7" x14ac:dyDescent="0.35">
      <c r="A26777" t="s">
        <v>14</v>
      </c>
      <c r="B26777" t="s">
        <v>1127</v>
      </c>
      <c r="C26777">
        <v>119</v>
      </c>
      <c r="D26777" t="s">
        <v>1168</v>
      </c>
      <c r="E26777" t="s">
        <v>940</v>
      </c>
      <c r="F26777" t="s">
        <v>140</v>
      </c>
      <c r="G26777" t="s">
        <v>140</v>
      </c>
    </row>
    <row r="26778" spans="1:7" x14ac:dyDescent="0.35">
      <c r="A26778" t="s">
        <v>14</v>
      </c>
      <c r="B26778" t="s">
        <v>339</v>
      </c>
      <c r="C26778">
        <v>7</v>
      </c>
      <c r="D26778" t="s">
        <v>188</v>
      </c>
      <c r="E26778" t="s">
        <v>187</v>
      </c>
      <c r="F26778" t="s">
        <v>140</v>
      </c>
      <c r="G26778" t="s">
        <v>140</v>
      </c>
    </row>
    <row r="26779" spans="1:7" x14ac:dyDescent="0.35">
      <c r="A26779" t="s">
        <v>15</v>
      </c>
      <c r="B26779" t="s">
        <v>1126</v>
      </c>
      <c r="C26779">
        <v>93</v>
      </c>
      <c r="D26779" t="s">
        <v>665</v>
      </c>
      <c r="E26779" t="s">
        <v>664</v>
      </c>
      <c r="F26779" t="s">
        <v>140</v>
      </c>
      <c r="G26779" t="s">
        <v>140</v>
      </c>
    </row>
    <row r="26780" spans="1:7" x14ac:dyDescent="0.35">
      <c r="A26780" t="s">
        <v>15</v>
      </c>
      <c r="B26780" t="s">
        <v>1127</v>
      </c>
      <c r="C26780">
        <v>107</v>
      </c>
      <c r="D26780" t="s">
        <v>1097</v>
      </c>
      <c r="E26780" t="s">
        <v>1044</v>
      </c>
      <c r="F26780" t="s">
        <v>140</v>
      </c>
      <c r="G26780" t="s">
        <v>140</v>
      </c>
    </row>
    <row r="26781" spans="1:7" x14ac:dyDescent="0.35">
      <c r="A26781" t="s">
        <v>15</v>
      </c>
      <c r="B26781" t="s">
        <v>339</v>
      </c>
      <c r="C26781">
        <v>6</v>
      </c>
      <c r="D26781" t="s">
        <v>177</v>
      </c>
      <c r="E26781" t="s">
        <v>140</v>
      </c>
      <c r="F26781" t="s">
        <v>140</v>
      </c>
      <c r="G26781" t="s">
        <v>140</v>
      </c>
    </row>
    <row r="26782" spans="1:7" x14ac:dyDescent="0.35">
      <c r="A26782" t="s">
        <v>16</v>
      </c>
      <c r="B26782" t="s">
        <v>1126</v>
      </c>
      <c r="C26782">
        <v>83</v>
      </c>
      <c r="D26782" t="s">
        <v>1118</v>
      </c>
      <c r="E26782" t="s">
        <v>1051</v>
      </c>
      <c r="F26782" t="s">
        <v>140</v>
      </c>
      <c r="G26782" t="s">
        <v>140</v>
      </c>
    </row>
    <row r="26783" spans="1:7" x14ac:dyDescent="0.35">
      <c r="A26783" t="s">
        <v>16</v>
      </c>
      <c r="B26783" t="s">
        <v>1127</v>
      </c>
      <c r="C26783">
        <v>107</v>
      </c>
      <c r="D26783" t="s">
        <v>1147</v>
      </c>
      <c r="E26783" t="s">
        <v>1055</v>
      </c>
      <c r="F26783" t="s">
        <v>140</v>
      </c>
      <c r="G26783" t="s">
        <v>1010</v>
      </c>
    </row>
    <row r="26784" spans="1:7" x14ac:dyDescent="0.35">
      <c r="A26784" t="s">
        <v>16</v>
      </c>
      <c r="B26784" t="s">
        <v>339</v>
      </c>
      <c r="C26784">
        <v>16</v>
      </c>
      <c r="D26784" t="s">
        <v>177</v>
      </c>
      <c r="E26784" t="s">
        <v>140</v>
      </c>
      <c r="F26784" t="s">
        <v>140</v>
      </c>
      <c r="G26784" t="s">
        <v>140</v>
      </c>
    </row>
    <row r="26785" spans="1:7" x14ac:dyDescent="0.35">
      <c r="A26785" t="s">
        <v>17</v>
      </c>
      <c r="B26785" t="s">
        <v>1126</v>
      </c>
      <c r="C26785">
        <v>92</v>
      </c>
      <c r="D26785" t="s">
        <v>516</v>
      </c>
      <c r="E26785" t="s">
        <v>517</v>
      </c>
      <c r="F26785" t="s">
        <v>140</v>
      </c>
      <c r="G26785" t="s">
        <v>140</v>
      </c>
    </row>
    <row r="26786" spans="1:7" x14ac:dyDescent="0.35">
      <c r="A26786" t="s">
        <v>17</v>
      </c>
      <c r="B26786" t="s">
        <v>1127</v>
      </c>
      <c r="C26786">
        <v>100</v>
      </c>
      <c r="D26786" t="s">
        <v>344</v>
      </c>
      <c r="E26786" t="s">
        <v>345</v>
      </c>
      <c r="F26786" t="s">
        <v>140</v>
      </c>
      <c r="G26786" t="s">
        <v>140</v>
      </c>
    </row>
    <row r="26787" spans="1:7" x14ac:dyDescent="0.35">
      <c r="A26787" t="s">
        <v>17</v>
      </c>
      <c r="B26787" t="s">
        <v>339</v>
      </c>
      <c r="C26787">
        <v>11</v>
      </c>
      <c r="D26787" t="s">
        <v>177</v>
      </c>
      <c r="E26787" t="s">
        <v>140</v>
      </c>
      <c r="F26787" t="s">
        <v>140</v>
      </c>
      <c r="G26787" t="s">
        <v>140</v>
      </c>
    </row>
    <row r="26788" spans="1:7" x14ac:dyDescent="0.35">
      <c r="A26788" t="s">
        <v>18</v>
      </c>
      <c r="B26788" t="s">
        <v>1126</v>
      </c>
      <c r="C26788">
        <v>94</v>
      </c>
      <c r="D26788" t="s">
        <v>1198</v>
      </c>
      <c r="E26788" t="s">
        <v>1023</v>
      </c>
      <c r="F26788" t="s">
        <v>140</v>
      </c>
      <c r="G26788" t="s">
        <v>140</v>
      </c>
    </row>
    <row r="26789" spans="1:7" x14ac:dyDescent="0.35">
      <c r="A26789" t="s">
        <v>18</v>
      </c>
      <c r="B26789" t="s">
        <v>1127</v>
      </c>
      <c r="C26789">
        <v>103</v>
      </c>
      <c r="D26789" t="s">
        <v>177</v>
      </c>
      <c r="E26789" t="s">
        <v>140</v>
      </c>
      <c r="F26789" t="s">
        <v>140</v>
      </c>
      <c r="G26789" t="s">
        <v>140</v>
      </c>
    </row>
    <row r="26790" spans="1:7" x14ac:dyDescent="0.35">
      <c r="A26790" t="s">
        <v>18</v>
      </c>
      <c r="B26790" t="s">
        <v>339</v>
      </c>
      <c r="C26790">
        <v>8</v>
      </c>
      <c r="D26790" t="s">
        <v>707</v>
      </c>
      <c r="E26790" t="s">
        <v>706</v>
      </c>
      <c r="F26790" t="s">
        <v>140</v>
      </c>
      <c r="G26790" t="s">
        <v>140</v>
      </c>
    </row>
    <row r="26791" spans="1:7" x14ac:dyDescent="0.35">
      <c r="A26791" t="s">
        <v>19</v>
      </c>
      <c r="B26791" t="s">
        <v>1126</v>
      </c>
      <c r="C26791">
        <v>96</v>
      </c>
      <c r="D26791" t="s">
        <v>1204</v>
      </c>
      <c r="E26791" t="s">
        <v>1098</v>
      </c>
      <c r="F26791" t="s">
        <v>140</v>
      </c>
      <c r="G26791" t="s">
        <v>140</v>
      </c>
    </row>
    <row r="26792" spans="1:7" x14ac:dyDescent="0.35">
      <c r="A26792" t="s">
        <v>19</v>
      </c>
      <c r="B26792" t="s">
        <v>1127</v>
      </c>
      <c r="C26792">
        <v>99</v>
      </c>
      <c r="D26792" t="s">
        <v>858</v>
      </c>
      <c r="E26792" t="s">
        <v>527</v>
      </c>
      <c r="F26792" t="s">
        <v>140</v>
      </c>
      <c r="G26792" t="s">
        <v>140</v>
      </c>
    </row>
    <row r="26793" spans="1:7" x14ac:dyDescent="0.35">
      <c r="A26793" t="s">
        <v>19</v>
      </c>
      <c r="B26793" t="s">
        <v>339</v>
      </c>
      <c r="C26793">
        <v>11</v>
      </c>
      <c r="D26793" t="s">
        <v>177</v>
      </c>
      <c r="E26793" t="s">
        <v>140</v>
      </c>
      <c r="F26793" t="s">
        <v>140</v>
      </c>
      <c r="G26793" t="s">
        <v>140</v>
      </c>
    </row>
    <row r="26794" spans="1:7" x14ac:dyDescent="0.35">
      <c r="A26794" t="s">
        <v>20</v>
      </c>
      <c r="B26794" t="s">
        <v>1126</v>
      </c>
      <c r="C26794">
        <v>87</v>
      </c>
      <c r="D26794" t="s">
        <v>1179</v>
      </c>
      <c r="E26794" t="s">
        <v>1014</v>
      </c>
      <c r="F26794" t="s">
        <v>140</v>
      </c>
      <c r="G26794" t="s">
        <v>140</v>
      </c>
    </row>
    <row r="26795" spans="1:7" x14ac:dyDescent="0.35">
      <c r="A26795" t="s">
        <v>20</v>
      </c>
      <c r="B26795" t="s">
        <v>1127</v>
      </c>
      <c r="C26795">
        <v>115</v>
      </c>
      <c r="D26795" t="s">
        <v>92</v>
      </c>
      <c r="E26795" t="s">
        <v>1045</v>
      </c>
      <c r="F26795" t="s">
        <v>1073</v>
      </c>
      <c r="G26795" t="s">
        <v>140</v>
      </c>
    </row>
    <row r="26796" spans="1:7" x14ac:dyDescent="0.35">
      <c r="A26796" t="s">
        <v>20</v>
      </c>
      <c r="B26796" t="s">
        <v>339</v>
      </c>
      <c r="C26796">
        <v>4</v>
      </c>
      <c r="D26796" t="s">
        <v>177</v>
      </c>
      <c r="E26796" t="s">
        <v>140</v>
      </c>
      <c r="F26796" t="s">
        <v>140</v>
      </c>
      <c r="G26796" t="s">
        <v>140</v>
      </c>
    </row>
    <row r="26797" spans="1:7" x14ac:dyDescent="0.35">
      <c r="A26797" t="s">
        <v>21</v>
      </c>
      <c r="B26797" t="s">
        <v>1126</v>
      </c>
      <c r="C26797">
        <v>58</v>
      </c>
      <c r="D26797" t="s">
        <v>930</v>
      </c>
      <c r="E26797" t="s">
        <v>147</v>
      </c>
      <c r="F26797" t="s">
        <v>140</v>
      </c>
      <c r="G26797" t="s">
        <v>140</v>
      </c>
    </row>
    <row r="26798" spans="1:7" x14ac:dyDescent="0.35">
      <c r="A26798" t="s">
        <v>21</v>
      </c>
      <c r="B26798" t="s">
        <v>1127</v>
      </c>
      <c r="C26798">
        <v>144</v>
      </c>
      <c r="D26798" t="s">
        <v>997</v>
      </c>
      <c r="E26798" t="s">
        <v>996</v>
      </c>
      <c r="F26798" t="s">
        <v>140</v>
      </c>
      <c r="G26798" t="s">
        <v>140</v>
      </c>
    </row>
    <row r="26799" spans="1:7" x14ac:dyDescent="0.35">
      <c r="A26799" t="s">
        <v>21</v>
      </c>
      <c r="B26799" t="s">
        <v>339</v>
      </c>
      <c r="C26799">
        <v>8</v>
      </c>
      <c r="D26799" t="s">
        <v>177</v>
      </c>
      <c r="E26799" t="s">
        <v>140</v>
      </c>
      <c r="F26799" t="s">
        <v>140</v>
      </c>
      <c r="G26799" t="s">
        <v>140</v>
      </c>
    </row>
    <row r="26800" spans="1:7" x14ac:dyDescent="0.35">
      <c r="A26800" t="s">
        <v>22</v>
      </c>
      <c r="B26800" t="s">
        <v>1126</v>
      </c>
      <c r="C26800">
        <v>87</v>
      </c>
      <c r="D26800" t="s">
        <v>1201</v>
      </c>
      <c r="E26800" t="s">
        <v>1019</v>
      </c>
      <c r="F26800" t="s">
        <v>140</v>
      </c>
      <c r="G26800" t="s">
        <v>140</v>
      </c>
    </row>
    <row r="26801" spans="1:7" x14ac:dyDescent="0.35">
      <c r="A26801" t="s">
        <v>22</v>
      </c>
      <c r="B26801" t="s">
        <v>1127</v>
      </c>
      <c r="C26801">
        <v>111</v>
      </c>
      <c r="D26801" t="s">
        <v>800</v>
      </c>
      <c r="E26801" t="s">
        <v>838</v>
      </c>
      <c r="F26801" t="s">
        <v>775</v>
      </c>
      <c r="G26801" t="s">
        <v>140</v>
      </c>
    </row>
    <row r="26802" spans="1:7" x14ac:dyDescent="0.35">
      <c r="A26802" t="s">
        <v>22</v>
      </c>
      <c r="B26802" t="s">
        <v>339</v>
      </c>
      <c r="C26802">
        <v>11</v>
      </c>
      <c r="D26802" t="s">
        <v>177</v>
      </c>
      <c r="E26802" t="s">
        <v>140</v>
      </c>
      <c r="F26802" t="s">
        <v>140</v>
      </c>
      <c r="G26802" t="s">
        <v>140</v>
      </c>
    </row>
    <row r="26803" spans="1:7" x14ac:dyDescent="0.35">
      <c r="A26803" t="s">
        <v>23</v>
      </c>
      <c r="B26803" t="s">
        <v>1126</v>
      </c>
      <c r="C26803">
        <v>99</v>
      </c>
      <c r="D26803" t="s">
        <v>1123</v>
      </c>
      <c r="E26803" t="s">
        <v>1045</v>
      </c>
      <c r="F26803" t="s">
        <v>140</v>
      </c>
      <c r="G26803" t="s">
        <v>140</v>
      </c>
    </row>
    <row r="26804" spans="1:7" x14ac:dyDescent="0.35">
      <c r="A26804" t="s">
        <v>23</v>
      </c>
      <c r="B26804" t="s">
        <v>1127</v>
      </c>
      <c r="C26804">
        <v>94</v>
      </c>
      <c r="D26804" t="s">
        <v>904</v>
      </c>
      <c r="E26804" t="s">
        <v>903</v>
      </c>
      <c r="F26804" t="s">
        <v>140</v>
      </c>
      <c r="G26804" t="s">
        <v>140</v>
      </c>
    </row>
    <row r="26805" spans="1:7" x14ac:dyDescent="0.35">
      <c r="A26805" t="s">
        <v>23</v>
      </c>
      <c r="B26805" t="s">
        <v>339</v>
      </c>
      <c r="C26805">
        <v>12</v>
      </c>
      <c r="D26805" t="s">
        <v>974</v>
      </c>
      <c r="E26805" t="s">
        <v>973</v>
      </c>
      <c r="F26805" t="s">
        <v>140</v>
      </c>
      <c r="G26805" t="s">
        <v>140</v>
      </c>
    </row>
    <row r="26806" spans="1:7" x14ac:dyDescent="0.35">
      <c r="A26806" t="s">
        <v>24</v>
      </c>
      <c r="B26806" t="s">
        <v>1126</v>
      </c>
      <c r="C26806">
        <v>86</v>
      </c>
      <c r="D26806" t="s">
        <v>1116</v>
      </c>
      <c r="E26806" t="s">
        <v>1047</v>
      </c>
      <c r="F26806" t="s">
        <v>140</v>
      </c>
      <c r="G26806" t="s">
        <v>140</v>
      </c>
    </row>
    <row r="26807" spans="1:7" x14ac:dyDescent="0.35">
      <c r="A26807" t="s">
        <v>24</v>
      </c>
      <c r="B26807" t="s">
        <v>1127</v>
      </c>
      <c r="C26807">
        <v>117</v>
      </c>
      <c r="D26807" t="s">
        <v>928</v>
      </c>
      <c r="E26807" t="s">
        <v>1062</v>
      </c>
      <c r="F26807" t="s">
        <v>1054</v>
      </c>
      <c r="G26807" t="s">
        <v>140</v>
      </c>
    </row>
    <row r="26808" spans="1:7" x14ac:dyDescent="0.35">
      <c r="A26808" t="s">
        <v>24</v>
      </c>
      <c r="B26808" t="s">
        <v>339</v>
      </c>
      <c r="C26808">
        <v>4</v>
      </c>
      <c r="D26808" t="s">
        <v>177</v>
      </c>
      <c r="E26808" t="s">
        <v>140</v>
      </c>
      <c r="F26808" t="s">
        <v>140</v>
      </c>
      <c r="G26808" t="s">
        <v>140</v>
      </c>
    </row>
    <row r="26809" spans="1:7" x14ac:dyDescent="0.35">
      <c r="A26809" t="s">
        <v>25</v>
      </c>
      <c r="B26809" t="s">
        <v>1126</v>
      </c>
      <c r="C26809">
        <v>85</v>
      </c>
      <c r="D26809" t="s">
        <v>1186</v>
      </c>
      <c r="E26809" t="s">
        <v>1058</v>
      </c>
      <c r="F26809" t="s">
        <v>140</v>
      </c>
      <c r="G26809" t="s">
        <v>140</v>
      </c>
    </row>
    <row r="26810" spans="1:7" x14ac:dyDescent="0.35">
      <c r="A26810" t="s">
        <v>25</v>
      </c>
      <c r="B26810" t="s">
        <v>1127</v>
      </c>
      <c r="C26810">
        <v>111</v>
      </c>
      <c r="D26810" t="s">
        <v>1230</v>
      </c>
      <c r="E26810" t="s">
        <v>1051</v>
      </c>
      <c r="F26810" t="s">
        <v>140</v>
      </c>
      <c r="G26810" t="s">
        <v>1010</v>
      </c>
    </row>
    <row r="26811" spans="1:7" x14ac:dyDescent="0.35">
      <c r="A26811" t="s">
        <v>25</v>
      </c>
      <c r="B26811" t="s">
        <v>339</v>
      </c>
      <c r="C26811">
        <v>8</v>
      </c>
      <c r="D26811" t="s">
        <v>177</v>
      </c>
      <c r="E26811" t="s">
        <v>140</v>
      </c>
      <c r="F26811" t="s">
        <v>140</v>
      </c>
      <c r="G26811" t="s">
        <v>140</v>
      </c>
    </row>
    <row r="26812" spans="1:7" x14ac:dyDescent="0.35">
      <c r="A26812" t="s">
        <v>26</v>
      </c>
      <c r="B26812" t="s">
        <v>1126</v>
      </c>
      <c r="C26812">
        <v>92</v>
      </c>
      <c r="D26812" t="s">
        <v>774</v>
      </c>
      <c r="E26812" t="s">
        <v>775</v>
      </c>
      <c r="F26812" t="s">
        <v>140</v>
      </c>
      <c r="G26812" t="s">
        <v>140</v>
      </c>
    </row>
    <row r="26813" spans="1:7" x14ac:dyDescent="0.35">
      <c r="A26813" t="s">
        <v>26</v>
      </c>
      <c r="B26813" t="s">
        <v>1127</v>
      </c>
      <c r="C26813">
        <v>100</v>
      </c>
      <c r="D26813" t="s">
        <v>1124</v>
      </c>
      <c r="E26813" t="s">
        <v>1056</v>
      </c>
      <c r="F26813" t="s">
        <v>140</v>
      </c>
      <c r="G26813" t="s">
        <v>140</v>
      </c>
    </row>
    <row r="26814" spans="1:7" x14ac:dyDescent="0.35">
      <c r="A26814" t="s">
        <v>26</v>
      </c>
      <c r="B26814" t="s">
        <v>339</v>
      </c>
      <c r="C26814">
        <v>10</v>
      </c>
      <c r="D26814" t="s">
        <v>177</v>
      </c>
      <c r="E26814" t="s">
        <v>140</v>
      </c>
      <c r="F26814" t="s">
        <v>140</v>
      </c>
      <c r="G26814" t="s">
        <v>140</v>
      </c>
    </row>
    <row r="26815" spans="1:7" x14ac:dyDescent="0.35">
      <c r="A26815" t="s">
        <v>27</v>
      </c>
      <c r="B26815" t="s">
        <v>1126</v>
      </c>
      <c r="C26815">
        <v>78</v>
      </c>
      <c r="D26815" t="s">
        <v>1124</v>
      </c>
      <c r="E26815" t="s">
        <v>1056</v>
      </c>
      <c r="F26815" t="s">
        <v>140</v>
      </c>
      <c r="G26815" t="s">
        <v>140</v>
      </c>
    </row>
    <row r="26816" spans="1:7" x14ac:dyDescent="0.35">
      <c r="A26816" t="s">
        <v>27</v>
      </c>
      <c r="B26816" t="s">
        <v>1127</v>
      </c>
      <c r="C26816">
        <v>114</v>
      </c>
      <c r="D26816" t="s">
        <v>839</v>
      </c>
      <c r="E26816" t="s">
        <v>875</v>
      </c>
      <c r="F26816" t="s">
        <v>140</v>
      </c>
      <c r="G26816" t="s">
        <v>1012</v>
      </c>
    </row>
    <row r="26817" spans="1:7" x14ac:dyDescent="0.35">
      <c r="A26817" t="s">
        <v>27</v>
      </c>
      <c r="B26817" t="s">
        <v>339</v>
      </c>
      <c r="C26817">
        <v>12</v>
      </c>
      <c r="D26817" t="s">
        <v>177</v>
      </c>
      <c r="E26817" t="s">
        <v>140</v>
      </c>
      <c r="F26817" t="s">
        <v>140</v>
      </c>
      <c r="G26817" t="s">
        <v>140</v>
      </c>
    </row>
    <row r="26818" spans="1:7" x14ac:dyDescent="0.35">
      <c r="A26818" t="s">
        <v>28</v>
      </c>
      <c r="B26818" t="s">
        <v>1126</v>
      </c>
      <c r="C26818">
        <v>72</v>
      </c>
      <c r="D26818" t="s">
        <v>918</v>
      </c>
      <c r="E26818" t="s">
        <v>1073</v>
      </c>
      <c r="F26818" t="s">
        <v>775</v>
      </c>
      <c r="G26818" t="s">
        <v>140</v>
      </c>
    </row>
    <row r="26819" spans="1:7" x14ac:dyDescent="0.35">
      <c r="A26819" t="s">
        <v>28</v>
      </c>
      <c r="B26819" t="s">
        <v>1127</v>
      </c>
      <c r="C26819">
        <v>125</v>
      </c>
      <c r="D26819" t="s">
        <v>344</v>
      </c>
      <c r="E26819" t="s">
        <v>1062</v>
      </c>
      <c r="F26819" t="s">
        <v>140</v>
      </c>
      <c r="G26819" t="s">
        <v>1009</v>
      </c>
    </row>
    <row r="26820" spans="1:7" x14ac:dyDescent="0.35">
      <c r="A26820" t="s">
        <v>28</v>
      </c>
      <c r="B26820" t="s">
        <v>339</v>
      </c>
      <c r="C26820">
        <v>10</v>
      </c>
      <c r="D26820" t="s">
        <v>1138</v>
      </c>
      <c r="E26820" t="s">
        <v>1106</v>
      </c>
      <c r="F26820" t="s">
        <v>140</v>
      </c>
      <c r="G26820" t="s">
        <v>140</v>
      </c>
    </row>
    <row r="26821" spans="1:7" x14ac:dyDescent="0.35">
      <c r="A26821" t="s">
        <v>29</v>
      </c>
      <c r="B26821" t="s">
        <v>1126</v>
      </c>
      <c r="C26821">
        <v>96</v>
      </c>
      <c r="D26821" t="s">
        <v>1110</v>
      </c>
      <c r="E26821" t="s">
        <v>1053</v>
      </c>
      <c r="F26821" t="s">
        <v>140</v>
      </c>
      <c r="G26821" t="s">
        <v>140</v>
      </c>
    </row>
    <row r="26822" spans="1:7" x14ac:dyDescent="0.35">
      <c r="A26822" t="s">
        <v>29</v>
      </c>
      <c r="B26822" t="s">
        <v>1127</v>
      </c>
      <c r="C26822">
        <v>98</v>
      </c>
      <c r="D26822" t="s">
        <v>1180</v>
      </c>
      <c r="E26822" t="s">
        <v>1063</v>
      </c>
      <c r="F26822" t="s">
        <v>140</v>
      </c>
      <c r="G26822" t="s">
        <v>140</v>
      </c>
    </row>
    <row r="26823" spans="1:7" x14ac:dyDescent="0.35">
      <c r="A26823" t="s">
        <v>29</v>
      </c>
      <c r="B26823" t="s">
        <v>339</v>
      </c>
      <c r="C26823">
        <v>10</v>
      </c>
      <c r="D26823" t="s">
        <v>177</v>
      </c>
      <c r="E26823" t="s">
        <v>140</v>
      </c>
      <c r="F26823" t="s">
        <v>140</v>
      </c>
      <c r="G26823" t="s">
        <v>140</v>
      </c>
    </row>
    <row r="26824" spans="1:7" x14ac:dyDescent="0.35">
      <c r="A26824" t="s">
        <v>30</v>
      </c>
      <c r="B26824" t="s">
        <v>1126</v>
      </c>
      <c r="C26824">
        <v>76</v>
      </c>
      <c r="D26824" t="s">
        <v>1110</v>
      </c>
      <c r="E26824" t="s">
        <v>1053</v>
      </c>
      <c r="F26824" t="s">
        <v>140</v>
      </c>
      <c r="G26824" t="s">
        <v>140</v>
      </c>
    </row>
    <row r="26825" spans="1:7" x14ac:dyDescent="0.35">
      <c r="A26825" t="s">
        <v>30</v>
      </c>
      <c r="B26825" t="s">
        <v>1127</v>
      </c>
      <c r="C26825">
        <v>120</v>
      </c>
      <c r="D26825" t="s">
        <v>998</v>
      </c>
      <c r="E26825" t="s">
        <v>942</v>
      </c>
      <c r="F26825" t="s">
        <v>140</v>
      </c>
      <c r="G26825" t="s">
        <v>775</v>
      </c>
    </row>
    <row r="26826" spans="1:7" x14ac:dyDescent="0.35">
      <c r="A26826" t="s">
        <v>30</v>
      </c>
      <c r="B26826" t="s">
        <v>339</v>
      </c>
      <c r="C26826">
        <v>6</v>
      </c>
      <c r="D26826" t="s">
        <v>177</v>
      </c>
      <c r="E26826" t="s">
        <v>140</v>
      </c>
      <c r="F26826" t="s">
        <v>140</v>
      </c>
      <c r="G26826" t="s">
        <v>140</v>
      </c>
    </row>
    <row r="26827" spans="1:7" x14ac:dyDescent="0.35">
      <c r="A26827" t="s">
        <v>31</v>
      </c>
      <c r="B26827" t="s">
        <v>1126</v>
      </c>
      <c r="C26827">
        <v>101</v>
      </c>
      <c r="D26827" t="s">
        <v>1097</v>
      </c>
      <c r="E26827" t="s">
        <v>1044</v>
      </c>
      <c r="F26827" t="s">
        <v>140</v>
      </c>
      <c r="G26827" t="s">
        <v>140</v>
      </c>
    </row>
    <row r="26828" spans="1:7" x14ac:dyDescent="0.35">
      <c r="A26828" t="s">
        <v>31</v>
      </c>
      <c r="B26828" t="s">
        <v>1127</v>
      </c>
      <c r="C26828">
        <v>100</v>
      </c>
      <c r="D26828" t="s">
        <v>974</v>
      </c>
      <c r="E26828" t="s">
        <v>801</v>
      </c>
      <c r="F26828" t="s">
        <v>140</v>
      </c>
      <c r="G26828" t="s">
        <v>1011</v>
      </c>
    </row>
    <row r="26829" spans="1:7" x14ac:dyDescent="0.35">
      <c r="A26829" t="s">
        <v>31</v>
      </c>
      <c r="B26829" t="s">
        <v>339</v>
      </c>
      <c r="C26829">
        <v>6</v>
      </c>
      <c r="D26829" t="s">
        <v>177</v>
      </c>
      <c r="E26829" t="s">
        <v>140</v>
      </c>
      <c r="F26829" t="s">
        <v>140</v>
      </c>
      <c r="G26829" t="s">
        <v>140</v>
      </c>
    </row>
    <row r="26830" spans="1:7" x14ac:dyDescent="0.35">
      <c r="A26830" t="s">
        <v>32</v>
      </c>
      <c r="B26830" t="s">
        <v>1126</v>
      </c>
      <c r="C26830">
        <v>2085</v>
      </c>
      <c r="D26830" t="s">
        <v>665</v>
      </c>
      <c r="E26830" t="s">
        <v>875</v>
      </c>
      <c r="F26830" t="s">
        <v>140</v>
      </c>
      <c r="G26830" t="s">
        <v>140</v>
      </c>
    </row>
    <row r="26831" spans="1:7" x14ac:dyDescent="0.35">
      <c r="A26831" t="s">
        <v>32</v>
      </c>
      <c r="B26831" t="s">
        <v>1127</v>
      </c>
      <c r="C26831">
        <v>2641</v>
      </c>
      <c r="D26831" t="s">
        <v>1025</v>
      </c>
      <c r="E26831" t="s">
        <v>1064</v>
      </c>
      <c r="F26831" t="s">
        <v>1010</v>
      </c>
      <c r="G26831" t="s">
        <v>1008</v>
      </c>
    </row>
    <row r="26832" spans="1:7" x14ac:dyDescent="0.35">
      <c r="A26832" t="s">
        <v>32</v>
      </c>
      <c r="B26832" t="s">
        <v>339</v>
      </c>
      <c r="C26832">
        <v>204</v>
      </c>
      <c r="D26832" t="s">
        <v>1006</v>
      </c>
      <c r="E26832" t="s">
        <v>1007</v>
      </c>
      <c r="F26832" t="s">
        <v>140</v>
      </c>
      <c r="G26832" t="s">
        <v>140</v>
      </c>
    </row>
    <row r="26834" spans="1:7" x14ac:dyDescent="0.35">
      <c r="A26834" t="s">
        <v>2109</v>
      </c>
    </row>
    <row r="26835" spans="1:7" x14ac:dyDescent="0.35">
      <c r="A26835" t="s">
        <v>2</v>
      </c>
      <c r="B26835" t="s">
        <v>1141</v>
      </c>
      <c r="C26835" t="s">
        <v>3</v>
      </c>
      <c r="D26835" t="s">
        <v>85</v>
      </c>
      <c r="E26835" t="s">
        <v>86</v>
      </c>
      <c r="F26835" t="s">
        <v>1133</v>
      </c>
      <c r="G26835" t="s">
        <v>136</v>
      </c>
    </row>
    <row r="26836" spans="1:7" x14ac:dyDescent="0.35">
      <c r="A26836" t="s">
        <v>8</v>
      </c>
      <c r="B26836" t="s">
        <v>1129</v>
      </c>
      <c r="C26836">
        <v>44</v>
      </c>
      <c r="D26836" t="s">
        <v>974</v>
      </c>
      <c r="E26836" t="s">
        <v>973</v>
      </c>
      <c r="F26836" t="s">
        <v>140</v>
      </c>
      <c r="G26836" t="s">
        <v>140</v>
      </c>
    </row>
    <row r="26837" spans="1:7" x14ac:dyDescent="0.35">
      <c r="A26837" t="s">
        <v>8</v>
      </c>
      <c r="B26837" t="s">
        <v>1130</v>
      </c>
      <c r="C26837">
        <v>116</v>
      </c>
      <c r="D26837" t="s">
        <v>1143</v>
      </c>
      <c r="E26837" t="s">
        <v>1070</v>
      </c>
      <c r="F26837" t="s">
        <v>140</v>
      </c>
      <c r="G26837" t="s">
        <v>140</v>
      </c>
    </row>
    <row r="26838" spans="1:7" x14ac:dyDescent="0.35">
      <c r="A26838" t="s">
        <v>8</v>
      </c>
      <c r="B26838" t="s">
        <v>1131</v>
      </c>
      <c r="C26838">
        <v>44</v>
      </c>
      <c r="D26838" t="s">
        <v>1190</v>
      </c>
      <c r="E26838" t="s">
        <v>1065</v>
      </c>
      <c r="F26838" t="s">
        <v>140</v>
      </c>
      <c r="G26838" t="s">
        <v>140</v>
      </c>
    </row>
    <row r="26839" spans="1:7" x14ac:dyDescent="0.35">
      <c r="A26839" t="s">
        <v>9</v>
      </c>
      <c r="B26839" t="s">
        <v>1129</v>
      </c>
      <c r="C26839">
        <v>18</v>
      </c>
      <c r="D26839" t="s">
        <v>1157</v>
      </c>
      <c r="E26839" t="s">
        <v>548</v>
      </c>
      <c r="F26839" t="s">
        <v>140</v>
      </c>
      <c r="G26839" t="s">
        <v>140</v>
      </c>
    </row>
    <row r="26840" spans="1:7" x14ac:dyDescent="0.35">
      <c r="A26840" t="s">
        <v>9</v>
      </c>
      <c r="B26840" t="s">
        <v>1130</v>
      </c>
      <c r="C26840">
        <v>163</v>
      </c>
      <c r="D26840" t="s">
        <v>1124</v>
      </c>
      <c r="E26840" t="s">
        <v>1056</v>
      </c>
      <c r="F26840" t="s">
        <v>140</v>
      </c>
      <c r="G26840" t="s">
        <v>140</v>
      </c>
    </row>
    <row r="26841" spans="1:7" x14ac:dyDescent="0.35">
      <c r="A26841" t="s">
        <v>9</v>
      </c>
      <c r="B26841" t="s">
        <v>1131</v>
      </c>
      <c r="C26841">
        <v>20</v>
      </c>
      <c r="D26841" t="s">
        <v>1190</v>
      </c>
      <c r="E26841" t="s">
        <v>1065</v>
      </c>
      <c r="F26841" t="s">
        <v>140</v>
      </c>
      <c r="G26841" t="s">
        <v>140</v>
      </c>
    </row>
    <row r="26842" spans="1:7" x14ac:dyDescent="0.35">
      <c r="A26842" t="s">
        <v>10</v>
      </c>
      <c r="B26842" t="s">
        <v>1129</v>
      </c>
      <c r="C26842">
        <v>25</v>
      </c>
      <c r="D26842" t="s">
        <v>1143</v>
      </c>
      <c r="E26842" t="s">
        <v>1070</v>
      </c>
      <c r="F26842" t="s">
        <v>140</v>
      </c>
      <c r="G26842" t="s">
        <v>140</v>
      </c>
    </row>
    <row r="26843" spans="1:7" x14ac:dyDescent="0.35">
      <c r="A26843" t="s">
        <v>10</v>
      </c>
      <c r="B26843" t="s">
        <v>1130</v>
      </c>
      <c r="C26843">
        <v>169</v>
      </c>
      <c r="D26843" t="s">
        <v>948</v>
      </c>
      <c r="E26843" t="s">
        <v>949</v>
      </c>
      <c r="F26843" t="s">
        <v>140</v>
      </c>
      <c r="G26843" t="s">
        <v>140</v>
      </c>
    </row>
    <row r="26844" spans="1:7" x14ac:dyDescent="0.35">
      <c r="A26844" t="s">
        <v>10</v>
      </c>
      <c r="B26844" t="s">
        <v>1131</v>
      </c>
      <c r="C26844">
        <v>14</v>
      </c>
      <c r="D26844" t="s">
        <v>1122</v>
      </c>
      <c r="E26844" t="s">
        <v>869</v>
      </c>
      <c r="F26844" t="s">
        <v>140</v>
      </c>
      <c r="G26844" t="s">
        <v>869</v>
      </c>
    </row>
    <row r="26845" spans="1:7" x14ac:dyDescent="0.35">
      <c r="A26845" t="s">
        <v>11</v>
      </c>
      <c r="B26845" t="s">
        <v>1129</v>
      </c>
      <c r="C26845">
        <v>22</v>
      </c>
      <c r="D26845" t="s">
        <v>974</v>
      </c>
      <c r="E26845" t="s">
        <v>973</v>
      </c>
      <c r="F26845" t="s">
        <v>140</v>
      </c>
      <c r="G26845" t="s">
        <v>140</v>
      </c>
    </row>
    <row r="26846" spans="1:7" x14ac:dyDescent="0.35">
      <c r="A26846" t="s">
        <v>11</v>
      </c>
      <c r="B26846" t="s">
        <v>1130</v>
      </c>
      <c r="C26846">
        <v>160</v>
      </c>
      <c r="D26846" t="s">
        <v>344</v>
      </c>
      <c r="E26846" t="s">
        <v>345</v>
      </c>
      <c r="F26846" t="s">
        <v>140</v>
      </c>
      <c r="G26846" t="s">
        <v>140</v>
      </c>
    </row>
    <row r="26847" spans="1:7" x14ac:dyDescent="0.35">
      <c r="A26847" t="s">
        <v>11</v>
      </c>
      <c r="B26847" t="s">
        <v>1131</v>
      </c>
      <c r="C26847">
        <v>24</v>
      </c>
      <c r="D26847" t="s">
        <v>177</v>
      </c>
      <c r="E26847" t="s">
        <v>140</v>
      </c>
      <c r="F26847" t="s">
        <v>140</v>
      </c>
      <c r="G26847" t="s">
        <v>140</v>
      </c>
    </row>
    <row r="26848" spans="1:7" x14ac:dyDescent="0.35">
      <c r="A26848" t="s">
        <v>12</v>
      </c>
      <c r="B26848" t="s">
        <v>1129</v>
      </c>
      <c r="C26848">
        <v>77</v>
      </c>
      <c r="D26848" t="s">
        <v>998</v>
      </c>
      <c r="E26848" t="s">
        <v>1061</v>
      </c>
      <c r="F26848" t="s">
        <v>140</v>
      </c>
      <c r="G26848" t="s">
        <v>1060</v>
      </c>
    </row>
    <row r="26849" spans="1:7" x14ac:dyDescent="0.35">
      <c r="A26849" t="s">
        <v>12</v>
      </c>
      <c r="B26849" t="s">
        <v>1130</v>
      </c>
      <c r="C26849">
        <v>87</v>
      </c>
      <c r="D26849" t="s">
        <v>1113</v>
      </c>
      <c r="E26849" t="s">
        <v>1064</v>
      </c>
      <c r="F26849" t="s">
        <v>140</v>
      </c>
      <c r="G26849" t="s">
        <v>140</v>
      </c>
    </row>
    <row r="26850" spans="1:7" x14ac:dyDescent="0.35">
      <c r="A26850" t="s">
        <v>12</v>
      </c>
      <c r="B26850" t="s">
        <v>1131</v>
      </c>
      <c r="C26850">
        <v>45</v>
      </c>
      <c r="D26850" t="s">
        <v>1213</v>
      </c>
      <c r="E26850" t="s">
        <v>1073</v>
      </c>
      <c r="F26850" t="s">
        <v>140</v>
      </c>
      <c r="G26850" t="s">
        <v>140</v>
      </c>
    </row>
    <row r="26851" spans="1:7" x14ac:dyDescent="0.35">
      <c r="A26851" t="s">
        <v>13</v>
      </c>
      <c r="B26851" t="s">
        <v>1129</v>
      </c>
      <c r="C26851">
        <v>31</v>
      </c>
      <c r="D26851" t="s">
        <v>1168</v>
      </c>
      <c r="E26851" t="s">
        <v>140</v>
      </c>
      <c r="F26851" t="s">
        <v>140</v>
      </c>
      <c r="G26851" t="s">
        <v>940</v>
      </c>
    </row>
    <row r="26852" spans="1:7" x14ac:dyDescent="0.35">
      <c r="A26852" t="s">
        <v>13</v>
      </c>
      <c r="B26852" t="s">
        <v>1130</v>
      </c>
      <c r="C26852">
        <v>99</v>
      </c>
      <c r="D26852" t="s">
        <v>1101</v>
      </c>
      <c r="E26852" t="s">
        <v>915</v>
      </c>
      <c r="F26852" t="s">
        <v>140</v>
      </c>
      <c r="G26852" t="s">
        <v>140</v>
      </c>
    </row>
    <row r="26853" spans="1:7" x14ac:dyDescent="0.35">
      <c r="A26853" t="s">
        <v>13</v>
      </c>
      <c r="B26853" t="s">
        <v>1131</v>
      </c>
      <c r="C26853">
        <v>76</v>
      </c>
      <c r="D26853" t="s">
        <v>1160</v>
      </c>
      <c r="E26853" t="s">
        <v>1048</v>
      </c>
      <c r="F26853" t="s">
        <v>140</v>
      </c>
      <c r="G26853" t="s">
        <v>140</v>
      </c>
    </row>
    <row r="26854" spans="1:7" x14ac:dyDescent="0.35">
      <c r="A26854" t="s">
        <v>14</v>
      </c>
      <c r="B26854" t="s">
        <v>1129</v>
      </c>
      <c r="C26854">
        <v>49</v>
      </c>
      <c r="D26854" t="s">
        <v>1112</v>
      </c>
      <c r="E26854" t="s">
        <v>1061</v>
      </c>
      <c r="F26854" t="s">
        <v>140</v>
      </c>
      <c r="G26854" t="s">
        <v>140</v>
      </c>
    </row>
    <row r="26855" spans="1:7" x14ac:dyDescent="0.35">
      <c r="A26855" t="s">
        <v>14</v>
      </c>
      <c r="B26855" t="s">
        <v>1130</v>
      </c>
      <c r="C26855">
        <v>121</v>
      </c>
      <c r="D26855" t="s">
        <v>1118</v>
      </c>
      <c r="E26855" t="s">
        <v>1051</v>
      </c>
      <c r="F26855" t="s">
        <v>140</v>
      </c>
      <c r="G26855" t="s">
        <v>140</v>
      </c>
    </row>
    <row r="26856" spans="1:7" x14ac:dyDescent="0.35">
      <c r="A26856" t="s">
        <v>14</v>
      </c>
      <c r="B26856" t="s">
        <v>1131</v>
      </c>
      <c r="C26856">
        <v>33</v>
      </c>
      <c r="D26856" t="s">
        <v>997</v>
      </c>
      <c r="E26856" t="s">
        <v>996</v>
      </c>
      <c r="F26856" t="s">
        <v>140</v>
      </c>
      <c r="G26856" t="s">
        <v>140</v>
      </c>
    </row>
    <row r="26857" spans="1:7" x14ac:dyDescent="0.35">
      <c r="A26857" t="s">
        <v>15</v>
      </c>
      <c r="B26857" t="s">
        <v>1129</v>
      </c>
      <c r="C26857">
        <v>44</v>
      </c>
      <c r="D26857" t="s">
        <v>1137</v>
      </c>
      <c r="E26857" t="s">
        <v>1102</v>
      </c>
      <c r="F26857" t="s">
        <v>140</v>
      </c>
      <c r="G26857" t="s">
        <v>140</v>
      </c>
    </row>
    <row r="26858" spans="1:7" x14ac:dyDescent="0.35">
      <c r="A26858" t="s">
        <v>15</v>
      </c>
      <c r="B26858" t="s">
        <v>1130</v>
      </c>
      <c r="C26858">
        <v>130</v>
      </c>
      <c r="D26858" t="s">
        <v>514</v>
      </c>
      <c r="E26858" t="s">
        <v>515</v>
      </c>
      <c r="F26858" t="s">
        <v>140</v>
      </c>
      <c r="G26858" t="s">
        <v>140</v>
      </c>
    </row>
    <row r="26859" spans="1:7" x14ac:dyDescent="0.35">
      <c r="A26859" t="s">
        <v>15</v>
      </c>
      <c r="B26859" t="s">
        <v>1131</v>
      </c>
      <c r="C26859">
        <v>32</v>
      </c>
      <c r="D26859" t="s">
        <v>1118</v>
      </c>
      <c r="E26859" t="s">
        <v>1051</v>
      </c>
      <c r="F26859" t="s">
        <v>140</v>
      </c>
      <c r="G26859" t="s">
        <v>140</v>
      </c>
    </row>
    <row r="26860" spans="1:7" x14ac:dyDescent="0.35">
      <c r="A26860" t="s">
        <v>16</v>
      </c>
      <c r="B26860" t="s">
        <v>1129</v>
      </c>
      <c r="C26860">
        <v>13</v>
      </c>
      <c r="D26860" t="s">
        <v>1005</v>
      </c>
      <c r="E26860" t="s">
        <v>967</v>
      </c>
      <c r="F26860" t="s">
        <v>140</v>
      </c>
      <c r="G26860" t="s">
        <v>140</v>
      </c>
    </row>
    <row r="26861" spans="1:7" x14ac:dyDescent="0.35">
      <c r="A26861" t="s">
        <v>16</v>
      </c>
      <c r="B26861" t="s">
        <v>1130</v>
      </c>
      <c r="C26861">
        <v>166</v>
      </c>
      <c r="D26861" t="s">
        <v>938</v>
      </c>
      <c r="E26861" t="s">
        <v>1050</v>
      </c>
      <c r="F26861" t="s">
        <v>140</v>
      </c>
      <c r="G26861" t="s">
        <v>1008</v>
      </c>
    </row>
    <row r="26862" spans="1:7" x14ac:dyDescent="0.35">
      <c r="A26862" t="s">
        <v>16</v>
      </c>
      <c r="B26862" t="s">
        <v>1131</v>
      </c>
      <c r="C26862">
        <v>27</v>
      </c>
      <c r="D26862" t="s">
        <v>177</v>
      </c>
      <c r="E26862" t="s">
        <v>140</v>
      </c>
      <c r="F26862" t="s">
        <v>140</v>
      </c>
      <c r="G26862" t="s">
        <v>140</v>
      </c>
    </row>
    <row r="26863" spans="1:7" x14ac:dyDescent="0.35">
      <c r="A26863" t="s">
        <v>17</v>
      </c>
      <c r="B26863" t="s">
        <v>1129</v>
      </c>
      <c r="C26863">
        <v>27</v>
      </c>
      <c r="D26863" t="s">
        <v>640</v>
      </c>
      <c r="E26863" t="s">
        <v>641</v>
      </c>
      <c r="F26863" t="s">
        <v>140</v>
      </c>
      <c r="G26863" t="s">
        <v>140</v>
      </c>
    </row>
    <row r="26864" spans="1:7" x14ac:dyDescent="0.35">
      <c r="A26864" t="s">
        <v>17</v>
      </c>
      <c r="B26864" t="s">
        <v>1130</v>
      </c>
      <c r="C26864">
        <v>162</v>
      </c>
      <c r="D26864" t="s">
        <v>1190</v>
      </c>
      <c r="E26864" t="s">
        <v>1065</v>
      </c>
      <c r="F26864" t="s">
        <v>140</v>
      </c>
      <c r="G26864" t="s">
        <v>140</v>
      </c>
    </row>
    <row r="26865" spans="1:7" x14ac:dyDescent="0.35">
      <c r="A26865" t="s">
        <v>17</v>
      </c>
      <c r="B26865" t="s">
        <v>1131</v>
      </c>
      <c r="C26865">
        <v>14</v>
      </c>
      <c r="D26865" t="s">
        <v>177</v>
      </c>
      <c r="E26865" t="s">
        <v>140</v>
      </c>
      <c r="F26865" t="s">
        <v>140</v>
      </c>
      <c r="G26865" t="s">
        <v>140</v>
      </c>
    </row>
    <row r="26866" spans="1:7" x14ac:dyDescent="0.35">
      <c r="A26866" t="s">
        <v>18</v>
      </c>
      <c r="B26866" t="s">
        <v>1129</v>
      </c>
      <c r="C26866">
        <v>23</v>
      </c>
      <c r="D26866" t="s">
        <v>177</v>
      </c>
      <c r="E26866" t="s">
        <v>140</v>
      </c>
      <c r="F26866" t="s">
        <v>140</v>
      </c>
      <c r="G26866" t="s">
        <v>140</v>
      </c>
    </row>
    <row r="26867" spans="1:7" x14ac:dyDescent="0.35">
      <c r="A26867" t="s">
        <v>18</v>
      </c>
      <c r="B26867" t="s">
        <v>1130</v>
      </c>
      <c r="C26867">
        <v>139</v>
      </c>
      <c r="D26867" t="s">
        <v>1119</v>
      </c>
      <c r="E26867" t="s">
        <v>1046</v>
      </c>
      <c r="F26867" t="s">
        <v>140</v>
      </c>
      <c r="G26867" t="s">
        <v>140</v>
      </c>
    </row>
    <row r="26868" spans="1:7" x14ac:dyDescent="0.35">
      <c r="A26868" t="s">
        <v>18</v>
      </c>
      <c r="B26868" t="s">
        <v>1131</v>
      </c>
      <c r="C26868">
        <v>43</v>
      </c>
      <c r="D26868" t="s">
        <v>1198</v>
      </c>
      <c r="E26868" t="s">
        <v>1023</v>
      </c>
      <c r="F26868" t="s">
        <v>140</v>
      </c>
      <c r="G26868" t="s">
        <v>140</v>
      </c>
    </row>
    <row r="26869" spans="1:7" x14ac:dyDescent="0.35">
      <c r="A26869" t="s">
        <v>19</v>
      </c>
      <c r="B26869" t="s">
        <v>1129</v>
      </c>
      <c r="C26869">
        <v>11</v>
      </c>
      <c r="D26869" t="s">
        <v>177</v>
      </c>
      <c r="E26869" t="s">
        <v>140</v>
      </c>
      <c r="F26869" t="s">
        <v>140</v>
      </c>
      <c r="G26869" t="s">
        <v>140</v>
      </c>
    </row>
    <row r="26870" spans="1:7" x14ac:dyDescent="0.35">
      <c r="A26870" t="s">
        <v>19</v>
      </c>
      <c r="B26870" t="s">
        <v>1130</v>
      </c>
      <c r="C26870">
        <v>154</v>
      </c>
      <c r="D26870" t="s">
        <v>1119</v>
      </c>
      <c r="E26870" t="s">
        <v>1046</v>
      </c>
      <c r="F26870" t="s">
        <v>140</v>
      </c>
      <c r="G26870" t="s">
        <v>140</v>
      </c>
    </row>
    <row r="26871" spans="1:7" x14ac:dyDescent="0.35">
      <c r="A26871" t="s">
        <v>19</v>
      </c>
      <c r="B26871" t="s">
        <v>1131</v>
      </c>
      <c r="C26871">
        <v>41</v>
      </c>
      <c r="D26871" t="s">
        <v>974</v>
      </c>
      <c r="E26871" t="s">
        <v>973</v>
      </c>
      <c r="F26871" t="s">
        <v>140</v>
      </c>
      <c r="G26871" t="s">
        <v>140</v>
      </c>
    </row>
    <row r="26872" spans="1:7" x14ac:dyDescent="0.35">
      <c r="A26872" t="s">
        <v>20</v>
      </c>
      <c r="B26872" t="s">
        <v>1129</v>
      </c>
      <c r="C26872">
        <v>32</v>
      </c>
      <c r="D26872" t="s">
        <v>1120</v>
      </c>
      <c r="E26872" t="s">
        <v>950</v>
      </c>
      <c r="F26872" t="s">
        <v>140</v>
      </c>
      <c r="G26872" t="s">
        <v>140</v>
      </c>
    </row>
    <row r="26873" spans="1:7" x14ac:dyDescent="0.35">
      <c r="A26873" t="s">
        <v>20</v>
      </c>
      <c r="B26873" t="s">
        <v>1130</v>
      </c>
      <c r="C26873">
        <v>90</v>
      </c>
      <c r="D26873" t="s">
        <v>1168</v>
      </c>
      <c r="E26873" t="s">
        <v>940</v>
      </c>
      <c r="F26873" t="s">
        <v>140</v>
      </c>
      <c r="G26873" t="s">
        <v>140</v>
      </c>
    </row>
    <row r="26874" spans="1:7" x14ac:dyDescent="0.35">
      <c r="A26874" t="s">
        <v>20</v>
      </c>
      <c r="B26874" t="s">
        <v>1131</v>
      </c>
      <c r="C26874">
        <v>84</v>
      </c>
      <c r="D26874" t="s">
        <v>943</v>
      </c>
      <c r="E26874" t="s">
        <v>869</v>
      </c>
      <c r="F26874" t="s">
        <v>660</v>
      </c>
      <c r="G26874" t="s">
        <v>140</v>
      </c>
    </row>
    <row r="26875" spans="1:7" x14ac:dyDescent="0.35">
      <c r="A26875" t="s">
        <v>21</v>
      </c>
      <c r="B26875" t="s">
        <v>1129</v>
      </c>
      <c r="C26875">
        <v>43</v>
      </c>
      <c r="D26875" t="s">
        <v>316</v>
      </c>
      <c r="E26875" t="s">
        <v>317</v>
      </c>
      <c r="F26875" t="s">
        <v>140</v>
      </c>
      <c r="G26875" t="s">
        <v>140</v>
      </c>
    </row>
    <row r="26876" spans="1:7" x14ac:dyDescent="0.35">
      <c r="A26876" t="s">
        <v>21</v>
      </c>
      <c r="B26876" t="s">
        <v>1130</v>
      </c>
      <c r="C26876">
        <v>75</v>
      </c>
      <c r="D26876" t="s">
        <v>800</v>
      </c>
      <c r="E26876" t="s">
        <v>801</v>
      </c>
      <c r="F26876" t="s">
        <v>140</v>
      </c>
      <c r="G26876" t="s">
        <v>140</v>
      </c>
    </row>
    <row r="26877" spans="1:7" x14ac:dyDescent="0.35">
      <c r="A26877" t="s">
        <v>21</v>
      </c>
      <c r="B26877" t="s">
        <v>1131</v>
      </c>
      <c r="C26877">
        <v>92</v>
      </c>
      <c r="D26877" t="s">
        <v>1183</v>
      </c>
      <c r="E26877" t="s">
        <v>1043</v>
      </c>
      <c r="F26877" t="s">
        <v>140</v>
      </c>
      <c r="G26877" t="s">
        <v>140</v>
      </c>
    </row>
    <row r="26878" spans="1:7" x14ac:dyDescent="0.35">
      <c r="A26878" t="s">
        <v>22</v>
      </c>
      <c r="B26878" t="s">
        <v>1129</v>
      </c>
      <c r="C26878">
        <v>23</v>
      </c>
      <c r="D26878" t="s">
        <v>1201</v>
      </c>
      <c r="E26878" t="s">
        <v>1019</v>
      </c>
      <c r="F26878" t="s">
        <v>140</v>
      </c>
      <c r="G26878" t="s">
        <v>140</v>
      </c>
    </row>
    <row r="26879" spans="1:7" x14ac:dyDescent="0.35">
      <c r="A26879" t="s">
        <v>22</v>
      </c>
      <c r="B26879" t="s">
        <v>1130</v>
      </c>
      <c r="C26879">
        <v>170</v>
      </c>
      <c r="D26879" t="s">
        <v>1025</v>
      </c>
      <c r="E26879" t="s">
        <v>996</v>
      </c>
      <c r="F26879" t="s">
        <v>1014</v>
      </c>
      <c r="G26879" t="s">
        <v>140</v>
      </c>
    </row>
    <row r="26880" spans="1:7" x14ac:dyDescent="0.35">
      <c r="A26880" t="s">
        <v>22</v>
      </c>
      <c r="B26880" t="s">
        <v>1131</v>
      </c>
      <c r="C26880">
        <v>16</v>
      </c>
      <c r="D26880" t="s">
        <v>177</v>
      </c>
      <c r="E26880" t="s">
        <v>140</v>
      </c>
      <c r="F26880" t="s">
        <v>140</v>
      </c>
      <c r="G26880" t="s">
        <v>140</v>
      </c>
    </row>
    <row r="26881" spans="1:7" x14ac:dyDescent="0.35">
      <c r="A26881" t="s">
        <v>23</v>
      </c>
      <c r="B26881" t="s">
        <v>1129</v>
      </c>
      <c r="C26881">
        <v>41</v>
      </c>
      <c r="D26881" t="s">
        <v>1024</v>
      </c>
      <c r="E26881" t="s">
        <v>977</v>
      </c>
      <c r="F26881" t="s">
        <v>140</v>
      </c>
      <c r="G26881" t="s">
        <v>140</v>
      </c>
    </row>
    <row r="26882" spans="1:7" x14ac:dyDescent="0.35">
      <c r="A26882" t="s">
        <v>23</v>
      </c>
      <c r="B26882" t="s">
        <v>1130</v>
      </c>
      <c r="C26882">
        <v>105</v>
      </c>
      <c r="D26882" t="s">
        <v>1025</v>
      </c>
      <c r="E26882" t="s">
        <v>875</v>
      </c>
      <c r="F26882" t="s">
        <v>140</v>
      </c>
      <c r="G26882" t="s">
        <v>140</v>
      </c>
    </row>
    <row r="26883" spans="1:7" x14ac:dyDescent="0.35">
      <c r="A26883" t="s">
        <v>23</v>
      </c>
      <c r="B26883" t="s">
        <v>1131</v>
      </c>
      <c r="C26883">
        <v>59</v>
      </c>
      <c r="D26883" t="s">
        <v>1123</v>
      </c>
      <c r="E26883" t="s">
        <v>1045</v>
      </c>
      <c r="F26883" t="s">
        <v>140</v>
      </c>
      <c r="G26883" t="s">
        <v>140</v>
      </c>
    </row>
    <row r="26884" spans="1:7" x14ac:dyDescent="0.35">
      <c r="A26884" t="s">
        <v>24</v>
      </c>
      <c r="B26884" t="s">
        <v>1129</v>
      </c>
      <c r="C26884">
        <v>34</v>
      </c>
      <c r="D26884" t="s">
        <v>1111</v>
      </c>
      <c r="E26884" t="s">
        <v>1067</v>
      </c>
      <c r="F26884" t="s">
        <v>140</v>
      </c>
      <c r="G26884" t="s">
        <v>140</v>
      </c>
    </row>
    <row r="26885" spans="1:7" x14ac:dyDescent="0.35">
      <c r="A26885" t="s">
        <v>24</v>
      </c>
      <c r="B26885" t="s">
        <v>1130</v>
      </c>
      <c r="C26885">
        <v>147</v>
      </c>
      <c r="D26885" t="s">
        <v>1111</v>
      </c>
      <c r="E26885" t="s">
        <v>733</v>
      </c>
      <c r="F26885" t="s">
        <v>1019</v>
      </c>
      <c r="G26885" t="s">
        <v>140</v>
      </c>
    </row>
    <row r="26886" spans="1:7" x14ac:dyDescent="0.35">
      <c r="A26886" t="s">
        <v>24</v>
      </c>
      <c r="B26886" t="s">
        <v>1131</v>
      </c>
      <c r="C26886">
        <v>26</v>
      </c>
      <c r="D26886" t="s">
        <v>177</v>
      </c>
      <c r="E26886" t="s">
        <v>140</v>
      </c>
      <c r="F26886" t="s">
        <v>140</v>
      </c>
      <c r="G26886" t="s">
        <v>140</v>
      </c>
    </row>
    <row r="26887" spans="1:7" x14ac:dyDescent="0.35">
      <c r="A26887" t="s">
        <v>25</v>
      </c>
      <c r="B26887" t="s">
        <v>1129</v>
      </c>
      <c r="C26887">
        <v>23</v>
      </c>
      <c r="D26887" t="s">
        <v>177</v>
      </c>
      <c r="E26887" t="s">
        <v>140</v>
      </c>
      <c r="F26887" t="s">
        <v>140</v>
      </c>
      <c r="G26887" t="s">
        <v>140</v>
      </c>
    </row>
    <row r="26888" spans="1:7" x14ac:dyDescent="0.35">
      <c r="A26888" t="s">
        <v>25</v>
      </c>
      <c r="B26888" t="s">
        <v>1130</v>
      </c>
      <c r="C26888">
        <v>162</v>
      </c>
      <c r="D26888" t="s">
        <v>1142</v>
      </c>
      <c r="E26888" t="s">
        <v>1018</v>
      </c>
      <c r="F26888" t="s">
        <v>140</v>
      </c>
      <c r="G26888" t="s">
        <v>140</v>
      </c>
    </row>
    <row r="26889" spans="1:7" x14ac:dyDescent="0.35">
      <c r="A26889" t="s">
        <v>25</v>
      </c>
      <c r="B26889" t="s">
        <v>1131</v>
      </c>
      <c r="C26889">
        <v>19</v>
      </c>
      <c r="D26889" t="s">
        <v>1196</v>
      </c>
      <c r="E26889" t="s">
        <v>140</v>
      </c>
      <c r="F26889" t="s">
        <v>140</v>
      </c>
      <c r="G26889" t="s">
        <v>1011</v>
      </c>
    </row>
    <row r="26890" spans="1:7" x14ac:dyDescent="0.35">
      <c r="A26890" t="s">
        <v>26</v>
      </c>
      <c r="B26890" t="s">
        <v>1129</v>
      </c>
      <c r="C26890">
        <v>20</v>
      </c>
      <c r="D26890" t="s">
        <v>1144</v>
      </c>
      <c r="E26890" t="s">
        <v>1060</v>
      </c>
      <c r="F26890" t="s">
        <v>140</v>
      </c>
      <c r="G26890" t="s">
        <v>140</v>
      </c>
    </row>
    <row r="26891" spans="1:7" x14ac:dyDescent="0.35">
      <c r="A26891" t="s">
        <v>26</v>
      </c>
      <c r="B26891" t="s">
        <v>1130</v>
      </c>
      <c r="C26891">
        <v>137</v>
      </c>
      <c r="D26891" t="s">
        <v>1200</v>
      </c>
      <c r="E26891" t="s">
        <v>1020</v>
      </c>
      <c r="F26891" t="s">
        <v>140</v>
      </c>
      <c r="G26891" t="s">
        <v>140</v>
      </c>
    </row>
    <row r="26892" spans="1:7" x14ac:dyDescent="0.35">
      <c r="A26892" t="s">
        <v>26</v>
      </c>
      <c r="B26892" t="s">
        <v>1131</v>
      </c>
      <c r="C26892">
        <v>45</v>
      </c>
      <c r="D26892" t="s">
        <v>665</v>
      </c>
      <c r="E26892" t="s">
        <v>664</v>
      </c>
      <c r="F26892" t="s">
        <v>140</v>
      </c>
      <c r="G26892" t="s">
        <v>140</v>
      </c>
    </row>
    <row r="26893" spans="1:7" x14ac:dyDescent="0.35">
      <c r="A26893" t="s">
        <v>27</v>
      </c>
      <c r="B26893" t="s">
        <v>1129</v>
      </c>
      <c r="C26893">
        <v>7</v>
      </c>
      <c r="D26893" t="s">
        <v>653</v>
      </c>
      <c r="E26893" t="s">
        <v>654</v>
      </c>
      <c r="F26893" t="s">
        <v>140</v>
      </c>
      <c r="G26893" t="s">
        <v>140</v>
      </c>
    </row>
    <row r="26894" spans="1:7" x14ac:dyDescent="0.35">
      <c r="A26894" t="s">
        <v>27</v>
      </c>
      <c r="B26894" t="s">
        <v>1130</v>
      </c>
      <c r="C26894">
        <v>171</v>
      </c>
      <c r="D26894" t="s">
        <v>997</v>
      </c>
      <c r="E26894" t="s">
        <v>1052</v>
      </c>
      <c r="F26894" t="s">
        <v>140</v>
      </c>
      <c r="G26894" t="s">
        <v>1009</v>
      </c>
    </row>
    <row r="26895" spans="1:7" x14ac:dyDescent="0.35">
      <c r="A26895" t="s">
        <v>27</v>
      </c>
      <c r="B26895" t="s">
        <v>1131</v>
      </c>
      <c r="C26895">
        <v>26</v>
      </c>
      <c r="D26895" t="s">
        <v>122</v>
      </c>
      <c r="E26895" t="s">
        <v>121</v>
      </c>
      <c r="F26895" t="s">
        <v>140</v>
      </c>
      <c r="G26895" t="s">
        <v>140</v>
      </c>
    </row>
    <row r="26896" spans="1:7" x14ac:dyDescent="0.35">
      <c r="A26896" t="s">
        <v>28</v>
      </c>
      <c r="B26896" t="s">
        <v>1129</v>
      </c>
      <c r="C26896">
        <v>34</v>
      </c>
      <c r="D26896" t="s">
        <v>943</v>
      </c>
      <c r="E26896" t="s">
        <v>977</v>
      </c>
      <c r="F26896" t="s">
        <v>1043</v>
      </c>
      <c r="G26896" t="s">
        <v>140</v>
      </c>
    </row>
    <row r="26897" spans="1:7" x14ac:dyDescent="0.35">
      <c r="A26897" t="s">
        <v>28</v>
      </c>
      <c r="B26897" t="s">
        <v>1130</v>
      </c>
      <c r="C26897">
        <v>147</v>
      </c>
      <c r="D26897" t="s">
        <v>918</v>
      </c>
      <c r="E26897" t="s">
        <v>1007</v>
      </c>
      <c r="F26897" t="s">
        <v>140</v>
      </c>
      <c r="G26897" t="s">
        <v>1013</v>
      </c>
    </row>
    <row r="26898" spans="1:7" x14ac:dyDescent="0.35">
      <c r="A26898" t="s">
        <v>28</v>
      </c>
      <c r="B26898" t="s">
        <v>1131</v>
      </c>
      <c r="C26898">
        <v>26</v>
      </c>
      <c r="D26898" t="s">
        <v>982</v>
      </c>
      <c r="E26898" t="s">
        <v>983</v>
      </c>
      <c r="F26898" t="s">
        <v>140</v>
      </c>
      <c r="G26898" t="s">
        <v>140</v>
      </c>
    </row>
    <row r="26899" spans="1:7" x14ac:dyDescent="0.35">
      <c r="A26899" t="s">
        <v>29</v>
      </c>
      <c r="B26899" t="s">
        <v>1129</v>
      </c>
      <c r="C26899">
        <v>12</v>
      </c>
      <c r="D26899" t="s">
        <v>806</v>
      </c>
      <c r="E26899" t="s">
        <v>574</v>
      </c>
      <c r="F26899" t="s">
        <v>140</v>
      </c>
      <c r="G26899" t="s">
        <v>140</v>
      </c>
    </row>
    <row r="26900" spans="1:7" x14ac:dyDescent="0.35">
      <c r="A26900" t="s">
        <v>29</v>
      </c>
      <c r="B26900" t="s">
        <v>1130</v>
      </c>
      <c r="C26900">
        <v>172</v>
      </c>
      <c r="D26900" t="s">
        <v>1006</v>
      </c>
      <c r="E26900" t="s">
        <v>1007</v>
      </c>
      <c r="F26900" t="s">
        <v>140</v>
      </c>
      <c r="G26900" t="s">
        <v>140</v>
      </c>
    </row>
    <row r="26901" spans="1:7" x14ac:dyDescent="0.35">
      <c r="A26901" t="s">
        <v>29</v>
      </c>
      <c r="B26901" t="s">
        <v>1131</v>
      </c>
      <c r="C26901">
        <v>20</v>
      </c>
      <c r="D26901" t="s">
        <v>948</v>
      </c>
      <c r="E26901" t="s">
        <v>949</v>
      </c>
      <c r="F26901" t="s">
        <v>140</v>
      </c>
      <c r="G26901" t="s">
        <v>140</v>
      </c>
    </row>
    <row r="26902" spans="1:7" x14ac:dyDescent="0.35">
      <c r="A26902" t="s">
        <v>30</v>
      </c>
      <c r="B26902" t="s">
        <v>1129</v>
      </c>
      <c r="C26902">
        <v>13</v>
      </c>
      <c r="D26902" t="s">
        <v>177</v>
      </c>
      <c r="E26902" t="s">
        <v>140</v>
      </c>
      <c r="F26902" t="s">
        <v>140</v>
      </c>
      <c r="G26902" t="s">
        <v>140</v>
      </c>
    </row>
    <row r="26903" spans="1:7" x14ac:dyDescent="0.35">
      <c r="A26903" t="s">
        <v>30</v>
      </c>
      <c r="B26903" t="s">
        <v>1130</v>
      </c>
      <c r="C26903">
        <v>167</v>
      </c>
      <c r="D26903" t="s">
        <v>1137</v>
      </c>
      <c r="E26903" t="s">
        <v>317</v>
      </c>
      <c r="F26903" t="s">
        <v>140</v>
      </c>
      <c r="G26903" t="s">
        <v>1014</v>
      </c>
    </row>
    <row r="26904" spans="1:7" x14ac:dyDescent="0.35">
      <c r="A26904" t="s">
        <v>30</v>
      </c>
      <c r="B26904" t="s">
        <v>1131</v>
      </c>
      <c r="C26904">
        <v>22</v>
      </c>
      <c r="D26904" t="s">
        <v>177</v>
      </c>
      <c r="E26904" t="s">
        <v>140</v>
      </c>
      <c r="F26904" t="s">
        <v>140</v>
      </c>
      <c r="G26904" t="s">
        <v>140</v>
      </c>
    </row>
    <row r="26905" spans="1:7" x14ac:dyDescent="0.35">
      <c r="A26905" t="s">
        <v>31</v>
      </c>
      <c r="B26905" t="s">
        <v>1129</v>
      </c>
      <c r="C26905">
        <v>28</v>
      </c>
      <c r="D26905" t="s">
        <v>177</v>
      </c>
      <c r="E26905" t="s">
        <v>140</v>
      </c>
      <c r="F26905" t="s">
        <v>140</v>
      </c>
      <c r="G26905" t="s">
        <v>140</v>
      </c>
    </row>
    <row r="26906" spans="1:7" x14ac:dyDescent="0.35">
      <c r="A26906" t="s">
        <v>31</v>
      </c>
      <c r="B26906" t="s">
        <v>1130</v>
      </c>
      <c r="C26906">
        <v>101</v>
      </c>
      <c r="D26906" t="s">
        <v>904</v>
      </c>
      <c r="E26906" t="s">
        <v>919</v>
      </c>
      <c r="F26906" t="s">
        <v>140</v>
      </c>
      <c r="G26906" t="s">
        <v>1017</v>
      </c>
    </row>
    <row r="26907" spans="1:7" x14ac:dyDescent="0.35">
      <c r="A26907" t="s">
        <v>31</v>
      </c>
      <c r="B26907" t="s">
        <v>1131</v>
      </c>
      <c r="C26907">
        <v>78</v>
      </c>
      <c r="D26907" t="s">
        <v>461</v>
      </c>
      <c r="E26907" t="s">
        <v>462</v>
      </c>
      <c r="F26907" t="s">
        <v>140</v>
      </c>
      <c r="G26907" t="s">
        <v>140</v>
      </c>
    </row>
    <row r="26908" spans="1:7" x14ac:dyDescent="0.35">
      <c r="A26908" t="s">
        <v>32</v>
      </c>
      <c r="B26908" t="s">
        <v>1129</v>
      </c>
      <c r="C26908">
        <v>694</v>
      </c>
      <c r="D26908" t="s">
        <v>1110</v>
      </c>
      <c r="E26908" t="s">
        <v>824</v>
      </c>
      <c r="F26908" t="s">
        <v>1022</v>
      </c>
      <c r="G26908" t="s">
        <v>1008</v>
      </c>
    </row>
    <row r="26909" spans="1:7" x14ac:dyDescent="0.35">
      <c r="A26909" t="s">
        <v>32</v>
      </c>
      <c r="B26909" t="s">
        <v>1130</v>
      </c>
      <c r="C26909">
        <v>3310</v>
      </c>
      <c r="D26909" t="s">
        <v>661</v>
      </c>
      <c r="E26909" t="s">
        <v>1064</v>
      </c>
      <c r="F26909" t="s">
        <v>1022</v>
      </c>
      <c r="G26909" t="s">
        <v>1022</v>
      </c>
    </row>
    <row r="26910" spans="1:7" x14ac:dyDescent="0.35">
      <c r="A26910" t="s">
        <v>32</v>
      </c>
      <c r="B26910" t="s">
        <v>1131</v>
      </c>
      <c r="C26910">
        <v>926</v>
      </c>
      <c r="D26910" t="s">
        <v>1120</v>
      </c>
      <c r="E26910" t="s">
        <v>1068</v>
      </c>
      <c r="F26910" t="s">
        <v>1013</v>
      </c>
      <c r="G26910" t="s">
        <v>1022</v>
      </c>
    </row>
    <row r="26912" spans="1:7" x14ac:dyDescent="0.35">
      <c r="A26912" t="s">
        <v>2110</v>
      </c>
    </row>
    <row r="26913" spans="1:7" x14ac:dyDescent="0.35">
      <c r="A26913" t="s">
        <v>2</v>
      </c>
      <c r="B26913" t="s">
        <v>1150</v>
      </c>
      <c r="C26913" t="s">
        <v>3</v>
      </c>
      <c r="D26913" t="s">
        <v>85</v>
      </c>
      <c r="E26913" t="s">
        <v>86</v>
      </c>
      <c r="F26913" t="s">
        <v>1133</v>
      </c>
      <c r="G26913" t="s">
        <v>136</v>
      </c>
    </row>
    <row r="26914" spans="1:7" x14ac:dyDescent="0.35">
      <c r="A26914" t="s">
        <v>8</v>
      </c>
      <c r="B26914" t="s">
        <v>1151</v>
      </c>
      <c r="C26914">
        <v>133</v>
      </c>
      <c r="D26914" t="s">
        <v>1196</v>
      </c>
      <c r="E26914" t="s">
        <v>1011</v>
      </c>
      <c r="F26914" t="s">
        <v>140</v>
      </c>
      <c r="G26914" t="s">
        <v>140</v>
      </c>
    </row>
    <row r="26915" spans="1:7" x14ac:dyDescent="0.35">
      <c r="A26915" t="s">
        <v>8</v>
      </c>
      <c r="B26915" t="s">
        <v>1152</v>
      </c>
      <c r="C26915">
        <v>56</v>
      </c>
      <c r="D26915" t="s">
        <v>163</v>
      </c>
      <c r="E26915" t="s">
        <v>162</v>
      </c>
      <c r="F26915" t="s">
        <v>140</v>
      </c>
      <c r="G26915" t="s">
        <v>140</v>
      </c>
    </row>
    <row r="26916" spans="1:7" x14ac:dyDescent="0.35">
      <c r="A26916" t="s">
        <v>8</v>
      </c>
      <c r="B26916" t="s">
        <v>339</v>
      </c>
      <c r="C26916">
        <v>15</v>
      </c>
      <c r="D26916" t="s">
        <v>1202</v>
      </c>
      <c r="E26916" t="s">
        <v>1066</v>
      </c>
      <c r="F26916" t="s">
        <v>140</v>
      </c>
      <c r="G26916" t="s">
        <v>140</v>
      </c>
    </row>
    <row r="26917" spans="1:7" x14ac:dyDescent="0.35">
      <c r="A26917" t="s">
        <v>9</v>
      </c>
      <c r="B26917" t="s">
        <v>1151</v>
      </c>
      <c r="C26917">
        <v>122</v>
      </c>
      <c r="D26917" t="s">
        <v>1006</v>
      </c>
      <c r="E26917" t="s">
        <v>1007</v>
      </c>
      <c r="F26917" t="s">
        <v>140</v>
      </c>
      <c r="G26917" t="s">
        <v>140</v>
      </c>
    </row>
    <row r="26918" spans="1:7" x14ac:dyDescent="0.35">
      <c r="A26918" t="s">
        <v>9</v>
      </c>
      <c r="B26918" t="s">
        <v>1152</v>
      </c>
      <c r="C26918">
        <v>67</v>
      </c>
      <c r="D26918" t="s">
        <v>118</v>
      </c>
      <c r="E26918" t="s">
        <v>117</v>
      </c>
      <c r="F26918" t="s">
        <v>140</v>
      </c>
      <c r="G26918" t="s">
        <v>140</v>
      </c>
    </row>
    <row r="26919" spans="1:7" x14ac:dyDescent="0.35">
      <c r="A26919" t="s">
        <v>9</v>
      </c>
      <c r="B26919" t="s">
        <v>339</v>
      </c>
      <c r="C26919">
        <v>12</v>
      </c>
      <c r="D26919" t="s">
        <v>177</v>
      </c>
      <c r="E26919" t="s">
        <v>140</v>
      </c>
      <c r="F26919" t="s">
        <v>140</v>
      </c>
      <c r="G26919" t="s">
        <v>140</v>
      </c>
    </row>
    <row r="26920" spans="1:7" x14ac:dyDescent="0.35">
      <c r="A26920" t="s">
        <v>10</v>
      </c>
      <c r="B26920" t="s">
        <v>1151</v>
      </c>
      <c r="C26920">
        <v>130</v>
      </c>
      <c r="D26920" t="s">
        <v>1186</v>
      </c>
      <c r="E26920" t="s">
        <v>1058</v>
      </c>
      <c r="F26920" t="s">
        <v>140</v>
      </c>
      <c r="G26920" t="s">
        <v>140</v>
      </c>
    </row>
    <row r="26921" spans="1:7" x14ac:dyDescent="0.35">
      <c r="A26921" t="s">
        <v>10</v>
      </c>
      <c r="B26921" t="s">
        <v>1152</v>
      </c>
      <c r="C26921">
        <v>67</v>
      </c>
      <c r="D26921" t="s">
        <v>1146</v>
      </c>
      <c r="E26921" t="s">
        <v>1051</v>
      </c>
      <c r="F26921" t="s">
        <v>140</v>
      </c>
      <c r="G26921" t="s">
        <v>1009</v>
      </c>
    </row>
    <row r="26922" spans="1:7" x14ac:dyDescent="0.35">
      <c r="A26922" t="s">
        <v>10</v>
      </c>
      <c r="B26922" t="s">
        <v>339</v>
      </c>
      <c r="C26922">
        <v>11</v>
      </c>
      <c r="D26922" t="s">
        <v>177</v>
      </c>
      <c r="E26922" t="s">
        <v>140</v>
      </c>
      <c r="F26922" t="s">
        <v>140</v>
      </c>
      <c r="G26922" t="s">
        <v>140</v>
      </c>
    </row>
    <row r="26923" spans="1:7" x14ac:dyDescent="0.35">
      <c r="A26923" t="s">
        <v>11</v>
      </c>
      <c r="B26923" t="s">
        <v>1151</v>
      </c>
      <c r="C26923">
        <v>134</v>
      </c>
      <c r="D26923" t="s">
        <v>514</v>
      </c>
      <c r="E26923" t="s">
        <v>515</v>
      </c>
      <c r="F26923" t="s">
        <v>140</v>
      </c>
      <c r="G26923" t="s">
        <v>140</v>
      </c>
    </row>
    <row r="26924" spans="1:7" x14ac:dyDescent="0.35">
      <c r="A26924" t="s">
        <v>11</v>
      </c>
      <c r="B26924" t="s">
        <v>1152</v>
      </c>
      <c r="C26924">
        <v>57</v>
      </c>
      <c r="D26924" t="s">
        <v>768</v>
      </c>
      <c r="E26924" t="s">
        <v>769</v>
      </c>
      <c r="F26924" t="s">
        <v>140</v>
      </c>
      <c r="G26924" t="s">
        <v>140</v>
      </c>
    </row>
    <row r="26925" spans="1:7" x14ac:dyDescent="0.35">
      <c r="A26925" t="s">
        <v>11</v>
      </c>
      <c r="B26925" t="s">
        <v>339</v>
      </c>
      <c r="C26925">
        <v>15</v>
      </c>
      <c r="D26925" t="s">
        <v>1196</v>
      </c>
      <c r="E26925" t="s">
        <v>1011</v>
      </c>
      <c r="F26925" t="s">
        <v>140</v>
      </c>
      <c r="G26925" t="s">
        <v>140</v>
      </c>
    </row>
    <row r="26926" spans="1:7" x14ac:dyDescent="0.35">
      <c r="A26926" t="s">
        <v>12</v>
      </c>
      <c r="B26926" t="s">
        <v>1151</v>
      </c>
      <c r="C26926">
        <v>129</v>
      </c>
      <c r="D26926" t="s">
        <v>1143</v>
      </c>
      <c r="E26926" t="s">
        <v>1052</v>
      </c>
      <c r="F26926" t="s">
        <v>140</v>
      </c>
      <c r="G26926" t="s">
        <v>1063</v>
      </c>
    </row>
    <row r="26927" spans="1:7" x14ac:dyDescent="0.35">
      <c r="A26927" t="s">
        <v>12</v>
      </c>
      <c r="B26927" t="s">
        <v>1152</v>
      </c>
      <c r="C26927">
        <v>57</v>
      </c>
      <c r="D26927" t="s">
        <v>500</v>
      </c>
      <c r="E26927" t="s">
        <v>1070</v>
      </c>
      <c r="F26927" t="s">
        <v>140</v>
      </c>
      <c r="G26927" t="s">
        <v>1046</v>
      </c>
    </row>
    <row r="26928" spans="1:7" x14ac:dyDescent="0.35">
      <c r="A26928" t="s">
        <v>12</v>
      </c>
      <c r="B26928" t="s">
        <v>339</v>
      </c>
      <c r="C26928">
        <v>23</v>
      </c>
      <c r="D26928" t="s">
        <v>1138</v>
      </c>
      <c r="E26928" t="s">
        <v>1106</v>
      </c>
      <c r="F26928" t="s">
        <v>140</v>
      </c>
      <c r="G26928" t="s">
        <v>140</v>
      </c>
    </row>
    <row r="26929" spans="1:7" x14ac:dyDescent="0.35">
      <c r="A26929" t="s">
        <v>13</v>
      </c>
      <c r="B26929" t="s">
        <v>1151</v>
      </c>
      <c r="C26929">
        <v>138</v>
      </c>
      <c r="D26929" t="s">
        <v>1198</v>
      </c>
      <c r="E26929" t="s">
        <v>1023</v>
      </c>
      <c r="F26929" t="s">
        <v>140</v>
      </c>
      <c r="G26929" t="s">
        <v>140</v>
      </c>
    </row>
    <row r="26930" spans="1:7" x14ac:dyDescent="0.35">
      <c r="A26930" t="s">
        <v>13</v>
      </c>
      <c r="B26930" t="s">
        <v>1152</v>
      </c>
      <c r="C26930">
        <v>53</v>
      </c>
      <c r="D26930" t="s">
        <v>974</v>
      </c>
      <c r="E26930" t="s">
        <v>801</v>
      </c>
      <c r="F26930" t="s">
        <v>140</v>
      </c>
      <c r="G26930" t="s">
        <v>949</v>
      </c>
    </row>
    <row r="26931" spans="1:7" x14ac:dyDescent="0.35">
      <c r="A26931" t="s">
        <v>13</v>
      </c>
      <c r="B26931" t="s">
        <v>339</v>
      </c>
      <c r="C26931">
        <v>15</v>
      </c>
      <c r="D26931" t="s">
        <v>177</v>
      </c>
      <c r="E26931" t="s">
        <v>140</v>
      </c>
      <c r="F26931" t="s">
        <v>140</v>
      </c>
      <c r="G26931" t="s">
        <v>140</v>
      </c>
    </row>
    <row r="26932" spans="1:7" x14ac:dyDescent="0.35">
      <c r="A26932" t="s">
        <v>14</v>
      </c>
      <c r="B26932" t="s">
        <v>1151</v>
      </c>
      <c r="C26932">
        <v>124</v>
      </c>
      <c r="D26932" t="s">
        <v>1147</v>
      </c>
      <c r="E26932" t="s">
        <v>1050</v>
      </c>
      <c r="F26932" t="s">
        <v>140</v>
      </c>
      <c r="G26932" t="s">
        <v>140</v>
      </c>
    </row>
    <row r="26933" spans="1:7" x14ac:dyDescent="0.35">
      <c r="A26933" t="s">
        <v>14</v>
      </c>
      <c r="B26933" t="s">
        <v>1152</v>
      </c>
      <c r="C26933">
        <v>66</v>
      </c>
      <c r="D26933" t="s">
        <v>1114</v>
      </c>
      <c r="E26933" t="s">
        <v>953</v>
      </c>
      <c r="F26933" t="s">
        <v>140</v>
      </c>
      <c r="G26933" t="s">
        <v>140</v>
      </c>
    </row>
    <row r="26934" spans="1:7" x14ac:dyDescent="0.35">
      <c r="A26934" t="s">
        <v>14</v>
      </c>
      <c r="B26934" t="s">
        <v>339</v>
      </c>
      <c r="C26934">
        <v>13</v>
      </c>
      <c r="D26934" t="s">
        <v>177</v>
      </c>
      <c r="E26934" t="s">
        <v>140</v>
      </c>
      <c r="F26934" t="s">
        <v>140</v>
      </c>
      <c r="G26934" t="s">
        <v>140</v>
      </c>
    </row>
    <row r="26935" spans="1:7" x14ac:dyDescent="0.35">
      <c r="A26935" t="s">
        <v>15</v>
      </c>
      <c r="B26935" t="s">
        <v>1151</v>
      </c>
      <c r="C26935">
        <v>137</v>
      </c>
      <c r="D26935" t="s">
        <v>1146</v>
      </c>
      <c r="E26935" t="s">
        <v>1052</v>
      </c>
      <c r="F26935" t="s">
        <v>140</v>
      </c>
      <c r="G26935" t="s">
        <v>140</v>
      </c>
    </row>
    <row r="26936" spans="1:7" x14ac:dyDescent="0.35">
      <c r="A26936" t="s">
        <v>15</v>
      </c>
      <c r="B26936" t="s">
        <v>1152</v>
      </c>
      <c r="C26936">
        <v>59</v>
      </c>
      <c r="D26936" t="s">
        <v>104</v>
      </c>
      <c r="E26936" t="s">
        <v>103</v>
      </c>
      <c r="F26936" t="s">
        <v>140</v>
      </c>
      <c r="G26936" t="s">
        <v>140</v>
      </c>
    </row>
    <row r="26937" spans="1:7" x14ac:dyDescent="0.35">
      <c r="A26937" t="s">
        <v>15</v>
      </c>
      <c r="B26937" t="s">
        <v>339</v>
      </c>
      <c r="C26937">
        <v>10</v>
      </c>
      <c r="D26937" t="s">
        <v>177</v>
      </c>
      <c r="E26937" t="s">
        <v>140</v>
      </c>
      <c r="F26937" t="s">
        <v>140</v>
      </c>
      <c r="G26937" t="s">
        <v>140</v>
      </c>
    </row>
    <row r="26938" spans="1:7" x14ac:dyDescent="0.35">
      <c r="A26938" t="s">
        <v>16</v>
      </c>
      <c r="B26938" t="s">
        <v>1151</v>
      </c>
      <c r="C26938">
        <v>122</v>
      </c>
      <c r="D26938" t="s">
        <v>938</v>
      </c>
      <c r="E26938" t="s">
        <v>1050</v>
      </c>
      <c r="F26938" t="s">
        <v>140</v>
      </c>
      <c r="G26938" t="s">
        <v>1010</v>
      </c>
    </row>
    <row r="26939" spans="1:7" x14ac:dyDescent="0.35">
      <c r="A26939" t="s">
        <v>16</v>
      </c>
      <c r="B26939" t="s">
        <v>1152</v>
      </c>
      <c r="C26939">
        <v>66</v>
      </c>
      <c r="D26939" t="s">
        <v>1144</v>
      </c>
      <c r="E26939" t="s">
        <v>1060</v>
      </c>
      <c r="F26939" t="s">
        <v>140</v>
      </c>
      <c r="G26939" t="s">
        <v>140</v>
      </c>
    </row>
    <row r="26940" spans="1:7" x14ac:dyDescent="0.35">
      <c r="A26940" t="s">
        <v>16</v>
      </c>
      <c r="B26940" t="s">
        <v>339</v>
      </c>
      <c r="C26940">
        <v>18</v>
      </c>
      <c r="D26940" t="s">
        <v>177</v>
      </c>
      <c r="E26940" t="s">
        <v>140</v>
      </c>
      <c r="F26940" t="s">
        <v>140</v>
      </c>
      <c r="G26940" t="s">
        <v>140</v>
      </c>
    </row>
    <row r="26941" spans="1:7" x14ac:dyDescent="0.35">
      <c r="A26941" t="s">
        <v>17</v>
      </c>
      <c r="B26941" t="s">
        <v>1151</v>
      </c>
      <c r="C26941">
        <v>128</v>
      </c>
      <c r="D26941" t="s">
        <v>1002</v>
      </c>
      <c r="E26941" t="s">
        <v>1003</v>
      </c>
      <c r="F26941" t="s">
        <v>140</v>
      </c>
      <c r="G26941" t="s">
        <v>140</v>
      </c>
    </row>
    <row r="26942" spans="1:7" x14ac:dyDescent="0.35">
      <c r="A26942" t="s">
        <v>17</v>
      </c>
      <c r="B26942" t="s">
        <v>1152</v>
      </c>
      <c r="C26942">
        <v>62</v>
      </c>
      <c r="D26942" t="s">
        <v>898</v>
      </c>
      <c r="E26942" t="s">
        <v>897</v>
      </c>
      <c r="F26942" t="s">
        <v>140</v>
      </c>
      <c r="G26942" t="s">
        <v>140</v>
      </c>
    </row>
    <row r="26943" spans="1:7" x14ac:dyDescent="0.35">
      <c r="A26943" t="s">
        <v>17</v>
      </c>
      <c r="B26943" t="s">
        <v>339</v>
      </c>
      <c r="C26943">
        <v>13</v>
      </c>
      <c r="D26943" t="s">
        <v>177</v>
      </c>
      <c r="E26943" t="s">
        <v>140</v>
      </c>
      <c r="F26943" t="s">
        <v>140</v>
      </c>
      <c r="G26943" t="s">
        <v>140</v>
      </c>
    </row>
    <row r="26944" spans="1:7" x14ac:dyDescent="0.35">
      <c r="A26944" t="s">
        <v>18</v>
      </c>
      <c r="B26944" t="s">
        <v>1151</v>
      </c>
      <c r="C26944">
        <v>141</v>
      </c>
      <c r="D26944" t="s">
        <v>1206</v>
      </c>
      <c r="E26944" t="s">
        <v>1054</v>
      </c>
      <c r="F26944" t="s">
        <v>140</v>
      </c>
      <c r="G26944" t="s">
        <v>140</v>
      </c>
    </row>
    <row r="26945" spans="1:7" x14ac:dyDescent="0.35">
      <c r="A26945" t="s">
        <v>18</v>
      </c>
      <c r="B26945" t="s">
        <v>1152</v>
      </c>
      <c r="C26945">
        <v>51</v>
      </c>
      <c r="D26945" t="s">
        <v>1230</v>
      </c>
      <c r="E26945" t="s">
        <v>1004</v>
      </c>
      <c r="F26945" t="s">
        <v>140</v>
      </c>
      <c r="G26945" t="s">
        <v>140</v>
      </c>
    </row>
    <row r="26946" spans="1:7" x14ac:dyDescent="0.35">
      <c r="A26946" t="s">
        <v>18</v>
      </c>
      <c r="B26946" t="s">
        <v>339</v>
      </c>
      <c r="C26946">
        <v>13</v>
      </c>
      <c r="D26946" t="s">
        <v>114</v>
      </c>
      <c r="E26946" t="s">
        <v>113</v>
      </c>
      <c r="F26946" t="s">
        <v>140</v>
      </c>
      <c r="G26946" t="s">
        <v>140</v>
      </c>
    </row>
    <row r="26947" spans="1:7" x14ac:dyDescent="0.35">
      <c r="A26947" t="s">
        <v>19</v>
      </c>
      <c r="B26947" t="s">
        <v>1151</v>
      </c>
      <c r="C26947">
        <v>138</v>
      </c>
      <c r="D26947" t="s">
        <v>1208</v>
      </c>
      <c r="E26947" t="s">
        <v>1017</v>
      </c>
      <c r="F26947" t="s">
        <v>140</v>
      </c>
      <c r="G26947" t="s">
        <v>140</v>
      </c>
    </row>
    <row r="26948" spans="1:7" x14ac:dyDescent="0.35">
      <c r="A26948" t="s">
        <v>19</v>
      </c>
      <c r="B26948" t="s">
        <v>1152</v>
      </c>
      <c r="C26948">
        <v>56</v>
      </c>
      <c r="D26948" t="s">
        <v>930</v>
      </c>
      <c r="E26948" t="s">
        <v>147</v>
      </c>
      <c r="F26948" t="s">
        <v>140</v>
      </c>
      <c r="G26948" t="s">
        <v>140</v>
      </c>
    </row>
    <row r="26949" spans="1:7" x14ac:dyDescent="0.35">
      <c r="A26949" t="s">
        <v>19</v>
      </c>
      <c r="B26949" t="s">
        <v>339</v>
      </c>
      <c r="C26949">
        <v>12</v>
      </c>
      <c r="D26949" t="s">
        <v>1116</v>
      </c>
      <c r="E26949" t="s">
        <v>1047</v>
      </c>
      <c r="F26949" t="s">
        <v>140</v>
      </c>
      <c r="G26949" t="s">
        <v>140</v>
      </c>
    </row>
    <row r="26950" spans="1:7" x14ac:dyDescent="0.35">
      <c r="A26950" t="s">
        <v>20</v>
      </c>
      <c r="B26950" t="s">
        <v>1151</v>
      </c>
      <c r="C26950">
        <v>123</v>
      </c>
      <c r="D26950" t="s">
        <v>1120</v>
      </c>
      <c r="E26950" t="s">
        <v>1098</v>
      </c>
      <c r="F26950" t="s">
        <v>1046</v>
      </c>
      <c r="G26950" t="s">
        <v>140</v>
      </c>
    </row>
    <row r="26951" spans="1:7" x14ac:dyDescent="0.35">
      <c r="A26951" t="s">
        <v>20</v>
      </c>
      <c r="B26951" t="s">
        <v>1152</v>
      </c>
      <c r="C26951">
        <v>65</v>
      </c>
      <c r="D26951" t="s">
        <v>768</v>
      </c>
      <c r="E26951" t="s">
        <v>769</v>
      </c>
      <c r="F26951" t="s">
        <v>140</v>
      </c>
      <c r="G26951" t="s">
        <v>140</v>
      </c>
    </row>
    <row r="26952" spans="1:7" x14ac:dyDescent="0.35">
      <c r="A26952" t="s">
        <v>20</v>
      </c>
      <c r="B26952" t="s">
        <v>339</v>
      </c>
      <c r="C26952">
        <v>18</v>
      </c>
      <c r="D26952" t="s">
        <v>177</v>
      </c>
      <c r="E26952" t="s">
        <v>140</v>
      </c>
      <c r="F26952" t="s">
        <v>140</v>
      </c>
      <c r="G26952" t="s">
        <v>140</v>
      </c>
    </row>
    <row r="26953" spans="1:7" x14ac:dyDescent="0.35">
      <c r="A26953" t="s">
        <v>21</v>
      </c>
      <c r="B26953" t="s">
        <v>1151</v>
      </c>
      <c r="C26953">
        <v>120</v>
      </c>
      <c r="D26953" t="s">
        <v>1006</v>
      </c>
      <c r="E26953" t="s">
        <v>1007</v>
      </c>
      <c r="F26953" t="s">
        <v>140</v>
      </c>
      <c r="G26953" t="s">
        <v>140</v>
      </c>
    </row>
    <row r="26954" spans="1:7" x14ac:dyDescent="0.35">
      <c r="A26954" t="s">
        <v>21</v>
      </c>
      <c r="B26954" t="s">
        <v>1152</v>
      </c>
      <c r="C26954">
        <v>72</v>
      </c>
      <c r="D26954" t="s">
        <v>998</v>
      </c>
      <c r="E26954" t="s">
        <v>999</v>
      </c>
      <c r="F26954" t="s">
        <v>140</v>
      </c>
      <c r="G26954" t="s">
        <v>140</v>
      </c>
    </row>
    <row r="26955" spans="1:7" x14ac:dyDescent="0.35">
      <c r="A26955" t="s">
        <v>21</v>
      </c>
      <c r="B26955" t="s">
        <v>339</v>
      </c>
      <c r="C26955">
        <v>18</v>
      </c>
      <c r="D26955" t="s">
        <v>177</v>
      </c>
      <c r="E26955" t="s">
        <v>140</v>
      </c>
      <c r="F26955" t="s">
        <v>140</v>
      </c>
      <c r="G26955" t="s">
        <v>140</v>
      </c>
    </row>
    <row r="26956" spans="1:7" x14ac:dyDescent="0.35">
      <c r="A26956" t="s">
        <v>22</v>
      </c>
      <c r="B26956" t="s">
        <v>1151</v>
      </c>
      <c r="C26956">
        <v>139</v>
      </c>
      <c r="D26956" t="s">
        <v>1119</v>
      </c>
      <c r="E26956" t="s">
        <v>1046</v>
      </c>
      <c r="F26956" t="s">
        <v>140</v>
      </c>
      <c r="G26956" t="s">
        <v>140</v>
      </c>
    </row>
    <row r="26957" spans="1:7" x14ac:dyDescent="0.35">
      <c r="A26957" t="s">
        <v>22</v>
      </c>
      <c r="B26957" t="s">
        <v>1152</v>
      </c>
      <c r="C26957">
        <v>54</v>
      </c>
      <c r="D26957" t="s">
        <v>1114</v>
      </c>
      <c r="E26957" t="s">
        <v>801</v>
      </c>
      <c r="F26957" t="s">
        <v>1043</v>
      </c>
      <c r="G26957" t="s">
        <v>140</v>
      </c>
    </row>
    <row r="26958" spans="1:7" x14ac:dyDescent="0.35">
      <c r="A26958" t="s">
        <v>22</v>
      </c>
      <c r="B26958" t="s">
        <v>339</v>
      </c>
      <c r="C26958">
        <v>16</v>
      </c>
      <c r="D26958" t="s">
        <v>948</v>
      </c>
      <c r="E26958" t="s">
        <v>949</v>
      </c>
      <c r="F26958" t="s">
        <v>140</v>
      </c>
      <c r="G26958" t="s">
        <v>140</v>
      </c>
    </row>
    <row r="26959" spans="1:7" x14ac:dyDescent="0.35">
      <c r="A26959" t="s">
        <v>23</v>
      </c>
      <c r="B26959" t="s">
        <v>1151</v>
      </c>
      <c r="C26959">
        <v>125</v>
      </c>
      <c r="D26959" t="s">
        <v>1143</v>
      </c>
      <c r="E26959" t="s">
        <v>1070</v>
      </c>
      <c r="F26959" t="s">
        <v>140</v>
      </c>
      <c r="G26959" t="s">
        <v>140</v>
      </c>
    </row>
    <row r="26960" spans="1:7" x14ac:dyDescent="0.35">
      <c r="A26960" t="s">
        <v>23</v>
      </c>
      <c r="B26960" t="s">
        <v>1152</v>
      </c>
      <c r="C26960">
        <v>61</v>
      </c>
      <c r="D26960" t="s">
        <v>1101</v>
      </c>
      <c r="E26960" t="s">
        <v>915</v>
      </c>
      <c r="F26960" t="s">
        <v>140</v>
      </c>
      <c r="G26960" t="s">
        <v>140</v>
      </c>
    </row>
    <row r="26961" spans="1:7" x14ac:dyDescent="0.35">
      <c r="A26961" t="s">
        <v>23</v>
      </c>
      <c r="B26961" t="s">
        <v>339</v>
      </c>
      <c r="C26961">
        <v>19</v>
      </c>
      <c r="D26961" t="s">
        <v>839</v>
      </c>
      <c r="E26961" t="s">
        <v>838</v>
      </c>
      <c r="F26961" t="s">
        <v>140</v>
      </c>
      <c r="G26961" t="s">
        <v>140</v>
      </c>
    </row>
    <row r="26962" spans="1:7" x14ac:dyDescent="0.35">
      <c r="A26962" t="s">
        <v>24</v>
      </c>
      <c r="B26962" t="s">
        <v>1151</v>
      </c>
      <c r="C26962">
        <v>123</v>
      </c>
      <c r="D26962" t="s">
        <v>1005</v>
      </c>
      <c r="E26962" t="s">
        <v>1003</v>
      </c>
      <c r="F26962" t="s">
        <v>1054</v>
      </c>
      <c r="G26962" t="s">
        <v>140</v>
      </c>
    </row>
    <row r="26963" spans="1:7" x14ac:dyDescent="0.35">
      <c r="A26963" t="s">
        <v>24</v>
      </c>
      <c r="B26963" t="s">
        <v>1152</v>
      </c>
      <c r="C26963">
        <v>71</v>
      </c>
      <c r="D26963" t="s">
        <v>1118</v>
      </c>
      <c r="E26963" t="s">
        <v>1051</v>
      </c>
      <c r="F26963" t="s">
        <v>140</v>
      </c>
      <c r="G26963" t="s">
        <v>140</v>
      </c>
    </row>
    <row r="26964" spans="1:7" x14ac:dyDescent="0.35">
      <c r="A26964" t="s">
        <v>24</v>
      </c>
      <c r="B26964" t="s">
        <v>339</v>
      </c>
      <c r="C26964">
        <v>13</v>
      </c>
      <c r="D26964" t="s">
        <v>177</v>
      </c>
      <c r="E26964" t="s">
        <v>140</v>
      </c>
      <c r="F26964" t="s">
        <v>140</v>
      </c>
      <c r="G26964" t="s">
        <v>140</v>
      </c>
    </row>
    <row r="26965" spans="1:7" x14ac:dyDescent="0.35">
      <c r="A26965" t="s">
        <v>25</v>
      </c>
      <c r="B26965" t="s">
        <v>1151</v>
      </c>
      <c r="C26965">
        <v>123</v>
      </c>
      <c r="D26965" t="s">
        <v>1178</v>
      </c>
      <c r="E26965" t="s">
        <v>1008</v>
      </c>
      <c r="F26965" t="s">
        <v>140</v>
      </c>
      <c r="G26965" t="s">
        <v>140</v>
      </c>
    </row>
    <row r="26966" spans="1:7" x14ac:dyDescent="0.35">
      <c r="A26966" t="s">
        <v>25</v>
      </c>
      <c r="B26966" t="s">
        <v>1152</v>
      </c>
      <c r="C26966">
        <v>68</v>
      </c>
      <c r="D26966" t="s">
        <v>839</v>
      </c>
      <c r="E26966" t="s">
        <v>903</v>
      </c>
      <c r="F26966" t="s">
        <v>140</v>
      </c>
      <c r="G26966" t="s">
        <v>1009</v>
      </c>
    </row>
    <row r="26967" spans="1:7" x14ac:dyDescent="0.35">
      <c r="A26967" t="s">
        <v>25</v>
      </c>
      <c r="B26967" t="s">
        <v>339</v>
      </c>
      <c r="C26967">
        <v>13</v>
      </c>
      <c r="D26967" t="s">
        <v>500</v>
      </c>
      <c r="E26967" t="s">
        <v>501</v>
      </c>
      <c r="F26967" t="s">
        <v>140</v>
      </c>
      <c r="G26967" t="s">
        <v>140</v>
      </c>
    </row>
    <row r="26968" spans="1:7" x14ac:dyDescent="0.35">
      <c r="A26968" t="s">
        <v>26</v>
      </c>
      <c r="B26968" t="s">
        <v>1151</v>
      </c>
      <c r="C26968">
        <v>130</v>
      </c>
      <c r="D26968" t="s">
        <v>1142</v>
      </c>
      <c r="E26968" t="s">
        <v>1018</v>
      </c>
      <c r="F26968" t="s">
        <v>140</v>
      </c>
      <c r="G26968" t="s">
        <v>140</v>
      </c>
    </row>
    <row r="26969" spans="1:7" x14ac:dyDescent="0.35">
      <c r="A26969" t="s">
        <v>26</v>
      </c>
      <c r="B26969" t="s">
        <v>1152</v>
      </c>
      <c r="C26969">
        <v>56</v>
      </c>
      <c r="D26969" t="s">
        <v>1148</v>
      </c>
      <c r="E26969" t="s">
        <v>1021</v>
      </c>
      <c r="F26969" t="s">
        <v>140</v>
      </c>
      <c r="G26969" t="s">
        <v>140</v>
      </c>
    </row>
    <row r="26970" spans="1:7" x14ac:dyDescent="0.35">
      <c r="A26970" t="s">
        <v>26</v>
      </c>
      <c r="B26970" t="s">
        <v>339</v>
      </c>
      <c r="C26970">
        <v>16</v>
      </c>
      <c r="D26970" t="s">
        <v>116</v>
      </c>
      <c r="E26970" t="s">
        <v>115</v>
      </c>
      <c r="F26970" t="s">
        <v>140</v>
      </c>
      <c r="G26970" t="s">
        <v>140</v>
      </c>
    </row>
    <row r="26971" spans="1:7" x14ac:dyDescent="0.35">
      <c r="A26971" t="s">
        <v>27</v>
      </c>
      <c r="B26971" t="s">
        <v>1151</v>
      </c>
      <c r="C26971">
        <v>119</v>
      </c>
      <c r="D26971" t="s">
        <v>938</v>
      </c>
      <c r="E26971" t="s">
        <v>939</v>
      </c>
      <c r="F26971" t="s">
        <v>140</v>
      </c>
      <c r="G26971" t="s">
        <v>140</v>
      </c>
    </row>
    <row r="26972" spans="1:7" x14ac:dyDescent="0.35">
      <c r="A26972" t="s">
        <v>27</v>
      </c>
      <c r="B26972" t="s">
        <v>1152</v>
      </c>
      <c r="C26972">
        <v>72</v>
      </c>
      <c r="D26972" t="s">
        <v>1161</v>
      </c>
      <c r="E26972" t="s">
        <v>983</v>
      </c>
      <c r="F26972" t="s">
        <v>140</v>
      </c>
      <c r="G26972" t="s">
        <v>1054</v>
      </c>
    </row>
    <row r="26973" spans="1:7" x14ac:dyDescent="0.35">
      <c r="A26973" t="s">
        <v>27</v>
      </c>
      <c r="B26973" t="s">
        <v>339</v>
      </c>
      <c r="C26973">
        <v>13</v>
      </c>
      <c r="D26973" t="s">
        <v>88</v>
      </c>
      <c r="E26973" t="s">
        <v>87</v>
      </c>
      <c r="F26973" t="s">
        <v>140</v>
      </c>
      <c r="G26973" t="s">
        <v>140</v>
      </c>
    </row>
    <row r="26974" spans="1:7" x14ac:dyDescent="0.35">
      <c r="A26974" t="s">
        <v>28</v>
      </c>
      <c r="B26974" t="s">
        <v>1151</v>
      </c>
      <c r="C26974">
        <v>117</v>
      </c>
      <c r="D26974" t="s">
        <v>904</v>
      </c>
      <c r="E26974" t="s">
        <v>1070</v>
      </c>
      <c r="F26974" t="s">
        <v>1009</v>
      </c>
      <c r="G26974" t="s">
        <v>140</v>
      </c>
    </row>
    <row r="26975" spans="1:7" x14ac:dyDescent="0.35">
      <c r="A26975" t="s">
        <v>28</v>
      </c>
      <c r="B26975" t="s">
        <v>1152</v>
      </c>
      <c r="C26975">
        <v>78</v>
      </c>
      <c r="D26975" t="s">
        <v>1002</v>
      </c>
      <c r="E26975" t="s">
        <v>733</v>
      </c>
      <c r="F26975" t="s">
        <v>140</v>
      </c>
      <c r="G26975" t="s">
        <v>775</v>
      </c>
    </row>
    <row r="26976" spans="1:7" x14ac:dyDescent="0.35">
      <c r="A26976" t="s">
        <v>28</v>
      </c>
      <c r="B26976" t="s">
        <v>339</v>
      </c>
      <c r="C26976">
        <v>12</v>
      </c>
      <c r="D26976" t="s">
        <v>177</v>
      </c>
      <c r="E26976" t="s">
        <v>140</v>
      </c>
      <c r="F26976" t="s">
        <v>140</v>
      </c>
      <c r="G26976" t="s">
        <v>140</v>
      </c>
    </row>
    <row r="26977" spans="1:7" x14ac:dyDescent="0.35">
      <c r="A26977" t="s">
        <v>29</v>
      </c>
      <c r="B26977" t="s">
        <v>1151</v>
      </c>
      <c r="C26977">
        <v>109</v>
      </c>
      <c r="D26977" t="s">
        <v>1186</v>
      </c>
      <c r="E26977" t="s">
        <v>1058</v>
      </c>
      <c r="F26977" t="s">
        <v>140</v>
      </c>
      <c r="G26977" t="s">
        <v>140</v>
      </c>
    </row>
    <row r="26978" spans="1:7" x14ac:dyDescent="0.35">
      <c r="A26978" t="s">
        <v>29</v>
      </c>
      <c r="B26978" t="s">
        <v>1152</v>
      </c>
      <c r="C26978">
        <v>73</v>
      </c>
      <c r="D26978" t="s">
        <v>1116</v>
      </c>
      <c r="E26978" t="s">
        <v>1047</v>
      </c>
      <c r="F26978" t="s">
        <v>140</v>
      </c>
      <c r="G26978" t="s">
        <v>140</v>
      </c>
    </row>
    <row r="26979" spans="1:7" x14ac:dyDescent="0.35">
      <c r="A26979" t="s">
        <v>29</v>
      </c>
      <c r="B26979" t="s">
        <v>339</v>
      </c>
      <c r="C26979">
        <v>22</v>
      </c>
      <c r="D26979" t="s">
        <v>858</v>
      </c>
      <c r="E26979" t="s">
        <v>527</v>
      </c>
      <c r="F26979" t="s">
        <v>140</v>
      </c>
      <c r="G26979" t="s">
        <v>140</v>
      </c>
    </row>
    <row r="26980" spans="1:7" x14ac:dyDescent="0.35">
      <c r="A26980" t="s">
        <v>30</v>
      </c>
      <c r="B26980" t="s">
        <v>1151</v>
      </c>
      <c r="C26980">
        <v>108</v>
      </c>
      <c r="D26980" t="s">
        <v>104</v>
      </c>
      <c r="E26980" t="s">
        <v>716</v>
      </c>
      <c r="F26980" t="s">
        <v>140</v>
      </c>
      <c r="G26980" t="s">
        <v>775</v>
      </c>
    </row>
    <row r="26981" spans="1:7" x14ac:dyDescent="0.35">
      <c r="A26981" t="s">
        <v>30</v>
      </c>
      <c r="B26981" t="s">
        <v>1152</v>
      </c>
      <c r="C26981">
        <v>78</v>
      </c>
      <c r="D26981" t="s">
        <v>800</v>
      </c>
      <c r="E26981" t="s">
        <v>801</v>
      </c>
      <c r="F26981" t="s">
        <v>140</v>
      </c>
      <c r="G26981" t="s">
        <v>140</v>
      </c>
    </row>
    <row r="26982" spans="1:7" x14ac:dyDescent="0.35">
      <c r="A26982" t="s">
        <v>30</v>
      </c>
      <c r="B26982" t="s">
        <v>339</v>
      </c>
      <c r="C26982">
        <v>16</v>
      </c>
      <c r="D26982" t="s">
        <v>177</v>
      </c>
      <c r="E26982" t="s">
        <v>140</v>
      </c>
      <c r="F26982" t="s">
        <v>140</v>
      </c>
      <c r="G26982" t="s">
        <v>140</v>
      </c>
    </row>
    <row r="26983" spans="1:7" x14ac:dyDescent="0.35">
      <c r="A26983" t="s">
        <v>31</v>
      </c>
      <c r="B26983" t="s">
        <v>1151</v>
      </c>
      <c r="C26983">
        <v>138</v>
      </c>
      <c r="D26983" t="s">
        <v>990</v>
      </c>
      <c r="E26983" t="s">
        <v>1064</v>
      </c>
      <c r="F26983" t="s">
        <v>140</v>
      </c>
      <c r="G26983" t="s">
        <v>1021</v>
      </c>
    </row>
    <row r="26984" spans="1:7" x14ac:dyDescent="0.35">
      <c r="A26984" t="s">
        <v>31</v>
      </c>
      <c r="B26984" t="s">
        <v>1152</v>
      </c>
      <c r="C26984">
        <v>58</v>
      </c>
      <c r="D26984" t="s">
        <v>88</v>
      </c>
      <c r="E26984" t="s">
        <v>87</v>
      </c>
      <c r="F26984" t="s">
        <v>140</v>
      </c>
      <c r="G26984" t="s">
        <v>140</v>
      </c>
    </row>
    <row r="26985" spans="1:7" x14ac:dyDescent="0.35">
      <c r="A26985" t="s">
        <v>31</v>
      </c>
      <c r="B26985" t="s">
        <v>339</v>
      </c>
      <c r="C26985">
        <v>11</v>
      </c>
      <c r="D26985" t="s">
        <v>898</v>
      </c>
      <c r="E26985" t="s">
        <v>897</v>
      </c>
      <c r="F26985" t="s">
        <v>140</v>
      </c>
      <c r="G26985" t="s">
        <v>140</v>
      </c>
    </row>
    <row r="26986" spans="1:7" x14ac:dyDescent="0.35">
      <c r="A26986" t="s">
        <v>32</v>
      </c>
      <c r="B26986" t="s">
        <v>1151</v>
      </c>
      <c r="C26986">
        <v>3050</v>
      </c>
      <c r="D26986" t="s">
        <v>918</v>
      </c>
      <c r="E26986" t="s">
        <v>1004</v>
      </c>
      <c r="F26986" t="s">
        <v>1010</v>
      </c>
      <c r="G26986" t="s">
        <v>1022</v>
      </c>
    </row>
    <row r="26987" spans="1:7" x14ac:dyDescent="0.35">
      <c r="A26987" t="s">
        <v>32</v>
      </c>
      <c r="B26987" t="s">
        <v>1152</v>
      </c>
      <c r="C26987">
        <v>1523</v>
      </c>
      <c r="D26987" t="s">
        <v>90</v>
      </c>
      <c r="E26987" t="s">
        <v>769</v>
      </c>
      <c r="F26987" t="s">
        <v>1022</v>
      </c>
      <c r="G26987" t="s">
        <v>1008</v>
      </c>
    </row>
    <row r="26988" spans="1:7" x14ac:dyDescent="0.35">
      <c r="A26988" t="s">
        <v>32</v>
      </c>
      <c r="B26988" t="s">
        <v>339</v>
      </c>
      <c r="C26988">
        <v>357</v>
      </c>
      <c r="D26988" t="s">
        <v>1160</v>
      </c>
      <c r="E26988" t="s">
        <v>1048</v>
      </c>
      <c r="F26988" t="s">
        <v>140</v>
      </c>
      <c r="G26988" t="s">
        <v>140</v>
      </c>
    </row>
    <row r="26990" spans="1:7" x14ac:dyDescent="0.35">
      <c r="A26990" t="s">
        <v>2111</v>
      </c>
    </row>
    <row r="26991" spans="1:7" x14ac:dyDescent="0.35">
      <c r="A26991" t="s">
        <v>2</v>
      </c>
      <c r="B26991" t="s">
        <v>1164</v>
      </c>
      <c r="C26991" t="s">
        <v>3</v>
      </c>
      <c r="D26991" t="s">
        <v>1133</v>
      </c>
      <c r="E26991" t="s">
        <v>85</v>
      </c>
      <c r="F26991" t="s">
        <v>86</v>
      </c>
      <c r="G26991" t="s">
        <v>136</v>
      </c>
    </row>
    <row r="26992" spans="1:7" x14ac:dyDescent="0.35">
      <c r="A26992" t="s">
        <v>8</v>
      </c>
      <c r="B26992" t="s">
        <v>1165</v>
      </c>
      <c r="C26992">
        <v>69</v>
      </c>
      <c r="D26992" t="s">
        <v>140</v>
      </c>
      <c r="E26992" t="s">
        <v>1025</v>
      </c>
      <c r="F26992" t="s">
        <v>875</v>
      </c>
      <c r="G26992" t="s">
        <v>140</v>
      </c>
    </row>
    <row r="26993" spans="1:7" x14ac:dyDescent="0.35">
      <c r="A26993" t="s">
        <v>8</v>
      </c>
      <c r="B26993" t="s">
        <v>1166</v>
      </c>
      <c r="C26993">
        <v>135</v>
      </c>
      <c r="D26993" t="s">
        <v>140</v>
      </c>
      <c r="E26993" t="s">
        <v>1024</v>
      </c>
      <c r="F26993" t="s">
        <v>977</v>
      </c>
      <c r="G26993" t="s">
        <v>140</v>
      </c>
    </row>
    <row r="26994" spans="1:7" x14ac:dyDescent="0.35">
      <c r="A26994" t="s">
        <v>9</v>
      </c>
      <c r="B26994" t="s">
        <v>1165</v>
      </c>
      <c r="C26994">
        <v>99</v>
      </c>
      <c r="D26994" t="s">
        <v>140</v>
      </c>
      <c r="E26994" t="s">
        <v>839</v>
      </c>
      <c r="F26994" t="s">
        <v>838</v>
      </c>
      <c r="G26994" t="s">
        <v>140</v>
      </c>
    </row>
    <row r="26995" spans="1:7" x14ac:dyDescent="0.35">
      <c r="A26995" t="s">
        <v>9</v>
      </c>
      <c r="B26995" t="s">
        <v>1166</v>
      </c>
      <c r="C26995">
        <v>102</v>
      </c>
      <c r="D26995" t="s">
        <v>140</v>
      </c>
      <c r="E26995" t="s">
        <v>800</v>
      </c>
      <c r="F26995" t="s">
        <v>801</v>
      </c>
      <c r="G26995" t="s">
        <v>140</v>
      </c>
    </row>
    <row r="26996" spans="1:7" x14ac:dyDescent="0.35">
      <c r="A26996" t="s">
        <v>10</v>
      </c>
      <c r="B26996" t="s">
        <v>1165</v>
      </c>
      <c r="C26996">
        <v>80</v>
      </c>
      <c r="D26996" t="s">
        <v>140</v>
      </c>
      <c r="E26996" t="s">
        <v>1159</v>
      </c>
      <c r="F26996" t="s">
        <v>1055</v>
      </c>
      <c r="G26996" t="s">
        <v>140</v>
      </c>
    </row>
    <row r="26997" spans="1:7" x14ac:dyDescent="0.35">
      <c r="A26997" t="s">
        <v>10</v>
      </c>
      <c r="B26997" t="s">
        <v>1166</v>
      </c>
      <c r="C26997">
        <v>128</v>
      </c>
      <c r="D26997" t="s">
        <v>140</v>
      </c>
      <c r="E26997" t="s">
        <v>1160</v>
      </c>
      <c r="F26997" t="s">
        <v>1020</v>
      </c>
      <c r="G26997" t="s">
        <v>1010</v>
      </c>
    </row>
    <row r="26998" spans="1:7" x14ac:dyDescent="0.35">
      <c r="A26998" t="s">
        <v>11</v>
      </c>
      <c r="B26998" t="s">
        <v>1165</v>
      </c>
      <c r="C26998">
        <v>87</v>
      </c>
      <c r="D26998" t="s">
        <v>140</v>
      </c>
      <c r="E26998" t="s">
        <v>1108</v>
      </c>
      <c r="F26998" t="s">
        <v>1068</v>
      </c>
      <c r="G26998" t="s">
        <v>140</v>
      </c>
    </row>
    <row r="26999" spans="1:7" x14ac:dyDescent="0.35">
      <c r="A26999" t="s">
        <v>11</v>
      </c>
      <c r="B26999" t="s">
        <v>1166</v>
      </c>
      <c r="C26999">
        <v>119</v>
      </c>
      <c r="D26999" t="s">
        <v>140</v>
      </c>
      <c r="E26999" t="s">
        <v>1097</v>
      </c>
      <c r="F26999" t="s">
        <v>1044</v>
      </c>
      <c r="G26999" t="s">
        <v>140</v>
      </c>
    </row>
    <row r="27000" spans="1:7" x14ac:dyDescent="0.35">
      <c r="A27000" t="s">
        <v>12</v>
      </c>
      <c r="B27000" t="s">
        <v>1165</v>
      </c>
      <c r="C27000">
        <v>12</v>
      </c>
      <c r="D27000" t="s">
        <v>140</v>
      </c>
      <c r="E27000" t="s">
        <v>918</v>
      </c>
      <c r="F27000" t="s">
        <v>919</v>
      </c>
      <c r="G27000" t="s">
        <v>140</v>
      </c>
    </row>
    <row r="27001" spans="1:7" x14ac:dyDescent="0.35">
      <c r="A27001" t="s">
        <v>12</v>
      </c>
      <c r="B27001" t="s">
        <v>1166</v>
      </c>
      <c r="C27001">
        <v>197</v>
      </c>
      <c r="D27001" t="s">
        <v>140</v>
      </c>
      <c r="E27001" t="s">
        <v>987</v>
      </c>
      <c r="F27001" t="s">
        <v>903</v>
      </c>
      <c r="G27001" t="s">
        <v>1054</v>
      </c>
    </row>
    <row r="27002" spans="1:7" x14ac:dyDescent="0.35">
      <c r="A27002" t="s">
        <v>13</v>
      </c>
      <c r="B27002" t="s">
        <v>1165</v>
      </c>
      <c r="C27002">
        <v>7</v>
      </c>
      <c r="D27002" t="s">
        <v>140</v>
      </c>
      <c r="E27002" t="s">
        <v>177</v>
      </c>
      <c r="F27002" t="s">
        <v>140</v>
      </c>
      <c r="G27002" t="s">
        <v>140</v>
      </c>
    </row>
    <row r="27003" spans="1:7" x14ac:dyDescent="0.35">
      <c r="A27003" t="s">
        <v>13</v>
      </c>
      <c r="B27003" t="s">
        <v>1166</v>
      </c>
      <c r="C27003">
        <v>199</v>
      </c>
      <c r="D27003" t="s">
        <v>140</v>
      </c>
      <c r="E27003" t="s">
        <v>732</v>
      </c>
      <c r="F27003" t="s">
        <v>1062</v>
      </c>
      <c r="G27003" t="s">
        <v>1016</v>
      </c>
    </row>
    <row r="27004" spans="1:7" x14ac:dyDescent="0.35">
      <c r="A27004" t="s">
        <v>14</v>
      </c>
      <c r="B27004" t="s">
        <v>1165</v>
      </c>
      <c r="C27004">
        <v>52</v>
      </c>
      <c r="D27004" t="s">
        <v>140</v>
      </c>
      <c r="E27004" t="s">
        <v>1118</v>
      </c>
      <c r="F27004" t="s">
        <v>1051</v>
      </c>
      <c r="G27004" t="s">
        <v>140</v>
      </c>
    </row>
    <row r="27005" spans="1:7" x14ac:dyDescent="0.35">
      <c r="A27005" t="s">
        <v>14</v>
      </c>
      <c r="B27005" t="s">
        <v>1166</v>
      </c>
      <c r="C27005">
        <v>151</v>
      </c>
      <c r="D27005" t="s">
        <v>140</v>
      </c>
      <c r="E27005" t="s">
        <v>1143</v>
      </c>
      <c r="F27005" t="s">
        <v>1070</v>
      </c>
      <c r="G27005" t="s">
        <v>140</v>
      </c>
    </row>
    <row r="27006" spans="1:7" x14ac:dyDescent="0.35">
      <c r="A27006" t="s">
        <v>15</v>
      </c>
      <c r="B27006" t="s">
        <v>1165</v>
      </c>
      <c r="C27006">
        <v>90</v>
      </c>
      <c r="D27006" t="s">
        <v>140</v>
      </c>
      <c r="E27006" t="s">
        <v>948</v>
      </c>
      <c r="F27006" t="s">
        <v>949</v>
      </c>
      <c r="G27006" t="s">
        <v>140</v>
      </c>
    </row>
    <row r="27007" spans="1:7" x14ac:dyDescent="0.35">
      <c r="A27007" t="s">
        <v>15</v>
      </c>
      <c r="B27007" t="s">
        <v>1166</v>
      </c>
      <c r="C27007">
        <v>116</v>
      </c>
      <c r="D27007" t="s">
        <v>140</v>
      </c>
      <c r="E27007" t="s">
        <v>1122</v>
      </c>
      <c r="F27007" t="s">
        <v>1049</v>
      </c>
      <c r="G27007" t="s">
        <v>140</v>
      </c>
    </row>
    <row r="27008" spans="1:7" x14ac:dyDescent="0.35">
      <c r="A27008" t="s">
        <v>16</v>
      </c>
      <c r="B27008" t="s">
        <v>1165</v>
      </c>
      <c r="C27008">
        <v>96</v>
      </c>
      <c r="D27008" t="s">
        <v>140</v>
      </c>
      <c r="E27008" t="s">
        <v>1227</v>
      </c>
      <c r="F27008" t="s">
        <v>140</v>
      </c>
      <c r="G27008" t="s">
        <v>1010</v>
      </c>
    </row>
    <row r="27009" spans="1:7" x14ac:dyDescent="0.35">
      <c r="A27009" t="s">
        <v>16</v>
      </c>
      <c r="B27009" t="s">
        <v>1166</v>
      </c>
      <c r="C27009">
        <v>110</v>
      </c>
      <c r="D27009" t="s">
        <v>140</v>
      </c>
      <c r="E27009" t="s">
        <v>1113</v>
      </c>
      <c r="F27009" t="s">
        <v>1064</v>
      </c>
      <c r="G27009" t="s">
        <v>140</v>
      </c>
    </row>
    <row r="27010" spans="1:7" x14ac:dyDescent="0.35">
      <c r="A27010" t="s">
        <v>17</v>
      </c>
      <c r="B27010" t="s">
        <v>1165</v>
      </c>
      <c r="C27010">
        <v>109</v>
      </c>
      <c r="D27010" t="s">
        <v>140</v>
      </c>
      <c r="E27010" t="s">
        <v>1157</v>
      </c>
      <c r="F27010" t="s">
        <v>548</v>
      </c>
      <c r="G27010" t="s">
        <v>140</v>
      </c>
    </row>
    <row r="27011" spans="1:7" x14ac:dyDescent="0.35">
      <c r="A27011" t="s">
        <v>17</v>
      </c>
      <c r="B27011" t="s">
        <v>1166</v>
      </c>
      <c r="C27011">
        <v>94</v>
      </c>
      <c r="D27011" t="s">
        <v>140</v>
      </c>
      <c r="E27011" t="s">
        <v>110</v>
      </c>
      <c r="F27011" t="s">
        <v>109</v>
      </c>
      <c r="G27011" t="s">
        <v>140</v>
      </c>
    </row>
    <row r="27012" spans="1:7" x14ac:dyDescent="0.35">
      <c r="A27012" t="s">
        <v>18</v>
      </c>
      <c r="B27012" t="s">
        <v>1165</v>
      </c>
      <c r="C27012">
        <v>14</v>
      </c>
      <c r="D27012" t="s">
        <v>140</v>
      </c>
      <c r="E27012" t="s">
        <v>177</v>
      </c>
      <c r="F27012" t="s">
        <v>140</v>
      </c>
      <c r="G27012" t="s">
        <v>140</v>
      </c>
    </row>
    <row r="27013" spans="1:7" x14ac:dyDescent="0.35">
      <c r="A27013" t="s">
        <v>18</v>
      </c>
      <c r="B27013" t="s">
        <v>1166</v>
      </c>
      <c r="C27013">
        <v>191</v>
      </c>
      <c r="D27013" t="s">
        <v>140</v>
      </c>
      <c r="E27013" t="s">
        <v>955</v>
      </c>
      <c r="F27013" t="s">
        <v>954</v>
      </c>
      <c r="G27013" t="s">
        <v>140</v>
      </c>
    </row>
    <row r="27014" spans="1:7" x14ac:dyDescent="0.35">
      <c r="A27014" t="s">
        <v>19</v>
      </c>
      <c r="B27014" t="s">
        <v>1165</v>
      </c>
      <c r="C27014">
        <v>66</v>
      </c>
      <c r="D27014" t="s">
        <v>140</v>
      </c>
      <c r="E27014" t="s">
        <v>1186</v>
      </c>
      <c r="F27014" t="s">
        <v>1058</v>
      </c>
      <c r="G27014" t="s">
        <v>140</v>
      </c>
    </row>
    <row r="27015" spans="1:7" x14ac:dyDescent="0.35">
      <c r="A27015" t="s">
        <v>19</v>
      </c>
      <c r="B27015" t="s">
        <v>1166</v>
      </c>
      <c r="C27015">
        <v>140</v>
      </c>
      <c r="D27015" t="s">
        <v>140</v>
      </c>
      <c r="E27015" t="s">
        <v>1113</v>
      </c>
      <c r="F27015" t="s">
        <v>1064</v>
      </c>
      <c r="G27015" t="s">
        <v>140</v>
      </c>
    </row>
    <row r="27016" spans="1:7" x14ac:dyDescent="0.35">
      <c r="A27016" t="s">
        <v>20</v>
      </c>
      <c r="B27016" t="s">
        <v>1165</v>
      </c>
      <c r="C27016">
        <v>118</v>
      </c>
      <c r="D27016" t="s">
        <v>1098</v>
      </c>
      <c r="E27016" t="s">
        <v>1115</v>
      </c>
      <c r="F27016" t="s">
        <v>919</v>
      </c>
      <c r="G27016" t="s">
        <v>140</v>
      </c>
    </row>
    <row r="27017" spans="1:7" x14ac:dyDescent="0.35">
      <c r="A27017" t="s">
        <v>20</v>
      </c>
      <c r="B27017" t="s">
        <v>1166</v>
      </c>
      <c r="C27017">
        <v>88</v>
      </c>
      <c r="D27017" t="s">
        <v>1054</v>
      </c>
      <c r="E27017" t="s">
        <v>870</v>
      </c>
      <c r="F27017" t="s">
        <v>1020</v>
      </c>
      <c r="G27017" t="s">
        <v>140</v>
      </c>
    </row>
    <row r="27018" spans="1:7" x14ac:dyDescent="0.35">
      <c r="A27018" t="s">
        <v>21</v>
      </c>
      <c r="B27018" t="s">
        <v>1166</v>
      </c>
      <c r="C27018">
        <v>210</v>
      </c>
      <c r="D27018" t="s">
        <v>140</v>
      </c>
      <c r="E27018" t="s">
        <v>732</v>
      </c>
      <c r="F27018" t="s">
        <v>733</v>
      </c>
      <c r="G27018" t="s">
        <v>140</v>
      </c>
    </row>
    <row r="27019" spans="1:7" x14ac:dyDescent="0.35">
      <c r="A27019" t="s">
        <v>22</v>
      </c>
      <c r="B27019" t="s">
        <v>1165</v>
      </c>
      <c r="C27019">
        <v>98</v>
      </c>
      <c r="D27019" t="s">
        <v>1054</v>
      </c>
      <c r="E27019" t="s">
        <v>1207</v>
      </c>
      <c r="F27019" t="s">
        <v>1043</v>
      </c>
      <c r="G27019" t="s">
        <v>140</v>
      </c>
    </row>
    <row r="27020" spans="1:7" x14ac:dyDescent="0.35">
      <c r="A27020" t="s">
        <v>22</v>
      </c>
      <c r="B27020" t="s">
        <v>1166</v>
      </c>
      <c r="C27020">
        <v>111</v>
      </c>
      <c r="D27020" t="s">
        <v>140</v>
      </c>
      <c r="E27020" t="s">
        <v>661</v>
      </c>
      <c r="F27020" t="s">
        <v>660</v>
      </c>
      <c r="G27020" t="s">
        <v>140</v>
      </c>
    </row>
    <row r="27021" spans="1:7" x14ac:dyDescent="0.35">
      <c r="A27021" t="s">
        <v>23</v>
      </c>
      <c r="B27021" t="s">
        <v>1165</v>
      </c>
      <c r="C27021">
        <v>86</v>
      </c>
      <c r="D27021" t="s">
        <v>140</v>
      </c>
      <c r="E27021" t="s">
        <v>1183</v>
      </c>
      <c r="F27021" t="s">
        <v>1043</v>
      </c>
      <c r="G27021" t="s">
        <v>140</v>
      </c>
    </row>
    <row r="27022" spans="1:7" x14ac:dyDescent="0.35">
      <c r="A27022" t="s">
        <v>23</v>
      </c>
      <c r="B27022" t="s">
        <v>1166</v>
      </c>
      <c r="C27022">
        <v>119</v>
      </c>
      <c r="D27022" t="s">
        <v>140</v>
      </c>
      <c r="E27022" t="s">
        <v>933</v>
      </c>
      <c r="F27022" t="s">
        <v>824</v>
      </c>
      <c r="G27022" t="s">
        <v>140</v>
      </c>
    </row>
    <row r="27023" spans="1:7" x14ac:dyDescent="0.35">
      <c r="A27023" t="s">
        <v>24</v>
      </c>
      <c r="B27023" t="s">
        <v>1165</v>
      </c>
      <c r="C27023">
        <v>77</v>
      </c>
      <c r="D27023" t="s">
        <v>1050</v>
      </c>
      <c r="E27023" t="s">
        <v>124</v>
      </c>
      <c r="F27023" t="s">
        <v>147</v>
      </c>
      <c r="G27023" t="s">
        <v>140</v>
      </c>
    </row>
    <row r="27024" spans="1:7" x14ac:dyDescent="0.35">
      <c r="A27024" t="s">
        <v>24</v>
      </c>
      <c r="B27024" t="s">
        <v>1166</v>
      </c>
      <c r="C27024">
        <v>130</v>
      </c>
      <c r="D27024" t="s">
        <v>140</v>
      </c>
      <c r="E27024" t="s">
        <v>1119</v>
      </c>
      <c r="F27024" t="s">
        <v>1046</v>
      </c>
      <c r="G27024" t="s">
        <v>140</v>
      </c>
    </row>
    <row r="27025" spans="1:7" x14ac:dyDescent="0.35">
      <c r="A27025" t="s">
        <v>25</v>
      </c>
      <c r="B27025" t="s">
        <v>1165</v>
      </c>
      <c r="C27025">
        <v>88</v>
      </c>
      <c r="D27025" t="s">
        <v>140</v>
      </c>
      <c r="E27025" t="s">
        <v>1160</v>
      </c>
      <c r="F27025" t="s">
        <v>1046</v>
      </c>
      <c r="G27025" t="s">
        <v>1016</v>
      </c>
    </row>
    <row r="27026" spans="1:7" x14ac:dyDescent="0.35">
      <c r="A27026" t="s">
        <v>25</v>
      </c>
      <c r="B27026" t="s">
        <v>1166</v>
      </c>
      <c r="C27026">
        <v>116</v>
      </c>
      <c r="D27026" t="s">
        <v>140</v>
      </c>
      <c r="E27026" t="s">
        <v>1119</v>
      </c>
      <c r="F27026" t="s">
        <v>1046</v>
      </c>
      <c r="G27026" t="s">
        <v>140</v>
      </c>
    </row>
    <row r="27027" spans="1:7" x14ac:dyDescent="0.35">
      <c r="A27027" t="s">
        <v>26</v>
      </c>
      <c r="B27027" t="s">
        <v>1165</v>
      </c>
      <c r="C27027">
        <v>96</v>
      </c>
      <c r="D27027" t="s">
        <v>140</v>
      </c>
      <c r="E27027" t="s">
        <v>1160</v>
      </c>
      <c r="F27027" t="s">
        <v>1048</v>
      </c>
      <c r="G27027" t="s">
        <v>140</v>
      </c>
    </row>
    <row r="27028" spans="1:7" x14ac:dyDescent="0.35">
      <c r="A27028" t="s">
        <v>26</v>
      </c>
      <c r="B27028" t="s">
        <v>1166</v>
      </c>
      <c r="C27028">
        <v>106</v>
      </c>
      <c r="D27028" t="s">
        <v>140</v>
      </c>
      <c r="E27028" t="s">
        <v>1108</v>
      </c>
      <c r="F27028" t="s">
        <v>1068</v>
      </c>
      <c r="G27028" t="s">
        <v>140</v>
      </c>
    </row>
    <row r="27029" spans="1:7" x14ac:dyDescent="0.35">
      <c r="A27029" t="s">
        <v>27</v>
      </c>
      <c r="B27029" t="s">
        <v>1165</v>
      </c>
      <c r="C27029">
        <v>100</v>
      </c>
      <c r="D27029" t="s">
        <v>140</v>
      </c>
      <c r="E27029" t="s">
        <v>1024</v>
      </c>
      <c r="F27029" t="s">
        <v>977</v>
      </c>
      <c r="G27029" t="s">
        <v>140</v>
      </c>
    </row>
    <row r="27030" spans="1:7" x14ac:dyDescent="0.35">
      <c r="A27030" t="s">
        <v>27</v>
      </c>
      <c r="B27030" t="s">
        <v>1166</v>
      </c>
      <c r="C27030">
        <v>104</v>
      </c>
      <c r="D27030" t="s">
        <v>140</v>
      </c>
      <c r="E27030" t="s">
        <v>514</v>
      </c>
      <c r="F27030" t="s">
        <v>1007</v>
      </c>
      <c r="G27030" t="s">
        <v>775</v>
      </c>
    </row>
    <row r="27031" spans="1:7" x14ac:dyDescent="0.35">
      <c r="A27031" t="s">
        <v>28</v>
      </c>
      <c r="B27031" t="s">
        <v>1165</v>
      </c>
      <c r="C27031">
        <v>85</v>
      </c>
      <c r="D27031" t="s">
        <v>140</v>
      </c>
      <c r="E27031" t="s">
        <v>1118</v>
      </c>
      <c r="F27031" t="s">
        <v>1051</v>
      </c>
      <c r="G27031" t="s">
        <v>140</v>
      </c>
    </row>
    <row r="27032" spans="1:7" x14ac:dyDescent="0.35">
      <c r="A27032" t="s">
        <v>28</v>
      </c>
      <c r="B27032" t="s">
        <v>1166</v>
      </c>
      <c r="C27032">
        <v>122</v>
      </c>
      <c r="D27032" t="s">
        <v>1009</v>
      </c>
      <c r="E27032" t="s">
        <v>800</v>
      </c>
      <c r="F27032" t="s">
        <v>1057</v>
      </c>
      <c r="G27032" t="s">
        <v>1009</v>
      </c>
    </row>
    <row r="27033" spans="1:7" x14ac:dyDescent="0.35">
      <c r="A27033" t="s">
        <v>29</v>
      </c>
      <c r="B27033" t="s">
        <v>1165</v>
      </c>
      <c r="C27033">
        <v>94</v>
      </c>
      <c r="D27033" t="s">
        <v>140</v>
      </c>
      <c r="E27033" t="s">
        <v>1146</v>
      </c>
      <c r="F27033" t="s">
        <v>1052</v>
      </c>
      <c r="G27033" t="s">
        <v>140</v>
      </c>
    </row>
    <row r="27034" spans="1:7" x14ac:dyDescent="0.35">
      <c r="A27034" t="s">
        <v>29</v>
      </c>
      <c r="B27034" t="s">
        <v>1166</v>
      </c>
      <c r="C27034">
        <v>110</v>
      </c>
      <c r="D27034" t="s">
        <v>140</v>
      </c>
      <c r="E27034" t="s">
        <v>1230</v>
      </c>
      <c r="F27034" t="s">
        <v>1004</v>
      </c>
      <c r="G27034" t="s">
        <v>140</v>
      </c>
    </row>
    <row r="27035" spans="1:7" x14ac:dyDescent="0.35">
      <c r="A27035" t="s">
        <v>30</v>
      </c>
      <c r="B27035" t="s">
        <v>1165</v>
      </c>
      <c r="C27035">
        <v>91</v>
      </c>
      <c r="D27035" t="s">
        <v>140</v>
      </c>
      <c r="E27035" t="s">
        <v>936</v>
      </c>
      <c r="F27035" t="s">
        <v>937</v>
      </c>
      <c r="G27035" t="s">
        <v>140</v>
      </c>
    </row>
    <row r="27036" spans="1:7" x14ac:dyDescent="0.35">
      <c r="A27036" t="s">
        <v>30</v>
      </c>
      <c r="B27036" t="s">
        <v>1166</v>
      </c>
      <c r="C27036">
        <v>111</v>
      </c>
      <c r="D27036" t="s">
        <v>140</v>
      </c>
      <c r="E27036" t="s">
        <v>1143</v>
      </c>
      <c r="F27036" t="s">
        <v>1007</v>
      </c>
      <c r="G27036" t="s">
        <v>1054</v>
      </c>
    </row>
    <row r="27037" spans="1:7" x14ac:dyDescent="0.35">
      <c r="A27037" t="s">
        <v>31</v>
      </c>
      <c r="B27037" t="s">
        <v>1165</v>
      </c>
      <c r="C27037">
        <v>132</v>
      </c>
      <c r="D27037" t="s">
        <v>140</v>
      </c>
      <c r="E27037" t="s">
        <v>839</v>
      </c>
      <c r="F27037" t="s">
        <v>869</v>
      </c>
      <c r="G27037" t="s">
        <v>1098</v>
      </c>
    </row>
    <row r="27038" spans="1:7" x14ac:dyDescent="0.35">
      <c r="A27038" t="s">
        <v>31</v>
      </c>
      <c r="B27038" t="s">
        <v>1166</v>
      </c>
      <c r="C27038">
        <v>75</v>
      </c>
      <c r="D27038" t="s">
        <v>140</v>
      </c>
      <c r="E27038" t="s">
        <v>1157</v>
      </c>
      <c r="F27038" t="s">
        <v>548</v>
      </c>
      <c r="G27038" t="s">
        <v>140</v>
      </c>
    </row>
    <row r="27039" spans="1:7" x14ac:dyDescent="0.35">
      <c r="A27039" t="s">
        <v>32</v>
      </c>
      <c r="B27039" t="s">
        <v>1165</v>
      </c>
      <c r="C27039">
        <v>1846</v>
      </c>
      <c r="D27039" t="s">
        <v>1016</v>
      </c>
      <c r="E27039" t="s">
        <v>1116</v>
      </c>
      <c r="F27039" t="s">
        <v>1064</v>
      </c>
      <c r="G27039" t="s">
        <v>140</v>
      </c>
    </row>
    <row r="27040" spans="1:7" x14ac:dyDescent="0.35">
      <c r="A27040" t="s">
        <v>32</v>
      </c>
      <c r="B27040" t="s">
        <v>1166</v>
      </c>
      <c r="C27040">
        <v>3084</v>
      </c>
      <c r="D27040" t="s">
        <v>1022</v>
      </c>
      <c r="E27040" t="s">
        <v>1025</v>
      </c>
      <c r="F27040" t="s">
        <v>1062</v>
      </c>
      <c r="G27040" t="s">
        <v>1008</v>
      </c>
    </row>
    <row r="27042" spans="1:7" x14ac:dyDescent="0.35">
      <c r="A27042" t="s">
        <v>2112</v>
      </c>
    </row>
    <row r="27043" spans="1:7" x14ac:dyDescent="0.35">
      <c r="A27043" t="s">
        <v>2</v>
      </c>
      <c r="B27043" t="s">
        <v>1659</v>
      </c>
      <c r="C27043" t="s">
        <v>3</v>
      </c>
      <c r="D27043" t="s">
        <v>85</v>
      </c>
      <c r="E27043" t="s">
        <v>86</v>
      </c>
      <c r="F27043" t="s">
        <v>1133</v>
      </c>
      <c r="G27043" t="s">
        <v>136</v>
      </c>
    </row>
    <row r="27044" spans="1:7" x14ac:dyDescent="0.35">
      <c r="A27044" t="s">
        <v>8</v>
      </c>
      <c r="B27044" t="s">
        <v>1660</v>
      </c>
      <c r="C27044">
        <v>81</v>
      </c>
      <c r="D27044" t="s">
        <v>1207</v>
      </c>
      <c r="E27044" t="s">
        <v>971</v>
      </c>
      <c r="F27044" t="s">
        <v>140</v>
      </c>
      <c r="G27044" t="s">
        <v>140</v>
      </c>
    </row>
    <row r="27045" spans="1:7" x14ac:dyDescent="0.35">
      <c r="A27045" t="s">
        <v>8</v>
      </c>
      <c r="B27045" t="s">
        <v>1661</v>
      </c>
      <c r="C27045">
        <v>123</v>
      </c>
      <c r="D27045" t="s">
        <v>90</v>
      </c>
      <c r="E27045" t="s">
        <v>89</v>
      </c>
      <c r="F27045" t="s">
        <v>140</v>
      </c>
      <c r="G27045" t="s">
        <v>140</v>
      </c>
    </row>
    <row r="27046" spans="1:7" x14ac:dyDescent="0.35">
      <c r="A27046" t="s">
        <v>9</v>
      </c>
      <c r="B27046" t="s">
        <v>1660</v>
      </c>
      <c r="C27046">
        <v>92</v>
      </c>
      <c r="D27046" t="s">
        <v>1119</v>
      </c>
      <c r="E27046" t="s">
        <v>1046</v>
      </c>
      <c r="F27046" t="s">
        <v>140</v>
      </c>
      <c r="G27046" t="s">
        <v>140</v>
      </c>
    </row>
    <row r="27047" spans="1:7" x14ac:dyDescent="0.35">
      <c r="A27047" t="s">
        <v>9</v>
      </c>
      <c r="B27047" t="s">
        <v>1661</v>
      </c>
      <c r="C27047">
        <v>109</v>
      </c>
      <c r="D27047" t="s">
        <v>1134</v>
      </c>
      <c r="E27047" t="s">
        <v>1095</v>
      </c>
      <c r="F27047" t="s">
        <v>140</v>
      </c>
      <c r="G27047" t="s">
        <v>140</v>
      </c>
    </row>
    <row r="27048" spans="1:7" x14ac:dyDescent="0.35">
      <c r="A27048" t="s">
        <v>10</v>
      </c>
      <c r="B27048" t="s">
        <v>1660</v>
      </c>
      <c r="C27048">
        <v>72</v>
      </c>
      <c r="D27048" t="s">
        <v>177</v>
      </c>
      <c r="E27048" t="s">
        <v>140</v>
      </c>
      <c r="F27048" t="s">
        <v>140</v>
      </c>
      <c r="G27048" t="s">
        <v>140</v>
      </c>
    </row>
    <row r="27049" spans="1:7" x14ac:dyDescent="0.35">
      <c r="A27049" t="s">
        <v>10</v>
      </c>
      <c r="B27049" t="s">
        <v>1661</v>
      </c>
      <c r="C27049">
        <v>136</v>
      </c>
      <c r="D27049" t="s">
        <v>1198</v>
      </c>
      <c r="E27049" t="s">
        <v>1068</v>
      </c>
      <c r="F27049" t="s">
        <v>140</v>
      </c>
      <c r="G27049" t="s">
        <v>1010</v>
      </c>
    </row>
    <row r="27050" spans="1:7" x14ac:dyDescent="0.35">
      <c r="A27050" t="s">
        <v>11</v>
      </c>
      <c r="B27050" t="s">
        <v>1660</v>
      </c>
      <c r="C27050">
        <v>99</v>
      </c>
      <c r="D27050" t="s">
        <v>344</v>
      </c>
      <c r="E27050" t="s">
        <v>345</v>
      </c>
      <c r="F27050" t="s">
        <v>140</v>
      </c>
      <c r="G27050" t="s">
        <v>140</v>
      </c>
    </row>
    <row r="27051" spans="1:7" x14ac:dyDescent="0.35">
      <c r="A27051" t="s">
        <v>11</v>
      </c>
      <c r="B27051" t="s">
        <v>1661</v>
      </c>
      <c r="C27051">
        <v>107</v>
      </c>
      <c r="D27051" t="s">
        <v>1109</v>
      </c>
      <c r="E27051" t="s">
        <v>1062</v>
      </c>
      <c r="F27051" t="s">
        <v>140</v>
      </c>
      <c r="G27051" t="s">
        <v>140</v>
      </c>
    </row>
    <row r="27052" spans="1:7" x14ac:dyDescent="0.35">
      <c r="A27052" t="s">
        <v>12</v>
      </c>
      <c r="B27052" t="s">
        <v>1660</v>
      </c>
      <c r="C27052">
        <v>93</v>
      </c>
      <c r="D27052" t="s">
        <v>1230</v>
      </c>
      <c r="E27052" t="s">
        <v>1050</v>
      </c>
      <c r="F27052" t="s">
        <v>140</v>
      </c>
      <c r="G27052" t="s">
        <v>1021</v>
      </c>
    </row>
    <row r="27053" spans="1:7" x14ac:dyDescent="0.35">
      <c r="A27053" t="s">
        <v>12</v>
      </c>
      <c r="B27053" t="s">
        <v>1661</v>
      </c>
      <c r="C27053">
        <v>116</v>
      </c>
      <c r="D27053" t="s">
        <v>930</v>
      </c>
      <c r="E27053" t="s">
        <v>109</v>
      </c>
      <c r="F27053" t="s">
        <v>140</v>
      </c>
      <c r="G27053" t="s">
        <v>1021</v>
      </c>
    </row>
    <row r="27054" spans="1:7" x14ac:dyDescent="0.35">
      <c r="A27054" t="s">
        <v>13</v>
      </c>
      <c r="B27054" t="s">
        <v>1660</v>
      </c>
      <c r="C27054">
        <v>50</v>
      </c>
      <c r="D27054" t="s">
        <v>1119</v>
      </c>
      <c r="E27054" t="s">
        <v>1046</v>
      </c>
      <c r="F27054" t="s">
        <v>140</v>
      </c>
      <c r="G27054" t="s">
        <v>140</v>
      </c>
    </row>
    <row r="27055" spans="1:7" x14ac:dyDescent="0.35">
      <c r="A27055" t="s">
        <v>13</v>
      </c>
      <c r="B27055" t="s">
        <v>1661</v>
      </c>
      <c r="C27055">
        <v>156</v>
      </c>
      <c r="D27055" t="s">
        <v>1115</v>
      </c>
      <c r="E27055" t="s">
        <v>664</v>
      </c>
      <c r="F27055" t="s">
        <v>140</v>
      </c>
      <c r="G27055" t="s">
        <v>1013</v>
      </c>
    </row>
    <row r="27056" spans="1:7" x14ac:dyDescent="0.35">
      <c r="A27056" t="s">
        <v>14</v>
      </c>
      <c r="B27056" t="s">
        <v>1660</v>
      </c>
      <c r="C27056">
        <v>91</v>
      </c>
      <c r="D27056" t="s">
        <v>514</v>
      </c>
      <c r="E27056" t="s">
        <v>515</v>
      </c>
      <c r="F27056" t="s">
        <v>140</v>
      </c>
      <c r="G27056" t="s">
        <v>140</v>
      </c>
    </row>
    <row r="27057" spans="1:7" x14ac:dyDescent="0.35">
      <c r="A27057" t="s">
        <v>14</v>
      </c>
      <c r="B27057" t="s">
        <v>1661</v>
      </c>
      <c r="C27057">
        <v>112</v>
      </c>
      <c r="D27057" t="s">
        <v>997</v>
      </c>
      <c r="E27057" t="s">
        <v>996</v>
      </c>
      <c r="F27057" t="s">
        <v>140</v>
      </c>
      <c r="G27057" t="s">
        <v>140</v>
      </c>
    </row>
    <row r="27058" spans="1:7" x14ac:dyDescent="0.35">
      <c r="A27058" t="s">
        <v>15</v>
      </c>
      <c r="B27058" t="s">
        <v>1660</v>
      </c>
      <c r="C27058">
        <v>85</v>
      </c>
      <c r="D27058" t="s">
        <v>990</v>
      </c>
      <c r="E27058" t="s">
        <v>458</v>
      </c>
      <c r="F27058" t="s">
        <v>140</v>
      </c>
      <c r="G27058" t="s">
        <v>140</v>
      </c>
    </row>
    <row r="27059" spans="1:7" x14ac:dyDescent="0.35">
      <c r="A27059" t="s">
        <v>15</v>
      </c>
      <c r="B27059" t="s">
        <v>1661</v>
      </c>
      <c r="C27059">
        <v>121</v>
      </c>
      <c r="D27059" t="s">
        <v>732</v>
      </c>
      <c r="E27059" t="s">
        <v>733</v>
      </c>
      <c r="F27059" t="s">
        <v>140</v>
      </c>
      <c r="G27059" t="s">
        <v>140</v>
      </c>
    </row>
    <row r="27060" spans="1:7" x14ac:dyDescent="0.35">
      <c r="A27060" t="s">
        <v>16</v>
      </c>
      <c r="B27060" t="s">
        <v>1660</v>
      </c>
      <c r="C27060">
        <v>116</v>
      </c>
      <c r="D27060" t="s">
        <v>1148</v>
      </c>
      <c r="E27060" t="s">
        <v>1063</v>
      </c>
      <c r="F27060" t="s">
        <v>140</v>
      </c>
      <c r="G27060" t="s">
        <v>1010</v>
      </c>
    </row>
    <row r="27061" spans="1:7" x14ac:dyDescent="0.35">
      <c r="A27061" t="s">
        <v>16</v>
      </c>
      <c r="B27061" t="s">
        <v>1661</v>
      </c>
      <c r="C27061">
        <v>90</v>
      </c>
      <c r="D27061" t="s">
        <v>918</v>
      </c>
      <c r="E27061" t="s">
        <v>919</v>
      </c>
      <c r="F27061" t="s">
        <v>140</v>
      </c>
      <c r="G27061" t="s">
        <v>140</v>
      </c>
    </row>
    <row r="27062" spans="1:7" x14ac:dyDescent="0.35">
      <c r="A27062" t="s">
        <v>17</v>
      </c>
      <c r="B27062" t="s">
        <v>1660</v>
      </c>
      <c r="C27062">
        <v>81</v>
      </c>
      <c r="D27062" t="s">
        <v>1183</v>
      </c>
      <c r="E27062" t="s">
        <v>1043</v>
      </c>
      <c r="F27062" t="s">
        <v>140</v>
      </c>
      <c r="G27062" t="s">
        <v>140</v>
      </c>
    </row>
    <row r="27063" spans="1:7" x14ac:dyDescent="0.35">
      <c r="A27063" t="s">
        <v>17</v>
      </c>
      <c r="B27063" t="s">
        <v>1661</v>
      </c>
      <c r="C27063">
        <v>122</v>
      </c>
      <c r="D27063" t="s">
        <v>784</v>
      </c>
      <c r="E27063" t="s">
        <v>785</v>
      </c>
      <c r="F27063" t="s">
        <v>140</v>
      </c>
      <c r="G27063" t="s">
        <v>140</v>
      </c>
    </row>
    <row r="27064" spans="1:7" x14ac:dyDescent="0.35">
      <c r="A27064" t="s">
        <v>18</v>
      </c>
      <c r="B27064" t="s">
        <v>1660</v>
      </c>
      <c r="C27064">
        <v>75</v>
      </c>
      <c r="D27064" t="s">
        <v>177</v>
      </c>
      <c r="E27064" t="s">
        <v>140</v>
      </c>
      <c r="F27064" t="s">
        <v>140</v>
      </c>
      <c r="G27064" t="s">
        <v>140</v>
      </c>
    </row>
    <row r="27065" spans="1:7" x14ac:dyDescent="0.35">
      <c r="A27065" t="s">
        <v>18</v>
      </c>
      <c r="B27065" t="s">
        <v>1661</v>
      </c>
      <c r="C27065">
        <v>130</v>
      </c>
      <c r="D27065" t="s">
        <v>918</v>
      </c>
      <c r="E27065" t="s">
        <v>919</v>
      </c>
      <c r="F27065" t="s">
        <v>140</v>
      </c>
      <c r="G27065" t="s">
        <v>140</v>
      </c>
    </row>
    <row r="27066" spans="1:7" x14ac:dyDescent="0.35">
      <c r="A27066" t="s">
        <v>19</v>
      </c>
      <c r="B27066" t="s">
        <v>1660</v>
      </c>
      <c r="C27066">
        <v>68</v>
      </c>
      <c r="D27066" t="s">
        <v>1202</v>
      </c>
      <c r="E27066" t="s">
        <v>1066</v>
      </c>
      <c r="F27066" t="s">
        <v>140</v>
      </c>
      <c r="G27066" t="s">
        <v>140</v>
      </c>
    </row>
    <row r="27067" spans="1:7" x14ac:dyDescent="0.35">
      <c r="A27067" t="s">
        <v>19</v>
      </c>
      <c r="B27067" t="s">
        <v>1661</v>
      </c>
      <c r="C27067">
        <v>138</v>
      </c>
      <c r="D27067" t="s">
        <v>514</v>
      </c>
      <c r="E27067" t="s">
        <v>515</v>
      </c>
      <c r="F27067" t="s">
        <v>140</v>
      </c>
      <c r="G27067" t="s">
        <v>140</v>
      </c>
    </row>
    <row r="27068" spans="1:7" x14ac:dyDescent="0.35">
      <c r="A27068" t="s">
        <v>20</v>
      </c>
      <c r="B27068" t="s">
        <v>1660</v>
      </c>
      <c r="C27068">
        <v>78</v>
      </c>
      <c r="D27068" t="s">
        <v>1111</v>
      </c>
      <c r="E27068" t="s">
        <v>1047</v>
      </c>
      <c r="F27068" t="s">
        <v>1011</v>
      </c>
      <c r="G27068" t="s">
        <v>140</v>
      </c>
    </row>
    <row r="27069" spans="1:7" x14ac:dyDescent="0.35">
      <c r="A27069" t="s">
        <v>20</v>
      </c>
      <c r="B27069" t="s">
        <v>1661</v>
      </c>
      <c r="C27069">
        <v>128</v>
      </c>
      <c r="D27069" t="s">
        <v>1198</v>
      </c>
      <c r="E27069" t="s">
        <v>939</v>
      </c>
      <c r="F27069" t="s">
        <v>949</v>
      </c>
      <c r="G27069" t="s">
        <v>140</v>
      </c>
    </row>
    <row r="27070" spans="1:7" x14ac:dyDescent="0.35">
      <c r="A27070" t="s">
        <v>21</v>
      </c>
      <c r="B27070" t="s">
        <v>1660</v>
      </c>
      <c r="C27070">
        <v>71</v>
      </c>
      <c r="D27070" t="s">
        <v>990</v>
      </c>
      <c r="E27070" t="s">
        <v>458</v>
      </c>
      <c r="F27070" t="s">
        <v>140</v>
      </c>
      <c r="G27070" t="s">
        <v>140</v>
      </c>
    </row>
    <row r="27071" spans="1:7" x14ac:dyDescent="0.35">
      <c r="A27071" t="s">
        <v>21</v>
      </c>
      <c r="B27071" t="s">
        <v>1661</v>
      </c>
      <c r="C27071">
        <v>139</v>
      </c>
      <c r="D27071" t="s">
        <v>665</v>
      </c>
      <c r="E27071" t="s">
        <v>664</v>
      </c>
      <c r="F27071" t="s">
        <v>140</v>
      </c>
      <c r="G27071" t="s">
        <v>140</v>
      </c>
    </row>
    <row r="27072" spans="1:7" x14ac:dyDescent="0.35">
      <c r="A27072" t="s">
        <v>22</v>
      </c>
      <c r="B27072" t="s">
        <v>1660</v>
      </c>
      <c r="C27072">
        <v>81</v>
      </c>
      <c r="D27072" t="s">
        <v>500</v>
      </c>
      <c r="E27072" t="s">
        <v>501</v>
      </c>
      <c r="F27072" t="s">
        <v>140</v>
      </c>
      <c r="G27072" t="s">
        <v>140</v>
      </c>
    </row>
    <row r="27073" spans="1:7" x14ac:dyDescent="0.35">
      <c r="A27073" t="s">
        <v>22</v>
      </c>
      <c r="B27073" t="s">
        <v>1661</v>
      </c>
      <c r="C27073">
        <v>128</v>
      </c>
      <c r="D27073" t="s">
        <v>1147</v>
      </c>
      <c r="E27073" t="s">
        <v>1021</v>
      </c>
      <c r="F27073" t="s">
        <v>775</v>
      </c>
      <c r="G27073" t="s">
        <v>140</v>
      </c>
    </row>
    <row r="27074" spans="1:7" x14ac:dyDescent="0.35">
      <c r="A27074" t="s">
        <v>23</v>
      </c>
      <c r="B27074" t="s">
        <v>1660</v>
      </c>
      <c r="C27074">
        <v>42</v>
      </c>
      <c r="D27074" t="s">
        <v>955</v>
      </c>
      <c r="E27074" t="s">
        <v>954</v>
      </c>
      <c r="F27074" t="s">
        <v>140</v>
      </c>
      <c r="G27074" t="s">
        <v>140</v>
      </c>
    </row>
    <row r="27075" spans="1:7" x14ac:dyDescent="0.35">
      <c r="A27075" t="s">
        <v>23</v>
      </c>
      <c r="B27075" t="s">
        <v>1661</v>
      </c>
      <c r="C27075">
        <v>163</v>
      </c>
      <c r="D27075" t="s">
        <v>1097</v>
      </c>
      <c r="E27075" t="s">
        <v>1044</v>
      </c>
      <c r="F27075" t="s">
        <v>140</v>
      </c>
      <c r="G27075" t="s">
        <v>140</v>
      </c>
    </row>
    <row r="27076" spans="1:7" x14ac:dyDescent="0.35">
      <c r="A27076" t="s">
        <v>24</v>
      </c>
      <c r="B27076" t="s">
        <v>1660</v>
      </c>
      <c r="C27076">
        <v>106</v>
      </c>
      <c r="D27076" t="s">
        <v>344</v>
      </c>
      <c r="E27076" t="s">
        <v>345</v>
      </c>
      <c r="F27076" t="s">
        <v>140</v>
      </c>
      <c r="G27076" t="s">
        <v>140</v>
      </c>
    </row>
    <row r="27077" spans="1:7" x14ac:dyDescent="0.35">
      <c r="A27077" t="s">
        <v>24</v>
      </c>
      <c r="B27077" t="s">
        <v>1661</v>
      </c>
      <c r="C27077">
        <v>101</v>
      </c>
      <c r="D27077" t="s">
        <v>1115</v>
      </c>
      <c r="E27077" t="s">
        <v>869</v>
      </c>
      <c r="F27077" t="s">
        <v>949</v>
      </c>
      <c r="G27077" t="s">
        <v>140</v>
      </c>
    </row>
    <row r="27078" spans="1:7" x14ac:dyDescent="0.35">
      <c r="A27078" t="s">
        <v>25</v>
      </c>
      <c r="B27078" t="s">
        <v>1660</v>
      </c>
      <c r="C27078">
        <v>101</v>
      </c>
      <c r="D27078" t="s">
        <v>1210</v>
      </c>
      <c r="E27078" t="s">
        <v>1009</v>
      </c>
      <c r="F27078" t="s">
        <v>140</v>
      </c>
      <c r="G27078" t="s">
        <v>140</v>
      </c>
    </row>
    <row r="27079" spans="1:7" x14ac:dyDescent="0.35">
      <c r="A27079" t="s">
        <v>25</v>
      </c>
      <c r="B27079" t="s">
        <v>1661</v>
      </c>
      <c r="C27079">
        <v>103</v>
      </c>
      <c r="D27079" t="s">
        <v>904</v>
      </c>
      <c r="E27079" t="s">
        <v>1062</v>
      </c>
      <c r="F27079" t="s">
        <v>140</v>
      </c>
      <c r="G27079" t="s">
        <v>1016</v>
      </c>
    </row>
    <row r="27080" spans="1:7" x14ac:dyDescent="0.35">
      <c r="A27080" t="s">
        <v>26</v>
      </c>
      <c r="B27080" t="s">
        <v>1660</v>
      </c>
      <c r="C27080">
        <v>93</v>
      </c>
      <c r="D27080" t="s">
        <v>514</v>
      </c>
      <c r="E27080" t="s">
        <v>515</v>
      </c>
      <c r="F27080" t="s">
        <v>140</v>
      </c>
      <c r="G27080" t="s">
        <v>140</v>
      </c>
    </row>
    <row r="27081" spans="1:7" x14ac:dyDescent="0.35">
      <c r="A27081" t="s">
        <v>26</v>
      </c>
      <c r="B27081" t="s">
        <v>1661</v>
      </c>
      <c r="C27081">
        <v>109</v>
      </c>
      <c r="D27081" t="s">
        <v>938</v>
      </c>
      <c r="E27081" t="s">
        <v>939</v>
      </c>
      <c r="F27081" t="s">
        <v>140</v>
      </c>
      <c r="G27081" t="s">
        <v>140</v>
      </c>
    </row>
    <row r="27082" spans="1:7" x14ac:dyDescent="0.35">
      <c r="A27082" t="s">
        <v>27</v>
      </c>
      <c r="B27082" t="s">
        <v>1660</v>
      </c>
      <c r="C27082">
        <v>106</v>
      </c>
      <c r="D27082" t="s">
        <v>1110</v>
      </c>
      <c r="E27082" t="s">
        <v>1053</v>
      </c>
      <c r="F27082" t="s">
        <v>140</v>
      </c>
      <c r="G27082" t="s">
        <v>140</v>
      </c>
    </row>
    <row r="27083" spans="1:7" x14ac:dyDescent="0.35">
      <c r="A27083" t="s">
        <v>27</v>
      </c>
      <c r="B27083" t="s">
        <v>1661</v>
      </c>
      <c r="C27083">
        <v>98</v>
      </c>
      <c r="D27083" t="s">
        <v>1198</v>
      </c>
      <c r="E27083" t="s">
        <v>1048</v>
      </c>
      <c r="F27083" t="s">
        <v>140</v>
      </c>
      <c r="G27083" t="s">
        <v>775</v>
      </c>
    </row>
    <row r="27084" spans="1:7" x14ac:dyDescent="0.35">
      <c r="A27084" t="s">
        <v>28</v>
      </c>
      <c r="B27084" t="s">
        <v>1660</v>
      </c>
      <c r="C27084">
        <v>85</v>
      </c>
      <c r="D27084" t="s">
        <v>1097</v>
      </c>
      <c r="E27084" t="s">
        <v>733</v>
      </c>
      <c r="F27084" t="s">
        <v>1063</v>
      </c>
      <c r="G27084" t="s">
        <v>140</v>
      </c>
    </row>
    <row r="27085" spans="1:7" x14ac:dyDescent="0.35">
      <c r="A27085" t="s">
        <v>28</v>
      </c>
      <c r="B27085" t="s">
        <v>1661</v>
      </c>
      <c r="C27085">
        <v>122</v>
      </c>
      <c r="D27085" t="s">
        <v>661</v>
      </c>
      <c r="E27085" t="s">
        <v>869</v>
      </c>
      <c r="F27085" t="s">
        <v>140</v>
      </c>
      <c r="G27085" t="s">
        <v>1009</v>
      </c>
    </row>
    <row r="27086" spans="1:7" x14ac:dyDescent="0.35">
      <c r="A27086" t="s">
        <v>29</v>
      </c>
      <c r="B27086" t="s">
        <v>1660</v>
      </c>
      <c r="C27086">
        <v>98</v>
      </c>
      <c r="D27086" t="s">
        <v>1148</v>
      </c>
      <c r="E27086" t="s">
        <v>1021</v>
      </c>
      <c r="F27086" t="s">
        <v>140</v>
      </c>
      <c r="G27086" t="s">
        <v>140</v>
      </c>
    </row>
    <row r="27087" spans="1:7" x14ac:dyDescent="0.35">
      <c r="A27087" t="s">
        <v>29</v>
      </c>
      <c r="B27087" t="s">
        <v>1661</v>
      </c>
      <c r="C27087">
        <v>106</v>
      </c>
      <c r="D27087" t="s">
        <v>858</v>
      </c>
      <c r="E27087" t="s">
        <v>527</v>
      </c>
      <c r="F27087" t="s">
        <v>140</v>
      </c>
      <c r="G27087" t="s">
        <v>140</v>
      </c>
    </row>
    <row r="27088" spans="1:7" x14ac:dyDescent="0.35">
      <c r="A27088" t="s">
        <v>30</v>
      </c>
      <c r="B27088" t="s">
        <v>1660</v>
      </c>
      <c r="C27088">
        <v>107</v>
      </c>
      <c r="D27088" t="s">
        <v>1153</v>
      </c>
      <c r="E27088" t="s">
        <v>1059</v>
      </c>
      <c r="F27088" t="s">
        <v>140</v>
      </c>
      <c r="G27088" t="s">
        <v>140</v>
      </c>
    </row>
    <row r="27089" spans="1:7" x14ac:dyDescent="0.35">
      <c r="A27089" t="s">
        <v>30</v>
      </c>
      <c r="B27089" t="s">
        <v>1661</v>
      </c>
      <c r="C27089">
        <v>95</v>
      </c>
      <c r="D27089" t="s">
        <v>806</v>
      </c>
      <c r="E27089" t="s">
        <v>769</v>
      </c>
      <c r="F27089" t="s">
        <v>140</v>
      </c>
      <c r="G27089" t="s">
        <v>1021</v>
      </c>
    </row>
    <row r="27090" spans="1:7" x14ac:dyDescent="0.35">
      <c r="A27090" t="s">
        <v>31</v>
      </c>
      <c r="B27090" t="s">
        <v>1660</v>
      </c>
      <c r="C27090">
        <v>72</v>
      </c>
      <c r="D27090" t="s">
        <v>717</v>
      </c>
      <c r="E27090" t="s">
        <v>769</v>
      </c>
      <c r="F27090" t="s">
        <v>140</v>
      </c>
      <c r="G27090" t="s">
        <v>1050</v>
      </c>
    </row>
    <row r="27091" spans="1:7" x14ac:dyDescent="0.35">
      <c r="A27091" t="s">
        <v>31</v>
      </c>
      <c r="B27091" t="s">
        <v>1661</v>
      </c>
      <c r="C27091">
        <v>135</v>
      </c>
      <c r="D27091" t="s">
        <v>990</v>
      </c>
      <c r="E27091" t="s">
        <v>458</v>
      </c>
      <c r="F27091" t="s">
        <v>140</v>
      </c>
      <c r="G27091" t="s">
        <v>140</v>
      </c>
    </row>
    <row r="27092" spans="1:7" x14ac:dyDescent="0.35">
      <c r="A27092" t="s">
        <v>32</v>
      </c>
      <c r="B27092" t="s">
        <v>1660</v>
      </c>
      <c r="C27092">
        <v>2043</v>
      </c>
      <c r="D27092" t="s">
        <v>997</v>
      </c>
      <c r="E27092" t="s">
        <v>950</v>
      </c>
      <c r="F27092" t="s">
        <v>1022</v>
      </c>
      <c r="G27092" t="s">
        <v>1022</v>
      </c>
    </row>
    <row r="27093" spans="1:7" x14ac:dyDescent="0.35">
      <c r="A27093" t="s">
        <v>32</v>
      </c>
      <c r="B27093" t="s">
        <v>1661</v>
      </c>
      <c r="C27093">
        <v>2887</v>
      </c>
      <c r="D27093" t="s">
        <v>1123</v>
      </c>
      <c r="E27093" t="s">
        <v>664</v>
      </c>
      <c r="F27093" t="s">
        <v>1008</v>
      </c>
      <c r="G27093" t="s">
        <v>1008</v>
      </c>
    </row>
    <row r="27095" spans="1:7" x14ac:dyDescent="0.35">
      <c r="A27095" t="s">
        <v>2113</v>
      </c>
    </row>
    <row r="27096" spans="1:7" x14ac:dyDescent="0.35">
      <c r="A27096" t="s">
        <v>2</v>
      </c>
      <c r="B27096" t="s">
        <v>2114</v>
      </c>
      <c r="C27096" t="s">
        <v>3</v>
      </c>
      <c r="D27096" t="s">
        <v>1133</v>
      </c>
      <c r="E27096" t="s">
        <v>85</v>
      </c>
      <c r="F27096" t="s">
        <v>86</v>
      </c>
      <c r="G27096" t="s">
        <v>136</v>
      </c>
    </row>
    <row r="27097" spans="1:7" x14ac:dyDescent="0.35">
      <c r="A27097" t="s">
        <v>8</v>
      </c>
      <c r="B27097" t="s">
        <v>1384</v>
      </c>
      <c r="C27097">
        <v>124</v>
      </c>
      <c r="D27097" t="s">
        <v>140</v>
      </c>
      <c r="E27097" t="s">
        <v>732</v>
      </c>
      <c r="F27097" t="s">
        <v>733</v>
      </c>
      <c r="G27097" t="s">
        <v>140</v>
      </c>
    </row>
    <row r="27098" spans="1:7" x14ac:dyDescent="0.35">
      <c r="A27098" t="s">
        <v>8</v>
      </c>
      <c r="B27098" t="s">
        <v>2115</v>
      </c>
      <c r="C27098">
        <v>73</v>
      </c>
      <c r="D27098" t="s">
        <v>140</v>
      </c>
      <c r="E27098" t="s">
        <v>90</v>
      </c>
      <c r="F27098" t="s">
        <v>89</v>
      </c>
      <c r="G27098" t="s">
        <v>140</v>
      </c>
    </row>
    <row r="27099" spans="1:7" x14ac:dyDescent="0.35">
      <c r="A27099" t="s">
        <v>8</v>
      </c>
      <c r="B27099" t="s">
        <v>2116</v>
      </c>
      <c r="C27099">
        <v>5</v>
      </c>
      <c r="D27099" t="s">
        <v>140</v>
      </c>
      <c r="E27099" t="s">
        <v>806</v>
      </c>
      <c r="F27099" t="s">
        <v>574</v>
      </c>
      <c r="G27099" t="s">
        <v>140</v>
      </c>
    </row>
    <row r="27100" spans="1:7" x14ac:dyDescent="0.35">
      <c r="A27100" t="s">
        <v>8</v>
      </c>
      <c r="B27100" t="s">
        <v>339</v>
      </c>
      <c r="C27100">
        <v>2</v>
      </c>
      <c r="D27100" t="s">
        <v>140</v>
      </c>
      <c r="E27100" t="s">
        <v>177</v>
      </c>
      <c r="F27100" t="s">
        <v>140</v>
      </c>
      <c r="G27100" t="s">
        <v>140</v>
      </c>
    </row>
    <row r="27101" spans="1:7" x14ac:dyDescent="0.35">
      <c r="A27101" t="s">
        <v>9</v>
      </c>
      <c r="B27101" t="s">
        <v>1384</v>
      </c>
      <c r="C27101">
        <v>186</v>
      </c>
      <c r="D27101" t="s">
        <v>140</v>
      </c>
      <c r="E27101" t="s">
        <v>933</v>
      </c>
      <c r="F27101" t="s">
        <v>824</v>
      </c>
      <c r="G27101" t="s">
        <v>140</v>
      </c>
    </row>
    <row r="27102" spans="1:7" x14ac:dyDescent="0.35">
      <c r="A27102" t="s">
        <v>9</v>
      </c>
      <c r="B27102" t="s">
        <v>2115</v>
      </c>
      <c r="C27102">
        <v>10</v>
      </c>
      <c r="D27102" t="s">
        <v>140</v>
      </c>
      <c r="E27102" t="s">
        <v>177</v>
      </c>
      <c r="F27102" t="s">
        <v>140</v>
      </c>
      <c r="G27102" t="s">
        <v>140</v>
      </c>
    </row>
    <row r="27103" spans="1:7" x14ac:dyDescent="0.35">
      <c r="A27103" t="s">
        <v>9</v>
      </c>
      <c r="B27103" t="s">
        <v>2116</v>
      </c>
      <c r="C27103">
        <v>2</v>
      </c>
      <c r="D27103" t="s">
        <v>140</v>
      </c>
      <c r="E27103" t="s">
        <v>177</v>
      </c>
      <c r="F27103" t="s">
        <v>140</v>
      </c>
      <c r="G27103" t="s">
        <v>140</v>
      </c>
    </row>
    <row r="27104" spans="1:7" x14ac:dyDescent="0.35">
      <c r="A27104" t="s">
        <v>9</v>
      </c>
      <c r="B27104" t="s">
        <v>339</v>
      </c>
      <c r="C27104">
        <v>3</v>
      </c>
      <c r="D27104" t="s">
        <v>140</v>
      </c>
      <c r="E27104" t="s">
        <v>177</v>
      </c>
      <c r="F27104" t="s">
        <v>140</v>
      </c>
      <c r="G27104" t="s">
        <v>140</v>
      </c>
    </row>
    <row r="27105" spans="1:7" x14ac:dyDescent="0.35">
      <c r="A27105" t="s">
        <v>10</v>
      </c>
      <c r="B27105" t="s">
        <v>1384</v>
      </c>
      <c r="C27105">
        <v>183</v>
      </c>
      <c r="D27105" t="s">
        <v>140</v>
      </c>
      <c r="E27105" t="s">
        <v>1213</v>
      </c>
      <c r="F27105" t="s">
        <v>1020</v>
      </c>
      <c r="G27105" t="s">
        <v>1008</v>
      </c>
    </row>
    <row r="27106" spans="1:7" x14ac:dyDescent="0.35">
      <c r="A27106" t="s">
        <v>10</v>
      </c>
      <c r="B27106" t="s">
        <v>2115</v>
      </c>
      <c r="C27106">
        <v>21</v>
      </c>
      <c r="D27106" t="s">
        <v>140</v>
      </c>
      <c r="E27106" t="s">
        <v>177</v>
      </c>
      <c r="F27106" t="s">
        <v>140</v>
      </c>
      <c r="G27106" t="s">
        <v>140</v>
      </c>
    </row>
    <row r="27107" spans="1:7" x14ac:dyDescent="0.35">
      <c r="A27107" t="s">
        <v>10</v>
      </c>
      <c r="B27107" t="s">
        <v>2116</v>
      </c>
      <c r="C27107">
        <v>4</v>
      </c>
      <c r="D27107" t="s">
        <v>140</v>
      </c>
      <c r="E27107" t="s">
        <v>177</v>
      </c>
      <c r="F27107" t="s">
        <v>140</v>
      </c>
      <c r="G27107" t="s">
        <v>140</v>
      </c>
    </row>
    <row r="27108" spans="1:7" x14ac:dyDescent="0.35">
      <c r="A27108" t="s">
        <v>11</v>
      </c>
      <c r="B27108" t="s">
        <v>1384</v>
      </c>
      <c r="C27108">
        <v>186</v>
      </c>
      <c r="D27108" t="s">
        <v>140</v>
      </c>
      <c r="E27108" t="s">
        <v>732</v>
      </c>
      <c r="F27108" t="s">
        <v>733</v>
      </c>
      <c r="G27108" t="s">
        <v>140</v>
      </c>
    </row>
    <row r="27109" spans="1:7" x14ac:dyDescent="0.35">
      <c r="A27109" t="s">
        <v>11</v>
      </c>
      <c r="B27109" t="s">
        <v>2115</v>
      </c>
      <c r="C27109">
        <v>19</v>
      </c>
      <c r="D27109" t="s">
        <v>140</v>
      </c>
      <c r="E27109" t="s">
        <v>1108</v>
      </c>
      <c r="F27109" t="s">
        <v>1068</v>
      </c>
      <c r="G27109" t="s">
        <v>140</v>
      </c>
    </row>
    <row r="27110" spans="1:7" x14ac:dyDescent="0.35">
      <c r="A27110" t="s">
        <v>11</v>
      </c>
      <c r="B27110" t="s">
        <v>2116</v>
      </c>
      <c r="C27110">
        <v>1</v>
      </c>
      <c r="D27110" t="s">
        <v>140</v>
      </c>
      <c r="E27110" t="s">
        <v>177</v>
      </c>
      <c r="F27110" t="s">
        <v>140</v>
      </c>
      <c r="G27110" t="s">
        <v>140</v>
      </c>
    </row>
    <row r="27111" spans="1:7" x14ac:dyDescent="0.35">
      <c r="A27111" t="s">
        <v>12</v>
      </c>
      <c r="B27111" t="s">
        <v>1384</v>
      </c>
      <c r="C27111">
        <v>81</v>
      </c>
      <c r="D27111" t="s">
        <v>140</v>
      </c>
      <c r="E27111" t="s">
        <v>110</v>
      </c>
      <c r="F27111" t="s">
        <v>109</v>
      </c>
      <c r="G27111" t="s">
        <v>140</v>
      </c>
    </row>
    <row r="27112" spans="1:7" x14ac:dyDescent="0.35">
      <c r="A27112" t="s">
        <v>12</v>
      </c>
      <c r="B27112" t="s">
        <v>2115</v>
      </c>
      <c r="C27112">
        <v>119</v>
      </c>
      <c r="D27112" t="s">
        <v>140</v>
      </c>
      <c r="E27112" t="s">
        <v>1116</v>
      </c>
      <c r="F27112" t="s">
        <v>939</v>
      </c>
      <c r="G27112" t="s">
        <v>940</v>
      </c>
    </row>
    <row r="27113" spans="1:7" x14ac:dyDescent="0.35">
      <c r="A27113" t="s">
        <v>12</v>
      </c>
      <c r="B27113" t="s">
        <v>2116</v>
      </c>
      <c r="C27113">
        <v>7</v>
      </c>
      <c r="D27113" t="s">
        <v>140</v>
      </c>
      <c r="E27113" t="s">
        <v>120</v>
      </c>
      <c r="F27113" t="s">
        <v>119</v>
      </c>
      <c r="G27113" t="s">
        <v>140</v>
      </c>
    </row>
    <row r="27114" spans="1:7" x14ac:dyDescent="0.35">
      <c r="A27114" t="s">
        <v>12</v>
      </c>
      <c r="B27114" t="s">
        <v>339</v>
      </c>
      <c r="C27114">
        <v>2</v>
      </c>
      <c r="D27114" t="s">
        <v>140</v>
      </c>
      <c r="E27114" t="s">
        <v>177</v>
      </c>
      <c r="F27114" t="s">
        <v>140</v>
      </c>
      <c r="G27114" t="s">
        <v>140</v>
      </c>
    </row>
    <row r="27115" spans="1:7" x14ac:dyDescent="0.35">
      <c r="A27115" t="s">
        <v>13</v>
      </c>
      <c r="B27115" t="s">
        <v>1384</v>
      </c>
      <c r="C27115">
        <v>40</v>
      </c>
      <c r="D27115" t="s">
        <v>140</v>
      </c>
      <c r="E27115" t="s">
        <v>177</v>
      </c>
      <c r="F27115" t="s">
        <v>140</v>
      </c>
      <c r="G27115" t="s">
        <v>140</v>
      </c>
    </row>
    <row r="27116" spans="1:7" x14ac:dyDescent="0.35">
      <c r="A27116" t="s">
        <v>13</v>
      </c>
      <c r="B27116" t="s">
        <v>2115</v>
      </c>
      <c r="C27116">
        <v>161</v>
      </c>
      <c r="D27116" t="s">
        <v>140</v>
      </c>
      <c r="E27116" t="s">
        <v>858</v>
      </c>
      <c r="F27116" t="s">
        <v>1045</v>
      </c>
      <c r="G27116" t="s">
        <v>1013</v>
      </c>
    </row>
    <row r="27117" spans="1:7" x14ac:dyDescent="0.35">
      <c r="A27117" t="s">
        <v>13</v>
      </c>
      <c r="B27117" t="s">
        <v>2116</v>
      </c>
      <c r="C27117">
        <v>2</v>
      </c>
      <c r="D27117" t="s">
        <v>140</v>
      </c>
      <c r="E27117" t="s">
        <v>177</v>
      </c>
      <c r="F27117" t="s">
        <v>140</v>
      </c>
      <c r="G27117" t="s">
        <v>140</v>
      </c>
    </row>
    <row r="27118" spans="1:7" x14ac:dyDescent="0.35">
      <c r="A27118" t="s">
        <v>13</v>
      </c>
      <c r="B27118" t="s">
        <v>339</v>
      </c>
      <c r="C27118">
        <v>3</v>
      </c>
      <c r="D27118" t="s">
        <v>140</v>
      </c>
      <c r="E27118" t="s">
        <v>177</v>
      </c>
      <c r="F27118" t="s">
        <v>140</v>
      </c>
      <c r="G27118" t="s">
        <v>140</v>
      </c>
    </row>
    <row r="27119" spans="1:7" x14ac:dyDescent="0.35">
      <c r="A27119" t="s">
        <v>14</v>
      </c>
      <c r="B27119" t="s">
        <v>1384</v>
      </c>
      <c r="C27119">
        <v>138</v>
      </c>
      <c r="D27119" t="s">
        <v>140</v>
      </c>
      <c r="E27119" t="s">
        <v>1006</v>
      </c>
      <c r="F27119" t="s">
        <v>1007</v>
      </c>
      <c r="G27119" t="s">
        <v>140</v>
      </c>
    </row>
    <row r="27120" spans="1:7" x14ac:dyDescent="0.35">
      <c r="A27120" t="s">
        <v>14</v>
      </c>
      <c r="B27120" t="s">
        <v>2115</v>
      </c>
      <c r="C27120">
        <v>60</v>
      </c>
      <c r="D27120" t="s">
        <v>140</v>
      </c>
      <c r="E27120" t="s">
        <v>732</v>
      </c>
      <c r="F27120" t="s">
        <v>733</v>
      </c>
      <c r="G27120" t="s">
        <v>140</v>
      </c>
    </row>
    <row r="27121" spans="1:7" x14ac:dyDescent="0.35">
      <c r="A27121" t="s">
        <v>14</v>
      </c>
      <c r="B27121" t="s">
        <v>2116</v>
      </c>
      <c r="C27121">
        <v>3</v>
      </c>
      <c r="D27121" t="s">
        <v>140</v>
      </c>
      <c r="E27121" t="s">
        <v>313</v>
      </c>
      <c r="F27121" t="s">
        <v>314</v>
      </c>
      <c r="G27121" t="s">
        <v>140</v>
      </c>
    </row>
    <row r="27122" spans="1:7" x14ac:dyDescent="0.35">
      <c r="A27122" t="s">
        <v>14</v>
      </c>
      <c r="B27122" t="s">
        <v>339</v>
      </c>
      <c r="C27122">
        <v>2</v>
      </c>
      <c r="D27122" t="s">
        <v>140</v>
      </c>
      <c r="E27122" t="s">
        <v>177</v>
      </c>
      <c r="F27122" t="s">
        <v>140</v>
      </c>
      <c r="G27122" t="s">
        <v>140</v>
      </c>
    </row>
    <row r="27123" spans="1:7" x14ac:dyDescent="0.35">
      <c r="A27123" t="s">
        <v>15</v>
      </c>
      <c r="B27123" t="s">
        <v>1384</v>
      </c>
      <c r="C27123">
        <v>161</v>
      </c>
      <c r="D27123" t="s">
        <v>140</v>
      </c>
      <c r="E27123" t="s">
        <v>661</v>
      </c>
      <c r="F27123" t="s">
        <v>660</v>
      </c>
      <c r="G27123" t="s">
        <v>140</v>
      </c>
    </row>
    <row r="27124" spans="1:7" x14ac:dyDescent="0.35">
      <c r="A27124" t="s">
        <v>15</v>
      </c>
      <c r="B27124" t="s">
        <v>2115</v>
      </c>
      <c r="C27124">
        <v>35</v>
      </c>
      <c r="D27124" t="s">
        <v>140</v>
      </c>
      <c r="E27124" t="s">
        <v>130</v>
      </c>
      <c r="F27124" t="s">
        <v>129</v>
      </c>
      <c r="G27124" t="s">
        <v>140</v>
      </c>
    </row>
    <row r="27125" spans="1:7" x14ac:dyDescent="0.35">
      <c r="A27125" t="s">
        <v>15</v>
      </c>
      <c r="B27125" t="s">
        <v>2116</v>
      </c>
      <c r="C27125">
        <v>7</v>
      </c>
      <c r="D27125" t="s">
        <v>140</v>
      </c>
      <c r="E27125" t="s">
        <v>177</v>
      </c>
      <c r="F27125" t="s">
        <v>140</v>
      </c>
      <c r="G27125" t="s">
        <v>140</v>
      </c>
    </row>
    <row r="27126" spans="1:7" x14ac:dyDescent="0.35">
      <c r="A27126" t="s">
        <v>15</v>
      </c>
      <c r="B27126" t="s">
        <v>339</v>
      </c>
      <c r="C27126">
        <v>3</v>
      </c>
      <c r="D27126" t="s">
        <v>140</v>
      </c>
      <c r="E27126" t="s">
        <v>177</v>
      </c>
      <c r="F27126" t="s">
        <v>140</v>
      </c>
      <c r="G27126" t="s">
        <v>140</v>
      </c>
    </row>
    <row r="27127" spans="1:7" x14ac:dyDescent="0.35">
      <c r="A27127" t="s">
        <v>16</v>
      </c>
      <c r="B27127" t="s">
        <v>1384</v>
      </c>
      <c r="C27127">
        <v>187</v>
      </c>
      <c r="D27127" t="s">
        <v>140</v>
      </c>
      <c r="E27127" t="s">
        <v>1119</v>
      </c>
      <c r="F27127" t="s">
        <v>939</v>
      </c>
      <c r="G27127" t="s">
        <v>1008</v>
      </c>
    </row>
    <row r="27128" spans="1:7" x14ac:dyDescent="0.35">
      <c r="A27128" t="s">
        <v>16</v>
      </c>
      <c r="B27128" t="s">
        <v>2115</v>
      </c>
      <c r="C27128">
        <v>15</v>
      </c>
      <c r="D27128" t="s">
        <v>140</v>
      </c>
      <c r="E27128" t="s">
        <v>177</v>
      </c>
      <c r="F27128" t="s">
        <v>140</v>
      </c>
      <c r="G27128" t="s">
        <v>140</v>
      </c>
    </row>
    <row r="27129" spans="1:7" x14ac:dyDescent="0.35">
      <c r="A27129" t="s">
        <v>16</v>
      </c>
      <c r="B27129" t="s">
        <v>2116</v>
      </c>
      <c r="C27129">
        <v>1</v>
      </c>
      <c r="D27129" t="s">
        <v>140</v>
      </c>
      <c r="E27129" t="s">
        <v>177</v>
      </c>
      <c r="F27129" t="s">
        <v>140</v>
      </c>
      <c r="G27129" t="s">
        <v>140</v>
      </c>
    </row>
    <row r="27130" spans="1:7" x14ac:dyDescent="0.35">
      <c r="A27130" t="s">
        <v>16</v>
      </c>
      <c r="B27130" t="s">
        <v>339</v>
      </c>
      <c r="C27130">
        <v>3</v>
      </c>
      <c r="D27130" t="s">
        <v>140</v>
      </c>
      <c r="E27130" t="s">
        <v>177</v>
      </c>
      <c r="F27130" t="s">
        <v>140</v>
      </c>
      <c r="G27130" t="s">
        <v>140</v>
      </c>
    </row>
    <row r="27131" spans="1:7" x14ac:dyDescent="0.35">
      <c r="A27131" t="s">
        <v>17</v>
      </c>
      <c r="B27131" t="s">
        <v>1384</v>
      </c>
      <c r="C27131">
        <v>178</v>
      </c>
      <c r="D27131" t="s">
        <v>140</v>
      </c>
      <c r="E27131" t="s">
        <v>100</v>
      </c>
      <c r="F27131" t="s">
        <v>99</v>
      </c>
      <c r="G27131" t="s">
        <v>140</v>
      </c>
    </row>
    <row r="27132" spans="1:7" x14ac:dyDescent="0.35">
      <c r="A27132" t="s">
        <v>17</v>
      </c>
      <c r="B27132" t="s">
        <v>2115</v>
      </c>
      <c r="C27132">
        <v>22</v>
      </c>
      <c r="D27132" t="s">
        <v>140</v>
      </c>
      <c r="E27132" t="s">
        <v>787</v>
      </c>
      <c r="F27132" t="s">
        <v>788</v>
      </c>
      <c r="G27132" t="s">
        <v>140</v>
      </c>
    </row>
    <row r="27133" spans="1:7" x14ac:dyDescent="0.35">
      <c r="A27133" t="s">
        <v>17</v>
      </c>
      <c r="B27133" t="s">
        <v>2116</v>
      </c>
      <c r="C27133">
        <v>2</v>
      </c>
      <c r="D27133" t="s">
        <v>140</v>
      </c>
      <c r="E27133" t="s">
        <v>177</v>
      </c>
      <c r="F27133" t="s">
        <v>140</v>
      </c>
      <c r="G27133" t="s">
        <v>140</v>
      </c>
    </row>
    <row r="27134" spans="1:7" x14ac:dyDescent="0.35">
      <c r="A27134" t="s">
        <v>17</v>
      </c>
      <c r="B27134" t="s">
        <v>339</v>
      </c>
      <c r="C27134">
        <v>1</v>
      </c>
      <c r="D27134" t="s">
        <v>140</v>
      </c>
      <c r="E27134" t="s">
        <v>177</v>
      </c>
      <c r="F27134" t="s">
        <v>140</v>
      </c>
      <c r="G27134" t="s">
        <v>140</v>
      </c>
    </row>
    <row r="27135" spans="1:7" x14ac:dyDescent="0.35">
      <c r="A27135" t="s">
        <v>18</v>
      </c>
      <c r="B27135" t="s">
        <v>1384</v>
      </c>
      <c r="C27135">
        <v>145</v>
      </c>
      <c r="D27135" t="s">
        <v>140</v>
      </c>
      <c r="E27135" t="s">
        <v>1200</v>
      </c>
      <c r="F27135" t="s">
        <v>1020</v>
      </c>
      <c r="G27135" t="s">
        <v>140</v>
      </c>
    </row>
    <row r="27136" spans="1:7" x14ac:dyDescent="0.35">
      <c r="A27136" t="s">
        <v>18</v>
      </c>
      <c r="B27136" t="s">
        <v>2115</v>
      </c>
      <c r="C27136">
        <v>54</v>
      </c>
      <c r="D27136" t="s">
        <v>140</v>
      </c>
      <c r="E27136" t="s">
        <v>1119</v>
      </c>
      <c r="F27136" t="s">
        <v>1046</v>
      </c>
      <c r="G27136" t="s">
        <v>140</v>
      </c>
    </row>
    <row r="27137" spans="1:7" x14ac:dyDescent="0.35">
      <c r="A27137" t="s">
        <v>18</v>
      </c>
      <c r="B27137" t="s">
        <v>2116</v>
      </c>
      <c r="C27137">
        <v>3</v>
      </c>
      <c r="D27137" t="s">
        <v>140</v>
      </c>
      <c r="E27137" t="s">
        <v>177</v>
      </c>
      <c r="F27137" t="s">
        <v>140</v>
      </c>
      <c r="G27137" t="s">
        <v>140</v>
      </c>
    </row>
    <row r="27138" spans="1:7" x14ac:dyDescent="0.35">
      <c r="A27138" t="s">
        <v>18</v>
      </c>
      <c r="B27138" t="s">
        <v>339</v>
      </c>
      <c r="C27138">
        <v>3</v>
      </c>
      <c r="D27138" t="s">
        <v>140</v>
      </c>
      <c r="E27138" t="s">
        <v>177</v>
      </c>
      <c r="F27138" t="s">
        <v>140</v>
      </c>
      <c r="G27138" t="s">
        <v>140</v>
      </c>
    </row>
    <row r="27139" spans="1:7" x14ac:dyDescent="0.35">
      <c r="A27139" t="s">
        <v>19</v>
      </c>
      <c r="B27139" t="s">
        <v>1384</v>
      </c>
      <c r="C27139">
        <v>179</v>
      </c>
      <c r="D27139" t="s">
        <v>140</v>
      </c>
      <c r="E27139" t="s">
        <v>1142</v>
      </c>
      <c r="F27139" t="s">
        <v>1018</v>
      </c>
      <c r="G27139" t="s">
        <v>140</v>
      </c>
    </row>
    <row r="27140" spans="1:7" x14ac:dyDescent="0.35">
      <c r="A27140" t="s">
        <v>19</v>
      </c>
      <c r="B27140" t="s">
        <v>2115</v>
      </c>
      <c r="C27140">
        <v>20</v>
      </c>
      <c r="D27140" t="s">
        <v>140</v>
      </c>
      <c r="E27140" t="s">
        <v>177</v>
      </c>
      <c r="F27140" t="s">
        <v>140</v>
      </c>
      <c r="G27140" t="s">
        <v>140</v>
      </c>
    </row>
    <row r="27141" spans="1:7" x14ac:dyDescent="0.35">
      <c r="A27141" t="s">
        <v>19</v>
      </c>
      <c r="B27141" t="s">
        <v>2116</v>
      </c>
      <c r="C27141">
        <v>3</v>
      </c>
      <c r="D27141" t="s">
        <v>140</v>
      </c>
      <c r="E27141" t="s">
        <v>430</v>
      </c>
      <c r="F27141" t="s">
        <v>431</v>
      </c>
      <c r="G27141" t="s">
        <v>140</v>
      </c>
    </row>
    <row r="27142" spans="1:7" x14ac:dyDescent="0.35">
      <c r="A27142" t="s">
        <v>19</v>
      </c>
      <c r="B27142" t="s">
        <v>339</v>
      </c>
      <c r="C27142">
        <v>4</v>
      </c>
      <c r="D27142" t="s">
        <v>140</v>
      </c>
      <c r="E27142" t="s">
        <v>177</v>
      </c>
      <c r="F27142" t="s">
        <v>140</v>
      </c>
      <c r="G27142" t="s">
        <v>140</v>
      </c>
    </row>
    <row r="27143" spans="1:7" x14ac:dyDescent="0.35">
      <c r="A27143" t="s">
        <v>20</v>
      </c>
      <c r="B27143" t="s">
        <v>1384</v>
      </c>
      <c r="C27143">
        <v>180</v>
      </c>
      <c r="D27143" t="s">
        <v>1055</v>
      </c>
      <c r="E27143" t="s">
        <v>1115</v>
      </c>
      <c r="F27143" t="s">
        <v>1052</v>
      </c>
      <c r="G27143" t="s">
        <v>140</v>
      </c>
    </row>
    <row r="27144" spans="1:7" x14ac:dyDescent="0.35">
      <c r="A27144" t="s">
        <v>20</v>
      </c>
      <c r="B27144" t="s">
        <v>2115</v>
      </c>
      <c r="C27144">
        <v>23</v>
      </c>
      <c r="D27144" t="s">
        <v>140</v>
      </c>
      <c r="E27144" t="s">
        <v>177</v>
      </c>
      <c r="F27144" t="s">
        <v>140</v>
      </c>
      <c r="G27144" t="s">
        <v>140</v>
      </c>
    </row>
    <row r="27145" spans="1:7" x14ac:dyDescent="0.35">
      <c r="A27145" t="s">
        <v>20</v>
      </c>
      <c r="B27145" t="s">
        <v>2116</v>
      </c>
      <c r="C27145">
        <v>3</v>
      </c>
      <c r="D27145" t="s">
        <v>140</v>
      </c>
      <c r="E27145" t="s">
        <v>177</v>
      </c>
      <c r="F27145" t="s">
        <v>140</v>
      </c>
      <c r="G27145" t="s">
        <v>140</v>
      </c>
    </row>
    <row r="27146" spans="1:7" x14ac:dyDescent="0.35">
      <c r="A27146" t="s">
        <v>21</v>
      </c>
      <c r="B27146" t="s">
        <v>1384</v>
      </c>
      <c r="C27146">
        <v>188</v>
      </c>
      <c r="D27146" t="s">
        <v>140</v>
      </c>
      <c r="E27146" t="s">
        <v>858</v>
      </c>
      <c r="F27146" t="s">
        <v>527</v>
      </c>
      <c r="G27146" t="s">
        <v>140</v>
      </c>
    </row>
    <row r="27147" spans="1:7" x14ac:dyDescent="0.35">
      <c r="A27147" t="s">
        <v>21</v>
      </c>
      <c r="B27147" t="s">
        <v>2115</v>
      </c>
      <c r="C27147">
        <v>21</v>
      </c>
      <c r="D27147" t="s">
        <v>140</v>
      </c>
      <c r="E27147" t="s">
        <v>177</v>
      </c>
      <c r="F27147" t="s">
        <v>140</v>
      </c>
      <c r="G27147" t="s">
        <v>140</v>
      </c>
    </row>
    <row r="27148" spans="1:7" x14ac:dyDescent="0.35">
      <c r="A27148" t="s">
        <v>21</v>
      </c>
      <c r="B27148" t="s">
        <v>2116</v>
      </c>
      <c r="C27148">
        <v>1</v>
      </c>
      <c r="D27148" t="s">
        <v>140</v>
      </c>
      <c r="E27148" t="s">
        <v>177</v>
      </c>
      <c r="F27148" t="s">
        <v>140</v>
      </c>
      <c r="G27148" t="s">
        <v>140</v>
      </c>
    </row>
    <row r="27149" spans="1:7" x14ac:dyDescent="0.35">
      <c r="A27149" t="s">
        <v>22</v>
      </c>
      <c r="B27149" t="s">
        <v>1384</v>
      </c>
      <c r="C27149">
        <v>187</v>
      </c>
      <c r="D27149" t="s">
        <v>1009</v>
      </c>
      <c r="E27149" t="s">
        <v>1108</v>
      </c>
      <c r="F27149" t="s">
        <v>1048</v>
      </c>
      <c r="G27149" t="s">
        <v>140</v>
      </c>
    </row>
    <row r="27150" spans="1:7" x14ac:dyDescent="0.35">
      <c r="A27150" t="s">
        <v>22</v>
      </c>
      <c r="B27150" t="s">
        <v>2115</v>
      </c>
      <c r="C27150">
        <v>20</v>
      </c>
      <c r="D27150" t="s">
        <v>140</v>
      </c>
      <c r="E27150" t="s">
        <v>1161</v>
      </c>
      <c r="F27150" t="s">
        <v>1072</v>
      </c>
      <c r="G27150" t="s">
        <v>140</v>
      </c>
    </row>
    <row r="27151" spans="1:7" x14ac:dyDescent="0.35">
      <c r="A27151" t="s">
        <v>22</v>
      </c>
      <c r="B27151" t="s">
        <v>2116</v>
      </c>
      <c r="C27151">
        <v>1</v>
      </c>
      <c r="D27151" t="s">
        <v>140</v>
      </c>
      <c r="E27151" t="s">
        <v>177</v>
      </c>
      <c r="F27151" t="s">
        <v>140</v>
      </c>
      <c r="G27151" t="s">
        <v>140</v>
      </c>
    </row>
    <row r="27152" spans="1:7" x14ac:dyDescent="0.35">
      <c r="A27152" t="s">
        <v>22</v>
      </c>
      <c r="B27152" t="s">
        <v>339</v>
      </c>
      <c r="C27152">
        <v>1</v>
      </c>
      <c r="D27152" t="s">
        <v>140</v>
      </c>
      <c r="E27152" t="s">
        <v>177</v>
      </c>
      <c r="F27152" t="s">
        <v>140</v>
      </c>
      <c r="G27152" t="s">
        <v>140</v>
      </c>
    </row>
    <row r="27153" spans="1:7" x14ac:dyDescent="0.35">
      <c r="A27153" t="s">
        <v>23</v>
      </c>
      <c r="B27153" t="s">
        <v>1384</v>
      </c>
      <c r="C27153">
        <v>113</v>
      </c>
      <c r="D27153" t="s">
        <v>140</v>
      </c>
      <c r="E27153" t="s">
        <v>1110</v>
      </c>
      <c r="F27153" t="s">
        <v>1053</v>
      </c>
      <c r="G27153" t="s">
        <v>140</v>
      </c>
    </row>
    <row r="27154" spans="1:7" x14ac:dyDescent="0.35">
      <c r="A27154" t="s">
        <v>23</v>
      </c>
      <c r="B27154" t="s">
        <v>2115</v>
      </c>
      <c r="C27154">
        <v>82</v>
      </c>
      <c r="D27154" t="s">
        <v>140</v>
      </c>
      <c r="E27154" t="s">
        <v>955</v>
      </c>
      <c r="F27154" t="s">
        <v>954</v>
      </c>
      <c r="G27154" t="s">
        <v>140</v>
      </c>
    </row>
    <row r="27155" spans="1:7" x14ac:dyDescent="0.35">
      <c r="A27155" t="s">
        <v>23</v>
      </c>
      <c r="B27155" t="s">
        <v>2116</v>
      </c>
      <c r="C27155">
        <v>7</v>
      </c>
      <c r="D27155" t="s">
        <v>140</v>
      </c>
      <c r="E27155" t="s">
        <v>177</v>
      </c>
      <c r="F27155" t="s">
        <v>140</v>
      </c>
      <c r="G27155" t="s">
        <v>140</v>
      </c>
    </row>
    <row r="27156" spans="1:7" x14ac:dyDescent="0.35">
      <c r="A27156" t="s">
        <v>23</v>
      </c>
      <c r="B27156" t="s">
        <v>339</v>
      </c>
      <c r="C27156">
        <v>3</v>
      </c>
      <c r="D27156" t="s">
        <v>140</v>
      </c>
      <c r="E27156" t="s">
        <v>177</v>
      </c>
      <c r="F27156" t="s">
        <v>140</v>
      </c>
      <c r="G27156" t="s">
        <v>140</v>
      </c>
    </row>
    <row r="27157" spans="1:7" x14ac:dyDescent="0.35">
      <c r="A27157" t="s">
        <v>24</v>
      </c>
      <c r="B27157" t="s">
        <v>1384</v>
      </c>
      <c r="C27157">
        <v>179</v>
      </c>
      <c r="D27157" t="s">
        <v>1063</v>
      </c>
      <c r="E27157" t="s">
        <v>665</v>
      </c>
      <c r="F27157" t="s">
        <v>996</v>
      </c>
      <c r="G27157" t="s">
        <v>140</v>
      </c>
    </row>
    <row r="27158" spans="1:7" x14ac:dyDescent="0.35">
      <c r="A27158" t="s">
        <v>24</v>
      </c>
      <c r="B27158" t="s">
        <v>2115</v>
      </c>
      <c r="C27158">
        <v>25</v>
      </c>
      <c r="D27158" t="s">
        <v>140</v>
      </c>
      <c r="E27158" t="s">
        <v>126</v>
      </c>
      <c r="F27158" t="s">
        <v>125</v>
      </c>
      <c r="G27158" t="s">
        <v>140</v>
      </c>
    </row>
    <row r="27159" spans="1:7" x14ac:dyDescent="0.35">
      <c r="A27159" t="s">
        <v>24</v>
      </c>
      <c r="B27159" t="s">
        <v>2116</v>
      </c>
      <c r="C27159">
        <v>2</v>
      </c>
      <c r="D27159" t="s">
        <v>140</v>
      </c>
      <c r="E27159" t="s">
        <v>177</v>
      </c>
      <c r="F27159" t="s">
        <v>140</v>
      </c>
      <c r="G27159" t="s">
        <v>140</v>
      </c>
    </row>
    <row r="27160" spans="1:7" x14ac:dyDescent="0.35">
      <c r="A27160" t="s">
        <v>24</v>
      </c>
      <c r="B27160" t="s">
        <v>339</v>
      </c>
      <c r="C27160">
        <v>1</v>
      </c>
      <c r="D27160" t="s">
        <v>140</v>
      </c>
      <c r="E27160" t="s">
        <v>177</v>
      </c>
      <c r="F27160" t="s">
        <v>140</v>
      </c>
      <c r="G27160" t="s">
        <v>140</v>
      </c>
    </row>
    <row r="27161" spans="1:7" x14ac:dyDescent="0.35">
      <c r="A27161" t="s">
        <v>25</v>
      </c>
      <c r="B27161" t="s">
        <v>1384</v>
      </c>
      <c r="C27161">
        <v>184</v>
      </c>
      <c r="D27161" t="s">
        <v>140</v>
      </c>
      <c r="E27161" t="s">
        <v>1144</v>
      </c>
      <c r="F27161" t="s">
        <v>1073</v>
      </c>
      <c r="G27161" t="s">
        <v>1008</v>
      </c>
    </row>
    <row r="27162" spans="1:7" x14ac:dyDescent="0.35">
      <c r="A27162" t="s">
        <v>25</v>
      </c>
      <c r="B27162" t="s">
        <v>2115</v>
      </c>
      <c r="C27162">
        <v>16</v>
      </c>
      <c r="D27162" t="s">
        <v>140</v>
      </c>
      <c r="E27162" t="s">
        <v>177</v>
      </c>
      <c r="F27162" t="s">
        <v>140</v>
      </c>
      <c r="G27162" t="s">
        <v>140</v>
      </c>
    </row>
    <row r="27163" spans="1:7" x14ac:dyDescent="0.35">
      <c r="A27163" t="s">
        <v>25</v>
      </c>
      <c r="B27163" t="s">
        <v>2116</v>
      </c>
      <c r="C27163">
        <v>1</v>
      </c>
      <c r="D27163" t="s">
        <v>140</v>
      </c>
      <c r="E27163" t="s">
        <v>177</v>
      </c>
      <c r="F27163" t="s">
        <v>140</v>
      </c>
      <c r="G27163" t="s">
        <v>140</v>
      </c>
    </row>
    <row r="27164" spans="1:7" x14ac:dyDescent="0.35">
      <c r="A27164" t="s">
        <v>25</v>
      </c>
      <c r="B27164" t="s">
        <v>339</v>
      </c>
      <c r="C27164">
        <v>3</v>
      </c>
      <c r="D27164" t="s">
        <v>140</v>
      </c>
      <c r="E27164" t="s">
        <v>177</v>
      </c>
      <c r="F27164" t="s">
        <v>140</v>
      </c>
      <c r="G27164" t="s">
        <v>140</v>
      </c>
    </row>
    <row r="27165" spans="1:7" x14ac:dyDescent="0.35">
      <c r="A27165" t="s">
        <v>26</v>
      </c>
      <c r="B27165" t="s">
        <v>1384</v>
      </c>
      <c r="C27165">
        <v>180</v>
      </c>
      <c r="D27165" t="s">
        <v>140</v>
      </c>
      <c r="E27165" t="s">
        <v>1146</v>
      </c>
      <c r="F27165" t="s">
        <v>1052</v>
      </c>
      <c r="G27165" t="s">
        <v>140</v>
      </c>
    </row>
    <row r="27166" spans="1:7" x14ac:dyDescent="0.35">
      <c r="A27166" t="s">
        <v>26</v>
      </c>
      <c r="B27166" t="s">
        <v>2115</v>
      </c>
      <c r="C27166">
        <v>17</v>
      </c>
      <c r="D27166" t="s">
        <v>140</v>
      </c>
      <c r="E27166" t="s">
        <v>177</v>
      </c>
      <c r="F27166" t="s">
        <v>140</v>
      </c>
      <c r="G27166" t="s">
        <v>140</v>
      </c>
    </row>
    <row r="27167" spans="1:7" x14ac:dyDescent="0.35">
      <c r="A27167" t="s">
        <v>26</v>
      </c>
      <c r="B27167" t="s">
        <v>2116</v>
      </c>
      <c r="C27167">
        <v>2</v>
      </c>
      <c r="D27167" t="s">
        <v>140</v>
      </c>
      <c r="E27167" t="s">
        <v>177</v>
      </c>
      <c r="F27167" t="s">
        <v>140</v>
      </c>
      <c r="G27167" t="s">
        <v>140</v>
      </c>
    </row>
    <row r="27168" spans="1:7" x14ac:dyDescent="0.35">
      <c r="A27168" t="s">
        <v>26</v>
      </c>
      <c r="B27168" t="s">
        <v>339</v>
      </c>
      <c r="C27168">
        <v>3</v>
      </c>
      <c r="D27168" t="s">
        <v>140</v>
      </c>
      <c r="E27168" t="s">
        <v>177</v>
      </c>
      <c r="F27168" t="s">
        <v>140</v>
      </c>
      <c r="G27168" t="s">
        <v>140</v>
      </c>
    </row>
    <row r="27169" spans="1:7" x14ac:dyDescent="0.35">
      <c r="A27169" t="s">
        <v>27</v>
      </c>
      <c r="B27169" t="s">
        <v>1384</v>
      </c>
      <c r="C27169">
        <v>192</v>
      </c>
      <c r="D27169" t="s">
        <v>140</v>
      </c>
      <c r="E27169" t="s">
        <v>661</v>
      </c>
      <c r="F27169" t="s">
        <v>950</v>
      </c>
      <c r="G27169" t="s">
        <v>1013</v>
      </c>
    </row>
    <row r="27170" spans="1:7" x14ac:dyDescent="0.35">
      <c r="A27170" t="s">
        <v>27</v>
      </c>
      <c r="B27170" t="s">
        <v>2115</v>
      </c>
      <c r="C27170">
        <v>11</v>
      </c>
      <c r="D27170" t="s">
        <v>140</v>
      </c>
      <c r="E27170" t="s">
        <v>840</v>
      </c>
      <c r="F27170" t="s">
        <v>841</v>
      </c>
      <c r="G27170" t="s">
        <v>140</v>
      </c>
    </row>
    <row r="27171" spans="1:7" x14ac:dyDescent="0.35">
      <c r="A27171" t="s">
        <v>27</v>
      </c>
      <c r="B27171" t="s">
        <v>2116</v>
      </c>
      <c r="C27171">
        <v>1</v>
      </c>
      <c r="D27171" t="s">
        <v>140</v>
      </c>
      <c r="E27171" t="s">
        <v>177</v>
      </c>
      <c r="F27171" t="s">
        <v>140</v>
      </c>
      <c r="G27171" t="s">
        <v>140</v>
      </c>
    </row>
    <row r="27172" spans="1:7" x14ac:dyDescent="0.35">
      <c r="A27172" t="s">
        <v>28</v>
      </c>
      <c r="B27172" t="s">
        <v>1384</v>
      </c>
      <c r="C27172">
        <v>175</v>
      </c>
      <c r="D27172" t="s">
        <v>1016</v>
      </c>
      <c r="E27172" t="s">
        <v>858</v>
      </c>
      <c r="F27172" t="s">
        <v>664</v>
      </c>
      <c r="G27172" t="s">
        <v>1016</v>
      </c>
    </row>
    <row r="27173" spans="1:7" x14ac:dyDescent="0.35">
      <c r="A27173" t="s">
        <v>28</v>
      </c>
      <c r="B27173" t="s">
        <v>2115</v>
      </c>
      <c r="C27173">
        <v>28</v>
      </c>
      <c r="D27173" t="s">
        <v>140</v>
      </c>
      <c r="E27173" t="s">
        <v>1183</v>
      </c>
      <c r="F27173" t="s">
        <v>1043</v>
      </c>
      <c r="G27173" t="s">
        <v>140</v>
      </c>
    </row>
    <row r="27174" spans="1:7" x14ac:dyDescent="0.35">
      <c r="A27174" t="s">
        <v>28</v>
      </c>
      <c r="B27174" t="s">
        <v>2116</v>
      </c>
      <c r="C27174">
        <v>1</v>
      </c>
      <c r="D27174" t="s">
        <v>140</v>
      </c>
      <c r="E27174" t="s">
        <v>177</v>
      </c>
      <c r="F27174" t="s">
        <v>140</v>
      </c>
      <c r="G27174" t="s">
        <v>140</v>
      </c>
    </row>
    <row r="27175" spans="1:7" x14ac:dyDescent="0.35">
      <c r="A27175" t="s">
        <v>28</v>
      </c>
      <c r="B27175" t="s">
        <v>339</v>
      </c>
      <c r="C27175">
        <v>3</v>
      </c>
      <c r="D27175" t="s">
        <v>140</v>
      </c>
      <c r="E27175" t="s">
        <v>177</v>
      </c>
      <c r="F27175" t="s">
        <v>140</v>
      </c>
      <c r="G27175" t="s">
        <v>140</v>
      </c>
    </row>
    <row r="27176" spans="1:7" x14ac:dyDescent="0.35">
      <c r="A27176" t="s">
        <v>29</v>
      </c>
      <c r="B27176" t="s">
        <v>1384</v>
      </c>
      <c r="C27176">
        <v>188</v>
      </c>
      <c r="D27176" t="s">
        <v>140</v>
      </c>
      <c r="E27176" t="s">
        <v>918</v>
      </c>
      <c r="F27176" t="s">
        <v>919</v>
      </c>
      <c r="G27176" t="s">
        <v>140</v>
      </c>
    </row>
    <row r="27177" spans="1:7" x14ac:dyDescent="0.35">
      <c r="A27177" t="s">
        <v>29</v>
      </c>
      <c r="B27177" t="s">
        <v>2115</v>
      </c>
      <c r="C27177">
        <v>15</v>
      </c>
      <c r="D27177" t="s">
        <v>140</v>
      </c>
      <c r="E27177" t="s">
        <v>177</v>
      </c>
      <c r="F27177" t="s">
        <v>140</v>
      </c>
      <c r="G27177" t="s">
        <v>140</v>
      </c>
    </row>
    <row r="27178" spans="1:7" x14ac:dyDescent="0.35">
      <c r="A27178" t="s">
        <v>29</v>
      </c>
      <c r="B27178" t="s">
        <v>2116</v>
      </c>
      <c r="C27178">
        <v>1</v>
      </c>
      <c r="D27178" t="s">
        <v>140</v>
      </c>
      <c r="E27178" t="s">
        <v>177</v>
      </c>
      <c r="F27178" t="s">
        <v>140</v>
      </c>
      <c r="G27178" t="s">
        <v>140</v>
      </c>
    </row>
    <row r="27179" spans="1:7" x14ac:dyDescent="0.35">
      <c r="A27179" t="s">
        <v>30</v>
      </c>
      <c r="B27179" t="s">
        <v>1384</v>
      </c>
      <c r="C27179">
        <v>186</v>
      </c>
      <c r="D27179" t="s">
        <v>140</v>
      </c>
      <c r="E27179" t="s">
        <v>858</v>
      </c>
      <c r="F27179" t="s">
        <v>345</v>
      </c>
      <c r="G27179" t="s">
        <v>1009</v>
      </c>
    </row>
    <row r="27180" spans="1:7" x14ac:dyDescent="0.35">
      <c r="A27180" t="s">
        <v>30</v>
      </c>
      <c r="B27180" t="s">
        <v>2115</v>
      </c>
      <c r="C27180">
        <v>16</v>
      </c>
      <c r="D27180" t="s">
        <v>140</v>
      </c>
      <c r="E27180" t="s">
        <v>146</v>
      </c>
      <c r="F27180" t="s">
        <v>797</v>
      </c>
      <c r="G27180" t="s">
        <v>140</v>
      </c>
    </row>
    <row r="27181" spans="1:7" x14ac:dyDescent="0.35">
      <c r="A27181" t="s">
        <v>31</v>
      </c>
      <c r="B27181" t="s">
        <v>1384</v>
      </c>
      <c r="C27181">
        <v>26</v>
      </c>
      <c r="D27181" t="s">
        <v>140</v>
      </c>
      <c r="E27181" t="s">
        <v>927</v>
      </c>
      <c r="F27181" t="s">
        <v>849</v>
      </c>
      <c r="G27181" t="s">
        <v>140</v>
      </c>
    </row>
    <row r="27182" spans="1:7" x14ac:dyDescent="0.35">
      <c r="A27182" t="s">
        <v>31</v>
      </c>
      <c r="B27182" t="s">
        <v>2115</v>
      </c>
      <c r="C27182">
        <v>161</v>
      </c>
      <c r="D27182" t="s">
        <v>140</v>
      </c>
      <c r="E27182" t="s">
        <v>344</v>
      </c>
      <c r="F27182" t="s">
        <v>515</v>
      </c>
      <c r="G27182" t="s">
        <v>775</v>
      </c>
    </row>
    <row r="27183" spans="1:7" x14ac:dyDescent="0.35">
      <c r="A27183" t="s">
        <v>31</v>
      </c>
      <c r="B27183" t="s">
        <v>2116</v>
      </c>
      <c r="C27183">
        <v>17</v>
      </c>
      <c r="D27183" t="s">
        <v>140</v>
      </c>
      <c r="E27183" t="s">
        <v>663</v>
      </c>
      <c r="F27183" t="s">
        <v>662</v>
      </c>
      <c r="G27183" t="s">
        <v>140</v>
      </c>
    </row>
    <row r="27184" spans="1:7" x14ac:dyDescent="0.35">
      <c r="A27184" t="s">
        <v>31</v>
      </c>
      <c r="B27184" t="s">
        <v>339</v>
      </c>
      <c r="C27184">
        <v>3</v>
      </c>
      <c r="D27184" t="s">
        <v>140</v>
      </c>
      <c r="E27184" t="s">
        <v>177</v>
      </c>
      <c r="F27184" t="s">
        <v>140</v>
      </c>
      <c r="G27184" t="s">
        <v>140</v>
      </c>
    </row>
    <row r="27185" spans="1:7" x14ac:dyDescent="0.35">
      <c r="A27185" t="s">
        <v>32</v>
      </c>
      <c r="B27185" t="s">
        <v>1384</v>
      </c>
      <c r="C27185">
        <v>3766</v>
      </c>
      <c r="D27185" t="s">
        <v>1008</v>
      </c>
      <c r="E27185" t="s">
        <v>1116</v>
      </c>
      <c r="F27185" t="s">
        <v>1070</v>
      </c>
      <c r="G27185" t="s">
        <v>1022</v>
      </c>
    </row>
    <row r="27186" spans="1:7" x14ac:dyDescent="0.35">
      <c r="A27186" t="s">
        <v>32</v>
      </c>
      <c r="B27186" t="s">
        <v>2115</v>
      </c>
      <c r="C27186">
        <v>1044</v>
      </c>
      <c r="D27186" t="s">
        <v>140</v>
      </c>
      <c r="E27186" t="s">
        <v>1123</v>
      </c>
      <c r="F27186" t="s">
        <v>733</v>
      </c>
      <c r="G27186" t="s">
        <v>1010</v>
      </c>
    </row>
    <row r="27187" spans="1:7" x14ac:dyDescent="0.35">
      <c r="A27187" t="s">
        <v>32</v>
      </c>
      <c r="B27187" t="s">
        <v>2116</v>
      </c>
      <c r="C27187">
        <v>77</v>
      </c>
      <c r="D27187" t="s">
        <v>140</v>
      </c>
      <c r="E27187" t="s">
        <v>1110</v>
      </c>
      <c r="F27187" t="s">
        <v>1053</v>
      </c>
      <c r="G27187" t="s">
        <v>140</v>
      </c>
    </row>
    <row r="27188" spans="1:7" x14ac:dyDescent="0.35">
      <c r="A27188" t="s">
        <v>32</v>
      </c>
      <c r="B27188" t="s">
        <v>339</v>
      </c>
      <c r="C27188">
        <v>43</v>
      </c>
      <c r="D27188" t="s">
        <v>140</v>
      </c>
      <c r="E27188" t="s">
        <v>177</v>
      </c>
      <c r="F27188" t="s">
        <v>140</v>
      </c>
      <c r="G27188" t="s">
        <v>140</v>
      </c>
    </row>
    <row r="27190" spans="1:7" x14ac:dyDescent="0.35">
      <c r="A27190" t="s">
        <v>2117</v>
      </c>
    </row>
    <row r="27191" spans="1:7" x14ac:dyDescent="0.35">
      <c r="A27191" t="s">
        <v>2</v>
      </c>
      <c r="B27191" t="s">
        <v>3</v>
      </c>
      <c r="C27191" t="s">
        <v>4</v>
      </c>
      <c r="D27191" t="s">
        <v>5</v>
      </c>
      <c r="E27191" t="s">
        <v>6</v>
      </c>
      <c r="F27191" t="s">
        <v>7</v>
      </c>
    </row>
    <row r="27192" spans="1:7" x14ac:dyDescent="0.35">
      <c r="A27192" t="s">
        <v>8</v>
      </c>
      <c r="B27192">
        <v>11</v>
      </c>
      <c r="C27192">
        <v>1.1200000000000001</v>
      </c>
      <c r="D27192">
        <v>1</v>
      </c>
      <c r="E27192">
        <v>1</v>
      </c>
      <c r="F27192">
        <v>2</v>
      </c>
    </row>
    <row r="27193" spans="1:7" x14ac:dyDescent="0.35">
      <c r="A27193" t="s">
        <v>9</v>
      </c>
      <c r="B27193">
        <v>10</v>
      </c>
      <c r="C27193">
        <v>1</v>
      </c>
      <c r="D27193">
        <v>1</v>
      </c>
      <c r="E27193">
        <v>1</v>
      </c>
      <c r="F27193">
        <v>1</v>
      </c>
    </row>
    <row r="27194" spans="1:7" x14ac:dyDescent="0.35">
      <c r="A27194" t="s">
        <v>10</v>
      </c>
      <c r="B27194">
        <v>5</v>
      </c>
      <c r="C27194">
        <v>1.08</v>
      </c>
      <c r="D27194">
        <v>1</v>
      </c>
      <c r="E27194">
        <v>1</v>
      </c>
      <c r="F27194">
        <v>2</v>
      </c>
    </row>
    <row r="27195" spans="1:7" x14ac:dyDescent="0.35">
      <c r="A27195" t="s">
        <v>11</v>
      </c>
      <c r="B27195">
        <v>10</v>
      </c>
      <c r="C27195">
        <v>1.24</v>
      </c>
      <c r="D27195">
        <v>1</v>
      </c>
      <c r="E27195">
        <v>1</v>
      </c>
      <c r="F27195">
        <v>2</v>
      </c>
    </row>
    <row r="27196" spans="1:7" x14ac:dyDescent="0.35">
      <c r="A27196" t="s">
        <v>12</v>
      </c>
      <c r="B27196">
        <v>10</v>
      </c>
      <c r="C27196">
        <v>1</v>
      </c>
      <c r="D27196">
        <v>1</v>
      </c>
      <c r="E27196">
        <v>1</v>
      </c>
      <c r="F27196">
        <v>1</v>
      </c>
    </row>
    <row r="27197" spans="1:7" x14ac:dyDescent="0.35">
      <c r="A27197" t="s">
        <v>13</v>
      </c>
      <c r="B27197">
        <v>7</v>
      </c>
      <c r="C27197">
        <v>1.46</v>
      </c>
      <c r="D27197">
        <v>1</v>
      </c>
      <c r="E27197">
        <v>1</v>
      </c>
      <c r="F27197">
        <v>2</v>
      </c>
    </row>
    <row r="27198" spans="1:7" x14ac:dyDescent="0.35">
      <c r="A27198" t="s">
        <v>14</v>
      </c>
      <c r="B27198">
        <v>8</v>
      </c>
      <c r="C27198">
        <v>1.45</v>
      </c>
      <c r="D27198">
        <v>1</v>
      </c>
      <c r="E27198">
        <v>1</v>
      </c>
      <c r="F27198">
        <v>3</v>
      </c>
    </row>
    <row r="27199" spans="1:7" x14ac:dyDescent="0.35">
      <c r="A27199" t="s">
        <v>15</v>
      </c>
      <c r="B27199">
        <v>12</v>
      </c>
      <c r="C27199">
        <v>1.56</v>
      </c>
      <c r="D27199">
        <v>1</v>
      </c>
      <c r="E27199">
        <v>1</v>
      </c>
      <c r="F27199">
        <v>4</v>
      </c>
    </row>
    <row r="27200" spans="1:7" x14ac:dyDescent="0.35">
      <c r="A27200" t="s">
        <v>16</v>
      </c>
      <c r="B27200">
        <v>5</v>
      </c>
      <c r="C27200">
        <v>1.23</v>
      </c>
      <c r="D27200">
        <v>1</v>
      </c>
      <c r="E27200">
        <v>1</v>
      </c>
      <c r="F27200">
        <v>2</v>
      </c>
    </row>
    <row r="27201" spans="1:6" x14ac:dyDescent="0.35">
      <c r="A27201" t="s">
        <v>17</v>
      </c>
      <c r="B27201">
        <v>15</v>
      </c>
      <c r="C27201">
        <v>1.44</v>
      </c>
      <c r="D27201">
        <v>1</v>
      </c>
      <c r="E27201">
        <v>1</v>
      </c>
      <c r="F27201">
        <v>4</v>
      </c>
    </row>
    <row r="27202" spans="1:6" x14ac:dyDescent="0.35">
      <c r="A27202" t="s">
        <v>18</v>
      </c>
      <c r="B27202">
        <v>4</v>
      </c>
      <c r="C27202">
        <v>2.5099999999999998</v>
      </c>
      <c r="D27202">
        <v>4</v>
      </c>
      <c r="E27202">
        <v>1</v>
      </c>
      <c r="F27202">
        <v>4</v>
      </c>
    </row>
    <row r="27203" spans="1:6" x14ac:dyDescent="0.35">
      <c r="A27203" t="s">
        <v>19</v>
      </c>
      <c r="B27203">
        <v>9</v>
      </c>
      <c r="C27203">
        <v>1</v>
      </c>
      <c r="D27203">
        <v>1</v>
      </c>
      <c r="E27203">
        <v>1</v>
      </c>
      <c r="F27203">
        <v>1</v>
      </c>
    </row>
    <row r="27204" spans="1:6" x14ac:dyDescent="0.35">
      <c r="A27204" t="s">
        <v>20</v>
      </c>
      <c r="B27204">
        <v>8</v>
      </c>
      <c r="C27204">
        <v>1.42</v>
      </c>
      <c r="D27204">
        <v>1</v>
      </c>
      <c r="E27204">
        <v>1</v>
      </c>
      <c r="F27204">
        <v>2</v>
      </c>
    </row>
    <row r="27205" spans="1:6" x14ac:dyDescent="0.35">
      <c r="A27205" t="s">
        <v>21</v>
      </c>
      <c r="B27205">
        <v>11</v>
      </c>
      <c r="C27205">
        <v>1.45</v>
      </c>
      <c r="D27205">
        <v>1</v>
      </c>
      <c r="E27205">
        <v>1</v>
      </c>
      <c r="F27205">
        <v>2</v>
      </c>
    </row>
    <row r="27206" spans="1:6" x14ac:dyDescent="0.35">
      <c r="A27206" t="s">
        <v>22</v>
      </c>
      <c r="B27206">
        <v>9</v>
      </c>
      <c r="C27206">
        <v>1</v>
      </c>
      <c r="D27206">
        <v>1</v>
      </c>
      <c r="E27206">
        <v>1</v>
      </c>
      <c r="F27206">
        <v>1</v>
      </c>
    </row>
    <row r="27207" spans="1:6" x14ac:dyDescent="0.35">
      <c r="A27207" t="s">
        <v>23</v>
      </c>
      <c r="B27207">
        <v>10</v>
      </c>
      <c r="C27207">
        <v>1.36</v>
      </c>
      <c r="D27207">
        <v>1</v>
      </c>
      <c r="E27207">
        <v>1</v>
      </c>
      <c r="F27207">
        <v>2</v>
      </c>
    </row>
    <row r="27208" spans="1:6" x14ac:dyDescent="0.35">
      <c r="A27208" t="s">
        <v>24</v>
      </c>
      <c r="B27208">
        <v>5</v>
      </c>
      <c r="C27208">
        <v>1.22</v>
      </c>
      <c r="D27208">
        <v>1</v>
      </c>
      <c r="E27208">
        <v>1</v>
      </c>
      <c r="F27208">
        <v>2</v>
      </c>
    </row>
    <row r="27209" spans="1:6" x14ac:dyDescent="0.35">
      <c r="A27209" t="s">
        <v>25</v>
      </c>
      <c r="B27209">
        <v>6</v>
      </c>
      <c r="C27209">
        <v>1.34</v>
      </c>
      <c r="D27209">
        <v>1</v>
      </c>
      <c r="E27209">
        <v>1</v>
      </c>
      <c r="F27209">
        <v>3</v>
      </c>
    </row>
    <row r="27210" spans="1:6" x14ac:dyDescent="0.35">
      <c r="A27210" t="s">
        <v>26</v>
      </c>
      <c r="B27210">
        <v>6</v>
      </c>
      <c r="C27210">
        <v>1.1399999999999999</v>
      </c>
      <c r="D27210">
        <v>1</v>
      </c>
      <c r="E27210">
        <v>1</v>
      </c>
      <c r="F27210">
        <v>2</v>
      </c>
    </row>
    <row r="27211" spans="1:6" x14ac:dyDescent="0.35">
      <c r="A27211" t="s">
        <v>27</v>
      </c>
      <c r="B27211">
        <v>12</v>
      </c>
      <c r="C27211">
        <v>1.55</v>
      </c>
      <c r="D27211">
        <v>1</v>
      </c>
      <c r="E27211">
        <v>1</v>
      </c>
      <c r="F27211">
        <v>3</v>
      </c>
    </row>
    <row r="27212" spans="1:6" x14ac:dyDescent="0.35">
      <c r="A27212" t="s">
        <v>28</v>
      </c>
      <c r="B27212">
        <v>9</v>
      </c>
      <c r="C27212">
        <v>1</v>
      </c>
      <c r="D27212">
        <v>1</v>
      </c>
      <c r="E27212">
        <v>1</v>
      </c>
      <c r="F27212">
        <v>1</v>
      </c>
    </row>
    <row r="27213" spans="1:6" x14ac:dyDescent="0.35">
      <c r="A27213" t="s">
        <v>29</v>
      </c>
      <c r="B27213">
        <v>8</v>
      </c>
      <c r="C27213">
        <v>1.57</v>
      </c>
      <c r="D27213">
        <v>1</v>
      </c>
      <c r="E27213">
        <v>1</v>
      </c>
      <c r="F27213">
        <v>4</v>
      </c>
    </row>
    <row r="27214" spans="1:6" x14ac:dyDescent="0.35">
      <c r="A27214" t="s">
        <v>30</v>
      </c>
      <c r="B27214">
        <v>10</v>
      </c>
      <c r="C27214">
        <v>1.88</v>
      </c>
      <c r="D27214">
        <v>1</v>
      </c>
      <c r="E27214">
        <v>1</v>
      </c>
      <c r="F27214">
        <v>4</v>
      </c>
    </row>
    <row r="27215" spans="1:6" x14ac:dyDescent="0.35">
      <c r="A27215" t="s">
        <v>31</v>
      </c>
      <c r="B27215">
        <v>14</v>
      </c>
      <c r="C27215">
        <v>1.5</v>
      </c>
      <c r="D27215">
        <v>1</v>
      </c>
      <c r="E27215">
        <v>1</v>
      </c>
      <c r="F27215">
        <v>3</v>
      </c>
    </row>
    <row r="27216" spans="1:6" x14ac:dyDescent="0.35">
      <c r="A27216" t="s">
        <v>32</v>
      </c>
      <c r="B27216">
        <v>214</v>
      </c>
      <c r="C27216">
        <v>1.37</v>
      </c>
      <c r="D27216">
        <v>1</v>
      </c>
      <c r="E27216">
        <v>1</v>
      </c>
      <c r="F27216">
        <v>4</v>
      </c>
    </row>
    <row r="27218" spans="1:7" x14ac:dyDescent="0.35">
      <c r="A27218" t="s">
        <v>2118</v>
      </c>
    </row>
    <row r="27219" spans="1:7" x14ac:dyDescent="0.35">
      <c r="A27219" t="s">
        <v>2</v>
      </c>
      <c r="B27219" t="s">
        <v>1136</v>
      </c>
      <c r="C27219" t="s">
        <v>3</v>
      </c>
      <c r="D27219" t="s">
        <v>4</v>
      </c>
      <c r="E27219" t="s">
        <v>5</v>
      </c>
      <c r="F27219" t="s">
        <v>6</v>
      </c>
      <c r="G27219" t="s">
        <v>7</v>
      </c>
    </row>
    <row r="27220" spans="1:7" x14ac:dyDescent="0.35">
      <c r="A27220" t="s">
        <v>8</v>
      </c>
      <c r="B27220" t="s">
        <v>1126</v>
      </c>
      <c r="C27220">
        <v>6</v>
      </c>
      <c r="D27220">
        <v>1</v>
      </c>
      <c r="E27220">
        <v>1</v>
      </c>
      <c r="F27220">
        <v>1</v>
      </c>
      <c r="G27220">
        <v>1</v>
      </c>
    </row>
    <row r="27221" spans="1:7" x14ac:dyDescent="0.35">
      <c r="A27221" t="s">
        <v>8</v>
      </c>
      <c r="B27221" t="s">
        <v>1127</v>
      </c>
      <c r="C27221">
        <v>5</v>
      </c>
      <c r="D27221">
        <v>1.28</v>
      </c>
      <c r="E27221">
        <v>1</v>
      </c>
      <c r="F27221">
        <v>1</v>
      </c>
      <c r="G27221">
        <v>2</v>
      </c>
    </row>
    <row r="27222" spans="1:7" x14ac:dyDescent="0.35">
      <c r="A27222" t="s">
        <v>9</v>
      </c>
      <c r="B27222" t="s">
        <v>1126</v>
      </c>
      <c r="C27222">
        <v>2</v>
      </c>
      <c r="D27222">
        <v>1</v>
      </c>
      <c r="E27222">
        <v>1</v>
      </c>
      <c r="F27222">
        <v>1</v>
      </c>
      <c r="G27222">
        <v>1</v>
      </c>
    </row>
    <row r="27223" spans="1:7" x14ac:dyDescent="0.35">
      <c r="A27223" t="s">
        <v>9</v>
      </c>
      <c r="B27223" t="s">
        <v>1127</v>
      </c>
      <c r="C27223">
        <v>8</v>
      </c>
      <c r="D27223">
        <v>1</v>
      </c>
      <c r="E27223">
        <v>1</v>
      </c>
      <c r="F27223">
        <v>1</v>
      </c>
      <c r="G27223">
        <v>1</v>
      </c>
    </row>
    <row r="27224" spans="1:7" x14ac:dyDescent="0.35">
      <c r="A27224" t="s">
        <v>10</v>
      </c>
      <c r="B27224" t="s">
        <v>1126</v>
      </c>
      <c r="C27224">
        <v>2</v>
      </c>
      <c r="D27224">
        <v>1</v>
      </c>
      <c r="E27224">
        <v>1</v>
      </c>
      <c r="F27224">
        <v>1</v>
      </c>
      <c r="G27224">
        <v>1</v>
      </c>
    </row>
    <row r="27225" spans="1:7" x14ac:dyDescent="0.35">
      <c r="A27225" t="s">
        <v>10</v>
      </c>
      <c r="B27225" t="s">
        <v>1127</v>
      </c>
      <c r="C27225">
        <v>3</v>
      </c>
      <c r="D27225">
        <v>1.24</v>
      </c>
      <c r="E27225">
        <v>1</v>
      </c>
      <c r="F27225">
        <v>1</v>
      </c>
      <c r="G27225">
        <v>2</v>
      </c>
    </row>
    <row r="27226" spans="1:7" x14ac:dyDescent="0.35">
      <c r="A27226" t="s">
        <v>11</v>
      </c>
      <c r="B27226" t="s">
        <v>1126</v>
      </c>
      <c r="C27226">
        <v>5</v>
      </c>
      <c r="D27226">
        <v>1.04</v>
      </c>
      <c r="E27226">
        <v>1</v>
      </c>
      <c r="F27226">
        <v>1</v>
      </c>
      <c r="G27226">
        <v>2</v>
      </c>
    </row>
    <row r="27227" spans="1:7" x14ac:dyDescent="0.35">
      <c r="A27227" t="s">
        <v>11</v>
      </c>
      <c r="B27227" t="s">
        <v>1127</v>
      </c>
      <c r="C27227">
        <v>5</v>
      </c>
      <c r="D27227">
        <v>1.44</v>
      </c>
      <c r="E27227">
        <v>1</v>
      </c>
      <c r="F27227">
        <v>1</v>
      </c>
      <c r="G27227">
        <v>2</v>
      </c>
    </row>
    <row r="27228" spans="1:7" x14ac:dyDescent="0.35">
      <c r="A27228" t="s">
        <v>12</v>
      </c>
      <c r="B27228" t="s">
        <v>1126</v>
      </c>
      <c r="C27228">
        <v>6</v>
      </c>
      <c r="D27228">
        <v>1</v>
      </c>
      <c r="E27228">
        <v>1</v>
      </c>
      <c r="F27228">
        <v>1</v>
      </c>
      <c r="G27228">
        <v>1</v>
      </c>
    </row>
    <row r="27229" spans="1:7" x14ac:dyDescent="0.35">
      <c r="A27229" t="s">
        <v>12</v>
      </c>
      <c r="B27229" t="s">
        <v>1127</v>
      </c>
      <c r="C27229">
        <v>4</v>
      </c>
      <c r="D27229">
        <v>1</v>
      </c>
      <c r="E27229">
        <v>1</v>
      </c>
      <c r="F27229">
        <v>1</v>
      </c>
      <c r="G27229">
        <v>1</v>
      </c>
    </row>
    <row r="27230" spans="1:7" x14ac:dyDescent="0.35">
      <c r="A27230" t="s">
        <v>13</v>
      </c>
      <c r="B27230" t="s">
        <v>1126</v>
      </c>
      <c r="C27230">
        <v>5</v>
      </c>
      <c r="D27230">
        <v>1.56</v>
      </c>
      <c r="E27230">
        <v>2</v>
      </c>
      <c r="F27230">
        <v>1</v>
      </c>
      <c r="G27230">
        <v>2</v>
      </c>
    </row>
    <row r="27231" spans="1:7" x14ac:dyDescent="0.35">
      <c r="A27231" t="s">
        <v>13</v>
      </c>
      <c r="B27231" t="s">
        <v>1127</v>
      </c>
      <c r="C27231">
        <v>1</v>
      </c>
      <c r="D27231">
        <v>1</v>
      </c>
      <c r="E27231">
        <v>1</v>
      </c>
      <c r="F27231">
        <v>1</v>
      </c>
      <c r="G27231">
        <v>1</v>
      </c>
    </row>
    <row r="27232" spans="1:7" x14ac:dyDescent="0.35">
      <c r="A27232" t="s">
        <v>13</v>
      </c>
      <c r="B27232" t="s">
        <v>339</v>
      </c>
      <c r="C27232">
        <v>1</v>
      </c>
      <c r="D27232">
        <v>1</v>
      </c>
      <c r="E27232">
        <v>1</v>
      </c>
      <c r="F27232">
        <v>1</v>
      </c>
      <c r="G27232">
        <v>1</v>
      </c>
    </row>
    <row r="27233" spans="1:7" x14ac:dyDescent="0.35">
      <c r="A27233" t="s">
        <v>14</v>
      </c>
      <c r="B27233" t="s">
        <v>1126</v>
      </c>
      <c r="C27233">
        <v>4</v>
      </c>
      <c r="D27233">
        <v>1.83</v>
      </c>
      <c r="E27233">
        <v>2</v>
      </c>
      <c r="F27233">
        <v>1</v>
      </c>
      <c r="G27233">
        <v>3</v>
      </c>
    </row>
    <row r="27234" spans="1:7" x14ac:dyDescent="0.35">
      <c r="A27234" t="s">
        <v>14</v>
      </c>
      <c r="B27234" t="s">
        <v>1127</v>
      </c>
      <c r="C27234">
        <v>3</v>
      </c>
      <c r="D27234">
        <v>1</v>
      </c>
      <c r="E27234">
        <v>1</v>
      </c>
      <c r="F27234">
        <v>1</v>
      </c>
      <c r="G27234">
        <v>1</v>
      </c>
    </row>
    <row r="27235" spans="1:7" x14ac:dyDescent="0.35">
      <c r="A27235" t="s">
        <v>14</v>
      </c>
      <c r="B27235" t="s">
        <v>339</v>
      </c>
      <c r="C27235">
        <v>1</v>
      </c>
      <c r="D27235">
        <v>1</v>
      </c>
      <c r="E27235">
        <v>1</v>
      </c>
      <c r="F27235">
        <v>1</v>
      </c>
      <c r="G27235">
        <v>1</v>
      </c>
    </row>
    <row r="27236" spans="1:7" x14ac:dyDescent="0.35">
      <c r="A27236" t="s">
        <v>15</v>
      </c>
      <c r="B27236" t="s">
        <v>1126</v>
      </c>
      <c r="C27236">
        <v>6</v>
      </c>
      <c r="D27236">
        <v>1.23</v>
      </c>
      <c r="E27236">
        <v>1</v>
      </c>
      <c r="F27236">
        <v>1</v>
      </c>
      <c r="G27236">
        <v>2</v>
      </c>
    </row>
    <row r="27237" spans="1:7" x14ac:dyDescent="0.35">
      <c r="A27237" t="s">
        <v>15</v>
      </c>
      <c r="B27237" t="s">
        <v>1127</v>
      </c>
      <c r="C27237">
        <v>6</v>
      </c>
      <c r="D27237">
        <v>1.82</v>
      </c>
      <c r="E27237">
        <v>1</v>
      </c>
      <c r="F27237">
        <v>1</v>
      </c>
      <c r="G27237">
        <v>4</v>
      </c>
    </row>
    <row r="27238" spans="1:7" x14ac:dyDescent="0.35">
      <c r="A27238" t="s">
        <v>16</v>
      </c>
      <c r="B27238" t="s">
        <v>1126</v>
      </c>
      <c r="C27238">
        <v>3</v>
      </c>
      <c r="D27238">
        <v>1.41</v>
      </c>
      <c r="E27238">
        <v>1</v>
      </c>
      <c r="F27238">
        <v>1</v>
      </c>
      <c r="G27238">
        <v>2</v>
      </c>
    </row>
    <row r="27239" spans="1:7" x14ac:dyDescent="0.35">
      <c r="A27239" t="s">
        <v>16</v>
      </c>
      <c r="B27239" t="s">
        <v>1127</v>
      </c>
      <c r="C27239">
        <v>2</v>
      </c>
      <c r="D27239">
        <v>1</v>
      </c>
      <c r="E27239">
        <v>1</v>
      </c>
      <c r="F27239">
        <v>1</v>
      </c>
      <c r="G27239">
        <v>1</v>
      </c>
    </row>
    <row r="27240" spans="1:7" x14ac:dyDescent="0.35">
      <c r="A27240" t="s">
        <v>17</v>
      </c>
      <c r="B27240" t="s">
        <v>1126</v>
      </c>
      <c r="C27240">
        <v>9</v>
      </c>
      <c r="D27240">
        <v>1.65</v>
      </c>
      <c r="E27240">
        <v>1</v>
      </c>
      <c r="F27240">
        <v>1</v>
      </c>
      <c r="G27240">
        <v>4</v>
      </c>
    </row>
    <row r="27241" spans="1:7" x14ac:dyDescent="0.35">
      <c r="A27241" t="s">
        <v>17</v>
      </c>
      <c r="B27241" t="s">
        <v>1127</v>
      </c>
      <c r="C27241">
        <v>6</v>
      </c>
      <c r="D27241">
        <v>1</v>
      </c>
      <c r="E27241">
        <v>1</v>
      </c>
      <c r="F27241">
        <v>1</v>
      </c>
      <c r="G27241">
        <v>1</v>
      </c>
    </row>
    <row r="27242" spans="1:7" x14ac:dyDescent="0.35">
      <c r="A27242" t="s">
        <v>18</v>
      </c>
      <c r="B27242" t="s">
        <v>1126</v>
      </c>
      <c r="C27242">
        <v>4</v>
      </c>
      <c r="D27242">
        <v>2.5099999999999998</v>
      </c>
      <c r="E27242">
        <v>4</v>
      </c>
      <c r="F27242">
        <v>1</v>
      </c>
      <c r="G27242">
        <v>4</v>
      </c>
    </row>
    <row r="27243" spans="1:7" x14ac:dyDescent="0.35">
      <c r="A27243" t="s">
        <v>19</v>
      </c>
      <c r="B27243" t="s">
        <v>1126</v>
      </c>
      <c r="C27243">
        <v>3</v>
      </c>
      <c r="D27243">
        <v>1</v>
      </c>
      <c r="E27243">
        <v>1</v>
      </c>
      <c r="F27243">
        <v>1</v>
      </c>
      <c r="G27243">
        <v>1</v>
      </c>
    </row>
    <row r="27244" spans="1:7" x14ac:dyDescent="0.35">
      <c r="A27244" t="s">
        <v>19</v>
      </c>
      <c r="B27244" t="s">
        <v>1127</v>
      </c>
      <c r="C27244">
        <v>6</v>
      </c>
      <c r="D27244">
        <v>1</v>
      </c>
      <c r="E27244">
        <v>1</v>
      </c>
      <c r="F27244">
        <v>1</v>
      </c>
      <c r="G27244">
        <v>1</v>
      </c>
    </row>
    <row r="27245" spans="1:7" x14ac:dyDescent="0.35">
      <c r="A27245" t="s">
        <v>20</v>
      </c>
      <c r="B27245" t="s">
        <v>1126</v>
      </c>
      <c r="C27245">
        <v>2</v>
      </c>
      <c r="D27245">
        <v>1.25</v>
      </c>
      <c r="E27245">
        <v>2</v>
      </c>
      <c r="F27245">
        <v>1</v>
      </c>
      <c r="G27245">
        <v>2</v>
      </c>
    </row>
    <row r="27246" spans="1:7" x14ac:dyDescent="0.35">
      <c r="A27246" t="s">
        <v>20</v>
      </c>
      <c r="B27246" t="s">
        <v>1127</v>
      </c>
      <c r="C27246">
        <v>6</v>
      </c>
      <c r="D27246">
        <v>1.43</v>
      </c>
      <c r="E27246">
        <v>1</v>
      </c>
      <c r="F27246">
        <v>1</v>
      </c>
      <c r="G27246">
        <v>2</v>
      </c>
    </row>
    <row r="27247" spans="1:7" x14ac:dyDescent="0.35">
      <c r="A27247" t="s">
        <v>21</v>
      </c>
      <c r="B27247" t="s">
        <v>1126</v>
      </c>
      <c r="C27247">
        <v>5</v>
      </c>
      <c r="D27247">
        <v>1.2</v>
      </c>
      <c r="E27247">
        <v>1</v>
      </c>
      <c r="F27247">
        <v>1</v>
      </c>
      <c r="G27247">
        <v>2</v>
      </c>
    </row>
    <row r="27248" spans="1:7" x14ac:dyDescent="0.35">
      <c r="A27248" t="s">
        <v>21</v>
      </c>
      <c r="B27248" t="s">
        <v>1127</v>
      </c>
      <c r="C27248">
        <v>6</v>
      </c>
      <c r="D27248">
        <v>1.67</v>
      </c>
      <c r="E27248">
        <v>2</v>
      </c>
      <c r="F27248">
        <v>1</v>
      </c>
      <c r="G27248">
        <v>2</v>
      </c>
    </row>
    <row r="27249" spans="1:7" x14ac:dyDescent="0.35">
      <c r="A27249" t="s">
        <v>22</v>
      </c>
      <c r="B27249" t="s">
        <v>1126</v>
      </c>
      <c r="C27249">
        <v>3</v>
      </c>
      <c r="D27249">
        <v>1</v>
      </c>
      <c r="E27249">
        <v>1</v>
      </c>
      <c r="F27249">
        <v>1</v>
      </c>
      <c r="G27249">
        <v>1</v>
      </c>
    </row>
    <row r="27250" spans="1:7" x14ac:dyDescent="0.35">
      <c r="A27250" t="s">
        <v>22</v>
      </c>
      <c r="B27250" t="s">
        <v>1127</v>
      </c>
      <c r="C27250">
        <v>6</v>
      </c>
      <c r="D27250">
        <v>1</v>
      </c>
      <c r="E27250">
        <v>1</v>
      </c>
      <c r="F27250">
        <v>1</v>
      </c>
      <c r="G27250">
        <v>1</v>
      </c>
    </row>
    <row r="27251" spans="1:7" x14ac:dyDescent="0.35">
      <c r="A27251" t="s">
        <v>23</v>
      </c>
      <c r="B27251" t="s">
        <v>1126</v>
      </c>
      <c r="C27251">
        <v>4</v>
      </c>
      <c r="D27251">
        <v>1.29</v>
      </c>
      <c r="E27251">
        <v>1</v>
      </c>
      <c r="F27251">
        <v>1</v>
      </c>
      <c r="G27251">
        <v>2</v>
      </c>
    </row>
    <row r="27252" spans="1:7" x14ac:dyDescent="0.35">
      <c r="A27252" t="s">
        <v>23</v>
      </c>
      <c r="B27252" t="s">
        <v>1127</v>
      </c>
      <c r="C27252">
        <v>5</v>
      </c>
      <c r="D27252">
        <v>1.29</v>
      </c>
      <c r="E27252">
        <v>1</v>
      </c>
      <c r="F27252">
        <v>1</v>
      </c>
      <c r="G27252">
        <v>2</v>
      </c>
    </row>
    <row r="27253" spans="1:7" x14ac:dyDescent="0.35">
      <c r="A27253" t="s">
        <v>23</v>
      </c>
      <c r="B27253" t="s">
        <v>339</v>
      </c>
      <c r="C27253">
        <v>1</v>
      </c>
      <c r="D27253">
        <v>2</v>
      </c>
      <c r="E27253">
        <v>2</v>
      </c>
      <c r="F27253">
        <v>2</v>
      </c>
      <c r="G27253">
        <v>2</v>
      </c>
    </row>
    <row r="27254" spans="1:7" x14ac:dyDescent="0.35">
      <c r="A27254" t="s">
        <v>24</v>
      </c>
      <c r="B27254" t="s">
        <v>1126</v>
      </c>
      <c r="C27254">
        <v>3</v>
      </c>
      <c r="D27254">
        <v>1.52</v>
      </c>
      <c r="E27254">
        <v>2</v>
      </c>
      <c r="F27254">
        <v>1</v>
      </c>
      <c r="G27254">
        <v>2</v>
      </c>
    </row>
    <row r="27255" spans="1:7" x14ac:dyDescent="0.35">
      <c r="A27255" t="s">
        <v>24</v>
      </c>
      <c r="B27255" t="s">
        <v>1127</v>
      </c>
      <c r="C27255">
        <v>2</v>
      </c>
      <c r="D27255">
        <v>1</v>
      </c>
      <c r="E27255">
        <v>1</v>
      </c>
      <c r="F27255">
        <v>1</v>
      </c>
      <c r="G27255">
        <v>1</v>
      </c>
    </row>
    <row r="27256" spans="1:7" x14ac:dyDescent="0.35">
      <c r="A27256" t="s">
        <v>25</v>
      </c>
      <c r="B27256" t="s">
        <v>1126</v>
      </c>
      <c r="C27256">
        <v>1</v>
      </c>
      <c r="D27256">
        <v>1</v>
      </c>
      <c r="E27256">
        <v>1</v>
      </c>
      <c r="F27256">
        <v>1</v>
      </c>
      <c r="G27256">
        <v>1</v>
      </c>
    </row>
    <row r="27257" spans="1:7" x14ac:dyDescent="0.35">
      <c r="A27257" t="s">
        <v>25</v>
      </c>
      <c r="B27257" t="s">
        <v>1127</v>
      </c>
      <c r="C27257">
        <v>5</v>
      </c>
      <c r="D27257">
        <v>1.52</v>
      </c>
      <c r="E27257">
        <v>1</v>
      </c>
      <c r="F27257">
        <v>1</v>
      </c>
      <c r="G27257">
        <v>3</v>
      </c>
    </row>
    <row r="27258" spans="1:7" x14ac:dyDescent="0.35">
      <c r="A27258" t="s">
        <v>26</v>
      </c>
      <c r="B27258" t="s">
        <v>1126</v>
      </c>
      <c r="C27258">
        <v>1</v>
      </c>
      <c r="D27258">
        <v>2</v>
      </c>
      <c r="E27258">
        <v>2</v>
      </c>
      <c r="F27258">
        <v>2</v>
      </c>
      <c r="G27258">
        <v>2</v>
      </c>
    </row>
    <row r="27259" spans="1:7" x14ac:dyDescent="0.35">
      <c r="A27259" t="s">
        <v>26</v>
      </c>
      <c r="B27259" t="s">
        <v>1127</v>
      </c>
      <c r="C27259">
        <v>5</v>
      </c>
      <c r="D27259">
        <v>1</v>
      </c>
      <c r="E27259">
        <v>1</v>
      </c>
      <c r="F27259">
        <v>1</v>
      </c>
      <c r="G27259">
        <v>1</v>
      </c>
    </row>
    <row r="27260" spans="1:7" x14ac:dyDescent="0.35">
      <c r="A27260" t="s">
        <v>27</v>
      </c>
      <c r="B27260" t="s">
        <v>1126</v>
      </c>
      <c r="C27260">
        <v>4</v>
      </c>
      <c r="D27260">
        <v>1.85</v>
      </c>
      <c r="E27260">
        <v>2</v>
      </c>
      <c r="F27260">
        <v>1</v>
      </c>
      <c r="G27260">
        <v>3</v>
      </c>
    </row>
    <row r="27261" spans="1:7" x14ac:dyDescent="0.35">
      <c r="A27261" t="s">
        <v>27</v>
      </c>
      <c r="B27261" t="s">
        <v>1127</v>
      </c>
      <c r="C27261">
        <v>8</v>
      </c>
      <c r="D27261">
        <v>1.31</v>
      </c>
      <c r="E27261">
        <v>1</v>
      </c>
      <c r="F27261">
        <v>1</v>
      </c>
      <c r="G27261">
        <v>2</v>
      </c>
    </row>
    <row r="27262" spans="1:7" x14ac:dyDescent="0.35">
      <c r="A27262" t="s">
        <v>28</v>
      </c>
      <c r="B27262" t="s">
        <v>1126</v>
      </c>
      <c r="C27262">
        <v>2</v>
      </c>
      <c r="D27262">
        <v>1</v>
      </c>
      <c r="E27262">
        <v>1</v>
      </c>
      <c r="F27262">
        <v>1</v>
      </c>
      <c r="G27262">
        <v>1</v>
      </c>
    </row>
    <row r="27263" spans="1:7" x14ac:dyDescent="0.35">
      <c r="A27263" t="s">
        <v>28</v>
      </c>
      <c r="B27263" t="s">
        <v>1127</v>
      </c>
      <c r="C27263">
        <v>5</v>
      </c>
      <c r="D27263">
        <v>1</v>
      </c>
      <c r="E27263">
        <v>1</v>
      </c>
      <c r="F27263">
        <v>1</v>
      </c>
      <c r="G27263">
        <v>1</v>
      </c>
    </row>
    <row r="27264" spans="1:7" x14ac:dyDescent="0.35">
      <c r="A27264" t="s">
        <v>28</v>
      </c>
      <c r="B27264" t="s">
        <v>339</v>
      </c>
      <c r="C27264">
        <v>2</v>
      </c>
      <c r="D27264">
        <v>1</v>
      </c>
      <c r="E27264">
        <v>1</v>
      </c>
      <c r="F27264">
        <v>1</v>
      </c>
      <c r="G27264">
        <v>1</v>
      </c>
    </row>
    <row r="27265" spans="1:7" x14ac:dyDescent="0.35">
      <c r="A27265" t="s">
        <v>29</v>
      </c>
      <c r="B27265" t="s">
        <v>1126</v>
      </c>
      <c r="C27265">
        <v>7</v>
      </c>
      <c r="D27265">
        <v>1.51</v>
      </c>
      <c r="E27265">
        <v>1</v>
      </c>
      <c r="F27265">
        <v>1</v>
      </c>
      <c r="G27265">
        <v>4</v>
      </c>
    </row>
    <row r="27266" spans="1:7" x14ac:dyDescent="0.35">
      <c r="A27266" t="s">
        <v>29</v>
      </c>
      <c r="B27266" t="s">
        <v>1127</v>
      </c>
      <c r="C27266">
        <v>1</v>
      </c>
      <c r="D27266">
        <v>2</v>
      </c>
      <c r="E27266">
        <v>2</v>
      </c>
      <c r="F27266">
        <v>2</v>
      </c>
      <c r="G27266">
        <v>2</v>
      </c>
    </row>
    <row r="27267" spans="1:7" x14ac:dyDescent="0.35">
      <c r="A27267" t="s">
        <v>30</v>
      </c>
      <c r="B27267" t="s">
        <v>1126</v>
      </c>
      <c r="C27267">
        <v>3</v>
      </c>
      <c r="D27267">
        <v>1.49</v>
      </c>
      <c r="E27267">
        <v>1</v>
      </c>
      <c r="F27267">
        <v>1</v>
      </c>
      <c r="G27267">
        <v>3</v>
      </c>
    </row>
    <row r="27268" spans="1:7" x14ac:dyDescent="0.35">
      <c r="A27268" t="s">
        <v>30</v>
      </c>
      <c r="B27268" t="s">
        <v>1127</v>
      </c>
      <c r="C27268">
        <v>7</v>
      </c>
      <c r="D27268">
        <v>2.12</v>
      </c>
      <c r="E27268">
        <v>1</v>
      </c>
      <c r="F27268">
        <v>1</v>
      </c>
      <c r="G27268">
        <v>4</v>
      </c>
    </row>
    <row r="27269" spans="1:7" x14ac:dyDescent="0.35">
      <c r="A27269" t="s">
        <v>31</v>
      </c>
      <c r="B27269" t="s">
        <v>1126</v>
      </c>
      <c r="C27269">
        <v>6</v>
      </c>
      <c r="D27269">
        <v>1.5</v>
      </c>
      <c r="E27269">
        <v>1</v>
      </c>
      <c r="F27269">
        <v>1</v>
      </c>
      <c r="G27269">
        <v>3</v>
      </c>
    </row>
    <row r="27270" spans="1:7" x14ac:dyDescent="0.35">
      <c r="A27270" t="s">
        <v>31</v>
      </c>
      <c r="B27270" t="s">
        <v>1127</v>
      </c>
      <c r="C27270">
        <v>8</v>
      </c>
      <c r="D27270">
        <v>1.49</v>
      </c>
      <c r="E27270">
        <v>1</v>
      </c>
      <c r="F27270">
        <v>1</v>
      </c>
      <c r="G27270">
        <v>2</v>
      </c>
    </row>
    <row r="27271" spans="1:7" x14ac:dyDescent="0.35">
      <c r="A27271" t="s">
        <v>32</v>
      </c>
      <c r="B27271" t="s">
        <v>1126</v>
      </c>
      <c r="C27271">
        <v>96</v>
      </c>
      <c r="D27271">
        <v>1.44</v>
      </c>
      <c r="E27271">
        <v>1</v>
      </c>
      <c r="F27271">
        <v>1</v>
      </c>
      <c r="G27271">
        <v>4</v>
      </c>
    </row>
    <row r="27272" spans="1:7" x14ac:dyDescent="0.35">
      <c r="A27272" t="s">
        <v>32</v>
      </c>
      <c r="B27272" t="s">
        <v>1127</v>
      </c>
      <c r="C27272">
        <v>113</v>
      </c>
      <c r="D27272">
        <v>1.32</v>
      </c>
      <c r="E27272">
        <v>1</v>
      </c>
      <c r="F27272">
        <v>1</v>
      </c>
      <c r="G27272">
        <v>4</v>
      </c>
    </row>
    <row r="27273" spans="1:7" x14ac:dyDescent="0.35">
      <c r="A27273" t="s">
        <v>32</v>
      </c>
      <c r="B27273" t="s">
        <v>339</v>
      </c>
      <c r="C27273">
        <v>5</v>
      </c>
      <c r="D27273">
        <v>1.21</v>
      </c>
      <c r="E27273">
        <v>1</v>
      </c>
      <c r="F27273">
        <v>1</v>
      </c>
      <c r="G27273">
        <v>2</v>
      </c>
    </row>
    <row r="27275" spans="1:7" x14ac:dyDescent="0.35">
      <c r="A27275" t="s">
        <v>2119</v>
      </c>
    </row>
    <row r="27276" spans="1:7" x14ac:dyDescent="0.35">
      <c r="A27276" t="s">
        <v>2</v>
      </c>
      <c r="B27276" t="s">
        <v>1141</v>
      </c>
      <c r="C27276" t="s">
        <v>3</v>
      </c>
      <c r="D27276" t="s">
        <v>4</v>
      </c>
      <c r="E27276" t="s">
        <v>5</v>
      </c>
      <c r="F27276" t="s">
        <v>6</v>
      </c>
      <c r="G27276" t="s">
        <v>7</v>
      </c>
    </row>
    <row r="27277" spans="1:7" x14ac:dyDescent="0.35">
      <c r="A27277" t="s">
        <v>8</v>
      </c>
      <c r="B27277" t="s">
        <v>1129</v>
      </c>
      <c r="C27277">
        <v>4</v>
      </c>
      <c r="D27277">
        <v>1</v>
      </c>
      <c r="E27277">
        <v>1</v>
      </c>
      <c r="F27277">
        <v>1</v>
      </c>
      <c r="G27277">
        <v>1</v>
      </c>
    </row>
    <row r="27278" spans="1:7" x14ac:dyDescent="0.35">
      <c r="A27278" t="s">
        <v>8</v>
      </c>
      <c r="B27278" t="s">
        <v>1130</v>
      </c>
      <c r="C27278">
        <v>4</v>
      </c>
      <c r="D27278">
        <v>1</v>
      </c>
      <c r="E27278">
        <v>1</v>
      </c>
      <c r="F27278">
        <v>1</v>
      </c>
      <c r="G27278">
        <v>1</v>
      </c>
    </row>
    <row r="27279" spans="1:7" x14ac:dyDescent="0.35">
      <c r="A27279" t="s">
        <v>8</v>
      </c>
      <c r="B27279" t="s">
        <v>1131</v>
      </c>
      <c r="C27279">
        <v>3</v>
      </c>
      <c r="D27279">
        <v>1.43</v>
      </c>
      <c r="E27279">
        <v>1</v>
      </c>
      <c r="F27279">
        <v>1</v>
      </c>
      <c r="G27279">
        <v>2</v>
      </c>
    </row>
    <row r="27280" spans="1:7" x14ac:dyDescent="0.35">
      <c r="A27280" t="s">
        <v>9</v>
      </c>
      <c r="B27280" t="s">
        <v>1129</v>
      </c>
      <c r="C27280">
        <v>1</v>
      </c>
      <c r="D27280">
        <v>1</v>
      </c>
      <c r="E27280">
        <v>1</v>
      </c>
      <c r="F27280">
        <v>1</v>
      </c>
      <c r="G27280">
        <v>1</v>
      </c>
    </row>
    <row r="27281" spans="1:7" x14ac:dyDescent="0.35">
      <c r="A27281" t="s">
        <v>9</v>
      </c>
      <c r="B27281" t="s">
        <v>1130</v>
      </c>
      <c r="C27281">
        <v>8</v>
      </c>
      <c r="D27281">
        <v>1</v>
      </c>
      <c r="E27281">
        <v>1</v>
      </c>
      <c r="F27281">
        <v>1</v>
      </c>
      <c r="G27281">
        <v>1</v>
      </c>
    </row>
    <row r="27282" spans="1:7" x14ac:dyDescent="0.35">
      <c r="A27282" t="s">
        <v>9</v>
      </c>
      <c r="B27282" t="s">
        <v>1131</v>
      </c>
      <c r="C27282">
        <v>1</v>
      </c>
      <c r="D27282">
        <v>1</v>
      </c>
      <c r="E27282">
        <v>1</v>
      </c>
      <c r="F27282">
        <v>1</v>
      </c>
      <c r="G27282">
        <v>1</v>
      </c>
    </row>
    <row r="27283" spans="1:7" x14ac:dyDescent="0.35">
      <c r="A27283" t="s">
        <v>10</v>
      </c>
      <c r="B27283" t="s">
        <v>1129</v>
      </c>
      <c r="C27283">
        <v>1</v>
      </c>
      <c r="D27283">
        <v>1</v>
      </c>
      <c r="E27283">
        <v>1</v>
      </c>
      <c r="F27283">
        <v>1</v>
      </c>
      <c r="G27283">
        <v>1</v>
      </c>
    </row>
    <row r="27284" spans="1:7" x14ac:dyDescent="0.35">
      <c r="A27284" t="s">
        <v>10</v>
      </c>
      <c r="B27284" t="s">
        <v>1130</v>
      </c>
      <c r="C27284">
        <v>3</v>
      </c>
      <c r="D27284">
        <v>1.1399999999999999</v>
      </c>
      <c r="E27284">
        <v>1</v>
      </c>
      <c r="F27284">
        <v>1</v>
      </c>
      <c r="G27284">
        <v>2</v>
      </c>
    </row>
    <row r="27285" spans="1:7" x14ac:dyDescent="0.35">
      <c r="A27285" t="s">
        <v>10</v>
      </c>
      <c r="B27285" t="s">
        <v>1131</v>
      </c>
      <c r="C27285">
        <v>1</v>
      </c>
      <c r="D27285">
        <v>1</v>
      </c>
      <c r="E27285">
        <v>1</v>
      </c>
      <c r="F27285">
        <v>1</v>
      </c>
      <c r="G27285">
        <v>1</v>
      </c>
    </row>
    <row r="27286" spans="1:7" x14ac:dyDescent="0.35">
      <c r="A27286" t="s">
        <v>11</v>
      </c>
      <c r="B27286" t="s">
        <v>1129</v>
      </c>
      <c r="C27286">
        <v>2</v>
      </c>
      <c r="D27286">
        <v>1</v>
      </c>
      <c r="E27286">
        <v>1</v>
      </c>
      <c r="F27286">
        <v>1</v>
      </c>
      <c r="G27286">
        <v>1</v>
      </c>
    </row>
    <row r="27287" spans="1:7" x14ac:dyDescent="0.35">
      <c r="A27287" t="s">
        <v>11</v>
      </c>
      <c r="B27287" t="s">
        <v>1130</v>
      </c>
      <c r="C27287">
        <v>8</v>
      </c>
      <c r="D27287">
        <v>1.29</v>
      </c>
      <c r="E27287">
        <v>1</v>
      </c>
      <c r="F27287">
        <v>1</v>
      </c>
      <c r="G27287">
        <v>2</v>
      </c>
    </row>
    <row r="27288" spans="1:7" x14ac:dyDescent="0.35">
      <c r="A27288" t="s">
        <v>12</v>
      </c>
      <c r="B27288" t="s">
        <v>1129</v>
      </c>
      <c r="C27288">
        <v>5</v>
      </c>
      <c r="D27288">
        <v>1</v>
      </c>
      <c r="E27288">
        <v>1</v>
      </c>
      <c r="F27288">
        <v>1</v>
      </c>
      <c r="G27288">
        <v>1</v>
      </c>
    </row>
    <row r="27289" spans="1:7" x14ac:dyDescent="0.35">
      <c r="A27289" t="s">
        <v>12</v>
      </c>
      <c r="B27289" t="s">
        <v>1130</v>
      </c>
      <c r="C27289">
        <v>4</v>
      </c>
      <c r="D27289">
        <v>1</v>
      </c>
      <c r="E27289">
        <v>1</v>
      </c>
      <c r="F27289">
        <v>1</v>
      </c>
      <c r="G27289">
        <v>1</v>
      </c>
    </row>
    <row r="27290" spans="1:7" x14ac:dyDescent="0.35">
      <c r="A27290" t="s">
        <v>12</v>
      </c>
      <c r="B27290" t="s">
        <v>1131</v>
      </c>
      <c r="C27290">
        <v>1</v>
      </c>
      <c r="D27290">
        <v>1</v>
      </c>
      <c r="E27290">
        <v>1</v>
      </c>
      <c r="F27290">
        <v>1</v>
      </c>
      <c r="G27290">
        <v>1</v>
      </c>
    </row>
    <row r="27291" spans="1:7" x14ac:dyDescent="0.35">
      <c r="A27291" t="s">
        <v>13</v>
      </c>
      <c r="B27291" t="s">
        <v>1130</v>
      </c>
      <c r="C27291">
        <v>5</v>
      </c>
      <c r="D27291">
        <v>1.61</v>
      </c>
      <c r="E27291">
        <v>2</v>
      </c>
      <c r="F27291">
        <v>1</v>
      </c>
      <c r="G27291">
        <v>2</v>
      </c>
    </row>
    <row r="27292" spans="1:7" x14ac:dyDescent="0.35">
      <c r="A27292" t="s">
        <v>13</v>
      </c>
      <c r="B27292" t="s">
        <v>1131</v>
      </c>
      <c r="C27292">
        <v>2</v>
      </c>
      <c r="D27292">
        <v>1</v>
      </c>
      <c r="E27292">
        <v>1</v>
      </c>
      <c r="F27292">
        <v>1</v>
      </c>
      <c r="G27292">
        <v>1</v>
      </c>
    </row>
    <row r="27293" spans="1:7" x14ac:dyDescent="0.35">
      <c r="A27293" t="s">
        <v>14</v>
      </c>
      <c r="B27293" t="s">
        <v>1129</v>
      </c>
      <c r="C27293">
        <v>3</v>
      </c>
      <c r="D27293">
        <v>1.32</v>
      </c>
      <c r="E27293">
        <v>1</v>
      </c>
      <c r="F27293">
        <v>1</v>
      </c>
      <c r="G27293">
        <v>2</v>
      </c>
    </row>
    <row r="27294" spans="1:7" x14ac:dyDescent="0.35">
      <c r="A27294" t="s">
        <v>14</v>
      </c>
      <c r="B27294" t="s">
        <v>1130</v>
      </c>
      <c r="C27294">
        <v>4</v>
      </c>
      <c r="D27294">
        <v>1</v>
      </c>
      <c r="E27294">
        <v>1</v>
      </c>
      <c r="F27294">
        <v>1</v>
      </c>
      <c r="G27294">
        <v>1</v>
      </c>
    </row>
    <row r="27295" spans="1:7" x14ac:dyDescent="0.35">
      <c r="A27295" t="s">
        <v>14</v>
      </c>
      <c r="B27295" t="s">
        <v>1131</v>
      </c>
      <c r="C27295">
        <v>1</v>
      </c>
      <c r="D27295">
        <v>3</v>
      </c>
      <c r="E27295">
        <v>3</v>
      </c>
      <c r="F27295">
        <v>3</v>
      </c>
      <c r="G27295">
        <v>3</v>
      </c>
    </row>
    <row r="27296" spans="1:7" x14ac:dyDescent="0.35">
      <c r="A27296" t="s">
        <v>15</v>
      </c>
      <c r="B27296" t="s">
        <v>1129</v>
      </c>
      <c r="C27296">
        <v>4</v>
      </c>
      <c r="D27296">
        <v>1.25</v>
      </c>
      <c r="E27296">
        <v>1</v>
      </c>
      <c r="F27296">
        <v>1</v>
      </c>
      <c r="G27296">
        <v>2</v>
      </c>
    </row>
    <row r="27297" spans="1:7" x14ac:dyDescent="0.35">
      <c r="A27297" t="s">
        <v>15</v>
      </c>
      <c r="B27297" t="s">
        <v>1130</v>
      </c>
      <c r="C27297">
        <v>7</v>
      </c>
      <c r="D27297">
        <v>1.32</v>
      </c>
      <c r="E27297">
        <v>1</v>
      </c>
      <c r="F27297">
        <v>1</v>
      </c>
      <c r="G27297">
        <v>2</v>
      </c>
    </row>
    <row r="27298" spans="1:7" x14ac:dyDescent="0.35">
      <c r="A27298" t="s">
        <v>15</v>
      </c>
      <c r="B27298" t="s">
        <v>1131</v>
      </c>
      <c r="C27298">
        <v>1</v>
      </c>
      <c r="D27298">
        <v>4</v>
      </c>
      <c r="E27298">
        <v>4</v>
      </c>
      <c r="F27298">
        <v>4</v>
      </c>
      <c r="G27298">
        <v>4</v>
      </c>
    </row>
    <row r="27299" spans="1:7" x14ac:dyDescent="0.35">
      <c r="A27299" t="s">
        <v>16</v>
      </c>
      <c r="B27299" t="s">
        <v>1129</v>
      </c>
      <c r="C27299">
        <v>1</v>
      </c>
      <c r="D27299">
        <v>2</v>
      </c>
      <c r="E27299">
        <v>2</v>
      </c>
      <c r="F27299">
        <v>2</v>
      </c>
      <c r="G27299">
        <v>2</v>
      </c>
    </row>
    <row r="27300" spans="1:7" x14ac:dyDescent="0.35">
      <c r="A27300" t="s">
        <v>16</v>
      </c>
      <c r="B27300" t="s">
        <v>1130</v>
      </c>
      <c r="C27300">
        <v>4</v>
      </c>
      <c r="D27300">
        <v>1</v>
      </c>
      <c r="E27300">
        <v>1</v>
      </c>
      <c r="F27300">
        <v>1</v>
      </c>
      <c r="G27300">
        <v>1</v>
      </c>
    </row>
    <row r="27301" spans="1:7" x14ac:dyDescent="0.35">
      <c r="A27301" t="s">
        <v>17</v>
      </c>
      <c r="B27301" t="s">
        <v>1129</v>
      </c>
      <c r="C27301">
        <v>4</v>
      </c>
      <c r="D27301">
        <v>1</v>
      </c>
      <c r="E27301">
        <v>1</v>
      </c>
      <c r="F27301">
        <v>1</v>
      </c>
      <c r="G27301">
        <v>1</v>
      </c>
    </row>
    <row r="27302" spans="1:7" x14ac:dyDescent="0.35">
      <c r="A27302" t="s">
        <v>17</v>
      </c>
      <c r="B27302" t="s">
        <v>1130</v>
      </c>
      <c r="C27302">
        <v>11</v>
      </c>
      <c r="D27302">
        <v>1.58</v>
      </c>
      <c r="E27302">
        <v>1</v>
      </c>
      <c r="F27302">
        <v>1</v>
      </c>
      <c r="G27302">
        <v>4</v>
      </c>
    </row>
    <row r="27303" spans="1:7" x14ac:dyDescent="0.35">
      <c r="A27303" t="s">
        <v>18</v>
      </c>
      <c r="B27303" t="s">
        <v>1130</v>
      </c>
      <c r="C27303">
        <v>3</v>
      </c>
      <c r="D27303">
        <v>2.63</v>
      </c>
      <c r="E27303">
        <v>4</v>
      </c>
      <c r="F27303">
        <v>1</v>
      </c>
      <c r="G27303">
        <v>4</v>
      </c>
    </row>
    <row r="27304" spans="1:7" x14ac:dyDescent="0.35">
      <c r="A27304" t="s">
        <v>18</v>
      </c>
      <c r="B27304" t="s">
        <v>1131</v>
      </c>
      <c r="C27304">
        <v>1</v>
      </c>
      <c r="D27304">
        <v>1</v>
      </c>
      <c r="E27304">
        <v>1</v>
      </c>
      <c r="F27304">
        <v>1</v>
      </c>
      <c r="G27304">
        <v>1</v>
      </c>
    </row>
    <row r="27305" spans="1:7" x14ac:dyDescent="0.35">
      <c r="A27305" t="s">
        <v>19</v>
      </c>
      <c r="B27305" t="s">
        <v>1130</v>
      </c>
      <c r="C27305">
        <v>6</v>
      </c>
      <c r="D27305">
        <v>1</v>
      </c>
      <c r="E27305">
        <v>1</v>
      </c>
      <c r="F27305">
        <v>1</v>
      </c>
      <c r="G27305">
        <v>1</v>
      </c>
    </row>
    <row r="27306" spans="1:7" x14ac:dyDescent="0.35">
      <c r="A27306" t="s">
        <v>19</v>
      </c>
      <c r="B27306" t="s">
        <v>1131</v>
      </c>
      <c r="C27306">
        <v>3</v>
      </c>
      <c r="D27306">
        <v>1</v>
      </c>
      <c r="E27306">
        <v>1</v>
      </c>
      <c r="F27306">
        <v>1</v>
      </c>
      <c r="G27306">
        <v>1</v>
      </c>
    </row>
    <row r="27307" spans="1:7" x14ac:dyDescent="0.35">
      <c r="A27307" t="s">
        <v>20</v>
      </c>
      <c r="B27307" t="s">
        <v>1129</v>
      </c>
      <c r="C27307">
        <v>1</v>
      </c>
      <c r="D27307">
        <v>2</v>
      </c>
      <c r="E27307">
        <v>2</v>
      </c>
      <c r="F27307">
        <v>2</v>
      </c>
      <c r="G27307">
        <v>2</v>
      </c>
    </row>
    <row r="27308" spans="1:7" x14ac:dyDescent="0.35">
      <c r="A27308" t="s">
        <v>20</v>
      </c>
      <c r="B27308" t="s">
        <v>1130</v>
      </c>
      <c r="C27308">
        <v>3</v>
      </c>
      <c r="D27308">
        <v>1</v>
      </c>
      <c r="E27308">
        <v>1</v>
      </c>
      <c r="F27308">
        <v>1</v>
      </c>
      <c r="G27308">
        <v>1</v>
      </c>
    </row>
    <row r="27309" spans="1:7" x14ac:dyDescent="0.35">
      <c r="A27309" t="s">
        <v>20</v>
      </c>
      <c r="B27309" t="s">
        <v>1131</v>
      </c>
      <c r="C27309">
        <v>4</v>
      </c>
      <c r="D27309">
        <v>1.4</v>
      </c>
      <c r="E27309">
        <v>1</v>
      </c>
      <c r="F27309">
        <v>1</v>
      </c>
      <c r="G27309">
        <v>2</v>
      </c>
    </row>
    <row r="27310" spans="1:7" x14ac:dyDescent="0.35">
      <c r="A27310" t="s">
        <v>21</v>
      </c>
      <c r="B27310" t="s">
        <v>1129</v>
      </c>
      <c r="C27310">
        <v>4</v>
      </c>
      <c r="D27310">
        <v>1.5</v>
      </c>
      <c r="E27310">
        <v>1</v>
      </c>
      <c r="F27310">
        <v>1</v>
      </c>
      <c r="G27310">
        <v>2</v>
      </c>
    </row>
    <row r="27311" spans="1:7" x14ac:dyDescent="0.35">
      <c r="A27311" t="s">
        <v>21</v>
      </c>
      <c r="B27311" t="s">
        <v>1130</v>
      </c>
      <c r="C27311">
        <v>5</v>
      </c>
      <c r="D27311">
        <v>1.4</v>
      </c>
      <c r="E27311">
        <v>1</v>
      </c>
      <c r="F27311">
        <v>1</v>
      </c>
      <c r="G27311">
        <v>2</v>
      </c>
    </row>
    <row r="27312" spans="1:7" x14ac:dyDescent="0.35">
      <c r="A27312" t="s">
        <v>21</v>
      </c>
      <c r="B27312" t="s">
        <v>1131</v>
      </c>
      <c r="C27312">
        <v>2</v>
      </c>
      <c r="D27312">
        <v>1.5</v>
      </c>
      <c r="E27312">
        <v>1</v>
      </c>
      <c r="F27312">
        <v>1</v>
      </c>
      <c r="G27312">
        <v>2</v>
      </c>
    </row>
    <row r="27313" spans="1:7" x14ac:dyDescent="0.35">
      <c r="A27313" t="s">
        <v>22</v>
      </c>
      <c r="B27313" t="s">
        <v>1129</v>
      </c>
      <c r="C27313">
        <v>1</v>
      </c>
      <c r="D27313">
        <v>1</v>
      </c>
      <c r="E27313">
        <v>1</v>
      </c>
      <c r="F27313">
        <v>1</v>
      </c>
      <c r="G27313">
        <v>1</v>
      </c>
    </row>
    <row r="27314" spans="1:7" x14ac:dyDescent="0.35">
      <c r="A27314" t="s">
        <v>22</v>
      </c>
      <c r="B27314" t="s">
        <v>1130</v>
      </c>
      <c r="C27314">
        <v>8</v>
      </c>
      <c r="D27314">
        <v>1</v>
      </c>
      <c r="E27314">
        <v>1</v>
      </c>
      <c r="F27314">
        <v>1</v>
      </c>
      <c r="G27314">
        <v>1</v>
      </c>
    </row>
    <row r="27315" spans="1:7" x14ac:dyDescent="0.35">
      <c r="A27315" t="s">
        <v>23</v>
      </c>
      <c r="B27315" t="s">
        <v>1129</v>
      </c>
      <c r="C27315">
        <v>3</v>
      </c>
      <c r="D27315">
        <v>1.34</v>
      </c>
      <c r="E27315">
        <v>1</v>
      </c>
      <c r="F27315">
        <v>1</v>
      </c>
      <c r="G27315">
        <v>2</v>
      </c>
    </row>
    <row r="27316" spans="1:7" x14ac:dyDescent="0.35">
      <c r="A27316" t="s">
        <v>23</v>
      </c>
      <c r="B27316" t="s">
        <v>1130</v>
      </c>
      <c r="C27316">
        <v>4</v>
      </c>
      <c r="D27316">
        <v>1</v>
      </c>
      <c r="E27316">
        <v>1</v>
      </c>
      <c r="F27316">
        <v>1</v>
      </c>
      <c r="G27316">
        <v>1</v>
      </c>
    </row>
    <row r="27317" spans="1:7" x14ac:dyDescent="0.35">
      <c r="A27317" t="s">
        <v>23</v>
      </c>
      <c r="B27317" t="s">
        <v>1131</v>
      </c>
      <c r="C27317">
        <v>3</v>
      </c>
      <c r="D27317">
        <v>1.89</v>
      </c>
      <c r="E27317">
        <v>2</v>
      </c>
      <c r="F27317">
        <v>1</v>
      </c>
      <c r="G27317">
        <v>2</v>
      </c>
    </row>
    <row r="27318" spans="1:7" x14ac:dyDescent="0.35">
      <c r="A27318" t="s">
        <v>24</v>
      </c>
      <c r="B27318" t="s">
        <v>1129</v>
      </c>
      <c r="C27318">
        <v>2</v>
      </c>
      <c r="D27318">
        <v>1.46</v>
      </c>
      <c r="E27318">
        <v>2</v>
      </c>
      <c r="F27318">
        <v>1</v>
      </c>
      <c r="G27318">
        <v>2</v>
      </c>
    </row>
    <row r="27319" spans="1:7" x14ac:dyDescent="0.35">
      <c r="A27319" t="s">
        <v>24</v>
      </c>
      <c r="B27319" t="s">
        <v>1130</v>
      </c>
      <c r="C27319">
        <v>3</v>
      </c>
      <c r="D27319">
        <v>1.1499999999999999</v>
      </c>
      <c r="E27319">
        <v>1</v>
      </c>
      <c r="F27319">
        <v>1</v>
      </c>
      <c r="G27319">
        <v>2</v>
      </c>
    </row>
    <row r="27320" spans="1:7" x14ac:dyDescent="0.35">
      <c r="A27320" t="s">
        <v>25</v>
      </c>
      <c r="B27320" t="s">
        <v>1130</v>
      </c>
      <c r="C27320">
        <v>6</v>
      </c>
      <c r="D27320">
        <v>1.34</v>
      </c>
      <c r="E27320">
        <v>1</v>
      </c>
      <c r="F27320">
        <v>1</v>
      </c>
      <c r="G27320">
        <v>3</v>
      </c>
    </row>
    <row r="27321" spans="1:7" x14ac:dyDescent="0.35">
      <c r="A27321" t="s">
        <v>26</v>
      </c>
      <c r="B27321" t="s">
        <v>1129</v>
      </c>
      <c r="C27321">
        <v>1</v>
      </c>
      <c r="D27321">
        <v>1</v>
      </c>
      <c r="E27321">
        <v>1</v>
      </c>
      <c r="F27321">
        <v>1</v>
      </c>
      <c r="G27321">
        <v>1</v>
      </c>
    </row>
    <row r="27322" spans="1:7" x14ac:dyDescent="0.35">
      <c r="A27322" t="s">
        <v>26</v>
      </c>
      <c r="B27322" t="s">
        <v>1130</v>
      </c>
      <c r="C27322">
        <v>4</v>
      </c>
      <c r="D27322">
        <v>1.28</v>
      </c>
      <c r="E27322">
        <v>1</v>
      </c>
      <c r="F27322">
        <v>1</v>
      </c>
      <c r="G27322">
        <v>2</v>
      </c>
    </row>
    <row r="27323" spans="1:7" x14ac:dyDescent="0.35">
      <c r="A27323" t="s">
        <v>26</v>
      </c>
      <c r="B27323" t="s">
        <v>1131</v>
      </c>
      <c r="C27323">
        <v>1</v>
      </c>
      <c r="D27323">
        <v>1</v>
      </c>
      <c r="E27323">
        <v>1</v>
      </c>
      <c r="F27323">
        <v>1</v>
      </c>
      <c r="G27323">
        <v>1</v>
      </c>
    </row>
    <row r="27324" spans="1:7" x14ac:dyDescent="0.35">
      <c r="A27324" t="s">
        <v>27</v>
      </c>
      <c r="B27324" t="s">
        <v>1129</v>
      </c>
      <c r="C27324">
        <v>1</v>
      </c>
      <c r="D27324">
        <v>2</v>
      </c>
      <c r="E27324">
        <v>2</v>
      </c>
      <c r="F27324">
        <v>2</v>
      </c>
      <c r="G27324">
        <v>2</v>
      </c>
    </row>
    <row r="27325" spans="1:7" x14ac:dyDescent="0.35">
      <c r="A27325" t="s">
        <v>27</v>
      </c>
      <c r="B27325" t="s">
        <v>1130</v>
      </c>
      <c r="C27325">
        <v>7</v>
      </c>
      <c r="D27325">
        <v>1.52</v>
      </c>
      <c r="E27325">
        <v>1</v>
      </c>
      <c r="F27325">
        <v>1</v>
      </c>
      <c r="G27325">
        <v>3</v>
      </c>
    </row>
    <row r="27326" spans="1:7" x14ac:dyDescent="0.35">
      <c r="A27326" t="s">
        <v>27</v>
      </c>
      <c r="B27326" t="s">
        <v>1131</v>
      </c>
      <c r="C27326">
        <v>4</v>
      </c>
      <c r="D27326">
        <v>1.42</v>
      </c>
      <c r="E27326">
        <v>1</v>
      </c>
      <c r="F27326">
        <v>1</v>
      </c>
      <c r="G27326">
        <v>2</v>
      </c>
    </row>
    <row r="27327" spans="1:7" x14ac:dyDescent="0.35">
      <c r="A27327" t="s">
        <v>28</v>
      </c>
      <c r="B27327" t="s">
        <v>1129</v>
      </c>
      <c r="C27327">
        <v>2</v>
      </c>
      <c r="D27327">
        <v>1</v>
      </c>
      <c r="E27327">
        <v>1</v>
      </c>
      <c r="F27327">
        <v>1</v>
      </c>
      <c r="G27327">
        <v>1</v>
      </c>
    </row>
    <row r="27328" spans="1:7" x14ac:dyDescent="0.35">
      <c r="A27328" t="s">
        <v>28</v>
      </c>
      <c r="B27328" t="s">
        <v>1130</v>
      </c>
      <c r="C27328">
        <v>5</v>
      </c>
      <c r="D27328">
        <v>1</v>
      </c>
      <c r="E27328">
        <v>1</v>
      </c>
      <c r="F27328">
        <v>1</v>
      </c>
      <c r="G27328">
        <v>1</v>
      </c>
    </row>
    <row r="27329" spans="1:7" x14ac:dyDescent="0.35">
      <c r="A27329" t="s">
        <v>28</v>
      </c>
      <c r="B27329" t="s">
        <v>1131</v>
      </c>
      <c r="C27329">
        <v>2</v>
      </c>
      <c r="D27329">
        <v>1</v>
      </c>
      <c r="E27329">
        <v>1</v>
      </c>
      <c r="F27329">
        <v>1</v>
      </c>
      <c r="G27329">
        <v>1</v>
      </c>
    </row>
    <row r="27330" spans="1:7" x14ac:dyDescent="0.35">
      <c r="A27330" t="s">
        <v>29</v>
      </c>
      <c r="B27330" t="s">
        <v>1129</v>
      </c>
      <c r="C27330">
        <v>1</v>
      </c>
      <c r="D27330">
        <v>1</v>
      </c>
      <c r="E27330">
        <v>1</v>
      </c>
      <c r="F27330">
        <v>1</v>
      </c>
      <c r="G27330">
        <v>1</v>
      </c>
    </row>
    <row r="27331" spans="1:7" x14ac:dyDescent="0.35">
      <c r="A27331" t="s">
        <v>29</v>
      </c>
      <c r="B27331" t="s">
        <v>1130</v>
      </c>
      <c r="C27331">
        <v>6</v>
      </c>
      <c r="D27331">
        <v>1.74</v>
      </c>
      <c r="E27331">
        <v>2</v>
      </c>
      <c r="F27331">
        <v>1</v>
      </c>
      <c r="G27331">
        <v>4</v>
      </c>
    </row>
    <row r="27332" spans="1:7" x14ac:dyDescent="0.35">
      <c r="A27332" t="s">
        <v>29</v>
      </c>
      <c r="B27332" t="s">
        <v>1131</v>
      </c>
      <c r="C27332">
        <v>1</v>
      </c>
      <c r="D27332">
        <v>1</v>
      </c>
      <c r="E27332">
        <v>1</v>
      </c>
      <c r="F27332">
        <v>1</v>
      </c>
      <c r="G27332">
        <v>1</v>
      </c>
    </row>
    <row r="27333" spans="1:7" x14ac:dyDescent="0.35">
      <c r="A27333" t="s">
        <v>30</v>
      </c>
      <c r="B27333" t="s">
        <v>1130</v>
      </c>
      <c r="C27333">
        <v>10</v>
      </c>
      <c r="D27333">
        <v>1.88</v>
      </c>
      <c r="E27333">
        <v>1</v>
      </c>
      <c r="F27333">
        <v>1</v>
      </c>
      <c r="G27333">
        <v>4</v>
      </c>
    </row>
    <row r="27334" spans="1:7" x14ac:dyDescent="0.35">
      <c r="A27334" t="s">
        <v>31</v>
      </c>
      <c r="B27334" t="s">
        <v>1130</v>
      </c>
      <c r="C27334">
        <v>5</v>
      </c>
      <c r="D27334">
        <v>1.58</v>
      </c>
      <c r="E27334">
        <v>1</v>
      </c>
      <c r="F27334">
        <v>1</v>
      </c>
      <c r="G27334">
        <v>3</v>
      </c>
    </row>
    <row r="27335" spans="1:7" x14ac:dyDescent="0.35">
      <c r="A27335" t="s">
        <v>31</v>
      </c>
      <c r="B27335" t="s">
        <v>1131</v>
      </c>
      <c r="C27335">
        <v>9</v>
      </c>
      <c r="D27335">
        <v>1.45</v>
      </c>
      <c r="E27335">
        <v>1</v>
      </c>
      <c r="F27335">
        <v>1</v>
      </c>
      <c r="G27335">
        <v>2</v>
      </c>
    </row>
    <row r="27336" spans="1:7" x14ac:dyDescent="0.35">
      <c r="A27336" t="s">
        <v>32</v>
      </c>
      <c r="B27336" t="s">
        <v>1129</v>
      </c>
      <c r="C27336">
        <v>41</v>
      </c>
      <c r="D27336">
        <v>1.29</v>
      </c>
      <c r="E27336">
        <v>1</v>
      </c>
      <c r="F27336">
        <v>1</v>
      </c>
      <c r="G27336">
        <v>2</v>
      </c>
    </row>
    <row r="27337" spans="1:7" x14ac:dyDescent="0.35">
      <c r="A27337" t="s">
        <v>32</v>
      </c>
      <c r="B27337" t="s">
        <v>1130</v>
      </c>
      <c r="C27337">
        <v>133</v>
      </c>
      <c r="D27337">
        <v>1.34</v>
      </c>
      <c r="E27337">
        <v>1</v>
      </c>
      <c r="F27337">
        <v>1</v>
      </c>
      <c r="G27337">
        <v>4</v>
      </c>
    </row>
    <row r="27338" spans="1:7" x14ac:dyDescent="0.35">
      <c r="A27338" t="s">
        <v>32</v>
      </c>
      <c r="B27338" t="s">
        <v>1131</v>
      </c>
      <c r="C27338">
        <v>40</v>
      </c>
      <c r="D27338">
        <v>1.62</v>
      </c>
      <c r="E27338">
        <v>1</v>
      </c>
      <c r="F27338">
        <v>1</v>
      </c>
      <c r="G27338">
        <v>4</v>
      </c>
    </row>
    <row r="27340" spans="1:7" x14ac:dyDescent="0.35">
      <c r="A27340" t="s">
        <v>2120</v>
      </c>
    </row>
    <row r="27341" spans="1:7" x14ac:dyDescent="0.35">
      <c r="A27341" t="s">
        <v>2</v>
      </c>
      <c r="B27341" t="s">
        <v>1150</v>
      </c>
      <c r="C27341" t="s">
        <v>3</v>
      </c>
      <c r="D27341" t="s">
        <v>4</v>
      </c>
      <c r="E27341" t="s">
        <v>5</v>
      </c>
      <c r="F27341" t="s">
        <v>6</v>
      </c>
      <c r="G27341" t="s">
        <v>7</v>
      </c>
    </row>
    <row r="27342" spans="1:7" x14ac:dyDescent="0.35">
      <c r="A27342" t="s">
        <v>8</v>
      </c>
      <c r="B27342" t="s">
        <v>1151</v>
      </c>
      <c r="C27342">
        <v>3</v>
      </c>
      <c r="D27342">
        <v>1</v>
      </c>
      <c r="E27342">
        <v>1</v>
      </c>
      <c r="F27342">
        <v>1</v>
      </c>
      <c r="G27342">
        <v>1</v>
      </c>
    </row>
    <row r="27343" spans="1:7" x14ac:dyDescent="0.35">
      <c r="A27343" t="s">
        <v>8</v>
      </c>
      <c r="B27343" t="s">
        <v>1152</v>
      </c>
      <c r="C27343">
        <v>7</v>
      </c>
      <c r="D27343">
        <v>1.1499999999999999</v>
      </c>
      <c r="E27343">
        <v>1</v>
      </c>
      <c r="F27343">
        <v>1</v>
      </c>
      <c r="G27343">
        <v>2</v>
      </c>
    </row>
    <row r="27344" spans="1:7" x14ac:dyDescent="0.35">
      <c r="A27344" t="s">
        <v>8</v>
      </c>
      <c r="B27344" t="s">
        <v>339</v>
      </c>
      <c r="C27344">
        <v>1</v>
      </c>
      <c r="D27344">
        <v>1</v>
      </c>
      <c r="E27344">
        <v>1</v>
      </c>
      <c r="F27344">
        <v>1</v>
      </c>
      <c r="G27344">
        <v>1</v>
      </c>
    </row>
    <row r="27345" spans="1:7" x14ac:dyDescent="0.35">
      <c r="A27345" t="s">
        <v>9</v>
      </c>
      <c r="B27345" t="s">
        <v>1151</v>
      </c>
      <c r="C27345">
        <v>4</v>
      </c>
      <c r="D27345">
        <v>1</v>
      </c>
      <c r="E27345">
        <v>1</v>
      </c>
      <c r="F27345">
        <v>1</v>
      </c>
      <c r="G27345">
        <v>1</v>
      </c>
    </row>
    <row r="27346" spans="1:7" x14ac:dyDescent="0.35">
      <c r="A27346" t="s">
        <v>9</v>
      </c>
      <c r="B27346" t="s">
        <v>1152</v>
      </c>
      <c r="C27346">
        <v>6</v>
      </c>
      <c r="D27346">
        <v>1</v>
      </c>
      <c r="E27346">
        <v>1</v>
      </c>
      <c r="F27346">
        <v>1</v>
      </c>
      <c r="G27346">
        <v>1</v>
      </c>
    </row>
    <row r="27347" spans="1:7" x14ac:dyDescent="0.35">
      <c r="A27347" t="s">
        <v>10</v>
      </c>
      <c r="B27347" t="s">
        <v>1151</v>
      </c>
      <c r="C27347">
        <v>3</v>
      </c>
      <c r="D27347">
        <v>1</v>
      </c>
      <c r="E27347">
        <v>1</v>
      </c>
      <c r="F27347">
        <v>1</v>
      </c>
      <c r="G27347">
        <v>1</v>
      </c>
    </row>
    <row r="27348" spans="1:7" x14ac:dyDescent="0.35">
      <c r="A27348" t="s">
        <v>10</v>
      </c>
      <c r="B27348" t="s">
        <v>1152</v>
      </c>
      <c r="C27348">
        <v>2</v>
      </c>
      <c r="D27348">
        <v>1.2</v>
      </c>
      <c r="E27348">
        <v>2</v>
      </c>
      <c r="F27348">
        <v>1</v>
      </c>
      <c r="G27348">
        <v>2</v>
      </c>
    </row>
    <row r="27349" spans="1:7" x14ac:dyDescent="0.35">
      <c r="A27349" t="s">
        <v>11</v>
      </c>
      <c r="B27349" t="s">
        <v>1151</v>
      </c>
      <c r="C27349">
        <v>5</v>
      </c>
      <c r="D27349">
        <v>1.2</v>
      </c>
      <c r="E27349">
        <v>1</v>
      </c>
      <c r="F27349">
        <v>1</v>
      </c>
      <c r="G27349">
        <v>2</v>
      </c>
    </row>
    <row r="27350" spans="1:7" x14ac:dyDescent="0.35">
      <c r="A27350" t="s">
        <v>11</v>
      </c>
      <c r="B27350" t="s">
        <v>1152</v>
      </c>
      <c r="C27350">
        <v>4</v>
      </c>
      <c r="D27350">
        <v>1.25</v>
      </c>
      <c r="E27350">
        <v>1</v>
      </c>
      <c r="F27350">
        <v>1</v>
      </c>
      <c r="G27350">
        <v>2</v>
      </c>
    </row>
    <row r="27351" spans="1:7" x14ac:dyDescent="0.35">
      <c r="A27351" t="s">
        <v>11</v>
      </c>
      <c r="B27351" t="s">
        <v>339</v>
      </c>
      <c r="C27351">
        <v>1</v>
      </c>
      <c r="D27351">
        <v>2</v>
      </c>
      <c r="E27351">
        <v>2</v>
      </c>
      <c r="F27351">
        <v>2</v>
      </c>
      <c r="G27351">
        <v>2</v>
      </c>
    </row>
    <row r="27352" spans="1:7" x14ac:dyDescent="0.35">
      <c r="A27352" t="s">
        <v>12</v>
      </c>
      <c r="B27352" t="s">
        <v>1151</v>
      </c>
      <c r="C27352">
        <v>5</v>
      </c>
      <c r="D27352">
        <v>1</v>
      </c>
      <c r="E27352">
        <v>1</v>
      </c>
      <c r="F27352">
        <v>1</v>
      </c>
      <c r="G27352">
        <v>1</v>
      </c>
    </row>
    <row r="27353" spans="1:7" x14ac:dyDescent="0.35">
      <c r="A27353" t="s">
        <v>12</v>
      </c>
      <c r="B27353" t="s">
        <v>1152</v>
      </c>
      <c r="C27353">
        <v>2</v>
      </c>
      <c r="D27353">
        <v>1</v>
      </c>
      <c r="E27353">
        <v>1</v>
      </c>
      <c r="F27353">
        <v>1</v>
      </c>
      <c r="G27353">
        <v>1</v>
      </c>
    </row>
    <row r="27354" spans="1:7" x14ac:dyDescent="0.35">
      <c r="A27354" t="s">
        <v>12</v>
      </c>
      <c r="B27354" t="s">
        <v>339</v>
      </c>
      <c r="C27354">
        <v>3</v>
      </c>
      <c r="D27354">
        <v>1</v>
      </c>
      <c r="E27354">
        <v>1</v>
      </c>
      <c r="F27354">
        <v>1</v>
      </c>
      <c r="G27354">
        <v>1</v>
      </c>
    </row>
    <row r="27355" spans="1:7" x14ac:dyDescent="0.35">
      <c r="A27355" t="s">
        <v>13</v>
      </c>
      <c r="B27355" t="s">
        <v>1151</v>
      </c>
      <c r="C27355">
        <v>3</v>
      </c>
      <c r="D27355">
        <v>1.76</v>
      </c>
      <c r="E27355">
        <v>2</v>
      </c>
      <c r="F27355">
        <v>1</v>
      </c>
      <c r="G27355">
        <v>2</v>
      </c>
    </row>
    <row r="27356" spans="1:7" x14ac:dyDescent="0.35">
      <c r="A27356" t="s">
        <v>13</v>
      </c>
      <c r="B27356" t="s">
        <v>1152</v>
      </c>
      <c r="C27356">
        <v>4</v>
      </c>
      <c r="D27356">
        <v>1</v>
      </c>
      <c r="E27356">
        <v>1</v>
      </c>
      <c r="F27356">
        <v>1</v>
      </c>
      <c r="G27356">
        <v>1</v>
      </c>
    </row>
    <row r="27357" spans="1:7" x14ac:dyDescent="0.35">
      <c r="A27357" t="s">
        <v>14</v>
      </c>
      <c r="B27357" t="s">
        <v>1151</v>
      </c>
      <c r="C27357">
        <v>3</v>
      </c>
      <c r="D27357">
        <v>1</v>
      </c>
      <c r="E27357">
        <v>1</v>
      </c>
      <c r="F27357">
        <v>1</v>
      </c>
      <c r="G27357">
        <v>1</v>
      </c>
    </row>
    <row r="27358" spans="1:7" x14ac:dyDescent="0.35">
      <c r="A27358" t="s">
        <v>14</v>
      </c>
      <c r="B27358" t="s">
        <v>1152</v>
      </c>
      <c r="C27358">
        <v>5</v>
      </c>
      <c r="D27358">
        <v>1.64</v>
      </c>
      <c r="E27358">
        <v>1</v>
      </c>
      <c r="F27358">
        <v>1</v>
      </c>
      <c r="G27358">
        <v>3</v>
      </c>
    </row>
    <row r="27359" spans="1:7" x14ac:dyDescent="0.35">
      <c r="A27359" t="s">
        <v>15</v>
      </c>
      <c r="B27359" t="s">
        <v>1151</v>
      </c>
      <c r="C27359">
        <v>5</v>
      </c>
      <c r="D27359">
        <v>1.21</v>
      </c>
      <c r="E27359">
        <v>1</v>
      </c>
      <c r="F27359">
        <v>1</v>
      </c>
      <c r="G27359">
        <v>2</v>
      </c>
    </row>
    <row r="27360" spans="1:7" x14ac:dyDescent="0.35">
      <c r="A27360" t="s">
        <v>15</v>
      </c>
      <c r="B27360" t="s">
        <v>1152</v>
      </c>
      <c r="C27360">
        <v>7</v>
      </c>
      <c r="D27360">
        <v>1.87</v>
      </c>
      <c r="E27360">
        <v>1</v>
      </c>
      <c r="F27360">
        <v>1</v>
      </c>
      <c r="G27360">
        <v>4</v>
      </c>
    </row>
    <row r="27361" spans="1:7" x14ac:dyDescent="0.35">
      <c r="A27361" t="s">
        <v>16</v>
      </c>
      <c r="B27361" t="s">
        <v>1151</v>
      </c>
      <c r="C27361">
        <v>3</v>
      </c>
      <c r="D27361">
        <v>1</v>
      </c>
      <c r="E27361">
        <v>1</v>
      </c>
      <c r="F27361">
        <v>1</v>
      </c>
      <c r="G27361">
        <v>1</v>
      </c>
    </row>
    <row r="27362" spans="1:7" x14ac:dyDescent="0.35">
      <c r="A27362" t="s">
        <v>16</v>
      </c>
      <c r="B27362" t="s">
        <v>1152</v>
      </c>
      <c r="C27362">
        <v>2</v>
      </c>
      <c r="D27362">
        <v>1.51</v>
      </c>
      <c r="E27362">
        <v>2</v>
      </c>
      <c r="F27362">
        <v>1</v>
      </c>
      <c r="G27362">
        <v>2</v>
      </c>
    </row>
    <row r="27363" spans="1:7" x14ac:dyDescent="0.35">
      <c r="A27363" t="s">
        <v>17</v>
      </c>
      <c r="B27363" t="s">
        <v>1151</v>
      </c>
      <c r="C27363">
        <v>8</v>
      </c>
      <c r="D27363">
        <v>1.32</v>
      </c>
      <c r="E27363">
        <v>1</v>
      </c>
      <c r="F27363">
        <v>1</v>
      </c>
      <c r="G27363">
        <v>4</v>
      </c>
    </row>
    <row r="27364" spans="1:7" x14ac:dyDescent="0.35">
      <c r="A27364" t="s">
        <v>17</v>
      </c>
      <c r="B27364" t="s">
        <v>1152</v>
      </c>
      <c r="C27364">
        <v>7</v>
      </c>
      <c r="D27364">
        <v>1.57</v>
      </c>
      <c r="E27364">
        <v>1</v>
      </c>
      <c r="F27364">
        <v>1</v>
      </c>
      <c r="G27364">
        <v>3</v>
      </c>
    </row>
    <row r="27365" spans="1:7" x14ac:dyDescent="0.35">
      <c r="A27365" t="s">
        <v>18</v>
      </c>
      <c r="B27365" t="s">
        <v>1151</v>
      </c>
      <c r="C27365">
        <v>1</v>
      </c>
      <c r="D27365">
        <v>1</v>
      </c>
      <c r="E27365">
        <v>1</v>
      </c>
      <c r="F27365">
        <v>1</v>
      </c>
      <c r="G27365">
        <v>1</v>
      </c>
    </row>
    <row r="27366" spans="1:7" x14ac:dyDescent="0.35">
      <c r="A27366" t="s">
        <v>18</v>
      </c>
      <c r="B27366" t="s">
        <v>1152</v>
      </c>
      <c r="C27366">
        <v>2</v>
      </c>
      <c r="D27366">
        <v>1</v>
      </c>
      <c r="E27366">
        <v>1</v>
      </c>
      <c r="F27366">
        <v>1</v>
      </c>
      <c r="G27366">
        <v>1</v>
      </c>
    </row>
    <row r="27367" spans="1:7" x14ac:dyDescent="0.35">
      <c r="A27367" t="s">
        <v>18</v>
      </c>
      <c r="B27367" t="s">
        <v>339</v>
      </c>
      <c r="C27367">
        <v>1</v>
      </c>
      <c r="D27367">
        <v>4</v>
      </c>
      <c r="E27367">
        <v>4</v>
      </c>
      <c r="F27367">
        <v>4</v>
      </c>
      <c r="G27367">
        <v>4</v>
      </c>
    </row>
    <row r="27368" spans="1:7" x14ac:dyDescent="0.35">
      <c r="A27368" t="s">
        <v>19</v>
      </c>
      <c r="B27368" t="s">
        <v>1151</v>
      </c>
      <c r="C27368">
        <v>4</v>
      </c>
      <c r="D27368">
        <v>1</v>
      </c>
      <c r="E27368">
        <v>1</v>
      </c>
      <c r="F27368">
        <v>1</v>
      </c>
      <c r="G27368">
        <v>1</v>
      </c>
    </row>
    <row r="27369" spans="1:7" x14ac:dyDescent="0.35">
      <c r="A27369" t="s">
        <v>19</v>
      </c>
      <c r="B27369" t="s">
        <v>1152</v>
      </c>
      <c r="C27369">
        <v>4</v>
      </c>
      <c r="D27369">
        <v>1</v>
      </c>
      <c r="E27369">
        <v>1</v>
      </c>
      <c r="F27369">
        <v>1</v>
      </c>
      <c r="G27369">
        <v>1</v>
      </c>
    </row>
    <row r="27370" spans="1:7" x14ac:dyDescent="0.35">
      <c r="A27370" t="s">
        <v>19</v>
      </c>
      <c r="B27370" t="s">
        <v>339</v>
      </c>
      <c r="C27370">
        <v>1</v>
      </c>
      <c r="D27370">
        <v>1</v>
      </c>
      <c r="E27370">
        <v>1</v>
      </c>
      <c r="F27370">
        <v>1</v>
      </c>
      <c r="G27370">
        <v>1</v>
      </c>
    </row>
    <row r="27371" spans="1:7" x14ac:dyDescent="0.35">
      <c r="A27371" t="s">
        <v>20</v>
      </c>
      <c r="B27371" t="s">
        <v>1151</v>
      </c>
      <c r="C27371">
        <v>2</v>
      </c>
      <c r="D27371">
        <v>1</v>
      </c>
      <c r="E27371">
        <v>1</v>
      </c>
      <c r="F27371">
        <v>1</v>
      </c>
      <c r="G27371">
        <v>1</v>
      </c>
    </row>
    <row r="27372" spans="1:7" x14ac:dyDescent="0.35">
      <c r="A27372" t="s">
        <v>20</v>
      </c>
      <c r="B27372" t="s">
        <v>1152</v>
      </c>
      <c r="C27372">
        <v>6</v>
      </c>
      <c r="D27372">
        <v>1.61</v>
      </c>
      <c r="E27372">
        <v>2</v>
      </c>
      <c r="F27372">
        <v>1</v>
      </c>
      <c r="G27372">
        <v>2</v>
      </c>
    </row>
    <row r="27373" spans="1:7" x14ac:dyDescent="0.35">
      <c r="A27373" t="s">
        <v>21</v>
      </c>
      <c r="B27373" t="s">
        <v>1151</v>
      </c>
      <c r="C27373">
        <v>4</v>
      </c>
      <c r="D27373">
        <v>1.25</v>
      </c>
      <c r="E27373">
        <v>1</v>
      </c>
      <c r="F27373">
        <v>1</v>
      </c>
      <c r="G27373">
        <v>2</v>
      </c>
    </row>
    <row r="27374" spans="1:7" x14ac:dyDescent="0.35">
      <c r="A27374" t="s">
        <v>21</v>
      </c>
      <c r="B27374" t="s">
        <v>1152</v>
      </c>
      <c r="C27374">
        <v>7</v>
      </c>
      <c r="D27374">
        <v>1.57</v>
      </c>
      <c r="E27374">
        <v>2</v>
      </c>
      <c r="F27374">
        <v>1</v>
      </c>
      <c r="G27374">
        <v>2</v>
      </c>
    </row>
    <row r="27375" spans="1:7" x14ac:dyDescent="0.35">
      <c r="A27375" t="s">
        <v>22</v>
      </c>
      <c r="B27375" t="s">
        <v>1151</v>
      </c>
      <c r="C27375">
        <v>3</v>
      </c>
      <c r="D27375">
        <v>1</v>
      </c>
      <c r="E27375">
        <v>1</v>
      </c>
      <c r="F27375">
        <v>1</v>
      </c>
      <c r="G27375">
        <v>1</v>
      </c>
    </row>
    <row r="27376" spans="1:7" x14ac:dyDescent="0.35">
      <c r="A27376" t="s">
        <v>22</v>
      </c>
      <c r="B27376" t="s">
        <v>1152</v>
      </c>
      <c r="C27376">
        <v>5</v>
      </c>
      <c r="D27376">
        <v>1</v>
      </c>
      <c r="E27376">
        <v>1</v>
      </c>
      <c r="F27376">
        <v>1</v>
      </c>
      <c r="G27376">
        <v>1</v>
      </c>
    </row>
    <row r="27377" spans="1:7" x14ac:dyDescent="0.35">
      <c r="A27377" t="s">
        <v>22</v>
      </c>
      <c r="B27377" t="s">
        <v>339</v>
      </c>
      <c r="C27377">
        <v>1</v>
      </c>
      <c r="D27377">
        <v>1</v>
      </c>
      <c r="E27377">
        <v>1</v>
      </c>
      <c r="F27377">
        <v>1</v>
      </c>
      <c r="G27377">
        <v>1</v>
      </c>
    </row>
    <row r="27378" spans="1:7" x14ac:dyDescent="0.35">
      <c r="A27378" t="s">
        <v>23</v>
      </c>
      <c r="B27378" t="s">
        <v>1151</v>
      </c>
      <c r="C27378">
        <v>4</v>
      </c>
      <c r="D27378">
        <v>1.46</v>
      </c>
      <c r="E27378">
        <v>1</v>
      </c>
      <c r="F27378">
        <v>1</v>
      </c>
      <c r="G27378">
        <v>2</v>
      </c>
    </row>
    <row r="27379" spans="1:7" x14ac:dyDescent="0.35">
      <c r="A27379" t="s">
        <v>23</v>
      </c>
      <c r="B27379" t="s">
        <v>1152</v>
      </c>
      <c r="C27379">
        <v>4</v>
      </c>
      <c r="D27379">
        <v>1.31</v>
      </c>
      <c r="E27379">
        <v>1</v>
      </c>
      <c r="F27379">
        <v>1</v>
      </c>
      <c r="G27379">
        <v>2</v>
      </c>
    </row>
    <row r="27380" spans="1:7" x14ac:dyDescent="0.35">
      <c r="A27380" t="s">
        <v>23</v>
      </c>
      <c r="B27380" t="s">
        <v>339</v>
      </c>
      <c r="C27380">
        <v>2</v>
      </c>
      <c r="D27380">
        <v>1</v>
      </c>
      <c r="E27380">
        <v>1</v>
      </c>
      <c r="F27380">
        <v>1</v>
      </c>
      <c r="G27380">
        <v>1</v>
      </c>
    </row>
    <row r="27381" spans="1:7" x14ac:dyDescent="0.35">
      <c r="A27381" t="s">
        <v>24</v>
      </c>
      <c r="B27381" t="s">
        <v>1151</v>
      </c>
      <c r="C27381">
        <v>3</v>
      </c>
      <c r="D27381">
        <v>1.1499999999999999</v>
      </c>
      <c r="E27381">
        <v>1</v>
      </c>
      <c r="F27381">
        <v>1</v>
      </c>
      <c r="G27381">
        <v>2</v>
      </c>
    </row>
    <row r="27382" spans="1:7" x14ac:dyDescent="0.35">
      <c r="A27382" t="s">
        <v>24</v>
      </c>
      <c r="B27382" t="s">
        <v>1152</v>
      </c>
      <c r="C27382">
        <v>2</v>
      </c>
      <c r="D27382">
        <v>1.46</v>
      </c>
      <c r="E27382">
        <v>2</v>
      </c>
      <c r="F27382">
        <v>1</v>
      </c>
      <c r="G27382">
        <v>2</v>
      </c>
    </row>
    <row r="27383" spans="1:7" x14ac:dyDescent="0.35">
      <c r="A27383" t="s">
        <v>25</v>
      </c>
      <c r="B27383" t="s">
        <v>1151</v>
      </c>
      <c r="C27383">
        <v>1</v>
      </c>
      <c r="D27383">
        <v>3</v>
      </c>
      <c r="E27383">
        <v>3</v>
      </c>
      <c r="F27383">
        <v>3</v>
      </c>
      <c r="G27383">
        <v>3</v>
      </c>
    </row>
    <row r="27384" spans="1:7" x14ac:dyDescent="0.35">
      <c r="A27384" t="s">
        <v>25</v>
      </c>
      <c r="B27384" t="s">
        <v>1152</v>
      </c>
      <c r="C27384">
        <v>4</v>
      </c>
      <c r="D27384">
        <v>1.42</v>
      </c>
      <c r="E27384">
        <v>1</v>
      </c>
      <c r="F27384">
        <v>1</v>
      </c>
      <c r="G27384">
        <v>2</v>
      </c>
    </row>
    <row r="27385" spans="1:7" x14ac:dyDescent="0.35">
      <c r="A27385" t="s">
        <v>25</v>
      </c>
      <c r="B27385" t="s">
        <v>339</v>
      </c>
      <c r="C27385">
        <v>1</v>
      </c>
      <c r="D27385">
        <v>1</v>
      </c>
      <c r="E27385">
        <v>1</v>
      </c>
      <c r="F27385">
        <v>1</v>
      </c>
      <c r="G27385">
        <v>1</v>
      </c>
    </row>
    <row r="27386" spans="1:7" x14ac:dyDescent="0.35">
      <c r="A27386" t="s">
        <v>26</v>
      </c>
      <c r="B27386" t="s">
        <v>1151</v>
      </c>
      <c r="C27386">
        <v>3</v>
      </c>
      <c r="D27386">
        <v>1</v>
      </c>
      <c r="E27386">
        <v>1</v>
      </c>
      <c r="F27386">
        <v>1</v>
      </c>
      <c r="G27386">
        <v>1</v>
      </c>
    </row>
    <row r="27387" spans="1:7" x14ac:dyDescent="0.35">
      <c r="A27387" t="s">
        <v>26</v>
      </c>
      <c r="B27387" t="s">
        <v>1152</v>
      </c>
      <c r="C27387">
        <v>1</v>
      </c>
      <c r="D27387">
        <v>1</v>
      </c>
      <c r="E27387">
        <v>1</v>
      </c>
      <c r="F27387">
        <v>1</v>
      </c>
      <c r="G27387">
        <v>1</v>
      </c>
    </row>
    <row r="27388" spans="1:7" x14ac:dyDescent="0.35">
      <c r="A27388" t="s">
        <v>26</v>
      </c>
      <c r="B27388" t="s">
        <v>339</v>
      </c>
      <c r="C27388">
        <v>2</v>
      </c>
      <c r="D27388">
        <v>1.52</v>
      </c>
      <c r="E27388">
        <v>2</v>
      </c>
      <c r="F27388">
        <v>1</v>
      </c>
      <c r="G27388">
        <v>2</v>
      </c>
    </row>
    <row r="27389" spans="1:7" x14ac:dyDescent="0.35">
      <c r="A27389" t="s">
        <v>27</v>
      </c>
      <c r="B27389" t="s">
        <v>1151</v>
      </c>
      <c r="C27389">
        <v>3</v>
      </c>
      <c r="D27389">
        <v>1</v>
      </c>
      <c r="E27389">
        <v>1</v>
      </c>
      <c r="F27389">
        <v>1</v>
      </c>
      <c r="G27389">
        <v>1</v>
      </c>
    </row>
    <row r="27390" spans="1:7" x14ac:dyDescent="0.35">
      <c r="A27390" t="s">
        <v>27</v>
      </c>
      <c r="B27390" t="s">
        <v>1152</v>
      </c>
      <c r="C27390">
        <v>8</v>
      </c>
      <c r="D27390">
        <v>1.46</v>
      </c>
      <c r="E27390">
        <v>1</v>
      </c>
      <c r="F27390">
        <v>1</v>
      </c>
      <c r="G27390">
        <v>2</v>
      </c>
    </row>
    <row r="27391" spans="1:7" x14ac:dyDescent="0.35">
      <c r="A27391" t="s">
        <v>27</v>
      </c>
      <c r="B27391" t="s">
        <v>339</v>
      </c>
      <c r="C27391">
        <v>1</v>
      </c>
      <c r="D27391">
        <v>3</v>
      </c>
      <c r="E27391">
        <v>3</v>
      </c>
      <c r="F27391">
        <v>3</v>
      </c>
      <c r="G27391">
        <v>3</v>
      </c>
    </row>
    <row r="27392" spans="1:7" x14ac:dyDescent="0.35">
      <c r="A27392" t="s">
        <v>28</v>
      </c>
      <c r="B27392" t="s">
        <v>1151</v>
      </c>
      <c r="C27392">
        <v>5</v>
      </c>
      <c r="D27392">
        <v>1</v>
      </c>
      <c r="E27392">
        <v>1</v>
      </c>
      <c r="F27392">
        <v>1</v>
      </c>
      <c r="G27392">
        <v>1</v>
      </c>
    </row>
    <row r="27393" spans="1:7" x14ac:dyDescent="0.35">
      <c r="A27393" t="s">
        <v>28</v>
      </c>
      <c r="B27393" t="s">
        <v>1152</v>
      </c>
      <c r="C27393">
        <v>4</v>
      </c>
      <c r="D27393">
        <v>1</v>
      </c>
      <c r="E27393">
        <v>1</v>
      </c>
      <c r="F27393">
        <v>1</v>
      </c>
      <c r="G27393">
        <v>1</v>
      </c>
    </row>
    <row r="27394" spans="1:7" x14ac:dyDescent="0.35">
      <c r="A27394" t="s">
        <v>29</v>
      </c>
      <c r="B27394" t="s">
        <v>1151</v>
      </c>
      <c r="C27394">
        <v>3</v>
      </c>
      <c r="D27394">
        <v>1.93</v>
      </c>
      <c r="E27394">
        <v>2</v>
      </c>
      <c r="F27394">
        <v>1</v>
      </c>
      <c r="G27394">
        <v>4</v>
      </c>
    </row>
    <row r="27395" spans="1:7" x14ac:dyDescent="0.35">
      <c r="A27395" t="s">
        <v>29</v>
      </c>
      <c r="B27395" t="s">
        <v>1152</v>
      </c>
      <c r="C27395">
        <v>4</v>
      </c>
      <c r="D27395">
        <v>1.22</v>
      </c>
      <c r="E27395">
        <v>1</v>
      </c>
      <c r="F27395">
        <v>1</v>
      </c>
      <c r="G27395">
        <v>2</v>
      </c>
    </row>
    <row r="27396" spans="1:7" x14ac:dyDescent="0.35">
      <c r="A27396" t="s">
        <v>29</v>
      </c>
      <c r="B27396" t="s">
        <v>339</v>
      </c>
      <c r="C27396">
        <v>1</v>
      </c>
      <c r="D27396">
        <v>2</v>
      </c>
      <c r="E27396">
        <v>2</v>
      </c>
      <c r="F27396">
        <v>2</v>
      </c>
      <c r="G27396">
        <v>2</v>
      </c>
    </row>
    <row r="27397" spans="1:7" x14ac:dyDescent="0.35">
      <c r="A27397" t="s">
        <v>30</v>
      </c>
      <c r="B27397" t="s">
        <v>1151</v>
      </c>
      <c r="C27397">
        <v>5</v>
      </c>
      <c r="D27397">
        <v>2.16</v>
      </c>
      <c r="E27397">
        <v>1</v>
      </c>
      <c r="F27397">
        <v>1</v>
      </c>
      <c r="G27397">
        <v>4</v>
      </c>
    </row>
    <row r="27398" spans="1:7" x14ac:dyDescent="0.35">
      <c r="A27398" t="s">
        <v>30</v>
      </c>
      <c r="B27398" t="s">
        <v>1152</v>
      </c>
      <c r="C27398">
        <v>5</v>
      </c>
      <c r="D27398">
        <v>1.2</v>
      </c>
      <c r="E27398">
        <v>1</v>
      </c>
      <c r="F27398">
        <v>1</v>
      </c>
      <c r="G27398">
        <v>2</v>
      </c>
    </row>
    <row r="27399" spans="1:7" x14ac:dyDescent="0.35">
      <c r="A27399" t="s">
        <v>31</v>
      </c>
      <c r="B27399" t="s">
        <v>1151</v>
      </c>
      <c r="C27399">
        <v>7</v>
      </c>
      <c r="D27399">
        <v>1.1200000000000001</v>
      </c>
      <c r="E27399">
        <v>1</v>
      </c>
      <c r="F27399">
        <v>1</v>
      </c>
      <c r="G27399">
        <v>2</v>
      </c>
    </row>
    <row r="27400" spans="1:7" x14ac:dyDescent="0.35">
      <c r="A27400" t="s">
        <v>31</v>
      </c>
      <c r="B27400" t="s">
        <v>1152</v>
      </c>
      <c r="C27400">
        <v>6</v>
      </c>
      <c r="D27400">
        <v>1.72</v>
      </c>
      <c r="E27400">
        <v>2</v>
      </c>
      <c r="F27400">
        <v>1</v>
      </c>
      <c r="G27400">
        <v>3</v>
      </c>
    </row>
    <row r="27401" spans="1:7" x14ac:dyDescent="0.35">
      <c r="A27401" t="s">
        <v>31</v>
      </c>
      <c r="B27401" t="s">
        <v>339</v>
      </c>
      <c r="C27401">
        <v>1</v>
      </c>
      <c r="D27401">
        <v>2</v>
      </c>
      <c r="E27401">
        <v>2</v>
      </c>
      <c r="F27401">
        <v>2</v>
      </c>
      <c r="G27401">
        <v>2</v>
      </c>
    </row>
    <row r="27402" spans="1:7" x14ac:dyDescent="0.35">
      <c r="A27402" t="s">
        <v>32</v>
      </c>
      <c r="B27402" t="s">
        <v>1151</v>
      </c>
      <c r="C27402">
        <v>90</v>
      </c>
      <c r="D27402">
        <v>1.29</v>
      </c>
      <c r="E27402">
        <v>1</v>
      </c>
      <c r="F27402">
        <v>1</v>
      </c>
      <c r="G27402">
        <v>4</v>
      </c>
    </row>
    <row r="27403" spans="1:7" x14ac:dyDescent="0.35">
      <c r="A27403" t="s">
        <v>32</v>
      </c>
      <c r="B27403" t="s">
        <v>1152</v>
      </c>
      <c r="C27403">
        <v>108</v>
      </c>
      <c r="D27403">
        <v>1.4</v>
      </c>
      <c r="E27403">
        <v>1</v>
      </c>
      <c r="F27403">
        <v>1</v>
      </c>
      <c r="G27403">
        <v>4</v>
      </c>
    </row>
    <row r="27404" spans="1:7" x14ac:dyDescent="0.35">
      <c r="A27404" t="s">
        <v>32</v>
      </c>
      <c r="B27404" t="s">
        <v>339</v>
      </c>
      <c r="C27404">
        <v>16</v>
      </c>
      <c r="D27404">
        <v>1.8</v>
      </c>
      <c r="E27404">
        <v>1</v>
      </c>
      <c r="F27404">
        <v>1</v>
      </c>
      <c r="G27404">
        <v>4</v>
      </c>
    </row>
    <row r="27406" spans="1:7" x14ac:dyDescent="0.35">
      <c r="A27406" t="s">
        <v>2121</v>
      </c>
    </row>
    <row r="27407" spans="1:7" x14ac:dyDescent="0.35">
      <c r="A27407" t="s">
        <v>2</v>
      </c>
      <c r="B27407" t="s">
        <v>1164</v>
      </c>
      <c r="C27407" t="s">
        <v>3</v>
      </c>
      <c r="D27407" t="s">
        <v>4</v>
      </c>
      <c r="E27407" t="s">
        <v>5</v>
      </c>
      <c r="F27407" t="s">
        <v>6</v>
      </c>
      <c r="G27407" t="s">
        <v>7</v>
      </c>
    </row>
    <row r="27408" spans="1:7" x14ac:dyDescent="0.35">
      <c r="A27408" t="s">
        <v>8</v>
      </c>
      <c r="B27408" t="s">
        <v>1165</v>
      </c>
      <c r="C27408">
        <v>2</v>
      </c>
      <c r="D27408">
        <v>1</v>
      </c>
      <c r="E27408">
        <v>1</v>
      </c>
      <c r="F27408">
        <v>1</v>
      </c>
      <c r="G27408">
        <v>1</v>
      </c>
    </row>
    <row r="27409" spans="1:7" x14ac:dyDescent="0.35">
      <c r="A27409" t="s">
        <v>8</v>
      </c>
      <c r="B27409" t="s">
        <v>1166</v>
      </c>
      <c r="C27409">
        <v>9</v>
      </c>
      <c r="D27409">
        <v>1.1599999999999999</v>
      </c>
      <c r="E27409">
        <v>1</v>
      </c>
      <c r="F27409">
        <v>1</v>
      </c>
      <c r="G27409">
        <v>2</v>
      </c>
    </row>
    <row r="27410" spans="1:7" x14ac:dyDescent="0.35">
      <c r="A27410" t="s">
        <v>9</v>
      </c>
      <c r="B27410" t="s">
        <v>1165</v>
      </c>
      <c r="C27410">
        <v>4</v>
      </c>
      <c r="D27410">
        <v>1</v>
      </c>
      <c r="E27410">
        <v>1</v>
      </c>
      <c r="F27410">
        <v>1</v>
      </c>
      <c r="G27410">
        <v>1</v>
      </c>
    </row>
    <row r="27411" spans="1:7" x14ac:dyDescent="0.35">
      <c r="A27411" t="s">
        <v>9</v>
      </c>
      <c r="B27411" t="s">
        <v>1166</v>
      </c>
      <c r="C27411">
        <v>6</v>
      </c>
      <c r="D27411">
        <v>1</v>
      </c>
      <c r="E27411">
        <v>1</v>
      </c>
      <c r="F27411">
        <v>1</v>
      </c>
      <c r="G27411">
        <v>1</v>
      </c>
    </row>
    <row r="27412" spans="1:7" x14ac:dyDescent="0.35">
      <c r="A27412" t="s">
        <v>10</v>
      </c>
      <c r="B27412" t="s">
        <v>1165</v>
      </c>
      <c r="C27412">
        <v>1</v>
      </c>
      <c r="D27412">
        <v>1</v>
      </c>
      <c r="E27412">
        <v>1</v>
      </c>
      <c r="F27412">
        <v>1</v>
      </c>
      <c r="G27412">
        <v>1</v>
      </c>
    </row>
    <row r="27413" spans="1:7" x14ac:dyDescent="0.35">
      <c r="A27413" t="s">
        <v>10</v>
      </c>
      <c r="B27413" t="s">
        <v>1166</v>
      </c>
      <c r="C27413">
        <v>4</v>
      </c>
      <c r="D27413">
        <v>1.1200000000000001</v>
      </c>
      <c r="E27413">
        <v>1</v>
      </c>
      <c r="F27413">
        <v>1</v>
      </c>
      <c r="G27413">
        <v>2</v>
      </c>
    </row>
    <row r="27414" spans="1:7" x14ac:dyDescent="0.35">
      <c r="A27414" t="s">
        <v>11</v>
      </c>
      <c r="B27414" t="s">
        <v>1165</v>
      </c>
      <c r="C27414">
        <v>4</v>
      </c>
      <c r="D27414">
        <v>1.07</v>
      </c>
      <c r="E27414">
        <v>1</v>
      </c>
      <c r="F27414">
        <v>1</v>
      </c>
      <c r="G27414">
        <v>2</v>
      </c>
    </row>
    <row r="27415" spans="1:7" x14ac:dyDescent="0.35">
      <c r="A27415" t="s">
        <v>11</v>
      </c>
      <c r="B27415" t="s">
        <v>1166</v>
      </c>
      <c r="C27415">
        <v>6</v>
      </c>
      <c r="D27415">
        <v>1.32</v>
      </c>
      <c r="E27415">
        <v>1</v>
      </c>
      <c r="F27415">
        <v>1</v>
      </c>
      <c r="G27415">
        <v>2</v>
      </c>
    </row>
    <row r="27416" spans="1:7" x14ac:dyDescent="0.35">
      <c r="A27416" t="s">
        <v>12</v>
      </c>
      <c r="B27416" t="s">
        <v>1165</v>
      </c>
      <c r="C27416">
        <v>1</v>
      </c>
      <c r="D27416">
        <v>1</v>
      </c>
      <c r="E27416">
        <v>1</v>
      </c>
      <c r="F27416">
        <v>1</v>
      </c>
      <c r="G27416">
        <v>1</v>
      </c>
    </row>
    <row r="27417" spans="1:7" x14ac:dyDescent="0.35">
      <c r="A27417" t="s">
        <v>12</v>
      </c>
      <c r="B27417" t="s">
        <v>1166</v>
      </c>
      <c r="C27417">
        <v>9</v>
      </c>
      <c r="D27417">
        <v>1</v>
      </c>
      <c r="E27417">
        <v>1</v>
      </c>
      <c r="F27417">
        <v>1</v>
      </c>
      <c r="G27417">
        <v>1</v>
      </c>
    </row>
    <row r="27418" spans="1:7" x14ac:dyDescent="0.35">
      <c r="A27418" t="s">
        <v>13</v>
      </c>
      <c r="B27418" t="s">
        <v>1166</v>
      </c>
      <c r="C27418">
        <v>7</v>
      </c>
      <c r="D27418">
        <v>1.46</v>
      </c>
      <c r="E27418">
        <v>1</v>
      </c>
      <c r="F27418">
        <v>1</v>
      </c>
      <c r="G27418">
        <v>2</v>
      </c>
    </row>
    <row r="27419" spans="1:7" x14ac:dyDescent="0.35">
      <c r="A27419" t="s">
        <v>14</v>
      </c>
      <c r="B27419" t="s">
        <v>1165</v>
      </c>
      <c r="C27419">
        <v>1</v>
      </c>
      <c r="D27419">
        <v>1</v>
      </c>
      <c r="E27419">
        <v>1</v>
      </c>
      <c r="F27419">
        <v>1</v>
      </c>
      <c r="G27419">
        <v>1</v>
      </c>
    </row>
    <row r="27420" spans="1:7" x14ac:dyDescent="0.35">
      <c r="A27420" t="s">
        <v>14</v>
      </c>
      <c r="B27420" t="s">
        <v>1166</v>
      </c>
      <c r="C27420">
        <v>7</v>
      </c>
      <c r="D27420">
        <v>1.51</v>
      </c>
      <c r="E27420">
        <v>1</v>
      </c>
      <c r="F27420">
        <v>1</v>
      </c>
      <c r="G27420">
        <v>3</v>
      </c>
    </row>
    <row r="27421" spans="1:7" x14ac:dyDescent="0.35">
      <c r="A27421" t="s">
        <v>15</v>
      </c>
      <c r="B27421" t="s">
        <v>1165</v>
      </c>
      <c r="C27421">
        <v>3</v>
      </c>
      <c r="D27421">
        <v>1</v>
      </c>
      <c r="E27421">
        <v>1</v>
      </c>
      <c r="F27421">
        <v>1</v>
      </c>
      <c r="G27421">
        <v>1</v>
      </c>
    </row>
    <row r="27422" spans="1:7" x14ac:dyDescent="0.35">
      <c r="A27422" t="s">
        <v>15</v>
      </c>
      <c r="B27422" t="s">
        <v>1166</v>
      </c>
      <c r="C27422">
        <v>9</v>
      </c>
      <c r="D27422">
        <v>1.64</v>
      </c>
      <c r="E27422">
        <v>1</v>
      </c>
      <c r="F27422">
        <v>1</v>
      </c>
      <c r="G27422">
        <v>4</v>
      </c>
    </row>
    <row r="27423" spans="1:7" x14ac:dyDescent="0.35">
      <c r="A27423" t="s">
        <v>16</v>
      </c>
      <c r="B27423" t="s">
        <v>1166</v>
      </c>
      <c r="C27423">
        <v>5</v>
      </c>
      <c r="D27423">
        <v>1.23</v>
      </c>
      <c r="E27423">
        <v>1</v>
      </c>
      <c r="F27423">
        <v>1</v>
      </c>
      <c r="G27423">
        <v>2</v>
      </c>
    </row>
    <row r="27424" spans="1:7" x14ac:dyDescent="0.35">
      <c r="A27424" t="s">
        <v>17</v>
      </c>
      <c r="B27424" t="s">
        <v>1165</v>
      </c>
      <c r="C27424">
        <v>8</v>
      </c>
      <c r="D27424">
        <v>1.77</v>
      </c>
      <c r="E27424">
        <v>1</v>
      </c>
      <c r="F27424">
        <v>1</v>
      </c>
      <c r="G27424">
        <v>4</v>
      </c>
    </row>
    <row r="27425" spans="1:7" x14ac:dyDescent="0.35">
      <c r="A27425" t="s">
        <v>17</v>
      </c>
      <c r="B27425" t="s">
        <v>1166</v>
      </c>
      <c r="C27425">
        <v>7</v>
      </c>
      <c r="D27425">
        <v>1</v>
      </c>
      <c r="E27425">
        <v>1</v>
      </c>
      <c r="F27425">
        <v>1</v>
      </c>
      <c r="G27425">
        <v>1</v>
      </c>
    </row>
    <row r="27426" spans="1:7" x14ac:dyDescent="0.35">
      <c r="A27426" t="s">
        <v>18</v>
      </c>
      <c r="B27426" t="s">
        <v>1166</v>
      </c>
      <c r="C27426">
        <v>4</v>
      </c>
      <c r="D27426">
        <v>2.5099999999999998</v>
      </c>
      <c r="E27426">
        <v>4</v>
      </c>
      <c r="F27426">
        <v>1</v>
      </c>
      <c r="G27426">
        <v>4</v>
      </c>
    </row>
    <row r="27427" spans="1:7" x14ac:dyDescent="0.35">
      <c r="A27427" t="s">
        <v>19</v>
      </c>
      <c r="B27427" t="s">
        <v>1165</v>
      </c>
      <c r="C27427">
        <v>2</v>
      </c>
      <c r="D27427">
        <v>1</v>
      </c>
      <c r="E27427">
        <v>1</v>
      </c>
      <c r="F27427">
        <v>1</v>
      </c>
      <c r="G27427">
        <v>1</v>
      </c>
    </row>
    <row r="27428" spans="1:7" x14ac:dyDescent="0.35">
      <c r="A27428" t="s">
        <v>19</v>
      </c>
      <c r="B27428" t="s">
        <v>1166</v>
      </c>
      <c r="C27428">
        <v>7</v>
      </c>
      <c r="D27428">
        <v>1</v>
      </c>
      <c r="E27428">
        <v>1</v>
      </c>
      <c r="F27428">
        <v>1</v>
      </c>
      <c r="G27428">
        <v>1</v>
      </c>
    </row>
    <row r="27429" spans="1:7" x14ac:dyDescent="0.35">
      <c r="A27429" t="s">
        <v>20</v>
      </c>
      <c r="B27429" t="s">
        <v>1165</v>
      </c>
      <c r="C27429">
        <v>5</v>
      </c>
      <c r="D27429">
        <v>1.42</v>
      </c>
      <c r="E27429">
        <v>1</v>
      </c>
      <c r="F27429">
        <v>1</v>
      </c>
      <c r="G27429">
        <v>2</v>
      </c>
    </row>
    <row r="27430" spans="1:7" x14ac:dyDescent="0.35">
      <c r="A27430" t="s">
        <v>20</v>
      </c>
      <c r="B27430" t="s">
        <v>1166</v>
      </c>
      <c r="C27430">
        <v>3</v>
      </c>
      <c r="D27430">
        <v>1.41</v>
      </c>
      <c r="E27430">
        <v>1</v>
      </c>
      <c r="F27430">
        <v>1</v>
      </c>
      <c r="G27430">
        <v>2</v>
      </c>
    </row>
    <row r="27431" spans="1:7" x14ac:dyDescent="0.35">
      <c r="A27431" t="s">
        <v>21</v>
      </c>
      <c r="B27431" t="s">
        <v>1166</v>
      </c>
      <c r="C27431">
        <v>11</v>
      </c>
      <c r="D27431">
        <v>1.45</v>
      </c>
      <c r="E27431">
        <v>1</v>
      </c>
      <c r="F27431">
        <v>1</v>
      </c>
      <c r="G27431">
        <v>2</v>
      </c>
    </row>
    <row r="27432" spans="1:7" x14ac:dyDescent="0.35">
      <c r="A27432" t="s">
        <v>22</v>
      </c>
      <c r="B27432" t="s">
        <v>1165</v>
      </c>
      <c r="C27432">
        <v>4</v>
      </c>
      <c r="D27432">
        <v>1</v>
      </c>
      <c r="E27432">
        <v>1</v>
      </c>
      <c r="F27432">
        <v>1</v>
      </c>
      <c r="G27432">
        <v>1</v>
      </c>
    </row>
    <row r="27433" spans="1:7" x14ac:dyDescent="0.35">
      <c r="A27433" t="s">
        <v>22</v>
      </c>
      <c r="B27433" t="s">
        <v>1166</v>
      </c>
      <c r="C27433">
        <v>5</v>
      </c>
      <c r="D27433">
        <v>1</v>
      </c>
      <c r="E27433">
        <v>1</v>
      </c>
      <c r="F27433">
        <v>1</v>
      </c>
      <c r="G27433">
        <v>1</v>
      </c>
    </row>
    <row r="27434" spans="1:7" x14ac:dyDescent="0.35">
      <c r="A27434" t="s">
        <v>23</v>
      </c>
      <c r="B27434" t="s">
        <v>1165</v>
      </c>
      <c r="C27434">
        <v>3</v>
      </c>
      <c r="D27434">
        <v>1</v>
      </c>
      <c r="E27434">
        <v>1</v>
      </c>
      <c r="F27434">
        <v>1</v>
      </c>
      <c r="G27434">
        <v>1</v>
      </c>
    </row>
    <row r="27435" spans="1:7" x14ac:dyDescent="0.35">
      <c r="A27435" t="s">
        <v>23</v>
      </c>
      <c r="B27435" t="s">
        <v>1166</v>
      </c>
      <c r="C27435">
        <v>7</v>
      </c>
      <c r="D27435">
        <v>1.4</v>
      </c>
      <c r="E27435">
        <v>1</v>
      </c>
      <c r="F27435">
        <v>1</v>
      </c>
      <c r="G27435">
        <v>2</v>
      </c>
    </row>
    <row r="27436" spans="1:7" x14ac:dyDescent="0.35">
      <c r="A27436" t="s">
        <v>24</v>
      </c>
      <c r="B27436" t="s">
        <v>1165</v>
      </c>
      <c r="C27436">
        <v>2</v>
      </c>
      <c r="D27436">
        <v>1</v>
      </c>
      <c r="E27436">
        <v>1</v>
      </c>
      <c r="F27436">
        <v>1</v>
      </c>
      <c r="G27436">
        <v>1</v>
      </c>
    </row>
    <row r="27437" spans="1:7" x14ac:dyDescent="0.35">
      <c r="A27437" t="s">
        <v>24</v>
      </c>
      <c r="B27437" t="s">
        <v>1166</v>
      </c>
      <c r="C27437">
        <v>3</v>
      </c>
      <c r="D27437">
        <v>1.65</v>
      </c>
      <c r="E27437">
        <v>2</v>
      </c>
      <c r="F27437">
        <v>1</v>
      </c>
      <c r="G27437">
        <v>2</v>
      </c>
    </row>
    <row r="27438" spans="1:7" x14ac:dyDescent="0.35">
      <c r="A27438" t="s">
        <v>25</v>
      </c>
      <c r="B27438" t="s">
        <v>1165</v>
      </c>
      <c r="C27438">
        <v>3</v>
      </c>
      <c r="D27438">
        <v>1.18</v>
      </c>
      <c r="E27438">
        <v>1</v>
      </c>
      <c r="F27438">
        <v>1</v>
      </c>
      <c r="G27438">
        <v>3</v>
      </c>
    </row>
    <row r="27439" spans="1:7" x14ac:dyDescent="0.35">
      <c r="A27439" t="s">
        <v>25</v>
      </c>
      <c r="B27439" t="s">
        <v>1166</v>
      </c>
      <c r="C27439">
        <v>3</v>
      </c>
      <c r="D27439">
        <v>1.48</v>
      </c>
      <c r="E27439">
        <v>1</v>
      </c>
      <c r="F27439">
        <v>1</v>
      </c>
      <c r="G27439">
        <v>2</v>
      </c>
    </row>
    <row r="27440" spans="1:7" x14ac:dyDescent="0.35">
      <c r="A27440" t="s">
        <v>26</v>
      </c>
      <c r="B27440" t="s">
        <v>1165</v>
      </c>
      <c r="C27440">
        <v>2</v>
      </c>
      <c r="D27440">
        <v>1</v>
      </c>
      <c r="E27440">
        <v>1</v>
      </c>
      <c r="F27440">
        <v>1</v>
      </c>
      <c r="G27440">
        <v>1</v>
      </c>
    </row>
    <row r="27441" spans="1:7" x14ac:dyDescent="0.35">
      <c r="A27441" t="s">
        <v>26</v>
      </c>
      <c r="B27441" t="s">
        <v>1166</v>
      </c>
      <c r="C27441">
        <v>4</v>
      </c>
      <c r="D27441">
        <v>1.24</v>
      </c>
      <c r="E27441">
        <v>1</v>
      </c>
      <c r="F27441">
        <v>1</v>
      </c>
      <c r="G27441">
        <v>2</v>
      </c>
    </row>
    <row r="27442" spans="1:7" x14ac:dyDescent="0.35">
      <c r="A27442" t="s">
        <v>27</v>
      </c>
      <c r="B27442" t="s">
        <v>1165</v>
      </c>
      <c r="C27442">
        <v>7</v>
      </c>
      <c r="D27442">
        <v>1.56</v>
      </c>
      <c r="E27442">
        <v>1</v>
      </c>
      <c r="F27442">
        <v>1</v>
      </c>
      <c r="G27442">
        <v>3</v>
      </c>
    </row>
    <row r="27443" spans="1:7" x14ac:dyDescent="0.35">
      <c r="A27443" t="s">
        <v>27</v>
      </c>
      <c r="B27443" t="s">
        <v>1166</v>
      </c>
      <c r="C27443">
        <v>5</v>
      </c>
      <c r="D27443">
        <v>1.54</v>
      </c>
      <c r="E27443">
        <v>2</v>
      </c>
      <c r="F27443">
        <v>1</v>
      </c>
      <c r="G27443">
        <v>2</v>
      </c>
    </row>
    <row r="27444" spans="1:7" x14ac:dyDescent="0.35">
      <c r="A27444" t="s">
        <v>28</v>
      </c>
      <c r="B27444" t="s">
        <v>1165</v>
      </c>
      <c r="C27444">
        <v>4</v>
      </c>
      <c r="D27444">
        <v>1</v>
      </c>
      <c r="E27444">
        <v>1</v>
      </c>
      <c r="F27444">
        <v>1</v>
      </c>
      <c r="G27444">
        <v>1</v>
      </c>
    </row>
    <row r="27445" spans="1:7" x14ac:dyDescent="0.35">
      <c r="A27445" t="s">
        <v>28</v>
      </c>
      <c r="B27445" t="s">
        <v>1166</v>
      </c>
      <c r="C27445">
        <v>5</v>
      </c>
      <c r="D27445">
        <v>1</v>
      </c>
      <c r="E27445">
        <v>1</v>
      </c>
      <c r="F27445">
        <v>1</v>
      </c>
      <c r="G27445">
        <v>1</v>
      </c>
    </row>
    <row r="27446" spans="1:7" x14ac:dyDescent="0.35">
      <c r="A27446" t="s">
        <v>29</v>
      </c>
      <c r="B27446" t="s">
        <v>1165</v>
      </c>
      <c r="C27446">
        <v>5</v>
      </c>
      <c r="D27446">
        <v>1.85</v>
      </c>
      <c r="E27446">
        <v>2</v>
      </c>
      <c r="F27446">
        <v>1</v>
      </c>
      <c r="G27446">
        <v>4</v>
      </c>
    </row>
    <row r="27447" spans="1:7" x14ac:dyDescent="0.35">
      <c r="A27447" t="s">
        <v>29</v>
      </c>
      <c r="B27447" t="s">
        <v>1166</v>
      </c>
      <c r="C27447">
        <v>3</v>
      </c>
      <c r="D27447">
        <v>1.33</v>
      </c>
      <c r="E27447">
        <v>1</v>
      </c>
      <c r="F27447">
        <v>1</v>
      </c>
      <c r="G27447">
        <v>2</v>
      </c>
    </row>
    <row r="27448" spans="1:7" x14ac:dyDescent="0.35">
      <c r="A27448" t="s">
        <v>30</v>
      </c>
      <c r="B27448" t="s">
        <v>1165</v>
      </c>
      <c r="C27448">
        <v>6</v>
      </c>
      <c r="D27448">
        <v>2.0099999999999998</v>
      </c>
      <c r="E27448">
        <v>1</v>
      </c>
      <c r="F27448">
        <v>1</v>
      </c>
      <c r="G27448">
        <v>4</v>
      </c>
    </row>
    <row r="27449" spans="1:7" x14ac:dyDescent="0.35">
      <c r="A27449" t="s">
        <v>30</v>
      </c>
      <c r="B27449" t="s">
        <v>1166</v>
      </c>
      <c r="C27449">
        <v>4</v>
      </c>
      <c r="D27449">
        <v>1.31</v>
      </c>
      <c r="E27449">
        <v>1</v>
      </c>
      <c r="F27449">
        <v>1</v>
      </c>
      <c r="G27449">
        <v>2</v>
      </c>
    </row>
    <row r="27450" spans="1:7" x14ac:dyDescent="0.35">
      <c r="A27450" t="s">
        <v>31</v>
      </c>
      <c r="B27450" t="s">
        <v>1165</v>
      </c>
      <c r="C27450">
        <v>8</v>
      </c>
      <c r="D27450">
        <v>1.49</v>
      </c>
      <c r="E27450">
        <v>1</v>
      </c>
      <c r="F27450">
        <v>1</v>
      </c>
      <c r="G27450">
        <v>3</v>
      </c>
    </row>
    <row r="27451" spans="1:7" x14ac:dyDescent="0.35">
      <c r="A27451" t="s">
        <v>31</v>
      </c>
      <c r="B27451" t="s">
        <v>1166</v>
      </c>
      <c r="C27451">
        <v>6</v>
      </c>
      <c r="D27451">
        <v>1.5</v>
      </c>
      <c r="E27451">
        <v>1</v>
      </c>
      <c r="F27451">
        <v>1</v>
      </c>
      <c r="G27451">
        <v>2</v>
      </c>
    </row>
    <row r="27452" spans="1:7" x14ac:dyDescent="0.35">
      <c r="A27452" t="s">
        <v>32</v>
      </c>
      <c r="B27452" t="s">
        <v>1165</v>
      </c>
      <c r="C27452">
        <v>75</v>
      </c>
      <c r="D27452">
        <v>1.38</v>
      </c>
      <c r="E27452">
        <v>1</v>
      </c>
      <c r="F27452">
        <v>1</v>
      </c>
      <c r="G27452">
        <v>4</v>
      </c>
    </row>
    <row r="27453" spans="1:7" x14ac:dyDescent="0.35">
      <c r="A27453" t="s">
        <v>32</v>
      </c>
      <c r="B27453" t="s">
        <v>1166</v>
      </c>
      <c r="C27453">
        <v>139</v>
      </c>
      <c r="D27453">
        <v>1.36</v>
      </c>
      <c r="E27453">
        <v>1</v>
      </c>
      <c r="F27453">
        <v>1</v>
      </c>
      <c r="G27453">
        <v>4</v>
      </c>
    </row>
    <row r="27455" spans="1:7" x14ac:dyDescent="0.35">
      <c r="A27455" t="s">
        <v>2122</v>
      </c>
    </row>
    <row r="27456" spans="1:7" x14ac:dyDescent="0.35">
      <c r="A27456" t="s">
        <v>2</v>
      </c>
      <c r="B27456" t="s">
        <v>1659</v>
      </c>
      <c r="C27456" t="s">
        <v>3</v>
      </c>
      <c r="D27456" t="s">
        <v>4</v>
      </c>
      <c r="E27456" t="s">
        <v>5</v>
      </c>
      <c r="F27456" t="s">
        <v>6</v>
      </c>
      <c r="G27456" t="s">
        <v>7</v>
      </c>
    </row>
    <row r="27457" spans="1:7" x14ac:dyDescent="0.35">
      <c r="A27457" t="s">
        <v>8</v>
      </c>
      <c r="B27457" t="s">
        <v>1660</v>
      </c>
      <c r="C27457">
        <v>3</v>
      </c>
      <c r="D27457">
        <v>1</v>
      </c>
      <c r="E27457">
        <v>1</v>
      </c>
      <c r="F27457">
        <v>1</v>
      </c>
      <c r="G27457">
        <v>1</v>
      </c>
    </row>
    <row r="27458" spans="1:7" x14ac:dyDescent="0.35">
      <c r="A27458" t="s">
        <v>8</v>
      </c>
      <c r="B27458" t="s">
        <v>1661</v>
      </c>
      <c r="C27458">
        <v>8</v>
      </c>
      <c r="D27458">
        <v>1.1599999999999999</v>
      </c>
      <c r="E27458">
        <v>1</v>
      </c>
      <c r="F27458">
        <v>1</v>
      </c>
      <c r="G27458">
        <v>2</v>
      </c>
    </row>
    <row r="27459" spans="1:7" x14ac:dyDescent="0.35">
      <c r="A27459" t="s">
        <v>9</v>
      </c>
      <c r="B27459" t="s">
        <v>1660</v>
      </c>
      <c r="C27459">
        <v>3</v>
      </c>
      <c r="D27459">
        <v>1</v>
      </c>
      <c r="E27459">
        <v>1</v>
      </c>
      <c r="F27459">
        <v>1</v>
      </c>
      <c r="G27459">
        <v>1</v>
      </c>
    </row>
    <row r="27460" spans="1:7" x14ac:dyDescent="0.35">
      <c r="A27460" t="s">
        <v>9</v>
      </c>
      <c r="B27460" t="s">
        <v>1661</v>
      </c>
      <c r="C27460">
        <v>7</v>
      </c>
      <c r="D27460">
        <v>1</v>
      </c>
      <c r="E27460">
        <v>1</v>
      </c>
      <c r="F27460">
        <v>1</v>
      </c>
      <c r="G27460">
        <v>1</v>
      </c>
    </row>
    <row r="27461" spans="1:7" x14ac:dyDescent="0.35">
      <c r="A27461" t="s">
        <v>10</v>
      </c>
      <c r="B27461" t="s">
        <v>1661</v>
      </c>
      <c r="C27461">
        <v>5</v>
      </c>
      <c r="D27461">
        <v>1.08</v>
      </c>
      <c r="E27461">
        <v>1</v>
      </c>
      <c r="F27461">
        <v>1</v>
      </c>
      <c r="G27461">
        <v>2</v>
      </c>
    </row>
    <row r="27462" spans="1:7" x14ac:dyDescent="0.35">
      <c r="A27462" t="s">
        <v>11</v>
      </c>
      <c r="B27462" t="s">
        <v>1660</v>
      </c>
      <c r="C27462">
        <v>5</v>
      </c>
      <c r="D27462">
        <v>1.2</v>
      </c>
      <c r="E27462">
        <v>1</v>
      </c>
      <c r="F27462">
        <v>1</v>
      </c>
      <c r="G27462">
        <v>2</v>
      </c>
    </row>
    <row r="27463" spans="1:7" x14ac:dyDescent="0.35">
      <c r="A27463" t="s">
        <v>11</v>
      </c>
      <c r="B27463" t="s">
        <v>1661</v>
      </c>
      <c r="C27463">
        <v>5</v>
      </c>
      <c r="D27463">
        <v>1.29</v>
      </c>
      <c r="E27463">
        <v>1</v>
      </c>
      <c r="F27463">
        <v>1</v>
      </c>
      <c r="G27463">
        <v>2</v>
      </c>
    </row>
    <row r="27464" spans="1:7" x14ac:dyDescent="0.35">
      <c r="A27464" t="s">
        <v>12</v>
      </c>
      <c r="B27464" t="s">
        <v>1660</v>
      </c>
      <c r="C27464">
        <v>2</v>
      </c>
      <c r="D27464">
        <v>1</v>
      </c>
      <c r="E27464">
        <v>1</v>
      </c>
      <c r="F27464">
        <v>1</v>
      </c>
      <c r="G27464">
        <v>1</v>
      </c>
    </row>
    <row r="27465" spans="1:7" x14ac:dyDescent="0.35">
      <c r="A27465" t="s">
        <v>12</v>
      </c>
      <c r="B27465" t="s">
        <v>1661</v>
      </c>
      <c r="C27465">
        <v>8</v>
      </c>
      <c r="D27465">
        <v>1</v>
      </c>
      <c r="E27465">
        <v>1</v>
      </c>
      <c r="F27465">
        <v>1</v>
      </c>
      <c r="G27465">
        <v>1</v>
      </c>
    </row>
    <row r="27466" spans="1:7" x14ac:dyDescent="0.35">
      <c r="A27466" t="s">
        <v>13</v>
      </c>
      <c r="B27466" t="s">
        <v>1660</v>
      </c>
      <c r="C27466">
        <v>1</v>
      </c>
      <c r="D27466">
        <v>1</v>
      </c>
      <c r="E27466">
        <v>1</v>
      </c>
      <c r="F27466">
        <v>1</v>
      </c>
      <c r="G27466">
        <v>1</v>
      </c>
    </row>
    <row r="27467" spans="1:7" x14ac:dyDescent="0.35">
      <c r="A27467" t="s">
        <v>13</v>
      </c>
      <c r="B27467" t="s">
        <v>1661</v>
      </c>
      <c r="C27467">
        <v>6</v>
      </c>
      <c r="D27467">
        <v>1.54</v>
      </c>
      <c r="E27467">
        <v>2</v>
      </c>
      <c r="F27467">
        <v>1</v>
      </c>
      <c r="G27467">
        <v>2</v>
      </c>
    </row>
    <row r="27468" spans="1:7" x14ac:dyDescent="0.35">
      <c r="A27468" t="s">
        <v>14</v>
      </c>
      <c r="B27468" t="s">
        <v>1660</v>
      </c>
      <c r="C27468">
        <v>4</v>
      </c>
      <c r="D27468">
        <v>1.66</v>
      </c>
      <c r="E27468">
        <v>1</v>
      </c>
      <c r="F27468">
        <v>1</v>
      </c>
      <c r="G27468">
        <v>3</v>
      </c>
    </row>
    <row r="27469" spans="1:7" x14ac:dyDescent="0.35">
      <c r="A27469" t="s">
        <v>14</v>
      </c>
      <c r="B27469" t="s">
        <v>1661</v>
      </c>
      <c r="C27469">
        <v>4</v>
      </c>
      <c r="D27469">
        <v>1.26</v>
      </c>
      <c r="E27469">
        <v>1</v>
      </c>
      <c r="F27469">
        <v>1</v>
      </c>
      <c r="G27469">
        <v>2</v>
      </c>
    </row>
    <row r="27470" spans="1:7" x14ac:dyDescent="0.35">
      <c r="A27470" t="s">
        <v>15</v>
      </c>
      <c r="B27470" t="s">
        <v>1660</v>
      </c>
      <c r="C27470">
        <v>5</v>
      </c>
      <c r="D27470">
        <v>1</v>
      </c>
      <c r="E27470">
        <v>1</v>
      </c>
      <c r="F27470">
        <v>1</v>
      </c>
      <c r="G27470">
        <v>1</v>
      </c>
    </row>
    <row r="27471" spans="1:7" x14ac:dyDescent="0.35">
      <c r="A27471" t="s">
        <v>15</v>
      </c>
      <c r="B27471" t="s">
        <v>1661</v>
      </c>
      <c r="C27471">
        <v>7</v>
      </c>
      <c r="D27471">
        <v>1.95</v>
      </c>
      <c r="E27471">
        <v>2</v>
      </c>
      <c r="F27471">
        <v>1</v>
      </c>
      <c r="G27471">
        <v>4</v>
      </c>
    </row>
    <row r="27472" spans="1:7" x14ac:dyDescent="0.35">
      <c r="A27472" t="s">
        <v>16</v>
      </c>
      <c r="B27472" t="s">
        <v>1660</v>
      </c>
      <c r="C27472">
        <v>1</v>
      </c>
      <c r="D27472">
        <v>1</v>
      </c>
      <c r="E27472">
        <v>1</v>
      </c>
      <c r="F27472">
        <v>1</v>
      </c>
      <c r="G27472">
        <v>1</v>
      </c>
    </row>
    <row r="27473" spans="1:7" x14ac:dyDescent="0.35">
      <c r="A27473" t="s">
        <v>16</v>
      </c>
      <c r="B27473" t="s">
        <v>1661</v>
      </c>
      <c r="C27473">
        <v>4</v>
      </c>
      <c r="D27473">
        <v>1.3</v>
      </c>
      <c r="E27473">
        <v>1</v>
      </c>
      <c r="F27473">
        <v>1</v>
      </c>
      <c r="G27473">
        <v>2</v>
      </c>
    </row>
    <row r="27474" spans="1:7" x14ac:dyDescent="0.35">
      <c r="A27474" t="s">
        <v>17</v>
      </c>
      <c r="B27474" t="s">
        <v>1660</v>
      </c>
      <c r="C27474">
        <v>2</v>
      </c>
      <c r="D27474">
        <v>1</v>
      </c>
      <c r="E27474">
        <v>1</v>
      </c>
      <c r="F27474">
        <v>1</v>
      </c>
      <c r="G27474">
        <v>1</v>
      </c>
    </row>
    <row r="27475" spans="1:7" x14ac:dyDescent="0.35">
      <c r="A27475" t="s">
        <v>17</v>
      </c>
      <c r="B27475" t="s">
        <v>1661</v>
      </c>
      <c r="C27475">
        <v>13</v>
      </c>
      <c r="D27475">
        <v>1.5</v>
      </c>
      <c r="E27475">
        <v>1</v>
      </c>
      <c r="F27475">
        <v>1</v>
      </c>
      <c r="G27475">
        <v>4</v>
      </c>
    </row>
    <row r="27476" spans="1:7" x14ac:dyDescent="0.35">
      <c r="A27476" t="s">
        <v>18</v>
      </c>
      <c r="B27476" t="s">
        <v>1661</v>
      </c>
      <c r="C27476">
        <v>4</v>
      </c>
      <c r="D27476">
        <v>2.5099999999999998</v>
      </c>
      <c r="E27476">
        <v>4</v>
      </c>
      <c r="F27476">
        <v>1</v>
      </c>
      <c r="G27476">
        <v>4</v>
      </c>
    </row>
    <row r="27477" spans="1:7" x14ac:dyDescent="0.35">
      <c r="A27477" t="s">
        <v>19</v>
      </c>
      <c r="B27477" t="s">
        <v>1660</v>
      </c>
      <c r="C27477">
        <v>2</v>
      </c>
      <c r="D27477">
        <v>1</v>
      </c>
      <c r="E27477">
        <v>1</v>
      </c>
      <c r="F27477">
        <v>1</v>
      </c>
      <c r="G27477">
        <v>1</v>
      </c>
    </row>
    <row r="27478" spans="1:7" x14ac:dyDescent="0.35">
      <c r="A27478" t="s">
        <v>19</v>
      </c>
      <c r="B27478" t="s">
        <v>1661</v>
      </c>
      <c r="C27478">
        <v>7</v>
      </c>
      <c r="D27478">
        <v>1</v>
      </c>
      <c r="E27478">
        <v>1</v>
      </c>
      <c r="F27478">
        <v>1</v>
      </c>
      <c r="G27478">
        <v>1</v>
      </c>
    </row>
    <row r="27479" spans="1:7" x14ac:dyDescent="0.35">
      <c r="A27479" t="s">
        <v>20</v>
      </c>
      <c r="B27479" t="s">
        <v>1660</v>
      </c>
      <c r="C27479">
        <v>3</v>
      </c>
      <c r="D27479">
        <v>1.44</v>
      </c>
      <c r="E27479">
        <v>1</v>
      </c>
      <c r="F27479">
        <v>1</v>
      </c>
      <c r="G27479">
        <v>2</v>
      </c>
    </row>
    <row r="27480" spans="1:7" x14ac:dyDescent="0.35">
      <c r="A27480" t="s">
        <v>20</v>
      </c>
      <c r="B27480" t="s">
        <v>1661</v>
      </c>
      <c r="C27480">
        <v>5</v>
      </c>
      <c r="D27480">
        <v>1.38</v>
      </c>
      <c r="E27480">
        <v>1</v>
      </c>
      <c r="F27480">
        <v>1</v>
      </c>
      <c r="G27480">
        <v>2</v>
      </c>
    </row>
    <row r="27481" spans="1:7" x14ac:dyDescent="0.35">
      <c r="A27481" t="s">
        <v>21</v>
      </c>
      <c r="B27481" t="s">
        <v>1660</v>
      </c>
      <c r="C27481">
        <v>4</v>
      </c>
      <c r="D27481">
        <v>1.5</v>
      </c>
      <c r="E27481">
        <v>1</v>
      </c>
      <c r="F27481">
        <v>1</v>
      </c>
      <c r="G27481">
        <v>2</v>
      </c>
    </row>
    <row r="27482" spans="1:7" x14ac:dyDescent="0.35">
      <c r="A27482" t="s">
        <v>21</v>
      </c>
      <c r="B27482" t="s">
        <v>1661</v>
      </c>
      <c r="C27482">
        <v>7</v>
      </c>
      <c r="D27482">
        <v>1.43</v>
      </c>
      <c r="E27482">
        <v>1</v>
      </c>
      <c r="F27482">
        <v>1</v>
      </c>
      <c r="G27482">
        <v>2</v>
      </c>
    </row>
    <row r="27483" spans="1:7" x14ac:dyDescent="0.35">
      <c r="A27483" t="s">
        <v>22</v>
      </c>
      <c r="B27483" t="s">
        <v>1660</v>
      </c>
      <c r="C27483">
        <v>5</v>
      </c>
      <c r="D27483">
        <v>1</v>
      </c>
      <c r="E27483">
        <v>1</v>
      </c>
      <c r="F27483">
        <v>1</v>
      </c>
      <c r="G27483">
        <v>1</v>
      </c>
    </row>
    <row r="27484" spans="1:7" x14ac:dyDescent="0.35">
      <c r="A27484" t="s">
        <v>22</v>
      </c>
      <c r="B27484" t="s">
        <v>1661</v>
      </c>
      <c r="C27484">
        <v>4</v>
      </c>
      <c r="D27484">
        <v>1</v>
      </c>
      <c r="E27484">
        <v>1</v>
      </c>
      <c r="F27484">
        <v>1</v>
      </c>
      <c r="G27484">
        <v>1</v>
      </c>
    </row>
    <row r="27485" spans="1:7" x14ac:dyDescent="0.35">
      <c r="A27485" t="s">
        <v>23</v>
      </c>
      <c r="B27485" t="s">
        <v>1660</v>
      </c>
      <c r="C27485">
        <v>1</v>
      </c>
      <c r="D27485">
        <v>2</v>
      </c>
      <c r="E27485">
        <v>2</v>
      </c>
      <c r="F27485">
        <v>2</v>
      </c>
      <c r="G27485">
        <v>2</v>
      </c>
    </row>
    <row r="27486" spans="1:7" x14ac:dyDescent="0.35">
      <c r="A27486" t="s">
        <v>23</v>
      </c>
      <c r="B27486" t="s">
        <v>1661</v>
      </c>
      <c r="C27486">
        <v>9</v>
      </c>
      <c r="D27486">
        <v>1.29</v>
      </c>
      <c r="E27486">
        <v>1</v>
      </c>
      <c r="F27486">
        <v>1</v>
      </c>
      <c r="G27486">
        <v>2</v>
      </c>
    </row>
    <row r="27487" spans="1:7" x14ac:dyDescent="0.35">
      <c r="A27487" t="s">
        <v>24</v>
      </c>
      <c r="B27487" t="s">
        <v>1660</v>
      </c>
      <c r="C27487">
        <v>2</v>
      </c>
      <c r="D27487">
        <v>1</v>
      </c>
      <c r="E27487">
        <v>1</v>
      </c>
      <c r="F27487">
        <v>1</v>
      </c>
      <c r="G27487">
        <v>1</v>
      </c>
    </row>
    <row r="27488" spans="1:7" x14ac:dyDescent="0.35">
      <c r="A27488" t="s">
        <v>24</v>
      </c>
      <c r="B27488" t="s">
        <v>1661</v>
      </c>
      <c r="C27488">
        <v>3</v>
      </c>
      <c r="D27488">
        <v>1.52</v>
      </c>
      <c r="E27488">
        <v>2</v>
      </c>
      <c r="F27488">
        <v>1</v>
      </c>
      <c r="G27488">
        <v>2</v>
      </c>
    </row>
    <row r="27489" spans="1:7" x14ac:dyDescent="0.35">
      <c r="A27489" t="s">
        <v>25</v>
      </c>
      <c r="B27489" t="s">
        <v>1660</v>
      </c>
      <c r="C27489">
        <v>1</v>
      </c>
      <c r="D27489">
        <v>1</v>
      </c>
      <c r="E27489">
        <v>1</v>
      </c>
      <c r="F27489">
        <v>1</v>
      </c>
      <c r="G27489">
        <v>1</v>
      </c>
    </row>
    <row r="27490" spans="1:7" x14ac:dyDescent="0.35">
      <c r="A27490" t="s">
        <v>25</v>
      </c>
      <c r="B27490" t="s">
        <v>1661</v>
      </c>
      <c r="C27490">
        <v>5</v>
      </c>
      <c r="D27490">
        <v>1.39</v>
      </c>
      <c r="E27490">
        <v>1</v>
      </c>
      <c r="F27490">
        <v>1</v>
      </c>
      <c r="G27490">
        <v>3</v>
      </c>
    </row>
    <row r="27491" spans="1:7" x14ac:dyDescent="0.35">
      <c r="A27491" t="s">
        <v>26</v>
      </c>
      <c r="B27491" t="s">
        <v>1660</v>
      </c>
      <c r="C27491">
        <v>3</v>
      </c>
      <c r="D27491">
        <v>1</v>
      </c>
      <c r="E27491">
        <v>1</v>
      </c>
      <c r="F27491">
        <v>1</v>
      </c>
      <c r="G27491">
        <v>1</v>
      </c>
    </row>
    <row r="27492" spans="1:7" x14ac:dyDescent="0.35">
      <c r="A27492" t="s">
        <v>26</v>
      </c>
      <c r="B27492" t="s">
        <v>1661</v>
      </c>
      <c r="C27492">
        <v>3</v>
      </c>
      <c r="D27492">
        <v>1.37</v>
      </c>
      <c r="E27492">
        <v>1</v>
      </c>
      <c r="F27492">
        <v>1</v>
      </c>
      <c r="G27492">
        <v>2</v>
      </c>
    </row>
    <row r="27493" spans="1:7" x14ac:dyDescent="0.35">
      <c r="A27493" t="s">
        <v>27</v>
      </c>
      <c r="B27493" t="s">
        <v>1660</v>
      </c>
      <c r="C27493">
        <v>9</v>
      </c>
      <c r="D27493">
        <v>1.61</v>
      </c>
      <c r="E27493">
        <v>1</v>
      </c>
      <c r="F27493">
        <v>1</v>
      </c>
      <c r="G27493">
        <v>3</v>
      </c>
    </row>
    <row r="27494" spans="1:7" x14ac:dyDescent="0.35">
      <c r="A27494" t="s">
        <v>27</v>
      </c>
      <c r="B27494" t="s">
        <v>1661</v>
      </c>
      <c r="C27494">
        <v>3</v>
      </c>
      <c r="D27494">
        <v>1.41</v>
      </c>
      <c r="E27494">
        <v>1</v>
      </c>
      <c r="F27494">
        <v>1</v>
      </c>
      <c r="G27494">
        <v>2</v>
      </c>
    </row>
    <row r="27495" spans="1:7" x14ac:dyDescent="0.35">
      <c r="A27495" t="s">
        <v>28</v>
      </c>
      <c r="B27495" t="s">
        <v>1660</v>
      </c>
      <c r="C27495">
        <v>3</v>
      </c>
      <c r="D27495">
        <v>1</v>
      </c>
      <c r="E27495">
        <v>1</v>
      </c>
      <c r="F27495">
        <v>1</v>
      </c>
      <c r="G27495">
        <v>1</v>
      </c>
    </row>
    <row r="27496" spans="1:7" x14ac:dyDescent="0.35">
      <c r="A27496" t="s">
        <v>28</v>
      </c>
      <c r="B27496" t="s">
        <v>1661</v>
      </c>
      <c r="C27496">
        <v>6</v>
      </c>
      <c r="D27496">
        <v>1</v>
      </c>
      <c r="E27496">
        <v>1</v>
      </c>
      <c r="F27496">
        <v>1</v>
      </c>
      <c r="G27496">
        <v>1</v>
      </c>
    </row>
    <row r="27497" spans="1:7" x14ac:dyDescent="0.35">
      <c r="A27497" t="s">
        <v>29</v>
      </c>
      <c r="B27497" t="s">
        <v>1660</v>
      </c>
      <c r="C27497">
        <v>1</v>
      </c>
      <c r="D27497">
        <v>2</v>
      </c>
      <c r="E27497">
        <v>2</v>
      </c>
      <c r="F27497">
        <v>2</v>
      </c>
      <c r="G27497">
        <v>2</v>
      </c>
    </row>
    <row r="27498" spans="1:7" x14ac:dyDescent="0.35">
      <c r="A27498" t="s">
        <v>29</v>
      </c>
      <c r="B27498" t="s">
        <v>1661</v>
      </c>
      <c r="C27498">
        <v>7</v>
      </c>
      <c r="D27498">
        <v>1.48</v>
      </c>
      <c r="E27498">
        <v>1</v>
      </c>
      <c r="F27498">
        <v>1</v>
      </c>
      <c r="G27498">
        <v>4</v>
      </c>
    </row>
    <row r="27499" spans="1:7" x14ac:dyDescent="0.35">
      <c r="A27499" t="s">
        <v>30</v>
      </c>
      <c r="B27499" t="s">
        <v>1660</v>
      </c>
      <c r="C27499">
        <v>5</v>
      </c>
      <c r="D27499">
        <v>1</v>
      </c>
      <c r="E27499">
        <v>1</v>
      </c>
      <c r="F27499">
        <v>1</v>
      </c>
      <c r="G27499">
        <v>1</v>
      </c>
    </row>
    <row r="27500" spans="1:7" x14ac:dyDescent="0.35">
      <c r="A27500" t="s">
        <v>30</v>
      </c>
      <c r="B27500" t="s">
        <v>1661</v>
      </c>
      <c r="C27500">
        <v>5</v>
      </c>
      <c r="D27500">
        <v>3.03</v>
      </c>
      <c r="E27500">
        <v>3</v>
      </c>
      <c r="F27500">
        <v>1</v>
      </c>
      <c r="G27500">
        <v>4</v>
      </c>
    </row>
    <row r="27501" spans="1:7" x14ac:dyDescent="0.35">
      <c r="A27501" t="s">
        <v>31</v>
      </c>
      <c r="B27501" t="s">
        <v>1660</v>
      </c>
      <c r="C27501">
        <v>4</v>
      </c>
      <c r="D27501">
        <v>1</v>
      </c>
      <c r="E27501">
        <v>1</v>
      </c>
      <c r="F27501">
        <v>1</v>
      </c>
      <c r="G27501">
        <v>1</v>
      </c>
    </row>
    <row r="27502" spans="1:7" x14ac:dyDescent="0.35">
      <c r="A27502" t="s">
        <v>31</v>
      </c>
      <c r="B27502" t="s">
        <v>1661</v>
      </c>
      <c r="C27502">
        <v>10</v>
      </c>
      <c r="D27502">
        <v>1.86</v>
      </c>
      <c r="E27502">
        <v>2</v>
      </c>
      <c r="F27502">
        <v>1</v>
      </c>
      <c r="G27502">
        <v>3</v>
      </c>
    </row>
    <row r="27503" spans="1:7" x14ac:dyDescent="0.35">
      <c r="A27503" t="s">
        <v>32</v>
      </c>
      <c r="B27503" t="s">
        <v>1660</v>
      </c>
      <c r="C27503">
        <v>69</v>
      </c>
      <c r="D27503">
        <v>1.22</v>
      </c>
      <c r="E27503">
        <v>1</v>
      </c>
      <c r="F27503">
        <v>1</v>
      </c>
      <c r="G27503">
        <v>3</v>
      </c>
    </row>
    <row r="27504" spans="1:7" x14ac:dyDescent="0.35">
      <c r="A27504" t="s">
        <v>32</v>
      </c>
      <c r="B27504" t="s">
        <v>1661</v>
      </c>
      <c r="C27504">
        <v>145</v>
      </c>
      <c r="D27504">
        <v>1.46</v>
      </c>
      <c r="E27504">
        <v>1</v>
      </c>
      <c r="F27504">
        <v>1</v>
      </c>
      <c r="G27504">
        <v>4</v>
      </c>
    </row>
    <row r="27506" spans="1:14" x14ac:dyDescent="0.35">
      <c r="A27506" t="s">
        <v>2123</v>
      </c>
    </row>
    <row r="27507" spans="1:14" x14ac:dyDescent="0.35">
      <c r="A27507" t="s">
        <v>2</v>
      </c>
      <c r="B27507" t="s">
        <v>3</v>
      </c>
      <c r="C27507" t="s">
        <v>2124</v>
      </c>
      <c r="D27507" t="s">
        <v>2125</v>
      </c>
      <c r="E27507" t="s">
        <v>2126</v>
      </c>
      <c r="F27507" t="s">
        <v>2127</v>
      </c>
      <c r="G27507" t="s">
        <v>2128</v>
      </c>
      <c r="H27507" t="s">
        <v>2129</v>
      </c>
      <c r="I27507" t="s">
        <v>2130</v>
      </c>
      <c r="J27507" t="s">
        <v>2131</v>
      </c>
      <c r="K27507" t="s">
        <v>2132</v>
      </c>
      <c r="L27507" t="s">
        <v>2133</v>
      </c>
      <c r="M27507" t="s">
        <v>1526</v>
      </c>
      <c r="N27507" t="s">
        <v>136</v>
      </c>
    </row>
    <row r="27508" spans="1:14" x14ac:dyDescent="0.35">
      <c r="A27508" t="s">
        <v>8</v>
      </c>
      <c r="B27508">
        <v>11</v>
      </c>
      <c r="C27508" t="s">
        <v>551</v>
      </c>
      <c r="D27508" t="s">
        <v>140</v>
      </c>
      <c r="E27508" t="s">
        <v>1080</v>
      </c>
      <c r="F27508" t="s">
        <v>863</v>
      </c>
      <c r="G27508" t="s">
        <v>140</v>
      </c>
      <c r="H27508" t="s">
        <v>140</v>
      </c>
      <c r="I27508" t="s">
        <v>140</v>
      </c>
      <c r="J27508" t="s">
        <v>140</v>
      </c>
      <c r="K27508" t="s">
        <v>140</v>
      </c>
      <c r="L27508" t="s">
        <v>495</v>
      </c>
      <c r="M27508" t="s">
        <v>140</v>
      </c>
      <c r="N27508" t="s">
        <v>140</v>
      </c>
    </row>
    <row r="27509" spans="1:14" x14ac:dyDescent="0.35">
      <c r="A27509" t="s">
        <v>9</v>
      </c>
      <c r="B27509">
        <v>10</v>
      </c>
      <c r="C27509" t="s">
        <v>165</v>
      </c>
      <c r="D27509" t="s">
        <v>140</v>
      </c>
      <c r="E27509" t="s">
        <v>604</v>
      </c>
      <c r="F27509" t="s">
        <v>140</v>
      </c>
      <c r="G27509" t="s">
        <v>140</v>
      </c>
      <c r="H27509" t="s">
        <v>140</v>
      </c>
      <c r="I27509" t="s">
        <v>140</v>
      </c>
      <c r="J27509" t="s">
        <v>140</v>
      </c>
      <c r="K27509" t="s">
        <v>286</v>
      </c>
      <c r="L27509" t="s">
        <v>718</v>
      </c>
      <c r="M27509" t="s">
        <v>140</v>
      </c>
      <c r="N27509" t="s">
        <v>140</v>
      </c>
    </row>
    <row r="27510" spans="1:14" x14ac:dyDescent="0.35">
      <c r="A27510" t="s">
        <v>10</v>
      </c>
      <c r="B27510">
        <v>5</v>
      </c>
      <c r="C27510" t="s">
        <v>667</v>
      </c>
      <c r="D27510" t="s">
        <v>140</v>
      </c>
      <c r="E27510" t="s">
        <v>342</v>
      </c>
      <c r="F27510" t="s">
        <v>752</v>
      </c>
      <c r="G27510" t="s">
        <v>140</v>
      </c>
      <c r="H27510" t="s">
        <v>140</v>
      </c>
      <c r="I27510" t="s">
        <v>140</v>
      </c>
      <c r="J27510" t="s">
        <v>140</v>
      </c>
      <c r="K27510" t="s">
        <v>140</v>
      </c>
      <c r="L27510" t="s">
        <v>140</v>
      </c>
      <c r="M27510" t="s">
        <v>140</v>
      </c>
      <c r="N27510" t="s">
        <v>140</v>
      </c>
    </row>
    <row r="27511" spans="1:14" x14ac:dyDescent="0.35">
      <c r="A27511" t="s">
        <v>11</v>
      </c>
      <c r="B27511">
        <v>10</v>
      </c>
      <c r="C27511" t="s">
        <v>1106</v>
      </c>
      <c r="D27511" t="s">
        <v>140</v>
      </c>
      <c r="E27511" t="s">
        <v>490</v>
      </c>
      <c r="F27511" t="s">
        <v>893</v>
      </c>
      <c r="G27511" t="s">
        <v>140</v>
      </c>
      <c r="H27511" t="s">
        <v>140</v>
      </c>
      <c r="I27511" t="s">
        <v>140</v>
      </c>
      <c r="J27511" t="s">
        <v>140</v>
      </c>
      <c r="K27511" t="s">
        <v>140</v>
      </c>
      <c r="L27511" t="s">
        <v>559</v>
      </c>
      <c r="M27511" t="s">
        <v>140</v>
      </c>
      <c r="N27511" t="s">
        <v>140</v>
      </c>
    </row>
    <row r="27512" spans="1:14" x14ac:dyDescent="0.35">
      <c r="A27512" t="s">
        <v>12</v>
      </c>
      <c r="B27512">
        <v>11</v>
      </c>
      <c r="C27512" t="s">
        <v>140</v>
      </c>
      <c r="D27512" t="s">
        <v>140</v>
      </c>
      <c r="E27512" t="s">
        <v>412</v>
      </c>
      <c r="F27512" t="s">
        <v>781</v>
      </c>
      <c r="G27512" t="s">
        <v>140</v>
      </c>
      <c r="H27512" t="s">
        <v>140</v>
      </c>
      <c r="I27512" t="s">
        <v>140</v>
      </c>
      <c r="J27512" t="s">
        <v>140</v>
      </c>
      <c r="K27512" t="s">
        <v>140</v>
      </c>
      <c r="L27512" t="s">
        <v>69</v>
      </c>
      <c r="M27512" t="s">
        <v>405</v>
      </c>
      <c r="N27512" t="s">
        <v>827</v>
      </c>
    </row>
    <row r="27513" spans="1:14" x14ac:dyDescent="0.35">
      <c r="A27513" t="s">
        <v>13</v>
      </c>
      <c r="B27513">
        <v>7</v>
      </c>
      <c r="C27513" t="s">
        <v>99</v>
      </c>
      <c r="D27513" t="s">
        <v>140</v>
      </c>
      <c r="E27513" t="s">
        <v>140</v>
      </c>
      <c r="F27513" t="s">
        <v>631</v>
      </c>
      <c r="G27513" t="s">
        <v>140</v>
      </c>
      <c r="H27513" t="s">
        <v>140</v>
      </c>
      <c r="I27513" t="s">
        <v>140</v>
      </c>
      <c r="J27513" t="s">
        <v>140</v>
      </c>
      <c r="K27513" t="s">
        <v>140</v>
      </c>
      <c r="L27513" t="s">
        <v>564</v>
      </c>
      <c r="M27513" t="s">
        <v>140</v>
      </c>
      <c r="N27513" t="s">
        <v>1072</v>
      </c>
    </row>
    <row r="27514" spans="1:14" x14ac:dyDescent="0.35">
      <c r="A27514" t="s">
        <v>14</v>
      </c>
      <c r="B27514">
        <v>8</v>
      </c>
      <c r="C27514" t="s">
        <v>728</v>
      </c>
      <c r="D27514" t="s">
        <v>140</v>
      </c>
      <c r="E27514" t="s">
        <v>937</v>
      </c>
      <c r="F27514" t="s">
        <v>588</v>
      </c>
      <c r="G27514" t="s">
        <v>140</v>
      </c>
      <c r="H27514" t="s">
        <v>140</v>
      </c>
      <c r="I27514" t="s">
        <v>140</v>
      </c>
      <c r="J27514" t="s">
        <v>140</v>
      </c>
      <c r="K27514" t="s">
        <v>140</v>
      </c>
      <c r="L27514" t="s">
        <v>140</v>
      </c>
      <c r="M27514" t="s">
        <v>140</v>
      </c>
      <c r="N27514" t="s">
        <v>379</v>
      </c>
    </row>
    <row r="27515" spans="1:14" x14ac:dyDescent="0.35">
      <c r="A27515" t="s">
        <v>15</v>
      </c>
      <c r="B27515">
        <v>12</v>
      </c>
      <c r="C27515" t="s">
        <v>140</v>
      </c>
      <c r="D27515" t="s">
        <v>1102</v>
      </c>
      <c r="E27515" t="s">
        <v>738</v>
      </c>
      <c r="F27515" t="s">
        <v>55</v>
      </c>
      <c r="G27515" t="s">
        <v>140</v>
      </c>
      <c r="H27515" t="s">
        <v>140</v>
      </c>
      <c r="I27515" t="s">
        <v>140</v>
      </c>
      <c r="J27515" t="s">
        <v>140</v>
      </c>
      <c r="K27515" t="s">
        <v>140</v>
      </c>
      <c r="L27515" t="s">
        <v>526</v>
      </c>
      <c r="M27515" t="s">
        <v>140</v>
      </c>
      <c r="N27515" t="s">
        <v>140</v>
      </c>
    </row>
    <row r="27516" spans="1:14" x14ac:dyDescent="0.35">
      <c r="A27516" t="s">
        <v>16</v>
      </c>
      <c r="B27516">
        <v>5</v>
      </c>
      <c r="C27516" t="s">
        <v>140</v>
      </c>
      <c r="D27516" t="s">
        <v>140</v>
      </c>
      <c r="E27516" t="s">
        <v>975</v>
      </c>
      <c r="F27516" t="s">
        <v>296</v>
      </c>
      <c r="G27516" t="s">
        <v>140</v>
      </c>
      <c r="H27516" t="s">
        <v>140</v>
      </c>
      <c r="I27516" t="s">
        <v>140</v>
      </c>
      <c r="J27516" t="s">
        <v>140</v>
      </c>
      <c r="K27516" t="s">
        <v>140</v>
      </c>
      <c r="L27516" t="s">
        <v>848</v>
      </c>
      <c r="M27516" t="s">
        <v>140</v>
      </c>
      <c r="N27516" t="s">
        <v>340</v>
      </c>
    </row>
    <row r="27517" spans="1:14" x14ac:dyDescent="0.35">
      <c r="A27517" t="s">
        <v>17</v>
      </c>
      <c r="B27517">
        <v>15</v>
      </c>
      <c r="C27517" t="s">
        <v>458</v>
      </c>
      <c r="D27517" t="s">
        <v>140</v>
      </c>
      <c r="E27517" t="s">
        <v>624</v>
      </c>
      <c r="F27517" t="s">
        <v>961</v>
      </c>
      <c r="G27517" t="s">
        <v>140</v>
      </c>
      <c r="H27517" t="s">
        <v>140</v>
      </c>
      <c r="I27517" t="s">
        <v>140</v>
      </c>
      <c r="J27517" t="s">
        <v>140</v>
      </c>
      <c r="K27517" t="s">
        <v>140</v>
      </c>
      <c r="L27517" t="s">
        <v>69</v>
      </c>
      <c r="M27517" t="s">
        <v>140</v>
      </c>
      <c r="N27517" t="s">
        <v>140</v>
      </c>
    </row>
    <row r="27518" spans="1:14" x14ac:dyDescent="0.35">
      <c r="A27518" t="s">
        <v>18</v>
      </c>
      <c r="B27518">
        <v>5</v>
      </c>
      <c r="C27518" t="s">
        <v>968</v>
      </c>
      <c r="D27518" t="s">
        <v>592</v>
      </c>
      <c r="E27518" t="s">
        <v>345</v>
      </c>
      <c r="F27518" t="s">
        <v>140</v>
      </c>
      <c r="G27518" t="s">
        <v>140</v>
      </c>
      <c r="H27518" t="s">
        <v>140</v>
      </c>
      <c r="I27518" t="s">
        <v>140</v>
      </c>
      <c r="J27518" t="s">
        <v>140</v>
      </c>
      <c r="K27518" t="s">
        <v>140</v>
      </c>
      <c r="L27518" t="s">
        <v>818</v>
      </c>
      <c r="M27518" t="s">
        <v>140</v>
      </c>
      <c r="N27518" t="s">
        <v>816</v>
      </c>
    </row>
    <row r="27519" spans="1:14" x14ac:dyDescent="0.35">
      <c r="A27519" t="s">
        <v>19</v>
      </c>
      <c r="B27519">
        <v>9</v>
      </c>
      <c r="C27519" t="s">
        <v>668</v>
      </c>
      <c r="D27519" t="s">
        <v>140</v>
      </c>
      <c r="E27519" t="s">
        <v>140</v>
      </c>
      <c r="F27519" t="s">
        <v>412</v>
      </c>
      <c r="G27519" t="s">
        <v>140</v>
      </c>
      <c r="H27519" t="s">
        <v>140</v>
      </c>
      <c r="I27519" t="s">
        <v>140</v>
      </c>
      <c r="J27519" t="s">
        <v>140</v>
      </c>
      <c r="K27519" t="s">
        <v>140</v>
      </c>
      <c r="L27519" t="s">
        <v>417</v>
      </c>
      <c r="M27519" t="s">
        <v>140</v>
      </c>
      <c r="N27519" t="s">
        <v>127</v>
      </c>
    </row>
    <row r="27520" spans="1:14" x14ac:dyDescent="0.35">
      <c r="A27520" t="s">
        <v>20</v>
      </c>
      <c r="B27520">
        <v>8</v>
      </c>
      <c r="C27520" t="s">
        <v>451</v>
      </c>
      <c r="D27520" t="s">
        <v>140</v>
      </c>
      <c r="E27520" t="s">
        <v>221</v>
      </c>
      <c r="F27520" t="s">
        <v>551</v>
      </c>
      <c r="G27520" t="s">
        <v>140</v>
      </c>
      <c r="H27520" t="s">
        <v>140</v>
      </c>
      <c r="I27520" t="s">
        <v>140</v>
      </c>
      <c r="J27520" t="s">
        <v>140</v>
      </c>
      <c r="K27520" t="s">
        <v>140</v>
      </c>
      <c r="L27520" t="s">
        <v>140</v>
      </c>
      <c r="M27520" t="s">
        <v>140</v>
      </c>
      <c r="N27520" t="s">
        <v>794</v>
      </c>
    </row>
    <row r="27521" spans="1:15" x14ac:dyDescent="0.35">
      <c r="A27521" t="s">
        <v>21</v>
      </c>
      <c r="B27521">
        <v>11</v>
      </c>
      <c r="C27521" t="s">
        <v>788</v>
      </c>
      <c r="D27521" t="s">
        <v>140</v>
      </c>
      <c r="E27521" t="s">
        <v>788</v>
      </c>
      <c r="F27521" t="s">
        <v>202</v>
      </c>
      <c r="G27521" t="s">
        <v>140</v>
      </c>
      <c r="H27521" t="s">
        <v>140</v>
      </c>
      <c r="I27521" t="s">
        <v>140</v>
      </c>
      <c r="J27521" t="s">
        <v>140</v>
      </c>
      <c r="K27521" t="s">
        <v>140</v>
      </c>
      <c r="L27521" t="s">
        <v>540</v>
      </c>
      <c r="M27521" t="s">
        <v>140</v>
      </c>
      <c r="N27521" t="s">
        <v>788</v>
      </c>
    </row>
    <row r="27522" spans="1:15" x14ac:dyDescent="0.35">
      <c r="A27522" t="s">
        <v>22</v>
      </c>
      <c r="B27522">
        <v>9</v>
      </c>
      <c r="C27522" t="s">
        <v>937</v>
      </c>
      <c r="D27522" t="s">
        <v>140</v>
      </c>
      <c r="E27522" t="s">
        <v>637</v>
      </c>
      <c r="F27522" t="s">
        <v>140</v>
      </c>
      <c r="G27522" t="s">
        <v>140</v>
      </c>
      <c r="H27522" t="s">
        <v>140</v>
      </c>
      <c r="I27522" t="s">
        <v>140</v>
      </c>
      <c r="J27522" t="s">
        <v>140</v>
      </c>
      <c r="K27522" t="s">
        <v>140</v>
      </c>
      <c r="L27522" t="s">
        <v>381</v>
      </c>
      <c r="M27522" t="s">
        <v>140</v>
      </c>
      <c r="N27522" t="s">
        <v>91</v>
      </c>
    </row>
    <row r="27523" spans="1:15" x14ac:dyDescent="0.35">
      <c r="A27523" t="s">
        <v>23</v>
      </c>
      <c r="B27523">
        <v>10</v>
      </c>
      <c r="C27523" t="s">
        <v>668</v>
      </c>
      <c r="D27523" t="s">
        <v>140</v>
      </c>
      <c r="E27523" t="s">
        <v>140</v>
      </c>
      <c r="F27523" t="s">
        <v>357</v>
      </c>
      <c r="G27523" t="s">
        <v>140</v>
      </c>
      <c r="H27523" t="s">
        <v>140</v>
      </c>
      <c r="I27523" t="s">
        <v>140</v>
      </c>
      <c r="J27523" t="s">
        <v>140</v>
      </c>
      <c r="K27523" t="s">
        <v>140</v>
      </c>
      <c r="L27523" t="s">
        <v>871</v>
      </c>
      <c r="M27523" t="s">
        <v>140</v>
      </c>
      <c r="N27523" t="s">
        <v>1072</v>
      </c>
    </row>
    <row r="27524" spans="1:15" x14ac:dyDescent="0.35">
      <c r="A27524" t="s">
        <v>24</v>
      </c>
      <c r="B27524">
        <v>5</v>
      </c>
      <c r="C27524" t="s">
        <v>140</v>
      </c>
      <c r="D27524" t="s">
        <v>140</v>
      </c>
      <c r="E27524" t="s">
        <v>224</v>
      </c>
      <c r="F27524" t="s">
        <v>140</v>
      </c>
      <c r="G27524" t="s">
        <v>671</v>
      </c>
      <c r="H27524" t="s">
        <v>140</v>
      </c>
      <c r="I27524" t="s">
        <v>140</v>
      </c>
      <c r="J27524" t="s">
        <v>140</v>
      </c>
      <c r="K27524" t="s">
        <v>140</v>
      </c>
      <c r="L27524" t="s">
        <v>115</v>
      </c>
      <c r="M27524" t="s">
        <v>140</v>
      </c>
      <c r="N27524" t="s">
        <v>264</v>
      </c>
    </row>
    <row r="27525" spans="1:15" x14ac:dyDescent="0.35">
      <c r="A27525" t="s">
        <v>25</v>
      </c>
      <c r="B27525">
        <v>6</v>
      </c>
      <c r="C27525" t="s">
        <v>140</v>
      </c>
      <c r="D27525" t="s">
        <v>140</v>
      </c>
      <c r="E27525" t="s">
        <v>264</v>
      </c>
      <c r="F27525" t="s">
        <v>140</v>
      </c>
      <c r="G27525" t="s">
        <v>140</v>
      </c>
      <c r="H27525" t="s">
        <v>140</v>
      </c>
      <c r="I27525" t="s">
        <v>140</v>
      </c>
      <c r="J27525" t="s">
        <v>140</v>
      </c>
      <c r="K27525" t="s">
        <v>140</v>
      </c>
      <c r="L27525" t="s">
        <v>667</v>
      </c>
      <c r="M27525" t="s">
        <v>389</v>
      </c>
      <c r="N27525" t="s">
        <v>741</v>
      </c>
    </row>
    <row r="27526" spans="1:15" x14ac:dyDescent="0.35">
      <c r="A27526" t="s">
        <v>26</v>
      </c>
      <c r="B27526">
        <v>6</v>
      </c>
      <c r="C27526" t="s">
        <v>140</v>
      </c>
      <c r="D27526" t="s">
        <v>140</v>
      </c>
      <c r="E27526" t="s">
        <v>921</v>
      </c>
      <c r="F27526" t="s">
        <v>406</v>
      </c>
      <c r="G27526" t="s">
        <v>140</v>
      </c>
      <c r="H27526" t="s">
        <v>140</v>
      </c>
      <c r="I27526" t="s">
        <v>140</v>
      </c>
      <c r="J27526" t="s">
        <v>140</v>
      </c>
      <c r="K27526" t="s">
        <v>140</v>
      </c>
      <c r="L27526" t="s">
        <v>107</v>
      </c>
      <c r="M27526" t="s">
        <v>913</v>
      </c>
      <c r="N27526" t="s">
        <v>140</v>
      </c>
    </row>
    <row r="27527" spans="1:15" x14ac:dyDescent="0.35">
      <c r="A27527" t="s">
        <v>27</v>
      </c>
      <c r="B27527">
        <v>12</v>
      </c>
      <c r="C27527" t="s">
        <v>660</v>
      </c>
      <c r="D27527" t="s">
        <v>1087</v>
      </c>
      <c r="E27527" t="s">
        <v>390</v>
      </c>
      <c r="F27527" t="s">
        <v>117</v>
      </c>
      <c r="G27527" t="s">
        <v>140</v>
      </c>
      <c r="H27527" t="s">
        <v>140</v>
      </c>
      <c r="I27527" t="s">
        <v>140</v>
      </c>
      <c r="J27527" t="s">
        <v>140</v>
      </c>
      <c r="K27527" t="s">
        <v>140</v>
      </c>
      <c r="L27527" t="s">
        <v>293</v>
      </c>
      <c r="M27527" t="s">
        <v>140</v>
      </c>
      <c r="N27527" t="s">
        <v>140</v>
      </c>
    </row>
    <row r="27528" spans="1:15" x14ac:dyDescent="0.35">
      <c r="A27528" t="s">
        <v>28</v>
      </c>
      <c r="B27528">
        <v>10</v>
      </c>
      <c r="C27528" t="s">
        <v>746</v>
      </c>
      <c r="D27528" t="s">
        <v>1106</v>
      </c>
      <c r="E27528" t="s">
        <v>476</v>
      </c>
      <c r="F27528" t="s">
        <v>1106</v>
      </c>
      <c r="G27528" t="s">
        <v>140</v>
      </c>
      <c r="H27528" t="s">
        <v>140</v>
      </c>
      <c r="I27528" t="s">
        <v>140</v>
      </c>
      <c r="J27528" t="s">
        <v>140</v>
      </c>
      <c r="K27528" t="s">
        <v>140</v>
      </c>
      <c r="L27528" t="s">
        <v>452</v>
      </c>
      <c r="M27528" t="s">
        <v>1064</v>
      </c>
      <c r="N27528" t="s">
        <v>140</v>
      </c>
    </row>
    <row r="27529" spans="1:15" x14ac:dyDescent="0.35">
      <c r="A27529" t="s">
        <v>29</v>
      </c>
      <c r="B27529">
        <v>8</v>
      </c>
      <c r="C27529" t="s">
        <v>961</v>
      </c>
      <c r="D27529" t="s">
        <v>140</v>
      </c>
      <c r="E27529" t="s">
        <v>73</v>
      </c>
      <c r="F27529" t="s">
        <v>140</v>
      </c>
      <c r="G27529" t="s">
        <v>140</v>
      </c>
      <c r="H27529" t="s">
        <v>140</v>
      </c>
      <c r="I27529" t="s">
        <v>140</v>
      </c>
      <c r="J27529" t="s">
        <v>140</v>
      </c>
      <c r="K27529" t="s">
        <v>140</v>
      </c>
      <c r="L27529" t="s">
        <v>440</v>
      </c>
      <c r="M27529" t="s">
        <v>289</v>
      </c>
      <c r="N27529" t="s">
        <v>140</v>
      </c>
    </row>
    <row r="27530" spans="1:15" x14ac:dyDescent="0.35">
      <c r="A27530" t="s">
        <v>30</v>
      </c>
      <c r="B27530">
        <v>10</v>
      </c>
      <c r="C27530" t="s">
        <v>1043</v>
      </c>
      <c r="D27530" t="s">
        <v>140</v>
      </c>
      <c r="E27530" t="s">
        <v>804</v>
      </c>
      <c r="F27530" t="s">
        <v>571</v>
      </c>
      <c r="G27530" t="s">
        <v>140</v>
      </c>
      <c r="H27530" t="s">
        <v>140</v>
      </c>
      <c r="I27530" t="s">
        <v>140</v>
      </c>
      <c r="J27530" t="s">
        <v>140</v>
      </c>
      <c r="K27530" t="s">
        <v>140</v>
      </c>
      <c r="L27530" t="s">
        <v>901</v>
      </c>
      <c r="M27530" t="s">
        <v>140</v>
      </c>
      <c r="N27530" t="s">
        <v>140</v>
      </c>
    </row>
    <row r="27531" spans="1:15" x14ac:dyDescent="0.35">
      <c r="A27531" t="s">
        <v>31</v>
      </c>
      <c r="B27531">
        <v>15</v>
      </c>
      <c r="C27531" t="s">
        <v>140</v>
      </c>
      <c r="D27531" t="s">
        <v>140</v>
      </c>
      <c r="E27531" t="s">
        <v>1071</v>
      </c>
      <c r="F27531" t="s">
        <v>963</v>
      </c>
      <c r="G27531" t="s">
        <v>140</v>
      </c>
      <c r="H27531" t="s">
        <v>140</v>
      </c>
      <c r="I27531" t="s">
        <v>140</v>
      </c>
      <c r="J27531" t="s">
        <v>140</v>
      </c>
      <c r="K27531" t="s">
        <v>140</v>
      </c>
      <c r="L27531" t="s">
        <v>691</v>
      </c>
      <c r="M27531" t="s">
        <v>140</v>
      </c>
      <c r="N27531" t="s">
        <v>140</v>
      </c>
    </row>
    <row r="27532" spans="1:15" x14ac:dyDescent="0.35">
      <c r="A27532" t="s">
        <v>32</v>
      </c>
      <c r="B27532">
        <v>218</v>
      </c>
      <c r="C27532" t="s">
        <v>1104</v>
      </c>
      <c r="D27532" t="s">
        <v>939</v>
      </c>
      <c r="E27532" t="s">
        <v>627</v>
      </c>
      <c r="F27532" t="s">
        <v>894</v>
      </c>
      <c r="G27532" t="s">
        <v>949</v>
      </c>
      <c r="H27532" t="s">
        <v>140</v>
      </c>
      <c r="I27532" t="s">
        <v>140</v>
      </c>
      <c r="J27532" t="s">
        <v>140</v>
      </c>
      <c r="K27532" t="s">
        <v>1009</v>
      </c>
      <c r="L27532" t="s">
        <v>418</v>
      </c>
      <c r="M27532" t="s">
        <v>1066</v>
      </c>
      <c r="N27532" t="s">
        <v>1095</v>
      </c>
    </row>
    <row r="27534" spans="1:15" x14ac:dyDescent="0.35">
      <c r="A27534" t="s">
        <v>2134</v>
      </c>
    </row>
    <row r="27535" spans="1:15" x14ac:dyDescent="0.35">
      <c r="A27535" t="s">
        <v>2</v>
      </c>
      <c r="B27535" t="s">
        <v>1136</v>
      </c>
      <c r="C27535" t="s">
        <v>3</v>
      </c>
      <c r="D27535" t="s">
        <v>2124</v>
      </c>
      <c r="E27535" t="s">
        <v>2125</v>
      </c>
      <c r="F27535" t="s">
        <v>2126</v>
      </c>
      <c r="G27535" t="s">
        <v>2127</v>
      </c>
      <c r="H27535" t="s">
        <v>2128</v>
      </c>
      <c r="I27535" t="s">
        <v>2129</v>
      </c>
      <c r="J27535" t="s">
        <v>2130</v>
      </c>
      <c r="K27535" t="s">
        <v>2131</v>
      </c>
      <c r="L27535" t="s">
        <v>2132</v>
      </c>
      <c r="M27535" t="s">
        <v>2133</v>
      </c>
      <c r="N27535" t="s">
        <v>1526</v>
      </c>
      <c r="O27535" t="s">
        <v>136</v>
      </c>
    </row>
    <row r="27536" spans="1:15" x14ac:dyDescent="0.35">
      <c r="A27536" t="s">
        <v>8</v>
      </c>
      <c r="B27536" t="s">
        <v>1126</v>
      </c>
      <c r="C27536">
        <v>6</v>
      </c>
      <c r="D27536" t="s">
        <v>451</v>
      </c>
      <c r="E27536" t="s">
        <v>140</v>
      </c>
      <c r="F27536" t="s">
        <v>451</v>
      </c>
      <c r="G27536" t="s">
        <v>237</v>
      </c>
      <c r="H27536" t="s">
        <v>140</v>
      </c>
      <c r="I27536" t="s">
        <v>140</v>
      </c>
      <c r="J27536" t="s">
        <v>140</v>
      </c>
      <c r="K27536" t="s">
        <v>140</v>
      </c>
      <c r="L27536" t="s">
        <v>140</v>
      </c>
      <c r="M27536" t="s">
        <v>699</v>
      </c>
      <c r="N27536" t="s">
        <v>140</v>
      </c>
      <c r="O27536" t="s">
        <v>140</v>
      </c>
    </row>
    <row r="27537" spans="1:15" x14ac:dyDescent="0.35">
      <c r="A27537" t="s">
        <v>8</v>
      </c>
      <c r="B27537" t="s">
        <v>1127</v>
      </c>
      <c r="C27537">
        <v>5</v>
      </c>
      <c r="D27537" t="s">
        <v>911</v>
      </c>
      <c r="E27537" t="s">
        <v>140</v>
      </c>
      <c r="F27537" t="s">
        <v>983</v>
      </c>
      <c r="G27537" t="s">
        <v>873</v>
      </c>
      <c r="H27537" t="s">
        <v>140</v>
      </c>
      <c r="I27537" t="s">
        <v>140</v>
      </c>
      <c r="J27537" t="s">
        <v>140</v>
      </c>
      <c r="K27537" t="s">
        <v>140</v>
      </c>
      <c r="L27537" t="s">
        <v>140</v>
      </c>
      <c r="M27537" t="s">
        <v>140</v>
      </c>
      <c r="N27537" t="s">
        <v>140</v>
      </c>
      <c r="O27537" t="s">
        <v>140</v>
      </c>
    </row>
    <row r="27538" spans="1:15" x14ac:dyDescent="0.35">
      <c r="A27538" t="s">
        <v>9</v>
      </c>
      <c r="B27538" t="s">
        <v>1126</v>
      </c>
      <c r="C27538">
        <v>2</v>
      </c>
      <c r="D27538" t="s">
        <v>815</v>
      </c>
      <c r="E27538" t="s">
        <v>140</v>
      </c>
      <c r="F27538" t="s">
        <v>816</v>
      </c>
      <c r="G27538" t="s">
        <v>140</v>
      </c>
      <c r="H27538" t="s">
        <v>140</v>
      </c>
      <c r="I27538" t="s">
        <v>140</v>
      </c>
      <c r="J27538" t="s">
        <v>140</v>
      </c>
      <c r="K27538" t="s">
        <v>140</v>
      </c>
      <c r="L27538" t="s">
        <v>140</v>
      </c>
      <c r="M27538" t="s">
        <v>140</v>
      </c>
      <c r="N27538" t="s">
        <v>140</v>
      </c>
      <c r="O27538" t="s">
        <v>140</v>
      </c>
    </row>
    <row r="27539" spans="1:15" x14ac:dyDescent="0.35">
      <c r="A27539" t="s">
        <v>9</v>
      </c>
      <c r="B27539" t="s">
        <v>1127</v>
      </c>
      <c r="C27539">
        <v>8</v>
      </c>
      <c r="D27539" t="s">
        <v>481</v>
      </c>
      <c r="E27539" t="s">
        <v>140</v>
      </c>
      <c r="F27539" t="s">
        <v>604</v>
      </c>
      <c r="G27539" t="s">
        <v>140</v>
      </c>
      <c r="H27539" t="s">
        <v>140</v>
      </c>
      <c r="I27539" t="s">
        <v>140</v>
      </c>
      <c r="J27539" t="s">
        <v>140</v>
      </c>
      <c r="K27539" t="s">
        <v>140</v>
      </c>
      <c r="L27539" t="s">
        <v>101</v>
      </c>
      <c r="M27539" t="s">
        <v>777</v>
      </c>
      <c r="N27539" t="s">
        <v>140</v>
      </c>
      <c r="O27539" t="s">
        <v>140</v>
      </c>
    </row>
    <row r="27540" spans="1:15" x14ac:dyDescent="0.35">
      <c r="A27540" t="s">
        <v>10</v>
      </c>
      <c r="B27540" t="s">
        <v>1126</v>
      </c>
      <c r="C27540">
        <v>2</v>
      </c>
      <c r="D27540" t="s">
        <v>747</v>
      </c>
      <c r="E27540" t="s">
        <v>140</v>
      </c>
      <c r="F27540" t="s">
        <v>382</v>
      </c>
      <c r="G27540" t="s">
        <v>140</v>
      </c>
      <c r="H27540" t="s">
        <v>140</v>
      </c>
      <c r="I27540" t="s">
        <v>140</v>
      </c>
      <c r="J27540" t="s">
        <v>140</v>
      </c>
      <c r="K27540" t="s">
        <v>140</v>
      </c>
      <c r="L27540" t="s">
        <v>140</v>
      </c>
      <c r="M27540" t="s">
        <v>140</v>
      </c>
      <c r="N27540" t="s">
        <v>140</v>
      </c>
      <c r="O27540" t="s">
        <v>140</v>
      </c>
    </row>
    <row r="27541" spans="1:15" x14ac:dyDescent="0.35">
      <c r="A27541" t="s">
        <v>10</v>
      </c>
      <c r="B27541" t="s">
        <v>1127</v>
      </c>
      <c r="C27541">
        <v>3</v>
      </c>
      <c r="D27541" t="s">
        <v>140</v>
      </c>
      <c r="E27541" t="s">
        <v>140</v>
      </c>
      <c r="F27541" t="s">
        <v>975</v>
      </c>
      <c r="G27541" t="s">
        <v>976</v>
      </c>
      <c r="H27541" t="s">
        <v>140</v>
      </c>
      <c r="I27541" t="s">
        <v>140</v>
      </c>
      <c r="J27541" t="s">
        <v>140</v>
      </c>
      <c r="K27541" t="s">
        <v>140</v>
      </c>
      <c r="L27541" t="s">
        <v>140</v>
      </c>
      <c r="M27541" t="s">
        <v>140</v>
      </c>
      <c r="N27541" t="s">
        <v>140</v>
      </c>
      <c r="O27541" t="s">
        <v>140</v>
      </c>
    </row>
    <row r="27542" spans="1:15" x14ac:dyDescent="0.35">
      <c r="A27542" t="s">
        <v>11</v>
      </c>
      <c r="B27542" t="s">
        <v>1126</v>
      </c>
      <c r="C27542">
        <v>5</v>
      </c>
      <c r="D27542" t="s">
        <v>620</v>
      </c>
      <c r="E27542" t="s">
        <v>140</v>
      </c>
      <c r="F27542" t="s">
        <v>140</v>
      </c>
      <c r="G27542" t="s">
        <v>855</v>
      </c>
      <c r="H27542" t="s">
        <v>140</v>
      </c>
      <c r="I27542" t="s">
        <v>140</v>
      </c>
      <c r="J27542" t="s">
        <v>140</v>
      </c>
      <c r="K27542" t="s">
        <v>140</v>
      </c>
      <c r="L27542" t="s">
        <v>140</v>
      </c>
      <c r="M27542" t="s">
        <v>963</v>
      </c>
      <c r="N27542" t="s">
        <v>140</v>
      </c>
      <c r="O27542" t="s">
        <v>140</v>
      </c>
    </row>
    <row r="27543" spans="1:15" x14ac:dyDescent="0.35">
      <c r="A27543" t="s">
        <v>11</v>
      </c>
      <c r="B27543" t="s">
        <v>1127</v>
      </c>
      <c r="C27543">
        <v>5</v>
      </c>
      <c r="D27543" t="s">
        <v>140</v>
      </c>
      <c r="E27543" t="s">
        <v>140</v>
      </c>
      <c r="F27543" t="s">
        <v>481</v>
      </c>
      <c r="G27543" t="s">
        <v>140</v>
      </c>
      <c r="H27543" t="s">
        <v>140</v>
      </c>
      <c r="I27543" t="s">
        <v>140</v>
      </c>
      <c r="J27543" t="s">
        <v>140</v>
      </c>
      <c r="K27543" t="s">
        <v>140</v>
      </c>
      <c r="L27543" t="s">
        <v>140</v>
      </c>
      <c r="M27543" t="s">
        <v>480</v>
      </c>
      <c r="N27543" t="s">
        <v>140</v>
      </c>
      <c r="O27543" t="s">
        <v>140</v>
      </c>
    </row>
    <row r="27544" spans="1:15" x14ac:dyDescent="0.35">
      <c r="A27544" t="s">
        <v>12</v>
      </c>
      <c r="B27544" t="s">
        <v>1126</v>
      </c>
      <c r="C27544">
        <v>7</v>
      </c>
      <c r="D27544" t="s">
        <v>140</v>
      </c>
      <c r="E27544" t="s">
        <v>140</v>
      </c>
      <c r="F27544" t="s">
        <v>871</v>
      </c>
      <c r="G27544" t="s">
        <v>830</v>
      </c>
      <c r="H27544" t="s">
        <v>140</v>
      </c>
      <c r="I27544" t="s">
        <v>140</v>
      </c>
      <c r="J27544" t="s">
        <v>140</v>
      </c>
      <c r="K27544" t="s">
        <v>140</v>
      </c>
      <c r="L27544" t="s">
        <v>140</v>
      </c>
      <c r="M27544" t="s">
        <v>810</v>
      </c>
      <c r="N27544" t="s">
        <v>140</v>
      </c>
      <c r="O27544" t="s">
        <v>790</v>
      </c>
    </row>
    <row r="27545" spans="1:15" x14ac:dyDescent="0.35">
      <c r="A27545" t="s">
        <v>12</v>
      </c>
      <c r="B27545" t="s">
        <v>1127</v>
      </c>
      <c r="C27545">
        <v>4</v>
      </c>
      <c r="D27545" t="s">
        <v>140</v>
      </c>
      <c r="E27545" t="s">
        <v>140</v>
      </c>
      <c r="F27545" t="s">
        <v>465</v>
      </c>
      <c r="G27545" t="s">
        <v>140</v>
      </c>
      <c r="H27545" t="s">
        <v>140</v>
      </c>
      <c r="I27545" t="s">
        <v>140</v>
      </c>
      <c r="J27545" t="s">
        <v>140</v>
      </c>
      <c r="K27545" t="s">
        <v>140</v>
      </c>
      <c r="L27545" t="s">
        <v>140</v>
      </c>
      <c r="M27545" t="s">
        <v>884</v>
      </c>
      <c r="N27545" t="s">
        <v>571</v>
      </c>
      <c r="O27545" t="s">
        <v>140</v>
      </c>
    </row>
    <row r="27546" spans="1:15" x14ac:dyDescent="0.35">
      <c r="A27546" t="s">
        <v>13</v>
      </c>
      <c r="B27546" t="s">
        <v>1126</v>
      </c>
      <c r="C27546">
        <v>5</v>
      </c>
      <c r="D27546" t="s">
        <v>317</v>
      </c>
      <c r="E27546" t="s">
        <v>140</v>
      </c>
      <c r="F27546" t="s">
        <v>140</v>
      </c>
      <c r="G27546" t="s">
        <v>570</v>
      </c>
      <c r="H27546" t="s">
        <v>140</v>
      </c>
      <c r="I27546" t="s">
        <v>140</v>
      </c>
      <c r="J27546" t="s">
        <v>140</v>
      </c>
      <c r="K27546" t="s">
        <v>140</v>
      </c>
      <c r="L27546" t="s">
        <v>140</v>
      </c>
      <c r="M27546" t="s">
        <v>1087</v>
      </c>
      <c r="N27546" t="s">
        <v>140</v>
      </c>
      <c r="O27546" t="s">
        <v>140</v>
      </c>
    </row>
    <row r="27547" spans="1:15" x14ac:dyDescent="0.35">
      <c r="A27547" t="s">
        <v>13</v>
      </c>
      <c r="B27547" t="s">
        <v>1127</v>
      </c>
      <c r="C27547">
        <v>1</v>
      </c>
      <c r="D27547" t="s">
        <v>140</v>
      </c>
      <c r="E27547" t="s">
        <v>140</v>
      </c>
      <c r="F27547" t="s">
        <v>140</v>
      </c>
      <c r="G27547" t="s">
        <v>140</v>
      </c>
      <c r="H27547" t="s">
        <v>140</v>
      </c>
      <c r="I27547" t="s">
        <v>140</v>
      </c>
      <c r="J27547" t="s">
        <v>140</v>
      </c>
      <c r="K27547" t="s">
        <v>140</v>
      </c>
      <c r="L27547" t="s">
        <v>140</v>
      </c>
      <c r="M27547" t="s">
        <v>177</v>
      </c>
      <c r="N27547" t="s">
        <v>140</v>
      </c>
      <c r="O27547" t="s">
        <v>140</v>
      </c>
    </row>
    <row r="27548" spans="1:15" x14ac:dyDescent="0.35">
      <c r="A27548" t="s">
        <v>13</v>
      </c>
      <c r="B27548" t="s">
        <v>339</v>
      </c>
      <c r="C27548">
        <v>1</v>
      </c>
      <c r="D27548" t="s">
        <v>140</v>
      </c>
      <c r="E27548" t="s">
        <v>140</v>
      </c>
      <c r="F27548" t="s">
        <v>140</v>
      </c>
      <c r="G27548" t="s">
        <v>140</v>
      </c>
      <c r="H27548" t="s">
        <v>140</v>
      </c>
      <c r="I27548" t="s">
        <v>140</v>
      </c>
      <c r="J27548" t="s">
        <v>140</v>
      </c>
      <c r="K27548" t="s">
        <v>140</v>
      </c>
      <c r="L27548" t="s">
        <v>140</v>
      </c>
      <c r="M27548" t="s">
        <v>140</v>
      </c>
      <c r="N27548" t="s">
        <v>140</v>
      </c>
      <c r="O27548" t="s">
        <v>177</v>
      </c>
    </row>
    <row r="27549" spans="1:15" x14ac:dyDescent="0.35">
      <c r="A27549" t="s">
        <v>14</v>
      </c>
      <c r="B27549" t="s">
        <v>1126</v>
      </c>
      <c r="C27549">
        <v>4</v>
      </c>
      <c r="D27549" t="s">
        <v>611</v>
      </c>
      <c r="E27549" t="s">
        <v>140</v>
      </c>
      <c r="F27549" t="s">
        <v>140</v>
      </c>
      <c r="G27549" t="s">
        <v>279</v>
      </c>
      <c r="H27549" t="s">
        <v>140</v>
      </c>
      <c r="I27549" t="s">
        <v>140</v>
      </c>
      <c r="J27549" t="s">
        <v>140</v>
      </c>
      <c r="K27549" t="s">
        <v>140</v>
      </c>
      <c r="L27549" t="s">
        <v>140</v>
      </c>
      <c r="M27549" t="s">
        <v>140</v>
      </c>
      <c r="N27549" t="s">
        <v>140</v>
      </c>
      <c r="O27549" t="s">
        <v>766</v>
      </c>
    </row>
    <row r="27550" spans="1:15" x14ac:dyDescent="0.35">
      <c r="A27550" t="s">
        <v>14</v>
      </c>
      <c r="B27550" t="s">
        <v>1127</v>
      </c>
      <c r="C27550">
        <v>3</v>
      </c>
      <c r="D27550" t="s">
        <v>913</v>
      </c>
      <c r="E27550" t="s">
        <v>140</v>
      </c>
      <c r="F27550" t="s">
        <v>427</v>
      </c>
      <c r="G27550" t="s">
        <v>397</v>
      </c>
      <c r="H27550" t="s">
        <v>140</v>
      </c>
      <c r="I27550" t="s">
        <v>140</v>
      </c>
      <c r="J27550" t="s">
        <v>140</v>
      </c>
      <c r="K27550" t="s">
        <v>140</v>
      </c>
      <c r="L27550" t="s">
        <v>140</v>
      </c>
      <c r="M27550" t="s">
        <v>140</v>
      </c>
      <c r="N27550" t="s">
        <v>140</v>
      </c>
      <c r="O27550" t="s">
        <v>140</v>
      </c>
    </row>
    <row r="27551" spans="1:15" x14ac:dyDescent="0.35">
      <c r="A27551" t="s">
        <v>14</v>
      </c>
      <c r="B27551" t="s">
        <v>339</v>
      </c>
      <c r="C27551">
        <v>1</v>
      </c>
      <c r="D27551" t="s">
        <v>140</v>
      </c>
      <c r="E27551" t="s">
        <v>140</v>
      </c>
      <c r="F27551" t="s">
        <v>140</v>
      </c>
      <c r="G27551" t="s">
        <v>140</v>
      </c>
      <c r="H27551" t="s">
        <v>140</v>
      </c>
      <c r="I27551" t="s">
        <v>140</v>
      </c>
      <c r="J27551" t="s">
        <v>140</v>
      </c>
      <c r="K27551" t="s">
        <v>140</v>
      </c>
      <c r="L27551" t="s">
        <v>140</v>
      </c>
      <c r="M27551" t="s">
        <v>140</v>
      </c>
      <c r="N27551" t="s">
        <v>140</v>
      </c>
      <c r="O27551" t="s">
        <v>177</v>
      </c>
    </row>
    <row r="27552" spans="1:15" x14ac:dyDescent="0.35">
      <c r="A27552" t="s">
        <v>15</v>
      </c>
      <c r="B27552" t="s">
        <v>1126</v>
      </c>
      <c r="C27552">
        <v>6</v>
      </c>
      <c r="D27552" t="s">
        <v>140</v>
      </c>
      <c r="E27552" t="s">
        <v>140</v>
      </c>
      <c r="F27552" t="s">
        <v>58</v>
      </c>
      <c r="G27552" t="s">
        <v>59</v>
      </c>
      <c r="H27552" t="s">
        <v>140</v>
      </c>
      <c r="I27552" t="s">
        <v>140</v>
      </c>
      <c r="J27552" t="s">
        <v>140</v>
      </c>
      <c r="K27552" t="s">
        <v>140</v>
      </c>
      <c r="L27552" t="s">
        <v>140</v>
      </c>
      <c r="M27552" t="s">
        <v>140</v>
      </c>
      <c r="N27552" t="s">
        <v>140</v>
      </c>
      <c r="O27552" t="s">
        <v>140</v>
      </c>
    </row>
    <row r="27553" spans="1:15" x14ac:dyDescent="0.35">
      <c r="A27553" t="s">
        <v>15</v>
      </c>
      <c r="B27553" t="s">
        <v>1127</v>
      </c>
      <c r="C27553">
        <v>6</v>
      </c>
      <c r="D27553" t="s">
        <v>140</v>
      </c>
      <c r="E27553" t="s">
        <v>289</v>
      </c>
      <c r="F27553" t="s">
        <v>140</v>
      </c>
      <c r="G27553" t="s">
        <v>880</v>
      </c>
      <c r="H27553" t="s">
        <v>140</v>
      </c>
      <c r="I27553" t="s">
        <v>140</v>
      </c>
      <c r="J27553" t="s">
        <v>140</v>
      </c>
      <c r="K27553" t="s">
        <v>140</v>
      </c>
      <c r="L27553" t="s">
        <v>140</v>
      </c>
      <c r="M27553" t="s">
        <v>864</v>
      </c>
      <c r="N27553" t="s">
        <v>140</v>
      </c>
      <c r="O27553" t="s">
        <v>140</v>
      </c>
    </row>
    <row r="27554" spans="1:15" x14ac:dyDescent="0.35">
      <c r="A27554" t="s">
        <v>16</v>
      </c>
      <c r="B27554" t="s">
        <v>1126</v>
      </c>
      <c r="C27554">
        <v>3</v>
      </c>
      <c r="D27554" t="s">
        <v>140</v>
      </c>
      <c r="E27554" t="s">
        <v>140</v>
      </c>
      <c r="F27554" t="s">
        <v>140</v>
      </c>
      <c r="G27554" t="s">
        <v>166</v>
      </c>
      <c r="H27554" t="s">
        <v>140</v>
      </c>
      <c r="I27554" t="s">
        <v>140</v>
      </c>
      <c r="J27554" t="s">
        <v>140</v>
      </c>
      <c r="K27554" t="s">
        <v>140</v>
      </c>
      <c r="L27554" t="s">
        <v>140</v>
      </c>
      <c r="M27554" t="s">
        <v>140</v>
      </c>
      <c r="N27554" t="s">
        <v>140</v>
      </c>
      <c r="O27554" t="s">
        <v>165</v>
      </c>
    </row>
    <row r="27555" spans="1:15" x14ac:dyDescent="0.35">
      <c r="A27555" t="s">
        <v>16</v>
      </c>
      <c r="B27555" t="s">
        <v>1127</v>
      </c>
      <c r="C27555">
        <v>2</v>
      </c>
      <c r="D27555" t="s">
        <v>140</v>
      </c>
      <c r="E27555" t="s">
        <v>140</v>
      </c>
      <c r="F27555" t="s">
        <v>309</v>
      </c>
      <c r="G27555" t="s">
        <v>140</v>
      </c>
      <c r="H27555" t="s">
        <v>140</v>
      </c>
      <c r="I27555" t="s">
        <v>140</v>
      </c>
      <c r="J27555" t="s">
        <v>140</v>
      </c>
      <c r="K27555" t="s">
        <v>140</v>
      </c>
      <c r="L27555" t="s">
        <v>140</v>
      </c>
      <c r="M27555" t="s">
        <v>310</v>
      </c>
      <c r="N27555" t="s">
        <v>140</v>
      </c>
      <c r="O27555" t="s">
        <v>140</v>
      </c>
    </row>
    <row r="27556" spans="1:15" x14ac:dyDescent="0.35">
      <c r="A27556" t="s">
        <v>17</v>
      </c>
      <c r="B27556" t="s">
        <v>1126</v>
      </c>
      <c r="C27556">
        <v>9</v>
      </c>
      <c r="D27556" t="s">
        <v>983</v>
      </c>
      <c r="E27556" t="s">
        <v>140</v>
      </c>
      <c r="F27556" t="s">
        <v>215</v>
      </c>
      <c r="G27556" t="s">
        <v>115</v>
      </c>
      <c r="H27556" t="s">
        <v>140</v>
      </c>
      <c r="I27556" t="s">
        <v>140</v>
      </c>
      <c r="J27556" t="s">
        <v>140</v>
      </c>
      <c r="K27556" t="s">
        <v>140</v>
      </c>
      <c r="L27556" t="s">
        <v>140</v>
      </c>
      <c r="M27556" t="s">
        <v>618</v>
      </c>
      <c r="N27556" t="s">
        <v>140</v>
      </c>
      <c r="O27556" t="s">
        <v>140</v>
      </c>
    </row>
    <row r="27557" spans="1:15" x14ac:dyDescent="0.35">
      <c r="A27557" t="s">
        <v>17</v>
      </c>
      <c r="B27557" t="s">
        <v>1127</v>
      </c>
      <c r="C27557">
        <v>6</v>
      </c>
      <c r="D27557" t="s">
        <v>140</v>
      </c>
      <c r="E27557" t="s">
        <v>140</v>
      </c>
      <c r="F27557" t="s">
        <v>578</v>
      </c>
      <c r="G27557" t="s">
        <v>443</v>
      </c>
      <c r="H27557" t="s">
        <v>140</v>
      </c>
      <c r="I27557" t="s">
        <v>140</v>
      </c>
      <c r="J27557" t="s">
        <v>140</v>
      </c>
      <c r="K27557" t="s">
        <v>140</v>
      </c>
      <c r="L27557" t="s">
        <v>140</v>
      </c>
      <c r="M27557" t="s">
        <v>407</v>
      </c>
      <c r="N27557" t="s">
        <v>140</v>
      </c>
      <c r="O27557" t="s">
        <v>140</v>
      </c>
    </row>
    <row r="27558" spans="1:15" x14ac:dyDescent="0.35">
      <c r="A27558" t="s">
        <v>18</v>
      </c>
      <c r="B27558" t="s">
        <v>1126</v>
      </c>
      <c r="C27558">
        <v>4</v>
      </c>
      <c r="D27558" t="s">
        <v>720</v>
      </c>
      <c r="E27558" t="s">
        <v>399</v>
      </c>
      <c r="F27558" t="s">
        <v>967</v>
      </c>
      <c r="G27558" t="s">
        <v>140</v>
      </c>
      <c r="H27558" t="s">
        <v>140</v>
      </c>
      <c r="I27558" t="s">
        <v>140</v>
      </c>
      <c r="J27558" t="s">
        <v>140</v>
      </c>
      <c r="K27558" t="s">
        <v>140</v>
      </c>
      <c r="L27558" t="s">
        <v>140</v>
      </c>
      <c r="M27558" t="s">
        <v>140</v>
      </c>
      <c r="N27558" t="s">
        <v>140</v>
      </c>
      <c r="O27558" t="s">
        <v>585</v>
      </c>
    </row>
    <row r="27559" spans="1:15" x14ac:dyDescent="0.35">
      <c r="A27559" t="s">
        <v>18</v>
      </c>
      <c r="B27559" t="s">
        <v>339</v>
      </c>
      <c r="C27559">
        <v>1</v>
      </c>
      <c r="D27559" t="s">
        <v>140</v>
      </c>
      <c r="E27559" t="s">
        <v>140</v>
      </c>
      <c r="F27559" t="s">
        <v>140</v>
      </c>
      <c r="G27559" t="s">
        <v>140</v>
      </c>
      <c r="H27559" t="s">
        <v>140</v>
      </c>
      <c r="I27559" t="s">
        <v>140</v>
      </c>
      <c r="J27559" t="s">
        <v>140</v>
      </c>
      <c r="K27559" t="s">
        <v>140</v>
      </c>
      <c r="L27559" t="s">
        <v>140</v>
      </c>
      <c r="M27559" t="s">
        <v>177</v>
      </c>
      <c r="N27559" t="s">
        <v>140</v>
      </c>
      <c r="O27559" t="s">
        <v>140</v>
      </c>
    </row>
    <row r="27560" spans="1:15" x14ac:dyDescent="0.35">
      <c r="A27560" t="s">
        <v>19</v>
      </c>
      <c r="B27560" t="s">
        <v>1126</v>
      </c>
      <c r="C27560">
        <v>3</v>
      </c>
      <c r="D27560" t="s">
        <v>946</v>
      </c>
      <c r="E27560" t="s">
        <v>140</v>
      </c>
      <c r="F27560" t="s">
        <v>140</v>
      </c>
      <c r="G27560" t="s">
        <v>140</v>
      </c>
      <c r="H27560" t="s">
        <v>140</v>
      </c>
      <c r="I27560" t="s">
        <v>140</v>
      </c>
      <c r="J27560" t="s">
        <v>140</v>
      </c>
      <c r="K27560" t="s">
        <v>140</v>
      </c>
      <c r="L27560" t="s">
        <v>140</v>
      </c>
      <c r="M27560" t="s">
        <v>947</v>
      </c>
      <c r="N27560" t="s">
        <v>140</v>
      </c>
      <c r="O27560" t="s">
        <v>140</v>
      </c>
    </row>
    <row r="27561" spans="1:15" x14ac:dyDescent="0.35">
      <c r="A27561" t="s">
        <v>19</v>
      </c>
      <c r="B27561" t="s">
        <v>1127</v>
      </c>
      <c r="C27561">
        <v>6</v>
      </c>
      <c r="D27561" t="s">
        <v>140</v>
      </c>
      <c r="E27561" t="s">
        <v>140</v>
      </c>
      <c r="F27561" t="s">
        <v>140</v>
      </c>
      <c r="G27561" t="s">
        <v>994</v>
      </c>
      <c r="H27561" t="s">
        <v>140</v>
      </c>
      <c r="I27561" t="s">
        <v>140</v>
      </c>
      <c r="J27561" t="s">
        <v>140</v>
      </c>
      <c r="K27561" t="s">
        <v>140</v>
      </c>
      <c r="L27561" t="s">
        <v>140</v>
      </c>
      <c r="M27561" t="s">
        <v>683</v>
      </c>
      <c r="N27561" t="s">
        <v>140</v>
      </c>
      <c r="O27561" t="s">
        <v>911</v>
      </c>
    </row>
    <row r="27562" spans="1:15" x14ac:dyDescent="0.35">
      <c r="A27562" t="s">
        <v>20</v>
      </c>
      <c r="B27562" t="s">
        <v>1126</v>
      </c>
      <c r="C27562">
        <v>2</v>
      </c>
      <c r="D27562" t="s">
        <v>177</v>
      </c>
      <c r="E27562" t="s">
        <v>140</v>
      </c>
      <c r="F27562" t="s">
        <v>140</v>
      </c>
      <c r="G27562" t="s">
        <v>140</v>
      </c>
      <c r="H27562" t="s">
        <v>140</v>
      </c>
      <c r="I27562" t="s">
        <v>140</v>
      </c>
      <c r="J27562" t="s">
        <v>140</v>
      </c>
      <c r="K27562" t="s">
        <v>140</v>
      </c>
      <c r="L27562" t="s">
        <v>140</v>
      </c>
      <c r="M27562" t="s">
        <v>140</v>
      </c>
      <c r="N27562" t="s">
        <v>140</v>
      </c>
      <c r="O27562" t="s">
        <v>140</v>
      </c>
    </row>
    <row r="27563" spans="1:15" x14ac:dyDescent="0.35">
      <c r="A27563" t="s">
        <v>20</v>
      </c>
      <c r="B27563" t="s">
        <v>1127</v>
      </c>
      <c r="C27563">
        <v>6</v>
      </c>
      <c r="D27563" t="s">
        <v>756</v>
      </c>
      <c r="E27563" t="s">
        <v>140</v>
      </c>
      <c r="F27563" t="s">
        <v>535</v>
      </c>
      <c r="G27563" t="s">
        <v>792</v>
      </c>
      <c r="H27563" t="s">
        <v>140</v>
      </c>
      <c r="I27563" t="s">
        <v>140</v>
      </c>
      <c r="J27563" t="s">
        <v>140</v>
      </c>
      <c r="K27563" t="s">
        <v>140</v>
      </c>
      <c r="L27563" t="s">
        <v>140</v>
      </c>
      <c r="M27563" t="s">
        <v>140</v>
      </c>
      <c r="N27563" t="s">
        <v>140</v>
      </c>
      <c r="O27563" t="s">
        <v>947</v>
      </c>
    </row>
    <row r="27564" spans="1:15" x14ac:dyDescent="0.35">
      <c r="A27564" t="s">
        <v>21</v>
      </c>
      <c r="B27564" t="s">
        <v>1126</v>
      </c>
      <c r="C27564">
        <v>5</v>
      </c>
      <c r="D27564" t="s">
        <v>913</v>
      </c>
      <c r="E27564" t="s">
        <v>140</v>
      </c>
      <c r="F27564" t="s">
        <v>140</v>
      </c>
      <c r="G27564" t="s">
        <v>913</v>
      </c>
      <c r="H27564" t="s">
        <v>140</v>
      </c>
      <c r="I27564" t="s">
        <v>140</v>
      </c>
      <c r="J27564" t="s">
        <v>140</v>
      </c>
      <c r="K27564" t="s">
        <v>140</v>
      </c>
      <c r="L27564" t="s">
        <v>140</v>
      </c>
      <c r="M27564" t="s">
        <v>616</v>
      </c>
      <c r="N27564" t="s">
        <v>140</v>
      </c>
      <c r="O27564" t="s">
        <v>913</v>
      </c>
    </row>
    <row r="27565" spans="1:15" x14ac:dyDescent="0.35">
      <c r="A27565" t="s">
        <v>21</v>
      </c>
      <c r="B27565" t="s">
        <v>1127</v>
      </c>
      <c r="C27565">
        <v>6</v>
      </c>
      <c r="D27565" t="s">
        <v>140</v>
      </c>
      <c r="E27565" t="s">
        <v>140</v>
      </c>
      <c r="F27565" t="s">
        <v>614</v>
      </c>
      <c r="G27565" t="s">
        <v>196</v>
      </c>
      <c r="H27565" t="s">
        <v>140</v>
      </c>
      <c r="I27565" t="s">
        <v>140</v>
      </c>
      <c r="J27565" t="s">
        <v>140</v>
      </c>
      <c r="K27565" t="s">
        <v>140</v>
      </c>
      <c r="L27565" t="s">
        <v>140</v>
      </c>
      <c r="M27565" t="s">
        <v>610</v>
      </c>
      <c r="N27565" t="s">
        <v>140</v>
      </c>
      <c r="O27565" t="s">
        <v>140</v>
      </c>
    </row>
    <row r="27566" spans="1:15" x14ac:dyDescent="0.35">
      <c r="A27566" t="s">
        <v>22</v>
      </c>
      <c r="B27566" t="s">
        <v>1126</v>
      </c>
      <c r="C27566">
        <v>3</v>
      </c>
      <c r="D27566" t="s">
        <v>710</v>
      </c>
      <c r="E27566" t="s">
        <v>140</v>
      </c>
      <c r="F27566" t="s">
        <v>608</v>
      </c>
      <c r="G27566" t="s">
        <v>140</v>
      </c>
      <c r="H27566" t="s">
        <v>140</v>
      </c>
      <c r="I27566" t="s">
        <v>140</v>
      </c>
      <c r="J27566" t="s">
        <v>140</v>
      </c>
      <c r="K27566" t="s">
        <v>140</v>
      </c>
      <c r="L27566" t="s">
        <v>140</v>
      </c>
      <c r="M27566" t="s">
        <v>140</v>
      </c>
      <c r="N27566" t="s">
        <v>140</v>
      </c>
      <c r="O27566" t="s">
        <v>712</v>
      </c>
    </row>
    <row r="27567" spans="1:15" x14ac:dyDescent="0.35">
      <c r="A27567" t="s">
        <v>22</v>
      </c>
      <c r="B27567" t="s">
        <v>1127</v>
      </c>
      <c r="C27567">
        <v>6</v>
      </c>
      <c r="D27567" t="s">
        <v>988</v>
      </c>
      <c r="E27567" t="s">
        <v>140</v>
      </c>
      <c r="F27567" t="s">
        <v>298</v>
      </c>
      <c r="G27567" t="s">
        <v>140</v>
      </c>
      <c r="H27567" t="s">
        <v>140</v>
      </c>
      <c r="I27567" t="s">
        <v>140</v>
      </c>
      <c r="J27567" t="s">
        <v>140</v>
      </c>
      <c r="K27567" t="s">
        <v>140</v>
      </c>
      <c r="L27567" t="s">
        <v>140</v>
      </c>
      <c r="M27567" t="s">
        <v>79</v>
      </c>
      <c r="N27567" t="s">
        <v>140</v>
      </c>
      <c r="O27567" t="s">
        <v>1067</v>
      </c>
    </row>
    <row r="27568" spans="1:15" x14ac:dyDescent="0.35">
      <c r="A27568" t="s">
        <v>23</v>
      </c>
      <c r="B27568" t="s">
        <v>1126</v>
      </c>
      <c r="C27568">
        <v>4</v>
      </c>
      <c r="D27568" t="s">
        <v>55</v>
      </c>
      <c r="E27568" t="s">
        <v>140</v>
      </c>
      <c r="F27568" t="s">
        <v>140</v>
      </c>
      <c r="G27568" t="s">
        <v>359</v>
      </c>
      <c r="H27568" t="s">
        <v>140</v>
      </c>
      <c r="I27568" t="s">
        <v>140</v>
      </c>
      <c r="J27568" t="s">
        <v>140</v>
      </c>
      <c r="K27568" t="s">
        <v>140</v>
      </c>
      <c r="L27568" t="s">
        <v>140</v>
      </c>
      <c r="M27568" t="s">
        <v>117</v>
      </c>
      <c r="N27568" t="s">
        <v>140</v>
      </c>
      <c r="O27568" t="s">
        <v>140</v>
      </c>
    </row>
    <row r="27569" spans="1:15" x14ac:dyDescent="0.35">
      <c r="A27569" t="s">
        <v>23</v>
      </c>
      <c r="B27569" t="s">
        <v>1127</v>
      </c>
      <c r="C27569">
        <v>5</v>
      </c>
      <c r="D27569" t="s">
        <v>345</v>
      </c>
      <c r="E27569" t="s">
        <v>140</v>
      </c>
      <c r="F27569" t="s">
        <v>140</v>
      </c>
      <c r="G27569" t="s">
        <v>38</v>
      </c>
      <c r="H27569" t="s">
        <v>140</v>
      </c>
      <c r="I27569" t="s">
        <v>140</v>
      </c>
      <c r="J27569" t="s">
        <v>140</v>
      </c>
      <c r="K27569" t="s">
        <v>140</v>
      </c>
      <c r="L27569" t="s">
        <v>140</v>
      </c>
      <c r="M27569" t="s">
        <v>882</v>
      </c>
      <c r="N27569" t="s">
        <v>140</v>
      </c>
      <c r="O27569" t="s">
        <v>140</v>
      </c>
    </row>
    <row r="27570" spans="1:15" x14ac:dyDescent="0.35">
      <c r="A27570" t="s">
        <v>23</v>
      </c>
      <c r="B27570" t="s">
        <v>339</v>
      </c>
      <c r="C27570">
        <v>1</v>
      </c>
      <c r="D27570" t="s">
        <v>140</v>
      </c>
      <c r="E27570" t="s">
        <v>140</v>
      </c>
      <c r="F27570" t="s">
        <v>140</v>
      </c>
      <c r="G27570" t="s">
        <v>140</v>
      </c>
      <c r="H27570" t="s">
        <v>140</v>
      </c>
      <c r="I27570" t="s">
        <v>140</v>
      </c>
      <c r="J27570" t="s">
        <v>140</v>
      </c>
      <c r="K27570" t="s">
        <v>140</v>
      </c>
      <c r="L27570" t="s">
        <v>140</v>
      </c>
      <c r="M27570" t="s">
        <v>140</v>
      </c>
      <c r="N27570" t="s">
        <v>140</v>
      </c>
      <c r="O27570" t="s">
        <v>177</v>
      </c>
    </row>
    <row r="27571" spans="1:15" x14ac:dyDescent="0.35">
      <c r="A27571" t="s">
        <v>24</v>
      </c>
      <c r="B27571" t="s">
        <v>1126</v>
      </c>
      <c r="C27571">
        <v>3</v>
      </c>
      <c r="D27571" t="s">
        <v>140</v>
      </c>
      <c r="E27571" t="s">
        <v>140</v>
      </c>
      <c r="F27571" t="s">
        <v>140</v>
      </c>
      <c r="G27571" t="s">
        <v>140</v>
      </c>
      <c r="H27571" t="s">
        <v>390</v>
      </c>
      <c r="I27571" t="s">
        <v>140</v>
      </c>
      <c r="J27571" t="s">
        <v>140</v>
      </c>
      <c r="K27571" t="s">
        <v>140</v>
      </c>
      <c r="L27571" t="s">
        <v>140</v>
      </c>
      <c r="M27571" t="s">
        <v>140</v>
      </c>
      <c r="N27571" t="s">
        <v>140</v>
      </c>
      <c r="O27571" t="s">
        <v>391</v>
      </c>
    </row>
    <row r="27572" spans="1:15" x14ac:dyDescent="0.35">
      <c r="A27572" t="s">
        <v>24</v>
      </c>
      <c r="B27572" t="s">
        <v>1127</v>
      </c>
      <c r="C27572">
        <v>2</v>
      </c>
      <c r="D27572" t="s">
        <v>140</v>
      </c>
      <c r="E27572" t="s">
        <v>140</v>
      </c>
      <c r="F27572" t="s">
        <v>1175</v>
      </c>
      <c r="G27572" t="s">
        <v>140</v>
      </c>
      <c r="H27572" t="s">
        <v>140</v>
      </c>
      <c r="I27572" t="s">
        <v>140</v>
      </c>
      <c r="J27572" t="s">
        <v>140</v>
      </c>
      <c r="K27572" t="s">
        <v>140</v>
      </c>
      <c r="L27572" t="s">
        <v>140</v>
      </c>
      <c r="M27572" t="s">
        <v>1071</v>
      </c>
      <c r="N27572" t="s">
        <v>140</v>
      </c>
      <c r="O27572" t="s">
        <v>140</v>
      </c>
    </row>
    <row r="27573" spans="1:15" x14ac:dyDescent="0.35">
      <c r="A27573" t="s">
        <v>25</v>
      </c>
      <c r="B27573" t="s">
        <v>1126</v>
      </c>
      <c r="C27573">
        <v>1</v>
      </c>
      <c r="D27573" t="s">
        <v>140</v>
      </c>
      <c r="E27573" t="s">
        <v>140</v>
      </c>
      <c r="F27573" t="s">
        <v>140</v>
      </c>
      <c r="G27573" t="s">
        <v>140</v>
      </c>
      <c r="H27573" t="s">
        <v>140</v>
      </c>
      <c r="I27573" t="s">
        <v>140</v>
      </c>
      <c r="J27573" t="s">
        <v>140</v>
      </c>
      <c r="K27573" t="s">
        <v>140</v>
      </c>
      <c r="L27573" t="s">
        <v>140</v>
      </c>
      <c r="M27573" t="s">
        <v>177</v>
      </c>
      <c r="N27573" t="s">
        <v>140</v>
      </c>
      <c r="O27573" t="s">
        <v>140</v>
      </c>
    </row>
    <row r="27574" spans="1:15" x14ac:dyDescent="0.35">
      <c r="A27574" t="s">
        <v>25</v>
      </c>
      <c r="B27574" t="s">
        <v>1127</v>
      </c>
      <c r="C27574">
        <v>5</v>
      </c>
      <c r="D27574" t="s">
        <v>140</v>
      </c>
      <c r="E27574" t="s">
        <v>140</v>
      </c>
      <c r="F27574" t="s">
        <v>196</v>
      </c>
      <c r="G27574" t="s">
        <v>140</v>
      </c>
      <c r="H27574" t="s">
        <v>140</v>
      </c>
      <c r="I27574" t="s">
        <v>140</v>
      </c>
      <c r="J27574" t="s">
        <v>140</v>
      </c>
      <c r="K27574" t="s">
        <v>140</v>
      </c>
      <c r="L27574" t="s">
        <v>140</v>
      </c>
      <c r="M27574" t="s">
        <v>140</v>
      </c>
      <c r="N27574" t="s">
        <v>578</v>
      </c>
      <c r="O27574" t="s">
        <v>731</v>
      </c>
    </row>
    <row r="27575" spans="1:15" x14ac:dyDescent="0.35">
      <c r="A27575" t="s">
        <v>26</v>
      </c>
      <c r="B27575" t="s">
        <v>1126</v>
      </c>
      <c r="C27575">
        <v>1</v>
      </c>
      <c r="D27575" t="s">
        <v>140</v>
      </c>
      <c r="E27575" t="s">
        <v>140</v>
      </c>
      <c r="F27575" t="s">
        <v>140</v>
      </c>
      <c r="G27575" t="s">
        <v>177</v>
      </c>
      <c r="H27575" t="s">
        <v>140</v>
      </c>
      <c r="I27575" t="s">
        <v>140</v>
      </c>
      <c r="J27575" t="s">
        <v>140</v>
      </c>
      <c r="K27575" t="s">
        <v>140</v>
      </c>
      <c r="L27575" t="s">
        <v>140</v>
      </c>
      <c r="M27575" t="s">
        <v>140</v>
      </c>
      <c r="N27575" t="s">
        <v>140</v>
      </c>
      <c r="O27575" t="s">
        <v>140</v>
      </c>
    </row>
    <row r="27576" spans="1:15" x14ac:dyDescent="0.35">
      <c r="A27576" t="s">
        <v>26</v>
      </c>
      <c r="B27576" t="s">
        <v>1127</v>
      </c>
      <c r="C27576">
        <v>5</v>
      </c>
      <c r="D27576" t="s">
        <v>140</v>
      </c>
      <c r="E27576" t="s">
        <v>140</v>
      </c>
      <c r="F27576" t="s">
        <v>751</v>
      </c>
      <c r="G27576" t="s">
        <v>353</v>
      </c>
      <c r="H27576" t="s">
        <v>140</v>
      </c>
      <c r="I27576" t="s">
        <v>140</v>
      </c>
      <c r="J27576" t="s">
        <v>140</v>
      </c>
      <c r="K27576" t="s">
        <v>140</v>
      </c>
      <c r="L27576" t="s">
        <v>140</v>
      </c>
      <c r="M27576" t="s">
        <v>115</v>
      </c>
      <c r="N27576" t="s">
        <v>1000</v>
      </c>
      <c r="O27576" t="s">
        <v>140</v>
      </c>
    </row>
    <row r="27577" spans="1:15" x14ac:dyDescent="0.35">
      <c r="A27577" t="s">
        <v>27</v>
      </c>
      <c r="B27577" t="s">
        <v>1126</v>
      </c>
      <c r="C27577">
        <v>4</v>
      </c>
      <c r="D27577" t="s">
        <v>140</v>
      </c>
      <c r="E27577" t="s">
        <v>140</v>
      </c>
      <c r="F27577" t="s">
        <v>561</v>
      </c>
      <c r="G27577" t="s">
        <v>140</v>
      </c>
      <c r="H27577" t="s">
        <v>140</v>
      </c>
      <c r="I27577" t="s">
        <v>140</v>
      </c>
      <c r="J27577" t="s">
        <v>140</v>
      </c>
      <c r="K27577" t="s">
        <v>140</v>
      </c>
      <c r="L27577" t="s">
        <v>140</v>
      </c>
      <c r="M27577" t="s">
        <v>562</v>
      </c>
      <c r="N27577" t="s">
        <v>140</v>
      </c>
      <c r="O27577" t="s">
        <v>140</v>
      </c>
    </row>
    <row r="27578" spans="1:15" x14ac:dyDescent="0.35">
      <c r="A27578" t="s">
        <v>27</v>
      </c>
      <c r="B27578" t="s">
        <v>1127</v>
      </c>
      <c r="C27578">
        <v>8</v>
      </c>
      <c r="D27578" t="s">
        <v>973</v>
      </c>
      <c r="E27578" t="s">
        <v>363</v>
      </c>
      <c r="F27578" t="s">
        <v>81</v>
      </c>
      <c r="G27578" t="s">
        <v>932</v>
      </c>
      <c r="H27578" t="s">
        <v>140</v>
      </c>
      <c r="I27578" t="s">
        <v>140</v>
      </c>
      <c r="J27578" t="s">
        <v>140</v>
      </c>
      <c r="K27578" t="s">
        <v>140</v>
      </c>
      <c r="L27578" t="s">
        <v>140</v>
      </c>
      <c r="M27578" t="s">
        <v>973</v>
      </c>
      <c r="N27578" t="s">
        <v>140</v>
      </c>
      <c r="O27578" t="s">
        <v>140</v>
      </c>
    </row>
    <row r="27579" spans="1:15" x14ac:dyDescent="0.35">
      <c r="A27579" t="s">
        <v>28</v>
      </c>
      <c r="B27579" t="s">
        <v>1126</v>
      </c>
      <c r="C27579">
        <v>3</v>
      </c>
      <c r="D27579" t="s">
        <v>140</v>
      </c>
      <c r="E27579" t="s">
        <v>140</v>
      </c>
      <c r="F27579" t="s">
        <v>314</v>
      </c>
      <c r="G27579" t="s">
        <v>140</v>
      </c>
      <c r="H27579" t="s">
        <v>140</v>
      </c>
      <c r="I27579" t="s">
        <v>140</v>
      </c>
      <c r="J27579" t="s">
        <v>140</v>
      </c>
      <c r="K27579" t="s">
        <v>140</v>
      </c>
      <c r="L27579" t="s">
        <v>140</v>
      </c>
      <c r="M27579" t="s">
        <v>313</v>
      </c>
      <c r="N27579" t="s">
        <v>140</v>
      </c>
      <c r="O27579" t="s">
        <v>140</v>
      </c>
    </row>
    <row r="27580" spans="1:15" x14ac:dyDescent="0.35">
      <c r="A27580" t="s">
        <v>28</v>
      </c>
      <c r="B27580" t="s">
        <v>1127</v>
      </c>
      <c r="C27580">
        <v>5</v>
      </c>
      <c r="D27580" t="s">
        <v>202</v>
      </c>
      <c r="E27580" t="s">
        <v>994</v>
      </c>
      <c r="F27580" t="s">
        <v>115</v>
      </c>
      <c r="G27580" t="s">
        <v>994</v>
      </c>
      <c r="H27580" t="s">
        <v>140</v>
      </c>
      <c r="I27580" t="s">
        <v>140</v>
      </c>
      <c r="J27580" t="s">
        <v>140</v>
      </c>
      <c r="K27580" t="s">
        <v>140</v>
      </c>
      <c r="L27580" t="s">
        <v>140</v>
      </c>
      <c r="M27580" t="s">
        <v>795</v>
      </c>
      <c r="N27580" t="s">
        <v>140</v>
      </c>
      <c r="O27580" t="s">
        <v>140</v>
      </c>
    </row>
    <row r="27581" spans="1:15" x14ac:dyDescent="0.35">
      <c r="A27581" t="s">
        <v>28</v>
      </c>
      <c r="B27581" t="s">
        <v>339</v>
      </c>
      <c r="C27581">
        <v>2</v>
      </c>
      <c r="D27581" t="s">
        <v>140</v>
      </c>
      <c r="E27581" t="s">
        <v>140</v>
      </c>
      <c r="F27581" t="s">
        <v>140</v>
      </c>
      <c r="G27581" t="s">
        <v>140</v>
      </c>
      <c r="H27581" t="s">
        <v>140</v>
      </c>
      <c r="I27581" t="s">
        <v>140</v>
      </c>
      <c r="J27581" t="s">
        <v>140</v>
      </c>
      <c r="K27581" t="s">
        <v>140</v>
      </c>
      <c r="L27581" t="s">
        <v>140</v>
      </c>
      <c r="M27581" t="s">
        <v>60</v>
      </c>
      <c r="N27581" t="s">
        <v>61</v>
      </c>
      <c r="O27581" t="s">
        <v>140</v>
      </c>
    </row>
    <row r="27582" spans="1:15" x14ac:dyDescent="0.35">
      <c r="A27582" t="s">
        <v>29</v>
      </c>
      <c r="B27582" t="s">
        <v>1126</v>
      </c>
      <c r="C27582">
        <v>7</v>
      </c>
      <c r="D27582" t="s">
        <v>140</v>
      </c>
      <c r="E27582" t="s">
        <v>140</v>
      </c>
      <c r="F27582" t="s">
        <v>381</v>
      </c>
      <c r="G27582" t="s">
        <v>140</v>
      </c>
      <c r="H27582" t="s">
        <v>140</v>
      </c>
      <c r="I27582" t="s">
        <v>140</v>
      </c>
      <c r="J27582" t="s">
        <v>140</v>
      </c>
      <c r="K27582" t="s">
        <v>140</v>
      </c>
      <c r="L27582" t="s">
        <v>140</v>
      </c>
      <c r="M27582" t="s">
        <v>883</v>
      </c>
      <c r="N27582" t="s">
        <v>543</v>
      </c>
      <c r="O27582" t="s">
        <v>140</v>
      </c>
    </row>
    <row r="27583" spans="1:15" x14ac:dyDescent="0.35">
      <c r="A27583" t="s">
        <v>29</v>
      </c>
      <c r="B27583" t="s">
        <v>1127</v>
      </c>
      <c r="C27583">
        <v>1</v>
      </c>
      <c r="D27583" t="s">
        <v>177</v>
      </c>
      <c r="E27583" t="s">
        <v>140</v>
      </c>
      <c r="F27583" t="s">
        <v>140</v>
      </c>
      <c r="G27583" t="s">
        <v>140</v>
      </c>
      <c r="H27583" t="s">
        <v>140</v>
      </c>
      <c r="I27583" t="s">
        <v>140</v>
      </c>
      <c r="J27583" t="s">
        <v>140</v>
      </c>
      <c r="K27583" t="s">
        <v>140</v>
      </c>
      <c r="L27583" t="s">
        <v>140</v>
      </c>
      <c r="M27583" t="s">
        <v>140</v>
      </c>
      <c r="N27583" t="s">
        <v>140</v>
      </c>
      <c r="O27583" t="s">
        <v>140</v>
      </c>
    </row>
    <row r="27584" spans="1:15" x14ac:dyDescent="0.35">
      <c r="A27584" t="s">
        <v>30</v>
      </c>
      <c r="B27584" t="s">
        <v>1126</v>
      </c>
      <c r="C27584">
        <v>3</v>
      </c>
      <c r="D27584" t="s">
        <v>838</v>
      </c>
      <c r="E27584" t="s">
        <v>140</v>
      </c>
      <c r="F27584" t="s">
        <v>58</v>
      </c>
      <c r="G27584" t="s">
        <v>140</v>
      </c>
      <c r="H27584" t="s">
        <v>140</v>
      </c>
      <c r="I27584" t="s">
        <v>140</v>
      </c>
      <c r="J27584" t="s">
        <v>140</v>
      </c>
      <c r="K27584" t="s">
        <v>140</v>
      </c>
      <c r="L27584" t="s">
        <v>140</v>
      </c>
      <c r="M27584" t="s">
        <v>855</v>
      </c>
      <c r="N27584" t="s">
        <v>140</v>
      </c>
      <c r="O27584" t="s">
        <v>140</v>
      </c>
    </row>
    <row r="27585" spans="1:15" x14ac:dyDescent="0.35">
      <c r="A27585" t="s">
        <v>30</v>
      </c>
      <c r="B27585" t="s">
        <v>1127</v>
      </c>
      <c r="C27585">
        <v>7</v>
      </c>
      <c r="D27585" t="s">
        <v>140</v>
      </c>
      <c r="E27585" t="s">
        <v>140</v>
      </c>
      <c r="F27585" t="s">
        <v>156</v>
      </c>
      <c r="G27585" t="s">
        <v>183</v>
      </c>
      <c r="H27585" t="s">
        <v>140</v>
      </c>
      <c r="I27585" t="s">
        <v>140</v>
      </c>
      <c r="J27585" t="s">
        <v>140</v>
      </c>
      <c r="K27585" t="s">
        <v>140</v>
      </c>
      <c r="L27585" t="s">
        <v>140</v>
      </c>
      <c r="M27585" t="s">
        <v>111</v>
      </c>
      <c r="N27585" t="s">
        <v>140</v>
      </c>
      <c r="O27585" t="s">
        <v>140</v>
      </c>
    </row>
    <row r="27586" spans="1:15" x14ac:dyDescent="0.35">
      <c r="A27586" t="s">
        <v>31</v>
      </c>
      <c r="B27586" t="s">
        <v>1126</v>
      </c>
      <c r="C27586">
        <v>7</v>
      </c>
      <c r="D27586" t="s">
        <v>140</v>
      </c>
      <c r="E27586" t="s">
        <v>140</v>
      </c>
      <c r="F27586" t="s">
        <v>874</v>
      </c>
      <c r="G27586" t="s">
        <v>206</v>
      </c>
      <c r="H27586" t="s">
        <v>140</v>
      </c>
      <c r="I27586" t="s">
        <v>140</v>
      </c>
      <c r="J27586" t="s">
        <v>140</v>
      </c>
      <c r="K27586" t="s">
        <v>140</v>
      </c>
      <c r="L27586" t="s">
        <v>140</v>
      </c>
      <c r="M27586" t="s">
        <v>425</v>
      </c>
      <c r="N27586" t="s">
        <v>140</v>
      </c>
      <c r="O27586" t="s">
        <v>140</v>
      </c>
    </row>
    <row r="27587" spans="1:15" x14ac:dyDescent="0.35">
      <c r="A27587" t="s">
        <v>31</v>
      </c>
      <c r="B27587" t="s">
        <v>1127</v>
      </c>
      <c r="C27587">
        <v>8</v>
      </c>
      <c r="D27587" t="s">
        <v>140</v>
      </c>
      <c r="E27587" t="s">
        <v>140</v>
      </c>
      <c r="F27587" t="s">
        <v>662</v>
      </c>
      <c r="G27587" t="s">
        <v>580</v>
      </c>
      <c r="H27587" t="s">
        <v>140</v>
      </c>
      <c r="I27587" t="s">
        <v>140</v>
      </c>
      <c r="J27587" t="s">
        <v>140</v>
      </c>
      <c r="K27587" t="s">
        <v>140</v>
      </c>
      <c r="L27587" t="s">
        <v>140</v>
      </c>
      <c r="M27587" t="s">
        <v>346</v>
      </c>
      <c r="N27587" t="s">
        <v>140</v>
      </c>
      <c r="O27587" t="s">
        <v>140</v>
      </c>
    </row>
    <row r="27588" spans="1:15" x14ac:dyDescent="0.35">
      <c r="A27588" t="s">
        <v>32</v>
      </c>
      <c r="B27588" t="s">
        <v>1126</v>
      </c>
      <c r="C27588">
        <v>99</v>
      </c>
      <c r="D27588" t="s">
        <v>921</v>
      </c>
      <c r="E27588" t="s">
        <v>1013</v>
      </c>
      <c r="F27588" t="s">
        <v>855</v>
      </c>
      <c r="G27588" t="s">
        <v>551</v>
      </c>
      <c r="H27588" t="s">
        <v>1068</v>
      </c>
      <c r="I27588" t="s">
        <v>140</v>
      </c>
      <c r="J27588" t="s">
        <v>140</v>
      </c>
      <c r="K27588" t="s">
        <v>140</v>
      </c>
      <c r="L27588" t="s">
        <v>140</v>
      </c>
      <c r="M27588" t="s">
        <v>518</v>
      </c>
      <c r="N27588" t="s">
        <v>1063</v>
      </c>
      <c r="O27588" t="s">
        <v>1100</v>
      </c>
    </row>
    <row r="27589" spans="1:15" x14ac:dyDescent="0.35">
      <c r="A27589" t="s">
        <v>32</v>
      </c>
      <c r="B27589" t="s">
        <v>1127</v>
      </c>
      <c r="C27589">
        <v>113</v>
      </c>
      <c r="D27589" t="s">
        <v>91</v>
      </c>
      <c r="E27589" t="s">
        <v>1023</v>
      </c>
      <c r="F27589" t="s">
        <v>346</v>
      </c>
      <c r="G27589" t="s">
        <v>720</v>
      </c>
      <c r="H27589" t="s">
        <v>140</v>
      </c>
      <c r="I27589" t="s">
        <v>140</v>
      </c>
      <c r="J27589" t="s">
        <v>140</v>
      </c>
      <c r="K27589" t="s">
        <v>140</v>
      </c>
      <c r="L27589" t="s">
        <v>1021</v>
      </c>
      <c r="M27589" t="s">
        <v>731</v>
      </c>
      <c r="N27589" t="s">
        <v>1020</v>
      </c>
      <c r="O27589" t="s">
        <v>1052</v>
      </c>
    </row>
    <row r="27590" spans="1:15" x14ac:dyDescent="0.35">
      <c r="A27590" t="s">
        <v>32</v>
      </c>
      <c r="B27590" t="s">
        <v>339</v>
      </c>
      <c r="C27590">
        <v>6</v>
      </c>
      <c r="D27590" t="s">
        <v>140</v>
      </c>
      <c r="E27590" t="s">
        <v>140</v>
      </c>
      <c r="F27590" t="s">
        <v>140</v>
      </c>
      <c r="G27590" t="s">
        <v>140</v>
      </c>
      <c r="H27590" t="s">
        <v>140</v>
      </c>
      <c r="I27590" t="s">
        <v>140</v>
      </c>
      <c r="J27590" t="s">
        <v>140</v>
      </c>
      <c r="K27590" t="s">
        <v>140</v>
      </c>
      <c r="L27590" t="s">
        <v>140</v>
      </c>
      <c r="M27590" t="s">
        <v>980</v>
      </c>
      <c r="N27590" t="s">
        <v>801</v>
      </c>
      <c r="O27590" t="s">
        <v>343</v>
      </c>
    </row>
    <row r="27592" spans="1:15" x14ac:dyDescent="0.35">
      <c r="A27592" t="s">
        <v>2135</v>
      </c>
    </row>
    <row r="27593" spans="1:15" x14ac:dyDescent="0.35">
      <c r="A27593" t="s">
        <v>2</v>
      </c>
      <c r="B27593" t="s">
        <v>1141</v>
      </c>
      <c r="C27593" t="s">
        <v>3</v>
      </c>
      <c r="D27593" t="s">
        <v>2124</v>
      </c>
      <c r="E27593" t="s">
        <v>2125</v>
      </c>
      <c r="F27593" t="s">
        <v>2126</v>
      </c>
      <c r="G27593" t="s">
        <v>2127</v>
      </c>
      <c r="H27593" t="s">
        <v>2128</v>
      </c>
      <c r="I27593" t="s">
        <v>2129</v>
      </c>
      <c r="J27593" t="s">
        <v>2130</v>
      </c>
      <c r="K27593" t="s">
        <v>2131</v>
      </c>
      <c r="L27593" t="s">
        <v>2132</v>
      </c>
      <c r="M27593" t="s">
        <v>2133</v>
      </c>
      <c r="N27593" t="s">
        <v>1526</v>
      </c>
      <c r="O27593" t="s">
        <v>136</v>
      </c>
    </row>
    <row r="27594" spans="1:15" x14ac:dyDescent="0.35">
      <c r="A27594" t="s">
        <v>8</v>
      </c>
      <c r="B27594" t="s">
        <v>1129</v>
      </c>
      <c r="C27594">
        <v>4</v>
      </c>
      <c r="D27594" t="s">
        <v>677</v>
      </c>
      <c r="E27594" t="s">
        <v>140</v>
      </c>
      <c r="F27594" t="s">
        <v>140</v>
      </c>
      <c r="G27594" t="s">
        <v>801</v>
      </c>
      <c r="H27594" t="s">
        <v>140</v>
      </c>
      <c r="I27594" t="s">
        <v>140</v>
      </c>
      <c r="J27594" t="s">
        <v>140</v>
      </c>
      <c r="K27594" t="s">
        <v>140</v>
      </c>
      <c r="L27594" t="s">
        <v>140</v>
      </c>
      <c r="M27594" t="s">
        <v>676</v>
      </c>
      <c r="N27594" t="s">
        <v>140</v>
      </c>
      <c r="O27594" t="s">
        <v>140</v>
      </c>
    </row>
    <row r="27595" spans="1:15" x14ac:dyDescent="0.35">
      <c r="A27595" t="s">
        <v>8</v>
      </c>
      <c r="B27595" t="s">
        <v>1130</v>
      </c>
      <c r="C27595">
        <v>4</v>
      </c>
      <c r="D27595" t="s">
        <v>932</v>
      </c>
      <c r="E27595" t="s">
        <v>140</v>
      </c>
      <c r="F27595" t="s">
        <v>140</v>
      </c>
      <c r="G27595" t="s">
        <v>931</v>
      </c>
      <c r="H27595" t="s">
        <v>140</v>
      </c>
      <c r="I27595" t="s">
        <v>140</v>
      </c>
      <c r="J27595" t="s">
        <v>140</v>
      </c>
      <c r="K27595" t="s">
        <v>140</v>
      </c>
      <c r="L27595" t="s">
        <v>140</v>
      </c>
      <c r="M27595" t="s">
        <v>140</v>
      </c>
      <c r="N27595" t="s">
        <v>140</v>
      </c>
      <c r="O27595" t="s">
        <v>140</v>
      </c>
    </row>
    <row r="27596" spans="1:15" x14ac:dyDescent="0.35">
      <c r="A27596" t="s">
        <v>8</v>
      </c>
      <c r="B27596" t="s">
        <v>1131</v>
      </c>
      <c r="C27596">
        <v>3</v>
      </c>
      <c r="D27596" t="s">
        <v>140</v>
      </c>
      <c r="E27596" t="s">
        <v>140</v>
      </c>
      <c r="F27596" t="s">
        <v>479</v>
      </c>
      <c r="G27596" t="s">
        <v>478</v>
      </c>
      <c r="H27596" t="s">
        <v>140</v>
      </c>
      <c r="I27596" t="s">
        <v>140</v>
      </c>
      <c r="J27596" t="s">
        <v>140</v>
      </c>
      <c r="K27596" t="s">
        <v>140</v>
      </c>
      <c r="L27596" t="s">
        <v>140</v>
      </c>
      <c r="M27596" t="s">
        <v>140</v>
      </c>
      <c r="N27596" t="s">
        <v>140</v>
      </c>
      <c r="O27596" t="s">
        <v>140</v>
      </c>
    </row>
    <row r="27597" spans="1:15" x14ac:dyDescent="0.35">
      <c r="A27597" t="s">
        <v>9</v>
      </c>
      <c r="B27597" t="s">
        <v>1129</v>
      </c>
      <c r="C27597">
        <v>1</v>
      </c>
      <c r="D27597" t="s">
        <v>140</v>
      </c>
      <c r="E27597" t="s">
        <v>140</v>
      </c>
      <c r="F27597" t="s">
        <v>140</v>
      </c>
      <c r="G27597" t="s">
        <v>140</v>
      </c>
      <c r="H27597" t="s">
        <v>140</v>
      </c>
      <c r="I27597" t="s">
        <v>140</v>
      </c>
      <c r="J27597" t="s">
        <v>140</v>
      </c>
      <c r="K27597" t="s">
        <v>140</v>
      </c>
      <c r="L27597" t="s">
        <v>177</v>
      </c>
      <c r="M27597" t="s">
        <v>140</v>
      </c>
      <c r="N27597" t="s">
        <v>140</v>
      </c>
      <c r="O27597" t="s">
        <v>140</v>
      </c>
    </row>
    <row r="27598" spans="1:15" x14ac:dyDescent="0.35">
      <c r="A27598" t="s">
        <v>9</v>
      </c>
      <c r="B27598" t="s">
        <v>1130</v>
      </c>
      <c r="C27598">
        <v>8</v>
      </c>
      <c r="D27598" t="s">
        <v>799</v>
      </c>
      <c r="E27598" t="s">
        <v>140</v>
      </c>
      <c r="F27598" t="s">
        <v>608</v>
      </c>
      <c r="G27598" t="s">
        <v>140</v>
      </c>
      <c r="H27598" t="s">
        <v>140</v>
      </c>
      <c r="I27598" t="s">
        <v>140</v>
      </c>
      <c r="J27598" t="s">
        <v>140</v>
      </c>
      <c r="K27598" t="s">
        <v>140</v>
      </c>
      <c r="L27598" t="s">
        <v>140</v>
      </c>
      <c r="M27598" t="s">
        <v>289</v>
      </c>
      <c r="N27598" t="s">
        <v>140</v>
      </c>
      <c r="O27598" t="s">
        <v>140</v>
      </c>
    </row>
    <row r="27599" spans="1:15" x14ac:dyDescent="0.35">
      <c r="A27599" t="s">
        <v>9</v>
      </c>
      <c r="B27599" t="s">
        <v>1131</v>
      </c>
      <c r="C27599">
        <v>1</v>
      </c>
      <c r="D27599" t="s">
        <v>140</v>
      </c>
      <c r="E27599" t="s">
        <v>140</v>
      </c>
      <c r="F27599" t="s">
        <v>177</v>
      </c>
      <c r="G27599" t="s">
        <v>140</v>
      </c>
      <c r="H27599" t="s">
        <v>140</v>
      </c>
      <c r="I27599" t="s">
        <v>140</v>
      </c>
      <c r="J27599" t="s">
        <v>140</v>
      </c>
      <c r="K27599" t="s">
        <v>140</v>
      </c>
      <c r="L27599" t="s">
        <v>140</v>
      </c>
      <c r="M27599" t="s">
        <v>140</v>
      </c>
      <c r="N27599" t="s">
        <v>140</v>
      </c>
      <c r="O27599" t="s">
        <v>140</v>
      </c>
    </row>
    <row r="27600" spans="1:15" x14ac:dyDescent="0.35">
      <c r="A27600" t="s">
        <v>10</v>
      </c>
      <c r="B27600" t="s">
        <v>1129</v>
      </c>
      <c r="C27600">
        <v>1</v>
      </c>
      <c r="D27600" t="s">
        <v>177</v>
      </c>
      <c r="E27600" t="s">
        <v>140</v>
      </c>
      <c r="F27600" t="s">
        <v>140</v>
      </c>
      <c r="G27600" t="s">
        <v>140</v>
      </c>
      <c r="H27600" t="s">
        <v>140</v>
      </c>
      <c r="I27600" t="s">
        <v>140</v>
      </c>
      <c r="J27600" t="s">
        <v>140</v>
      </c>
      <c r="K27600" t="s">
        <v>140</v>
      </c>
      <c r="L27600" t="s">
        <v>140</v>
      </c>
      <c r="M27600" t="s">
        <v>140</v>
      </c>
      <c r="N27600" t="s">
        <v>140</v>
      </c>
      <c r="O27600" t="s">
        <v>140</v>
      </c>
    </row>
    <row r="27601" spans="1:15" x14ac:dyDescent="0.35">
      <c r="A27601" t="s">
        <v>10</v>
      </c>
      <c r="B27601" t="s">
        <v>1130</v>
      </c>
      <c r="C27601">
        <v>3</v>
      </c>
      <c r="D27601" t="s">
        <v>140</v>
      </c>
      <c r="E27601" t="s">
        <v>140</v>
      </c>
      <c r="F27601" t="s">
        <v>328</v>
      </c>
      <c r="G27601" t="s">
        <v>327</v>
      </c>
      <c r="H27601" t="s">
        <v>140</v>
      </c>
      <c r="I27601" t="s">
        <v>140</v>
      </c>
      <c r="J27601" t="s">
        <v>140</v>
      </c>
      <c r="K27601" t="s">
        <v>140</v>
      </c>
      <c r="L27601" t="s">
        <v>140</v>
      </c>
      <c r="M27601" t="s">
        <v>140</v>
      </c>
      <c r="N27601" t="s">
        <v>140</v>
      </c>
      <c r="O27601" t="s">
        <v>140</v>
      </c>
    </row>
    <row r="27602" spans="1:15" x14ac:dyDescent="0.35">
      <c r="A27602" t="s">
        <v>10</v>
      </c>
      <c r="B27602" t="s">
        <v>1131</v>
      </c>
      <c r="C27602">
        <v>1</v>
      </c>
      <c r="D27602" t="s">
        <v>140</v>
      </c>
      <c r="E27602" t="s">
        <v>140</v>
      </c>
      <c r="F27602" t="s">
        <v>177</v>
      </c>
      <c r="G27602" t="s">
        <v>140</v>
      </c>
      <c r="H27602" t="s">
        <v>140</v>
      </c>
      <c r="I27602" t="s">
        <v>140</v>
      </c>
      <c r="J27602" t="s">
        <v>140</v>
      </c>
      <c r="K27602" t="s">
        <v>140</v>
      </c>
      <c r="L27602" t="s">
        <v>140</v>
      </c>
      <c r="M27602" t="s">
        <v>140</v>
      </c>
      <c r="N27602" t="s">
        <v>140</v>
      </c>
      <c r="O27602" t="s">
        <v>140</v>
      </c>
    </row>
    <row r="27603" spans="1:15" x14ac:dyDescent="0.35">
      <c r="A27603" t="s">
        <v>11</v>
      </c>
      <c r="B27603" t="s">
        <v>1129</v>
      </c>
      <c r="C27603">
        <v>2</v>
      </c>
      <c r="D27603" t="s">
        <v>140</v>
      </c>
      <c r="E27603" t="s">
        <v>140</v>
      </c>
      <c r="F27603" t="s">
        <v>474</v>
      </c>
      <c r="G27603" t="s">
        <v>140</v>
      </c>
      <c r="H27603" t="s">
        <v>140</v>
      </c>
      <c r="I27603" t="s">
        <v>140</v>
      </c>
      <c r="J27603" t="s">
        <v>140</v>
      </c>
      <c r="K27603" t="s">
        <v>140</v>
      </c>
      <c r="L27603" t="s">
        <v>140</v>
      </c>
      <c r="M27603" t="s">
        <v>475</v>
      </c>
      <c r="N27603" t="s">
        <v>140</v>
      </c>
      <c r="O27603" t="s">
        <v>140</v>
      </c>
    </row>
    <row r="27604" spans="1:15" x14ac:dyDescent="0.35">
      <c r="A27604" t="s">
        <v>11</v>
      </c>
      <c r="B27604" t="s">
        <v>1130</v>
      </c>
      <c r="C27604">
        <v>8</v>
      </c>
      <c r="D27604" t="s">
        <v>871</v>
      </c>
      <c r="E27604" t="s">
        <v>140</v>
      </c>
      <c r="F27604" t="s">
        <v>749</v>
      </c>
      <c r="G27604" t="s">
        <v>101</v>
      </c>
      <c r="H27604" t="s">
        <v>140</v>
      </c>
      <c r="I27604" t="s">
        <v>140</v>
      </c>
      <c r="J27604" t="s">
        <v>140</v>
      </c>
      <c r="K27604" t="s">
        <v>140</v>
      </c>
      <c r="L27604" t="s">
        <v>140</v>
      </c>
      <c r="M27604" t="s">
        <v>434</v>
      </c>
      <c r="N27604" t="s">
        <v>140</v>
      </c>
      <c r="O27604" t="s">
        <v>140</v>
      </c>
    </row>
    <row r="27605" spans="1:15" x14ac:dyDescent="0.35">
      <c r="A27605" t="s">
        <v>12</v>
      </c>
      <c r="B27605" t="s">
        <v>1129</v>
      </c>
      <c r="C27605">
        <v>5</v>
      </c>
      <c r="D27605" t="s">
        <v>140</v>
      </c>
      <c r="E27605" t="s">
        <v>140</v>
      </c>
      <c r="F27605" t="s">
        <v>913</v>
      </c>
      <c r="G27605" t="s">
        <v>913</v>
      </c>
      <c r="H27605" t="s">
        <v>140</v>
      </c>
      <c r="I27605" t="s">
        <v>140</v>
      </c>
      <c r="J27605" t="s">
        <v>140</v>
      </c>
      <c r="K27605" t="s">
        <v>140</v>
      </c>
      <c r="L27605" t="s">
        <v>140</v>
      </c>
      <c r="M27605" t="s">
        <v>615</v>
      </c>
      <c r="N27605" t="s">
        <v>140</v>
      </c>
      <c r="O27605" t="s">
        <v>615</v>
      </c>
    </row>
    <row r="27606" spans="1:15" x14ac:dyDescent="0.35">
      <c r="A27606" t="s">
        <v>12</v>
      </c>
      <c r="B27606" t="s">
        <v>1130</v>
      </c>
      <c r="C27606">
        <v>5</v>
      </c>
      <c r="D27606" t="s">
        <v>140</v>
      </c>
      <c r="E27606" t="s">
        <v>140</v>
      </c>
      <c r="F27606" t="s">
        <v>323</v>
      </c>
      <c r="G27606" t="s">
        <v>728</v>
      </c>
      <c r="H27606" t="s">
        <v>140</v>
      </c>
      <c r="I27606" t="s">
        <v>140</v>
      </c>
      <c r="J27606" t="s">
        <v>140</v>
      </c>
      <c r="K27606" t="s">
        <v>140</v>
      </c>
      <c r="L27606" t="s">
        <v>140</v>
      </c>
      <c r="M27606" t="s">
        <v>664</v>
      </c>
      <c r="N27606" t="s">
        <v>728</v>
      </c>
      <c r="O27606" t="s">
        <v>394</v>
      </c>
    </row>
    <row r="27607" spans="1:15" x14ac:dyDescent="0.35">
      <c r="A27607" t="s">
        <v>12</v>
      </c>
      <c r="B27607" t="s">
        <v>1131</v>
      </c>
      <c r="C27607">
        <v>1</v>
      </c>
      <c r="D27607" t="s">
        <v>140</v>
      </c>
      <c r="E27607" t="s">
        <v>140</v>
      </c>
      <c r="F27607" t="s">
        <v>140</v>
      </c>
      <c r="G27607" t="s">
        <v>140</v>
      </c>
      <c r="H27607" t="s">
        <v>140</v>
      </c>
      <c r="I27607" t="s">
        <v>140</v>
      </c>
      <c r="J27607" t="s">
        <v>140</v>
      </c>
      <c r="K27607" t="s">
        <v>140</v>
      </c>
      <c r="L27607" t="s">
        <v>140</v>
      </c>
      <c r="M27607" t="s">
        <v>177</v>
      </c>
      <c r="N27607" t="s">
        <v>140</v>
      </c>
      <c r="O27607" t="s">
        <v>140</v>
      </c>
    </row>
    <row r="27608" spans="1:15" x14ac:dyDescent="0.35">
      <c r="A27608" t="s">
        <v>13</v>
      </c>
      <c r="B27608" t="s">
        <v>1130</v>
      </c>
      <c r="C27608">
        <v>5</v>
      </c>
      <c r="D27608" t="s">
        <v>107</v>
      </c>
      <c r="E27608" t="s">
        <v>140</v>
      </c>
      <c r="F27608" t="s">
        <v>140</v>
      </c>
      <c r="G27608" t="s">
        <v>542</v>
      </c>
      <c r="H27608" t="s">
        <v>140</v>
      </c>
      <c r="I27608" t="s">
        <v>140</v>
      </c>
      <c r="J27608" t="s">
        <v>140</v>
      </c>
      <c r="K27608" t="s">
        <v>140</v>
      </c>
      <c r="L27608" t="s">
        <v>140</v>
      </c>
      <c r="M27608" t="s">
        <v>107</v>
      </c>
      <c r="N27608" t="s">
        <v>140</v>
      </c>
      <c r="O27608" t="s">
        <v>140</v>
      </c>
    </row>
    <row r="27609" spans="1:15" x14ac:dyDescent="0.35">
      <c r="A27609" t="s">
        <v>13</v>
      </c>
      <c r="B27609" t="s">
        <v>1131</v>
      </c>
      <c r="C27609">
        <v>2</v>
      </c>
      <c r="D27609" t="s">
        <v>140</v>
      </c>
      <c r="E27609" t="s">
        <v>140</v>
      </c>
      <c r="F27609" t="s">
        <v>140</v>
      </c>
      <c r="G27609" t="s">
        <v>140</v>
      </c>
      <c r="H27609" t="s">
        <v>140</v>
      </c>
      <c r="I27609" t="s">
        <v>140</v>
      </c>
      <c r="J27609" t="s">
        <v>140</v>
      </c>
      <c r="K27609" t="s">
        <v>140</v>
      </c>
      <c r="L27609" t="s">
        <v>140</v>
      </c>
      <c r="M27609" t="s">
        <v>343</v>
      </c>
      <c r="N27609" t="s">
        <v>140</v>
      </c>
      <c r="O27609" t="s">
        <v>342</v>
      </c>
    </row>
    <row r="27610" spans="1:15" x14ac:dyDescent="0.35">
      <c r="A27610" t="s">
        <v>14</v>
      </c>
      <c r="B27610" t="s">
        <v>1129</v>
      </c>
      <c r="C27610">
        <v>3</v>
      </c>
      <c r="D27610" t="s">
        <v>53</v>
      </c>
      <c r="E27610" t="s">
        <v>140</v>
      </c>
      <c r="F27610" t="s">
        <v>140</v>
      </c>
      <c r="G27610" t="s">
        <v>240</v>
      </c>
      <c r="H27610" t="s">
        <v>140</v>
      </c>
      <c r="I27610" t="s">
        <v>140</v>
      </c>
      <c r="J27610" t="s">
        <v>140</v>
      </c>
      <c r="K27610" t="s">
        <v>140</v>
      </c>
      <c r="L27610" t="s">
        <v>140</v>
      </c>
      <c r="M27610" t="s">
        <v>140</v>
      </c>
      <c r="N27610" t="s">
        <v>140</v>
      </c>
      <c r="O27610" t="s">
        <v>53</v>
      </c>
    </row>
    <row r="27611" spans="1:15" x14ac:dyDescent="0.35">
      <c r="A27611" t="s">
        <v>14</v>
      </c>
      <c r="B27611" t="s">
        <v>1130</v>
      </c>
      <c r="C27611">
        <v>4</v>
      </c>
      <c r="D27611" t="s">
        <v>692</v>
      </c>
      <c r="E27611" t="s">
        <v>140</v>
      </c>
      <c r="F27611" t="s">
        <v>685</v>
      </c>
      <c r="G27611" t="s">
        <v>140</v>
      </c>
      <c r="H27611" t="s">
        <v>140</v>
      </c>
      <c r="I27611" t="s">
        <v>140</v>
      </c>
      <c r="J27611" t="s">
        <v>140</v>
      </c>
      <c r="K27611" t="s">
        <v>140</v>
      </c>
      <c r="L27611" t="s">
        <v>140</v>
      </c>
      <c r="M27611" t="s">
        <v>140</v>
      </c>
      <c r="N27611" t="s">
        <v>140</v>
      </c>
      <c r="O27611" t="s">
        <v>627</v>
      </c>
    </row>
    <row r="27612" spans="1:15" x14ac:dyDescent="0.35">
      <c r="A27612" t="s">
        <v>14</v>
      </c>
      <c r="B27612" t="s">
        <v>1131</v>
      </c>
      <c r="C27612">
        <v>1</v>
      </c>
      <c r="D27612" t="s">
        <v>140</v>
      </c>
      <c r="E27612" t="s">
        <v>140</v>
      </c>
      <c r="F27612" t="s">
        <v>140</v>
      </c>
      <c r="G27612" t="s">
        <v>177</v>
      </c>
      <c r="H27612" t="s">
        <v>140</v>
      </c>
      <c r="I27612" t="s">
        <v>140</v>
      </c>
      <c r="J27612" t="s">
        <v>140</v>
      </c>
      <c r="K27612" t="s">
        <v>140</v>
      </c>
      <c r="L27612" t="s">
        <v>140</v>
      </c>
      <c r="M27612" t="s">
        <v>140</v>
      </c>
      <c r="N27612" t="s">
        <v>140</v>
      </c>
      <c r="O27612" t="s">
        <v>140</v>
      </c>
    </row>
    <row r="27613" spans="1:15" x14ac:dyDescent="0.35">
      <c r="A27613" t="s">
        <v>15</v>
      </c>
      <c r="B27613" t="s">
        <v>1129</v>
      </c>
      <c r="C27613">
        <v>4</v>
      </c>
      <c r="D27613" t="s">
        <v>140</v>
      </c>
      <c r="E27613" t="s">
        <v>467</v>
      </c>
      <c r="F27613" t="s">
        <v>467</v>
      </c>
      <c r="G27613" t="s">
        <v>610</v>
      </c>
      <c r="H27613" t="s">
        <v>140</v>
      </c>
      <c r="I27613" t="s">
        <v>140</v>
      </c>
      <c r="J27613" t="s">
        <v>140</v>
      </c>
      <c r="K27613" t="s">
        <v>140</v>
      </c>
      <c r="L27613" t="s">
        <v>140</v>
      </c>
      <c r="M27613" t="s">
        <v>140</v>
      </c>
      <c r="N27613" t="s">
        <v>140</v>
      </c>
      <c r="O27613" t="s">
        <v>140</v>
      </c>
    </row>
    <row r="27614" spans="1:15" x14ac:dyDescent="0.35">
      <c r="A27614" t="s">
        <v>15</v>
      </c>
      <c r="B27614" t="s">
        <v>1130</v>
      </c>
      <c r="C27614">
        <v>7</v>
      </c>
      <c r="D27614" t="s">
        <v>140</v>
      </c>
      <c r="E27614" t="s">
        <v>140</v>
      </c>
      <c r="F27614" t="s">
        <v>175</v>
      </c>
      <c r="G27614" t="s">
        <v>446</v>
      </c>
      <c r="H27614" t="s">
        <v>140</v>
      </c>
      <c r="I27614" t="s">
        <v>140</v>
      </c>
      <c r="J27614" t="s">
        <v>140</v>
      </c>
      <c r="K27614" t="s">
        <v>140</v>
      </c>
      <c r="L27614" t="s">
        <v>140</v>
      </c>
      <c r="M27614" t="s">
        <v>759</v>
      </c>
      <c r="N27614" t="s">
        <v>140</v>
      </c>
      <c r="O27614" t="s">
        <v>140</v>
      </c>
    </row>
    <row r="27615" spans="1:15" x14ac:dyDescent="0.35">
      <c r="A27615" t="s">
        <v>15</v>
      </c>
      <c r="B27615" t="s">
        <v>1131</v>
      </c>
      <c r="C27615">
        <v>1</v>
      </c>
      <c r="D27615" t="s">
        <v>140</v>
      </c>
      <c r="E27615" t="s">
        <v>140</v>
      </c>
      <c r="F27615" t="s">
        <v>140</v>
      </c>
      <c r="G27615" t="s">
        <v>140</v>
      </c>
      <c r="H27615" t="s">
        <v>140</v>
      </c>
      <c r="I27615" t="s">
        <v>140</v>
      </c>
      <c r="J27615" t="s">
        <v>140</v>
      </c>
      <c r="K27615" t="s">
        <v>140</v>
      </c>
      <c r="L27615" t="s">
        <v>140</v>
      </c>
      <c r="M27615" t="s">
        <v>177</v>
      </c>
      <c r="N27615" t="s">
        <v>140</v>
      </c>
      <c r="O27615" t="s">
        <v>140</v>
      </c>
    </row>
    <row r="27616" spans="1:15" x14ac:dyDescent="0.35">
      <c r="A27616" t="s">
        <v>16</v>
      </c>
      <c r="B27616" t="s">
        <v>1129</v>
      </c>
      <c r="C27616">
        <v>1</v>
      </c>
      <c r="D27616" t="s">
        <v>140</v>
      </c>
      <c r="E27616" t="s">
        <v>140</v>
      </c>
      <c r="F27616" t="s">
        <v>140</v>
      </c>
      <c r="G27616" t="s">
        <v>177</v>
      </c>
      <c r="H27616" t="s">
        <v>140</v>
      </c>
      <c r="I27616" t="s">
        <v>140</v>
      </c>
      <c r="J27616" t="s">
        <v>140</v>
      </c>
      <c r="K27616" t="s">
        <v>140</v>
      </c>
      <c r="L27616" t="s">
        <v>140</v>
      </c>
      <c r="M27616" t="s">
        <v>140</v>
      </c>
      <c r="N27616" t="s">
        <v>140</v>
      </c>
      <c r="O27616" t="s">
        <v>140</v>
      </c>
    </row>
    <row r="27617" spans="1:15" x14ac:dyDescent="0.35">
      <c r="A27617" t="s">
        <v>16</v>
      </c>
      <c r="B27617" t="s">
        <v>1130</v>
      </c>
      <c r="C27617">
        <v>4</v>
      </c>
      <c r="D27617" t="s">
        <v>140</v>
      </c>
      <c r="E27617" t="s">
        <v>140</v>
      </c>
      <c r="F27617" t="s">
        <v>697</v>
      </c>
      <c r="G27617" t="s">
        <v>668</v>
      </c>
      <c r="H27617" t="s">
        <v>140</v>
      </c>
      <c r="I27617" t="s">
        <v>140</v>
      </c>
      <c r="J27617" t="s">
        <v>140</v>
      </c>
      <c r="K27617" t="s">
        <v>140</v>
      </c>
      <c r="L27617" t="s">
        <v>140</v>
      </c>
      <c r="M27617" t="s">
        <v>467</v>
      </c>
      <c r="N27617" t="s">
        <v>140</v>
      </c>
      <c r="O27617" t="s">
        <v>279</v>
      </c>
    </row>
    <row r="27618" spans="1:15" x14ac:dyDescent="0.35">
      <c r="A27618" t="s">
        <v>17</v>
      </c>
      <c r="B27618" t="s">
        <v>1129</v>
      </c>
      <c r="C27618">
        <v>4</v>
      </c>
      <c r="D27618" t="s">
        <v>140</v>
      </c>
      <c r="E27618" t="s">
        <v>140</v>
      </c>
      <c r="F27618" t="s">
        <v>637</v>
      </c>
      <c r="G27618" t="s">
        <v>543</v>
      </c>
      <c r="H27618" t="s">
        <v>140</v>
      </c>
      <c r="I27618" t="s">
        <v>140</v>
      </c>
      <c r="J27618" t="s">
        <v>140</v>
      </c>
      <c r="K27618" t="s">
        <v>140</v>
      </c>
      <c r="L27618" t="s">
        <v>140</v>
      </c>
      <c r="M27618" t="s">
        <v>83</v>
      </c>
      <c r="N27618" t="s">
        <v>140</v>
      </c>
      <c r="O27618" t="s">
        <v>140</v>
      </c>
    </row>
    <row r="27619" spans="1:15" x14ac:dyDescent="0.35">
      <c r="A27619" t="s">
        <v>17</v>
      </c>
      <c r="B27619" t="s">
        <v>1130</v>
      </c>
      <c r="C27619">
        <v>11</v>
      </c>
      <c r="D27619" t="s">
        <v>109</v>
      </c>
      <c r="E27619" t="s">
        <v>140</v>
      </c>
      <c r="F27619" t="s">
        <v>506</v>
      </c>
      <c r="G27619" t="s">
        <v>131</v>
      </c>
      <c r="H27619" t="s">
        <v>140</v>
      </c>
      <c r="I27619" t="s">
        <v>140</v>
      </c>
      <c r="J27619" t="s">
        <v>140</v>
      </c>
      <c r="K27619" t="s">
        <v>140</v>
      </c>
      <c r="L27619" t="s">
        <v>140</v>
      </c>
      <c r="M27619" t="s">
        <v>604</v>
      </c>
      <c r="N27619" t="s">
        <v>140</v>
      </c>
      <c r="O27619" t="s">
        <v>140</v>
      </c>
    </row>
    <row r="27620" spans="1:15" x14ac:dyDescent="0.35">
      <c r="A27620" t="s">
        <v>18</v>
      </c>
      <c r="B27620" t="s">
        <v>1130</v>
      </c>
      <c r="C27620">
        <v>3</v>
      </c>
      <c r="D27620" t="s">
        <v>45</v>
      </c>
      <c r="E27620" t="s">
        <v>848</v>
      </c>
      <c r="F27620" t="s">
        <v>140</v>
      </c>
      <c r="G27620" t="s">
        <v>140</v>
      </c>
      <c r="H27620" t="s">
        <v>140</v>
      </c>
      <c r="I27620" t="s">
        <v>140</v>
      </c>
      <c r="J27620" t="s">
        <v>140</v>
      </c>
      <c r="K27620" t="s">
        <v>140</v>
      </c>
      <c r="L27620" t="s">
        <v>140</v>
      </c>
      <c r="M27620" t="s">
        <v>140</v>
      </c>
      <c r="N27620" t="s">
        <v>140</v>
      </c>
      <c r="O27620" t="s">
        <v>430</v>
      </c>
    </row>
    <row r="27621" spans="1:15" x14ac:dyDescent="0.35">
      <c r="A27621" t="s">
        <v>18</v>
      </c>
      <c r="B27621" t="s">
        <v>1131</v>
      </c>
      <c r="C27621">
        <v>2</v>
      </c>
      <c r="D27621" t="s">
        <v>140</v>
      </c>
      <c r="E27621" t="s">
        <v>140</v>
      </c>
      <c r="F27621" t="s">
        <v>127</v>
      </c>
      <c r="G27621" t="s">
        <v>140</v>
      </c>
      <c r="H27621" t="s">
        <v>140</v>
      </c>
      <c r="I27621" t="s">
        <v>140</v>
      </c>
      <c r="J27621" t="s">
        <v>140</v>
      </c>
      <c r="K27621" t="s">
        <v>140</v>
      </c>
      <c r="L27621" t="s">
        <v>140</v>
      </c>
      <c r="M27621" t="s">
        <v>128</v>
      </c>
      <c r="N27621" t="s">
        <v>140</v>
      </c>
      <c r="O27621" t="s">
        <v>140</v>
      </c>
    </row>
    <row r="27622" spans="1:15" x14ac:dyDescent="0.35">
      <c r="A27622" t="s">
        <v>19</v>
      </c>
      <c r="B27622" t="s">
        <v>1130</v>
      </c>
      <c r="C27622">
        <v>6</v>
      </c>
      <c r="D27622" t="s">
        <v>818</v>
      </c>
      <c r="E27622" t="s">
        <v>140</v>
      </c>
      <c r="F27622" t="s">
        <v>140</v>
      </c>
      <c r="G27622" t="s">
        <v>140</v>
      </c>
      <c r="H27622" t="s">
        <v>140</v>
      </c>
      <c r="I27622" t="s">
        <v>140</v>
      </c>
      <c r="J27622" t="s">
        <v>140</v>
      </c>
      <c r="K27622" t="s">
        <v>140</v>
      </c>
      <c r="L27622" t="s">
        <v>140</v>
      </c>
      <c r="M27622" t="s">
        <v>813</v>
      </c>
      <c r="N27622" t="s">
        <v>140</v>
      </c>
      <c r="O27622" t="s">
        <v>517</v>
      </c>
    </row>
    <row r="27623" spans="1:15" x14ac:dyDescent="0.35">
      <c r="A27623" t="s">
        <v>19</v>
      </c>
      <c r="B27623" t="s">
        <v>1131</v>
      </c>
      <c r="C27623">
        <v>3</v>
      </c>
      <c r="D27623" t="s">
        <v>140</v>
      </c>
      <c r="E27623" t="s">
        <v>140</v>
      </c>
      <c r="F27623" t="s">
        <v>140</v>
      </c>
      <c r="G27623" t="s">
        <v>759</v>
      </c>
      <c r="H27623" t="s">
        <v>140</v>
      </c>
      <c r="I27623" t="s">
        <v>140</v>
      </c>
      <c r="J27623" t="s">
        <v>140</v>
      </c>
      <c r="K27623" t="s">
        <v>140</v>
      </c>
      <c r="L27623" t="s">
        <v>140</v>
      </c>
      <c r="M27623" t="s">
        <v>759</v>
      </c>
      <c r="N27623" t="s">
        <v>140</v>
      </c>
      <c r="O27623" t="s">
        <v>751</v>
      </c>
    </row>
    <row r="27624" spans="1:15" x14ac:dyDescent="0.35">
      <c r="A27624" t="s">
        <v>20</v>
      </c>
      <c r="B27624" t="s">
        <v>1129</v>
      </c>
      <c r="C27624">
        <v>1</v>
      </c>
      <c r="D27624" t="s">
        <v>140</v>
      </c>
      <c r="E27624" t="s">
        <v>140</v>
      </c>
      <c r="F27624" t="s">
        <v>140</v>
      </c>
      <c r="G27624" t="s">
        <v>140</v>
      </c>
      <c r="H27624" t="s">
        <v>140</v>
      </c>
      <c r="I27624" t="s">
        <v>140</v>
      </c>
      <c r="J27624" t="s">
        <v>140</v>
      </c>
      <c r="K27624" t="s">
        <v>140</v>
      </c>
      <c r="L27624" t="s">
        <v>140</v>
      </c>
      <c r="M27624" t="s">
        <v>140</v>
      </c>
      <c r="N27624" t="s">
        <v>140</v>
      </c>
      <c r="O27624" t="s">
        <v>177</v>
      </c>
    </row>
    <row r="27625" spans="1:15" x14ac:dyDescent="0.35">
      <c r="A27625" t="s">
        <v>20</v>
      </c>
      <c r="B27625" t="s">
        <v>1130</v>
      </c>
      <c r="C27625">
        <v>3</v>
      </c>
      <c r="D27625" t="s">
        <v>979</v>
      </c>
      <c r="E27625" t="s">
        <v>140</v>
      </c>
      <c r="F27625" t="s">
        <v>978</v>
      </c>
      <c r="G27625" t="s">
        <v>140</v>
      </c>
      <c r="H27625" t="s">
        <v>140</v>
      </c>
      <c r="I27625" t="s">
        <v>140</v>
      </c>
      <c r="J27625" t="s">
        <v>140</v>
      </c>
      <c r="K27625" t="s">
        <v>140</v>
      </c>
      <c r="L27625" t="s">
        <v>140</v>
      </c>
      <c r="M27625" t="s">
        <v>140</v>
      </c>
      <c r="N27625" t="s">
        <v>140</v>
      </c>
      <c r="O27625" t="s">
        <v>140</v>
      </c>
    </row>
    <row r="27626" spans="1:15" x14ac:dyDescent="0.35">
      <c r="A27626" t="s">
        <v>20</v>
      </c>
      <c r="B27626" t="s">
        <v>1131</v>
      </c>
      <c r="C27626">
        <v>4</v>
      </c>
      <c r="D27626" t="s">
        <v>345</v>
      </c>
      <c r="E27626" t="s">
        <v>140</v>
      </c>
      <c r="F27626" t="s">
        <v>478</v>
      </c>
      <c r="G27626" t="s">
        <v>215</v>
      </c>
      <c r="H27626" t="s">
        <v>140</v>
      </c>
      <c r="I27626" t="s">
        <v>140</v>
      </c>
      <c r="J27626" t="s">
        <v>140</v>
      </c>
      <c r="K27626" t="s">
        <v>140</v>
      </c>
      <c r="L27626" t="s">
        <v>140</v>
      </c>
      <c r="M27626" t="s">
        <v>140</v>
      </c>
      <c r="N27626" t="s">
        <v>140</v>
      </c>
      <c r="O27626" t="s">
        <v>140</v>
      </c>
    </row>
    <row r="27627" spans="1:15" x14ac:dyDescent="0.35">
      <c r="A27627" t="s">
        <v>21</v>
      </c>
      <c r="B27627" t="s">
        <v>1129</v>
      </c>
      <c r="C27627">
        <v>4</v>
      </c>
      <c r="D27627" t="s">
        <v>140</v>
      </c>
      <c r="E27627" t="s">
        <v>140</v>
      </c>
      <c r="F27627" t="s">
        <v>467</v>
      </c>
      <c r="G27627" t="s">
        <v>140</v>
      </c>
      <c r="H27627" t="s">
        <v>140</v>
      </c>
      <c r="I27627" t="s">
        <v>140</v>
      </c>
      <c r="J27627" t="s">
        <v>140</v>
      </c>
      <c r="K27627" t="s">
        <v>140</v>
      </c>
      <c r="L27627" t="s">
        <v>140</v>
      </c>
      <c r="M27627" t="s">
        <v>610</v>
      </c>
      <c r="N27627" t="s">
        <v>140</v>
      </c>
      <c r="O27627" t="s">
        <v>467</v>
      </c>
    </row>
    <row r="27628" spans="1:15" x14ac:dyDescent="0.35">
      <c r="A27628" t="s">
        <v>21</v>
      </c>
      <c r="B27628" t="s">
        <v>1130</v>
      </c>
      <c r="C27628">
        <v>5</v>
      </c>
      <c r="D27628" t="s">
        <v>140</v>
      </c>
      <c r="E27628" t="s">
        <v>140</v>
      </c>
      <c r="F27628" t="s">
        <v>140</v>
      </c>
      <c r="G27628" t="s">
        <v>615</v>
      </c>
      <c r="H27628" t="s">
        <v>140</v>
      </c>
      <c r="I27628" t="s">
        <v>140</v>
      </c>
      <c r="J27628" t="s">
        <v>140</v>
      </c>
      <c r="K27628" t="s">
        <v>140</v>
      </c>
      <c r="L27628" t="s">
        <v>140</v>
      </c>
      <c r="M27628" t="s">
        <v>914</v>
      </c>
      <c r="N27628" t="s">
        <v>140</v>
      </c>
      <c r="O27628" t="s">
        <v>140</v>
      </c>
    </row>
    <row r="27629" spans="1:15" x14ac:dyDescent="0.35">
      <c r="A27629" t="s">
        <v>21</v>
      </c>
      <c r="B27629" t="s">
        <v>1131</v>
      </c>
      <c r="C27629">
        <v>2</v>
      </c>
      <c r="D27629" t="s">
        <v>610</v>
      </c>
      <c r="E27629" t="s">
        <v>140</v>
      </c>
      <c r="F27629" t="s">
        <v>140</v>
      </c>
      <c r="G27629" t="s">
        <v>610</v>
      </c>
      <c r="H27629" t="s">
        <v>140</v>
      </c>
      <c r="I27629" t="s">
        <v>140</v>
      </c>
      <c r="J27629" t="s">
        <v>140</v>
      </c>
      <c r="K27629" t="s">
        <v>140</v>
      </c>
      <c r="L27629" t="s">
        <v>140</v>
      </c>
      <c r="M27629" t="s">
        <v>140</v>
      </c>
      <c r="N27629" t="s">
        <v>140</v>
      </c>
      <c r="O27629" t="s">
        <v>140</v>
      </c>
    </row>
    <row r="27630" spans="1:15" x14ac:dyDescent="0.35">
      <c r="A27630" t="s">
        <v>22</v>
      </c>
      <c r="B27630" t="s">
        <v>1129</v>
      </c>
      <c r="C27630">
        <v>1</v>
      </c>
      <c r="D27630" t="s">
        <v>140</v>
      </c>
      <c r="E27630" t="s">
        <v>140</v>
      </c>
      <c r="F27630" t="s">
        <v>177</v>
      </c>
      <c r="G27630" t="s">
        <v>140</v>
      </c>
      <c r="H27630" t="s">
        <v>140</v>
      </c>
      <c r="I27630" t="s">
        <v>140</v>
      </c>
      <c r="J27630" t="s">
        <v>140</v>
      </c>
      <c r="K27630" t="s">
        <v>140</v>
      </c>
      <c r="L27630" t="s">
        <v>140</v>
      </c>
      <c r="M27630" t="s">
        <v>140</v>
      </c>
      <c r="N27630" t="s">
        <v>140</v>
      </c>
      <c r="O27630" t="s">
        <v>140</v>
      </c>
    </row>
    <row r="27631" spans="1:15" x14ac:dyDescent="0.35">
      <c r="A27631" t="s">
        <v>22</v>
      </c>
      <c r="B27631" t="s">
        <v>1130</v>
      </c>
      <c r="C27631">
        <v>8</v>
      </c>
      <c r="D27631" t="s">
        <v>115</v>
      </c>
      <c r="E27631" t="s">
        <v>140</v>
      </c>
      <c r="F27631" t="s">
        <v>761</v>
      </c>
      <c r="G27631" t="s">
        <v>140</v>
      </c>
      <c r="H27631" t="s">
        <v>140</v>
      </c>
      <c r="I27631" t="s">
        <v>140</v>
      </c>
      <c r="J27631" t="s">
        <v>140</v>
      </c>
      <c r="K27631" t="s">
        <v>140</v>
      </c>
      <c r="L27631" t="s">
        <v>140</v>
      </c>
      <c r="M27631" t="s">
        <v>385</v>
      </c>
      <c r="N27631" t="s">
        <v>140</v>
      </c>
      <c r="O27631" t="s">
        <v>147</v>
      </c>
    </row>
    <row r="27632" spans="1:15" x14ac:dyDescent="0.35">
      <c r="A27632" t="s">
        <v>23</v>
      </c>
      <c r="B27632" t="s">
        <v>1129</v>
      </c>
      <c r="C27632">
        <v>3</v>
      </c>
      <c r="D27632" t="s">
        <v>140</v>
      </c>
      <c r="E27632" t="s">
        <v>140</v>
      </c>
      <c r="F27632" t="s">
        <v>140</v>
      </c>
      <c r="G27632" t="s">
        <v>140</v>
      </c>
      <c r="H27632" t="s">
        <v>140</v>
      </c>
      <c r="I27632" t="s">
        <v>140</v>
      </c>
      <c r="J27632" t="s">
        <v>140</v>
      </c>
      <c r="K27632" t="s">
        <v>140</v>
      </c>
      <c r="L27632" t="s">
        <v>140</v>
      </c>
      <c r="M27632" t="s">
        <v>205</v>
      </c>
      <c r="N27632" t="s">
        <v>140</v>
      </c>
      <c r="O27632" t="s">
        <v>206</v>
      </c>
    </row>
    <row r="27633" spans="1:15" x14ac:dyDescent="0.35">
      <c r="A27633" t="s">
        <v>23</v>
      </c>
      <c r="B27633" t="s">
        <v>1130</v>
      </c>
      <c r="C27633">
        <v>4</v>
      </c>
      <c r="D27633" t="s">
        <v>838</v>
      </c>
      <c r="E27633" t="s">
        <v>140</v>
      </c>
      <c r="F27633" t="s">
        <v>140</v>
      </c>
      <c r="G27633" t="s">
        <v>839</v>
      </c>
      <c r="H27633" t="s">
        <v>140</v>
      </c>
      <c r="I27633" t="s">
        <v>140</v>
      </c>
      <c r="J27633" t="s">
        <v>140</v>
      </c>
      <c r="K27633" t="s">
        <v>140</v>
      </c>
      <c r="L27633" t="s">
        <v>140</v>
      </c>
      <c r="M27633" t="s">
        <v>140</v>
      </c>
      <c r="N27633" t="s">
        <v>140</v>
      </c>
      <c r="O27633" t="s">
        <v>140</v>
      </c>
    </row>
    <row r="27634" spans="1:15" x14ac:dyDescent="0.35">
      <c r="A27634" t="s">
        <v>23</v>
      </c>
      <c r="B27634" t="s">
        <v>1131</v>
      </c>
      <c r="C27634">
        <v>3</v>
      </c>
      <c r="D27634" t="s">
        <v>383</v>
      </c>
      <c r="E27634" t="s">
        <v>140</v>
      </c>
      <c r="F27634" t="s">
        <v>140</v>
      </c>
      <c r="G27634" t="s">
        <v>742</v>
      </c>
      <c r="H27634" t="s">
        <v>140</v>
      </c>
      <c r="I27634" t="s">
        <v>140</v>
      </c>
      <c r="J27634" t="s">
        <v>140</v>
      </c>
      <c r="K27634" t="s">
        <v>140</v>
      </c>
      <c r="L27634" t="s">
        <v>140</v>
      </c>
      <c r="M27634" t="s">
        <v>140</v>
      </c>
      <c r="N27634" t="s">
        <v>140</v>
      </c>
      <c r="O27634" t="s">
        <v>140</v>
      </c>
    </row>
    <row r="27635" spans="1:15" x14ac:dyDescent="0.35">
      <c r="A27635" t="s">
        <v>24</v>
      </c>
      <c r="B27635" t="s">
        <v>1129</v>
      </c>
      <c r="C27635">
        <v>2</v>
      </c>
      <c r="D27635" t="s">
        <v>140</v>
      </c>
      <c r="E27635" t="s">
        <v>140</v>
      </c>
      <c r="F27635" t="s">
        <v>140</v>
      </c>
      <c r="G27635" t="s">
        <v>140</v>
      </c>
      <c r="H27635" t="s">
        <v>140</v>
      </c>
      <c r="I27635" t="s">
        <v>140</v>
      </c>
      <c r="J27635" t="s">
        <v>140</v>
      </c>
      <c r="K27635" t="s">
        <v>140</v>
      </c>
      <c r="L27635" t="s">
        <v>140</v>
      </c>
      <c r="M27635" t="s">
        <v>303</v>
      </c>
      <c r="N27635" t="s">
        <v>140</v>
      </c>
      <c r="O27635" t="s">
        <v>304</v>
      </c>
    </row>
    <row r="27636" spans="1:15" x14ac:dyDescent="0.35">
      <c r="A27636" t="s">
        <v>24</v>
      </c>
      <c r="B27636" t="s">
        <v>1130</v>
      </c>
      <c r="C27636">
        <v>3</v>
      </c>
      <c r="D27636" t="s">
        <v>140</v>
      </c>
      <c r="E27636" t="s">
        <v>140</v>
      </c>
      <c r="F27636" t="s">
        <v>979</v>
      </c>
      <c r="G27636" t="s">
        <v>140</v>
      </c>
      <c r="H27636" t="s">
        <v>752</v>
      </c>
      <c r="I27636" t="s">
        <v>140</v>
      </c>
      <c r="J27636" t="s">
        <v>140</v>
      </c>
      <c r="K27636" t="s">
        <v>140</v>
      </c>
      <c r="L27636" t="s">
        <v>140</v>
      </c>
      <c r="M27636" t="s">
        <v>140</v>
      </c>
      <c r="N27636" t="s">
        <v>140</v>
      </c>
      <c r="O27636" t="s">
        <v>756</v>
      </c>
    </row>
    <row r="27637" spans="1:15" x14ac:dyDescent="0.35">
      <c r="A27637" t="s">
        <v>25</v>
      </c>
      <c r="B27637" t="s">
        <v>1130</v>
      </c>
      <c r="C27637">
        <v>6</v>
      </c>
      <c r="D27637" t="s">
        <v>140</v>
      </c>
      <c r="E27637" t="s">
        <v>140</v>
      </c>
      <c r="F27637" t="s">
        <v>264</v>
      </c>
      <c r="G27637" t="s">
        <v>140</v>
      </c>
      <c r="H27637" t="s">
        <v>140</v>
      </c>
      <c r="I27637" t="s">
        <v>140</v>
      </c>
      <c r="J27637" t="s">
        <v>140</v>
      </c>
      <c r="K27637" t="s">
        <v>140</v>
      </c>
      <c r="L27637" t="s">
        <v>140</v>
      </c>
      <c r="M27637" t="s">
        <v>667</v>
      </c>
      <c r="N27637" t="s">
        <v>389</v>
      </c>
      <c r="O27637" t="s">
        <v>741</v>
      </c>
    </row>
    <row r="27638" spans="1:15" x14ac:dyDescent="0.35">
      <c r="A27638" t="s">
        <v>26</v>
      </c>
      <c r="B27638" t="s">
        <v>1129</v>
      </c>
      <c r="C27638">
        <v>1</v>
      </c>
      <c r="D27638" t="s">
        <v>140</v>
      </c>
      <c r="E27638" t="s">
        <v>140</v>
      </c>
      <c r="F27638" t="s">
        <v>140</v>
      </c>
      <c r="G27638" t="s">
        <v>140</v>
      </c>
      <c r="H27638" t="s">
        <v>140</v>
      </c>
      <c r="I27638" t="s">
        <v>140</v>
      </c>
      <c r="J27638" t="s">
        <v>140</v>
      </c>
      <c r="K27638" t="s">
        <v>140</v>
      </c>
      <c r="L27638" t="s">
        <v>140</v>
      </c>
      <c r="M27638" t="s">
        <v>177</v>
      </c>
      <c r="N27638" t="s">
        <v>140</v>
      </c>
      <c r="O27638" t="s">
        <v>140</v>
      </c>
    </row>
    <row r="27639" spans="1:15" x14ac:dyDescent="0.35">
      <c r="A27639" t="s">
        <v>26</v>
      </c>
      <c r="B27639" t="s">
        <v>1130</v>
      </c>
      <c r="C27639">
        <v>4</v>
      </c>
      <c r="D27639" t="s">
        <v>140</v>
      </c>
      <c r="E27639" t="s">
        <v>140</v>
      </c>
      <c r="F27639" t="s">
        <v>196</v>
      </c>
      <c r="G27639" t="s">
        <v>685</v>
      </c>
      <c r="H27639" t="s">
        <v>140</v>
      </c>
      <c r="I27639" t="s">
        <v>140</v>
      </c>
      <c r="J27639" t="s">
        <v>140</v>
      </c>
      <c r="K27639" t="s">
        <v>140</v>
      </c>
      <c r="L27639" t="s">
        <v>140</v>
      </c>
      <c r="M27639" t="s">
        <v>140</v>
      </c>
      <c r="N27639" t="s">
        <v>782</v>
      </c>
      <c r="O27639" t="s">
        <v>140</v>
      </c>
    </row>
    <row r="27640" spans="1:15" x14ac:dyDescent="0.35">
      <c r="A27640" t="s">
        <v>26</v>
      </c>
      <c r="B27640" t="s">
        <v>1131</v>
      </c>
      <c r="C27640">
        <v>1</v>
      </c>
      <c r="D27640" t="s">
        <v>140</v>
      </c>
      <c r="E27640" t="s">
        <v>140</v>
      </c>
      <c r="F27640" t="s">
        <v>140</v>
      </c>
      <c r="G27640" t="s">
        <v>177</v>
      </c>
      <c r="H27640" t="s">
        <v>140</v>
      </c>
      <c r="I27640" t="s">
        <v>140</v>
      </c>
      <c r="J27640" t="s">
        <v>140</v>
      </c>
      <c r="K27640" t="s">
        <v>140</v>
      </c>
      <c r="L27640" t="s">
        <v>140</v>
      </c>
      <c r="M27640" t="s">
        <v>140</v>
      </c>
      <c r="N27640" t="s">
        <v>140</v>
      </c>
      <c r="O27640" t="s">
        <v>140</v>
      </c>
    </row>
    <row r="27641" spans="1:15" x14ac:dyDescent="0.35">
      <c r="A27641" t="s">
        <v>27</v>
      </c>
      <c r="B27641" t="s">
        <v>1129</v>
      </c>
      <c r="C27641">
        <v>1</v>
      </c>
      <c r="D27641" t="s">
        <v>140</v>
      </c>
      <c r="E27641" t="s">
        <v>140</v>
      </c>
      <c r="F27641" t="s">
        <v>140</v>
      </c>
      <c r="G27641" t="s">
        <v>177</v>
      </c>
      <c r="H27641" t="s">
        <v>140</v>
      </c>
      <c r="I27641" t="s">
        <v>140</v>
      </c>
      <c r="J27641" t="s">
        <v>140</v>
      </c>
      <c r="K27641" t="s">
        <v>140</v>
      </c>
      <c r="L27641" t="s">
        <v>140</v>
      </c>
      <c r="M27641" t="s">
        <v>140</v>
      </c>
      <c r="N27641" t="s">
        <v>140</v>
      </c>
      <c r="O27641" t="s">
        <v>140</v>
      </c>
    </row>
    <row r="27642" spans="1:15" x14ac:dyDescent="0.35">
      <c r="A27642" t="s">
        <v>27</v>
      </c>
      <c r="B27642" t="s">
        <v>1130</v>
      </c>
      <c r="C27642">
        <v>7</v>
      </c>
      <c r="D27642" t="s">
        <v>140</v>
      </c>
      <c r="E27642" t="s">
        <v>401</v>
      </c>
      <c r="F27642" t="s">
        <v>585</v>
      </c>
      <c r="G27642" t="s">
        <v>140</v>
      </c>
      <c r="H27642" t="s">
        <v>140</v>
      </c>
      <c r="I27642" t="s">
        <v>140</v>
      </c>
      <c r="J27642" t="s">
        <v>140</v>
      </c>
      <c r="K27642" t="s">
        <v>140</v>
      </c>
      <c r="L27642" t="s">
        <v>140</v>
      </c>
      <c r="M27642" t="s">
        <v>781</v>
      </c>
      <c r="N27642" t="s">
        <v>140</v>
      </c>
      <c r="O27642" t="s">
        <v>140</v>
      </c>
    </row>
    <row r="27643" spans="1:15" x14ac:dyDescent="0.35">
      <c r="A27643" t="s">
        <v>27</v>
      </c>
      <c r="B27643" t="s">
        <v>1131</v>
      </c>
      <c r="C27643">
        <v>4</v>
      </c>
      <c r="D27643" t="s">
        <v>532</v>
      </c>
      <c r="E27643" t="s">
        <v>140</v>
      </c>
      <c r="F27643" t="s">
        <v>239</v>
      </c>
      <c r="G27643" t="s">
        <v>140</v>
      </c>
      <c r="H27643" t="s">
        <v>140</v>
      </c>
      <c r="I27643" t="s">
        <v>140</v>
      </c>
      <c r="J27643" t="s">
        <v>140</v>
      </c>
      <c r="K27643" t="s">
        <v>140</v>
      </c>
      <c r="L27643" t="s">
        <v>140</v>
      </c>
      <c r="M27643" t="s">
        <v>532</v>
      </c>
      <c r="N27643" t="s">
        <v>140</v>
      </c>
      <c r="O27643" t="s">
        <v>140</v>
      </c>
    </row>
    <row r="27644" spans="1:15" x14ac:dyDescent="0.35">
      <c r="A27644" t="s">
        <v>28</v>
      </c>
      <c r="B27644" t="s">
        <v>1129</v>
      </c>
      <c r="C27644">
        <v>2</v>
      </c>
      <c r="D27644" t="s">
        <v>140</v>
      </c>
      <c r="E27644" t="s">
        <v>652</v>
      </c>
      <c r="F27644" t="s">
        <v>651</v>
      </c>
      <c r="G27644" t="s">
        <v>652</v>
      </c>
      <c r="H27644" t="s">
        <v>140</v>
      </c>
      <c r="I27644" t="s">
        <v>140</v>
      </c>
      <c r="J27644" t="s">
        <v>140</v>
      </c>
      <c r="K27644" t="s">
        <v>140</v>
      </c>
      <c r="L27644" t="s">
        <v>140</v>
      </c>
      <c r="M27644" t="s">
        <v>140</v>
      </c>
      <c r="N27644" t="s">
        <v>140</v>
      </c>
      <c r="O27644" t="s">
        <v>140</v>
      </c>
    </row>
    <row r="27645" spans="1:15" x14ac:dyDescent="0.35">
      <c r="A27645" t="s">
        <v>28</v>
      </c>
      <c r="B27645" t="s">
        <v>1130</v>
      </c>
      <c r="C27645">
        <v>6</v>
      </c>
      <c r="D27645" t="s">
        <v>427</v>
      </c>
      <c r="E27645" t="s">
        <v>140</v>
      </c>
      <c r="F27645" t="s">
        <v>777</v>
      </c>
      <c r="G27645" t="s">
        <v>140</v>
      </c>
      <c r="H27645" t="s">
        <v>140</v>
      </c>
      <c r="I27645" t="s">
        <v>140</v>
      </c>
      <c r="J27645" t="s">
        <v>140</v>
      </c>
      <c r="K27645" t="s">
        <v>140</v>
      </c>
      <c r="L27645" t="s">
        <v>140</v>
      </c>
      <c r="M27645" t="s">
        <v>392</v>
      </c>
      <c r="N27645" t="s">
        <v>147</v>
      </c>
      <c r="O27645" t="s">
        <v>140</v>
      </c>
    </row>
    <row r="27646" spans="1:15" x14ac:dyDescent="0.35">
      <c r="A27646" t="s">
        <v>28</v>
      </c>
      <c r="B27646" t="s">
        <v>1131</v>
      </c>
      <c r="C27646">
        <v>2</v>
      </c>
      <c r="D27646" t="s">
        <v>140</v>
      </c>
      <c r="E27646" t="s">
        <v>140</v>
      </c>
      <c r="F27646" t="s">
        <v>140</v>
      </c>
      <c r="G27646" t="s">
        <v>140</v>
      </c>
      <c r="H27646" t="s">
        <v>140</v>
      </c>
      <c r="I27646" t="s">
        <v>140</v>
      </c>
      <c r="J27646" t="s">
        <v>140</v>
      </c>
      <c r="K27646" t="s">
        <v>140</v>
      </c>
      <c r="L27646" t="s">
        <v>140</v>
      </c>
      <c r="M27646" t="s">
        <v>177</v>
      </c>
      <c r="N27646" t="s">
        <v>140</v>
      </c>
      <c r="O27646" t="s">
        <v>140</v>
      </c>
    </row>
    <row r="27647" spans="1:15" x14ac:dyDescent="0.35">
      <c r="A27647" t="s">
        <v>29</v>
      </c>
      <c r="B27647" t="s">
        <v>1129</v>
      </c>
      <c r="C27647">
        <v>1</v>
      </c>
      <c r="D27647" t="s">
        <v>140</v>
      </c>
      <c r="E27647" t="s">
        <v>140</v>
      </c>
      <c r="F27647" t="s">
        <v>177</v>
      </c>
      <c r="G27647" t="s">
        <v>140</v>
      </c>
      <c r="H27647" t="s">
        <v>140</v>
      </c>
      <c r="I27647" t="s">
        <v>140</v>
      </c>
      <c r="J27647" t="s">
        <v>140</v>
      </c>
      <c r="K27647" t="s">
        <v>140</v>
      </c>
      <c r="L27647" t="s">
        <v>140</v>
      </c>
      <c r="M27647" t="s">
        <v>140</v>
      </c>
      <c r="N27647" t="s">
        <v>140</v>
      </c>
      <c r="O27647" t="s">
        <v>140</v>
      </c>
    </row>
    <row r="27648" spans="1:15" x14ac:dyDescent="0.35">
      <c r="A27648" t="s">
        <v>29</v>
      </c>
      <c r="B27648" t="s">
        <v>1130</v>
      </c>
      <c r="C27648">
        <v>6</v>
      </c>
      <c r="D27648" t="s">
        <v>522</v>
      </c>
      <c r="E27648" t="s">
        <v>140</v>
      </c>
      <c r="F27648" t="s">
        <v>119</v>
      </c>
      <c r="G27648" t="s">
        <v>140</v>
      </c>
      <c r="H27648" t="s">
        <v>140</v>
      </c>
      <c r="I27648" t="s">
        <v>140</v>
      </c>
      <c r="J27648" t="s">
        <v>140</v>
      </c>
      <c r="K27648" t="s">
        <v>140</v>
      </c>
      <c r="L27648" t="s">
        <v>140</v>
      </c>
      <c r="M27648" t="s">
        <v>710</v>
      </c>
      <c r="N27648" t="s">
        <v>518</v>
      </c>
      <c r="O27648" t="s">
        <v>140</v>
      </c>
    </row>
    <row r="27649" spans="1:15" x14ac:dyDescent="0.35">
      <c r="A27649" t="s">
        <v>29</v>
      </c>
      <c r="B27649" t="s">
        <v>1131</v>
      </c>
      <c r="C27649">
        <v>1</v>
      </c>
      <c r="D27649" t="s">
        <v>140</v>
      </c>
      <c r="E27649" t="s">
        <v>140</v>
      </c>
      <c r="F27649" t="s">
        <v>140</v>
      </c>
      <c r="G27649" t="s">
        <v>140</v>
      </c>
      <c r="H27649" t="s">
        <v>140</v>
      </c>
      <c r="I27649" t="s">
        <v>140</v>
      </c>
      <c r="J27649" t="s">
        <v>140</v>
      </c>
      <c r="K27649" t="s">
        <v>140</v>
      </c>
      <c r="L27649" t="s">
        <v>140</v>
      </c>
      <c r="M27649" t="s">
        <v>177</v>
      </c>
      <c r="N27649" t="s">
        <v>140</v>
      </c>
      <c r="O27649" t="s">
        <v>140</v>
      </c>
    </row>
    <row r="27650" spans="1:15" x14ac:dyDescent="0.35">
      <c r="A27650" t="s">
        <v>30</v>
      </c>
      <c r="B27650" t="s">
        <v>1130</v>
      </c>
      <c r="C27650">
        <v>10</v>
      </c>
      <c r="D27650" t="s">
        <v>1043</v>
      </c>
      <c r="E27650" t="s">
        <v>140</v>
      </c>
      <c r="F27650" t="s">
        <v>804</v>
      </c>
      <c r="G27650" t="s">
        <v>571</v>
      </c>
      <c r="H27650" t="s">
        <v>140</v>
      </c>
      <c r="I27650" t="s">
        <v>140</v>
      </c>
      <c r="J27650" t="s">
        <v>140</v>
      </c>
      <c r="K27650" t="s">
        <v>140</v>
      </c>
      <c r="L27650" t="s">
        <v>140</v>
      </c>
      <c r="M27650" t="s">
        <v>901</v>
      </c>
      <c r="N27650" t="s">
        <v>140</v>
      </c>
      <c r="O27650" t="s">
        <v>140</v>
      </c>
    </row>
    <row r="27651" spans="1:15" x14ac:dyDescent="0.35">
      <c r="A27651" t="s">
        <v>31</v>
      </c>
      <c r="B27651" t="s">
        <v>1130</v>
      </c>
      <c r="C27651">
        <v>5</v>
      </c>
      <c r="D27651" t="s">
        <v>140</v>
      </c>
      <c r="E27651" t="s">
        <v>140</v>
      </c>
      <c r="F27651" t="s">
        <v>140</v>
      </c>
      <c r="G27651" t="s">
        <v>544</v>
      </c>
      <c r="H27651" t="s">
        <v>140</v>
      </c>
      <c r="I27651" t="s">
        <v>140</v>
      </c>
      <c r="J27651" t="s">
        <v>140</v>
      </c>
      <c r="K27651" t="s">
        <v>140</v>
      </c>
      <c r="L27651" t="s">
        <v>140</v>
      </c>
      <c r="M27651" t="s">
        <v>545</v>
      </c>
      <c r="N27651" t="s">
        <v>140</v>
      </c>
      <c r="O27651" t="s">
        <v>140</v>
      </c>
    </row>
    <row r="27652" spans="1:15" x14ac:dyDescent="0.35">
      <c r="A27652" t="s">
        <v>31</v>
      </c>
      <c r="B27652" t="s">
        <v>1131</v>
      </c>
      <c r="C27652">
        <v>10</v>
      </c>
      <c r="D27652" t="s">
        <v>140</v>
      </c>
      <c r="E27652" t="s">
        <v>140</v>
      </c>
      <c r="F27652" t="s">
        <v>526</v>
      </c>
      <c r="G27652" t="s">
        <v>594</v>
      </c>
      <c r="H27652" t="s">
        <v>140</v>
      </c>
      <c r="I27652" t="s">
        <v>140</v>
      </c>
      <c r="J27652" t="s">
        <v>140</v>
      </c>
      <c r="K27652" t="s">
        <v>140</v>
      </c>
      <c r="L27652" t="s">
        <v>140</v>
      </c>
      <c r="M27652" t="s">
        <v>471</v>
      </c>
      <c r="N27652" t="s">
        <v>140</v>
      </c>
      <c r="O27652" t="s">
        <v>140</v>
      </c>
    </row>
    <row r="27653" spans="1:15" x14ac:dyDescent="0.35">
      <c r="A27653" t="s">
        <v>32</v>
      </c>
      <c r="B27653" t="s">
        <v>1129</v>
      </c>
      <c r="C27653">
        <v>41</v>
      </c>
      <c r="D27653" t="s">
        <v>1095</v>
      </c>
      <c r="E27653" t="s">
        <v>1003</v>
      </c>
      <c r="F27653" t="s">
        <v>614</v>
      </c>
      <c r="G27653" t="s">
        <v>340</v>
      </c>
      <c r="H27653" t="s">
        <v>140</v>
      </c>
      <c r="I27653" t="s">
        <v>140</v>
      </c>
      <c r="J27653" t="s">
        <v>140</v>
      </c>
      <c r="K27653" t="s">
        <v>140</v>
      </c>
      <c r="L27653" t="s">
        <v>954</v>
      </c>
      <c r="M27653" t="s">
        <v>45</v>
      </c>
      <c r="N27653" t="s">
        <v>140</v>
      </c>
      <c r="O27653" t="s">
        <v>932</v>
      </c>
    </row>
    <row r="27654" spans="1:15" x14ac:dyDescent="0.35">
      <c r="A27654" t="s">
        <v>32</v>
      </c>
      <c r="B27654" t="s">
        <v>1130</v>
      </c>
      <c r="C27654">
        <v>135</v>
      </c>
      <c r="D27654" t="s">
        <v>662</v>
      </c>
      <c r="E27654" t="s">
        <v>1017</v>
      </c>
      <c r="F27654" t="s">
        <v>481</v>
      </c>
      <c r="G27654" t="s">
        <v>511</v>
      </c>
      <c r="H27654" t="s">
        <v>1046</v>
      </c>
      <c r="I27654" t="s">
        <v>140</v>
      </c>
      <c r="J27654" t="s">
        <v>140</v>
      </c>
      <c r="K27654" t="s">
        <v>140</v>
      </c>
      <c r="L27654" t="s">
        <v>140</v>
      </c>
      <c r="M27654" t="s">
        <v>379</v>
      </c>
      <c r="N27654" t="s">
        <v>1051</v>
      </c>
      <c r="O27654" t="s">
        <v>929</v>
      </c>
    </row>
    <row r="27655" spans="1:15" x14ac:dyDescent="0.35">
      <c r="A27655" t="s">
        <v>32</v>
      </c>
      <c r="B27655" t="s">
        <v>1131</v>
      </c>
      <c r="C27655">
        <v>42</v>
      </c>
      <c r="D27655" t="s">
        <v>113</v>
      </c>
      <c r="E27655" t="s">
        <v>140</v>
      </c>
      <c r="F27655" t="s">
        <v>521</v>
      </c>
      <c r="G27655" t="s">
        <v>497</v>
      </c>
      <c r="H27655" t="s">
        <v>140</v>
      </c>
      <c r="I27655" t="s">
        <v>140</v>
      </c>
      <c r="J27655" t="s">
        <v>140</v>
      </c>
      <c r="K27655" t="s">
        <v>140</v>
      </c>
      <c r="L27655" t="s">
        <v>140</v>
      </c>
      <c r="M27655" t="s">
        <v>568</v>
      </c>
      <c r="N27655" t="s">
        <v>140</v>
      </c>
      <c r="O27655" t="s">
        <v>1018</v>
      </c>
    </row>
    <row r="27657" spans="1:15" x14ac:dyDescent="0.35">
      <c r="A27657" t="s">
        <v>2136</v>
      </c>
    </row>
    <row r="27658" spans="1:15" x14ac:dyDescent="0.35">
      <c r="A27658" t="s">
        <v>2</v>
      </c>
      <c r="B27658" t="s">
        <v>1150</v>
      </c>
      <c r="C27658" t="s">
        <v>3</v>
      </c>
      <c r="D27658" t="s">
        <v>2124</v>
      </c>
      <c r="E27658" t="s">
        <v>2125</v>
      </c>
      <c r="F27658" t="s">
        <v>2126</v>
      </c>
      <c r="G27658" t="s">
        <v>2127</v>
      </c>
      <c r="H27658" t="s">
        <v>2128</v>
      </c>
      <c r="I27658" t="s">
        <v>2129</v>
      </c>
      <c r="J27658" t="s">
        <v>2130</v>
      </c>
      <c r="K27658" t="s">
        <v>2131</v>
      </c>
      <c r="L27658" t="s">
        <v>2132</v>
      </c>
      <c r="M27658" t="s">
        <v>2133</v>
      </c>
      <c r="N27658" t="s">
        <v>1526</v>
      </c>
      <c r="O27658" t="s">
        <v>136</v>
      </c>
    </row>
    <row r="27659" spans="1:15" x14ac:dyDescent="0.35">
      <c r="A27659" t="s">
        <v>8</v>
      </c>
      <c r="B27659" t="s">
        <v>1151</v>
      </c>
      <c r="C27659">
        <v>3</v>
      </c>
      <c r="D27659" t="s">
        <v>819</v>
      </c>
      <c r="E27659" t="s">
        <v>140</v>
      </c>
      <c r="F27659" t="s">
        <v>673</v>
      </c>
      <c r="G27659" t="s">
        <v>518</v>
      </c>
      <c r="H27659" t="s">
        <v>140</v>
      </c>
      <c r="I27659" t="s">
        <v>140</v>
      </c>
      <c r="J27659" t="s">
        <v>140</v>
      </c>
      <c r="K27659" t="s">
        <v>140</v>
      </c>
      <c r="L27659" t="s">
        <v>140</v>
      </c>
      <c r="M27659" t="s">
        <v>140</v>
      </c>
      <c r="N27659" t="s">
        <v>140</v>
      </c>
      <c r="O27659" t="s">
        <v>140</v>
      </c>
    </row>
    <row r="27660" spans="1:15" x14ac:dyDescent="0.35">
      <c r="A27660" t="s">
        <v>8</v>
      </c>
      <c r="B27660" t="s">
        <v>1152</v>
      </c>
      <c r="C27660">
        <v>7</v>
      </c>
      <c r="D27660" t="s">
        <v>127</v>
      </c>
      <c r="E27660" t="s">
        <v>140</v>
      </c>
      <c r="F27660" t="s">
        <v>127</v>
      </c>
      <c r="G27660" t="s">
        <v>798</v>
      </c>
      <c r="H27660" t="s">
        <v>140</v>
      </c>
      <c r="I27660" t="s">
        <v>140</v>
      </c>
      <c r="J27660" t="s">
        <v>140</v>
      </c>
      <c r="K27660" t="s">
        <v>140</v>
      </c>
      <c r="L27660" t="s">
        <v>140</v>
      </c>
      <c r="M27660" t="s">
        <v>751</v>
      </c>
      <c r="N27660" t="s">
        <v>140</v>
      </c>
      <c r="O27660" t="s">
        <v>140</v>
      </c>
    </row>
    <row r="27661" spans="1:15" x14ac:dyDescent="0.35">
      <c r="A27661" t="s">
        <v>8</v>
      </c>
      <c r="B27661" t="s">
        <v>339</v>
      </c>
      <c r="C27661">
        <v>1</v>
      </c>
      <c r="D27661" t="s">
        <v>140</v>
      </c>
      <c r="E27661" t="s">
        <v>140</v>
      </c>
      <c r="F27661" t="s">
        <v>140</v>
      </c>
      <c r="G27661" t="s">
        <v>177</v>
      </c>
      <c r="H27661" t="s">
        <v>140</v>
      </c>
      <c r="I27661" t="s">
        <v>140</v>
      </c>
      <c r="J27661" t="s">
        <v>140</v>
      </c>
      <c r="K27661" t="s">
        <v>140</v>
      </c>
      <c r="L27661" t="s">
        <v>140</v>
      </c>
      <c r="M27661" t="s">
        <v>177</v>
      </c>
      <c r="N27661" t="s">
        <v>140</v>
      </c>
      <c r="O27661" t="s">
        <v>140</v>
      </c>
    </row>
    <row r="27662" spans="1:15" x14ac:dyDescent="0.35">
      <c r="A27662" t="s">
        <v>9</v>
      </c>
      <c r="B27662" t="s">
        <v>1151</v>
      </c>
      <c r="C27662">
        <v>4</v>
      </c>
      <c r="D27662" t="s">
        <v>140</v>
      </c>
      <c r="E27662" t="s">
        <v>140</v>
      </c>
      <c r="F27662" t="s">
        <v>836</v>
      </c>
      <c r="G27662" t="s">
        <v>140</v>
      </c>
      <c r="H27662" t="s">
        <v>140</v>
      </c>
      <c r="I27662" t="s">
        <v>140</v>
      </c>
      <c r="J27662" t="s">
        <v>140</v>
      </c>
      <c r="K27662" t="s">
        <v>140</v>
      </c>
      <c r="L27662" t="s">
        <v>630</v>
      </c>
      <c r="M27662" t="s">
        <v>495</v>
      </c>
      <c r="N27662" t="s">
        <v>140</v>
      </c>
      <c r="O27662" t="s">
        <v>140</v>
      </c>
    </row>
    <row r="27663" spans="1:15" x14ac:dyDescent="0.35">
      <c r="A27663" t="s">
        <v>9</v>
      </c>
      <c r="B27663" t="s">
        <v>1152</v>
      </c>
      <c r="C27663">
        <v>6</v>
      </c>
      <c r="D27663" t="s">
        <v>479</v>
      </c>
      <c r="E27663" t="s">
        <v>140</v>
      </c>
      <c r="F27663" t="s">
        <v>43</v>
      </c>
      <c r="G27663" t="s">
        <v>140</v>
      </c>
      <c r="H27663" t="s">
        <v>140</v>
      </c>
      <c r="I27663" t="s">
        <v>140</v>
      </c>
      <c r="J27663" t="s">
        <v>140</v>
      </c>
      <c r="K27663" t="s">
        <v>140</v>
      </c>
      <c r="L27663" t="s">
        <v>140</v>
      </c>
      <c r="M27663" t="s">
        <v>785</v>
      </c>
      <c r="N27663" t="s">
        <v>140</v>
      </c>
      <c r="O27663" t="s">
        <v>140</v>
      </c>
    </row>
    <row r="27664" spans="1:15" x14ac:dyDescent="0.35">
      <c r="A27664" t="s">
        <v>10</v>
      </c>
      <c r="B27664" t="s">
        <v>1151</v>
      </c>
      <c r="C27664">
        <v>3</v>
      </c>
      <c r="D27664" t="s">
        <v>835</v>
      </c>
      <c r="E27664" t="s">
        <v>140</v>
      </c>
      <c r="F27664" t="s">
        <v>371</v>
      </c>
      <c r="G27664" t="s">
        <v>882</v>
      </c>
      <c r="H27664" t="s">
        <v>140</v>
      </c>
      <c r="I27664" t="s">
        <v>140</v>
      </c>
      <c r="J27664" t="s">
        <v>140</v>
      </c>
      <c r="K27664" t="s">
        <v>140</v>
      </c>
      <c r="L27664" t="s">
        <v>140</v>
      </c>
      <c r="M27664" t="s">
        <v>140</v>
      </c>
      <c r="N27664" t="s">
        <v>140</v>
      </c>
      <c r="O27664" t="s">
        <v>140</v>
      </c>
    </row>
    <row r="27665" spans="1:15" x14ac:dyDescent="0.35">
      <c r="A27665" t="s">
        <v>10</v>
      </c>
      <c r="B27665" t="s">
        <v>1152</v>
      </c>
      <c r="C27665">
        <v>2</v>
      </c>
      <c r="D27665" t="s">
        <v>140</v>
      </c>
      <c r="E27665" t="s">
        <v>140</v>
      </c>
      <c r="F27665" t="s">
        <v>861</v>
      </c>
      <c r="G27665" t="s">
        <v>862</v>
      </c>
      <c r="H27665" t="s">
        <v>140</v>
      </c>
      <c r="I27665" t="s">
        <v>140</v>
      </c>
      <c r="J27665" t="s">
        <v>140</v>
      </c>
      <c r="K27665" t="s">
        <v>140</v>
      </c>
      <c r="L27665" t="s">
        <v>140</v>
      </c>
      <c r="M27665" t="s">
        <v>140</v>
      </c>
      <c r="N27665" t="s">
        <v>140</v>
      </c>
      <c r="O27665" t="s">
        <v>140</v>
      </c>
    </row>
    <row r="27666" spans="1:15" x14ac:dyDescent="0.35">
      <c r="A27666" t="s">
        <v>11</v>
      </c>
      <c r="B27666" t="s">
        <v>1151</v>
      </c>
      <c r="C27666">
        <v>5</v>
      </c>
      <c r="D27666" t="s">
        <v>470</v>
      </c>
      <c r="E27666" t="s">
        <v>140</v>
      </c>
      <c r="F27666" t="s">
        <v>221</v>
      </c>
      <c r="G27666" t="s">
        <v>140</v>
      </c>
      <c r="H27666" t="s">
        <v>140</v>
      </c>
      <c r="I27666" t="s">
        <v>140</v>
      </c>
      <c r="J27666" t="s">
        <v>140</v>
      </c>
      <c r="K27666" t="s">
        <v>140</v>
      </c>
      <c r="L27666" t="s">
        <v>140</v>
      </c>
      <c r="M27666" t="s">
        <v>802</v>
      </c>
      <c r="N27666" t="s">
        <v>140</v>
      </c>
      <c r="O27666" t="s">
        <v>140</v>
      </c>
    </row>
    <row r="27667" spans="1:15" x14ac:dyDescent="0.35">
      <c r="A27667" t="s">
        <v>11</v>
      </c>
      <c r="B27667" t="s">
        <v>1152</v>
      </c>
      <c r="C27667">
        <v>4</v>
      </c>
      <c r="D27667" t="s">
        <v>140</v>
      </c>
      <c r="E27667" t="s">
        <v>140</v>
      </c>
      <c r="F27667" t="s">
        <v>140</v>
      </c>
      <c r="G27667" t="s">
        <v>627</v>
      </c>
      <c r="H27667" t="s">
        <v>140</v>
      </c>
      <c r="I27667" t="s">
        <v>140</v>
      </c>
      <c r="J27667" t="s">
        <v>140</v>
      </c>
      <c r="K27667" t="s">
        <v>140</v>
      </c>
      <c r="L27667" t="s">
        <v>140</v>
      </c>
      <c r="M27667" t="s">
        <v>626</v>
      </c>
      <c r="N27667" t="s">
        <v>140</v>
      </c>
      <c r="O27667" t="s">
        <v>140</v>
      </c>
    </row>
    <row r="27668" spans="1:15" x14ac:dyDescent="0.35">
      <c r="A27668" t="s">
        <v>11</v>
      </c>
      <c r="B27668" t="s">
        <v>339</v>
      </c>
      <c r="C27668">
        <v>1</v>
      </c>
      <c r="D27668" t="s">
        <v>140</v>
      </c>
      <c r="E27668" t="s">
        <v>140</v>
      </c>
      <c r="F27668" t="s">
        <v>140</v>
      </c>
      <c r="G27668" t="s">
        <v>140</v>
      </c>
      <c r="H27668" t="s">
        <v>140</v>
      </c>
      <c r="I27668" t="s">
        <v>140</v>
      </c>
      <c r="J27668" t="s">
        <v>140</v>
      </c>
      <c r="K27668" t="s">
        <v>140</v>
      </c>
      <c r="L27668" t="s">
        <v>140</v>
      </c>
      <c r="M27668" t="s">
        <v>177</v>
      </c>
      <c r="N27668" t="s">
        <v>140</v>
      </c>
      <c r="O27668" t="s">
        <v>140</v>
      </c>
    </row>
    <row r="27669" spans="1:15" x14ac:dyDescent="0.35">
      <c r="A27669" t="s">
        <v>12</v>
      </c>
      <c r="B27669" t="s">
        <v>1151</v>
      </c>
      <c r="C27669">
        <v>5</v>
      </c>
      <c r="D27669" t="s">
        <v>140</v>
      </c>
      <c r="E27669" t="s">
        <v>140</v>
      </c>
      <c r="F27669" t="s">
        <v>959</v>
      </c>
      <c r="G27669" t="s">
        <v>959</v>
      </c>
      <c r="H27669" t="s">
        <v>140</v>
      </c>
      <c r="I27669" t="s">
        <v>140</v>
      </c>
      <c r="J27669" t="s">
        <v>140</v>
      </c>
      <c r="K27669" t="s">
        <v>140</v>
      </c>
      <c r="L27669" t="s">
        <v>140</v>
      </c>
      <c r="M27669" t="s">
        <v>637</v>
      </c>
      <c r="N27669" t="s">
        <v>140</v>
      </c>
      <c r="O27669" t="s">
        <v>73</v>
      </c>
    </row>
    <row r="27670" spans="1:15" x14ac:dyDescent="0.35">
      <c r="A27670" t="s">
        <v>12</v>
      </c>
      <c r="B27670" t="s">
        <v>1152</v>
      </c>
      <c r="C27670">
        <v>3</v>
      </c>
      <c r="D27670" t="s">
        <v>140</v>
      </c>
      <c r="E27670" t="s">
        <v>140</v>
      </c>
      <c r="F27670" t="s">
        <v>140</v>
      </c>
      <c r="G27670" t="s">
        <v>820</v>
      </c>
      <c r="H27670" t="s">
        <v>140</v>
      </c>
      <c r="I27670" t="s">
        <v>140</v>
      </c>
      <c r="J27670" t="s">
        <v>140</v>
      </c>
      <c r="K27670" t="s">
        <v>140</v>
      </c>
      <c r="L27670" t="s">
        <v>140</v>
      </c>
      <c r="M27670" t="s">
        <v>1065</v>
      </c>
      <c r="N27670" t="s">
        <v>140</v>
      </c>
      <c r="O27670" t="s">
        <v>820</v>
      </c>
    </row>
    <row r="27671" spans="1:15" x14ac:dyDescent="0.35">
      <c r="A27671" t="s">
        <v>12</v>
      </c>
      <c r="B27671" t="s">
        <v>339</v>
      </c>
      <c r="C27671">
        <v>3</v>
      </c>
      <c r="D27671" t="s">
        <v>140</v>
      </c>
      <c r="E27671" t="s">
        <v>140</v>
      </c>
      <c r="F27671" t="s">
        <v>47</v>
      </c>
      <c r="G27671" t="s">
        <v>140</v>
      </c>
      <c r="H27671" t="s">
        <v>140</v>
      </c>
      <c r="I27671" t="s">
        <v>140</v>
      </c>
      <c r="J27671" t="s">
        <v>140</v>
      </c>
      <c r="K27671" t="s">
        <v>140</v>
      </c>
      <c r="L27671" t="s">
        <v>140</v>
      </c>
      <c r="M27671" t="s">
        <v>691</v>
      </c>
      <c r="N27671" t="s">
        <v>691</v>
      </c>
      <c r="O27671" t="s">
        <v>140</v>
      </c>
    </row>
    <row r="27672" spans="1:15" x14ac:dyDescent="0.35">
      <c r="A27672" t="s">
        <v>13</v>
      </c>
      <c r="B27672" t="s">
        <v>1151</v>
      </c>
      <c r="C27672">
        <v>3</v>
      </c>
      <c r="D27672" t="s">
        <v>140</v>
      </c>
      <c r="E27672" t="s">
        <v>140</v>
      </c>
      <c r="F27672" t="s">
        <v>140</v>
      </c>
      <c r="G27672" t="s">
        <v>866</v>
      </c>
      <c r="H27672" t="s">
        <v>140</v>
      </c>
      <c r="I27672" t="s">
        <v>140</v>
      </c>
      <c r="J27672" t="s">
        <v>140</v>
      </c>
      <c r="K27672" t="s">
        <v>140</v>
      </c>
      <c r="L27672" t="s">
        <v>140</v>
      </c>
      <c r="M27672" t="s">
        <v>145</v>
      </c>
      <c r="N27672" t="s">
        <v>140</v>
      </c>
      <c r="O27672" t="s">
        <v>140</v>
      </c>
    </row>
    <row r="27673" spans="1:15" x14ac:dyDescent="0.35">
      <c r="A27673" t="s">
        <v>13</v>
      </c>
      <c r="B27673" t="s">
        <v>1152</v>
      </c>
      <c r="C27673">
        <v>4</v>
      </c>
      <c r="D27673" t="s">
        <v>862</v>
      </c>
      <c r="E27673" t="s">
        <v>140</v>
      </c>
      <c r="F27673" t="s">
        <v>140</v>
      </c>
      <c r="G27673" t="s">
        <v>77</v>
      </c>
      <c r="H27673" t="s">
        <v>140</v>
      </c>
      <c r="I27673" t="s">
        <v>140</v>
      </c>
      <c r="J27673" t="s">
        <v>140</v>
      </c>
      <c r="K27673" t="s">
        <v>140</v>
      </c>
      <c r="L27673" t="s">
        <v>140</v>
      </c>
      <c r="M27673" t="s">
        <v>862</v>
      </c>
      <c r="N27673" t="s">
        <v>140</v>
      </c>
      <c r="O27673" t="s">
        <v>762</v>
      </c>
    </row>
    <row r="27674" spans="1:15" x14ac:dyDescent="0.35">
      <c r="A27674" t="s">
        <v>14</v>
      </c>
      <c r="B27674" t="s">
        <v>1151</v>
      </c>
      <c r="C27674">
        <v>3</v>
      </c>
      <c r="D27674" t="s">
        <v>907</v>
      </c>
      <c r="E27674" t="s">
        <v>140</v>
      </c>
      <c r="F27674" t="s">
        <v>908</v>
      </c>
      <c r="G27674" t="s">
        <v>140</v>
      </c>
      <c r="H27674" t="s">
        <v>140</v>
      </c>
      <c r="I27674" t="s">
        <v>140</v>
      </c>
      <c r="J27674" t="s">
        <v>140</v>
      </c>
      <c r="K27674" t="s">
        <v>140</v>
      </c>
      <c r="L27674" t="s">
        <v>140</v>
      </c>
      <c r="M27674" t="s">
        <v>140</v>
      </c>
      <c r="N27674" t="s">
        <v>140</v>
      </c>
      <c r="O27674" t="s">
        <v>140</v>
      </c>
    </row>
    <row r="27675" spans="1:15" x14ac:dyDescent="0.35">
      <c r="A27675" t="s">
        <v>14</v>
      </c>
      <c r="B27675" t="s">
        <v>1152</v>
      </c>
      <c r="C27675">
        <v>5</v>
      </c>
      <c r="D27675" t="s">
        <v>465</v>
      </c>
      <c r="E27675" t="s">
        <v>140</v>
      </c>
      <c r="F27675" t="s">
        <v>140</v>
      </c>
      <c r="G27675" t="s">
        <v>209</v>
      </c>
      <c r="H27675" t="s">
        <v>140</v>
      </c>
      <c r="I27675" t="s">
        <v>140</v>
      </c>
      <c r="J27675" t="s">
        <v>140</v>
      </c>
      <c r="K27675" t="s">
        <v>140</v>
      </c>
      <c r="L27675" t="s">
        <v>140</v>
      </c>
      <c r="M27675" t="s">
        <v>140</v>
      </c>
      <c r="N27675" t="s">
        <v>140</v>
      </c>
      <c r="O27675" t="s">
        <v>700</v>
      </c>
    </row>
    <row r="27676" spans="1:15" x14ac:dyDescent="0.35">
      <c r="A27676" t="s">
        <v>15</v>
      </c>
      <c r="B27676" t="s">
        <v>1151</v>
      </c>
      <c r="C27676">
        <v>5</v>
      </c>
      <c r="D27676" t="s">
        <v>140</v>
      </c>
      <c r="E27676" t="s">
        <v>810</v>
      </c>
      <c r="F27676" t="s">
        <v>153</v>
      </c>
      <c r="G27676" t="s">
        <v>810</v>
      </c>
      <c r="H27676" t="s">
        <v>140</v>
      </c>
      <c r="I27676" t="s">
        <v>140</v>
      </c>
      <c r="J27676" t="s">
        <v>140</v>
      </c>
      <c r="K27676" t="s">
        <v>140</v>
      </c>
      <c r="L27676" t="s">
        <v>140</v>
      </c>
      <c r="M27676" t="s">
        <v>140</v>
      </c>
      <c r="N27676" t="s">
        <v>140</v>
      </c>
      <c r="O27676" t="s">
        <v>140</v>
      </c>
    </row>
    <row r="27677" spans="1:15" x14ac:dyDescent="0.35">
      <c r="A27677" t="s">
        <v>15</v>
      </c>
      <c r="B27677" t="s">
        <v>1152</v>
      </c>
      <c r="C27677">
        <v>7</v>
      </c>
      <c r="D27677" t="s">
        <v>140</v>
      </c>
      <c r="E27677" t="s">
        <v>140</v>
      </c>
      <c r="F27677" t="s">
        <v>1053</v>
      </c>
      <c r="G27677" t="s">
        <v>77</v>
      </c>
      <c r="H27677" t="s">
        <v>140</v>
      </c>
      <c r="I27677" t="s">
        <v>140</v>
      </c>
      <c r="J27677" t="s">
        <v>140</v>
      </c>
      <c r="K27677" t="s">
        <v>140</v>
      </c>
      <c r="L27677" t="s">
        <v>140</v>
      </c>
      <c r="M27677" t="s">
        <v>683</v>
      </c>
      <c r="N27677" t="s">
        <v>140</v>
      </c>
      <c r="O27677" t="s">
        <v>140</v>
      </c>
    </row>
    <row r="27678" spans="1:15" x14ac:dyDescent="0.35">
      <c r="A27678" t="s">
        <v>16</v>
      </c>
      <c r="B27678" t="s">
        <v>1151</v>
      </c>
      <c r="C27678">
        <v>3</v>
      </c>
      <c r="D27678" t="s">
        <v>140</v>
      </c>
      <c r="E27678" t="s">
        <v>140</v>
      </c>
      <c r="F27678" t="s">
        <v>331</v>
      </c>
      <c r="G27678" t="s">
        <v>712</v>
      </c>
      <c r="H27678" t="s">
        <v>140</v>
      </c>
      <c r="I27678" t="s">
        <v>140</v>
      </c>
      <c r="J27678" t="s">
        <v>140</v>
      </c>
      <c r="K27678" t="s">
        <v>140</v>
      </c>
      <c r="L27678" t="s">
        <v>140</v>
      </c>
      <c r="M27678" t="s">
        <v>499</v>
      </c>
      <c r="N27678" t="s">
        <v>140</v>
      </c>
      <c r="O27678" t="s">
        <v>140</v>
      </c>
    </row>
    <row r="27679" spans="1:15" x14ac:dyDescent="0.35">
      <c r="A27679" t="s">
        <v>16</v>
      </c>
      <c r="B27679" t="s">
        <v>1152</v>
      </c>
      <c r="C27679">
        <v>2</v>
      </c>
      <c r="D27679" t="s">
        <v>140</v>
      </c>
      <c r="E27679" t="s">
        <v>140</v>
      </c>
      <c r="F27679" t="s">
        <v>140</v>
      </c>
      <c r="G27679" t="s">
        <v>215</v>
      </c>
      <c r="H27679" t="s">
        <v>140</v>
      </c>
      <c r="I27679" t="s">
        <v>140</v>
      </c>
      <c r="J27679" t="s">
        <v>140</v>
      </c>
      <c r="K27679" t="s">
        <v>140</v>
      </c>
      <c r="L27679" t="s">
        <v>140</v>
      </c>
      <c r="M27679" t="s">
        <v>140</v>
      </c>
      <c r="N27679" t="s">
        <v>140</v>
      </c>
      <c r="O27679" t="s">
        <v>214</v>
      </c>
    </row>
    <row r="27680" spans="1:15" x14ac:dyDescent="0.35">
      <c r="A27680" t="s">
        <v>17</v>
      </c>
      <c r="B27680" t="s">
        <v>1151</v>
      </c>
      <c r="C27680">
        <v>8</v>
      </c>
      <c r="D27680" t="s">
        <v>123</v>
      </c>
      <c r="E27680" t="s">
        <v>140</v>
      </c>
      <c r="F27680" t="s">
        <v>753</v>
      </c>
      <c r="G27680" t="s">
        <v>973</v>
      </c>
      <c r="H27680" t="s">
        <v>140</v>
      </c>
      <c r="I27680" t="s">
        <v>140</v>
      </c>
      <c r="J27680" t="s">
        <v>140</v>
      </c>
      <c r="K27680" t="s">
        <v>140</v>
      </c>
      <c r="L27680" t="s">
        <v>140</v>
      </c>
      <c r="M27680" t="s">
        <v>988</v>
      </c>
      <c r="N27680" t="s">
        <v>140</v>
      </c>
      <c r="O27680" t="s">
        <v>140</v>
      </c>
    </row>
    <row r="27681" spans="1:15" x14ac:dyDescent="0.35">
      <c r="A27681" t="s">
        <v>17</v>
      </c>
      <c r="B27681" t="s">
        <v>1152</v>
      </c>
      <c r="C27681">
        <v>7</v>
      </c>
      <c r="D27681" t="s">
        <v>140</v>
      </c>
      <c r="E27681" t="s">
        <v>140</v>
      </c>
      <c r="F27681" t="s">
        <v>921</v>
      </c>
      <c r="G27681" t="s">
        <v>639</v>
      </c>
      <c r="H27681" t="s">
        <v>140</v>
      </c>
      <c r="I27681" t="s">
        <v>140</v>
      </c>
      <c r="J27681" t="s">
        <v>140</v>
      </c>
      <c r="K27681" t="s">
        <v>140</v>
      </c>
      <c r="L27681" t="s">
        <v>140</v>
      </c>
      <c r="M27681" t="s">
        <v>429</v>
      </c>
      <c r="N27681" t="s">
        <v>140</v>
      </c>
      <c r="O27681" t="s">
        <v>140</v>
      </c>
    </row>
    <row r="27682" spans="1:15" x14ac:dyDescent="0.35">
      <c r="A27682" t="s">
        <v>18</v>
      </c>
      <c r="B27682" t="s">
        <v>1151</v>
      </c>
      <c r="C27682">
        <v>2</v>
      </c>
      <c r="D27682" t="s">
        <v>140</v>
      </c>
      <c r="E27682" t="s">
        <v>140</v>
      </c>
      <c r="F27682" t="s">
        <v>127</v>
      </c>
      <c r="G27682" t="s">
        <v>140</v>
      </c>
      <c r="H27682" t="s">
        <v>140</v>
      </c>
      <c r="I27682" t="s">
        <v>140</v>
      </c>
      <c r="J27682" t="s">
        <v>140</v>
      </c>
      <c r="K27682" t="s">
        <v>140</v>
      </c>
      <c r="L27682" t="s">
        <v>140</v>
      </c>
      <c r="M27682" t="s">
        <v>128</v>
      </c>
      <c r="N27682" t="s">
        <v>140</v>
      </c>
      <c r="O27682" t="s">
        <v>140</v>
      </c>
    </row>
    <row r="27683" spans="1:15" x14ac:dyDescent="0.35">
      <c r="A27683" t="s">
        <v>18</v>
      </c>
      <c r="B27683" t="s">
        <v>1152</v>
      </c>
      <c r="C27683">
        <v>2</v>
      </c>
      <c r="D27683" t="s">
        <v>393</v>
      </c>
      <c r="E27683" t="s">
        <v>392</v>
      </c>
      <c r="F27683" t="s">
        <v>140</v>
      </c>
      <c r="G27683" t="s">
        <v>140</v>
      </c>
      <c r="H27683" t="s">
        <v>140</v>
      </c>
      <c r="I27683" t="s">
        <v>140</v>
      </c>
      <c r="J27683" t="s">
        <v>140</v>
      </c>
      <c r="K27683" t="s">
        <v>140</v>
      </c>
      <c r="L27683" t="s">
        <v>140</v>
      </c>
      <c r="M27683" t="s">
        <v>140</v>
      </c>
      <c r="N27683" t="s">
        <v>140</v>
      </c>
      <c r="O27683" t="s">
        <v>140</v>
      </c>
    </row>
    <row r="27684" spans="1:15" x14ac:dyDescent="0.35">
      <c r="A27684" t="s">
        <v>18</v>
      </c>
      <c r="B27684" t="s">
        <v>339</v>
      </c>
      <c r="C27684">
        <v>1</v>
      </c>
      <c r="D27684" t="s">
        <v>140</v>
      </c>
      <c r="E27684" t="s">
        <v>140</v>
      </c>
      <c r="F27684" t="s">
        <v>140</v>
      </c>
      <c r="G27684" t="s">
        <v>140</v>
      </c>
      <c r="H27684" t="s">
        <v>140</v>
      </c>
      <c r="I27684" t="s">
        <v>140</v>
      </c>
      <c r="J27684" t="s">
        <v>140</v>
      </c>
      <c r="K27684" t="s">
        <v>140</v>
      </c>
      <c r="L27684" t="s">
        <v>140</v>
      </c>
      <c r="M27684" t="s">
        <v>140</v>
      </c>
      <c r="N27684" t="s">
        <v>140</v>
      </c>
      <c r="O27684" t="s">
        <v>177</v>
      </c>
    </row>
    <row r="27685" spans="1:15" x14ac:dyDescent="0.35">
      <c r="A27685" t="s">
        <v>19</v>
      </c>
      <c r="B27685" t="s">
        <v>1151</v>
      </c>
      <c r="C27685">
        <v>4</v>
      </c>
      <c r="D27685" t="s">
        <v>855</v>
      </c>
      <c r="E27685" t="s">
        <v>140</v>
      </c>
      <c r="F27685" t="s">
        <v>140</v>
      </c>
      <c r="G27685" t="s">
        <v>140</v>
      </c>
      <c r="H27685" t="s">
        <v>140</v>
      </c>
      <c r="I27685" t="s">
        <v>140</v>
      </c>
      <c r="J27685" t="s">
        <v>140</v>
      </c>
      <c r="K27685" t="s">
        <v>140</v>
      </c>
      <c r="L27685" t="s">
        <v>140</v>
      </c>
      <c r="M27685" t="s">
        <v>215</v>
      </c>
      <c r="N27685" t="s">
        <v>140</v>
      </c>
      <c r="O27685" t="s">
        <v>855</v>
      </c>
    </row>
    <row r="27686" spans="1:15" x14ac:dyDescent="0.35">
      <c r="A27686" t="s">
        <v>19</v>
      </c>
      <c r="B27686" t="s">
        <v>1152</v>
      </c>
      <c r="C27686">
        <v>4</v>
      </c>
      <c r="D27686" t="s">
        <v>140</v>
      </c>
      <c r="E27686" t="s">
        <v>140</v>
      </c>
      <c r="F27686" t="s">
        <v>140</v>
      </c>
      <c r="G27686" t="s">
        <v>623</v>
      </c>
      <c r="H27686" t="s">
        <v>140</v>
      </c>
      <c r="I27686" t="s">
        <v>140</v>
      </c>
      <c r="J27686" t="s">
        <v>140</v>
      </c>
      <c r="K27686" t="s">
        <v>140</v>
      </c>
      <c r="L27686" t="s">
        <v>140</v>
      </c>
      <c r="M27686" t="s">
        <v>153</v>
      </c>
      <c r="N27686" t="s">
        <v>140</v>
      </c>
      <c r="O27686" t="s">
        <v>646</v>
      </c>
    </row>
    <row r="27687" spans="1:15" x14ac:dyDescent="0.35">
      <c r="A27687" t="s">
        <v>19</v>
      </c>
      <c r="B27687" t="s">
        <v>339</v>
      </c>
      <c r="C27687">
        <v>1</v>
      </c>
      <c r="D27687" t="s">
        <v>177</v>
      </c>
      <c r="E27687" t="s">
        <v>140</v>
      </c>
      <c r="F27687" t="s">
        <v>140</v>
      </c>
      <c r="G27687" t="s">
        <v>140</v>
      </c>
      <c r="H27687" t="s">
        <v>140</v>
      </c>
      <c r="I27687" t="s">
        <v>140</v>
      </c>
      <c r="J27687" t="s">
        <v>140</v>
      </c>
      <c r="K27687" t="s">
        <v>140</v>
      </c>
      <c r="L27687" t="s">
        <v>140</v>
      </c>
      <c r="M27687" t="s">
        <v>140</v>
      </c>
      <c r="N27687" t="s">
        <v>140</v>
      </c>
      <c r="O27687" t="s">
        <v>140</v>
      </c>
    </row>
    <row r="27688" spans="1:15" x14ac:dyDescent="0.35">
      <c r="A27688" t="s">
        <v>20</v>
      </c>
      <c r="B27688" t="s">
        <v>1151</v>
      </c>
      <c r="C27688">
        <v>2</v>
      </c>
      <c r="D27688" t="s">
        <v>140</v>
      </c>
      <c r="E27688" t="s">
        <v>140</v>
      </c>
      <c r="F27688" t="s">
        <v>177</v>
      </c>
      <c r="G27688" t="s">
        <v>140</v>
      </c>
      <c r="H27688" t="s">
        <v>140</v>
      </c>
      <c r="I27688" t="s">
        <v>140</v>
      </c>
      <c r="J27688" t="s">
        <v>140</v>
      </c>
      <c r="K27688" t="s">
        <v>140</v>
      </c>
      <c r="L27688" t="s">
        <v>140</v>
      </c>
      <c r="M27688" t="s">
        <v>140</v>
      </c>
      <c r="N27688" t="s">
        <v>140</v>
      </c>
      <c r="O27688" t="s">
        <v>140</v>
      </c>
    </row>
    <row r="27689" spans="1:15" x14ac:dyDescent="0.35">
      <c r="A27689" t="s">
        <v>20</v>
      </c>
      <c r="B27689" t="s">
        <v>1152</v>
      </c>
      <c r="C27689">
        <v>6</v>
      </c>
      <c r="D27689" t="s">
        <v>83</v>
      </c>
      <c r="E27689" t="s">
        <v>140</v>
      </c>
      <c r="F27689" t="s">
        <v>140</v>
      </c>
      <c r="G27689" t="s">
        <v>349</v>
      </c>
      <c r="H27689" t="s">
        <v>140</v>
      </c>
      <c r="I27689" t="s">
        <v>140</v>
      </c>
      <c r="J27689" t="s">
        <v>140</v>
      </c>
      <c r="K27689" t="s">
        <v>140</v>
      </c>
      <c r="L27689" t="s">
        <v>140</v>
      </c>
      <c r="M27689" t="s">
        <v>140</v>
      </c>
      <c r="N27689" t="s">
        <v>140</v>
      </c>
      <c r="O27689" t="s">
        <v>691</v>
      </c>
    </row>
    <row r="27690" spans="1:15" x14ac:dyDescent="0.35">
      <c r="A27690" t="s">
        <v>21</v>
      </c>
      <c r="B27690" t="s">
        <v>1151</v>
      </c>
      <c r="C27690">
        <v>4</v>
      </c>
      <c r="D27690" t="s">
        <v>467</v>
      </c>
      <c r="E27690" t="s">
        <v>140</v>
      </c>
      <c r="F27690" t="s">
        <v>467</v>
      </c>
      <c r="G27690" t="s">
        <v>140</v>
      </c>
      <c r="H27690" t="s">
        <v>140</v>
      </c>
      <c r="I27690" t="s">
        <v>140</v>
      </c>
      <c r="J27690" t="s">
        <v>140</v>
      </c>
      <c r="K27690" t="s">
        <v>140</v>
      </c>
      <c r="L27690" t="s">
        <v>140</v>
      </c>
      <c r="M27690" t="s">
        <v>610</v>
      </c>
      <c r="N27690" t="s">
        <v>140</v>
      </c>
      <c r="O27690" t="s">
        <v>140</v>
      </c>
    </row>
    <row r="27691" spans="1:15" x14ac:dyDescent="0.35">
      <c r="A27691" t="s">
        <v>21</v>
      </c>
      <c r="B27691" t="s">
        <v>1152</v>
      </c>
      <c r="C27691">
        <v>7</v>
      </c>
      <c r="D27691" t="s">
        <v>140</v>
      </c>
      <c r="E27691" t="s">
        <v>140</v>
      </c>
      <c r="F27691" t="s">
        <v>140</v>
      </c>
      <c r="G27691" t="s">
        <v>331</v>
      </c>
      <c r="H27691" t="s">
        <v>140</v>
      </c>
      <c r="I27691" t="s">
        <v>140</v>
      </c>
      <c r="J27691" t="s">
        <v>140</v>
      </c>
      <c r="K27691" t="s">
        <v>140</v>
      </c>
      <c r="L27691" t="s">
        <v>140</v>
      </c>
      <c r="M27691" t="s">
        <v>332</v>
      </c>
      <c r="N27691" t="s">
        <v>140</v>
      </c>
      <c r="O27691" t="s">
        <v>1085</v>
      </c>
    </row>
    <row r="27692" spans="1:15" x14ac:dyDescent="0.35">
      <c r="A27692" t="s">
        <v>22</v>
      </c>
      <c r="B27692" t="s">
        <v>1151</v>
      </c>
      <c r="C27692">
        <v>3</v>
      </c>
      <c r="D27692" t="s">
        <v>140</v>
      </c>
      <c r="E27692" t="s">
        <v>140</v>
      </c>
      <c r="F27692" t="s">
        <v>858</v>
      </c>
      <c r="G27692" t="s">
        <v>140</v>
      </c>
      <c r="H27692" t="s">
        <v>140</v>
      </c>
      <c r="I27692" t="s">
        <v>140</v>
      </c>
      <c r="J27692" t="s">
        <v>140</v>
      </c>
      <c r="K27692" t="s">
        <v>140</v>
      </c>
      <c r="L27692" t="s">
        <v>140</v>
      </c>
      <c r="M27692" t="s">
        <v>140</v>
      </c>
      <c r="N27692" t="s">
        <v>140</v>
      </c>
      <c r="O27692" t="s">
        <v>527</v>
      </c>
    </row>
    <row r="27693" spans="1:15" x14ac:dyDescent="0.35">
      <c r="A27693" t="s">
        <v>22</v>
      </c>
      <c r="B27693" t="s">
        <v>1152</v>
      </c>
      <c r="C27693">
        <v>5</v>
      </c>
      <c r="D27693" t="s">
        <v>433</v>
      </c>
      <c r="E27693" t="s">
        <v>140</v>
      </c>
      <c r="F27693" t="s">
        <v>140</v>
      </c>
      <c r="G27693" t="s">
        <v>140</v>
      </c>
      <c r="H27693" t="s">
        <v>140</v>
      </c>
      <c r="I27693" t="s">
        <v>140</v>
      </c>
      <c r="J27693" t="s">
        <v>140</v>
      </c>
      <c r="K27693" t="s">
        <v>140</v>
      </c>
      <c r="L27693" t="s">
        <v>140</v>
      </c>
      <c r="M27693" t="s">
        <v>426</v>
      </c>
      <c r="N27693" t="s">
        <v>140</v>
      </c>
      <c r="O27693" t="s">
        <v>405</v>
      </c>
    </row>
    <row r="27694" spans="1:15" x14ac:dyDescent="0.35">
      <c r="A27694" t="s">
        <v>22</v>
      </c>
      <c r="B27694" t="s">
        <v>339</v>
      </c>
      <c r="C27694">
        <v>1</v>
      </c>
      <c r="D27694" t="s">
        <v>140</v>
      </c>
      <c r="E27694" t="s">
        <v>140</v>
      </c>
      <c r="F27694" t="s">
        <v>177</v>
      </c>
      <c r="G27694" t="s">
        <v>140</v>
      </c>
      <c r="H27694" t="s">
        <v>140</v>
      </c>
      <c r="I27694" t="s">
        <v>140</v>
      </c>
      <c r="J27694" t="s">
        <v>140</v>
      </c>
      <c r="K27694" t="s">
        <v>140</v>
      </c>
      <c r="L27694" t="s">
        <v>140</v>
      </c>
      <c r="M27694" t="s">
        <v>140</v>
      </c>
      <c r="N27694" t="s">
        <v>140</v>
      </c>
      <c r="O27694" t="s">
        <v>140</v>
      </c>
    </row>
    <row r="27695" spans="1:15" x14ac:dyDescent="0.35">
      <c r="A27695" t="s">
        <v>23</v>
      </c>
      <c r="B27695" t="s">
        <v>1151</v>
      </c>
      <c r="C27695">
        <v>4</v>
      </c>
      <c r="D27695" t="s">
        <v>856</v>
      </c>
      <c r="E27695" t="s">
        <v>140</v>
      </c>
      <c r="F27695" t="s">
        <v>140</v>
      </c>
      <c r="G27695" t="s">
        <v>884</v>
      </c>
      <c r="H27695" t="s">
        <v>140</v>
      </c>
      <c r="I27695" t="s">
        <v>140</v>
      </c>
      <c r="J27695" t="s">
        <v>140</v>
      </c>
      <c r="K27695" t="s">
        <v>140</v>
      </c>
      <c r="L27695" t="s">
        <v>140</v>
      </c>
      <c r="M27695" t="s">
        <v>140</v>
      </c>
      <c r="N27695" t="s">
        <v>140</v>
      </c>
      <c r="O27695" t="s">
        <v>911</v>
      </c>
    </row>
    <row r="27696" spans="1:15" x14ac:dyDescent="0.35">
      <c r="A27696" t="s">
        <v>23</v>
      </c>
      <c r="B27696" t="s">
        <v>1152</v>
      </c>
      <c r="C27696">
        <v>4</v>
      </c>
      <c r="D27696" t="s">
        <v>838</v>
      </c>
      <c r="E27696" t="s">
        <v>140</v>
      </c>
      <c r="F27696" t="s">
        <v>140</v>
      </c>
      <c r="G27696" t="s">
        <v>62</v>
      </c>
      <c r="H27696" t="s">
        <v>140</v>
      </c>
      <c r="I27696" t="s">
        <v>140</v>
      </c>
      <c r="J27696" t="s">
        <v>140</v>
      </c>
      <c r="K27696" t="s">
        <v>140</v>
      </c>
      <c r="L27696" t="s">
        <v>140</v>
      </c>
      <c r="M27696" t="s">
        <v>588</v>
      </c>
      <c r="N27696" t="s">
        <v>140</v>
      </c>
      <c r="O27696" t="s">
        <v>140</v>
      </c>
    </row>
    <row r="27697" spans="1:15" x14ac:dyDescent="0.35">
      <c r="A27697" t="s">
        <v>23</v>
      </c>
      <c r="B27697" t="s">
        <v>339</v>
      </c>
      <c r="C27697">
        <v>2</v>
      </c>
      <c r="D27697" t="s">
        <v>140</v>
      </c>
      <c r="E27697" t="s">
        <v>140</v>
      </c>
      <c r="F27697" t="s">
        <v>140</v>
      </c>
      <c r="G27697" t="s">
        <v>908</v>
      </c>
      <c r="H27697" t="s">
        <v>140</v>
      </c>
      <c r="I27697" t="s">
        <v>140</v>
      </c>
      <c r="J27697" t="s">
        <v>140</v>
      </c>
      <c r="K27697" t="s">
        <v>140</v>
      </c>
      <c r="L27697" t="s">
        <v>140</v>
      </c>
      <c r="M27697" t="s">
        <v>907</v>
      </c>
      <c r="N27697" t="s">
        <v>140</v>
      </c>
      <c r="O27697" t="s">
        <v>140</v>
      </c>
    </row>
    <row r="27698" spans="1:15" x14ac:dyDescent="0.35">
      <c r="A27698" t="s">
        <v>24</v>
      </c>
      <c r="B27698" t="s">
        <v>1151</v>
      </c>
      <c r="C27698">
        <v>3</v>
      </c>
      <c r="D27698" t="s">
        <v>140</v>
      </c>
      <c r="E27698" t="s">
        <v>140</v>
      </c>
      <c r="F27698" t="s">
        <v>979</v>
      </c>
      <c r="G27698" t="s">
        <v>140</v>
      </c>
      <c r="H27698" t="s">
        <v>752</v>
      </c>
      <c r="I27698" t="s">
        <v>140</v>
      </c>
      <c r="J27698" t="s">
        <v>140</v>
      </c>
      <c r="K27698" t="s">
        <v>140</v>
      </c>
      <c r="L27698" t="s">
        <v>140</v>
      </c>
      <c r="M27698" t="s">
        <v>140</v>
      </c>
      <c r="N27698" t="s">
        <v>140</v>
      </c>
      <c r="O27698" t="s">
        <v>756</v>
      </c>
    </row>
    <row r="27699" spans="1:15" x14ac:dyDescent="0.35">
      <c r="A27699" t="s">
        <v>24</v>
      </c>
      <c r="B27699" t="s">
        <v>1152</v>
      </c>
      <c r="C27699">
        <v>2</v>
      </c>
      <c r="D27699" t="s">
        <v>140</v>
      </c>
      <c r="E27699" t="s">
        <v>140</v>
      </c>
      <c r="F27699" t="s">
        <v>140</v>
      </c>
      <c r="G27699" t="s">
        <v>140</v>
      </c>
      <c r="H27699" t="s">
        <v>140</v>
      </c>
      <c r="I27699" t="s">
        <v>140</v>
      </c>
      <c r="J27699" t="s">
        <v>140</v>
      </c>
      <c r="K27699" t="s">
        <v>140</v>
      </c>
      <c r="L27699" t="s">
        <v>140</v>
      </c>
      <c r="M27699" t="s">
        <v>303</v>
      </c>
      <c r="N27699" t="s">
        <v>140</v>
      </c>
      <c r="O27699" t="s">
        <v>304</v>
      </c>
    </row>
    <row r="27700" spans="1:15" x14ac:dyDescent="0.35">
      <c r="A27700" t="s">
        <v>25</v>
      </c>
      <c r="B27700" t="s">
        <v>1151</v>
      </c>
      <c r="C27700">
        <v>1</v>
      </c>
      <c r="D27700" t="s">
        <v>140</v>
      </c>
      <c r="E27700" t="s">
        <v>140</v>
      </c>
      <c r="F27700" t="s">
        <v>140</v>
      </c>
      <c r="G27700" t="s">
        <v>140</v>
      </c>
      <c r="H27700" t="s">
        <v>140</v>
      </c>
      <c r="I27700" t="s">
        <v>140</v>
      </c>
      <c r="J27700" t="s">
        <v>140</v>
      </c>
      <c r="K27700" t="s">
        <v>140</v>
      </c>
      <c r="L27700" t="s">
        <v>140</v>
      </c>
      <c r="M27700" t="s">
        <v>140</v>
      </c>
      <c r="N27700" t="s">
        <v>140</v>
      </c>
      <c r="O27700" t="s">
        <v>177</v>
      </c>
    </row>
    <row r="27701" spans="1:15" x14ac:dyDescent="0.35">
      <c r="A27701" t="s">
        <v>25</v>
      </c>
      <c r="B27701" t="s">
        <v>1152</v>
      </c>
      <c r="C27701">
        <v>4</v>
      </c>
      <c r="D27701" t="s">
        <v>140</v>
      </c>
      <c r="E27701" t="s">
        <v>140</v>
      </c>
      <c r="F27701" t="s">
        <v>463</v>
      </c>
      <c r="G27701" t="s">
        <v>140</v>
      </c>
      <c r="H27701" t="s">
        <v>140</v>
      </c>
      <c r="I27701" t="s">
        <v>140</v>
      </c>
      <c r="J27701" t="s">
        <v>140</v>
      </c>
      <c r="K27701" t="s">
        <v>140</v>
      </c>
      <c r="L27701" t="s">
        <v>140</v>
      </c>
      <c r="M27701" t="s">
        <v>140</v>
      </c>
      <c r="N27701" t="s">
        <v>392</v>
      </c>
      <c r="O27701" t="s">
        <v>433</v>
      </c>
    </row>
    <row r="27702" spans="1:15" x14ac:dyDescent="0.35">
      <c r="A27702" t="s">
        <v>25</v>
      </c>
      <c r="B27702" t="s">
        <v>339</v>
      </c>
      <c r="C27702">
        <v>1</v>
      </c>
      <c r="D27702" t="s">
        <v>140</v>
      </c>
      <c r="E27702" t="s">
        <v>140</v>
      </c>
      <c r="F27702" t="s">
        <v>140</v>
      </c>
      <c r="G27702" t="s">
        <v>140</v>
      </c>
      <c r="H27702" t="s">
        <v>140</v>
      </c>
      <c r="I27702" t="s">
        <v>140</v>
      </c>
      <c r="J27702" t="s">
        <v>140</v>
      </c>
      <c r="K27702" t="s">
        <v>140</v>
      </c>
      <c r="L27702" t="s">
        <v>140</v>
      </c>
      <c r="M27702" t="s">
        <v>177</v>
      </c>
      <c r="N27702" t="s">
        <v>140</v>
      </c>
      <c r="O27702" t="s">
        <v>140</v>
      </c>
    </row>
    <row r="27703" spans="1:15" x14ac:dyDescent="0.35">
      <c r="A27703" t="s">
        <v>26</v>
      </c>
      <c r="B27703" t="s">
        <v>1151</v>
      </c>
      <c r="C27703">
        <v>3</v>
      </c>
      <c r="D27703" t="s">
        <v>140</v>
      </c>
      <c r="E27703" t="s">
        <v>140</v>
      </c>
      <c r="F27703" t="s">
        <v>1044</v>
      </c>
      <c r="G27703" t="s">
        <v>725</v>
      </c>
      <c r="H27703" t="s">
        <v>140</v>
      </c>
      <c r="I27703" t="s">
        <v>140</v>
      </c>
      <c r="J27703" t="s">
        <v>140</v>
      </c>
      <c r="K27703" t="s">
        <v>140</v>
      </c>
      <c r="L27703" t="s">
        <v>140</v>
      </c>
      <c r="M27703" t="s">
        <v>140</v>
      </c>
      <c r="N27703" t="s">
        <v>728</v>
      </c>
      <c r="O27703" t="s">
        <v>140</v>
      </c>
    </row>
    <row r="27704" spans="1:15" x14ac:dyDescent="0.35">
      <c r="A27704" t="s">
        <v>26</v>
      </c>
      <c r="B27704" t="s">
        <v>1152</v>
      </c>
      <c r="C27704">
        <v>1</v>
      </c>
      <c r="D27704" t="s">
        <v>140</v>
      </c>
      <c r="E27704" t="s">
        <v>140</v>
      </c>
      <c r="F27704" t="s">
        <v>140</v>
      </c>
      <c r="G27704" t="s">
        <v>140</v>
      </c>
      <c r="H27704" t="s">
        <v>140</v>
      </c>
      <c r="I27704" t="s">
        <v>140</v>
      </c>
      <c r="J27704" t="s">
        <v>140</v>
      </c>
      <c r="K27704" t="s">
        <v>140</v>
      </c>
      <c r="L27704" t="s">
        <v>140</v>
      </c>
      <c r="M27704" t="s">
        <v>177</v>
      </c>
      <c r="N27704" t="s">
        <v>140</v>
      </c>
      <c r="O27704" t="s">
        <v>140</v>
      </c>
    </row>
    <row r="27705" spans="1:15" x14ac:dyDescent="0.35">
      <c r="A27705" t="s">
        <v>26</v>
      </c>
      <c r="B27705" t="s">
        <v>339</v>
      </c>
      <c r="C27705">
        <v>2</v>
      </c>
      <c r="D27705" t="s">
        <v>140</v>
      </c>
      <c r="E27705" t="s">
        <v>140</v>
      </c>
      <c r="F27705" t="s">
        <v>715</v>
      </c>
      <c r="G27705" t="s">
        <v>714</v>
      </c>
      <c r="H27705" t="s">
        <v>140</v>
      </c>
      <c r="I27705" t="s">
        <v>140</v>
      </c>
      <c r="J27705" t="s">
        <v>140</v>
      </c>
      <c r="K27705" t="s">
        <v>140</v>
      </c>
      <c r="L27705" t="s">
        <v>140</v>
      </c>
      <c r="M27705" t="s">
        <v>140</v>
      </c>
      <c r="N27705" t="s">
        <v>140</v>
      </c>
      <c r="O27705" t="s">
        <v>140</v>
      </c>
    </row>
    <row r="27706" spans="1:15" x14ac:dyDescent="0.35">
      <c r="A27706" t="s">
        <v>27</v>
      </c>
      <c r="B27706" t="s">
        <v>1151</v>
      </c>
      <c r="C27706">
        <v>3</v>
      </c>
      <c r="D27706" t="s">
        <v>140</v>
      </c>
      <c r="E27706" t="s">
        <v>506</v>
      </c>
      <c r="F27706" t="s">
        <v>507</v>
      </c>
      <c r="G27706" t="s">
        <v>140</v>
      </c>
      <c r="H27706" t="s">
        <v>140</v>
      </c>
      <c r="I27706" t="s">
        <v>140</v>
      </c>
      <c r="J27706" t="s">
        <v>140</v>
      </c>
      <c r="K27706" t="s">
        <v>140</v>
      </c>
      <c r="L27706" t="s">
        <v>140</v>
      </c>
      <c r="M27706" t="s">
        <v>140</v>
      </c>
      <c r="N27706" t="s">
        <v>140</v>
      </c>
      <c r="O27706" t="s">
        <v>140</v>
      </c>
    </row>
    <row r="27707" spans="1:15" x14ac:dyDescent="0.35">
      <c r="A27707" t="s">
        <v>27</v>
      </c>
      <c r="B27707" t="s">
        <v>1152</v>
      </c>
      <c r="C27707">
        <v>8</v>
      </c>
      <c r="D27707" t="s">
        <v>89</v>
      </c>
      <c r="E27707" t="s">
        <v>953</v>
      </c>
      <c r="F27707" t="s">
        <v>533</v>
      </c>
      <c r="G27707" t="s">
        <v>513</v>
      </c>
      <c r="H27707" t="s">
        <v>140</v>
      </c>
      <c r="I27707" t="s">
        <v>140</v>
      </c>
      <c r="J27707" t="s">
        <v>140</v>
      </c>
      <c r="K27707" t="s">
        <v>140</v>
      </c>
      <c r="L27707" t="s">
        <v>140</v>
      </c>
      <c r="M27707" t="s">
        <v>89</v>
      </c>
      <c r="N27707" t="s">
        <v>140</v>
      </c>
      <c r="O27707" t="s">
        <v>140</v>
      </c>
    </row>
    <row r="27708" spans="1:15" x14ac:dyDescent="0.35">
      <c r="A27708" t="s">
        <v>27</v>
      </c>
      <c r="B27708" t="s">
        <v>339</v>
      </c>
      <c r="C27708">
        <v>1</v>
      </c>
      <c r="D27708" t="s">
        <v>140</v>
      </c>
      <c r="E27708" t="s">
        <v>140</v>
      </c>
      <c r="F27708" t="s">
        <v>140</v>
      </c>
      <c r="G27708" t="s">
        <v>140</v>
      </c>
      <c r="H27708" t="s">
        <v>140</v>
      </c>
      <c r="I27708" t="s">
        <v>140</v>
      </c>
      <c r="J27708" t="s">
        <v>140</v>
      </c>
      <c r="K27708" t="s">
        <v>140</v>
      </c>
      <c r="L27708" t="s">
        <v>140</v>
      </c>
      <c r="M27708" t="s">
        <v>177</v>
      </c>
      <c r="N27708" t="s">
        <v>140</v>
      </c>
      <c r="O27708" t="s">
        <v>140</v>
      </c>
    </row>
    <row r="27709" spans="1:15" x14ac:dyDescent="0.35">
      <c r="A27709" t="s">
        <v>28</v>
      </c>
      <c r="B27709" t="s">
        <v>1151</v>
      </c>
      <c r="C27709">
        <v>5</v>
      </c>
      <c r="D27709" t="s">
        <v>455</v>
      </c>
      <c r="E27709" t="s">
        <v>568</v>
      </c>
      <c r="F27709" t="s">
        <v>65</v>
      </c>
      <c r="G27709" t="s">
        <v>568</v>
      </c>
      <c r="H27709" t="s">
        <v>140</v>
      </c>
      <c r="I27709" t="s">
        <v>140</v>
      </c>
      <c r="J27709" t="s">
        <v>140</v>
      </c>
      <c r="K27709" t="s">
        <v>140</v>
      </c>
      <c r="L27709" t="s">
        <v>140</v>
      </c>
      <c r="M27709" t="s">
        <v>921</v>
      </c>
      <c r="N27709" t="s">
        <v>140</v>
      </c>
      <c r="O27709" t="s">
        <v>140</v>
      </c>
    </row>
    <row r="27710" spans="1:15" x14ac:dyDescent="0.35">
      <c r="A27710" t="s">
        <v>28</v>
      </c>
      <c r="B27710" t="s">
        <v>1152</v>
      </c>
      <c r="C27710">
        <v>5</v>
      </c>
      <c r="D27710" t="s">
        <v>140</v>
      </c>
      <c r="E27710" t="s">
        <v>140</v>
      </c>
      <c r="F27710" t="s">
        <v>140</v>
      </c>
      <c r="G27710" t="s">
        <v>140</v>
      </c>
      <c r="H27710" t="s">
        <v>140</v>
      </c>
      <c r="I27710" t="s">
        <v>140</v>
      </c>
      <c r="J27710" t="s">
        <v>140</v>
      </c>
      <c r="K27710" t="s">
        <v>140</v>
      </c>
      <c r="L27710" t="s">
        <v>140</v>
      </c>
      <c r="M27710" t="s">
        <v>124</v>
      </c>
      <c r="N27710" t="s">
        <v>123</v>
      </c>
      <c r="O27710" t="s">
        <v>140</v>
      </c>
    </row>
    <row r="27711" spans="1:15" x14ac:dyDescent="0.35">
      <c r="A27711" t="s">
        <v>29</v>
      </c>
      <c r="B27711" t="s">
        <v>1151</v>
      </c>
      <c r="C27711">
        <v>3</v>
      </c>
      <c r="D27711" t="s">
        <v>425</v>
      </c>
      <c r="E27711" t="s">
        <v>140</v>
      </c>
      <c r="F27711" t="s">
        <v>140</v>
      </c>
      <c r="G27711" t="s">
        <v>140</v>
      </c>
      <c r="H27711" t="s">
        <v>140</v>
      </c>
      <c r="I27711" t="s">
        <v>140</v>
      </c>
      <c r="J27711" t="s">
        <v>140</v>
      </c>
      <c r="K27711" t="s">
        <v>140</v>
      </c>
      <c r="L27711" t="s">
        <v>140</v>
      </c>
      <c r="M27711" t="s">
        <v>424</v>
      </c>
      <c r="N27711" t="s">
        <v>140</v>
      </c>
      <c r="O27711" t="s">
        <v>140</v>
      </c>
    </row>
    <row r="27712" spans="1:15" x14ac:dyDescent="0.35">
      <c r="A27712" t="s">
        <v>29</v>
      </c>
      <c r="B27712" t="s">
        <v>1152</v>
      </c>
      <c r="C27712">
        <v>4</v>
      </c>
      <c r="D27712" t="s">
        <v>140</v>
      </c>
      <c r="E27712" t="s">
        <v>140</v>
      </c>
      <c r="F27712" t="s">
        <v>231</v>
      </c>
      <c r="G27712" t="s">
        <v>140</v>
      </c>
      <c r="H27712" t="s">
        <v>140</v>
      </c>
      <c r="I27712" t="s">
        <v>140</v>
      </c>
      <c r="J27712" t="s">
        <v>140</v>
      </c>
      <c r="K27712" t="s">
        <v>140</v>
      </c>
      <c r="L27712" t="s">
        <v>140</v>
      </c>
      <c r="M27712" t="s">
        <v>1102</v>
      </c>
      <c r="N27712" t="s">
        <v>206</v>
      </c>
      <c r="O27712" t="s">
        <v>140</v>
      </c>
    </row>
    <row r="27713" spans="1:15" x14ac:dyDescent="0.35">
      <c r="A27713" t="s">
        <v>29</v>
      </c>
      <c r="B27713" t="s">
        <v>339</v>
      </c>
      <c r="C27713">
        <v>1</v>
      </c>
      <c r="D27713" t="s">
        <v>140</v>
      </c>
      <c r="E27713" t="s">
        <v>140</v>
      </c>
      <c r="F27713" t="s">
        <v>140</v>
      </c>
      <c r="G27713" t="s">
        <v>140</v>
      </c>
      <c r="H27713" t="s">
        <v>140</v>
      </c>
      <c r="I27713" t="s">
        <v>140</v>
      </c>
      <c r="J27713" t="s">
        <v>140</v>
      </c>
      <c r="K27713" t="s">
        <v>140</v>
      </c>
      <c r="L27713" t="s">
        <v>140</v>
      </c>
      <c r="M27713" t="s">
        <v>177</v>
      </c>
      <c r="N27713" t="s">
        <v>140</v>
      </c>
      <c r="O27713" t="s">
        <v>140</v>
      </c>
    </row>
    <row r="27714" spans="1:15" x14ac:dyDescent="0.35">
      <c r="A27714" t="s">
        <v>30</v>
      </c>
      <c r="B27714" t="s">
        <v>1151</v>
      </c>
      <c r="C27714">
        <v>5</v>
      </c>
      <c r="D27714" t="s">
        <v>1051</v>
      </c>
      <c r="E27714" t="s">
        <v>140</v>
      </c>
      <c r="F27714" t="s">
        <v>902</v>
      </c>
      <c r="G27714" t="s">
        <v>471</v>
      </c>
      <c r="H27714" t="s">
        <v>140</v>
      </c>
      <c r="I27714" t="s">
        <v>140</v>
      </c>
      <c r="J27714" t="s">
        <v>140</v>
      </c>
      <c r="K27714" t="s">
        <v>140</v>
      </c>
      <c r="L27714" t="s">
        <v>140</v>
      </c>
      <c r="M27714" t="s">
        <v>1182</v>
      </c>
      <c r="N27714" t="s">
        <v>140</v>
      </c>
      <c r="O27714" t="s">
        <v>140</v>
      </c>
    </row>
    <row r="27715" spans="1:15" x14ac:dyDescent="0.35">
      <c r="A27715" t="s">
        <v>30</v>
      </c>
      <c r="B27715" t="s">
        <v>1152</v>
      </c>
      <c r="C27715">
        <v>5</v>
      </c>
      <c r="D27715" t="s">
        <v>140</v>
      </c>
      <c r="E27715" t="s">
        <v>140</v>
      </c>
      <c r="F27715" t="s">
        <v>479</v>
      </c>
      <c r="G27715" t="s">
        <v>862</v>
      </c>
      <c r="H27715" t="s">
        <v>140</v>
      </c>
      <c r="I27715" t="s">
        <v>140</v>
      </c>
      <c r="J27715" t="s">
        <v>140</v>
      </c>
      <c r="K27715" t="s">
        <v>140</v>
      </c>
      <c r="L27715" t="s">
        <v>140</v>
      </c>
      <c r="M27715" t="s">
        <v>582</v>
      </c>
      <c r="N27715" t="s">
        <v>140</v>
      </c>
      <c r="O27715" t="s">
        <v>140</v>
      </c>
    </row>
    <row r="27716" spans="1:15" x14ac:dyDescent="0.35">
      <c r="A27716" t="s">
        <v>31</v>
      </c>
      <c r="B27716" t="s">
        <v>1151</v>
      </c>
      <c r="C27716">
        <v>8</v>
      </c>
      <c r="D27716" t="s">
        <v>140</v>
      </c>
      <c r="E27716" t="s">
        <v>140</v>
      </c>
      <c r="F27716" t="s">
        <v>560</v>
      </c>
      <c r="G27716" t="s">
        <v>1018</v>
      </c>
      <c r="H27716" t="s">
        <v>140</v>
      </c>
      <c r="I27716" t="s">
        <v>140</v>
      </c>
      <c r="J27716" t="s">
        <v>140</v>
      </c>
      <c r="K27716" t="s">
        <v>140</v>
      </c>
      <c r="L27716" t="s">
        <v>140</v>
      </c>
      <c r="M27716" t="s">
        <v>559</v>
      </c>
      <c r="N27716" t="s">
        <v>140</v>
      </c>
      <c r="O27716" t="s">
        <v>140</v>
      </c>
    </row>
    <row r="27717" spans="1:15" x14ac:dyDescent="0.35">
      <c r="A27717" t="s">
        <v>31</v>
      </c>
      <c r="B27717" t="s">
        <v>1152</v>
      </c>
      <c r="C27717">
        <v>6</v>
      </c>
      <c r="D27717" t="s">
        <v>140</v>
      </c>
      <c r="E27717" t="s">
        <v>140</v>
      </c>
      <c r="F27717" t="s">
        <v>140</v>
      </c>
      <c r="G27717" t="s">
        <v>946</v>
      </c>
      <c r="H27717" t="s">
        <v>140</v>
      </c>
      <c r="I27717" t="s">
        <v>140</v>
      </c>
      <c r="J27717" t="s">
        <v>140</v>
      </c>
      <c r="K27717" t="s">
        <v>140</v>
      </c>
      <c r="L27717" t="s">
        <v>140</v>
      </c>
      <c r="M27717" t="s">
        <v>947</v>
      </c>
      <c r="N27717" t="s">
        <v>140</v>
      </c>
      <c r="O27717" t="s">
        <v>140</v>
      </c>
    </row>
    <row r="27718" spans="1:15" x14ac:dyDescent="0.35">
      <c r="A27718" t="s">
        <v>31</v>
      </c>
      <c r="B27718" t="s">
        <v>339</v>
      </c>
      <c r="C27718">
        <v>1</v>
      </c>
      <c r="D27718" t="s">
        <v>140</v>
      </c>
      <c r="E27718" t="s">
        <v>140</v>
      </c>
      <c r="F27718" t="s">
        <v>140</v>
      </c>
      <c r="G27718" t="s">
        <v>177</v>
      </c>
      <c r="H27718" t="s">
        <v>140</v>
      </c>
      <c r="I27718" t="s">
        <v>140</v>
      </c>
      <c r="J27718" t="s">
        <v>140</v>
      </c>
      <c r="K27718" t="s">
        <v>140</v>
      </c>
      <c r="L27718" t="s">
        <v>140</v>
      </c>
      <c r="M27718" t="s">
        <v>140</v>
      </c>
      <c r="N27718" t="s">
        <v>140</v>
      </c>
      <c r="O27718" t="s">
        <v>140</v>
      </c>
    </row>
    <row r="27719" spans="1:15" x14ac:dyDescent="0.35">
      <c r="A27719" t="s">
        <v>32</v>
      </c>
      <c r="B27719" t="s">
        <v>1151</v>
      </c>
      <c r="C27719">
        <v>92</v>
      </c>
      <c r="D27719" t="s">
        <v>443</v>
      </c>
      <c r="E27719" t="s">
        <v>950</v>
      </c>
      <c r="F27719" t="s">
        <v>304</v>
      </c>
      <c r="G27719" t="s">
        <v>614</v>
      </c>
      <c r="H27719" t="s">
        <v>971</v>
      </c>
      <c r="I27719" t="s">
        <v>140</v>
      </c>
      <c r="J27719" t="s">
        <v>140</v>
      </c>
      <c r="K27719" t="s">
        <v>140</v>
      </c>
      <c r="L27719" t="s">
        <v>1054</v>
      </c>
      <c r="M27719" t="s">
        <v>674</v>
      </c>
      <c r="N27719" t="s">
        <v>1019</v>
      </c>
      <c r="O27719" t="s">
        <v>660</v>
      </c>
    </row>
    <row r="27720" spans="1:15" x14ac:dyDescent="0.35">
      <c r="A27720" t="s">
        <v>32</v>
      </c>
      <c r="B27720" t="s">
        <v>1152</v>
      </c>
      <c r="C27720">
        <v>110</v>
      </c>
      <c r="D27720" t="s">
        <v>95</v>
      </c>
      <c r="E27720" t="s">
        <v>1063</v>
      </c>
      <c r="F27720" t="s">
        <v>371</v>
      </c>
      <c r="G27720" t="s">
        <v>703</v>
      </c>
      <c r="H27720" t="s">
        <v>140</v>
      </c>
      <c r="I27720" t="s">
        <v>140</v>
      </c>
      <c r="J27720" t="s">
        <v>140</v>
      </c>
      <c r="K27720" t="s">
        <v>140</v>
      </c>
      <c r="L27720" t="s">
        <v>140</v>
      </c>
      <c r="M27720" t="s">
        <v>427</v>
      </c>
      <c r="N27720" t="s">
        <v>940</v>
      </c>
      <c r="O27720" t="s">
        <v>422</v>
      </c>
    </row>
    <row r="27721" spans="1:15" x14ac:dyDescent="0.35">
      <c r="A27721" t="s">
        <v>32</v>
      </c>
      <c r="B27721" t="s">
        <v>339</v>
      </c>
      <c r="C27721">
        <v>16</v>
      </c>
      <c r="D27721" t="s">
        <v>1047</v>
      </c>
      <c r="E27721" t="s">
        <v>140</v>
      </c>
      <c r="F27721" t="s">
        <v>443</v>
      </c>
      <c r="G27721" t="s">
        <v>1085</v>
      </c>
      <c r="H27721" t="s">
        <v>140</v>
      </c>
      <c r="I27721" t="s">
        <v>140</v>
      </c>
      <c r="J27721" t="s">
        <v>140</v>
      </c>
      <c r="K27721" t="s">
        <v>140</v>
      </c>
      <c r="L27721" t="s">
        <v>140</v>
      </c>
      <c r="M27721" t="s">
        <v>484</v>
      </c>
      <c r="N27721" t="s">
        <v>838</v>
      </c>
      <c r="O27721" t="s">
        <v>897</v>
      </c>
    </row>
    <row r="27723" spans="1:15" x14ac:dyDescent="0.35">
      <c r="A27723" t="s">
        <v>2137</v>
      </c>
    </row>
    <row r="27724" spans="1:15" x14ac:dyDescent="0.35">
      <c r="A27724" t="s">
        <v>2</v>
      </c>
      <c r="B27724" t="s">
        <v>1164</v>
      </c>
      <c r="C27724" t="s">
        <v>3</v>
      </c>
      <c r="D27724" t="s">
        <v>2124</v>
      </c>
      <c r="E27724" t="s">
        <v>2125</v>
      </c>
      <c r="F27724" t="s">
        <v>2126</v>
      </c>
      <c r="G27724" t="s">
        <v>2127</v>
      </c>
      <c r="H27724" t="s">
        <v>2128</v>
      </c>
      <c r="I27724" t="s">
        <v>2129</v>
      </c>
      <c r="J27724" t="s">
        <v>2130</v>
      </c>
      <c r="K27724" t="s">
        <v>2131</v>
      </c>
      <c r="L27724" t="s">
        <v>2132</v>
      </c>
      <c r="M27724" t="s">
        <v>2133</v>
      </c>
      <c r="N27724" t="s">
        <v>1526</v>
      </c>
      <c r="O27724" t="s">
        <v>136</v>
      </c>
    </row>
    <row r="27725" spans="1:15" x14ac:dyDescent="0.35">
      <c r="A27725" t="s">
        <v>8</v>
      </c>
      <c r="B27725" t="s">
        <v>1165</v>
      </c>
      <c r="C27725">
        <v>2</v>
      </c>
      <c r="D27725" t="s">
        <v>499</v>
      </c>
      <c r="E27725" t="s">
        <v>140</v>
      </c>
      <c r="F27725" t="s">
        <v>140</v>
      </c>
      <c r="G27725" t="s">
        <v>498</v>
      </c>
      <c r="H27725" t="s">
        <v>140</v>
      </c>
      <c r="I27725" t="s">
        <v>140</v>
      </c>
      <c r="J27725" t="s">
        <v>140</v>
      </c>
      <c r="K27725" t="s">
        <v>140</v>
      </c>
      <c r="L27725" t="s">
        <v>140</v>
      </c>
      <c r="M27725" t="s">
        <v>140</v>
      </c>
      <c r="N27725" t="s">
        <v>140</v>
      </c>
      <c r="O27725" t="s">
        <v>140</v>
      </c>
    </row>
    <row r="27726" spans="1:15" x14ac:dyDescent="0.35">
      <c r="A27726" t="s">
        <v>8</v>
      </c>
      <c r="B27726" t="s">
        <v>1166</v>
      </c>
      <c r="C27726">
        <v>9</v>
      </c>
      <c r="D27726" t="s">
        <v>993</v>
      </c>
      <c r="E27726" t="s">
        <v>140</v>
      </c>
      <c r="F27726" t="s">
        <v>888</v>
      </c>
      <c r="G27726" t="s">
        <v>440</v>
      </c>
      <c r="H27726" t="s">
        <v>140</v>
      </c>
      <c r="I27726" t="s">
        <v>140</v>
      </c>
      <c r="J27726" t="s">
        <v>140</v>
      </c>
      <c r="K27726" t="s">
        <v>140</v>
      </c>
      <c r="L27726" t="s">
        <v>140</v>
      </c>
      <c r="M27726" t="s">
        <v>762</v>
      </c>
      <c r="N27726" t="s">
        <v>140</v>
      </c>
      <c r="O27726" t="s">
        <v>140</v>
      </c>
    </row>
    <row r="27727" spans="1:15" x14ac:dyDescent="0.35">
      <c r="A27727" t="s">
        <v>9</v>
      </c>
      <c r="B27727" t="s">
        <v>1165</v>
      </c>
      <c r="C27727">
        <v>4</v>
      </c>
      <c r="D27727" t="s">
        <v>430</v>
      </c>
      <c r="E27727" t="s">
        <v>140</v>
      </c>
      <c r="F27727" t="s">
        <v>1059</v>
      </c>
      <c r="G27727" t="s">
        <v>140</v>
      </c>
      <c r="H27727" t="s">
        <v>140</v>
      </c>
      <c r="I27727" t="s">
        <v>140</v>
      </c>
      <c r="J27727" t="s">
        <v>140</v>
      </c>
      <c r="K27727" t="s">
        <v>140</v>
      </c>
      <c r="L27727" t="s">
        <v>323</v>
      </c>
      <c r="M27727" t="s">
        <v>970</v>
      </c>
      <c r="N27727" t="s">
        <v>140</v>
      </c>
      <c r="O27727" t="s">
        <v>140</v>
      </c>
    </row>
    <row r="27728" spans="1:15" x14ac:dyDescent="0.35">
      <c r="A27728" t="s">
        <v>9</v>
      </c>
      <c r="B27728" t="s">
        <v>1166</v>
      </c>
      <c r="C27728">
        <v>6</v>
      </c>
      <c r="D27728" t="s">
        <v>862</v>
      </c>
      <c r="E27728" t="s">
        <v>140</v>
      </c>
      <c r="F27728" t="s">
        <v>347</v>
      </c>
      <c r="G27728" t="s">
        <v>140</v>
      </c>
      <c r="H27728" t="s">
        <v>140</v>
      </c>
      <c r="I27728" t="s">
        <v>140</v>
      </c>
      <c r="J27728" t="s">
        <v>140</v>
      </c>
      <c r="K27728" t="s">
        <v>140</v>
      </c>
      <c r="L27728" t="s">
        <v>140</v>
      </c>
      <c r="M27728" t="s">
        <v>897</v>
      </c>
      <c r="N27728" t="s">
        <v>140</v>
      </c>
      <c r="O27728" t="s">
        <v>140</v>
      </c>
    </row>
    <row r="27729" spans="1:15" x14ac:dyDescent="0.35">
      <c r="A27729" t="s">
        <v>10</v>
      </c>
      <c r="B27729" t="s">
        <v>1165</v>
      </c>
      <c r="C27729">
        <v>1</v>
      </c>
      <c r="D27729" t="s">
        <v>177</v>
      </c>
      <c r="E27729" t="s">
        <v>140</v>
      </c>
      <c r="F27729" t="s">
        <v>140</v>
      </c>
      <c r="G27729" t="s">
        <v>140</v>
      </c>
      <c r="H27729" t="s">
        <v>140</v>
      </c>
      <c r="I27729" t="s">
        <v>140</v>
      </c>
      <c r="J27729" t="s">
        <v>140</v>
      </c>
      <c r="K27729" t="s">
        <v>140</v>
      </c>
      <c r="L27729" t="s">
        <v>140</v>
      </c>
      <c r="M27729" t="s">
        <v>140</v>
      </c>
      <c r="N27729" t="s">
        <v>140</v>
      </c>
      <c r="O27729" t="s">
        <v>140</v>
      </c>
    </row>
    <row r="27730" spans="1:15" x14ac:dyDescent="0.35">
      <c r="A27730" t="s">
        <v>10</v>
      </c>
      <c r="B27730" t="s">
        <v>1166</v>
      </c>
      <c r="C27730">
        <v>4</v>
      </c>
      <c r="D27730" t="s">
        <v>140</v>
      </c>
      <c r="E27730" t="s">
        <v>140</v>
      </c>
      <c r="F27730" t="s">
        <v>600</v>
      </c>
      <c r="G27730" t="s">
        <v>599</v>
      </c>
      <c r="H27730" t="s">
        <v>140</v>
      </c>
      <c r="I27730" t="s">
        <v>140</v>
      </c>
      <c r="J27730" t="s">
        <v>140</v>
      </c>
      <c r="K27730" t="s">
        <v>140</v>
      </c>
      <c r="L27730" t="s">
        <v>140</v>
      </c>
      <c r="M27730" t="s">
        <v>140</v>
      </c>
      <c r="N27730" t="s">
        <v>140</v>
      </c>
      <c r="O27730" t="s">
        <v>140</v>
      </c>
    </row>
    <row r="27731" spans="1:15" x14ac:dyDescent="0.35">
      <c r="A27731" t="s">
        <v>11</v>
      </c>
      <c r="B27731" t="s">
        <v>1165</v>
      </c>
      <c r="C27731">
        <v>4</v>
      </c>
      <c r="D27731" t="s">
        <v>140</v>
      </c>
      <c r="E27731" t="s">
        <v>140</v>
      </c>
      <c r="F27731" t="s">
        <v>580</v>
      </c>
      <c r="G27731" t="s">
        <v>402</v>
      </c>
      <c r="H27731" t="s">
        <v>140</v>
      </c>
      <c r="I27731" t="s">
        <v>140</v>
      </c>
      <c r="J27731" t="s">
        <v>140</v>
      </c>
      <c r="K27731" t="s">
        <v>140</v>
      </c>
      <c r="L27731" t="s">
        <v>140</v>
      </c>
      <c r="M27731" t="s">
        <v>824</v>
      </c>
      <c r="N27731" t="s">
        <v>140</v>
      </c>
      <c r="O27731" t="s">
        <v>140</v>
      </c>
    </row>
    <row r="27732" spans="1:15" x14ac:dyDescent="0.35">
      <c r="A27732" t="s">
        <v>11</v>
      </c>
      <c r="B27732" t="s">
        <v>1166</v>
      </c>
      <c r="C27732">
        <v>6</v>
      </c>
      <c r="D27732" t="s">
        <v>433</v>
      </c>
      <c r="E27732" t="s">
        <v>140</v>
      </c>
      <c r="F27732" t="s">
        <v>140</v>
      </c>
      <c r="G27732" t="s">
        <v>140</v>
      </c>
      <c r="H27732" t="s">
        <v>140</v>
      </c>
      <c r="I27732" t="s">
        <v>140</v>
      </c>
      <c r="J27732" t="s">
        <v>140</v>
      </c>
      <c r="K27732" t="s">
        <v>140</v>
      </c>
      <c r="L27732" t="s">
        <v>140</v>
      </c>
      <c r="M27732" t="s">
        <v>432</v>
      </c>
      <c r="N27732" t="s">
        <v>140</v>
      </c>
      <c r="O27732" t="s">
        <v>140</v>
      </c>
    </row>
    <row r="27733" spans="1:15" x14ac:dyDescent="0.35">
      <c r="A27733" t="s">
        <v>12</v>
      </c>
      <c r="B27733" t="s">
        <v>1165</v>
      </c>
      <c r="C27733">
        <v>1</v>
      </c>
      <c r="D27733" t="s">
        <v>140</v>
      </c>
      <c r="E27733" t="s">
        <v>140</v>
      </c>
      <c r="F27733" t="s">
        <v>140</v>
      </c>
      <c r="G27733" t="s">
        <v>140</v>
      </c>
      <c r="H27733" t="s">
        <v>140</v>
      </c>
      <c r="I27733" t="s">
        <v>140</v>
      </c>
      <c r="J27733" t="s">
        <v>140</v>
      </c>
      <c r="K27733" t="s">
        <v>140</v>
      </c>
      <c r="L27733" t="s">
        <v>140</v>
      </c>
      <c r="M27733" t="s">
        <v>140</v>
      </c>
      <c r="N27733" t="s">
        <v>140</v>
      </c>
      <c r="O27733" t="s">
        <v>177</v>
      </c>
    </row>
    <row r="27734" spans="1:15" x14ac:dyDescent="0.35">
      <c r="A27734" t="s">
        <v>12</v>
      </c>
      <c r="B27734" t="s">
        <v>1166</v>
      </c>
      <c r="C27734">
        <v>10</v>
      </c>
      <c r="D27734" t="s">
        <v>140</v>
      </c>
      <c r="E27734" t="s">
        <v>140</v>
      </c>
      <c r="F27734" t="s">
        <v>911</v>
      </c>
      <c r="G27734" t="s">
        <v>433</v>
      </c>
      <c r="H27734" t="s">
        <v>140</v>
      </c>
      <c r="I27734" t="s">
        <v>140</v>
      </c>
      <c r="J27734" t="s">
        <v>140</v>
      </c>
      <c r="K27734" t="s">
        <v>140</v>
      </c>
      <c r="L27734" t="s">
        <v>140</v>
      </c>
      <c r="M27734" t="s">
        <v>463</v>
      </c>
      <c r="N27734" t="s">
        <v>937</v>
      </c>
      <c r="O27734" t="s">
        <v>433</v>
      </c>
    </row>
    <row r="27735" spans="1:15" x14ac:dyDescent="0.35">
      <c r="A27735" t="s">
        <v>13</v>
      </c>
      <c r="B27735" t="s">
        <v>1166</v>
      </c>
      <c r="C27735">
        <v>7</v>
      </c>
      <c r="D27735" t="s">
        <v>99</v>
      </c>
      <c r="E27735" t="s">
        <v>140</v>
      </c>
      <c r="F27735" t="s">
        <v>140</v>
      </c>
      <c r="G27735" t="s">
        <v>631</v>
      </c>
      <c r="H27735" t="s">
        <v>140</v>
      </c>
      <c r="I27735" t="s">
        <v>140</v>
      </c>
      <c r="J27735" t="s">
        <v>140</v>
      </c>
      <c r="K27735" t="s">
        <v>140</v>
      </c>
      <c r="L27735" t="s">
        <v>140</v>
      </c>
      <c r="M27735" t="s">
        <v>564</v>
      </c>
      <c r="N27735" t="s">
        <v>140</v>
      </c>
      <c r="O27735" t="s">
        <v>1072</v>
      </c>
    </row>
    <row r="27736" spans="1:15" x14ac:dyDescent="0.35">
      <c r="A27736" t="s">
        <v>14</v>
      </c>
      <c r="B27736" t="s">
        <v>1165</v>
      </c>
      <c r="C27736">
        <v>1</v>
      </c>
      <c r="D27736" t="s">
        <v>140</v>
      </c>
      <c r="E27736" t="s">
        <v>140</v>
      </c>
      <c r="F27736" t="s">
        <v>177</v>
      </c>
      <c r="G27736" t="s">
        <v>140</v>
      </c>
      <c r="H27736" t="s">
        <v>140</v>
      </c>
      <c r="I27736" t="s">
        <v>140</v>
      </c>
      <c r="J27736" t="s">
        <v>140</v>
      </c>
      <c r="K27736" t="s">
        <v>140</v>
      </c>
      <c r="L27736" t="s">
        <v>140</v>
      </c>
      <c r="M27736" t="s">
        <v>140</v>
      </c>
      <c r="N27736" t="s">
        <v>140</v>
      </c>
      <c r="O27736" t="s">
        <v>140</v>
      </c>
    </row>
    <row r="27737" spans="1:15" x14ac:dyDescent="0.35">
      <c r="A27737" t="s">
        <v>14</v>
      </c>
      <c r="B27737" t="s">
        <v>1166</v>
      </c>
      <c r="C27737">
        <v>7</v>
      </c>
      <c r="D27737" t="s">
        <v>71</v>
      </c>
      <c r="E27737" t="s">
        <v>140</v>
      </c>
      <c r="F27737" t="s">
        <v>140</v>
      </c>
      <c r="G27737" t="s">
        <v>816</v>
      </c>
      <c r="H27737" t="s">
        <v>140</v>
      </c>
      <c r="I27737" t="s">
        <v>140</v>
      </c>
      <c r="J27737" t="s">
        <v>140</v>
      </c>
      <c r="K27737" t="s">
        <v>140</v>
      </c>
      <c r="L27737" t="s">
        <v>140</v>
      </c>
      <c r="M27737" t="s">
        <v>140</v>
      </c>
      <c r="N27737" t="s">
        <v>140</v>
      </c>
      <c r="O27737" t="s">
        <v>618</v>
      </c>
    </row>
    <row r="27738" spans="1:15" x14ac:dyDescent="0.35">
      <c r="A27738" t="s">
        <v>15</v>
      </c>
      <c r="B27738" t="s">
        <v>1165</v>
      </c>
      <c r="C27738">
        <v>3</v>
      </c>
      <c r="D27738" t="s">
        <v>140</v>
      </c>
      <c r="E27738" t="s">
        <v>140</v>
      </c>
      <c r="F27738" t="s">
        <v>772</v>
      </c>
      <c r="G27738" t="s">
        <v>773</v>
      </c>
      <c r="H27738" t="s">
        <v>140</v>
      </c>
      <c r="I27738" t="s">
        <v>140</v>
      </c>
      <c r="J27738" t="s">
        <v>140</v>
      </c>
      <c r="K27738" t="s">
        <v>140</v>
      </c>
      <c r="L27738" t="s">
        <v>140</v>
      </c>
      <c r="M27738" t="s">
        <v>140</v>
      </c>
      <c r="N27738" t="s">
        <v>140</v>
      </c>
      <c r="O27738" t="s">
        <v>140</v>
      </c>
    </row>
    <row r="27739" spans="1:15" x14ac:dyDescent="0.35">
      <c r="A27739" t="s">
        <v>15</v>
      </c>
      <c r="B27739" t="s">
        <v>1166</v>
      </c>
      <c r="C27739">
        <v>9</v>
      </c>
      <c r="D27739" t="s">
        <v>140</v>
      </c>
      <c r="E27739" t="s">
        <v>111</v>
      </c>
      <c r="F27739" t="s">
        <v>855</v>
      </c>
      <c r="G27739" t="s">
        <v>650</v>
      </c>
      <c r="H27739" t="s">
        <v>140</v>
      </c>
      <c r="I27739" t="s">
        <v>140</v>
      </c>
      <c r="J27739" t="s">
        <v>140</v>
      </c>
      <c r="K27739" t="s">
        <v>140</v>
      </c>
      <c r="L27739" t="s">
        <v>140</v>
      </c>
      <c r="M27739" t="s">
        <v>481</v>
      </c>
      <c r="N27739" t="s">
        <v>140</v>
      </c>
      <c r="O27739" t="s">
        <v>140</v>
      </c>
    </row>
    <row r="27740" spans="1:15" x14ac:dyDescent="0.35">
      <c r="A27740" t="s">
        <v>16</v>
      </c>
      <c r="B27740" t="s">
        <v>1166</v>
      </c>
      <c r="C27740">
        <v>5</v>
      </c>
      <c r="D27740" t="s">
        <v>140</v>
      </c>
      <c r="E27740" t="s">
        <v>140</v>
      </c>
      <c r="F27740" t="s">
        <v>975</v>
      </c>
      <c r="G27740" t="s">
        <v>296</v>
      </c>
      <c r="H27740" t="s">
        <v>140</v>
      </c>
      <c r="I27740" t="s">
        <v>140</v>
      </c>
      <c r="J27740" t="s">
        <v>140</v>
      </c>
      <c r="K27740" t="s">
        <v>140</v>
      </c>
      <c r="L27740" t="s">
        <v>140</v>
      </c>
      <c r="M27740" t="s">
        <v>848</v>
      </c>
      <c r="N27740" t="s">
        <v>140</v>
      </c>
      <c r="O27740" t="s">
        <v>340</v>
      </c>
    </row>
    <row r="27741" spans="1:15" x14ac:dyDescent="0.35">
      <c r="A27741" t="s">
        <v>17</v>
      </c>
      <c r="B27741" t="s">
        <v>1165</v>
      </c>
      <c r="C27741">
        <v>8</v>
      </c>
      <c r="D27741" t="s">
        <v>1102</v>
      </c>
      <c r="E27741" t="s">
        <v>140</v>
      </c>
      <c r="F27741" t="s">
        <v>479</v>
      </c>
      <c r="G27741" t="s">
        <v>1045</v>
      </c>
      <c r="H27741" t="s">
        <v>140</v>
      </c>
      <c r="I27741" t="s">
        <v>140</v>
      </c>
      <c r="J27741" t="s">
        <v>140</v>
      </c>
      <c r="K27741" t="s">
        <v>140</v>
      </c>
      <c r="L27741" t="s">
        <v>140</v>
      </c>
      <c r="M27741" t="s">
        <v>627</v>
      </c>
      <c r="N27741" t="s">
        <v>140</v>
      </c>
      <c r="O27741" t="s">
        <v>140</v>
      </c>
    </row>
    <row r="27742" spans="1:15" x14ac:dyDescent="0.35">
      <c r="A27742" t="s">
        <v>17</v>
      </c>
      <c r="B27742" t="s">
        <v>1166</v>
      </c>
      <c r="C27742">
        <v>7</v>
      </c>
      <c r="D27742" t="s">
        <v>140</v>
      </c>
      <c r="E27742" t="s">
        <v>140</v>
      </c>
      <c r="F27742" t="s">
        <v>645</v>
      </c>
      <c r="G27742" t="s">
        <v>810</v>
      </c>
      <c r="H27742" t="s">
        <v>140</v>
      </c>
      <c r="I27742" t="s">
        <v>140</v>
      </c>
      <c r="J27742" t="s">
        <v>140</v>
      </c>
      <c r="K27742" t="s">
        <v>140</v>
      </c>
      <c r="L27742" t="s">
        <v>140</v>
      </c>
      <c r="M27742" t="s">
        <v>373</v>
      </c>
      <c r="N27742" t="s">
        <v>140</v>
      </c>
      <c r="O27742" t="s">
        <v>140</v>
      </c>
    </row>
    <row r="27743" spans="1:15" x14ac:dyDescent="0.35">
      <c r="A27743" t="s">
        <v>18</v>
      </c>
      <c r="B27743" t="s">
        <v>1166</v>
      </c>
      <c r="C27743">
        <v>5</v>
      </c>
      <c r="D27743" t="s">
        <v>968</v>
      </c>
      <c r="E27743" t="s">
        <v>592</v>
      </c>
      <c r="F27743" t="s">
        <v>345</v>
      </c>
      <c r="G27743" t="s">
        <v>140</v>
      </c>
      <c r="H27743" t="s">
        <v>140</v>
      </c>
      <c r="I27743" t="s">
        <v>140</v>
      </c>
      <c r="J27743" t="s">
        <v>140</v>
      </c>
      <c r="K27743" t="s">
        <v>140</v>
      </c>
      <c r="L27743" t="s">
        <v>140</v>
      </c>
      <c r="M27743" t="s">
        <v>818</v>
      </c>
      <c r="N27743" t="s">
        <v>140</v>
      </c>
      <c r="O27743" t="s">
        <v>816</v>
      </c>
    </row>
    <row r="27744" spans="1:15" x14ac:dyDescent="0.35">
      <c r="A27744" t="s">
        <v>19</v>
      </c>
      <c r="B27744" t="s">
        <v>1165</v>
      </c>
      <c r="C27744">
        <v>2</v>
      </c>
      <c r="D27744" t="s">
        <v>171</v>
      </c>
      <c r="E27744" t="s">
        <v>140</v>
      </c>
      <c r="F27744" t="s">
        <v>140</v>
      </c>
      <c r="G27744" t="s">
        <v>140</v>
      </c>
      <c r="H27744" t="s">
        <v>140</v>
      </c>
      <c r="I27744" t="s">
        <v>140</v>
      </c>
      <c r="J27744" t="s">
        <v>140</v>
      </c>
      <c r="K27744" t="s">
        <v>140</v>
      </c>
      <c r="L27744" t="s">
        <v>140</v>
      </c>
      <c r="M27744" t="s">
        <v>140</v>
      </c>
      <c r="N27744" t="s">
        <v>140</v>
      </c>
      <c r="O27744" t="s">
        <v>172</v>
      </c>
    </row>
    <row r="27745" spans="1:15" x14ac:dyDescent="0.35">
      <c r="A27745" t="s">
        <v>19</v>
      </c>
      <c r="B27745" t="s">
        <v>1166</v>
      </c>
      <c r="C27745">
        <v>7</v>
      </c>
      <c r="D27745" t="s">
        <v>109</v>
      </c>
      <c r="E27745" t="s">
        <v>140</v>
      </c>
      <c r="F27745" t="s">
        <v>140</v>
      </c>
      <c r="G27745" t="s">
        <v>1000</v>
      </c>
      <c r="H27745" t="s">
        <v>140</v>
      </c>
      <c r="I27745" t="s">
        <v>140</v>
      </c>
      <c r="J27745" t="s">
        <v>140</v>
      </c>
      <c r="K27745" t="s">
        <v>140</v>
      </c>
      <c r="L27745" t="s">
        <v>140</v>
      </c>
      <c r="M27745" t="s">
        <v>78</v>
      </c>
      <c r="N27745" t="s">
        <v>140</v>
      </c>
      <c r="O27745" t="s">
        <v>109</v>
      </c>
    </row>
    <row r="27746" spans="1:15" x14ac:dyDescent="0.35">
      <c r="A27746" t="s">
        <v>20</v>
      </c>
      <c r="B27746" t="s">
        <v>1165</v>
      </c>
      <c r="C27746">
        <v>5</v>
      </c>
      <c r="D27746" t="s">
        <v>762</v>
      </c>
      <c r="E27746" t="s">
        <v>140</v>
      </c>
      <c r="F27746" t="s">
        <v>771</v>
      </c>
      <c r="G27746" t="s">
        <v>643</v>
      </c>
      <c r="H27746" t="s">
        <v>140</v>
      </c>
      <c r="I27746" t="s">
        <v>140</v>
      </c>
      <c r="J27746" t="s">
        <v>140</v>
      </c>
      <c r="K27746" t="s">
        <v>140</v>
      </c>
      <c r="L27746" t="s">
        <v>140</v>
      </c>
      <c r="M27746" t="s">
        <v>140</v>
      </c>
      <c r="N27746" t="s">
        <v>140</v>
      </c>
      <c r="O27746" t="s">
        <v>808</v>
      </c>
    </row>
    <row r="27747" spans="1:15" x14ac:dyDescent="0.35">
      <c r="A27747" t="s">
        <v>20</v>
      </c>
      <c r="B27747" t="s">
        <v>1166</v>
      </c>
      <c r="C27747">
        <v>3</v>
      </c>
      <c r="D27747" t="s">
        <v>446</v>
      </c>
      <c r="E27747" t="s">
        <v>140</v>
      </c>
      <c r="F27747" t="s">
        <v>366</v>
      </c>
      <c r="G27747" t="s">
        <v>584</v>
      </c>
      <c r="H27747" t="s">
        <v>140</v>
      </c>
      <c r="I27747" t="s">
        <v>140</v>
      </c>
      <c r="J27747" t="s">
        <v>140</v>
      </c>
      <c r="K27747" t="s">
        <v>140</v>
      </c>
      <c r="L27747" t="s">
        <v>140</v>
      </c>
      <c r="M27747" t="s">
        <v>140</v>
      </c>
      <c r="N27747" t="s">
        <v>140</v>
      </c>
      <c r="O27747" t="s">
        <v>140</v>
      </c>
    </row>
    <row r="27748" spans="1:15" x14ac:dyDescent="0.35">
      <c r="A27748" t="s">
        <v>21</v>
      </c>
      <c r="B27748" t="s">
        <v>1166</v>
      </c>
      <c r="C27748">
        <v>11</v>
      </c>
      <c r="D27748" t="s">
        <v>788</v>
      </c>
      <c r="E27748" t="s">
        <v>140</v>
      </c>
      <c r="F27748" t="s">
        <v>788</v>
      </c>
      <c r="G27748" t="s">
        <v>202</v>
      </c>
      <c r="H27748" t="s">
        <v>140</v>
      </c>
      <c r="I27748" t="s">
        <v>140</v>
      </c>
      <c r="J27748" t="s">
        <v>140</v>
      </c>
      <c r="K27748" t="s">
        <v>140</v>
      </c>
      <c r="L27748" t="s">
        <v>140</v>
      </c>
      <c r="M27748" t="s">
        <v>540</v>
      </c>
      <c r="N27748" t="s">
        <v>140</v>
      </c>
      <c r="O27748" t="s">
        <v>788</v>
      </c>
    </row>
    <row r="27749" spans="1:15" x14ac:dyDescent="0.35">
      <c r="A27749" t="s">
        <v>22</v>
      </c>
      <c r="B27749" t="s">
        <v>1165</v>
      </c>
      <c r="C27749">
        <v>4</v>
      </c>
      <c r="D27749" t="s">
        <v>1083</v>
      </c>
      <c r="E27749" t="s">
        <v>140</v>
      </c>
      <c r="F27749" t="s">
        <v>701</v>
      </c>
      <c r="G27749" t="s">
        <v>140</v>
      </c>
      <c r="H27749" t="s">
        <v>140</v>
      </c>
      <c r="I27749" t="s">
        <v>140</v>
      </c>
      <c r="J27749" t="s">
        <v>140</v>
      </c>
      <c r="K27749" t="s">
        <v>140</v>
      </c>
      <c r="L27749" t="s">
        <v>140</v>
      </c>
      <c r="M27749" t="s">
        <v>140</v>
      </c>
      <c r="N27749" t="s">
        <v>140</v>
      </c>
      <c r="O27749" t="s">
        <v>131</v>
      </c>
    </row>
    <row r="27750" spans="1:15" x14ac:dyDescent="0.35">
      <c r="A27750" t="s">
        <v>22</v>
      </c>
      <c r="B27750" t="s">
        <v>1166</v>
      </c>
      <c r="C27750">
        <v>5</v>
      </c>
      <c r="D27750" t="s">
        <v>394</v>
      </c>
      <c r="E27750" t="s">
        <v>140</v>
      </c>
      <c r="F27750" t="s">
        <v>165</v>
      </c>
      <c r="G27750" t="s">
        <v>140</v>
      </c>
      <c r="H27750" t="s">
        <v>140</v>
      </c>
      <c r="I27750" t="s">
        <v>140</v>
      </c>
      <c r="J27750" t="s">
        <v>140</v>
      </c>
      <c r="K27750" t="s">
        <v>140</v>
      </c>
      <c r="L27750" t="s">
        <v>140</v>
      </c>
      <c r="M27750" t="s">
        <v>606</v>
      </c>
      <c r="N27750" t="s">
        <v>140</v>
      </c>
      <c r="O27750" t="s">
        <v>89</v>
      </c>
    </row>
    <row r="27751" spans="1:15" x14ac:dyDescent="0.35">
      <c r="A27751" t="s">
        <v>23</v>
      </c>
      <c r="B27751" t="s">
        <v>1165</v>
      </c>
      <c r="C27751">
        <v>3</v>
      </c>
      <c r="D27751" t="s">
        <v>781</v>
      </c>
      <c r="E27751" t="s">
        <v>140</v>
      </c>
      <c r="F27751" t="s">
        <v>140</v>
      </c>
      <c r="G27751" t="s">
        <v>471</v>
      </c>
      <c r="H27751" t="s">
        <v>140</v>
      </c>
      <c r="I27751" t="s">
        <v>140</v>
      </c>
      <c r="J27751" t="s">
        <v>140</v>
      </c>
      <c r="K27751" t="s">
        <v>140</v>
      </c>
      <c r="L27751" t="s">
        <v>140</v>
      </c>
      <c r="M27751" t="s">
        <v>553</v>
      </c>
      <c r="N27751" t="s">
        <v>140</v>
      </c>
      <c r="O27751" t="s">
        <v>140</v>
      </c>
    </row>
    <row r="27752" spans="1:15" x14ac:dyDescent="0.35">
      <c r="A27752" t="s">
        <v>23</v>
      </c>
      <c r="B27752" t="s">
        <v>1166</v>
      </c>
      <c r="C27752">
        <v>7</v>
      </c>
      <c r="D27752" t="s">
        <v>119</v>
      </c>
      <c r="E27752" t="s">
        <v>140</v>
      </c>
      <c r="F27752" t="s">
        <v>140</v>
      </c>
      <c r="G27752" t="s">
        <v>676</v>
      </c>
      <c r="H27752" t="s">
        <v>140</v>
      </c>
      <c r="I27752" t="s">
        <v>140</v>
      </c>
      <c r="J27752" t="s">
        <v>140</v>
      </c>
      <c r="K27752" t="s">
        <v>140</v>
      </c>
      <c r="L27752" t="s">
        <v>140</v>
      </c>
      <c r="M27752" t="s">
        <v>119</v>
      </c>
      <c r="N27752" t="s">
        <v>140</v>
      </c>
      <c r="O27752" t="s">
        <v>123</v>
      </c>
    </row>
    <row r="27753" spans="1:15" x14ac:dyDescent="0.35">
      <c r="A27753" t="s">
        <v>24</v>
      </c>
      <c r="B27753" t="s">
        <v>1165</v>
      </c>
      <c r="C27753">
        <v>2</v>
      </c>
      <c r="D27753" t="s">
        <v>140</v>
      </c>
      <c r="E27753" t="s">
        <v>140</v>
      </c>
      <c r="F27753" t="s">
        <v>649</v>
      </c>
      <c r="G27753" t="s">
        <v>140</v>
      </c>
      <c r="H27753" t="s">
        <v>650</v>
      </c>
      <c r="I27753" t="s">
        <v>140</v>
      </c>
      <c r="J27753" t="s">
        <v>140</v>
      </c>
      <c r="K27753" t="s">
        <v>140</v>
      </c>
      <c r="L27753" t="s">
        <v>140</v>
      </c>
      <c r="M27753" t="s">
        <v>140</v>
      </c>
      <c r="N27753" t="s">
        <v>140</v>
      </c>
      <c r="O27753" t="s">
        <v>140</v>
      </c>
    </row>
    <row r="27754" spans="1:15" x14ac:dyDescent="0.35">
      <c r="A27754" t="s">
        <v>24</v>
      </c>
      <c r="B27754" t="s">
        <v>1166</v>
      </c>
      <c r="C27754">
        <v>3</v>
      </c>
      <c r="D27754" t="s">
        <v>140</v>
      </c>
      <c r="E27754" t="s">
        <v>140</v>
      </c>
      <c r="F27754" t="s">
        <v>140</v>
      </c>
      <c r="G27754" t="s">
        <v>140</v>
      </c>
      <c r="H27754" t="s">
        <v>140</v>
      </c>
      <c r="I27754" t="s">
        <v>140</v>
      </c>
      <c r="J27754" t="s">
        <v>140</v>
      </c>
      <c r="K27754" t="s">
        <v>140</v>
      </c>
      <c r="L27754" t="s">
        <v>140</v>
      </c>
      <c r="M27754" t="s">
        <v>499</v>
      </c>
      <c r="N27754" t="s">
        <v>140</v>
      </c>
      <c r="O27754" t="s">
        <v>498</v>
      </c>
    </row>
    <row r="27755" spans="1:15" x14ac:dyDescent="0.35">
      <c r="A27755" t="s">
        <v>25</v>
      </c>
      <c r="B27755" t="s">
        <v>1165</v>
      </c>
      <c r="C27755">
        <v>3</v>
      </c>
      <c r="D27755" t="s">
        <v>140</v>
      </c>
      <c r="E27755" t="s">
        <v>140</v>
      </c>
      <c r="F27755" t="s">
        <v>921</v>
      </c>
      <c r="G27755" t="s">
        <v>140</v>
      </c>
      <c r="H27755" t="s">
        <v>140</v>
      </c>
      <c r="I27755" t="s">
        <v>140</v>
      </c>
      <c r="J27755" t="s">
        <v>140</v>
      </c>
      <c r="K27755" t="s">
        <v>140</v>
      </c>
      <c r="L27755" t="s">
        <v>140</v>
      </c>
      <c r="M27755" t="s">
        <v>1156</v>
      </c>
      <c r="N27755" t="s">
        <v>140</v>
      </c>
      <c r="O27755" t="s">
        <v>87</v>
      </c>
    </row>
    <row r="27756" spans="1:15" x14ac:dyDescent="0.35">
      <c r="A27756" t="s">
        <v>25</v>
      </c>
      <c r="B27756" t="s">
        <v>1166</v>
      </c>
      <c r="C27756">
        <v>3</v>
      </c>
      <c r="D27756" t="s">
        <v>140</v>
      </c>
      <c r="E27756" t="s">
        <v>140</v>
      </c>
      <c r="F27756" t="s">
        <v>773</v>
      </c>
      <c r="G27756" t="s">
        <v>140</v>
      </c>
      <c r="H27756" t="s">
        <v>140</v>
      </c>
      <c r="I27756" t="s">
        <v>140</v>
      </c>
      <c r="J27756" t="s">
        <v>140</v>
      </c>
      <c r="K27756" t="s">
        <v>140</v>
      </c>
      <c r="L27756" t="s">
        <v>140</v>
      </c>
      <c r="M27756" t="s">
        <v>140</v>
      </c>
      <c r="N27756" t="s">
        <v>853</v>
      </c>
      <c r="O27756" t="s">
        <v>773</v>
      </c>
    </row>
    <row r="27757" spans="1:15" x14ac:dyDescent="0.35">
      <c r="A27757" t="s">
        <v>26</v>
      </c>
      <c r="B27757" t="s">
        <v>1165</v>
      </c>
      <c r="C27757">
        <v>2</v>
      </c>
      <c r="D27757" t="s">
        <v>140</v>
      </c>
      <c r="E27757" t="s">
        <v>140</v>
      </c>
      <c r="F27757" t="s">
        <v>1095</v>
      </c>
      <c r="G27757" t="s">
        <v>1134</v>
      </c>
      <c r="H27757" t="s">
        <v>140</v>
      </c>
      <c r="I27757" t="s">
        <v>140</v>
      </c>
      <c r="J27757" t="s">
        <v>140</v>
      </c>
      <c r="K27757" t="s">
        <v>140</v>
      </c>
      <c r="L27757" t="s">
        <v>140</v>
      </c>
      <c r="M27757" t="s">
        <v>140</v>
      </c>
      <c r="N27757" t="s">
        <v>140</v>
      </c>
      <c r="O27757" t="s">
        <v>140</v>
      </c>
    </row>
    <row r="27758" spans="1:15" x14ac:dyDescent="0.35">
      <c r="A27758" t="s">
        <v>26</v>
      </c>
      <c r="B27758" t="s">
        <v>1166</v>
      </c>
      <c r="C27758">
        <v>4</v>
      </c>
      <c r="D27758" t="s">
        <v>140</v>
      </c>
      <c r="E27758" t="s">
        <v>140</v>
      </c>
      <c r="F27758" t="s">
        <v>792</v>
      </c>
      <c r="G27758" t="s">
        <v>720</v>
      </c>
      <c r="H27758" t="s">
        <v>140</v>
      </c>
      <c r="I27758" t="s">
        <v>140</v>
      </c>
      <c r="J27758" t="s">
        <v>140</v>
      </c>
      <c r="K27758" t="s">
        <v>140</v>
      </c>
      <c r="L27758" t="s">
        <v>140</v>
      </c>
      <c r="M27758" t="s">
        <v>399</v>
      </c>
      <c r="N27758" t="s">
        <v>822</v>
      </c>
      <c r="O27758" t="s">
        <v>140</v>
      </c>
    </row>
    <row r="27759" spans="1:15" x14ac:dyDescent="0.35">
      <c r="A27759" t="s">
        <v>27</v>
      </c>
      <c r="B27759" t="s">
        <v>1165</v>
      </c>
      <c r="C27759">
        <v>7</v>
      </c>
      <c r="D27759" t="s">
        <v>140</v>
      </c>
      <c r="E27759" t="s">
        <v>389</v>
      </c>
      <c r="F27759" t="s">
        <v>303</v>
      </c>
      <c r="G27759" t="s">
        <v>140</v>
      </c>
      <c r="H27759" t="s">
        <v>140</v>
      </c>
      <c r="I27759" t="s">
        <v>140</v>
      </c>
      <c r="J27759" t="s">
        <v>140</v>
      </c>
      <c r="K27759" t="s">
        <v>140</v>
      </c>
      <c r="L27759" t="s">
        <v>140</v>
      </c>
      <c r="M27759" t="s">
        <v>1139</v>
      </c>
      <c r="N27759" t="s">
        <v>140</v>
      </c>
      <c r="O27759" t="s">
        <v>140</v>
      </c>
    </row>
    <row r="27760" spans="1:15" x14ac:dyDescent="0.35">
      <c r="A27760" t="s">
        <v>27</v>
      </c>
      <c r="B27760" t="s">
        <v>1166</v>
      </c>
      <c r="C27760">
        <v>5</v>
      </c>
      <c r="D27760" t="s">
        <v>187</v>
      </c>
      <c r="E27760" t="s">
        <v>140</v>
      </c>
      <c r="F27760" t="s">
        <v>206</v>
      </c>
      <c r="G27760" t="s">
        <v>830</v>
      </c>
      <c r="H27760" t="s">
        <v>140</v>
      </c>
      <c r="I27760" t="s">
        <v>140</v>
      </c>
      <c r="J27760" t="s">
        <v>140</v>
      </c>
      <c r="K27760" t="s">
        <v>140</v>
      </c>
      <c r="L27760" t="s">
        <v>140</v>
      </c>
      <c r="M27760" t="s">
        <v>187</v>
      </c>
      <c r="N27760" t="s">
        <v>140</v>
      </c>
      <c r="O27760" t="s">
        <v>140</v>
      </c>
    </row>
    <row r="27761" spans="1:15" x14ac:dyDescent="0.35">
      <c r="A27761" t="s">
        <v>28</v>
      </c>
      <c r="B27761" t="s">
        <v>1165</v>
      </c>
      <c r="C27761">
        <v>4</v>
      </c>
      <c r="D27761" t="s">
        <v>140</v>
      </c>
      <c r="E27761" t="s">
        <v>140</v>
      </c>
      <c r="F27761" t="s">
        <v>731</v>
      </c>
      <c r="G27761" t="s">
        <v>140</v>
      </c>
      <c r="H27761" t="s">
        <v>140</v>
      </c>
      <c r="I27761" t="s">
        <v>140</v>
      </c>
      <c r="J27761" t="s">
        <v>140</v>
      </c>
      <c r="K27761" t="s">
        <v>140</v>
      </c>
      <c r="L27761" t="s">
        <v>140</v>
      </c>
      <c r="M27761" t="s">
        <v>835</v>
      </c>
      <c r="N27761" t="s">
        <v>105</v>
      </c>
      <c r="O27761" t="s">
        <v>140</v>
      </c>
    </row>
    <row r="27762" spans="1:15" x14ac:dyDescent="0.35">
      <c r="A27762" t="s">
        <v>28</v>
      </c>
      <c r="B27762" t="s">
        <v>1166</v>
      </c>
      <c r="C27762">
        <v>6</v>
      </c>
      <c r="D27762" t="s">
        <v>142</v>
      </c>
      <c r="E27762" t="s">
        <v>712</v>
      </c>
      <c r="F27762" t="s">
        <v>123</v>
      </c>
      <c r="G27762" t="s">
        <v>712</v>
      </c>
      <c r="H27762" t="s">
        <v>140</v>
      </c>
      <c r="I27762" t="s">
        <v>140</v>
      </c>
      <c r="J27762" t="s">
        <v>140</v>
      </c>
      <c r="K27762" t="s">
        <v>140</v>
      </c>
      <c r="L27762" t="s">
        <v>140</v>
      </c>
      <c r="M27762" t="s">
        <v>594</v>
      </c>
      <c r="N27762" t="s">
        <v>140</v>
      </c>
      <c r="O27762" t="s">
        <v>140</v>
      </c>
    </row>
    <row r="27763" spans="1:15" x14ac:dyDescent="0.35">
      <c r="A27763" t="s">
        <v>29</v>
      </c>
      <c r="B27763" t="s">
        <v>1165</v>
      </c>
      <c r="C27763">
        <v>5</v>
      </c>
      <c r="D27763" t="s">
        <v>45</v>
      </c>
      <c r="E27763" t="s">
        <v>140</v>
      </c>
      <c r="F27763" t="s">
        <v>827</v>
      </c>
      <c r="G27763" t="s">
        <v>140</v>
      </c>
      <c r="H27763" t="s">
        <v>140</v>
      </c>
      <c r="I27763" t="s">
        <v>140</v>
      </c>
      <c r="J27763" t="s">
        <v>140</v>
      </c>
      <c r="K27763" t="s">
        <v>140</v>
      </c>
      <c r="L27763" t="s">
        <v>140</v>
      </c>
      <c r="M27763" t="s">
        <v>138</v>
      </c>
      <c r="N27763" t="s">
        <v>140</v>
      </c>
      <c r="O27763" t="s">
        <v>140</v>
      </c>
    </row>
    <row r="27764" spans="1:15" x14ac:dyDescent="0.35">
      <c r="A27764" t="s">
        <v>29</v>
      </c>
      <c r="B27764" t="s">
        <v>1166</v>
      </c>
      <c r="C27764">
        <v>3</v>
      </c>
      <c r="D27764" t="s">
        <v>140</v>
      </c>
      <c r="E27764" t="s">
        <v>140</v>
      </c>
      <c r="F27764" t="s">
        <v>196</v>
      </c>
      <c r="G27764" t="s">
        <v>140</v>
      </c>
      <c r="H27764" t="s">
        <v>140</v>
      </c>
      <c r="I27764" t="s">
        <v>140</v>
      </c>
      <c r="J27764" t="s">
        <v>140</v>
      </c>
      <c r="K27764" t="s">
        <v>140</v>
      </c>
      <c r="L27764" t="s">
        <v>140</v>
      </c>
      <c r="M27764" t="s">
        <v>196</v>
      </c>
      <c r="N27764" t="s">
        <v>196</v>
      </c>
      <c r="O27764" t="s">
        <v>140</v>
      </c>
    </row>
    <row r="27765" spans="1:15" x14ac:dyDescent="0.35">
      <c r="A27765" t="s">
        <v>30</v>
      </c>
      <c r="B27765" t="s">
        <v>1165</v>
      </c>
      <c r="C27765">
        <v>6</v>
      </c>
      <c r="D27765" t="s">
        <v>954</v>
      </c>
      <c r="E27765" t="s">
        <v>140</v>
      </c>
      <c r="F27765" t="s">
        <v>916</v>
      </c>
      <c r="G27765" t="s">
        <v>1069</v>
      </c>
      <c r="H27765" t="s">
        <v>140</v>
      </c>
      <c r="I27765" t="s">
        <v>140</v>
      </c>
      <c r="J27765" t="s">
        <v>140</v>
      </c>
      <c r="K27765" t="s">
        <v>140</v>
      </c>
      <c r="L27765" t="s">
        <v>140</v>
      </c>
      <c r="M27765" t="s">
        <v>785</v>
      </c>
      <c r="N27765" t="s">
        <v>140</v>
      </c>
      <c r="O27765" t="s">
        <v>140</v>
      </c>
    </row>
    <row r="27766" spans="1:15" x14ac:dyDescent="0.35">
      <c r="A27766" t="s">
        <v>30</v>
      </c>
      <c r="B27766" t="s">
        <v>1166</v>
      </c>
      <c r="C27766">
        <v>4</v>
      </c>
      <c r="D27766" t="s">
        <v>140</v>
      </c>
      <c r="E27766" t="s">
        <v>140</v>
      </c>
      <c r="F27766" t="s">
        <v>37</v>
      </c>
      <c r="G27766" t="s">
        <v>678</v>
      </c>
      <c r="H27766" t="s">
        <v>140</v>
      </c>
      <c r="I27766" t="s">
        <v>140</v>
      </c>
      <c r="J27766" t="s">
        <v>140</v>
      </c>
      <c r="K27766" t="s">
        <v>140</v>
      </c>
      <c r="L27766" t="s">
        <v>140</v>
      </c>
      <c r="M27766" t="s">
        <v>314</v>
      </c>
      <c r="N27766" t="s">
        <v>140</v>
      </c>
      <c r="O27766" t="s">
        <v>140</v>
      </c>
    </row>
    <row r="27767" spans="1:15" x14ac:dyDescent="0.35">
      <c r="A27767" t="s">
        <v>31</v>
      </c>
      <c r="B27767" t="s">
        <v>1165</v>
      </c>
      <c r="C27767">
        <v>9</v>
      </c>
      <c r="D27767" t="s">
        <v>140</v>
      </c>
      <c r="E27767" t="s">
        <v>140</v>
      </c>
      <c r="F27767" t="s">
        <v>279</v>
      </c>
      <c r="G27767" t="s">
        <v>588</v>
      </c>
      <c r="H27767" t="s">
        <v>140</v>
      </c>
      <c r="I27767" t="s">
        <v>140</v>
      </c>
      <c r="J27767" t="s">
        <v>140</v>
      </c>
      <c r="K27767" t="s">
        <v>140</v>
      </c>
      <c r="L27767" t="s">
        <v>140</v>
      </c>
      <c r="M27767" t="s">
        <v>353</v>
      </c>
      <c r="N27767" t="s">
        <v>140</v>
      </c>
      <c r="O27767" t="s">
        <v>140</v>
      </c>
    </row>
    <row r="27768" spans="1:15" x14ac:dyDescent="0.35">
      <c r="A27768" t="s">
        <v>31</v>
      </c>
      <c r="B27768" t="s">
        <v>1166</v>
      </c>
      <c r="C27768">
        <v>6</v>
      </c>
      <c r="D27768" t="s">
        <v>140</v>
      </c>
      <c r="E27768" t="s">
        <v>140</v>
      </c>
      <c r="F27768" t="s">
        <v>614</v>
      </c>
      <c r="G27768" t="s">
        <v>610</v>
      </c>
      <c r="H27768" t="s">
        <v>140</v>
      </c>
      <c r="I27768" t="s">
        <v>140</v>
      </c>
      <c r="J27768" t="s">
        <v>140</v>
      </c>
      <c r="K27768" t="s">
        <v>140</v>
      </c>
      <c r="L27768" t="s">
        <v>140</v>
      </c>
      <c r="M27768" t="s">
        <v>196</v>
      </c>
      <c r="N27768" t="s">
        <v>140</v>
      </c>
      <c r="O27768" t="s">
        <v>140</v>
      </c>
    </row>
    <row r="27769" spans="1:15" x14ac:dyDescent="0.35">
      <c r="A27769" t="s">
        <v>32</v>
      </c>
      <c r="B27769" t="s">
        <v>1165</v>
      </c>
      <c r="C27769">
        <v>76</v>
      </c>
      <c r="D27769" t="s">
        <v>961</v>
      </c>
      <c r="E27769" t="s">
        <v>1058</v>
      </c>
      <c r="F27769" t="s">
        <v>799</v>
      </c>
      <c r="G27769" t="s">
        <v>662</v>
      </c>
      <c r="H27769" t="s">
        <v>660</v>
      </c>
      <c r="I27769" t="s">
        <v>140</v>
      </c>
      <c r="J27769" t="s">
        <v>140</v>
      </c>
      <c r="K27769" t="s">
        <v>140</v>
      </c>
      <c r="L27769" t="s">
        <v>1055</v>
      </c>
      <c r="M27769" t="s">
        <v>1076</v>
      </c>
      <c r="N27769" t="s">
        <v>1009</v>
      </c>
      <c r="O27769" t="s">
        <v>515</v>
      </c>
    </row>
    <row r="27770" spans="1:15" x14ac:dyDescent="0.35">
      <c r="A27770" t="s">
        <v>32</v>
      </c>
      <c r="B27770" t="s">
        <v>1166</v>
      </c>
      <c r="C27770">
        <v>142</v>
      </c>
      <c r="D27770" t="s">
        <v>269</v>
      </c>
      <c r="E27770" t="s">
        <v>1046</v>
      </c>
      <c r="F27770" t="s">
        <v>901</v>
      </c>
      <c r="G27770" t="s">
        <v>51</v>
      </c>
      <c r="H27770" t="s">
        <v>140</v>
      </c>
      <c r="I27770" t="s">
        <v>140</v>
      </c>
      <c r="J27770" t="s">
        <v>140</v>
      </c>
      <c r="K27770" t="s">
        <v>140</v>
      </c>
      <c r="L27770" t="s">
        <v>140</v>
      </c>
      <c r="M27770" t="s">
        <v>61</v>
      </c>
      <c r="N27770" t="s">
        <v>954</v>
      </c>
      <c r="O27770" t="s">
        <v>785</v>
      </c>
    </row>
    <row r="27772" spans="1:15" x14ac:dyDescent="0.35">
      <c r="A27772" t="s">
        <v>2138</v>
      </c>
    </row>
    <row r="27773" spans="1:15" x14ac:dyDescent="0.35">
      <c r="A27773" t="s">
        <v>2</v>
      </c>
      <c r="B27773" t="s">
        <v>1659</v>
      </c>
      <c r="C27773" t="s">
        <v>3</v>
      </c>
      <c r="D27773" t="s">
        <v>2124</v>
      </c>
      <c r="E27773" t="s">
        <v>2125</v>
      </c>
      <c r="F27773" t="s">
        <v>2126</v>
      </c>
      <c r="G27773" t="s">
        <v>2127</v>
      </c>
      <c r="H27773" t="s">
        <v>2128</v>
      </c>
      <c r="I27773" t="s">
        <v>2129</v>
      </c>
      <c r="J27773" t="s">
        <v>2130</v>
      </c>
      <c r="K27773" t="s">
        <v>2131</v>
      </c>
      <c r="L27773" t="s">
        <v>2132</v>
      </c>
      <c r="M27773" t="s">
        <v>2133</v>
      </c>
      <c r="N27773" t="s">
        <v>1526</v>
      </c>
      <c r="O27773" t="s">
        <v>136</v>
      </c>
    </row>
    <row r="27774" spans="1:15" x14ac:dyDescent="0.35">
      <c r="A27774" t="s">
        <v>8</v>
      </c>
      <c r="B27774" t="s">
        <v>1660</v>
      </c>
      <c r="C27774">
        <v>3</v>
      </c>
      <c r="D27774" t="s">
        <v>234</v>
      </c>
      <c r="E27774" t="s">
        <v>140</v>
      </c>
      <c r="F27774" t="s">
        <v>612</v>
      </c>
      <c r="G27774" t="s">
        <v>953</v>
      </c>
      <c r="H27774" t="s">
        <v>140</v>
      </c>
      <c r="I27774" t="s">
        <v>140</v>
      </c>
      <c r="J27774" t="s">
        <v>140</v>
      </c>
      <c r="K27774" t="s">
        <v>140</v>
      </c>
      <c r="L27774" t="s">
        <v>140</v>
      </c>
      <c r="M27774" t="s">
        <v>953</v>
      </c>
      <c r="N27774" t="s">
        <v>140</v>
      </c>
      <c r="O27774" t="s">
        <v>140</v>
      </c>
    </row>
    <row r="27775" spans="1:15" x14ac:dyDescent="0.35">
      <c r="A27775" t="s">
        <v>8</v>
      </c>
      <c r="B27775" t="s">
        <v>1661</v>
      </c>
      <c r="C27775">
        <v>8</v>
      </c>
      <c r="D27775" t="s">
        <v>1080</v>
      </c>
      <c r="E27775" t="s">
        <v>140</v>
      </c>
      <c r="F27775" t="s">
        <v>875</v>
      </c>
      <c r="G27775" t="s">
        <v>255</v>
      </c>
      <c r="H27775" t="s">
        <v>140</v>
      </c>
      <c r="I27775" t="s">
        <v>140</v>
      </c>
      <c r="J27775" t="s">
        <v>140</v>
      </c>
      <c r="K27775" t="s">
        <v>140</v>
      </c>
      <c r="L27775" t="s">
        <v>140</v>
      </c>
      <c r="M27775" t="s">
        <v>421</v>
      </c>
      <c r="N27775" t="s">
        <v>140</v>
      </c>
      <c r="O27775" t="s">
        <v>140</v>
      </c>
    </row>
    <row r="27776" spans="1:15" x14ac:dyDescent="0.35">
      <c r="A27776" t="s">
        <v>9</v>
      </c>
      <c r="B27776" t="s">
        <v>1660</v>
      </c>
      <c r="C27776">
        <v>3</v>
      </c>
      <c r="D27776" t="s">
        <v>140</v>
      </c>
      <c r="E27776" t="s">
        <v>140</v>
      </c>
      <c r="F27776" t="s">
        <v>177</v>
      </c>
      <c r="G27776" t="s">
        <v>140</v>
      </c>
      <c r="H27776" t="s">
        <v>140</v>
      </c>
      <c r="I27776" t="s">
        <v>140</v>
      </c>
      <c r="J27776" t="s">
        <v>140</v>
      </c>
      <c r="K27776" t="s">
        <v>140</v>
      </c>
      <c r="L27776" t="s">
        <v>140</v>
      </c>
      <c r="M27776" t="s">
        <v>140</v>
      </c>
      <c r="N27776" t="s">
        <v>140</v>
      </c>
      <c r="O27776" t="s">
        <v>140</v>
      </c>
    </row>
    <row r="27777" spans="1:15" x14ac:dyDescent="0.35">
      <c r="A27777" t="s">
        <v>9</v>
      </c>
      <c r="B27777" t="s">
        <v>1661</v>
      </c>
      <c r="C27777">
        <v>7</v>
      </c>
      <c r="D27777" t="s">
        <v>435</v>
      </c>
      <c r="E27777" t="s">
        <v>140</v>
      </c>
      <c r="F27777" t="s">
        <v>421</v>
      </c>
      <c r="G27777" t="s">
        <v>140</v>
      </c>
      <c r="H27777" t="s">
        <v>140</v>
      </c>
      <c r="I27777" t="s">
        <v>140</v>
      </c>
      <c r="J27777" t="s">
        <v>140</v>
      </c>
      <c r="K27777" t="s">
        <v>140</v>
      </c>
      <c r="L27777" t="s">
        <v>1106</v>
      </c>
      <c r="M27777" t="s">
        <v>867</v>
      </c>
      <c r="N27777" t="s">
        <v>140</v>
      </c>
      <c r="O27777" t="s">
        <v>140</v>
      </c>
    </row>
    <row r="27778" spans="1:15" x14ac:dyDescent="0.35">
      <c r="A27778" t="s">
        <v>10</v>
      </c>
      <c r="B27778" t="s">
        <v>1661</v>
      </c>
      <c r="C27778">
        <v>5</v>
      </c>
      <c r="D27778" t="s">
        <v>667</v>
      </c>
      <c r="E27778" t="s">
        <v>140</v>
      </c>
      <c r="F27778" t="s">
        <v>342</v>
      </c>
      <c r="G27778" t="s">
        <v>752</v>
      </c>
      <c r="H27778" t="s">
        <v>140</v>
      </c>
      <c r="I27778" t="s">
        <v>140</v>
      </c>
      <c r="J27778" t="s">
        <v>140</v>
      </c>
      <c r="K27778" t="s">
        <v>140</v>
      </c>
      <c r="L27778" t="s">
        <v>140</v>
      </c>
      <c r="M27778" t="s">
        <v>140</v>
      </c>
      <c r="N27778" t="s">
        <v>140</v>
      </c>
      <c r="O27778" t="s">
        <v>140</v>
      </c>
    </row>
    <row r="27779" spans="1:15" x14ac:dyDescent="0.35">
      <c r="A27779" t="s">
        <v>11</v>
      </c>
      <c r="B27779" t="s">
        <v>1660</v>
      </c>
      <c r="C27779">
        <v>5</v>
      </c>
      <c r="D27779" t="s">
        <v>470</v>
      </c>
      <c r="E27779" t="s">
        <v>140</v>
      </c>
      <c r="F27779" t="s">
        <v>221</v>
      </c>
      <c r="G27779" t="s">
        <v>140</v>
      </c>
      <c r="H27779" t="s">
        <v>140</v>
      </c>
      <c r="I27779" t="s">
        <v>140</v>
      </c>
      <c r="J27779" t="s">
        <v>140</v>
      </c>
      <c r="K27779" t="s">
        <v>140</v>
      </c>
      <c r="L27779" t="s">
        <v>140</v>
      </c>
      <c r="M27779" t="s">
        <v>802</v>
      </c>
      <c r="N27779" t="s">
        <v>140</v>
      </c>
      <c r="O27779" t="s">
        <v>140</v>
      </c>
    </row>
    <row r="27780" spans="1:15" x14ac:dyDescent="0.35">
      <c r="A27780" t="s">
        <v>11</v>
      </c>
      <c r="B27780" t="s">
        <v>1661</v>
      </c>
      <c r="C27780">
        <v>5</v>
      </c>
      <c r="D27780" t="s">
        <v>140</v>
      </c>
      <c r="E27780" t="s">
        <v>140</v>
      </c>
      <c r="F27780" t="s">
        <v>140</v>
      </c>
      <c r="G27780" t="s">
        <v>571</v>
      </c>
      <c r="H27780" t="s">
        <v>140</v>
      </c>
      <c r="I27780" t="s">
        <v>140</v>
      </c>
      <c r="J27780" t="s">
        <v>140</v>
      </c>
      <c r="K27780" t="s">
        <v>140</v>
      </c>
      <c r="L27780" t="s">
        <v>140</v>
      </c>
      <c r="M27780" t="s">
        <v>570</v>
      </c>
      <c r="N27780" t="s">
        <v>140</v>
      </c>
      <c r="O27780" t="s">
        <v>140</v>
      </c>
    </row>
    <row r="27781" spans="1:15" x14ac:dyDescent="0.35">
      <c r="A27781" t="s">
        <v>12</v>
      </c>
      <c r="B27781" t="s">
        <v>1660</v>
      </c>
      <c r="C27781">
        <v>2</v>
      </c>
      <c r="D27781" t="s">
        <v>140</v>
      </c>
      <c r="E27781" t="s">
        <v>140</v>
      </c>
      <c r="F27781" t="s">
        <v>256</v>
      </c>
      <c r="G27781" t="s">
        <v>140</v>
      </c>
      <c r="H27781" t="s">
        <v>140</v>
      </c>
      <c r="I27781" t="s">
        <v>140</v>
      </c>
      <c r="J27781" t="s">
        <v>140</v>
      </c>
      <c r="K27781" t="s">
        <v>140</v>
      </c>
      <c r="L27781" t="s">
        <v>140</v>
      </c>
      <c r="M27781" t="s">
        <v>255</v>
      </c>
      <c r="N27781" t="s">
        <v>140</v>
      </c>
      <c r="O27781" t="s">
        <v>140</v>
      </c>
    </row>
    <row r="27782" spans="1:15" x14ac:dyDescent="0.35">
      <c r="A27782" t="s">
        <v>12</v>
      </c>
      <c r="B27782" t="s">
        <v>1661</v>
      </c>
      <c r="C27782">
        <v>9</v>
      </c>
      <c r="D27782" t="s">
        <v>140</v>
      </c>
      <c r="E27782" t="s">
        <v>140</v>
      </c>
      <c r="F27782" t="s">
        <v>443</v>
      </c>
      <c r="G27782" t="s">
        <v>65</v>
      </c>
      <c r="H27782" t="s">
        <v>140</v>
      </c>
      <c r="I27782" t="s">
        <v>140</v>
      </c>
      <c r="J27782" t="s">
        <v>140</v>
      </c>
      <c r="K27782" t="s">
        <v>140</v>
      </c>
      <c r="L27782" t="s">
        <v>140</v>
      </c>
      <c r="M27782" t="s">
        <v>41</v>
      </c>
      <c r="N27782" t="s">
        <v>443</v>
      </c>
      <c r="O27782" t="s">
        <v>546</v>
      </c>
    </row>
    <row r="27783" spans="1:15" x14ac:dyDescent="0.35">
      <c r="A27783" t="s">
        <v>13</v>
      </c>
      <c r="B27783" t="s">
        <v>1660</v>
      </c>
      <c r="C27783">
        <v>1</v>
      </c>
      <c r="D27783" t="s">
        <v>140</v>
      </c>
      <c r="E27783" t="s">
        <v>140</v>
      </c>
      <c r="F27783" t="s">
        <v>140</v>
      </c>
      <c r="G27783" t="s">
        <v>177</v>
      </c>
      <c r="H27783" t="s">
        <v>140</v>
      </c>
      <c r="I27783" t="s">
        <v>140</v>
      </c>
      <c r="J27783" t="s">
        <v>140</v>
      </c>
      <c r="K27783" t="s">
        <v>140</v>
      </c>
      <c r="L27783" t="s">
        <v>140</v>
      </c>
      <c r="M27783" t="s">
        <v>140</v>
      </c>
      <c r="N27783" t="s">
        <v>140</v>
      </c>
      <c r="O27783" t="s">
        <v>140</v>
      </c>
    </row>
    <row r="27784" spans="1:15" x14ac:dyDescent="0.35">
      <c r="A27784" t="s">
        <v>13</v>
      </c>
      <c r="B27784" t="s">
        <v>1661</v>
      </c>
      <c r="C27784">
        <v>6</v>
      </c>
      <c r="D27784" t="s">
        <v>1095</v>
      </c>
      <c r="E27784" t="s">
        <v>140</v>
      </c>
      <c r="F27784" t="s">
        <v>140</v>
      </c>
      <c r="G27784" t="s">
        <v>607</v>
      </c>
      <c r="H27784" t="s">
        <v>140</v>
      </c>
      <c r="I27784" t="s">
        <v>140</v>
      </c>
      <c r="J27784" t="s">
        <v>140</v>
      </c>
      <c r="K27784" t="s">
        <v>140</v>
      </c>
      <c r="L27784" t="s">
        <v>140</v>
      </c>
      <c r="M27784" t="s">
        <v>773</v>
      </c>
      <c r="N27784" t="s">
        <v>140</v>
      </c>
      <c r="O27784" t="s">
        <v>517</v>
      </c>
    </row>
    <row r="27785" spans="1:15" x14ac:dyDescent="0.35">
      <c r="A27785" t="s">
        <v>14</v>
      </c>
      <c r="B27785" t="s">
        <v>1660</v>
      </c>
      <c r="C27785">
        <v>4</v>
      </c>
      <c r="D27785" t="s">
        <v>735</v>
      </c>
      <c r="E27785" t="s">
        <v>140</v>
      </c>
      <c r="F27785" t="s">
        <v>145</v>
      </c>
      <c r="G27785" t="s">
        <v>926</v>
      </c>
      <c r="H27785" t="s">
        <v>140</v>
      </c>
      <c r="I27785" t="s">
        <v>140</v>
      </c>
      <c r="J27785" t="s">
        <v>140</v>
      </c>
      <c r="K27785" t="s">
        <v>140</v>
      </c>
      <c r="L27785" t="s">
        <v>140</v>
      </c>
      <c r="M27785" t="s">
        <v>140</v>
      </c>
      <c r="N27785" t="s">
        <v>140</v>
      </c>
      <c r="O27785" t="s">
        <v>140</v>
      </c>
    </row>
    <row r="27786" spans="1:15" x14ac:dyDescent="0.35">
      <c r="A27786" t="s">
        <v>14</v>
      </c>
      <c r="B27786" t="s">
        <v>1661</v>
      </c>
      <c r="C27786">
        <v>4</v>
      </c>
      <c r="D27786" t="s">
        <v>712</v>
      </c>
      <c r="E27786" t="s">
        <v>140</v>
      </c>
      <c r="F27786" t="s">
        <v>140</v>
      </c>
      <c r="G27786" t="s">
        <v>650</v>
      </c>
      <c r="H27786" t="s">
        <v>140</v>
      </c>
      <c r="I27786" t="s">
        <v>140</v>
      </c>
      <c r="J27786" t="s">
        <v>140</v>
      </c>
      <c r="K27786" t="s">
        <v>140</v>
      </c>
      <c r="L27786" t="s">
        <v>140</v>
      </c>
      <c r="M27786" t="s">
        <v>140</v>
      </c>
      <c r="N27786" t="s">
        <v>140</v>
      </c>
      <c r="O27786" t="s">
        <v>556</v>
      </c>
    </row>
    <row r="27787" spans="1:15" x14ac:dyDescent="0.35">
      <c r="A27787" t="s">
        <v>15</v>
      </c>
      <c r="B27787" t="s">
        <v>1660</v>
      </c>
      <c r="C27787">
        <v>5</v>
      </c>
      <c r="D27787" t="s">
        <v>140</v>
      </c>
      <c r="E27787" t="s">
        <v>140</v>
      </c>
      <c r="F27787" t="s">
        <v>545</v>
      </c>
      <c r="G27787" t="s">
        <v>544</v>
      </c>
      <c r="H27787" t="s">
        <v>140</v>
      </c>
      <c r="I27787" t="s">
        <v>140</v>
      </c>
      <c r="J27787" t="s">
        <v>140</v>
      </c>
      <c r="K27787" t="s">
        <v>140</v>
      </c>
      <c r="L27787" t="s">
        <v>140</v>
      </c>
      <c r="M27787" t="s">
        <v>140</v>
      </c>
      <c r="N27787" t="s">
        <v>140</v>
      </c>
      <c r="O27787" t="s">
        <v>140</v>
      </c>
    </row>
    <row r="27788" spans="1:15" x14ac:dyDescent="0.35">
      <c r="A27788" t="s">
        <v>15</v>
      </c>
      <c r="B27788" t="s">
        <v>1661</v>
      </c>
      <c r="C27788">
        <v>7</v>
      </c>
      <c r="D27788" t="s">
        <v>140</v>
      </c>
      <c r="E27788" t="s">
        <v>386</v>
      </c>
      <c r="F27788" t="s">
        <v>386</v>
      </c>
      <c r="G27788" t="s">
        <v>476</v>
      </c>
      <c r="H27788" t="s">
        <v>140</v>
      </c>
      <c r="I27788" t="s">
        <v>140</v>
      </c>
      <c r="J27788" t="s">
        <v>140</v>
      </c>
      <c r="K27788" t="s">
        <v>140</v>
      </c>
      <c r="L27788" t="s">
        <v>140</v>
      </c>
      <c r="M27788" t="s">
        <v>482</v>
      </c>
      <c r="N27788" t="s">
        <v>140</v>
      </c>
      <c r="O27788" t="s">
        <v>140</v>
      </c>
    </row>
    <row r="27789" spans="1:15" x14ac:dyDescent="0.35">
      <c r="A27789" t="s">
        <v>16</v>
      </c>
      <c r="B27789" t="s">
        <v>1660</v>
      </c>
      <c r="C27789">
        <v>1</v>
      </c>
      <c r="D27789" t="s">
        <v>140</v>
      </c>
      <c r="E27789" t="s">
        <v>140</v>
      </c>
      <c r="F27789" t="s">
        <v>177</v>
      </c>
      <c r="G27789" t="s">
        <v>140</v>
      </c>
      <c r="H27789" t="s">
        <v>140</v>
      </c>
      <c r="I27789" t="s">
        <v>140</v>
      </c>
      <c r="J27789" t="s">
        <v>140</v>
      </c>
      <c r="K27789" t="s">
        <v>140</v>
      </c>
      <c r="L27789" t="s">
        <v>140</v>
      </c>
      <c r="M27789" t="s">
        <v>140</v>
      </c>
      <c r="N27789" t="s">
        <v>140</v>
      </c>
      <c r="O27789" t="s">
        <v>140</v>
      </c>
    </row>
    <row r="27790" spans="1:15" x14ac:dyDescent="0.35">
      <c r="A27790" t="s">
        <v>16</v>
      </c>
      <c r="B27790" t="s">
        <v>1661</v>
      </c>
      <c r="C27790">
        <v>4</v>
      </c>
      <c r="D27790" t="s">
        <v>140</v>
      </c>
      <c r="E27790" t="s">
        <v>140</v>
      </c>
      <c r="F27790" t="s">
        <v>140</v>
      </c>
      <c r="G27790" t="s">
        <v>606</v>
      </c>
      <c r="H27790" t="s">
        <v>140</v>
      </c>
      <c r="I27790" t="s">
        <v>140</v>
      </c>
      <c r="J27790" t="s">
        <v>140</v>
      </c>
      <c r="K27790" t="s">
        <v>140</v>
      </c>
      <c r="L27790" t="s">
        <v>140</v>
      </c>
      <c r="M27790" t="s">
        <v>766</v>
      </c>
      <c r="N27790" t="s">
        <v>140</v>
      </c>
      <c r="O27790" t="s">
        <v>880</v>
      </c>
    </row>
    <row r="27791" spans="1:15" x14ac:dyDescent="0.35">
      <c r="A27791" t="s">
        <v>17</v>
      </c>
      <c r="B27791" t="s">
        <v>1660</v>
      </c>
      <c r="C27791">
        <v>2</v>
      </c>
      <c r="D27791" t="s">
        <v>140</v>
      </c>
      <c r="E27791" t="s">
        <v>140</v>
      </c>
      <c r="F27791" t="s">
        <v>177</v>
      </c>
      <c r="G27791" t="s">
        <v>140</v>
      </c>
      <c r="H27791" t="s">
        <v>140</v>
      </c>
      <c r="I27791" t="s">
        <v>140</v>
      </c>
      <c r="J27791" t="s">
        <v>140</v>
      </c>
      <c r="K27791" t="s">
        <v>140</v>
      </c>
      <c r="L27791" t="s">
        <v>140</v>
      </c>
      <c r="M27791" t="s">
        <v>140</v>
      </c>
      <c r="N27791" t="s">
        <v>140</v>
      </c>
      <c r="O27791" t="s">
        <v>140</v>
      </c>
    </row>
    <row r="27792" spans="1:15" x14ac:dyDescent="0.35">
      <c r="A27792" t="s">
        <v>17</v>
      </c>
      <c r="B27792" t="s">
        <v>1661</v>
      </c>
      <c r="C27792">
        <v>13</v>
      </c>
      <c r="D27792" t="s">
        <v>988</v>
      </c>
      <c r="E27792" t="s">
        <v>140</v>
      </c>
      <c r="F27792" t="s">
        <v>851</v>
      </c>
      <c r="G27792" t="s">
        <v>837</v>
      </c>
      <c r="H27792" t="s">
        <v>140</v>
      </c>
      <c r="I27792" t="s">
        <v>140</v>
      </c>
      <c r="J27792" t="s">
        <v>140</v>
      </c>
      <c r="K27792" t="s">
        <v>140</v>
      </c>
      <c r="L27792" t="s">
        <v>140</v>
      </c>
      <c r="M27792" t="s">
        <v>782</v>
      </c>
      <c r="N27792" t="s">
        <v>140</v>
      </c>
      <c r="O27792" t="s">
        <v>140</v>
      </c>
    </row>
    <row r="27793" spans="1:15" x14ac:dyDescent="0.35">
      <c r="A27793" t="s">
        <v>18</v>
      </c>
      <c r="B27793" t="s">
        <v>1661</v>
      </c>
      <c r="C27793">
        <v>5</v>
      </c>
      <c r="D27793" t="s">
        <v>968</v>
      </c>
      <c r="E27793" t="s">
        <v>592</v>
      </c>
      <c r="F27793" t="s">
        <v>345</v>
      </c>
      <c r="G27793" t="s">
        <v>140</v>
      </c>
      <c r="H27793" t="s">
        <v>140</v>
      </c>
      <c r="I27793" t="s">
        <v>140</v>
      </c>
      <c r="J27793" t="s">
        <v>140</v>
      </c>
      <c r="K27793" t="s">
        <v>140</v>
      </c>
      <c r="L27793" t="s">
        <v>140</v>
      </c>
      <c r="M27793" t="s">
        <v>818</v>
      </c>
      <c r="N27793" t="s">
        <v>140</v>
      </c>
      <c r="O27793" t="s">
        <v>816</v>
      </c>
    </row>
    <row r="27794" spans="1:15" x14ac:dyDescent="0.35">
      <c r="A27794" t="s">
        <v>19</v>
      </c>
      <c r="B27794" t="s">
        <v>1660</v>
      </c>
      <c r="C27794">
        <v>2</v>
      </c>
      <c r="D27794" t="s">
        <v>140</v>
      </c>
      <c r="E27794" t="s">
        <v>140</v>
      </c>
      <c r="F27794" t="s">
        <v>140</v>
      </c>
      <c r="G27794" t="s">
        <v>140</v>
      </c>
      <c r="H27794" t="s">
        <v>140</v>
      </c>
      <c r="I27794" t="s">
        <v>140</v>
      </c>
      <c r="J27794" t="s">
        <v>140</v>
      </c>
      <c r="K27794" t="s">
        <v>140</v>
      </c>
      <c r="L27794" t="s">
        <v>140</v>
      </c>
      <c r="M27794" t="s">
        <v>502</v>
      </c>
      <c r="N27794" t="s">
        <v>140</v>
      </c>
      <c r="O27794" t="s">
        <v>503</v>
      </c>
    </row>
    <row r="27795" spans="1:15" x14ac:dyDescent="0.35">
      <c r="A27795" t="s">
        <v>19</v>
      </c>
      <c r="B27795" t="s">
        <v>1661</v>
      </c>
      <c r="C27795">
        <v>7</v>
      </c>
      <c r="D27795" t="s">
        <v>860</v>
      </c>
      <c r="E27795" t="s">
        <v>140</v>
      </c>
      <c r="F27795" t="s">
        <v>140</v>
      </c>
      <c r="G27795" t="s">
        <v>451</v>
      </c>
      <c r="H27795" t="s">
        <v>140</v>
      </c>
      <c r="I27795" t="s">
        <v>140</v>
      </c>
      <c r="J27795" t="s">
        <v>140</v>
      </c>
      <c r="K27795" t="s">
        <v>140</v>
      </c>
      <c r="L27795" t="s">
        <v>140</v>
      </c>
      <c r="M27795" t="s">
        <v>555</v>
      </c>
      <c r="N27795" t="s">
        <v>140</v>
      </c>
      <c r="O27795" t="s">
        <v>915</v>
      </c>
    </row>
    <row r="27796" spans="1:15" x14ac:dyDescent="0.35">
      <c r="A27796" t="s">
        <v>20</v>
      </c>
      <c r="B27796" t="s">
        <v>1660</v>
      </c>
      <c r="C27796">
        <v>3</v>
      </c>
      <c r="D27796" t="s">
        <v>140</v>
      </c>
      <c r="E27796" t="s">
        <v>140</v>
      </c>
      <c r="F27796" t="s">
        <v>693</v>
      </c>
      <c r="G27796" t="s">
        <v>140</v>
      </c>
      <c r="H27796" t="s">
        <v>140</v>
      </c>
      <c r="I27796" t="s">
        <v>140</v>
      </c>
      <c r="J27796" t="s">
        <v>140</v>
      </c>
      <c r="K27796" t="s">
        <v>140</v>
      </c>
      <c r="L27796" t="s">
        <v>140</v>
      </c>
      <c r="M27796" t="s">
        <v>140</v>
      </c>
      <c r="N27796" t="s">
        <v>140</v>
      </c>
      <c r="O27796" t="s">
        <v>692</v>
      </c>
    </row>
    <row r="27797" spans="1:15" x14ac:dyDescent="0.35">
      <c r="A27797" t="s">
        <v>20</v>
      </c>
      <c r="B27797" t="s">
        <v>1661</v>
      </c>
      <c r="C27797">
        <v>5</v>
      </c>
      <c r="D27797" t="s">
        <v>530</v>
      </c>
      <c r="E27797" t="s">
        <v>140</v>
      </c>
      <c r="F27797" t="s">
        <v>140</v>
      </c>
      <c r="G27797" t="s">
        <v>529</v>
      </c>
      <c r="H27797" t="s">
        <v>140</v>
      </c>
      <c r="I27797" t="s">
        <v>140</v>
      </c>
      <c r="J27797" t="s">
        <v>140</v>
      </c>
      <c r="K27797" t="s">
        <v>140</v>
      </c>
      <c r="L27797" t="s">
        <v>140</v>
      </c>
      <c r="M27797" t="s">
        <v>140</v>
      </c>
      <c r="N27797" t="s">
        <v>140</v>
      </c>
      <c r="O27797" t="s">
        <v>140</v>
      </c>
    </row>
    <row r="27798" spans="1:15" x14ac:dyDescent="0.35">
      <c r="A27798" t="s">
        <v>21</v>
      </c>
      <c r="B27798" t="s">
        <v>1660</v>
      </c>
      <c r="C27798">
        <v>4</v>
      </c>
      <c r="D27798" t="s">
        <v>467</v>
      </c>
      <c r="E27798" t="s">
        <v>140</v>
      </c>
      <c r="F27798" t="s">
        <v>467</v>
      </c>
      <c r="G27798" t="s">
        <v>467</v>
      </c>
      <c r="H27798" t="s">
        <v>140</v>
      </c>
      <c r="I27798" t="s">
        <v>140</v>
      </c>
      <c r="J27798" t="s">
        <v>140</v>
      </c>
      <c r="K27798" t="s">
        <v>140</v>
      </c>
      <c r="L27798" t="s">
        <v>140</v>
      </c>
      <c r="M27798" t="s">
        <v>467</v>
      </c>
      <c r="N27798" t="s">
        <v>140</v>
      </c>
      <c r="O27798" t="s">
        <v>140</v>
      </c>
    </row>
    <row r="27799" spans="1:15" x14ac:dyDescent="0.35">
      <c r="A27799" t="s">
        <v>21</v>
      </c>
      <c r="B27799" t="s">
        <v>1661</v>
      </c>
      <c r="C27799">
        <v>7</v>
      </c>
      <c r="D27799" t="s">
        <v>140</v>
      </c>
      <c r="E27799" t="s">
        <v>140</v>
      </c>
      <c r="F27799" t="s">
        <v>140</v>
      </c>
      <c r="G27799" t="s">
        <v>623</v>
      </c>
      <c r="H27799" t="s">
        <v>140</v>
      </c>
      <c r="I27799" t="s">
        <v>140</v>
      </c>
      <c r="J27799" t="s">
        <v>140</v>
      </c>
      <c r="K27799" t="s">
        <v>140</v>
      </c>
      <c r="L27799" t="s">
        <v>140</v>
      </c>
      <c r="M27799" t="s">
        <v>622</v>
      </c>
      <c r="N27799" t="s">
        <v>140</v>
      </c>
      <c r="O27799" t="s">
        <v>1085</v>
      </c>
    </row>
    <row r="27800" spans="1:15" x14ac:dyDescent="0.35">
      <c r="A27800" t="s">
        <v>22</v>
      </c>
      <c r="B27800" t="s">
        <v>1660</v>
      </c>
      <c r="C27800">
        <v>5</v>
      </c>
      <c r="D27800" t="s">
        <v>140</v>
      </c>
      <c r="E27800" t="s">
        <v>140</v>
      </c>
      <c r="F27800" t="s">
        <v>583</v>
      </c>
      <c r="G27800" t="s">
        <v>140</v>
      </c>
      <c r="H27800" t="s">
        <v>140</v>
      </c>
      <c r="I27800" t="s">
        <v>140</v>
      </c>
      <c r="J27800" t="s">
        <v>140</v>
      </c>
      <c r="K27800" t="s">
        <v>140</v>
      </c>
      <c r="L27800" t="s">
        <v>140</v>
      </c>
      <c r="M27800" t="s">
        <v>69</v>
      </c>
      <c r="N27800" t="s">
        <v>140</v>
      </c>
      <c r="O27800" t="s">
        <v>1061</v>
      </c>
    </row>
    <row r="27801" spans="1:15" x14ac:dyDescent="0.35">
      <c r="A27801" t="s">
        <v>22</v>
      </c>
      <c r="B27801" t="s">
        <v>1661</v>
      </c>
      <c r="C27801">
        <v>4</v>
      </c>
      <c r="D27801" t="s">
        <v>255</v>
      </c>
      <c r="E27801" t="s">
        <v>140</v>
      </c>
      <c r="F27801" t="s">
        <v>140</v>
      </c>
      <c r="G27801" t="s">
        <v>140</v>
      </c>
      <c r="H27801" t="s">
        <v>140</v>
      </c>
      <c r="I27801" t="s">
        <v>140</v>
      </c>
      <c r="J27801" t="s">
        <v>140</v>
      </c>
      <c r="K27801" t="s">
        <v>140</v>
      </c>
      <c r="L27801" t="s">
        <v>140</v>
      </c>
      <c r="M27801" t="s">
        <v>703</v>
      </c>
      <c r="N27801" t="s">
        <v>140</v>
      </c>
      <c r="O27801" t="s">
        <v>462</v>
      </c>
    </row>
    <row r="27802" spans="1:15" x14ac:dyDescent="0.35">
      <c r="A27802" t="s">
        <v>23</v>
      </c>
      <c r="B27802" t="s">
        <v>1660</v>
      </c>
      <c r="C27802">
        <v>1</v>
      </c>
      <c r="D27802" t="s">
        <v>140</v>
      </c>
      <c r="E27802" t="s">
        <v>140</v>
      </c>
      <c r="F27802" t="s">
        <v>140</v>
      </c>
      <c r="G27802" t="s">
        <v>140</v>
      </c>
      <c r="H27802" t="s">
        <v>140</v>
      </c>
      <c r="I27802" t="s">
        <v>140</v>
      </c>
      <c r="J27802" t="s">
        <v>140</v>
      </c>
      <c r="K27802" t="s">
        <v>140</v>
      </c>
      <c r="L27802" t="s">
        <v>140</v>
      </c>
      <c r="M27802" t="s">
        <v>140</v>
      </c>
      <c r="N27802" t="s">
        <v>140</v>
      </c>
      <c r="O27802" t="s">
        <v>177</v>
      </c>
    </row>
    <row r="27803" spans="1:15" x14ac:dyDescent="0.35">
      <c r="A27803" t="s">
        <v>23</v>
      </c>
      <c r="B27803" t="s">
        <v>1661</v>
      </c>
      <c r="C27803">
        <v>9</v>
      </c>
      <c r="D27803" t="s">
        <v>968</v>
      </c>
      <c r="E27803" t="s">
        <v>140</v>
      </c>
      <c r="F27803" t="s">
        <v>140</v>
      </c>
      <c r="G27803" t="s">
        <v>169</v>
      </c>
      <c r="H27803" t="s">
        <v>140</v>
      </c>
      <c r="I27803" t="s">
        <v>140</v>
      </c>
      <c r="J27803" t="s">
        <v>140</v>
      </c>
      <c r="K27803" t="s">
        <v>140</v>
      </c>
      <c r="L27803" t="s">
        <v>140</v>
      </c>
      <c r="M27803" t="s">
        <v>1083</v>
      </c>
      <c r="N27803" t="s">
        <v>140</v>
      </c>
      <c r="O27803" t="s">
        <v>140</v>
      </c>
    </row>
    <row r="27804" spans="1:15" x14ac:dyDescent="0.35">
      <c r="A27804" t="s">
        <v>24</v>
      </c>
      <c r="B27804" t="s">
        <v>1660</v>
      </c>
      <c r="C27804">
        <v>2</v>
      </c>
      <c r="D27804" t="s">
        <v>140</v>
      </c>
      <c r="E27804" t="s">
        <v>140</v>
      </c>
      <c r="F27804" t="s">
        <v>1175</v>
      </c>
      <c r="G27804" t="s">
        <v>140</v>
      </c>
      <c r="H27804" t="s">
        <v>140</v>
      </c>
      <c r="I27804" t="s">
        <v>140</v>
      </c>
      <c r="J27804" t="s">
        <v>140</v>
      </c>
      <c r="K27804" t="s">
        <v>140</v>
      </c>
      <c r="L27804" t="s">
        <v>140</v>
      </c>
      <c r="M27804" t="s">
        <v>1071</v>
      </c>
      <c r="N27804" t="s">
        <v>140</v>
      </c>
      <c r="O27804" t="s">
        <v>140</v>
      </c>
    </row>
    <row r="27805" spans="1:15" x14ac:dyDescent="0.35">
      <c r="A27805" t="s">
        <v>24</v>
      </c>
      <c r="B27805" t="s">
        <v>1661</v>
      </c>
      <c r="C27805">
        <v>3</v>
      </c>
      <c r="D27805" t="s">
        <v>140</v>
      </c>
      <c r="E27805" t="s">
        <v>140</v>
      </c>
      <c r="F27805" t="s">
        <v>140</v>
      </c>
      <c r="G27805" t="s">
        <v>140</v>
      </c>
      <c r="H27805" t="s">
        <v>390</v>
      </c>
      <c r="I27805" t="s">
        <v>140</v>
      </c>
      <c r="J27805" t="s">
        <v>140</v>
      </c>
      <c r="K27805" t="s">
        <v>140</v>
      </c>
      <c r="L27805" t="s">
        <v>140</v>
      </c>
      <c r="M27805" t="s">
        <v>140</v>
      </c>
      <c r="N27805" t="s">
        <v>140</v>
      </c>
      <c r="O27805" t="s">
        <v>391</v>
      </c>
    </row>
    <row r="27806" spans="1:15" x14ac:dyDescent="0.35">
      <c r="A27806" t="s">
        <v>25</v>
      </c>
      <c r="B27806" t="s">
        <v>1660</v>
      </c>
      <c r="C27806">
        <v>1</v>
      </c>
      <c r="D27806" t="s">
        <v>140</v>
      </c>
      <c r="E27806" t="s">
        <v>140</v>
      </c>
      <c r="F27806" t="s">
        <v>140</v>
      </c>
      <c r="G27806" t="s">
        <v>140</v>
      </c>
      <c r="H27806" t="s">
        <v>140</v>
      </c>
      <c r="I27806" t="s">
        <v>140</v>
      </c>
      <c r="J27806" t="s">
        <v>140</v>
      </c>
      <c r="K27806" t="s">
        <v>140</v>
      </c>
      <c r="L27806" t="s">
        <v>140</v>
      </c>
      <c r="M27806" t="s">
        <v>140</v>
      </c>
      <c r="N27806" t="s">
        <v>140</v>
      </c>
      <c r="O27806" t="s">
        <v>177</v>
      </c>
    </row>
    <row r="27807" spans="1:15" x14ac:dyDescent="0.35">
      <c r="A27807" t="s">
        <v>25</v>
      </c>
      <c r="B27807" t="s">
        <v>1661</v>
      </c>
      <c r="C27807">
        <v>5</v>
      </c>
      <c r="D27807" t="s">
        <v>140</v>
      </c>
      <c r="E27807" t="s">
        <v>140</v>
      </c>
      <c r="F27807" t="s">
        <v>794</v>
      </c>
      <c r="G27807" t="s">
        <v>140</v>
      </c>
      <c r="H27807" t="s">
        <v>140</v>
      </c>
      <c r="I27807" t="s">
        <v>140</v>
      </c>
      <c r="J27807" t="s">
        <v>140</v>
      </c>
      <c r="K27807" t="s">
        <v>140</v>
      </c>
      <c r="L27807" t="s">
        <v>140</v>
      </c>
      <c r="M27807" t="s">
        <v>851</v>
      </c>
      <c r="N27807" t="s">
        <v>455</v>
      </c>
      <c r="O27807" t="s">
        <v>1047</v>
      </c>
    </row>
    <row r="27808" spans="1:15" x14ac:dyDescent="0.35">
      <c r="A27808" t="s">
        <v>26</v>
      </c>
      <c r="B27808" t="s">
        <v>1660</v>
      </c>
      <c r="C27808">
        <v>3</v>
      </c>
      <c r="D27808" t="s">
        <v>140</v>
      </c>
      <c r="E27808" t="s">
        <v>140</v>
      </c>
      <c r="F27808" t="s">
        <v>932</v>
      </c>
      <c r="G27808" t="s">
        <v>878</v>
      </c>
      <c r="H27808" t="s">
        <v>140</v>
      </c>
      <c r="I27808" t="s">
        <v>140</v>
      </c>
      <c r="J27808" t="s">
        <v>140</v>
      </c>
      <c r="K27808" t="s">
        <v>140</v>
      </c>
      <c r="L27808" t="s">
        <v>140</v>
      </c>
      <c r="M27808" t="s">
        <v>901</v>
      </c>
      <c r="N27808" t="s">
        <v>140</v>
      </c>
      <c r="O27808" t="s">
        <v>140</v>
      </c>
    </row>
    <row r="27809" spans="1:22" x14ac:dyDescent="0.35">
      <c r="A27809" t="s">
        <v>26</v>
      </c>
      <c r="B27809" t="s">
        <v>1661</v>
      </c>
      <c r="C27809">
        <v>3</v>
      </c>
      <c r="D27809" t="s">
        <v>140</v>
      </c>
      <c r="E27809" t="s">
        <v>140</v>
      </c>
      <c r="F27809" t="s">
        <v>985</v>
      </c>
      <c r="G27809" t="s">
        <v>63</v>
      </c>
      <c r="H27809" t="s">
        <v>140</v>
      </c>
      <c r="I27809" t="s">
        <v>140</v>
      </c>
      <c r="J27809" t="s">
        <v>140</v>
      </c>
      <c r="K27809" t="s">
        <v>140</v>
      </c>
      <c r="L27809" t="s">
        <v>140</v>
      </c>
      <c r="M27809" t="s">
        <v>140</v>
      </c>
      <c r="N27809" t="s">
        <v>406</v>
      </c>
      <c r="O27809" t="s">
        <v>140</v>
      </c>
    </row>
    <row r="27810" spans="1:22" x14ac:dyDescent="0.35">
      <c r="A27810" t="s">
        <v>27</v>
      </c>
      <c r="B27810" t="s">
        <v>1660</v>
      </c>
      <c r="C27810">
        <v>9</v>
      </c>
      <c r="D27810" t="s">
        <v>140</v>
      </c>
      <c r="E27810" t="s">
        <v>720</v>
      </c>
      <c r="F27810" t="s">
        <v>586</v>
      </c>
      <c r="G27810" t="s">
        <v>140</v>
      </c>
      <c r="H27810" t="s">
        <v>140</v>
      </c>
      <c r="I27810" t="s">
        <v>140</v>
      </c>
      <c r="J27810" t="s">
        <v>140</v>
      </c>
      <c r="K27810" t="s">
        <v>140</v>
      </c>
      <c r="L27810" t="s">
        <v>140</v>
      </c>
      <c r="M27810" t="s">
        <v>1069</v>
      </c>
      <c r="N27810" t="s">
        <v>140</v>
      </c>
      <c r="O27810" t="s">
        <v>140</v>
      </c>
    </row>
    <row r="27811" spans="1:22" x14ac:dyDescent="0.35">
      <c r="A27811" t="s">
        <v>27</v>
      </c>
      <c r="B27811" t="s">
        <v>1661</v>
      </c>
      <c r="C27811">
        <v>3</v>
      </c>
      <c r="D27811" t="s">
        <v>522</v>
      </c>
      <c r="E27811" t="s">
        <v>140</v>
      </c>
      <c r="F27811" t="s">
        <v>735</v>
      </c>
      <c r="G27811" t="s">
        <v>159</v>
      </c>
      <c r="H27811" t="s">
        <v>140</v>
      </c>
      <c r="I27811" t="s">
        <v>140</v>
      </c>
      <c r="J27811" t="s">
        <v>140</v>
      </c>
      <c r="K27811" t="s">
        <v>140</v>
      </c>
      <c r="L27811" t="s">
        <v>140</v>
      </c>
      <c r="M27811" t="s">
        <v>140</v>
      </c>
      <c r="N27811" t="s">
        <v>140</v>
      </c>
      <c r="O27811" t="s">
        <v>140</v>
      </c>
    </row>
    <row r="27812" spans="1:22" x14ac:dyDescent="0.35">
      <c r="A27812" t="s">
        <v>28</v>
      </c>
      <c r="B27812" t="s">
        <v>1660</v>
      </c>
      <c r="C27812">
        <v>4</v>
      </c>
      <c r="D27812" t="s">
        <v>140</v>
      </c>
      <c r="E27812" t="s">
        <v>474</v>
      </c>
      <c r="F27812" t="s">
        <v>140</v>
      </c>
      <c r="G27812" t="s">
        <v>474</v>
      </c>
      <c r="H27812" t="s">
        <v>140</v>
      </c>
      <c r="I27812" t="s">
        <v>140</v>
      </c>
      <c r="J27812" t="s">
        <v>140</v>
      </c>
      <c r="K27812" t="s">
        <v>140</v>
      </c>
      <c r="L27812" t="s">
        <v>140</v>
      </c>
      <c r="M27812" t="s">
        <v>475</v>
      </c>
      <c r="N27812" t="s">
        <v>140</v>
      </c>
      <c r="O27812" t="s">
        <v>140</v>
      </c>
    </row>
    <row r="27813" spans="1:22" x14ac:dyDescent="0.35">
      <c r="A27813" t="s">
        <v>28</v>
      </c>
      <c r="B27813" t="s">
        <v>1661</v>
      </c>
      <c r="C27813">
        <v>6</v>
      </c>
      <c r="D27813" t="s">
        <v>603</v>
      </c>
      <c r="E27813" t="s">
        <v>140</v>
      </c>
      <c r="F27813" t="s">
        <v>279</v>
      </c>
      <c r="G27813" t="s">
        <v>140</v>
      </c>
      <c r="H27813" t="s">
        <v>140</v>
      </c>
      <c r="I27813" t="s">
        <v>140</v>
      </c>
      <c r="J27813" t="s">
        <v>140</v>
      </c>
      <c r="K27813" t="s">
        <v>140</v>
      </c>
      <c r="L27813" t="s">
        <v>140</v>
      </c>
      <c r="M27813" t="s">
        <v>363</v>
      </c>
      <c r="N27813" t="s">
        <v>1059</v>
      </c>
      <c r="O27813" t="s">
        <v>140</v>
      </c>
    </row>
    <row r="27814" spans="1:22" x14ac:dyDescent="0.35">
      <c r="A27814" t="s">
        <v>29</v>
      </c>
      <c r="B27814" t="s">
        <v>1660</v>
      </c>
      <c r="C27814">
        <v>1</v>
      </c>
      <c r="D27814" t="s">
        <v>140</v>
      </c>
      <c r="E27814" t="s">
        <v>140</v>
      </c>
      <c r="F27814" t="s">
        <v>140</v>
      </c>
      <c r="G27814" t="s">
        <v>140</v>
      </c>
      <c r="H27814" t="s">
        <v>140</v>
      </c>
      <c r="I27814" t="s">
        <v>140</v>
      </c>
      <c r="J27814" t="s">
        <v>140</v>
      </c>
      <c r="K27814" t="s">
        <v>140</v>
      </c>
      <c r="L27814" t="s">
        <v>140</v>
      </c>
      <c r="M27814" t="s">
        <v>177</v>
      </c>
      <c r="N27814" t="s">
        <v>140</v>
      </c>
      <c r="O27814" t="s">
        <v>140</v>
      </c>
    </row>
    <row r="27815" spans="1:22" x14ac:dyDescent="0.35">
      <c r="A27815" t="s">
        <v>29</v>
      </c>
      <c r="B27815" t="s">
        <v>1661</v>
      </c>
      <c r="C27815">
        <v>7</v>
      </c>
      <c r="D27815" t="s">
        <v>1154</v>
      </c>
      <c r="E27815" t="s">
        <v>140</v>
      </c>
      <c r="F27815" t="s">
        <v>645</v>
      </c>
      <c r="G27815" t="s">
        <v>140</v>
      </c>
      <c r="H27815" t="s">
        <v>140</v>
      </c>
      <c r="I27815" t="s">
        <v>140</v>
      </c>
      <c r="J27815" t="s">
        <v>140</v>
      </c>
      <c r="K27815" t="s">
        <v>140</v>
      </c>
      <c r="L27815" t="s">
        <v>140</v>
      </c>
      <c r="M27815" t="s">
        <v>401</v>
      </c>
      <c r="N27815" t="s">
        <v>598</v>
      </c>
      <c r="O27815" t="s">
        <v>140</v>
      </c>
    </row>
    <row r="27816" spans="1:22" x14ac:dyDescent="0.35">
      <c r="A27816" t="s">
        <v>30</v>
      </c>
      <c r="B27816" t="s">
        <v>1660</v>
      </c>
      <c r="C27816">
        <v>5</v>
      </c>
      <c r="D27816" t="s">
        <v>1023</v>
      </c>
      <c r="E27816" t="s">
        <v>140</v>
      </c>
      <c r="F27816" t="s">
        <v>1198</v>
      </c>
      <c r="G27816" t="s">
        <v>140</v>
      </c>
      <c r="H27816" t="s">
        <v>140</v>
      </c>
      <c r="I27816" t="s">
        <v>140</v>
      </c>
      <c r="J27816" t="s">
        <v>140</v>
      </c>
      <c r="K27816" t="s">
        <v>140</v>
      </c>
      <c r="L27816" t="s">
        <v>140</v>
      </c>
      <c r="M27816" t="s">
        <v>140</v>
      </c>
      <c r="N27816" t="s">
        <v>140</v>
      </c>
      <c r="O27816" t="s">
        <v>140</v>
      </c>
    </row>
    <row r="27817" spans="1:22" x14ac:dyDescent="0.35">
      <c r="A27817" t="s">
        <v>30</v>
      </c>
      <c r="B27817" t="s">
        <v>1661</v>
      </c>
      <c r="C27817">
        <v>5</v>
      </c>
      <c r="D27817" t="s">
        <v>140</v>
      </c>
      <c r="E27817" t="s">
        <v>140</v>
      </c>
      <c r="F27817" t="s">
        <v>214</v>
      </c>
      <c r="G27817" t="s">
        <v>415</v>
      </c>
      <c r="H27817" t="s">
        <v>140</v>
      </c>
      <c r="I27817" t="s">
        <v>140</v>
      </c>
      <c r="J27817" t="s">
        <v>140</v>
      </c>
      <c r="K27817" t="s">
        <v>140</v>
      </c>
      <c r="L27817" t="s">
        <v>140</v>
      </c>
      <c r="M27817" t="s">
        <v>414</v>
      </c>
      <c r="N27817" t="s">
        <v>140</v>
      </c>
      <c r="O27817" t="s">
        <v>140</v>
      </c>
    </row>
    <row r="27818" spans="1:22" x14ac:dyDescent="0.35">
      <c r="A27818" t="s">
        <v>31</v>
      </c>
      <c r="B27818" t="s">
        <v>1660</v>
      </c>
      <c r="C27818">
        <v>4</v>
      </c>
      <c r="D27818" t="s">
        <v>140</v>
      </c>
      <c r="E27818" t="s">
        <v>140</v>
      </c>
      <c r="F27818" t="s">
        <v>922</v>
      </c>
      <c r="G27818" t="s">
        <v>140</v>
      </c>
      <c r="H27818" t="s">
        <v>140</v>
      </c>
      <c r="I27818" t="s">
        <v>140</v>
      </c>
      <c r="J27818" t="s">
        <v>140</v>
      </c>
      <c r="K27818" t="s">
        <v>140</v>
      </c>
      <c r="L27818" t="s">
        <v>140</v>
      </c>
      <c r="M27818" t="s">
        <v>1015</v>
      </c>
      <c r="N27818" t="s">
        <v>140</v>
      </c>
      <c r="O27818" t="s">
        <v>140</v>
      </c>
    </row>
    <row r="27819" spans="1:22" x14ac:dyDescent="0.35">
      <c r="A27819" t="s">
        <v>31</v>
      </c>
      <c r="B27819" t="s">
        <v>1661</v>
      </c>
      <c r="C27819">
        <v>11</v>
      </c>
      <c r="D27819" t="s">
        <v>140</v>
      </c>
      <c r="E27819" t="s">
        <v>140</v>
      </c>
      <c r="F27819" t="s">
        <v>875</v>
      </c>
      <c r="G27819" t="s">
        <v>763</v>
      </c>
      <c r="H27819" t="s">
        <v>140</v>
      </c>
      <c r="I27819" t="s">
        <v>140</v>
      </c>
      <c r="J27819" t="s">
        <v>140</v>
      </c>
      <c r="K27819" t="s">
        <v>140</v>
      </c>
      <c r="L27819" t="s">
        <v>140</v>
      </c>
      <c r="M27819" t="s">
        <v>264</v>
      </c>
      <c r="N27819" t="s">
        <v>140</v>
      </c>
      <c r="O27819" t="s">
        <v>140</v>
      </c>
    </row>
    <row r="27820" spans="1:22" x14ac:dyDescent="0.35">
      <c r="A27820" t="s">
        <v>32</v>
      </c>
      <c r="B27820" t="s">
        <v>1660</v>
      </c>
      <c r="C27820">
        <v>70</v>
      </c>
      <c r="D27820" t="s">
        <v>716</v>
      </c>
      <c r="E27820" t="s">
        <v>1068</v>
      </c>
      <c r="F27820" t="s">
        <v>416</v>
      </c>
      <c r="G27820" t="s">
        <v>641</v>
      </c>
      <c r="H27820" t="s">
        <v>140</v>
      </c>
      <c r="I27820" t="s">
        <v>140</v>
      </c>
      <c r="J27820" t="s">
        <v>140</v>
      </c>
      <c r="K27820" t="s">
        <v>140</v>
      </c>
      <c r="L27820" t="s">
        <v>140</v>
      </c>
      <c r="M27820" t="s">
        <v>289</v>
      </c>
      <c r="N27820" t="s">
        <v>140</v>
      </c>
      <c r="O27820" t="s">
        <v>527</v>
      </c>
    </row>
    <row r="27821" spans="1:22" x14ac:dyDescent="0.35">
      <c r="A27821" t="s">
        <v>32</v>
      </c>
      <c r="B27821" t="s">
        <v>1661</v>
      </c>
      <c r="C27821">
        <v>148</v>
      </c>
      <c r="D27821" t="s">
        <v>1182</v>
      </c>
      <c r="E27821" t="s">
        <v>1011</v>
      </c>
      <c r="F27821" t="s">
        <v>119</v>
      </c>
      <c r="G27821" t="s">
        <v>834</v>
      </c>
      <c r="H27821" t="s">
        <v>1046</v>
      </c>
      <c r="I27821" t="s">
        <v>140</v>
      </c>
      <c r="J27821" t="s">
        <v>140</v>
      </c>
      <c r="K27821" t="s">
        <v>140</v>
      </c>
      <c r="L27821" t="s">
        <v>775</v>
      </c>
      <c r="M27821" t="s">
        <v>81</v>
      </c>
      <c r="N27821" t="s">
        <v>1051</v>
      </c>
      <c r="O27821" t="s">
        <v>729</v>
      </c>
    </row>
    <row r="27823" spans="1:22" x14ac:dyDescent="0.35">
      <c r="A27823" t="s">
        <v>2139</v>
      </c>
    </row>
    <row r="27824" spans="1:22" x14ac:dyDescent="0.35">
      <c r="A27824" t="s">
        <v>2</v>
      </c>
      <c r="B27824" t="s">
        <v>3</v>
      </c>
      <c r="C27824" t="s">
        <v>2140</v>
      </c>
      <c r="D27824" t="s">
        <v>2141</v>
      </c>
      <c r="E27824" t="s">
        <v>2142</v>
      </c>
      <c r="F27824" t="s">
        <v>2143</v>
      </c>
      <c r="G27824" t="s">
        <v>2144</v>
      </c>
      <c r="H27824" t="s">
        <v>2145</v>
      </c>
      <c r="I27824" t="s">
        <v>2146</v>
      </c>
      <c r="J27824" t="s">
        <v>2147</v>
      </c>
      <c r="K27824" t="s">
        <v>2148</v>
      </c>
      <c r="L27824" t="s">
        <v>2149</v>
      </c>
      <c r="M27824" t="s">
        <v>2150</v>
      </c>
      <c r="N27824" t="s">
        <v>2151</v>
      </c>
      <c r="O27824" t="s">
        <v>2152</v>
      </c>
      <c r="P27824" t="s">
        <v>2153</v>
      </c>
      <c r="Q27824" t="s">
        <v>2154</v>
      </c>
      <c r="R27824" t="s">
        <v>2155</v>
      </c>
      <c r="S27824" t="s">
        <v>2156</v>
      </c>
      <c r="T27824" t="s">
        <v>1220</v>
      </c>
      <c r="U27824" t="s">
        <v>2157</v>
      </c>
      <c r="V27824" t="s">
        <v>136</v>
      </c>
    </row>
    <row r="27825" spans="1:22" x14ac:dyDescent="0.35">
      <c r="A27825" t="s">
        <v>8</v>
      </c>
      <c r="B27825">
        <v>204</v>
      </c>
      <c r="C27825" t="s">
        <v>1044</v>
      </c>
      <c r="D27825" t="s">
        <v>1014</v>
      </c>
      <c r="E27825" t="s">
        <v>1019</v>
      </c>
      <c r="F27825" t="s">
        <v>775</v>
      </c>
      <c r="G27825" t="s">
        <v>1009</v>
      </c>
      <c r="H27825" t="s">
        <v>140</v>
      </c>
      <c r="I27825" t="s">
        <v>140</v>
      </c>
      <c r="J27825" t="s">
        <v>775</v>
      </c>
      <c r="K27825" t="s">
        <v>775</v>
      </c>
      <c r="L27825" t="s">
        <v>140</v>
      </c>
      <c r="M27825" t="s">
        <v>1010</v>
      </c>
      <c r="N27825" t="s">
        <v>140</v>
      </c>
      <c r="O27825" t="s">
        <v>1008</v>
      </c>
      <c r="P27825" t="s">
        <v>1010</v>
      </c>
      <c r="Q27825" t="s">
        <v>140</v>
      </c>
      <c r="R27825" t="s">
        <v>140</v>
      </c>
      <c r="S27825" t="s">
        <v>140</v>
      </c>
      <c r="T27825" t="s">
        <v>1004</v>
      </c>
      <c r="U27825" t="s">
        <v>442</v>
      </c>
      <c r="V27825" t="s">
        <v>140</v>
      </c>
    </row>
    <row r="27826" spans="1:22" x14ac:dyDescent="0.35">
      <c r="A27826" t="s">
        <v>9</v>
      </c>
      <c r="B27826">
        <v>200</v>
      </c>
      <c r="C27826" t="s">
        <v>1012</v>
      </c>
      <c r="D27826" t="s">
        <v>140</v>
      </c>
      <c r="E27826" t="s">
        <v>140</v>
      </c>
      <c r="F27826" t="s">
        <v>1016</v>
      </c>
      <c r="G27826" t="s">
        <v>140</v>
      </c>
      <c r="H27826" t="s">
        <v>140</v>
      </c>
      <c r="I27826" t="s">
        <v>140</v>
      </c>
      <c r="J27826" t="s">
        <v>1098</v>
      </c>
      <c r="K27826" t="s">
        <v>949</v>
      </c>
      <c r="L27826" t="s">
        <v>140</v>
      </c>
      <c r="M27826" t="s">
        <v>1016</v>
      </c>
      <c r="N27826" t="s">
        <v>140</v>
      </c>
      <c r="O27826" t="s">
        <v>140</v>
      </c>
      <c r="P27826" t="s">
        <v>1016</v>
      </c>
      <c r="Q27826" t="s">
        <v>1016</v>
      </c>
      <c r="R27826" t="s">
        <v>1013</v>
      </c>
      <c r="S27826" t="s">
        <v>140</v>
      </c>
      <c r="T27826" t="s">
        <v>1007</v>
      </c>
      <c r="U27826" t="s">
        <v>1134</v>
      </c>
      <c r="V27826" t="s">
        <v>1016</v>
      </c>
    </row>
    <row r="27827" spans="1:22" x14ac:dyDescent="0.35">
      <c r="A27827" t="s">
        <v>10</v>
      </c>
      <c r="B27827">
        <v>208</v>
      </c>
      <c r="C27827" t="s">
        <v>1063</v>
      </c>
      <c r="D27827" t="s">
        <v>1060</v>
      </c>
      <c r="E27827" t="s">
        <v>1016</v>
      </c>
      <c r="F27827" t="s">
        <v>140</v>
      </c>
      <c r="G27827" t="s">
        <v>140</v>
      </c>
      <c r="H27827" t="s">
        <v>939</v>
      </c>
      <c r="I27827" t="s">
        <v>140</v>
      </c>
      <c r="J27827" t="s">
        <v>949</v>
      </c>
      <c r="K27827" t="s">
        <v>1021</v>
      </c>
      <c r="L27827" t="s">
        <v>1016</v>
      </c>
      <c r="M27827" t="s">
        <v>140</v>
      </c>
      <c r="N27827" t="s">
        <v>140</v>
      </c>
      <c r="O27827" t="s">
        <v>140</v>
      </c>
      <c r="P27827" t="s">
        <v>140</v>
      </c>
      <c r="Q27827" t="s">
        <v>140</v>
      </c>
      <c r="R27827" t="s">
        <v>140</v>
      </c>
      <c r="S27827" t="s">
        <v>140</v>
      </c>
      <c r="T27827" t="s">
        <v>1054</v>
      </c>
      <c r="U27827" t="s">
        <v>132</v>
      </c>
      <c r="V27827" t="s">
        <v>1016</v>
      </c>
    </row>
    <row r="27828" spans="1:22" x14ac:dyDescent="0.35">
      <c r="A27828" t="s">
        <v>11</v>
      </c>
      <c r="B27828">
        <v>206</v>
      </c>
      <c r="C27828" t="s">
        <v>1021</v>
      </c>
      <c r="D27828" t="s">
        <v>140</v>
      </c>
      <c r="E27828" t="s">
        <v>140</v>
      </c>
      <c r="F27828" t="s">
        <v>1010</v>
      </c>
      <c r="G27828" t="s">
        <v>140</v>
      </c>
      <c r="H27828" t="s">
        <v>140</v>
      </c>
      <c r="I27828" t="s">
        <v>140</v>
      </c>
      <c r="J27828" t="s">
        <v>1010</v>
      </c>
      <c r="K27828" t="s">
        <v>1050</v>
      </c>
      <c r="L27828" t="s">
        <v>140</v>
      </c>
      <c r="M27828" t="s">
        <v>140</v>
      </c>
      <c r="N27828" t="s">
        <v>140</v>
      </c>
      <c r="O27828" t="s">
        <v>140</v>
      </c>
      <c r="P27828" t="s">
        <v>1009</v>
      </c>
      <c r="Q27828" t="s">
        <v>140</v>
      </c>
      <c r="R27828" t="s">
        <v>140</v>
      </c>
      <c r="S27828" t="s">
        <v>140</v>
      </c>
      <c r="T27828" t="s">
        <v>1012</v>
      </c>
      <c r="U27828" t="s">
        <v>1097</v>
      </c>
      <c r="V27828" t="s">
        <v>1021</v>
      </c>
    </row>
    <row r="27829" spans="1:22" x14ac:dyDescent="0.35">
      <c r="A27829" t="s">
        <v>12</v>
      </c>
      <c r="B27829">
        <v>209</v>
      </c>
      <c r="C27829" t="s">
        <v>660</v>
      </c>
      <c r="D27829" t="s">
        <v>1023</v>
      </c>
      <c r="E27829" t="s">
        <v>1014</v>
      </c>
      <c r="F27829" t="s">
        <v>1043</v>
      </c>
      <c r="G27829" t="s">
        <v>939</v>
      </c>
      <c r="H27829" t="s">
        <v>664</v>
      </c>
      <c r="I27829" t="s">
        <v>1021</v>
      </c>
      <c r="J27829" t="s">
        <v>1065</v>
      </c>
      <c r="K27829" t="s">
        <v>1046</v>
      </c>
      <c r="L27829" t="s">
        <v>140</v>
      </c>
      <c r="M27829" t="s">
        <v>140</v>
      </c>
      <c r="N27829" t="s">
        <v>1009</v>
      </c>
      <c r="O27829" t="s">
        <v>140</v>
      </c>
      <c r="P27829" t="s">
        <v>140</v>
      </c>
      <c r="Q27829" t="s">
        <v>140</v>
      </c>
      <c r="R27829" t="s">
        <v>1016</v>
      </c>
      <c r="S27829" t="s">
        <v>140</v>
      </c>
      <c r="T27829" t="s">
        <v>1058</v>
      </c>
      <c r="U27829" t="s">
        <v>658</v>
      </c>
      <c r="V27829" t="s">
        <v>1021</v>
      </c>
    </row>
    <row r="27830" spans="1:22" x14ac:dyDescent="0.35">
      <c r="A27830" t="s">
        <v>13</v>
      </c>
      <c r="B27830">
        <v>205</v>
      </c>
      <c r="C27830" t="s">
        <v>1065</v>
      </c>
      <c r="D27830" t="s">
        <v>527</v>
      </c>
      <c r="E27830" t="s">
        <v>1066</v>
      </c>
      <c r="F27830" t="s">
        <v>1010</v>
      </c>
      <c r="G27830" t="s">
        <v>950</v>
      </c>
      <c r="H27830" t="s">
        <v>1010</v>
      </c>
      <c r="I27830" t="s">
        <v>1017</v>
      </c>
      <c r="J27830" t="s">
        <v>1012</v>
      </c>
      <c r="K27830" t="s">
        <v>1050</v>
      </c>
      <c r="L27830" t="s">
        <v>140</v>
      </c>
      <c r="M27830" t="s">
        <v>1013</v>
      </c>
      <c r="N27830" t="s">
        <v>140</v>
      </c>
      <c r="O27830" t="s">
        <v>140</v>
      </c>
      <c r="P27830" t="s">
        <v>140</v>
      </c>
      <c r="Q27830" t="s">
        <v>140</v>
      </c>
      <c r="R27830" t="s">
        <v>140</v>
      </c>
      <c r="S27830" t="s">
        <v>140</v>
      </c>
      <c r="T27830" t="s">
        <v>140</v>
      </c>
      <c r="U27830" t="s">
        <v>887</v>
      </c>
      <c r="V27830" t="s">
        <v>1011</v>
      </c>
    </row>
    <row r="27831" spans="1:22" x14ac:dyDescent="0.35">
      <c r="A27831" t="s">
        <v>14</v>
      </c>
      <c r="B27831">
        <v>203</v>
      </c>
      <c r="C27831" t="s">
        <v>660</v>
      </c>
      <c r="D27831" t="s">
        <v>664</v>
      </c>
      <c r="E27831" t="s">
        <v>919</v>
      </c>
      <c r="F27831" t="s">
        <v>1021</v>
      </c>
      <c r="G27831" t="s">
        <v>1066</v>
      </c>
      <c r="H27831" t="s">
        <v>1014</v>
      </c>
      <c r="I27831" t="s">
        <v>1014</v>
      </c>
      <c r="J27831" t="s">
        <v>1021</v>
      </c>
      <c r="K27831" t="s">
        <v>1055</v>
      </c>
      <c r="L27831" t="s">
        <v>1014</v>
      </c>
      <c r="M27831" t="s">
        <v>140</v>
      </c>
      <c r="N27831" t="s">
        <v>140</v>
      </c>
      <c r="O27831" t="s">
        <v>140</v>
      </c>
      <c r="P27831" t="s">
        <v>1016</v>
      </c>
      <c r="Q27831" t="s">
        <v>1016</v>
      </c>
      <c r="R27831" t="s">
        <v>1009</v>
      </c>
      <c r="S27831" t="s">
        <v>140</v>
      </c>
      <c r="T27831" t="s">
        <v>1050</v>
      </c>
      <c r="U27831" t="s">
        <v>473</v>
      </c>
      <c r="V27831" t="s">
        <v>140</v>
      </c>
    </row>
    <row r="27832" spans="1:22" x14ac:dyDescent="0.35">
      <c r="A27832" t="s">
        <v>15</v>
      </c>
      <c r="B27832">
        <v>205</v>
      </c>
      <c r="C27832" t="s">
        <v>1012</v>
      </c>
      <c r="D27832" t="s">
        <v>1066</v>
      </c>
      <c r="E27832" t="s">
        <v>1014</v>
      </c>
      <c r="F27832" t="s">
        <v>1010</v>
      </c>
      <c r="G27832" t="s">
        <v>140</v>
      </c>
      <c r="H27832" t="s">
        <v>1013</v>
      </c>
      <c r="I27832" t="s">
        <v>140</v>
      </c>
      <c r="J27832" t="s">
        <v>949</v>
      </c>
      <c r="K27832" t="s">
        <v>1058</v>
      </c>
      <c r="L27832" t="s">
        <v>140</v>
      </c>
      <c r="M27832" t="s">
        <v>1013</v>
      </c>
      <c r="N27832" t="s">
        <v>140</v>
      </c>
      <c r="O27832" t="s">
        <v>140</v>
      </c>
      <c r="P27832" t="s">
        <v>140</v>
      </c>
      <c r="Q27832" t="s">
        <v>140</v>
      </c>
      <c r="R27832" t="s">
        <v>1013</v>
      </c>
      <c r="S27832" t="s">
        <v>140</v>
      </c>
      <c r="T27832" t="s">
        <v>140</v>
      </c>
      <c r="U27832" t="s">
        <v>982</v>
      </c>
      <c r="V27832" t="s">
        <v>1013</v>
      </c>
    </row>
    <row r="27833" spans="1:22" x14ac:dyDescent="0.35">
      <c r="A27833" t="s">
        <v>16</v>
      </c>
      <c r="B27833">
        <v>205</v>
      </c>
      <c r="C27833" t="s">
        <v>1012</v>
      </c>
      <c r="D27833" t="s">
        <v>140</v>
      </c>
      <c r="E27833" t="s">
        <v>140</v>
      </c>
      <c r="F27833" t="s">
        <v>140</v>
      </c>
      <c r="G27833" t="s">
        <v>140</v>
      </c>
      <c r="H27833" t="s">
        <v>1016</v>
      </c>
      <c r="I27833" t="s">
        <v>140</v>
      </c>
      <c r="J27833" t="s">
        <v>775</v>
      </c>
      <c r="K27833" t="s">
        <v>1021</v>
      </c>
      <c r="L27833" t="s">
        <v>140</v>
      </c>
      <c r="M27833" t="s">
        <v>1013</v>
      </c>
      <c r="N27833" t="s">
        <v>140</v>
      </c>
      <c r="O27833" t="s">
        <v>140</v>
      </c>
      <c r="P27833" t="s">
        <v>140</v>
      </c>
      <c r="Q27833" t="s">
        <v>140</v>
      </c>
      <c r="R27833" t="s">
        <v>1009</v>
      </c>
      <c r="S27833" t="s">
        <v>140</v>
      </c>
      <c r="T27833" t="s">
        <v>1013</v>
      </c>
      <c r="U27833" t="s">
        <v>1115</v>
      </c>
      <c r="V27833" t="s">
        <v>1016</v>
      </c>
    </row>
    <row r="27834" spans="1:22" x14ac:dyDescent="0.35">
      <c r="A27834" t="s">
        <v>17</v>
      </c>
      <c r="B27834">
        <v>203</v>
      </c>
      <c r="C27834" t="s">
        <v>1048</v>
      </c>
      <c r="D27834" t="s">
        <v>1098</v>
      </c>
      <c r="E27834" t="s">
        <v>140</v>
      </c>
      <c r="F27834" t="s">
        <v>1021</v>
      </c>
      <c r="G27834" t="s">
        <v>1010</v>
      </c>
      <c r="H27834" t="s">
        <v>1009</v>
      </c>
      <c r="I27834" t="s">
        <v>140</v>
      </c>
      <c r="J27834" t="s">
        <v>1018</v>
      </c>
      <c r="K27834" t="s">
        <v>1052</v>
      </c>
      <c r="L27834" t="s">
        <v>140</v>
      </c>
      <c r="M27834" t="s">
        <v>140</v>
      </c>
      <c r="N27834" t="s">
        <v>140</v>
      </c>
      <c r="O27834" t="s">
        <v>140</v>
      </c>
      <c r="P27834" t="s">
        <v>140</v>
      </c>
      <c r="Q27834" t="s">
        <v>140</v>
      </c>
      <c r="R27834" t="s">
        <v>1016</v>
      </c>
      <c r="S27834" t="s">
        <v>140</v>
      </c>
      <c r="T27834" t="s">
        <v>1014</v>
      </c>
      <c r="U27834" t="s">
        <v>94</v>
      </c>
      <c r="V27834" t="s">
        <v>1055</v>
      </c>
    </row>
    <row r="27835" spans="1:22" x14ac:dyDescent="0.35">
      <c r="A27835" t="s">
        <v>18</v>
      </c>
      <c r="B27835">
        <v>204</v>
      </c>
      <c r="C27835" t="s">
        <v>996</v>
      </c>
      <c r="D27835" t="s">
        <v>1014</v>
      </c>
      <c r="E27835" t="s">
        <v>1013</v>
      </c>
      <c r="F27835" t="s">
        <v>140</v>
      </c>
      <c r="G27835" t="s">
        <v>1022</v>
      </c>
      <c r="H27835" t="s">
        <v>140</v>
      </c>
      <c r="I27835" t="s">
        <v>1010</v>
      </c>
      <c r="J27835" t="s">
        <v>1010</v>
      </c>
      <c r="K27835" t="s">
        <v>1013</v>
      </c>
      <c r="L27835" t="s">
        <v>140</v>
      </c>
      <c r="M27835" t="s">
        <v>1022</v>
      </c>
      <c r="N27835" t="s">
        <v>140</v>
      </c>
      <c r="O27835" t="s">
        <v>1010</v>
      </c>
      <c r="P27835" t="s">
        <v>140</v>
      </c>
      <c r="Q27835" t="s">
        <v>140</v>
      </c>
      <c r="R27835" t="s">
        <v>140</v>
      </c>
      <c r="S27835" t="s">
        <v>1010</v>
      </c>
      <c r="T27835" t="s">
        <v>1043</v>
      </c>
      <c r="U27835" t="s">
        <v>943</v>
      </c>
      <c r="V27835" t="s">
        <v>1016</v>
      </c>
    </row>
    <row r="27836" spans="1:22" x14ac:dyDescent="0.35">
      <c r="A27836" t="s">
        <v>19</v>
      </c>
      <c r="B27836">
        <v>206</v>
      </c>
      <c r="C27836" t="s">
        <v>1048</v>
      </c>
      <c r="D27836" t="s">
        <v>949</v>
      </c>
      <c r="E27836" t="s">
        <v>1021</v>
      </c>
      <c r="F27836" t="s">
        <v>1010</v>
      </c>
      <c r="G27836" t="s">
        <v>140</v>
      </c>
      <c r="H27836" t="s">
        <v>140</v>
      </c>
      <c r="I27836" t="s">
        <v>140</v>
      </c>
      <c r="J27836" t="s">
        <v>1012</v>
      </c>
      <c r="K27836" t="s">
        <v>1054</v>
      </c>
      <c r="L27836" t="s">
        <v>140</v>
      </c>
      <c r="M27836" t="s">
        <v>1008</v>
      </c>
      <c r="N27836" t="s">
        <v>140</v>
      </c>
      <c r="O27836" t="s">
        <v>140</v>
      </c>
      <c r="P27836" t="s">
        <v>140</v>
      </c>
      <c r="Q27836" t="s">
        <v>140</v>
      </c>
      <c r="R27836" t="s">
        <v>140</v>
      </c>
      <c r="S27836" t="s">
        <v>140</v>
      </c>
      <c r="T27836" t="s">
        <v>1016</v>
      </c>
      <c r="U27836" t="s">
        <v>1122</v>
      </c>
      <c r="V27836" t="s">
        <v>1010</v>
      </c>
    </row>
    <row r="27837" spans="1:22" x14ac:dyDescent="0.35">
      <c r="A27837" t="s">
        <v>20</v>
      </c>
      <c r="B27837">
        <v>206</v>
      </c>
      <c r="C27837" t="s">
        <v>801</v>
      </c>
      <c r="D27837" t="s">
        <v>1016</v>
      </c>
      <c r="E27837" t="s">
        <v>940</v>
      </c>
      <c r="F27837" t="s">
        <v>1008</v>
      </c>
      <c r="G27837" t="s">
        <v>140</v>
      </c>
      <c r="H27837" t="s">
        <v>775</v>
      </c>
      <c r="I27837" t="s">
        <v>140</v>
      </c>
      <c r="J27837" t="s">
        <v>1066</v>
      </c>
      <c r="K27837" t="s">
        <v>939</v>
      </c>
      <c r="L27837" t="s">
        <v>140</v>
      </c>
      <c r="M27837" t="s">
        <v>140</v>
      </c>
      <c r="N27837" t="s">
        <v>1016</v>
      </c>
      <c r="O27837" t="s">
        <v>140</v>
      </c>
      <c r="P27837" t="s">
        <v>140</v>
      </c>
      <c r="Q27837" t="s">
        <v>140</v>
      </c>
      <c r="R27837" t="s">
        <v>140</v>
      </c>
      <c r="S27837" t="s">
        <v>140</v>
      </c>
      <c r="T27837" t="s">
        <v>1022</v>
      </c>
      <c r="U27837" t="s">
        <v>960</v>
      </c>
      <c r="V27837" t="s">
        <v>1008</v>
      </c>
    </row>
    <row r="27838" spans="1:22" x14ac:dyDescent="0.35">
      <c r="A27838" t="s">
        <v>21</v>
      </c>
      <c r="B27838">
        <v>210</v>
      </c>
      <c r="C27838" t="s">
        <v>1007</v>
      </c>
      <c r="D27838" t="s">
        <v>775</v>
      </c>
      <c r="E27838" t="s">
        <v>140</v>
      </c>
      <c r="F27838" t="s">
        <v>1013</v>
      </c>
      <c r="G27838" t="s">
        <v>140</v>
      </c>
      <c r="H27838" t="s">
        <v>140</v>
      </c>
      <c r="I27838" t="s">
        <v>140</v>
      </c>
      <c r="J27838" t="s">
        <v>1048</v>
      </c>
      <c r="K27838" t="s">
        <v>1013</v>
      </c>
      <c r="L27838" t="s">
        <v>140</v>
      </c>
      <c r="M27838" t="s">
        <v>1013</v>
      </c>
      <c r="N27838" t="s">
        <v>140</v>
      </c>
      <c r="O27838" t="s">
        <v>140</v>
      </c>
      <c r="P27838" t="s">
        <v>775</v>
      </c>
      <c r="Q27838" t="s">
        <v>1013</v>
      </c>
      <c r="R27838" t="s">
        <v>1013</v>
      </c>
      <c r="S27838" t="s">
        <v>140</v>
      </c>
      <c r="T27838" t="s">
        <v>1017</v>
      </c>
      <c r="U27838" t="s">
        <v>1137</v>
      </c>
      <c r="V27838" t="s">
        <v>140</v>
      </c>
    </row>
    <row r="27839" spans="1:22" x14ac:dyDescent="0.35">
      <c r="A27839" t="s">
        <v>22</v>
      </c>
      <c r="B27839">
        <v>209</v>
      </c>
      <c r="C27839" t="s">
        <v>1013</v>
      </c>
      <c r="D27839" t="s">
        <v>140</v>
      </c>
      <c r="E27839" t="s">
        <v>140</v>
      </c>
      <c r="F27839" t="s">
        <v>1013</v>
      </c>
      <c r="G27839" t="s">
        <v>140</v>
      </c>
      <c r="H27839" t="s">
        <v>775</v>
      </c>
      <c r="I27839" t="s">
        <v>140</v>
      </c>
      <c r="J27839" t="s">
        <v>140</v>
      </c>
      <c r="K27839" t="s">
        <v>1021</v>
      </c>
      <c r="L27839" t="s">
        <v>140</v>
      </c>
      <c r="M27839" t="s">
        <v>1008</v>
      </c>
      <c r="N27839" t="s">
        <v>140</v>
      </c>
      <c r="O27839" t="s">
        <v>1008</v>
      </c>
      <c r="P27839" t="s">
        <v>140</v>
      </c>
      <c r="Q27839" t="s">
        <v>140</v>
      </c>
      <c r="R27839" t="s">
        <v>1016</v>
      </c>
      <c r="S27839" t="s">
        <v>140</v>
      </c>
      <c r="T27839" t="s">
        <v>949</v>
      </c>
      <c r="U27839" t="s">
        <v>665</v>
      </c>
      <c r="V27839" t="s">
        <v>140</v>
      </c>
    </row>
    <row r="27840" spans="1:22" x14ac:dyDescent="0.35">
      <c r="A27840" t="s">
        <v>23</v>
      </c>
      <c r="B27840">
        <v>204</v>
      </c>
      <c r="C27840" t="s">
        <v>1059</v>
      </c>
      <c r="D27840" t="s">
        <v>1043</v>
      </c>
      <c r="E27840" t="s">
        <v>1048</v>
      </c>
      <c r="F27840" t="s">
        <v>1021</v>
      </c>
      <c r="G27840" t="s">
        <v>140</v>
      </c>
      <c r="H27840" t="s">
        <v>1013</v>
      </c>
      <c r="I27840" t="s">
        <v>140</v>
      </c>
      <c r="J27840" t="s">
        <v>1003</v>
      </c>
      <c r="K27840" t="s">
        <v>1013</v>
      </c>
      <c r="L27840" t="s">
        <v>140</v>
      </c>
      <c r="M27840" t="s">
        <v>140</v>
      </c>
      <c r="N27840" t="s">
        <v>140</v>
      </c>
      <c r="O27840" t="s">
        <v>140</v>
      </c>
      <c r="P27840" t="s">
        <v>140</v>
      </c>
      <c r="Q27840" t="s">
        <v>140</v>
      </c>
      <c r="R27840" t="s">
        <v>140</v>
      </c>
      <c r="S27840" t="s">
        <v>140</v>
      </c>
      <c r="T27840" t="s">
        <v>140</v>
      </c>
      <c r="U27840" t="s">
        <v>260</v>
      </c>
      <c r="V27840" t="s">
        <v>1008</v>
      </c>
    </row>
    <row r="27841" spans="1:23" x14ac:dyDescent="0.35">
      <c r="A27841" t="s">
        <v>24</v>
      </c>
      <c r="B27841">
        <v>207</v>
      </c>
      <c r="C27841" t="s">
        <v>1021</v>
      </c>
      <c r="D27841" t="s">
        <v>1063</v>
      </c>
      <c r="E27841" t="s">
        <v>140</v>
      </c>
      <c r="F27841" t="s">
        <v>140</v>
      </c>
      <c r="G27841" t="s">
        <v>140</v>
      </c>
      <c r="H27841" t="s">
        <v>1008</v>
      </c>
      <c r="I27841" t="s">
        <v>140</v>
      </c>
      <c r="J27841" t="s">
        <v>1063</v>
      </c>
      <c r="K27841" t="s">
        <v>1013</v>
      </c>
      <c r="L27841" t="s">
        <v>140</v>
      </c>
      <c r="M27841" t="s">
        <v>140</v>
      </c>
      <c r="N27841" t="s">
        <v>140</v>
      </c>
      <c r="O27841" t="s">
        <v>1022</v>
      </c>
      <c r="P27841" t="s">
        <v>140</v>
      </c>
      <c r="Q27841" t="s">
        <v>140</v>
      </c>
      <c r="R27841" t="s">
        <v>140</v>
      </c>
      <c r="S27841" t="s">
        <v>140</v>
      </c>
      <c r="T27841" t="s">
        <v>140</v>
      </c>
      <c r="U27841" t="s">
        <v>918</v>
      </c>
      <c r="V27841" t="s">
        <v>1013</v>
      </c>
    </row>
    <row r="27842" spans="1:23" x14ac:dyDescent="0.35">
      <c r="A27842" t="s">
        <v>25</v>
      </c>
      <c r="B27842">
        <v>204</v>
      </c>
      <c r="C27842" t="s">
        <v>949</v>
      </c>
      <c r="D27842" t="s">
        <v>140</v>
      </c>
      <c r="E27842" t="s">
        <v>140</v>
      </c>
      <c r="F27842" t="s">
        <v>140</v>
      </c>
      <c r="G27842" t="s">
        <v>140</v>
      </c>
      <c r="H27842" t="s">
        <v>1010</v>
      </c>
      <c r="I27842" t="s">
        <v>140</v>
      </c>
      <c r="J27842" t="s">
        <v>1012</v>
      </c>
      <c r="K27842" t="s">
        <v>1019</v>
      </c>
      <c r="L27842" t="s">
        <v>140</v>
      </c>
      <c r="M27842" t="s">
        <v>775</v>
      </c>
      <c r="N27842" t="s">
        <v>140</v>
      </c>
      <c r="O27842" t="s">
        <v>140</v>
      </c>
      <c r="P27842" t="s">
        <v>140</v>
      </c>
      <c r="Q27842" t="s">
        <v>140</v>
      </c>
      <c r="R27842" t="s">
        <v>1021</v>
      </c>
      <c r="S27842" t="s">
        <v>1063</v>
      </c>
      <c r="T27842" t="s">
        <v>1066</v>
      </c>
      <c r="U27842" t="s">
        <v>1121</v>
      </c>
      <c r="V27842" t="s">
        <v>140</v>
      </c>
    </row>
    <row r="27843" spans="1:23" x14ac:dyDescent="0.35">
      <c r="A27843" t="s">
        <v>26</v>
      </c>
      <c r="B27843">
        <v>201</v>
      </c>
      <c r="C27843" t="s">
        <v>1021</v>
      </c>
      <c r="D27843" t="s">
        <v>140</v>
      </c>
      <c r="E27843" t="s">
        <v>140</v>
      </c>
      <c r="F27843" t="s">
        <v>140</v>
      </c>
      <c r="G27843" t="s">
        <v>140</v>
      </c>
      <c r="H27843" t="s">
        <v>1014</v>
      </c>
      <c r="I27843" t="s">
        <v>140</v>
      </c>
      <c r="J27843" t="s">
        <v>1054</v>
      </c>
      <c r="K27843" t="s">
        <v>1020</v>
      </c>
      <c r="L27843" t="s">
        <v>140</v>
      </c>
      <c r="M27843" t="s">
        <v>1014</v>
      </c>
      <c r="N27843" t="s">
        <v>140</v>
      </c>
      <c r="O27843" t="s">
        <v>1014</v>
      </c>
      <c r="P27843" t="s">
        <v>140</v>
      </c>
      <c r="Q27843" t="s">
        <v>140</v>
      </c>
      <c r="R27843" t="s">
        <v>140</v>
      </c>
      <c r="S27843" t="s">
        <v>140</v>
      </c>
      <c r="T27843" t="s">
        <v>1021</v>
      </c>
      <c r="U27843" t="s">
        <v>100</v>
      </c>
      <c r="V27843" t="s">
        <v>140</v>
      </c>
    </row>
    <row r="27844" spans="1:23" x14ac:dyDescent="0.35">
      <c r="A27844" t="s">
        <v>27</v>
      </c>
      <c r="B27844">
        <v>203</v>
      </c>
      <c r="C27844" t="s">
        <v>140</v>
      </c>
      <c r="D27844" t="s">
        <v>140</v>
      </c>
      <c r="E27844" t="s">
        <v>1012</v>
      </c>
      <c r="F27844" t="s">
        <v>1009</v>
      </c>
      <c r="G27844" t="s">
        <v>140</v>
      </c>
      <c r="H27844" t="s">
        <v>1009</v>
      </c>
      <c r="I27844" t="s">
        <v>140</v>
      </c>
      <c r="J27844" t="s">
        <v>140</v>
      </c>
      <c r="K27844" t="s">
        <v>954</v>
      </c>
      <c r="L27844" t="s">
        <v>140</v>
      </c>
      <c r="M27844" t="s">
        <v>1009</v>
      </c>
      <c r="N27844" t="s">
        <v>140</v>
      </c>
      <c r="O27844" t="s">
        <v>140</v>
      </c>
      <c r="P27844" t="s">
        <v>140</v>
      </c>
      <c r="Q27844" t="s">
        <v>140</v>
      </c>
      <c r="R27844" t="s">
        <v>1008</v>
      </c>
      <c r="S27844" t="s">
        <v>140</v>
      </c>
      <c r="T27844" t="s">
        <v>1098</v>
      </c>
      <c r="U27844" t="s">
        <v>1002</v>
      </c>
      <c r="V27844" t="s">
        <v>140</v>
      </c>
    </row>
    <row r="27845" spans="1:23" x14ac:dyDescent="0.35">
      <c r="A27845" t="s">
        <v>28</v>
      </c>
      <c r="B27845">
        <v>207</v>
      </c>
      <c r="C27845" t="s">
        <v>1054</v>
      </c>
      <c r="D27845" t="s">
        <v>1019</v>
      </c>
      <c r="E27845" t="s">
        <v>140</v>
      </c>
      <c r="F27845" t="s">
        <v>1021</v>
      </c>
      <c r="G27845" t="s">
        <v>140</v>
      </c>
      <c r="H27845" t="s">
        <v>140</v>
      </c>
      <c r="I27845" t="s">
        <v>1008</v>
      </c>
      <c r="J27845" t="s">
        <v>1023</v>
      </c>
      <c r="K27845" t="s">
        <v>1009</v>
      </c>
      <c r="L27845" t="s">
        <v>140</v>
      </c>
      <c r="M27845" t="s">
        <v>1014</v>
      </c>
      <c r="N27845" t="s">
        <v>140</v>
      </c>
      <c r="O27845" t="s">
        <v>140</v>
      </c>
      <c r="P27845" t="s">
        <v>140</v>
      </c>
      <c r="Q27845" t="s">
        <v>140</v>
      </c>
      <c r="R27845" t="s">
        <v>775</v>
      </c>
      <c r="S27845" t="s">
        <v>1010</v>
      </c>
      <c r="T27845" t="s">
        <v>1017</v>
      </c>
      <c r="U27845" t="s">
        <v>316</v>
      </c>
      <c r="V27845" t="s">
        <v>1016</v>
      </c>
    </row>
    <row r="27846" spans="1:23" x14ac:dyDescent="0.35">
      <c r="A27846" t="s">
        <v>29</v>
      </c>
      <c r="B27846">
        <v>204</v>
      </c>
      <c r="C27846" t="s">
        <v>1014</v>
      </c>
      <c r="D27846" t="s">
        <v>1009</v>
      </c>
      <c r="E27846" t="s">
        <v>140</v>
      </c>
      <c r="F27846" t="s">
        <v>1014</v>
      </c>
      <c r="G27846" t="s">
        <v>140</v>
      </c>
      <c r="H27846" t="s">
        <v>140</v>
      </c>
      <c r="I27846" t="s">
        <v>140</v>
      </c>
      <c r="J27846" t="s">
        <v>1009</v>
      </c>
      <c r="K27846" t="s">
        <v>1043</v>
      </c>
      <c r="L27846" t="s">
        <v>140</v>
      </c>
      <c r="M27846" t="s">
        <v>1013</v>
      </c>
      <c r="N27846" t="s">
        <v>140</v>
      </c>
      <c r="O27846" t="s">
        <v>140</v>
      </c>
      <c r="P27846" t="s">
        <v>1009</v>
      </c>
      <c r="Q27846" t="s">
        <v>140</v>
      </c>
      <c r="R27846" t="s">
        <v>140</v>
      </c>
      <c r="S27846" t="s">
        <v>140</v>
      </c>
      <c r="T27846" t="s">
        <v>1017</v>
      </c>
      <c r="U27846" t="s">
        <v>1002</v>
      </c>
      <c r="V27846" t="s">
        <v>140</v>
      </c>
    </row>
    <row r="27847" spans="1:23" x14ac:dyDescent="0.35">
      <c r="A27847" t="s">
        <v>30</v>
      </c>
      <c r="B27847">
        <v>202</v>
      </c>
      <c r="C27847" t="s">
        <v>1014</v>
      </c>
      <c r="D27847" t="s">
        <v>1016</v>
      </c>
      <c r="E27847" t="s">
        <v>140</v>
      </c>
      <c r="F27847" t="s">
        <v>140</v>
      </c>
      <c r="G27847" t="s">
        <v>140</v>
      </c>
      <c r="H27847" t="s">
        <v>140</v>
      </c>
      <c r="I27847" t="s">
        <v>1008</v>
      </c>
      <c r="J27847" t="s">
        <v>1054</v>
      </c>
      <c r="K27847" t="s">
        <v>1073</v>
      </c>
      <c r="L27847" t="s">
        <v>1010</v>
      </c>
      <c r="M27847" t="s">
        <v>140</v>
      </c>
      <c r="N27847" t="s">
        <v>140</v>
      </c>
      <c r="O27847" t="s">
        <v>140</v>
      </c>
      <c r="P27847" t="s">
        <v>140</v>
      </c>
      <c r="Q27847" t="s">
        <v>140</v>
      </c>
      <c r="R27847" t="s">
        <v>140</v>
      </c>
      <c r="S27847" t="s">
        <v>140</v>
      </c>
      <c r="T27847" t="s">
        <v>1043</v>
      </c>
      <c r="U27847" t="s">
        <v>806</v>
      </c>
      <c r="V27847" t="s">
        <v>775</v>
      </c>
    </row>
    <row r="27848" spans="1:23" x14ac:dyDescent="0.35">
      <c r="A27848" t="s">
        <v>31</v>
      </c>
      <c r="B27848">
        <v>207</v>
      </c>
      <c r="C27848" t="s">
        <v>187</v>
      </c>
      <c r="D27848" t="s">
        <v>996</v>
      </c>
      <c r="E27848" t="s">
        <v>1067</v>
      </c>
      <c r="F27848" t="s">
        <v>1017</v>
      </c>
      <c r="G27848" t="s">
        <v>1017</v>
      </c>
      <c r="H27848" t="s">
        <v>1019</v>
      </c>
      <c r="I27848" t="s">
        <v>140</v>
      </c>
      <c r="J27848" t="s">
        <v>775</v>
      </c>
      <c r="K27848" t="s">
        <v>1048</v>
      </c>
      <c r="L27848" t="s">
        <v>140</v>
      </c>
      <c r="M27848" t="s">
        <v>1054</v>
      </c>
      <c r="N27848" t="s">
        <v>140</v>
      </c>
      <c r="O27848" t="s">
        <v>1012</v>
      </c>
      <c r="P27848" t="s">
        <v>140</v>
      </c>
      <c r="Q27848" t="s">
        <v>1014</v>
      </c>
      <c r="R27848" t="s">
        <v>140</v>
      </c>
      <c r="S27848" t="s">
        <v>140</v>
      </c>
      <c r="T27848" t="s">
        <v>1063</v>
      </c>
      <c r="U27848" t="s">
        <v>44</v>
      </c>
      <c r="V27848" t="s">
        <v>1014</v>
      </c>
    </row>
    <row r="27849" spans="1:23" x14ac:dyDescent="0.35">
      <c r="A27849" t="s">
        <v>32</v>
      </c>
      <c r="B27849">
        <v>4922</v>
      </c>
      <c r="C27849" t="s">
        <v>1073</v>
      </c>
      <c r="D27849" t="s">
        <v>1017</v>
      </c>
      <c r="E27849" t="s">
        <v>1063</v>
      </c>
      <c r="F27849" t="s">
        <v>1013</v>
      </c>
      <c r="G27849" t="s">
        <v>1016</v>
      </c>
      <c r="H27849" t="s">
        <v>1013</v>
      </c>
      <c r="I27849" t="s">
        <v>1008</v>
      </c>
      <c r="J27849" t="s">
        <v>1055</v>
      </c>
      <c r="K27849" t="s">
        <v>949</v>
      </c>
      <c r="L27849" t="s">
        <v>1022</v>
      </c>
      <c r="M27849" t="s">
        <v>1010</v>
      </c>
      <c r="N27849" t="s">
        <v>140</v>
      </c>
      <c r="O27849" t="s">
        <v>1022</v>
      </c>
      <c r="P27849" t="s">
        <v>1008</v>
      </c>
      <c r="Q27849" t="s">
        <v>1022</v>
      </c>
      <c r="R27849" t="s">
        <v>1010</v>
      </c>
      <c r="S27849" t="s">
        <v>1022</v>
      </c>
      <c r="T27849" t="s">
        <v>1021</v>
      </c>
      <c r="U27849" t="s">
        <v>104</v>
      </c>
      <c r="V27849" t="s">
        <v>1016</v>
      </c>
    </row>
    <row r="27851" spans="1:23" x14ac:dyDescent="0.35">
      <c r="A27851" t="s">
        <v>2158</v>
      </c>
    </row>
    <row r="27852" spans="1:23" x14ac:dyDescent="0.35">
      <c r="A27852" t="s">
        <v>2</v>
      </c>
      <c r="B27852" t="s">
        <v>1136</v>
      </c>
      <c r="C27852" t="s">
        <v>3</v>
      </c>
      <c r="D27852" t="s">
        <v>2140</v>
      </c>
      <c r="E27852" t="s">
        <v>2141</v>
      </c>
      <c r="F27852" t="s">
        <v>2142</v>
      </c>
      <c r="G27852" t="s">
        <v>2143</v>
      </c>
      <c r="H27852" t="s">
        <v>2144</v>
      </c>
      <c r="I27852" t="s">
        <v>2145</v>
      </c>
      <c r="J27852" t="s">
        <v>2146</v>
      </c>
      <c r="K27852" t="s">
        <v>2147</v>
      </c>
      <c r="L27852" t="s">
        <v>2148</v>
      </c>
      <c r="M27852" t="s">
        <v>2149</v>
      </c>
      <c r="N27852" t="s">
        <v>2150</v>
      </c>
      <c r="O27852" t="s">
        <v>2151</v>
      </c>
      <c r="P27852" t="s">
        <v>2152</v>
      </c>
      <c r="Q27852" t="s">
        <v>2153</v>
      </c>
      <c r="R27852" t="s">
        <v>2154</v>
      </c>
      <c r="S27852" t="s">
        <v>2155</v>
      </c>
      <c r="T27852" t="s">
        <v>2156</v>
      </c>
      <c r="U27852" t="s">
        <v>1220</v>
      </c>
      <c r="V27852" t="s">
        <v>2157</v>
      </c>
      <c r="W27852" t="s">
        <v>136</v>
      </c>
    </row>
    <row r="27853" spans="1:23" x14ac:dyDescent="0.35">
      <c r="A27853" t="s">
        <v>8</v>
      </c>
      <c r="B27853" t="s">
        <v>1126</v>
      </c>
      <c r="C27853">
        <v>92</v>
      </c>
      <c r="D27853" t="s">
        <v>915</v>
      </c>
      <c r="E27853" t="s">
        <v>140</v>
      </c>
      <c r="F27853" t="s">
        <v>140</v>
      </c>
      <c r="G27853" t="s">
        <v>1013</v>
      </c>
      <c r="H27853" t="s">
        <v>1017</v>
      </c>
      <c r="I27853" t="s">
        <v>140</v>
      </c>
      <c r="J27853" t="s">
        <v>140</v>
      </c>
      <c r="K27853" t="s">
        <v>1098</v>
      </c>
      <c r="L27853" t="s">
        <v>939</v>
      </c>
      <c r="M27853" t="s">
        <v>140</v>
      </c>
      <c r="N27853" t="s">
        <v>1009</v>
      </c>
      <c r="O27853" t="s">
        <v>140</v>
      </c>
      <c r="P27853" t="s">
        <v>140</v>
      </c>
      <c r="Q27853" t="s">
        <v>1014</v>
      </c>
      <c r="R27853" t="s">
        <v>140</v>
      </c>
      <c r="S27853" t="s">
        <v>140</v>
      </c>
      <c r="T27853" t="s">
        <v>140</v>
      </c>
      <c r="U27853" t="s">
        <v>869</v>
      </c>
      <c r="V27853" t="s">
        <v>745</v>
      </c>
      <c r="W27853" t="s">
        <v>140</v>
      </c>
    </row>
    <row r="27854" spans="1:23" x14ac:dyDescent="0.35">
      <c r="A27854" t="s">
        <v>8</v>
      </c>
      <c r="B27854" t="s">
        <v>1127</v>
      </c>
      <c r="C27854">
        <v>111</v>
      </c>
      <c r="D27854" t="s">
        <v>345</v>
      </c>
      <c r="E27854" t="s">
        <v>1054</v>
      </c>
      <c r="F27854" t="s">
        <v>1066</v>
      </c>
      <c r="G27854" t="s">
        <v>1054</v>
      </c>
      <c r="H27854" t="s">
        <v>140</v>
      </c>
      <c r="I27854" t="s">
        <v>140</v>
      </c>
      <c r="J27854" t="s">
        <v>140</v>
      </c>
      <c r="K27854" t="s">
        <v>1016</v>
      </c>
      <c r="L27854" t="s">
        <v>140</v>
      </c>
      <c r="M27854" t="s">
        <v>140</v>
      </c>
      <c r="N27854" t="s">
        <v>140</v>
      </c>
      <c r="O27854" t="s">
        <v>140</v>
      </c>
      <c r="P27854" t="s">
        <v>1016</v>
      </c>
      <c r="Q27854" t="s">
        <v>140</v>
      </c>
      <c r="R27854" t="s">
        <v>140</v>
      </c>
      <c r="S27854" t="s">
        <v>140</v>
      </c>
      <c r="T27854" t="s">
        <v>140</v>
      </c>
      <c r="U27854" t="s">
        <v>1060</v>
      </c>
      <c r="V27854" t="s">
        <v>98</v>
      </c>
      <c r="W27854" t="s">
        <v>140</v>
      </c>
    </row>
    <row r="27855" spans="1:23" x14ac:dyDescent="0.35">
      <c r="A27855" t="s">
        <v>8</v>
      </c>
      <c r="B27855" t="s">
        <v>339</v>
      </c>
      <c r="C27855">
        <v>1</v>
      </c>
      <c r="D27855" t="s">
        <v>140</v>
      </c>
      <c r="E27855" t="s">
        <v>140</v>
      </c>
      <c r="F27855" t="s">
        <v>140</v>
      </c>
      <c r="G27855" t="s">
        <v>140</v>
      </c>
      <c r="H27855" t="s">
        <v>140</v>
      </c>
      <c r="I27855" t="s">
        <v>140</v>
      </c>
      <c r="J27855" t="s">
        <v>140</v>
      </c>
      <c r="K27855" t="s">
        <v>140</v>
      </c>
      <c r="L27855" t="s">
        <v>140</v>
      </c>
      <c r="M27855" t="s">
        <v>140</v>
      </c>
      <c r="N27855" t="s">
        <v>140</v>
      </c>
      <c r="O27855" t="s">
        <v>140</v>
      </c>
      <c r="P27855" t="s">
        <v>140</v>
      </c>
      <c r="Q27855" t="s">
        <v>140</v>
      </c>
      <c r="R27855" t="s">
        <v>140</v>
      </c>
      <c r="S27855" t="s">
        <v>140</v>
      </c>
      <c r="T27855" t="s">
        <v>140</v>
      </c>
      <c r="U27855" t="s">
        <v>140</v>
      </c>
      <c r="V27855" t="s">
        <v>177</v>
      </c>
      <c r="W27855" t="s">
        <v>140</v>
      </c>
    </row>
    <row r="27856" spans="1:23" x14ac:dyDescent="0.35">
      <c r="A27856" t="s">
        <v>9</v>
      </c>
      <c r="B27856" t="s">
        <v>1126</v>
      </c>
      <c r="C27856">
        <v>76</v>
      </c>
      <c r="D27856" t="s">
        <v>140</v>
      </c>
      <c r="E27856" t="s">
        <v>140</v>
      </c>
      <c r="F27856" t="s">
        <v>140</v>
      </c>
      <c r="G27856" t="s">
        <v>140</v>
      </c>
      <c r="H27856" t="s">
        <v>140</v>
      </c>
      <c r="I27856" t="s">
        <v>140</v>
      </c>
      <c r="J27856" t="s">
        <v>140</v>
      </c>
      <c r="K27856" t="s">
        <v>1013</v>
      </c>
      <c r="L27856" t="s">
        <v>939</v>
      </c>
      <c r="M27856" t="s">
        <v>140</v>
      </c>
      <c r="N27856" t="s">
        <v>1063</v>
      </c>
      <c r="O27856" t="s">
        <v>140</v>
      </c>
      <c r="P27856" t="s">
        <v>140</v>
      </c>
      <c r="Q27856" t="s">
        <v>140</v>
      </c>
      <c r="R27856" t="s">
        <v>140</v>
      </c>
      <c r="S27856" t="s">
        <v>140</v>
      </c>
      <c r="T27856" t="s">
        <v>140</v>
      </c>
      <c r="U27856" t="s">
        <v>1050</v>
      </c>
      <c r="V27856" t="s">
        <v>1124</v>
      </c>
      <c r="W27856" t="s">
        <v>140</v>
      </c>
    </row>
    <row r="27857" spans="1:23" x14ac:dyDescent="0.35">
      <c r="A27857" t="s">
        <v>9</v>
      </c>
      <c r="B27857" t="s">
        <v>1127</v>
      </c>
      <c r="C27857">
        <v>118</v>
      </c>
      <c r="D27857" t="s">
        <v>1054</v>
      </c>
      <c r="E27857" t="s">
        <v>140</v>
      </c>
      <c r="F27857" t="s">
        <v>140</v>
      </c>
      <c r="G27857" t="s">
        <v>1009</v>
      </c>
      <c r="H27857" t="s">
        <v>140</v>
      </c>
      <c r="I27857" t="s">
        <v>140</v>
      </c>
      <c r="J27857" t="s">
        <v>140</v>
      </c>
      <c r="K27857" t="s">
        <v>1020</v>
      </c>
      <c r="L27857" t="s">
        <v>1021</v>
      </c>
      <c r="M27857" t="s">
        <v>140</v>
      </c>
      <c r="N27857" t="s">
        <v>140</v>
      </c>
      <c r="O27857" t="s">
        <v>140</v>
      </c>
      <c r="P27857" t="s">
        <v>140</v>
      </c>
      <c r="Q27857" t="s">
        <v>1009</v>
      </c>
      <c r="R27857" t="s">
        <v>1009</v>
      </c>
      <c r="S27857" t="s">
        <v>1063</v>
      </c>
      <c r="T27857" t="s">
        <v>140</v>
      </c>
      <c r="U27857" t="s">
        <v>515</v>
      </c>
      <c r="V27857" t="s">
        <v>784</v>
      </c>
      <c r="W27857" t="s">
        <v>1009</v>
      </c>
    </row>
    <row r="27858" spans="1:23" x14ac:dyDescent="0.35">
      <c r="A27858" t="s">
        <v>9</v>
      </c>
      <c r="B27858" t="s">
        <v>339</v>
      </c>
      <c r="C27858">
        <v>6</v>
      </c>
      <c r="D27858" t="s">
        <v>140</v>
      </c>
      <c r="E27858" t="s">
        <v>140</v>
      </c>
      <c r="F27858" t="s">
        <v>140</v>
      </c>
      <c r="G27858" t="s">
        <v>140</v>
      </c>
      <c r="H27858" t="s">
        <v>140</v>
      </c>
      <c r="I27858" t="s">
        <v>140</v>
      </c>
      <c r="J27858" t="s">
        <v>140</v>
      </c>
      <c r="K27858" t="s">
        <v>140</v>
      </c>
      <c r="L27858" t="s">
        <v>140</v>
      </c>
      <c r="M27858" t="s">
        <v>140</v>
      </c>
      <c r="N27858" t="s">
        <v>140</v>
      </c>
      <c r="O27858" t="s">
        <v>140</v>
      </c>
      <c r="P27858" t="s">
        <v>140</v>
      </c>
      <c r="Q27858" t="s">
        <v>140</v>
      </c>
      <c r="R27858" t="s">
        <v>140</v>
      </c>
      <c r="S27858" t="s">
        <v>140</v>
      </c>
      <c r="T27858" t="s">
        <v>140</v>
      </c>
      <c r="U27858" t="s">
        <v>140</v>
      </c>
      <c r="V27858" t="s">
        <v>177</v>
      </c>
      <c r="W27858" t="s">
        <v>140</v>
      </c>
    </row>
    <row r="27859" spans="1:23" x14ac:dyDescent="0.35">
      <c r="A27859" t="s">
        <v>10</v>
      </c>
      <c r="B27859" t="s">
        <v>1126</v>
      </c>
      <c r="C27859">
        <v>93</v>
      </c>
      <c r="D27859" t="s">
        <v>1016</v>
      </c>
      <c r="E27859" t="s">
        <v>1045</v>
      </c>
      <c r="F27859" t="s">
        <v>775</v>
      </c>
      <c r="G27859" t="s">
        <v>140</v>
      </c>
      <c r="H27859" t="s">
        <v>140</v>
      </c>
      <c r="I27859" t="s">
        <v>140</v>
      </c>
      <c r="J27859" t="s">
        <v>140</v>
      </c>
      <c r="K27859" t="s">
        <v>919</v>
      </c>
      <c r="L27859" t="s">
        <v>140</v>
      </c>
      <c r="M27859" t="s">
        <v>775</v>
      </c>
      <c r="N27859" t="s">
        <v>140</v>
      </c>
      <c r="O27859" t="s">
        <v>140</v>
      </c>
      <c r="P27859" t="s">
        <v>140</v>
      </c>
      <c r="Q27859" t="s">
        <v>140</v>
      </c>
      <c r="R27859" t="s">
        <v>140</v>
      </c>
      <c r="S27859" t="s">
        <v>140</v>
      </c>
      <c r="T27859" t="s">
        <v>140</v>
      </c>
      <c r="U27859" t="s">
        <v>1051</v>
      </c>
      <c r="V27859" t="s">
        <v>118</v>
      </c>
      <c r="W27859" t="s">
        <v>1063</v>
      </c>
    </row>
    <row r="27860" spans="1:23" x14ac:dyDescent="0.35">
      <c r="A27860" t="s">
        <v>10</v>
      </c>
      <c r="B27860" t="s">
        <v>1127</v>
      </c>
      <c r="C27860">
        <v>105</v>
      </c>
      <c r="D27860" t="s">
        <v>1054</v>
      </c>
      <c r="E27860" t="s">
        <v>1054</v>
      </c>
      <c r="F27860" t="s">
        <v>140</v>
      </c>
      <c r="G27860" t="s">
        <v>140</v>
      </c>
      <c r="H27860" t="s">
        <v>140</v>
      </c>
      <c r="I27860" t="s">
        <v>515</v>
      </c>
      <c r="J27860" t="s">
        <v>140</v>
      </c>
      <c r="K27860" t="s">
        <v>140</v>
      </c>
      <c r="L27860" t="s">
        <v>1043</v>
      </c>
      <c r="M27860" t="s">
        <v>140</v>
      </c>
      <c r="N27860" t="s">
        <v>140</v>
      </c>
      <c r="O27860" t="s">
        <v>140</v>
      </c>
      <c r="P27860" t="s">
        <v>140</v>
      </c>
      <c r="Q27860" t="s">
        <v>140</v>
      </c>
      <c r="R27860" t="s">
        <v>140</v>
      </c>
      <c r="S27860" t="s">
        <v>140</v>
      </c>
      <c r="T27860" t="s">
        <v>140</v>
      </c>
      <c r="U27860" t="s">
        <v>140</v>
      </c>
      <c r="V27860" t="s">
        <v>126</v>
      </c>
      <c r="W27860" t="s">
        <v>140</v>
      </c>
    </row>
    <row r="27861" spans="1:23" x14ac:dyDescent="0.35">
      <c r="A27861" t="s">
        <v>10</v>
      </c>
      <c r="B27861" t="s">
        <v>339</v>
      </c>
      <c r="C27861">
        <v>10</v>
      </c>
      <c r="D27861" t="s">
        <v>140</v>
      </c>
      <c r="E27861" t="s">
        <v>140</v>
      </c>
      <c r="F27861" t="s">
        <v>140</v>
      </c>
      <c r="G27861" t="s">
        <v>140</v>
      </c>
      <c r="H27861" t="s">
        <v>140</v>
      </c>
      <c r="I27861" t="s">
        <v>140</v>
      </c>
      <c r="J27861" t="s">
        <v>140</v>
      </c>
      <c r="K27861" t="s">
        <v>140</v>
      </c>
      <c r="L27861" t="s">
        <v>140</v>
      </c>
      <c r="M27861" t="s">
        <v>140</v>
      </c>
      <c r="N27861" t="s">
        <v>140</v>
      </c>
      <c r="O27861" t="s">
        <v>140</v>
      </c>
      <c r="P27861" t="s">
        <v>140</v>
      </c>
      <c r="Q27861" t="s">
        <v>140</v>
      </c>
      <c r="R27861" t="s">
        <v>140</v>
      </c>
      <c r="S27861" t="s">
        <v>140</v>
      </c>
      <c r="T27861" t="s">
        <v>140</v>
      </c>
      <c r="U27861" t="s">
        <v>140</v>
      </c>
      <c r="V27861" t="s">
        <v>177</v>
      </c>
      <c r="W27861" t="s">
        <v>140</v>
      </c>
    </row>
    <row r="27862" spans="1:23" x14ac:dyDescent="0.35">
      <c r="A27862" t="s">
        <v>11</v>
      </c>
      <c r="B27862" t="s">
        <v>1126</v>
      </c>
      <c r="C27862">
        <v>90</v>
      </c>
      <c r="D27862" t="s">
        <v>140</v>
      </c>
      <c r="E27862" t="s">
        <v>140</v>
      </c>
      <c r="F27862" t="s">
        <v>140</v>
      </c>
      <c r="G27862" t="s">
        <v>140</v>
      </c>
      <c r="H27862" t="s">
        <v>140</v>
      </c>
      <c r="I27862" t="s">
        <v>140</v>
      </c>
      <c r="J27862" t="s">
        <v>140</v>
      </c>
      <c r="K27862" t="s">
        <v>140</v>
      </c>
      <c r="L27862" t="s">
        <v>1018</v>
      </c>
      <c r="M27862" t="s">
        <v>140</v>
      </c>
      <c r="N27862" t="s">
        <v>140</v>
      </c>
      <c r="O27862" t="s">
        <v>140</v>
      </c>
      <c r="P27862" t="s">
        <v>140</v>
      </c>
      <c r="Q27862" t="s">
        <v>1054</v>
      </c>
      <c r="R27862" t="s">
        <v>140</v>
      </c>
      <c r="S27862" t="s">
        <v>140</v>
      </c>
      <c r="T27862" t="s">
        <v>140</v>
      </c>
      <c r="U27862" t="s">
        <v>1019</v>
      </c>
      <c r="V27862" t="s">
        <v>1190</v>
      </c>
      <c r="W27862" t="s">
        <v>949</v>
      </c>
    </row>
    <row r="27863" spans="1:23" x14ac:dyDescent="0.35">
      <c r="A27863" t="s">
        <v>11</v>
      </c>
      <c r="B27863" t="s">
        <v>1127</v>
      </c>
      <c r="C27863">
        <v>111</v>
      </c>
      <c r="D27863" t="s">
        <v>1063</v>
      </c>
      <c r="E27863" t="s">
        <v>140</v>
      </c>
      <c r="F27863" t="s">
        <v>140</v>
      </c>
      <c r="G27863" t="s">
        <v>1013</v>
      </c>
      <c r="H27863" t="s">
        <v>140</v>
      </c>
      <c r="I27863" t="s">
        <v>140</v>
      </c>
      <c r="J27863" t="s">
        <v>140</v>
      </c>
      <c r="K27863" t="s">
        <v>1013</v>
      </c>
      <c r="L27863" t="s">
        <v>1054</v>
      </c>
      <c r="M27863" t="s">
        <v>140</v>
      </c>
      <c r="N27863" t="s">
        <v>140</v>
      </c>
      <c r="O27863" t="s">
        <v>140</v>
      </c>
      <c r="P27863" t="s">
        <v>140</v>
      </c>
      <c r="Q27863" t="s">
        <v>140</v>
      </c>
      <c r="R27863" t="s">
        <v>140</v>
      </c>
      <c r="S27863" t="s">
        <v>140</v>
      </c>
      <c r="T27863" t="s">
        <v>140</v>
      </c>
      <c r="U27863" t="s">
        <v>1013</v>
      </c>
      <c r="V27863" t="s">
        <v>997</v>
      </c>
      <c r="W27863" t="s">
        <v>775</v>
      </c>
    </row>
    <row r="27864" spans="1:23" x14ac:dyDescent="0.35">
      <c r="A27864" t="s">
        <v>11</v>
      </c>
      <c r="B27864" t="s">
        <v>339</v>
      </c>
      <c r="C27864">
        <v>5</v>
      </c>
      <c r="D27864" t="s">
        <v>818</v>
      </c>
      <c r="E27864" t="s">
        <v>140</v>
      </c>
      <c r="F27864" t="s">
        <v>140</v>
      </c>
      <c r="G27864" t="s">
        <v>140</v>
      </c>
      <c r="H27864" t="s">
        <v>140</v>
      </c>
      <c r="I27864" t="s">
        <v>140</v>
      </c>
      <c r="J27864" t="s">
        <v>140</v>
      </c>
      <c r="K27864" t="s">
        <v>140</v>
      </c>
      <c r="L27864" t="s">
        <v>140</v>
      </c>
      <c r="M27864" t="s">
        <v>140</v>
      </c>
      <c r="N27864" t="s">
        <v>140</v>
      </c>
      <c r="O27864" t="s">
        <v>140</v>
      </c>
      <c r="P27864" t="s">
        <v>140</v>
      </c>
      <c r="Q27864" t="s">
        <v>140</v>
      </c>
      <c r="R27864" t="s">
        <v>140</v>
      </c>
      <c r="S27864" t="s">
        <v>140</v>
      </c>
      <c r="T27864" t="s">
        <v>140</v>
      </c>
      <c r="U27864" t="s">
        <v>140</v>
      </c>
      <c r="V27864" t="s">
        <v>817</v>
      </c>
      <c r="W27864" t="s">
        <v>140</v>
      </c>
    </row>
    <row r="27865" spans="1:23" x14ac:dyDescent="0.35">
      <c r="A27865" t="s">
        <v>12</v>
      </c>
      <c r="B27865" t="s">
        <v>1126</v>
      </c>
      <c r="C27865">
        <v>96</v>
      </c>
      <c r="D27865" t="s">
        <v>1011</v>
      </c>
      <c r="E27865" t="s">
        <v>971</v>
      </c>
      <c r="F27865" t="s">
        <v>1011</v>
      </c>
      <c r="G27865" t="s">
        <v>1021</v>
      </c>
      <c r="H27865" t="s">
        <v>1021</v>
      </c>
      <c r="I27865" t="s">
        <v>875</v>
      </c>
      <c r="J27865" t="s">
        <v>140</v>
      </c>
      <c r="K27865" t="s">
        <v>1044</v>
      </c>
      <c r="L27865" t="s">
        <v>950</v>
      </c>
      <c r="M27865" t="s">
        <v>140</v>
      </c>
      <c r="N27865" t="s">
        <v>140</v>
      </c>
      <c r="O27865" t="s">
        <v>1021</v>
      </c>
      <c r="P27865" t="s">
        <v>140</v>
      </c>
      <c r="Q27865" t="s">
        <v>140</v>
      </c>
      <c r="R27865" t="s">
        <v>140</v>
      </c>
      <c r="S27865" t="s">
        <v>140</v>
      </c>
      <c r="T27865" t="s">
        <v>140</v>
      </c>
      <c r="U27865" t="s">
        <v>1066</v>
      </c>
      <c r="V27865" t="s">
        <v>587</v>
      </c>
      <c r="W27865" t="s">
        <v>1021</v>
      </c>
    </row>
    <row r="27866" spans="1:23" x14ac:dyDescent="0.35">
      <c r="A27866" t="s">
        <v>12</v>
      </c>
      <c r="B27866" t="s">
        <v>1127</v>
      </c>
      <c r="C27866">
        <v>100</v>
      </c>
      <c r="D27866" t="s">
        <v>1061</v>
      </c>
      <c r="E27866" t="s">
        <v>1052</v>
      </c>
      <c r="F27866" t="s">
        <v>140</v>
      </c>
      <c r="G27866" t="s">
        <v>939</v>
      </c>
      <c r="H27866" t="s">
        <v>1052</v>
      </c>
      <c r="I27866" t="s">
        <v>838</v>
      </c>
      <c r="J27866" t="s">
        <v>1046</v>
      </c>
      <c r="K27866" t="s">
        <v>788</v>
      </c>
      <c r="L27866" t="s">
        <v>1054</v>
      </c>
      <c r="M27866" t="s">
        <v>140</v>
      </c>
      <c r="N27866" t="s">
        <v>140</v>
      </c>
      <c r="O27866" t="s">
        <v>140</v>
      </c>
      <c r="P27866" t="s">
        <v>140</v>
      </c>
      <c r="Q27866" t="s">
        <v>140</v>
      </c>
      <c r="R27866" t="s">
        <v>140</v>
      </c>
      <c r="S27866" t="s">
        <v>1012</v>
      </c>
      <c r="T27866" t="s">
        <v>140</v>
      </c>
      <c r="U27866" t="s">
        <v>939</v>
      </c>
      <c r="V27866" t="s">
        <v>191</v>
      </c>
      <c r="W27866" t="s">
        <v>1017</v>
      </c>
    </row>
    <row r="27867" spans="1:23" x14ac:dyDescent="0.35">
      <c r="A27867" t="s">
        <v>12</v>
      </c>
      <c r="B27867" t="s">
        <v>339</v>
      </c>
      <c r="C27867">
        <v>13</v>
      </c>
      <c r="D27867" t="s">
        <v>942</v>
      </c>
      <c r="E27867" t="s">
        <v>942</v>
      </c>
      <c r="F27867" t="s">
        <v>140</v>
      </c>
      <c r="G27867" t="s">
        <v>942</v>
      </c>
      <c r="H27867" t="s">
        <v>140</v>
      </c>
      <c r="I27867" t="s">
        <v>140</v>
      </c>
      <c r="J27867" t="s">
        <v>140</v>
      </c>
      <c r="K27867" t="s">
        <v>140</v>
      </c>
      <c r="L27867" t="s">
        <v>140</v>
      </c>
      <c r="M27867" t="s">
        <v>140</v>
      </c>
      <c r="N27867" t="s">
        <v>140</v>
      </c>
      <c r="O27867" t="s">
        <v>140</v>
      </c>
      <c r="P27867" t="s">
        <v>140</v>
      </c>
      <c r="Q27867" t="s">
        <v>140</v>
      </c>
      <c r="R27867" t="s">
        <v>140</v>
      </c>
      <c r="S27867" t="s">
        <v>140</v>
      </c>
      <c r="T27867" t="s">
        <v>140</v>
      </c>
      <c r="U27867" t="s">
        <v>140</v>
      </c>
      <c r="V27867" t="s">
        <v>621</v>
      </c>
      <c r="W27867" t="s">
        <v>140</v>
      </c>
    </row>
    <row r="27868" spans="1:23" x14ac:dyDescent="0.35">
      <c r="A27868" t="s">
        <v>13</v>
      </c>
      <c r="B27868" t="s">
        <v>1126</v>
      </c>
      <c r="C27868">
        <v>84</v>
      </c>
      <c r="D27868" t="s">
        <v>801</v>
      </c>
      <c r="E27868" t="s">
        <v>1066</v>
      </c>
      <c r="F27868" t="s">
        <v>1060</v>
      </c>
      <c r="G27868" t="s">
        <v>140</v>
      </c>
      <c r="H27868" t="s">
        <v>1056</v>
      </c>
      <c r="I27868" t="s">
        <v>140</v>
      </c>
      <c r="J27868" t="s">
        <v>140</v>
      </c>
      <c r="K27868" t="s">
        <v>1014</v>
      </c>
      <c r="L27868" t="s">
        <v>1023</v>
      </c>
      <c r="M27868" t="s">
        <v>140</v>
      </c>
      <c r="N27868" t="s">
        <v>140</v>
      </c>
      <c r="O27868" t="s">
        <v>140</v>
      </c>
      <c r="P27868" t="s">
        <v>140</v>
      </c>
      <c r="Q27868" t="s">
        <v>140</v>
      </c>
      <c r="R27868" t="s">
        <v>140</v>
      </c>
      <c r="S27868" t="s">
        <v>140</v>
      </c>
      <c r="T27868" t="s">
        <v>140</v>
      </c>
      <c r="U27868" t="s">
        <v>140</v>
      </c>
      <c r="V27868" t="s">
        <v>931</v>
      </c>
      <c r="W27868" t="s">
        <v>1048</v>
      </c>
    </row>
    <row r="27869" spans="1:23" x14ac:dyDescent="0.35">
      <c r="A27869" t="s">
        <v>13</v>
      </c>
      <c r="B27869" t="s">
        <v>1127</v>
      </c>
      <c r="C27869">
        <v>112</v>
      </c>
      <c r="D27869" t="s">
        <v>1044</v>
      </c>
      <c r="E27869" t="s">
        <v>91</v>
      </c>
      <c r="F27869" t="s">
        <v>1013</v>
      </c>
      <c r="G27869" t="s">
        <v>1013</v>
      </c>
      <c r="H27869" t="s">
        <v>1060</v>
      </c>
      <c r="I27869" t="s">
        <v>1013</v>
      </c>
      <c r="J27869" t="s">
        <v>1046</v>
      </c>
      <c r="K27869" t="s">
        <v>1012</v>
      </c>
      <c r="L27869" t="s">
        <v>1013</v>
      </c>
      <c r="M27869" t="s">
        <v>140</v>
      </c>
      <c r="N27869" t="s">
        <v>1012</v>
      </c>
      <c r="O27869" t="s">
        <v>140</v>
      </c>
      <c r="P27869" t="s">
        <v>140</v>
      </c>
      <c r="Q27869" t="s">
        <v>140</v>
      </c>
      <c r="R27869" t="s">
        <v>140</v>
      </c>
      <c r="S27869" t="s">
        <v>140</v>
      </c>
      <c r="T27869" t="s">
        <v>140</v>
      </c>
      <c r="U27869" t="s">
        <v>140</v>
      </c>
      <c r="V27869" t="s">
        <v>466</v>
      </c>
      <c r="W27869" t="s">
        <v>1013</v>
      </c>
    </row>
    <row r="27870" spans="1:23" x14ac:dyDescent="0.35">
      <c r="A27870" t="s">
        <v>13</v>
      </c>
      <c r="B27870" t="s">
        <v>339</v>
      </c>
      <c r="C27870">
        <v>9</v>
      </c>
      <c r="D27870" t="s">
        <v>61</v>
      </c>
      <c r="E27870" t="s">
        <v>532</v>
      </c>
      <c r="F27870" t="s">
        <v>1102</v>
      </c>
      <c r="G27870" t="s">
        <v>140</v>
      </c>
      <c r="H27870" t="s">
        <v>140</v>
      </c>
      <c r="I27870" t="s">
        <v>140</v>
      </c>
      <c r="J27870" t="s">
        <v>140</v>
      </c>
      <c r="K27870" t="s">
        <v>140</v>
      </c>
      <c r="L27870" t="s">
        <v>664</v>
      </c>
      <c r="M27870" t="s">
        <v>140</v>
      </c>
      <c r="N27870" t="s">
        <v>140</v>
      </c>
      <c r="O27870" t="s">
        <v>140</v>
      </c>
      <c r="P27870" t="s">
        <v>140</v>
      </c>
      <c r="Q27870" t="s">
        <v>140</v>
      </c>
      <c r="R27870" t="s">
        <v>140</v>
      </c>
      <c r="S27870" t="s">
        <v>140</v>
      </c>
      <c r="T27870" t="s">
        <v>140</v>
      </c>
      <c r="U27870" t="s">
        <v>140</v>
      </c>
      <c r="V27870" t="s">
        <v>159</v>
      </c>
      <c r="W27870" t="s">
        <v>140</v>
      </c>
    </row>
    <row r="27871" spans="1:23" x14ac:dyDescent="0.35">
      <c r="A27871" t="s">
        <v>14</v>
      </c>
      <c r="B27871" t="s">
        <v>1126</v>
      </c>
      <c r="C27871">
        <v>77</v>
      </c>
      <c r="D27871" t="s">
        <v>548</v>
      </c>
      <c r="E27871" t="s">
        <v>1102</v>
      </c>
      <c r="F27871" t="s">
        <v>733</v>
      </c>
      <c r="G27871" t="s">
        <v>1018</v>
      </c>
      <c r="H27871" t="s">
        <v>903</v>
      </c>
      <c r="I27871" t="s">
        <v>1055</v>
      </c>
      <c r="J27871" t="s">
        <v>1055</v>
      </c>
      <c r="K27871" t="s">
        <v>140</v>
      </c>
      <c r="L27871" t="s">
        <v>996</v>
      </c>
      <c r="M27871" t="s">
        <v>140</v>
      </c>
      <c r="N27871" t="s">
        <v>140</v>
      </c>
      <c r="O27871" t="s">
        <v>140</v>
      </c>
      <c r="P27871" t="s">
        <v>140</v>
      </c>
      <c r="Q27871" t="s">
        <v>1019</v>
      </c>
      <c r="R27871" t="s">
        <v>1019</v>
      </c>
      <c r="S27871" t="s">
        <v>140</v>
      </c>
      <c r="T27871" t="s">
        <v>140</v>
      </c>
      <c r="U27871" t="s">
        <v>1048</v>
      </c>
      <c r="V27871" t="s">
        <v>617</v>
      </c>
      <c r="W27871" t="s">
        <v>140</v>
      </c>
    </row>
    <row r="27872" spans="1:23" x14ac:dyDescent="0.35">
      <c r="A27872" t="s">
        <v>14</v>
      </c>
      <c r="B27872" t="s">
        <v>1127</v>
      </c>
      <c r="C27872">
        <v>119</v>
      </c>
      <c r="D27872" t="s">
        <v>1073</v>
      </c>
      <c r="E27872" t="s">
        <v>1050</v>
      </c>
      <c r="F27872" t="s">
        <v>1050</v>
      </c>
      <c r="G27872" t="s">
        <v>140</v>
      </c>
      <c r="H27872" t="s">
        <v>140</v>
      </c>
      <c r="I27872" t="s">
        <v>140</v>
      </c>
      <c r="J27872" t="s">
        <v>140</v>
      </c>
      <c r="K27872" t="s">
        <v>1058</v>
      </c>
      <c r="L27872" t="s">
        <v>1016</v>
      </c>
      <c r="M27872" t="s">
        <v>1019</v>
      </c>
      <c r="N27872" t="s">
        <v>140</v>
      </c>
      <c r="O27872" t="s">
        <v>140</v>
      </c>
      <c r="P27872" t="s">
        <v>140</v>
      </c>
      <c r="Q27872" t="s">
        <v>140</v>
      </c>
      <c r="R27872" t="s">
        <v>140</v>
      </c>
      <c r="S27872" t="s">
        <v>775</v>
      </c>
      <c r="T27872" t="s">
        <v>140</v>
      </c>
      <c r="U27872" t="s">
        <v>1055</v>
      </c>
      <c r="V27872" t="s">
        <v>96</v>
      </c>
      <c r="W27872" t="s">
        <v>140</v>
      </c>
    </row>
    <row r="27873" spans="1:23" x14ac:dyDescent="0.35">
      <c r="A27873" t="s">
        <v>14</v>
      </c>
      <c r="B27873" t="s">
        <v>339</v>
      </c>
      <c r="C27873">
        <v>7</v>
      </c>
      <c r="D27873" t="s">
        <v>140</v>
      </c>
      <c r="E27873" t="s">
        <v>140</v>
      </c>
      <c r="F27873" t="s">
        <v>968</v>
      </c>
      <c r="G27873" t="s">
        <v>140</v>
      </c>
      <c r="H27873" t="s">
        <v>140</v>
      </c>
      <c r="I27873" t="s">
        <v>140</v>
      </c>
      <c r="J27873" t="s">
        <v>140</v>
      </c>
      <c r="K27873" t="s">
        <v>140</v>
      </c>
      <c r="L27873" t="s">
        <v>140</v>
      </c>
      <c r="M27873" t="s">
        <v>140</v>
      </c>
      <c r="N27873" t="s">
        <v>140</v>
      </c>
      <c r="O27873" t="s">
        <v>140</v>
      </c>
      <c r="P27873" t="s">
        <v>140</v>
      </c>
      <c r="Q27873" t="s">
        <v>140</v>
      </c>
      <c r="R27873" t="s">
        <v>140</v>
      </c>
      <c r="S27873" t="s">
        <v>140</v>
      </c>
      <c r="T27873" t="s">
        <v>140</v>
      </c>
      <c r="U27873" t="s">
        <v>140</v>
      </c>
      <c r="V27873" t="s">
        <v>969</v>
      </c>
      <c r="W27873" t="s">
        <v>140</v>
      </c>
    </row>
    <row r="27874" spans="1:23" x14ac:dyDescent="0.35">
      <c r="A27874" t="s">
        <v>15</v>
      </c>
      <c r="B27874" t="s">
        <v>1126</v>
      </c>
      <c r="C27874">
        <v>92</v>
      </c>
      <c r="D27874" t="s">
        <v>1017</v>
      </c>
      <c r="E27874" t="s">
        <v>950</v>
      </c>
      <c r="F27874" t="s">
        <v>140</v>
      </c>
      <c r="G27874" t="s">
        <v>1014</v>
      </c>
      <c r="H27874" t="s">
        <v>140</v>
      </c>
      <c r="I27874" t="s">
        <v>1021</v>
      </c>
      <c r="J27874" t="s">
        <v>140</v>
      </c>
      <c r="K27874" t="s">
        <v>940</v>
      </c>
      <c r="L27874" t="s">
        <v>1055</v>
      </c>
      <c r="M27874" t="s">
        <v>140</v>
      </c>
      <c r="N27874" t="s">
        <v>1021</v>
      </c>
      <c r="O27874" t="s">
        <v>140</v>
      </c>
      <c r="P27874" t="s">
        <v>140</v>
      </c>
      <c r="Q27874" t="s">
        <v>140</v>
      </c>
      <c r="R27874" t="s">
        <v>140</v>
      </c>
      <c r="S27874" t="s">
        <v>1021</v>
      </c>
      <c r="T27874" t="s">
        <v>140</v>
      </c>
      <c r="U27874" t="s">
        <v>140</v>
      </c>
      <c r="V27874" t="s">
        <v>784</v>
      </c>
      <c r="W27874" t="s">
        <v>140</v>
      </c>
    </row>
    <row r="27875" spans="1:23" x14ac:dyDescent="0.35">
      <c r="A27875" t="s">
        <v>15</v>
      </c>
      <c r="B27875" t="s">
        <v>1127</v>
      </c>
      <c r="C27875">
        <v>107</v>
      </c>
      <c r="D27875" t="s">
        <v>1008</v>
      </c>
      <c r="E27875" t="s">
        <v>140</v>
      </c>
      <c r="F27875" t="s">
        <v>1019</v>
      </c>
      <c r="G27875" t="s">
        <v>140</v>
      </c>
      <c r="H27875" t="s">
        <v>140</v>
      </c>
      <c r="I27875" t="s">
        <v>140</v>
      </c>
      <c r="J27875" t="s">
        <v>140</v>
      </c>
      <c r="K27875" t="s">
        <v>1019</v>
      </c>
      <c r="L27875" t="s">
        <v>939</v>
      </c>
      <c r="M27875" t="s">
        <v>140</v>
      </c>
      <c r="N27875" t="s">
        <v>140</v>
      </c>
      <c r="O27875" t="s">
        <v>140</v>
      </c>
      <c r="P27875" t="s">
        <v>140</v>
      </c>
      <c r="Q27875" t="s">
        <v>140</v>
      </c>
      <c r="R27875" t="s">
        <v>140</v>
      </c>
      <c r="S27875" t="s">
        <v>140</v>
      </c>
      <c r="T27875" t="s">
        <v>140</v>
      </c>
      <c r="U27875" t="s">
        <v>140</v>
      </c>
      <c r="V27875" t="s">
        <v>858</v>
      </c>
      <c r="W27875" t="s">
        <v>1019</v>
      </c>
    </row>
    <row r="27876" spans="1:23" x14ac:dyDescent="0.35">
      <c r="A27876" t="s">
        <v>15</v>
      </c>
      <c r="B27876" t="s">
        <v>339</v>
      </c>
      <c r="C27876">
        <v>6</v>
      </c>
      <c r="D27876" t="s">
        <v>140</v>
      </c>
      <c r="E27876" t="s">
        <v>140</v>
      </c>
      <c r="F27876" t="s">
        <v>1007</v>
      </c>
      <c r="G27876" t="s">
        <v>140</v>
      </c>
      <c r="H27876" t="s">
        <v>140</v>
      </c>
      <c r="I27876" t="s">
        <v>140</v>
      </c>
      <c r="J27876" t="s">
        <v>140</v>
      </c>
      <c r="K27876" t="s">
        <v>140</v>
      </c>
      <c r="L27876" t="s">
        <v>140</v>
      </c>
      <c r="M27876" t="s">
        <v>140</v>
      </c>
      <c r="N27876" t="s">
        <v>140</v>
      </c>
      <c r="O27876" t="s">
        <v>140</v>
      </c>
      <c r="P27876" t="s">
        <v>140</v>
      </c>
      <c r="Q27876" t="s">
        <v>140</v>
      </c>
      <c r="R27876" t="s">
        <v>140</v>
      </c>
      <c r="S27876" t="s">
        <v>140</v>
      </c>
      <c r="T27876" t="s">
        <v>140</v>
      </c>
      <c r="U27876" t="s">
        <v>140</v>
      </c>
      <c r="V27876" t="s">
        <v>1006</v>
      </c>
      <c r="W27876" t="s">
        <v>140</v>
      </c>
    </row>
    <row r="27877" spans="1:23" x14ac:dyDescent="0.35">
      <c r="A27877" t="s">
        <v>16</v>
      </c>
      <c r="B27877" t="s">
        <v>1126</v>
      </c>
      <c r="C27877">
        <v>83</v>
      </c>
      <c r="D27877" t="s">
        <v>1043</v>
      </c>
      <c r="E27877" t="s">
        <v>140</v>
      </c>
      <c r="F27877" t="s">
        <v>140</v>
      </c>
      <c r="G27877" t="s">
        <v>140</v>
      </c>
      <c r="H27877" t="s">
        <v>140</v>
      </c>
      <c r="I27877" t="s">
        <v>140</v>
      </c>
      <c r="J27877" t="s">
        <v>140</v>
      </c>
      <c r="K27877" t="s">
        <v>1054</v>
      </c>
      <c r="L27877" t="s">
        <v>1054</v>
      </c>
      <c r="M27877" t="s">
        <v>140</v>
      </c>
      <c r="N27877" t="s">
        <v>140</v>
      </c>
      <c r="O27877" t="s">
        <v>140</v>
      </c>
      <c r="P27877" t="s">
        <v>140</v>
      </c>
      <c r="Q27877" t="s">
        <v>140</v>
      </c>
      <c r="R27877" t="s">
        <v>140</v>
      </c>
      <c r="S27877" t="s">
        <v>1011</v>
      </c>
      <c r="T27877" t="s">
        <v>140</v>
      </c>
      <c r="U27877" t="s">
        <v>1054</v>
      </c>
      <c r="V27877" t="s">
        <v>806</v>
      </c>
      <c r="W27877" t="s">
        <v>775</v>
      </c>
    </row>
    <row r="27878" spans="1:23" x14ac:dyDescent="0.35">
      <c r="A27878" t="s">
        <v>16</v>
      </c>
      <c r="B27878" t="s">
        <v>1127</v>
      </c>
      <c r="C27878">
        <v>107</v>
      </c>
      <c r="D27878" t="s">
        <v>140</v>
      </c>
      <c r="E27878" t="s">
        <v>140</v>
      </c>
      <c r="F27878" t="s">
        <v>140</v>
      </c>
      <c r="G27878" t="s">
        <v>140</v>
      </c>
      <c r="H27878" t="s">
        <v>140</v>
      </c>
      <c r="I27878" t="s">
        <v>1012</v>
      </c>
      <c r="J27878" t="s">
        <v>140</v>
      </c>
      <c r="K27878" t="s">
        <v>775</v>
      </c>
      <c r="L27878" t="s">
        <v>1011</v>
      </c>
      <c r="M27878" t="s">
        <v>140</v>
      </c>
      <c r="N27878" t="s">
        <v>775</v>
      </c>
      <c r="O27878" t="s">
        <v>140</v>
      </c>
      <c r="P27878" t="s">
        <v>140</v>
      </c>
      <c r="Q27878" t="s">
        <v>140</v>
      </c>
      <c r="R27878" t="s">
        <v>140</v>
      </c>
      <c r="S27878" t="s">
        <v>140</v>
      </c>
      <c r="T27878" t="s">
        <v>140</v>
      </c>
      <c r="U27878" t="s">
        <v>140</v>
      </c>
      <c r="V27878" t="s">
        <v>997</v>
      </c>
      <c r="W27878" t="s">
        <v>140</v>
      </c>
    </row>
    <row r="27879" spans="1:23" x14ac:dyDescent="0.35">
      <c r="A27879" t="s">
        <v>16</v>
      </c>
      <c r="B27879" t="s">
        <v>339</v>
      </c>
      <c r="C27879">
        <v>15</v>
      </c>
      <c r="D27879" t="s">
        <v>140</v>
      </c>
      <c r="E27879" t="s">
        <v>140</v>
      </c>
      <c r="F27879" t="s">
        <v>140</v>
      </c>
      <c r="G27879" t="s">
        <v>140</v>
      </c>
      <c r="H27879" t="s">
        <v>140</v>
      </c>
      <c r="I27879" t="s">
        <v>140</v>
      </c>
      <c r="J27879" t="s">
        <v>140</v>
      </c>
      <c r="K27879" t="s">
        <v>140</v>
      </c>
      <c r="L27879" t="s">
        <v>140</v>
      </c>
      <c r="M27879" t="s">
        <v>140</v>
      </c>
      <c r="N27879" t="s">
        <v>140</v>
      </c>
      <c r="O27879" t="s">
        <v>140</v>
      </c>
      <c r="P27879" t="s">
        <v>140</v>
      </c>
      <c r="Q27879" t="s">
        <v>140</v>
      </c>
      <c r="R27879" t="s">
        <v>140</v>
      </c>
      <c r="S27879" t="s">
        <v>140</v>
      </c>
      <c r="T27879" t="s">
        <v>140</v>
      </c>
      <c r="U27879" t="s">
        <v>140</v>
      </c>
      <c r="V27879" t="s">
        <v>177</v>
      </c>
      <c r="W27879" t="s">
        <v>140</v>
      </c>
    </row>
    <row r="27880" spans="1:23" x14ac:dyDescent="0.35">
      <c r="A27880" t="s">
        <v>17</v>
      </c>
      <c r="B27880" t="s">
        <v>1126</v>
      </c>
      <c r="C27880">
        <v>92</v>
      </c>
      <c r="D27880" t="s">
        <v>1021</v>
      </c>
      <c r="E27880" t="s">
        <v>1051</v>
      </c>
      <c r="F27880" t="s">
        <v>140</v>
      </c>
      <c r="G27880" t="s">
        <v>140</v>
      </c>
      <c r="H27880" t="s">
        <v>1009</v>
      </c>
      <c r="I27880" t="s">
        <v>140</v>
      </c>
      <c r="J27880" t="s">
        <v>140</v>
      </c>
      <c r="K27880" t="s">
        <v>1073</v>
      </c>
      <c r="L27880" t="s">
        <v>1012</v>
      </c>
      <c r="M27880" t="s">
        <v>140</v>
      </c>
      <c r="N27880" t="s">
        <v>140</v>
      </c>
      <c r="O27880" t="s">
        <v>140</v>
      </c>
      <c r="P27880" t="s">
        <v>140</v>
      </c>
      <c r="Q27880" t="s">
        <v>140</v>
      </c>
      <c r="R27880" t="s">
        <v>140</v>
      </c>
      <c r="S27880" t="s">
        <v>140</v>
      </c>
      <c r="T27880" t="s">
        <v>140</v>
      </c>
      <c r="U27880" t="s">
        <v>1021</v>
      </c>
      <c r="V27880" t="s">
        <v>270</v>
      </c>
      <c r="W27880" t="s">
        <v>1020</v>
      </c>
    </row>
    <row r="27881" spans="1:23" x14ac:dyDescent="0.35">
      <c r="A27881" t="s">
        <v>17</v>
      </c>
      <c r="B27881" t="s">
        <v>1127</v>
      </c>
      <c r="C27881">
        <v>100</v>
      </c>
      <c r="D27881" t="s">
        <v>1052</v>
      </c>
      <c r="E27881" t="s">
        <v>1016</v>
      </c>
      <c r="F27881" t="s">
        <v>140</v>
      </c>
      <c r="G27881" t="s">
        <v>1054</v>
      </c>
      <c r="H27881" t="s">
        <v>140</v>
      </c>
      <c r="I27881" t="s">
        <v>140</v>
      </c>
      <c r="J27881" t="s">
        <v>140</v>
      </c>
      <c r="K27881" t="s">
        <v>1046</v>
      </c>
      <c r="L27881" t="s">
        <v>1053</v>
      </c>
      <c r="M27881" t="s">
        <v>140</v>
      </c>
      <c r="N27881" t="s">
        <v>140</v>
      </c>
      <c r="O27881" t="s">
        <v>140</v>
      </c>
      <c r="P27881" t="s">
        <v>140</v>
      </c>
      <c r="Q27881" t="s">
        <v>140</v>
      </c>
      <c r="R27881" t="s">
        <v>140</v>
      </c>
      <c r="S27881" t="s">
        <v>1012</v>
      </c>
      <c r="T27881" t="s">
        <v>140</v>
      </c>
      <c r="U27881" t="s">
        <v>1016</v>
      </c>
      <c r="V27881" t="s">
        <v>892</v>
      </c>
      <c r="W27881" t="s">
        <v>1021</v>
      </c>
    </row>
    <row r="27882" spans="1:23" x14ac:dyDescent="0.35">
      <c r="A27882" t="s">
        <v>17</v>
      </c>
      <c r="B27882" t="s">
        <v>339</v>
      </c>
      <c r="C27882">
        <v>11</v>
      </c>
      <c r="D27882" t="s">
        <v>1102</v>
      </c>
      <c r="E27882" t="s">
        <v>140</v>
      </c>
      <c r="F27882" t="s">
        <v>140</v>
      </c>
      <c r="G27882" t="s">
        <v>1102</v>
      </c>
      <c r="H27882" t="s">
        <v>140</v>
      </c>
      <c r="I27882" t="s">
        <v>1102</v>
      </c>
      <c r="J27882" t="s">
        <v>140</v>
      </c>
      <c r="K27882" t="s">
        <v>897</v>
      </c>
      <c r="L27882" t="s">
        <v>140</v>
      </c>
      <c r="M27882" t="s">
        <v>140</v>
      </c>
      <c r="N27882" t="s">
        <v>140</v>
      </c>
      <c r="O27882" t="s">
        <v>140</v>
      </c>
      <c r="P27882" t="s">
        <v>140</v>
      </c>
      <c r="Q27882" t="s">
        <v>140</v>
      </c>
      <c r="R27882" t="s">
        <v>140</v>
      </c>
      <c r="S27882" t="s">
        <v>140</v>
      </c>
      <c r="T27882" t="s">
        <v>140</v>
      </c>
      <c r="U27882" t="s">
        <v>140</v>
      </c>
      <c r="V27882" t="s">
        <v>698</v>
      </c>
      <c r="W27882" t="s">
        <v>140</v>
      </c>
    </row>
    <row r="27883" spans="1:23" x14ac:dyDescent="0.35">
      <c r="A27883" t="s">
        <v>18</v>
      </c>
      <c r="B27883" t="s">
        <v>1126</v>
      </c>
      <c r="C27883">
        <v>93</v>
      </c>
      <c r="D27883" t="s">
        <v>1047</v>
      </c>
      <c r="E27883" t="s">
        <v>1012</v>
      </c>
      <c r="F27883" t="s">
        <v>1010</v>
      </c>
      <c r="G27883" t="s">
        <v>140</v>
      </c>
      <c r="H27883" t="s">
        <v>1010</v>
      </c>
      <c r="I27883" t="s">
        <v>140</v>
      </c>
      <c r="J27883" t="s">
        <v>140</v>
      </c>
      <c r="K27883" t="s">
        <v>140</v>
      </c>
      <c r="L27883" t="s">
        <v>1012</v>
      </c>
      <c r="M27883" t="s">
        <v>140</v>
      </c>
      <c r="N27883" t="s">
        <v>1010</v>
      </c>
      <c r="O27883" t="s">
        <v>140</v>
      </c>
      <c r="P27883" t="s">
        <v>1014</v>
      </c>
      <c r="Q27883" t="s">
        <v>140</v>
      </c>
      <c r="R27883" t="s">
        <v>140</v>
      </c>
      <c r="S27883" t="s">
        <v>140</v>
      </c>
      <c r="T27883" t="s">
        <v>1009</v>
      </c>
      <c r="U27883" t="s">
        <v>1014</v>
      </c>
      <c r="V27883" t="s">
        <v>943</v>
      </c>
      <c r="W27883" t="s">
        <v>140</v>
      </c>
    </row>
    <row r="27884" spans="1:23" x14ac:dyDescent="0.35">
      <c r="A27884" t="s">
        <v>18</v>
      </c>
      <c r="B27884" t="s">
        <v>1127</v>
      </c>
      <c r="C27884">
        <v>103</v>
      </c>
      <c r="D27884" t="s">
        <v>919</v>
      </c>
      <c r="E27884" t="s">
        <v>1009</v>
      </c>
      <c r="F27884" t="s">
        <v>1014</v>
      </c>
      <c r="G27884" t="s">
        <v>140</v>
      </c>
      <c r="H27884" t="s">
        <v>140</v>
      </c>
      <c r="I27884" t="s">
        <v>140</v>
      </c>
      <c r="J27884" t="s">
        <v>1009</v>
      </c>
      <c r="K27884" t="s">
        <v>1009</v>
      </c>
      <c r="L27884" t="s">
        <v>1010</v>
      </c>
      <c r="M27884" t="s">
        <v>140</v>
      </c>
      <c r="N27884" t="s">
        <v>140</v>
      </c>
      <c r="O27884" t="s">
        <v>140</v>
      </c>
      <c r="P27884" t="s">
        <v>140</v>
      </c>
      <c r="Q27884" t="s">
        <v>140</v>
      </c>
      <c r="R27884" t="s">
        <v>140</v>
      </c>
      <c r="S27884" t="s">
        <v>140</v>
      </c>
      <c r="T27884" t="s">
        <v>140</v>
      </c>
      <c r="U27884" t="s">
        <v>919</v>
      </c>
      <c r="V27884" t="s">
        <v>316</v>
      </c>
      <c r="W27884" t="s">
        <v>1014</v>
      </c>
    </row>
    <row r="27885" spans="1:23" x14ac:dyDescent="0.35">
      <c r="A27885" t="s">
        <v>18</v>
      </c>
      <c r="B27885" t="s">
        <v>339</v>
      </c>
      <c r="C27885">
        <v>8</v>
      </c>
      <c r="D27885" t="s">
        <v>1048</v>
      </c>
      <c r="E27885" t="s">
        <v>140</v>
      </c>
      <c r="F27885" t="s">
        <v>140</v>
      </c>
      <c r="G27885" t="s">
        <v>140</v>
      </c>
      <c r="H27885" t="s">
        <v>140</v>
      </c>
      <c r="I27885" t="s">
        <v>140</v>
      </c>
      <c r="J27885" t="s">
        <v>140</v>
      </c>
      <c r="K27885" t="s">
        <v>140</v>
      </c>
      <c r="L27885" t="s">
        <v>140</v>
      </c>
      <c r="M27885" t="s">
        <v>140</v>
      </c>
      <c r="N27885" t="s">
        <v>140</v>
      </c>
      <c r="O27885" t="s">
        <v>140</v>
      </c>
      <c r="P27885" t="s">
        <v>140</v>
      </c>
      <c r="Q27885" t="s">
        <v>140</v>
      </c>
      <c r="R27885" t="s">
        <v>140</v>
      </c>
      <c r="S27885" t="s">
        <v>140</v>
      </c>
      <c r="T27885" t="s">
        <v>140</v>
      </c>
      <c r="U27885" t="s">
        <v>140</v>
      </c>
      <c r="V27885" t="s">
        <v>1160</v>
      </c>
      <c r="W27885" t="s">
        <v>140</v>
      </c>
    </row>
    <row r="27886" spans="1:23" x14ac:dyDescent="0.35">
      <c r="A27886" t="s">
        <v>19</v>
      </c>
      <c r="B27886" t="s">
        <v>1126</v>
      </c>
      <c r="C27886">
        <v>96</v>
      </c>
      <c r="D27886" t="s">
        <v>140</v>
      </c>
      <c r="E27886" t="s">
        <v>1011</v>
      </c>
      <c r="F27886" t="s">
        <v>775</v>
      </c>
      <c r="G27886" t="s">
        <v>140</v>
      </c>
      <c r="H27886" t="s">
        <v>140</v>
      </c>
      <c r="I27886" t="s">
        <v>140</v>
      </c>
      <c r="J27886" t="s">
        <v>140</v>
      </c>
      <c r="K27886" t="s">
        <v>1013</v>
      </c>
      <c r="L27886" t="s">
        <v>775</v>
      </c>
      <c r="M27886" t="s">
        <v>140</v>
      </c>
      <c r="N27886" t="s">
        <v>1010</v>
      </c>
      <c r="O27886" t="s">
        <v>140</v>
      </c>
      <c r="P27886" t="s">
        <v>140</v>
      </c>
      <c r="Q27886" t="s">
        <v>140</v>
      </c>
      <c r="R27886" t="s">
        <v>140</v>
      </c>
      <c r="S27886" t="s">
        <v>140</v>
      </c>
      <c r="T27886" t="s">
        <v>140</v>
      </c>
      <c r="U27886" t="s">
        <v>140</v>
      </c>
      <c r="V27886" t="s">
        <v>1113</v>
      </c>
      <c r="W27886" t="s">
        <v>140</v>
      </c>
    </row>
    <row r="27887" spans="1:23" x14ac:dyDescent="0.35">
      <c r="A27887" t="s">
        <v>19</v>
      </c>
      <c r="B27887" t="s">
        <v>1127</v>
      </c>
      <c r="C27887">
        <v>99</v>
      </c>
      <c r="D27887" t="s">
        <v>1070</v>
      </c>
      <c r="E27887" t="s">
        <v>1016</v>
      </c>
      <c r="F27887" t="s">
        <v>1008</v>
      </c>
      <c r="G27887" t="s">
        <v>1009</v>
      </c>
      <c r="H27887" t="s">
        <v>140</v>
      </c>
      <c r="I27887" t="s">
        <v>140</v>
      </c>
      <c r="J27887" t="s">
        <v>140</v>
      </c>
      <c r="K27887" t="s">
        <v>1054</v>
      </c>
      <c r="L27887" t="s">
        <v>1055</v>
      </c>
      <c r="M27887" t="s">
        <v>140</v>
      </c>
      <c r="N27887" t="s">
        <v>140</v>
      </c>
      <c r="O27887" t="s">
        <v>140</v>
      </c>
      <c r="P27887" t="s">
        <v>140</v>
      </c>
      <c r="Q27887" t="s">
        <v>140</v>
      </c>
      <c r="R27887" t="s">
        <v>140</v>
      </c>
      <c r="S27887" t="s">
        <v>140</v>
      </c>
      <c r="T27887" t="s">
        <v>140</v>
      </c>
      <c r="U27887" t="s">
        <v>1063</v>
      </c>
      <c r="V27887" t="s">
        <v>717</v>
      </c>
      <c r="W27887" t="s">
        <v>1014</v>
      </c>
    </row>
    <row r="27888" spans="1:23" x14ac:dyDescent="0.35">
      <c r="A27888" t="s">
        <v>19</v>
      </c>
      <c r="B27888" t="s">
        <v>339</v>
      </c>
      <c r="C27888">
        <v>11</v>
      </c>
      <c r="D27888" t="s">
        <v>95</v>
      </c>
      <c r="E27888" t="s">
        <v>95</v>
      </c>
      <c r="F27888" t="s">
        <v>95</v>
      </c>
      <c r="G27888" t="s">
        <v>140</v>
      </c>
      <c r="H27888" t="s">
        <v>140</v>
      </c>
      <c r="I27888" t="s">
        <v>140</v>
      </c>
      <c r="J27888" t="s">
        <v>140</v>
      </c>
      <c r="K27888" t="s">
        <v>140</v>
      </c>
      <c r="L27888" t="s">
        <v>140</v>
      </c>
      <c r="M27888" t="s">
        <v>140</v>
      </c>
      <c r="N27888" t="s">
        <v>140</v>
      </c>
      <c r="O27888" t="s">
        <v>140</v>
      </c>
      <c r="P27888" t="s">
        <v>140</v>
      </c>
      <c r="Q27888" t="s">
        <v>140</v>
      </c>
      <c r="R27888" t="s">
        <v>140</v>
      </c>
      <c r="S27888" t="s">
        <v>140</v>
      </c>
      <c r="T27888" t="s">
        <v>140</v>
      </c>
      <c r="U27888" t="s">
        <v>140</v>
      </c>
      <c r="V27888" t="s">
        <v>587</v>
      </c>
      <c r="W27888" t="s">
        <v>140</v>
      </c>
    </row>
    <row r="27889" spans="1:23" x14ac:dyDescent="0.35">
      <c r="A27889" t="s">
        <v>20</v>
      </c>
      <c r="B27889" t="s">
        <v>1126</v>
      </c>
      <c r="C27889">
        <v>87</v>
      </c>
      <c r="D27889" t="s">
        <v>147</v>
      </c>
      <c r="E27889" t="s">
        <v>1016</v>
      </c>
      <c r="F27889" t="s">
        <v>903</v>
      </c>
      <c r="G27889" t="s">
        <v>1016</v>
      </c>
      <c r="H27889" t="s">
        <v>140</v>
      </c>
      <c r="I27889" t="s">
        <v>1066</v>
      </c>
      <c r="J27889" t="s">
        <v>140</v>
      </c>
      <c r="K27889" t="s">
        <v>971</v>
      </c>
      <c r="L27889" t="s">
        <v>1047</v>
      </c>
      <c r="M27889" t="s">
        <v>140</v>
      </c>
      <c r="N27889" t="s">
        <v>140</v>
      </c>
      <c r="O27889" t="s">
        <v>775</v>
      </c>
      <c r="P27889" t="s">
        <v>140</v>
      </c>
      <c r="Q27889" t="s">
        <v>140</v>
      </c>
      <c r="R27889" t="s">
        <v>140</v>
      </c>
      <c r="S27889" t="s">
        <v>140</v>
      </c>
      <c r="T27889" t="s">
        <v>140</v>
      </c>
      <c r="U27889" t="s">
        <v>1008</v>
      </c>
      <c r="V27889" t="s">
        <v>989</v>
      </c>
      <c r="W27889" t="s">
        <v>140</v>
      </c>
    </row>
    <row r="27890" spans="1:23" x14ac:dyDescent="0.35">
      <c r="A27890" t="s">
        <v>20</v>
      </c>
      <c r="B27890" t="s">
        <v>1127</v>
      </c>
      <c r="C27890">
        <v>115</v>
      </c>
      <c r="D27890" t="s">
        <v>345</v>
      </c>
      <c r="E27890" t="s">
        <v>1016</v>
      </c>
      <c r="F27890" t="s">
        <v>1010</v>
      </c>
      <c r="G27890" t="s">
        <v>140</v>
      </c>
      <c r="H27890" t="s">
        <v>140</v>
      </c>
      <c r="I27890" t="s">
        <v>1010</v>
      </c>
      <c r="J27890" t="s">
        <v>140</v>
      </c>
      <c r="K27890" t="s">
        <v>1012</v>
      </c>
      <c r="L27890" t="s">
        <v>1013</v>
      </c>
      <c r="M27890" t="s">
        <v>140</v>
      </c>
      <c r="N27890" t="s">
        <v>140</v>
      </c>
      <c r="O27890" t="s">
        <v>140</v>
      </c>
      <c r="P27890" t="s">
        <v>140</v>
      </c>
      <c r="Q27890" t="s">
        <v>140</v>
      </c>
      <c r="R27890" t="s">
        <v>140</v>
      </c>
      <c r="S27890" t="s">
        <v>140</v>
      </c>
      <c r="T27890" t="s">
        <v>140</v>
      </c>
      <c r="U27890" t="s">
        <v>140</v>
      </c>
      <c r="V27890" t="s">
        <v>110</v>
      </c>
      <c r="W27890" t="s">
        <v>1010</v>
      </c>
    </row>
    <row r="27891" spans="1:23" x14ac:dyDescent="0.35">
      <c r="A27891" t="s">
        <v>20</v>
      </c>
      <c r="B27891" t="s">
        <v>339</v>
      </c>
      <c r="C27891">
        <v>4</v>
      </c>
      <c r="D27891" t="s">
        <v>140</v>
      </c>
      <c r="E27891" t="s">
        <v>140</v>
      </c>
      <c r="F27891" t="s">
        <v>140</v>
      </c>
      <c r="G27891" t="s">
        <v>140</v>
      </c>
      <c r="H27891" t="s">
        <v>140</v>
      </c>
      <c r="I27891" t="s">
        <v>140</v>
      </c>
      <c r="J27891" t="s">
        <v>140</v>
      </c>
      <c r="K27891" t="s">
        <v>140</v>
      </c>
      <c r="L27891" t="s">
        <v>140</v>
      </c>
      <c r="M27891" t="s">
        <v>140</v>
      </c>
      <c r="N27891" t="s">
        <v>140</v>
      </c>
      <c r="O27891" t="s">
        <v>140</v>
      </c>
      <c r="P27891" t="s">
        <v>140</v>
      </c>
      <c r="Q27891" t="s">
        <v>140</v>
      </c>
      <c r="R27891" t="s">
        <v>140</v>
      </c>
      <c r="S27891" t="s">
        <v>140</v>
      </c>
      <c r="T27891" t="s">
        <v>140</v>
      </c>
      <c r="U27891" t="s">
        <v>140</v>
      </c>
      <c r="V27891" t="s">
        <v>177</v>
      </c>
      <c r="W27891" t="s">
        <v>140</v>
      </c>
    </row>
    <row r="27892" spans="1:23" x14ac:dyDescent="0.35">
      <c r="A27892" t="s">
        <v>21</v>
      </c>
      <c r="B27892" t="s">
        <v>1126</v>
      </c>
      <c r="C27892">
        <v>58</v>
      </c>
      <c r="D27892" t="s">
        <v>1004</v>
      </c>
      <c r="E27892" t="s">
        <v>1098</v>
      </c>
      <c r="F27892" t="s">
        <v>140</v>
      </c>
      <c r="G27892" t="s">
        <v>1098</v>
      </c>
      <c r="H27892" t="s">
        <v>140</v>
      </c>
      <c r="I27892" t="s">
        <v>140</v>
      </c>
      <c r="J27892" t="s">
        <v>140</v>
      </c>
      <c r="K27892" t="s">
        <v>1004</v>
      </c>
      <c r="L27892" t="s">
        <v>140</v>
      </c>
      <c r="M27892" t="s">
        <v>140</v>
      </c>
      <c r="N27892" t="s">
        <v>1098</v>
      </c>
      <c r="O27892" t="s">
        <v>140</v>
      </c>
      <c r="P27892" t="s">
        <v>140</v>
      </c>
      <c r="Q27892" t="s">
        <v>1098</v>
      </c>
      <c r="R27892" t="s">
        <v>140</v>
      </c>
      <c r="S27892" t="s">
        <v>1098</v>
      </c>
      <c r="T27892" t="s">
        <v>140</v>
      </c>
      <c r="U27892" t="s">
        <v>1004</v>
      </c>
      <c r="V27892" t="s">
        <v>923</v>
      </c>
      <c r="W27892" t="s">
        <v>140</v>
      </c>
    </row>
    <row r="27893" spans="1:23" x14ac:dyDescent="0.35">
      <c r="A27893" t="s">
        <v>21</v>
      </c>
      <c r="B27893" t="s">
        <v>1127</v>
      </c>
      <c r="C27893">
        <v>144</v>
      </c>
      <c r="D27893" t="s">
        <v>971</v>
      </c>
      <c r="E27893" t="s">
        <v>1014</v>
      </c>
      <c r="F27893" t="s">
        <v>140</v>
      </c>
      <c r="G27893" t="s">
        <v>140</v>
      </c>
      <c r="H27893" t="s">
        <v>140</v>
      </c>
      <c r="I27893" t="s">
        <v>140</v>
      </c>
      <c r="J27893" t="s">
        <v>140</v>
      </c>
      <c r="K27893" t="s">
        <v>1073</v>
      </c>
      <c r="L27893" t="s">
        <v>1014</v>
      </c>
      <c r="M27893" t="s">
        <v>140</v>
      </c>
      <c r="N27893" t="s">
        <v>140</v>
      </c>
      <c r="O27893" t="s">
        <v>140</v>
      </c>
      <c r="P27893" t="s">
        <v>140</v>
      </c>
      <c r="Q27893" t="s">
        <v>1014</v>
      </c>
      <c r="R27893" t="s">
        <v>1014</v>
      </c>
      <c r="S27893" t="s">
        <v>140</v>
      </c>
      <c r="T27893" t="s">
        <v>140</v>
      </c>
      <c r="U27893" t="s">
        <v>1014</v>
      </c>
      <c r="V27893" t="s">
        <v>974</v>
      </c>
      <c r="W27893" t="s">
        <v>140</v>
      </c>
    </row>
    <row r="27894" spans="1:23" x14ac:dyDescent="0.35">
      <c r="A27894" t="s">
        <v>21</v>
      </c>
      <c r="B27894" t="s">
        <v>339</v>
      </c>
      <c r="C27894">
        <v>8</v>
      </c>
      <c r="D27894" t="s">
        <v>140</v>
      </c>
      <c r="E27894" t="s">
        <v>140</v>
      </c>
      <c r="F27894" t="s">
        <v>140</v>
      </c>
      <c r="G27894" t="s">
        <v>140</v>
      </c>
      <c r="H27894" t="s">
        <v>140</v>
      </c>
      <c r="I27894" t="s">
        <v>140</v>
      </c>
      <c r="J27894" t="s">
        <v>140</v>
      </c>
      <c r="K27894" t="s">
        <v>140</v>
      </c>
      <c r="L27894" t="s">
        <v>140</v>
      </c>
      <c r="M27894" t="s">
        <v>140</v>
      </c>
      <c r="N27894" t="s">
        <v>140</v>
      </c>
      <c r="O27894" t="s">
        <v>140</v>
      </c>
      <c r="P27894" t="s">
        <v>140</v>
      </c>
      <c r="Q27894" t="s">
        <v>140</v>
      </c>
      <c r="R27894" t="s">
        <v>140</v>
      </c>
      <c r="S27894" t="s">
        <v>140</v>
      </c>
      <c r="T27894" t="s">
        <v>140</v>
      </c>
      <c r="U27894" t="s">
        <v>140</v>
      </c>
      <c r="V27894" t="s">
        <v>177</v>
      </c>
      <c r="W27894" t="s">
        <v>140</v>
      </c>
    </row>
    <row r="27895" spans="1:23" x14ac:dyDescent="0.35">
      <c r="A27895" t="s">
        <v>22</v>
      </c>
      <c r="B27895" t="s">
        <v>1126</v>
      </c>
      <c r="C27895">
        <v>87</v>
      </c>
      <c r="D27895" t="s">
        <v>140</v>
      </c>
      <c r="E27895" t="s">
        <v>140</v>
      </c>
      <c r="F27895" t="s">
        <v>140</v>
      </c>
      <c r="G27895" t="s">
        <v>140</v>
      </c>
      <c r="H27895" t="s">
        <v>140</v>
      </c>
      <c r="I27895" t="s">
        <v>940</v>
      </c>
      <c r="J27895" t="s">
        <v>140</v>
      </c>
      <c r="K27895" t="s">
        <v>140</v>
      </c>
      <c r="L27895" t="s">
        <v>140</v>
      </c>
      <c r="M27895" t="s">
        <v>140</v>
      </c>
      <c r="N27895" t="s">
        <v>1013</v>
      </c>
      <c r="O27895" t="s">
        <v>140</v>
      </c>
      <c r="P27895" t="s">
        <v>1013</v>
      </c>
      <c r="Q27895" t="s">
        <v>140</v>
      </c>
      <c r="R27895" t="s">
        <v>140</v>
      </c>
      <c r="S27895" t="s">
        <v>775</v>
      </c>
      <c r="T27895" t="s">
        <v>140</v>
      </c>
      <c r="U27895" t="s">
        <v>1017</v>
      </c>
      <c r="V27895" t="s">
        <v>839</v>
      </c>
      <c r="W27895" t="s">
        <v>140</v>
      </c>
    </row>
    <row r="27896" spans="1:23" x14ac:dyDescent="0.35">
      <c r="A27896" t="s">
        <v>22</v>
      </c>
      <c r="B27896" t="s">
        <v>1127</v>
      </c>
      <c r="C27896">
        <v>111</v>
      </c>
      <c r="D27896" t="s">
        <v>1063</v>
      </c>
      <c r="E27896" t="s">
        <v>140</v>
      </c>
      <c r="F27896" t="s">
        <v>140</v>
      </c>
      <c r="G27896" t="s">
        <v>1063</v>
      </c>
      <c r="H27896" t="s">
        <v>140</v>
      </c>
      <c r="I27896" t="s">
        <v>140</v>
      </c>
      <c r="J27896" t="s">
        <v>140</v>
      </c>
      <c r="K27896" t="s">
        <v>140</v>
      </c>
      <c r="L27896" t="s">
        <v>1043</v>
      </c>
      <c r="M27896" t="s">
        <v>140</v>
      </c>
      <c r="N27896" t="s">
        <v>140</v>
      </c>
      <c r="O27896" t="s">
        <v>140</v>
      </c>
      <c r="P27896" t="s">
        <v>140</v>
      </c>
      <c r="Q27896" t="s">
        <v>140</v>
      </c>
      <c r="R27896" t="s">
        <v>140</v>
      </c>
      <c r="S27896" t="s">
        <v>140</v>
      </c>
      <c r="T27896" t="s">
        <v>140</v>
      </c>
      <c r="U27896" t="s">
        <v>1055</v>
      </c>
      <c r="V27896" t="s">
        <v>1025</v>
      </c>
      <c r="W27896" t="s">
        <v>140</v>
      </c>
    </row>
    <row r="27897" spans="1:23" x14ac:dyDescent="0.35">
      <c r="A27897" t="s">
        <v>22</v>
      </c>
      <c r="B27897" t="s">
        <v>339</v>
      </c>
      <c r="C27897">
        <v>11</v>
      </c>
      <c r="D27897" t="s">
        <v>140</v>
      </c>
      <c r="E27897" t="s">
        <v>140</v>
      </c>
      <c r="F27897" t="s">
        <v>140</v>
      </c>
      <c r="G27897" t="s">
        <v>140</v>
      </c>
      <c r="H27897" t="s">
        <v>140</v>
      </c>
      <c r="I27897" t="s">
        <v>140</v>
      </c>
      <c r="J27897" t="s">
        <v>140</v>
      </c>
      <c r="K27897" t="s">
        <v>140</v>
      </c>
      <c r="L27897" t="s">
        <v>140</v>
      </c>
      <c r="M27897" t="s">
        <v>140</v>
      </c>
      <c r="N27897" t="s">
        <v>140</v>
      </c>
      <c r="O27897" t="s">
        <v>140</v>
      </c>
      <c r="P27897" t="s">
        <v>140</v>
      </c>
      <c r="Q27897" t="s">
        <v>140</v>
      </c>
      <c r="R27897" t="s">
        <v>140</v>
      </c>
      <c r="S27897" t="s">
        <v>140</v>
      </c>
      <c r="T27897" t="s">
        <v>140</v>
      </c>
      <c r="U27897" t="s">
        <v>140</v>
      </c>
      <c r="V27897" t="s">
        <v>177</v>
      </c>
      <c r="W27897" t="s">
        <v>140</v>
      </c>
    </row>
    <row r="27898" spans="1:23" x14ac:dyDescent="0.35">
      <c r="A27898" t="s">
        <v>23</v>
      </c>
      <c r="B27898" t="s">
        <v>1126</v>
      </c>
      <c r="C27898">
        <v>98</v>
      </c>
      <c r="D27898" t="s">
        <v>733</v>
      </c>
      <c r="E27898" t="s">
        <v>1050</v>
      </c>
      <c r="F27898" t="s">
        <v>1011</v>
      </c>
      <c r="G27898" t="s">
        <v>1014</v>
      </c>
      <c r="H27898" t="s">
        <v>140</v>
      </c>
      <c r="I27898" t="s">
        <v>1019</v>
      </c>
      <c r="J27898" t="s">
        <v>140</v>
      </c>
      <c r="K27898" t="s">
        <v>988</v>
      </c>
      <c r="L27898" t="s">
        <v>1019</v>
      </c>
      <c r="M27898" t="s">
        <v>140</v>
      </c>
      <c r="N27898" t="s">
        <v>140</v>
      </c>
      <c r="O27898" t="s">
        <v>140</v>
      </c>
      <c r="P27898" t="s">
        <v>140</v>
      </c>
      <c r="Q27898" t="s">
        <v>140</v>
      </c>
      <c r="R27898" t="s">
        <v>140</v>
      </c>
      <c r="S27898" t="s">
        <v>140</v>
      </c>
      <c r="T27898" t="s">
        <v>140</v>
      </c>
      <c r="U27898" t="s">
        <v>140</v>
      </c>
      <c r="V27898" t="s">
        <v>1086</v>
      </c>
      <c r="W27898" t="s">
        <v>1010</v>
      </c>
    </row>
    <row r="27899" spans="1:23" x14ac:dyDescent="0.35">
      <c r="A27899" t="s">
        <v>23</v>
      </c>
      <c r="B27899" t="s">
        <v>1127</v>
      </c>
      <c r="C27899">
        <v>94</v>
      </c>
      <c r="D27899" t="s">
        <v>991</v>
      </c>
      <c r="E27899" t="s">
        <v>1043</v>
      </c>
      <c r="F27899" t="s">
        <v>1060</v>
      </c>
      <c r="G27899" t="s">
        <v>1066</v>
      </c>
      <c r="H27899" t="s">
        <v>140</v>
      </c>
      <c r="I27899" t="s">
        <v>140</v>
      </c>
      <c r="J27899" t="s">
        <v>140</v>
      </c>
      <c r="K27899" t="s">
        <v>940</v>
      </c>
      <c r="L27899" t="s">
        <v>140</v>
      </c>
      <c r="M27899" t="s">
        <v>140</v>
      </c>
      <c r="N27899" t="s">
        <v>140</v>
      </c>
      <c r="O27899" t="s">
        <v>140</v>
      </c>
      <c r="P27899" t="s">
        <v>140</v>
      </c>
      <c r="Q27899" t="s">
        <v>140</v>
      </c>
      <c r="R27899" t="s">
        <v>140</v>
      </c>
      <c r="S27899" t="s">
        <v>140</v>
      </c>
      <c r="T27899" t="s">
        <v>140</v>
      </c>
      <c r="U27899" t="s">
        <v>140</v>
      </c>
      <c r="V27899" t="s">
        <v>969</v>
      </c>
      <c r="W27899" t="s">
        <v>140</v>
      </c>
    </row>
    <row r="27900" spans="1:23" x14ac:dyDescent="0.35">
      <c r="A27900" t="s">
        <v>23</v>
      </c>
      <c r="B27900" t="s">
        <v>339</v>
      </c>
      <c r="C27900">
        <v>12</v>
      </c>
      <c r="D27900" t="s">
        <v>412</v>
      </c>
      <c r="E27900" t="s">
        <v>1052</v>
      </c>
      <c r="F27900" t="s">
        <v>785</v>
      </c>
      <c r="G27900" t="s">
        <v>140</v>
      </c>
      <c r="H27900" t="s">
        <v>140</v>
      </c>
      <c r="I27900" t="s">
        <v>140</v>
      </c>
      <c r="J27900" t="s">
        <v>140</v>
      </c>
      <c r="K27900" t="s">
        <v>69</v>
      </c>
      <c r="L27900" t="s">
        <v>140</v>
      </c>
      <c r="M27900" t="s">
        <v>140</v>
      </c>
      <c r="N27900" t="s">
        <v>140</v>
      </c>
      <c r="O27900" t="s">
        <v>140</v>
      </c>
      <c r="P27900" t="s">
        <v>140</v>
      </c>
      <c r="Q27900" t="s">
        <v>140</v>
      </c>
      <c r="R27900" t="s">
        <v>140</v>
      </c>
      <c r="S27900" t="s">
        <v>140</v>
      </c>
      <c r="T27900" t="s">
        <v>140</v>
      </c>
      <c r="U27900" t="s">
        <v>140</v>
      </c>
      <c r="V27900" t="s">
        <v>822</v>
      </c>
      <c r="W27900" t="s">
        <v>140</v>
      </c>
    </row>
    <row r="27901" spans="1:23" x14ac:dyDescent="0.35">
      <c r="A27901" t="s">
        <v>24</v>
      </c>
      <c r="B27901" t="s">
        <v>1126</v>
      </c>
      <c r="C27901">
        <v>86</v>
      </c>
      <c r="D27901" t="s">
        <v>140</v>
      </c>
      <c r="E27901" t="s">
        <v>140</v>
      </c>
      <c r="F27901" t="s">
        <v>140</v>
      </c>
      <c r="G27901" t="s">
        <v>140</v>
      </c>
      <c r="H27901" t="s">
        <v>140</v>
      </c>
      <c r="I27901" t="s">
        <v>1013</v>
      </c>
      <c r="J27901" t="s">
        <v>140</v>
      </c>
      <c r="K27901" t="s">
        <v>1012</v>
      </c>
      <c r="L27901" t="s">
        <v>140</v>
      </c>
      <c r="M27901" t="s">
        <v>140</v>
      </c>
      <c r="N27901" t="s">
        <v>140</v>
      </c>
      <c r="O27901" t="s">
        <v>140</v>
      </c>
      <c r="P27901" t="s">
        <v>1010</v>
      </c>
      <c r="Q27901" t="s">
        <v>140</v>
      </c>
      <c r="R27901" t="s">
        <v>140</v>
      </c>
      <c r="S27901" t="s">
        <v>140</v>
      </c>
      <c r="T27901" t="s">
        <v>140</v>
      </c>
      <c r="U27901" t="s">
        <v>140</v>
      </c>
      <c r="V27901" t="s">
        <v>1144</v>
      </c>
      <c r="W27901" t="s">
        <v>1017</v>
      </c>
    </row>
    <row r="27902" spans="1:23" x14ac:dyDescent="0.35">
      <c r="A27902" t="s">
        <v>24</v>
      </c>
      <c r="B27902" t="s">
        <v>1127</v>
      </c>
      <c r="C27902">
        <v>117</v>
      </c>
      <c r="D27902" t="s">
        <v>1058</v>
      </c>
      <c r="E27902" t="s">
        <v>1013</v>
      </c>
      <c r="F27902" t="s">
        <v>140</v>
      </c>
      <c r="G27902" t="s">
        <v>140</v>
      </c>
      <c r="H27902" t="s">
        <v>140</v>
      </c>
      <c r="I27902" t="s">
        <v>140</v>
      </c>
      <c r="J27902" t="s">
        <v>140</v>
      </c>
      <c r="K27902" t="s">
        <v>1063</v>
      </c>
      <c r="L27902" t="s">
        <v>1063</v>
      </c>
      <c r="M27902" t="s">
        <v>140</v>
      </c>
      <c r="N27902" t="s">
        <v>140</v>
      </c>
      <c r="O27902" t="s">
        <v>140</v>
      </c>
      <c r="P27902" t="s">
        <v>140</v>
      </c>
      <c r="Q27902" t="s">
        <v>140</v>
      </c>
      <c r="R27902" t="s">
        <v>140</v>
      </c>
      <c r="S27902" t="s">
        <v>140</v>
      </c>
      <c r="T27902" t="s">
        <v>140</v>
      </c>
      <c r="U27902" t="s">
        <v>140</v>
      </c>
      <c r="V27902" t="s">
        <v>1207</v>
      </c>
      <c r="W27902" t="s">
        <v>140</v>
      </c>
    </row>
    <row r="27903" spans="1:23" x14ac:dyDescent="0.35">
      <c r="A27903" t="s">
        <v>24</v>
      </c>
      <c r="B27903" t="s">
        <v>339</v>
      </c>
      <c r="C27903">
        <v>4</v>
      </c>
      <c r="D27903" t="s">
        <v>140</v>
      </c>
      <c r="E27903" t="s">
        <v>385</v>
      </c>
      <c r="F27903" t="s">
        <v>140</v>
      </c>
      <c r="G27903" t="s">
        <v>140</v>
      </c>
      <c r="H27903" t="s">
        <v>140</v>
      </c>
      <c r="I27903" t="s">
        <v>140</v>
      </c>
      <c r="J27903" t="s">
        <v>140</v>
      </c>
      <c r="K27903" t="s">
        <v>140</v>
      </c>
      <c r="L27903" t="s">
        <v>140</v>
      </c>
      <c r="M27903" t="s">
        <v>140</v>
      </c>
      <c r="N27903" t="s">
        <v>140</v>
      </c>
      <c r="O27903" t="s">
        <v>140</v>
      </c>
      <c r="P27903" t="s">
        <v>140</v>
      </c>
      <c r="Q27903" t="s">
        <v>140</v>
      </c>
      <c r="R27903" t="s">
        <v>140</v>
      </c>
      <c r="S27903" t="s">
        <v>140</v>
      </c>
      <c r="T27903" t="s">
        <v>140</v>
      </c>
      <c r="U27903" t="s">
        <v>140</v>
      </c>
      <c r="V27903" t="s">
        <v>384</v>
      </c>
      <c r="W27903" t="s">
        <v>140</v>
      </c>
    </row>
    <row r="27904" spans="1:23" x14ac:dyDescent="0.35">
      <c r="A27904" t="s">
        <v>25</v>
      </c>
      <c r="B27904" t="s">
        <v>1126</v>
      </c>
      <c r="C27904">
        <v>85</v>
      </c>
      <c r="D27904" t="s">
        <v>1013</v>
      </c>
      <c r="E27904" t="s">
        <v>140</v>
      </c>
      <c r="F27904" t="s">
        <v>140</v>
      </c>
      <c r="G27904" t="s">
        <v>140</v>
      </c>
      <c r="H27904" t="s">
        <v>140</v>
      </c>
      <c r="I27904" t="s">
        <v>140</v>
      </c>
      <c r="J27904" t="s">
        <v>140</v>
      </c>
      <c r="K27904" t="s">
        <v>1019</v>
      </c>
      <c r="L27904" t="s">
        <v>1050</v>
      </c>
      <c r="M27904" t="s">
        <v>140</v>
      </c>
      <c r="N27904" t="s">
        <v>1017</v>
      </c>
      <c r="O27904" t="s">
        <v>140</v>
      </c>
      <c r="P27904" t="s">
        <v>140</v>
      </c>
      <c r="Q27904" t="s">
        <v>140</v>
      </c>
      <c r="R27904" t="s">
        <v>140</v>
      </c>
      <c r="S27904" t="s">
        <v>1017</v>
      </c>
      <c r="T27904" t="s">
        <v>140</v>
      </c>
      <c r="U27904" t="s">
        <v>515</v>
      </c>
      <c r="V27904" t="s">
        <v>130</v>
      </c>
      <c r="W27904" t="s">
        <v>140</v>
      </c>
    </row>
    <row r="27905" spans="1:23" x14ac:dyDescent="0.35">
      <c r="A27905" t="s">
        <v>25</v>
      </c>
      <c r="B27905" t="s">
        <v>1127</v>
      </c>
      <c r="C27905">
        <v>111</v>
      </c>
      <c r="D27905" t="s">
        <v>1020</v>
      </c>
      <c r="E27905" t="s">
        <v>140</v>
      </c>
      <c r="F27905" t="s">
        <v>140</v>
      </c>
      <c r="G27905" t="s">
        <v>140</v>
      </c>
      <c r="H27905" t="s">
        <v>140</v>
      </c>
      <c r="I27905" t="s">
        <v>1014</v>
      </c>
      <c r="J27905" t="s">
        <v>140</v>
      </c>
      <c r="K27905" t="s">
        <v>1014</v>
      </c>
      <c r="L27905" t="s">
        <v>1016</v>
      </c>
      <c r="M27905" t="s">
        <v>140</v>
      </c>
      <c r="N27905" t="s">
        <v>1014</v>
      </c>
      <c r="O27905" t="s">
        <v>140</v>
      </c>
      <c r="P27905" t="s">
        <v>140</v>
      </c>
      <c r="Q27905" t="s">
        <v>140</v>
      </c>
      <c r="R27905" t="s">
        <v>140</v>
      </c>
      <c r="S27905" t="s">
        <v>1019</v>
      </c>
      <c r="T27905" t="s">
        <v>1098</v>
      </c>
      <c r="U27905" t="s">
        <v>140</v>
      </c>
      <c r="V27905" t="s">
        <v>987</v>
      </c>
      <c r="W27905" t="s">
        <v>140</v>
      </c>
    </row>
    <row r="27906" spans="1:23" x14ac:dyDescent="0.35">
      <c r="A27906" t="s">
        <v>25</v>
      </c>
      <c r="B27906" t="s">
        <v>339</v>
      </c>
      <c r="C27906">
        <v>8</v>
      </c>
      <c r="D27906" t="s">
        <v>140</v>
      </c>
      <c r="E27906" t="s">
        <v>140</v>
      </c>
      <c r="F27906" t="s">
        <v>140</v>
      </c>
      <c r="G27906" t="s">
        <v>140</v>
      </c>
      <c r="H27906" t="s">
        <v>140</v>
      </c>
      <c r="I27906" t="s">
        <v>140</v>
      </c>
      <c r="J27906" t="s">
        <v>140</v>
      </c>
      <c r="K27906" t="s">
        <v>140</v>
      </c>
      <c r="L27906" t="s">
        <v>140</v>
      </c>
      <c r="M27906" t="s">
        <v>140</v>
      </c>
      <c r="N27906" t="s">
        <v>140</v>
      </c>
      <c r="O27906" t="s">
        <v>140</v>
      </c>
      <c r="P27906" t="s">
        <v>140</v>
      </c>
      <c r="Q27906" t="s">
        <v>140</v>
      </c>
      <c r="R27906" t="s">
        <v>140</v>
      </c>
      <c r="S27906" t="s">
        <v>140</v>
      </c>
      <c r="T27906" t="s">
        <v>140</v>
      </c>
      <c r="U27906" t="s">
        <v>140</v>
      </c>
      <c r="V27906" t="s">
        <v>177</v>
      </c>
      <c r="W27906" t="s">
        <v>140</v>
      </c>
    </row>
    <row r="27907" spans="1:23" x14ac:dyDescent="0.35">
      <c r="A27907" t="s">
        <v>26</v>
      </c>
      <c r="B27907" t="s">
        <v>1126</v>
      </c>
      <c r="C27907">
        <v>91</v>
      </c>
      <c r="D27907" t="s">
        <v>775</v>
      </c>
      <c r="E27907" t="s">
        <v>140</v>
      </c>
      <c r="F27907" t="s">
        <v>140</v>
      </c>
      <c r="G27907" t="s">
        <v>140</v>
      </c>
      <c r="H27907" t="s">
        <v>140</v>
      </c>
      <c r="I27907" t="s">
        <v>949</v>
      </c>
      <c r="J27907" t="s">
        <v>140</v>
      </c>
      <c r="K27907" t="s">
        <v>140</v>
      </c>
      <c r="L27907" t="s">
        <v>515</v>
      </c>
      <c r="M27907" t="s">
        <v>140</v>
      </c>
      <c r="N27907" t="s">
        <v>140</v>
      </c>
      <c r="O27907" t="s">
        <v>140</v>
      </c>
      <c r="P27907" t="s">
        <v>140</v>
      </c>
      <c r="Q27907" t="s">
        <v>140</v>
      </c>
      <c r="R27907" t="s">
        <v>140</v>
      </c>
      <c r="S27907" t="s">
        <v>140</v>
      </c>
      <c r="T27907" t="s">
        <v>140</v>
      </c>
      <c r="U27907" t="s">
        <v>140</v>
      </c>
      <c r="V27907" t="s">
        <v>1112</v>
      </c>
      <c r="W27907" t="s">
        <v>140</v>
      </c>
    </row>
    <row r="27908" spans="1:23" x14ac:dyDescent="0.35">
      <c r="A27908" t="s">
        <v>26</v>
      </c>
      <c r="B27908" t="s">
        <v>1127</v>
      </c>
      <c r="C27908">
        <v>100</v>
      </c>
      <c r="D27908" t="s">
        <v>949</v>
      </c>
      <c r="E27908" t="s">
        <v>140</v>
      </c>
      <c r="F27908" t="s">
        <v>140</v>
      </c>
      <c r="G27908" t="s">
        <v>140</v>
      </c>
      <c r="H27908" t="s">
        <v>140</v>
      </c>
      <c r="I27908" t="s">
        <v>140</v>
      </c>
      <c r="J27908" t="s">
        <v>140</v>
      </c>
      <c r="K27908" t="s">
        <v>1020</v>
      </c>
      <c r="L27908" t="s">
        <v>1017</v>
      </c>
      <c r="M27908" t="s">
        <v>140</v>
      </c>
      <c r="N27908" t="s">
        <v>1054</v>
      </c>
      <c r="O27908" t="s">
        <v>140</v>
      </c>
      <c r="P27908" t="s">
        <v>1054</v>
      </c>
      <c r="Q27908" t="s">
        <v>140</v>
      </c>
      <c r="R27908" t="s">
        <v>140</v>
      </c>
      <c r="S27908" t="s">
        <v>140</v>
      </c>
      <c r="T27908" t="s">
        <v>140</v>
      </c>
      <c r="U27908" t="s">
        <v>940</v>
      </c>
      <c r="V27908" t="s">
        <v>316</v>
      </c>
      <c r="W27908" t="s">
        <v>140</v>
      </c>
    </row>
    <row r="27909" spans="1:23" x14ac:dyDescent="0.35">
      <c r="A27909" t="s">
        <v>26</v>
      </c>
      <c r="B27909" t="s">
        <v>339</v>
      </c>
      <c r="C27909">
        <v>10</v>
      </c>
      <c r="D27909" t="s">
        <v>140</v>
      </c>
      <c r="E27909" t="s">
        <v>140</v>
      </c>
      <c r="F27909" t="s">
        <v>140</v>
      </c>
      <c r="G27909" t="s">
        <v>140</v>
      </c>
      <c r="H27909" t="s">
        <v>140</v>
      </c>
      <c r="I27909" t="s">
        <v>140</v>
      </c>
      <c r="J27909" t="s">
        <v>140</v>
      </c>
      <c r="K27909" t="s">
        <v>140</v>
      </c>
      <c r="L27909" t="s">
        <v>140</v>
      </c>
      <c r="M27909" t="s">
        <v>140</v>
      </c>
      <c r="N27909" t="s">
        <v>140</v>
      </c>
      <c r="O27909" t="s">
        <v>140</v>
      </c>
      <c r="P27909" t="s">
        <v>140</v>
      </c>
      <c r="Q27909" t="s">
        <v>140</v>
      </c>
      <c r="R27909" t="s">
        <v>140</v>
      </c>
      <c r="S27909" t="s">
        <v>140</v>
      </c>
      <c r="T27909" t="s">
        <v>140</v>
      </c>
      <c r="U27909" t="s">
        <v>140</v>
      </c>
      <c r="V27909" t="s">
        <v>177</v>
      </c>
      <c r="W27909" t="s">
        <v>140</v>
      </c>
    </row>
    <row r="27910" spans="1:23" x14ac:dyDescent="0.35">
      <c r="A27910" t="s">
        <v>27</v>
      </c>
      <c r="B27910" t="s">
        <v>1126</v>
      </c>
      <c r="C27910">
        <v>77</v>
      </c>
      <c r="D27910" t="s">
        <v>140</v>
      </c>
      <c r="E27910" t="s">
        <v>140</v>
      </c>
      <c r="F27910" t="s">
        <v>1058</v>
      </c>
      <c r="G27910" t="s">
        <v>1011</v>
      </c>
      <c r="H27910" t="s">
        <v>140</v>
      </c>
      <c r="I27910" t="s">
        <v>1011</v>
      </c>
      <c r="J27910" t="s">
        <v>140</v>
      </c>
      <c r="K27910" t="s">
        <v>140</v>
      </c>
      <c r="L27910" t="s">
        <v>1064</v>
      </c>
      <c r="M27910" t="s">
        <v>140</v>
      </c>
      <c r="N27910" t="s">
        <v>1011</v>
      </c>
      <c r="O27910" t="s">
        <v>140</v>
      </c>
      <c r="P27910" t="s">
        <v>140</v>
      </c>
      <c r="Q27910" t="s">
        <v>140</v>
      </c>
      <c r="R27910" t="s">
        <v>140</v>
      </c>
      <c r="S27910" t="s">
        <v>140</v>
      </c>
      <c r="T27910" t="s">
        <v>140</v>
      </c>
      <c r="U27910" t="s">
        <v>1063</v>
      </c>
      <c r="V27910" t="s">
        <v>316</v>
      </c>
      <c r="W27910" t="s">
        <v>140</v>
      </c>
    </row>
    <row r="27911" spans="1:23" x14ac:dyDescent="0.35">
      <c r="A27911" t="s">
        <v>27</v>
      </c>
      <c r="B27911" t="s">
        <v>1127</v>
      </c>
      <c r="C27911">
        <v>114</v>
      </c>
      <c r="D27911" t="s">
        <v>140</v>
      </c>
      <c r="E27911" t="s">
        <v>140</v>
      </c>
      <c r="F27911" t="s">
        <v>140</v>
      </c>
      <c r="G27911" t="s">
        <v>140</v>
      </c>
      <c r="H27911" t="s">
        <v>140</v>
      </c>
      <c r="I27911" t="s">
        <v>140</v>
      </c>
      <c r="J27911" t="s">
        <v>140</v>
      </c>
      <c r="K27911" t="s">
        <v>140</v>
      </c>
      <c r="L27911" t="s">
        <v>1055</v>
      </c>
      <c r="M27911" t="s">
        <v>140</v>
      </c>
      <c r="N27911" t="s">
        <v>140</v>
      </c>
      <c r="O27911" t="s">
        <v>140</v>
      </c>
      <c r="P27911" t="s">
        <v>140</v>
      </c>
      <c r="Q27911" t="s">
        <v>140</v>
      </c>
      <c r="R27911" t="s">
        <v>140</v>
      </c>
      <c r="S27911" t="s">
        <v>1010</v>
      </c>
      <c r="T27911" t="s">
        <v>140</v>
      </c>
      <c r="U27911" t="s">
        <v>949</v>
      </c>
      <c r="V27911" t="s">
        <v>1146</v>
      </c>
      <c r="W27911" t="s">
        <v>140</v>
      </c>
    </row>
    <row r="27912" spans="1:23" x14ac:dyDescent="0.35">
      <c r="A27912" t="s">
        <v>27</v>
      </c>
      <c r="B27912" t="s">
        <v>339</v>
      </c>
      <c r="C27912">
        <v>12</v>
      </c>
      <c r="D27912" t="s">
        <v>140</v>
      </c>
      <c r="E27912" t="s">
        <v>140</v>
      </c>
      <c r="F27912" t="s">
        <v>140</v>
      </c>
      <c r="G27912" t="s">
        <v>140</v>
      </c>
      <c r="H27912" t="s">
        <v>140</v>
      </c>
      <c r="I27912" t="s">
        <v>140</v>
      </c>
      <c r="J27912" t="s">
        <v>140</v>
      </c>
      <c r="K27912" t="s">
        <v>140</v>
      </c>
      <c r="L27912" t="s">
        <v>140</v>
      </c>
      <c r="M27912" t="s">
        <v>140</v>
      </c>
      <c r="N27912" t="s">
        <v>140</v>
      </c>
      <c r="O27912" t="s">
        <v>140</v>
      </c>
      <c r="P27912" t="s">
        <v>140</v>
      </c>
      <c r="Q27912" t="s">
        <v>140</v>
      </c>
      <c r="R27912" t="s">
        <v>140</v>
      </c>
      <c r="S27912" t="s">
        <v>140</v>
      </c>
      <c r="T27912" t="s">
        <v>140</v>
      </c>
      <c r="U27912" t="s">
        <v>1095</v>
      </c>
      <c r="V27912" t="s">
        <v>1134</v>
      </c>
      <c r="W27912" t="s">
        <v>140</v>
      </c>
    </row>
    <row r="27913" spans="1:23" x14ac:dyDescent="0.35">
      <c r="A27913" t="s">
        <v>28</v>
      </c>
      <c r="B27913" t="s">
        <v>1126</v>
      </c>
      <c r="C27913">
        <v>72</v>
      </c>
      <c r="D27913" t="s">
        <v>140</v>
      </c>
      <c r="E27913" t="s">
        <v>1018</v>
      </c>
      <c r="F27913" t="s">
        <v>140</v>
      </c>
      <c r="G27913" t="s">
        <v>1007</v>
      </c>
      <c r="H27913" t="s">
        <v>140</v>
      </c>
      <c r="I27913" t="s">
        <v>140</v>
      </c>
      <c r="J27913" t="s">
        <v>140</v>
      </c>
      <c r="K27913" t="s">
        <v>996</v>
      </c>
      <c r="L27913" t="s">
        <v>140</v>
      </c>
      <c r="M27913" t="s">
        <v>140</v>
      </c>
      <c r="N27913" t="s">
        <v>140</v>
      </c>
      <c r="O27913" t="s">
        <v>140</v>
      </c>
      <c r="P27913" t="s">
        <v>140</v>
      </c>
      <c r="Q27913" t="s">
        <v>140</v>
      </c>
      <c r="R27913" t="s">
        <v>140</v>
      </c>
      <c r="S27913" t="s">
        <v>1012</v>
      </c>
      <c r="T27913" t="s">
        <v>1063</v>
      </c>
      <c r="U27913" t="s">
        <v>140</v>
      </c>
      <c r="V27913" t="s">
        <v>92</v>
      </c>
      <c r="W27913" t="s">
        <v>140</v>
      </c>
    </row>
    <row r="27914" spans="1:23" x14ac:dyDescent="0.35">
      <c r="A27914" t="s">
        <v>28</v>
      </c>
      <c r="B27914" t="s">
        <v>1127</v>
      </c>
      <c r="C27914">
        <v>125</v>
      </c>
      <c r="D27914" t="s">
        <v>1011</v>
      </c>
      <c r="E27914" t="s">
        <v>140</v>
      </c>
      <c r="F27914" t="s">
        <v>140</v>
      </c>
      <c r="G27914" t="s">
        <v>140</v>
      </c>
      <c r="H27914" t="s">
        <v>140</v>
      </c>
      <c r="I27914" t="s">
        <v>140</v>
      </c>
      <c r="J27914" t="s">
        <v>1010</v>
      </c>
      <c r="K27914" t="s">
        <v>1023</v>
      </c>
      <c r="L27914" t="s">
        <v>775</v>
      </c>
      <c r="M27914" t="s">
        <v>140</v>
      </c>
      <c r="N27914" t="s">
        <v>1019</v>
      </c>
      <c r="O27914" t="s">
        <v>140</v>
      </c>
      <c r="P27914" t="s">
        <v>140</v>
      </c>
      <c r="Q27914" t="s">
        <v>140</v>
      </c>
      <c r="R27914" t="s">
        <v>140</v>
      </c>
      <c r="S27914" t="s">
        <v>1019</v>
      </c>
      <c r="T27914" t="s">
        <v>140</v>
      </c>
      <c r="U27914" t="s">
        <v>939</v>
      </c>
      <c r="V27914" t="s">
        <v>1137</v>
      </c>
      <c r="W27914" t="s">
        <v>1009</v>
      </c>
    </row>
    <row r="27915" spans="1:23" x14ac:dyDescent="0.35">
      <c r="A27915" t="s">
        <v>28</v>
      </c>
      <c r="B27915" t="s">
        <v>339</v>
      </c>
      <c r="C27915">
        <v>10</v>
      </c>
      <c r="D27915" t="s">
        <v>942</v>
      </c>
      <c r="E27915" t="s">
        <v>140</v>
      </c>
      <c r="F27915" t="s">
        <v>140</v>
      </c>
      <c r="G27915" t="s">
        <v>140</v>
      </c>
      <c r="H27915" t="s">
        <v>140</v>
      </c>
      <c r="I27915" t="s">
        <v>140</v>
      </c>
      <c r="J27915" t="s">
        <v>140</v>
      </c>
      <c r="K27915" t="s">
        <v>140</v>
      </c>
      <c r="L27915" t="s">
        <v>140</v>
      </c>
      <c r="M27915" t="s">
        <v>140</v>
      </c>
      <c r="N27915" t="s">
        <v>140</v>
      </c>
      <c r="O27915" t="s">
        <v>140</v>
      </c>
      <c r="P27915" t="s">
        <v>140</v>
      </c>
      <c r="Q27915" t="s">
        <v>140</v>
      </c>
      <c r="R27915" t="s">
        <v>140</v>
      </c>
      <c r="S27915" t="s">
        <v>140</v>
      </c>
      <c r="T27915" t="s">
        <v>140</v>
      </c>
      <c r="U27915" t="s">
        <v>140</v>
      </c>
      <c r="V27915" t="s">
        <v>943</v>
      </c>
      <c r="W27915" t="s">
        <v>140</v>
      </c>
    </row>
    <row r="27916" spans="1:23" x14ac:dyDescent="0.35">
      <c r="A27916" t="s">
        <v>29</v>
      </c>
      <c r="B27916" t="s">
        <v>1126</v>
      </c>
      <c r="C27916">
        <v>96</v>
      </c>
      <c r="D27916" t="s">
        <v>1063</v>
      </c>
      <c r="E27916" t="s">
        <v>1017</v>
      </c>
      <c r="F27916" t="s">
        <v>140</v>
      </c>
      <c r="G27916" t="s">
        <v>949</v>
      </c>
      <c r="H27916" t="s">
        <v>140</v>
      </c>
      <c r="I27916" t="s">
        <v>140</v>
      </c>
      <c r="J27916" t="s">
        <v>140</v>
      </c>
      <c r="K27916" t="s">
        <v>1017</v>
      </c>
      <c r="L27916" t="s">
        <v>949</v>
      </c>
      <c r="M27916" t="s">
        <v>140</v>
      </c>
      <c r="N27916" t="s">
        <v>140</v>
      </c>
      <c r="O27916" t="s">
        <v>140</v>
      </c>
      <c r="P27916" t="s">
        <v>140</v>
      </c>
      <c r="Q27916" t="s">
        <v>1017</v>
      </c>
      <c r="R27916" t="s">
        <v>140</v>
      </c>
      <c r="S27916" t="s">
        <v>140</v>
      </c>
      <c r="T27916" t="s">
        <v>140</v>
      </c>
      <c r="U27916" t="s">
        <v>1017</v>
      </c>
      <c r="V27916" t="s">
        <v>1110</v>
      </c>
      <c r="W27916" t="s">
        <v>140</v>
      </c>
    </row>
    <row r="27917" spans="1:23" x14ac:dyDescent="0.35">
      <c r="A27917" t="s">
        <v>29</v>
      </c>
      <c r="B27917" t="s">
        <v>1127</v>
      </c>
      <c r="C27917">
        <v>98</v>
      </c>
      <c r="D27917" t="s">
        <v>1013</v>
      </c>
      <c r="E27917" t="s">
        <v>140</v>
      </c>
      <c r="F27917" t="s">
        <v>140</v>
      </c>
      <c r="G27917" t="s">
        <v>140</v>
      </c>
      <c r="H27917" t="s">
        <v>140</v>
      </c>
      <c r="I27917" t="s">
        <v>140</v>
      </c>
      <c r="J27917" t="s">
        <v>140</v>
      </c>
      <c r="K27917" t="s">
        <v>140</v>
      </c>
      <c r="L27917" t="s">
        <v>1051</v>
      </c>
      <c r="M27917" t="s">
        <v>140</v>
      </c>
      <c r="N27917" t="s">
        <v>1019</v>
      </c>
      <c r="O27917" t="s">
        <v>140</v>
      </c>
      <c r="P27917" t="s">
        <v>140</v>
      </c>
      <c r="Q27917" t="s">
        <v>140</v>
      </c>
      <c r="R27917" t="s">
        <v>140</v>
      </c>
      <c r="S27917" t="s">
        <v>140</v>
      </c>
      <c r="T27917" t="s">
        <v>140</v>
      </c>
      <c r="U27917" t="s">
        <v>1098</v>
      </c>
      <c r="V27917" t="s">
        <v>987</v>
      </c>
      <c r="W27917" t="s">
        <v>140</v>
      </c>
    </row>
    <row r="27918" spans="1:23" x14ac:dyDescent="0.35">
      <c r="A27918" t="s">
        <v>29</v>
      </c>
      <c r="B27918" t="s">
        <v>339</v>
      </c>
      <c r="C27918">
        <v>10</v>
      </c>
      <c r="D27918" t="s">
        <v>140</v>
      </c>
      <c r="E27918" t="s">
        <v>140</v>
      </c>
      <c r="F27918" t="s">
        <v>140</v>
      </c>
      <c r="G27918" t="s">
        <v>140</v>
      </c>
      <c r="H27918" t="s">
        <v>140</v>
      </c>
      <c r="I27918" t="s">
        <v>140</v>
      </c>
      <c r="J27918" t="s">
        <v>140</v>
      </c>
      <c r="K27918" t="s">
        <v>140</v>
      </c>
      <c r="L27918" t="s">
        <v>140</v>
      </c>
      <c r="M27918" t="s">
        <v>140</v>
      </c>
      <c r="N27918" t="s">
        <v>140</v>
      </c>
      <c r="O27918" t="s">
        <v>140</v>
      </c>
      <c r="P27918" t="s">
        <v>140</v>
      </c>
      <c r="Q27918" t="s">
        <v>140</v>
      </c>
      <c r="R27918" t="s">
        <v>140</v>
      </c>
      <c r="S27918" t="s">
        <v>140</v>
      </c>
      <c r="T27918" t="s">
        <v>140</v>
      </c>
      <c r="U27918" t="s">
        <v>140</v>
      </c>
      <c r="V27918" t="s">
        <v>177</v>
      </c>
      <c r="W27918" t="s">
        <v>140</v>
      </c>
    </row>
    <row r="27919" spans="1:23" x14ac:dyDescent="0.35">
      <c r="A27919" t="s">
        <v>30</v>
      </c>
      <c r="B27919" t="s">
        <v>1126</v>
      </c>
      <c r="C27919">
        <v>76</v>
      </c>
      <c r="D27919" t="s">
        <v>1012</v>
      </c>
      <c r="E27919" t="s">
        <v>775</v>
      </c>
      <c r="F27919" t="s">
        <v>140</v>
      </c>
      <c r="G27919" t="s">
        <v>140</v>
      </c>
      <c r="H27919" t="s">
        <v>140</v>
      </c>
      <c r="I27919" t="s">
        <v>140</v>
      </c>
      <c r="J27919" t="s">
        <v>1016</v>
      </c>
      <c r="K27919" t="s">
        <v>1051</v>
      </c>
      <c r="L27919" t="s">
        <v>1018</v>
      </c>
      <c r="M27919" t="s">
        <v>140</v>
      </c>
      <c r="N27919" t="s">
        <v>140</v>
      </c>
      <c r="O27919" t="s">
        <v>140</v>
      </c>
      <c r="P27919" t="s">
        <v>140</v>
      </c>
      <c r="Q27919" t="s">
        <v>140</v>
      </c>
      <c r="R27919" t="s">
        <v>140</v>
      </c>
      <c r="S27919" t="s">
        <v>140</v>
      </c>
      <c r="T27919" t="s">
        <v>140</v>
      </c>
      <c r="U27919" t="s">
        <v>1063</v>
      </c>
      <c r="V27919" t="s">
        <v>92</v>
      </c>
      <c r="W27919" t="s">
        <v>140</v>
      </c>
    </row>
    <row r="27920" spans="1:23" x14ac:dyDescent="0.35">
      <c r="A27920" t="s">
        <v>30</v>
      </c>
      <c r="B27920" t="s">
        <v>1127</v>
      </c>
      <c r="C27920">
        <v>120</v>
      </c>
      <c r="D27920" t="s">
        <v>140</v>
      </c>
      <c r="E27920" t="s">
        <v>140</v>
      </c>
      <c r="F27920" t="s">
        <v>140</v>
      </c>
      <c r="G27920" t="s">
        <v>140</v>
      </c>
      <c r="H27920" t="s">
        <v>140</v>
      </c>
      <c r="I27920" t="s">
        <v>140</v>
      </c>
      <c r="J27920" t="s">
        <v>140</v>
      </c>
      <c r="K27920" t="s">
        <v>140</v>
      </c>
      <c r="L27920" t="s">
        <v>1020</v>
      </c>
      <c r="M27920" t="s">
        <v>1009</v>
      </c>
      <c r="N27920" t="s">
        <v>140</v>
      </c>
      <c r="O27920" t="s">
        <v>140</v>
      </c>
      <c r="P27920" t="s">
        <v>140</v>
      </c>
      <c r="Q27920" t="s">
        <v>140</v>
      </c>
      <c r="R27920" t="s">
        <v>140</v>
      </c>
      <c r="S27920" t="s">
        <v>140</v>
      </c>
      <c r="T27920" t="s">
        <v>140</v>
      </c>
      <c r="U27920" t="s">
        <v>1007</v>
      </c>
      <c r="V27920" t="s">
        <v>806</v>
      </c>
      <c r="W27920" t="s">
        <v>1055</v>
      </c>
    </row>
    <row r="27921" spans="1:23" x14ac:dyDescent="0.35">
      <c r="A27921" t="s">
        <v>30</v>
      </c>
      <c r="B27921" t="s">
        <v>339</v>
      </c>
      <c r="C27921">
        <v>6</v>
      </c>
      <c r="D27921" t="s">
        <v>101</v>
      </c>
      <c r="E27921" t="s">
        <v>140</v>
      </c>
      <c r="F27921" t="s">
        <v>140</v>
      </c>
      <c r="G27921" t="s">
        <v>140</v>
      </c>
      <c r="H27921" t="s">
        <v>140</v>
      </c>
      <c r="I27921" t="s">
        <v>140</v>
      </c>
      <c r="J27921" t="s">
        <v>140</v>
      </c>
      <c r="K27921" t="s">
        <v>140</v>
      </c>
      <c r="L27921" t="s">
        <v>140</v>
      </c>
      <c r="M27921" t="s">
        <v>140</v>
      </c>
      <c r="N27921" t="s">
        <v>140</v>
      </c>
      <c r="O27921" t="s">
        <v>140</v>
      </c>
      <c r="P27921" t="s">
        <v>140</v>
      </c>
      <c r="Q27921" t="s">
        <v>140</v>
      </c>
      <c r="R27921" t="s">
        <v>140</v>
      </c>
      <c r="S27921" t="s">
        <v>140</v>
      </c>
      <c r="T27921" t="s">
        <v>140</v>
      </c>
      <c r="U27921" t="s">
        <v>140</v>
      </c>
      <c r="V27921" t="s">
        <v>102</v>
      </c>
      <c r="W27921" t="s">
        <v>140</v>
      </c>
    </row>
    <row r="27922" spans="1:23" x14ac:dyDescent="0.35">
      <c r="A27922" t="s">
        <v>31</v>
      </c>
      <c r="B27922" t="s">
        <v>1126</v>
      </c>
      <c r="C27922">
        <v>101</v>
      </c>
      <c r="D27922" t="s">
        <v>543</v>
      </c>
      <c r="E27922" t="s">
        <v>939</v>
      </c>
      <c r="F27922" t="s">
        <v>953</v>
      </c>
      <c r="G27922" t="s">
        <v>1008</v>
      </c>
      <c r="H27922" t="s">
        <v>940</v>
      </c>
      <c r="I27922" t="s">
        <v>140</v>
      </c>
      <c r="J27922" t="s">
        <v>140</v>
      </c>
      <c r="K27922" t="s">
        <v>140</v>
      </c>
      <c r="L27922" t="s">
        <v>1052</v>
      </c>
      <c r="M27922" t="s">
        <v>140</v>
      </c>
      <c r="N27922" t="s">
        <v>1016</v>
      </c>
      <c r="O27922" t="s">
        <v>140</v>
      </c>
      <c r="P27922" t="s">
        <v>1098</v>
      </c>
      <c r="Q27922" t="s">
        <v>140</v>
      </c>
      <c r="R27922" t="s">
        <v>140</v>
      </c>
      <c r="S27922" t="s">
        <v>140</v>
      </c>
      <c r="T27922" t="s">
        <v>140</v>
      </c>
      <c r="U27922" t="s">
        <v>1016</v>
      </c>
      <c r="V27922" t="s">
        <v>684</v>
      </c>
      <c r="W27922" t="s">
        <v>140</v>
      </c>
    </row>
    <row r="27923" spans="1:23" x14ac:dyDescent="0.35">
      <c r="A27923" t="s">
        <v>31</v>
      </c>
      <c r="B27923" t="s">
        <v>1127</v>
      </c>
      <c r="C27923">
        <v>100</v>
      </c>
      <c r="D27923" t="s">
        <v>824</v>
      </c>
      <c r="E27923" t="s">
        <v>1056</v>
      </c>
      <c r="F27923" t="s">
        <v>950</v>
      </c>
      <c r="G27923" t="s">
        <v>1058</v>
      </c>
      <c r="H27923" t="s">
        <v>1016</v>
      </c>
      <c r="I27923" t="s">
        <v>1011</v>
      </c>
      <c r="J27923" t="s">
        <v>140</v>
      </c>
      <c r="K27923" t="s">
        <v>1043</v>
      </c>
      <c r="L27923" t="s">
        <v>939</v>
      </c>
      <c r="M27923" t="s">
        <v>140</v>
      </c>
      <c r="N27923" t="s">
        <v>1043</v>
      </c>
      <c r="O27923" t="s">
        <v>140</v>
      </c>
      <c r="P27923" t="s">
        <v>140</v>
      </c>
      <c r="Q27923" t="s">
        <v>140</v>
      </c>
      <c r="R27923" t="s">
        <v>1011</v>
      </c>
      <c r="S27923" t="s">
        <v>140</v>
      </c>
      <c r="T27923" t="s">
        <v>140</v>
      </c>
      <c r="U27923" t="s">
        <v>1011</v>
      </c>
      <c r="V27923" t="s">
        <v>958</v>
      </c>
      <c r="W27923" t="s">
        <v>1011</v>
      </c>
    </row>
    <row r="27924" spans="1:23" x14ac:dyDescent="0.35">
      <c r="A27924" t="s">
        <v>31</v>
      </c>
      <c r="B27924" t="s">
        <v>339</v>
      </c>
      <c r="C27924">
        <v>6</v>
      </c>
      <c r="D27924" t="s">
        <v>452</v>
      </c>
      <c r="E27924" t="s">
        <v>115</v>
      </c>
      <c r="F27924" t="s">
        <v>140</v>
      </c>
      <c r="G27924" t="s">
        <v>115</v>
      </c>
      <c r="H27924" t="s">
        <v>140</v>
      </c>
      <c r="I27924" t="s">
        <v>115</v>
      </c>
      <c r="J27924" t="s">
        <v>140</v>
      </c>
      <c r="K27924" t="s">
        <v>140</v>
      </c>
      <c r="L27924" t="s">
        <v>140</v>
      </c>
      <c r="M27924" t="s">
        <v>140</v>
      </c>
      <c r="N27924" t="s">
        <v>140</v>
      </c>
      <c r="O27924" t="s">
        <v>140</v>
      </c>
      <c r="P27924" t="s">
        <v>140</v>
      </c>
      <c r="Q27924" t="s">
        <v>140</v>
      </c>
      <c r="R27924" t="s">
        <v>140</v>
      </c>
      <c r="S27924" t="s">
        <v>140</v>
      </c>
      <c r="T27924" t="s">
        <v>140</v>
      </c>
      <c r="U27924" t="s">
        <v>140</v>
      </c>
      <c r="V27924" t="s">
        <v>358</v>
      </c>
      <c r="W27924" t="s">
        <v>140</v>
      </c>
    </row>
    <row r="27925" spans="1:23" x14ac:dyDescent="0.35">
      <c r="A27925" t="s">
        <v>32</v>
      </c>
      <c r="B27925" t="s">
        <v>1126</v>
      </c>
      <c r="C27925">
        <v>2078</v>
      </c>
      <c r="D27925" t="s">
        <v>954</v>
      </c>
      <c r="E27925" t="s">
        <v>1050</v>
      </c>
      <c r="F27925" t="s">
        <v>1019</v>
      </c>
      <c r="G27925" t="s">
        <v>1014</v>
      </c>
      <c r="H27925" t="s">
        <v>1014</v>
      </c>
      <c r="I27925" t="s">
        <v>1012</v>
      </c>
      <c r="J27925" t="s">
        <v>1008</v>
      </c>
      <c r="K27925" t="s">
        <v>1066</v>
      </c>
      <c r="L27925" t="s">
        <v>1050</v>
      </c>
      <c r="M27925" t="s">
        <v>140</v>
      </c>
      <c r="N27925" t="s">
        <v>1016</v>
      </c>
      <c r="O27925" t="s">
        <v>1022</v>
      </c>
      <c r="P27925" t="s">
        <v>1022</v>
      </c>
      <c r="Q27925" t="s">
        <v>1010</v>
      </c>
      <c r="R27925" t="s">
        <v>1022</v>
      </c>
      <c r="S27925" t="s">
        <v>1016</v>
      </c>
      <c r="T27925" t="s">
        <v>1022</v>
      </c>
      <c r="U27925" t="s">
        <v>1054</v>
      </c>
      <c r="V27925" t="s">
        <v>1099</v>
      </c>
      <c r="W27925" t="s">
        <v>1013</v>
      </c>
    </row>
    <row r="27926" spans="1:23" x14ac:dyDescent="0.35">
      <c r="A27926" t="s">
        <v>32</v>
      </c>
      <c r="B27926" t="s">
        <v>1127</v>
      </c>
      <c r="C27926">
        <v>2641</v>
      </c>
      <c r="D27926" t="s">
        <v>954</v>
      </c>
      <c r="E27926" t="s">
        <v>1063</v>
      </c>
      <c r="F27926" t="s">
        <v>1013</v>
      </c>
      <c r="G27926" t="s">
        <v>1010</v>
      </c>
      <c r="H27926" t="s">
        <v>1008</v>
      </c>
      <c r="I27926" t="s">
        <v>1010</v>
      </c>
      <c r="J27926" t="s">
        <v>1008</v>
      </c>
      <c r="K27926" t="s">
        <v>949</v>
      </c>
      <c r="L27926" t="s">
        <v>1017</v>
      </c>
      <c r="M27926" t="s">
        <v>1022</v>
      </c>
      <c r="N27926" t="s">
        <v>1008</v>
      </c>
      <c r="O27926" t="s">
        <v>140</v>
      </c>
      <c r="P27926" t="s">
        <v>1022</v>
      </c>
      <c r="Q27926" t="s">
        <v>1022</v>
      </c>
      <c r="R27926" t="s">
        <v>1022</v>
      </c>
      <c r="S27926" t="s">
        <v>1010</v>
      </c>
      <c r="T27926" t="s">
        <v>1022</v>
      </c>
      <c r="U27926" t="s">
        <v>1021</v>
      </c>
      <c r="V27926" t="s">
        <v>1114</v>
      </c>
      <c r="W27926" t="s">
        <v>1016</v>
      </c>
    </row>
    <row r="27927" spans="1:23" x14ac:dyDescent="0.35">
      <c r="A27927" t="s">
        <v>32</v>
      </c>
      <c r="B27927" t="s">
        <v>339</v>
      </c>
      <c r="C27927">
        <v>203</v>
      </c>
      <c r="D27927" t="s">
        <v>733</v>
      </c>
      <c r="E27927" t="s">
        <v>1020</v>
      </c>
      <c r="F27927" t="s">
        <v>1051</v>
      </c>
      <c r="G27927" t="s">
        <v>1019</v>
      </c>
      <c r="H27927" t="s">
        <v>140</v>
      </c>
      <c r="I27927" t="s">
        <v>1014</v>
      </c>
      <c r="J27927" t="s">
        <v>140</v>
      </c>
      <c r="K27927" t="s">
        <v>1007</v>
      </c>
      <c r="L27927" t="s">
        <v>1022</v>
      </c>
      <c r="M27927" t="s">
        <v>140</v>
      </c>
      <c r="N27927" t="s">
        <v>140</v>
      </c>
      <c r="O27927" t="s">
        <v>140</v>
      </c>
      <c r="P27927" t="s">
        <v>140</v>
      </c>
      <c r="Q27927" t="s">
        <v>140</v>
      </c>
      <c r="R27927" t="s">
        <v>140</v>
      </c>
      <c r="S27927" t="s">
        <v>140</v>
      </c>
      <c r="T27927" t="s">
        <v>140</v>
      </c>
      <c r="U27927" t="s">
        <v>1016</v>
      </c>
      <c r="V27927" t="s">
        <v>106</v>
      </c>
      <c r="W27927" t="s">
        <v>140</v>
      </c>
    </row>
    <row r="27929" spans="1:23" x14ac:dyDescent="0.35">
      <c r="A27929" t="s">
        <v>2159</v>
      </c>
    </row>
    <row r="27930" spans="1:23" x14ac:dyDescent="0.35">
      <c r="A27930" t="s">
        <v>2</v>
      </c>
      <c r="B27930" t="s">
        <v>1141</v>
      </c>
      <c r="C27930" t="s">
        <v>3</v>
      </c>
      <c r="D27930" t="s">
        <v>2140</v>
      </c>
      <c r="E27930" t="s">
        <v>2141</v>
      </c>
      <c r="F27930" t="s">
        <v>2142</v>
      </c>
      <c r="G27930" t="s">
        <v>2143</v>
      </c>
      <c r="H27930" t="s">
        <v>2144</v>
      </c>
      <c r="I27930" t="s">
        <v>2145</v>
      </c>
      <c r="J27930" t="s">
        <v>2146</v>
      </c>
      <c r="K27930" t="s">
        <v>2147</v>
      </c>
      <c r="L27930" t="s">
        <v>2148</v>
      </c>
      <c r="M27930" t="s">
        <v>2149</v>
      </c>
      <c r="N27930" t="s">
        <v>2150</v>
      </c>
      <c r="O27930" t="s">
        <v>2151</v>
      </c>
      <c r="P27930" t="s">
        <v>2152</v>
      </c>
      <c r="Q27930" t="s">
        <v>2153</v>
      </c>
      <c r="R27930" t="s">
        <v>2154</v>
      </c>
      <c r="S27930" t="s">
        <v>2155</v>
      </c>
      <c r="T27930" t="s">
        <v>2156</v>
      </c>
      <c r="U27930" t="s">
        <v>1220</v>
      </c>
      <c r="V27930" t="s">
        <v>2157</v>
      </c>
      <c r="W27930" t="s">
        <v>136</v>
      </c>
    </row>
    <row r="27931" spans="1:23" x14ac:dyDescent="0.35">
      <c r="A27931" t="s">
        <v>8</v>
      </c>
      <c r="B27931" t="s">
        <v>1129</v>
      </c>
      <c r="C27931">
        <v>44</v>
      </c>
      <c r="D27931" t="s">
        <v>532</v>
      </c>
      <c r="E27931" t="s">
        <v>1004</v>
      </c>
      <c r="F27931" t="s">
        <v>1004</v>
      </c>
      <c r="G27931" t="s">
        <v>1064</v>
      </c>
      <c r="H27931" t="s">
        <v>1013</v>
      </c>
      <c r="I27931" t="s">
        <v>140</v>
      </c>
      <c r="J27931" t="s">
        <v>140</v>
      </c>
      <c r="K27931" t="s">
        <v>1070</v>
      </c>
      <c r="L27931" t="s">
        <v>939</v>
      </c>
      <c r="M27931" t="s">
        <v>140</v>
      </c>
      <c r="N27931" t="s">
        <v>140</v>
      </c>
      <c r="O27931" t="s">
        <v>140</v>
      </c>
      <c r="P27931" t="s">
        <v>775</v>
      </c>
      <c r="Q27931" t="s">
        <v>1054</v>
      </c>
      <c r="R27931" t="s">
        <v>140</v>
      </c>
      <c r="S27931" t="s">
        <v>140</v>
      </c>
      <c r="T27931" t="s">
        <v>140</v>
      </c>
      <c r="U27931" t="s">
        <v>1064</v>
      </c>
      <c r="V27931" t="s">
        <v>569</v>
      </c>
      <c r="W27931" t="s">
        <v>140</v>
      </c>
    </row>
    <row r="27932" spans="1:23" x14ac:dyDescent="0.35">
      <c r="A27932" t="s">
        <v>8</v>
      </c>
      <c r="B27932" t="s">
        <v>1130</v>
      </c>
      <c r="C27932">
        <v>116</v>
      </c>
      <c r="D27932" t="s">
        <v>1020</v>
      </c>
      <c r="E27932" t="s">
        <v>140</v>
      </c>
      <c r="F27932" t="s">
        <v>1009</v>
      </c>
      <c r="G27932" t="s">
        <v>140</v>
      </c>
      <c r="H27932" t="s">
        <v>775</v>
      </c>
      <c r="I27932" t="s">
        <v>140</v>
      </c>
      <c r="J27932" t="s">
        <v>140</v>
      </c>
      <c r="K27932" t="s">
        <v>140</v>
      </c>
      <c r="L27932" t="s">
        <v>1063</v>
      </c>
      <c r="M27932" t="s">
        <v>140</v>
      </c>
      <c r="N27932" t="s">
        <v>140</v>
      </c>
      <c r="O27932" t="s">
        <v>140</v>
      </c>
      <c r="P27932" t="s">
        <v>140</v>
      </c>
      <c r="Q27932" t="s">
        <v>140</v>
      </c>
      <c r="R27932" t="s">
        <v>140</v>
      </c>
      <c r="S27932" t="s">
        <v>140</v>
      </c>
      <c r="T27932" t="s">
        <v>140</v>
      </c>
      <c r="U27932" t="s">
        <v>1055</v>
      </c>
      <c r="V27932" t="s">
        <v>1112</v>
      </c>
      <c r="W27932" t="s">
        <v>140</v>
      </c>
    </row>
    <row r="27933" spans="1:23" x14ac:dyDescent="0.35">
      <c r="A27933" t="s">
        <v>8</v>
      </c>
      <c r="B27933" t="s">
        <v>1131</v>
      </c>
      <c r="C27933">
        <v>44</v>
      </c>
      <c r="D27933" t="s">
        <v>1073</v>
      </c>
      <c r="E27933" t="s">
        <v>140</v>
      </c>
      <c r="F27933" t="s">
        <v>140</v>
      </c>
      <c r="G27933" t="s">
        <v>140</v>
      </c>
      <c r="H27933" t="s">
        <v>140</v>
      </c>
      <c r="I27933" t="s">
        <v>140</v>
      </c>
      <c r="J27933" t="s">
        <v>140</v>
      </c>
      <c r="K27933" t="s">
        <v>140</v>
      </c>
      <c r="L27933" t="s">
        <v>140</v>
      </c>
      <c r="M27933" t="s">
        <v>140</v>
      </c>
      <c r="N27933" t="s">
        <v>1019</v>
      </c>
      <c r="O27933" t="s">
        <v>140</v>
      </c>
      <c r="P27933" t="s">
        <v>140</v>
      </c>
      <c r="Q27933" t="s">
        <v>140</v>
      </c>
      <c r="R27933" t="s">
        <v>140</v>
      </c>
      <c r="S27933" t="s">
        <v>140</v>
      </c>
      <c r="T27933" t="s">
        <v>140</v>
      </c>
      <c r="U27933" t="s">
        <v>1003</v>
      </c>
      <c r="V27933" t="s">
        <v>986</v>
      </c>
      <c r="W27933" t="s">
        <v>140</v>
      </c>
    </row>
    <row r="27934" spans="1:23" x14ac:dyDescent="0.35">
      <c r="A27934" t="s">
        <v>9</v>
      </c>
      <c r="B27934" t="s">
        <v>1129</v>
      </c>
      <c r="C27934">
        <v>18</v>
      </c>
      <c r="D27934" t="s">
        <v>548</v>
      </c>
      <c r="E27934" t="s">
        <v>140</v>
      </c>
      <c r="F27934" t="s">
        <v>140</v>
      </c>
      <c r="G27934" t="s">
        <v>1052</v>
      </c>
      <c r="H27934" t="s">
        <v>140</v>
      </c>
      <c r="I27934" t="s">
        <v>140</v>
      </c>
      <c r="J27934" t="s">
        <v>140</v>
      </c>
      <c r="K27934" t="s">
        <v>289</v>
      </c>
      <c r="L27934" t="s">
        <v>317</v>
      </c>
      <c r="M27934" t="s">
        <v>140</v>
      </c>
      <c r="N27934" t="s">
        <v>140</v>
      </c>
      <c r="O27934" t="s">
        <v>140</v>
      </c>
      <c r="P27934" t="s">
        <v>140</v>
      </c>
      <c r="Q27934" t="s">
        <v>140</v>
      </c>
      <c r="R27934" t="s">
        <v>140</v>
      </c>
      <c r="S27934" t="s">
        <v>140</v>
      </c>
      <c r="T27934" t="s">
        <v>140</v>
      </c>
      <c r="U27934" t="s">
        <v>140</v>
      </c>
      <c r="V27934" t="s">
        <v>966</v>
      </c>
      <c r="W27934" t="s">
        <v>140</v>
      </c>
    </row>
    <row r="27935" spans="1:23" x14ac:dyDescent="0.35">
      <c r="A27935" t="s">
        <v>9</v>
      </c>
      <c r="B27935" t="s">
        <v>1130</v>
      </c>
      <c r="C27935">
        <v>162</v>
      </c>
      <c r="D27935" t="s">
        <v>140</v>
      </c>
      <c r="E27935" t="s">
        <v>140</v>
      </c>
      <c r="F27935" t="s">
        <v>140</v>
      </c>
      <c r="G27935" t="s">
        <v>140</v>
      </c>
      <c r="H27935" t="s">
        <v>140</v>
      </c>
      <c r="I27935" t="s">
        <v>140</v>
      </c>
      <c r="J27935" t="s">
        <v>140</v>
      </c>
      <c r="K27935" t="s">
        <v>140</v>
      </c>
      <c r="L27935" t="s">
        <v>1063</v>
      </c>
      <c r="M27935" t="s">
        <v>140</v>
      </c>
      <c r="N27935" t="s">
        <v>1016</v>
      </c>
      <c r="O27935" t="s">
        <v>140</v>
      </c>
      <c r="P27935" t="s">
        <v>140</v>
      </c>
      <c r="Q27935" t="s">
        <v>140</v>
      </c>
      <c r="R27935" t="s">
        <v>140</v>
      </c>
      <c r="S27935" t="s">
        <v>1009</v>
      </c>
      <c r="T27935" t="s">
        <v>140</v>
      </c>
      <c r="U27935" t="s">
        <v>950</v>
      </c>
      <c r="V27935" t="s">
        <v>1024</v>
      </c>
      <c r="W27935" t="s">
        <v>1016</v>
      </c>
    </row>
    <row r="27936" spans="1:23" x14ac:dyDescent="0.35">
      <c r="A27936" t="s">
        <v>9</v>
      </c>
      <c r="B27936" t="s">
        <v>1131</v>
      </c>
      <c r="C27936">
        <v>20</v>
      </c>
      <c r="D27936" t="s">
        <v>140</v>
      </c>
      <c r="E27936" t="s">
        <v>140</v>
      </c>
      <c r="F27936" t="s">
        <v>140</v>
      </c>
      <c r="G27936" t="s">
        <v>140</v>
      </c>
      <c r="H27936" t="s">
        <v>140</v>
      </c>
      <c r="I27936" t="s">
        <v>140</v>
      </c>
      <c r="J27936" t="s">
        <v>140</v>
      </c>
      <c r="K27936" t="s">
        <v>140</v>
      </c>
      <c r="L27936" t="s">
        <v>140</v>
      </c>
      <c r="M27936" t="s">
        <v>140</v>
      </c>
      <c r="N27936" t="s">
        <v>140</v>
      </c>
      <c r="O27936" t="s">
        <v>140</v>
      </c>
      <c r="P27936" t="s">
        <v>140</v>
      </c>
      <c r="Q27936" t="s">
        <v>869</v>
      </c>
      <c r="R27936" t="s">
        <v>869</v>
      </c>
      <c r="S27936" t="s">
        <v>140</v>
      </c>
      <c r="T27936" t="s">
        <v>140</v>
      </c>
      <c r="U27936" t="s">
        <v>140</v>
      </c>
      <c r="V27936" t="s">
        <v>870</v>
      </c>
      <c r="W27936" t="s">
        <v>140</v>
      </c>
    </row>
    <row r="27937" spans="1:23" x14ac:dyDescent="0.35">
      <c r="A27937" t="s">
        <v>10</v>
      </c>
      <c r="B27937" t="s">
        <v>1129</v>
      </c>
      <c r="C27937">
        <v>25</v>
      </c>
      <c r="D27937" t="s">
        <v>996</v>
      </c>
      <c r="E27937" t="s">
        <v>746</v>
      </c>
      <c r="F27937" t="s">
        <v>1046</v>
      </c>
      <c r="G27937" t="s">
        <v>140</v>
      </c>
      <c r="H27937" t="s">
        <v>140</v>
      </c>
      <c r="I27937" t="s">
        <v>755</v>
      </c>
      <c r="J27937" t="s">
        <v>140</v>
      </c>
      <c r="K27937" t="s">
        <v>991</v>
      </c>
      <c r="L27937" t="s">
        <v>140</v>
      </c>
      <c r="M27937" t="s">
        <v>1046</v>
      </c>
      <c r="N27937" t="s">
        <v>140</v>
      </c>
      <c r="O27937" t="s">
        <v>140</v>
      </c>
      <c r="P27937" t="s">
        <v>140</v>
      </c>
      <c r="Q27937" t="s">
        <v>140</v>
      </c>
      <c r="R27937" t="s">
        <v>140</v>
      </c>
      <c r="S27937" t="s">
        <v>140</v>
      </c>
      <c r="T27937" t="s">
        <v>140</v>
      </c>
      <c r="U27937" t="s">
        <v>140</v>
      </c>
      <c r="V27937" t="s">
        <v>367</v>
      </c>
      <c r="W27937" t="s">
        <v>140</v>
      </c>
    </row>
    <row r="27938" spans="1:23" x14ac:dyDescent="0.35">
      <c r="A27938" t="s">
        <v>10</v>
      </c>
      <c r="B27938" t="s">
        <v>1130</v>
      </c>
      <c r="C27938">
        <v>169</v>
      </c>
      <c r="D27938" t="s">
        <v>140</v>
      </c>
      <c r="E27938" t="s">
        <v>140</v>
      </c>
      <c r="F27938" t="s">
        <v>140</v>
      </c>
      <c r="G27938" t="s">
        <v>140</v>
      </c>
      <c r="H27938" t="s">
        <v>140</v>
      </c>
      <c r="I27938" t="s">
        <v>140</v>
      </c>
      <c r="J27938" t="s">
        <v>140</v>
      </c>
      <c r="K27938" t="s">
        <v>140</v>
      </c>
      <c r="L27938" t="s">
        <v>1011</v>
      </c>
      <c r="M27938" t="s">
        <v>140</v>
      </c>
      <c r="N27938" t="s">
        <v>140</v>
      </c>
      <c r="O27938" t="s">
        <v>140</v>
      </c>
      <c r="P27938" t="s">
        <v>140</v>
      </c>
      <c r="Q27938" t="s">
        <v>140</v>
      </c>
      <c r="R27938" t="s">
        <v>140</v>
      </c>
      <c r="S27938" t="s">
        <v>140</v>
      </c>
      <c r="T27938" t="s">
        <v>140</v>
      </c>
      <c r="U27938" t="s">
        <v>949</v>
      </c>
      <c r="V27938" t="s">
        <v>1108</v>
      </c>
      <c r="W27938" t="s">
        <v>1013</v>
      </c>
    </row>
    <row r="27939" spans="1:23" x14ac:dyDescent="0.35">
      <c r="A27939" t="s">
        <v>10</v>
      </c>
      <c r="B27939" t="s">
        <v>1131</v>
      </c>
      <c r="C27939">
        <v>14</v>
      </c>
      <c r="D27939" t="s">
        <v>869</v>
      </c>
      <c r="E27939" t="s">
        <v>140</v>
      </c>
      <c r="F27939" t="s">
        <v>140</v>
      </c>
      <c r="G27939" t="s">
        <v>140</v>
      </c>
      <c r="H27939" t="s">
        <v>140</v>
      </c>
      <c r="I27939" t="s">
        <v>140</v>
      </c>
      <c r="J27939" t="s">
        <v>140</v>
      </c>
      <c r="K27939" t="s">
        <v>140</v>
      </c>
      <c r="L27939" t="s">
        <v>140</v>
      </c>
      <c r="M27939" t="s">
        <v>140</v>
      </c>
      <c r="N27939" t="s">
        <v>140</v>
      </c>
      <c r="O27939" t="s">
        <v>140</v>
      </c>
      <c r="P27939" t="s">
        <v>140</v>
      </c>
      <c r="Q27939" t="s">
        <v>140</v>
      </c>
      <c r="R27939" t="s">
        <v>140</v>
      </c>
      <c r="S27939" t="s">
        <v>140</v>
      </c>
      <c r="T27939" t="s">
        <v>140</v>
      </c>
      <c r="U27939" t="s">
        <v>140</v>
      </c>
      <c r="V27939" t="s">
        <v>870</v>
      </c>
      <c r="W27939" t="s">
        <v>140</v>
      </c>
    </row>
    <row r="27940" spans="1:23" x14ac:dyDescent="0.35">
      <c r="A27940" t="s">
        <v>11</v>
      </c>
      <c r="B27940" t="s">
        <v>1129</v>
      </c>
      <c r="C27940">
        <v>22</v>
      </c>
      <c r="D27940" t="s">
        <v>1073</v>
      </c>
      <c r="E27940" t="s">
        <v>140</v>
      </c>
      <c r="F27940" t="s">
        <v>140</v>
      </c>
      <c r="G27940" t="s">
        <v>1073</v>
      </c>
      <c r="H27940" t="s">
        <v>140</v>
      </c>
      <c r="I27940" t="s">
        <v>140</v>
      </c>
      <c r="J27940" t="s">
        <v>140</v>
      </c>
      <c r="K27940" t="s">
        <v>1046</v>
      </c>
      <c r="L27940" t="s">
        <v>140</v>
      </c>
      <c r="M27940" t="s">
        <v>140</v>
      </c>
      <c r="N27940" t="s">
        <v>140</v>
      </c>
      <c r="O27940" t="s">
        <v>140</v>
      </c>
      <c r="P27940" t="s">
        <v>140</v>
      </c>
      <c r="Q27940" t="s">
        <v>458</v>
      </c>
      <c r="R27940" t="s">
        <v>140</v>
      </c>
      <c r="S27940" t="s">
        <v>140</v>
      </c>
      <c r="T27940" t="s">
        <v>140</v>
      </c>
      <c r="U27940" t="s">
        <v>140</v>
      </c>
      <c r="V27940" t="s">
        <v>156</v>
      </c>
      <c r="W27940" t="s">
        <v>131</v>
      </c>
    </row>
    <row r="27941" spans="1:23" x14ac:dyDescent="0.35">
      <c r="A27941" t="s">
        <v>11</v>
      </c>
      <c r="B27941" t="s">
        <v>1130</v>
      </c>
      <c r="C27941">
        <v>160</v>
      </c>
      <c r="D27941" t="s">
        <v>1063</v>
      </c>
      <c r="E27941" t="s">
        <v>140</v>
      </c>
      <c r="F27941" t="s">
        <v>140</v>
      </c>
      <c r="G27941" t="s">
        <v>140</v>
      </c>
      <c r="H27941" t="s">
        <v>140</v>
      </c>
      <c r="I27941" t="s">
        <v>140</v>
      </c>
      <c r="J27941" t="s">
        <v>140</v>
      </c>
      <c r="K27941" t="s">
        <v>140</v>
      </c>
      <c r="L27941" t="s">
        <v>1066</v>
      </c>
      <c r="M27941" t="s">
        <v>140</v>
      </c>
      <c r="N27941" t="s">
        <v>140</v>
      </c>
      <c r="O27941" t="s">
        <v>140</v>
      </c>
      <c r="P27941" t="s">
        <v>140</v>
      </c>
      <c r="Q27941" t="s">
        <v>140</v>
      </c>
      <c r="R27941" t="s">
        <v>140</v>
      </c>
      <c r="S27941" t="s">
        <v>140</v>
      </c>
      <c r="T27941" t="s">
        <v>140</v>
      </c>
      <c r="U27941" t="s">
        <v>775</v>
      </c>
      <c r="V27941" t="s">
        <v>870</v>
      </c>
      <c r="W27941" t="s">
        <v>1010</v>
      </c>
    </row>
    <row r="27942" spans="1:23" x14ac:dyDescent="0.35">
      <c r="A27942" t="s">
        <v>11</v>
      </c>
      <c r="B27942" t="s">
        <v>1131</v>
      </c>
      <c r="C27942">
        <v>24</v>
      </c>
      <c r="D27942" t="s">
        <v>1066</v>
      </c>
      <c r="E27942" t="s">
        <v>140</v>
      </c>
      <c r="F27942" t="s">
        <v>140</v>
      </c>
      <c r="G27942" t="s">
        <v>140</v>
      </c>
      <c r="H27942" t="s">
        <v>140</v>
      </c>
      <c r="I27942" t="s">
        <v>140</v>
      </c>
      <c r="J27942" t="s">
        <v>140</v>
      </c>
      <c r="K27942" t="s">
        <v>140</v>
      </c>
      <c r="L27942" t="s">
        <v>1045</v>
      </c>
      <c r="M27942" t="s">
        <v>140</v>
      </c>
      <c r="N27942" t="s">
        <v>140</v>
      </c>
      <c r="O27942" t="s">
        <v>140</v>
      </c>
      <c r="P27942" t="s">
        <v>140</v>
      </c>
      <c r="Q27942" t="s">
        <v>140</v>
      </c>
      <c r="R27942" t="s">
        <v>140</v>
      </c>
      <c r="S27942" t="s">
        <v>140</v>
      </c>
      <c r="T27942" t="s">
        <v>140</v>
      </c>
      <c r="U27942" t="s">
        <v>140</v>
      </c>
      <c r="V27942" t="s">
        <v>768</v>
      </c>
      <c r="W27942" t="s">
        <v>140</v>
      </c>
    </row>
    <row r="27943" spans="1:23" x14ac:dyDescent="0.35">
      <c r="A27943" t="s">
        <v>12</v>
      </c>
      <c r="B27943" t="s">
        <v>1129</v>
      </c>
      <c r="C27943">
        <v>77</v>
      </c>
      <c r="D27943" t="s">
        <v>716</v>
      </c>
      <c r="E27943" t="s">
        <v>91</v>
      </c>
      <c r="F27943" t="s">
        <v>1017</v>
      </c>
      <c r="G27943" t="s">
        <v>950</v>
      </c>
      <c r="H27943" t="s">
        <v>838</v>
      </c>
      <c r="I27943" t="s">
        <v>1059</v>
      </c>
      <c r="J27943" t="s">
        <v>949</v>
      </c>
      <c r="K27943" t="s">
        <v>119</v>
      </c>
      <c r="L27943" t="s">
        <v>458</v>
      </c>
      <c r="M27943" t="s">
        <v>140</v>
      </c>
      <c r="N27943" t="s">
        <v>140</v>
      </c>
      <c r="O27943" t="s">
        <v>1017</v>
      </c>
      <c r="P27943" t="s">
        <v>140</v>
      </c>
      <c r="Q27943" t="s">
        <v>140</v>
      </c>
      <c r="R27943" t="s">
        <v>140</v>
      </c>
      <c r="S27943" t="s">
        <v>140</v>
      </c>
      <c r="T27943" t="s">
        <v>140</v>
      </c>
      <c r="U27943" t="s">
        <v>140</v>
      </c>
      <c r="V27943" t="s">
        <v>343</v>
      </c>
      <c r="W27943" t="s">
        <v>1060</v>
      </c>
    </row>
    <row r="27944" spans="1:23" x14ac:dyDescent="0.35">
      <c r="A27944" t="s">
        <v>12</v>
      </c>
      <c r="B27944" t="s">
        <v>1130</v>
      </c>
      <c r="C27944">
        <v>87</v>
      </c>
      <c r="D27944" t="s">
        <v>1098</v>
      </c>
      <c r="E27944" t="s">
        <v>1017</v>
      </c>
      <c r="F27944" t="s">
        <v>1010</v>
      </c>
      <c r="G27944" t="s">
        <v>140</v>
      </c>
      <c r="H27944" t="s">
        <v>140</v>
      </c>
      <c r="I27944" t="s">
        <v>140</v>
      </c>
      <c r="J27944" t="s">
        <v>140</v>
      </c>
      <c r="K27944" t="s">
        <v>1017</v>
      </c>
      <c r="L27944" t="s">
        <v>1013</v>
      </c>
      <c r="M27944" t="s">
        <v>140</v>
      </c>
      <c r="N27944" t="s">
        <v>140</v>
      </c>
      <c r="O27944" t="s">
        <v>140</v>
      </c>
      <c r="P27944" t="s">
        <v>140</v>
      </c>
      <c r="Q27944" t="s">
        <v>140</v>
      </c>
      <c r="R27944" t="s">
        <v>140</v>
      </c>
      <c r="S27944" t="s">
        <v>775</v>
      </c>
      <c r="T27944" t="s">
        <v>140</v>
      </c>
      <c r="U27944" t="s">
        <v>1068</v>
      </c>
      <c r="V27944" t="s">
        <v>1112</v>
      </c>
      <c r="W27944" t="s">
        <v>140</v>
      </c>
    </row>
    <row r="27945" spans="1:23" x14ac:dyDescent="0.35">
      <c r="A27945" t="s">
        <v>12</v>
      </c>
      <c r="B27945" t="s">
        <v>1131</v>
      </c>
      <c r="C27945">
        <v>45</v>
      </c>
      <c r="D27945" t="s">
        <v>140</v>
      </c>
      <c r="E27945" t="s">
        <v>140</v>
      </c>
      <c r="F27945" t="s">
        <v>140</v>
      </c>
      <c r="G27945" t="s">
        <v>1073</v>
      </c>
      <c r="H27945" t="s">
        <v>140</v>
      </c>
      <c r="I27945" t="s">
        <v>574</v>
      </c>
      <c r="J27945" t="s">
        <v>1073</v>
      </c>
      <c r="K27945" t="s">
        <v>1073</v>
      </c>
      <c r="L27945" t="s">
        <v>140</v>
      </c>
      <c r="M27945" t="s">
        <v>140</v>
      </c>
      <c r="N27945" t="s">
        <v>140</v>
      </c>
      <c r="O27945" t="s">
        <v>140</v>
      </c>
      <c r="P27945" t="s">
        <v>140</v>
      </c>
      <c r="Q27945" t="s">
        <v>140</v>
      </c>
      <c r="R27945" t="s">
        <v>140</v>
      </c>
      <c r="S27945" t="s">
        <v>140</v>
      </c>
      <c r="T27945" t="s">
        <v>140</v>
      </c>
      <c r="U27945" t="s">
        <v>1073</v>
      </c>
      <c r="V27945" t="s">
        <v>916</v>
      </c>
      <c r="W27945" t="s">
        <v>140</v>
      </c>
    </row>
    <row r="27946" spans="1:23" x14ac:dyDescent="0.35">
      <c r="A27946" t="s">
        <v>13</v>
      </c>
      <c r="B27946" t="s">
        <v>1129</v>
      </c>
      <c r="C27946">
        <v>31</v>
      </c>
      <c r="D27946" t="s">
        <v>140</v>
      </c>
      <c r="E27946" t="s">
        <v>61</v>
      </c>
      <c r="F27946" t="s">
        <v>1098</v>
      </c>
      <c r="G27946" t="s">
        <v>1098</v>
      </c>
      <c r="H27946" t="s">
        <v>140</v>
      </c>
      <c r="I27946" t="s">
        <v>1098</v>
      </c>
      <c r="J27946" t="s">
        <v>1064</v>
      </c>
      <c r="K27946" t="s">
        <v>1070</v>
      </c>
      <c r="L27946" t="s">
        <v>140</v>
      </c>
      <c r="M27946" t="s">
        <v>140</v>
      </c>
      <c r="N27946" t="s">
        <v>140</v>
      </c>
      <c r="O27946" t="s">
        <v>140</v>
      </c>
      <c r="P27946" t="s">
        <v>140</v>
      </c>
      <c r="Q27946" t="s">
        <v>140</v>
      </c>
      <c r="R27946" t="s">
        <v>140</v>
      </c>
      <c r="S27946" t="s">
        <v>140</v>
      </c>
      <c r="T27946" t="s">
        <v>140</v>
      </c>
      <c r="U27946" t="s">
        <v>140</v>
      </c>
      <c r="V27946" t="s">
        <v>644</v>
      </c>
      <c r="W27946" t="s">
        <v>1055</v>
      </c>
    </row>
    <row r="27947" spans="1:23" x14ac:dyDescent="0.35">
      <c r="A27947" t="s">
        <v>13</v>
      </c>
      <c r="B27947" t="s">
        <v>1130</v>
      </c>
      <c r="C27947">
        <v>98</v>
      </c>
      <c r="D27947" t="s">
        <v>1102</v>
      </c>
      <c r="E27947" t="s">
        <v>949</v>
      </c>
      <c r="F27947" t="s">
        <v>1050</v>
      </c>
      <c r="G27947" t="s">
        <v>140</v>
      </c>
      <c r="H27947" t="s">
        <v>733</v>
      </c>
      <c r="I27947" t="s">
        <v>140</v>
      </c>
      <c r="J27947" t="s">
        <v>140</v>
      </c>
      <c r="K27947" t="s">
        <v>140</v>
      </c>
      <c r="L27947" t="s">
        <v>869</v>
      </c>
      <c r="M27947" t="s">
        <v>140</v>
      </c>
      <c r="N27947" t="s">
        <v>775</v>
      </c>
      <c r="O27947" t="s">
        <v>140</v>
      </c>
      <c r="P27947" t="s">
        <v>140</v>
      </c>
      <c r="Q27947" t="s">
        <v>140</v>
      </c>
      <c r="R27947" t="s">
        <v>140</v>
      </c>
      <c r="S27947" t="s">
        <v>140</v>
      </c>
      <c r="T27947" t="s">
        <v>140</v>
      </c>
      <c r="U27947" t="s">
        <v>140</v>
      </c>
      <c r="V27947" t="s">
        <v>324</v>
      </c>
      <c r="W27947" t="s">
        <v>1046</v>
      </c>
    </row>
    <row r="27948" spans="1:23" x14ac:dyDescent="0.35">
      <c r="A27948" t="s">
        <v>13</v>
      </c>
      <c r="B27948" t="s">
        <v>1131</v>
      </c>
      <c r="C27948">
        <v>76</v>
      </c>
      <c r="D27948" t="s">
        <v>1053</v>
      </c>
      <c r="E27948" t="s">
        <v>140</v>
      </c>
      <c r="F27948" t="s">
        <v>1098</v>
      </c>
      <c r="G27948" t="s">
        <v>140</v>
      </c>
      <c r="H27948" t="s">
        <v>1070</v>
      </c>
      <c r="I27948" t="s">
        <v>140</v>
      </c>
      <c r="J27948" t="s">
        <v>1098</v>
      </c>
      <c r="K27948" t="s">
        <v>140</v>
      </c>
      <c r="L27948" t="s">
        <v>1013</v>
      </c>
      <c r="M27948" t="s">
        <v>140</v>
      </c>
      <c r="N27948" t="s">
        <v>140</v>
      </c>
      <c r="O27948" t="s">
        <v>140</v>
      </c>
      <c r="P27948" t="s">
        <v>140</v>
      </c>
      <c r="Q27948" t="s">
        <v>140</v>
      </c>
      <c r="R27948" t="s">
        <v>140</v>
      </c>
      <c r="S27948" t="s">
        <v>140</v>
      </c>
      <c r="T27948" t="s">
        <v>140</v>
      </c>
      <c r="U27948" t="s">
        <v>140</v>
      </c>
      <c r="V27948" t="s">
        <v>370</v>
      </c>
      <c r="W27948" t="s">
        <v>140</v>
      </c>
    </row>
    <row r="27949" spans="1:23" x14ac:dyDescent="0.35">
      <c r="A27949" t="s">
        <v>14</v>
      </c>
      <c r="B27949" t="s">
        <v>1129</v>
      </c>
      <c r="C27949">
        <v>49</v>
      </c>
      <c r="D27949" t="s">
        <v>983</v>
      </c>
      <c r="E27949" t="s">
        <v>1095</v>
      </c>
      <c r="F27949" t="s">
        <v>716</v>
      </c>
      <c r="G27949" t="s">
        <v>1066</v>
      </c>
      <c r="H27949" t="s">
        <v>1061</v>
      </c>
      <c r="I27949" t="s">
        <v>140</v>
      </c>
      <c r="J27949" t="s">
        <v>1046</v>
      </c>
      <c r="K27949" t="s">
        <v>515</v>
      </c>
      <c r="L27949" t="s">
        <v>1004</v>
      </c>
      <c r="M27949" t="s">
        <v>140</v>
      </c>
      <c r="N27949" t="s">
        <v>140</v>
      </c>
      <c r="O27949" t="s">
        <v>140</v>
      </c>
      <c r="P27949" t="s">
        <v>140</v>
      </c>
      <c r="Q27949" t="s">
        <v>140</v>
      </c>
      <c r="R27949" t="s">
        <v>140</v>
      </c>
      <c r="S27949" t="s">
        <v>140</v>
      </c>
      <c r="T27949" t="s">
        <v>140</v>
      </c>
      <c r="U27949" t="s">
        <v>140</v>
      </c>
      <c r="V27949" t="s">
        <v>58</v>
      </c>
      <c r="W27949" t="s">
        <v>140</v>
      </c>
    </row>
    <row r="27950" spans="1:23" x14ac:dyDescent="0.35">
      <c r="A27950" t="s">
        <v>14</v>
      </c>
      <c r="B27950" t="s">
        <v>1130</v>
      </c>
      <c r="C27950">
        <v>121</v>
      </c>
      <c r="D27950" t="s">
        <v>954</v>
      </c>
      <c r="E27950" t="s">
        <v>1018</v>
      </c>
      <c r="F27950" t="s">
        <v>1050</v>
      </c>
      <c r="G27950" t="s">
        <v>1021</v>
      </c>
      <c r="H27950" t="s">
        <v>140</v>
      </c>
      <c r="I27950" t="s">
        <v>1021</v>
      </c>
      <c r="J27950" t="s">
        <v>140</v>
      </c>
      <c r="K27950" t="s">
        <v>140</v>
      </c>
      <c r="L27950" t="s">
        <v>140</v>
      </c>
      <c r="M27950" t="s">
        <v>140</v>
      </c>
      <c r="N27950" t="s">
        <v>140</v>
      </c>
      <c r="O27950" t="s">
        <v>140</v>
      </c>
      <c r="P27950" t="s">
        <v>140</v>
      </c>
      <c r="Q27950" t="s">
        <v>1014</v>
      </c>
      <c r="R27950" t="s">
        <v>1014</v>
      </c>
      <c r="S27950" t="s">
        <v>775</v>
      </c>
      <c r="T27950" t="s">
        <v>140</v>
      </c>
      <c r="U27950" t="s">
        <v>954</v>
      </c>
      <c r="V27950" t="s">
        <v>112</v>
      </c>
      <c r="W27950" t="s">
        <v>140</v>
      </c>
    </row>
    <row r="27951" spans="1:23" x14ac:dyDescent="0.35">
      <c r="A27951" t="s">
        <v>14</v>
      </c>
      <c r="B27951" t="s">
        <v>1131</v>
      </c>
      <c r="C27951">
        <v>33</v>
      </c>
      <c r="D27951" t="s">
        <v>903</v>
      </c>
      <c r="E27951" t="s">
        <v>996</v>
      </c>
      <c r="F27951" t="s">
        <v>140</v>
      </c>
      <c r="G27951" t="s">
        <v>140</v>
      </c>
      <c r="H27951" t="s">
        <v>140</v>
      </c>
      <c r="I27951" t="s">
        <v>140</v>
      </c>
      <c r="J27951" t="s">
        <v>140</v>
      </c>
      <c r="K27951" t="s">
        <v>140</v>
      </c>
      <c r="L27951" t="s">
        <v>458</v>
      </c>
      <c r="M27951" t="s">
        <v>996</v>
      </c>
      <c r="N27951" t="s">
        <v>140</v>
      </c>
      <c r="O27951" t="s">
        <v>140</v>
      </c>
      <c r="P27951" t="s">
        <v>140</v>
      </c>
      <c r="Q27951" t="s">
        <v>140</v>
      </c>
      <c r="R27951" t="s">
        <v>140</v>
      </c>
      <c r="S27951" t="s">
        <v>140</v>
      </c>
      <c r="T27951" t="s">
        <v>140</v>
      </c>
      <c r="U27951" t="s">
        <v>1052</v>
      </c>
      <c r="V27951" t="s">
        <v>989</v>
      </c>
      <c r="W27951" t="s">
        <v>140</v>
      </c>
    </row>
    <row r="27952" spans="1:23" x14ac:dyDescent="0.35">
      <c r="A27952" t="s">
        <v>15</v>
      </c>
      <c r="B27952" t="s">
        <v>1129</v>
      </c>
      <c r="C27952">
        <v>44</v>
      </c>
      <c r="D27952" t="s">
        <v>1019</v>
      </c>
      <c r="E27952" t="s">
        <v>942</v>
      </c>
      <c r="F27952" t="s">
        <v>1014</v>
      </c>
      <c r="G27952" t="s">
        <v>140</v>
      </c>
      <c r="H27952" t="s">
        <v>140</v>
      </c>
      <c r="I27952" t="s">
        <v>1046</v>
      </c>
      <c r="J27952" t="s">
        <v>140</v>
      </c>
      <c r="K27952" t="s">
        <v>967</v>
      </c>
      <c r="L27952" t="s">
        <v>1046</v>
      </c>
      <c r="M27952" t="s">
        <v>140</v>
      </c>
      <c r="N27952" t="s">
        <v>140</v>
      </c>
      <c r="O27952" t="s">
        <v>140</v>
      </c>
      <c r="P27952" t="s">
        <v>140</v>
      </c>
      <c r="Q27952" t="s">
        <v>140</v>
      </c>
      <c r="R27952" t="s">
        <v>140</v>
      </c>
      <c r="S27952" t="s">
        <v>140</v>
      </c>
      <c r="T27952" t="s">
        <v>140</v>
      </c>
      <c r="U27952" t="s">
        <v>140</v>
      </c>
      <c r="V27952" t="s">
        <v>1084</v>
      </c>
      <c r="W27952" t="s">
        <v>140</v>
      </c>
    </row>
    <row r="27953" spans="1:23" x14ac:dyDescent="0.35">
      <c r="A27953" t="s">
        <v>15</v>
      </c>
      <c r="B27953" t="s">
        <v>1130</v>
      </c>
      <c r="C27953">
        <v>129</v>
      </c>
      <c r="D27953" t="s">
        <v>1063</v>
      </c>
      <c r="E27953" t="s">
        <v>140</v>
      </c>
      <c r="F27953" t="s">
        <v>1063</v>
      </c>
      <c r="G27953" t="s">
        <v>1009</v>
      </c>
      <c r="H27953" t="s">
        <v>140</v>
      </c>
      <c r="I27953" t="s">
        <v>140</v>
      </c>
      <c r="J27953" t="s">
        <v>140</v>
      </c>
      <c r="K27953" t="s">
        <v>140</v>
      </c>
      <c r="L27953" t="s">
        <v>939</v>
      </c>
      <c r="M27953" t="s">
        <v>140</v>
      </c>
      <c r="N27953" t="s">
        <v>1063</v>
      </c>
      <c r="O27953" t="s">
        <v>140</v>
      </c>
      <c r="P27953" t="s">
        <v>140</v>
      </c>
      <c r="Q27953" t="s">
        <v>140</v>
      </c>
      <c r="R27953" t="s">
        <v>140</v>
      </c>
      <c r="S27953" t="s">
        <v>1063</v>
      </c>
      <c r="T27953" t="s">
        <v>140</v>
      </c>
      <c r="U27953" t="s">
        <v>140</v>
      </c>
      <c r="V27953" t="s">
        <v>987</v>
      </c>
      <c r="W27953" t="s">
        <v>1063</v>
      </c>
    </row>
    <row r="27954" spans="1:23" x14ac:dyDescent="0.35">
      <c r="A27954" t="s">
        <v>15</v>
      </c>
      <c r="B27954" t="s">
        <v>1131</v>
      </c>
      <c r="C27954">
        <v>32</v>
      </c>
      <c r="D27954" t="s">
        <v>140</v>
      </c>
      <c r="E27954" t="s">
        <v>140</v>
      </c>
      <c r="F27954" t="s">
        <v>140</v>
      </c>
      <c r="G27954" t="s">
        <v>140</v>
      </c>
      <c r="H27954" t="s">
        <v>140</v>
      </c>
      <c r="I27954" t="s">
        <v>140</v>
      </c>
      <c r="J27954" t="s">
        <v>140</v>
      </c>
      <c r="K27954" t="s">
        <v>140</v>
      </c>
      <c r="L27954" t="s">
        <v>140</v>
      </c>
      <c r="M27954" t="s">
        <v>140</v>
      </c>
      <c r="N27954" t="s">
        <v>140</v>
      </c>
      <c r="O27954" t="s">
        <v>140</v>
      </c>
      <c r="P27954" t="s">
        <v>140</v>
      </c>
      <c r="Q27954" t="s">
        <v>140</v>
      </c>
      <c r="R27954" t="s">
        <v>140</v>
      </c>
      <c r="S27954" t="s">
        <v>140</v>
      </c>
      <c r="T27954" t="s">
        <v>140</v>
      </c>
      <c r="U27954" t="s">
        <v>140</v>
      </c>
      <c r="V27954" t="s">
        <v>177</v>
      </c>
      <c r="W27954" t="s">
        <v>140</v>
      </c>
    </row>
    <row r="27955" spans="1:23" x14ac:dyDescent="0.35">
      <c r="A27955" t="s">
        <v>16</v>
      </c>
      <c r="B27955" t="s">
        <v>1129</v>
      </c>
      <c r="C27955">
        <v>13</v>
      </c>
      <c r="D27955" t="s">
        <v>140</v>
      </c>
      <c r="E27955" t="s">
        <v>140</v>
      </c>
      <c r="F27955" t="s">
        <v>140</v>
      </c>
      <c r="G27955" t="s">
        <v>140</v>
      </c>
      <c r="H27955" t="s">
        <v>140</v>
      </c>
      <c r="I27955" t="s">
        <v>838</v>
      </c>
      <c r="J27955" t="s">
        <v>140</v>
      </c>
      <c r="K27955" t="s">
        <v>756</v>
      </c>
      <c r="L27955" t="s">
        <v>140</v>
      </c>
      <c r="M27955" t="s">
        <v>140</v>
      </c>
      <c r="N27955" t="s">
        <v>140</v>
      </c>
      <c r="O27955" t="s">
        <v>140</v>
      </c>
      <c r="P27955" t="s">
        <v>140</v>
      </c>
      <c r="Q27955" t="s">
        <v>140</v>
      </c>
      <c r="R27955" t="s">
        <v>140</v>
      </c>
      <c r="S27955" t="s">
        <v>140</v>
      </c>
      <c r="T27955" t="s">
        <v>140</v>
      </c>
      <c r="U27955" t="s">
        <v>140</v>
      </c>
      <c r="V27955" t="s">
        <v>833</v>
      </c>
      <c r="W27955" t="s">
        <v>838</v>
      </c>
    </row>
    <row r="27956" spans="1:23" x14ac:dyDescent="0.35">
      <c r="A27956" t="s">
        <v>16</v>
      </c>
      <c r="B27956" t="s">
        <v>1130</v>
      </c>
      <c r="C27956">
        <v>165</v>
      </c>
      <c r="D27956" t="s">
        <v>1019</v>
      </c>
      <c r="E27956" t="s">
        <v>140</v>
      </c>
      <c r="F27956" t="s">
        <v>140</v>
      </c>
      <c r="G27956" t="s">
        <v>140</v>
      </c>
      <c r="H27956" t="s">
        <v>140</v>
      </c>
      <c r="I27956" t="s">
        <v>140</v>
      </c>
      <c r="J27956" t="s">
        <v>140</v>
      </c>
      <c r="K27956" t="s">
        <v>140</v>
      </c>
      <c r="L27956" t="s">
        <v>949</v>
      </c>
      <c r="M27956" t="s">
        <v>140</v>
      </c>
      <c r="N27956" t="s">
        <v>1009</v>
      </c>
      <c r="O27956" t="s">
        <v>140</v>
      </c>
      <c r="P27956" t="s">
        <v>140</v>
      </c>
      <c r="Q27956" t="s">
        <v>140</v>
      </c>
      <c r="R27956" t="s">
        <v>140</v>
      </c>
      <c r="S27956" t="s">
        <v>1014</v>
      </c>
      <c r="T27956" t="s">
        <v>140</v>
      </c>
      <c r="U27956" t="s">
        <v>1014</v>
      </c>
      <c r="V27956" t="s">
        <v>1109</v>
      </c>
      <c r="W27956" t="s">
        <v>140</v>
      </c>
    </row>
    <row r="27957" spans="1:23" x14ac:dyDescent="0.35">
      <c r="A27957" t="s">
        <v>16</v>
      </c>
      <c r="B27957" t="s">
        <v>1131</v>
      </c>
      <c r="C27957">
        <v>27</v>
      </c>
      <c r="D27957" t="s">
        <v>140</v>
      </c>
      <c r="E27957" t="s">
        <v>140</v>
      </c>
      <c r="F27957" t="s">
        <v>140</v>
      </c>
      <c r="G27957" t="s">
        <v>140</v>
      </c>
      <c r="H27957" t="s">
        <v>140</v>
      </c>
      <c r="I27957" t="s">
        <v>140</v>
      </c>
      <c r="J27957" t="s">
        <v>140</v>
      </c>
      <c r="K27957" t="s">
        <v>140</v>
      </c>
      <c r="L27957" t="s">
        <v>140</v>
      </c>
      <c r="M27957" t="s">
        <v>140</v>
      </c>
      <c r="N27957" t="s">
        <v>140</v>
      </c>
      <c r="O27957" t="s">
        <v>140</v>
      </c>
      <c r="P27957" t="s">
        <v>140</v>
      </c>
      <c r="Q27957" t="s">
        <v>140</v>
      </c>
      <c r="R27957" t="s">
        <v>140</v>
      </c>
      <c r="S27957" t="s">
        <v>140</v>
      </c>
      <c r="T27957" t="s">
        <v>140</v>
      </c>
      <c r="U27957" t="s">
        <v>140</v>
      </c>
      <c r="V27957" t="s">
        <v>177</v>
      </c>
      <c r="W27957" t="s">
        <v>140</v>
      </c>
    </row>
    <row r="27958" spans="1:23" x14ac:dyDescent="0.35">
      <c r="A27958" t="s">
        <v>17</v>
      </c>
      <c r="B27958" t="s">
        <v>1129</v>
      </c>
      <c r="C27958">
        <v>27</v>
      </c>
      <c r="D27958" t="s">
        <v>999</v>
      </c>
      <c r="E27958" t="s">
        <v>755</v>
      </c>
      <c r="F27958" t="s">
        <v>140</v>
      </c>
      <c r="G27958" t="s">
        <v>999</v>
      </c>
      <c r="H27958" t="s">
        <v>1043</v>
      </c>
      <c r="I27958" t="s">
        <v>1062</v>
      </c>
      <c r="J27958" t="s">
        <v>140</v>
      </c>
      <c r="K27958" t="s">
        <v>476</v>
      </c>
      <c r="L27958" t="s">
        <v>1049</v>
      </c>
      <c r="M27958" t="s">
        <v>140</v>
      </c>
      <c r="N27958" t="s">
        <v>140</v>
      </c>
      <c r="O27958" t="s">
        <v>140</v>
      </c>
      <c r="P27958" t="s">
        <v>140</v>
      </c>
      <c r="Q27958" t="s">
        <v>140</v>
      </c>
      <c r="R27958" t="s">
        <v>140</v>
      </c>
      <c r="S27958" t="s">
        <v>140</v>
      </c>
      <c r="T27958" t="s">
        <v>140</v>
      </c>
      <c r="U27958" t="s">
        <v>140</v>
      </c>
      <c r="V27958" t="s">
        <v>174</v>
      </c>
      <c r="W27958" t="s">
        <v>140</v>
      </c>
    </row>
    <row r="27959" spans="1:23" x14ac:dyDescent="0.35">
      <c r="A27959" t="s">
        <v>17</v>
      </c>
      <c r="B27959" t="s">
        <v>1130</v>
      </c>
      <c r="C27959">
        <v>162</v>
      </c>
      <c r="D27959" t="s">
        <v>1043</v>
      </c>
      <c r="E27959" t="s">
        <v>140</v>
      </c>
      <c r="F27959" t="s">
        <v>140</v>
      </c>
      <c r="G27959" t="s">
        <v>140</v>
      </c>
      <c r="H27959" t="s">
        <v>140</v>
      </c>
      <c r="I27959" t="s">
        <v>140</v>
      </c>
      <c r="J27959" t="s">
        <v>140</v>
      </c>
      <c r="K27959" t="s">
        <v>1014</v>
      </c>
      <c r="L27959" t="s">
        <v>1004</v>
      </c>
      <c r="M27959" t="s">
        <v>140</v>
      </c>
      <c r="N27959" t="s">
        <v>140</v>
      </c>
      <c r="O27959" t="s">
        <v>140</v>
      </c>
      <c r="P27959" t="s">
        <v>140</v>
      </c>
      <c r="Q27959" t="s">
        <v>140</v>
      </c>
      <c r="R27959" t="s">
        <v>140</v>
      </c>
      <c r="S27959" t="s">
        <v>1013</v>
      </c>
      <c r="T27959" t="s">
        <v>140</v>
      </c>
      <c r="U27959" t="s">
        <v>1063</v>
      </c>
      <c r="V27959" t="s">
        <v>982</v>
      </c>
      <c r="W27959" t="s">
        <v>1011</v>
      </c>
    </row>
    <row r="27960" spans="1:23" x14ac:dyDescent="0.35">
      <c r="A27960" t="s">
        <v>17</v>
      </c>
      <c r="B27960" t="s">
        <v>1131</v>
      </c>
      <c r="C27960">
        <v>14</v>
      </c>
      <c r="D27960" t="s">
        <v>140</v>
      </c>
      <c r="E27960" t="s">
        <v>140</v>
      </c>
      <c r="F27960" t="s">
        <v>140</v>
      </c>
      <c r="G27960" t="s">
        <v>140</v>
      </c>
      <c r="H27960" t="s">
        <v>140</v>
      </c>
      <c r="I27960" t="s">
        <v>140</v>
      </c>
      <c r="J27960" t="s">
        <v>140</v>
      </c>
      <c r="K27960" t="s">
        <v>643</v>
      </c>
      <c r="L27960" t="s">
        <v>140</v>
      </c>
      <c r="M27960" t="s">
        <v>140</v>
      </c>
      <c r="N27960" t="s">
        <v>140</v>
      </c>
      <c r="O27960" t="s">
        <v>140</v>
      </c>
      <c r="P27960" t="s">
        <v>140</v>
      </c>
      <c r="Q27960" t="s">
        <v>140</v>
      </c>
      <c r="R27960" t="s">
        <v>140</v>
      </c>
      <c r="S27960" t="s">
        <v>140</v>
      </c>
      <c r="T27960" t="s">
        <v>140</v>
      </c>
      <c r="U27960" t="s">
        <v>140</v>
      </c>
      <c r="V27960" t="s">
        <v>872</v>
      </c>
      <c r="W27960" t="s">
        <v>91</v>
      </c>
    </row>
    <row r="27961" spans="1:23" x14ac:dyDescent="0.35">
      <c r="A27961" t="s">
        <v>18</v>
      </c>
      <c r="B27961" t="s">
        <v>1129</v>
      </c>
      <c r="C27961">
        <v>23</v>
      </c>
      <c r="D27961" t="s">
        <v>1018</v>
      </c>
      <c r="E27961" t="s">
        <v>527</v>
      </c>
      <c r="F27961" t="s">
        <v>1018</v>
      </c>
      <c r="G27961" t="s">
        <v>140</v>
      </c>
      <c r="H27961" t="s">
        <v>140</v>
      </c>
      <c r="I27961" t="s">
        <v>140</v>
      </c>
      <c r="J27961" t="s">
        <v>954</v>
      </c>
      <c r="K27961" t="s">
        <v>954</v>
      </c>
      <c r="L27961" t="s">
        <v>140</v>
      </c>
      <c r="M27961" t="s">
        <v>140</v>
      </c>
      <c r="N27961" t="s">
        <v>140</v>
      </c>
      <c r="O27961" t="s">
        <v>140</v>
      </c>
      <c r="P27961" t="s">
        <v>140</v>
      </c>
      <c r="Q27961" t="s">
        <v>140</v>
      </c>
      <c r="R27961" t="s">
        <v>140</v>
      </c>
      <c r="S27961" t="s">
        <v>140</v>
      </c>
      <c r="T27961" t="s">
        <v>140</v>
      </c>
      <c r="U27961" t="s">
        <v>140</v>
      </c>
      <c r="V27961" t="s">
        <v>126</v>
      </c>
      <c r="W27961" t="s">
        <v>140</v>
      </c>
    </row>
    <row r="27962" spans="1:23" x14ac:dyDescent="0.35">
      <c r="A27962" t="s">
        <v>18</v>
      </c>
      <c r="B27962" t="s">
        <v>1130</v>
      </c>
      <c r="C27962">
        <v>138</v>
      </c>
      <c r="D27962" t="s">
        <v>1018</v>
      </c>
      <c r="E27962" t="s">
        <v>140</v>
      </c>
      <c r="F27962" t="s">
        <v>1008</v>
      </c>
      <c r="G27962" t="s">
        <v>140</v>
      </c>
      <c r="H27962" t="s">
        <v>1008</v>
      </c>
      <c r="I27962" t="s">
        <v>140</v>
      </c>
      <c r="J27962" t="s">
        <v>140</v>
      </c>
      <c r="K27962" t="s">
        <v>140</v>
      </c>
      <c r="L27962" t="s">
        <v>1008</v>
      </c>
      <c r="M27962" t="s">
        <v>140</v>
      </c>
      <c r="N27962" t="s">
        <v>140</v>
      </c>
      <c r="O27962" t="s">
        <v>140</v>
      </c>
      <c r="P27962" t="s">
        <v>1013</v>
      </c>
      <c r="Q27962" t="s">
        <v>140</v>
      </c>
      <c r="R27962" t="s">
        <v>140</v>
      </c>
      <c r="S27962" t="s">
        <v>140</v>
      </c>
      <c r="T27962" t="s">
        <v>1016</v>
      </c>
      <c r="U27962" t="s">
        <v>1004</v>
      </c>
      <c r="V27962" t="s">
        <v>92</v>
      </c>
      <c r="W27962" t="s">
        <v>1013</v>
      </c>
    </row>
    <row r="27963" spans="1:23" x14ac:dyDescent="0.35">
      <c r="A27963" t="s">
        <v>18</v>
      </c>
      <c r="B27963" t="s">
        <v>1131</v>
      </c>
      <c r="C27963">
        <v>43</v>
      </c>
      <c r="D27963" t="s">
        <v>394</v>
      </c>
      <c r="E27963" t="s">
        <v>140</v>
      </c>
      <c r="F27963" t="s">
        <v>140</v>
      </c>
      <c r="G27963" t="s">
        <v>140</v>
      </c>
      <c r="H27963" t="s">
        <v>140</v>
      </c>
      <c r="I27963" t="s">
        <v>140</v>
      </c>
      <c r="J27963" t="s">
        <v>140</v>
      </c>
      <c r="K27963" t="s">
        <v>140</v>
      </c>
      <c r="L27963" t="s">
        <v>949</v>
      </c>
      <c r="M27963" t="s">
        <v>140</v>
      </c>
      <c r="N27963" t="s">
        <v>1009</v>
      </c>
      <c r="O27963" t="s">
        <v>140</v>
      </c>
      <c r="P27963" t="s">
        <v>140</v>
      </c>
      <c r="Q27963" t="s">
        <v>140</v>
      </c>
      <c r="R27963" t="s">
        <v>140</v>
      </c>
      <c r="S27963" t="s">
        <v>140</v>
      </c>
      <c r="T27963" t="s">
        <v>140</v>
      </c>
      <c r="U27963" t="s">
        <v>140</v>
      </c>
      <c r="V27963" t="s">
        <v>1137</v>
      </c>
      <c r="W27963" t="s">
        <v>140</v>
      </c>
    </row>
    <row r="27964" spans="1:23" x14ac:dyDescent="0.35">
      <c r="A27964" t="s">
        <v>19</v>
      </c>
      <c r="B27964" t="s">
        <v>1129</v>
      </c>
      <c r="C27964">
        <v>11</v>
      </c>
      <c r="D27964" t="s">
        <v>801</v>
      </c>
      <c r="E27964" t="s">
        <v>801</v>
      </c>
      <c r="F27964" t="s">
        <v>140</v>
      </c>
      <c r="G27964" t="s">
        <v>87</v>
      </c>
      <c r="H27964" t="s">
        <v>140</v>
      </c>
      <c r="I27964" t="s">
        <v>140</v>
      </c>
      <c r="J27964" t="s">
        <v>140</v>
      </c>
      <c r="K27964" t="s">
        <v>571</v>
      </c>
      <c r="L27964" t="s">
        <v>140</v>
      </c>
      <c r="M27964" t="s">
        <v>140</v>
      </c>
      <c r="N27964" t="s">
        <v>140</v>
      </c>
      <c r="O27964" t="s">
        <v>140</v>
      </c>
      <c r="P27964" t="s">
        <v>140</v>
      </c>
      <c r="Q27964" t="s">
        <v>140</v>
      </c>
      <c r="R27964" t="s">
        <v>140</v>
      </c>
      <c r="S27964" t="s">
        <v>140</v>
      </c>
      <c r="T27964" t="s">
        <v>140</v>
      </c>
      <c r="U27964" t="s">
        <v>140</v>
      </c>
      <c r="V27964" t="s">
        <v>635</v>
      </c>
      <c r="W27964" t="s">
        <v>97</v>
      </c>
    </row>
    <row r="27965" spans="1:23" x14ac:dyDescent="0.35">
      <c r="A27965" t="s">
        <v>19</v>
      </c>
      <c r="B27965" t="s">
        <v>1130</v>
      </c>
      <c r="C27965">
        <v>154</v>
      </c>
      <c r="D27965" t="s">
        <v>1017</v>
      </c>
      <c r="E27965" t="s">
        <v>1063</v>
      </c>
      <c r="F27965" t="s">
        <v>949</v>
      </c>
      <c r="G27965" t="s">
        <v>140</v>
      </c>
      <c r="H27965" t="s">
        <v>140</v>
      </c>
      <c r="I27965" t="s">
        <v>140</v>
      </c>
      <c r="J27965" t="s">
        <v>140</v>
      </c>
      <c r="K27965" t="s">
        <v>140</v>
      </c>
      <c r="L27965" t="s">
        <v>1011</v>
      </c>
      <c r="M27965" t="s">
        <v>140</v>
      </c>
      <c r="N27965" t="s">
        <v>1008</v>
      </c>
      <c r="O27965" t="s">
        <v>140</v>
      </c>
      <c r="P27965" t="s">
        <v>140</v>
      </c>
      <c r="Q27965" t="s">
        <v>140</v>
      </c>
      <c r="R27965" t="s">
        <v>140</v>
      </c>
      <c r="S27965" t="s">
        <v>140</v>
      </c>
      <c r="T27965" t="s">
        <v>140</v>
      </c>
      <c r="U27965" t="s">
        <v>1009</v>
      </c>
      <c r="V27965" t="s">
        <v>344</v>
      </c>
      <c r="W27965" t="s">
        <v>140</v>
      </c>
    </row>
    <row r="27966" spans="1:23" x14ac:dyDescent="0.35">
      <c r="A27966" t="s">
        <v>19</v>
      </c>
      <c r="B27966" t="s">
        <v>1131</v>
      </c>
      <c r="C27966">
        <v>41</v>
      </c>
      <c r="D27966" t="s">
        <v>99</v>
      </c>
      <c r="E27966" t="s">
        <v>1007</v>
      </c>
      <c r="F27966" t="s">
        <v>140</v>
      </c>
      <c r="G27966" t="s">
        <v>140</v>
      </c>
      <c r="H27966" t="s">
        <v>140</v>
      </c>
      <c r="I27966" t="s">
        <v>140</v>
      </c>
      <c r="J27966" t="s">
        <v>140</v>
      </c>
      <c r="K27966" t="s">
        <v>140</v>
      </c>
      <c r="L27966" t="s">
        <v>1021</v>
      </c>
      <c r="M27966" t="s">
        <v>140</v>
      </c>
      <c r="N27966" t="s">
        <v>140</v>
      </c>
      <c r="O27966" t="s">
        <v>140</v>
      </c>
      <c r="P27966" t="s">
        <v>140</v>
      </c>
      <c r="Q27966" t="s">
        <v>140</v>
      </c>
      <c r="R27966" t="s">
        <v>140</v>
      </c>
      <c r="S27966" t="s">
        <v>140</v>
      </c>
      <c r="T27966" t="s">
        <v>140</v>
      </c>
      <c r="U27966" t="s">
        <v>140</v>
      </c>
      <c r="V27966" t="s">
        <v>892</v>
      </c>
      <c r="W27966" t="s">
        <v>140</v>
      </c>
    </row>
    <row r="27967" spans="1:23" x14ac:dyDescent="0.35">
      <c r="A27967" t="s">
        <v>20</v>
      </c>
      <c r="B27967" t="s">
        <v>1129</v>
      </c>
      <c r="C27967">
        <v>32</v>
      </c>
      <c r="D27967" t="s">
        <v>641</v>
      </c>
      <c r="E27967" t="s">
        <v>775</v>
      </c>
      <c r="F27967" t="s">
        <v>140</v>
      </c>
      <c r="G27967" t="s">
        <v>1012</v>
      </c>
      <c r="H27967" t="s">
        <v>140</v>
      </c>
      <c r="I27967" t="s">
        <v>1018</v>
      </c>
      <c r="J27967" t="s">
        <v>140</v>
      </c>
      <c r="K27967" t="s">
        <v>1050</v>
      </c>
      <c r="L27967" t="s">
        <v>140</v>
      </c>
      <c r="M27967" t="s">
        <v>140</v>
      </c>
      <c r="N27967" t="s">
        <v>140</v>
      </c>
      <c r="O27967" t="s">
        <v>140</v>
      </c>
      <c r="P27967" t="s">
        <v>140</v>
      </c>
      <c r="Q27967" t="s">
        <v>140</v>
      </c>
      <c r="R27967" t="s">
        <v>140</v>
      </c>
      <c r="S27967" t="s">
        <v>140</v>
      </c>
      <c r="T27967" t="s">
        <v>140</v>
      </c>
      <c r="U27967" t="s">
        <v>140</v>
      </c>
      <c r="V27967" t="s">
        <v>1084</v>
      </c>
      <c r="W27967" t="s">
        <v>140</v>
      </c>
    </row>
    <row r="27968" spans="1:23" x14ac:dyDescent="0.35">
      <c r="A27968" t="s">
        <v>20</v>
      </c>
      <c r="B27968" t="s">
        <v>1130</v>
      </c>
      <c r="C27968">
        <v>90</v>
      </c>
      <c r="D27968" t="s">
        <v>1060</v>
      </c>
      <c r="E27968" t="s">
        <v>140</v>
      </c>
      <c r="F27968" t="s">
        <v>1062</v>
      </c>
      <c r="G27968" t="s">
        <v>140</v>
      </c>
      <c r="H27968" t="s">
        <v>140</v>
      </c>
      <c r="I27968" t="s">
        <v>140</v>
      </c>
      <c r="J27968" t="s">
        <v>140</v>
      </c>
      <c r="K27968" t="s">
        <v>140</v>
      </c>
      <c r="L27968" t="s">
        <v>1018</v>
      </c>
      <c r="M27968" t="s">
        <v>140</v>
      </c>
      <c r="N27968" t="s">
        <v>140</v>
      </c>
      <c r="O27968" t="s">
        <v>1063</v>
      </c>
      <c r="P27968" t="s">
        <v>140</v>
      </c>
      <c r="Q27968" t="s">
        <v>140</v>
      </c>
      <c r="R27968" t="s">
        <v>140</v>
      </c>
      <c r="S27968" t="s">
        <v>140</v>
      </c>
      <c r="T27968" t="s">
        <v>140</v>
      </c>
      <c r="U27968" t="s">
        <v>1008</v>
      </c>
      <c r="V27968" t="s">
        <v>500</v>
      </c>
      <c r="W27968" t="s">
        <v>140</v>
      </c>
    </row>
    <row r="27969" spans="1:23" x14ac:dyDescent="0.35">
      <c r="A27969" t="s">
        <v>20</v>
      </c>
      <c r="B27969" t="s">
        <v>1131</v>
      </c>
      <c r="C27969">
        <v>84</v>
      </c>
      <c r="D27969" t="s">
        <v>801</v>
      </c>
      <c r="E27969" t="s">
        <v>1013</v>
      </c>
      <c r="F27969" t="s">
        <v>1013</v>
      </c>
      <c r="G27969" t="s">
        <v>140</v>
      </c>
      <c r="H27969" t="s">
        <v>140</v>
      </c>
      <c r="I27969" t="s">
        <v>1019</v>
      </c>
      <c r="J27969" t="s">
        <v>140</v>
      </c>
      <c r="K27969" t="s">
        <v>660</v>
      </c>
      <c r="L27969" t="s">
        <v>1046</v>
      </c>
      <c r="M27969" t="s">
        <v>140</v>
      </c>
      <c r="N27969" t="s">
        <v>140</v>
      </c>
      <c r="O27969" t="s">
        <v>140</v>
      </c>
      <c r="P27969" t="s">
        <v>140</v>
      </c>
      <c r="Q27969" t="s">
        <v>140</v>
      </c>
      <c r="R27969" t="s">
        <v>140</v>
      </c>
      <c r="S27969" t="s">
        <v>140</v>
      </c>
      <c r="T27969" t="s">
        <v>140</v>
      </c>
      <c r="U27969" t="s">
        <v>140</v>
      </c>
      <c r="V27969" t="s">
        <v>640</v>
      </c>
      <c r="W27969" t="s">
        <v>1013</v>
      </c>
    </row>
    <row r="27970" spans="1:23" x14ac:dyDescent="0.35">
      <c r="A27970" t="s">
        <v>21</v>
      </c>
      <c r="B27970" t="s">
        <v>1129</v>
      </c>
      <c r="C27970">
        <v>43</v>
      </c>
      <c r="D27970" t="s">
        <v>317</v>
      </c>
      <c r="E27970" t="s">
        <v>939</v>
      </c>
      <c r="F27970" t="s">
        <v>140</v>
      </c>
      <c r="G27970" t="s">
        <v>939</v>
      </c>
      <c r="H27970" t="s">
        <v>140</v>
      </c>
      <c r="I27970" t="s">
        <v>140</v>
      </c>
      <c r="J27970" t="s">
        <v>140</v>
      </c>
      <c r="K27970" t="s">
        <v>317</v>
      </c>
      <c r="L27970" t="s">
        <v>140</v>
      </c>
      <c r="M27970" t="s">
        <v>140</v>
      </c>
      <c r="N27970" t="s">
        <v>939</v>
      </c>
      <c r="O27970" t="s">
        <v>140</v>
      </c>
      <c r="P27970" t="s">
        <v>140</v>
      </c>
      <c r="Q27970" t="s">
        <v>1062</v>
      </c>
      <c r="R27970" t="s">
        <v>939</v>
      </c>
      <c r="S27970" t="s">
        <v>140</v>
      </c>
      <c r="T27970" t="s">
        <v>140</v>
      </c>
      <c r="U27970" t="s">
        <v>1062</v>
      </c>
      <c r="V27970" t="s">
        <v>58</v>
      </c>
      <c r="W27970" t="s">
        <v>140</v>
      </c>
    </row>
    <row r="27971" spans="1:23" x14ac:dyDescent="0.35">
      <c r="A27971" t="s">
        <v>21</v>
      </c>
      <c r="B27971" t="s">
        <v>1130</v>
      </c>
      <c r="C27971">
        <v>75</v>
      </c>
      <c r="D27971" t="s">
        <v>954</v>
      </c>
      <c r="E27971" t="s">
        <v>1054</v>
      </c>
      <c r="F27971" t="s">
        <v>140</v>
      </c>
      <c r="G27971" t="s">
        <v>140</v>
      </c>
      <c r="H27971" t="s">
        <v>140</v>
      </c>
      <c r="I27971" t="s">
        <v>140</v>
      </c>
      <c r="J27971" t="s">
        <v>140</v>
      </c>
      <c r="K27971" t="s">
        <v>140</v>
      </c>
      <c r="L27971" t="s">
        <v>140</v>
      </c>
      <c r="M27971" t="s">
        <v>140</v>
      </c>
      <c r="N27971" t="s">
        <v>140</v>
      </c>
      <c r="O27971" t="s">
        <v>140</v>
      </c>
      <c r="P27971" t="s">
        <v>140</v>
      </c>
      <c r="Q27971" t="s">
        <v>140</v>
      </c>
      <c r="R27971" t="s">
        <v>140</v>
      </c>
      <c r="S27971" t="s">
        <v>1054</v>
      </c>
      <c r="T27971" t="s">
        <v>140</v>
      </c>
      <c r="U27971" t="s">
        <v>140</v>
      </c>
      <c r="V27971" t="s">
        <v>344</v>
      </c>
      <c r="W27971" t="s">
        <v>140</v>
      </c>
    </row>
    <row r="27972" spans="1:23" x14ac:dyDescent="0.35">
      <c r="A27972" t="s">
        <v>21</v>
      </c>
      <c r="B27972" t="s">
        <v>1131</v>
      </c>
      <c r="C27972">
        <v>92</v>
      </c>
      <c r="D27972" t="s">
        <v>1019</v>
      </c>
      <c r="E27972" t="s">
        <v>140</v>
      </c>
      <c r="F27972" t="s">
        <v>140</v>
      </c>
      <c r="G27972" t="s">
        <v>140</v>
      </c>
      <c r="H27972" t="s">
        <v>140</v>
      </c>
      <c r="I27972" t="s">
        <v>140</v>
      </c>
      <c r="J27972" t="s">
        <v>140</v>
      </c>
      <c r="K27972" t="s">
        <v>1043</v>
      </c>
      <c r="L27972" t="s">
        <v>1019</v>
      </c>
      <c r="M27972" t="s">
        <v>140</v>
      </c>
      <c r="N27972" t="s">
        <v>140</v>
      </c>
      <c r="O27972" t="s">
        <v>140</v>
      </c>
      <c r="P27972" t="s">
        <v>140</v>
      </c>
      <c r="Q27972" t="s">
        <v>140</v>
      </c>
      <c r="R27972" t="s">
        <v>140</v>
      </c>
      <c r="S27972" t="s">
        <v>140</v>
      </c>
      <c r="T27972" t="s">
        <v>140</v>
      </c>
      <c r="U27972" t="s">
        <v>1019</v>
      </c>
      <c r="V27972" t="s">
        <v>514</v>
      </c>
      <c r="W27972" t="s">
        <v>140</v>
      </c>
    </row>
    <row r="27973" spans="1:23" x14ac:dyDescent="0.35">
      <c r="A27973" t="s">
        <v>22</v>
      </c>
      <c r="B27973" t="s">
        <v>1129</v>
      </c>
      <c r="C27973">
        <v>23</v>
      </c>
      <c r="D27973" t="s">
        <v>919</v>
      </c>
      <c r="E27973" t="s">
        <v>140</v>
      </c>
      <c r="F27973" t="s">
        <v>140</v>
      </c>
      <c r="G27973" t="s">
        <v>919</v>
      </c>
      <c r="H27973" t="s">
        <v>140</v>
      </c>
      <c r="I27973" t="s">
        <v>140</v>
      </c>
      <c r="J27973" t="s">
        <v>140</v>
      </c>
      <c r="K27973" t="s">
        <v>140</v>
      </c>
      <c r="L27973" t="s">
        <v>140</v>
      </c>
      <c r="M27973" t="s">
        <v>140</v>
      </c>
      <c r="N27973" t="s">
        <v>140</v>
      </c>
      <c r="O27973" t="s">
        <v>140</v>
      </c>
      <c r="P27973" t="s">
        <v>140</v>
      </c>
      <c r="Q27973" t="s">
        <v>140</v>
      </c>
      <c r="R27973" t="s">
        <v>140</v>
      </c>
      <c r="S27973" t="s">
        <v>140</v>
      </c>
      <c r="T27973" t="s">
        <v>140</v>
      </c>
      <c r="U27973" t="s">
        <v>140</v>
      </c>
      <c r="V27973" t="s">
        <v>918</v>
      </c>
      <c r="W27973" t="s">
        <v>140</v>
      </c>
    </row>
    <row r="27974" spans="1:23" x14ac:dyDescent="0.35">
      <c r="A27974" t="s">
        <v>22</v>
      </c>
      <c r="B27974" t="s">
        <v>1130</v>
      </c>
      <c r="C27974">
        <v>170</v>
      </c>
      <c r="D27974" t="s">
        <v>140</v>
      </c>
      <c r="E27974" t="s">
        <v>140</v>
      </c>
      <c r="F27974" t="s">
        <v>140</v>
      </c>
      <c r="G27974" t="s">
        <v>140</v>
      </c>
      <c r="H27974" t="s">
        <v>140</v>
      </c>
      <c r="I27974" t="s">
        <v>1021</v>
      </c>
      <c r="J27974" t="s">
        <v>140</v>
      </c>
      <c r="K27974" t="s">
        <v>140</v>
      </c>
      <c r="L27974" t="s">
        <v>1011</v>
      </c>
      <c r="M27974" t="s">
        <v>140</v>
      </c>
      <c r="N27974" t="s">
        <v>1008</v>
      </c>
      <c r="O27974" t="s">
        <v>140</v>
      </c>
      <c r="P27974" t="s">
        <v>1008</v>
      </c>
      <c r="Q27974" t="s">
        <v>140</v>
      </c>
      <c r="R27974" t="s">
        <v>140</v>
      </c>
      <c r="S27974" t="s">
        <v>1013</v>
      </c>
      <c r="T27974" t="s">
        <v>140</v>
      </c>
      <c r="U27974" t="s">
        <v>1066</v>
      </c>
      <c r="V27974" t="s">
        <v>990</v>
      </c>
      <c r="W27974" t="s">
        <v>140</v>
      </c>
    </row>
    <row r="27975" spans="1:23" x14ac:dyDescent="0.35">
      <c r="A27975" t="s">
        <v>22</v>
      </c>
      <c r="B27975" t="s">
        <v>1131</v>
      </c>
      <c r="C27975">
        <v>16</v>
      </c>
      <c r="D27975" t="s">
        <v>140</v>
      </c>
      <c r="E27975" t="s">
        <v>140</v>
      </c>
      <c r="F27975" t="s">
        <v>140</v>
      </c>
      <c r="G27975" t="s">
        <v>140</v>
      </c>
      <c r="H27975" t="s">
        <v>140</v>
      </c>
      <c r="I27975" t="s">
        <v>140</v>
      </c>
      <c r="J27975" t="s">
        <v>140</v>
      </c>
      <c r="K27975" t="s">
        <v>140</v>
      </c>
      <c r="L27975" t="s">
        <v>140</v>
      </c>
      <c r="M27975" t="s">
        <v>140</v>
      </c>
      <c r="N27975" t="s">
        <v>140</v>
      </c>
      <c r="O27975" t="s">
        <v>140</v>
      </c>
      <c r="P27975" t="s">
        <v>140</v>
      </c>
      <c r="Q27975" t="s">
        <v>140</v>
      </c>
      <c r="R27975" t="s">
        <v>140</v>
      </c>
      <c r="S27975" t="s">
        <v>140</v>
      </c>
      <c r="T27975" t="s">
        <v>140</v>
      </c>
      <c r="U27975" t="s">
        <v>140</v>
      </c>
      <c r="V27975" t="s">
        <v>177</v>
      </c>
      <c r="W27975" t="s">
        <v>140</v>
      </c>
    </row>
    <row r="27976" spans="1:23" x14ac:dyDescent="0.35">
      <c r="A27976" t="s">
        <v>23</v>
      </c>
      <c r="B27976" t="s">
        <v>1129</v>
      </c>
      <c r="C27976">
        <v>41</v>
      </c>
      <c r="D27976" t="s">
        <v>1139</v>
      </c>
      <c r="E27976" t="s">
        <v>1051</v>
      </c>
      <c r="F27976" t="s">
        <v>140</v>
      </c>
      <c r="G27976" t="s">
        <v>1051</v>
      </c>
      <c r="H27976" t="s">
        <v>140</v>
      </c>
      <c r="I27976" t="s">
        <v>140</v>
      </c>
      <c r="J27976" t="s">
        <v>140</v>
      </c>
      <c r="K27976" t="s">
        <v>975</v>
      </c>
      <c r="L27976" t="s">
        <v>140</v>
      </c>
      <c r="M27976" t="s">
        <v>140</v>
      </c>
      <c r="N27976" t="s">
        <v>140</v>
      </c>
      <c r="O27976" t="s">
        <v>140</v>
      </c>
      <c r="P27976" t="s">
        <v>140</v>
      </c>
      <c r="Q27976" t="s">
        <v>140</v>
      </c>
      <c r="R27976" t="s">
        <v>140</v>
      </c>
      <c r="S27976" t="s">
        <v>140</v>
      </c>
      <c r="T27976" t="s">
        <v>140</v>
      </c>
      <c r="U27976" t="s">
        <v>140</v>
      </c>
      <c r="V27976" t="s">
        <v>357</v>
      </c>
      <c r="W27976" t="s">
        <v>140</v>
      </c>
    </row>
    <row r="27977" spans="1:23" x14ac:dyDescent="0.35">
      <c r="A27977" t="s">
        <v>23</v>
      </c>
      <c r="B27977" t="s">
        <v>1130</v>
      </c>
      <c r="C27977">
        <v>105</v>
      </c>
      <c r="D27977" t="s">
        <v>1068</v>
      </c>
      <c r="E27977" t="s">
        <v>1013</v>
      </c>
      <c r="F27977" t="s">
        <v>1060</v>
      </c>
      <c r="G27977" t="s">
        <v>1014</v>
      </c>
      <c r="H27977" t="s">
        <v>140</v>
      </c>
      <c r="I27977" t="s">
        <v>775</v>
      </c>
      <c r="J27977" t="s">
        <v>140</v>
      </c>
      <c r="K27977" t="s">
        <v>1011</v>
      </c>
      <c r="L27977" t="s">
        <v>775</v>
      </c>
      <c r="M27977" t="s">
        <v>140</v>
      </c>
      <c r="N27977" t="s">
        <v>140</v>
      </c>
      <c r="O27977" t="s">
        <v>140</v>
      </c>
      <c r="P27977" t="s">
        <v>140</v>
      </c>
      <c r="Q27977" t="s">
        <v>140</v>
      </c>
      <c r="R27977" t="s">
        <v>140</v>
      </c>
      <c r="S27977" t="s">
        <v>140</v>
      </c>
      <c r="T27977" t="s">
        <v>140</v>
      </c>
      <c r="U27977" t="s">
        <v>140</v>
      </c>
      <c r="V27977" t="s">
        <v>943</v>
      </c>
      <c r="W27977" t="s">
        <v>1010</v>
      </c>
    </row>
    <row r="27978" spans="1:23" x14ac:dyDescent="0.35">
      <c r="A27978" t="s">
        <v>23</v>
      </c>
      <c r="B27978" t="s">
        <v>1131</v>
      </c>
      <c r="C27978">
        <v>58</v>
      </c>
      <c r="D27978" t="s">
        <v>838</v>
      </c>
      <c r="E27978" t="s">
        <v>515</v>
      </c>
      <c r="F27978" t="s">
        <v>875</v>
      </c>
      <c r="G27978" t="s">
        <v>1009</v>
      </c>
      <c r="H27978" t="s">
        <v>140</v>
      </c>
      <c r="I27978" t="s">
        <v>140</v>
      </c>
      <c r="J27978" t="s">
        <v>140</v>
      </c>
      <c r="K27978" t="s">
        <v>140</v>
      </c>
      <c r="L27978" t="s">
        <v>140</v>
      </c>
      <c r="M27978" t="s">
        <v>140</v>
      </c>
      <c r="N27978" t="s">
        <v>140</v>
      </c>
      <c r="O27978" t="s">
        <v>140</v>
      </c>
      <c r="P27978" t="s">
        <v>140</v>
      </c>
      <c r="Q27978" t="s">
        <v>140</v>
      </c>
      <c r="R27978" t="s">
        <v>140</v>
      </c>
      <c r="S27978" t="s">
        <v>140</v>
      </c>
      <c r="T27978" t="s">
        <v>140</v>
      </c>
      <c r="U27978" t="s">
        <v>140</v>
      </c>
      <c r="V27978" t="s">
        <v>1077</v>
      </c>
      <c r="W27978" t="s">
        <v>140</v>
      </c>
    </row>
    <row r="27979" spans="1:23" x14ac:dyDescent="0.35">
      <c r="A27979" t="s">
        <v>24</v>
      </c>
      <c r="B27979" t="s">
        <v>1129</v>
      </c>
      <c r="C27979">
        <v>34</v>
      </c>
      <c r="D27979" t="s">
        <v>1065</v>
      </c>
      <c r="E27979" t="s">
        <v>345</v>
      </c>
      <c r="F27979" t="s">
        <v>140</v>
      </c>
      <c r="G27979" t="s">
        <v>140</v>
      </c>
      <c r="H27979" t="s">
        <v>140</v>
      </c>
      <c r="I27979" t="s">
        <v>140</v>
      </c>
      <c r="J27979" t="s">
        <v>140</v>
      </c>
      <c r="K27979" t="s">
        <v>345</v>
      </c>
      <c r="L27979" t="s">
        <v>140</v>
      </c>
      <c r="M27979" t="s">
        <v>140</v>
      </c>
      <c r="N27979" t="s">
        <v>140</v>
      </c>
      <c r="O27979" t="s">
        <v>140</v>
      </c>
      <c r="P27979" t="s">
        <v>140</v>
      </c>
      <c r="Q27979" t="s">
        <v>140</v>
      </c>
      <c r="R27979" t="s">
        <v>140</v>
      </c>
      <c r="S27979" t="s">
        <v>140</v>
      </c>
      <c r="T27979" t="s">
        <v>140</v>
      </c>
      <c r="U27979" t="s">
        <v>140</v>
      </c>
      <c r="V27979" t="s">
        <v>188</v>
      </c>
      <c r="W27979" t="s">
        <v>140</v>
      </c>
    </row>
    <row r="27980" spans="1:23" x14ac:dyDescent="0.35">
      <c r="A27980" t="s">
        <v>24</v>
      </c>
      <c r="B27980" t="s">
        <v>1130</v>
      </c>
      <c r="C27980">
        <v>147</v>
      </c>
      <c r="D27980" t="s">
        <v>140</v>
      </c>
      <c r="E27980" t="s">
        <v>140</v>
      </c>
      <c r="F27980" t="s">
        <v>140</v>
      </c>
      <c r="G27980" t="s">
        <v>140</v>
      </c>
      <c r="H27980" t="s">
        <v>140</v>
      </c>
      <c r="I27980" t="s">
        <v>1010</v>
      </c>
      <c r="J27980" t="s">
        <v>140</v>
      </c>
      <c r="K27980" t="s">
        <v>140</v>
      </c>
      <c r="L27980" t="s">
        <v>1012</v>
      </c>
      <c r="M27980" t="s">
        <v>140</v>
      </c>
      <c r="N27980" t="s">
        <v>140</v>
      </c>
      <c r="O27980" t="s">
        <v>140</v>
      </c>
      <c r="P27980" t="s">
        <v>1008</v>
      </c>
      <c r="Q27980" t="s">
        <v>140</v>
      </c>
      <c r="R27980" t="s">
        <v>140</v>
      </c>
      <c r="S27980" t="s">
        <v>140</v>
      </c>
      <c r="T27980" t="s">
        <v>140</v>
      </c>
      <c r="U27980" t="s">
        <v>140</v>
      </c>
      <c r="V27980" t="s">
        <v>1186</v>
      </c>
      <c r="W27980" t="s">
        <v>1012</v>
      </c>
    </row>
    <row r="27981" spans="1:23" x14ac:dyDescent="0.35">
      <c r="A27981" t="s">
        <v>24</v>
      </c>
      <c r="B27981" t="s">
        <v>1131</v>
      </c>
      <c r="C27981">
        <v>26</v>
      </c>
      <c r="D27981" t="s">
        <v>140</v>
      </c>
      <c r="E27981" t="s">
        <v>140</v>
      </c>
      <c r="F27981" t="s">
        <v>140</v>
      </c>
      <c r="G27981" t="s">
        <v>140</v>
      </c>
      <c r="H27981" t="s">
        <v>140</v>
      </c>
      <c r="I27981" t="s">
        <v>140</v>
      </c>
      <c r="J27981" t="s">
        <v>140</v>
      </c>
      <c r="K27981" t="s">
        <v>140</v>
      </c>
      <c r="L27981" t="s">
        <v>140</v>
      </c>
      <c r="M27981" t="s">
        <v>140</v>
      </c>
      <c r="N27981" t="s">
        <v>140</v>
      </c>
      <c r="O27981" t="s">
        <v>140</v>
      </c>
      <c r="P27981" t="s">
        <v>140</v>
      </c>
      <c r="Q27981" t="s">
        <v>140</v>
      </c>
      <c r="R27981" t="s">
        <v>140</v>
      </c>
      <c r="S27981" t="s">
        <v>140</v>
      </c>
      <c r="T27981" t="s">
        <v>140</v>
      </c>
      <c r="U27981" t="s">
        <v>140</v>
      </c>
      <c r="V27981" t="s">
        <v>177</v>
      </c>
      <c r="W27981" t="s">
        <v>140</v>
      </c>
    </row>
    <row r="27982" spans="1:23" x14ac:dyDescent="0.35">
      <c r="A27982" t="s">
        <v>25</v>
      </c>
      <c r="B27982" t="s">
        <v>1129</v>
      </c>
      <c r="C27982">
        <v>23</v>
      </c>
      <c r="D27982" t="s">
        <v>812</v>
      </c>
      <c r="E27982" t="s">
        <v>140</v>
      </c>
      <c r="F27982" t="s">
        <v>140</v>
      </c>
      <c r="G27982" t="s">
        <v>140</v>
      </c>
      <c r="H27982" t="s">
        <v>140</v>
      </c>
      <c r="I27982" t="s">
        <v>140</v>
      </c>
      <c r="J27982" t="s">
        <v>140</v>
      </c>
      <c r="K27982" t="s">
        <v>1052</v>
      </c>
      <c r="L27982" t="s">
        <v>140</v>
      </c>
      <c r="M27982" t="s">
        <v>140</v>
      </c>
      <c r="N27982" t="s">
        <v>140</v>
      </c>
      <c r="O27982" t="s">
        <v>140</v>
      </c>
      <c r="P27982" t="s">
        <v>140</v>
      </c>
      <c r="Q27982" t="s">
        <v>140</v>
      </c>
      <c r="R27982" t="s">
        <v>140</v>
      </c>
      <c r="S27982" t="s">
        <v>140</v>
      </c>
      <c r="T27982" t="s">
        <v>140</v>
      </c>
      <c r="U27982" t="s">
        <v>140</v>
      </c>
      <c r="V27982" t="s">
        <v>811</v>
      </c>
      <c r="W27982" t="s">
        <v>140</v>
      </c>
    </row>
    <row r="27983" spans="1:23" x14ac:dyDescent="0.35">
      <c r="A27983" t="s">
        <v>25</v>
      </c>
      <c r="B27983" t="s">
        <v>1130</v>
      </c>
      <c r="C27983">
        <v>162</v>
      </c>
      <c r="D27983" t="s">
        <v>1014</v>
      </c>
      <c r="E27983" t="s">
        <v>140</v>
      </c>
      <c r="F27983" t="s">
        <v>140</v>
      </c>
      <c r="G27983" t="s">
        <v>140</v>
      </c>
      <c r="H27983" t="s">
        <v>140</v>
      </c>
      <c r="I27983" t="s">
        <v>1016</v>
      </c>
      <c r="J27983" t="s">
        <v>140</v>
      </c>
      <c r="K27983" t="s">
        <v>140</v>
      </c>
      <c r="L27983" t="s">
        <v>1017</v>
      </c>
      <c r="M27983" t="s">
        <v>140</v>
      </c>
      <c r="N27983" t="s">
        <v>1021</v>
      </c>
      <c r="O27983" t="s">
        <v>140</v>
      </c>
      <c r="P27983" t="s">
        <v>140</v>
      </c>
      <c r="Q27983" t="s">
        <v>140</v>
      </c>
      <c r="R27983" t="s">
        <v>140</v>
      </c>
      <c r="S27983" t="s">
        <v>1011</v>
      </c>
      <c r="T27983" t="s">
        <v>140</v>
      </c>
      <c r="U27983" t="s">
        <v>940</v>
      </c>
      <c r="V27983" t="s">
        <v>1112</v>
      </c>
      <c r="W27983" t="s">
        <v>140</v>
      </c>
    </row>
    <row r="27984" spans="1:23" x14ac:dyDescent="0.35">
      <c r="A27984" t="s">
        <v>25</v>
      </c>
      <c r="B27984" t="s">
        <v>1131</v>
      </c>
      <c r="C27984">
        <v>19</v>
      </c>
      <c r="D27984" t="s">
        <v>140</v>
      </c>
      <c r="E27984" t="s">
        <v>140</v>
      </c>
      <c r="F27984" t="s">
        <v>140</v>
      </c>
      <c r="G27984" t="s">
        <v>140</v>
      </c>
      <c r="H27984" t="s">
        <v>140</v>
      </c>
      <c r="I27984" t="s">
        <v>140</v>
      </c>
      <c r="J27984" t="s">
        <v>140</v>
      </c>
      <c r="K27984" t="s">
        <v>515</v>
      </c>
      <c r="L27984" t="s">
        <v>140</v>
      </c>
      <c r="M27984" t="s">
        <v>140</v>
      </c>
      <c r="N27984" t="s">
        <v>140</v>
      </c>
      <c r="O27984" t="s">
        <v>140</v>
      </c>
      <c r="P27984" t="s">
        <v>140</v>
      </c>
      <c r="Q27984" t="s">
        <v>140</v>
      </c>
      <c r="R27984" t="s">
        <v>140</v>
      </c>
      <c r="S27984" t="s">
        <v>140</v>
      </c>
      <c r="T27984" t="s">
        <v>99</v>
      </c>
      <c r="U27984" t="s">
        <v>140</v>
      </c>
      <c r="V27984" t="s">
        <v>1167</v>
      </c>
      <c r="W27984" t="s">
        <v>140</v>
      </c>
    </row>
    <row r="27985" spans="1:23" x14ac:dyDescent="0.35">
      <c r="A27985" t="s">
        <v>26</v>
      </c>
      <c r="B27985" t="s">
        <v>1129</v>
      </c>
      <c r="C27985">
        <v>20</v>
      </c>
      <c r="D27985" t="s">
        <v>950</v>
      </c>
      <c r="E27985" t="s">
        <v>140</v>
      </c>
      <c r="F27985" t="s">
        <v>140</v>
      </c>
      <c r="G27985" t="s">
        <v>140</v>
      </c>
      <c r="H27985" t="s">
        <v>140</v>
      </c>
      <c r="I27985" t="s">
        <v>824</v>
      </c>
      <c r="J27985" t="s">
        <v>140</v>
      </c>
      <c r="K27985" t="s">
        <v>1060</v>
      </c>
      <c r="L27985" t="s">
        <v>527</v>
      </c>
      <c r="M27985" t="s">
        <v>140</v>
      </c>
      <c r="N27985" t="s">
        <v>527</v>
      </c>
      <c r="O27985" t="s">
        <v>140</v>
      </c>
      <c r="P27985" t="s">
        <v>527</v>
      </c>
      <c r="Q27985" t="s">
        <v>140</v>
      </c>
      <c r="R27985" t="s">
        <v>140</v>
      </c>
      <c r="S27985" t="s">
        <v>140</v>
      </c>
      <c r="T27985" t="s">
        <v>140</v>
      </c>
      <c r="U27985" t="s">
        <v>140</v>
      </c>
      <c r="V27985" t="s">
        <v>388</v>
      </c>
      <c r="W27985" t="s">
        <v>140</v>
      </c>
    </row>
    <row r="27986" spans="1:23" x14ac:dyDescent="0.35">
      <c r="A27986" t="s">
        <v>26</v>
      </c>
      <c r="B27986" t="s">
        <v>1130</v>
      </c>
      <c r="C27986">
        <v>137</v>
      </c>
      <c r="D27986" t="s">
        <v>1012</v>
      </c>
      <c r="E27986" t="s">
        <v>140</v>
      </c>
      <c r="F27986" t="s">
        <v>140</v>
      </c>
      <c r="G27986" t="s">
        <v>140</v>
      </c>
      <c r="H27986" t="s">
        <v>140</v>
      </c>
      <c r="I27986" t="s">
        <v>140</v>
      </c>
      <c r="J27986" t="s">
        <v>140</v>
      </c>
      <c r="K27986" t="s">
        <v>1011</v>
      </c>
      <c r="L27986" t="s">
        <v>1020</v>
      </c>
      <c r="M27986" t="s">
        <v>140</v>
      </c>
      <c r="N27986" t="s">
        <v>140</v>
      </c>
      <c r="O27986" t="s">
        <v>140</v>
      </c>
      <c r="P27986" t="s">
        <v>140</v>
      </c>
      <c r="Q27986" t="s">
        <v>140</v>
      </c>
      <c r="R27986" t="s">
        <v>140</v>
      </c>
      <c r="S27986" t="s">
        <v>140</v>
      </c>
      <c r="T27986" t="s">
        <v>140</v>
      </c>
      <c r="U27986" t="s">
        <v>1055</v>
      </c>
      <c r="V27986" t="s">
        <v>800</v>
      </c>
      <c r="W27986" t="s">
        <v>140</v>
      </c>
    </row>
    <row r="27987" spans="1:23" x14ac:dyDescent="0.35">
      <c r="A27987" t="s">
        <v>26</v>
      </c>
      <c r="B27987" t="s">
        <v>1131</v>
      </c>
      <c r="C27987">
        <v>44</v>
      </c>
      <c r="D27987" t="s">
        <v>1019</v>
      </c>
      <c r="E27987" t="s">
        <v>140</v>
      </c>
      <c r="F27987" t="s">
        <v>140</v>
      </c>
      <c r="G27987" t="s">
        <v>140</v>
      </c>
      <c r="H27987" t="s">
        <v>140</v>
      </c>
      <c r="I27987" t="s">
        <v>140</v>
      </c>
      <c r="J27987" t="s">
        <v>140</v>
      </c>
      <c r="K27987" t="s">
        <v>140</v>
      </c>
      <c r="L27987" t="s">
        <v>1017</v>
      </c>
      <c r="M27987" t="s">
        <v>140</v>
      </c>
      <c r="N27987" t="s">
        <v>140</v>
      </c>
      <c r="O27987" t="s">
        <v>140</v>
      </c>
      <c r="P27987" t="s">
        <v>140</v>
      </c>
      <c r="Q27987" t="s">
        <v>140</v>
      </c>
      <c r="R27987" t="s">
        <v>140</v>
      </c>
      <c r="S27987" t="s">
        <v>140</v>
      </c>
      <c r="T27987" t="s">
        <v>140</v>
      </c>
      <c r="U27987" t="s">
        <v>140</v>
      </c>
      <c r="V27987" t="s">
        <v>1168</v>
      </c>
      <c r="W27987" t="s">
        <v>140</v>
      </c>
    </row>
    <row r="27988" spans="1:23" x14ac:dyDescent="0.35">
      <c r="A27988" t="s">
        <v>27</v>
      </c>
      <c r="B27988" t="s">
        <v>1129</v>
      </c>
      <c r="C27988">
        <v>7</v>
      </c>
      <c r="D27988" t="s">
        <v>140</v>
      </c>
      <c r="E27988" t="s">
        <v>140</v>
      </c>
      <c r="F27988" t="s">
        <v>140</v>
      </c>
      <c r="G27988" t="s">
        <v>654</v>
      </c>
      <c r="H27988" t="s">
        <v>140</v>
      </c>
      <c r="I27988" t="s">
        <v>654</v>
      </c>
      <c r="J27988" t="s">
        <v>140</v>
      </c>
      <c r="K27988" t="s">
        <v>140</v>
      </c>
      <c r="L27988" t="s">
        <v>140</v>
      </c>
      <c r="M27988" t="s">
        <v>140</v>
      </c>
      <c r="N27988" t="s">
        <v>140</v>
      </c>
      <c r="O27988" t="s">
        <v>140</v>
      </c>
      <c r="P27988" t="s">
        <v>140</v>
      </c>
      <c r="Q27988" t="s">
        <v>140</v>
      </c>
      <c r="R27988" t="s">
        <v>140</v>
      </c>
      <c r="S27988" t="s">
        <v>140</v>
      </c>
      <c r="T27988" t="s">
        <v>140</v>
      </c>
      <c r="U27988" t="s">
        <v>140</v>
      </c>
      <c r="V27988" t="s">
        <v>653</v>
      </c>
      <c r="W27988" t="s">
        <v>140</v>
      </c>
    </row>
    <row r="27989" spans="1:23" x14ac:dyDescent="0.35">
      <c r="A27989" t="s">
        <v>27</v>
      </c>
      <c r="B27989" t="s">
        <v>1130</v>
      </c>
      <c r="C27989">
        <v>170</v>
      </c>
      <c r="D27989" t="s">
        <v>140</v>
      </c>
      <c r="E27989" t="s">
        <v>140</v>
      </c>
      <c r="F27989" t="s">
        <v>1063</v>
      </c>
      <c r="G27989" t="s">
        <v>140</v>
      </c>
      <c r="H27989" t="s">
        <v>140</v>
      </c>
      <c r="I27989" t="s">
        <v>140</v>
      </c>
      <c r="J27989" t="s">
        <v>140</v>
      </c>
      <c r="K27989" t="s">
        <v>140</v>
      </c>
      <c r="L27989" t="s">
        <v>1018</v>
      </c>
      <c r="M27989" t="s">
        <v>140</v>
      </c>
      <c r="N27989" t="s">
        <v>1014</v>
      </c>
      <c r="O27989" t="s">
        <v>140</v>
      </c>
      <c r="P27989" t="s">
        <v>140</v>
      </c>
      <c r="Q27989" t="s">
        <v>140</v>
      </c>
      <c r="R27989" t="s">
        <v>140</v>
      </c>
      <c r="S27989" t="s">
        <v>1008</v>
      </c>
      <c r="T27989" t="s">
        <v>140</v>
      </c>
      <c r="U27989" t="s">
        <v>1058</v>
      </c>
      <c r="V27989" t="s">
        <v>933</v>
      </c>
      <c r="W27989" t="s">
        <v>140</v>
      </c>
    </row>
    <row r="27990" spans="1:23" x14ac:dyDescent="0.35">
      <c r="A27990" t="s">
        <v>27</v>
      </c>
      <c r="B27990" t="s">
        <v>1131</v>
      </c>
      <c r="C27990">
        <v>26</v>
      </c>
      <c r="D27990" t="s">
        <v>140</v>
      </c>
      <c r="E27990" t="s">
        <v>140</v>
      </c>
      <c r="F27990" t="s">
        <v>140</v>
      </c>
      <c r="G27990" t="s">
        <v>140</v>
      </c>
      <c r="H27990" t="s">
        <v>140</v>
      </c>
      <c r="I27990" t="s">
        <v>140</v>
      </c>
      <c r="J27990" t="s">
        <v>140</v>
      </c>
      <c r="K27990" t="s">
        <v>140</v>
      </c>
      <c r="L27990" t="s">
        <v>140</v>
      </c>
      <c r="M27990" t="s">
        <v>140</v>
      </c>
      <c r="N27990" t="s">
        <v>140</v>
      </c>
      <c r="O27990" t="s">
        <v>140</v>
      </c>
      <c r="P27990" t="s">
        <v>140</v>
      </c>
      <c r="Q27990" t="s">
        <v>140</v>
      </c>
      <c r="R27990" t="s">
        <v>140</v>
      </c>
      <c r="S27990" t="s">
        <v>140</v>
      </c>
      <c r="T27990" t="s">
        <v>140</v>
      </c>
      <c r="U27990" t="s">
        <v>140</v>
      </c>
      <c r="V27990" t="s">
        <v>177</v>
      </c>
      <c r="W27990" t="s">
        <v>140</v>
      </c>
    </row>
    <row r="27991" spans="1:23" x14ac:dyDescent="0.35">
      <c r="A27991" t="s">
        <v>28</v>
      </c>
      <c r="B27991" t="s">
        <v>1129</v>
      </c>
      <c r="C27991">
        <v>34</v>
      </c>
      <c r="D27991" t="s">
        <v>971</v>
      </c>
      <c r="E27991" t="s">
        <v>915</v>
      </c>
      <c r="F27991" t="s">
        <v>140</v>
      </c>
      <c r="G27991" t="s">
        <v>140</v>
      </c>
      <c r="H27991" t="s">
        <v>140</v>
      </c>
      <c r="I27991" t="s">
        <v>140</v>
      </c>
      <c r="J27991" t="s">
        <v>1054</v>
      </c>
      <c r="K27991" t="s">
        <v>921</v>
      </c>
      <c r="L27991" t="s">
        <v>140</v>
      </c>
      <c r="M27991" t="s">
        <v>140</v>
      </c>
      <c r="N27991" t="s">
        <v>140</v>
      </c>
      <c r="O27991" t="s">
        <v>140</v>
      </c>
      <c r="P27991" t="s">
        <v>140</v>
      </c>
      <c r="Q27991" t="s">
        <v>140</v>
      </c>
      <c r="R27991" t="s">
        <v>140</v>
      </c>
      <c r="S27991" t="s">
        <v>140</v>
      </c>
      <c r="T27991" t="s">
        <v>1058</v>
      </c>
      <c r="U27991" t="s">
        <v>140</v>
      </c>
      <c r="V27991" t="s">
        <v>833</v>
      </c>
      <c r="W27991" t="s">
        <v>140</v>
      </c>
    </row>
    <row r="27992" spans="1:23" x14ac:dyDescent="0.35">
      <c r="A27992" t="s">
        <v>28</v>
      </c>
      <c r="B27992" t="s">
        <v>1130</v>
      </c>
      <c r="C27992">
        <v>147</v>
      </c>
      <c r="D27992" t="s">
        <v>775</v>
      </c>
      <c r="E27992" t="s">
        <v>140</v>
      </c>
      <c r="F27992" t="s">
        <v>140</v>
      </c>
      <c r="G27992" t="s">
        <v>140</v>
      </c>
      <c r="H27992" t="s">
        <v>140</v>
      </c>
      <c r="I27992" t="s">
        <v>140</v>
      </c>
      <c r="J27992" t="s">
        <v>140</v>
      </c>
      <c r="K27992" t="s">
        <v>140</v>
      </c>
      <c r="L27992" t="s">
        <v>1012</v>
      </c>
      <c r="M27992" t="s">
        <v>140</v>
      </c>
      <c r="N27992" t="s">
        <v>140</v>
      </c>
      <c r="O27992" t="s">
        <v>140</v>
      </c>
      <c r="P27992" t="s">
        <v>140</v>
      </c>
      <c r="Q27992" t="s">
        <v>140</v>
      </c>
      <c r="R27992" t="s">
        <v>140</v>
      </c>
      <c r="S27992" t="s">
        <v>1017</v>
      </c>
      <c r="T27992" t="s">
        <v>140</v>
      </c>
      <c r="U27992" t="s">
        <v>1066</v>
      </c>
      <c r="V27992" t="s">
        <v>661</v>
      </c>
      <c r="W27992" t="s">
        <v>1013</v>
      </c>
    </row>
    <row r="27993" spans="1:23" x14ac:dyDescent="0.35">
      <c r="A27993" t="s">
        <v>28</v>
      </c>
      <c r="B27993" t="s">
        <v>1131</v>
      </c>
      <c r="C27993">
        <v>26</v>
      </c>
      <c r="D27993" t="s">
        <v>140</v>
      </c>
      <c r="E27993" t="s">
        <v>140</v>
      </c>
      <c r="F27993" t="s">
        <v>140</v>
      </c>
      <c r="G27993" t="s">
        <v>87</v>
      </c>
      <c r="H27993" t="s">
        <v>140</v>
      </c>
      <c r="I27993" t="s">
        <v>140</v>
      </c>
      <c r="J27993" t="s">
        <v>140</v>
      </c>
      <c r="K27993" t="s">
        <v>87</v>
      </c>
      <c r="L27993" t="s">
        <v>140</v>
      </c>
      <c r="M27993" t="s">
        <v>140</v>
      </c>
      <c r="N27993" t="s">
        <v>903</v>
      </c>
      <c r="O27993" t="s">
        <v>140</v>
      </c>
      <c r="P27993" t="s">
        <v>140</v>
      </c>
      <c r="Q27993" t="s">
        <v>140</v>
      </c>
      <c r="R27993" t="s">
        <v>140</v>
      </c>
      <c r="S27993" t="s">
        <v>140</v>
      </c>
      <c r="T27993" t="s">
        <v>140</v>
      </c>
      <c r="U27993" t="s">
        <v>140</v>
      </c>
      <c r="V27993" t="s">
        <v>461</v>
      </c>
      <c r="W27993" t="s">
        <v>140</v>
      </c>
    </row>
    <row r="27994" spans="1:23" x14ac:dyDescent="0.35">
      <c r="A27994" t="s">
        <v>29</v>
      </c>
      <c r="B27994" t="s">
        <v>1129</v>
      </c>
      <c r="C27994">
        <v>12</v>
      </c>
      <c r="D27994" t="s">
        <v>140</v>
      </c>
      <c r="E27994" t="s">
        <v>574</v>
      </c>
      <c r="F27994" t="s">
        <v>140</v>
      </c>
      <c r="G27994" t="s">
        <v>131</v>
      </c>
      <c r="H27994" t="s">
        <v>140</v>
      </c>
      <c r="I27994" t="s">
        <v>140</v>
      </c>
      <c r="J27994" t="s">
        <v>140</v>
      </c>
      <c r="K27994" t="s">
        <v>574</v>
      </c>
      <c r="L27994" t="s">
        <v>574</v>
      </c>
      <c r="M27994" t="s">
        <v>140</v>
      </c>
      <c r="N27994" t="s">
        <v>140</v>
      </c>
      <c r="O27994" t="s">
        <v>140</v>
      </c>
      <c r="P27994" t="s">
        <v>140</v>
      </c>
      <c r="Q27994" t="s">
        <v>574</v>
      </c>
      <c r="R27994" t="s">
        <v>140</v>
      </c>
      <c r="S27994" t="s">
        <v>140</v>
      </c>
      <c r="T27994" t="s">
        <v>140</v>
      </c>
      <c r="U27994" t="s">
        <v>574</v>
      </c>
      <c r="V27994" t="s">
        <v>815</v>
      </c>
      <c r="W27994" t="s">
        <v>140</v>
      </c>
    </row>
    <row r="27995" spans="1:23" x14ac:dyDescent="0.35">
      <c r="A27995" t="s">
        <v>29</v>
      </c>
      <c r="B27995" t="s">
        <v>1130</v>
      </c>
      <c r="C27995">
        <v>172</v>
      </c>
      <c r="D27995" t="s">
        <v>1012</v>
      </c>
      <c r="E27995" t="s">
        <v>140</v>
      </c>
      <c r="F27995" t="s">
        <v>140</v>
      </c>
      <c r="G27995" t="s">
        <v>140</v>
      </c>
      <c r="H27995" t="s">
        <v>140</v>
      </c>
      <c r="I27995" t="s">
        <v>140</v>
      </c>
      <c r="J27995" t="s">
        <v>140</v>
      </c>
      <c r="K27995" t="s">
        <v>140</v>
      </c>
      <c r="L27995" t="s">
        <v>1058</v>
      </c>
      <c r="M27995" t="s">
        <v>140</v>
      </c>
      <c r="N27995" t="s">
        <v>1014</v>
      </c>
      <c r="O27995" t="s">
        <v>140</v>
      </c>
      <c r="P27995" t="s">
        <v>140</v>
      </c>
      <c r="Q27995" t="s">
        <v>140</v>
      </c>
      <c r="R27995" t="s">
        <v>140</v>
      </c>
      <c r="S27995" t="s">
        <v>140</v>
      </c>
      <c r="T27995" t="s">
        <v>140</v>
      </c>
      <c r="U27995" t="s">
        <v>775</v>
      </c>
      <c r="V27995" t="s">
        <v>1113</v>
      </c>
      <c r="W27995" t="s">
        <v>140</v>
      </c>
    </row>
    <row r="27996" spans="1:23" x14ac:dyDescent="0.35">
      <c r="A27996" t="s">
        <v>29</v>
      </c>
      <c r="B27996" t="s">
        <v>1131</v>
      </c>
      <c r="C27996">
        <v>20</v>
      </c>
      <c r="D27996" t="s">
        <v>140</v>
      </c>
      <c r="E27996" t="s">
        <v>140</v>
      </c>
      <c r="F27996" t="s">
        <v>140</v>
      </c>
      <c r="G27996" t="s">
        <v>140</v>
      </c>
      <c r="H27996" t="s">
        <v>140</v>
      </c>
      <c r="I27996" t="s">
        <v>140</v>
      </c>
      <c r="J27996" t="s">
        <v>140</v>
      </c>
      <c r="K27996" t="s">
        <v>140</v>
      </c>
      <c r="L27996" t="s">
        <v>140</v>
      </c>
      <c r="M27996" t="s">
        <v>140</v>
      </c>
      <c r="N27996" t="s">
        <v>140</v>
      </c>
      <c r="O27996" t="s">
        <v>140</v>
      </c>
      <c r="P27996" t="s">
        <v>140</v>
      </c>
      <c r="Q27996" t="s">
        <v>140</v>
      </c>
      <c r="R27996" t="s">
        <v>140</v>
      </c>
      <c r="S27996" t="s">
        <v>140</v>
      </c>
      <c r="T27996" t="s">
        <v>140</v>
      </c>
      <c r="U27996" t="s">
        <v>140</v>
      </c>
      <c r="V27996" t="s">
        <v>177</v>
      </c>
      <c r="W27996" t="s">
        <v>140</v>
      </c>
    </row>
    <row r="27997" spans="1:23" x14ac:dyDescent="0.35">
      <c r="A27997" t="s">
        <v>30</v>
      </c>
      <c r="B27997" t="s">
        <v>1129</v>
      </c>
      <c r="C27997">
        <v>13</v>
      </c>
      <c r="D27997" t="s">
        <v>646</v>
      </c>
      <c r="E27997" t="s">
        <v>983</v>
      </c>
      <c r="F27997" t="s">
        <v>140</v>
      </c>
      <c r="G27997" t="s">
        <v>140</v>
      </c>
      <c r="H27997" t="s">
        <v>140</v>
      </c>
      <c r="I27997" t="s">
        <v>140</v>
      </c>
      <c r="J27997" t="s">
        <v>1004</v>
      </c>
      <c r="K27997" t="s">
        <v>465</v>
      </c>
      <c r="L27997" t="s">
        <v>140</v>
      </c>
      <c r="M27997" t="s">
        <v>140</v>
      </c>
      <c r="N27997" t="s">
        <v>140</v>
      </c>
      <c r="O27997" t="s">
        <v>140</v>
      </c>
      <c r="P27997" t="s">
        <v>140</v>
      </c>
      <c r="Q27997" t="s">
        <v>140</v>
      </c>
      <c r="R27997" t="s">
        <v>140</v>
      </c>
      <c r="S27997" t="s">
        <v>140</v>
      </c>
      <c r="T27997" t="s">
        <v>140</v>
      </c>
      <c r="U27997" t="s">
        <v>140</v>
      </c>
      <c r="V27997" t="s">
        <v>966</v>
      </c>
      <c r="W27997" t="s">
        <v>140</v>
      </c>
    </row>
    <row r="27998" spans="1:23" x14ac:dyDescent="0.35">
      <c r="A27998" t="s">
        <v>30</v>
      </c>
      <c r="B27998" t="s">
        <v>1130</v>
      </c>
      <c r="C27998">
        <v>167</v>
      </c>
      <c r="D27998" t="s">
        <v>140</v>
      </c>
      <c r="E27998" t="s">
        <v>140</v>
      </c>
      <c r="F27998" t="s">
        <v>140</v>
      </c>
      <c r="G27998" t="s">
        <v>140</v>
      </c>
      <c r="H27998" t="s">
        <v>140</v>
      </c>
      <c r="I27998" t="s">
        <v>140</v>
      </c>
      <c r="J27998" t="s">
        <v>140</v>
      </c>
      <c r="K27998" t="s">
        <v>1013</v>
      </c>
      <c r="L27998" t="s">
        <v>1004</v>
      </c>
      <c r="M27998" t="s">
        <v>1016</v>
      </c>
      <c r="N27998" t="s">
        <v>140</v>
      </c>
      <c r="O27998" t="s">
        <v>140</v>
      </c>
      <c r="P27998" t="s">
        <v>140</v>
      </c>
      <c r="Q27998" t="s">
        <v>140</v>
      </c>
      <c r="R27998" t="s">
        <v>140</v>
      </c>
      <c r="S27998" t="s">
        <v>140</v>
      </c>
      <c r="T27998" t="s">
        <v>140</v>
      </c>
      <c r="U27998" t="s">
        <v>954</v>
      </c>
      <c r="V27998" t="s">
        <v>92</v>
      </c>
      <c r="W27998" t="s">
        <v>1021</v>
      </c>
    </row>
    <row r="27999" spans="1:23" x14ac:dyDescent="0.35">
      <c r="A27999" t="s">
        <v>30</v>
      </c>
      <c r="B27999" t="s">
        <v>1131</v>
      </c>
      <c r="C27999">
        <v>22</v>
      </c>
      <c r="D27999" t="s">
        <v>140</v>
      </c>
      <c r="E27999" t="s">
        <v>140</v>
      </c>
      <c r="F27999" t="s">
        <v>140</v>
      </c>
      <c r="G27999" t="s">
        <v>140</v>
      </c>
      <c r="H27999" t="s">
        <v>140</v>
      </c>
      <c r="I27999" t="s">
        <v>140</v>
      </c>
      <c r="J27999" t="s">
        <v>140</v>
      </c>
      <c r="K27999" t="s">
        <v>140</v>
      </c>
      <c r="L27999" t="s">
        <v>140</v>
      </c>
      <c r="M27999" t="s">
        <v>140</v>
      </c>
      <c r="N27999" t="s">
        <v>140</v>
      </c>
      <c r="O27999" t="s">
        <v>140</v>
      </c>
      <c r="P27999" t="s">
        <v>140</v>
      </c>
      <c r="Q27999" t="s">
        <v>140</v>
      </c>
      <c r="R27999" t="s">
        <v>140</v>
      </c>
      <c r="S27999" t="s">
        <v>140</v>
      </c>
      <c r="T27999" t="s">
        <v>140</v>
      </c>
      <c r="U27999" t="s">
        <v>140</v>
      </c>
      <c r="V27999" t="s">
        <v>177</v>
      </c>
      <c r="W27999" t="s">
        <v>140</v>
      </c>
    </row>
    <row r="28000" spans="1:23" x14ac:dyDescent="0.35">
      <c r="A28000" t="s">
        <v>31</v>
      </c>
      <c r="B28000" t="s">
        <v>1129</v>
      </c>
      <c r="C28000">
        <v>28</v>
      </c>
      <c r="D28000" t="s">
        <v>95</v>
      </c>
      <c r="E28000" t="s">
        <v>785</v>
      </c>
      <c r="F28000" t="s">
        <v>1044</v>
      </c>
      <c r="G28000" t="s">
        <v>1044</v>
      </c>
      <c r="H28000" t="s">
        <v>140</v>
      </c>
      <c r="I28000" t="s">
        <v>140</v>
      </c>
      <c r="J28000" t="s">
        <v>140</v>
      </c>
      <c r="K28000" t="s">
        <v>140</v>
      </c>
      <c r="L28000" t="s">
        <v>1054</v>
      </c>
      <c r="M28000" t="s">
        <v>140</v>
      </c>
      <c r="N28000" t="s">
        <v>140</v>
      </c>
      <c r="O28000" t="s">
        <v>140</v>
      </c>
      <c r="P28000" t="s">
        <v>140</v>
      </c>
      <c r="Q28000" t="s">
        <v>140</v>
      </c>
      <c r="R28000" t="s">
        <v>140</v>
      </c>
      <c r="S28000" t="s">
        <v>140</v>
      </c>
      <c r="T28000" t="s">
        <v>140</v>
      </c>
      <c r="U28000" t="s">
        <v>140</v>
      </c>
      <c r="V28000" t="s">
        <v>280</v>
      </c>
      <c r="W28000" t="s">
        <v>1047</v>
      </c>
    </row>
    <row r="28001" spans="1:23" x14ac:dyDescent="0.35">
      <c r="A28001" t="s">
        <v>31</v>
      </c>
      <c r="B28001" t="s">
        <v>1130</v>
      </c>
      <c r="C28001">
        <v>101</v>
      </c>
      <c r="D28001" t="s">
        <v>522</v>
      </c>
      <c r="E28001" t="s">
        <v>1098</v>
      </c>
      <c r="F28001" t="s">
        <v>548</v>
      </c>
      <c r="G28001" t="s">
        <v>140</v>
      </c>
      <c r="H28001" t="s">
        <v>1021</v>
      </c>
      <c r="I28001" t="s">
        <v>140</v>
      </c>
      <c r="J28001" t="s">
        <v>140</v>
      </c>
      <c r="K28001" t="s">
        <v>1017</v>
      </c>
      <c r="L28001" t="s">
        <v>1064</v>
      </c>
      <c r="M28001" t="s">
        <v>140</v>
      </c>
      <c r="N28001" t="s">
        <v>1010</v>
      </c>
      <c r="O28001" t="s">
        <v>140</v>
      </c>
      <c r="P28001" t="s">
        <v>1017</v>
      </c>
      <c r="Q28001" t="s">
        <v>140</v>
      </c>
      <c r="R28001" t="s">
        <v>140</v>
      </c>
      <c r="S28001" t="s">
        <v>140</v>
      </c>
      <c r="T28001" t="s">
        <v>140</v>
      </c>
      <c r="U28001" t="s">
        <v>1010</v>
      </c>
      <c r="V28001" t="s">
        <v>621</v>
      </c>
      <c r="W28001" t="s">
        <v>140</v>
      </c>
    </row>
    <row r="28002" spans="1:23" x14ac:dyDescent="0.35">
      <c r="A28002" t="s">
        <v>31</v>
      </c>
      <c r="B28002" t="s">
        <v>1131</v>
      </c>
      <c r="C28002">
        <v>78</v>
      </c>
      <c r="D28002" t="s">
        <v>595</v>
      </c>
      <c r="E28002" t="s">
        <v>664</v>
      </c>
      <c r="F28002" t="s">
        <v>1004</v>
      </c>
      <c r="G28002" t="s">
        <v>1017</v>
      </c>
      <c r="H28002" t="s">
        <v>939</v>
      </c>
      <c r="I28002" t="s">
        <v>1068</v>
      </c>
      <c r="J28002" t="s">
        <v>140</v>
      </c>
      <c r="K28002" t="s">
        <v>775</v>
      </c>
      <c r="L28002" t="s">
        <v>1019</v>
      </c>
      <c r="M28002" t="s">
        <v>140</v>
      </c>
      <c r="N28002" t="s">
        <v>1068</v>
      </c>
      <c r="O28002" t="s">
        <v>140</v>
      </c>
      <c r="P28002" t="s">
        <v>1010</v>
      </c>
      <c r="Q28002" t="s">
        <v>140</v>
      </c>
      <c r="R28002" t="s">
        <v>1046</v>
      </c>
      <c r="S28002" t="s">
        <v>140</v>
      </c>
      <c r="T28002" t="s">
        <v>140</v>
      </c>
      <c r="U28002" t="s">
        <v>1046</v>
      </c>
      <c r="V28002" t="s">
        <v>355</v>
      </c>
      <c r="W28002" t="s">
        <v>140</v>
      </c>
    </row>
    <row r="28003" spans="1:23" x14ac:dyDescent="0.35">
      <c r="A28003" t="s">
        <v>32</v>
      </c>
      <c r="B28003" t="s">
        <v>1129</v>
      </c>
      <c r="C28003">
        <v>694</v>
      </c>
      <c r="D28003" t="s">
        <v>973</v>
      </c>
      <c r="E28003" t="s">
        <v>988</v>
      </c>
      <c r="F28003" t="s">
        <v>1058</v>
      </c>
      <c r="G28003" t="s">
        <v>1043</v>
      </c>
      <c r="H28003" t="s">
        <v>1011</v>
      </c>
      <c r="I28003" t="s">
        <v>1066</v>
      </c>
      <c r="J28003" t="s">
        <v>1012</v>
      </c>
      <c r="K28003" t="s">
        <v>574</v>
      </c>
      <c r="L28003" t="s">
        <v>1066</v>
      </c>
      <c r="M28003" t="s">
        <v>1022</v>
      </c>
      <c r="N28003" t="s">
        <v>1016</v>
      </c>
      <c r="O28003" t="s">
        <v>1022</v>
      </c>
      <c r="P28003" t="s">
        <v>1008</v>
      </c>
      <c r="Q28003" t="s">
        <v>1012</v>
      </c>
      <c r="R28003" t="s">
        <v>1008</v>
      </c>
      <c r="S28003" t="s">
        <v>140</v>
      </c>
      <c r="T28003" t="s">
        <v>1022</v>
      </c>
      <c r="U28003" t="s">
        <v>1012</v>
      </c>
      <c r="V28003" t="s">
        <v>873</v>
      </c>
      <c r="W28003" t="s">
        <v>1009</v>
      </c>
    </row>
    <row r="28004" spans="1:23" x14ac:dyDescent="0.35">
      <c r="A28004" t="s">
        <v>32</v>
      </c>
      <c r="B28004" t="s">
        <v>1130</v>
      </c>
      <c r="C28004">
        <v>3304</v>
      </c>
      <c r="D28004" t="s">
        <v>1011</v>
      </c>
      <c r="E28004" t="s">
        <v>1016</v>
      </c>
      <c r="F28004" t="s">
        <v>1014</v>
      </c>
      <c r="G28004" t="s">
        <v>1022</v>
      </c>
      <c r="H28004" t="s">
        <v>1022</v>
      </c>
      <c r="I28004" t="s">
        <v>1008</v>
      </c>
      <c r="J28004" t="s">
        <v>140</v>
      </c>
      <c r="K28004" t="s">
        <v>1008</v>
      </c>
      <c r="L28004" t="s">
        <v>949</v>
      </c>
      <c r="M28004" t="s">
        <v>140</v>
      </c>
      <c r="N28004" t="s">
        <v>1010</v>
      </c>
      <c r="O28004" t="s">
        <v>140</v>
      </c>
      <c r="P28004" t="s">
        <v>140</v>
      </c>
      <c r="Q28004" t="s">
        <v>1022</v>
      </c>
      <c r="R28004" t="s">
        <v>1022</v>
      </c>
      <c r="S28004" t="s">
        <v>1013</v>
      </c>
      <c r="T28004" t="s">
        <v>140</v>
      </c>
      <c r="U28004" t="s">
        <v>1017</v>
      </c>
      <c r="V28004" t="s">
        <v>800</v>
      </c>
      <c r="W28004" t="s">
        <v>1016</v>
      </c>
    </row>
    <row r="28005" spans="1:23" x14ac:dyDescent="0.35">
      <c r="A28005" t="s">
        <v>32</v>
      </c>
      <c r="B28005" t="s">
        <v>1131</v>
      </c>
      <c r="C28005">
        <v>924</v>
      </c>
      <c r="D28005" t="s">
        <v>1048</v>
      </c>
      <c r="E28005" t="s">
        <v>1012</v>
      </c>
      <c r="F28005" t="s">
        <v>1013</v>
      </c>
      <c r="G28005" t="s">
        <v>1016</v>
      </c>
      <c r="H28005" t="s">
        <v>1010</v>
      </c>
      <c r="I28005" t="s">
        <v>1010</v>
      </c>
      <c r="J28005" t="s">
        <v>1008</v>
      </c>
      <c r="K28005" t="s">
        <v>1011</v>
      </c>
      <c r="L28005" t="s">
        <v>1021</v>
      </c>
      <c r="M28005" t="s">
        <v>1010</v>
      </c>
      <c r="N28005" t="s">
        <v>1010</v>
      </c>
      <c r="O28005" t="s">
        <v>140</v>
      </c>
      <c r="P28005" t="s">
        <v>140</v>
      </c>
      <c r="Q28005" t="s">
        <v>1022</v>
      </c>
      <c r="R28005" t="s">
        <v>1022</v>
      </c>
      <c r="S28005" t="s">
        <v>140</v>
      </c>
      <c r="T28005" t="s">
        <v>1008</v>
      </c>
      <c r="U28005" t="s">
        <v>1012</v>
      </c>
      <c r="V28005" t="s">
        <v>943</v>
      </c>
      <c r="W28005" t="s">
        <v>1008</v>
      </c>
    </row>
    <row r="28007" spans="1:23" x14ac:dyDescent="0.35">
      <c r="A28007" t="s">
        <v>2160</v>
      </c>
    </row>
    <row r="28008" spans="1:23" x14ac:dyDescent="0.35">
      <c r="A28008" t="s">
        <v>2</v>
      </c>
      <c r="B28008" t="s">
        <v>1150</v>
      </c>
      <c r="C28008" t="s">
        <v>3</v>
      </c>
      <c r="D28008" t="s">
        <v>2140</v>
      </c>
      <c r="E28008" t="s">
        <v>2141</v>
      </c>
      <c r="F28008" t="s">
        <v>2142</v>
      </c>
      <c r="G28008" t="s">
        <v>2143</v>
      </c>
      <c r="H28008" t="s">
        <v>2144</v>
      </c>
      <c r="I28008" t="s">
        <v>2145</v>
      </c>
      <c r="J28008" t="s">
        <v>2146</v>
      </c>
      <c r="K28008" t="s">
        <v>2147</v>
      </c>
      <c r="L28008" t="s">
        <v>2148</v>
      </c>
      <c r="M28008" t="s">
        <v>2149</v>
      </c>
      <c r="N28008" t="s">
        <v>2150</v>
      </c>
      <c r="O28008" t="s">
        <v>2151</v>
      </c>
      <c r="P28008" t="s">
        <v>2152</v>
      </c>
      <c r="Q28008" t="s">
        <v>2153</v>
      </c>
      <c r="R28008" t="s">
        <v>2154</v>
      </c>
      <c r="S28008" t="s">
        <v>2155</v>
      </c>
      <c r="T28008" t="s">
        <v>2156</v>
      </c>
      <c r="U28008" t="s">
        <v>1220</v>
      </c>
      <c r="V28008" t="s">
        <v>2157</v>
      </c>
      <c r="W28008" t="s">
        <v>136</v>
      </c>
    </row>
    <row r="28009" spans="1:23" x14ac:dyDescent="0.35">
      <c r="A28009" t="s">
        <v>8</v>
      </c>
      <c r="B28009" t="s">
        <v>1151</v>
      </c>
      <c r="C28009">
        <v>133</v>
      </c>
      <c r="D28009" t="s">
        <v>838</v>
      </c>
      <c r="E28009" t="s">
        <v>1021</v>
      </c>
      <c r="F28009" t="s">
        <v>1013</v>
      </c>
      <c r="G28009" t="s">
        <v>1010</v>
      </c>
      <c r="H28009" t="s">
        <v>775</v>
      </c>
      <c r="I28009" t="s">
        <v>140</v>
      </c>
      <c r="J28009" t="s">
        <v>140</v>
      </c>
      <c r="K28009" t="s">
        <v>1021</v>
      </c>
      <c r="L28009" t="s">
        <v>949</v>
      </c>
      <c r="M28009" t="s">
        <v>140</v>
      </c>
      <c r="N28009" t="s">
        <v>1016</v>
      </c>
      <c r="O28009" t="s">
        <v>140</v>
      </c>
      <c r="P28009" t="s">
        <v>1010</v>
      </c>
      <c r="Q28009" t="s">
        <v>140</v>
      </c>
      <c r="R28009" t="s">
        <v>140</v>
      </c>
      <c r="S28009" t="s">
        <v>140</v>
      </c>
      <c r="T28009" t="s">
        <v>140</v>
      </c>
      <c r="U28009" t="s">
        <v>939</v>
      </c>
      <c r="V28009" t="s">
        <v>748</v>
      </c>
      <c r="W28009" t="s">
        <v>140</v>
      </c>
    </row>
    <row r="28010" spans="1:23" x14ac:dyDescent="0.35">
      <c r="A28010" t="s">
        <v>8</v>
      </c>
      <c r="B28010" t="s">
        <v>1152</v>
      </c>
      <c r="C28010">
        <v>56</v>
      </c>
      <c r="D28010" t="s">
        <v>1056</v>
      </c>
      <c r="E28010" t="s">
        <v>140</v>
      </c>
      <c r="F28010" t="s">
        <v>140</v>
      </c>
      <c r="G28010" t="s">
        <v>140</v>
      </c>
      <c r="H28010" t="s">
        <v>140</v>
      </c>
      <c r="I28010" t="s">
        <v>140</v>
      </c>
      <c r="J28010" t="s">
        <v>140</v>
      </c>
      <c r="K28010" t="s">
        <v>1063</v>
      </c>
      <c r="L28010" t="s">
        <v>140</v>
      </c>
      <c r="M28010" t="s">
        <v>140</v>
      </c>
      <c r="N28010" t="s">
        <v>140</v>
      </c>
      <c r="O28010" t="s">
        <v>140</v>
      </c>
      <c r="P28010" t="s">
        <v>140</v>
      </c>
      <c r="Q28010" t="s">
        <v>140</v>
      </c>
      <c r="R28010" t="s">
        <v>140</v>
      </c>
      <c r="S28010" t="s">
        <v>140</v>
      </c>
      <c r="T28010" t="s">
        <v>140</v>
      </c>
      <c r="U28010" t="s">
        <v>801</v>
      </c>
      <c r="V28010" t="s">
        <v>1158</v>
      </c>
      <c r="W28010" t="s">
        <v>140</v>
      </c>
    </row>
    <row r="28011" spans="1:23" x14ac:dyDescent="0.35">
      <c r="A28011" t="s">
        <v>8</v>
      </c>
      <c r="B28011" t="s">
        <v>339</v>
      </c>
      <c r="C28011">
        <v>15</v>
      </c>
      <c r="D28011" t="s">
        <v>517</v>
      </c>
      <c r="E28011" t="s">
        <v>140</v>
      </c>
      <c r="F28011" t="s">
        <v>517</v>
      </c>
      <c r="G28011" t="s">
        <v>517</v>
      </c>
      <c r="H28011" t="s">
        <v>140</v>
      </c>
      <c r="I28011" t="s">
        <v>140</v>
      </c>
      <c r="J28011" t="s">
        <v>140</v>
      </c>
      <c r="K28011" t="s">
        <v>140</v>
      </c>
      <c r="L28011" t="s">
        <v>140</v>
      </c>
      <c r="M28011" t="s">
        <v>140</v>
      </c>
      <c r="N28011" t="s">
        <v>140</v>
      </c>
      <c r="O28011" t="s">
        <v>140</v>
      </c>
      <c r="P28011" t="s">
        <v>140</v>
      </c>
      <c r="Q28011" t="s">
        <v>1064</v>
      </c>
      <c r="R28011" t="s">
        <v>140</v>
      </c>
      <c r="S28011" t="s">
        <v>140</v>
      </c>
      <c r="T28011" t="s">
        <v>140</v>
      </c>
      <c r="U28011" t="s">
        <v>140</v>
      </c>
      <c r="V28011" t="s">
        <v>1077</v>
      </c>
      <c r="W28011" t="s">
        <v>140</v>
      </c>
    </row>
    <row r="28012" spans="1:23" x14ac:dyDescent="0.35">
      <c r="A28012" t="s">
        <v>9</v>
      </c>
      <c r="B28012" t="s">
        <v>1151</v>
      </c>
      <c r="C28012">
        <v>121</v>
      </c>
      <c r="D28012" t="s">
        <v>1054</v>
      </c>
      <c r="E28012" t="s">
        <v>140</v>
      </c>
      <c r="F28012" t="s">
        <v>140</v>
      </c>
      <c r="G28012" t="s">
        <v>1009</v>
      </c>
      <c r="H28012" t="s">
        <v>140</v>
      </c>
      <c r="I28012" t="s">
        <v>140</v>
      </c>
      <c r="J28012" t="s">
        <v>140</v>
      </c>
      <c r="K28012" t="s">
        <v>939</v>
      </c>
      <c r="L28012" t="s">
        <v>954</v>
      </c>
      <c r="M28012" t="s">
        <v>140</v>
      </c>
      <c r="N28012" t="s">
        <v>140</v>
      </c>
      <c r="O28012" t="s">
        <v>140</v>
      </c>
      <c r="P28012" t="s">
        <v>140</v>
      </c>
      <c r="Q28012" t="s">
        <v>140</v>
      </c>
      <c r="R28012" t="s">
        <v>140</v>
      </c>
      <c r="S28012" t="s">
        <v>1063</v>
      </c>
      <c r="T28012" t="s">
        <v>140</v>
      </c>
      <c r="U28012" t="s">
        <v>1013</v>
      </c>
      <c r="V28012" t="s">
        <v>92</v>
      </c>
      <c r="W28012" t="s">
        <v>1009</v>
      </c>
    </row>
    <row r="28013" spans="1:23" x14ac:dyDescent="0.35">
      <c r="A28013" t="s">
        <v>9</v>
      </c>
      <c r="B28013" t="s">
        <v>1152</v>
      </c>
      <c r="C28013">
        <v>67</v>
      </c>
      <c r="D28013" t="s">
        <v>140</v>
      </c>
      <c r="E28013" t="s">
        <v>140</v>
      </c>
      <c r="F28013" t="s">
        <v>140</v>
      </c>
      <c r="G28013" t="s">
        <v>140</v>
      </c>
      <c r="H28013" t="s">
        <v>140</v>
      </c>
      <c r="I28013" t="s">
        <v>140</v>
      </c>
      <c r="J28013" t="s">
        <v>140</v>
      </c>
      <c r="K28013" t="s">
        <v>775</v>
      </c>
      <c r="L28013" t="s">
        <v>140</v>
      </c>
      <c r="M28013" t="s">
        <v>140</v>
      </c>
      <c r="N28013" t="s">
        <v>775</v>
      </c>
      <c r="O28013" t="s">
        <v>140</v>
      </c>
      <c r="P28013" t="s">
        <v>140</v>
      </c>
      <c r="Q28013" t="s">
        <v>775</v>
      </c>
      <c r="R28013" t="s">
        <v>775</v>
      </c>
      <c r="S28013" t="s">
        <v>140</v>
      </c>
      <c r="T28013" t="s">
        <v>140</v>
      </c>
      <c r="U28013" t="s">
        <v>147</v>
      </c>
      <c r="V28013" t="s">
        <v>270</v>
      </c>
      <c r="W28013" t="s">
        <v>140</v>
      </c>
    </row>
    <row r="28014" spans="1:23" x14ac:dyDescent="0.35">
      <c r="A28014" t="s">
        <v>9</v>
      </c>
      <c r="B28014" t="s">
        <v>339</v>
      </c>
      <c r="C28014">
        <v>12</v>
      </c>
      <c r="D28014" t="s">
        <v>140</v>
      </c>
      <c r="E28014" t="s">
        <v>140</v>
      </c>
      <c r="F28014" t="s">
        <v>140</v>
      </c>
      <c r="G28014" t="s">
        <v>140</v>
      </c>
      <c r="H28014" t="s">
        <v>140</v>
      </c>
      <c r="I28014" t="s">
        <v>140</v>
      </c>
      <c r="J28014" t="s">
        <v>140</v>
      </c>
      <c r="K28014" t="s">
        <v>140</v>
      </c>
      <c r="L28014" t="s">
        <v>140</v>
      </c>
      <c r="M28014" t="s">
        <v>140</v>
      </c>
      <c r="N28014" t="s">
        <v>140</v>
      </c>
      <c r="O28014" t="s">
        <v>140</v>
      </c>
      <c r="P28014" t="s">
        <v>140</v>
      </c>
      <c r="Q28014" t="s">
        <v>140</v>
      </c>
      <c r="R28014" t="s">
        <v>140</v>
      </c>
      <c r="S28014" t="s">
        <v>140</v>
      </c>
      <c r="T28014" t="s">
        <v>140</v>
      </c>
      <c r="U28014" t="s">
        <v>140</v>
      </c>
      <c r="V28014" t="s">
        <v>177</v>
      </c>
      <c r="W28014" t="s">
        <v>140</v>
      </c>
    </row>
    <row r="28015" spans="1:23" x14ac:dyDescent="0.35">
      <c r="A28015" t="s">
        <v>10</v>
      </c>
      <c r="B28015" t="s">
        <v>1151</v>
      </c>
      <c r="C28015">
        <v>130</v>
      </c>
      <c r="D28015" t="s">
        <v>1019</v>
      </c>
      <c r="E28015" t="s">
        <v>1073</v>
      </c>
      <c r="F28015" t="s">
        <v>140</v>
      </c>
      <c r="G28015" t="s">
        <v>140</v>
      </c>
      <c r="H28015" t="s">
        <v>140</v>
      </c>
      <c r="I28015" t="s">
        <v>971</v>
      </c>
      <c r="J28015" t="s">
        <v>140</v>
      </c>
      <c r="K28015" t="s">
        <v>940</v>
      </c>
      <c r="L28015" t="s">
        <v>140</v>
      </c>
      <c r="M28015" t="s">
        <v>140</v>
      </c>
      <c r="N28015" t="s">
        <v>140</v>
      </c>
      <c r="O28015" t="s">
        <v>140</v>
      </c>
      <c r="P28015" t="s">
        <v>140</v>
      </c>
      <c r="Q28015" t="s">
        <v>140</v>
      </c>
      <c r="R28015" t="s">
        <v>140</v>
      </c>
      <c r="S28015" t="s">
        <v>140</v>
      </c>
      <c r="T28015" t="s">
        <v>140</v>
      </c>
      <c r="U28015" t="s">
        <v>140</v>
      </c>
      <c r="V28015" t="s">
        <v>126</v>
      </c>
      <c r="W28015" t="s">
        <v>1009</v>
      </c>
    </row>
    <row r="28016" spans="1:23" x14ac:dyDescent="0.35">
      <c r="A28016" t="s">
        <v>10</v>
      </c>
      <c r="B28016" t="s">
        <v>1152</v>
      </c>
      <c r="C28016">
        <v>67</v>
      </c>
      <c r="D28016" t="s">
        <v>1009</v>
      </c>
      <c r="E28016" t="s">
        <v>140</v>
      </c>
      <c r="F28016" t="s">
        <v>140</v>
      </c>
      <c r="G28016" t="s">
        <v>140</v>
      </c>
      <c r="H28016" t="s">
        <v>140</v>
      </c>
      <c r="I28016" t="s">
        <v>140</v>
      </c>
      <c r="J28016" t="s">
        <v>140</v>
      </c>
      <c r="K28016" t="s">
        <v>140</v>
      </c>
      <c r="L28016" t="s">
        <v>950</v>
      </c>
      <c r="M28016" t="s">
        <v>140</v>
      </c>
      <c r="N28016" t="s">
        <v>140</v>
      </c>
      <c r="O28016" t="s">
        <v>140</v>
      </c>
      <c r="P28016" t="s">
        <v>140</v>
      </c>
      <c r="Q28016" t="s">
        <v>140</v>
      </c>
      <c r="R28016" t="s">
        <v>140</v>
      </c>
      <c r="S28016" t="s">
        <v>140</v>
      </c>
      <c r="T28016" t="s">
        <v>140</v>
      </c>
      <c r="U28016" t="s">
        <v>1064</v>
      </c>
      <c r="V28016" t="s">
        <v>787</v>
      </c>
      <c r="W28016" t="s">
        <v>140</v>
      </c>
    </row>
    <row r="28017" spans="1:23" x14ac:dyDescent="0.35">
      <c r="A28017" t="s">
        <v>10</v>
      </c>
      <c r="B28017" t="s">
        <v>339</v>
      </c>
      <c r="C28017">
        <v>11</v>
      </c>
      <c r="D28017" t="s">
        <v>140</v>
      </c>
      <c r="E28017" t="s">
        <v>192</v>
      </c>
      <c r="F28017" t="s">
        <v>1049</v>
      </c>
      <c r="G28017" t="s">
        <v>140</v>
      </c>
      <c r="H28017" t="s">
        <v>140</v>
      </c>
      <c r="I28017" t="s">
        <v>140</v>
      </c>
      <c r="J28017" t="s">
        <v>140</v>
      </c>
      <c r="K28017" t="s">
        <v>140</v>
      </c>
      <c r="L28017" t="s">
        <v>140</v>
      </c>
      <c r="M28017" t="s">
        <v>1049</v>
      </c>
      <c r="N28017" t="s">
        <v>140</v>
      </c>
      <c r="O28017" t="s">
        <v>140</v>
      </c>
      <c r="P28017" t="s">
        <v>140</v>
      </c>
      <c r="Q28017" t="s">
        <v>140</v>
      </c>
      <c r="R28017" t="s">
        <v>140</v>
      </c>
      <c r="S28017" t="s">
        <v>140</v>
      </c>
      <c r="T28017" t="s">
        <v>140</v>
      </c>
      <c r="U28017" t="s">
        <v>140</v>
      </c>
      <c r="V28017" t="s">
        <v>191</v>
      </c>
      <c r="W28017" t="s">
        <v>140</v>
      </c>
    </row>
    <row r="28018" spans="1:23" x14ac:dyDescent="0.35">
      <c r="A28018" t="s">
        <v>11</v>
      </c>
      <c r="B28018" t="s">
        <v>1151</v>
      </c>
      <c r="C28018">
        <v>134</v>
      </c>
      <c r="D28018" t="s">
        <v>1012</v>
      </c>
      <c r="E28018" t="s">
        <v>140</v>
      </c>
      <c r="F28018" t="s">
        <v>140</v>
      </c>
      <c r="G28018" t="s">
        <v>1016</v>
      </c>
      <c r="H28018" t="s">
        <v>140</v>
      </c>
      <c r="I28018" t="s">
        <v>140</v>
      </c>
      <c r="J28018" t="s">
        <v>140</v>
      </c>
      <c r="K28018" t="s">
        <v>1016</v>
      </c>
      <c r="L28018" t="s">
        <v>1046</v>
      </c>
      <c r="M28018" t="s">
        <v>140</v>
      </c>
      <c r="N28018" t="s">
        <v>140</v>
      </c>
      <c r="O28018" t="s">
        <v>140</v>
      </c>
      <c r="P28018" t="s">
        <v>140</v>
      </c>
      <c r="Q28018" t="s">
        <v>1063</v>
      </c>
      <c r="R28018" t="s">
        <v>140</v>
      </c>
      <c r="S28018" t="s">
        <v>140</v>
      </c>
      <c r="T28018" t="s">
        <v>140</v>
      </c>
      <c r="U28018" t="s">
        <v>1012</v>
      </c>
      <c r="V28018" t="s">
        <v>987</v>
      </c>
      <c r="W28018" t="s">
        <v>1019</v>
      </c>
    </row>
    <row r="28019" spans="1:23" x14ac:dyDescent="0.35">
      <c r="A28019" t="s">
        <v>11</v>
      </c>
      <c r="B28019" t="s">
        <v>1152</v>
      </c>
      <c r="C28019">
        <v>57</v>
      </c>
      <c r="D28019" t="s">
        <v>939</v>
      </c>
      <c r="E28019" t="s">
        <v>140</v>
      </c>
      <c r="F28019" t="s">
        <v>140</v>
      </c>
      <c r="G28019" t="s">
        <v>140</v>
      </c>
      <c r="H28019" t="s">
        <v>140</v>
      </c>
      <c r="I28019" t="s">
        <v>140</v>
      </c>
      <c r="J28019" t="s">
        <v>140</v>
      </c>
      <c r="K28019" t="s">
        <v>140</v>
      </c>
      <c r="L28019" t="s">
        <v>1055</v>
      </c>
      <c r="M28019" t="s">
        <v>140</v>
      </c>
      <c r="N28019" t="s">
        <v>140</v>
      </c>
      <c r="O28019" t="s">
        <v>140</v>
      </c>
      <c r="P28019" t="s">
        <v>140</v>
      </c>
      <c r="Q28019" t="s">
        <v>140</v>
      </c>
      <c r="R28019" t="s">
        <v>140</v>
      </c>
      <c r="S28019" t="s">
        <v>140</v>
      </c>
      <c r="T28019" t="s">
        <v>140</v>
      </c>
      <c r="U28019" t="s">
        <v>1012</v>
      </c>
      <c r="V28019" t="s">
        <v>800</v>
      </c>
      <c r="W28019" t="s">
        <v>1055</v>
      </c>
    </row>
    <row r="28020" spans="1:23" x14ac:dyDescent="0.35">
      <c r="A28020" t="s">
        <v>11</v>
      </c>
      <c r="B28020" t="s">
        <v>339</v>
      </c>
      <c r="C28020">
        <v>15</v>
      </c>
      <c r="D28020" t="s">
        <v>140</v>
      </c>
      <c r="E28020" t="s">
        <v>140</v>
      </c>
      <c r="F28020" t="s">
        <v>140</v>
      </c>
      <c r="G28020" t="s">
        <v>140</v>
      </c>
      <c r="H28020" t="s">
        <v>140</v>
      </c>
      <c r="I28020" t="s">
        <v>140</v>
      </c>
      <c r="J28020" t="s">
        <v>140</v>
      </c>
      <c r="K28020" t="s">
        <v>140</v>
      </c>
      <c r="L28020" t="s">
        <v>140</v>
      </c>
      <c r="M28020" t="s">
        <v>140</v>
      </c>
      <c r="N28020" t="s">
        <v>140</v>
      </c>
      <c r="O28020" t="s">
        <v>140</v>
      </c>
      <c r="P28020" t="s">
        <v>140</v>
      </c>
      <c r="Q28020" t="s">
        <v>140</v>
      </c>
      <c r="R28020" t="s">
        <v>140</v>
      </c>
      <c r="S28020" t="s">
        <v>140</v>
      </c>
      <c r="T28020" t="s">
        <v>140</v>
      </c>
      <c r="U28020" t="s">
        <v>140</v>
      </c>
      <c r="V28020" t="s">
        <v>177</v>
      </c>
      <c r="W28020" t="s">
        <v>140</v>
      </c>
    </row>
    <row r="28021" spans="1:23" x14ac:dyDescent="0.35">
      <c r="A28021" t="s">
        <v>12</v>
      </c>
      <c r="B28021" t="s">
        <v>1151</v>
      </c>
      <c r="C28021">
        <v>129</v>
      </c>
      <c r="D28021" t="s">
        <v>1052</v>
      </c>
      <c r="E28021" t="s">
        <v>1070</v>
      </c>
      <c r="F28021" t="s">
        <v>1019</v>
      </c>
      <c r="G28021" t="s">
        <v>1020</v>
      </c>
      <c r="H28021" t="s">
        <v>1068</v>
      </c>
      <c r="I28021" t="s">
        <v>1044</v>
      </c>
      <c r="J28021" t="s">
        <v>775</v>
      </c>
      <c r="K28021" t="s">
        <v>394</v>
      </c>
      <c r="L28021" t="s">
        <v>1052</v>
      </c>
      <c r="M28021" t="s">
        <v>140</v>
      </c>
      <c r="N28021" t="s">
        <v>140</v>
      </c>
      <c r="O28021" t="s">
        <v>1063</v>
      </c>
      <c r="P28021" t="s">
        <v>140</v>
      </c>
      <c r="Q28021" t="s">
        <v>140</v>
      </c>
      <c r="R28021" t="s">
        <v>140</v>
      </c>
      <c r="S28021" t="s">
        <v>1009</v>
      </c>
      <c r="T28021" t="s">
        <v>140</v>
      </c>
      <c r="U28021" t="s">
        <v>1098</v>
      </c>
      <c r="V28021" t="s">
        <v>581</v>
      </c>
      <c r="W28021" t="s">
        <v>1063</v>
      </c>
    </row>
    <row r="28022" spans="1:23" x14ac:dyDescent="0.35">
      <c r="A28022" t="s">
        <v>12</v>
      </c>
      <c r="B28022" t="s">
        <v>1152</v>
      </c>
      <c r="C28022">
        <v>57</v>
      </c>
      <c r="D28022" t="s">
        <v>1067</v>
      </c>
      <c r="E28022" t="s">
        <v>869</v>
      </c>
      <c r="F28022" t="s">
        <v>140</v>
      </c>
      <c r="G28022" t="s">
        <v>140</v>
      </c>
      <c r="H28022" t="s">
        <v>140</v>
      </c>
      <c r="I28022" t="s">
        <v>1050</v>
      </c>
      <c r="J28022" t="s">
        <v>140</v>
      </c>
      <c r="K28022" t="s">
        <v>1067</v>
      </c>
      <c r="L28022" t="s">
        <v>1013</v>
      </c>
      <c r="M28022" t="s">
        <v>140</v>
      </c>
      <c r="N28022" t="s">
        <v>140</v>
      </c>
      <c r="O28022" t="s">
        <v>140</v>
      </c>
      <c r="P28022" t="s">
        <v>140</v>
      </c>
      <c r="Q28022" t="s">
        <v>140</v>
      </c>
      <c r="R28022" t="s">
        <v>140</v>
      </c>
      <c r="S28022" t="s">
        <v>140</v>
      </c>
      <c r="T28022" t="s">
        <v>140</v>
      </c>
      <c r="U28022" t="s">
        <v>1021</v>
      </c>
      <c r="V28022" t="s">
        <v>156</v>
      </c>
      <c r="W28022" t="s">
        <v>1046</v>
      </c>
    </row>
    <row r="28023" spans="1:23" x14ac:dyDescent="0.35">
      <c r="A28023" t="s">
        <v>12</v>
      </c>
      <c r="B28023" t="s">
        <v>339</v>
      </c>
      <c r="C28023">
        <v>23</v>
      </c>
      <c r="D28023" t="s">
        <v>838</v>
      </c>
      <c r="E28023" t="s">
        <v>140</v>
      </c>
      <c r="F28023" t="s">
        <v>140</v>
      </c>
      <c r="G28023" t="s">
        <v>838</v>
      </c>
      <c r="H28023" t="s">
        <v>140</v>
      </c>
      <c r="I28023" t="s">
        <v>838</v>
      </c>
      <c r="J28023" t="s">
        <v>838</v>
      </c>
      <c r="K28023" t="s">
        <v>838</v>
      </c>
      <c r="L28023" t="s">
        <v>140</v>
      </c>
      <c r="M28023" t="s">
        <v>140</v>
      </c>
      <c r="N28023" t="s">
        <v>140</v>
      </c>
      <c r="O28023" t="s">
        <v>140</v>
      </c>
      <c r="P28023" t="s">
        <v>140</v>
      </c>
      <c r="Q28023" t="s">
        <v>140</v>
      </c>
      <c r="R28023" t="s">
        <v>140</v>
      </c>
      <c r="S28023" t="s">
        <v>140</v>
      </c>
      <c r="T28023" t="s">
        <v>140</v>
      </c>
      <c r="U28023" t="s">
        <v>838</v>
      </c>
      <c r="V28023" t="s">
        <v>936</v>
      </c>
      <c r="W28023" t="s">
        <v>140</v>
      </c>
    </row>
    <row r="28024" spans="1:23" x14ac:dyDescent="0.35">
      <c r="A28024" t="s">
        <v>13</v>
      </c>
      <c r="B28024" t="s">
        <v>1151</v>
      </c>
      <c r="C28024">
        <v>137</v>
      </c>
      <c r="D28024" t="s">
        <v>1061</v>
      </c>
      <c r="E28024" t="s">
        <v>1067</v>
      </c>
      <c r="F28024" t="s">
        <v>949</v>
      </c>
      <c r="G28024" t="s">
        <v>140</v>
      </c>
      <c r="H28024" t="s">
        <v>1016</v>
      </c>
      <c r="I28024" t="s">
        <v>140</v>
      </c>
      <c r="J28024" t="s">
        <v>140</v>
      </c>
      <c r="K28024" t="s">
        <v>1016</v>
      </c>
      <c r="L28024" t="s">
        <v>1060</v>
      </c>
      <c r="M28024" t="s">
        <v>140</v>
      </c>
      <c r="N28024" t="s">
        <v>1014</v>
      </c>
      <c r="O28024" t="s">
        <v>140</v>
      </c>
      <c r="P28024" t="s">
        <v>140</v>
      </c>
      <c r="Q28024" t="s">
        <v>140</v>
      </c>
      <c r="R28024" t="s">
        <v>140</v>
      </c>
      <c r="S28024" t="s">
        <v>140</v>
      </c>
      <c r="T28024" t="s">
        <v>140</v>
      </c>
      <c r="U28024" t="s">
        <v>140</v>
      </c>
      <c r="V28024" t="s">
        <v>531</v>
      </c>
      <c r="W28024" t="s">
        <v>1016</v>
      </c>
    </row>
    <row r="28025" spans="1:23" x14ac:dyDescent="0.35">
      <c r="A28025" t="s">
        <v>13</v>
      </c>
      <c r="B28025" t="s">
        <v>1152</v>
      </c>
      <c r="C28025">
        <v>53</v>
      </c>
      <c r="D28025" t="s">
        <v>985</v>
      </c>
      <c r="E28025" t="s">
        <v>733</v>
      </c>
      <c r="F28025" t="s">
        <v>1060</v>
      </c>
      <c r="G28025" t="s">
        <v>1019</v>
      </c>
      <c r="H28025" t="s">
        <v>674</v>
      </c>
      <c r="I28025" t="s">
        <v>1019</v>
      </c>
      <c r="J28025" t="s">
        <v>345</v>
      </c>
      <c r="K28025" t="s">
        <v>1055</v>
      </c>
      <c r="L28025" t="s">
        <v>140</v>
      </c>
      <c r="M28025" t="s">
        <v>140</v>
      </c>
      <c r="N28025" t="s">
        <v>140</v>
      </c>
      <c r="O28025" t="s">
        <v>140</v>
      </c>
      <c r="P28025" t="s">
        <v>140</v>
      </c>
      <c r="Q28025" t="s">
        <v>140</v>
      </c>
      <c r="R28025" t="s">
        <v>140</v>
      </c>
      <c r="S28025" t="s">
        <v>140</v>
      </c>
      <c r="T28025" t="s">
        <v>140</v>
      </c>
      <c r="U28025" t="s">
        <v>140</v>
      </c>
      <c r="V28025" t="s">
        <v>534</v>
      </c>
      <c r="W28025" t="s">
        <v>660</v>
      </c>
    </row>
    <row r="28026" spans="1:23" x14ac:dyDescent="0.35">
      <c r="A28026" t="s">
        <v>13</v>
      </c>
      <c r="B28026" t="s">
        <v>339</v>
      </c>
      <c r="C28026">
        <v>15</v>
      </c>
      <c r="D28026" t="s">
        <v>140</v>
      </c>
      <c r="E28026" t="s">
        <v>903</v>
      </c>
      <c r="F28026" t="s">
        <v>140</v>
      </c>
      <c r="G28026" t="s">
        <v>140</v>
      </c>
      <c r="H28026" t="s">
        <v>140</v>
      </c>
      <c r="I28026" t="s">
        <v>140</v>
      </c>
      <c r="J28026" t="s">
        <v>140</v>
      </c>
      <c r="K28026" t="s">
        <v>140</v>
      </c>
      <c r="L28026" t="s">
        <v>140</v>
      </c>
      <c r="M28026" t="s">
        <v>140</v>
      </c>
      <c r="N28026" t="s">
        <v>140</v>
      </c>
      <c r="O28026" t="s">
        <v>140</v>
      </c>
      <c r="P28026" t="s">
        <v>140</v>
      </c>
      <c r="Q28026" t="s">
        <v>140</v>
      </c>
      <c r="R28026" t="s">
        <v>140</v>
      </c>
      <c r="S28026" t="s">
        <v>140</v>
      </c>
      <c r="T28026" t="s">
        <v>140</v>
      </c>
      <c r="U28026" t="s">
        <v>140</v>
      </c>
      <c r="V28026" t="s">
        <v>904</v>
      </c>
      <c r="W28026" t="s">
        <v>140</v>
      </c>
    </row>
    <row r="28027" spans="1:23" x14ac:dyDescent="0.35">
      <c r="A28027" t="s">
        <v>14</v>
      </c>
      <c r="B28027" t="s">
        <v>1151</v>
      </c>
      <c r="C28027">
        <v>124</v>
      </c>
      <c r="D28027" t="s">
        <v>660</v>
      </c>
      <c r="E28027" t="s">
        <v>1023</v>
      </c>
      <c r="F28027" t="s">
        <v>1051</v>
      </c>
      <c r="G28027" t="s">
        <v>1058</v>
      </c>
      <c r="H28027" t="s">
        <v>1051</v>
      </c>
      <c r="I28027" t="s">
        <v>1019</v>
      </c>
      <c r="J28027" t="s">
        <v>140</v>
      </c>
      <c r="K28027" t="s">
        <v>140</v>
      </c>
      <c r="L28027" t="s">
        <v>1060</v>
      </c>
      <c r="M28027" t="s">
        <v>140</v>
      </c>
      <c r="N28027" t="s">
        <v>140</v>
      </c>
      <c r="O28027" t="s">
        <v>140</v>
      </c>
      <c r="P28027" t="s">
        <v>140</v>
      </c>
      <c r="Q28027" t="s">
        <v>140</v>
      </c>
      <c r="R28027" t="s">
        <v>140</v>
      </c>
      <c r="S28027" t="s">
        <v>140</v>
      </c>
      <c r="T28027" t="s">
        <v>140</v>
      </c>
      <c r="U28027" t="s">
        <v>1073</v>
      </c>
      <c r="V28027" t="s">
        <v>868</v>
      </c>
      <c r="W28027" t="s">
        <v>140</v>
      </c>
    </row>
    <row r="28028" spans="1:23" x14ac:dyDescent="0.35">
      <c r="A28028" t="s">
        <v>14</v>
      </c>
      <c r="B28028" t="s">
        <v>1152</v>
      </c>
      <c r="C28028">
        <v>66</v>
      </c>
      <c r="D28028" t="s">
        <v>1045</v>
      </c>
      <c r="E28028" t="s">
        <v>1056</v>
      </c>
      <c r="F28028" t="s">
        <v>1052</v>
      </c>
      <c r="G28028" t="s">
        <v>140</v>
      </c>
      <c r="H28028" t="s">
        <v>140</v>
      </c>
      <c r="I28028" t="s">
        <v>140</v>
      </c>
      <c r="J28028" t="s">
        <v>140</v>
      </c>
      <c r="K28028" t="s">
        <v>1098</v>
      </c>
      <c r="L28028" t="s">
        <v>140</v>
      </c>
      <c r="M28028" t="s">
        <v>1058</v>
      </c>
      <c r="N28028" t="s">
        <v>140</v>
      </c>
      <c r="O28028" t="s">
        <v>140</v>
      </c>
      <c r="P28028" t="s">
        <v>140</v>
      </c>
      <c r="Q28028" t="s">
        <v>1021</v>
      </c>
      <c r="R28028" t="s">
        <v>1021</v>
      </c>
      <c r="S28028" t="s">
        <v>1098</v>
      </c>
      <c r="T28028" t="s">
        <v>140</v>
      </c>
      <c r="U28028" t="s">
        <v>1011</v>
      </c>
      <c r="V28028" t="s">
        <v>512</v>
      </c>
      <c r="W28028" t="s">
        <v>140</v>
      </c>
    </row>
    <row r="28029" spans="1:23" x14ac:dyDescent="0.35">
      <c r="A28029" t="s">
        <v>14</v>
      </c>
      <c r="B28029" t="s">
        <v>339</v>
      </c>
      <c r="C28029">
        <v>13</v>
      </c>
      <c r="D28029" t="s">
        <v>140</v>
      </c>
      <c r="E28029" t="s">
        <v>121</v>
      </c>
      <c r="F28029" t="s">
        <v>121</v>
      </c>
      <c r="G28029" t="s">
        <v>140</v>
      </c>
      <c r="H28029" t="s">
        <v>140</v>
      </c>
      <c r="I28029" t="s">
        <v>140</v>
      </c>
      <c r="J28029" t="s">
        <v>121</v>
      </c>
      <c r="K28029" t="s">
        <v>125</v>
      </c>
      <c r="L28029" t="s">
        <v>140</v>
      </c>
      <c r="M28029" t="s">
        <v>140</v>
      </c>
      <c r="N28029" t="s">
        <v>140</v>
      </c>
      <c r="O28029" t="s">
        <v>140</v>
      </c>
      <c r="P28029" t="s">
        <v>140</v>
      </c>
      <c r="Q28029" t="s">
        <v>140</v>
      </c>
      <c r="R28029" t="s">
        <v>140</v>
      </c>
      <c r="S28029" t="s">
        <v>140</v>
      </c>
      <c r="T28029" t="s">
        <v>140</v>
      </c>
      <c r="U28029" t="s">
        <v>140</v>
      </c>
      <c r="V28029" t="s">
        <v>680</v>
      </c>
      <c r="W28029" t="s">
        <v>140</v>
      </c>
    </row>
    <row r="28030" spans="1:23" x14ac:dyDescent="0.35">
      <c r="A28030" t="s">
        <v>15</v>
      </c>
      <c r="B28030" t="s">
        <v>1151</v>
      </c>
      <c r="C28030">
        <v>136</v>
      </c>
      <c r="D28030" t="s">
        <v>1016</v>
      </c>
      <c r="E28030" t="s">
        <v>1058</v>
      </c>
      <c r="F28030" t="s">
        <v>140</v>
      </c>
      <c r="G28030" t="s">
        <v>1013</v>
      </c>
      <c r="H28030" t="s">
        <v>140</v>
      </c>
      <c r="I28030" t="s">
        <v>1012</v>
      </c>
      <c r="J28030" t="s">
        <v>140</v>
      </c>
      <c r="K28030" t="s">
        <v>940</v>
      </c>
      <c r="L28030" t="s">
        <v>1098</v>
      </c>
      <c r="M28030" t="s">
        <v>140</v>
      </c>
      <c r="N28030" t="s">
        <v>140</v>
      </c>
      <c r="O28030" t="s">
        <v>140</v>
      </c>
      <c r="P28030" t="s">
        <v>140</v>
      </c>
      <c r="Q28030" t="s">
        <v>140</v>
      </c>
      <c r="R28030" t="s">
        <v>140</v>
      </c>
      <c r="S28030" t="s">
        <v>140</v>
      </c>
      <c r="T28030" t="s">
        <v>140</v>
      </c>
      <c r="U28030" t="s">
        <v>140</v>
      </c>
      <c r="V28030" t="s">
        <v>1121</v>
      </c>
      <c r="W28030" t="s">
        <v>1012</v>
      </c>
    </row>
    <row r="28031" spans="1:23" x14ac:dyDescent="0.35">
      <c r="A28031" t="s">
        <v>15</v>
      </c>
      <c r="B28031" t="s">
        <v>1152</v>
      </c>
      <c r="C28031">
        <v>59</v>
      </c>
      <c r="D28031" t="s">
        <v>1058</v>
      </c>
      <c r="E28031" t="s">
        <v>1058</v>
      </c>
      <c r="F28031" t="s">
        <v>1046</v>
      </c>
      <c r="G28031" t="s">
        <v>140</v>
      </c>
      <c r="H28031" t="s">
        <v>140</v>
      </c>
      <c r="I28031" t="s">
        <v>140</v>
      </c>
      <c r="J28031" t="s">
        <v>140</v>
      </c>
      <c r="K28031" t="s">
        <v>140</v>
      </c>
      <c r="L28031" t="s">
        <v>1060</v>
      </c>
      <c r="M28031" t="s">
        <v>140</v>
      </c>
      <c r="N28031" t="s">
        <v>1058</v>
      </c>
      <c r="O28031" t="s">
        <v>140</v>
      </c>
      <c r="P28031" t="s">
        <v>140</v>
      </c>
      <c r="Q28031" t="s">
        <v>140</v>
      </c>
      <c r="R28031" t="s">
        <v>140</v>
      </c>
      <c r="S28031" t="s">
        <v>1058</v>
      </c>
      <c r="T28031" t="s">
        <v>140</v>
      </c>
      <c r="U28031" t="s">
        <v>140</v>
      </c>
      <c r="V28031" t="s">
        <v>112</v>
      </c>
      <c r="W28031" t="s">
        <v>140</v>
      </c>
    </row>
    <row r="28032" spans="1:23" x14ac:dyDescent="0.35">
      <c r="A28032" t="s">
        <v>15</v>
      </c>
      <c r="B28032" t="s">
        <v>339</v>
      </c>
      <c r="C28032">
        <v>10</v>
      </c>
      <c r="D28032" t="s">
        <v>140</v>
      </c>
      <c r="E28032" t="s">
        <v>140</v>
      </c>
      <c r="F28032" t="s">
        <v>140</v>
      </c>
      <c r="G28032" t="s">
        <v>140</v>
      </c>
      <c r="H28032" t="s">
        <v>140</v>
      </c>
      <c r="I28032" t="s">
        <v>140</v>
      </c>
      <c r="J28032" t="s">
        <v>140</v>
      </c>
      <c r="K28032" t="s">
        <v>140</v>
      </c>
      <c r="L28032" t="s">
        <v>140</v>
      </c>
      <c r="M28032" t="s">
        <v>140</v>
      </c>
      <c r="N28032" t="s">
        <v>140</v>
      </c>
      <c r="O28032" t="s">
        <v>140</v>
      </c>
      <c r="P28032" t="s">
        <v>140</v>
      </c>
      <c r="Q28032" t="s">
        <v>140</v>
      </c>
      <c r="R28032" t="s">
        <v>140</v>
      </c>
      <c r="S28032" t="s">
        <v>140</v>
      </c>
      <c r="T28032" t="s">
        <v>140</v>
      </c>
      <c r="U28032" t="s">
        <v>140</v>
      </c>
      <c r="V28032" t="s">
        <v>177</v>
      </c>
      <c r="W28032" t="s">
        <v>140</v>
      </c>
    </row>
    <row r="28033" spans="1:23" x14ac:dyDescent="0.35">
      <c r="A28033" t="s">
        <v>16</v>
      </c>
      <c r="B28033" t="s">
        <v>1151</v>
      </c>
      <c r="C28033">
        <v>121</v>
      </c>
      <c r="D28033" t="s">
        <v>1011</v>
      </c>
      <c r="E28033" t="s">
        <v>140</v>
      </c>
      <c r="F28033" t="s">
        <v>140</v>
      </c>
      <c r="G28033" t="s">
        <v>140</v>
      </c>
      <c r="H28033" t="s">
        <v>140</v>
      </c>
      <c r="I28033" t="s">
        <v>140</v>
      </c>
      <c r="J28033" t="s">
        <v>140</v>
      </c>
      <c r="K28033" t="s">
        <v>1055</v>
      </c>
      <c r="L28033" t="s">
        <v>1063</v>
      </c>
      <c r="M28033" t="s">
        <v>140</v>
      </c>
      <c r="N28033" t="s">
        <v>1063</v>
      </c>
      <c r="O28033" t="s">
        <v>140</v>
      </c>
      <c r="P28033" t="s">
        <v>140</v>
      </c>
      <c r="Q28033" t="s">
        <v>140</v>
      </c>
      <c r="R28033" t="s">
        <v>140</v>
      </c>
      <c r="S28033" t="s">
        <v>140</v>
      </c>
      <c r="T28033" t="s">
        <v>140</v>
      </c>
      <c r="U28033" t="s">
        <v>1063</v>
      </c>
      <c r="V28033" t="s">
        <v>933</v>
      </c>
      <c r="W28033" t="s">
        <v>1014</v>
      </c>
    </row>
    <row r="28034" spans="1:23" x14ac:dyDescent="0.35">
      <c r="A28034" t="s">
        <v>16</v>
      </c>
      <c r="B28034" t="s">
        <v>1152</v>
      </c>
      <c r="C28034">
        <v>66</v>
      </c>
      <c r="D28034" t="s">
        <v>140</v>
      </c>
      <c r="E28034" t="s">
        <v>140</v>
      </c>
      <c r="F28034" t="s">
        <v>140</v>
      </c>
      <c r="G28034" t="s">
        <v>140</v>
      </c>
      <c r="H28034" t="s">
        <v>140</v>
      </c>
      <c r="I28034" t="s">
        <v>1021</v>
      </c>
      <c r="J28034" t="s">
        <v>140</v>
      </c>
      <c r="K28034" t="s">
        <v>140</v>
      </c>
      <c r="L28034" t="s">
        <v>939</v>
      </c>
      <c r="M28034" t="s">
        <v>140</v>
      </c>
      <c r="N28034" t="s">
        <v>140</v>
      </c>
      <c r="O28034" t="s">
        <v>140</v>
      </c>
      <c r="P28034" t="s">
        <v>140</v>
      </c>
      <c r="Q28034" t="s">
        <v>140</v>
      </c>
      <c r="R28034" t="s">
        <v>140</v>
      </c>
      <c r="S28034" t="s">
        <v>1055</v>
      </c>
      <c r="T28034" t="s">
        <v>140</v>
      </c>
      <c r="U28034" t="s">
        <v>140</v>
      </c>
      <c r="V28034" t="s">
        <v>344</v>
      </c>
      <c r="W28034" t="s">
        <v>140</v>
      </c>
    </row>
    <row r="28035" spans="1:23" x14ac:dyDescent="0.35">
      <c r="A28035" t="s">
        <v>16</v>
      </c>
      <c r="B28035" t="s">
        <v>339</v>
      </c>
      <c r="C28035">
        <v>18</v>
      </c>
      <c r="D28035" t="s">
        <v>140</v>
      </c>
      <c r="E28035" t="s">
        <v>140</v>
      </c>
      <c r="F28035" t="s">
        <v>140</v>
      </c>
      <c r="G28035" t="s">
        <v>140</v>
      </c>
      <c r="H28035" t="s">
        <v>140</v>
      </c>
      <c r="I28035" t="s">
        <v>140</v>
      </c>
      <c r="J28035" t="s">
        <v>140</v>
      </c>
      <c r="K28035" t="s">
        <v>140</v>
      </c>
      <c r="L28035" t="s">
        <v>140</v>
      </c>
      <c r="M28035" t="s">
        <v>140</v>
      </c>
      <c r="N28035" t="s">
        <v>140</v>
      </c>
      <c r="O28035" t="s">
        <v>140</v>
      </c>
      <c r="P28035" t="s">
        <v>140</v>
      </c>
      <c r="Q28035" t="s">
        <v>140</v>
      </c>
      <c r="R28035" t="s">
        <v>140</v>
      </c>
      <c r="S28035" t="s">
        <v>140</v>
      </c>
      <c r="T28035" t="s">
        <v>140</v>
      </c>
      <c r="U28035" t="s">
        <v>140</v>
      </c>
      <c r="V28035" t="s">
        <v>177</v>
      </c>
      <c r="W28035" t="s">
        <v>140</v>
      </c>
    </row>
    <row r="28036" spans="1:23" x14ac:dyDescent="0.35">
      <c r="A28036" t="s">
        <v>17</v>
      </c>
      <c r="B28036" t="s">
        <v>1151</v>
      </c>
      <c r="C28036">
        <v>128</v>
      </c>
      <c r="D28036" t="s">
        <v>1068</v>
      </c>
      <c r="E28036" t="s">
        <v>1021</v>
      </c>
      <c r="F28036" t="s">
        <v>140</v>
      </c>
      <c r="G28036" t="s">
        <v>1063</v>
      </c>
      <c r="H28036" t="s">
        <v>140</v>
      </c>
      <c r="I28036" t="s">
        <v>140</v>
      </c>
      <c r="J28036" t="s">
        <v>140</v>
      </c>
      <c r="K28036" t="s">
        <v>1060</v>
      </c>
      <c r="L28036" t="s">
        <v>1051</v>
      </c>
      <c r="M28036" t="s">
        <v>140</v>
      </c>
      <c r="N28036" t="s">
        <v>140</v>
      </c>
      <c r="O28036" t="s">
        <v>140</v>
      </c>
      <c r="P28036" t="s">
        <v>140</v>
      </c>
      <c r="Q28036" t="s">
        <v>140</v>
      </c>
      <c r="R28036" t="s">
        <v>140</v>
      </c>
      <c r="S28036" t="s">
        <v>1009</v>
      </c>
      <c r="T28036" t="s">
        <v>140</v>
      </c>
      <c r="U28036" t="s">
        <v>1019</v>
      </c>
      <c r="V28036" t="s">
        <v>285</v>
      </c>
      <c r="W28036" t="s">
        <v>1055</v>
      </c>
    </row>
    <row r="28037" spans="1:23" x14ac:dyDescent="0.35">
      <c r="A28037" t="s">
        <v>17</v>
      </c>
      <c r="B28037" t="s">
        <v>1152</v>
      </c>
      <c r="C28037">
        <v>62</v>
      </c>
      <c r="D28037" t="s">
        <v>1058</v>
      </c>
      <c r="E28037" t="s">
        <v>1051</v>
      </c>
      <c r="F28037" t="s">
        <v>140</v>
      </c>
      <c r="G28037" t="s">
        <v>1058</v>
      </c>
      <c r="H28037" t="s">
        <v>1063</v>
      </c>
      <c r="I28037" t="s">
        <v>1058</v>
      </c>
      <c r="J28037" t="s">
        <v>140</v>
      </c>
      <c r="K28037" t="s">
        <v>660</v>
      </c>
      <c r="L28037" t="s">
        <v>838</v>
      </c>
      <c r="M28037" t="s">
        <v>140</v>
      </c>
      <c r="N28037" t="s">
        <v>140</v>
      </c>
      <c r="O28037" t="s">
        <v>140</v>
      </c>
      <c r="P28037" t="s">
        <v>140</v>
      </c>
      <c r="Q28037" t="s">
        <v>140</v>
      </c>
      <c r="R28037" t="s">
        <v>140</v>
      </c>
      <c r="S28037" t="s">
        <v>140</v>
      </c>
      <c r="T28037" t="s">
        <v>140</v>
      </c>
      <c r="U28037" t="s">
        <v>140</v>
      </c>
      <c r="V28037" t="s">
        <v>163</v>
      </c>
      <c r="W28037" t="s">
        <v>1058</v>
      </c>
    </row>
    <row r="28038" spans="1:23" x14ac:dyDescent="0.35">
      <c r="A28038" t="s">
        <v>17</v>
      </c>
      <c r="B28038" t="s">
        <v>339</v>
      </c>
      <c r="C28038">
        <v>13</v>
      </c>
      <c r="D28038" t="s">
        <v>140</v>
      </c>
      <c r="E28038" t="s">
        <v>140</v>
      </c>
      <c r="F28038" t="s">
        <v>140</v>
      </c>
      <c r="G28038" t="s">
        <v>140</v>
      </c>
      <c r="H28038" t="s">
        <v>140</v>
      </c>
      <c r="I28038" t="s">
        <v>140</v>
      </c>
      <c r="J28038" t="s">
        <v>140</v>
      </c>
      <c r="K28038" t="s">
        <v>140</v>
      </c>
      <c r="L28038" t="s">
        <v>140</v>
      </c>
      <c r="M28038" t="s">
        <v>140</v>
      </c>
      <c r="N28038" t="s">
        <v>140</v>
      </c>
      <c r="O28038" t="s">
        <v>140</v>
      </c>
      <c r="P28038" t="s">
        <v>140</v>
      </c>
      <c r="Q28038" t="s">
        <v>140</v>
      </c>
      <c r="R28038" t="s">
        <v>140</v>
      </c>
      <c r="S28038" t="s">
        <v>140</v>
      </c>
      <c r="T28038" t="s">
        <v>140</v>
      </c>
      <c r="U28038" t="s">
        <v>140</v>
      </c>
      <c r="V28038" t="s">
        <v>177</v>
      </c>
      <c r="W28038" t="s">
        <v>140</v>
      </c>
    </row>
    <row r="28039" spans="1:23" x14ac:dyDescent="0.35">
      <c r="A28039" t="s">
        <v>18</v>
      </c>
      <c r="B28039" t="s">
        <v>1151</v>
      </c>
      <c r="C28039">
        <v>140</v>
      </c>
      <c r="D28039" t="s">
        <v>515</v>
      </c>
      <c r="E28039" t="s">
        <v>1063</v>
      </c>
      <c r="F28039" t="s">
        <v>1008</v>
      </c>
      <c r="G28039" t="s">
        <v>140</v>
      </c>
      <c r="H28039" t="s">
        <v>1008</v>
      </c>
      <c r="I28039" t="s">
        <v>140</v>
      </c>
      <c r="J28039" t="s">
        <v>1016</v>
      </c>
      <c r="K28039" t="s">
        <v>1016</v>
      </c>
      <c r="L28039" t="s">
        <v>1014</v>
      </c>
      <c r="M28039" t="s">
        <v>140</v>
      </c>
      <c r="N28039" t="s">
        <v>140</v>
      </c>
      <c r="O28039" t="s">
        <v>140</v>
      </c>
      <c r="P28039" t="s">
        <v>140</v>
      </c>
      <c r="Q28039" t="s">
        <v>140</v>
      </c>
      <c r="R28039" t="s">
        <v>140</v>
      </c>
      <c r="S28039" t="s">
        <v>140</v>
      </c>
      <c r="T28039" t="s">
        <v>1016</v>
      </c>
      <c r="U28039" t="s">
        <v>1016</v>
      </c>
      <c r="V28039" t="s">
        <v>1112</v>
      </c>
      <c r="W28039" t="s">
        <v>140</v>
      </c>
    </row>
    <row r="28040" spans="1:23" x14ac:dyDescent="0.35">
      <c r="A28040" t="s">
        <v>18</v>
      </c>
      <c r="B28040" t="s">
        <v>1152</v>
      </c>
      <c r="C28040">
        <v>51</v>
      </c>
      <c r="D28040" t="s">
        <v>458</v>
      </c>
      <c r="E28040" t="s">
        <v>140</v>
      </c>
      <c r="F28040" t="s">
        <v>949</v>
      </c>
      <c r="G28040" t="s">
        <v>140</v>
      </c>
      <c r="H28040" t="s">
        <v>140</v>
      </c>
      <c r="I28040" t="s">
        <v>140</v>
      </c>
      <c r="J28040" t="s">
        <v>140</v>
      </c>
      <c r="K28040" t="s">
        <v>140</v>
      </c>
      <c r="L28040" t="s">
        <v>140</v>
      </c>
      <c r="M28040" t="s">
        <v>140</v>
      </c>
      <c r="N28040" t="s">
        <v>1009</v>
      </c>
      <c r="O28040" t="s">
        <v>140</v>
      </c>
      <c r="P28040" t="s">
        <v>1017</v>
      </c>
      <c r="Q28040" t="s">
        <v>140</v>
      </c>
      <c r="R28040" t="s">
        <v>140</v>
      </c>
      <c r="S28040" t="s">
        <v>140</v>
      </c>
      <c r="T28040" t="s">
        <v>140</v>
      </c>
      <c r="U28040" t="s">
        <v>733</v>
      </c>
      <c r="V28040" t="s">
        <v>898</v>
      </c>
      <c r="W28040" t="s">
        <v>140</v>
      </c>
    </row>
    <row r="28041" spans="1:23" x14ac:dyDescent="0.35">
      <c r="A28041" t="s">
        <v>18</v>
      </c>
      <c r="B28041" t="s">
        <v>339</v>
      </c>
      <c r="C28041">
        <v>13</v>
      </c>
      <c r="D28041" t="s">
        <v>140</v>
      </c>
      <c r="E28041" t="s">
        <v>140</v>
      </c>
      <c r="F28041" t="s">
        <v>140</v>
      </c>
      <c r="G28041" t="s">
        <v>140</v>
      </c>
      <c r="H28041" t="s">
        <v>140</v>
      </c>
      <c r="I28041" t="s">
        <v>140</v>
      </c>
      <c r="J28041" t="s">
        <v>140</v>
      </c>
      <c r="K28041" t="s">
        <v>140</v>
      </c>
      <c r="L28041" t="s">
        <v>140</v>
      </c>
      <c r="M28041" t="s">
        <v>140</v>
      </c>
      <c r="N28041" t="s">
        <v>140</v>
      </c>
      <c r="O28041" t="s">
        <v>140</v>
      </c>
      <c r="P28041" t="s">
        <v>140</v>
      </c>
      <c r="Q28041" t="s">
        <v>140</v>
      </c>
      <c r="R28041" t="s">
        <v>140</v>
      </c>
      <c r="S28041" t="s">
        <v>140</v>
      </c>
      <c r="T28041" t="s">
        <v>140</v>
      </c>
      <c r="U28041" t="s">
        <v>1102</v>
      </c>
      <c r="V28041" t="s">
        <v>675</v>
      </c>
      <c r="W28041" t="s">
        <v>1047</v>
      </c>
    </row>
    <row r="28042" spans="1:23" x14ac:dyDescent="0.35">
      <c r="A28042" t="s">
        <v>19</v>
      </c>
      <c r="B28042" t="s">
        <v>1151</v>
      </c>
      <c r="C28042">
        <v>138</v>
      </c>
      <c r="D28042" t="s">
        <v>1050</v>
      </c>
      <c r="E28042" t="s">
        <v>1017</v>
      </c>
      <c r="F28042" t="s">
        <v>1066</v>
      </c>
      <c r="G28042" t="s">
        <v>1016</v>
      </c>
      <c r="H28042" t="s">
        <v>140</v>
      </c>
      <c r="I28042" t="s">
        <v>140</v>
      </c>
      <c r="J28042" t="s">
        <v>140</v>
      </c>
      <c r="K28042" t="s">
        <v>775</v>
      </c>
      <c r="L28042" t="s">
        <v>1017</v>
      </c>
      <c r="M28042" t="s">
        <v>140</v>
      </c>
      <c r="N28042" t="s">
        <v>1008</v>
      </c>
      <c r="O28042" t="s">
        <v>140</v>
      </c>
      <c r="P28042" t="s">
        <v>140</v>
      </c>
      <c r="Q28042" t="s">
        <v>140</v>
      </c>
      <c r="R28042" t="s">
        <v>140</v>
      </c>
      <c r="S28042" t="s">
        <v>140</v>
      </c>
      <c r="T28042" t="s">
        <v>140</v>
      </c>
      <c r="U28042" t="s">
        <v>140</v>
      </c>
      <c r="V28042" t="s">
        <v>1101</v>
      </c>
      <c r="W28042" t="s">
        <v>1013</v>
      </c>
    </row>
    <row r="28043" spans="1:23" x14ac:dyDescent="0.35">
      <c r="A28043" t="s">
        <v>19</v>
      </c>
      <c r="B28043" t="s">
        <v>1152</v>
      </c>
      <c r="C28043">
        <v>56</v>
      </c>
      <c r="D28043" t="s">
        <v>458</v>
      </c>
      <c r="E28043" t="s">
        <v>1046</v>
      </c>
      <c r="F28043" t="s">
        <v>140</v>
      </c>
      <c r="G28043" t="s">
        <v>140</v>
      </c>
      <c r="H28043" t="s">
        <v>140</v>
      </c>
      <c r="I28043" t="s">
        <v>140</v>
      </c>
      <c r="J28043" t="s">
        <v>140</v>
      </c>
      <c r="K28043" t="s">
        <v>140</v>
      </c>
      <c r="L28043" t="s">
        <v>949</v>
      </c>
      <c r="M28043" t="s">
        <v>140</v>
      </c>
      <c r="N28043" t="s">
        <v>140</v>
      </c>
      <c r="O28043" t="s">
        <v>140</v>
      </c>
      <c r="P28043" t="s">
        <v>140</v>
      </c>
      <c r="Q28043" t="s">
        <v>140</v>
      </c>
      <c r="R28043" t="s">
        <v>140</v>
      </c>
      <c r="S28043" t="s">
        <v>140</v>
      </c>
      <c r="T28043" t="s">
        <v>140</v>
      </c>
      <c r="U28043" t="s">
        <v>949</v>
      </c>
      <c r="V28043" t="s">
        <v>516</v>
      </c>
      <c r="W28043" t="s">
        <v>140</v>
      </c>
    </row>
    <row r="28044" spans="1:23" x14ac:dyDescent="0.35">
      <c r="A28044" t="s">
        <v>19</v>
      </c>
      <c r="B28044" t="s">
        <v>339</v>
      </c>
      <c r="C28044">
        <v>12</v>
      </c>
      <c r="D28044" t="s">
        <v>140</v>
      </c>
      <c r="E28044" t="s">
        <v>140</v>
      </c>
      <c r="F28044" t="s">
        <v>140</v>
      </c>
      <c r="G28044" t="s">
        <v>140</v>
      </c>
      <c r="H28044" t="s">
        <v>140</v>
      </c>
      <c r="I28044" t="s">
        <v>140</v>
      </c>
      <c r="J28044" t="s">
        <v>140</v>
      </c>
      <c r="K28044" t="s">
        <v>1048</v>
      </c>
      <c r="L28044" t="s">
        <v>140</v>
      </c>
      <c r="M28044" t="s">
        <v>140</v>
      </c>
      <c r="N28044" t="s">
        <v>140</v>
      </c>
      <c r="O28044" t="s">
        <v>140</v>
      </c>
      <c r="P28044" t="s">
        <v>140</v>
      </c>
      <c r="Q28044" t="s">
        <v>140</v>
      </c>
      <c r="R28044" t="s">
        <v>140</v>
      </c>
      <c r="S28044" t="s">
        <v>140</v>
      </c>
      <c r="T28044" t="s">
        <v>140</v>
      </c>
      <c r="U28044" t="s">
        <v>140</v>
      </c>
      <c r="V28044" t="s">
        <v>1160</v>
      </c>
      <c r="W28044" t="s">
        <v>140</v>
      </c>
    </row>
    <row r="28045" spans="1:23" x14ac:dyDescent="0.35">
      <c r="A28045" t="s">
        <v>20</v>
      </c>
      <c r="B28045" t="s">
        <v>1151</v>
      </c>
      <c r="C28045">
        <v>123</v>
      </c>
      <c r="D28045" t="s">
        <v>716</v>
      </c>
      <c r="E28045" t="s">
        <v>1010</v>
      </c>
      <c r="F28045" t="s">
        <v>949</v>
      </c>
      <c r="G28045" t="s">
        <v>1010</v>
      </c>
      <c r="H28045" t="s">
        <v>140</v>
      </c>
      <c r="I28045" t="s">
        <v>1013</v>
      </c>
      <c r="J28045" t="s">
        <v>140</v>
      </c>
      <c r="K28045" t="s">
        <v>1073</v>
      </c>
      <c r="L28045" t="s">
        <v>1051</v>
      </c>
      <c r="M28045" t="s">
        <v>140</v>
      </c>
      <c r="N28045" t="s">
        <v>140</v>
      </c>
      <c r="O28045" t="s">
        <v>1014</v>
      </c>
      <c r="P28045" t="s">
        <v>140</v>
      </c>
      <c r="Q28045" t="s">
        <v>140</v>
      </c>
      <c r="R28045" t="s">
        <v>140</v>
      </c>
      <c r="S28045" t="s">
        <v>140</v>
      </c>
      <c r="T28045" t="s">
        <v>140</v>
      </c>
      <c r="U28045" t="s">
        <v>140</v>
      </c>
      <c r="V28045" t="s">
        <v>1086</v>
      </c>
      <c r="W28045" t="s">
        <v>140</v>
      </c>
    </row>
    <row r="28046" spans="1:23" x14ac:dyDescent="0.35">
      <c r="A28046" t="s">
        <v>20</v>
      </c>
      <c r="B28046" t="s">
        <v>1152</v>
      </c>
      <c r="C28046">
        <v>65</v>
      </c>
      <c r="D28046" t="s">
        <v>1046</v>
      </c>
      <c r="E28046" t="s">
        <v>140</v>
      </c>
      <c r="F28046" t="s">
        <v>660</v>
      </c>
      <c r="G28046" t="s">
        <v>140</v>
      </c>
      <c r="H28046" t="s">
        <v>140</v>
      </c>
      <c r="I28046" t="s">
        <v>1043</v>
      </c>
      <c r="J28046" t="s">
        <v>140</v>
      </c>
      <c r="K28046" t="s">
        <v>1014</v>
      </c>
      <c r="L28046" t="s">
        <v>1063</v>
      </c>
      <c r="M28046" t="s">
        <v>140</v>
      </c>
      <c r="N28046" t="s">
        <v>140</v>
      </c>
      <c r="O28046" t="s">
        <v>140</v>
      </c>
      <c r="P28046" t="s">
        <v>140</v>
      </c>
      <c r="Q28046" t="s">
        <v>140</v>
      </c>
      <c r="R28046" t="s">
        <v>140</v>
      </c>
      <c r="S28046" t="s">
        <v>140</v>
      </c>
      <c r="T28046" t="s">
        <v>140</v>
      </c>
      <c r="U28046" t="s">
        <v>1010</v>
      </c>
      <c r="V28046" t="s">
        <v>404</v>
      </c>
      <c r="W28046" t="s">
        <v>1013</v>
      </c>
    </row>
    <row r="28047" spans="1:23" x14ac:dyDescent="0.35">
      <c r="A28047" t="s">
        <v>20</v>
      </c>
      <c r="B28047" t="s">
        <v>339</v>
      </c>
      <c r="C28047">
        <v>18</v>
      </c>
      <c r="D28047" t="s">
        <v>140</v>
      </c>
      <c r="E28047" t="s">
        <v>939</v>
      </c>
      <c r="F28047" t="s">
        <v>140</v>
      </c>
      <c r="G28047" t="s">
        <v>140</v>
      </c>
      <c r="H28047" t="s">
        <v>140</v>
      </c>
      <c r="I28047" t="s">
        <v>140</v>
      </c>
      <c r="J28047" t="s">
        <v>140</v>
      </c>
      <c r="K28047" t="s">
        <v>140</v>
      </c>
      <c r="L28047" t="s">
        <v>939</v>
      </c>
      <c r="M28047" t="s">
        <v>140</v>
      </c>
      <c r="N28047" t="s">
        <v>140</v>
      </c>
      <c r="O28047" t="s">
        <v>140</v>
      </c>
      <c r="P28047" t="s">
        <v>140</v>
      </c>
      <c r="Q28047" t="s">
        <v>140</v>
      </c>
      <c r="R28047" t="s">
        <v>140</v>
      </c>
      <c r="S28047" t="s">
        <v>140</v>
      </c>
      <c r="T28047" t="s">
        <v>140</v>
      </c>
      <c r="U28047" t="s">
        <v>140</v>
      </c>
      <c r="V28047" t="s">
        <v>938</v>
      </c>
      <c r="W28047" t="s">
        <v>140</v>
      </c>
    </row>
    <row r="28048" spans="1:23" x14ac:dyDescent="0.35">
      <c r="A28048" t="s">
        <v>21</v>
      </c>
      <c r="B28048" t="s">
        <v>1151</v>
      </c>
      <c r="C28048">
        <v>120</v>
      </c>
      <c r="D28048" t="s">
        <v>1046</v>
      </c>
      <c r="E28048" t="s">
        <v>1098</v>
      </c>
      <c r="F28048" t="s">
        <v>140</v>
      </c>
      <c r="G28048" t="s">
        <v>1012</v>
      </c>
      <c r="H28048" t="s">
        <v>140</v>
      </c>
      <c r="I28048" t="s">
        <v>140</v>
      </c>
      <c r="J28048" t="s">
        <v>140</v>
      </c>
      <c r="K28048" t="s">
        <v>1046</v>
      </c>
      <c r="L28048" t="s">
        <v>140</v>
      </c>
      <c r="M28048" t="s">
        <v>140</v>
      </c>
      <c r="N28048" t="s">
        <v>140</v>
      </c>
      <c r="O28048" t="s">
        <v>140</v>
      </c>
      <c r="P28048" t="s">
        <v>140</v>
      </c>
      <c r="Q28048" t="s">
        <v>1098</v>
      </c>
      <c r="R28048" t="s">
        <v>1012</v>
      </c>
      <c r="S28048" t="s">
        <v>1012</v>
      </c>
      <c r="T28048" t="s">
        <v>140</v>
      </c>
      <c r="U28048" t="s">
        <v>1098</v>
      </c>
      <c r="V28048" t="s">
        <v>1137</v>
      </c>
      <c r="W28048" t="s">
        <v>140</v>
      </c>
    </row>
    <row r="28049" spans="1:23" x14ac:dyDescent="0.35">
      <c r="A28049" t="s">
        <v>21</v>
      </c>
      <c r="B28049" t="s">
        <v>1152</v>
      </c>
      <c r="C28049">
        <v>72</v>
      </c>
      <c r="D28049" t="s">
        <v>1073</v>
      </c>
      <c r="E28049" t="s">
        <v>140</v>
      </c>
      <c r="F28049" t="s">
        <v>140</v>
      </c>
      <c r="G28049" t="s">
        <v>140</v>
      </c>
      <c r="H28049" t="s">
        <v>140</v>
      </c>
      <c r="I28049" t="s">
        <v>140</v>
      </c>
      <c r="J28049" t="s">
        <v>140</v>
      </c>
      <c r="K28049" t="s">
        <v>1073</v>
      </c>
      <c r="L28049" t="s">
        <v>1017</v>
      </c>
      <c r="M28049" t="s">
        <v>140</v>
      </c>
      <c r="N28049" t="s">
        <v>1017</v>
      </c>
      <c r="O28049" t="s">
        <v>140</v>
      </c>
      <c r="P28049" t="s">
        <v>140</v>
      </c>
      <c r="Q28049" t="s">
        <v>140</v>
      </c>
      <c r="R28049" t="s">
        <v>140</v>
      </c>
      <c r="S28049" t="s">
        <v>140</v>
      </c>
      <c r="T28049" t="s">
        <v>140</v>
      </c>
      <c r="U28049" t="s">
        <v>140</v>
      </c>
      <c r="V28049" t="s">
        <v>1110</v>
      </c>
      <c r="W28049" t="s">
        <v>140</v>
      </c>
    </row>
    <row r="28050" spans="1:23" x14ac:dyDescent="0.35">
      <c r="A28050" t="s">
        <v>21</v>
      </c>
      <c r="B28050" t="s">
        <v>339</v>
      </c>
      <c r="C28050">
        <v>18</v>
      </c>
      <c r="D28050" t="s">
        <v>95</v>
      </c>
      <c r="E28050" t="s">
        <v>140</v>
      </c>
      <c r="F28050" t="s">
        <v>140</v>
      </c>
      <c r="G28050" t="s">
        <v>140</v>
      </c>
      <c r="H28050" t="s">
        <v>140</v>
      </c>
      <c r="I28050" t="s">
        <v>140</v>
      </c>
      <c r="J28050" t="s">
        <v>140</v>
      </c>
      <c r="K28050" t="s">
        <v>458</v>
      </c>
      <c r="L28050" t="s">
        <v>140</v>
      </c>
      <c r="M28050" t="s">
        <v>140</v>
      </c>
      <c r="N28050" t="s">
        <v>140</v>
      </c>
      <c r="O28050" t="s">
        <v>140</v>
      </c>
      <c r="P28050" t="s">
        <v>140</v>
      </c>
      <c r="Q28050" t="s">
        <v>140</v>
      </c>
      <c r="R28050" t="s">
        <v>140</v>
      </c>
      <c r="S28050" t="s">
        <v>140</v>
      </c>
      <c r="T28050" t="s">
        <v>140</v>
      </c>
      <c r="U28050" t="s">
        <v>458</v>
      </c>
      <c r="V28050" t="s">
        <v>563</v>
      </c>
      <c r="W28050" t="s">
        <v>140</v>
      </c>
    </row>
    <row r="28051" spans="1:23" x14ac:dyDescent="0.35">
      <c r="A28051" t="s">
        <v>22</v>
      </c>
      <c r="B28051" t="s">
        <v>1151</v>
      </c>
      <c r="C28051">
        <v>139</v>
      </c>
      <c r="D28051" t="s">
        <v>140</v>
      </c>
      <c r="E28051" t="s">
        <v>140</v>
      </c>
      <c r="F28051" t="s">
        <v>140</v>
      </c>
      <c r="G28051" t="s">
        <v>140</v>
      </c>
      <c r="H28051" t="s">
        <v>140</v>
      </c>
      <c r="I28051" t="s">
        <v>1011</v>
      </c>
      <c r="J28051" t="s">
        <v>140</v>
      </c>
      <c r="K28051" t="s">
        <v>140</v>
      </c>
      <c r="L28051" t="s">
        <v>1017</v>
      </c>
      <c r="M28051" t="s">
        <v>140</v>
      </c>
      <c r="N28051" t="s">
        <v>140</v>
      </c>
      <c r="O28051" t="s">
        <v>140</v>
      </c>
      <c r="P28051" t="s">
        <v>1010</v>
      </c>
      <c r="Q28051" t="s">
        <v>140</v>
      </c>
      <c r="R28051" t="s">
        <v>140</v>
      </c>
      <c r="S28051" t="s">
        <v>1009</v>
      </c>
      <c r="T28051" t="s">
        <v>140</v>
      </c>
      <c r="U28051" t="s">
        <v>1011</v>
      </c>
      <c r="V28051" t="s">
        <v>344</v>
      </c>
      <c r="W28051" t="s">
        <v>140</v>
      </c>
    </row>
    <row r="28052" spans="1:23" x14ac:dyDescent="0.35">
      <c r="A28052" t="s">
        <v>22</v>
      </c>
      <c r="B28052" t="s">
        <v>1152</v>
      </c>
      <c r="C28052">
        <v>54</v>
      </c>
      <c r="D28052" t="s">
        <v>140</v>
      </c>
      <c r="E28052" t="s">
        <v>140</v>
      </c>
      <c r="F28052" t="s">
        <v>140</v>
      </c>
      <c r="G28052" t="s">
        <v>140</v>
      </c>
      <c r="H28052" t="s">
        <v>140</v>
      </c>
      <c r="I28052" t="s">
        <v>140</v>
      </c>
      <c r="J28052" t="s">
        <v>140</v>
      </c>
      <c r="K28052" t="s">
        <v>140</v>
      </c>
      <c r="L28052" t="s">
        <v>1021</v>
      </c>
      <c r="M28052" t="s">
        <v>140</v>
      </c>
      <c r="N28052" t="s">
        <v>1012</v>
      </c>
      <c r="O28052" t="s">
        <v>140</v>
      </c>
      <c r="P28052" t="s">
        <v>140</v>
      </c>
      <c r="Q28052" t="s">
        <v>140</v>
      </c>
      <c r="R28052" t="s">
        <v>140</v>
      </c>
      <c r="S28052" t="s">
        <v>140</v>
      </c>
      <c r="T28052" t="s">
        <v>140</v>
      </c>
      <c r="U28052" t="s">
        <v>140</v>
      </c>
      <c r="V28052" t="s">
        <v>1202</v>
      </c>
      <c r="W28052" t="s">
        <v>140</v>
      </c>
    </row>
    <row r="28053" spans="1:23" x14ac:dyDescent="0.35">
      <c r="A28053" t="s">
        <v>22</v>
      </c>
      <c r="B28053" t="s">
        <v>339</v>
      </c>
      <c r="C28053">
        <v>16</v>
      </c>
      <c r="D28053" t="s">
        <v>458</v>
      </c>
      <c r="E28053" t="s">
        <v>140</v>
      </c>
      <c r="F28053" t="s">
        <v>140</v>
      </c>
      <c r="G28053" t="s">
        <v>458</v>
      </c>
      <c r="H28053" t="s">
        <v>140</v>
      </c>
      <c r="I28053" t="s">
        <v>140</v>
      </c>
      <c r="J28053" t="s">
        <v>140</v>
      </c>
      <c r="K28053" t="s">
        <v>140</v>
      </c>
      <c r="L28053" t="s">
        <v>140</v>
      </c>
      <c r="M28053" t="s">
        <v>140</v>
      </c>
      <c r="N28053" t="s">
        <v>140</v>
      </c>
      <c r="O28053" t="s">
        <v>140</v>
      </c>
      <c r="P28053" t="s">
        <v>140</v>
      </c>
      <c r="Q28053" t="s">
        <v>140</v>
      </c>
      <c r="R28053" t="s">
        <v>140</v>
      </c>
      <c r="S28053" t="s">
        <v>140</v>
      </c>
      <c r="T28053" t="s">
        <v>140</v>
      </c>
      <c r="U28053" t="s">
        <v>988</v>
      </c>
      <c r="V28053" t="s">
        <v>114</v>
      </c>
      <c r="W28053" t="s">
        <v>140</v>
      </c>
    </row>
    <row r="28054" spans="1:23" x14ac:dyDescent="0.35">
      <c r="A28054" t="s">
        <v>23</v>
      </c>
      <c r="B28054" t="s">
        <v>1151</v>
      </c>
      <c r="C28054">
        <v>125</v>
      </c>
      <c r="D28054" t="s">
        <v>422</v>
      </c>
      <c r="E28054" t="s">
        <v>1007</v>
      </c>
      <c r="F28054" t="s">
        <v>939</v>
      </c>
      <c r="G28054" t="s">
        <v>1055</v>
      </c>
      <c r="H28054" t="s">
        <v>140</v>
      </c>
      <c r="I28054" t="s">
        <v>1012</v>
      </c>
      <c r="J28054" t="s">
        <v>140</v>
      </c>
      <c r="K28054" t="s">
        <v>1049</v>
      </c>
      <c r="L28054" t="s">
        <v>1012</v>
      </c>
      <c r="M28054" t="s">
        <v>140</v>
      </c>
      <c r="N28054" t="s">
        <v>140</v>
      </c>
      <c r="O28054" t="s">
        <v>140</v>
      </c>
      <c r="P28054" t="s">
        <v>140</v>
      </c>
      <c r="Q28054" t="s">
        <v>140</v>
      </c>
      <c r="R28054" t="s">
        <v>140</v>
      </c>
      <c r="S28054" t="s">
        <v>140</v>
      </c>
      <c r="T28054" t="s">
        <v>140</v>
      </c>
      <c r="U28054" t="s">
        <v>140</v>
      </c>
      <c r="V28054" t="s">
        <v>388</v>
      </c>
      <c r="W28054" t="s">
        <v>1010</v>
      </c>
    </row>
    <row r="28055" spans="1:23" x14ac:dyDescent="0.35">
      <c r="A28055" t="s">
        <v>23</v>
      </c>
      <c r="B28055" t="s">
        <v>1152</v>
      </c>
      <c r="C28055">
        <v>61</v>
      </c>
      <c r="D28055" t="s">
        <v>1017</v>
      </c>
      <c r="E28055" t="s">
        <v>1014</v>
      </c>
      <c r="F28055" t="s">
        <v>1070</v>
      </c>
      <c r="G28055" t="s">
        <v>1009</v>
      </c>
      <c r="H28055" t="s">
        <v>140</v>
      </c>
      <c r="I28055" t="s">
        <v>140</v>
      </c>
      <c r="J28055" t="s">
        <v>140</v>
      </c>
      <c r="K28055" t="s">
        <v>1070</v>
      </c>
      <c r="L28055" t="s">
        <v>140</v>
      </c>
      <c r="M28055" t="s">
        <v>140</v>
      </c>
      <c r="N28055" t="s">
        <v>140</v>
      </c>
      <c r="O28055" t="s">
        <v>140</v>
      </c>
      <c r="P28055" t="s">
        <v>140</v>
      </c>
      <c r="Q28055" t="s">
        <v>140</v>
      </c>
      <c r="R28055" t="s">
        <v>140</v>
      </c>
      <c r="S28055" t="s">
        <v>140</v>
      </c>
      <c r="T28055" t="s">
        <v>140</v>
      </c>
      <c r="U28055" t="s">
        <v>140</v>
      </c>
      <c r="V28055" t="s">
        <v>404</v>
      </c>
      <c r="W28055" t="s">
        <v>140</v>
      </c>
    </row>
    <row r="28056" spans="1:23" x14ac:dyDescent="0.35">
      <c r="A28056" t="s">
        <v>23</v>
      </c>
      <c r="B28056" t="s">
        <v>339</v>
      </c>
      <c r="C28056">
        <v>18</v>
      </c>
      <c r="D28056" t="s">
        <v>140</v>
      </c>
      <c r="E28056" t="s">
        <v>140</v>
      </c>
      <c r="F28056" t="s">
        <v>140</v>
      </c>
      <c r="G28056" t="s">
        <v>140</v>
      </c>
      <c r="H28056" t="s">
        <v>140</v>
      </c>
      <c r="I28056" t="s">
        <v>140</v>
      </c>
      <c r="J28056" t="s">
        <v>140</v>
      </c>
      <c r="K28056" t="s">
        <v>140</v>
      </c>
      <c r="L28056" t="s">
        <v>140</v>
      </c>
      <c r="M28056" t="s">
        <v>140</v>
      </c>
      <c r="N28056" t="s">
        <v>140</v>
      </c>
      <c r="O28056" t="s">
        <v>140</v>
      </c>
      <c r="P28056" t="s">
        <v>140</v>
      </c>
      <c r="Q28056" t="s">
        <v>140</v>
      </c>
      <c r="R28056" t="s">
        <v>140</v>
      </c>
      <c r="S28056" t="s">
        <v>140</v>
      </c>
      <c r="T28056" t="s">
        <v>140</v>
      </c>
      <c r="U28056" t="s">
        <v>140</v>
      </c>
      <c r="V28056" t="s">
        <v>177</v>
      </c>
      <c r="W28056" t="s">
        <v>140</v>
      </c>
    </row>
    <row r="28057" spans="1:23" x14ac:dyDescent="0.35">
      <c r="A28057" t="s">
        <v>24</v>
      </c>
      <c r="B28057" t="s">
        <v>1151</v>
      </c>
      <c r="C28057">
        <v>123</v>
      </c>
      <c r="D28057" t="s">
        <v>1058</v>
      </c>
      <c r="E28057" t="s">
        <v>1063</v>
      </c>
      <c r="F28057" t="s">
        <v>140</v>
      </c>
      <c r="G28057" t="s">
        <v>140</v>
      </c>
      <c r="H28057" t="s">
        <v>140</v>
      </c>
      <c r="I28057" t="s">
        <v>1010</v>
      </c>
      <c r="J28057" t="s">
        <v>140</v>
      </c>
      <c r="K28057" t="s">
        <v>1011</v>
      </c>
      <c r="L28057" t="s">
        <v>1063</v>
      </c>
      <c r="M28057" t="s">
        <v>140</v>
      </c>
      <c r="N28057" t="s">
        <v>140</v>
      </c>
      <c r="O28057" t="s">
        <v>140</v>
      </c>
      <c r="P28057" t="s">
        <v>1008</v>
      </c>
      <c r="Q28057" t="s">
        <v>140</v>
      </c>
      <c r="R28057" t="s">
        <v>140</v>
      </c>
      <c r="S28057" t="s">
        <v>140</v>
      </c>
      <c r="T28057" t="s">
        <v>140</v>
      </c>
      <c r="U28057" t="s">
        <v>140</v>
      </c>
      <c r="V28057" t="s">
        <v>1025</v>
      </c>
      <c r="W28057" t="s">
        <v>140</v>
      </c>
    </row>
    <row r="28058" spans="1:23" x14ac:dyDescent="0.35">
      <c r="A28058" t="s">
        <v>24</v>
      </c>
      <c r="B28058" t="s">
        <v>1152</v>
      </c>
      <c r="C28058">
        <v>71</v>
      </c>
      <c r="D28058" t="s">
        <v>140</v>
      </c>
      <c r="E28058" t="s">
        <v>775</v>
      </c>
      <c r="F28058" t="s">
        <v>140</v>
      </c>
      <c r="G28058" t="s">
        <v>140</v>
      </c>
      <c r="H28058" t="s">
        <v>140</v>
      </c>
      <c r="I28058" t="s">
        <v>140</v>
      </c>
      <c r="J28058" t="s">
        <v>140</v>
      </c>
      <c r="K28058" t="s">
        <v>140</v>
      </c>
      <c r="L28058" t="s">
        <v>140</v>
      </c>
      <c r="M28058" t="s">
        <v>140</v>
      </c>
      <c r="N28058" t="s">
        <v>140</v>
      </c>
      <c r="O28058" t="s">
        <v>140</v>
      </c>
      <c r="P28058" t="s">
        <v>140</v>
      </c>
      <c r="Q28058" t="s">
        <v>140</v>
      </c>
      <c r="R28058" t="s">
        <v>140</v>
      </c>
      <c r="S28058" t="s">
        <v>140</v>
      </c>
      <c r="T28058" t="s">
        <v>140</v>
      </c>
      <c r="U28058" t="s">
        <v>140</v>
      </c>
      <c r="V28058" t="s">
        <v>1200</v>
      </c>
      <c r="W28058" t="s">
        <v>1098</v>
      </c>
    </row>
    <row r="28059" spans="1:23" x14ac:dyDescent="0.35">
      <c r="A28059" t="s">
        <v>24</v>
      </c>
      <c r="B28059" t="s">
        <v>339</v>
      </c>
      <c r="C28059">
        <v>13</v>
      </c>
      <c r="D28059" t="s">
        <v>140</v>
      </c>
      <c r="E28059" t="s">
        <v>140</v>
      </c>
      <c r="F28059" t="s">
        <v>140</v>
      </c>
      <c r="G28059" t="s">
        <v>140</v>
      </c>
      <c r="H28059" t="s">
        <v>140</v>
      </c>
      <c r="I28059" t="s">
        <v>140</v>
      </c>
      <c r="J28059" t="s">
        <v>140</v>
      </c>
      <c r="K28059" t="s">
        <v>140</v>
      </c>
      <c r="L28059" t="s">
        <v>140</v>
      </c>
      <c r="M28059" t="s">
        <v>140</v>
      </c>
      <c r="N28059" t="s">
        <v>140</v>
      </c>
      <c r="O28059" t="s">
        <v>140</v>
      </c>
      <c r="P28059" t="s">
        <v>140</v>
      </c>
      <c r="Q28059" t="s">
        <v>140</v>
      </c>
      <c r="R28059" t="s">
        <v>140</v>
      </c>
      <c r="S28059" t="s">
        <v>140</v>
      </c>
      <c r="T28059" t="s">
        <v>140</v>
      </c>
      <c r="U28059" t="s">
        <v>140</v>
      </c>
      <c r="V28059" t="s">
        <v>177</v>
      </c>
      <c r="W28059" t="s">
        <v>140</v>
      </c>
    </row>
    <row r="28060" spans="1:23" x14ac:dyDescent="0.35">
      <c r="A28060" t="s">
        <v>25</v>
      </c>
      <c r="B28060" t="s">
        <v>1151</v>
      </c>
      <c r="C28060">
        <v>123</v>
      </c>
      <c r="D28060" t="s">
        <v>940</v>
      </c>
      <c r="E28060" t="s">
        <v>140</v>
      </c>
      <c r="F28060" t="s">
        <v>140</v>
      </c>
      <c r="G28060" t="s">
        <v>140</v>
      </c>
      <c r="H28060" t="s">
        <v>140</v>
      </c>
      <c r="I28060" t="s">
        <v>1009</v>
      </c>
      <c r="J28060" t="s">
        <v>140</v>
      </c>
      <c r="K28060" t="s">
        <v>1011</v>
      </c>
      <c r="L28060" t="s">
        <v>775</v>
      </c>
      <c r="M28060" t="s">
        <v>140</v>
      </c>
      <c r="N28060" t="s">
        <v>1014</v>
      </c>
      <c r="O28060" t="s">
        <v>140</v>
      </c>
      <c r="P28060" t="s">
        <v>140</v>
      </c>
      <c r="Q28060" t="s">
        <v>140</v>
      </c>
      <c r="R28060" t="s">
        <v>140</v>
      </c>
      <c r="S28060" t="s">
        <v>1019</v>
      </c>
      <c r="T28060" t="s">
        <v>949</v>
      </c>
      <c r="U28060" t="s">
        <v>1007</v>
      </c>
      <c r="V28060" t="s">
        <v>642</v>
      </c>
      <c r="W28060" t="s">
        <v>140</v>
      </c>
    </row>
    <row r="28061" spans="1:23" x14ac:dyDescent="0.35">
      <c r="A28061" t="s">
        <v>25</v>
      </c>
      <c r="B28061" t="s">
        <v>1152</v>
      </c>
      <c r="C28061">
        <v>68</v>
      </c>
      <c r="D28061" t="s">
        <v>1014</v>
      </c>
      <c r="E28061" t="s">
        <v>140</v>
      </c>
      <c r="F28061" t="s">
        <v>140</v>
      </c>
      <c r="G28061" t="s">
        <v>140</v>
      </c>
      <c r="H28061" t="s">
        <v>140</v>
      </c>
      <c r="I28061" t="s">
        <v>140</v>
      </c>
      <c r="J28061" t="s">
        <v>140</v>
      </c>
      <c r="K28061" t="s">
        <v>140</v>
      </c>
      <c r="L28061" t="s">
        <v>1055</v>
      </c>
      <c r="M28061" t="s">
        <v>140</v>
      </c>
      <c r="N28061" t="s">
        <v>1055</v>
      </c>
      <c r="O28061" t="s">
        <v>140</v>
      </c>
      <c r="P28061" t="s">
        <v>140</v>
      </c>
      <c r="Q28061" t="s">
        <v>140</v>
      </c>
      <c r="R28061" t="s">
        <v>140</v>
      </c>
      <c r="S28061" t="s">
        <v>1058</v>
      </c>
      <c r="T28061" t="s">
        <v>140</v>
      </c>
      <c r="U28061" t="s">
        <v>140</v>
      </c>
      <c r="V28061" t="s">
        <v>1111</v>
      </c>
      <c r="W28061" t="s">
        <v>140</v>
      </c>
    </row>
    <row r="28062" spans="1:23" x14ac:dyDescent="0.35">
      <c r="A28062" t="s">
        <v>25</v>
      </c>
      <c r="B28062" t="s">
        <v>339</v>
      </c>
      <c r="C28062">
        <v>13</v>
      </c>
      <c r="D28062" t="s">
        <v>140</v>
      </c>
      <c r="E28062" t="s">
        <v>140</v>
      </c>
      <c r="F28062" t="s">
        <v>140</v>
      </c>
      <c r="G28062" t="s">
        <v>140</v>
      </c>
      <c r="H28062" t="s">
        <v>140</v>
      </c>
      <c r="I28062" t="s">
        <v>140</v>
      </c>
      <c r="J28062" t="s">
        <v>140</v>
      </c>
      <c r="K28062" t="s">
        <v>140</v>
      </c>
      <c r="L28062" t="s">
        <v>140</v>
      </c>
      <c r="M28062" t="s">
        <v>140</v>
      </c>
      <c r="N28062" t="s">
        <v>140</v>
      </c>
      <c r="O28062" t="s">
        <v>140</v>
      </c>
      <c r="P28062" t="s">
        <v>140</v>
      </c>
      <c r="Q28062" t="s">
        <v>140</v>
      </c>
      <c r="R28062" t="s">
        <v>140</v>
      </c>
      <c r="S28062" t="s">
        <v>140</v>
      </c>
      <c r="T28062" t="s">
        <v>140</v>
      </c>
      <c r="U28062" t="s">
        <v>140</v>
      </c>
      <c r="V28062" t="s">
        <v>177</v>
      </c>
      <c r="W28062" t="s">
        <v>140</v>
      </c>
    </row>
    <row r="28063" spans="1:23" x14ac:dyDescent="0.35">
      <c r="A28063" t="s">
        <v>26</v>
      </c>
      <c r="B28063" t="s">
        <v>1151</v>
      </c>
      <c r="C28063">
        <v>129</v>
      </c>
      <c r="D28063" t="s">
        <v>1021</v>
      </c>
      <c r="E28063" t="s">
        <v>140</v>
      </c>
      <c r="F28063" t="s">
        <v>140</v>
      </c>
      <c r="G28063" t="s">
        <v>140</v>
      </c>
      <c r="H28063" t="s">
        <v>140</v>
      </c>
      <c r="I28063" t="s">
        <v>140</v>
      </c>
      <c r="J28063" t="s">
        <v>140</v>
      </c>
      <c r="K28063" t="s">
        <v>1058</v>
      </c>
      <c r="L28063" t="s">
        <v>950</v>
      </c>
      <c r="M28063" t="s">
        <v>140</v>
      </c>
      <c r="N28063" t="s">
        <v>775</v>
      </c>
      <c r="O28063" t="s">
        <v>140</v>
      </c>
      <c r="P28063" t="s">
        <v>775</v>
      </c>
      <c r="Q28063" t="s">
        <v>140</v>
      </c>
      <c r="R28063" t="s">
        <v>140</v>
      </c>
      <c r="S28063" t="s">
        <v>140</v>
      </c>
      <c r="T28063" t="s">
        <v>140</v>
      </c>
      <c r="U28063" t="s">
        <v>1066</v>
      </c>
      <c r="V28063" t="s">
        <v>108</v>
      </c>
      <c r="W28063" t="s">
        <v>140</v>
      </c>
    </row>
    <row r="28064" spans="1:23" x14ac:dyDescent="0.35">
      <c r="A28064" t="s">
        <v>26</v>
      </c>
      <c r="B28064" t="s">
        <v>1152</v>
      </c>
      <c r="C28064">
        <v>56</v>
      </c>
      <c r="D28064" t="s">
        <v>949</v>
      </c>
      <c r="E28064" t="s">
        <v>140</v>
      </c>
      <c r="F28064" t="s">
        <v>140</v>
      </c>
      <c r="G28064" t="s">
        <v>140</v>
      </c>
      <c r="H28064" t="s">
        <v>140</v>
      </c>
      <c r="I28064" t="s">
        <v>1046</v>
      </c>
      <c r="J28064" t="s">
        <v>140</v>
      </c>
      <c r="K28064" t="s">
        <v>140</v>
      </c>
      <c r="L28064" t="s">
        <v>140</v>
      </c>
      <c r="M28064" t="s">
        <v>140</v>
      </c>
      <c r="N28064" t="s">
        <v>140</v>
      </c>
      <c r="O28064" t="s">
        <v>140</v>
      </c>
      <c r="P28064" t="s">
        <v>140</v>
      </c>
      <c r="Q28064" t="s">
        <v>140</v>
      </c>
      <c r="R28064" t="s">
        <v>140</v>
      </c>
      <c r="S28064" t="s">
        <v>140</v>
      </c>
      <c r="T28064" t="s">
        <v>140</v>
      </c>
      <c r="U28064" t="s">
        <v>140</v>
      </c>
      <c r="V28064" t="s">
        <v>997</v>
      </c>
      <c r="W28064" t="s">
        <v>140</v>
      </c>
    </row>
    <row r="28065" spans="1:23" x14ac:dyDescent="0.35">
      <c r="A28065" t="s">
        <v>26</v>
      </c>
      <c r="B28065" t="s">
        <v>339</v>
      </c>
      <c r="C28065">
        <v>16</v>
      </c>
      <c r="D28065" t="s">
        <v>140</v>
      </c>
      <c r="E28065" t="s">
        <v>140</v>
      </c>
      <c r="F28065" t="s">
        <v>140</v>
      </c>
      <c r="G28065" t="s">
        <v>140</v>
      </c>
      <c r="H28065" t="s">
        <v>140</v>
      </c>
      <c r="I28065" t="s">
        <v>140</v>
      </c>
      <c r="J28065" t="s">
        <v>140</v>
      </c>
      <c r="K28065" t="s">
        <v>140</v>
      </c>
      <c r="L28065" t="s">
        <v>140</v>
      </c>
      <c r="M28065" t="s">
        <v>140</v>
      </c>
      <c r="N28065" t="s">
        <v>140</v>
      </c>
      <c r="O28065" t="s">
        <v>140</v>
      </c>
      <c r="P28065" t="s">
        <v>140</v>
      </c>
      <c r="Q28065" t="s">
        <v>140</v>
      </c>
      <c r="R28065" t="s">
        <v>140</v>
      </c>
      <c r="S28065" t="s">
        <v>140</v>
      </c>
      <c r="T28065" t="s">
        <v>140</v>
      </c>
      <c r="U28065" t="s">
        <v>140</v>
      </c>
      <c r="V28065" t="s">
        <v>177</v>
      </c>
      <c r="W28065" t="s">
        <v>140</v>
      </c>
    </row>
    <row r="28066" spans="1:23" x14ac:dyDescent="0.35">
      <c r="A28066" t="s">
        <v>27</v>
      </c>
      <c r="B28066" t="s">
        <v>1151</v>
      </c>
      <c r="C28066">
        <v>118</v>
      </c>
      <c r="D28066" t="s">
        <v>140</v>
      </c>
      <c r="E28066" t="s">
        <v>140</v>
      </c>
      <c r="F28066" t="s">
        <v>140</v>
      </c>
      <c r="G28066" t="s">
        <v>140</v>
      </c>
      <c r="H28066" t="s">
        <v>140</v>
      </c>
      <c r="I28066" t="s">
        <v>140</v>
      </c>
      <c r="J28066" t="s">
        <v>140</v>
      </c>
      <c r="K28066" t="s">
        <v>140</v>
      </c>
      <c r="L28066" t="s">
        <v>996</v>
      </c>
      <c r="M28066" t="s">
        <v>140</v>
      </c>
      <c r="N28066" t="s">
        <v>140</v>
      </c>
      <c r="O28066" t="s">
        <v>140</v>
      </c>
      <c r="P28066" t="s">
        <v>140</v>
      </c>
      <c r="Q28066" t="s">
        <v>140</v>
      </c>
      <c r="R28066" t="s">
        <v>140</v>
      </c>
      <c r="S28066" t="s">
        <v>140</v>
      </c>
      <c r="T28066" t="s">
        <v>140</v>
      </c>
      <c r="U28066" t="s">
        <v>1066</v>
      </c>
      <c r="V28066" t="s">
        <v>1097</v>
      </c>
      <c r="W28066" t="s">
        <v>140</v>
      </c>
    </row>
    <row r="28067" spans="1:23" x14ac:dyDescent="0.35">
      <c r="A28067" t="s">
        <v>27</v>
      </c>
      <c r="B28067" t="s">
        <v>1152</v>
      </c>
      <c r="C28067">
        <v>72</v>
      </c>
      <c r="D28067" t="s">
        <v>140</v>
      </c>
      <c r="E28067" t="s">
        <v>140</v>
      </c>
      <c r="F28067" t="s">
        <v>140</v>
      </c>
      <c r="G28067" t="s">
        <v>949</v>
      </c>
      <c r="H28067" t="s">
        <v>140</v>
      </c>
      <c r="I28067" t="s">
        <v>949</v>
      </c>
      <c r="J28067" t="s">
        <v>140</v>
      </c>
      <c r="K28067" t="s">
        <v>140</v>
      </c>
      <c r="L28067" t="s">
        <v>1063</v>
      </c>
      <c r="M28067" t="s">
        <v>140</v>
      </c>
      <c r="N28067" t="s">
        <v>949</v>
      </c>
      <c r="O28067" t="s">
        <v>140</v>
      </c>
      <c r="P28067" t="s">
        <v>140</v>
      </c>
      <c r="Q28067" t="s">
        <v>140</v>
      </c>
      <c r="R28067" t="s">
        <v>140</v>
      </c>
      <c r="S28067" t="s">
        <v>1013</v>
      </c>
      <c r="T28067" t="s">
        <v>140</v>
      </c>
      <c r="U28067" t="s">
        <v>1063</v>
      </c>
      <c r="V28067" t="s">
        <v>661</v>
      </c>
      <c r="W28067" t="s">
        <v>140</v>
      </c>
    </row>
    <row r="28068" spans="1:23" x14ac:dyDescent="0.35">
      <c r="A28068" t="s">
        <v>27</v>
      </c>
      <c r="B28068" t="s">
        <v>339</v>
      </c>
      <c r="C28068">
        <v>13</v>
      </c>
      <c r="D28068" t="s">
        <v>140</v>
      </c>
      <c r="E28068" t="s">
        <v>140</v>
      </c>
      <c r="F28068" t="s">
        <v>131</v>
      </c>
      <c r="G28068" t="s">
        <v>140</v>
      </c>
      <c r="H28068" t="s">
        <v>140</v>
      </c>
      <c r="I28068" t="s">
        <v>140</v>
      </c>
      <c r="J28068" t="s">
        <v>140</v>
      </c>
      <c r="K28068" t="s">
        <v>140</v>
      </c>
      <c r="L28068" t="s">
        <v>140</v>
      </c>
      <c r="M28068" t="s">
        <v>140</v>
      </c>
      <c r="N28068" t="s">
        <v>140</v>
      </c>
      <c r="O28068" t="s">
        <v>140</v>
      </c>
      <c r="P28068" t="s">
        <v>140</v>
      </c>
      <c r="Q28068" t="s">
        <v>140</v>
      </c>
      <c r="R28068" t="s">
        <v>140</v>
      </c>
      <c r="S28068" t="s">
        <v>140</v>
      </c>
      <c r="T28068" t="s">
        <v>140</v>
      </c>
      <c r="U28068" t="s">
        <v>919</v>
      </c>
      <c r="V28068" t="s">
        <v>941</v>
      </c>
      <c r="W28068" t="s">
        <v>140</v>
      </c>
    </row>
    <row r="28069" spans="1:23" x14ac:dyDescent="0.35">
      <c r="A28069" t="s">
        <v>28</v>
      </c>
      <c r="B28069" t="s">
        <v>1151</v>
      </c>
      <c r="C28069">
        <v>117</v>
      </c>
      <c r="D28069" t="s">
        <v>775</v>
      </c>
      <c r="E28069" t="s">
        <v>140</v>
      </c>
      <c r="F28069" t="s">
        <v>140</v>
      </c>
      <c r="G28069" t="s">
        <v>1058</v>
      </c>
      <c r="H28069" t="s">
        <v>140</v>
      </c>
      <c r="I28069" t="s">
        <v>140</v>
      </c>
      <c r="J28069" t="s">
        <v>1010</v>
      </c>
      <c r="K28069" t="s">
        <v>929</v>
      </c>
      <c r="L28069" t="s">
        <v>1009</v>
      </c>
      <c r="M28069" t="s">
        <v>140</v>
      </c>
      <c r="N28069" t="s">
        <v>140</v>
      </c>
      <c r="O28069" t="s">
        <v>140</v>
      </c>
      <c r="P28069" t="s">
        <v>140</v>
      </c>
      <c r="Q28069" t="s">
        <v>140</v>
      </c>
      <c r="R28069" t="s">
        <v>140</v>
      </c>
      <c r="S28069" t="s">
        <v>140</v>
      </c>
      <c r="T28069" t="s">
        <v>1013</v>
      </c>
      <c r="U28069" t="s">
        <v>140</v>
      </c>
      <c r="V28069" t="s">
        <v>1121</v>
      </c>
      <c r="W28069" t="s">
        <v>1009</v>
      </c>
    </row>
    <row r="28070" spans="1:23" x14ac:dyDescent="0.35">
      <c r="A28070" t="s">
        <v>28</v>
      </c>
      <c r="B28070" t="s">
        <v>1152</v>
      </c>
      <c r="C28070">
        <v>78</v>
      </c>
      <c r="D28070" t="s">
        <v>1058</v>
      </c>
      <c r="E28070" t="s">
        <v>1018</v>
      </c>
      <c r="F28070" t="s">
        <v>140</v>
      </c>
      <c r="G28070" t="s">
        <v>140</v>
      </c>
      <c r="H28070" t="s">
        <v>140</v>
      </c>
      <c r="I28070" t="s">
        <v>140</v>
      </c>
      <c r="J28070" t="s">
        <v>140</v>
      </c>
      <c r="K28070" t="s">
        <v>775</v>
      </c>
      <c r="L28070" t="s">
        <v>1009</v>
      </c>
      <c r="M28070" t="s">
        <v>140</v>
      </c>
      <c r="N28070" t="s">
        <v>1066</v>
      </c>
      <c r="O28070" t="s">
        <v>140</v>
      </c>
      <c r="P28070" t="s">
        <v>140</v>
      </c>
      <c r="Q28070" t="s">
        <v>140</v>
      </c>
      <c r="R28070" t="s">
        <v>140</v>
      </c>
      <c r="S28070" t="s">
        <v>954</v>
      </c>
      <c r="T28070" t="s">
        <v>140</v>
      </c>
      <c r="U28070" t="s">
        <v>1023</v>
      </c>
      <c r="V28070" t="s">
        <v>1188</v>
      </c>
      <c r="W28070" t="s">
        <v>140</v>
      </c>
    </row>
    <row r="28071" spans="1:23" x14ac:dyDescent="0.35">
      <c r="A28071" t="s">
        <v>28</v>
      </c>
      <c r="B28071" t="s">
        <v>339</v>
      </c>
      <c r="C28071">
        <v>12</v>
      </c>
      <c r="D28071" t="s">
        <v>140</v>
      </c>
      <c r="E28071" t="s">
        <v>140</v>
      </c>
      <c r="F28071" t="s">
        <v>140</v>
      </c>
      <c r="G28071" t="s">
        <v>140</v>
      </c>
      <c r="H28071" t="s">
        <v>140</v>
      </c>
      <c r="I28071" t="s">
        <v>140</v>
      </c>
      <c r="J28071" t="s">
        <v>140</v>
      </c>
      <c r="K28071" t="s">
        <v>140</v>
      </c>
      <c r="L28071" t="s">
        <v>140</v>
      </c>
      <c r="M28071" t="s">
        <v>140</v>
      </c>
      <c r="N28071" t="s">
        <v>140</v>
      </c>
      <c r="O28071" t="s">
        <v>140</v>
      </c>
      <c r="P28071" t="s">
        <v>140</v>
      </c>
      <c r="Q28071" t="s">
        <v>140</v>
      </c>
      <c r="R28071" t="s">
        <v>140</v>
      </c>
      <c r="S28071" t="s">
        <v>140</v>
      </c>
      <c r="T28071" t="s">
        <v>140</v>
      </c>
      <c r="U28071" t="s">
        <v>140</v>
      </c>
      <c r="V28071" t="s">
        <v>177</v>
      </c>
      <c r="W28071" t="s">
        <v>140</v>
      </c>
    </row>
    <row r="28072" spans="1:23" x14ac:dyDescent="0.35">
      <c r="A28072" t="s">
        <v>29</v>
      </c>
      <c r="B28072" t="s">
        <v>1151</v>
      </c>
      <c r="C28072">
        <v>109</v>
      </c>
      <c r="D28072" t="s">
        <v>1012</v>
      </c>
      <c r="E28072" t="s">
        <v>1021</v>
      </c>
      <c r="F28072" t="s">
        <v>140</v>
      </c>
      <c r="G28072" t="s">
        <v>140</v>
      </c>
      <c r="H28072" t="s">
        <v>140</v>
      </c>
      <c r="I28072" t="s">
        <v>140</v>
      </c>
      <c r="J28072" t="s">
        <v>140</v>
      </c>
      <c r="K28072" t="s">
        <v>1021</v>
      </c>
      <c r="L28072" t="s">
        <v>515</v>
      </c>
      <c r="M28072" t="s">
        <v>140</v>
      </c>
      <c r="N28072" t="s">
        <v>775</v>
      </c>
      <c r="O28072" t="s">
        <v>140</v>
      </c>
      <c r="P28072" t="s">
        <v>140</v>
      </c>
      <c r="Q28072" t="s">
        <v>140</v>
      </c>
      <c r="R28072" t="s">
        <v>140</v>
      </c>
      <c r="S28072" t="s">
        <v>140</v>
      </c>
      <c r="T28072" t="s">
        <v>140</v>
      </c>
      <c r="U28072" t="s">
        <v>1012</v>
      </c>
      <c r="V28072" t="s">
        <v>92</v>
      </c>
      <c r="W28072" t="s">
        <v>140</v>
      </c>
    </row>
    <row r="28073" spans="1:23" x14ac:dyDescent="0.35">
      <c r="A28073" t="s">
        <v>29</v>
      </c>
      <c r="B28073" t="s">
        <v>1152</v>
      </c>
      <c r="C28073">
        <v>73</v>
      </c>
      <c r="D28073" t="s">
        <v>140</v>
      </c>
      <c r="E28073" t="s">
        <v>140</v>
      </c>
      <c r="F28073" t="s">
        <v>140</v>
      </c>
      <c r="G28073" t="s">
        <v>1066</v>
      </c>
      <c r="H28073" t="s">
        <v>140</v>
      </c>
      <c r="I28073" t="s">
        <v>140</v>
      </c>
      <c r="J28073" t="s">
        <v>140</v>
      </c>
      <c r="K28073" t="s">
        <v>140</v>
      </c>
      <c r="L28073" t="s">
        <v>140</v>
      </c>
      <c r="M28073" t="s">
        <v>140</v>
      </c>
      <c r="N28073" t="s">
        <v>140</v>
      </c>
      <c r="O28073" t="s">
        <v>140</v>
      </c>
      <c r="P28073" t="s">
        <v>140</v>
      </c>
      <c r="Q28073" t="s">
        <v>949</v>
      </c>
      <c r="R28073" t="s">
        <v>140</v>
      </c>
      <c r="S28073" t="s">
        <v>140</v>
      </c>
      <c r="T28073" t="s">
        <v>140</v>
      </c>
      <c r="U28073" t="s">
        <v>954</v>
      </c>
      <c r="V28073" t="s">
        <v>661</v>
      </c>
      <c r="W28073" t="s">
        <v>140</v>
      </c>
    </row>
    <row r="28074" spans="1:23" x14ac:dyDescent="0.35">
      <c r="A28074" t="s">
        <v>29</v>
      </c>
      <c r="B28074" t="s">
        <v>339</v>
      </c>
      <c r="C28074">
        <v>22</v>
      </c>
      <c r="D28074" t="s">
        <v>1020</v>
      </c>
      <c r="E28074" t="s">
        <v>140</v>
      </c>
      <c r="F28074" t="s">
        <v>140</v>
      </c>
      <c r="G28074" t="s">
        <v>140</v>
      </c>
      <c r="H28074" t="s">
        <v>140</v>
      </c>
      <c r="I28074" t="s">
        <v>140</v>
      </c>
      <c r="J28074" t="s">
        <v>140</v>
      </c>
      <c r="K28074" t="s">
        <v>140</v>
      </c>
      <c r="L28074" t="s">
        <v>140</v>
      </c>
      <c r="M28074" t="s">
        <v>140</v>
      </c>
      <c r="N28074" t="s">
        <v>140</v>
      </c>
      <c r="O28074" t="s">
        <v>140</v>
      </c>
      <c r="P28074" t="s">
        <v>140</v>
      </c>
      <c r="Q28074" t="s">
        <v>140</v>
      </c>
      <c r="R28074" t="s">
        <v>140</v>
      </c>
      <c r="S28074" t="s">
        <v>140</v>
      </c>
      <c r="T28074" t="s">
        <v>140</v>
      </c>
      <c r="U28074" t="s">
        <v>140</v>
      </c>
      <c r="V28074" t="s">
        <v>1200</v>
      </c>
      <c r="W28074" t="s">
        <v>140</v>
      </c>
    </row>
    <row r="28075" spans="1:23" x14ac:dyDescent="0.35">
      <c r="A28075" t="s">
        <v>30</v>
      </c>
      <c r="B28075" t="s">
        <v>1151</v>
      </c>
      <c r="C28075">
        <v>108</v>
      </c>
      <c r="D28075" t="s">
        <v>1009</v>
      </c>
      <c r="E28075" t="s">
        <v>140</v>
      </c>
      <c r="F28075" t="s">
        <v>140</v>
      </c>
      <c r="G28075" t="s">
        <v>140</v>
      </c>
      <c r="H28075" t="s">
        <v>140</v>
      </c>
      <c r="I28075" t="s">
        <v>140</v>
      </c>
      <c r="J28075" t="s">
        <v>1010</v>
      </c>
      <c r="K28075" t="s">
        <v>939</v>
      </c>
      <c r="L28075" t="s">
        <v>1004</v>
      </c>
      <c r="M28075" t="s">
        <v>140</v>
      </c>
      <c r="N28075" t="s">
        <v>140</v>
      </c>
      <c r="O28075" t="s">
        <v>140</v>
      </c>
      <c r="P28075" t="s">
        <v>140</v>
      </c>
      <c r="Q28075" t="s">
        <v>140</v>
      </c>
      <c r="R28075" t="s">
        <v>140</v>
      </c>
      <c r="S28075" t="s">
        <v>140</v>
      </c>
      <c r="T28075" t="s">
        <v>140</v>
      </c>
      <c r="U28075" t="s">
        <v>1073</v>
      </c>
      <c r="V28075" t="s">
        <v>717</v>
      </c>
      <c r="W28075" t="s">
        <v>775</v>
      </c>
    </row>
    <row r="28076" spans="1:23" x14ac:dyDescent="0.35">
      <c r="A28076" t="s">
        <v>30</v>
      </c>
      <c r="B28076" t="s">
        <v>1152</v>
      </c>
      <c r="C28076">
        <v>78</v>
      </c>
      <c r="D28076" t="s">
        <v>140</v>
      </c>
      <c r="E28076" t="s">
        <v>1021</v>
      </c>
      <c r="F28076" t="s">
        <v>140</v>
      </c>
      <c r="G28076" t="s">
        <v>140</v>
      </c>
      <c r="H28076" t="s">
        <v>140</v>
      </c>
      <c r="I28076" t="s">
        <v>140</v>
      </c>
      <c r="J28076" t="s">
        <v>140</v>
      </c>
      <c r="K28076" t="s">
        <v>140</v>
      </c>
      <c r="L28076" t="s">
        <v>1020</v>
      </c>
      <c r="M28076" t="s">
        <v>775</v>
      </c>
      <c r="N28076" t="s">
        <v>140</v>
      </c>
      <c r="O28076" t="s">
        <v>140</v>
      </c>
      <c r="P28076" t="s">
        <v>140</v>
      </c>
      <c r="Q28076" t="s">
        <v>140</v>
      </c>
      <c r="R28076" t="s">
        <v>140</v>
      </c>
      <c r="S28076" t="s">
        <v>140</v>
      </c>
      <c r="T28076" t="s">
        <v>140</v>
      </c>
      <c r="U28076" t="s">
        <v>1021</v>
      </c>
      <c r="V28076" t="s">
        <v>768</v>
      </c>
      <c r="W28076" t="s">
        <v>1054</v>
      </c>
    </row>
    <row r="28077" spans="1:23" x14ac:dyDescent="0.35">
      <c r="A28077" t="s">
        <v>30</v>
      </c>
      <c r="B28077" t="s">
        <v>339</v>
      </c>
      <c r="C28077">
        <v>16</v>
      </c>
      <c r="D28077" t="s">
        <v>950</v>
      </c>
      <c r="E28077" t="s">
        <v>140</v>
      </c>
      <c r="F28077" t="s">
        <v>140</v>
      </c>
      <c r="G28077" t="s">
        <v>140</v>
      </c>
      <c r="H28077" t="s">
        <v>140</v>
      </c>
      <c r="I28077" t="s">
        <v>140</v>
      </c>
      <c r="J28077" t="s">
        <v>140</v>
      </c>
      <c r="K28077" t="s">
        <v>140</v>
      </c>
      <c r="L28077" t="s">
        <v>140</v>
      </c>
      <c r="M28077" t="s">
        <v>140</v>
      </c>
      <c r="N28077" t="s">
        <v>140</v>
      </c>
      <c r="O28077" t="s">
        <v>140</v>
      </c>
      <c r="P28077" t="s">
        <v>140</v>
      </c>
      <c r="Q28077" t="s">
        <v>140</v>
      </c>
      <c r="R28077" t="s">
        <v>140</v>
      </c>
      <c r="S28077" t="s">
        <v>140</v>
      </c>
      <c r="T28077" t="s">
        <v>140</v>
      </c>
      <c r="U28077" t="s">
        <v>940</v>
      </c>
      <c r="V28077" t="s">
        <v>933</v>
      </c>
      <c r="W28077" t="s">
        <v>140</v>
      </c>
    </row>
    <row r="28078" spans="1:23" x14ac:dyDescent="0.35">
      <c r="A28078" t="s">
        <v>31</v>
      </c>
      <c r="B28078" t="s">
        <v>1151</v>
      </c>
      <c r="C28078">
        <v>138</v>
      </c>
      <c r="D28078" t="s">
        <v>103</v>
      </c>
      <c r="E28078" t="s">
        <v>1067</v>
      </c>
      <c r="F28078" t="s">
        <v>996</v>
      </c>
      <c r="G28078" t="s">
        <v>1055</v>
      </c>
      <c r="H28078" t="s">
        <v>1012</v>
      </c>
      <c r="I28078" t="s">
        <v>1013</v>
      </c>
      <c r="J28078" t="s">
        <v>140</v>
      </c>
      <c r="K28078" t="s">
        <v>1021</v>
      </c>
      <c r="L28078" t="s">
        <v>950</v>
      </c>
      <c r="M28078" t="s">
        <v>140</v>
      </c>
      <c r="N28078" t="s">
        <v>1012</v>
      </c>
      <c r="O28078" t="s">
        <v>140</v>
      </c>
      <c r="P28078" t="s">
        <v>1022</v>
      </c>
      <c r="Q28078" t="s">
        <v>140</v>
      </c>
      <c r="R28078" t="s">
        <v>140</v>
      </c>
      <c r="S28078" t="s">
        <v>140</v>
      </c>
      <c r="T28078" t="s">
        <v>140</v>
      </c>
      <c r="U28078" t="s">
        <v>1010</v>
      </c>
      <c r="V28078" t="s">
        <v>958</v>
      </c>
      <c r="W28078" t="s">
        <v>1021</v>
      </c>
    </row>
    <row r="28079" spans="1:23" x14ac:dyDescent="0.35">
      <c r="A28079" t="s">
        <v>31</v>
      </c>
      <c r="B28079" t="s">
        <v>1152</v>
      </c>
      <c r="C28079">
        <v>58</v>
      </c>
      <c r="D28079" t="s">
        <v>411</v>
      </c>
      <c r="E28079" t="s">
        <v>1009</v>
      </c>
      <c r="F28079" t="s">
        <v>1104</v>
      </c>
      <c r="G28079" t="s">
        <v>1009</v>
      </c>
      <c r="H28079" t="s">
        <v>1048</v>
      </c>
      <c r="I28079" t="s">
        <v>940</v>
      </c>
      <c r="J28079" t="s">
        <v>140</v>
      </c>
      <c r="K28079" t="s">
        <v>775</v>
      </c>
      <c r="L28079" t="s">
        <v>1019</v>
      </c>
      <c r="M28079" t="s">
        <v>140</v>
      </c>
      <c r="N28079" t="s">
        <v>940</v>
      </c>
      <c r="O28079" t="s">
        <v>140</v>
      </c>
      <c r="P28079" t="s">
        <v>940</v>
      </c>
      <c r="Q28079" t="s">
        <v>140</v>
      </c>
      <c r="R28079" t="s">
        <v>940</v>
      </c>
      <c r="S28079" t="s">
        <v>140</v>
      </c>
      <c r="T28079" t="s">
        <v>140</v>
      </c>
      <c r="U28079" t="s">
        <v>940</v>
      </c>
      <c r="V28079" t="s">
        <v>82</v>
      </c>
      <c r="W28079" t="s">
        <v>140</v>
      </c>
    </row>
    <row r="28080" spans="1:23" x14ac:dyDescent="0.35">
      <c r="A28080" t="s">
        <v>31</v>
      </c>
      <c r="B28080" t="s">
        <v>339</v>
      </c>
      <c r="C28080">
        <v>11</v>
      </c>
      <c r="D28080" t="s">
        <v>492</v>
      </c>
      <c r="E28080" t="s">
        <v>140</v>
      </c>
      <c r="F28080" t="s">
        <v>140</v>
      </c>
      <c r="G28080" t="s">
        <v>140</v>
      </c>
      <c r="H28080" t="s">
        <v>140</v>
      </c>
      <c r="I28080" t="s">
        <v>140</v>
      </c>
      <c r="J28080" t="s">
        <v>140</v>
      </c>
      <c r="K28080" t="s">
        <v>140</v>
      </c>
      <c r="L28080" t="s">
        <v>140</v>
      </c>
      <c r="M28080" t="s">
        <v>140</v>
      </c>
      <c r="N28080" t="s">
        <v>140</v>
      </c>
      <c r="O28080" t="s">
        <v>140</v>
      </c>
      <c r="P28080" t="s">
        <v>140</v>
      </c>
      <c r="Q28080" t="s">
        <v>140</v>
      </c>
      <c r="R28080" t="s">
        <v>140</v>
      </c>
      <c r="S28080" t="s">
        <v>140</v>
      </c>
      <c r="T28080" t="s">
        <v>140</v>
      </c>
      <c r="U28080" t="s">
        <v>140</v>
      </c>
      <c r="V28080" t="s">
        <v>493</v>
      </c>
      <c r="W28080" t="s">
        <v>140</v>
      </c>
    </row>
    <row r="28081" spans="1:23" x14ac:dyDescent="0.35">
      <c r="A28081" t="s">
        <v>32</v>
      </c>
      <c r="B28081" t="s">
        <v>1151</v>
      </c>
      <c r="C28081">
        <v>3043</v>
      </c>
      <c r="D28081" t="s">
        <v>1018</v>
      </c>
      <c r="E28081" t="s">
        <v>1011</v>
      </c>
      <c r="F28081" t="s">
        <v>1009</v>
      </c>
      <c r="G28081" t="s">
        <v>1009</v>
      </c>
      <c r="H28081" t="s">
        <v>1016</v>
      </c>
      <c r="I28081" t="s">
        <v>1009</v>
      </c>
      <c r="J28081" t="s">
        <v>1022</v>
      </c>
      <c r="K28081" t="s">
        <v>1050</v>
      </c>
      <c r="L28081" t="s">
        <v>1058</v>
      </c>
      <c r="M28081" t="s">
        <v>140</v>
      </c>
      <c r="N28081" t="s">
        <v>1008</v>
      </c>
      <c r="O28081" t="s">
        <v>1022</v>
      </c>
      <c r="P28081" t="s">
        <v>1022</v>
      </c>
      <c r="Q28081" t="s">
        <v>1008</v>
      </c>
      <c r="R28081" t="s">
        <v>1022</v>
      </c>
      <c r="S28081" t="s">
        <v>1008</v>
      </c>
      <c r="T28081" t="s">
        <v>1022</v>
      </c>
      <c r="U28081" t="s">
        <v>1019</v>
      </c>
      <c r="V28081" t="s">
        <v>906</v>
      </c>
      <c r="W28081" t="s">
        <v>1016</v>
      </c>
    </row>
    <row r="28082" spans="1:23" x14ac:dyDescent="0.35">
      <c r="A28082" t="s">
        <v>32</v>
      </c>
      <c r="B28082" t="s">
        <v>1152</v>
      </c>
      <c r="C28082">
        <v>1523</v>
      </c>
      <c r="D28082" t="s">
        <v>939</v>
      </c>
      <c r="E28082" t="s">
        <v>1017</v>
      </c>
      <c r="F28082" t="s">
        <v>1019</v>
      </c>
      <c r="G28082" t="s">
        <v>1010</v>
      </c>
      <c r="H28082" t="s">
        <v>1016</v>
      </c>
      <c r="I28082" t="s">
        <v>1013</v>
      </c>
      <c r="J28082" t="s">
        <v>1022</v>
      </c>
      <c r="K28082" t="s">
        <v>1019</v>
      </c>
      <c r="L28082" t="s">
        <v>1021</v>
      </c>
      <c r="M28082" t="s">
        <v>1008</v>
      </c>
      <c r="N28082" t="s">
        <v>1009</v>
      </c>
      <c r="O28082" t="s">
        <v>140</v>
      </c>
      <c r="P28082" t="s">
        <v>140</v>
      </c>
      <c r="Q28082" t="s">
        <v>1008</v>
      </c>
      <c r="R28082" t="s">
        <v>1008</v>
      </c>
      <c r="S28082" t="s">
        <v>1009</v>
      </c>
      <c r="T28082" t="s">
        <v>140</v>
      </c>
      <c r="U28082" t="s">
        <v>1017</v>
      </c>
      <c r="V28082" t="s">
        <v>104</v>
      </c>
      <c r="W28082" t="s">
        <v>1013</v>
      </c>
    </row>
    <row r="28083" spans="1:23" x14ac:dyDescent="0.35">
      <c r="A28083" t="s">
        <v>32</v>
      </c>
      <c r="B28083" t="s">
        <v>339</v>
      </c>
      <c r="C28083">
        <v>356</v>
      </c>
      <c r="D28083" t="s">
        <v>1050</v>
      </c>
      <c r="E28083" t="s">
        <v>1017</v>
      </c>
      <c r="F28083" t="s">
        <v>949</v>
      </c>
      <c r="G28083" t="s">
        <v>1014</v>
      </c>
      <c r="H28083" t="s">
        <v>140</v>
      </c>
      <c r="I28083" t="s">
        <v>1008</v>
      </c>
      <c r="J28083" t="s">
        <v>775</v>
      </c>
      <c r="K28083" t="s">
        <v>1017</v>
      </c>
      <c r="L28083" t="s">
        <v>1022</v>
      </c>
      <c r="M28083" t="s">
        <v>1008</v>
      </c>
      <c r="N28083" t="s">
        <v>140</v>
      </c>
      <c r="O28083" t="s">
        <v>140</v>
      </c>
      <c r="P28083" t="s">
        <v>140</v>
      </c>
      <c r="Q28083" t="s">
        <v>1022</v>
      </c>
      <c r="R28083" t="s">
        <v>140</v>
      </c>
      <c r="S28083" t="s">
        <v>140</v>
      </c>
      <c r="T28083" t="s">
        <v>140</v>
      </c>
      <c r="U28083" t="s">
        <v>1011</v>
      </c>
      <c r="V28083" t="s">
        <v>1110</v>
      </c>
      <c r="W28083" t="s">
        <v>1022</v>
      </c>
    </row>
    <row r="28085" spans="1:23" x14ac:dyDescent="0.35">
      <c r="A28085" t="s">
        <v>2161</v>
      </c>
    </row>
    <row r="28086" spans="1:23" x14ac:dyDescent="0.35">
      <c r="A28086" t="s">
        <v>2</v>
      </c>
      <c r="B28086" t="s">
        <v>1164</v>
      </c>
      <c r="C28086" t="s">
        <v>3</v>
      </c>
      <c r="D28086" t="s">
        <v>2140</v>
      </c>
      <c r="E28086" t="s">
        <v>2141</v>
      </c>
      <c r="F28086" t="s">
        <v>2142</v>
      </c>
      <c r="G28086" t="s">
        <v>2143</v>
      </c>
      <c r="H28086" t="s">
        <v>2144</v>
      </c>
      <c r="I28086" t="s">
        <v>2145</v>
      </c>
      <c r="J28086" t="s">
        <v>2146</v>
      </c>
      <c r="K28086" t="s">
        <v>2147</v>
      </c>
      <c r="L28086" t="s">
        <v>2148</v>
      </c>
      <c r="M28086" t="s">
        <v>2149</v>
      </c>
      <c r="N28086" t="s">
        <v>2150</v>
      </c>
      <c r="O28086" t="s">
        <v>2151</v>
      </c>
      <c r="P28086" t="s">
        <v>2152</v>
      </c>
      <c r="Q28086" t="s">
        <v>2153</v>
      </c>
      <c r="R28086" t="s">
        <v>2154</v>
      </c>
      <c r="S28086" t="s">
        <v>2155</v>
      </c>
      <c r="T28086" t="s">
        <v>2156</v>
      </c>
      <c r="U28086" t="s">
        <v>1220</v>
      </c>
      <c r="V28086" t="s">
        <v>2157</v>
      </c>
      <c r="W28086" t="s">
        <v>136</v>
      </c>
    </row>
    <row r="28087" spans="1:23" x14ac:dyDescent="0.35">
      <c r="A28087" t="s">
        <v>8</v>
      </c>
      <c r="B28087" t="s">
        <v>1165</v>
      </c>
      <c r="C28087">
        <v>69</v>
      </c>
      <c r="D28087" t="s">
        <v>733</v>
      </c>
      <c r="E28087" t="s">
        <v>140</v>
      </c>
      <c r="F28087" t="s">
        <v>140</v>
      </c>
      <c r="G28087" t="s">
        <v>140</v>
      </c>
      <c r="H28087" t="s">
        <v>1098</v>
      </c>
      <c r="I28087" t="s">
        <v>140</v>
      </c>
      <c r="J28087" t="s">
        <v>140</v>
      </c>
      <c r="K28087" t="s">
        <v>140</v>
      </c>
      <c r="L28087" t="s">
        <v>775</v>
      </c>
      <c r="M28087" t="s">
        <v>140</v>
      </c>
      <c r="N28087" t="s">
        <v>1063</v>
      </c>
      <c r="O28087" t="s">
        <v>140</v>
      </c>
      <c r="P28087" t="s">
        <v>140</v>
      </c>
      <c r="Q28087" t="s">
        <v>140</v>
      </c>
      <c r="R28087" t="s">
        <v>140</v>
      </c>
      <c r="S28087" t="s">
        <v>140</v>
      </c>
      <c r="T28087" t="s">
        <v>140</v>
      </c>
      <c r="U28087" t="s">
        <v>1051</v>
      </c>
      <c r="V28087" t="s">
        <v>114</v>
      </c>
      <c r="W28087" t="s">
        <v>140</v>
      </c>
    </row>
    <row r="28088" spans="1:23" x14ac:dyDescent="0.35">
      <c r="A28088" t="s">
        <v>8</v>
      </c>
      <c r="B28088" t="s">
        <v>1166</v>
      </c>
      <c r="C28088">
        <v>135</v>
      </c>
      <c r="D28088" t="s">
        <v>977</v>
      </c>
      <c r="E28088" t="s">
        <v>1019</v>
      </c>
      <c r="F28088" t="s">
        <v>1011</v>
      </c>
      <c r="G28088" t="s">
        <v>1017</v>
      </c>
      <c r="H28088" t="s">
        <v>1008</v>
      </c>
      <c r="I28088" t="s">
        <v>140</v>
      </c>
      <c r="J28088" t="s">
        <v>140</v>
      </c>
      <c r="K28088" t="s">
        <v>1017</v>
      </c>
      <c r="L28088" t="s">
        <v>775</v>
      </c>
      <c r="M28088" t="s">
        <v>140</v>
      </c>
      <c r="N28088" t="s">
        <v>140</v>
      </c>
      <c r="O28088" t="s">
        <v>140</v>
      </c>
      <c r="P28088" t="s">
        <v>1010</v>
      </c>
      <c r="Q28088" t="s">
        <v>1016</v>
      </c>
      <c r="R28088" t="s">
        <v>140</v>
      </c>
      <c r="S28088" t="s">
        <v>140</v>
      </c>
      <c r="T28088" t="s">
        <v>140</v>
      </c>
      <c r="U28088" t="s">
        <v>971</v>
      </c>
      <c r="V28088" t="s">
        <v>916</v>
      </c>
      <c r="W28088" t="s">
        <v>140</v>
      </c>
    </row>
    <row r="28089" spans="1:23" x14ac:dyDescent="0.35">
      <c r="A28089" t="s">
        <v>9</v>
      </c>
      <c r="B28089" t="s">
        <v>1165</v>
      </c>
      <c r="C28089">
        <v>98</v>
      </c>
      <c r="D28089" t="s">
        <v>140</v>
      </c>
      <c r="E28089" t="s">
        <v>140</v>
      </c>
      <c r="F28089" t="s">
        <v>140</v>
      </c>
      <c r="G28089" t="s">
        <v>140</v>
      </c>
      <c r="H28089" t="s">
        <v>140</v>
      </c>
      <c r="I28089" t="s">
        <v>140</v>
      </c>
      <c r="J28089" t="s">
        <v>140</v>
      </c>
      <c r="K28089" t="s">
        <v>1010</v>
      </c>
      <c r="L28089" t="s">
        <v>954</v>
      </c>
      <c r="M28089" t="s">
        <v>140</v>
      </c>
      <c r="N28089" t="s">
        <v>140</v>
      </c>
      <c r="O28089" t="s">
        <v>140</v>
      </c>
      <c r="P28089" t="s">
        <v>140</v>
      </c>
      <c r="Q28089" t="s">
        <v>140</v>
      </c>
      <c r="R28089" t="s">
        <v>140</v>
      </c>
      <c r="S28089" t="s">
        <v>140</v>
      </c>
      <c r="T28089" t="s">
        <v>140</v>
      </c>
      <c r="U28089" t="s">
        <v>1070</v>
      </c>
      <c r="V28089" t="s">
        <v>1005</v>
      </c>
      <c r="W28089" t="s">
        <v>140</v>
      </c>
    </row>
    <row r="28090" spans="1:23" x14ac:dyDescent="0.35">
      <c r="A28090" t="s">
        <v>9</v>
      </c>
      <c r="B28090" t="s">
        <v>1166</v>
      </c>
      <c r="C28090">
        <v>102</v>
      </c>
      <c r="D28090" t="s">
        <v>1066</v>
      </c>
      <c r="E28090" t="s">
        <v>140</v>
      </c>
      <c r="F28090" t="s">
        <v>140</v>
      </c>
      <c r="G28090" t="s">
        <v>1063</v>
      </c>
      <c r="H28090" t="s">
        <v>140</v>
      </c>
      <c r="I28090" t="s">
        <v>140</v>
      </c>
      <c r="J28090" t="s">
        <v>140</v>
      </c>
      <c r="K28090" t="s">
        <v>1052</v>
      </c>
      <c r="L28090" t="s">
        <v>140</v>
      </c>
      <c r="M28090" t="s">
        <v>140</v>
      </c>
      <c r="N28090" t="s">
        <v>1063</v>
      </c>
      <c r="O28090" t="s">
        <v>140</v>
      </c>
      <c r="P28090" t="s">
        <v>140</v>
      </c>
      <c r="Q28090" t="s">
        <v>1063</v>
      </c>
      <c r="R28090" t="s">
        <v>1063</v>
      </c>
      <c r="S28090" t="s">
        <v>1021</v>
      </c>
      <c r="T28090" t="s">
        <v>140</v>
      </c>
      <c r="U28090" t="s">
        <v>1098</v>
      </c>
      <c r="V28090" t="s">
        <v>404</v>
      </c>
      <c r="W28090" t="s">
        <v>1063</v>
      </c>
    </row>
    <row r="28091" spans="1:23" x14ac:dyDescent="0.35">
      <c r="A28091" t="s">
        <v>10</v>
      </c>
      <c r="B28091" t="s">
        <v>1165</v>
      </c>
      <c r="C28091">
        <v>80</v>
      </c>
      <c r="D28091" t="s">
        <v>140</v>
      </c>
      <c r="E28091" t="s">
        <v>903</v>
      </c>
      <c r="F28091" t="s">
        <v>775</v>
      </c>
      <c r="G28091" t="s">
        <v>140</v>
      </c>
      <c r="H28091" t="s">
        <v>140</v>
      </c>
      <c r="I28091" t="s">
        <v>345</v>
      </c>
      <c r="J28091" t="s">
        <v>140</v>
      </c>
      <c r="K28091" t="s">
        <v>1068</v>
      </c>
      <c r="L28091" t="s">
        <v>140</v>
      </c>
      <c r="M28091" t="s">
        <v>775</v>
      </c>
      <c r="N28091" t="s">
        <v>140</v>
      </c>
      <c r="O28091" t="s">
        <v>140</v>
      </c>
      <c r="P28091" t="s">
        <v>140</v>
      </c>
      <c r="Q28091" t="s">
        <v>140</v>
      </c>
      <c r="R28091" t="s">
        <v>140</v>
      </c>
      <c r="S28091" t="s">
        <v>140</v>
      </c>
      <c r="T28091" t="s">
        <v>140</v>
      </c>
      <c r="U28091" t="s">
        <v>1048</v>
      </c>
      <c r="V28091" t="s">
        <v>1155</v>
      </c>
      <c r="W28091" t="s">
        <v>140</v>
      </c>
    </row>
    <row r="28092" spans="1:23" x14ac:dyDescent="0.35">
      <c r="A28092" t="s">
        <v>10</v>
      </c>
      <c r="B28092" t="s">
        <v>1166</v>
      </c>
      <c r="C28092">
        <v>128</v>
      </c>
      <c r="D28092" t="s">
        <v>949</v>
      </c>
      <c r="E28092" t="s">
        <v>1054</v>
      </c>
      <c r="F28092" t="s">
        <v>140</v>
      </c>
      <c r="G28092" t="s">
        <v>140</v>
      </c>
      <c r="H28092" t="s">
        <v>140</v>
      </c>
      <c r="I28092" t="s">
        <v>140</v>
      </c>
      <c r="J28092" t="s">
        <v>140</v>
      </c>
      <c r="K28092" t="s">
        <v>140</v>
      </c>
      <c r="L28092" t="s">
        <v>1050</v>
      </c>
      <c r="M28092" t="s">
        <v>140</v>
      </c>
      <c r="N28092" t="s">
        <v>140</v>
      </c>
      <c r="O28092" t="s">
        <v>140</v>
      </c>
      <c r="P28092" t="s">
        <v>140</v>
      </c>
      <c r="Q28092" t="s">
        <v>140</v>
      </c>
      <c r="R28092" t="s">
        <v>140</v>
      </c>
      <c r="S28092" t="s">
        <v>140</v>
      </c>
      <c r="T28092" t="s">
        <v>140</v>
      </c>
      <c r="U28092" t="s">
        <v>140</v>
      </c>
      <c r="V28092" t="s">
        <v>839</v>
      </c>
      <c r="W28092" t="s">
        <v>1014</v>
      </c>
    </row>
    <row r="28093" spans="1:23" x14ac:dyDescent="0.35">
      <c r="A28093" t="s">
        <v>11</v>
      </c>
      <c r="B28093" t="s">
        <v>1165</v>
      </c>
      <c r="C28093">
        <v>87</v>
      </c>
      <c r="D28093" t="s">
        <v>1043</v>
      </c>
      <c r="E28093" t="s">
        <v>140</v>
      </c>
      <c r="F28093" t="s">
        <v>140</v>
      </c>
      <c r="G28093" t="s">
        <v>1014</v>
      </c>
      <c r="H28093" t="s">
        <v>140</v>
      </c>
      <c r="I28093" t="s">
        <v>140</v>
      </c>
      <c r="J28093" t="s">
        <v>140</v>
      </c>
      <c r="K28093" t="s">
        <v>140</v>
      </c>
      <c r="L28093" t="s">
        <v>1060</v>
      </c>
      <c r="M28093" t="s">
        <v>140</v>
      </c>
      <c r="N28093" t="s">
        <v>140</v>
      </c>
      <c r="O28093" t="s">
        <v>140</v>
      </c>
      <c r="P28093" t="s">
        <v>140</v>
      </c>
      <c r="Q28093" t="s">
        <v>140</v>
      </c>
      <c r="R28093" t="s">
        <v>140</v>
      </c>
      <c r="S28093" t="s">
        <v>140</v>
      </c>
      <c r="T28093" t="s">
        <v>140</v>
      </c>
      <c r="U28093" t="s">
        <v>1021</v>
      </c>
      <c r="V28093" t="s">
        <v>90</v>
      </c>
      <c r="W28093" t="s">
        <v>1021</v>
      </c>
    </row>
    <row r="28094" spans="1:23" x14ac:dyDescent="0.35">
      <c r="A28094" t="s">
        <v>11</v>
      </c>
      <c r="B28094" t="s">
        <v>1166</v>
      </c>
      <c r="C28094">
        <v>119</v>
      </c>
      <c r="D28094" t="s">
        <v>1016</v>
      </c>
      <c r="E28094" t="s">
        <v>140</v>
      </c>
      <c r="F28094" t="s">
        <v>140</v>
      </c>
      <c r="G28094" t="s">
        <v>140</v>
      </c>
      <c r="H28094" t="s">
        <v>140</v>
      </c>
      <c r="I28094" t="s">
        <v>140</v>
      </c>
      <c r="J28094" t="s">
        <v>140</v>
      </c>
      <c r="K28094" t="s">
        <v>1016</v>
      </c>
      <c r="L28094" t="s">
        <v>1017</v>
      </c>
      <c r="M28094" t="s">
        <v>140</v>
      </c>
      <c r="N28094" t="s">
        <v>140</v>
      </c>
      <c r="O28094" t="s">
        <v>140</v>
      </c>
      <c r="P28094" t="s">
        <v>140</v>
      </c>
      <c r="Q28094" t="s">
        <v>775</v>
      </c>
      <c r="R28094" t="s">
        <v>140</v>
      </c>
      <c r="S28094" t="s">
        <v>140</v>
      </c>
      <c r="T28094" t="s">
        <v>140</v>
      </c>
      <c r="U28094" t="s">
        <v>1016</v>
      </c>
      <c r="V28094" t="s">
        <v>1025</v>
      </c>
      <c r="W28094" t="s">
        <v>1021</v>
      </c>
    </row>
    <row r="28095" spans="1:23" x14ac:dyDescent="0.35">
      <c r="A28095" t="s">
        <v>12</v>
      </c>
      <c r="B28095" t="s">
        <v>1165</v>
      </c>
      <c r="C28095">
        <v>12</v>
      </c>
      <c r="D28095" t="s">
        <v>919</v>
      </c>
      <c r="E28095" t="s">
        <v>140</v>
      </c>
      <c r="F28095" t="s">
        <v>919</v>
      </c>
      <c r="G28095" t="s">
        <v>140</v>
      </c>
      <c r="H28095" t="s">
        <v>140</v>
      </c>
      <c r="I28095" t="s">
        <v>140</v>
      </c>
      <c r="J28095" t="s">
        <v>140</v>
      </c>
      <c r="K28095" t="s">
        <v>140</v>
      </c>
      <c r="L28095" t="s">
        <v>140</v>
      </c>
      <c r="M28095" t="s">
        <v>140</v>
      </c>
      <c r="N28095" t="s">
        <v>140</v>
      </c>
      <c r="O28095" t="s">
        <v>140</v>
      </c>
      <c r="P28095" t="s">
        <v>140</v>
      </c>
      <c r="Q28095" t="s">
        <v>140</v>
      </c>
      <c r="R28095" t="s">
        <v>140</v>
      </c>
      <c r="S28095" t="s">
        <v>140</v>
      </c>
      <c r="T28095" t="s">
        <v>140</v>
      </c>
      <c r="U28095" t="s">
        <v>140</v>
      </c>
      <c r="V28095" t="s">
        <v>918</v>
      </c>
      <c r="W28095" t="s">
        <v>140</v>
      </c>
    </row>
    <row r="28096" spans="1:23" x14ac:dyDescent="0.35">
      <c r="A28096" t="s">
        <v>12</v>
      </c>
      <c r="B28096" t="s">
        <v>1166</v>
      </c>
      <c r="C28096">
        <v>197</v>
      </c>
      <c r="D28096" t="s">
        <v>660</v>
      </c>
      <c r="E28096" t="s">
        <v>950</v>
      </c>
      <c r="F28096" t="s">
        <v>1009</v>
      </c>
      <c r="G28096" t="s">
        <v>939</v>
      </c>
      <c r="H28096" t="s">
        <v>940</v>
      </c>
      <c r="I28096" t="s">
        <v>733</v>
      </c>
      <c r="J28096" t="s">
        <v>1054</v>
      </c>
      <c r="K28096" t="s">
        <v>967</v>
      </c>
      <c r="L28096" t="s">
        <v>1020</v>
      </c>
      <c r="M28096" t="s">
        <v>140</v>
      </c>
      <c r="N28096" t="s">
        <v>140</v>
      </c>
      <c r="O28096" t="s">
        <v>1009</v>
      </c>
      <c r="P28096" t="s">
        <v>140</v>
      </c>
      <c r="Q28096" t="s">
        <v>140</v>
      </c>
      <c r="R28096" t="s">
        <v>140</v>
      </c>
      <c r="S28096" t="s">
        <v>1016</v>
      </c>
      <c r="T28096" t="s">
        <v>140</v>
      </c>
      <c r="U28096" t="s">
        <v>1058</v>
      </c>
      <c r="V28096" t="s">
        <v>450</v>
      </c>
      <c r="W28096" t="s">
        <v>1054</v>
      </c>
    </row>
    <row r="28097" spans="1:23" x14ac:dyDescent="0.35">
      <c r="A28097" t="s">
        <v>13</v>
      </c>
      <c r="B28097" t="s">
        <v>1165</v>
      </c>
      <c r="C28097">
        <v>7</v>
      </c>
      <c r="D28097" t="s">
        <v>140</v>
      </c>
      <c r="E28097" t="s">
        <v>140</v>
      </c>
      <c r="F28097" t="s">
        <v>140</v>
      </c>
      <c r="G28097" t="s">
        <v>140</v>
      </c>
      <c r="H28097" t="s">
        <v>140</v>
      </c>
      <c r="I28097" t="s">
        <v>140</v>
      </c>
      <c r="J28097" t="s">
        <v>140</v>
      </c>
      <c r="K28097" t="s">
        <v>140</v>
      </c>
      <c r="L28097" t="s">
        <v>140</v>
      </c>
      <c r="M28097" t="s">
        <v>140</v>
      </c>
      <c r="N28097" t="s">
        <v>140</v>
      </c>
      <c r="O28097" t="s">
        <v>140</v>
      </c>
      <c r="P28097" t="s">
        <v>140</v>
      </c>
      <c r="Q28097" t="s">
        <v>140</v>
      </c>
      <c r="R28097" t="s">
        <v>140</v>
      </c>
      <c r="S28097" t="s">
        <v>140</v>
      </c>
      <c r="T28097" t="s">
        <v>140</v>
      </c>
      <c r="U28097" t="s">
        <v>140</v>
      </c>
      <c r="V28097" t="s">
        <v>1086</v>
      </c>
      <c r="W28097" t="s">
        <v>1085</v>
      </c>
    </row>
    <row r="28098" spans="1:23" x14ac:dyDescent="0.35">
      <c r="A28098" t="s">
        <v>13</v>
      </c>
      <c r="B28098" t="s">
        <v>1166</v>
      </c>
      <c r="C28098">
        <v>198</v>
      </c>
      <c r="D28098" t="s">
        <v>394</v>
      </c>
      <c r="E28098" t="s">
        <v>977</v>
      </c>
      <c r="F28098" t="s">
        <v>1058</v>
      </c>
      <c r="G28098" t="s">
        <v>1010</v>
      </c>
      <c r="H28098" t="s">
        <v>1064</v>
      </c>
      <c r="I28098" t="s">
        <v>1010</v>
      </c>
      <c r="J28098" t="s">
        <v>1011</v>
      </c>
      <c r="K28098" t="s">
        <v>1012</v>
      </c>
      <c r="L28098" t="s">
        <v>1043</v>
      </c>
      <c r="M28098" t="s">
        <v>140</v>
      </c>
      <c r="N28098" t="s">
        <v>1013</v>
      </c>
      <c r="O28098" t="s">
        <v>140</v>
      </c>
      <c r="P28098" t="s">
        <v>140</v>
      </c>
      <c r="Q28098" t="s">
        <v>140</v>
      </c>
      <c r="R28098" t="s">
        <v>140</v>
      </c>
      <c r="S28098" t="s">
        <v>140</v>
      </c>
      <c r="T28098" t="s">
        <v>140</v>
      </c>
      <c r="U28098" t="s">
        <v>140</v>
      </c>
      <c r="V28098" t="s">
        <v>563</v>
      </c>
      <c r="W28098" t="s">
        <v>1010</v>
      </c>
    </row>
    <row r="28099" spans="1:23" x14ac:dyDescent="0.35">
      <c r="A28099" t="s">
        <v>14</v>
      </c>
      <c r="B28099" t="s">
        <v>1165</v>
      </c>
      <c r="C28099">
        <v>52</v>
      </c>
      <c r="D28099" t="s">
        <v>1019</v>
      </c>
      <c r="E28099" t="s">
        <v>1049</v>
      </c>
      <c r="F28099" t="s">
        <v>140</v>
      </c>
      <c r="G28099" t="s">
        <v>140</v>
      </c>
      <c r="H28099" t="s">
        <v>140</v>
      </c>
      <c r="I28099" t="s">
        <v>140</v>
      </c>
      <c r="J28099" t="s">
        <v>140</v>
      </c>
      <c r="K28099" t="s">
        <v>140</v>
      </c>
      <c r="L28099" t="s">
        <v>140</v>
      </c>
      <c r="M28099" t="s">
        <v>140</v>
      </c>
      <c r="N28099" t="s">
        <v>140</v>
      </c>
      <c r="O28099" t="s">
        <v>140</v>
      </c>
      <c r="P28099" t="s">
        <v>140</v>
      </c>
      <c r="Q28099" t="s">
        <v>1046</v>
      </c>
      <c r="R28099" t="s">
        <v>1046</v>
      </c>
      <c r="S28099" t="s">
        <v>140</v>
      </c>
      <c r="T28099" t="s">
        <v>140</v>
      </c>
      <c r="U28099" t="s">
        <v>1051</v>
      </c>
      <c r="V28099" t="s">
        <v>102</v>
      </c>
      <c r="W28099" t="s">
        <v>140</v>
      </c>
    </row>
    <row r="28100" spans="1:23" x14ac:dyDescent="0.35">
      <c r="A28100" t="s">
        <v>14</v>
      </c>
      <c r="B28100" t="s">
        <v>1166</v>
      </c>
      <c r="C28100">
        <v>151</v>
      </c>
      <c r="D28100" t="s">
        <v>345</v>
      </c>
      <c r="E28100" t="s">
        <v>1064</v>
      </c>
      <c r="F28100" t="s">
        <v>1070</v>
      </c>
      <c r="G28100" t="s">
        <v>1017</v>
      </c>
      <c r="H28100" t="s">
        <v>1043</v>
      </c>
      <c r="I28100" t="s">
        <v>1012</v>
      </c>
      <c r="J28100" t="s">
        <v>1012</v>
      </c>
      <c r="K28100" t="s">
        <v>1017</v>
      </c>
      <c r="L28100" t="s">
        <v>1050</v>
      </c>
      <c r="M28100" t="s">
        <v>1012</v>
      </c>
      <c r="N28100" t="s">
        <v>140</v>
      </c>
      <c r="O28100" t="s">
        <v>140</v>
      </c>
      <c r="P28100" t="s">
        <v>140</v>
      </c>
      <c r="Q28100" t="s">
        <v>140</v>
      </c>
      <c r="R28100" t="s">
        <v>140</v>
      </c>
      <c r="S28100" t="s">
        <v>1014</v>
      </c>
      <c r="T28100" t="s">
        <v>140</v>
      </c>
      <c r="U28100" t="s">
        <v>1058</v>
      </c>
      <c r="V28100" t="s">
        <v>494</v>
      </c>
      <c r="W28100" t="s">
        <v>140</v>
      </c>
    </row>
    <row r="28101" spans="1:23" x14ac:dyDescent="0.35">
      <c r="A28101" t="s">
        <v>15</v>
      </c>
      <c r="B28101" t="s">
        <v>1165</v>
      </c>
      <c r="C28101">
        <v>89</v>
      </c>
      <c r="D28101" t="s">
        <v>1010</v>
      </c>
      <c r="E28101" t="s">
        <v>140</v>
      </c>
      <c r="F28101" t="s">
        <v>1016</v>
      </c>
      <c r="G28101" t="s">
        <v>1063</v>
      </c>
      <c r="H28101" t="s">
        <v>140</v>
      </c>
      <c r="I28101" t="s">
        <v>140</v>
      </c>
      <c r="J28101" t="s">
        <v>140</v>
      </c>
      <c r="K28101" t="s">
        <v>140</v>
      </c>
      <c r="L28101" t="s">
        <v>1014</v>
      </c>
      <c r="M28101" t="s">
        <v>140</v>
      </c>
      <c r="N28101" t="s">
        <v>140</v>
      </c>
      <c r="O28101" t="s">
        <v>140</v>
      </c>
      <c r="P28101" t="s">
        <v>140</v>
      </c>
      <c r="Q28101" t="s">
        <v>140</v>
      </c>
      <c r="R28101" t="s">
        <v>140</v>
      </c>
      <c r="S28101" t="s">
        <v>140</v>
      </c>
      <c r="T28101" t="s">
        <v>140</v>
      </c>
      <c r="U28101" t="s">
        <v>140</v>
      </c>
      <c r="V28101" t="s">
        <v>1183</v>
      </c>
      <c r="W28101" t="s">
        <v>140</v>
      </c>
    </row>
    <row r="28102" spans="1:23" x14ac:dyDescent="0.35">
      <c r="A28102" t="s">
        <v>15</v>
      </c>
      <c r="B28102" t="s">
        <v>1166</v>
      </c>
      <c r="C28102">
        <v>116</v>
      </c>
      <c r="D28102" t="s">
        <v>1019</v>
      </c>
      <c r="E28102" t="s">
        <v>1051</v>
      </c>
      <c r="F28102" t="s">
        <v>1063</v>
      </c>
      <c r="G28102" t="s">
        <v>140</v>
      </c>
      <c r="H28102" t="s">
        <v>140</v>
      </c>
      <c r="I28102" t="s">
        <v>1063</v>
      </c>
      <c r="J28102" t="s">
        <v>140</v>
      </c>
      <c r="K28102" t="s">
        <v>954</v>
      </c>
      <c r="L28102" t="s">
        <v>1073</v>
      </c>
      <c r="M28102" t="s">
        <v>140</v>
      </c>
      <c r="N28102" t="s">
        <v>1063</v>
      </c>
      <c r="O28102" t="s">
        <v>140</v>
      </c>
      <c r="P28102" t="s">
        <v>140</v>
      </c>
      <c r="Q28102" t="s">
        <v>140</v>
      </c>
      <c r="R28102" t="s">
        <v>140</v>
      </c>
      <c r="S28102" t="s">
        <v>1063</v>
      </c>
      <c r="T28102" t="s">
        <v>140</v>
      </c>
      <c r="U28102" t="s">
        <v>140</v>
      </c>
      <c r="V28102" t="s">
        <v>1158</v>
      </c>
      <c r="W28102" t="s">
        <v>1063</v>
      </c>
    </row>
    <row r="28103" spans="1:23" x14ac:dyDescent="0.35">
      <c r="A28103" t="s">
        <v>16</v>
      </c>
      <c r="B28103" t="s">
        <v>1165</v>
      </c>
      <c r="C28103">
        <v>96</v>
      </c>
      <c r="D28103" t="s">
        <v>949</v>
      </c>
      <c r="E28103" t="s">
        <v>140</v>
      </c>
      <c r="F28103" t="s">
        <v>140</v>
      </c>
      <c r="G28103" t="s">
        <v>140</v>
      </c>
      <c r="H28103" t="s">
        <v>140</v>
      </c>
      <c r="I28103" t="s">
        <v>1014</v>
      </c>
      <c r="J28103" t="s">
        <v>140</v>
      </c>
      <c r="K28103" t="s">
        <v>140</v>
      </c>
      <c r="L28103" t="s">
        <v>1066</v>
      </c>
      <c r="M28103" t="s">
        <v>140</v>
      </c>
      <c r="N28103" t="s">
        <v>140</v>
      </c>
      <c r="O28103" t="s">
        <v>140</v>
      </c>
      <c r="P28103" t="s">
        <v>140</v>
      </c>
      <c r="Q28103" t="s">
        <v>140</v>
      </c>
      <c r="R28103" t="s">
        <v>140</v>
      </c>
      <c r="S28103" t="s">
        <v>1019</v>
      </c>
      <c r="T28103" t="s">
        <v>140</v>
      </c>
      <c r="U28103" t="s">
        <v>1013</v>
      </c>
      <c r="V28103" t="s">
        <v>933</v>
      </c>
      <c r="W28103" t="s">
        <v>1014</v>
      </c>
    </row>
    <row r="28104" spans="1:23" x14ac:dyDescent="0.35">
      <c r="A28104" t="s">
        <v>16</v>
      </c>
      <c r="B28104" t="s">
        <v>1166</v>
      </c>
      <c r="C28104">
        <v>109</v>
      </c>
      <c r="D28104" t="s">
        <v>140</v>
      </c>
      <c r="E28104" t="s">
        <v>140</v>
      </c>
      <c r="F28104" t="s">
        <v>140</v>
      </c>
      <c r="G28104" t="s">
        <v>140</v>
      </c>
      <c r="H28104" t="s">
        <v>140</v>
      </c>
      <c r="I28104" t="s">
        <v>140</v>
      </c>
      <c r="J28104" t="s">
        <v>140</v>
      </c>
      <c r="K28104" t="s">
        <v>1050</v>
      </c>
      <c r="L28104" t="s">
        <v>1013</v>
      </c>
      <c r="M28104" t="s">
        <v>140</v>
      </c>
      <c r="N28104" t="s">
        <v>775</v>
      </c>
      <c r="O28104" t="s">
        <v>140</v>
      </c>
      <c r="P28104" t="s">
        <v>140</v>
      </c>
      <c r="Q28104" t="s">
        <v>140</v>
      </c>
      <c r="R28104" t="s">
        <v>140</v>
      </c>
      <c r="S28104" t="s">
        <v>140</v>
      </c>
      <c r="T28104" t="s">
        <v>140</v>
      </c>
      <c r="U28104" t="s">
        <v>1013</v>
      </c>
      <c r="V28104" t="s">
        <v>997</v>
      </c>
      <c r="W28104" t="s">
        <v>140</v>
      </c>
    </row>
    <row r="28105" spans="1:23" x14ac:dyDescent="0.35">
      <c r="A28105" t="s">
        <v>17</v>
      </c>
      <c r="B28105" t="s">
        <v>1165</v>
      </c>
      <c r="C28105">
        <v>109</v>
      </c>
      <c r="D28105" t="s">
        <v>140</v>
      </c>
      <c r="E28105" t="s">
        <v>1016</v>
      </c>
      <c r="F28105" t="s">
        <v>140</v>
      </c>
      <c r="G28105" t="s">
        <v>140</v>
      </c>
      <c r="H28105" t="s">
        <v>1013</v>
      </c>
      <c r="I28105" t="s">
        <v>140</v>
      </c>
      <c r="J28105" t="s">
        <v>140</v>
      </c>
      <c r="K28105" t="s">
        <v>1017</v>
      </c>
      <c r="L28105" t="s">
        <v>1007</v>
      </c>
      <c r="M28105" t="s">
        <v>140</v>
      </c>
      <c r="N28105" t="s">
        <v>140</v>
      </c>
      <c r="O28105" t="s">
        <v>140</v>
      </c>
      <c r="P28105" t="s">
        <v>140</v>
      </c>
      <c r="Q28105" t="s">
        <v>140</v>
      </c>
      <c r="R28105" t="s">
        <v>140</v>
      </c>
      <c r="S28105" t="s">
        <v>1014</v>
      </c>
      <c r="T28105" t="s">
        <v>140</v>
      </c>
      <c r="U28105" t="s">
        <v>1019</v>
      </c>
      <c r="V28105" t="s">
        <v>974</v>
      </c>
      <c r="W28105" t="s">
        <v>1019</v>
      </c>
    </row>
    <row r="28106" spans="1:23" x14ac:dyDescent="0.35">
      <c r="A28106" t="s">
        <v>17</v>
      </c>
      <c r="B28106" t="s">
        <v>1166</v>
      </c>
      <c r="C28106">
        <v>94</v>
      </c>
      <c r="D28106" t="s">
        <v>988</v>
      </c>
      <c r="E28106" t="s">
        <v>1018</v>
      </c>
      <c r="F28106" t="s">
        <v>140</v>
      </c>
      <c r="G28106" t="s">
        <v>1020</v>
      </c>
      <c r="H28106" t="s">
        <v>140</v>
      </c>
      <c r="I28106" t="s">
        <v>1054</v>
      </c>
      <c r="J28106" t="s">
        <v>140</v>
      </c>
      <c r="K28106" t="s">
        <v>1057</v>
      </c>
      <c r="L28106" t="s">
        <v>950</v>
      </c>
      <c r="M28106" t="s">
        <v>140</v>
      </c>
      <c r="N28106" t="s">
        <v>140</v>
      </c>
      <c r="O28106" t="s">
        <v>140</v>
      </c>
      <c r="P28106" t="s">
        <v>140</v>
      </c>
      <c r="Q28106" t="s">
        <v>140</v>
      </c>
      <c r="R28106" t="s">
        <v>140</v>
      </c>
      <c r="S28106" t="s">
        <v>140</v>
      </c>
      <c r="T28106" t="s">
        <v>140</v>
      </c>
      <c r="U28106" t="s">
        <v>1016</v>
      </c>
      <c r="V28106" t="s">
        <v>447</v>
      </c>
      <c r="W28106" t="s">
        <v>1020</v>
      </c>
    </row>
    <row r="28107" spans="1:23" x14ac:dyDescent="0.35">
      <c r="A28107" t="s">
        <v>18</v>
      </c>
      <c r="B28107" t="s">
        <v>1165</v>
      </c>
      <c r="C28107">
        <v>14</v>
      </c>
      <c r="D28107" t="s">
        <v>140</v>
      </c>
      <c r="E28107" t="s">
        <v>140</v>
      </c>
      <c r="F28107" t="s">
        <v>140</v>
      </c>
      <c r="G28107" t="s">
        <v>140</v>
      </c>
      <c r="H28107" t="s">
        <v>140</v>
      </c>
      <c r="I28107" t="s">
        <v>140</v>
      </c>
      <c r="J28107" t="s">
        <v>140</v>
      </c>
      <c r="K28107" t="s">
        <v>140</v>
      </c>
      <c r="L28107" t="s">
        <v>140</v>
      </c>
      <c r="M28107" t="s">
        <v>140</v>
      </c>
      <c r="N28107" t="s">
        <v>140</v>
      </c>
      <c r="O28107" t="s">
        <v>140</v>
      </c>
      <c r="P28107" t="s">
        <v>140</v>
      </c>
      <c r="Q28107" t="s">
        <v>140</v>
      </c>
      <c r="R28107" t="s">
        <v>140</v>
      </c>
      <c r="S28107" t="s">
        <v>140</v>
      </c>
      <c r="T28107" t="s">
        <v>140</v>
      </c>
      <c r="U28107" t="s">
        <v>140</v>
      </c>
      <c r="V28107" t="s">
        <v>344</v>
      </c>
      <c r="W28107" t="s">
        <v>345</v>
      </c>
    </row>
    <row r="28108" spans="1:23" x14ac:dyDescent="0.35">
      <c r="A28108" t="s">
        <v>18</v>
      </c>
      <c r="B28108" t="s">
        <v>1166</v>
      </c>
      <c r="C28108">
        <v>190</v>
      </c>
      <c r="D28108" t="s">
        <v>1070</v>
      </c>
      <c r="E28108" t="s">
        <v>1014</v>
      </c>
      <c r="F28108" t="s">
        <v>1013</v>
      </c>
      <c r="G28108" t="s">
        <v>140</v>
      </c>
      <c r="H28108" t="s">
        <v>1022</v>
      </c>
      <c r="I28108" t="s">
        <v>140</v>
      </c>
      <c r="J28108" t="s">
        <v>1010</v>
      </c>
      <c r="K28108" t="s">
        <v>1010</v>
      </c>
      <c r="L28108" t="s">
        <v>1013</v>
      </c>
      <c r="M28108" t="s">
        <v>140</v>
      </c>
      <c r="N28108" t="s">
        <v>1022</v>
      </c>
      <c r="O28108" t="s">
        <v>140</v>
      </c>
      <c r="P28108" t="s">
        <v>1010</v>
      </c>
      <c r="Q28108" t="s">
        <v>140</v>
      </c>
      <c r="R28108" t="s">
        <v>140</v>
      </c>
      <c r="S28108" t="s">
        <v>140</v>
      </c>
      <c r="T28108" t="s">
        <v>1010</v>
      </c>
      <c r="U28108" t="s">
        <v>940</v>
      </c>
      <c r="V28108" t="s">
        <v>1134</v>
      </c>
      <c r="W28108" t="s">
        <v>140</v>
      </c>
    </row>
    <row r="28109" spans="1:23" x14ac:dyDescent="0.35">
      <c r="A28109" t="s">
        <v>19</v>
      </c>
      <c r="B28109" t="s">
        <v>1165</v>
      </c>
      <c r="C28109">
        <v>66</v>
      </c>
      <c r="D28109" t="s">
        <v>140</v>
      </c>
      <c r="E28109" t="s">
        <v>140</v>
      </c>
      <c r="F28109" t="s">
        <v>1010</v>
      </c>
      <c r="G28109" t="s">
        <v>140</v>
      </c>
      <c r="H28109" t="s">
        <v>140</v>
      </c>
      <c r="I28109" t="s">
        <v>140</v>
      </c>
      <c r="J28109" t="s">
        <v>140</v>
      </c>
      <c r="K28109" t="s">
        <v>775</v>
      </c>
      <c r="L28109" t="s">
        <v>1009</v>
      </c>
      <c r="M28109" t="s">
        <v>140</v>
      </c>
      <c r="N28109" t="s">
        <v>140</v>
      </c>
      <c r="O28109" t="s">
        <v>140</v>
      </c>
      <c r="P28109" t="s">
        <v>140</v>
      </c>
      <c r="Q28109" t="s">
        <v>140</v>
      </c>
      <c r="R28109" t="s">
        <v>140</v>
      </c>
      <c r="S28109" t="s">
        <v>140</v>
      </c>
      <c r="T28109" t="s">
        <v>140</v>
      </c>
      <c r="U28109" t="s">
        <v>1054</v>
      </c>
      <c r="V28109" t="s">
        <v>997</v>
      </c>
      <c r="W28109" t="s">
        <v>775</v>
      </c>
    </row>
    <row r="28110" spans="1:23" x14ac:dyDescent="0.35">
      <c r="A28110" t="s">
        <v>19</v>
      </c>
      <c r="B28110" t="s">
        <v>1166</v>
      </c>
      <c r="C28110">
        <v>140</v>
      </c>
      <c r="D28110" t="s">
        <v>1064</v>
      </c>
      <c r="E28110" t="s">
        <v>940</v>
      </c>
      <c r="F28110" t="s">
        <v>1098</v>
      </c>
      <c r="G28110" t="s">
        <v>1016</v>
      </c>
      <c r="H28110" t="s">
        <v>140</v>
      </c>
      <c r="I28110" t="s">
        <v>140</v>
      </c>
      <c r="J28110" t="s">
        <v>140</v>
      </c>
      <c r="K28110" t="s">
        <v>1014</v>
      </c>
      <c r="L28110" t="s">
        <v>1098</v>
      </c>
      <c r="M28110" t="s">
        <v>140</v>
      </c>
      <c r="N28110" t="s">
        <v>1008</v>
      </c>
      <c r="O28110" t="s">
        <v>140</v>
      </c>
      <c r="P28110" t="s">
        <v>140</v>
      </c>
      <c r="Q28110" t="s">
        <v>140</v>
      </c>
      <c r="R28110" t="s">
        <v>140</v>
      </c>
      <c r="S28110" t="s">
        <v>140</v>
      </c>
      <c r="T28110" t="s">
        <v>140</v>
      </c>
      <c r="U28110" t="s">
        <v>140</v>
      </c>
      <c r="V28110" t="s">
        <v>132</v>
      </c>
      <c r="W28110" t="s">
        <v>140</v>
      </c>
    </row>
    <row r="28111" spans="1:23" x14ac:dyDescent="0.35">
      <c r="A28111" t="s">
        <v>20</v>
      </c>
      <c r="B28111" t="s">
        <v>1165</v>
      </c>
      <c r="C28111">
        <v>118</v>
      </c>
      <c r="D28111" t="s">
        <v>1095</v>
      </c>
      <c r="E28111" t="s">
        <v>1016</v>
      </c>
      <c r="F28111" t="s">
        <v>1023</v>
      </c>
      <c r="G28111" t="s">
        <v>140</v>
      </c>
      <c r="H28111" t="s">
        <v>140</v>
      </c>
      <c r="I28111" t="s">
        <v>140</v>
      </c>
      <c r="J28111" t="s">
        <v>140</v>
      </c>
      <c r="K28111" t="s">
        <v>1016</v>
      </c>
      <c r="L28111" t="s">
        <v>1068</v>
      </c>
      <c r="M28111" t="s">
        <v>140</v>
      </c>
      <c r="N28111" t="s">
        <v>140</v>
      </c>
      <c r="O28111" t="s">
        <v>1012</v>
      </c>
      <c r="P28111" t="s">
        <v>140</v>
      </c>
      <c r="Q28111" t="s">
        <v>140</v>
      </c>
      <c r="R28111" t="s">
        <v>140</v>
      </c>
      <c r="S28111" t="s">
        <v>140</v>
      </c>
      <c r="T28111" t="s">
        <v>140</v>
      </c>
      <c r="U28111" t="s">
        <v>1008</v>
      </c>
      <c r="V28111" t="s">
        <v>941</v>
      </c>
      <c r="W28111" t="s">
        <v>140</v>
      </c>
    </row>
    <row r="28112" spans="1:23" x14ac:dyDescent="0.35">
      <c r="A28112" t="s">
        <v>20</v>
      </c>
      <c r="B28112" t="s">
        <v>1166</v>
      </c>
      <c r="C28112">
        <v>88</v>
      </c>
      <c r="D28112" t="s">
        <v>971</v>
      </c>
      <c r="E28112" t="s">
        <v>1016</v>
      </c>
      <c r="F28112" t="s">
        <v>1016</v>
      </c>
      <c r="G28112" t="s">
        <v>1016</v>
      </c>
      <c r="H28112" t="s">
        <v>140</v>
      </c>
      <c r="I28112" t="s">
        <v>939</v>
      </c>
      <c r="J28112" t="s">
        <v>140</v>
      </c>
      <c r="K28112" t="s">
        <v>869</v>
      </c>
      <c r="L28112" t="s">
        <v>1014</v>
      </c>
      <c r="M28112" t="s">
        <v>140</v>
      </c>
      <c r="N28112" t="s">
        <v>140</v>
      </c>
      <c r="O28112" t="s">
        <v>140</v>
      </c>
      <c r="P28112" t="s">
        <v>140</v>
      </c>
      <c r="Q28112" t="s">
        <v>140</v>
      </c>
      <c r="R28112" t="s">
        <v>140</v>
      </c>
      <c r="S28112" t="s">
        <v>140</v>
      </c>
      <c r="T28112" t="s">
        <v>140</v>
      </c>
      <c r="U28112" t="s">
        <v>140</v>
      </c>
      <c r="V28112" t="s">
        <v>906</v>
      </c>
      <c r="W28112" t="s">
        <v>1016</v>
      </c>
    </row>
    <row r="28113" spans="1:23" x14ac:dyDescent="0.35">
      <c r="A28113" t="s">
        <v>21</v>
      </c>
      <c r="B28113" t="s">
        <v>1166</v>
      </c>
      <c r="C28113">
        <v>210</v>
      </c>
      <c r="D28113" t="s">
        <v>1007</v>
      </c>
      <c r="E28113" t="s">
        <v>775</v>
      </c>
      <c r="F28113" t="s">
        <v>140</v>
      </c>
      <c r="G28113" t="s">
        <v>1013</v>
      </c>
      <c r="H28113" t="s">
        <v>140</v>
      </c>
      <c r="I28113" t="s">
        <v>140</v>
      </c>
      <c r="J28113" t="s">
        <v>140</v>
      </c>
      <c r="K28113" t="s">
        <v>1048</v>
      </c>
      <c r="L28113" t="s">
        <v>1013</v>
      </c>
      <c r="M28113" t="s">
        <v>140</v>
      </c>
      <c r="N28113" t="s">
        <v>1013</v>
      </c>
      <c r="O28113" t="s">
        <v>140</v>
      </c>
      <c r="P28113" t="s">
        <v>140</v>
      </c>
      <c r="Q28113" t="s">
        <v>775</v>
      </c>
      <c r="R28113" t="s">
        <v>1013</v>
      </c>
      <c r="S28113" t="s">
        <v>1013</v>
      </c>
      <c r="T28113" t="s">
        <v>140</v>
      </c>
      <c r="U28113" t="s">
        <v>1017</v>
      </c>
      <c r="V28113" t="s">
        <v>1137</v>
      </c>
      <c r="W28113" t="s">
        <v>140</v>
      </c>
    </row>
    <row r="28114" spans="1:23" x14ac:dyDescent="0.35">
      <c r="A28114" t="s">
        <v>22</v>
      </c>
      <c r="B28114" t="s">
        <v>1165</v>
      </c>
      <c r="C28114">
        <v>98</v>
      </c>
      <c r="D28114" t="s">
        <v>1019</v>
      </c>
      <c r="E28114" t="s">
        <v>140</v>
      </c>
      <c r="F28114" t="s">
        <v>140</v>
      </c>
      <c r="G28114" t="s">
        <v>1019</v>
      </c>
      <c r="H28114" t="s">
        <v>140</v>
      </c>
      <c r="I28114" t="s">
        <v>140</v>
      </c>
      <c r="J28114" t="s">
        <v>140</v>
      </c>
      <c r="K28114" t="s">
        <v>140</v>
      </c>
      <c r="L28114" t="s">
        <v>954</v>
      </c>
      <c r="M28114" t="s">
        <v>140</v>
      </c>
      <c r="N28114" t="s">
        <v>1016</v>
      </c>
      <c r="O28114" t="s">
        <v>140</v>
      </c>
      <c r="P28114" t="s">
        <v>140</v>
      </c>
      <c r="Q28114" t="s">
        <v>140</v>
      </c>
      <c r="R28114" t="s">
        <v>140</v>
      </c>
      <c r="S28114" t="s">
        <v>1063</v>
      </c>
      <c r="T28114" t="s">
        <v>140</v>
      </c>
      <c r="U28114" t="s">
        <v>971</v>
      </c>
      <c r="V28114" t="s">
        <v>943</v>
      </c>
      <c r="W28114" t="s">
        <v>140</v>
      </c>
    </row>
    <row r="28115" spans="1:23" x14ac:dyDescent="0.35">
      <c r="A28115" t="s">
        <v>22</v>
      </c>
      <c r="B28115" t="s">
        <v>1166</v>
      </c>
      <c r="C28115">
        <v>111</v>
      </c>
      <c r="D28115" t="s">
        <v>140</v>
      </c>
      <c r="E28115" t="s">
        <v>140</v>
      </c>
      <c r="F28115" t="s">
        <v>140</v>
      </c>
      <c r="G28115" t="s">
        <v>140</v>
      </c>
      <c r="H28115" t="s">
        <v>140</v>
      </c>
      <c r="I28115" t="s">
        <v>1055</v>
      </c>
      <c r="J28115" t="s">
        <v>140</v>
      </c>
      <c r="K28115" t="s">
        <v>140</v>
      </c>
      <c r="L28115" t="s">
        <v>140</v>
      </c>
      <c r="M28115" t="s">
        <v>140</v>
      </c>
      <c r="N28115" t="s">
        <v>140</v>
      </c>
      <c r="O28115" t="s">
        <v>140</v>
      </c>
      <c r="P28115" t="s">
        <v>1016</v>
      </c>
      <c r="Q28115" t="s">
        <v>140</v>
      </c>
      <c r="R28115" t="s">
        <v>140</v>
      </c>
      <c r="S28115" t="s">
        <v>140</v>
      </c>
      <c r="T28115" t="s">
        <v>140</v>
      </c>
      <c r="U28115" t="s">
        <v>140</v>
      </c>
      <c r="V28115" t="s">
        <v>1147</v>
      </c>
      <c r="W28115" t="s">
        <v>140</v>
      </c>
    </row>
    <row r="28116" spans="1:23" x14ac:dyDescent="0.35">
      <c r="A28116" t="s">
        <v>23</v>
      </c>
      <c r="B28116" t="s">
        <v>1165</v>
      </c>
      <c r="C28116">
        <v>86</v>
      </c>
      <c r="D28116" t="s">
        <v>107</v>
      </c>
      <c r="E28116" t="s">
        <v>1098</v>
      </c>
      <c r="F28116" t="s">
        <v>1046</v>
      </c>
      <c r="G28116" t="s">
        <v>1014</v>
      </c>
      <c r="H28116" t="s">
        <v>140</v>
      </c>
      <c r="I28116" t="s">
        <v>1055</v>
      </c>
      <c r="J28116" t="s">
        <v>140</v>
      </c>
      <c r="K28116" t="s">
        <v>996</v>
      </c>
      <c r="L28116" t="s">
        <v>1055</v>
      </c>
      <c r="M28116" t="s">
        <v>140</v>
      </c>
      <c r="N28116" t="s">
        <v>140</v>
      </c>
      <c r="O28116" t="s">
        <v>140</v>
      </c>
      <c r="P28116" t="s">
        <v>140</v>
      </c>
      <c r="Q28116" t="s">
        <v>140</v>
      </c>
      <c r="R28116" t="s">
        <v>140</v>
      </c>
      <c r="S28116" t="s">
        <v>140</v>
      </c>
      <c r="T28116" t="s">
        <v>140</v>
      </c>
      <c r="U28116" t="s">
        <v>140</v>
      </c>
      <c r="V28116" t="s">
        <v>473</v>
      </c>
      <c r="W28116" t="s">
        <v>140</v>
      </c>
    </row>
    <row r="28117" spans="1:23" x14ac:dyDescent="0.35">
      <c r="A28117" t="s">
        <v>23</v>
      </c>
      <c r="B28117" t="s">
        <v>1166</v>
      </c>
      <c r="C28117">
        <v>118</v>
      </c>
      <c r="D28117" t="s">
        <v>109</v>
      </c>
      <c r="E28117" t="s">
        <v>940</v>
      </c>
      <c r="F28117" t="s">
        <v>1060</v>
      </c>
      <c r="G28117" t="s">
        <v>1017</v>
      </c>
      <c r="H28117" t="s">
        <v>140</v>
      </c>
      <c r="I28117" t="s">
        <v>140</v>
      </c>
      <c r="J28117" t="s">
        <v>140</v>
      </c>
      <c r="K28117" t="s">
        <v>501</v>
      </c>
      <c r="L28117" t="s">
        <v>140</v>
      </c>
      <c r="M28117" t="s">
        <v>140</v>
      </c>
      <c r="N28117" t="s">
        <v>140</v>
      </c>
      <c r="O28117" t="s">
        <v>140</v>
      </c>
      <c r="P28117" t="s">
        <v>140</v>
      </c>
      <c r="Q28117" t="s">
        <v>140</v>
      </c>
      <c r="R28117" t="s">
        <v>140</v>
      </c>
      <c r="S28117" t="s">
        <v>140</v>
      </c>
      <c r="T28117" t="s">
        <v>140</v>
      </c>
      <c r="U28117" t="s">
        <v>140</v>
      </c>
      <c r="V28117" t="s">
        <v>912</v>
      </c>
      <c r="W28117" t="s">
        <v>1008</v>
      </c>
    </row>
    <row r="28118" spans="1:23" x14ac:dyDescent="0.35">
      <c r="A28118" t="s">
        <v>24</v>
      </c>
      <c r="B28118" t="s">
        <v>1165</v>
      </c>
      <c r="C28118">
        <v>77</v>
      </c>
      <c r="D28118" t="s">
        <v>1098</v>
      </c>
      <c r="E28118" t="s">
        <v>140</v>
      </c>
      <c r="F28118" t="s">
        <v>140</v>
      </c>
      <c r="G28118" t="s">
        <v>140</v>
      </c>
      <c r="H28118" t="s">
        <v>140</v>
      </c>
      <c r="I28118" t="s">
        <v>1013</v>
      </c>
      <c r="J28118" t="s">
        <v>140</v>
      </c>
      <c r="K28118" t="s">
        <v>140</v>
      </c>
      <c r="L28118" t="s">
        <v>1013</v>
      </c>
      <c r="M28118" t="s">
        <v>140</v>
      </c>
      <c r="N28118" t="s">
        <v>140</v>
      </c>
      <c r="O28118" t="s">
        <v>140</v>
      </c>
      <c r="P28118" t="s">
        <v>1016</v>
      </c>
      <c r="Q28118" t="s">
        <v>140</v>
      </c>
      <c r="R28118" t="s">
        <v>140</v>
      </c>
      <c r="S28118" t="s">
        <v>140</v>
      </c>
      <c r="T28118" t="s">
        <v>140</v>
      </c>
      <c r="U28118" t="s">
        <v>140</v>
      </c>
      <c r="V28118" t="s">
        <v>1118</v>
      </c>
      <c r="W28118" t="s">
        <v>140</v>
      </c>
    </row>
    <row r="28119" spans="1:23" x14ac:dyDescent="0.35">
      <c r="A28119" t="s">
        <v>24</v>
      </c>
      <c r="B28119" t="s">
        <v>1166</v>
      </c>
      <c r="C28119">
        <v>130</v>
      </c>
      <c r="D28119" t="s">
        <v>1063</v>
      </c>
      <c r="E28119" t="s">
        <v>1017</v>
      </c>
      <c r="F28119" t="s">
        <v>140</v>
      </c>
      <c r="G28119" t="s">
        <v>140</v>
      </c>
      <c r="H28119" t="s">
        <v>140</v>
      </c>
      <c r="I28119" t="s">
        <v>140</v>
      </c>
      <c r="J28119" t="s">
        <v>140</v>
      </c>
      <c r="K28119" t="s">
        <v>1054</v>
      </c>
      <c r="L28119" t="s">
        <v>1009</v>
      </c>
      <c r="M28119" t="s">
        <v>140</v>
      </c>
      <c r="N28119" t="s">
        <v>140</v>
      </c>
      <c r="O28119" t="s">
        <v>140</v>
      </c>
      <c r="P28119" t="s">
        <v>140</v>
      </c>
      <c r="Q28119" t="s">
        <v>140</v>
      </c>
      <c r="R28119" t="s">
        <v>140</v>
      </c>
      <c r="S28119" t="s">
        <v>140</v>
      </c>
      <c r="T28119" t="s">
        <v>140</v>
      </c>
      <c r="U28119" t="s">
        <v>140</v>
      </c>
      <c r="V28119" t="s">
        <v>1120</v>
      </c>
      <c r="W28119" t="s">
        <v>1063</v>
      </c>
    </row>
    <row r="28120" spans="1:23" x14ac:dyDescent="0.35">
      <c r="A28120" t="s">
        <v>25</v>
      </c>
      <c r="B28120" t="s">
        <v>1165</v>
      </c>
      <c r="C28120">
        <v>88</v>
      </c>
      <c r="D28120" t="s">
        <v>1014</v>
      </c>
      <c r="E28120" t="s">
        <v>140</v>
      </c>
      <c r="F28120" t="s">
        <v>140</v>
      </c>
      <c r="G28120" t="s">
        <v>140</v>
      </c>
      <c r="H28120" t="s">
        <v>140</v>
      </c>
      <c r="I28120" t="s">
        <v>140</v>
      </c>
      <c r="J28120" t="s">
        <v>140</v>
      </c>
      <c r="K28120" t="s">
        <v>140</v>
      </c>
      <c r="L28120" t="s">
        <v>1021</v>
      </c>
      <c r="M28120" t="s">
        <v>140</v>
      </c>
      <c r="N28120" t="s">
        <v>1063</v>
      </c>
      <c r="O28120" t="s">
        <v>140</v>
      </c>
      <c r="P28120" t="s">
        <v>140</v>
      </c>
      <c r="Q28120" t="s">
        <v>140</v>
      </c>
      <c r="R28120" t="s">
        <v>140</v>
      </c>
      <c r="S28120" t="s">
        <v>1066</v>
      </c>
      <c r="T28120" t="s">
        <v>140</v>
      </c>
      <c r="U28120" t="s">
        <v>1018</v>
      </c>
      <c r="V28120" t="s">
        <v>1121</v>
      </c>
      <c r="W28120" t="s">
        <v>140</v>
      </c>
    </row>
    <row r="28121" spans="1:23" x14ac:dyDescent="0.35">
      <c r="A28121" t="s">
        <v>25</v>
      </c>
      <c r="B28121" t="s">
        <v>1166</v>
      </c>
      <c r="C28121">
        <v>116</v>
      </c>
      <c r="D28121" t="s">
        <v>939</v>
      </c>
      <c r="E28121" t="s">
        <v>140</v>
      </c>
      <c r="F28121" t="s">
        <v>140</v>
      </c>
      <c r="G28121" t="s">
        <v>140</v>
      </c>
      <c r="H28121" t="s">
        <v>140</v>
      </c>
      <c r="I28121" t="s">
        <v>1014</v>
      </c>
      <c r="J28121" t="s">
        <v>140</v>
      </c>
      <c r="K28121" t="s">
        <v>949</v>
      </c>
      <c r="L28121" t="s">
        <v>775</v>
      </c>
      <c r="M28121" t="s">
        <v>140</v>
      </c>
      <c r="N28121" t="s">
        <v>775</v>
      </c>
      <c r="O28121" t="s">
        <v>140</v>
      </c>
      <c r="P28121" t="s">
        <v>140</v>
      </c>
      <c r="Q28121" t="s">
        <v>140</v>
      </c>
      <c r="R28121" t="s">
        <v>140</v>
      </c>
      <c r="S28121" t="s">
        <v>1014</v>
      </c>
      <c r="T28121" t="s">
        <v>1098</v>
      </c>
      <c r="U28121" t="s">
        <v>1014</v>
      </c>
      <c r="V28121" t="s">
        <v>100</v>
      </c>
      <c r="W28121" t="s">
        <v>140</v>
      </c>
    </row>
    <row r="28122" spans="1:23" x14ac:dyDescent="0.35">
      <c r="A28122" t="s">
        <v>26</v>
      </c>
      <c r="B28122" t="s">
        <v>1165</v>
      </c>
      <c r="C28122">
        <v>96</v>
      </c>
      <c r="D28122" t="s">
        <v>949</v>
      </c>
      <c r="E28122" t="s">
        <v>140</v>
      </c>
      <c r="F28122" t="s">
        <v>140</v>
      </c>
      <c r="G28122" t="s">
        <v>140</v>
      </c>
      <c r="H28122" t="s">
        <v>140</v>
      </c>
      <c r="I28122" t="s">
        <v>1011</v>
      </c>
      <c r="J28122" t="s">
        <v>140</v>
      </c>
      <c r="K28122" t="s">
        <v>1066</v>
      </c>
      <c r="L28122" t="s">
        <v>1055</v>
      </c>
      <c r="M28122" t="s">
        <v>140</v>
      </c>
      <c r="N28122" t="s">
        <v>140</v>
      </c>
      <c r="O28122" t="s">
        <v>140</v>
      </c>
      <c r="P28122" t="s">
        <v>140</v>
      </c>
      <c r="Q28122" t="s">
        <v>140</v>
      </c>
      <c r="R28122" t="s">
        <v>140</v>
      </c>
      <c r="S28122" t="s">
        <v>140</v>
      </c>
      <c r="T28122" t="s">
        <v>140</v>
      </c>
      <c r="U28122" t="s">
        <v>949</v>
      </c>
      <c r="V28122" t="s">
        <v>806</v>
      </c>
      <c r="W28122" t="s">
        <v>140</v>
      </c>
    </row>
    <row r="28123" spans="1:23" x14ac:dyDescent="0.35">
      <c r="A28123" t="s">
        <v>26</v>
      </c>
      <c r="B28123" t="s">
        <v>1166</v>
      </c>
      <c r="C28123">
        <v>105</v>
      </c>
      <c r="D28123" t="s">
        <v>1063</v>
      </c>
      <c r="E28123" t="s">
        <v>140</v>
      </c>
      <c r="F28123" t="s">
        <v>140</v>
      </c>
      <c r="G28123" t="s">
        <v>140</v>
      </c>
      <c r="H28123" t="s">
        <v>140</v>
      </c>
      <c r="I28123" t="s">
        <v>140</v>
      </c>
      <c r="J28123" t="s">
        <v>140</v>
      </c>
      <c r="K28123" t="s">
        <v>1009</v>
      </c>
      <c r="L28123" t="s">
        <v>1004</v>
      </c>
      <c r="M28123" t="s">
        <v>140</v>
      </c>
      <c r="N28123" t="s">
        <v>1054</v>
      </c>
      <c r="O28123" t="s">
        <v>140</v>
      </c>
      <c r="P28123" t="s">
        <v>1054</v>
      </c>
      <c r="Q28123" t="s">
        <v>140</v>
      </c>
      <c r="R28123" t="s">
        <v>140</v>
      </c>
      <c r="S28123" t="s">
        <v>140</v>
      </c>
      <c r="T28123" t="s">
        <v>140</v>
      </c>
      <c r="U28123" t="s">
        <v>1012</v>
      </c>
      <c r="V28123" t="s">
        <v>500</v>
      </c>
      <c r="W28123" t="s">
        <v>140</v>
      </c>
    </row>
    <row r="28124" spans="1:23" x14ac:dyDescent="0.35">
      <c r="A28124" t="s">
        <v>27</v>
      </c>
      <c r="B28124" t="s">
        <v>1165</v>
      </c>
      <c r="C28124">
        <v>99</v>
      </c>
      <c r="D28124" t="s">
        <v>140</v>
      </c>
      <c r="E28124" t="s">
        <v>140</v>
      </c>
      <c r="F28124" t="s">
        <v>1011</v>
      </c>
      <c r="G28124" t="s">
        <v>140</v>
      </c>
      <c r="H28124" t="s">
        <v>140</v>
      </c>
      <c r="I28124" t="s">
        <v>140</v>
      </c>
      <c r="J28124" t="s">
        <v>140</v>
      </c>
      <c r="K28124" t="s">
        <v>140</v>
      </c>
      <c r="L28124" t="s">
        <v>515</v>
      </c>
      <c r="M28124" t="s">
        <v>140</v>
      </c>
      <c r="N28124" t="s">
        <v>140</v>
      </c>
      <c r="O28124" t="s">
        <v>140</v>
      </c>
      <c r="P28124" t="s">
        <v>140</v>
      </c>
      <c r="Q28124" t="s">
        <v>140</v>
      </c>
      <c r="R28124" t="s">
        <v>140</v>
      </c>
      <c r="S28124" t="s">
        <v>1016</v>
      </c>
      <c r="T28124" t="s">
        <v>140</v>
      </c>
      <c r="U28124" t="s">
        <v>940</v>
      </c>
      <c r="V28124" t="s">
        <v>1121</v>
      </c>
      <c r="W28124" t="s">
        <v>140</v>
      </c>
    </row>
    <row r="28125" spans="1:23" x14ac:dyDescent="0.35">
      <c r="A28125" t="s">
        <v>27</v>
      </c>
      <c r="B28125" t="s">
        <v>1166</v>
      </c>
      <c r="C28125">
        <v>104</v>
      </c>
      <c r="D28125" t="s">
        <v>140</v>
      </c>
      <c r="E28125" t="s">
        <v>140</v>
      </c>
      <c r="F28125" t="s">
        <v>140</v>
      </c>
      <c r="G28125" t="s">
        <v>1021</v>
      </c>
      <c r="H28125" t="s">
        <v>140</v>
      </c>
      <c r="I28125" t="s">
        <v>1021</v>
      </c>
      <c r="J28125" t="s">
        <v>140</v>
      </c>
      <c r="K28125" t="s">
        <v>140</v>
      </c>
      <c r="L28125" t="s">
        <v>775</v>
      </c>
      <c r="M28125" t="s">
        <v>140</v>
      </c>
      <c r="N28125" t="s">
        <v>1021</v>
      </c>
      <c r="O28125" t="s">
        <v>140</v>
      </c>
      <c r="P28125" t="s">
        <v>140</v>
      </c>
      <c r="Q28125" t="s">
        <v>140</v>
      </c>
      <c r="R28125" t="s">
        <v>140</v>
      </c>
      <c r="S28125" t="s">
        <v>140</v>
      </c>
      <c r="T28125" t="s">
        <v>140</v>
      </c>
      <c r="U28125" t="s">
        <v>775</v>
      </c>
      <c r="V28125" t="s">
        <v>1113</v>
      </c>
      <c r="W28125" t="s">
        <v>140</v>
      </c>
    </row>
    <row r="28126" spans="1:23" x14ac:dyDescent="0.35">
      <c r="A28126" t="s">
        <v>28</v>
      </c>
      <c r="B28126" t="s">
        <v>1165</v>
      </c>
      <c r="C28126">
        <v>85</v>
      </c>
      <c r="D28126" t="s">
        <v>1054</v>
      </c>
      <c r="E28126" t="s">
        <v>1020</v>
      </c>
      <c r="F28126" t="s">
        <v>140</v>
      </c>
      <c r="G28126" t="s">
        <v>1073</v>
      </c>
      <c r="H28126" t="s">
        <v>140</v>
      </c>
      <c r="I28126" t="s">
        <v>140</v>
      </c>
      <c r="J28126" t="s">
        <v>1013</v>
      </c>
      <c r="K28126" t="s">
        <v>824</v>
      </c>
      <c r="L28126" t="s">
        <v>1017</v>
      </c>
      <c r="M28126" t="s">
        <v>140</v>
      </c>
      <c r="N28126" t="s">
        <v>140</v>
      </c>
      <c r="O28126" t="s">
        <v>140</v>
      </c>
      <c r="P28126" t="s">
        <v>140</v>
      </c>
      <c r="Q28126" t="s">
        <v>140</v>
      </c>
      <c r="R28126" t="s">
        <v>140</v>
      </c>
      <c r="S28126" t="s">
        <v>949</v>
      </c>
      <c r="T28126" t="s">
        <v>1014</v>
      </c>
      <c r="U28126" t="s">
        <v>949</v>
      </c>
      <c r="V28126" t="s">
        <v>370</v>
      </c>
      <c r="W28126" t="s">
        <v>140</v>
      </c>
    </row>
    <row r="28127" spans="1:23" x14ac:dyDescent="0.35">
      <c r="A28127" t="s">
        <v>28</v>
      </c>
      <c r="B28127" t="s">
        <v>1166</v>
      </c>
      <c r="C28127">
        <v>122</v>
      </c>
      <c r="D28127" t="s">
        <v>1021</v>
      </c>
      <c r="E28127" t="s">
        <v>140</v>
      </c>
      <c r="F28127" t="s">
        <v>140</v>
      </c>
      <c r="G28127" t="s">
        <v>140</v>
      </c>
      <c r="H28127" t="s">
        <v>140</v>
      </c>
      <c r="I28127" t="s">
        <v>140</v>
      </c>
      <c r="J28127" t="s">
        <v>140</v>
      </c>
      <c r="K28127" t="s">
        <v>1055</v>
      </c>
      <c r="L28127" t="s">
        <v>140</v>
      </c>
      <c r="M28127" t="s">
        <v>140</v>
      </c>
      <c r="N28127" t="s">
        <v>1021</v>
      </c>
      <c r="O28127" t="s">
        <v>140</v>
      </c>
      <c r="P28127" t="s">
        <v>140</v>
      </c>
      <c r="Q28127" t="s">
        <v>140</v>
      </c>
      <c r="R28127" t="s">
        <v>140</v>
      </c>
      <c r="S28127" t="s">
        <v>1013</v>
      </c>
      <c r="T28127" t="s">
        <v>140</v>
      </c>
      <c r="U28127" t="s">
        <v>1021</v>
      </c>
      <c r="V28127" t="s">
        <v>933</v>
      </c>
      <c r="W28127" t="s">
        <v>1009</v>
      </c>
    </row>
    <row r="28128" spans="1:23" x14ac:dyDescent="0.35">
      <c r="A28128" t="s">
        <v>29</v>
      </c>
      <c r="B28128" t="s">
        <v>1165</v>
      </c>
      <c r="C28128">
        <v>94</v>
      </c>
      <c r="D28128" t="s">
        <v>1011</v>
      </c>
      <c r="E28128" t="s">
        <v>140</v>
      </c>
      <c r="F28128" t="s">
        <v>140</v>
      </c>
      <c r="G28128" t="s">
        <v>949</v>
      </c>
      <c r="H28128" t="s">
        <v>140</v>
      </c>
      <c r="I28128" t="s">
        <v>140</v>
      </c>
      <c r="J28128" t="s">
        <v>140</v>
      </c>
      <c r="K28128" t="s">
        <v>140</v>
      </c>
      <c r="L28128" t="s">
        <v>1021</v>
      </c>
      <c r="M28128" t="s">
        <v>140</v>
      </c>
      <c r="N28128" t="s">
        <v>1021</v>
      </c>
      <c r="O28128" t="s">
        <v>140</v>
      </c>
      <c r="P28128" t="s">
        <v>140</v>
      </c>
      <c r="Q28128" t="s">
        <v>140</v>
      </c>
      <c r="R28128" t="s">
        <v>140</v>
      </c>
      <c r="S28128" t="s">
        <v>140</v>
      </c>
      <c r="T28128" t="s">
        <v>140</v>
      </c>
      <c r="U28128" t="s">
        <v>775</v>
      </c>
      <c r="V28128" t="s">
        <v>987</v>
      </c>
      <c r="W28128" t="s">
        <v>140</v>
      </c>
    </row>
    <row r="28129" spans="1:23" x14ac:dyDescent="0.35">
      <c r="A28129" t="s">
        <v>29</v>
      </c>
      <c r="B28129" t="s">
        <v>1166</v>
      </c>
      <c r="C28129">
        <v>110</v>
      </c>
      <c r="D28129" t="s">
        <v>140</v>
      </c>
      <c r="E28129" t="s">
        <v>1019</v>
      </c>
      <c r="F28129" t="s">
        <v>140</v>
      </c>
      <c r="G28129" t="s">
        <v>140</v>
      </c>
      <c r="H28129" t="s">
        <v>140</v>
      </c>
      <c r="I28129" t="s">
        <v>140</v>
      </c>
      <c r="J28129" t="s">
        <v>140</v>
      </c>
      <c r="K28129" t="s">
        <v>1019</v>
      </c>
      <c r="L28129" t="s">
        <v>1051</v>
      </c>
      <c r="M28129" t="s">
        <v>140</v>
      </c>
      <c r="N28129" t="s">
        <v>140</v>
      </c>
      <c r="O28129" t="s">
        <v>140</v>
      </c>
      <c r="P28129" t="s">
        <v>140</v>
      </c>
      <c r="Q28129" t="s">
        <v>1019</v>
      </c>
      <c r="R28129" t="s">
        <v>140</v>
      </c>
      <c r="S28129" t="s">
        <v>140</v>
      </c>
      <c r="T28129" t="s">
        <v>140</v>
      </c>
      <c r="U28129" t="s">
        <v>1055</v>
      </c>
      <c r="V28129" t="s">
        <v>928</v>
      </c>
      <c r="W28129" t="s">
        <v>140</v>
      </c>
    </row>
    <row r="28130" spans="1:23" x14ac:dyDescent="0.35">
      <c r="A28130" t="s">
        <v>30</v>
      </c>
      <c r="B28130" t="s">
        <v>1165</v>
      </c>
      <c r="C28130">
        <v>91</v>
      </c>
      <c r="D28130" t="s">
        <v>140</v>
      </c>
      <c r="E28130" t="s">
        <v>1014</v>
      </c>
      <c r="F28130" t="s">
        <v>140</v>
      </c>
      <c r="G28130" t="s">
        <v>140</v>
      </c>
      <c r="H28130" t="s">
        <v>140</v>
      </c>
      <c r="I28130" t="s">
        <v>140</v>
      </c>
      <c r="J28130" t="s">
        <v>140</v>
      </c>
      <c r="K28130" t="s">
        <v>140</v>
      </c>
      <c r="L28130" t="s">
        <v>775</v>
      </c>
      <c r="M28130" t="s">
        <v>140</v>
      </c>
      <c r="N28130" t="s">
        <v>140</v>
      </c>
      <c r="O28130" t="s">
        <v>140</v>
      </c>
      <c r="P28130" t="s">
        <v>140</v>
      </c>
      <c r="Q28130" t="s">
        <v>140</v>
      </c>
      <c r="R28130" t="s">
        <v>140</v>
      </c>
      <c r="S28130" t="s">
        <v>140</v>
      </c>
      <c r="T28130" t="s">
        <v>140</v>
      </c>
      <c r="U28130" t="s">
        <v>869</v>
      </c>
      <c r="V28130" t="s">
        <v>839</v>
      </c>
      <c r="W28130" t="s">
        <v>140</v>
      </c>
    </row>
    <row r="28131" spans="1:23" x14ac:dyDescent="0.35">
      <c r="A28131" t="s">
        <v>30</v>
      </c>
      <c r="B28131" t="s">
        <v>1166</v>
      </c>
      <c r="C28131">
        <v>111</v>
      </c>
      <c r="D28131" t="s">
        <v>949</v>
      </c>
      <c r="E28131" t="s">
        <v>140</v>
      </c>
      <c r="F28131" t="s">
        <v>140</v>
      </c>
      <c r="G28131" t="s">
        <v>140</v>
      </c>
      <c r="H28131" t="s">
        <v>140</v>
      </c>
      <c r="I28131" t="s">
        <v>140</v>
      </c>
      <c r="J28131" t="s">
        <v>1016</v>
      </c>
      <c r="K28131" t="s">
        <v>1060</v>
      </c>
      <c r="L28131" t="s">
        <v>733</v>
      </c>
      <c r="M28131" t="s">
        <v>1012</v>
      </c>
      <c r="N28131" t="s">
        <v>140</v>
      </c>
      <c r="O28131" t="s">
        <v>140</v>
      </c>
      <c r="P28131" t="s">
        <v>140</v>
      </c>
      <c r="Q28131" t="s">
        <v>140</v>
      </c>
      <c r="R28131" t="s">
        <v>140</v>
      </c>
      <c r="S28131" t="s">
        <v>140</v>
      </c>
      <c r="T28131" t="s">
        <v>140</v>
      </c>
      <c r="U28131" t="s">
        <v>140</v>
      </c>
      <c r="V28131" t="s">
        <v>114</v>
      </c>
      <c r="W28131" t="s">
        <v>939</v>
      </c>
    </row>
    <row r="28132" spans="1:23" x14ac:dyDescent="0.35">
      <c r="A28132" t="s">
        <v>31</v>
      </c>
      <c r="B28132" t="s">
        <v>1165</v>
      </c>
      <c r="C28132">
        <v>132</v>
      </c>
      <c r="D28132" t="s">
        <v>841</v>
      </c>
      <c r="E28132" t="s">
        <v>1073</v>
      </c>
      <c r="F28132" t="s">
        <v>996</v>
      </c>
      <c r="G28132" t="s">
        <v>1017</v>
      </c>
      <c r="H28132" t="s">
        <v>1051</v>
      </c>
      <c r="I28132" t="s">
        <v>940</v>
      </c>
      <c r="J28132" t="s">
        <v>140</v>
      </c>
      <c r="K28132" t="s">
        <v>1014</v>
      </c>
      <c r="L28132" t="s">
        <v>1007</v>
      </c>
      <c r="M28132" t="s">
        <v>140</v>
      </c>
      <c r="N28132" t="s">
        <v>1021</v>
      </c>
      <c r="O28132" t="s">
        <v>140</v>
      </c>
      <c r="P28132" t="s">
        <v>1008</v>
      </c>
      <c r="Q28132" t="s">
        <v>140</v>
      </c>
      <c r="R28132" t="s">
        <v>140</v>
      </c>
      <c r="S28132" t="s">
        <v>140</v>
      </c>
      <c r="T28132" t="s">
        <v>140</v>
      </c>
      <c r="U28132" t="s">
        <v>1016</v>
      </c>
      <c r="V28132" t="s">
        <v>885</v>
      </c>
      <c r="W28132" t="s">
        <v>1098</v>
      </c>
    </row>
    <row r="28133" spans="1:23" x14ac:dyDescent="0.35">
      <c r="A28133" t="s">
        <v>31</v>
      </c>
      <c r="B28133" t="s">
        <v>1166</v>
      </c>
      <c r="C28133">
        <v>75</v>
      </c>
      <c r="D28133" t="s">
        <v>113</v>
      </c>
      <c r="E28133" t="s">
        <v>345</v>
      </c>
      <c r="F28133" t="s">
        <v>548</v>
      </c>
      <c r="G28133" t="s">
        <v>1054</v>
      </c>
      <c r="H28133" t="s">
        <v>140</v>
      </c>
      <c r="I28133" t="s">
        <v>140</v>
      </c>
      <c r="J28133" t="s">
        <v>140</v>
      </c>
      <c r="K28133" t="s">
        <v>1054</v>
      </c>
      <c r="L28133" t="s">
        <v>954</v>
      </c>
      <c r="M28133" t="s">
        <v>140</v>
      </c>
      <c r="N28133" t="s">
        <v>1054</v>
      </c>
      <c r="O28133" t="s">
        <v>140</v>
      </c>
      <c r="P28133" t="s">
        <v>1054</v>
      </c>
      <c r="Q28133" t="s">
        <v>140</v>
      </c>
      <c r="R28133" t="s">
        <v>1054</v>
      </c>
      <c r="S28133" t="s">
        <v>140</v>
      </c>
      <c r="T28133" t="s">
        <v>140</v>
      </c>
      <c r="U28133" t="s">
        <v>1054</v>
      </c>
      <c r="V28133" t="s">
        <v>957</v>
      </c>
      <c r="W28133" t="s">
        <v>140</v>
      </c>
    </row>
    <row r="28134" spans="1:23" x14ac:dyDescent="0.35">
      <c r="A28134" t="s">
        <v>32</v>
      </c>
      <c r="B28134" t="s">
        <v>1165</v>
      </c>
      <c r="C28134">
        <v>1843</v>
      </c>
      <c r="D28134" t="s">
        <v>1050</v>
      </c>
      <c r="E28134" t="s">
        <v>1012</v>
      </c>
      <c r="F28134" t="s">
        <v>1009</v>
      </c>
      <c r="G28134" t="s">
        <v>1016</v>
      </c>
      <c r="H28134" t="s">
        <v>1022</v>
      </c>
      <c r="I28134" t="s">
        <v>1016</v>
      </c>
      <c r="J28134" t="s">
        <v>140</v>
      </c>
      <c r="K28134" t="s">
        <v>1063</v>
      </c>
      <c r="L28134" t="s">
        <v>1055</v>
      </c>
      <c r="M28134" t="s">
        <v>140</v>
      </c>
      <c r="N28134" t="s">
        <v>1022</v>
      </c>
      <c r="O28134" t="s">
        <v>1022</v>
      </c>
      <c r="P28134" t="s">
        <v>140</v>
      </c>
      <c r="Q28134" t="s">
        <v>1022</v>
      </c>
      <c r="R28134" t="s">
        <v>1022</v>
      </c>
      <c r="S28134" t="s">
        <v>1016</v>
      </c>
      <c r="T28134" t="s">
        <v>140</v>
      </c>
      <c r="U28134" t="s">
        <v>1098</v>
      </c>
      <c r="V28134" t="s">
        <v>943</v>
      </c>
      <c r="W28134" t="s">
        <v>1010</v>
      </c>
    </row>
    <row r="28135" spans="1:23" x14ac:dyDescent="0.35">
      <c r="A28135" t="s">
        <v>32</v>
      </c>
      <c r="B28135" t="s">
        <v>1166</v>
      </c>
      <c r="C28135">
        <v>3079</v>
      </c>
      <c r="D28135" t="s">
        <v>1018</v>
      </c>
      <c r="E28135" t="s">
        <v>1055</v>
      </c>
      <c r="F28135" t="s">
        <v>775</v>
      </c>
      <c r="G28135" t="s">
        <v>1009</v>
      </c>
      <c r="H28135" t="s">
        <v>1013</v>
      </c>
      <c r="I28135" t="s">
        <v>1009</v>
      </c>
      <c r="J28135" t="s">
        <v>1008</v>
      </c>
      <c r="K28135" t="s">
        <v>1043</v>
      </c>
      <c r="L28135" t="s">
        <v>1011</v>
      </c>
      <c r="M28135" t="s">
        <v>1022</v>
      </c>
      <c r="N28135" t="s">
        <v>1010</v>
      </c>
      <c r="O28135" t="s">
        <v>140</v>
      </c>
      <c r="P28135" t="s">
        <v>1022</v>
      </c>
      <c r="Q28135" t="s">
        <v>1008</v>
      </c>
      <c r="R28135" t="s">
        <v>1022</v>
      </c>
      <c r="S28135" t="s">
        <v>1010</v>
      </c>
      <c r="T28135" t="s">
        <v>1022</v>
      </c>
      <c r="U28135" t="s">
        <v>1063</v>
      </c>
      <c r="V28135" t="s">
        <v>112</v>
      </c>
      <c r="W28135" t="s">
        <v>1013</v>
      </c>
    </row>
    <row r="28137" spans="1:23" x14ac:dyDescent="0.35">
      <c r="A28137" t="s">
        <v>2162</v>
      </c>
    </row>
    <row r="28138" spans="1:23" x14ac:dyDescent="0.35">
      <c r="A28138" t="s">
        <v>2</v>
      </c>
      <c r="B28138" t="s">
        <v>1659</v>
      </c>
      <c r="C28138" t="s">
        <v>3</v>
      </c>
      <c r="D28138" t="s">
        <v>2140</v>
      </c>
      <c r="E28138" t="s">
        <v>2141</v>
      </c>
      <c r="F28138" t="s">
        <v>2142</v>
      </c>
      <c r="G28138" t="s">
        <v>2143</v>
      </c>
      <c r="H28138" t="s">
        <v>2144</v>
      </c>
      <c r="I28138" t="s">
        <v>2145</v>
      </c>
      <c r="J28138" t="s">
        <v>2146</v>
      </c>
      <c r="K28138" t="s">
        <v>2147</v>
      </c>
      <c r="L28138" t="s">
        <v>2148</v>
      </c>
      <c r="M28138" t="s">
        <v>2149</v>
      </c>
      <c r="N28138" t="s">
        <v>2150</v>
      </c>
      <c r="O28138" t="s">
        <v>2151</v>
      </c>
      <c r="P28138" t="s">
        <v>2152</v>
      </c>
      <c r="Q28138" t="s">
        <v>2153</v>
      </c>
      <c r="R28138" t="s">
        <v>2154</v>
      </c>
      <c r="S28138" t="s">
        <v>2155</v>
      </c>
      <c r="T28138" t="s">
        <v>2156</v>
      </c>
      <c r="U28138" t="s">
        <v>1220</v>
      </c>
      <c r="V28138" t="s">
        <v>2157</v>
      </c>
      <c r="W28138" t="s">
        <v>136</v>
      </c>
    </row>
    <row r="28139" spans="1:23" x14ac:dyDescent="0.35">
      <c r="A28139" t="s">
        <v>8</v>
      </c>
      <c r="B28139" t="s">
        <v>1660</v>
      </c>
      <c r="C28139">
        <v>81</v>
      </c>
      <c r="D28139" t="s">
        <v>345</v>
      </c>
      <c r="E28139" t="s">
        <v>1066</v>
      </c>
      <c r="F28139" t="s">
        <v>954</v>
      </c>
      <c r="G28139" t="s">
        <v>1046</v>
      </c>
      <c r="H28139" t="s">
        <v>1010</v>
      </c>
      <c r="I28139" t="s">
        <v>140</v>
      </c>
      <c r="J28139" t="s">
        <v>140</v>
      </c>
      <c r="K28139" t="s">
        <v>1009</v>
      </c>
      <c r="L28139" t="s">
        <v>1009</v>
      </c>
      <c r="M28139" t="s">
        <v>140</v>
      </c>
      <c r="N28139" t="s">
        <v>1014</v>
      </c>
      <c r="O28139" t="s">
        <v>140</v>
      </c>
      <c r="P28139" t="s">
        <v>1009</v>
      </c>
      <c r="Q28139" t="s">
        <v>1014</v>
      </c>
      <c r="R28139" t="s">
        <v>140</v>
      </c>
      <c r="S28139" t="s">
        <v>140</v>
      </c>
      <c r="T28139" t="s">
        <v>140</v>
      </c>
      <c r="U28139" t="s">
        <v>1013</v>
      </c>
      <c r="V28139" t="s">
        <v>811</v>
      </c>
      <c r="W28139" t="s">
        <v>140</v>
      </c>
    </row>
    <row r="28140" spans="1:23" x14ac:dyDescent="0.35">
      <c r="A28140" t="s">
        <v>8</v>
      </c>
      <c r="B28140" t="s">
        <v>1661</v>
      </c>
      <c r="C28140">
        <v>123</v>
      </c>
      <c r="D28140" t="s">
        <v>824</v>
      </c>
      <c r="E28140" t="s">
        <v>140</v>
      </c>
      <c r="F28140" t="s">
        <v>140</v>
      </c>
      <c r="G28140" t="s">
        <v>140</v>
      </c>
      <c r="H28140" t="s">
        <v>1063</v>
      </c>
      <c r="I28140" t="s">
        <v>140</v>
      </c>
      <c r="J28140" t="s">
        <v>140</v>
      </c>
      <c r="K28140" t="s">
        <v>1021</v>
      </c>
      <c r="L28140" t="s">
        <v>1054</v>
      </c>
      <c r="M28140" t="s">
        <v>140</v>
      </c>
      <c r="N28140" t="s">
        <v>140</v>
      </c>
      <c r="O28140" t="s">
        <v>140</v>
      </c>
      <c r="P28140" t="s">
        <v>140</v>
      </c>
      <c r="Q28140" t="s">
        <v>140</v>
      </c>
      <c r="R28140" t="s">
        <v>140</v>
      </c>
      <c r="S28140" t="s">
        <v>140</v>
      </c>
      <c r="T28140" t="s">
        <v>140</v>
      </c>
      <c r="U28140" t="s">
        <v>345</v>
      </c>
      <c r="V28140" t="s">
        <v>640</v>
      </c>
      <c r="W28140" t="s">
        <v>140</v>
      </c>
    </row>
    <row r="28141" spans="1:23" x14ac:dyDescent="0.35">
      <c r="A28141" t="s">
        <v>9</v>
      </c>
      <c r="B28141" t="s">
        <v>1660</v>
      </c>
      <c r="C28141">
        <v>91</v>
      </c>
      <c r="D28141" t="s">
        <v>1055</v>
      </c>
      <c r="E28141" t="s">
        <v>140</v>
      </c>
      <c r="F28141" t="s">
        <v>140</v>
      </c>
      <c r="G28141" t="s">
        <v>140</v>
      </c>
      <c r="H28141" t="s">
        <v>140</v>
      </c>
      <c r="I28141" t="s">
        <v>140</v>
      </c>
      <c r="J28141" t="s">
        <v>140</v>
      </c>
      <c r="K28141" t="s">
        <v>1051</v>
      </c>
      <c r="L28141" t="s">
        <v>949</v>
      </c>
      <c r="M28141" t="s">
        <v>140</v>
      </c>
      <c r="N28141" t="s">
        <v>140</v>
      </c>
      <c r="O28141" t="s">
        <v>140</v>
      </c>
      <c r="P28141" t="s">
        <v>140</v>
      </c>
      <c r="Q28141" t="s">
        <v>1012</v>
      </c>
      <c r="R28141" t="s">
        <v>1012</v>
      </c>
      <c r="S28141" t="s">
        <v>1019</v>
      </c>
      <c r="T28141" t="s">
        <v>140</v>
      </c>
      <c r="U28141" t="s">
        <v>949</v>
      </c>
      <c r="V28141" t="s">
        <v>986</v>
      </c>
      <c r="W28141" t="s">
        <v>140</v>
      </c>
    </row>
    <row r="28142" spans="1:23" x14ac:dyDescent="0.35">
      <c r="A28142" t="s">
        <v>9</v>
      </c>
      <c r="B28142" t="s">
        <v>1661</v>
      </c>
      <c r="C28142">
        <v>109</v>
      </c>
      <c r="D28142" t="s">
        <v>140</v>
      </c>
      <c r="E28142" t="s">
        <v>140</v>
      </c>
      <c r="F28142" t="s">
        <v>140</v>
      </c>
      <c r="G28142" t="s">
        <v>1009</v>
      </c>
      <c r="H28142" t="s">
        <v>140</v>
      </c>
      <c r="I28142" t="s">
        <v>140</v>
      </c>
      <c r="J28142" t="s">
        <v>140</v>
      </c>
      <c r="K28142" t="s">
        <v>1009</v>
      </c>
      <c r="L28142" t="s">
        <v>949</v>
      </c>
      <c r="M28142" t="s">
        <v>140</v>
      </c>
      <c r="N28142" t="s">
        <v>1009</v>
      </c>
      <c r="O28142" t="s">
        <v>140</v>
      </c>
      <c r="P28142" t="s">
        <v>140</v>
      </c>
      <c r="Q28142" t="s">
        <v>140</v>
      </c>
      <c r="R28142" t="s">
        <v>140</v>
      </c>
      <c r="S28142" t="s">
        <v>140</v>
      </c>
      <c r="T28142" t="s">
        <v>140</v>
      </c>
      <c r="U28142" t="s">
        <v>1062</v>
      </c>
      <c r="V28142" t="s">
        <v>92</v>
      </c>
      <c r="W28142" t="s">
        <v>1009</v>
      </c>
    </row>
    <row r="28143" spans="1:23" x14ac:dyDescent="0.35">
      <c r="A28143" t="s">
        <v>10</v>
      </c>
      <c r="B28143" t="s">
        <v>1660</v>
      </c>
      <c r="C28143">
        <v>72</v>
      </c>
      <c r="D28143" t="s">
        <v>1055</v>
      </c>
      <c r="E28143" t="s">
        <v>1062</v>
      </c>
      <c r="F28143" t="s">
        <v>140</v>
      </c>
      <c r="G28143" t="s">
        <v>140</v>
      </c>
      <c r="H28143" t="s">
        <v>140</v>
      </c>
      <c r="I28143" t="s">
        <v>929</v>
      </c>
      <c r="J28143" t="s">
        <v>140</v>
      </c>
      <c r="K28143" t="s">
        <v>1050</v>
      </c>
      <c r="L28143" t="s">
        <v>1060</v>
      </c>
      <c r="M28143" t="s">
        <v>140</v>
      </c>
      <c r="N28143" t="s">
        <v>140</v>
      </c>
      <c r="O28143" t="s">
        <v>140</v>
      </c>
      <c r="P28143" t="s">
        <v>140</v>
      </c>
      <c r="Q28143" t="s">
        <v>140</v>
      </c>
      <c r="R28143" t="s">
        <v>140</v>
      </c>
      <c r="S28143" t="s">
        <v>140</v>
      </c>
      <c r="T28143" t="s">
        <v>140</v>
      </c>
      <c r="U28143" t="s">
        <v>1066</v>
      </c>
      <c r="V28143" t="s">
        <v>1088</v>
      </c>
      <c r="W28143" t="s">
        <v>140</v>
      </c>
    </row>
    <row r="28144" spans="1:23" x14ac:dyDescent="0.35">
      <c r="A28144" t="s">
        <v>10</v>
      </c>
      <c r="B28144" t="s">
        <v>1661</v>
      </c>
      <c r="C28144">
        <v>136</v>
      </c>
      <c r="D28144" t="s">
        <v>1010</v>
      </c>
      <c r="E28144" t="s">
        <v>1055</v>
      </c>
      <c r="F28144" t="s">
        <v>1014</v>
      </c>
      <c r="G28144" t="s">
        <v>140</v>
      </c>
      <c r="H28144" t="s">
        <v>140</v>
      </c>
      <c r="I28144" t="s">
        <v>140</v>
      </c>
      <c r="J28144" t="s">
        <v>140</v>
      </c>
      <c r="K28144" t="s">
        <v>1054</v>
      </c>
      <c r="L28144" t="s">
        <v>140</v>
      </c>
      <c r="M28144" t="s">
        <v>1014</v>
      </c>
      <c r="N28144" t="s">
        <v>140</v>
      </c>
      <c r="O28144" t="s">
        <v>140</v>
      </c>
      <c r="P28144" t="s">
        <v>140</v>
      </c>
      <c r="Q28144" t="s">
        <v>140</v>
      </c>
      <c r="R28144" t="s">
        <v>140</v>
      </c>
      <c r="S28144" t="s">
        <v>140</v>
      </c>
      <c r="T28144" t="s">
        <v>140</v>
      </c>
      <c r="U28144" t="s">
        <v>1063</v>
      </c>
      <c r="V28144" t="s">
        <v>1025</v>
      </c>
      <c r="W28144" t="s">
        <v>1009</v>
      </c>
    </row>
    <row r="28145" spans="1:23" x14ac:dyDescent="0.35">
      <c r="A28145" t="s">
        <v>11</v>
      </c>
      <c r="B28145" t="s">
        <v>1660</v>
      </c>
      <c r="C28145">
        <v>99</v>
      </c>
      <c r="D28145" t="s">
        <v>939</v>
      </c>
      <c r="E28145" t="s">
        <v>140</v>
      </c>
      <c r="F28145" t="s">
        <v>140</v>
      </c>
      <c r="G28145" t="s">
        <v>1009</v>
      </c>
      <c r="H28145" t="s">
        <v>140</v>
      </c>
      <c r="I28145" t="s">
        <v>140</v>
      </c>
      <c r="J28145" t="s">
        <v>140</v>
      </c>
      <c r="K28145" t="s">
        <v>1013</v>
      </c>
      <c r="L28145" t="s">
        <v>1060</v>
      </c>
      <c r="M28145" t="s">
        <v>140</v>
      </c>
      <c r="N28145" t="s">
        <v>140</v>
      </c>
      <c r="O28145" t="s">
        <v>140</v>
      </c>
      <c r="P28145" t="s">
        <v>140</v>
      </c>
      <c r="Q28145" t="s">
        <v>140</v>
      </c>
      <c r="R28145" t="s">
        <v>140</v>
      </c>
      <c r="S28145" t="s">
        <v>140</v>
      </c>
      <c r="T28145" t="s">
        <v>140</v>
      </c>
      <c r="U28145" t="s">
        <v>1011</v>
      </c>
      <c r="V28145" t="s">
        <v>100</v>
      </c>
      <c r="W28145" t="s">
        <v>1013</v>
      </c>
    </row>
    <row r="28146" spans="1:23" x14ac:dyDescent="0.35">
      <c r="A28146" t="s">
        <v>11</v>
      </c>
      <c r="B28146" t="s">
        <v>1661</v>
      </c>
      <c r="C28146">
        <v>107</v>
      </c>
      <c r="D28146" t="s">
        <v>140</v>
      </c>
      <c r="E28146" t="s">
        <v>140</v>
      </c>
      <c r="F28146" t="s">
        <v>140</v>
      </c>
      <c r="G28146" t="s">
        <v>140</v>
      </c>
      <c r="H28146" t="s">
        <v>140</v>
      </c>
      <c r="I28146" t="s">
        <v>140</v>
      </c>
      <c r="J28146" t="s">
        <v>140</v>
      </c>
      <c r="K28146" t="s">
        <v>140</v>
      </c>
      <c r="L28146" t="s">
        <v>1019</v>
      </c>
      <c r="M28146" t="s">
        <v>140</v>
      </c>
      <c r="N28146" t="s">
        <v>140</v>
      </c>
      <c r="O28146" t="s">
        <v>140</v>
      </c>
      <c r="P28146" t="s">
        <v>140</v>
      </c>
      <c r="Q28146" t="s">
        <v>1021</v>
      </c>
      <c r="R28146" t="s">
        <v>140</v>
      </c>
      <c r="S28146" t="s">
        <v>140</v>
      </c>
      <c r="T28146" t="s">
        <v>140</v>
      </c>
      <c r="U28146" t="s">
        <v>140</v>
      </c>
      <c r="V28146" t="s">
        <v>514</v>
      </c>
      <c r="W28146" t="s">
        <v>1058</v>
      </c>
    </row>
    <row r="28147" spans="1:23" x14ac:dyDescent="0.35">
      <c r="A28147" t="s">
        <v>12</v>
      </c>
      <c r="B28147" t="s">
        <v>1660</v>
      </c>
      <c r="C28147">
        <v>93</v>
      </c>
      <c r="D28147" t="s">
        <v>1052</v>
      </c>
      <c r="E28147" t="s">
        <v>1011</v>
      </c>
      <c r="F28147" t="s">
        <v>140</v>
      </c>
      <c r="G28147" t="s">
        <v>1046</v>
      </c>
      <c r="H28147" t="s">
        <v>1011</v>
      </c>
      <c r="I28147" t="s">
        <v>1052</v>
      </c>
      <c r="J28147" t="s">
        <v>954</v>
      </c>
      <c r="K28147" t="s">
        <v>1003</v>
      </c>
      <c r="L28147" t="s">
        <v>1064</v>
      </c>
      <c r="M28147" t="s">
        <v>140</v>
      </c>
      <c r="N28147" t="s">
        <v>140</v>
      </c>
      <c r="O28147" t="s">
        <v>140</v>
      </c>
      <c r="P28147" t="s">
        <v>140</v>
      </c>
      <c r="Q28147" t="s">
        <v>140</v>
      </c>
      <c r="R28147" t="s">
        <v>140</v>
      </c>
      <c r="S28147" t="s">
        <v>1063</v>
      </c>
      <c r="T28147" t="s">
        <v>140</v>
      </c>
      <c r="U28147" t="s">
        <v>1046</v>
      </c>
      <c r="V28147" t="s">
        <v>263</v>
      </c>
      <c r="W28147" t="s">
        <v>140</v>
      </c>
    </row>
    <row r="28148" spans="1:23" x14ac:dyDescent="0.35">
      <c r="A28148" t="s">
        <v>12</v>
      </c>
      <c r="B28148" t="s">
        <v>1661</v>
      </c>
      <c r="C28148">
        <v>116</v>
      </c>
      <c r="D28148" t="s">
        <v>733</v>
      </c>
      <c r="E28148" t="s">
        <v>527</v>
      </c>
      <c r="F28148" t="s">
        <v>1021</v>
      </c>
      <c r="G28148" t="s">
        <v>1058</v>
      </c>
      <c r="H28148" t="s">
        <v>1060</v>
      </c>
      <c r="I28148" t="s">
        <v>929</v>
      </c>
      <c r="J28148" t="s">
        <v>140</v>
      </c>
      <c r="K28148" t="s">
        <v>548</v>
      </c>
      <c r="L28148" t="s">
        <v>775</v>
      </c>
      <c r="M28148" t="s">
        <v>140</v>
      </c>
      <c r="N28148" t="s">
        <v>140</v>
      </c>
      <c r="O28148" t="s">
        <v>775</v>
      </c>
      <c r="P28148" t="s">
        <v>140</v>
      </c>
      <c r="Q28148" t="s">
        <v>140</v>
      </c>
      <c r="R28148" t="s">
        <v>140</v>
      </c>
      <c r="S28148" t="s">
        <v>140</v>
      </c>
      <c r="T28148" t="s">
        <v>140</v>
      </c>
      <c r="U28148" t="s">
        <v>949</v>
      </c>
      <c r="V28148" t="s">
        <v>658</v>
      </c>
      <c r="W28148" t="s">
        <v>1043</v>
      </c>
    </row>
    <row r="28149" spans="1:23" x14ac:dyDescent="0.35">
      <c r="A28149" t="s">
        <v>13</v>
      </c>
      <c r="B28149" t="s">
        <v>1660</v>
      </c>
      <c r="C28149">
        <v>50</v>
      </c>
      <c r="D28149" t="s">
        <v>1044</v>
      </c>
      <c r="E28149" t="s">
        <v>777</v>
      </c>
      <c r="F28149" t="s">
        <v>1051</v>
      </c>
      <c r="G28149" t="s">
        <v>140</v>
      </c>
      <c r="H28149" t="s">
        <v>1019</v>
      </c>
      <c r="I28149" t="s">
        <v>140</v>
      </c>
      <c r="J28149" t="s">
        <v>140</v>
      </c>
      <c r="K28149" t="s">
        <v>140</v>
      </c>
      <c r="L28149" t="s">
        <v>1014</v>
      </c>
      <c r="M28149" t="s">
        <v>140</v>
      </c>
      <c r="N28149" t="s">
        <v>140</v>
      </c>
      <c r="O28149" t="s">
        <v>140</v>
      </c>
      <c r="P28149" t="s">
        <v>140</v>
      </c>
      <c r="Q28149" t="s">
        <v>140</v>
      </c>
      <c r="R28149" t="s">
        <v>140</v>
      </c>
      <c r="S28149" t="s">
        <v>140</v>
      </c>
      <c r="T28149" t="s">
        <v>140</v>
      </c>
      <c r="U28149" t="s">
        <v>140</v>
      </c>
      <c r="V28149" t="s">
        <v>767</v>
      </c>
      <c r="W28149" t="s">
        <v>140</v>
      </c>
    </row>
    <row r="28150" spans="1:23" x14ac:dyDescent="0.35">
      <c r="A28150" t="s">
        <v>13</v>
      </c>
      <c r="B28150" t="s">
        <v>1661</v>
      </c>
      <c r="C28150">
        <v>155</v>
      </c>
      <c r="D28150" t="s">
        <v>967</v>
      </c>
      <c r="E28150" t="s">
        <v>1020</v>
      </c>
      <c r="F28150" t="s">
        <v>1011</v>
      </c>
      <c r="G28150" t="s">
        <v>1016</v>
      </c>
      <c r="H28150" t="s">
        <v>664</v>
      </c>
      <c r="I28150" t="s">
        <v>1016</v>
      </c>
      <c r="J28150" t="s">
        <v>1055</v>
      </c>
      <c r="K28150" t="s">
        <v>775</v>
      </c>
      <c r="L28150" t="s">
        <v>1046</v>
      </c>
      <c r="M28150" t="s">
        <v>140</v>
      </c>
      <c r="N28150" t="s">
        <v>1009</v>
      </c>
      <c r="O28150" t="s">
        <v>140</v>
      </c>
      <c r="P28150" t="s">
        <v>140</v>
      </c>
      <c r="Q28150" t="s">
        <v>140</v>
      </c>
      <c r="R28150" t="s">
        <v>140</v>
      </c>
      <c r="S28150" t="s">
        <v>140</v>
      </c>
      <c r="T28150" t="s">
        <v>140</v>
      </c>
      <c r="U28150" t="s">
        <v>140</v>
      </c>
      <c r="V28150" t="s">
        <v>542</v>
      </c>
      <c r="W28150" t="s">
        <v>1058</v>
      </c>
    </row>
    <row r="28151" spans="1:23" x14ac:dyDescent="0.35">
      <c r="A28151" t="s">
        <v>14</v>
      </c>
      <c r="B28151" t="s">
        <v>1660</v>
      </c>
      <c r="C28151">
        <v>91</v>
      </c>
      <c r="D28151" t="s">
        <v>875</v>
      </c>
      <c r="E28151" t="s">
        <v>1073</v>
      </c>
      <c r="F28151" t="s">
        <v>1046</v>
      </c>
      <c r="G28151" t="s">
        <v>1017</v>
      </c>
      <c r="H28151" t="s">
        <v>1017</v>
      </c>
      <c r="I28151" t="s">
        <v>1017</v>
      </c>
      <c r="J28151" t="s">
        <v>140</v>
      </c>
      <c r="K28151" t="s">
        <v>140</v>
      </c>
      <c r="L28151" t="s">
        <v>1013</v>
      </c>
      <c r="M28151" t="s">
        <v>1017</v>
      </c>
      <c r="N28151" t="s">
        <v>140</v>
      </c>
      <c r="O28151" t="s">
        <v>140</v>
      </c>
      <c r="P28151" t="s">
        <v>140</v>
      </c>
      <c r="Q28151" t="s">
        <v>140</v>
      </c>
      <c r="R28151" t="s">
        <v>140</v>
      </c>
      <c r="S28151" t="s">
        <v>1021</v>
      </c>
      <c r="T28151" t="s">
        <v>140</v>
      </c>
      <c r="U28151" t="s">
        <v>1050</v>
      </c>
      <c r="V28151" t="s">
        <v>923</v>
      </c>
      <c r="W28151" t="s">
        <v>140</v>
      </c>
    </row>
    <row r="28152" spans="1:23" x14ac:dyDescent="0.35">
      <c r="A28152" t="s">
        <v>14</v>
      </c>
      <c r="B28152" t="s">
        <v>1661</v>
      </c>
      <c r="C28152">
        <v>112</v>
      </c>
      <c r="D28152" t="s">
        <v>515</v>
      </c>
      <c r="E28152" t="s">
        <v>1061</v>
      </c>
      <c r="F28152" t="s">
        <v>875</v>
      </c>
      <c r="G28152" t="s">
        <v>775</v>
      </c>
      <c r="H28152" t="s">
        <v>939</v>
      </c>
      <c r="I28152" t="s">
        <v>140</v>
      </c>
      <c r="J28152" t="s">
        <v>1054</v>
      </c>
      <c r="K28152" t="s">
        <v>1043</v>
      </c>
      <c r="L28152" t="s">
        <v>1048</v>
      </c>
      <c r="M28152" t="s">
        <v>140</v>
      </c>
      <c r="N28152" t="s">
        <v>140</v>
      </c>
      <c r="O28152" t="s">
        <v>140</v>
      </c>
      <c r="P28152" t="s">
        <v>140</v>
      </c>
      <c r="Q28152" t="s">
        <v>1012</v>
      </c>
      <c r="R28152" t="s">
        <v>1012</v>
      </c>
      <c r="S28152" t="s">
        <v>140</v>
      </c>
      <c r="T28152" t="s">
        <v>140</v>
      </c>
      <c r="U28152" t="s">
        <v>1043</v>
      </c>
      <c r="V28152" t="s">
        <v>680</v>
      </c>
      <c r="W28152" t="s">
        <v>140</v>
      </c>
    </row>
    <row r="28153" spans="1:23" x14ac:dyDescent="0.35">
      <c r="A28153" t="s">
        <v>15</v>
      </c>
      <c r="B28153" t="s">
        <v>1660</v>
      </c>
      <c r="C28153">
        <v>85</v>
      </c>
      <c r="D28153" t="s">
        <v>1058</v>
      </c>
      <c r="E28153" t="s">
        <v>1004</v>
      </c>
      <c r="F28153" t="s">
        <v>1016</v>
      </c>
      <c r="G28153" t="s">
        <v>140</v>
      </c>
      <c r="H28153" t="s">
        <v>140</v>
      </c>
      <c r="I28153" t="s">
        <v>140</v>
      </c>
      <c r="J28153" t="s">
        <v>140</v>
      </c>
      <c r="K28153" t="s">
        <v>954</v>
      </c>
      <c r="L28153" t="s">
        <v>140</v>
      </c>
      <c r="M28153" t="s">
        <v>140</v>
      </c>
      <c r="N28153" t="s">
        <v>140</v>
      </c>
      <c r="O28153" t="s">
        <v>140</v>
      </c>
      <c r="P28153" t="s">
        <v>140</v>
      </c>
      <c r="Q28153" t="s">
        <v>140</v>
      </c>
      <c r="R28153" t="s">
        <v>140</v>
      </c>
      <c r="S28153" t="s">
        <v>140</v>
      </c>
      <c r="T28153" t="s">
        <v>140</v>
      </c>
      <c r="U28153" t="s">
        <v>140</v>
      </c>
      <c r="V28153" t="s">
        <v>806</v>
      </c>
      <c r="W28153" t="s">
        <v>140</v>
      </c>
    </row>
    <row r="28154" spans="1:23" x14ac:dyDescent="0.35">
      <c r="A28154" t="s">
        <v>15</v>
      </c>
      <c r="B28154" t="s">
        <v>1661</v>
      </c>
      <c r="C28154">
        <v>120</v>
      </c>
      <c r="D28154" t="s">
        <v>140</v>
      </c>
      <c r="E28154" t="s">
        <v>1063</v>
      </c>
      <c r="F28154" t="s">
        <v>1063</v>
      </c>
      <c r="G28154" t="s">
        <v>1009</v>
      </c>
      <c r="H28154" t="s">
        <v>140</v>
      </c>
      <c r="I28154" t="s">
        <v>1063</v>
      </c>
      <c r="J28154" t="s">
        <v>140</v>
      </c>
      <c r="K28154" t="s">
        <v>1063</v>
      </c>
      <c r="L28154" t="s">
        <v>1007</v>
      </c>
      <c r="M28154" t="s">
        <v>140</v>
      </c>
      <c r="N28154" t="s">
        <v>1063</v>
      </c>
      <c r="O28154" t="s">
        <v>140</v>
      </c>
      <c r="P28154" t="s">
        <v>140</v>
      </c>
      <c r="Q28154" t="s">
        <v>140</v>
      </c>
      <c r="R28154" t="s">
        <v>140</v>
      </c>
      <c r="S28154" t="s">
        <v>1063</v>
      </c>
      <c r="T28154" t="s">
        <v>140</v>
      </c>
      <c r="U28154" t="s">
        <v>140</v>
      </c>
      <c r="V28154" t="s">
        <v>974</v>
      </c>
      <c r="W28154" t="s">
        <v>1063</v>
      </c>
    </row>
    <row r="28155" spans="1:23" x14ac:dyDescent="0.35">
      <c r="A28155" t="s">
        <v>16</v>
      </c>
      <c r="B28155" t="s">
        <v>1660</v>
      </c>
      <c r="C28155">
        <v>116</v>
      </c>
      <c r="D28155" t="s">
        <v>140</v>
      </c>
      <c r="E28155" t="s">
        <v>140</v>
      </c>
      <c r="F28155" t="s">
        <v>140</v>
      </c>
      <c r="G28155" t="s">
        <v>140</v>
      </c>
      <c r="H28155" t="s">
        <v>140</v>
      </c>
      <c r="I28155" t="s">
        <v>1014</v>
      </c>
      <c r="J28155" t="s">
        <v>140</v>
      </c>
      <c r="K28155" t="s">
        <v>140</v>
      </c>
      <c r="L28155" t="s">
        <v>1098</v>
      </c>
      <c r="M28155" t="s">
        <v>140</v>
      </c>
      <c r="N28155" t="s">
        <v>1063</v>
      </c>
      <c r="O28155" t="s">
        <v>140</v>
      </c>
      <c r="P28155" t="s">
        <v>140</v>
      </c>
      <c r="Q28155" t="s">
        <v>140</v>
      </c>
      <c r="R28155" t="s">
        <v>140</v>
      </c>
      <c r="S28155" t="s">
        <v>140</v>
      </c>
      <c r="T28155" t="s">
        <v>140</v>
      </c>
      <c r="U28155" t="s">
        <v>1013</v>
      </c>
      <c r="V28155" t="s">
        <v>918</v>
      </c>
      <c r="W28155" t="s">
        <v>140</v>
      </c>
    </row>
    <row r="28156" spans="1:23" x14ac:dyDescent="0.35">
      <c r="A28156" t="s">
        <v>16</v>
      </c>
      <c r="B28156" t="s">
        <v>1661</v>
      </c>
      <c r="C28156">
        <v>89</v>
      </c>
      <c r="D28156" t="s">
        <v>1058</v>
      </c>
      <c r="E28156" t="s">
        <v>140</v>
      </c>
      <c r="F28156" t="s">
        <v>140</v>
      </c>
      <c r="G28156" t="s">
        <v>140</v>
      </c>
      <c r="H28156" t="s">
        <v>140</v>
      </c>
      <c r="I28156" t="s">
        <v>140</v>
      </c>
      <c r="J28156" t="s">
        <v>140</v>
      </c>
      <c r="K28156" t="s">
        <v>939</v>
      </c>
      <c r="L28156" t="s">
        <v>1009</v>
      </c>
      <c r="M28156" t="s">
        <v>140</v>
      </c>
      <c r="N28156" t="s">
        <v>140</v>
      </c>
      <c r="O28156" t="s">
        <v>140</v>
      </c>
      <c r="P28156" t="s">
        <v>140</v>
      </c>
      <c r="Q28156" t="s">
        <v>140</v>
      </c>
      <c r="R28156" t="s">
        <v>140</v>
      </c>
      <c r="S28156" t="s">
        <v>1017</v>
      </c>
      <c r="T28156" t="s">
        <v>140</v>
      </c>
      <c r="U28156" t="s">
        <v>1009</v>
      </c>
      <c r="V28156" t="s">
        <v>100</v>
      </c>
      <c r="W28156" t="s">
        <v>1063</v>
      </c>
    </row>
    <row r="28157" spans="1:23" x14ac:dyDescent="0.35">
      <c r="A28157" t="s">
        <v>17</v>
      </c>
      <c r="B28157" t="s">
        <v>1660</v>
      </c>
      <c r="C28157">
        <v>81</v>
      </c>
      <c r="D28157" t="s">
        <v>1011</v>
      </c>
      <c r="E28157" t="s">
        <v>1017</v>
      </c>
      <c r="F28157" t="s">
        <v>140</v>
      </c>
      <c r="G28157" t="s">
        <v>1011</v>
      </c>
      <c r="H28157" t="s">
        <v>140</v>
      </c>
      <c r="I28157" t="s">
        <v>140</v>
      </c>
      <c r="J28157" t="s">
        <v>140</v>
      </c>
      <c r="K28157" t="s">
        <v>977</v>
      </c>
      <c r="L28157" t="s">
        <v>1017</v>
      </c>
      <c r="M28157" t="s">
        <v>140</v>
      </c>
      <c r="N28157" t="s">
        <v>140</v>
      </c>
      <c r="O28157" t="s">
        <v>140</v>
      </c>
      <c r="P28157" t="s">
        <v>140</v>
      </c>
      <c r="Q28157" t="s">
        <v>140</v>
      </c>
      <c r="R28157" t="s">
        <v>140</v>
      </c>
      <c r="S28157" t="s">
        <v>1063</v>
      </c>
      <c r="T28157" t="s">
        <v>140</v>
      </c>
      <c r="U28157" t="s">
        <v>1055</v>
      </c>
      <c r="V28157" t="s">
        <v>114</v>
      </c>
      <c r="W28157" t="s">
        <v>140</v>
      </c>
    </row>
    <row r="28158" spans="1:23" x14ac:dyDescent="0.35">
      <c r="A28158" t="s">
        <v>17</v>
      </c>
      <c r="B28158" t="s">
        <v>1661</v>
      </c>
      <c r="C28158">
        <v>122</v>
      </c>
      <c r="D28158" t="s">
        <v>1023</v>
      </c>
      <c r="E28158" t="s">
        <v>1055</v>
      </c>
      <c r="F28158" t="s">
        <v>140</v>
      </c>
      <c r="G28158" t="s">
        <v>775</v>
      </c>
      <c r="H28158" t="s">
        <v>1013</v>
      </c>
      <c r="I28158" t="s">
        <v>775</v>
      </c>
      <c r="J28158" t="s">
        <v>140</v>
      </c>
      <c r="K28158" t="s">
        <v>775</v>
      </c>
      <c r="L28158" t="s">
        <v>345</v>
      </c>
      <c r="M28158" t="s">
        <v>140</v>
      </c>
      <c r="N28158" t="s">
        <v>140</v>
      </c>
      <c r="O28158" t="s">
        <v>140</v>
      </c>
      <c r="P28158" t="s">
        <v>140</v>
      </c>
      <c r="Q28158" t="s">
        <v>140</v>
      </c>
      <c r="R28158" t="s">
        <v>140</v>
      </c>
      <c r="S28158" t="s">
        <v>140</v>
      </c>
      <c r="T28158" t="s">
        <v>140</v>
      </c>
      <c r="U28158" t="s">
        <v>140</v>
      </c>
      <c r="V28158" t="s">
        <v>748</v>
      </c>
      <c r="W28158" t="s">
        <v>1060</v>
      </c>
    </row>
    <row r="28159" spans="1:23" x14ac:dyDescent="0.35">
      <c r="A28159" t="s">
        <v>18</v>
      </c>
      <c r="B28159" t="s">
        <v>1660</v>
      </c>
      <c r="C28159">
        <v>75</v>
      </c>
      <c r="D28159" t="s">
        <v>1048</v>
      </c>
      <c r="E28159" t="s">
        <v>1058</v>
      </c>
      <c r="F28159" t="s">
        <v>1019</v>
      </c>
      <c r="G28159" t="s">
        <v>140</v>
      </c>
      <c r="H28159" t="s">
        <v>140</v>
      </c>
      <c r="I28159" t="s">
        <v>140</v>
      </c>
      <c r="J28159" t="s">
        <v>1063</v>
      </c>
      <c r="K28159" t="s">
        <v>1063</v>
      </c>
      <c r="L28159" t="s">
        <v>1019</v>
      </c>
      <c r="M28159" t="s">
        <v>140</v>
      </c>
      <c r="N28159" t="s">
        <v>1016</v>
      </c>
      <c r="O28159" t="s">
        <v>140</v>
      </c>
      <c r="P28159" t="s">
        <v>140</v>
      </c>
      <c r="Q28159" t="s">
        <v>140</v>
      </c>
      <c r="R28159" t="s">
        <v>140</v>
      </c>
      <c r="S28159" t="s">
        <v>140</v>
      </c>
      <c r="T28159" t="s">
        <v>140</v>
      </c>
      <c r="U28159" t="s">
        <v>1046</v>
      </c>
      <c r="V28159" t="s">
        <v>1114</v>
      </c>
      <c r="W28159" t="s">
        <v>140</v>
      </c>
    </row>
    <row r="28160" spans="1:23" x14ac:dyDescent="0.35">
      <c r="A28160" t="s">
        <v>18</v>
      </c>
      <c r="B28160" t="s">
        <v>1661</v>
      </c>
      <c r="C28160">
        <v>129</v>
      </c>
      <c r="D28160" t="s">
        <v>875</v>
      </c>
      <c r="E28160" t="s">
        <v>140</v>
      </c>
      <c r="F28160" t="s">
        <v>1008</v>
      </c>
      <c r="G28160" t="s">
        <v>140</v>
      </c>
      <c r="H28160" t="s">
        <v>1008</v>
      </c>
      <c r="I28160" t="s">
        <v>140</v>
      </c>
      <c r="J28160" t="s">
        <v>140</v>
      </c>
      <c r="K28160" t="s">
        <v>140</v>
      </c>
      <c r="L28160" t="s">
        <v>1008</v>
      </c>
      <c r="M28160" t="s">
        <v>140</v>
      </c>
      <c r="N28160" t="s">
        <v>140</v>
      </c>
      <c r="O28160" t="s">
        <v>140</v>
      </c>
      <c r="P28160" t="s">
        <v>1013</v>
      </c>
      <c r="Q28160" t="s">
        <v>140</v>
      </c>
      <c r="R28160" t="s">
        <v>140</v>
      </c>
      <c r="S28160" t="s">
        <v>140</v>
      </c>
      <c r="T28160" t="s">
        <v>1016</v>
      </c>
      <c r="U28160" t="s">
        <v>1050</v>
      </c>
      <c r="V28160" t="s">
        <v>943</v>
      </c>
      <c r="W28160" t="s">
        <v>1013</v>
      </c>
    </row>
    <row r="28161" spans="1:23" x14ac:dyDescent="0.35">
      <c r="A28161" t="s">
        <v>19</v>
      </c>
      <c r="B28161" t="s">
        <v>1660</v>
      </c>
      <c r="C28161">
        <v>68</v>
      </c>
      <c r="D28161" t="s">
        <v>1017</v>
      </c>
      <c r="E28161" t="s">
        <v>733</v>
      </c>
      <c r="F28161" t="s">
        <v>939</v>
      </c>
      <c r="G28161" t="s">
        <v>1063</v>
      </c>
      <c r="H28161" t="s">
        <v>140</v>
      </c>
      <c r="I28161" t="s">
        <v>140</v>
      </c>
      <c r="J28161" t="s">
        <v>140</v>
      </c>
      <c r="K28161" t="s">
        <v>1050</v>
      </c>
      <c r="L28161" t="s">
        <v>1017</v>
      </c>
      <c r="M28161" t="s">
        <v>140</v>
      </c>
      <c r="N28161" t="s">
        <v>140</v>
      </c>
      <c r="O28161" t="s">
        <v>140</v>
      </c>
      <c r="P28161" t="s">
        <v>140</v>
      </c>
      <c r="Q28161" t="s">
        <v>140</v>
      </c>
      <c r="R28161" t="s">
        <v>140</v>
      </c>
      <c r="S28161" t="s">
        <v>140</v>
      </c>
      <c r="T28161" t="s">
        <v>140</v>
      </c>
      <c r="U28161" t="s">
        <v>140</v>
      </c>
      <c r="V28161" t="s">
        <v>717</v>
      </c>
      <c r="W28161" t="s">
        <v>140</v>
      </c>
    </row>
    <row r="28162" spans="1:23" x14ac:dyDescent="0.35">
      <c r="A28162" t="s">
        <v>19</v>
      </c>
      <c r="B28162" t="s">
        <v>1661</v>
      </c>
      <c r="C28162">
        <v>138</v>
      </c>
      <c r="D28162" t="s">
        <v>971</v>
      </c>
      <c r="E28162" t="s">
        <v>140</v>
      </c>
      <c r="F28162" t="s">
        <v>1012</v>
      </c>
      <c r="G28162" t="s">
        <v>140</v>
      </c>
      <c r="H28162" t="s">
        <v>140</v>
      </c>
      <c r="I28162" t="s">
        <v>140</v>
      </c>
      <c r="J28162" t="s">
        <v>140</v>
      </c>
      <c r="K28162" t="s">
        <v>1010</v>
      </c>
      <c r="L28162" t="s">
        <v>1054</v>
      </c>
      <c r="M28162" t="s">
        <v>140</v>
      </c>
      <c r="N28162" t="s">
        <v>1008</v>
      </c>
      <c r="O28162" t="s">
        <v>140</v>
      </c>
      <c r="P28162" t="s">
        <v>140</v>
      </c>
      <c r="Q28162" t="s">
        <v>140</v>
      </c>
      <c r="R28162" t="s">
        <v>140</v>
      </c>
      <c r="S28162" t="s">
        <v>140</v>
      </c>
      <c r="T28162" t="s">
        <v>140</v>
      </c>
      <c r="U28162" t="s">
        <v>1009</v>
      </c>
      <c r="V28162" t="s">
        <v>768</v>
      </c>
      <c r="W28162" t="s">
        <v>1013</v>
      </c>
    </row>
    <row r="28163" spans="1:23" x14ac:dyDescent="0.35">
      <c r="A28163" t="s">
        <v>20</v>
      </c>
      <c r="B28163" t="s">
        <v>1660</v>
      </c>
      <c r="C28163">
        <v>78</v>
      </c>
      <c r="D28163" t="s">
        <v>716</v>
      </c>
      <c r="E28163" t="s">
        <v>1016</v>
      </c>
      <c r="F28163" t="s">
        <v>1068</v>
      </c>
      <c r="G28163" t="s">
        <v>140</v>
      </c>
      <c r="H28163" t="s">
        <v>140</v>
      </c>
      <c r="I28163" t="s">
        <v>140</v>
      </c>
      <c r="J28163" t="s">
        <v>140</v>
      </c>
      <c r="K28163" t="s">
        <v>1004</v>
      </c>
      <c r="L28163" t="s">
        <v>1018</v>
      </c>
      <c r="M28163" t="s">
        <v>140</v>
      </c>
      <c r="N28163" t="s">
        <v>140</v>
      </c>
      <c r="O28163" t="s">
        <v>1019</v>
      </c>
      <c r="P28163" t="s">
        <v>140</v>
      </c>
      <c r="Q28163" t="s">
        <v>140</v>
      </c>
      <c r="R28163" t="s">
        <v>140</v>
      </c>
      <c r="S28163" t="s">
        <v>140</v>
      </c>
      <c r="T28163" t="s">
        <v>140</v>
      </c>
      <c r="U28163" t="s">
        <v>140</v>
      </c>
      <c r="V28163" t="s">
        <v>680</v>
      </c>
      <c r="W28163" t="s">
        <v>140</v>
      </c>
    </row>
    <row r="28164" spans="1:23" x14ac:dyDescent="0.35">
      <c r="A28164" t="s">
        <v>20</v>
      </c>
      <c r="B28164" t="s">
        <v>1661</v>
      </c>
      <c r="C28164">
        <v>128</v>
      </c>
      <c r="D28164" t="s">
        <v>875</v>
      </c>
      <c r="E28164" t="s">
        <v>1010</v>
      </c>
      <c r="F28164" t="s">
        <v>949</v>
      </c>
      <c r="G28164" t="s">
        <v>1010</v>
      </c>
      <c r="H28164" t="s">
        <v>140</v>
      </c>
      <c r="I28164" t="s">
        <v>949</v>
      </c>
      <c r="J28164" t="s">
        <v>140</v>
      </c>
      <c r="K28164" t="s">
        <v>775</v>
      </c>
      <c r="L28164" t="s">
        <v>1055</v>
      </c>
      <c r="M28164" t="s">
        <v>140</v>
      </c>
      <c r="N28164" t="s">
        <v>140</v>
      </c>
      <c r="O28164" t="s">
        <v>140</v>
      </c>
      <c r="P28164" t="s">
        <v>140</v>
      </c>
      <c r="Q28164" t="s">
        <v>140</v>
      </c>
      <c r="R28164" t="s">
        <v>140</v>
      </c>
      <c r="S28164" t="s">
        <v>140</v>
      </c>
      <c r="T28164" t="s">
        <v>140</v>
      </c>
      <c r="U28164" t="s">
        <v>1008</v>
      </c>
      <c r="V28164" t="s">
        <v>1122</v>
      </c>
      <c r="W28164" t="s">
        <v>1010</v>
      </c>
    </row>
    <row r="28165" spans="1:23" x14ac:dyDescent="0.35">
      <c r="A28165" t="s">
        <v>21</v>
      </c>
      <c r="B28165" t="s">
        <v>1660</v>
      </c>
      <c r="C28165">
        <v>71</v>
      </c>
      <c r="D28165" t="s">
        <v>1073</v>
      </c>
      <c r="E28165" t="s">
        <v>140</v>
      </c>
      <c r="F28165" t="s">
        <v>140</v>
      </c>
      <c r="G28165" t="s">
        <v>140</v>
      </c>
      <c r="H28165" t="s">
        <v>140</v>
      </c>
      <c r="I28165" t="s">
        <v>140</v>
      </c>
      <c r="J28165" t="s">
        <v>140</v>
      </c>
      <c r="K28165" t="s">
        <v>1073</v>
      </c>
      <c r="L28165" t="s">
        <v>1017</v>
      </c>
      <c r="M28165" t="s">
        <v>140</v>
      </c>
      <c r="N28165" t="s">
        <v>1017</v>
      </c>
      <c r="O28165" t="s">
        <v>140</v>
      </c>
      <c r="P28165" t="s">
        <v>140</v>
      </c>
      <c r="Q28165" t="s">
        <v>1073</v>
      </c>
      <c r="R28165" t="s">
        <v>1017</v>
      </c>
      <c r="S28165" t="s">
        <v>1017</v>
      </c>
      <c r="T28165" t="s">
        <v>140</v>
      </c>
      <c r="U28165" t="s">
        <v>140</v>
      </c>
      <c r="V28165" t="s">
        <v>130</v>
      </c>
      <c r="W28165" t="s">
        <v>140</v>
      </c>
    </row>
    <row r="28166" spans="1:23" x14ac:dyDescent="0.35">
      <c r="A28166" t="s">
        <v>21</v>
      </c>
      <c r="B28166" t="s">
        <v>1661</v>
      </c>
      <c r="C28166">
        <v>139</v>
      </c>
      <c r="D28166" t="s">
        <v>1068</v>
      </c>
      <c r="E28166" t="s">
        <v>1017</v>
      </c>
      <c r="F28166" t="s">
        <v>140</v>
      </c>
      <c r="G28166" t="s">
        <v>1014</v>
      </c>
      <c r="H28166" t="s">
        <v>140</v>
      </c>
      <c r="I28166" t="s">
        <v>140</v>
      </c>
      <c r="J28166" t="s">
        <v>140</v>
      </c>
      <c r="K28166" t="s">
        <v>1048</v>
      </c>
      <c r="L28166" t="s">
        <v>140</v>
      </c>
      <c r="M28166" t="s">
        <v>140</v>
      </c>
      <c r="N28166" t="s">
        <v>140</v>
      </c>
      <c r="O28166" t="s">
        <v>140</v>
      </c>
      <c r="P28166" t="s">
        <v>140</v>
      </c>
      <c r="Q28166" t="s">
        <v>140</v>
      </c>
      <c r="R28166" t="s">
        <v>140</v>
      </c>
      <c r="S28166" t="s">
        <v>140</v>
      </c>
      <c r="T28166" t="s">
        <v>140</v>
      </c>
      <c r="U28166" t="s">
        <v>1043</v>
      </c>
      <c r="V28166" t="s">
        <v>986</v>
      </c>
      <c r="W28166" t="s">
        <v>140</v>
      </c>
    </row>
    <row r="28167" spans="1:23" x14ac:dyDescent="0.35">
      <c r="A28167" t="s">
        <v>22</v>
      </c>
      <c r="B28167" t="s">
        <v>1660</v>
      </c>
      <c r="C28167">
        <v>81</v>
      </c>
      <c r="D28167" t="s">
        <v>140</v>
      </c>
      <c r="E28167" t="s">
        <v>140</v>
      </c>
      <c r="F28167" t="s">
        <v>140</v>
      </c>
      <c r="G28167" t="s">
        <v>140</v>
      </c>
      <c r="H28167" t="s">
        <v>140</v>
      </c>
      <c r="I28167" t="s">
        <v>940</v>
      </c>
      <c r="J28167" t="s">
        <v>140</v>
      </c>
      <c r="K28167" t="s">
        <v>140</v>
      </c>
      <c r="L28167" t="s">
        <v>140</v>
      </c>
      <c r="M28167" t="s">
        <v>140</v>
      </c>
      <c r="N28167" t="s">
        <v>140</v>
      </c>
      <c r="O28167" t="s">
        <v>140</v>
      </c>
      <c r="P28167" t="s">
        <v>140</v>
      </c>
      <c r="Q28167" t="s">
        <v>140</v>
      </c>
      <c r="R28167" t="s">
        <v>140</v>
      </c>
      <c r="S28167" t="s">
        <v>775</v>
      </c>
      <c r="T28167" t="s">
        <v>140</v>
      </c>
      <c r="U28167" t="s">
        <v>940</v>
      </c>
      <c r="V28167" t="s">
        <v>858</v>
      </c>
      <c r="W28167" t="s">
        <v>140</v>
      </c>
    </row>
    <row r="28168" spans="1:23" x14ac:dyDescent="0.35">
      <c r="A28168" t="s">
        <v>22</v>
      </c>
      <c r="B28168" t="s">
        <v>1661</v>
      </c>
      <c r="C28168">
        <v>128</v>
      </c>
      <c r="D28168" t="s">
        <v>1012</v>
      </c>
      <c r="E28168" t="s">
        <v>140</v>
      </c>
      <c r="F28168" t="s">
        <v>140</v>
      </c>
      <c r="G28168" t="s">
        <v>1012</v>
      </c>
      <c r="H28168" t="s">
        <v>140</v>
      </c>
      <c r="I28168" t="s">
        <v>140</v>
      </c>
      <c r="J28168" t="s">
        <v>140</v>
      </c>
      <c r="K28168" t="s">
        <v>140</v>
      </c>
      <c r="L28168" t="s">
        <v>1058</v>
      </c>
      <c r="M28168" t="s">
        <v>140</v>
      </c>
      <c r="N28168" t="s">
        <v>1010</v>
      </c>
      <c r="O28168" t="s">
        <v>140</v>
      </c>
      <c r="P28168" t="s">
        <v>1010</v>
      </c>
      <c r="Q28168" t="s">
        <v>140</v>
      </c>
      <c r="R28168" t="s">
        <v>140</v>
      </c>
      <c r="S28168" t="s">
        <v>140</v>
      </c>
      <c r="T28168" t="s">
        <v>140</v>
      </c>
      <c r="U28168" t="s">
        <v>775</v>
      </c>
      <c r="V28168" t="s">
        <v>1143</v>
      </c>
      <c r="W28168" t="s">
        <v>140</v>
      </c>
    </row>
    <row r="28169" spans="1:23" x14ac:dyDescent="0.35">
      <c r="A28169" t="s">
        <v>23</v>
      </c>
      <c r="B28169" t="s">
        <v>1660</v>
      </c>
      <c r="C28169">
        <v>41</v>
      </c>
      <c r="D28169" t="s">
        <v>1021</v>
      </c>
      <c r="E28169" t="s">
        <v>140</v>
      </c>
      <c r="F28169" t="s">
        <v>140</v>
      </c>
      <c r="G28169" t="s">
        <v>140</v>
      </c>
      <c r="H28169" t="s">
        <v>140</v>
      </c>
      <c r="I28169" t="s">
        <v>1020</v>
      </c>
      <c r="J28169" t="s">
        <v>140</v>
      </c>
      <c r="K28169" t="s">
        <v>1052</v>
      </c>
      <c r="L28169" t="s">
        <v>140</v>
      </c>
      <c r="M28169" t="s">
        <v>140</v>
      </c>
      <c r="N28169" t="s">
        <v>140</v>
      </c>
      <c r="O28169" t="s">
        <v>140</v>
      </c>
      <c r="P28169" t="s">
        <v>140</v>
      </c>
      <c r="Q28169" t="s">
        <v>140</v>
      </c>
      <c r="R28169" t="s">
        <v>140</v>
      </c>
      <c r="S28169" t="s">
        <v>140</v>
      </c>
      <c r="T28169" t="s">
        <v>140</v>
      </c>
      <c r="U28169" t="s">
        <v>140</v>
      </c>
      <c r="V28169" t="s">
        <v>1025</v>
      </c>
      <c r="W28169" t="s">
        <v>140</v>
      </c>
    </row>
    <row r="28170" spans="1:23" x14ac:dyDescent="0.35">
      <c r="A28170" t="s">
        <v>23</v>
      </c>
      <c r="B28170" t="s">
        <v>1661</v>
      </c>
      <c r="C28170">
        <v>163</v>
      </c>
      <c r="D28170" t="s">
        <v>131</v>
      </c>
      <c r="E28170" t="s">
        <v>1073</v>
      </c>
      <c r="F28170" t="s">
        <v>971</v>
      </c>
      <c r="G28170" t="s">
        <v>1011</v>
      </c>
      <c r="H28170" t="s">
        <v>140</v>
      </c>
      <c r="I28170" t="s">
        <v>140</v>
      </c>
      <c r="J28170" t="s">
        <v>140</v>
      </c>
      <c r="K28170" t="s">
        <v>1061</v>
      </c>
      <c r="L28170" t="s">
        <v>1009</v>
      </c>
      <c r="M28170" t="s">
        <v>140</v>
      </c>
      <c r="N28170" t="s">
        <v>140</v>
      </c>
      <c r="O28170" t="s">
        <v>140</v>
      </c>
      <c r="P28170" t="s">
        <v>140</v>
      </c>
      <c r="Q28170" t="s">
        <v>140</v>
      </c>
      <c r="R28170" t="s">
        <v>140</v>
      </c>
      <c r="S28170" t="s">
        <v>140</v>
      </c>
      <c r="T28170" t="s">
        <v>140</v>
      </c>
      <c r="U28170" t="s">
        <v>140</v>
      </c>
      <c r="V28170" t="s">
        <v>972</v>
      </c>
      <c r="W28170" t="s">
        <v>1008</v>
      </c>
    </row>
    <row r="28171" spans="1:23" x14ac:dyDescent="0.35">
      <c r="A28171" t="s">
        <v>24</v>
      </c>
      <c r="B28171" t="s">
        <v>1660</v>
      </c>
      <c r="C28171">
        <v>106</v>
      </c>
      <c r="D28171" t="s">
        <v>1021</v>
      </c>
      <c r="E28171" t="s">
        <v>1019</v>
      </c>
      <c r="F28171" t="s">
        <v>140</v>
      </c>
      <c r="G28171" t="s">
        <v>140</v>
      </c>
      <c r="H28171" t="s">
        <v>140</v>
      </c>
      <c r="I28171" t="s">
        <v>1016</v>
      </c>
      <c r="J28171" t="s">
        <v>140</v>
      </c>
      <c r="K28171" t="s">
        <v>1009</v>
      </c>
      <c r="L28171" t="s">
        <v>775</v>
      </c>
      <c r="M28171" t="s">
        <v>140</v>
      </c>
      <c r="N28171" t="s">
        <v>140</v>
      </c>
      <c r="O28171" t="s">
        <v>140</v>
      </c>
      <c r="P28171" t="s">
        <v>140</v>
      </c>
      <c r="Q28171" t="s">
        <v>140</v>
      </c>
      <c r="R28171" t="s">
        <v>140</v>
      </c>
      <c r="S28171" t="s">
        <v>140</v>
      </c>
      <c r="T28171" t="s">
        <v>140</v>
      </c>
      <c r="U28171" t="s">
        <v>140</v>
      </c>
      <c r="V28171" t="s">
        <v>514</v>
      </c>
      <c r="W28171" t="s">
        <v>140</v>
      </c>
    </row>
    <row r="28172" spans="1:23" x14ac:dyDescent="0.35">
      <c r="A28172" t="s">
        <v>24</v>
      </c>
      <c r="B28172" t="s">
        <v>1661</v>
      </c>
      <c r="C28172">
        <v>101</v>
      </c>
      <c r="D28172" t="s">
        <v>1019</v>
      </c>
      <c r="E28172" t="s">
        <v>1009</v>
      </c>
      <c r="F28172" t="s">
        <v>140</v>
      </c>
      <c r="G28172" t="s">
        <v>140</v>
      </c>
      <c r="H28172" t="s">
        <v>140</v>
      </c>
      <c r="I28172" t="s">
        <v>140</v>
      </c>
      <c r="J28172" t="s">
        <v>140</v>
      </c>
      <c r="K28172" t="s">
        <v>1019</v>
      </c>
      <c r="L28172" t="s">
        <v>140</v>
      </c>
      <c r="M28172" t="s">
        <v>140</v>
      </c>
      <c r="N28172" t="s">
        <v>140</v>
      </c>
      <c r="O28172" t="s">
        <v>140</v>
      </c>
      <c r="P28172" t="s">
        <v>1010</v>
      </c>
      <c r="Q28172" t="s">
        <v>140</v>
      </c>
      <c r="R28172" t="s">
        <v>140</v>
      </c>
      <c r="S28172" t="s">
        <v>140</v>
      </c>
      <c r="T28172" t="s">
        <v>140</v>
      </c>
      <c r="U28172" t="s">
        <v>140</v>
      </c>
      <c r="V28172" t="s">
        <v>1142</v>
      </c>
      <c r="W28172" t="s">
        <v>1019</v>
      </c>
    </row>
    <row r="28173" spans="1:23" x14ac:dyDescent="0.35">
      <c r="A28173" t="s">
        <v>25</v>
      </c>
      <c r="B28173" t="s">
        <v>1660</v>
      </c>
      <c r="C28173">
        <v>101</v>
      </c>
      <c r="D28173" t="s">
        <v>1050</v>
      </c>
      <c r="E28173" t="s">
        <v>140</v>
      </c>
      <c r="F28173" t="s">
        <v>140</v>
      </c>
      <c r="G28173" t="s">
        <v>140</v>
      </c>
      <c r="H28173" t="s">
        <v>140</v>
      </c>
      <c r="I28173" t="s">
        <v>140</v>
      </c>
      <c r="J28173" t="s">
        <v>140</v>
      </c>
      <c r="K28173" t="s">
        <v>949</v>
      </c>
      <c r="L28173" t="s">
        <v>1009</v>
      </c>
      <c r="M28173" t="s">
        <v>140</v>
      </c>
      <c r="N28173" t="s">
        <v>1016</v>
      </c>
      <c r="O28173" t="s">
        <v>140</v>
      </c>
      <c r="P28173" t="s">
        <v>140</v>
      </c>
      <c r="Q28173" t="s">
        <v>140</v>
      </c>
      <c r="R28173" t="s">
        <v>140</v>
      </c>
      <c r="S28173" t="s">
        <v>949</v>
      </c>
      <c r="T28173" t="s">
        <v>1098</v>
      </c>
      <c r="U28173" t="s">
        <v>140</v>
      </c>
      <c r="V28173" t="s">
        <v>110</v>
      </c>
      <c r="W28173" t="s">
        <v>140</v>
      </c>
    </row>
    <row r="28174" spans="1:23" x14ac:dyDescent="0.35">
      <c r="A28174" t="s">
        <v>25</v>
      </c>
      <c r="B28174" t="s">
        <v>1661</v>
      </c>
      <c r="C28174">
        <v>103</v>
      </c>
      <c r="D28174" t="s">
        <v>1063</v>
      </c>
      <c r="E28174" t="s">
        <v>140</v>
      </c>
      <c r="F28174" t="s">
        <v>140</v>
      </c>
      <c r="G28174" t="s">
        <v>140</v>
      </c>
      <c r="H28174" t="s">
        <v>140</v>
      </c>
      <c r="I28174" t="s">
        <v>1012</v>
      </c>
      <c r="J28174" t="s">
        <v>140</v>
      </c>
      <c r="K28174" t="s">
        <v>140</v>
      </c>
      <c r="L28174" t="s">
        <v>949</v>
      </c>
      <c r="M28174" t="s">
        <v>140</v>
      </c>
      <c r="N28174" t="s">
        <v>949</v>
      </c>
      <c r="O28174" t="s">
        <v>140</v>
      </c>
      <c r="P28174" t="s">
        <v>140</v>
      </c>
      <c r="Q28174" t="s">
        <v>140</v>
      </c>
      <c r="R28174" t="s">
        <v>140</v>
      </c>
      <c r="S28174" t="s">
        <v>1012</v>
      </c>
      <c r="T28174" t="s">
        <v>140</v>
      </c>
      <c r="U28174" t="s">
        <v>869</v>
      </c>
      <c r="V28174" t="s">
        <v>92</v>
      </c>
      <c r="W28174" t="s">
        <v>140</v>
      </c>
    </row>
    <row r="28175" spans="1:23" x14ac:dyDescent="0.35">
      <c r="A28175" t="s">
        <v>26</v>
      </c>
      <c r="B28175" t="s">
        <v>1660</v>
      </c>
      <c r="C28175">
        <v>92</v>
      </c>
      <c r="D28175" t="s">
        <v>1019</v>
      </c>
      <c r="E28175" t="s">
        <v>140</v>
      </c>
      <c r="F28175" t="s">
        <v>140</v>
      </c>
      <c r="G28175" t="s">
        <v>140</v>
      </c>
      <c r="H28175" t="s">
        <v>140</v>
      </c>
      <c r="I28175" t="s">
        <v>140</v>
      </c>
      <c r="J28175" t="s">
        <v>140</v>
      </c>
      <c r="K28175" t="s">
        <v>1014</v>
      </c>
      <c r="L28175" t="s">
        <v>1098</v>
      </c>
      <c r="M28175" t="s">
        <v>140</v>
      </c>
      <c r="N28175" t="s">
        <v>1017</v>
      </c>
      <c r="O28175" t="s">
        <v>140</v>
      </c>
      <c r="P28175" t="s">
        <v>1017</v>
      </c>
      <c r="Q28175" t="s">
        <v>140</v>
      </c>
      <c r="R28175" t="s">
        <v>140</v>
      </c>
      <c r="S28175" t="s">
        <v>140</v>
      </c>
      <c r="T28175" t="s">
        <v>140</v>
      </c>
      <c r="U28175" t="s">
        <v>1063</v>
      </c>
      <c r="V28175" t="s">
        <v>1124</v>
      </c>
      <c r="W28175" t="s">
        <v>140</v>
      </c>
    </row>
    <row r="28176" spans="1:23" x14ac:dyDescent="0.35">
      <c r="A28176" t="s">
        <v>26</v>
      </c>
      <c r="B28176" t="s">
        <v>1661</v>
      </c>
      <c r="C28176">
        <v>109</v>
      </c>
      <c r="D28176" t="s">
        <v>1054</v>
      </c>
      <c r="E28176" t="s">
        <v>140</v>
      </c>
      <c r="F28176" t="s">
        <v>140</v>
      </c>
      <c r="G28176" t="s">
        <v>140</v>
      </c>
      <c r="H28176" t="s">
        <v>140</v>
      </c>
      <c r="I28176" t="s">
        <v>1017</v>
      </c>
      <c r="J28176" t="s">
        <v>140</v>
      </c>
      <c r="K28176" t="s">
        <v>1098</v>
      </c>
      <c r="L28176" t="s">
        <v>971</v>
      </c>
      <c r="M28176" t="s">
        <v>140</v>
      </c>
      <c r="N28176" t="s">
        <v>140</v>
      </c>
      <c r="O28176" t="s">
        <v>140</v>
      </c>
      <c r="P28176" t="s">
        <v>140</v>
      </c>
      <c r="Q28176" t="s">
        <v>140</v>
      </c>
      <c r="R28176" t="s">
        <v>140</v>
      </c>
      <c r="S28176" t="s">
        <v>140</v>
      </c>
      <c r="T28176" t="s">
        <v>140</v>
      </c>
      <c r="U28176" t="s">
        <v>1017</v>
      </c>
      <c r="V28176" t="s">
        <v>316</v>
      </c>
      <c r="W28176" t="s">
        <v>140</v>
      </c>
    </row>
    <row r="28177" spans="1:23" x14ac:dyDescent="0.35">
      <c r="A28177" t="s">
        <v>27</v>
      </c>
      <c r="B28177" t="s">
        <v>1660</v>
      </c>
      <c r="C28177">
        <v>106</v>
      </c>
      <c r="D28177" t="s">
        <v>140</v>
      </c>
      <c r="E28177" t="s">
        <v>140</v>
      </c>
      <c r="F28177" t="s">
        <v>1011</v>
      </c>
      <c r="G28177" t="s">
        <v>1019</v>
      </c>
      <c r="H28177" t="s">
        <v>140</v>
      </c>
      <c r="I28177" t="s">
        <v>1019</v>
      </c>
      <c r="J28177" t="s">
        <v>140</v>
      </c>
      <c r="K28177" t="s">
        <v>140</v>
      </c>
      <c r="L28177" t="s">
        <v>949</v>
      </c>
      <c r="M28177" t="s">
        <v>140</v>
      </c>
      <c r="N28177" t="s">
        <v>1019</v>
      </c>
      <c r="O28177" t="s">
        <v>140</v>
      </c>
      <c r="P28177" t="s">
        <v>140</v>
      </c>
      <c r="Q28177" t="s">
        <v>140</v>
      </c>
      <c r="R28177" t="s">
        <v>140</v>
      </c>
      <c r="S28177" t="s">
        <v>140</v>
      </c>
      <c r="T28177" t="s">
        <v>140</v>
      </c>
      <c r="U28177" t="s">
        <v>954</v>
      </c>
      <c r="V28177" t="s">
        <v>110</v>
      </c>
      <c r="W28177" t="s">
        <v>140</v>
      </c>
    </row>
    <row r="28178" spans="1:23" x14ac:dyDescent="0.35">
      <c r="A28178" t="s">
        <v>27</v>
      </c>
      <c r="B28178" t="s">
        <v>1661</v>
      </c>
      <c r="C28178">
        <v>97</v>
      </c>
      <c r="D28178" t="s">
        <v>140</v>
      </c>
      <c r="E28178" t="s">
        <v>140</v>
      </c>
      <c r="F28178" t="s">
        <v>140</v>
      </c>
      <c r="G28178" t="s">
        <v>140</v>
      </c>
      <c r="H28178" t="s">
        <v>140</v>
      </c>
      <c r="I28178" t="s">
        <v>140</v>
      </c>
      <c r="J28178" t="s">
        <v>140</v>
      </c>
      <c r="K28178" t="s">
        <v>140</v>
      </c>
      <c r="L28178" t="s">
        <v>1023</v>
      </c>
      <c r="M28178" t="s">
        <v>140</v>
      </c>
      <c r="N28178" t="s">
        <v>140</v>
      </c>
      <c r="O28178" t="s">
        <v>140</v>
      </c>
      <c r="P28178" t="s">
        <v>140</v>
      </c>
      <c r="Q28178" t="s">
        <v>140</v>
      </c>
      <c r="R28178" t="s">
        <v>140</v>
      </c>
      <c r="S28178" t="s">
        <v>1016</v>
      </c>
      <c r="T28178" t="s">
        <v>140</v>
      </c>
      <c r="U28178" t="s">
        <v>1009</v>
      </c>
      <c r="V28178" t="s">
        <v>1025</v>
      </c>
      <c r="W28178" t="s">
        <v>140</v>
      </c>
    </row>
    <row r="28179" spans="1:23" x14ac:dyDescent="0.35">
      <c r="A28179" t="s">
        <v>28</v>
      </c>
      <c r="B28179" t="s">
        <v>1660</v>
      </c>
      <c r="C28179">
        <v>85</v>
      </c>
      <c r="D28179" t="s">
        <v>1063</v>
      </c>
      <c r="E28179" t="s">
        <v>140</v>
      </c>
      <c r="F28179" t="s">
        <v>140</v>
      </c>
      <c r="G28179" t="s">
        <v>140</v>
      </c>
      <c r="H28179" t="s">
        <v>140</v>
      </c>
      <c r="I28179" t="s">
        <v>140</v>
      </c>
      <c r="J28179" t="s">
        <v>140</v>
      </c>
      <c r="K28179" t="s">
        <v>1062</v>
      </c>
      <c r="L28179" t="s">
        <v>140</v>
      </c>
      <c r="M28179" t="s">
        <v>140</v>
      </c>
      <c r="N28179" t="s">
        <v>1055</v>
      </c>
      <c r="O28179" t="s">
        <v>140</v>
      </c>
      <c r="P28179" t="s">
        <v>140</v>
      </c>
      <c r="Q28179" t="s">
        <v>140</v>
      </c>
      <c r="R28179" t="s">
        <v>140</v>
      </c>
      <c r="S28179" t="s">
        <v>1046</v>
      </c>
      <c r="T28179" t="s">
        <v>140</v>
      </c>
      <c r="U28179" t="s">
        <v>1055</v>
      </c>
      <c r="V28179" t="s">
        <v>811</v>
      </c>
      <c r="W28179" t="s">
        <v>1063</v>
      </c>
    </row>
    <row r="28180" spans="1:23" x14ac:dyDescent="0.35">
      <c r="A28180" t="s">
        <v>28</v>
      </c>
      <c r="B28180" t="s">
        <v>1661</v>
      </c>
      <c r="C28180">
        <v>122</v>
      </c>
      <c r="D28180" t="s">
        <v>1011</v>
      </c>
      <c r="E28180" t="s">
        <v>1055</v>
      </c>
      <c r="F28180" t="s">
        <v>140</v>
      </c>
      <c r="G28180" t="s">
        <v>1066</v>
      </c>
      <c r="H28180" t="s">
        <v>140</v>
      </c>
      <c r="I28180" t="s">
        <v>140</v>
      </c>
      <c r="J28180" t="s">
        <v>1010</v>
      </c>
      <c r="K28180" t="s">
        <v>1007</v>
      </c>
      <c r="L28180" t="s">
        <v>1063</v>
      </c>
      <c r="M28180" t="s">
        <v>140</v>
      </c>
      <c r="N28180" t="s">
        <v>140</v>
      </c>
      <c r="O28180" t="s">
        <v>140</v>
      </c>
      <c r="P28180" t="s">
        <v>140</v>
      </c>
      <c r="Q28180" t="s">
        <v>140</v>
      </c>
      <c r="R28180" t="s">
        <v>140</v>
      </c>
      <c r="S28180" t="s">
        <v>140</v>
      </c>
      <c r="T28180" t="s">
        <v>1013</v>
      </c>
      <c r="U28180" t="s">
        <v>1019</v>
      </c>
      <c r="V28180" t="s">
        <v>982</v>
      </c>
      <c r="W28180" t="s">
        <v>140</v>
      </c>
    </row>
    <row r="28181" spans="1:23" x14ac:dyDescent="0.35">
      <c r="A28181" t="s">
        <v>29</v>
      </c>
      <c r="B28181" t="s">
        <v>1660</v>
      </c>
      <c r="C28181">
        <v>98</v>
      </c>
      <c r="D28181" t="s">
        <v>1012</v>
      </c>
      <c r="E28181" t="s">
        <v>1021</v>
      </c>
      <c r="F28181" t="s">
        <v>140</v>
      </c>
      <c r="G28181" t="s">
        <v>140</v>
      </c>
      <c r="H28181" t="s">
        <v>140</v>
      </c>
      <c r="I28181" t="s">
        <v>140</v>
      </c>
      <c r="J28181" t="s">
        <v>140</v>
      </c>
      <c r="K28181" t="s">
        <v>1021</v>
      </c>
      <c r="L28181" t="s">
        <v>1021</v>
      </c>
      <c r="M28181" t="s">
        <v>140</v>
      </c>
      <c r="N28181" t="s">
        <v>1019</v>
      </c>
      <c r="O28181" t="s">
        <v>140</v>
      </c>
      <c r="P28181" t="s">
        <v>140</v>
      </c>
      <c r="Q28181" t="s">
        <v>1021</v>
      </c>
      <c r="R28181" t="s">
        <v>140</v>
      </c>
      <c r="S28181" t="s">
        <v>140</v>
      </c>
      <c r="T28181" t="s">
        <v>140</v>
      </c>
      <c r="U28181" t="s">
        <v>1058</v>
      </c>
      <c r="V28181" t="s">
        <v>1111</v>
      </c>
      <c r="W28181" t="s">
        <v>140</v>
      </c>
    </row>
    <row r="28182" spans="1:23" x14ac:dyDescent="0.35">
      <c r="A28182" t="s">
        <v>29</v>
      </c>
      <c r="B28182" t="s">
        <v>1661</v>
      </c>
      <c r="C28182">
        <v>106</v>
      </c>
      <c r="D28182" t="s">
        <v>1009</v>
      </c>
      <c r="E28182" t="s">
        <v>140</v>
      </c>
      <c r="F28182" t="s">
        <v>140</v>
      </c>
      <c r="G28182" t="s">
        <v>1011</v>
      </c>
      <c r="H28182" t="s">
        <v>140</v>
      </c>
      <c r="I28182" t="s">
        <v>140</v>
      </c>
      <c r="J28182" t="s">
        <v>140</v>
      </c>
      <c r="K28182" t="s">
        <v>140</v>
      </c>
      <c r="L28182" t="s">
        <v>1007</v>
      </c>
      <c r="M28182" t="s">
        <v>140</v>
      </c>
      <c r="N28182" t="s">
        <v>140</v>
      </c>
      <c r="O28182" t="s">
        <v>140</v>
      </c>
      <c r="P28182" t="s">
        <v>140</v>
      </c>
      <c r="Q28182" t="s">
        <v>140</v>
      </c>
      <c r="R28182" t="s">
        <v>140</v>
      </c>
      <c r="S28182" t="s">
        <v>140</v>
      </c>
      <c r="T28182" t="s">
        <v>140</v>
      </c>
      <c r="U28182" t="s">
        <v>1012</v>
      </c>
      <c r="V28182" t="s">
        <v>1097</v>
      </c>
      <c r="W28182" t="s">
        <v>140</v>
      </c>
    </row>
    <row r="28183" spans="1:23" x14ac:dyDescent="0.35">
      <c r="A28183" t="s">
        <v>30</v>
      </c>
      <c r="B28183" t="s">
        <v>1660</v>
      </c>
      <c r="C28183">
        <v>107</v>
      </c>
      <c r="D28183" t="s">
        <v>1009</v>
      </c>
      <c r="E28183" t="s">
        <v>1012</v>
      </c>
      <c r="F28183" t="s">
        <v>140</v>
      </c>
      <c r="G28183" t="s">
        <v>140</v>
      </c>
      <c r="H28183" t="s">
        <v>140</v>
      </c>
      <c r="I28183" t="s">
        <v>140</v>
      </c>
      <c r="J28183" t="s">
        <v>1010</v>
      </c>
      <c r="K28183" t="s">
        <v>1046</v>
      </c>
      <c r="L28183" t="s">
        <v>1060</v>
      </c>
      <c r="M28183" t="s">
        <v>140</v>
      </c>
      <c r="N28183" t="s">
        <v>140</v>
      </c>
      <c r="O28183" t="s">
        <v>140</v>
      </c>
      <c r="P28183" t="s">
        <v>140</v>
      </c>
      <c r="Q28183" t="s">
        <v>140</v>
      </c>
      <c r="R28183" t="s">
        <v>140</v>
      </c>
      <c r="S28183" t="s">
        <v>140</v>
      </c>
      <c r="T28183" t="s">
        <v>140</v>
      </c>
      <c r="U28183" t="s">
        <v>140</v>
      </c>
      <c r="V28183" t="s">
        <v>1002</v>
      </c>
      <c r="W28183" t="s">
        <v>140</v>
      </c>
    </row>
    <row r="28184" spans="1:23" x14ac:dyDescent="0.35">
      <c r="A28184" t="s">
        <v>30</v>
      </c>
      <c r="B28184" t="s">
        <v>1661</v>
      </c>
      <c r="C28184">
        <v>95</v>
      </c>
      <c r="D28184" t="s">
        <v>1012</v>
      </c>
      <c r="E28184" t="s">
        <v>140</v>
      </c>
      <c r="F28184" t="s">
        <v>140</v>
      </c>
      <c r="G28184" t="s">
        <v>140</v>
      </c>
      <c r="H28184" t="s">
        <v>140</v>
      </c>
      <c r="I28184" t="s">
        <v>140</v>
      </c>
      <c r="J28184" t="s">
        <v>140</v>
      </c>
      <c r="K28184" t="s">
        <v>140</v>
      </c>
      <c r="L28184" t="s">
        <v>1020</v>
      </c>
      <c r="M28184" t="s">
        <v>1012</v>
      </c>
      <c r="N28184" t="s">
        <v>140</v>
      </c>
      <c r="O28184" t="s">
        <v>140</v>
      </c>
      <c r="P28184" t="s">
        <v>140</v>
      </c>
      <c r="Q28184" t="s">
        <v>140</v>
      </c>
      <c r="R28184" t="s">
        <v>140</v>
      </c>
      <c r="S28184" t="s">
        <v>140</v>
      </c>
      <c r="T28184" t="s">
        <v>140</v>
      </c>
      <c r="U28184" t="s">
        <v>875</v>
      </c>
      <c r="V28184" t="s">
        <v>516</v>
      </c>
      <c r="W28184" t="s">
        <v>1043</v>
      </c>
    </row>
    <row r="28185" spans="1:23" x14ac:dyDescent="0.35">
      <c r="A28185" t="s">
        <v>31</v>
      </c>
      <c r="B28185" t="s">
        <v>1660</v>
      </c>
      <c r="C28185">
        <v>72</v>
      </c>
      <c r="D28185" t="s">
        <v>87</v>
      </c>
      <c r="E28185" t="s">
        <v>801</v>
      </c>
      <c r="F28185" t="s">
        <v>1017</v>
      </c>
      <c r="G28185" t="s">
        <v>1055</v>
      </c>
      <c r="H28185" t="s">
        <v>1009</v>
      </c>
      <c r="I28185" t="s">
        <v>1063</v>
      </c>
      <c r="J28185" t="s">
        <v>140</v>
      </c>
      <c r="K28185" t="s">
        <v>140</v>
      </c>
      <c r="L28185" t="s">
        <v>1067</v>
      </c>
      <c r="M28185" t="s">
        <v>140</v>
      </c>
      <c r="N28185" t="s">
        <v>954</v>
      </c>
      <c r="O28185" t="s">
        <v>140</v>
      </c>
      <c r="P28185" t="s">
        <v>140</v>
      </c>
      <c r="Q28185" t="s">
        <v>140</v>
      </c>
      <c r="R28185" t="s">
        <v>1050</v>
      </c>
      <c r="S28185" t="s">
        <v>140</v>
      </c>
      <c r="T28185" t="s">
        <v>140</v>
      </c>
      <c r="U28185" t="s">
        <v>954</v>
      </c>
      <c r="V28185" t="s">
        <v>804</v>
      </c>
      <c r="W28185" t="s">
        <v>1050</v>
      </c>
    </row>
    <row r="28186" spans="1:23" x14ac:dyDescent="0.35">
      <c r="A28186" t="s">
        <v>31</v>
      </c>
      <c r="B28186" t="s">
        <v>1661</v>
      </c>
      <c r="C28186">
        <v>135</v>
      </c>
      <c r="D28186" t="s">
        <v>1087</v>
      </c>
      <c r="E28186" t="s">
        <v>1048</v>
      </c>
      <c r="F28186" t="s">
        <v>1095</v>
      </c>
      <c r="G28186" t="s">
        <v>1019</v>
      </c>
      <c r="H28186" t="s">
        <v>1055</v>
      </c>
      <c r="I28186" t="s">
        <v>1019</v>
      </c>
      <c r="J28186" t="s">
        <v>140</v>
      </c>
      <c r="K28186" t="s">
        <v>949</v>
      </c>
      <c r="L28186" t="s">
        <v>1019</v>
      </c>
      <c r="M28186" t="s">
        <v>140</v>
      </c>
      <c r="N28186" t="s">
        <v>1013</v>
      </c>
      <c r="O28186" t="s">
        <v>140</v>
      </c>
      <c r="P28186" t="s">
        <v>1054</v>
      </c>
      <c r="Q28186" t="s">
        <v>140</v>
      </c>
      <c r="R28186" t="s">
        <v>140</v>
      </c>
      <c r="S28186" t="s">
        <v>140</v>
      </c>
      <c r="T28186" t="s">
        <v>140</v>
      </c>
      <c r="U28186" t="s">
        <v>140</v>
      </c>
      <c r="V28186" t="s">
        <v>946</v>
      </c>
      <c r="W28186" t="s">
        <v>140</v>
      </c>
    </row>
    <row r="28187" spans="1:23" x14ac:dyDescent="0.35">
      <c r="A28187" t="s">
        <v>32</v>
      </c>
      <c r="B28187" t="s">
        <v>1660</v>
      </c>
      <c r="C28187">
        <v>2040</v>
      </c>
      <c r="D28187" t="s">
        <v>940</v>
      </c>
      <c r="E28187" t="s">
        <v>1017</v>
      </c>
      <c r="F28187" t="s">
        <v>1014</v>
      </c>
      <c r="G28187" t="s">
        <v>1016</v>
      </c>
      <c r="H28187" t="s">
        <v>1008</v>
      </c>
      <c r="I28187" t="s">
        <v>1009</v>
      </c>
      <c r="J28187" t="s">
        <v>1022</v>
      </c>
      <c r="K28187" t="s">
        <v>1055</v>
      </c>
      <c r="L28187" t="s">
        <v>1017</v>
      </c>
      <c r="M28187" t="s">
        <v>1022</v>
      </c>
      <c r="N28187" t="s">
        <v>1016</v>
      </c>
      <c r="O28187" t="s">
        <v>1022</v>
      </c>
      <c r="P28187" t="s">
        <v>1022</v>
      </c>
      <c r="Q28187" t="s">
        <v>1010</v>
      </c>
      <c r="R28187" t="s">
        <v>1022</v>
      </c>
      <c r="S28187" t="s">
        <v>1013</v>
      </c>
      <c r="T28187" t="s">
        <v>1022</v>
      </c>
      <c r="U28187" t="s">
        <v>775</v>
      </c>
      <c r="V28187" t="s">
        <v>1137</v>
      </c>
      <c r="W28187" t="s">
        <v>1022</v>
      </c>
    </row>
    <row r="28188" spans="1:23" x14ac:dyDescent="0.35">
      <c r="A28188" t="s">
        <v>32</v>
      </c>
      <c r="B28188" t="s">
        <v>1661</v>
      </c>
      <c r="C28188">
        <v>2882</v>
      </c>
      <c r="D28188" t="s">
        <v>1051</v>
      </c>
      <c r="E28188" t="s">
        <v>1011</v>
      </c>
      <c r="F28188" t="s">
        <v>775</v>
      </c>
      <c r="G28188" t="s">
        <v>1009</v>
      </c>
      <c r="H28188" t="s">
        <v>1013</v>
      </c>
      <c r="I28188" t="s">
        <v>1016</v>
      </c>
      <c r="J28188" t="s">
        <v>1008</v>
      </c>
      <c r="K28188" t="s">
        <v>1098</v>
      </c>
      <c r="L28188" t="s">
        <v>1055</v>
      </c>
      <c r="M28188" t="s">
        <v>140</v>
      </c>
      <c r="N28188" t="s">
        <v>1008</v>
      </c>
      <c r="O28188" t="s">
        <v>140</v>
      </c>
      <c r="P28188" t="s">
        <v>1022</v>
      </c>
      <c r="Q28188" t="s">
        <v>1022</v>
      </c>
      <c r="R28188" t="s">
        <v>1022</v>
      </c>
      <c r="S28188" t="s">
        <v>1022</v>
      </c>
      <c r="T28188" t="s">
        <v>140</v>
      </c>
      <c r="U28188" t="s">
        <v>1054</v>
      </c>
      <c r="V28188" t="s">
        <v>811</v>
      </c>
      <c r="W28188" t="s">
        <v>1014</v>
      </c>
    </row>
    <row r="28190" spans="1:23" x14ac:dyDescent="0.35">
      <c r="A28190" t="s">
        <v>2163</v>
      </c>
    </row>
    <row r="28191" spans="1:23" x14ac:dyDescent="0.35">
      <c r="A28191" t="s">
        <v>2</v>
      </c>
      <c r="B28191" t="s">
        <v>1170</v>
      </c>
      <c r="C28191" t="s">
        <v>3</v>
      </c>
      <c r="D28191" t="s">
        <v>2140</v>
      </c>
      <c r="E28191" t="s">
        <v>2141</v>
      </c>
      <c r="F28191" t="s">
        <v>2142</v>
      </c>
      <c r="G28191" t="s">
        <v>2143</v>
      </c>
      <c r="H28191" t="s">
        <v>2144</v>
      </c>
      <c r="I28191" t="s">
        <v>2145</v>
      </c>
      <c r="J28191" t="s">
        <v>2146</v>
      </c>
      <c r="K28191" t="s">
        <v>2147</v>
      </c>
      <c r="L28191" t="s">
        <v>2148</v>
      </c>
      <c r="M28191" t="s">
        <v>2149</v>
      </c>
      <c r="N28191" t="s">
        <v>2150</v>
      </c>
      <c r="O28191" t="s">
        <v>2151</v>
      </c>
      <c r="P28191" t="s">
        <v>2152</v>
      </c>
      <c r="Q28191" t="s">
        <v>2153</v>
      </c>
      <c r="R28191" t="s">
        <v>2154</v>
      </c>
      <c r="S28191" t="s">
        <v>2155</v>
      </c>
      <c r="T28191" t="s">
        <v>2156</v>
      </c>
      <c r="U28191" t="s">
        <v>1220</v>
      </c>
      <c r="V28191" t="s">
        <v>2157</v>
      </c>
      <c r="W28191" t="s">
        <v>136</v>
      </c>
    </row>
    <row r="28192" spans="1:23" x14ac:dyDescent="0.35">
      <c r="A28192" t="s">
        <v>8</v>
      </c>
      <c r="B28192" t="s">
        <v>1171</v>
      </c>
      <c r="C28192">
        <v>204</v>
      </c>
      <c r="D28192" t="s">
        <v>1044</v>
      </c>
      <c r="E28192" t="s">
        <v>1014</v>
      </c>
      <c r="F28192" t="s">
        <v>1019</v>
      </c>
      <c r="G28192" t="s">
        <v>775</v>
      </c>
      <c r="H28192" t="s">
        <v>1009</v>
      </c>
      <c r="I28192" t="s">
        <v>140</v>
      </c>
      <c r="J28192" t="s">
        <v>140</v>
      </c>
      <c r="K28192" t="s">
        <v>775</v>
      </c>
      <c r="L28192" t="s">
        <v>775</v>
      </c>
      <c r="M28192" t="s">
        <v>140</v>
      </c>
      <c r="N28192" t="s">
        <v>1010</v>
      </c>
      <c r="O28192" t="s">
        <v>140</v>
      </c>
      <c r="P28192" t="s">
        <v>1008</v>
      </c>
      <c r="Q28192" t="s">
        <v>1010</v>
      </c>
      <c r="R28192" t="s">
        <v>140</v>
      </c>
      <c r="S28192" t="s">
        <v>140</v>
      </c>
      <c r="T28192" t="s">
        <v>140</v>
      </c>
      <c r="U28192" t="s">
        <v>1004</v>
      </c>
      <c r="V28192" t="s">
        <v>442</v>
      </c>
      <c r="W28192" t="s">
        <v>140</v>
      </c>
    </row>
    <row r="28193" spans="1:23" x14ac:dyDescent="0.35">
      <c r="A28193" t="s">
        <v>9</v>
      </c>
      <c r="B28193" t="s">
        <v>1171</v>
      </c>
      <c r="C28193">
        <v>200</v>
      </c>
      <c r="D28193" t="s">
        <v>1012</v>
      </c>
      <c r="E28193" t="s">
        <v>140</v>
      </c>
      <c r="F28193" t="s">
        <v>140</v>
      </c>
      <c r="G28193" t="s">
        <v>1016</v>
      </c>
      <c r="H28193" t="s">
        <v>140</v>
      </c>
      <c r="I28193" t="s">
        <v>140</v>
      </c>
      <c r="J28193" t="s">
        <v>140</v>
      </c>
      <c r="K28193" t="s">
        <v>1098</v>
      </c>
      <c r="L28193" t="s">
        <v>949</v>
      </c>
      <c r="M28193" t="s">
        <v>140</v>
      </c>
      <c r="N28193" t="s">
        <v>1016</v>
      </c>
      <c r="O28193" t="s">
        <v>140</v>
      </c>
      <c r="P28193" t="s">
        <v>140</v>
      </c>
      <c r="Q28193" t="s">
        <v>1016</v>
      </c>
      <c r="R28193" t="s">
        <v>1016</v>
      </c>
      <c r="S28193" t="s">
        <v>1013</v>
      </c>
      <c r="T28193" t="s">
        <v>140</v>
      </c>
      <c r="U28193" t="s">
        <v>1007</v>
      </c>
      <c r="V28193" t="s">
        <v>1134</v>
      </c>
      <c r="W28193" t="s">
        <v>1016</v>
      </c>
    </row>
    <row r="28194" spans="1:23" x14ac:dyDescent="0.35">
      <c r="A28194" t="s">
        <v>10</v>
      </c>
      <c r="B28194" t="s">
        <v>1171</v>
      </c>
      <c r="C28194">
        <v>208</v>
      </c>
      <c r="D28194" t="s">
        <v>1063</v>
      </c>
      <c r="E28194" t="s">
        <v>1060</v>
      </c>
      <c r="F28194" t="s">
        <v>1016</v>
      </c>
      <c r="G28194" t="s">
        <v>140</v>
      </c>
      <c r="H28194" t="s">
        <v>140</v>
      </c>
      <c r="I28194" t="s">
        <v>939</v>
      </c>
      <c r="J28194" t="s">
        <v>140</v>
      </c>
      <c r="K28194" t="s">
        <v>949</v>
      </c>
      <c r="L28194" t="s">
        <v>1021</v>
      </c>
      <c r="M28194" t="s">
        <v>1016</v>
      </c>
      <c r="N28194" t="s">
        <v>140</v>
      </c>
      <c r="O28194" t="s">
        <v>140</v>
      </c>
      <c r="P28194" t="s">
        <v>140</v>
      </c>
      <c r="Q28194" t="s">
        <v>140</v>
      </c>
      <c r="R28194" t="s">
        <v>140</v>
      </c>
      <c r="S28194" t="s">
        <v>140</v>
      </c>
      <c r="T28194" t="s">
        <v>140</v>
      </c>
      <c r="U28194" t="s">
        <v>1054</v>
      </c>
      <c r="V28194" t="s">
        <v>132</v>
      </c>
      <c r="W28194" t="s">
        <v>1016</v>
      </c>
    </row>
    <row r="28195" spans="1:23" x14ac:dyDescent="0.35">
      <c r="A28195" t="s">
        <v>11</v>
      </c>
      <c r="B28195" t="s">
        <v>1171</v>
      </c>
      <c r="C28195">
        <v>206</v>
      </c>
      <c r="D28195" t="s">
        <v>1021</v>
      </c>
      <c r="E28195" t="s">
        <v>140</v>
      </c>
      <c r="F28195" t="s">
        <v>140</v>
      </c>
      <c r="G28195" t="s">
        <v>1010</v>
      </c>
      <c r="H28195" t="s">
        <v>140</v>
      </c>
      <c r="I28195" t="s">
        <v>140</v>
      </c>
      <c r="J28195" t="s">
        <v>140</v>
      </c>
      <c r="K28195" t="s">
        <v>1010</v>
      </c>
      <c r="L28195" t="s">
        <v>1050</v>
      </c>
      <c r="M28195" t="s">
        <v>140</v>
      </c>
      <c r="N28195" t="s">
        <v>140</v>
      </c>
      <c r="O28195" t="s">
        <v>140</v>
      </c>
      <c r="P28195" t="s">
        <v>140</v>
      </c>
      <c r="Q28195" t="s">
        <v>1009</v>
      </c>
      <c r="R28195" t="s">
        <v>140</v>
      </c>
      <c r="S28195" t="s">
        <v>140</v>
      </c>
      <c r="T28195" t="s">
        <v>140</v>
      </c>
      <c r="U28195" t="s">
        <v>1012</v>
      </c>
      <c r="V28195" t="s">
        <v>1097</v>
      </c>
      <c r="W28195" t="s">
        <v>1021</v>
      </c>
    </row>
    <row r="28196" spans="1:23" x14ac:dyDescent="0.35">
      <c r="A28196" t="s">
        <v>12</v>
      </c>
      <c r="B28196" t="s">
        <v>1171</v>
      </c>
      <c r="C28196">
        <v>15</v>
      </c>
      <c r="D28196" t="s">
        <v>940</v>
      </c>
      <c r="E28196" t="s">
        <v>113</v>
      </c>
      <c r="F28196" t="s">
        <v>940</v>
      </c>
      <c r="G28196" t="s">
        <v>140</v>
      </c>
      <c r="H28196" t="s">
        <v>113</v>
      </c>
      <c r="I28196" t="s">
        <v>140</v>
      </c>
      <c r="J28196" t="s">
        <v>113</v>
      </c>
      <c r="K28196" t="s">
        <v>140</v>
      </c>
      <c r="L28196" t="s">
        <v>140</v>
      </c>
      <c r="M28196" t="s">
        <v>140</v>
      </c>
      <c r="N28196" t="s">
        <v>140</v>
      </c>
      <c r="O28196" t="s">
        <v>140</v>
      </c>
      <c r="P28196" t="s">
        <v>140</v>
      </c>
      <c r="Q28196" t="s">
        <v>140</v>
      </c>
      <c r="R28196" t="s">
        <v>140</v>
      </c>
      <c r="S28196" t="s">
        <v>140</v>
      </c>
      <c r="T28196" t="s">
        <v>140</v>
      </c>
      <c r="U28196" t="s">
        <v>140</v>
      </c>
      <c r="V28196" t="s">
        <v>833</v>
      </c>
      <c r="W28196" t="s">
        <v>113</v>
      </c>
    </row>
    <row r="28197" spans="1:23" x14ac:dyDescent="0.35">
      <c r="A28197" t="s">
        <v>12</v>
      </c>
      <c r="B28197" t="s">
        <v>1172</v>
      </c>
      <c r="C28197">
        <v>194</v>
      </c>
      <c r="D28197" t="s">
        <v>1062</v>
      </c>
      <c r="E28197" t="s">
        <v>971</v>
      </c>
      <c r="F28197" t="s">
        <v>1009</v>
      </c>
      <c r="G28197" t="s">
        <v>939</v>
      </c>
      <c r="H28197" t="s">
        <v>1055</v>
      </c>
      <c r="I28197" t="s">
        <v>345</v>
      </c>
      <c r="J28197" t="s">
        <v>1009</v>
      </c>
      <c r="K28197" t="s">
        <v>89</v>
      </c>
      <c r="L28197" t="s">
        <v>954</v>
      </c>
      <c r="M28197" t="s">
        <v>140</v>
      </c>
      <c r="N28197" t="s">
        <v>140</v>
      </c>
      <c r="O28197" t="s">
        <v>1009</v>
      </c>
      <c r="P28197" t="s">
        <v>140</v>
      </c>
      <c r="Q28197" t="s">
        <v>140</v>
      </c>
      <c r="R28197" t="s">
        <v>140</v>
      </c>
      <c r="S28197" t="s">
        <v>1016</v>
      </c>
      <c r="T28197" t="s">
        <v>140</v>
      </c>
      <c r="U28197" t="s">
        <v>1050</v>
      </c>
      <c r="V28197" t="s">
        <v>887</v>
      </c>
      <c r="W28197" t="s">
        <v>1009</v>
      </c>
    </row>
    <row r="28198" spans="1:23" x14ac:dyDescent="0.35">
      <c r="A28198" t="s">
        <v>13</v>
      </c>
      <c r="B28198" t="s">
        <v>1171</v>
      </c>
      <c r="C28198">
        <v>7</v>
      </c>
      <c r="D28198" t="s">
        <v>140</v>
      </c>
      <c r="E28198" t="s">
        <v>140</v>
      </c>
      <c r="F28198" t="s">
        <v>140</v>
      </c>
      <c r="G28198" t="s">
        <v>140</v>
      </c>
      <c r="H28198" t="s">
        <v>140</v>
      </c>
      <c r="I28198" t="s">
        <v>140</v>
      </c>
      <c r="J28198" t="s">
        <v>140</v>
      </c>
      <c r="K28198" t="s">
        <v>140</v>
      </c>
      <c r="L28198" t="s">
        <v>140</v>
      </c>
      <c r="M28198" t="s">
        <v>140</v>
      </c>
      <c r="N28198" t="s">
        <v>140</v>
      </c>
      <c r="O28198" t="s">
        <v>140</v>
      </c>
      <c r="P28198" t="s">
        <v>140</v>
      </c>
      <c r="Q28198" t="s">
        <v>140</v>
      </c>
      <c r="R28198" t="s">
        <v>140</v>
      </c>
      <c r="S28198" t="s">
        <v>140</v>
      </c>
      <c r="T28198" t="s">
        <v>140</v>
      </c>
      <c r="U28198" t="s">
        <v>140</v>
      </c>
      <c r="V28198" t="s">
        <v>1086</v>
      </c>
      <c r="W28198" t="s">
        <v>1085</v>
      </c>
    </row>
    <row r="28199" spans="1:23" x14ac:dyDescent="0.35">
      <c r="A28199" t="s">
        <v>13</v>
      </c>
      <c r="B28199" t="s">
        <v>1172</v>
      </c>
      <c r="C28199">
        <v>198</v>
      </c>
      <c r="D28199" t="s">
        <v>394</v>
      </c>
      <c r="E28199" t="s">
        <v>977</v>
      </c>
      <c r="F28199" t="s">
        <v>1058</v>
      </c>
      <c r="G28199" t="s">
        <v>1010</v>
      </c>
      <c r="H28199" t="s">
        <v>1064</v>
      </c>
      <c r="I28199" t="s">
        <v>1010</v>
      </c>
      <c r="J28199" t="s">
        <v>1011</v>
      </c>
      <c r="K28199" t="s">
        <v>1012</v>
      </c>
      <c r="L28199" t="s">
        <v>1043</v>
      </c>
      <c r="M28199" t="s">
        <v>140</v>
      </c>
      <c r="N28199" t="s">
        <v>1013</v>
      </c>
      <c r="O28199" t="s">
        <v>140</v>
      </c>
      <c r="P28199" t="s">
        <v>140</v>
      </c>
      <c r="Q28199" t="s">
        <v>140</v>
      </c>
      <c r="R28199" t="s">
        <v>140</v>
      </c>
      <c r="S28199" t="s">
        <v>140</v>
      </c>
      <c r="T28199" t="s">
        <v>140</v>
      </c>
      <c r="U28199" t="s">
        <v>140</v>
      </c>
      <c r="V28199" t="s">
        <v>563</v>
      </c>
      <c r="W28199" t="s">
        <v>1010</v>
      </c>
    </row>
    <row r="28200" spans="1:23" x14ac:dyDescent="0.35">
      <c r="A28200" t="s">
        <v>14</v>
      </c>
      <c r="B28200" t="s">
        <v>1171</v>
      </c>
      <c r="C28200">
        <v>126</v>
      </c>
      <c r="D28200" t="s">
        <v>1098</v>
      </c>
      <c r="E28200" t="s">
        <v>515</v>
      </c>
      <c r="F28200" t="s">
        <v>1052</v>
      </c>
      <c r="G28200" t="s">
        <v>1012</v>
      </c>
      <c r="H28200" t="s">
        <v>1012</v>
      </c>
      <c r="I28200" t="s">
        <v>140</v>
      </c>
      <c r="J28200" t="s">
        <v>140</v>
      </c>
      <c r="K28200" t="s">
        <v>1055</v>
      </c>
      <c r="L28200" t="s">
        <v>1066</v>
      </c>
      <c r="M28200" t="s">
        <v>140</v>
      </c>
      <c r="N28200" t="s">
        <v>140</v>
      </c>
      <c r="O28200" t="s">
        <v>140</v>
      </c>
      <c r="P28200" t="s">
        <v>140</v>
      </c>
      <c r="Q28200" t="s">
        <v>1009</v>
      </c>
      <c r="R28200" t="s">
        <v>1009</v>
      </c>
      <c r="S28200" t="s">
        <v>1063</v>
      </c>
      <c r="T28200" t="s">
        <v>140</v>
      </c>
      <c r="U28200" t="s">
        <v>1046</v>
      </c>
      <c r="V28200" t="s">
        <v>106</v>
      </c>
      <c r="W28200" t="s">
        <v>140</v>
      </c>
    </row>
    <row r="28201" spans="1:23" x14ac:dyDescent="0.35">
      <c r="A28201" t="s">
        <v>14</v>
      </c>
      <c r="B28201" t="s">
        <v>1172</v>
      </c>
      <c r="C28201">
        <v>77</v>
      </c>
      <c r="D28201" t="s">
        <v>107</v>
      </c>
      <c r="E28201" t="s">
        <v>1067</v>
      </c>
      <c r="F28201" t="s">
        <v>1023</v>
      </c>
      <c r="G28201" t="s">
        <v>1058</v>
      </c>
      <c r="H28201" t="s">
        <v>1023</v>
      </c>
      <c r="I28201" t="s">
        <v>1058</v>
      </c>
      <c r="J28201" t="s">
        <v>1058</v>
      </c>
      <c r="K28201" t="s">
        <v>140</v>
      </c>
      <c r="L28201" t="s">
        <v>949</v>
      </c>
      <c r="M28201" t="s">
        <v>1058</v>
      </c>
      <c r="N28201" t="s">
        <v>140</v>
      </c>
      <c r="O28201" t="s">
        <v>140</v>
      </c>
      <c r="P28201" t="s">
        <v>140</v>
      </c>
      <c r="Q28201" t="s">
        <v>140</v>
      </c>
      <c r="R28201" t="s">
        <v>140</v>
      </c>
      <c r="S28201" t="s">
        <v>140</v>
      </c>
      <c r="T28201" t="s">
        <v>140</v>
      </c>
      <c r="U28201" t="s">
        <v>1017</v>
      </c>
      <c r="V28201" t="s">
        <v>976</v>
      </c>
      <c r="W28201" t="s">
        <v>140</v>
      </c>
    </row>
    <row r="28202" spans="1:23" x14ac:dyDescent="0.35">
      <c r="A28202" t="s">
        <v>15</v>
      </c>
      <c r="B28202" t="s">
        <v>1171</v>
      </c>
      <c r="C28202">
        <v>205</v>
      </c>
      <c r="D28202" t="s">
        <v>1012</v>
      </c>
      <c r="E28202" t="s">
        <v>1066</v>
      </c>
      <c r="F28202" t="s">
        <v>1014</v>
      </c>
      <c r="G28202" t="s">
        <v>1010</v>
      </c>
      <c r="H28202" t="s">
        <v>140</v>
      </c>
      <c r="I28202" t="s">
        <v>1013</v>
      </c>
      <c r="J28202" t="s">
        <v>140</v>
      </c>
      <c r="K28202" t="s">
        <v>949</v>
      </c>
      <c r="L28202" t="s">
        <v>1058</v>
      </c>
      <c r="M28202" t="s">
        <v>140</v>
      </c>
      <c r="N28202" t="s">
        <v>1013</v>
      </c>
      <c r="O28202" t="s">
        <v>140</v>
      </c>
      <c r="P28202" t="s">
        <v>140</v>
      </c>
      <c r="Q28202" t="s">
        <v>140</v>
      </c>
      <c r="R28202" t="s">
        <v>140</v>
      </c>
      <c r="S28202" t="s">
        <v>1013</v>
      </c>
      <c r="T28202" t="s">
        <v>140</v>
      </c>
      <c r="U28202" t="s">
        <v>140</v>
      </c>
      <c r="V28202" t="s">
        <v>982</v>
      </c>
      <c r="W28202" t="s">
        <v>1013</v>
      </c>
    </row>
    <row r="28203" spans="1:23" x14ac:dyDescent="0.35">
      <c r="A28203" t="s">
        <v>16</v>
      </c>
      <c r="B28203" t="s">
        <v>1171</v>
      </c>
      <c r="C28203">
        <v>205</v>
      </c>
      <c r="D28203" t="s">
        <v>1012</v>
      </c>
      <c r="E28203" t="s">
        <v>140</v>
      </c>
      <c r="F28203" t="s">
        <v>140</v>
      </c>
      <c r="G28203" t="s">
        <v>140</v>
      </c>
      <c r="H28203" t="s">
        <v>140</v>
      </c>
      <c r="I28203" t="s">
        <v>1016</v>
      </c>
      <c r="J28203" t="s">
        <v>140</v>
      </c>
      <c r="K28203" t="s">
        <v>775</v>
      </c>
      <c r="L28203" t="s">
        <v>1021</v>
      </c>
      <c r="M28203" t="s">
        <v>140</v>
      </c>
      <c r="N28203" t="s">
        <v>1013</v>
      </c>
      <c r="O28203" t="s">
        <v>140</v>
      </c>
      <c r="P28203" t="s">
        <v>140</v>
      </c>
      <c r="Q28203" t="s">
        <v>140</v>
      </c>
      <c r="R28203" t="s">
        <v>140</v>
      </c>
      <c r="S28203" t="s">
        <v>1009</v>
      </c>
      <c r="T28203" t="s">
        <v>140</v>
      </c>
      <c r="U28203" t="s">
        <v>1013</v>
      </c>
      <c r="V28203" t="s">
        <v>1115</v>
      </c>
      <c r="W28203" t="s">
        <v>1016</v>
      </c>
    </row>
    <row r="28204" spans="1:23" x14ac:dyDescent="0.35">
      <c r="A28204" t="s">
        <v>17</v>
      </c>
      <c r="B28204" t="s">
        <v>1171</v>
      </c>
      <c r="C28204">
        <v>203</v>
      </c>
      <c r="D28204" t="s">
        <v>1048</v>
      </c>
      <c r="E28204" t="s">
        <v>1098</v>
      </c>
      <c r="F28204" t="s">
        <v>140</v>
      </c>
      <c r="G28204" t="s">
        <v>1021</v>
      </c>
      <c r="H28204" t="s">
        <v>1010</v>
      </c>
      <c r="I28204" t="s">
        <v>1009</v>
      </c>
      <c r="J28204" t="s">
        <v>140</v>
      </c>
      <c r="K28204" t="s">
        <v>1018</v>
      </c>
      <c r="L28204" t="s">
        <v>1052</v>
      </c>
      <c r="M28204" t="s">
        <v>140</v>
      </c>
      <c r="N28204" t="s">
        <v>140</v>
      </c>
      <c r="O28204" t="s">
        <v>140</v>
      </c>
      <c r="P28204" t="s">
        <v>140</v>
      </c>
      <c r="Q28204" t="s">
        <v>140</v>
      </c>
      <c r="R28204" t="s">
        <v>140</v>
      </c>
      <c r="S28204" t="s">
        <v>1016</v>
      </c>
      <c r="T28204" t="s">
        <v>140</v>
      </c>
      <c r="U28204" t="s">
        <v>1014</v>
      </c>
      <c r="V28204" t="s">
        <v>94</v>
      </c>
      <c r="W28204" t="s">
        <v>1055</v>
      </c>
    </row>
    <row r="28205" spans="1:23" x14ac:dyDescent="0.35">
      <c r="A28205" t="s">
        <v>18</v>
      </c>
      <c r="B28205" t="s">
        <v>1171</v>
      </c>
      <c r="C28205">
        <v>24</v>
      </c>
      <c r="D28205" t="s">
        <v>971</v>
      </c>
      <c r="E28205" t="s">
        <v>971</v>
      </c>
      <c r="F28205" t="s">
        <v>971</v>
      </c>
      <c r="G28205" t="s">
        <v>140</v>
      </c>
      <c r="H28205" t="s">
        <v>140</v>
      </c>
      <c r="I28205" t="s">
        <v>140</v>
      </c>
      <c r="J28205" t="s">
        <v>140</v>
      </c>
      <c r="K28205" t="s">
        <v>140</v>
      </c>
      <c r="L28205" t="s">
        <v>140</v>
      </c>
      <c r="M28205" t="s">
        <v>140</v>
      </c>
      <c r="N28205" t="s">
        <v>140</v>
      </c>
      <c r="O28205" t="s">
        <v>140</v>
      </c>
      <c r="P28205" t="s">
        <v>140</v>
      </c>
      <c r="Q28205" t="s">
        <v>140</v>
      </c>
      <c r="R28205" t="s">
        <v>140</v>
      </c>
      <c r="S28205" t="s">
        <v>140</v>
      </c>
      <c r="T28205" t="s">
        <v>140</v>
      </c>
      <c r="U28205" t="s">
        <v>140</v>
      </c>
      <c r="V28205" t="s">
        <v>104</v>
      </c>
      <c r="W28205" t="s">
        <v>971</v>
      </c>
    </row>
    <row r="28206" spans="1:23" x14ac:dyDescent="0.35">
      <c r="A28206" t="s">
        <v>18</v>
      </c>
      <c r="B28206" t="s">
        <v>1172</v>
      </c>
      <c r="C28206">
        <v>180</v>
      </c>
      <c r="D28206" t="s">
        <v>515</v>
      </c>
      <c r="E28206" t="s">
        <v>1010</v>
      </c>
      <c r="F28206" t="s">
        <v>1008</v>
      </c>
      <c r="G28206" t="s">
        <v>140</v>
      </c>
      <c r="H28206" t="s">
        <v>1008</v>
      </c>
      <c r="I28206" t="s">
        <v>140</v>
      </c>
      <c r="J28206" t="s">
        <v>1010</v>
      </c>
      <c r="K28206" t="s">
        <v>1010</v>
      </c>
      <c r="L28206" t="s">
        <v>1009</v>
      </c>
      <c r="M28206" t="s">
        <v>140</v>
      </c>
      <c r="N28206" t="s">
        <v>1008</v>
      </c>
      <c r="O28206" t="s">
        <v>140</v>
      </c>
      <c r="P28206" t="s">
        <v>1016</v>
      </c>
      <c r="Q28206" t="s">
        <v>140</v>
      </c>
      <c r="R28206" t="s">
        <v>140</v>
      </c>
      <c r="S28206" t="s">
        <v>140</v>
      </c>
      <c r="T28206" t="s">
        <v>1010</v>
      </c>
      <c r="U28206" t="s">
        <v>1046</v>
      </c>
      <c r="V28206" t="s">
        <v>806</v>
      </c>
      <c r="W28206" t="s">
        <v>140</v>
      </c>
    </row>
    <row r="28207" spans="1:23" x14ac:dyDescent="0.35">
      <c r="A28207" t="s">
        <v>19</v>
      </c>
      <c r="B28207" t="s">
        <v>1171</v>
      </c>
      <c r="C28207">
        <v>168</v>
      </c>
      <c r="D28207" t="s">
        <v>971</v>
      </c>
      <c r="E28207" t="s">
        <v>1066</v>
      </c>
      <c r="F28207" t="s">
        <v>1011</v>
      </c>
      <c r="G28207" t="s">
        <v>1010</v>
      </c>
      <c r="H28207" t="s">
        <v>140</v>
      </c>
      <c r="I28207" t="s">
        <v>140</v>
      </c>
      <c r="J28207" t="s">
        <v>140</v>
      </c>
      <c r="K28207" t="s">
        <v>1009</v>
      </c>
      <c r="L28207" t="s">
        <v>1017</v>
      </c>
      <c r="M28207" t="s">
        <v>140</v>
      </c>
      <c r="N28207" t="s">
        <v>1008</v>
      </c>
      <c r="O28207" t="s">
        <v>140</v>
      </c>
      <c r="P28207" t="s">
        <v>140</v>
      </c>
      <c r="Q28207" t="s">
        <v>140</v>
      </c>
      <c r="R28207" t="s">
        <v>140</v>
      </c>
      <c r="S28207" t="s">
        <v>140</v>
      </c>
      <c r="T28207" t="s">
        <v>140</v>
      </c>
      <c r="U28207" t="s">
        <v>1013</v>
      </c>
      <c r="V28207" t="s">
        <v>930</v>
      </c>
      <c r="W28207" t="s">
        <v>140</v>
      </c>
    </row>
    <row r="28208" spans="1:23" x14ac:dyDescent="0.35">
      <c r="A28208" t="s">
        <v>19</v>
      </c>
      <c r="B28208" t="s">
        <v>1172</v>
      </c>
      <c r="C28208">
        <v>38</v>
      </c>
      <c r="D28208" t="s">
        <v>140</v>
      </c>
      <c r="E28208" t="s">
        <v>140</v>
      </c>
      <c r="F28208" t="s">
        <v>140</v>
      </c>
      <c r="G28208" t="s">
        <v>140</v>
      </c>
      <c r="H28208" t="s">
        <v>140</v>
      </c>
      <c r="I28208" t="s">
        <v>140</v>
      </c>
      <c r="J28208" t="s">
        <v>140</v>
      </c>
      <c r="K28208" t="s">
        <v>1066</v>
      </c>
      <c r="L28208" t="s">
        <v>1021</v>
      </c>
      <c r="M28208" t="s">
        <v>140</v>
      </c>
      <c r="N28208" t="s">
        <v>140</v>
      </c>
      <c r="O28208" t="s">
        <v>140</v>
      </c>
      <c r="P28208" t="s">
        <v>140</v>
      </c>
      <c r="Q28208" t="s">
        <v>140</v>
      </c>
      <c r="R28208" t="s">
        <v>140</v>
      </c>
      <c r="S28208" t="s">
        <v>140</v>
      </c>
      <c r="T28208" t="s">
        <v>140</v>
      </c>
      <c r="U28208" t="s">
        <v>140</v>
      </c>
      <c r="V28208" t="s">
        <v>665</v>
      </c>
      <c r="W28208" t="s">
        <v>1066</v>
      </c>
    </row>
    <row r="28209" spans="1:23" x14ac:dyDescent="0.35">
      <c r="A28209" t="s">
        <v>20</v>
      </c>
      <c r="B28209" t="s">
        <v>1171</v>
      </c>
      <c r="C28209">
        <v>206</v>
      </c>
      <c r="D28209" t="s">
        <v>801</v>
      </c>
      <c r="E28209" t="s">
        <v>1016</v>
      </c>
      <c r="F28209" t="s">
        <v>940</v>
      </c>
      <c r="G28209" t="s">
        <v>1008</v>
      </c>
      <c r="H28209" t="s">
        <v>140</v>
      </c>
      <c r="I28209" t="s">
        <v>775</v>
      </c>
      <c r="J28209" t="s">
        <v>140</v>
      </c>
      <c r="K28209" t="s">
        <v>1066</v>
      </c>
      <c r="L28209" t="s">
        <v>939</v>
      </c>
      <c r="M28209" t="s">
        <v>140</v>
      </c>
      <c r="N28209" t="s">
        <v>140</v>
      </c>
      <c r="O28209" t="s">
        <v>1016</v>
      </c>
      <c r="P28209" t="s">
        <v>140</v>
      </c>
      <c r="Q28209" t="s">
        <v>140</v>
      </c>
      <c r="R28209" t="s">
        <v>140</v>
      </c>
      <c r="S28209" t="s">
        <v>140</v>
      </c>
      <c r="T28209" t="s">
        <v>140</v>
      </c>
      <c r="U28209" t="s">
        <v>1022</v>
      </c>
      <c r="V28209" t="s">
        <v>960</v>
      </c>
      <c r="W28209" t="s">
        <v>1008</v>
      </c>
    </row>
    <row r="28210" spans="1:23" x14ac:dyDescent="0.35">
      <c r="A28210" t="s">
        <v>21</v>
      </c>
      <c r="B28210" t="s">
        <v>1171</v>
      </c>
      <c r="C28210">
        <v>210</v>
      </c>
      <c r="D28210" t="s">
        <v>1007</v>
      </c>
      <c r="E28210" t="s">
        <v>775</v>
      </c>
      <c r="F28210" t="s">
        <v>140</v>
      </c>
      <c r="G28210" t="s">
        <v>1013</v>
      </c>
      <c r="H28210" t="s">
        <v>140</v>
      </c>
      <c r="I28210" t="s">
        <v>140</v>
      </c>
      <c r="J28210" t="s">
        <v>140</v>
      </c>
      <c r="K28210" t="s">
        <v>1048</v>
      </c>
      <c r="L28210" t="s">
        <v>1013</v>
      </c>
      <c r="M28210" t="s">
        <v>140</v>
      </c>
      <c r="N28210" t="s">
        <v>1013</v>
      </c>
      <c r="O28210" t="s">
        <v>140</v>
      </c>
      <c r="P28210" t="s">
        <v>140</v>
      </c>
      <c r="Q28210" t="s">
        <v>775</v>
      </c>
      <c r="R28210" t="s">
        <v>1013</v>
      </c>
      <c r="S28210" t="s">
        <v>1013</v>
      </c>
      <c r="T28210" t="s">
        <v>140</v>
      </c>
      <c r="U28210" t="s">
        <v>1017</v>
      </c>
      <c r="V28210" t="s">
        <v>1137</v>
      </c>
      <c r="W28210" t="s">
        <v>140</v>
      </c>
    </row>
    <row r="28211" spans="1:23" x14ac:dyDescent="0.35">
      <c r="A28211" t="s">
        <v>22</v>
      </c>
      <c r="B28211" t="s">
        <v>1171</v>
      </c>
      <c r="C28211">
        <v>209</v>
      </c>
      <c r="D28211" t="s">
        <v>1013</v>
      </c>
      <c r="E28211" t="s">
        <v>140</v>
      </c>
      <c r="F28211" t="s">
        <v>140</v>
      </c>
      <c r="G28211" t="s">
        <v>1013</v>
      </c>
      <c r="H28211" t="s">
        <v>140</v>
      </c>
      <c r="I28211" t="s">
        <v>775</v>
      </c>
      <c r="J28211" t="s">
        <v>140</v>
      </c>
      <c r="K28211" t="s">
        <v>140</v>
      </c>
      <c r="L28211" t="s">
        <v>1021</v>
      </c>
      <c r="M28211" t="s">
        <v>140</v>
      </c>
      <c r="N28211" t="s">
        <v>1008</v>
      </c>
      <c r="O28211" t="s">
        <v>140</v>
      </c>
      <c r="P28211" t="s">
        <v>1008</v>
      </c>
      <c r="Q28211" t="s">
        <v>140</v>
      </c>
      <c r="R28211" t="s">
        <v>140</v>
      </c>
      <c r="S28211" t="s">
        <v>1016</v>
      </c>
      <c r="T28211" t="s">
        <v>140</v>
      </c>
      <c r="U28211" t="s">
        <v>949</v>
      </c>
      <c r="V28211" t="s">
        <v>665</v>
      </c>
      <c r="W28211" t="s">
        <v>140</v>
      </c>
    </row>
    <row r="28212" spans="1:23" x14ac:dyDescent="0.35">
      <c r="A28212" t="s">
        <v>23</v>
      </c>
      <c r="B28212" t="s">
        <v>1171</v>
      </c>
      <c r="C28212">
        <v>25</v>
      </c>
      <c r="D28212" t="s">
        <v>1046</v>
      </c>
      <c r="E28212" t="s">
        <v>140</v>
      </c>
      <c r="F28212" t="s">
        <v>140</v>
      </c>
      <c r="G28212" t="s">
        <v>1060</v>
      </c>
      <c r="H28212" t="s">
        <v>140</v>
      </c>
      <c r="I28212" t="s">
        <v>140</v>
      </c>
      <c r="J28212" t="s">
        <v>140</v>
      </c>
      <c r="K28212" t="s">
        <v>140</v>
      </c>
      <c r="L28212" t="s">
        <v>140</v>
      </c>
      <c r="M28212" t="s">
        <v>140</v>
      </c>
      <c r="N28212" t="s">
        <v>140</v>
      </c>
      <c r="O28212" t="s">
        <v>140</v>
      </c>
      <c r="P28212" t="s">
        <v>140</v>
      </c>
      <c r="Q28212" t="s">
        <v>140</v>
      </c>
      <c r="R28212" t="s">
        <v>140</v>
      </c>
      <c r="S28212" t="s">
        <v>140</v>
      </c>
      <c r="T28212" t="s">
        <v>140</v>
      </c>
      <c r="U28212" t="s">
        <v>140</v>
      </c>
      <c r="V28212" t="s">
        <v>1115</v>
      </c>
      <c r="W28212" t="s">
        <v>140</v>
      </c>
    </row>
    <row r="28213" spans="1:23" x14ac:dyDescent="0.35">
      <c r="A28213" t="s">
        <v>23</v>
      </c>
      <c r="B28213" t="s">
        <v>1172</v>
      </c>
      <c r="C28213">
        <v>179</v>
      </c>
      <c r="D28213" t="s">
        <v>87</v>
      </c>
      <c r="E28213" t="s">
        <v>1046</v>
      </c>
      <c r="F28213" t="s">
        <v>1018</v>
      </c>
      <c r="G28213" t="s">
        <v>775</v>
      </c>
      <c r="H28213" t="s">
        <v>140</v>
      </c>
      <c r="I28213" t="s">
        <v>1009</v>
      </c>
      <c r="J28213" t="s">
        <v>140</v>
      </c>
      <c r="K28213" t="s">
        <v>501</v>
      </c>
      <c r="L28213" t="s">
        <v>1009</v>
      </c>
      <c r="M28213" t="s">
        <v>140</v>
      </c>
      <c r="N28213" t="s">
        <v>140</v>
      </c>
      <c r="O28213" t="s">
        <v>140</v>
      </c>
      <c r="P28213" t="s">
        <v>140</v>
      </c>
      <c r="Q28213" t="s">
        <v>140</v>
      </c>
      <c r="R28213" t="s">
        <v>140</v>
      </c>
      <c r="S28213" t="s">
        <v>140</v>
      </c>
      <c r="T28213" t="s">
        <v>140</v>
      </c>
      <c r="U28213" t="s">
        <v>140</v>
      </c>
      <c r="V28213" t="s">
        <v>905</v>
      </c>
      <c r="W28213" t="s">
        <v>1008</v>
      </c>
    </row>
    <row r="28214" spans="1:23" x14ac:dyDescent="0.35">
      <c r="A28214" t="s">
        <v>24</v>
      </c>
      <c r="B28214" t="s">
        <v>1171</v>
      </c>
      <c r="C28214">
        <v>207</v>
      </c>
      <c r="D28214" t="s">
        <v>1021</v>
      </c>
      <c r="E28214" t="s">
        <v>1063</v>
      </c>
      <c r="F28214" t="s">
        <v>140</v>
      </c>
      <c r="G28214" t="s">
        <v>140</v>
      </c>
      <c r="H28214" t="s">
        <v>140</v>
      </c>
      <c r="I28214" t="s">
        <v>1008</v>
      </c>
      <c r="J28214" t="s">
        <v>140</v>
      </c>
      <c r="K28214" t="s">
        <v>1063</v>
      </c>
      <c r="L28214" t="s">
        <v>1013</v>
      </c>
      <c r="M28214" t="s">
        <v>140</v>
      </c>
      <c r="N28214" t="s">
        <v>140</v>
      </c>
      <c r="O28214" t="s">
        <v>140</v>
      </c>
      <c r="P28214" t="s">
        <v>1022</v>
      </c>
      <c r="Q28214" t="s">
        <v>140</v>
      </c>
      <c r="R28214" t="s">
        <v>140</v>
      </c>
      <c r="S28214" t="s">
        <v>140</v>
      </c>
      <c r="T28214" t="s">
        <v>140</v>
      </c>
      <c r="U28214" t="s">
        <v>140</v>
      </c>
      <c r="V28214" t="s">
        <v>918</v>
      </c>
      <c r="W28214" t="s">
        <v>1013</v>
      </c>
    </row>
    <row r="28215" spans="1:23" x14ac:dyDescent="0.35">
      <c r="A28215" t="s">
        <v>25</v>
      </c>
      <c r="B28215" t="s">
        <v>1171</v>
      </c>
      <c r="C28215">
        <v>204</v>
      </c>
      <c r="D28215" t="s">
        <v>949</v>
      </c>
      <c r="E28215" t="s">
        <v>140</v>
      </c>
      <c r="F28215" t="s">
        <v>140</v>
      </c>
      <c r="G28215" t="s">
        <v>140</v>
      </c>
      <c r="H28215" t="s">
        <v>140</v>
      </c>
      <c r="I28215" t="s">
        <v>1010</v>
      </c>
      <c r="J28215" t="s">
        <v>140</v>
      </c>
      <c r="K28215" t="s">
        <v>1012</v>
      </c>
      <c r="L28215" t="s">
        <v>1019</v>
      </c>
      <c r="M28215" t="s">
        <v>140</v>
      </c>
      <c r="N28215" t="s">
        <v>775</v>
      </c>
      <c r="O28215" t="s">
        <v>140</v>
      </c>
      <c r="P28215" t="s">
        <v>140</v>
      </c>
      <c r="Q28215" t="s">
        <v>140</v>
      </c>
      <c r="R28215" t="s">
        <v>140</v>
      </c>
      <c r="S28215" t="s">
        <v>1021</v>
      </c>
      <c r="T28215" t="s">
        <v>1063</v>
      </c>
      <c r="U28215" t="s">
        <v>1066</v>
      </c>
      <c r="V28215" t="s">
        <v>1121</v>
      </c>
      <c r="W28215" t="s">
        <v>140</v>
      </c>
    </row>
    <row r="28216" spans="1:23" x14ac:dyDescent="0.35">
      <c r="A28216" t="s">
        <v>26</v>
      </c>
      <c r="B28216" t="s">
        <v>1171</v>
      </c>
      <c r="C28216">
        <v>201</v>
      </c>
      <c r="D28216" t="s">
        <v>1021</v>
      </c>
      <c r="E28216" t="s">
        <v>140</v>
      </c>
      <c r="F28216" t="s">
        <v>140</v>
      </c>
      <c r="G28216" t="s">
        <v>140</v>
      </c>
      <c r="H28216" t="s">
        <v>140</v>
      </c>
      <c r="I28216" t="s">
        <v>1014</v>
      </c>
      <c r="J28216" t="s">
        <v>140</v>
      </c>
      <c r="K28216" t="s">
        <v>1054</v>
      </c>
      <c r="L28216" t="s">
        <v>1020</v>
      </c>
      <c r="M28216" t="s">
        <v>140</v>
      </c>
      <c r="N28216" t="s">
        <v>1014</v>
      </c>
      <c r="O28216" t="s">
        <v>140</v>
      </c>
      <c r="P28216" t="s">
        <v>1014</v>
      </c>
      <c r="Q28216" t="s">
        <v>140</v>
      </c>
      <c r="R28216" t="s">
        <v>140</v>
      </c>
      <c r="S28216" t="s">
        <v>140</v>
      </c>
      <c r="T28216" t="s">
        <v>140</v>
      </c>
      <c r="U28216" t="s">
        <v>1021</v>
      </c>
      <c r="V28216" t="s">
        <v>100</v>
      </c>
      <c r="W28216" t="s">
        <v>140</v>
      </c>
    </row>
    <row r="28217" spans="1:23" x14ac:dyDescent="0.35">
      <c r="A28217" t="s">
        <v>27</v>
      </c>
      <c r="B28217" t="s">
        <v>1171</v>
      </c>
      <c r="C28217">
        <v>203</v>
      </c>
      <c r="D28217" t="s">
        <v>140</v>
      </c>
      <c r="E28217" t="s">
        <v>140</v>
      </c>
      <c r="F28217" t="s">
        <v>1012</v>
      </c>
      <c r="G28217" t="s">
        <v>1009</v>
      </c>
      <c r="H28217" t="s">
        <v>140</v>
      </c>
      <c r="I28217" t="s">
        <v>1009</v>
      </c>
      <c r="J28217" t="s">
        <v>140</v>
      </c>
      <c r="K28217" t="s">
        <v>140</v>
      </c>
      <c r="L28217" t="s">
        <v>954</v>
      </c>
      <c r="M28217" t="s">
        <v>140</v>
      </c>
      <c r="N28217" t="s">
        <v>1009</v>
      </c>
      <c r="O28217" t="s">
        <v>140</v>
      </c>
      <c r="P28217" t="s">
        <v>140</v>
      </c>
      <c r="Q28217" t="s">
        <v>140</v>
      </c>
      <c r="R28217" t="s">
        <v>140</v>
      </c>
      <c r="S28217" t="s">
        <v>1008</v>
      </c>
      <c r="T28217" t="s">
        <v>140</v>
      </c>
      <c r="U28217" t="s">
        <v>1098</v>
      </c>
      <c r="V28217" t="s">
        <v>1002</v>
      </c>
      <c r="W28217" t="s">
        <v>140</v>
      </c>
    </row>
    <row r="28218" spans="1:23" x14ac:dyDescent="0.35">
      <c r="A28218" t="s">
        <v>28</v>
      </c>
      <c r="B28218" t="s">
        <v>1171</v>
      </c>
      <c r="C28218">
        <v>207</v>
      </c>
      <c r="D28218" t="s">
        <v>1054</v>
      </c>
      <c r="E28218" t="s">
        <v>1019</v>
      </c>
      <c r="F28218" t="s">
        <v>140</v>
      </c>
      <c r="G28218" t="s">
        <v>1021</v>
      </c>
      <c r="H28218" t="s">
        <v>140</v>
      </c>
      <c r="I28218" t="s">
        <v>140</v>
      </c>
      <c r="J28218" t="s">
        <v>1008</v>
      </c>
      <c r="K28218" t="s">
        <v>1023</v>
      </c>
      <c r="L28218" t="s">
        <v>1009</v>
      </c>
      <c r="M28218" t="s">
        <v>140</v>
      </c>
      <c r="N28218" t="s">
        <v>1014</v>
      </c>
      <c r="O28218" t="s">
        <v>140</v>
      </c>
      <c r="P28218" t="s">
        <v>140</v>
      </c>
      <c r="Q28218" t="s">
        <v>140</v>
      </c>
      <c r="R28218" t="s">
        <v>140</v>
      </c>
      <c r="S28218" t="s">
        <v>775</v>
      </c>
      <c r="T28218" t="s">
        <v>1010</v>
      </c>
      <c r="U28218" t="s">
        <v>1017</v>
      </c>
      <c r="V28218" t="s">
        <v>316</v>
      </c>
      <c r="W28218" t="s">
        <v>1016</v>
      </c>
    </row>
    <row r="28219" spans="1:23" x14ac:dyDescent="0.35">
      <c r="A28219" t="s">
        <v>29</v>
      </c>
      <c r="B28219" t="s">
        <v>1171</v>
      </c>
      <c r="C28219">
        <v>204</v>
      </c>
      <c r="D28219" t="s">
        <v>1014</v>
      </c>
      <c r="E28219" t="s">
        <v>1009</v>
      </c>
      <c r="F28219" t="s">
        <v>140</v>
      </c>
      <c r="G28219" t="s">
        <v>1014</v>
      </c>
      <c r="H28219" t="s">
        <v>140</v>
      </c>
      <c r="I28219" t="s">
        <v>140</v>
      </c>
      <c r="J28219" t="s">
        <v>140</v>
      </c>
      <c r="K28219" t="s">
        <v>1009</v>
      </c>
      <c r="L28219" t="s">
        <v>1043</v>
      </c>
      <c r="M28219" t="s">
        <v>140</v>
      </c>
      <c r="N28219" t="s">
        <v>1013</v>
      </c>
      <c r="O28219" t="s">
        <v>140</v>
      </c>
      <c r="P28219" t="s">
        <v>140</v>
      </c>
      <c r="Q28219" t="s">
        <v>1009</v>
      </c>
      <c r="R28219" t="s">
        <v>140</v>
      </c>
      <c r="S28219" t="s">
        <v>140</v>
      </c>
      <c r="T28219" t="s">
        <v>140</v>
      </c>
      <c r="U28219" t="s">
        <v>1017</v>
      </c>
      <c r="V28219" t="s">
        <v>1002</v>
      </c>
      <c r="W28219" t="s">
        <v>140</v>
      </c>
    </row>
    <row r="28220" spans="1:23" x14ac:dyDescent="0.35">
      <c r="A28220" t="s">
        <v>30</v>
      </c>
      <c r="B28220" t="s">
        <v>1171</v>
      </c>
      <c r="C28220">
        <v>202</v>
      </c>
      <c r="D28220" t="s">
        <v>1014</v>
      </c>
      <c r="E28220" t="s">
        <v>1016</v>
      </c>
      <c r="F28220" t="s">
        <v>140</v>
      </c>
      <c r="G28220" t="s">
        <v>140</v>
      </c>
      <c r="H28220" t="s">
        <v>140</v>
      </c>
      <c r="I28220" t="s">
        <v>140</v>
      </c>
      <c r="J28220" t="s">
        <v>1008</v>
      </c>
      <c r="K28220" t="s">
        <v>1054</v>
      </c>
      <c r="L28220" t="s">
        <v>1073</v>
      </c>
      <c r="M28220" t="s">
        <v>1010</v>
      </c>
      <c r="N28220" t="s">
        <v>140</v>
      </c>
      <c r="O28220" t="s">
        <v>140</v>
      </c>
      <c r="P28220" t="s">
        <v>140</v>
      </c>
      <c r="Q28220" t="s">
        <v>140</v>
      </c>
      <c r="R28220" t="s">
        <v>140</v>
      </c>
      <c r="S28220" t="s">
        <v>140</v>
      </c>
      <c r="T28220" t="s">
        <v>140</v>
      </c>
      <c r="U28220" t="s">
        <v>1043</v>
      </c>
      <c r="V28220" t="s">
        <v>806</v>
      </c>
      <c r="W28220" t="s">
        <v>775</v>
      </c>
    </row>
    <row r="28221" spans="1:23" x14ac:dyDescent="0.35">
      <c r="A28221" t="s">
        <v>31</v>
      </c>
      <c r="B28221" t="s">
        <v>1171</v>
      </c>
      <c r="C28221">
        <v>129</v>
      </c>
      <c r="D28221" t="s">
        <v>952</v>
      </c>
      <c r="E28221" t="s">
        <v>1052</v>
      </c>
      <c r="F28221" t="s">
        <v>769</v>
      </c>
      <c r="G28221" t="s">
        <v>1063</v>
      </c>
      <c r="H28221" t="s">
        <v>1009</v>
      </c>
      <c r="I28221" t="s">
        <v>1063</v>
      </c>
      <c r="J28221" t="s">
        <v>140</v>
      </c>
      <c r="K28221" t="s">
        <v>1054</v>
      </c>
      <c r="L28221" t="s">
        <v>1060</v>
      </c>
      <c r="M28221" t="s">
        <v>140</v>
      </c>
      <c r="N28221" t="s">
        <v>1021</v>
      </c>
      <c r="O28221" t="s">
        <v>140</v>
      </c>
      <c r="P28221" t="s">
        <v>1063</v>
      </c>
      <c r="Q28221" t="s">
        <v>140</v>
      </c>
      <c r="R28221" t="s">
        <v>1063</v>
      </c>
      <c r="S28221" t="s">
        <v>140</v>
      </c>
      <c r="T28221" t="s">
        <v>140</v>
      </c>
      <c r="U28221" t="s">
        <v>1021</v>
      </c>
      <c r="V28221" t="s">
        <v>854</v>
      </c>
      <c r="W28221" t="s">
        <v>1063</v>
      </c>
    </row>
    <row r="28222" spans="1:23" x14ac:dyDescent="0.35">
      <c r="A28222" t="s">
        <v>31</v>
      </c>
      <c r="B28222" t="s">
        <v>1172</v>
      </c>
      <c r="C28222">
        <v>78</v>
      </c>
      <c r="D28222" t="s">
        <v>975</v>
      </c>
      <c r="E28222" t="s">
        <v>988</v>
      </c>
      <c r="F28222" t="s">
        <v>940</v>
      </c>
      <c r="G28222" t="s">
        <v>1051</v>
      </c>
      <c r="H28222" t="s">
        <v>1070</v>
      </c>
      <c r="I28222" t="s">
        <v>1098</v>
      </c>
      <c r="J28222" t="s">
        <v>140</v>
      </c>
      <c r="K28222" t="s">
        <v>140</v>
      </c>
      <c r="L28222" t="s">
        <v>954</v>
      </c>
      <c r="M28222" t="s">
        <v>140</v>
      </c>
      <c r="N28222" t="s">
        <v>1098</v>
      </c>
      <c r="O28222" t="s">
        <v>140</v>
      </c>
      <c r="P28222" t="s">
        <v>1013</v>
      </c>
      <c r="Q28222" t="s">
        <v>140</v>
      </c>
      <c r="R28222" t="s">
        <v>140</v>
      </c>
      <c r="S28222" t="s">
        <v>140</v>
      </c>
      <c r="T28222" t="s">
        <v>140</v>
      </c>
      <c r="U28222" t="s">
        <v>140</v>
      </c>
      <c r="V28222" t="s">
        <v>821</v>
      </c>
      <c r="W28222" t="s">
        <v>140</v>
      </c>
    </row>
    <row r="28223" spans="1:23" x14ac:dyDescent="0.35">
      <c r="A28223" t="s">
        <v>32</v>
      </c>
      <c r="B28223" t="s">
        <v>1171</v>
      </c>
      <c r="C28223">
        <v>3978</v>
      </c>
      <c r="D28223" t="s">
        <v>1058</v>
      </c>
      <c r="E28223" t="s">
        <v>1019</v>
      </c>
      <c r="F28223" t="s">
        <v>1009</v>
      </c>
      <c r="G28223" t="s">
        <v>1016</v>
      </c>
      <c r="H28223" t="s">
        <v>1022</v>
      </c>
      <c r="I28223" t="s">
        <v>1016</v>
      </c>
      <c r="J28223" t="s">
        <v>140</v>
      </c>
      <c r="K28223" t="s">
        <v>1011</v>
      </c>
      <c r="L28223" t="s">
        <v>949</v>
      </c>
      <c r="M28223" t="s">
        <v>140</v>
      </c>
      <c r="N28223" t="s">
        <v>1010</v>
      </c>
      <c r="O28223" t="s">
        <v>140</v>
      </c>
      <c r="P28223" t="s">
        <v>1022</v>
      </c>
      <c r="Q28223" t="s">
        <v>1008</v>
      </c>
      <c r="R28223" t="s">
        <v>1022</v>
      </c>
      <c r="S28223" t="s">
        <v>1016</v>
      </c>
      <c r="T28223" t="s">
        <v>1022</v>
      </c>
      <c r="U28223" t="s">
        <v>1021</v>
      </c>
      <c r="V28223" t="s">
        <v>1114</v>
      </c>
      <c r="W28223" t="s">
        <v>1016</v>
      </c>
    </row>
    <row r="28224" spans="1:23" x14ac:dyDescent="0.35">
      <c r="A28224" t="s">
        <v>32</v>
      </c>
      <c r="B28224" t="s">
        <v>1172</v>
      </c>
      <c r="C28224">
        <v>944</v>
      </c>
      <c r="D28224" t="s">
        <v>769</v>
      </c>
      <c r="E28224" t="s">
        <v>1068</v>
      </c>
      <c r="F28224" t="s">
        <v>1050</v>
      </c>
      <c r="G28224" t="s">
        <v>1019</v>
      </c>
      <c r="H28224" t="s">
        <v>1066</v>
      </c>
      <c r="I28224" t="s">
        <v>1017</v>
      </c>
      <c r="J28224" t="s">
        <v>1012</v>
      </c>
      <c r="K28224" t="s">
        <v>1051</v>
      </c>
      <c r="L28224" t="s">
        <v>1017</v>
      </c>
      <c r="M28224" t="s">
        <v>1016</v>
      </c>
      <c r="N28224" t="s">
        <v>1022</v>
      </c>
      <c r="O28224" t="s">
        <v>1022</v>
      </c>
      <c r="P28224" t="s">
        <v>1022</v>
      </c>
      <c r="Q28224" t="s">
        <v>140</v>
      </c>
      <c r="R28224" t="s">
        <v>140</v>
      </c>
      <c r="S28224" t="s">
        <v>1022</v>
      </c>
      <c r="T28224" t="s">
        <v>1022</v>
      </c>
      <c r="U28224" t="s">
        <v>1019</v>
      </c>
      <c r="V28224" t="s">
        <v>413</v>
      </c>
      <c r="W28224" t="s">
        <v>1010</v>
      </c>
    </row>
    <row r="28226" spans="1:18" x14ac:dyDescent="0.35">
      <c r="A28226" t="s">
        <v>2164</v>
      </c>
    </row>
    <row r="28227" spans="1:18" x14ac:dyDescent="0.35">
      <c r="A28227" t="s">
        <v>2</v>
      </c>
      <c r="B28227" t="s">
        <v>3</v>
      </c>
      <c r="C28227" t="s">
        <v>2165</v>
      </c>
      <c r="D28227" t="s">
        <v>2166</v>
      </c>
      <c r="E28227" t="s">
        <v>2167</v>
      </c>
      <c r="F28227" t="s">
        <v>2168</v>
      </c>
      <c r="G28227" t="s">
        <v>2169</v>
      </c>
      <c r="H28227" t="s">
        <v>2170</v>
      </c>
      <c r="I28227" t="s">
        <v>2171</v>
      </c>
      <c r="J28227" t="s">
        <v>2143</v>
      </c>
      <c r="K28227" t="s">
        <v>2145</v>
      </c>
      <c r="L28227" t="s">
        <v>2146</v>
      </c>
      <c r="M28227" t="s">
        <v>2172</v>
      </c>
      <c r="N28227" t="s">
        <v>2173</v>
      </c>
      <c r="O28227" t="s">
        <v>1032</v>
      </c>
      <c r="P28227" t="s">
        <v>2174</v>
      </c>
      <c r="Q28227" t="s">
        <v>1042</v>
      </c>
      <c r="R28227" t="s">
        <v>136</v>
      </c>
    </row>
    <row r="28228" spans="1:18" x14ac:dyDescent="0.35">
      <c r="A28228" t="s">
        <v>8</v>
      </c>
      <c r="B28228">
        <v>204</v>
      </c>
      <c r="C28228" t="s">
        <v>771</v>
      </c>
      <c r="D28228" t="s">
        <v>1063</v>
      </c>
      <c r="E28228" t="s">
        <v>140</v>
      </c>
      <c r="F28228" t="s">
        <v>140</v>
      </c>
      <c r="G28228" t="s">
        <v>140</v>
      </c>
      <c r="H28228" t="s">
        <v>140</v>
      </c>
      <c r="I28228" t="s">
        <v>140</v>
      </c>
      <c r="J28228" t="s">
        <v>1014</v>
      </c>
      <c r="K28228" t="s">
        <v>140</v>
      </c>
      <c r="L28228" t="s">
        <v>140</v>
      </c>
      <c r="M28228" t="s">
        <v>140</v>
      </c>
      <c r="N28228" t="s">
        <v>1063</v>
      </c>
      <c r="O28228" t="s">
        <v>1058</v>
      </c>
      <c r="P28228" t="s">
        <v>58</v>
      </c>
      <c r="Q28228" t="s">
        <v>1013</v>
      </c>
      <c r="R28228" t="s">
        <v>140</v>
      </c>
    </row>
    <row r="28229" spans="1:18" x14ac:dyDescent="0.35">
      <c r="A28229" t="s">
        <v>9</v>
      </c>
      <c r="B28229">
        <v>201</v>
      </c>
      <c r="C28229" t="s">
        <v>1064</v>
      </c>
      <c r="D28229" t="s">
        <v>140</v>
      </c>
      <c r="E28229" t="s">
        <v>140</v>
      </c>
      <c r="F28229" t="s">
        <v>140</v>
      </c>
      <c r="G28229" t="s">
        <v>140</v>
      </c>
      <c r="H28229" t="s">
        <v>140</v>
      </c>
      <c r="I28229" t="s">
        <v>140</v>
      </c>
      <c r="J28229" t="s">
        <v>1021</v>
      </c>
      <c r="K28229" t="s">
        <v>140</v>
      </c>
      <c r="L28229" t="s">
        <v>140</v>
      </c>
      <c r="M28229" t="s">
        <v>140</v>
      </c>
      <c r="N28229" t="s">
        <v>1014</v>
      </c>
      <c r="O28229" t="s">
        <v>1011</v>
      </c>
      <c r="P28229" t="s">
        <v>100</v>
      </c>
      <c r="Q28229" t="s">
        <v>140</v>
      </c>
      <c r="R28229" t="s">
        <v>140</v>
      </c>
    </row>
    <row r="28230" spans="1:18" x14ac:dyDescent="0.35">
      <c r="A28230" t="s">
        <v>10</v>
      </c>
      <c r="B28230">
        <v>208</v>
      </c>
      <c r="C28230" t="s">
        <v>1049</v>
      </c>
      <c r="D28230" t="s">
        <v>1012</v>
      </c>
      <c r="E28230" t="s">
        <v>140</v>
      </c>
      <c r="F28230" t="s">
        <v>1009</v>
      </c>
      <c r="G28230" t="s">
        <v>140</v>
      </c>
      <c r="H28230" t="s">
        <v>140</v>
      </c>
      <c r="I28230" t="s">
        <v>140</v>
      </c>
      <c r="J28230" t="s">
        <v>1008</v>
      </c>
      <c r="K28230" t="s">
        <v>140</v>
      </c>
      <c r="L28230" t="s">
        <v>140</v>
      </c>
      <c r="M28230" t="s">
        <v>140</v>
      </c>
      <c r="N28230" t="s">
        <v>1014</v>
      </c>
      <c r="O28230" t="s">
        <v>1017</v>
      </c>
      <c r="P28230" t="s">
        <v>114</v>
      </c>
      <c r="Q28230" t="s">
        <v>1016</v>
      </c>
      <c r="R28230" t="s">
        <v>140</v>
      </c>
    </row>
    <row r="28231" spans="1:18" x14ac:dyDescent="0.35">
      <c r="A28231" t="s">
        <v>11</v>
      </c>
      <c r="B28231">
        <v>206</v>
      </c>
      <c r="C28231" t="s">
        <v>993</v>
      </c>
      <c r="D28231" t="s">
        <v>1009</v>
      </c>
      <c r="E28231" t="s">
        <v>1016</v>
      </c>
      <c r="F28231" t="s">
        <v>140</v>
      </c>
      <c r="G28231" t="s">
        <v>140</v>
      </c>
      <c r="H28231" t="s">
        <v>140</v>
      </c>
      <c r="I28231" t="s">
        <v>140</v>
      </c>
      <c r="J28231" t="s">
        <v>140</v>
      </c>
      <c r="K28231" t="s">
        <v>140</v>
      </c>
      <c r="L28231" t="s">
        <v>140</v>
      </c>
      <c r="M28231" t="s">
        <v>140</v>
      </c>
      <c r="N28231" t="s">
        <v>1004</v>
      </c>
      <c r="O28231" t="s">
        <v>1011</v>
      </c>
      <c r="P28231" t="s">
        <v>520</v>
      </c>
      <c r="Q28231" t="s">
        <v>140</v>
      </c>
      <c r="R28231" t="s">
        <v>140</v>
      </c>
    </row>
    <row r="28232" spans="1:18" x14ac:dyDescent="0.35">
      <c r="A28232" t="s">
        <v>12</v>
      </c>
      <c r="B28232">
        <v>209</v>
      </c>
      <c r="C28232" t="s">
        <v>256</v>
      </c>
      <c r="D28232" t="s">
        <v>1021</v>
      </c>
      <c r="E28232" t="s">
        <v>1098</v>
      </c>
      <c r="F28232" t="s">
        <v>1009</v>
      </c>
      <c r="G28232" t="s">
        <v>140</v>
      </c>
      <c r="H28232" t="s">
        <v>140</v>
      </c>
      <c r="I28232" t="s">
        <v>1022</v>
      </c>
      <c r="J28232" t="s">
        <v>1009</v>
      </c>
      <c r="K28232" t="s">
        <v>140</v>
      </c>
      <c r="L28232" t="s">
        <v>140</v>
      </c>
      <c r="M28232" t="s">
        <v>140</v>
      </c>
      <c r="N28232" t="s">
        <v>1046</v>
      </c>
      <c r="O28232" t="s">
        <v>1048</v>
      </c>
      <c r="P28232" t="s">
        <v>171</v>
      </c>
      <c r="Q28232" t="s">
        <v>1010</v>
      </c>
      <c r="R28232" t="s">
        <v>1009</v>
      </c>
    </row>
    <row r="28233" spans="1:18" x14ac:dyDescent="0.35">
      <c r="A28233" t="s">
        <v>13</v>
      </c>
      <c r="B28233">
        <v>206</v>
      </c>
      <c r="C28233" t="s">
        <v>853</v>
      </c>
      <c r="D28233" t="s">
        <v>1057</v>
      </c>
      <c r="E28233" t="s">
        <v>949</v>
      </c>
      <c r="F28233" t="s">
        <v>1011</v>
      </c>
      <c r="G28233" t="s">
        <v>140</v>
      </c>
      <c r="H28233" t="s">
        <v>140</v>
      </c>
      <c r="I28233" t="s">
        <v>971</v>
      </c>
      <c r="J28233" t="s">
        <v>939</v>
      </c>
      <c r="K28233" t="s">
        <v>140</v>
      </c>
      <c r="L28233" t="s">
        <v>1010</v>
      </c>
      <c r="M28233" t="s">
        <v>140</v>
      </c>
      <c r="N28233" t="s">
        <v>664</v>
      </c>
      <c r="O28233" t="s">
        <v>1066</v>
      </c>
      <c r="P28233" t="s">
        <v>183</v>
      </c>
      <c r="Q28233" t="s">
        <v>1043</v>
      </c>
      <c r="R28233" t="s">
        <v>1011</v>
      </c>
    </row>
    <row r="28234" spans="1:18" x14ac:dyDescent="0.35">
      <c r="A28234" t="s">
        <v>14</v>
      </c>
      <c r="B28234">
        <v>203</v>
      </c>
      <c r="C28234" t="s">
        <v>832</v>
      </c>
      <c r="D28234" t="s">
        <v>1011</v>
      </c>
      <c r="E28234" t="s">
        <v>1019</v>
      </c>
      <c r="F28234" t="s">
        <v>1014</v>
      </c>
      <c r="G28234" t="s">
        <v>140</v>
      </c>
      <c r="H28234" t="s">
        <v>140</v>
      </c>
      <c r="I28234" t="s">
        <v>140</v>
      </c>
      <c r="J28234" t="s">
        <v>1055</v>
      </c>
      <c r="K28234" t="s">
        <v>140</v>
      </c>
      <c r="L28234" t="s">
        <v>140</v>
      </c>
      <c r="M28234" t="s">
        <v>140</v>
      </c>
      <c r="N28234" t="s">
        <v>1019</v>
      </c>
      <c r="O28234" t="s">
        <v>1073</v>
      </c>
      <c r="P28234" t="s">
        <v>78</v>
      </c>
      <c r="Q28234" t="s">
        <v>1012</v>
      </c>
      <c r="R28234" t="s">
        <v>140</v>
      </c>
    </row>
    <row r="28235" spans="1:18" x14ac:dyDescent="0.35">
      <c r="A28235" t="s">
        <v>15</v>
      </c>
      <c r="B28235">
        <v>206</v>
      </c>
      <c r="C28235" t="s">
        <v>731</v>
      </c>
      <c r="D28235" t="s">
        <v>140</v>
      </c>
      <c r="E28235" t="s">
        <v>949</v>
      </c>
      <c r="F28235" t="s">
        <v>1013</v>
      </c>
      <c r="G28235" t="s">
        <v>140</v>
      </c>
      <c r="H28235" t="s">
        <v>140</v>
      </c>
      <c r="I28235" t="s">
        <v>1013</v>
      </c>
      <c r="J28235" t="s">
        <v>1063</v>
      </c>
      <c r="K28235" t="s">
        <v>140</v>
      </c>
      <c r="L28235" t="s">
        <v>1013</v>
      </c>
      <c r="M28235" t="s">
        <v>140</v>
      </c>
      <c r="N28235" t="s">
        <v>1050</v>
      </c>
      <c r="O28235" t="s">
        <v>1048</v>
      </c>
      <c r="P28235" t="s">
        <v>549</v>
      </c>
      <c r="Q28235" t="s">
        <v>1010</v>
      </c>
      <c r="R28235" t="s">
        <v>140</v>
      </c>
    </row>
    <row r="28236" spans="1:18" x14ac:dyDescent="0.35">
      <c r="A28236" t="s">
        <v>16</v>
      </c>
      <c r="B28236">
        <v>206</v>
      </c>
      <c r="C28236" t="s">
        <v>1021</v>
      </c>
      <c r="D28236" t="s">
        <v>1013</v>
      </c>
      <c r="E28236" t="s">
        <v>140</v>
      </c>
      <c r="F28236" t="s">
        <v>140</v>
      </c>
      <c r="G28236" t="s">
        <v>140</v>
      </c>
      <c r="H28236" t="s">
        <v>140</v>
      </c>
      <c r="I28236" t="s">
        <v>140</v>
      </c>
      <c r="J28236" t="s">
        <v>1009</v>
      </c>
      <c r="K28236" t="s">
        <v>140</v>
      </c>
      <c r="L28236" t="s">
        <v>140</v>
      </c>
      <c r="M28236" t="s">
        <v>140</v>
      </c>
      <c r="N28236" t="s">
        <v>1014</v>
      </c>
      <c r="O28236" t="s">
        <v>1058</v>
      </c>
      <c r="P28236" t="s">
        <v>1025</v>
      </c>
      <c r="Q28236" t="s">
        <v>140</v>
      </c>
      <c r="R28236" t="s">
        <v>140</v>
      </c>
    </row>
    <row r="28237" spans="1:18" x14ac:dyDescent="0.35">
      <c r="A28237" t="s">
        <v>17</v>
      </c>
      <c r="B28237">
        <v>203</v>
      </c>
      <c r="C28237" t="s">
        <v>983</v>
      </c>
      <c r="D28237" t="s">
        <v>140</v>
      </c>
      <c r="E28237" t="s">
        <v>1009</v>
      </c>
      <c r="F28237" t="s">
        <v>140</v>
      </c>
      <c r="G28237" t="s">
        <v>140</v>
      </c>
      <c r="H28237" t="s">
        <v>140</v>
      </c>
      <c r="I28237" t="s">
        <v>1009</v>
      </c>
      <c r="J28237" t="s">
        <v>140</v>
      </c>
      <c r="K28237" t="s">
        <v>140</v>
      </c>
      <c r="L28237" t="s">
        <v>140</v>
      </c>
      <c r="M28237" t="s">
        <v>1009</v>
      </c>
      <c r="N28237" t="s">
        <v>1050</v>
      </c>
      <c r="O28237" t="s">
        <v>1052</v>
      </c>
      <c r="P28237" t="s">
        <v>370</v>
      </c>
      <c r="Q28237" t="s">
        <v>1009</v>
      </c>
      <c r="R28237" t="s">
        <v>140</v>
      </c>
    </row>
    <row r="28238" spans="1:18" x14ac:dyDescent="0.35">
      <c r="A28238" t="s">
        <v>18</v>
      </c>
      <c r="B28238">
        <v>205</v>
      </c>
      <c r="C28238" t="s">
        <v>1000</v>
      </c>
      <c r="D28238" t="s">
        <v>1021</v>
      </c>
      <c r="E28238" t="s">
        <v>140</v>
      </c>
      <c r="F28238" t="s">
        <v>1011</v>
      </c>
      <c r="G28238" t="s">
        <v>140</v>
      </c>
      <c r="H28238" t="s">
        <v>140</v>
      </c>
      <c r="I28238" t="s">
        <v>1014</v>
      </c>
      <c r="J28238" t="s">
        <v>140</v>
      </c>
      <c r="K28238" t="s">
        <v>140</v>
      </c>
      <c r="L28238" t="s">
        <v>140</v>
      </c>
      <c r="M28238" t="s">
        <v>140</v>
      </c>
      <c r="N28238" t="s">
        <v>988</v>
      </c>
      <c r="O28238" t="s">
        <v>1020</v>
      </c>
      <c r="P28238" t="s">
        <v>267</v>
      </c>
      <c r="Q28238" t="s">
        <v>1046</v>
      </c>
      <c r="R28238" t="s">
        <v>1009</v>
      </c>
    </row>
    <row r="28239" spans="1:18" x14ac:dyDescent="0.35">
      <c r="A28239" t="s">
        <v>19</v>
      </c>
      <c r="B28239">
        <v>206</v>
      </c>
      <c r="C28239" t="s">
        <v>465</v>
      </c>
      <c r="D28239" t="s">
        <v>1010</v>
      </c>
      <c r="E28239" t="s">
        <v>1010</v>
      </c>
      <c r="F28239" t="s">
        <v>775</v>
      </c>
      <c r="G28239" t="s">
        <v>140</v>
      </c>
      <c r="H28239" t="s">
        <v>140</v>
      </c>
      <c r="I28239" t="s">
        <v>1013</v>
      </c>
      <c r="J28239" t="s">
        <v>1013</v>
      </c>
      <c r="K28239" t="s">
        <v>140</v>
      </c>
      <c r="L28239" t="s">
        <v>140</v>
      </c>
      <c r="M28239" t="s">
        <v>140</v>
      </c>
      <c r="N28239" t="s">
        <v>940</v>
      </c>
      <c r="O28239" t="s">
        <v>1098</v>
      </c>
      <c r="P28239" t="s">
        <v>736</v>
      </c>
      <c r="Q28239" t="s">
        <v>1017</v>
      </c>
      <c r="R28239" t="s">
        <v>140</v>
      </c>
    </row>
    <row r="28240" spans="1:18" x14ac:dyDescent="0.35">
      <c r="A28240" t="s">
        <v>20</v>
      </c>
      <c r="B28240">
        <v>206</v>
      </c>
      <c r="C28240" t="s">
        <v>641</v>
      </c>
      <c r="D28240" t="s">
        <v>1014</v>
      </c>
      <c r="E28240" t="s">
        <v>140</v>
      </c>
      <c r="F28240" t="s">
        <v>1008</v>
      </c>
      <c r="G28240" t="s">
        <v>140</v>
      </c>
      <c r="H28240" t="s">
        <v>140</v>
      </c>
      <c r="I28240" t="s">
        <v>140</v>
      </c>
      <c r="J28240" t="s">
        <v>1016</v>
      </c>
      <c r="K28240" t="s">
        <v>140</v>
      </c>
      <c r="L28240" t="s">
        <v>140</v>
      </c>
      <c r="M28240" t="s">
        <v>1013</v>
      </c>
      <c r="N28240" t="s">
        <v>1063</v>
      </c>
      <c r="O28240" t="s">
        <v>1046</v>
      </c>
      <c r="P28240" t="s">
        <v>931</v>
      </c>
      <c r="Q28240" t="s">
        <v>1063</v>
      </c>
      <c r="R28240" t="s">
        <v>1017</v>
      </c>
    </row>
    <row r="28241" spans="1:19" x14ac:dyDescent="0.35">
      <c r="A28241" t="s">
        <v>21</v>
      </c>
      <c r="B28241">
        <v>210</v>
      </c>
      <c r="C28241" t="s">
        <v>180</v>
      </c>
      <c r="D28241" t="s">
        <v>775</v>
      </c>
      <c r="E28241" t="s">
        <v>775</v>
      </c>
      <c r="F28241" t="s">
        <v>775</v>
      </c>
      <c r="G28241" t="s">
        <v>140</v>
      </c>
      <c r="H28241" t="s">
        <v>140</v>
      </c>
      <c r="I28241" t="s">
        <v>1013</v>
      </c>
      <c r="J28241" t="s">
        <v>1013</v>
      </c>
      <c r="K28241" t="s">
        <v>140</v>
      </c>
      <c r="L28241" t="s">
        <v>140</v>
      </c>
      <c r="M28241" t="s">
        <v>140</v>
      </c>
      <c r="N28241" t="s">
        <v>1066</v>
      </c>
      <c r="O28241" t="s">
        <v>919</v>
      </c>
      <c r="P28241" t="s">
        <v>611</v>
      </c>
      <c r="Q28241" t="s">
        <v>140</v>
      </c>
      <c r="R28241" t="s">
        <v>775</v>
      </c>
    </row>
    <row r="28242" spans="1:19" x14ac:dyDescent="0.35">
      <c r="A28242" t="s">
        <v>22</v>
      </c>
      <c r="B28242">
        <v>209</v>
      </c>
      <c r="C28242" t="s">
        <v>983</v>
      </c>
      <c r="D28242" t="s">
        <v>1009</v>
      </c>
      <c r="E28242" t="s">
        <v>140</v>
      </c>
      <c r="F28242" t="s">
        <v>775</v>
      </c>
      <c r="G28242" t="s">
        <v>140</v>
      </c>
      <c r="H28242" t="s">
        <v>140</v>
      </c>
      <c r="I28242" t="s">
        <v>140</v>
      </c>
      <c r="J28242" t="s">
        <v>1010</v>
      </c>
      <c r="K28242" t="s">
        <v>140</v>
      </c>
      <c r="L28242" t="s">
        <v>140</v>
      </c>
      <c r="M28242" t="s">
        <v>140</v>
      </c>
      <c r="N28242" t="s">
        <v>1066</v>
      </c>
      <c r="O28242" t="s">
        <v>1048</v>
      </c>
      <c r="P28242" t="s">
        <v>1086</v>
      </c>
      <c r="Q28242" t="s">
        <v>1008</v>
      </c>
      <c r="R28242" t="s">
        <v>1008</v>
      </c>
    </row>
    <row r="28243" spans="1:19" x14ac:dyDescent="0.35">
      <c r="A28243" t="s">
        <v>23</v>
      </c>
      <c r="B28243">
        <v>205</v>
      </c>
      <c r="C28243" t="s">
        <v>863</v>
      </c>
      <c r="D28243" t="s">
        <v>1073</v>
      </c>
      <c r="E28243" t="s">
        <v>1068</v>
      </c>
      <c r="F28243" t="s">
        <v>1014</v>
      </c>
      <c r="G28243" t="s">
        <v>140</v>
      </c>
      <c r="H28243" t="s">
        <v>140</v>
      </c>
      <c r="I28243" t="s">
        <v>1008</v>
      </c>
      <c r="J28243" t="s">
        <v>775</v>
      </c>
      <c r="K28243" t="s">
        <v>140</v>
      </c>
      <c r="L28243" t="s">
        <v>140</v>
      </c>
      <c r="M28243" t="s">
        <v>140</v>
      </c>
      <c r="N28243" t="s">
        <v>1020</v>
      </c>
      <c r="O28243" t="s">
        <v>919</v>
      </c>
      <c r="P28243" t="s">
        <v>586</v>
      </c>
      <c r="Q28243" t="s">
        <v>140</v>
      </c>
      <c r="R28243" t="s">
        <v>140</v>
      </c>
    </row>
    <row r="28244" spans="1:19" x14ac:dyDescent="0.35">
      <c r="A28244" t="s">
        <v>24</v>
      </c>
      <c r="B28244">
        <v>207</v>
      </c>
      <c r="C28244" t="s">
        <v>1182</v>
      </c>
      <c r="D28244" t="s">
        <v>140</v>
      </c>
      <c r="E28244" t="s">
        <v>1013</v>
      </c>
      <c r="F28244" t="s">
        <v>140</v>
      </c>
      <c r="G28244" t="s">
        <v>140</v>
      </c>
      <c r="H28244" t="s">
        <v>1009</v>
      </c>
      <c r="I28244" t="s">
        <v>140</v>
      </c>
      <c r="J28244" t="s">
        <v>140</v>
      </c>
      <c r="K28244" t="s">
        <v>1008</v>
      </c>
      <c r="L28244" t="s">
        <v>140</v>
      </c>
      <c r="M28244" t="s">
        <v>140</v>
      </c>
      <c r="N28244" t="s">
        <v>660</v>
      </c>
      <c r="O28244" t="s">
        <v>939</v>
      </c>
      <c r="P28244" t="s">
        <v>861</v>
      </c>
      <c r="Q28244" t="s">
        <v>1010</v>
      </c>
      <c r="R28244" t="s">
        <v>140</v>
      </c>
    </row>
    <row r="28245" spans="1:19" x14ac:dyDescent="0.35">
      <c r="A28245" t="s">
        <v>25</v>
      </c>
      <c r="B28245">
        <v>204</v>
      </c>
      <c r="C28245" t="s">
        <v>1044</v>
      </c>
      <c r="D28245" t="s">
        <v>1013</v>
      </c>
      <c r="E28245" t="s">
        <v>140</v>
      </c>
      <c r="F28245" t="s">
        <v>1013</v>
      </c>
      <c r="G28245" t="s">
        <v>140</v>
      </c>
      <c r="H28245" t="s">
        <v>140</v>
      </c>
      <c r="I28245" t="s">
        <v>140</v>
      </c>
      <c r="J28245" t="s">
        <v>140</v>
      </c>
      <c r="K28245" t="s">
        <v>140</v>
      </c>
      <c r="L28245" t="s">
        <v>140</v>
      </c>
      <c r="M28245" t="s">
        <v>1014</v>
      </c>
      <c r="N28245" t="s">
        <v>1011</v>
      </c>
      <c r="O28245" t="s">
        <v>1013</v>
      </c>
      <c r="P28245" t="s">
        <v>130</v>
      </c>
      <c r="Q28245" t="s">
        <v>1012</v>
      </c>
      <c r="R28245" t="s">
        <v>140</v>
      </c>
    </row>
    <row r="28246" spans="1:19" x14ac:dyDescent="0.35">
      <c r="A28246" t="s">
        <v>26</v>
      </c>
      <c r="B28246">
        <v>202</v>
      </c>
      <c r="C28246" t="s">
        <v>394</v>
      </c>
      <c r="D28246" t="s">
        <v>140</v>
      </c>
      <c r="E28246" t="s">
        <v>140</v>
      </c>
      <c r="F28246" t="s">
        <v>1014</v>
      </c>
      <c r="G28246" t="s">
        <v>140</v>
      </c>
      <c r="H28246" t="s">
        <v>140</v>
      </c>
      <c r="I28246" t="s">
        <v>1016</v>
      </c>
      <c r="J28246" t="s">
        <v>140</v>
      </c>
      <c r="K28246" t="s">
        <v>140</v>
      </c>
      <c r="L28246" t="s">
        <v>140</v>
      </c>
      <c r="M28246" t="s">
        <v>140</v>
      </c>
      <c r="N28246" t="s">
        <v>1051</v>
      </c>
      <c r="O28246" t="s">
        <v>1068</v>
      </c>
      <c r="P28246" t="s">
        <v>120</v>
      </c>
      <c r="Q28246" t="s">
        <v>940</v>
      </c>
      <c r="R28246" t="s">
        <v>140</v>
      </c>
    </row>
    <row r="28247" spans="1:19" x14ac:dyDescent="0.35">
      <c r="A28247" t="s">
        <v>27</v>
      </c>
      <c r="B28247">
        <v>204</v>
      </c>
      <c r="C28247" t="s">
        <v>1058</v>
      </c>
      <c r="D28247" t="s">
        <v>140</v>
      </c>
      <c r="E28247" t="s">
        <v>140</v>
      </c>
      <c r="F28247" t="s">
        <v>775</v>
      </c>
      <c r="G28247" t="s">
        <v>140</v>
      </c>
      <c r="H28247" t="s">
        <v>140</v>
      </c>
      <c r="I28247" t="s">
        <v>140</v>
      </c>
      <c r="J28247" t="s">
        <v>140</v>
      </c>
      <c r="K28247" t="s">
        <v>140</v>
      </c>
      <c r="L28247" t="s">
        <v>140</v>
      </c>
      <c r="M28247" t="s">
        <v>1010</v>
      </c>
      <c r="N28247" t="s">
        <v>1066</v>
      </c>
      <c r="O28247" t="s">
        <v>1070</v>
      </c>
      <c r="P28247" t="s">
        <v>1137</v>
      </c>
      <c r="Q28247" t="s">
        <v>1019</v>
      </c>
      <c r="R28247" t="s">
        <v>140</v>
      </c>
    </row>
    <row r="28248" spans="1:19" x14ac:dyDescent="0.35">
      <c r="A28248" t="s">
        <v>28</v>
      </c>
      <c r="B28248">
        <v>207</v>
      </c>
      <c r="C28248" t="s">
        <v>443</v>
      </c>
      <c r="D28248" t="s">
        <v>140</v>
      </c>
      <c r="E28248" t="s">
        <v>1010</v>
      </c>
      <c r="F28248" t="s">
        <v>140</v>
      </c>
      <c r="G28248" t="s">
        <v>140</v>
      </c>
      <c r="H28248" t="s">
        <v>140</v>
      </c>
      <c r="I28248" t="s">
        <v>140</v>
      </c>
      <c r="J28248" t="s">
        <v>140</v>
      </c>
      <c r="K28248" t="s">
        <v>140</v>
      </c>
      <c r="L28248" t="s">
        <v>140</v>
      </c>
      <c r="M28248" t="s">
        <v>1014</v>
      </c>
      <c r="N28248" t="s">
        <v>1017</v>
      </c>
      <c r="O28248" t="s">
        <v>1051</v>
      </c>
      <c r="P28248" t="s">
        <v>613</v>
      </c>
      <c r="Q28248" t="s">
        <v>1016</v>
      </c>
      <c r="R28248" t="s">
        <v>1014</v>
      </c>
    </row>
    <row r="28249" spans="1:19" x14ac:dyDescent="0.35">
      <c r="A28249" t="s">
        <v>29</v>
      </c>
      <c r="B28249">
        <v>204</v>
      </c>
      <c r="C28249" t="s">
        <v>1009</v>
      </c>
      <c r="D28249" t="s">
        <v>140</v>
      </c>
      <c r="E28249" t="s">
        <v>140</v>
      </c>
      <c r="F28249" t="s">
        <v>1043</v>
      </c>
      <c r="G28249" t="s">
        <v>1009</v>
      </c>
      <c r="H28249" t="s">
        <v>140</v>
      </c>
      <c r="I28249" t="s">
        <v>140</v>
      </c>
      <c r="J28249" t="s">
        <v>1009</v>
      </c>
      <c r="K28249" t="s">
        <v>140</v>
      </c>
      <c r="L28249" t="s">
        <v>140</v>
      </c>
      <c r="M28249" t="s">
        <v>140</v>
      </c>
      <c r="N28249" t="s">
        <v>1021</v>
      </c>
      <c r="O28249" t="s">
        <v>1058</v>
      </c>
      <c r="P28249" t="s">
        <v>1097</v>
      </c>
      <c r="Q28249" t="s">
        <v>140</v>
      </c>
      <c r="R28249" t="s">
        <v>140</v>
      </c>
    </row>
    <row r="28250" spans="1:19" x14ac:dyDescent="0.35">
      <c r="A28250" t="s">
        <v>30</v>
      </c>
      <c r="B28250">
        <v>202</v>
      </c>
      <c r="C28250" t="s">
        <v>1016</v>
      </c>
      <c r="D28250" t="s">
        <v>140</v>
      </c>
      <c r="E28250" t="s">
        <v>140</v>
      </c>
      <c r="F28250" t="s">
        <v>1012</v>
      </c>
      <c r="G28250" t="s">
        <v>140</v>
      </c>
      <c r="H28250" t="s">
        <v>140</v>
      </c>
      <c r="I28250" t="s">
        <v>140</v>
      </c>
      <c r="J28250" t="s">
        <v>140</v>
      </c>
      <c r="K28250" t="s">
        <v>140</v>
      </c>
      <c r="L28250" t="s">
        <v>140</v>
      </c>
      <c r="M28250" t="s">
        <v>1016</v>
      </c>
      <c r="N28250" t="s">
        <v>1018</v>
      </c>
      <c r="O28250" t="s">
        <v>1052</v>
      </c>
      <c r="P28250" t="s">
        <v>1153</v>
      </c>
      <c r="Q28250" t="s">
        <v>140</v>
      </c>
      <c r="R28250" t="s">
        <v>1016</v>
      </c>
    </row>
    <row r="28251" spans="1:19" x14ac:dyDescent="0.35">
      <c r="A28251" t="s">
        <v>31</v>
      </c>
      <c r="B28251">
        <v>207</v>
      </c>
      <c r="C28251" t="s">
        <v>1001</v>
      </c>
      <c r="D28251" t="s">
        <v>1102</v>
      </c>
      <c r="E28251" t="s">
        <v>548</v>
      </c>
      <c r="F28251" t="s">
        <v>939</v>
      </c>
      <c r="G28251" t="s">
        <v>140</v>
      </c>
      <c r="H28251" t="s">
        <v>140</v>
      </c>
      <c r="I28251" t="s">
        <v>1073</v>
      </c>
      <c r="J28251" t="s">
        <v>1012</v>
      </c>
      <c r="K28251" t="s">
        <v>140</v>
      </c>
      <c r="L28251" t="s">
        <v>140</v>
      </c>
      <c r="M28251" t="s">
        <v>140</v>
      </c>
      <c r="N28251" t="s">
        <v>988</v>
      </c>
      <c r="O28251" t="s">
        <v>1019</v>
      </c>
      <c r="P28251" t="s">
        <v>421</v>
      </c>
      <c r="Q28251" t="s">
        <v>140</v>
      </c>
      <c r="R28251" t="s">
        <v>1008</v>
      </c>
    </row>
    <row r="28252" spans="1:19" x14ac:dyDescent="0.35">
      <c r="A28252" t="s">
        <v>32</v>
      </c>
      <c r="B28252">
        <v>4930</v>
      </c>
      <c r="C28252" t="s">
        <v>1139</v>
      </c>
      <c r="D28252" t="s">
        <v>1012</v>
      </c>
      <c r="E28252" t="s">
        <v>1014</v>
      </c>
      <c r="F28252" t="s">
        <v>1009</v>
      </c>
      <c r="G28252" t="s">
        <v>140</v>
      </c>
      <c r="H28252" t="s">
        <v>140</v>
      </c>
      <c r="I28252" t="s">
        <v>1010</v>
      </c>
      <c r="J28252" t="s">
        <v>1013</v>
      </c>
      <c r="K28252" t="s">
        <v>140</v>
      </c>
      <c r="L28252" t="s">
        <v>140</v>
      </c>
      <c r="M28252" t="s">
        <v>1022</v>
      </c>
      <c r="N28252" t="s">
        <v>939</v>
      </c>
      <c r="O28252" t="s">
        <v>954</v>
      </c>
      <c r="P28252" t="s">
        <v>388</v>
      </c>
      <c r="Q28252" t="s">
        <v>1009</v>
      </c>
      <c r="R28252" t="s">
        <v>1010</v>
      </c>
    </row>
    <row r="28254" spans="1:19" x14ac:dyDescent="0.35">
      <c r="A28254" t="s">
        <v>2175</v>
      </c>
    </row>
    <row r="28255" spans="1:19" x14ac:dyDescent="0.35">
      <c r="A28255" t="s">
        <v>2</v>
      </c>
      <c r="B28255" t="s">
        <v>1136</v>
      </c>
      <c r="C28255" t="s">
        <v>3</v>
      </c>
      <c r="D28255" t="s">
        <v>2165</v>
      </c>
      <c r="E28255" t="s">
        <v>2166</v>
      </c>
      <c r="F28255" t="s">
        <v>2167</v>
      </c>
      <c r="G28255" t="s">
        <v>2168</v>
      </c>
      <c r="H28255" t="s">
        <v>2169</v>
      </c>
      <c r="I28255" t="s">
        <v>2170</v>
      </c>
      <c r="J28255" t="s">
        <v>2171</v>
      </c>
      <c r="K28255" t="s">
        <v>2143</v>
      </c>
      <c r="L28255" t="s">
        <v>2145</v>
      </c>
      <c r="M28255" t="s">
        <v>2146</v>
      </c>
      <c r="N28255" t="s">
        <v>2172</v>
      </c>
      <c r="O28255" t="s">
        <v>2173</v>
      </c>
      <c r="P28255" t="s">
        <v>1032</v>
      </c>
      <c r="Q28255" t="s">
        <v>2174</v>
      </c>
      <c r="R28255" t="s">
        <v>1042</v>
      </c>
      <c r="S28255" t="s">
        <v>136</v>
      </c>
    </row>
    <row r="28256" spans="1:19" x14ac:dyDescent="0.35">
      <c r="A28256" t="s">
        <v>8</v>
      </c>
      <c r="B28256" t="s">
        <v>1126</v>
      </c>
      <c r="C28256">
        <v>92</v>
      </c>
      <c r="D28256" t="s">
        <v>773</v>
      </c>
      <c r="E28256" t="s">
        <v>140</v>
      </c>
      <c r="F28256" t="s">
        <v>140</v>
      </c>
      <c r="G28256" t="s">
        <v>140</v>
      </c>
      <c r="H28256" t="s">
        <v>140</v>
      </c>
      <c r="I28256" t="s">
        <v>140</v>
      </c>
      <c r="J28256" t="s">
        <v>140</v>
      </c>
      <c r="K28256" t="s">
        <v>1011</v>
      </c>
      <c r="L28256" t="s">
        <v>140</v>
      </c>
      <c r="M28256" t="s">
        <v>140</v>
      </c>
      <c r="N28256" t="s">
        <v>140</v>
      </c>
      <c r="O28256" t="s">
        <v>775</v>
      </c>
      <c r="P28256" t="s">
        <v>1098</v>
      </c>
      <c r="Q28256" t="s">
        <v>881</v>
      </c>
      <c r="R28256" t="s">
        <v>1009</v>
      </c>
      <c r="S28256" t="s">
        <v>140</v>
      </c>
    </row>
    <row r="28257" spans="1:19" x14ac:dyDescent="0.35">
      <c r="A28257" t="s">
        <v>8</v>
      </c>
      <c r="B28257" t="s">
        <v>1127</v>
      </c>
      <c r="C28257">
        <v>111</v>
      </c>
      <c r="D28257" t="s">
        <v>703</v>
      </c>
      <c r="E28257" t="s">
        <v>949</v>
      </c>
      <c r="F28257" t="s">
        <v>140</v>
      </c>
      <c r="G28257" t="s">
        <v>140</v>
      </c>
      <c r="H28257" t="s">
        <v>140</v>
      </c>
      <c r="I28257" t="s">
        <v>140</v>
      </c>
      <c r="J28257" t="s">
        <v>140</v>
      </c>
      <c r="K28257" t="s">
        <v>140</v>
      </c>
      <c r="L28257" t="s">
        <v>140</v>
      </c>
      <c r="M28257" t="s">
        <v>140</v>
      </c>
      <c r="N28257" t="s">
        <v>140</v>
      </c>
      <c r="O28257" t="s">
        <v>1012</v>
      </c>
      <c r="P28257" t="s">
        <v>1043</v>
      </c>
      <c r="Q28257" t="s">
        <v>267</v>
      </c>
      <c r="R28257" t="s">
        <v>1016</v>
      </c>
      <c r="S28257" t="s">
        <v>140</v>
      </c>
    </row>
    <row r="28258" spans="1:19" x14ac:dyDescent="0.35">
      <c r="A28258" t="s">
        <v>8</v>
      </c>
      <c r="B28258" t="s">
        <v>339</v>
      </c>
      <c r="C28258">
        <v>1</v>
      </c>
      <c r="D28258" t="s">
        <v>140</v>
      </c>
      <c r="E28258" t="s">
        <v>140</v>
      </c>
      <c r="F28258" t="s">
        <v>140</v>
      </c>
      <c r="G28258" t="s">
        <v>140</v>
      </c>
      <c r="H28258" t="s">
        <v>140</v>
      </c>
      <c r="I28258" t="s">
        <v>140</v>
      </c>
      <c r="J28258" t="s">
        <v>140</v>
      </c>
      <c r="K28258" t="s">
        <v>140</v>
      </c>
      <c r="L28258" t="s">
        <v>140</v>
      </c>
      <c r="M28258" t="s">
        <v>140</v>
      </c>
      <c r="N28258" t="s">
        <v>140</v>
      </c>
      <c r="O28258" t="s">
        <v>140</v>
      </c>
      <c r="P28258" t="s">
        <v>140</v>
      </c>
      <c r="Q28258" t="s">
        <v>177</v>
      </c>
      <c r="R28258" t="s">
        <v>140</v>
      </c>
      <c r="S28258" t="s">
        <v>140</v>
      </c>
    </row>
    <row r="28259" spans="1:19" x14ac:dyDescent="0.35">
      <c r="A28259" t="s">
        <v>9</v>
      </c>
      <c r="B28259" t="s">
        <v>1126</v>
      </c>
      <c r="C28259">
        <v>77</v>
      </c>
      <c r="D28259" t="s">
        <v>1017</v>
      </c>
      <c r="E28259" t="s">
        <v>140</v>
      </c>
      <c r="F28259" t="s">
        <v>140</v>
      </c>
      <c r="G28259" t="s">
        <v>140</v>
      </c>
      <c r="H28259" t="s">
        <v>140</v>
      </c>
      <c r="I28259" t="s">
        <v>140</v>
      </c>
      <c r="J28259" t="s">
        <v>140</v>
      </c>
      <c r="K28259" t="s">
        <v>1054</v>
      </c>
      <c r="L28259" t="s">
        <v>140</v>
      </c>
      <c r="M28259" t="s">
        <v>140</v>
      </c>
      <c r="N28259" t="s">
        <v>140</v>
      </c>
      <c r="O28259" t="s">
        <v>140</v>
      </c>
      <c r="P28259" t="s">
        <v>140</v>
      </c>
      <c r="Q28259" t="s">
        <v>1213</v>
      </c>
      <c r="R28259" t="s">
        <v>140</v>
      </c>
      <c r="S28259" t="s">
        <v>140</v>
      </c>
    </row>
    <row r="28260" spans="1:19" x14ac:dyDescent="0.35">
      <c r="A28260" t="s">
        <v>9</v>
      </c>
      <c r="B28260" t="s">
        <v>1127</v>
      </c>
      <c r="C28260">
        <v>118</v>
      </c>
      <c r="D28260" t="s">
        <v>977</v>
      </c>
      <c r="E28260" t="s">
        <v>140</v>
      </c>
      <c r="F28260" t="s">
        <v>140</v>
      </c>
      <c r="G28260" t="s">
        <v>140</v>
      </c>
      <c r="H28260" t="s">
        <v>140</v>
      </c>
      <c r="I28260" t="s">
        <v>140</v>
      </c>
      <c r="J28260" t="s">
        <v>140</v>
      </c>
      <c r="K28260" t="s">
        <v>1019</v>
      </c>
      <c r="L28260" t="s">
        <v>140</v>
      </c>
      <c r="M28260" t="s">
        <v>140</v>
      </c>
      <c r="N28260" t="s">
        <v>140</v>
      </c>
      <c r="O28260" t="s">
        <v>1021</v>
      </c>
      <c r="P28260" t="s">
        <v>1046</v>
      </c>
      <c r="Q28260" t="s">
        <v>112</v>
      </c>
      <c r="R28260" t="s">
        <v>140</v>
      </c>
      <c r="S28260" t="s">
        <v>140</v>
      </c>
    </row>
    <row r="28261" spans="1:19" x14ac:dyDescent="0.35">
      <c r="A28261" t="s">
        <v>9</v>
      </c>
      <c r="B28261" t="s">
        <v>339</v>
      </c>
      <c r="C28261">
        <v>6</v>
      </c>
      <c r="D28261" t="s">
        <v>140</v>
      </c>
      <c r="E28261" t="s">
        <v>140</v>
      </c>
      <c r="F28261" t="s">
        <v>140</v>
      </c>
      <c r="G28261" t="s">
        <v>140</v>
      </c>
      <c r="H28261" t="s">
        <v>140</v>
      </c>
      <c r="I28261" t="s">
        <v>140</v>
      </c>
      <c r="J28261" t="s">
        <v>140</v>
      </c>
      <c r="K28261" t="s">
        <v>140</v>
      </c>
      <c r="L28261" t="s">
        <v>140</v>
      </c>
      <c r="M28261" t="s">
        <v>140</v>
      </c>
      <c r="N28261" t="s">
        <v>140</v>
      </c>
      <c r="O28261" t="s">
        <v>140</v>
      </c>
      <c r="P28261" t="s">
        <v>140</v>
      </c>
      <c r="Q28261" t="s">
        <v>177</v>
      </c>
      <c r="R28261" t="s">
        <v>140</v>
      </c>
      <c r="S28261" t="s">
        <v>140</v>
      </c>
    </row>
    <row r="28262" spans="1:19" x14ac:dyDescent="0.35">
      <c r="A28262" t="s">
        <v>10</v>
      </c>
      <c r="B28262" t="s">
        <v>1126</v>
      </c>
      <c r="C28262">
        <v>93</v>
      </c>
      <c r="D28262" t="s">
        <v>87</v>
      </c>
      <c r="E28262" t="s">
        <v>1058</v>
      </c>
      <c r="F28262" t="s">
        <v>140</v>
      </c>
      <c r="G28262" t="s">
        <v>1010</v>
      </c>
      <c r="H28262" t="s">
        <v>140</v>
      </c>
      <c r="I28262" t="s">
        <v>140</v>
      </c>
      <c r="J28262" t="s">
        <v>140</v>
      </c>
      <c r="K28262" t="s">
        <v>1016</v>
      </c>
      <c r="L28262" t="s">
        <v>140</v>
      </c>
      <c r="M28262" t="s">
        <v>140</v>
      </c>
      <c r="N28262" t="s">
        <v>140</v>
      </c>
      <c r="O28262" t="s">
        <v>140</v>
      </c>
      <c r="P28262" t="s">
        <v>1055</v>
      </c>
      <c r="Q28262" t="s">
        <v>370</v>
      </c>
      <c r="R28262" t="s">
        <v>140</v>
      </c>
      <c r="S28262" t="s">
        <v>140</v>
      </c>
    </row>
    <row r="28263" spans="1:19" x14ac:dyDescent="0.35">
      <c r="A28263" t="s">
        <v>10</v>
      </c>
      <c r="B28263" t="s">
        <v>1127</v>
      </c>
      <c r="C28263">
        <v>105</v>
      </c>
      <c r="D28263" t="s">
        <v>548</v>
      </c>
      <c r="E28263" t="s">
        <v>140</v>
      </c>
      <c r="F28263" t="s">
        <v>140</v>
      </c>
      <c r="G28263" t="s">
        <v>1063</v>
      </c>
      <c r="H28263" t="s">
        <v>140</v>
      </c>
      <c r="I28263" t="s">
        <v>140</v>
      </c>
      <c r="J28263" t="s">
        <v>140</v>
      </c>
      <c r="K28263" t="s">
        <v>140</v>
      </c>
      <c r="L28263" t="s">
        <v>140</v>
      </c>
      <c r="M28263" t="s">
        <v>140</v>
      </c>
      <c r="N28263" t="s">
        <v>140</v>
      </c>
      <c r="O28263" t="s">
        <v>1054</v>
      </c>
      <c r="P28263" t="s">
        <v>1054</v>
      </c>
      <c r="Q28263" t="s">
        <v>784</v>
      </c>
      <c r="R28263" t="s">
        <v>140</v>
      </c>
      <c r="S28263" t="s">
        <v>140</v>
      </c>
    </row>
    <row r="28264" spans="1:19" x14ac:dyDescent="0.35">
      <c r="A28264" t="s">
        <v>10</v>
      </c>
      <c r="B28264" t="s">
        <v>339</v>
      </c>
      <c r="C28264">
        <v>10</v>
      </c>
      <c r="D28264" t="s">
        <v>140</v>
      </c>
      <c r="E28264" t="s">
        <v>140</v>
      </c>
      <c r="F28264" t="s">
        <v>140</v>
      </c>
      <c r="G28264" t="s">
        <v>140</v>
      </c>
      <c r="H28264" t="s">
        <v>140</v>
      </c>
      <c r="I28264" t="s">
        <v>140</v>
      </c>
      <c r="J28264" t="s">
        <v>140</v>
      </c>
      <c r="K28264" t="s">
        <v>140</v>
      </c>
      <c r="L28264" t="s">
        <v>140</v>
      </c>
      <c r="M28264" t="s">
        <v>140</v>
      </c>
      <c r="N28264" t="s">
        <v>140</v>
      </c>
      <c r="O28264" t="s">
        <v>140</v>
      </c>
      <c r="P28264" t="s">
        <v>140</v>
      </c>
      <c r="Q28264" t="s">
        <v>806</v>
      </c>
      <c r="R28264" t="s">
        <v>574</v>
      </c>
      <c r="S28264" t="s">
        <v>140</v>
      </c>
    </row>
    <row r="28265" spans="1:19" x14ac:dyDescent="0.35">
      <c r="A28265" t="s">
        <v>11</v>
      </c>
      <c r="B28265" t="s">
        <v>1126</v>
      </c>
      <c r="C28265">
        <v>90</v>
      </c>
      <c r="D28265" t="s">
        <v>897</v>
      </c>
      <c r="E28265" t="s">
        <v>1054</v>
      </c>
      <c r="F28265" t="s">
        <v>140</v>
      </c>
      <c r="G28265" t="s">
        <v>140</v>
      </c>
      <c r="H28265" t="s">
        <v>140</v>
      </c>
      <c r="I28265" t="s">
        <v>140</v>
      </c>
      <c r="J28265" t="s">
        <v>140</v>
      </c>
      <c r="K28265" t="s">
        <v>140</v>
      </c>
      <c r="L28265" t="s">
        <v>140</v>
      </c>
      <c r="M28265" t="s">
        <v>140</v>
      </c>
      <c r="N28265" t="s">
        <v>140</v>
      </c>
      <c r="O28265" t="s">
        <v>1046</v>
      </c>
      <c r="P28265" t="s">
        <v>939</v>
      </c>
      <c r="Q28265" t="s">
        <v>876</v>
      </c>
      <c r="R28265" t="s">
        <v>140</v>
      </c>
      <c r="S28265" t="s">
        <v>140</v>
      </c>
    </row>
    <row r="28266" spans="1:19" x14ac:dyDescent="0.35">
      <c r="A28266" t="s">
        <v>11</v>
      </c>
      <c r="B28266" t="s">
        <v>1127</v>
      </c>
      <c r="C28266">
        <v>111</v>
      </c>
      <c r="D28266" t="s">
        <v>543</v>
      </c>
      <c r="E28266" t="s">
        <v>140</v>
      </c>
      <c r="F28266" t="s">
        <v>1012</v>
      </c>
      <c r="G28266" t="s">
        <v>140</v>
      </c>
      <c r="H28266" t="s">
        <v>140</v>
      </c>
      <c r="I28266" t="s">
        <v>140</v>
      </c>
      <c r="J28266" t="s">
        <v>140</v>
      </c>
      <c r="K28266" t="s">
        <v>140</v>
      </c>
      <c r="L28266" t="s">
        <v>140</v>
      </c>
      <c r="M28266" t="s">
        <v>140</v>
      </c>
      <c r="N28266" t="s">
        <v>140</v>
      </c>
      <c r="O28266" t="s">
        <v>996</v>
      </c>
      <c r="P28266" t="s">
        <v>1063</v>
      </c>
      <c r="Q28266" t="s">
        <v>263</v>
      </c>
      <c r="R28266" t="s">
        <v>140</v>
      </c>
      <c r="S28266" t="s">
        <v>140</v>
      </c>
    </row>
    <row r="28267" spans="1:19" x14ac:dyDescent="0.35">
      <c r="A28267" t="s">
        <v>11</v>
      </c>
      <c r="B28267" t="s">
        <v>339</v>
      </c>
      <c r="C28267">
        <v>5</v>
      </c>
      <c r="D28267" t="s">
        <v>140</v>
      </c>
      <c r="E28267" t="s">
        <v>140</v>
      </c>
      <c r="F28267" t="s">
        <v>140</v>
      </c>
      <c r="G28267" t="s">
        <v>140</v>
      </c>
      <c r="H28267" t="s">
        <v>140</v>
      </c>
      <c r="I28267" t="s">
        <v>140</v>
      </c>
      <c r="J28267" t="s">
        <v>140</v>
      </c>
      <c r="K28267" t="s">
        <v>140</v>
      </c>
      <c r="L28267" t="s">
        <v>140</v>
      </c>
      <c r="M28267" t="s">
        <v>140</v>
      </c>
      <c r="N28267" t="s">
        <v>140</v>
      </c>
      <c r="O28267" t="s">
        <v>140</v>
      </c>
      <c r="P28267" t="s">
        <v>140</v>
      </c>
      <c r="Q28267" t="s">
        <v>177</v>
      </c>
      <c r="R28267" t="s">
        <v>140</v>
      </c>
      <c r="S28267" t="s">
        <v>140</v>
      </c>
    </row>
    <row r="28268" spans="1:19" x14ac:dyDescent="0.35">
      <c r="A28268" t="s">
        <v>12</v>
      </c>
      <c r="B28268" t="s">
        <v>1126</v>
      </c>
      <c r="C28268">
        <v>96</v>
      </c>
      <c r="D28268" t="s">
        <v>704</v>
      </c>
      <c r="E28268" t="s">
        <v>1019</v>
      </c>
      <c r="F28268" t="s">
        <v>1021</v>
      </c>
      <c r="G28268" t="s">
        <v>1021</v>
      </c>
      <c r="H28268" t="s">
        <v>140</v>
      </c>
      <c r="I28268" t="s">
        <v>140</v>
      </c>
      <c r="J28268" t="s">
        <v>140</v>
      </c>
      <c r="K28268" t="s">
        <v>1021</v>
      </c>
      <c r="L28268" t="s">
        <v>140</v>
      </c>
      <c r="M28268" t="s">
        <v>140</v>
      </c>
      <c r="N28268" t="s">
        <v>140</v>
      </c>
      <c r="O28268" t="s">
        <v>1054</v>
      </c>
      <c r="P28268" t="s">
        <v>1020</v>
      </c>
      <c r="Q28268" t="s">
        <v>434</v>
      </c>
      <c r="R28268" t="s">
        <v>140</v>
      </c>
      <c r="S28268" t="s">
        <v>140</v>
      </c>
    </row>
    <row r="28269" spans="1:19" x14ac:dyDescent="0.35">
      <c r="A28269" t="s">
        <v>12</v>
      </c>
      <c r="B28269" t="s">
        <v>1127</v>
      </c>
      <c r="C28269">
        <v>100</v>
      </c>
      <c r="D28269" t="s">
        <v>175</v>
      </c>
      <c r="E28269" t="s">
        <v>1017</v>
      </c>
      <c r="F28269" t="s">
        <v>939</v>
      </c>
      <c r="G28269" t="s">
        <v>140</v>
      </c>
      <c r="H28269" t="s">
        <v>140</v>
      </c>
      <c r="I28269" t="s">
        <v>140</v>
      </c>
      <c r="J28269" t="s">
        <v>1008</v>
      </c>
      <c r="K28269" t="s">
        <v>140</v>
      </c>
      <c r="L28269" t="s">
        <v>140</v>
      </c>
      <c r="M28269" t="s">
        <v>140</v>
      </c>
      <c r="N28269" t="s">
        <v>140</v>
      </c>
      <c r="O28269" t="s">
        <v>869</v>
      </c>
      <c r="P28269" t="s">
        <v>939</v>
      </c>
      <c r="Q28269" t="s">
        <v>434</v>
      </c>
      <c r="R28269" t="s">
        <v>1009</v>
      </c>
      <c r="S28269" t="s">
        <v>140</v>
      </c>
    </row>
    <row r="28270" spans="1:19" x14ac:dyDescent="0.35">
      <c r="A28270" t="s">
        <v>12</v>
      </c>
      <c r="B28270" t="s">
        <v>339</v>
      </c>
      <c r="C28270">
        <v>13</v>
      </c>
      <c r="D28270" t="s">
        <v>783</v>
      </c>
      <c r="E28270" t="s">
        <v>140</v>
      </c>
      <c r="F28270" t="s">
        <v>140</v>
      </c>
      <c r="G28270" t="s">
        <v>140</v>
      </c>
      <c r="H28270" t="s">
        <v>140</v>
      </c>
      <c r="I28270" t="s">
        <v>140</v>
      </c>
      <c r="J28270" t="s">
        <v>140</v>
      </c>
      <c r="K28270" t="s">
        <v>140</v>
      </c>
      <c r="L28270" t="s">
        <v>140</v>
      </c>
      <c r="M28270" t="s">
        <v>140</v>
      </c>
      <c r="N28270" t="s">
        <v>140</v>
      </c>
      <c r="O28270" t="s">
        <v>140</v>
      </c>
      <c r="P28270" t="s">
        <v>942</v>
      </c>
      <c r="Q28270" t="s">
        <v>781</v>
      </c>
      <c r="R28270" t="s">
        <v>140</v>
      </c>
      <c r="S28270" t="s">
        <v>942</v>
      </c>
    </row>
    <row r="28271" spans="1:19" x14ac:dyDescent="0.35">
      <c r="A28271" t="s">
        <v>13</v>
      </c>
      <c r="B28271" t="s">
        <v>1126</v>
      </c>
      <c r="C28271">
        <v>85</v>
      </c>
      <c r="D28271" t="s">
        <v>743</v>
      </c>
      <c r="E28271" t="s">
        <v>801</v>
      </c>
      <c r="F28271" t="s">
        <v>1021</v>
      </c>
      <c r="G28271" t="s">
        <v>1021</v>
      </c>
      <c r="H28271" t="s">
        <v>140</v>
      </c>
      <c r="I28271" t="s">
        <v>140</v>
      </c>
      <c r="J28271" t="s">
        <v>1058</v>
      </c>
      <c r="K28271" t="s">
        <v>875</v>
      </c>
      <c r="L28271" t="s">
        <v>140</v>
      </c>
      <c r="M28271" t="s">
        <v>140</v>
      </c>
      <c r="N28271" t="s">
        <v>140</v>
      </c>
      <c r="O28271" t="s">
        <v>1058</v>
      </c>
      <c r="P28271" t="s">
        <v>1012</v>
      </c>
      <c r="Q28271" t="s">
        <v>350</v>
      </c>
      <c r="R28271" t="s">
        <v>1023</v>
      </c>
      <c r="S28271" t="s">
        <v>1073</v>
      </c>
    </row>
    <row r="28272" spans="1:19" x14ac:dyDescent="0.35">
      <c r="A28272" t="s">
        <v>13</v>
      </c>
      <c r="B28272" t="s">
        <v>1127</v>
      </c>
      <c r="C28272">
        <v>112</v>
      </c>
      <c r="D28272" t="s">
        <v>249</v>
      </c>
      <c r="E28272" t="s">
        <v>1062</v>
      </c>
      <c r="F28272" t="s">
        <v>1058</v>
      </c>
      <c r="G28272" t="s">
        <v>1011</v>
      </c>
      <c r="H28272" t="s">
        <v>140</v>
      </c>
      <c r="I28272" t="s">
        <v>140</v>
      </c>
      <c r="J28272" t="s">
        <v>1070</v>
      </c>
      <c r="K28272" t="s">
        <v>1013</v>
      </c>
      <c r="L28272" t="s">
        <v>140</v>
      </c>
      <c r="M28272" t="s">
        <v>1013</v>
      </c>
      <c r="N28272" t="s">
        <v>140</v>
      </c>
      <c r="O28272" t="s">
        <v>89</v>
      </c>
      <c r="P28272" t="s">
        <v>1073</v>
      </c>
      <c r="Q28272" t="s">
        <v>735</v>
      </c>
      <c r="R28272" t="s">
        <v>1019</v>
      </c>
      <c r="S28272" t="s">
        <v>1013</v>
      </c>
    </row>
    <row r="28273" spans="1:19" x14ac:dyDescent="0.35">
      <c r="A28273" t="s">
        <v>13</v>
      </c>
      <c r="B28273" t="s">
        <v>339</v>
      </c>
      <c r="C28273">
        <v>9</v>
      </c>
      <c r="D28273" t="s">
        <v>530</v>
      </c>
      <c r="E28273" t="s">
        <v>664</v>
      </c>
      <c r="F28273" t="s">
        <v>140</v>
      </c>
      <c r="G28273" t="s">
        <v>664</v>
      </c>
      <c r="H28273" t="s">
        <v>140</v>
      </c>
      <c r="I28273" t="s">
        <v>140</v>
      </c>
      <c r="J28273" t="s">
        <v>664</v>
      </c>
      <c r="K28273" t="s">
        <v>140</v>
      </c>
      <c r="L28273" t="s">
        <v>140</v>
      </c>
      <c r="M28273" t="s">
        <v>140</v>
      </c>
      <c r="N28273" t="s">
        <v>140</v>
      </c>
      <c r="O28273" t="s">
        <v>140</v>
      </c>
      <c r="P28273" t="s">
        <v>140</v>
      </c>
      <c r="Q28273" t="s">
        <v>529</v>
      </c>
      <c r="R28273" t="s">
        <v>140</v>
      </c>
      <c r="S28273" t="s">
        <v>140</v>
      </c>
    </row>
    <row r="28274" spans="1:19" x14ac:dyDescent="0.35">
      <c r="A28274" t="s">
        <v>14</v>
      </c>
      <c r="B28274" t="s">
        <v>1126</v>
      </c>
      <c r="C28274">
        <v>77</v>
      </c>
      <c r="D28274" t="s">
        <v>645</v>
      </c>
      <c r="E28274" t="s">
        <v>940</v>
      </c>
      <c r="F28274" t="s">
        <v>1054</v>
      </c>
      <c r="G28274" t="s">
        <v>1055</v>
      </c>
      <c r="H28274" t="s">
        <v>140</v>
      </c>
      <c r="I28274" t="s">
        <v>140</v>
      </c>
      <c r="J28274" t="s">
        <v>140</v>
      </c>
      <c r="K28274" t="s">
        <v>1018</v>
      </c>
      <c r="L28274" t="s">
        <v>140</v>
      </c>
      <c r="M28274" t="s">
        <v>140</v>
      </c>
      <c r="N28274" t="s">
        <v>140</v>
      </c>
      <c r="O28274" t="s">
        <v>1011</v>
      </c>
      <c r="P28274" t="s">
        <v>1073</v>
      </c>
      <c r="Q28274" t="s">
        <v>813</v>
      </c>
      <c r="R28274" t="s">
        <v>140</v>
      </c>
      <c r="S28274" t="s">
        <v>140</v>
      </c>
    </row>
    <row r="28275" spans="1:19" x14ac:dyDescent="0.35">
      <c r="A28275" t="s">
        <v>14</v>
      </c>
      <c r="B28275" t="s">
        <v>1127</v>
      </c>
      <c r="C28275">
        <v>119</v>
      </c>
      <c r="D28275" t="s">
        <v>678</v>
      </c>
      <c r="E28275" t="s">
        <v>775</v>
      </c>
      <c r="F28275" t="s">
        <v>775</v>
      </c>
      <c r="G28275" t="s">
        <v>140</v>
      </c>
      <c r="H28275" t="s">
        <v>140</v>
      </c>
      <c r="I28275" t="s">
        <v>140</v>
      </c>
      <c r="J28275" t="s">
        <v>140</v>
      </c>
      <c r="K28275" t="s">
        <v>1019</v>
      </c>
      <c r="L28275" t="s">
        <v>140</v>
      </c>
      <c r="M28275" t="s">
        <v>140</v>
      </c>
      <c r="N28275" t="s">
        <v>140</v>
      </c>
      <c r="O28275" t="s">
        <v>1063</v>
      </c>
      <c r="P28275" t="s">
        <v>1048</v>
      </c>
      <c r="Q28275" t="s">
        <v>377</v>
      </c>
      <c r="R28275" t="s">
        <v>1017</v>
      </c>
      <c r="S28275" t="s">
        <v>140</v>
      </c>
    </row>
    <row r="28276" spans="1:19" x14ac:dyDescent="0.35">
      <c r="A28276" t="s">
        <v>14</v>
      </c>
      <c r="B28276" t="s">
        <v>339</v>
      </c>
      <c r="C28276">
        <v>7</v>
      </c>
      <c r="D28276" t="s">
        <v>1106</v>
      </c>
      <c r="E28276" t="s">
        <v>140</v>
      </c>
      <c r="F28276" t="s">
        <v>140</v>
      </c>
      <c r="G28276" t="s">
        <v>140</v>
      </c>
      <c r="H28276" t="s">
        <v>140</v>
      </c>
      <c r="I28276" t="s">
        <v>140</v>
      </c>
      <c r="J28276" t="s">
        <v>140</v>
      </c>
      <c r="K28276" t="s">
        <v>140</v>
      </c>
      <c r="L28276" t="s">
        <v>140</v>
      </c>
      <c r="M28276" t="s">
        <v>140</v>
      </c>
      <c r="N28276" t="s">
        <v>140</v>
      </c>
      <c r="O28276" t="s">
        <v>140</v>
      </c>
      <c r="P28276" t="s">
        <v>140</v>
      </c>
      <c r="Q28276" t="s">
        <v>1138</v>
      </c>
      <c r="R28276" t="s">
        <v>140</v>
      </c>
      <c r="S28276" t="s">
        <v>140</v>
      </c>
    </row>
    <row r="28277" spans="1:19" x14ac:dyDescent="0.35">
      <c r="A28277" t="s">
        <v>15</v>
      </c>
      <c r="B28277" t="s">
        <v>1126</v>
      </c>
      <c r="C28277">
        <v>93</v>
      </c>
      <c r="D28277" t="s">
        <v>766</v>
      </c>
      <c r="E28277" t="s">
        <v>140</v>
      </c>
      <c r="F28277" t="s">
        <v>1021</v>
      </c>
      <c r="G28277" t="s">
        <v>140</v>
      </c>
      <c r="H28277" t="s">
        <v>140</v>
      </c>
      <c r="I28277" t="s">
        <v>140</v>
      </c>
      <c r="J28277" t="s">
        <v>1021</v>
      </c>
      <c r="K28277" t="s">
        <v>1058</v>
      </c>
      <c r="L28277" t="s">
        <v>140</v>
      </c>
      <c r="M28277" t="s">
        <v>1021</v>
      </c>
      <c r="N28277" t="s">
        <v>140</v>
      </c>
      <c r="O28277" t="s">
        <v>954</v>
      </c>
      <c r="P28277" t="s">
        <v>1011</v>
      </c>
      <c r="Q28277" t="s">
        <v>472</v>
      </c>
      <c r="R28277" t="s">
        <v>1009</v>
      </c>
      <c r="S28277" t="s">
        <v>140</v>
      </c>
    </row>
    <row r="28278" spans="1:19" x14ac:dyDescent="0.35">
      <c r="A28278" t="s">
        <v>15</v>
      </c>
      <c r="B28278" t="s">
        <v>1127</v>
      </c>
      <c r="C28278">
        <v>107</v>
      </c>
      <c r="D28278" t="s">
        <v>650</v>
      </c>
      <c r="E28278" t="s">
        <v>140</v>
      </c>
      <c r="F28278" t="s">
        <v>1043</v>
      </c>
      <c r="G28278" t="s">
        <v>1019</v>
      </c>
      <c r="H28278" t="s">
        <v>140</v>
      </c>
      <c r="I28278" t="s">
        <v>140</v>
      </c>
      <c r="J28278" t="s">
        <v>140</v>
      </c>
      <c r="K28278" t="s">
        <v>140</v>
      </c>
      <c r="L28278" t="s">
        <v>140</v>
      </c>
      <c r="M28278" t="s">
        <v>140</v>
      </c>
      <c r="N28278" t="s">
        <v>140</v>
      </c>
      <c r="O28278" t="s">
        <v>1055</v>
      </c>
      <c r="P28278" t="s">
        <v>1051</v>
      </c>
      <c r="Q28278" t="s">
        <v>525</v>
      </c>
      <c r="R28278" t="s">
        <v>140</v>
      </c>
      <c r="S28278" t="s">
        <v>140</v>
      </c>
    </row>
    <row r="28279" spans="1:19" x14ac:dyDescent="0.35">
      <c r="A28279" t="s">
        <v>15</v>
      </c>
      <c r="B28279" t="s">
        <v>339</v>
      </c>
      <c r="C28279">
        <v>6</v>
      </c>
      <c r="D28279" t="s">
        <v>145</v>
      </c>
      <c r="E28279" t="s">
        <v>140</v>
      </c>
      <c r="F28279" t="s">
        <v>140</v>
      </c>
      <c r="G28279" t="s">
        <v>140</v>
      </c>
      <c r="H28279" t="s">
        <v>140</v>
      </c>
      <c r="I28279" t="s">
        <v>140</v>
      </c>
      <c r="J28279" t="s">
        <v>140</v>
      </c>
      <c r="K28279" t="s">
        <v>140</v>
      </c>
      <c r="L28279" t="s">
        <v>140</v>
      </c>
      <c r="M28279" t="s">
        <v>140</v>
      </c>
      <c r="N28279" t="s">
        <v>140</v>
      </c>
      <c r="O28279" t="s">
        <v>140</v>
      </c>
      <c r="P28279" t="s">
        <v>119</v>
      </c>
      <c r="Q28279" t="s">
        <v>823</v>
      </c>
      <c r="R28279" t="s">
        <v>140</v>
      </c>
      <c r="S28279" t="s">
        <v>140</v>
      </c>
    </row>
    <row r="28280" spans="1:19" x14ac:dyDescent="0.35">
      <c r="A28280" t="s">
        <v>16</v>
      </c>
      <c r="B28280" t="s">
        <v>1126</v>
      </c>
      <c r="C28280">
        <v>83</v>
      </c>
      <c r="D28280" t="s">
        <v>1009</v>
      </c>
      <c r="E28280" t="s">
        <v>140</v>
      </c>
      <c r="F28280" t="s">
        <v>140</v>
      </c>
      <c r="G28280" t="s">
        <v>140</v>
      </c>
      <c r="H28280" t="s">
        <v>140</v>
      </c>
      <c r="I28280" t="s">
        <v>140</v>
      </c>
      <c r="J28280" t="s">
        <v>140</v>
      </c>
      <c r="K28280" t="s">
        <v>140</v>
      </c>
      <c r="L28280" t="s">
        <v>140</v>
      </c>
      <c r="M28280" t="s">
        <v>140</v>
      </c>
      <c r="N28280" t="s">
        <v>140</v>
      </c>
      <c r="O28280" t="s">
        <v>1098</v>
      </c>
      <c r="P28280" t="s">
        <v>1020</v>
      </c>
      <c r="Q28280" t="s">
        <v>665</v>
      </c>
      <c r="R28280" t="s">
        <v>140</v>
      </c>
      <c r="S28280" t="s">
        <v>140</v>
      </c>
    </row>
    <row r="28281" spans="1:19" x14ac:dyDescent="0.35">
      <c r="A28281" t="s">
        <v>16</v>
      </c>
      <c r="B28281" t="s">
        <v>1127</v>
      </c>
      <c r="C28281">
        <v>107</v>
      </c>
      <c r="D28281" t="s">
        <v>1055</v>
      </c>
      <c r="E28281" t="s">
        <v>775</v>
      </c>
      <c r="F28281" t="s">
        <v>140</v>
      </c>
      <c r="G28281" t="s">
        <v>140</v>
      </c>
      <c r="H28281" t="s">
        <v>140</v>
      </c>
      <c r="I28281" t="s">
        <v>140</v>
      </c>
      <c r="J28281" t="s">
        <v>140</v>
      </c>
      <c r="K28281" t="s">
        <v>1019</v>
      </c>
      <c r="L28281" t="s">
        <v>140</v>
      </c>
      <c r="M28281" t="s">
        <v>140</v>
      </c>
      <c r="N28281" t="s">
        <v>140</v>
      </c>
      <c r="O28281" t="s">
        <v>140</v>
      </c>
      <c r="P28281" t="s">
        <v>1019</v>
      </c>
      <c r="Q28281" t="s">
        <v>665</v>
      </c>
      <c r="R28281" t="s">
        <v>140</v>
      </c>
      <c r="S28281" t="s">
        <v>140</v>
      </c>
    </row>
    <row r="28282" spans="1:19" x14ac:dyDescent="0.35">
      <c r="A28282" t="s">
        <v>16</v>
      </c>
      <c r="B28282" t="s">
        <v>339</v>
      </c>
      <c r="C28282">
        <v>16</v>
      </c>
      <c r="D28282" t="s">
        <v>140</v>
      </c>
      <c r="E28282" t="s">
        <v>140</v>
      </c>
      <c r="F28282" t="s">
        <v>140</v>
      </c>
      <c r="G28282" t="s">
        <v>140</v>
      </c>
      <c r="H28282" t="s">
        <v>140</v>
      </c>
      <c r="I28282" t="s">
        <v>140</v>
      </c>
      <c r="J28282" t="s">
        <v>140</v>
      </c>
      <c r="K28282" t="s">
        <v>140</v>
      </c>
      <c r="L28282" t="s">
        <v>140</v>
      </c>
      <c r="M28282" t="s">
        <v>140</v>
      </c>
      <c r="N28282" t="s">
        <v>140</v>
      </c>
      <c r="O28282" t="s">
        <v>140</v>
      </c>
      <c r="P28282" t="s">
        <v>1064</v>
      </c>
      <c r="Q28282" t="s">
        <v>1113</v>
      </c>
      <c r="R28282" t="s">
        <v>140</v>
      </c>
      <c r="S28282" t="s">
        <v>140</v>
      </c>
    </row>
    <row r="28283" spans="1:19" x14ac:dyDescent="0.35">
      <c r="A28283" t="s">
        <v>17</v>
      </c>
      <c r="B28283" t="s">
        <v>1126</v>
      </c>
      <c r="C28283">
        <v>92</v>
      </c>
      <c r="D28283" t="s">
        <v>983</v>
      </c>
      <c r="E28283" t="s">
        <v>140</v>
      </c>
      <c r="F28283" t="s">
        <v>140</v>
      </c>
      <c r="G28283" t="s">
        <v>140</v>
      </c>
      <c r="H28283" t="s">
        <v>140</v>
      </c>
      <c r="I28283" t="s">
        <v>140</v>
      </c>
      <c r="J28283" t="s">
        <v>1021</v>
      </c>
      <c r="K28283" t="s">
        <v>140</v>
      </c>
      <c r="L28283" t="s">
        <v>140</v>
      </c>
      <c r="M28283" t="s">
        <v>140</v>
      </c>
      <c r="N28283" t="s">
        <v>1021</v>
      </c>
      <c r="O28283" t="s">
        <v>1004</v>
      </c>
      <c r="P28283" t="s">
        <v>950</v>
      </c>
      <c r="Q28283" t="s">
        <v>94</v>
      </c>
      <c r="R28283" t="s">
        <v>140</v>
      </c>
      <c r="S28283" t="s">
        <v>140</v>
      </c>
    </row>
    <row r="28284" spans="1:19" x14ac:dyDescent="0.35">
      <c r="A28284" t="s">
        <v>17</v>
      </c>
      <c r="B28284" t="s">
        <v>1127</v>
      </c>
      <c r="C28284">
        <v>100</v>
      </c>
      <c r="D28284" t="s">
        <v>91</v>
      </c>
      <c r="E28284" t="s">
        <v>140</v>
      </c>
      <c r="F28284" t="s">
        <v>1021</v>
      </c>
      <c r="G28284" t="s">
        <v>140</v>
      </c>
      <c r="H28284" t="s">
        <v>140</v>
      </c>
      <c r="I28284" t="s">
        <v>140</v>
      </c>
      <c r="J28284" t="s">
        <v>140</v>
      </c>
      <c r="K28284" t="s">
        <v>140</v>
      </c>
      <c r="L28284" t="s">
        <v>140</v>
      </c>
      <c r="M28284" t="s">
        <v>140</v>
      </c>
      <c r="N28284" t="s">
        <v>140</v>
      </c>
      <c r="O28284" t="s">
        <v>1021</v>
      </c>
      <c r="P28284" t="s">
        <v>1052</v>
      </c>
      <c r="Q28284" t="s">
        <v>1167</v>
      </c>
      <c r="R28284" t="s">
        <v>140</v>
      </c>
      <c r="S28284" t="s">
        <v>140</v>
      </c>
    </row>
    <row r="28285" spans="1:19" x14ac:dyDescent="0.35">
      <c r="A28285" t="s">
        <v>17</v>
      </c>
      <c r="B28285" t="s">
        <v>339</v>
      </c>
      <c r="C28285">
        <v>11</v>
      </c>
      <c r="D28285" t="s">
        <v>103</v>
      </c>
      <c r="E28285" t="s">
        <v>140</v>
      </c>
      <c r="F28285" t="s">
        <v>140</v>
      </c>
      <c r="G28285" t="s">
        <v>140</v>
      </c>
      <c r="H28285" t="s">
        <v>140</v>
      </c>
      <c r="I28285" t="s">
        <v>140</v>
      </c>
      <c r="J28285" t="s">
        <v>140</v>
      </c>
      <c r="K28285" t="s">
        <v>140</v>
      </c>
      <c r="L28285" t="s">
        <v>140</v>
      </c>
      <c r="M28285" t="s">
        <v>140</v>
      </c>
      <c r="N28285" t="s">
        <v>140</v>
      </c>
      <c r="O28285" t="s">
        <v>140</v>
      </c>
      <c r="P28285" t="s">
        <v>140</v>
      </c>
      <c r="Q28285" t="s">
        <v>1084</v>
      </c>
      <c r="R28285" t="s">
        <v>1102</v>
      </c>
      <c r="S28285" t="s">
        <v>140</v>
      </c>
    </row>
    <row r="28286" spans="1:19" x14ac:dyDescent="0.35">
      <c r="A28286" t="s">
        <v>18</v>
      </c>
      <c r="B28286" t="s">
        <v>1126</v>
      </c>
      <c r="C28286">
        <v>94</v>
      </c>
      <c r="D28286" t="s">
        <v>712</v>
      </c>
      <c r="E28286" t="s">
        <v>140</v>
      </c>
      <c r="F28286" t="s">
        <v>140</v>
      </c>
      <c r="G28286" t="s">
        <v>140</v>
      </c>
      <c r="H28286" t="s">
        <v>140</v>
      </c>
      <c r="I28286" t="s">
        <v>140</v>
      </c>
      <c r="J28286" t="s">
        <v>140</v>
      </c>
      <c r="K28286" t="s">
        <v>140</v>
      </c>
      <c r="L28286" t="s">
        <v>140</v>
      </c>
      <c r="M28286" t="s">
        <v>140</v>
      </c>
      <c r="N28286" t="s">
        <v>140</v>
      </c>
      <c r="O28286" t="s">
        <v>996</v>
      </c>
      <c r="P28286" t="s">
        <v>1046</v>
      </c>
      <c r="Q28286" t="s">
        <v>619</v>
      </c>
      <c r="R28286" t="s">
        <v>1070</v>
      </c>
      <c r="S28286" t="s">
        <v>1013</v>
      </c>
    </row>
    <row r="28287" spans="1:19" x14ac:dyDescent="0.35">
      <c r="A28287" t="s">
        <v>18</v>
      </c>
      <c r="B28287" t="s">
        <v>1127</v>
      </c>
      <c r="C28287">
        <v>103</v>
      </c>
      <c r="D28287" t="s">
        <v>47</v>
      </c>
      <c r="E28287" t="s">
        <v>1046</v>
      </c>
      <c r="F28287" t="s">
        <v>140</v>
      </c>
      <c r="G28287" t="s">
        <v>1011</v>
      </c>
      <c r="H28287" t="s">
        <v>140</v>
      </c>
      <c r="I28287" t="s">
        <v>140</v>
      </c>
      <c r="J28287" t="s">
        <v>1011</v>
      </c>
      <c r="K28287" t="s">
        <v>140</v>
      </c>
      <c r="L28287" t="s">
        <v>140</v>
      </c>
      <c r="M28287" t="s">
        <v>140</v>
      </c>
      <c r="N28287" t="s">
        <v>140</v>
      </c>
      <c r="O28287" t="s">
        <v>109</v>
      </c>
      <c r="P28287" t="s">
        <v>1048</v>
      </c>
      <c r="Q28287" t="s">
        <v>925</v>
      </c>
      <c r="R28287" t="s">
        <v>775</v>
      </c>
      <c r="S28287" t="s">
        <v>1014</v>
      </c>
    </row>
    <row r="28288" spans="1:19" x14ac:dyDescent="0.35">
      <c r="A28288" t="s">
        <v>18</v>
      </c>
      <c r="B28288" t="s">
        <v>339</v>
      </c>
      <c r="C28288">
        <v>8</v>
      </c>
      <c r="D28288" t="s">
        <v>140</v>
      </c>
      <c r="E28288" t="s">
        <v>140</v>
      </c>
      <c r="F28288" t="s">
        <v>140</v>
      </c>
      <c r="G28288" t="s">
        <v>706</v>
      </c>
      <c r="H28288" t="s">
        <v>140</v>
      </c>
      <c r="I28288" t="s">
        <v>140</v>
      </c>
      <c r="J28288" t="s">
        <v>140</v>
      </c>
      <c r="K28288" t="s">
        <v>140</v>
      </c>
      <c r="L28288" t="s">
        <v>140</v>
      </c>
      <c r="M28288" t="s">
        <v>140</v>
      </c>
      <c r="N28288" t="s">
        <v>140</v>
      </c>
      <c r="O28288" t="s">
        <v>706</v>
      </c>
      <c r="P28288" t="s">
        <v>140</v>
      </c>
      <c r="Q28288" t="s">
        <v>707</v>
      </c>
      <c r="R28288" t="s">
        <v>140</v>
      </c>
      <c r="S28288" t="s">
        <v>140</v>
      </c>
    </row>
    <row r="28289" spans="1:19" x14ac:dyDescent="0.35">
      <c r="A28289" t="s">
        <v>19</v>
      </c>
      <c r="B28289" t="s">
        <v>1126</v>
      </c>
      <c r="C28289">
        <v>96</v>
      </c>
      <c r="D28289" t="s">
        <v>788</v>
      </c>
      <c r="E28289" t="s">
        <v>140</v>
      </c>
      <c r="F28289" t="s">
        <v>140</v>
      </c>
      <c r="G28289" t="s">
        <v>1009</v>
      </c>
      <c r="H28289" t="s">
        <v>140</v>
      </c>
      <c r="I28289" t="s">
        <v>140</v>
      </c>
      <c r="J28289" t="s">
        <v>140</v>
      </c>
      <c r="K28289" t="s">
        <v>775</v>
      </c>
      <c r="L28289" t="s">
        <v>140</v>
      </c>
      <c r="M28289" t="s">
        <v>140</v>
      </c>
      <c r="N28289" t="s">
        <v>140</v>
      </c>
      <c r="O28289" t="s">
        <v>140</v>
      </c>
      <c r="P28289" t="s">
        <v>1054</v>
      </c>
      <c r="Q28289" t="s">
        <v>114</v>
      </c>
      <c r="R28289" t="s">
        <v>140</v>
      </c>
      <c r="S28289" t="s">
        <v>140</v>
      </c>
    </row>
    <row r="28290" spans="1:19" x14ac:dyDescent="0.35">
      <c r="A28290" t="s">
        <v>19</v>
      </c>
      <c r="B28290" t="s">
        <v>1127</v>
      </c>
      <c r="C28290">
        <v>99</v>
      </c>
      <c r="D28290" t="s">
        <v>685</v>
      </c>
      <c r="E28290" t="s">
        <v>1009</v>
      </c>
      <c r="F28290" t="s">
        <v>1009</v>
      </c>
      <c r="G28290" t="s">
        <v>949</v>
      </c>
      <c r="H28290" t="s">
        <v>140</v>
      </c>
      <c r="I28290" t="s">
        <v>140</v>
      </c>
      <c r="J28290" t="s">
        <v>775</v>
      </c>
      <c r="K28290" t="s">
        <v>140</v>
      </c>
      <c r="L28290" t="s">
        <v>140</v>
      </c>
      <c r="M28290" t="s">
        <v>140</v>
      </c>
      <c r="N28290" t="s">
        <v>140</v>
      </c>
      <c r="O28290" t="s">
        <v>664</v>
      </c>
      <c r="P28290" t="s">
        <v>939</v>
      </c>
      <c r="Q28290" t="s">
        <v>66</v>
      </c>
      <c r="R28290" t="s">
        <v>1073</v>
      </c>
      <c r="S28290" t="s">
        <v>140</v>
      </c>
    </row>
    <row r="28291" spans="1:19" x14ac:dyDescent="0.35">
      <c r="A28291" t="s">
        <v>19</v>
      </c>
      <c r="B28291" t="s">
        <v>339</v>
      </c>
      <c r="C28291">
        <v>11</v>
      </c>
      <c r="D28291" t="s">
        <v>980</v>
      </c>
      <c r="E28291" t="s">
        <v>140</v>
      </c>
      <c r="F28291" t="s">
        <v>140</v>
      </c>
      <c r="G28291" t="s">
        <v>140</v>
      </c>
      <c r="H28291" t="s">
        <v>140</v>
      </c>
      <c r="I28291" t="s">
        <v>140</v>
      </c>
      <c r="J28291" t="s">
        <v>140</v>
      </c>
      <c r="K28291" t="s">
        <v>140</v>
      </c>
      <c r="L28291" t="s">
        <v>140</v>
      </c>
      <c r="M28291" t="s">
        <v>140</v>
      </c>
      <c r="N28291" t="s">
        <v>140</v>
      </c>
      <c r="O28291" t="s">
        <v>140</v>
      </c>
      <c r="P28291" t="s">
        <v>140</v>
      </c>
      <c r="Q28291" t="s">
        <v>981</v>
      </c>
      <c r="R28291" t="s">
        <v>140</v>
      </c>
      <c r="S28291" t="s">
        <v>140</v>
      </c>
    </row>
    <row r="28292" spans="1:19" x14ac:dyDescent="0.35">
      <c r="A28292" t="s">
        <v>20</v>
      </c>
      <c r="B28292" t="s">
        <v>1126</v>
      </c>
      <c r="C28292">
        <v>87</v>
      </c>
      <c r="D28292" t="s">
        <v>1104</v>
      </c>
      <c r="E28292" t="s">
        <v>1019</v>
      </c>
      <c r="F28292" t="s">
        <v>140</v>
      </c>
      <c r="G28292" t="s">
        <v>1013</v>
      </c>
      <c r="H28292" t="s">
        <v>140</v>
      </c>
      <c r="I28292" t="s">
        <v>140</v>
      </c>
      <c r="J28292" t="s">
        <v>140</v>
      </c>
      <c r="K28292" t="s">
        <v>140</v>
      </c>
      <c r="L28292" t="s">
        <v>140</v>
      </c>
      <c r="M28292" t="s">
        <v>140</v>
      </c>
      <c r="N28292" t="s">
        <v>1019</v>
      </c>
      <c r="O28292" t="s">
        <v>1063</v>
      </c>
      <c r="P28292" t="s">
        <v>1050</v>
      </c>
      <c r="Q28292" t="s">
        <v>840</v>
      </c>
      <c r="R28292" t="s">
        <v>140</v>
      </c>
      <c r="S28292" t="s">
        <v>949</v>
      </c>
    </row>
    <row r="28293" spans="1:19" x14ac:dyDescent="0.35">
      <c r="A28293" t="s">
        <v>20</v>
      </c>
      <c r="B28293" t="s">
        <v>1127</v>
      </c>
      <c r="C28293">
        <v>115</v>
      </c>
      <c r="D28293" t="s">
        <v>199</v>
      </c>
      <c r="E28293" t="s">
        <v>1016</v>
      </c>
      <c r="F28293" t="s">
        <v>140</v>
      </c>
      <c r="G28293" t="s">
        <v>140</v>
      </c>
      <c r="H28293" t="s">
        <v>140</v>
      </c>
      <c r="I28293" t="s">
        <v>140</v>
      </c>
      <c r="J28293" t="s">
        <v>140</v>
      </c>
      <c r="K28293" t="s">
        <v>1012</v>
      </c>
      <c r="L28293" t="s">
        <v>140</v>
      </c>
      <c r="M28293" t="s">
        <v>140</v>
      </c>
      <c r="N28293" t="s">
        <v>140</v>
      </c>
      <c r="O28293" t="s">
        <v>775</v>
      </c>
      <c r="P28293" t="s">
        <v>1048</v>
      </c>
      <c r="Q28293" t="s">
        <v>763</v>
      </c>
      <c r="R28293" t="s">
        <v>1098</v>
      </c>
      <c r="S28293" t="s">
        <v>1054</v>
      </c>
    </row>
    <row r="28294" spans="1:19" x14ac:dyDescent="0.35">
      <c r="A28294" t="s">
        <v>20</v>
      </c>
      <c r="B28294" t="s">
        <v>339</v>
      </c>
      <c r="C28294">
        <v>4</v>
      </c>
      <c r="D28294" t="s">
        <v>674</v>
      </c>
      <c r="E28294" t="s">
        <v>140</v>
      </c>
      <c r="F28294" t="s">
        <v>140</v>
      </c>
      <c r="G28294" t="s">
        <v>140</v>
      </c>
      <c r="H28294" t="s">
        <v>140</v>
      </c>
      <c r="I28294" t="s">
        <v>140</v>
      </c>
      <c r="J28294" t="s">
        <v>140</v>
      </c>
      <c r="K28294" t="s">
        <v>140</v>
      </c>
      <c r="L28294" t="s">
        <v>140</v>
      </c>
      <c r="M28294" t="s">
        <v>140</v>
      </c>
      <c r="N28294" t="s">
        <v>140</v>
      </c>
      <c r="O28294" t="s">
        <v>140</v>
      </c>
      <c r="P28294" t="s">
        <v>140</v>
      </c>
      <c r="Q28294" t="s">
        <v>675</v>
      </c>
      <c r="R28294" t="s">
        <v>140</v>
      </c>
      <c r="S28294" t="s">
        <v>140</v>
      </c>
    </row>
    <row r="28295" spans="1:19" x14ac:dyDescent="0.35">
      <c r="A28295" t="s">
        <v>21</v>
      </c>
      <c r="B28295" t="s">
        <v>1126</v>
      </c>
      <c r="C28295">
        <v>58</v>
      </c>
      <c r="D28295" t="s">
        <v>584</v>
      </c>
      <c r="E28295" t="s">
        <v>140</v>
      </c>
      <c r="F28295" t="s">
        <v>140</v>
      </c>
      <c r="G28295" t="s">
        <v>1004</v>
      </c>
      <c r="H28295" t="s">
        <v>140</v>
      </c>
      <c r="I28295" t="s">
        <v>140</v>
      </c>
      <c r="J28295" t="s">
        <v>140</v>
      </c>
      <c r="K28295" t="s">
        <v>1098</v>
      </c>
      <c r="L28295" t="s">
        <v>140</v>
      </c>
      <c r="M28295" t="s">
        <v>140</v>
      </c>
      <c r="N28295" t="s">
        <v>140</v>
      </c>
      <c r="O28295" t="s">
        <v>1098</v>
      </c>
      <c r="P28295" t="s">
        <v>1053</v>
      </c>
      <c r="Q28295" t="s">
        <v>560</v>
      </c>
      <c r="R28295" t="s">
        <v>140</v>
      </c>
      <c r="S28295" t="s">
        <v>1004</v>
      </c>
    </row>
    <row r="28296" spans="1:19" x14ac:dyDescent="0.35">
      <c r="A28296" t="s">
        <v>21</v>
      </c>
      <c r="B28296" t="s">
        <v>1127</v>
      </c>
      <c r="C28296">
        <v>144</v>
      </c>
      <c r="D28296" t="s">
        <v>747</v>
      </c>
      <c r="E28296" t="s">
        <v>1014</v>
      </c>
      <c r="F28296" t="s">
        <v>1014</v>
      </c>
      <c r="G28296" t="s">
        <v>140</v>
      </c>
      <c r="H28296" t="s">
        <v>140</v>
      </c>
      <c r="I28296" t="s">
        <v>140</v>
      </c>
      <c r="J28296" t="s">
        <v>1014</v>
      </c>
      <c r="K28296" t="s">
        <v>140</v>
      </c>
      <c r="L28296" t="s">
        <v>140</v>
      </c>
      <c r="M28296" t="s">
        <v>140</v>
      </c>
      <c r="N28296" t="s">
        <v>140</v>
      </c>
      <c r="O28296" t="s">
        <v>1050</v>
      </c>
      <c r="P28296" t="s">
        <v>1073</v>
      </c>
      <c r="Q28296" t="s">
        <v>304</v>
      </c>
      <c r="R28296" t="s">
        <v>140</v>
      </c>
      <c r="S28296" t="s">
        <v>140</v>
      </c>
    </row>
    <row r="28297" spans="1:19" x14ac:dyDescent="0.35">
      <c r="A28297" t="s">
        <v>21</v>
      </c>
      <c r="B28297" t="s">
        <v>339</v>
      </c>
      <c r="C28297">
        <v>8</v>
      </c>
      <c r="D28297" t="s">
        <v>376</v>
      </c>
      <c r="E28297" t="s">
        <v>592</v>
      </c>
      <c r="F28297" t="s">
        <v>592</v>
      </c>
      <c r="G28297" t="s">
        <v>140</v>
      </c>
      <c r="H28297" t="s">
        <v>140</v>
      </c>
      <c r="I28297" t="s">
        <v>140</v>
      </c>
      <c r="J28297" t="s">
        <v>140</v>
      </c>
      <c r="K28297" t="s">
        <v>140</v>
      </c>
      <c r="L28297" t="s">
        <v>140</v>
      </c>
      <c r="M28297" t="s">
        <v>140</v>
      </c>
      <c r="N28297" t="s">
        <v>140</v>
      </c>
      <c r="O28297" t="s">
        <v>140</v>
      </c>
      <c r="P28297" t="s">
        <v>140</v>
      </c>
      <c r="Q28297" t="s">
        <v>377</v>
      </c>
      <c r="R28297" t="s">
        <v>140</v>
      </c>
      <c r="S28297" t="s">
        <v>140</v>
      </c>
    </row>
    <row r="28298" spans="1:19" x14ac:dyDescent="0.35">
      <c r="A28298" t="s">
        <v>22</v>
      </c>
      <c r="B28298" t="s">
        <v>1126</v>
      </c>
      <c r="C28298">
        <v>87</v>
      </c>
      <c r="D28298" t="s">
        <v>939</v>
      </c>
      <c r="E28298" t="s">
        <v>1014</v>
      </c>
      <c r="F28298" t="s">
        <v>140</v>
      </c>
      <c r="G28298" t="s">
        <v>140</v>
      </c>
      <c r="H28298" t="s">
        <v>140</v>
      </c>
      <c r="I28298" t="s">
        <v>140</v>
      </c>
      <c r="J28298" t="s">
        <v>140</v>
      </c>
      <c r="K28298" t="s">
        <v>1012</v>
      </c>
      <c r="L28298" t="s">
        <v>140</v>
      </c>
      <c r="M28298" t="s">
        <v>140</v>
      </c>
      <c r="N28298" t="s">
        <v>140</v>
      </c>
      <c r="O28298" t="s">
        <v>1043</v>
      </c>
      <c r="P28298" t="s">
        <v>1068</v>
      </c>
      <c r="Q28298" t="s">
        <v>986</v>
      </c>
      <c r="R28298" t="s">
        <v>1013</v>
      </c>
      <c r="S28298" t="s">
        <v>140</v>
      </c>
    </row>
    <row r="28299" spans="1:19" x14ac:dyDescent="0.35">
      <c r="A28299" t="s">
        <v>22</v>
      </c>
      <c r="B28299" t="s">
        <v>1127</v>
      </c>
      <c r="C28299">
        <v>111</v>
      </c>
      <c r="D28299" t="s">
        <v>113</v>
      </c>
      <c r="E28299" t="s">
        <v>1009</v>
      </c>
      <c r="F28299" t="s">
        <v>140</v>
      </c>
      <c r="G28299" t="s">
        <v>1055</v>
      </c>
      <c r="H28299" t="s">
        <v>140</v>
      </c>
      <c r="I28299" t="s">
        <v>140</v>
      </c>
      <c r="J28299" t="s">
        <v>140</v>
      </c>
      <c r="K28299" t="s">
        <v>140</v>
      </c>
      <c r="L28299" t="s">
        <v>140</v>
      </c>
      <c r="M28299" t="s">
        <v>140</v>
      </c>
      <c r="N28299" t="s">
        <v>140</v>
      </c>
      <c r="O28299" t="s">
        <v>1055</v>
      </c>
      <c r="P28299" t="s">
        <v>1020</v>
      </c>
      <c r="Q28299" t="s">
        <v>920</v>
      </c>
      <c r="R28299" t="s">
        <v>140</v>
      </c>
      <c r="S28299" t="s">
        <v>1016</v>
      </c>
    </row>
    <row r="28300" spans="1:19" x14ac:dyDescent="0.35">
      <c r="A28300" t="s">
        <v>22</v>
      </c>
      <c r="B28300" t="s">
        <v>339</v>
      </c>
      <c r="C28300">
        <v>11</v>
      </c>
      <c r="D28300" t="s">
        <v>847</v>
      </c>
      <c r="E28300" t="s">
        <v>140</v>
      </c>
      <c r="F28300" t="s">
        <v>140</v>
      </c>
      <c r="G28300" t="s">
        <v>140</v>
      </c>
      <c r="H28300" t="s">
        <v>140</v>
      </c>
      <c r="I28300" t="s">
        <v>140</v>
      </c>
      <c r="J28300" t="s">
        <v>140</v>
      </c>
      <c r="K28300" t="s">
        <v>140</v>
      </c>
      <c r="L28300" t="s">
        <v>140</v>
      </c>
      <c r="M28300" t="s">
        <v>140</v>
      </c>
      <c r="N28300" t="s">
        <v>140</v>
      </c>
      <c r="O28300" t="s">
        <v>140</v>
      </c>
      <c r="P28300" t="s">
        <v>140</v>
      </c>
      <c r="Q28300" t="s">
        <v>905</v>
      </c>
      <c r="R28300" t="s">
        <v>140</v>
      </c>
      <c r="S28300" t="s">
        <v>140</v>
      </c>
    </row>
    <row r="28301" spans="1:19" x14ac:dyDescent="0.35">
      <c r="A28301" t="s">
        <v>23</v>
      </c>
      <c r="B28301" t="s">
        <v>1126</v>
      </c>
      <c r="C28301">
        <v>99</v>
      </c>
      <c r="D28301" t="s">
        <v>437</v>
      </c>
      <c r="E28301" t="s">
        <v>1050</v>
      </c>
      <c r="F28301" t="s">
        <v>1047</v>
      </c>
      <c r="G28301" t="s">
        <v>140</v>
      </c>
      <c r="H28301" t="s">
        <v>140</v>
      </c>
      <c r="I28301" t="s">
        <v>140</v>
      </c>
      <c r="J28301" t="s">
        <v>1016</v>
      </c>
      <c r="K28301" t="s">
        <v>1014</v>
      </c>
      <c r="L28301" t="s">
        <v>140</v>
      </c>
      <c r="M28301" t="s">
        <v>140</v>
      </c>
      <c r="N28301" t="s">
        <v>140</v>
      </c>
      <c r="O28301" t="s">
        <v>919</v>
      </c>
      <c r="P28301" t="s">
        <v>949</v>
      </c>
      <c r="Q28301" t="s">
        <v>864</v>
      </c>
      <c r="R28301" t="s">
        <v>140</v>
      </c>
      <c r="S28301" t="s">
        <v>140</v>
      </c>
    </row>
    <row r="28302" spans="1:19" x14ac:dyDescent="0.35">
      <c r="A28302" t="s">
        <v>23</v>
      </c>
      <c r="B28302" t="s">
        <v>1127</v>
      </c>
      <c r="C28302">
        <v>94</v>
      </c>
      <c r="D28302" t="s">
        <v>452</v>
      </c>
      <c r="E28302" t="s">
        <v>1066</v>
      </c>
      <c r="F28302" t="s">
        <v>1011</v>
      </c>
      <c r="G28302" t="s">
        <v>1011</v>
      </c>
      <c r="H28302" t="s">
        <v>140</v>
      </c>
      <c r="I28302" t="s">
        <v>140</v>
      </c>
      <c r="J28302" t="s">
        <v>140</v>
      </c>
      <c r="K28302" t="s">
        <v>1011</v>
      </c>
      <c r="L28302" t="s">
        <v>140</v>
      </c>
      <c r="M28302" t="s">
        <v>140</v>
      </c>
      <c r="N28302" t="s">
        <v>140</v>
      </c>
      <c r="O28302" t="s">
        <v>1066</v>
      </c>
      <c r="P28302" t="s">
        <v>1047</v>
      </c>
      <c r="Q28302" t="s">
        <v>485</v>
      </c>
      <c r="R28302" t="s">
        <v>140</v>
      </c>
      <c r="S28302" t="s">
        <v>140</v>
      </c>
    </row>
    <row r="28303" spans="1:19" x14ac:dyDescent="0.35">
      <c r="A28303" t="s">
        <v>23</v>
      </c>
      <c r="B28303" t="s">
        <v>339</v>
      </c>
      <c r="C28303">
        <v>12</v>
      </c>
      <c r="D28303" t="s">
        <v>74</v>
      </c>
      <c r="E28303" t="s">
        <v>127</v>
      </c>
      <c r="F28303" t="s">
        <v>785</v>
      </c>
      <c r="G28303" t="s">
        <v>140</v>
      </c>
      <c r="H28303" t="s">
        <v>140</v>
      </c>
      <c r="I28303" t="s">
        <v>140</v>
      </c>
      <c r="J28303" t="s">
        <v>140</v>
      </c>
      <c r="K28303" t="s">
        <v>140</v>
      </c>
      <c r="L28303" t="s">
        <v>140</v>
      </c>
      <c r="M28303" t="s">
        <v>140</v>
      </c>
      <c r="N28303" t="s">
        <v>140</v>
      </c>
      <c r="O28303" t="s">
        <v>140</v>
      </c>
      <c r="P28303" t="s">
        <v>952</v>
      </c>
      <c r="Q28303" t="s">
        <v>959</v>
      </c>
      <c r="R28303" t="s">
        <v>140</v>
      </c>
      <c r="S28303" t="s">
        <v>140</v>
      </c>
    </row>
    <row r="28304" spans="1:19" x14ac:dyDescent="0.35">
      <c r="A28304" t="s">
        <v>24</v>
      </c>
      <c r="B28304" t="s">
        <v>1126</v>
      </c>
      <c r="C28304">
        <v>86</v>
      </c>
      <c r="D28304" t="s">
        <v>97</v>
      </c>
      <c r="E28304" t="s">
        <v>140</v>
      </c>
      <c r="F28304" t="s">
        <v>140</v>
      </c>
      <c r="G28304" t="s">
        <v>140</v>
      </c>
      <c r="H28304" t="s">
        <v>140</v>
      </c>
      <c r="I28304" t="s">
        <v>1017</v>
      </c>
      <c r="J28304" t="s">
        <v>140</v>
      </c>
      <c r="K28304" t="s">
        <v>140</v>
      </c>
      <c r="L28304" t="s">
        <v>1013</v>
      </c>
      <c r="M28304" t="s">
        <v>140</v>
      </c>
      <c r="N28304" t="s">
        <v>140</v>
      </c>
      <c r="O28304" t="s">
        <v>1047</v>
      </c>
      <c r="P28304" t="s">
        <v>1017</v>
      </c>
      <c r="Q28304" t="s">
        <v>776</v>
      </c>
      <c r="R28304" t="s">
        <v>140</v>
      </c>
      <c r="S28304" t="s">
        <v>140</v>
      </c>
    </row>
    <row r="28305" spans="1:19" x14ac:dyDescent="0.35">
      <c r="A28305" t="s">
        <v>24</v>
      </c>
      <c r="B28305" t="s">
        <v>1127</v>
      </c>
      <c r="C28305">
        <v>117</v>
      </c>
      <c r="D28305" t="s">
        <v>187</v>
      </c>
      <c r="E28305" t="s">
        <v>140</v>
      </c>
      <c r="F28305" t="s">
        <v>1063</v>
      </c>
      <c r="G28305" t="s">
        <v>140</v>
      </c>
      <c r="H28305" t="s">
        <v>140</v>
      </c>
      <c r="I28305" t="s">
        <v>140</v>
      </c>
      <c r="J28305" t="s">
        <v>140</v>
      </c>
      <c r="K28305" t="s">
        <v>140</v>
      </c>
      <c r="L28305" t="s">
        <v>140</v>
      </c>
      <c r="M28305" t="s">
        <v>140</v>
      </c>
      <c r="N28305" t="s">
        <v>140</v>
      </c>
      <c r="O28305" t="s">
        <v>660</v>
      </c>
      <c r="P28305" t="s">
        <v>1060</v>
      </c>
      <c r="Q28305" t="s">
        <v>263</v>
      </c>
      <c r="R28305" t="s">
        <v>1013</v>
      </c>
      <c r="S28305" t="s">
        <v>140</v>
      </c>
    </row>
    <row r="28306" spans="1:19" x14ac:dyDescent="0.35">
      <c r="A28306" t="s">
        <v>24</v>
      </c>
      <c r="B28306" t="s">
        <v>339</v>
      </c>
      <c r="C28306">
        <v>4</v>
      </c>
      <c r="D28306" t="s">
        <v>385</v>
      </c>
      <c r="E28306" t="s">
        <v>140</v>
      </c>
      <c r="F28306" t="s">
        <v>140</v>
      </c>
      <c r="G28306" t="s">
        <v>140</v>
      </c>
      <c r="H28306" t="s">
        <v>140</v>
      </c>
      <c r="I28306" t="s">
        <v>140</v>
      </c>
      <c r="J28306" t="s">
        <v>140</v>
      </c>
      <c r="K28306" t="s">
        <v>140</v>
      </c>
      <c r="L28306" t="s">
        <v>140</v>
      </c>
      <c r="M28306" t="s">
        <v>140</v>
      </c>
      <c r="N28306" t="s">
        <v>140</v>
      </c>
      <c r="O28306" t="s">
        <v>140</v>
      </c>
      <c r="P28306" t="s">
        <v>140</v>
      </c>
      <c r="Q28306" t="s">
        <v>384</v>
      </c>
      <c r="R28306" t="s">
        <v>140</v>
      </c>
      <c r="S28306" t="s">
        <v>140</v>
      </c>
    </row>
    <row r="28307" spans="1:19" x14ac:dyDescent="0.35">
      <c r="A28307" t="s">
        <v>25</v>
      </c>
      <c r="B28307" t="s">
        <v>1126</v>
      </c>
      <c r="C28307">
        <v>85</v>
      </c>
      <c r="D28307" t="s">
        <v>87</v>
      </c>
      <c r="E28307" t="s">
        <v>140</v>
      </c>
      <c r="F28307" t="s">
        <v>140</v>
      </c>
      <c r="G28307" t="s">
        <v>140</v>
      </c>
      <c r="H28307" t="s">
        <v>140</v>
      </c>
      <c r="I28307" t="s">
        <v>140</v>
      </c>
      <c r="J28307" t="s">
        <v>140</v>
      </c>
      <c r="K28307" t="s">
        <v>140</v>
      </c>
      <c r="L28307" t="s">
        <v>140</v>
      </c>
      <c r="M28307" t="s">
        <v>140</v>
      </c>
      <c r="N28307" t="s">
        <v>949</v>
      </c>
      <c r="O28307" t="s">
        <v>940</v>
      </c>
      <c r="P28307" t="s">
        <v>140</v>
      </c>
      <c r="Q28307" t="s">
        <v>748</v>
      </c>
      <c r="R28307" t="s">
        <v>1066</v>
      </c>
      <c r="S28307" t="s">
        <v>140</v>
      </c>
    </row>
    <row r="28308" spans="1:19" x14ac:dyDescent="0.35">
      <c r="A28308" t="s">
        <v>25</v>
      </c>
      <c r="B28308" t="s">
        <v>1127</v>
      </c>
      <c r="C28308">
        <v>111</v>
      </c>
      <c r="D28308" t="s">
        <v>515</v>
      </c>
      <c r="E28308" t="s">
        <v>1063</v>
      </c>
      <c r="F28308" t="s">
        <v>140</v>
      </c>
      <c r="G28308" t="s">
        <v>140</v>
      </c>
      <c r="H28308" t="s">
        <v>140</v>
      </c>
      <c r="I28308" t="s">
        <v>140</v>
      </c>
      <c r="J28308" t="s">
        <v>140</v>
      </c>
      <c r="K28308" t="s">
        <v>140</v>
      </c>
      <c r="L28308" t="s">
        <v>140</v>
      </c>
      <c r="M28308" t="s">
        <v>140</v>
      </c>
      <c r="N28308" t="s">
        <v>140</v>
      </c>
      <c r="O28308" t="s">
        <v>1063</v>
      </c>
      <c r="P28308" t="s">
        <v>1063</v>
      </c>
      <c r="Q28308" t="s">
        <v>1002</v>
      </c>
      <c r="R28308" t="s">
        <v>140</v>
      </c>
      <c r="S28308" t="s">
        <v>140</v>
      </c>
    </row>
    <row r="28309" spans="1:19" x14ac:dyDescent="0.35">
      <c r="A28309" t="s">
        <v>25</v>
      </c>
      <c r="B28309" t="s">
        <v>339</v>
      </c>
      <c r="C28309">
        <v>8</v>
      </c>
      <c r="D28309" t="s">
        <v>140</v>
      </c>
      <c r="E28309" t="s">
        <v>140</v>
      </c>
      <c r="F28309" t="s">
        <v>140</v>
      </c>
      <c r="G28309" t="s">
        <v>706</v>
      </c>
      <c r="H28309" t="s">
        <v>140</v>
      </c>
      <c r="I28309" t="s">
        <v>140</v>
      </c>
      <c r="J28309" t="s">
        <v>140</v>
      </c>
      <c r="K28309" t="s">
        <v>140</v>
      </c>
      <c r="L28309" t="s">
        <v>140</v>
      </c>
      <c r="M28309" t="s">
        <v>140</v>
      </c>
      <c r="N28309" t="s">
        <v>140</v>
      </c>
      <c r="O28309" t="s">
        <v>140</v>
      </c>
      <c r="P28309" t="s">
        <v>140</v>
      </c>
      <c r="Q28309" t="s">
        <v>707</v>
      </c>
      <c r="R28309" t="s">
        <v>140</v>
      </c>
      <c r="S28309" t="s">
        <v>140</v>
      </c>
    </row>
    <row r="28310" spans="1:19" x14ac:dyDescent="0.35">
      <c r="A28310" t="s">
        <v>26</v>
      </c>
      <c r="B28310" t="s">
        <v>1126</v>
      </c>
      <c r="C28310">
        <v>92</v>
      </c>
      <c r="D28310" t="s">
        <v>422</v>
      </c>
      <c r="E28310" t="s">
        <v>140</v>
      </c>
      <c r="F28310" t="s">
        <v>140</v>
      </c>
      <c r="G28310" t="s">
        <v>140</v>
      </c>
      <c r="H28310" t="s">
        <v>140</v>
      </c>
      <c r="I28310" t="s">
        <v>140</v>
      </c>
      <c r="J28310" t="s">
        <v>140</v>
      </c>
      <c r="K28310" t="s">
        <v>140</v>
      </c>
      <c r="L28310" t="s">
        <v>140</v>
      </c>
      <c r="M28310" t="s">
        <v>140</v>
      </c>
      <c r="N28310" t="s">
        <v>140</v>
      </c>
      <c r="O28310" t="s">
        <v>140</v>
      </c>
      <c r="P28310" t="s">
        <v>988</v>
      </c>
      <c r="Q28310" t="s">
        <v>680</v>
      </c>
      <c r="R28310" t="s">
        <v>1007</v>
      </c>
      <c r="S28310" t="s">
        <v>140</v>
      </c>
    </row>
    <row r="28311" spans="1:19" x14ac:dyDescent="0.35">
      <c r="A28311" t="s">
        <v>26</v>
      </c>
      <c r="B28311" t="s">
        <v>1127</v>
      </c>
      <c r="C28311">
        <v>100</v>
      </c>
      <c r="D28311" t="s">
        <v>919</v>
      </c>
      <c r="E28311" t="s">
        <v>140</v>
      </c>
      <c r="F28311" t="s">
        <v>140</v>
      </c>
      <c r="G28311" t="s">
        <v>1054</v>
      </c>
      <c r="H28311" t="s">
        <v>140</v>
      </c>
      <c r="I28311" t="s">
        <v>140</v>
      </c>
      <c r="J28311" t="s">
        <v>1063</v>
      </c>
      <c r="K28311" t="s">
        <v>140</v>
      </c>
      <c r="L28311" t="s">
        <v>140</v>
      </c>
      <c r="M28311" t="s">
        <v>140</v>
      </c>
      <c r="N28311" t="s">
        <v>140</v>
      </c>
      <c r="O28311" t="s">
        <v>1067</v>
      </c>
      <c r="P28311" t="s">
        <v>1021</v>
      </c>
      <c r="Q28311" t="s">
        <v>986</v>
      </c>
      <c r="R28311" t="s">
        <v>140</v>
      </c>
      <c r="S28311" t="s">
        <v>140</v>
      </c>
    </row>
    <row r="28312" spans="1:19" x14ac:dyDescent="0.35">
      <c r="A28312" t="s">
        <v>26</v>
      </c>
      <c r="B28312" t="s">
        <v>339</v>
      </c>
      <c r="C28312">
        <v>10</v>
      </c>
      <c r="D28312" t="s">
        <v>140</v>
      </c>
      <c r="E28312" t="s">
        <v>140</v>
      </c>
      <c r="F28312" t="s">
        <v>140</v>
      </c>
      <c r="G28312" t="s">
        <v>140</v>
      </c>
      <c r="H28312" t="s">
        <v>140</v>
      </c>
      <c r="I28312" t="s">
        <v>140</v>
      </c>
      <c r="J28312" t="s">
        <v>140</v>
      </c>
      <c r="K28312" t="s">
        <v>140</v>
      </c>
      <c r="L28312" t="s">
        <v>140</v>
      </c>
      <c r="M28312" t="s">
        <v>140</v>
      </c>
      <c r="N28312" t="s">
        <v>140</v>
      </c>
      <c r="O28312" t="s">
        <v>140</v>
      </c>
      <c r="P28312" t="s">
        <v>140</v>
      </c>
      <c r="Q28312" t="s">
        <v>288</v>
      </c>
      <c r="R28312" t="s">
        <v>289</v>
      </c>
      <c r="S28312" t="s">
        <v>140</v>
      </c>
    </row>
    <row r="28313" spans="1:19" x14ac:dyDescent="0.35">
      <c r="A28313" t="s">
        <v>27</v>
      </c>
      <c r="B28313" t="s">
        <v>1126</v>
      </c>
      <c r="C28313">
        <v>78</v>
      </c>
      <c r="D28313" t="s">
        <v>1009</v>
      </c>
      <c r="E28313" t="s">
        <v>140</v>
      </c>
      <c r="F28313" t="s">
        <v>140</v>
      </c>
      <c r="G28313" t="s">
        <v>140</v>
      </c>
      <c r="H28313" t="s">
        <v>140</v>
      </c>
      <c r="I28313" t="s">
        <v>140</v>
      </c>
      <c r="J28313" t="s">
        <v>140</v>
      </c>
      <c r="K28313" t="s">
        <v>140</v>
      </c>
      <c r="L28313" t="s">
        <v>140</v>
      </c>
      <c r="M28313" t="s">
        <v>140</v>
      </c>
      <c r="N28313" t="s">
        <v>1063</v>
      </c>
      <c r="O28313" t="s">
        <v>940</v>
      </c>
      <c r="P28313" t="s">
        <v>869</v>
      </c>
      <c r="Q28313" t="s">
        <v>500</v>
      </c>
      <c r="R28313" t="s">
        <v>140</v>
      </c>
      <c r="S28313" t="s">
        <v>140</v>
      </c>
    </row>
    <row r="28314" spans="1:19" x14ac:dyDescent="0.35">
      <c r="A28314" t="s">
        <v>27</v>
      </c>
      <c r="B28314" t="s">
        <v>1127</v>
      </c>
      <c r="C28314">
        <v>114</v>
      </c>
      <c r="D28314" t="s">
        <v>1073</v>
      </c>
      <c r="E28314" t="s">
        <v>140</v>
      </c>
      <c r="F28314" t="s">
        <v>140</v>
      </c>
      <c r="G28314" t="s">
        <v>775</v>
      </c>
      <c r="H28314" t="s">
        <v>140</v>
      </c>
      <c r="I28314" t="s">
        <v>140</v>
      </c>
      <c r="J28314" t="s">
        <v>140</v>
      </c>
      <c r="K28314" t="s">
        <v>140</v>
      </c>
      <c r="L28314" t="s">
        <v>140</v>
      </c>
      <c r="M28314" t="s">
        <v>140</v>
      </c>
      <c r="N28314" t="s">
        <v>140</v>
      </c>
      <c r="O28314" t="s">
        <v>1012</v>
      </c>
      <c r="P28314" t="s">
        <v>950</v>
      </c>
      <c r="Q28314" t="s">
        <v>124</v>
      </c>
      <c r="R28314" t="s">
        <v>1058</v>
      </c>
      <c r="S28314" t="s">
        <v>140</v>
      </c>
    </row>
    <row r="28315" spans="1:19" x14ac:dyDescent="0.35">
      <c r="A28315" t="s">
        <v>27</v>
      </c>
      <c r="B28315" t="s">
        <v>339</v>
      </c>
      <c r="C28315">
        <v>12</v>
      </c>
      <c r="D28315" t="s">
        <v>1064</v>
      </c>
      <c r="E28315" t="s">
        <v>140</v>
      </c>
      <c r="F28315" t="s">
        <v>140</v>
      </c>
      <c r="G28315" t="s">
        <v>1095</v>
      </c>
      <c r="H28315" t="s">
        <v>140</v>
      </c>
      <c r="I28315" t="s">
        <v>140</v>
      </c>
      <c r="J28315" t="s">
        <v>140</v>
      </c>
      <c r="K28315" t="s">
        <v>140</v>
      </c>
      <c r="L28315" t="s">
        <v>140</v>
      </c>
      <c r="M28315" t="s">
        <v>140</v>
      </c>
      <c r="N28315" t="s">
        <v>140</v>
      </c>
      <c r="O28315" t="s">
        <v>1095</v>
      </c>
      <c r="P28315" t="s">
        <v>95</v>
      </c>
      <c r="Q28315" t="s">
        <v>854</v>
      </c>
      <c r="R28315" t="s">
        <v>140</v>
      </c>
      <c r="S28315" t="s">
        <v>140</v>
      </c>
    </row>
    <row r="28316" spans="1:19" x14ac:dyDescent="0.35">
      <c r="A28316" t="s">
        <v>28</v>
      </c>
      <c r="B28316" t="s">
        <v>1126</v>
      </c>
      <c r="C28316">
        <v>72</v>
      </c>
      <c r="D28316" t="s">
        <v>849</v>
      </c>
      <c r="E28316" t="s">
        <v>140</v>
      </c>
      <c r="F28316" t="s">
        <v>775</v>
      </c>
      <c r="G28316" t="s">
        <v>140</v>
      </c>
      <c r="H28316" t="s">
        <v>140</v>
      </c>
      <c r="I28316" t="s">
        <v>140</v>
      </c>
      <c r="J28316" t="s">
        <v>140</v>
      </c>
      <c r="K28316" t="s">
        <v>140</v>
      </c>
      <c r="L28316" t="s">
        <v>140</v>
      </c>
      <c r="M28316" t="s">
        <v>140</v>
      </c>
      <c r="N28316" t="s">
        <v>140</v>
      </c>
      <c r="O28316" t="s">
        <v>1063</v>
      </c>
      <c r="P28316" t="s">
        <v>1066</v>
      </c>
      <c r="Q28316" t="s">
        <v>902</v>
      </c>
      <c r="R28316" t="s">
        <v>140</v>
      </c>
      <c r="S28316" t="s">
        <v>1050</v>
      </c>
    </row>
    <row r="28317" spans="1:19" x14ac:dyDescent="0.35">
      <c r="A28317" t="s">
        <v>28</v>
      </c>
      <c r="B28317" t="s">
        <v>1127</v>
      </c>
      <c r="C28317">
        <v>125</v>
      </c>
      <c r="D28317" t="s">
        <v>849</v>
      </c>
      <c r="E28317" t="s">
        <v>140</v>
      </c>
      <c r="F28317" t="s">
        <v>140</v>
      </c>
      <c r="G28317" t="s">
        <v>140</v>
      </c>
      <c r="H28317" t="s">
        <v>140</v>
      </c>
      <c r="I28317" t="s">
        <v>140</v>
      </c>
      <c r="J28317" t="s">
        <v>140</v>
      </c>
      <c r="K28317" t="s">
        <v>140</v>
      </c>
      <c r="L28317" t="s">
        <v>140</v>
      </c>
      <c r="M28317" t="s">
        <v>140</v>
      </c>
      <c r="N28317" t="s">
        <v>1019</v>
      </c>
      <c r="O28317" t="s">
        <v>1098</v>
      </c>
      <c r="P28317" t="s">
        <v>869</v>
      </c>
      <c r="Q28317" t="s">
        <v>638</v>
      </c>
      <c r="R28317" t="s">
        <v>1009</v>
      </c>
      <c r="S28317" t="s">
        <v>140</v>
      </c>
    </row>
    <row r="28318" spans="1:19" x14ac:dyDescent="0.35">
      <c r="A28318" t="s">
        <v>28</v>
      </c>
      <c r="B28318" t="s">
        <v>339</v>
      </c>
      <c r="C28318">
        <v>10</v>
      </c>
      <c r="D28318" t="s">
        <v>614</v>
      </c>
      <c r="E28318" t="s">
        <v>140</v>
      </c>
      <c r="F28318" t="s">
        <v>140</v>
      </c>
      <c r="G28318" t="s">
        <v>140</v>
      </c>
      <c r="H28318" t="s">
        <v>140</v>
      </c>
      <c r="I28318" t="s">
        <v>140</v>
      </c>
      <c r="J28318" t="s">
        <v>140</v>
      </c>
      <c r="K28318" t="s">
        <v>140</v>
      </c>
      <c r="L28318" t="s">
        <v>140</v>
      </c>
      <c r="M28318" t="s">
        <v>140</v>
      </c>
      <c r="N28318" t="s">
        <v>140</v>
      </c>
      <c r="O28318" t="s">
        <v>140</v>
      </c>
      <c r="P28318" t="s">
        <v>140</v>
      </c>
      <c r="Q28318" t="s">
        <v>613</v>
      </c>
      <c r="R28318" t="s">
        <v>140</v>
      </c>
      <c r="S28318" t="s">
        <v>140</v>
      </c>
    </row>
    <row r="28319" spans="1:19" x14ac:dyDescent="0.35">
      <c r="A28319" t="s">
        <v>29</v>
      </c>
      <c r="B28319" t="s">
        <v>1126</v>
      </c>
      <c r="C28319">
        <v>96</v>
      </c>
      <c r="D28319" t="s">
        <v>1021</v>
      </c>
      <c r="E28319" t="s">
        <v>140</v>
      </c>
      <c r="F28319" t="s">
        <v>140</v>
      </c>
      <c r="G28319" t="s">
        <v>1017</v>
      </c>
      <c r="H28319" t="s">
        <v>1017</v>
      </c>
      <c r="I28319" t="s">
        <v>140</v>
      </c>
      <c r="J28319" t="s">
        <v>140</v>
      </c>
      <c r="K28319" t="s">
        <v>1017</v>
      </c>
      <c r="L28319" t="s">
        <v>140</v>
      </c>
      <c r="M28319" t="s">
        <v>140</v>
      </c>
      <c r="N28319" t="s">
        <v>140</v>
      </c>
      <c r="O28319" t="s">
        <v>1017</v>
      </c>
      <c r="P28319" t="s">
        <v>1060</v>
      </c>
      <c r="Q28319" t="s">
        <v>500</v>
      </c>
      <c r="R28319" t="s">
        <v>140</v>
      </c>
      <c r="S28319" t="s">
        <v>140</v>
      </c>
    </row>
    <row r="28320" spans="1:19" x14ac:dyDescent="0.35">
      <c r="A28320" t="s">
        <v>29</v>
      </c>
      <c r="B28320" t="s">
        <v>1127</v>
      </c>
      <c r="C28320">
        <v>98</v>
      </c>
      <c r="D28320" t="s">
        <v>1022</v>
      </c>
      <c r="E28320" t="s">
        <v>140</v>
      </c>
      <c r="F28320" t="s">
        <v>140</v>
      </c>
      <c r="G28320" t="s">
        <v>1018</v>
      </c>
      <c r="H28320" t="s">
        <v>140</v>
      </c>
      <c r="I28320" t="s">
        <v>140</v>
      </c>
      <c r="J28320" t="s">
        <v>140</v>
      </c>
      <c r="K28320" t="s">
        <v>140</v>
      </c>
      <c r="L28320" t="s">
        <v>140</v>
      </c>
      <c r="M28320" t="s">
        <v>140</v>
      </c>
      <c r="N28320" t="s">
        <v>140</v>
      </c>
      <c r="O28320" t="s">
        <v>1054</v>
      </c>
      <c r="P28320" t="s">
        <v>1013</v>
      </c>
      <c r="Q28320" t="s">
        <v>904</v>
      </c>
      <c r="R28320" t="s">
        <v>140</v>
      </c>
      <c r="S28320" t="s">
        <v>140</v>
      </c>
    </row>
    <row r="28321" spans="1:19" x14ac:dyDescent="0.35">
      <c r="A28321" t="s">
        <v>29</v>
      </c>
      <c r="B28321" t="s">
        <v>339</v>
      </c>
      <c r="C28321">
        <v>10</v>
      </c>
      <c r="D28321" t="s">
        <v>140</v>
      </c>
      <c r="E28321" t="s">
        <v>140</v>
      </c>
      <c r="F28321" t="s">
        <v>140</v>
      </c>
      <c r="G28321" t="s">
        <v>140</v>
      </c>
      <c r="H28321" t="s">
        <v>140</v>
      </c>
      <c r="I28321" t="s">
        <v>140</v>
      </c>
      <c r="J28321" t="s">
        <v>140</v>
      </c>
      <c r="K28321" t="s">
        <v>140</v>
      </c>
      <c r="L28321" t="s">
        <v>140</v>
      </c>
      <c r="M28321" t="s">
        <v>140</v>
      </c>
      <c r="N28321" t="s">
        <v>140</v>
      </c>
      <c r="O28321" t="s">
        <v>140</v>
      </c>
      <c r="P28321" t="s">
        <v>1053</v>
      </c>
      <c r="Q28321" t="s">
        <v>1110</v>
      </c>
      <c r="R28321" t="s">
        <v>140</v>
      </c>
      <c r="S28321" t="s">
        <v>140</v>
      </c>
    </row>
    <row r="28322" spans="1:19" x14ac:dyDescent="0.35">
      <c r="A28322" t="s">
        <v>30</v>
      </c>
      <c r="B28322" t="s">
        <v>1126</v>
      </c>
      <c r="C28322">
        <v>76</v>
      </c>
      <c r="D28322" t="s">
        <v>1063</v>
      </c>
      <c r="E28322" t="s">
        <v>140</v>
      </c>
      <c r="F28322" t="s">
        <v>140</v>
      </c>
      <c r="G28322" t="s">
        <v>140</v>
      </c>
      <c r="H28322" t="s">
        <v>140</v>
      </c>
      <c r="I28322" t="s">
        <v>140</v>
      </c>
      <c r="J28322" t="s">
        <v>140</v>
      </c>
      <c r="K28322" t="s">
        <v>140</v>
      </c>
      <c r="L28322" t="s">
        <v>140</v>
      </c>
      <c r="M28322" t="s">
        <v>140</v>
      </c>
      <c r="N28322" t="s">
        <v>140</v>
      </c>
      <c r="O28322" t="s">
        <v>1057</v>
      </c>
      <c r="P28322" t="s">
        <v>1052</v>
      </c>
      <c r="Q28322" t="s">
        <v>96</v>
      </c>
      <c r="R28322" t="s">
        <v>140</v>
      </c>
      <c r="S28322" t="s">
        <v>775</v>
      </c>
    </row>
    <row r="28323" spans="1:19" x14ac:dyDescent="0.35">
      <c r="A28323" t="s">
        <v>30</v>
      </c>
      <c r="B28323" t="s">
        <v>1127</v>
      </c>
      <c r="C28323">
        <v>120</v>
      </c>
      <c r="D28323" t="s">
        <v>140</v>
      </c>
      <c r="E28323" t="s">
        <v>140</v>
      </c>
      <c r="F28323" t="s">
        <v>140</v>
      </c>
      <c r="G28323" t="s">
        <v>1011</v>
      </c>
      <c r="H28323" t="s">
        <v>140</v>
      </c>
      <c r="I28323" t="s">
        <v>140</v>
      </c>
      <c r="J28323" t="s">
        <v>140</v>
      </c>
      <c r="K28323" t="s">
        <v>140</v>
      </c>
      <c r="L28323" t="s">
        <v>140</v>
      </c>
      <c r="M28323" t="s">
        <v>140</v>
      </c>
      <c r="N28323" t="s">
        <v>1012</v>
      </c>
      <c r="O28323" t="s">
        <v>1011</v>
      </c>
      <c r="P28323" t="s">
        <v>919</v>
      </c>
      <c r="Q28323" t="s">
        <v>1097</v>
      </c>
      <c r="R28323" t="s">
        <v>140</v>
      </c>
      <c r="S28323" t="s">
        <v>140</v>
      </c>
    </row>
    <row r="28324" spans="1:19" x14ac:dyDescent="0.35">
      <c r="A28324" t="s">
        <v>30</v>
      </c>
      <c r="B28324" t="s">
        <v>339</v>
      </c>
      <c r="C28324">
        <v>6</v>
      </c>
      <c r="D28324" t="s">
        <v>140</v>
      </c>
      <c r="E28324" t="s">
        <v>140</v>
      </c>
      <c r="F28324" t="s">
        <v>140</v>
      </c>
      <c r="G28324" t="s">
        <v>140</v>
      </c>
      <c r="H28324" t="s">
        <v>140</v>
      </c>
      <c r="I28324" t="s">
        <v>140</v>
      </c>
      <c r="J28324" t="s">
        <v>140</v>
      </c>
      <c r="K28324" t="s">
        <v>140</v>
      </c>
      <c r="L28324" t="s">
        <v>140</v>
      </c>
      <c r="M28324" t="s">
        <v>140</v>
      </c>
      <c r="N28324" t="s">
        <v>140</v>
      </c>
      <c r="O28324" t="s">
        <v>140</v>
      </c>
      <c r="P28324" t="s">
        <v>140</v>
      </c>
      <c r="Q28324" t="s">
        <v>177</v>
      </c>
      <c r="R28324" t="s">
        <v>140</v>
      </c>
      <c r="S28324" t="s">
        <v>140</v>
      </c>
    </row>
    <row r="28325" spans="1:19" x14ac:dyDescent="0.35">
      <c r="A28325" t="s">
        <v>31</v>
      </c>
      <c r="B28325" t="s">
        <v>1126</v>
      </c>
      <c r="C28325">
        <v>101</v>
      </c>
      <c r="D28325" t="s">
        <v>702</v>
      </c>
      <c r="E28325" t="s">
        <v>574</v>
      </c>
      <c r="F28325" t="s">
        <v>1065</v>
      </c>
      <c r="G28325" t="s">
        <v>1018</v>
      </c>
      <c r="H28325" t="s">
        <v>140</v>
      </c>
      <c r="I28325" t="s">
        <v>140</v>
      </c>
      <c r="J28325" t="s">
        <v>875</v>
      </c>
      <c r="K28325" t="s">
        <v>1008</v>
      </c>
      <c r="L28325" t="s">
        <v>140</v>
      </c>
      <c r="M28325" t="s">
        <v>140</v>
      </c>
      <c r="N28325" t="s">
        <v>140</v>
      </c>
      <c r="O28325" t="s">
        <v>1059</v>
      </c>
      <c r="P28325" t="s">
        <v>1016</v>
      </c>
      <c r="Q28325" t="s">
        <v>492</v>
      </c>
      <c r="R28325" t="s">
        <v>140</v>
      </c>
      <c r="S28325" t="s">
        <v>1016</v>
      </c>
    </row>
    <row r="28326" spans="1:19" x14ac:dyDescent="0.35">
      <c r="A28326" t="s">
        <v>31</v>
      </c>
      <c r="B28326" t="s">
        <v>1127</v>
      </c>
      <c r="C28326">
        <v>100</v>
      </c>
      <c r="D28326" t="s">
        <v>539</v>
      </c>
      <c r="E28326" t="s">
        <v>785</v>
      </c>
      <c r="F28326" t="s">
        <v>125</v>
      </c>
      <c r="G28326" t="s">
        <v>1011</v>
      </c>
      <c r="H28326" t="s">
        <v>140</v>
      </c>
      <c r="I28326" t="s">
        <v>140</v>
      </c>
      <c r="J28326" t="s">
        <v>1012</v>
      </c>
      <c r="K28326" t="s">
        <v>1011</v>
      </c>
      <c r="L28326" t="s">
        <v>140</v>
      </c>
      <c r="M28326" t="s">
        <v>140</v>
      </c>
      <c r="N28326" t="s">
        <v>140</v>
      </c>
      <c r="O28326" t="s">
        <v>664</v>
      </c>
      <c r="P28326" t="s">
        <v>1066</v>
      </c>
      <c r="Q28326" t="s">
        <v>746</v>
      </c>
      <c r="R28326" t="s">
        <v>140</v>
      </c>
      <c r="S28326" t="s">
        <v>140</v>
      </c>
    </row>
    <row r="28327" spans="1:19" x14ac:dyDescent="0.35">
      <c r="A28327" t="s">
        <v>31</v>
      </c>
      <c r="B28327" t="s">
        <v>339</v>
      </c>
      <c r="C28327">
        <v>6</v>
      </c>
      <c r="D28327" t="s">
        <v>859</v>
      </c>
      <c r="E28327" t="s">
        <v>115</v>
      </c>
      <c r="F28327" t="s">
        <v>140</v>
      </c>
      <c r="G28327" t="s">
        <v>140</v>
      </c>
      <c r="H28327" t="s">
        <v>140</v>
      </c>
      <c r="I28327" t="s">
        <v>140</v>
      </c>
      <c r="J28327" t="s">
        <v>140</v>
      </c>
      <c r="K28327" t="s">
        <v>140</v>
      </c>
      <c r="L28327" t="s">
        <v>140</v>
      </c>
      <c r="M28327" t="s">
        <v>140</v>
      </c>
      <c r="N28327" t="s">
        <v>140</v>
      </c>
      <c r="O28327" t="s">
        <v>140</v>
      </c>
      <c r="P28327" t="s">
        <v>140</v>
      </c>
      <c r="Q28327" t="s">
        <v>1061</v>
      </c>
      <c r="R28327" t="s">
        <v>140</v>
      </c>
      <c r="S28327" t="s">
        <v>140</v>
      </c>
    </row>
    <row r="28328" spans="1:19" x14ac:dyDescent="0.35">
      <c r="A28328" t="s">
        <v>32</v>
      </c>
      <c r="B28328" t="s">
        <v>1126</v>
      </c>
      <c r="C28328">
        <v>2085</v>
      </c>
      <c r="D28328" t="s">
        <v>741</v>
      </c>
      <c r="E28328" t="s">
        <v>1012</v>
      </c>
      <c r="F28328" t="s">
        <v>1009</v>
      </c>
      <c r="G28328" t="s">
        <v>1013</v>
      </c>
      <c r="H28328" t="s">
        <v>140</v>
      </c>
      <c r="I28328" t="s">
        <v>1022</v>
      </c>
      <c r="J28328" t="s">
        <v>1010</v>
      </c>
      <c r="K28328" t="s">
        <v>1063</v>
      </c>
      <c r="L28328" t="s">
        <v>140</v>
      </c>
      <c r="M28328" t="s">
        <v>1022</v>
      </c>
      <c r="N28328" t="s">
        <v>1008</v>
      </c>
      <c r="O28328" t="s">
        <v>1043</v>
      </c>
      <c r="P28328" t="s">
        <v>1020</v>
      </c>
      <c r="Q28328" t="s">
        <v>581</v>
      </c>
      <c r="R28328" t="s">
        <v>1009</v>
      </c>
      <c r="S28328" t="s">
        <v>1013</v>
      </c>
    </row>
    <row r="28329" spans="1:19" x14ac:dyDescent="0.35">
      <c r="A28329" t="s">
        <v>32</v>
      </c>
      <c r="B28329" t="s">
        <v>1127</v>
      </c>
      <c r="C28329">
        <v>2641</v>
      </c>
      <c r="D28329" t="s">
        <v>712</v>
      </c>
      <c r="E28329" t="s">
        <v>1014</v>
      </c>
      <c r="F28329" t="s">
        <v>1014</v>
      </c>
      <c r="G28329" t="s">
        <v>1009</v>
      </c>
      <c r="H28329" t="s">
        <v>140</v>
      </c>
      <c r="I28329" t="s">
        <v>140</v>
      </c>
      <c r="J28329" t="s">
        <v>1010</v>
      </c>
      <c r="K28329" t="s">
        <v>1010</v>
      </c>
      <c r="L28329" t="s">
        <v>140</v>
      </c>
      <c r="M28329" t="s">
        <v>140</v>
      </c>
      <c r="N28329" t="s">
        <v>1022</v>
      </c>
      <c r="O28329" t="s">
        <v>940</v>
      </c>
      <c r="P28329" t="s">
        <v>954</v>
      </c>
      <c r="Q28329" t="s">
        <v>857</v>
      </c>
      <c r="R28329" t="s">
        <v>1013</v>
      </c>
      <c r="S28329" t="s">
        <v>1022</v>
      </c>
    </row>
    <row r="28330" spans="1:19" x14ac:dyDescent="0.35">
      <c r="A28330" t="s">
        <v>32</v>
      </c>
      <c r="B28330" t="s">
        <v>339</v>
      </c>
      <c r="C28330">
        <v>204</v>
      </c>
      <c r="D28330" t="s">
        <v>848</v>
      </c>
      <c r="E28330" t="s">
        <v>1050</v>
      </c>
      <c r="F28330" t="s">
        <v>1098</v>
      </c>
      <c r="G28330" t="s">
        <v>1098</v>
      </c>
      <c r="H28330" t="s">
        <v>140</v>
      </c>
      <c r="I28330" t="s">
        <v>140</v>
      </c>
      <c r="J28330" t="s">
        <v>1022</v>
      </c>
      <c r="K28330" t="s">
        <v>140</v>
      </c>
      <c r="L28330" t="s">
        <v>140</v>
      </c>
      <c r="M28330" t="s">
        <v>140</v>
      </c>
      <c r="N28330" t="s">
        <v>140</v>
      </c>
      <c r="O28330" t="s">
        <v>775</v>
      </c>
      <c r="P28330" t="s">
        <v>1004</v>
      </c>
      <c r="Q28330" t="s">
        <v>567</v>
      </c>
      <c r="R28330" t="s">
        <v>1055</v>
      </c>
      <c r="S28330" t="s">
        <v>1010</v>
      </c>
    </row>
    <row r="28332" spans="1:19" x14ac:dyDescent="0.35">
      <c r="A28332" t="s">
        <v>2176</v>
      </c>
    </row>
    <row r="28333" spans="1:19" x14ac:dyDescent="0.35">
      <c r="A28333" t="s">
        <v>2</v>
      </c>
      <c r="B28333" t="s">
        <v>1141</v>
      </c>
      <c r="C28333" t="s">
        <v>3</v>
      </c>
      <c r="D28333" t="s">
        <v>2165</v>
      </c>
      <c r="E28333" t="s">
        <v>2166</v>
      </c>
      <c r="F28333" t="s">
        <v>2167</v>
      </c>
      <c r="G28333" t="s">
        <v>2168</v>
      </c>
      <c r="H28333" t="s">
        <v>2169</v>
      </c>
      <c r="I28333" t="s">
        <v>2170</v>
      </c>
      <c r="J28333" t="s">
        <v>2171</v>
      </c>
      <c r="K28333" t="s">
        <v>2143</v>
      </c>
      <c r="L28333" t="s">
        <v>2145</v>
      </c>
      <c r="M28333" t="s">
        <v>2146</v>
      </c>
      <c r="N28333" t="s">
        <v>2172</v>
      </c>
      <c r="O28333" t="s">
        <v>2173</v>
      </c>
      <c r="P28333" t="s">
        <v>1032</v>
      </c>
      <c r="Q28333" t="s">
        <v>2174</v>
      </c>
      <c r="R28333" t="s">
        <v>1042</v>
      </c>
      <c r="S28333" t="s">
        <v>136</v>
      </c>
    </row>
    <row r="28334" spans="1:19" x14ac:dyDescent="0.35">
      <c r="A28334" t="s">
        <v>8</v>
      </c>
      <c r="B28334" t="s">
        <v>1129</v>
      </c>
      <c r="C28334">
        <v>44</v>
      </c>
      <c r="D28334" t="s">
        <v>346</v>
      </c>
      <c r="E28334" t="s">
        <v>140</v>
      </c>
      <c r="F28334" t="s">
        <v>140</v>
      </c>
      <c r="G28334" t="s">
        <v>140</v>
      </c>
      <c r="H28334" t="s">
        <v>140</v>
      </c>
      <c r="I28334" t="s">
        <v>140</v>
      </c>
      <c r="J28334" t="s">
        <v>140</v>
      </c>
      <c r="K28334" t="s">
        <v>140</v>
      </c>
      <c r="L28334" t="s">
        <v>140</v>
      </c>
      <c r="M28334" t="s">
        <v>140</v>
      </c>
      <c r="N28334" t="s">
        <v>140</v>
      </c>
      <c r="O28334" t="s">
        <v>949</v>
      </c>
      <c r="P28334" t="s">
        <v>1017</v>
      </c>
      <c r="Q28334" t="s">
        <v>878</v>
      </c>
      <c r="R28334" t="s">
        <v>1043</v>
      </c>
      <c r="S28334" t="s">
        <v>140</v>
      </c>
    </row>
    <row r="28335" spans="1:19" x14ac:dyDescent="0.35">
      <c r="A28335" t="s">
        <v>8</v>
      </c>
      <c r="B28335" t="s">
        <v>1130</v>
      </c>
      <c r="C28335">
        <v>116</v>
      </c>
      <c r="D28335" t="s">
        <v>848</v>
      </c>
      <c r="E28335" t="s">
        <v>1016</v>
      </c>
      <c r="F28335" t="s">
        <v>140</v>
      </c>
      <c r="G28335" t="s">
        <v>140</v>
      </c>
      <c r="H28335" t="s">
        <v>140</v>
      </c>
      <c r="I28335" t="s">
        <v>140</v>
      </c>
      <c r="J28335" t="s">
        <v>140</v>
      </c>
      <c r="K28335" t="s">
        <v>1021</v>
      </c>
      <c r="L28335" t="s">
        <v>140</v>
      </c>
      <c r="M28335" t="s">
        <v>140</v>
      </c>
      <c r="N28335" t="s">
        <v>140</v>
      </c>
      <c r="O28335" t="s">
        <v>1013</v>
      </c>
      <c r="P28335" t="s">
        <v>1016</v>
      </c>
      <c r="Q28335" t="s">
        <v>861</v>
      </c>
      <c r="R28335" t="s">
        <v>140</v>
      </c>
      <c r="S28335" t="s">
        <v>140</v>
      </c>
    </row>
    <row r="28336" spans="1:19" x14ac:dyDescent="0.35">
      <c r="A28336" t="s">
        <v>8</v>
      </c>
      <c r="B28336" t="s">
        <v>1131</v>
      </c>
      <c r="C28336">
        <v>44</v>
      </c>
      <c r="D28336" t="s">
        <v>497</v>
      </c>
      <c r="E28336" t="s">
        <v>1048</v>
      </c>
      <c r="F28336" t="s">
        <v>140</v>
      </c>
      <c r="G28336" t="s">
        <v>140</v>
      </c>
      <c r="H28336" t="s">
        <v>140</v>
      </c>
      <c r="I28336" t="s">
        <v>140</v>
      </c>
      <c r="J28336" t="s">
        <v>140</v>
      </c>
      <c r="K28336" t="s">
        <v>140</v>
      </c>
      <c r="L28336" t="s">
        <v>140</v>
      </c>
      <c r="M28336" t="s">
        <v>140</v>
      </c>
      <c r="N28336" t="s">
        <v>140</v>
      </c>
      <c r="O28336" t="s">
        <v>1054</v>
      </c>
      <c r="P28336" t="s">
        <v>1003</v>
      </c>
      <c r="Q28336" t="s">
        <v>625</v>
      </c>
      <c r="R28336" t="s">
        <v>140</v>
      </c>
      <c r="S28336" t="s">
        <v>140</v>
      </c>
    </row>
    <row r="28337" spans="1:19" x14ac:dyDescent="0.35">
      <c r="A28337" t="s">
        <v>9</v>
      </c>
      <c r="B28337" t="s">
        <v>1129</v>
      </c>
      <c r="C28337">
        <v>18</v>
      </c>
      <c r="D28337" t="s">
        <v>548</v>
      </c>
      <c r="E28337" t="s">
        <v>140</v>
      </c>
      <c r="F28337" t="s">
        <v>140</v>
      </c>
      <c r="G28337" t="s">
        <v>140</v>
      </c>
      <c r="H28337" t="s">
        <v>140</v>
      </c>
      <c r="I28337" t="s">
        <v>140</v>
      </c>
      <c r="J28337" t="s">
        <v>140</v>
      </c>
      <c r="K28337" t="s">
        <v>1053</v>
      </c>
      <c r="L28337" t="s">
        <v>140</v>
      </c>
      <c r="M28337" t="s">
        <v>140</v>
      </c>
      <c r="N28337" t="s">
        <v>140</v>
      </c>
      <c r="O28337" t="s">
        <v>140</v>
      </c>
      <c r="P28337" t="s">
        <v>140</v>
      </c>
      <c r="Q28337" t="s">
        <v>120</v>
      </c>
      <c r="R28337" t="s">
        <v>140</v>
      </c>
      <c r="S28337" t="s">
        <v>140</v>
      </c>
    </row>
    <row r="28338" spans="1:19" x14ac:dyDescent="0.35">
      <c r="A28338" t="s">
        <v>9</v>
      </c>
      <c r="B28338" t="s">
        <v>1130</v>
      </c>
      <c r="C28338">
        <v>163</v>
      </c>
      <c r="D28338" t="s">
        <v>1018</v>
      </c>
      <c r="E28338" t="s">
        <v>140</v>
      </c>
      <c r="F28338" t="s">
        <v>140</v>
      </c>
      <c r="G28338" t="s">
        <v>140</v>
      </c>
      <c r="H28338" t="s">
        <v>140</v>
      </c>
      <c r="I28338" t="s">
        <v>140</v>
      </c>
      <c r="J28338" t="s">
        <v>140</v>
      </c>
      <c r="K28338" t="s">
        <v>1009</v>
      </c>
      <c r="L28338" t="s">
        <v>140</v>
      </c>
      <c r="M28338" t="s">
        <v>140</v>
      </c>
      <c r="N28338" t="s">
        <v>140</v>
      </c>
      <c r="O28338" t="s">
        <v>1016</v>
      </c>
      <c r="P28338" t="s">
        <v>1055</v>
      </c>
      <c r="Q28338" t="s">
        <v>1097</v>
      </c>
      <c r="R28338" t="s">
        <v>140</v>
      </c>
      <c r="S28338" t="s">
        <v>140</v>
      </c>
    </row>
    <row r="28339" spans="1:19" x14ac:dyDescent="0.35">
      <c r="A28339" t="s">
        <v>9</v>
      </c>
      <c r="B28339" t="s">
        <v>1131</v>
      </c>
      <c r="C28339">
        <v>20</v>
      </c>
      <c r="D28339" t="s">
        <v>517</v>
      </c>
      <c r="E28339" t="s">
        <v>140</v>
      </c>
      <c r="F28339" t="s">
        <v>140</v>
      </c>
      <c r="G28339" t="s">
        <v>140</v>
      </c>
      <c r="H28339" t="s">
        <v>140</v>
      </c>
      <c r="I28339" t="s">
        <v>140</v>
      </c>
      <c r="J28339" t="s">
        <v>140</v>
      </c>
      <c r="K28339" t="s">
        <v>140</v>
      </c>
      <c r="L28339" t="s">
        <v>140</v>
      </c>
      <c r="M28339" t="s">
        <v>140</v>
      </c>
      <c r="N28339" t="s">
        <v>140</v>
      </c>
      <c r="O28339" t="s">
        <v>869</v>
      </c>
      <c r="P28339" t="s">
        <v>140</v>
      </c>
      <c r="Q28339" t="s">
        <v>128</v>
      </c>
      <c r="R28339" t="s">
        <v>140</v>
      </c>
      <c r="S28339" t="s">
        <v>140</v>
      </c>
    </row>
    <row r="28340" spans="1:19" x14ac:dyDescent="0.35">
      <c r="A28340" t="s">
        <v>10</v>
      </c>
      <c r="B28340" t="s">
        <v>1129</v>
      </c>
      <c r="C28340">
        <v>25</v>
      </c>
      <c r="D28340" t="s">
        <v>443</v>
      </c>
      <c r="E28340" t="s">
        <v>140</v>
      </c>
      <c r="F28340" t="s">
        <v>140</v>
      </c>
      <c r="G28340" t="s">
        <v>140</v>
      </c>
      <c r="H28340" t="s">
        <v>140</v>
      </c>
      <c r="I28340" t="s">
        <v>140</v>
      </c>
      <c r="J28340" t="s">
        <v>140</v>
      </c>
      <c r="K28340" t="s">
        <v>140</v>
      </c>
      <c r="L28340" t="s">
        <v>140</v>
      </c>
      <c r="M28340" t="s">
        <v>140</v>
      </c>
      <c r="N28340" t="s">
        <v>140</v>
      </c>
      <c r="O28340" t="s">
        <v>140</v>
      </c>
      <c r="P28340" t="s">
        <v>140</v>
      </c>
      <c r="Q28340" t="s">
        <v>442</v>
      </c>
      <c r="R28340" t="s">
        <v>140</v>
      </c>
      <c r="S28340" t="s">
        <v>140</v>
      </c>
    </row>
    <row r="28341" spans="1:19" x14ac:dyDescent="0.35">
      <c r="A28341" t="s">
        <v>10</v>
      </c>
      <c r="B28341" t="s">
        <v>1130</v>
      </c>
      <c r="C28341">
        <v>169</v>
      </c>
      <c r="D28341" t="s">
        <v>527</v>
      </c>
      <c r="E28341" t="s">
        <v>775</v>
      </c>
      <c r="F28341" t="s">
        <v>140</v>
      </c>
      <c r="G28341" t="s">
        <v>1012</v>
      </c>
      <c r="H28341" t="s">
        <v>140</v>
      </c>
      <c r="I28341" t="s">
        <v>140</v>
      </c>
      <c r="J28341" t="s">
        <v>140</v>
      </c>
      <c r="K28341" t="s">
        <v>140</v>
      </c>
      <c r="L28341" t="s">
        <v>140</v>
      </c>
      <c r="M28341" t="s">
        <v>140</v>
      </c>
      <c r="N28341" t="s">
        <v>140</v>
      </c>
      <c r="O28341" t="s">
        <v>1063</v>
      </c>
      <c r="P28341" t="s">
        <v>1055</v>
      </c>
      <c r="Q28341" t="s">
        <v>811</v>
      </c>
      <c r="R28341" t="s">
        <v>1013</v>
      </c>
      <c r="S28341" t="s">
        <v>140</v>
      </c>
    </row>
    <row r="28342" spans="1:19" x14ac:dyDescent="0.35">
      <c r="A28342" t="s">
        <v>10</v>
      </c>
      <c r="B28342" t="s">
        <v>1131</v>
      </c>
      <c r="C28342">
        <v>14</v>
      </c>
      <c r="D28342" t="s">
        <v>792</v>
      </c>
      <c r="E28342" t="s">
        <v>140</v>
      </c>
      <c r="F28342" t="s">
        <v>140</v>
      </c>
      <c r="G28342" t="s">
        <v>140</v>
      </c>
      <c r="H28342" t="s">
        <v>140</v>
      </c>
      <c r="I28342" t="s">
        <v>140</v>
      </c>
      <c r="J28342" t="s">
        <v>140</v>
      </c>
      <c r="K28342" t="s">
        <v>869</v>
      </c>
      <c r="L28342" t="s">
        <v>140</v>
      </c>
      <c r="M28342" t="s">
        <v>140</v>
      </c>
      <c r="N28342" t="s">
        <v>140</v>
      </c>
      <c r="O28342" t="s">
        <v>140</v>
      </c>
      <c r="P28342" t="s">
        <v>140</v>
      </c>
      <c r="Q28342" t="s">
        <v>64</v>
      </c>
      <c r="R28342" t="s">
        <v>140</v>
      </c>
      <c r="S28342" t="s">
        <v>140</v>
      </c>
    </row>
    <row r="28343" spans="1:19" x14ac:dyDescent="0.35">
      <c r="A28343" t="s">
        <v>11</v>
      </c>
      <c r="B28343" t="s">
        <v>1129</v>
      </c>
      <c r="C28343">
        <v>22</v>
      </c>
      <c r="D28343" t="s">
        <v>993</v>
      </c>
      <c r="E28343" t="s">
        <v>458</v>
      </c>
      <c r="F28343" t="s">
        <v>140</v>
      </c>
      <c r="G28343" t="s">
        <v>140</v>
      </c>
      <c r="H28343" t="s">
        <v>140</v>
      </c>
      <c r="I28343" t="s">
        <v>140</v>
      </c>
      <c r="J28343" t="s">
        <v>140</v>
      </c>
      <c r="K28343" t="s">
        <v>140</v>
      </c>
      <c r="L28343" t="s">
        <v>140</v>
      </c>
      <c r="M28343" t="s">
        <v>140</v>
      </c>
      <c r="N28343" t="s">
        <v>140</v>
      </c>
      <c r="O28343" t="s">
        <v>1057</v>
      </c>
      <c r="P28343" t="s">
        <v>1070</v>
      </c>
      <c r="Q28343" t="s">
        <v>552</v>
      </c>
      <c r="R28343" t="s">
        <v>140</v>
      </c>
      <c r="S28343" t="s">
        <v>140</v>
      </c>
    </row>
    <row r="28344" spans="1:19" x14ac:dyDescent="0.35">
      <c r="A28344" t="s">
        <v>11</v>
      </c>
      <c r="B28344" t="s">
        <v>1130</v>
      </c>
      <c r="C28344">
        <v>160</v>
      </c>
      <c r="D28344" t="s">
        <v>93</v>
      </c>
      <c r="E28344" t="s">
        <v>140</v>
      </c>
      <c r="F28344" t="s">
        <v>1013</v>
      </c>
      <c r="G28344" t="s">
        <v>140</v>
      </c>
      <c r="H28344" t="s">
        <v>140</v>
      </c>
      <c r="I28344" t="s">
        <v>140</v>
      </c>
      <c r="J28344" t="s">
        <v>140</v>
      </c>
      <c r="K28344" t="s">
        <v>140</v>
      </c>
      <c r="L28344" t="s">
        <v>140</v>
      </c>
      <c r="M28344" t="s">
        <v>140</v>
      </c>
      <c r="N28344" t="s">
        <v>140</v>
      </c>
      <c r="O28344" t="s">
        <v>1060</v>
      </c>
      <c r="P28344" t="s">
        <v>1054</v>
      </c>
      <c r="Q28344" t="s">
        <v>757</v>
      </c>
      <c r="R28344" t="s">
        <v>140</v>
      </c>
      <c r="S28344" t="s">
        <v>140</v>
      </c>
    </row>
    <row r="28345" spans="1:19" x14ac:dyDescent="0.35">
      <c r="A28345" t="s">
        <v>11</v>
      </c>
      <c r="B28345" t="s">
        <v>1131</v>
      </c>
      <c r="C28345">
        <v>24</v>
      </c>
      <c r="D28345" t="s">
        <v>759</v>
      </c>
      <c r="E28345" t="s">
        <v>140</v>
      </c>
      <c r="F28345" t="s">
        <v>140</v>
      </c>
      <c r="G28345" t="s">
        <v>140</v>
      </c>
      <c r="H28345" t="s">
        <v>140</v>
      </c>
      <c r="I28345" t="s">
        <v>140</v>
      </c>
      <c r="J28345" t="s">
        <v>140</v>
      </c>
      <c r="K28345" t="s">
        <v>140</v>
      </c>
      <c r="L28345" t="s">
        <v>140</v>
      </c>
      <c r="M28345" t="s">
        <v>140</v>
      </c>
      <c r="N28345" t="s">
        <v>140</v>
      </c>
      <c r="O28345" t="s">
        <v>1064</v>
      </c>
      <c r="P28345" t="s">
        <v>140</v>
      </c>
      <c r="Q28345" t="s">
        <v>835</v>
      </c>
      <c r="R28345" t="s">
        <v>140</v>
      </c>
      <c r="S28345" t="s">
        <v>140</v>
      </c>
    </row>
    <row r="28346" spans="1:19" x14ac:dyDescent="0.35">
      <c r="A28346" t="s">
        <v>12</v>
      </c>
      <c r="B28346" t="s">
        <v>1129</v>
      </c>
      <c r="C28346">
        <v>77</v>
      </c>
      <c r="D28346" t="s">
        <v>963</v>
      </c>
      <c r="E28346" t="s">
        <v>1073</v>
      </c>
      <c r="F28346" t="s">
        <v>954</v>
      </c>
      <c r="G28346" t="s">
        <v>140</v>
      </c>
      <c r="H28346" t="s">
        <v>140</v>
      </c>
      <c r="I28346" t="s">
        <v>140</v>
      </c>
      <c r="J28346" t="s">
        <v>140</v>
      </c>
      <c r="K28346" t="s">
        <v>140</v>
      </c>
      <c r="L28346" t="s">
        <v>140</v>
      </c>
      <c r="M28346" t="s">
        <v>140</v>
      </c>
      <c r="N28346" t="s">
        <v>140</v>
      </c>
      <c r="O28346" t="s">
        <v>1023</v>
      </c>
      <c r="P28346" t="s">
        <v>1017</v>
      </c>
      <c r="Q28346" t="s">
        <v>179</v>
      </c>
      <c r="R28346" t="s">
        <v>140</v>
      </c>
      <c r="S28346" t="s">
        <v>140</v>
      </c>
    </row>
    <row r="28347" spans="1:19" x14ac:dyDescent="0.35">
      <c r="A28347" t="s">
        <v>12</v>
      </c>
      <c r="B28347" t="s">
        <v>1130</v>
      </c>
      <c r="C28347">
        <v>87</v>
      </c>
      <c r="D28347" t="s">
        <v>633</v>
      </c>
      <c r="E28347" t="s">
        <v>140</v>
      </c>
      <c r="F28347" t="s">
        <v>140</v>
      </c>
      <c r="G28347" t="s">
        <v>1017</v>
      </c>
      <c r="H28347" t="s">
        <v>140</v>
      </c>
      <c r="I28347" t="s">
        <v>140</v>
      </c>
      <c r="J28347" t="s">
        <v>140</v>
      </c>
      <c r="K28347" t="s">
        <v>140</v>
      </c>
      <c r="L28347" t="s">
        <v>140</v>
      </c>
      <c r="M28347" t="s">
        <v>140</v>
      </c>
      <c r="N28347" t="s">
        <v>140</v>
      </c>
      <c r="O28347" t="s">
        <v>939</v>
      </c>
      <c r="P28347" t="s">
        <v>458</v>
      </c>
      <c r="Q28347" t="s">
        <v>636</v>
      </c>
      <c r="R28347" t="s">
        <v>1012</v>
      </c>
      <c r="S28347" t="s">
        <v>140</v>
      </c>
    </row>
    <row r="28348" spans="1:19" x14ac:dyDescent="0.35">
      <c r="A28348" t="s">
        <v>12</v>
      </c>
      <c r="B28348" t="s">
        <v>1131</v>
      </c>
      <c r="C28348">
        <v>45</v>
      </c>
      <c r="D28348" t="s">
        <v>435</v>
      </c>
      <c r="E28348" t="s">
        <v>140</v>
      </c>
      <c r="F28348" t="s">
        <v>1073</v>
      </c>
      <c r="G28348" t="s">
        <v>140</v>
      </c>
      <c r="H28348" t="s">
        <v>140</v>
      </c>
      <c r="I28348" t="s">
        <v>140</v>
      </c>
      <c r="J28348" t="s">
        <v>1013</v>
      </c>
      <c r="K28348" t="s">
        <v>1073</v>
      </c>
      <c r="L28348" t="s">
        <v>140</v>
      </c>
      <c r="M28348" t="s">
        <v>140</v>
      </c>
      <c r="N28348" t="s">
        <v>140</v>
      </c>
      <c r="O28348" t="s">
        <v>140</v>
      </c>
      <c r="P28348" t="s">
        <v>1016</v>
      </c>
      <c r="Q28348" t="s">
        <v>452</v>
      </c>
      <c r="R28348" t="s">
        <v>140</v>
      </c>
      <c r="S28348" t="s">
        <v>1073</v>
      </c>
    </row>
    <row r="28349" spans="1:19" x14ac:dyDescent="0.35">
      <c r="A28349" t="s">
        <v>13</v>
      </c>
      <c r="B28349" t="s">
        <v>1129</v>
      </c>
      <c r="C28349">
        <v>31</v>
      </c>
      <c r="D28349" t="s">
        <v>629</v>
      </c>
      <c r="E28349" t="s">
        <v>140</v>
      </c>
      <c r="F28349" t="s">
        <v>140</v>
      </c>
      <c r="G28349" t="s">
        <v>1098</v>
      </c>
      <c r="H28349" t="s">
        <v>140</v>
      </c>
      <c r="I28349" t="s">
        <v>140</v>
      </c>
      <c r="J28349" t="s">
        <v>140</v>
      </c>
      <c r="K28349" t="s">
        <v>140</v>
      </c>
      <c r="L28349" t="s">
        <v>140</v>
      </c>
      <c r="M28349" t="s">
        <v>140</v>
      </c>
      <c r="N28349" t="s">
        <v>140</v>
      </c>
      <c r="O28349" t="s">
        <v>1003</v>
      </c>
      <c r="P28349" t="s">
        <v>919</v>
      </c>
      <c r="Q28349" t="s">
        <v>428</v>
      </c>
      <c r="R28349" t="s">
        <v>919</v>
      </c>
      <c r="S28349" t="s">
        <v>1055</v>
      </c>
    </row>
    <row r="28350" spans="1:19" x14ac:dyDescent="0.35">
      <c r="A28350" t="s">
        <v>13</v>
      </c>
      <c r="B28350" t="s">
        <v>1130</v>
      </c>
      <c r="C28350">
        <v>99</v>
      </c>
      <c r="D28350" t="s">
        <v>615</v>
      </c>
      <c r="E28350" t="s">
        <v>929</v>
      </c>
      <c r="F28350" t="s">
        <v>1073</v>
      </c>
      <c r="G28350" t="s">
        <v>775</v>
      </c>
      <c r="H28350" t="s">
        <v>140</v>
      </c>
      <c r="I28350" t="s">
        <v>140</v>
      </c>
      <c r="J28350" t="s">
        <v>1070</v>
      </c>
      <c r="K28350" t="s">
        <v>1063</v>
      </c>
      <c r="L28350" t="s">
        <v>140</v>
      </c>
      <c r="M28350" t="s">
        <v>140</v>
      </c>
      <c r="N28350" t="s">
        <v>140</v>
      </c>
      <c r="O28350" t="s">
        <v>1098</v>
      </c>
      <c r="P28350" t="s">
        <v>1058</v>
      </c>
      <c r="Q28350" t="s">
        <v>368</v>
      </c>
      <c r="R28350" t="s">
        <v>1004</v>
      </c>
      <c r="S28350" t="s">
        <v>1046</v>
      </c>
    </row>
    <row r="28351" spans="1:19" x14ac:dyDescent="0.35">
      <c r="A28351" t="s">
        <v>13</v>
      </c>
      <c r="B28351" t="s">
        <v>1131</v>
      </c>
      <c r="C28351">
        <v>76</v>
      </c>
      <c r="D28351" t="s">
        <v>479</v>
      </c>
      <c r="E28351" t="s">
        <v>967</v>
      </c>
      <c r="F28351" t="s">
        <v>1012</v>
      </c>
      <c r="G28351" t="s">
        <v>1058</v>
      </c>
      <c r="H28351" t="s">
        <v>140</v>
      </c>
      <c r="I28351" t="s">
        <v>140</v>
      </c>
      <c r="J28351" t="s">
        <v>919</v>
      </c>
      <c r="K28351" t="s">
        <v>345</v>
      </c>
      <c r="L28351" t="s">
        <v>140</v>
      </c>
      <c r="M28351" t="s">
        <v>1012</v>
      </c>
      <c r="N28351" t="s">
        <v>140</v>
      </c>
      <c r="O28351" t="s">
        <v>942</v>
      </c>
      <c r="P28351" t="s">
        <v>1063</v>
      </c>
      <c r="Q28351" t="s">
        <v>691</v>
      </c>
      <c r="R28351" t="s">
        <v>140</v>
      </c>
      <c r="S28351" t="s">
        <v>140</v>
      </c>
    </row>
    <row r="28352" spans="1:19" x14ac:dyDescent="0.35">
      <c r="A28352" t="s">
        <v>14</v>
      </c>
      <c r="B28352" t="s">
        <v>1129</v>
      </c>
      <c r="C28352">
        <v>49</v>
      </c>
      <c r="D28352" t="s">
        <v>168</v>
      </c>
      <c r="E28352" t="s">
        <v>1046</v>
      </c>
      <c r="F28352" t="s">
        <v>140</v>
      </c>
      <c r="G28352" t="s">
        <v>140</v>
      </c>
      <c r="H28352" t="s">
        <v>140</v>
      </c>
      <c r="I28352" t="s">
        <v>140</v>
      </c>
      <c r="J28352" t="s">
        <v>140</v>
      </c>
      <c r="K28352" t="s">
        <v>140</v>
      </c>
      <c r="L28352" t="s">
        <v>140</v>
      </c>
      <c r="M28352" t="s">
        <v>140</v>
      </c>
      <c r="N28352" t="s">
        <v>140</v>
      </c>
      <c r="O28352" t="s">
        <v>140</v>
      </c>
      <c r="P28352" t="s">
        <v>1066</v>
      </c>
      <c r="Q28352" t="s">
        <v>343</v>
      </c>
      <c r="R28352" t="s">
        <v>140</v>
      </c>
      <c r="S28352" t="s">
        <v>140</v>
      </c>
    </row>
    <row r="28353" spans="1:19" x14ac:dyDescent="0.35">
      <c r="A28353" t="s">
        <v>14</v>
      </c>
      <c r="B28353" t="s">
        <v>1130</v>
      </c>
      <c r="C28353">
        <v>121</v>
      </c>
      <c r="D28353" t="s">
        <v>720</v>
      </c>
      <c r="E28353" t="s">
        <v>775</v>
      </c>
      <c r="F28353" t="s">
        <v>140</v>
      </c>
      <c r="G28353" t="s">
        <v>1021</v>
      </c>
      <c r="H28353" t="s">
        <v>140</v>
      </c>
      <c r="I28353" t="s">
        <v>140</v>
      </c>
      <c r="J28353" t="s">
        <v>140</v>
      </c>
      <c r="K28353" t="s">
        <v>940</v>
      </c>
      <c r="L28353" t="s">
        <v>140</v>
      </c>
      <c r="M28353" t="s">
        <v>140</v>
      </c>
      <c r="N28353" t="s">
        <v>140</v>
      </c>
      <c r="O28353" t="s">
        <v>775</v>
      </c>
      <c r="P28353" t="s">
        <v>1051</v>
      </c>
      <c r="Q28353" t="s">
        <v>609</v>
      </c>
      <c r="R28353" t="s">
        <v>1021</v>
      </c>
      <c r="S28353" t="s">
        <v>140</v>
      </c>
    </row>
    <row r="28354" spans="1:19" x14ac:dyDescent="0.35">
      <c r="A28354" t="s">
        <v>14</v>
      </c>
      <c r="B28354" t="s">
        <v>1131</v>
      </c>
      <c r="C28354">
        <v>33</v>
      </c>
      <c r="D28354" t="s">
        <v>545</v>
      </c>
      <c r="E28354" t="s">
        <v>1054</v>
      </c>
      <c r="F28354" t="s">
        <v>1061</v>
      </c>
      <c r="G28354" t="s">
        <v>140</v>
      </c>
      <c r="H28354" t="s">
        <v>140</v>
      </c>
      <c r="I28354" t="s">
        <v>140</v>
      </c>
      <c r="J28354" t="s">
        <v>140</v>
      </c>
      <c r="K28354" t="s">
        <v>1051</v>
      </c>
      <c r="L28354" t="s">
        <v>140</v>
      </c>
      <c r="M28354" t="s">
        <v>140</v>
      </c>
      <c r="N28354" t="s">
        <v>140</v>
      </c>
      <c r="O28354" t="s">
        <v>1051</v>
      </c>
      <c r="P28354" t="s">
        <v>1051</v>
      </c>
      <c r="Q28354" t="s">
        <v>437</v>
      </c>
      <c r="R28354" t="s">
        <v>1019</v>
      </c>
      <c r="S28354" t="s">
        <v>140</v>
      </c>
    </row>
    <row r="28355" spans="1:19" x14ac:dyDescent="0.35">
      <c r="A28355" t="s">
        <v>15</v>
      </c>
      <c r="B28355" t="s">
        <v>1129</v>
      </c>
      <c r="C28355">
        <v>44</v>
      </c>
      <c r="D28355" t="s">
        <v>759</v>
      </c>
      <c r="E28355" t="s">
        <v>140</v>
      </c>
      <c r="F28355" t="s">
        <v>140</v>
      </c>
      <c r="G28355" t="s">
        <v>140</v>
      </c>
      <c r="H28355" t="s">
        <v>140</v>
      </c>
      <c r="I28355" t="s">
        <v>140</v>
      </c>
      <c r="J28355" t="s">
        <v>140</v>
      </c>
      <c r="K28355" t="s">
        <v>140</v>
      </c>
      <c r="L28355" t="s">
        <v>140</v>
      </c>
      <c r="M28355" t="s">
        <v>140</v>
      </c>
      <c r="N28355" t="s">
        <v>140</v>
      </c>
      <c r="O28355" t="s">
        <v>1046</v>
      </c>
      <c r="P28355" t="s">
        <v>140</v>
      </c>
      <c r="Q28355" t="s">
        <v>758</v>
      </c>
      <c r="R28355" t="s">
        <v>140</v>
      </c>
      <c r="S28355" t="s">
        <v>140</v>
      </c>
    </row>
    <row r="28356" spans="1:19" x14ac:dyDescent="0.35">
      <c r="A28356" t="s">
        <v>15</v>
      </c>
      <c r="B28356" t="s">
        <v>1130</v>
      </c>
      <c r="C28356">
        <v>130</v>
      </c>
      <c r="D28356" t="s">
        <v>751</v>
      </c>
      <c r="E28356" t="s">
        <v>140</v>
      </c>
      <c r="F28356" t="s">
        <v>1098</v>
      </c>
      <c r="G28356" t="s">
        <v>1063</v>
      </c>
      <c r="H28356" t="s">
        <v>140</v>
      </c>
      <c r="I28356" t="s">
        <v>140</v>
      </c>
      <c r="J28356" t="s">
        <v>1063</v>
      </c>
      <c r="K28356" t="s">
        <v>1011</v>
      </c>
      <c r="L28356" t="s">
        <v>140</v>
      </c>
      <c r="M28356" t="s">
        <v>1063</v>
      </c>
      <c r="N28356" t="s">
        <v>140</v>
      </c>
      <c r="O28356" t="s">
        <v>1050</v>
      </c>
      <c r="P28356" t="s">
        <v>1007</v>
      </c>
      <c r="Q28356" t="s">
        <v>201</v>
      </c>
      <c r="R28356" t="s">
        <v>1016</v>
      </c>
      <c r="S28356" t="s">
        <v>140</v>
      </c>
    </row>
    <row r="28357" spans="1:19" x14ac:dyDescent="0.35">
      <c r="A28357" t="s">
        <v>15</v>
      </c>
      <c r="B28357" t="s">
        <v>1131</v>
      </c>
      <c r="C28357">
        <v>32</v>
      </c>
      <c r="D28357" t="s">
        <v>786</v>
      </c>
      <c r="E28357" t="s">
        <v>140</v>
      </c>
      <c r="F28357" t="s">
        <v>1051</v>
      </c>
      <c r="G28357" t="s">
        <v>140</v>
      </c>
      <c r="H28357" t="s">
        <v>140</v>
      </c>
      <c r="I28357" t="s">
        <v>140</v>
      </c>
      <c r="J28357" t="s">
        <v>140</v>
      </c>
      <c r="K28357" t="s">
        <v>140</v>
      </c>
      <c r="L28357" t="s">
        <v>140</v>
      </c>
      <c r="M28357" t="s">
        <v>140</v>
      </c>
      <c r="N28357" t="s">
        <v>140</v>
      </c>
      <c r="O28357" t="s">
        <v>1058</v>
      </c>
      <c r="P28357" t="s">
        <v>903</v>
      </c>
      <c r="Q28357" t="s">
        <v>303</v>
      </c>
      <c r="R28357" t="s">
        <v>140</v>
      </c>
      <c r="S28357" t="s">
        <v>140</v>
      </c>
    </row>
    <row r="28358" spans="1:19" x14ac:dyDescent="0.35">
      <c r="A28358" t="s">
        <v>16</v>
      </c>
      <c r="B28358" t="s">
        <v>1129</v>
      </c>
      <c r="C28358">
        <v>13</v>
      </c>
      <c r="D28358" t="s">
        <v>140</v>
      </c>
      <c r="E28358" t="s">
        <v>140</v>
      </c>
      <c r="F28358" t="s">
        <v>140</v>
      </c>
      <c r="G28358" t="s">
        <v>140</v>
      </c>
      <c r="H28358" t="s">
        <v>140</v>
      </c>
      <c r="I28358" t="s">
        <v>140</v>
      </c>
      <c r="J28358" t="s">
        <v>140</v>
      </c>
      <c r="K28358" t="s">
        <v>140</v>
      </c>
      <c r="L28358" t="s">
        <v>140</v>
      </c>
      <c r="M28358" t="s">
        <v>140</v>
      </c>
      <c r="N28358" t="s">
        <v>140</v>
      </c>
      <c r="O28358" t="s">
        <v>967</v>
      </c>
      <c r="P28358" t="s">
        <v>140</v>
      </c>
      <c r="Q28358" t="s">
        <v>1005</v>
      </c>
      <c r="R28358" t="s">
        <v>140</v>
      </c>
      <c r="S28358" t="s">
        <v>140</v>
      </c>
    </row>
    <row r="28359" spans="1:19" x14ac:dyDescent="0.35">
      <c r="A28359" t="s">
        <v>16</v>
      </c>
      <c r="B28359" t="s">
        <v>1130</v>
      </c>
      <c r="C28359">
        <v>166</v>
      </c>
      <c r="D28359" t="s">
        <v>1010</v>
      </c>
      <c r="E28359" t="s">
        <v>1009</v>
      </c>
      <c r="F28359" t="s">
        <v>140</v>
      </c>
      <c r="G28359" t="s">
        <v>140</v>
      </c>
      <c r="H28359" t="s">
        <v>140</v>
      </c>
      <c r="I28359" t="s">
        <v>140</v>
      </c>
      <c r="J28359" t="s">
        <v>140</v>
      </c>
      <c r="K28359" t="s">
        <v>140</v>
      </c>
      <c r="L28359" t="s">
        <v>140</v>
      </c>
      <c r="M28359" t="s">
        <v>140</v>
      </c>
      <c r="N28359" t="s">
        <v>140</v>
      </c>
      <c r="O28359" t="s">
        <v>140</v>
      </c>
      <c r="P28359" t="s">
        <v>949</v>
      </c>
      <c r="Q28359" t="s">
        <v>1119</v>
      </c>
      <c r="R28359" t="s">
        <v>140</v>
      </c>
      <c r="S28359" t="s">
        <v>140</v>
      </c>
    </row>
    <row r="28360" spans="1:19" x14ac:dyDescent="0.35">
      <c r="A28360" t="s">
        <v>16</v>
      </c>
      <c r="B28360" t="s">
        <v>1131</v>
      </c>
      <c r="C28360">
        <v>27</v>
      </c>
      <c r="D28360" t="s">
        <v>988</v>
      </c>
      <c r="E28360" t="s">
        <v>140</v>
      </c>
      <c r="F28360" t="s">
        <v>140</v>
      </c>
      <c r="G28360" t="s">
        <v>140</v>
      </c>
      <c r="H28360" t="s">
        <v>140</v>
      </c>
      <c r="I28360" t="s">
        <v>140</v>
      </c>
      <c r="J28360" t="s">
        <v>140</v>
      </c>
      <c r="K28360" t="s">
        <v>950</v>
      </c>
      <c r="L28360" t="s">
        <v>140</v>
      </c>
      <c r="M28360" t="s">
        <v>140</v>
      </c>
      <c r="N28360" t="s">
        <v>140</v>
      </c>
      <c r="O28360" t="s">
        <v>1054</v>
      </c>
      <c r="P28360" t="s">
        <v>1057</v>
      </c>
      <c r="Q28360" t="s">
        <v>969</v>
      </c>
      <c r="R28360" t="s">
        <v>140</v>
      </c>
      <c r="S28360" t="s">
        <v>140</v>
      </c>
    </row>
    <row r="28361" spans="1:19" x14ac:dyDescent="0.35">
      <c r="A28361" t="s">
        <v>17</v>
      </c>
      <c r="B28361" t="s">
        <v>1129</v>
      </c>
      <c r="C28361">
        <v>27</v>
      </c>
      <c r="D28361" t="s">
        <v>1017</v>
      </c>
      <c r="E28361" t="s">
        <v>140</v>
      </c>
      <c r="F28361" t="s">
        <v>140</v>
      </c>
      <c r="G28361" t="s">
        <v>140</v>
      </c>
      <c r="H28361" t="s">
        <v>140</v>
      </c>
      <c r="I28361" t="s">
        <v>140</v>
      </c>
      <c r="J28361" t="s">
        <v>140</v>
      </c>
      <c r="K28361" t="s">
        <v>140</v>
      </c>
      <c r="L28361" t="s">
        <v>140</v>
      </c>
      <c r="M28361" t="s">
        <v>140</v>
      </c>
      <c r="N28361" t="s">
        <v>140</v>
      </c>
      <c r="O28361" t="s">
        <v>345</v>
      </c>
      <c r="P28361" t="s">
        <v>1051</v>
      </c>
      <c r="Q28361" t="s">
        <v>800</v>
      </c>
      <c r="R28361" t="s">
        <v>140</v>
      </c>
      <c r="S28361" t="s">
        <v>140</v>
      </c>
    </row>
    <row r="28362" spans="1:19" x14ac:dyDescent="0.35">
      <c r="A28362" t="s">
        <v>17</v>
      </c>
      <c r="B28362" t="s">
        <v>1130</v>
      </c>
      <c r="C28362">
        <v>162</v>
      </c>
      <c r="D28362" t="s">
        <v>1059</v>
      </c>
      <c r="E28362" t="s">
        <v>140</v>
      </c>
      <c r="F28362" t="s">
        <v>1014</v>
      </c>
      <c r="G28362" t="s">
        <v>140</v>
      </c>
      <c r="H28362" t="s">
        <v>140</v>
      </c>
      <c r="I28362" t="s">
        <v>140</v>
      </c>
      <c r="J28362" t="s">
        <v>1014</v>
      </c>
      <c r="K28362" t="s">
        <v>140</v>
      </c>
      <c r="L28362" t="s">
        <v>140</v>
      </c>
      <c r="M28362" t="s">
        <v>140</v>
      </c>
      <c r="N28362" t="s">
        <v>1014</v>
      </c>
      <c r="O28362" t="s">
        <v>1066</v>
      </c>
      <c r="P28362" t="s">
        <v>950</v>
      </c>
      <c r="Q28362" t="s">
        <v>663</v>
      </c>
      <c r="R28362" t="s">
        <v>1014</v>
      </c>
      <c r="S28362" t="s">
        <v>140</v>
      </c>
    </row>
    <row r="28363" spans="1:19" x14ac:dyDescent="0.35">
      <c r="A28363" t="s">
        <v>17</v>
      </c>
      <c r="B28363" t="s">
        <v>1131</v>
      </c>
      <c r="C28363">
        <v>14</v>
      </c>
      <c r="D28363" t="s">
        <v>145</v>
      </c>
      <c r="E28363" t="s">
        <v>140</v>
      </c>
      <c r="F28363" t="s">
        <v>140</v>
      </c>
      <c r="G28363" t="s">
        <v>140</v>
      </c>
      <c r="H28363" t="s">
        <v>140</v>
      </c>
      <c r="I28363" t="s">
        <v>140</v>
      </c>
      <c r="J28363" t="s">
        <v>140</v>
      </c>
      <c r="K28363" t="s">
        <v>140</v>
      </c>
      <c r="L28363" t="s">
        <v>140</v>
      </c>
      <c r="M28363" t="s">
        <v>140</v>
      </c>
      <c r="N28363" t="s">
        <v>140</v>
      </c>
      <c r="O28363" t="s">
        <v>140</v>
      </c>
      <c r="P28363" t="s">
        <v>140</v>
      </c>
      <c r="Q28363" t="s">
        <v>866</v>
      </c>
      <c r="R28363" t="s">
        <v>140</v>
      </c>
      <c r="S28363" t="s">
        <v>140</v>
      </c>
    </row>
    <row r="28364" spans="1:19" x14ac:dyDescent="0.35">
      <c r="A28364" t="s">
        <v>18</v>
      </c>
      <c r="B28364" t="s">
        <v>1129</v>
      </c>
      <c r="C28364">
        <v>23</v>
      </c>
      <c r="D28364" t="s">
        <v>723</v>
      </c>
      <c r="E28364" t="s">
        <v>140</v>
      </c>
      <c r="F28364" t="s">
        <v>140</v>
      </c>
      <c r="G28364" t="s">
        <v>140</v>
      </c>
      <c r="H28364" t="s">
        <v>140</v>
      </c>
      <c r="I28364" t="s">
        <v>140</v>
      </c>
      <c r="J28364" t="s">
        <v>140</v>
      </c>
      <c r="K28364" t="s">
        <v>140</v>
      </c>
      <c r="L28364" t="s">
        <v>140</v>
      </c>
      <c r="M28364" t="s">
        <v>140</v>
      </c>
      <c r="N28364" t="s">
        <v>140</v>
      </c>
      <c r="O28364" t="s">
        <v>801</v>
      </c>
      <c r="P28364" t="s">
        <v>140</v>
      </c>
      <c r="Q28364" t="s">
        <v>722</v>
      </c>
      <c r="R28364" t="s">
        <v>140</v>
      </c>
      <c r="S28364" t="s">
        <v>140</v>
      </c>
    </row>
    <row r="28365" spans="1:19" x14ac:dyDescent="0.35">
      <c r="A28365" t="s">
        <v>18</v>
      </c>
      <c r="B28365" t="s">
        <v>1130</v>
      </c>
      <c r="C28365">
        <v>139</v>
      </c>
      <c r="D28365" t="s">
        <v>495</v>
      </c>
      <c r="E28365" t="s">
        <v>1066</v>
      </c>
      <c r="F28365" t="s">
        <v>140</v>
      </c>
      <c r="G28365" t="s">
        <v>1019</v>
      </c>
      <c r="H28365" t="s">
        <v>140</v>
      </c>
      <c r="I28365" t="s">
        <v>140</v>
      </c>
      <c r="J28365" t="s">
        <v>1019</v>
      </c>
      <c r="K28365" t="s">
        <v>140</v>
      </c>
      <c r="L28365" t="s">
        <v>140</v>
      </c>
      <c r="M28365" t="s">
        <v>140</v>
      </c>
      <c r="N28365" t="s">
        <v>140</v>
      </c>
      <c r="O28365" t="s">
        <v>996</v>
      </c>
      <c r="P28365" t="s">
        <v>1004</v>
      </c>
      <c r="Q28365" t="s">
        <v>72</v>
      </c>
      <c r="R28365" t="s">
        <v>919</v>
      </c>
      <c r="S28365" t="s">
        <v>1063</v>
      </c>
    </row>
    <row r="28366" spans="1:19" x14ac:dyDescent="0.35">
      <c r="A28366" t="s">
        <v>18</v>
      </c>
      <c r="B28366" t="s">
        <v>1131</v>
      </c>
      <c r="C28366">
        <v>43</v>
      </c>
      <c r="D28366" t="s">
        <v>314</v>
      </c>
      <c r="E28366" t="s">
        <v>140</v>
      </c>
      <c r="F28366" t="s">
        <v>140</v>
      </c>
      <c r="G28366" t="s">
        <v>1007</v>
      </c>
      <c r="H28366" t="s">
        <v>140</v>
      </c>
      <c r="I28366" t="s">
        <v>140</v>
      </c>
      <c r="J28366" t="s">
        <v>140</v>
      </c>
      <c r="K28366" t="s">
        <v>140</v>
      </c>
      <c r="L28366" t="s">
        <v>140</v>
      </c>
      <c r="M28366" t="s">
        <v>140</v>
      </c>
      <c r="N28366" t="s">
        <v>140</v>
      </c>
      <c r="O28366" t="s">
        <v>961</v>
      </c>
      <c r="P28366" t="s">
        <v>1017</v>
      </c>
      <c r="Q28366" t="s">
        <v>1246</v>
      </c>
      <c r="R28366" t="s">
        <v>140</v>
      </c>
      <c r="S28366" t="s">
        <v>140</v>
      </c>
    </row>
    <row r="28367" spans="1:19" x14ac:dyDescent="0.35">
      <c r="A28367" t="s">
        <v>19</v>
      </c>
      <c r="B28367" t="s">
        <v>1129</v>
      </c>
      <c r="C28367">
        <v>11</v>
      </c>
      <c r="D28367" t="s">
        <v>718</v>
      </c>
      <c r="E28367" t="s">
        <v>140</v>
      </c>
      <c r="F28367" t="s">
        <v>140</v>
      </c>
      <c r="G28367" t="s">
        <v>140</v>
      </c>
      <c r="H28367" t="s">
        <v>140</v>
      </c>
      <c r="I28367" t="s">
        <v>140</v>
      </c>
      <c r="J28367" t="s">
        <v>1061</v>
      </c>
      <c r="K28367" t="s">
        <v>140</v>
      </c>
      <c r="L28367" t="s">
        <v>140</v>
      </c>
      <c r="M28367" t="s">
        <v>140</v>
      </c>
      <c r="N28367" t="s">
        <v>140</v>
      </c>
      <c r="O28367" t="s">
        <v>140</v>
      </c>
      <c r="P28367" t="s">
        <v>140</v>
      </c>
      <c r="Q28367" t="s">
        <v>905</v>
      </c>
      <c r="R28367" t="s">
        <v>140</v>
      </c>
      <c r="S28367" t="s">
        <v>140</v>
      </c>
    </row>
    <row r="28368" spans="1:19" x14ac:dyDescent="0.35">
      <c r="A28368" t="s">
        <v>19</v>
      </c>
      <c r="B28368" t="s">
        <v>1130</v>
      </c>
      <c r="C28368">
        <v>154</v>
      </c>
      <c r="D28368" t="s">
        <v>551</v>
      </c>
      <c r="E28368" t="s">
        <v>1016</v>
      </c>
      <c r="F28368" t="s">
        <v>1016</v>
      </c>
      <c r="G28368" t="s">
        <v>775</v>
      </c>
      <c r="H28368" t="s">
        <v>140</v>
      </c>
      <c r="I28368" t="s">
        <v>140</v>
      </c>
      <c r="J28368" t="s">
        <v>1016</v>
      </c>
      <c r="K28368" t="s">
        <v>1009</v>
      </c>
      <c r="L28368" t="s">
        <v>140</v>
      </c>
      <c r="M28368" t="s">
        <v>140</v>
      </c>
      <c r="N28368" t="s">
        <v>140</v>
      </c>
      <c r="O28368" t="s">
        <v>1043</v>
      </c>
      <c r="P28368" t="s">
        <v>1043</v>
      </c>
      <c r="Q28368" t="s">
        <v>655</v>
      </c>
      <c r="R28368" t="s">
        <v>1063</v>
      </c>
      <c r="S28368" t="s">
        <v>140</v>
      </c>
    </row>
    <row r="28369" spans="1:19" x14ac:dyDescent="0.35">
      <c r="A28369" t="s">
        <v>19</v>
      </c>
      <c r="B28369" t="s">
        <v>1131</v>
      </c>
      <c r="C28369">
        <v>41</v>
      </c>
      <c r="D28369" t="s">
        <v>674</v>
      </c>
      <c r="E28369" t="s">
        <v>140</v>
      </c>
      <c r="F28369" t="s">
        <v>140</v>
      </c>
      <c r="G28369" t="s">
        <v>1017</v>
      </c>
      <c r="H28369" t="s">
        <v>140</v>
      </c>
      <c r="I28369" t="s">
        <v>140</v>
      </c>
      <c r="J28369" t="s">
        <v>140</v>
      </c>
      <c r="K28369" t="s">
        <v>140</v>
      </c>
      <c r="L28369" t="s">
        <v>140</v>
      </c>
      <c r="M28369" t="s">
        <v>140</v>
      </c>
      <c r="N28369" t="s">
        <v>140</v>
      </c>
      <c r="O28369" t="s">
        <v>1007</v>
      </c>
      <c r="P28369" t="s">
        <v>140</v>
      </c>
      <c r="Q28369" t="s">
        <v>510</v>
      </c>
      <c r="R28369" t="s">
        <v>1007</v>
      </c>
      <c r="S28369" t="s">
        <v>140</v>
      </c>
    </row>
    <row r="28370" spans="1:19" x14ac:dyDescent="0.35">
      <c r="A28370" t="s">
        <v>20</v>
      </c>
      <c r="B28370" t="s">
        <v>1129</v>
      </c>
      <c r="C28370">
        <v>32</v>
      </c>
      <c r="D28370" t="s">
        <v>913</v>
      </c>
      <c r="E28370" t="s">
        <v>140</v>
      </c>
      <c r="F28370" t="s">
        <v>140</v>
      </c>
      <c r="G28370" t="s">
        <v>140</v>
      </c>
      <c r="H28370" t="s">
        <v>140</v>
      </c>
      <c r="I28370" t="s">
        <v>140</v>
      </c>
      <c r="J28370" t="s">
        <v>140</v>
      </c>
      <c r="K28370" t="s">
        <v>140</v>
      </c>
      <c r="L28370" t="s">
        <v>140</v>
      </c>
      <c r="M28370" t="s">
        <v>140</v>
      </c>
      <c r="N28370" t="s">
        <v>940</v>
      </c>
      <c r="O28370" t="s">
        <v>140</v>
      </c>
      <c r="P28370" t="s">
        <v>1060</v>
      </c>
      <c r="Q28370" t="s">
        <v>891</v>
      </c>
      <c r="R28370" t="s">
        <v>660</v>
      </c>
      <c r="S28370" t="s">
        <v>140</v>
      </c>
    </row>
    <row r="28371" spans="1:19" x14ac:dyDescent="0.35">
      <c r="A28371" t="s">
        <v>20</v>
      </c>
      <c r="B28371" t="s">
        <v>1130</v>
      </c>
      <c r="C28371">
        <v>90</v>
      </c>
      <c r="D28371" t="s">
        <v>643</v>
      </c>
      <c r="E28371" t="s">
        <v>1013</v>
      </c>
      <c r="F28371" t="s">
        <v>140</v>
      </c>
      <c r="G28371" t="s">
        <v>1013</v>
      </c>
      <c r="H28371" t="s">
        <v>140</v>
      </c>
      <c r="I28371" t="s">
        <v>140</v>
      </c>
      <c r="J28371" t="s">
        <v>140</v>
      </c>
      <c r="K28371" t="s">
        <v>1013</v>
      </c>
      <c r="L28371" t="s">
        <v>140</v>
      </c>
      <c r="M28371" t="s">
        <v>140</v>
      </c>
      <c r="N28371" t="s">
        <v>140</v>
      </c>
      <c r="O28371" t="s">
        <v>140</v>
      </c>
      <c r="P28371" t="s">
        <v>1055</v>
      </c>
      <c r="Q28371" t="s">
        <v>120</v>
      </c>
      <c r="R28371" t="s">
        <v>140</v>
      </c>
      <c r="S28371" t="s">
        <v>954</v>
      </c>
    </row>
    <row r="28372" spans="1:19" x14ac:dyDescent="0.35">
      <c r="A28372" t="s">
        <v>20</v>
      </c>
      <c r="B28372" t="s">
        <v>1131</v>
      </c>
      <c r="C28372">
        <v>84</v>
      </c>
      <c r="D28372" t="s">
        <v>465</v>
      </c>
      <c r="E28372" t="s">
        <v>1017</v>
      </c>
      <c r="F28372" t="s">
        <v>140</v>
      </c>
      <c r="G28372" t="s">
        <v>140</v>
      </c>
      <c r="H28372" t="s">
        <v>140</v>
      </c>
      <c r="I28372" t="s">
        <v>140</v>
      </c>
      <c r="J28372" t="s">
        <v>140</v>
      </c>
      <c r="K28372" t="s">
        <v>1014</v>
      </c>
      <c r="L28372" t="s">
        <v>140</v>
      </c>
      <c r="M28372" t="s">
        <v>140</v>
      </c>
      <c r="N28372" t="s">
        <v>140</v>
      </c>
      <c r="O28372" t="s">
        <v>1073</v>
      </c>
      <c r="P28372" t="s">
        <v>1018</v>
      </c>
      <c r="Q28372" t="s">
        <v>143</v>
      </c>
      <c r="R28372" t="s">
        <v>140</v>
      </c>
      <c r="S28372" t="s">
        <v>1013</v>
      </c>
    </row>
    <row r="28373" spans="1:19" x14ac:dyDescent="0.35">
      <c r="A28373" t="s">
        <v>21</v>
      </c>
      <c r="B28373" t="s">
        <v>1129</v>
      </c>
      <c r="C28373">
        <v>43</v>
      </c>
      <c r="D28373" t="s">
        <v>139</v>
      </c>
      <c r="E28373" t="s">
        <v>140</v>
      </c>
      <c r="F28373" t="s">
        <v>939</v>
      </c>
      <c r="G28373" t="s">
        <v>939</v>
      </c>
      <c r="H28373" t="s">
        <v>140</v>
      </c>
      <c r="I28373" t="s">
        <v>140</v>
      </c>
      <c r="J28373" t="s">
        <v>140</v>
      </c>
      <c r="K28373" t="s">
        <v>140</v>
      </c>
      <c r="L28373" t="s">
        <v>140</v>
      </c>
      <c r="M28373" t="s">
        <v>140</v>
      </c>
      <c r="N28373" t="s">
        <v>140</v>
      </c>
      <c r="O28373" t="s">
        <v>140</v>
      </c>
      <c r="P28373" t="s">
        <v>1062</v>
      </c>
      <c r="Q28373" t="s">
        <v>630</v>
      </c>
      <c r="R28373" t="s">
        <v>140</v>
      </c>
      <c r="S28373" t="s">
        <v>939</v>
      </c>
    </row>
    <row r="28374" spans="1:19" x14ac:dyDescent="0.35">
      <c r="A28374" t="s">
        <v>21</v>
      </c>
      <c r="B28374" t="s">
        <v>1130</v>
      </c>
      <c r="C28374">
        <v>75</v>
      </c>
      <c r="D28374" t="s">
        <v>152</v>
      </c>
      <c r="E28374" t="s">
        <v>140</v>
      </c>
      <c r="F28374" t="s">
        <v>140</v>
      </c>
      <c r="G28374" t="s">
        <v>1054</v>
      </c>
      <c r="H28374" t="s">
        <v>140</v>
      </c>
      <c r="I28374" t="s">
        <v>140</v>
      </c>
      <c r="J28374" t="s">
        <v>140</v>
      </c>
      <c r="K28374" t="s">
        <v>1054</v>
      </c>
      <c r="L28374" t="s">
        <v>140</v>
      </c>
      <c r="M28374" t="s">
        <v>140</v>
      </c>
      <c r="N28374" t="s">
        <v>140</v>
      </c>
      <c r="O28374" t="s">
        <v>954</v>
      </c>
      <c r="P28374" t="s">
        <v>954</v>
      </c>
      <c r="Q28374" t="s">
        <v>223</v>
      </c>
      <c r="R28374" t="s">
        <v>140</v>
      </c>
      <c r="S28374" t="s">
        <v>1054</v>
      </c>
    </row>
    <row r="28375" spans="1:19" x14ac:dyDescent="0.35">
      <c r="A28375" t="s">
        <v>21</v>
      </c>
      <c r="B28375" t="s">
        <v>1131</v>
      </c>
      <c r="C28375">
        <v>92</v>
      </c>
      <c r="D28375" t="s">
        <v>391</v>
      </c>
      <c r="E28375" t="s">
        <v>1043</v>
      </c>
      <c r="F28375" t="s">
        <v>1019</v>
      </c>
      <c r="G28375" t="s">
        <v>140</v>
      </c>
      <c r="H28375" t="s">
        <v>140</v>
      </c>
      <c r="I28375" t="s">
        <v>140</v>
      </c>
      <c r="J28375" t="s">
        <v>1019</v>
      </c>
      <c r="K28375" t="s">
        <v>140</v>
      </c>
      <c r="L28375" t="s">
        <v>140</v>
      </c>
      <c r="M28375" t="s">
        <v>140</v>
      </c>
      <c r="N28375" t="s">
        <v>140</v>
      </c>
      <c r="O28375" t="s">
        <v>1043</v>
      </c>
      <c r="P28375" t="s">
        <v>515</v>
      </c>
      <c r="Q28375" t="s">
        <v>682</v>
      </c>
      <c r="R28375" t="s">
        <v>140</v>
      </c>
      <c r="S28375" t="s">
        <v>140</v>
      </c>
    </row>
    <row r="28376" spans="1:19" x14ac:dyDescent="0.35">
      <c r="A28376" t="s">
        <v>22</v>
      </c>
      <c r="B28376" t="s">
        <v>1129</v>
      </c>
      <c r="C28376">
        <v>23</v>
      </c>
      <c r="D28376" t="s">
        <v>119</v>
      </c>
      <c r="E28376" t="s">
        <v>140</v>
      </c>
      <c r="F28376" t="s">
        <v>140</v>
      </c>
      <c r="G28376" t="s">
        <v>140</v>
      </c>
      <c r="H28376" t="s">
        <v>140</v>
      </c>
      <c r="I28376" t="s">
        <v>140</v>
      </c>
      <c r="J28376" t="s">
        <v>140</v>
      </c>
      <c r="K28376" t="s">
        <v>140</v>
      </c>
      <c r="L28376" t="s">
        <v>140</v>
      </c>
      <c r="M28376" t="s">
        <v>140</v>
      </c>
      <c r="N28376" t="s">
        <v>140</v>
      </c>
      <c r="O28376" t="s">
        <v>140</v>
      </c>
      <c r="P28376" t="s">
        <v>140</v>
      </c>
      <c r="Q28376" t="s">
        <v>120</v>
      </c>
      <c r="R28376" t="s">
        <v>140</v>
      </c>
      <c r="S28376" t="s">
        <v>140</v>
      </c>
    </row>
    <row r="28377" spans="1:19" x14ac:dyDescent="0.35">
      <c r="A28377" t="s">
        <v>22</v>
      </c>
      <c r="B28377" t="s">
        <v>1130</v>
      </c>
      <c r="C28377">
        <v>170</v>
      </c>
      <c r="D28377" t="s">
        <v>769</v>
      </c>
      <c r="E28377" t="s">
        <v>1012</v>
      </c>
      <c r="F28377" t="s">
        <v>140</v>
      </c>
      <c r="G28377" t="s">
        <v>1021</v>
      </c>
      <c r="H28377" t="s">
        <v>140</v>
      </c>
      <c r="I28377" t="s">
        <v>140</v>
      </c>
      <c r="J28377" t="s">
        <v>140</v>
      </c>
      <c r="K28377" t="s">
        <v>1016</v>
      </c>
      <c r="L28377" t="s">
        <v>140</v>
      </c>
      <c r="M28377" t="s">
        <v>140</v>
      </c>
      <c r="N28377" t="s">
        <v>140</v>
      </c>
      <c r="O28377" t="s">
        <v>1098</v>
      </c>
      <c r="P28377" t="s">
        <v>1007</v>
      </c>
      <c r="Q28377" t="s">
        <v>748</v>
      </c>
      <c r="R28377" t="s">
        <v>1008</v>
      </c>
      <c r="S28377" t="s">
        <v>1008</v>
      </c>
    </row>
    <row r="28378" spans="1:19" x14ac:dyDescent="0.35">
      <c r="A28378" t="s">
        <v>22</v>
      </c>
      <c r="B28378" t="s">
        <v>1131</v>
      </c>
      <c r="C28378">
        <v>16</v>
      </c>
      <c r="D28378" t="s">
        <v>109</v>
      </c>
      <c r="E28378" t="s">
        <v>140</v>
      </c>
      <c r="F28378" t="s">
        <v>140</v>
      </c>
      <c r="G28378" t="s">
        <v>140</v>
      </c>
      <c r="H28378" t="s">
        <v>140</v>
      </c>
      <c r="I28378" t="s">
        <v>140</v>
      </c>
      <c r="J28378" t="s">
        <v>140</v>
      </c>
      <c r="K28378" t="s">
        <v>140</v>
      </c>
      <c r="L28378" t="s">
        <v>140</v>
      </c>
      <c r="M28378" t="s">
        <v>140</v>
      </c>
      <c r="N28378" t="s">
        <v>140</v>
      </c>
      <c r="O28378" t="s">
        <v>317</v>
      </c>
      <c r="P28378" t="s">
        <v>1004</v>
      </c>
      <c r="Q28378" t="s">
        <v>1175</v>
      </c>
      <c r="R28378" t="s">
        <v>140</v>
      </c>
      <c r="S28378" t="s">
        <v>140</v>
      </c>
    </row>
    <row r="28379" spans="1:19" x14ac:dyDescent="0.35">
      <c r="A28379" t="s">
        <v>23</v>
      </c>
      <c r="B28379" t="s">
        <v>1129</v>
      </c>
      <c r="C28379">
        <v>41</v>
      </c>
      <c r="D28379" t="s">
        <v>139</v>
      </c>
      <c r="E28379" t="s">
        <v>501</v>
      </c>
      <c r="F28379" t="s">
        <v>1003</v>
      </c>
      <c r="G28379" t="s">
        <v>140</v>
      </c>
      <c r="H28379" t="s">
        <v>140</v>
      </c>
      <c r="I28379" t="s">
        <v>140</v>
      </c>
      <c r="J28379" t="s">
        <v>140</v>
      </c>
      <c r="K28379" t="s">
        <v>140</v>
      </c>
      <c r="L28379" t="s">
        <v>140</v>
      </c>
      <c r="M28379" t="s">
        <v>140</v>
      </c>
      <c r="N28379" t="s">
        <v>140</v>
      </c>
      <c r="O28379" t="s">
        <v>1061</v>
      </c>
      <c r="P28379" t="s">
        <v>949</v>
      </c>
      <c r="Q28379" t="s">
        <v>407</v>
      </c>
      <c r="R28379" t="s">
        <v>140</v>
      </c>
      <c r="S28379" t="s">
        <v>140</v>
      </c>
    </row>
    <row r="28380" spans="1:19" x14ac:dyDescent="0.35">
      <c r="A28380" t="s">
        <v>23</v>
      </c>
      <c r="B28380" t="s">
        <v>1130</v>
      </c>
      <c r="C28380">
        <v>105</v>
      </c>
      <c r="D28380" t="s">
        <v>75</v>
      </c>
      <c r="E28380" t="s">
        <v>1013</v>
      </c>
      <c r="F28380" t="s">
        <v>1011</v>
      </c>
      <c r="G28380" t="s">
        <v>140</v>
      </c>
      <c r="H28380" t="s">
        <v>140</v>
      </c>
      <c r="I28380" t="s">
        <v>140</v>
      </c>
      <c r="J28380" t="s">
        <v>1016</v>
      </c>
      <c r="K28380" t="s">
        <v>1014</v>
      </c>
      <c r="L28380" t="s">
        <v>140</v>
      </c>
      <c r="M28380" t="s">
        <v>140</v>
      </c>
      <c r="N28380" t="s">
        <v>140</v>
      </c>
      <c r="O28380" t="s">
        <v>1014</v>
      </c>
      <c r="P28380" t="s">
        <v>1019</v>
      </c>
      <c r="Q28380" t="s">
        <v>313</v>
      </c>
      <c r="R28380" t="s">
        <v>140</v>
      </c>
      <c r="S28380" t="s">
        <v>140</v>
      </c>
    </row>
    <row r="28381" spans="1:19" x14ac:dyDescent="0.35">
      <c r="A28381" t="s">
        <v>23</v>
      </c>
      <c r="B28381" t="s">
        <v>1131</v>
      </c>
      <c r="C28381">
        <v>59</v>
      </c>
      <c r="D28381" t="s">
        <v>803</v>
      </c>
      <c r="E28381" t="s">
        <v>1018</v>
      </c>
      <c r="F28381" t="s">
        <v>1047</v>
      </c>
      <c r="G28381" t="s">
        <v>940</v>
      </c>
      <c r="H28381" t="s">
        <v>140</v>
      </c>
      <c r="I28381" t="s">
        <v>140</v>
      </c>
      <c r="J28381" t="s">
        <v>140</v>
      </c>
      <c r="K28381" t="s">
        <v>940</v>
      </c>
      <c r="L28381" t="s">
        <v>140</v>
      </c>
      <c r="M28381" t="s">
        <v>140</v>
      </c>
      <c r="N28381" t="s">
        <v>140</v>
      </c>
      <c r="O28381" t="s">
        <v>940</v>
      </c>
      <c r="P28381" t="s">
        <v>131</v>
      </c>
      <c r="Q28381" t="s">
        <v>608</v>
      </c>
      <c r="R28381" t="s">
        <v>140</v>
      </c>
      <c r="S28381" t="s">
        <v>140</v>
      </c>
    </row>
    <row r="28382" spans="1:19" x14ac:dyDescent="0.35">
      <c r="A28382" t="s">
        <v>24</v>
      </c>
      <c r="B28382" t="s">
        <v>1129</v>
      </c>
      <c r="C28382">
        <v>34</v>
      </c>
      <c r="D28382" t="s">
        <v>766</v>
      </c>
      <c r="E28382" t="s">
        <v>140</v>
      </c>
      <c r="F28382" t="s">
        <v>140</v>
      </c>
      <c r="G28382" t="s">
        <v>140</v>
      </c>
      <c r="H28382" t="s">
        <v>140</v>
      </c>
      <c r="I28382" t="s">
        <v>140</v>
      </c>
      <c r="J28382" t="s">
        <v>140</v>
      </c>
      <c r="K28382" t="s">
        <v>140</v>
      </c>
      <c r="L28382" t="s">
        <v>140</v>
      </c>
      <c r="M28382" t="s">
        <v>140</v>
      </c>
      <c r="N28382" t="s">
        <v>140</v>
      </c>
      <c r="O28382" t="s">
        <v>1004</v>
      </c>
      <c r="P28382" t="s">
        <v>140</v>
      </c>
      <c r="Q28382" t="s">
        <v>64</v>
      </c>
      <c r="R28382" t="s">
        <v>1058</v>
      </c>
      <c r="S28382" t="s">
        <v>140</v>
      </c>
    </row>
    <row r="28383" spans="1:19" x14ac:dyDescent="0.35">
      <c r="A28383" t="s">
        <v>24</v>
      </c>
      <c r="B28383" t="s">
        <v>1130</v>
      </c>
      <c r="C28383">
        <v>147</v>
      </c>
      <c r="D28383" t="s">
        <v>394</v>
      </c>
      <c r="E28383" t="s">
        <v>140</v>
      </c>
      <c r="F28383" t="s">
        <v>1012</v>
      </c>
      <c r="G28383" t="s">
        <v>140</v>
      </c>
      <c r="H28383" t="s">
        <v>140</v>
      </c>
      <c r="I28383" t="s">
        <v>1012</v>
      </c>
      <c r="J28383" t="s">
        <v>140</v>
      </c>
      <c r="K28383" t="s">
        <v>140</v>
      </c>
      <c r="L28383" t="s">
        <v>1010</v>
      </c>
      <c r="M28383" t="s">
        <v>140</v>
      </c>
      <c r="N28383" t="s">
        <v>140</v>
      </c>
      <c r="O28383" t="s">
        <v>875</v>
      </c>
      <c r="P28383" t="s">
        <v>1007</v>
      </c>
      <c r="Q28383" t="s">
        <v>1081</v>
      </c>
      <c r="R28383" t="s">
        <v>140</v>
      </c>
      <c r="S28383" t="s">
        <v>140</v>
      </c>
    </row>
    <row r="28384" spans="1:19" x14ac:dyDescent="0.35">
      <c r="A28384" t="s">
        <v>24</v>
      </c>
      <c r="B28384" t="s">
        <v>1131</v>
      </c>
      <c r="C28384">
        <v>26</v>
      </c>
      <c r="D28384" t="s">
        <v>618</v>
      </c>
      <c r="E28384" t="s">
        <v>140</v>
      </c>
      <c r="F28384" t="s">
        <v>140</v>
      </c>
      <c r="G28384" t="s">
        <v>140</v>
      </c>
      <c r="H28384" t="s">
        <v>140</v>
      </c>
      <c r="I28384" t="s">
        <v>140</v>
      </c>
      <c r="J28384" t="s">
        <v>140</v>
      </c>
      <c r="K28384" t="s">
        <v>140</v>
      </c>
      <c r="L28384" t="s">
        <v>140</v>
      </c>
      <c r="M28384" t="s">
        <v>140</v>
      </c>
      <c r="N28384" t="s">
        <v>140</v>
      </c>
      <c r="O28384" t="s">
        <v>996</v>
      </c>
      <c r="P28384" t="s">
        <v>140</v>
      </c>
      <c r="Q28384" t="s">
        <v>617</v>
      </c>
      <c r="R28384" t="s">
        <v>140</v>
      </c>
      <c r="S28384" t="s">
        <v>140</v>
      </c>
    </row>
    <row r="28385" spans="1:19" x14ac:dyDescent="0.35">
      <c r="A28385" t="s">
        <v>25</v>
      </c>
      <c r="B28385" t="s">
        <v>1129</v>
      </c>
      <c r="C28385">
        <v>23</v>
      </c>
      <c r="D28385" t="s">
        <v>345</v>
      </c>
      <c r="E28385" t="s">
        <v>140</v>
      </c>
      <c r="F28385" t="s">
        <v>140</v>
      </c>
      <c r="G28385" t="s">
        <v>140</v>
      </c>
      <c r="H28385" t="s">
        <v>140</v>
      </c>
      <c r="I28385" t="s">
        <v>140</v>
      </c>
      <c r="J28385" t="s">
        <v>140</v>
      </c>
      <c r="K28385" t="s">
        <v>140</v>
      </c>
      <c r="L28385" t="s">
        <v>140</v>
      </c>
      <c r="M28385" t="s">
        <v>140</v>
      </c>
      <c r="N28385" t="s">
        <v>140</v>
      </c>
      <c r="O28385" t="s">
        <v>140</v>
      </c>
      <c r="P28385" t="s">
        <v>140</v>
      </c>
      <c r="Q28385" t="s">
        <v>344</v>
      </c>
      <c r="R28385" t="s">
        <v>140</v>
      </c>
      <c r="S28385" t="s">
        <v>140</v>
      </c>
    </row>
    <row r="28386" spans="1:19" x14ac:dyDescent="0.35">
      <c r="A28386" t="s">
        <v>25</v>
      </c>
      <c r="B28386" t="s">
        <v>1130</v>
      </c>
      <c r="C28386">
        <v>162</v>
      </c>
      <c r="D28386" t="s">
        <v>515</v>
      </c>
      <c r="E28386" t="s">
        <v>1009</v>
      </c>
      <c r="F28386" t="s">
        <v>140</v>
      </c>
      <c r="G28386" t="s">
        <v>140</v>
      </c>
      <c r="H28386" t="s">
        <v>140</v>
      </c>
      <c r="I28386" t="s">
        <v>140</v>
      </c>
      <c r="J28386" t="s">
        <v>140</v>
      </c>
      <c r="K28386" t="s">
        <v>140</v>
      </c>
      <c r="L28386" t="s">
        <v>140</v>
      </c>
      <c r="M28386" t="s">
        <v>140</v>
      </c>
      <c r="N28386" t="s">
        <v>1063</v>
      </c>
      <c r="O28386" t="s">
        <v>1058</v>
      </c>
      <c r="P28386" t="s">
        <v>140</v>
      </c>
      <c r="Q28386" t="s">
        <v>768</v>
      </c>
      <c r="R28386" t="s">
        <v>1009</v>
      </c>
      <c r="S28386" t="s">
        <v>140</v>
      </c>
    </row>
    <row r="28387" spans="1:19" x14ac:dyDescent="0.35">
      <c r="A28387" t="s">
        <v>25</v>
      </c>
      <c r="B28387" t="s">
        <v>1131</v>
      </c>
      <c r="C28387">
        <v>19</v>
      </c>
      <c r="D28387" t="s">
        <v>465</v>
      </c>
      <c r="E28387" t="s">
        <v>140</v>
      </c>
      <c r="F28387" t="s">
        <v>140</v>
      </c>
      <c r="G28387" t="s">
        <v>515</v>
      </c>
      <c r="H28387" t="s">
        <v>140</v>
      </c>
      <c r="I28387" t="s">
        <v>140</v>
      </c>
      <c r="J28387" t="s">
        <v>140</v>
      </c>
      <c r="K28387" t="s">
        <v>140</v>
      </c>
      <c r="L28387" t="s">
        <v>140</v>
      </c>
      <c r="M28387" t="s">
        <v>140</v>
      </c>
      <c r="N28387" t="s">
        <v>140</v>
      </c>
      <c r="O28387" t="s">
        <v>140</v>
      </c>
      <c r="P28387" t="s">
        <v>515</v>
      </c>
      <c r="Q28387" t="s">
        <v>60</v>
      </c>
      <c r="R28387" t="s">
        <v>1060</v>
      </c>
      <c r="S28387" t="s">
        <v>140</v>
      </c>
    </row>
    <row r="28388" spans="1:19" x14ac:dyDescent="0.35">
      <c r="A28388" t="s">
        <v>26</v>
      </c>
      <c r="B28388" t="s">
        <v>1129</v>
      </c>
      <c r="C28388">
        <v>20</v>
      </c>
      <c r="D28388" t="s">
        <v>950</v>
      </c>
      <c r="E28388" t="s">
        <v>140</v>
      </c>
      <c r="F28388" t="s">
        <v>140</v>
      </c>
      <c r="G28388" t="s">
        <v>140</v>
      </c>
      <c r="H28388" t="s">
        <v>140</v>
      </c>
      <c r="I28388" t="s">
        <v>140</v>
      </c>
      <c r="J28388" t="s">
        <v>140</v>
      </c>
      <c r="K28388" t="s">
        <v>140</v>
      </c>
      <c r="L28388" t="s">
        <v>140</v>
      </c>
      <c r="M28388" t="s">
        <v>140</v>
      </c>
      <c r="N28388" t="s">
        <v>140</v>
      </c>
      <c r="O28388" t="s">
        <v>140</v>
      </c>
      <c r="P28388" t="s">
        <v>824</v>
      </c>
      <c r="Q28388" t="s">
        <v>423</v>
      </c>
      <c r="R28388" t="s">
        <v>1058</v>
      </c>
      <c r="S28388" t="s">
        <v>140</v>
      </c>
    </row>
    <row r="28389" spans="1:19" x14ac:dyDescent="0.35">
      <c r="A28389" t="s">
        <v>26</v>
      </c>
      <c r="B28389" t="s">
        <v>1130</v>
      </c>
      <c r="C28389">
        <v>137</v>
      </c>
      <c r="D28389" t="s">
        <v>1064</v>
      </c>
      <c r="E28389" t="s">
        <v>140</v>
      </c>
      <c r="F28389" t="s">
        <v>140</v>
      </c>
      <c r="G28389" t="s">
        <v>775</v>
      </c>
      <c r="H28389" t="s">
        <v>140</v>
      </c>
      <c r="I28389" t="s">
        <v>140</v>
      </c>
      <c r="J28389" t="s">
        <v>140</v>
      </c>
      <c r="K28389" t="s">
        <v>140</v>
      </c>
      <c r="L28389" t="s">
        <v>140</v>
      </c>
      <c r="M28389" t="s">
        <v>140</v>
      </c>
      <c r="N28389" t="s">
        <v>140</v>
      </c>
      <c r="O28389" t="s">
        <v>1050</v>
      </c>
      <c r="P28389" t="s">
        <v>1046</v>
      </c>
      <c r="Q28389" t="s">
        <v>986</v>
      </c>
      <c r="R28389" t="s">
        <v>775</v>
      </c>
      <c r="S28389" t="s">
        <v>140</v>
      </c>
    </row>
    <row r="28390" spans="1:19" x14ac:dyDescent="0.35">
      <c r="A28390" t="s">
        <v>26</v>
      </c>
      <c r="B28390" t="s">
        <v>1131</v>
      </c>
      <c r="C28390">
        <v>45</v>
      </c>
      <c r="D28390" t="s">
        <v>511</v>
      </c>
      <c r="E28390" t="s">
        <v>140</v>
      </c>
      <c r="F28390" t="s">
        <v>140</v>
      </c>
      <c r="G28390" t="s">
        <v>140</v>
      </c>
      <c r="H28390" t="s">
        <v>140</v>
      </c>
      <c r="I28390" t="s">
        <v>140</v>
      </c>
      <c r="J28390" t="s">
        <v>1098</v>
      </c>
      <c r="K28390" t="s">
        <v>140</v>
      </c>
      <c r="L28390" t="s">
        <v>140</v>
      </c>
      <c r="M28390" t="s">
        <v>140</v>
      </c>
      <c r="N28390" t="s">
        <v>140</v>
      </c>
      <c r="O28390" t="s">
        <v>1053</v>
      </c>
      <c r="P28390" t="s">
        <v>664</v>
      </c>
      <c r="Q28390" t="s">
        <v>364</v>
      </c>
      <c r="R28390" t="s">
        <v>1044</v>
      </c>
      <c r="S28390" t="s">
        <v>140</v>
      </c>
    </row>
    <row r="28391" spans="1:19" x14ac:dyDescent="0.35">
      <c r="A28391" t="s">
        <v>27</v>
      </c>
      <c r="B28391" t="s">
        <v>1129</v>
      </c>
      <c r="C28391">
        <v>7</v>
      </c>
      <c r="D28391" t="s">
        <v>47</v>
      </c>
      <c r="E28391" t="s">
        <v>140</v>
      </c>
      <c r="F28391" t="s">
        <v>140</v>
      </c>
      <c r="G28391" t="s">
        <v>140</v>
      </c>
      <c r="H28391" t="s">
        <v>140</v>
      </c>
      <c r="I28391" t="s">
        <v>140</v>
      </c>
      <c r="J28391" t="s">
        <v>140</v>
      </c>
      <c r="K28391" t="s">
        <v>140</v>
      </c>
      <c r="L28391" t="s">
        <v>140</v>
      </c>
      <c r="M28391" t="s">
        <v>140</v>
      </c>
      <c r="N28391" t="s">
        <v>140</v>
      </c>
      <c r="O28391" t="s">
        <v>140</v>
      </c>
      <c r="P28391" t="s">
        <v>140</v>
      </c>
      <c r="Q28391" t="s">
        <v>46</v>
      </c>
      <c r="R28391" t="s">
        <v>140</v>
      </c>
      <c r="S28391" t="s">
        <v>140</v>
      </c>
    </row>
    <row r="28392" spans="1:19" x14ac:dyDescent="0.35">
      <c r="A28392" t="s">
        <v>27</v>
      </c>
      <c r="B28392" t="s">
        <v>1130</v>
      </c>
      <c r="C28392">
        <v>171</v>
      </c>
      <c r="D28392" t="s">
        <v>1019</v>
      </c>
      <c r="E28392" t="s">
        <v>140</v>
      </c>
      <c r="F28392" t="s">
        <v>140</v>
      </c>
      <c r="G28392" t="s">
        <v>1021</v>
      </c>
      <c r="H28392" t="s">
        <v>140</v>
      </c>
      <c r="I28392" t="s">
        <v>140</v>
      </c>
      <c r="J28392" t="s">
        <v>140</v>
      </c>
      <c r="K28392" t="s">
        <v>140</v>
      </c>
      <c r="L28392" t="s">
        <v>140</v>
      </c>
      <c r="M28392" t="s">
        <v>140</v>
      </c>
      <c r="N28392" t="s">
        <v>1016</v>
      </c>
      <c r="O28392" t="s">
        <v>1043</v>
      </c>
      <c r="P28392" t="s">
        <v>660</v>
      </c>
      <c r="Q28392" t="s">
        <v>130</v>
      </c>
      <c r="R28392" t="s">
        <v>1054</v>
      </c>
      <c r="S28392" t="s">
        <v>140</v>
      </c>
    </row>
    <row r="28393" spans="1:19" x14ac:dyDescent="0.35">
      <c r="A28393" t="s">
        <v>27</v>
      </c>
      <c r="B28393" t="s">
        <v>1131</v>
      </c>
      <c r="C28393">
        <v>26</v>
      </c>
      <c r="D28393" t="s">
        <v>1066</v>
      </c>
      <c r="E28393" t="s">
        <v>140</v>
      </c>
      <c r="F28393" t="s">
        <v>140</v>
      </c>
      <c r="G28393" t="s">
        <v>140</v>
      </c>
      <c r="H28393" t="s">
        <v>140</v>
      </c>
      <c r="I28393" t="s">
        <v>140</v>
      </c>
      <c r="J28393" t="s">
        <v>140</v>
      </c>
      <c r="K28393" t="s">
        <v>140</v>
      </c>
      <c r="L28393" t="s">
        <v>140</v>
      </c>
      <c r="M28393" t="s">
        <v>140</v>
      </c>
      <c r="N28393" t="s">
        <v>140</v>
      </c>
      <c r="O28393" t="s">
        <v>140</v>
      </c>
      <c r="P28393" t="s">
        <v>875</v>
      </c>
      <c r="Q28393" t="s">
        <v>1112</v>
      </c>
      <c r="R28393" t="s">
        <v>140</v>
      </c>
      <c r="S28393" t="s">
        <v>140</v>
      </c>
    </row>
    <row r="28394" spans="1:19" x14ac:dyDescent="0.35">
      <c r="A28394" t="s">
        <v>28</v>
      </c>
      <c r="B28394" t="s">
        <v>1129</v>
      </c>
      <c r="C28394">
        <v>34</v>
      </c>
      <c r="D28394" t="s">
        <v>977</v>
      </c>
      <c r="E28394" t="s">
        <v>140</v>
      </c>
      <c r="F28394" t="s">
        <v>1050</v>
      </c>
      <c r="G28394" t="s">
        <v>140</v>
      </c>
      <c r="H28394" t="s">
        <v>140</v>
      </c>
      <c r="I28394" t="s">
        <v>140</v>
      </c>
      <c r="J28394" t="s">
        <v>140</v>
      </c>
      <c r="K28394" t="s">
        <v>140</v>
      </c>
      <c r="L28394" t="s">
        <v>140</v>
      </c>
      <c r="M28394" t="s">
        <v>140</v>
      </c>
      <c r="N28394" t="s">
        <v>140</v>
      </c>
      <c r="O28394" t="s">
        <v>140</v>
      </c>
      <c r="P28394" t="s">
        <v>140</v>
      </c>
      <c r="Q28394" t="s">
        <v>1024</v>
      </c>
      <c r="R28394" t="s">
        <v>140</v>
      </c>
      <c r="S28394" t="s">
        <v>140</v>
      </c>
    </row>
    <row r="28395" spans="1:19" x14ac:dyDescent="0.35">
      <c r="A28395" t="s">
        <v>28</v>
      </c>
      <c r="B28395" t="s">
        <v>1130</v>
      </c>
      <c r="C28395">
        <v>147</v>
      </c>
      <c r="D28395" t="s">
        <v>718</v>
      </c>
      <c r="E28395" t="s">
        <v>140</v>
      </c>
      <c r="F28395" t="s">
        <v>140</v>
      </c>
      <c r="G28395" t="s">
        <v>140</v>
      </c>
      <c r="H28395" t="s">
        <v>140</v>
      </c>
      <c r="I28395" t="s">
        <v>140</v>
      </c>
      <c r="J28395" t="s">
        <v>140</v>
      </c>
      <c r="K28395" t="s">
        <v>140</v>
      </c>
      <c r="L28395" t="s">
        <v>140</v>
      </c>
      <c r="M28395" t="s">
        <v>140</v>
      </c>
      <c r="N28395" t="s">
        <v>140</v>
      </c>
      <c r="O28395" t="s">
        <v>1066</v>
      </c>
      <c r="P28395" t="s">
        <v>1004</v>
      </c>
      <c r="Q28395" t="s">
        <v>531</v>
      </c>
      <c r="R28395" t="s">
        <v>1013</v>
      </c>
      <c r="S28395" t="s">
        <v>775</v>
      </c>
    </row>
    <row r="28396" spans="1:19" x14ac:dyDescent="0.35">
      <c r="A28396" t="s">
        <v>28</v>
      </c>
      <c r="B28396" t="s">
        <v>1131</v>
      </c>
      <c r="C28396">
        <v>26</v>
      </c>
      <c r="D28396" t="s">
        <v>847</v>
      </c>
      <c r="E28396" t="s">
        <v>140</v>
      </c>
      <c r="F28396" t="s">
        <v>140</v>
      </c>
      <c r="G28396" t="s">
        <v>140</v>
      </c>
      <c r="H28396" t="s">
        <v>140</v>
      </c>
      <c r="I28396" t="s">
        <v>140</v>
      </c>
      <c r="J28396" t="s">
        <v>140</v>
      </c>
      <c r="K28396" t="s">
        <v>140</v>
      </c>
      <c r="L28396" t="s">
        <v>140</v>
      </c>
      <c r="M28396" t="s">
        <v>140</v>
      </c>
      <c r="N28396" t="s">
        <v>903</v>
      </c>
      <c r="O28396" t="s">
        <v>140</v>
      </c>
      <c r="P28396" t="s">
        <v>903</v>
      </c>
      <c r="Q28396" t="s">
        <v>905</v>
      </c>
      <c r="R28396" t="s">
        <v>140</v>
      </c>
      <c r="S28396" t="s">
        <v>140</v>
      </c>
    </row>
    <row r="28397" spans="1:19" x14ac:dyDescent="0.35">
      <c r="A28397" t="s">
        <v>29</v>
      </c>
      <c r="B28397" t="s">
        <v>1129</v>
      </c>
      <c r="C28397">
        <v>12</v>
      </c>
      <c r="D28397" t="s">
        <v>140</v>
      </c>
      <c r="E28397" t="s">
        <v>140</v>
      </c>
      <c r="F28397" t="s">
        <v>140</v>
      </c>
      <c r="G28397" t="s">
        <v>574</v>
      </c>
      <c r="H28397" t="s">
        <v>574</v>
      </c>
      <c r="I28397" t="s">
        <v>140</v>
      </c>
      <c r="J28397" t="s">
        <v>140</v>
      </c>
      <c r="K28397" t="s">
        <v>574</v>
      </c>
      <c r="L28397" t="s">
        <v>140</v>
      </c>
      <c r="M28397" t="s">
        <v>140</v>
      </c>
      <c r="N28397" t="s">
        <v>140</v>
      </c>
      <c r="O28397" t="s">
        <v>574</v>
      </c>
      <c r="P28397" t="s">
        <v>131</v>
      </c>
      <c r="Q28397" t="s">
        <v>570</v>
      </c>
      <c r="R28397" t="s">
        <v>140</v>
      </c>
      <c r="S28397" t="s">
        <v>140</v>
      </c>
    </row>
    <row r="28398" spans="1:19" x14ac:dyDescent="0.35">
      <c r="A28398" t="s">
        <v>29</v>
      </c>
      <c r="B28398" t="s">
        <v>1130</v>
      </c>
      <c r="C28398">
        <v>172</v>
      </c>
      <c r="D28398" t="s">
        <v>1014</v>
      </c>
      <c r="E28398" t="s">
        <v>140</v>
      </c>
      <c r="F28398" t="s">
        <v>140</v>
      </c>
      <c r="G28398" t="s">
        <v>1058</v>
      </c>
      <c r="H28398" t="s">
        <v>140</v>
      </c>
      <c r="I28398" t="s">
        <v>140</v>
      </c>
      <c r="J28398" t="s">
        <v>140</v>
      </c>
      <c r="K28398" t="s">
        <v>140</v>
      </c>
      <c r="L28398" t="s">
        <v>140</v>
      </c>
      <c r="M28398" t="s">
        <v>140</v>
      </c>
      <c r="N28398" t="s">
        <v>140</v>
      </c>
      <c r="O28398" t="s">
        <v>140</v>
      </c>
      <c r="P28398" t="s">
        <v>949</v>
      </c>
      <c r="Q28398" t="s">
        <v>514</v>
      </c>
      <c r="R28398" t="s">
        <v>140</v>
      </c>
      <c r="S28398" t="s">
        <v>140</v>
      </c>
    </row>
    <row r="28399" spans="1:19" x14ac:dyDescent="0.35">
      <c r="A28399" t="s">
        <v>29</v>
      </c>
      <c r="B28399" t="s">
        <v>1131</v>
      </c>
      <c r="C28399">
        <v>20</v>
      </c>
      <c r="D28399" t="s">
        <v>140</v>
      </c>
      <c r="E28399" t="s">
        <v>140</v>
      </c>
      <c r="F28399" t="s">
        <v>140</v>
      </c>
      <c r="G28399" t="s">
        <v>140</v>
      </c>
      <c r="H28399" t="s">
        <v>140</v>
      </c>
      <c r="I28399" t="s">
        <v>140</v>
      </c>
      <c r="J28399" t="s">
        <v>140</v>
      </c>
      <c r="K28399" t="s">
        <v>140</v>
      </c>
      <c r="L28399" t="s">
        <v>140</v>
      </c>
      <c r="M28399" t="s">
        <v>140</v>
      </c>
      <c r="N28399" t="s">
        <v>140</v>
      </c>
      <c r="O28399" t="s">
        <v>1057</v>
      </c>
      <c r="P28399" t="s">
        <v>140</v>
      </c>
      <c r="Q28399" t="s">
        <v>1115</v>
      </c>
      <c r="R28399" t="s">
        <v>140</v>
      </c>
      <c r="S28399" t="s">
        <v>140</v>
      </c>
    </row>
    <row r="28400" spans="1:19" x14ac:dyDescent="0.35">
      <c r="A28400" t="s">
        <v>30</v>
      </c>
      <c r="B28400" t="s">
        <v>1129</v>
      </c>
      <c r="C28400">
        <v>13</v>
      </c>
      <c r="D28400" t="s">
        <v>140</v>
      </c>
      <c r="E28400" t="s">
        <v>140</v>
      </c>
      <c r="F28400" t="s">
        <v>140</v>
      </c>
      <c r="G28400" t="s">
        <v>140</v>
      </c>
      <c r="H28400" t="s">
        <v>140</v>
      </c>
      <c r="I28400" t="s">
        <v>140</v>
      </c>
      <c r="J28400" t="s">
        <v>140</v>
      </c>
      <c r="K28400" t="s">
        <v>140</v>
      </c>
      <c r="L28400" t="s">
        <v>140</v>
      </c>
      <c r="M28400" t="s">
        <v>140</v>
      </c>
      <c r="N28400" t="s">
        <v>140</v>
      </c>
      <c r="O28400" t="s">
        <v>140</v>
      </c>
      <c r="P28400" t="s">
        <v>140</v>
      </c>
      <c r="Q28400" t="s">
        <v>177</v>
      </c>
      <c r="R28400" t="s">
        <v>140</v>
      </c>
      <c r="S28400" t="s">
        <v>140</v>
      </c>
    </row>
    <row r="28401" spans="1:19" x14ac:dyDescent="0.35">
      <c r="A28401" t="s">
        <v>30</v>
      </c>
      <c r="B28401" t="s">
        <v>1130</v>
      </c>
      <c r="C28401">
        <v>167</v>
      </c>
      <c r="D28401" t="s">
        <v>1013</v>
      </c>
      <c r="E28401" t="s">
        <v>140</v>
      </c>
      <c r="F28401" t="s">
        <v>140</v>
      </c>
      <c r="G28401" t="s">
        <v>775</v>
      </c>
      <c r="H28401" t="s">
        <v>140</v>
      </c>
      <c r="I28401" t="s">
        <v>140</v>
      </c>
      <c r="J28401" t="s">
        <v>140</v>
      </c>
      <c r="K28401" t="s">
        <v>140</v>
      </c>
      <c r="L28401" t="s">
        <v>140</v>
      </c>
      <c r="M28401" t="s">
        <v>140</v>
      </c>
      <c r="N28401" t="s">
        <v>1013</v>
      </c>
      <c r="O28401" t="s">
        <v>919</v>
      </c>
      <c r="P28401" t="s">
        <v>1064</v>
      </c>
      <c r="Q28401" t="s">
        <v>132</v>
      </c>
      <c r="R28401" t="s">
        <v>140</v>
      </c>
      <c r="S28401" t="s">
        <v>1013</v>
      </c>
    </row>
    <row r="28402" spans="1:19" x14ac:dyDescent="0.35">
      <c r="A28402" t="s">
        <v>30</v>
      </c>
      <c r="B28402" t="s">
        <v>1131</v>
      </c>
      <c r="C28402">
        <v>22</v>
      </c>
      <c r="D28402" t="s">
        <v>140</v>
      </c>
      <c r="E28402" t="s">
        <v>140</v>
      </c>
      <c r="F28402" t="s">
        <v>140</v>
      </c>
      <c r="G28402" t="s">
        <v>140</v>
      </c>
      <c r="H28402" t="s">
        <v>140</v>
      </c>
      <c r="I28402" t="s">
        <v>140</v>
      </c>
      <c r="J28402" t="s">
        <v>140</v>
      </c>
      <c r="K28402" t="s">
        <v>140</v>
      </c>
      <c r="L28402" t="s">
        <v>140</v>
      </c>
      <c r="M28402" t="s">
        <v>140</v>
      </c>
      <c r="N28402" t="s">
        <v>140</v>
      </c>
      <c r="O28402" t="s">
        <v>140</v>
      </c>
      <c r="P28402" t="s">
        <v>140</v>
      </c>
      <c r="Q28402" t="s">
        <v>177</v>
      </c>
      <c r="R28402" t="s">
        <v>140</v>
      </c>
      <c r="S28402" t="s">
        <v>140</v>
      </c>
    </row>
    <row r="28403" spans="1:19" x14ac:dyDescent="0.35">
      <c r="A28403" t="s">
        <v>31</v>
      </c>
      <c r="B28403" t="s">
        <v>1129</v>
      </c>
      <c r="C28403">
        <v>28</v>
      </c>
      <c r="D28403" t="s">
        <v>220</v>
      </c>
      <c r="E28403" t="s">
        <v>801</v>
      </c>
      <c r="F28403" t="s">
        <v>1045</v>
      </c>
      <c r="G28403" t="s">
        <v>1047</v>
      </c>
      <c r="H28403" t="s">
        <v>140</v>
      </c>
      <c r="I28403" t="s">
        <v>140</v>
      </c>
      <c r="J28403" t="s">
        <v>999</v>
      </c>
      <c r="K28403" t="s">
        <v>140</v>
      </c>
      <c r="L28403" t="s">
        <v>140</v>
      </c>
      <c r="M28403" t="s">
        <v>140</v>
      </c>
      <c r="N28403" t="s">
        <v>140</v>
      </c>
      <c r="O28403" t="s">
        <v>1047</v>
      </c>
      <c r="P28403" t="s">
        <v>1021</v>
      </c>
      <c r="Q28403" t="s">
        <v>546</v>
      </c>
      <c r="R28403" t="s">
        <v>140</v>
      </c>
      <c r="S28403" t="s">
        <v>140</v>
      </c>
    </row>
    <row r="28404" spans="1:19" x14ac:dyDescent="0.35">
      <c r="A28404" t="s">
        <v>31</v>
      </c>
      <c r="B28404" t="s">
        <v>1130</v>
      </c>
      <c r="C28404">
        <v>101</v>
      </c>
      <c r="D28404" t="s">
        <v>670</v>
      </c>
      <c r="E28404" t="s">
        <v>801</v>
      </c>
      <c r="F28404" t="s">
        <v>1053</v>
      </c>
      <c r="G28404" t="s">
        <v>140</v>
      </c>
      <c r="H28404" t="s">
        <v>140</v>
      </c>
      <c r="I28404" t="s">
        <v>140</v>
      </c>
      <c r="J28404" t="s">
        <v>1098</v>
      </c>
      <c r="K28404" t="s">
        <v>140</v>
      </c>
      <c r="L28404" t="s">
        <v>140</v>
      </c>
      <c r="M28404" t="s">
        <v>140</v>
      </c>
      <c r="N28404" t="s">
        <v>140</v>
      </c>
      <c r="O28404" t="s">
        <v>1045</v>
      </c>
      <c r="P28404" t="s">
        <v>1017</v>
      </c>
      <c r="Q28404" t="s">
        <v>671</v>
      </c>
      <c r="R28404" t="s">
        <v>140</v>
      </c>
      <c r="S28404" t="s">
        <v>140</v>
      </c>
    </row>
    <row r="28405" spans="1:19" x14ac:dyDescent="0.35">
      <c r="A28405" t="s">
        <v>31</v>
      </c>
      <c r="B28405" t="s">
        <v>1131</v>
      </c>
      <c r="C28405">
        <v>78</v>
      </c>
      <c r="D28405" t="s">
        <v>793</v>
      </c>
      <c r="E28405" t="s">
        <v>741</v>
      </c>
      <c r="F28405" t="s">
        <v>517</v>
      </c>
      <c r="G28405" t="s">
        <v>345</v>
      </c>
      <c r="H28405" t="s">
        <v>140</v>
      </c>
      <c r="I28405" t="s">
        <v>140</v>
      </c>
      <c r="J28405" t="s">
        <v>1054</v>
      </c>
      <c r="K28405" t="s">
        <v>1073</v>
      </c>
      <c r="L28405" t="s">
        <v>140</v>
      </c>
      <c r="M28405" t="s">
        <v>140</v>
      </c>
      <c r="N28405" t="s">
        <v>140</v>
      </c>
      <c r="O28405" t="s">
        <v>1095</v>
      </c>
      <c r="P28405" t="s">
        <v>1014</v>
      </c>
      <c r="Q28405" t="s">
        <v>521</v>
      </c>
      <c r="R28405" t="s">
        <v>140</v>
      </c>
      <c r="S28405" t="s">
        <v>1014</v>
      </c>
    </row>
    <row r="28406" spans="1:19" x14ac:dyDescent="0.35">
      <c r="A28406" t="s">
        <v>32</v>
      </c>
      <c r="B28406" t="s">
        <v>1129</v>
      </c>
      <c r="C28406">
        <v>694</v>
      </c>
      <c r="D28406" t="s">
        <v>650</v>
      </c>
      <c r="E28406" t="s">
        <v>1021</v>
      </c>
      <c r="F28406" t="s">
        <v>1063</v>
      </c>
      <c r="G28406" t="s">
        <v>1016</v>
      </c>
      <c r="H28406" t="s">
        <v>1022</v>
      </c>
      <c r="I28406" t="s">
        <v>140</v>
      </c>
      <c r="J28406" t="s">
        <v>1022</v>
      </c>
      <c r="K28406" t="s">
        <v>1010</v>
      </c>
      <c r="L28406" t="s">
        <v>140</v>
      </c>
      <c r="M28406" t="s">
        <v>140</v>
      </c>
      <c r="N28406" t="s">
        <v>1008</v>
      </c>
      <c r="O28406" t="s">
        <v>1050</v>
      </c>
      <c r="P28406" t="s">
        <v>1055</v>
      </c>
      <c r="Q28406" t="s">
        <v>505</v>
      </c>
      <c r="R28406" t="s">
        <v>1014</v>
      </c>
      <c r="S28406" t="s">
        <v>1010</v>
      </c>
    </row>
    <row r="28407" spans="1:19" x14ac:dyDescent="0.35">
      <c r="A28407" t="s">
        <v>32</v>
      </c>
      <c r="B28407" t="s">
        <v>1130</v>
      </c>
      <c r="C28407">
        <v>3310</v>
      </c>
      <c r="D28407" t="s">
        <v>443</v>
      </c>
      <c r="E28407" t="s">
        <v>1013</v>
      </c>
      <c r="F28407" t="s">
        <v>1016</v>
      </c>
      <c r="G28407" t="s">
        <v>1009</v>
      </c>
      <c r="H28407" t="s">
        <v>140</v>
      </c>
      <c r="I28407" t="s">
        <v>1022</v>
      </c>
      <c r="J28407" t="s">
        <v>1010</v>
      </c>
      <c r="K28407" t="s">
        <v>1013</v>
      </c>
      <c r="L28407" t="s">
        <v>140</v>
      </c>
      <c r="M28407" t="s">
        <v>1022</v>
      </c>
      <c r="N28407" t="s">
        <v>1022</v>
      </c>
      <c r="O28407" t="s">
        <v>1058</v>
      </c>
      <c r="P28407" t="s">
        <v>954</v>
      </c>
      <c r="Q28407" t="s">
        <v>653</v>
      </c>
      <c r="R28407" t="s">
        <v>1009</v>
      </c>
      <c r="S28407" t="s">
        <v>1010</v>
      </c>
    </row>
    <row r="28408" spans="1:19" x14ac:dyDescent="0.35">
      <c r="A28408" t="s">
        <v>32</v>
      </c>
      <c r="B28408" t="s">
        <v>1131</v>
      </c>
      <c r="C28408">
        <v>926</v>
      </c>
      <c r="D28408" t="s">
        <v>296</v>
      </c>
      <c r="E28408" t="s">
        <v>1011</v>
      </c>
      <c r="F28408" t="s">
        <v>1017</v>
      </c>
      <c r="G28408" t="s">
        <v>1009</v>
      </c>
      <c r="H28408" t="s">
        <v>140</v>
      </c>
      <c r="I28408" t="s">
        <v>140</v>
      </c>
      <c r="J28408" t="s">
        <v>1013</v>
      </c>
      <c r="K28408" t="s">
        <v>775</v>
      </c>
      <c r="L28408" t="s">
        <v>140</v>
      </c>
      <c r="M28408" t="s">
        <v>140</v>
      </c>
      <c r="N28408" t="s">
        <v>1008</v>
      </c>
      <c r="O28408" t="s">
        <v>1007</v>
      </c>
      <c r="P28408" t="s">
        <v>971</v>
      </c>
      <c r="Q28408" t="s">
        <v>439</v>
      </c>
      <c r="R28408" t="s">
        <v>1009</v>
      </c>
      <c r="S28408" t="s">
        <v>1022</v>
      </c>
    </row>
    <row r="28410" spans="1:19" x14ac:dyDescent="0.35">
      <c r="A28410" t="s">
        <v>2177</v>
      </c>
    </row>
    <row r="28411" spans="1:19" x14ac:dyDescent="0.35">
      <c r="A28411" t="s">
        <v>2</v>
      </c>
      <c r="B28411" t="s">
        <v>1150</v>
      </c>
      <c r="C28411" t="s">
        <v>3</v>
      </c>
      <c r="D28411" t="s">
        <v>2165</v>
      </c>
      <c r="E28411" t="s">
        <v>2166</v>
      </c>
      <c r="F28411" t="s">
        <v>2167</v>
      </c>
      <c r="G28411" t="s">
        <v>2168</v>
      </c>
      <c r="H28411" t="s">
        <v>2169</v>
      </c>
      <c r="I28411" t="s">
        <v>2170</v>
      </c>
      <c r="J28411" t="s">
        <v>2171</v>
      </c>
      <c r="K28411" t="s">
        <v>2143</v>
      </c>
      <c r="L28411" t="s">
        <v>2145</v>
      </c>
      <c r="M28411" t="s">
        <v>2146</v>
      </c>
      <c r="N28411" t="s">
        <v>2172</v>
      </c>
      <c r="O28411" t="s">
        <v>2173</v>
      </c>
      <c r="P28411" t="s">
        <v>1032</v>
      </c>
      <c r="Q28411" t="s">
        <v>2174</v>
      </c>
      <c r="R28411" t="s">
        <v>1042</v>
      </c>
      <c r="S28411" t="s">
        <v>136</v>
      </c>
    </row>
    <row r="28412" spans="1:19" x14ac:dyDescent="0.35">
      <c r="A28412" t="s">
        <v>8</v>
      </c>
      <c r="B28412" t="s">
        <v>1151</v>
      </c>
      <c r="C28412">
        <v>133</v>
      </c>
      <c r="D28412" t="s">
        <v>766</v>
      </c>
      <c r="E28412" t="s">
        <v>1019</v>
      </c>
      <c r="F28412" t="s">
        <v>140</v>
      </c>
      <c r="G28412" t="s">
        <v>140</v>
      </c>
      <c r="H28412" t="s">
        <v>140</v>
      </c>
      <c r="I28412" t="s">
        <v>140</v>
      </c>
      <c r="J28412" t="s">
        <v>140</v>
      </c>
      <c r="K28412" t="s">
        <v>140</v>
      </c>
      <c r="L28412" t="s">
        <v>140</v>
      </c>
      <c r="M28412" t="s">
        <v>140</v>
      </c>
      <c r="N28412" t="s">
        <v>140</v>
      </c>
      <c r="O28412" t="s">
        <v>1014</v>
      </c>
      <c r="P28412" t="s">
        <v>1013</v>
      </c>
      <c r="Q28412" t="s">
        <v>621</v>
      </c>
      <c r="R28412" t="s">
        <v>140</v>
      </c>
      <c r="S28412" t="s">
        <v>140</v>
      </c>
    </row>
    <row r="28413" spans="1:19" x14ac:dyDescent="0.35">
      <c r="A28413" t="s">
        <v>8</v>
      </c>
      <c r="B28413" t="s">
        <v>1152</v>
      </c>
      <c r="C28413">
        <v>56</v>
      </c>
      <c r="D28413" t="s">
        <v>381</v>
      </c>
      <c r="E28413" t="s">
        <v>1014</v>
      </c>
      <c r="F28413" t="s">
        <v>140</v>
      </c>
      <c r="G28413" t="s">
        <v>140</v>
      </c>
      <c r="H28413" t="s">
        <v>140</v>
      </c>
      <c r="I28413" t="s">
        <v>140</v>
      </c>
      <c r="J28413" t="s">
        <v>140</v>
      </c>
      <c r="K28413" t="s">
        <v>939</v>
      </c>
      <c r="L28413" t="s">
        <v>140</v>
      </c>
      <c r="M28413" t="s">
        <v>140</v>
      </c>
      <c r="N28413" t="s">
        <v>140</v>
      </c>
      <c r="O28413" t="s">
        <v>775</v>
      </c>
      <c r="P28413" t="s">
        <v>527</v>
      </c>
      <c r="Q28413" t="s">
        <v>255</v>
      </c>
      <c r="R28413" t="s">
        <v>1098</v>
      </c>
      <c r="S28413" t="s">
        <v>140</v>
      </c>
    </row>
    <row r="28414" spans="1:19" x14ac:dyDescent="0.35">
      <c r="A28414" t="s">
        <v>8</v>
      </c>
      <c r="B28414" t="s">
        <v>339</v>
      </c>
      <c r="C28414">
        <v>15</v>
      </c>
      <c r="D28414" t="s">
        <v>412</v>
      </c>
      <c r="E28414" t="s">
        <v>140</v>
      </c>
      <c r="F28414" t="s">
        <v>140</v>
      </c>
      <c r="G28414" t="s">
        <v>140</v>
      </c>
      <c r="H28414" t="s">
        <v>140</v>
      </c>
      <c r="I28414" t="s">
        <v>140</v>
      </c>
      <c r="J28414" t="s">
        <v>140</v>
      </c>
      <c r="K28414" t="s">
        <v>140</v>
      </c>
      <c r="L28414" t="s">
        <v>140</v>
      </c>
      <c r="M28414" t="s">
        <v>140</v>
      </c>
      <c r="N28414" t="s">
        <v>140</v>
      </c>
      <c r="O28414" t="s">
        <v>1066</v>
      </c>
      <c r="P28414" t="s">
        <v>140</v>
      </c>
      <c r="Q28414" t="s">
        <v>410</v>
      </c>
      <c r="R28414" t="s">
        <v>140</v>
      </c>
      <c r="S28414" t="s">
        <v>140</v>
      </c>
    </row>
    <row r="28415" spans="1:19" x14ac:dyDescent="0.35">
      <c r="A28415" t="s">
        <v>9</v>
      </c>
      <c r="B28415" t="s">
        <v>1151</v>
      </c>
      <c r="C28415">
        <v>122</v>
      </c>
      <c r="D28415" t="s">
        <v>1073</v>
      </c>
      <c r="E28415" t="s">
        <v>140</v>
      </c>
      <c r="F28415" t="s">
        <v>140</v>
      </c>
      <c r="G28415" t="s">
        <v>140</v>
      </c>
      <c r="H28415" t="s">
        <v>140</v>
      </c>
      <c r="I28415" t="s">
        <v>140</v>
      </c>
      <c r="J28415" t="s">
        <v>140</v>
      </c>
      <c r="K28415" t="s">
        <v>1058</v>
      </c>
      <c r="L28415" t="s">
        <v>140</v>
      </c>
      <c r="M28415" t="s">
        <v>140</v>
      </c>
      <c r="N28415" t="s">
        <v>140</v>
      </c>
      <c r="O28415" t="s">
        <v>140</v>
      </c>
      <c r="P28415" t="s">
        <v>1066</v>
      </c>
      <c r="Q28415" t="s">
        <v>800</v>
      </c>
      <c r="R28415" t="s">
        <v>140</v>
      </c>
      <c r="S28415" t="s">
        <v>140</v>
      </c>
    </row>
    <row r="28416" spans="1:19" x14ac:dyDescent="0.35">
      <c r="A28416" t="s">
        <v>9</v>
      </c>
      <c r="B28416" t="s">
        <v>1152</v>
      </c>
      <c r="C28416">
        <v>67</v>
      </c>
      <c r="D28416" t="s">
        <v>824</v>
      </c>
      <c r="E28416" t="s">
        <v>140</v>
      </c>
      <c r="F28416" t="s">
        <v>140</v>
      </c>
      <c r="G28416" t="s">
        <v>140</v>
      </c>
      <c r="H28416" t="s">
        <v>140</v>
      </c>
      <c r="I28416" t="s">
        <v>140</v>
      </c>
      <c r="J28416" t="s">
        <v>140</v>
      </c>
      <c r="K28416" t="s">
        <v>140</v>
      </c>
      <c r="L28416" t="s">
        <v>140</v>
      </c>
      <c r="M28416" t="s">
        <v>140</v>
      </c>
      <c r="N28416" t="s">
        <v>140</v>
      </c>
      <c r="O28416" t="s">
        <v>1058</v>
      </c>
      <c r="P28416" t="s">
        <v>775</v>
      </c>
      <c r="Q28416" t="s">
        <v>1161</v>
      </c>
      <c r="R28416" t="s">
        <v>140</v>
      </c>
      <c r="S28416" t="s">
        <v>140</v>
      </c>
    </row>
    <row r="28417" spans="1:19" x14ac:dyDescent="0.35">
      <c r="A28417" t="s">
        <v>9</v>
      </c>
      <c r="B28417" t="s">
        <v>339</v>
      </c>
      <c r="C28417">
        <v>12</v>
      </c>
      <c r="D28417" t="s">
        <v>801</v>
      </c>
      <c r="E28417" t="s">
        <v>140</v>
      </c>
      <c r="F28417" t="s">
        <v>140</v>
      </c>
      <c r="G28417" t="s">
        <v>140</v>
      </c>
      <c r="H28417" t="s">
        <v>140</v>
      </c>
      <c r="I28417" t="s">
        <v>140</v>
      </c>
      <c r="J28417" t="s">
        <v>140</v>
      </c>
      <c r="K28417" t="s">
        <v>140</v>
      </c>
      <c r="L28417" t="s">
        <v>140</v>
      </c>
      <c r="M28417" t="s">
        <v>140</v>
      </c>
      <c r="N28417" t="s">
        <v>140</v>
      </c>
      <c r="O28417" t="s">
        <v>140</v>
      </c>
      <c r="P28417" t="s">
        <v>140</v>
      </c>
      <c r="Q28417" t="s">
        <v>800</v>
      </c>
      <c r="R28417" t="s">
        <v>140</v>
      </c>
      <c r="S28417" t="s">
        <v>140</v>
      </c>
    </row>
    <row r="28418" spans="1:19" x14ac:dyDescent="0.35">
      <c r="A28418" t="s">
        <v>10</v>
      </c>
      <c r="B28418" t="s">
        <v>1151</v>
      </c>
      <c r="C28418">
        <v>130</v>
      </c>
      <c r="D28418" t="s">
        <v>801</v>
      </c>
      <c r="E28418" t="s">
        <v>1021</v>
      </c>
      <c r="F28418" t="s">
        <v>140</v>
      </c>
      <c r="G28418" t="s">
        <v>1014</v>
      </c>
      <c r="H28418" t="s">
        <v>140</v>
      </c>
      <c r="I28418" t="s">
        <v>140</v>
      </c>
      <c r="J28418" t="s">
        <v>140</v>
      </c>
      <c r="K28418" t="s">
        <v>140</v>
      </c>
      <c r="L28418" t="s">
        <v>140</v>
      </c>
      <c r="M28418" t="s">
        <v>140</v>
      </c>
      <c r="N28418" t="s">
        <v>140</v>
      </c>
      <c r="O28418" t="s">
        <v>1019</v>
      </c>
      <c r="P28418" t="s">
        <v>140</v>
      </c>
      <c r="Q28418" t="s">
        <v>998</v>
      </c>
      <c r="R28418" t="s">
        <v>140</v>
      </c>
      <c r="S28418" t="s">
        <v>140</v>
      </c>
    </row>
    <row r="28419" spans="1:19" x14ac:dyDescent="0.35">
      <c r="A28419" t="s">
        <v>10</v>
      </c>
      <c r="B28419" t="s">
        <v>1152</v>
      </c>
      <c r="C28419">
        <v>67</v>
      </c>
      <c r="D28419" t="s">
        <v>115</v>
      </c>
      <c r="E28419" t="s">
        <v>140</v>
      </c>
      <c r="F28419" t="s">
        <v>140</v>
      </c>
      <c r="G28419" t="s">
        <v>140</v>
      </c>
      <c r="H28419" t="s">
        <v>140</v>
      </c>
      <c r="I28419" t="s">
        <v>140</v>
      </c>
      <c r="J28419" t="s">
        <v>140</v>
      </c>
      <c r="K28419" t="s">
        <v>1009</v>
      </c>
      <c r="L28419" t="s">
        <v>140</v>
      </c>
      <c r="M28419" t="s">
        <v>140</v>
      </c>
      <c r="N28419" t="s">
        <v>140</v>
      </c>
      <c r="O28419" t="s">
        <v>140</v>
      </c>
      <c r="P28419" t="s">
        <v>664</v>
      </c>
      <c r="Q28419" t="s">
        <v>413</v>
      </c>
      <c r="R28419" t="s">
        <v>1011</v>
      </c>
      <c r="S28419" t="s">
        <v>140</v>
      </c>
    </row>
    <row r="28420" spans="1:19" x14ac:dyDescent="0.35">
      <c r="A28420" t="s">
        <v>10</v>
      </c>
      <c r="B28420" t="s">
        <v>339</v>
      </c>
      <c r="C28420">
        <v>11</v>
      </c>
      <c r="D28420" t="s">
        <v>940</v>
      </c>
      <c r="E28420" t="s">
        <v>140</v>
      </c>
      <c r="F28420" t="s">
        <v>140</v>
      </c>
      <c r="G28420" t="s">
        <v>940</v>
      </c>
      <c r="H28420" t="s">
        <v>140</v>
      </c>
      <c r="I28420" t="s">
        <v>140</v>
      </c>
      <c r="J28420" t="s">
        <v>140</v>
      </c>
      <c r="K28420" t="s">
        <v>140</v>
      </c>
      <c r="L28420" t="s">
        <v>140</v>
      </c>
      <c r="M28420" t="s">
        <v>140</v>
      </c>
      <c r="N28420" t="s">
        <v>140</v>
      </c>
      <c r="O28420" t="s">
        <v>140</v>
      </c>
      <c r="P28420" t="s">
        <v>140</v>
      </c>
      <c r="Q28420" t="s">
        <v>1168</v>
      </c>
      <c r="R28420" t="s">
        <v>140</v>
      </c>
      <c r="S28420" t="s">
        <v>140</v>
      </c>
    </row>
    <row r="28421" spans="1:19" x14ac:dyDescent="0.35">
      <c r="A28421" t="s">
        <v>11</v>
      </c>
      <c r="B28421" t="s">
        <v>1151</v>
      </c>
      <c r="C28421">
        <v>134</v>
      </c>
      <c r="D28421" t="s">
        <v>741</v>
      </c>
      <c r="E28421" t="s">
        <v>1063</v>
      </c>
      <c r="F28421" t="s">
        <v>1009</v>
      </c>
      <c r="G28421" t="s">
        <v>140</v>
      </c>
      <c r="H28421" t="s">
        <v>140</v>
      </c>
      <c r="I28421" t="s">
        <v>140</v>
      </c>
      <c r="J28421" t="s">
        <v>140</v>
      </c>
      <c r="K28421" t="s">
        <v>140</v>
      </c>
      <c r="L28421" t="s">
        <v>140</v>
      </c>
      <c r="M28421" t="s">
        <v>140</v>
      </c>
      <c r="N28421" t="s">
        <v>140</v>
      </c>
      <c r="O28421" t="s">
        <v>971</v>
      </c>
      <c r="P28421" t="s">
        <v>1058</v>
      </c>
      <c r="Q28421" t="s">
        <v>191</v>
      </c>
      <c r="R28421" t="s">
        <v>140</v>
      </c>
      <c r="S28421" t="s">
        <v>140</v>
      </c>
    </row>
    <row r="28422" spans="1:19" x14ac:dyDescent="0.35">
      <c r="A28422" t="s">
        <v>11</v>
      </c>
      <c r="B28422" t="s">
        <v>1152</v>
      </c>
      <c r="C28422">
        <v>57</v>
      </c>
      <c r="D28422" t="s">
        <v>1154</v>
      </c>
      <c r="E28422" t="s">
        <v>140</v>
      </c>
      <c r="F28422" t="s">
        <v>140</v>
      </c>
      <c r="G28422" t="s">
        <v>140</v>
      </c>
      <c r="H28422" t="s">
        <v>140</v>
      </c>
      <c r="I28422" t="s">
        <v>140</v>
      </c>
      <c r="J28422" t="s">
        <v>140</v>
      </c>
      <c r="K28422" t="s">
        <v>140</v>
      </c>
      <c r="L28422" t="s">
        <v>140</v>
      </c>
      <c r="M28422" t="s">
        <v>140</v>
      </c>
      <c r="N28422" t="s">
        <v>140</v>
      </c>
      <c r="O28422" t="s">
        <v>1051</v>
      </c>
      <c r="P28422" t="s">
        <v>1012</v>
      </c>
      <c r="Q28422" t="s">
        <v>876</v>
      </c>
      <c r="R28422" t="s">
        <v>140</v>
      </c>
      <c r="S28422" t="s">
        <v>140</v>
      </c>
    </row>
    <row r="28423" spans="1:19" x14ac:dyDescent="0.35">
      <c r="A28423" t="s">
        <v>11</v>
      </c>
      <c r="B28423" t="s">
        <v>339</v>
      </c>
      <c r="C28423">
        <v>15</v>
      </c>
      <c r="D28423" t="s">
        <v>999</v>
      </c>
      <c r="E28423" t="s">
        <v>140</v>
      </c>
      <c r="F28423" t="s">
        <v>140</v>
      </c>
      <c r="G28423" t="s">
        <v>140</v>
      </c>
      <c r="H28423" t="s">
        <v>140</v>
      </c>
      <c r="I28423" t="s">
        <v>140</v>
      </c>
      <c r="J28423" t="s">
        <v>140</v>
      </c>
      <c r="K28423" t="s">
        <v>140</v>
      </c>
      <c r="L28423" t="s">
        <v>140</v>
      </c>
      <c r="M28423" t="s">
        <v>140</v>
      </c>
      <c r="N28423" t="s">
        <v>140</v>
      </c>
      <c r="O28423" t="s">
        <v>1052</v>
      </c>
      <c r="P28423" t="s">
        <v>140</v>
      </c>
      <c r="Q28423" t="s">
        <v>998</v>
      </c>
      <c r="R28423" t="s">
        <v>140</v>
      </c>
      <c r="S28423" t="s">
        <v>140</v>
      </c>
    </row>
    <row r="28424" spans="1:19" x14ac:dyDescent="0.35">
      <c r="A28424" t="s">
        <v>12</v>
      </c>
      <c r="B28424" t="s">
        <v>1151</v>
      </c>
      <c r="C28424">
        <v>129</v>
      </c>
      <c r="D28424" t="s">
        <v>245</v>
      </c>
      <c r="E28424" t="s">
        <v>140</v>
      </c>
      <c r="F28424" t="s">
        <v>1063</v>
      </c>
      <c r="G28424" t="s">
        <v>1063</v>
      </c>
      <c r="H28424" t="s">
        <v>140</v>
      </c>
      <c r="I28424" t="s">
        <v>140</v>
      </c>
      <c r="J28424" t="s">
        <v>1022</v>
      </c>
      <c r="K28424" t="s">
        <v>1063</v>
      </c>
      <c r="L28424" t="s">
        <v>140</v>
      </c>
      <c r="M28424" t="s">
        <v>140</v>
      </c>
      <c r="N28424" t="s">
        <v>140</v>
      </c>
      <c r="O28424" t="s">
        <v>939</v>
      </c>
      <c r="P28424" t="s">
        <v>971</v>
      </c>
      <c r="Q28424" t="s">
        <v>407</v>
      </c>
      <c r="R28424" t="s">
        <v>140</v>
      </c>
      <c r="S28424" t="s">
        <v>1063</v>
      </c>
    </row>
    <row r="28425" spans="1:19" x14ac:dyDescent="0.35">
      <c r="A28425" t="s">
        <v>12</v>
      </c>
      <c r="B28425" t="s">
        <v>1152</v>
      </c>
      <c r="C28425">
        <v>57</v>
      </c>
      <c r="D28425" t="s">
        <v>910</v>
      </c>
      <c r="E28425" t="s">
        <v>1064</v>
      </c>
      <c r="F28425" t="s">
        <v>1050</v>
      </c>
      <c r="G28425" t="s">
        <v>140</v>
      </c>
      <c r="H28425" t="s">
        <v>140</v>
      </c>
      <c r="I28425" t="s">
        <v>140</v>
      </c>
      <c r="J28425" t="s">
        <v>140</v>
      </c>
      <c r="K28425" t="s">
        <v>140</v>
      </c>
      <c r="L28425" t="s">
        <v>140</v>
      </c>
      <c r="M28425" t="s">
        <v>140</v>
      </c>
      <c r="N28425" t="s">
        <v>140</v>
      </c>
      <c r="O28425" t="s">
        <v>869</v>
      </c>
      <c r="P28425" t="s">
        <v>1050</v>
      </c>
      <c r="Q28425" t="s">
        <v>479</v>
      </c>
      <c r="R28425" t="s">
        <v>1019</v>
      </c>
      <c r="S28425" t="s">
        <v>140</v>
      </c>
    </row>
    <row r="28426" spans="1:19" x14ac:dyDescent="0.35">
      <c r="A28426" t="s">
        <v>12</v>
      </c>
      <c r="B28426" t="s">
        <v>339</v>
      </c>
      <c r="C28426">
        <v>23</v>
      </c>
      <c r="D28426" t="s">
        <v>408</v>
      </c>
      <c r="E28426" t="s">
        <v>140</v>
      </c>
      <c r="F28426" t="s">
        <v>838</v>
      </c>
      <c r="G28426" t="s">
        <v>140</v>
      </c>
      <c r="H28426" t="s">
        <v>140</v>
      </c>
      <c r="I28426" t="s">
        <v>140</v>
      </c>
      <c r="J28426" t="s">
        <v>140</v>
      </c>
      <c r="K28426" t="s">
        <v>140</v>
      </c>
      <c r="L28426" t="s">
        <v>140</v>
      </c>
      <c r="M28426" t="s">
        <v>140</v>
      </c>
      <c r="N28426" t="s">
        <v>140</v>
      </c>
      <c r="O28426" t="s">
        <v>140</v>
      </c>
      <c r="P28426" t="s">
        <v>1063</v>
      </c>
      <c r="Q28426" t="s">
        <v>169</v>
      </c>
      <c r="R28426" t="s">
        <v>140</v>
      </c>
      <c r="S28426" t="s">
        <v>140</v>
      </c>
    </row>
    <row r="28427" spans="1:19" x14ac:dyDescent="0.35">
      <c r="A28427" t="s">
        <v>13</v>
      </c>
      <c r="B28427" t="s">
        <v>1151</v>
      </c>
      <c r="C28427">
        <v>138</v>
      </c>
      <c r="D28427" t="s">
        <v>799</v>
      </c>
      <c r="E28427" t="s">
        <v>949</v>
      </c>
      <c r="F28427" t="s">
        <v>1013</v>
      </c>
      <c r="G28427" t="s">
        <v>1019</v>
      </c>
      <c r="H28427" t="s">
        <v>140</v>
      </c>
      <c r="I28427" t="s">
        <v>140</v>
      </c>
      <c r="J28427" t="s">
        <v>1048</v>
      </c>
      <c r="K28427" t="s">
        <v>775</v>
      </c>
      <c r="L28427" t="s">
        <v>140</v>
      </c>
      <c r="M28427" t="s">
        <v>1016</v>
      </c>
      <c r="N28427" t="s">
        <v>140</v>
      </c>
      <c r="O28427" t="s">
        <v>1045</v>
      </c>
      <c r="P28427" t="s">
        <v>940</v>
      </c>
      <c r="Q28427" t="s">
        <v>291</v>
      </c>
      <c r="R28427" t="s">
        <v>1007</v>
      </c>
      <c r="S28427" t="s">
        <v>1016</v>
      </c>
    </row>
    <row r="28428" spans="1:19" x14ac:dyDescent="0.35">
      <c r="A28428" t="s">
        <v>13</v>
      </c>
      <c r="B28428" t="s">
        <v>1152</v>
      </c>
      <c r="C28428">
        <v>53</v>
      </c>
      <c r="D28428" t="s">
        <v>358</v>
      </c>
      <c r="E28428" t="s">
        <v>968</v>
      </c>
      <c r="F28428" t="s">
        <v>1047</v>
      </c>
      <c r="G28428" t="s">
        <v>1060</v>
      </c>
      <c r="H28428" t="s">
        <v>140</v>
      </c>
      <c r="I28428" t="s">
        <v>140</v>
      </c>
      <c r="J28428" t="s">
        <v>1018</v>
      </c>
      <c r="K28428" t="s">
        <v>988</v>
      </c>
      <c r="L28428" t="s">
        <v>140</v>
      </c>
      <c r="M28428" t="s">
        <v>140</v>
      </c>
      <c r="N28428" t="s">
        <v>140</v>
      </c>
      <c r="O28428" t="s">
        <v>345</v>
      </c>
      <c r="P28428" t="s">
        <v>1021</v>
      </c>
      <c r="Q28428" t="s">
        <v>692</v>
      </c>
      <c r="R28428" t="s">
        <v>140</v>
      </c>
      <c r="S28428" t="s">
        <v>660</v>
      </c>
    </row>
    <row r="28429" spans="1:19" x14ac:dyDescent="0.35">
      <c r="A28429" t="s">
        <v>13</v>
      </c>
      <c r="B28429" t="s">
        <v>339</v>
      </c>
      <c r="C28429">
        <v>15</v>
      </c>
      <c r="D28429" t="s">
        <v>683</v>
      </c>
      <c r="E28429" t="s">
        <v>140</v>
      </c>
      <c r="F28429" t="s">
        <v>140</v>
      </c>
      <c r="G28429" t="s">
        <v>140</v>
      </c>
      <c r="H28429" t="s">
        <v>140</v>
      </c>
      <c r="I28429" t="s">
        <v>140</v>
      </c>
      <c r="J28429" t="s">
        <v>812</v>
      </c>
      <c r="K28429" t="s">
        <v>140</v>
      </c>
      <c r="L28429" t="s">
        <v>140</v>
      </c>
      <c r="M28429" t="s">
        <v>140</v>
      </c>
      <c r="N28429" t="s">
        <v>140</v>
      </c>
      <c r="O28429" t="s">
        <v>140</v>
      </c>
      <c r="P28429" t="s">
        <v>140</v>
      </c>
      <c r="Q28429" t="s">
        <v>682</v>
      </c>
      <c r="R28429" t="s">
        <v>140</v>
      </c>
      <c r="S28429" t="s">
        <v>140</v>
      </c>
    </row>
    <row r="28430" spans="1:19" x14ac:dyDescent="0.35">
      <c r="A28430" t="s">
        <v>14</v>
      </c>
      <c r="B28430" t="s">
        <v>1151</v>
      </c>
      <c r="C28430">
        <v>124</v>
      </c>
      <c r="D28430" t="s">
        <v>656</v>
      </c>
      <c r="E28430" t="s">
        <v>1054</v>
      </c>
      <c r="F28430" t="s">
        <v>1012</v>
      </c>
      <c r="G28430" t="s">
        <v>1019</v>
      </c>
      <c r="H28430" t="s">
        <v>140</v>
      </c>
      <c r="I28430" t="s">
        <v>140</v>
      </c>
      <c r="J28430" t="s">
        <v>140</v>
      </c>
      <c r="K28430" t="s">
        <v>1051</v>
      </c>
      <c r="L28430" t="s">
        <v>140</v>
      </c>
      <c r="M28430" t="s">
        <v>140</v>
      </c>
      <c r="N28430" t="s">
        <v>140</v>
      </c>
      <c r="O28430" t="s">
        <v>1063</v>
      </c>
      <c r="P28430" t="s">
        <v>919</v>
      </c>
      <c r="Q28430" t="s">
        <v>480</v>
      </c>
      <c r="R28430" t="s">
        <v>1019</v>
      </c>
      <c r="S28430" t="s">
        <v>140</v>
      </c>
    </row>
    <row r="28431" spans="1:19" x14ac:dyDescent="0.35">
      <c r="A28431" t="s">
        <v>14</v>
      </c>
      <c r="B28431" t="s">
        <v>1152</v>
      </c>
      <c r="C28431">
        <v>66</v>
      </c>
      <c r="D28431" t="s">
        <v>440</v>
      </c>
      <c r="E28431" t="s">
        <v>140</v>
      </c>
      <c r="F28431" t="s">
        <v>1098</v>
      </c>
      <c r="G28431" t="s">
        <v>140</v>
      </c>
      <c r="H28431" t="s">
        <v>140</v>
      </c>
      <c r="I28431" t="s">
        <v>140</v>
      </c>
      <c r="J28431" t="s">
        <v>140</v>
      </c>
      <c r="K28431" t="s">
        <v>140</v>
      </c>
      <c r="L28431" t="s">
        <v>140</v>
      </c>
      <c r="M28431" t="s">
        <v>140</v>
      </c>
      <c r="N28431" t="s">
        <v>140</v>
      </c>
      <c r="O28431" t="s">
        <v>949</v>
      </c>
      <c r="P28431" t="s">
        <v>1011</v>
      </c>
      <c r="Q28431" t="s">
        <v>182</v>
      </c>
      <c r="R28431" t="s">
        <v>140</v>
      </c>
      <c r="S28431" t="s">
        <v>140</v>
      </c>
    </row>
    <row r="28432" spans="1:19" x14ac:dyDescent="0.35">
      <c r="A28432" t="s">
        <v>14</v>
      </c>
      <c r="B28432" t="s">
        <v>339</v>
      </c>
      <c r="C28432">
        <v>13</v>
      </c>
      <c r="D28432" t="s">
        <v>342</v>
      </c>
      <c r="E28432" t="s">
        <v>121</v>
      </c>
      <c r="F28432" t="s">
        <v>140</v>
      </c>
      <c r="G28432" t="s">
        <v>140</v>
      </c>
      <c r="H28432" t="s">
        <v>140</v>
      </c>
      <c r="I28432" t="s">
        <v>140</v>
      </c>
      <c r="J28432" t="s">
        <v>140</v>
      </c>
      <c r="K28432" t="s">
        <v>140</v>
      </c>
      <c r="L28432" t="s">
        <v>140</v>
      </c>
      <c r="M28432" t="s">
        <v>140</v>
      </c>
      <c r="N28432" t="s">
        <v>140</v>
      </c>
      <c r="O28432" t="s">
        <v>140</v>
      </c>
      <c r="P28432" t="s">
        <v>140</v>
      </c>
      <c r="Q28432" t="s">
        <v>889</v>
      </c>
      <c r="R28432" t="s">
        <v>1073</v>
      </c>
      <c r="S28432" t="s">
        <v>140</v>
      </c>
    </row>
    <row r="28433" spans="1:19" x14ac:dyDescent="0.35">
      <c r="A28433" t="s">
        <v>15</v>
      </c>
      <c r="B28433" t="s">
        <v>1151</v>
      </c>
      <c r="C28433">
        <v>137</v>
      </c>
      <c r="D28433" t="s">
        <v>571</v>
      </c>
      <c r="E28433" t="s">
        <v>140</v>
      </c>
      <c r="F28433" t="s">
        <v>1012</v>
      </c>
      <c r="G28433" t="s">
        <v>140</v>
      </c>
      <c r="H28433" t="s">
        <v>140</v>
      </c>
      <c r="I28433" t="s">
        <v>140</v>
      </c>
      <c r="J28433" t="s">
        <v>140</v>
      </c>
      <c r="K28433" t="s">
        <v>1013</v>
      </c>
      <c r="L28433" t="s">
        <v>140</v>
      </c>
      <c r="M28433" t="s">
        <v>140</v>
      </c>
      <c r="N28433" t="s">
        <v>140</v>
      </c>
      <c r="O28433" t="s">
        <v>940</v>
      </c>
      <c r="P28433" t="s">
        <v>1048</v>
      </c>
      <c r="Q28433" t="s">
        <v>652</v>
      </c>
      <c r="R28433" t="s">
        <v>140</v>
      </c>
      <c r="S28433" t="s">
        <v>140</v>
      </c>
    </row>
    <row r="28434" spans="1:19" x14ac:dyDescent="0.35">
      <c r="A28434" t="s">
        <v>15</v>
      </c>
      <c r="B28434" t="s">
        <v>1152</v>
      </c>
      <c r="C28434">
        <v>59</v>
      </c>
      <c r="D28434" t="s">
        <v>947</v>
      </c>
      <c r="E28434" t="s">
        <v>140</v>
      </c>
      <c r="F28434" t="s">
        <v>1058</v>
      </c>
      <c r="G28434" t="s">
        <v>1058</v>
      </c>
      <c r="H28434" t="s">
        <v>140</v>
      </c>
      <c r="I28434" t="s">
        <v>140</v>
      </c>
      <c r="J28434" t="s">
        <v>1058</v>
      </c>
      <c r="K28434" t="s">
        <v>1043</v>
      </c>
      <c r="L28434" t="s">
        <v>140</v>
      </c>
      <c r="M28434" t="s">
        <v>1058</v>
      </c>
      <c r="N28434" t="s">
        <v>140</v>
      </c>
      <c r="O28434" t="s">
        <v>1058</v>
      </c>
      <c r="P28434" t="s">
        <v>971</v>
      </c>
      <c r="Q28434" t="s">
        <v>205</v>
      </c>
      <c r="R28434" t="s">
        <v>775</v>
      </c>
      <c r="S28434" t="s">
        <v>140</v>
      </c>
    </row>
    <row r="28435" spans="1:19" x14ac:dyDescent="0.35">
      <c r="A28435" t="s">
        <v>15</v>
      </c>
      <c r="B28435" t="s">
        <v>339</v>
      </c>
      <c r="C28435">
        <v>10</v>
      </c>
      <c r="D28435" t="s">
        <v>341</v>
      </c>
      <c r="E28435" t="s">
        <v>140</v>
      </c>
      <c r="F28435" t="s">
        <v>1102</v>
      </c>
      <c r="G28435" t="s">
        <v>140</v>
      </c>
      <c r="H28435" t="s">
        <v>140</v>
      </c>
      <c r="I28435" t="s">
        <v>140</v>
      </c>
      <c r="J28435" t="s">
        <v>140</v>
      </c>
      <c r="K28435" t="s">
        <v>140</v>
      </c>
      <c r="L28435" t="s">
        <v>140</v>
      </c>
      <c r="M28435" t="s">
        <v>140</v>
      </c>
      <c r="N28435" t="s">
        <v>140</v>
      </c>
      <c r="O28435" t="s">
        <v>140</v>
      </c>
      <c r="P28435" t="s">
        <v>140</v>
      </c>
      <c r="Q28435" t="s">
        <v>569</v>
      </c>
      <c r="R28435" t="s">
        <v>140</v>
      </c>
      <c r="S28435" t="s">
        <v>140</v>
      </c>
    </row>
    <row r="28436" spans="1:19" x14ac:dyDescent="0.35">
      <c r="A28436" t="s">
        <v>16</v>
      </c>
      <c r="B28436" t="s">
        <v>1151</v>
      </c>
      <c r="C28436">
        <v>122</v>
      </c>
      <c r="D28436" t="s">
        <v>1058</v>
      </c>
      <c r="E28436" t="s">
        <v>140</v>
      </c>
      <c r="F28436" t="s">
        <v>140</v>
      </c>
      <c r="G28436" t="s">
        <v>140</v>
      </c>
      <c r="H28436" t="s">
        <v>140</v>
      </c>
      <c r="I28436" t="s">
        <v>140</v>
      </c>
      <c r="J28436" t="s">
        <v>140</v>
      </c>
      <c r="K28436" t="s">
        <v>140</v>
      </c>
      <c r="L28436" t="s">
        <v>140</v>
      </c>
      <c r="M28436" t="s">
        <v>140</v>
      </c>
      <c r="N28436" t="s">
        <v>140</v>
      </c>
      <c r="O28436" t="s">
        <v>1021</v>
      </c>
      <c r="P28436" t="s">
        <v>1050</v>
      </c>
      <c r="Q28436" t="s">
        <v>344</v>
      </c>
      <c r="R28436" t="s">
        <v>140</v>
      </c>
      <c r="S28436" t="s">
        <v>140</v>
      </c>
    </row>
    <row r="28437" spans="1:19" x14ac:dyDescent="0.35">
      <c r="A28437" t="s">
        <v>16</v>
      </c>
      <c r="B28437" t="s">
        <v>1152</v>
      </c>
      <c r="C28437">
        <v>66</v>
      </c>
      <c r="D28437" t="s">
        <v>140</v>
      </c>
      <c r="E28437" t="s">
        <v>1011</v>
      </c>
      <c r="F28437" t="s">
        <v>140</v>
      </c>
      <c r="G28437" t="s">
        <v>140</v>
      </c>
      <c r="H28437" t="s">
        <v>140</v>
      </c>
      <c r="I28437" t="s">
        <v>140</v>
      </c>
      <c r="J28437" t="s">
        <v>140</v>
      </c>
      <c r="K28437" t="s">
        <v>1055</v>
      </c>
      <c r="L28437" t="s">
        <v>140</v>
      </c>
      <c r="M28437" t="s">
        <v>140</v>
      </c>
      <c r="N28437" t="s">
        <v>140</v>
      </c>
      <c r="O28437" t="s">
        <v>140</v>
      </c>
      <c r="P28437" t="s">
        <v>1019</v>
      </c>
      <c r="Q28437" t="s">
        <v>1113</v>
      </c>
      <c r="R28437" t="s">
        <v>140</v>
      </c>
      <c r="S28437" t="s">
        <v>140</v>
      </c>
    </row>
    <row r="28438" spans="1:19" x14ac:dyDescent="0.35">
      <c r="A28438" t="s">
        <v>16</v>
      </c>
      <c r="B28438" t="s">
        <v>339</v>
      </c>
      <c r="C28438">
        <v>18</v>
      </c>
      <c r="D28438" t="s">
        <v>140</v>
      </c>
      <c r="E28438" t="s">
        <v>140</v>
      </c>
      <c r="F28438" t="s">
        <v>140</v>
      </c>
      <c r="G28438" t="s">
        <v>140</v>
      </c>
      <c r="H28438" t="s">
        <v>140</v>
      </c>
      <c r="I28438" t="s">
        <v>140</v>
      </c>
      <c r="J28438" t="s">
        <v>140</v>
      </c>
      <c r="K28438" t="s">
        <v>140</v>
      </c>
      <c r="L28438" t="s">
        <v>140</v>
      </c>
      <c r="M28438" t="s">
        <v>140</v>
      </c>
      <c r="N28438" t="s">
        <v>140</v>
      </c>
      <c r="O28438" t="s">
        <v>140</v>
      </c>
      <c r="P28438" t="s">
        <v>515</v>
      </c>
      <c r="Q28438" t="s">
        <v>514</v>
      </c>
      <c r="R28438" t="s">
        <v>140</v>
      </c>
      <c r="S28438" t="s">
        <v>140</v>
      </c>
    </row>
    <row r="28439" spans="1:19" x14ac:dyDescent="0.35">
      <c r="A28439" t="s">
        <v>17</v>
      </c>
      <c r="B28439" t="s">
        <v>1151</v>
      </c>
      <c r="C28439">
        <v>128</v>
      </c>
      <c r="D28439" t="s">
        <v>99</v>
      </c>
      <c r="E28439" t="s">
        <v>140</v>
      </c>
      <c r="F28439" t="s">
        <v>1063</v>
      </c>
      <c r="G28439" t="s">
        <v>140</v>
      </c>
      <c r="H28439" t="s">
        <v>140</v>
      </c>
      <c r="I28439" t="s">
        <v>140</v>
      </c>
      <c r="J28439" t="s">
        <v>140</v>
      </c>
      <c r="K28439" t="s">
        <v>140</v>
      </c>
      <c r="L28439" t="s">
        <v>140</v>
      </c>
      <c r="M28439" t="s">
        <v>140</v>
      </c>
      <c r="N28439" t="s">
        <v>140</v>
      </c>
      <c r="O28439" t="s">
        <v>1055</v>
      </c>
      <c r="P28439" t="s">
        <v>940</v>
      </c>
      <c r="Q28439" t="s">
        <v>404</v>
      </c>
      <c r="R28439" t="s">
        <v>1063</v>
      </c>
      <c r="S28439" t="s">
        <v>140</v>
      </c>
    </row>
    <row r="28440" spans="1:19" x14ac:dyDescent="0.35">
      <c r="A28440" t="s">
        <v>17</v>
      </c>
      <c r="B28440" t="s">
        <v>1152</v>
      </c>
      <c r="C28440">
        <v>62</v>
      </c>
      <c r="D28440" t="s">
        <v>87</v>
      </c>
      <c r="E28440" t="s">
        <v>140</v>
      </c>
      <c r="F28440" t="s">
        <v>140</v>
      </c>
      <c r="G28440" t="s">
        <v>140</v>
      </c>
      <c r="H28440" t="s">
        <v>140</v>
      </c>
      <c r="I28440" t="s">
        <v>140</v>
      </c>
      <c r="J28440" t="s">
        <v>140</v>
      </c>
      <c r="K28440" t="s">
        <v>140</v>
      </c>
      <c r="L28440" t="s">
        <v>140</v>
      </c>
      <c r="M28440" t="s">
        <v>140</v>
      </c>
      <c r="N28440" t="s">
        <v>1058</v>
      </c>
      <c r="O28440" t="s">
        <v>971</v>
      </c>
      <c r="P28440" t="s">
        <v>1045</v>
      </c>
      <c r="Q28440" t="s">
        <v>1155</v>
      </c>
      <c r="R28440" t="s">
        <v>140</v>
      </c>
      <c r="S28440" t="s">
        <v>140</v>
      </c>
    </row>
    <row r="28441" spans="1:19" x14ac:dyDescent="0.35">
      <c r="A28441" t="s">
        <v>17</v>
      </c>
      <c r="B28441" t="s">
        <v>339</v>
      </c>
      <c r="C28441">
        <v>13</v>
      </c>
      <c r="D28441" t="s">
        <v>101</v>
      </c>
      <c r="E28441" t="s">
        <v>140</v>
      </c>
      <c r="F28441" t="s">
        <v>140</v>
      </c>
      <c r="G28441" t="s">
        <v>140</v>
      </c>
      <c r="H28441" t="s">
        <v>140</v>
      </c>
      <c r="I28441" t="s">
        <v>140</v>
      </c>
      <c r="J28441" t="s">
        <v>125</v>
      </c>
      <c r="K28441" t="s">
        <v>140</v>
      </c>
      <c r="L28441" t="s">
        <v>140</v>
      </c>
      <c r="M28441" t="s">
        <v>140</v>
      </c>
      <c r="N28441" t="s">
        <v>140</v>
      </c>
      <c r="O28441" t="s">
        <v>140</v>
      </c>
      <c r="P28441" t="s">
        <v>125</v>
      </c>
      <c r="Q28441" t="s">
        <v>581</v>
      </c>
      <c r="R28441" t="s">
        <v>140</v>
      </c>
      <c r="S28441" t="s">
        <v>140</v>
      </c>
    </row>
    <row r="28442" spans="1:19" x14ac:dyDescent="0.35">
      <c r="A28442" t="s">
        <v>18</v>
      </c>
      <c r="B28442" t="s">
        <v>1151</v>
      </c>
      <c r="C28442">
        <v>141</v>
      </c>
      <c r="D28442" t="s">
        <v>762</v>
      </c>
      <c r="E28442" t="s">
        <v>1014</v>
      </c>
      <c r="F28442" t="s">
        <v>140</v>
      </c>
      <c r="G28442" t="s">
        <v>1019</v>
      </c>
      <c r="H28442" t="s">
        <v>140</v>
      </c>
      <c r="I28442" t="s">
        <v>140</v>
      </c>
      <c r="J28442" t="s">
        <v>140</v>
      </c>
      <c r="K28442" t="s">
        <v>140</v>
      </c>
      <c r="L28442" t="s">
        <v>140</v>
      </c>
      <c r="M28442" t="s">
        <v>140</v>
      </c>
      <c r="N28442" t="s">
        <v>140</v>
      </c>
      <c r="O28442" t="s">
        <v>664</v>
      </c>
      <c r="P28442" t="s">
        <v>1011</v>
      </c>
      <c r="Q28442" t="s">
        <v>739</v>
      </c>
      <c r="R28442" t="s">
        <v>1004</v>
      </c>
      <c r="S28442" t="s">
        <v>140</v>
      </c>
    </row>
    <row r="28443" spans="1:19" x14ac:dyDescent="0.35">
      <c r="A28443" t="s">
        <v>18</v>
      </c>
      <c r="B28443" t="s">
        <v>1152</v>
      </c>
      <c r="C28443">
        <v>51</v>
      </c>
      <c r="D28443" t="s">
        <v>142</v>
      </c>
      <c r="E28443" t="s">
        <v>1007</v>
      </c>
      <c r="F28443" t="s">
        <v>140</v>
      </c>
      <c r="G28443" t="s">
        <v>1007</v>
      </c>
      <c r="H28443" t="s">
        <v>140</v>
      </c>
      <c r="I28443" t="s">
        <v>140</v>
      </c>
      <c r="J28443" t="s">
        <v>1007</v>
      </c>
      <c r="K28443" t="s">
        <v>140</v>
      </c>
      <c r="L28443" t="s">
        <v>140</v>
      </c>
      <c r="M28443" t="s">
        <v>140</v>
      </c>
      <c r="N28443" t="s">
        <v>140</v>
      </c>
      <c r="O28443" t="s">
        <v>716</v>
      </c>
      <c r="P28443" t="s">
        <v>515</v>
      </c>
      <c r="Q28443" t="s">
        <v>409</v>
      </c>
      <c r="R28443" t="s">
        <v>1009</v>
      </c>
      <c r="S28443" t="s">
        <v>1063</v>
      </c>
    </row>
    <row r="28444" spans="1:19" x14ac:dyDescent="0.35">
      <c r="A28444" t="s">
        <v>18</v>
      </c>
      <c r="B28444" t="s">
        <v>339</v>
      </c>
      <c r="C28444">
        <v>13</v>
      </c>
      <c r="D28444" t="s">
        <v>1102</v>
      </c>
      <c r="E28444" t="s">
        <v>140</v>
      </c>
      <c r="F28444" t="s">
        <v>140</v>
      </c>
      <c r="G28444" t="s">
        <v>140</v>
      </c>
      <c r="H28444" t="s">
        <v>140</v>
      </c>
      <c r="I28444" t="s">
        <v>140</v>
      </c>
      <c r="J28444" t="s">
        <v>140</v>
      </c>
      <c r="K28444" t="s">
        <v>140</v>
      </c>
      <c r="L28444" t="s">
        <v>140</v>
      </c>
      <c r="M28444" t="s">
        <v>140</v>
      </c>
      <c r="N28444" t="s">
        <v>140</v>
      </c>
      <c r="O28444" t="s">
        <v>1102</v>
      </c>
      <c r="P28444" t="s">
        <v>915</v>
      </c>
      <c r="Q28444" t="s">
        <v>780</v>
      </c>
      <c r="R28444" t="s">
        <v>140</v>
      </c>
      <c r="S28444" t="s">
        <v>1047</v>
      </c>
    </row>
    <row r="28445" spans="1:19" x14ac:dyDescent="0.35">
      <c r="A28445" t="s">
        <v>19</v>
      </c>
      <c r="B28445" t="s">
        <v>1151</v>
      </c>
      <c r="C28445">
        <v>138</v>
      </c>
      <c r="D28445" t="s">
        <v>157</v>
      </c>
      <c r="E28445" t="s">
        <v>140</v>
      </c>
      <c r="F28445" t="s">
        <v>140</v>
      </c>
      <c r="G28445" t="s">
        <v>1016</v>
      </c>
      <c r="H28445" t="s">
        <v>140</v>
      </c>
      <c r="I28445" t="s">
        <v>140</v>
      </c>
      <c r="J28445" t="s">
        <v>140</v>
      </c>
      <c r="K28445" t="s">
        <v>1014</v>
      </c>
      <c r="L28445" t="s">
        <v>140</v>
      </c>
      <c r="M28445" t="s">
        <v>140</v>
      </c>
      <c r="N28445" t="s">
        <v>140</v>
      </c>
      <c r="O28445" t="s">
        <v>1052</v>
      </c>
      <c r="P28445" t="s">
        <v>949</v>
      </c>
      <c r="Q28445" t="s">
        <v>770</v>
      </c>
      <c r="R28445" t="s">
        <v>775</v>
      </c>
      <c r="S28445" t="s">
        <v>140</v>
      </c>
    </row>
    <row r="28446" spans="1:19" x14ac:dyDescent="0.35">
      <c r="A28446" t="s">
        <v>19</v>
      </c>
      <c r="B28446" t="s">
        <v>1152</v>
      </c>
      <c r="C28446">
        <v>56</v>
      </c>
      <c r="D28446" t="s">
        <v>513</v>
      </c>
      <c r="E28446" t="s">
        <v>775</v>
      </c>
      <c r="F28446" t="s">
        <v>775</v>
      </c>
      <c r="G28446" t="s">
        <v>1073</v>
      </c>
      <c r="H28446" t="s">
        <v>140</v>
      </c>
      <c r="I28446" t="s">
        <v>140</v>
      </c>
      <c r="J28446" t="s">
        <v>1055</v>
      </c>
      <c r="K28446" t="s">
        <v>140</v>
      </c>
      <c r="L28446" t="s">
        <v>140</v>
      </c>
      <c r="M28446" t="s">
        <v>140</v>
      </c>
      <c r="N28446" t="s">
        <v>140</v>
      </c>
      <c r="O28446" t="s">
        <v>140</v>
      </c>
      <c r="P28446" t="s">
        <v>1046</v>
      </c>
      <c r="Q28446" t="s">
        <v>1001</v>
      </c>
      <c r="R28446" t="s">
        <v>1046</v>
      </c>
      <c r="S28446" t="s">
        <v>140</v>
      </c>
    </row>
    <row r="28447" spans="1:19" x14ac:dyDescent="0.35">
      <c r="A28447" t="s">
        <v>19</v>
      </c>
      <c r="B28447" t="s">
        <v>339</v>
      </c>
      <c r="C28447">
        <v>12</v>
      </c>
      <c r="D28447" t="s">
        <v>317</v>
      </c>
      <c r="E28447" t="s">
        <v>140</v>
      </c>
      <c r="F28447" t="s">
        <v>140</v>
      </c>
      <c r="G28447" t="s">
        <v>140</v>
      </c>
      <c r="H28447" t="s">
        <v>140</v>
      </c>
      <c r="I28447" t="s">
        <v>140</v>
      </c>
      <c r="J28447" t="s">
        <v>140</v>
      </c>
      <c r="K28447" t="s">
        <v>140</v>
      </c>
      <c r="L28447" t="s">
        <v>140</v>
      </c>
      <c r="M28447" t="s">
        <v>140</v>
      </c>
      <c r="N28447" t="s">
        <v>140</v>
      </c>
      <c r="O28447" t="s">
        <v>140</v>
      </c>
      <c r="P28447" t="s">
        <v>140</v>
      </c>
      <c r="Q28447" t="s">
        <v>316</v>
      </c>
      <c r="R28447" t="s">
        <v>140</v>
      </c>
      <c r="S28447" t="s">
        <v>140</v>
      </c>
    </row>
    <row r="28448" spans="1:19" x14ac:dyDescent="0.35">
      <c r="A28448" t="s">
        <v>20</v>
      </c>
      <c r="B28448" t="s">
        <v>1151</v>
      </c>
      <c r="C28448">
        <v>123</v>
      </c>
      <c r="D28448" t="s">
        <v>1076</v>
      </c>
      <c r="E28448" t="s">
        <v>140</v>
      </c>
      <c r="F28448" t="s">
        <v>140</v>
      </c>
      <c r="G28448" t="s">
        <v>1010</v>
      </c>
      <c r="H28448" t="s">
        <v>140</v>
      </c>
      <c r="I28448" t="s">
        <v>140</v>
      </c>
      <c r="J28448" t="s">
        <v>140</v>
      </c>
      <c r="K28448" t="s">
        <v>1016</v>
      </c>
      <c r="L28448" t="s">
        <v>140</v>
      </c>
      <c r="M28448" t="s">
        <v>140</v>
      </c>
      <c r="N28448" t="s">
        <v>140</v>
      </c>
      <c r="O28448" t="s">
        <v>1013</v>
      </c>
      <c r="P28448" t="s">
        <v>949</v>
      </c>
      <c r="Q28448" t="s">
        <v>809</v>
      </c>
      <c r="R28448" t="s">
        <v>1011</v>
      </c>
      <c r="S28448" t="s">
        <v>939</v>
      </c>
    </row>
    <row r="28449" spans="1:19" x14ac:dyDescent="0.35">
      <c r="A28449" t="s">
        <v>20</v>
      </c>
      <c r="B28449" t="s">
        <v>1152</v>
      </c>
      <c r="C28449">
        <v>65</v>
      </c>
      <c r="D28449" t="s">
        <v>901</v>
      </c>
      <c r="E28449" t="s">
        <v>1043</v>
      </c>
      <c r="F28449" t="s">
        <v>140</v>
      </c>
      <c r="G28449" t="s">
        <v>140</v>
      </c>
      <c r="H28449" t="s">
        <v>140</v>
      </c>
      <c r="I28449" t="s">
        <v>140</v>
      </c>
      <c r="J28449" t="s">
        <v>140</v>
      </c>
      <c r="K28449" t="s">
        <v>1014</v>
      </c>
      <c r="L28449" t="s">
        <v>140</v>
      </c>
      <c r="M28449" t="s">
        <v>140</v>
      </c>
      <c r="N28449" t="s">
        <v>1011</v>
      </c>
      <c r="O28449" t="s">
        <v>1058</v>
      </c>
      <c r="P28449" t="s">
        <v>1023</v>
      </c>
      <c r="Q28449" t="s">
        <v>537</v>
      </c>
      <c r="R28449" t="s">
        <v>140</v>
      </c>
      <c r="S28449" t="s">
        <v>140</v>
      </c>
    </row>
    <row r="28450" spans="1:19" x14ac:dyDescent="0.35">
      <c r="A28450" t="s">
        <v>20</v>
      </c>
      <c r="B28450" t="s">
        <v>339</v>
      </c>
      <c r="C28450">
        <v>18</v>
      </c>
      <c r="D28450" t="s">
        <v>973</v>
      </c>
      <c r="E28450" t="s">
        <v>140</v>
      </c>
      <c r="F28450" t="s">
        <v>140</v>
      </c>
      <c r="G28450" t="s">
        <v>140</v>
      </c>
      <c r="H28450" t="s">
        <v>140</v>
      </c>
      <c r="I28450" t="s">
        <v>140</v>
      </c>
      <c r="J28450" t="s">
        <v>140</v>
      </c>
      <c r="K28450" t="s">
        <v>140</v>
      </c>
      <c r="L28450" t="s">
        <v>140</v>
      </c>
      <c r="M28450" t="s">
        <v>140</v>
      </c>
      <c r="N28450" t="s">
        <v>140</v>
      </c>
      <c r="O28450" t="s">
        <v>140</v>
      </c>
      <c r="P28450" t="s">
        <v>903</v>
      </c>
      <c r="Q28450" t="s">
        <v>927</v>
      </c>
      <c r="R28450" t="s">
        <v>140</v>
      </c>
      <c r="S28450" t="s">
        <v>140</v>
      </c>
    </row>
    <row r="28451" spans="1:19" x14ac:dyDescent="0.35">
      <c r="A28451" t="s">
        <v>21</v>
      </c>
      <c r="B28451" t="s">
        <v>1151</v>
      </c>
      <c r="C28451">
        <v>120</v>
      </c>
      <c r="D28451" t="s">
        <v>298</v>
      </c>
      <c r="E28451" t="s">
        <v>140</v>
      </c>
      <c r="F28451" t="s">
        <v>1012</v>
      </c>
      <c r="G28451" t="s">
        <v>1012</v>
      </c>
      <c r="H28451" t="s">
        <v>140</v>
      </c>
      <c r="I28451" t="s">
        <v>140</v>
      </c>
      <c r="J28451" t="s">
        <v>140</v>
      </c>
      <c r="K28451" t="s">
        <v>140</v>
      </c>
      <c r="L28451" t="s">
        <v>140</v>
      </c>
      <c r="M28451" t="s">
        <v>140</v>
      </c>
      <c r="N28451" t="s">
        <v>140</v>
      </c>
      <c r="O28451" t="s">
        <v>1012</v>
      </c>
      <c r="P28451" t="s">
        <v>996</v>
      </c>
      <c r="Q28451" t="s">
        <v>224</v>
      </c>
      <c r="R28451" t="s">
        <v>140</v>
      </c>
      <c r="S28451" t="s">
        <v>140</v>
      </c>
    </row>
    <row r="28452" spans="1:19" x14ac:dyDescent="0.35">
      <c r="A28452" t="s">
        <v>21</v>
      </c>
      <c r="B28452" t="s">
        <v>1152</v>
      </c>
      <c r="C28452">
        <v>72</v>
      </c>
      <c r="D28452" t="s">
        <v>179</v>
      </c>
      <c r="E28452" t="s">
        <v>1017</v>
      </c>
      <c r="F28452" t="s">
        <v>1017</v>
      </c>
      <c r="G28452" t="s">
        <v>140</v>
      </c>
      <c r="H28452" t="s">
        <v>140</v>
      </c>
      <c r="I28452" t="s">
        <v>140</v>
      </c>
      <c r="J28452" t="s">
        <v>140</v>
      </c>
      <c r="K28452" t="s">
        <v>140</v>
      </c>
      <c r="L28452" t="s">
        <v>140</v>
      </c>
      <c r="M28452" t="s">
        <v>140</v>
      </c>
      <c r="N28452" t="s">
        <v>140</v>
      </c>
      <c r="O28452" t="s">
        <v>996</v>
      </c>
      <c r="P28452" t="s">
        <v>1073</v>
      </c>
      <c r="Q28452" t="s">
        <v>735</v>
      </c>
      <c r="R28452" t="s">
        <v>140</v>
      </c>
      <c r="S28452" t="s">
        <v>1017</v>
      </c>
    </row>
    <row r="28453" spans="1:19" x14ac:dyDescent="0.35">
      <c r="A28453" t="s">
        <v>21</v>
      </c>
      <c r="B28453" t="s">
        <v>339</v>
      </c>
      <c r="C28453">
        <v>18</v>
      </c>
      <c r="D28453" t="s">
        <v>196</v>
      </c>
      <c r="E28453" t="s">
        <v>458</v>
      </c>
      <c r="F28453" t="s">
        <v>140</v>
      </c>
      <c r="G28453" t="s">
        <v>458</v>
      </c>
      <c r="H28453" t="s">
        <v>140</v>
      </c>
      <c r="I28453" t="s">
        <v>140</v>
      </c>
      <c r="J28453" t="s">
        <v>458</v>
      </c>
      <c r="K28453" t="s">
        <v>458</v>
      </c>
      <c r="L28453" t="s">
        <v>140</v>
      </c>
      <c r="M28453" t="s">
        <v>140</v>
      </c>
      <c r="N28453" t="s">
        <v>140</v>
      </c>
      <c r="O28453" t="s">
        <v>140</v>
      </c>
      <c r="P28453" t="s">
        <v>458</v>
      </c>
      <c r="Q28453" t="s">
        <v>693</v>
      </c>
      <c r="R28453" t="s">
        <v>140</v>
      </c>
      <c r="S28453" t="s">
        <v>458</v>
      </c>
    </row>
    <row r="28454" spans="1:19" x14ac:dyDescent="0.35">
      <c r="A28454" t="s">
        <v>22</v>
      </c>
      <c r="B28454" t="s">
        <v>1151</v>
      </c>
      <c r="C28454">
        <v>139</v>
      </c>
      <c r="D28454" t="s">
        <v>107</v>
      </c>
      <c r="E28454" t="s">
        <v>1016</v>
      </c>
      <c r="F28454" t="s">
        <v>140</v>
      </c>
      <c r="G28454" t="s">
        <v>140</v>
      </c>
      <c r="H28454" t="s">
        <v>140</v>
      </c>
      <c r="I28454" t="s">
        <v>140</v>
      </c>
      <c r="J28454" t="s">
        <v>140</v>
      </c>
      <c r="K28454" t="s">
        <v>140</v>
      </c>
      <c r="L28454" t="s">
        <v>140</v>
      </c>
      <c r="M28454" t="s">
        <v>140</v>
      </c>
      <c r="N28454" t="s">
        <v>140</v>
      </c>
      <c r="O28454" t="s">
        <v>1010</v>
      </c>
      <c r="P28454" t="s">
        <v>1018</v>
      </c>
      <c r="Q28454" t="s">
        <v>647</v>
      </c>
      <c r="R28454" t="s">
        <v>1010</v>
      </c>
      <c r="S28454" t="s">
        <v>140</v>
      </c>
    </row>
    <row r="28455" spans="1:19" x14ac:dyDescent="0.35">
      <c r="A28455" t="s">
        <v>22</v>
      </c>
      <c r="B28455" t="s">
        <v>1152</v>
      </c>
      <c r="C28455">
        <v>54</v>
      </c>
      <c r="D28455" t="s">
        <v>824</v>
      </c>
      <c r="E28455" t="s">
        <v>1054</v>
      </c>
      <c r="F28455" t="s">
        <v>140</v>
      </c>
      <c r="G28455" t="s">
        <v>1052</v>
      </c>
      <c r="H28455" t="s">
        <v>140</v>
      </c>
      <c r="I28455" t="s">
        <v>140</v>
      </c>
      <c r="J28455" t="s">
        <v>140</v>
      </c>
      <c r="K28455" t="s">
        <v>1054</v>
      </c>
      <c r="L28455" t="s">
        <v>140</v>
      </c>
      <c r="M28455" t="s">
        <v>140</v>
      </c>
      <c r="N28455" t="s">
        <v>140</v>
      </c>
      <c r="O28455" t="s">
        <v>1070</v>
      </c>
      <c r="P28455" t="s">
        <v>1018</v>
      </c>
      <c r="Q28455" t="s">
        <v>840</v>
      </c>
      <c r="R28455" t="s">
        <v>140</v>
      </c>
      <c r="S28455" t="s">
        <v>1014</v>
      </c>
    </row>
    <row r="28456" spans="1:19" x14ac:dyDescent="0.35">
      <c r="A28456" t="s">
        <v>22</v>
      </c>
      <c r="B28456" t="s">
        <v>339</v>
      </c>
      <c r="C28456">
        <v>16</v>
      </c>
      <c r="D28456" t="s">
        <v>140</v>
      </c>
      <c r="E28456" t="s">
        <v>140</v>
      </c>
      <c r="F28456" t="s">
        <v>140</v>
      </c>
      <c r="G28456" t="s">
        <v>140</v>
      </c>
      <c r="H28456" t="s">
        <v>140</v>
      </c>
      <c r="I28456" t="s">
        <v>140</v>
      </c>
      <c r="J28456" t="s">
        <v>140</v>
      </c>
      <c r="K28456" t="s">
        <v>140</v>
      </c>
      <c r="L28456" t="s">
        <v>140</v>
      </c>
      <c r="M28456" t="s">
        <v>140</v>
      </c>
      <c r="N28456" t="s">
        <v>140</v>
      </c>
      <c r="O28456" t="s">
        <v>929</v>
      </c>
      <c r="P28456" t="s">
        <v>140</v>
      </c>
      <c r="Q28456" t="s">
        <v>928</v>
      </c>
      <c r="R28456" t="s">
        <v>140</v>
      </c>
      <c r="S28456" t="s">
        <v>140</v>
      </c>
    </row>
    <row r="28457" spans="1:19" x14ac:dyDescent="0.35">
      <c r="A28457" t="s">
        <v>23</v>
      </c>
      <c r="B28457" t="s">
        <v>1151</v>
      </c>
      <c r="C28457">
        <v>125</v>
      </c>
      <c r="D28457" t="s">
        <v>682</v>
      </c>
      <c r="E28457" t="s">
        <v>1051</v>
      </c>
      <c r="F28457" t="s">
        <v>1064</v>
      </c>
      <c r="G28457" t="s">
        <v>1021</v>
      </c>
      <c r="H28457" t="s">
        <v>140</v>
      </c>
      <c r="I28457" t="s">
        <v>140</v>
      </c>
      <c r="J28457" t="s">
        <v>1010</v>
      </c>
      <c r="K28457" t="s">
        <v>1055</v>
      </c>
      <c r="L28457" t="s">
        <v>140</v>
      </c>
      <c r="M28457" t="s">
        <v>140</v>
      </c>
      <c r="N28457" t="s">
        <v>140</v>
      </c>
      <c r="O28457" t="s">
        <v>1050</v>
      </c>
      <c r="P28457" t="s">
        <v>1007</v>
      </c>
      <c r="Q28457" t="s">
        <v>558</v>
      </c>
      <c r="R28457" t="s">
        <v>140</v>
      </c>
      <c r="S28457" t="s">
        <v>140</v>
      </c>
    </row>
    <row r="28458" spans="1:19" x14ac:dyDescent="0.35">
      <c r="A28458" t="s">
        <v>23</v>
      </c>
      <c r="B28458" t="s">
        <v>1152</v>
      </c>
      <c r="C28458">
        <v>61</v>
      </c>
      <c r="D28458" t="s">
        <v>299</v>
      </c>
      <c r="E28458" t="s">
        <v>1060</v>
      </c>
      <c r="F28458" t="s">
        <v>1060</v>
      </c>
      <c r="G28458" t="s">
        <v>140</v>
      </c>
      <c r="H28458" t="s">
        <v>140</v>
      </c>
      <c r="I28458" t="s">
        <v>140</v>
      </c>
      <c r="J28458" t="s">
        <v>140</v>
      </c>
      <c r="K28458" t="s">
        <v>140</v>
      </c>
      <c r="L28458" t="s">
        <v>140</v>
      </c>
      <c r="M28458" t="s">
        <v>140</v>
      </c>
      <c r="N28458" t="s">
        <v>140</v>
      </c>
      <c r="O28458" t="s">
        <v>515</v>
      </c>
      <c r="P28458" t="s">
        <v>1068</v>
      </c>
      <c r="Q28458" t="s">
        <v>431</v>
      </c>
      <c r="R28458" t="s">
        <v>140</v>
      </c>
      <c r="S28458" t="s">
        <v>140</v>
      </c>
    </row>
    <row r="28459" spans="1:19" x14ac:dyDescent="0.35">
      <c r="A28459" t="s">
        <v>23</v>
      </c>
      <c r="B28459" t="s">
        <v>339</v>
      </c>
      <c r="C28459">
        <v>19</v>
      </c>
      <c r="D28459" t="s">
        <v>629</v>
      </c>
      <c r="E28459" t="s">
        <v>140</v>
      </c>
      <c r="F28459" t="s">
        <v>140</v>
      </c>
      <c r="G28459" t="s">
        <v>140</v>
      </c>
      <c r="H28459" t="s">
        <v>140</v>
      </c>
      <c r="I28459" t="s">
        <v>140</v>
      </c>
      <c r="J28459" t="s">
        <v>140</v>
      </c>
      <c r="K28459" t="s">
        <v>140</v>
      </c>
      <c r="L28459" t="s">
        <v>140</v>
      </c>
      <c r="M28459" t="s">
        <v>140</v>
      </c>
      <c r="N28459" t="s">
        <v>140</v>
      </c>
      <c r="O28459" t="s">
        <v>140</v>
      </c>
      <c r="P28459" t="s">
        <v>87</v>
      </c>
      <c r="Q28459" t="s">
        <v>628</v>
      </c>
      <c r="R28459" t="s">
        <v>140</v>
      </c>
      <c r="S28459" t="s">
        <v>140</v>
      </c>
    </row>
    <row r="28460" spans="1:19" x14ac:dyDescent="0.35">
      <c r="A28460" t="s">
        <v>24</v>
      </c>
      <c r="B28460" t="s">
        <v>1151</v>
      </c>
      <c r="C28460">
        <v>123</v>
      </c>
      <c r="D28460" t="s">
        <v>371</v>
      </c>
      <c r="E28460" t="s">
        <v>140</v>
      </c>
      <c r="F28460" t="s">
        <v>140</v>
      </c>
      <c r="G28460" t="s">
        <v>140</v>
      </c>
      <c r="H28460" t="s">
        <v>140</v>
      </c>
      <c r="I28460" t="s">
        <v>140</v>
      </c>
      <c r="J28460" t="s">
        <v>140</v>
      </c>
      <c r="K28460" t="s">
        <v>140</v>
      </c>
      <c r="L28460" t="s">
        <v>1010</v>
      </c>
      <c r="M28460" t="s">
        <v>140</v>
      </c>
      <c r="N28460" t="s">
        <v>140</v>
      </c>
      <c r="O28460" t="s">
        <v>939</v>
      </c>
      <c r="P28460" t="s">
        <v>1043</v>
      </c>
      <c r="Q28460" t="s">
        <v>387</v>
      </c>
      <c r="R28460" t="s">
        <v>140</v>
      </c>
      <c r="S28460" t="s">
        <v>140</v>
      </c>
    </row>
    <row r="28461" spans="1:19" x14ac:dyDescent="0.35">
      <c r="A28461" t="s">
        <v>24</v>
      </c>
      <c r="B28461" t="s">
        <v>1152</v>
      </c>
      <c r="C28461">
        <v>71</v>
      </c>
      <c r="D28461" t="s">
        <v>187</v>
      </c>
      <c r="E28461" t="s">
        <v>140</v>
      </c>
      <c r="F28461" t="s">
        <v>1098</v>
      </c>
      <c r="G28461" t="s">
        <v>140</v>
      </c>
      <c r="H28461" t="s">
        <v>140</v>
      </c>
      <c r="I28461" t="s">
        <v>1098</v>
      </c>
      <c r="J28461" t="s">
        <v>140</v>
      </c>
      <c r="K28461" t="s">
        <v>140</v>
      </c>
      <c r="L28461" t="s">
        <v>140</v>
      </c>
      <c r="M28461" t="s">
        <v>140</v>
      </c>
      <c r="N28461" t="s">
        <v>140</v>
      </c>
      <c r="O28461" t="s">
        <v>664</v>
      </c>
      <c r="P28461" t="s">
        <v>1051</v>
      </c>
      <c r="Q28461" t="s">
        <v>780</v>
      </c>
      <c r="R28461" t="s">
        <v>775</v>
      </c>
      <c r="S28461" t="s">
        <v>140</v>
      </c>
    </row>
    <row r="28462" spans="1:19" x14ac:dyDescent="0.35">
      <c r="A28462" t="s">
        <v>24</v>
      </c>
      <c r="B28462" t="s">
        <v>339</v>
      </c>
      <c r="C28462">
        <v>13</v>
      </c>
      <c r="D28462" t="s">
        <v>97</v>
      </c>
      <c r="E28462" t="s">
        <v>140</v>
      </c>
      <c r="F28462" t="s">
        <v>140</v>
      </c>
      <c r="G28462" t="s">
        <v>140</v>
      </c>
      <c r="H28462" t="s">
        <v>140</v>
      </c>
      <c r="I28462" t="s">
        <v>140</v>
      </c>
      <c r="J28462" t="s">
        <v>140</v>
      </c>
      <c r="K28462" t="s">
        <v>140</v>
      </c>
      <c r="L28462" t="s">
        <v>140</v>
      </c>
      <c r="M28462" t="s">
        <v>140</v>
      </c>
      <c r="N28462" t="s">
        <v>140</v>
      </c>
      <c r="O28462" t="s">
        <v>513</v>
      </c>
      <c r="P28462" t="s">
        <v>140</v>
      </c>
      <c r="Q28462" t="s">
        <v>649</v>
      </c>
      <c r="R28462" t="s">
        <v>140</v>
      </c>
      <c r="S28462" t="s">
        <v>140</v>
      </c>
    </row>
    <row r="28463" spans="1:19" x14ac:dyDescent="0.35">
      <c r="A28463" t="s">
        <v>25</v>
      </c>
      <c r="B28463" t="s">
        <v>1151</v>
      </c>
      <c r="C28463">
        <v>123</v>
      </c>
      <c r="D28463" t="s">
        <v>1047</v>
      </c>
      <c r="E28463" t="s">
        <v>140</v>
      </c>
      <c r="F28463" t="s">
        <v>140</v>
      </c>
      <c r="G28463" t="s">
        <v>1063</v>
      </c>
      <c r="H28463" t="s">
        <v>140</v>
      </c>
      <c r="I28463" t="s">
        <v>140</v>
      </c>
      <c r="J28463" t="s">
        <v>140</v>
      </c>
      <c r="K28463" t="s">
        <v>140</v>
      </c>
      <c r="L28463" t="s">
        <v>140</v>
      </c>
      <c r="M28463" t="s">
        <v>140</v>
      </c>
      <c r="N28463" t="s">
        <v>1021</v>
      </c>
      <c r="O28463" t="s">
        <v>1055</v>
      </c>
      <c r="P28463" t="s">
        <v>1063</v>
      </c>
      <c r="Q28463" t="s">
        <v>122</v>
      </c>
      <c r="R28463" t="s">
        <v>1017</v>
      </c>
      <c r="S28463" t="s">
        <v>140</v>
      </c>
    </row>
    <row r="28464" spans="1:19" x14ac:dyDescent="0.35">
      <c r="A28464" t="s">
        <v>25</v>
      </c>
      <c r="B28464" t="s">
        <v>1152</v>
      </c>
      <c r="C28464">
        <v>68</v>
      </c>
      <c r="D28464" t="s">
        <v>345</v>
      </c>
      <c r="E28464" t="s">
        <v>949</v>
      </c>
      <c r="F28464" t="s">
        <v>140</v>
      </c>
      <c r="G28464" t="s">
        <v>140</v>
      </c>
      <c r="H28464" t="s">
        <v>140</v>
      </c>
      <c r="I28464" t="s">
        <v>140</v>
      </c>
      <c r="J28464" t="s">
        <v>140</v>
      </c>
      <c r="K28464" t="s">
        <v>140</v>
      </c>
      <c r="L28464" t="s">
        <v>140</v>
      </c>
      <c r="M28464" t="s">
        <v>140</v>
      </c>
      <c r="N28464" t="s">
        <v>140</v>
      </c>
      <c r="O28464" t="s">
        <v>949</v>
      </c>
      <c r="P28464" t="s">
        <v>140</v>
      </c>
      <c r="Q28464" t="s">
        <v>1110</v>
      </c>
      <c r="R28464" t="s">
        <v>140</v>
      </c>
      <c r="S28464" t="s">
        <v>140</v>
      </c>
    </row>
    <row r="28465" spans="1:19" x14ac:dyDescent="0.35">
      <c r="A28465" t="s">
        <v>25</v>
      </c>
      <c r="B28465" t="s">
        <v>339</v>
      </c>
      <c r="C28465">
        <v>13</v>
      </c>
      <c r="D28465" t="s">
        <v>646</v>
      </c>
      <c r="E28465" t="s">
        <v>140</v>
      </c>
      <c r="F28465" t="s">
        <v>140</v>
      </c>
      <c r="G28465" t="s">
        <v>140</v>
      </c>
      <c r="H28465" t="s">
        <v>140</v>
      </c>
      <c r="I28465" t="s">
        <v>140</v>
      </c>
      <c r="J28465" t="s">
        <v>140</v>
      </c>
      <c r="K28465" t="s">
        <v>140</v>
      </c>
      <c r="L28465" t="s">
        <v>140</v>
      </c>
      <c r="M28465" t="s">
        <v>140</v>
      </c>
      <c r="N28465" t="s">
        <v>140</v>
      </c>
      <c r="O28465" t="s">
        <v>140</v>
      </c>
      <c r="P28465" t="s">
        <v>140</v>
      </c>
      <c r="Q28465" t="s">
        <v>647</v>
      </c>
      <c r="R28465" t="s">
        <v>140</v>
      </c>
      <c r="S28465" t="s">
        <v>140</v>
      </c>
    </row>
    <row r="28466" spans="1:19" x14ac:dyDescent="0.35">
      <c r="A28466" t="s">
        <v>26</v>
      </c>
      <c r="B28466" t="s">
        <v>1151</v>
      </c>
      <c r="C28466">
        <v>130</v>
      </c>
      <c r="D28466" t="s">
        <v>1067</v>
      </c>
      <c r="E28466" t="s">
        <v>140</v>
      </c>
      <c r="F28466" t="s">
        <v>140</v>
      </c>
      <c r="G28466" t="s">
        <v>140</v>
      </c>
      <c r="H28466" t="s">
        <v>140</v>
      </c>
      <c r="I28466" t="s">
        <v>140</v>
      </c>
      <c r="J28466" t="s">
        <v>1014</v>
      </c>
      <c r="K28466" t="s">
        <v>140</v>
      </c>
      <c r="L28466" t="s">
        <v>140</v>
      </c>
      <c r="M28466" t="s">
        <v>140</v>
      </c>
      <c r="N28466" t="s">
        <v>140</v>
      </c>
      <c r="O28466" t="s">
        <v>1018</v>
      </c>
      <c r="P28466" t="s">
        <v>875</v>
      </c>
      <c r="Q28466" t="s">
        <v>120</v>
      </c>
      <c r="R28466" t="s">
        <v>1004</v>
      </c>
      <c r="S28466" t="s">
        <v>140</v>
      </c>
    </row>
    <row r="28467" spans="1:19" x14ac:dyDescent="0.35">
      <c r="A28467" t="s">
        <v>26</v>
      </c>
      <c r="B28467" t="s">
        <v>1152</v>
      </c>
      <c r="C28467">
        <v>56</v>
      </c>
      <c r="D28467" t="s">
        <v>93</v>
      </c>
      <c r="E28467" t="s">
        <v>140</v>
      </c>
      <c r="F28467" t="s">
        <v>140</v>
      </c>
      <c r="G28467" t="s">
        <v>939</v>
      </c>
      <c r="H28467" t="s">
        <v>140</v>
      </c>
      <c r="I28467" t="s">
        <v>140</v>
      </c>
      <c r="J28467" t="s">
        <v>140</v>
      </c>
      <c r="K28467" t="s">
        <v>140</v>
      </c>
      <c r="L28467" t="s">
        <v>140</v>
      </c>
      <c r="M28467" t="s">
        <v>140</v>
      </c>
      <c r="N28467" t="s">
        <v>140</v>
      </c>
      <c r="O28467" t="s">
        <v>971</v>
      </c>
      <c r="P28467" t="s">
        <v>1011</v>
      </c>
      <c r="Q28467" t="s">
        <v>413</v>
      </c>
      <c r="R28467" t="s">
        <v>1012</v>
      </c>
      <c r="S28467" t="s">
        <v>140</v>
      </c>
    </row>
    <row r="28468" spans="1:19" x14ac:dyDescent="0.35">
      <c r="A28468" t="s">
        <v>26</v>
      </c>
      <c r="B28468" t="s">
        <v>339</v>
      </c>
      <c r="C28468">
        <v>16</v>
      </c>
      <c r="D28468" t="s">
        <v>140</v>
      </c>
      <c r="E28468" t="s">
        <v>140</v>
      </c>
      <c r="F28468" t="s">
        <v>140</v>
      </c>
      <c r="G28468" t="s">
        <v>140</v>
      </c>
      <c r="H28468" t="s">
        <v>140</v>
      </c>
      <c r="I28468" t="s">
        <v>140</v>
      </c>
      <c r="J28468" t="s">
        <v>140</v>
      </c>
      <c r="K28468" t="s">
        <v>140</v>
      </c>
      <c r="L28468" t="s">
        <v>140</v>
      </c>
      <c r="M28468" t="s">
        <v>140</v>
      </c>
      <c r="N28468" t="s">
        <v>140</v>
      </c>
      <c r="O28468" t="s">
        <v>140</v>
      </c>
      <c r="P28468" t="s">
        <v>140</v>
      </c>
      <c r="Q28468" t="s">
        <v>177</v>
      </c>
      <c r="R28468" t="s">
        <v>140</v>
      </c>
      <c r="S28468" t="s">
        <v>140</v>
      </c>
    </row>
    <row r="28469" spans="1:19" x14ac:dyDescent="0.35">
      <c r="A28469" t="s">
        <v>27</v>
      </c>
      <c r="B28469" t="s">
        <v>1151</v>
      </c>
      <c r="C28469">
        <v>119</v>
      </c>
      <c r="D28469" t="s">
        <v>1055</v>
      </c>
      <c r="E28469" t="s">
        <v>140</v>
      </c>
      <c r="F28469" t="s">
        <v>140</v>
      </c>
      <c r="G28469" t="s">
        <v>1055</v>
      </c>
      <c r="H28469" t="s">
        <v>140</v>
      </c>
      <c r="I28469" t="s">
        <v>140</v>
      </c>
      <c r="J28469" t="s">
        <v>140</v>
      </c>
      <c r="K28469" t="s">
        <v>140</v>
      </c>
      <c r="L28469" t="s">
        <v>140</v>
      </c>
      <c r="M28469" t="s">
        <v>140</v>
      </c>
      <c r="N28469" t="s">
        <v>140</v>
      </c>
      <c r="O28469" t="s">
        <v>1098</v>
      </c>
      <c r="P28469" t="s">
        <v>1050</v>
      </c>
      <c r="Q28469" t="s">
        <v>930</v>
      </c>
      <c r="R28469" t="s">
        <v>1058</v>
      </c>
      <c r="S28469" t="s">
        <v>140</v>
      </c>
    </row>
    <row r="28470" spans="1:19" x14ac:dyDescent="0.35">
      <c r="A28470" t="s">
        <v>27</v>
      </c>
      <c r="B28470" t="s">
        <v>1152</v>
      </c>
      <c r="C28470">
        <v>72</v>
      </c>
      <c r="D28470" t="s">
        <v>1043</v>
      </c>
      <c r="E28470" t="s">
        <v>140</v>
      </c>
      <c r="F28470" t="s">
        <v>140</v>
      </c>
      <c r="G28470" t="s">
        <v>140</v>
      </c>
      <c r="H28470" t="s">
        <v>140</v>
      </c>
      <c r="I28470" t="s">
        <v>140</v>
      </c>
      <c r="J28470" t="s">
        <v>140</v>
      </c>
      <c r="K28470" t="s">
        <v>140</v>
      </c>
      <c r="L28470" t="s">
        <v>140</v>
      </c>
      <c r="M28470" t="s">
        <v>140</v>
      </c>
      <c r="N28470" t="s">
        <v>1063</v>
      </c>
      <c r="O28470" t="s">
        <v>1046</v>
      </c>
      <c r="P28470" t="s">
        <v>1067</v>
      </c>
      <c r="Q28470" t="s">
        <v>96</v>
      </c>
      <c r="R28470" t="s">
        <v>140</v>
      </c>
      <c r="S28470" t="s">
        <v>140</v>
      </c>
    </row>
    <row r="28471" spans="1:19" x14ac:dyDescent="0.35">
      <c r="A28471" t="s">
        <v>27</v>
      </c>
      <c r="B28471" t="s">
        <v>339</v>
      </c>
      <c r="C28471">
        <v>13</v>
      </c>
      <c r="D28471" t="s">
        <v>1020</v>
      </c>
      <c r="E28471" t="s">
        <v>140</v>
      </c>
      <c r="F28471" t="s">
        <v>140</v>
      </c>
      <c r="G28471" t="s">
        <v>140</v>
      </c>
      <c r="H28471" t="s">
        <v>140</v>
      </c>
      <c r="I28471" t="s">
        <v>140</v>
      </c>
      <c r="J28471" t="s">
        <v>140</v>
      </c>
      <c r="K28471" t="s">
        <v>140</v>
      </c>
      <c r="L28471" t="s">
        <v>140</v>
      </c>
      <c r="M28471" t="s">
        <v>140</v>
      </c>
      <c r="N28471" t="s">
        <v>140</v>
      </c>
      <c r="O28471" t="s">
        <v>140</v>
      </c>
      <c r="P28471" t="s">
        <v>286</v>
      </c>
      <c r="Q28471" t="s">
        <v>128</v>
      </c>
      <c r="R28471" t="s">
        <v>140</v>
      </c>
      <c r="S28471" t="s">
        <v>140</v>
      </c>
    </row>
    <row r="28472" spans="1:19" x14ac:dyDescent="0.35">
      <c r="A28472" t="s">
        <v>28</v>
      </c>
      <c r="B28472" t="s">
        <v>1151</v>
      </c>
      <c r="C28472">
        <v>117</v>
      </c>
      <c r="D28472" t="s">
        <v>269</v>
      </c>
      <c r="E28472" t="s">
        <v>140</v>
      </c>
      <c r="F28472" t="s">
        <v>1009</v>
      </c>
      <c r="G28472" t="s">
        <v>140</v>
      </c>
      <c r="H28472" t="s">
        <v>140</v>
      </c>
      <c r="I28472" t="s">
        <v>140</v>
      </c>
      <c r="J28472" t="s">
        <v>140</v>
      </c>
      <c r="K28472" t="s">
        <v>140</v>
      </c>
      <c r="L28472" t="s">
        <v>140</v>
      </c>
      <c r="M28472" t="s">
        <v>140</v>
      </c>
      <c r="N28472" t="s">
        <v>140</v>
      </c>
      <c r="O28472" t="s">
        <v>1021</v>
      </c>
      <c r="P28472" t="s">
        <v>940</v>
      </c>
      <c r="Q28472" t="s">
        <v>128</v>
      </c>
      <c r="R28472" t="s">
        <v>1009</v>
      </c>
      <c r="S28472" t="s">
        <v>1054</v>
      </c>
    </row>
    <row r="28473" spans="1:19" x14ac:dyDescent="0.35">
      <c r="A28473" t="s">
        <v>28</v>
      </c>
      <c r="B28473" t="s">
        <v>1152</v>
      </c>
      <c r="C28473">
        <v>78</v>
      </c>
      <c r="D28473" t="s">
        <v>412</v>
      </c>
      <c r="E28473" t="s">
        <v>140</v>
      </c>
      <c r="F28473" t="s">
        <v>140</v>
      </c>
      <c r="G28473" t="s">
        <v>140</v>
      </c>
      <c r="H28473" t="s">
        <v>140</v>
      </c>
      <c r="I28473" t="s">
        <v>140</v>
      </c>
      <c r="J28473" t="s">
        <v>140</v>
      </c>
      <c r="K28473" t="s">
        <v>140</v>
      </c>
      <c r="L28473" t="s">
        <v>140</v>
      </c>
      <c r="M28473" t="s">
        <v>140</v>
      </c>
      <c r="N28473" t="s">
        <v>1066</v>
      </c>
      <c r="O28473" t="s">
        <v>1058</v>
      </c>
      <c r="P28473" t="s">
        <v>875</v>
      </c>
      <c r="Q28473" t="s">
        <v>713</v>
      </c>
      <c r="R28473" t="s">
        <v>140</v>
      </c>
      <c r="S28473" t="s">
        <v>140</v>
      </c>
    </row>
    <row r="28474" spans="1:19" x14ac:dyDescent="0.35">
      <c r="A28474" t="s">
        <v>28</v>
      </c>
      <c r="B28474" t="s">
        <v>339</v>
      </c>
      <c r="C28474">
        <v>12</v>
      </c>
      <c r="D28474" t="s">
        <v>140</v>
      </c>
      <c r="E28474" t="s">
        <v>140</v>
      </c>
      <c r="F28474" t="s">
        <v>140</v>
      </c>
      <c r="G28474" t="s">
        <v>140</v>
      </c>
      <c r="H28474" t="s">
        <v>140</v>
      </c>
      <c r="I28474" t="s">
        <v>140</v>
      </c>
      <c r="J28474" t="s">
        <v>140</v>
      </c>
      <c r="K28474" t="s">
        <v>140</v>
      </c>
      <c r="L28474" t="s">
        <v>140</v>
      </c>
      <c r="M28474" t="s">
        <v>140</v>
      </c>
      <c r="N28474" t="s">
        <v>140</v>
      </c>
      <c r="O28474" t="s">
        <v>140</v>
      </c>
      <c r="P28474" t="s">
        <v>140</v>
      </c>
      <c r="Q28474" t="s">
        <v>177</v>
      </c>
      <c r="R28474" t="s">
        <v>140</v>
      </c>
      <c r="S28474" t="s">
        <v>140</v>
      </c>
    </row>
    <row r="28475" spans="1:19" x14ac:dyDescent="0.35">
      <c r="A28475" t="s">
        <v>29</v>
      </c>
      <c r="B28475" t="s">
        <v>1151</v>
      </c>
      <c r="C28475">
        <v>109</v>
      </c>
      <c r="D28475" t="s">
        <v>1021</v>
      </c>
      <c r="E28475" t="s">
        <v>140</v>
      </c>
      <c r="F28475" t="s">
        <v>140</v>
      </c>
      <c r="G28475" t="s">
        <v>140</v>
      </c>
      <c r="H28475" t="s">
        <v>140</v>
      </c>
      <c r="I28475" t="s">
        <v>140</v>
      </c>
      <c r="J28475" t="s">
        <v>140</v>
      </c>
      <c r="K28475" t="s">
        <v>140</v>
      </c>
      <c r="L28475" t="s">
        <v>140</v>
      </c>
      <c r="M28475" t="s">
        <v>140</v>
      </c>
      <c r="N28475" t="s">
        <v>140</v>
      </c>
      <c r="O28475" t="s">
        <v>140</v>
      </c>
      <c r="P28475" t="s">
        <v>1013</v>
      </c>
      <c r="Q28475" t="s">
        <v>1204</v>
      </c>
      <c r="R28475" t="s">
        <v>140</v>
      </c>
      <c r="S28475" t="s">
        <v>140</v>
      </c>
    </row>
    <row r="28476" spans="1:19" x14ac:dyDescent="0.35">
      <c r="A28476" t="s">
        <v>29</v>
      </c>
      <c r="B28476" t="s">
        <v>1152</v>
      </c>
      <c r="C28476">
        <v>73</v>
      </c>
      <c r="D28476" t="s">
        <v>140</v>
      </c>
      <c r="E28476" t="s">
        <v>140</v>
      </c>
      <c r="F28476" t="s">
        <v>140</v>
      </c>
      <c r="G28476" t="s">
        <v>527</v>
      </c>
      <c r="H28476" t="s">
        <v>949</v>
      </c>
      <c r="I28476" t="s">
        <v>140</v>
      </c>
      <c r="J28476" t="s">
        <v>140</v>
      </c>
      <c r="K28476" t="s">
        <v>949</v>
      </c>
      <c r="L28476" t="s">
        <v>140</v>
      </c>
      <c r="M28476" t="s">
        <v>140</v>
      </c>
      <c r="N28476" t="s">
        <v>140</v>
      </c>
      <c r="O28476" t="s">
        <v>1007</v>
      </c>
      <c r="P28476" t="s">
        <v>1004</v>
      </c>
      <c r="Q28476" t="s">
        <v>285</v>
      </c>
      <c r="R28476" t="s">
        <v>140</v>
      </c>
      <c r="S28476" t="s">
        <v>140</v>
      </c>
    </row>
    <row r="28477" spans="1:19" x14ac:dyDescent="0.35">
      <c r="A28477" t="s">
        <v>29</v>
      </c>
      <c r="B28477" t="s">
        <v>339</v>
      </c>
      <c r="C28477">
        <v>22</v>
      </c>
      <c r="D28477" t="s">
        <v>140</v>
      </c>
      <c r="E28477" t="s">
        <v>140</v>
      </c>
      <c r="F28477" t="s">
        <v>140</v>
      </c>
      <c r="G28477" t="s">
        <v>140</v>
      </c>
      <c r="H28477" t="s">
        <v>140</v>
      </c>
      <c r="I28477" t="s">
        <v>140</v>
      </c>
      <c r="J28477" t="s">
        <v>140</v>
      </c>
      <c r="K28477" t="s">
        <v>140</v>
      </c>
      <c r="L28477" t="s">
        <v>140</v>
      </c>
      <c r="M28477" t="s">
        <v>140</v>
      </c>
      <c r="N28477" t="s">
        <v>140</v>
      </c>
      <c r="O28477" t="s">
        <v>140</v>
      </c>
      <c r="P28477" t="s">
        <v>950</v>
      </c>
      <c r="Q28477" t="s">
        <v>1120</v>
      </c>
      <c r="R28477" t="s">
        <v>140</v>
      </c>
      <c r="S28477" t="s">
        <v>140</v>
      </c>
    </row>
    <row r="28478" spans="1:19" x14ac:dyDescent="0.35">
      <c r="A28478" t="s">
        <v>30</v>
      </c>
      <c r="B28478" t="s">
        <v>1151</v>
      </c>
      <c r="C28478">
        <v>108</v>
      </c>
      <c r="D28478" t="s">
        <v>140</v>
      </c>
      <c r="E28478" t="s">
        <v>140</v>
      </c>
      <c r="F28478" t="s">
        <v>140</v>
      </c>
      <c r="G28478" t="s">
        <v>140</v>
      </c>
      <c r="H28478" t="s">
        <v>140</v>
      </c>
      <c r="I28478" t="s">
        <v>140</v>
      </c>
      <c r="J28478" t="s">
        <v>140</v>
      </c>
      <c r="K28478" t="s">
        <v>140</v>
      </c>
      <c r="L28478" t="s">
        <v>140</v>
      </c>
      <c r="M28478" t="s">
        <v>140</v>
      </c>
      <c r="N28478" t="s">
        <v>140</v>
      </c>
      <c r="O28478" t="s">
        <v>1009</v>
      </c>
      <c r="P28478" t="s">
        <v>1064</v>
      </c>
      <c r="Q28478" t="s">
        <v>1124</v>
      </c>
      <c r="R28478" t="s">
        <v>140</v>
      </c>
      <c r="S28478" t="s">
        <v>1012</v>
      </c>
    </row>
    <row r="28479" spans="1:19" x14ac:dyDescent="0.35">
      <c r="A28479" t="s">
        <v>30</v>
      </c>
      <c r="B28479" t="s">
        <v>1152</v>
      </c>
      <c r="C28479">
        <v>78</v>
      </c>
      <c r="D28479" t="s">
        <v>1019</v>
      </c>
      <c r="E28479" t="s">
        <v>140</v>
      </c>
      <c r="F28479" t="s">
        <v>140</v>
      </c>
      <c r="G28479" t="s">
        <v>939</v>
      </c>
      <c r="H28479" t="s">
        <v>140</v>
      </c>
      <c r="I28479" t="s">
        <v>140</v>
      </c>
      <c r="J28479" t="s">
        <v>140</v>
      </c>
      <c r="K28479" t="s">
        <v>140</v>
      </c>
      <c r="L28479" t="s">
        <v>140</v>
      </c>
      <c r="M28479" t="s">
        <v>140</v>
      </c>
      <c r="N28479" t="s">
        <v>1054</v>
      </c>
      <c r="O28479" t="s">
        <v>973</v>
      </c>
      <c r="P28479" t="s">
        <v>1007</v>
      </c>
      <c r="Q28479" t="s">
        <v>647</v>
      </c>
      <c r="R28479" t="s">
        <v>140</v>
      </c>
      <c r="S28479" t="s">
        <v>140</v>
      </c>
    </row>
    <row r="28480" spans="1:19" x14ac:dyDescent="0.35">
      <c r="A28480" t="s">
        <v>30</v>
      </c>
      <c r="B28480" t="s">
        <v>339</v>
      </c>
      <c r="C28480">
        <v>16</v>
      </c>
      <c r="D28480" t="s">
        <v>140</v>
      </c>
      <c r="E28480" t="s">
        <v>140</v>
      </c>
      <c r="F28480" t="s">
        <v>140</v>
      </c>
      <c r="G28480" t="s">
        <v>140</v>
      </c>
      <c r="H28480" t="s">
        <v>140</v>
      </c>
      <c r="I28480" t="s">
        <v>140</v>
      </c>
      <c r="J28480" t="s">
        <v>140</v>
      </c>
      <c r="K28480" t="s">
        <v>140</v>
      </c>
      <c r="L28480" t="s">
        <v>140</v>
      </c>
      <c r="M28480" t="s">
        <v>140</v>
      </c>
      <c r="N28480" t="s">
        <v>140</v>
      </c>
      <c r="O28480" t="s">
        <v>140</v>
      </c>
      <c r="P28480" t="s">
        <v>140</v>
      </c>
      <c r="Q28480" t="s">
        <v>177</v>
      </c>
      <c r="R28480" t="s">
        <v>140</v>
      </c>
      <c r="S28480" t="s">
        <v>140</v>
      </c>
    </row>
    <row r="28481" spans="1:19" x14ac:dyDescent="0.35">
      <c r="A28481" t="s">
        <v>31</v>
      </c>
      <c r="B28481" t="s">
        <v>1151</v>
      </c>
      <c r="C28481">
        <v>138</v>
      </c>
      <c r="D28481" t="s">
        <v>722</v>
      </c>
      <c r="E28481" t="s">
        <v>942</v>
      </c>
      <c r="F28481" t="s">
        <v>1059</v>
      </c>
      <c r="G28481" t="s">
        <v>1046</v>
      </c>
      <c r="H28481" t="s">
        <v>140</v>
      </c>
      <c r="I28481" t="s">
        <v>140</v>
      </c>
      <c r="J28481" t="s">
        <v>1018</v>
      </c>
      <c r="K28481" t="s">
        <v>1054</v>
      </c>
      <c r="L28481" t="s">
        <v>140</v>
      </c>
      <c r="M28481" t="s">
        <v>140</v>
      </c>
      <c r="N28481" t="s">
        <v>140</v>
      </c>
      <c r="O28481" t="s">
        <v>109</v>
      </c>
      <c r="P28481" t="s">
        <v>1010</v>
      </c>
      <c r="Q28481" t="s">
        <v>564</v>
      </c>
      <c r="R28481" t="s">
        <v>140</v>
      </c>
      <c r="S28481" t="s">
        <v>1010</v>
      </c>
    </row>
    <row r="28482" spans="1:19" x14ac:dyDescent="0.35">
      <c r="A28482" t="s">
        <v>31</v>
      </c>
      <c r="B28482" t="s">
        <v>1152</v>
      </c>
      <c r="C28482">
        <v>58</v>
      </c>
      <c r="D28482" t="s">
        <v>319</v>
      </c>
      <c r="E28482" t="s">
        <v>99</v>
      </c>
      <c r="F28482" t="s">
        <v>1061</v>
      </c>
      <c r="G28482" t="s">
        <v>140</v>
      </c>
      <c r="H28482" t="s">
        <v>140</v>
      </c>
      <c r="I28482" t="s">
        <v>140</v>
      </c>
      <c r="J28482" t="s">
        <v>940</v>
      </c>
      <c r="K28482" t="s">
        <v>140</v>
      </c>
      <c r="L28482" t="s">
        <v>140</v>
      </c>
      <c r="M28482" t="s">
        <v>140</v>
      </c>
      <c r="N28482" t="s">
        <v>140</v>
      </c>
      <c r="O28482" t="s">
        <v>1060</v>
      </c>
      <c r="P28482" t="s">
        <v>1060</v>
      </c>
      <c r="Q28482" t="s">
        <v>932</v>
      </c>
      <c r="R28482" t="s">
        <v>140</v>
      </c>
      <c r="S28482" t="s">
        <v>140</v>
      </c>
    </row>
    <row r="28483" spans="1:19" x14ac:dyDescent="0.35">
      <c r="A28483" t="s">
        <v>31</v>
      </c>
      <c r="B28483" t="s">
        <v>339</v>
      </c>
      <c r="C28483">
        <v>11</v>
      </c>
      <c r="D28483" t="s">
        <v>542</v>
      </c>
      <c r="E28483" t="s">
        <v>77</v>
      </c>
      <c r="F28483" t="s">
        <v>897</v>
      </c>
      <c r="G28483" t="s">
        <v>897</v>
      </c>
      <c r="H28483" t="s">
        <v>140</v>
      </c>
      <c r="I28483" t="s">
        <v>140</v>
      </c>
      <c r="J28483" t="s">
        <v>140</v>
      </c>
      <c r="K28483" t="s">
        <v>140</v>
      </c>
      <c r="L28483" t="s">
        <v>140</v>
      </c>
      <c r="M28483" t="s">
        <v>140</v>
      </c>
      <c r="N28483" t="s">
        <v>140</v>
      </c>
      <c r="O28483" t="s">
        <v>897</v>
      </c>
      <c r="P28483" t="s">
        <v>140</v>
      </c>
      <c r="Q28483" t="s">
        <v>788</v>
      </c>
      <c r="R28483" t="s">
        <v>140</v>
      </c>
      <c r="S28483" t="s">
        <v>140</v>
      </c>
    </row>
    <row r="28484" spans="1:19" x14ac:dyDescent="0.35">
      <c r="A28484" t="s">
        <v>32</v>
      </c>
      <c r="B28484" t="s">
        <v>1151</v>
      </c>
      <c r="C28484">
        <v>3050</v>
      </c>
      <c r="D28484" t="s">
        <v>681</v>
      </c>
      <c r="E28484" t="s">
        <v>1013</v>
      </c>
      <c r="F28484" t="s">
        <v>1009</v>
      </c>
      <c r="G28484" t="s">
        <v>1013</v>
      </c>
      <c r="H28484" t="s">
        <v>140</v>
      </c>
      <c r="I28484" t="s">
        <v>140</v>
      </c>
      <c r="J28484" t="s">
        <v>1022</v>
      </c>
      <c r="K28484" t="s">
        <v>1009</v>
      </c>
      <c r="L28484" t="s">
        <v>140</v>
      </c>
      <c r="M28484" t="s">
        <v>140</v>
      </c>
      <c r="N28484" t="s">
        <v>140</v>
      </c>
      <c r="O28484" t="s">
        <v>1055</v>
      </c>
      <c r="P28484" t="s">
        <v>1046</v>
      </c>
      <c r="Q28484" t="s">
        <v>56</v>
      </c>
      <c r="R28484" t="s">
        <v>1012</v>
      </c>
      <c r="S28484" t="s">
        <v>1010</v>
      </c>
    </row>
    <row r="28485" spans="1:19" x14ac:dyDescent="0.35">
      <c r="A28485" t="s">
        <v>32</v>
      </c>
      <c r="B28485" t="s">
        <v>1152</v>
      </c>
      <c r="C28485">
        <v>1523</v>
      </c>
      <c r="D28485" t="s">
        <v>659</v>
      </c>
      <c r="E28485" t="s">
        <v>1021</v>
      </c>
      <c r="F28485" t="s">
        <v>1063</v>
      </c>
      <c r="G28485" t="s">
        <v>1012</v>
      </c>
      <c r="H28485" t="s">
        <v>1022</v>
      </c>
      <c r="I28485" t="s">
        <v>1022</v>
      </c>
      <c r="J28485" t="s">
        <v>1010</v>
      </c>
      <c r="K28485" t="s">
        <v>1013</v>
      </c>
      <c r="L28485" t="s">
        <v>140</v>
      </c>
      <c r="M28485" t="s">
        <v>1022</v>
      </c>
      <c r="N28485" t="s">
        <v>1016</v>
      </c>
      <c r="O28485" t="s">
        <v>1051</v>
      </c>
      <c r="P28485" t="s">
        <v>1060</v>
      </c>
      <c r="Q28485" t="s">
        <v>150</v>
      </c>
      <c r="R28485" t="s">
        <v>1010</v>
      </c>
      <c r="S28485" t="s">
        <v>1010</v>
      </c>
    </row>
    <row r="28486" spans="1:19" x14ac:dyDescent="0.35">
      <c r="A28486" t="s">
        <v>32</v>
      </c>
      <c r="B28486" t="s">
        <v>339</v>
      </c>
      <c r="C28486">
        <v>357</v>
      </c>
      <c r="D28486" t="s">
        <v>968</v>
      </c>
      <c r="E28486" t="s">
        <v>1017</v>
      </c>
      <c r="F28486" t="s">
        <v>1014</v>
      </c>
      <c r="G28486" t="s">
        <v>1009</v>
      </c>
      <c r="H28486" t="s">
        <v>140</v>
      </c>
      <c r="I28486" t="s">
        <v>140</v>
      </c>
      <c r="J28486" t="s">
        <v>1019</v>
      </c>
      <c r="K28486" t="s">
        <v>1013</v>
      </c>
      <c r="L28486" t="s">
        <v>140</v>
      </c>
      <c r="M28486" t="s">
        <v>140</v>
      </c>
      <c r="N28486" t="s">
        <v>140</v>
      </c>
      <c r="O28486" t="s">
        <v>940</v>
      </c>
      <c r="P28486" t="s">
        <v>1020</v>
      </c>
      <c r="Q28486" t="s">
        <v>972</v>
      </c>
      <c r="R28486" t="s">
        <v>1008</v>
      </c>
      <c r="S28486" t="s">
        <v>1009</v>
      </c>
    </row>
    <row r="28488" spans="1:19" x14ac:dyDescent="0.35">
      <c r="A28488" t="s">
        <v>2178</v>
      </c>
    </row>
    <row r="28489" spans="1:19" x14ac:dyDescent="0.35">
      <c r="A28489" t="s">
        <v>2</v>
      </c>
      <c r="B28489" t="s">
        <v>1164</v>
      </c>
      <c r="C28489" t="s">
        <v>3</v>
      </c>
      <c r="D28489" t="s">
        <v>2165</v>
      </c>
      <c r="E28489" t="s">
        <v>2166</v>
      </c>
      <c r="F28489" t="s">
        <v>2167</v>
      </c>
      <c r="G28489" t="s">
        <v>2168</v>
      </c>
      <c r="H28489" t="s">
        <v>2169</v>
      </c>
      <c r="I28489" t="s">
        <v>2170</v>
      </c>
      <c r="J28489" t="s">
        <v>2171</v>
      </c>
      <c r="K28489" t="s">
        <v>2143</v>
      </c>
      <c r="L28489" t="s">
        <v>2145</v>
      </c>
      <c r="M28489" t="s">
        <v>2146</v>
      </c>
      <c r="N28489" t="s">
        <v>2172</v>
      </c>
      <c r="O28489" t="s">
        <v>2173</v>
      </c>
      <c r="P28489" t="s">
        <v>1032</v>
      </c>
      <c r="Q28489" t="s">
        <v>2174</v>
      </c>
      <c r="R28489" t="s">
        <v>1042</v>
      </c>
      <c r="S28489" t="s">
        <v>136</v>
      </c>
    </row>
    <row r="28490" spans="1:19" x14ac:dyDescent="0.35">
      <c r="A28490" t="s">
        <v>8</v>
      </c>
      <c r="B28490" t="s">
        <v>1165</v>
      </c>
      <c r="C28490">
        <v>69</v>
      </c>
      <c r="D28490" t="s">
        <v>115</v>
      </c>
      <c r="E28490" t="s">
        <v>949</v>
      </c>
      <c r="F28490" t="s">
        <v>140</v>
      </c>
      <c r="G28490" t="s">
        <v>140</v>
      </c>
      <c r="H28490" t="s">
        <v>140</v>
      </c>
      <c r="I28490" t="s">
        <v>140</v>
      </c>
      <c r="J28490" t="s">
        <v>140</v>
      </c>
      <c r="K28490" t="s">
        <v>1043</v>
      </c>
      <c r="L28490" t="s">
        <v>140</v>
      </c>
      <c r="M28490" t="s">
        <v>140</v>
      </c>
      <c r="N28490" t="s">
        <v>140</v>
      </c>
      <c r="O28490" t="s">
        <v>775</v>
      </c>
      <c r="P28490" t="s">
        <v>1014</v>
      </c>
      <c r="Q28490" t="s">
        <v>442</v>
      </c>
      <c r="R28490" t="s">
        <v>140</v>
      </c>
      <c r="S28490" t="s">
        <v>140</v>
      </c>
    </row>
    <row r="28491" spans="1:19" x14ac:dyDescent="0.35">
      <c r="A28491" t="s">
        <v>8</v>
      </c>
      <c r="B28491" t="s">
        <v>1166</v>
      </c>
      <c r="C28491">
        <v>135</v>
      </c>
      <c r="D28491" t="s">
        <v>341</v>
      </c>
      <c r="E28491" t="s">
        <v>1009</v>
      </c>
      <c r="F28491" t="s">
        <v>140</v>
      </c>
      <c r="G28491" t="s">
        <v>140</v>
      </c>
      <c r="H28491" t="s">
        <v>140</v>
      </c>
      <c r="I28491" t="s">
        <v>140</v>
      </c>
      <c r="J28491" t="s">
        <v>140</v>
      </c>
      <c r="K28491" t="s">
        <v>140</v>
      </c>
      <c r="L28491" t="s">
        <v>140</v>
      </c>
      <c r="M28491" t="s">
        <v>140</v>
      </c>
      <c r="N28491" t="s">
        <v>140</v>
      </c>
      <c r="O28491" t="s">
        <v>1063</v>
      </c>
      <c r="P28491" t="s">
        <v>1020</v>
      </c>
      <c r="Q28491" t="s">
        <v>272</v>
      </c>
      <c r="R28491" t="s">
        <v>1014</v>
      </c>
      <c r="S28491" t="s">
        <v>140</v>
      </c>
    </row>
    <row r="28492" spans="1:19" x14ac:dyDescent="0.35">
      <c r="A28492" t="s">
        <v>9</v>
      </c>
      <c r="B28492" t="s">
        <v>1165</v>
      </c>
      <c r="C28492">
        <v>99</v>
      </c>
      <c r="D28492" t="s">
        <v>1020</v>
      </c>
      <c r="E28492" t="s">
        <v>140</v>
      </c>
      <c r="F28492" t="s">
        <v>140</v>
      </c>
      <c r="G28492" t="s">
        <v>140</v>
      </c>
      <c r="H28492" t="s">
        <v>140</v>
      </c>
      <c r="I28492" t="s">
        <v>140</v>
      </c>
      <c r="J28492" t="s">
        <v>140</v>
      </c>
      <c r="K28492" t="s">
        <v>1058</v>
      </c>
      <c r="L28492" t="s">
        <v>140</v>
      </c>
      <c r="M28492" t="s">
        <v>140</v>
      </c>
      <c r="N28492" t="s">
        <v>140</v>
      </c>
      <c r="O28492" t="s">
        <v>140</v>
      </c>
      <c r="P28492" t="s">
        <v>1019</v>
      </c>
      <c r="Q28492" t="s">
        <v>839</v>
      </c>
      <c r="R28492" t="s">
        <v>140</v>
      </c>
      <c r="S28492" t="s">
        <v>140</v>
      </c>
    </row>
    <row r="28493" spans="1:19" x14ac:dyDescent="0.35">
      <c r="A28493" t="s">
        <v>9</v>
      </c>
      <c r="B28493" t="s">
        <v>1166</v>
      </c>
      <c r="C28493">
        <v>102</v>
      </c>
      <c r="D28493" t="s">
        <v>1061</v>
      </c>
      <c r="E28493" t="s">
        <v>140</v>
      </c>
      <c r="F28493" t="s">
        <v>140</v>
      </c>
      <c r="G28493" t="s">
        <v>140</v>
      </c>
      <c r="H28493" t="s">
        <v>140</v>
      </c>
      <c r="I28493" t="s">
        <v>140</v>
      </c>
      <c r="J28493" t="s">
        <v>140</v>
      </c>
      <c r="K28493" t="s">
        <v>140</v>
      </c>
      <c r="L28493" t="s">
        <v>140</v>
      </c>
      <c r="M28493" t="s">
        <v>140</v>
      </c>
      <c r="N28493" t="s">
        <v>140</v>
      </c>
      <c r="O28493" t="s">
        <v>1098</v>
      </c>
      <c r="P28493" t="s">
        <v>1050</v>
      </c>
      <c r="Q28493" t="s">
        <v>98</v>
      </c>
      <c r="R28493" t="s">
        <v>140</v>
      </c>
      <c r="S28493" t="s">
        <v>140</v>
      </c>
    </row>
    <row r="28494" spans="1:19" x14ac:dyDescent="0.35">
      <c r="A28494" t="s">
        <v>10</v>
      </c>
      <c r="B28494" t="s">
        <v>1165</v>
      </c>
      <c r="C28494">
        <v>80</v>
      </c>
      <c r="D28494" t="s">
        <v>1044</v>
      </c>
      <c r="E28494" t="s">
        <v>1066</v>
      </c>
      <c r="F28494" t="s">
        <v>140</v>
      </c>
      <c r="G28494" t="s">
        <v>1017</v>
      </c>
      <c r="H28494" t="s">
        <v>140</v>
      </c>
      <c r="I28494" t="s">
        <v>140</v>
      </c>
      <c r="J28494" t="s">
        <v>140</v>
      </c>
      <c r="K28494" t="s">
        <v>140</v>
      </c>
      <c r="L28494" t="s">
        <v>140</v>
      </c>
      <c r="M28494" t="s">
        <v>140</v>
      </c>
      <c r="N28494" t="s">
        <v>140</v>
      </c>
      <c r="O28494" t="s">
        <v>140</v>
      </c>
      <c r="P28494" t="s">
        <v>1098</v>
      </c>
      <c r="Q28494" t="s">
        <v>270</v>
      </c>
      <c r="R28494" t="s">
        <v>775</v>
      </c>
      <c r="S28494" t="s">
        <v>140</v>
      </c>
    </row>
    <row r="28495" spans="1:19" x14ac:dyDescent="0.35">
      <c r="A28495" t="s">
        <v>10</v>
      </c>
      <c r="B28495" t="s">
        <v>1166</v>
      </c>
      <c r="C28495">
        <v>128</v>
      </c>
      <c r="D28495" t="s">
        <v>991</v>
      </c>
      <c r="E28495" t="s">
        <v>140</v>
      </c>
      <c r="F28495" t="s">
        <v>140</v>
      </c>
      <c r="G28495" t="s">
        <v>140</v>
      </c>
      <c r="H28495" t="s">
        <v>140</v>
      </c>
      <c r="I28495" t="s">
        <v>140</v>
      </c>
      <c r="J28495" t="s">
        <v>140</v>
      </c>
      <c r="K28495" t="s">
        <v>1010</v>
      </c>
      <c r="L28495" t="s">
        <v>140</v>
      </c>
      <c r="M28495" t="s">
        <v>140</v>
      </c>
      <c r="N28495" t="s">
        <v>140</v>
      </c>
      <c r="O28495" t="s">
        <v>1054</v>
      </c>
      <c r="P28495" t="s">
        <v>1054</v>
      </c>
      <c r="Q28495" t="s">
        <v>951</v>
      </c>
      <c r="R28495" t="s">
        <v>140</v>
      </c>
      <c r="S28495" t="s">
        <v>140</v>
      </c>
    </row>
    <row r="28496" spans="1:19" x14ac:dyDescent="0.35">
      <c r="A28496" t="s">
        <v>11</v>
      </c>
      <c r="B28496" t="s">
        <v>1165</v>
      </c>
      <c r="C28496">
        <v>87</v>
      </c>
      <c r="D28496" t="s">
        <v>1095</v>
      </c>
      <c r="E28496" t="s">
        <v>140</v>
      </c>
      <c r="F28496" t="s">
        <v>140</v>
      </c>
      <c r="G28496" t="s">
        <v>140</v>
      </c>
      <c r="H28496" t="s">
        <v>140</v>
      </c>
      <c r="I28496" t="s">
        <v>140</v>
      </c>
      <c r="J28496" t="s">
        <v>140</v>
      </c>
      <c r="K28496" t="s">
        <v>140</v>
      </c>
      <c r="L28496" t="s">
        <v>140</v>
      </c>
      <c r="M28496" t="s">
        <v>140</v>
      </c>
      <c r="N28496" t="s">
        <v>140</v>
      </c>
      <c r="O28496" t="s">
        <v>1051</v>
      </c>
      <c r="P28496" t="s">
        <v>1054</v>
      </c>
      <c r="Q28496" t="s">
        <v>936</v>
      </c>
      <c r="R28496" t="s">
        <v>140</v>
      </c>
      <c r="S28496" t="s">
        <v>140</v>
      </c>
    </row>
    <row r="28497" spans="1:19" x14ac:dyDescent="0.35">
      <c r="A28497" t="s">
        <v>11</v>
      </c>
      <c r="B28497" t="s">
        <v>1166</v>
      </c>
      <c r="C28497">
        <v>119</v>
      </c>
      <c r="D28497" t="s">
        <v>894</v>
      </c>
      <c r="E28497" t="s">
        <v>775</v>
      </c>
      <c r="F28497" t="s">
        <v>1014</v>
      </c>
      <c r="G28497" t="s">
        <v>140</v>
      </c>
      <c r="H28497" t="s">
        <v>140</v>
      </c>
      <c r="I28497" t="s">
        <v>140</v>
      </c>
      <c r="J28497" t="s">
        <v>140</v>
      </c>
      <c r="K28497" t="s">
        <v>140</v>
      </c>
      <c r="L28497" t="s">
        <v>140</v>
      </c>
      <c r="M28497" t="s">
        <v>140</v>
      </c>
      <c r="N28497" t="s">
        <v>140</v>
      </c>
      <c r="O28497" t="s">
        <v>1068</v>
      </c>
      <c r="P28497" t="s">
        <v>1098</v>
      </c>
      <c r="Q28497" t="s">
        <v>854</v>
      </c>
      <c r="R28497" t="s">
        <v>140</v>
      </c>
      <c r="S28497" t="s">
        <v>140</v>
      </c>
    </row>
    <row r="28498" spans="1:19" x14ac:dyDescent="0.35">
      <c r="A28498" t="s">
        <v>12</v>
      </c>
      <c r="B28498" t="s">
        <v>1165</v>
      </c>
      <c r="C28498">
        <v>12</v>
      </c>
      <c r="D28498" t="s">
        <v>90</v>
      </c>
      <c r="E28498" t="s">
        <v>140</v>
      </c>
      <c r="F28498" t="s">
        <v>140</v>
      </c>
      <c r="G28498" t="s">
        <v>140</v>
      </c>
      <c r="H28498" t="s">
        <v>140</v>
      </c>
      <c r="I28498" t="s">
        <v>140</v>
      </c>
      <c r="J28498" t="s">
        <v>1020</v>
      </c>
      <c r="K28498" t="s">
        <v>140</v>
      </c>
      <c r="L28498" t="s">
        <v>140</v>
      </c>
      <c r="M28498" t="s">
        <v>140</v>
      </c>
      <c r="N28498" t="s">
        <v>140</v>
      </c>
      <c r="O28498" t="s">
        <v>140</v>
      </c>
      <c r="P28498" t="s">
        <v>140</v>
      </c>
      <c r="Q28498" t="s">
        <v>89</v>
      </c>
      <c r="R28498" t="s">
        <v>140</v>
      </c>
      <c r="S28498" t="s">
        <v>140</v>
      </c>
    </row>
    <row r="28499" spans="1:19" x14ac:dyDescent="0.35">
      <c r="A28499" t="s">
        <v>12</v>
      </c>
      <c r="B28499" t="s">
        <v>1166</v>
      </c>
      <c r="C28499">
        <v>197</v>
      </c>
      <c r="D28499" t="s">
        <v>851</v>
      </c>
      <c r="E28499" t="s">
        <v>1021</v>
      </c>
      <c r="F28499" t="s">
        <v>1098</v>
      </c>
      <c r="G28499" t="s">
        <v>1009</v>
      </c>
      <c r="H28499" t="s">
        <v>140</v>
      </c>
      <c r="I28499" t="s">
        <v>140</v>
      </c>
      <c r="J28499" t="s">
        <v>140</v>
      </c>
      <c r="K28499" t="s">
        <v>1009</v>
      </c>
      <c r="L28499" t="s">
        <v>140</v>
      </c>
      <c r="M28499" t="s">
        <v>140</v>
      </c>
      <c r="N28499" t="s">
        <v>140</v>
      </c>
      <c r="O28499" t="s">
        <v>1020</v>
      </c>
      <c r="P28499" t="s">
        <v>1060</v>
      </c>
      <c r="Q28499" t="s">
        <v>406</v>
      </c>
      <c r="R28499" t="s">
        <v>1010</v>
      </c>
      <c r="S28499" t="s">
        <v>1009</v>
      </c>
    </row>
    <row r="28500" spans="1:19" x14ac:dyDescent="0.35">
      <c r="A28500" t="s">
        <v>13</v>
      </c>
      <c r="B28500" t="s">
        <v>1165</v>
      </c>
      <c r="C28500">
        <v>7</v>
      </c>
      <c r="D28500" t="s">
        <v>694</v>
      </c>
      <c r="E28500" t="s">
        <v>140</v>
      </c>
      <c r="F28500" t="s">
        <v>140</v>
      </c>
      <c r="G28500" t="s">
        <v>140</v>
      </c>
      <c r="H28500" t="s">
        <v>140</v>
      </c>
      <c r="I28500" t="s">
        <v>140</v>
      </c>
      <c r="J28500" t="s">
        <v>140</v>
      </c>
      <c r="K28500" t="s">
        <v>140</v>
      </c>
      <c r="L28500" t="s">
        <v>140</v>
      </c>
      <c r="M28500" t="s">
        <v>140</v>
      </c>
      <c r="N28500" t="s">
        <v>140</v>
      </c>
      <c r="O28500" t="s">
        <v>1085</v>
      </c>
      <c r="P28500" t="s">
        <v>140</v>
      </c>
      <c r="Q28500" t="s">
        <v>623</v>
      </c>
      <c r="R28500" t="s">
        <v>140</v>
      </c>
      <c r="S28500" t="s">
        <v>1085</v>
      </c>
    </row>
    <row r="28501" spans="1:19" x14ac:dyDescent="0.35">
      <c r="A28501" t="s">
        <v>13</v>
      </c>
      <c r="B28501" t="s">
        <v>1166</v>
      </c>
      <c r="C28501">
        <v>199</v>
      </c>
      <c r="D28501" t="s">
        <v>506</v>
      </c>
      <c r="E28501" t="s">
        <v>929</v>
      </c>
      <c r="F28501" t="s">
        <v>1098</v>
      </c>
      <c r="G28501" t="s">
        <v>949</v>
      </c>
      <c r="H28501" t="s">
        <v>140</v>
      </c>
      <c r="I28501" t="s">
        <v>140</v>
      </c>
      <c r="J28501" t="s">
        <v>919</v>
      </c>
      <c r="K28501" t="s">
        <v>1046</v>
      </c>
      <c r="L28501" t="s">
        <v>140</v>
      </c>
      <c r="M28501" t="s">
        <v>1010</v>
      </c>
      <c r="N28501" t="s">
        <v>140</v>
      </c>
      <c r="O28501" t="s">
        <v>996</v>
      </c>
      <c r="P28501" t="s">
        <v>1050</v>
      </c>
      <c r="Q28501" t="s">
        <v>761</v>
      </c>
      <c r="R28501" t="s">
        <v>940</v>
      </c>
      <c r="S28501" t="s">
        <v>1010</v>
      </c>
    </row>
    <row r="28502" spans="1:19" x14ac:dyDescent="0.35">
      <c r="A28502" t="s">
        <v>14</v>
      </c>
      <c r="B28502" t="s">
        <v>1165</v>
      </c>
      <c r="C28502">
        <v>52</v>
      </c>
      <c r="D28502" t="s">
        <v>712</v>
      </c>
      <c r="E28502" t="s">
        <v>1054</v>
      </c>
      <c r="F28502" t="s">
        <v>140</v>
      </c>
      <c r="G28502" t="s">
        <v>140</v>
      </c>
      <c r="H28502" t="s">
        <v>140</v>
      </c>
      <c r="I28502" t="s">
        <v>140</v>
      </c>
      <c r="J28502" t="s">
        <v>140</v>
      </c>
      <c r="K28502" t="s">
        <v>140</v>
      </c>
      <c r="L28502" t="s">
        <v>140</v>
      </c>
      <c r="M28502" t="s">
        <v>140</v>
      </c>
      <c r="N28502" t="s">
        <v>140</v>
      </c>
      <c r="O28502" t="s">
        <v>1010</v>
      </c>
      <c r="P28502" t="s">
        <v>1051</v>
      </c>
      <c r="Q28502" t="s">
        <v>873</v>
      </c>
      <c r="R28502" t="s">
        <v>1019</v>
      </c>
      <c r="S28502" t="s">
        <v>140</v>
      </c>
    </row>
    <row r="28503" spans="1:19" x14ac:dyDescent="0.35">
      <c r="A28503" t="s">
        <v>14</v>
      </c>
      <c r="B28503" t="s">
        <v>1166</v>
      </c>
      <c r="C28503">
        <v>151</v>
      </c>
      <c r="D28503" t="s">
        <v>474</v>
      </c>
      <c r="E28503" t="s">
        <v>1011</v>
      </c>
      <c r="F28503" t="s">
        <v>1054</v>
      </c>
      <c r="G28503" t="s">
        <v>1012</v>
      </c>
      <c r="H28503" t="s">
        <v>140</v>
      </c>
      <c r="I28503" t="s">
        <v>140</v>
      </c>
      <c r="J28503" t="s">
        <v>140</v>
      </c>
      <c r="K28503" t="s">
        <v>1043</v>
      </c>
      <c r="L28503" t="s">
        <v>140</v>
      </c>
      <c r="M28503" t="s">
        <v>140</v>
      </c>
      <c r="N28503" t="s">
        <v>140</v>
      </c>
      <c r="O28503" t="s">
        <v>1021</v>
      </c>
      <c r="P28503" t="s">
        <v>954</v>
      </c>
      <c r="Q28503" t="s">
        <v>496</v>
      </c>
      <c r="R28503" t="s">
        <v>1012</v>
      </c>
      <c r="S28503" t="s">
        <v>140</v>
      </c>
    </row>
    <row r="28504" spans="1:19" x14ac:dyDescent="0.35">
      <c r="A28504" t="s">
        <v>15</v>
      </c>
      <c r="B28504" t="s">
        <v>1165</v>
      </c>
      <c r="C28504">
        <v>90</v>
      </c>
      <c r="D28504" t="s">
        <v>543</v>
      </c>
      <c r="E28504" t="s">
        <v>140</v>
      </c>
      <c r="F28504" t="s">
        <v>140</v>
      </c>
      <c r="G28504" t="s">
        <v>140</v>
      </c>
      <c r="H28504" t="s">
        <v>140</v>
      </c>
      <c r="I28504" t="s">
        <v>140</v>
      </c>
      <c r="J28504" t="s">
        <v>140</v>
      </c>
      <c r="K28504" t="s">
        <v>939</v>
      </c>
      <c r="L28504" t="s">
        <v>140</v>
      </c>
      <c r="M28504" t="s">
        <v>140</v>
      </c>
      <c r="N28504" t="s">
        <v>140</v>
      </c>
      <c r="O28504" t="s">
        <v>1018</v>
      </c>
      <c r="P28504" t="s">
        <v>1052</v>
      </c>
      <c r="Q28504" t="s">
        <v>243</v>
      </c>
      <c r="R28504" t="s">
        <v>1014</v>
      </c>
      <c r="S28504" t="s">
        <v>140</v>
      </c>
    </row>
    <row r="28505" spans="1:19" x14ac:dyDescent="0.35">
      <c r="A28505" t="s">
        <v>15</v>
      </c>
      <c r="B28505" t="s">
        <v>1166</v>
      </c>
      <c r="C28505">
        <v>116</v>
      </c>
      <c r="D28505" t="s">
        <v>832</v>
      </c>
      <c r="E28505" t="s">
        <v>140</v>
      </c>
      <c r="F28505" t="s">
        <v>954</v>
      </c>
      <c r="G28505" t="s">
        <v>1063</v>
      </c>
      <c r="H28505" t="s">
        <v>140</v>
      </c>
      <c r="I28505" t="s">
        <v>140</v>
      </c>
      <c r="J28505" t="s">
        <v>1063</v>
      </c>
      <c r="K28505" t="s">
        <v>140</v>
      </c>
      <c r="L28505" t="s">
        <v>140</v>
      </c>
      <c r="M28505" t="s">
        <v>1063</v>
      </c>
      <c r="N28505" t="s">
        <v>140</v>
      </c>
      <c r="O28505" t="s">
        <v>1017</v>
      </c>
      <c r="P28505" t="s">
        <v>939</v>
      </c>
      <c r="Q28505" t="s">
        <v>796</v>
      </c>
      <c r="R28505" t="s">
        <v>140</v>
      </c>
      <c r="S28505" t="s">
        <v>140</v>
      </c>
    </row>
    <row r="28506" spans="1:19" x14ac:dyDescent="0.35">
      <c r="A28506" t="s">
        <v>16</v>
      </c>
      <c r="B28506" t="s">
        <v>1165</v>
      </c>
      <c r="C28506">
        <v>96</v>
      </c>
      <c r="D28506" t="s">
        <v>1013</v>
      </c>
      <c r="E28506" t="s">
        <v>140</v>
      </c>
      <c r="F28506" t="s">
        <v>140</v>
      </c>
      <c r="G28506" t="s">
        <v>140</v>
      </c>
      <c r="H28506" t="s">
        <v>140</v>
      </c>
      <c r="I28506" t="s">
        <v>140</v>
      </c>
      <c r="J28506" t="s">
        <v>140</v>
      </c>
      <c r="K28506" t="s">
        <v>140</v>
      </c>
      <c r="L28506" t="s">
        <v>140</v>
      </c>
      <c r="M28506" t="s">
        <v>140</v>
      </c>
      <c r="N28506" t="s">
        <v>140</v>
      </c>
      <c r="O28506" t="s">
        <v>140</v>
      </c>
      <c r="P28506" t="s">
        <v>1055</v>
      </c>
      <c r="Q28506" t="s">
        <v>1183</v>
      </c>
      <c r="R28506" t="s">
        <v>140</v>
      </c>
      <c r="S28506" t="s">
        <v>140</v>
      </c>
    </row>
    <row r="28507" spans="1:19" x14ac:dyDescent="0.35">
      <c r="A28507" t="s">
        <v>16</v>
      </c>
      <c r="B28507" t="s">
        <v>1166</v>
      </c>
      <c r="C28507">
        <v>110</v>
      </c>
      <c r="D28507" t="s">
        <v>1066</v>
      </c>
      <c r="E28507" t="s">
        <v>775</v>
      </c>
      <c r="F28507" t="s">
        <v>140</v>
      </c>
      <c r="G28507" t="s">
        <v>140</v>
      </c>
      <c r="H28507" t="s">
        <v>140</v>
      </c>
      <c r="I28507" t="s">
        <v>140</v>
      </c>
      <c r="J28507" t="s">
        <v>140</v>
      </c>
      <c r="K28507" t="s">
        <v>1021</v>
      </c>
      <c r="L28507" t="s">
        <v>140</v>
      </c>
      <c r="M28507" t="s">
        <v>140</v>
      </c>
      <c r="N28507" t="s">
        <v>140</v>
      </c>
      <c r="O28507" t="s">
        <v>1017</v>
      </c>
      <c r="P28507" t="s">
        <v>939</v>
      </c>
      <c r="Q28507" t="s">
        <v>1121</v>
      </c>
      <c r="R28507" t="s">
        <v>140</v>
      </c>
      <c r="S28507" t="s">
        <v>140</v>
      </c>
    </row>
    <row r="28508" spans="1:19" x14ac:dyDescent="0.35">
      <c r="A28508" t="s">
        <v>17</v>
      </c>
      <c r="B28508" t="s">
        <v>1165</v>
      </c>
      <c r="C28508">
        <v>109</v>
      </c>
      <c r="D28508" t="s">
        <v>801</v>
      </c>
      <c r="E28508" t="s">
        <v>140</v>
      </c>
      <c r="F28508" t="s">
        <v>140</v>
      </c>
      <c r="G28508" t="s">
        <v>140</v>
      </c>
      <c r="H28508" t="s">
        <v>140</v>
      </c>
      <c r="I28508" t="s">
        <v>140</v>
      </c>
      <c r="J28508" t="s">
        <v>140</v>
      </c>
      <c r="K28508" t="s">
        <v>140</v>
      </c>
      <c r="L28508" t="s">
        <v>140</v>
      </c>
      <c r="M28508" t="s">
        <v>140</v>
      </c>
      <c r="N28508" t="s">
        <v>140</v>
      </c>
      <c r="O28508" t="s">
        <v>1019</v>
      </c>
      <c r="P28508" t="s">
        <v>1019</v>
      </c>
      <c r="Q28508" t="s">
        <v>974</v>
      </c>
      <c r="R28508" t="s">
        <v>140</v>
      </c>
      <c r="S28508" t="s">
        <v>140</v>
      </c>
    </row>
    <row r="28509" spans="1:19" x14ac:dyDescent="0.35">
      <c r="A28509" t="s">
        <v>17</v>
      </c>
      <c r="B28509" t="s">
        <v>1166</v>
      </c>
      <c r="C28509">
        <v>94</v>
      </c>
      <c r="D28509" t="s">
        <v>121</v>
      </c>
      <c r="E28509" t="s">
        <v>140</v>
      </c>
      <c r="F28509" t="s">
        <v>1054</v>
      </c>
      <c r="G28509" t="s">
        <v>140</v>
      </c>
      <c r="H28509" t="s">
        <v>140</v>
      </c>
      <c r="I28509" t="s">
        <v>140</v>
      </c>
      <c r="J28509" t="s">
        <v>1054</v>
      </c>
      <c r="K28509" t="s">
        <v>140</v>
      </c>
      <c r="L28509" t="s">
        <v>140</v>
      </c>
      <c r="M28509" t="s">
        <v>140</v>
      </c>
      <c r="N28509" t="s">
        <v>1054</v>
      </c>
      <c r="O28509" t="s">
        <v>1004</v>
      </c>
      <c r="P28509" t="s">
        <v>1061</v>
      </c>
      <c r="Q28509" t="s">
        <v>872</v>
      </c>
      <c r="R28509" t="s">
        <v>1054</v>
      </c>
      <c r="S28509" t="s">
        <v>140</v>
      </c>
    </row>
    <row r="28510" spans="1:19" x14ac:dyDescent="0.35">
      <c r="A28510" t="s">
        <v>18</v>
      </c>
      <c r="B28510" t="s">
        <v>1165</v>
      </c>
      <c r="C28510">
        <v>14</v>
      </c>
      <c r="D28510" t="s">
        <v>140</v>
      </c>
      <c r="E28510" t="s">
        <v>140</v>
      </c>
      <c r="F28510" t="s">
        <v>140</v>
      </c>
      <c r="G28510" t="s">
        <v>140</v>
      </c>
      <c r="H28510" t="s">
        <v>140</v>
      </c>
      <c r="I28510" t="s">
        <v>140</v>
      </c>
      <c r="J28510" t="s">
        <v>140</v>
      </c>
      <c r="K28510" t="s">
        <v>140</v>
      </c>
      <c r="L28510" t="s">
        <v>140</v>
      </c>
      <c r="M28510" t="s">
        <v>140</v>
      </c>
      <c r="N28510" t="s">
        <v>140</v>
      </c>
      <c r="O28510" t="s">
        <v>140</v>
      </c>
      <c r="P28510" t="s">
        <v>140</v>
      </c>
      <c r="Q28510" t="s">
        <v>344</v>
      </c>
      <c r="R28510" t="s">
        <v>140</v>
      </c>
      <c r="S28510" t="s">
        <v>345</v>
      </c>
    </row>
    <row r="28511" spans="1:19" x14ac:dyDescent="0.35">
      <c r="A28511" t="s">
        <v>18</v>
      </c>
      <c r="B28511" t="s">
        <v>1166</v>
      </c>
      <c r="C28511">
        <v>191</v>
      </c>
      <c r="D28511" t="s">
        <v>467</v>
      </c>
      <c r="E28511" t="s">
        <v>1054</v>
      </c>
      <c r="F28511" t="s">
        <v>140</v>
      </c>
      <c r="G28511" t="s">
        <v>949</v>
      </c>
      <c r="H28511" t="s">
        <v>140</v>
      </c>
      <c r="I28511" t="s">
        <v>140</v>
      </c>
      <c r="J28511" t="s">
        <v>1012</v>
      </c>
      <c r="K28511" t="s">
        <v>140</v>
      </c>
      <c r="L28511" t="s">
        <v>140</v>
      </c>
      <c r="M28511" t="s">
        <v>140</v>
      </c>
      <c r="N28511" t="s">
        <v>140</v>
      </c>
      <c r="O28511" t="s">
        <v>1061</v>
      </c>
      <c r="P28511" t="s">
        <v>954</v>
      </c>
      <c r="Q28511" t="s">
        <v>549</v>
      </c>
      <c r="R28511" t="s">
        <v>954</v>
      </c>
      <c r="S28511" t="s">
        <v>1008</v>
      </c>
    </row>
    <row r="28512" spans="1:19" x14ac:dyDescent="0.35">
      <c r="A28512" t="s">
        <v>19</v>
      </c>
      <c r="B28512" t="s">
        <v>1165</v>
      </c>
      <c r="C28512">
        <v>66</v>
      </c>
      <c r="D28512" t="s">
        <v>595</v>
      </c>
      <c r="E28512" t="s">
        <v>140</v>
      </c>
      <c r="F28512" t="s">
        <v>140</v>
      </c>
      <c r="G28512" t="s">
        <v>140</v>
      </c>
      <c r="H28512" t="s">
        <v>140</v>
      </c>
      <c r="I28512" t="s">
        <v>140</v>
      </c>
      <c r="J28512" t="s">
        <v>140</v>
      </c>
      <c r="K28512" t="s">
        <v>140</v>
      </c>
      <c r="L28512" t="s">
        <v>140</v>
      </c>
      <c r="M28512" t="s">
        <v>140</v>
      </c>
      <c r="N28512" t="s">
        <v>140</v>
      </c>
      <c r="O28512" t="s">
        <v>140</v>
      </c>
      <c r="P28512" t="s">
        <v>140</v>
      </c>
      <c r="Q28512" t="s">
        <v>596</v>
      </c>
      <c r="R28512" t="s">
        <v>140</v>
      </c>
      <c r="S28512" t="s">
        <v>140</v>
      </c>
    </row>
    <row r="28513" spans="1:19" x14ac:dyDescent="0.35">
      <c r="A28513" t="s">
        <v>19</v>
      </c>
      <c r="B28513" t="s">
        <v>1166</v>
      </c>
      <c r="C28513">
        <v>140</v>
      </c>
      <c r="D28513" t="s">
        <v>489</v>
      </c>
      <c r="E28513" t="s">
        <v>1016</v>
      </c>
      <c r="F28513" t="s">
        <v>1016</v>
      </c>
      <c r="G28513" t="s">
        <v>949</v>
      </c>
      <c r="H28513" t="s">
        <v>140</v>
      </c>
      <c r="I28513" t="s">
        <v>140</v>
      </c>
      <c r="J28513" t="s">
        <v>1014</v>
      </c>
      <c r="K28513" t="s">
        <v>1014</v>
      </c>
      <c r="L28513" t="s">
        <v>140</v>
      </c>
      <c r="M28513" t="s">
        <v>140</v>
      </c>
      <c r="N28513" t="s">
        <v>140</v>
      </c>
      <c r="O28513" t="s">
        <v>1068</v>
      </c>
      <c r="P28513" t="s">
        <v>1020</v>
      </c>
      <c r="Q28513" t="s">
        <v>348</v>
      </c>
      <c r="R28513" t="s">
        <v>1050</v>
      </c>
      <c r="S28513" t="s">
        <v>140</v>
      </c>
    </row>
    <row r="28514" spans="1:19" x14ac:dyDescent="0.35">
      <c r="A28514" t="s">
        <v>20</v>
      </c>
      <c r="B28514" t="s">
        <v>1165</v>
      </c>
      <c r="C28514">
        <v>118</v>
      </c>
      <c r="D28514" t="s">
        <v>162</v>
      </c>
      <c r="E28514" t="s">
        <v>1016</v>
      </c>
      <c r="F28514" t="s">
        <v>140</v>
      </c>
      <c r="G28514" t="s">
        <v>140</v>
      </c>
      <c r="H28514" t="s">
        <v>140</v>
      </c>
      <c r="I28514" t="s">
        <v>140</v>
      </c>
      <c r="J28514" t="s">
        <v>140</v>
      </c>
      <c r="K28514" t="s">
        <v>1012</v>
      </c>
      <c r="L28514" t="s">
        <v>140</v>
      </c>
      <c r="M28514" t="s">
        <v>140</v>
      </c>
      <c r="N28514" t="s">
        <v>140</v>
      </c>
      <c r="O28514" t="s">
        <v>1098</v>
      </c>
      <c r="P28514" t="s">
        <v>1051</v>
      </c>
      <c r="Q28514" t="s">
        <v>854</v>
      </c>
      <c r="R28514" t="s">
        <v>949</v>
      </c>
      <c r="S28514" t="s">
        <v>1021</v>
      </c>
    </row>
    <row r="28515" spans="1:19" x14ac:dyDescent="0.35">
      <c r="A28515" t="s">
        <v>20</v>
      </c>
      <c r="B28515" t="s">
        <v>1166</v>
      </c>
      <c r="C28515">
        <v>88</v>
      </c>
      <c r="D28515" t="s">
        <v>662</v>
      </c>
      <c r="E28515" t="s">
        <v>1019</v>
      </c>
      <c r="F28515" t="s">
        <v>140</v>
      </c>
      <c r="G28515" t="s">
        <v>1013</v>
      </c>
      <c r="H28515" t="s">
        <v>140</v>
      </c>
      <c r="I28515" t="s">
        <v>140</v>
      </c>
      <c r="J28515" t="s">
        <v>140</v>
      </c>
      <c r="K28515" t="s">
        <v>140</v>
      </c>
      <c r="L28515" t="s">
        <v>140</v>
      </c>
      <c r="M28515" t="s">
        <v>140</v>
      </c>
      <c r="N28515" t="s">
        <v>1019</v>
      </c>
      <c r="O28515" t="s">
        <v>140</v>
      </c>
      <c r="P28515" t="s">
        <v>1098</v>
      </c>
      <c r="Q28515" t="s">
        <v>163</v>
      </c>
      <c r="R28515" t="s">
        <v>140</v>
      </c>
      <c r="S28515" t="s">
        <v>1098</v>
      </c>
    </row>
    <row r="28516" spans="1:19" x14ac:dyDescent="0.35">
      <c r="A28516" t="s">
        <v>21</v>
      </c>
      <c r="B28516" t="s">
        <v>1166</v>
      </c>
      <c r="C28516">
        <v>210</v>
      </c>
      <c r="D28516" t="s">
        <v>180</v>
      </c>
      <c r="E28516" t="s">
        <v>775</v>
      </c>
      <c r="F28516" t="s">
        <v>775</v>
      </c>
      <c r="G28516" t="s">
        <v>775</v>
      </c>
      <c r="H28516" t="s">
        <v>140</v>
      </c>
      <c r="I28516" t="s">
        <v>140</v>
      </c>
      <c r="J28516" t="s">
        <v>1013</v>
      </c>
      <c r="K28516" t="s">
        <v>1013</v>
      </c>
      <c r="L28516" t="s">
        <v>140</v>
      </c>
      <c r="M28516" t="s">
        <v>140</v>
      </c>
      <c r="N28516" t="s">
        <v>140</v>
      </c>
      <c r="O28516" t="s">
        <v>1066</v>
      </c>
      <c r="P28516" t="s">
        <v>919</v>
      </c>
      <c r="Q28516" t="s">
        <v>611</v>
      </c>
      <c r="R28516" t="s">
        <v>140</v>
      </c>
      <c r="S28516" t="s">
        <v>775</v>
      </c>
    </row>
    <row r="28517" spans="1:19" x14ac:dyDescent="0.35">
      <c r="A28517" t="s">
        <v>22</v>
      </c>
      <c r="B28517" t="s">
        <v>1165</v>
      </c>
      <c r="C28517">
        <v>98</v>
      </c>
      <c r="D28517" t="s">
        <v>939</v>
      </c>
      <c r="E28517" t="s">
        <v>1009</v>
      </c>
      <c r="F28517" t="s">
        <v>140</v>
      </c>
      <c r="G28517" t="s">
        <v>140</v>
      </c>
      <c r="H28517" t="s">
        <v>140</v>
      </c>
      <c r="I28517" t="s">
        <v>140</v>
      </c>
      <c r="J28517" t="s">
        <v>140</v>
      </c>
      <c r="K28517" t="s">
        <v>1014</v>
      </c>
      <c r="L28517" t="s">
        <v>140</v>
      </c>
      <c r="M28517" t="s">
        <v>140</v>
      </c>
      <c r="N28517" t="s">
        <v>140</v>
      </c>
      <c r="O28517" t="s">
        <v>1016</v>
      </c>
      <c r="P28517" t="s">
        <v>1019</v>
      </c>
      <c r="Q28517" t="s">
        <v>732</v>
      </c>
      <c r="R28517" t="s">
        <v>140</v>
      </c>
      <c r="S28517" t="s">
        <v>140</v>
      </c>
    </row>
    <row r="28518" spans="1:19" x14ac:dyDescent="0.35">
      <c r="A28518" t="s">
        <v>22</v>
      </c>
      <c r="B28518" t="s">
        <v>1166</v>
      </c>
      <c r="C28518">
        <v>111</v>
      </c>
      <c r="D28518" t="s">
        <v>1182</v>
      </c>
      <c r="E28518" t="s">
        <v>1009</v>
      </c>
      <c r="F28518" t="s">
        <v>140</v>
      </c>
      <c r="G28518" t="s">
        <v>1055</v>
      </c>
      <c r="H28518" t="s">
        <v>140</v>
      </c>
      <c r="I28518" t="s">
        <v>140</v>
      </c>
      <c r="J28518" t="s">
        <v>140</v>
      </c>
      <c r="K28518" t="s">
        <v>140</v>
      </c>
      <c r="L28518" t="s">
        <v>140</v>
      </c>
      <c r="M28518" t="s">
        <v>140</v>
      </c>
      <c r="N28518" t="s">
        <v>140</v>
      </c>
      <c r="O28518" t="s">
        <v>1051</v>
      </c>
      <c r="P28518" t="s">
        <v>515</v>
      </c>
      <c r="Q28518" t="s">
        <v>263</v>
      </c>
      <c r="R28518" t="s">
        <v>1016</v>
      </c>
      <c r="S28518" t="s">
        <v>1016</v>
      </c>
    </row>
    <row r="28519" spans="1:19" x14ac:dyDescent="0.35">
      <c r="A28519" t="s">
        <v>23</v>
      </c>
      <c r="B28519" t="s">
        <v>1165</v>
      </c>
      <c r="C28519">
        <v>86</v>
      </c>
      <c r="D28519" t="s">
        <v>827</v>
      </c>
      <c r="E28519" t="s">
        <v>940</v>
      </c>
      <c r="F28519" t="s">
        <v>954</v>
      </c>
      <c r="G28519" t="s">
        <v>140</v>
      </c>
      <c r="H28519" t="s">
        <v>140</v>
      </c>
      <c r="I28519" t="s">
        <v>140</v>
      </c>
      <c r="J28519" t="s">
        <v>1014</v>
      </c>
      <c r="K28519" t="s">
        <v>140</v>
      </c>
      <c r="L28519" t="s">
        <v>140</v>
      </c>
      <c r="M28519" t="s">
        <v>140</v>
      </c>
      <c r="N28519" t="s">
        <v>140</v>
      </c>
      <c r="O28519" t="s">
        <v>1018</v>
      </c>
      <c r="P28519" t="s">
        <v>1012</v>
      </c>
      <c r="Q28519" t="s">
        <v>355</v>
      </c>
      <c r="R28519" t="s">
        <v>140</v>
      </c>
      <c r="S28519" t="s">
        <v>140</v>
      </c>
    </row>
    <row r="28520" spans="1:19" x14ac:dyDescent="0.35">
      <c r="A28520" t="s">
        <v>23</v>
      </c>
      <c r="B28520" t="s">
        <v>1166</v>
      </c>
      <c r="C28520">
        <v>119</v>
      </c>
      <c r="D28520" t="s">
        <v>448</v>
      </c>
      <c r="E28520" t="s">
        <v>1060</v>
      </c>
      <c r="F28520" t="s">
        <v>869</v>
      </c>
      <c r="G28520" t="s">
        <v>775</v>
      </c>
      <c r="H28520" t="s">
        <v>140</v>
      </c>
      <c r="I28520" t="s">
        <v>140</v>
      </c>
      <c r="J28520" t="s">
        <v>140</v>
      </c>
      <c r="K28520" t="s">
        <v>1017</v>
      </c>
      <c r="L28520" t="s">
        <v>140</v>
      </c>
      <c r="M28520" t="s">
        <v>140</v>
      </c>
      <c r="N28520" t="s">
        <v>140</v>
      </c>
      <c r="O28520" t="s">
        <v>940</v>
      </c>
      <c r="P28520" t="s">
        <v>664</v>
      </c>
      <c r="Q28520" t="s">
        <v>814</v>
      </c>
      <c r="R28520" t="s">
        <v>140</v>
      </c>
      <c r="S28520" t="s">
        <v>140</v>
      </c>
    </row>
    <row r="28521" spans="1:19" x14ac:dyDescent="0.35">
      <c r="A28521" t="s">
        <v>24</v>
      </c>
      <c r="B28521" t="s">
        <v>1165</v>
      </c>
      <c r="C28521">
        <v>77</v>
      </c>
      <c r="D28521" t="s">
        <v>838</v>
      </c>
      <c r="E28521" t="s">
        <v>140</v>
      </c>
      <c r="F28521" t="s">
        <v>140</v>
      </c>
      <c r="G28521" t="s">
        <v>140</v>
      </c>
      <c r="H28521" t="s">
        <v>140</v>
      </c>
      <c r="I28521" t="s">
        <v>1011</v>
      </c>
      <c r="J28521" t="s">
        <v>140</v>
      </c>
      <c r="K28521" t="s">
        <v>140</v>
      </c>
      <c r="L28521" t="s">
        <v>1013</v>
      </c>
      <c r="M28521" t="s">
        <v>140</v>
      </c>
      <c r="N28521" t="s">
        <v>140</v>
      </c>
      <c r="O28521" t="s">
        <v>527</v>
      </c>
      <c r="P28521" t="s">
        <v>1054</v>
      </c>
      <c r="Q28521" t="s">
        <v>927</v>
      </c>
      <c r="R28521" t="s">
        <v>140</v>
      </c>
      <c r="S28521" t="s">
        <v>140</v>
      </c>
    </row>
    <row r="28522" spans="1:19" x14ac:dyDescent="0.35">
      <c r="A28522" t="s">
        <v>24</v>
      </c>
      <c r="B28522" t="s">
        <v>1166</v>
      </c>
      <c r="C28522">
        <v>130</v>
      </c>
      <c r="D28522" t="s">
        <v>841</v>
      </c>
      <c r="E28522" t="s">
        <v>140</v>
      </c>
      <c r="F28522" t="s">
        <v>1063</v>
      </c>
      <c r="G28522" t="s">
        <v>140</v>
      </c>
      <c r="H28522" t="s">
        <v>140</v>
      </c>
      <c r="I28522" t="s">
        <v>140</v>
      </c>
      <c r="J28522" t="s">
        <v>140</v>
      </c>
      <c r="K28522" t="s">
        <v>140</v>
      </c>
      <c r="L28522" t="s">
        <v>140</v>
      </c>
      <c r="M28522" t="s">
        <v>140</v>
      </c>
      <c r="N28522" t="s">
        <v>140</v>
      </c>
      <c r="O28522" t="s">
        <v>919</v>
      </c>
      <c r="P28522" t="s">
        <v>1048</v>
      </c>
      <c r="Q28522" t="s">
        <v>519</v>
      </c>
      <c r="R28522" t="s">
        <v>1013</v>
      </c>
      <c r="S28522" t="s">
        <v>140</v>
      </c>
    </row>
    <row r="28523" spans="1:19" x14ac:dyDescent="0.35">
      <c r="A28523" t="s">
        <v>25</v>
      </c>
      <c r="B28523" t="s">
        <v>1165</v>
      </c>
      <c r="C28523">
        <v>88</v>
      </c>
      <c r="D28523" t="s">
        <v>983</v>
      </c>
      <c r="E28523" t="s">
        <v>140</v>
      </c>
      <c r="F28523" t="s">
        <v>140</v>
      </c>
      <c r="G28523" t="s">
        <v>140</v>
      </c>
      <c r="H28523" t="s">
        <v>140</v>
      </c>
      <c r="I28523" t="s">
        <v>140</v>
      </c>
      <c r="J28523" t="s">
        <v>140</v>
      </c>
      <c r="K28523" t="s">
        <v>140</v>
      </c>
      <c r="L28523" t="s">
        <v>140</v>
      </c>
      <c r="M28523" t="s">
        <v>140</v>
      </c>
      <c r="N28523" t="s">
        <v>1014</v>
      </c>
      <c r="O28523" t="s">
        <v>140</v>
      </c>
      <c r="P28523" t="s">
        <v>140</v>
      </c>
      <c r="Q28523" t="s">
        <v>126</v>
      </c>
      <c r="R28523" t="s">
        <v>140</v>
      </c>
      <c r="S28523" t="s">
        <v>140</v>
      </c>
    </row>
    <row r="28524" spans="1:19" x14ac:dyDescent="0.35">
      <c r="A28524" t="s">
        <v>25</v>
      </c>
      <c r="B28524" t="s">
        <v>1166</v>
      </c>
      <c r="C28524">
        <v>116</v>
      </c>
      <c r="D28524" t="s">
        <v>950</v>
      </c>
      <c r="E28524" t="s">
        <v>1063</v>
      </c>
      <c r="F28524" t="s">
        <v>140</v>
      </c>
      <c r="G28524" t="s">
        <v>1063</v>
      </c>
      <c r="H28524" t="s">
        <v>140</v>
      </c>
      <c r="I28524" t="s">
        <v>140</v>
      </c>
      <c r="J28524" t="s">
        <v>140</v>
      </c>
      <c r="K28524" t="s">
        <v>140</v>
      </c>
      <c r="L28524" t="s">
        <v>140</v>
      </c>
      <c r="M28524" t="s">
        <v>140</v>
      </c>
      <c r="N28524" t="s">
        <v>1014</v>
      </c>
      <c r="O28524" t="s">
        <v>1048</v>
      </c>
      <c r="P28524" t="s">
        <v>1063</v>
      </c>
      <c r="Q28524" t="s">
        <v>122</v>
      </c>
      <c r="R28524" t="s">
        <v>1011</v>
      </c>
      <c r="S28524" t="s">
        <v>140</v>
      </c>
    </row>
    <row r="28525" spans="1:19" x14ac:dyDescent="0.35">
      <c r="A28525" t="s">
        <v>26</v>
      </c>
      <c r="B28525" t="s">
        <v>1165</v>
      </c>
      <c r="C28525">
        <v>96</v>
      </c>
      <c r="D28525" t="s">
        <v>548</v>
      </c>
      <c r="E28525" t="s">
        <v>140</v>
      </c>
      <c r="F28525" t="s">
        <v>140</v>
      </c>
      <c r="G28525" t="s">
        <v>140</v>
      </c>
      <c r="H28525" t="s">
        <v>140</v>
      </c>
      <c r="I28525" t="s">
        <v>140</v>
      </c>
      <c r="J28525" t="s">
        <v>1063</v>
      </c>
      <c r="K28525" t="s">
        <v>140</v>
      </c>
      <c r="L28525" t="s">
        <v>140</v>
      </c>
      <c r="M28525" t="s">
        <v>140</v>
      </c>
      <c r="N28525" t="s">
        <v>140</v>
      </c>
      <c r="O28525" t="s">
        <v>1055</v>
      </c>
      <c r="P28525" t="s">
        <v>345</v>
      </c>
      <c r="Q28525" t="s">
        <v>1088</v>
      </c>
      <c r="R28525" t="s">
        <v>664</v>
      </c>
      <c r="S28525" t="s">
        <v>140</v>
      </c>
    </row>
    <row r="28526" spans="1:19" x14ac:dyDescent="0.35">
      <c r="A28526" t="s">
        <v>26</v>
      </c>
      <c r="B28526" t="s">
        <v>1166</v>
      </c>
      <c r="C28526">
        <v>106</v>
      </c>
      <c r="D28526" t="s">
        <v>967</v>
      </c>
      <c r="E28526" t="s">
        <v>140</v>
      </c>
      <c r="F28526" t="s">
        <v>140</v>
      </c>
      <c r="G28526" t="s">
        <v>1054</v>
      </c>
      <c r="H28526" t="s">
        <v>140</v>
      </c>
      <c r="I28526" t="s">
        <v>140</v>
      </c>
      <c r="J28526" t="s">
        <v>140</v>
      </c>
      <c r="K28526" t="s">
        <v>140</v>
      </c>
      <c r="L28526" t="s">
        <v>140</v>
      </c>
      <c r="M28526" t="s">
        <v>140</v>
      </c>
      <c r="N28526" t="s">
        <v>140</v>
      </c>
      <c r="O28526" t="s">
        <v>996</v>
      </c>
      <c r="P28526" t="s">
        <v>1066</v>
      </c>
      <c r="Q28526" t="s">
        <v>285</v>
      </c>
      <c r="R28526" t="s">
        <v>140</v>
      </c>
      <c r="S28526" t="s">
        <v>140</v>
      </c>
    </row>
    <row r="28527" spans="1:19" x14ac:dyDescent="0.35">
      <c r="A28527" t="s">
        <v>27</v>
      </c>
      <c r="B28527" t="s">
        <v>1165</v>
      </c>
      <c r="C28527">
        <v>100</v>
      </c>
      <c r="D28527" t="s">
        <v>1016</v>
      </c>
      <c r="E28527" t="s">
        <v>140</v>
      </c>
      <c r="F28527" t="s">
        <v>140</v>
      </c>
      <c r="G28527" t="s">
        <v>140</v>
      </c>
      <c r="H28527" t="s">
        <v>140</v>
      </c>
      <c r="I28527" t="s">
        <v>140</v>
      </c>
      <c r="J28527" t="s">
        <v>140</v>
      </c>
      <c r="K28527" t="s">
        <v>140</v>
      </c>
      <c r="L28527" t="s">
        <v>140</v>
      </c>
      <c r="M28527" t="s">
        <v>140</v>
      </c>
      <c r="N28527" t="s">
        <v>1009</v>
      </c>
      <c r="O28527" t="s">
        <v>1009</v>
      </c>
      <c r="P28527" t="s">
        <v>1043</v>
      </c>
      <c r="Q28527" t="s">
        <v>514</v>
      </c>
      <c r="R28527" t="s">
        <v>775</v>
      </c>
      <c r="S28527" t="s">
        <v>140</v>
      </c>
    </row>
    <row r="28528" spans="1:19" x14ac:dyDescent="0.35">
      <c r="A28528" t="s">
        <v>27</v>
      </c>
      <c r="B28528" t="s">
        <v>1166</v>
      </c>
      <c r="C28528">
        <v>104</v>
      </c>
      <c r="D28528" t="s">
        <v>919</v>
      </c>
      <c r="E28528" t="s">
        <v>140</v>
      </c>
      <c r="F28528" t="s">
        <v>140</v>
      </c>
      <c r="G28528" t="s">
        <v>1050</v>
      </c>
      <c r="H28528" t="s">
        <v>140</v>
      </c>
      <c r="I28528" t="s">
        <v>140</v>
      </c>
      <c r="J28528" t="s">
        <v>140</v>
      </c>
      <c r="K28528" t="s">
        <v>140</v>
      </c>
      <c r="L28528" t="s">
        <v>140</v>
      </c>
      <c r="M28528" t="s">
        <v>140</v>
      </c>
      <c r="N28528" t="s">
        <v>140</v>
      </c>
      <c r="O28528" t="s">
        <v>1018</v>
      </c>
      <c r="P28528" t="s">
        <v>1053</v>
      </c>
      <c r="Q28528" t="s">
        <v>707</v>
      </c>
      <c r="R28528" t="s">
        <v>1021</v>
      </c>
      <c r="S28528" t="s">
        <v>140</v>
      </c>
    </row>
    <row r="28529" spans="1:19" x14ac:dyDescent="0.35">
      <c r="A28529" t="s">
        <v>28</v>
      </c>
      <c r="B28529" t="s">
        <v>1165</v>
      </c>
      <c r="C28529">
        <v>85</v>
      </c>
      <c r="D28529" t="s">
        <v>103</v>
      </c>
      <c r="E28529" t="s">
        <v>140</v>
      </c>
      <c r="F28529" t="s">
        <v>140</v>
      </c>
      <c r="G28529" t="s">
        <v>140</v>
      </c>
      <c r="H28529" t="s">
        <v>140</v>
      </c>
      <c r="I28529" t="s">
        <v>140</v>
      </c>
      <c r="J28529" t="s">
        <v>140</v>
      </c>
      <c r="K28529" t="s">
        <v>140</v>
      </c>
      <c r="L28529" t="s">
        <v>140</v>
      </c>
      <c r="M28529" t="s">
        <v>140</v>
      </c>
      <c r="N28529" t="s">
        <v>140</v>
      </c>
      <c r="O28529" t="s">
        <v>140</v>
      </c>
      <c r="P28529" t="s">
        <v>1014</v>
      </c>
      <c r="Q28529" t="s">
        <v>892</v>
      </c>
      <c r="R28529" t="s">
        <v>140</v>
      </c>
      <c r="S28529" t="s">
        <v>1098</v>
      </c>
    </row>
    <row r="28530" spans="1:19" x14ac:dyDescent="0.35">
      <c r="A28530" t="s">
        <v>28</v>
      </c>
      <c r="B28530" t="s">
        <v>1166</v>
      </c>
      <c r="C28530">
        <v>122</v>
      </c>
      <c r="D28530" t="s">
        <v>476</v>
      </c>
      <c r="E28530" t="s">
        <v>140</v>
      </c>
      <c r="F28530" t="s">
        <v>1009</v>
      </c>
      <c r="G28530" t="s">
        <v>140</v>
      </c>
      <c r="H28530" t="s">
        <v>140</v>
      </c>
      <c r="I28530" t="s">
        <v>140</v>
      </c>
      <c r="J28530" t="s">
        <v>140</v>
      </c>
      <c r="K28530" t="s">
        <v>140</v>
      </c>
      <c r="L28530" t="s">
        <v>140</v>
      </c>
      <c r="M28530" t="s">
        <v>140</v>
      </c>
      <c r="N28530" t="s">
        <v>1021</v>
      </c>
      <c r="O28530" t="s">
        <v>940</v>
      </c>
      <c r="P28530" t="s">
        <v>875</v>
      </c>
      <c r="Q28530" t="s">
        <v>1175</v>
      </c>
      <c r="R28530" t="s">
        <v>1009</v>
      </c>
      <c r="S28530" t="s">
        <v>140</v>
      </c>
    </row>
    <row r="28531" spans="1:19" x14ac:dyDescent="0.35">
      <c r="A28531" t="s">
        <v>29</v>
      </c>
      <c r="B28531" t="s">
        <v>1165</v>
      </c>
      <c r="C28531">
        <v>94</v>
      </c>
      <c r="D28531" t="s">
        <v>1021</v>
      </c>
      <c r="E28531" t="s">
        <v>140</v>
      </c>
      <c r="F28531" t="s">
        <v>140</v>
      </c>
      <c r="G28531" t="s">
        <v>1068</v>
      </c>
      <c r="H28531" t="s">
        <v>140</v>
      </c>
      <c r="I28531" t="s">
        <v>140</v>
      </c>
      <c r="J28531" t="s">
        <v>140</v>
      </c>
      <c r="K28531" t="s">
        <v>140</v>
      </c>
      <c r="L28531" t="s">
        <v>140</v>
      </c>
      <c r="M28531" t="s">
        <v>140</v>
      </c>
      <c r="N28531" t="s">
        <v>140</v>
      </c>
      <c r="O28531" t="s">
        <v>140</v>
      </c>
      <c r="P28531" t="s">
        <v>1060</v>
      </c>
      <c r="Q28531" t="s">
        <v>1121</v>
      </c>
      <c r="R28531" t="s">
        <v>140</v>
      </c>
      <c r="S28531" t="s">
        <v>140</v>
      </c>
    </row>
    <row r="28532" spans="1:19" x14ac:dyDescent="0.35">
      <c r="A28532" t="s">
        <v>29</v>
      </c>
      <c r="B28532" t="s">
        <v>1166</v>
      </c>
      <c r="C28532">
        <v>110</v>
      </c>
      <c r="D28532" t="s">
        <v>1022</v>
      </c>
      <c r="E28532" t="s">
        <v>140</v>
      </c>
      <c r="F28532" t="s">
        <v>140</v>
      </c>
      <c r="G28532" t="s">
        <v>1019</v>
      </c>
      <c r="H28532" t="s">
        <v>1019</v>
      </c>
      <c r="I28532" t="s">
        <v>140</v>
      </c>
      <c r="J28532" t="s">
        <v>140</v>
      </c>
      <c r="K28532" t="s">
        <v>1019</v>
      </c>
      <c r="L28532" t="s">
        <v>140</v>
      </c>
      <c r="M28532" t="s">
        <v>140</v>
      </c>
      <c r="N28532" t="s">
        <v>140</v>
      </c>
      <c r="O28532" t="s">
        <v>1043</v>
      </c>
      <c r="P28532" t="s">
        <v>1021</v>
      </c>
      <c r="Q28532" t="s">
        <v>1109</v>
      </c>
      <c r="R28532" t="s">
        <v>140</v>
      </c>
      <c r="S28532" t="s">
        <v>140</v>
      </c>
    </row>
    <row r="28533" spans="1:19" x14ac:dyDescent="0.35">
      <c r="A28533" t="s">
        <v>30</v>
      </c>
      <c r="B28533" t="s">
        <v>1165</v>
      </c>
      <c r="C28533">
        <v>91</v>
      </c>
      <c r="D28533" t="s">
        <v>140</v>
      </c>
      <c r="E28533" t="s">
        <v>140</v>
      </c>
      <c r="F28533" t="s">
        <v>140</v>
      </c>
      <c r="G28533" t="s">
        <v>140</v>
      </c>
      <c r="H28533" t="s">
        <v>140</v>
      </c>
      <c r="I28533" t="s">
        <v>140</v>
      </c>
      <c r="J28533" t="s">
        <v>140</v>
      </c>
      <c r="K28533" t="s">
        <v>140</v>
      </c>
      <c r="L28533" t="s">
        <v>140</v>
      </c>
      <c r="M28533" t="s">
        <v>140</v>
      </c>
      <c r="N28533" t="s">
        <v>140</v>
      </c>
      <c r="O28533" t="s">
        <v>515</v>
      </c>
      <c r="P28533" t="s">
        <v>515</v>
      </c>
      <c r="Q28533" t="s">
        <v>1075</v>
      </c>
      <c r="R28533" t="s">
        <v>140</v>
      </c>
      <c r="S28533" t="s">
        <v>1012</v>
      </c>
    </row>
    <row r="28534" spans="1:19" x14ac:dyDescent="0.35">
      <c r="A28534" t="s">
        <v>30</v>
      </c>
      <c r="B28534" t="s">
        <v>1166</v>
      </c>
      <c r="C28534">
        <v>111</v>
      </c>
      <c r="D28534" t="s">
        <v>1063</v>
      </c>
      <c r="E28534" t="s">
        <v>140</v>
      </c>
      <c r="F28534" t="s">
        <v>140</v>
      </c>
      <c r="G28534" t="s">
        <v>1055</v>
      </c>
      <c r="H28534" t="s">
        <v>140</v>
      </c>
      <c r="I28534" t="s">
        <v>140</v>
      </c>
      <c r="J28534" t="s">
        <v>140</v>
      </c>
      <c r="K28534" t="s">
        <v>140</v>
      </c>
      <c r="L28534" t="s">
        <v>140</v>
      </c>
      <c r="M28534" t="s">
        <v>140</v>
      </c>
      <c r="N28534" t="s">
        <v>775</v>
      </c>
      <c r="O28534" t="s">
        <v>1055</v>
      </c>
      <c r="P28534" t="s">
        <v>1073</v>
      </c>
      <c r="Q28534" t="s">
        <v>1024</v>
      </c>
      <c r="R28534" t="s">
        <v>140</v>
      </c>
      <c r="S28534" t="s">
        <v>140</v>
      </c>
    </row>
    <row r="28535" spans="1:19" x14ac:dyDescent="0.35">
      <c r="A28535" t="s">
        <v>31</v>
      </c>
      <c r="B28535" t="s">
        <v>1165</v>
      </c>
      <c r="C28535">
        <v>132</v>
      </c>
      <c r="D28535" t="s">
        <v>272</v>
      </c>
      <c r="E28535" t="s">
        <v>125</v>
      </c>
      <c r="F28535" t="s">
        <v>1070</v>
      </c>
      <c r="G28535" t="s">
        <v>1008</v>
      </c>
      <c r="H28535" t="s">
        <v>140</v>
      </c>
      <c r="I28535" t="s">
        <v>140</v>
      </c>
      <c r="J28535" t="s">
        <v>1054</v>
      </c>
      <c r="K28535" t="s">
        <v>1008</v>
      </c>
      <c r="L28535" t="s">
        <v>140</v>
      </c>
      <c r="M28535" t="s">
        <v>140</v>
      </c>
      <c r="N28535" t="s">
        <v>140</v>
      </c>
      <c r="O28535" t="s">
        <v>1064</v>
      </c>
      <c r="P28535" t="s">
        <v>1063</v>
      </c>
      <c r="Q28535" t="s">
        <v>83</v>
      </c>
      <c r="R28535" t="s">
        <v>140</v>
      </c>
      <c r="S28535" t="s">
        <v>1016</v>
      </c>
    </row>
    <row r="28536" spans="1:19" x14ac:dyDescent="0.35">
      <c r="A28536" t="s">
        <v>31</v>
      </c>
      <c r="B28536" t="s">
        <v>1166</v>
      </c>
      <c r="C28536">
        <v>75</v>
      </c>
      <c r="D28536" t="s">
        <v>114</v>
      </c>
      <c r="E28536" t="s">
        <v>123</v>
      </c>
      <c r="F28536" t="s">
        <v>123</v>
      </c>
      <c r="G28536" t="s">
        <v>869</v>
      </c>
      <c r="H28536" t="s">
        <v>140</v>
      </c>
      <c r="I28536" t="s">
        <v>140</v>
      </c>
      <c r="J28536" t="s">
        <v>869</v>
      </c>
      <c r="K28536" t="s">
        <v>1054</v>
      </c>
      <c r="L28536" t="s">
        <v>140</v>
      </c>
      <c r="M28536" t="s">
        <v>140</v>
      </c>
      <c r="N28536" t="s">
        <v>140</v>
      </c>
      <c r="O28536" t="s">
        <v>548</v>
      </c>
      <c r="P28536" t="s">
        <v>1054</v>
      </c>
      <c r="Q28536" t="s">
        <v>113</v>
      </c>
      <c r="R28536" t="s">
        <v>140</v>
      </c>
      <c r="S28536" t="s">
        <v>140</v>
      </c>
    </row>
    <row r="28537" spans="1:19" x14ac:dyDescent="0.35">
      <c r="A28537" t="s">
        <v>32</v>
      </c>
      <c r="B28537" t="s">
        <v>1165</v>
      </c>
      <c r="C28537">
        <v>1846</v>
      </c>
      <c r="D28537" t="s">
        <v>999</v>
      </c>
      <c r="E28537" t="s">
        <v>1016</v>
      </c>
      <c r="F28537" t="s">
        <v>1022</v>
      </c>
      <c r="G28537" t="s">
        <v>1008</v>
      </c>
      <c r="H28537" t="s">
        <v>140</v>
      </c>
      <c r="I28537" t="s">
        <v>1022</v>
      </c>
      <c r="J28537" t="s">
        <v>1022</v>
      </c>
      <c r="K28537" t="s">
        <v>1016</v>
      </c>
      <c r="L28537" t="s">
        <v>140</v>
      </c>
      <c r="M28537" t="s">
        <v>140</v>
      </c>
      <c r="N28537" t="s">
        <v>1022</v>
      </c>
      <c r="O28537" t="s">
        <v>1098</v>
      </c>
      <c r="P28537" t="s">
        <v>1058</v>
      </c>
      <c r="Q28537" t="s">
        <v>1079</v>
      </c>
      <c r="R28537" t="s">
        <v>1009</v>
      </c>
      <c r="S28537" t="s">
        <v>1016</v>
      </c>
    </row>
    <row r="28538" spans="1:19" x14ac:dyDescent="0.35">
      <c r="A28538" t="s">
        <v>32</v>
      </c>
      <c r="B28538" t="s">
        <v>1166</v>
      </c>
      <c r="C28538">
        <v>3084</v>
      </c>
      <c r="D28538" t="s">
        <v>456</v>
      </c>
      <c r="E28538" t="s">
        <v>775</v>
      </c>
      <c r="F28538" t="s">
        <v>775</v>
      </c>
      <c r="G28538" t="s">
        <v>1012</v>
      </c>
      <c r="H28538" t="s">
        <v>140</v>
      </c>
      <c r="I28538" t="s">
        <v>140</v>
      </c>
      <c r="J28538" t="s">
        <v>1016</v>
      </c>
      <c r="K28538" t="s">
        <v>1009</v>
      </c>
      <c r="L28538" t="s">
        <v>140</v>
      </c>
      <c r="M28538" t="s">
        <v>1022</v>
      </c>
      <c r="N28538" t="s">
        <v>1008</v>
      </c>
      <c r="O28538" t="s">
        <v>1020</v>
      </c>
      <c r="P28538" t="s">
        <v>1051</v>
      </c>
      <c r="Q28538" t="s">
        <v>52</v>
      </c>
      <c r="R28538" t="s">
        <v>1009</v>
      </c>
      <c r="S28538" t="s">
        <v>1008</v>
      </c>
    </row>
    <row r="28540" spans="1:19" x14ac:dyDescent="0.35">
      <c r="A28540" t="s">
        <v>2179</v>
      </c>
    </row>
    <row r="28541" spans="1:19" x14ac:dyDescent="0.35">
      <c r="A28541" t="s">
        <v>2</v>
      </c>
      <c r="B28541" t="s">
        <v>1659</v>
      </c>
      <c r="C28541" t="s">
        <v>3</v>
      </c>
      <c r="D28541" t="s">
        <v>2165</v>
      </c>
      <c r="E28541" t="s">
        <v>2166</v>
      </c>
      <c r="F28541" t="s">
        <v>2167</v>
      </c>
      <c r="G28541" t="s">
        <v>2168</v>
      </c>
      <c r="H28541" t="s">
        <v>2169</v>
      </c>
      <c r="I28541" t="s">
        <v>2170</v>
      </c>
      <c r="J28541" t="s">
        <v>2171</v>
      </c>
      <c r="K28541" t="s">
        <v>2143</v>
      </c>
      <c r="L28541" t="s">
        <v>2145</v>
      </c>
      <c r="M28541" t="s">
        <v>2146</v>
      </c>
      <c r="N28541" t="s">
        <v>2172</v>
      </c>
      <c r="O28541" t="s">
        <v>2173</v>
      </c>
      <c r="P28541" t="s">
        <v>1032</v>
      </c>
      <c r="Q28541" t="s">
        <v>2174</v>
      </c>
      <c r="R28541" t="s">
        <v>1042</v>
      </c>
      <c r="S28541" t="s">
        <v>136</v>
      </c>
    </row>
    <row r="28542" spans="1:19" x14ac:dyDescent="0.35">
      <c r="A28542" t="s">
        <v>8</v>
      </c>
      <c r="B28542" t="s">
        <v>1660</v>
      </c>
      <c r="C28542">
        <v>81</v>
      </c>
      <c r="D28542" t="s">
        <v>535</v>
      </c>
      <c r="E28542" t="s">
        <v>939</v>
      </c>
      <c r="F28542" t="s">
        <v>140</v>
      </c>
      <c r="G28542" t="s">
        <v>140</v>
      </c>
      <c r="H28542" t="s">
        <v>140</v>
      </c>
      <c r="I28542" t="s">
        <v>140</v>
      </c>
      <c r="J28542" t="s">
        <v>140</v>
      </c>
      <c r="K28542" t="s">
        <v>1098</v>
      </c>
      <c r="L28542" t="s">
        <v>140</v>
      </c>
      <c r="M28542" t="s">
        <v>140</v>
      </c>
      <c r="N28542" t="s">
        <v>140</v>
      </c>
      <c r="O28542" t="s">
        <v>1063</v>
      </c>
      <c r="P28542" t="s">
        <v>1018</v>
      </c>
      <c r="Q28542" t="s">
        <v>566</v>
      </c>
      <c r="R28542" t="s">
        <v>1009</v>
      </c>
      <c r="S28542" t="s">
        <v>140</v>
      </c>
    </row>
    <row r="28543" spans="1:19" x14ac:dyDescent="0.35">
      <c r="A28543" t="s">
        <v>8</v>
      </c>
      <c r="B28543" t="s">
        <v>1661</v>
      </c>
      <c r="C28543">
        <v>123</v>
      </c>
      <c r="D28543" t="s">
        <v>451</v>
      </c>
      <c r="E28543" t="s">
        <v>140</v>
      </c>
      <c r="F28543" t="s">
        <v>140</v>
      </c>
      <c r="G28543" t="s">
        <v>140</v>
      </c>
      <c r="H28543" t="s">
        <v>140</v>
      </c>
      <c r="I28543" t="s">
        <v>140</v>
      </c>
      <c r="J28543" t="s">
        <v>140</v>
      </c>
      <c r="K28543" t="s">
        <v>140</v>
      </c>
      <c r="L28543" t="s">
        <v>140</v>
      </c>
      <c r="M28543" t="s">
        <v>140</v>
      </c>
      <c r="N28543" t="s">
        <v>140</v>
      </c>
      <c r="O28543" t="s">
        <v>1063</v>
      </c>
      <c r="P28543" t="s">
        <v>1021</v>
      </c>
      <c r="Q28543" t="s">
        <v>721</v>
      </c>
      <c r="R28543" t="s">
        <v>1016</v>
      </c>
      <c r="S28543" t="s">
        <v>140</v>
      </c>
    </row>
    <row r="28544" spans="1:19" x14ac:dyDescent="0.35">
      <c r="A28544" t="s">
        <v>9</v>
      </c>
      <c r="B28544" t="s">
        <v>1660</v>
      </c>
      <c r="C28544">
        <v>92</v>
      </c>
      <c r="D28544" t="s">
        <v>458</v>
      </c>
      <c r="E28544" t="s">
        <v>140</v>
      </c>
      <c r="F28544" t="s">
        <v>140</v>
      </c>
      <c r="G28544" t="s">
        <v>140</v>
      </c>
      <c r="H28544" t="s">
        <v>140</v>
      </c>
      <c r="I28544" t="s">
        <v>140</v>
      </c>
      <c r="J28544" t="s">
        <v>140</v>
      </c>
      <c r="K28544" t="s">
        <v>140</v>
      </c>
      <c r="L28544" t="s">
        <v>140</v>
      </c>
      <c r="M28544" t="s">
        <v>140</v>
      </c>
      <c r="N28544" t="s">
        <v>140</v>
      </c>
      <c r="O28544" t="s">
        <v>1012</v>
      </c>
      <c r="P28544" t="s">
        <v>1066</v>
      </c>
      <c r="Q28544" t="s">
        <v>974</v>
      </c>
      <c r="R28544" t="s">
        <v>140</v>
      </c>
      <c r="S28544" t="s">
        <v>140</v>
      </c>
    </row>
    <row r="28545" spans="1:19" x14ac:dyDescent="0.35">
      <c r="A28545" t="s">
        <v>9</v>
      </c>
      <c r="B28545" t="s">
        <v>1661</v>
      </c>
      <c r="C28545">
        <v>109</v>
      </c>
      <c r="D28545" t="s">
        <v>1004</v>
      </c>
      <c r="E28545" t="s">
        <v>140</v>
      </c>
      <c r="F28545" t="s">
        <v>140</v>
      </c>
      <c r="G28545" t="s">
        <v>140</v>
      </c>
      <c r="H28545" t="s">
        <v>140</v>
      </c>
      <c r="I28545" t="s">
        <v>140</v>
      </c>
      <c r="J28545" t="s">
        <v>140</v>
      </c>
      <c r="K28545" t="s">
        <v>1050</v>
      </c>
      <c r="L28545" t="s">
        <v>140</v>
      </c>
      <c r="M28545" t="s">
        <v>140</v>
      </c>
      <c r="N28545" t="s">
        <v>140</v>
      </c>
      <c r="O28545" t="s">
        <v>1009</v>
      </c>
      <c r="P28545" t="s">
        <v>1019</v>
      </c>
      <c r="Q28545" t="s">
        <v>768</v>
      </c>
      <c r="R28545" t="s">
        <v>140</v>
      </c>
      <c r="S28545" t="s">
        <v>140</v>
      </c>
    </row>
    <row r="28546" spans="1:19" x14ac:dyDescent="0.35">
      <c r="A28546" t="s">
        <v>10</v>
      </c>
      <c r="B28546" t="s">
        <v>1660</v>
      </c>
      <c r="C28546">
        <v>72</v>
      </c>
      <c r="D28546" t="s">
        <v>838</v>
      </c>
      <c r="E28546" t="s">
        <v>140</v>
      </c>
      <c r="F28546" t="s">
        <v>140</v>
      </c>
      <c r="G28546" t="s">
        <v>1021</v>
      </c>
      <c r="H28546" t="s">
        <v>140</v>
      </c>
      <c r="I28546" t="s">
        <v>140</v>
      </c>
      <c r="J28546" t="s">
        <v>140</v>
      </c>
      <c r="K28546" t="s">
        <v>140</v>
      </c>
      <c r="L28546" t="s">
        <v>140</v>
      </c>
      <c r="M28546" t="s">
        <v>140</v>
      </c>
      <c r="N28546" t="s">
        <v>140</v>
      </c>
      <c r="O28546" t="s">
        <v>1055</v>
      </c>
      <c r="P28546" t="s">
        <v>140</v>
      </c>
      <c r="Q28546" t="s">
        <v>132</v>
      </c>
      <c r="R28546" t="s">
        <v>1019</v>
      </c>
      <c r="S28546" t="s">
        <v>140</v>
      </c>
    </row>
    <row r="28547" spans="1:19" x14ac:dyDescent="0.35">
      <c r="A28547" t="s">
        <v>10</v>
      </c>
      <c r="B28547" t="s">
        <v>1661</v>
      </c>
      <c r="C28547">
        <v>136</v>
      </c>
      <c r="D28547" t="s">
        <v>991</v>
      </c>
      <c r="E28547" t="s">
        <v>1054</v>
      </c>
      <c r="F28547" t="s">
        <v>140</v>
      </c>
      <c r="G28547" t="s">
        <v>1008</v>
      </c>
      <c r="H28547" t="s">
        <v>140</v>
      </c>
      <c r="I28547" t="s">
        <v>140</v>
      </c>
      <c r="J28547" t="s">
        <v>140</v>
      </c>
      <c r="K28547" t="s">
        <v>1010</v>
      </c>
      <c r="L28547" t="s">
        <v>140</v>
      </c>
      <c r="M28547" t="s">
        <v>140</v>
      </c>
      <c r="N28547" t="s">
        <v>140</v>
      </c>
      <c r="O28547" t="s">
        <v>140</v>
      </c>
      <c r="P28547" t="s">
        <v>940</v>
      </c>
      <c r="Q28547" t="s">
        <v>1188</v>
      </c>
      <c r="R28547" t="s">
        <v>140</v>
      </c>
      <c r="S28547" t="s">
        <v>140</v>
      </c>
    </row>
    <row r="28548" spans="1:19" x14ac:dyDescent="0.35">
      <c r="A28548" t="s">
        <v>11</v>
      </c>
      <c r="B28548" t="s">
        <v>1660</v>
      </c>
      <c r="C28548">
        <v>99</v>
      </c>
      <c r="D28548" t="s">
        <v>741</v>
      </c>
      <c r="E28548" t="s">
        <v>140</v>
      </c>
      <c r="F28548" t="s">
        <v>140</v>
      </c>
      <c r="G28548" t="s">
        <v>140</v>
      </c>
      <c r="H28548" t="s">
        <v>140</v>
      </c>
      <c r="I28548" t="s">
        <v>140</v>
      </c>
      <c r="J28548" t="s">
        <v>140</v>
      </c>
      <c r="K28548" t="s">
        <v>140</v>
      </c>
      <c r="L28548" t="s">
        <v>140</v>
      </c>
      <c r="M28548" t="s">
        <v>140</v>
      </c>
      <c r="N28548" t="s">
        <v>140</v>
      </c>
      <c r="O28548" t="s">
        <v>1023</v>
      </c>
      <c r="P28548" t="s">
        <v>1011</v>
      </c>
      <c r="Q28548" t="s">
        <v>466</v>
      </c>
      <c r="R28548" t="s">
        <v>140</v>
      </c>
      <c r="S28548" t="s">
        <v>140</v>
      </c>
    </row>
    <row r="28549" spans="1:19" x14ac:dyDescent="0.35">
      <c r="A28549" t="s">
        <v>11</v>
      </c>
      <c r="B28549" t="s">
        <v>1661</v>
      </c>
      <c r="C28549">
        <v>107</v>
      </c>
      <c r="D28549" t="s">
        <v>756</v>
      </c>
      <c r="E28549" t="s">
        <v>1021</v>
      </c>
      <c r="F28549" t="s">
        <v>1012</v>
      </c>
      <c r="G28549" t="s">
        <v>140</v>
      </c>
      <c r="H28549" t="s">
        <v>140</v>
      </c>
      <c r="I28549" t="s">
        <v>140</v>
      </c>
      <c r="J28549" t="s">
        <v>140</v>
      </c>
      <c r="K28549" t="s">
        <v>140</v>
      </c>
      <c r="L28549" t="s">
        <v>140</v>
      </c>
      <c r="M28549" t="s">
        <v>140</v>
      </c>
      <c r="N28549" t="s">
        <v>140</v>
      </c>
      <c r="O28549" t="s">
        <v>1073</v>
      </c>
      <c r="P28549" t="s">
        <v>1017</v>
      </c>
      <c r="Q28549" t="s">
        <v>740</v>
      </c>
      <c r="R28549" t="s">
        <v>140</v>
      </c>
      <c r="S28549" t="s">
        <v>140</v>
      </c>
    </row>
    <row r="28550" spans="1:19" x14ac:dyDescent="0.35">
      <c r="A28550" t="s">
        <v>12</v>
      </c>
      <c r="B28550" t="s">
        <v>1660</v>
      </c>
      <c r="C28550">
        <v>93</v>
      </c>
      <c r="D28550" t="s">
        <v>865</v>
      </c>
      <c r="E28550" t="s">
        <v>140</v>
      </c>
      <c r="F28550" t="s">
        <v>1021</v>
      </c>
      <c r="G28550" t="s">
        <v>140</v>
      </c>
      <c r="H28550" t="s">
        <v>140</v>
      </c>
      <c r="I28550" t="s">
        <v>140</v>
      </c>
      <c r="J28550" t="s">
        <v>1008</v>
      </c>
      <c r="K28550" t="s">
        <v>140</v>
      </c>
      <c r="L28550" t="s">
        <v>140</v>
      </c>
      <c r="M28550" t="s">
        <v>140</v>
      </c>
      <c r="N28550" t="s">
        <v>140</v>
      </c>
      <c r="O28550" t="s">
        <v>1046</v>
      </c>
      <c r="P28550" t="s">
        <v>1046</v>
      </c>
      <c r="Q28550" t="s">
        <v>864</v>
      </c>
      <c r="R28550" t="s">
        <v>1014</v>
      </c>
      <c r="S28550" t="s">
        <v>140</v>
      </c>
    </row>
    <row r="28551" spans="1:19" x14ac:dyDescent="0.35">
      <c r="A28551" t="s">
        <v>12</v>
      </c>
      <c r="B28551" t="s">
        <v>1661</v>
      </c>
      <c r="C28551">
        <v>116</v>
      </c>
      <c r="D28551" t="s">
        <v>735</v>
      </c>
      <c r="E28551" t="s">
        <v>1050</v>
      </c>
      <c r="F28551" t="s">
        <v>1058</v>
      </c>
      <c r="G28551" t="s">
        <v>775</v>
      </c>
      <c r="H28551" t="s">
        <v>140</v>
      </c>
      <c r="I28551" t="s">
        <v>140</v>
      </c>
      <c r="J28551" t="s">
        <v>140</v>
      </c>
      <c r="K28551" t="s">
        <v>775</v>
      </c>
      <c r="L28551" t="s">
        <v>140</v>
      </c>
      <c r="M28551" t="s">
        <v>140</v>
      </c>
      <c r="N28551" t="s">
        <v>140</v>
      </c>
      <c r="O28551" t="s">
        <v>1020</v>
      </c>
      <c r="P28551" t="s">
        <v>1051</v>
      </c>
      <c r="Q28551" t="s">
        <v>688</v>
      </c>
      <c r="R28551" t="s">
        <v>140</v>
      </c>
      <c r="S28551" t="s">
        <v>775</v>
      </c>
    </row>
    <row r="28552" spans="1:19" x14ac:dyDescent="0.35">
      <c r="A28552" t="s">
        <v>13</v>
      </c>
      <c r="B28552" t="s">
        <v>1660</v>
      </c>
      <c r="C28552">
        <v>50</v>
      </c>
      <c r="D28552" t="s">
        <v>625</v>
      </c>
      <c r="E28552" t="s">
        <v>1066</v>
      </c>
      <c r="F28552" t="s">
        <v>140</v>
      </c>
      <c r="G28552" t="s">
        <v>1060</v>
      </c>
      <c r="H28552" t="s">
        <v>140</v>
      </c>
      <c r="I28552" t="s">
        <v>140</v>
      </c>
      <c r="J28552" t="s">
        <v>1062</v>
      </c>
      <c r="K28552" t="s">
        <v>1021</v>
      </c>
      <c r="L28552" t="s">
        <v>140</v>
      </c>
      <c r="M28552" t="s">
        <v>140</v>
      </c>
      <c r="N28552" t="s">
        <v>140</v>
      </c>
      <c r="O28552" t="s">
        <v>1057</v>
      </c>
      <c r="P28552" t="s">
        <v>1020</v>
      </c>
      <c r="Q28552" t="s">
        <v>743</v>
      </c>
      <c r="R28552" t="s">
        <v>140</v>
      </c>
      <c r="S28552" t="s">
        <v>140</v>
      </c>
    </row>
    <row r="28553" spans="1:19" x14ac:dyDescent="0.35">
      <c r="A28553" t="s">
        <v>13</v>
      </c>
      <c r="B28553" t="s">
        <v>1661</v>
      </c>
      <c r="C28553">
        <v>156</v>
      </c>
      <c r="D28553" t="s">
        <v>435</v>
      </c>
      <c r="E28553" t="s">
        <v>801</v>
      </c>
      <c r="F28553" t="s">
        <v>1050</v>
      </c>
      <c r="G28553" t="s">
        <v>775</v>
      </c>
      <c r="H28553" t="s">
        <v>140</v>
      </c>
      <c r="I28553" t="s">
        <v>140</v>
      </c>
      <c r="J28553" t="s">
        <v>1051</v>
      </c>
      <c r="K28553" t="s">
        <v>954</v>
      </c>
      <c r="L28553" t="s">
        <v>140</v>
      </c>
      <c r="M28553" t="s">
        <v>1016</v>
      </c>
      <c r="N28553" t="s">
        <v>140</v>
      </c>
      <c r="O28553" t="s">
        <v>875</v>
      </c>
      <c r="P28553" t="s">
        <v>1098</v>
      </c>
      <c r="Q28553" t="s">
        <v>291</v>
      </c>
      <c r="R28553" t="s">
        <v>1060</v>
      </c>
      <c r="S28553" t="s">
        <v>1058</v>
      </c>
    </row>
    <row r="28554" spans="1:19" x14ac:dyDescent="0.35">
      <c r="A28554" t="s">
        <v>14</v>
      </c>
      <c r="B28554" t="s">
        <v>1660</v>
      </c>
      <c r="C28554">
        <v>91</v>
      </c>
      <c r="D28554" t="s">
        <v>240</v>
      </c>
      <c r="E28554" t="s">
        <v>1098</v>
      </c>
      <c r="F28554" t="s">
        <v>1021</v>
      </c>
      <c r="G28554" t="s">
        <v>140</v>
      </c>
      <c r="H28554" t="s">
        <v>140</v>
      </c>
      <c r="I28554" t="s">
        <v>140</v>
      </c>
      <c r="J28554" t="s">
        <v>140</v>
      </c>
      <c r="K28554" t="s">
        <v>1017</v>
      </c>
      <c r="L28554" t="s">
        <v>140</v>
      </c>
      <c r="M28554" t="s">
        <v>140</v>
      </c>
      <c r="N28554" t="s">
        <v>140</v>
      </c>
      <c r="O28554" t="s">
        <v>1019</v>
      </c>
      <c r="P28554" t="s">
        <v>971</v>
      </c>
      <c r="Q28554" t="s">
        <v>226</v>
      </c>
      <c r="R28554" t="s">
        <v>1016</v>
      </c>
      <c r="S28554" t="s">
        <v>140</v>
      </c>
    </row>
    <row r="28555" spans="1:19" x14ac:dyDescent="0.35">
      <c r="A28555" t="s">
        <v>14</v>
      </c>
      <c r="B28555" t="s">
        <v>1661</v>
      </c>
      <c r="C28555">
        <v>112</v>
      </c>
      <c r="D28555" t="s">
        <v>623</v>
      </c>
      <c r="E28555" t="s">
        <v>1054</v>
      </c>
      <c r="F28555" t="s">
        <v>1063</v>
      </c>
      <c r="G28555" t="s">
        <v>1054</v>
      </c>
      <c r="H28555" t="s">
        <v>140</v>
      </c>
      <c r="I28555" t="s">
        <v>140</v>
      </c>
      <c r="J28555" t="s">
        <v>140</v>
      </c>
      <c r="K28555" t="s">
        <v>1043</v>
      </c>
      <c r="L28555" t="s">
        <v>140</v>
      </c>
      <c r="M28555" t="s">
        <v>140</v>
      </c>
      <c r="N28555" t="s">
        <v>140</v>
      </c>
      <c r="O28555" t="s">
        <v>775</v>
      </c>
      <c r="P28555" t="s">
        <v>1050</v>
      </c>
      <c r="Q28555" t="s">
        <v>195</v>
      </c>
      <c r="R28555" t="s">
        <v>1054</v>
      </c>
      <c r="S28555" t="s">
        <v>140</v>
      </c>
    </row>
    <row r="28556" spans="1:19" x14ac:dyDescent="0.35">
      <c r="A28556" t="s">
        <v>15</v>
      </c>
      <c r="B28556" t="s">
        <v>1660</v>
      </c>
      <c r="C28556">
        <v>85</v>
      </c>
      <c r="D28556" t="s">
        <v>266</v>
      </c>
      <c r="E28556" t="s">
        <v>140</v>
      </c>
      <c r="F28556" t="s">
        <v>1017</v>
      </c>
      <c r="G28556" t="s">
        <v>140</v>
      </c>
      <c r="H28556" t="s">
        <v>140</v>
      </c>
      <c r="I28556" t="s">
        <v>140</v>
      </c>
      <c r="J28556" t="s">
        <v>140</v>
      </c>
      <c r="K28556" t="s">
        <v>1011</v>
      </c>
      <c r="L28556" t="s">
        <v>140</v>
      </c>
      <c r="M28556" t="s">
        <v>140</v>
      </c>
      <c r="N28556" t="s">
        <v>140</v>
      </c>
      <c r="O28556" t="s">
        <v>1012</v>
      </c>
      <c r="P28556" t="s">
        <v>939</v>
      </c>
      <c r="Q28556" t="s">
        <v>534</v>
      </c>
      <c r="R28556" t="s">
        <v>140</v>
      </c>
      <c r="S28556" t="s">
        <v>140</v>
      </c>
    </row>
    <row r="28557" spans="1:19" x14ac:dyDescent="0.35">
      <c r="A28557" t="s">
        <v>15</v>
      </c>
      <c r="B28557" t="s">
        <v>1661</v>
      </c>
      <c r="C28557">
        <v>121</v>
      </c>
      <c r="D28557" t="s">
        <v>142</v>
      </c>
      <c r="E28557" t="s">
        <v>140</v>
      </c>
      <c r="F28557" t="s">
        <v>1055</v>
      </c>
      <c r="G28557" t="s">
        <v>1063</v>
      </c>
      <c r="H28557" t="s">
        <v>140</v>
      </c>
      <c r="I28557" t="s">
        <v>140</v>
      </c>
      <c r="J28557" t="s">
        <v>1063</v>
      </c>
      <c r="K28557" t="s">
        <v>1009</v>
      </c>
      <c r="L28557" t="s">
        <v>140</v>
      </c>
      <c r="M28557" t="s">
        <v>1063</v>
      </c>
      <c r="N28557" t="s">
        <v>140</v>
      </c>
      <c r="O28557" t="s">
        <v>1060</v>
      </c>
      <c r="P28557" t="s">
        <v>1018</v>
      </c>
      <c r="Q28557" t="s">
        <v>347</v>
      </c>
      <c r="R28557" t="s">
        <v>1016</v>
      </c>
      <c r="S28557" t="s">
        <v>140</v>
      </c>
    </row>
    <row r="28558" spans="1:19" x14ac:dyDescent="0.35">
      <c r="A28558" t="s">
        <v>16</v>
      </c>
      <c r="B28558" t="s">
        <v>1660</v>
      </c>
      <c r="C28558">
        <v>116</v>
      </c>
      <c r="D28558" t="s">
        <v>1058</v>
      </c>
      <c r="E28558" t="s">
        <v>1063</v>
      </c>
      <c r="F28558" t="s">
        <v>140</v>
      </c>
      <c r="G28558" t="s">
        <v>140</v>
      </c>
      <c r="H28558" t="s">
        <v>140</v>
      </c>
      <c r="I28558" t="s">
        <v>140</v>
      </c>
      <c r="J28558" t="s">
        <v>140</v>
      </c>
      <c r="K28558" t="s">
        <v>775</v>
      </c>
      <c r="L28558" t="s">
        <v>140</v>
      </c>
      <c r="M28558" t="s">
        <v>140</v>
      </c>
      <c r="N28558" t="s">
        <v>140</v>
      </c>
      <c r="O28558" t="s">
        <v>1010</v>
      </c>
      <c r="P28558" t="s">
        <v>1046</v>
      </c>
      <c r="Q28558" t="s">
        <v>800</v>
      </c>
      <c r="R28558" t="s">
        <v>140</v>
      </c>
      <c r="S28558" t="s">
        <v>140</v>
      </c>
    </row>
    <row r="28559" spans="1:19" x14ac:dyDescent="0.35">
      <c r="A28559" t="s">
        <v>16</v>
      </c>
      <c r="B28559" t="s">
        <v>1661</v>
      </c>
      <c r="C28559">
        <v>90</v>
      </c>
      <c r="D28559" t="s">
        <v>140</v>
      </c>
      <c r="E28559" t="s">
        <v>140</v>
      </c>
      <c r="F28559" t="s">
        <v>140</v>
      </c>
      <c r="G28559" t="s">
        <v>140</v>
      </c>
      <c r="H28559" t="s">
        <v>140</v>
      </c>
      <c r="I28559" t="s">
        <v>140</v>
      </c>
      <c r="J28559" t="s">
        <v>140</v>
      </c>
      <c r="K28559" t="s">
        <v>140</v>
      </c>
      <c r="L28559" t="s">
        <v>140</v>
      </c>
      <c r="M28559" t="s">
        <v>140</v>
      </c>
      <c r="N28559" t="s">
        <v>140</v>
      </c>
      <c r="O28559" t="s">
        <v>1019</v>
      </c>
      <c r="P28559" t="s">
        <v>1011</v>
      </c>
      <c r="Q28559" t="s">
        <v>1200</v>
      </c>
      <c r="R28559" t="s">
        <v>140</v>
      </c>
      <c r="S28559" t="s">
        <v>140</v>
      </c>
    </row>
    <row r="28560" spans="1:19" x14ac:dyDescent="0.35">
      <c r="A28560" t="s">
        <v>17</v>
      </c>
      <c r="B28560" t="s">
        <v>1660</v>
      </c>
      <c r="C28560">
        <v>81</v>
      </c>
      <c r="D28560" t="s">
        <v>897</v>
      </c>
      <c r="E28560" t="s">
        <v>140</v>
      </c>
      <c r="F28560" t="s">
        <v>1017</v>
      </c>
      <c r="G28560" t="s">
        <v>140</v>
      </c>
      <c r="H28560" t="s">
        <v>140</v>
      </c>
      <c r="I28560" t="s">
        <v>140</v>
      </c>
      <c r="J28560" t="s">
        <v>140</v>
      </c>
      <c r="K28560" t="s">
        <v>140</v>
      </c>
      <c r="L28560" t="s">
        <v>140</v>
      </c>
      <c r="M28560" t="s">
        <v>140</v>
      </c>
      <c r="N28560" t="s">
        <v>140</v>
      </c>
      <c r="O28560" t="s">
        <v>1073</v>
      </c>
      <c r="P28560" t="s">
        <v>1017</v>
      </c>
      <c r="Q28560" t="s">
        <v>916</v>
      </c>
      <c r="R28560" t="s">
        <v>140</v>
      </c>
      <c r="S28560" t="s">
        <v>140</v>
      </c>
    </row>
    <row r="28561" spans="1:19" x14ac:dyDescent="0.35">
      <c r="A28561" t="s">
        <v>17</v>
      </c>
      <c r="B28561" t="s">
        <v>1661</v>
      </c>
      <c r="C28561">
        <v>122</v>
      </c>
      <c r="D28561" t="s">
        <v>1045</v>
      </c>
      <c r="E28561" t="s">
        <v>140</v>
      </c>
      <c r="F28561" t="s">
        <v>140</v>
      </c>
      <c r="G28561" t="s">
        <v>140</v>
      </c>
      <c r="H28561" t="s">
        <v>140</v>
      </c>
      <c r="I28561" t="s">
        <v>140</v>
      </c>
      <c r="J28561" t="s">
        <v>775</v>
      </c>
      <c r="K28561" t="s">
        <v>140</v>
      </c>
      <c r="L28561" t="s">
        <v>140</v>
      </c>
      <c r="M28561" t="s">
        <v>140</v>
      </c>
      <c r="N28561" t="s">
        <v>775</v>
      </c>
      <c r="O28561" t="s">
        <v>1098</v>
      </c>
      <c r="P28561" t="s">
        <v>345</v>
      </c>
      <c r="Q28561" t="s">
        <v>1099</v>
      </c>
      <c r="R28561" t="s">
        <v>775</v>
      </c>
      <c r="S28561" t="s">
        <v>140</v>
      </c>
    </row>
    <row r="28562" spans="1:19" x14ac:dyDescent="0.35">
      <c r="A28562" t="s">
        <v>18</v>
      </c>
      <c r="B28562" t="s">
        <v>1660</v>
      </c>
      <c r="C28562">
        <v>75</v>
      </c>
      <c r="D28562" t="s">
        <v>564</v>
      </c>
      <c r="E28562" t="s">
        <v>1068</v>
      </c>
      <c r="F28562" t="s">
        <v>140</v>
      </c>
      <c r="G28562" t="s">
        <v>1043</v>
      </c>
      <c r="H28562" t="s">
        <v>140</v>
      </c>
      <c r="I28562" t="s">
        <v>140</v>
      </c>
      <c r="J28562" t="s">
        <v>1043</v>
      </c>
      <c r="K28562" t="s">
        <v>140</v>
      </c>
      <c r="L28562" t="s">
        <v>140</v>
      </c>
      <c r="M28562" t="s">
        <v>140</v>
      </c>
      <c r="N28562" t="s">
        <v>140</v>
      </c>
      <c r="O28562" t="s">
        <v>97</v>
      </c>
      <c r="P28562" t="s">
        <v>1068</v>
      </c>
      <c r="Q28562" t="s">
        <v>400</v>
      </c>
      <c r="R28562" t="s">
        <v>140</v>
      </c>
      <c r="S28562" t="s">
        <v>1009</v>
      </c>
    </row>
    <row r="28563" spans="1:19" x14ac:dyDescent="0.35">
      <c r="A28563" t="s">
        <v>18</v>
      </c>
      <c r="B28563" t="s">
        <v>1661</v>
      </c>
      <c r="C28563">
        <v>130</v>
      </c>
      <c r="D28563" t="s">
        <v>145</v>
      </c>
      <c r="E28563" t="s">
        <v>140</v>
      </c>
      <c r="F28563" t="s">
        <v>140</v>
      </c>
      <c r="G28563" t="s">
        <v>1019</v>
      </c>
      <c r="H28563" t="s">
        <v>140</v>
      </c>
      <c r="I28563" t="s">
        <v>140</v>
      </c>
      <c r="J28563" t="s">
        <v>140</v>
      </c>
      <c r="K28563" t="s">
        <v>140</v>
      </c>
      <c r="L28563" t="s">
        <v>140</v>
      </c>
      <c r="M28563" t="s">
        <v>140</v>
      </c>
      <c r="N28563" t="s">
        <v>140</v>
      </c>
      <c r="O28563" t="s">
        <v>996</v>
      </c>
      <c r="P28563" t="s">
        <v>1058</v>
      </c>
      <c r="Q28563" t="s">
        <v>925</v>
      </c>
      <c r="R28563" t="s">
        <v>919</v>
      </c>
      <c r="S28563" t="s">
        <v>1013</v>
      </c>
    </row>
    <row r="28564" spans="1:19" x14ac:dyDescent="0.35">
      <c r="A28564" t="s">
        <v>19</v>
      </c>
      <c r="B28564" t="s">
        <v>1660</v>
      </c>
      <c r="C28564">
        <v>68</v>
      </c>
      <c r="D28564" t="s">
        <v>446</v>
      </c>
      <c r="E28564" t="s">
        <v>140</v>
      </c>
      <c r="F28564" t="s">
        <v>140</v>
      </c>
      <c r="G28564" t="s">
        <v>140</v>
      </c>
      <c r="H28564" t="s">
        <v>140</v>
      </c>
      <c r="I28564" t="s">
        <v>140</v>
      </c>
      <c r="J28564" t="s">
        <v>140</v>
      </c>
      <c r="K28564" t="s">
        <v>140</v>
      </c>
      <c r="L28564" t="s">
        <v>140</v>
      </c>
      <c r="M28564" t="s">
        <v>140</v>
      </c>
      <c r="N28564" t="s">
        <v>140</v>
      </c>
      <c r="O28564" t="s">
        <v>548</v>
      </c>
      <c r="P28564" t="s">
        <v>140</v>
      </c>
      <c r="Q28564" t="s">
        <v>828</v>
      </c>
      <c r="R28564" t="s">
        <v>140</v>
      </c>
      <c r="S28564" t="s">
        <v>140</v>
      </c>
    </row>
    <row r="28565" spans="1:19" x14ac:dyDescent="0.35">
      <c r="A28565" t="s">
        <v>19</v>
      </c>
      <c r="B28565" t="s">
        <v>1661</v>
      </c>
      <c r="C28565">
        <v>138</v>
      </c>
      <c r="D28565" t="s">
        <v>681</v>
      </c>
      <c r="E28565" t="s">
        <v>1016</v>
      </c>
      <c r="F28565" t="s">
        <v>1016</v>
      </c>
      <c r="G28565" t="s">
        <v>1011</v>
      </c>
      <c r="H28565" t="s">
        <v>140</v>
      </c>
      <c r="I28565" t="s">
        <v>140</v>
      </c>
      <c r="J28565" t="s">
        <v>1014</v>
      </c>
      <c r="K28565" t="s">
        <v>1014</v>
      </c>
      <c r="L28565" t="s">
        <v>140</v>
      </c>
      <c r="M28565" t="s">
        <v>140</v>
      </c>
      <c r="N28565" t="s">
        <v>140</v>
      </c>
      <c r="O28565" t="s">
        <v>140</v>
      </c>
      <c r="P28565" t="s">
        <v>1046</v>
      </c>
      <c r="Q28565" t="s">
        <v>736</v>
      </c>
      <c r="R28565" t="s">
        <v>1066</v>
      </c>
      <c r="S28565" t="s">
        <v>140</v>
      </c>
    </row>
    <row r="28566" spans="1:19" x14ac:dyDescent="0.35">
      <c r="A28566" t="s">
        <v>20</v>
      </c>
      <c r="B28566" t="s">
        <v>1660</v>
      </c>
      <c r="C28566">
        <v>78</v>
      </c>
      <c r="D28566" t="s">
        <v>668</v>
      </c>
      <c r="E28566" t="s">
        <v>1009</v>
      </c>
      <c r="F28566" t="s">
        <v>140</v>
      </c>
      <c r="G28566" t="s">
        <v>1013</v>
      </c>
      <c r="H28566" t="s">
        <v>140</v>
      </c>
      <c r="I28566" t="s">
        <v>140</v>
      </c>
      <c r="J28566" t="s">
        <v>140</v>
      </c>
      <c r="K28566" t="s">
        <v>1009</v>
      </c>
      <c r="L28566" t="s">
        <v>140</v>
      </c>
      <c r="M28566" t="s">
        <v>140</v>
      </c>
      <c r="N28566" t="s">
        <v>140</v>
      </c>
      <c r="O28566" t="s">
        <v>775</v>
      </c>
      <c r="P28566" t="s">
        <v>940</v>
      </c>
      <c r="Q28566" t="s">
        <v>989</v>
      </c>
      <c r="R28566" t="s">
        <v>140</v>
      </c>
      <c r="S28566" t="s">
        <v>140</v>
      </c>
    </row>
    <row r="28567" spans="1:19" x14ac:dyDescent="0.35">
      <c r="A28567" t="s">
        <v>20</v>
      </c>
      <c r="B28567" t="s">
        <v>1661</v>
      </c>
      <c r="C28567">
        <v>128</v>
      </c>
      <c r="D28567" t="s">
        <v>756</v>
      </c>
      <c r="E28567" t="s">
        <v>1012</v>
      </c>
      <c r="F28567" t="s">
        <v>140</v>
      </c>
      <c r="G28567" t="s">
        <v>140</v>
      </c>
      <c r="H28567" t="s">
        <v>140</v>
      </c>
      <c r="I28567" t="s">
        <v>140</v>
      </c>
      <c r="J28567" t="s">
        <v>140</v>
      </c>
      <c r="K28567" t="s">
        <v>1016</v>
      </c>
      <c r="L28567" t="s">
        <v>140</v>
      </c>
      <c r="M28567" t="s">
        <v>140</v>
      </c>
      <c r="N28567" t="s">
        <v>1012</v>
      </c>
      <c r="O28567" t="s">
        <v>1063</v>
      </c>
      <c r="P28567" t="s">
        <v>1020</v>
      </c>
      <c r="Q28567" t="s">
        <v>432</v>
      </c>
      <c r="R28567" t="s">
        <v>1011</v>
      </c>
      <c r="S28567" t="s">
        <v>939</v>
      </c>
    </row>
    <row r="28568" spans="1:19" x14ac:dyDescent="0.35">
      <c r="A28568" t="s">
        <v>21</v>
      </c>
      <c r="B28568" t="s">
        <v>1660</v>
      </c>
      <c r="C28568">
        <v>71</v>
      </c>
      <c r="D28568" t="s">
        <v>398</v>
      </c>
      <c r="E28568" t="s">
        <v>140</v>
      </c>
      <c r="F28568" t="s">
        <v>140</v>
      </c>
      <c r="G28568" t="s">
        <v>140</v>
      </c>
      <c r="H28568" t="s">
        <v>140</v>
      </c>
      <c r="I28568" t="s">
        <v>140</v>
      </c>
      <c r="J28568" t="s">
        <v>140</v>
      </c>
      <c r="K28568" t="s">
        <v>140</v>
      </c>
      <c r="L28568" t="s">
        <v>140</v>
      </c>
      <c r="M28568" t="s">
        <v>140</v>
      </c>
      <c r="N28568" t="s">
        <v>140</v>
      </c>
      <c r="O28568" t="s">
        <v>1073</v>
      </c>
      <c r="P28568" t="s">
        <v>140</v>
      </c>
      <c r="Q28568" t="s">
        <v>353</v>
      </c>
      <c r="R28568" t="s">
        <v>140</v>
      </c>
      <c r="S28568" t="s">
        <v>1017</v>
      </c>
    </row>
    <row r="28569" spans="1:19" x14ac:dyDescent="0.35">
      <c r="A28569" t="s">
        <v>21</v>
      </c>
      <c r="B28569" t="s">
        <v>1661</v>
      </c>
      <c r="C28569">
        <v>139</v>
      </c>
      <c r="D28569" t="s">
        <v>486</v>
      </c>
      <c r="E28569" t="s">
        <v>1017</v>
      </c>
      <c r="F28569" t="s">
        <v>1017</v>
      </c>
      <c r="G28569" t="s">
        <v>1017</v>
      </c>
      <c r="H28569" t="s">
        <v>140</v>
      </c>
      <c r="I28569" t="s">
        <v>140</v>
      </c>
      <c r="J28569" t="s">
        <v>1014</v>
      </c>
      <c r="K28569" t="s">
        <v>1014</v>
      </c>
      <c r="L28569" t="s">
        <v>140</v>
      </c>
      <c r="M28569" t="s">
        <v>140</v>
      </c>
      <c r="N28569" t="s">
        <v>140</v>
      </c>
      <c r="O28569" t="s">
        <v>1017</v>
      </c>
      <c r="P28569" t="s">
        <v>1056</v>
      </c>
      <c r="Q28569" t="s">
        <v>628</v>
      </c>
      <c r="R28569" t="s">
        <v>140</v>
      </c>
      <c r="S28569" t="s">
        <v>1014</v>
      </c>
    </row>
    <row r="28570" spans="1:19" x14ac:dyDescent="0.35">
      <c r="A28570" t="s">
        <v>22</v>
      </c>
      <c r="B28570" t="s">
        <v>1660</v>
      </c>
      <c r="C28570">
        <v>81</v>
      </c>
      <c r="D28570" t="s">
        <v>131</v>
      </c>
      <c r="E28570" t="s">
        <v>1011</v>
      </c>
      <c r="F28570" t="s">
        <v>140</v>
      </c>
      <c r="G28570" t="s">
        <v>940</v>
      </c>
      <c r="H28570" t="s">
        <v>140</v>
      </c>
      <c r="I28570" t="s">
        <v>140</v>
      </c>
      <c r="J28570" t="s">
        <v>140</v>
      </c>
      <c r="K28570" t="s">
        <v>140</v>
      </c>
      <c r="L28570" t="s">
        <v>140</v>
      </c>
      <c r="M28570" t="s">
        <v>140</v>
      </c>
      <c r="N28570" t="s">
        <v>140</v>
      </c>
      <c r="O28570" t="s">
        <v>1052</v>
      </c>
      <c r="P28570" t="s">
        <v>954</v>
      </c>
      <c r="Q28570" t="s">
        <v>473</v>
      </c>
      <c r="R28570" t="s">
        <v>140</v>
      </c>
      <c r="S28570" t="s">
        <v>140</v>
      </c>
    </row>
    <row r="28571" spans="1:19" x14ac:dyDescent="0.35">
      <c r="A28571" t="s">
        <v>22</v>
      </c>
      <c r="B28571" t="s">
        <v>1661</v>
      </c>
      <c r="C28571">
        <v>128</v>
      </c>
      <c r="D28571" t="s">
        <v>109</v>
      </c>
      <c r="E28571" t="s">
        <v>140</v>
      </c>
      <c r="F28571" t="s">
        <v>140</v>
      </c>
      <c r="G28571" t="s">
        <v>140</v>
      </c>
      <c r="H28571" t="s">
        <v>140</v>
      </c>
      <c r="I28571" t="s">
        <v>140</v>
      </c>
      <c r="J28571" t="s">
        <v>140</v>
      </c>
      <c r="K28571" t="s">
        <v>1009</v>
      </c>
      <c r="L28571" t="s">
        <v>140</v>
      </c>
      <c r="M28571" t="s">
        <v>140</v>
      </c>
      <c r="N28571" t="s">
        <v>140</v>
      </c>
      <c r="O28571" t="s">
        <v>1014</v>
      </c>
      <c r="P28571" t="s">
        <v>1060</v>
      </c>
      <c r="Q28571" t="s">
        <v>114</v>
      </c>
      <c r="R28571" t="s">
        <v>1010</v>
      </c>
      <c r="S28571" t="s">
        <v>1010</v>
      </c>
    </row>
    <row r="28572" spans="1:19" x14ac:dyDescent="0.35">
      <c r="A28572" t="s">
        <v>23</v>
      </c>
      <c r="B28572" t="s">
        <v>1660</v>
      </c>
      <c r="C28572">
        <v>42</v>
      </c>
      <c r="D28572" t="s">
        <v>704</v>
      </c>
      <c r="E28572" t="s">
        <v>1021</v>
      </c>
      <c r="F28572" t="s">
        <v>1046</v>
      </c>
      <c r="G28572" t="s">
        <v>140</v>
      </c>
      <c r="H28572" t="s">
        <v>140</v>
      </c>
      <c r="I28572" t="s">
        <v>140</v>
      </c>
      <c r="J28572" t="s">
        <v>140</v>
      </c>
      <c r="K28572" t="s">
        <v>140</v>
      </c>
      <c r="L28572" t="s">
        <v>140</v>
      </c>
      <c r="M28572" t="s">
        <v>140</v>
      </c>
      <c r="N28572" t="s">
        <v>140</v>
      </c>
      <c r="O28572" t="s">
        <v>140</v>
      </c>
      <c r="P28572" t="s">
        <v>1102</v>
      </c>
      <c r="Q28572" t="s">
        <v>556</v>
      </c>
      <c r="R28572" t="s">
        <v>140</v>
      </c>
      <c r="S28572" t="s">
        <v>140</v>
      </c>
    </row>
    <row r="28573" spans="1:19" x14ac:dyDescent="0.35">
      <c r="A28573" t="s">
        <v>23</v>
      </c>
      <c r="B28573" t="s">
        <v>1661</v>
      </c>
      <c r="C28573">
        <v>163</v>
      </c>
      <c r="D28573" t="s">
        <v>556</v>
      </c>
      <c r="E28573" t="s">
        <v>1018</v>
      </c>
      <c r="F28573" t="s">
        <v>1023</v>
      </c>
      <c r="G28573" t="s">
        <v>1063</v>
      </c>
      <c r="H28573" t="s">
        <v>140</v>
      </c>
      <c r="I28573" t="s">
        <v>140</v>
      </c>
      <c r="J28573" t="s">
        <v>1008</v>
      </c>
      <c r="K28573" t="s">
        <v>1054</v>
      </c>
      <c r="L28573" t="s">
        <v>140</v>
      </c>
      <c r="M28573" t="s">
        <v>140</v>
      </c>
      <c r="N28573" t="s">
        <v>140</v>
      </c>
      <c r="O28573" t="s">
        <v>1007</v>
      </c>
      <c r="P28573" t="s">
        <v>939</v>
      </c>
      <c r="Q28573" t="s">
        <v>799</v>
      </c>
      <c r="R28573" t="s">
        <v>140</v>
      </c>
      <c r="S28573" t="s">
        <v>140</v>
      </c>
    </row>
    <row r="28574" spans="1:19" x14ac:dyDescent="0.35">
      <c r="A28574" t="s">
        <v>24</v>
      </c>
      <c r="B28574" t="s">
        <v>1660</v>
      </c>
      <c r="C28574">
        <v>106</v>
      </c>
      <c r="D28574" t="s">
        <v>749</v>
      </c>
      <c r="E28574" t="s">
        <v>140</v>
      </c>
      <c r="F28574" t="s">
        <v>140</v>
      </c>
      <c r="G28574" t="s">
        <v>140</v>
      </c>
      <c r="H28574" t="s">
        <v>140</v>
      </c>
      <c r="I28574" t="s">
        <v>1019</v>
      </c>
      <c r="J28574" t="s">
        <v>140</v>
      </c>
      <c r="K28574" t="s">
        <v>140</v>
      </c>
      <c r="L28574" t="s">
        <v>1016</v>
      </c>
      <c r="M28574" t="s">
        <v>140</v>
      </c>
      <c r="N28574" t="s">
        <v>140</v>
      </c>
      <c r="O28574" t="s">
        <v>1049</v>
      </c>
      <c r="P28574" t="s">
        <v>1046</v>
      </c>
      <c r="Q28574" t="s">
        <v>976</v>
      </c>
      <c r="R28574" t="s">
        <v>140</v>
      </c>
      <c r="S28574" t="s">
        <v>140</v>
      </c>
    </row>
    <row r="28575" spans="1:19" x14ac:dyDescent="0.35">
      <c r="A28575" t="s">
        <v>24</v>
      </c>
      <c r="B28575" t="s">
        <v>1661</v>
      </c>
      <c r="C28575">
        <v>101</v>
      </c>
      <c r="D28575" t="s">
        <v>897</v>
      </c>
      <c r="E28575" t="s">
        <v>140</v>
      </c>
      <c r="F28575" t="s">
        <v>1019</v>
      </c>
      <c r="G28575" t="s">
        <v>140</v>
      </c>
      <c r="H28575" t="s">
        <v>140</v>
      </c>
      <c r="I28575" t="s">
        <v>140</v>
      </c>
      <c r="J28575" t="s">
        <v>140</v>
      </c>
      <c r="K28575" t="s">
        <v>140</v>
      </c>
      <c r="L28575" t="s">
        <v>140</v>
      </c>
      <c r="M28575" t="s">
        <v>140</v>
      </c>
      <c r="N28575" t="s">
        <v>140</v>
      </c>
      <c r="O28575" t="s">
        <v>1019</v>
      </c>
      <c r="P28575" t="s">
        <v>1050</v>
      </c>
      <c r="Q28575" t="s">
        <v>923</v>
      </c>
      <c r="R28575" t="s">
        <v>1009</v>
      </c>
      <c r="S28575" t="s">
        <v>140</v>
      </c>
    </row>
    <row r="28576" spans="1:19" x14ac:dyDescent="0.35">
      <c r="A28576" t="s">
        <v>25</v>
      </c>
      <c r="B28576" t="s">
        <v>1660</v>
      </c>
      <c r="C28576">
        <v>101</v>
      </c>
      <c r="D28576" t="s">
        <v>1045</v>
      </c>
      <c r="E28576" t="s">
        <v>1063</v>
      </c>
      <c r="F28576" t="s">
        <v>140</v>
      </c>
      <c r="G28576" t="s">
        <v>1063</v>
      </c>
      <c r="H28576" t="s">
        <v>140</v>
      </c>
      <c r="I28576" t="s">
        <v>140</v>
      </c>
      <c r="J28576" t="s">
        <v>140</v>
      </c>
      <c r="K28576" t="s">
        <v>140</v>
      </c>
      <c r="L28576" t="s">
        <v>140</v>
      </c>
      <c r="M28576" t="s">
        <v>140</v>
      </c>
      <c r="N28576" t="s">
        <v>140</v>
      </c>
      <c r="O28576" t="s">
        <v>140</v>
      </c>
      <c r="P28576" t="s">
        <v>1063</v>
      </c>
      <c r="Q28576" t="s">
        <v>1122</v>
      </c>
      <c r="R28576" t="s">
        <v>1009</v>
      </c>
      <c r="S28576" t="s">
        <v>140</v>
      </c>
    </row>
    <row r="28577" spans="1:19" x14ac:dyDescent="0.35">
      <c r="A28577" t="s">
        <v>25</v>
      </c>
      <c r="B28577" t="s">
        <v>1661</v>
      </c>
      <c r="C28577">
        <v>103</v>
      </c>
      <c r="D28577" t="s">
        <v>501</v>
      </c>
      <c r="E28577" t="s">
        <v>140</v>
      </c>
      <c r="F28577" t="s">
        <v>140</v>
      </c>
      <c r="G28577" t="s">
        <v>140</v>
      </c>
      <c r="H28577" t="s">
        <v>140</v>
      </c>
      <c r="I28577" t="s">
        <v>140</v>
      </c>
      <c r="J28577" t="s">
        <v>140</v>
      </c>
      <c r="K28577" t="s">
        <v>140</v>
      </c>
      <c r="L28577" t="s">
        <v>140</v>
      </c>
      <c r="M28577" t="s">
        <v>140</v>
      </c>
      <c r="N28577" t="s">
        <v>1011</v>
      </c>
      <c r="O28577" t="s">
        <v>1007</v>
      </c>
      <c r="P28577" t="s">
        <v>140</v>
      </c>
      <c r="Q28577" t="s">
        <v>892</v>
      </c>
      <c r="R28577" t="s">
        <v>775</v>
      </c>
      <c r="S28577" t="s">
        <v>140</v>
      </c>
    </row>
    <row r="28578" spans="1:19" x14ac:dyDescent="0.35">
      <c r="A28578" t="s">
        <v>26</v>
      </c>
      <c r="B28578" t="s">
        <v>1660</v>
      </c>
      <c r="C28578">
        <v>93</v>
      </c>
      <c r="D28578" t="s">
        <v>838</v>
      </c>
      <c r="E28578" t="s">
        <v>140</v>
      </c>
      <c r="F28578" t="s">
        <v>140</v>
      </c>
      <c r="G28578" t="s">
        <v>140</v>
      </c>
      <c r="H28578" t="s">
        <v>140</v>
      </c>
      <c r="I28578" t="s">
        <v>140</v>
      </c>
      <c r="J28578" t="s">
        <v>1063</v>
      </c>
      <c r="K28578" t="s">
        <v>140</v>
      </c>
      <c r="L28578" t="s">
        <v>140</v>
      </c>
      <c r="M28578" t="s">
        <v>140</v>
      </c>
      <c r="N28578" t="s">
        <v>140</v>
      </c>
      <c r="O28578" t="s">
        <v>1055</v>
      </c>
      <c r="P28578" t="s">
        <v>1052</v>
      </c>
      <c r="Q28578" t="s">
        <v>516</v>
      </c>
      <c r="R28578" t="s">
        <v>140</v>
      </c>
      <c r="S28578" t="s">
        <v>140</v>
      </c>
    </row>
    <row r="28579" spans="1:19" x14ac:dyDescent="0.35">
      <c r="A28579" t="s">
        <v>26</v>
      </c>
      <c r="B28579" t="s">
        <v>1661</v>
      </c>
      <c r="C28579">
        <v>109</v>
      </c>
      <c r="D28579" t="s">
        <v>1072</v>
      </c>
      <c r="E28579" t="s">
        <v>140</v>
      </c>
      <c r="F28579" t="s">
        <v>140</v>
      </c>
      <c r="G28579" t="s">
        <v>1021</v>
      </c>
      <c r="H28579" t="s">
        <v>140</v>
      </c>
      <c r="I28579" t="s">
        <v>140</v>
      </c>
      <c r="J28579" t="s">
        <v>140</v>
      </c>
      <c r="K28579" t="s">
        <v>140</v>
      </c>
      <c r="L28579" t="s">
        <v>140</v>
      </c>
      <c r="M28579" t="s">
        <v>140</v>
      </c>
      <c r="N28579" t="s">
        <v>140</v>
      </c>
      <c r="O28579" t="s">
        <v>950</v>
      </c>
      <c r="P28579" t="s">
        <v>1004</v>
      </c>
      <c r="Q28579" t="s">
        <v>531</v>
      </c>
      <c r="R28579" t="s">
        <v>1070</v>
      </c>
      <c r="S28579" t="s">
        <v>140</v>
      </c>
    </row>
    <row r="28580" spans="1:19" x14ac:dyDescent="0.35">
      <c r="A28580" t="s">
        <v>27</v>
      </c>
      <c r="B28580" t="s">
        <v>1660</v>
      </c>
      <c r="C28580">
        <v>106</v>
      </c>
      <c r="D28580" t="s">
        <v>939</v>
      </c>
      <c r="E28580" t="s">
        <v>140</v>
      </c>
      <c r="F28580" t="s">
        <v>140</v>
      </c>
      <c r="G28580" t="s">
        <v>1063</v>
      </c>
      <c r="H28580" t="s">
        <v>140</v>
      </c>
      <c r="I28580" t="s">
        <v>140</v>
      </c>
      <c r="J28580" t="s">
        <v>140</v>
      </c>
      <c r="K28580" t="s">
        <v>140</v>
      </c>
      <c r="L28580" t="s">
        <v>140</v>
      </c>
      <c r="M28580" t="s">
        <v>140</v>
      </c>
      <c r="N28580" t="s">
        <v>1014</v>
      </c>
      <c r="O28580" t="s">
        <v>1046</v>
      </c>
      <c r="P28580" t="s">
        <v>769</v>
      </c>
      <c r="Q28580" t="s">
        <v>596</v>
      </c>
      <c r="R28580" t="s">
        <v>775</v>
      </c>
      <c r="S28580" t="s">
        <v>140</v>
      </c>
    </row>
    <row r="28581" spans="1:19" x14ac:dyDescent="0.35">
      <c r="A28581" t="s">
        <v>27</v>
      </c>
      <c r="B28581" t="s">
        <v>1661</v>
      </c>
      <c r="C28581">
        <v>98</v>
      </c>
      <c r="D28581" t="s">
        <v>1098</v>
      </c>
      <c r="E28581" t="s">
        <v>140</v>
      </c>
      <c r="F28581" t="s">
        <v>140</v>
      </c>
      <c r="G28581" t="s">
        <v>1019</v>
      </c>
      <c r="H28581" t="s">
        <v>140</v>
      </c>
      <c r="I28581" t="s">
        <v>140</v>
      </c>
      <c r="J28581" t="s">
        <v>140</v>
      </c>
      <c r="K28581" t="s">
        <v>140</v>
      </c>
      <c r="L28581" t="s">
        <v>140</v>
      </c>
      <c r="M28581" t="s">
        <v>140</v>
      </c>
      <c r="N28581" t="s">
        <v>140</v>
      </c>
      <c r="O28581" t="s">
        <v>1021</v>
      </c>
      <c r="P28581" t="s">
        <v>1011</v>
      </c>
      <c r="Q28581" t="s">
        <v>800</v>
      </c>
      <c r="R28581" t="s">
        <v>1021</v>
      </c>
      <c r="S28581" t="s">
        <v>140</v>
      </c>
    </row>
    <row r="28582" spans="1:19" x14ac:dyDescent="0.35">
      <c r="A28582" t="s">
        <v>28</v>
      </c>
      <c r="B28582" t="s">
        <v>1660</v>
      </c>
      <c r="C28582">
        <v>85</v>
      </c>
      <c r="D28582" t="s">
        <v>718</v>
      </c>
      <c r="E28582" t="s">
        <v>140</v>
      </c>
      <c r="F28582" t="s">
        <v>140</v>
      </c>
      <c r="G28582" t="s">
        <v>140</v>
      </c>
      <c r="H28582" t="s">
        <v>140</v>
      </c>
      <c r="I28582" t="s">
        <v>140</v>
      </c>
      <c r="J28582" t="s">
        <v>140</v>
      </c>
      <c r="K28582" t="s">
        <v>140</v>
      </c>
      <c r="L28582" t="s">
        <v>140</v>
      </c>
      <c r="M28582" t="s">
        <v>140</v>
      </c>
      <c r="N28582" t="s">
        <v>1055</v>
      </c>
      <c r="O28582" t="s">
        <v>1073</v>
      </c>
      <c r="P28582" t="s">
        <v>1070</v>
      </c>
      <c r="Q28582" t="s">
        <v>872</v>
      </c>
      <c r="R28582" t="s">
        <v>140</v>
      </c>
      <c r="S28582" t="s">
        <v>1066</v>
      </c>
    </row>
    <row r="28583" spans="1:19" x14ac:dyDescent="0.35">
      <c r="A28583" t="s">
        <v>28</v>
      </c>
      <c r="B28583" t="s">
        <v>1661</v>
      </c>
      <c r="C28583">
        <v>122</v>
      </c>
      <c r="D28583" t="s">
        <v>849</v>
      </c>
      <c r="E28583" t="s">
        <v>140</v>
      </c>
      <c r="F28583" t="s">
        <v>1013</v>
      </c>
      <c r="G28583" t="s">
        <v>140</v>
      </c>
      <c r="H28583" t="s">
        <v>140</v>
      </c>
      <c r="I28583" t="s">
        <v>140</v>
      </c>
      <c r="J28583" t="s">
        <v>140</v>
      </c>
      <c r="K28583" t="s">
        <v>140</v>
      </c>
      <c r="L28583" t="s">
        <v>140</v>
      </c>
      <c r="M28583" t="s">
        <v>140</v>
      </c>
      <c r="N28583" t="s">
        <v>140</v>
      </c>
      <c r="O28583" t="s">
        <v>1013</v>
      </c>
      <c r="P28583" t="s">
        <v>939</v>
      </c>
      <c r="Q28583" t="s">
        <v>1077</v>
      </c>
      <c r="R28583" t="s">
        <v>1009</v>
      </c>
      <c r="S28583" t="s">
        <v>140</v>
      </c>
    </row>
    <row r="28584" spans="1:19" x14ac:dyDescent="0.35">
      <c r="A28584" t="s">
        <v>29</v>
      </c>
      <c r="B28584" t="s">
        <v>1660</v>
      </c>
      <c r="C28584">
        <v>98</v>
      </c>
      <c r="D28584" t="s">
        <v>1021</v>
      </c>
      <c r="E28584" t="s">
        <v>140</v>
      </c>
      <c r="F28584" t="s">
        <v>140</v>
      </c>
      <c r="G28584" t="s">
        <v>1007</v>
      </c>
      <c r="H28584" t="s">
        <v>140</v>
      </c>
      <c r="I28584" t="s">
        <v>140</v>
      </c>
      <c r="J28584" t="s">
        <v>140</v>
      </c>
      <c r="K28584" t="s">
        <v>140</v>
      </c>
      <c r="L28584" t="s">
        <v>140</v>
      </c>
      <c r="M28584" t="s">
        <v>140</v>
      </c>
      <c r="N28584" t="s">
        <v>140</v>
      </c>
      <c r="O28584" t="s">
        <v>1021</v>
      </c>
      <c r="P28584" t="s">
        <v>1021</v>
      </c>
      <c r="Q28584" t="s">
        <v>1112</v>
      </c>
      <c r="R28584" t="s">
        <v>140</v>
      </c>
      <c r="S28584" t="s">
        <v>140</v>
      </c>
    </row>
    <row r="28585" spans="1:19" x14ac:dyDescent="0.35">
      <c r="A28585" t="s">
        <v>29</v>
      </c>
      <c r="B28585" t="s">
        <v>1661</v>
      </c>
      <c r="C28585">
        <v>106</v>
      </c>
      <c r="D28585" t="s">
        <v>140</v>
      </c>
      <c r="E28585" t="s">
        <v>140</v>
      </c>
      <c r="F28585" t="s">
        <v>140</v>
      </c>
      <c r="G28585" t="s">
        <v>1019</v>
      </c>
      <c r="H28585" t="s">
        <v>1054</v>
      </c>
      <c r="I28585" t="s">
        <v>140</v>
      </c>
      <c r="J28585" t="s">
        <v>140</v>
      </c>
      <c r="K28585" t="s">
        <v>1054</v>
      </c>
      <c r="L28585" t="s">
        <v>140</v>
      </c>
      <c r="M28585" t="s">
        <v>140</v>
      </c>
      <c r="N28585" t="s">
        <v>140</v>
      </c>
      <c r="O28585" t="s">
        <v>1054</v>
      </c>
      <c r="P28585" t="s">
        <v>1048</v>
      </c>
      <c r="Q28585" t="s">
        <v>344</v>
      </c>
      <c r="R28585" t="s">
        <v>140</v>
      </c>
      <c r="S28585" t="s">
        <v>140</v>
      </c>
    </row>
    <row r="28586" spans="1:19" x14ac:dyDescent="0.35">
      <c r="A28586" t="s">
        <v>30</v>
      </c>
      <c r="B28586" t="s">
        <v>1660</v>
      </c>
      <c r="C28586">
        <v>107</v>
      </c>
      <c r="D28586" t="s">
        <v>1014</v>
      </c>
      <c r="E28586" t="s">
        <v>140</v>
      </c>
      <c r="F28586" t="s">
        <v>140</v>
      </c>
      <c r="G28586" t="s">
        <v>1011</v>
      </c>
      <c r="H28586" t="s">
        <v>140</v>
      </c>
      <c r="I28586" t="s">
        <v>140</v>
      </c>
      <c r="J28586" t="s">
        <v>140</v>
      </c>
      <c r="K28586" t="s">
        <v>140</v>
      </c>
      <c r="L28586" t="s">
        <v>140</v>
      </c>
      <c r="M28586" t="s">
        <v>140</v>
      </c>
      <c r="N28586" t="s">
        <v>140</v>
      </c>
      <c r="O28586" t="s">
        <v>527</v>
      </c>
      <c r="P28586" t="s">
        <v>527</v>
      </c>
      <c r="Q28586" t="s">
        <v>1188</v>
      </c>
      <c r="R28586" t="s">
        <v>140</v>
      </c>
      <c r="S28586" t="s">
        <v>1012</v>
      </c>
    </row>
    <row r="28587" spans="1:19" x14ac:dyDescent="0.35">
      <c r="A28587" t="s">
        <v>30</v>
      </c>
      <c r="B28587" t="s">
        <v>1661</v>
      </c>
      <c r="C28587">
        <v>95</v>
      </c>
      <c r="D28587" t="s">
        <v>140</v>
      </c>
      <c r="E28587" t="s">
        <v>140</v>
      </c>
      <c r="F28587" t="s">
        <v>140</v>
      </c>
      <c r="G28587" t="s">
        <v>140</v>
      </c>
      <c r="H28587" t="s">
        <v>140</v>
      </c>
      <c r="I28587" t="s">
        <v>140</v>
      </c>
      <c r="J28587" t="s">
        <v>140</v>
      </c>
      <c r="K28587" t="s">
        <v>140</v>
      </c>
      <c r="L28587" t="s">
        <v>140</v>
      </c>
      <c r="M28587" t="s">
        <v>140</v>
      </c>
      <c r="N28587" t="s">
        <v>775</v>
      </c>
      <c r="O28587" t="s">
        <v>140</v>
      </c>
      <c r="P28587" t="s">
        <v>775</v>
      </c>
      <c r="Q28587" t="s">
        <v>1202</v>
      </c>
      <c r="R28587" t="s">
        <v>140</v>
      </c>
      <c r="S28587" t="s">
        <v>140</v>
      </c>
    </row>
    <row r="28588" spans="1:19" x14ac:dyDescent="0.35">
      <c r="A28588" t="s">
        <v>31</v>
      </c>
      <c r="B28588" t="s">
        <v>1660</v>
      </c>
      <c r="C28588">
        <v>72</v>
      </c>
      <c r="D28588" t="s">
        <v>469</v>
      </c>
      <c r="E28588" t="s">
        <v>662</v>
      </c>
      <c r="F28588" t="s">
        <v>129</v>
      </c>
      <c r="G28588" t="s">
        <v>801</v>
      </c>
      <c r="H28588" t="s">
        <v>140</v>
      </c>
      <c r="I28588" t="s">
        <v>140</v>
      </c>
      <c r="J28588" t="s">
        <v>1019</v>
      </c>
      <c r="K28588" t="s">
        <v>940</v>
      </c>
      <c r="L28588" t="s">
        <v>140</v>
      </c>
      <c r="M28588" t="s">
        <v>140</v>
      </c>
      <c r="N28588" t="s">
        <v>140</v>
      </c>
      <c r="O28588" t="s">
        <v>517</v>
      </c>
      <c r="P28588" t="s">
        <v>140</v>
      </c>
      <c r="Q28588" t="s">
        <v>467</v>
      </c>
      <c r="R28588" t="s">
        <v>140</v>
      </c>
      <c r="S28588" t="s">
        <v>140</v>
      </c>
    </row>
    <row r="28589" spans="1:19" x14ac:dyDescent="0.35">
      <c r="A28589" t="s">
        <v>31</v>
      </c>
      <c r="B28589" t="s">
        <v>1661</v>
      </c>
      <c r="C28589">
        <v>135</v>
      </c>
      <c r="D28589" t="s">
        <v>905</v>
      </c>
      <c r="E28589" t="s">
        <v>574</v>
      </c>
      <c r="F28589" t="s">
        <v>1053</v>
      </c>
      <c r="G28589" t="s">
        <v>140</v>
      </c>
      <c r="H28589" t="s">
        <v>140</v>
      </c>
      <c r="I28589" t="s">
        <v>140</v>
      </c>
      <c r="J28589" t="s">
        <v>1052</v>
      </c>
      <c r="K28589" t="s">
        <v>140</v>
      </c>
      <c r="L28589" t="s">
        <v>140</v>
      </c>
      <c r="M28589" t="s">
        <v>140</v>
      </c>
      <c r="N28589" t="s">
        <v>140</v>
      </c>
      <c r="O28589" t="s">
        <v>919</v>
      </c>
      <c r="P28589" t="s">
        <v>1098</v>
      </c>
      <c r="Q28589" t="s">
        <v>654</v>
      </c>
      <c r="R28589" t="s">
        <v>140</v>
      </c>
      <c r="S28589" t="s">
        <v>1010</v>
      </c>
    </row>
    <row r="28590" spans="1:19" x14ac:dyDescent="0.35">
      <c r="A28590" t="s">
        <v>32</v>
      </c>
      <c r="B28590" t="s">
        <v>1660</v>
      </c>
      <c r="C28590">
        <v>2043</v>
      </c>
      <c r="D28590" t="s">
        <v>848</v>
      </c>
      <c r="E28590" t="s">
        <v>1009</v>
      </c>
      <c r="F28590" t="s">
        <v>1016</v>
      </c>
      <c r="G28590" t="s">
        <v>1009</v>
      </c>
      <c r="H28590" t="s">
        <v>140</v>
      </c>
      <c r="I28590" t="s">
        <v>1022</v>
      </c>
      <c r="J28590" t="s">
        <v>1008</v>
      </c>
      <c r="K28590" t="s">
        <v>1016</v>
      </c>
      <c r="L28590" t="s">
        <v>140</v>
      </c>
      <c r="M28590" t="s">
        <v>140</v>
      </c>
      <c r="N28590" t="s">
        <v>1022</v>
      </c>
      <c r="O28590" t="s">
        <v>1048</v>
      </c>
      <c r="P28590" t="s">
        <v>1073</v>
      </c>
      <c r="Q28590" t="s">
        <v>736</v>
      </c>
      <c r="R28590" t="s">
        <v>1008</v>
      </c>
      <c r="S28590" t="s">
        <v>1008</v>
      </c>
    </row>
    <row r="28591" spans="1:19" x14ac:dyDescent="0.35">
      <c r="A28591" t="s">
        <v>32</v>
      </c>
      <c r="B28591" t="s">
        <v>1661</v>
      </c>
      <c r="C28591">
        <v>2887</v>
      </c>
      <c r="D28591" t="s">
        <v>192</v>
      </c>
      <c r="E28591" t="s">
        <v>1063</v>
      </c>
      <c r="F28591" t="s">
        <v>1063</v>
      </c>
      <c r="G28591" t="s">
        <v>1009</v>
      </c>
      <c r="H28591" t="s">
        <v>140</v>
      </c>
      <c r="I28591" t="s">
        <v>140</v>
      </c>
      <c r="J28591" t="s">
        <v>1010</v>
      </c>
      <c r="K28591" t="s">
        <v>1014</v>
      </c>
      <c r="L28591" t="s">
        <v>140</v>
      </c>
      <c r="M28591" t="s">
        <v>1022</v>
      </c>
      <c r="N28591" t="s">
        <v>1008</v>
      </c>
      <c r="O28591" t="s">
        <v>1055</v>
      </c>
      <c r="P28591" t="s">
        <v>1020</v>
      </c>
      <c r="Q28591" t="s">
        <v>236</v>
      </c>
      <c r="R28591" t="s">
        <v>1063</v>
      </c>
      <c r="S28591" t="s">
        <v>1010</v>
      </c>
    </row>
    <row r="28593" spans="1:19" x14ac:dyDescent="0.35">
      <c r="A28593" t="s">
        <v>2180</v>
      </c>
    </row>
    <row r="28594" spans="1:19" x14ac:dyDescent="0.35">
      <c r="A28594" t="s">
        <v>2</v>
      </c>
      <c r="B28594" t="s">
        <v>1170</v>
      </c>
      <c r="C28594" t="s">
        <v>3</v>
      </c>
      <c r="D28594" t="s">
        <v>2165</v>
      </c>
      <c r="E28594" t="s">
        <v>2166</v>
      </c>
      <c r="F28594" t="s">
        <v>2167</v>
      </c>
      <c r="G28594" t="s">
        <v>2168</v>
      </c>
      <c r="H28594" t="s">
        <v>2169</v>
      </c>
      <c r="I28594" t="s">
        <v>2170</v>
      </c>
      <c r="J28594" t="s">
        <v>2171</v>
      </c>
      <c r="K28594" t="s">
        <v>2143</v>
      </c>
      <c r="L28594" t="s">
        <v>2145</v>
      </c>
      <c r="M28594" t="s">
        <v>2146</v>
      </c>
      <c r="N28594" t="s">
        <v>2172</v>
      </c>
      <c r="O28594" t="s">
        <v>2173</v>
      </c>
      <c r="P28594" t="s">
        <v>1032</v>
      </c>
      <c r="Q28594" t="s">
        <v>2174</v>
      </c>
      <c r="R28594" t="s">
        <v>1042</v>
      </c>
      <c r="S28594" t="s">
        <v>136</v>
      </c>
    </row>
    <row r="28595" spans="1:19" x14ac:dyDescent="0.35">
      <c r="A28595" t="s">
        <v>8</v>
      </c>
      <c r="B28595" t="s">
        <v>1171</v>
      </c>
      <c r="C28595">
        <v>204</v>
      </c>
      <c r="D28595" t="s">
        <v>771</v>
      </c>
      <c r="E28595" t="s">
        <v>1063</v>
      </c>
      <c r="F28595" t="s">
        <v>140</v>
      </c>
      <c r="G28595" t="s">
        <v>140</v>
      </c>
      <c r="H28595" t="s">
        <v>140</v>
      </c>
      <c r="I28595" t="s">
        <v>140</v>
      </c>
      <c r="J28595" t="s">
        <v>140</v>
      </c>
      <c r="K28595" t="s">
        <v>1014</v>
      </c>
      <c r="L28595" t="s">
        <v>140</v>
      </c>
      <c r="M28595" t="s">
        <v>140</v>
      </c>
      <c r="N28595" t="s">
        <v>140</v>
      </c>
      <c r="O28595" t="s">
        <v>1063</v>
      </c>
      <c r="P28595" t="s">
        <v>1058</v>
      </c>
      <c r="Q28595" t="s">
        <v>58</v>
      </c>
      <c r="R28595" t="s">
        <v>1013</v>
      </c>
      <c r="S28595" t="s">
        <v>140</v>
      </c>
    </row>
    <row r="28596" spans="1:19" x14ac:dyDescent="0.35">
      <c r="A28596" t="s">
        <v>9</v>
      </c>
      <c r="B28596" t="s">
        <v>1171</v>
      </c>
      <c r="C28596">
        <v>201</v>
      </c>
      <c r="D28596" t="s">
        <v>1064</v>
      </c>
      <c r="E28596" t="s">
        <v>140</v>
      </c>
      <c r="F28596" t="s">
        <v>140</v>
      </c>
      <c r="G28596" t="s">
        <v>140</v>
      </c>
      <c r="H28596" t="s">
        <v>140</v>
      </c>
      <c r="I28596" t="s">
        <v>140</v>
      </c>
      <c r="J28596" t="s">
        <v>140</v>
      </c>
      <c r="K28596" t="s">
        <v>1021</v>
      </c>
      <c r="L28596" t="s">
        <v>140</v>
      </c>
      <c r="M28596" t="s">
        <v>140</v>
      </c>
      <c r="N28596" t="s">
        <v>140</v>
      </c>
      <c r="O28596" t="s">
        <v>1014</v>
      </c>
      <c r="P28596" t="s">
        <v>1011</v>
      </c>
      <c r="Q28596" t="s">
        <v>100</v>
      </c>
      <c r="R28596" t="s">
        <v>140</v>
      </c>
      <c r="S28596" t="s">
        <v>140</v>
      </c>
    </row>
    <row r="28597" spans="1:19" x14ac:dyDescent="0.35">
      <c r="A28597" t="s">
        <v>10</v>
      </c>
      <c r="B28597" t="s">
        <v>1171</v>
      </c>
      <c r="C28597">
        <v>208</v>
      </c>
      <c r="D28597" t="s">
        <v>1049</v>
      </c>
      <c r="E28597" t="s">
        <v>1012</v>
      </c>
      <c r="F28597" t="s">
        <v>140</v>
      </c>
      <c r="G28597" t="s">
        <v>1009</v>
      </c>
      <c r="H28597" t="s">
        <v>140</v>
      </c>
      <c r="I28597" t="s">
        <v>140</v>
      </c>
      <c r="J28597" t="s">
        <v>140</v>
      </c>
      <c r="K28597" t="s">
        <v>1008</v>
      </c>
      <c r="L28597" t="s">
        <v>140</v>
      </c>
      <c r="M28597" t="s">
        <v>140</v>
      </c>
      <c r="N28597" t="s">
        <v>140</v>
      </c>
      <c r="O28597" t="s">
        <v>1014</v>
      </c>
      <c r="P28597" t="s">
        <v>1017</v>
      </c>
      <c r="Q28597" t="s">
        <v>114</v>
      </c>
      <c r="R28597" t="s">
        <v>1016</v>
      </c>
      <c r="S28597" t="s">
        <v>140</v>
      </c>
    </row>
    <row r="28598" spans="1:19" x14ac:dyDescent="0.35">
      <c r="A28598" t="s">
        <v>11</v>
      </c>
      <c r="B28598" t="s">
        <v>1171</v>
      </c>
      <c r="C28598">
        <v>206</v>
      </c>
      <c r="D28598" t="s">
        <v>993</v>
      </c>
      <c r="E28598" t="s">
        <v>1009</v>
      </c>
      <c r="F28598" t="s">
        <v>1016</v>
      </c>
      <c r="G28598" t="s">
        <v>140</v>
      </c>
      <c r="H28598" t="s">
        <v>140</v>
      </c>
      <c r="I28598" t="s">
        <v>140</v>
      </c>
      <c r="J28598" t="s">
        <v>140</v>
      </c>
      <c r="K28598" t="s">
        <v>140</v>
      </c>
      <c r="L28598" t="s">
        <v>140</v>
      </c>
      <c r="M28598" t="s">
        <v>140</v>
      </c>
      <c r="N28598" t="s">
        <v>140</v>
      </c>
      <c r="O28598" t="s">
        <v>1004</v>
      </c>
      <c r="P28598" t="s">
        <v>1011</v>
      </c>
      <c r="Q28598" t="s">
        <v>520</v>
      </c>
      <c r="R28598" t="s">
        <v>140</v>
      </c>
      <c r="S28598" t="s">
        <v>140</v>
      </c>
    </row>
    <row r="28599" spans="1:19" x14ac:dyDescent="0.35">
      <c r="A28599" t="s">
        <v>12</v>
      </c>
      <c r="B28599" t="s">
        <v>1171</v>
      </c>
      <c r="C28599">
        <v>15</v>
      </c>
      <c r="D28599" t="s">
        <v>387</v>
      </c>
      <c r="E28599" t="s">
        <v>113</v>
      </c>
      <c r="F28599" t="s">
        <v>140</v>
      </c>
      <c r="G28599" t="s">
        <v>140</v>
      </c>
      <c r="H28599" t="s">
        <v>140</v>
      </c>
      <c r="I28599" t="s">
        <v>140</v>
      </c>
      <c r="J28599" t="s">
        <v>1098</v>
      </c>
      <c r="K28599" t="s">
        <v>140</v>
      </c>
      <c r="L28599" t="s">
        <v>140</v>
      </c>
      <c r="M28599" t="s">
        <v>140</v>
      </c>
      <c r="N28599" t="s">
        <v>140</v>
      </c>
      <c r="O28599" t="s">
        <v>140</v>
      </c>
      <c r="P28599" t="s">
        <v>140</v>
      </c>
      <c r="Q28599" t="s">
        <v>386</v>
      </c>
      <c r="R28599" t="s">
        <v>140</v>
      </c>
      <c r="S28599" t="s">
        <v>140</v>
      </c>
    </row>
    <row r="28600" spans="1:19" x14ac:dyDescent="0.35">
      <c r="A28600" t="s">
        <v>12</v>
      </c>
      <c r="B28600" t="s">
        <v>1172</v>
      </c>
      <c r="C28600">
        <v>194</v>
      </c>
      <c r="D28600" t="s">
        <v>366</v>
      </c>
      <c r="E28600" t="s">
        <v>1013</v>
      </c>
      <c r="F28600" t="s">
        <v>1055</v>
      </c>
      <c r="G28600" t="s">
        <v>1009</v>
      </c>
      <c r="H28600" t="s">
        <v>140</v>
      </c>
      <c r="I28600" t="s">
        <v>140</v>
      </c>
      <c r="J28600" t="s">
        <v>140</v>
      </c>
      <c r="K28600" t="s">
        <v>1009</v>
      </c>
      <c r="L28600" t="s">
        <v>140</v>
      </c>
      <c r="M28600" t="s">
        <v>140</v>
      </c>
      <c r="N28600" t="s">
        <v>140</v>
      </c>
      <c r="O28600" t="s">
        <v>954</v>
      </c>
      <c r="P28600" t="s">
        <v>1060</v>
      </c>
      <c r="Q28600" t="s">
        <v>629</v>
      </c>
      <c r="R28600" t="s">
        <v>1010</v>
      </c>
      <c r="S28600" t="s">
        <v>1009</v>
      </c>
    </row>
    <row r="28601" spans="1:19" x14ac:dyDescent="0.35">
      <c r="A28601" t="s">
        <v>13</v>
      </c>
      <c r="B28601" t="s">
        <v>1171</v>
      </c>
      <c r="C28601">
        <v>7</v>
      </c>
      <c r="D28601" t="s">
        <v>694</v>
      </c>
      <c r="E28601" t="s">
        <v>140</v>
      </c>
      <c r="F28601" t="s">
        <v>140</v>
      </c>
      <c r="G28601" t="s">
        <v>140</v>
      </c>
      <c r="H28601" t="s">
        <v>140</v>
      </c>
      <c r="I28601" t="s">
        <v>140</v>
      </c>
      <c r="J28601" t="s">
        <v>140</v>
      </c>
      <c r="K28601" t="s">
        <v>140</v>
      </c>
      <c r="L28601" t="s">
        <v>140</v>
      </c>
      <c r="M28601" t="s">
        <v>140</v>
      </c>
      <c r="N28601" t="s">
        <v>140</v>
      </c>
      <c r="O28601" t="s">
        <v>1085</v>
      </c>
      <c r="P28601" t="s">
        <v>140</v>
      </c>
      <c r="Q28601" t="s">
        <v>623</v>
      </c>
      <c r="R28601" t="s">
        <v>140</v>
      </c>
      <c r="S28601" t="s">
        <v>1085</v>
      </c>
    </row>
    <row r="28602" spans="1:19" x14ac:dyDescent="0.35">
      <c r="A28602" t="s">
        <v>13</v>
      </c>
      <c r="B28602" t="s">
        <v>1172</v>
      </c>
      <c r="C28602">
        <v>199</v>
      </c>
      <c r="D28602" t="s">
        <v>506</v>
      </c>
      <c r="E28602" t="s">
        <v>929</v>
      </c>
      <c r="F28602" t="s">
        <v>1098</v>
      </c>
      <c r="G28602" t="s">
        <v>949</v>
      </c>
      <c r="H28602" t="s">
        <v>140</v>
      </c>
      <c r="I28602" t="s">
        <v>140</v>
      </c>
      <c r="J28602" t="s">
        <v>919</v>
      </c>
      <c r="K28602" t="s">
        <v>1046</v>
      </c>
      <c r="L28602" t="s">
        <v>140</v>
      </c>
      <c r="M28602" t="s">
        <v>1010</v>
      </c>
      <c r="N28602" t="s">
        <v>140</v>
      </c>
      <c r="O28602" t="s">
        <v>996</v>
      </c>
      <c r="P28602" t="s">
        <v>1050</v>
      </c>
      <c r="Q28602" t="s">
        <v>761</v>
      </c>
      <c r="R28602" t="s">
        <v>940</v>
      </c>
      <c r="S28602" t="s">
        <v>1010</v>
      </c>
    </row>
    <row r="28603" spans="1:19" x14ac:dyDescent="0.35">
      <c r="A28603" t="s">
        <v>14</v>
      </c>
      <c r="B28603" t="s">
        <v>1171</v>
      </c>
      <c r="C28603">
        <v>126</v>
      </c>
      <c r="D28603" t="s">
        <v>874</v>
      </c>
      <c r="E28603" t="s">
        <v>1063</v>
      </c>
      <c r="F28603" t="s">
        <v>1063</v>
      </c>
      <c r="G28603" t="s">
        <v>140</v>
      </c>
      <c r="H28603" t="s">
        <v>140</v>
      </c>
      <c r="I28603" t="s">
        <v>140</v>
      </c>
      <c r="J28603" t="s">
        <v>140</v>
      </c>
      <c r="K28603" t="s">
        <v>140</v>
      </c>
      <c r="L28603" t="s">
        <v>140</v>
      </c>
      <c r="M28603" t="s">
        <v>140</v>
      </c>
      <c r="N28603" t="s">
        <v>140</v>
      </c>
      <c r="O28603" t="s">
        <v>1012</v>
      </c>
      <c r="P28603" t="s">
        <v>1018</v>
      </c>
      <c r="Q28603" t="s">
        <v>609</v>
      </c>
      <c r="R28603" t="s">
        <v>1010</v>
      </c>
      <c r="S28603" t="s">
        <v>140</v>
      </c>
    </row>
    <row r="28604" spans="1:19" x14ac:dyDescent="0.35">
      <c r="A28604" t="s">
        <v>14</v>
      </c>
      <c r="B28604" t="s">
        <v>1172</v>
      </c>
      <c r="C28604">
        <v>77</v>
      </c>
      <c r="D28604" t="s">
        <v>814</v>
      </c>
      <c r="E28604" t="s">
        <v>1020</v>
      </c>
      <c r="F28604" t="s">
        <v>1017</v>
      </c>
      <c r="G28604" t="s">
        <v>1058</v>
      </c>
      <c r="H28604" t="s">
        <v>140</v>
      </c>
      <c r="I28604" t="s">
        <v>140</v>
      </c>
      <c r="J28604" t="s">
        <v>140</v>
      </c>
      <c r="K28604" t="s">
        <v>1045</v>
      </c>
      <c r="L28604" t="s">
        <v>140</v>
      </c>
      <c r="M28604" t="s">
        <v>140</v>
      </c>
      <c r="N28604" t="s">
        <v>140</v>
      </c>
      <c r="O28604" t="s">
        <v>949</v>
      </c>
      <c r="P28604" t="s">
        <v>1058</v>
      </c>
      <c r="Q28604" t="s">
        <v>545</v>
      </c>
      <c r="R28604" t="s">
        <v>1058</v>
      </c>
      <c r="S28604" t="s">
        <v>140</v>
      </c>
    </row>
    <row r="28605" spans="1:19" x14ac:dyDescent="0.35">
      <c r="A28605" t="s">
        <v>15</v>
      </c>
      <c r="B28605" t="s">
        <v>1171</v>
      </c>
      <c r="C28605">
        <v>206</v>
      </c>
      <c r="D28605" t="s">
        <v>731</v>
      </c>
      <c r="E28605" t="s">
        <v>140</v>
      </c>
      <c r="F28605" t="s">
        <v>949</v>
      </c>
      <c r="G28605" t="s">
        <v>1013</v>
      </c>
      <c r="H28605" t="s">
        <v>140</v>
      </c>
      <c r="I28605" t="s">
        <v>140</v>
      </c>
      <c r="J28605" t="s">
        <v>1013</v>
      </c>
      <c r="K28605" t="s">
        <v>1063</v>
      </c>
      <c r="L28605" t="s">
        <v>140</v>
      </c>
      <c r="M28605" t="s">
        <v>1013</v>
      </c>
      <c r="N28605" t="s">
        <v>140</v>
      </c>
      <c r="O28605" t="s">
        <v>1050</v>
      </c>
      <c r="P28605" t="s">
        <v>1048</v>
      </c>
      <c r="Q28605" t="s">
        <v>549</v>
      </c>
      <c r="R28605" t="s">
        <v>1010</v>
      </c>
      <c r="S28605" t="s">
        <v>140</v>
      </c>
    </row>
    <row r="28606" spans="1:19" x14ac:dyDescent="0.35">
      <c r="A28606" t="s">
        <v>16</v>
      </c>
      <c r="B28606" t="s">
        <v>1171</v>
      </c>
      <c r="C28606">
        <v>206</v>
      </c>
      <c r="D28606" t="s">
        <v>1021</v>
      </c>
      <c r="E28606" t="s">
        <v>1013</v>
      </c>
      <c r="F28606" t="s">
        <v>140</v>
      </c>
      <c r="G28606" t="s">
        <v>140</v>
      </c>
      <c r="H28606" t="s">
        <v>140</v>
      </c>
      <c r="I28606" t="s">
        <v>140</v>
      </c>
      <c r="J28606" t="s">
        <v>140</v>
      </c>
      <c r="K28606" t="s">
        <v>1009</v>
      </c>
      <c r="L28606" t="s">
        <v>140</v>
      </c>
      <c r="M28606" t="s">
        <v>140</v>
      </c>
      <c r="N28606" t="s">
        <v>140</v>
      </c>
      <c r="O28606" t="s">
        <v>1014</v>
      </c>
      <c r="P28606" t="s">
        <v>1058</v>
      </c>
      <c r="Q28606" t="s">
        <v>1025</v>
      </c>
      <c r="R28606" t="s">
        <v>140</v>
      </c>
      <c r="S28606" t="s">
        <v>140</v>
      </c>
    </row>
    <row r="28607" spans="1:19" x14ac:dyDescent="0.35">
      <c r="A28607" t="s">
        <v>17</v>
      </c>
      <c r="B28607" t="s">
        <v>1171</v>
      </c>
      <c r="C28607">
        <v>203</v>
      </c>
      <c r="D28607" t="s">
        <v>983</v>
      </c>
      <c r="E28607" t="s">
        <v>140</v>
      </c>
      <c r="F28607" t="s">
        <v>1009</v>
      </c>
      <c r="G28607" t="s">
        <v>140</v>
      </c>
      <c r="H28607" t="s">
        <v>140</v>
      </c>
      <c r="I28607" t="s">
        <v>140</v>
      </c>
      <c r="J28607" t="s">
        <v>1009</v>
      </c>
      <c r="K28607" t="s">
        <v>140</v>
      </c>
      <c r="L28607" t="s">
        <v>140</v>
      </c>
      <c r="M28607" t="s">
        <v>140</v>
      </c>
      <c r="N28607" t="s">
        <v>1009</v>
      </c>
      <c r="O28607" t="s">
        <v>1050</v>
      </c>
      <c r="P28607" t="s">
        <v>1052</v>
      </c>
      <c r="Q28607" t="s">
        <v>370</v>
      </c>
      <c r="R28607" t="s">
        <v>1009</v>
      </c>
      <c r="S28607" t="s">
        <v>140</v>
      </c>
    </row>
    <row r="28608" spans="1:19" x14ac:dyDescent="0.35">
      <c r="A28608" t="s">
        <v>18</v>
      </c>
      <c r="B28608" t="s">
        <v>1171</v>
      </c>
      <c r="C28608">
        <v>24</v>
      </c>
      <c r="D28608" t="s">
        <v>140</v>
      </c>
      <c r="E28608" t="s">
        <v>140</v>
      </c>
      <c r="F28608" t="s">
        <v>140</v>
      </c>
      <c r="G28608" t="s">
        <v>140</v>
      </c>
      <c r="H28608" t="s">
        <v>140</v>
      </c>
      <c r="I28608" t="s">
        <v>140</v>
      </c>
      <c r="J28608" t="s">
        <v>140</v>
      </c>
      <c r="K28608" t="s">
        <v>140</v>
      </c>
      <c r="L28608" t="s">
        <v>140</v>
      </c>
      <c r="M28608" t="s">
        <v>140</v>
      </c>
      <c r="N28608" t="s">
        <v>140</v>
      </c>
      <c r="O28608" t="s">
        <v>140</v>
      </c>
      <c r="P28608" t="s">
        <v>971</v>
      </c>
      <c r="Q28608" t="s">
        <v>500</v>
      </c>
      <c r="R28608" t="s">
        <v>140</v>
      </c>
      <c r="S28608" t="s">
        <v>971</v>
      </c>
    </row>
    <row r="28609" spans="1:19" x14ac:dyDescent="0.35">
      <c r="A28609" t="s">
        <v>18</v>
      </c>
      <c r="B28609" t="s">
        <v>1172</v>
      </c>
      <c r="C28609">
        <v>181</v>
      </c>
      <c r="D28609" t="s">
        <v>456</v>
      </c>
      <c r="E28609" t="s">
        <v>1017</v>
      </c>
      <c r="F28609" t="s">
        <v>140</v>
      </c>
      <c r="G28609" t="s">
        <v>1098</v>
      </c>
      <c r="H28609" t="s">
        <v>140</v>
      </c>
      <c r="I28609" t="s">
        <v>140</v>
      </c>
      <c r="J28609" t="s">
        <v>1012</v>
      </c>
      <c r="K28609" t="s">
        <v>140</v>
      </c>
      <c r="L28609" t="s">
        <v>140</v>
      </c>
      <c r="M28609" t="s">
        <v>140</v>
      </c>
      <c r="N28609" t="s">
        <v>140</v>
      </c>
      <c r="O28609" t="s">
        <v>915</v>
      </c>
      <c r="P28609" t="s">
        <v>1046</v>
      </c>
      <c r="Q28609" t="s">
        <v>505</v>
      </c>
      <c r="R28609" t="s">
        <v>1073</v>
      </c>
      <c r="S28609" t="s">
        <v>1008</v>
      </c>
    </row>
    <row r="28610" spans="1:19" x14ac:dyDescent="0.35">
      <c r="A28610" t="s">
        <v>19</v>
      </c>
      <c r="B28610" t="s">
        <v>1171</v>
      </c>
      <c r="C28610">
        <v>168</v>
      </c>
      <c r="D28610" t="s">
        <v>810</v>
      </c>
      <c r="E28610" t="s">
        <v>1010</v>
      </c>
      <c r="F28610" t="s">
        <v>1010</v>
      </c>
      <c r="G28610" t="s">
        <v>1054</v>
      </c>
      <c r="H28610" t="s">
        <v>140</v>
      </c>
      <c r="I28610" t="s">
        <v>140</v>
      </c>
      <c r="J28610" t="s">
        <v>1009</v>
      </c>
      <c r="K28610" t="s">
        <v>1009</v>
      </c>
      <c r="L28610" t="s">
        <v>140</v>
      </c>
      <c r="M28610" t="s">
        <v>140</v>
      </c>
      <c r="N28610" t="s">
        <v>140</v>
      </c>
      <c r="O28610" t="s">
        <v>1048</v>
      </c>
      <c r="P28610" t="s">
        <v>1050</v>
      </c>
      <c r="Q28610" t="s">
        <v>243</v>
      </c>
      <c r="R28610" t="s">
        <v>1098</v>
      </c>
      <c r="S28610" t="s">
        <v>140</v>
      </c>
    </row>
    <row r="28611" spans="1:19" x14ac:dyDescent="0.35">
      <c r="A28611" t="s">
        <v>19</v>
      </c>
      <c r="B28611" t="s">
        <v>1172</v>
      </c>
      <c r="C28611">
        <v>38</v>
      </c>
      <c r="D28611" t="s">
        <v>97</v>
      </c>
      <c r="E28611" t="s">
        <v>140</v>
      </c>
      <c r="F28611" t="s">
        <v>140</v>
      </c>
      <c r="G28611" t="s">
        <v>140</v>
      </c>
      <c r="H28611" t="s">
        <v>140</v>
      </c>
      <c r="I28611" t="s">
        <v>140</v>
      </c>
      <c r="J28611" t="s">
        <v>140</v>
      </c>
      <c r="K28611" t="s">
        <v>140</v>
      </c>
      <c r="L28611" t="s">
        <v>140</v>
      </c>
      <c r="M28611" t="s">
        <v>140</v>
      </c>
      <c r="N28611" t="s">
        <v>140</v>
      </c>
      <c r="O28611" t="s">
        <v>140</v>
      </c>
      <c r="P28611" t="s">
        <v>140</v>
      </c>
      <c r="Q28611" t="s">
        <v>98</v>
      </c>
      <c r="R28611" t="s">
        <v>140</v>
      </c>
      <c r="S28611" t="s">
        <v>140</v>
      </c>
    </row>
    <row r="28612" spans="1:19" x14ac:dyDescent="0.35">
      <c r="A28612" t="s">
        <v>20</v>
      </c>
      <c r="B28612" t="s">
        <v>1171</v>
      </c>
      <c r="C28612">
        <v>206</v>
      </c>
      <c r="D28612" t="s">
        <v>641</v>
      </c>
      <c r="E28612" t="s">
        <v>1014</v>
      </c>
      <c r="F28612" t="s">
        <v>140</v>
      </c>
      <c r="G28612" t="s">
        <v>1008</v>
      </c>
      <c r="H28612" t="s">
        <v>140</v>
      </c>
      <c r="I28612" t="s">
        <v>140</v>
      </c>
      <c r="J28612" t="s">
        <v>140</v>
      </c>
      <c r="K28612" t="s">
        <v>1016</v>
      </c>
      <c r="L28612" t="s">
        <v>140</v>
      </c>
      <c r="M28612" t="s">
        <v>140</v>
      </c>
      <c r="N28612" t="s">
        <v>1013</v>
      </c>
      <c r="O28612" t="s">
        <v>1063</v>
      </c>
      <c r="P28612" t="s">
        <v>1046</v>
      </c>
      <c r="Q28612" t="s">
        <v>931</v>
      </c>
      <c r="R28612" t="s">
        <v>1063</v>
      </c>
      <c r="S28612" t="s">
        <v>1017</v>
      </c>
    </row>
    <row r="28613" spans="1:19" x14ac:dyDescent="0.35">
      <c r="A28613" t="s">
        <v>21</v>
      </c>
      <c r="B28613" t="s">
        <v>1171</v>
      </c>
      <c r="C28613">
        <v>210</v>
      </c>
      <c r="D28613" t="s">
        <v>180</v>
      </c>
      <c r="E28613" t="s">
        <v>775</v>
      </c>
      <c r="F28613" t="s">
        <v>775</v>
      </c>
      <c r="G28613" t="s">
        <v>775</v>
      </c>
      <c r="H28613" t="s">
        <v>140</v>
      </c>
      <c r="I28613" t="s">
        <v>140</v>
      </c>
      <c r="J28613" t="s">
        <v>1013</v>
      </c>
      <c r="K28613" t="s">
        <v>1013</v>
      </c>
      <c r="L28613" t="s">
        <v>140</v>
      </c>
      <c r="M28613" t="s">
        <v>140</v>
      </c>
      <c r="N28613" t="s">
        <v>140</v>
      </c>
      <c r="O28613" t="s">
        <v>1066</v>
      </c>
      <c r="P28613" t="s">
        <v>919</v>
      </c>
      <c r="Q28613" t="s">
        <v>611</v>
      </c>
      <c r="R28613" t="s">
        <v>140</v>
      </c>
      <c r="S28613" t="s">
        <v>775</v>
      </c>
    </row>
    <row r="28614" spans="1:19" x14ac:dyDescent="0.35">
      <c r="A28614" t="s">
        <v>22</v>
      </c>
      <c r="B28614" t="s">
        <v>1171</v>
      </c>
      <c r="C28614">
        <v>209</v>
      </c>
      <c r="D28614" t="s">
        <v>983</v>
      </c>
      <c r="E28614" t="s">
        <v>1009</v>
      </c>
      <c r="F28614" t="s">
        <v>140</v>
      </c>
      <c r="G28614" t="s">
        <v>775</v>
      </c>
      <c r="H28614" t="s">
        <v>140</v>
      </c>
      <c r="I28614" t="s">
        <v>140</v>
      </c>
      <c r="J28614" t="s">
        <v>140</v>
      </c>
      <c r="K28614" t="s">
        <v>1010</v>
      </c>
      <c r="L28614" t="s">
        <v>140</v>
      </c>
      <c r="M28614" t="s">
        <v>140</v>
      </c>
      <c r="N28614" t="s">
        <v>140</v>
      </c>
      <c r="O28614" t="s">
        <v>1066</v>
      </c>
      <c r="P28614" t="s">
        <v>1048</v>
      </c>
      <c r="Q28614" t="s">
        <v>1086</v>
      </c>
      <c r="R28614" t="s">
        <v>1008</v>
      </c>
      <c r="S28614" t="s">
        <v>1008</v>
      </c>
    </row>
    <row r="28615" spans="1:19" x14ac:dyDescent="0.35">
      <c r="A28615" t="s">
        <v>23</v>
      </c>
      <c r="B28615" t="s">
        <v>1171</v>
      </c>
      <c r="C28615">
        <v>25</v>
      </c>
      <c r="D28615" t="s">
        <v>929</v>
      </c>
      <c r="E28615" t="s">
        <v>140</v>
      </c>
      <c r="F28615" t="s">
        <v>140</v>
      </c>
      <c r="G28615" t="s">
        <v>140</v>
      </c>
      <c r="H28615" t="s">
        <v>140</v>
      </c>
      <c r="I28615" t="s">
        <v>140</v>
      </c>
      <c r="J28615" t="s">
        <v>140</v>
      </c>
      <c r="K28615" t="s">
        <v>1060</v>
      </c>
      <c r="L28615" t="s">
        <v>140</v>
      </c>
      <c r="M28615" t="s">
        <v>140</v>
      </c>
      <c r="N28615" t="s">
        <v>140</v>
      </c>
      <c r="O28615" t="s">
        <v>1060</v>
      </c>
      <c r="P28615" t="s">
        <v>985</v>
      </c>
      <c r="Q28615" t="s">
        <v>653</v>
      </c>
      <c r="R28615" t="s">
        <v>140</v>
      </c>
      <c r="S28615" t="s">
        <v>140</v>
      </c>
    </row>
    <row r="28616" spans="1:19" x14ac:dyDescent="0.35">
      <c r="A28616" t="s">
        <v>23</v>
      </c>
      <c r="B28616" t="s">
        <v>1172</v>
      </c>
      <c r="C28616">
        <v>180</v>
      </c>
      <c r="D28616" t="s">
        <v>530</v>
      </c>
      <c r="E28616" t="s">
        <v>1018</v>
      </c>
      <c r="F28616" t="s">
        <v>869</v>
      </c>
      <c r="G28616" t="s">
        <v>1012</v>
      </c>
      <c r="H28616" t="s">
        <v>140</v>
      </c>
      <c r="I28616" t="s">
        <v>140</v>
      </c>
      <c r="J28616" t="s">
        <v>1008</v>
      </c>
      <c r="K28616" t="s">
        <v>1012</v>
      </c>
      <c r="L28616" t="s">
        <v>140</v>
      </c>
      <c r="M28616" t="s">
        <v>140</v>
      </c>
      <c r="N28616" t="s">
        <v>140</v>
      </c>
      <c r="O28616" t="s">
        <v>1020</v>
      </c>
      <c r="P28616" t="s">
        <v>1051</v>
      </c>
      <c r="Q28616" t="s">
        <v>486</v>
      </c>
      <c r="R28616" t="s">
        <v>140</v>
      </c>
      <c r="S28616" t="s">
        <v>140</v>
      </c>
    </row>
    <row r="28617" spans="1:19" x14ac:dyDescent="0.35">
      <c r="A28617" t="s">
        <v>24</v>
      </c>
      <c r="B28617" t="s">
        <v>1171</v>
      </c>
      <c r="C28617">
        <v>207</v>
      </c>
      <c r="D28617" t="s">
        <v>1182</v>
      </c>
      <c r="E28617" t="s">
        <v>140</v>
      </c>
      <c r="F28617" t="s">
        <v>1013</v>
      </c>
      <c r="G28617" t="s">
        <v>140</v>
      </c>
      <c r="H28617" t="s">
        <v>140</v>
      </c>
      <c r="I28617" t="s">
        <v>1009</v>
      </c>
      <c r="J28617" t="s">
        <v>140</v>
      </c>
      <c r="K28617" t="s">
        <v>140</v>
      </c>
      <c r="L28617" t="s">
        <v>1008</v>
      </c>
      <c r="M28617" t="s">
        <v>140</v>
      </c>
      <c r="N28617" t="s">
        <v>140</v>
      </c>
      <c r="O28617" t="s">
        <v>660</v>
      </c>
      <c r="P28617" t="s">
        <v>939</v>
      </c>
      <c r="Q28617" t="s">
        <v>861</v>
      </c>
      <c r="R28617" t="s">
        <v>1010</v>
      </c>
      <c r="S28617" t="s">
        <v>140</v>
      </c>
    </row>
    <row r="28618" spans="1:19" x14ac:dyDescent="0.35">
      <c r="A28618" t="s">
        <v>25</v>
      </c>
      <c r="B28618" t="s">
        <v>1171</v>
      </c>
      <c r="C28618">
        <v>204</v>
      </c>
      <c r="D28618" t="s">
        <v>1044</v>
      </c>
      <c r="E28618" t="s">
        <v>1013</v>
      </c>
      <c r="F28618" t="s">
        <v>140</v>
      </c>
      <c r="G28618" t="s">
        <v>1013</v>
      </c>
      <c r="H28618" t="s">
        <v>140</v>
      </c>
      <c r="I28618" t="s">
        <v>140</v>
      </c>
      <c r="J28618" t="s">
        <v>140</v>
      </c>
      <c r="K28618" t="s">
        <v>140</v>
      </c>
      <c r="L28618" t="s">
        <v>140</v>
      </c>
      <c r="M28618" t="s">
        <v>140</v>
      </c>
      <c r="N28618" t="s">
        <v>1014</v>
      </c>
      <c r="O28618" t="s">
        <v>1011</v>
      </c>
      <c r="P28618" t="s">
        <v>1013</v>
      </c>
      <c r="Q28618" t="s">
        <v>130</v>
      </c>
      <c r="R28618" t="s">
        <v>1012</v>
      </c>
      <c r="S28618" t="s">
        <v>140</v>
      </c>
    </row>
    <row r="28619" spans="1:19" x14ac:dyDescent="0.35">
      <c r="A28619" t="s">
        <v>26</v>
      </c>
      <c r="B28619" t="s">
        <v>1171</v>
      </c>
      <c r="C28619">
        <v>202</v>
      </c>
      <c r="D28619" t="s">
        <v>394</v>
      </c>
      <c r="E28619" t="s">
        <v>140</v>
      </c>
      <c r="F28619" t="s">
        <v>140</v>
      </c>
      <c r="G28619" t="s">
        <v>1014</v>
      </c>
      <c r="H28619" t="s">
        <v>140</v>
      </c>
      <c r="I28619" t="s">
        <v>140</v>
      </c>
      <c r="J28619" t="s">
        <v>1016</v>
      </c>
      <c r="K28619" t="s">
        <v>140</v>
      </c>
      <c r="L28619" t="s">
        <v>140</v>
      </c>
      <c r="M28619" t="s">
        <v>140</v>
      </c>
      <c r="N28619" t="s">
        <v>140</v>
      </c>
      <c r="O28619" t="s">
        <v>1051</v>
      </c>
      <c r="P28619" t="s">
        <v>1068</v>
      </c>
      <c r="Q28619" t="s">
        <v>120</v>
      </c>
      <c r="R28619" t="s">
        <v>940</v>
      </c>
      <c r="S28619" t="s">
        <v>140</v>
      </c>
    </row>
    <row r="28620" spans="1:19" x14ac:dyDescent="0.35">
      <c r="A28620" t="s">
        <v>27</v>
      </c>
      <c r="B28620" t="s">
        <v>1171</v>
      </c>
      <c r="C28620">
        <v>204</v>
      </c>
      <c r="D28620" t="s">
        <v>1058</v>
      </c>
      <c r="E28620" t="s">
        <v>140</v>
      </c>
      <c r="F28620" t="s">
        <v>140</v>
      </c>
      <c r="G28620" t="s">
        <v>775</v>
      </c>
      <c r="H28620" t="s">
        <v>140</v>
      </c>
      <c r="I28620" t="s">
        <v>140</v>
      </c>
      <c r="J28620" t="s">
        <v>140</v>
      </c>
      <c r="K28620" t="s">
        <v>140</v>
      </c>
      <c r="L28620" t="s">
        <v>140</v>
      </c>
      <c r="M28620" t="s">
        <v>140</v>
      </c>
      <c r="N28620" t="s">
        <v>1010</v>
      </c>
      <c r="O28620" t="s">
        <v>1066</v>
      </c>
      <c r="P28620" t="s">
        <v>1070</v>
      </c>
      <c r="Q28620" t="s">
        <v>1137</v>
      </c>
      <c r="R28620" t="s">
        <v>1019</v>
      </c>
      <c r="S28620" t="s">
        <v>140</v>
      </c>
    </row>
    <row r="28621" spans="1:19" x14ac:dyDescent="0.35">
      <c r="A28621" t="s">
        <v>28</v>
      </c>
      <c r="B28621" t="s">
        <v>1171</v>
      </c>
      <c r="C28621">
        <v>207</v>
      </c>
      <c r="D28621" t="s">
        <v>443</v>
      </c>
      <c r="E28621" t="s">
        <v>140</v>
      </c>
      <c r="F28621" t="s">
        <v>1010</v>
      </c>
      <c r="G28621" t="s">
        <v>140</v>
      </c>
      <c r="H28621" t="s">
        <v>140</v>
      </c>
      <c r="I28621" t="s">
        <v>140</v>
      </c>
      <c r="J28621" t="s">
        <v>140</v>
      </c>
      <c r="K28621" t="s">
        <v>140</v>
      </c>
      <c r="L28621" t="s">
        <v>140</v>
      </c>
      <c r="M28621" t="s">
        <v>140</v>
      </c>
      <c r="N28621" t="s">
        <v>1014</v>
      </c>
      <c r="O28621" t="s">
        <v>1017</v>
      </c>
      <c r="P28621" t="s">
        <v>1051</v>
      </c>
      <c r="Q28621" t="s">
        <v>613</v>
      </c>
      <c r="R28621" t="s">
        <v>1016</v>
      </c>
      <c r="S28621" t="s">
        <v>1014</v>
      </c>
    </row>
    <row r="28622" spans="1:19" x14ac:dyDescent="0.35">
      <c r="A28622" t="s">
        <v>29</v>
      </c>
      <c r="B28622" t="s">
        <v>1171</v>
      </c>
      <c r="C28622">
        <v>204</v>
      </c>
      <c r="D28622" t="s">
        <v>1009</v>
      </c>
      <c r="E28622" t="s">
        <v>140</v>
      </c>
      <c r="F28622" t="s">
        <v>140</v>
      </c>
      <c r="G28622" t="s">
        <v>1043</v>
      </c>
      <c r="H28622" t="s">
        <v>1009</v>
      </c>
      <c r="I28622" t="s">
        <v>140</v>
      </c>
      <c r="J28622" t="s">
        <v>140</v>
      </c>
      <c r="K28622" t="s">
        <v>1009</v>
      </c>
      <c r="L28622" t="s">
        <v>140</v>
      </c>
      <c r="M28622" t="s">
        <v>140</v>
      </c>
      <c r="N28622" t="s">
        <v>140</v>
      </c>
      <c r="O28622" t="s">
        <v>1021</v>
      </c>
      <c r="P28622" t="s">
        <v>1058</v>
      </c>
      <c r="Q28622" t="s">
        <v>1097</v>
      </c>
      <c r="R28622" t="s">
        <v>140</v>
      </c>
      <c r="S28622" t="s">
        <v>140</v>
      </c>
    </row>
    <row r="28623" spans="1:19" x14ac:dyDescent="0.35">
      <c r="A28623" t="s">
        <v>30</v>
      </c>
      <c r="B28623" t="s">
        <v>1171</v>
      </c>
      <c r="C28623">
        <v>202</v>
      </c>
      <c r="D28623" t="s">
        <v>1016</v>
      </c>
      <c r="E28623" t="s">
        <v>140</v>
      </c>
      <c r="F28623" t="s">
        <v>140</v>
      </c>
      <c r="G28623" t="s">
        <v>1012</v>
      </c>
      <c r="H28623" t="s">
        <v>140</v>
      </c>
      <c r="I28623" t="s">
        <v>140</v>
      </c>
      <c r="J28623" t="s">
        <v>140</v>
      </c>
      <c r="K28623" t="s">
        <v>140</v>
      </c>
      <c r="L28623" t="s">
        <v>140</v>
      </c>
      <c r="M28623" t="s">
        <v>140</v>
      </c>
      <c r="N28623" t="s">
        <v>1016</v>
      </c>
      <c r="O28623" t="s">
        <v>1018</v>
      </c>
      <c r="P28623" t="s">
        <v>1052</v>
      </c>
      <c r="Q28623" t="s">
        <v>1153</v>
      </c>
      <c r="R28623" t="s">
        <v>140</v>
      </c>
      <c r="S28623" t="s">
        <v>1016</v>
      </c>
    </row>
    <row r="28624" spans="1:19" x14ac:dyDescent="0.35">
      <c r="A28624" t="s">
        <v>31</v>
      </c>
      <c r="B28624" t="s">
        <v>1171</v>
      </c>
      <c r="C28624">
        <v>129</v>
      </c>
      <c r="D28624" t="s">
        <v>285</v>
      </c>
      <c r="E28624" t="s">
        <v>991</v>
      </c>
      <c r="F28624" t="s">
        <v>999</v>
      </c>
      <c r="G28624" t="s">
        <v>1073</v>
      </c>
      <c r="H28624" t="s">
        <v>140</v>
      </c>
      <c r="I28624" t="s">
        <v>140</v>
      </c>
      <c r="J28624" t="s">
        <v>1018</v>
      </c>
      <c r="K28624" t="s">
        <v>1063</v>
      </c>
      <c r="L28624" t="s">
        <v>140</v>
      </c>
      <c r="M28624" t="s">
        <v>140</v>
      </c>
      <c r="N28624" t="s">
        <v>140</v>
      </c>
      <c r="O28624" t="s">
        <v>769</v>
      </c>
      <c r="P28624" t="s">
        <v>1021</v>
      </c>
      <c r="Q28624" t="s">
        <v>113</v>
      </c>
      <c r="R28624" t="s">
        <v>140</v>
      </c>
      <c r="S28624" t="s">
        <v>140</v>
      </c>
    </row>
    <row r="28625" spans="1:20" x14ac:dyDescent="0.35">
      <c r="A28625" t="s">
        <v>31</v>
      </c>
      <c r="B28625" t="s">
        <v>1172</v>
      </c>
      <c r="C28625">
        <v>78</v>
      </c>
      <c r="D28625" t="s">
        <v>536</v>
      </c>
      <c r="E28625" t="s">
        <v>422</v>
      </c>
      <c r="F28625" t="s">
        <v>1063</v>
      </c>
      <c r="G28625" t="s">
        <v>1013</v>
      </c>
      <c r="H28625" t="s">
        <v>140</v>
      </c>
      <c r="I28625" t="s">
        <v>140</v>
      </c>
      <c r="J28625" t="s">
        <v>775</v>
      </c>
      <c r="K28625" t="s">
        <v>1013</v>
      </c>
      <c r="L28625" t="s">
        <v>140</v>
      </c>
      <c r="M28625" t="s">
        <v>140</v>
      </c>
      <c r="N28625" t="s">
        <v>140</v>
      </c>
      <c r="O28625" t="s">
        <v>954</v>
      </c>
      <c r="P28625" t="s">
        <v>775</v>
      </c>
      <c r="Q28625" t="s">
        <v>174</v>
      </c>
      <c r="R28625" t="s">
        <v>140</v>
      </c>
      <c r="S28625" t="s">
        <v>775</v>
      </c>
    </row>
    <row r="28626" spans="1:20" x14ac:dyDescent="0.35">
      <c r="A28626" t="s">
        <v>32</v>
      </c>
      <c r="B28626" t="s">
        <v>1171</v>
      </c>
      <c r="C28626">
        <v>3983</v>
      </c>
      <c r="D28626" t="s">
        <v>993</v>
      </c>
      <c r="E28626" t="s">
        <v>1016</v>
      </c>
      <c r="F28626" t="s">
        <v>1013</v>
      </c>
      <c r="G28626" t="s">
        <v>1013</v>
      </c>
      <c r="H28626" t="s">
        <v>140</v>
      </c>
      <c r="I28626" t="s">
        <v>1022</v>
      </c>
      <c r="J28626" t="s">
        <v>1008</v>
      </c>
      <c r="K28626" t="s">
        <v>1010</v>
      </c>
      <c r="L28626" t="s">
        <v>140</v>
      </c>
      <c r="M28626" t="s">
        <v>140</v>
      </c>
      <c r="N28626" t="s">
        <v>1008</v>
      </c>
      <c r="O28626" t="s">
        <v>1050</v>
      </c>
      <c r="P28626" t="s">
        <v>954</v>
      </c>
      <c r="Q28626" t="s">
        <v>263</v>
      </c>
      <c r="R28626" t="s">
        <v>1013</v>
      </c>
      <c r="S28626" t="s">
        <v>1010</v>
      </c>
    </row>
    <row r="28627" spans="1:20" x14ac:dyDescent="0.35">
      <c r="A28627" t="s">
        <v>32</v>
      </c>
      <c r="B28627" t="s">
        <v>1172</v>
      </c>
      <c r="C28627">
        <v>947</v>
      </c>
      <c r="D28627" t="s">
        <v>440</v>
      </c>
      <c r="E28627" t="s">
        <v>1073</v>
      </c>
      <c r="F28627" t="s">
        <v>1066</v>
      </c>
      <c r="G28627" t="s">
        <v>1054</v>
      </c>
      <c r="H28627" t="s">
        <v>140</v>
      </c>
      <c r="I28627" t="s">
        <v>140</v>
      </c>
      <c r="J28627" t="s">
        <v>1063</v>
      </c>
      <c r="K28627" t="s">
        <v>1055</v>
      </c>
      <c r="L28627" t="s">
        <v>140</v>
      </c>
      <c r="M28627" t="s">
        <v>1022</v>
      </c>
      <c r="N28627" t="s">
        <v>140</v>
      </c>
      <c r="O28627" t="s">
        <v>1004</v>
      </c>
      <c r="P28627" t="s">
        <v>940</v>
      </c>
      <c r="Q28627" t="s">
        <v>434</v>
      </c>
      <c r="R28627" t="s">
        <v>1017</v>
      </c>
      <c r="S28627" t="s">
        <v>1008</v>
      </c>
    </row>
    <row r="28629" spans="1:20" x14ac:dyDescent="0.35">
      <c r="A28629" t="s">
        <v>2181</v>
      </c>
    </row>
    <row r="28630" spans="1:20" x14ac:dyDescent="0.35">
      <c r="A28630" t="s">
        <v>2</v>
      </c>
      <c r="B28630" t="s">
        <v>3</v>
      </c>
      <c r="C28630" t="s">
        <v>1416</v>
      </c>
      <c r="D28630" t="s">
        <v>2182</v>
      </c>
      <c r="E28630" t="s">
        <v>2183</v>
      </c>
      <c r="F28630" t="s">
        <v>2184</v>
      </c>
      <c r="G28630" t="s">
        <v>2185</v>
      </c>
      <c r="H28630" t="s">
        <v>2186</v>
      </c>
      <c r="I28630" t="s">
        <v>2187</v>
      </c>
      <c r="J28630" t="s">
        <v>2188</v>
      </c>
      <c r="K28630" t="s">
        <v>2189</v>
      </c>
      <c r="L28630" t="s">
        <v>2190</v>
      </c>
      <c r="M28630" t="s">
        <v>2191</v>
      </c>
      <c r="N28630" t="s">
        <v>2192</v>
      </c>
      <c r="O28630" t="s">
        <v>2193</v>
      </c>
      <c r="P28630" t="s">
        <v>2194</v>
      </c>
      <c r="Q28630" t="s">
        <v>2195</v>
      </c>
      <c r="R28630" t="s">
        <v>1376</v>
      </c>
      <c r="S28630" t="s">
        <v>1042</v>
      </c>
      <c r="T28630" t="s">
        <v>136</v>
      </c>
    </row>
    <row r="28631" spans="1:20" x14ac:dyDescent="0.35">
      <c r="A28631" t="s">
        <v>8</v>
      </c>
      <c r="B28631">
        <v>203</v>
      </c>
      <c r="C28631" t="s">
        <v>66</v>
      </c>
      <c r="D28631" t="s">
        <v>140</v>
      </c>
      <c r="E28631" t="s">
        <v>1055</v>
      </c>
      <c r="F28631" t="s">
        <v>394</v>
      </c>
      <c r="G28631" t="s">
        <v>140</v>
      </c>
      <c r="H28631" t="s">
        <v>1043</v>
      </c>
      <c r="I28631" t="s">
        <v>1010</v>
      </c>
      <c r="J28631" t="s">
        <v>140</v>
      </c>
      <c r="K28631" t="s">
        <v>140</v>
      </c>
      <c r="L28631" t="s">
        <v>140</v>
      </c>
      <c r="M28631" t="s">
        <v>140</v>
      </c>
      <c r="N28631" t="s">
        <v>1017</v>
      </c>
      <c r="O28631" t="s">
        <v>1054</v>
      </c>
      <c r="P28631" t="s">
        <v>140</v>
      </c>
      <c r="Q28631" t="s">
        <v>140</v>
      </c>
      <c r="R28631" t="s">
        <v>1067</v>
      </c>
      <c r="S28631" t="s">
        <v>521</v>
      </c>
      <c r="T28631" t="s">
        <v>1010</v>
      </c>
    </row>
    <row r="28632" spans="1:20" x14ac:dyDescent="0.35">
      <c r="A28632" t="s">
        <v>9</v>
      </c>
      <c r="B28632">
        <v>201</v>
      </c>
      <c r="C28632" t="s">
        <v>150</v>
      </c>
      <c r="D28632" t="s">
        <v>1016</v>
      </c>
      <c r="E28632" t="s">
        <v>1016</v>
      </c>
      <c r="F28632" t="s">
        <v>1014</v>
      </c>
      <c r="G28632" t="s">
        <v>1010</v>
      </c>
      <c r="H28632" t="s">
        <v>140</v>
      </c>
      <c r="I28632" t="s">
        <v>1019</v>
      </c>
      <c r="J28632" t="s">
        <v>1017</v>
      </c>
      <c r="K28632" t="s">
        <v>1012</v>
      </c>
      <c r="L28632" t="s">
        <v>1012</v>
      </c>
      <c r="M28632" t="s">
        <v>1016</v>
      </c>
      <c r="N28632" t="s">
        <v>1016</v>
      </c>
      <c r="O28632" t="s">
        <v>140</v>
      </c>
      <c r="P28632" t="s">
        <v>140</v>
      </c>
      <c r="Q28632" t="s">
        <v>140</v>
      </c>
      <c r="R28632" t="s">
        <v>939</v>
      </c>
      <c r="S28632" t="s">
        <v>792</v>
      </c>
      <c r="T28632" t="s">
        <v>140</v>
      </c>
    </row>
    <row r="28633" spans="1:20" x14ac:dyDescent="0.35">
      <c r="A28633" t="s">
        <v>10</v>
      </c>
      <c r="B28633">
        <v>208</v>
      </c>
      <c r="C28633" t="s">
        <v>459</v>
      </c>
      <c r="D28633" t="s">
        <v>140</v>
      </c>
      <c r="E28633" t="s">
        <v>140</v>
      </c>
      <c r="F28633" t="s">
        <v>775</v>
      </c>
      <c r="G28633" t="s">
        <v>140</v>
      </c>
      <c r="H28633" t="s">
        <v>1055</v>
      </c>
      <c r="I28633" t="s">
        <v>1058</v>
      </c>
      <c r="J28633" t="s">
        <v>1066</v>
      </c>
      <c r="K28633" t="s">
        <v>140</v>
      </c>
      <c r="L28633" t="s">
        <v>140</v>
      </c>
      <c r="M28633" t="s">
        <v>140</v>
      </c>
      <c r="N28633" t="s">
        <v>140</v>
      </c>
      <c r="O28633" t="s">
        <v>140</v>
      </c>
      <c r="P28633" t="s">
        <v>140</v>
      </c>
      <c r="Q28633" t="s">
        <v>140</v>
      </c>
      <c r="R28633" t="s">
        <v>1060</v>
      </c>
      <c r="S28633" t="s">
        <v>792</v>
      </c>
      <c r="T28633" t="s">
        <v>140</v>
      </c>
    </row>
    <row r="28634" spans="1:20" x14ac:dyDescent="0.35">
      <c r="A28634" t="s">
        <v>11</v>
      </c>
      <c r="B28634">
        <v>206</v>
      </c>
      <c r="C28634" t="s">
        <v>201</v>
      </c>
      <c r="D28634" t="s">
        <v>1054</v>
      </c>
      <c r="E28634" t="s">
        <v>1019</v>
      </c>
      <c r="F28634" t="s">
        <v>1066</v>
      </c>
      <c r="G28634" t="s">
        <v>140</v>
      </c>
      <c r="H28634" t="s">
        <v>140</v>
      </c>
      <c r="I28634" t="s">
        <v>140</v>
      </c>
      <c r="J28634" t="s">
        <v>140</v>
      </c>
      <c r="K28634" t="s">
        <v>140</v>
      </c>
      <c r="L28634" t="s">
        <v>140</v>
      </c>
      <c r="M28634" t="s">
        <v>140</v>
      </c>
      <c r="N28634" t="s">
        <v>1021</v>
      </c>
      <c r="O28634" t="s">
        <v>1066</v>
      </c>
      <c r="P28634" t="s">
        <v>140</v>
      </c>
      <c r="Q28634" t="s">
        <v>140</v>
      </c>
      <c r="R28634" t="s">
        <v>1066</v>
      </c>
      <c r="S28634" t="s">
        <v>712</v>
      </c>
      <c r="T28634" t="s">
        <v>140</v>
      </c>
    </row>
    <row r="28635" spans="1:20" x14ac:dyDescent="0.35">
      <c r="A28635" t="s">
        <v>12</v>
      </c>
      <c r="B28635">
        <v>208</v>
      </c>
      <c r="C28635" t="s">
        <v>309</v>
      </c>
      <c r="D28635" t="s">
        <v>1022</v>
      </c>
      <c r="E28635" t="s">
        <v>1022</v>
      </c>
      <c r="F28635" t="s">
        <v>985</v>
      </c>
      <c r="G28635" t="s">
        <v>140</v>
      </c>
      <c r="H28635" t="s">
        <v>1043</v>
      </c>
      <c r="I28635" t="s">
        <v>1019</v>
      </c>
      <c r="J28635" t="s">
        <v>1009</v>
      </c>
      <c r="K28635" t="s">
        <v>140</v>
      </c>
      <c r="L28635" t="s">
        <v>140</v>
      </c>
      <c r="M28635" t="s">
        <v>140</v>
      </c>
      <c r="N28635" t="s">
        <v>903</v>
      </c>
      <c r="O28635" t="s">
        <v>1067</v>
      </c>
      <c r="P28635" t="s">
        <v>1009</v>
      </c>
      <c r="Q28635" t="s">
        <v>140</v>
      </c>
      <c r="R28635" t="s">
        <v>967</v>
      </c>
      <c r="S28635" t="s">
        <v>598</v>
      </c>
      <c r="T28635" t="s">
        <v>140</v>
      </c>
    </row>
    <row r="28636" spans="1:20" x14ac:dyDescent="0.35">
      <c r="A28636" t="s">
        <v>13</v>
      </c>
      <c r="B28636">
        <v>205</v>
      </c>
      <c r="C28636" t="s">
        <v>883</v>
      </c>
      <c r="D28636" t="s">
        <v>1016</v>
      </c>
      <c r="E28636" t="s">
        <v>1012</v>
      </c>
      <c r="F28636" t="s">
        <v>860</v>
      </c>
      <c r="G28636" t="s">
        <v>140</v>
      </c>
      <c r="H28636" t="s">
        <v>1009</v>
      </c>
      <c r="I28636" t="s">
        <v>1010</v>
      </c>
      <c r="J28636" t="s">
        <v>140</v>
      </c>
      <c r="K28636" t="s">
        <v>1010</v>
      </c>
      <c r="L28636" t="s">
        <v>140</v>
      </c>
      <c r="M28636" t="s">
        <v>140</v>
      </c>
      <c r="N28636" t="s">
        <v>1046</v>
      </c>
      <c r="O28636" t="s">
        <v>458</v>
      </c>
      <c r="P28636" t="s">
        <v>140</v>
      </c>
      <c r="Q28636" t="s">
        <v>140</v>
      </c>
      <c r="R28636" t="s">
        <v>394</v>
      </c>
      <c r="S28636" t="s">
        <v>855</v>
      </c>
      <c r="T28636" t="s">
        <v>140</v>
      </c>
    </row>
    <row r="28637" spans="1:20" x14ac:dyDescent="0.35">
      <c r="A28637" t="s">
        <v>14</v>
      </c>
      <c r="B28637">
        <v>203</v>
      </c>
      <c r="C28637" t="s">
        <v>439</v>
      </c>
      <c r="D28637" t="s">
        <v>1013</v>
      </c>
      <c r="E28637" t="s">
        <v>1013</v>
      </c>
      <c r="F28637" t="s">
        <v>458</v>
      </c>
      <c r="G28637" t="s">
        <v>140</v>
      </c>
      <c r="H28637" t="s">
        <v>1060</v>
      </c>
      <c r="I28637" t="s">
        <v>1017</v>
      </c>
      <c r="J28637" t="s">
        <v>1051</v>
      </c>
      <c r="K28637" t="s">
        <v>1009</v>
      </c>
      <c r="L28637" t="s">
        <v>1054</v>
      </c>
      <c r="M28637" t="s">
        <v>140</v>
      </c>
      <c r="N28637" t="s">
        <v>1048</v>
      </c>
      <c r="O28637" t="s">
        <v>1007</v>
      </c>
      <c r="P28637" t="s">
        <v>140</v>
      </c>
      <c r="Q28637" t="s">
        <v>140</v>
      </c>
      <c r="R28637" t="s">
        <v>824</v>
      </c>
      <c r="S28637" t="s">
        <v>320</v>
      </c>
      <c r="T28637" t="s">
        <v>140</v>
      </c>
    </row>
    <row r="28638" spans="1:20" x14ac:dyDescent="0.35">
      <c r="A28638" t="s">
        <v>15</v>
      </c>
      <c r="B28638">
        <v>206</v>
      </c>
      <c r="C28638" t="s">
        <v>909</v>
      </c>
      <c r="D28638" t="s">
        <v>1013</v>
      </c>
      <c r="E28638" t="s">
        <v>1013</v>
      </c>
      <c r="F28638" t="s">
        <v>1045</v>
      </c>
      <c r="G28638" t="s">
        <v>1013</v>
      </c>
      <c r="H28638" t="s">
        <v>1020</v>
      </c>
      <c r="I28638" t="s">
        <v>1043</v>
      </c>
      <c r="J28638" t="s">
        <v>1014</v>
      </c>
      <c r="K28638" t="s">
        <v>140</v>
      </c>
      <c r="L28638" t="s">
        <v>1013</v>
      </c>
      <c r="M28638" t="s">
        <v>1013</v>
      </c>
      <c r="N28638" t="s">
        <v>1017</v>
      </c>
      <c r="O28638" t="s">
        <v>1019</v>
      </c>
      <c r="P28638" t="s">
        <v>140</v>
      </c>
      <c r="Q28638" t="s">
        <v>1013</v>
      </c>
      <c r="R28638" t="s">
        <v>1004</v>
      </c>
      <c r="S28638" t="s">
        <v>518</v>
      </c>
      <c r="T28638" t="s">
        <v>140</v>
      </c>
    </row>
    <row r="28639" spans="1:20" x14ac:dyDescent="0.35">
      <c r="A28639" t="s">
        <v>16</v>
      </c>
      <c r="B28639">
        <v>206</v>
      </c>
      <c r="C28639" t="s">
        <v>1175</v>
      </c>
      <c r="D28639" t="s">
        <v>140</v>
      </c>
      <c r="E28639" t="s">
        <v>1014</v>
      </c>
      <c r="F28639" t="s">
        <v>140</v>
      </c>
      <c r="G28639" t="s">
        <v>140</v>
      </c>
      <c r="H28639" t="s">
        <v>1014</v>
      </c>
      <c r="I28639" t="s">
        <v>140</v>
      </c>
      <c r="J28639" t="s">
        <v>140</v>
      </c>
      <c r="K28639" t="s">
        <v>1013</v>
      </c>
      <c r="L28639" t="s">
        <v>140</v>
      </c>
      <c r="M28639" t="s">
        <v>140</v>
      </c>
      <c r="N28639" t="s">
        <v>140</v>
      </c>
      <c r="O28639" t="s">
        <v>140</v>
      </c>
      <c r="P28639" t="s">
        <v>140</v>
      </c>
      <c r="Q28639" t="s">
        <v>140</v>
      </c>
      <c r="R28639" t="s">
        <v>1020</v>
      </c>
      <c r="S28639" t="s">
        <v>1106</v>
      </c>
      <c r="T28639" t="s">
        <v>1010</v>
      </c>
    </row>
    <row r="28640" spans="1:20" x14ac:dyDescent="0.35">
      <c r="A28640" t="s">
        <v>17</v>
      </c>
      <c r="B28640">
        <v>202</v>
      </c>
      <c r="C28640" t="s">
        <v>770</v>
      </c>
      <c r="D28640" t="s">
        <v>1013</v>
      </c>
      <c r="E28640" t="s">
        <v>140</v>
      </c>
      <c r="F28640" t="s">
        <v>1011</v>
      </c>
      <c r="G28640" t="s">
        <v>140</v>
      </c>
      <c r="H28640" t="s">
        <v>140</v>
      </c>
      <c r="I28640" t="s">
        <v>140</v>
      </c>
      <c r="J28640" t="s">
        <v>140</v>
      </c>
      <c r="K28640" t="s">
        <v>140</v>
      </c>
      <c r="L28640" t="s">
        <v>140</v>
      </c>
      <c r="M28640" t="s">
        <v>140</v>
      </c>
      <c r="N28640" t="s">
        <v>1009</v>
      </c>
      <c r="O28640" t="s">
        <v>1009</v>
      </c>
      <c r="P28640" t="s">
        <v>140</v>
      </c>
      <c r="Q28640" t="s">
        <v>140</v>
      </c>
      <c r="R28640" t="s">
        <v>1098</v>
      </c>
      <c r="S28640" t="s">
        <v>564</v>
      </c>
      <c r="T28640" t="s">
        <v>1009</v>
      </c>
    </row>
    <row r="28641" spans="1:20" x14ac:dyDescent="0.35">
      <c r="A28641" t="s">
        <v>18</v>
      </c>
      <c r="B28641">
        <v>204</v>
      </c>
      <c r="C28641" t="s">
        <v>359</v>
      </c>
      <c r="D28641" t="s">
        <v>1016</v>
      </c>
      <c r="E28641" t="s">
        <v>1010</v>
      </c>
      <c r="F28641" t="s">
        <v>996</v>
      </c>
      <c r="G28641" t="s">
        <v>140</v>
      </c>
      <c r="H28641" t="s">
        <v>1022</v>
      </c>
      <c r="I28641" t="s">
        <v>1012</v>
      </c>
      <c r="J28641" t="s">
        <v>1016</v>
      </c>
      <c r="K28641" t="s">
        <v>140</v>
      </c>
      <c r="L28641" t="s">
        <v>1054</v>
      </c>
      <c r="M28641" t="s">
        <v>140</v>
      </c>
      <c r="N28641" t="s">
        <v>1050</v>
      </c>
      <c r="O28641" t="s">
        <v>971</v>
      </c>
      <c r="P28641" t="s">
        <v>140</v>
      </c>
      <c r="Q28641" t="s">
        <v>140</v>
      </c>
      <c r="R28641" t="s">
        <v>660</v>
      </c>
      <c r="S28641" t="s">
        <v>65</v>
      </c>
      <c r="T28641" t="s">
        <v>1014</v>
      </c>
    </row>
    <row r="28642" spans="1:20" x14ac:dyDescent="0.35">
      <c r="A28642" t="s">
        <v>19</v>
      </c>
      <c r="B28642">
        <v>204</v>
      </c>
      <c r="C28642" t="s">
        <v>415</v>
      </c>
      <c r="D28642" t="s">
        <v>1060</v>
      </c>
      <c r="E28642" t="s">
        <v>1060</v>
      </c>
      <c r="F28642" t="s">
        <v>1019</v>
      </c>
      <c r="G28642" t="s">
        <v>140</v>
      </c>
      <c r="H28642" t="s">
        <v>1009</v>
      </c>
      <c r="I28642" t="s">
        <v>775</v>
      </c>
      <c r="J28642" t="s">
        <v>1054</v>
      </c>
      <c r="K28642" t="s">
        <v>140</v>
      </c>
      <c r="L28642" t="s">
        <v>1014</v>
      </c>
      <c r="M28642" t="s">
        <v>140</v>
      </c>
      <c r="N28642" t="s">
        <v>1073</v>
      </c>
      <c r="O28642" t="s">
        <v>1060</v>
      </c>
      <c r="P28642" t="s">
        <v>140</v>
      </c>
      <c r="Q28642" t="s">
        <v>140</v>
      </c>
      <c r="R28642" t="s">
        <v>664</v>
      </c>
      <c r="S28642" t="s">
        <v>720</v>
      </c>
      <c r="T28642" t="s">
        <v>140</v>
      </c>
    </row>
    <row r="28643" spans="1:20" x14ac:dyDescent="0.35">
      <c r="A28643" t="s">
        <v>20</v>
      </c>
      <c r="B28643">
        <v>206</v>
      </c>
      <c r="C28643" t="s">
        <v>772</v>
      </c>
      <c r="D28643" t="s">
        <v>1008</v>
      </c>
      <c r="E28643" t="s">
        <v>140</v>
      </c>
      <c r="F28643" t="s">
        <v>1021</v>
      </c>
      <c r="G28643" t="s">
        <v>140</v>
      </c>
      <c r="H28643" t="s">
        <v>1055</v>
      </c>
      <c r="I28643" t="s">
        <v>1017</v>
      </c>
      <c r="J28643" t="s">
        <v>140</v>
      </c>
      <c r="K28643" t="s">
        <v>140</v>
      </c>
      <c r="L28643" t="s">
        <v>140</v>
      </c>
      <c r="M28643" t="s">
        <v>140</v>
      </c>
      <c r="N28643" t="s">
        <v>1008</v>
      </c>
      <c r="O28643" t="s">
        <v>1009</v>
      </c>
      <c r="P28643" t="s">
        <v>140</v>
      </c>
      <c r="Q28643" t="s">
        <v>140</v>
      </c>
      <c r="R28643" t="s">
        <v>1048</v>
      </c>
      <c r="S28643" t="s">
        <v>521</v>
      </c>
      <c r="T28643" t="s">
        <v>140</v>
      </c>
    </row>
    <row r="28644" spans="1:20" x14ac:dyDescent="0.35">
      <c r="A28644" t="s">
        <v>21</v>
      </c>
      <c r="B28644">
        <v>209</v>
      </c>
      <c r="C28644" t="s">
        <v>383</v>
      </c>
      <c r="D28644" t="s">
        <v>1013</v>
      </c>
      <c r="E28644" t="s">
        <v>1013</v>
      </c>
      <c r="F28644" t="s">
        <v>405</v>
      </c>
      <c r="G28644" t="s">
        <v>775</v>
      </c>
      <c r="H28644" t="s">
        <v>1047</v>
      </c>
      <c r="I28644" t="s">
        <v>345</v>
      </c>
      <c r="J28644" t="s">
        <v>515</v>
      </c>
      <c r="K28644" t="s">
        <v>775</v>
      </c>
      <c r="L28644" t="s">
        <v>775</v>
      </c>
      <c r="M28644" t="s">
        <v>1066</v>
      </c>
      <c r="N28644" t="s">
        <v>1047</v>
      </c>
      <c r="O28644" t="s">
        <v>801</v>
      </c>
      <c r="P28644" t="s">
        <v>140</v>
      </c>
      <c r="Q28644" t="s">
        <v>1013</v>
      </c>
      <c r="R28644" t="s">
        <v>99</v>
      </c>
      <c r="S28644" t="s">
        <v>202</v>
      </c>
      <c r="T28644" t="s">
        <v>1013</v>
      </c>
    </row>
    <row r="28645" spans="1:20" x14ac:dyDescent="0.35">
      <c r="A28645" t="s">
        <v>22</v>
      </c>
      <c r="B28645">
        <v>209</v>
      </c>
      <c r="C28645" t="s">
        <v>648</v>
      </c>
      <c r="D28645" t="s">
        <v>1013</v>
      </c>
      <c r="E28645" t="s">
        <v>1013</v>
      </c>
      <c r="F28645" t="s">
        <v>140</v>
      </c>
      <c r="G28645" t="s">
        <v>140</v>
      </c>
      <c r="H28645" t="s">
        <v>1008</v>
      </c>
      <c r="I28645" t="s">
        <v>140</v>
      </c>
      <c r="J28645" t="s">
        <v>140</v>
      </c>
      <c r="K28645" t="s">
        <v>140</v>
      </c>
      <c r="L28645" t="s">
        <v>140</v>
      </c>
      <c r="M28645" t="s">
        <v>140</v>
      </c>
      <c r="N28645" t="s">
        <v>140</v>
      </c>
      <c r="O28645" t="s">
        <v>140</v>
      </c>
      <c r="P28645" t="s">
        <v>140</v>
      </c>
      <c r="Q28645" t="s">
        <v>140</v>
      </c>
      <c r="R28645" t="s">
        <v>660</v>
      </c>
      <c r="S28645" t="s">
        <v>51</v>
      </c>
      <c r="T28645" t="s">
        <v>1008</v>
      </c>
    </row>
    <row r="28646" spans="1:20" x14ac:dyDescent="0.35">
      <c r="A28646" t="s">
        <v>23</v>
      </c>
      <c r="B28646">
        <v>204</v>
      </c>
      <c r="C28646" t="s">
        <v>864</v>
      </c>
      <c r="D28646" t="s">
        <v>1014</v>
      </c>
      <c r="E28646" t="s">
        <v>1014</v>
      </c>
      <c r="F28646" t="s">
        <v>91</v>
      </c>
      <c r="G28646" t="s">
        <v>140</v>
      </c>
      <c r="H28646" t="s">
        <v>949</v>
      </c>
      <c r="I28646" t="s">
        <v>140</v>
      </c>
      <c r="J28646" t="s">
        <v>140</v>
      </c>
      <c r="K28646" t="s">
        <v>140</v>
      </c>
      <c r="L28646" t="s">
        <v>1008</v>
      </c>
      <c r="M28646" t="s">
        <v>140</v>
      </c>
      <c r="N28646" t="s">
        <v>1004</v>
      </c>
      <c r="O28646" t="s">
        <v>733</v>
      </c>
      <c r="P28646" t="s">
        <v>140</v>
      </c>
      <c r="Q28646" t="s">
        <v>140</v>
      </c>
      <c r="R28646" t="s">
        <v>1049</v>
      </c>
      <c r="S28646" t="s">
        <v>737</v>
      </c>
      <c r="T28646" t="s">
        <v>140</v>
      </c>
    </row>
    <row r="28647" spans="1:20" x14ac:dyDescent="0.35">
      <c r="A28647" t="s">
        <v>24</v>
      </c>
      <c r="B28647">
        <v>205</v>
      </c>
      <c r="C28647" t="s">
        <v>655</v>
      </c>
      <c r="D28647" t="s">
        <v>775</v>
      </c>
      <c r="E28647" t="s">
        <v>1009</v>
      </c>
      <c r="F28647" t="s">
        <v>1019</v>
      </c>
      <c r="G28647" t="s">
        <v>140</v>
      </c>
      <c r="H28647" t="s">
        <v>1019</v>
      </c>
      <c r="I28647" t="s">
        <v>1046</v>
      </c>
      <c r="J28647" t="s">
        <v>1019</v>
      </c>
      <c r="K28647" t="s">
        <v>775</v>
      </c>
      <c r="L28647" t="s">
        <v>140</v>
      </c>
      <c r="M28647" t="s">
        <v>140</v>
      </c>
      <c r="N28647" t="s">
        <v>1019</v>
      </c>
      <c r="O28647" t="s">
        <v>1019</v>
      </c>
      <c r="P28647" t="s">
        <v>140</v>
      </c>
      <c r="Q28647" t="s">
        <v>140</v>
      </c>
      <c r="R28647" t="s">
        <v>971</v>
      </c>
      <c r="S28647" t="s">
        <v>532</v>
      </c>
      <c r="T28647" t="s">
        <v>1009</v>
      </c>
    </row>
    <row r="28648" spans="1:20" x14ac:dyDescent="0.35">
      <c r="A28648" t="s">
        <v>25</v>
      </c>
      <c r="B28648">
        <v>204</v>
      </c>
      <c r="C28648" t="s">
        <v>572</v>
      </c>
      <c r="D28648" t="s">
        <v>1012</v>
      </c>
      <c r="E28648" t="s">
        <v>1008</v>
      </c>
      <c r="F28648" t="s">
        <v>140</v>
      </c>
      <c r="G28648" t="s">
        <v>140</v>
      </c>
      <c r="H28648" t="s">
        <v>140</v>
      </c>
      <c r="I28648" t="s">
        <v>1055</v>
      </c>
      <c r="J28648" t="s">
        <v>1063</v>
      </c>
      <c r="K28648" t="s">
        <v>140</v>
      </c>
      <c r="L28648" t="s">
        <v>140</v>
      </c>
      <c r="M28648" t="s">
        <v>140</v>
      </c>
      <c r="N28648" t="s">
        <v>140</v>
      </c>
      <c r="O28648" t="s">
        <v>140</v>
      </c>
      <c r="P28648" t="s">
        <v>140</v>
      </c>
      <c r="Q28648" t="s">
        <v>140</v>
      </c>
      <c r="R28648" t="s">
        <v>775</v>
      </c>
      <c r="S28648" t="s">
        <v>639</v>
      </c>
      <c r="T28648" t="s">
        <v>140</v>
      </c>
    </row>
    <row r="28649" spans="1:20" x14ac:dyDescent="0.35">
      <c r="A28649" t="s">
        <v>26</v>
      </c>
      <c r="B28649">
        <v>202</v>
      </c>
      <c r="C28649" t="s">
        <v>480</v>
      </c>
      <c r="D28649" t="s">
        <v>1012</v>
      </c>
      <c r="E28649" t="s">
        <v>140</v>
      </c>
      <c r="F28649" t="s">
        <v>1046</v>
      </c>
      <c r="G28649" t="s">
        <v>140</v>
      </c>
      <c r="H28649" t="s">
        <v>1017</v>
      </c>
      <c r="I28649" t="s">
        <v>1010</v>
      </c>
      <c r="J28649" t="s">
        <v>1010</v>
      </c>
      <c r="K28649" t="s">
        <v>1012</v>
      </c>
      <c r="L28649" t="s">
        <v>1009</v>
      </c>
      <c r="M28649" t="s">
        <v>140</v>
      </c>
      <c r="N28649" t="s">
        <v>1058</v>
      </c>
      <c r="O28649" t="s">
        <v>1058</v>
      </c>
      <c r="P28649" t="s">
        <v>140</v>
      </c>
      <c r="Q28649" t="s">
        <v>140</v>
      </c>
      <c r="R28649" t="s">
        <v>1044</v>
      </c>
      <c r="S28649" t="s">
        <v>975</v>
      </c>
      <c r="T28649" t="s">
        <v>140</v>
      </c>
    </row>
    <row r="28650" spans="1:20" x14ac:dyDescent="0.35">
      <c r="A28650" t="s">
        <v>27</v>
      </c>
      <c r="B28650">
        <v>203</v>
      </c>
      <c r="C28650" t="s">
        <v>680</v>
      </c>
      <c r="D28650" t="s">
        <v>1010</v>
      </c>
      <c r="E28650" t="s">
        <v>1008</v>
      </c>
      <c r="F28650" t="s">
        <v>1021</v>
      </c>
      <c r="G28650" t="s">
        <v>140</v>
      </c>
      <c r="H28650" t="s">
        <v>775</v>
      </c>
      <c r="I28650" t="s">
        <v>971</v>
      </c>
      <c r="J28650" t="s">
        <v>1050</v>
      </c>
      <c r="K28650" t="s">
        <v>1013</v>
      </c>
      <c r="L28650" t="s">
        <v>140</v>
      </c>
      <c r="M28650" t="s">
        <v>140</v>
      </c>
      <c r="N28650" t="s">
        <v>1098</v>
      </c>
      <c r="O28650" t="s">
        <v>1066</v>
      </c>
      <c r="P28650" t="s">
        <v>140</v>
      </c>
      <c r="Q28650" t="s">
        <v>140</v>
      </c>
      <c r="R28650" t="s">
        <v>1060</v>
      </c>
      <c r="S28650" t="s">
        <v>95</v>
      </c>
      <c r="T28650" t="s">
        <v>140</v>
      </c>
    </row>
    <row r="28651" spans="1:20" x14ac:dyDescent="0.35">
      <c r="A28651" t="s">
        <v>28</v>
      </c>
      <c r="B28651">
        <v>207</v>
      </c>
      <c r="C28651" t="s">
        <v>817</v>
      </c>
      <c r="D28651" t="s">
        <v>1013</v>
      </c>
      <c r="E28651" t="s">
        <v>1010</v>
      </c>
      <c r="F28651" t="s">
        <v>1017</v>
      </c>
      <c r="G28651" t="s">
        <v>1014</v>
      </c>
      <c r="H28651" t="s">
        <v>1010</v>
      </c>
      <c r="I28651" t="s">
        <v>1014</v>
      </c>
      <c r="J28651" t="s">
        <v>1017</v>
      </c>
      <c r="K28651" t="s">
        <v>140</v>
      </c>
      <c r="L28651" t="s">
        <v>140</v>
      </c>
      <c r="M28651" t="s">
        <v>1014</v>
      </c>
      <c r="N28651" t="s">
        <v>140</v>
      </c>
      <c r="O28651" t="s">
        <v>140</v>
      </c>
      <c r="P28651" t="s">
        <v>140</v>
      </c>
      <c r="Q28651" t="s">
        <v>140</v>
      </c>
      <c r="R28651" t="s">
        <v>660</v>
      </c>
      <c r="S28651" t="s">
        <v>543</v>
      </c>
      <c r="T28651" t="s">
        <v>1019</v>
      </c>
    </row>
    <row r="28652" spans="1:20" x14ac:dyDescent="0.35">
      <c r="A28652" t="s">
        <v>29</v>
      </c>
      <c r="B28652">
        <v>203</v>
      </c>
      <c r="C28652" t="s">
        <v>866</v>
      </c>
      <c r="D28652" t="s">
        <v>775</v>
      </c>
      <c r="E28652" t="s">
        <v>775</v>
      </c>
      <c r="F28652" t="s">
        <v>140</v>
      </c>
      <c r="G28652" t="s">
        <v>140</v>
      </c>
      <c r="H28652" t="s">
        <v>1054</v>
      </c>
      <c r="I28652" t="s">
        <v>1058</v>
      </c>
      <c r="J28652" t="s">
        <v>1058</v>
      </c>
      <c r="K28652" t="s">
        <v>140</v>
      </c>
      <c r="L28652" t="s">
        <v>1009</v>
      </c>
      <c r="M28652" t="s">
        <v>140</v>
      </c>
      <c r="N28652" t="s">
        <v>1009</v>
      </c>
      <c r="O28652" t="s">
        <v>140</v>
      </c>
      <c r="P28652" t="s">
        <v>140</v>
      </c>
      <c r="Q28652" t="s">
        <v>140</v>
      </c>
      <c r="R28652" t="s">
        <v>1055</v>
      </c>
      <c r="S28652" t="s">
        <v>741</v>
      </c>
      <c r="T28652" t="s">
        <v>140</v>
      </c>
    </row>
    <row r="28653" spans="1:20" x14ac:dyDescent="0.35">
      <c r="A28653" t="s">
        <v>30</v>
      </c>
      <c r="B28653">
        <v>202</v>
      </c>
      <c r="C28653" t="s">
        <v>542</v>
      </c>
      <c r="D28653" t="s">
        <v>1063</v>
      </c>
      <c r="E28653" t="s">
        <v>1063</v>
      </c>
      <c r="F28653" t="s">
        <v>1016</v>
      </c>
      <c r="G28653" t="s">
        <v>1063</v>
      </c>
      <c r="H28653" t="s">
        <v>1011</v>
      </c>
      <c r="I28653" t="s">
        <v>1055</v>
      </c>
      <c r="J28653" t="s">
        <v>1016</v>
      </c>
      <c r="K28653" t="s">
        <v>140</v>
      </c>
      <c r="L28653" t="s">
        <v>1009</v>
      </c>
      <c r="M28653" t="s">
        <v>140</v>
      </c>
      <c r="N28653" t="s">
        <v>140</v>
      </c>
      <c r="O28653" t="s">
        <v>140</v>
      </c>
      <c r="P28653" t="s">
        <v>140</v>
      </c>
      <c r="Q28653" t="s">
        <v>140</v>
      </c>
      <c r="R28653" t="s">
        <v>1064</v>
      </c>
      <c r="S28653" t="s">
        <v>937</v>
      </c>
      <c r="T28653" t="s">
        <v>1016</v>
      </c>
    </row>
    <row r="28654" spans="1:20" x14ac:dyDescent="0.35">
      <c r="A28654" t="s">
        <v>31</v>
      </c>
      <c r="B28654">
        <v>206</v>
      </c>
      <c r="C28654" t="s">
        <v>908</v>
      </c>
      <c r="D28654" t="s">
        <v>1010</v>
      </c>
      <c r="E28654" t="s">
        <v>1055</v>
      </c>
      <c r="F28654" t="s">
        <v>433</v>
      </c>
      <c r="G28654" t="s">
        <v>1008</v>
      </c>
      <c r="H28654" t="s">
        <v>1063</v>
      </c>
      <c r="I28654" t="s">
        <v>1063</v>
      </c>
      <c r="J28654" t="s">
        <v>1008</v>
      </c>
      <c r="K28654" t="s">
        <v>140</v>
      </c>
      <c r="L28654" t="s">
        <v>140</v>
      </c>
      <c r="M28654" t="s">
        <v>1014</v>
      </c>
      <c r="N28654" t="s">
        <v>1053</v>
      </c>
      <c r="O28654" t="s">
        <v>785</v>
      </c>
      <c r="P28654" t="s">
        <v>140</v>
      </c>
      <c r="Q28654" t="s">
        <v>140</v>
      </c>
      <c r="R28654" t="s">
        <v>897</v>
      </c>
      <c r="S28654" t="s">
        <v>654</v>
      </c>
      <c r="T28654" t="s">
        <v>140</v>
      </c>
    </row>
    <row r="28655" spans="1:20" x14ac:dyDescent="0.35">
      <c r="A28655" t="s">
        <v>32</v>
      </c>
      <c r="B28655">
        <v>4916</v>
      </c>
      <c r="C28655" t="s">
        <v>934</v>
      </c>
      <c r="D28655" t="s">
        <v>1009</v>
      </c>
      <c r="E28655" t="s">
        <v>1009</v>
      </c>
      <c r="F28655" t="s">
        <v>1023</v>
      </c>
      <c r="G28655" t="s">
        <v>1008</v>
      </c>
      <c r="H28655" t="s">
        <v>1011</v>
      </c>
      <c r="I28655" t="s">
        <v>1011</v>
      </c>
      <c r="J28655" t="s">
        <v>1021</v>
      </c>
      <c r="K28655" t="s">
        <v>1010</v>
      </c>
      <c r="L28655" t="s">
        <v>1016</v>
      </c>
      <c r="M28655" t="s">
        <v>1008</v>
      </c>
      <c r="N28655" t="s">
        <v>949</v>
      </c>
      <c r="O28655" t="s">
        <v>1050</v>
      </c>
      <c r="P28655" t="s">
        <v>140</v>
      </c>
      <c r="Q28655" t="s">
        <v>1022</v>
      </c>
      <c r="R28655" t="s">
        <v>1070</v>
      </c>
      <c r="S28655" t="s">
        <v>932</v>
      </c>
      <c r="T28655" t="s">
        <v>1008</v>
      </c>
    </row>
    <row r="28657" spans="1:21" x14ac:dyDescent="0.35">
      <c r="A28657" t="s">
        <v>2196</v>
      </c>
    </row>
    <row r="28658" spans="1:21" x14ac:dyDescent="0.35">
      <c r="A28658" t="s">
        <v>2</v>
      </c>
      <c r="B28658" t="s">
        <v>1136</v>
      </c>
      <c r="C28658" t="s">
        <v>3</v>
      </c>
      <c r="D28658" t="s">
        <v>1416</v>
      </c>
      <c r="E28658" t="s">
        <v>2182</v>
      </c>
      <c r="F28658" t="s">
        <v>2183</v>
      </c>
      <c r="G28658" t="s">
        <v>2184</v>
      </c>
      <c r="H28658" t="s">
        <v>2185</v>
      </c>
      <c r="I28658" t="s">
        <v>2186</v>
      </c>
      <c r="J28658" t="s">
        <v>2187</v>
      </c>
      <c r="K28658" t="s">
        <v>2188</v>
      </c>
      <c r="L28658" t="s">
        <v>2189</v>
      </c>
      <c r="M28658" t="s">
        <v>2190</v>
      </c>
      <c r="N28658" t="s">
        <v>2191</v>
      </c>
      <c r="O28658" t="s">
        <v>2192</v>
      </c>
      <c r="P28658" t="s">
        <v>2193</v>
      </c>
      <c r="Q28658" t="s">
        <v>2194</v>
      </c>
      <c r="R28658" t="s">
        <v>2195</v>
      </c>
      <c r="S28658" t="s">
        <v>1376</v>
      </c>
      <c r="T28658" t="s">
        <v>1042</v>
      </c>
      <c r="U28658" t="s">
        <v>136</v>
      </c>
    </row>
    <row r="28659" spans="1:21" x14ac:dyDescent="0.35">
      <c r="A28659" t="s">
        <v>8</v>
      </c>
      <c r="B28659" t="s">
        <v>1126</v>
      </c>
      <c r="C28659">
        <v>91</v>
      </c>
      <c r="D28659" t="s">
        <v>415</v>
      </c>
      <c r="E28659" t="s">
        <v>140</v>
      </c>
      <c r="F28659" t="s">
        <v>1012</v>
      </c>
      <c r="G28659" t="s">
        <v>991</v>
      </c>
      <c r="H28659" t="s">
        <v>140</v>
      </c>
      <c r="I28659" t="s">
        <v>140</v>
      </c>
      <c r="J28659" t="s">
        <v>1014</v>
      </c>
      <c r="K28659" t="s">
        <v>140</v>
      </c>
      <c r="L28659" t="s">
        <v>140</v>
      </c>
      <c r="M28659" t="s">
        <v>140</v>
      </c>
      <c r="N28659" t="s">
        <v>140</v>
      </c>
      <c r="O28659" t="s">
        <v>1046</v>
      </c>
      <c r="P28659" t="s">
        <v>1058</v>
      </c>
      <c r="Q28659" t="s">
        <v>140</v>
      </c>
      <c r="R28659" t="s">
        <v>140</v>
      </c>
      <c r="S28659" t="s">
        <v>991</v>
      </c>
      <c r="T28659" t="s">
        <v>289</v>
      </c>
      <c r="U28659" t="s">
        <v>1009</v>
      </c>
    </row>
    <row r="28660" spans="1:21" x14ac:dyDescent="0.35">
      <c r="A28660" t="s">
        <v>8</v>
      </c>
      <c r="B28660" t="s">
        <v>1127</v>
      </c>
      <c r="C28660">
        <v>111</v>
      </c>
      <c r="D28660" t="s">
        <v>934</v>
      </c>
      <c r="E28660" t="s">
        <v>140</v>
      </c>
      <c r="F28660" t="s">
        <v>1020</v>
      </c>
      <c r="G28660" t="s">
        <v>801</v>
      </c>
      <c r="H28660" t="s">
        <v>140</v>
      </c>
      <c r="I28660" t="s">
        <v>1023</v>
      </c>
      <c r="J28660" t="s">
        <v>140</v>
      </c>
      <c r="K28660" t="s">
        <v>140</v>
      </c>
      <c r="L28660" t="s">
        <v>140</v>
      </c>
      <c r="M28660" t="s">
        <v>140</v>
      </c>
      <c r="N28660" t="s">
        <v>140</v>
      </c>
      <c r="O28660" t="s">
        <v>1014</v>
      </c>
      <c r="P28660" t="s">
        <v>1014</v>
      </c>
      <c r="Q28660" t="s">
        <v>140</v>
      </c>
      <c r="R28660" t="s">
        <v>140</v>
      </c>
      <c r="S28660" t="s">
        <v>1004</v>
      </c>
      <c r="T28660" t="s">
        <v>465</v>
      </c>
      <c r="U28660" t="s">
        <v>140</v>
      </c>
    </row>
    <row r="28661" spans="1:21" x14ac:dyDescent="0.35">
      <c r="A28661" t="s">
        <v>8</v>
      </c>
      <c r="B28661" t="s">
        <v>339</v>
      </c>
      <c r="C28661">
        <v>1</v>
      </c>
      <c r="D28661" t="s">
        <v>140</v>
      </c>
      <c r="E28661" t="s">
        <v>140</v>
      </c>
      <c r="F28661" t="s">
        <v>140</v>
      </c>
      <c r="G28661" t="s">
        <v>140</v>
      </c>
      <c r="H28661" t="s">
        <v>140</v>
      </c>
      <c r="I28661" t="s">
        <v>140</v>
      </c>
      <c r="J28661" t="s">
        <v>140</v>
      </c>
      <c r="K28661" t="s">
        <v>140</v>
      </c>
      <c r="L28661" t="s">
        <v>140</v>
      </c>
      <c r="M28661" t="s">
        <v>140</v>
      </c>
      <c r="N28661" t="s">
        <v>140</v>
      </c>
      <c r="O28661" t="s">
        <v>140</v>
      </c>
      <c r="P28661" t="s">
        <v>140</v>
      </c>
      <c r="Q28661" t="s">
        <v>140</v>
      </c>
      <c r="R28661" t="s">
        <v>140</v>
      </c>
      <c r="S28661" t="s">
        <v>177</v>
      </c>
      <c r="T28661" t="s">
        <v>140</v>
      </c>
      <c r="U28661" t="s">
        <v>140</v>
      </c>
    </row>
    <row r="28662" spans="1:21" x14ac:dyDescent="0.35">
      <c r="A28662" t="s">
        <v>9</v>
      </c>
      <c r="B28662" t="s">
        <v>1126</v>
      </c>
      <c r="C28662">
        <v>77</v>
      </c>
      <c r="D28662" t="s">
        <v>205</v>
      </c>
      <c r="E28662" t="s">
        <v>140</v>
      </c>
      <c r="F28662" t="s">
        <v>140</v>
      </c>
      <c r="G28662" t="s">
        <v>1066</v>
      </c>
      <c r="H28662" t="s">
        <v>1012</v>
      </c>
      <c r="I28662" t="s">
        <v>140</v>
      </c>
      <c r="J28662" t="s">
        <v>140</v>
      </c>
      <c r="K28662" t="s">
        <v>1012</v>
      </c>
      <c r="L28662" t="s">
        <v>140</v>
      </c>
      <c r="M28662" t="s">
        <v>140</v>
      </c>
      <c r="N28662" t="s">
        <v>140</v>
      </c>
      <c r="O28662" t="s">
        <v>140</v>
      </c>
      <c r="P28662" t="s">
        <v>140</v>
      </c>
      <c r="Q28662" t="s">
        <v>140</v>
      </c>
      <c r="R28662" t="s">
        <v>140</v>
      </c>
      <c r="S28662" t="s">
        <v>954</v>
      </c>
      <c r="T28662" t="s">
        <v>623</v>
      </c>
      <c r="U28662" t="s">
        <v>140</v>
      </c>
    </row>
    <row r="28663" spans="1:21" x14ac:dyDescent="0.35">
      <c r="A28663" t="s">
        <v>9</v>
      </c>
      <c r="B28663" t="s">
        <v>1127</v>
      </c>
      <c r="C28663">
        <v>118</v>
      </c>
      <c r="D28663" t="s">
        <v>976</v>
      </c>
      <c r="E28663" t="s">
        <v>1009</v>
      </c>
      <c r="F28663" t="s">
        <v>1009</v>
      </c>
      <c r="G28663" t="s">
        <v>140</v>
      </c>
      <c r="H28663" t="s">
        <v>140</v>
      </c>
      <c r="I28663" t="s">
        <v>140</v>
      </c>
      <c r="J28663" t="s">
        <v>1066</v>
      </c>
      <c r="K28663" t="s">
        <v>1066</v>
      </c>
      <c r="L28663" t="s">
        <v>1054</v>
      </c>
      <c r="M28663" t="s">
        <v>1054</v>
      </c>
      <c r="N28663" t="s">
        <v>1009</v>
      </c>
      <c r="O28663" t="s">
        <v>1009</v>
      </c>
      <c r="P28663" t="s">
        <v>140</v>
      </c>
      <c r="Q28663" t="s">
        <v>140</v>
      </c>
      <c r="R28663" t="s">
        <v>140</v>
      </c>
      <c r="S28663" t="s">
        <v>1050</v>
      </c>
      <c r="T28663" t="s">
        <v>495</v>
      </c>
      <c r="U28663" t="s">
        <v>140</v>
      </c>
    </row>
    <row r="28664" spans="1:21" x14ac:dyDescent="0.35">
      <c r="A28664" t="s">
        <v>9</v>
      </c>
      <c r="B28664" t="s">
        <v>339</v>
      </c>
      <c r="C28664">
        <v>6</v>
      </c>
      <c r="D28664" t="s">
        <v>744</v>
      </c>
      <c r="E28664" t="s">
        <v>140</v>
      </c>
      <c r="F28664" t="s">
        <v>140</v>
      </c>
      <c r="G28664" t="s">
        <v>140</v>
      </c>
      <c r="H28664" t="s">
        <v>140</v>
      </c>
      <c r="I28664" t="s">
        <v>140</v>
      </c>
      <c r="J28664" t="s">
        <v>140</v>
      </c>
      <c r="K28664" t="s">
        <v>140</v>
      </c>
      <c r="L28664" t="s">
        <v>140</v>
      </c>
      <c r="M28664" t="s">
        <v>140</v>
      </c>
      <c r="N28664" t="s">
        <v>140</v>
      </c>
      <c r="O28664" t="s">
        <v>140</v>
      </c>
      <c r="P28664" t="s">
        <v>140</v>
      </c>
      <c r="Q28664" t="s">
        <v>140</v>
      </c>
      <c r="R28664" t="s">
        <v>140</v>
      </c>
      <c r="S28664" t="s">
        <v>140</v>
      </c>
      <c r="T28664" t="s">
        <v>743</v>
      </c>
      <c r="U28664" t="s">
        <v>140</v>
      </c>
    </row>
    <row r="28665" spans="1:21" x14ac:dyDescent="0.35">
      <c r="A28665" t="s">
        <v>10</v>
      </c>
      <c r="B28665" t="s">
        <v>1126</v>
      </c>
      <c r="C28665">
        <v>93</v>
      </c>
      <c r="D28665" t="s">
        <v>364</v>
      </c>
      <c r="E28665" t="s">
        <v>140</v>
      </c>
      <c r="F28665" t="s">
        <v>140</v>
      </c>
      <c r="G28665" t="s">
        <v>1058</v>
      </c>
      <c r="H28665" t="s">
        <v>140</v>
      </c>
      <c r="I28665" t="s">
        <v>1064</v>
      </c>
      <c r="J28665" t="s">
        <v>1051</v>
      </c>
      <c r="K28665" t="s">
        <v>1016</v>
      </c>
      <c r="L28665" t="s">
        <v>140</v>
      </c>
      <c r="M28665" t="s">
        <v>140</v>
      </c>
      <c r="N28665" t="s">
        <v>140</v>
      </c>
      <c r="O28665" t="s">
        <v>140</v>
      </c>
      <c r="P28665" t="s">
        <v>140</v>
      </c>
      <c r="Q28665" t="s">
        <v>140</v>
      </c>
      <c r="R28665" t="s">
        <v>140</v>
      </c>
      <c r="S28665" t="s">
        <v>869</v>
      </c>
      <c r="T28665" t="s">
        <v>513</v>
      </c>
      <c r="U28665" t="s">
        <v>140</v>
      </c>
    </row>
    <row r="28666" spans="1:21" x14ac:dyDescent="0.35">
      <c r="A28666" t="s">
        <v>10</v>
      </c>
      <c r="B28666" t="s">
        <v>1127</v>
      </c>
      <c r="C28666">
        <v>105</v>
      </c>
      <c r="D28666" t="s">
        <v>362</v>
      </c>
      <c r="E28666" t="s">
        <v>140</v>
      </c>
      <c r="F28666" t="s">
        <v>140</v>
      </c>
      <c r="G28666" t="s">
        <v>1016</v>
      </c>
      <c r="H28666" t="s">
        <v>140</v>
      </c>
      <c r="I28666" t="s">
        <v>140</v>
      </c>
      <c r="J28666" t="s">
        <v>1054</v>
      </c>
      <c r="K28666" t="s">
        <v>1007</v>
      </c>
      <c r="L28666" t="s">
        <v>140</v>
      </c>
      <c r="M28666" t="s">
        <v>140</v>
      </c>
      <c r="N28666" t="s">
        <v>140</v>
      </c>
      <c r="O28666" t="s">
        <v>140</v>
      </c>
      <c r="P28666" t="s">
        <v>140</v>
      </c>
      <c r="Q28666" t="s">
        <v>140</v>
      </c>
      <c r="R28666" t="s">
        <v>140</v>
      </c>
      <c r="S28666" t="s">
        <v>1046</v>
      </c>
      <c r="T28666" t="s">
        <v>492</v>
      </c>
      <c r="U28666" t="s">
        <v>140</v>
      </c>
    </row>
    <row r="28667" spans="1:21" x14ac:dyDescent="0.35">
      <c r="A28667" t="s">
        <v>10</v>
      </c>
      <c r="B28667" t="s">
        <v>339</v>
      </c>
      <c r="C28667">
        <v>10</v>
      </c>
      <c r="D28667" t="s">
        <v>44</v>
      </c>
      <c r="E28667" t="s">
        <v>140</v>
      </c>
      <c r="F28667" t="s">
        <v>140</v>
      </c>
      <c r="G28667" t="s">
        <v>140</v>
      </c>
      <c r="H28667" t="s">
        <v>140</v>
      </c>
      <c r="I28667" t="s">
        <v>140</v>
      </c>
      <c r="J28667" t="s">
        <v>140</v>
      </c>
      <c r="K28667" t="s">
        <v>140</v>
      </c>
      <c r="L28667" t="s">
        <v>140</v>
      </c>
      <c r="M28667" t="s">
        <v>140</v>
      </c>
      <c r="N28667" t="s">
        <v>140</v>
      </c>
      <c r="O28667" t="s">
        <v>140</v>
      </c>
      <c r="P28667" t="s">
        <v>140</v>
      </c>
      <c r="Q28667" t="s">
        <v>140</v>
      </c>
      <c r="R28667" t="s">
        <v>140</v>
      </c>
      <c r="S28667" t="s">
        <v>140</v>
      </c>
      <c r="T28667" t="s">
        <v>45</v>
      </c>
      <c r="U28667" t="s">
        <v>140</v>
      </c>
    </row>
    <row r="28668" spans="1:21" x14ac:dyDescent="0.35">
      <c r="A28668" t="s">
        <v>11</v>
      </c>
      <c r="B28668" t="s">
        <v>1126</v>
      </c>
      <c r="C28668">
        <v>90</v>
      </c>
      <c r="D28668" t="s">
        <v>887</v>
      </c>
      <c r="E28668" t="s">
        <v>1048</v>
      </c>
      <c r="F28668" t="s">
        <v>940</v>
      </c>
      <c r="G28668" t="s">
        <v>140</v>
      </c>
      <c r="H28668" t="s">
        <v>140</v>
      </c>
      <c r="I28668" t="s">
        <v>140</v>
      </c>
      <c r="J28668" t="s">
        <v>140</v>
      </c>
      <c r="K28668" t="s">
        <v>140</v>
      </c>
      <c r="L28668" t="s">
        <v>140</v>
      </c>
      <c r="M28668" t="s">
        <v>140</v>
      </c>
      <c r="N28668" t="s">
        <v>140</v>
      </c>
      <c r="O28668" t="s">
        <v>1009</v>
      </c>
      <c r="P28668" t="s">
        <v>1009</v>
      </c>
      <c r="Q28668" t="s">
        <v>140</v>
      </c>
      <c r="R28668" t="s">
        <v>140</v>
      </c>
      <c r="S28668" t="s">
        <v>1011</v>
      </c>
      <c r="T28668" t="s">
        <v>162</v>
      </c>
      <c r="U28668" t="s">
        <v>140</v>
      </c>
    </row>
    <row r="28669" spans="1:21" x14ac:dyDescent="0.35">
      <c r="A28669" t="s">
        <v>11</v>
      </c>
      <c r="B28669" t="s">
        <v>1127</v>
      </c>
      <c r="C28669">
        <v>111</v>
      </c>
      <c r="D28669" t="s">
        <v>195</v>
      </c>
      <c r="E28669" t="s">
        <v>140</v>
      </c>
      <c r="F28669" t="s">
        <v>140</v>
      </c>
      <c r="G28669" t="s">
        <v>971</v>
      </c>
      <c r="H28669" t="s">
        <v>140</v>
      </c>
      <c r="I28669" t="s">
        <v>140</v>
      </c>
      <c r="J28669" t="s">
        <v>140</v>
      </c>
      <c r="K28669" t="s">
        <v>140</v>
      </c>
      <c r="L28669" t="s">
        <v>140</v>
      </c>
      <c r="M28669" t="s">
        <v>140</v>
      </c>
      <c r="N28669" t="s">
        <v>140</v>
      </c>
      <c r="O28669" t="s">
        <v>1055</v>
      </c>
      <c r="P28669" t="s">
        <v>1051</v>
      </c>
      <c r="Q28669" t="s">
        <v>140</v>
      </c>
      <c r="R28669" t="s">
        <v>140</v>
      </c>
      <c r="S28669" t="s">
        <v>939</v>
      </c>
      <c r="T28669" t="s">
        <v>856</v>
      </c>
      <c r="U28669" t="s">
        <v>140</v>
      </c>
    </row>
    <row r="28670" spans="1:21" x14ac:dyDescent="0.35">
      <c r="A28670" t="s">
        <v>11</v>
      </c>
      <c r="B28670" t="s">
        <v>339</v>
      </c>
      <c r="C28670">
        <v>5</v>
      </c>
      <c r="D28670" t="s">
        <v>177</v>
      </c>
      <c r="E28670" t="s">
        <v>140</v>
      </c>
      <c r="F28670" t="s">
        <v>140</v>
      </c>
      <c r="G28670" t="s">
        <v>140</v>
      </c>
      <c r="H28670" t="s">
        <v>140</v>
      </c>
      <c r="I28670" t="s">
        <v>140</v>
      </c>
      <c r="J28670" t="s">
        <v>140</v>
      </c>
      <c r="K28670" t="s">
        <v>140</v>
      </c>
      <c r="L28670" t="s">
        <v>140</v>
      </c>
      <c r="M28670" t="s">
        <v>140</v>
      </c>
      <c r="N28670" t="s">
        <v>140</v>
      </c>
      <c r="O28670" t="s">
        <v>140</v>
      </c>
      <c r="P28670" t="s">
        <v>140</v>
      </c>
      <c r="Q28670" t="s">
        <v>140</v>
      </c>
      <c r="R28670" t="s">
        <v>140</v>
      </c>
      <c r="S28670" t="s">
        <v>140</v>
      </c>
      <c r="T28670" t="s">
        <v>140</v>
      </c>
      <c r="U28670" t="s">
        <v>140</v>
      </c>
    </row>
    <row r="28671" spans="1:21" x14ac:dyDescent="0.35">
      <c r="A28671" t="s">
        <v>12</v>
      </c>
      <c r="B28671" t="s">
        <v>1126</v>
      </c>
      <c r="C28671">
        <v>95</v>
      </c>
      <c r="D28671" t="s">
        <v>215</v>
      </c>
      <c r="E28671" t="s">
        <v>1010</v>
      </c>
      <c r="F28671" t="s">
        <v>1010</v>
      </c>
      <c r="G28671" t="s">
        <v>1003</v>
      </c>
      <c r="H28671" t="s">
        <v>140</v>
      </c>
      <c r="I28671" t="s">
        <v>1052</v>
      </c>
      <c r="J28671" t="s">
        <v>1021</v>
      </c>
      <c r="K28671" t="s">
        <v>140</v>
      </c>
      <c r="L28671" t="s">
        <v>140</v>
      </c>
      <c r="M28671" t="s">
        <v>140</v>
      </c>
      <c r="N28671" t="s">
        <v>140</v>
      </c>
      <c r="O28671" t="s">
        <v>109</v>
      </c>
      <c r="P28671" t="s">
        <v>109</v>
      </c>
      <c r="Q28671" t="s">
        <v>1021</v>
      </c>
      <c r="R28671" t="s">
        <v>140</v>
      </c>
      <c r="S28671" t="s">
        <v>1095</v>
      </c>
      <c r="T28671" t="s">
        <v>773</v>
      </c>
      <c r="U28671" t="s">
        <v>140</v>
      </c>
    </row>
    <row r="28672" spans="1:21" x14ac:dyDescent="0.35">
      <c r="A28672" t="s">
        <v>12</v>
      </c>
      <c r="B28672" t="s">
        <v>1127</v>
      </c>
      <c r="C28672">
        <v>100</v>
      </c>
      <c r="D28672" t="s">
        <v>439</v>
      </c>
      <c r="E28672" t="s">
        <v>140</v>
      </c>
      <c r="F28672" t="s">
        <v>140</v>
      </c>
      <c r="G28672" t="s">
        <v>1154</v>
      </c>
      <c r="H28672" t="s">
        <v>140</v>
      </c>
      <c r="I28672" t="s">
        <v>140</v>
      </c>
      <c r="J28672" t="s">
        <v>1019</v>
      </c>
      <c r="K28672" t="s">
        <v>1019</v>
      </c>
      <c r="L28672" t="s">
        <v>140</v>
      </c>
      <c r="M28672" t="s">
        <v>140</v>
      </c>
      <c r="N28672" t="s">
        <v>140</v>
      </c>
      <c r="O28672" t="s">
        <v>1068</v>
      </c>
      <c r="P28672" t="s">
        <v>1044</v>
      </c>
      <c r="Q28672" t="s">
        <v>140</v>
      </c>
      <c r="R28672" t="s">
        <v>140</v>
      </c>
      <c r="S28672" t="s">
        <v>1047</v>
      </c>
      <c r="T28672" t="s">
        <v>162</v>
      </c>
      <c r="U28672" t="s">
        <v>140</v>
      </c>
    </row>
    <row r="28673" spans="1:21" x14ac:dyDescent="0.35">
      <c r="A28673" t="s">
        <v>12</v>
      </c>
      <c r="B28673" t="s">
        <v>339</v>
      </c>
      <c r="C28673">
        <v>13</v>
      </c>
      <c r="D28673" t="s">
        <v>382</v>
      </c>
      <c r="E28673" t="s">
        <v>140</v>
      </c>
      <c r="F28673" t="s">
        <v>140</v>
      </c>
      <c r="G28673" t="s">
        <v>140</v>
      </c>
      <c r="H28673" t="s">
        <v>140</v>
      </c>
      <c r="I28673" t="s">
        <v>942</v>
      </c>
      <c r="J28673" t="s">
        <v>140</v>
      </c>
      <c r="K28673" t="s">
        <v>140</v>
      </c>
      <c r="L28673" t="s">
        <v>140</v>
      </c>
      <c r="M28673" t="s">
        <v>140</v>
      </c>
      <c r="N28673" t="s">
        <v>140</v>
      </c>
      <c r="O28673" t="s">
        <v>140</v>
      </c>
      <c r="P28673" t="s">
        <v>140</v>
      </c>
      <c r="Q28673" t="s">
        <v>140</v>
      </c>
      <c r="R28673" t="s">
        <v>140</v>
      </c>
      <c r="S28673" t="s">
        <v>746</v>
      </c>
      <c r="T28673" t="s">
        <v>456</v>
      </c>
      <c r="U28673" t="s">
        <v>140</v>
      </c>
    </row>
    <row r="28674" spans="1:21" x14ac:dyDescent="0.35">
      <c r="A28674" t="s">
        <v>13</v>
      </c>
      <c r="B28674" t="s">
        <v>1126</v>
      </c>
      <c r="C28674">
        <v>84</v>
      </c>
      <c r="D28674" t="s">
        <v>602</v>
      </c>
      <c r="E28674" t="s">
        <v>1063</v>
      </c>
      <c r="F28674" t="s">
        <v>1058</v>
      </c>
      <c r="G28674" t="s">
        <v>871</v>
      </c>
      <c r="H28674" t="s">
        <v>140</v>
      </c>
      <c r="I28674" t="s">
        <v>140</v>
      </c>
      <c r="J28674" t="s">
        <v>140</v>
      </c>
      <c r="K28674" t="s">
        <v>140</v>
      </c>
      <c r="L28674" t="s">
        <v>1014</v>
      </c>
      <c r="M28674" t="s">
        <v>140</v>
      </c>
      <c r="N28674" t="s">
        <v>140</v>
      </c>
      <c r="O28674" t="s">
        <v>345</v>
      </c>
      <c r="P28674" t="s">
        <v>345</v>
      </c>
      <c r="Q28674" t="s">
        <v>140</v>
      </c>
      <c r="R28674" t="s">
        <v>140</v>
      </c>
      <c r="S28674" t="s">
        <v>462</v>
      </c>
      <c r="T28674" t="s">
        <v>737</v>
      </c>
      <c r="U28674" t="s">
        <v>140</v>
      </c>
    </row>
    <row r="28675" spans="1:21" x14ac:dyDescent="0.35">
      <c r="A28675" t="s">
        <v>13</v>
      </c>
      <c r="B28675" t="s">
        <v>1127</v>
      </c>
      <c r="C28675">
        <v>112</v>
      </c>
      <c r="D28675" t="s">
        <v>554</v>
      </c>
      <c r="E28675" t="s">
        <v>140</v>
      </c>
      <c r="F28675" t="s">
        <v>140</v>
      </c>
      <c r="G28675" t="s">
        <v>261</v>
      </c>
      <c r="H28675" t="s">
        <v>140</v>
      </c>
      <c r="I28675" t="s">
        <v>1013</v>
      </c>
      <c r="J28675" t="s">
        <v>1013</v>
      </c>
      <c r="K28675" t="s">
        <v>140</v>
      </c>
      <c r="L28675" t="s">
        <v>140</v>
      </c>
      <c r="M28675" t="s">
        <v>140</v>
      </c>
      <c r="N28675" t="s">
        <v>140</v>
      </c>
      <c r="O28675" t="s">
        <v>1009</v>
      </c>
      <c r="P28675" t="s">
        <v>1057</v>
      </c>
      <c r="Q28675" t="s">
        <v>140</v>
      </c>
      <c r="R28675" t="s">
        <v>140</v>
      </c>
      <c r="S28675" t="s">
        <v>1052</v>
      </c>
      <c r="T28675" t="s">
        <v>1000</v>
      </c>
      <c r="U28675" t="s">
        <v>140</v>
      </c>
    </row>
    <row r="28676" spans="1:21" x14ac:dyDescent="0.35">
      <c r="A28676" t="s">
        <v>13</v>
      </c>
      <c r="B28676" t="s">
        <v>339</v>
      </c>
      <c r="C28676">
        <v>9</v>
      </c>
      <c r="D28676" t="s">
        <v>602</v>
      </c>
      <c r="E28676" t="s">
        <v>140</v>
      </c>
      <c r="F28676" t="s">
        <v>140</v>
      </c>
      <c r="G28676" t="s">
        <v>756</v>
      </c>
      <c r="H28676" t="s">
        <v>140</v>
      </c>
      <c r="I28676" t="s">
        <v>1102</v>
      </c>
      <c r="J28676" t="s">
        <v>140</v>
      </c>
      <c r="K28676" t="s">
        <v>140</v>
      </c>
      <c r="L28676" t="s">
        <v>140</v>
      </c>
      <c r="M28676" t="s">
        <v>140</v>
      </c>
      <c r="N28676" t="s">
        <v>140</v>
      </c>
      <c r="O28676" t="s">
        <v>140</v>
      </c>
      <c r="P28676" t="s">
        <v>1102</v>
      </c>
      <c r="Q28676" t="s">
        <v>140</v>
      </c>
      <c r="R28676" t="s">
        <v>140</v>
      </c>
      <c r="S28676" t="s">
        <v>140</v>
      </c>
      <c r="T28676" t="s">
        <v>463</v>
      </c>
      <c r="U28676" t="s">
        <v>140</v>
      </c>
    </row>
    <row r="28677" spans="1:21" x14ac:dyDescent="0.35">
      <c r="A28677" t="s">
        <v>14</v>
      </c>
      <c r="B28677" t="s">
        <v>1126</v>
      </c>
      <c r="C28677">
        <v>77</v>
      </c>
      <c r="D28677" t="s">
        <v>503</v>
      </c>
      <c r="E28677" t="s">
        <v>1054</v>
      </c>
      <c r="F28677" t="s">
        <v>1054</v>
      </c>
      <c r="G28677" t="s">
        <v>1066</v>
      </c>
      <c r="H28677" t="s">
        <v>140</v>
      </c>
      <c r="I28677" t="s">
        <v>1007</v>
      </c>
      <c r="J28677" t="s">
        <v>939</v>
      </c>
      <c r="K28677" t="s">
        <v>1007</v>
      </c>
      <c r="L28677" t="s">
        <v>140</v>
      </c>
      <c r="M28677" t="s">
        <v>1004</v>
      </c>
      <c r="N28677" t="s">
        <v>140</v>
      </c>
      <c r="O28677" t="s">
        <v>1070</v>
      </c>
      <c r="P28677" t="s">
        <v>1018</v>
      </c>
      <c r="Q28677" t="s">
        <v>140</v>
      </c>
      <c r="R28677" t="s">
        <v>140</v>
      </c>
      <c r="S28677" t="s">
        <v>394</v>
      </c>
      <c r="T28677" t="s">
        <v>518</v>
      </c>
      <c r="U28677" t="s">
        <v>140</v>
      </c>
    </row>
    <row r="28678" spans="1:21" x14ac:dyDescent="0.35">
      <c r="A28678" t="s">
        <v>14</v>
      </c>
      <c r="B28678" t="s">
        <v>1127</v>
      </c>
      <c r="C28678">
        <v>119</v>
      </c>
      <c r="D28678" t="s">
        <v>503</v>
      </c>
      <c r="E28678" t="s">
        <v>140</v>
      </c>
      <c r="F28678" t="s">
        <v>140</v>
      </c>
      <c r="G28678" t="s">
        <v>1059</v>
      </c>
      <c r="H28678" t="s">
        <v>140</v>
      </c>
      <c r="I28678" t="s">
        <v>1051</v>
      </c>
      <c r="J28678" t="s">
        <v>775</v>
      </c>
      <c r="K28678" t="s">
        <v>1018</v>
      </c>
      <c r="L28678" t="s">
        <v>775</v>
      </c>
      <c r="M28678" t="s">
        <v>140</v>
      </c>
      <c r="N28678" t="s">
        <v>140</v>
      </c>
      <c r="O28678" t="s">
        <v>1050</v>
      </c>
      <c r="P28678" t="s">
        <v>1068</v>
      </c>
      <c r="Q28678" t="s">
        <v>140</v>
      </c>
      <c r="R28678" t="s">
        <v>140</v>
      </c>
      <c r="S28678" t="s">
        <v>1003</v>
      </c>
      <c r="T28678" t="s">
        <v>792</v>
      </c>
      <c r="U28678" t="s">
        <v>140</v>
      </c>
    </row>
    <row r="28679" spans="1:21" x14ac:dyDescent="0.35">
      <c r="A28679" t="s">
        <v>14</v>
      </c>
      <c r="B28679" t="s">
        <v>339</v>
      </c>
      <c r="C28679">
        <v>7</v>
      </c>
      <c r="D28679" t="s">
        <v>188</v>
      </c>
      <c r="E28679" t="s">
        <v>140</v>
      </c>
      <c r="F28679" t="s">
        <v>140</v>
      </c>
      <c r="G28679" t="s">
        <v>140</v>
      </c>
      <c r="H28679" t="s">
        <v>140</v>
      </c>
      <c r="I28679" t="s">
        <v>140</v>
      </c>
      <c r="J28679" t="s">
        <v>140</v>
      </c>
      <c r="K28679" t="s">
        <v>140</v>
      </c>
      <c r="L28679" t="s">
        <v>140</v>
      </c>
      <c r="M28679" t="s">
        <v>140</v>
      </c>
      <c r="N28679" t="s">
        <v>140</v>
      </c>
      <c r="O28679" t="s">
        <v>140</v>
      </c>
      <c r="P28679" t="s">
        <v>140</v>
      </c>
      <c r="Q28679" t="s">
        <v>140</v>
      </c>
      <c r="R28679" t="s">
        <v>140</v>
      </c>
      <c r="S28679" t="s">
        <v>140</v>
      </c>
      <c r="T28679" t="s">
        <v>187</v>
      </c>
      <c r="U28679" t="s">
        <v>140</v>
      </c>
    </row>
    <row r="28680" spans="1:21" x14ac:dyDescent="0.35">
      <c r="A28680" t="s">
        <v>15</v>
      </c>
      <c r="B28680" t="s">
        <v>1126</v>
      </c>
      <c r="C28680">
        <v>93</v>
      </c>
      <c r="D28680" t="s">
        <v>68</v>
      </c>
      <c r="E28680" t="s">
        <v>140</v>
      </c>
      <c r="F28680" t="s">
        <v>140</v>
      </c>
      <c r="G28680" t="s">
        <v>1018</v>
      </c>
      <c r="H28680" t="s">
        <v>140</v>
      </c>
      <c r="I28680" t="s">
        <v>939</v>
      </c>
      <c r="J28680" t="s">
        <v>1014</v>
      </c>
      <c r="K28680" t="s">
        <v>140</v>
      </c>
      <c r="L28680" t="s">
        <v>140</v>
      </c>
      <c r="M28680" t="s">
        <v>140</v>
      </c>
      <c r="N28680" t="s">
        <v>140</v>
      </c>
      <c r="O28680" t="s">
        <v>1021</v>
      </c>
      <c r="P28680" t="s">
        <v>1021</v>
      </c>
      <c r="Q28680" t="s">
        <v>140</v>
      </c>
      <c r="R28680" t="s">
        <v>140</v>
      </c>
      <c r="S28680" t="s">
        <v>1055</v>
      </c>
      <c r="T28680" t="s">
        <v>142</v>
      </c>
      <c r="U28680" t="s">
        <v>140</v>
      </c>
    </row>
    <row r="28681" spans="1:21" x14ac:dyDescent="0.35">
      <c r="A28681" t="s">
        <v>15</v>
      </c>
      <c r="B28681" t="s">
        <v>1127</v>
      </c>
      <c r="C28681">
        <v>107</v>
      </c>
      <c r="D28681" t="s">
        <v>377</v>
      </c>
      <c r="E28681" t="s">
        <v>1019</v>
      </c>
      <c r="F28681" t="s">
        <v>1019</v>
      </c>
      <c r="G28681" t="s">
        <v>548</v>
      </c>
      <c r="H28681" t="s">
        <v>1019</v>
      </c>
      <c r="I28681" t="s">
        <v>1060</v>
      </c>
      <c r="J28681" t="s">
        <v>1023</v>
      </c>
      <c r="K28681" t="s">
        <v>1011</v>
      </c>
      <c r="L28681" t="s">
        <v>140</v>
      </c>
      <c r="M28681" t="s">
        <v>1019</v>
      </c>
      <c r="N28681" t="s">
        <v>1019</v>
      </c>
      <c r="O28681" t="s">
        <v>1055</v>
      </c>
      <c r="P28681" t="s">
        <v>1019</v>
      </c>
      <c r="Q28681" t="s">
        <v>140</v>
      </c>
      <c r="R28681" t="s">
        <v>1019</v>
      </c>
      <c r="S28681" t="s">
        <v>345</v>
      </c>
      <c r="T28681" t="s">
        <v>671</v>
      </c>
      <c r="U28681" t="s">
        <v>140</v>
      </c>
    </row>
    <row r="28682" spans="1:21" x14ac:dyDescent="0.35">
      <c r="A28682" t="s">
        <v>15</v>
      </c>
      <c r="B28682" t="s">
        <v>339</v>
      </c>
      <c r="C28682">
        <v>6</v>
      </c>
      <c r="D28682" t="s">
        <v>166</v>
      </c>
      <c r="E28682" t="s">
        <v>140</v>
      </c>
      <c r="F28682" t="s">
        <v>140</v>
      </c>
      <c r="G28682" t="s">
        <v>140</v>
      </c>
      <c r="H28682" t="s">
        <v>140</v>
      </c>
      <c r="I28682" t="s">
        <v>140</v>
      </c>
      <c r="J28682" t="s">
        <v>140</v>
      </c>
      <c r="K28682" t="s">
        <v>140</v>
      </c>
      <c r="L28682" t="s">
        <v>140</v>
      </c>
      <c r="M28682" t="s">
        <v>140</v>
      </c>
      <c r="N28682" t="s">
        <v>140</v>
      </c>
      <c r="O28682" t="s">
        <v>140</v>
      </c>
      <c r="P28682" t="s">
        <v>140</v>
      </c>
      <c r="Q28682" t="s">
        <v>140</v>
      </c>
      <c r="R28682" t="s">
        <v>140</v>
      </c>
      <c r="S28682" t="s">
        <v>140</v>
      </c>
      <c r="T28682" t="s">
        <v>165</v>
      </c>
      <c r="U28682" t="s">
        <v>140</v>
      </c>
    </row>
    <row r="28683" spans="1:21" x14ac:dyDescent="0.35">
      <c r="A28683" t="s">
        <v>16</v>
      </c>
      <c r="B28683" t="s">
        <v>1126</v>
      </c>
      <c r="C28683">
        <v>83</v>
      </c>
      <c r="D28683" t="s">
        <v>388</v>
      </c>
      <c r="E28683" t="s">
        <v>140</v>
      </c>
      <c r="F28683" t="s">
        <v>1098</v>
      </c>
      <c r="G28683" t="s">
        <v>140</v>
      </c>
      <c r="H28683" t="s">
        <v>140</v>
      </c>
      <c r="I28683" t="s">
        <v>140</v>
      </c>
      <c r="J28683" t="s">
        <v>140</v>
      </c>
      <c r="K28683" t="s">
        <v>140</v>
      </c>
      <c r="L28683" t="s">
        <v>1054</v>
      </c>
      <c r="M28683" t="s">
        <v>140</v>
      </c>
      <c r="N28683" t="s">
        <v>140</v>
      </c>
      <c r="O28683" t="s">
        <v>140</v>
      </c>
      <c r="P28683" t="s">
        <v>140</v>
      </c>
      <c r="Q28683" t="s">
        <v>140</v>
      </c>
      <c r="R28683" t="s">
        <v>140</v>
      </c>
      <c r="S28683" t="s">
        <v>996</v>
      </c>
      <c r="T28683" t="s">
        <v>289</v>
      </c>
      <c r="U28683" t="s">
        <v>1014</v>
      </c>
    </row>
    <row r="28684" spans="1:21" x14ac:dyDescent="0.35">
      <c r="A28684" t="s">
        <v>16</v>
      </c>
      <c r="B28684" t="s">
        <v>1127</v>
      </c>
      <c r="C28684">
        <v>107</v>
      </c>
      <c r="D28684" t="s">
        <v>387</v>
      </c>
      <c r="E28684" t="s">
        <v>140</v>
      </c>
      <c r="F28684" t="s">
        <v>140</v>
      </c>
      <c r="G28684" t="s">
        <v>140</v>
      </c>
      <c r="H28684" t="s">
        <v>140</v>
      </c>
      <c r="I28684" t="s">
        <v>1017</v>
      </c>
      <c r="J28684" t="s">
        <v>140</v>
      </c>
      <c r="K28684" t="s">
        <v>140</v>
      </c>
      <c r="L28684" t="s">
        <v>140</v>
      </c>
      <c r="M28684" t="s">
        <v>140</v>
      </c>
      <c r="N28684" t="s">
        <v>140</v>
      </c>
      <c r="O28684" t="s">
        <v>140</v>
      </c>
      <c r="P28684" t="s">
        <v>140</v>
      </c>
      <c r="Q28684" t="s">
        <v>140</v>
      </c>
      <c r="R28684" t="s">
        <v>140</v>
      </c>
      <c r="S28684" t="s">
        <v>1017</v>
      </c>
      <c r="T28684" t="s">
        <v>646</v>
      </c>
      <c r="U28684" t="s">
        <v>140</v>
      </c>
    </row>
    <row r="28685" spans="1:21" x14ac:dyDescent="0.35">
      <c r="A28685" t="s">
        <v>16</v>
      </c>
      <c r="B28685" t="s">
        <v>339</v>
      </c>
      <c r="C28685">
        <v>16</v>
      </c>
      <c r="D28685" t="s">
        <v>1138</v>
      </c>
      <c r="E28685" t="s">
        <v>140</v>
      </c>
      <c r="F28685" t="s">
        <v>140</v>
      </c>
      <c r="G28685" t="s">
        <v>140</v>
      </c>
      <c r="H28685" t="s">
        <v>140</v>
      </c>
      <c r="I28685" t="s">
        <v>140</v>
      </c>
      <c r="J28685" t="s">
        <v>140</v>
      </c>
      <c r="K28685" t="s">
        <v>140</v>
      </c>
      <c r="L28685" t="s">
        <v>140</v>
      </c>
      <c r="M28685" t="s">
        <v>140</v>
      </c>
      <c r="N28685" t="s">
        <v>140</v>
      </c>
      <c r="O28685" t="s">
        <v>140</v>
      </c>
      <c r="P28685" t="s">
        <v>140</v>
      </c>
      <c r="Q28685" t="s">
        <v>140</v>
      </c>
      <c r="R28685" t="s">
        <v>140</v>
      </c>
      <c r="S28685" t="s">
        <v>954</v>
      </c>
      <c r="T28685" t="s">
        <v>897</v>
      </c>
      <c r="U28685" t="s">
        <v>140</v>
      </c>
    </row>
    <row r="28686" spans="1:21" x14ac:dyDescent="0.35">
      <c r="A28686" t="s">
        <v>17</v>
      </c>
      <c r="B28686" t="s">
        <v>1126</v>
      </c>
      <c r="C28686">
        <v>92</v>
      </c>
      <c r="D28686" t="s">
        <v>739</v>
      </c>
      <c r="E28686" t="s">
        <v>775</v>
      </c>
      <c r="F28686" t="s">
        <v>140</v>
      </c>
      <c r="G28686" t="s">
        <v>1018</v>
      </c>
      <c r="H28686" t="s">
        <v>140</v>
      </c>
      <c r="I28686" t="s">
        <v>140</v>
      </c>
      <c r="J28686" t="s">
        <v>140</v>
      </c>
      <c r="K28686" t="s">
        <v>140</v>
      </c>
      <c r="L28686" t="s">
        <v>140</v>
      </c>
      <c r="M28686" t="s">
        <v>140</v>
      </c>
      <c r="N28686" t="s">
        <v>140</v>
      </c>
      <c r="O28686" t="s">
        <v>140</v>
      </c>
      <c r="P28686" t="s">
        <v>140</v>
      </c>
      <c r="Q28686" t="s">
        <v>140</v>
      </c>
      <c r="R28686" t="s">
        <v>140</v>
      </c>
      <c r="S28686" t="s">
        <v>1046</v>
      </c>
      <c r="T28686" t="s">
        <v>582</v>
      </c>
      <c r="U28686" t="s">
        <v>140</v>
      </c>
    </row>
    <row r="28687" spans="1:21" x14ac:dyDescent="0.35">
      <c r="A28687" t="s">
        <v>17</v>
      </c>
      <c r="B28687" t="s">
        <v>1127</v>
      </c>
      <c r="C28687">
        <v>99</v>
      </c>
      <c r="D28687" t="s">
        <v>587</v>
      </c>
      <c r="E28687" t="s">
        <v>140</v>
      </c>
      <c r="F28687" t="s">
        <v>140</v>
      </c>
      <c r="G28687" t="s">
        <v>140</v>
      </c>
      <c r="H28687" t="s">
        <v>140</v>
      </c>
      <c r="I28687" t="s">
        <v>140</v>
      </c>
      <c r="J28687" t="s">
        <v>140</v>
      </c>
      <c r="K28687" t="s">
        <v>140</v>
      </c>
      <c r="L28687" t="s">
        <v>140</v>
      </c>
      <c r="M28687" t="s">
        <v>140</v>
      </c>
      <c r="N28687" t="s">
        <v>140</v>
      </c>
      <c r="O28687" t="s">
        <v>140</v>
      </c>
      <c r="P28687" t="s">
        <v>140</v>
      </c>
      <c r="Q28687" t="s">
        <v>140</v>
      </c>
      <c r="R28687" t="s">
        <v>140</v>
      </c>
      <c r="S28687" t="s">
        <v>1021</v>
      </c>
      <c r="T28687" t="s">
        <v>192</v>
      </c>
      <c r="U28687" t="s">
        <v>140</v>
      </c>
    </row>
    <row r="28688" spans="1:21" x14ac:dyDescent="0.35">
      <c r="A28688" t="s">
        <v>17</v>
      </c>
      <c r="B28688" t="s">
        <v>339</v>
      </c>
      <c r="C28688">
        <v>11</v>
      </c>
      <c r="D28688" t="s">
        <v>676</v>
      </c>
      <c r="E28688" t="s">
        <v>140</v>
      </c>
      <c r="F28688" t="s">
        <v>140</v>
      </c>
      <c r="G28688" t="s">
        <v>140</v>
      </c>
      <c r="H28688" t="s">
        <v>140</v>
      </c>
      <c r="I28688" t="s">
        <v>140</v>
      </c>
      <c r="J28688" t="s">
        <v>140</v>
      </c>
      <c r="K28688" t="s">
        <v>140</v>
      </c>
      <c r="L28688" t="s">
        <v>140</v>
      </c>
      <c r="M28688" t="s">
        <v>140</v>
      </c>
      <c r="N28688" t="s">
        <v>140</v>
      </c>
      <c r="O28688" t="s">
        <v>103</v>
      </c>
      <c r="P28688" t="s">
        <v>103</v>
      </c>
      <c r="Q28688" t="s">
        <v>140</v>
      </c>
      <c r="R28688" t="s">
        <v>140</v>
      </c>
      <c r="S28688" t="s">
        <v>140</v>
      </c>
      <c r="T28688" t="s">
        <v>1071</v>
      </c>
      <c r="U28688" t="s">
        <v>1102</v>
      </c>
    </row>
    <row r="28689" spans="1:21" x14ac:dyDescent="0.35">
      <c r="A28689" t="s">
        <v>18</v>
      </c>
      <c r="B28689" t="s">
        <v>1126</v>
      </c>
      <c r="C28689">
        <v>93</v>
      </c>
      <c r="D28689" t="s">
        <v>384</v>
      </c>
      <c r="E28689" t="s">
        <v>140</v>
      </c>
      <c r="F28689" t="s">
        <v>1009</v>
      </c>
      <c r="G28689" t="s">
        <v>1064</v>
      </c>
      <c r="H28689" t="s">
        <v>140</v>
      </c>
      <c r="I28689" t="s">
        <v>140</v>
      </c>
      <c r="J28689" t="s">
        <v>775</v>
      </c>
      <c r="K28689" t="s">
        <v>775</v>
      </c>
      <c r="L28689" t="s">
        <v>140</v>
      </c>
      <c r="M28689" t="s">
        <v>140</v>
      </c>
      <c r="N28689" t="s">
        <v>140</v>
      </c>
      <c r="O28689" t="s">
        <v>939</v>
      </c>
      <c r="P28689" t="s">
        <v>345</v>
      </c>
      <c r="Q28689" t="s">
        <v>140</v>
      </c>
      <c r="R28689" t="s">
        <v>140</v>
      </c>
      <c r="S28689" t="s">
        <v>996</v>
      </c>
      <c r="T28689" t="s">
        <v>1083</v>
      </c>
      <c r="U28689" t="s">
        <v>1014</v>
      </c>
    </row>
    <row r="28690" spans="1:21" x14ac:dyDescent="0.35">
      <c r="A28690" t="s">
        <v>18</v>
      </c>
      <c r="B28690" t="s">
        <v>1127</v>
      </c>
      <c r="C28690">
        <v>103</v>
      </c>
      <c r="D28690" t="s">
        <v>635</v>
      </c>
      <c r="E28690" t="s">
        <v>1063</v>
      </c>
      <c r="F28690" t="s">
        <v>140</v>
      </c>
      <c r="G28690" t="s">
        <v>971</v>
      </c>
      <c r="H28690" t="s">
        <v>140</v>
      </c>
      <c r="I28690" t="s">
        <v>1010</v>
      </c>
      <c r="J28690" t="s">
        <v>1014</v>
      </c>
      <c r="K28690" t="s">
        <v>140</v>
      </c>
      <c r="L28690" t="s">
        <v>140</v>
      </c>
      <c r="M28690" t="s">
        <v>1020</v>
      </c>
      <c r="N28690" t="s">
        <v>140</v>
      </c>
      <c r="O28690" t="s">
        <v>1050</v>
      </c>
      <c r="P28690" t="s">
        <v>1050</v>
      </c>
      <c r="Q28690" t="s">
        <v>140</v>
      </c>
      <c r="R28690" t="s">
        <v>140</v>
      </c>
      <c r="S28690" t="s">
        <v>1057</v>
      </c>
      <c r="T28690" t="s">
        <v>818</v>
      </c>
      <c r="U28690" t="s">
        <v>1014</v>
      </c>
    </row>
    <row r="28691" spans="1:21" x14ac:dyDescent="0.35">
      <c r="A28691" t="s">
        <v>18</v>
      </c>
      <c r="B28691" t="s">
        <v>339</v>
      </c>
      <c r="C28691">
        <v>8</v>
      </c>
      <c r="D28691" t="s">
        <v>773</v>
      </c>
      <c r="E28691" t="s">
        <v>140</v>
      </c>
      <c r="F28691" t="s">
        <v>140</v>
      </c>
      <c r="G28691" t="s">
        <v>716</v>
      </c>
      <c r="H28691" t="s">
        <v>140</v>
      </c>
      <c r="I28691" t="s">
        <v>140</v>
      </c>
      <c r="J28691" t="s">
        <v>140</v>
      </c>
      <c r="K28691" t="s">
        <v>140</v>
      </c>
      <c r="L28691" t="s">
        <v>140</v>
      </c>
      <c r="M28691" t="s">
        <v>140</v>
      </c>
      <c r="N28691" t="s">
        <v>140</v>
      </c>
      <c r="O28691" t="s">
        <v>140</v>
      </c>
      <c r="P28691" t="s">
        <v>140</v>
      </c>
      <c r="Q28691" t="s">
        <v>140</v>
      </c>
      <c r="R28691" t="s">
        <v>140</v>
      </c>
      <c r="S28691" t="s">
        <v>140</v>
      </c>
      <c r="T28691" t="s">
        <v>815</v>
      </c>
      <c r="U28691" t="s">
        <v>140</v>
      </c>
    </row>
    <row r="28692" spans="1:21" x14ac:dyDescent="0.35">
      <c r="A28692" t="s">
        <v>19</v>
      </c>
      <c r="B28692" t="s">
        <v>1126</v>
      </c>
      <c r="C28692">
        <v>96</v>
      </c>
      <c r="D28692" t="s">
        <v>698</v>
      </c>
      <c r="E28692" t="s">
        <v>140</v>
      </c>
      <c r="F28692" t="s">
        <v>140</v>
      </c>
      <c r="G28692" t="s">
        <v>1013</v>
      </c>
      <c r="H28692" t="s">
        <v>140</v>
      </c>
      <c r="I28692" t="s">
        <v>1017</v>
      </c>
      <c r="J28692" t="s">
        <v>1009</v>
      </c>
      <c r="K28692" t="s">
        <v>1054</v>
      </c>
      <c r="L28692" t="s">
        <v>140</v>
      </c>
      <c r="M28692" t="s">
        <v>140</v>
      </c>
      <c r="N28692" t="s">
        <v>140</v>
      </c>
      <c r="O28692" t="s">
        <v>1012</v>
      </c>
      <c r="P28692" t="s">
        <v>1012</v>
      </c>
      <c r="Q28692" t="s">
        <v>140</v>
      </c>
      <c r="R28692" t="s">
        <v>140</v>
      </c>
      <c r="S28692" t="s">
        <v>1052</v>
      </c>
      <c r="T28692" t="s">
        <v>47</v>
      </c>
      <c r="U28692" t="s">
        <v>140</v>
      </c>
    </row>
    <row r="28693" spans="1:21" x14ac:dyDescent="0.35">
      <c r="A28693" t="s">
        <v>19</v>
      </c>
      <c r="B28693" t="s">
        <v>1127</v>
      </c>
      <c r="C28693">
        <v>97</v>
      </c>
      <c r="D28693" t="s">
        <v>208</v>
      </c>
      <c r="E28693" t="s">
        <v>1003</v>
      </c>
      <c r="F28693" t="s">
        <v>1003</v>
      </c>
      <c r="G28693" t="s">
        <v>1066</v>
      </c>
      <c r="H28693" t="s">
        <v>140</v>
      </c>
      <c r="I28693" t="s">
        <v>140</v>
      </c>
      <c r="J28693" t="s">
        <v>1017</v>
      </c>
      <c r="K28693" t="s">
        <v>1017</v>
      </c>
      <c r="L28693" t="s">
        <v>140</v>
      </c>
      <c r="M28693" t="s">
        <v>1017</v>
      </c>
      <c r="N28693" t="s">
        <v>140</v>
      </c>
      <c r="O28693" t="s">
        <v>664</v>
      </c>
      <c r="P28693" t="s">
        <v>1057</v>
      </c>
      <c r="Q28693" t="s">
        <v>140</v>
      </c>
      <c r="R28693" t="s">
        <v>140</v>
      </c>
      <c r="S28693" t="s">
        <v>1053</v>
      </c>
      <c r="T28693" t="s">
        <v>489</v>
      </c>
      <c r="U28693" t="s">
        <v>140</v>
      </c>
    </row>
    <row r="28694" spans="1:21" x14ac:dyDescent="0.35">
      <c r="A28694" t="s">
        <v>19</v>
      </c>
      <c r="B28694" t="s">
        <v>339</v>
      </c>
      <c r="C28694">
        <v>11</v>
      </c>
      <c r="D28694" t="s">
        <v>587</v>
      </c>
      <c r="E28694" t="s">
        <v>140</v>
      </c>
      <c r="F28694" t="s">
        <v>140</v>
      </c>
      <c r="G28694" t="s">
        <v>140</v>
      </c>
      <c r="H28694" t="s">
        <v>140</v>
      </c>
      <c r="I28694" t="s">
        <v>140</v>
      </c>
      <c r="J28694" t="s">
        <v>140</v>
      </c>
      <c r="K28694" t="s">
        <v>140</v>
      </c>
      <c r="L28694" t="s">
        <v>140</v>
      </c>
      <c r="M28694" t="s">
        <v>140</v>
      </c>
      <c r="N28694" t="s">
        <v>140</v>
      </c>
      <c r="O28694" t="s">
        <v>140</v>
      </c>
      <c r="P28694" t="s">
        <v>140</v>
      </c>
      <c r="Q28694" t="s">
        <v>140</v>
      </c>
      <c r="R28694" t="s">
        <v>140</v>
      </c>
      <c r="S28694" t="s">
        <v>140</v>
      </c>
      <c r="T28694" t="s">
        <v>340</v>
      </c>
      <c r="U28694" t="s">
        <v>140</v>
      </c>
    </row>
    <row r="28695" spans="1:21" x14ac:dyDescent="0.35">
      <c r="A28695" t="s">
        <v>20</v>
      </c>
      <c r="B28695" t="s">
        <v>1126</v>
      </c>
      <c r="C28695">
        <v>87</v>
      </c>
      <c r="D28695" t="s">
        <v>609</v>
      </c>
      <c r="E28695" t="s">
        <v>140</v>
      </c>
      <c r="F28695" t="s">
        <v>140</v>
      </c>
      <c r="G28695" t="s">
        <v>140</v>
      </c>
      <c r="H28695" t="s">
        <v>140</v>
      </c>
      <c r="I28695" t="s">
        <v>1060</v>
      </c>
      <c r="J28695" t="s">
        <v>949</v>
      </c>
      <c r="K28695" t="s">
        <v>140</v>
      </c>
      <c r="L28695" t="s">
        <v>140</v>
      </c>
      <c r="M28695" t="s">
        <v>140</v>
      </c>
      <c r="N28695" t="s">
        <v>140</v>
      </c>
      <c r="O28695" t="s">
        <v>140</v>
      </c>
      <c r="P28695" t="s">
        <v>140</v>
      </c>
      <c r="Q28695" t="s">
        <v>140</v>
      </c>
      <c r="R28695" t="s">
        <v>140</v>
      </c>
      <c r="S28695" t="s">
        <v>1066</v>
      </c>
      <c r="T28695" t="s">
        <v>418</v>
      </c>
      <c r="U28695" t="s">
        <v>140</v>
      </c>
    </row>
    <row r="28696" spans="1:21" x14ac:dyDescent="0.35">
      <c r="A28696" t="s">
        <v>20</v>
      </c>
      <c r="B28696" t="s">
        <v>1127</v>
      </c>
      <c r="C28696">
        <v>115</v>
      </c>
      <c r="D28696" t="s">
        <v>887</v>
      </c>
      <c r="E28696" t="s">
        <v>1016</v>
      </c>
      <c r="F28696" t="s">
        <v>140</v>
      </c>
      <c r="G28696" t="s">
        <v>1043</v>
      </c>
      <c r="H28696" t="s">
        <v>140</v>
      </c>
      <c r="I28696" t="s">
        <v>1012</v>
      </c>
      <c r="J28696" t="s">
        <v>1054</v>
      </c>
      <c r="K28696" t="s">
        <v>140</v>
      </c>
      <c r="L28696" t="s">
        <v>140</v>
      </c>
      <c r="M28696" t="s">
        <v>140</v>
      </c>
      <c r="N28696" t="s">
        <v>140</v>
      </c>
      <c r="O28696" t="s">
        <v>1016</v>
      </c>
      <c r="P28696" t="s">
        <v>775</v>
      </c>
      <c r="Q28696" t="s">
        <v>140</v>
      </c>
      <c r="R28696" t="s">
        <v>140</v>
      </c>
      <c r="S28696" t="s">
        <v>1052</v>
      </c>
      <c r="T28696" t="s">
        <v>755</v>
      </c>
      <c r="U28696" t="s">
        <v>140</v>
      </c>
    </row>
    <row r="28697" spans="1:21" x14ac:dyDescent="0.35">
      <c r="A28697" t="s">
        <v>20</v>
      </c>
      <c r="B28697" t="s">
        <v>339</v>
      </c>
      <c r="C28697">
        <v>4</v>
      </c>
      <c r="D28697" t="s">
        <v>177</v>
      </c>
      <c r="E28697" t="s">
        <v>140</v>
      </c>
      <c r="F28697" t="s">
        <v>140</v>
      </c>
      <c r="G28697" t="s">
        <v>140</v>
      </c>
      <c r="H28697" t="s">
        <v>140</v>
      </c>
      <c r="I28697" t="s">
        <v>140</v>
      </c>
      <c r="J28697" t="s">
        <v>140</v>
      </c>
      <c r="K28697" t="s">
        <v>140</v>
      </c>
      <c r="L28697" t="s">
        <v>140</v>
      </c>
      <c r="M28697" t="s">
        <v>140</v>
      </c>
      <c r="N28697" t="s">
        <v>140</v>
      </c>
      <c r="O28697" t="s">
        <v>140</v>
      </c>
      <c r="P28697" t="s">
        <v>140</v>
      </c>
      <c r="Q28697" t="s">
        <v>140</v>
      </c>
      <c r="R28697" t="s">
        <v>140</v>
      </c>
      <c r="S28697" t="s">
        <v>140</v>
      </c>
      <c r="T28697" t="s">
        <v>140</v>
      </c>
      <c r="U28697" t="s">
        <v>140</v>
      </c>
    </row>
    <row r="28698" spans="1:21" x14ac:dyDescent="0.35">
      <c r="A28698" t="s">
        <v>21</v>
      </c>
      <c r="B28698" t="s">
        <v>1126</v>
      </c>
      <c r="C28698">
        <v>58</v>
      </c>
      <c r="D28698" t="s">
        <v>366</v>
      </c>
      <c r="E28698" t="s">
        <v>140</v>
      </c>
      <c r="F28698" t="s">
        <v>1098</v>
      </c>
      <c r="G28698" t="s">
        <v>643</v>
      </c>
      <c r="H28698" t="s">
        <v>140</v>
      </c>
      <c r="I28698" t="s">
        <v>1004</v>
      </c>
      <c r="J28698" t="s">
        <v>1004</v>
      </c>
      <c r="K28698" t="s">
        <v>1098</v>
      </c>
      <c r="L28698" t="s">
        <v>140</v>
      </c>
      <c r="M28698" t="s">
        <v>140</v>
      </c>
      <c r="N28698" t="s">
        <v>140</v>
      </c>
      <c r="O28698" t="s">
        <v>1098</v>
      </c>
      <c r="P28698" t="s">
        <v>733</v>
      </c>
      <c r="Q28698" t="s">
        <v>140</v>
      </c>
      <c r="R28698" t="s">
        <v>140</v>
      </c>
      <c r="S28698" t="s">
        <v>147</v>
      </c>
      <c r="T28698" t="s">
        <v>61</v>
      </c>
      <c r="U28698" t="s">
        <v>1098</v>
      </c>
    </row>
    <row r="28699" spans="1:21" x14ac:dyDescent="0.35">
      <c r="A28699" t="s">
        <v>21</v>
      </c>
      <c r="B28699" t="s">
        <v>1127</v>
      </c>
      <c r="C28699">
        <v>143</v>
      </c>
      <c r="D28699" t="s">
        <v>541</v>
      </c>
      <c r="E28699" t="s">
        <v>1014</v>
      </c>
      <c r="F28699" t="s">
        <v>140</v>
      </c>
      <c r="G28699" t="s">
        <v>517</v>
      </c>
      <c r="H28699" t="s">
        <v>1017</v>
      </c>
      <c r="I28699" t="s">
        <v>458</v>
      </c>
      <c r="J28699" t="s">
        <v>1067</v>
      </c>
      <c r="K28699" t="s">
        <v>458</v>
      </c>
      <c r="L28699" t="s">
        <v>1017</v>
      </c>
      <c r="M28699" t="s">
        <v>1017</v>
      </c>
      <c r="N28699" t="s">
        <v>1073</v>
      </c>
      <c r="O28699" t="s">
        <v>1067</v>
      </c>
      <c r="P28699" t="s">
        <v>99</v>
      </c>
      <c r="Q28699" t="s">
        <v>140</v>
      </c>
      <c r="R28699" t="s">
        <v>1014</v>
      </c>
      <c r="S28699" t="s">
        <v>99</v>
      </c>
      <c r="T28699" t="s">
        <v>773</v>
      </c>
      <c r="U28699" t="s">
        <v>140</v>
      </c>
    </row>
    <row r="28700" spans="1:21" x14ac:dyDescent="0.35">
      <c r="A28700" t="s">
        <v>21</v>
      </c>
      <c r="B28700" t="s">
        <v>339</v>
      </c>
      <c r="C28700">
        <v>8</v>
      </c>
      <c r="D28700" t="s">
        <v>377</v>
      </c>
      <c r="E28700" t="s">
        <v>140</v>
      </c>
      <c r="F28700" t="s">
        <v>140</v>
      </c>
      <c r="G28700" t="s">
        <v>592</v>
      </c>
      <c r="H28700" t="s">
        <v>140</v>
      </c>
      <c r="I28700" t="s">
        <v>140</v>
      </c>
      <c r="J28700" t="s">
        <v>140</v>
      </c>
      <c r="K28700" t="s">
        <v>140</v>
      </c>
      <c r="L28700" t="s">
        <v>140</v>
      </c>
      <c r="M28700" t="s">
        <v>140</v>
      </c>
      <c r="N28700" t="s">
        <v>140</v>
      </c>
      <c r="O28700" t="s">
        <v>140</v>
      </c>
      <c r="P28700" t="s">
        <v>140</v>
      </c>
      <c r="Q28700" t="s">
        <v>140</v>
      </c>
      <c r="R28700" t="s">
        <v>140</v>
      </c>
      <c r="S28700" t="s">
        <v>140</v>
      </c>
      <c r="T28700" t="s">
        <v>467</v>
      </c>
      <c r="U28700" t="s">
        <v>140</v>
      </c>
    </row>
    <row r="28701" spans="1:21" x14ac:dyDescent="0.35">
      <c r="A28701" t="s">
        <v>22</v>
      </c>
      <c r="B28701" t="s">
        <v>1126</v>
      </c>
      <c r="C28701">
        <v>87</v>
      </c>
      <c r="D28701" t="s">
        <v>52</v>
      </c>
      <c r="E28701" t="s">
        <v>1013</v>
      </c>
      <c r="F28701" t="s">
        <v>1013</v>
      </c>
      <c r="G28701" t="s">
        <v>140</v>
      </c>
      <c r="H28701" t="s">
        <v>140</v>
      </c>
      <c r="I28701" t="s">
        <v>1013</v>
      </c>
      <c r="J28701" t="s">
        <v>140</v>
      </c>
      <c r="K28701" t="s">
        <v>140</v>
      </c>
      <c r="L28701" t="s">
        <v>140</v>
      </c>
      <c r="M28701" t="s">
        <v>140</v>
      </c>
      <c r="N28701" t="s">
        <v>140</v>
      </c>
      <c r="O28701" t="s">
        <v>140</v>
      </c>
      <c r="P28701" t="s">
        <v>140</v>
      </c>
      <c r="Q28701" t="s">
        <v>140</v>
      </c>
      <c r="R28701" t="s">
        <v>140</v>
      </c>
      <c r="S28701" t="s">
        <v>1050</v>
      </c>
      <c r="T28701" t="s">
        <v>880</v>
      </c>
      <c r="U28701" t="s">
        <v>140</v>
      </c>
    </row>
    <row r="28702" spans="1:21" x14ac:dyDescent="0.35">
      <c r="A28702" t="s">
        <v>22</v>
      </c>
      <c r="B28702" t="s">
        <v>1127</v>
      </c>
      <c r="C28702">
        <v>111</v>
      </c>
      <c r="D28702" t="s">
        <v>589</v>
      </c>
      <c r="E28702" t="s">
        <v>1013</v>
      </c>
      <c r="F28702" t="s">
        <v>1013</v>
      </c>
      <c r="G28702" t="s">
        <v>140</v>
      </c>
      <c r="H28702" t="s">
        <v>140</v>
      </c>
      <c r="I28702" t="s">
        <v>140</v>
      </c>
      <c r="J28702" t="s">
        <v>140</v>
      </c>
      <c r="K28702" t="s">
        <v>140</v>
      </c>
      <c r="L28702" t="s">
        <v>140</v>
      </c>
      <c r="M28702" t="s">
        <v>140</v>
      </c>
      <c r="N28702" t="s">
        <v>140</v>
      </c>
      <c r="O28702" t="s">
        <v>140</v>
      </c>
      <c r="P28702" t="s">
        <v>140</v>
      </c>
      <c r="Q28702" t="s">
        <v>140</v>
      </c>
      <c r="R28702" t="s">
        <v>140</v>
      </c>
      <c r="S28702" t="s">
        <v>1053</v>
      </c>
      <c r="T28702" t="s">
        <v>959</v>
      </c>
      <c r="U28702" t="s">
        <v>1016</v>
      </c>
    </row>
    <row r="28703" spans="1:21" x14ac:dyDescent="0.35">
      <c r="A28703" t="s">
        <v>22</v>
      </c>
      <c r="B28703" t="s">
        <v>339</v>
      </c>
      <c r="C28703">
        <v>11</v>
      </c>
      <c r="D28703" t="s">
        <v>978</v>
      </c>
      <c r="E28703" t="s">
        <v>140</v>
      </c>
      <c r="F28703" t="s">
        <v>140</v>
      </c>
      <c r="G28703" t="s">
        <v>140</v>
      </c>
      <c r="H28703" t="s">
        <v>140</v>
      </c>
      <c r="I28703" t="s">
        <v>140</v>
      </c>
      <c r="J28703" t="s">
        <v>140</v>
      </c>
      <c r="K28703" t="s">
        <v>140</v>
      </c>
      <c r="L28703" t="s">
        <v>140</v>
      </c>
      <c r="M28703" t="s">
        <v>140</v>
      </c>
      <c r="N28703" t="s">
        <v>140</v>
      </c>
      <c r="O28703" t="s">
        <v>140</v>
      </c>
      <c r="P28703" t="s">
        <v>140</v>
      </c>
      <c r="Q28703" t="s">
        <v>140</v>
      </c>
      <c r="R28703" t="s">
        <v>140</v>
      </c>
      <c r="S28703" t="s">
        <v>140</v>
      </c>
      <c r="T28703" t="s">
        <v>979</v>
      </c>
      <c r="U28703" t="s">
        <v>140</v>
      </c>
    </row>
    <row r="28704" spans="1:21" x14ac:dyDescent="0.35">
      <c r="A28704" t="s">
        <v>23</v>
      </c>
      <c r="B28704" t="s">
        <v>1126</v>
      </c>
      <c r="C28704">
        <v>98</v>
      </c>
      <c r="D28704" t="s">
        <v>636</v>
      </c>
      <c r="E28704" t="s">
        <v>949</v>
      </c>
      <c r="F28704" t="s">
        <v>949</v>
      </c>
      <c r="G28704" t="s">
        <v>716</v>
      </c>
      <c r="H28704" t="s">
        <v>140</v>
      </c>
      <c r="I28704" t="s">
        <v>1058</v>
      </c>
      <c r="J28704" t="s">
        <v>140</v>
      </c>
      <c r="K28704" t="s">
        <v>140</v>
      </c>
      <c r="L28704" t="s">
        <v>140</v>
      </c>
      <c r="M28704" t="s">
        <v>1013</v>
      </c>
      <c r="N28704" t="s">
        <v>140</v>
      </c>
      <c r="O28704" t="s">
        <v>1046</v>
      </c>
      <c r="P28704" t="s">
        <v>1048</v>
      </c>
      <c r="Q28704" t="s">
        <v>140</v>
      </c>
      <c r="R28704" t="s">
        <v>140</v>
      </c>
      <c r="S28704" t="s">
        <v>527</v>
      </c>
      <c r="T28704" t="s">
        <v>65</v>
      </c>
      <c r="U28704" t="s">
        <v>140</v>
      </c>
    </row>
    <row r="28705" spans="1:21" x14ac:dyDescent="0.35">
      <c r="A28705" t="s">
        <v>23</v>
      </c>
      <c r="B28705" t="s">
        <v>1127</v>
      </c>
      <c r="C28705">
        <v>94</v>
      </c>
      <c r="D28705" t="s">
        <v>819</v>
      </c>
      <c r="E28705" t="s">
        <v>140</v>
      </c>
      <c r="F28705" t="s">
        <v>140</v>
      </c>
      <c r="G28705" t="s">
        <v>977</v>
      </c>
      <c r="H28705" t="s">
        <v>140</v>
      </c>
      <c r="I28705" t="s">
        <v>1011</v>
      </c>
      <c r="J28705" t="s">
        <v>140</v>
      </c>
      <c r="K28705" t="s">
        <v>140</v>
      </c>
      <c r="L28705" t="s">
        <v>140</v>
      </c>
      <c r="M28705" t="s">
        <v>140</v>
      </c>
      <c r="N28705" t="s">
        <v>140</v>
      </c>
      <c r="O28705" t="s">
        <v>660</v>
      </c>
      <c r="P28705" t="s">
        <v>977</v>
      </c>
      <c r="Q28705" t="s">
        <v>140</v>
      </c>
      <c r="R28705" t="s">
        <v>140</v>
      </c>
      <c r="S28705" t="s">
        <v>87</v>
      </c>
      <c r="T28705" t="s">
        <v>959</v>
      </c>
      <c r="U28705" t="s">
        <v>140</v>
      </c>
    </row>
    <row r="28706" spans="1:21" x14ac:dyDescent="0.35">
      <c r="A28706" t="s">
        <v>23</v>
      </c>
      <c r="B28706" t="s">
        <v>339</v>
      </c>
      <c r="C28706">
        <v>12</v>
      </c>
      <c r="D28706" t="s">
        <v>540</v>
      </c>
      <c r="E28706" t="s">
        <v>140</v>
      </c>
      <c r="F28706" t="s">
        <v>140</v>
      </c>
      <c r="G28706" t="s">
        <v>785</v>
      </c>
      <c r="H28706" t="s">
        <v>140</v>
      </c>
      <c r="I28706" t="s">
        <v>140</v>
      </c>
      <c r="J28706" t="s">
        <v>140</v>
      </c>
      <c r="K28706" t="s">
        <v>140</v>
      </c>
      <c r="L28706" t="s">
        <v>140</v>
      </c>
      <c r="M28706" t="s">
        <v>140</v>
      </c>
      <c r="N28706" t="s">
        <v>140</v>
      </c>
      <c r="O28706" t="s">
        <v>140</v>
      </c>
      <c r="P28706" t="s">
        <v>785</v>
      </c>
      <c r="Q28706" t="s">
        <v>140</v>
      </c>
      <c r="R28706" t="s">
        <v>140</v>
      </c>
      <c r="S28706" t="s">
        <v>1154</v>
      </c>
      <c r="T28706" t="s">
        <v>412</v>
      </c>
      <c r="U28706" t="s">
        <v>140</v>
      </c>
    </row>
    <row r="28707" spans="1:21" x14ac:dyDescent="0.35">
      <c r="A28707" t="s">
        <v>24</v>
      </c>
      <c r="B28707" t="s">
        <v>1126</v>
      </c>
      <c r="C28707">
        <v>85</v>
      </c>
      <c r="D28707" t="s">
        <v>1162</v>
      </c>
      <c r="E28707" t="s">
        <v>140</v>
      </c>
      <c r="F28707" t="s">
        <v>140</v>
      </c>
      <c r="G28707" t="s">
        <v>1017</v>
      </c>
      <c r="H28707" t="s">
        <v>140</v>
      </c>
      <c r="I28707" t="s">
        <v>1017</v>
      </c>
      <c r="J28707" t="s">
        <v>1017</v>
      </c>
      <c r="K28707" t="s">
        <v>1017</v>
      </c>
      <c r="L28707" t="s">
        <v>1021</v>
      </c>
      <c r="M28707" t="s">
        <v>140</v>
      </c>
      <c r="N28707" t="s">
        <v>140</v>
      </c>
      <c r="O28707" t="s">
        <v>140</v>
      </c>
      <c r="P28707" t="s">
        <v>140</v>
      </c>
      <c r="Q28707" t="s">
        <v>140</v>
      </c>
      <c r="R28707" t="s">
        <v>140</v>
      </c>
      <c r="S28707" t="s">
        <v>954</v>
      </c>
      <c r="T28707" t="s">
        <v>755</v>
      </c>
      <c r="U28707" t="s">
        <v>140</v>
      </c>
    </row>
    <row r="28708" spans="1:21" x14ac:dyDescent="0.35">
      <c r="A28708" t="s">
        <v>24</v>
      </c>
      <c r="B28708" t="s">
        <v>1127</v>
      </c>
      <c r="C28708">
        <v>116</v>
      </c>
      <c r="D28708" t="s">
        <v>619</v>
      </c>
      <c r="E28708" t="s">
        <v>1055</v>
      </c>
      <c r="F28708" t="s">
        <v>1063</v>
      </c>
      <c r="G28708" t="s">
        <v>1063</v>
      </c>
      <c r="H28708" t="s">
        <v>140</v>
      </c>
      <c r="I28708" t="s">
        <v>775</v>
      </c>
      <c r="J28708" t="s">
        <v>1007</v>
      </c>
      <c r="K28708" t="s">
        <v>1063</v>
      </c>
      <c r="L28708" t="s">
        <v>1063</v>
      </c>
      <c r="M28708" t="s">
        <v>140</v>
      </c>
      <c r="N28708" t="s">
        <v>140</v>
      </c>
      <c r="O28708" t="s">
        <v>1066</v>
      </c>
      <c r="P28708" t="s">
        <v>1066</v>
      </c>
      <c r="Q28708" t="s">
        <v>140</v>
      </c>
      <c r="R28708" t="s">
        <v>140</v>
      </c>
      <c r="S28708" t="s">
        <v>1018</v>
      </c>
      <c r="T28708" t="s">
        <v>659</v>
      </c>
      <c r="U28708" t="s">
        <v>1063</v>
      </c>
    </row>
    <row r="28709" spans="1:21" x14ac:dyDescent="0.35">
      <c r="A28709" t="s">
        <v>24</v>
      </c>
      <c r="B28709" t="s">
        <v>339</v>
      </c>
      <c r="C28709">
        <v>4</v>
      </c>
      <c r="D28709" t="s">
        <v>384</v>
      </c>
      <c r="E28709" t="s">
        <v>140</v>
      </c>
      <c r="F28709" t="s">
        <v>140</v>
      </c>
      <c r="G28709" t="s">
        <v>140</v>
      </c>
      <c r="H28709" t="s">
        <v>140</v>
      </c>
      <c r="I28709" t="s">
        <v>140</v>
      </c>
      <c r="J28709" t="s">
        <v>140</v>
      </c>
      <c r="K28709" t="s">
        <v>140</v>
      </c>
      <c r="L28709" t="s">
        <v>140</v>
      </c>
      <c r="M28709" t="s">
        <v>140</v>
      </c>
      <c r="N28709" t="s">
        <v>140</v>
      </c>
      <c r="O28709" t="s">
        <v>140</v>
      </c>
      <c r="P28709" t="s">
        <v>140</v>
      </c>
      <c r="Q28709" t="s">
        <v>140</v>
      </c>
      <c r="R28709" t="s">
        <v>140</v>
      </c>
      <c r="S28709" t="s">
        <v>385</v>
      </c>
      <c r="T28709" t="s">
        <v>140</v>
      </c>
      <c r="U28709" t="s">
        <v>140</v>
      </c>
    </row>
    <row r="28710" spans="1:21" x14ac:dyDescent="0.35">
      <c r="A28710" t="s">
        <v>25</v>
      </c>
      <c r="B28710" t="s">
        <v>1126</v>
      </c>
      <c r="C28710">
        <v>85</v>
      </c>
      <c r="D28710" t="s">
        <v>1081</v>
      </c>
      <c r="E28710" t="s">
        <v>1013</v>
      </c>
      <c r="F28710" t="s">
        <v>140</v>
      </c>
      <c r="G28710" t="s">
        <v>140</v>
      </c>
      <c r="H28710" t="s">
        <v>140</v>
      </c>
      <c r="I28710" t="s">
        <v>140</v>
      </c>
      <c r="J28710" t="s">
        <v>140</v>
      </c>
      <c r="K28710" t="s">
        <v>140</v>
      </c>
      <c r="L28710" t="s">
        <v>140</v>
      </c>
      <c r="M28710" t="s">
        <v>140</v>
      </c>
      <c r="N28710" t="s">
        <v>140</v>
      </c>
      <c r="O28710" t="s">
        <v>140</v>
      </c>
      <c r="P28710" t="s">
        <v>140</v>
      </c>
      <c r="Q28710" t="s">
        <v>140</v>
      </c>
      <c r="R28710" t="s">
        <v>140</v>
      </c>
      <c r="S28710" t="s">
        <v>140</v>
      </c>
      <c r="T28710" t="s">
        <v>668</v>
      </c>
      <c r="U28710" t="s">
        <v>140</v>
      </c>
    </row>
    <row r="28711" spans="1:21" x14ac:dyDescent="0.35">
      <c r="A28711" t="s">
        <v>25</v>
      </c>
      <c r="B28711" t="s">
        <v>1127</v>
      </c>
      <c r="C28711">
        <v>111</v>
      </c>
      <c r="D28711" t="s">
        <v>976</v>
      </c>
      <c r="E28711" t="s">
        <v>775</v>
      </c>
      <c r="F28711" t="s">
        <v>1016</v>
      </c>
      <c r="G28711" t="s">
        <v>140</v>
      </c>
      <c r="H28711" t="s">
        <v>140</v>
      </c>
      <c r="I28711" t="s">
        <v>140</v>
      </c>
      <c r="J28711" t="s">
        <v>1004</v>
      </c>
      <c r="K28711" t="s">
        <v>1098</v>
      </c>
      <c r="L28711" t="s">
        <v>140</v>
      </c>
      <c r="M28711" t="s">
        <v>140</v>
      </c>
      <c r="N28711" t="s">
        <v>140</v>
      </c>
      <c r="O28711" t="s">
        <v>140</v>
      </c>
      <c r="P28711" t="s">
        <v>140</v>
      </c>
      <c r="Q28711" t="s">
        <v>140</v>
      </c>
      <c r="R28711" t="s">
        <v>140</v>
      </c>
      <c r="S28711" t="s">
        <v>1066</v>
      </c>
      <c r="T28711" t="s">
        <v>490</v>
      </c>
      <c r="U28711" t="s">
        <v>140</v>
      </c>
    </row>
    <row r="28712" spans="1:21" x14ac:dyDescent="0.35">
      <c r="A28712" t="s">
        <v>25</v>
      </c>
      <c r="B28712" t="s">
        <v>339</v>
      </c>
      <c r="C28712">
        <v>8</v>
      </c>
      <c r="D28712" t="s">
        <v>946</v>
      </c>
      <c r="E28712" t="s">
        <v>140</v>
      </c>
      <c r="F28712" t="s">
        <v>140</v>
      </c>
      <c r="G28712" t="s">
        <v>140</v>
      </c>
      <c r="H28712" t="s">
        <v>140</v>
      </c>
      <c r="I28712" t="s">
        <v>140</v>
      </c>
      <c r="J28712" t="s">
        <v>140</v>
      </c>
      <c r="K28712" t="s">
        <v>140</v>
      </c>
      <c r="L28712" t="s">
        <v>140</v>
      </c>
      <c r="M28712" t="s">
        <v>140</v>
      </c>
      <c r="N28712" t="s">
        <v>140</v>
      </c>
      <c r="O28712" t="s">
        <v>140</v>
      </c>
      <c r="P28712" t="s">
        <v>140</v>
      </c>
      <c r="Q28712" t="s">
        <v>140</v>
      </c>
      <c r="R28712" t="s">
        <v>140</v>
      </c>
      <c r="S28712" t="s">
        <v>140</v>
      </c>
      <c r="T28712" t="s">
        <v>947</v>
      </c>
      <c r="U28712" t="s">
        <v>140</v>
      </c>
    </row>
    <row r="28713" spans="1:21" x14ac:dyDescent="0.35">
      <c r="A28713" t="s">
        <v>26</v>
      </c>
      <c r="B28713" t="s">
        <v>1126</v>
      </c>
      <c r="C28713">
        <v>92</v>
      </c>
      <c r="D28713" t="s">
        <v>589</v>
      </c>
      <c r="E28713" t="s">
        <v>1009</v>
      </c>
      <c r="F28713" t="s">
        <v>140</v>
      </c>
      <c r="G28713" t="s">
        <v>1048</v>
      </c>
      <c r="H28713" t="s">
        <v>140</v>
      </c>
      <c r="I28713" t="s">
        <v>140</v>
      </c>
      <c r="J28713" t="s">
        <v>140</v>
      </c>
      <c r="K28713" t="s">
        <v>140</v>
      </c>
      <c r="L28713" t="s">
        <v>140</v>
      </c>
      <c r="M28713" t="s">
        <v>140</v>
      </c>
      <c r="N28713" t="s">
        <v>140</v>
      </c>
      <c r="O28713" t="s">
        <v>1064</v>
      </c>
      <c r="P28713" t="s">
        <v>1064</v>
      </c>
      <c r="Q28713" t="s">
        <v>140</v>
      </c>
      <c r="R28713" t="s">
        <v>140</v>
      </c>
      <c r="S28713" t="s">
        <v>716</v>
      </c>
      <c r="T28713" t="s">
        <v>871</v>
      </c>
      <c r="U28713" t="s">
        <v>140</v>
      </c>
    </row>
    <row r="28714" spans="1:21" x14ac:dyDescent="0.35">
      <c r="A28714" t="s">
        <v>26</v>
      </c>
      <c r="B28714" t="s">
        <v>1127</v>
      </c>
      <c r="C28714">
        <v>100</v>
      </c>
      <c r="D28714" t="s">
        <v>909</v>
      </c>
      <c r="E28714" t="s">
        <v>1019</v>
      </c>
      <c r="F28714" t="s">
        <v>140</v>
      </c>
      <c r="G28714" t="s">
        <v>939</v>
      </c>
      <c r="H28714" t="s">
        <v>140</v>
      </c>
      <c r="I28714" t="s">
        <v>1048</v>
      </c>
      <c r="J28714" t="s">
        <v>1014</v>
      </c>
      <c r="K28714" t="s">
        <v>1014</v>
      </c>
      <c r="L28714" t="s">
        <v>949</v>
      </c>
      <c r="M28714" t="s">
        <v>1019</v>
      </c>
      <c r="N28714" t="s">
        <v>140</v>
      </c>
      <c r="O28714" t="s">
        <v>140</v>
      </c>
      <c r="P28714" t="s">
        <v>140</v>
      </c>
      <c r="Q28714" t="s">
        <v>140</v>
      </c>
      <c r="R28714" t="s">
        <v>140</v>
      </c>
      <c r="S28714" t="s">
        <v>971</v>
      </c>
      <c r="T28714" t="s">
        <v>45</v>
      </c>
      <c r="U28714" t="s">
        <v>140</v>
      </c>
    </row>
    <row r="28715" spans="1:21" x14ac:dyDescent="0.35">
      <c r="A28715" t="s">
        <v>26</v>
      </c>
      <c r="B28715" t="s">
        <v>339</v>
      </c>
      <c r="C28715">
        <v>10</v>
      </c>
      <c r="D28715" t="s">
        <v>1015</v>
      </c>
      <c r="E28715" t="s">
        <v>140</v>
      </c>
      <c r="F28715" t="s">
        <v>140</v>
      </c>
      <c r="G28715" t="s">
        <v>140</v>
      </c>
      <c r="H28715" t="s">
        <v>140</v>
      </c>
      <c r="I28715" t="s">
        <v>140</v>
      </c>
      <c r="J28715" t="s">
        <v>140</v>
      </c>
      <c r="K28715" t="s">
        <v>140</v>
      </c>
      <c r="L28715" t="s">
        <v>140</v>
      </c>
      <c r="M28715" t="s">
        <v>140</v>
      </c>
      <c r="N28715" t="s">
        <v>140</v>
      </c>
      <c r="O28715" t="s">
        <v>140</v>
      </c>
      <c r="P28715" t="s">
        <v>140</v>
      </c>
      <c r="Q28715" t="s">
        <v>140</v>
      </c>
      <c r="R28715" t="s">
        <v>140</v>
      </c>
      <c r="S28715" t="s">
        <v>140</v>
      </c>
      <c r="T28715" t="s">
        <v>922</v>
      </c>
      <c r="U28715" t="s">
        <v>140</v>
      </c>
    </row>
    <row r="28716" spans="1:21" x14ac:dyDescent="0.35">
      <c r="A28716" t="s">
        <v>27</v>
      </c>
      <c r="B28716" t="s">
        <v>1126</v>
      </c>
      <c r="C28716">
        <v>77</v>
      </c>
      <c r="D28716" t="s">
        <v>719</v>
      </c>
      <c r="E28716" t="s">
        <v>140</v>
      </c>
      <c r="F28716" t="s">
        <v>140</v>
      </c>
      <c r="G28716" t="s">
        <v>140</v>
      </c>
      <c r="H28716" t="s">
        <v>140</v>
      </c>
      <c r="I28716" t="s">
        <v>140</v>
      </c>
      <c r="J28716" t="s">
        <v>1021</v>
      </c>
      <c r="K28716" t="s">
        <v>1021</v>
      </c>
      <c r="L28716" t="s">
        <v>140</v>
      </c>
      <c r="M28716" t="s">
        <v>140</v>
      </c>
      <c r="N28716" t="s">
        <v>140</v>
      </c>
      <c r="O28716" t="s">
        <v>140</v>
      </c>
      <c r="P28716" t="s">
        <v>140</v>
      </c>
      <c r="Q28716" t="s">
        <v>140</v>
      </c>
      <c r="R28716" t="s">
        <v>140</v>
      </c>
      <c r="S28716" t="s">
        <v>1043</v>
      </c>
      <c r="T28716" t="s">
        <v>643</v>
      </c>
      <c r="U28716" t="s">
        <v>140</v>
      </c>
    </row>
    <row r="28717" spans="1:21" x14ac:dyDescent="0.35">
      <c r="A28717" t="s">
        <v>27</v>
      </c>
      <c r="B28717" t="s">
        <v>1127</v>
      </c>
      <c r="C28717">
        <v>114</v>
      </c>
      <c r="D28717" t="s">
        <v>432</v>
      </c>
      <c r="E28717" t="s">
        <v>1013</v>
      </c>
      <c r="F28717" t="s">
        <v>1016</v>
      </c>
      <c r="G28717" t="s">
        <v>1050</v>
      </c>
      <c r="H28717" t="s">
        <v>140</v>
      </c>
      <c r="I28717" t="s">
        <v>1055</v>
      </c>
      <c r="J28717" t="s">
        <v>1045</v>
      </c>
      <c r="K28717" t="s">
        <v>1046</v>
      </c>
      <c r="L28717" t="s">
        <v>775</v>
      </c>
      <c r="M28717" t="s">
        <v>140</v>
      </c>
      <c r="N28717" t="s">
        <v>140</v>
      </c>
      <c r="O28717" t="s">
        <v>1060</v>
      </c>
      <c r="P28717" t="s">
        <v>1060</v>
      </c>
      <c r="Q28717" t="s">
        <v>140</v>
      </c>
      <c r="R28717" t="s">
        <v>140</v>
      </c>
      <c r="S28717" t="s">
        <v>1060</v>
      </c>
      <c r="T28717" t="s">
        <v>97</v>
      </c>
      <c r="U28717" t="s">
        <v>140</v>
      </c>
    </row>
    <row r="28718" spans="1:21" x14ac:dyDescent="0.35">
      <c r="A28718" t="s">
        <v>27</v>
      </c>
      <c r="B28718" t="s">
        <v>339</v>
      </c>
      <c r="C28718">
        <v>12</v>
      </c>
      <c r="D28718" t="s">
        <v>68</v>
      </c>
      <c r="E28718" t="s">
        <v>140</v>
      </c>
      <c r="F28718" t="s">
        <v>140</v>
      </c>
      <c r="G28718" t="s">
        <v>140</v>
      </c>
      <c r="H28718" t="s">
        <v>140</v>
      </c>
      <c r="I28718" t="s">
        <v>140</v>
      </c>
      <c r="J28718" t="s">
        <v>140</v>
      </c>
      <c r="K28718" t="s">
        <v>1064</v>
      </c>
      <c r="L28718" t="s">
        <v>140</v>
      </c>
      <c r="M28718" t="s">
        <v>140</v>
      </c>
      <c r="N28718" t="s">
        <v>140</v>
      </c>
      <c r="O28718" t="s">
        <v>140</v>
      </c>
      <c r="P28718" t="s">
        <v>1064</v>
      </c>
      <c r="Q28718" t="s">
        <v>140</v>
      </c>
      <c r="R28718" t="s">
        <v>140</v>
      </c>
      <c r="S28718" t="s">
        <v>1095</v>
      </c>
      <c r="T28718" t="s">
        <v>826</v>
      </c>
      <c r="U28718" t="s">
        <v>140</v>
      </c>
    </row>
    <row r="28719" spans="1:21" x14ac:dyDescent="0.35">
      <c r="A28719" t="s">
        <v>28</v>
      </c>
      <c r="B28719" t="s">
        <v>1126</v>
      </c>
      <c r="C28719">
        <v>72</v>
      </c>
      <c r="D28719" t="s">
        <v>367</v>
      </c>
      <c r="E28719" t="s">
        <v>1014</v>
      </c>
      <c r="F28719" t="s">
        <v>140</v>
      </c>
      <c r="G28719" t="s">
        <v>775</v>
      </c>
      <c r="H28719" t="s">
        <v>140</v>
      </c>
      <c r="I28719" t="s">
        <v>140</v>
      </c>
      <c r="J28719" t="s">
        <v>140</v>
      </c>
      <c r="K28719" t="s">
        <v>140</v>
      </c>
      <c r="L28719" t="s">
        <v>140</v>
      </c>
      <c r="M28719" t="s">
        <v>140</v>
      </c>
      <c r="N28719" t="s">
        <v>140</v>
      </c>
      <c r="O28719" t="s">
        <v>140</v>
      </c>
      <c r="P28719" t="s">
        <v>140</v>
      </c>
      <c r="Q28719" t="s">
        <v>140</v>
      </c>
      <c r="R28719" t="s">
        <v>140</v>
      </c>
      <c r="S28719" t="s">
        <v>1102</v>
      </c>
      <c r="T28719" t="s">
        <v>737</v>
      </c>
      <c r="U28719" t="s">
        <v>1060</v>
      </c>
    </row>
    <row r="28720" spans="1:21" x14ac:dyDescent="0.35">
      <c r="A28720" t="s">
        <v>28</v>
      </c>
      <c r="B28720" t="s">
        <v>1127</v>
      </c>
      <c r="C28720">
        <v>125</v>
      </c>
      <c r="D28720" t="s">
        <v>866</v>
      </c>
      <c r="E28720" t="s">
        <v>1016</v>
      </c>
      <c r="F28720" t="s">
        <v>1016</v>
      </c>
      <c r="G28720" t="s">
        <v>949</v>
      </c>
      <c r="H28720" t="s">
        <v>1019</v>
      </c>
      <c r="I28720" t="s">
        <v>1009</v>
      </c>
      <c r="J28720" t="s">
        <v>1019</v>
      </c>
      <c r="K28720" t="s">
        <v>939</v>
      </c>
      <c r="L28720" t="s">
        <v>140</v>
      </c>
      <c r="M28720" t="s">
        <v>140</v>
      </c>
      <c r="N28720" t="s">
        <v>1019</v>
      </c>
      <c r="O28720" t="s">
        <v>140</v>
      </c>
      <c r="P28720" t="s">
        <v>140</v>
      </c>
      <c r="Q28720" t="s">
        <v>140</v>
      </c>
      <c r="R28720" t="s">
        <v>140</v>
      </c>
      <c r="S28720" t="s">
        <v>1098</v>
      </c>
      <c r="T28720" t="s">
        <v>968</v>
      </c>
      <c r="U28720" t="s">
        <v>140</v>
      </c>
    </row>
    <row r="28721" spans="1:21" x14ac:dyDescent="0.35">
      <c r="A28721" t="s">
        <v>28</v>
      </c>
      <c r="B28721" t="s">
        <v>339</v>
      </c>
      <c r="C28721">
        <v>10</v>
      </c>
      <c r="D28721" t="s">
        <v>468</v>
      </c>
      <c r="E28721" t="s">
        <v>140</v>
      </c>
      <c r="F28721" t="s">
        <v>140</v>
      </c>
      <c r="G28721" t="s">
        <v>140</v>
      </c>
      <c r="H28721" t="s">
        <v>140</v>
      </c>
      <c r="I28721" t="s">
        <v>140</v>
      </c>
      <c r="J28721" t="s">
        <v>140</v>
      </c>
      <c r="K28721" t="s">
        <v>140</v>
      </c>
      <c r="L28721" t="s">
        <v>140</v>
      </c>
      <c r="M28721" t="s">
        <v>140</v>
      </c>
      <c r="N28721" t="s">
        <v>140</v>
      </c>
      <c r="O28721" t="s">
        <v>140</v>
      </c>
      <c r="P28721" t="s">
        <v>140</v>
      </c>
      <c r="Q28721" t="s">
        <v>140</v>
      </c>
      <c r="R28721" t="s">
        <v>140</v>
      </c>
      <c r="S28721" t="s">
        <v>140</v>
      </c>
      <c r="T28721" t="s">
        <v>467</v>
      </c>
      <c r="U28721" t="s">
        <v>140</v>
      </c>
    </row>
    <row r="28722" spans="1:21" x14ac:dyDescent="0.35">
      <c r="A28722" t="s">
        <v>29</v>
      </c>
      <c r="B28722" t="s">
        <v>1126</v>
      </c>
      <c r="C28722">
        <v>95</v>
      </c>
      <c r="D28722" t="s">
        <v>243</v>
      </c>
      <c r="E28722" t="s">
        <v>1063</v>
      </c>
      <c r="F28722" t="s">
        <v>1063</v>
      </c>
      <c r="G28722" t="s">
        <v>140</v>
      </c>
      <c r="H28722" t="s">
        <v>140</v>
      </c>
      <c r="I28722" t="s">
        <v>1060</v>
      </c>
      <c r="J28722" t="s">
        <v>1064</v>
      </c>
      <c r="K28722" t="s">
        <v>1064</v>
      </c>
      <c r="L28722" t="s">
        <v>140</v>
      </c>
      <c r="M28722" t="s">
        <v>1017</v>
      </c>
      <c r="N28722" t="s">
        <v>140</v>
      </c>
      <c r="O28722" t="s">
        <v>1017</v>
      </c>
      <c r="P28722" t="s">
        <v>140</v>
      </c>
      <c r="Q28722" t="s">
        <v>140</v>
      </c>
      <c r="R28722" t="s">
        <v>140</v>
      </c>
      <c r="S28722" t="s">
        <v>1018</v>
      </c>
      <c r="T28722" t="s">
        <v>867</v>
      </c>
      <c r="U28722" t="s">
        <v>140</v>
      </c>
    </row>
    <row r="28723" spans="1:21" x14ac:dyDescent="0.35">
      <c r="A28723" t="s">
        <v>29</v>
      </c>
      <c r="B28723" t="s">
        <v>1127</v>
      </c>
      <c r="C28723">
        <v>98</v>
      </c>
      <c r="D28723" t="s">
        <v>1084</v>
      </c>
      <c r="E28723" t="s">
        <v>1054</v>
      </c>
      <c r="F28723" t="s">
        <v>1054</v>
      </c>
      <c r="G28723" t="s">
        <v>140</v>
      </c>
      <c r="H28723" t="s">
        <v>140</v>
      </c>
      <c r="I28723" t="s">
        <v>140</v>
      </c>
      <c r="J28723" t="s">
        <v>140</v>
      </c>
      <c r="K28723" t="s">
        <v>140</v>
      </c>
      <c r="L28723" t="s">
        <v>140</v>
      </c>
      <c r="M28723" t="s">
        <v>140</v>
      </c>
      <c r="N28723" t="s">
        <v>140</v>
      </c>
      <c r="O28723" t="s">
        <v>140</v>
      </c>
      <c r="P28723" t="s">
        <v>140</v>
      </c>
      <c r="Q28723" t="s">
        <v>140</v>
      </c>
      <c r="R28723" t="s">
        <v>140</v>
      </c>
      <c r="S28723" t="s">
        <v>1012</v>
      </c>
      <c r="T28723" t="s">
        <v>293</v>
      </c>
      <c r="U28723" t="s">
        <v>140</v>
      </c>
    </row>
    <row r="28724" spans="1:21" x14ac:dyDescent="0.35">
      <c r="A28724" t="s">
        <v>29</v>
      </c>
      <c r="B28724" t="s">
        <v>339</v>
      </c>
      <c r="C28724">
        <v>10</v>
      </c>
      <c r="D28724" t="s">
        <v>324</v>
      </c>
      <c r="E28724" t="s">
        <v>140</v>
      </c>
      <c r="F28724" t="s">
        <v>140</v>
      </c>
      <c r="G28724" t="s">
        <v>140</v>
      </c>
      <c r="H28724" t="s">
        <v>140</v>
      </c>
      <c r="I28724" t="s">
        <v>140</v>
      </c>
      <c r="J28724" t="s">
        <v>140</v>
      </c>
      <c r="K28724" t="s">
        <v>140</v>
      </c>
      <c r="L28724" t="s">
        <v>140</v>
      </c>
      <c r="M28724" t="s">
        <v>140</v>
      </c>
      <c r="N28724" t="s">
        <v>140</v>
      </c>
      <c r="O28724" t="s">
        <v>140</v>
      </c>
      <c r="P28724" t="s">
        <v>140</v>
      </c>
      <c r="Q28724" t="s">
        <v>140</v>
      </c>
      <c r="R28724" t="s">
        <v>140</v>
      </c>
      <c r="S28724" t="s">
        <v>140</v>
      </c>
      <c r="T28724" t="s">
        <v>323</v>
      </c>
      <c r="U28724" t="s">
        <v>140</v>
      </c>
    </row>
    <row r="28725" spans="1:21" x14ac:dyDescent="0.35">
      <c r="A28725" t="s">
        <v>30</v>
      </c>
      <c r="B28725" t="s">
        <v>1126</v>
      </c>
      <c r="C28725">
        <v>76</v>
      </c>
      <c r="D28725" t="s">
        <v>1175</v>
      </c>
      <c r="E28725" t="s">
        <v>775</v>
      </c>
      <c r="F28725" t="s">
        <v>775</v>
      </c>
      <c r="G28725" t="s">
        <v>1063</v>
      </c>
      <c r="H28725" t="s">
        <v>140</v>
      </c>
      <c r="I28725" t="s">
        <v>1063</v>
      </c>
      <c r="J28725" t="s">
        <v>1017</v>
      </c>
      <c r="K28725" t="s">
        <v>140</v>
      </c>
      <c r="L28725" t="s">
        <v>140</v>
      </c>
      <c r="M28725" t="s">
        <v>1011</v>
      </c>
      <c r="N28725" t="s">
        <v>140</v>
      </c>
      <c r="O28725" t="s">
        <v>140</v>
      </c>
      <c r="P28725" t="s">
        <v>140</v>
      </c>
      <c r="Q28725" t="s">
        <v>140</v>
      </c>
      <c r="R28725" t="s">
        <v>140</v>
      </c>
      <c r="S28725" t="s">
        <v>1055</v>
      </c>
      <c r="T28725" t="s">
        <v>286</v>
      </c>
      <c r="U28725" t="s">
        <v>775</v>
      </c>
    </row>
    <row r="28726" spans="1:21" x14ac:dyDescent="0.35">
      <c r="A28726" t="s">
        <v>30</v>
      </c>
      <c r="B28726" t="s">
        <v>1127</v>
      </c>
      <c r="C28726">
        <v>120</v>
      </c>
      <c r="D28726" t="s">
        <v>156</v>
      </c>
      <c r="E28726" t="s">
        <v>1012</v>
      </c>
      <c r="F28726" t="s">
        <v>1012</v>
      </c>
      <c r="G28726" t="s">
        <v>140</v>
      </c>
      <c r="H28726" t="s">
        <v>949</v>
      </c>
      <c r="I28726" t="s">
        <v>1050</v>
      </c>
      <c r="J28726" t="s">
        <v>939</v>
      </c>
      <c r="K28726" t="s">
        <v>1014</v>
      </c>
      <c r="L28726" t="s">
        <v>140</v>
      </c>
      <c r="M28726" t="s">
        <v>140</v>
      </c>
      <c r="N28726" t="s">
        <v>140</v>
      </c>
      <c r="O28726" t="s">
        <v>140</v>
      </c>
      <c r="P28726" t="s">
        <v>140</v>
      </c>
      <c r="Q28726" t="s">
        <v>140</v>
      </c>
      <c r="R28726" t="s">
        <v>140</v>
      </c>
      <c r="S28726" t="s">
        <v>929</v>
      </c>
      <c r="T28726" t="s">
        <v>123</v>
      </c>
      <c r="U28726" t="s">
        <v>140</v>
      </c>
    </row>
    <row r="28727" spans="1:21" x14ac:dyDescent="0.35">
      <c r="A28727" t="s">
        <v>30</v>
      </c>
      <c r="B28727" t="s">
        <v>339</v>
      </c>
      <c r="C28727">
        <v>6</v>
      </c>
      <c r="D28727" t="s">
        <v>102</v>
      </c>
      <c r="E28727" t="s">
        <v>140</v>
      </c>
      <c r="F28727" t="s">
        <v>140</v>
      </c>
      <c r="G28727" t="s">
        <v>140</v>
      </c>
      <c r="H28727" t="s">
        <v>140</v>
      </c>
      <c r="I28727" t="s">
        <v>140</v>
      </c>
      <c r="J28727" t="s">
        <v>140</v>
      </c>
      <c r="K28727" t="s">
        <v>140</v>
      </c>
      <c r="L28727" t="s">
        <v>140</v>
      </c>
      <c r="M28727" t="s">
        <v>140</v>
      </c>
      <c r="N28727" t="s">
        <v>140</v>
      </c>
      <c r="O28727" t="s">
        <v>140</v>
      </c>
      <c r="P28727" t="s">
        <v>140</v>
      </c>
      <c r="Q28727" t="s">
        <v>140</v>
      </c>
      <c r="R28727" t="s">
        <v>140</v>
      </c>
      <c r="S28727" t="s">
        <v>101</v>
      </c>
      <c r="T28727" t="s">
        <v>140</v>
      </c>
      <c r="U28727" t="s">
        <v>140</v>
      </c>
    </row>
    <row r="28728" spans="1:21" x14ac:dyDescent="0.35">
      <c r="A28728" t="s">
        <v>31</v>
      </c>
      <c r="B28728" t="s">
        <v>1126</v>
      </c>
      <c r="C28728">
        <v>100</v>
      </c>
      <c r="D28728" t="s">
        <v>256</v>
      </c>
      <c r="E28728" t="s">
        <v>140</v>
      </c>
      <c r="F28728" t="s">
        <v>1051</v>
      </c>
      <c r="G28728" t="s">
        <v>157</v>
      </c>
      <c r="H28728" t="s">
        <v>140</v>
      </c>
      <c r="I28728" t="s">
        <v>1016</v>
      </c>
      <c r="J28728" t="s">
        <v>1016</v>
      </c>
      <c r="K28728" t="s">
        <v>1016</v>
      </c>
      <c r="L28728" t="s">
        <v>140</v>
      </c>
      <c r="M28728" t="s">
        <v>140</v>
      </c>
      <c r="N28728" t="s">
        <v>1011</v>
      </c>
      <c r="O28728" t="s">
        <v>109</v>
      </c>
      <c r="P28728" t="s">
        <v>443</v>
      </c>
      <c r="Q28728" t="s">
        <v>140</v>
      </c>
      <c r="R28728" t="s">
        <v>140</v>
      </c>
      <c r="S28728" t="s">
        <v>812</v>
      </c>
      <c r="T28728" t="s">
        <v>968</v>
      </c>
      <c r="U28728" t="s">
        <v>140</v>
      </c>
    </row>
    <row r="28729" spans="1:21" x14ac:dyDescent="0.35">
      <c r="A28729" t="s">
        <v>31</v>
      </c>
      <c r="B28729" t="s">
        <v>1127</v>
      </c>
      <c r="C28729">
        <v>100</v>
      </c>
      <c r="D28729" t="s">
        <v>822</v>
      </c>
      <c r="E28729" t="s">
        <v>1009</v>
      </c>
      <c r="F28729" t="s">
        <v>1009</v>
      </c>
      <c r="G28729" t="s">
        <v>418</v>
      </c>
      <c r="H28729" t="s">
        <v>1016</v>
      </c>
      <c r="I28729" t="s">
        <v>1011</v>
      </c>
      <c r="J28729" t="s">
        <v>1011</v>
      </c>
      <c r="K28729" t="s">
        <v>140</v>
      </c>
      <c r="L28729" t="s">
        <v>140</v>
      </c>
      <c r="M28729" t="s">
        <v>140</v>
      </c>
      <c r="N28729" t="s">
        <v>140</v>
      </c>
      <c r="O28729" t="s">
        <v>801</v>
      </c>
      <c r="P28729" t="s">
        <v>107</v>
      </c>
      <c r="Q28729" t="s">
        <v>140</v>
      </c>
      <c r="R28729" t="s">
        <v>140</v>
      </c>
      <c r="S28729" t="s">
        <v>646</v>
      </c>
      <c r="T28729" t="s">
        <v>513</v>
      </c>
      <c r="U28729" t="s">
        <v>140</v>
      </c>
    </row>
    <row r="28730" spans="1:21" x14ac:dyDescent="0.35">
      <c r="A28730" t="s">
        <v>31</v>
      </c>
      <c r="B28730" t="s">
        <v>339</v>
      </c>
      <c r="C28730">
        <v>6</v>
      </c>
      <c r="D28730" t="s">
        <v>389</v>
      </c>
      <c r="E28730" t="s">
        <v>140</v>
      </c>
      <c r="F28730" t="s">
        <v>140</v>
      </c>
      <c r="G28730" t="s">
        <v>140</v>
      </c>
      <c r="H28730" t="s">
        <v>140</v>
      </c>
      <c r="I28730" t="s">
        <v>140</v>
      </c>
      <c r="J28730" t="s">
        <v>140</v>
      </c>
      <c r="K28730" t="s">
        <v>140</v>
      </c>
      <c r="L28730" t="s">
        <v>140</v>
      </c>
      <c r="M28730" t="s">
        <v>140</v>
      </c>
      <c r="N28730" t="s">
        <v>140</v>
      </c>
      <c r="O28730" t="s">
        <v>140</v>
      </c>
      <c r="P28730" t="s">
        <v>140</v>
      </c>
      <c r="Q28730" t="s">
        <v>140</v>
      </c>
      <c r="R28730" t="s">
        <v>140</v>
      </c>
      <c r="S28730" t="s">
        <v>856</v>
      </c>
      <c r="T28730" t="s">
        <v>624</v>
      </c>
      <c r="U28730" t="s">
        <v>140</v>
      </c>
    </row>
    <row r="28731" spans="1:21" x14ac:dyDescent="0.35">
      <c r="A28731" t="s">
        <v>32</v>
      </c>
      <c r="B28731" t="s">
        <v>1126</v>
      </c>
      <c r="C28731">
        <v>2076</v>
      </c>
      <c r="D28731" t="s">
        <v>569</v>
      </c>
      <c r="E28731" t="s">
        <v>1013</v>
      </c>
      <c r="F28731" t="s">
        <v>1009</v>
      </c>
      <c r="G28731" t="s">
        <v>1018</v>
      </c>
      <c r="H28731" t="s">
        <v>140</v>
      </c>
      <c r="I28731" t="s">
        <v>1017</v>
      </c>
      <c r="J28731" t="s">
        <v>775</v>
      </c>
      <c r="K28731" t="s">
        <v>1012</v>
      </c>
      <c r="L28731" t="s">
        <v>1022</v>
      </c>
      <c r="M28731" t="s">
        <v>1016</v>
      </c>
      <c r="N28731" t="s">
        <v>140</v>
      </c>
      <c r="O28731" t="s">
        <v>1011</v>
      </c>
      <c r="P28731" t="s">
        <v>949</v>
      </c>
      <c r="Q28731" t="s">
        <v>140</v>
      </c>
      <c r="R28731" t="s">
        <v>140</v>
      </c>
      <c r="S28731" t="s">
        <v>1062</v>
      </c>
      <c r="T28731" t="s">
        <v>264</v>
      </c>
      <c r="U28731" t="s">
        <v>1010</v>
      </c>
    </row>
    <row r="28732" spans="1:21" x14ac:dyDescent="0.35">
      <c r="A28732" t="s">
        <v>32</v>
      </c>
      <c r="B28732" t="s">
        <v>1127</v>
      </c>
      <c r="C28732">
        <v>2636</v>
      </c>
      <c r="D28732" t="s">
        <v>205</v>
      </c>
      <c r="E28732" t="s">
        <v>1014</v>
      </c>
      <c r="F28732" t="s">
        <v>1013</v>
      </c>
      <c r="G28732" t="s">
        <v>1070</v>
      </c>
      <c r="H28732" t="s">
        <v>1010</v>
      </c>
      <c r="I28732" t="s">
        <v>1098</v>
      </c>
      <c r="J28732" t="s">
        <v>1058</v>
      </c>
      <c r="K28732" t="s">
        <v>949</v>
      </c>
      <c r="L28732" t="s">
        <v>1016</v>
      </c>
      <c r="M28732" t="s">
        <v>1016</v>
      </c>
      <c r="N28732" t="s">
        <v>1016</v>
      </c>
      <c r="O28732" t="s">
        <v>1055</v>
      </c>
      <c r="P28732" t="s">
        <v>940</v>
      </c>
      <c r="Q28732" t="s">
        <v>140</v>
      </c>
      <c r="R28732" t="s">
        <v>1022</v>
      </c>
      <c r="S28732" t="s">
        <v>1064</v>
      </c>
      <c r="T28732" t="s">
        <v>847</v>
      </c>
      <c r="U28732" t="s">
        <v>1022</v>
      </c>
    </row>
    <row r="28733" spans="1:21" x14ac:dyDescent="0.35">
      <c r="A28733" t="s">
        <v>32</v>
      </c>
      <c r="B28733" t="s">
        <v>339</v>
      </c>
      <c r="C28733">
        <v>204</v>
      </c>
      <c r="D28733" t="s">
        <v>575</v>
      </c>
      <c r="E28733" t="s">
        <v>140</v>
      </c>
      <c r="F28733" t="s">
        <v>140</v>
      </c>
      <c r="G28733" t="s">
        <v>940</v>
      </c>
      <c r="H28733" t="s">
        <v>140</v>
      </c>
      <c r="I28733" t="s">
        <v>1009</v>
      </c>
      <c r="J28733" t="s">
        <v>140</v>
      </c>
      <c r="K28733" t="s">
        <v>1008</v>
      </c>
      <c r="L28733" t="s">
        <v>140</v>
      </c>
      <c r="M28733" t="s">
        <v>140</v>
      </c>
      <c r="N28733" t="s">
        <v>140</v>
      </c>
      <c r="O28733" t="s">
        <v>1014</v>
      </c>
      <c r="P28733" t="s">
        <v>1058</v>
      </c>
      <c r="Q28733" t="s">
        <v>140</v>
      </c>
      <c r="R28733" t="s">
        <v>140</v>
      </c>
      <c r="S28733" t="s">
        <v>950</v>
      </c>
      <c r="T28733" t="s">
        <v>467</v>
      </c>
      <c r="U28733" t="s">
        <v>1014</v>
      </c>
    </row>
    <row r="28735" spans="1:21" x14ac:dyDescent="0.35">
      <c r="A28735" t="s">
        <v>2197</v>
      </c>
    </row>
    <row r="28736" spans="1:21" x14ac:dyDescent="0.35">
      <c r="A28736" t="s">
        <v>2</v>
      </c>
      <c r="B28736" t="s">
        <v>1141</v>
      </c>
      <c r="C28736" t="s">
        <v>3</v>
      </c>
      <c r="D28736" t="s">
        <v>1416</v>
      </c>
      <c r="E28736" t="s">
        <v>2182</v>
      </c>
      <c r="F28736" t="s">
        <v>2183</v>
      </c>
      <c r="G28736" t="s">
        <v>2184</v>
      </c>
      <c r="H28736" t="s">
        <v>2185</v>
      </c>
      <c r="I28736" t="s">
        <v>2186</v>
      </c>
      <c r="J28736" t="s">
        <v>2187</v>
      </c>
      <c r="K28736" t="s">
        <v>2188</v>
      </c>
      <c r="L28736" t="s">
        <v>2189</v>
      </c>
      <c r="M28736" t="s">
        <v>2190</v>
      </c>
      <c r="N28736" t="s">
        <v>2191</v>
      </c>
      <c r="O28736" t="s">
        <v>2192</v>
      </c>
      <c r="P28736" t="s">
        <v>2193</v>
      </c>
      <c r="Q28736" t="s">
        <v>2194</v>
      </c>
      <c r="R28736" t="s">
        <v>2195</v>
      </c>
      <c r="S28736" t="s">
        <v>1376</v>
      </c>
      <c r="T28736" t="s">
        <v>1042</v>
      </c>
      <c r="U28736" t="s">
        <v>136</v>
      </c>
    </row>
    <row r="28737" spans="1:21" x14ac:dyDescent="0.35">
      <c r="A28737" t="s">
        <v>8</v>
      </c>
      <c r="B28737" t="s">
        <v>1129</v>
      </c>
      <c r="C28737">
        <v>44</v>
      </c>
      <c r="D28737" t="s">
        <v>873</v>
      </c>
      <c r="E28737" t="s">
        <v>140</v>
      </c>
      <c r="F28737" t="s">
        <v>1011</v>
      </c>
      <c r="G28737" t="s">
        <v>1004</v>
      </c>
      <c r="H28737" t="s">
        <v>140</v>
      </c>
      <c r="I28737" t="s">
        <v>140</v>
      </c>
      <c r="J28737" t="s">
        <v>140</v>
      </c>
      <c r="K28737" t="s">
        <v>140</v>
      </c>
      <c r="L28737" t="s">
        <v>140</v>
      </c>
      <c r="M28737" t="s">
        <v>140</v>
      </c>
      <c r="N28737" t="s">
        <v>140</v>
      </c>
      <c r="O28737" t="s">
        <v>1098</v>
      </c>
      <c r="P28737" t="s">
        <v>1098</v>
      </c>
      <c r="Q28737" t="s">
        <v>140</v>
      </c>
      <c r="R28737" t="s">
        <v>140</v>
      </c>
      <c r="S28737" t="s">
        <v>1023</v>
      </c>
      <c r="T28737" t="s">
        <v>968</v>
      </c>
      <c r="U28737" t="s">
        <v>140</v>
      </c>
    </row>
    <row r="28738" spans="1:21" x14ac:dyDescent="0.35">
      <c r="A28738" t="s">
        <v>8</v>
      </c>
      <c r="B28738" t="s">
        <v>1130</v>
      </c>
      <c r="C28738">
        <v>115</v>
      </c>
      <c r="D28738" t="s">
        <v>362</v>
      </c>
      <c r="E28738" t="s">
        <v>140</v>
      </c>
      <c r="F28738" t="s">
        <v>1017</v>
      </c>
      <c r="G28738" t="s">
        <v>1049</v>
      </c>
      <c r="H28738" t="s">
        <v>140</v>
      </c>
      <c r="I28738" t="s">
        <v>954</v>
      </c>
      <c r="J28738" t="s">
        <v>1009</v>
      </c>
      <c r="K28738" t="s">
        <v>140</v>
      </c>
      <c r="L28738" t="s">
        <v>140</v>
      </c>
      <c r="M28738" t="s">
        <v>140</v>
      </c>
      <c r="N28738" t="s">
        <v>140</v>
      </c>
      <c r="O28738" t="s">
        <v>1009</v>
      </c>
      <c r="P28738" t="s">
        <v>140</v>
      </c>
      <c r="Q28738" t="s">
        <v>140</v>
      </c>
      <c r="R28738" t="s">
        <v>140</v>
      </c>
      <c r="S28738" t="s">
        <v>660</v>
      </c>
      <c r="T28738" t="s">
        <v>741</v>
      </c>
      <c r="U28738" t="s">
        <v>1013</v>
      </c>
    </row>
    <row r="28739" spans="1:21" x14ac:dyDescent="0.35">
      <c r="A28739" t="s">
        <v>8</v>
      </c>
      <c r="B28739" t="s">
        <v>1131</v>
      </c>
      <c r="C28739">
        <v>44</v>
      </c>
      <c r="D28739" t="s">
        <v>390</v>
      </c>
      <c r="E28739" t="s">
        <v>140</v>
      </c>
      <c r="F28739" t="s">
        <v>1051</v>
      </c>
      <c r="G28739" t="s">
        <v>117</v>
      </c>
      <c r="H28739" t="s">
        <v>140</v>
      </c>
      <c r="I28739" t="s">
        <v>1051</v>
      </c>
      <c r="J28739" t="s">
        <v>140</v>
      </c>
      <c r="K28739" t="s">
        <v>140</v>
      </c>
      <c r="L28739" t="s">
        <v>140</v>
      </c>
      <c r="M28739" t="s">
        <v>140</v>
      </c>
      <c r="N28739" t="s">
        <v>140</v>
      </c>
      <c r="O28739" t="s">
        <v>1051</v>
      </c>
      <c r="P28739" t="s">
        <v>1068</v>
      </c>
      <c r="Q28739" t="s">
        <v>140</v>
      </c>
      <c r="R28739" t="s">
        <v>140</v>
      </c>
      <c r="S28739" t="s">
        <v>961</v>
      </c>
      <c r="T28739" t="s">
        <v>659</v>
      </c>
      <c r="U28739" t="s">
        <v>140</v>
      </c>
    </row>
    <row r="28740" spans="1:21" x14ac:dyDescent="0.35">
      <c r="A28740" t="s">
        <v>9</v>
      </c>
      <c r="B28740" t="s">
        <v>1129</v>
      </c>
      <c r="C28740">
        <v>18</v>
      </c>
      <c r="D28740" t="s">
        <v>638</v>
      </c>
      <c r="E28740" t="s">
        <v>140</v>
      </c>
      <c r="F28740" t="s">
        <v>140</v>
      </c>
      <c r="G28740" t="s">
        <v>140</v>
      </c>
      <c r="H28740" t="s">
        <v>140</v>
      </c>
      <c r="I28740" t="s">
        <v>140</v>
      </c>
      <c r="J28740" t="s">
        <v>548</v>
      </c>
      <c r="K28740" t="s">
        <v>548</v>
      </c>
      <c r="L28740" t="s">
        <v>548</v>
      </c>
      <c r="M28740" t="s">
        <v>548</v>
      </c>
      <c r="N28740" t="s">
        <v>140</v>
      </c>
      <c r="O28740" t="s">
        <v>140</v>
      </c>
      <c r="P28740" t="s">
        <v>140</v>
      </c>
      <c r="Q28740" t="s">
        <v>140</v>
      </c>
      <c r="R28740" t="s">
        <v>140</v>
      </c>
      <c r="S28740" t="s">
        <v>140</v>
      </c>
      <c r="T28740" t="s">
        <v>953</v>
      </c>
      <c r="U28740" t="s">
        <v>140</v>
      </c>
    </row>
    <row r="28741" spans="1:21" x14ac:dyDescent="0.35">
      <c r="A28741" t="s">
        <v>9</v>
      </c>
      <c r="B28741" t="s">
        <v>1130</v>
      </c>
      <c r="C28741">
        <v>163</v>
      </c>
      <c r="D28741" t="s">
        <v>617</v>
      </c>
      <c r="E28741" t="s">
        <v>140</v>
      </c>
      <c r="F28741" t="s">
        <v>140</v>
      </c>
      <c r="G28741" t="s">
        <v>1063</v>
      </c>
      <c r="H28741" t="s">
        <v>1016</v>
      </c>
      <c r="I28741" t="s">
        <v>140</v>
      </c>
      <c r="J28741" t="s">
        <v>1016</v>
      </c>
      <c r="K28741" t="s">
        <v>1012</v>
      </c>
      <c r="L28741" t="s">
        <v>140</v>
      </c>
      <c r="M28741" t="s">
        <v>140</v>
      </c>
      <c r="N28741" t="s">
        <v>1016</v>
      </c>
      <c r="O28741" t="s">
        <v>1016</v>
      </c>
      <c r="P28741" t="s">
        <v>140</v>
      </c>
      <c r="Q28741" t="s">
        <v>140</v>
      </c>
      <c r="R28741" t="s">
        <v>140</v>
      </c>
      <c r="S28741" t="s">
        <v>939</v>
      </c>
      <c r="T28741" t="s">
        <v>956</v>
      </c>
      <c r="U28741" t="s">
        <v>140</v>
      </c>
    </row>
    <row r="28742" spans="1:21" x14ac:dyDescent="0.35">
      <c r="A28742" t="s">
        <v>9</v>
      </c>
      <c r="B28742" t="s">
        <v>1131</v>
      </c>
      <c r="C28742">
        <v>20</v>
      </c>
      <c r="D28742" t="s">
        <v>796</v>
      </c>
      <c r="E28742" t="s">
        <v>869</v>
      </c>
      <c r="F28742" t="s">
        <v>869</v>
      </c>
      <c r="G28742" t="s">
        <v>140</v>
      </c>
      <c r="H28742" t="s">
        <v>140</v>
      </c>
      <c r="I28742" t="s">
        <v>140</v>
      </c>
      <c r="J28742" t="s">
        <v>140</v>
      </c>
      <c r="K28742" t="s">
        <v>140</v>
      </c>
      <c r="L28742" t="s">
        <v>140</v>
      </c>
      <c r="M28742" t="s">
        <v>140</v>
      </c>
      <c r="N28742" t="s">
        <v>140</v>
      </c>
      <c r="O28742" t="s">
        <v>140</v>
      </c>
      <c r="P28742" t="s">
        <v>140</v>
      </c>
      <c r="Q28742" t="s">
        <v>140</v>
      </c>
      <c r="R28742" t="s">
        <v>140</v>
      </c>
      <c r="S28742" t="s">
        <v>869</v>
      </c>
      <c r="T28742" t="s">
        <v>880</v>
      </c>
      <c r="U28742" t="s">
        <v>140</v>
      </c>
    </row>
    <row r="28743" spans="1:21" x14ac:dyDescent="0.35">
      <c r="A28743" t="s">
        <v>10</v>
      </c>
      <c r="B28743" t="s">
        <v>1129</v>
      </c>
      <c r="C28743">
        <v>25</v>
      </c>
      <c r="D28743" t="s">
        <v>780</v>
      </c>
      <c r="E28743" t="s">
        <v>140</v>
      </c>
      <c r="F28743" t="s">
        <v>140</v>
      </c>
      <c r="G28743" t="s">
        <v>140</v>
      </c>
      <c r="H28743" t="s">
        <v>140</v>
      </c>
      <c r="I28743" t="s">
        <v>140</v>
      </c>
      <c r="J28743" t="s">
        <v>140</v>
      </c>
      <c r="K28743" t="s">
        <v>1046</v>
      </c>
      <c r="L28743" t="s">
        <v>140</v>
      </c>
      <c r="M28743" t="s">
        <v>140</v>
      </c>
      <c r="N28743" t="s">
        <v>140</v>
      </c>
      <c r="O28743" t="s">
        <v>140</v>
      </c>
      <c r="P28743" t="s">
        <v>140</v>
      </c>
      <c r="Q28743" t="s">
        <v>140</v>
      </c>
      <c r="R28743" t="s">
        <v>140</v>
      </c>
      <c r="S28743" t="s">
        <v>942</v>
      </c>
      <c r="T28743" t="s">
        <v>123</v>
      </c>
      <c r="U28743" t="s">
        <v>140</v>
      </c>
    </row>
    <row r="28744" spans="1:21" x14ac:dyDescent="0.35">
      <c r="A28744" t="s">
        <v>10</v>
      </c>
      <c r="B28744" t="s">
        <v>1130</v>
      </c>
      <c r="C28744">
        <v>169</v>
      </c>
      <c r="D28744" t="s">
        <v>42</v>
      </c>
      <c r="E28744" t="s">
        <v>140</v>
      </c>
      <c r="F28744" t="s">
        <v>140</v>
      </c>
      <c r="G28744" t="s">
        <v>1054</v>
      </c>
      <c r="H28744" t="s">
        <v>140</v>
      </c>
      <c r="I28744" t="s">
        <v>939</v>
      </c>
      <c r="J28744" t="s">
        <v>1046</v>
      </c>
      <c r="K28744" t="s">
        <v>1066</v>
      </c>
      <c r="L28744" t="s">
        <v>140</v>
      </c>
      <c r="M28744" t="s">
        <v>140</v>
      </c>
      <c r="N28744" t="s">
        <v>140</v>
      </c>
      <c r="O28744" t="s">
        <v>140</v>
      </c>
      <c r="P28744" t="s">
        <v>140</v>
      </c>
      <c r="Q28744" t="s">
        <v>140</v>
      </c>
      <c r="R28744" t="s">
        <v>140</v>
      </c>
      <c r="S28744" t="s">
        <v>1011</v>
      </c>
      <c r="T28744" t="s">
        <v>1069</v>
      </c>
      <c r="U28744" t="s">
        <v>140</v>
      </c>
    </row>
    <row r="28745" spans="1:21" x14ac:dyDescent="0.35">
      <c r="A28745" t="s">
        <v>10</v>
      </c>
      <c r="B28745" t="s">
        <v>1131</v>
      </c>
      <c r="C28745">
        <v>14</v>
      </c>
      <c r="D28745" t="s">
        <v>702</v>
      </c>
      <c r="E28745" t="s">
        <v>140</v>
      </c>
      <c r="F28745" t="s">
        <v>140</v>
      </c>
      <c r="G28745" t="s">
        <v>140</v>
      </c>
      <c r="H28745" t="s">
        <v>140</v>
      </c>
      <c r="I28745" t="s">
        <v>140</v>
      </c>
      <c r="J28745" t="s">
        <v>140</v>
      </c>
      <c r="K28745" t="s">
        <v>140</v>
      </c>
      <c r="L28745" t="s">
        <v>140</v>
      </c>
      <c r="M28745" t="s">
        <v>140</v>
      </c>
      <c r="N28745" t="s">
        <v>140</v>
      </c>
      <c r="O28745" t="s">
        <v>140</v>
      </c>
      <c r="P28745" t="s">
        <v>140</v>
      </c>
      <c r="Q28745" t="s">
        <v>140</v>
      </c>
      <c r="R28745" t="s">
        <v>140</v>
      </c>
      <c r="S28745" t="s">
        <v>1049</v>
      </c>
      <c r="T28745" t="s">
        <v>1139</v>
      </c>
      <c r="U28745" t="s">
        <v>140</v>
      </c>
    </row>
    <row r="28746" spans="1:21" x14ac:dyDescent="0.35">
      <c r="A28746" t="s">
        <v>11</v>
      </c>
      <c r="B28746" t="s">
        <v>1129</v>
      </c>
      <c r="C28746">
        <v>22</v>
      </c>
      <c r="D28746" t="s">
        <v>191</v>
      </c>
      <c r="E28746" t="s">
        <v>140</v>
      </c>
      <c r="F28746" t="s">
        <v>140</v>
      </c>
      <c r="G28746" t="s">
        <v>140</v>
      </c>
      <c r="H28746" t="s">
        <v>140</v>
      </c>
      <c r="I28746" t="s">
        <v>140</v>
      </c>
      <c r="J28746" t="s">
        <v>140</v>
      </c>
      <c r="K28746" t="s">
        <v>140</v>
      </c>
      <c r="L28746" t="s">
        <v>140</v>
      </c>
      <c r="M28746" t="s">
        <v>140</v>
      </c>
      <c r="N28746" t="s">
        <v>140</v>
      </c>
      <c r="O28746" t="s">
        <v>140</v>
      </c>
      <c r="P28746" t="s">
        <v>140</v>
      </c>
      <c r="Q28746" t="s">
        <v>140</v>
      </c>
      <c r="R28746" t="s">
        <v>140</v>
      </c>
      <c r="S28746" t="s">
        <v>140</v>
      </c>
      <c r="T28746" t="s">
        <v>192</v>
      </c>
      <c r="U28746" t="s">
        <v>140</v>
      </c>
    </row>
    <row r="28747" spans="1:21" x14ac:dyDescent="0.35">
      <c r="A28747" t="s">
        <v>11</v>
      </c>
      <c r="B28747" t="s">
        <v>1130</v>
      </c>
      <c r="C28747">
        <v>160</v>
      </c>
      <c r="D28747" t="s">
        <v>804</v>
      </c>
      <c r="E28747" t="s">
        <v>949</v>
      </c>
      <c r="F28747" t="s">
        <v>1017</v>
      </c>
      <c r="G28747" t="s">
        <v>1066</v>
      </c>
      <c r="H28747" t="s">
        <v>140</v>
      </c>
      <c r="I28747" t="s">
        <v>140</v>
      </c>
      <c r="J28747" t="s">
        <v>140</v>
      </c>
      <c r="K28747" t="s">
        <v>140</v>
      </c>
      <c r="L28747" t="s">
        <v>140</v>
      </c>
      <c r="M28747" t="s">
        <v>140</v>
      </c>
      <c r="N28747" t="s">
        <v>140</v>
      </c>
      <c r="O28747" t="s">
        <v>1012</v>
      </c>
      <c r="P28747" t="s">
        <v>1098</v>
      </c>
      <c r="Q28747" t="s">
        <v>140</v>
      </c>
      <c r="R28747" t="s">
        <v>140</v>
      </c>
      <c r="S28747" t="s">
        <v>1066</v>
      </c>
      <c r="T28747" t="s">
        <v>848</v>
      </c>
      <c r="U28747" t="s">
        <v>140</v>
      </c>
    </row>
    <row r="28748" spans="1:21" x14ac:dyDescent="0.35">
      <c r="A28748" t="s">
        <v>11</v>
      </c>
      <c r="B28748" t="s">
        <v>1131</v>
      </c>
      <c r="C28748">
        <v>24</v>
      </c>
      <c r="D28748" t="s">
        <v>611</v>
      </c>
      <c r="E28748" t="s">
        <v>140</v>
      </c>
      <c r="F28748" t="s">
        <v>140</v>
      </c>
      <c r="G28748" t="s">
        <v>971</v>
      </c>
      <c r="H28748" t="s">
        <v>140</v>
      </c>
      <c r="I28748" t="s">
        <v>140</v>
      </c>
      <c r="J28748" t="s">
        <v>140</v>
      </c>
      <c r="K28748" t="s">
        <v>140</v>
      </c>
      <c r="L28748" t="s">
        <v>140</v>
      </c>
      <c r="M28748" t="s">
        <v>140</v>
      </c>
      <c r="N28748" t="s">
        <v>140</v>
      </c>
      <c r="O28748" t="s">
        <v>1047</v>
      </c>
      <c r="P28748" t="s">
        <v>1047</v>
      </c>
      <c r="Q28748" t="s">
        <v>140</v>
      </c>
      <c r="R28748" t="s">
        <v>140</v>
      </c>
      <c r="S28748" t="s">
        <v>971</v>
      </c>
      <c r="T28748" t="s">
        <v>392</v>
      </c>
      <c r="U28748" t="s">
        <v>140</v>
      </c>
    </row>
    <row r="28749" spans="1:21" x14ac:dyDescent="0.35">
      <c r="A28749" t="s">
        <v>12</v>
      </c>
      <c r="B28749" t="s">
        <v>1129</v>
      </c>
      <c r="C28749">
        <v>77</v>
      </c>
      <c r="D28749" t="s">
        <v>557</v>
      </c>
      <c r="E28749" t="s">
        <v>140</v>
      </c>
      <c r="F28749" t="s">
        <v>140</v>
      </c>
      <c r="G28749" t="s">
        <v>1102</v>
      </c>
      <c r="H28749" t="s">
        <v>140</v>
      </c>
      <c r="I28749" t="s">
        <v>1017</v>
      </c>
      <c r="J28749" t="s">
        <v>1017</v>
      </c>
      <c r="K28749" t="s">
        <v>1017</v>
      </c>
      <c r="L28749" t="s">
        <v>140</v>
      </c>
      <c r="M28749" t="s">
        <v>140</v>
      </c>
      <c r="N28749" t="s">
        <v>140</v>
      </c>
      <c r="O28749" t="s">
        <v>716</v>
      </c>
      <c r="P28749" t="s">
        <v>95</v>
      </c>
      <c r="Q28749" t="s">
        <v>140</v>
      </c>
      <c r="R28749" t="s">
        <v>140</v>
      </c>
      <c r="S28749" t="s">
        <v>1059</v>
      </c>
      <c r="T28749" t="s">
        <v>57</v>
      </c>
      <c r="U28749" t="s">
        <v>140</v>
      </c>
    </row>
    <row r="28750" spans="1:21" x14ac:dyDescent="0.35">
      <c r="A28750" t="s">
        <v>12</v>
      </c>
      <c r="B28750" t="s">
        <v>1130</v>
      </c>
      <c r="C28750">
        <v>86</v>
      </c>
      <c r="D28750" t="s">
        <v>372</v>
      </c>
      <c r="E28750" t="s">
        <v>140</v>
      </c>
      <c r="F28750" t="s">
        <v>140</v>
      </c>
      <c r="G28750" t="s">
        <v>1072</v>
      </c>
      <c r="H28750" t="s">
        <v>140</v>
      </c>
      <c r="I28750" t="s">
        <v>1073</v>
      </c>
      <c r="J28750" t="s">
        <v>140</v>
      </c>
      <c r="K28750" t="s">
        <v>140</v>
      </c>
      <c r="L28750" t="s">
        <v>140</v>
      </c>
      <c r="M28750" t="s">
        <v>140</v>
      </c>
      <c r="N28750" t="s">
        <v>140</v>
      </c>
      <c r="O28750" t="s">
        <v>949</v>
      </c>
      <c r="P28750" t="s">
        <v>949</v>
      </c>
      <c r="Q28750" t="s">
        <v>1017</v>
      </c>
      <c r="R28750" t="s">
        <v>140</v>
      </c>
      <c r="S28750" t="s">
        <v>87</v>
      </c>
      <c r="T28750" t="s">
        <v>888</v>
      </c>
      <c r="U28750" t="s">
        <v>140</v>
      </c>
    </row>
    <row r="28751" spans="1:21" x14ac:dyDescent="0.35">
      <c r="A28751" t="s">
        <v>12</v>
      </c>
      <c r="B28751" t="s">
        <v>1131</v>
      </c>
      <c r="C28751">
        <v>45</v>
      </c>
      <c r="D28751" t="s">
        <v>934</v>
      </c>
      <c r="E28751" t="s">
        <v>1014</v>
      </c>
      <c r="F28751" t="s">
        <v>1014</v>
      </c>
      <c r="G28751" t="s">
        <v>937</v>
      </c>
      <c r="H28751" t="s">
        <v>140</v>
      </c>
      <c r="I28751" t="s">
        <v>1073</v>
      </c>
      <c r="J28751" t="s">
        <v>1073</v>
      </c>
      <c r="K28751" t="s">
        <v>140</v>
      </c>
      <c r="L28751" t="s">
        <v>140</v>
      </c>
      <c r="M28751" t="s">
        <v>140</v>
      </c>
      <c r="N28751" t="s">
        <v>140</v>
      </c>
      <c r="O28751" t="s">
        <v>1073</v>
      </c>
      <c r="P28751" t="s">
        <v>838</v>
      </c>
      <c r="Q28751" t="s">
        <v>140</v>
      </c>
      <c r="R28751" t="s">
        <v>140</v>
      </c>
      <c r="S28751" t="s">
        <v>971</v>
      </c>
      <c r="T28751" t="s">
        <v>1106</v>
      </c>
      <c r="U28751" t="s">
        <v>140</v>
      </c>
    </row>
    <row r="28752" spans="1:21" x14ac:dyDescent="0.35">
      <c r="A28752" t="s">
        <v>13</v>
      </c>
      <c r="B28752" t="s">
        <v>1129</v>
      </c>
      <c r="C28752">
        <v>31</v>
      </c>
      <c r="D28752" t="s">
        <v>69</v>
      </c>
      <c r="E28752" t="s">
        <v>140</v>
      </c>
      <c r="F28752" t="s">
        <v>140</v>
      </c>
      <c r="G28752" t="s">
        <v>834</v>
      </c>
      <c r="H28752" t="s">
        <v>140</v>
      </c>
      <c r="I28752" t="s">
        <v>140</v>
      </c>
      <c r="J28752" t="s">
        <v>140</v>
      </c>
      <c r="K28752" t="s">
        <v>140</v>
      </c>
      <c r="L28752" t="s">
        <v>140</v>
      </c>
      <c r="M28752" t="s">
        <v>140</v>
      </c>
      <c r="N28752" t="s">
        <v>140</v>
      </c>
      <c r="O28752" t="s">
        <v>140</v>
      </c>
      <c r="P28752" t="s">
        <v>919</v>
      </c>
      <c r="Q28752" t="s">
        <v>140</v>
      </c>
      <c r="R28752" t="s">
        <v>140</v>
      </c>
      <c r="S28752" t="s">
        <v>501</v>
      </c>
      <c r="T28752" t="s">
        <v>703</v>
      </c>
      <c r="U28752" t="s">
        <v>140</v>
      </c>
    </row>
    <row r="28753" spans="1:21" x14ac:dyDescent="0.35">
      <c r="A28753" t="s">
        <v>13</v>
      </c>
      <c r="B28753" t="s">
        <v>1130</v>
      </c>
      <c r="C28753">
        <v>99</v>
      </c>
      <c r="D28753" t="s">
        <v>507</v>
      </c>
      <c r="E28753" t="s">
        <v>140</v>
      </c>
      <c r="F28753" t="s">
        <v>1098</v>
      </c>
      <c r="G28753" t="s">
        <v>89</v>
      </c>
      <c r="H28753" t="s">
        <v>140</v>
      </c>
      <c r="I28753" t="s">
        <v>1009</v>
      </c>
      <c r="J28753" t="s">
        <v>140</v>
      </c>
      <c r="K28753" t="s">
        <v>140</v>
      </c>
      <c r="L28753" t="s">
        <v>140</v>
      </c>
      <c r="M28753" t="s">
        <v>140</v>
      </c>
      <c r="N28753" t="s">
        <v>140</v>
      </c>
      <c r="O28753" t="s">
        <v>1045</v>
      </c>
      <c r="P28753" t="s">
        <v>824</v>
      </c>
      <c r="Q28753" t="s">
        <v>140</v>
      </c>
      <c r="R28753" t="s">
        <v>140</v>
      </c>
      <c r="S28753" t="s">
        <v>95</v>
      </c>
      <c r="T28753" t="s">
        <v>456</v>
      </c>
      <c r="U28753" t="s">
        <v>140</v>
      </c>
    </row>
    <row r="28754" spans="1:21" x14ac:dyDescent="0.35">
      <c r="A28754" t="s">
        <v>13</v>
      </c>
      <c r="B28754" t="s">
        <v>1131</v>
      </c>
      <c r="C28754">
        <v>75</v>
      </c>
      <c r="D28754" t="s">
        <v>437</v>
      </c>
      <c r="E28754" t="s">
        <v>775</v>
      </c>
      <c r="F28754" t="s">
        <v>140</v>
      </c>
      <c r="G28754" t="s">
        <v>73</v>
      </c>
      <c r="H28754" t="s">
        <v>140</v>
      </c>
      <c r="I28754" t="s">
        <v>1063</v>
      </c>
      <c r="J28754" t="s">
        <v>1012</v>
      </c>
      <c r="K28754" t="s">
        <v>140</v>
      </c>
      <c r="L28754" t="s">
        <v>1012</v>
      </c>
      <c r="M28754" t="s">
        <v>140</v>
      </c>
      <c r="N28754" t="s">
        <v>140</v>
      </c>
      <c r="O28754" t="s">
        <v>140</v>
      </c>
      <c r="P28754" t="s">
        <v>903</v>
      </c>
      <c r="Q28754" t="s">
        <v>140</v>
      </c>
      <c r="R28754" t="s">
        <v>140</v>
      </c>
      <c r="S28754" t="s">
        <v>919</v>
      </c>
      <c r="T28754" t="s">
        <v>573</v>
      </c>
      <c r="U28754" t="s">
        <v>140</v>
      </c>
    </row>
    <row r="28755" spans="1:21" x14ac:dyDescent="0.35">
      <c r="A28755" t="s">
        <v>14</v>
      </c>
      <c r="B28755" t="s">
        <v>1129</v>
      </c>
      <c r="C28755">
        <v>49</v>
      </c>
      <c r="D28755" t="s">
        <v>533</v>
      </c>
      <c r="E28755" t="s">
        <v>140</v>
      </c>
      <c r="F28755" t="s">
        <v>140</v>
      </c>
      <c r="G28755" t="s">
        <v>121</v>
      </c>
      <c r="H28755" t="s">
        <v>140</v>
      </c>
      <c r="I28755" t="s">
        <v>1061</v>
      </c>
      <c r="J28755" t="s">
        <v>140</v>
      </c>
      <c r="K28755" t="s">
        <v>660</v>
      </c>
      <c r="L28755" t="s">
        <v>140</v>
      </c>
      <c r="M28755" t="s">
        <v>140</v>
      </c>
      <c r="N28755" t="s">
        <v>140</v>
      </c>
      <c r="O28755" t="s">
        <v>1046</v>
      </c>
      <c r="P28755" t="s">
        <v>1046</v>
      </c>
      <c r="Q28755" t="s">
        <v>140</v>
      </c>
      <c r="R28755" t="s">
        <v>140</v>
      </c>
      <c r="S28755" t="s">
        <v>1046</v>
      </c>
      <c r="T28755" t="s">
        <v>1069</v>
      </c>
      <c r="U28755" t="s">
        <v>140</v>
      </c>
    </row>
    <row r="28756" spans="1:21" x14ac:dyDescent="0.35">
      <c r="A28756" t="s">
        <v>14</v>
      </c>
      <c r="B28756" t="s">
        <v>1130</v>
      </c>
      <c r="C28756">
        <v>121</v>
      </c>
      <c r="D28756" t="s">
        <v>850</v>
      </c>
      <c r="E28756" t="s">
        <v>140</v>
      </c>
      <c r="F28756" t="s">
        <v>140</v>
      </c>
      <c r="G28756" t="s">
        <v>1048</v>
      </c>
      <c r="H28756" t="s">
        <v>140</v>
      </c>
      <c r="I28756" t="s">
        <v>1050</v>
      </c>
      <c r="J28756" t="s">
        <v>1063</v>
      </c>
      <c r="K28756" t="s">
        <v>1007</v>
      </c>
      <c r="L28756" t="s">
        <v>775</v>
      </c>
      <c r="M28756" t="s">
        <v>1043</v>
      </c>
      <c r="N28756" t="s">
        <v>140</v>
      </c>
      <c r="O28756" t="s">
        <v>1021</v>
      </c>
      <c r="P28756" t="s">
        <v>1073</v>
      </c>
      <c r="Q28756" t="s">
        <v>140</v>
      </c>
      <c r="R28756" t="s">
        <v>140</v>
      </c>
      <c r="S28756" t="s">
        <v>109</v>
      </c>
      <c r="T28756" t="s">
        <v>855</v>
      </c>
      <c r="U28756" t="s">
        <v>140</v>
      </c>
    </row>
    <row r="28757" spans="1:21" x14ac:dyDescent="0.35">
      <c r="A28757" t="s">
        <v>14</v>
      </c>
      <c r="B28757" t="s">
        <v>1131</v>
      </c>
      <c r="C28757">
        <v>33</v>
      </c>
      <c r="D28757" t="s">
        <v>632</v>
      </c>
      <c r="E28757" t="s">
        <v>1051</v>
      </c>
      <c r="F28757" t="s">
        <v>1051</v>
      </c>
      <c r="G28757" t="s">
        <v>1061</v>
      </c>
      <c r="H28757" t="s">
        <v>140</v>
      </c>
      <c r="I28757" t="s">
        <v>140</v>
      </c>
      <c r="J28757" t="s">
        <v>458</v>
      </c>
      <c r="K28757" t="s">
        <v>140</v>
      </c>
      <c r="L28757" t="s">
        <v>140</v>
      </c>
      <c r="M28757" t="s">
        <v>140</v>
      </c>
      <c r="N28757" t="s">
        <v>140</v>
      </c>
      <c r="O28757" t="s">
        <v>129</v>
      </c>
      <c r="P28757" t="s">
        <v>1061</v>
      </c>
      <c r="Q28757" t="s">
        <v>140</v>
      </c>
      <c r="R28757" t="s">
        <v>140</v>
      </c>
      <c r="S28757" t="s">
        <v>121</v>
      </c>
      <c r="T28757" t="s">
        <v>117</v>
      </c>
      <c r="U28757" t="s">
        <v>140</v>
      </c>
    </row>
    <row r="28758" spans="1:21" x14ac:dyDescent="0.35">
      <c r="A28758" t="s">
        <v>15</v>
      </c>
      <c r="B28758" t="s">
        <v>1129</v>
      </c>
      <c r="C28758">
        <v>44</v>
      </c>
      <c r="D28758" t="s">
        <v>1015</v>
      </c>
      <c r="E28758" t="s">
        <v>140</v>
      </c>
      <c r="F28758" t="s">
        <v>140</v>
      </c>
      <c r="G28758" t="s">
        <v>1053</v>
      </c>
      <c r="H28758" t="s">
        <v>140</v>
      </c>
      <c r="I28758" t="s">
        <v>140</v>
      </c>
      <c r="J28758" t="s">
        <v>1050</v>
      </c>
      <c r="K28758" t="s">
        <v>1009</v>
      </c>
      <c r="L28758" t="s">
        <v>140</v>
      </c>
      <c r="M28758" t="s">
        <v>140</v>
      </c>
      <c r="N28758" t="s">
        <v>140</v>
      </c>
      <c r="O28758" t="s">
        <v>140</v>
      </c>
      <c r="P28758" t="s">
        <v>140</v>
      </c>
      <c r="Q28758" t="s">
        <v>140</v>
      </c>
      <c r="R28758" t="s">
        <v>140</v>
      </c>
      <c r="S28758" t="s">
        <v>664</v>
      </c>
      <c r="T28758" t="s">
        <v>73</v>
      </c>
      <c r="U28758" t="s">
        <v>140</v>
      </c>
    </row>
    <row r="28759" spans="1:21" x14ac:dyDescent="0.35">
      <c r="A28759" t="s">
        <v>15</v>
      </c>
      <c r="B28759" t="s">
        <v>1130</v>
      </c>
      <c r="C28759">
        <v>130</v>
      </c>
      <c r="D28759" t="s">
        <v>561</v>
      </c>
      <c r="E28759" t="s">
        <v>140</v>
      </c>
      <c r="F28759" t="s">
        <v>140</v>
      </c>
      <c r="G28759" t="s">
        <v>1068</v>
      </c>
      <c r="H28759" t="s">
        <v>140</v>
      </c>
      <c r="I28759" t="s">
        <v>1020</v>
      </c>
      <c r="J28759" t="s">
        <v>1063</v>
      </c>
      <c r="K28759" t="s">
        <v>140</v>
      </c>
      <c r="L28759" t="s">
        <v>140</v>
      </c>
      <c r="M28759" t="s">
        <v>1063</v>
      </c>
      <c r="N28759" t="s">
        <v>140</v>
      </c>
      <c r="O28759" t="s">
        <v>1063</v>
      </c>
      <c r="P28759" t="s">
        <v>1063</v>
      </c>
      <c r="Q28759" t="s">
        <v>140</v>
      </c>
      <c r="R28759" t="s">
        <v>140</v>
      </c>
      <c r="S28759" t="s">
        <v>1060</v>
      </c>
      <c r="T28759" t="s">
        <v>751</v>
      </c>
      <c r="U28759" t="s">
        <v>140</v>
      </c>
    </row>
    <row r="28760" spans="1:21" x14ac:dyDescent="0.35">
      <c r="A28760" t="s">
        <v>15</v>
      </c>
      <c r="B28760" t="s">
        <v>1131</v>
      </c>
      <c r="C28760">
        <v>32</v>
      </c>
      <c r="D28760" t="s">
        <v>215</v>
      </c>
      <c r="E28760" t="s">
        <v>1051</v>
      </c>
      <c r="F28760" t="s">
        <v>1051</v>
      </c>
      <c r="G28760" t="s">
        <v>129</v>
      </c>
      <c r="H28760" t="s">
        <v>1051</v>
      </c>
      <c r="I28760" t="s">
        <v>1057</v>
      </c>
      <c r="J28760" t="s">
        <v>769</v>
      </c>
      <c r="K28760" t="s">
        <v>1052</v>
      </c>
      <c r="L28760" t="s">
        <v>140</v>
      </c>
      <c r="M28760" t="s">
        <v>140</v>
      </c>
      <c r="N28760" t="s">
        <v>1051</v>
      </c>
      <c r="O28760" t="s">
        <v>664</v>
      </c>
      <c r="P28760" t="s">
        <v>1051</v>
      </c>
      <c r="Q28760" t="s">
        <v>140</v>
      </c>
      <c r="R28760" t="s">
        <v>1051</v>
      </c>
      <c r="S28760" t="s">
        <v>1051</v>
      </c>
      <c r="T28760" t="s">
        <v>856</v>
      </c>
      <c r="U28760" t="s">
        <v>140</v>
      </c>
    </row>
    <row r="28761" spans="1:21" x14ac:dyDescent="0.35">
      <c r="A28761" t="s">
        <v>16</v>
      </c>
      <c r="B28761" t="s">
        <v>1129</v>
      </c>
      <c r="C28761">
        <v>13</v>
      </c>
      <c r="D28761" t="s">
        <v>400</v>
      </c>
      <c r="E28761" t="s">
        <v>140</v>
      </c>
      <c r="F28761" t="s">
        <v>140</v>
      </c>
      <c r="G28761" t="s">
        <v>140</v>
      </c>
      <c r="H28761" t="s">
        <v>140</v>
      </c>
      <c r="I28761" t="s">
        <v>643</v>
      </c>
      <c r="J28761" t="s">
        <v>140</v>
      </c>
      <c r="K28761" t="s">
        <v>140</v>
      </c>
      <c r="L28761" t="s">
        <v>967</v>
      </c>
      <c r="M28761" t="s">
        <v>140</v>
      </c>
      <c r="N28761" t="s">
        <v>140</v>
      </c>
      <c r="O28761" t="s">
        <v>140</v>
      </c>
      <c r="P28761" t="s">
        <v>140</v>
      </c>
      <c r="Q28761" t="s">
        <v>140</v>
      </c>
      <c r="R28761" t="s">
        <v>140</v>
      </c>
      <c r="S28761" t="s">
        <v>140</v>
      </c>
      <c r="T28761" t="s">
        <v>129</v>
      </c>
      <c r="U28761" t="s">
        <v>140</v>
      </c>
    </row>
    <row r="28762" spans="1:21" x14ac:dyDescent="0.35">
      <c r="A28762" t="s">
        <v>16</v>
      </c>
      <c r="B28762" t="s">
        <v>1130</v>
      </c>
      <c r="C28762">
        <v>166</v>
      </c>
      <c r="D28762" t="s">
        <v>1084</v>
      </c>
      <c r="E28762" t="s">
        <v>140</v>
      </c>
      <c r="F28762" t="s">
        <v>1009</v>
      </c>
      <c r="G28762" t="s">
        <v>140</v>
      </c>
      <c r="H28762" t="s">
        <v>140</v>
      </c>
      <c r="I28762" t="s">
        <v>140</v>
      </c>
      <c r="J28762" t="s">
        <v>140</v>
      </c>
      <c r="K28762" t="s">
        <v>140</v>
      </c>
      <c r="L28762" t="s">
        <v>140</v>
      </c>
      <c r="M28762" t="s">
        <v>140</v>
      </c>
      <c r="N28762" t="s">
        <v>140</v>
      </c>
      <c r="O28762" t="s">
        <v>140</v>
      </c>
      <c r="P28762" t="s">
        <v>140</v>
      </c>
      <c r="Q28762" t="s">
        <v>140</v>
      </c>
      <c r="R28762" t="s">
        <v>140</v>
      </c>
      <c r="S28762" t="s">
        <v>939</v>
      </c>
      <c r="T28762" t="s">
        <v>490</v>
      </c>
      <c r="U28762" t="s">
        <v>1010</v>
      </c>
    </row>
    <row r="28763" spans="1:21" x14ac:dyDescent="0.35">
      <c r="A28763" t="s">
        <v>16</v>
      </c>
      <c r="B28763" t="s">
        <v>1131</v>
      </c>
      <c r="C28763">
        <v>27</v>
      </c>
      <c r="D28763" t="s">
        <v>102</v>
      </c>
      <c r="E28763" t="s">
        <v>140</v>
      </c>
      <c r="F28763" t="s">
        <v>1054</v>
      </c>
      <c r="G28763" t="s">
        <v>140</v>
      </c>
      <c r="H28763" t="s">
        <v>140</v>
      </c>
      <c r="I28763" t="s">
        <v>140</v>
      </c>
      <c r="J28763" t="s">
        <v>140</v>
      </c>
      <c r="K28763" t="s">
        <v>140</v>
      </c>
      <c r="L28763" t="s">
        <v>140</v>
      </c>
      <c r="M28763" t="s">
        <v>140</v>
      </c>
      <c r="N28763" t="s">
        <v>140</v>
      </c>
      <c r="O28763" t="s">
        <v>140</v>
      </c>
      <c r="P28763" t="s">
        <v>140</v>
      </c>
      <c r="Q28763" t="s">
        <v>140</v>
      </c>
      <c r="R28763" t="s">
        <v>140</v>
      </c>
      <c r="S28763" t="s">
        <v>1057</v>
      </c>
      <c r="T28763" t="s">
        <v>394</v>
      </c>
      <c r="U28763" t="s">
        <v>140</v>
      </c>
    </row>
    <row r="28764" spans="1:21" x14ac:dyDescent="0.35">
      <c r="A28764" t="s">
        <v>17</v>
      </c>
      <c r="B28764" t="s">
        <v>1129</v>
      </c>
      <c r="C28764">
        <v>26</v>
      </c>
      <c r="D28764" t="s">
        <v>98</v>
      </c>
      <c r="E28764" t="s">
        <v>140</v>
      </c>
      <c r="F28764" t="s">
        <v>140</v>
      </c>
      <c r="G28764" t="s">
        <v>140</v>
      </c>
      <c r="H28764" t="s">
        <v>140</v>
      </c>
      <c r="I28764" t="s">
        <v>140</v>
      </c>
      <c r="J28764" t="s">
        <v>140</v>
      </c>
      <c r="K28764" t="s">
        <v>140</v>
      </c>
      <c r="L28764" t="s">
        <v>140</v>
      </c>
      <c r="M28764" t="s">
        <v>140</v>
      </c>
      <c r="N28764" t="s">
        <v>140</v>
      </c>
      <c r="O28764" t="s">
        <v>140</v>
      </c>
      <c r="P28764" t="s">
        <v>140</v>
      </c>
      <c r="Q28764" t="s">
        <v>140</v>
      </c>
      <c r="R28764" t="s">
        <v>140</v>
      </c>
      <c r="S28764" t="s">
        <v>140</v>
      </c>
      <c r="T28764" t="s">
        <v>97</v>
      </c>
      <c r="U28764" t="s">
        <v>140</v>
      </c>
    </row>
    <row r="28765" spans="1:21" x14ac:dyDescent="0.35">
      <c r="A28765" t="s">
        <v>17</v>
      </c>
      <c r="B28765" t="s">
        <v>1130</v>
      </c>
      <c r="C28765">
        <v>162</v>
      </c>
      <c r="D28765" t="s">
        <v>472</v>
      </c>
      <c r="E28765" t="s">
        <v>1009</v>
      </c>
      <c r="F28765" t="s">
        <v>140</v>
      </c>
      <c r="G28765" t="s">
        <v>1066</v>
      </c>
      <c r="H28765" t="s">
        <v>140</v>
      </c>
      <c r="I28765" t="s">
        <v>140</v>
      </c>
      <c r="J28765" t="s">
        <v>140</v>
      </c>
      <c r="K28765" t="s">
        <v>140</v>
      </c>
      <c r="L28765" t="s">
        <v>140</v>
      </c>
      <c r="M28765" t="s">
        <v>140</v>
      </c>
      <c r="N28765" t="s">
        <v>140</v>
      </c>
      <c r="O28765" t="s">
        <v>1014</v>
      </c>
      <c r="P28765" t="s">
        <v>1014</v>
      </c>
      <c r="Q28765" t="s">
        <v>140</v>
      </c>
      <c r="R28765" t="s">
        <v>140</v>
      </c>
      <c r="S28765" t="s">
        <v>1043</v>
      </c>
      <c r="T28765" t="s">
        <v>723</v>
      </c>
      <c r="U28765" t="s">
        <v>1014</v>
      </c>
    </row>
    <row r="28766" spans="1:21" x14ac:dyDescent="0.35">
      <c r="A28766" t="s">
        <v>17</v>
      </c>
      <c r="B28766" t="s">
        <v>1131</v>
      </c>
      <c r="C28766">
        <v>14</v>
      </c>
      <c r="D28766" t="s">
        <v>866</v>
      </c>
      <c r="E28766" t="s">
        <v>140</v>
      </c>
      <c r="F28766" t="s">
        <v>140</v>
      </c>
      <c r="G28766" t="s">
        <v>140</v>
      </c>
      <c r="H28766" t="s">
        <v>140</v>
      </c>
      <c r="I28766" t="s">
        <v>140</v>
      </c>
      <c r="J28766" t="s">
        <v>140</v>
      </c>
      <c r="K28766" t="s">
        <v>140</v>
      </c>
      <c r="L28766" t="s">
        <v>140</v>
      </c>
      <c r="M28766" t="s">
        <v>140</v>
      </c>
      <c r="N28766" t="s">
        <v>140</v>
      </c>
      <c r="O28766" t="s">
        <v>140</v>
      </c>
      <c r="P28766" t="s">
        <v>140</v>
      </c>
      <c r="Q28766" t="s">
        <v>140</v>
      </c>
      <c r="R28766" t="s">
        <v>140</v>
      </c>
      <c r="S28766" t="s">
        <v>140</v>
      </c>
      <c r="T28766" t="s">
        <v>145</v>
      </c>
      <c r="U28766" t="s">
        <v>140</v>
      </c>
    </row>
    <row r="28767" spans="1:21" x14ac:dyDescent="0.35">
      <c r="A28767" t="s">
        <v>18</v>
      </c>
      <c r="B28767" t="s">
        <v>1129</v>
      </c>
      <c r="C28767">
        <v>23</v>
      </c>
      <c r="D28767" t="s">
        <v>424</v>
      </c>
      <c r="E28767" t="s">
        <v>140</v>
      </c>
      <c r="F28767" t="s">
        <v>140</v>
      </c>
      <c r="G28767" t="s">
        <v>733</v>
      </c>
      <c r="H28767" t="s">
        <v>140</v>
      </c>
      <c r="I28767" t="s">
        <v>140</v>
      </c>
      <c r="J28767" t="s">
        <v>1051</v>
      </c>
      <c r="K28767" t="s">
        <v>140</v>
      </c>
      <c r="L28767" t="s">
        <v>140</v>
      </c>
      <c r="M28767" t="s">
        <v>140</v>
      </c>
      <c r="N28767" t="s">
        <v>140</v>
      </c>
      <c r="O28767" t="s">
        <v>801</v>
      </c>
      <c r="P28767" t="s">
        <v>801</v>
      </c>
      <c r="Q28767" t="s">
        <v>140</v>
      </c>
      <c r="R28767" t="s">
        <v>140</v>
      </c>
      <c r="S28767" t="s">
        <v>1064</v>
      </c>
      <c r="T28767" t="s">
        <v>781</v>
      </c>
      <c r="U28767" t="s">
        <v>140</v>
      </c>
    </row>
    <row r="28768" spans="1:21" x14ac:dyDescent="0.35">
      <c r="A28768" t="s">
        <v>18</v>
      </c>
      <c r="B28768" t="s">
        <v>1130</v>
      </c>
      <c r="C28768">
        <v>138</v>
      </c>
      <c r="D28768" t="s">
        <v>796</v>
      </c>
      <c r="E28768" t="s">
        <v>1014</v>
      </c>
      <c r="F28768" t="s">
        <v>1016</v>
      </c>
      <c r="G28768" t="s">
        <v>875</v>
      </c>
      <c r="H28768" t="s">
        <v>140</v>
      </c>
      <c r="I28768" t="s">
        <v>140</v>
      </c>
      <c r="J28768" t="s">
        <v>1014</v>
      </c>
      <c r="K28768" t="s">
        <v>1014</v>
      </c>
      <c r="L28768" t="s">
        <v>140</v>
      </c>
      <c r="M28768" t="s">
        <v>1058</v>
      </c>
      <c r="N28768" t="s">
        <v>140</v>
      </c>
      <c r="O28768" t="s">
        <v>1055</v>
      </c>
      <c r="P28768" t="s">
        <v>1048</v>
      </c>
      <c r="Q28768" t="s">
        <v>140</v>
      </c>
      <c r="R28768" t="s">
        <v>140</v>
      </c>
      <c r="S28768" t="s">
        <v>919</v>
      </c>
      <c r="T28768" t="s">
        <v>975</v>
      </c>
      <c r="U28768" t="s">
        <v>1013</v>
      </c>
    </row>
    <row r="28769" spans="1:21" x14ac:dyDescent="0.35">
      <c r="A28769" t="s">
        <v>18</v>
      </c>
      <c r="B28769" t="s">
        <v>1131</v>
      </c>
      <c r="C28769">
        <v>43</v>
      </c>
      <c r="D28769" t="s">
        <v>304</v>
      </c>
      <c r="E28769" t="s">
        <v>140</v>
      </c>
      <c r="F28769" t="s">
        <v>140</v>
      </c>
      <c r="G28769" t="s">
        <v>1098</v>
      </c>
      <c r="H28769" t="s">
        <v>140</v>
      </c>
      <c r="I28769" t="s">
        <v>1009</v>
      </c>
      <c r="J28769" t="s">
        <v>140</v>
      </c>
      <c r="K28769" t="s">
        <v>140</v>
      </c>
      <c r="L28769" t="s">
        <v>140</v>
      </c>
      <c r="M28769" t="s">
        <v>140</v>
      </c>
      <c r="N28769" t="s">
        <v>140</v>
      </c>
      <c r="O28769" t="s">
        <v>1009</v>
      </c>
      <c r="P28769" t="s">
        <v>1004</v>
      </c>
      <c r="Q28769" t="s">
        <v>140</v>
      </c>
      <c r="R28769" t="s">
        <v>140</v>
      </c>
      <c r="S28769" t="s">
        <v>1065</v>
      </c>
      <c r="T28769" t="s">
        <v>342</v>
      </c>
      <c r="U28769" t="s">
        <v>1017</v>
      </c>
    </row>
    <row r="28770" spans="1:21" x14ac:dyDescent="0.35">
      <c r="A28770" t="s">
        <v>19</v>
      </c>
      <c r="B28770" t="s">
        <v>1129</v>
      </c>
      <c r="C28770">
        <v>11</v>
      </c>
      <c r="D28770" t="s">
        <v>375</v>
      </c>
      <c r="E28770" t="s">
        <v>140</v>
      </c>
      <c r="F28770" t="s">
        <v>140</v>
      </c>
      <c r="G28770" t="s">
        <v>1061</v>
      </c>
      <c r="H28770" t="s">
        <v>140</v>
      </c>
      <c r="I28770" t="s">
        <v>140</v>
      </c>
      <c r="J28770" t="s">
        <v>140</v>
      </c>
      <c r="K28770" t="s">
        <v>140</v>
      </c>
      <c r="L28770" t="s">
        <v>140</v>
      </c>
      <c r="M28770" t="s">
        <v>140</v>
      </c>
      <c r="N28770" t="s">
        <v>140</v>
      </c>
      <c r="O28770" t="s">
        <v>97</v>
      </c>
      <c r="P28770" t="s">
        <v>1087</v>
      </c>
      <c r="Q28770" t="s">
        <v>140</v>
      </c>
      <c r="R28770" t="s">
        <v>140</v>
      </c>
      <c r="S28770" t="s">
        <v>1053</v>
      </c>
      <c r="T28770" t="s">
        <v>651</v>
      </c>
      <c r="U28770" t="s">
        <v>140</v>
      </c>
    </row>
    <row r="28771" spans="1:21" x14ac:dyDescent="0.35">
      <c r="A28771" t="s">
        <v>19</v>
      </c>
      <c r="B28771" t="s">
        <v>1130</v>
      </c>
      <c r="C28771">
        <v>153</v>
      </c>
      <c r="D28771" t="s">
        <v>534</v>
      </c>
      <c r="E28771" t="s">
        <v>1023</v>
      </c>
      <c r="F28771" t="s">
        <v>1023</v>
      </c>
      <c r="G28771" t="s">
        <v>1021</v>
      </c>
      <c r="H28771" t="s">
        <v>140</v>
      </c>
      <c r="I28771" t="s">
        <v>1012</v>
      </c>
      <c r="J28771" t="s">
        <v>1054</v>
      </c>
      <c r="K28771" t="s">
        <v>1098</v>
      </c>
      <c r="L28771" t="s">
        <v>140</v>
      </c>
      <c r="M28771" t="s">
        <v>140</v>
      </c>
      <c r="N28771" t="s">
        <v>140</v>
      </c>
      <c r="O28771" t="s">
        <v>939</v>
      </c>
      <c r="P28771" t="s">
        <v>939</v>
      </c>
      <c r="Q28771" t="s">
        <v>140</v>
      </c>
      <c r="R28771" t="s">
        <v>140</v>
      </c>
      <c r="S28771" t="s">
        <v>1020</v>
      </c>
      <c r="T28771" t="s">
        <v>723</v>
      </c>
      <c r="U28771" t="s">
        <v>140</v>
      </c>
    </row>
    <row r="28772" spans="1:21" x14ac:dyDescent="0.35">
      <c r="A28772" t="s">
        <v>19</v>
      </c>
      <c r="B28772" t="s">
        <v>1131</v>
      </c>
      <c r="C28772">
        <v>40</v>
      </c>
      <c r="D28772" t="s">
        <v>223</v>
      </c>
      <c r="E28772" t="s">
        <v>140</v>
      </c>
      <c r="F28772" t="s">
        <v>140</v>
      </c>
      <c r="G28772" t="s">
        <v>140</v>
      </c>
      <c r="H28772" t="s">
        <v>140</v>
      </c>
      <c r="I28772" t="s">
        <v>140</v>
      </c>
      <c r="J28772" t="s">
        <v>140</v>
      </c>
      <c r="K28772" t="s">
        <v>140</v>
      </c>
      <c r="L28772" t="s">
        <v>140</v>
      </c>
      <c r="M28772" t="s">
        <v>1004</v>
      </c>
      <c r="N28772" t="s">
        <v>140</v>
      </c>
      <c r="O28772" t="s">
        <v>1004</v>
      </c>
      <c r="P28772" t="s">
        <v>1004</v>
      </c>
      <c r="Q28772" t="s">
        <v>140</v>
      </c>
      <c r="R28772" t="s">
        <v>140</v>
      </c>
      <c r="S28772" t="s">
        <v>718</v>
      </c>
      <c r="T28772" t="s">
        <v>354</v>
      </c>
      <c r="U28772" t="s">
        <v>140</v>
      </c>
    </row>
    <row r="28773" spans="1:21" x14ac:dyDescent="0.35">
      <c r="A28773" t="s">
        <v>20</v>
      </c>
      <c r="B28773" t="s">
        <v>1129</v>
      </c>
      <c r="C28773">
        <v>32</v>
      </c>
      <c r="D28773" t="s">
        <v>868</v>
      </c>
      <c r="E28773" t="s">
        <v>140</v>
      </c>
      <c r="F28773" t="s">
        <v>140</v>
      </c>
      <c r="G28773" t="s">
        <v>1019</v>
      </c>
      <c r="H28773" t="s">
        <v>140</v>
      </c>
      <c r="I28773" t="s">
        <v>140</v>
      </c>
      <c r="J28773" t="s">
        <v>940</v>
      </c>
      <c r="K28773" t="s">
        <v>140</v>
      </c>
      <c r="L28773" t="s">
        <v>140</v>
      </c>
      <c r="M28773" t="s">
        <v>140</v>
      </c>
      <c r="N28773" t="s">
        <v>140</v>
      </c>
      <c r="O28773" t="s">
        <v>140</v>
      </c>
      <c r="P28773" t="s">
        <v>140</v>
      </c>
      <c r="Q28773" t="s">
        <v>140</v>
      </c>
      <c r="R28773" t="s">
        <v>140</v>
      </c>
      <c r="S28773" t="s">
        <v>1019</v>
      </c>
      <c r="T28773" t="s">
        <v>1100</v>
      </c>
      <c r="U28773" t="s">
        <v>140</v>
      </c>
    </row>
    <row r="28774" spans="1:21" x14ac:dyDescent="0.35">
      <c r="A28774" t="s">
        <v>20</v>
      </c>
      <c r="B28774" t="s">
        <v>1130</v>
      </c>
      <c r="C28774">
        <v>90</v>
      </c>
      <c r="D28774" t="s">
        <v>561</v>
      </c>
      <c r="E28774" t="s">
        <v>140</v>
      </c>
      <c r="F28774" t="s">
        <v>140</v>
      </c>
      <c r="G28774" t="s">
        <v>140</v>
      </c>
      <c r="H28774" t="s">
        <v>140</v>
      </c>
      <c r="I28774" t="s">
        <v>1073</v>
      </c>
      <c r="J28774" t="s">
        <v>1013</v>
      </c>
      <c r="K28774" t="s">
        <v>140</v>
      </c>
      <c r="L28774" t="s">
        <v>140</v>
      </c>
      <c r="M28774" t="s">
        <v>140</v>
      </c>
      <c r="N28774" t="s">
        <v>140</v>
      </c>
      <c r="O28774" t="s">
        <v>140</v>
      </c>
      <c r="P28774" t="s">
        <v>140</v>
      </c>
      <c r="Q28774" t="s">
        <v>140</v>
      </c>
      <c r="R28774" t="s">
        <v>140</v>
      </c>
      <c r="S28774" t="s">
        <v>1043</v>
      </c>
      <c r="T28774" t="s">
        <v>752</v>
      </c>
      <c r="U28774" t="s">
        <v>140</v>
      </c>
    </row>
    <row r="28775" spans="1:21" x14ac:dyDescent="0.35">
      <c r="A28775" t="s">
        <v>20</v>
      </c>
      <c r="B28775" t="s">
        <v>1131</v>
      </c>
      <c r="C28775">
        <v>84</v>
      </c>
      <c r="D28775" t="s">
        <v>854</v>
      </c>
      <c r="E28775" t="s">
        <v>1009</v>
      </c>
      <c r="F28775" t="s">
        <v>140</v>
      </c>
      <c r="G28775" t="s">
        <v>1060</v>
      </c>
      <c r="H28775" t="s">
        <v>140</v>
      </c>
      <c r="I28775" t="s">
        <v>1017</v>
      </c>
      <c r="J28775" t="s">
        <v>1050</v>
      </c>
      <c r="K28775" t="s">
        <v>140</v>
      </c>
      <c r="L28775" t="s">
        <v>140</v>
      </c>
      <c r="M28775" t="s">
        <v>140</v>
      </c>
      <c r="N28775" t="s">
        <v>140</v>
      </c>
      <c r="O28775" t="s">
        <v>1014</v>
      </c>
      <c r="P28775" t="s">
        <v>1098</v>
      </c>
      <c r="Q28775" t="s">
        <v>140</v>
      </c>
      <c r="R28775" t="s">
        <v>140</v>
      </c>
      <c r="S28775" t="s">
        <v>875</v>
      </c>
      <c r="T28775" t="s">
        <v>93</v>
      </c>
      <c r="U28775" t="s">
        <v>140</v>
      </c>
    </row>
    <row r="28776" spans="1:21" x14ac:dyDescent="0.35">
      <c r="A28776" t="s">
        <v>21</v>
      </c>
      <c r="B28776" t="s">
        <v>1129</v>
      </c>
      <c r="C28776">
        <v>42</v>
      </c>
      <c r="D28776" t="s">
        <v>724</v>
      </c>
      <c r="E28776" t="s">
        <v>140</v>
      </c>
      <c r="F28776" t="s">
        <v>940</v>
      </c>
      <c r="G28776" t="s">
        <v>582</v>
      </c>
      <c r="H28776" t="s">
        <v>140</v>
      </c>
      <c r="I28776" t="s">
        <v>940</v>
      </c>
      <c r="J28776" t="s">
        <v>940</v>
      </c>
      <c r="K28776" t="s">
        <v>140</v>
      </c>
      <c r="L28776" t="s">
        <v>140</v>
      </c>
      <c r="M28776" t="s">
        <v>140</v>
      </c>
      <c r="N28776" t="s">
        <v>140</v>
      </c>
      <c r="O28776" t="s">
        <v>915</v>
      </c>
      <c r="P28776" t="s">
        <v>1085</v>
      </c>
      <c r="Q28776" t="s">
        <v>140</v>
      </c>
      <c r="R28776" t="s">
        <v>140</v>
      </c>
      <c r="S28776" t="s">
        <v>915</v>
      </c>
      <c r="T28776" t="s">
        <v>582</v>
      </c>
      <c r="U28776" t="s">
        <v>140</v>
      </c>
    </row>
    <row r="28777" spans="1:21" x14ac:dyDescent="0.35">
      <c r="A28777" t="s">
        <v>21</v>
      </c>
      <c r="B28777" t="s">
        <v>1130</v>
      </c>
      <c r="C28777">
        <v>75</v>
      </c>
      <c r="D28777" t="s">
        <v>218</v>
      </c>
      <c r="E28777" t="s">
        <v>140</v>
      </c>
      <c r="F28777" t="s">
        <v>140</v>
      </c>
      <c r="G28777" t="s">
        <v>1054</v>
      </c>
      <c r="H28777" t="s">
        <v>1054</v>
      </c>
      <c r="I28777" t="s">
        <v>801</v>
      </c>
      <c r="J28777" t="s">
        <v>345</v>
      </c>
      <c r="K28777" t="s">
        <v>345</v>
      </c>
      <c r="L28777" t="s">
        <v>954</v>
      </c>
      <c r="M28777" t="s">
        <v>1054</v>
      </c>
      <c r="N28777" t="s">
        <v>869</v>
      </c>
      <c r="O28777" t="s">
        <v>954</v>
      </c>
      <c r="P28777" t="s">
        <v>1054</v>
      </c>
      <c r="Q28777" t="s">
        <v>140</v>
      </c>
      <c r="R28777" t="s">
        <v>140</v>
      </c>
      <c r="S28777" t="s">
        <v>123</v>
      </c>
      <c r="T28777" t="s">
        <v>627</v>
      </c>
      <c r="U28777" t="s">
        <v>140</v>
      </c>
    </row>
    <row r="28778" spans="1:21" x14ac:dyDescent="0.35">
      <c r="A28778" t="s">
        <v>21</v>
      </c>
      <c r="B28778" t="s">
        <v>1131</v>
      </c>
      <c r="C28778">
        <v>92</v>
      </c>
      <c r="D28778" t="s">
        <v>425</v>
      </c>
      <c r="E28778" t="s">
        <v>1019</v>
      </c>
      <c r="F28778" t="s">
        <v>140</v>
      </c>
      <c r="G28778" t="s">
        <v>371</v>
      </c>
      <c r="H28778" t="s">
        <v>1019</v>
      </c>
      <c r="I28778" t="s">
        <v>515</v>
      </c>
      <c r="J28778" t="s">
        <v>977</v>
      </c>
      <c r="K28778" t="s">
        <v>1045</v>
      </c>
      <c r="L28778" t="s">
        <v>140</v>
      </c>
      <c r="M28778" t="s">
        <v>1019</v>
      </c>
      <c r="N28778" t="s">
        <v>1019</v>
      </c>
      <c r="O28778" t="s">
        <v>1045</v>
      </c>
      <c r="P28778" t="s">
        <v>89</v>
      </c>
      <c r="Q28778" t="s">
        <v>140</v>
      </c>
      <c r="R28778" t="s">
        <v>1019</v>
      </c>
      <c r="S28778" t="s">
        <v>1045</v>
      </c>
      <c r="T28778" t="s">
        <v>470</v>
      </c>
      <c r="U28778" t="s">
        <v>1019</v>
      </c>
    </row>
    <row r="28779" spans="1:21" x14ac:dyDescent="0.35">
      <c r="A28779" t="s">
        <v>22</v>
      </c>
      <c r="B28779" t="s">
        <v>1129</v>
      </c>
      <c r="C28779">
        <v>23</v>
      </c>
      <c r="D28779" t="s">
        <v>1121</v>
      </c>
      <c r="E28779" t="s">
        <v>140</v>
      </c>
      <c r="F28779" t="s">
        <v>140</v>
      </c>
      <c r="G28779" t="s">
        <v>140</v>
      </c>
      <c r="H28779" t="s">
        <v>140</v>
      </c>
      <c r="I28779" t="s">
        <v>140</v>
      </c>
      <c r="J28779" t="s">
        <v>140</v>
      </c>
      <c r="K28779" t="s">
        <v>140</v>
      </c>
      <c r="L28779" t="s">
        <v>140</v>
      </c>
      <c r="M28779" t="s">
        <v>140</v>
      </c>
      <c r="N28779" t="s">
        <v>140</v>
      </c>
      <c r="O28779" t="s">
        <v>140</v>
      </c>
      <c r="P28779" t="s">
        <v>140</v>
      </c>
      <c r="Q28779" t="s">
        <v>140</v>
      </c>
      <c r="R28779" t="s">
        <v>140</v>
      </c>
      <c r="S28779" t="s">
        <v>140</v>
      </c>
      <c r="T28779" t="s">
        <v>394</v>
      </c>
      <c r="U28779" t="s">
        <v>140</v>
      </c>
    </row>
    <row r="28780" spans="1:21" x14ac:dyDescent="0.35">
      <c r="A28780" t="s">
        <v>22</v>
      </c>
      <c r="B28780" t="s">
        <v>1130</v>
      </c>
      <c r="C28780">
        <v>170</v>
      </c>
      <c r="D28780" t="s">
        <v>62</v>
      </c>
      <c r="E28780" t="s">
        <v>1009</v>
      </c>
      <c r="F28780" t="s">
        <v>1009</v>
      </c>
      <c r="G28780" t="s">
        <v>140</v>
      </c>
      <c r="H28780" t="s">
        <v>140</v>
      </c>
      <c r="I28780" t="s">
        <v>1008</v>
      </c>
      <c r="J28780" t="s">
        <v>140</v>
      </c>
      <c r="K28780" t="s">
        <v>140</v>
      </c>
      <c r="L28780" t="s">
        <v>140</v>
      </c>
      <c r="M28780" t="s">
        <v>140</v>
      </c>
      <c r="N28780" t="s">
        <v>140</v>
      </c>
      <c r="O28780" t="s">
        <v>140</v>
      </c>
      <c r="P28780" t="s">
        <v>140</v>
      </c>
      <c r="Q28780" t="s">
        <v>140</v>
      </c>
      <c r="R28780" t="s">
        <v>140</v>
      </c>
      <c r="S28780" t="s">
        <v>733</v>
      </c>
      <c r="T28780" t="s">
        <v>562</v>
      </c>
      <c r="U28780" t="s">
        <v>1008</v>
      </c>
    </row>
    <row r="28781" spans="1:21" x14ac:dyDescent="0.35">
      <c r="A28781" t="s">
        <v>22</v>
      </c>
      <c r="B28781" t="s">
        <v>1131</v>
      </c>
      <c r="C28781">
        <v>16</v>
      </c>
      <c r="D28781" t="s">
        <v>469</v>
      </c>
      <c r="E28781" t="s">
        <v>140</v>
      </c>
      <c r="F28781" t="s">
        <v>140</v>
      </c>
      <c r="G28781" t="s">
        <v>140</v>
      </c>
      <c r="H28781" t="s">
        <v>140</v>
      </c>
      <c r="I28781" t="s">
        <v>140</v>
      </c>
      <c r="J28781" t="s">
        <v>140</v>
      </c>
      <c r="K28781" t="s">
        <v>140</v>
      </c>
      <c r="L28781" t="s">
        <v>140</v>
      </c>
      <c r="M28781" t="s">
        <v>140</v>
      </c>
      <c r="N28781" t="s">
        <v>140</v>
      </c>
      <c r="O28781" t="s">
        <v>140</v>
      </c>
      <c r="P28781" t="s">
        <v>140</v>
      </c>
      <c r="Q28781" t="s">
        <v>140</v>
      </c>
      <c r="R28781" t="s">
        <v>140</v>
      </c>
      <c r="S28781" t="s">
        <v>109</v>
      </c>
      <c r="T28781" t="s">
        <v>192</v>
      </c>
      <c r="U28781" t="s">
        <v>140</v>
      </c>
    </row>
    <row r="28782" spans="1:21" x14ac:dyDescent="0.35">
      <c r="A28782" t="s">
        <v>23</v>
      </c>
      <c r="B28782" t="s">
        <v>1129</v>
      </c>
      <c r="C28782">
        <v>41</v>
      </c>
      <c r="D28782" t="s">
        <v>683</v>
      </c>
      <c r="E28782" t="s">
        <v>1051</v>
      </c>
      <c r="F28782" t="s">
        <v>1051</v>
      </c>
      <c r="G28782" t="s">
        <v>127</v>
      </c>
      <c r="H28782" t="s">
        <v>140</v>
      </c>
      <c r="I28782" t="s">
        <v>140</v>
      </c>
      <c r="J28782" t="s">
        <v>140</v>
      </c>
      <c r="K28782" t="s">
        <v>140</v>
      </c>
      <c r="L28782" t="s">
        <v>140</v>
      </c>
      <c r="M28782" t="s">
        <v>140</v>
      </c>
      <c r="N28782" t="s">
        <v>140</v>
      </c>
      <c r="O28782" t="s">
        <v>869</v>
      </c>
      <c r="P28782" t="s">
        <v>501</v>
      </c>
      <c r="Q28782" t="s">
        <v>140</v>
      </c>
      <c r="R28782" t="s">
        <v>140</v>
      </c>
      <c r="S28782" t="s">
        <v>996</v>
      </c>
      <c r="T28782" t="s">
        <v>1139</v>
      </c>
      <c r="U28782" t="s">
        <v>140</v>
      </c>
    </row>
    <row r="28783" spans="1:21" x14ac:dyDescent="0.35">
      <c r="A28783" t="s">
        <v>23</v>
      </c>
      <c r="B28783" t="s">
        <v>1130</v>
      </c>
      <c r="C28783">
        <v>105</v>
      </c>
      <c r="D28783" t="s">
        <v>612</v>
      </c>
      <c r="E28783" t="s">
        <v>140</v>
      </c>
      <c r="F28783" t="s">
        <v>140</v>
      </c>
      <c r="G28783" t="s">
        <v>1066</v>
      </c>
      <c r="H28783" t="s">
        <v>140</v>
      </c>
      <c r="I28783" t="s">
        <v>140</v>
      </c>
      <c r="J28783" t="s">
        <v>140</v>
      </c>
      <c r="K28783" t="s">
        <v>140</v>
      </c>
      <c r="L28783" t="s">
        <v>140</v>
      </c>
      <c r="M28783" t="s">
        <v>140</v>
      </c>
      <c r="N28783" t="s">
        <v>140</v>
      </c>
      <c r="O28783" t="s">
        <v>1047</v>
      </c>
      <c r="P28783" t="s">
        <v>1047</v>
      </c>
      <c r="Q28783" t="s">
        <v>140</v>
      </c>
      <c r="R28783" t="s">
        <v>140</v>
      </c>
      <c r="S28783" t="s">
        <v>716</v>
      </c>
      <c r="T28783" t="s">
        <v>59</v>
      </c>
      <c r="U28783" t="s">
        <v>140</v>
      </c>
    </row>
    <row r="28784" spans="1:21" x14ac:dyDescent="0.35">
      <c r="A28784" t="s">
        <v>23</v>
      </c>
      <c r="B28784" t="s">
        <v>1131</v>
      </c>
      <c r="C28784">
        <v>58</v>
      </c>
      <c r="D28784" t="s">
        <v>799</v>
      </c>
      <c r="E28784" t="s">
        <v>140</v>
      </c>
      <c r="F28784" t="s">
        <v>140</v>
      </c>
      <c r="G28784" t="s">
        <v>422</v>
      </c>
      <c r="H28784" t="s">
        <v>140</v>
      </c>
      <c r="I28784" t="s">
        <v>458</v>
      </c>
      <c r="J28784" t="s">
        <v>140</v>
      </c>
      <c r="K28784" t="s">
        <v>140</v>
      </c>
      <c r="L28784" t="s">
        <v>140</v>
      </c>
      <c r="M28784" t="s">
        <v>1012</v>
      </c>
      <c r="N28784" t="s">
        <v>140</v>
      </c>
      <c r="O28784" t="s">
        <v>1009</v>
      </c>
      <c r="P28784" t="s">
        <v>515</v>
      </c>
      <c r="Q28784" t="s">
        <v>140</v>
      </c>
      <c r="R28784" t="s">
        <v>140</v>
      </c>
      <c r="S28784" t="s">
        <v>983</v>
      </c>
      <c r="T28784" t="s">
        <v>1071</v>
      </c>
      <c r="U28784" t="s">
        <v>140</v>
      </c>
    </row>
    <row r="28785" spans="1:21" x14ac:dyDescent="0.35">
      <c r="A28785" t="s">
        <v>24</v>
      </c>
      <c r="B28785" t="s">
        <v>1129</v>
      </c>
      <c r="C28785">
        <v>34</v>
      </c>
      <c r="D28785" t="s">
        <v>981</v>
      </c>
      <c r="E28785" t="s">
        <v>140</v>
      </c>
      <c r="F28785" t="s">
        <v>140</v>
      </c>
      <c r="G28785" t="s">
        <v>140</v>
      </c>
      <c r="H28785" t="s">
        <v>140</v>
      </c>
      <c r="I28785" t="s">
        <v>140</v>
      </c>
      <c r="J28785" t="s">
        <v>140</v>
      </c>
      <c r="K28785" t="s">
        <v>140</v>
      </c>
      <c r="L28785" t="s">
        <v>140</v>
      </c>
      <c r="M28785" t="s">
        <v>140</v>
      </c>
      <c r="N28785" t="s">
        <v>140</v>
      </c>
      <c r="O28785" t="s">
        <v>140</v>
      </c>
      <c r="P28785" t="s">
        <v>140</v>
      </c>
      <c r="Q28785" t="s">
        <v>140</v>
      </c>
      <c r="R28785" t="s">
        <v>140</v>
      </c>
      <c r="S28785" t="s">
        <v>1061</v>
      </c>
      <c r="T28785" t="s">
        <v>320</v>
      </c>
      <c r="U28785" t="s">
        <v>1004</v>
      </c>
    </row>
    <row r="28786" spans="1:21" x14ac:dyDescent="0.35">
      <c r="A28786" t="s">
        <v>24</v>
      </c>
      <c r="B28786" t="s">
        <v>1130</v>
      </c>
      <c r="C28786">
        <v>146</v>
      </c>
      <c r="D28786" t="s">
        <v>722</v>
      </c>
      <c r="E28786" t="s">
        <v>1014</v>
      </c>
      <c r="F28786" t="s">
        <v>140</v>
      </c>
      <c r="G28786" t="s">
        <v>949</v>
      </c>
      <c r="H28786" t="s">
        <v>140</v>
      </c>
      <c r="I28786" t="s">
        <v>1012</v>
      </c>
      <c r="J28786" t="s">
        <v>1066</v>
      </c>
      <c r="K28786" t="s">
        <v>140</v>
      </c>
      <c r="L28786" t="s">
        <v>1014</v>
      </c>
      <c r="M28786" t="s">
        <v>140</v>
      </c>
      <c r="N28786" t="s">
        <v>140</v>
      </c>
      <c r="O28786" t="s">
        <v>949</v>
      </c>
      <c r="P28786" t="s">
        <v>949</v>
      </c>
      <c r="Q28786" t="s">
        <v>140</v>
      </c>
      <c r="R28786" t="s">
        <v>140</v>
      </c>
      <c r="S28786" t="s">
        <v>1020</v>
      </c>
      <c r="T28786" t="s">
        <v>706</v>
      </c>
      <c r="U28786" t="s">
        <v>140</v>
      </c>
    </row>
    <row r="28787" spans="1:21" x14ac:dyDescent="0.35">
      <c r="A28787" t="s">
        <v>24</v>
      </c>
      <c r="B28787" t="s">
        <v>1131</v>
      </c>
      <c r="C28787">
        <v>25</v>
      </c>
      <c r="D28787" t="s">
        <v>815</v>
      </c>
      <c r="E28787" t="s">
        <v>1064</v>
      </c>
      <c r="F28787" t="s">
        <v>1064</v>
      </c>
      <c r="G28787" t="s">
        <v>140</v>
      </c>
      <c r="H28787" t="s">
        <v>140</v>
      </c>
      <c r="I28787" t="s">
        <v>1064</v>
      </c>
      <c r="J28787" t="s">
        <v>942</v>
      </c>
      <c r="K28787" t="s">
        <v>942</v>
      </c>
      <c r="L28787" t="s">
        <v>1064</v>
      </c>
      <c r="M28787" t="s">
        <v>140</v>
      </c>
      <c r="N28787" t="s">
        <v>140</v>
      </c>
      <c r="O28787" t="s">
        <v>140</v>
      </c>
      <c r="P28787" t="s">
        <v>140</v>
      </c>
      <c r="Q28787" t="s">
        <v>140</v>
      </c>
      <c r="R28787" t="s">
        <v>140</v>
      </c>
      <c r="S28787" t="s">
        <v>1064</v>
      </c>
      <c r="T28787" t="s">
        <v>451</v>
      </c>
      <c r="U28787" t="s">
        <v>140</v>
      </c>
    </row>
    <row r="28788" spans="1:21" x14ac:dyDescent="0.35">
      <c r="A28788" t="s">
        <v>25</v>
      </c>
      <c r="B28788" t="s">
        <v>1129</v>
      </c>
      <c r="C28788">
        <v>23</v>
      </c>
      <c r="D28788" t="s">
        <v>1001</v>
      </c>
      <c r="E28788" t="s">
        <v>140</v>
      </c>
      <c r="F28788" t="s">
        <v>140</v>
      </c>
      <c r="G28788" t="s">
        <v>140</v>
      </c>
      <c r="H28788" t="s">
        <v>140</v>
      </c>
      <c r="I28788" t="s">
        <v>140</v>
      </c>
      <c r="J28788" t="s">
        <v>140</v>
      </c>
      <c r="K28788" t="s">
        <v>140</v>
      </c>
      <c r="L28788" t="s">
        <v>140</v>
      </c>
      <c r="M28788" t="s">
        <v>140</v>
      </c>
      <c r="N28788" t="s">
        <v>140</v>
      </c>
      <c r="O28788" t="s">
        <v>140</v>
      </c>
      <c r="P28788" t="s">
        <v>140</v>
      </c>
      <c r="Q28788" t="s">
        <v>140</v>
      </c>
      <c r="R28788" t="s">
        <v>140</v>
      </c>
      <c r="S28788" t="s">
        <v>140</v>
      </c>
      <c r="T28788" t="s">
        <v>1000</v>
      </c>
      <c r="U28788" t="s">
        <v>140</v>
      </c>
    </row>
    <row r="28789" spans="1:21" x14ac:dyDescent="0.35">
      <c r="A28789" t="s">
        <v>25</v>
      </c>
      <c r="B28789" t="s">
        <v>1130</v>
      </c>
      <c r="C28789">
        <v>162</v>
      </c>
      <c r="D28789" t="s">
        <v>531</v>
      </c>
      <c r="E28789" t="s">
        <v>775</v>
      </c>
      <c r="F28789" t="s">
        <v>1010</v>
      </c>
      <c r="G28789" t="s">
        <v>140</v>
      </c>
      <c r="H28789" t="s">
        <v>140</v>
      </c>
      <c r="I28789" t="s">
        <v>140</v>
      </c>
      <c r="J28789" t="s">
        <v>1019</v>
      </c>
      <c r="K28789" t="s">
        <v>140</v>
      </c>
      <c r="L28789" t="s">
        <v>140</v>
      </c>
      <c r="M28789" t="s">
        <v>140</v>
      </c>
      <c r="N28789" t="s">
        <v>140</v>
      </c>
      <c r="O28789" t="s">
        <v>140</v>
      </c>
      <c r="P28789" t="s">
        <v>140</v>
      </c>
      <c r="Q28789" t="s">
        <v>140</v>
      </c>
      <c r="R28789" t="s">
        <v>140</v>
      </c>
      <c r="S28789" t="s">
        <v>1054</v>
      </c>
      <c r="T28789" t="s">
        <v>105</v>
      </c>
      <c r="U28789" t="s">
        <v>140</v>
      </c>
    </row>
    <row r="28790" spans="1:21" x14ac:dyDescent="0.35">
      <c r="A28790" t="s">
        <v>25</v>
      </c>
      <c r="B28790" t="s">
        <v>1131</v>
      </c>
      <c r="C28790">
        <v>19</v>
      </c>
      <c r="D28790" t="s">
        <v>549</v>
      </c>
      <c r="E28790" t="s">
        <v>140</v>
      </c>
      <c r="F28790" t="s">
        <v>140</v>
      </c>
      <c r="G28790" t="s">
        <v>140</v>
      </c>
      <c r="H28790" t="s">
        <v>140</v>
      </c>
      <c r="I28790" t="s">
        <v>140</v>
      </c>
      <c r="J28790" t="s">
        <v>99</v>
      </c>
      <c r="K28790" t="s">
        <v>99</v>
      </c>
      <c r="L28790" t="s">
        <v>140</v>
      </c>
      <c r="M28790" t="s">
        <v>140</v>
      </c>
      <c r="N28790" t="s">
        <v>140</v>
      </c>
      <c r="O28790" t="s">
        <v>140</v>
      </c>
      <c r="P28790" t="s">
        <v>140</v>
      </c>
      <c r="Q28790" t="s">
        <v>140</v>
      </c>
      <c r="R28790" t="s">
        <v>140</v>
      </c>
      <c r="S28790" t="s">
        <v>140</v>
      </c>
      <c r="T28790" t="s">
        <v>492</v>
      </c>
      <c r="U28790" t="s">
        <v>140</v>
      </c>
    </row>
    <row r="28791" spans="1:21" x14ac:dyDescent="0.35">
      <c r="A28791" t="s">
        <v>26</v>
      </c>
      <c r="B28791" t="s">
        <v>1129</v>
      </c>
      <c r="C28791">
        <v>20</v>
      </c>
      <c r="D28791" t="s">
        <v>68</v>
      </c>
      <c r="E28791" t="s">
        <v>140</v>
      </c>
      <c r="F28791" t="s">
        <v>140</v>
      </c>
      <c r="G28791" t="s">
        <v>527</v>
      </c>
      <c r="H28791" t="s">
        <v>140</v>
      </c>
      <c r="I28791" t="s">
        <v>1060</v>
      </c>
      <c r="J28791" t="s">
        <v>1060</v>
      </c>
      <c r="K28791" t="s">
        <v>1060</v>
      </c>
      <c r="L28791" t="s">
        <v>1060</v>
      </c>
      <c r="M28791" t="s">
        <v>140</v>
      </c>
      <c r="N28791" t="s">
        <v>140</v>
      </c>
      <c r="O28791" t="s">
        <v>140</v>
      </c>
      <c r="P28791" t="s">
        <v>140</v>
      </c>
      <c r="Q28791" t="s">
        <v>140</v>
      </c>
      <c r="R28791" t="s">
        <v>140</v>
      </c>
      <c r="S28791" t="s">
        <v>527</v>
      </c>
      <c r="T28791" t="s">
        <v>681</v>
      </c>
      <c r="U28791" t="s">
        <v>140</v>
      </c>
    </row>
    <row r="28792" spans="1:21" x14ac:dyDescent="0.35">
      <c r="A28792" t="s">
        <v>26</v>
      </c>
      <c r="B28792" t="s">
        <v>1130</v>
      </c>
      <c r="C28792">
        <v>137</v>
      </c>
      <c r="D28792" t="s">
        <v>896</v>
      </c>
      <c r="E28792" t="s">
        <v>1054</v>
      </c>
      <c r="F28792" t="s">
        <v>140</v>
      </c>
      <c r="G28792" t="s">
        <v>140</v>
      </c>
      <c r="H28792" t="s">
        <v>140</v>
      </c>
      <c r="I28792" t="s">
        <v>1098</v>
      </c>
      <c r="J28792" t="s">
        <v>140</v>
      </c>
      <c r="K28792" t="s">
        <v>140</v>
      </c>
      <c r="L28792" t="s">
        <v>1014</v>
      </c>
      <c r="M28792" t="s">
        <v>1063</v>
      </c>
      <c r="N28792" t="s">
        <v>140</v>
      </c>
      <c r="O28792" t="s">
        <v>1018</v>
      </c>
      <c r="P28792" t="s">
        <v>1018</v>
      </c>
      <c r="Q28792" t="s">
        <v>140</v>
      </c>
      <c r="R28792" t="s">
        <v>140</v>
      </c>
      <c r="S28792" t="s">
        <v>1070</v>
      </c>
      <c r="T28792" t="s">
        <v>513</v>
      </c>
      <c r="U28792" t="s">
        <v>140</v>
      </c>
    </row>
    <row r="28793" spans="1:21" x14ac:dyDescent="0.35">
      <c r="A28793" t="s">
        <v>26</v>
      </c>
      <c r="B28793" t="s">
        <v>1131</v>
      </c>
      <c r="C28793">
        <v>45</v>
      </c>
      <c r="D28793" t="s">
        <v>747</v>
      </c>
      <c r="E28793" t="s">
        <v>140</v>
      </c>
      <c r="F28793" t="s">
        <v>140</v>
      </c>
      <c r="G28793" t="s">
        <v>1065</v>
      </c>
      <c r="H28793" t="s">
        <v>140</v>
      </c>
      <c r="I28793" t="s">
        <v>140</v>
      </c>
      <c r="J28793" t="s">
        <v>140</v>
      </c>
      <c r="K28793" t="s">
        <v>140</v>
      </c>
      <c r="L28793" t="s">
        <v>140</v>
      </c>
      <c r="M28793" t="s">
        <v>140</v>
      </c>
      <c r="N28793" t="s">
        <v>140</v>
      </c>
      <c r="O28793" t="s">
        <v>140</v>
      </c>
      <c r="P28793" t="s">
        <v>140</v>
      </c>
      <c r="Q28793" t="s">
        <v>140</v>
      </c>
      <c r="R28793" t="s">
        <v>140</v>
      </c>
      <c r="S28793" t="s">
        <v>985</v>
      </c>
      <c r="T28793" t="s">
        <v>375</v>
      </c>
      <c r="U28793" t="s">
        <v>140</v>
      </c>
    </row>
    <row r="28794" spans="1:21" x14ac:dyDescent="0.35">
      <c r="A28794" t="s">
        <v>27</v>
      </c>
      <c r="B28794" t="s">
        <v>1129</v>
      </c>
      <c r="C28794">
        <v>7</v>
      </c>
      <c r="D28794" t="s">
        <v>653</v>
      </c>
      <c r="E28794" t="s">
        <v>140</v>
      </c>
      <c r="F28794" t="s">
        <v>140</v>
      </c>
      <c r="G28794" t="s">
        <v>140</v>
      </c>
      <c r="H28794" t="s">
        <v>140</v>
      </c>
      <c r="I28794" t="s">
        <v>140</v>
      </c>
      <c r="J28794" t="s">
        <v>140</v>
      </c>
      <c r="K28794" t="s">
        <v>140</v>
      </c>
      <c r="L28794" t="s">
        <v>140</v>
      </c>
      <c r="M28794" t="s">
        <v>140</v>
      </c>
      <c r="N28794" t="s">
        <v>140</v>
      </c>
      <c r="O28794" t="s">
        <v>140</v>
      </c>
      <c r="P28794" t="s">
        <v>140</v>
      </c>
      <c r="Q28794" t="s">
        <v>140</v>
      </c>
      <c r="R28794" t="s">
        <v>140</v>
      </c>
      <c r="S28794" t="s">
        <v>140</v>
      </c>
      <c r="T28794" t="s">
        <v>654</v>
      </c>
      <c r="U28794" t="s">
        <v>140</v>
      </c>
    </row>
    <row r="28795" spans="1:21" x14ac:dyDescent="0.35">
      <c r="A28795" t="s">
        <v>27</v>
      </c>
      <c r="B28795" t="s">
        <v>1130</v>
      </c>
      <c r="C28795">
        <v>170</v>
      </c>
      <c r="D28795" t="s">
        <v>413</v>
      </c>
      <c r="E28795" t="s">
        <v>1016</v>
      </c>
      <c r="F28795" t="s">
        <v>1010</v>
      </c>
      <c r="G28795" t="s">
        <v>1014</v>
      </c>
      <c r="H28795" t="s">
        <v>140</v>
      </c>
      <c r="I28795" t="s">
        <v>1021</v>
      </c>
      <c r="J28795" t="s">
        <v>1004</v>
      </c>
      <c r="K28795" t="s">
        <v>1043</v>
      </c>
      <c r="L28795" t="s">
        <v>1009</v>
      </c>
      <c r="M28795" t="s">
        <v>140</v>
      </c>
      <c r="N28795" t="s">
        <v>140</v>
      </c>
      <c r="O28795" t="s">
        <v>1009</v>
      </c>
      <c r="P28795" t="s">
        <v>1009</v>
      </c>
      <c r="Q28795" t="s">
        <v>140</v>
      </c>
      <c r="R28795" t="s">
        <v>140</v>
      </c>
      <c r="S28795" t="s">
        <v>1046</v>
      </c>
      <c r="T28795" t="s">
        <v>111</v>
      </c>
      <c r="U28795" t="s">
        <v>140</v>
      </c>
    </row>
    <row r="28796" spans="1:21" x14ac:dyDescent="0.35">
      <c r="A28796" t="s">
        <v>27</v>
      </c>
      <c r="B28796" t="s">
        <v>1131</v>
      </c>
      <c r="C28796">
        <v>26</v>
      </c>
      <c r="D28796" t="s">
        <v>772</v>
      </c>
      <c r="E28796" t="s">
        <v>140</v>
      </c>
      <c r="F28796" t="s">
        <v>140</v>
      </c>
      <c r="G28796" t="s">
        <v>875</v>
      </c>
      <c r="H28796" t="s">
        <v>140</v>
      </c>
      <c r="I28796" t="s">
        <v>140</v>
      </c>
      <c r="J28796" t="s">
        <v>875</v>
      </c>
      <c r="K28796" t="s">
        <v>1066</v>
      </c>
      <c r="L28796" t="s">
        <v>140</v>
      </c>
      <c r="M28796" t="s">
        <v>140</v>
      </c>
      <c r="N28796" t="s">
        <v>140</v>
      </c>
      <c r="O28796" t="s">
        <v>131</v>
      </c>
      <c r="P28796" t="s">
        <v>117</v>
      </c>
      <c r="Q28796" t="s">
        <v>140</v>
      </c>
      <c r="R28796" t="s">
        <v>140</v>
      </c>
      <c r="S28796" t="s">
        <v>915</v>
      </c>
      <c r="T28796" t="s">
        <v>915</v>
      </c>
      <c r="U28796" t="s">
        <v>140</v>
      </c>
    </row>
    <row r="28797" spans="1:21" x14ac:dyDescent="0.35">
      <c r="A28797" t="s">
        <v>28</v>
      </c>
      <c r="B28797" t="s">
        <v>1129</v>
      </c>
      <c r="C28797">
        <v>34</v>
      </c>
      <c r="D28797" t="s">
        <v>357</v>
      </c>
      <c r="E28797" t="s">
        <v>140</v>
      </c>
      <c r="F28797" t="s">
        <v>140</v>
      </c>
      <c r="G28797" t="s">
        <v>140</v>
      </c>
      <c r="H28797" t="s">
        <v>140</v>
      </c>
      <c r="I28797" t="s">
        <v>140</v>
      </c>
      <c r="J28797" t="s">
        <v>515</v>
      </c>
      <c r="K28797" t="s">
        <v>515</v>
      </c>
      <c r="L28797" t="s">
        <v>140</v>
      </c>
      <c r="M28797" t="s">
        <v>140</v>
      </c>
      <c r="N28797" t="s">
        <v>140</v>
      </c>
      <c r="O28797" t="s">
        <v>140</v>
      </c>
      <c r="P28797" t="s">
        <v>140</v>
      </c>
      <c r="Q28797" t="s">
        <v>140</v>
      </c>
      <c r="R28797" t="s">
        <v>140</v>
      </c>
      <c r="S28797" t="s">
        <v>991</v>
      </c>
      <c r="T28797" t="s">
        <v>650</v>
      </c>
      <c r="U28797" t="s">
        <v>140</v>
      </c>
    </row>
    <row r="28798" spans="1:21" x14ac:dyDescent="0.35">
      <c r="A28798" t="s">
        <v>28</v>
      </c>
      <c r="B28798" t="s">
        <v>1130</v>
      </c>
      <c r="C28798">
        <v>147</v>
      </c>
      <c r="D28798" t="s">
        <v>736</v>
      </c>
      <c r="E28798" t="s">
        <v>1016</v>
      </c>
      <c r="F28798" t="s">
        <v>1016</v>
      </c>
      <c r="G28798" t="s">
        <v>1066</v>
      </c>
      <c r="H28798" t="s">
        <v>775</v>
      </c>
      <c r="I28798" t="s">
        <v>1013</v>
      </c>
      <c r="J28798" t="s">
        <v>140</v>
      </c>
      <c r="K28798" t="s">
        <v>775</v>
      </c>
      <c r="L28798" t="s">
        <v>140</v>
      </c>
      <c r="M28798" t="s">
        <v>140</v>
      </c>
      <c r="N28798" t="s">
        <v>775</v>
      </c>
      <c r="O28798" t="s">
        <v>140</v>
      </c>
      <c r="P28798" t="s">
        <v>140</v>
      </c>
      <c r="Q28798" t="s">
        <v>140</v>
      </c>
      <c r="R28798" t="s">
        <v>140</v>
      </c>
      <c r="S28798" t="s">
        <v>1023</v>
      </c>
      <c r="T28798" t="s">
        <v>668</v>
      </c>
      <c r="U28798" t="s">
        <v>1011</v>
      </c>
    </row>
    <row r="28799" spans="1:21" x14ac:dyDescent="0.35">
      <c r="A28799" t="s">
        <v>28</v>
      </c>
      <c r="B28799" t="s">
        <v>1131</v>
      </c>
      <c r="C28799">
        <v>26</v>
      </c>
      <c r="D28799" t="s">
        <v>169</v>
      </c>
      <c r="E28799" t="s">
        <v>1058</v>
      </c>
      <c r="F28799" t="s">
        <v>140</v>
      </c>
      <c r="G28799" t="s">
        <v>140</v>
      </c>
      <c r="H28799" t="s">
        <v>140</v>
      </c>
      <c r="I28799" t="s">
        <v>140</v>
      </c>
      <c r="J28799" t="s">
        <v>140</v>
      </c>
      <c r="K28799" t="s">
        <v>140</v>
      </c>
      <c r="L28799" t="s">
        <v>140</v>
      </c>
      <c r="M28799" t="s">
        <v>140</v>
      </c>
      <c r="N28799" t="s">
        <v>140</v>
      </c>
      <c r="O28799" t="s">
        <v>140</v>
      </c>
      <c r="P28799" t="s">
        <v>140</v>
      </c>
      <c r="Q28799" t="s">
        <v>140</v>
      </c>
      <c r="R28799" t="s">
        <v>140</v>
      </c>
      <c r="S28799" t="s">
        <v>954</v>
      </c>
      <c r="T28799" t="s">
        <v>926</v>
      </c>
      <c r="U28799" t="s">
        <v>140</v>
      </c>
    </row>
    <row r="28800" spans="1:21" x14ac:dyDescent="0.35">
      <c r="A28800" t="s">
        <v>29</v>
      </c>
      <c r="B28800" t="s">
        <v>1129</v>
      </c>
      <c r="C28800">
        <v>12</v>
      </c>
      <c r="D28800" t="s">
        <v>351</v>
      </c>
      <c r="E28800" t="s">
        <v>140</v>
      </c>
      <c r="F28800" t="s">
        <v>140</v>
      </c>
      <c r="G28800" t="s">
        <v>140</v>
      </c>
      <c r="H28800" t="s">
        <v>140</v>
      </c>
      <c r="I28800" t="s">
        <v>131</v>
      </c>
      <c r="J28800" t="s">
        <v>131</v>
      </c>
      <c r="K28800" t="s">
        <v>495</v>
      </c>
      <c r="L28800" t="s">
        <v>140</v>
      </c>
      <c r="M28800" t="s">
        <v>574</v>
      </c>
      <c r="N28800" t="s">
        <v>140</v>
      </c>
      <c r="O28800" t="s">
        <v>574</v>
      </c>
      <c r="P28800" t="s">
        <v>140</v>
      </c>
      <c r="Q28800" t="s">
        <v>140</v>
      </c>
      <c r="R28800" t="s">
        <v>140</v>
      </c>
      <c r="S28800" t="s">
        <v>140</v>
      </c>
      <c r="T28800" t="s">
        <v>921</v>
      </c>
      <c r="U28800" t="s">
        <v>140</v>
      </c>
    </row>
    <row r="28801" spans="1:21" x14ac:dyDescent="0.35">
      <c r="A28801" t="s">
        <v>29</v>
      </c>
      <c r="B28801" t="s">
        <v>1130</v>
      </c>
      <c r="C28801">
        <v>171</v>
      </c>
      <c r="D28801" t="s">
        <v>854</v>
      </c>
      <c r="E28801" t="s">
        <v>1021</v>
      </c>
      <c r="F28801" t="s">
        <v>1021</v>
      </c>
      <c r="G28801" t="s">
        <v>140</v>
      </c>
      <c r="H28801" t="s">
        <v>140</v>
      </c>
      <c r="I28801" t="s">
        <v>1012</v>
      </c>
      <c r="J28801" t="s">
        <v>1011</v>
      </c>
      <c r="K28801" t="s">
        <v>1012</v>
      </c>
      <c r="L28801" t="s">
        <v>140</v>
      </c>
      <c r="M28801" t="s">
        <v>140</v>
      </c>
      <c r="N28801" t="s">
        <v>140</v>
      </c>
      <c r="O28801" t="s">
        <v>140</v>
      </c>
      <c r="P28801" t="s">
        <v>140</v>
      </c>
      <c r="Q28801" t="s">
        <v>140</v>
      </c>
      <c r="R28801" t="s">
        <v>140</v>
      </c>
      <c r="S28801" t="s">
        <v>1066</v>
      </c>
      <c r="T28801" t="s">
        <v>681</v>
      </c>
      <c r="U28801" t="s">
        <v>140</v>
      </c>
    </row>
    <row r="28802" spans="1:21" x14ac:dyDescent="0.35">
      <c r="A28802" t="s">
        <v>29</v>
      </c>
      <c r="B28802" t="s">
        <v>1131</v>
      </c>
      <c r="C28802">
        <v>20</v>
      </c>
      <c r="D28802" t="s">
        <v>90</v>
      </c>
      <c r="E28802" t="s">
        <v>140</v>
      </c>
      <c r="F28802" t="s">
        <v>140</v>
      </c>
      <c r="G28802" t="s">
        <v>140</v>
      </c>
      <c r="H28802" t="s">
        <v>140</v>
      </c>
      <c r="I28802" t="s">
        <v>140</v>
      </c>
      <c r="J28802" t="s">
        <v>140</v>
      </c>
      <c r="K28802" t="s">
        <v>140</v>
      </c>
      <c r="L28802" t="s">
        <v>140</v>
      </c>
      <c r="M28802" t="s">
        <v>140</v>
      </c>
      <c r="N28802" t="s">
        <v>140</v>
      </c>
      <c r="O28802" t="s">
        <v>140</v>
      </c>
      <c r="P28802" t="s">
        <v>140</v>
      </c>
      <c r="Q28802" t="s">
        <v>140</v>
      </c>
      <c r="R28802" t="s">
        <v>140</v>
      </c>
      <c r="S28802" t="s">
        <v>1058</v>
      </c>
      <c r="T28802" t="s">
        <v>1057</v>
      </c>
      <c r="U28802" t="s">
        <v>140</v>
      </c>
    </row>
    <row r="28803" spans="1:21" x14ac:dyDescent="0.35">
      <c r="A28803" t="s">
        <v>30</v>
      </c>
      <c r="B28803" t="s">
        <v>1129</v>
      </c>
      <c r="C28803">
        <v>13</v>
      </c>
      <c r="D28803" t="s">
        <v>1138</v>
      </c>
      <c r="E28803" t="s">
        <v>788</v>
      </c>
      <c r="F28803" t="s">
        <v>788</v>
      </c>
      <c r="G28803" t="s">
        <v>140</v>
      </c>
      <c r="H28803" t="s">
        <v>140</v>
      </c>
      <c r="I28803" t="s">
        <v>140</v>
      </c>
      <c r="J28803" t="s">
        <v>140</v>
      </c>
      <c r="K28803" t="s">
        <v>140</v>
      </c>
      <c r="L28803" t="s">
        <v>140</v>
      </c>
      <c r="M28803" t="s">
        <v>140</v>
      </c>
      <c r="N28803" t="s">
        <v>140</v>
      </c>
      <c r="O28803" t="s">
        <v>140</v>
      </c>
      <c r="P28803" t="s">
        <v>140</v>
      </c>
      <c r="Q28803" t="s">
        <v>140</v>
      </c>
      <c r="R28803" t="s">
        <v>140</v>
      </c>
      <c r="S28803" t="s">
        <v>140</v>
      </c>
      <c r="T28803" t="s">
        <v>1067</v>
      </c>
      <c r="U28803" t="s">
        <v>140</v>
      </c>
    </row>
    <row r="28804" spans="1:21" x14ac:dyDescent="0.35">
      <c r="A28804" t="s">
        <v>30</v>
      </c>
      <c r="B28804" t="s">
        <v>1130</v>
      </c>
      <c r="C28804">
        <v>167</v>
      </c>
      <c r="D28804" t="s">
        <v>780</v>
      </c>
      <c r="E28804" t="s">
        <v>1013</v>
      </c>
      <c r="F28804" t="s">
        <v>1013</v>
      </c>
      <c r="G28804" t="s">
        <v>140</v>
      </c>
      <c r="H28804" t="s">
        <v>775</v>
      </c>
      <c r="I28804" t="s">
        <v>1017</v>
      </c>
      <c r="J28804" t="s">
        <v>1043</v>
      </c>
      <c r="K28804" t="s">
        <v>1013</v>
      </c>
      <c r="L28804" t="s">
        <v>140</v>
      </c>
      <c r="M28804" t="s">
        <v>1012</v>
      </c>
      <c r="N28804" t="s">
        <v>140</v>
      </c>
      <c r="O28804" t="s">
        <v>140</v>
      </c>
      <c r="P28804" t="s">
        <v>140</v>
      </c>
      <c r="Q28804" t="s">
        <v>140</v>
      </c>
      <c r="R28804" t="s">
        <v>140</v>
      </c>
      <c r="S28804" t="s">
        <v>1047</v>
      </c>
      <c r="T28804" t="s">
        <v>592</v>
      </c>
      <c r="U28804" t="s">
        <v>1013</v>
      </c>
    </row>
    <row r="28805" spans="1:21" x14ac:dyDescent="0.35">
      <c r="A28805" t="s">
        <v>30</v>
      </c>
      <c r="B28805" t="s">
        <v>1131</v>
      </c>
      <c r="C28805">
        <v>22</v>
      </c>
      <c r="D28805" t="s">
        <v>936</v>
      </c>
      <c r="E28805" t="s">
        <v>140</v>
      </c>
      <c r="F28805" t="s">
        <v>140</v>
      </c>
      <c r="G28805" t="s">
        <v>1051</v>
      </c>
      <c r="H28805" t="s">
        <v>140</v>
      </c>
      <c r="I28805" t="s">
        <v>1051</v>
      </c>
      <c r="J28805" t="s">
        <v>140</v>
      </c>
      <c r="K28805" t="s">
        <v>140</v>
      </c>
      <c r="L28805" t="s">
        <v>140</v>
      </c>
      <c r="M28805" t="s">
        <v>140</v>
      </c>
      <c r="N28805" t="s">
        <v>140</v>
      </c>
      <c r="O28805" t="s">
        <v>140</v>
      </c>
      <c r="P28805" t="s">
        <v>140</v>
      </c>
      <c r="Q28805" t="s">
        <v>140</v>
      </c>
      <c r="R28805" t="s">
        <v>140</v>
      </c>
      <c r="S28805" t="s">
        <v>1068</v>
      </c>
      <c r="T28805" t="s">
        <v>660</v>
      </c>
      <c r="U28805" t="s">
        <v>140</v>
      </c>
    </row>
    <row r="28806" spans="1:21" x14ac:dyDescent="0.35">
      <c r="A28806" t="s">
        <v>31</v>
      </c>
      <c r="B28806" t="s">
        <v>1129</v>
      </c>
      <c r="C28806">
        <v>28</v>
      </c>
      <c r="D28806" t="s">
        <v>786</v>
      </c>
      <c r="E28806" t="s">
        <v>140</v>
      </c>
      <c r="F28806" t="s">
        <v>140</v>
      </c>
      <c r="G28806" t="s">
        <v>656</v>
      </c>
      <c r="H28806" t="s">
        <v>1054</v>
      </c>
      <c r="I28806" t="s">
        <v>140</v>
      </c>
      <c r="J28806" t="s">
        <v>140</v>
      </c>
      <c r="K28806" t="s">
        <v>140</v>
      </c>
      <c r="L28806" t="s">
        <v>140</v>
      </c>
      <c r="M28806" t="s">
        <v>140</v>
      </c>
      <c r="N28806" t="s">
        <v>140</v>
      </c>
      <c r="O28806" t="s">
        <v>1047</v>
      </c>
      <c r="P28806" t="s">
        <v>269</v>
      </c>
      <c r="Q28806" t="s">
        <v>140</v>
      </c>
      <c r="R28806" t="s">
        <v>140</v>
      </c>
      <c r="S28806" t="s">
        <v>999</v>
      </c>
      <c r="T28806" t="s">
        <v>521</v>
      </c>
      <c r="U28806" t="s">
        <v>140</v>
      </c>
    </row>
    <row r="28807" spans="1:21" x14ac:dyDescent="0.35">
      <c r="A28807" t="s">
        <v>31</v>
      </c>
      <c r="B28807" t="s">
        <v>1130</v>
      </c>
      <c r="C28807">
        <v>100</v>
      </c>
      <c r="D28807" t="s">
        <v>314</v>
      </c>
      <c r="E28807" t="s">
        <v>140</v>
      </c>
      <c r="F28807" t="s">
        <v>1017</v>
      </c>
      <c r="G28807" t="s">
        <v>1080</v>
      </c>
      <c r="H28807" t="s">
        <v>140</v>
      </c>
      <c r="I28807" t="s">
        <v>1010</v>
      </c>
      <c r="J28807" t="s">
        <v>1010</v>
      </c>
      <c r="K28807" t="s">
        <v>1010</v>
      </c>
      <c r="L28807" t="s">
        <v>140</v>
      </c>
      <c r="M28807" t="s">
        <v>140</v>
      </c>
      <c r="N28807" t="s">
        <v>1017</v>
      </c>
      <c r="O28807" t="s">
        <v>824</v>
      </c>
      <c r="P28807" t="s">
        <v>937</v>
      </c>
      <c r="Q28807" t="s">
        <v>140</v>
      </c>
      <c r="R28807" t="s">
        <v>140</v>
      </c>
      <c r="S28807" t="s">
        <v>917</v>
      </c>
      <c r="T28807" t="s">
        <v>805</v>
      </c>
      <c r="U28807" t="s">
        <v>140</v>
      </c>
    </row>
    <row r="28808" spans="1:21" x14ac:dyDescent="0.35">
      <c r="A28808" t="s">
        <v>31</v>
      </c>
      <c r="B28808" t="s">
        <v>1131</v>
      </c>
      <c r="C28808">
        <v>78</v>
      </c>
      <c r="D28808" t="s">
        <v>402</v>
      </c>
      <c r="E28808" t="s">
        <v>775</v>
      </c>
      <c r="F28808" t="s">
        <v>971</v>
      </c>
      <c r="G28808" t="s">
        <v>43</v>
      </c>
      <c r="H28808" t="s">
        <v>140</v>
      </c>
      <c r="I28808" t="s">
        <v>1046</v>
      </c>
      <c r="J28808" t="s">
        <v>1046</v>
      </c>
      <c r="K28808" t="s">
        <v>140</v>
      </c>
      <c r="L28808" t="s">
        <v>140</v>
      </c>
      <c r="M28808" t="s">
        <v>140</v>
      </c>
      <c r="N28808" t="s">
        <v>140</v>
      </c>
      <c r="O28808" t="s">
        <v>574</v>
      </c>
      <c r="P28808" t="s">
        <v>1104</v>
      </c>
      <c r="Q28808" t="s">
        <v>140</v>
      </c>
      <c r="R28808" t="s">
        <v>140</v>
      </c>
      <c r="S28808" t="s">
        <v>113</v>
      </c>
      <c r="T28808" t="s">
        <v>999</v>
      </c>
      <c r="U28808" t="s">
        <v>140</v>
      </c>
    </row>
    <row r="28809" spans="1:21" x14ac:dyDescent="0.35">
      <c r="A28809" t="s">
        <v>32</v>
      </c>
      <c r="B28809" t="s">
        <v>1129</v>
      </c>
      <c r="C28809">
        <v>692</v>
      </c>
      <c r="D28809" t="s">
        <v>313</v>
      </c>
      <c r="E28809" t="s">
        <v>1010</v>
      </c>
      <c r="F28809" t="s">
        <v>1009</v>
      </c>
      <c r="G28809" t="s">
        <v>89</v>
      </c>
      <c r="H28809" t="s">
        <v>140</v>
      </c>
      <c r="I28809" t="s">
        <v>1098</v>
      </c>
      <c r="J28809" t="s">
        <v>1054</v>
      </c>
      <c r="K28809" t="s">
        <v>949</v>
      </c>
      <c r="L28809" t="s">
        <v>1016</v>
      </c>
      <c r="M28809" t="s">
        <v>1010</v>
      </c>
      <c r="N28809" t="s">
        <v>140</v>
      </c>
      <c r="O28809" t="s">
        <v>939</v>
      </c>
      <c r="P28809" t="s">
        <v>1004</v>
      </c>
      <c r="Q28809" t="s">
        <v>140</v>
      </c>
      <c r="R28809" t="s">
        <v>140</v>
      </c>
      <c r="S28809" t="s">
        <v>515</v>
      </c>
      <c r="T28809" t="s">
        <v>932</v>
      </c>
      <c r="U28809" t="s">
        <v>1010</v>
      </c>
    </row>
    <row r="28810" spans="1:21" x14ac:dyDescent="0.35">
      <c r="A28810" t="s">
        <v>32</v>
      </c>
      <c r="B28810" t="s">
        <v>1130</v>
      </c>
      <c r="C28810">
        <v>3302</v>
      </c>
      <c r="D28810" t="s">
        <v>80</v>
      </c>
      <c r="E28810" t="s">
        <v>1013</v>
      </c>
      <c r="F28810" t="s">
        <v>1016</v>
      </c>
      <c r="G28810" t="s">
        <v>1055</v>
      </c>
      <c r="H28810" t="s">
        <v>1008</v>
      </c>
      <c r="I28810" t="s">
        <v>1054</v>
      </c>
      <c r="J28810" t="s">
        <v>1019</v>
      </c>
      <c r="K28810" t="s">
        <v>1063</v>
      </c>
      <c r="L28810" t="s">
        <v>1010</v>
      </c>
      <c r="M28810" t="s">
        <v>1016</v>
      </c>
      <c r="N28810" t="s">
        <v>1008</v>
      </c>
      <c r="O28810" t="s">
        <v>1019</v>
      </c>
      <c r="P28810" t="s">
        <v>1021</v>
      </c>
      <c r="Q28810" t="s">
        <v>140</v>
      </c>
      <c r="R28810" t="s">
        <v>140</v>
      </c>
      <c r="S28810" t="s">
        <v>950</v>
      </c>
      <c r="T28810" t="s">
        <v>192</v>
      </c>
      <c r="U28810" t="s">
        <v>1008</v>
      </c>
    </row>
    <row r="28811" spans="1:21" x14ac:dyDescent="0.35">
      <c r="A28811" t="s">
        <v>32</v>
      </c>
      <c r="B28811" t="s">
        <v>1131</v>
      </c>
      <c r="C28811">
        <v>922</v>
      </c>
      <c r="D28811" t="s">
        <v>211</v>
      </c>
      <c r="E28811" t="s">
        <v>1019</v>
      </c>
      <c r="F28811" t="s">
        <v>1063</v>
      </c>
      <c r="G28811" t="s">
        <v>1049</v>
      </c>
      <c r="H28811" t="s">
        <v>1016</v>
      </c>
      <c r="I28811" t="s">
        <v>1043</v>
      </c>
      <c r="J28811" t="s">
        <v>1018</v>
      </c>
      <c r="K28811" t="s">
        <v>1066</v>
      </c>
      <c r="L28811" t="s">
        <v>1010</v>
      </c>
      <c r="M28811" t="s">
        <v>1016</v>
      </c>
      <c r="N28811" t="s">
        <v>1016</v>
      </c>
      <c r="O28811" t="s">
        <v>1048</v>
      </c>
      <c r="P28811" t="s">
        <v>919</v>
      </c>
      <c r="Q28811" t="s">
        <v>140</v>
      </c>
      <c r="R28811" t="s">
        <v>1016</v>
      </c>
      <c r="S28811" t="s">
        <v>1044</v>
      </c>
      <c r="T28811" t="s">
        <v>894</v>
      </c>
      <c r="U28811" t="s">
        <v>1010</v>
      </c>
    </row>
    <row r="28813" spans="1:21" x14ac:dyDescent="0.35">
      <c r="A28813" t="s">
        <v>2198</v>
      </c>
    </row>
    <row r="28814" spans="1:21" x14ac:dyDescent="0.35">
      <c r="A28814" t="s">
        <v>2</v>
      </c>
      <c r="B28814" t="s">
        <v>1150</v>
      </c>
      <c r="C28814" t="s">
        <v>3</v>
      </c>
      <c r="D28814" t="s">
        <v>1416</v>
      </c>
      <c r="E28814" t="s">
        <v>2182</v>
      </c>
      <c r="F28814" t="s">
        <v>2183</v>
      </c>
      <c r="G28814" t="s">
        <v>2184</v>
      </c>
      <c r="H28814" t="s">
        <v>2185</v>
      </c>
      <c r="I28814" t="s">
        <v>2186</v>
      </c>
      <c r="J28814" t="s">
        <v>2187</v>
      </c>
      <c r="K28814" t="s">
        <v>2188</v>
      </c>
      <c r="L28814" t="s">
        <v>2189</v>
      </c>
      <c r="M28814" t="s">
        <v>2190</v>
      </c>
      <c r="N28814" t="s">
        <v>2191</v>
      </c>
      <c r="O28814" t="s">
        <v>2192</v>
      </c>
      <c r="P28814" t="s">
        <v>2193</v>
      </c>
      <c r="Q28814" t="s">
        <v>2194</v>
      </c>
      <c r="R28814" t="s">
        <v>2195</v>
      </c>
      <c r="S28814" t="s">
        <v>1376</v>
      </c>
      <c r="T28814" t="s">
        <v>1042</v>
      </c>
      <c r="U28814" t="s">
        <v>136</v>
      </c>
    </row>
    <row r="28815" spans="1:21" x14ac:dyDescent="0.35">
      <c r="A28815" t="s">
        <v>8</v>
      </c>
      <c r="B28815" t="s">
        <v>1151</v>
      </c>
      <c r="C28815">
        <v>132</v>
      </c>
      <c r="D28815" t="s">
        <v>739</v>
      </c>
      <c r="E28815" t="s">
        <v>140</v>
      </c>
      <c r="F28815" t="s">
        <v>140</v>
      </c>
      <c r="G28815" t="s">
        <v>903</v>
      </c>
      <c r="H28815" t="s">
        <v>140</v>
      </c>
      <c r="I28815" t="s">
        <v>1055</v>
      </c>
      <c r="J28815" t="s">
        <v>1013</v>
      </c>
      <c r="K28815" t="s">
        <v>140</v>
      </c>
      <c r="L28815" t="s">
        <v>140</v>
      </c>
      <c r="M28815" t="s">
        <v>140</v>
      </c>
      <c r="N28815" t="s">
        <v>140</v>
      </c>
      <c r="O28815" t="s">
        <v>1043</v>
      </c>
      <c r="P28815" t="s">
        <v>1055</v>
      </c>
      <c r="Q28815" t="s">
        <v>140</v>
      </c>
      <c r="R28815" t="s">
        <v>140</v>
      </c>
      <c r="S28815" t="s">
        <v>458</v>
      </c>
      <c r="T28815" t="s">
        <v>968</v>
      </c>
      <c r="U28815" t="s">
        <v>140</v>
      </c>
    </row>
    <row r="28816" spans="1:21" x14ac:dyDescent="0.35">
      <c r="A28816" t="s">
        <v>8</v>
      </c>
      <c r="B28816" t="s">
        <v>1152</v>
      </c>
      <c r="C28816">
        <v>56</v>
      </c>
      <c r="D28816" t="s">
        <v>558</v>
      </c>
      <c r="E28816" t="s">
        <v>140</v>
      </c>
      <c r="F28816" t="s">
        <v>988</v>
      </c>
      <c r="G28816" t="s">
        <v>187</v>
      </c>
      <c r="H28816" t="s">
        <v>140</v>
      </c>
      <c r="I28816" t="s">
        <v>971</v>
      </c>
      <c r="J28816" t="s">
        <v>140</v>
      </c>
      <c r="K28816" t="s">
        <v>140</v>
      </c>
      <c r="L28816" t="s">
        <v>140</v>
      </c>
      <c r="M28816" t="s">
        <v>140</v>
      </c>
      <c r="N28816" t="s">
        <v>140</v>
      </c>
      <c r="O28816" t="s">
        <v>140</v>
      </c>
      <c r="P28816" t="s">
        <v>1016</v>
      </c>
      <c r="Q28816" t="s">
        <v>140</v>
      </c>
      <c r="R28816" t="s">
        <v>140</v>
      </c>
      <c r="S28816" t="s">
        <v>1061</v>
      </c>
      <c r="T28816" t="s">
        <v>489</v>
      </c>
      <c r="U28816" t="s">
        <v>140</v>
      </c>
    </row>
    <row r="28817" spans="1:21" x14ac:dyDescent="0.35">
      <c r="A28817" t="s">
        <v>8</v>
      </c>
      <c r="B28817" t="s">
        <v>339</v>
      </c>
      <c r="C28817">
        <v>15</v>
      </c>
      <c r="D28817" t="s">
        <v>38</v>
      </c>
      <c r="E28817" t="s">
        <v>140</v>
      </c>
      <c r="F28817" t="s">
        <v>140</v>
      </c>
      <c r="G28817" t="s">
        <v>664</v>
      </c>
      <c r="H28817" t="s">
        <v>140</v>
      </c>
      <c r="I28817" t="s">
        <v>140</v>
      </c>
      <c r="J28817" t="s">
        <v>140</v>
      </c>
      <c r="K28817" t="s">
        <v>140</v>
      </c>
      <c r="L28817" t="s">
        <v>140</v>
      </c>
      <c r="M28817" t="s">
        <v>140</v>
      </c>
      <c r="N28817" t="s">
        <v>140</v>
      </c>
      <c r="O28817" t="s">
        <v>140</v>
      </c>
      <c r="P28817" t="s">
        <v>140</v>
      </c>
      <c r="Q28817" t="s">
        <v>140</v>
      </c>
      <c r="R28817" t="s">
        <v>140</v>
      </c>
      <c r="S28817" t="s">
        <v>517</v>
      </c>
      <c r="T28817" t="s">
        <v>101</v>
      </c>
      <c r="U28817" t="s">
        <v>919</v>
      </c>
    </row>
    <row r="28818" spans="1:21" x14ac:dyDescent="0.35">
      <c r="A28818" t="s">
        <v>9</v>
      </c>
      <c r="B28818" t="s">
        <v>1151</v>
      </c>
      <c r="C28818">
        <v>122</v>
      </c>
      <c r="D28818" t="s">
        <v>378</v>
      </c>
      <c r="E28818" t="s">
        <v>140</v>
      </c>
      <c r="F28818" t="s">
        <v>140</v>
      </c>
      <c r="G28818" t="s">
        <v>1054</v>
      </c>
      <c r="H28818" t="s">
        <v>1013</v>
      </c>
      <c r="I28818" t="s">
        <v>140</v>
      </c>
      <c r="J28818" t="s">
        <v>1066</v>
      </c>
      <c r="K28818" t="s">
        <v>940</v>
      </c>
      <c r="L28818" t="s">
        <v>1054</v>
      </c>
      <c r="M28818" t="s">
        <v>1054</v>
      </c>
      <c r="N28818" t="s">
        <v>1009</v>
      </c>
      <c r="O28818" t="s">
        <v>140</v>
      </c>
      <c r="P28818" t="s">
        <v>140</v>
      </c>
      <c r="Q28818" t="s">
        <v>140</v>
      </c>
      <c r="R28818" t="s">
        <v>140</v>
      </c>
      <c r="S28818" t="s">
        <v>1014</v>
      </c>
      <c r="T28818" t="s">
        <v>543</v>
      </c>
      <c r="U28818" t="s">
        <v>140</v>
      </c>
    </row>
    <row r="28819" spans="1:21" x14ac:dyDescent="0.35">
      <c r="A28819" t="s">
        <v>9</v>
      </c>
      <c r="B28819" t="s">
        <v>1152</v>
      </c>
      <c r="C28819">
        <v>67</v>
      </c>
      <c r="D28819" t="s">
        <v>70</v>
      </c>
      <c r="E28819" t="s">
        <v>775</v>
      </c>
      <c r="F28819" t="s">
        <v>775</v>
      </c>
      <c r="G28819" t="s">
        <v>140</v>
      </c>
      <c r="H28819" t="s">
        <v>140</v>
      </c>
      <c r="I28819" t="s">
        <v>140</v>
      </c>
      <c r="J28819" t="s">
        <v>140</v>
      </c>
      <c r="K28819" t="s">
        <v>140</v>
      </c>
      <c r="L28819" t="s">
        <v>140</v>
      </c>
      <c r="M28819" t="s">
        <v>140</v>
      </c>
      <c r="N28819" t="s">
        <v>140</v>
      </c>
      <c r="O28819" t="s">
        <v>775</v>
      </c>
      <c r="P28819" t="s">
        <v>140</v>
      </c>
      <c r="Q28819" t="s">
        <v>140</v>
      </c>
      <c r="R28819" t="s">
        <v>140</v>
      </c>
      <c r="S28819" t="s">
        <v>996</v>
      </c>
      <c r="T28819" t="s">
        <v>562</v>
      </c>
      <c r="U28819" t="s">
        <v>140</v>
      </c>
    </row>
    <row r="28820" spans="1:21" x14ac:dyDescent="0.35">
      <c r="A28820" t="s">
        <v>9</v>
      </c>
      <c r="B28820" t="s">
        <v>339</v>
      </c>
      <c r="C28820">
        <v>12</v>
      </c>
      <c r="D28820" t="s">
        <v>800</v>
      </c>
      <c r="E28820" t="s">
        <v>140</v>
      </c>
      <c r="F28820" t="s">
        <v>140</v>
      </c>
      <c r="G28820" t="s">
        <v>140</v>
      </c>
      <c r="H28820" t="s">
        <v>140</v>
      </c>
      <c r="I28820" t="s">
        <v>140</v>
      </c>
      <c r="J28820" t="s">
        <v>140</v>
      </c>
      <c r="K28820" t="s">
        <v>140</v>
      </c>
      <c r="L28820" t="s">
        <v>140</v>
      </c>
      <c r="M28820" t="s">
        <v>140</v>
      </c>
      <c r="N28820" t="s">
        <v>140</v>
      </c>
      <c r="O28820" t="s">
        <v>140</v>
      </c>
      <c r="P28820" t="s">
        <v>140</v>
      </c>
      <c r="Q28820" t="s">
        <v>140</v>
      </c>
      <c r="R28820" t="s">
        <v>140</v>
      </c>
      <c r="S28820" t="s">
        <v>801</v>
      </c>
      <c r="T28820" t="s">
        <v>140</v>
      </c>
      <c r="U28820" t="s">
        <v>140</v>
      </c>
    </row>
    <row r="28821" spans="1:21" x14ac:dyDescent="0.35">
      <c r="A28821" t="s">
        <v>10</v>
      </c>
      <c r="B28821" t="s">
        <v>1151</v>
      </c>
      <c r="C28821">
        <v>130</v>
      </c>
      <c r="D28821" t="s">
        <v>72</v>
      </c>
      <c r="E28821" t="s">
        <v>140</v>
      </c>
      <c r="F28821" t="s">
        <v>140</v>
      </c>
      <c r="G28821" t="s">
        <v>949</v>
      </c>
      <c r="H28821" t="s">
        <v>140</v>
      </c>
      <c r="I28821" t="s">
        <v>1098</v>
      </c>
      <c r="J28821" t="s">
        <v>1066</v>
      </c>
      <c r="K28821" t="s">
        <v>1021</v>
      </c>
      <c r="L28821" t="s">
        <v>140</v>
      </c>
      <c r="M28821" t="s">
        <v>140</v>
      </c>
      <c r="N28821" t="s">
        <v>140</v>
      </c>
      <c r="O28821" t="s">
        <v>140</v>
      </c>
      <c r="P28821" t="s">
        <v>140</v>
      </c>
      <c r="Q28821" t="s">
        <v>140</v>
      </c>
      <c r="R28821" t="s">
        <v>140</v>
      </c>
      <c r="S28821" t="s">
        <v>1018</v>
      </c>
      <c r="T28821" t="s">
        <v>264</v>
      </c>
      <c r="U28821" t="s">
        <v>140</v>
      </c>
    </row>
    <row r="28822" spans="1:21" x14ac:dyDescent="0.35">
      <c r="A28822" t="s">
        <v>10</v>
      </c>
      <c r="B28822" t="s">
        <v>1152</v>
      </c>
      <c r="C28822">
        <v>67</v>
      </c>
      <c r="D28822" t="s">
        <v>475</v>
      </c>
      <c r="E28822" t="s">
        <v>140</v>
      </c>
      <c r="F28822" t="s">
        <v>140</v>
      </c>
      <c r="G28822" t="s">
        <v>140</v>
      </c>
      <c r="H28822" t="s">
        <v>140</v>
      </c>
      <c r="I28822" t="s">
        <v>1046</v>
      </c>
      <c r="J28822" t="s">
        <v>1046</v>
      </c>
      <c r="K28822" t="s">
        <v>1046</v>
      </c>
      <c r="L28822" t="s">
        <v>140</v>
      </c>
      <c r="M28822" t="s">
        <v>140</v>
      </c>
      <c r="N28822" t="s">
        <v>140</v>
      </c>
      <c r="O28822" t="s">
        <v>140</v>
      </c>
      <c r="P28822" t="s">
        <v>140</v>
      </c>
      <c r="Q28822" t="s">
        <v>140</v>
      </c>
      <c r="R28822" t="s">
        <v>140</v>
      </c>
      <c r="S28822" t="s">
        <v>1051</v>
      </c>
      <c r="T28822" t="s">
        <v>623</v>
      </c>
      <c r="U28822" t="s">
        <v>140</v>
      </c>
    </row>
    <row r="28823" spans="1:21" x14ac:dyDescent="0.35">
      <c r="A28823" t="s">
        <v>10</v>
      </c>
      <c r="B28823" t="s">
        <v>339</v>
      </c>
      <c r="C28823">
        <v>11</v>
      </c>
      <c r="D28823" t="s">
        <v>613</v>
      </c>
      <c r="E28823" t="s">
        <v>140</v>
      </c>
      <c r="F28823" t="s">
        <v>140</v>
      </c>
      <c r="G28823" t="s">
        <v>140</v>
      </c>
      <c r="H28823" t="s">
        <v>140</v>
      </c>
      <c r="I28823" t="s">
        <v>140</v>
      </c>
      <c r="J28823" t="s">
        <v>140</v>
      </c>
      <c r="K28823" t="s">
        <v>1049</v>
      </c>
      <c r="L28823" t="s">
        <v>140</v>
      </c>
      <c r="M28823" t="s">
        <v>140</v>
      </c>
      <c r="N28823" t="s">
        <v>140</v>
      </c>
      <c r="O28823" t="s">
        <v>140</v>
      </c>
      <c r="P28823" t="s">
        <v>140</v>
      </c>
      <c r="Q28823" t="s">
        <v>140</v>
      </c>
      <c r="R28823" t="s">
        <v>140</v>
      </c>
      <c r="S28823" t="s">
        <v>140</v>
      </c>
      <c r="T28823" t="s">
        <v>942</v>
      </c>
      <c r="U28823" t="s">
        <v>140</v>
      </c>
    </row>
    <row r="28824" spans="1:21" x14ac:dyDescent="0.35">
      <c r="A28824" t="s">
        <v>11</v>
      </c>
      <c r="B28824" t="s">
        <v>1151</v>
      </c>
      <c r="C28824">
        <v>134</v>
      </c>
      <c r="D28824" t="s">
        <v>56</v>
      </c>
      <c r="E28824" t="s">
        <v>1098</v>
      </c>
      <c r="F28824" t="s">
        <v>1098</v>
      </c>
      <c r="G28824" t="s">
        <v>1060</v>
      </c>
      <c r="H28824" t="s">
        <v>140</v>
      </c>
      <c r="I28824" t="s">
        <v>140</v>
      </c>
      <c r="J28824" t="s">
        <v>140</v>
      </c>
      <c r="K28824" t="s">
        <v>140</v>
      </c>
      <c r="L28824" t="s">
        <v>140</v>
      </c>
      <c r="M28824" t="s">
        <v>140</v>
      </c>
      <c r="N28824" t="s">
        <v>140</v>
      </c>
      <c r="O28824" t="s">
        <v>1066</v>
      </c>
      <c r="P28824" t="s">
        <v>1060</v>
      </c>
      <c r="Q28824" t="s">
        <v>140</v>
      </c>
      <c r="R28824" t="s">
        <v>140</v>
      </c>
      <c r="S28824" t="s">
        <v>1011</v>
      </c>
      <c r="T28824" t="s">
        <v>532</v>
      </c>
      <c r="U28824" t="s">
        <v>140</v>
      </c>
    </row>
    <row r="28825" spans="1:21" x14ac:dyDescent="0.35">
      <c r="A28825" t="s">
        <v>11</v>
      </c>
      <c r="B28825" t="s">
        <v>1152</v>
      </c>
      <c r="C28825">
        <v>57</v>
      </c>
      <c r="D28825" t="s">
        <v>306</v>
      </c>
      <c r="E28825" t="s">
        <v>1014</v>
      </c>
      <c r="F28825" t="s">
        <v>140</v>
      </c>
      <c r="G28825" t="s">
        <v>140</v>
      </c>
      <c r="H28825" t="s">
        <v>140</v>
      </c>
      <c r="I28825" t="s">
        <v>140</v>
      </c>
      <c r="J28825" t="s">
        <v>140</v>
      </c>
      <c r="K28825" t="s">
        <v>140</v>
      </c>
      <c r="L28825" t="s">
        <v>140</v>
      </c>
      <c r="M28825" t="s">
        <v>140</v>
      </c>
      <c r="N28825" t="s">
        <v>140</v>
      </c>
      <c r="O28825" t="s">
        <v>140</v>
      </c>
      <c r="P28825" t="s">
        <v>140</v>
      </c>
      <c r="Q28825" t="s">
        <v>140</v>
      </c>
      <c r="R28825" t="s">
        <v>140</v>
      </c>
      <c r="S28825" t="s">
        <v>1018</v>
      </c>
      <c r="T28825" t="s">
        <v>346</v>
      </c>
      <c r="U28825" t="s">
        <v>140</v>
      </c>
    </row>
    <row r="28826" spans="1:21" x14ac:dyDescent="0.35">
      <c r="A28826" t="s">
        <v>11</v>
      </c>
      <c r="B28826" t="s">
        <v>339</v>
      </c>
      <c r="C28826">
        <v>15</v>
      </c>
      <c r="D28826" t="s">
        <v>116</v>
      </c>
      <c r="E28826" t="s">
        <v>140</v>
      </c>
      <c r="F28826" t="s">
        <v>140</v>
      </c>
      <c r="G28826" t="s">
        <v>140</v>
      </c>
      <c r="H28826" t="s">
        <v>140</v>
      </c>
      <c r="I28826" t="s">
        <v>140</v>
      </c>
      <c r="J28826" t="s">
        <v>140</v>
      </c>
      <c r="K28826" t="s">
        <v>140</v>
      </c>
      <c r="L28826" t="s">
        <v>140</v>
      </c>
      <c r="M28826" t="s">
        <v>140</v>
      </c>
      <c r="N28826" t="s">
        <v>140</v>
      </c>
      <c r="O28826" t="s">
        <v>140</v>
      </c>
      <c r="P28826" t="s">
        <v>140</v>
      </c>
      <c r="Q28826" t="s">
        <v>140</v>
      </c>
      <c r="R28826" t="s">
        <v>140</v>
      </c>
      <c r="S28826" t="s">
        <v>140</v>
      </c>
      <c r="T28826" t="s">
        <v>115</v>
      </c>
      <c r="U28826" t="s">
        <v>140</v>
      </c>
    </row>
    <row r="28827" spans="1:21" x14ac:dyDescent="0.35">
      <c r="A28827" t="s">
        <v>12</v>
      </c>
      <c r="B28827" t="s">
        <v>1151</v>
      </c>
      <c r="C28827">
        <v>128</v>
      </c>
      <c r="D28827" t="s">
        <v>734</v>
      </c>
      <c r="E28827" t="s">
        <v>140</v>
      </c>
      <c r="F28827" t="s">
        <v>140</v>
      </c>
      <c r="G28827" t="s">
        <v>1067</v>
      </c>
      <c r="H28827" t="s">
        <v>140</v>
      </c>
      <c r="I28827" t="s">
        <v>1098</v>
      </c>
      <c r="J28827" t="s">
        <v>1098</v>
      </c>
      <c r="K28827" t="s">
        <v>1063</v>
      </c>
      <c r="L28827" t="s">
        <v>140</v>
      </c>
      <c r="M28827" t="s">
        <v>140</v>
      </c>
      <c r="N28827" t="s">
        <v>140</v>
      </c>
      <c r="O28827" t="s">
        <v>1070</v>
      </c>
      <c r="P28827" t="s">
        <v>458</v>
      </c>
      <c r="Q28827" t="s">
        <v>140</v>
      </c>
      <c r="R28827" t="s">
        <v>140</v>
      </c>
      <c r="S28827" t="s">
        <v>131</v>
      </c>
      <c r="T28827" t="s">
        <v>433</v>
      </c>
      <c r="U28827" t="s">
        <v>140</v>
      </c>
    </row>
    <row r="28828" spans="1:21" x14ac:dyDescent="0.35">
      <c r="A28828" t="s">
        <v>12</v>
      </c>
      <c r="B28828" t="s">
        <v>1152</v>
      </c>
      <c r="C28828">
        <v>57</v>
      </c>
      <c r="D28828" t="s">
        <v>610</v>
      </c>
      <c r="E28828" t="s">
        <v>140</v>
      </c>
      <c r="F28828" t="s">
        <v>140</v>
      </c>
      <c r="G28828" t="s">
        <v>614</v>
      </c>
      <c r="H28828" t="s">
        <v>140</v>
      </c>
      <c r="I28828" t="s">
        <v>996</v>
      </c>
      <c r="J28828" t="s">
        <v>140</v>
      </c>
      <c r="K28828" t="s">
        <v>140</v>
      </c>
      <c r="L28828" t="s">
        <v>140</v>
      </c>
      <c r="M28828" t="s">
        <v>140</v>
      </c>
      <c r="N28828" t="s">
        <v>140</v>
      </c>
      <c r="O28828" t="s">
        <v>1067</v>
      </c>
      <c r="P28828" t="s">
        <v>983</v>
      </c>
      <c r="Q28828" t="s">
        <v>1050</v>
      </c>
      <c r="R28828" t="s">
        <v>140</v>
      </c>
      <c r="S28828" t="s">
        <v>1020</v>
      </c>
      <c r="T28828" t="s">
        <v>894</v>
      </c>
      <c r="U28828" t="s">
        <v>140</v>
      </c>
    </row>
    <row r="28829" spans="1:21" x14ac:dyDescent="0.35">
      <c r="A28829" t="s">
        <v>12</v>
      </c>
      <c r="B28829" t="s">
        <v>339</v>
      </c>
      <c r="C28829">
        <v>23</v>
      </c>
      <c r="D28829" t="s">
        <v>182</v>
      </c>
      <c r="E28829" t="s">
        <v>1054</v>
      </c>
      <c r="F28829" t="s">
        <v>1054</v>
      </c>
      <c r="G28829" t="s">
        <v>921</v>
      </c>
      <c r="H28829" t="s">
        <v>140</v>
      </c>
      <c r="I28829" t="s">
        <v>140</v>
      </c>
      <c r="J28829" t="s">
        <v>140</v>
      </c>
      <c r="K28829" t="s">
        <v>140</v>
      </c>
      <c r="L28829" t="s">
        <v>140</v>
      </c>
      <c r="M28829" t="s">
        <v>140</v>
      </c>
      <c r="N28829" t="s">
        <v>140</v>
      </c>
      <c r="O28829" t="s">
        <v>838</v>
      </c>
      <c r="P28829" t="s">
        <v>838</v>
      </c>
      <c r="Q28829" t="s">
        <v>140</v>
      </c>
      <c r="R28829" t="s">
        <v>140</v>
      </c>
      <c r="S28829" t="s">
        <v>838</v>
      </c>
      <c r="T28829" t="s">
        <v>837</v>
      </c>
      <c r="U28829" t="s">
        <v>140</v>
      </c>
    </row>
    <row r="28830" spans="1:21" x14ac:dyDescent="0.35">
      <c r="A28830" t="s">
        <v>13</v>
      </c>
      <c r="B28830" t="s">
        <v>1151</v>
      </c>
      <c r="C28830">
        <v>137</v>
      </c>
      <c r="D28830" t="s">
        <v>310</v>
      </c>
      <c r="E28830" t="s">
        <v>1013</v>
      </c>
      <c r="F28830" t="s">
        <v>140</v>
      </c>
      <c r="G28830" t="s">
        <v>421</v>
      </c>
      <c r="H28830" t="s">
        <v>140</v>
      </c>
      <c r="I28830" t="s">
        <v>1063</v>
      </c>
      <c r="J28830" t="s">
        <v>1016</v>
      </c>
      <c r="K28830" t="s">
        <v>140</v>
      </c>
      <c r="L28830" t="s">
        <v>1016</v>
      </c>
      <c r="M28830" t="s">
        <v>140</v>
      </c>
      <c r="N28830" t="s">
        <v>140</v>
      </c>
      <c r="O28830" t="s">
        <v>954</v>
      </c>
      <c r="P28830" t="s">
        <v>769</v>
      </c>
      <c r="Q28830" t="s">
        <v>140</v>
      </c>
      <c r="R28830" t="s">
        <v>140</v>
      </c>
      <c r="S28830" t="s">
        <v>91</v>
      </c>
      <c r="T28830" t="s">
        <v>451</v>
      </c>
      <c r="U28830" t="s">
        <v>140</v>
      </c>
    </row>
    <row r="28831" spans="1:21" x14ac:dyDescent="0.35">
      <c r="A28831" t="s">
        <v>13</v>
      </c>
      <c r="B28831" t="s">
        <v>1152</v>
      </c>
      <c r="C28831">
        <v>53</v>
      </c>
      <c r="D28831" t="s">
        <v>529</v>
      </c>
      <c r="E28831" t="s">
        <v>140</v>
      </c>
      <c r="F28831" t="s">
        <v>1018</v>
      </c>
      <c r="G28831" t="s">
        <v>517</v>
      </c>
      <c r="H28831" t="s">
        <v>140</v>
      </c>
      <c r="I28831" t="s">
        <v>140</v>
      </c>
      <c r="J28831" t="s">
        <v>140</v>
      </c>
      <c r="K28831" t="s">
        <v>140</v>
      </c>
      <c r="L28831" t="s">
        <v>140</v>
      </c>
      <c r="M28831" t="s">
        <v>140</v>
      </c>
      <c r="N28831" t="s">
        <v>140</v>
      </c>
      <c r="O28831" t="s">
        <v>1020</v>
      </c>
      <c r="P28831" t="s">
        <v>1020</v>
      </c>
      <c r="Q28831" t="s">
        <v>140</v>
      </c>
      <c r="R28831" t="s">
        <v>140</v>
      </c>
      <c r="S28831" t="s">
        <v>147</v>
      </c>
      <c r="T28831" t="s">
        <v>41</v>
      </c>
      <c r="U28831" t="s">
        <v>140</v>
      </c>
    </row>
    <row r="28832" spans="1:21" x14ac:dyDescent="0.35">
      <c r="A28832" t="s">
        <v>13</v>
      </c>
      <c r="B28832" t="s">
        <v>339</v>
      </c>
      <c r="C28832">
        <v>15</v>
      </c>
      <c r="D28832" t="s">
        <v>218</v>
      </c>
      <c r="E28832" t="s">
        <v>140</v>
      </c>
      <c r="F28832" t="s">
        <v>140</v>
      </c>
      <c r="G28832" t="s">
        <v>712</v>
      </c>
      <c r="H28832" t="s">
        <v>140</v>
      </c>
      <c r="I28832" t="s">
        <v>140</v>
      </c>
      <c r="J28832" t="s">
        <v>140</v>
      </c>
      <c r="K28832" t="s">
        <v>140</v>
      </c>
      <c r="L28832" t="s">
        <v>140</v>
      </c>
      <c r="M28832" t="s">
        <v>140</v>
      </c>
      <c r="N28832" t="s">
        <v>140</v>
      </c>
      <c r="O28832" t="s">
        <v>140</v>
      </c>
      <c r="P28832" t="s">
        <v>140</v>
      </c>
      <c r="Q28832" t="s">
        <v>140</v>
      </c>
      <c r="R28832" t="s">
        <v>140</v>
      </c>
      <c r="S28832" t="s">
        <v>140</v>
      </c>
      <c r="T28832" t="s">
        <v>456</v>
      </c>
      <c r="U28832" t="s">
        <v>140</v>
      </c>
    </row>
    <row r="28833" spans="1:21" x14ac:dyDescent="0.35">
      <c r="A28833" t="s">
        <v>14</v>
      </c>
      <c r="B28833" t="s">
        <v>1151</v>
      </c>
      <c r="C28833">
        <v>124</v>
      </c>
      <c r="D28833" t="s">
        <v>783</v>
      </c>
      <c r="E28833" t="s">
        <v>1012</v>
      </c>
      <c r="F28833" t="s">
        <v>1012</v>
      </c>
      <c r="G28833" t="s">
        <v>875</v>
      </c>
      <c r="H28833" t="s">
        <v>140</v>
      </c>
      <c r="I28833" t="s">
        <v>1060</v>
      </c>
      <c r="J28833" t="s">
        <v>1017</v>
      </c>
      <c r="K28833" t="s">
        <v>950</v>
      </c>
      <c r="L28833" t="s">
        <v>140</v>
      </c>
      <c r="M28833" t="s">
        <v>1050</v>
      </c>
      <c r="N28833" t="s">
        <v>140</v>
      </c>
      <c r="O28833" t="s">
        <v>1019</v>
      </c>
      <c r="P28833" t="s">
        <v>1020</v>
      </c>
      <c r="Q28833" t="s">
        <v>140</v>
      </c>
      <c r="R28833" t="s">
        <v>140</v>
      </c>
      <c r="S28833" t="s">
        <v>1003</v>
      </c>
      <c r="T28833" t="s">
        <v>894</v>
      </c>
      <c r="U28833" t="s">
        <v>140</v>
      </c>
    </row>
    <row r="28834" spans="1:21" x14ac:dyDescent="0.35">
      <c r="A28834" t="s">
        <v>14</v>
      </c>
      <c r="B28834" t="s">
        <v>1152</v>
      </c>
      <c r="C28834">
        <v>66</v>
      </c>
      <c r="D28834" t="s">
        <v>509</v>
      </c>
      <c r="E28834" t="s">
        <v>140</v>
      </c>
      <c r="F28834" t="s">
        <v>140</v>
      </c>
      <c r="G28834" t="s">
        <v>915</v>
      </c>
      <c r="H28834" t="s">
        <v>140</v>
      </c>
      <c r="I28834" t="s">
        <v>1058</v>
      </c>
      <c r="J28834" t="s">
        <v>1098</v>
      </c>
      <c r="K28834" t="s">
        <v>1058</v>
      </c>
      <c r="L28834" t="s">
        <v>1098</v>
      </c>
      <c r="M28834" t="s">
        <v>140</v>
      </c>
      <c r="N28834" t="s">
        <v>140</v>
      </c>
      <c r="O28834" t="s">
        <v>824</v>
      </c>
      <c r="P28834" t="s">
        <v>733</v>
      </c>
      <c r="Q28834" t="s">
        <v>140</v>
      </c>
      <c r="R28834" t="s">
        <v>140</v>
      </c>
      <c r="S28834" t="s">
        <v>983</v>
      </c>
      <c r="T28834" t="s">
        <v>142</v>
      </c>
      <c r="U28834" t="s">
        <v>140</v>
      </c>
    </row>
    <row r="28835" spans="1:21" x14ac:dyDescent="0.35">
      <c r="A28835" t="s">
        <v>14</v>
      </c>
      <c r="B28835" t="s">
        <v>339</v>
      </c>
      <c r="C28835">
        <v>13</v>
      </c>
      <c r="D28835" t="s">
        <v>243</v>
      </c>
      <c r="E28835" t="s">
        <v>140</v>
      </c>
      <c r="F28835" t="s">
        <v>140</v>
      </c>
      <c r="G28835" t="s">
        <v>1004</v>
      </c>
      <c r="H28835" t="s">
        <v>140</v>
      </c>
      <c r="I28835" t="s">
        <v>125</v>
      </c>
      <c r="J28835" t="s">
        <v>140</v>
      </c>
      <c r="K28835" t="s">
        <v>140</v>
      </c>
      <c r="L28835" t="s">
        <v>140</v>
      </c>
      <c r="M28835" t="s">
        <v>140</v>
      </c>
      <c r="N28835" t="s">
        <v>140</v>
      </c>
      <c r="O28835" t="s">
        <v>140</v>
      </c>
      <c r="P28835" t="s">
        <v>140</v>
      </c>
      <c r="Q28835" t="s">
        <v>140</v>
      </c>
      <c r="R28835" t="s">
        <v>140</v>
      </c>
      <c r="S28835" t="s">
        <v>140</v>
      </c>
      <c r="T28835" t="s">
        <v>641</v>
      </c>
      <c r="U28835" t="s">
        <v>140</v>
      </c>
    </row>
    <row r="28836" spans="1:21" x14ac:dyDescent="0.35">
      <c r="A28836" t="s">
        <v>15</v>
      </c>
      <c r="B28836" t="s">
        <v>1151</v>
      </c>
      <c r="C28836">
        <v>137</v>
      </c>
      <c r="D28836" t="s">
        <v>429</v>
      </c>
      <c r="E28836" t="s">
        <v>140</v>
      </c>
      <c r="F28836" t="s">
        <v>140</v>
      </c>
      <c r="G28836" t="s">
        <v>988</v>
      </c>
      <c r="H28836" t="s">
        <v>1012</v>
      </c>
      <c r="I28836" t="s">
        <v>1043</v>
      </c>
      <c r="J28836" t="s">
        <v>1046</v>
      </c>
      <c r="K28836" t="s">
        <v>1019</v>
      </c>
      <c r="L28836" t="s">
        <v>140</v>
      </c>
      <c r="M28836" t="s">
        <v>1012</v>
      </c>
      <c r="N28836" t="s">
        <v>140</v>
      </c>
      <c r="O28836" t="s">
        <v>1013</v>
      </c>
      <c r="P28836" t="s">
        <v>140</v>
      </c>
      <c r="Q28836" t="s">
        <v>140</v>
      </c>
      <c r="R28836" t="s">
        <v>140</v>
      </c>
      <c r="S28836" t="s">
        <v>971</v>
      </c>
      <c r="T28836" t="s">
        <v>411</v>
      </c>
      <c r="U28836" t="s">
        <v>140</v>
      </c>
    </row>
    <row r="28837" spans="1:21" x14ac:dyDescent="0.35">
      <c r="A28837" t="s">
        <v>15</v>
      </c>
      <c r="B28837" t="s">
        <v>1152</v>
      </c>
      <c r="C28837">
        <v>59</v>
      </c>
      <c r="D28837" t="s">
        <v>174</v>
      </c>
      <c r="E28837" t="s">
        <v>140</v>
      </c>
      <c r="F28837" t="s">
        <v>140</v>
      </c>
      <c r="G28837" t="s">
        <v>1058</v>
      </c>
      <c r="H28837" t="s">
        <v>140</v>
      </c>
      <c r="I28837" t="s">
        <v>1058</v>
      </c>
      <c r="J28837" t="s">
        <v>140</v>
      </c>
      <c r="K28837" t="s">
        <v>140</v>
      </c>
      <c r="L28837" t="s">
        <v>140</v>
      </c>
      <c r="M28837" t="s">
        <v>140</v>
      </c>
      <c r="N28837" t="s">
        <v>140</v>
      </c>
      <c r="O28837" t="s">
        <v>1058</v>
      </c>
      <c r="P28837" t="s">
        <v>869</v>
      </c>
      <c r="Q28837" t="s">
        <v>140</v>
      </c>
      <c r="R28837" t="s">
        <v>140</v>
      </c>
      <c r="S28837" t="s">
        <v>1023</v>
      </c>
      <c r="T28837" t="s">
        <v>678</v>
      </c>
      <c r="U28837" t="s">
        <v>140</v>
      </c>
    </row>
    <row r="28838" spans="1:21" x14ac:dyDescent="0.35">
      <c r="A28838" t="s">
        <v>15</v>
      </c>
      <c r="B28838" t="s">
        <v>339</v>
      </c>
      <c r="C28838">
        <v>10</v>
      </c>
      <c r="D28838" t="s">
        <v>803</v>
      </c>
      <c r="E28838" t="s">
        <v>1102</v>
      </c>
      <c r="F28838" t="s">
        <v>1102</v>
      </c>
      <c r="G28838" t="s">
        <v>1102</v>
      </c>
      <c r="H28838" t="s">
        <v>140</v>
      </c>
      <c r="I28838" t="s">
        <v>1102</v>
      </c>
      <c r="J28838" t="s">
        <v>1102</v>
      </c>
      <c r="K28838" t="s">
        <v>140</v>
      </c>
      <c r="L28838" t="s">
        <v>140</v>
      </c>
      <c r="M28838" t="s">
        <v>140</v>
      </c>
      <c r="N28838" t="s">
        <v>1102</v>
      </c>
      <c r="O28838" t="s">
        <v>1102</v>
      </c>
      <c r="P28838" t="s">
        <v>140</v>
      </c>
      <c r="Q28838" t="s">
        <v>140</v>
      </c>
      <c r="R28838" t="s">
        <v>1102</v>
      </c>
      <c r="S28838" t="s">
        <v>140</v>
      </c>
      <c r="T28838" t="s">
        <v>1102</v>
      </c>
      <c r="U28838" t="s">
        <v>140</v>
      </c>
    </row>
    <row r="28839" spans="1:21" x14ac:dyDescent="0.35">
      <c r="A28839" t="s">
        <v>16</v>
      </c>
      <c r="B28839" t="s">
        <v>1151</v>
      </c>
      <c r="C28839">
        <v>122</v>
      </c>
      <c r="D28839" t="s">
        <v>989</v>
      </c>
      <c r="E28839" t="s">
        <v>140</v>
      </c>
      <c r="F28839" t="s">
        <v>1021</v>
      </c>
      <c r="G28839" t="s">
        <v>140</v>
      </c>
      <c r="H28839" t="s">
        <v>140</v>
      </c>
      <c r="I28839" t="s">
        <v>1021</v>
      </c>
      <c r="J28839" t="s">
        <v>140</v>
      </c>
      <c r="K28839" t="s">
        <v>140</v>
      </c>
      <c r="L28839" t="s">
        <v>140</v>
      </c>
      <c r="M28839" t="s">
        <v>140</v>
      </c>
      <c r="N28839" t="s">
        <v>140</v>
      </c>
      <c r="O28839" t="s">
        <v>140</v>
      </c>
      <c r="P28839" t="s">
        <v>140</v>
      </c>
      <c r="Q28839" t="s">
        <v>140</v>
      </c>
      <c r="R28839" t="s">
        <v>140</v>
      </c>
      <c r="S28839" t="s">
        <v>1012</v>
      </c>
      <c r="T28839" t="s">
        <v>924</v>
      </c>
      <c r="U28839" t="s">
        <v>1013</v>
      </c>
    </row>
    <row r="28840" spans="1:21" x14ac:dyDescent="0.35">
      <c r="A28840" t="s">
        <v>16</v>
      </c>
      <c r="B28840" t="s">
        <v>1152</v>
      </c>
      <c r="C28840">
        <v>66</v>
      </c>
      <c r="D28840" t="s">
        <v>713</v>
      </c>
      <c r="E28840" t="s">
        <v>140</v>
      </c>
      <c r="F28840" t="s">
        <v>140</v>
      </c>
      <c r="G28840" t="s">
        <v>140</v>
      </c>
      <c r="H28840" t="s">
        <v>140</v>
      </c>
      <c r="I28840" t="s">
        <v>140</v>
      </c>
      <c r="J28840" t="s">
        <v>140</v>
      </c>
      <c r="K28840" t="s">
        <v>140</v>
      </c>
      <c r="L28840" t="s">
        <v>1011</v>
      </c>
      <c r="M28840" t="s">
        <v>140</v>
      </c>
      <c r="N28840" t="s">
        <v>140</v>
      </c>
      <c r="O28840" t="s">
        <v>140</v>
      </c>
      <c r="P28840" t="s">
        <v>140</v>
      </c>
      <c r="Q28840" t="s">
        <v>140</v>
      </c>
      <c r="R28840" t="s">
        <v>140</v>
      </c>
      <c r="S28840" t="s">
        <v>1070</v>
      </c>
      <c r="T28840" t="s">
        <v>877</v>
      </c>
      <c r="U28840" t="s">
        <v>140</v>
      </c>
    </row>
    <row r="28841" spans="1:21" x14ac:dyDescent="0.35">
      <c r="A28841" t="s">
        <v>16</v>
      </c>
      <c r="B28841" t="s">
        <v>339</v>
      </c>
      <c r="C28841">
        <v>18</v>
      </c>
      <c r="D28841" t="s">
        <v>989</v>
      </c>
      <c r="E28841" t="s">
        <v>140</v>
      </c>
      <c r="F28841" t="s">
        <v>140</v>
      </c>
      <c r="G28841" t="s">
        <v>140</v>
      </c>
      <c r="H28841" t="s">
        <v>140</v>
      </c>
      <c r="I28841" t="s">
        <v>140</v>
      </c>
      <c r="J28841" t="s">
        <v>140</v>
      </c>
      <c r="K28841" t="s">
        <v>140</v>
      </c>
      <c r="L28841" t="s">
        <v>140</v>
      </c>
      <c r="M28841" t="s">
        <v>140</v>
      </c>
      <c r="N28841" t="s">
        <v>140</v>
      </c>
      <c r="O28841" t="s">
        <v>140</v>
      </c>
      <c r="P28841" t="s">
        <v>140</v>
      </c>
      <c r="Q28841" t="s">
        <v>140</v>
      </c>
      <c r="R28841" t="s">
        <v>140</v>
      </c>
      <c r="S28841" t="s">
        <v>929</v>
      </c>
      <c r="T28841" t="s">
        <v>595</v>
      </c>
      <c r="U28841" t="s">
        <v>140</v>
      </c>
    </row>
    <row r="28842" spans="1:21" x14ac:dyDescent="0.35">
      <c r="A28842" t="s">
        <v>17</v>
      </c>
      <c r="B28842" t="s">
        <v>1151</v>
      </c>
      <c r="C28842">
        <v>127</v>
      </c>
      <c r="D28842" t="s">
        <v>753</v>
      </c>
      <c r="E28842" t="s">
        <v>140</v>
      </c>
      <c r="F28842" t="s">
        <v>140</v>
      </c>
      <c r="G28842" t="s">
        <v>140</v>
      </c>
      <c r="H28842" t="s">
        <v>140</v>
      </c>
      <c r="I28842" t="s">
        <v>140</v>
      </c>
      <c r="J28842" t="s">
        <v>140</v>
      </c>
      <c r="K28842" t="s">
        <v>140</v>
      </c>
      <c r="L28842" t="s">
        <v>140</v>
      </c>
      <c r="M28842" t="s">
        <v>140</v>
      </c>
      <c r="N28842" t="s">
        <v>140</v>
      </c>
      <c r="O28842" t="s">
        <v>1063</v>
      </c>
      <c r="P28842" t="s">
        <v>1063</v>
      </c>
      <c r="Q28842" t="s">
        <v>140</v>
      </c>
      <c r="R28842" t="s">
        <v>140</v>
      </c>
      <c r="S28842" t="s">
        <v>1055</v>
      </c>
      <c r="T28842" t="s">
        <v>659</v>
      </c>
      <c r="U28842" t="s">
        <v>1063</v>
      </c>
    </row>
    <row r="28843" spans="1:21" x14ac:dyDescent="0.35">
      <c r="A28843" t="s">
        <v>17</v>
      </c>
      <c r="B28843" t="s">
        <v>1152</v>
      </c>
      <c r="C28843">
        <v>62</v>
      </c>
      <c r="D28843" t="s">
        <v>619</v>
      </c>
      <c r="E28843" t="s">
        <v>1098</v>
      </c>
      <c r="F28843" t="s">
        <v>140</v>
      </c>
      <c r="G28843" t="s">
        <v>1018</v>
      </c>
      <c r="H28843" t="s">
        <v>140</v>
      </c>
      <c r="I28843" t="s">
        <v>140</v>
      </c>
      <c r="J28843" t="s">
        <v>140</v>
      </c>
      <c r="K28843" t="s">
        <v>140</v>
      </c>
      <c r="L28843" t="s">
        <v>140</v>
      </c>
      <c r="M28843" t="s">
        <v>140</v>
      </c>
      <c r="N28843" t="s">
        <v>140</v>
      </c>
      <c r="O28843" t="s">
        <v>140</v>
      </c>
      <c r="P28843" t="s">
        <v>140</v>
      </c>
      <c r="Q28843" t="s">
        <v>140</v>
      </c>
      <c r="R28843" t="s">
        <v>140</v>
      </c>
      <c r="S28843" t="s">
        <v>140</v>
      </c>
      <c r="T28843" t="s">
        <v>456</v>
      </c>
      <c r="U28843" t="s">
        <v>140</v>
      </c>
    </row>
    <row r="28844" spans="1:21" x14ac:dyDescent="0.35">
      <c r="A28844" t="s">
        <v>17</v>
      </c>
      <c r="B28844" t="s">
        <v>339</v>
      </c>
      <c r="C28844">
        <v>13</v>
      </c>
      <c r="D28844" t="s">
        <v>400</v>
      </c>
      <c r="E28844" t="s">
        <v>140</v>
      </c>
      <c r="F28844" t="s">
        <v>140</v>
      </c>
      <c r="G28844" t="s">
        <v>125</v>
      </c>
      <c r="H28844" t="s">
        <v>140</v>
      </c>
      <c r="I28844" t="s">
        <v>140</v>
      </c>
      <c r="J28844" t="s">
        <v>140</v>
      </c>
      <c r="K28844" t="s">
        <v>140</v>
      </c>
      <c r="L28844" t="s">
        <v>140</v>
      </c>
      <c r="M28844" t="s">
        <v>140</v>
      </c>
      <c r="N28844" t="s">
        <v>140</v>
      </c>
      <c r="O28844" t="s">
        <v>140</v>
      </c>
      <c r="P28844" t="s">
        <v>140</v>
      </c>
      <c r="Q28844" t="s">
        <v>140</v>
      </c>
      <c r="R28844" t="s">
        <v>140</v>
      </c>
      <c r="S28844" t="s">
        <v>125</v>
      </c>
      <c r="T28844" t="s">
        <v>125</v>
      </c>
      <c r="U28844" t="s">
        <v>140</v>
      </c>
    </row>
    <row r="28845" spans="1:21" x14ac:dyDescent="0.35">
      <c r="A28845" t="s">
        <v>18</v>
      </c>
      <c r="B28845" t="s">
        <v>1151</v>
      </c>
      <c r="C28845">
        <v>140</v>
      </c>
      <c r="D28845" t="s">
        <v>979</v>
      </c>
      <c r="E28845" t="s">
        <v>1009</v>
      </c>
      <c r="F28845" t="s">
        <v>140</v>
      </c>
      <c r="G28845" t="s">
        <v>929</v>
      </c>
      <c r="H28845" t="s">
        <v>140</v>
      </c>
      <c r="I28845" t="s">
        <v>1008</v>
      </c>
      <c r="J28845" t="s">
        <v>1013</v>
      </c>
      <c r="K28845" t="s">
        <v>140</v>
      </c>
      <c r="L28845" t="s">
        <v>140</v>
      </c>
      <c r="M28845" t="s">
        <v>1055</v>
      </c>
      <c r="N28845" t="s">
        <v>140</v>
      </c>
      <c r="O28845" t="s">
        <v>1066</v>
      </c>
      <c r="P28845" t="s">
        <v>1023</v>
      </c>
      <c r="Q28845" t="s">
        <v>140</v>
      </c>
      <c r="R28845" t="s">
        <v>140</v>
      </c>
      <c r="S28845" t="s">
        <v>1051</v>
      </c>
      <c r="T28845" t="s">
        <v>418</v>
      </c>
      <c r="U28845" t="s">
        <v>1013</v>
      </c>
    </row>
    <row r="28846" spans="1:21" x14ac:dyDescent="0.35">
      <c r="A28846" t="s">
        <v>18</v>
      </c>
      <c r="B28846" t="s">
        <v>1152</v>
      </c>
      <c r="C28846">
        <v>51</v>
      </c>
      <c r="D28846" t="s">
        <v>734</v>
      </c>
      <c r="E28846" t="s">
        <v>140</v>
      </c>
      <c r="F28846" t="s">
        <v>1021</v>
      </c>
      <c r="G28846" t="s">
        <v>140</v>
      </c>
      <c r="H28846" t="s">
        <v>140</v>
      </c>
      <c r="I28846" t="s">
        <v>140</v>
      </c>
      <c r="J28846" t="s">
        <v>1058</v>
      </c>
      <c r="K28846" t="s">
        <v>1058</v>
      </c>
      <c r="L28846" t="s">
        <v>140</v>
      </c>
      <c r="M28846" t="s">
        <v>140</v>
      </c>
      <c r="N28846" t="s">
        <v>140</v>
      </c>
      <c r="O28846" t="s">
        <v>1004</v>
      </c>
      <c r="P28846" t="s">
        <v>1004</v>
      </c>
      <c r="Q28846" t="s">
        <v>140</v>
      </c>
      <c r="R28846" t="s">
        <v>140</v>
      </c>
      <c r="S28846" t="s">
        <v>89</v>
      </c>
      <c r="T28846" t="s">
        <v>697</v>
      </c>
      <c r="U28846" t="s">
        <v>140</v>
      </c>
    </row>
    <row r="28847" spans="1:21" x14ac:dyDescent="0.35">
      <c r="A28847" t="s">
        <v>18</v>
      </c>
      <c r="B28847" t="s">
        <v>339</v>
      </c>
      <c r="C28847">
        <v>13</v>
      </c>
      <c r="D28847" t="s">
        <v>182</v>
      </c>
      <c r="E28847" t="s">
        <v>140</v>
      </c>
      <c r="F28847" t="s">
        <v>140</v>
      </c>
      <c r="G28847" t="s">
        <v>140</v>
      </c>
      <c r="H28847" t="s">
        <v>140</v>
      </c>
      <c r="I28847" t="s">
        <v>140</v>
      </c>
      <c r="J28847" t="s">
        <v>140</v>
      </c>
      <c r="K28847" t="s">
        <v>140</v>
      </c>
      <c r="L28847" t="s">
        <v>140</v>
      </c>
      <c r="M28847" t="s">
        <v>140</v>
      </c>
      <c r="N28847" t="s">
        <v>140</v>
      </c>
      <c r="O28847" t="s">
        <v>140</v>
      </c>
      <c r="P28847" t="s">
        <v>140</v>
      </c>
      <c r="Q28847" t="s">
        <v>140</v>
      </c>
      <c r="R28847" t="s">
        <v>140</v>
      </c>
      <c r="S28847" t="s">
        <v>1102</v>
      </c>
      <c r="T28847" t="s">
        <v>895</v>
      </c>
      <c r="U28847" t="s">
        <v>1047</v>
      </c>
    </row>
    <row r="28848" spans="1:21" x14ac:dyDescent="0.35">
      <c r="A28848" t="s">
        <v>19</v>
      </c>
      <c r="B28848" t="s">
        <v>1151</v>
      </c>
      <c r="C28848">
        <v>137</v>
      </c>
      <c r="D28848" t="s">
        <v>796</v>
      </c>
      <c r="E28848" t="s">
        <v>660</v>
      </c>
      <c r="F28848" t="s">
        <v>660</v>
      </c>
      <c r="G28848" t="s">
        <v>1098</v>
      </c>
      <c r="H28848" t="s">
        <v>140</v>
      </c>
      <c r="I28848" t="s">
        <v>1016</v>
      </c>
      <c r="J28848" t="s">
        <v>1016</v>
      </c>
      <c r="K28848" t="s">
        <v>775</v>
      </c>
      <c r="L28848" t="s">
        <v>140</v>
      </c>
      <c r="M28848" t="s">
        <v>1019</v>
      </c>
      <c r="N28848" t="s">
        <v>140</v>
      </c>
      <c r="O28848" t="s">
        <v>1020</v>
      </c>
      <c r="P28848" t="s">
        <v>1020</v>
      </c>
      <c r="Q28848" t="s">
        <v>140</v>
      </c>
      <c r="R28848" t="s">
        <v>140</v>
      </c>
      <c r="S28848" t="s">
        <v>875</v>
      </c>
      <c r="T28848" t="s">
        <v>712</v>
      </c>
      <c r="U28848" t="s">
        <v>140</v>
      </c>
    </row>
    <row r="28849" spans="1:21" x14ac:dyDescent="0.35">
      <c r="A28849" t="s">
        <v>19</v>
      </c>
      <c r="B28849" t="s">
        <v>1152</v>
      </c>
      <c r="C28849">
        <v>55</v>
      </c>
      <c r="D28849" t="s">
        <v>211</v>
      </c>
      <c r="E28849" t="s">
        <v>140</v>
      </c>
      <c r="F28849" t="s">
        <v>140</v>
      </c>
      <c r="G28849" t="s">
        <v>140</v>
      </c>
      <c r="H28849" t="s">
        <v>140</v>
      </c>
      <c r="I28849" t="s">
        <v>1054</v>
      </c>
      <c r="J28849" t="s">
        <v>1046</v>
      </c>
      <c r="K28849" t="s">
        <v>1046</v>
      </c>
      <c r="L28849" t="s">
        <v>140</v>
      </c>
      <c r="M28849" t="s">
        <v>140</v>
      </c>
      <c r="N28849" t="s">
        <v>140</v>
      </c>
      <c r="O28849" t="s">
        <v>919</v>
      </c>
      <c r="P28849" t="s">
        <v>660</v>
      </c>
      <c r="Q28849" t="s">
        <v>140</v>
      </c>
      <c r="R28849" t="s">
        <v>140</v>
      </c>
      <c r="S28849" t="s">
        <v>950</v>
      </c>
      <c r="T28849" t="s">
        <v>678</v>
      </c>
      <c r="U28849" t="s">
        <v>140</v>
      </c>
    </row>
    <row r="28850" spans="1:21" x14ac:dyDescent="0.35">
      <c r="A28850" t="s">
        <v>19</v>
      </c>
      <c r="B28850" t="s">
        <v>339</v>
      </c>
      <c r="C28850">
        <v>12</v>
      </c>
      <c r="D28850" t="s">
        <v>696</v>
      </c>
      <c r="E28850" t="s">
        <v>140</v>
      </c>
      <c r="F28850" t="s">
        <v>140</v>
      </c>
      <c r="G28850" t="s">
        <v>140</v>
      </c>
      <c r="H28850" t="s">
        <v>140</v>
      </c>
      <c r="I28850" t="s">
        <v>140</v>
      </c>
      <c r="J28850" t="s">
        <v>140</v>
      </c>
      <c r="K28850" t="s">
        <v>140</v>
      </c>
      <c r="L28850" t="s">
        <v>140</v>
      </c>
      <c r="M28850" t="s">
        <v>140</v>
      </c>
      <c r="N28850" t="s">
        <v>140</v>
      </c>
      <c r="O28850" t="s">
        <v>140</v>
      </c>
      <c r="P28850" t="s">
        <v>140</v>
      </c>
      <c r="Q28850" t="s">
        <v>140</v>
      </c>
      <c r="R28850" t="s">
        <v>140</v>
      </c>
      <c r="S28850" t="s">
        <v>125</v>
      </c>
      <c r="T28850" t="s">
        <v>810</v>
      </c>
      <c r="U28850" t="s">
        <v>140</v>
      </c>
    </row>
    <row r="28851" spans="1:21" x14ac:dyDescent="0.35">
      <c r="A28851" t="s">
        <v>20</v>
      </c>
      <c r="B28851" t="s">
        <v>1151</v>
      </c>
      <c r="C28851">
        <v>123</v>
      </c>
      <c r="D28851" t="s">
        <v>854</v>
      </c>
      <c r="E28851" t="s">
        <v>140</v>
      </c>
      <c r="F28851" t="s">
        <v>140</v>
      </c>
      <c r="G28851" t="s">
        <v>1017</v>
      </c>
      <c r="H28851" t="s">
        <v>140</v>
      </c>
      <c r="I28851" t="s">
        <v>140</v>
      </c>
      <c r="J28851" t="s">
        <v>1019</v>
      </c>
      <c r="K28851" t="s">
        <v>140</v>
      </c>
      <c r="L28851" t="s">
        <v>140</v>
      </c>
      <c r="M28851" t="s">
        <v>140</v>
      </c>
      <c r="N28851" t="s">
        <v>140</v>
      </c>
      <c r="O28851" t="s">
        <v>140</v>
      </c>
      <c r="P28851" t="s">
        <v>140</v>
      </c>
      <c r="Q28851" t="s">
        <v>140</v>
      </c>
      <c r="R28851" t="s">
        <v>140</v>
      </c>
      <c r="S28851" t="s">
        <v>1018</v>
      </c>
      <c r="T28851" t="s">
        <v>911</v>
      </c>
      <c r="U28851" t="s">
        <v>140</v>
      </c>
    </row>
    <row r="28852" spans="1:21" x14ac:dyDescent="0.35">
      <c r="A28852" t="s">
        <v>20</v>
      </c>
      <c r="B28852" t="s">
        <v>1152</v>
      </c>
      <c r="C28852">
        <v>65</v>
      </c>
      <c r="D28852" t="s">
        <v>621</v>
      </c>
      <c r="E28852" t="s">
        <v>1014</v>
      </c>
      <c r="F28852" t="s">
        <v>140</v>
      </c>
      <c r="G28852" t="s">
        <v>1019</v>
      </c>
      <c r="H28852" t="s">
        <v>140</v>
      </c>
      <c r="I28852" t="s">
        <v>515</v>
      </c>
      <c r="J28852" t="s">
        <v>1043</v>
      </c>
      <c r="K28852" t="s">
        <v>140</v>
      </c>
      <c r="L28852" t="s">
        <v>140</v>
      </c>
      <c r="M28852" t="s">
        <v>140</v>
      </c>
      <c r="N28852" t="s">
        <v>140</v>
      </c>
      <c r="O28852" t="s">
        <v>1014</v>
      </c>
      <c r="P28852" t="s">
        <v>1055</v>
      </c>
      <c r="Q28852" t="s">
        <v>140</v>
      </c>
      <c r="R28852" t="s">
        <v>140</v>
      </c>
      <c r="S28852" t="s">
        <v>1050</v>
      </c>
      <c r="T28852" t="s">
        <v>119</v>
      </c>
      <c r="U28852" t="s">
        <v>140</v>
      </c>
    </row>
    <row r="28853" spans="1:21" x14ac:dyDescent="0.35">
      <c r="A28853" t="s">
        <v>20</v>
      </c>
      <c r="B28853" t="s">
        <v>339</v>
      </c>
      <c r="C28853">
        <v>18</v>
      </c>
      <c r="D28853" t="s">
        <v>169</v>
      </c>
      <c r="E28853" t="s">
        <v>140</v>
      </c>
      <c r="F28853" t="s">
        <v>140</v>
      </c>
      <c r="G28853" t="s">
        <v>140</v>
      </c>
      <c r="H28853" t="s">
        <v>140</v>
      </c>
      <c r="I28853" t="s">
        <v>824</v>
      </c>
      <c r="J28853" t="s">
        <v>140</v>
      </c>
      <c r="K28853" t="s">
        <v>140</v>
      </c>
      <c r="L28853" t="s">
        <v>140</v>
      </c>
      <c r="M28853" t="s">
        <v>140</v>
      </c>
      <c r="N28853" t="s">
        <v>140</v>
      </c>
      <c r="O28853" t="s">
        <v>140</v>
      </c>
      <c r="P28853" t="s">
        <v>140</v>
      </c>
      <c r="Q28853" t="s">
        <v>140</v>
      </c>
      <c r="R28853" t="s">
        <v>140</v>
      </c>
      <c r="S28853" t="s">
        <v>1051</v>
      </c>
      <c r="T28853" t="s">
        <v>149</v>
      </c>
      <c r="U28853" t="s">
        <v>140</v>
      </c>
    </row>
    <row r="28854" spans="1:21" x14ac:dyDescent="0.35">
      <c r="A28854" t="s">
        <v>21</v>
      </c>
      <c r="B28854" t="s">
        <v>1151</v>
      </c>
      <c r="C28854">
        <v>119</v>
      </c>
      <c r="D28854" t="s">
        <v>245</v>
      </c>
      <c r="E28854" t="s">
        <v>140</v>
      </c>
      <c r="F28854" t="s">
        <v>140</v>
      </c>
      <c r="G28854" t="s">
        <v>115</v>
      </c>
      <c r="H28854" t="s">
        <v>1012</v>
      </c>
      <c r="I28854" t="s">
        <v>527</v>
      </c>
      <c r="J28854" t="s">
        <v>996</v>
      </c>
      <c r="K28854" t="s">
        <v>664</v>
      </c>
      <c r="L28854" t="s">
        <v>1012</v>
      </c>
      <c r="M28854" t="s">
        <v>140</v>
      </c>
      <c r="N28854" t="s">
        <v>1012</v>
      </c>
      <c r="O28854" t="s">
        <v>801</v>
      </c>
      <c r="P28854" t="s">
        <v>983</v>
      </c>
      <c r="Q28854" t="s">
        <v>140</v>
      </c>
      <c r="R28854" t="s">
        <v>140</v>
      </c>
      <c r="S28854" t="s">
        <v>89</v>
      </c>
      <c r="T28854" t="s">
        <v>237</v>
      </c>
      <c r="U28854" t="s">
        <v>140</v>
      </c>
    </row>
    <row r="28855" spans="1:21" x14ac:dyDescent="0.35">
      <c r="A28855" t="s">
        <v>21</v>
      </c>
      <c r="B28855" t="s">
        <v>1152</v>
      </c>
      <c r="C28855">
        <v>72</v>
      </c>
      <c r="D28855" t="s">
        <v>843</v>
      </c>
      <c r="E28855" t="s">
        <v>140</v>
      </c>
      <c r="F28855" t="s">
        <v>1017</v>
      </c>
      <c r="G28855" t="s">
        <v>95</v>
      </c>
      <c r="H28855" t="s">
        <v>1017</v>
      </c>
      <c r="I28855" t="s">
        <v>996</v>
      </c>
      <c r="J28855" t="s">
        <v>1053</v>
      </c>
      <c r="K28855" t="s">
        <v>1073</v>
      </c>
      <c r="L28855" t="s">
        <v>1017</v>
      </c>
      <c r="M28855" t="s">
        <v>1073</v>
      </c>
      <c r="N28855" t="s">
        <v>1073</v>
      </c>
      <c r="O28855" t="s">
        <v>1073</v>
      </c>
      <c r="P28855" t="s">
        <v>996</v>
      </c>
      <c r="Q28855" t="s">
        <v>140</v>
      </c>
      <c r="R28855" t="s">
        <v>1017</v>
      </c>
      <c r="S28855" t="s">
        <v>973</v>
      </c>
      <c r="T28855" t="s">
        <v>697</v>
      </c>
      <c r="U28855" t="s">
        <v>1017</v>
      </c>
    </row>
    <row r="28856" spans="1:21" x14ac:dyDescent="0.35">
      <c r="A28856" t="s">
        <v>21</v>
      </c>
      <c r="B28856" t="s">
        <v>339</v>
      </c>
      <c r="C28856">
        <v>18</v>
      </c>
      <c r="D28856" t="s">
        <v>842</v>
      </c>
      <c r="E28856" t="s">
        <v>458</v>
      </c>
      <c r="F28856" t="s">
        <v>140</v>
      </c>
      <c r="G28856" t="s">
        <v>458</v>
      </c>
      <c r="H28856" t="s">
        <v>140</v>
      </c>
      <c r="I28856" t="s">
        <v>140</v>
      </c>
      <c r="J28856" t="s">
        <v>458</v>
      </c>
      <c r="K28856" t="s">
        <v>458</v>
      </c>
      <c r="L28856" t="s">
        <v>140</v>
      </c>
      <c r="M28856" t="s">
        <v>140</v>
      </c>
      <c r="N28856" t="s">
        <v>458</v>
      </c>
      <c r="O28856" t="s">
        <v>140</v>
      </c>
      <c r="P28856" t="s">
        <v>458</v>
      </c>
      <c r="Q28856" t="s">
        <v>140</v>
      </c>
      <c r="R28856" t="s">
        <v>140</v>
      </c>
      <c r="S28856" t="s">
        <v>458</v>
      </c>
      <c r="T28856" t="s">
        <v>564</v>
      </c>
      <c r="U28856" t="s">
        <v>140</v>
      </c>
    </row>
    <row r="28857" spans="1:21" x14ac:dyDescent="0.35">
      <c r="A28857" t="s">
        <v>22</v>
      </c>
      <c r="B28857" t="s">
        <v>1151</v>
      </c>
      <c r="C28857">
        <v>139</v>
      </c>
      <c r="D28857" t="s">
        <v>459</v>
      </c>
      <c r="E28857" t="s">
        <v>1010</v>
      </c>
      <c r="F28857" t="s">
        <v>1010</v>
      </c>
      <c r="G28857" t="s">
        <v>140</v>
      </c>
      <c r="H28857" t="s">
        <v>140</v>
      </c>
      <c r="I28857" t="s">
        <v>1010</v>
      </c>
      <c r="J28857" t="s">
        <v>140</v>
      </c>
      <c r="K28857" t="s">
        <v>140</v>
      </c>
      <c r="L28857" t="s">
        <v>140</v>
      </c>
      <c r="M28857" t="s">
        <v>140</v>
      </c>
      <c r="N28857" t="s">
        <v>140</v>
      </c>
      <c r="O28857" t="s">
        <v>140</v>
      </c>
      <c r="P28857" t="s">
        <v>140</v>
      </c>
      <c r="Q28857" t="s">
        <v>140</v>
      </c>
      <c r="R28857" t="s">
        <v>140</v>
      </c>
      <c r="S28857" t="s">
        <v>1046</v>
      </c>
      <c r="T28857" t="s">
        <v>65</v>
      </c>
      <c r="U28857" t="s">
        <v>140</v>
      </c>
    </row>
    <row r="28858" spans="1:21" x14ac:dyDescent="0.35">
      <c r="A28858" t="s">
        <v>22</v>
      </c>
      <c r="B28858" t="s">
        <v>1152</v>
      </c>
      <c r="C28858">
        <v>54</v>
      </c>
      <c r="D28858" t="s">
        <v>276</v>
      </c>
      <c r="E28858" t="s">
        <v>140</v>
      </c>
      <c r="F28858" t="s">
        <v>140</v>
      </c>
      <c r="G28858" t="s">
        <v>140</v>
      </c>
      <c r="H28858" t="s">
        <v>140</v>
      </c>
      <c r="I28858" t="s">
        <v>140</v>
      </c>
      <c r="J28858" t="s">
        <v>140</v>
      </c>
      <c r="K28858" t="s">
        <v>140</v>
      </c>
      <c r="L28858" t="s">
        <v>140</v>
      </c>
      <c r="M28858" t="s">
        <v>140</v>
      </c>
      <c r="N28858" t="s">
        <v>140</v>
      </c>
      <c r="O28858" t="s">
        <v>140</v>
      </c>
      <c r="P28858" t="s">
        <v>140</v>
      </c>
      <c r="Q28858" t="s">
        <v>140</v>
      </c>
      <c r="R28858" t="s">
        <v>140</v>
      </c>
      <c r="S28858" t="s">
        <v>1049</v>
      </c>
      <c r="T28858" t="s">
        <v>196</v>
      </c>
      <c r="U28858" t="s">
        <v>1014</v>
      </c>
    </row>
    <row r="28859" spans="1:21" x14ac:dyDescent="0.35">
      <c r="A28859" t="s">
        <v>22</v>
      </c>
      <c r="B28859" t="s">
        <v>339</v>
      </c>
      <c r="C28859">
        <v>16</v>
      </c>
      <c r="D28859" t="s">
        <v>468</v>
      </c>
      <c r="E28859" t="s">
        <v>1060</v>
      </c>
      <c r="F28859" t="s">
        <v>1060</v>
      </c>
      <c r="G28859" t="s">
        <v>140</v>
      </c>
      <c r="H28859" t="s">
        <v>140</v>
      </c>
      <c r="I28859" t="s">
        <v>140</v>
      </c>
      <c r="J28859" t="s">
        <v>140</v>
      </c>
      <c r="K28859" t="s">
        <v>140</v>
      </c>
      <c r="L28859" t="s">
        <v>140</v>
      </c>
      <c r="M28859" t="s">
        <v>140</v>
      </c>
      <c r="N28859" t="s">
        <v>140</v>
      </c>
      <c r="O28859" t="s">
        <v>140</v>
      </c>
      <c r="P28859" t="s">
        <v>140</v>
      </c>
      <c r="Q28859" t="s">
        <v>140</v>
      </c>
      <c r="R28859" t="s">
        <v>140</v>
      </c>
      <c r="S28859" t="s">
        <v>405</v>
      </c>
      <c r="T28859" t="s">
        <v>405</v>
      </c>
      <c r="U28859" t="s">
        <v>140</v>
      </c>
    </row>
    <row r="28860" spans="1:21" x14ac:dyDescent="0.35">
      <c r="A28860" t="s">
        <v>23</v>
      </c>
      <c r="B28860" t="s">
        <v>1151</v>
      </c>
      <c r="C28860">
        <v>125</v>
      </c>
      <c r="D28860" t="s">
        <v>799</v>
      </c>
      <c r="E28860" t="s">
        <v>1021</v>
      </c>
      <c r="F28860" t="s">
        <v>1021</v>
      </c>
      <c r="G28860" t="s">
        <v>991</v>
      </c>
      <c r="H28860" t="s">
        <v>140</v>
      </c>
      <c r="I28860" t="s">
        <v>1011</v>
      </c>
      <c r="J28860" t="s">
        <v>140</v>
      </c>
      <c r="K28860" t="s">
        <v>140</v>
      </c>
      <c r="L28860" t="s">
        <v>140</v>
      </c>
      <c r="M28860" t="s">
        <v>1016</v>
      </c>
      <c r="N28860" t="s">
        <v>140</v>
      </c>
      <c r="O28860" t="s">
        <v>949</v>
      </c>
      <c r="P28860" t="s">
        <v>1064</v>
      </c>
      <c r="Q28860" t="s">
        <v>140</v>
      </c>
      <c r="R28860" t="s">
        <v>140</v>
      </c>
      <c r="S28860" t="s">
        <v>1061</v>
      </c>
      <c r="T28860" t="s">
        <v>55</v>
      </c>
      <c r="U28860" t="s">
        <v>140</v>
      </c>
    </row>
    <row r="28861" spans="1:21" x14ac:dyDescent="0.35">
      <c r="A28861" t="s">
        <v>23</v>
      </c>
      <c r="B28861" t="s">
        <v>1152</v>
      </c>
      <c r="C28861">
        <v>60</v>
      </c>
      <c r="D28861" t="s">
        <v>835</v>
      </c>
      <c r="E28861" t="s">
        <v>140</v>
      </c>
      <c r="F28861" t="s">
        <v>140</v>
      </c>
      <c r="G28861" t="s">
        <v>109</v>
      </c>
      <c r="H28861" t="s">
        <v>140</v>
      </c>
      <c r="I28861" t="s">
        <v>140</v>
      </c>
      <c r="J28861" t="s">
        <v>140</v>
      </c>
      <c r="K28861" t="s">
        <v>140</v>
      </c>
      <c r="L28861" t="s">
        <v>140</v>
      </c>
      <c r="M28861" t="s">
        <v>140</v>
      </c>
      <c r="N28861" t="s">
        <v>140</v>
      </c>
      <c r="O28861" t="s">
        <v>967</v>
      </c>
      <c r="P28861" t="s">
        <v>967</v>
      </c>
      <c r="Q28861" t="s">
        <v>140</v>
      </c>
      <c r="R28861" t="s">
        <v>140</v>
      </c>
      <c r="S28861" t="s">
        <v>121</v>
      </c>
      <c r="T28861" t="s">
        <v>614</v>
      </c>
      <c r="U28861" t="s">
        <v>140</v>
      </c>
    </row>
    <row r="28862" spans="1:21" x14ac:dyDescent="0.35">
      <c r="A28862" t="s">
        <v>23</v>
      </c>
      <c r="B28862" t="s">
        <v>339</v>
      </c>
      <c r="C28862">
        <v>19</v>
      </c>
      <c r="D28862" t="s">
        <v>496</v>
      </c>
      <c r="E28862" t="s">
        <v>140</v>
      </c>
      <c r="F28862" t="s">
        <v>140</v>
      </c>
      <c r="G28862" t="s">
        <v>1043</v>
      </c>
      <c r="H28862" t="s">
        <v>140</v>
      </c>
      <c r="I28862" t="s">
        <v>87</v>
      </c>
      <c r="J28862" t="s">
        <v>140</v>
      </c>
      <c r="K28862" t="s">
        <v>140</v>
      </c>
      <c r="L28862" t="s">
        <v>140</v>
      </c>
      <c r="M28862" t="s">
        <v>140</v>
      </c>
      <c r="N28862" t="s">
        <v>140</v>
      </c>
      <c r="O28862" t="s">
        <v>140</v>
      </c>
      <c r="P28862" t="s">
        <v>1043</v>
      </c>
      <c r="Q28862" t="s">
        <v>140</v>
      </c>
      <c r="R28862" t="s">
        <v>140</v>
      </c>
      <c r="S28862" t="s">
        <v>1044</v>
      </c>
      <c r="T28862" t="s">
        <v>528</v>
      </c>
      <c r="U28862" t="s">
        <v>140</v>
      </c>
    </row>
    <row r="28863" spans="1:21" x14ac:dyDescent="0.35">
      <c r="A28863" t="s">
        <v>24</v>
      </c>
      <c r="B28863" t="s">
        <v>1151</v>
      </c>
      <c r="C28863">
        <v>123</v>
      </c>
      <c r="D28863" t="s">
        <v>658</v>
      </c>
      <c r="E28863" t="s">
        <v>1055</v>
      </c>
      <c r="F28863" t="s">
        <v>1063</v>
      </c>
      <c r="G28863" t="s">
        <v>1066</v>
      </c>
      <c r="H28863" t="s">
        <v>140</v>
      </c>
      <c r="I28863" t="s">
        <v>1066</v>
      </c>
      <c r="J28863" t="s">
        <v>996</v>
      </c>
      <c r="K28863" t="s">
        <v>1066</v>
      </c>
      <c r="L28863" t="s">
        <v>1063</v>
      </c>
      <c r="M28863" t="s">
        <v>140</v>
      </c>
      <c r="N28863" t="s">
        <v>140</v>
      </c>
      <c r="O28863" t="s">
        <v>1063</v>
      </c>
      <c r="P28863" t="s">
        <v>1063</v>
      </c>
      <c r="Q28863" t="s">
        <v>140</v>
      </c>
      <c r="R28863" t="s">
        <v>140</v>
      </c>
      <c r="S28863" t="s">
        <v>1043</v>
      </c>
      <c r="T28863" t="s">
        <v>718</v>
      </c>
      <c r="U28863" t="s">
        <v>140</v>
      </c>
    </row>
    <row r="28864" spans="1:21" x14ac:dyDescent="0.35">
      <c r="A28864" t="s">
        <v>24</v>
      </c>
      <c r="B28864" t="s">
        <v>1152</v>
      </c>
      <c r="C28864">
        <v>69</v>
      </c>
      <c r="D28864" t="s">
        <v>652</v>
      </c>
      <c r="E28864" t="s">
        <v>140</v>
      </c>
      <c r="F28864" t="s">
        <v>140</v>
      </c>
      <c r="G28864" t="s">
        <v>140</v>
      </c>
      <c r="H28864" t="s">
        <v>140</v>
      </c>
      <c r="I28864" t="s">
        <v>140</v>
      </c>
      <c r="J28864" t="s">
        <v>140</v>
      </c>
      <c r="K28864" t="s">
        <v>140</v>
      </c>
      <c r="L28864" t="s">
        <v>1017</v>
      </c>
      <c r="M28864" t="s">
        <v>140</v>
      </c>
      <c r="N28864" t="s">
        <v>140</v>
      </c>
      <c r="O28864" t="s">
        <v>1098</v>
      </c>
      <c r="P28864" t="s">
        <v>1098</v>
      </c>
      <c r="Q28864" t="s">
        <v>140</v>
      </c>
      <c r="R28864" t="s">
        <v>140</v>
      </c>
      <c r="S28864" t="s">
        <v>664</v>
      </c>
      <c r="T28864" t="s">
        <v>792</v>
      </c>
      <c r="U28864" t="s">
        <v>1098</v>
      </c>
    </row>
    <row r="28865" spans="1:21" x14ac:dyDescent="0.35">
      <c r="A28865" t="s">
        <v>24</v>
      </c>
      <c r="B28865" t="s">
        <v>339</v>
      </c>
      <c r="C28865">
        <v>13</v>
      </c>
      <c r="D28865" t="s">
        <v>878</v>
      </c>
      <c r="E28865" t="s">
        <v>140</v>
      </c>
      <c r="F28865" t="s">
        <v>140</v>
      </c>
      <c r="G28865" t="s">
        <v>140</v>
      </c>
      <c r="H28865" t="s">
        <v>140</v>
      </c>
      <c r="I28865" t="s">
        <v>140</v>
      </c>
      <c r="J28865" t="s">
        <v>140</v>
      </c>
      <c r="K28865" t="s">
        <v>140</v>
      </c>
      <c r="L28865" t="s">
        <v>140</v>
      </c>
      <c r="M28865" t="s">
        <v>140</v>
      </c>
      <c r="N28865" t="s">
        <v>140</v>
      </c>
      <c r="O28865" t="s">
        <v>140</v>
      </c>
      <c r="P28865" t="s">
        <v>140</v>
      </c>
      <c r="Q28865" t="s">
        <v>140</v>
      </c>
      <c r="R28865" t="s">
        <v>140</v>
      </c>
      <c r="S28865" t="s">
        <v>1061</v>
      </c>
      <c r="T28865" t="s">
        <v>562</v>
      </c>
      <c r="U28865" t="s">
        <v>140</v>
      </c>
    </row>
    <row r="28866" spans="1:21" x14ac:dyDescent="0.35">
      <c r="A28866" t="s">
        <v>25</v>
      </c>
      <c r="B28866" t="s">
        <v>1151</v>
      </c>
      <c r="C28866">
        <v>123</v>
      </c>
      <c r="D28866" t="s">
        <v>198</v>
      </c>
      <c r="E28866" t="s">
        <v>140</v>
      </c>
      <c r="F28866" t="s">
        <v>140</v>
      </c>
      <c r="G28866" t="s">
        <v>140</v>
      </c>
      <c r="H28866" t="s">
        <v>140</v>
      </c>
      <c r="I28866" t="s">
        <v>140</v>
      </c>
      <c r="J28866" t="s">
        <v>1051</v>
      </c>
      <c r="K28866" t="s">
        <v>949</v>
      </c>
      <c r="L28866" t="s">
        <v>140</v>
      </c>
      <c r="M28866" t="s">
        <v>140</v>
      </c>
      <c r="N28866" t="s">
        <v>140</v>
      </c>
      <c r="O28866" t="s">
        <v>140</v>
      </c>
      <c r="P28866" t="s">
        <v>140</v>
      </c>
      <c r="Q28866" t="s">
        <v>140</v>
      </c>
      <c r="R28866" t="s">
        <v>140</v>
      </c>
      <c r="S28866" t="s">
        <v>140</v>
      </c>
      <c r="T28866" t="s">
        <v>105</v>
      </c>
      <c r="U28866" t="s">
        <v>140</v>
      </c>
    </row>
    <row r="28867" spans="1:21" x14ac:dyDescent="0.35">
      <c r="A28867" t="s">
        <v>25</v>
      </c>
      <c r="B28867" t="s">
        <v>1152</v>
      </c>
      <c r="C28867">
        <v>68</v>
      </c>
      <c r="D28867" t="s">
        <v>730</v>
      </c>
      <c r="E28867" t="s">
        <v>1046</v>
      </c>
      <c r="F28867" t="s">
        <v>1014</v>
      </c>
      <c r="G28867" t="s">
        <v>140</v>
      </c>
      <c r="H28867" t="s">
        <v>140</v>
      </c>
      <c r="I28867" t="s">
        <v>140</v>
      </c>
      <c r="J28867" t="s">
        <v>140</v>
      </c>
      <c r="K28867" t="s">
        <v>140</v>
      </c>
      <c r="L28867" t="s">
        <v>140</v>
      </c>
      <c r="M28867" t="s">
        <v>140</v>
      </c>
      <c r="N28867" t="s">
        <v>140</v>
      </c>
      <c r="O28867" t="s">
        <v>140</v>
      </c>
      <c r="P28867" t="s">
        <v>140</v>
      </c>
      <c r="Q28867" t="s">
        <v>140</v>
      </c>
      <c r="R28867" t="s">
        <v>140</v>
      </c>
      <c r="S28867" t="s">
        <v>1007</v>
      </c>
      <c r="T28867" t="s">
        <v>264</v>
      </c>
      <c r="U28867" t="s">
        <v>140</v>
      </c>
    </row>
    <row r="28868" spans="1:21" x14ac:dyDescent="0.35">
      <c r="A28868" t="s">
        <v>25</v>
      </c>
      <c r="B28868" t="s">
        <v>339</v>
      </c>
      <c r="C28868">
        <v>13</v>
      </c>
      <c r="D28868" t="s">
        <v>188</v>
      </c>
      <c r="E28868" t="s">
        <v>140</v>
      </c>
      <c r="F28868" t="s">
        <v>140</v>
      </c>
      <c r="G28868" t="s">
        <v>140</v>
      </c>
      <c r="H28868" t="s">
        <v>140</v>
      </c>
      <c r="I28868" t="s">
        <v>140</v>
      </c>
      <c r="J28868" t="s">
        <v>140</v>
      </c>
      <c r="K28868" t="s">
        <v>140</v>
      </c>
      <c r="L28868" t="s">
        <v>140</v>
      </c>
      <c r="M28868" t="s">
        <v>140</v>
      </c>
      <c r="N28868" t="s">
        <v>140</v>
      </c>
      <c r="O28868" t="s">
        <v>140</v>
      </c>
      <c r="P28868" t="s">
        <v>140</v>
      </c>
      <c r="Q28868" t="s">
        <v>140</v>
      </c>
      <c r="R28868" t="s">
        <v>140</v>
      </c>
      <c r="S28868" t="s">
        <v>140</v>
      </c>
      <c r="T28868" t="s">
        <v>187</v>
      </c>
      <c r="U28868" t="s">
        <v>140</v>
      </c>
    </row>
    <row r="28869" spans="1:21" x14ac:dyDescent="0.35">
      <c r="A28869" t="s">
        <v>26</v>
      </c>
      <c r="B28869" t="s">
        <v>1151</v>
      </c>
      <c r="C28869">
        <v>130</v>
      </c>
      <c r="D28869" t="s">
        <v>68</v>
      </c>
      <c r="E28869" t="s">
        <v>1054</v>
      </c>
      <c r="F28869" t="s">
        <v>140</v>
      </c>
      <c r="G28869" t="s">
        <v>1098</v>
      </c>
      <c r="H28869" t="s">
        <v>140</v>
      </c>
      <c r="I28869" t="s">
        <v>1098</v>
      </c>
      <c r="J28869" t="s">
        <v>140</v>
      </c>
      <c r="K28869" t="s">
        <v>140</v>
      </c>
      <c r="L28869" t="s">
        <v>1014</v>
      </c>
      <c r="M28869" t="s">
        <v>1063</v>
      </c>
      <c r="N28869" t="s">
        <v>140</v>
      </c>
      <c r="O28869" t="s">
        <v>1050</v>
      </c>
      <c r="P28869" t="s">
        <v>1050</v>
      </c>
      <c r="Q28869" t="s">
        <v>140</v>
      </c>
      <c r="R28869" t="s">
        <v>140</v>
      </c>
      <c r="S28869" t="s">
        <v>1004</v>
      </c>
      <c r="T28869" t="s">
        <v>855</v>
      </c>
      <c r="U28869" t="s">
        <v>140</v>
      </c>
    </row>
    <row r="28870" spans="1:21" x14ac:dyDescent="0.35">
      <c r="A28870" t="s">
        <v>26</v>
      </c>
      <c r="B28870" t="s">
        <v>1152</v>
      </c>
      <c r="C28870">
        <v>56</v>
      </c>
      <c r="D28870" t="s">
        <v>66</v>
      </c>
      <c r="E28870" t="s">
        <v>140</v>
      </c>
      <c r="F28870" t="s">
        <v>140</v>
      </c>
      <c r="G28870" t="s">
        <v>1047</v>
      </c>
      <c r="H28870" t="s">
        <v>140</v>
      </c>
      <c r="I28870" t="s">
        <v>1021</v>
      </c>
      <c r="J28870" t="s">
        <v>1021</v>
      </c>
      <c r="K28870" t="s">
        <v>1021</v>
      </c>
      <c r="L28870" t="s">
        <v>1021</v>
      </c>
      <c r="M28870" t="s">
        <v>140</v>
      </c>
      <c r="N28870" t="s">
        <v>140</v>
      </c>
      <c r="O28870" t="s">
        <v>939</v>
      </c>
      <c r="P28870" t="s">
        <v>939</v>
      </c>
      <c r="Q28870" t="s">
        <v>140</v>
      </c>
      <c r="R28870" t="s">
        <v>140</v>
      </c>
      <c r="S28870" t="s">
        <v>422</v>
      </c>
      <c r="T28870" t="s">
        <v>659</v>
      </c>
      <c r="U28870" t="s">
        <v>140</v>
      </c>
    </row>
    <row r="28871" spans="1:21" x14ac:dyDescent="0.35">
      <c r="A28871" t="s">
        <v>26</v>
      </c>
      <c r="B28871" t="s">
        <v>339</v>
      </c>
      <c r="C28871">
        <v>16</v>
      </c>
      <c r="D28871" t="s">
        <v>567</v>
      </c>
      <c r="E28871" t="s">
        <v>140</v>
      </c>
      <c r="F28871" t="s">
        <v>140</v>
      </c>
      <c r="G28871" t="s">
        <v>140</v>
      </c>
      <c r="H28871" t="s">
        <v>140</v>
      </c>
      <c r="I28871" t="s">
        <v>140</v>
      </c>
      <c r="J28871" t="s">
        <v>140</v>
      </c>
      <c r="K28871" t="s">
        <v>140</v>
      </c>
      <c r="L28871" t="s">
        <v>140</v>
      </c>
      <c r="M28871" t="s">
        <v>140</v>
      </c>
      <c r="N28871" t="s">
        <v>140</v>
      </c>
      <c r="O28871" t="s">
        <v>140</v>
      </c>
      <c r="P28871" t="s">
        <v>140</v>
      </c>
      <c r="Q28871" t="s">
        <v>140</v>
      </c>
      <c r="R28871" t="s">
        <v>140</v>
      </c>
      <c r="S28871" t="s">
        <v>1064</v>
      </c>
      <c r="T28871" t="s">
        <v>659</v>
      </c>
      <c r="U28871" t="s">
        <v>140</v>
      </c>
    </row>
    <row r="28872" spans="1:21" x14ac:dyDescent="0.35">
      <c r="A28872" t="s">
        <v>27</v>
      </c>
      <c r="B28872" t="s">
        <v>1151</v>
      </c>
      <c r="C28872">
        <v>119</v>
      </c>
      <c r="D28872" t="s">
        <v>772</v>
      </c>
      <c r="E28872" t="s">
        <v>1013</v>
      </c>
      <c r="F28872" t="s">
        <v>1016</v>
      </c>
      <c r="G28872" t="s">
        <v>1050</v>
      </c>
      <c r="H28872" t="s">
        <v>140</v>
      </c>
      <c r="I28872" t="s">
        <v>775</v>
      </c>
      <c r="J28872" t="s">
        <v>1045</v>
      </c>
      <c r="K28872" t="s">
        <v>1052</v>
      </c>
      <c r="L28872" t="s">
        <v>775</v>
      </c>
      <c r="M28872" t="s">
        <v>140</v>
      </c>
      <c r="N28872" t="s">
        <v>140</v>
      </c>
      <c r="O28872" t="s">
        <v>1058</v>
      </c>
      <c r="P28872" t="s">
        <v>940</v>
      </c>
      <c r="Q28872" t="s">
        <v>140</v>
      </c>
      <c r="R28872" t="s">
        <v>140</v>
      </c>
      <c r="S28872" t="s">
        <v>919</v>
      </c>
      <c r="T28872" t="s">
        <v>462</v>
      </c>
      <c r="U28872" t="s">
        <v>140</v>
      </c>
    </row>
    <row r="28873" spans="1:21" x14ac:dyDescent="0.35">
      <c r="A28873" t="s">
        <v>27</v>
      </c>
      <c r="B28873" t="s">
        <v>1152</v>
      </c>
      <c r="C28873">
        <v>71</v>
      </c>
      <c r="D28873" t="s">
        <v>423</v>
      </c>
      <c r="E28873" t="s">
        <v>140</v>
      </c>
      <c r="F28873" t="s">
        <v>140</v>
      </c>
      <c r="G28873" t="s">
        <v>140</v>
      </c>
      <c r="H28873" t="s">
        <v>140</v>
      </c>
      <c r="I28873" t="s">
        <v>1054</v>
      </c>
      <c r="J28873" t="s">
        <v>1054</v>
      </c>
      <c r="K28873" t="s">
        <v>140</v>
      </c>
      <c r="L28873" t="s">
        <v>140</v>
      </c>
      <c r="M28873" t="s">
        <v>140</v>
      </c>
      <c r="N28873" t="s">
        <v>140</v>
      </c>
      <c r="O28873" t="s">
        <v>949</v>
      </c>
      <c r="P28873" t="s">
        <v>949</v>
      </c>
      <c r="Q28873" t="s">
        <v>140</v>
      </c>
      <c r="R28873" t="s">
        <v>140</v>
      </c>
      <c r="S28873" t="s">
        <v>1009</v>
      </c>
      <c r="T28873" t="s">
        <v>788</v>
      </c>
      <c r="U28873" t="s">
        <v>140</v>
      </c>
    </row>
    <row r="28874" spans="1:21" x14ac:dyDescent="0.35">
      <c r="A28874" t="s">
        <v>27</v>
      </c>
      <c r="B28874" t="s">
        <v>339</v>
      </c>
      <c r="C28874">
        <v>13</v>
      </c>
      <c r="D28874" t="s">
        <v>100</v>
      </c>
      <c r="E28874" t="s">
        <v>140</v>
      </c>
      <c r="F28874" t="s">
        <v>140</v>
      </c>
      <c r="G28874" t="s">
        <v>140</v>
      </c>
      <c r="H28874" t="s">
        <v>140</v>
      </c>
      <c r="I28874" t="s">
        <v>140</v>
      </c>
      <c r="J28874" t="s">
        <v>140</v>
      </c>
      <c r="K28874" t="s">
        <v>140</v>
      </c>
      <c r="L28874" t="s">
        <v>140</v>
      </c>
      <c r="M28874" t="s">
        <v>140</v>
      </c>
      <c r="N28874" t="s">
        <v>140</v>
      </c>
      <c r="O28874" t="s">
        <v>140</v>
      </c>
      <c r="P28874" t="s">
        <v>140</v>
      </c>
      <c r="Q28874" t="s">
        <v>140</v>
      </c>
      <c r="R28874" t="s">
        <v>140</v>
      </c>
      <c r="S28874" t="s">
        <v>99</v>
      </c>
      <c r="T28874" t="s">
        <v>140</v>
      </c>
      <c r="U28874" t="s">
        <v>140</v>
      </c>
    </row>
    <row r="28875" spans="1:21" x14ac:dyDescent="0.35">
      <c r="A28875" t="s">
        <v>28</v>
      </c>
      <c r="B28875" t="s">
        <v>1151</v>
      </c>
      <c r="C28875">
        <v>117</v>
      </c>
      <c r="D28875" t="s">
        <v>457</v>
      </c>
      <c r="E28875" t="s">
        <v>1016</v>
      </c>
      <c r="F28875" t="s">
        <v>1016</v>
      </c>
      <c r="G28875" t="s">
        <v>1019</v>
      </c>
      <c r="H28875" t="s">
        <v>1021</v>
      </c>
      <c r="I28875" t="s">
        <v>1009</v>
      </c>
      <c r="J28875" t="s">
        <v>1021</v>
      </c>
      <c r="K28875" t="s">
        <v>939</v>
      </c>
      <c r="L28875" t="s">
        <v>140</v>
      </c>
      <c r="M28875" t="s">
        <v>140</v>
      </c>
      <c r="N28875" t="s">
        <v>1021</v>
      </c>
      <c r="O28875" t="s">
        <v>140</v>
      </c>
      <c r="P28875" t="s">
        <v>140</v>
      </c>
      <c r="Q28875" t="s">
        <v>140</v>
      </c>
      <c r="R28875" t="s">
        <v>140</v>
      </c>
      <c r="S28875" t="s">
        <v>971</v>
      </c>
      <c r="T28875" t="s">
        <v>451</v>
      </c>
      <c r="U28875" t="s">
        <v>1054</v>
      </c>
    </row>
    <row r="28876" spans="1:21" x14ac:dyDescent="0.35">
      <c r="A28876" t="s">
        <v>28</v>
      </c>
      <c r="B28876" t="s">
        <v>1152</v>
      </c>
      <c r="C28876">
        <v>78</v>
      </c>
      <c r="D28876" t="s">
        <v>44</v>
      </c>
      <c r="E28876" t="s">
        <v>140</v>
      </c>
      <c r="F28876" t="s">
        <v>140</v>
      </c>
      <c r="G28876" t="s">
        <v>1058</v>
      </c>
      <c r="H28876" t="s">
        <v>140</v>
      </c>
      <c r="I28876" t="s">
        <v>140</v>
      </c>
      <c r="J28876" t="s">
        <v>140</v>
      </c>
      <c r="K28876" t="s">
        <v>140</v>
      </c>
      <c r="L28876" t="s">
        <v>140</v>
      </c>
      <c r="M28876" t="s">
        <v>140</v>
      </c>
      <c r="N28876" t="s">
        <v>140</v>
      </c>
      <c r="O28876" t="s">
        <v>140</v>
      </c>
      <c r="P28876" t="s">
        <v>140</v>
      </c>
      <c r="Q28876" t="s">
        <v>140</v>
      </c>
      <c r="R28876" t="s">
        <v>140</v>
      </c>
      <c r="S28876" t="s">
        <v>915</v>
      </c>
      <c r="T28876" t="s">
        <v>993</v>
      </c>
      <c r="U28876" t="s">
        <v>1063</v>
      </c>
    </row>
    <row r="28877" spans="1:21" x14ac:dyDescent="0.35">
      <c r="A28877" t="s">
        <v>28</v>
      </c>
      <c r="B28877" t="s">
        <v>339</v>
      </c>
      <c r="C28877">
        <v>12</v>
      </c>
      <c r="D28877" t="s">
        <v>655</v>
      </c>
      <c r="E28877" t="s">
        <v>1064</v>
      </c>
      <c r="F28877" t="s">
        <v>140</v>
      </c>
      <c r="G28877" t="s">
        <v>140</v>
      </c>
      <c r="H28877" t="s">
        <v>140</v>
      </c>
      <c r="I28877" t="s">
        <v>140</v>
      </c>
      <c r="J28877" t="s">
        <v>140</v>
      </c>
      <c r="K28877" t="s">
        <v>140</v>
      </c>
      <c r="L28877" t="s">
        <v>140</v>
      </c>
      <c r="M28877" t="s">
        <v>140</v>
      </c>
      <c r="N28877" t="s">
        <v>140</v>
      </c>
      <c r="O28877" t="s">
        <v>140</v>
      </c>
      <c r="P28877" t="s">
        <v>140</v>
      </c>
      <c r="Q28877" t="s">
        <v>140</v>
      </c>
      <c r="R28877" t="s">
        <v>140</v>
      </c>
      <c r="S28877" t="s">
        <v>140</v>
      </c>
      <c r="T28877" t="s">
        <v>894</v>
      </c>
      <c r="U28877" t="s">
        <v>140</v>
      </c>
    </row>
    <row r="28878" spans="1:21" x14ac:dyDescent="0.35">
      <c r="A28878" t="s">
        <v>29</v>
      </c>
      <c r="B28878" t="s">
        <v>1151</v>
      </c>
      <c r="C28878">
        <v>108</v>
      </c>
      <c r="D28878" t="s">
        <v>861</v>
      </c>
      <c r="E28878" t="s">
        <v>140</v>
      </c>
      <c r="F28878" t="s">
        <v>140</v>
      </c>
      <c r="G28878" t="s">
        <v>140</v>
      </c>
      <c r="H28878" t="s">
        <v>140</v>
      </c>
      <c r="I28878" t="s">
        <v>1021</v>
      </c>
      <c r="J28878" t="s">
        <v>1021</v>
      </c>
      <c r="K28878" t="s">
        <v>940</v>
      </c>
      <c r="L28878" t="s">
        <v>140</v>
      </c>
      <c r="M28878" t="s">
        <v>140</v>
      </c>
      <c r="N28878" t="s">
        <v>140</v>
      </c>
      <c r="O28878" t="s">
        <v>1021</v>
      </c>
      <c r="P28878" t="s">
        <v>140</v>
      </c>
      <c r="Q28878" t="s">
        <v>140</v>
      </c>
      <c r="R28878" t="s">
        <v>140</v>
      </c>
      <c r="S28878" t="s">
        <v>1021</v>
      </c>
      <c r="T28878" t="s">
        <v>877</v>
      </c>
      <c r="U28878" t="s">
        <v>140</v>
      </c>
    </row>
    <row r="28879" spans="1:21" x14ac:dyDescent="0.35">
      <c r="A28879" t="s">
        <v>29</v>
      </c>
      <c r="B28879" t="s">
        <v>1152</v>
      </c>
      <c r="C28879">
        <v>73</v>
      </c>
      <c r="D28879" t="s">
        <v>854</v>
      </c>
      <c r="E28879" t="s">
        <v>140</v>
      </c>
      <c r="F28879" t="s">
        <v>140</v>
      </c>
      <c r="G28879" t="s">
        <v>140</v>
      </c>
      <c r="H28879" t="s">
        <v>140</v>
      </c>
      <c r="I28879" t="s">
        <v>1066</v>
      </c>
      <c r="J28879" t="s">
        <v>1066</v>
      </c>
      <c r="K28879" t="s">
        <v>1066</v>
      </c>
      <c r="L28879" t="s">
        <v>140</v>
      </c>
      <c r="M28879" t="s">
        <v>949</v>
      </c>
      <c r="N28879" t="s">
        <v>140</v>
      </c>
      <c r="O28879" t="s">
        <v>140</v>
      </c>
      <c r="P28879" t="s">
        <v>140</v>
      </c>
      <c r="Q28879" t="s">
        <v>140</v>
      </c>
      <c r="R28879" t="s">
        <v>140</v>
      </c>
      <c r="S28879" t="s">
        <v>949</v>
      </c>
      <c r="T28879" t="s">
        <v>848</v>
      </c>
      <c r="U28879" t="s">
        <v>140</v>
      </c>
    </row>
    <row r="28880" spans="1:21" x14ac:dyDescent="0.35">
      <c r="A28880" t="s">
        <v>29</v>
      </c>
      <c r="B28880" t="s">
        <v>339</v>
      </c>
      <c r="C28880">
        <v>22</v>
      </c>
      <c r="D28880" t="s">
        <v>182</v>
      </c>
      <c r="E28880" t="s">
        <v>1072</v>
      </c>
      <c r="F28880" t="s">
        <v>1072</v>
      </c>
      <c r="G28880" t="s">
        <v>140</v>
      </c>
      <c r="H28880" t="s">
        <v>140</v>
      </c>
      <c r="I28880" t="s">
        <v>140</v>
      </c>
      <c r="J28880" t="s">
        <v>527</v>
      </c>
      <c r="K28880" t="s">
        <v>140</v>
      </c>
      <c r="L28880" t="s">
        <v>140</v>
      </c>
      <c r="M28880" t="s">
        <v>140</v>
      </c>
      <c r="N28880" t="s">
        <v>140</v>
      </c>
      <c r="O28880" t="s">
        <v>140</v>
      </c>
      <c r="P28880" t="s">
        <v>140</v>
      </c>
      <c r="Q28880" t="s">
        <v>140</v>
      </c>
      <c r="R28880" t="s">
        <v>140</v>
      </c>
      <c r="S28880" t="s">
        <v>1045</v>
      </c>
      <c r="T28880" t="s">
        <v>489</v>
      </c>
      <c r="U28880" t="s">
        <v>140</v>
      </c>
    </row>
    <row r="28881" spans="1:21" x14ac:dyDescent="0.35">
      <c r="A28881" t="s">
        <v>30</v>
      </c>
      <c r="B28881" t="s">
        <v>1151</v>
      </c>
      <c r="C28881">
        <v>108</v>
      </c>
      <c r="D28881" t="s">
        <v>447</v>
      </c>
      <c r="E28881" t="s">
        <v>1011</v>
      </c>
      <c r="F28881" t="s">
        <v>1011</v>
      </c>
      <c r="G28881" t="s">
        <v>1014</v>
      </c>
      <c r="H28881" t="s">
        <v>140</v>
      </c>
      <c r="I28881" t="s">
        <v>1017</v>
      </c>
      <c r="J28881" t="s">
        <v>775</v>
      </c>
      <c r="K28881" t="s">
        <v>140</v>
      </c>
      <c r="L28881" t="s">
        <v>140</v>
      </c>
      <c r="M28881" t="s">
        <v>140</v>
      </c>
      <c r="N28881" t="s">
        <v>140</v>
      </c>
      <c r="O28881" t="s">
        <v>140</v>
      </c>
      <c r="P28881" t="s">
        <v>140</v>
      </c>
      <c r="Q28881" t="s">
        <v>140</v>
      </c>
      <c r="R28881" t="s">
        <v>140</v>
      </c>
      <c r="S28881" t="s">
        <v>1018</v>
      </c>
      <c r="T28881" t="s">
        <v>729</v>
      </c>
      <c r="U28881" t="s">
        <v>1012</v>
      </c>
    </row>
    <row r="28882" spans="1:21" x14ac:dyDescent="0.35">
      <c r="A28882" t="s">
        <v>30</v>
      </c>
      <c r="B28882" t="s">
        <v>1152</v>
      </c>
      <c r="C28882">
        <v>78</v>
      </c>
      <c r="D28882" t="s">
        <v>563</v>
      </c>
      <c r="E28882" t="s">
        <v>140</v>
      </c>
      <c r="F28882" t="s">
        <v>140</v>
      </c>
      <c r="G28882" t="s">
        <v>140</v>
      </c>
      <c r="H28882" t="s">
        <v>1046</v>
      </c>
      <c r="I28882" t="s">
        <v>1050</v>
      </c>
      <c r="J28882" t="s">
        <v>1068</v>
      </c>
      <c r="K28882" t="s">
        <v>1019</v>
      </c>
      <c r="L28882" t="s">
        <v>140</v>
      </c>
      <c r="M28882" t="s">
        <v>1066</v>
      </c>
      <c r="N28882" t="s">
        <v>140</v>
      </c>
      <c r="O28882" t="s">
        <v>140</v>
      </c>
      <c r="P28882" t="s">
        <v>140</v>
      </c>
      <c r="Q28882" t="s">
        <v>140</v>
      </c>
      <c r="R28882" t="s">
        <v>140</v>
      </c>
      <c r="S28882" t="s">
        <v>977</v>
      </c>
      <c r="T28882" t="s">
        <v>107</v>
      </c>
      <c r="U28882" t="s">
        <v>140</v>
      </c>
    </row>
    <row r="28883" spans="1:21" x14ac:dyDescent="0.35">
      <c r="A28883" t="s">
        <v>30</v>
      </c>
      <c r="B28883" t="s">
        <v>339</v>
      </c>
      <c r="C28883">
        <v>16</v>
      </c>
      <c r="D28883" t="s">
        <v>488</v>
      </c>
      <c r="E28883" t="s">
        <v>140</v>
      </c>
      <c r="F28883" t="s">
        <v>140</v>
      </c>
      <c r="G28883" t="s">
        <v>140</v>
      </c>
      <c r="H28883" t="s">
        <v>140</v>
      </c>
      <c r="I28883" t="s">
        <v>140</v>
      </c>
      <c r="J28883" t="s">
        <v>140</v>
      </c>
      <c r="K28883" t="s">
        <v>140</v>
      </c>
      <c r="L28883" t="s">
        <v>140</v>
      </c>
      <c r="M28883" t="s">
        <v>140</v>
      </c>
      <c r="N28883" t="s">
        <v>140</v>
      </c>
      <c r="O28883" t="s">
        <v>140</v>
      </c>
      <c r="P28883" t="s">
        <v>140</v>
      </c>
      <c r="Q28883" t="s">
        <v>140</v>
      </c>
      <c r="R28883" t="s">
        <v>140</v>
      </c>
      <c r="S28883" t="s">
        <v>950</v>
      </c>
      <c r="T28883" t="s">
        <v>871</v>
      </c>
      <c r="U28883" t="s">
        <v>140</v>
      </c>
    </row>
    <row r="28884" spans="1:21" x14ac:dyDescent="0.35">
      <c r="A28884" t="s">
        <v>31</v>
      </c>
      <c r="B28884" t="s">
        <v>1151</v>
      </c>
      <c r="C28884">
        <v>137</v>
      </c>
      <c r="D28884" t="s">
        <v>425</v>
      </c>
      <c r="E28884" t="s">
        <v>140</v>
      </c>
      <c r="F28884" t="s">
        <v>140</v>
      </c>
      <c r="G28884" t="s">
        <v>162</v>
      </c>
      <c r="H28884" t="s">
        <v>140</v>
      </c>
      <c r="I28884" t="s">
        <v>1021</v>
      </c>
      <c r="J28884" t="s">
        <v>1021</v>
      </c>
      <c r="K28884" t="s">
        <v>140</v>
      </c>
      <c r="L28884" t="s">
        <v>140</v>
      </c>
      <c r="M28884" t="s">
        <v>140</v>
      </c>
      <c r="N28884" t="s">
        <v>1021</v>
      </c>
      <c r="O28884" t="s">
        <v>950</v>
      </c>
      <c r="P28884" t="s">
        <v>983</v>
      </c>
      <c r="Q28884" t="s">
        <v>140</v>
      </c>
      <c r="R28884" t="s">
        <v>140</v>
      </c>
      <c r="S28884" t="s">
        <v>961</v>
      </c>
      <c r="T28884" t="s">
        <v>673</v>
      </c>
      <c r="U28884" t="s">
        <v>140</v>
      </c>
    </row>
    <row r="28885" spans="1:21" x14ac:dyDescent="0.35">
      <c r="A28885" t="s">
        <v>31</v>
      </c>
      <c r="B28885" t="s">
        <v>1152</v>
      </c>
      <c r="C28885">
        <v>58</v>
      </c>
      <c r="D28885" t="s">
        <v>71</v>
      </c>
      <c r="E28885" t="s">
        <v>775</v>
      </c>
      <c r="F28885" t="s">
        <v>1056</v>
      </c>
      <c r="G28885" t="s">
        <v>401</v>
      </c>
      <c r="H28885" t="s">
        <v>1009</v>
      </c>
      <c r="I28885" t="s">
        <v>1009</v>
      </c>
      <c r="J28885" t="s">
        <v>1009</v>
      </c>
      <c r="K28885" t="s">
        <v>1009</v>
      </c>
      <c r="L28885" t="s">
        <v>140</v>
      </c>
      <c r="M28885" t="s">
        <v>140</v>
      </c>
      <c r="N28885" t="s">
        <v>140</v>
      </c>
      <c r="O28885" t="s">
        <v>269</v>
      </c>
      <c r="P28885" t="s">
        <v>399</v>
      </c>
      <c r="Q28885" t="s">
        <v>140</v>
      </c>
      <c r="R28885" t="s">
        <v>140</v>
      </c>
      <c r="S28885" t="s">
        <v>755</v>
      </c>
      <c r="T28885" t="s">
        <v>123</v>
      </c>
      <c r="U28885" t="s">
        <v>140</v>
      </c>
    </row>
    <row r="28886" spans="1:21" x14ac:dyDescent="0.35">
      <c r="A28886" t="s">
        <v>31</v>
      </c>
      <c r="B28886" t="s">
        <v>339</v>
      </c>
      <c r="C28886">
        <v>11</v>
      </c>
      <c r="D28886" t="s">
        <v>877</v>
      </c>
      <c r="E28886" t="s">
        <v>140</v>
      </c>
      <c r="F28886" t="s">
        <v>140</v>
      </c>
      <c r="G28886" t="s">
        <v>509</v>
      </c>
      <c r="H28886" t="s">
        <v>140</v>
      </c>
      <c r="I28886" t="s">
        <v>140</v>
      </c>
      <c r="J28886" t="s">
        <v>140</v>
      </c>
      <c r="K28886" t="s">
        <v>140</v>
      </c>
      <c r="L28886" t="s">
        <v>140</v>
      </c>
      <c r="M28886" t="s">
        <v>140</v>
      </c>
      <c r="N28886" t="s">
        <v>140</v>
      </c>
      <c r="O28886" t="s">
        <v>897</v>
      </c>
      <c r="P28886" t="s">
        <v>897</v>
      </c>
      <c r="Q28886" t="s">
        <v>140</v>
      </c>
      <c r="R28886" t="s">
        <v>140</v>
      </c>
      <c r="S28886" t="s">
        <v>897</v>
      </c>
      <c r="T28886" t="s">
        <v>639</v>
      </c>
      <c r="U28886" t="s">
        <v>140</v>
      </c>
    </row>
    <row r="28887" spans="1:21" x14ac:dyDescent="0.35">
      <c r="A28887" t="s">
        <v>32</v>
      </c>
      <c r="B28887" t="s">
        <v>1151</v>
      </c>
      <c r="C28887">
        <v>3041</v>
      </c>
      <c r="D28887" t="s">
        <v>648</v>
      </c>
      <c r="E28887" t="s">
        <v>1014</v>
      </c>
      <c r="F28887" t="s">
        <v>1013</v>
      </c>
      <c r="G28887" t="s">
        <v>950</v>
      </c>
      <c r="H28887" t="s">
        <v>1008</v>
      </c>
      <c r="I28887" t="s">
        <v>1011</v>
      </c>
      <c r="J28887" t="s">
        <v>949</v>
      </c>
      <c r="K28887" t="s">
        <v>1011</v>
      </c>
      <c r="L28887" t="s">
        <v>1008</v>
      </c>
      <c r="M28887" t="s">
        <v>1016</v>
      </c>
      <c r="N28887" t="s">
        <v>1022</v>
      </c>
      <c r="O28887" t="s">
        <v>1011</v>
      </c>
      <c r="P28887" t="s">
        <v>1050</v>
      </c>
      <c r="Q28887" t="s">
        <v>140</v>
      </c>
      <c r="R28887" t="s">
        <v>140</v>
      </c>
      <c r="S28887" t="s">
        <v>1023</v>
      </c>
      <c r="T28887" t="s">
        <v>847</v>
      </c>
      <c r="U28887" t="s">
        <v>1008</v>
      </c>
    </row>
    <row r="28888" spans="1:21" x14ac:dyDescent="0.35">
      <c r="A28888" t="s">
        <v>32</v>
      </c>
      <c r="B28888" t="s">
        <v>1152</v>
      </c>
      <c r="C28888">
        <v>1518</v>
      </c>
      <c r="D28888" t="s">
        <v>409</v>
      </c>
      <c r="E28888" t="s">
        <v>1010</v>
      </c>
      <c r="F28888" t="s">
        <v>1013</v>
      </c>
      <c r="G28888" t="s">
        <v>1052</v>
      </c>
      <c r="H28888" t="s">
        <v>1008</v>
      </c>
      <c r="I28888" t="s">
        <v>1017</v>
      </c>
      <c r="J28888" t="s">
        <v>1017</v>
      </c>
      <c r="K28888" t="s">
        <v>1012</v>
      </c>
      <c r="L28888" t="s">
        <v>1013</v>
      </c>
      <c r="M28888" t="s">
        <v>1016</v>
      </c>
      <c r="N28888" t="s">
        <v>1008</v>
      </c>
      <c r="O28888" t="s">
        <v>1050</v>
      </c>
      <c r="P28888" t="s">
        <v>939</v>
      </c>
      <c r="Q28888" t="s">
        <v>140</v>
      </c>
      <c r="R28888" t="s">
        <v>1022</v>
      </c>
      <c r="S28888" t="s">
        <v>458</v>
      </c>
      <c r="T28888" t="s">
        <v>1000</v>
      </c>
      <c r="U28888" t="s">
        <v>1010</v>
      </c>
    </row>
    <row r="28889" spans="1:21" x14ac:dyDescent="0.35">
      <c r="A28889" t="s">
        <v>32</v>
      </c>
      <c r="B28889" t="s">
        <v>339</v>
      </c>
      <c r="C28889">
        <v>357</v>
      </c>
      <c r="D28889" t="s">
        <v>459</v>
      </c>
      <c r="E28889" t="s">
        <v>949</v>
      </c>
      <c r="F28889" t="s">
        <v>775</v>
      </c>
      <c r="G28889" t="s">
        <v>1051</v>
      </c>
      <c r="H28889" t="s">
        <v>140</v>
      </c>
      <c r="I28889" t="s">
        <v>1066</v>
      </c>
      <c r="J28889" t="s">
        <v>1021</v>
      </c>
      <c r="K28889" t="s">
        <v>1009</v>
      </c>
      <c r="L28889" t="s">
        <v>140</v>
      </c>
      <c r="M28889" t="s">
        <v>140</v>
      </c>
      <c r="N28889" t="s">
        <v>1063</v>
      </c>
      <c r="O28889" t="s">
        <v>1014</v>
      </c>
      <c r="P28889" t="s">
        <v>1012</v>
      </c>
      <c r="Q28889" t="s">
        <v>140</v>
      </c>
      <c r="R28889" t="s">
        <v>1016</v>
      </c>
      <c r="S28889" t="s">
        <v>1062</v>
      </c>
      <c r="T28889" t="s">
        <v>199</v>
      </c>
      <c r="U28889" t="s">
        <v>1008</v>
      </c>
    </row>
    <row r="28891" spans="1:21" x14ac:dyDescent="0.35">
      <c r="A28891" t="s">
        <v>2199</v>
      </c>
    </row>
    <row r="28892" spans="1:21" x14ac:dyDescent="0.35">
      <c r="A28892" t="s">
        <v>2</v>
      </c>
      <c r="B28892" t="s">
        <v>1164</v>
      </c>
      <c r="C28892" t="s">
        <v>3</v>
      </c>
      <c r="D28892" t="s">
        <v>1416</v>
      </c>
      <c r="E28892" t="s">
        <v>2182</v>
      </c>
      <c r="F28892" t="s">
        <v>2183</v>
      </c>
      <c r="G28892" t="s">
        <v>2184</v>
      </c>
      <c r="H28892" t="s">
        <v>2185</v>
      </c>
      <c r="I28892" t="s">
        <v>2186</v>
      </c>
      <c r="J28892" t="s">
        <v>2187</v>
      </c>
      <c r="K28892" t="s">
        <v>2188</v>
      </c>
      <c r="L28892" t="s">
        <v>2189</v>
      </c>
      <c r="M28892" t="s">
        <v>2190</v>
      </c>
      <c r="N28892" t="s">
        <v>2191</v>
      </c>
      <c r="O28892" t="s">
        <v>2192</v>
      </c>
      <c r="P28892" t="s">
        <v>2193</v>
      </c>
      <c r="Q28892" t="s">
        <v>2194</v>
      </c>
      <c r="R28892" t="s">
        <v>2195</v>
      </c>
      <c r="S28892" t="s">
        <v>1376</v>
      </c>
      <c r="T28892" t="s">
        <v>1042</v>
      </c>
      <c r="U28892" t="s">
        <v>136</v>
      </c>
    </row>
    <row r="28893" spans="1:21" x14ac:dyDescent="0.35">
      <c r="A28893" t="s">
        <v>8</v>
      </c>
      <c r="B28893" t="s">
        <v>1165</v>
      </c>
      <c r="C28893">
        <v>69</v>
      </c>
      <c r="D28893" t="s">
        <v>295</v>
      </c>
      <c r="E28893" t="s">
        <v>140</v>
      </c>
      <c r="F28893" t="s">
        <v>1019</v>
      </c>
      <c r="G28893" t="s">
        <v>87</v>
      </c>
      <c r="H28893" t="s">
        <v>140</v>
      </c>
      <c r="I28893" t="s">
        <v>1011</v>
      </c>
      <c r="J28893" t="s">
        <v>775</v>
      </c>
      <c r="K28893" t="s">
        <v>140</v>
      </c>
      <c r="L28893" t="s">
        <v>140</v>
      </c>
      <c r="M28893" t="s">
        <v>140</v>
      </c>
      <c r="N28893" t="s">
        <v>140</v>
      </c>
      <c r="O28893" t="s">
        <v>775</v>
      </c>
      <c r="P28893" t="s">
        <v>140</v>
      </c>
      <c r="Q28893" t="s">
        <v>140</v>
      </c>
      <c r="R28893" t="s">
        <v>140</v>
      </c>
      <c r="S28893" t="s">
        <v>1051</v>
      </c>
      <c r="T28893" t="s">
        <v>157</v>
      </c>
      <c r="U28893" t="s">
        <v>140</v>
      </c>
    </row>
    <row r="28894" spans="1:21" x14ac:dyDescent="0.35">
      <c r="A28894" t="s">
        <v>8</v>
      </c>
      <c r="B28894" t="s">
        <v>1166</v>
      </c>
      <c r="C28894">
        <v>134</v>
      </c>
      <c r="D28894" t="s">
        <v>525</v>
      </c>
      <c r="E28894" t="s">
        <v>140</v>
      </c>
      <c r="F28894" t="s">
        <v>1043</v>
      </c>
      <c r="G28894" t="s">
        <v>109</v>
      </c>
      <c r="H28894" t="s">
        <v>140</v>
      </c>
      <c r="I28894" t="s">
        <v>1046</v>
      </c>
      <c r="J28894" t="s">
        <v>140</v>
      </c>
      <c r="K28894" t="s">
        <v>140</v>
      </c>
      <c r="L28894" t="s">
        <v>140</v>
      </c>
      <c r="M28894" t="s">
        <v>140</v>
      </c>
      <c r="N28894" t="s">
        <v>140</v>
      </c>
      <c r="O28894" t="s">
        <v>949</v>
      </c>
      <c r="P28894" t="s">
        <v>1055</v>
      </c>
      <c r="Q28894" t="s">
        <v>140</v>
      </c>
      <c r="R28894" t="s">
        <v>140</v>
      </c>
      <c r="S28894" t="s">
        <v>99</v>
      </c>
      <c r="T28894" t="s">
        <v>289</v>
      </c>
      <c r="U28894" t="s">
        <v>1016</v>
      </c>
    </row>
    <row r="28895" spans="1:21" x14ac:dyDescent="0.35">
      <c r="A28895" t="s">
        <v>9</v>
      </c>
      <c r="B28895" t="s">
        <v>1165</v>
      </c>
      <c r="C28895">
        <v>99</v>
      </c>
      <c r="D28895" t="s">
        <v>995</v>
      </c>
      <c r="E28895" t="s">
        <v>140</v>
      </c>
      <c r="F28895" t="s">
        <v>140</v>
      </c>
      <c r="G28895" t="s">
        <v>1054</v>
      </c>
      <c r="H28895" t="s">
        <v>140</v>
      </c>
      <c r="I28895" t="s">
        <v>140</v>
      </c>
      <c r="J28895" t="s">
        <v>140</v>
      </c>
      <c r="K28895" t="s">
        <v>140</v>
      </c>
      <c r="L28895" t="s">
        <v>140</v>
      </c>
      <c r="M28895" t="s">
        <v>140</v>
      </c>
      <c r="N28895" t="s">
        <v>140</v>
      </c>
      <c r="O28895" t="s">
        <v>140</v>
      </c>
      <c r="P28895" t="s">
        <v>140</v>
      </c>
      <c r="Q28895" t="s">
        <v>140</v>
      </c>
      <c r="R28895" t="s">
        <v>140</v>
      </c>
      <c r="S28895" t="s">
        <v>1066</v>
      </c>
      <c r="T28895" t="s">
        <v>192</v>
      </c>
      <c r="U28895" t="s">
        <v>140</v>
      </c>
    </row>
    <row r="28896" spans="1:21" x14ac:dyDescent="0.35">
      <c r="A28896" t="s">
        <v>9</v>
      </c>
      <c r="B28896" t="s">
        <v>1166</v>
      </c>
      <c r="C28896">
        <v>102</v>
      </c>
      <c r="D28896" t="s">
        <v>934</v>
      </c>
      <c r="E28896" t="s">
        <v>1063</v>
      </c>
      <c r="F28896" t="s">
        <v>1063</v>
      </c>
      <c r="G28896" t="s">
        <v>140</v>
      </c>
      <c r="H28896" t="s">
        <v>1014</v>
      </c>
      <c r="I28896" t="s">
        <v>140</v>
      </c>
      <c r="J28896" t="s">
        <v>954</v>
      </c>
      <c r="K28896" t="s">
        <v>1004</v>
      </c>
      <c r="L28896" t="s">
        <v>1066</v>
      </c>
      <c r="M28896" t="s">
        <v>1066</v>
      </c>
      <c r="N28896" t="s">
        <v>1063</v>
      </c>
      <c r="O28896" t="s">
        <v>1063</v>
      </c>
      <c r="P28896" t="s">
        <v>140</v>
      </c>
      <c r="Q28896" t="s">
        <v>140</v>
      </c>
      <c r="R28896" t="s">
        <v>140</v>
      </c>
      <c r="S28896" t="s">
        <v>954</v>
      </c>
      <c r="T28896" t="s">
        <v>456</v>
      </c>
      <c r="U28896" t="s">
        <v>140</v>
      </c>
    </row>
    <row r="28897" spans="1:21" x14ac:dyDescent="0.35">
      <c r="A28897" t="s">
        <v>10</v>
      </c>
      <c r="B28897" t="s">
        <v>1165</v>
      </c>
      <c r="C28897">
        <v>80</v>
      </c>
      <c r="D28897" t="s">
        <v>563</v>
      </c>
      <c r="E28897" t="s">
        <v>140</v>
      </c>
      <c r="F28897" t="s">
        <v>140</v>
      </c>
      <c r="G28897" t="s">
        <v>1066</v>
      </c>
      <c r="H28897" t="s">
        <v>140</v>
      </c>
      <c r="I28897" t="s">
        <v>1098</v>
      </c>
      <c r="J28897" t="s">
        <v>140</v>
      </c>
      <c r="K28897" t="s">
        <v>940</v>
      </c>
      <c r="L28897" t="s">
        <v>140</v>
      </c>
      <c r="M28897" t="s">
        <v>140</v>
      </c>
      <c r="N28897" t="s">
        <v>140</v>
      </c>
      <c r="O28897" t="s">
        <v>140</v>
      </c>
      <c r="P28897" t="s">
        <v>140</v>
      </c>
      <c r="Q28897" t="s">
        <v>140</v>
      </c>
      <c r="R28897" t="s">
        <v>140</v>
      </c>
      <c r="S28897" t="s">
        <v>1070</v>
      </c>
      <c r="T28897" t="s">
        <v>443</v>
      </c>
      <c r="U28897" t="s">
        <v>140</v>
      </c>
    </row>
    <row r="28898" spans="1:21" x14ac:dyDescent="0.35">
      <c r="A28898" t="s">
        <v>10</v>
      </c>
      <c r="B28898" t="s">
        <v>1166</v>
      </c>
      <c r="C28898">
        <v>128</v>
      </c>
      <c r="D28898" t="s">
        <v>909</v>
      </c>
      <c r="E28898" t="s">
        <v>140</v>
      </c>
      <c r="F28898" t="s">
        <v>140</v>
      </c>
      <c r="G28898" t="s">
        <v>1016</v>
      </c>
      <c r="H28898" t="s">
        <v>140</v>
      </c>
      <c r="I28898" t="s">
        <v>1058</v>
      </c>
      <c r="J28898" t="s">
        <v>971</v>
      </c>
      <c r="K28898" t="s">
        <v>949</v>
      </c>
      <c r="L28898" t="s">
        <v>140</v>
      </c>
      <c r="M28898" t="s">
        <v>140</v>
      </c>
      <c r="N28898" t="s">
        <v>140</v>
      </c>
      <c r="O28898" t="s">
        <v>140</v>
      </c>
      <c r="P28898" t="s">
        <v>140</v>
      </c>
      <c r="Q28898" t="s">
        <v>140</v>
      </c>
      <c r="R28898" t="s">
        <v>140</v>
      </c>
      <c r="S28898" t="s">
        <v>1066</v>
      </c>
      <c r="T28898" t="s">
        <v>81</v>
      </c>
      <c r="U28898" t="s">
        <v>140</v>
      </c>
    </row>
    <row r="28899" spans="1:21" x14ac:dyDescent="0.35">
      <c r="A28899" t="s">
        <v>11</v>
      </c>
      <c r="B28899" t="s">
        <v>1165</v>
      </c>
      <c r="C28899">
        <v>87</v>
      </c>
      <c r="D28899" t="s">
        <v>442</v>
      </c>
      <c r="E28899" t="s">
        <v>140</v>
      </c>
      <c r="F28899" t="s">
        <v>140</v>
      </c>
      <c r="G28899" t="s">
        <v>949</v>
      </c>
      <c r="H28899" t="s">
        <v>140</v>
      </c>
      <c r="I28899" t="s">
        <v>140</v>
      </c>
      <c r="J28899" t="s">
        <v>140</v>
      </c>
      <c r="K28899" t="s">
        <v>140</v>
      </c>
      <c r="L28899" t="s">
        <v>140</v>
      </c>
      <c r="M28899" t="s">
        <v>140</v>
      </c>
      <c r="N28899" t="s">
        <v>140</v>
      </c>
      <c r="O28899" t="s">
        <v>140</v>
      </c>
      <c r="P28899" t="s">
        <v>949</v>
      </c>
      <c r="Q28899" t="s">
        <v>140</v>
      </c>
      <c r="R28899" t="s">
        <v>140</v>
      </c>
      <c r="S28899" t="s">
        <v>949</v>
      </c>
      <c r="T28899" t="s">
        <v>1104</v>
      </c>
      <c r="U28899" t="s">
        <v>140</v>
      </c>
    </row>
    <row r="28900" spans="1:21" x14ac:dyDescent="0.35">
      <c r="A28900" t="s">
        <v>11</v>
      </c>
      <c r="B28900" t="s">
        <v>1166</v>
      </c>
      <c r="C28900">
        <v>119</v>
      </c>
      <c r="D28900" t="s">
        <v>78</v>
      </c>
      <c r="E28900" t="s">
        <v>939</v>
      </c>
      <c r="F28900" t="s">
        <v>1066</v>
      </c>
      <c r="G28900" t="s">
        <v>1050</v>
      </c>
      <c r="H28900" t="s">
        <v>140</v>
      </c>
      <c r="I28900" t="s">
        <v>140</v>
      </c>
      <c r="J28900" t="s">
        <v>140</v>
      </c>
      <c r="K28900" t="s">
        <v>140</v>
      </c>
      <c r="L28900" t="s">
        <v>140</v>
      </c>
      <c r="M28900" t="s">
        <v>140</v>
      </c>
      <c r="N28900" t="s">
        <v>140</v>
      </c>
      <c r="O28900" t="s">
        <v>1050</v>
      </c>
      <c r="P28900" t="s">
        <v>1050</v>
      </c>
      <c r="Q28900" t="s">
        <v>140</v>
      </c>
      <c r="R28900" t="s">
        <v>140</v>
      </c>
      <c r="S28900" t="s">
        <v>1050</v>
      </c>
      <c r="T28900" t="s">
        <v>455</v>
      </c>
      <c r="U28900" t="s">
        <v>140</v>
      </c>
    </row>
    <row r="28901" spans="1:21" x14ac:dyDescent="0.35">
      <c r="A28901" t="s">
        <v>12</v>
      </c>
      <c r="B28901" t="s">
        <v>1165</v>
      </c>
      <c r="C28901">
        <v>12</v>
      </c>
      <c r="D28901" t="s">
        <v>108</v>
      </c>
      <c r="E28901" t="s">
        <v>140</v>
      </c>
      <c r="F28901" t="s">
        <v>140</v>
      </c>
      <c r="G28901" t="s">
        <v>140</v>
      </c>
      <c r="H28901" t="s">
        <v>140</v>
      </c>
      <c r="I28901" t="s">
        <v>140</v>
      </c>
      <c r="J28901" t="s">
        <v>140</v>
      </c>
      <c r="K28901" t="s">
        <v>140</v>
      </c>
      <c r="L28901" t="s">
        <v>140</v>
      </c>
      <c r="M28901" t="s">
        <v>140</v>
      </c>
      <c r="N28901" t="s">
        <v>140</v>
      </c>
      <c r="O28901" t="s">
        <v>140</v>
      </c>
      <c r="P28901" t="s">
        <v>140</v>
      </c>
      <c r="Q28901" t="s">
        <v>140</v>
      </c>
      <c r="R28901" t="s">
        <v>140</v>
      </c>
      <c r="S28901" t="s">
        <v>140</v>
      </c>
      <c r="T28901" t="s">
        <v>107</v>
      </c>
      <c r="U28901" t="s">
        <v>140</v>
      </c>
    </row>
    <row r="28902" spans="1:21" x14ac:dyDescent="0.35">
      <c r="A28902" t="s">
        <v>12</v>
      </c>
      <c r="B28902" t="s">
        <v>1166</v>
      </c>
      <c r="C28902">
        <v>196</v>
      </c>
      <c r="D28902" t="s">
        <v>884</v>
      </c>
      <c r="E28902" t="s">
        <v>1022</v>
      </c>
      <c r="F28902" t="s">
        <v>1022</v>
      </c>
      <c r="G28902" t="s">
        <v>121</v>
      </c>
      <c r="H28902" t="s">
        <v>140</v>
      </c>
      <c r="I28902" t="s">
        <v>939</v>
      </c>
      <c r="J28902" t="s">
        <v>1021</v>
      </c>
      <c r="K28902" t="s">
        <v>1009</v>
      </c>
      <c r="L28902" t="s">
        <v>140</v>
      </c>
      <c r="M28902" t="s">
        <v>140</v>
      </c>
      <c r="N28902" t="s">
        <v>140</v>
      </c>
      <c r="O28902" t="s">
        <v>345</v>
      </c>
      <c r="P28902" t="s">
        <v>824</v>
      </c>
      <c r="Q28902" t="s">
        <v>1009</v>
      </c>
      <c r="R28902" t="s">
        <v>140</v>
      </c>
      <c r="S28902" t="s">
        <v>394</v>
      </c>
      <c r="T28902" t="s">
        <v>712</v>
      </c>
      <c r="U28902" t="s">
        <v>140</v>
      </c>
    </row>
    <row r="28903" spans="1:21" x14ac:dyDescent="0.35">
      <c r="A28903" t="s">
        <v>13</v>
      </c>
      <c r="B28903" t="s">
        <v>1165</v>
      </c>
      <c r="C28903">
        <v>7</v>
      </c>
      <c r="D28903" t="s">
        <v>618</v>
      </c>
      <c r="E28903" t="s">
        <v>140</v>
      </c>
      <c r="F28903" t="s">
        <v>140</v>
      </c>
      <c r="G28903" t="s">
        <v>623</v>
      </c>
      <c r="H28903" t="s">
        <v>140</v>
      </c>
      <c r="I28903" t="s">
        <v>140</v>
      </c>
      <c r="J28903" t="s">
        <v>140</v>
      </c>
      <c r="K28903" t="s">
        <v>140</v>
      </c>
      <c r="L28903" t="s">
        <v>140</v>
      </c>
      <c r="M28903" t="s">
        <v>140</v>
      </c>
      <c r="N28903" t="s">
        <v>140</v>
      </c>
      <c r="O28903" t="s">
        <v>1085</v>
      </c>
      <c r="P28903" t="s">
        <v>1085</v>
      </c>
      <c r="Q28903" t="s">
        <v>140</v>
      </c>
      <c r="R28903" t="s">
        <v>140</v>
      </c>
      <c r="S28903" t="s">
        <v>1085</v>
      </c>
      <c r="T28903" t="s">
        <v>623</v>
      </c>
      <c r="U28903" t="s">
        <v>140</v>
      </c>
    </row>
    <row r="28904" spans="1:21" x14ac:dyDescent="0.35">
      <c r="A28904" t="s">
        <v>13</v>
      </c>
      <c r="B28904" t="s">
        <v>1166</v>
      </c>
      <c r="C28904">
        <v>198</v>
      </c>
      <c r="D28904" t="s">
        <v>382</v>
      </c>
      <c r="E28904" t="s">
        <v>1016</v>
      </c>
      <c r="F28904" t="s">
        <v>1063</v>
      </c>
      <c r="G28904" t="s">
        <v>289</v>
      </c>
      <c r="H28904" t="s">
        <v>140</v>
      </c>
      <c r="I28904" t="s">
        <v>1014</v>
      </c>
      <c r="J28904" t="s">
        <v>1010</v>
      </c>
      <c r="K28904" t="s">
        <v>140</v>
      </c>
      <c r="L28904" t="s">
        <v>1010</v>
      </c>
      <c r="M28904" t="s">
        <v>140</v>
      </c>
      <c r="N28904" t="s">
        <v>140</v>
      </c>
      <c r="O28904" t="s">
        <v>1011</v>
      </c>
      <c r="P28904" t="s">
        <v>1047</v>
      </c>
      <c r="Q28904" t="s">
        <v>140</v>
      </c>
      <c r="R28904" t="s">
        <v>140</v>
      </c>
      <c r="S28904" t="s">
        <v>1065</v>
      </c>
      <c r="T28904" t="s">
        <v>956</v>
      </c>
      <c r="U28904" t="s">
        <v>140</v>
      </c>
    </row>
    <row r="28905" spans="1:21" x14ac:dyDescent="0.35">
      <c r="A28905" t="s">
        <v>14</v>
      </c>
      <c r="B28905" t="s">
        <v>1165</v>
      </c>
      <c r="C28905">
        <v>52</v>
      </c>
      <c r="D28905" t="s">
        <v>833</v>
      </c>
      <c r="E28905" t="s">
        <v>140</v>
      </c>
      <c r="F28905" t="s">
        <v>140</v>
      </c>
      <c r="G28905" t="s">
        <v>1056</v>
      </c>
      <c r="H28905" t="s">
        <v>140</v>
      </c>
      <c r="I28905" t="s">
        <v>140</v>
      </c>
      <c r="J28905" t="s">
        <v>140</v>
      </c>
      <c r="K28905" t="s">
        <v>140</v>
      </c>
      <c r="L28905" t="s">
        <v>140</v>
      </c>
      <c r="M28905" t="s">
        <v>140</v>
      </c>
      <c r="N28905" t="s">
        <v>140</v>
      </c>
      <c r="O28905" t="s">
        <v>140</v>
      </c>
      <c r="P28905" t="s">
        <v>1056</v>
      </c>
      <c r="Q28905" t="s">
        <v>140</v>
      </c>
      <c r="R28905" t="s">
        <v>140</v>
      </c>
      <c r="S28905" t="s">
        <v>140</v>
      </c>
      <c r="T28905" t="s">
        <v>157</v>
      </c>
      <c r="U28905" t="s">
        <v>140</v>
      </c>
    </row>
    <row r="28906" spans="1:21" x14ac:dyDescent="0.35">
      <c r="A28906" t="s">
        <v>14</v>
      </c>
      <c r="B28906" t="s">
        <v>1166</v>
      </c>
      <c r="C28906">
        <v>151</v>
      </c>
      <c r="D28906" t="s">
        <v>533</v>
      </c>
      <c r="E28906" t="s">
        <v>1009</v>
      </c>
      <c r="F28906" t="s">
        <v>1009</v>
      </c>
      <c r="G28906" t="s">
        <v>1057</v>
      </c>
      <c r="H28906" t="s">
        <v>140</v>
      </c>
      <c r="I28906" t="s">
        <v>1068</v>
      </c>
      <c r="J28906" t="s">
        <v>1098</v>
      </c>
      <c r="K28906" t="s">
        <v>1052</v>
      </c>
      <c r="L28906" t="s">
        <v>1014</v>
      </c>
      <c r="M28906" t="s">
        <v>1011</v>
      </c>
      <c r="N28906" t="s">
        <v>140</v>
      </c>
      <c r="O28906" t="s">
        <v>971</v>
      </c>
      <c r="P28906" t="s">
        <v>1048</v>
      </c>
      <c r="Q28906" t="s">
        <v>140</v>
      </c>
      <c r="R28906" t="s">
        <v>140</v>
      </c>
      <c r="S28906" t="s">
        <v>394</v>
      </c>
      <c r="T28906" t="s">
        <v>323</v>
      </c>
      <c r="U28906" t="s">
        <v>140</v>
      </c>
    </row>
    <row r="28907" spans="1:21" x14ac:dyDescent="0.35">
      <c r="A28907" t="s">
        <v>15</v>
      </c>
      <c r="B28907" t="s">
        <v>1165</v>
      </c>
      <c r="C28907">
        <v>90</v>
      </c>
      <c r="D28907" t="s">
        <v>655</v>
      </c>
      <c r="E28907" t="s">
        <v>140</v>
      </c>
      <c r="F28907" t="s">
        <v>140</v>
      </c>
      <c r="G28907" t="s">
        <v>515</v>
      </c>
      <c r="H28907" t="s">
        <v>140</v>
      </c>
      <c r="I28907" t="s">
        <v>1011</v>
      </c>
      <c r="J28907" t="s">
        <v>1051</v>
      </c>
      <c r="K28907" t="s">
        <v>1011</v>
      </c>
      <c r="L28907" t="s">
        <v>140</v>
      </c>
      <c r="M28907" t="s">
        <v>140</v>
      </c>
      <c r="N28907" t="s">
        <v>140</v>
      </c>
      <c r="O28907" t="s">
        <v>140</v>
      </c>
      <c r="P28907" t="s">
        <v>1017</v>
      </c>
      <c r="Q28907" t="s">
        <v>140</v>
      </c>
      <c r="R28907" t="s">
        <v>140</v>
      </c>
      <c r="S28907" t="s">
        <v>1009</v>
      </c>
      <c r="T28907" t="s">
        <v>446</v>
      </c>
      <c r="U28907" t="s">
        <v>140</v>
      </c>
    </row>
    <row r="28908" spans="1:21" x14ac:dyDescent="0.35">
      <c r="A28908" t="s">
        <v>15</v>
      </c>
      <c r="B28908" t="s">
        <v>1166</v>
      </c>
      <c r="C28908">
        <v>116</v>
      </c>
      <c r="D28908" t="s">
        <v>153</v>
      </c>
      <c r="E28908" t="s">
        <v>1063</v>
      </c>
      <c r="F28908" t="s">
        <v>1063</v>
      </c>
      <c r="G28908" t="s">
        <v>1044</v>
      </c>
      <c r="H28908" t="s">
        <v>1063</v>
      </c>
      <c r="I28908" t="s">
        <v>1007</v>
      </c>
      <c r="J28908" t="s">
        <v>949</v>
      </c>
      <c r="K28908" t="s">
        <v>1008</v>
      </c>
      <c r="L28908" t="s">
        <v>140</v>
      </c>
      <c r="M28908" t="s">
        <v>1063</v>
      </c>
      <c r="N28908" t="s">
        <v>1063</v>
      </c>
      <c r="O28908" t="s">
        <v>939</v>
      </c>
      <c r="P28908" t="s">
        <v>1063</v>
      </c>
      <c r="Q28908" t="s">
        <v>140</v>
      </c>
      <c r="R28908" t="s">
        <v>1063</v>
      </c>
      <c r="S28908" t="s">
        <v>345</v>
      </c>
      <c r="T28908" t="s">
        <v>456</v>
      </c>
      <c r="U28908" t="s">
        <v>140</v>
      </c>
    </row>
    <row r="28909" spans="1:21" x14ac:dyDescent="0.35">
      <c r="A28909" t="s">
        <v>16</v>
      </c>
      <c r="B28909" t="s">
        <v>1165</v>
      </c>
      <c r="C28909">
        <v>96</v>
      </c>
      <c r="D28909" t="s">
        <v>520</v>
      </c>
      <c r="E28909" t="s">
        <v>140</v>
      </c>
      <c r="F28909" t="s">
        <v>1063</v>
      </c>
      <c r="G28909" t="s">
        <v>140</v>
      </c>
      <c r="H28909" t="s">
        <v>140</v>
      </c>
      <c r="I28909" t="s">
        <v>140</v>
      </c>
      <c r="J28909" t="s">
        <v>140</v>
      </c>
      <c r="K28909" t="s">
        <v>140</v>
      </c>
      <c r="L28909" t="s">
        <v>140</v>
      </c>
      <c r="M28909" t="s">
        <v>140</v>
      </c>
      <c r="N28909" t="s">
        <v>140</v>
      </c>
      <c r="O28909" t="s">
        <v>140</v>
      </c>
      <c r="P28909" t="s">
        <v>140</v>
      </c>
      <c r="Q28909" t="s">
        <v>140</v>
      </c>
      <c r="R28909" t="s">
        <v>140</v>
      </c>
      <c r="S28909" t="s">
        <v>940</v>
      </c>
      <c r="T28909" t="s">
        <v>1106</v>
      </c>
      <c r="U28909" t="s">
        <v>140</v>
      </c>
    </row>
    <row r="28910" spans="1:21" x14ac:dyDescent="0.35">
      <c r="A28910" t="s">
        <v>16</v>
      </c>
      <c r="B28910" t="s">
        <v>1166</v>
      </c>
      <c r="C28910">
        <v>110</v>
      </c>
      <c r="D28910" t="s">
        <v>597</v>
      </c>
      <c r="E28910" t="s">
        <v>140</v>
      </c>
      <c r="F28910" t="s">
        <v>1016</v>
      </c>
      <c r="G28910" t="s">
        <v>140</v>
      </c>
      <c r="H28910" t="s">
        <v>140</v>
      </c>
      <c r="I28910" t="s">
        <v>1017</v>
      </c>
      <c r="J28910" t="s">
        <v>140</v>
      </c>
      <c r="K28910" t="s">
        <v>140</v>
      </c>
      <c r="L28910" t="s">
        <v>775</v>
      </c>
      <c r="M28910" t="s">
        <v>140</v>
      </c>
      <c r="N28910" t="s">
        <v>140</v>
      </c>
      <c r="O28910" t="s">
        <v>140</v>
      </c>
      <c r="P28910" t="s">
        <v>140</v>
      </c>
      <c r="Q28910" t="s">
        <v>140</v>
      </c>
      <c r="R28910" t="s">
        <v>140</v>
      </c>
      <c r="S28910" t="s">
        <v>1073</v>
      </c>
      <c r="T28910" t="s">
        <v>1106</v>
      </c>
      <c r="U28910" t="s">
        <v>1013</v>
      </c>
    </row>
    <row r="28911" spans="1:21" x14ac:dyDescent="0.35">
      <c r="A28911" t="s">
        <v>17</v>
      </c>
      <c r="B28911" t="s">
        <v>1165</v>
      </c>
      <c r="C28911">
        <v>109</v>
      </c>
      <c r="D28911" t="s">
        <v>552</v>
      </c>
      <c r="E28911" t="s">
        <v>1063</v>
      </c>
      <c r="F28911" t="s">
        <v>140</v>
      </c>
      <c r="G28911" t="s">
        <v>140</v>
      </c>
      <c r="H28911" t="s">
        <v>140</v>
      </c>
      <c r="I28911" t="s">
        <v>140</v>
      </c>
      <c r="J28911" t="s">
        <v>140</v>
      </c>
      <c r="K28911" t="s">
        <v>140</v>
      </c>
      <c r="L28911" t="s">
        <v>140</v>
      </c>
      <c r="M28911" t="s">
        <v>140</v>
      </c>
      <c r="N28911" t="s">
        <v>140</v>
      </c>
      <c r="O28911" t="s">
        <v>1019</v>
      </c>
      <c r="P28911" t="s">
        <v>1019</v>
      </c>
      <c r="Q28911" t="s">
        <v>140</v>
      </c>
      <c r="R28911" t="s">
        <v>140</v>
      </c>
      <c r="S28911" t="s">
        <v>140</v>
      </c>
      <c r="T28911" t="s">
        <v>261</v>
      </c>
      <c r="U28911" t="s">
        <v>140</v>
      </c>
    </row>
    <row r="28912" spans="1:21" x14ac:dyDescent="0.35">
      <c r="A28912" t="s">
        <v>17</v>
      </c>
      <c r="B28912" t="s">
        <v>1166</v>
      </c>
      <c r="C28912">
        <v>93</v>
      </c>
      <c r="D28912" t="s">
        <v>68</v>
      </c>
      <c r="E28912" t="s">
        <v>140</v>
      </c>
      <c r="F28912" t="s">
        <v>140</v>
      </c>
      <c r="G28912" t="s">
        <v>1007</v>
      </c>
      <c r="H28912" t="s">
        <v>140</v>
      </c>
      <c r="I28912" t="s">
        <v>140</v>
      </c>
      <c r="J28912" t="s">
        <v>140</v>
      </c>
      <c r="K28912" t="s">
        <v>140</v>
      </c>
      <c r="L28912" t="s">
        <v>140</v>
      </c>
      <c r="M28912" t="s">
        <v>140</v>
      </c>
      <c r="N28912" t="s">
        <v>140</v>
      </c>
      <c r="O28912" t="s">
        <v>140</v>
      </c>
      <c r="P28912" t="s">
        <v>140</v>
      </c>
      <c r="Q28912" t="s">
        <v>140</v>
      </c>
      <c r="R28912" t="s">
        <v>140</v>
      </c>
      <c r="S28912" t="s">
        <v>1023</v>
      </c>
      <c r="T28912" t="s">
        <v>237</v>
      </c>
      <c r="U28912" t="s">
        <v>1054</v>
      </c>
    </row>
    <row r="28913" spans="1:21" x14ac:dyDescent="0.35">
      <c r="A28913" t="s">
        <v>18</v>
      </c>
      <c r="B28913" t="s">
        <v>1165</v>
      </c>
      <c r="C28913">
        <v>14</v>
      </c>
      <c r="D28913" t="s">
        <v>102</v>
      </c>
      <c r="E28913" t="s">
        <v>140</v>
      </c>
      <c r="F28913" t="s">
        <v>869</v>
      </c>
      <c r="G28913" t="s">
        <v>140</v>
      </c>
      <c r="H28913" t="s">
        <v>140</v>
      </c>
      <c r="I28913" t="s">
        <v>140</v>
      </c>
      <c r="J28913" t="s">
        <v>140</v>
      </c>
      <c r="K28913" t="s">
        <v>140</v>
      </c>
      <c r="L28913" t="s">
        <v>140</v>
      </c>
      <c r="M28913" t="s">
        <v>140</v>
      </c>
      <c r="N28913" t="s">
        <v>140</v>
      </c>
      <c r="O28913" t="s">
        <v>140</v>
      </c>
      <c r="P28913" t="s">
        <v>140</v>
      </c>
      <c r="Q28913" t="s">
        <v>140</v>
      </c>
      <c r="R28913" t="s">
        <v>140</v>
      </c>
      <c r="S28913" t="s">
        <v>140</v>
      </c>
      <c r="T28913" t="s">
        <v>345</v>
      </c>
      <c r="U28913" t="s">
        <v>345</v>
      </c>
    </row>
    <row r="28914" spans="1:21" x14ac:dyDescent="0.35">
      <c r="A28914" t="s">
        <v>18</v>
      </c>
      <c r="B28914" t="s">
        <v>1166</v>
      </c>
      <c r="C28914">
        <v>190</v>
      </c>
      <c r="D28914" t="s">
        <v>734</v>
      </c>
      <c r="E28914" t="s">
        <v>1013</v>
      </c>
      <c r="F28914" t="s">
        <v>140</v>
      </c>
      <c r="G28914" t="s">
        <v>1070</v>
      </c>
      <c r="H28914" t="s">
        <v>140</v>
      </c>
      <c r="I28914" t="s">
        <v>1022</v>
      </c>
      <c r="J28914" t="s">
        <v>1012</v>
      </c>
      <c r="K28914" t="s">
        <v>1013</v>
      </c>
      <c r="L28914" t="s">
        <v>140</v>
      </c>
      <c r="M28914" t="s">
        <v>1017</v>
      </c>
      <c r="N28914" t="s">
        <v>140</v>
      </c>
      <c r="O28914" t="s">
        <v>1043</v>
      </c>
      <c r="P28914" t="s">
        <v>1052</v>
      </c>
      <c r="Q28914" t="s">
        <v>140</v>
      </c>
      <c r="R28914" t="s">
        <v>140</v>
      </c>
      <c r="S28914" t="s">
        <v>664</v>
      </c>
      <c r="T28914" t="s">
        <v>623</v>
      </c>
      <c r="U28914" t="s">
        <v>1010</v>
      </c>
    </row>
    <row r="28915" spans="1:21" x14ac:dyDescent="0.35">
      <c r="A28915" t="s">
        <v>19</v>
      </c>
      <c r="B28915" t="s">
        <v>1165</v>
      </c>
      <c r="C28915">
        <v>65</v>
      </c>
      <c r="D28915" t="s">
        <v>469</v>
      </c>
      <c r="E28915" t="s">
        <v>140</v>
      </c>
      <c r="F28915" t="s">
        <v>140</v>
      </c>
      <c r="G28915" t="s">
        <v>140</v>
      </c>
      <c r="H28915" t="s">
        <v>140</v>
      </c>
      <c r="I28915" t="s">
        <v>775</v>
      </c>
      <c r="J28915" t="s">
        <v>140</v>
      </c>
      <c r="K28915" t="s">
        <v>775</v>
      </c>
      <c r="L28915" t="s">
        <v>140</v>
      </c>
      <c r="M28915" t="s">
        <v>140</v>
      </c>
      <c r="N28915" t="s">
        <v>140</v>
      </c>
      <c r="O28915" t="s">
        <v>1058</v>
      </c>
      <c r="P28915" t="s">
        <v>1058</v>
      </c>
      <c r="Q28915" t="s">
        <v>140</v>
      </c>
      <c r="R28915" t="s">
        <v>140</v>
      </c>
      <c r="S28915" t="s">
        <v>1051</v>
      </c>
      <c r="T28915" t="s">
        <v>564</v>
      </c>
      <c r="U28915" t="s">
        <v>140</v>
      </c>
    </row>
    <row r="28916" spans="1:21" x14ac:dyDescent="0.35">
      <c r="A28916" t="s">
        <v>19</v>
      </c>
      <c r="B28916" t="s">
        <v>1166</v>
      </c>
      <c r="C28916">
        <v>139</v>
      </c>
      <c r="D28916" t="s">
        <v>694</v>
      </c>
      <c r="E28916" t="s">
        <v>1070</v>
      </c>
      <c r="F28916" t="s">
        <v>1070</v>
      </c>
      <c r="G28916" t="s">
        <v>1098</v>
      </c>
      <c r="H28916" t="s">
        <v>140</v>
      </c>
      <c r="I28916" t="s">
        <v>1016</v>
      </c>
      <c r="J28916" t="s">
        <v>1011</v>
      </c>
      <c r="K28916" t="s">
        <v>1011</v>
      </c>
      <c r="L28916" t="s">
        <v>140</v>
      </c>
      <c r="M28916" t="s">
        <v>775</v>
      </c>
      <c r="N28916" t="s">
        <v>140</v>
      </c>
      <c r="O28916" t="s">
        <v>1051</v>
      </c>
      <c r="P28916" t="s">
        <v>971</v>
      </c>
      <c r="Q28916" t="s">
        <v>140</v>
      </c>
      <c r="R28916" t="s">
        <v>140</v>
      </c>
      <c r="S28916" t="s">
        <v>929</v>
      </c>
      <c r="T28916" t="s">
        <v>389</v>
      </c>
      <c r="U28916" t="s">
        <v>140</v>
      </c>
    </row>
    <row r="28917" spans="1:21" x14ac:dyDescent="0.35">
      <c r="A28917" t="s">
        <v>20</v>
      </c>
      <c r="B28917" t="s">
        <v>1165</v>
      </c>
      <c r="C28917">
        <v>118</v>
      </c>
      <c r="D28917" t="s">
        <v>791</v>
      </c>
      <c r="E28917" t="s">
        <v>1016</v>
      </c>
      <c r="F28917" t="s">
        <v>140</v>
      </c>
      <c r="G28917" t="s">
        <v>775</v>
      </c>
      <c r="H28917" t="s">
        <v>140</v>
      </c>
      <c r="I28917" t="s">
        <v>140</v>
      </c>
      <c r="J28917" t="s">
        <v>1016</v>
      </c>
      <c r="K28917" t="s">
        <v>140</v>
      </c>
      <c r="L28917" t="s">
        <v>140</v>
      </c>
      <c r="M28917" t="s">
        <v>140</v>
      </c>
      <c r="N28917" t="s">
        <v>140</v>
      </c>
      <c r="O28917" t="s">
        <v>1016</v>
      </c>
      <c r="P28917" t="s">
        <v>775</v>
      </c>
      <c r="Q28917" t="s">
        <v>140</v>
      </c>
      <c r="R28917" t="s">
        <v>140</v>
      </c>
      <c r="S28917" t="s">
        <v>1066</v>
      </c>
      <c r="T28917" t="s">
        <v>654</v>
      </c>
      <c r="U28917" t="s">
        <v>140</v>
      </c>
    </row>
    <row r="28918" spans="1:21" x14ac:dyDescent="0.35">
      <c r="A28918" t="s">
        <v>20</v>
      </c>
      <c r="B28918" t="s">
        <v>1166</v>
      </c>
      <c r="C28918">
        <v>88</v>
      </c>
      <c r="D28918" t="s">
        <v>885</v>
      </c>
      <c r="E28918" t="s">
        <v>140</v>
      </c>
      <c r="F28918" t="s">
        <v>140</v>
      </c>
      <c r="G28918" t="s">
        <v>949</v>
      </c>
      <c r="H28918" t="s">
        <v>140</v>
      </c>
      <c r="I28918" t="s">
        <v>950</v>
      </c>
      <c r="J28918" t="s">
        <v>954</v>
      </c>
      <c r="K28918" t="s">
        <v>140</v>
      </c>
      <c r="L28918" t="s">
        <v>140</v>
      </c>
      <c r="M28918" t="s">
        <v>140</v>
      </c>
      <c r="N28918" t="s">
        <v>140</v>
      </c>
      <c r="O28918" t="s">
        <v>140</v>
      </c>
      <c r="P28918" t="s">
        <v>140</v>
      </c>
      <c r="Q28918" t="s">
        <v>140</v>
      </c>
      <c r="R28918" t="s">
        <v>140</v>
      </c>
      <c r="S28918" t="s">
        <v>996</v>
      </c>
      <c r="T28918" t="s">
        <v>511</v>
      </c>
      <c r="U28918" t="s">
        <v>140</v>
      </c>
    </row>
    <row r="28919" spans="1:21" x14ac:dyDescent="0.35">
      <c r="A28919" t="s">
        <v>21</v>
      </c>
      <c r="B28919" t="s">
        <v>1166</v>
      </c>
      <c r="C28919">
        <v>209</v>
      </c>
      <c r="D28919" t="s">
        <v>383</v>
      </c>
      <c r="E28919" t="s">
        <v>1013</v>
      </c>
      <c r="F28919" t="s">
        <v>1013</v>
      </c>
      <c r="G28919" t="s">
        <v>405</v>
      </c>
      <c r="H28919" t="s">
        <v>775</v>
      </c>
      <c r="I28919" t="s">
        <v>1047</v>
      </c>
      <c r="J28919" t="s">
        <v>345</v>
      </c>
      <c r="K28919" t="s">
        <v>515</v>
      </c>
      <c r="L28919" t="s">
        <v>775</v>
      </c>
      <c r="M28919" t="s">
        <v>775</v>
      </c>
      <c r="N28919" t="s">
        <v>1066</v>
      </c>
      <c r="O28919" t="s">
        <v>1047</v>
      </c>
      <c r="P28919" t="s">
        <v>801</v>
      </c>
      <c r="Q28919" t="s">
        <v>140</v>
      </c>
      <c r="R28919" t="s">
        <v>1013</v>
      </c>
      <c r="S28919" t="s">
        <v>99</v>
      </c>
      <c r="T28919" t="s">
        <v>202</v>
      </c>
      <c r="U28919" t="s">
        <v>1013</v>
      </c>
    </row>
    <row r="28920" spans="1:21" x14ac:dyDescent="0.35">
      <c r="A28920" t="s">
        <v>22</v>
      </c>
      <c r="B28920" t="s">
        <v>1165</v>
      </c>
      <c r="C28920">
        <v>98</v>
      </c>
      <c r="D28920" t="s">
        <v>56</v>
      </c>
      <c r="E28920" t="s">
        <v>140</v>
      </c>
      <c r="F28920" t="s">
        <v>140</v>
      </c>
      <c r="G28920" t="s">
        <v>140</v>
      </c>
      <c r="H28920" t="s">
        <v>140</v>
      </c>
      <c r="I28920" t="s">
        <v>140</v>
      </c>
      <c r="J28920" t="s">
        <v>140</v>
      </c>
      <c r="K28920" t="s">
        <v>140</v>
      </c>
      <c r="L28920" t="s">
        <v>140</v>
      </c>
      <c r="M28920" t="s">
        <v>140</v>
      </c>
      <c r="N28920" t="s">
        <v>140</v>
      </c>
      <c r="O28920" t="s">
        <v>140</v>
      </c>
      <c r="P28920" t="s">
        <v>140</v>
      </c>
      <c r="Q28920" t="s">
        <v>140</v>
      </c>
      <c r="R28920" t="s">
        <v>140</v>
      </c>
      <c r="S28920" t="s">
        <v>140</v>
      </c>
      <c r="T28920" t="s">
        <v>57</v>
      </c>
      <c r="U28920" t="s">
        <v>140</v>
      </c>
    </row>
    <row r="28921" spans="1:21" x14ac:dyDescent="0.35">
      <c r="A28921" t="s">
        <v>22</v>
      </c>
      <c r="B28921" t="s">
        <v>1166</v>
      </c>
      <c r="C28921">
        <v>111</v>
      </c>
      <c r="D28921" t="s">
        <v>783</v>
      </c>
      <c r="E28921" t="s">
        <v>1012</v>
      </c>
      <c r="F28921" t="s">
        <v>1012</v>
      </c>
      <c r="G28921" t="s">
        <v>140</v>
      </c>
      <c r="H28921" t="s">
        <v>140</v>
      </c>
      <c r="I28921" t="s">
        <v>1016</v>
      </c>
      <c r="J28921" t="s">
        <v>140</v>
      </c>
      <c r="K28921" t="s">
        <v>140</v>
      </c>
      <c r="L28921" t="s">
        <v>140</v>
      </c>
      <c r="M28921" t="s">
        <v>140</v>
      </c>
      <c r="N28921" t="s">
        <v>140</v>
      </c>
      <c r="O28921" t="s">
        <v>140</v>
      </c>
      <c r="P28921" t="s">
        <v>140</v>
      </c>
      <c r="Q28921" t="s">
        <v>140</v>
      </c>
      <c r="R28921" t="s">
        <v>140</v>
      </c>
      <c r="S28921" t="s">
        <v>983</v>
      </c>
      <c r="T28921" t="s">
        <v>882</v>
      </c>
      <c r="U28921" t="s">
        <v>1016</v>
      </c>
    </row>
    <row r="28922" spans="1:21" x14ac:dyDescent="0.35">
      <c r="A28922" t="s">
        <v>23</v>
      </c>
      <c r="B28922" t="s">
        <v>1165</v>
      </c>
      <c r="C28922">
        <v>86</v>
      </c>
      <c r="D28922" t="s">
        <v>174</v>
      </c>
      <c r="E28922" t="s">
        <v>140</v>
      </c>
      <c r="F28922" t="s">
        <v>140</v>
      </c>
      <c r="G28922" t="s">
        <v>929</v>
      </c>
      <c r="H28922" t="s">
        <v>140</v>
      </c>
      <c r="I28922" t="s">
        <v>1014</v>
      </c>
      <c r="J28922" t="s">
        <v>140</v>
      </c>
      <c r="K28922" t="s">
        <v>140</v>
      </c>
      <c r="L28922" t="s">
        <v>140</v>
      </c>
      <c r="M28922" t="s">
        <v>1012</v>
      </c>
      <c r="N28922" t="s">
        <v>140</v>
      </c>
      <c r="O28922" t="s">
        <v>1098</v>
      </c>
      <c r="P28922" t="s">
        <v>1060</v>
      </c>
      <c r="Q28922" t="s">
        <v>140</v>
      </c>
      <c r="R28922" t="s">
        <v>140</v>
      </c>
      <c r="S28922" t="s">
        <v>1070</v>
      </c>
      <c r="T28922" t="s">
        <v>470</v>
      </c>
      <c r="U28922" t="s">
        <v>140</v>
      </c>
    </row>
    <row r="28923" spans="1:21" x14ac:dyDescent="0.35">
      <c r="A28923" t="s">
        <v>23</v>
      </c>
      <c r="B28923" t="s">
        <v>1166</v>
      </c>
      <c r="C28923">
        <v>118</v>
      </c>
      <c r="D28923" t="s">
        <v>215</v>
      </c>
      <c r="E28923" t="s">
        <v>775</v>
      </c>
      <c r="F28923" t="s">
        <v>775</v>
      </c>
      <c r="G28923" t="s">
        <v>1095</v>
      </c>
      <c r="H28923" t="s">
        <v>140</v>
      </c>
      <c r="I28923" t="s">
        <v>1058</v>
      </c>
      <c r="J28923" t="s">
        <v>140</v>
      </c>
      <c r="K28923" t="s">
        <v>140</v>
      </c>
      <c r="L28923" t="s">
        <v>140</v>
      </c>
      <c r="M28923" t="s">
        <v>140</v>
      </c>
      <c r="N28923" t="s">
        <v>140</v>
      </c>
      <c r="O28923" t="s">
        <v>869</v>
      </c>
      <c r="P28923" t="s">
        <v>929</v>
      </c>
      <c r="Q28923" t="s">
        <v>140</v>
      </c>
      <c r="R28923" t="s">
        <v>140</v>
      </c>
      <c r="S28923" t="s">
        <v>125</v>
      </c>
      <c r="T28923" t="s">
        <v>975</v>
      </c>
      <c r="U28923" t="s">
        <v>140</v>
      </c>
    </row>
    <row r="28924" spans="1:21" x14ac:dyDescent="0.35">
      <c r="A28924" t="s">
        <v>24</v>
      </c>
      <c r="B28924" t="s">
        <v>1165</v>
      </c>
      <c r="C28924">
        <v>76</v>
      </c>
      <c r="D28924" t="s">
        <v>404</v>
      </c>
      <c r="E28924" t="s">
        <v>1017</v>
      </c>
      <c r="F28924" t="s">
        <v>140</v>
      </c>
      <c r="G28924" t="s">
        <v>140</v>
      </c>
      <c r="H28924" t="s">
        <v>140</v>
      </c>
      <c r="I28924" t="s">
        <v>140</v>
      </c>
      <c r="J28924" t="s">
        <v>1050</v>
      </c>
      <c r="K28924" t="s">
        <v>140</v>
      </c>
      <c r="L28924" t="s">
        <v>140</v>
      </c>
      <c r="M28924" t="s">
        <v>140</v>
      </c>
      <c r="N28924" t="s">
        <v>140</v>
      </c>
      <c r="O28924" t="s">
        <v>140</v>
      </c>
      <c r="P28924" t="s">
        <v>140</v>
      </c>
      <c r="Q28924" t="s">
        <v>140</v>
      </c>
      <c r="R28924" t="s">
        <v>140</v>
      </c>
      <c r="S28924" t="s">
        <v>1063</v>
      </c>
      <c r="T28924" t="s">
        <v>801</v>
      </c>
      <c r="U28924" t="s">
        <v>140</v>
      </c>
    </row>
    <row r="28925" spans="1:21" x14ac:dyDescent="0.35">
      <c r="A28925" t="s">
        <v>24</v>
      </c>
      <c r="B28925" t="s">
        <v>1166</v>
      </c>
      <c r="C28925">
        <v>129</v>
      </c>
      <c r="D28925" t="s">
        <v>66</v>
      </c>
      <c r="E28925" t="s">
        <v>1063</v>
      </c>
      <c r="F28925" t="s">
        <v>1063</v>
      </c>
      <c r="G28925" t="s">
        <v>1098</v>
      </c>
      <c r="H28925" t="s">
        <v>140</v>
      </c>
      <c r="I28925" t="s">
        <v>1055</v>
      </c>
      <c r="J28925" t="s">
        <v>954</v>
      </c>
      <c r="K28925" t="s">
        <v>1098</v>
      </c>
      <c r="L28925" t="s">
        <v>949</v>
      </c>
      <c r="M28925" t="s">
        <v>140</v>
      </c>
      <c r="N28925" t="s">
        <v>140</v>
      </c>
      <c r="O28925" t="s">
        <v>1098</v>
      </c>
      <c r="P28925" t="s">
        <v>1098</v>
      </c>
      <c r="Q28925" t="s">
        <v>140</v>
      </c>
      <c r="R28925" t="s">
        <v>140</v>
      </c>
      <c r="S28925" t="s">
        <v>664</v>
      </c>
      <c r="T28925" t="s">
        <v>57</v>
      </c>
      <c r="U28925" t="s">
        <v>1063</v>
      </c>
    </row>
    <row r="28926" spans="1:21" x14ac:dyDescent="0.35">
      <c r="A28926" t="s">
        <v>25</v>
      </c>
      <c r="B28926" t="s">
        <v>1165</v>
      </c>
      <c r="C28926">
        <v>88</v>
      </c>
      <c r="D28926" t="s">
        <v>118</v>
      </c>
      <c r="E28926" t="s">
        <v>1016</v>
      </c>
      <c r="F28926" t="s">
        <v>1016</v>
      </c>
      <c r="G28926" t="s">
        <v>140</v>
      </c>
      <c r="H28926" t="s">
        <v>140</v>
      </c>
      <c r="I28926" t="s">
        <v>140</v>
      </c>
      <c r="J28926" t="s">
        <v>140</v>
      </c>
      <c r="K28926" t="s">
        <v>140</v>
      </c>
      <c r="L28926" t="s">
        <v>140</v>
      </c>
      <c r="M28926" t="s">
        <v>140</v>
      </c>
      <c r="N28926" t="s">
        <v>140</v>
      </c>
      <c r="O28926" t="s">
        <v>140</v>
      </c>
      <c r="P28926" t="s">
        <v>140</v>
      </c>
      <c r="Q28926" t="s">
        <v>140</v>
      </c>
      <c r="R28926" t="s">
        <v>140</v>
      </c>
      <c r="S28926" t="s">
        <v>140</v>
      </c>
      <c r="T28926" t="s">
        <v>937</v>
      </c>
      <c r="U28926" t="s">
        <v>140</v>
      </c>
    </row>
    <row r="28927" spans="1:21" x14ac:dyDescent="0.35">
      <c r="A28927" t="s">
        <v>25</v>
      </c>
      <c r="B28927" t="s">
        <v>1166</v>
      </c>
      <c r="C28927">
        <v>116</v>
      </c>
      <c r="D28927" t="s">
        <v>626</v>
      </c>
      <c r="E28927" t="s">
        <v>775</v>
      </c>
      <c r="F28927" t="s">
        <v>140</v>
      </c>
      <c r="G28927" t="s">
        <v>140</v>
      </c>
      <c r="H28927" t="s">
        <v>140</v>
      </c>
      <c r="I28927" t="s">
        <v>140</v>
      </c>
      <c r="J28927" t="s">
        <v>1004</v>
      </c>
      <c r="K28927" t="s">
        <v>1098</v>
      </c>
      <c r="L28927" t="s">
        <v>140</v>
      </c>
      <c r="M28927" t="s">
        <v>140</v>
      </c>
      <c r="N28927" t="s">
        <v>140</v>
      </c>
      <c r="O28927" t="s">
        <v>140</v>
      </c>
      <c r="P28927" t="s">
        <v>140</v>
      </c>
      <c r="Q28927" t="s">
        <v>140</v>
      </c>
      <c r="R28927" t="s">
        <v>140</v>
      </c>
      <c r="S28927" t="s">
        <v>1066</v>
      </c>
      <c r="T28927" t="s">
        <v>264</v>
      </c>
      <c r="U28927" t="s">
        <v>140</v>
      </c>
    </row>
    <row r="28928" spans="1:21" x14ac:dyDescent="0.35">
      <c r="A28928" t="s">
        <v>26</v>
      </c>
      <c r="B28928" t="s">
        <v>1165</v>
      </c>
      <c r="C28928">
        <v>96</v>
      </c>
      <c r="D28928" t="s">
        <v>831</v>
      </c>
      <c r="E28928" t="s">
        <v>1098</v>
      </c>
      <c r="F28928" t="s">
        <v>140</v>
      </c>
      <c r="G28928" t="s">
        <v>1073</v>
      </c>
      <c r="H28928" t="s">
        <v>140</v>
      </c>
      <c r="I28928" t="s">
        <v>1063</v>
      </c>
      <c r="J28928" t="s">
        <v>140</v>
      </c>
      <c r="K28928" t="s">
        <v>140</v>
      </c>
      <c r="L28928" t="s">
        <v>140</v>
      </c>
      <c r="M28928" t="s">
        <v>1021</v>
      </c>
      <c r="N28928" t="s">
        <v>140</v>
      </c>
      <c r="O28928" t="s">
        <v>1048</v>
      </c>
      <c r="P28928" t="s">
        <v>1048</v>
      </c>
      <c r="Q28928" t="s">
        <v>140</v>
      </c>
      <c r="R28928" t="s">
        <v>140</v>
      </c>
      <c r="S28928" t="s">
        <v>733</v>
      </c>
      <c r="T28928" t="s">
        <v>433</v>
      </c>
      <c r="U28928" t="s">
        <v>140</v>
      </c>
    </row>
    <row r="28929" spans="1:21" x14ac:dyDescent="0.35">
      <c r="A28929" t="s">
        <v>26</v>
      </c>
      <c r="B28929" t="s">
        <v>1166</v>
      </c>
      <c r="C28929">
        <v>106</v>
      </c>
      <c r="D28929" t="s">
        <v>70</v>
      </c>
      <c r="E28929" t="s">
        <v>140</v>
      </c>
      <c r="F28929" t="s">
        <v>140</v>
      </c>
      <c r="G28929" t="s">
        <v>1050</v>
      </c>
      <c r="H28929" t="s">
        <v>140</v>
      </c>
      <c r="I28929" t="s">
        <v>1066</v>
      </c>
      <c r="J28929" t="s">
        <v>1009</v>
      </c>
      <c r="K28929" t="s">
        <v>1009</v>
      </c>
      <c r="L28929" t="s">
        <v>1011</v>
      </c>
      <c r="M28929" t="s">
        <v>140</v>
      </c>
      <c r="N28929" t="s">
        <v>140</v>
      </c>
      <c r="O28929" t="s">
        <v>1054</v>
      </c>
      <c r="P28929" t="s">
        <v>1054</v>
      </c>
      <c r="Q28929" t="s">
        <v>140</v>
      </c>
      <c r="R28929" t="s">
        <v>140</v>
      </c>
      <c r="S28929" t="s">
        <v>1053</v>
      </c>
      <c r="T28929" t="s">
        <v>855</v>
      </c>
      <c r="U28929" t="s">
        <v>140</v>
      </c>
    </row>
    <row r="28930" spans="1:21" x14ac:dyDescent="0.35">
      <c r="A28930" t="s">
        <v>27</v>
      </c>
      <c r="B28930" t="s">
        <v>1165</v>
      </c>
      <c r="C28930">
        <v>99</v>
      </c>
      <c r="D28930" t="s">
        <v>1137</v>
      </c>
      <c r="E28930" t="s">
        <v>1009</v>
      </c>
      <c r="F28930" t="s">
        <v>140</v>
      </c>
      <c r="G28930" t="s">
        <v>140</v>
      </c>
      <c r="H28930" t="s">
        <v>140</v>
      </c>
      <c r="I28930" t="s">
        <v>140</v>
      </c>
      <c r="J28930" t="s">
        <v>1009</v>
      </c>
      <c r="K28930" t="s">
        <v>1009</v>
      </c>
      <c r="L28930" t="s">
        <v>140</v>
      </c>
      <c r="M28930" t="s">
        <v>140</v>
      </c>
      <c r="N28930" t="s">
        <v>140</v>
      </c>
      <c r="O28930" t="s">
        <v>140</v>
      </c>
      <c r="P28930" t="s">
        <v>140</v>
      </c>
      <c r="Q28930" t="s">
        <v>140</v>
      </c>
      <c r="R28930" t="s">
        <v>140</v>
      </c>
      <c r="S28930" t="s">
        <v>1073</v>
      </c>
      <c r="T28930" t="s">
        <v>824</v>
      </c>
      <c r="U28930" t="s">
        <v>140</v>
      </c>
    </row>
    <row r="28931" spans="1:21" x14ac:dyDescent="0.35">
      <c r="A28931" t="s">
        <v>27</v>
      </c>
      <c r="B28931" t="s">
        <v>1166</v>
      </c>
      <c r="C28931">
        <v>104</v>
      </c>
      <c r="D28931" t="s">
        <v>701</v>
      </c>
      <c r="E28931" t="s">
        <v>140</v>
      </c>
      <c r="F28931" t="s">
        <v>1013</v>
      </c>
      <c r="G28931" t="s">
        <v>940</v>
      </c>
      <c r="H28931" t="s">
        <v>140</v>
      </c>
      <c r="I28931" t="s">
        <v>1050</v>
      </c>
      <c r="J28931" t="s">
        <v>801</v>
      </c>
      <c r="K28931" t="s">
        <v>1052</v>
      </c>
      <c r="L28931" t="s">
        <v>1019</v>
      </c>
      <c r="M28931" t="s">
        <v>140</v>
      </c>
      <c r="N28931" t="s">
        <v>140</v>
      </c>
      <c r="O28931" t="s">
        <v>1068</v>
      </c>
      <c r="P28931" t="s">
        <v>950</v>
      </c>
      <c r="Q28931" t="s">
        <v>140</v>
      </c>
      <c r="R28931" t="s">
        <v>140</v>
      </c>
      <c r="S28931" t="s">
        <v>1018</v>
      </c>
      <c r="T28931" t="s">
        <v>777</v>
      </c>
      <c r="U28931" t="s">
        <v>140</v>
      </c>
    </row>
    <row r="28932" spans="1:21" x14ac:dyDescent="0.35">
      <c r="A28932" t="s">
        <v>28</v>
      </c>
      <c r="B28932" t="s">
        <v>1165</v>
      </c>
      <c r="C28932">
        <v>85</v>
      </c>
      <c r="D28932" t="s">
        <v>804</v>
      </c>
      <c r="E28932" t="s">
        <v>1021</v>
      </c>
      <c r="F28932" t="s">
        <v>1009</v>
      </c>
      <c r="G28932" t="s">
        <v>1011</v>
      </c>
      <c r="H28932" t="s">
        <v>140</v>
      </c>
      <c r="I28932" t="s">
        <v>1012</v>
      </c>
      <c r="J28932" t="s">
        <v>140</v>
      </c>
      <c r="K28932" t="s">
        <v>140</v>
      </c>
      <c r="L28932" t="s">
        <v>140</v>
      </c>
      <c r="M28932" t="s">
        <v>140</v>
      </c>
      <c r="N28932" t="s">
        <v>140</v>
      </c>
      <c r="O28932" t="s">
        <v>140</v>
      </c>
      <c r="P28932" t="s">
        <v>140</v>
      </c>
      <c r="Q28932" t="s">
        <v>140</v>
      </c>
      <c r="R28932" t="s">
        <v>140</v>
      </c>
      <c r="S28932" t="s">
        <v>875</v>
      </c>
      <c r="T28932" t="s">
        <v>1182</v>
      </c>
      <c r="U28932" t="s">
        <v>1046</v>
      </c>
    </row>
    <row r="28933" spans="1:21" x14ac:dyDescent="0.35">
      <c r="A28933" t="s">
        <v>28</v>
      </c>
      <c r="B28933" t="s">
        <v>1166</v>
      </c>
      <c r="C28933">
        <v>122</v>
      </c>
      <c r="D28933" t="s">
        <v>426</v>
      </c>
      <c r="E28933" t="s">
        <v>140</v>
      </c>
      <c r="F28933" t="s">
        <v>140</v>
      </c>
      <c r="G28933" t="s">
        <v>1021</v>
      </c>
      <c r="H28933" t="s">
        <v>1021</v>
      </c>
      <c r="I28933" t="s">
        <v>140</v>
      </c>
      <c r="J28933" t="s">
        <v>1021</v>
      </c>
      <c r="K28933" t="s">
        <v>940</v>
      </c>
      <c r="L28933" t="s">
        <v>140</v>
      </c>
      <c r="M28933" t="s">
        <v>140</v>
      </c>
      <c r="N28933" t="s">
        <v>1021</v>
      </c>
      <c r="O28933" t="s">
        <v>140</v>
      </c>
      <c r="P28933" t="s">
        <v>140</v>
      </c>
      <c r="Q28933" t="s">
        <v>140</v>
      </c>
      <c r="R28933" t="s">
        <v>140</v>
      </c>
      <c r="S28933" t="s">
        <v>1064</v>
      </c>
      <c r="T28933" t="s">
        <v>492</v>
      </c>
      <c r="U28933" t="s">
        <v>140</v>
      </c>
    </row>
    <row r="28934" spans="1:21" x14ac:dyDescent="0.35">
      <c r="A28934" t="s">
        <v>29</v>
      </c>
      <c r="B28934" t="s">
        <v>1165</v>
      </c>
      <c r="C28934">
        <v>94</v>
      </c>
      <c r="D28934" t="s">
        <v>387</v>
      </c>
      <c r="E28934" t="s">
        <v>140</v>
      </c>
      <c r="F28934" t="s">
        <v>140</v>
      </c>
      <c r="G28934" t="s">
        <v>140</v>
      </c>
      <c r="H28934" t="s">
        <v>140</v>
      </c>
      <c r="I28934" t="s">
        <v>949</v>
      </c>
      <c r="J28934" t="s">
        <v>949</v>
      </c>
      <c r="K28934" t="s">
        <v>949</v>
      </c>
      <c r="L28934" t="s">
        <v>140</v>
      </c>
      <c r="M28934" t="s">
        <v>140</v>
      </c>
      <c r="N28934" t="s">
        <v>140</v>
      </c>
      <c r="O28934" t="s">
        <v>140</v>
      </c>
      <c r="P28934" t="s">
        <v>140</v>
      </c>
      <c r="Q28934" t="s">
        <v>140</v>
      </c>
      <c r="R28934" t="s">
        <v>140</v>
      </c>
      <c r="S28934" t="s">
        <v>1021</v>
      </c>
      <c r="T28934" t="s">
        <v>837</v>
      </c>
      <c r="U28934" t="s">
        <v>140</v>
      </c>
    </row>
    <row r="28935" spans="1:21" x14ac:dyDescent="0.35">
      <c r="A28935" t="s">
        <v>29</v>
      </c>
      <c r="B28935" t="s">
        <v>1166</v>
      </c>
      <c r="C28935">
        <v>109</v>
      </c>
      <c r="D28935" t="s">
        <v>885</v>
      </c>
      <c r="E28935" t="s">
        <v>1055</v>
      </c>
      <c r="F28935" t="s">
        <v>1055</v>
      </c>
      <c r="G28935" t="s">
        <v>140</v>
      </c>
      <c r="H28935" t="s">
        <v>140</v>
      </c>
      <c r="I28935" t="s">
        <v>1019</v>
      </c>
      <c r="J28935" t="s">
        <v>1043</v>
      </c>
      <c r="K28935" t="s">
        <v>1043</v>
      </c>
      <c r="L28935" t="s">
        <v>140</v>
      </c>
      <c r="M28935" t="s">
        <v>1019</v>
      </c>
      <c r="N28935" t="s">
        <v>140</v>
      </c>
      <c r="O28935" t="s">
        <v>1019</v>
      </c>
      <c r="P28935" t="s">
        <v>140</v>
      </c>
      <c r="Q28935" t="s">
        <v>140</v>
      </c>
      <c r="R28935" t="s">
        <v>140</v>
      </c>
      <c r="S28935" t="s">
        <v>939</v>
      </c>
      <c r="T28935" t="s">
        <v>551</v>
      </c>
      <c r="U28935" t="s">
        <v>140</v>
      </c>
    </row>
    <row r="28936" spans="1:21" x14ac:dyDescent="0.35">
      <c r="A28936" t="s">
        <v>30</v>
      </c>
      <c r="B28936" t="s">
        <v>1165</v>
      </c>
      <c r="C28936">
        <v>91</v>
      </c>
      <c r="D28936" t="s">
        <v>638</v>
      </c>
      <c r="E28936" t="s">
        <v>140</v>
      </c>
      <c r="F28936" t="s">
        <v>140</v>
      </c>
      <c r="G28936" t="s">
        <v>140</v>
      </c>
      <c r="H28936" t="s">
        <v>1011</v>
      </c>
      <c r="I28936" t="s">
        <v>140</v>
      </c>
      <c r="J28936" t="s">
        <v>1020</v>
      </c>
      <c r="K28936" t="s">
        <v>140</v>
      </c>
      <c r="L28936" t="s">
        <v>140</v>
      </c>
      <c r="M28936" t="s">
        <v>1019</v>
      </c>
      <c r="N28936" t="s">
        <v>140</v>
      </c>
      <c r="O28936" t="s">
        <v>140</v>
      </c>
      <c r="P28936" t="s">
        <v>140</v>
      </c>
      <c r="Q28936" t="s">
        <v>140</v>
      </c>
      <c r="R28936" t="s">
        <v>140</v>
      </c>
      <c r="S28936" t="s">
        <v>954</v>
      </c>
      <c r="T28936" t="s">
        <v>999</v>
      </c>
      <c r="U28936" t="s">
        <v>1012</v>
      </c>
    </row>
    <row r="28937" spans="1:21" x14ac:dyDescent="0.35">
      <c r="A28937" t="s">
        <v>30</v>
      </c>
      <c r="B28937" t="s">
        <v>1166</v>
      </c>
      <c r="C28937">
        <v>111</v>
      </c>
      <c r="D28937" t="s">
        <v>828</v>
      </c>
      <c r="E28937" t="s">
        <v>1058</v>
      </c>
      <c r="F28937" t="s">
        <v>1058</v>
      </c>
      <c r="G28937" t="s">
        <v>1063</v>
      </c>
      <c r="H28937" t="s">
        <v>140</v>
      </c>
      <c r="I28937" t="s">
        <v>971</v>
      </c>
      <c r="J28937" t="s">
        <v>1063</v>
      </c>
      <c r="K28937" t="s">
        <v>1063</v>
      </c>
      <c r="L28937" t="s">
        <v>140</v>
      </c>
      <c r="M28937" t="s">
        <v>140</v>
      </c>
      <c r="N28937" t="s">
        <v>140</v>
      </c>
      <c r="O28937" t="s">
        <v>140</v>
      </c>
      <c r="P28937" t="s">
        <v>140</v>
      </c>
      <c r="Q28937" t="s">
        <v>140</v>
      </c>
      <c r="R28937" t="s">
        <v>140</v>
      </c>
      <c r="S28937" t="s">
        <v>824</v>
      </c>
      <c r="T28937" t="s">
        <v>595</v>
      </c>
      <c r="U28937" t="s">
        <v>140</v>
      </c>
    </row>
    <row r="28938" spans="1:21" x14ac:dyDescent="0.35">
      <c r="A28938" t="s">
        <v>31</v>
      </c>
      <c r="B28938" t="s">
        <v>1165</v>
      </c>
      <c r="C28938">
        <v>131</v>
      </c>
      <c r="D28938" t="s">
        <v>390</v>
      </c>
      <c r="E28938" t="s">
        <v>1014</v>
      </c>
      <c r="F28938" t="s">
        <v>1014</v>
      </c>
      <c r="G28938" t="s">
        <v>1076</v>
      </c>
      <c r="H28938" t="s">
        <v>1016</v>
      </c>
      <c r="I28938" t="s">
        <v>1016</v>
      </c>
      <c r="J28938" t="s">
        <v>1016</v>
      </c>
      <c r="K28938" t="s">
        <v>1016</v>
      </c>
      <c r="L28938" t="s">
        <v>140</v>
      </c>
      <c r="M28938" t="s">
        <v>140</v>
      </c>
      <c r="N28938" t="s">
        <v>140</v>
      </c>
      <c r="O28938" t="s">
        <v>1057</v>
      </c>
      <c r="P28938" t="s">
        <v>729</v>
      </c>
      <c r="Q28938" t="s">
        <v>140</v>
      </c>
      <c r="R28938" t="s">
        <v>140</v>
      </c>
      <c r="S28938" t="s">
        <v>501</v>
      </c>
      <c r="T28938" t="s">
        <v>792</v>
      </c>
      <c r="U28938" t="s">
        <v>140</v>
      </c>
    </row>
    <row r="28939" spans="1:21" x14ac:dyDescent="0.35">
      <c r="A28939" t="s">
        <v>31</v>
      </c>
      <c r="B28939" t="s">
        <v>1166</v>
      </c>
      <c r="C28939">
        <v>75</v>
      </c>
      <c r="D28939" t="s">
        <v>349</v>
      </c>
      <c r="E28939" t="s">
        <v>140</v>
      </c>
      <c r="F28939" t="s">
        <v>954</v>
      </c>
      <c r="G28939" t="s">
        <v>627</v>
      </c>
      <c r="H28939" t="s">
        <v>140</v>
      </c>
      <c r="I28939" t="s">
        <v>1054</v>
      </c>
      <c r="J28939" t="s">
        <v>1054</v>
      </c>
      <c r="K28939" t="s">
        <v>140</v>
      </c>
      <c r="L28939" t="s">
        <v>140</v>
      </c>
      <c r="M28939" t="s">
        <v>140</v>
      </c>
      <c r="N28939" t="s">
        <v>1054</v>
      </c>
      <c r="O28939" t="s">
        <v>548</v>
      </c>
      <c r="P28939" t="s">
        <v>113</v>
      </c>
      <c r="Q28939" t="s">
        <v>140</v>
      </c>
      <c r="R28939" t="s">
        <v>140</v>
      </c>
      <c r="S28939" t="s">
        <v>968</v>
      </c>
      <c r="T28939" t="s">
        <v>877</v>
      </c>
      <c r="U28939" t="s">
        <v>140</v>
      </c>
    </row>
    <row r="28940" spans="1:21" x14ac:dyDescent="0.35">
      <c r="A28940" t="s">
        <v>32</v>
      </c>
      <c r="B28940" t="s">
        <v>1165</v>
      </c>
      <c r="C28940">
        <v>1842</v>
      </c>
      <c r="D28940" t="s">
        <v>780</v>
      </c>
      <c r="E28940" t="s">
        <v>1016</v>
      </c>
      <c r="F28940" t="s">
        <v>1008</v>
      </c>
      <c r="G28940" t="s">
        <v>1098</v>
      </c>
      <c r="H28940" t="s">
        <v>1022</v>
      </c>
      <c r="I28940" t="s">
        <v>1016</v>
      </c>
      <c r="J28940" t="s">
        <v>1014</v>
      </c>
      <c r="K28940" t="s">
        <v>1010</v>
      </c>
      <c r="L28940" t="s">
        <v>140</v>
      </c>
      <c r="M28940" t="s">
        <v>1008</v>
      </c>
      <c r="N28940" t="s">
        <v>140</v>
      </c>
      <c r="O28940" t="s">
        <v>1013</v>
      </c>
      <c r="P28940" t="s">
        <v>775</v>
      </c>
      <c r="Q28940" t="s">
        <v>140</v>
      </c>
      <c r="R28940" t="s">
        <v>140</v>
      </c>
      <c r="S28940" t="s">
        <v>1058</v>
      </c>
      <c r="T28940" t="s">
        <v>706</v>
      </c>
      <c r="U28940" t="s">
        <v>1008</v>
      </c>
    </row>
    <row r="28941" spans="1:21" x14ac:dyDescent="0.35">
      <c r="A28941" t="s">
        <v>32</v>
      </c>
      <c r="B28941" t="s">
        <v>1166</v>
      </c>
      <c r="C28941">
        <v>3074</v>
      </c>
      <c r="D28941" t="s">
        <v>979</v>
      </c>
      <c r="E28941" t="s">
        <v>1014</v>
      </c>
      <c r="F28941" t="s">
        <v>1012</v>
      </c>
      <c r="G28941" t="s">
        <v>903</v>
      </c>
      <c r="H28941" t="s">
        <v>1008</v>
      </c>
      <c r="I28941" t="s">
        <v>1050</v>
      </c>
      <c r="J28941" t="s">
        <v>1058</v>
      </c>
      <c r="K28941" t="s">
        <v>1098</v>
      </c>
      <c r="L28941" t="s">
        <v>1013</v>
      </c>
      <c r="M28941" t="s">
        <v>1013</v>
      </c>
      <c r="N28941" t="s">
        <v>1016</v>
      </c>
      <c r="O28941" t="s">
        <v>1043</v>
      </c>
      <c r="P28941" t="s">
        <v>954</v>
      </c>
      <c r="Q28941" t="s">
        <v>140</v>
      </c>
      <c r="R28941" t="s">
        <v>1022</v>
      </c>
      <c r="S28941" t="s">
        <v>527</v>
      </c>
      <c r="T28941" t="s">
        <v>956</v>
      </c>
      <c r="U28941" t="s">
        <v>1008</v>
      </c>
    </row>
    <row r="28943" spans="1:21" x14ac:dyDescent="0.35">
      <c r="A28943" t="s">
        <v>2200</v>
      </c>
    </row>
    <row r="28944" spans="1:21" x14ac:dyDescent="0.35">
      <c r="A28944" t="s">
        <v>2</v>
      </c>
      <c r="B28944" t="s">
        <v>1659</v>
      </c>
      <c r="C28944" t="s">
        <v>3</v>
      </c>
      <c r="D28944" t="s">
        <v>1416</v>
      </c>
      <c r="E28944" t="s">
        <v>2182</v>
      </c>
      <c r="F28944" t="s">
        <v>2183</v>
      </c>
      <c r="G28944" t="s">
        <v>2184</v>
      </c>
      <c r="H28944" t="s">
        <v>2185</v>
      </c>
      <c r="I28944" t="s">
        <v>2186</v>
      </c>
      <c r="J28944" t="s">
        <v>2187</v>
      </c>
      <c r="K28944" t="s">
        <v>2188</v>
      </c>
      <c r="L28944" t="s">
        <v>2189</v>
      </c>
      <c r="M28944" t="s">
        <v>2190</v>
      </c>
      <c r="N28944" t="s">
        <v>2191</v>
      </c>
      <c r="O28944" t="s">
        <v>2192</v>
      </c>
      <c r="P28944" t="s">
        <v>2193</v>
      </c>
      <c r="Q28944" t="s">
        <v>2194</v>
      </c>
      <c r="R28944" t="s">
        <v>2195</v>
      </c>
      <c r="S28944" t="s">
        <v>1376</v>
      </c>
      <c r="T28944" t="s">
        <v>1042</v>
      </c>
      <c r="U28944" t="s">
        <v>136</v>
      </c>
    </row>
    <row r="28945" spans="1:21" x14ac:dyDescent="0.35">
      <c r="A28945" t="s">
        <v>8</v>
      </c>
      <c r="B28945" t="s">
        <v>1660</v>
      </c>
      <c r="C28945">
        <v>81</v>
      </c>
      <c r="D28945" t="s">
        <v>403</v>
      </c>
      <c r="E28945" t="s">
        <v>140</v>
      </c>
      <c r="F28945" t="s">
        <v>1066</v>
      </c>
      <c r="G28945" t="s">
        <v>643</v>
      </c>
      <c r="H28945" t="s">
        <v>140</v>
      </c>
      <c r="I28945" t="s">
        <v>1066</v>
      </c>
      <c r="J28945" t="s">
        <v>140</v>
      </c>
      <c r="K28945" t="s">
        <v>140</v>
      </c>
      <c r="L28945" t="s">
        <v>140</v>
      </c>
      <c r="M28945" t="s">
        <v>140</v>
      </c>
      <c r="N28945" t="s">
        <v>140</v>
      </c>
      <c r="O28945" t="s">
        <v>1066</v>
      </c>
      <c r="P28945" t="s">
        <v>1043</v>
      </c>
      <c r="Q28945" t="s">
        <v>140</v>
      </c>
      <c r="R28945" t="s">
        <v>140</v>
      </c>
      <c r="S28945" t="s">
        <v>967</v>
      </c>
      <c r="T28945" t="s">
        <v>293</v>
      </c>
      <c r="U28945" t="s">
        <v>1009</v>
      </c>
    </row>
    <row r="28946" spans="1:21" x14ac:dyDescent="0.35">
      <c r="A28946" t="s">
        <v>8</v>
      </c>
      <c r="B28946" t="s">
        <v>1661</v>
      </c>
      <c r="C28946">
        <v>122</v>
      </c>
      <c r="D28946" t="s">
        <v>934</v>
      </c>
      <c r="E28946" t="s">
        <v>140</v>
      </c>
      <c r="F28946" t="s">
        <v>1055</v>
      </c>
      <c r="G28946" t="s">
        <v>1003</v>
      </c>
      <c r="H28946" t="s">
        <v>140</v>
      </c>
      <c r="I28946" t="s">
        <v>940</v>
      </c>
      <c r="J28946" t="s">
        <v>1013</v>
      </c>
      <c r="K28946" t="s">
        <v>140</v>
      </c>
      <c r="L28946" t="s">
        <v>140</v>
      </c>
      <c r="M28946" t="s">
        <v>140</v>
      </c>
      <c r="N28946" t="s">
        <v>140</v>
      </c>
      <c r="O28946" t="s">
        <v>1019</v>
      </c>
      <c r="P28946" t="s">
        <v>1009</v>
      </c>
      <c r="Q28946" t="s">
        <v>140</v>
      </c>
      <c r="R28946" t="s">
        <v>140</v>
      </c>
      <c r="S28946" t="s">
        <v>1057</v>
      </c>
      <c r="T28946" t="s">
        <v>412</v>
      </c>
      <c r="U28946" t="s">
        <v>140</v>
      </c>
    </row>
    <row r="28947" spans="1:21" x14ac:dyDescent="0.35">
      <c r="A28947" t="s">
        <v>9</v>
      </c>
      <c r="B28947" t="s">
        <v>1660</v>
      </c>
      <c r="C28947">
        <v>92</v>
      </c>
      <c r="D28947" t="s">
        <v>793</v>
      </c>
      <c r="E28947" t="s">
        <v>1012</v>
      </c>
      <c r="F28947" t="s">
        <v>1012</v>
      </c>
      <c r="G28947" t="s">
        <v>140</v>
      </c>
      <c r="H28947" t="s">
        <v>1014</v>
      </c>
      <c r="I28947" t="s">
        <v>140</v>
      </c>
      <c r="J28947" t="s">
        <v>1020</v>
      </c>
      <c r="K28947" t="s">
        <v>940</v>
      </c>
      <c r="L28947" t="s">
        <v>1055</v>
      </c>
      <c r="M28947" t="s">
        <v>1055</v>
      </c>
      <c r="N28947" t="s">
        <v>1012</v>
      </c>
      <c r="O28947" t="s">
        <v>1012</v>
      </c>
      <c r="P28947" t="s">
        <v>140</v>
      </c>
      <c r="Q28947" t="s">
        <v>140</v>
      </c>
      <c r="R28947" t="s">
        <v>140</v>
      </c>
      <c r="S28947" t="s">
        <v>1004</v>
      </c>
      <c r="T28947" t="s">
        <v>399</v>
      </c>
      <c r="U28947" t="s">
        <v>140</v>
      </c>
    </row>
    <row r="28948" spans="1:21" x14ac:dyDescent="0.35">
      <c r="A28948" t="s">
        <v>9</v>
      </c>
      <c r="B28948" t="s">
        <v>1661</v>
      </c>
      <c r="C28948">
        <v>109</v>
      </c>
      <c r="D28948" t="s">
        <v>80</v>
      </c>
      <c r="E28948" t="s">
        <v>140</v>
      </c>
      <c r="F28948" t="s">
        <v>140</v>
      </c>
      <c r="G28948" t="s">
        <v>1054</v>
      </c>
      <c r="H28948" t="s">
        <v>140</v>
      </c>
      <c r="I28948" t="s">
        <v>140</v>
      </c>
      <c r="J28948" t="s">
        <v>140</v>
      </c>
      <c r="K28948" t="s">
        <v>1009</v>
      </c>
      <c r="L28948" t="s">
        <v>140</v>
      </c>
      <c r="M28948" t="s">
        <v>140</v>
      </c>
      <c r="N28948" t="s">
        <v>140</v>
      </c>
      <c r="O28948" t="s">
        <v>140</v>
      </c>
      <c r="P28948" t="s">
        <v>140</v>
      </c>
      <c r="Q28948" t="s">
        <v>140</v>
      </c>
      <c r="R28948" t="s">
        <v>140</v>
      </c>
      <c r="S28948" t="s">
        <v>1017</v>
      </c>
      <c r="T28948" t="s">
        <v>771</v>
      </c>
      <c r="U28948" t="s">
        <v>140</v>
      </c>
    </row>
    <row r="28949" spans="1:21" x14ac:dyDescent="0.35">
      <c r="A28949" t="s">
        <v>10</v>
      </c>
      <c r="B28949" t="s">
        <v>1660</v>
      </c>
      <c r="C28949">
        <v>72</v>
      </c>
      <c r="D28949" t="s">
        <v>976</v>
      </c>
      <c r="E28949" t="s">
        <v>140</v>
      </c>
      <c r="F28949" t="s">
        <v>140</v>
      </c>
      <c r="G28949" t="s">
        <v>1013</v>
      </c>
      <c r="H28949" t="s">
        <v>140</v>
      </c>
      <c r="I28949" t="s">
        <v>140</v>
      </c>
      <c r="J28949" t="s">
        <v>939</v>
      </c>
      <c r="K28949" t="s">
        <v>1070</v>
      </c>
      <c r="L28949" t="s">
        <v>140</v>
      </c>
      <c r="M28949" t="s">
        <v>140</v>
      </c>
      <c r="N28949" t="s">
        <v>140</v>
      </c>
      <c r="O28949" t="s">
        <v>140</v>
      </c>
      <c r="P28949" t="s">
        <v>140</v>
      </c>
      <c r="Q28949" t="s">
        <v>140</v>
      </c>
      <c r="R28949" t="s">
        <v>140</v>
      </c>
      <c r="S28949" t="s">
        <v>971</v>
      </c>
      <c r="T28949" t="s">
        <v>187</v>
      </c>
      <c r="U28949" t="s">
        <v>140</v>
      </c>
    </row>
    <row r="28950" spans="1:21" x14ac:dyDescent="0.35">
      <c r="A28950" t="s">
        <v>10</v>
      </c>
      <c r="B28950" t="s">
        <v>1661</v>
      </c>
      <c r="C28950">
        <v>136</v>
      </c>
      <c r="D28950" t="s">
        <v>475</v>
      </c>
      <c r="E28950" t="s">
        <v>140</v>
      </c>
      <c r="F28950" t="s">
        <v>140</v>
      </c>
      <c r="G28950" t="s">
        <v>1054</v>
      </c>
      <c r="H28950" t="s">
        <v>140</v>
      </c>
      <c r="I28950" t="s">
        <v>1060</v>
      </c>
      <c r="J28950" t="s">
        <v>1055</v>
      </c>
      <c r="K28950" t="s">
        <v>1010</v>
      </c>
      <c r="L28950" t="s">
        <v>140</v>
      </c>
      <c r="M28950" t="s">
        <v>140</v>
      </c>
      <c r="N28950" t="s">
        <v>140</v>
      </c>
      <c r="O28950" t="s">
        <v>140</v>
      </c>
      <c r="P28950" t="s">
        <v>140</v>
      </c>
      <c r="Q28950" t="s">
        <v>140</v>
      </c>
      <c r="R28950" t="s">
        <v>140</v>
      </c>
      <c r="S28950" t="s">
        <v>954</v>
      </c>
      <c r="T28950" t="s">
        <v>365</v>
      </c>
      <c r="U28950" t="s">
        <v>140</v>
      </c>
    </row>
    <row r="28951" spans="1:21" x14ac:dyDescent="0.35">
      <c r="A28951" t="s">
        <v>11</v>
      </c>
      <c r="B28951" t="s">
        <v>1660</v>
      </c>
      <c r="C28951">
        <v>99</v>
      </c>
      <c r="D28951" t="s">
        <v>648</v>
      </c>
      <c r="E28951" t="s">
        <v>1046</v>
      </c>
      <c r="F28951" t="s">
        <v>1050</v>
      </c>
      <c r="G28951" t="s">
        <v>940</v>
      </c>
      <c r="H28951" t="s">
        <v>140</v>
      </c>
      <c r="I28951" t="s">
        <v>140</v>
      </c>
      <c r="J28951" t="s">
        <v>140</v>
      </c>
      <c r="K28951" t="s">
        <v>140</v>
      </c>
      <c r="L28951" t="s">
        <v>140</v>
      </c>
      <c r="M28951" t="s">
        <v>140</v>
      </c>
      <c r="N28951" t="s">
        <v>140</v>
      </c>
      <c r="O28951" t="s">
        <v>1019</v>
      </c>
      <c r="P28951" t="s">
        <v>940</v>
      </c>
      <c r="Q28951" t="s">
        <v>140</v>
      </c>
      <c r="R28951" t="s">
        <v>140</v>
      </c>
      <c r="S28951" t="s">
        <v>940</v>
      </c>
      <c r="T28951" t="s">
        <v>389</v>
      </c>
      <c r="U28951" t="s">
        <v>140</v>
      </c>
    </row>
    <row r="28952" spans="1:21" x14ac:dyDescent="0.35">
      <c r="A28952" t="s">
        <v>11</v>
      </c>
      <c r="B28952" t="s">
        <v>1661</v>
      </c>
      <c r="C28952">
        <v>107</v>
      </c>
      <c r="D28952" t="s">
        <v>597</v>
      </c>
      <c r="E28952" t="s">
        <v>140</v>
      </c>
      <c r="F28952" t="s">
        <v>140</v>
      </c>
      <c r="G28952" t="s">
        <v>1017</v>
      </c>
      <c r="H28952" t="s">
        <v>140</v>
      </c>
      <c r="I28952" t="s">
        <v>140</v>
      </c>
      <c r="J28952" t="s">
        <v>140</v>
      </c>
      <c r="K28952" t="s">
        <v>140</v>
      </c>
      <c r="L28952" t="s">
        <v>140</v>
      </c>
      <c r="M28952" t="s">
        <v>140</v>
      </c>
      <c r="N28952" t="s">
        <v>140</v>
      </c>
      <c r="O28952" t="s">
        <v>1017</v>
      </c>
      <c r="P28952" t="s">
        <v>1017</v>
      </c>
      <c r="Q28952" t="s">
        <v>140</v>
      </c>
      <c r="R28952" t="s">
        <v>140</v>
      </c>
      <c r="S28952" t="s">
        <v>1017</v>
      </c>
      <c r="T28952" t="s">
        <v>511</v>
      </c>
      <c r="U28952" t="s">
        <v>140</v>
      </c>
    </row>
    <row r="28953" spans="1:21" x14ac:dyDescent="0.35">
      <c r="A28953" t="s">
        <v>12</v>
      </c>
      <c r="B28953" t="s">
        <v>1660</v>
      </c>
      <c r="C28953">
        <v>92</v>
      </c>
      <c r="D28953" t="s">
        <v>507</v>
      </c>
      <c r="E28953" t="s">
        <v>1010</v>
      </c>
      <c r="F28953" t="s">
        <v>1010</v>
      </c>
      <c r="G28953" t="s">
        <v>788</v>
      </c>
      <c r="H28953" t="s">
        <v>140</v>
      </c>
      <c r="I28953" t="s">
        <v>1046</v>
      </c>
      <c r="J28953" t="s">
        <v>1046</v>
      </c>
      <c r="K28953" t="s">
        <v>1054</v>
      </c>
      <c r="L28953" t="s">
        <v>140</v>
      </c>
      <c r="M28953" t="s">
        <v>140</v>
      </c>
      <c r="N28953" t="s">
        <v>140</v>
      </c>
      <c r="O28953" t="s">
        <v>977</v>
      </c>
      <c r="P28953" t="s">
        <v>317</v>
      </c>
      <c r="Q28953" t="s">
        <v>140</v>
      </c>
      <c r="R28953" t="s">
        <v>140</v>
      </c>
      <c r="S28953" t="s">
        <v>1067</v>
      </c>
      <c r="T28953" t="s">
        <v>752</v>
      </c>
      <c r="U28953" t="s">
        <v>140</v>
      </c>
    </row>
    <row r="28954" spans="1:21" x14ac:dyDescent="0.35">
      <c r="A28954" t="s">
        <v>12</v>
      </c>
      <c r="B28954" t="s">
        <v>1661</v>
      </c>
      <c r="C28954">
        <v>116</v>
      </c>
      <c r="D28954" t="s">
        <v>372</v>
      </c>
      <c r="E28954" t="s">
        <v>140</v>
      </c>
      <c r="F28954" t="s">
        <v>140</v>
      </c>
      <c r="G28954" t="s">
        <v>405</v>
      </c>
      <c r="H28954" t="s">
        <v>140</v>
      </c>
      <c r="I28954" t="s">
        <v>1058</v>
      </c>
      <c r="J28954" t="s">
        <v>140</v>
      </c>
      <c r="K28954" t="s">
        <v>140</v>
      </c>
      <c r="L28954" t="s">
        <v>140</v>
      </c>
      <c r="M28954" t="s">
        <v>140</v>
      </c>
      <c r="N28954" t="s">
        <v>140</v>
      </c>
      <c r="O28954" t="s">
        <v>869</v>
      </c>
      <c r="P28954" t="s">
        <v>869</v>
      </c>
      <c r="Q28954" t="s">
        <v>775</v>
      </c>
      <c r="R28954" t="s">
        <v>140</v>
      </c>
      <c r="S28954" t="s">
        <v>983</v>
      </c>
      <c r="T28954" t="s">
        <v>860</v>
      </c>
      <c r="U28954" t="s">
        <v>140</v>
      </c>
    </row>
    <row r="28955" spans="1:21" x14ac:dyDescent="0.35">
      <c r="A28955" t="s">
        <v>13</v>
      </c>
      <c r="B28955" t="s">
        <v>1660</v>
      </c>
      <c r="C28955">
        <v>49</v>
      </c>
      <c r="D28955" t="s">
        <v>760</v>
      </c>
      <c r="E28955" t="s">
        <v>140</v>
      </c>
      <c r="F28955" t="s">
        <v>140</v>
      </c>
      <c r="G28955" t="s">
        <v>773</v>
      </c>
      <c r="H28955" t="s">
        <v>140</v>
      </c>
      <c r="I28955" t="s">
        <v>140</v>
      </c>
      <c r="J28955" t="s">
        <v>140</v>
      </c>
      <c r="K28955" t="s">
        <v>140</v>
      </c>
      <c r="L28955" t="s">
        <v>140</v>
      </c>
      <c r="M28955" t="s">
        <v>140</v>
      </c>
      <c r="N28955" t="s">
        <v>140</v>
      </c>
      <c r="O28955" t="s">
        <v>140</v>
      </c>
      <c r="P28955" t="s">
        <v>1003</v>
      </c>
      <c r="Q28955" t="s">
        <v>140</v>
      </c>
      <c r="R28955" t="s">
        <v>140</v>
      </c>
      <c r="S28955" t="s">
        <v>988</v>
      </c>
      <c r="T28955" t="s">
        <v>286</v>
      </c>
      <c r="U28955" t="s">
        <v>140</v>
      </c>
    </row>
    <row r="28956" spans="1:21" x14ac:dyDescent="0.35">
      <c r="A28956" t="s">
        <v>13</v>
      </c>
      <c r="B28956" t="s">
        <v>1661</v>
      </c>
      <c r="C28956">
        <v>156</v>
      </c>
      <c r="D28956" t="s">
        <v>682</v>
      </c>
      <c r="E28956" t="s">
        <v>1013</v>
      </c>
      <c r="F28956" t="s">
        <v>1019</v>
      </c>
      <c r="G28956" t="s">
        <v>706</v>
      </c>
      <c r="H28956" t="s">
        <v>140</v>
      </c>
      <c r="I28956" t="s">
        <v>1012</v>
      </c>
      <c r="J28956" t="s">
        <v>1016</v>
      </c>
      <c r="K28956" t="s">
        <v>140</v>
      </c>
      <c r="L28956" t="s">
        <v>1016</v>
      </c>
      <c r="M28956" t="s">
        <v>140</v>
      </c>
      <c r="N28956" t="s">
        <v>140</v>
      </c>
      <c r="O28956" t="s">
        <v>1007</v>
      </c>
      <c r="P28956" t="s">
        <v>1045</v>
      </c>
      <c r="Q28956" t="s">
        <v>140</v>
      </c>
      <c r="R28956" t="s">
        <v>140</v>
      </c>
      <c r="S28956" t="s">
        <v>91</v>
      </c>
      <c r="T28956" t="s">
        <v>703</v>
      </c>
      <c r="U28956" t="s">
        <v>140</v>
      </c>
    </row>
    <row r="28957" spans="1:21" x14ac:dyDescent="0.35">
      <c r="A28957" t="s">
        <v>14</v>
      </c>
      <c r="B28957" t="s">
        <v>1660</v>
      </c>
      <c r="C28957">
        <v>91</v>
      </c>
      <c r="D28957" t="s">
        <v>233</v>
      </c>
      <c r="E28957" t="s">
        <v>140</v>
      </c>
      <c r="F28957" t="s">
        <v>140</v>
      </c>
      <c r="G28957" t="s">
        <v>977</v>
      </c>
      <c r="H28957" t="s">
        <v>140</v>
      </c>
      <c r="I28957" t="s">
        <v>1046</v>
      </c>
      <c r="J28957" t="s">
        <v>140</v>
      </c>
      <c r="K28957" t="s">
        <v>954</v>
      </c>
      <c r="L28957" t="s">
        <v>1021</v>
      </c>
      <c r="M28957" t="s">
        <v>1021</v>
      </c>
      <c r="N28957" t="s">
        <v>140</v>
      </c>
      <c r="O28957" t="s">
        <v>1017</v>
      </c>
      <c r="P28957" t="s">
        <v>1004</v>
      </c>
      <c r="Q28957" t="s">
        <v>140</v>
      </c>
      <c r="R28957" t="s">
        <v>140</v>
      </c>
      <c r="S28957" t="s">
        <v>1003</v>
      </c>
      <c r="T28957" t="s">
        <v>199</v>
      </c>
      <c r="U28957" t="s">
        <v>140</v>
      </c>
    </row>
    <row r="28958" spans="1:21" x14ac:dyDescent="0.35">
      <c r="A28958" t="s">
        <v>14</v>
      </c>
      <c r="B28958" t="s">
        <v>1661</v>
      </c>
      <c r="C28958">
        <v>112</v>
      </c>
      <c r="D28958" t="s">
        <v>182</v>
      </c>
      <c r="E28958" t="s">
        <v>1063</v>
      </c>
      <c r="F28958" t="s">
        <v>1063</v>
      </c>
      <c r="G28958" t="s">
        <v>1062</v>
      </c>
      <c r="H28958" t="s">
        <v>140</v>
      </c>
      <c r="I28958" t="s">
        <v>971</v>
      </c>
      <c r="J28958" t="s">
        <v>954</v>
      </c>
      <c r="K28958" t="s">
        <v>971</v>
      </c>
      <c r="L28958" t="s">
        <v>140</v>
      </c>
      <c r="M28958" t="s">
        <v>1054</v>
      </c>
      <c r="N28958" t="s">
        <v>140</v>
      </c>
      <c r="O28958" t="s">
        <v>996</v>
      </c>
      <c r="P28958" t="s">
        <v>1007</v>
      </c>
      <c r="Q28958" t="s">
        <v>140</v>
      </c>
      <c r="R28958" t="s">
        <v>140</v>
      </c>
      <c r="S28958" t="s">
        <v>1053</v>
      </c>
      <c r="T28958" t="s">
        <v>65</v>
      </c>
      <c r="U28958" t="s">
        <v>140</v>
      </c>
    </row>
    <row r="28959" spans="1:21" x14ac:dyDescent="0.35">
      <c r="A28959" t="s">
        <v>15</v>
      </c>
      <c r="B28959" t="s">
        <v>1660</v>
      </c>
      <c r="C28959">
        <v>85</v>
      </c>
      <c r="D28959" t="s">
        <v>464</v>
      </c>
      <c r="E28959" t="s">
        <v>1017</v>
      </c>
      <c r="F28959" t="s">
        <v>1017</v>
      </c>
      <c r="G28959" t="s">
        <v>838</v>
      </c>
      <c r="H28959" t="s">
        <v>1017</v>
      </c>
      <c r="I28959" t="s">
        <v>733</v>
      </c>
      <c r="J28959" t="s">
        <v>1007</v>
      </c>
      <c r="K28959" t="s">
        <v>1010</v>
      </c>
      <c r="L28959" t="s">
        <v>140</v>
      </c>
      <c r="M28959" t="s">
        <v>140</v>
      </c>
      <c r="N28959" t="s">
        <v>1017</v>
      </c>
      <c r="O28959" t="s">
        <v>1043</v>
      </c>
      <c r="P28959" t="s">
        <v>1017</v>
      </c>
      <c r="Q28959" t="s">
        <v>140</v>
      </c>
      <c r="R28959" t="s">
        <v>1017</v>
      </c>
      <c r="S28959" t="s">
        <v>1018</v>
      </c>
      <c r="T28959" t="s">
        <v>751</v>
      </c>
      <c r="U28959" t="s">
        <v>140</v>
      </c>
    </row>
    <row r="28960" spans="1:21" x14ac:dyDescent="0.35">
      <c r="A28960" t="s">
        <v>15</v>
      </c>
      <c r="B28960" t="s">
        <v>1661</v>
      </c>
      <c r="C28960">
        <v>121</v>
      </c>
      <c r="D28960" t="s">
        <v>76</v>
      </c>
      <c r="E28960" t="s">
        <v>140</v>
      </c>
      <c r="F28960" t="s">
        <v>140</v>
      </c>
      <c r="G28960" t="s">
        <v>733</v>
      </c>
      <c r="H28960" t="s">
        <v>140</v>
      </c>
      <c r="I28960" t="s">
        <v>1063</v>
      </c>
      <c r="J28960" t="s">
        <v>949</v>
      </c>
      <c r="K28960" t="s">
        <v>775</v>
      </c>
      <c r="L28960" t="s">
        <v>140</v>
      </c>
      <c r="M28960" t="s">
        <v>1063</v>
      </c>
      <c r="N28960" t="s">
        <v>140</v>
      </c>
      <c r="O28960" t="s">
        <v>1063</v>
      </c>
      <c r="P28960" t="s">
        <v>1063</v>
      </c>
      <c r="Q28960" t="s">
        <v>140</v>
      </c>
      <c r="R28960" t="s">
        <v>140</v>
      </c>
      <c r="S28960" t="s">
        <v>1068</v>
      </c>
      <c r="T28960" t="s">
        <v>794</v>
      </c>
      <c r="U28960" t="s">
        <v>140</v>
      </c>
    </row>
    <row r="28961" spans="1:21" x14ac:dyDescent="0.35">
      <c r="A28961" t="s">
        <v>16</v>
      </c>
      <c r="B28961" t="s">
        <v>1660</v>
      </c>
      <c r="C28961">
        <v>116</v>
      </c>
      <c r="D28961" t="s">
        <v>748</v>
      </c>
      <c r="E28961" t="s">
        <v>140</v>
      </c>
      <c r="F28961" t="s">
        <v>1010</v>
      </c>
      <c r="G28961" t="s">
        <v>140</v>
      </c>
      <c r="H28961" t="s">
        <v>140</v>
      </c>
      <c r="I28961" t="s">
        <v>140</v>
      </c>
      <c r="J28961" t="s">
        <v>140</v>
      </c>
      <c r="K28961" t="s">
        <v>140</v>
      </c>
      <c r="L28961" t="s">
        <v>140</v>
      </c>
      <c r="M28961" t="s">
        <v>140</v>
      </c>
      <c r="N28961" t="s">
        <v>140</v>
      </c>
      <c r="O28961" t="s">
        <v>140</v>
      </c>
      <c r="P28961" t="s">
        <v>140</v>
      </c>
      <c r="Q28961" t="s">
        <v>140</v>
      </c>
      <c r="R28961" t="s">
        <v>140</v>
      </c>
      <c r="S28961" t="s">
        <v>1043</v>
      </c>
      <c r="T28961" t="s">
        <v>729</v>
      </c>
      <c r="U28961" t="s">
        <v>1013</v>
      </c>
    </row>
    <row r="28962" spans="1:21" x14ac:dyDescent="0.35">
      <c r="A28962" t="s">
        <v>16</v>
      </c>
      <c r="B28962" t="s">
        <v>1661</v>
      </c>
      <c r="C28962">
        <v>90</v>
      </c>
      <c r="D28962" t="s">
        <v>469</v>
      </c>
      <c r="E28962" t="s">
        <v>140</v>
      </c>
      <c r="F28962" t="s">
        <v>1019</v>
      </c>
      <c r="G28962" t="s">
        <v>140</v>
      </c>
      <c r="H28962" t="s">
        <v>140</v>
      </c>
      <c r="I28962" t="s">
        <v>949</v>
      </c>
      <c r="J28962" t="s">
        <v>140</v>
      </c>
      <c r="K28962" t="s">
        <v>140</v>
      </c>
      <c r="L28962" t="s">
        <v>1019</v>
      </c>
      <c r="M28962" t="s">
        <v>140</v>
      </c>
      <c r="N28962" t="s">
        <v>140</v>
      </c>
      <c r="O28962" t="s">
        <v>140</v>
      </c>
      <c r="P28962" t="s">
        <v>140</v>
      </c>
      <c r="Q28962" t="s">
        <v>140</v>
      </c>
      <c r="R28962" t="s">
        <v>140</v>
      </c>
      <c r="S28962" t="s">
        <v>1051</v>
      </c>
      <c r="T28962" t="s">
        <v>826</v>
      </c>
      <c r="U28962" t="s">
        <v>140</v>
      </c>
    </row>
    <row r="28963" spans="1:21" x14ac:dyDescent="0.35">
      <c r="A28963" t="s">
        <v>17</v>
      </c>
      <c r="B28963" t="s">
        <v>1660</v>
      </c>
      <c r="C28963">
        <v>80</v>
      </c>
      <c r="D28963" t="s">
        <v>658</v>
      </c>
      <c r="E28963" t="s">
        <v>140</v>
      </c>
      <c r="F28963" t="s">
        <v>140</v>
      </c>
      <c r="G28963" t="s">
        <v>140</v>
      </c>
      <c r="H28963" t="s">
        <v>140</v>
      </c>
      <c r="I28963" t="s">
        <v>140</v>
      </c>
      <c r="J28963" t="s">
        <v>140</v>
      </c>
      <c r="K28963" t="s">
        <v>140</v>
      </c>
      <c r="L28963" t="s">
        <v>140</v>
      </c>
      <c r="M28963" t="s">
        <v>140</v>
      </c>
      <c r="N28963" t="s">
        <v>140</v>
      </c>
      <c r="O28963" t="s">
        <v>140</v>
      </c>
      <c r="P28963" t="s">
        <v>140</v>
      </c>
      <c r="Q28963" t="s">
        <v>140</v>
      </c>
      <c r="R28963" t="s">
        <v>140</v>
      </c>
      <c r="S28963" t="s">
        <v>515</v>
      </c>
      <c r="T28963" t="s">
        <v>1087</v>
      </c>
      <c r="U28963" t="s">
        <v>140</v>
      </c>
    </row>
    <row r="28964" spans="1:21" x14ac:dyDescent="0.35">
      <c r="A28964" t="s">
        <v>17</v>
      </c>
      <c r="B28964" t="s">
        <v>1661</v>
      </c>
      <c r="C28964">
        <v>122</v>
      </c>
      <c r="D28964" t="s">
        <v>561</v>
      </c>
      <c r="E28964" t="s">
        <v>1012</v>
      </c>
      <c r="F28964" t="s">
        <v>140</v>
      </c>
      <c r="G28964" t="s">
        <v>1046</v>
      </c>
      <c r="H28964" t="s">
        <v>140</v>
      </c>
      <c r="I28964" t="s">
        <v>140</v>
      </c>
      <c r="J28964" t="s">
        <v>140</v>
      </c>
      <c r="K28964" t="s">
        <v>140</v>
      </c>
      <c r="L28964" t="s">
        <v>140</v>
      </c>
      <c r="M28964" t="s">
        <v>140</v>
      </c>
      <c r="N28964" t="s">
        <v>140</v>
      </c>
      <c r="O28964" t="s">
        <v>775</v>
      </c>
      <c r="P28964" t="s">
        <v>775</v>
      </c>
      <c r="Q28964" t="s">
        <v>140</v>
      </c>
      <c r="R28964" t="s">
        <v>140</v>
      </c>
      <c r="S28964" t="s">
        <v>140</v>
      </c>
      <c r="T28964" t="s">
        <v>752</v>
      </c>
      <c r="U28964" t="s">
        <v>775</v>
      </c>
    </row>
    <row r="28965" spans="1:21" x14ac:dyDescent="0.35">
      <c r="A28965" t="s">
        <v>18</v>
      </c>
      <c r="B28965" t="s">
        <v>1660</v>
      </c>
      <c r="C28965">
        <v>75</v>
      </c>
      <c r="D28965" t="s">
        <v>583</v>
      </c>
      <c r="E28965" t="s">
        <v>1054</v>
      </c>
      <c r="F28965" t="s">
        <v>140</v>
      </c>
      <c r="G28965" t="s">
        <v>1051</v>
      </c>
      <c r="H28965" t="s">
        <v>140</v>
      </c>
      <c r="I28965" t="s">
        <v>1016</v>
      </c>
      <c r="J28965" t="s">
        <v>775</v>
      </c>
      <c r="K28965" t="s">
        <v>140</v>
      </c>
      <c r="L28965" t="s">
        <v>140</v>
      </c>
      <c r="M28965" t="s">
        <v>140</v>
      </c>
      <c r="N28965" t="s">
        <v>140</v>
      </c>
      <c r="O28965" t="s">
        <v>1011</v>
      </c>
      <c r="P28965" t="s">
        <v>1011</v>
      </c>
      <c r="Q28965" t="s">
        <v>140</v>
      </c>
      <c r="R28965" t="s">
        <v>140</v>
      </c>
      <c r="S28965" t="s">
        <v>1053</v>
      </c>
      <c r="T28965" t="s">
        <v>202</v>
      </c>
      <c r="U28965" t="s">
        <v>1063</v>
      </c>
    </row>
    <row r="28966" spans="1:21" x14ac:dyDescent="0.35">
      <c r="A28966" t="s">
        <v>18</v>
      </c>
      <c r="B28966" t="s">
        <v>1661</v>
      </c>
      <c r="C28966">
        <v>129</v>
      </c>
      <c r="D28966" t="s">
        <v>174</v>
      </c>
      <c r="E28966" t="s">
        <v>140</v>
      </c>
      <c r="F28966" t="s">
        <v>1016</v>
      </c>
      <c r="G28966" t="s">
        <v>1062</v>
      </c>
      <c r="H28966" t="s">
        <v>140</v>
      </c>
      <c r="I28966" t="s">
        <v>140</v>
      </c>
      <c r="J28966" t="s">
        <v>1014</v>
      </c>
      <c r="K28966" t="s">
        <v>1014</v>
      </c>
      <c r="L28966" t="s">
        <v>140</v>
      </c>
      <c r="M28966" t="s">
        <v>1066</v>
      </c>
      <c r="N28966" t="s">
        <v>140</v>
      </c>
      <c r="O28966" t="s">
        <v>940</v>
      </c>
      <c r="P28966" t="s">
        <v>1070</v>
      </c>
      <c r="Q28966" t="s">
        <v>140</v>
      </c>
      <c r="R28966" t="s">
        <v>140</v>
      </c>
      <c r="S28966" t="s">
        <v>971</v>
      </c>
      <c r="T28966" t="s">
        <v>571</v>
      </c>
      <c r="U28966" t="s">
        <v>1013</v>
      </c>
    </row>
    <row r="28967" spans="1:21" x14ac:dyDescent="0.35">
      <c r="A28967" t="s">
        <v>19</v>
      </c>
      <c r="B28967" t="s">
        <v>1660</v>
      </c>
      <c r="C28967">
        <v>67</v>
      </c>
      <c r="D28967" t="s">
        <v>355</v>
      </c>
      <c r="E28967" t="s">
        <v>140</v>
      </c>
      <c r="F28967" t="s">
        <v>140</v>
      </c>
      <c r="G28967" t="s">
        <v>1014</v>
      </c>
      <c r="H28967" t="s">
        <v>140</v>
      </c>
      <c r="I28967" t="s">
        <v>1021</v>
      </c>
      <c r="J28967" t="s">
        <v>140</v>
      </c>
      <c r="K28967" t="s">
        <v>140</v>
      </c>
      <c r="L28967" t="s">
        <v>140</v>
      </c>
      <c r="M28967" t="s">
        <v>939</v>
      </c>
      <c r="N28967" t="s">
        <v>140</v>
      </c>
      <c r="O28967" t="s">
        <v>1021</v>
      </c>
      <c r="P28967" t="s">
        <v>1021</v>
      </c>
      <c r="Q28967" t="s">
        <v>140</v>
      </c>
      <c r="R28967" t="s">
        <v>140</v>
      </c>
      <c r="S28967" t="s">
        <v>1059</v>
      </c>
      <c r="T28967" t="s">
        <v>462</v>
      </c>
      <c r="U28967" t="s">
        <v>140</v>
      </c>
    </row>
    <row r="28968" spans="1:21" x14ac:dyDescent="0.35">
      <c r="A28968" t="s">
        <v>19</v>
      </c>
      <c r="B28968" t="s">
        <v>1661</v>
      </c>
      <c r="C28968">
        <v>137</v>
      </c>
      <c r="D28968" t="s">
        <v>694</v>
      </c>
      <c r="E28968" t="s">
        <v>515</v>
      </c>
      <c r="F28968" t="s">
        <v>515</v>
      </c>
      <c r="G28968" t="s">
        <v>1054</v>
      </c>
      <c r="H28968" t="s">
        <v>140</v>
      </c>
      <c r="I28968" t="s">
        <v>1016</v>
      </c>
      <c r="J28968" t="s">
        <v>1017</v>
      </c>
      <c r="K28968" t="s">
        <v>1066</v>
      </c>
      <c r="L28968" t="s">
        <v>140</v>
      </c>
      <c r="M28968" t="s">
        <v>140</v>
      </c>
      <c r="N28968" t="s">
        <v>140</v>
      </c>
      <c r="O28968" t="s">
        <v>1004</v>
      </c>
      <c r="P28968" t="s">
        <v>1052</v>
      </c>
      <c r="Q28968" t="s">
        <v>140</v>
      </c>
      <c r="R28968" t="s">
        <v>140</v>
      </c>
      <c r="S28968" t="s">
        <v>1052</v>
      </c>
      <c r="T28968" t="s">
        <v>360</v>
      </c>
      <c r="U28968" t="s">
        <v>140</v>
      </c>
    </row>
    <row r="28969" spans="1:21" x14ac:dyDescent="0.35">
      <c r="A28969" t="s">
        <v>20</v>
      </c>
      <c r="B28969" t="s">
        <v>1660</v>
      </c>
      <c r="C28969">
        <v>78</v>
      </c>
      <c r="D28969" t="s">
        <v>640</v>
      </c>
      <c r="E28969" t="s">
        <v>140</v>
      </c>
      <c r="F28969" t="s">
        <v>140</v>
      </c>
      <c r="G28969" t="s">
        <v>1050</v>
      </c>
      <c r="H28969" t="s">
        <v>140</v>
      </c>
      <c r="I28969" t="s">
        <v>1021</v>
      </c>
      <c r="J28969" t="s">
        <v>1021</v>
      </c>
      <c r="K28969" t="s">
        <v>140</v>
      </c>
      <c r="L28969" t="s">
        <v>140</v>
      </c>
      <c r="M28969" t="s">
        <v>140</v>
      </c>
      <c r="N28969" t="s">
        <v>140</v>
      </c>
      <c r="O28969" t="s">
        <v>140</v>
      </c>
      <c r="P28969" t="s">
        <v>1063</v>
      </c>
      <c r="Q28969" t="s">
        <v>140</v>
      </c>
      <c r="R28969" t="s">
        <v>140</v>
      </c>
      <c r="S28969" t="s">
        <v>1051</v>
      </c>
      <c r="T28969" t="s">
        <v>1095</v>
      </c>
      <c r="U28969" t="s">
        <v>140</v>
      </c>
    </row>
    <row r="28970" spans="1:21" x14ac:dyDescent="0.35">
      <c r="A28970" t="s">
        <v>20</v>
      </c>
      <c r="B28970" t="s">
        <v>1661</v>
      </c>
      <c r="C28970">
        <v>128</v>
      </c>
      <c r="D28970" t="s">
        <v>146</v>
      </c>
      <c r="E28970" t="s">
        <v>1010</v>
      </c>
      <c r="F28970" t="s">
        <v>140</v>
      </c>
      <c r="G28970" t="s">
        <v>1014</v>
      </c>
      <c r="H28970" t="s">
        <v>140</v>
      </c>
      <c r="I28970" t="s">
        <v>1043</v>
      </c>
      <c r="J28970" t="s">
        <v>1011</v>
      </c>
      <c r="K28970" t="s">
        <v>140</v>
      </c>
      <c r="L28970" t="s">
        <v>140</v>
      </c>
      <c r="M28970" t="s">
        <v>140</v>
      </c>
      <c r="N28970" t="s">
        <v>140</v>
      </c>
      <c r="O28970" t="s">
        <v>1016</v>
      </c>
      <c r="P28970" t="s">
        <v>1016</v>
      </c>
      <c r="Q28970" t="s">
        <v>140</v>
      </c>
      <c r="R28970" t="s">
        <v>140</v>
      </c>
      <c r="S28970" t="s">
        <v>954</v>
      </c>
      <c r="T28970" t="s">
        <v>737</v>
      </c>
      <c r="U28970" t="s">
        <v>140</v>
      </c>
    </row>
    <row r="28971" spans="1:21" x14ac:dyDescent="0.35">
      <c r="A28971" t="s">
        <v>21</v>
      </c>
      <c r="B28971" t="s">
        <v>1660</v>
      </c>
      <c r="C28971">
        <v>71</v>
      </c>
      <c r="D28971" t="s">
        <v>382</v>
      </c>
      <c r="E28971" t="s">
        <v>140</v>
      </c>
      <c r="F28971" t="s">
        <v>1017</v>
      </c>
      <c r="G28971" t="s">
        <v>937</v>
      </c>
      <c r="H28971" t="s">
        <v>140</v>
      </c>
      <c r="I28971" t="s">
        <v>458</v>
      </c>
      <c r="J28971" t="s">
        <v>996</v>
      </c>
      <c r="K28971" t="s">
        <v>996</v>
      </c>
      <c r="L28971" t="s">
        <v>140</v>
      </c>
      <c r="M28971" t="s">
        <v>1017</v>
      </c>
      <c r="N28971" t="s">
        <v>140</v>
      </c>
      <c r="O28971" t="s">
        <v>458</v>
      </c>
      <c r="P28971" t="s">
        <v>574</v>
      </c>
      <c r="Q28971" t="s">
        <v>140</v>
      </c>
      <c r="R28971" t="s">
        <v>1017</v>
      </c>
      <c r="S28971" t="s">
        <v>501</v>
      </c>
      <c r="T28971" t="s">
        <v>433</v>
      </c>
      <c r="U28971" t="s">
        <v>140</v>
      </c>
    </row>
    <row r="28972" spans="1:21" x14ac:dyDescent="0.35">
      <c r="A28972" t="s">
        <v>21</v>
      </c>
      <c r="B28972" t="s">
        <v>1661</v>
      </c>
      <c r="C28972">
        <v>138</v>
      </c>
      <c r="D28972" t="s">
        <v>695</v>
      </c>
      <c r="E28972" t="s">
        <v>1014</v>
      </c>
      <c r="F28972" t="s">
        <v>140</v>
      </c>
      <c r="G28972" t="s">
        <v>729</v>
      </c>
      <c r="H28972" t="s">
        <v>1017</v>
      </c>
      <c r="I28972" t="s">
        <v>515</v>
      </c>
      <c r="J28972" t="s">
        <v>1056</v>
      </c>
      <c r="K28972" t="s">
        <v>515</v>
      </c>
      <c r="L28972" t="s">
        <v>1017</v>
      </c>
      <c r="M28972" t="s">
        <v>1014</v>
      </c>
      <c r="N28972" t="s">
        <v>1048</v>
      </c>
      <c r="O28972" t="s">
        <v>515</v>
      </c>
      <c r="P28972" t="s">
        <v>1056</v>
      </c>
      <c r="Q28972" t="s">
        <v>140</v>
      </c>
      <c r="R28972" t="s">
        <v>140</v>
      </c>
      <c r="S28972" t="s">
        <v>548</v>
      </c>
      <c r="T28972" t="s">
        <v>455</v>
      </c>
      <c r="U28972" t="s">
        <v>1014</v>
      </c>
    </row>
    <row r="28973" spans="1:21" x14ac:dyDescent="0.35">
      <c r="A28973" t="s">
        <v>22</v>
      </c>
      <c r="B28973" t="s">
        <v>1660</v>
      </c>
      <c r="C28973">
        <v>81</v>
      </c>
      <c r="D28973" t="s">
        <v>804</v>
      </c>
      <c r="E28973" t="s">
        <v>140</v>
      </c>
      <c r="F28973" t="s">
        <v>140</v>
      </c>
      <c r="G28973" t="s">
        <v>140</v>
      </c>
      <c r="H28973" t="s">
        <v>140</v>
      </c>
      <c r="I28973" t="s">
        <v>140</v>
      </c>
      <c r="J28973" t="s">
        <v>140</v>
      </c>
      <c r="K28973" t="s">
        <v>140</v>
      </c>
      <c r="L28973" t="s">
        <v>140</v>
      </c>
      <c r="M28973" t="s">
        <v>140</v>
      </c>
      <c r="N28973" t="s">
        <v>140</v>
      </c>
      <c r="O28973" t="s">
        <v>140</v>
      </c>
      <c r="P28973" t="s">
        <v>140</v>
      </c>
      <c r="Q28973" t="s">
        <v>140</v>
      </c>
      <c r="R28973" t="s">
        <v>140</v>
      </c>
      <c r="S28973" t="s">
        <v>345</v>
      </c>
      <c r="T28973" t="s">
        <v>261</v>
      </c>
      <c r="U28973" t="s">
        <v>140</v>
      </c>
    </row>
    <row r="28974" spans="1:21" x14ac:dyDescent="0.35">
      <c r="A28974" t="s">
        <v>22</v>
      </c>
      <c r="B28974" t="s">
        <v>1661</v>
      </c>
      <c r="C28974">
        <v>128</v>
      </c>
      <c r="D28974" t="s">
        <v>166</v>
      </c>
      <c r="E28974" t="s">
        <v>1012</v>
      </c>
      <c r="F28974" t="s">
        <v>1012</v>
      </c>
      <c r="G28974" t="s">
        <v>140</v>
      </c>
      <c r="H28974" t="s">
        <v>140</v>
      </c>
      <c r="I28974" t="s">
        <v>1010</v>
      </c>
      <c r="J28974" t="s">
        <v>140</v>
      </c>
      <c r="K28974" t="s">
        <v>140</v>
      </c>
      <c r="L28974" t="s">
        <v>140</v>
      </c>
      <c r="M28974" t="s">
        <v>140</v>
      </c>
      <c r="N28974" t="s">
        <v>140</v>
      </c>
      <c r="O28974" t="s">
        <v>140</v>
      </c>
      <c r="P28974" t="s">
        <v>140</v>
      </c>
      <c r="Q28974" t="s">
        <v>140</v>
      </c>
      <c r="R28974" t="s">
        <v>140</v>
      </c>
      <c r="S28974" t="s">
        <v>996</v>
      </c>
      <c r="T28974" t="s">
        <v>651</v>
      </c>
      <c r="U28974" t="s">
        <v>1010</v>
      </c>
    </row>
    <row r="28975" spans="1:21" x14ac:dyDescent="0.35">
      <c r="A28975" t="s">
        <v>23</v>
      </c>
      <c r="B28975" t="s">
        <v>1660</v>
      </c>
      <c r="C28975">
        <v>41</v>
      </c>
      <c r="D28975" t="s">
        <v>652</v>
      </c>
      <c r="E28975" t="s">
        <v>140</v>
      </c>
      <c r="F28975" t="s">
        <v>140</v>
      </c>
      <c r="G28975" t="s">
        <v>140</v>
      </c>
      <c r="H28975" t="s">
        <v>140</v>
      </c>
      <c r="I28975" t="s">
        <v>140</v>
      </c>
      <c r="J28975" t="s">
        <v>140</v>
      </c>
      <c r="K28975" t="s">
        <v>140</v>
      </c>
      <c r="L28975" t="s">
        <v>140</v>
      </c>
      <c r="M28975" t="s">
        <v>1021</v>
      </c>
      <c r="N28975" t="s">
        <v>140</v>
      </c>
      <c r="O28975" t="s">
        <v>140</v>
      </c>
      <c r="P28975" t="s">
        <v>140</v>
      </c>
      <c r="Q28975" t="s">
        <v>140</v>
      </c>
      <c r="R28975" t="s">
        <v>140</v>
      </c>
      <c r="S28975" t="s">
        <v>1098</v>
      </c>
      <c r="T28975" t="s">
        <v>650</v>
      </c>
      <c r="U28975" t="s">
        <v>140</v>
      </c>
    </row>
    <row r="28976" spans="1:21" x14ac:dyDescent="0.35">
      <c r="A28976" t="s">
        <v>23</v>
      </c>
      <c r="B28976" t="s">
        <v>1661</v>
      </c>
      <c r="C28976">
        <v>163</v>
      </c>
      <c r="D28976" t="s">
        <v>799</v>
      </c>
      <c r="E28976" t="s">
        <v>1063</v>
      </c>
      <c r="F28976" t="s">
        <v>1063</v>
      </c>
      <c r="G28976" t="s">
        <v>985</v>
      </c>
      <c r="H28976" t="s">
        <v>140</v>
      </c>
      <c r="I28976" t="s">
        <v>1058</v>
      </c>
      <c r="J28976" t="s">
        <v>140</v>
      </c>
      <c r="K28976" t="s">
        <v>140</v>
      </c>
      <c r="L28976" t="s">
        <v>140</v>
      </c>
      <c r="M28976" t="s">
        <v>140</v>
      </c>
      <c r="N28976" t="s">
        <v>140</v>
      </c>
      <c r="O28976" t="s">
        <v>996</v>
      </c>
      <c r="P28976" t="s">
        <v>988</v>
      </c>
      <c r="Q28976" t="s">
        <v>140</v>
      </c>
      <c r="R28976" t="s">
        <v>140</v>
      </c>
      <c r="S28976" t="s">
        <v>991</v>
      </c>
      <c r="T28976" t="s">
        <v>723</v>
      </c>
      <c r="U28976" t="s">
        <v>140</v>
      </c>
    </row>
    <row r="28977" spans="1:21" x14ac:dyDescent="0.35">
      <c r="A28977" t="s">
        <v>24</v>
      </c>
      <c r="B28977" t="s">
        <v>1660</v>
      </c>
      <c r="C28977">
        <v>104</v>
      </c>
      <c r="D28977" t="s">
        <v>419</v>
      </c>
      <c r="E28977" t="s">
        <v>775</v>
      </c>
      <c r="F28977" t="s">
        <v>140</v>
      </c>
      <c r="G28977" t="s">
        <v>1019</v>
      </c>
      <c r="H28977" t="s">
        <v>140</v>
      </c>
      <c r="I28977" t="s">
        <v>1021</v>
      </c>
      <c r="J28977" t="s">
        <v>1021</v>
      </c>
      <c r="K28977" t="s">
        <v>140</v>
      </c>
      <c r="L28977" t="s">
        <v>140</v>
      </c>
      <c r="M28977" t="s">
        <v>140</v>
      </c>
      <c r="N28977" t="s">
        <v>140</v>
      </c>
      <c r="O28977" t="s">
        <v>1019</v>
      </c>
      <c r="P28977" t="s">
        <v>1019</v>
      </c>
      <c r="Q28977" t="s">
        <v>140</v>
      </c>
      <c r="R28977" t="s">
        <v>140</v>
      </c>
      <c r="S28977" t="s">
        <v>1045</v>
      </c>
      <c r="T28977" t="s">
        <v>490</v>
      </c>
      <c r="U28977" t="s">
        <v>1019</v>
      </c>
    </row>
    <row r="28978" spans="1:21" x14ac:dyDescent="0.35">
      <c r="A28978" t="s">
        <v>24</v>
      </c>
      <c r="B28978" t="s">
        <v>1661</v>
      </c>
      <c r="C28978">
        <v>101</v>
      </c>
      <c r="D28978" t="s">
        <v>400</v>
      </c>
      <c r="E28978" t="s">
        <v>1019</v>
      </c>
      <c r="F28978" t="s">
        <v>1019</v>
      </c>
      <c r="G28978" t="s">
        <v>1019</v>
      </c>
      <c r="H28978" t="s">
        <v>140</v>
      </c>
      <c r="I28978" t="s">
        <v>1019</v>
      </c>
      <c r="J28978" t="s">
        <v>919</v>
      </c>
      <c r="K28978" t="s">
        <v>1043</v>
      </c>
      <c r="L28978" t="s">
        <v>1050</v>
      </c>
      <c r="M28978" t="s">
        <v>140</v>
      </c>
      <c r="N28978" t="s">
        <v>140</v>
      </c>
      <c r="O28978" t="s">
        <v>1019</v>
      </c>
      <c r="P28978" t="s">
        <v>1019</v>
      </c>
      <c r="Q28978" t="s">
        <v>140</v>
      </c>
      <c r="R28978" t="s">
        <v>140</v>
      </c>
      <c r="S28978" t="s">
        <v>1011</v>
      </c>
      <c r="T28978" t="s">
        <v>848</v>
      </c>
      <c r="U28978" t="s">
        <v>140</v>
      </c>
    </row>
    <row r="28979" spans="1:21" x14ac:dyDescent="0.35">
      <c r="A28979" t="s">
        <v>25</v>
      </c>
      <c r="B28979" t="s">
        <v>1660</v>
      </c>
      <c r="C28979">
        <v>101</v>
      </c>
      <c r="D28979" t="s">
        <v>1001</v>
      </c>
      <c r="E28979" t="s">
        <v>775</v>
      </c>
      <c r="F28979" t="s">
        <v>140</v>
      </c>
      <c r="G28979" t="s">
        <v>140</v>
      </c>
      <c r="H28979" t="s">
        <v>140</v>
      </c>
      <c r="I28979" t="s">
        <v>140</v>
      </c>
      <c r="J28979" t="s">
        <v>1098</v>
      </c>
      <c r="K28979" t="s">
        <v>1098</v>
      </c>
      <c r="L28979" t="s">
        <v>140</v>
      </c>
      <c r="M28979" t="s">
        <v>140</v>
      </c>
      <c r="N28979" t="s">
        <v>140</v>
      </c>
      <c r="O28979" t="s">
        <v>140</v>
      </c>
      <c r="P28979" t="s">
        <v>140</v>
      </c>
      <c r="Q28979" t="s">
        <v>140</v>
      </c>
      <c r="R28979" t="s">
        <v>140</v>
      </c>
      <c r="S28979" t="s">
        <v>140</v>
      </c>
      <c r="T28979" t="s">
        <v>847</v>
      </c>
      <c r="U28979" t="s">
        <v>140</v>
      </c>
    </row>
    <row r="28980" spans="1:21" x14ac:dyDescent="0.35">
      <c r="A28980" t="s">
        <v>25</v>
      </c>
      <c r="B28980" t="s">
        <v>1661</v>
      </c>
      <c r="C28980">
        <v>103</v>
      </c>
      <c r="D28980" t="s">
        <v>920</v>
      </c>
      <c r="E28980" t="s">
        <v>1016</v>
      </c>
      <c r="F28980" t="s">
        <v>1016</v>
      </c>
      <c r="G28980" t="s">
        <v>140</v>
      </c>
      <c r="H28980" t="s">
        <v>140</v>
      </c>
      <c r="I28980" t="s">
        <v>140</v>
      </c>
      <c r="J28980" t="s">
        <v>1066</v>
      </c>
      <c r="K28980" t="s">
        <v>140</v>
      </c>
      <c r="L28980" t="s">
        <v>140</v>
      </c>
      <c r="M28980" t="s">
        <v>140</v>
      </c>
      <c r="N28980" t="s">
        <v>140</v>
      </c>
      <c r="O28980" t="s">
        <v>140</v>
      </c>
      <c r="P28980" t="s">
        <v>140</v>
      </c>
      <c r="Q28980" t="s">
        <v>140</v>
      </c>
      <c r="R28980" t="s">
        <v>140</v>
      </c>
      <c r="S28980" t="s">
        <v>1043</v>
      </c>
      <c r="T28980" t="s">
        <v>592</v>
      </c>
      <c r="U28980" t="s">
        <v>140</v>
      </c>
    </row>
    <row r="28981" spans="1:21" x14ac:dyDescent="0.35">
      <c r="A28981" t="s">
        <v>26</v>
      </c>
      <c r="B28981" t="s">
        <v>1660</v>
      </c>
      <c r="C28981">
        <v>93</v>
      </c>
      <c r="D28981" t="s">
        <v>878</v>
      </c>
      <c r="E28981" t="s">
        <v>1009</v>
      </c>
      <c r="F28981" t="s">
        <v>140</v>
      </c>
      <c r="G28981" t="s">
        <v>1023</v>
      </c>
      <c r="H28981" t="s">
        <v>140</v>
      </c>
      <c r="I28981" t="s">
        <v>949</v>
      </c>
      <c r="J28981" t="s">
        <v>1014</v>
      </c>
      <c r="K28981" t="s">
        <v>1014</v>
      </c>
      <c r="L28981" t="s">
        <v>949</v>
      </c>
      <c r="M28981" t="s">
        <v>140</v>
      </c>
      <c r="N28981" t="s">
        <v>140</v>
      </c>
      <c r="O28981" t="s">
        <v>140</v>
      </c>
      <c r="P28981" t="s">
        <v>140</v>
      </c>
      <c r="Q28981" t="s">
        <v>140</v>
      </c>
      <c r="R28981" t="s">
        <v>140</v>
      </c>
      <c r="S28981" t="s">
        <v>983</v>
      </c>
      <c r="T28981" t="s">
        <v>237</v>
      </c>
      <c r="U28981" t="s">
        <v>140</v>
      </c>
    </row>
    <row r="28982" spans="1:21" x14ac:dyDescent="0.35">
      <c r="A28982" t="s">
        <v>26</v>
      </c>
      <c r="B28982" t="s">
        <v>1661</v>
      </c>
      <c r="C28982">
        <v>109</v>
      </c>
      <c r="D28982" t="s">
        <v>589</v>
      </c>
      <c r="E28982" t="s">
        <v>775</v>
      </c>
      <c r="F28982" t="s">
        <v>140</v>
      </c>
      <c r="G28982" t="s">
        <v>1021</v>
      </c>
      <c r="H28982" t="s">
        <v>140</v>
      </c>
      <c r="I28982" t="s">
        <v>1021</v>
      </c>
      <c r="J28982" t="s">
        <v>140</v>
      </c>
      <c r="K28982" t="s">
        <v>140</v>
      </c>
      <c r="L28982" t="s">
        <v>140</v>
      </c>
      <c r="M28982" t="s">
        <v>775</v>
      </c>
      <c r="N28982" t="s">
        <v>140</v>
      </c>
      <c r="O28982" t="s">
        <v>919</v>
      </c>
      <c r="P28982" t="s">
        <v>919</v>
      </c>
      <c r="Q28982" t="s">
        <v>140</v>
      </c>
      <c r="R28982" t="s">
        <v>140</v>
      </c>
      <c r="S28982" t="s">
        <v>950</v>
      </c>
      <c r="T28982" t="s">
        <v>826</v>
      </c>
      <c r="U28982" t="s">
        <v>140</v>
      </c>
    </row>
    <row r="28983" spans="1:21" x14ac:dyDescent="0.35">
      <c r="A28983" t="s">
        <v>27</v>
      </c>
      <c r="B28983" t="s">
        <v>1660</v>
      </c>
      <c r="C28983">
        <v>105</v>
      </c>
      <c r="D28983" t="s">
        <v>450</v>
      </c>
      <c r="E28983" t="s">
        <v>1009</v>
      </c>
      <c r="F28983" t="s">
        <v>140</v>
      </c>
      <c r="G28983" t="s">
        <v>140</v>
      </c>
      <c r="H28983" t="s">
        <v>140</v>
      </c>
      <c r="I28983" t="s">
        <v>140</v>
      </c>
      <c r="J28983" t="s">
        <v>954</v>
      </c>
      <c r="K28983" t="s">
        <v>1058</v>
      </c>
      <c r="L28983" t="s">
        <v>140</v>
      </c>
      <c r="M28983" t="s">
        <v>140</v>
      </c>
      <c r="N28983" t="s">
        <v>140</v>
      </c>
      <c r="O28983" t="s">
        <v>1043</v>
      </c>
      <c r="P28983" t="s">
        <v>954</v>
      </c>
      <c r="Q28983" t="s">
        <v>140</v>
      </c>
      <c r="R28983" t="s">
        <v>140</v>
      </c>
      <c r="S28983" t="s">
        <v>950</v>
      </c>
      <c r="T28983" t="s">
        <v>662</v>
      </c>
      <c r="U28983" t="s">
        <v>140</v>
      </c>
    </row>
    <row r="28984" spans="1:21" x14ac:dyDescent="0.35">
      <c r="A28984" t="s">
        <v>27</v>
      </c>
      <c r="B28984" t="s">
        <v>1661</v>
      </c>
      <c r="C28984">
        <v>98</v>
      </c>
      <c r="D28984" t="s">
        <v>920</v>
      </c>
      <c r="E28984" t="s">
        <v>140</v>
      </c>
      <c r="F28984" t="s">
        <v>1013</v>
      </c>
      <c r="G28984" t="s">
        <v>940</v>
      </c>
      <c r="H28984" t="s">
        <v>140</v>
      </c>
      <c r="I28984" t="s">
        <v>1050</v>
      </c>
      <c r="J28984" t="s">
        <v>1064</v>
      </c>
      <c r="K28984" t="s">
        <v>1043</v>
      </c>
      <c r="L28984" t="s">
        <v>1019</v>
      </c>
      <c r="M28984" t="s">
        <v>140</v>
      </c>
      <c r="N28984" t="s">
        <v>140</v>
      </c>
      <c r="O28984" t="s">
        <v>1021</v>
      </c>
      <c r="P28984" t="s">
        <v>1021</v>
      </c>
      <c r="Q28984" t="s">
        <v>140</v>
      </c>
      <c r="R28984" t="s">
        <v>140</v>
      </c>
      <c r="S28984" t="s">
        <v>1055</v>
      </c>
      <c r="T28984" t="s">
        <v>125</v>
      </c>
      <c r="U28984" t="s">
        <v>140</v>
      </c>
    </row>
    <row r="28985" spans="1:21" x14ac:dyDescent="0.35">
      <c r="A28985" t="s">
        <v>28</v>
      </c>
      <c r="B28985" t="s">
        <v>1660</v>
      </c>
      <c r="C28985">
        <v>85</v>
      </c>
      <c r="D28985" t="s">
        <v>652</v>
      </c>
      <c r="E28985" t="s">
        <v>1014</v>
      </c>
      <c r="F28985" t="s">
        <v>140</v>
      </c>
      <c r="G28985" t="s">
        <v>1063</v>
      </c>
      <c r="H28985" t="s">
        <v>1055</v>
      </c>
      <c r="I28985" t="s">
        <v>140</v>
      </c>
      <c r="J28985" t="s">
        <v>1055</v>
      </c>
      <c r="K28985" t="s">
        <v>1068</v>
      </c>
      <c r="L28985" t="s">
        <v>140</v>
      </c>
      <c r="M28985" t="s">
        <v>140</v>
      </c>
      <c r="N28985" t="s">
        <v>1055</v>
      </c>
      <c r="O28985" t="s">
        <v>140</v>
      </c>
      <c r="P28985" t="s">
        <v>140</v>
      </c>
      <c r="Q28985" t="s">
        <v>140</v>
      </c>
      <c r="R28985" t="s">
        <v>140</v>
      </c>
      <c r="S28985" t="s">
        <v>869</v>
      </c>
      <c r="T28985" t="s">
        <v>264</v>
      </c>
      <c r="U28985" t="s">
        <v>1066</v>
      </c>
    </row>
    <row r="28986" spans="1:21" x14ac:dyDescent="0.35">
      <c r="A28986" t="s">
        <v>28</v>
      </c>
      <c r="B28986" t="s">
        <v>1661</v>
      </c>
      <c r="C28986">
        <v>122</v>
      </c>
      <c r="D28986" t="s">
        <v>684</v>
      </c>
      <c r="E28986" t="s">
        <v>1016</v>
      </c>
      <c r="F28986" t="s">
        <v>1016</v>
      </c>
      <c r="G28986" t="s">
        <v>949</v>
      </c>
      <c r="H28986" t="s">
        <v>140</v>
      </c>
      <c r="I28986" t="s">
        <v>1009</v>
      </c>
      <c r="J28986" t="s">
        <v>140</v>
      </c>
      <c r="K28986" t="s">
        <v>140</v>
      </c>
      <c r="L28986" t="s">
        <v>140</v>
      </c>
      <c r="M28986" t="s">
        <v>140</v>
      </c>
      <c r="N28986" t="s">
        <v>140</v>
      </c>
      <c r="O28986" t="s">
        <v>140</v>
      </c>
      <c r="P28986" t="s">
        <v>140</v>
      </c>
      <c r="Q28986" t="s">
        <v>140</v>
      </c>
      <c r="R28986" t="s">
        <v>140</v>
      </c>
      <c r="S28986" t="s">
        <v>875</v>
      </c>
      <c r="T28986" t="s">
        <v>911</v>
      </c>
      <c r="U28986" t="s">
        <v>1013</v>
      </c>
    </row>
    <row r="28987" spans="1:21" x14ac:dyDescent="0.35">
      <c r="A28987" t="s">
        <v>29</v>
      </c>
      <c r="B28987" t="s">
        <v>1660</v>
      </c>
      <c r="C28987">
        <v>97</v>
      </c>
      <c r="D28987" t="s">
        <v>542</v>
      </c>
      <c r="E28987" t="s">
        <v>1058</v>
      </c>
      <c r="F28987" t="s">
        <v>1058</v>
      </c>
      <c r="G28987" t="s">
        <v>140</v>
      </c>
      <c r="H28987" t="s">
        <v>140</v>
      </c>
      <c r="I28987" t="s">
        <v>140</v>
      </c>
      <c r="J28987" t="s">
        <v>140</v>
      </c>
      <c r="K28987" t="s">
        <v>1021</v>
      </c>
      <c r="L28987" t="s">
        <v>140</v>
      </c>
      <c r="M28987" t="s">
        <v>140</v>
      </c>
      <c r="N28987" t="s">
        <v>140</v>
      </c>
      <c r="O28987" t="s">
        <v>1021</v>
      </c>
      <c r="P28987" t="s">
        <v>140</v>
      </c>
      <c r="Q28987" t="s">
        <v>140</v>
      </c>
      <c r="R28987" t="s">
        <v>140</v>
      </c>
      <c r="S28987" t="s">
        <v>1051</v>
      </c>
      <c r="T28987" t="s">
        <v>646</v>
      </c>
      <c r="U28987" t="s">
        <v>140</v>
      </c>
    </row>
    <row r="28988" spans="1:21" x14ac:dyDescent="0.35">
      <c r="A28988" t="s">
        <v>29</v>
      </c>
      <c r="B28988" t="s">
        <v>1661</v>
      </c>
      <c r="C28988">
        <v>106</v>
      </c>
      <c r="D28988" t="s">
        <v>400</v>
      </c>
      <c r="E28988" t="s">
        <v>140</v>
      </c>
      <c r="F28988" t="s">
        <v>140</v>
      </c>
      <c r="G28988" t="s">
        <v>140</v>
      </c>
      <c r="H28988" t="s">
        <v>140</v>
      </c>
      <c r="I28988" t="s">
        <v>1073</v>
      </c>
      <c r="J28988" t="s">
        <v>869</v>
      </c>
      <c r="K28988" t="s">
        <v>1073</v>
      </c>
      <c r="L28988" t="s">
        <v>140</v>
      </c>
      <c r="M28988" t="s">
        <v>1054</v>
      </c>
      <c r="N28988" t="s">
        <v>140</v>
      </c>
      <c r="O28988" t="s">
        <v>140</v>
      </c>
      <c r="P28988" t="s">
        <v>140</v>
      </c>
      <c r="Q28988" t="s">
        <v>140</v>
      </c>
      <c r="R28988" t="s">
        <v>140</v>
      </c>
      <c r="S28988" t="s">
        <v>1013</v>
      </c>
      <c r="T28988" t="s">
        <v>781</v>
      </c>
      <c r="U28988" t="s">
        <v>140</v>
      </c>
    </row>
    <row r="28989" spans="1:21" x14ac:dyDescent="0.35">
      <c r="A28989" t="s">
        <v>30</v>
      </c>
      <c r="B28989" t="s">
        <v>1660</v>
      </c>
      <c r="C28989">
        <v>107</v>
      </c>
      <c r="D28989" t="s">
        <v>387</v>
      </c>
      <c r="E28989" t="s">
        <v>949</v>
      </c>
      <c r="F28989" t="s">
        <v>949</v>
      </c>
      <c r="G28989" t="s">
        <v>1014</v>
      </c>
      <c r="H28989" t="s">
        <v>949</v>
      </c>
      <c r="I28989" t="s">
        <v>1017</v>
      </c>
      <c r="J28989" t="s">
        <v>939</v>
      </c>
      <c r="K28989" t="s">
        <v>1014</v>
      </c>
      <c r="L28989" t="s">
        <v>140</v>
      </c>
      <c r="M28989" t="s">
        <v>140</v>
      </c>
      <c r="N28989" t="s">
        <v>140</v>
      </c>
      <c r="O28989" t="s">
        <v>140</v>
      </c>
      <c r="P28989" t="s">
        <v>140</v>
      </c>
      <c r="Q28989" t="s">
        <v>140</v>
      </c>
      <c r="R28989" t="s">
        <v>140</v>
      </c>
      <c r="S28989" t="s">
        <v>1057</v>
      </c>
      <c r="T28989" t="s">
        <v>527</v>
      </c>
      <c r="U28989" t="s">
        <v>1012</v>
      </c>
    </row>
    <row r="28990" spans="1:21" x14ac:dyDescent="0.35">
      <c r="A28990" t="s">
        <v>30</v>
      </c>
      <c r="B28990" t="s">
        <v>1661</v>
      </c>
      <c r="C28990">
        <v>95</v>
      </c>
      <c r="D28990" t="s">
        <v>721</v>
      </c>
      <c r="E28990" t="s">
        <v>140</v>
      </c>
      <c r="F28990" t="s">
        <v>140</v>
      </c>
      <c r="G28990" t="s">
        <v>140</v>
      </c>
      <c r="H28990" t="s">
        <v>140</v>
      </c>
      <c r="I28990" t="s">
        <v>1098</v>
      </c>
      <c r="J28990" t="s">
        <v>1054</v>
      </c>
      <c r="K28990" t="s">
        <v>140</v>
      </c>
      <c r="L28990" t="s">
        <v>140</v>
      </c>
      <c r="M28990" t="s">
        <v>1017</v>
      </c>
      <c r="N28990" t="s">
        <v>140</v>
      </c>
      <c r="O28990" t="s">
        <v>140</v>
      </c>
      <c r="P28990" t="s">
        <v>140</v>
      </c>
      <c r="Q28990" t="s">
        <v>140</v>
      </c>
      <c r="R28990" t="s">
        <v>140</v>
      </c>
      <c r="S28990" t="s">
        <v>1051</v>
      </c>
      <c r="T28990" t="s">
        <v>399</v>
      </c>
      <c r="U28990" t="s">
        <v>140</v>
      </c>
    </row>
    <row r="28991" spans="1:21" x14ac:dyDescent="0.35">
      <c r="A28991" t="s">
        <v>31</v>
      </c>
      <c r="B28991" t="s">
        <v>1660</v>
      </c>
      <c r="C28991">
        <v>72</v>
      </c>
      <c r="D28991" t="s">
        <v>407</v>
      </c>
      <c r="E28991" t="s">
        <v>140</v>
      </c>
      <c r="F28991" t="s">
        <v>140</v>
      </c>
      <c r="G28991" t="s">
        <v>841</v>
      </c>
      <c r="H28991" t="s">
        <v>1009</v>
      </c>
      <c r="I28991" t="s">
        <v>1050</v>
      </c>
      <c r="J28991" t="s">
        <v>1050</v>
      </c>
      <c r="K28991" t="s">
        <v>140</v>
      </c>
      <c r="L28991" t="s">
        <v>140</v>
      </c>
      <c r="M28991" t="s">
        <v>140</v>
      </c>
      <c r="N28991" t="s">
        <v>140</v>
      </c>
      <c r="O28991" t="s">
        <v>1057</v>
      </c>
      <c r="P28991" t="s">
        <v>107</v>
      </c>
      <c r="Q28991" t="s">
        <v>140</v>
      </c>
      <c r="R28991" t="s">
        <v>140</v>
      </c>
      <c r="S28991" t="s">
        <v>91</v>
      </c>
      <c r="T28991" t="s">
        <v>751</v>
      </c>
      <c r="U28991" t="s">
        <v>140</v>
      </c>
    </row>
    <row r="28992" spans="1:21" x14ac:dyDescent="0.35">
      <c r="A28992" t="s">
        <v>31</v>
      </c>
      <c r="B28992" t="s">
        <v>1661</v>
      </c>
      <c r="C28992">
        <v>134</v>
      </c>
      <c r="D28992" t="s">
        <v>196</v>
      </c>
      <c r="E28992" t="s">
        <v>1013</v>
      </c>
      <c r="F28992" t="s">
        <v>1073</v>
      </c>
      <c r="G28992" t="s">
        <v>794</v>
      </c>
      <c r="H28992" t="s">
        <v>140</v>
      </c>
      <c r="I28992" t="s">
        <v>1010</v>
      </c>
      <c r="J28992" t="s">
        <v>1010</v>
      </c>
      <c r="K28992" t="s">
        <v>1010</v>
      </c>
      <c r="L28992" t="s">
        <v>140</v>
      </c>
      <c r="M28992" t="s">
        <v>140</v>
      </c>
      <c r="N28992" t="s">
        <v>1021</v>
      </c>
      <c r="O28992" t="s">
        <v>99</v>
      </c>
      <c r="P28992" t="s">
        <v>893</v>
      </c>
      <c r="Q28992" t="s">
        <v>140</v>
      </c>
      <c r="R28992" t="s">
        <v>140</v>
      </c>
      <c r="S28992" t="s">
        <v>641</v>
      </c>
      <c r="T28992" t="s">
        <v>521</v>
      </c>
      <c r="U28992" t="s">
        <v>140</v>
      </c>
    </row>
    <row r="28993" spans="1:21" x14ac:dyDescent="0.35">
      <c r="A28993" t="s">
        <v>32</v>
      </c>
      <c r="B28993" t="s">
        <v>1660</v>
      </c>
      <c r="C28993">
        <v>2034</v>
      </c>
      <c r="D28993" t="s">
        <v>454</v>
      </c>
      <c r="E28993" t="s">
        <v>1009</v>
      </c>
      <c r="F28993" t="s">
        <v>1013</v>
      </c>
      <c r="G28993" t="s">
        <v>1007</v>
      </c>
      <c r="H28993" t="s">
        <v>1010</v>
      </c>
      <c r="I28993" t="s">
        <v>1017</v>
      </c>
      <c r="J28993" t="s">
        <v>1054</v>
      </c>
      <c r="K28993" t="s">
        <v>1021</v>
      </c>
      <c r="L28993" t="s">
        <v>1010</v>
      </c>
      <c r="M28993" t="s">
        <v>1016</v>
      </c>
      <c r="N28993" t="s">
        <v>1008</v>
      </c>
      <c r="O28993" t="s">
        <v>1021</v>
      </c>
      <c r="P28993" t="s">
        <v>1055</v>
      </c>
      <c r="Q28993" t="s">
        <v>140</v>
      </c>
      <c r="R28993" t="s">
        <v>1008</v>
      </c>
      <c r="S28993" t="s">
        <v>1062</v>
      </c>
      <c r="T28993" t="s">
        <v>741</v>
      </c>
      <c r="U28993" t="s">
        <v>1010</v>
      </c>
    </row>
    <row r="28994" spans="1:21" x14ac:dyDescent="0.35">
      <c r="A28994" t="s">
        <v>32</v>
      </c>
      <c r="B28994" t="s">
        <v>1661</v>
      </c>
      <c r="C28994">
        <v>2882</v>
      </c>
      <c r="D28994" t="s">
        <v>796</v>
      </c>
      <c r="E28994" t="s">
        <v>1009</v>
      </c>
      <c r="F28994" t="s">
        <v>1009</v>
      </c>
      <c r="G28994" t="s">
        <v>515</v>
      </c>
      <c r="H28994" t="s">
        <v>1022</v>
      </c>
      <c r="I28994" t="s">
        <v>949</v>
      </c>
      <c r="J28994" t="s">
        <v>1098</v>
      </c>
      <c r="K28994" t="s">
        <v>1021</v>
      </c>
      <c r="L28994" t="s">
        <v>1010</v>
      </c>
      <c r="M28994" t="s">
        <v>1016</v>
      </c>
      <c r="N28994" t="s">
        <v>1010</v>
      </c>
      <c r="O28994" t="s">
        <v>1066</v>
      </c>
      <c r="P28994" t="s">
        <v>939</v>
      </c>
      <c r="Q28994" t="s">
        <v>140</v>
      </c>
      <c r="R28994" t="s">
        <v>140</v>
      </c>
      <c r="S28994" t="s">
        <v>1064</v>
      </c>
      <c r="T28994" t="s">
        <v>723</v>
      </c>
      <c r="U28994" t="s">
        <v>1008</v>
      </c>
    </row>
    <row r="28996" spans="1:21" x14ac:dyDescent="0.35">
      <c r="A28996" t="s">
        <v>2201</v>
      </c>
    </row>
    <row r="28997" spans="1:21" x14ac:dyDescent="0.35">
      <c r="A28997" t="s">
        <v>2</v>
      </c>
      <c r="B28997" t="s">
        <v>1170</v>
      </c>
      <c r="C28997" t="s">
        <v>3</v>
      </c>
      <c r="D28997" t="s">
        <v>1416</v>
      </c>
      <c r="E28997" t="s">
        <v>2182</v>
      </c>
      <c r="F28997" t="s">
        <v>2183</v>
      </c>
      <c r="G28997" t="s">
        <v>2184</v>
      </c>
      <c r="H28997" t="s">
        <v>2185</v>
      </c>
      <c r="I28997" t="s">
        <v>2186</v>
      </c>
      <c r="J28997" t="s">
        <v>2187</v>
      </c>
      <c r="K28997" t="s">
        <v>2188</v>
      </c>
      <c r="L28997" t="s">
        <v>2189</v>
      </c>
      <c r="M28997" t="s">
        <v>2190</v>
      </c>
      <c r="N28997" t="s">
        <v>2191</v>
      </c>
      <c r="O28997" t="s">
        <v>2192</v>
      </c>
      <c r="P28997" t="s">
        <v>2193</v>
      </c>
      <c r="Q28997" t="s">
        <v>2194</v>
      </c>
      <c r="R28997" t="s">
        <v>2195</v>
      </c>
      <c r="S28997" t="s">
        <v>1376</v>
      </c>
      <c r="T28997" t="s">
        <v>1042</v>
      </c>
      <c r="U28997" t="s">
        <v>136</v>
      </c>
    </row>
    <row r="28998" spans="1:21" x14ac:dyDescent="0.35">
      <c r="A28998" t="s">
        <v>8</v>
      </c>
      <c r="B28998" t="s">
        <v>1171</v>
      </c>
      <c r="C28998">
        <v>203</v>
      </c>
      <c r="D28998" t="s">
        <v>66</v>
      </c>
      <c r="E28998" t="s">
        <v>140</v>
      </c>
      <c r="F28998" t="s">
        <v>1055</v>
      </c>
      <c r="G28998" t="s">
        <v>394</v>
      </c>
      <c r="H28998" t="s">
        <v>140</v>
      </c>
      <c r="I28998" t="s">
        <v>1043</v>
      </c>
      <c r="J28998" t="s">
        <v>1010</v>
      </c>
      <c r="K28998" t="s">
        <v>140</v>
      </c>
      <c r="L28998" t="s">
        <v>140</v>
      </c>
      <c r="M28998" t="s">
        <v>140</v>
      </c>
      <c r="N28998" t="s">
        <v>140</v>
      </c>
      <c r="O28998" t="s">
        <v>1017</v>
      </c>
      <c r="P28998" t="s">
        <v>1054</v>
      </c>
      <c r="Q28998" t="s">
        <v>140</v>
      </c>
      <c r="R28998" t="s">
        <v>140</v>
      </c>
      <c r="S28998" t="s">
        <v>1067</v>
      </c>
      <c r="T28998" t="s">
        <v>521</v>
      </c>
      <c r="U28998" t="s">
        <v>1010</v>
      </c>
    </row>
    <row r="28999" spans="1:21" x14ac:dyDescent="0.35">
      <c r="A28999" t="s">
        <v>9</v>
      </c>
      <c r="B28999" t="s">
        <v>1171</v>
      </c>
      <c r="C28999">
        <v>201</v>
      </c>
      <c r="D28999" t="s">
        <v>150</v>
      </c>
      <c r="E28999" t="s">
        <v>1016</v>
      </c>
      <c r="F28999" t="s">
        <v>1016</v>
      </c>
      <c r="G28999" t="s">
        <v>1014</v>
      </c>
      <c r="H28999" t="s">
        <v>1010</v>
      </c>
      <c r="I28999" t="s">
        <v>140</v>
      </c>
      <c r="J28999" t="s">
        <v>1019</v>
      </c>
      <c r="K28999" t="s">
        <v>1017</v>
      </c>
      <c r="L28999" t="s">
        <v>1012</v>
      </c>
      <c r="M28999" t="s">
        <v>1012</v>
      </c>
      <c r="N28999" t="s">
        <v>1016</v>
      </c>
      <c r="O28999" t="s">
        <v>1016</v>
      </c>
      <c r="P28999" t="s">
        <v>140</v>
      </c>
      <c r="Q28999" t="s">
        <v>140</v>
      </c>
      <c r="R28999" t="s">
        <v>140</v>
      </c>
      <c r="S28999" t="s">
        <v>939</v>
      </c>
      <c r="T28999" t="s">
        <v>792</v>
      </c>
      <c r="U28999" t="s">
        <v>140</v>
      </c>
    </row>
    <row r="29000" spans="1:21" x14ac:dyDescent="0.35">
      <c r="A29000" t="s">
        <v>10</v>
      </c>
      <c r="B29000" t="s">
        <v>1171</v>
      </c>
      <c r="C29000">
        <v>208</v>
      </c>
      <c r="D29000" t="s">
        <v>459</v>
      </c>
      <c r="E29000" t="s">
        <v>140</v>
      </c>
      <c r="F29000" t="s">
        <v>140</v>
      </c>
      <c r="G29000" t="s">
        <v>775</v>
      </c>
      <c r="H29000" t="s">
        <v>140</v>
      </c>
      <c r="I29000" t="s">
        <v>1055</v>
      </c>
      <c r="J29000" t="s">
        <v>1058</v>
      </c>
      <c r="K29000" t="s">
        <v>1066</v>
      </c>
      <c r="L29000" t="s">
        <v>140</v>
      </c>
      <c r="M29000" t="s">
        <v>140</v>
      </c>
      <c r="N29000" t="s">
        <v>140</v>
      </c>
      <c r="O29000" t="s">
        <v>140</v>
      </c>
      <c r="P29000" t="s">
        <v>140</v>
      </c>
      <c r="Q29000" t="s">
        <v>140</v>
      </c>
      <c r="R29000" t="s">
        <v>140</v>
      </c>
      <c r="S29000" t="s">
        <v>1060</v>
      </c>
      <c r="T29000" t="s">
        <v>792</v>
      </c>
      <c r="U29000" t="s">
        <v>140</v>
      </c>
    </row>
    <row r="29001" spans="1:21" x14ac:dyDescent="0.35">
      <c r="A29001" t="s">
        <v>11</v>
      </c>
      <c r="B29001" t="s">
        <v>1171</v>
      </c>
      <c r="C29001">
        <v>206</v>
      </c>
      <c r="D29001" t="s">
        <v>201</v>
      </c>
      <c r="E29001" t="s">
        <v>1054</v>
      </c>
      <c r="F29001" t="s">
        <v>1019</v>
      </c>
      <c r="G29001" t="s">
        <v>1066</v>
      </c>
      <c r="H29001" t="s">
        <v>140</v>
      </c>
      <c r="I29001" t="s">
        <v>140</v>
      </c>
      <c r="J29001" t="s">
        <v>140</v>
      </c>
      <c r="K29001" t="s">
        <v>140</v>
      </c>
      <c r="L29001" t="s">
        <v>140</v>
      </c>
      <c r="M29001" t="s">
        <v>140</v>
      </c>
      <c r="N29001" t="s">
        <v>140</v>
      </c>
      <c r="O29001" t="s">
        <v>1021</v>
      </c>
      <c r="P29001" t="s">
        <v>1066</v>
      </c>
      <c r="Q29001" t="s">
        <v>140</v>
      </c>
      <c r="R29001" t="s">
        <v>140</v>
      </c>
      <c r="S29001" t="s">
        <v>1066</v>
      </c>
      <c r="T29001" t="s">
        <v>712</v>
      </c>
      <c r="U29001" t="s">
        <v>140</v>
      </c>
    </row>
    <row r="29002" spans="1:21" x14ac:dyDescent="0.35">
      <c r="A29002" t="s">
        <v>12</v>
      </c>
      <c r="B29002" t="s">
        <v>1171</v>
      </c>
      <c r="C29002">
        <v>15</v>
      </c>
      <c r="D29002" t="s">
        <v>739</v>
      </c>
      <c r="E29002" t="s">
        <v>140</v>
      </c>
      <c r="F29002" t="s">
        <v>140</v>
      </c>
      <c r="G29002" t="s">
        <v>145</v>
      </c>
      <c r="H29002" t="s">
        <v>140</v>
      </c>
      <c r="I29002" t="s">
        <v>140</v>
      </c>
      <c r="J29002" t="s">
        <v>140</v>
      </c>
      <c r="K29002" t="s">
        <v>140</v>
      </c>
      <c r="L29002" t="s">
        <v>140</v>
      </c>
      <c r="M29002" t="s">
        <v>140</v>
      </c>
      <c r="N29002" t="s">
        <v>140</v>
      </c>
      <c r="O29002" t="s">
        <v>140</v>
      </c>
      <c r="P29002" t="s">
        <v>113</v>
      </c>
      <c r="Q29002" t="s">
        <v>140</v>
      </c>
      <c r="R29002" t="s">
        <v>140</v>
      </c>
      <c r="S29002" t="s">
        <v>140</v>
      </c>
      <c r="T29002" t="s">
        <v>977</v>
      </c>
      <c r="U29002" t="s">
        <v>140</v>
      </c>
    </row>
    <row r="29003" spans="1:21" x14ac:dyDescent="0.35">
      <c r="A29003" t="s">
        <v>12</v>
      </c>
      <c r="B29003" t="s">
        <v>1172</v>
      </c>
      <c r="C29003">
        <v>193</v>
      </c>
      <c r="D29003" t="s">
        <v>303</v>
      </c>
      <c r="E29003" t="s">
        <v>1022</v>
      </c>
      <c r="F29003" t="s">
        <v>1022</v>
      </c>
      <c r="G29003" t="s">
        <v>317</v>
      </c>
      <c r="H29003" t="s">
        <v>140</v>
      </c>
      <c r="I29003" t="s">
        <v>940</v>
      </c>
      <c r="J29003" t="s">
        <v>1021</v>
      </c>
      <c r="K29003" t="s">
        <v>1009</v>
      </c>
      <c r="L29003" t="s">
        <v>140</v>
      </c>
      <c r="M29003" t="s">
        <v>140</v>
      </c>
      <c r="N29003" t="s">
        <v>140</v>
      </c>
      <c r="O29003" t="s">
        <v>1045</v>
      </c>
      <c r="P29003" t="s">
        <v>929</v>
      </c>
      <c r="Q29003" t="s">
        <v>1009</v>
      </c>
      <c r="R29003" t="s">
        <v>140</v>
      </c>
      <c r="S29003" t="s">
        <v>1049</v>
      </c>
      <c r="T29003" t="s">
        <v>433</v>
      </c>
      <c r="U29003" t="s">
        <v>140</v>
      </c>
    </row>
    <row r="29004" spans="1:21" x14ac:dyDescent="0.35">
      <c r="A29004" t="s">
        <v>13</v>
      </c>
      <c r="B29004" t="s">
        <v>1171</v>
      </c>
      <c r="C29004">
        <v>7</v>
      </c>
      <c r="D29004" t="s">
        <v>618</v>
      </c>
      <c r="E29004" t="s">
        <v>140</v>
      </c>
      <c r="F29004" t="s">
        <v>140</v>
      </c>
      <c r="G29004" t="s">
        <v>623</v>
      </c>
      <c r="H29004" t="s">
        <v>140</v>
      </c>
      <c r="I29004" t="s">
        <v>140</v>
      </c>
      <c r="J29004" t="s">
        <v>140</v>
      </c>
      <c r="K29004" t="s">
        <v>140</v>
      </c>
      <c r="L29004" t="s">
        <v>140</v>
      </c>
      <c r="M29004" t="s">
        <v>140</v>
      </c>
      <c r="N29004" t="s">
        <v>140</v>
      </c>
      <c r="O29004" t="s">
        <v>1085</v>
      </c>
      <c r="P29004" t="s">
        <v>1085</v>
      </c>
      <c r="Q29004" t="s">
        <v>140</v>
      </c>
      <c r="R29004" t="s">
        <v>140</v>
      </c>
      <c r="S29004" t="s">
        <v>1085</v>
      </c>
      <c r="T29004" t="s">
        <v>623</v>
      </c>
      <c r="U29004" t="s">
        <v>140</v>
      </c>
    </row>
    <row r="29005" spans="1:21" x14ac:dyDescent="0.35">
      <c r="A29005" t="s">
        <v>13</v>
      </c>
      <c r="B29005" t="s">
        <v>1172</v>
      </c>
      <c r="C29005">
        <v>198</v>
      </c>
      <c r="D29005" t="s">
        <v>382</v>
      </c>
      <c r="E29005" t="s">
        <v>1016</v>
      </c>
      <c r="F29005" t="s">
        <v>1063</v>
      </c>
      <c r="G29005" t="s">
        <v>289</v>
      </c>
      <c r="H29005" t="s">
        <v>140</v>
      </c>
      <c r="I29005" t="s">
        <v>1014</v>
      </c>
      <c r="J29005" t="s">
        <v>1010</v>
      </c>
      <c r="K29005" t="s">
        <v>140</v>
      </c>
      <c r="L29005" t="s">
        <v>1010</v>
      </c>
      <c r="M29005" t="s">
        <v>140</v>
      </c>
      <c r="N29005" t="s">
        <v>140</v>
      </c>
      <c r="O29005" t="s">
        <v>1011</v>
      </c>
      <c r="P29005" t="s">
        <v>1047</v>
      </c>
      <c r="Q29005" t="s">
        <v>140</v>
      </c>
      <c r="R29005" t="s">
        <v>140</v>
      </c>
      <c r="S29005" t="s">
        <v>1065</v>
      </c>
      <c r="T29005" t="s">
        <v>956</v>
      </c>
      <c r="U29005" t="s">
        <v>140</v>
      </c>
    </row>
    <row r="29006" spans="1:21" x14ac:dyDescent="0.35">
      <c r="A29006" t="s">
        <v>14</v>
      </c>
      <c r="B29006" t="s">
        <v>1171</v>
      </c>
      <c r="C29006">
        <v>126</v>
      </c>
      <c r="D29006" t="s">
        <v>577</v>
      </c>
      <c r="E29006" t="s">
        <v>140</v>
      </c>
      <c r="F29006" t="s">
        <v>140</v>
      </c>
      <c r="G29006" t="s">
        <v>515</v>
      </c>
      <c r="H29006" t="s">
        <v>140</v>
      </c>
      <c r="I29006" t="s">
        <v>1020</v>
      </c>
      <c r="J29006" t="s">
        <v>1098</v>
      </c>
      <c r="K29006" t="s">
        <v>1098</v>
      </c>
      <c r="L29006" t="s">
        <v>1063</v>
      </c>
      <c r="M29006" t="s">
        <v>1063</v>
      </c>
      <c r="N29006" t="s">
        <v>140</v>
      </c>
      <c r="O29006" t="s">
        <v>1063</v>
      </c>
      <c r="P29006" t="s">
        <v>939</v>
      </c>
      <c r="Q29006" t="s">
        <v>140</v>
      </c>
      <c r="R29006" t="s">
        <v>140</v>
      </c>
      <c r="S29006" t="s">
        <v>1053</v>
      </c>
      <c r="T29006" t="s">
        <v>492</v>
      </c>
      <c r="U29006" t="s">
        <v>140</v>
      </c>
    </row>
    <row r="29007" spans="1:21" x14ac:dyDescent="0.35">
      <c r="A29007" t="s">
        <v>14</v>
      </c>
      <c r="B29007" t="s">
        <v>1172</v>
      </c>
      <c r="C29007">
        <v>77</v>
      </c>
      <c r="D29007" t="s">
        <v>226</v>
      </c>
      <c r="E29007" t="s">
        <v>1017</v>
      </c>
      <c r="F29007" t="s">
        <v>1017</v>
      </c>
      <c r="G29007" t="s">
        <v>1059</v>
      </c>
      <c r="H29007" t="s">
        <v>140</v>
      </c>
      <c r="I29007" t="s">
        <v>1023</v>
      </c>
      <c r="J29007" t="s">
        <v>1063</v>
      </c>
      <c r="K29007" t="s">
        <v>527</v>
      </c>
      <c r="L29007" t="s">
        <v>140</v>
      </c>
      <c r="M29007" t="s">
        <v>1058</v>
      </c>
      <c r="N29007" t="s">
        <v>140</v>
      </c>
      <c r="O29007" t="s">
        <v>1061</v>
      </c>
      <c r="P29007" t="s">
        <v>1045</v>
      </c>
      <c r="Q29007" t="s">
        <v>140</v>
      </c>
      <c r="R29007" t="s">
        <v>140</v>
      </c>
      <c r="S29007" t="s">
        <v>527</v>
      </c>
      <c r="T29007" t="s">
        <v>1087</v>
      </c>
      <c r="U29007" t="s">
        <v>140</v>
      </c>
    </row>
    <row r="29008" spans="1:21" x14ac:dyDescent="0.35">
      <c r="A29008" t="s">
        <v>15</v>
      </c>
      <c r="B29008" t="s">
        <v>1171</v>
      </c>
      <c r="C29008">
        <v>206</v>
      </c>
      <c r="D29008" t="s">
        <v>909</v>
      </c>
      <c r="E29008" t="s">
        <v>1013</v>
      </c>
      <c r="F29008" t="s">
        <v>1013</v>
      </c>
      <c r="G29008" t="s">
        <v>1045</v>
      </c>
      <c r="H29008" t="s">
        <v>1013</v>
      </c>
      <c r="I29008" t="s">
        <v>1020</v>
      </c>
      <c r="J29008" t="s">
        <v>1043</v>
      </c>
      <c r="K29008" t="s">
        <v>1014</v>
      </c>
      <c r="L29008" t="s">
        <v>140</v>
      </c>
      <c r="M29008" t="s">
        <v>1013</v>
      </c>
      <c r="N29008" t="s">
        <v>1013</v>
      </c>
      <c r="O29008" t="s">
        <v>1017</v>
      </c>
      <c r="P29008" t="s">
        <v>1019</v>
      </c>
      <c r="Q29008" t="s">
        <v>140</v>
      </c>
      <c r="R29008" t="s">
        <v>1013</v>
      </c>
      <c r="S29008" t="s">
        <v>1004</v>
      </c>
      <c r="T29008" t="s">
        <v>518</v>
      </c>
      <c r="U29008" t="s">
        <v>140</v>
      </c>
    </row>
    <row r="29009" spans="1:21" x14ac:dyDescent="0.35">
      <c r="A29009" t="s">
        <v>16</v>
      </c>
      <c r="B29009" t="s">
        <v>1171</v>
      </c>
      <c r="C29009">
        <v>206</v>
      </c>
      <c r="D29009" t="s">
        <v>1175</v>
      </c>
      <c r="E29009" t="s">
        <v>140</v>
      </c>
      <c r="F29009" t="s">
        <v>1014</v>
      </c>
      <c r="G29009" t="s">
        <v>140</v>
      </c>
      <c r="H29009" t="s">
        <v>140</v>
      </c>
      <c r="I29009" t="s">
        <v>1014</v>
      </c>
      <c r="J29009" t="s">
        <v>140</v>
      </c>
      <c r="K29009" t="s">
        <v>140</v>
      </c>
      <c r="L29009" t="s">
        <v>1013</v>
      </c>
      <c r="M29009" t="s">
        <v>140</v>
      </c>
      <c r="N29009" t="s">
        <v>140</v>
      </c>
      <c r="O29009" t="s">
        <v>140</v>
      </c>
      <c r="P29009" t="s">
        <v>140</v>
      </c>
      <c r="Q29009" t="s">
        <v>140</v>
      </c>
      <c r="R29009" t="s">
        <v>140</v>
      </c>
      <c r="S29009" t="s">
        <v>1020</v>
      </c>
      <c r="T29009" t="s">
        <v>1106</v>
      </c>
      <c r="U29009" t="s">
        <v>1010</v>
      </c>
    </row>
    <row r="29010" spans="1:21" x14ac:dyDescent="0.35">
      <c r="A29010" t="s">
        <v>17</v>
      </c>
      <c r="B29010" t="s">
        <v>1171</v>
      </c>
      <c r="C29010">
        <v>202</v>
      </c>
      <c r="D29010" t="s">
        <v>770</v>
      </c>
      <c r="E29010" t="s">
        <v>1013</v>
      </c>
      <c r="F29010" t="s">
        <v>140</v>
      </c>
      <c r="G29010" t="s">
        <v>1011</v>
      </c>
      <c r="H29010" t="s">
        <v>140</v>
      </c>
      <c r="I29010" t="s">
        <v>140</v>
      </c>
      <c r="J29010" t="s">
        <v>140</v>
      </c>
      <c r="K29010" t="s">
        <v>140</v>
      </c>
      <c r="L29010" t="s">
        <v>140</v>
      </c>
      <c r="M29010" t="s">
        <v>140</v>
      </c>
      <c r="N29010" t="s">
        <v>140</v>
      </c>
      <c r="O29010" t="s">
        <v>1009</v>
      </c>
      <c r="P29010" t="s">
        <v>1009</v>
      </c>
      <c r="Q29010" t="s">
        <v>140</v>
      </c>
      <c r="R29010" t="s">
        <v>140</v>
      </c>
      <c r="S29010" t="s">
        <v>1098</v>
      </c>
      <c r="T29010" t="s">
        <v>564</v>
      </c>
      <c r="U29010" t="s">
        <v>1009</v>
      </c>
    </row>
    <row r="29011" spans="1:21" x14ac:dyDescent="0.35">
      <c r="A29011" t="s">
        <v>18</v>
      </c>
      <c r="B29011" t="s">
        <v>1171</v>
      </c>
      <c r="C29011">
        <v>24</v>
      </c>
      <c r="D29011" t="s">
        <v>914</v>
      </c>
      <c r="E29011" t="s">
        <v>140</v>
      </c>
      <c r="F29011" t="s">
        <v>1020</v>
      </c>
      <c r="G29011" t="s">
        <v>140</v>
      </c>
      <c r="H29011" t="s">
        <v>140</v>
      </c>
      <c r="I29011" t="s">
        <v>140</v>
      </c>
      <c r="J29011" t="s">
        <v>140</v>
      </c>
      <c r="K29011" t="s">
        <v>140</v>
      </c>
      <c r="L29011" t="s">
        <v>140</v>
      </c>
      <c r="M29011" t="s">
        <v>140</v>
      </c>
      <c r="N29011" t="s">
        <v>140</v>
      </c>
      <c r="O29011" t="s">
        <v>971</v>
      </c>
      <c r="P29011" t="s">
        <v>971</v>
      </c>
      <c r="Q29011" t="s">
        <v>140</v>
      </c>
      <c r="R29011" t="s">
        <v>140</v>
      </c>
      <c r="S29011" t="s">
        <v>971</v>
      </c>
      <c r="T29011" t="s">
        <v>103</v>
      </c>
      <c r="U29011" t="s">
        <v>971</v>
      </c>
    </row>
    <row r="29012" spans="1:21" x14ac:dyDescent="0.35">
      <c r="A29012" t="s">
        <v>18</v>
      </c>
      <c r="B29012" t="s">
        <v>1172</v>
      </c>
      <c r="C29012">
        <v>180</v>
      </c>
      <c r="D29012" t="s">
        <v>357</v>
      </c>
      <c r="E29012" t="s">
        <v>1013</v>
      </c>
      <c r="F29012" t="s">
        <v>140</v>
      </c>
      <c r="G29012" t="s">
        <v>1062</v>
      </c>
      <c r="H29012" t="s">
        <v>140</v>
      </c>
      <c r="I29012" t="s">
        <v>1008</v>
      </c>
      <c r="J29012" t="s">
        <v>1063</v>
      </c>
      <c r="K29012" t="s">
        <v>1013</v>
      </c>
      <c r="L29012" t="s">
        <v>140</v>
      </c>
      <c r="M29012" t="s">
        <v>1017</v>
      </c>
      <c r="N29012" t="s">
        <v>140</v>
      </c>
      <c r="O29012" t="s">
        <v>1066</v>
      </c>
      <c r="P29012" t="s">
        <v>971</v>
      </c>
      <c r="Q29012" t="s">
        <v>140</v>
      </c>
      <c r="R29012" t="s">
        <v>140</v>
      </c>
      <c r="S29012" t="s">
        <v>1047</v>
      </c>
      <c r="T29012" t="s">
        <v>895</v>
      </c>
      <c r="U29012" t="s">
        <v>1016</v>
      </c>
    </row>
    <row r="29013" spans="1:21" x14ac:dyDescent="0.35">
      <c r="A29013" t="s">
        <v>19</v>
      </c>
      <c r="B29013" t="s">
        <v>1171</v>
      </c>
      <c r="C29013">
        <v>167</v>
      </c>
      <c r="D29013" t="s">
        <v>166</v>
      </c>
      <c r="E29013" t="s">
        <v>1068</v>
      </c>
      <c r="F29013" t="s">
        <v>1068</v>
      </c>
      <c r="G29013" t="s">
        <v>1017</v>
      </c>
      <c r="H29013" t="s">
        <v>140</v>
      </c>
      <c r="I29013" t="s">
        <v>1010</v>
      </c>
      <c r="J29013" t="s">
        <v>1021</v>
      </c>
      <c r="K29013" t="s">
        <v>1021</v>
      </c>
      <c r="L29013" t="s">
        <v>140</v>
      </c>
      <c r="M29013" t="s">
        <v>1012</v>
      </c>
      <c r="N29013" t="s">
        <v>140</v>
      </c>
      <c r="O29013" t="s">
        <v>1046</v>
      </c>
      <c r="P29013" t="s">
        <v>1073</v>
      </c>
      <c r="Q29013" t="s">
        <v>140</v>
      </c>
      <c r="R29013" t="s">
        <v>140</v>
      </c>
      <c r="S29013" t="s">
        <v>1047</v>
      </c>
      <c r="T29013" t="s">
        <v>737</v>
      </c>
      <c r="U29013" t="s">
        <v>140</v>
      </c>
    </row>
    <row r="29014" spans="1:21" x14ac:dyDescent="0.35">
      <c r="A29014" t="s">
        <v>19</v>
      </c>
      <c r="B29014" t="s">
        <v>1172</v>
      </c>
      <c r="C29014">
        <v>37</v>
      </c>
      <c r="D29014" t="s">
        <v>384</v>
      </c>
      <c r="E29014" t="s">
        <v>140</v>
      </c>
      <c r="F29014" t="s">
        <v>140</v>
      </c>
      <c r="G29014" t="s">
        <v>140</v>
      </c>
      <c r="H29014" t="s">
        <v>140</v>
      </c>
      <c r="I29014" t="s">
        <v>1058</v>
      </c>
      <c r="J29014" t="s">
        <v>140</v>
      </c>
      <c r="K29014" t="s">
        <v>1066</v>
      </c>
      <c r="L29014" t="s">
        <v>140</v>
      </c>
      <c r="M29014" t="s">
        <v>140</v>
      </c>
      <c r="N29014" t="s">
        <v>140</v>
      </c>
      <c r="O29014" t="s">
        <v>1023</v>
      </c>
      <c r="P29014" t="s">
        <v>1023</v>
      </c>
      <c r="Q29014" t="s">
        <v>140</v>
      </c>
      <c r="R29014" t="s">
        <v>140</v>
      </c>
      <c r="S29014" t="s">
        <v>1056</v>
      </c>
      <c r="T29014" t="s">
        <v>518</v>
      </c>
      <c r="U29014" t="s">
        <v>140</v>
      </c>
    </row>
    <row r="29015" spans="1:21" x14ac:dyDescent="0.35">
      <c r="A29015" t="s">
        <v>20</v>
      </c>
      <c r="B29015" t="s">
        <v>1171</v>
      </c>
      <c r="C29015">
        <v>206</v>
      </c>
      <c r="D29015" t="s">
        <v>772</v>
      </c>
      <c r="E29015" t="s">
        <v>1008</v>
      </c>
      <c r="F29015" t="s">
        <v>140</v>
      </c>
      <c r="G29015" t="s">
        <v>1021</v>
      </c>
      <c r="H29015" t="s">
        <v>140</v>
      </c>
      <c r="I29015" t="s">
        <v>1055</v>
      </c>
      <c r="J29015" t="s">
        <v>1017</v>
      </c>
      <c r="K29015" t="s">
        <v>140</v>
      </c>
      <c r="L29015" t="s">
        <v>140</v>
      </c>
      <c r="M29015" t="s">
        <v>140</v>
      </c>
      <c r="N29015" t="s">
        <v>140</v>
      </c>
      <c r="O29015" t="s">
        <v>1008</v>
      </c>
      <c r="P29015" t="s">
        <v>1009</v>
      </c>
      <c r="Q29015" t="s">
        <v>140</v>
      </c>
      <c r="R29015" t="s">
        <v>140</v>
      </c>
      <c r="S29015" t="s">
        <v>1048</v>
      </c>
      <c r="T29015" t="s">
        <v>521</v>
      </c>
      <c r="U29015" t="s">
        <v>140</v>
      </c>
    </row>
    <row r="29016" spans="1:21" x14ac:dyDescent="0.35">
      <c r="A29016" t="s">
        <v>21</v>
      </c>
      <c r="B29016" t="s">
        <v>1171</v>
      </c>
      <c r="C29016">
        <v>209</v>
      </c>
      <c r="D29016" t="s">
        <v>383</v>
      </c>
      <c r="E29016" t="s">
        <v>1013</v>
      </c>
      <c r="F29016" t="s">
        <v>1013</v>
      </c>
      <c r="G29016" t="s">
        <v>405</v>
      </c>
      <c r="H29016" t="s">
        <v>775</v>
      </c>
      <c r="I29016" t="s">
        <v>1047</v>
      </c>
      <c r="J29016" t="s">
        <v>345</v>
      </c>
      <c r="K29016" t="s">
        <v>515</v>
      </c>
      <c r="L29016" t="s">
        <v>775</v>
      </c>
      <c r="M29016" t="s">
        <v>775</v>
      </c>
      <c r="N29016" t="s">
        <v>1066</v>
      </c>
      <c r="O29016" t="s">
        <v>1047</v>
      </c>
      <c r="P29016" t="s">
        <v>801</v>
      </c>
      <c r="Q29016" t="s">
        <v>140</v>
      </c>
      <c r="R29016" t="s">
        <v>1013</v>
      </c>
      <c r="S29016" t="s">
        <v>99</v>
      </c>
      <c r="T29016" t="s">
        <v>202</v>
      </c>
      <c r="U29016" t="s">
        <v>1013</v>
      </c>
    </row>
    <row r="29017" spans="1:21" x14ac:dyDescent="0.35">
      <c r="A29017" t="s">
        <v>22</v>
      </c>
      <c r="B29017" t="s">
        <v>1171</v>
      </c>
      <c r="C29017">
        <v>209</v>
      </c>
      <c r="D29017" t="s">
        <v>648</v>
      </c>
      <c r="E29017" t="s">
        <v>1013</v>
      </c>
      <c r="F29017" t="s">
        <v>1013</v>
      </c>
      <c r="G29017" t="s">
        <v>140</v>
      </c>
      <c r="H29017" t="s">
        <v>140</v>
      </c>
      <c r="I29017" t="s">
        <v>1008</v>
      </c>
      <c r="J29017" t="s">
        <v>140</v>
      </c>
      <c r="K29017" t="s">
        <v>140</v>
      </c>
      <c r="L29017" t="s">
        <v>140</v>
      </c>
      <c r="M29017" t="s">
        <v>140</v>
      </c>
      <c r="N29017" t="s">
        <v>140</v>
      </c>
      <c r="O29017" t="s">
        <v>140</v>
      </c>
      <c r="P29017" t="s">
        <v>140</v>
      </c>
      <c r="Q29017" t="s">
        <v>140</v>
      </c>
      <c r="R29017" t="s">
        <v>140</v>
      </c>
      <c r="S29017" t="s">
        <v>660</v>
      </c>
      <c r="T29017" t="s">
        <v>51</v>
      </c>
      <c r="U29017" t="s">
        <v>1008</v>
      </c>
    </row>
    <row r="29018" spans="1:21" x14ac:dyDescent="0.35">
      <c r="A29018" t="s">
        <v>23</v>
      </c>
      <c r="B29018" t="s">
        <v>1171</v>
      </c>
      <c r="C29018">
        <v>25</v>
      </c>
      <c r="D29018" t="s">
        <v>70</v>
      </c>
      <c r="E29018" t="s">
        <v>140</v>
      </c>
      <c r="F29018" t="s">
        <v>140</v>
      </c>
      <c r="G29018" t="s">
        <v>140</v>
      </c>
      <c r="H29018" t="s">
        <v>140</v>
      </c>
      <c r="I29018" t="s">
        <v>140</v>
      </c>
      <c r="J29018" t="s">
        <v>140</v>
      </c>
      <c r="K29018" t="s">
        <v>140</v>
      </c>
      <c r="L29018" t="s">
        <v>140</v>
      </c>
      <c r="M29018" t="s">
        <v>140</v>
      </c>
      <c r="N29018" t="s">
        <v>140</v>
      </c>
      <c r="O29018" t="s">
        <v>140</v>
      </c>
      <c r="P29018" t="s">
        <v>140</v>
      </c>
      <c r="Q29018" t="s">
        <v>140</v>
      </c>
      <c r="R29018" t="s">
        <v>140</v>
      </c>
      <c r="S29018" t="s">
        <v>985</v>
      </c>
      <c r="T29018" t="s">
        <v>456</v>
      </c>
      <c r="U29018" t="s">
        <v>140</v>
      </c>
    </row>
    <row r="29019" spans="1:21" x14ac:dyDescent="0.35">
      <c r="A29019" t="s">
        <v>23</v>
      </c>
      <c r="B29019" t="s">
        <v>1172</v>
      </c>
      <c r="C29019">
        <v>179</v>
      </c>
      <c r="D29019" t="s">
        <v>747</v>
      </c>
      <c r="E29019" t="s">
        <v>1012</v>
      </c>
      <c r="F29019" t="s">
        <v>1012</v>
      </c>
      <c r="G29019" t="s">
        <v>125</v>
      </c>
      <c r="H29019" t="s">
        <v>140</v>
      </c>
      <c r="I29019" t="s">
        <v>1055</v>
      </c>
      <c r="J29019" t="s">
        <v>140</v>
      </c>
      <c r="K29019" t="s">
        <v>140</v>
      </c>
      <c r="L29019" t="s">
        <v>140</v>
      </c>
      <c r="M29019" t="s">
        <v>1010</v>
      </c>
      <c r="N29019" t="s">
        <v>140</v>
      </c>
      <c r="O29019" t="s">
        <v>919</v>
      </c>
      <c r="P29019" t="s">
        <v>1056</v>
      </c>
      <c r="Q29019" t="s">
        <v>140</v>
      </c>
      <c r="R29019" t="s">
        <v>140</v>
      </c>
      <c r="S29019" t="s">
        <v>99</v>
      </c>
      <c r="T29019" t="s">
        <v>57</v>
      </c>
      <c r="U29019" t="s">
        <v>140</v>
      </c>
    </row>
    <row r="29020" spans="1:21" x14ac:dyDescent="0.35">
      <c r="A29020" t="s">
        <v>24</v>
      </c>
      <c r="B29020" t="s">
        <v>1171</v>
      </c>
      <c r="C29020">
        <v>205</v>
      </c>
      <c r="D29020" t="s">
        <v>655</v>
      </c>
      <c r="E29020" t="s">
        <v>775</v>
      </c>
      <c r="F29020" t="s">
        <v>1009</v>
      </c>
      <c r="G29020" t="s">
        <v>1019</v>
      </c>
      <c r="H29020" t="s">
        <v>140</v>
      </c>
      <c r="I29020" t="s">
        <v>1019</v>
      </c>
      <c r="J29020" t="s">
        <v>1046</v>
      </c>
      <c r="K29020" t="s">
        <v>1019</v>
      </c>
      <c r="L29020" t="s">
        <v>775</v>
      </c>
      <c r="M29020" t="s">
        <v>140</v>
      </c>
      <c r="N29020" t="s">
        <v>140</v>
      </c>
      <c r="O29020" t="s">
        <v>1019</v>
      </c>
      <c r="P29020" t="s">
        <v>1019</v>
      </c>
      <c r="Q29020" t="s">
        <v>140</v>
      </c>
      <c r="R29020" t="s">
        <v>140</v>
      </c>
      <c r="S29020" t="s">
        <v>971</v>
      </c>
      <c r="T29020" t="s">
        <v>532</v>
      </c>
      <c r="U29020" t="s">
        <v>1009</v>
      </c>
    </row>
    <row r="29021" spans="1:21" x14ac:dyDescent="0.35">
      <c r="A29021" t="s">
        <v>25</v>
      </c>
      <c r="B29021" t="s">
        <v>1171</v>
      </c>
      <c r="C29021">
        <v>204</v>
      </c>
      <c r="D29021" t="s">
        <v>572</v>
      </c>
      <c r="E29021" t="s">
        <v>1012</v>
      </c>
      <c r="F29021" t="s">
        <v>1008</v>
      </c>
      <c r="G29021" t="s">
        <v>140</v>
      </c>
      <c r="H29021" t="s">
        <v>140</v>
      </c>
      <c r="I29021" t="s">
        <v>140</v>
      </c>
      <c r="J29021" t="s">
        <v>1055</v>
      </c>
      <c r="K29021" t="s">
        <v>1063</v>
      </c>
      <c r="L29021" t="s">
        <v>140</v>
      </c>
      <c r="M29021" t="s">
        <v>140</v>
      </c>
      <c r="N29021" t="s">
        <v>140</v>
      </c>
      <c r="O29021" t="s">
        <v>140</v>
      </c>
      <c r="P29021" t="s">
        <v>140</v>
      </c>
      <c r="Q29021" t="s">
        <v>140</v>
      </c>
      <c r="R29021" t="s">
        <v>140</v>
      </c>
      <c r="S29021" t="s">
        <v>775</v>
      </c>
      <c r="T29021" t="s">
        <v>639</v>
      </c>
      <c r="U29021" t="s">
        <v>140</v>
      </c>
    </row>
    <row r="29022" spans="1:21" x14ac:dyDescent="0.35">
      <c r="A29022" t="s">
        <v>26</v>
      </c>
      <c r="B29022" t="s">
        <v>1171</v>
      </c>
      <c r="C29022">
        <v>202</v>
      </c>
      <c r="D29022" t="s">
        <v>480</v>
      </c>
      <c r="E29022" t="s">
        <v>1012</v>
      </c>
      <c r="F29022" t="s">
        <v>140</v>
      </c>
      <c r="G29022" t="s">
        <v>1046</v>
      </c>
      <c r="H29022" t="s">
        <v>140</v>
      </c>
      <c r="I29022" t="s">
        <v>1017</v>
      </c>
      <c r="J29022" t="s">
        <v>1010</v>
      </c>
      <c r="K29022" t="s">
        <v>1010</v>
      </c>
      <c r="L29022" t="s">
        <v>1012</v>
      </c>
      <c r="M29022" t="s">
        <v>1009</v>
      </c>
      <c r="N29022" t="s">
        <v>140</v>
      </c>
      <c r="O29022" t="s">
        <v>1058</v>
      </c>
      <c r="P29022" t="s">
        <v>1058</v>
      </c>
      <c r="Q29022" t="s">
        <v>140</v>
      </c>
      <c r="R29022" t="s">
        <v>140</v>
      </c>
      <c r="S29022" t="s">
        <v>1044</v>
      </c>
      <c r="T29022" t="s">
        <v>975</v>
      </c>
      <c r="U29022" t="s">
        <v>140</v>
      </c>
    </row>
    <row r="29023" spans="1:21" x14ac:dyDescent="0.35">
      <c r="A29023" t="s">
        <v>27</v>
      </c>
      <c r="B29023" t="s">
        <v>1171</v>
      </c>
      <c r="C29023">
        <v>203</v>
      </c>
      <c r="D29023" t="s">
        <v>680</v>
      </c>
      <c r="E29023" t="s">
        <v>1010</v>
      </c>
      <c r="F29023" t="s">
        <v>1008</v>
      </c>
      <c r="G29023" t="s">
        <v>1021</v>
      </c>
      <c r="H29023" t="s">
        <v>140</v>
      </c>
      <c r="I29023" t="s">
        <v>775</v>
      </c>
      <c r="J29023" t="s">
        <v>971</v>
      </c>
      <c r="K29023" t="s">
        <v>1050</v>
      </c>
      <c r="L29023" t="s">
        <v>1013</v>
      </c>
      <c r="M29023" t="s">
        <v>140</v>
      </c>
      <c r="N29023" t="s">
        <v>140</v>
      </c>
      <c r="O29023" t="s">
        <v>1098</v>
      </c>
      <c r="P29023" t="s">
        <v>1066</v>
      </c>
      <c r="Q29023" t="s">
        <v>140</v>
      </c>
      <c r="R29023" t="s">
        <v>140</v>
      </c>
      <c r="S29023" t="s">
        <v>1060</v>
      </c>
      <c r="T29023" t="s">
        <v>95</v>
      </c>
      <c r="U29023" t="s">
        <v>140</v>
      </c>
    </row>
    <row r="29024" spans="1:21" x14ac:dyDescent="0.35">
      <c r="A29024" t="s">
        <v>28</v>
      </c>
      <c r="B29024" t="s">
        <v>1171</v>
      </c>
      <c r="C29024">
        <v>207</v>
      </c>
      <c r="D29024" t="s">
        <v>817</v>
      </c>
      <c r="E29024" t="s">
        <v>1013</v>
      </c>
      <c r="F29024" t="s">
        <v>1010</v>
      </c>
      <c r="G29024" t="s">
        <v>1017</v>
      </c>
      <c r="H29024" t="s">
        <v>1014</v>
      </c>
      <c r="I29024" t="s">
        <v>1010</v>
      </c>
      <c r="J29024" t="s">
        <v>1014</v>
      </c>
      <c r="K29024" t="s">
        <v>1017</v>
      </c>
      <c r="L29024" t="s">
        <v>140</v>
      </c>
      <c r="M29024" t="s">
        <v>140</v>
      </c>
      <c r="N29024" t="s">
        <v>1014</v>
      </c>
      <c r="O29024" t="s">
        <v>140</v>
      </c>
      <c r="P29024" t="s">
        <v>140</v>
      </c>
      <c r="Q29024" t="s">
        <v>140</v>
      </c>
      <c r="R29024" t="s">
        <v>140</v>
      </c>
      <c r="S29024" t="s">
        <v>660</v>
      </c>
      <c r="T29024" t="s">
        <v>543</v>
      </c>
      <c r="U29024" t="s">
        <v>1019</v>
      </c>
    </row>
    <row r="29025" spans="1:22" x14ac:dyDescent="0.35">
      <c r="A29025" t="s">
        <v>29</v>
      </c>
      <c r="B29025" t="s">
        <v>1171</v>
      </c>
      <c r="C29025">
        <v>203</v>
      </c>
      <c r="D29025" t="s">
        <v>866</v>
      </c>
      <c r="E29025" t="s">
        <v>775</v>
      </c>
      <c r="F29025" t="s">
        <v>775</v>
      </c>
      <c r="G29025" t="s">
        <v>140</v>
      </c>
      <c r="H29025" t="s">
        <v>140</v>
      </c>
      <c r="I29025" t="s">
        <v>1054</v>
      </c>
      <c r="J29025" t="s">
        <v>1058</v>
      </c>
      <c r="K29025" t="s">
        <v>1058</v>
      </c>
      <c r="L29025" t="s">
        <v>140</v>
      </c>
      <c r="M29025" t="s">
        <v>1009</v>
      </c>
      <c r="N29025" t="s">
        <v>140</v>
      </c>
      <c r="O29025" t="s">
        <v>1009</v>
      </c>
      <c r="P29025" t="s">
        <v>140</v>
      </c>
      <c r="Q29025" t="s">
        <v>140</v>
      </c>
      <c r="R29025" t="s">
        <v>140</v>
      </c>
      <c r="S29025" t="s">
        <v>1055</v>
      </c>
      <c r="T29025" t="s">
        <v>741</v>
      </c>
      <c r="U29025" t="s">
        <v>140</v>
      </c>
    </row>
    <row r="29026" spans="1:22" x14ac:dyDescent="0.35">
      <c r="A29026" t="s">
        <v>30</v>
      </c>
      <c r="B29026" t="s">
        <v>1171</v>
      </c>
      <c r="C29026">
        <v>202</v>
      </c>
      <c r="D29026" t="s">
        <v>542</v>
      </c>
      <c r="E29026" t="s">
        <v>1063</v>
      </c>
      <c r="F29026" t="s">
        <v>1063</v>
      </c>
      <c r="G29026" t="s">
        <v>1016</v>
      </c>
      <c r="H29026" t="s">
        <v>1063</v>
      </c>
      <c r="I29026" t="s">
        <v>1011</v>
      </c>
      <c r="J29026" t="s">
        <v>1055</v>
      </c>
      <c r="K29026" t="s">
        <v>1016</v>
      </c>
      <c r="L29026" t="s">
        <v>140</v>
      </c>
      <c r="M29026" t="s">
        <v>1009</v>
      </c>
      <c r="N29026" t="s">
        <v>140</v>
      </c>
      <c r="O29026" t="s">
        <v>140</v>
      </c>
      <c r="P29026" t="s">
        <v>140</v>
      </c>
      <c r="Q29026" t="s">
        <v>140</v>
      </c>
      <c r="R29026" t="s">
        <v>140</v>
      </c>
      <c r="S29026" t="s">
        <v>1064</v>
      </c>
      <c r="T29026" t="s">
        <v>937</v>
      </c>
      <c r="U29026" t="s">
        <v>1016</v>
      </c>
    </row>
    <row r="29027" spans="1:22" x14ac:dyDescent="0.35">
      <c r="A29027" t="s">
        <v>31</v>
      </c>
      <c r="B29027" t="s">
        <v>1171</v>
      </c>
      <c r="C29027">
        <v>128</v>
      </c>
      <c r="D29027" t="s">
        <v>53</v>
      </c>
      <c r="E29027" t="s">
        <v>1016</v>
      </c>
      <c r="F29027" t="s">
        <v>1043</v>
      </c>
      <c r="G29027" t="s">
        <v>1069</v>
      </c>
      <c r="H29027" t="s">
        <v>140</v>
      </c>
      <c r="I29027" t="s">
        <v>1021</v>
      </c>
      <c r="J29027" t="s">
        <v>1021</v>
      </c>
      <c r="K29027" t="s">
        <v>1008</v>
      </c>
      <c r="L29027" t="s">
        <v>140</v>
      </c>
      <c r="M29027" t="s">
        <v>140</v>
      </c>
      <c r="N29027" t="s">
        <v>1063</v>
      </c>
      <c r="O29027" t="s">
        <v>394</v>
      </c>
      <c r="P29027" t="s">
        <v>443</v>
      </c>
      <c r="Q29027" t="s">
        <v>140</v>
      </c>
      <c r="R29027" t="s">
        <v>140</v>
      </c>
      <c r="S29027" t="s">
        <v>674</v>
      </c>
      <c r="T29027" t="s">
        <v>848</v>
      </c>
      <c r="U29027" t="s">
        <v>140</v>
      </c>
    </row>
    <row r="29028" spans="1:22" x14ac:dyDescent="0.35">
      <c r="A29028" t="s">
        <v>31</v>
      </c>
      <c r="B29028" t="s">
        <v>1172</v>
      </c>
      <c r="C29028">
        <v>78</v>
      </c>
      <c r="D29028" t="s">
        <v>644</v>
      </c>
      <c r="E29028" t="s">
        <v>140</v>
      </c>
      <c r="F29028" t="s">
        <v>140</v>
      </c>
      <c r="G29028" t="s">
        <v>125</v>
      </c>
      <c r="H29028" t="s">
        <v>775</v>
      </c>
      <c r="I29028" t="s">
        <v>140</v>
      </c>
      <c r="J29028" t="s">
        <v>140</v>
      </c>
      <c r="K29028" t="s">
        <v>140</v>
      </c>
      <c r="L29028" t="s">
        <v>140</v>
      </c>
      <c r="M29028" t="s">
        <v>140</v>
      </c>
      <c r="N29028" t="s">
        <v>140</v>
      </c>
      <c r="O29028" t="s">
        <v>1051</v>
      </c>
      <c r="P29028" t="s">
        <v>971</v>
      </c>
      <c r="Q29028" t="s">
        <v>140</v>
      </c>
      <c r="R29028" t="s">
        <v>140</v>
      </c>
      <c r="S29028" t="s">
        <v>733</v>
      </c>
      <c r="T29028" t="s">
        <v>293</v>
      </c>
      <c r="U29028" t="s">
        <v>140</v>
      </c>
    </row>
    <row r="29029" spans="1:22" x14ac:dyDescent="0.35">
      <c r="A29029" t="s">
        <v>32</v>
      </c>
      <c r="B29029" t="s">
        <v>1171</v>
      </c>
      <c r="C29029">
        <v>3974</v>
      </c>
      <c r="D29029" t="s">
        <v>457</v>
      </c>
      <c r="E29029" t="s">
        <v>1009</v>
      </c>
      <c r="F29029" t="s">
        <v>1013</v>
      </c>
      <c r="G29029" t="s">
        <v>1048</v>
      </c>
      <c r="H29029" t="s">
        <v>1008</v>
      </c>
      <c r="I29029" t="s">
        <v>1011</v>
      </c>
      <c r="J29029" t="s">
        <v>1098</v>
      </c>
      <c r="K29029" t="s">
        <v>1019</v>
      </c>
      <c r="L29029" t="s">
        <v>1016</v>
      </c>
      <c r="M29029" t="s">
        <v>1010</v>
      </c>
      <c r="N29029" t="s">
        <v>1010</v>
      </c>
      <c r="O29029" t="s">
        <v>1021</v>
      </c>
      <c r="P29029" t="s">
        <v>1011</v>
      </c>
      <c r="Q29029" t="s">
        <v>140</v>
      </c>
      <c r="R29029" t="s">
        <v>1022</v>
      </c>
      <c r="S29029" t="s">
        <v>950</v>
      </c>
      <c r="T29029" t="s">
        <v>411</v>
      </c>
      <c r="U29029" t="s">
        <v>1008</v>
      </c>
    </row>
    <row r="29030" spans="1:22" x14ac:dyDescent="0.35">
      <c r="A29030" t="s">
        <v>32</v>
      </c>
      <c r="B29030" t="s">
        <v>1172</v>
      </c>
      <c r="C29030">
        <v>942</v>
      </c>
      <c r="D29030" t="s">
        <v>487</v>
      </c>
      <c r="E29030" t="s">
        <v>1014</v>
      </c>
      <c r="F29030" t="s">
        <v>1014</v>
      </c>
      <c r="G29030" t="s">
        <v>317</v>
      </c>
      <c r="H29030" t="s">
        <v>140</v>
      </c>
      <c r="I29030" t="s">
        <v>1055</v>
      </c>
      <c r="J29030" t="s">
        <v>1009</v>
      </c>
      <c r="K29030" t="s">
        <v>1017</v>
      </c>
      <c r="L29030" t="s">
        <v>1022</v>
      </c>
      <c r="M29030" t="s">
        <v>1014</v>
      </c>
      <c r="N29030" t="s">
        <v>140</v>
      </c>
      <c r="O29030" t="s">
        <v>1023</v>
      </c>
      <c r="P29030" t="s">
        <v>903</v>
      </c>
      <c r="Q29030" t="s">
        <v>1022</v>
      </c>
      <c r="R29030" t="s">
        <v>140</v>
      </c>
      <c r="S29030" t="s">
        <v>824</v>
      </c>
      <c r="T29030" t="s">
        <v>975</v>
      </c>
      <c r="U29030" t="s">
        <v>1022</v>
      </c>
    </row>
    <row r="29032" spans="1:22" x14ac:dyDescent="0.35">
      <c r="A29032" t="s">
        <v>2202</v>
      </c>
    </row>
    <row r="29033" spans="1:22" x14ac:dyDescent="0.35">
      <c r="A29033" t="s">
        <v>2</v>
      </c>
      <c r="B29033" t="s">
        <v>3</v>
      </c>
      <c r="C29033" t="s">
        <v>1416</v>
      </c>
      <c r="D29033" t="s">
        <v>2182</v>
      </c>
      <c r="E29033" t="s">
        <v>2183</v>
      </c>
      <c r="F29033" t="s">
        <v>2184</v>
      </c>
      <c r="G29033" t="s">
        <v>2203</v>
      </c>
      <c r="H29033" t="s">
        <v>2185</v>
      </c>
      <c r="I29033" t="s">
        <v>2204</v>
      </c>
      <c r="J29033" t="s">
        <v>2186</v>
      </c>
      <c r="K29033" t="s">
        <v>2187</v>
      </c>
      <c r="L29033" t="s">
        <v>2188</v>
      </c>
      <c r="M29033" t="s">
        <v>2189</v>
      </c>
      <c r="N29033" t="s">
        <v>2190</v>
      </c>
      <c r="O29033" t="s">
        <v>2191</v>
      </c>
      <c r="P29033" t="s">
        <v>2192</v>
      </c>
      <c r="Q29033" t="s">
        <v>2193</v>
      </c>
      <c r="R29033" t="s">
        <v>2194</v>
      </c>
      <c r="S29033" t="s">
        <v>2195</v>
      </c>
      <c r="T29033" t="s">
        <v>1376</v>
      </c>
      <c r="U29033" t="s">
        <v>1042</v>
      </c>
      <c r="V29033" t="s">
        <v>136</v>
      </c>
    </row>
    <row r="29034" spans="1:22" x14ac:dyDescent="0.35">
      <c r="A29034" t="s">
        <v>8</v>
      </c>
      <c r="B29034">
        <v>204</v>
      </c>
      <c r="C29034" t="s">
        <v>430</v>
      </c>
      <c r="D29034" t="s">
        <v>140</v>
      </c>
      <c r="E29034" t="s">
        <v>1007</v>
      </c>
      <c r="F29034" t="s">
        <v>147</v>
      </c>
      <c r="G29034" t="s">
        <v>140</v>
      </c>
      <c r="H29034" t="s">
        <v>1008</v>
      </c>
      <c r="I29034" t="s">
        <v>140</v>
      </c>
      <c r="J29034" t="s">
        <v>775</v>
      </c>
      <c r="K29034" t="s">
        <v>1013</v>
      </c>
      <c r="L29034" t="s">
        <v>1014</v>
      </c>
      <c r="M29034" t="s">
        <v>775</v>
      </c>
      <c r="N29034" t="s">
        <v>140</v>
      </c>
      <c r="O29034" t="s">
        <v>140</v>
      </c>
      <c r="P29034" t="s">
        <v>1011</v>
      </c>
      <c r="Q29034" t="s">
        <v>1004</v>
      </c>
      <c r="R29034" t="s">
        <v>140</v>
      </c>
      <c r="S29034" t="s">
        <v>140</v>
      </c>
      <c r="T29034" t="s">
        <v>147</v>
      </c>
      <c r="U29034" t="s">
        <v>538</v>
      </c>
      <c r="V29034" t="s">
        <v>1010</v>
      </c>
    </row>
    <row r="29035" spans="1:22" x14ac:dyDescent="0.35">
      <c r="A29035" t="s">
        <v>9</v>
      </c>
      <c r="B29035">
        <v>201</v>
      </c>
      <c r="C29035" t="s">
        <v>878</v>
      </c>
      <c r="D29035" t="s">
        <v>140</v>
      </c>
      <c r="E29035" t="s">
        <v>1016</v>
      </c>
      <c r="F29035" t="s">
        <v>954</v>
      </c>
      <c r="G29035" t="s">
        <v>1016</v>
      </c>
      <c r="H29035" t="s">
        <v>1014</v>
      </c>
      <c r="I29035" t="s">
        <v>140</v>
      </c>
      <c r="J29035" t="s">
        <v>140</v>
      </c>
      <c r="K29035" t="s">
        <v>1019</v>
      </c>
      <c r="L29035" t="s">
        <v>1014</v>
      </c>
      <c r="M29035" t="s">
        <v>949</v>
      </c>
      <c r="N29035" t="s">
        <v>140</v>
      </c>
      <c r="O29035" t="s">
        <v>140</v>
      </c>
      <c r="P29035" t="s">
        <v>1013</v>
      </c>
      <c r="Q29035" t="s">
        <v>1013</v>
      </c>
      <c r="R29035" t="s">
        <v>140</v>
      </c>
      <c r="S29035" t="s">
        <v>140</v>
      </c>
      <c r="T29035" t="s">
        <v>117</v>
      </c>
      <c r="U29035" t="s">
        <v>671</v>
      </c>
      <c r="V29035" t="s">
        <v>140</v>
      </c>
    </row>
    <row r="29036" spans="1:22" x14ac:dyDescent="0.35">
      <c r="A29036" t="s">
        <v>10</v>
      </c>
      <c r="B29036">
        <v>207</v>
      </c>
      <c r="C29036" t="s">
        <v>619</v>
      </c>
      <c r="D29036" t="s">
        <v>140</v>
      </c>
      <c r="E29036" t="s">
        <v>140</v>
      </c>
      <c r="F29036" t="s">
        <v>1020</v>
      </c>
      <c r="G29036" t="s">
        <v>140</v>
      </c>
      <c r="H29036" t="s">
        <v>1008</v>
      </c>
      <c r="I29036" t="s">
        <v>140</v>
      </c>
      <c r="J29036" t="s">
        <v>1014</v>
      </c>
      <c r="K29036" t="s">
        <v>140</v>
      </c>
      <c r="L29036" t="s">
        <v>1014</v>
      </c>
      <c r="M29036" t="s">
        <v>775</v>
      </c>
      <c r="N29036" t="s">
        <v>140</v>
      </c>
      <c r="O29036" t="s">
        <v>140</v>
      </c>
      <c r="P29036" t="s">
        <v>1013</v>
      </c>
      <c r="Q29036" t="s">
        <v>1013</v>
      </c>
      <c r="R29036" t="s">
        <v>140</v>
      </c>
      <c r="S29036" t="s">
        <v>140</v>
      </c>
      <c r="T29036" t="s">
        <v>1049</v>
      </c>
      <c r="U29036" t="s">
        <v>412</v>
      </c>
      <c r="V29036" t="s">
        <v>140</v>
      </c>
    </row>
    <row r="29037" spans="1:22" x14ac:dyDescent="0.35">
      <c r="A29037" t="s">
        <v>11</v>
      </c>
      <c r="B29037">
        <v>206</v>
      </c>
      <c r="C29037" t="s">
        <v>58</v>
      </c>
      <c r="D29037" t="s">
        <v>140</v>
      </c>
      <c r="E29037" t="s">
        <v>1054</v>
      </c>
      <c r="F29037" t="s">
        <v>1098</v>
      </c>
      <c r="G29037" t="s">
        <v>1014</v>
      </c>
      <c r="H29037" t="s">
        <v>140</v>
      </c>
      <c r="I29037" t="s">
        <v>140</v>
      </c>
      <c r="J29037" t="s">
        <v>140</v>
      </c>
      <c r="K29037" t="s">
        <v>140</v>
      </c>
      <c r="L29037" t="s">
        <v>140</v>
      </c>
      <c r="M29037" t="s">
        <v>1012</v>
      </c>
      <c r="N29037" t="s">
        <v>140</v>
      </c>
      <c r="O29037" t="s">
        <v>140</v>
      </c>
      <c r="P29037" t="s">
        <v>775</v>
      </c>
      <c r="Q29037" t="s">
        <v>949</v>
      </c>
      <c r="R29037" t="s">
        <v>140</v>
      </c>
      <c r="S29037" t="s">
        <v>140</v>
      </c>
      <c r="T29037" t="s">
        <v>345</v>
      </c>
      <c r="U29037" t="s">
        <v>862</v>
      </c>
      <c r="V29037" t="s">
        <v>140</v>
      </c>
    </row>
    <row r="29038" spans="1:22" x14ac:dyDescent="0.35">
      <c r="A29038" t="s">
        <v>12</v>
      </c>
      <c r="B29038">
        <v>207</v>
      </c>
      <c r="C29038" t="s">
        <v>790</v>
      </c>
      <c r="D29038" t="s">
        <v>140</v>
      </c>
      <c r="E29038" t="s">
        <v>1022</v>
      </c>
      <c r="F29038" t="s">
        <v>646</v>
      </c>
      <c r="G29038" t="s">
        <v>140</v>
      </c>
      <c r="H29038" t="s">
        <v>1009</v>
      </c>
      <c r="I29038" t="s">
        <v>140</v>
      </c>
      <c r="J29038" t="s">
        <v>1009</v>
      </c>
      <c r="K29038" t="s">
        <v>1019</v>
      </c>
      <c r="L29038" t="s">
        <v>1019</v>
      </c>
      <c r="M29038" t="s">
        <v>1019</v>
      </c>
      <c r="N29038" t="s">
        <v>1009</v>
      </c>
      <c r="O29038" t="s">
        <v>1009</v>
      </c>
      <c r="P29038" t="s">
        <v>903</v>
      </c>
      <c r="Q29038" t="s">
        <v>838</v>
      </c>
      <c r="R29038" t="s">
        <v>140</v>
      </c>
      <c r="S29038" t="s">
        <v>140</v>
      </c>
      <c r="T29038" t="s">
        <v>968</v>
      </c>
      <c r="U29038" t="s">
        <v>528</v>
      </c>
      <c r="V29038" t="s">
        <v>140</v>
      </c>
    </row>
    <row r="29039" spans="1:22" x14ac:dyDescent="0.35">
      <c r="A29039" t="s">
        <v>13</v>
      </c>
      <c r="B29039">
        <v>206</v>
      </c>
      <c r="C29039" t="s">
        <v>782</v>
      </c>
      <c r="D29039" t="s">
        <v>140</v>
      </c>
      <c r="E29039" t="s">
        <v>1021</v>
      </c>
      <c r="F29039" t="s">
        <v>1139</v>
      </c>
      <c r="G29039" t="s">
        <v>140</v>
      </c>
      <c r="H29039" t="s">
        <v>140</v>
      </c>
      <c r="I29039" t="s">
        <v>1009</v>
      </c>
      <c r="J29039" t="s">
        <v>140</v>
      </c>
      <c r="K29039" t="s">
        <v>1013</v>
      </c>
      <c r="L29039" t="s">
        <v>140</v>
      </c>
      <c r="M29039" t="s">
        <v>1019</v>
      </c>
      <c r="N29039" t="s">
        <v>140</v>
      </c>
      <c r="O29039" t="s">
        <v>140</v>
      </c>
      <c r="P29039" t="s">
        <v>1073</v>
      </c>
      <c r="Q29039" t="s">
        <v>1057</v>
      </c>
      <c r="R29039" t="s">
        <v>140</v>
      </c>
      <c r="S29039" t="s">
        <v>1013</v>
      </c>
      <c r="T29039" t="s">
        <v>643</v>
      </c>
      <c r="U29039" t="s">
        <v>456</v>
      </c>
      <c r="V29039" t="s">
        <v>140</v>
      </c>
    </row>
    <row r="29040" spans="1:22" x14ac:dyDescent="0.35">
      <c r="A29040" t="s">
        <v>14</v>
      </c>
      <c r="B29040">
        <v>202</v>
      </c>
      <c r="C29040" t="s">
        <v>424</v>
      </c>
      <c r="D29040" t="s">
        <v>140</v>
      </c>
      <c r="E29040" t="s">
        <v>140</v>
      </c>
      <c r="F29040" t="s">
        <v>527</v>
      </c>
      <c r="G29040" t="s">
        <v>140</v>
      </c>
      <c r="H29040" t="s">
        <v>1021</v>
      </c>
      <c r="I29040" t="s">
        <v>140</v>
      </c>
      <c r="J29040" t="s">
        <v>1051</v>
      </c>
      <c r="K29040" t="s">
        <v>1009</v>
      </c>
      <c r="L29040" t="s">
        <v>1020</v>
      </c>
      <c r="M29040" t="s">
        <v>1009</v>
      </c>
      <c r="N29040" t="s">
        <v>140</v>
      </c>
      <c r="O29040" t="s">
        <v>140</v>
      </c>
      <c r="P29040" t="s">
        <v>1098</v>
      </c>
      <c r="Q29040" t="s">
        <v>1021</v>
      </c>
      <c r="R29040" t="s">
        <v>140</v>
      </c>
      <c r="S29040" t="s">
        <v>140</v>
      </c>
      <c r="T29040" t="s">
        <v>129</v>
      </c>
      <c r="U29040" t="s">
        <v>659</v>
      </c>
      <c r="V29040" t="s">
        <v>140</v>
      </c>
    </row>
    <row r="29041" spans="1:22" x14ac:dyDescent="0.35">
      <c r="A29041" t="s">
        <v>15</v>
      </c>
      <c r="B29041">
        <v>205</v>
      </c>
      <c r="C29041" t="s">
        <v>439</v>
      </c>
      <c r="D29041" t="s">
        <v>140</v>
      </c>
      <c r="E29041" t="s">
        <v>1013</v>
      </c>
      <c r="F29041" t="s">
        <v>1067</v>
      </c>
      <c r="G29041" t="s">
        <v>140</v>
      </c>
      <c r="H29041" t="s">
        <v>140</v>
      </c>
      <c r="I29041" t="s">
        <v>140</v>
      </c>
      <c r="J29041" t="s">
        <v>140</v>
      </c>
      <c r="K29041" t="s">
        <v>1058</v>
      </c>
      <c r="L29041" t="s">
        <v>1009</v>
      </c>
      <c r="M29041" t="s">
        <v>1063</v>
      </c>
      <c r="N29041" t="s">
        <v>140</v>
      </c>
      <c r="O29041" t="s">
        <v>1013</v>
      </c>
      <c r="P29041" t="s">
        <v>1063</v>
      </c>
      <c r="Q29041" t="s">
        <v>1018</v>
      </c>
      <c r="R29041" t="s">
        <v>140</v>
      </c>
      <c r="S29041" t="s">
        <v>140</v>
      </c>
      <c r="T29041" t="s">
        <v>917</v>
      </c>
      <c r="U29041" t="s">
        <v>199</v>
      </c>
      <c r="V29041" t="s">
        <v>140</v>
      </c>
    </row>
    <row r="29042" spans="1:22" x14ac:dyDescent="0.35">
      <c r="A29042" t="s">
        <v>16</v>
      </c>
      <c r="B29042">
        <v>206</v>
      </c>
      <c r="C29042" t="s">
        <v>420</v>
      </c>
      <c r="D29042" t="s">
        <v>140</v>
      </c>
      <c r="E29042" t="s">
        <v>1014</v>
      </c>
      <c r="F29042" t="s">
        <v>1012</v>
      </c>
      <c r="G29042" t="s">
        <v>140</v>
      </c>
      <c r="H29042" t="s">
        <v>140</v>
      </c>
      <c r="I29042" t="s">
        <v>140</v>
      </c>
      <c r="J29042" t="s">
        <v>140</v>
      </c>
      <c r="K29042" t="s">
        <v>140</v>
      </c>
      <c r="L29042" t="s">
        <v>1013</v>
      </c>
      <c r="M29042" t="s">
        <v>1013</v>
      </c>
      <c r="N29042" t="s">
        <v>140</v>
      </c>
      <c r="O29042" t="s">
        <v>140</v>
      </c>
      <c r="P29042" t="s">
        <v>140</v>
      </c>
      <c r="Q29042" t="s">
        <v>1016</v>
      </c>
      <c r="R29042" t="s">
        <v>140</v>
      </c>
      <c r="S29042" t="s">
        <v>140</v>
      </c>
      <c r="T29042" t="s">
        <v>1057</v>
      </c>
      <c r="U29042" t="s">
        <v>422</v>
      </c>
      <c r="V29042" t="s">
        <v>140</v>
      </c>
    </row>
    <row r="29043" spans="1:22" x14ac:dyDescent="0.35">
      <c r="A29043" t="s">
        <v>17</v>
      </c>
      <c r="B29043">
        <v>202</v>
      </c>
      <c r="C29043" t="s">
        <v>981</v>
      </c>
      <c r="D29043" t="s">
        <v>140</v>
      </c>
      <c r="E29043" t="s">
        <v>140</v>
      </c>
      <c r="F29043" t="s">
        <v>1068</v>
      </c>
      <c r="G29043" t="s">
        <v>140</v>
      </c>
      <c r="H29043" t="s">
        <v>1009</v>
      </c>
      <c r="I29043" t="s">
        <v>140</v>
      </c>
      <c r="J29043" t="s">
        <v>1010</v>
      </c>
      <c r="K29043" t="s">
        <v>1009</v>
      </c>
      <c r="L29043" t="s">
        <v>140</v>
      </c>
      <c r="M29043" t="s">
        <v>1021</v>
      </c>
      <c r="N29043" t="s">
        <v>140</v>
      </c>
      <c r="O29043" t="s">
        <v>140</v>
      </c>
      <c r="P29043" t="s">
        <v>1012</v>
      </c>
      <c r="Q29043" t="s">
        <v>1012</v>
      </c>
      <c r="R29043" t="s">
        <v>140</v>
      </c>
      <c r="S29043" t="s">
        <v>140</v>
      </c>
      <c r="T29043" t="s">
        <v>967</v>
      </c>
      <c r="U29043" t="s">
        <v>911</v>
      </c>
      <c r="V29043" t="s">
        <v>140</v>
      </c>
    </row>
    <row r="29044" spans="1:22" x14ac:dyDescent="0.35">
      <c r="A29044" t="s">
        <v>18</v>
      </c>
      <c r="B29044">
        <v>205</v>
      </c>
      <c r="C29044" t="s">
        <v>889</v>
      </c>
      <c r="D29044" t="s">
        <v>140</v>
      </c>
      <c r="E29044" t="s">
        <v>1014</v>
      </c>
      <c r="F29044" t="s">
        <v>988</v>
      </c>
      <c r="G29044" t="s">
        <v>140</v>
      </c>
      <c r="H29044" t="s">
        <v>1022</v>
      </c>
      <c r="I29044" t="s">
        <v>140</v>
      </c>
      <c r="J29044" t="s">
        <v>140</v>
      </c>
      <c r="K29044" t="s">
        <v>1010</v>
      </c>
      <c r="L29044" t="s">
        <v>1014</v>
      </c>
      <c r="M29044" t="s">
        <v>1014</v>
      </c>
      <c r="N29044" t="s">
        <v>140</v>
      </c>
      <c r="O29044" t="s">
        <v>140</v>
      </c>
      <c r="P29044" t="s">
        <v>1055</v>
      </c>
      <c r="Q29044" t="s">
        <v>1055</v>
      </c>
      <c r="R29044" t="s">
        <v>140</v>
      </c>
      <c r="S29044" t="s">
        <v>140</v>
      </c>
      <c r="T29044" t="s">
        <v>103</v>
      </c>
      <c r="U29044" t="s">
        <v>528</v>
      </c>
      <c r="V29044" t="s">
        <v>140</v>
      </c>
    </row>
    <row r="29045" spans="1:22" x14ac:dyDescent="0.35">
      <c r="A29045" t="s">
        <v>19</v>
      </c>
      <c r="B29045">
        <v>206</v>
      </c>
      <c r="C29045" t="s">
        <v>631</v>
      </c>
      <c r="D29045" t="s">
        <v>140</v>
      </c>
      <c r="E29045" t="s">
        <v>140</v>
      </c>
      <c r="F29045" t="s">
        <v>971</v>
      </c>
      <c r="G29045" t="s">
        <v>1014</v>
      </c>
      <c r="H29045" t="s">
        <v>140</v>
      </c>
      <c r="I29045" t="s">
        <v>140</v>
      </c>
      <c r="J29045" t="s">
        <v>1010</v>
      </c>
      <c r="K29045" t="s">
        <v>1014</v>
      </c>
      <c r="L29045" t="s">
        <v>1014</v>
      </c>
      <c r="M29045" t="s">
        <v>775</v>
      </c>
      <c r="N29045" t="s">
        <v>140</v>
      </c>
      <c r="O29045" t="s">
        <v>140</v>
      </c>
      <c r="P29045" t="s">
        <v>940</v>
      </c>
      <c r="Q29045" t="s">
        <v>940</v>
      </c>
      <c r="R29045" t="s">
        <v>140</v>
      </c>
      <c r="S29045" t="s">
        <v>140</v>
      </c>
      <c r="T29045" t="s">
        <v>574</v>
      </c>
      <c r="U29045" t="s">
        <v>805</v>
      </c>
      <c r="V29045" t="s">
        <v>1008</v>
      </c>
    </row>
    <row r="29046" spans="1:22" x14ac:dyDescent="0.35">
      <c r="A29046" t="s">
        <v>20</v>
      </c>
      <c r="B29046">
        <v>206</v>
      </c>
      <c r="C29046" t="s">
        <v>169</v>
      </c>
      <c r="D29046" t="s">
        <v>140</v>
      </c>
      <c r="E29046" t="s">
        <v>140</v>
      </c>
      <c r="F29046" t="s">
        <v>939</v>
      </c>
      <c r="G29046" t="s">
        <v>140</v>
      </c>
      <c r="H29046" t="s">
        <v>140</v>
      </c>
      <c r="I29046" t="s">
        <v>140</v>
      </c>
      <c r="J29046" t="s">
        <v>140</v>
      </c>
      <c r="K29046" t="s">
        <v>140</v>
      </c>
      <c r="L29046" t="s">
        <v>140</v>
      </c>
      <c r="M29046" t="s">
        <v>140</v>
      </c>
      <c r="N29046" t="s">
        <v>140</v>
      </c>
      <c r="O29046" t="s">
        <v>140</v>
      </c>
      <c r="P29046" t="s">
        <v>1017</v>
      </c>
      <c r="Q29046" t="s">
        <v>1051</v>
      </c>
      <c r="R29046" t="s">
        <v>140</v>
      </c>
      <c r="S29046" t="s">
        <v>140</v>
      </c>
      <c r="T29046" t="s">
        <v>1053</v>
      </c>
      <c r="U29046" t="s">
        <v>237</v>
      </c>
      <c r="V29046" t="s">
        <v>140</v>
      </c>
    </row>
    <row r="29047" spans="1:22" x14ac:dyDescent="0.35">
      <c r="A29047" t="s">
        <v>21</v>
      </c>
      <c r="B29047">
        <v>209</v>
      </c>
      <c r="C29047" t="s">
        <v>822</v>
      </c>
      <c r="D29047" t="s">
        <v>140</v>
      </c>
      <c r="E29047" t="s">
        <v>1013</v>
      </c>
      <c r="F29047" t="s">
        <v>113</v>
      </c>
      <c r="G29047" t="s">
        <v>140</v>
      </c>
      <c r="H29047" t="s">
        <v>940</v>
      </c>
      <c r="I29047" t="s">
        <v>1013</v>
      </c>
      <c r="J29047" t="s">
        <v>919</v>
      </c>
      <c r="K29047" t="s">
        <v>940</v>
      </c>
      <c r="L29047" t="s">
        <v>940</v>
      </c>
      <c r="M29047" t="s">
        <v>1013</v>
      </c>
      <c r="N29047" t="s">
        <v>775</v>
      </c>
      <c r="O29047" t="s">
        <v>140</v>
      </c>
      <c r="P29047" t="s">
        <v>919</v>
      </c>
      <c r="Q29047" t="s">
        <v>838</v>
      </c>
      <c r="R29047" t="s">
        <v>140</v>
      </c>
      <c r="S29047" t="s">
        <v>140</v>
      </c>
      <c r="T29047" t="s">
        <v>614</v>
      </c>
      <c r="U29047" t="s">
        <v>678</v>
      </c>
      <c r="V29047" t="s">
        <v>140</v>
      </c>
    </row>
    <row r="29048" spans="1:22" x14ac:dyDescent="0.35">
      <c r="A29048" t="s">
        <v>22</v>
      </c>
      <c r="B29048">
        <v>209</v>
      </c>
      <c r="C29048" t="s">
        <v>220</v>
      </c>
      <c r="D29048" t="s">
        <v>140</v>
      </c>
      <c r="E29048" t="s">
        <v>1013</v>
      </c>
      <c r="F29048" t="s">
        <v>1016</v>
      </c>
      <c r="G29048" t="s">
        <v>140</v>
      </c>
      <c r="H29048" t="s">
        <v>140</v>
      </c>
      <c r="I29048" t="s">
        <v>140</v>
      </c>
      <c r="J29048" t="s">
        <v>140</v>
      </c>
      <c r="K29048" t="s">
        <v>1008</v>
      </c>
      <c r="L29048" t="s">
        <v>140</v>
      </c>
      <c r="M29048" t="s">
        <v>775</v>
      </c>
      <c r="N29048" t="s">
        <v>140</v>
      </c>
      <c r="O29048" t="s">
        <v>140</v>
      </c>
      <c r="P29048" t="s">
        <v>140</v>
      </c>
      <c r="Q29048" t="s">
        <v>140</v>
      </c>
      <c r="R29048" t="s">
        <v>140</v>
      </c>
      <c r="S29048" t="s">
        <v>1016</v>
      </c>
      <c r="T29048" t="s">
        <v>394</v>
      </c>
      <c r="U29048" t="s">
        <v>264</v>
      </c>
      <c r="V29048" t="s">
        <v>1008</v>
      </c>
    </row>
    <row r="29049" spans="1:22" x14ac:dyDescent="0.35">
      <c r="A29049" t="s">
        <v>23</v>
      </c>
      <c r="B29049">
        <v>204</v>
      </c>
      <c r="C29049" t="s">
        <v>449</v>
      </c>
      <c r="D29049" t="s">
        <v>140</v>
      </c>
      <c r="E29049" t="s">
        <v>1014</v>
      </c>
      <c r="F29049" t="s">
        <v>897</v>
      </c>
      <c r="G29049" t="s">
        <v>140</v>
      </c>
      <c r="H29049" t="s">
        <v>140</v>
      </c>
      <c r="I29049" t="s">
        <v>140</v>
      </c>
      <c r="J29049" t="s">
        <v>1014</v>
      </c>
      <c r="K29049" t="s">
        <v>775</v>
      </c>
      <c r="L29049" t="s">
        <v>140</v>
      </c>
      <c r="M29049" t="s">
        <v>140</v>
      </c>
      <c r="N29049" t="s">
        <v>1010</v>
      </c>
      <c r="O29049" t="s">
        <v>1014</v>
      </c>
      <c r="P29049" t="s">
        <v>1047</v>
      </c>
      <c r="Q29049" t="s">
        <v>977</v>
      </c>
      <c r="R29049" t="s">
        <v>1008</v>
      </c>
      <c r="S29049" t="s">
        <v>140</v>
      </c>
      <c r="T29049" t="s">
        <v>942</v>
      </c>
      <c r="U29049" t="s">
        <v>360</v>
      </c>
      <c r="V29049" t="s">
        <v>1014</v>
      </c>
    </row>
    <row r="29050" spans="1:22" x14ac:dyDescent="0.35">
      <c r="A29050" t="s">
        <v>24</v>
      </c>
      <c r="B29050">
        <v>207</v>
      </c>
      <c r="C29050" t="s">
        <v>374</v>
      </c>
      <c r="D29050" t="s">
        <v>140</v>
      </c>
      <c r="E29050" t="s">
        <v>1054</v>
      </c>
      <c r="F29050" t="s">
        <v>1048</v>
      </c>
      <c r="G29050" t="s">
        <v>140</v>
      </c>
      <c r="H29050" t="s">
        <v>140</v>
      </c>
      <c r="I29050" t="s">
        <v>140</v>
      </c>
      <c r="J29050" t="s">
        <v>140</v>
      </c>
      <c r="K29050" t="s">
        <v>1019</v>
      </c>
      <c r="L29050" t="s">
        <v>1009</v>
      </c>
      <c r="M29050" t="s">
        <v>949</v>
      </c>
      <c r="N29050" t="s">
        <v>1013</v>
      </c>
      <c r="O29050" t="s">
        <v>140</v>
      </c>
      <c r="P29050" t="s">
        <v>1019</v>
      </c>
      <c r="Q29050" t="s">
        <v>1019</v>
      </c>
      <c r="R29050" t="s">
        <v>140</v>
      </c>
      <c r="S29050" t="s">
        <v>1013</v>
      </c>
      <c r="T29050" t="s">
        <v>371</v>
      </c>
      <c r="U29050" t="s">
        <v>289</v>
      </c>
      <c r="V29050" t="s">
        <v>140</v>
      </c>
    </row>
    <row r="29051" spans="1:22" x14ac:dyDescent="0.35">
      <c r="A29051" t="s">
        <v>25</v>
      </c>
      <c r="B29051">
        <v>203</v>
      </c>
      <c r="C29051" t="s">
        <v>552</v>
      </c>
      <c r="D29051" t="s">
        <v>140</v>
      </c>
      <c r="E29051" t="s">
        <v>140</v>
      </c>
      <c r="F29051" t="s">
        <v>1017</v>
      </c>
      <c r="G29051" t="s">
        <v>140</v>
      </c>
      <c r="H29051" t="s">
        <v>1054</v>
      </c>
      <c r="I29051" t="s">
        <v>140</v>
      </c>
      <c r="J29051" t="s">
        <v>140</v>
      </c>
      <c r="K29051" t="s">
        <v>140</v>
      </c>
      <c r="L29051" t="s">
        <v>140</v>
      </c>
      <c r="M29051" t="s">
        <v>1063</v>
      </c>
      <c r="N29051" t="s">
        <v>140</v>
      </c>
      <c r="O29051" t="s">
        <v>140</v>
      </c>
      <c r="P29051" t="s">
        <v>1013</v>
      </c>
      <c r="Q29051" t="s">
        <v>1013</v>
      </c>
      <c r="R29051" t="s">
        <v>140</v>
      </c>
      <c r="S29051" t="s">
        <v>140</v>
      </c>
      <c r="T29051" t="s">
        <v>1018</v>
      </c>
      <c r="U29051" t="s">
        <v>462</v>
      </c>
      <c r="V29051" t="s">
        <v>140</v>
      </c>
    </row>
    <row r="29052" spans="1:22" x14ac:dyDescent="0.35">
      <c r="A29052" t="s">
        <v>26</v>
      </c>
      <c r="B29052">
        <v>201</v>
      </c>
      <c r="C29052" t="s">
        <v>907</v>
      </c>
      <c r="D29052" t="s">
        <v>140</v>
      </c>
      <c r="E29052" t="s">
        <v>140</v>
      </c>
      <c r="F29052" t="s">
        <v>1055</v>
      </c>
      <c r="G29052" t="s">
        <v>140</v>
      </c>
      <c r="H29052" t="s">
        <v>140</v>
      </c>
      <c r="I29052" t="s">
        <v>1014</v>
      </c>
      <c r="J29052" t="s">
        <v>140</v>
      </c>
      <c r="K29052" t="s">
        <v>1010</v>
      </c>
      <c r="L29052" t="s">
        <v>1010</v>
      </c>
      <c r="M29052" t="s">
        <v>1012</v>
      </c>
      <c r="N29052" t="s">
        <v>140</v>
      </c>
      <c r="O29052" t="s">
        <v>140</v>
      </c>
      <c r="P29052" t="s">
        <v>1073</v>
      </c>
      <c r="Q29052" t="s">
        <v>1046</v>
      </c>
      <c r="R29052" t="s">
        <v>140</v>
      </c>
      <c r="S29052" t="s">
        <v>140</v>
      </c>
      <c r="T29052" t="s">
        <v>101</v>
      </c>
      <c r="U29052" t="s">
        <v>671</v>
      </c>
      <c r="V29052" t="s">
        <v>140</v>
      </c>
    </row>
    <row r="29053" spans="1:22" x14ac:dyDescent="0.35">
      <c r="A29053" t="s">
        <v>27</v>
      </c>
      <c r="B29053">
        <v>202</v>
      </c>
      <c r="C29053" t="s">
        <v>763</v>
      </c>
      <c r="D29053" t="s">
        <v>140</v>
      </c>
      <c r="E29053" t="s">
        <v>1008</v>
      </c>
      <c r="F29053" t="s">
        <v>1021</v>
      </c>
      <c r="G29053" t="s">
        <v>1009</v>
      </c>
      <c r="H29053" t="s">
        <v>140</v>
      </c>
      <c r="I29053" t="s">
        <v>1011</v>
      </c>
      <c r="J29053" t="s">
        <v>140</v>
      </c>
      <c r="K29053" t="s">
        <v>1098</v>
      </c>
      <c r="L29053" t="s">
        <v>140</v>
      </c>
      <c r="M29053" t="s">
        <v>1019</v>
      </c>
      <c r="N29053" t="s">
        <v>140</v>
      </c>
      <c r="O29053" t="s">
        <v>140</v>
      </c>
      <c r="P29053" t="s">
        <v>1058</v>
      </c>
      <c r="Q29053" t="s">
        <v>1058</v>
      </c>
      <c r="R29053" t="s">
        <v>140</v>
      </c>
      <c r="S29053" t="s">
        <v>140</v>
      </c>
      <c r="T29053" t="s">
        <v>109</v>
      </c>
      <c r="U29053" t="s">
        <v>643</v>
      </c>
      <c r="V29053" t="s">
        <v>140</v>
      </c>
    </row>
    <row r="29054" spans="1:22" x14ac:dyDescent="0.35">
      <c r="A29054" t="s">
        <v>28</v>
      </c>
      <c r="B29054">
        <v>206</v>
      </c>
      <c r="C29054" t="s">
        <v>68</v>
      </c>
      <c r="D29054" t="s">
        <v>140</v>
      </c>
      <c r="E29054" t="s">
        <v>1011</v>
      </c>
      <c r="F29054" t="s">
        <v>954</v>
      </c>
      <c r="G29054" t="s">
        <v>140</v>
      </c>
      <c r="H29054" t="s">
        <v>775</v>
      </c>
      <c r="I29054" t="s">
        <v>140</v>
      </c>
      <c r="J29054" t="s">
        <v>1014</v>
      </c>
      <c r="K29054" t="s">
        <v>140</v>
      </c>
      <c r="L29054" t="s">
        <v>1014</v>
      </c>
      <c r="M29054" t="s">
        <v>140</v>
      </c>
      <c r="N29054" t="s">
        <v>140</v>
      </c>
      <c r="O29054" t="s">
        <v>1014</v>
      </c>
      <c r="P29054" t="s">
        <v>140</v>
      </c>
      <c r="Q29054" t="s">
        <v>1014</v>
      </c>
      <c r="R29054" t="s">
        <v>140</v>
      </c>
      <c r="S29054" t="s">
        <v>140</v>
      </c>
      <c r="T29054" t="s">
        <v>977</v>
      </c>
      <c r="U29054" t="s">
        <v>264</v>
      </c>
      <c r="V29054" t="s">
        <v>1014</v>
      </c>
    </row>
    <row r="29055" spans="1:22" x14ac:dyDescent="0.35">
      <c r="A29055" t="s">
        <v>29</v>
      </c>
      <c r="B29055">
        <v>203</v>
      </c>
      <c r="C29055" t="s">
        <v>191</v>
      </c>
      <c r="D29055" t="s">
        <v>140</v>
      </c>
      <c r="E29055" t="s">
        <v>775</v>
      </c>
      <c r="F29055" t="s">
        <v>140</v>
      </c>
      <c r="G29055" t="s">
        <v>140</v>
      </c>
      <c r="H29055" t="s">
        <v>1009</v>
      </c>
      <c r="I29055" t="s">
        <v>140</v>
      </c>
      <c r="J29055" t="s">
        <v>140</v>
      </c>
      <c r="K29055" t="s">
        <v>1009</v>
      </c>
      <c r="L29055" t="s">
        <v>140</v>
      </c>
      <c r="M29055" t="s">
        <v>1054</v>
      </c>
      <c r="N29055" t="s">
        <v>1009</v>
      </c>
      <c r="O29055" t="s">
        <v>1054</v>
      </c>
      <c r="P29055" t="s">
        <v>140</v>
      </c>
      <c r="Q29055" t="s">
        <v>140</v>
      </c>
      <c r="R29055" t="s">
        <v>140</v>
      </c>
      <c r="S29055" t="s">
        <v>1009</v>
      </c>
      <c r="T29055" t="s">
        <v>1065</v>
      </c>
      <c r="U29055" t="s">
        <v>111</v>
      </c>
      <c r="V29055" t="s">
        <v>140</v>
      </c>
    </row>
    <row r="29056" spans="1:22" x14ac:dyDescent="0.35">
      <c r="A29056" t="s">
        <v>30</v>
      </c>
      <c r="B29056">
        <v>201</v>
      </c>
      <c r="C29056" t="s">
        <v>844</v>
      </c>
      <c r="D29056" t="s">
        <v>140</v>
      </c>
      <c r="E29056" t="s">
        <v>1016</v>
      </c>
      <c r="F29056" t="s">
        <v>1009</v>
      </c>
      <c r="G29056" t="s">
        <v>1016</v>
      </c>
      <c r="H29056" t="s">
        <v>1016</v>
      </c>
      <c r="I29056" t="s">
        <v>1016</v>
      </c>
      <c r="J29056" t="s">
        <v>1016</v>
      </c>
      <c r="K29056" t="s">
        <v>939</v>
      </c>
      <c r="L29056" t="s">
        <v>1012</v>
      </c>
      <c r="M29056" t="s">
        <v>1063</v>
      </c>
      <c r="N29056" t="s">
        <v>1016</v>
      </c>
      <c r="O29056" t="s">
        <v>1054</v>
      </c>
      <c r="P29056" t="s">
        <v>140</v>
      </c>
      <c r="Q29056" t="s">
        <v>140</v>
      </c>
      <c r="R29056" t="s">
        <v>140</v>
      </c>
      <c r="S29056" t="s">
        <v>140</v>
      </c>
      <c r="T29056" t="s">
        <v>1059</v>
      </c>
      <c r="U29056" t="s">
        <v>405</v>
      </c>
      <c r="V29056" t="s">
        <v>1016</v>
      </c>
    </row>
    <row r="29057" spans="1:23" x14ac:dyDescent="0.35">
      <c r="A29057" t="s">
        <v>31</v>
      </c>
      <c r="B29057">
        <v>206</v>
      </c>
      <c r="C29057" t="s">
        <v>947</v>
      </c>
      <c r="D29057" t="s">
        <v>140</v>
      </c>
      <c r="E29057" t="s">
        <v>1019</v>
      </c>
      <c r="F29057" t="s">
        <v>492</v>
      </c>
      <c r="G29057" t="s">
        <v>140</v>
      </c>
      <c r="H29057" t="s">
        <v>1008</v>
      </c>
      <c r="I29057" t="s">
        <v>1022</v>
      </c>
      <c r="J29057" t="s">
        <v>140</v>
      </c>
      <c r="K29057" t="s">
        <v>140</v>
      </c>
      <c r="L29057" t="s">
        <v>140</v>
      </c>
      <c r="M29057" t="s">
        <v>140</v>
      </c>
      <c r="N29057" t="s">
        <v>140</v>
      </c>
      <c r="O29057" t="s">
        <v>140</v>
      </c>
      <c r="P29057" t="s">
        <v>99</v>
      </c>
      <c r="Q29057" t="s">
        <v>917</v>
      </c>
      <c r="R29057" t="s">
        <v>140</v>
      </c>
      <c r="S29057" t="s">
        <v>140</v>
      </c>
      <c r="T29057" t="s">
        <v>911</v>
      </c>
      <c r="U29057" t="s">
        <v>261</v>
      </c>
      <c r="V29057" t="s">
        <v>1008</v>
      </c>
    </row>
    <row r="29058" spans="1:23" x14ac:dyDescent="0.35">
      <c r="A29058" t="s">
        <v>32</v>
      </c>
      <c r="B29058">
        <v>4914</v>
      </c>
      <c r="C29058" t="s">
        <v>842</v>
      </c>
      <c r="D29058" t="s">
        <v>140</v>
      </c>
      <c r="E29058" t="s">
        <v>1009</v>
      </c>
      <c r="F29058" t="s">
        <v>903</v>
      </c>
      <c r="G29058" t="s">
        <v>1022</v>
      </c>
      <c r="H29058" t="s">
        <v>1013</v>
      </c>
      <c r="I29058" t="s">
        <v>1022</v>
      </c>
      <c r="J29058" t="s">
        <v>1012</v>
      </c>
      <c r="K29058" t="s">
        <v>1012</v>
      </c>
      <c r="L29058" t="s">
        <v>1014</v>
      </c>
      <c r="M29058" t="s">
        <v>1012</v>
      </c>
      <c r="N29058" t="s">
        <v>1008</v>
      </c>
      <c r="O29058" t="s">
        <v>1008</v>
      </c>
      <c r="P29058" t="s">
        <v>949</v>
      </c>
      <c r="Q29058" t="s">
        <v>1043</v>
      </c>
      <c r="R29058" t="s">
        <v>140</v>
      </c>
      <c r="S29058" t="s">
        <v>1022</v>
      </c>
      <c r="T29058" t="s">
        <v>129</v>
      </c>
      <c r="U29058" t="s">
        <v>847</v>
      </c>
      <c r="V29058" t="s">
        <v>1022</v>
      </c>
    </row>
    <row r="29060" spans="1:23" x14ac:dyDescent="0.35">
      <c r="A29060" t="s">
        <v>2205</v>
      </c>
    </row>
    <row r="29061" spans="1:23" x14ac:dyDescent="0.35">
      <c r="A29061" t="s">
        <v>2</v>
      </c>
      <c r="B29061" t="s">
        <v>1136</v>
      </c>
      <c r="C29061" t="s">
        <v>3</v>
      </c>
      <c r="D29061" t="s">
        <v>1416</v>
      </c>
      <c r="E29061" t="s">
        <v>2182</v>
      </c>
      <c r="F29061" t="s">
        <v>2183</v>
      </c>
      <c r="G29061" t="s">
        <v>2184</v>
      </c>
      <c r="H29061" t="s">
        <v>2203</v>
      </c>
      <c r="I29061" t="s">
        <v>2185</v>
      </c>
      <c r="J29061" t="s">
        <v>2204</v>
      </c>
      <c r="K29061" t="s">
        <v>2186</v>
      </c>
      <c r="L29061" t="s">
        <v>2187</v>
      </c>
      <c r="M29061" t="s">
        <v>2188</v>
      </c>
      <c r="N29061" t="s">
        <v>2189</v>
      </c>
      <c r="O29061" t="s">
        <v>2190</v>
      </c>
      <c r="P29061" t="s">
        <v>2191</v>
      </c>
      <c r="Q29061" t="s">
        <v>2192</v>
      </c>
      <c r="R29061" t="s">
        <v>2193</v>
      </c>
      <c r="S29061" t="s">
        <v>2194</v>
      </c>
      <c r="T29061" t="s">
        <v>2195</v>
      </c>
      <c r="U29061" t="s">
        <v>1376</v>
      </c>
      <c r="V29061" t="s">
        <v>1042</v>
      </c>
      <c r="W29061" t="s">
        <v>136</v>
      </c>
    </row>
    <row r="29062" spans="1:23" x14ac:dyDescent="0.35">
      <c r="A29062" t="s">
        <v>8</v>
      </c>
      <c r="B29062" t="s">
        <v>1126</v>
      </c>
      <c r="C29062">
        <v>92</v>
      </c>
      <c r="D29062" t="s">
        <v>393</v>
      </c>
      <c r="E29062" t="s">
        <v>140</v>
      </c>
      <c r="F29062" t="s">
        <v>1012</v>
      </c>
      <c r="G29062" t="s">
        <v>999</v>
      </c>
      <c r="H29062" t="s">
        <v>140</v>
      </c>
      <c r="I29062" t="s">
        <v>1009</v>
      </c>
      <c r="J29062" t="s">
        <v>140</v>
      </c>
      <c r="K29062" t="s">
        <v>140</v>
      </c>
      <c r="L29062" t="s">
        <v>140</v>
      </c>
      <c r="M29062" t="s">
        <v>140</v>
      </c>
      <c r="N29062" t="s">
        <v>140</v>
      </c>
      <c r="O29062" t="s">
        <v>140</v>
      </c>
      <c r="P29062" t="s">
        <v>140</v>
      </c>
      <c r="Q29062" t="s">
        <v>1004</v>
      </c>
      <c r="R29062" t="s">
        <v>1052</v>
      </c>
      <c r="S29062" t="s">
        <v>140</v>
      </c>
      <c r="T29062" t="s">
        <v>140</v>
      </c>
      <c r="U29062" t="s">
        <v>1065</v>
      </c>
      <c r="V29062" t="s">
        <v>1000</v>
      </c>
      <c r="W29062" t="s">
        <v>1009</v>
      </c>
    </row>
    <row r="29063" spans="1:23" x14ac:dyDescent="0.35">
      <c r="A29063" t="s">
        <v>8</v>
      </c>
      <c r="B29063" t="s">
        <v>1127</v>
      </c>
      <c r="C29063">
        <v>111</v>
      </c>
      <c r="D29063" t="s">
        <v>139</v>
      </c>
      <c r="E29063" t="s">
        <v>140</v>
      </c>
      <c r="F29063" t="s">
        <v>345</v>
      </c>
      <c r="G29063" t="s">
        <v>1049</v>
      </c>
      <c r="H29063" t="s">
        <v>140</v>
      </c>
      <c r="I29063" t="s">
        <v>140</v>
      </c>
      <c r="J29063" t="s">
        <v>140</v>
      </c>
      <c r="K29063" t="s">
        <v>1055</v>
      </c>
      <c r="L29063" t="s">
        <v>1063</v>
      </c>
      <c r="M29063" t="s">
        <v>1054</v>
      </c>
      <c r="N29063" t="s">
        <v>1055</v>
      </c>
      <c r="O29063" t="s">
        <v>140</v>
      </c>
      <c r="P29063" t="s">
        <v>140</v>
      </c>
      <c r="Q29063" t="s">
        <v>140</v>
      </c>
      <c r="R29063" t="s">
        <v>1018</v>
      </c>
      <c r="S29063" t="s">
        <v>140</v>
      </c>
      <c r="T29063" t="s">
        <v>140</v>
      </c>
      <c r="U29063" t="s">
        <v>131</v>
      </c>
      <c r="V29063" t="s">
        <v>564</v>
      </c>
      <c r="W29063" t="s">
        <v>140</v>
      </c>
    </row>
    <row r="29064" spans="1:23" x14ac:dyDescent="0.35">
      <c r="A29064" t="s">
        <v>8</v>
      </c>
      <c r="B29064" t="s">
        <v>339</v>
      </c>
      <c r="C29064">
        <v>1</v>
      </c>
      <c r="D29064" t="s">
        <v>177</v>
      </c>
      <c r="E29064" t="s">
        <v>140</v>
      </c>
      <c r="F29064" t="s">
        <v>140</v>
      </c>
      <c r="G29064" t="s">
        <v>140</v>
      </c>
      <c r="H29064" t="s">
        <v>140</v>
      </c>
      <c r="I29064" t="s">
        <v>140</v>
      </c>
      <c r="J29064" t="s">
        <v>140</v>
      </c>
      <c r="K29064" t="s">
        <v>140</v>
      </c>
      <c r="L29064" t="s">
        <v>140</v>
      </c>
      <c r="M29064" t="s">
        <v>140</v>
      </c>
      <c r="N29064" t="s">
        <v>140</v>
      </c>
      <c r="O29064" t="s">
        <v>140</v>
      </c>
      <c r="P29064" t="s">
        <v>140</v>
      </c>
      <c r="Q29064" t="s">
        <v>140</v>
      </c>
      <c r="R29064" t="s">
        <v>140</v>
      </c>
      <c r="S29064" t="s">
        <v>140</v>
      </c>
      <c r="T29064" t="s">
        <v>140</v>
      </c>
      <c r="U29064" t="s">
        <v>140</v>
      </c>
      <c r="V29064" t="s">
        <v>140</v>
      </c>
      <c r="W29064" t="s">
        <v>140</v>
      </c>
    </row>
    <row r="29065" spans="1:23" x14ac:dyDescent="0.35">
      <c r="A29065" t="s">
        <v>9</v>
      </c>
      <c r="B29065" t="s">
        <v>1126</v>
      </c>
      <c r="C29065">
        <v>77</v>
      </c>
      <c r="D29065" t="s">
        <v>693</v>
      </c>
      <c r="E29065" t="s">
        <v>140</v>
      </c>
      <c r="F29065" t="s">
        <v>140</v>
      </c>
      <c r="G29065" t="s">
        <v>1064</v>
      </c>
      <c r="H29065" t="s">
        <v>1063</v>
      </c>
      <c r="I29065" t="s">
        <v>1063</v>
      </c>
      <c r="J29065" t="s">
        <v>140</v>
      </c>
      <c r="K29065" t="s">
        <v>140</v>
      </c>
      <c r="L29065" t="s">
        <v>140</v>
      </c>
      <c r="M29065" t="s">
        <v>140</v>
      </c>
      <c r="N29065" t="s">
        <v>1021</v>
      </c>
      <c r="O29065" t="s">
        <v>140</v>
      </c>
      <c r="P29065" t="s">
        <v>140</v>
      </c>
      <c r="Q29065" t="s">
        <v>1017</v>
      </c>
      <c r="R29065" t="s">
        <v>1017</v>
      </c>
      <c r="S29065" t="s">
        <v>140</v>
      </c>
      <c r="T29065" t="s">
        <v>140</v>
      </c>
      <c r="U29065" t="s">
        <v>785</v>
      </c>
      <c r="V29065" t="s">
        <v>57</v>
      </c>
      <c r="W29065" t="s">
        <v>140</v>
      </c>
    </row>
    <row r="29066" spans="1:23" x14ac:dyDescent="0.35">
      <c r="A29066" t="s">
        <v>9</v>
      </c>
      <c r="B29066" t="s">
        <v>1127</v>
      </c>
      <c r="C29066">
        <v>118</v>
      </c>
      <c r="D29066" t="s">
        <v>925</v>
      </c>
      <c r="E29066" t="s">
        <v>140</v>
      </c>
      <c r="F29066" t="s">
        <v>1009</v>
      </c>
      <c r="G29066" t="s">
        <v>1055</v>
      </c>
      <c r="H29066" t="s">
        <v>140</v>
      </c>
      <c r="I29066" t="s">
        <v>1009</v>
      </c>
      <c r="J29066" t="s">
        <v>140</v>
      </c>
      <c r="K29066" t="s">
        <v>140</v>
      </c>
      <c r="L29066" t="s">
        <v>1066</v>
      </c>
      <c r="M29066" t="s">
        <v>1021</v>
      </c>
      <c r="N29066" t="s">
        <v>1066</v>
      </c>
      <c r="O29066" t="s">
        <v>140</v>
      </c>
      <c r="P29066" t="s">
        <v>140</v>
      </c>
      <c r="Q29066" t="s">
        <v>140</v>
      </c>
      <c r="R29066" t="s">
        <v>140</v>
      </c>
      <c r="S29066" t="s">
        <v>140</v>
      </c>
      <c r="T29066" t="s">
        <v>140</v>
      </c>
      <c r="U29066" t="s">
        <v>117</v>
      </c>
      <c r="V29066" t="s">
        <v>993</v>
      </c>
      <c r="W29066" t="s">
        <v>140</v>
      </c>
    </row>
    <row r="29067" spans="1:23" x14ac:dyDescent="0.35">
      <c r="A29067" t="s">
        <v>9</v>
      </c>
      <c r="B29067" t="s">
        <v>339</v>
      </c>
      <c r="C29067">
        <v>6</v>
      </c>
      <c r="D29067" t="s">
        <v>899</v>
      </c>
      <c r="E29067" t="s">
        <v>140</v>
      </c>
      <c r="F29067" t="s">
        <v>140</v>
      </c>
      <c r="G29067" t="s">
        <v>140</v>
      </c>
      <c r="H29067" t="s">
        <v>140</v>
      </c>
      <c r="I29067" t="s">
        <v>140</v>
      </c>
      <c r="J29067" t="s">
        <v>140</v>
      </c>
      <c r="K29067" t="s">
        <v>140</v>
      </c>
      <c r="L29067" t="s">
        <v>140</v>
      </c>
      <c r="M29067" t="s">
        <v>140</v>
      </c>
      <c r="N29067" t="s">
        <v>140</v>
      </c>
      <c r="O29067" t="s">
        <v>140</v>
      </c>
      <c r="P29067" t="s">
        <v>140</v>
      </c>
      <c r="Q29067" t="s">
        <v>140</v>
      </c>
      <c r="R29067" t="s">
        <v>140</v>
      </c>
      <c r="S29067" t="s">
        <v>140</v>
      </c>
      <c r="T29067" t="s">
        <v>140</v>
      </c>
      <c r="U29067" t="s">
        <v>674</v>
      </c>
      <c r="V29067" t="s">
        <v>582</v>
      </c>
      <c r="W29067" t="s">
        <v>140</v>
      </c>
    </row>
    <row r="29068" spans="1:23" x14ac:dyDescent="0.35">
      <c r="A29068" t="s">
        <v>10</v>
      </c>
      <c r="B29068" t="s">
        <v>1126</v>
      </c>
      <c r="C29068">
        <v>92</v>
      </c>
      <c r="D29068" t="s">
        <v>475</v>
      </c>
      <c r="E29068" t="s">
        <v>140</v>
      </c>
      <c r="F29068" t="s">
        <v>140</v>
      </c>
      <c r="G29068" t="s">
        <v>869</v>
      </c>
      <c r="H29068" t="s">
        <v>140</v>
      </c>
      <c r="I29068" t="s">
        <v>1016</v>
      </c>
      <c r="J29068" t="s">
        <v>140</v>
      </c>
      <c r="K29068" t="s">
        <v>1055</v>
      </c>
      <c r="L29068" t="s">
        <v>140</v>
      </c>
      <c r="M29068" t="s">
        <v>1055</v>
      </c>
      <c r="N29068" t="s">
        <v>1014</v>
      </c>
      <c r="O29068" t="s">
        <v>140</v>
      </c>
      <c r="P29068" t="s">
        <v>140</v>
      </c>
      <c r="Q29068" t="s">
        <v>140</v>
      </c>
      <c r="R29068" t="s">
        <v>1054</v>
      </c>
      <c r="S29068" t="s">
        <v>140</v>
      </c>
      <c r="T29068" t="s">
        <v>140</v>
      </c>
      <c r="U29068" t="s">
        <v>1043</v>
      </c>
      <c r="V29068" t="s">
        <v>389</v>
      </c>
      <c r="W29068" t="s">
        <v>140</v>
      </c>
    </row>
    <row r="29069" spans="1:23" x14ac:dyDescent="0.35">
      <c r="A29069" t="s">
        <v>10</v>
      </c>
      <c r="B29069" t="s">
        <v>1127</v>
      </c>
      <c r="C29069">
        <v>105</v>
      </c>
      <c r="D29069" t="s">
        <v>58</v>
      </c>
      <c r="E29069" t="s">
        <v>140</v>
      </c>
      <c r="F29069" t="s">
        <v>140</v>
      </c>
      <c r="G29069" t="s">
        <v>1098</v>
      </c>
      <c r="H29069" t="s">
        <v>140</v>
      </c>
      <c r="I29069" t="s">
        <v>140</v>
      </c>
      <c r="J29069" t="s">
        <v>140</v>
      </c>
      <c r="K29069" t="s">
        <v>140</v>
      </c>
      <c r="L29069" t="s">
        <v>140</v>
      </c>
      <c r="M29069" t="s">
        <v>140</v>
      </c>
      <c r="N29069" t="s">
        <v>1054</v>
      </c>
      <c r="O29069" t="s">
        <v>140</v>
      </c>
      <c r="P29069" t="s">
        <v>140</v>
      </c>
      <c r="Q29069" t="s">
        <v>1063</v>
      </c>
      <c r="R29069" t="s">
        <v>140</v>
      </c>
      <c r="S29069" t="s">
        <v>140</v>
      </c>
      <c r="T29069" t="s">
        <v>140</v>
      </c>
      <c r="U29069" t="s">
        <v>422</v>
      </c>
      <c r="V29069" t="s">
        <v>119</v>
      </c>
      <c r="W29069" t="s">
        <v>140</v>
      </c>
    </row>
    <row r="29070" spans="1:23" x14ac:dyDescent="0.35">
      <c r="A29070" t="s">
        <v>10</v>
      </c>
      <c r="B29070" t="s">
        <v>339</v>
      </c>
      <c r="C29070">
        <v>10</v>
      </c>
      <c r="D29070" t="s">
        <v>642</v>
      </c>
      <c r="E29070" t="s">
        <v>140</v>
      </c>
      <c r="F29070" t="s">
        <v>140</v>
      </c>
      <c r="G29070" t="s">
        <v>140</v>
      </c>
      <c r="H29070" t="s">
        <v>140</v>
      </c>
      <c r="I29070" t="s">
        <v>140</v>
      </c>
      <c r="J29070" t="s">
        <v>140</v>
      </c>
      <c r="K29070" t="s">
        <v>140</v>
      </c>
      <c r="L29070" t="s">
        <v>140</v>
      </c>
      <c r="M29070" t="s">
        <v>140</v>
      </c>
      <c r="N29070" t="s">
        <v>140</v>
      </c>
      <c r="O29070" t="s">
        <v>140</v>
      </c>
      <c r="P29070" t="s">
        <v>140</v>
      </c>
      <c r="Q29070" t="s">
        <v>140</v>
      </c>
      <c r="R29070" t="s">
        <v>140</v>
      </c>
      <c r="S29070" t="s">
        <v>140</v>
      </c>
      <c r="T29070" t="s">
        <v>140</v>
      </c>
      <c r="U29070" t="s">
        <v>1004</v>
      </c>
      <c r="V29070" t="s">
        <v>1053</v>
      </c>
      <c r="W29070" t="s">
        <v>140</v>
      </c>
    </row>
    <row r="29071" spans="1:23" x14ac:dyDescent="0.35">
      <c r="A29071" t="s">
        <v>11</v>
      </c>
      <c r="B29071" t="s">
        <v>1126</v>
      </c>
      <c r="C29071">
        <v>90</v>
      </c>
      <c r="D29071" t="s">
        <v>655</v>
      </c>
      <c r="E29071" t="s">
        <v>140</v>
      </c>
      <c r="F29071" t="s">
        <v>1048</v>
      </c>
      <c r="G29071" t="s">
        <v>1013</v>
      </c>
      <c r="H29071" t="s">
        <v>140</v>
      </c>
      <c r="I29071" t="s">
        <v>140</v>
      </c>
      <c r="J29071" t="s">
        <v>140</v>
      </c>
      <c r="K29071" t="s">
        <v>140</v>
      </c>
      <c r="L29071" t="s">
        <v>140</v>
      </c>
      <c r="M29071" t="s">
        <v>140</v>
      </c>
      <c r="N29071" t="s">
        <v>140</v>
      </c>
      <c r="O29071" t="s">
        <v>140</v>
      </c>
      <c r="P29071" t="s">
        <v>140</v>
      </c>
      <c r="Q29071" t="s">
        <v>140</v>
      </c>
      <c r="R29071" t="s">
        <v>140</v>
      </c>
      <c r="S29071" t="s">
        <v>140</v>
      </c>
      <c r="T29071" t="s">
        <v>140</v>
      </c>
      <c r="U29071" t="s">
        <v>1061</v>
      </c>
      <c r="V29071" t="s">
        <v>921</v>
      </c>
      <c r="W29071" t="s">
        <v>140</v>
      </c>
    </row>
    <row r="29072" spans="1:23" x14ac:dyDescent="0.35">
      <c r="A29072" t="s">
        <v>11</v>
      </c>
      <c r="B29072" t="s">
        <v>1127</v>
      </c>
      <c r="C29072">
        <v>111</v>
      </c>
      <c r="D29072" t="s">
        <v>549</v>
      </c>
      <c r="E29072" t="s">
        <v>140</v>
      </c>
      <c r="F29072" t="s">
        <v>140</v>
      </c>
      <c r="G29072" t="s">
        <v>1073</v>
      </c>
      <c r="H29072" t="s">
        <v>1054</v>
      </c>
      <c r="I29072" t="s">
        <v>140</v>
      </c>
      <c r="J29072" t="s">
        <v>140</v>
      </c>
      <c r="K29072" t="s">
        <v>140</v>
      </c>
      <c r="L29072" t="s">
        <v>140</v>
      </c>
      <c r="M29072" t="s">
        <v>140</v>
      </c>
      <c r="N29072" t="s">
        <v>949</v>
      </c>
      <c r="O29072" t="s">
        <v>140</v>
      </c>
      <c r="P29072" t="s">
        <v>140</v>
      </c>
      <c r="Q29072" t="s">
        <v>1055</v>
      </c>
      <c r="R29072" t="s">
        <v>1051</v>
      </c>
      <c r="S29072" t="s">
        <v>140</v>
      </c>
      <c r="T29072" t="s">
        <v>140</v>
      </c>
      <c r="U29072" t="s">
        <v>1018</v>
      </c>
      <c r="V29072" t="s">
        <v>433</v>
      </c>
      <c r="W29072" t="s">
        <v>140</v>
      </c>
    </row>
    <row r="29073" spans="1:23" x14ac:dyDescent="0.35">
      <c r="A29073" t="s">
        <v>11</v>
      </c>
      <c r="B29073" t="s">
        <v>339</v>
      </c>
      <c r="C29073">
        <v>5</v>
      </c>
      <c r="D29073" t="s">
        <v>946</v>
      </c>
      <c r="E29073" t="s">
        <v>140</v>
      </c>
      <c r="F29073" t="s">
        <v>140</v>
      </c>
      <c r="G29073" t="s">
        <v>140</v>
      </c>
      <c r="H29073" t="s">
        <v>140</v>
      </c>
      <c r="I29073" t="s">
        <v>140</v>
      </c>
      <c r="J29073" t="s">
        <v>140</v>
      </c>
      <c r="K29073" t="s">
        <v>140</v>
      </c>
      <c r="L29073" t="s">
        <v>140</v>
      </c>
      <c r="M29073" t="s">
        <v>140</v>
      </c>
      <c r="N29073" t="s">
        <v>140</v>
      </c>
      <c r="O29073" t="s">
        <v>140</v>
      </c>
      <c r="P29073" t="s">
        <v>140</v>
      </c>
      <c r="Q29073" t="s">
        <v>140</v>
      </c>
      <c r="R29073" t="s">
        <v>140</v>
      </c>
      <c r="S29073" t="s">
        <v>140</v>
      </c>
      <c r="T29073" t="s">
        <v>140</v>
      </c>
      <c r="U29073" t="s">
        <v>947</v>
      </c>
      <c r="V29073" t="s">
        <v>140</v>
      </c>
      <c r="W29073" t="s">
        <v>140</v>
      </c>
    </row>
    <row r="29074" spans="1:23" x14ac:dyDescent="0.35">
      <c r="A29074" t="s">
        <v>12</v>
      </c>
      <c r="B29074" t="s">
        <v>1126</v>
      </c>
      <c r="C29074">
        <v>94</v>
      </c>
      <c r="D29074" t="s">
        <v>61</v>
      </c>
      <c r="E29074" t="s">
        <v>140</v>
      </c>
      <c r="F29074" t="s">
        <v>1010</v>
      </c>
      <c r="G29074" t="s">
        <v>95</v>
      </c>
      <c r="H29074" t="s">
        <v>140</v>
      </c>
      <c r="I29074" t="s">
        <v>140</v>
      </c>
      <c r="J29074" t="s">
        <v>140</v>
      </c>
      <c r="K29074" t="s">
        <v>1021</v>
      </c>
      <c r="L29074" t="s">
        <v>140</v>
      </c>
      <c r="M29074" t="s">
        <v>140</v>
      </c>
      <c r="N29074" t="s">
        <v>1021</v>
      </c>
      <c r="O29074" t="s">
        <v>140</v>
      </c>
      <c r="P29074" t="s">
        <v>140</v>
      </c>
      <c r="Q29074" t="s">
        <v>967</v>
      </c>
      <c r="R29074" t="s">
        <v>942</v>
      </c>
      <c r="S29074" t="s">
        <v>140</v>
      </c>
      <c r="T29074" t="s">
        <v>140</v>
      </c>
      <c r="U29074" t="s">
        <v>1139</v>
      </c>
      <c r="V29074" t="s">
        <v>526</v>
      </c>
      <c r="W29074" t="s">
        <v>140</v>
      </c>
    </row>
    <row r="29075" spans="1:23" x14ac:dyDescent="0.35">
      <c r="A29075" t="s">
        <v>12</v>
      </c>
      <c r="B29075" t="s">
        <v>1127</v>
      </c>
      <c r="C29075">
        <v>100</v>
      </c>
      <c r="D29075" t="s">
        <v>545</v>
      </c>
      <c r="E29075" t="s">
        <v>140</v>
      </c>
      <c r="F29075" t="s">
        <v>140</v>
      </c>
      <c r="G29075" t="s">
        <v>841</v>
      </c>
      <c r="H29075" t="s">
        <v>140</v>
      </c>
      <c r="I29075" t="s">
        <v>1019</v>
      </c>
      <c r="J29075" t="s">
        <v>140</v>
      </c>
      <c r="K29075" t="s">
        <v>140</v>
      </c>
      <c r="L29075" t="s">
        <v>939</v>
      </c>
      <c r="M29075" t="s">
        <v>939</v>
      </c>
      <c r="N29075" t="s">
        <v>1019</v>
      </c>
      <c r="O29075" t="s">
        <v>1019</v>
      </c>
      <c r="P29075" t="s">
        <v>1019</v>
      </c>
      <c r="Q29075" t="s">
        <v>1068</v>
      </c>
      <c r="R29075" t="s">
        <v>1068</v>
      </c>
      <c r="S29075" t="s">
        <v>140</v>
      </c>
      <c r="T29075" t="s">
        <v>140</v>
      </c>
      <c r="U29075" t="s">
        <v>443</v>
      </c>
      <c r="V29075" t="s">
        <v>162</v>
      </c>
      <c r="W29075" t="s">
        <v>140</v>
      </c>
    </row>
    <row r="29076" spans="1:23" x14ac:dyDescent="0.35">
      <c r="A29076" t="s">
        <v>12</v>
      </c>
      <c r="B29076" t="s">
        <v>339</v>
      </c>
      <c r="C29076">
        <v>13</v>
      </c>
      <c r="D29076" t="s">
        <v>382</v>
      </c>
      <c r="E29076" t="s">
        <v>140</v>
      </c>
      <c r="F29076" t="s">
        <v>140</v>
      </c>
      <c r="G29076" t="s">
        <v>942</v>
      </c>
      <c r="H29076" t="s">
        <v>140</v>
      </c>
      <c r="I29076" t="s">
        <v>140</v>
      </c>
      <c r="J29076" t="s">
        <v>140</v>
      </c>
      <c r="K29076" t="s">
        <v>140</v>
      </c>
      <c r="L29076" t="s">
        <v>140</v>
      </c>
      <c r="M29076" t="s">
        <v>140</v>
      </c>
      <c r="N29076" t="s">
        <v>140</v>
      </c>
      <c r="O29076" t="s">
        <v>140</v>
      </c>
      <c r="P29076" t="s">
        <v>140</v>
      </c>
      <c r="Q29076" t="s">
        <v>140</v>
      </c>
      <c r="R29076" t="s">
        <v>140</v>
      </c>
      <c r="S29076" t="s">
        <v>140</v>
      </c>
      <c r="T29076" t="s">
        <v>140</v>
      </c>
      <c r="U29076" t="s">
        <v>456</v>
      </c>
      <c r="V29076" t="s">
        <v>746</v>
      </c>
      <c r="W29076" t="s">
        <v>140</v>
      </c>
    </row>
    <row r="29077" spans="1:23" x14ac:dyDescent="0.35">
      <c r="A29077" t="s">
        <v>13</v>
      </c>
      <c r="B29077" t="s">
        <v>1126</v>
      </c>
      <c r="C29077">
        <v>85</v>
      </c>
      <c r="D29077" t="s">
        <v>697</v>
      </c>
      <c r="E29077" t="s">
        <v>140</v>
      </c>
      <c r="F29077" t="s">
        <v>1073</v>
      </c>
      <c r="G29077" t="s">
        <v>323</v>
      </c>
      <c r="H29077" t="s">
        <v>140</v>
      </c>
      <c r="I29077" t="s">
        <v>140</v>
      </c>
      <c r="J29077" t="s">
        <v>1017</v>
      </c>
      <c r="K29077" t="s">
        <v>140</v>
      </c>
      <c r="L29077" t="s">
        <v>1021</v>
      </c>
      <c r="M29077" t="s">
        <v>140</v>
      </c>
      <c r="N29077" t="s">
        <v>1058</v>
      </c>
      <c r="O29077" t="s">
        <v>140</v>
      </c>
      <c r="P29077" t="s">
        <v>140</v>
      </c>
      <c r="Q29077" t="s">
        <v>1052</v>
      </c>
      <c r="R29077" t="s">
        <v>1052</v>
      </c>
      <c r="S29077" t="s">
        <v>140</v>
      </c>
      <c r="T29077" t="s">
        <v>1021</v>
      </c>
      <c r="U29077" t="s">
        <v>162</v>
      </c>
      <c r="V29077" t="s">
        <v>947</v>
      </c>
      <c r="W29077" t="s">
        <v>140</v>
      </c>
    </row>
    <row r="29078" spans="1:23" x14ac:dyDescent="0.35">
      <c r="A29078" t="s">
        <v>13</v>
      </c>
      <c r="B29078" t="s">
        <v>1127</v>
      </c>
      <c r="C29078">
        <v>112</v>
      </c>
      <c r="D29078" t="s">
        <v>863</v>
      </c>
      <c r="E29078" t="s">
        <v>140</v>
      </c>
      <c r="F29078" t="s">
        <v>140</v>
      </c>
      <c r="G29078" t="s">
        <v>412</v>
      </c>
      <c r="H29078" t="s">
        <v>140</v>
      </c>
      <c r="I29078" t="s">
        <v>140</v>
      </c>
      <c r="J29078" t="s">
        <v>140</v>
      </c>
      <c r="K29078" t="s">
        <v>140</v>
      </c>
      <c r="L29078" t="s">
        <v>140</v>
      </c>
      <c r="M29078" t="s">
        <v>140</v>
      </c>
      <c r="N29078" t="s">
        <v>1013</v>
      </c>
      <c r="O29078" t="s">
        <v>140</v>
      </c>
      <c r="P29078" t="s">
        <v>140</v>
      </c>
      <c r="Q29078" t="s">
        <v>940</v>
      </c>
      <c r="R29078" t="s">
        <v>824</v>
      </c>
      <c r="S29078" t="s">
        <v>140</v>
      </c>
      <c r="T29078" t="s">
        <v>140</v>
      </c>
      <c r="U29078" t="s">
        <v>527</v>
      </c>
      <c r="V29078" t="s">
        <v>433</v>
      </c>
      <c r="W29078" t="s">
        <v>140</v>
      </c>
    </row>
    <row r="29079" spans="1:23" x14ac:dyDescent="0.35">
      <c r="A29079" t="s">
        <v>13</v>
      </c>
      <c r="B29079" t="s">
        <v>339</v>
      </c>
      <c r="C29079">
        <v>9</v>
      </c>
      <c r="D29079" t="s">
        <v>433</v>
      </c>
      <c r="E29079" t="s">
        <v>140</v>
      </c>
      <c r="F29079" t="s">
        <v>140</v>
      </c>
      <c r="G29079" t="s">
        <v>664</v>
      </c>
      <c r="H29079" t="s">
        <v>140</v>
      </c>
      <c r="I29079" t="s">
        <v>140</v>
      </c>
      <c r="J29079" t="s">
        <v>140</v>
      </c>
      <c r="K29079" t="s">
        <v>140</v>
      </c>
      <c r="L29079" t="s">
        <v>140</v>
      </c>
      <c r="M29079" t="s">
        <v>140</v>
      </c>
      <c r="N29079" t="s">
        <v>140</v>
      </c>
      <c r="O29079" t="s">
        <v>140</v>
      </c>
      <c r="P29079" t="s">
        <v>140</v>
      </c>
      <c r="Q29079" t="s">
        <v>140</v>
      </c>
      <c r="R29079" t="s">
        <v>1102</v>
      </c>
      <c r="S29079" t="s">
        <v>140</v>
      </c>
      <c r="T29079" t="s">
        <v>140</v>
      </c>
      <c r="U29079" t="s">
        <v>140</v>
      </c>
      <c r="V29079" t="s">
        <v>377</v>
      </c>
      <c r="W29079" t="s">
        <v>140</v>
      </c>
    </row>
    <row r="29080" spans="1:23" x14ac:dyDescent="0.35">
      <c r="A29080" t="s">
        <v>14</v>
      </c>
      <c r="B29080" t="s">
        <v>1126</v>
      </c>
      <c r="C29080">
        <v>77</v>
      </c>
      <c r="D29080" t="s">
        <v>372</v>
      </c>
      <c r="E29080" t="s">
        <v>140</v>
      </c>
      <c r="F29080" t="s">
        <v>140</v>
      </c>
      <c r="G29080" t="s">
        <v>345</v>
      </c>
      <c r="H29080" t="s">
        <v>140</v>
      </c>
      <c r="I29080" t="s">
        <v>140</v>
      </c>
      <c r="J29080" t="s">
        <v>140</v>
      </c>
      <c r="K29080" t="s">
        <v>1004</v>
      </c>
      <c r="L29080" t="s">
        <v>140</v>
      </c>
      <c r="M29080" t="s">
        <v>1055</v>
      </c>
      <c r="N29080" t="s">
        <v>140</v>
      </c>
      <c r="O29080" t="s">
        <v>140</v>
      </c>
      <c r="P29080" t="s">
        <v>140</v>
      </c>
      <c r="Q29080" t="s">
        <v>954</v>
      </c>
      <c r="R29080" t="s">
        <v>1054</v>
      </c>
      <c r="S29080" t="s">
        <v>140</v>
      </c>
      <c r="T29080" t="s">
        <v>140</v>
      </c>
      <c r="U29080" t="s">
        <v>89</v>
      </c>
      <c r="V29080" t="s">
        <v>379</v>
      </c>
      <c r="W29080" t="s">
        <v>140</v>
      </c>
    </row>
    <row r="29081" spans="1:23" x14ac:dyDescent="0.35">
      <c r="A29081" t="s">
        <v>14</v>
      </c>
      <c r="B29081" t="s">
        <v>1127</v>
      </c>
      <c r="C29081">
        <v>118</v>
      </c>
      <c r="D29081" t="s">
        <v>160</v>
      </c>
      <c r="E29081" t="s">
        <v>140</v>
      </c>
      <c r="F29081" t="s">
        <v>140</v>
      </c>
      <c r="G29081" t="s">
        <v>824</v>
      </c>
      <c r="H29081" t="s">
        <v>140</v>
      </c>
      <c r="I29081" t="s">
        <v>1058</v>
      </c>
      <c r="J29081" t="s">
        <v>140</v>
      </c>
      <c r="K29081" t="s">
        <v>1051</v>
      </c>
      <c r="L29081" t="s">
        <v>775</v>
      </c>
      <c r="M29081" t="s">
        <v>1018</v>
      </c>
      <c r="N29081" t="s">
        <v>775</v>
      </c>
      <c r="O29081" t="s">
        <v>140</v>
      </c>
      <c r="P29081" t="s">
        <v>140</v>
      </c>
      <c r="Q29081" t="s">
        <v>1019</v>
      </c>
      <c r="R29081" t="s">
        <v>1019</v>
      </c>
      <c r="S29081" t="s">
        <v>140</v>
      </c>
      <c r="T29081" t="s">
        <v>140</v>
      </c>
      <c r="U29081" t="s">
        <v>95</v>
      </c>
      <c r="V29081" t="s">
        <v>1071</v>
      </c>
      <c r="W29081" t="s">
        <v>140</v>
      </c>
    </row>
    <row r="29082" spans="1:23" x14ac:dyDescent="0.35">
      <c r="A29082" t="s">
        <v>14</v>
      </c>
      <c r="B29082" t="s">
        <v>339</v>
      </c>
      <c r="C29082">
        <v>7</v>
      </c>
      <c r="D29082" t="s">
        <v>891</v>
      </c>
      <c r="E29082" t="s">
        <v>140</v>
      </c>
      <c r="F29082" t="s">
        <v>140</v>
      </c>
      <c r="G29082" t="s">
        <v>140</v>
      </c>
      <c r="H29082" t="s">
        <v>140</v>
      </c>
      <c r="I29082" t="s">
        <v>140</v>
      </c>
      <c r="J29082" t="s">
        <v>140</v>
      </c>
      <c r="K29082" t="s">
        <v>140</v>
      </c>
      <c r="L29082" t="s">
        <v>140</v>
      </c>
      <c r="M29082" t="s">
        <v>140</v>
      </c>
      <c r="N29082" t="s">
        <v>140</v>
      </c>
      <c r="O29082" t="s">
        <v>140</v>
      </c>
      <c r="P29082" t="s">
        <v>140</v>
      </c>
      <c r="Q29082" t="s">
        <v>140</v>
      </c>
      <c r="R29082" t="s">
        <v>140</v>
      </c>
      <c r="S29082" t="s">
        <v>140</v>
      </c>
      <c r="T29082" t="s">
        <v>140</v>
      </c>
      <c r="U29082" t="s">
        <v>1106</v>
      </c>
      <c r="V29082" t="s">
        <v>187</v>
      </c>
      <c r="W29082" t="s">
        <v>140</v>
      </c>
    </row>
    <row r="29083" spans="1:23" x14ac:dyDescent="0.35">
      <c r="A29083" t="s">
        <v>15</v>
      </c>
      <c r="B29083" t="s">
        <v>1126</v>
      </c>
      <c r="C29083">
        <v>92</v>
      </c>
      <c r="D29083" t="s">
        <v>807</v>
      </c>
      <c r="E29083" t="s">
        <v>140</v>
      </c>
      <c r="F29083" t="s">
        <v>140</v>
      </c>
      <c r="G29083" t="s">
        <v>1018</v>
      </c>
      <c r="H29083" t="s">
        <v>140</v>
      </c>
      <c r="I29083" t="s">
        <v>140</v>
      </c>
      <c r="J29083" t="s">
        <v>140</v>
      </c>
      <c r="K29083" t="s">
        <v>140</v>
      </c>
      <c r="L29083" t="s">
        <v>1066</v>
      </c>
      <c r="M29083" t="s">
        <v>140</v>
      </c>
      <c r="N29083" t="s">
        <v>1014</v>
      </c>
      <c r="O29083" t="s">
        <v>140</v>
      </c>
      <c r="P29083" t="s">
        <v>140</v>
      </c>
      <c r="Q29083" t="s">
        <v>1066</v>
      </c>
      <c r="R29083" t="s">
        <v>1056</v>
      </c>
      <c r="S29083" t="s">
        <v>140</v>
      </c>
      <c r="T29083" t="s">
        <v>140</v>
      </c>
      <c r="U29083" t="s">
        <v>115</v>
      </c>
      <c r="V29083" t="s">
        <v>654</v>
      </c>
      <c r="W29083" t="s">
        <v>140</v>
      </c>
    </row>
    <row r="29084" spans="1:23" x14ac:dyDescent="0.35">
      <c r="A29084" t="s">
        <v>15</v>
      </c>
      <c r="B29084" t="s">
        <v>1127</v>
      </c>
      <c r="C29084">
        <v>107</v>
      </c>
      <c r="D29084" t="s">
        <v>687</v>
      </c>
      <c r="E29084" t="s">
        <v>140</v>
      </c>
      <c r="F29084" t="s">
        <v>1019</v>
      </c>
      <c r="G29084" t="s">
        <v>999</v>
      </c>
      <c r="H29084" t="s">
        <v>140</v>
      </c>
      <c r="I29084" t="s">
        <v>140</v>
      </c>
      <c r="J29084" t="s">
        <v>140</v>
      </c>
      <c r="K29084" t="s">
        <v>140</v>
      </c>
      <c r="L29084" t="s">
        <v>940</v>
      </c>
      <c r="M29084" t="s">
        <v>1054</v>
      </c>
      <c r="N29084" t="s">
        <v>1019</v>
      </c>
      <c r="O29084" t="s">
        <v>140</v>
      </c>
      <c r="P29084" t="s">
        <v>1019</v>
      </c>
      <c r="Q29084" t="s">
        <v>140</v>
      </c>
      <c r="R29084" t="s">
        <v>1019</v>
      </c>
      <c r="S29084" t="s">
        <v>140</v>
      </c>
      <c r="T29084" t="s">
        <v>140</v>
      </c>
      <c r="U29084" t="s">
        <v>386</v>
      </c>
      <c r="V29084" t="s">
        <v>127</v>
      </c>
      <c r="W29084" t="s">
        <v>140</v>
      </c>
    </row>
    <row r="29085" spans="1:23" x14ac:dyDescent="0.35">
      <c r="A29085" t="s">
        <v>15</v>
      </c>
      <c r="B29085" t="s">
        <v>339</v>
      </c>
      <c r="C29085">
        <v>6</v>
      </c>
      <c r="D29085" t="s">
        <v>485</v>
      </c>
      <c r="E29085" t="s">
        <v>140</v>
      </c>
      <c r="F29085" t="s">
        <v>140</v>
      </c>
      <c r="G29085" t="s">
        <v>140</v>
      </c>
      <c r="H29085" t="s">
        <v>140</v>
      </c>
      <c r="I29085" t="s">
        <v>140</v>
      </c>
      <c r="J29085" t="s">
        <v>140</v>
      </c>
      <c r="K29085" t="s">
        <v>140</v>
      </c>
      <c r="L29085" t="s">
        <v>140</v>
      </c>
      <c r="M29085" t="s">
        <v>140</v>
      </c>
      <c r="N29085" t="s">
        <v>140</v>
      </c>
      <c r="O29085" t="s">
        <v>140</v>
      </c>
      <c r="P29085" t="s">
        <v>140</v>
      </c>
      <c r="Q29085" t="s">
        <v>140</v>
      </c>
      <c r="R29085" t="s">
        <v>140</v>
      </c>
      <c r="S29085" t="s">
        <v>140</v>
      </c>
      <c r="T29085" t="s">
        <v>140</v>
      </c>
      <c r="U29085" t="s">
        <v>1104</v>
      </c>
      <c r="V29085" t="s">
        <v>165</v>
      </c>
      <c r="W29085" t="s">
        <v>140</v>
      </c>
    </row>
    <row r="29086" spans="1:23" x14ac:dyDescent="0.35">
      <c r="A29086" t="s">
        <v>16</v>
      </c>
      <c r="B29086" t="s">
        <v>1126</v>
      </c>
      <c r="C29086">
        <v>83</v>
      </c>
      <c r="D29086" t="s">
        <v>626</v>
      </c>
      <c r="E29086" t="s">
        <v>140</v>
      </c>
      <c r="F29086" t="s">
        <v>1098</v>
      </c>
      <c r="G29086" t="s">
        <v>140</v>
      </c>
      <c r="H29086" t="s">
        <v>140</v>
      </c>
      <c r="I29086" t="s">
        <v>140</v>
      </c>
      <c r="J29086" t="s">
        <v>140</v>
      </c>
      <c r="K29086" t="s">
        <v>140</v>
      </c>
      <c r="L29086" t="s">
        <v>140</v>
      </c>
      <c r="M29086" t="s">
        <v>1054</v>
      </c>
      <c r="N29086" t="s">
        <v>140</v>
      </c>
      <c r="O29086" t="s">
        <v>140</v>
      </c>
      <c r="P29086" t="s">
        <v>140</v>
      </c>
      <c r="Q29086" t="s">
        <v>140</v>
      </c>
      <c r="R29086" t="s">
        <v>140</v>
      </c>
      <c r="S29086" t="s">
        <v>140</v>
      </c>
      <c r="T29086" t="s">
        <v>140</v>
      </c>
      <c r="U29086" t="s">
        <v>458</v>
      </c>
      <c r="V29086" t="s">
        <v>911</v>
      </c>
      <c r="W29086" t="s">
        <v>140</v>
      </c>
    </row>
    <row r="29087" spans="1:23" x14ac:dyDescent="0.35">
      <c r="A29087" t="s">
        <v>16</v>
      </c>
      <c r="B29087" t="s">
        <v>1127</v>
      </c>
      <c r="C29087">
        <v>107</v>
      </c>
      <c r="D29087" t="s">
        <v>840</v>
      </c>
      <c r="E29087" t="s">
        <v>140</v>
      </c>
      <c r="F29087" t="s">
        <v>140</v>
      </c>
      <c r="G29087" t="s">
        <v>1098</v>
      </c>
      <c r="H29087" t="s">
        <v>140</v>
      </c>
      <c r="I29087" t="s">
        <v>140</v>
      </c>
      <c r="J29087" t="s">
        <v>140</v>
      </c>
      <c r="K29087" t="s">
        <v>140</v>
      </c>
      <c r="L29087" t="s">
        <v>140</v>
      </c>
      <c r="M29087" t="s">
        <v>140</v>
      </c>
      <c r="N29087" t="s">
        <v>775</v>
      </c>
      <c r="O29087" t="s">
        <v>140</v>
      </c>
      <c r="P29087" t="s">
        <v>140</v>
      </c>
      <c r="Q29087" t="s">
        <v>140</v>
      </c>
      <c r="R29087" t="s">
        <v>1012</v>
      </c>
      <c r="S29087" t="s">
        <v>140</v>
      </c>
      <c r="T29087" t="s">
        <v>140</v>
      </c>
      <c r="U29087" t="s">
        <v>664</v>
      </c>
      <c r="V29087" t="s">
        <v>788</v>
      </c>
      <c r="W29087" t="s">
        <v>140</v>
      </c>
    </row>
    <row r="29088" spans="1:23" x14ac:dyDescent="0.35">
      <c r="A29088" t="s">
        <v>16</v>
      </c>
      <c r="B29088" t="s">
        <v>339</v>
      </c>
      <c r="C29088">
        <v>16</v>
      </c>
      <c r="D29088" t="s">
        <v>116</v>
      </c>
      <c r="E29088" t="s">
        <v>140</v>
      </c>
      <c r="F29088" t="s">
        <v>140</v>
      </c>
      <c r="G29088" t="s">
        <v>140</v>
      </c>
      <c r="H29088" t="s">
        <v>140</v>
      </c>
      <c r="I29088" t="s">
        <v>140</v>
      </c>
      <c r="J29088" t="s">
        <v>140</v>
      </c>
      <c r="K29088" t="s">
        <v>140</v>
      </c>
      <c r="L29088" t="s">
        <v>140</v>
      </c>
      <c r="M29088" t="s">
        <v>140</v>
      </c>
      <c r="N29088" t="s">
        <v>140</v>
      </c>
      <c r="O29088" t="s">
        <v>140</v>
      </c>
      <c r="P29088" t="s">
        <v>140</v>
      </c>
      <c r="Q29088" t="s">
        <v>140</v>
      </c>
      <c r="R29088" t="s">
        <v>140</v>
      </c>
      <c r="S29088" t="s">
        <v>140</v>
      </c>
      <c r="T29088" t="s">
        <v>140</v>
      </c>
      <c r="U29088" t="s">
        <v>109</v>
      </c>
      <c r="V29088" t="s">
        <v>1070</v>
      </c>
      <c r="W29088" t="s">
        <v>140</v>
      </c>
    </row>
    <row r="29089" spans="1:23" x14ac:dyDescent="0.35">
      <c r="A29089" t="s">
        <v>17</v>
      </c>
      <c r="B29089" t="s">
        <v>1126</v>
      </c>
      <c r="C29089">
        <v>92</v>
      </c>
      <c r="D29089" t="s">
        <v>600</v>
      </c>
      <c r="E29089" t="s">
        <v>140</v>
      </c>
      <c r="F29089" t="s">
        <v>140</v>
      </c>
      <c r="G29089" t="s">
        <v>929</v>
      </c>
      <c r="H29089" t="s">
        <v>140</v>
      </c>
      <c r="I29089" t="s">
        <v>140</v>
      </c>
      <c r="J29089" t="s">
        <v>140</v>
      </c>
      <c r="K29089" t="s">
        <v>140</v>
      </c>
      <c r="L29089" t="s">
        <v>140</v>
      </c>
      <c r="M29089" t="s">
        <v>140</v>
      </c>
      <c r="N29089" t="s">
        <v>1021</v>
      </c>
      <c r="O29089" t="s">
        <v>140</v>
      </c>
      <c r="P29089" t="s">
        <v>140</v>
      </c>
      <c r="Q29089" t="s">
        <v>140</v>
      </c>
      <c r="R29089" t="s">
        <v>140</v>
      </c>
      <c r="S29089" t="s">
        <v>140</v>
      </c>
      <c r="T29089" t="s">
        <v>140</v>
      </c>
      <c r="U29089" t="s">
        <v>515</v>
      </c>
      <c r="V29089" t="s">
        <v>731</v>
      </c>
      <c r="W29089" t="s">
        <v>140</v>
      </c>
    </row>
    <row r="29090" spans="1:23" x14ac:dyDescent="0.35">
      <c r="A29090" t="s">
        <v>17</v>
      </c>
      <c r="B29090" t="s">
        <v>1127</v>
      </c>
      <c r="C29090">
        <v>99</v>
      </c>
      <c r="D29090" t="s">
        <v>1156</v>
      </c>
      <c r="E29090" t="s">
        <v>140</v>
      </c>
      <c r="F29090" t="s">
        <v>140</v>
      </c>
      <c r="G29090" t="s">
        <v>949</v>
      </c>
      <c r="H29090" t="s">
        <v>140</v>
      </c>
      <c r="I29090" t="s">
        <v>1021</v>
      </c>
      <c r="J29090" t="s">
        <v>140</v>
      </c>
      <c r="K29090" t="s">
        <v>1014</v>
      </c>
      <c r="L29090" t="s">
        <v>1021</v>
      </c>
      <c r="M29090" t="s">
        <v>140</v>
      </c>
      <c r="N29090" t="s">
        <v>1021</v>
      </c>
      <c r="O29090" t="s">
        <v>140</v>
      </c>
      <c r="P29090" t="s">
        <v>140</v>
      </c>
      <c r="Q29090" t="s">
        <v>1016</v>
      </c>
      <c r="R29090" t="s">
        <v>1016</v>
      </c>
      <c r="S29090" t="s">
        <v>140</v>
      </c>
      <c r="T29090" t="s">
        <v>140</v>
      </c>
      <c r="U29090" t="s">
        <v>1102</v>
      </c>
      <c r="V29090" t="s">
        <v>785</v>
      </c>
      <c r="W29090" t="s">
        <v>140</v>
      </c>
    </row>
    <row r="29091" spans="1:23" x14ac:dyDescent="0.35">
      <c r="A29091" t="s">
        <v>17</v>
      </c>
      <c r="B29091" t="s">
        <v>339</v>
      </c>
      <c r="C29091">
        <v>11</v>
      </c>
      <c r="D29091" t="s">
        <v>533</v>
      </c>
      <c r="E29091" t="s">
        <v>140</v>
      </c>
      <c r="F29091" t="s">
        <v>140</v>
      </c>
      <c r="G29091" t="s">
        <v>140</v>
      </c>
      <c r="H29091" t="s">
        <v>140</v>
      </c>
      <c r="I29091" t="s">
        <v>140</v>
      </c>
      <c r="J29091" t="s">
        <v>140</v>
      </c>
      <c r="K29091" t="s">
        <v>140</v>
      </c>
      <c r="L29091" t="s">
        <v>140</v>
      </c>
      <c r="M29091" t="s">
        <v>140</v>
      </c>
      <c r="N29091" t="s">
        <v>140</v>
      </c>
      <c r="O29091" t="s">
        <v>140</v>
      </c>
      <c r="P29091" t="s">
        <v>140</v>
      </c>
      <c r="Q29091" t="s">
        <v>103</v>
      </c>
      <c r="R29091" t="s">
        <v>103</v>
      </c>
      <c r="S29091" t="s">
        <v>140</v>
      </c>
      <c r="T29091" t="s">
        <v>140</v>
      </c>
      <c r="U29091" t="s">
        <v>897</v>
      </c>
      <c r="V29091" t="s">
        <v>1071</v>
      </c>
      <c r="W29091" t="s">
        <v>140</v>
      </c>
    </row>
    <row r="29092" spans="1:23" x14ac:dyDescent="0.35">
      <c r="A29092" t="s">
        <v>18</v>
      </c>
      <c r="B29092" t="s">
        <v>1126</v>
      </c>
      <c r="C29092">
        <v>94</v>
      </c>
      <c r="D29092" t="s">
        <v>1246</v>
      </c>
      <c r="E29092" t="s">
        <v>140</v>
      </c>
      <c r="F29092" t="s">
        <v>140</v>
      </c>
      <c r="G29092" t="s">
        <v>89</v>
      </c>
      <c r="H29092" t="s">
        <v>140</v>
      </c>
      <c r="I29092" t="s">
        <v>140</v>
      </c>
      <c r="J29092" t="s">
        <v>140</v>
      </c>
      <c r="K29092" t="s">
        <v>140</v>
      </c>
      <c r="L29092" t="s">
        <v>140</v>
      </c>
      <c r="M29092" t="s">
        <v>140</v>
      </c>
      <c r="N29092" t="s">
        <v>140</v>
      </c>
      <c r="O29092" t="s">
        <v>140</v>
      </c>
      <c r="P29092" t="s">
        <v>140</v>
      </c>
      <c r="Q29092" t="s">
        <v>1046</v>
      </c>
      <c r="R29092" t="s">
        <v>1046</v>
      </c>
      <c r="S29092" t="s">
        <v>140</v>
      </c>
      <c r="T29092" t="s">
        <v>140</v>
      </c>
      <c r="U29092" t="s">
        <v>729</v>
      </c>
      <c r="V29092" t="s">
        <v>538</v>
      </c>
      <c r="W29092" t="s">
        <v>140</v>
      </c>
    </row>
    <row r="29093" spans="1:23" x14ac:dyDescent="0.35">
      <c r="A29093" t="s">
        <v>18</v>
      </c>
      <c r="B29093" t="s">
        <v>1127</v>
      </c>
      <c r="C29093">
        <v>103</v>
      </c>
      <c r="D29093" t="s">
        <v>359</v>
      </c>
      <c r="E29093" t="s">
        <v>140</v>
      </c>
      <c r="F29093" t="s">
        <v>1011</v>
      </c>
      <c r="G29093" t="s">
        <v>664</v>
      </c>
      <c r="H29093" t="s">
        <v>140</v>
      </c>
      <c r="I29093" t="s">
        <v>1010</v>
      </c>
      <c r="J29093" t="s">
        <v>140</v>
      </c>
      <c r="K29093" t="s">
        <v>140</v>
      </c>
      <c r="L29093" t="s">
        <v>1014</v>
      </c>
      <c r="M29093" t="s">
        <v>140</v>
      </c>
      <c r="N29093" t="s">
        <v>1011</v>
      </c>
      <c r="O29093" t="s">
        <v>140</v>
      </c>
      <c r="P29093" t="s">
        <v>140</v>
      </c>
      <c r="Q29093" t="s">
        <v>1021</v>
      </c>
      <c r="R29093" t="s">
        <v>1021</v>
      </c>
      <c r="S29093" t="s">
        <v>140</v>
      </c>
      <c r="T29093" t="s">
        <v>140</v>
      </c>
      <c r="U29093" t="s">
        <v>812</v>
      </c>
      <c r="V29093" t="s">
        <v>192</v>
      </c>
      <c r="W29093" t="s">
        <v>140</v>
      </c>
    </row>
    <row r="29094" spans="1:23" x14ac:dyDescent="0.35">
      <c r="A29094" t="s">
        <v>18</v>
      </c>
      <c r="B29094" t="s">
        <v>339</v>
      </c>
      <c r="C29094">
        <v>8</v>
      </c>
      <c r="D29094" t="s">
        <v>773</v>
      </c>
      <c r="E29094" t="s">
        <v>140</v>
      </c>
      <c r="F29094" t="s">
        <v>140</v>
      </c>
      <c r="G29094" t="s">
        <v>716</v>
      </c>
      <c r="H29094" t="s">
        <v>140</v>
      </c>
      <c r="I29094" t="s">
        <v>140</v>
      </c>
      <c r="J29094" t="s">
        <v>140</v>
      </c>
      <c r="K29094" t="s">
        <v>140</v>
      </c>
      <c r="L29094" t="s">
        <v>140</v>
      </c>
      <c r="M29094" t="s">
        <v>706</v>
      </c>
      <c r="N29094" t="s">
        <v>140</v>
      </c>
      <c r="O29094" t="s">
        <v>140</v>
      </c>
      <c r="P29094" t="s">
        <v>140</v>
      </c>
      <c r="Q29094" t="s">
        <v>140</v>
      </c>
      <c r="R29094" t="s">
        <v>140</v>
      </c>
      <c r="S29094" t="s">
        <v>140</v>
      </c>
      <c r="T29094" t="s">
        <v>140</v>
      </c>
      <c r="U29094" t="s">
        <v>140</v>
      </c>
      <c r="V29094" t="s">
        <v>853</v>
      </c>
      <c r="W29094" t="s">
        <v>140</v>
      </c>
    </row>
    <row r="29095" spans="1:23" x14ac:dyDescent="0.35">
      <c r="A29095" t="s">
        <v>19</v>
      </c>
      <c r="B29095" t="s">
        <v>1126</v>
      </c>
      <c r="C29095">
        <v>96</v>
      </c>
      <c r="D29095" t="s">
        <v>779</v>
      </c>
      <c r="E29095" t="s">
        <v>140</v>
      </c>
      <c r="F29095" t="s">
        <v>140</v>
      </c>
      <c r="G29095" t="s">
        <v>1013</v>
      </c>
      <c r="H29095" t="s">
        <v>140</v>
      </c>
      <c r="I29095" t="s">
        <v>140</v>
      </c>
      <c r="J29095" t="s">
        <v>140</v>
      </c>
      <c r="K29095" t="s">
        <v>1009</v>
      </c>
      <c r="L29095" t="s">
        <v>140</v>
      </c>
      <c r="M29095" t="s">
        <v>140</v>
      </c>
      <c r="N29095" t="s">
        <v>1013</v>
      </c>
      <c r="O29095" t="s">
        <v>140</v>
      </c>
      <c r="P29095" t="s">
        <v>140</v>
      </c>
      <c r="Q29095" t="s">
        <v>140</v>
      </c>
      <c r="R29095" t="s">
        <v>140</v>
      </c>
      <c r="S29095" t="s">
        <v>140</v>
      </c>
      <c r="T29095" t="s">
        <v>140</v>
      </c>
      <c r="U29095" t="s">
        <v>458</v>
      </c>
      <c r="V29095" t="s">
        <v>551</v>
      </c>
      <c r="W29095" t="s">
        <v>1013</v>
      </c>
    </row>
    <row r="29096" spans="1:23" x14ac:dyDescent="0.35">
      <c r="A29096" t="s">
        <v>19</v>
      </c>
      <c r="B29096" t="s">
        <v>1127</v>
      </c>
      <c r="C29096">
        <v>99</v>
      </c>
      <c r="D29096" t="s">
        <v>530</v>
      </c>
      <c r="E29096" t="s">
        <v>140</v>
      </c>
      <c r="F29096" t="s">
        <v>140</v>
      </c>
      <c r="G29096" t="s">
        <v>1061</v>
      </c>
      <c r="H29096" t="s">
        <v>1017</v>
      </c>
      <c r="I29096" t="s">
        <v>140</v>
      </c>
      <c r="J29096" t="s">
        <v>140</v>
      </c>
      <c r="K29096" t="s">
        <v>140</v>
      </c>
      <c r="L29096" t="s">
        <v>1017</v>
      </c>
      <c r="M29096" t="s">
        <v>1017</v>
      </c>
      <c r="N29096" t="s">
        <v>949</v>
      </c>
      <c r="O29096" t="s">
        <v>140</v>
      </c>
      <c r="P29096" t="s">
        <v>140</v>
      </c>
      <c r="Q29096" t="s">
        <v>875</v>
      </c>
      <c r="R29096" t="s">
        <v>875</v>
      </c>
      <c r="S29096" t="s">
        <v>140</v>
      </c>
      <c r="T29096" t="s">
        <v>140</v>
      </c>
      <c r="U29096" t="s">
        <v>729</v>
      </c>
      <c r="V29096" t="s">
        <v>418</v>
      </c>
      <c r="W29096" t="s">
        <v>140</v>
      </c>
    </row>
    <row r="29097" spans="1:23" x14ac:dyDescent="0.35">
      <c r="A29097" t="s">
        <v>19</v>
      </c>
      <c r="B29097" t="s">
        <v>339</v>
      </c>
      <c r="C29097">
        <v>11</v>
      </c>
      <c r="D29097" t="s">
        <v>554</v>
      </c>
      <c r="E29097" t="s">
        <v>140</v>
      </c>
      <c r="F29097" t="s">
        <v>140</v>
      </c>
      <c r="G29097" t="s">
        <v>140</v>
      </c>
      <c r="H29097" t="s">
        <v>140</v>
      </c>
      <c r="I29097" t="s">
        <v>140</v>
      </c>
      <c r="J29097" t="s">
        <v>140</v>
      </c>
      <c r="K29097" t="s">
        <v>140</v>
      </c>
      <c r="L29097" t="s">
        <v>140</v>
      </c>
      <c r="M29097" t="s">
        <v>140</v>
      </c>
      <c r="N29097" t="s">
        <v>140</v>
      </c>
      <c r="O29097" t="s">
        <v>140</v>
      </c>
      <c r="P29097" t="s">
        <v>140</v>
      </c>
      <c r="Q29097" t="s">
        <v>140</v>
      </c>
      <c r="R29097" t="s">
        <v>140</v>
      </c>
      <c r="S29097" t="s">
        <v>140</v>
      </c>
      <c r="T29097" t="s">
        <v>140</v>
      </c>
      <c r="U29097" t="s">
        <v>95</v>
      </c>
      <c r="V29097" t="s">
        <v>63</v>
      </c>
      <c r="W29097" t="s">
        <v>140</v>
      </c>
    </row>
    <row r="29098" spans="1:23" x14ac:dyDescent="0.35">
      <c r="A29098" t="s">
        <v>20</v>
      </c>
      <c r="B29098" t="s">
        <v>1126</v>
      </c>
      <c r="C29098">
        <v>87</v>
      </c>
      <c r="D29098" t="s">
        <v>566</v>
      </c>
      <c r="E29098" t="s">
        <v>140</v>
      </c>
      <c r="F29098" t="s">
        <v>140</v>
      </c>
      <c r="G29098" t="s">
        <v>140</v>
      </c>
      <c r="H29098" t="s">
        <v>140</v>
      </c>
      <c r="I29098" t="s">
        <v>140</v>
      </c>
      <c r="J29098" t="s">
        <v>140</v>
      </c>
      <c r="K29098" t="s">
        <v>140</v>
      </c>
      <c r="L29098" t="s">
        <v>140</v>
      </c>
      <c r="M29098" t="s">
        <v>140</v>
      </c>
      <c r="N29098" t="s">
        <v>140</v>
      </c>
      <c r="O29098" t="s">
        <v>140</v>
      </c>
      <c r="P29098" t="s">
        <v>140</v>
      </c>
      <c r="Q29098" t="s">
        <v>140</v>
      </c>
      <c r="R29098" t="s">
        <v>1060</v>
      </c>
      <c r="S29098" t="s">
        <v>140</v>
      </c>
      <c r="T29098" t="s">
        <v>140</v>
      </c>
      <c r="U29098" t="s">
        <v>875</v>
      </c>
      <c r="V29098" t="s">
        <v>678</v>
      </c>
      <c r="W29098" t="s">
        <v>140</v>
      </c>
    </row>
    <row r="29099" spans="1:23" x14ac:dyDescent="0.35">
      <c r="A29099" t="s">
        <v>20</v>
      </c>
      <c r="B29099" t="s">
        <v>1127</v>
      </c>
      <c r="C29099">
        <v>115</v>
      </c>
      <c r="D29099" t="s">
        <v>313</v>
      </c>
      <c r="E29099" t="s">
        <v>140</v>
      </c>
      <c r="F29099" t="s">
        <v>140</v>
      </c>
      <c r="G29099" t="s">
        <v>996</v>
      </c>
      <c r="H29099" t="s">
        <v>140</v>
      </c>
      <c r="I29099" t="s">
        <v>140</v>
      </c>
      <c r="J29099" t="s">
        <v>140</v>
      </c>
      <c r="K29099" t="s">
        <v>140</v>
      </c>
      <c r="L29099" t="s">
        <v>140</v>
      </c>
      <c r="M29099" t="s">
        <v>140</v>
      </c>
      <c r="N29099" t="s">
        <v>140</v>
      </c>
      <c r="O29099" t="s">
        <v>140</v>
      </c>
      <c r="P29099" t="s">
        <v>140</v>
      </c>
      <c r="Q29099" t="s">
        <v>1020</v>
      </c>
      <c r="R29099" t="s">
        <v>1018</v>
      </c>
      <c r="S29099" t="s">
        <v>140</v>
      </c>
      <c r="T29099" t="s">
        <v>140</v>
      </c>
      <c r="U29099" t="s">
        <v>147</v>
      </c>
      <c r="V29099" t="s">
        <v>489</v>
      </c>
      <c r="W29099" t="s">
        <v>140</v>
      </c>
    </row>
    <row r="29100" spans="1:23" x14ac:dyDescent="0.35">
      <c r="A29100" t="s">
        <v>20</v>
      </c>
      <c r="B29100" t="s">
        <v>339</v>
      </c>
      <c r="C29100">
        <v>4</v>
      </c>
      <c r="D29100" t="s">
        <v>177</v>
      </c>
      <c r="E29100" t="s">
        <v>140</v>
      </c>
      <c r="F29100" t="s">
        <v>140</v>
      </c>
      <c r="G29100" t="s">
        <v>140</v>
      </c>
      <c r="H29100" t="s">
        <v>140</v>
      </c>
      <c r="I29100" t="s">
        <v>140</v>
      </c>
      <c r="J29100" t="s">
        <v>140</v>
      </c>
      <c r="K29100" t="s">
        <v>140</v>
      </c>
      <c r="L29100" t="s">
        <v>140</v>
      </c>
      <c r="M29100" t="s">
        <v>140</v>
      </c>
      <c r="N29100" t="s">
        <v>140</v>
      </c>
      <c r="O29100" t="s">
        <v>140</v>
      </c>
      <c r="P29100" t="s">
        <v>140</v>
      </c>
      <c r="Q29100" t="s">
        <v>140</v>
      </c>
      <c r="R29100" t="s">
        <v>140</v>
      </c>
      <c r="S29100" t="s">
        <v>140</v>
      </c>
      <c r="T29100" t="s">
        <v>140</v>
      </c>
      <c r="U29100" t="s">
        <v>140</v>
      </c>
      <c r="V29100" t="s">
        <v>140</v>
      </c>
      <c r="W29100" t="s">
        <v>140</v>
      </c>
    </row>
    <row r="29101" spans="1:23" x14ac:dyDescent="0.35">
      <c r="A29101" t="s">
        <v>21</v>
      </c>
      <c r="B29101" t="s">
        <v>1126</v>
      </c>
      <c r="C29101">
        <v>57</v>
      </c>
      <c r="D29101" t="s">
        <v>499</v>
      </c>
      <c r="E29101" t="s">
        <v>140</v>
      </c>
      <c r="F29101" t="s">
        <v>1055</v>
      </c>
      <c r="G29101" t="s">
        <v>345</v>
      </c>
      <c r="H29101" t="s">
        <v>140</v>
      </c>
      <c r="I29101" t="s">
        <v>1055</v>
      </c>
      <c r="J29101" t="s">
        <v>140</v>
      </c>
      <c r="K29101" t="s">
        <v>140</v>
      </c>
      <c r="L29101" t="s">
        <v>1055</v>
      </c>
      <c r="M29101" t="s">
        <v>1055</v>
      </c>
      <c r="N29101" t="s">
        <v>140</v>
      </c>
      <c r="O29101" t="s">
        <v>140</v>
      </c>
      <c r="P29101" t="s">
        <v>140</v>
      </c>
      <c r="Q29101" t="s">
        <v>140</v>
      </c>
      <c r="R29101" t="s">
        <v>140</v>
      </c>
      <c r="S29101" t="s">
        <v>140</v>
      </c>
      <c r="T29101" t="s">
        <v>140</v>
      </c>
      <c r="U29101" t="s">
        <v>121</v>
      </c>
      <c r="V29101" t="s">
        <v>508</v>
      </c>
      <c r="W29101" t="s">
        <v>140</v>
      </c>
    </row>
    <row r="29102" spans="1:23" x14ac:dyDescent="0.35">
      <c r="A29102" t="s">
        <v>21</v>
      </c>
      <c r="B29102" t="s">
        <v>1127</v>
      </c>
      <c r="C29102">
        <v>144</v>
      </c>
      <c r="D29102" t="s">
        <v>385</v>
      </c>
      <c r="E29102" t="s">
        <v>140</v>
      </c>
      <c r="F29102" t="s">
        <v>140</v>
      </c>
      <c r="G29102" t="s">
        <v>462</v>
      </c>
      <c r="H29102" t="s">
        <v>140</v>
      </c>
      <c r="I29102" t="s">
        <v>1073</v>
      </c>
      <c r="J29102" t="s">
        <v>1014</v>
      </c>
      <c r="K29102" t="s">
        <v>458</v>
      </c>
      <c r="L29102" t="s">
        <v>1073</v>
      </c>
      <c r="M29102" t="s">
        <v>1073</v>
      </c>
      <c r="N29102" t="s">
        <v>1014</v>
      </c>
      <c r="O29102" t="s">
        <v>1017</v>
      </c>
      <c r="P29102" t="s">
        <v>140</v>
      </c>
      <c r="Q29102" t="s">
        <v>458</v>
      </c>
      <c r="R29102" t="s">
        <v>973</v>
      </c>
      <c r="S29102" t="s">
        <v>140</v>
      </c>
      <c r="T29102" t="s">
        <v>140</v>
      </c>
      <c r="U29102" t="s">
        <v>446</v>
      </c>
      <c r="V29102" t="s">
        <v>418</v>
      </c>
      <c r="W29102" t="s">
        <v>140</v>
      </c>
    </row>
    <row r="29103" spans="1:23" x14ac:dyDescent="0.35">
      <c r="A29103" t="s">
        <v>21</v>
      </c>
      <c r="B29103" t="s">
        <v>339</v>
      </c>
      <c r="C29103">
        <v>8</v>
      </c>
      <c r="D29103" t="s">
        <v>376</v>
      </c>
      <c r="E29103" t="s">
        <v>140</v>
      </c>
      <c r="F29103" t="s">
        <v>140</v>
      </c>
      <c r="G29103" t="s">
        <v>467</v>
      </c>
      <c r="H29103" t="s">
        <v>140</v>
      </c>
      <c r="I29103" t="s">
        <v>140</v>
      </c>
      <c r="J29103" t="s">
        <v>140</v>
      </c>
      <c r="K29103" t="s">
        <v>140</v>
      </c>
      <c r="L29103" t="s">
        <v>140</v>
      </c>
      <c r="M29103" t="s">
        <v>140</v>
      </c>
      <c r="N29103" t="s">
        <v>140</v>
      </c>
      <c r="O29103" t="s">
        <v>140</v>
      </c>
      <c r="P29103" t="s">
        <v>140</v>
      </c>
      <c r="Q29103" t="s">
        <v>140</v>
      </c>
      <c r="R29103" t="s">
        <v>140</v>
      </c>
      <c r="S29103" t="s">
        <v>140</v>
      </c>
      <c r="T29103" t="s">
        <v>140</v>
      </c>
      <c r="U29103" t="s">
        <v>467</v>
      </c>
      <c r="V29103" t="s">
        <v>467</v>
      </c>
      <c r="W29103" t="s">
        <v>140</v>
      </c>
    </row>
    <row r="29104" spans="1:23" x14ac:dyDescent="0.35">
      <c r="A29104" t="s">
        <v>22</v>
      </c>
      <c r="B29104" t="s">
        <v>1126</v>
      </c>
      <c r="C29104">
        <v>87</v>
      </c>
      <c r="D29104" t="s">
        <v>831</v>
      </c>
      <c r="E29104" t="s">
        <v>140</v>
      </c>
      <c r="F29104" t="s">
        <v>1013</v>
      </c>
      <c r="G29104" t="s">
        <v>140</v>
      </c>
      <c r="H29104" t="s">
        <v>140</v>
      </c>
      <c r="I29104" t="s">
        <v>140</v>
      </c>
      <c r="J29104" t="s">
        <v>140</v>
      </c>
      <c r="K29104" t="s">
        <v>140</v>
      </c>
      <c r="L29104" t="s">
        <v>1013</v>
      </c>
      <c r="M29104" t="s">
        <v>140</v>
      </c>
      <c r="N29104" t="s">
        <v>1021</v>
      </c>
      <c r="O29104" t="s">
        <v>140</v>
      </c>
      <c r="P29104" t="s">
        <v>140</v>
      </c>
      <c r="Q29104" t="s">
        <v>140</v>
      </c>
      <c r="R29104" t="s">
        <v>140</v>
      </c>
      <c r="S29104" t="s">
        <v>140</v>
      </c>
      <c r="T29104" t="s">
        <v>140</v>
      </c>
      <c r="U29104" t="s">
        <v>1064</v>
      </c>
      <c r="V29104" t="s">
        <v>47</v>
      </c>
      <c r="W29104" t="s">
        <v>140</v>
      </c>
    </row>
    <row r="29105" spans="1:23" x14ac:dyDescent="0.35">
      <c r="A29105" t="s">
        <v>22</v>
      </c>
      <c r="B29105" t="s">
        <v>1127</v>
      </c>
      <c r="C29105">
        <v>111</v>
      </c>
      <c r="D29105" t="s">
        <v>649</v>
      </c>
      <c r="E29105" t="s">
        <v>140</v>
      </c>
      <c r="F29105" t="s">
        <v>1013</v>
      </c>
      <c r="G29105" t="s">
        <v>1014</v>
      </c>
      <c r="H29105" t="s">
        <v>140</v>
      </c>
      <c r="I29105" t="s">
        <v>140</v>
      </c>
      <c r="J29105" t="s">
        <v>140</v>
      </c>
      <c r="K29105" t="s">
        <v>140</v>
      </c>
      <c r="L29105" t="s">
        <v>140</v>
      </c>
      <c r="M29105" t="s">
        <v>140</v>
      </c>
      <c r="N29105" t="s">
        <v>775</v>
      </c>
      <c r="O29105" t="s">
        <v>140</v>
      </c>
      <c r="P29105" t="s">
        <v>140</v>
      </c>
      <c r="Q29105" t="s">
        <v>140</v>
      </c>
      <c r="R29105" t="s">
        <v>140</v>
      </c>
      <c r="S29105" t="s">
        <v>140</v>
      </c>
      <c r="T29105" t="s">
        <v>1012</v>
      </c>
      <c r="U29105" t="s">
        <v>405</v>
      </c>
      <c r="V29105" t="s">
        <v>877</v>
      </c>
      <c r="W29105" t="s">
        <v>1016</v>
      </c>
    </row>
    <row r="29106" spans="1:23" x14ac:dyDescent="0.35">
      <c r="A29106" t="s">
        <v>22</v>
      </c>
      <c r="B29106" t="s">
        <v>339</v>
      </c>
      <c r="C29106">
        <v>11</v>
      </c>
      <c r="D29106" t="s">
        <v>558</v>
      </c>
      <c r="E29106" t="s">
        <v>140</v>
      </c>
      <c r="F29106" t="s">
        <v>140</v>
      </c>
      <c r="G29106" t="s">
        <v>140</v>
      </c>
      <c r="H29106" t="s">
        <v>140</v>
      </c>
      <c r="I29106" t="s">
        <v>140</v>
      </c>
      <c r="J29106" t="s">
        <v>140</v>
      </c>
      <c r="K29106" t="s">
        <v>140</v>
      </c>
      <c r="L29106" t="s">
        <v>140</v>
      </c>
      <c r="M29106" t="s">
        <v>140</v>
      </c>
      <c r="N29106" t="s">
        <v>140</v>
      </c>
      <c r="O29106" t="s">
        <v>140</v>
      </c>
      <c r="P29106" t="s">
        <v>140</v>
      </c>
      <c r="Q29106" t="s">
        <v>140</v>
      </c>
      <c r="R29106" t="s">
        <v>140</v>
      </c>
      <c r="S29106" t="s">
        <v>140</v>
      </c>
      <c r="T29106" t="s">
        <v>140</v>
      </c>
      <c r="U29106" t="s">
        <v>140</v>
      </c>
      <c r="V29106" t="s">
        <v>557</v>
      </c>
      <c r="W29106" t="s">
        <v>140</v>
      </c>
    </row>
    <row r="29107" spans="1:23" x14ac:dyDescent="0.35">
      <c r="A29107" t="s">
        <v>23</v>
      </c>
      <c r="B29107" t="s">
        <v>1126</v>
      </c>
      <c r="C29107">
        <v>98</v>
      </c>
      <c r="D29107" t="s">
        <v>843</v>
      </c>
      <c r="E29107" t="s">
        <v>140</v>
      </c>
      <c r="F29107" t="s">
        <v>949</v>
      </c>
      <c r="G29107" t="s">
        <v>162</v>
      </c>
      <c r="H29107" t="s">
        <v>140</v>
      </c>
      <c r="I29107" t="s">
        <v>140</v>
      </c>
      <c r="J29107" t="s">
        <v>140</v>
      </c>
      <c r="K29107" t="s">
        <v>949</v>
      </c>
      <c r="L29107" t="s">
        <v>1043</v>
      </c>
      <c r="M29107" t="s">
        <v>140</v>
      </c>
      <c r="N29107" t="s">
        <v>140</v>
      </c>
      <c r="O29107" t="s">
        <v>1009</v>
      </c>
      <c r="P29107" t="s">
        <v>140</v>
      </c>
      <c r="Q29107" t="s">
        <v>345</v>
      </c>
      <c r="R29107" t="s">
        <v>953</v>
      </c>
      <c r="S29107" t="s">
        <v>140</v>
      </c>
      <c r="T29107" t="s">
        <v>140</v>
      </c>
      <c r="U29107" t="s">
        <v>117</v>
      </c>
      <c r="V29107" t="s">
        <v>882</v>
      </c>
      <c r="W29107" t="s">
        <v>140</v>
      </c>
    </row>
    <row r="29108" spans="1:23" x14ac:dyDescent="0.35">
      <c r="A29108" t="s">
        <v>23</v>
      </c>
      <c r="B29108" t="s">
        <v>1127</v>
      </c>
      <c r="C29108">
        <v>94</v>
      </c>
      <c r="D29108" t="s">
        <v>636</v>
      </c>
      <c r="E29108" t="s">
        <v>140</v>
      </c>
      <c r="F29108" t="s">
        <v>140</v>
      </c>
      <c r="G29108" t="s">
        <v>953</v>
      </c>
      <c r="H29108" t="s">
        <v>140</v>
      </c>
      <c r="I29108" t="s">
        <v>140</v>
      </c>
      <c r="J29108" t="s">
        <v>140</v>
      </c>
      <c r="K29108" t="s">
        <v>140</v>
      </c>
      <c r="L29108" t="s">
        <v>140</v>
      </c>
      <c r="M29108" t="s">
        <v>140</v>
      </c>
      <c r="N29108" t="s">
        <v>140</v>
      </c>
      <c r="O29108" t="s">
        <v>140</v>
      </c>
      <c r="P29108" t="s">
        <v>1011</v>
      </c>
      <c r="Q29108" t="s">
        <v>971</v>
      </c>
      <c r="R29108" t="s">
        <v>664</v>
      </c>
      <c r="S29108" t="s">
        <v>1016</v>
      </c>
      <c r="T29108" t="s">
        <v>140</v>
      </c>
      <c r="U29108" t="s">
        <v>801</v>
      </c>
      <c r="V29108" t="s">
        <v>492</v>
      </c>
      <c r="W29108" t="s">
        <v>1011</v>
      </c>
    </row>
    <row r="29109" spans="1:23" x14ac:dyDescent="0.35">
      <c r="A29109" t="s">
        <v>23</v>
      </c>
      <c r="B29109" t="s">
        <v>339</v>
      </c>
      <c r="C29109">
        <v>12</v>
      </c>
      <c r="D29109" t="s">
        <v>588</v>
      </c>
      <c r="E29109" t="s">
        <v>140</v>
      </c>
      <c r="F29109" t="s">
        <v>140</v>
      </c>
      <c r="G29109" t="s">
        <v>785</v>
      </c>
      <c r="H29109" t="s">
        <v>140</v>
      </c>
      <c r="I29109" t="s">
        <v>140</v>
      </c>
      <c r="J29109" t="s">
        <v>140</v>
      </c>
      <c r="K29109" t="s">
        <v>140</v>
      </c>
      <c r="L29109" t="s">
        <v>140</v>
      </c>
      <c r="M29109" t="s">
        <v>140</v>
      </c>
      <c r="N29109" t="s">
        <v>140</v>
      </c>
      <c r="O29109" t="s">
        <v>140</v>
      </c>
      <c r="P29109" t="s">
        <v>140</v>
      </c>
      <c r="Q29109" t="s">
        <v>785</v>
      </c>
      <c r="R29109" t="s">
        <v>140</v>
      </c>
      <c r="S29109" t="s">
        <v>140</v>
      </c>
      <c r="T29109" t="s">
        <v>140</v>
      </c>
      <c r="U29109" t="s">
        <v>1073</v>
      </c>
      <c r="V29109" t="s">
        <v>303</v>
      </c>
      <c r="W29109" t="s">
        <v>140</v>
      </c>
    </row>
    <row r="29110" spans="1:23" x14ac:dyDescent="0.35">
      <c r="A29110" t="s">
        <v>24</v>
      </c>
      <c r="B29110" t="s">
        <v>1126</v>
      </c>
      <c r="C29110">
        <v>86</v>
      </c>
      <c r="D29110" t="s">
        <v>881</v>
      </c>
      <c r="E29110" t="s">
        <v>140</v>
      </c>
      <c r="F29110" t="s">
        <v>140</v>
      </c>
      <c r="G29110" t="s">
        <v>1017</v>
      </c>
      <c r="H29110" t="s">
        <v>140</v>
      </c>
      <c r="I29110" t="s">
        <v>140</v>
      </c>
      <c r="J29110" t="s">
        <v>140</v>
      </c>
      <c r="K29110" t="s">
        <v>140</v>
      </c>
      <c r="L29110" t="s">
        <v>140</v>
      </c>
      <c r="M29110" t="s">
        <v>140</v>
      </c>
      <c r="N29110" t="s">
        <v>140</v>
      </c>
      <c r="O29110" t="s">
        <v>140</v>
      </c>
      <c r="P29110" t="s">
        <v>140</v>
      </c>
      <c r="Q29110" t="s">
        <v>140</v>
      </c>
      <c r="R29110" t="s">
        <v>140</v>
      </c>
      <c r="S29110" t="s">
        <v>140</v>
      </c>
      <c r="T29110" t="s">
        <v>140</v>
      </c>
      <c r="U29110" t="s">
        <v>970</v>
      </c>
      <c r="V29110" t="s">
        <v>849</v>
      </c>
      <c r="W29110" t="s">
        <v>140</v>
      </c>
    </row>
    <row r="29111" spans="1:23" x14ac:dyDescent="0.35">
      <c r="A29111" t="s">
        <v>24</v>
      </c>
      <c r="B29111" t="s">
        <v>1127</v>
      </c>
      <c r="C29111">
        <v>117</v>
      </c>
      <c r="D29111" t="s">
        <v>813</v>
      </c>
      <c r="E29111" t="s">
        <v>140</v>
      </c>
      <c r="F29111" t="s">
        <v>1043</v>
      </c>
      <c r="G29111" t="s">
        <v>869</v>
      </c>
      <c r="H29111" t="s">
        <v>140</v>
      </c>
      <c r="I29111" t="s">
        <v>140</v>
      </c>
      <c r="J29111" t="s">
        <v>140</v>
      </c>
      <c r="K29111" t="s">
        <v>140</v>
      </c>
      <c r="L29111" t="s">
        <v>1058</v>
      </c>
      <c r="M29111" t="s">
        <v>775</v>
      </c>
      <c r="N29111" t="s">
        <v>1073</v>
      </c>
      <c r="O29111" t="s">
        <v>1063</v>
      </c>
      <c r="P29111" t="s">
        <v>140</v>
      </c>
      <c r="Q29111" t="s">
        <v>1066</v>
      </c>
      <c r="R29111" t="s">
        <v>1066</v>
      </c>
      <c r="S29111" t="s">
        <v>140</v>
      </c>
      <c r="T29111" t="s">
        <v>1063</v>
      </c>
      <c r="U29111" t="s">
        <v>785</v>
      </c>
      <c r="V29111" t="s">
        <v>932</v>
      </c>
      <c r="W29111" t="s">
        <v>140</v>
      </c>
    </row>
    <row r="29112" spans="1:23" x14ac:dyDescent="0.35">
      <c r="A29112" t="s">
        <v>24</v>
      </c>
      <c r="B29112" t="s">
        <v>339</v>
      </c>
      <c r="C29112">
        <v>4</v>
      </c>
      <c r="D29112" t="s">
        <v>384</v>
      </c>
      <c r="E29112" t="s">
        <v>140</v>
      </c>
      <c r="F29112" t="s">
        <v>140</v>
      </c>
      <c r="G29112" t="s">
        <v>140</v>
      </c>
      <c r="H29112" t="s">
        <v>140</v>
      </c>
      <c r="I29112" t="s">
        <v>140</v>
      </c>
      <c r="J29112" t="s">
        <v>140</v>
      </c>
      <c r="K29112" t="s">
        <v>140</v>
      </c>
      <c r="L29112" t="s">
        <v>140</v>
      </c>
      <c r="M29112" t="s">
        <v>140</v>
      </c>
      <c r="N29112" t="s">
        <v>140</v>
      </c>
      <c r="O29112" t="s">
        <v>140</v>
      </c>
      <c r="P29112" t="s">
        <v>140</v>
      </c>
      <c r="Q29112" t="s">
        <v>140</v>
      </c>
      <c r="R29112" t="s">
        <v>140</v>
      </c>
      <c r="S29112" t="s">
        <v>140</v>
      </c>
      <c r="T29112" t="s">
        <v>140</v>
      </c>
      <c r="U29112" t="s">
        <v>385</v>
      </c>
      <c r="V29112" t="s">
        <v>140</v>
      </c>
      <c r="W29112" t="s">
        <v>140</v>
      </c>
    </row>
    <row r="29113" spans="1:23" x14ac:dyDescent="0.35">
      <c r="A29113" t="s">
        <v>25</v>
      </c>
      <c r="B29113" t="s">
        <v>1126</v>
      </c>
      <c r="C29113">
        <v>84</v>
      </c>
      <c r="D29113" t="s">
        <v>542</v>
      </c>
      <c r="E29113" t="s">
        <v>140</v>
      </c>
      <c r="F29113" t="s">
        <v>140</v>
      </c>
      <c r="G29113" t="s">
        <v>1063</v>
      </c>
      <c r="H29113" t="s">
        <v>140</v>
      </c>
      <c r="I29113" t="s">
        <v>1009</v>
      </c>
      <c r="J29113" t="s">
        <v>140</v>
      </c>
      <c r="K29113" t="s">
        <v>140</v>
      </c>
      <c r="L29113" t="s">
        <v>140</v>
      </c>
      <c r="M29113" t="s">
        <v>140</v>
      </c>
      <c r="N29113" t="s">
        <v>1050</v>
      </c>
      <c r="O29113" t="s">
        <v>140</v>
      </c>
      <c r="P29113" t="s">
        <v>140</v>
      </c>
      <c r="Q29113" t="s">
        <v>1021</v>
      </c>
      <c r="R29113" t="s">
        <v>1021</v>
      </c>
      <c r="S29113" t="s">
        <v>140</v>
      </c>
      <c r="T29113" t="s">
        <v>140</v>
      </c>
      <c r="U29113" t="s">
        <v>1021</v>
      </c>
      <c r="V29113" t="s">
        <v>756</v>
      </c>
      <c r="W29113" t="s">
        <v>140</v>
      </c>
    </row>
    <row r="29114" spans="1:23" x14ac:dyDescent="0.35">
      <c r="A29114" t="s">
        <v>25</v>
      </c>
      <c r="B29114" t="s">
        <v>1127</v>
      </c>
      <c r="C29114">
        <v>111</v>
      </c>
      <c r="D29114" t="s">
        <v>1162</v>
      </c>
      <c r="E29114" t="s">
        <v>140</v>
      </c>
      <c r="F29114" t="s">
        <v>140</v>
      </c>
      <c r="G29114" t="s">
        <v>1063</v>
      </c>
      <c r="H29114" t="s">
        <v>140</v>
      </c>
      <c r="I29114" t="s">
        <v>1066</v>
      </c>
      <c r="J29114" t="s">
        <v>140</v>
      </c>
      <c r="K29114" t="s">
        <v>140</v>
      </c>
      <c r="L29114" t="s">
        <v>140</v>
      </c>
      <c r="M29114" t="s">
        <v>140</v>
      </c>
      <c r="N29114" t="s">
        <v>140</v>
      </c>
      <c r="O29114" t="s">
        <v>140</v>
      </c>
      <c r="P29114" t="s">
        <v>140</v>
      </c>
      <c r="Q29114" t="s">
        <v>140</v>
      </c>
      <c r="R29114" t="s">
        <v>140</v>
      </c>
      <c r="S29114" t="s">
        <v>140</v>
      </c>
      <c r="T29114" t="s">
        <v>140</v>
      </c>
      <c r="U29114" t="s">
        <v>1070</v>
      </c>
      <c r="V29114" t="s">
        <v>662</v>
      </c>
      <c r="W29114" t="s">
        <v>140</v>
      </c>
    </row>
    <row r="29115" spans="1:23" x14ac:dyDescent="0.35">
      <c r="A29115" t="s">
        <v>25</v>
      </c>
      <c r="B29115" t="s">
        <v>339</v>
      </c>
      <c r="C29115">
        <v>8</v>
      </c>
      <c r="D29115" t="s">
        <v>436</v>
      </c>
      <c r="E29115" t="s">
        <v>140</v>
      </c>
      <c r="F29115" t="s">
        <v>140</v>
      </c>
      <c r="G29115" t="s">
        <v>706</v>
      </c>
      <c r="H29115" t="s">
        <v>140</v>
      </c>
      <c r="I29115" t="s">
        <v>140</v>
      </c>
      <c r="J29115" t="s">
        <v>140</v>
      </c>
      <c r="K29115" t="s">
        <v>140</v>
      </c>
      <c r="L29115" t="s">
        <v>140</v>
      </c>
      <c r="M29115" t="s">
        <v>140</v>
      </c>
      <c r="N29115" t="s">
        <v>140</v>
      </c>
      <c r="O29115" t="s">
        <v>140</v>
      </c>
      <c r="P29115" t="s">
        <v>140</v>
      </c>
      <c r="Q29115" t="s">
        <v>140</v>
      </c>
      <c r="R29115" t="s">
        <v>140</v>
      </c>
      <c r="S29115" t="s">
        <v>140</v>
      </c>
      <c r="T29115" t="s">
        <v>140</v>
      </c>
      <c r="U29115" t="s">
        <v>937</v>
      </c>
      <c r="V29115" t="s">
        <v>706</v>
      </c>
      <c r="W29115" t="s">
        <v>140</v>
      </c>
    </row>
    <row r="29116" spans="1:23" x14ac:dyDescent="0.35">
      <c r="A29116" t="s">
        <v>26</v>
      </c>
      <c r="B29116" t="s">
        <v>1126</v>
      </c>
      <c r="C29116">
        <v>91</v>
      </c>
      <c r="D29116" t="s">
        <v>540</v>
      </c>
      <c r="E29116" t="s">
        <v>140</v>
      </c>
      <c r="F29116" t="s">
        <v>140</v>
      </c>
      <c r="G29116" t="s">
        <v>1060</v>
      </c>
      <c r="H29116" t="s">
        <v>140</v>
      </c>
      <c r="I29116" t="s">
        <v>140</v>
      </c>
      <c r="J29116" t="s">
        <v>140</v>
      </c>
      <c r="K29116" t="s">
        <v>140</v>
      </c>
      <c r="L29116" t="s">
        <v>140</v>
      </c>
      <c r="M29116" t="s">
        <v>1014</v>
      </c>
      <c r="N29116" t="s">
        <v>140</v>
      </c>
      <c r="O29116" t="s">
        <v>140</v>
      </c>
      <c r="P29116" t="s">
        <v>140</v>
      </c>
      <c r="Q29116" t="s">
        <v>903</v>
      </c>
      <c r="R29116" t="s">
        <v>1064</v>
      </c>
      <c r="S29116" t="s">
        <v>140</v>
      </c>
      <c r="T29116" t="s">
        <v>140</v>
      </c>
      <c r="U29116" t="s">
        <v>157</v>
      </c>
      <c r="V29116" t="s">
        <v>551</v>
      </c>
      <c r="W29116" t="s">
        <v>140</v>
      </c>
    </row>
    <row r="29117" spans="1:23" x14ac:dyDescent="0.35">
      <c r="A29117" t="s">
        <v>26</v>
      </c>
      <c r="B29117" t="s">
        <v>1127</v>
      </c>
      <c r="C29117">
        <v>100</v>
      </c>
      <c r="D29117" t="s">
        <v>652</v>
      </c>
      <c r="E29117" t="s">
        <v>140</v>
      </c>
      <c r="F29117" t="s">
        <v>140</v>
      </c>
      <c r="G29117" t="s">
        <v>1063</v>
      </c>
      <c r="H29117" t="s">
        <v>140</v>
      </c>
      <c r="I29117" t="s">
        <v>140</v>
      </c>
      <c r="J29117" t="s">
        <v>1054</v>
      </c>
      <c r="K29117" t="s">
        <v>140</v>
      </c>
      <c r="L29117" t="s">
        <v>1014</v>
      </c>
      <c r="M29117" t="s">
        <v>140</v>
      </c>
      <c r="N29117" t="s">
        <v>949</v>
      </c>
      <c r="O29117" t="s">
        <v>140</v>
      </c>
      <c r="P29117" t="s">
        <v>140</v>
      </c>
      <c r="Q29117" t="s">
        <v>1063</v>
      </c>
      <c r="R29117" t="s">
        <v>1063</v>
      </c>
      <c r="S29117" t="s">
        <v>140</v>
      </c>
      <c r="T29117" t="s">
        <v>140</v>
      </c>
      <c r="U29117" t="s">
        <v>103</v>
      </c>
      <c r="V29117" t="s">
        <v>293</v>
      </c>
      <c r="W29117" t="s">
        <v>140</v>
      </c>
    </row>
    <row r="29118" spans="1:23" x14ac:dyDescent="0.35">
      <c r="A29118" t="s">
        <v>26</v>
      </c>
      <c r="B29118" t="s">
        <v>339</v>
      </c>
      <c r="C29118">
        <v>10</v>
      </c>
      <c r="D29118" t="s">
        <v>721</v>
      </c>
      <c r="E29118" t="s">
        <v>140</v>
      </c>
      <c r="F29118" t="s">
        <v>140</v>
      </c>
      <c r="G29118" t="s">
        <v>140</v>
      </c>
      <c r="H29118" t="s">
        <v>140</v>
      </c>
      <c r="I29118" t="s">
        <v>140</v>
      </c>
      <c r="J29118" t="s">
        <v>140</v>
      </c>
      <c r="K29118" t="s">
        <v>140</v>
      </c>
      <c r="L29118" t="s">
        <v>140</v>
      </c>
      <c r="M29118" t="s">
        <v>140</v>
      </c>
      <c r="N29118" t="s">
        <v>140</v>
      </c>
      <c r="O29118" t="s">
        <v>140</v>
      </c>
      <c r="P29118" t="s">
        <v>140</v>
      </c>
      <c r="Q29118" t="s">
        <v>140</v>
      </c>
      <c r="R29118" t="s">
        <v>140</v>
      </c>
      <c r="S29118" t="s">
        <v>140</v>
      </c>
      <c r="T29118" t="s">
        <v>140</v>
      </c>
      <c r="U29118" t="s">
        <v>140</v>
      </c>
      <c r="V29118" t="s">
        <v>720</v>
      </c>
      <c r="W29118" t="s">
        <v>140</v>
      </c>
    </row>
    <row r="29119" spans="1:23" x14ac:dyDescent="0.35">
      <c r="A29119" t="s">
        <v>27</v>
      </c>
      <c r="B29119" t="s">
        <v>1126</v>
      </c>
      <c r="C29119">
        <v>77</v>
      </c>
      <c r="D29119" t="s">
        <v>658</v>
      </c>
      <c r="E29119" t="s">
        <v>140</v>
      </c>
      <c r="F29119" t="s">
        <v>140</v>
      </c>
      <c r="G29119" t="s">
        <v>140</v>
      </c>
      <c r="H29119" t="s">
        <v>1011</v>
      </c>
      <c r="I29119" t="s">
        <v>140</v>
      </c>
      <c r="J29119" t="s">
        <v>140</v>
      </c>
      <c r="K29119" t="s">
        <v>140</v>
      </c>
      <c r="L29119" t="s">
        <v>140</v>
      </c>
      <c r="M29119" t="s">
        <v>140</v>
      </c>
      <c r="N29119" t="s">
        <v>140</v>
      </c>
      <c r="O29119" t="s">
        <v>140</v>
      </c>
      <c r="P29119" t="s">
        <v>140</v>
      </c>
      <c r="Q29119" t="s">
        <v>140</v>
      </c>
      <c r="R29119" t="s">
        <v>140</v>
      </c>
      <c r="S29119" t="s">
        <v>140</v>
      </c>
      <c r="T29119" t="s">
        <v>140</v>
      </c>
      <c r="U29119" t="s">
        <v>988</v>
      </c>
      <c r="V29119" t="s">
        <v>462</v>
      </c>
      <c r="W29119" t="s">
        <v>140</v>
      </c>
    </row>
    <row r="29120" spans="1:23" x14ac:dyDescent="0.35">
      <c r="A29120" t="s">
        <v>27</v>
      </c>
      <c r="B29120" t="s">
        <v>1127</v>
      </c>
      <c r="C29120">
        <v>113</v>
      </c>
      <c r="D29120" t="s">
        <v>721</v>
      </c>
      <c r="E29120" t="s">
        <v>140</v>
      </c>
      <c r="F29120" t="s">
        <v>1016</v>
      </c>
      <c r="G29120" t="s">
        <v>1050</v>
      </c>
      <c r="H29120" t="s">
        <v>140</v>
      </c>
      <c r="I29120" t="s">
        <v>140</v>
      </c>
      <c r="J29120" t="s">
        <v>1020</v>
      </c>
      <c r="K29120" t="s">
        <v>140</v>
      </c>
      <c r="L29120" t="s">
        <v>1060</v>
      </c>
      <c r="M29120" t="s">
        <v>140</v>
      </c>
      <c r="N29120" t="s">
        <v>1066</v>
      </c>
      <c r="O29120" t="s">
        <v>140</v>
      </c>
      <c r="P29120" t="s">
        <v>140</v>
      </c>
      <c r="Q29120" t="s">
        <v>1051</v>
      </c>
      <c r="R29120" t="s">
        <v>1051</v>
      </c>
      <c r="S29120" t="s">
        <v>140</v>
      </c>
      <c r="T29120" t="s">
        <v>140</v>
      </c>
      <c r="U29120" t="s">
        <v>501</v>
      </c>
      <c r="V29120" t="s">
        <v>109</v>
      </c>
      <c r="W29120" t="s">
        <v>140</v>
      </c>
    </row>
    <row r="29121" spans="1:23" x14ac:dyDescent="0.35">
      <c r="A29121" t="s">
        <v>27</v>
      </c>
      <c r="B29121" t="s">
        <v>339</v>
      </c>
      <c r="C29121">
        <v>12</v>
      </c>
      <c r="D29121" t="s">
        <v>842</v>
      </c>
      <c r="E29121" t="s">
        <v>140</v>
      </c>
      <c r="F29121" t="s">
        <v>140</v>
      </c>
      <c r="G29121" t="s">
        <v>140</v>
      </c>
      <c r="H29121" t="s">
        <v>140</v>
      </c>
      <c r="I29121" t="s">
        <v>140</v>
      </c>
      <c r="J29121" t="s">
        <v>140</v>
      </c>
      <c r="K29121" t="s">
        <v>140</v>
      </c>
      <c r="L29121" t="s">
        <v>140</v>
      </c>
      <c r="M29121" t="s">
        <v>140</v>
      </c>
      <c r="N29121" t="s">
        <v>140</v>
      </c>
      <c r="O29121" t="s">
        <v>140</v>
      </c>
      <c r="P29121" t="s">
        <v>140</v>
      </c>
      <c r="Q29121" t="s">
        <v>1064</v>
      </c>
      <c r="R29121" t="s">
        <v>1064</v>
      </c>
      <c r="S29121" t="s">
        <v>140</v>
      </c>
      <c r="T29121" t="s">
        <v>140</v>
      </c>
      <c r="U29121" t="s">
        <v>654</v>
      </c>
      <c r="V29121" t="s">
        <v>924</v>
      </c>
      <c r="W29121" t="s">
        <v>140</v>
      </c>
    </row>
    <row r="29122" spans="1:23" x14ac:dyDescent="0.35">
      <c r="A29122" t="s">
        <v>28</v>
      </c>
      <c r="B29122" t="s">
        <v>1126</v>
      </c>
      <c r="C29122">
        <v>71</v>
      </c>
      <c r="D29122" t="s">
        <v>359</v>
      </c>
      <c r="E29122" t="s">
        <v>140</v>
      </c>
      <c r="F29122" t="s">
        <v>1064</v>
      </c>
      <c r="G29122" t="s">
        <v>140</v>
      </c>
      <c r="H29122" t="s">
        <v>140</v>
      </c>
      <c r="I29122" t="s">
        <v>1012</v>
      </c>
      <c r="J29122" t="s">
        <v>140</v>
      </c>
      <c r="K29122" t="s">
        <v>140</v>
      </c>
      <c r="L29122" t="s">
        <v>140</v>
      </c>
      <c r="M29122" t="s">
        <v>140</v>
      </c>
      <c r="N29122" t="s">
        <v>140</v>
      </c>
      <c r="O29122" t="s">
        <v>140</v>
      </c>
      <c r="P29122" t="s">
        <v>140</v>
      </c>
      <c r="Q29122" t="s">
        <v>140</v>
      </c>
      <c r="R29122" t="s">
        <v>140</v>
      </c>
      <c r="S29122" t="s">
        <v>140</v>
      </c>
      <c r="T29122" t="s">
        <v>140</v>
      </c>
      <c r="U29122" t="s">
        <v>903</v>
      </c>
      <c r="V29122" t="s">
        <v>279</v>
      </c>
      <c r="W29122" t="s">
        <v>1050</v>
      </c>
    </row>
    <row r="29123" spans="1:23" x14ac:dyDescent="0.35">
      <c r="A29123" t="s">
        <v>28</v>
      </c>
      <c r="B29123" t="s">
        <v>1127</v>
      </c>
      <c r="C29123">
        <v>125</v>
      </c>
      <c r="D29123" t="s">
        <v>945</v>
      </c>
      <c r="E29123" t="s">
        <v>140</v>
      </c>
      <c r="F29123" t="s">
        <v>140</v>
      </c>
      <c r="G29123" t="s">
        <v>1070</v>
      </c>
      <c r="H29123" t="s">
        <v>140</v>
      </c>
      <c r="I29123" t="s">
        <v>1019</v>
      </c>
      <c r="J29123" t="s">
        <v>140</v>
      </c>
      <c r="K29123" t="s">
        <v>1019</v>
      </c>
      <c r="L29123" t="s">
        <v>140</v>
      </c>
      <c r="M29123" t="s">
        <v>1019</v>
      </c>
      <c r="N29123" t="s">
        <v>140</v>
      </c>
      <c r="O29123" t="s">
        <v>140</v>
      </c>
      <c r="P29123" t="s">
        <v>1019</v>
      </c>
      <c r="Q29123" t="s">
        <v>140</v>
      </c>
      <c r="R29123" t="s">
        <v>1019</v>
      </c>
      <c r="S29123" t="s">
        <v>140</v>
      </c>
      <c r="T29123" t="s">
        <v>140</v>
      </c>
      <c r="U29123" t="s">
        <v>394</v>
      </c>
      <c r="V29123" t="s">
        <v>199</v>
      </c>
      <c r="W29123" t="s">
        <v>140</v>
      </c>
    </row>
    <row r="29124" spans="1:23" x14ac:dyDescent="0.35">
      <c r="A29124" t="s">
        <v>28</v>
      </c>
      <c r="B29124" t="s">
        <v>339</v>
      </c>
      <c r="C29124">
        <v>10</v>
      </c>
      <c r="D29124" t="s">
        <v>638</v>
      </c>
      <c r="E29124" t="s">
        <v>140</v>
      </c>
      <c r="F29124" t="s">
        <v>140</v>
      </c>
      <c r="G29124" t="s">
        <v>140</v>
      </c>
      <c r="H29124" t="s">
        <v>140</v>
      </c>
      <c r="I29124" t="s">
        <v>140</v>
      </c>
      <c r="J29124" t="s">
        <v>140</v>
      </c>
      <c r="K29124" t="s">
        <v>140</v>
      </c>
      <c r="L29124" t="s">
        <v>140</v>
      </c>
      <c r="M29124" t="s">
        <v>140</v>
      </c>
      <c r="N29124" t="s">
        <v>140</v>
      </c>
      <c r="O29124" t="s">
        <v>140</v>
      </c>
      <c r="P29124" t="s">
        <v>140</v>
      </c>
      <c r="Q29124" t="s">
        <v>140</v>
      </c>
      <c r="R29124" t="s">
        <v>140</v>
      </c>
      <c r="S29124" t="s">
        <v>140</v>
      </c>
      <c r="T29124" t="s">
        <v>140</v>
      </c>
      <c r="U29124" t="s">
        <v>140</v>
      </c>
      <c r="V29124" t="s">
        <v>639</v>
      </c>
      <c r="W29124" t="s">
        <v>140</v>
      </c>
    </row>
    <row r="29125" spans="1:23" x14ac:dyDescent="0.35">
      <c r="A29125" t="s">
        <v>29</v>
      </c>
      <c r="B29125" t="s">
        <v>1126</v>
      </c>
      <c r="C29125">
        <v>95</v>
      </c>
      <c r="D29125" t="s">
        <v>866</v>
      </c>
      <c r="E29125" t="s">
        <v>140</v>
      </c>
      <c r="F29125" t="s">
        <v>1063</v>
      </c>
      <c r="G29125" t="s">
        <v>140</v>
      </c>
      <c r="H29125" t="s">
        <v>140</v>
      </c>
      <c r="I29125" t="s">
        <v>1017</v>
      </c>
      <c r="J29125" t="s">
        <v>140</v>
      </c>
      <c r="K29125" t="s">
        <v>140</v>
      </c>
      <c r="L29125" t="s">
        <v>1017</v>
      </c>
      <c r="M29125" t="s">
        <v>140</v>
      </c>
      <c r="N29125" t="s">
        <v>1017</v>
      </c>
      <c r="O29125" t="s">
        <v>1017</v>
      </c>
      <c r="P29125" t="s">
        <v>1017</v>
      </c>
      <c r="Q29125" t="s">
        <v>140</v>
      </c>
      <c r="R29125" t="s">
        <v>140</v>
      </c>
      <c r="S29125" t="s">
        <v>140</v>
      </c>
      <c r="T29125" t="s">
        <v>1017</v>
      </c>
      <c r="U29125" t="s">
        <v>915</v>
      </c>
      <c r="V29125" t="s">
        <v>93</v>
      </c>
      <c r="W29125" t="s">
        <v>140</v>
      </c>
    </row>
    <row r="29126" spans="1:23" x14ac:dyDescent="0.35">
      <c r="A29126" t="s">
        <v>29</v>
      </c>
      <c r="B29126" t="s">
        <v>1127</v>
      </c>
      <c r="C29126">
        <v>98</v>
      </c>
      <c r="D29126" t="s">
        <v>198</v>
      </c>
      <c r="E29126" t="s">
        <v>140</v>
      </c>
      <c r="F29126" t="s">
        <v>1054</v>
      </c>
      <c r="G29126" t="s">
        <v>140</v>
      </c>
      <c r="H29126" t="s">
        <v>140</v>
      </c>
      <c r="I29126" t="s">
        <v>140</v>
      </c>
      <c r="J29126" t="s">
        <v>140</v>
      </c>
      <c r="K29126" t="s">
        <v>140</v>
      </c>
      <c r="L29126" t="s">
        <v>140</v>
      </c>
      <c r="M29126" t="s">
        <v>140</v>
      </c>
      <c r="N29126" t="s">
        <v>1054</v>
      </c>
      <c r="O29126" t="s">
        <v>140</v>
      </c>
      <c r="P29126" t="s">
        <v>1054</v>
      </c>
      <c r="Q29126" t="s">
        <v>140</v>
      </c>
      <c r="R29126" t="s">
        <v>140</v>
      </c>
      <c r="S29126" t="s">
        <v>140</v>
      </c>
      <c r="T29126" t="s">
        <v>140</v>
      </c>
      <c r="U29126" t="s">
        <v>501</v>
      </c>
      <c r="V29126" t="s">
        <v>131</v>
      </c>
      <c r="W29126" t="s">
        <v>140</v>
      </c>
    </row>
    <row r="29127" spans="1:23" x14ac:dyDescent="0.35">
      <c r="A29127" t="s">
        <v>29</v>
      </c>
      <c r="B29127" t="s">
        <v>339</v>
      </c>
      <c r="C29127">
        <v>10</v>
      </c>
      <c r="D29127" t="s">
        <v>844</v>
      </c>
      <c r="E29127" t="s">
        <v>140</v>
      </c>
      <c r="F29127" t="s">
        <v>140</v>
      </c>
      <c r="G29127" t="s">
        <v>140</v>
      </c>
      <c r="H29127" t="s">
        <v>140</v>
      </c>
      <c r="I29127" t="s">
        <v>140</v>
      </c>
      <c r="J29127" t="s">
        <v>140</v>
      </c>
      <c r="K29127" t="s">
        <v>140</v>
      </c>
      <c r="L29127" t="s">
        <v>140</v>
      </c>
      <c r="M29127" t="s">
        <v>140</v>
      </c>
      <c r="N29127" t="s">
        <v>140</v>
      </c>
      <c r="O29127" t="s">
        <v>140</v>
      </c>
      <c r="P29127" t="s">
        <v>140</v>
      </c>
      <c r="Q29127" t="s">
        <v>140</v>
      </c>
      <c r="R29127" t="s">
        <v>140</v>
      </c>
      <c r="S29127" t="s">
        <v>140</v>
      </c>
      <c r="T29127" t="s">
        <v>140</v>
      </c>
      <c r="U29127" t="s">
        <v>131</v>
      </c>
      <c r="V29127" t="s">
        <v>93</v>
      </c>
      <c r="W29127" t="s">
        <v>140</v>
      </c>
    </row>
    <row r="29128" spans="1:23" x14ac:dyDescent="0.35">
      <c r="A29128" t="s">
        <v>30</v>
      </c>
      <c r="B29128" t="s">
        <v>1126</v>
      </c>
      <c r="C29128">
        <v>75</v>
      </c>
      <c r="D29128" t="s">
        <v>972</v>
      </c>
      <c r="E29128" t="s">
        <v>140</v>
      </c>
      <c r="F29128" t="s">
        <v>1019</v>
      </c>
      <c r="G29128" t="s">
        <v>1016</v>
      </c>
      <c r="H29128" t="s">
        <v>140</v>
      </c>
      <c r="I29128" t="s">
        <v>140</v>
      </c>
      <c r="J29128" t="s">
        <v>140</v>
      </c>
      <c r="K29128" t="s">
        <v>140</v>
      </c>
      <c r="L29128" t="s">
        <v>939</v>
      </c>
      <c r="M29128" t="s">
        <v>1063</v>
      </c>
      <c r="N29128" t="s">
        <v>1019</v>
      </c>
      <c r="O29128" t="s">
        <v>140</v>
      </c>
      <c r="P29128" t="s">
        <v>1019</v>
      </c>
      <c r="Q29128" t="s">
        <v>140</v>
      </c>
      <c r="R29128" t="s">
        <v>140</v>
      </c>
      <c r="S29128" t="s">
        <v>140</v>
      </c>
      <c r="T29128" t="s">
        <v>140</v>
      </c>
      <c r="U29128" t="s">
        <v>664</v>
      </c>
      <c r="V29128" t="s">
        <v>592</v>
      </c>
      <c r="W29128" t="s">
        <v>1019</v>
      </c>
    </row>
    <row r="29129" spans="1:23" x14ac:dyDescent="0.35">
      <c r="A29129" t="s">
        <v>30</v>
      </c>
      <c r="B29129" t="s">
        <v>1127</v>
      </c>
      <c r="C29129">
        <v>120</v>
      </c>
      <c r="D29129" t="s">
        <v>804</v>
      </c>
      <c r="E29129" t="s">
        <v>140</v>
      </c>
      <c r="F29129" t="s">
        <v>140</v>
      </c>
      <c r="G29129" t="s">
        <v>1012</v>
      </c>
      <c r="H29129" t="s">
        <v>1014</v>
      </c>
      <c r="I29129" t="s">
        <v>1012</v>
      </c>
      <c r="J29129" t="s">
        <v>1012</v>
      </c>
      <c r="K29129" t="s">
        <v>1012</v>
      </c>
      <c r="L29129" t="s">
        <v>940</v>
      </c>
      <c r="M29129" t="s">
        <v>1012</v>
      </c>
      <c r="N29129" t="s">
        <v>1012</v>
      </c>
      <c r="O29129" t="s">
        <v>1012</v>
      </c>
      <c r="P29129" t="s">
        <v>1011</v>
      </c>
      <c r="Q29129" t="s">
        <v>140</v>
      </c>
      <c r="R29129" t="s">
        <v>140</v>
      </c>
      <c r="S29129" t="s">
        <v>140</v>
      </c>
      <c r="T29129" t="s">
        <v>140</v>
      </c>
      <c r="U29129" t="s">
        <v>729</v>
      </c>
      <c r="V29129" t="s">
        <v>643</v>
      </c>
      <c r="W29129" t="s">
        <v>140</v>
      </c>
    </row>
    <row r="29130" spans="1:23" x14ac:dyDescent="0.35">
      <c r="A29130" t="s">
        <v>30</v>
      </c>
      <c r="B29130" t="s">
        <v>339</v>
      </c>
      <c r="C29130">
        <v>6</v>
      </c>
      <c r="D29130" t="s">
        <v>177</v>
      </c>
      <c r="E29130" t="s">
        <v>140</v>
      </c>
      <c r="F29130" t="s">
        <v>140</v>
      </c>
      <c r="G29130" t="s">
        <v>140</v>
      </c>
      <c r="H29130" t="s">
        <v>140</v>
      </c>
      <c r="I29130" t="s">
        <v>140</v>
      </c>
      <c r="J29130" t="s">
        <v>140</v>
      </c>
      <c r="K29130" t="s">
        <v>140</v>
      </c>
      <c r="L29130" t="s">
        <v>140</v>
      </c>
      <c r="M29130" t="s">
        <v>140</v>
      </c>
      <c r="N29130" t="s">
        <v>140</v>
      </c>
      <c r="O29130" t="s">
        <v>140</v>
      </c>
      <c r="P29130" t="s">
        <v>140</v>
      </c>
      <c r="Q29130" t="s">
        <v>140</v>
      </c>
      <c r="R29130" t="s">
        <v>140</v>
      </c>
      <c r="S29130" t="s">
        <v>140</v>
      </c>
      <c r="T29130" t="s">
        <v>140</v>
      </c>
      <c r="U29130" t="s">
        <v>140</v>
      </c>
      <c r="V29130" t="s">
        <v>140</v>
      </c>
      <c r="W29130" t="s">
        <v>140</v>
      </c>
    </row>
    <row r="29131" spans="1:23" x14ac:dyDescent="0.35">
      <c r="A29131" t="s">
        <v>31</v>
      </c>
      <c r="B29131" t="s">
        <v>1126</v>
      </c>
      <c r="C29131">
        <v>101</v>
      </c>
      <c r="D29131" t="s">
        <v>618</v>
      </c>
      <c r="E29131" t="s">
        <v>140</v>
      </c>
      <c r="F29131" t="s">
        <v>1098</v>
      </c>
      <c r="G29131" t="s">
        <v>723</v>
      </c>
      <c r="H29131" t="s">
        <v>140</v>
      </c>
      <c r="I29131" t="s">
        <v>140</v>
      </c>
      <c r="J29131" t="s">
        <v>1008</v>
      </c>
      <c r="K29131" t="s">
        <v>140</v>
      </c>
      <c r="L29131" t="s">
        <v>140</v>
      </c>
      <c r="M29131" t="s">
        <v>140</v>
      </c>
      <c r="N29131" t="s">
        <v>140</v>
      </c>
      <c r="O29131" t="s">
        <v>140</v>
      </c>
      <c r="P29131" t="s">
        <v>140</v>
      </c>
      <c r="Q29131" t="s">
        <v>942</v>
      </c>
      <c r="R29131" t="s">
        <v>668</v>
      </c>
      <c r="S29131" t="s">
        <v>140</v>
      </c>
      <c r="T29131" t="s">
        <v>140</v>
      </c>
      <c r="U29131" t="s">
        <v>1080</v>
      </c>
      <c r="V29131" t="s">
        <v>573</v>
      </c>
      <c r="W29131" t="s">
        <v>1016</v>
      </c>
    </row>
    <row r="29132" spans="1:23" x14ac:dyDescent="0.35">
      <c r="A29132" t="s">
        <v>31</v>
      </c>
      <c r="B29132" t="s">
        <v>1127</v>
      </c>
      <c r="C29132">
        <v>99</v>
      </c>
      <c r="D29132" t="s">
        <v>1069</v>
      </c>
      <c r="E29132" t="s">
        <v>140</v>
      </c>
      <c r="F29132" t="s">
        <v>1009</v>
      </c>
      <c r="G29132" t="s">
        <v>895</v>
      </c>
      <c r="H29132" t="s">
        <v>140</v>
      </c>
      <c r="I29132" t="s">
        <v>1016</v>
      </c>
      <c r="J29132" t="s">
        <v>140</v>
      </c>
      <c r="K29132" t="s">
        <v>140</v>
      </c>
      <c r="L29132" t="s">
        <v>140</v>
      </c>
      <c r="M29132" t="s">
        <v>140</v>
      </c>
      <c r="N29132" t="s">
        <v>140</v>
      </c>
      <c r="O29132" t="s">
        <v>140</v>
      </c>
      <c r="P29132" t="s">
        <v>140</v>
      </c>
      <c r="Q29132" t="s">
        <v>1065</v>
      </c>
      <c r="R29132" t="s">
        <v>443</v>
      </c>
      <c r="S29132" t="s">
        <v>140</v>
      </c>
      <c r="T29132" t="s">
        <v>140</v>
      </c>
      <c r="U29132" t="s">
        <v>564</v>
      </c>
      <c r="V29132" t="s">
        <v>614</v>
      </c>
      <c r="W29132" t="s">
        <v>140</v>
      </c>
    </row>
    <row r="29133" spans="1:23" x14ac:dyDescent="0.35">
      <c r="A29133" t="s">
        <v>31</v>
      </c>
      <c r="B29133" t="s">
        <v>339</v>
      </c>
      <c r="C29133">
        <v>6</v>
      </c>
      <c r="D29133" t="s">
        <v>358</v>
      </c>
      <c r="E29133" t="s">
        <v>140</v>
      </c>
      <c r="F29133" t="s">
        <v>140</v>
      </c>
      <c r="G29133" t="s">
        <v>140</v>
      </c>
      <c r="H29133" t="s">
        <v>140</v>
      </c>
      <c r="I29133" t="s">
        <v>140</v>
      </c>
      <c r="J29133" t="s">
        <v>140</v>
      </c>
      <c r="K29133" t="s">
        <v>140</v>
      </c>
      <c r="L29133" t="s">
        <v>140</v>
      </c>
      <c r="M29133" t="s">
        <v>140</v>
      </c>
      <c r="N29133" t="s">
        <v>140</v>
      </c>
      <c r="O29133" t="s">
        <v>140</v>
      </c>
      <c r="P29133" t="s">
        <v>140</v>
      </c>
      <c r="Q29133" t="s">
        <v>140</v>
      </c>
      <c r="R29133" t="s">
        <v>140</v>
      </c>
      <c r="S29133" t="s">
        <v>140</v>
      </c>
      <c r="T29133" t="s">
        <v>140</v>
      </c>
      <c r="U29133" t="s">
        <v>856</v>
      </c>
      <c r="V29133" t="s">
        <v>43</v>
      </c>
      <c r="W29133" t="s">
        <v>140</v>
      </c>
    </row>
    <row r="29134" spans="1:23" x14ac:dyDescent="0.35">
      <c r="A29134" t="s">
        <v>32</v>
      </c>
      <c r="B29134" t="s">
        <v>1126</v>
      </c>
      <c r="C29134">
        <v>2073</v>
      </c>
      <c r="D29134" t="s">
        <v>726</v>
      </c>
      <c r="E29134" t="s">
        <v>140</v>
      </c>
      <c r="F29134" t="s">
        <v>1014</v>
      </c>
      <c r="G29134" t="s">
        <v>515</v>
      </c>
      <c r="H29134" t="s">
        <v>1022</v>
      </c>
      <c r="I29134" t="s">
        <v>1010</v>
      </c>
      <c r="J29134" t="s">
        <v>140</v>
      </c>
      <c r="K29134" t="s">
        <v>1013</v>
      </c>
      <c r="L29134" t="s">
        <v>1013</v>
      </c>
      <c r="M29134" t="s">
        <v>1016</v>
      </c>
      <c r="N29134" t="s">
        <v>1013</v>
      </c>
      <c r="O29134" t="s">
        <v>1022</v>
      </c>
      <c r="P29134" t="s">
        <v>1022</v>
      </c>
      <c r="Q29134" t="s">
        <v>1011</v>
      </c>
      <c r="R29134" t="s">
        <v>1050</v>
      </c>
      <c r="S29134" t="s">
        <v>140</v>
      </c>
      <c r="T29134" t="s">
        <v>1022</v>
      </c>
      <c r="U29134" t="s">
        <v>953</v>
      </c>
      <c r="V29134" t="s">
        <v>1000</v>
      </c>
      <c r="W29134" t="s">
        <v>1008</v>
      </c>
    </row>
    <row r="29135" spans="1:23" x14ac:dyDescent="0.35">
      <c r="A29135" t="s">
        <v>32</v>
      </c>
      <c r="B29135" t="s">
        <v>1127</v>
      </c>
      <c r="C29135">
        <v>2637</v>
      </c>
      <c r="D29135" t="s">
        <v>899</v>
      </c>
      <c r="E29135" t="s">
        <v>140</v>
      </c>
      <c r="F29135" t="s">
        <v>1013</v>
      </c>
      <c r="G29135" t="s">
        <v>1056</v>
      </c>
      <c r="H29135" t="s">
        <v>1022</v>
      </c>
      <c r="I29135" t="s">
        <v>1014</v>
      </c>
      <c r="J29135" t="s">
        <v>1008</v>
      </c>
      <c r="K29135" t="s">
        <v>775</v>
      </c>
      <c r="L29135" t="s">
        <v>1021</v>
      </c>
      <c r="M29135" t="s">
        <v>775</v>
      </c>
      <c r="N29135" t="s">
        <v>1019</v>
      </c>
      <c r="O29135" t="s">
        <v>1010</v>
      </c>
      <c r="P29135" t="s">
        <v>1010</v>
      </c>
      <c r="Q29135" t="s">
        <v>1098</v>
      </c>
      <c r="R29135" t="s">
        <v>1046</v>
      </c>
      <c r="S29135" t="s">
        <v>140</v>
      </c>
      <c r="T29135" t="s">
        <v>1022</v>
      </c>
      <c r="U29135" t="s">
        <v>123</v>
      </c>
      <c r="V29135" t="s">
        <v>293</v>
      </c>
      <c r="W29135" t="s">
        <v>1022</v>
      </c>
    </row>
    <row r="29136" spans="1:23" x14ac:dyDescent="0.35">
      <c r="A29136" t="s">
        <v>32</v>
      </c>
      <c r="B29136" t="s">
        <v>339</v>
      </c>
      <c r="C29136">
        <v>204</v>
      </c>
      <c r="D29136" t="s">
        <v>600</v>
      </c>
      <c r="E29136" t="s">
        <v>140</v>
      </c>
      <c r="F29136" t="s">
        <v>140</v>
      </c>
      <c r="G29136" t="s">
        <v>869</v>
      </c>
      <c r="H29136" t="s">
        <v>140</v>
      </c>
      <c r="I29136" t="s">
        <v>140</v>
      </c>
      <c r="J29136" t="s">
        <v>140</v>
      </c>
      <c r="K29136" t="s">
        <v>140</v>
      </c>
      <c r="L29136" t="s">
        <v>140</v>
      </c>
      <c r="M29136" t="s">
        <v>1009</v>
      </c>
      <c r="N29136" t="s">
        <v>140</v>
      </c>
      <c r="O29136" t="s">
        <v>140</v>
      </c>
      <c r="P29136" t="s">
        <v>140</v>
      </c>
      <c r="Q29136" t="s">
        <v>1098</v>
      </c>
      <c r="R29136" t="s">
        <v>1021</v>
      </c>
      <c r="S29136" t="s">
        <v>140</v>
      </c>
      <c r="T29136" t="s">
        <v>140</v>
      </c>
      <c r="U29136" t="s">
        <v>405</v>
      </c>
      <c r="V29136" t="s">
        <v>323</v>
      </c>
      <c r="W29136" t="s">
        <v>140</v>
      </c>
    </row>
    <row r="29138" spans="1:23" x14ac:dyDescent="0.35">
      <c r="A29138" t="s">
        <v>2206</v>
      </c>
    </row>
    <row r="29139" spans="1:23" x14ac:dyDescent="0.35">
      <c r="A29139" t="s">
        <v>2</v>
      </c>
      <c r="B29139" t="s">
        <v>1141</v>
      </c>
      <c r="C29139" t="s">
        <v>3</v>
      </c>
      <c r="D29139" t="s">
        <v>1416</v>
      </c>
      <c r="E29139" t="s">
        <v>2182</v>
      </c>
      <c r="F29139" t="s">
        <v>2183</v>
      </c>
      <c r="G29139" t="s">
        <v>2184</v>
      </c>
      <c r="H29139" t="s">
        <v>2203</v>
      </c>
      <c r="I29139" t="s">
        <v>2185</v>
      </c>
      <c r="J29139" t="s">
        <v>2204</v>
      </c>
      <c r="K29139" t="s">
        <v>2186</v>
      </c>
      <c r="L29139" t="s">
        <v>2187</v>
      </c>
      <c r="M29139" t="s">
        <v>2188</v>
      </c>
      <c r="N29139" t="s">
        <v>2189</v>
      </c>
      <c r="O29139" t="s">
        <v>2190</v>
      </c>
      <c r="P29139" t="s">
        <v>2191</v>
      </c>
      <c r="Q29139" t="s">
        <v>2192</v>
      </c>
      <c r="R29139" t="s">
        <v>2193</v>
      </c>
      <c r="S29139" t="s">
        <v>2194</v>
      </c>
      <c r="T29139" t="s">
        <v>2195</v>
      </c>
      <c r="U29139" t="s">
        <v>1376</v>
      </c>
      <c r="V29139" t="s">
        <v>1042</v>
      </c>
      <c r="W29139" t="s">
        <v>136</v>
      </c>
    </row>
    <row r="29140" spans="1:23" x14ac:dyDescent="0.35">
      <c r="A29140" t="s">
        <v>8</v>
      </c>
      <c r="B29140" t="s">
        <v>1129</v>
      </c>
      <c r="C29140">
        <v>44</v>
      </c>
      <c r="D29140" t="s">
        <v>705</v>
      </c>
      <c r="E29140" t="s">
        <v>140</v>
      </c>
      <c r="F29140" t="s">
        <v>1011</v>
      </c>
      <c r="G29140" t="s">
        <v>985</v>
      </c>
      <c r="H29140" t="s">
        <v>140</v>
      </c>
      <c r="I29140" t="s">
        <v>140</v>
      </c>
      <c r="J29140" t="s">
        <v>140</v>
      </c>
      <c r="K29140" t="s">
        <v>1019</v>
      </c>
      <c r="L29140" t="s">
        <v>1019</v>
      </c>
      <c r="M29140" t="s">
        <v>1004</v>
      </c>
      <c r="N29140" t="s">
        <v>1019</v>
      </c>
      <c r="O29140" t="s">
        <v>140</v>
      </c>
      <c r="P29140" t="s">
        <v>140</v>
      </c>
      <c r="Q29140" t="s">
        <v>140</v>
      </c>
      <c r="R29140" t="s">
        <v>140</v>
      </c>
      <c r="S29140" t="s">
        <v>140</v>
      </c>
      <c r="T29140" t="s">
        <v>140</v>
      </c>
      <c r="U29140" t="s">
        <v>1004</v>
      </c>
      <c r="V29140" t="s">
        <v>720</v>
      </c>
      <c r="W29140" t="s">
        <v>140</v>
      </c>
    </row>
    <row r="29141" spans="1:23" x14ac:dyDescent="0.35">
      <c r="A29141" t="s">
        <v>8</v>
      </c>
      <c r="B29141" t="s">
        <v>1130</v>
      </c>
      <c r="C29141">
        <v>116</v>
      </c>
      <c r="D29141" t="s">
        <v>276</v>
      </c>
      <c r="E29141" t="s">
        <v>140</v>
      </c>
      <c r="F29141" t="s">
        <v>1073</v>
      </c>
      <c r="G29141" t="s">
        <v>548</v>
      </c>
      <c r="H29141" t="s">
        <v>140</v>
      </c>
      <c r="I29141" t="s">
        <v>1013</v>
      </c>
      <c r="J29141" t="s">
        <v>140</v>
      </c>
      <c r="K29141" t="s">
        <v>140</v>
      </c>
      <c r="L29141" t="s">
        <v>1013</v>
      </c>
      <c r="M29141" t="s">
        <v>140</v>
      </c>
      <c r="N29141" t="s">
        <v>140</v>
      </c>
      <c r="O29141" t="s">
        <v>140</v>
      </c>
      <c r="P29141" t="s">
        <v>140</v>
      </c>
      <c r="Q29141" t="s">
        <v>140</v>
      </c>
      <c r="R29141" t="s">
        <v>1066</v>
      </c>
      <c r="S29141" t="s">
        <v>140</v>
      </c>
      <c r="T29141" t="s">
        <v>140</v>
      </c>
      <c r="U29141" t="s">
        <v>915</v>
      </c>
      <c r="V29141" t="s">
        <v>538</v>
      </c>
      <c r="W29141" t="s">
        <v>1013</v>
      </c>
    </row>
    <row r="29142" spans="1:23" x14ac:dyDescent="0.35">
      <c r="A29142" t="s">
        <v>8</v>
      </c>
      <c r="B29142" t="s">
        <v>1131</v>
      </c>
      <c r="C29142">
        <v>44</v>
      </c>
      <c r="D29142" t="s">
        <v>175</v>
      </c>
      <c r="E29142" t="s">
        <v>140</v>
      </c>
      <c r="F29142" t="s">
        <v>1003</v>
      </c>
      <c r="G29142" t="s">
        <v>87</v>
      </c>
      <c r="H29142" t="s">
        <v>140</v>
      </c>
      <c r="I29142" t="s">
        <v>140</v>
      </c>
      <c r="J29142" t="s">
        <v>140</v>
      </c>
      <c r="K29142" t="s">
        <v>1051</v>
      </c>
      <c r="L29142" t="s">
        <v>140</v>
      </c>
      <c r="M29142" t="s">
        <v>140</v>
      </c>
      <c r="N29142" t="s">
        <v>1051</v>
      </c>
      <c r="O29142" t="s">
        <v>140</v>
      </c>
      <c r="P29142" t="s">
        <v>140</v>
      </c>
      <c r="Q29142" t="s">
        <v>1003</v>
      </c>
      <c r="R29142" t="s">
        <v>129</v>
      </c>
      <c r="S29142" t="s">
        <v>140</v>
      </c>
      <c r="T29142" t="s">
        <v>140</v>
      </c>
      <c r="U29142" t="s">
        <v>639</v>
      </c>
      <c r="V29142" t="s">
        <v>157</v>
      </c>
      <c r="W29142" t="s">
        <v>140</v>
      </c>
    </row>
    <row r="29143" spans="1:23" x14ac:dyDescent="0.35">
      <c r="A29143" t="s">
        <v>9</v>
      </c>
      <c r="B29143" t="s">
        <v>1129</v>
      </c>
      <c r="C29143">
        <v>18</v>
      </c>
      <c r="D29143" t="s">
        <v>972</v>
      </c>
      <c r="E29143" t="s">
        <v>140</v>
      </c>
      <c r="F29143" t="s">
        <v>140</v>
      </c>
      <c r="G29143" t="s">
        <v>1058</v>
      </c>
      <c r="H29143" t="s">
        <v>140</v>
      </c>
      <c r="I29143" t="s">
        <v>140</v>
      </c>
      <c r="J29143" t="s">
        <v>140</v>
      </c>
      <c r="K29143" t="s">
        <v>140</v>
      </c>
      <c r="L29143" t="s">
        <v>548</v>
      </c>
      <c r="M29143" t="s">
        <v>140</v>
      </c>
      <c r="N29143" t="s">
        <v>548</v>
      </c>
      <c r="O29143" t="s">
        <v>140</v>
      </c>
      <c r="P29143" t="s">
        <v>140</v>
      </c>
      <c r="Q29143" t="s">
        <v>140</v>
      </c>
      <c r="R29143" t="s">
        <v>140</v>
      </c>
      <c r="S29143" t="s">
        <v>140</v>
      </c>
      <c r="T29143" t="s">
        <v>140</v>
      </c>
      <c r="U29143" t="s">
        <v>1058</v>
      </c>
      <c r="V29143" t="s">
        <v>961</v>
      </c>
      <c r="W29143" t="s">
        <v>140</v>
      </c>
    </row>
    <row r="29144" spans="1:23" x14ac:dyDescent="0.35">
      <c r="A29144" t="s">
        <v>9</v>
      </c>
      <c r="B29144" t="s">
        <v>1130</v>
      </c>
      <c r="C29144">
        <v>163</v>
      </c>
      <c r="D29144" t="s">
        <v>605</v>
      </c>
      <c r="E29144" t="s">
        <v>140</v>
      </c>
      <c r="F29144" t="s">
        <v>140</v>
      </c>
      <c r="G29144" t="s">
        <v>1051</v>
      </c>
      <c r="H29144" t="s">
        <v>1016</v>
      </c>
      <c r="I29144" t="s">
        <v>1063</v>
      </c>
      <c r="J29144" t="s">
        <v>140</v>
      </c>
      <c r="K29144" t="s">
        <v>140</v>
      </c>
      <c r="L29144" t="s">
        <v>140</v>
      </c>
      <c r="M29144" t="s">
        <v>1063</v>
      </c>
      <c r="N29144" t="s">
        <v>1009</v>
      </c>
      <c r="O29144" t="s">
        <v>140</v>
      </c>
      <c r="P29144" t="s">
        <v>140</v>
      </c>
      <c r="Q29144" t="s">
        <v>1009</v>
      </c>
      <c r="R29144" t="s">
        <v>1009</v>
      </c>
      <c r="S29144" t="s">
        <v>140</v>
      </c>
      <c r="T29144" t="s">
        <v>140</v>
      </c>
      <c r="U29144" t="s">
        <v>937</v>
      </c>
      <c r="V29144" t="s">
        <v>289</v>
      </c>
      <c r="W29144" t="s">
        <v>140</v>
      </c>
    </row>
    <row r="29145" spans="1:23" x14ac:dyDescent="0.35">
      <c r="A29145" t="s">
        <v>9</v>
      </c>
      <c r="B29145" t="s">
        <v>1131</v>
      </c>
      <c r="C29145">
        <v>20</v>
      </c>
      <c r="D29145" t="s">
        <v>959</v>
      </c>
      <c r="E29145" t="s">
        <v>140</v>
      </c>
      <c r="F29145" t="s">
        <v>869</v>
      </c>
      <c r="G29145" t="s">
        <v>140</v>
      </c>
      <c r="H29145" t="s">
        <v>140</v>
      </c>
      <c r="I29145" t="s">
        <v>140</v>
      </c>
      <c r="J29145" t="s">
        <v>140</v>
      </c>
      <c r="K29145" t="s">
        <v>140</v>
      </c>
      <c r="L29145" t="s">
        <v>869</v>
      </c>
      <c r="M29145" t="s">
        <v>140</v>
      </c>
      <c r="N29145" t="s">
        <v>869</v>
      </c>
      <c r="O29145" t="s">
        <v>140</v>
      </c>
      <c r="P29145" t="s">
        <v>140</v>
      </c>
      <c r="Q29145" t="s">
        <v>140</v>
      </c>
      <c r="R29145" t="s">
        <v>140</v>
      </c>
      <c r="S29145" t="s">
        <v>140</v>
      </c>
      <c r="T29145" t="s">
        <v>140</v>
      </c>
      <c r="U29145" t="s">
        <v>389</v>
      </c>
      <c r="V29145" t="s">
        <v>628</v>
      </c>
      <c r="W29145" t="s">
        <v>140</v>
      </c>
    </row>
    <row r="29146" spans="1:23" x14ac:dyDescent="0.35">
      <c r="A29146" t="s">
        <v>10</v>
      </c>
      <c r="B29146" t="s">
        <v>1129</v>
      </c>
      <c r="C29146">
        <v>25</v>
      </c>
      <c r="D29146" t="s">
        <v>649</v>
      </c>
      <c r="E29146" t="s">
        <v>140</v>
      </c>
      <c r="F29146" t="s">
        <v>140</v>
      </c>
      <c r="G29146" t="s">
        <v>1095</v>
      </c>
      <c r="H29146" t="s">
        <v>140</v>
      </c>
      <c r="I29146" t="s">
        <v>140</v>
      </c>
      <c r="J29146" t="s">
        <v>140</v>
      </c>
      <c r="K29146" t="s">
        <v>140</v>
      </c>
      <c r="L29146" t="s">
        <v>140</v>
      </c>
      <c r="M29146" t="s">
        <v>140</v>
      </c>
      <c r="N29146" t="s">
        <v>140</v>
      </c>
      <c r="O29146" t="s">
        <v>140</v>
      </c>
      <c r="P29146" t="s">
        <v>140</v>
      </c>
      <c r="Q29146" t="s">
        <v>140</v>
      </c>
      <c r="R29146" t="s">
        <v>140</v>
      </c>
      <c r="S29146" t="s">
        <v>140</v>
      </c>
      <c r="T29146" t="s">
        <v>140</v>
      </c>
      <c r="U29146" t="s">
        <v>1007</v>
      </c>
      <c r="V29146" t="s">
        <v>841</v>
      </c>
      <c r="W29146" t="s">
        <v>140</v>
      </c>
    </row>
    <row r="29147" spans="1:23" x14ac:dyDescent="0.35">
      <c r="A29147" t="s">
        <v>10</v>
      </c>
      <c r="B29147" t="s">
        <v>1130</v>
      </c>
      <c r="C29147">
        <v>168</v>
      </c>
      <c r="D29147" t="s">
        <v>36</v>
      </c>
      <c r="E29147" t="s">
        <v>140</v>
      </c>
      <c r="F29147" t="s">
        <v>140</v>
      </c>
      <c r="G29147" t="s">
        <v>1054</v>
      </c>
      <c r="H29147" t="s">
        <v>140</v>
      </c>
      <c r="I29147" t="s">
        <v>1008</v>
      </c>
      <c r="J29147" t="s">
        <v>140</v>
      </c>
      <c r="K29147" t="s">
        <v>1063</v>
      </c>
      <c r="L29147" t="s">
        <v>140</v>
      </c>
      <c r="M29147" t="s">
        <v>1063</v>
      </c>
      <c r="N29147" t="s">
        <v>1054</v>
      </c>
      <c r="O29147" t="s">
        <v>140</v>
      </c>
      <c r="P29147" t="s">
        <v>140</v>
      </c>
      <c r="Q29147" t="s">
        <v>1009</v>
      </c>
      <c r="R29147" t="s">
        <v>1014</v>
      </c>
      <c r="S29147" t="s">
        <v>140</v>
      </c>
      <c r="T29147" t="s">
        <v>140</v>
      </c>
      <c r="U29147" t="s">
        <v>99</v>
      </c>
      <c r="V29147" t="s">
        <v>543</v>
      </c>
      <c r="W29147" t="s">
        <v>140</v>
      </c>
    </row>
    <row r="29148" spans="1:23" x14ac:dyDescent="0.35">
      <c r="A29148" t="s">
        <v>10</v>
      </c>
      <c r="B29148" t="s">
        <v>1131</v>
      </c>
      <c r="C29148">
        <v>14</v>
      </c>
      <c r="D29148" t="s">
        <v>702</v>
      </c>
      <c r="E29148" t="s">
        <v>140</v>
      </c>
      <c r="F29148" t="s">
        <v>140</v>
      </c>
      <c r="G29148" t="s">
        <v>140</v>
      </c>
      <c r="H29148" t="s">
        <v>140</v>
      </c>
      <c r="I29148" t="s">
        <v>140</v>
      </c>
      <c r="J29148" t="s">
        <v>140</v>
      </c>
      <c r="K29148" t="s">
        <v>140</v>
      </c>
      <c r="L29148" t="s">
        <v>140</v>
      </c>
      <c r="M29148" t="s">
        <v>140</v>
      </c>
      <c r="N29148" t="s">
        <v>140</v>
      </c>
      <c r="O29148" t="s">
        <v>140</v>
      </c>
      <c r="P29148" t="s">
        <v>140</v>
      </c>
      <c r="Q29148" t="s">
        <v>140</v>
      </c>
      <c r="R29148" t="s">
        <v>140</v>
      </c>
      <c r="S29148" t="s">
        <v>140</v>
      </c>
      <c r="T29148" t="s">
        <v>140</v>
      </c>
      <c r="U29148" t="s">
        <v>703</v>
      </c>
      <c r="V29148" t="s">
        <v>140</v>
      </c>
      <c r="W29148" t="s">
        <v>140</v>
      </c>
    </row>
    <row r="29149" spans="1:23" x14ac:dyDescent="0.35">
      <c r="A29149" t="s">
        <v>11</v>
      </c>
      <c r="B29149" t="s">
        <v>1129</v>
      </c>
      <c r="C29149">
        <v>22</v>
      </c>
      <c r="D29149" t="s">
        <v>1157</v>
      </c>
      <c r="E29149" t="s">
        <v>140</v>
      </c>
      <c r="F29149" t="s">
        <v>140</v>
      </c>
      <c r="G29149" t="s">
        <v>140</v>
      </c>
      <c r="H29149" t="s">
        <v>140</v>
      </c>
      <c r="I29149" t="s">
        <v>140</v>
      </c>
      <c r="J29149" t="s">
        <v>140</v>
      </c>
      <c r="K29149" t="s">
        <v>140</v>
      </c>
      <c r="L29149" t="s">
        <v>140</v>
      </c>
      <c r="M29149" t="s">
        <v>140</v>
      </c>
      <c r="N29149" t="s">
        <v>140</v>
      </c>
      <c r="O29149" t="s">
        <v>140</v>
      </c>
      <c r="P29149" t="s">
        <v>140</v>
      </c>
      <c r="Q29149" t="s">
        <v>140</v>
      </c>
      <c r="R29149" t="s">
        <v>140</v>
      </c>
      <c r="S29149" t="s">
        <v>140</v>
      </c>
      <c r="T29149" t="s">
        <v>140</v>
      </c>
      <c r="U29149" t="s">
        <v>140</v>
      </c>
      <c r="V29149" t="s">
        <v>548</v>
      </c>
      <c r="W29149" t="s">
        <v>140</v>
      </c>
    </row>
    <row r="29150" spans="1:23" x14ac:dyDescent="0.35">
      <c r="A29150" t="s">
        <v>11</v>
      </c>
      <c r="B29150" t="s">
        <v>1130</v>
      </c>
      <c r="C29150">
        <v>160</v>
      </c>
      <c r="D29150" t="s">
        <v>40</v>
      </c>
      <c r="E29150" t="s">
        <v>140</v>
      </c>
      <c r="F29150" t="s">
        <v>949</v>
      </c>
      <c r="G29150" t="s">
        <v>1098</v>
      </c>
      <c r="H29150" t="s">
        <v>1063</v>
      </c>
      <c r="I29150" t="s">
        <v>140</v>
      </c>
      <c r="J29150" t="s">
        <v>140</v>
      </c>
      <c r="K29150" t="s">
        <v>140</v>
      </c>
      <c r="L29150" t="s">
        <v>140</v>
      </c>
      <c r="M29150" t="s">
        <v>140</v>
      </c>
      <c r="N29150" t="s">
        <v>1019</v>
      </c>
      <c r="O29150" t="s">
        <v>140</v>
      </c>
      <c r="P29150" t="s">
        <v>140</v>
      </c>
      <c r="Q29150" t="s">
        <v>1013</v>
      </c>
      <c r="R29150" t="s">
        <v>1017</v>
      </c>
      <c r="S29150" t="s">
        <v>140</v>
      </c>
      <c r="T29150" t="s">
        <v>140</v>
      </c>
      <c r="U29150" t="s">
        <v>1073</v>
      </c>
      <c r="V29150" t="s">
        <v>157</v>
      </c>
      <c r="W29150" t="s">
        <v>140</v>
      </c>
    </row>
    <row r="29151" spans="1:23" x14ac:dyDescent="0.35">
      <c r="A29151" t="s">
        <v>11</v>
      </c>
      <c r="B29151" t="s">
        <v>1131</v>
      </c>
      <c r="C29151">
        <v>24</v>
      </c>
      <c r="D29151" t="s">
        <v>152</v>
      </c>
      <c r="E29151" t="s">
        <v>140</v>
      </c>
      <c r="F29151" t="s">
        <v>140</v>
      </c>
      <c r="G29151" t="s">
        <v>971</v>
      </c>
      <c r="H29151" t="s">
        <v>140</v>
      </c>
      <c r="I29151" t="s">
        <v>140</v>
      </c>
      <c r="J29151" t="s">
        <v>140</v>
      </c>
      <c r="K29151" t="s">
        <v>140</v>
      </c>
      <c r="L29151" t="s">
        <v>140</v>
      </c>
      <c r="M29151" t="s">
        <v>140</v>
      </c>
      <c r="N29151" t="s">
        <v>140</v>
      </c>
      <c r="O29151" t="s">
        <v>140</v>
      </c>
      <c r="P29151" t="s">
        <v>140</v>
      </c>
      <c r="Q29151" t="s">
        <v>1047</v>
      </c>
      <c r="R29151" t="s">
        <v>1047</v>
      </c>
      <c r="S29151" t="s">
        <v>140</v>
      </c>
      <c r="T29151" t="s">
        <v>140</v>
      </c>
      <c r="U29151" t="s">
        <v>65</v>
      </c>
      <c r="V29151" t="s">
        <v>712</v>
      </c>
      <c r="W29151" t="s">
        <v>140</v>
      </c>
    </row>
    <row r="29152" spans="1:23" x14ac:dyDescent="0.35">
      <c r="A29152" t="s">
        <v>12</v>
      </c>
      <c r="B29152" t="s">
        <v>1129</v>
      </c>
      <c r="C29152">
        <v>77</v>
      </c>
      <c r="D29152" t="s">
        <v>691</v>
      </c>
      <c r="E29152" t="s">
        <v>140</v>
      </c>
      <c r="F29152" t="s">
        <v>140</v>
      </c>
      <c r="G29152" t="s">
        <v>749</v>
      </c>
      <c r="H29152" t="s">
        <v>140</v>
      </c>
      <c r="I29152" t="s">
        <v>1017</v>
      </c>
      <c r="J29152" t="s">
        <v>140</v>
      </c>
      <c r="K29152" t="s">
        <v>1017</v>
      </c>
      <c r="L29152" t="s">
        <v>1017</v>
      </c>
      <c r="M29152" t="s">
        <v>1017</v>
      </c>
      <c r="N29152" t="s">
        <v>1017</v>
      </c>
      <c r="O29152" t="s">
        <v>1017</v>
      </c>
      <c r="P29152" t="s">
        <v>1017</v>
      </c>
      <c r="Q29152" t="s">
        <v>1059</v>
      </c>
      <c r="R29152" t="s">
        <v>716</v>
      </c>
      <c r="S29152" t="s">
        <v>140</v>
      </c>
      <c r="T29152" t="s">
        <v>140</v>
      </c>
      <c r="U29152" t="s">
        <v>289</v>
      </c>
      <c r="V29152" t="s">
        <v>568</v>
      </c>
      <c r="W29152" t="s">
        <v>140</v>
      </c>
    </row>
    <row r="29153" spans="1:23" x14ac:dyDescent="0.35">
      <c r="A29153" t="s">
        <v>12</v>
      </c>
      <c r="B29153" t="s">
        <v>1130</v>
      </c>
      <c r="C29153">
        <v>85</v>
      </c>
      <c r="D29153" t="s">
        <v>390</v>
      </c>
      <c r="E29153" t="s">
        <v>140</v>
      </c>
      <c r="F29153" t="s">
        <v>140</v>
      </c>
      <c r="G29153" t="s">
        <v>1102</v>
      </c>
      <c r="H29153" t="s">
        <v>140</v>
      </c>
      <c r="I29153" t="s">
        <v>140</v>
      </c>
      <c r="J29153" t="s">
        <v>140</v>
      </c>
      <c r="K29153" t="s">
        <v>140</v>
      </c>
      <c r="L29153" t="s">
        <v>140</v>
      </c>
      <c r="M29153" t="s">
        <v>140</v>
      </c>
      <c r="N29153" t="s">
        <v>140</v>
      </c>
      <c r="O29153" t="s">
        <v>140</v>
      </c>
      <c r="P29153" t="s">
        <v>140</v>
      </c>
      <c r="Q29153" t="s">
        <v>949</v>
      </c>
      <c r="R29153" t="s">
        <v>949</v>
      </c>
      <c r="S29153" t="s">
        <v>140</v>
      </c>
      <c r="T29153" t="s">
        <v>140</v>
      </c>
      <c r="U29153" t="s">
        <v>1083</v>
      </c>
      <c r="V29153" t="s">
        <v>264</v>
      </c>
      <c r="W29153" t="s">
        <v>140</v>
      </c>
    </row>
    <row r="29154" spans="1:23" x14ac:dyDescent="0.35">
      <c r="A29154" t="s">
        <v>12</v>
      </c>
      <c r="B29154" t="s">
        <v>1131</v>
      </c>
      <c r="C29154">
        <v>45</v>
      </c>
      <c r="D29154" t="s">
        <v>602</v>
      </c>
      <c r="E29154" t="s">
        <v>140</v>
      </c>
      <c r="F29154" t="s">
        <v>1014</v>
      </c>
      <c r="G29154" t="s">
        <v>792</v>
      </c>
      <c r="H29154" t="s">
        <v>140</v>
      </c>
      <c r="I29154" t="s">
        <v>140</v>
      </c>
      <c r="J29154" t="s">
        <v>140</v>
      </c>
      <c r="K29154" t="s">
        <v>140</v>
      </c>
      <c r="L29154" t="s">
        <v>1073</v>
      </c>
      <c r="M29154" t="s">
        <v>1073</v>
      </c>
      <c r="N29154" t="s">
        <v>1073</v>
      </c>
      <c r="O29154" t="s">
        <v>140</v>
      </c>
      <c r="P29154" t="s">
        <v>140</v>
      </c>
      <c r="Q29154" t="s">
        <v>838</v>
      </c>
      <c r="R29154" t="s">
        <v>838</v>
      </c>
      <c r="S29154" t="s">
        <v>140</v>
      </c>
      <c r="T29154" t="s">
        <v>140</v>
      </c>
      <c r="U29154" t="s">
        <v>1102</v>
      </c>
      <c r="V29154" t="s">
        <v>511</v>
      </c>
      <c r="W29154" t="s">
        <v>140</v>
      </c>
    </row>
    <row r="29155" spans="1:23" x14ac:dyDescent="0.35">
      <c r="A29155" t="s">
        <v>13</v>
      </c>
      <c r="B29155" t="s">
        <v>1129</v>
      </c>
      <c r="C29155">
        <v>31</v>
      </c>
      <c r="D29155" t="s">
        <v>620</v>
      </c>
      <c r="E29155" t="s">
        <v>140</v>
      </c>
      <c r="F29155" t="s">
        <v>140</v>
      </c>
      <c r="G29155" t="s">
        <v>149</v>
      </c>
      <c r="H29155" t="s">
        <v>140</v>
      </c>
      <c r="I29155" t="s">
        <v>140</v>
      </c>
      <c r="J29155" t="s">
        <v>971</v>
      </c>
      <c r="K29155" t="s">
        <v>140</v>
      </c>
      <c r="L29155" t="s">
        <v>140</v>
      </c>
      <c r="M29155" t="s">
        <v>140</v>
      </c>
      <c r="N29155" t="s">
        <v>140</v>
      </c>
      <c r="O29155" t="s">
        <v>140</v>
      </c>
      <c r="P29155" t="s">
        <v>140</v>
      </c>
      <c r="Q29155" t="s">
        <v>140</v>
      </c>
      <c r="R29155" t="s">
        <v>140</v>
      </c>
      <c r="S29155" t="s">
        <v>140</v>
      </c>
      <c r="T29155" t="s">
        <v>140</v>
      </c>
      <c r="U29155" t="s">
        <v>476</v>
      </c>
      <c r="V29155" t="s">
        <v>659</v>
      </c>
      <c r="W29155" t="s">
        <v>140</v>
      </c>
    </row>
    <row r="29156" spans="1:23" x14ac:dyDescent="0.35">
      <c r="A29156" t="s">
        <v>13</v>
      </c>
      <c r="B29156" t="s">
        <v>1130</v>
      </c>
      <c r="C29156">
        <v>99</v>
      </c>
      <c r="D29156" t="s">
        <v>565</v>
      </c>
      <c r="E29156" t="s">
        <v>140</v>
      </c>
      <c r="F29156" t="s">
        <v>1098</v>
      </c>
      <c r="G29156" t="s">
        <v>289</v>
      </c>
      <c r="H29156" t="s">
        <v>140</v>
      </c>
      <c r="I29156" t="s">
        <v>140</v>
      </c>
      <c r="J29156" t="s">
        <v>140</v>
      </c>
      <c r="K29156" t="s">
        <v>140</v>
      </c>
      <c r="L29156" t="s">
        <v>775</v>
      </c>
      <c r="M29156" t="s">
        <v>140</v>
      </c>
      <c r="N29156" t="s">
        <v>1098</v>
      </c>
      <c r="O29156" t="s">
        <v>140</v>
      </c>
      <c r="P29156" t="s">
        <v>140</v>
      </c>
      <c r="Q29156" t="s">
        <v>929</v>
      </c>
      <c r="R29156" t="s">
        <v>394</v>
      </c>
      <c r="S29156" t="s">
        <v>140</v>
      </c>
      <c r="T29156" t="s">
        <v>775</v>
      </c>
      <c r="U29156" t="s">
        <v>113</v>
      </c>
      <c r="V29156" t="s">
        <v>874</v>
      </c>
      <c r="W29156" t="s">
        <v>140</v>
      </c>
    </row>
    <row r="29157" spans="1:23" x14ac:dyDescent="0.35">
      <c r="A29157" t="s">
        <v>13</v>
      </c>
      <c r="B29157" t="s">
        <v>1131</v>
      </c>
      <c r="C29157">
        <v>76</v>
      </c>
      <c r="D29157" t="s">
        <v>373</v>
      </c>
      <c r="E29157" t="s">
        <v>140</v>
      </c>
      <c r="F29157" t="s">
        <v>775</v>
      </c>
      <c r="G29157" t="s">
        <v>681</v>
      </c>
      <c r="H29157" t="s">
        <v>140</v>
      </c>
      <c r="I29157" t="s">
        <v>140</v>
      </c>
      <c r="J29157" t="s">
        <v>140</v>
      </c>
      <c r="K29157" t="s">
        <v>140</v>
      </c>
      <c r="L29157" t="s">
        <v>140</v>
      </c>
      <c r="M29157" t="s">
        <v>140</v>
      </c>
      <c r="N29157" t="s">
        <v>1012</v>
      </c>
      <c r="O29157" t="s">
        <v>140</v>
      </c>
      <c r="P29157" t="s">
        <v>140</v>
      </c>
      <c r="Q29157" t="s">
        <v>140</v>
      </c>
      <c r="R29157" t="s">
        <v>903</v>
      </c>
      <c r="S29157" t="s">
        <v>140</v>
      </c>
      <c r="T29157" t="s">
        <v>140</v>
      </c>
      <c r="U29157" t="s">
        <v>838</v>
      </c>
      <c r="V29157" t="s">
        <v>492</v>
      </c>
      <c r="W29157" t="s">
        <v>140</v>
      </c>
    </row>
    <row r="29158" spans="1:23" x14ac:dyDescent="0.35">
      <c r="A29158" t="s">
        <v>14</v>
      </c>
      <c r="B29158" t="s">
        <v>1129</v>
      </c>
      <c r="C29158">
        <v>49</v>
      </c>
      <c r="D29158" t="s">
        <v>369</v>
      </c>
      <c r="E29158" t="s">
        <v>140</v>
      </c>
      <c r="F29158" t="s">
        <v>140</v>
      </c>
      <c r="G29158" t="s">
        <v>105</v>
      </c>
      <c r="H29158" t="s">
        <v>140</v>
      </c>
      <c r="I29158" t="s">
        <v>515</v>
      </c>
      <c r="J29158" t="s">
        <v>140</v>
      </c>
      <c r="K29158" t="s">
        <v>1061</v>
      </c>
      <c r="L29158" t="s">
        <v>140</v>
      </c>
      <c r="M29158" t="s">
        <v>660</v>
      </c>
      <c r="N29158" t="s">
        <v>1043</v>
      </c>
      <c r="O29158" t="s">
        <v>140</v>
      </c>
      <c r="P29158" t="s">
        <v>140</v>
      </c>
      <c r="Q29158" t="s">
        <v>140</v>
      </c>
      <c r="R29158" t="s">
        <v>140</v>
      </c>
      <c r="S29158" t="s">
        <v>140</v>
      </c>
      <c r="T29158" t="s">
        <v>140</v>
      </c>
      <c r="U29158" t="s">
        <v>660</v>
      </c>
      <c r="V29158" t="s">
        <v>620</v>
      </c>
      <c r="W29158" t="s">
        <v>140</v>
      </c>
    </row>
    <row r="29159" spans="1:23" x14ac:dyDescent="0.35">
      <c r="A29159" t="s">
        <v>14</v>
      </c>
      <c r="B29159" t="s">
        <v>1130</v>
      </c>
      <c r="C29159">
        <v>121</v>
      </c>
      <c r="D29159" t="s">
        <v>907</v>
      </c>
      <c r="E29159" t="s">
        <v>140</v>
      </c>
      <c r="F29159" t="s">
        <v>140</v>
      </c>
      <c r="G29159" t="s">
        <v>1046</v>
      </c>
      <c r="H29159" t="s">
        <v>140</v>
      </c>
      <c r="I29159" t="s">
        <v>140</v>
      </c>
      <c r="J29159" t="s">
        <v>140</v>
      </c>
      <c r="K29159" t="s">
        <v>1043</v>
      </c>
      <c r="L29159" t="s">
        <v>140</v>
      </c>
      <c r="M29159" t="s">
        <v>940</v>
      </c>
      <c r="N29159" t="s">
        <v>140</v>
      </c>
      <c r="O29159" t="s">
        <v>140</v>
      </c>
      <c r="P29159" t="s">
        <v>140</v>
      </c>
      <c r="Q29159" t="s">
        <v>1021</v>
      </c>
      <c r="R29159" t="s">
        <v>1021</v>
      </c>
      <c r="S29159" t="s">
        <v>140</v>
      </c>
      <c r="T29159" t="s">
        <v>140</v>
      </c>
      <c r="U29159" t="s">
        <v>115</v>
      </c>
      <c r="V29159" t="s">
        <v>1083</v>
      </c>
      <c r="W29159" t="s">
        <v>140</v>
      </c>
    </row>
    <row r="29160" spans="1:23" x14ac:dyDescent="0.35">
      <c r="A29160" t="s">
        <v>14</v>
      </c>
      <c r="B29160" t="s">
        <v>1131</v>
      </c>
      <c r="C29160">
        <v>32</v>
      </c>
      <c r="D29160" t="s">
        <v>380</v>
      </c>
      <c r="E29160" t="s">
        <v>140</v>
      </c>
      <c r="F29160" t="s">
        <v>140</v>
      </c>
      <c r="G29160" t="s">
        <v>1018</v>
      </c>
      <c r="H29160" t="s">
        <v>140</v>
      </c>
      <c r="I29160" t="s">
        <v>140</v>
      </c>
      <c r="J29160" t="s">
        <v>140</v>
      </c>
      <c r="K29160" t="s">
        <v>140</v>
      </c>
      <c r="L29160" t="s">
        <v>919</v>
      </c>
      <c r="M29160" t="s">
        <v>140</v>
      </c>
      <c r="N29160" t="s">
        <v>140</v>
      </c>
      <c r="O29160" t="s">
        <v>140</v>
      </c>
      <c r="P29160" t="s">
        <v>140</v>
      </c>
      <c r="Q29160" t="s">
        <v>1067</v>
      </c>
      <c r="R29160" t="s">
        <v>1018</v>
      </c>
      <c r="S29160" t="s">
        <v>140</v>
      </c>
      <c r="T29160" t="s">
        <v>140</v>
      </c>
      <c r="U29160" t="s">
        <v>961</v>
      </c>
      <c r="V29160" t="s">
        <v>729</v>
      </c>
      <c r="W29160" t="s">
        <v>140</v>
      </c>
    </row>
    <row r="29161" spans="1:23" x14ac:dyDescent="0.35">
      <c r="A29161" t="s">
        <v>15</v>
      </c>
      <c r="B29161" t="s">
        <v>1129</v>
      </c>
      <c r="C29161">
        <v>44</v>
      </c>
      <c r="D29161" t="s">
        <v>166</v>
      </c>
      <c r="E29161" t="s">
        <v>140</v>
      </c>
      <c r="F29161" t="s">
        <v>140</v>
      </c>
      <c r="G29161" t="s">
        <v>1053</v>
      </c>
      <c r="H29161" t="s">
        <v>140</v>
      </c>
      <c r="I29161" t="s">
        <v>140</v>
      </c>
      <c r="J29161" t="s">
        <v>140</v>
      </c>
      <c r="K29161" t="s">
        <v>140</v>
      </c>
      <c r="L29161" t="s">
        <v>869</v>
      </c>
      <c r="M29161" t="s">
        <v>140</v>
      </c>
      <c r="N29161" t="s">
        <v>1011</v>
      </c>
      <c r="O29161" t="s">
        <v>140</v>
      </c>
      <c r="P29161" t="s">
        <v>140</v>
      </c>
      <c r="Q29161" t="s">
        <v>140</v>
      </c>
      <c r="R29161" t="s">
        <v>140</v>
      </c>
      <c r="S29161" t="s">
        <v>140</v>
      </c>
      <c r="T29161" t="s">
        <v>140</v>
      </c>
      <c r="U29161" t="s">
        <v>993</v>
      </c>
      <c r="V29161" t="s">
        <v>286</v>
      </c>
      <c r="W29161" t="s">
        <v>140</v>
      </c>
    </row>
    <row r="29162" spans="1:23" x14ac:dyDescent="0.35">
      <c r="A29162" t="s">
        <v>15</v>
      </c>
      <c r="B29162" t="s">
        <v>1130</v>
      </c>
      <c r="C29162">
        <v>129</v>
      </c>
      <c r="D29162" t="s">
        <v>475</v>
      </c>
      <c r="E29162" t="s">
        <v>140</v>
      </c>
      <c r="F29162" t="s">
        <v>140</v>
      </c>
      <c r="G29162" t="s">
        <v>996</v>
      </c>
      <c r="H29162" t="s">
        <v>140</v>
      </c>
      <c r="I29162" t="s">
        <v>140</v>
      </c>
      <c r="J29162" t="s">
        <v>140</v>
      </c>
      <c r="K29162" t="s">
        <v>140</v>
      </c>
      <c r="L29162" t="s">
        <v>140</v>
      </c>
      <c r="M29162" t="s">
        <v>140</v>
      </c>
      <c r="N29162" t="s">
        <v>140</v>
      </c>
      <c r="O29162" t="s">
        <v>140</v>
      </c>
      <c r="P29162" t="s">
        <v>140</v>
      </c>
      <c r="Q29162" t="s">
        <v>1017</v>
      </c>
      <c r="R29162" t="s">
        <v>1064</v>
      </c>
      <c r="S29162" t="s">
        <v>140</v>
      </c>
      <c r="T29162" t="s">
        <v>140</v>
      </c>
      <c r="U29162" t="s">
        <v>716</v>
      </c>
      <c r="V29162" t="s">
        <v>532</v>
      </c>
      <c r="W29162" t="s">
        <v>140</v>
      </c>
    </row>
    <row r="29163" spans="1:23" x14ac:dyDescent="0.35">
      <c r="A29163" t="s">
        <v>15</v>
      </c>
      <c r="B29163" t="s">
        <v>1131</v>
      </c>
      <c r="C29163">
        <v>32</v>
      </c>
      <c r="D29163" t="s">
        <v>206</v>
      </c>
      <c r="E29163" t="s">
        <v>140</v>
      </c>
      <c r="F29163" t="s">
        <v>1051</v>
      </c>
      <c r="G29163" t="s">
        <v>93</v>
      </c>
      <c r="H29163" t="s">
        <v>140</v>
      </c>
      <c r="I29163" t="s">
        <v>140</v>
      </c>
      <c r="J29163" t="s">
        <v>140</v>
      </c>
      <c r="K29163" t="s">
        <v>140</v>
      </c>
      <c r="L29163" t="s">
        <v>1061</v>
      </c>
      <c r="M29163" t="s">
        <v>1052</v>
      </c>
      <c r="N29163" t="s">
        <v>1051</v>
      </c>
      <c r="O29163" t="s">
        <v>140</v>
      </c>
      <c r="P29163" t="s">
        <v>1051</v>
      </c>
      <c r="Q29163" t="s">
        <v>140</v>
      </c>
      <c r="R29163" t="s">
        <v>1051</v>
      </c>
      <c r="S29163" t="s">
        <v>140</v>
      </c>
      <c r="T29163" t="s">
        <v>140</v>
      </c>
      <c r="U29163" t="s">
        <v>365</v>
      </c>
      <c r="V29163" t="s">
        <v>720</v>
      </c>
      <c r="W29163" t="s">
        <v>140</v>
      </c>
    </row>
    <row r="29164" spans="1:23" x14ac:dyDescent="0.35">
      <c r="A29164" t="s">
        <v>16</v>
      </c>
      <c r="B29164" t="s">
        <v>1129</v>
      </c>
      <c r="C29164">
        <v>13</v>
      </c>
      <c r="D29164" t="s">
        <v>153</v>
      </c>
      <c r="E29164" t="s">
        <v>140</v>
      </c>
      <c r="F29164" t="s">
        <v>140</v>
      </c>
      <c r="G29164" t="s">
        <v>140</v>
      </c>
      <c r="H29164" t="s">
        <v>140</v>
      </c>
      <c r="I29164" t="s">
        <v>140</v>
      </c>
      <c r="J29164" t="s">
        <v>140</v>
      </c>
      <c r="K29164" t="s">
        <v>140</v>
      </c>
      <c r="L29164" t="s">
        <v>140</v>
      </c>
      <c r="M29164" t="s">
        <v>967</v>
      </c>
      <c r="N29164" t="s">
        <v>140</v>
      </c>
      <c r="O29164" t="s">
        <v>140</v>
      </c>
      <c r="P29164" t="s">
        <v>140</v>
      </c>
      <c r="Q29164" t="s">
        <v>140</v>
      </c>
      <c r="R29164" t="s">
        <v>140</v>
      </c>
      <c r="S29164" t="s">
        <v>140</v>
      </c>
      <c r="T29164" t="s">
        <v>140</v>
      </c>
      <c r="U29164" t="s">
        <v>140</v>
      </c>
      <c r="V29164" t="s">
        <v>604</v>
      </c>
      <c r="W29164" t="s">
        <v>140</v>
      </c>
    </row>
    <row r="29165" spans="1:23" x14ac:dyDescent="0.35">
      <c r="A29165" t="s">
        <v>16</v>
      </c>
      <c r="B29165" t="s">
        <v>1130</v>
      </c>
      <c r="C29165">
        <v>166</v>
      </c>
      <c r="D29165" t="s">
        <v>191</v>
      </c>
      <c r="E29165" t="s">
        <v>140</v>
      </c>
      <c r="F29165" t="s">
        <v>1009</v>
      </c>
      <c r="G29165" t="s">
        <v>1019</v>
      </c>
      <c r="H29165" t="s">
        <v>140</v>
      </c>
      <c r="I29165" t="s">
        <v>140</v>
      </c>
      <c r="J29165" t="s">
        <v>140</v>
      </c>
      <c r="K29165" t="s">
        <v>140</v>
      </c>
      <c r="L29165" t="s">
        <v>140</v>
      </c>
      <c r="M29165" t="s">
        <v>140</v>
      </c>
      <c r="N29165" t="s">
        <v>1009</v>
      </c>
      <c r="O29165" t="s">
        <v>140</v>
      </c>
      <c r="P29165" t="s">
        <v>140</v>
      </c>
      <c r="Q29165" t="s">
        <v>140</v>
      </c>
      <c r="R29165" t="s">
        <v>140</v>
      </c>
      <c r="S29165" t="s">
        <v>140</v>
      </c>
      <c r="T29165" t="s">
        <v>140</v>
      </c>
      <c r="U29165" t="s">
        <v>1003</v>
      </c>
      <c r="V29165" t="s">
        <v>961</v>
      </c>
      <c r="W29165" t="s">
        <v>140</v>
      </c>
    </row>
    <row r="29166" spans="1:23" x14ac:dyDescent="0.35">
      <c r="A29166" t="s">
        <v>16</v>
      </c>
      <c r="B29166" t="s">
        <v>1131</v>
      </c>
      <c r="C29166">
        <v>27</v>
      </c>
      <c r="D29166" t="s">
        <v>114</v>
      </c>
      <c r="E29166" t="s">
        <v>140</v>
      </c>
      <c r="F29166" t="s">
        <v>1054</v>
      </c>
      <c r="G29166" t="s">
        <v>140</v>
      </c>
      <c r="H29166" t="s">
        <v>140</v>
      </c>
      <c r="I29166" t="s">
        <v>140</v>
      </c>
      <c r="J29166" t="s">
        <v>140</v>
      </c>
      <c r="K29166" t="s">
        <v>140</v>
      </c>
      <c r="L29166" t="s">
        <v>140</v>
      </c>
      <c r="M29166" t="s">
        <v>140</v>
      </c>
      <c r="N29166" t="s">
        <v>140</v>
      </c>
      <c r="O29166" t="s">
        <v>140</v>
      </c>
      <c r="P29166" t="s">
        <v>140</v>
      </c>
      <c r="Q29166" t="s">
        <v>140</v>
      </c>
      <c r="R29166" t="s">
        <v>1048</v>
      </c>
      <c r="S29166" t="s">
        <v>140</v>
      </c>
      <c r="T29166" t="s">
        <v>140</v>
      </c>
      <c r="U29166" t="s">
        <v>515</v>
      </c>
      <c r="V29166" t="s">
        <v>971</v>
      </c>
      <c r="W29166" t="s">
        <v>140</v>
      </c>
    </row>
    <row r="29167" spans="1:23" x14ac:dyDescent="0.35">
      <c r="A29167" t="s">
        <v>17</v>
      </c>
      <c r="B29167" t="s">
        <v>1129</v>
      </c>
      <c r="C29167">
        <v>27</v>
      </c>
      <c r="D29167" t="s">
        <v>378</v>
      </c>
      <c r="E29167" t="s">
        <v>140</v>
      </c>
      <c r="F29167" t="s">
        <v>140</v>
      </c>
      <c r="G29167" t="s">
        <v>140</v>
      </c>
      <c r="H29167" t="s">
        <v>140</v>
      </c>
      <c r="I29167" t="s">
        <v>140</v>
      </c>
      <c r="J29167" t="s">
        <v>140</v>
      </c>
      <c r="K29167" t="s">
        <v>140</v>
      </c>
      <c r="L29167" t="s">
        <v>140</v>
      </c>
      <c r="M29167" t="s">
        <v>140</v>
      </c>
      <c r="N29167" t="s">
        <v>140</v>
      </c>
      <c r="O29167" t="s">
        <v>140</v>
      </c>
      <c r="P29167" t="s">
        <v>140</v>
      </c>
      <c r="Q29167" t="s">
        <v>140</v>
      </c>
      <c r="R29167" t="s">
        <v>140</v>
      </c>
      <c r="S29167" t="s">
        <v>140</v>
      </c>
      <c r="T29167" t="s">
        <v>140</v>
      </c>
      <c r="U29167" t="s">
        <v>107</v>
      </c>
      <c r="V29167" t="s">
        <v>1154</v>
      </c>
      <c r="W29167" t="s">
        <v>140</v>
      </c>
    </row>
    <row r="29168" spans="1:23" x14ac:dyDescent="0.35">
      <c r="A29168" t="s">
        <v>17</v>
      </c>
      <c r="B29168" t="s">
        <v>1130</v>
      </c>
      <c r="C29168">
        <v>161</v>
      </c>
      <c r="D29168" t="s">
        <v>569</v>
      </c>
      <c r="E29168" t="s">
        <v>140</v>
      </c>
      <c r="F29168" t="s">
        <v>140</v>
      </c>
      <c r="G29168" t="s">
        <v>1064</v>
      </c>
      <c r="H29168" t="s">
        <v>140</v>
      </c>
      <c r="I29168" t="s">
        <v>140</v>
      </c>
      <c r="J29168" t="s">
        <v>140</v>
      </c>
      <c r="K29168" t="s">
        <v>1016</v>
      </c>
      <c r="L29168" t="s">
        <v>140</v>
      </c>
      <c r="M29168" t="s">
        <v>140</v>
      </c>
      <c r="N29168" t="s">
        <v>1017</v>
      </c>
      <c r="O29168" t="s">
        <v>140</v>
      </c>
      <c r="P29168" t="s">
        <v>140</v>
      </c>
      <c r="Q29168" t="s">
        <v>775</v>
      </c>
      <c r="R29168" t="s">
        <v>775</v>
      </c>
      <c r="S29168" t="s">
        <v>140</v>
      </c>
      <c r="T29168" t="s">
        <v>140</v>
      </c>
      <c r="U29168" t="s">
        <v>1044</v>
      </c>
      <c r="V29168" t="s">
        <v>157</v>
      </c>
      <c r="W29168" t="s">
        <v>140</v>
      </c>
    </row>
    <row r="29169" spans="1:23" x14ac:dyDescent="0.35">
      <c r="A29169" t="s">
        <v>17</v>
      </c>
      <c r="B29169" t="s">
        <v>1131</v>
      </c>
      <c r="C29169">
        <v>14</v>
      </c>
      <c r="D29169" t="s">
        <v>343</v>
      </c>
      <c r="E29169" t="s">
        <v>140</v>
      </c>
      <c r="F29169" t="s">
        <v>140</v>
      </c>
      <c r="G29169" t="s">
        <v>140</v>
      </c>
      <c r="H29169" t="s">
        <v>140</v>
      </c>
      <c r="I29169" t="s">
        <v>91</v>
      </c>
      <c r="J29169" t="s">
        <v>140</v>
      </c>
      <c r="K29169" t="s">
        <v>140</v>
      </c>
      <c r="L29169" t="s">
        <v>91</v>
      </c>
      <c r="M29169" t="s">
        <v>140</v>
      </c>
      <c r="N29169" t="s">
        <v>140</v>
      </c>
      <c r="O29169" t="s">
        <v>140</v>
      </c>
      <c r="P29169" t="s">
        <v>140</v>
      </c>
      <c r="Q29169" t="s">
        <v>140</v>
      </c>
      <c r="R29169" t="s">
        <v>140</v>
      </c>
      <c r="S29169" t="s">
        <v>140</v>
      </c>
      <c r="T29169" t="s">
        <v>140</v>
      </c>
      <c r="U29169" t="s">
        <v>871</v>
      </c>
      <c r="V29169" t="s">
        <v>371</v>
      </c>
      <c r="W29169" t="s">
        <v>140</v>
      </c>
    </row>
    <row r="29170" spans="1:23" x14ac:dyDescent="0.35">
      <c r="A29170" t="s">
        <v>18</v>
      </c>
      <c r="B29170" t="s">
        <v>1129</v>
      </c>
      <c r="C29170">
        <v>23</v>
      </c>
      <c r="D29170" t="s">
        <v>434</v>
      </c>
      <c r="E29170" t="s">
        <v>140</v>
      </c>
      <c r="F29170" t="s">
        <v>140</v>
      </c>
      <c r="G29170" t="s">
        <v>113</v>
      </c>
      <c r="H29170" t="s">
        <v>140</v>
      </c>
      <c r="I29170" t="s">
        <v>140</v>
      </c>
      <c r="J29170" t="s">
        <v>140</v>
      </c>
      <c r="K29170" t="s">
        <v>140</v>
      </c>
      <c r="L29170" t="s">
        <v>1051</v>
      </c>
      <c r="M29170" t="s">
        <v>140</v>
      </c>
      <c r="N29170" t="s">
        <v>140</v>
      </c>
      <c r="O29170" t="s">
        <v>140</v>
      </c>
      <c r="P29170" t="s">
        <v>140</v>
      </c>
      <c r="Q29170" t="s">
        <v>801</v>
      </c>
      <c r="R29170" t="s">
        <v>801</v>
      </c>
      <c r="S29170" t="s">
        <v>140</v>
      </c>
      <c r="T29170" t="s">
        <v>140</v>
      </c>
      <c r="U29170" t="s">
        <v>140</v>
      </c>
      <c r="V29170" t="s">
        <v>766</v>
      </c>
      <c r="W29170" t="s">
        <v>140</v>
      </c>
    </row>
    <row r="29171" spans="1:23" x14ac:dyDescent="0.35">
      <c r="A29171" t="s">
        <v>18</v>
      </c>
      <c r="B29171" t="s">
        <v>1130</v>
      </c>
      <c r="C29171">
        <v>139</v>
      </c>
      <c r="D29171" t="s">
        <v>829</v>
      </c>
      <c r="E29171" t="s">
        <v>140</v>
      </c>
      <c r="F29171" t="s">
        <v>1019</v>
      </c>
      <c r="G29171" t="s">
        <v>1065</v>
      </c>
      <c r="H29171" t="s">
        <v>140</v>
      </c>
      <c r="I29171" t="s">
        <v>140</v>
      </c>
      <c r="J29171" t="s">
        <v>140</v>
      </c>
      <c r="K29171" t="s">
        <v>140</v>
      </c>
      <c r="L29171" t="s">
        <v>140</v>
      </c>
      <c r="M29171" t="s">
        <v>140</v>
      </c>
      <c r="N29171" t="s">
        <v>140</v>
      </c>
      <c r="O29171" t="s">
        <v>140</v>
      </c>
      <c r="P29171" t="s">
        <v>140</v>
      </c>
      <c r="Q29171" t="s">
        <v>1054</v>
      </c>
      <c r="R29171" t="s">
        <v>1054</v>
      </c>
      <c r="S29171" t="s">
        <v>140</v>
      </c>
      <c r="T29171" t="s">
        <v>140</v>
      </c>
      <c r="U29171" t="s">
        <v>1049</v>
      </c>
      <c r="V29171" t="s">
        <v>264</v>
      </c>
      <c r="W29171" t="s">
        <v>140</v>
      </c>
    </row>
    <row r="29172" spans="1:23" x14ac:dyDescent="0.35">
      <c r="A29172" t="s">
        <v>18</v>
      </c>
      <c r="B29172" t="s">
        <v>1131</v>
      </c>
      <c r="C29172">
        <v>43</v>
      </c>
      <c r="D29172" t="s">
        <v>373</v>
      </c>
      <c r="E29172" t="s">
        <v>140</v>
      </c>
      <c r="F29172" t="s">
        <v>140</v>
      </c>
      <c r="G29172" t="s">
        <v>1021</v>
      </c>
      <c r="H29172" t="s">
        <v>140</v>
      </c>
      <c r="I29172" t="s">
        <v>1009</v>
      </c>
      <c r="J29172" t="s">
        <v>140</v>
      </c>
      <c r="K29172" t="s">
        <v>140</v>
      </c>
      <c r="L29172" t="s">
        <v>140</v>
      </c>
      <c r="M29172" t="s">
        <v>1007</v>
      </c>
      <c r="N29172" t="s">
        <v>1007</v>
      </c>
      <c r="O29172" t="s">
        <v>140</v>
      </c>
      <c r="P29172" t="s">
        <v>140</v>
      </c>
      <c r="Q29172" t="s">
        <v>1009</v>
      </c>
      <c r="R29172" t="s">
        <v>1009</v>
      </c>
      <c r="S29172" t="s">
        <v>140</v>
      </c>
      <c r="T29172" t="s">
        <v>140</v>
      </c>
      <c r="U29172" t="s">
        <v>538</v>
      </c>
      <c r="V29172" t="s">
        <v>379</v>
      </c>
      <c r="W29172" t="s">
        <v>140</v>
      </c>
    </row>
    <row r="29173" spans="1:23" x14ac:dyDescent="0.35">
      <c r="A29173" t="s">
        <v>19</v>
      </c>
      <c r="B29173" t="s">
        <v>1129</v>
      </c>
      <c r="C29173">
        <v>11</v>
      </c>
      <c r="D29173" t="s">
        <v>808</v>
      </c>
      <c r="E29173" t="s">
        <v>140</v>
      </c>
      <c r="F29173" t="s">
        <v>140</v>
      </c>
      <c r="G29173" t="s">
        <v>140</v>
      </c>
      <c r="H29173" t="s">
        <v>140</v>
      </c>
      <c r="I29173" t="s">
        <v>140</v>
      </c>
      <c r="J29173" t="s">
        <v>140</v>
      </c>
      <c r="K29173" t="s">
        <v>140</v>
      </c>
      <c r="L29173" t="s">
        <v>140</v>
      </c>
      <c r="M29173" t="s">
        <v>140</v>
      </c>
      <c r="N29173" t="s">
        <v>140</v>
      </c>
      <c r="O29173" t="s">
        <v>140</v>
      </c>
      <c r="P29173" t="s">
        <v>140</v>
      </c>
      <c r="Q29173" t="s">
        <v>97</v>
      </c>
      <c r="R29173" t="s">
        <v>97</v>
      </c>
      <c r="S29173" t="s">
        <v>140</v>
      </c>
      <c r="T29173" t="s">
        <v>140</v>
      </c>
      <c r="U29173" t="s">
        <v>668</v>
      </c>
      <c r="V29173" t="s">
        <v>296</v>
      </c>
      <c r="W29173" t="s">
        <v>140</v>
      </c>
    </row>
    <row r="29174" spans="1:23" x14ac:dyDescent="0.35">
      <c r="A29174" t="s">
        <v>19</v>
      </c>
      <c r="B29174" t="s">
        <v>1130</v>
      </c>
      <c r="C29174">
        <v>154</v>
      </c>
      <c r="D29174" t="s">
        <v>313</v>
      </c>
      <c r="E29174" t="s">
        <v>140</v>
      </c>
      <c r="F29174" t="s">
        <v>140</v>
      </c>
      <c r="G29174" t="s">
        <v>1073</v>
      </c>
      <c r="H29174" t="s">
        <v>140</v>
      </c>
      <c r="I29174" t="s">
        <v>140</v>
      </c>
      <c r="J29174" t="s">
        <v>140</v>
      </c>
      <c r="K29174" t="s">
        <v>1016</v>
      </c>
      <c r="L29174" t="s">
        <v>1063</v>
      </c>
      <c r="M29174" t="s">
        <v>1063</v>
      </c>
      <c r="N29174" t="s">
        <v>1054</v>
      </c>
      <c r="O29174" t="s">
        <v>140</v>
      </c>
      <c r="P29174" t="s">
        <v>140</v>
      </c>
      <c r="Q29174" t="s">
        <v>1055</v>
      </c>
      <c r="R29174" t="s">
        <v>1055</v>
      </c>
      <c r="S29174" t="s">
        <v>140</v>
      </c>
      <c r="T29174" t="s">
        <v>140</v>
      </c>
      <c r="U29174" t="s">
        <v>1053</v>
      </c>
      <c r="V29174" t="s">
        <v>492</v>
      </c>
      <c r="W29174" t="s">
        <v>140</v>
      </c>
    </row>
    <row r="29175" spans="1:23" x14ac:dyDescent="0.35">
      <c r="A29175" t="s">
        <v>19</v>
      </c>
      <c r="B29175" t="s">
        <v>1131</v>
      </c>
      <c r="C29175">
        <v>41</v>
      </c>
      <c r="D29175" t="s">
        <v>153</v>
      </c>
      <c r="E29175" t="s">
        <v>140</v>
      </c>
      <c r="F29175" t="s">
        <v>140</v>
      </c>
      <c r="G29175" t="s">
        <v>801</v>
      </c>
      <c r="H29175" t="s">
        <v>1007</v>
      </c>
      <c r="I29175" t="s">
        <v>140</v>
      </c>
      <c r="J29175" t="s">
        <v>140</v>
      </c>
      <c r="K29175" t="s">
        <v>140</v>
      </c>
      <c r="L29175" t="s">
        <v>140</v>
      </c>
      <c r="M29175" t="s">
        <v>140</v>
      </c>
      <c r="N29175" t="s">
        <v>140</v>
      </c>
      <c r="O29175" t="s">
        <v>140</v>
      </c>
      <c r="P29175" t="s">
        <v>140</v>
      </c>
      <c r="Q29175" t="s">
        <v>1007</v>
      </c>
      <c r="R29175" t="s">
        <v>1007</v>
      </c>
      <c r="S29175" t="s">
        <v>140</v>
      </c>
      <c r="T29175" t="s">
        <v>140</v>
      </c>
      <c r="U29175" t="s">
        <v>443</v>
      </c>
      <c r="V29175" t="s">
        <v>511</v>
      </c>
      <c r="W29175" t="s">
        <v>1021</v>
      </c>
    </row>
    <row r="29176" spans="1:23" x14ac:dyDescent="0.35">
      <c r="A29176" t="s">
        <v>20</v>
      </c>
      <c r="B29176" t="s">
        <v>1129</v>
      </c>
      <c r="C29176">
        <v>32</v>
      </c>
      <c r="D29176" t="s">
        <v>945</v>
      </c>
      <c r="E29176" t="s">
        <v>140</v>
      </c>
      <c r="F29176" t="s">
        <v>140</v>
      </c>
      <c r="G29176" t="s">
        <v>1050</v>
      </c>
      <c r="H29176" t="s">
        <v>140</v>
      </c>
      <c r="I29176" t="s">
        <v>140</v>
      </c>
      <c r="J29176" t="s">
        <v>140</v>
      </c>
      <c r="K29176" t="s">
        <v>140</v>
      </c>
      <c r="L29176" t="s">
        <v>140</v>
      </c>
      <c r="M29176" t="s">
        <v>140</v>
      </c>
      <c r="N29176" t="s">
        <v>140</v>
      </c>
      <c r="O29176" t="s">
        <v>140</v>
      </c>
      <c r="P29176" t="s">
        <v>140</v>
      </c>
      <c r="Q29176" t="s">
        <v>1044</v>
      </c>
      <c r="R29176" t="s">
        <v>1044</v>
      </c>
      <c r="S29176" t="s">
        <v>140</v>
      </c>
      <c r="T29176" t="s">
        <v>140</v>
      </c>
      <c r="U29176" t="s">
        <v>1055</v>
      </c>
      <c r="V29176" t="s">
        <v>712</v>
      </c>
      <c r="W29176" t="s">
        <v>140</v>
      </c>
    </row>
    <row r="29177" spans="1:23" x14ac:dyDescent="0.35">
      <c r="A29177" t="s">
        <v>20</v>
      </c>
      <c r="B29177" t="s">
        <v>1130</v>
      </c>
      <c r="C29177">
        <v>90</v>
      </c>
      <c r="D29177" t="s">
        <v>705</v>
      </c>
      <c r="E29177" t="s">
        <v>140</v>
      </c>
      <c r="F29177" t="s">
        <v>140</v>
      </c>
      <c r="G29177" t="s">
        <v>140</v>
      </c>
      <c r="H29177" t="s">
        <v>140</v>
      </c>
      <c r="I29177" t="s">
        <v>140</v>
      </c>
      <c r="J29177" t="s">
        <v>140</v>
      </c>
      <c r="K29177" t="s">
        <v>140</v>
      </c>
      <c r="L29177" t="s">
        <v>140</v>
      </c>
      <c r="M29177" t="s">
        <v>140</v>
      </c>
      <c r="N29177" t="s">
        <v>140</v>
      </c>
      <c r="O29177" t="s">
        <v>140</v>
      </c>
      <c r="P29177" t="s">
        <v>140</v>
      </c>
      <c r="Q29177" t="s">
        <v>140</v>
      </c>
      <c r="R29177" t="s">
        <v>1073</v>
      </c>
      <c r="S29177" t="s">
        <v>140</v>
      </c>
      <c r="T29177" t="s">
        <v>140</v>
      </c>
      <c r="U29177" t="s">
        <v>977</v>
      </c>
      <c r="V29177" t="s">
        <v>266</v>
      </c>
      <c r="W29177" t="s">
        <v>140</v>
      </c>
    </row>
    <row r="29178" spans="1:23" x14ac:dyDescent="0.35">
      <c r="A29178" t="s">
        <v>20</v>
      </c>
      <c r="B29178" t="s">
        <v>1131</v>
      </c>
      <c r="C29178">
        <v>84</v>
      </c>
      <c r="D29178" t="s">
        <v>62</v>
      </c>
      <c r="E29178" t="s">
        <v>140</v>
      </c>
      <c r="F29178" t="s">
        <v>140</v>
      </c>
      <c r="G29178" t="s">
        <v>458</v>
      </c>
      <c r="H29178" t="s">
        <v>140</v>
      </c>
      <c r="I29178" t="s">
        <v>140</v>
      </c>
      <c r="J29178" t="s">
        <v>140</v>
      </c>
      <c r="K29178" t="s">
        <v>140</v>
      </c>
      <c r="L29178" t="s">
        <v>140</v>
      </c>
      <c r="M29178" t="s">
        <v>140</v>
      </c>
      <c r="N29178" t="s">
        <v>140</v>
      </c>
      <c r="O29178" t="s">
        <v>140</v>
      </c>
      <c r="P29178" t="s">
        <v>140</v>
      </c>
      <c r="Q29178" t="s">
        <v>1014</v>
      </c>
      <c r="R29178" t="s">
        <v>1098</v>
      </c>
      <c r="S29178" t="s">
        <v>140</v>
      </c>
      <c r="T29178" t="s">
        <v>140</v>
      </c>
      <c r="U29178" t="s">
        <v>103</v>
      </c>
      <c r="V29178" t="s">
        <v>421</v>
      </c>
      <c r="W29178" t="s">
        <v>140</v>
      </c>
    </row>
    <row r="29179" spans="1:23" x14ac:dyDescent="0.35">
      <c r="A29179" t="s">
        <v>21</v>
      </c>
      <c r="B29179" t="s">
        <v>1129</v>
      </c>
      <c r="C29179">
        <v>43</v>
      </c>
      <c r="D29179" t="s">
        <v>633</v>
      </c>
      <c r="E29179" t="s">
        <v>140</v>
      </c>
      <c r="F29179" t="s">
        <v>939</v>
      </c>
      <c r="G29179" t="s">
        <v>706</v>
      </c>
      <c r="H29179" t="s">
        <v>140</v>
      </c>
      <c r="I29179" t="s">
        <v>140</v>
      </c>
      <c r="J29179" t="s">
        <v>140</v>
      </c>
      <c r="K29179" t="s">
        <v>140</v>
      </c>
      <c r="L29179" t="s">
        <v>140</v>
      </c>
      <c r="M29179" t="s">
        <v>140</v>
      </c>
      <c r="N29179" t="s">
        <v>140</v>
      </c>
      <c r="O29179" t="s">
        <v>939</v>
      </c>
      <c r="P29179" t="s">
        <v>140</v>
      </c>
      <c r="Q29179" t="s">
        <v>501</v>
      </c>
      <c r="R29179" t="s">
        <v>269</v>
      </c>
      <c r="S29179" t="s">
        <v>140</v>
      </c>
      <c r="T29179" t="s">
        <v>140</v>
      </c>
      <c r="U29179" t="s">
        <v>269</v>
      </c>
      <c r="V29179" t="s">
        <v>83</v>
      </c>
      <c r="W29179" t="s">
        <v>140</v>
      </c>
    </row>
    <row r="29180" spans="1:23" x14ac:dyDescent="0.35">
      <c r="A29180" t="s">
        <v>21</v>
      </c>
      <c r="B29180" t="s">
        <v>1130</v>
      </c>
      <c r="C29180">
        <v>74</v>
      </c>
      <c r="D29180" t="s">
        <v>782</v>
      </c>
      <c r="E29180" t="s">
        <v>140</v>
      </c>
      <c r="F29180" t="s">
        <v>140</v>
      </c>
      <c r="G29180" t="s">
        <v>950</v>
      </c>
      <c r="H29180" t="s">
        <v>140</v>
      </c>
      <c r="I29180" t="s">
        <v>950</v>
      </c>
      <c r="J29180" t="s">
        <v>140</v>
      </c>
      <c r="K29180" t="s">
        <v>950</v>
      </c>
      <c r="L29180" t="s">
        <v>1017</v>
      </c>
      <c r="M29180" t="s">
        <v>954</v>
      </c>
      <c r="N29180" t="s">
        <v>140</v>
      </c>
      <c r="O29180" t="s">
        <v>140</v>
      </c>
      <c r="P29180" t="s">
        <v>140</v>
      </c>
      <c r="Q29180" t="s">
        <v>1017</v>
      </c>
      <c r="R29180" t="s">
        <v>1017</v>
      </c>
      <c r="S29180" t="s">
        <v>140</v>
      </c>
      <c r="T29180" t="s">
        <v>140</v>
      </c>
      <c r="U29180" t="s">
        <v>1080</v>
      </c>
      <c r="V29180" t="s">
        <v>782</v>
      </c>
      <c r="W29180" t="s">
        <v>140</v>
      </c>
    </row>
    <row r="29181" spans="1:23" x14ac:dyDescent="0.35">
      <c r="A29181" t="s">
        <v>21</v>
      </c>
      <c r="B29181" t="s">
        <v>1131</v>
      </c>
      <c r="C29181">
        <v>92</v>
      </c>
      <c r="D29181" t="s">
        <v>81</v>
      </c>
      <c r="E29181" t="s">
        <v>140</v>
      </c>
      <c r="F29181" t="s">
        <v>140</v>
      </c>
      <c r="G29181" t="s">
        <v>706</v>
      </c>
      <c r="H29181" t="s">
        <v>140</v>
      </c>
      <c r="I29181" t="s">
        <v>1043</v>
      </c>
      <c r="J29181" t="s">
        <v>1019</v>
      </c>
      <c r="K29181" t="s">
        <v>1045</v>
      </c>
      <c r="L29181" t="s">
        <v>515</v>
      </c>
      <c r="M29181" t="s">
        <v>1007</v>
      </c>
      <c r="N29181" t="s">
        <v>1019</v>
      </c>
      <c r="O29181" t="s">
        <v>1019</v>
      </c>
      <c r="P29181" t="s">
        <v>140</v>
      </c>
      <c r="Q29181" t="s">
        <v>515</v>
      </c>
      <c r="R29181" t="s">
        <v>977</v>
      </c>
      <c r="S29181" t="s">
        <v>140</v>
      </c>
      <c r="T29181" t="s">
        <v>140</v>
      </c>
      <c r="U29181" t="s">
        <v>862</v>
      </c>
      <c r="V29181" t="s">
        <v>145</v>
      </c>
      <c r="W29181" t="s">
        <v>140</v>
      </c>
    </row>
    <row r="29182" spans="1:23" x14ac:dyDescent="0.35">
      <c r="A29182" t="s">
        <v>22</v>
      </c>
      <c r="B29182" t="s">
        <v>1129</v>
      </c>
      <c r="C29182">
        <v>23</v>
      </c>
      <c r="D29182" t="s">
        <v>597</v>
      </c>
      <c r="E29182" t="s">
        <v>140</v>
      </c>
      <c r="F29182" t="s">
        <v>140</v>
      </c>
      <c r="G29182" t="s">
        <v>140</v>
      </c>
      <c r="H29182" t="s">
        <v>140</v>
      </c>
      <c r="I29182" t="s">
        <v>140</v>
      </c>
      <c r="J29182" t="s">
        <v>140</v>
      </c>
      <c r="K29182" t="s">
        <v>140</v>
      </c>
      <c r="L29182" t="s">
        <v>140</v>
      </c>
      <c r="M29182" t="s">
        <v>140</v>
      </c>
      <c r="N29182" t="s">
        <v>140</v>
      </c>
      <c r="O29182" t="s">
        <v>140</v>
      </c>
      <c r="P29182" t="s">
        <v>140</v>
      </c>
      <c r="Q29182" t="s">
        <v>140</v>
      </c>
      <c r="R29182" t="s">
        <v>140</v>
      </c>
      <c r="S29182" t="s">
        <v>140</v>
      </c>
      <c r="T29182" t="s">
        <v>1018</v>
      </c>
      <c r="U29182" t="s">
        <v>967</v>
      </c>
      <c r="V29182" t="s">
        <v>729</v>
      </c>
      <c r="W29182" t="s">
        <v>140</v>
      </c>
    </row>
    <row r="29183" spans="1:23" x14ac:dyDescent="0.35">
      <c r="A29183" t="s">
        <v>22</v>
      </c>
      <c r="B29183" t="s">
        <v>1130</v>
      </c>
      <c r="C29183">
        <v>170</v>
      </c>
      <c r="D29183" t="s">
        <v>384</v>
      </c>
      <c r="E29183" t="s">
        <v>140</v>
      </c>
      <c r="F29183" t="s">
        <v>1009</v>
      </c>
      <c r="G29183" t="s">
        <v>1013</v>
      </c>
      <c r="H29183" t="s">
        <v>140</v>
      </c>
      <c r="I29183" t="s">
        <v>140</v>
      </c>
      <c r="J29183" t="s">
        <v>140</v>
      </c>
      <c r="K29183" t="s">
        <v>140</v>
      </c>
      <c r="L29183" t="s">
        <v>1008</v>
      </c>
      <c r="M29183" t="s">
        <v>140</v>
      </c>
      <c r="N29183" t="s">
        <v>1054</v>
      </c>
      <c r="O29183" t="s">
        <v>140</v>
      </c>
      <c r="P29183" t="s">
        <v>140</v>
      </c>
      <c r="Q29183" t="s">
        <v>140</v>
      </c>
      <c r="R29183" t="s">
        <v>140</v>
      </c>
      <c r="S29183" t="s">
        <v>140</v>
      </c>
      <c r="T29183" t="s">
        <v>140</v>
      </c>
      <c r="U29183" t="s">
        <v>983</v>
      </c>
      <c r="V29183" t="s">
        <v>805</v>
      </c>
      <c r="W29183" t="s">
        <v>1008</v>
      </c>
    </row>
    <row r="29184" spans="1:23" x14ac:dyDescent="0.35">
      <c r="A29184" t="s">
        <v>22</v>
      </c>
      <c r="B29184" t="s">
        <v>1131</v>
      </c>
      <c r="C29184">
        <v>16</v>
      </c>
      <c r="D29184" t="s">
        <v>108</v>
      </c>
      <c r="E29184" t="s">
        <v>140</v>
      </c>
      <c r="F29184" t="s">
        <v>140</v>
      </c>
      <c r="G29184" t="s">
        <v>140</v>
      </c>
      <c r="H29184" t="s">
        <v>140</v>
      </c>
      <c r="I29184" t="s">
        <v>140</v>
      </c>
      <c r="J29184" t="s">
        <v>140</v>
      </c>
      <c r="K29184" t="s">
        <v>140</v>
      </c>
      <c r="L29184" t="s">
        <v>140</v>
      </c>
      <c r="M29184" t="s">
        <v>140</v>
      </c>
      <c r="N29184" t="s">
        <v>140</v>
      </c>
      <c r="O29184" t="s">
        <v>140</v>
      </c>
      <c r="P29184" t="s">
        <v>140</v>
      </c>
      <c r="Q29184" t="s">
        <v>140</v>
      </c>
      <c r="R29184" t="s">
        <v>140</v>
      </c>
      <c r="S29184" t="s">
        <v>140</v>
      </c>
      <c r="T29184" t="s">
        <v>140</v>
      </c>
      <c r="U29184" t="s">
        <v>140</v>
      </c>
      <c r="V29184" t="s">
        <v>107</v>
      </c>
      <c r="W29184" t="s">
        <v>140</v>
      </c>
    </row>
    <row r="29185" spans="1:23" x14ac:dyDescent="0.35">
      <c r="A29185" t="s">
        <v>23</v>
      </c>
      <c r="B29185" t="s">
        <v>1129</v>
      </c>
      <c r="C29185">
        <v>41</v>
      </c>
      <c r="D29185" t="s">
        <v>556</v>
      </c>
      <c r="E29185" t="s">
        <v>140</v>
      </c>
      <c r="F29185" t="s">
        <v>1051</v>
      </c>
      <c r="G29185" t="s">
        <v>451</v>
      </c>
      <c r="H29185" t="s">
        <v>140</v>
      </c>
      <c r="I29185" t="s">
        <v>140</v>
      </c>
      <c r="J29185" t="s">
        <v>140</v>
      </c>
      <c r="K29185" t="s">
        <v>140</v>
      </c>
      <c r="L29185" t="s">
        <v>996</v>
      </c>
      <c r="M29185" t="s">
        <v>140</v>
      </c>
      <c r="N29185" t="s">
        <v>140</v>
      </c>
      <c r="O29185" t="s">
        <v>1019</v>
      </c>
      <c r="P29185" t="s">
        <v>140</v>
      </c>
      <c r="Q29185" t="s">
        <v>985</v>
      </c>
      <c r="R29185" t="s">
        <v>985</v>
      </c>
      <c r="S29185" t="s">
        <v>140</v>
      </c>
      <c r="T29185" t="s">
        <v>140</v>
      </c>
      <c r="U29185" t="s">
        <v>1045</v>
      </c>
      <c r="V29185" t="s">
        <v>511</v>
      </c>
      <c r="W29185" t="s">
        <v>1051</v>
      </c>
    </row>
    <row r="29186" spans="1:23" x14ac:dyDescent="0.35">
      <c r="A29186" t="s">
        <v>23</v>
      </c>
      <c r="B29186" t="s">
        <v>1130</v>
      </c>
      <c r="C29186">
        <v>105</v>
      </c>
      <c r="D29186" t="s">
        <v>327</v>
      </c>
      <c r="E29186" t="s">
        <v>140</v>
      </c>
      <c r="F29186" t="s">
        <v>140</v>
      </c>
      <c r="G29186" t="s">
        <v>903</v>
      </c>
      <c r="H29186" t="s">
        <v>140</v>
      </c>
      <c r="I29186" t="s">
        <v>140</v>
      </c>
      <c r="J29186" t="s">
        <v>140</v>
      </c>
      <c r="K29186" t="s">
        <v>140</v>
      </c>
      <c r="L29186" t="s">
        <v>140</v>
      </c>
      <c r="M29186" t="s">
        <v>140</v>
      </c>
      <c r="N29186" t="s">
        <v>140</v>
      </c>
      <c r="O29186" t="s">
        <v>140</v>
      </c>
      <c r="P29186" t="s">
        <v>140</v>
      </c>
      <c r="Q29186" t="s">
        <v>1047</v>
      </c>
      <c r="R29186" t="s">
        <v>988</v>
      </c>
      <c r="S29186" t="s">
        <v>140</v>
      </c>
      <c r="T29186" t="s">
        <v>140</v>
      </c>
      <c r="U29186" t="s">
        <v>269</v>
      </c>
      <c r="V29186" t="s">
        <v>375</v>
      </c>
      <c r="W29186" t="s">
        <v>140</v>
      </c>
    </row>
    <row r="29187" spans="1:23" x14ac:dyDescent="0.35">
      <c r="A29187" t="s">
        <v>23</v>
      </c>
      <c r="B29187" t="s">
        <v>1131</v>
      </c>
      <c r="C29187">
        <v>58</v>
      </c>
      <c r="D29187" t="s">
        <v>383</v>
      </c>
      <c r="E29187" t="s">
        <v>140</v>
      </c>
      <c r="F29187" t="s">
        <v>140</v>
      </c>
      <c r="G29187" t="s">
        <v>968</v>
      </c>
      <c r="H29187" t="s">
        <v>140</v>
      </c>
      <c r="I29187" t="s">
        <v>140</v>
      </c>
      <c r="J29187" t="s">
        <v>140</v>
      </c>
      <c r="K29187" t="s">
        <v>1046</v>
      </c>
      <c r="L29187" t="s">
        <v>140</v>
      </c>
      <c r="M29187" t="s">
        <v>140</v>
      </c>
      <c r="N29187" t="s">
        <v>140</v>
      </c>
      <c r="O29187" t="s">
        <v>140</v>
      </c>
      <c r="P29187" t="s">
        <v>1046</v>
      </c>
      <c r="Q29187" t="s">
        <v>1009</v>
      </c>
      <c r="R29187" t="s">
        <v>1052</v>
      </c>
      <c r="S29187" t="s">
        <v>1009</v>
      </c>
      <c r="T29187" t="s">
        <v>140</v>
      </c>
      <c r="U29187" t="s">
        <v>824</v>
      </c>
      <c r="V29187" t="s">
        <v>47</v>
      </c>
      <c r="W29187" t="s">
        <v>140</v>
      </c>
    </row>
    <row r="29188" spans="1:23" x14ac:dyDescent="0.35">
      <c r="A29188" t="s">
        <v>24</v>
      </c>
      <c r="B29188" t="s">
        <v>1129</v>
      </c>
      <c r="C29188">
        <v>34</v>
      </c>
      <c r="D29188" t="s">
        <v>475</v>
      </c>
      <c r="E29188" t="s">
        <v>140</v>
      </c>
      <c r="F29188" t="s">
        <v>140</v>
      </c>
      <c r="G29188" t="s">
        <v>1066</v>
      </c>
      <c r="H29188" t="s">
        <v>140</v>
      </c>
      <c r="I29188" t="s">
        <v>140</v>
      </c>
      <c r="J29188" t="s">
        <v>140</v>
      </c>
      <c r="K29188" t="s">
        <v>140</v>
      </c>
      <c r="L29188" t="s">
        <v>140</v>
      </c>
      <c r="M29188" t="s">
        <v>140</v>
      </c>
      <c r="N29188" t="s">
        <v>140</v>
      </c>
      <c r="O29188" t="s">
        <v>140</v>
      </c>
      <c r="P29188" t="s">
        <v>140</v>
      </c>
      <c r="Q29188" t="s">
        <v>140</v>
      </c>
      <c r="R29188" t="s">
        <v>140</v>
      </c>
      <c r="S29188" t="s">
        <v>140</v>
      </c>
      <c r="T29188" t="s">
        <v>140</v>
      </c>
      <c r="U29188" t="s">
        <v>755</v>
      </c>
      <c r="V29188" t="s">
        <v>521</v>
      </c>
      <c r="W29188" t="s">
        <v>140</v>
      </c>
    </row>
    <row r="29189" spans="1:23" x14ac:dyDescent="0.35">
      <c r="A29189" t="s">
        <v>24</v>
      </c>
      <c r="B29189" t="s">
        <v>1130</v>
      </c>
      <c r="C29189">
        <v>147</v>
      </c>
      <c r="D29189" t="s">
        <v>70</v>
      </c>
      <c r="E29189" t="s">
        <v>140</v>
      </c>
      <c r="F29189" t="s">
        <v>1019</v>
      </c>
      <c r="G29189" t="s">
        <v>1068</v>
      </c>
      <c r="H29189" t="s">
        <v>140</v>
      </c>
      <c r="I29189" t="s">
        <v>140</v>
      </c>
      <c r="J29189" t="s">
        <v>140</v>
      </c>
      <c r="K29189" t="s">
        <v>140</v>
      </c>
      <c r="L29189" t="s">
        <v>1012</v>
      </c>
      <c r="M29189" t="s">
        <v>1012</v>
      </c>
      <c r="N29189" t="s">
        <v>949</v>
      </c>
      <c r="O29189" t="s">
        <v>140</v>
      </c>
      <c r="P29189" t="s">
        <v>140</v>
      </c>
      <c r="Q29189" t="s">
        <v>949</v>
      </c>
      <c r="R29189" t="s">
        <v>949</v>
      </c>
      <c r="S29189" t="s">
        <v>140</v>
      </c>
      <c r="T29189" t="s">
        <v>140</v>
      </c>
      <c r="U29189" t="s">
        <v>952</v>
      </c>
      <c r="V29189" t="s">
        <v>841</v>
      </c>
      <c r="W29189" t="s">
        <v>140</v>
      </c>
    </row>
    <row r="29190" spans="1:23" x14ac:dyDescent="0.35">
      <c r="A29190" t="s">
        <v>24</v>
      </c>
      <c r="B29190" t="s">
        <v>1131</v>
      </c>
      <c r="C29190">
        <v>26</v>
      </c>
      <c r="D29190" t="s">
        <v>78</v>
      </c>
      <c r="E29190" t="s">
        <v>140</v>
      </c>
      <c r="F29190" t="s">
        <v>996</v>
      </c>
      <c r="G29190" t="s">
        <v>140</v>
      </c>
      <c r="H29190" t="s">
        <v>140</v>
      </c>
      <c r="I29190" t="s">
        <v>140</v>
      </c>
      <c r="J29190" t="s">
        <v>140</v>
      </c>
      <c r="K29190" t="s">
        <v>140</v>
      </c>
      <c r="L29190" t="s">
        <v>996</v>
      </c>
      <c r="M29190" t="s">
        <v>140</v>
      </c>
      <c r="N29190" t="s">
        <v>996</v>
      </c>
      <c r="O29190" t="s">
        <v>996</v>
      </c>
      <c r="P29190" t="s">
        <v>140</v>
      </c>
      <c r="Q29190" t="s">
        <v>140</v>
      </c>
      <c r="R29190" t="s">
        <v>140</v>
      </c>
      <c r="S29190" t="s">
        <v>140</v>
      </c>
      <c r="T29190" t="s">
        <v>996</v>
      </c>
      <c r="U29190" t="s">
        <v>1080</v>
      </c>
      <c r="V29190" t="s">
        <v>841</v>
      </c>
      <c r="W29190" t="s">
        <v>140</v>
      </c>
    </row>
    <row r="29191" spans="1:23" x14ac:dyDescent="0.35">
      <c r="A29191" t="s">
        <v>25</v>
      </c>
      <c r="B29191" t="s">
        <v>1129</v>
      </c>
      <c r="C29191">
        <v>22</v>
      </c>
      <c r="D29191" t="s">
        <v>384</v>
      </c>
      <c r="E29191" t="s">
        <v>140</v>
      </c>
      <c r="F29191" t="s">
        <v>140</v>
      </c>
      <c r="G29191" t="s">
        <v>458</v>
      </c>
      <c r="H29191" t="s">
        <v>140</v>
      </c>
      <c r="I29191" t="s">
        <v>140</v>
      </c>
      <c r="J29191" t="s">
        <v>140</v>
      </c>
      <c r="K29191" t="s">
        <v>140</v>
      </c>
      <c r="L29191" t="s">
        <v>140</v>
      </c>
      <c r="M29191" t="s">
        <v>140</v>
      </c>
      <c r="N29191" t="s">
        <v>140</v>
      </c>
      <c r="O29191" t="s">
        <v>140</v>
      </c>
      <c r="P29191" t="s">
        <v>140</v>
      </c>
      <c r="Q29191" t="s">
        <v>458</v>
      </c>
      <c r="R29191" t="s">
        <v>458</v>
      </c>
      <c r="S29191" t="s">
        <v>140</v>
      </c>
      <c r="T29191" t="s">
        <v>140</v>
      </c>
      <c r="U29191" t="s">
        <v>849</v>
      </c>
      <c r="V29191" t="s">
        <v>1102</v>
      </c>
      <c r="W29191" t="s">
        <v>140</v>
      </c>
    </row>
    <row r="29192" spans="1:23" x14ac:dyDescent="0.35">
      <c r="A29192" t="s">
        <v>25</v>
      </c>
      <c r="B29192" t="s">
        <v>1130</v>
      </c>
      <c r="C29192">
        <v>162</v>
      </c>
      <c r="D29192" t="s">
        <v>260</v>
      </c>
      <c r="E29192" t="s">
        <v>140</v>
      </c>
      <c r="F29192" t="s">
        <v>140</v>
      </c>
      <c r="G29192" t="s">
        <v>140</v>
      </c>
      <c r="H29192" t="s">
        <v>140</v>
      </c>
      <c r="I29192" t="s">
        <v>1013</v>
      </c>
      <c r="J29192" t="s">
        <v>140</v>
      </c>
      <c r="K29192" t="s">
        <v>140</v>
      </c>
      <c r="L29192" t="s">
        <v>140</v>
      </c>
      <c r="M29192" t="s">
        <v>140</v>
      </c>
      <c r="N29192" t="s">
        <v>1021</v>
      </c>
      <c r="O29192" t="s">
        <v>140</v>
      </c>
      <c r="P29192" t="s">
        <v>140</v>
      </c>
      <c r="Q29192" t="s">
        <v>140</v>
      </c>
      <c r="R29192" t="s">
        <v>140</v>
      </c>
      <c r="S29192" t="s">
        <v>140</v>
      </c>
      <c r="T29192" t="s">
        <v>140</v>
      </c>
      <c r="U29192" t="s">
        <v>1066</v>
      </c>
      <c r="V29192" t="s">
        <v>476</v>
      </c>
      <c r="W29192" t="s">
        <v>140</v>
      </c>
    </row>
    <row r="29193" spans="1:23" x14ac:dyDescent="0.35">
      <c r="A29193" t="s">
        <v>25</v>
      </c>
      <c r="B29193" t="s">
        <v>1131</v>
      </c>
      <c r="C29193">
        <v>19</v>
      </c>
      <c r="D29193" t="s">
        <v>581</v>
      </c>
      <c r="E29193" t="s">
        <v>140</v>
      </c>
      <c r="F29193" t="s">
        <v>140</v>
      </c>
      <c r="G29193" t="s">
        <v>89</v>
      </c>
      <c r="H29193" t="s">
        <v>140</v>
      </c>
      <c r="I29193" t="s">
        <v>99</v>
      </c>
      <c r="J29193" t="s">
        <v>140</v>
      </c>
      <c r="K29193" t="s">
        <v>140</v>
      </c>
      <c r="L29193" t="s">
        <v>140</v>
      </c>
      <c r="M29193" t="s">
        <v>140</v>
      </c>
      <c r="N29193" t="s">
        <v>140</v>
      </c>
      <c r="O29193" t="s">
        <v>140</v>
      </c>
      <c r="P29193" t="s">
        <v>140</v>
      </c>
      <c r="Q29193" t="s">
        <v>140</v>
      </c>
      <c r="R29193" t="s">
        <v>140</v>
      </c>
      <c r="S29193" t="s">
        <v>140</v>
      </c>
      <c r="T29193" t="s">
        <v>140</v>
      </c>
      <c r="U29193" t="s">
        <v>515</v>
      </c>
      <c r="V29193" t="s">
        <v>515</v>
      </c>
      <c r="W29193" t="s">
        <v>140</v>
      </c>
    </row>
    <row r="29194" spans="1:23" x14ac:dyDescent="0.35">
      <c r="A29194" t="s">
        <v>26</v>
      </c>
      <c r="B29194" t="s">
        <v>1129</v>
      </c>
      <c r="C29194">
        <v>20</v>
      </c>
      <c r="D29194" t="s">
        <v>905</v>
      </c>
      <c r="E29194" t="s">
        <v>140</v>
      </c>
      <c r="F29194" t="s">
        <v>140</v>
      </c>
      <c r="G29194" t="s">
        <v>140</v>
      </c>
      <c r="H29194" t="s">
        <v>140</v>
      </c>
      <c r="I29194" t="s">
        <v>140</v>
      </c>
      <c r="J29194" t="s">
        <v>140</v>
      </c>
      <c r="K29194" t="s">
        <v>140</v>
      </c>
      <c r="L29194" t="s">
        <v>1060</v>
      </c>
      <c r="M29194" t="s">
        <v>140</v>
      </c>
      <c r="N29194" t="s">
        <v>1060</v>
      </c>
      <c r="O29194" t="s">
        <v>140</v>
      </c>
      <c r="P29194" t="s">
        <v>140</v>
      </c>
      <c r="Q29194" t="s">
        <v>140</v>
      </c>
      <c r="R29194" t="s">
        <v>140</v>
      </c>
      <c r="S29194" t="s">
        <v>140</v>
      </c>
      <c r="T29194" t="s">
        <v>140</v>
      </c>
      <c r="U29194" t="s">
        <v>1061</v>
      </c>
      <c r="V29194" t="s">
        <v>749</v>
      </c>
      <c r="W29194" t="s">
        <v>140</v>
      </c>
    </row>
    <row r="29195" spans="1:23" x14ac:dyDescent="0.35">
      <c r="A29195" t="s">
        <v>26</v>
      </c>
      <c r="B29195" t="s">
        <v>1130</v>
      </c>
      <c r="C29195">
        <v>137</v>
      </c>
      <c r="D29195" t="s">
        <v>384</v>
      </c>
      <c r="E29195" t="s">
        <v>140</v>
      </c>
      <c r="F29195" t="s">
        <v>140</v>
      </c>
      <c r="G29195" t="s">
        <v>140</v>
      </c>
      <c r="H29195" t="s">
        <v>140</v>
      </c>
      <c r="I29195" t="s">
        <v>140</v>
      </c>
      <c r="J29195" t="s">
        <v>775</v>
      </c>
      <c r="K29195" t="s">
        <v>140</v>
      </c>
      <c r="L29195" t="s">
        <v>140</v>
      </c>
      <c r="M29195" t="s">
        <v>1013</v>
      </c>
      <c r="N29195" t="s">
        <v>1014</v>
      </c>
      <c r="O29195" t="s">
        <v>140</v>
      </c>
      <c r="P29195" t="s">
        <v>140</v>
      </c>
      <c r="Q29195" t="s">
        <v>1052</v>
      </c>
      <c r="R29195" t="s">
        <v>1018</v>
      </c>
      <c r="S29195" t="s">
        <v>140</v>
      </c>
      <c r="T29195" t="s">
        <v>140</v>
      </c>
      <c r="U29195" t="s">
        <v>517</v>
      </c>
      <c r="V29195" t="s">
        <v>654</v>
      </c>
      <c r="W29195" t="s">
        <v>140</v>
      </c>
    </row>
    <row r="29196" spans="1:23" x14ac:dyDescent="0.35">
      <c r="A29196" t="s">
        <v>26</v>
      </c>
      <c r="B29196" t="s">
        <v>1131</v>
      </c>
      <c r="C29196">
        <v>44</v>
      </c>
      <c r="D29196" t="s">
        <v>209</v>
      </c>
      <c r="E29196" t="s">
        <v>140</v>
      </c>
      <c r="F29196" t="s">
        <v>140</v>
      </c>
      <c r="G29196" t="s">
        <v>769</v>
      </c>
      <c r="H29196" t="s">
        <v>140</v>
      </c>
      <c r="I29196" t="s">
        <v>140</v>
      </c>
      <c r="J29196" t="s">
        <v>140</v>
      </c>
      <c r="K29196" t="s">
        <v>140</v>
      </c>
      <c r="L29196" t="s">
        <v>140</v>
      </c>
      <c r="M29196" t="s">
        <v>140</v>
      </c>
      <c r="N29196" t="s">
        <v>140</v>
      </c>
      <c r="O29196" t="s">
        <v>140</v>
      </c>
      <c r="P29196" t="s">
        <v>140</v>
      </c>
      <c r="Q29196" t="s">
        <v>1055</v>
      </c>
      <c r="R29196" t="s">
        <v>1055</v>
      </c>
      <c r="S29196" t="s">
        <v>140</v>
      </c>
      <c r="T29196" t="s">
        <v>140</v>
      </c>
      <c r="U29196" t="s">
        <v>771</v>
      </c>
      <c r="V29196" t="s">
        <v>737</v>
      </c>
      <c r="W29196" t="s">
        <v>140</v>
      </c>
    </row>
    <row r="29197" spans="1:23" x14ac:dyDescent="0.35">
      <c r="A29197" t="s">
        <v>27</v>
      </c>
      <c r="B29197" t="s">
        <v>1129</v>
      </c>
      <c r="C29197">
        <v>7</v>
      </c>
      <c r="D29197" t="s">
        <v>695</v>
      </c>
      <c r="E29197" t="s">
        <v>140</v>
      </c>
      <c r="F29197" t="s">
        <v>140</v>
      </c>
      <c r="G29197" t="s">
        <v>140</v>
      </c>
      <c r="H29197" t="s">
        <v>140</v>
      </c>
      <c r="I29197" t="s">
        <v>140</v>
      </c>
      <c r="J29197" t="s">
        <v>140</v>
      </c>
      <c r="K29197" t="s">
        <v>140</v>
      </c>
      <c r="L29197" t="s">
        <v>140</v>
      </c>
      <c r="M29197" t="s">
        <v>140</v>
      </c>
      <c r="N29197" t="s">
        <v>140</v>
      </c>
      <c r="O29197" t="s">
        <v>140</v>
      </c>
      <c r="P29197" t="s">
        <v>140</v>
      </c>
      <c r="Q29197" t="s">
        <v>140</v>
      </c>
      <c r="R29197" t="s">
        <v>140</v>
      </c>
      <c r="S29197" t="s">
        <v>140</v>
      </c>
      <c r="T29197" t="s">
        <v>140</v>
      </c>
      <c r="U29197" t="s">
        <v>654</v>
      </c>
      <c r="V29197" t="s">
        <v>724</v>
      </c>
      <c r="W29197" t="s">
        <v>140</v>
      </c>
    </row>
    <row r="29198" spans="1:23" x14ac:dyDescent="0.35">
      <c r="A29198" t="s">
        <v>27</v>
      </c>
      <c r="B29198" t="s">
        <v>1130</v>
      </c>
      <c r="C29198">
        <v>169</v>
      </c>
      <c r="D29198" t="s">
        <v>957</v>
      </c>
      <c r="E29198" t="s">
        <v>140</v>
      </c>
      <c r="F29198" t="s">
        <v>1010</v>
      </c>
      <c r="G29198" t="s">
        <v>1014</v>
      </c>
      <c r="H29198" t="s">
        <v>1014</v>
      </c>
      <c r="I29198" t="s">
        <v>140</v>
      </c>
      <c r="J29198" t="s">
        <v>1098</v>
      </c>
      <c r="K29198" t="s">
        <v>140</v>
      </c>
      <c r="L29198" t="s">
        <v>1058</v>
      </c>
      <c r="M29198" t="s">
        <v>140</v>
      </c>
      <c r="N29198" t="s">
        <v>1054</v>
      </c>
      <c r="O29198" t="s">
        <v>140</v>
      </c>
      <c r="P29198" t="s">
        <v>140</v>
      </c>
      <c r="Q29198" t="s">
        <v>1009</v>
      </c>
      <c r="R29198" t="s">
        <v>1009</v>
      </c>
      <c r="S29198" t="s">
        <v>140</v>
      </c>
      <c r="T29198" t="s">
        <v>140</v>
      </c>
      <c r="U29198" t="s">
        <v>99</v>
      </c>
      <c r="V29198" t="s">
        <v>107</v>
      </c>
      <c r="W29198" t="s">
        <v>140</v>
      </c>
    </row>
    <row r="29199" spans="1:23" x14ac:dyDescent="0.35">
      <c r="A29199" t="s">
        <v>27</v>
      </c>
      <c r="B29199" t="s">
        <v>1131</v>
      </c>
      <c r="C29199">
        <v>26</v>
      </c>
      <c r="D29199" t="s">
        <v>288</v>
      </c>
      <c r="E29199" t="s">
        <v>140</v>
      </c>
      <c r="F29199" t="s">
        <v>140</v>
      </c>
      <c r="G29199" t="s">
        <v>875</v>
      </c>
      <c r="H29199" t="s">
        <v>140</v>
      </c>
      <c r="I29199" t="s">
        <v>140</v>
      </c>
      <c r="J29199" t="s">
        <v>140</v>
      </c>
      <c r="K29199" t="s">
        <v>140</v>
      </c>
      <c r="L29199" t="s">
        <v>140</v>
      </c>
      <c r="M29199" t="s">
        <v>140</v>
      </c>
      <c r="N29199" t="s">
        <v>140</v>
      </c>
      <c r="O29199" t="s">
        <v>140</v>
      </c>
      <c r="P29199" t="s">
        <v>140</v>
      </c>
      <c r="Q29199" t="s">
        <v>117</v>
      </c>
      <c r="R29199" t="s">
        <v>117</v>
      </c>
      <c r="S29199" t="s">
        <v>140</v>
      </c>
      <c r="T29199" t="s">
        <v>140</v>
      </c>
      <c r="U29199" t="s">
        <v>1043</v>
      </c>
      <c r="V29199" t="s">
        <v>1023</v>
      </c>
      <c r="W29199" t="s">
        <v>140</v>
      </c>
    </row>
    <row r="29200" spans="1:23" x14ac:dyDescent="0.35">
      <c r="A29200" t="s">
        <v>28</v>
      </c>
      <c r="B29200" t="s">
        <v>1129</v>
      </c>
      <c r="C29200">
        <v>34</v>
      </c>
      <c r="D29200" t="s">
        <v>352</v>
      </c>
      <c r="E29200" t="s">
        <v>140</v>
      </c>
      <c r="F29200" t="s">
        <v>140</v>
      </c>
      <c r="G29200" t="s">
        <v>140</v>
      </c>
      <c r="H29200" t="s">
        <v>140</v>
      </c>
      <c r="I29200" t="s">
        <v>140</v>
      </c>
      <c r="J29200" t="s">
        <v>140</v>
      </c>
      <c r="K29200" t="s">
        <v>515</v>
      </c>
      <c r="L29200" t="s">
        <v>140</v>
      </c>
      <c r="M29200" t="s">
        <v>140</v>
      </c>
      <c r="N29200" t="s">
        <v>140</v>
      </c>
      <c r="O29200" t="s">
        <v>140</v>
      </c>
      <c r="P29200" t="s">
        <v>140</v>
      </c>
      <c r="Q29200" t="s">
        <v>140</v>
      </c>
      <c r="R29200" t="s">
        <v>140</v>
      </c>
      <c r="S29200" t="s">
        <v>140</v>
      </c>
      <c r="T29200" t="s">
        <v>140</v>
      </c>
      <c r="U29200" t="s">
        <v>515</v>
      </c>
      <c r="V29200" t="s">
        <v>240</v>
      </c>
      <c r="W29200" t="s">
        <v>140</v>
      </c>
    </row>
    <row r="29201" spans="1:23" x14ac:dyDescent="0.35">
      <c r="A29201" t="s">
        <v>28</v>
      </c>
      <c r="B29201" t="s">
        <v>1130</v>
      </c>
      <c r="C29201">
        <v>146</v>
      </c>
      <c r="D29201" t="s">
        <v>885</v>
      </c>
      <c r="E29201" t="s">
        <v>140</v>
      </c>
      <c r="F29201" t="s">
        <v>140</v>
      </c>
      <c r="G29201" t="s">
        <v>1066</v>
      </c>
      <c r="H29201" t="s">
        <v>140</v>
      </c>
      <c r="I29201" t="s">
        <v>1017</v>
      </c>
      <c r="J29201" t="s">
        <v>140</v>
      </c>
      <c r="K29201" t="s">
        <v>140</v>
      </c>
      <c r="L29201" t="s">
        <v>140</v>
      </c>
      <c r="M29201" t="s">
        <v>775</v>
      </c>
      <c r="N29201" t="s">
        <v>140</v>
      </c>
      <c r="O29201" t="s">
        <v>140</v>
      </c>
      <c r="P29201" t="s">
        <v>775</v>
      </c>
      <c r="Q29201" t="s">
        <v>140</v>
      </c>
      <c r="R29201" t="s">
        <v>775</v>
      </c>
      <c r="S29201" t="s">
        <v>140</v>
      </c>
      <c r="T29201" t="s">
        <v>140</v>
      </c>
      <c r="U29201" t="s">
        <v>1067</v>
      </c>
      <c r="V29201" t="s">
        <v>871</v>
      </c>
      <c r="W29201" t="s">
        <v>775</v>
      </c>
    </row>
    <row r="29202" spans="1:23" x14ac:dyDescent="0.35">
      <c r="A29202" t="s">
        <v>28</v>
      </c>
      <c r="B29202" t="s">
        <v>1131</v>
      </c>
      <c r="C29202">
        <v>26</v>
      </c>
      <c r="D29202" t="s">
        <v>530</v>
      </c>
      <c r="E29202" t="s">
        <v>140</v>
      </c>
      <c r="F29202" t="s">
        <v>785</v>
      </c>
      <c r="G29202" t="s">
        <v>643</v>
      </c>
      <c r="H29202" t="s">
        <v>140</v>
      </c>
      <c r="I29202" t="s">
        <v>140</v>
      </c>
      <c r="J29202" t="s">
        <v>140</v>
      </c>
      <c r="K29202" t="s">
        <v>140</v>
      </c>
      <c r="L29202" t="s">
        <v>140</v>
      </c>
      <c r="M29202" t="s">
        <v>140</v>
      </c>
      <c r="N29202" t="s">
        <v>140</v>
      </c>
      <c r="O29202" t="s">
        <v>140</v>
      </c>
      <c r="P29202" t="s">
        <v>140</v>
      </c>
      <c r="Q29202" t="s">
        <v>140</v>
      </c>
      <c r="R29202" t="s">
        <v>140</v>
      </c>
      <c r="S29202" t="s">
        <v>140</v>
      </c>
      <c r="T29202" t="s">
        <v>140</v>
      </c>
      <c r="U29202" t="s">
        <v>121</v>
      </c>
      <c r="V29202" t="s">
        <v>826</v>
      </c>
      <c r="W29202" t="s">
        <v>140</v>
      </c>
    </row>
    <row r="29203" spans="1:23" x14ac:dyDescent="0.35">
      <c r="A29203" t="s">
        <v>29</v>
      </c>
      <c r="B29203" t="s">
        <v>1129</v>
      </c>
      <c r="C29203">
        <v>12</v>
      </c>
      <c r="D29203" t="s">
        <v>212</v>
      </c>
      <c r="E29203" t="s">
        <v>140</v>
      </c>
      <c r="F29203" t="s">
        <v>140</v>
      </c>
      <c r="G29203" t="s">
        <v>140</v>
      </c>
      <c r="H29203" t="s">
        <v>140</v>
      </c>
      <c r="I29203" t="s">
        <v>140</v>
      </c>
      <c r="J29203" t="s">
        <v>140</v>
      </c>
      <c r="K29203" t="s">
        <v>140</v>
      </c>
      <c r="L29203" t="s">
        <v>574</v>
      </c>
      <c r="M29203" t="s">
        <v>140</v>
      </c>
      <c r="N29203" t="s">
        <v>574</v>
      </c>
      <c r="O29203" t="s">
        <v>574</v>
      </c>
      <c r="P29203" t="s">
        <v>574</v>
      </c>
      <c r="Q29203" t="s">
        <v>140</v>
      </c>
      <c r="R29203" t="s">
        <v>140</v>
      </c>
      <c r="S29203" t="s">
        <v>140</v>
      </c>
      <c r="T29203" t="s">
        <v>574</v>
      </c>
      <c r="U29203" t="s">
        <v>495</v>
      </c>
      <c r="V29203" t="s">
        <v>620</v>
      </c>
      <c r="W29203" t="s">
        <v>140</v>
      </c>
    </row>
    <row r="29204" spans="1:23" x14ac:dyDescent="0.35">
      <c r="A29204" t="s">
        <v>29</v>
      </c>
      <c r="B29204" t="s">
        <v>1130</v>
      </c>
      <c r="C29204">
        <v>171</v>
      </c>
      <c r="D29204" t="s">
        <v>912</v>
      </c>
      <c r="E29204" t="s">
        <v>140</v>
      </c>
      <c r="F29204" t="s">
        <v>1021</v>
      </c>
      <c r="G29204" t="s">
        <v>140</v>
      </c>
      <c r="H29204" t="s">
        <v>140</v>
      </c>
      <c r="I29204" t="s">
        <v>1012</v>
      </c>
      <c r="J29204" t="s">
        <v>140</v>
      </c>
      <c r="K29204" t="s">
        <v>140</v>
      </c>
      <c r="L29204" t="s">
        <v>140</v>
      </c>
      <c r="M29204" t="s">
        <v>140</v>
      </c>
      <c r="N29204" t="s">
        <v>1012</v>
      </c>
      <c r="O29204" t="s">
        <v>140</v>
      </c>
      <c r="P29204" t="s">
        <v>1012</v>
      </c>
      <c r="Q29204" t="s">
        <v>140</v>
      </c>
      <c r="R29204" t="s">
        <v>140</v>
      </c>
      <c r="S29204" t="s">
        <v>140</v>
      </c>
      <c r="T29204" t="s">
        <v>140</v>
      </c>
      <c r="U29204" t="s">
        <v>1053</v>
      </c>
      <c r="V29204" t="s">
        <v>121</v>
      </c>
      <c r="W29204" t="s">
        <v>140</v>
      </c>
    </row>
    <row r="29205" spans="1:23" x14ac:dyDescent="0.35">
      <c r="A29205" t="s">
        <v>29</v>
      </c>
      <c r="B29205" t="s">
        <v>1131</v>
      </c>
      <c r="C29205">
        <v>20</v>
      </c>
      <c r="D29205" t="s">
        <v>90</v>
      </c>
      <c r="E29205" t="s">
        <v>140</v>
      </c>
      <c r="F29205" t="s">
        <v>140</v>
      </c>
      <c r="G29205" t="s">
        <v>140</v>
      </c>
      <c r="H29205" t="s">
        <v>140</v>
      </c>
      <c r="I29205" t="s">
        <v>140</v>
      </c>
      <c r="J29205" t="s">
        <v>140</v>
      </c>
      <c r="K29205" t="s">
        <v>140</v>
      </c>
      <c r="L29205" t="s">
        <v>140</v>
      </c>
      <c r="M29205" t="s">
        <v>140</v>
      </c>
      <c r="N29205" t="s">
        <v>140</v>
      </c>
      <c r="O29205" t="s">
        <v>140</v>
      </c>
      <c r="P29205" t="s">
        <v>140</v>
      </c>
      <c r="Q29205" t="s">
        <v>140</v>
      </c>
      <c r="R29205" t="s">
        <v>140</v>
      </c>
      <c r="S29205" t="s">
        <v>140</v>
      </c>
      <c r="T29205" t="s">
        <v>140</v>
      </c>
      <c r="U29205" t="s">
        <v>1058</v>
      </c>
      <c r="V29205" t="s">
        <v>1057</v>
      </c>
      <c r="W29205" t="s">
        <v>140</v>
      </c>
    </row>
    <row r="29206" spans="1:23" x14ac:dyDescent="0.35">
      <c r="A29206" t="s">
        <v>30</v>
      </c>
      <c r="B29206" t="s">
        <v>1129</v>
      </c>
      <c r="C29206">
        <v>13</v>
      </c>
      <c r="D29206" t="s">
        <v>520</v>
      </c>
      <c r="E29206" t="s">
        <v>140</v>
      </c>
      <c r="F29206" t="s">
        <v>788</v>
      </c>
      <c r="G29206" t="s">
        <v>140</v>
      </c>
      <c r="H29206" t="s">
        <v>140</v>
      </c>
      <c r="I29206" t="s">
        <v>140</v>
      </c>
      <c r="J29206" t="s">
        <v>140</v>
      </c>
      <c r="K29206" t="s">
        <v>140</v>
      </c>
      <c r="L29206" t="s">
        <v>140</v>
      </c>
      <c r="M29206" t="s">
        <v>140</v>
      </c>
      <c r="N29206" t="s">
        <v>788</v>
      </c>
      <c r="O29206" t="s">
        <v>140</v>
      </c>
      <c r="P29206" t="s">
        <v>788</v>
      </c>
      <c r="Q29206" t="s">
        <v>140</v>
      </c>
      <c r="R29206" t="s">
        <v>140</v>
      </c>
      <c r="S29206" t="s">
        <v>140</v>
      </c>
      <c r="T29206" t="s">
        <v>140</v>
      </c>
      <c r="U29206" t="s">
        <v>140</v>
      </c>
      <c r="V29206" t="s">
        <v>999</v>
      </c>
      <c r="W29206" t="s">
        <v>140</v>
      </c>
    </row>
    <row r="29207" spans="1:23" x14ac:dyDescent="0.35">
      <c r="A29207" t="s">
        <v>30</v>
      </c>
      <c r="B29207" t="s">
        <v>1130</v>
      </c>
      <c r="C29207">
        <v>166</v>
      </c>
      <c r="D29207" t="s">
        <v>958</v>
      </c>
      <c r="E29207" t="s">
        <v>140</v>
      </c>
      <c r="F29207" t="s">
        <v>140</v>
      </c>
      <c r="G29207" t="s">
        <v>1014</v>
      </c>
      <c r="H29207" t="s">
        <v>1013</v>
      </c>
      <c r="I29207" t="s">
        <v>1013</v>
      </c>
      <c r="J29207" t="s">
        <v>1013</v>
      </c>
      <c r="K29207" t="s">
        <v>1013</v>
      </c>
      <c r="L29207" t="s">
        <v>939</v>
      </c>
      <c r="M29207" t="s">
        <v>775</v>
      </c>
      <c r="N29207" t="s">
        <v>1013</v>
      </c>
      <c r="O29207" t="s">
        <v>1013</v>
      </c>
      <c r="P29207" t="s">
        <v>775</v>
      </c>
      <c r="Q29207" t="s">
        <v>140</v>
      </c>
      <c r="R29207" t="s">
        <v>140</v>
      </c>
      <c r="S29207" t="s">
        <v>140</v>
      </c>
      <c r="T29207" t="s">
        <v>140</v>
      </c>
      <c r="U29207" t="s">
        <v>942</v>
      </c>
      <c r="V29207" t="s">
        <v>729</v>
      </c>
      <c r="W29207" t="s">
        <v>1013</v>
      </c>
    </row>
    <row r="29208" spans="1:23" x14ac:dyDescent="0.35">
      <c r="A29208" t="s">
        <v>30</v>
      </c>
      <c r="B29208" t="s">
        <v>1131</v>
      </c>
      <c r="C29208">
        <v>22</v>
      </c>
      <c r="D29208" t="s">
        <v>680</v>
      </c>
      <c r="E29208" t="s">
        <v>140</v>
      </c>
      <c r="F29208" t="s">
        <v>140</v>
      </c>
      <c r="G29208" t="s">
        <v>140</v>
      </c>
      <c r="H29208" t="s">
        <v>140</v>
      </c>
      <c r="I29208" t="s">
        <v>140</v>
      </c>
      <c r="J29208" t="s">
        <v>140</v>
      </c>
      <c r="K29208" t="s">
        <v>140</v>
      </c>
      <c r="L29208" t="s">
        <v>1051</v>
      </c>
      <c r="M29208" t="s">
        <v>140</v>
      </c>
      <c r="N29208" t="s">
        <v>140</v>
      </c>
      <c r="O29208" t="s">
        <v>140</v>
      </c>
      <c r="P29208" t="s">
        <v>140</v>
      </c>
      <c r="Q29208" t="s">
        <v>140</v>
      </c>
      <c r="R29208" t="s">
        <v>140</v>
      </c>
      <c r="S29208" t="s">
        <v>140</v>
      </c>
      <c r="T29208" t="s">
        <v>140</v>
      </c>
      <c r="U29208" t="s">
        <v>394</v>
      </c>
      <c r="V29208" t="s">
        <v>1104</v>
      </c>
      <c r="W29208" t="s">
        <v>140</v>
      </c>
    </row>
    <row r="29209" spans="1:23" x14ac:dyDescent="0.35">
      <c r="A29209" t="s">
        <v>31</v>
      </c>
      <c r="B29209" t="s">
        <v>1129</v>
      </c>
      <c r="C29209">
        <v>28</v>
      </c>
      <c r="D29209" t="s">
        <v>700</v>
      </c>
      <c r="E29209" t="s">
        <v>140</v>
      </c>
      <c r="F29209" t="s">
        <v>140</v>
      </c>
      <c r="G29209" t="s">
        <v>737</v>
      </c>
      <c r="H29209" t="s">
        <v>140</v>
      </c>
      <c r="I29209" t="s">
        <v>1054</v>
      </c>
      <c r="J29209" t="s">
        <v>140</v>
      </c>
      <c r="K29209" t="s">
        <v>140</v>
      </c>
      <c r="L29209" t="s">
        <v>140</v>
      </c>
      <c r="M29209" t="s">
        <v>140</v>
      </c>
      <c r="N29209" t="s">
        <v>140</v>
      </c>
      <c r="O29209" t="s">
        <v>140</v>
      </c>
      <c r="P29209" t="s">
        <v>140</v>
      </c>
      <c r="Q29209" t="s">
        <v>1047</v>
      </c>
      <c r="R29209" t="s">
        <v>187</v>
      </c>
      <c r="S29209" t="s">
        <v>140</v>
      </c>
      <c r="T29209" t="s">
        <v>140</v>
      </c>
      <c r="U29209" t="s">
        <v>187</v>
      </c>
      <c r="V29209" t="s">
        <v>521</v>
      </c>
      <c r="W29209" t="s">
        <v>140</v>
      </c>
    </row>
    <row r="29210" spans="1:23" x14ac:dyDescent="0.35">
      <c r="A29210" t="s">
        <v>31</v>
      </c>
      <c r="B29210" t="s">
        <v>1130</v>
      </c>
      <c r="C29210">
        <v>101</v>
      </c>
      <c r="D29210" t="s">
        <v>771</v>
      </c>
      <c r="E29210" t="s">
        <v>140</v>
      </c>
      <c r="F29210" t="s">
        <v>1017</v>
      </c>
      <c r="G29210" t="s">
        <v>841</v>
      </c>
      <c r="H29210" t="s">
        <v>140</v>
      </c>
      <c r="I29210" t="s">
        <v>140</v>
      </c>
      <c r="J29210" t="s">
        <v>140</v>
      </c>
      <c r="K29210" t="s">
        <v>140</v>
      </c>
      <c r="L29210" t="s">
        <v>140</v>
      </c>
      <c r="M29210" t="s">
        <v>140</v>
      </c>
      <c r="N29210" t="s">
        <v>140</v>
      </c>
      <c r="O29210" t="s">
        <v>140</v>
      </c>
      <c r="P29210" t="s">
        <v>140</v>
      </c>
      <c r="Q29210" t="s">
        <v>99</v>
      </c>
      <c r="R29210" t="s">
        <v>901</v>
      </c>
      <c r="S29210" t="s">
        <v>140</v>
      </c>
      <c r="T29210" t="s">
        <v>140</v>
      </c>
      <c r="U29210" t="s">
        <v>659</v>
      </c>
      <c r="V29210" t="s">
        <v>673</v>
      </c>
      <c r="W29210" t="s">
        <v>140</v>
      </c>
    </row>
    <row r="29211" spans="1:23" x14ac:dyDescent="0.35">
      <c r="A29211" t="s">
        <v>31</v>
      </c>
      <c r="B29211" t="s">
        <v>1131</v>
      </c>
      <c r="C29211">
        <v>77</v>
      </c>
      <c r="D29211" t="s">
        <v>994</v>
      </c>
      <c r="E29211" t="s">
        <v>140</v>
      </c>
      <c r="F29211" t="s">
        <v>1054</v>
      </c>
      <c r="G29211" t="s">
        <v>704</v>
      </c>
      <c r="H29211" t="s">
        <v>140</v>
      </c>
      <c r="I29211" t="s">
        <v>140</v>
      </c>
      <c r="J29211" t="s">
        <v>1010</v>
      </c>
      <c r="K29211" t="s">
        <v>140</v>
      </c>
      <c r="L29211" t="s">
        <v>140</v>
      </c>
      <c r="M29211" t="s">
        <v>140</v>
      </c>
      <c r="N29211" t="s">
        <v>140</v>
      </c>
      <c r="O29211" t="s">
        <v>140</v>
      </c>
      <c r="P29211" t="s">
        <v>140</v>
      </c>
      <c r="Q29211" t="s">
        <v>317</v>
      </c>
      <c r="R29211" t="s">
        <v>1102</v>
      </c>
      <c r="S29211" t="s">
        <v>140</v>
      </c>
      <c r="T29211" t="s">
        <v>140</v>
      </c>
      <c r="U29211" t="s">
        <v>746</v>
      </c>
      <c r="V29211" t="s">
        <v>123</v>
      </c>
      <c r="W29211" t="s">
        <v>1014</v>
      </c>
    </row>
    <row r="29212" spans="1:23" x14ac:dyDescent="0.35">
      <c r="A29212" t="s">
        <v>32</v>
      </c>
      <c r="B29212" t="s">
        <v>1129</v>
      </c>
      <c r="C29212">
        <v>693</v>
      </c>
      <c r="D29212" t="s">
        <v>436</v>
      </c>
      <c r="E29212" t="s">
        <v>140</v>
      </c>
      <c r="F29212" t="s">
        <v>1009</v>
      </c>
      <c r="G29212" t="s">
        <v>125</v>
      </c>
      <c r="H29212" t="s">
        <v>140</v>
      </c>
      <c r="I29212" t="s">
        <v>1012</v>
      </c>
      <c r="J29212" t="s">
        <v>1022</v>
      </c>
      <c r="K29212" t="s">
        <v>1017</v>
      </c>
      <c r="L29212" t="s">
        <v>1021</v>
      </c>
      <c r="M29212" t="s">
        <v>775</v>
      </c>
      <c r="N29212" t="s">
        <v>1019</v>
      </c>
      <c r="O29212" t="s">
        <v>1013</v>
      </c>
      <c r="P29212" t="s">
        <v>1010</v>
      </c>
      <c r="Q29212" t="s">
        <v>954</v>
      </c>
      <c r="R29212" t="s">
        <v>1007</v>
      </c>
      <c r="S29212" t="s">
        <v>140</v>
      </c>
      <c r="T29212" t="s">
        <v>1008</v>
      </c>
      <c r="U29212" t="s">
        <v>574</v>
      </c>
      <c r="V29212" t="s">
        <v>320</v>
      </c>
      <c r="W29212" t="s">
        <v>1008</v>
      </c>
    </row>
    <row r="29213" spans="1:23" x14ac:dyDescent="0.35">
      <c r="A29213" t="s">
        <v>32</v>
      </c>
      <c r="B29213" t="s">
        <v>1130</v>
      </c>
      <c r="C29213">
        <v>3299</v>
      </c>
      <c r="D29213" t="s">
        <v>666</v>
      </c>
      <c r="E29213" t="s">
        <v>140</v>
      </c>
      <c r="F29213" t="s">
        <v>1016</v>
      </c>
      <c r="G29213" t="s">
        <v>1048</v>
      </c>
      <c r="H29213" t="s">
        <v>1022</v>
      </c>
      <c r="I29213" t="s">
        <v>1016</v>
      </c>
      <c r="J29213" t="s">
        <v>1022</v>
      </c>
      <c r="K29213" t="s">
        <v>1016</v>
      </c>
      <c r="L29213" t="s">
        <v>1016</v>
      </c>
      <c r="M29213" t="s">
        <v>1009</v>
      </c>
      <c r="N29213" t="s">
        <v>1014</v>
      </c>
      <c r="O29213" t="s">
        <v>140</v>
      </c>
      <c r="P29213" t="s">
        <v>1022</v>
      </c>
      <c r="Q29213" t="s">
        <v>1019</v>
      </c>
      <c r="R29213" t="s">
        <v>949</v>
      </c>
      <c r="S29213" t="s">
        <v>140</v>
      </c>
      <c r="T29213" t="s">
        <v>140</v>
      </c>
      <c r="U29213" t="s">
        <v>953</v>
      </c>
      <c r="V29213" t="s">
        <v>543</v>
      </c>
      <c r="W29213" t="s">
        <v>1022</v>
      </c>
    </row>
    <row r="29214" spans="1:23" x14ac:dyDescent="0.35">
      <c r="A29214" t="s">
        <v>32</v>
      </c>
      <c r="B29214" t="s">
        <v>1131</v>
      </c>
      <c r="C29214">
        <v>922</v>
      </c>
      <c r="D29214" t="s">
        <v>764</v>
      </c>
      <c r="E29214" t="s">
        <v>140</v>
      </c>
      <c r="F29214" t="s">
        <v>1021</v>
      </c>
      <c r="G29214" t="s">
        <v>317</v>
      </c>
      <c r="H29214" t="s">
        <v>1022</v>
      </c>
      <c r="I29214" t="s">
        <v>1012</v>
      </c>
      <c r="J29214" t="s">
        <v>1008</v>
      </c>
      <c r="K29214" t="s">
        <v>1054</v>
      </c>
      <c r="L29214" t="s">
        <v>1050</v>
      </c>
      <c r="M29214" t="s">
        <v>775</v>
      </c>
      <c r="N29214" t="s">
        <v>775</v>
      </c>
      <c r="O29214" t="s">
        <v>1016</v>
      </c>
      <c r="P29214" t="s">
        <v>1010</v>
      </c>
      <c r="Q29214" t="s">
        <v>940</v>
      </c>
      <c r="R29214" t="s">
        <v>971</v>
      </c>
      <c r="S29214" t="s">
        <v>140</v>
      </c>
      <c r="T29214" t="s">
        <v>1008</v>
      </c>
      <c r="U29214" t="s">
        <v>674</v>
      </c>
      <c r="V29214" t="s">
        <v>751</v>
      </c>
      <c r="W29214" t="s">
        <v>140</v>
      </c>
    </row>
    <row r="29216" spans="1:23" x14ac:dyDescent="0.35">
      <c r="A29216" t="s">
        <v>2207</v>
      </c>
    </row>
    <row r="29217" spans="1:23" x14ac:dyDescent="0.35">
      <c r="A29217" t="s">
        <v>2</v>
      </c>
      <c r="B29217" t="s">
        <v>1150</v>
      </c>
      <c r="C29217" t="s">
        <v>3</v>
      </c>
      <c r="D29217" t="s">
        <v>1416</v>
      </c>
      <c r="E29217" t="s">
        <v>2182</v>
      </c>
      <c r="F29217" t="s">
        <v>2183</v>
      </c>
      <c r="G29217" t="s">
        <v>2184</v>
      </c>
      <c r="H29217" t="s">
        <v>2203</v>
      </c>
      <c r="I29217" t="s">
        <v>2185</v>
      </c>
      <c r="J29217" t="s">
        <v>2204</v>
      </c>
      <c r="K29217" t="s">
        <v>2186</v>
      </c>
      <c r="L29217" t="s">
        <v>2187</v>
      </c>
      <c r="M29217" t="s">
        <v>2188</v>
      </c>
      <c r="N29217" t="s">
        <v>2189</v>
      </c>
      <c r="O29217" t="s">
        <v>2190</v>
      </c>
      <c r="P29217" t="s">
        <v>2191</v>
      </c>
      <c r="Q29217" t="s">
        <v>2192</v>
      </c>
      <c r="R29217" t="s">
        <v>2193</v>
      </c>
      <c r="S29217" t="s">
        <v>2194</v>
      </c>
      <c r="T29217" t="s">
        <v>2195</v>
      </c>
      <c r="U29217" t="s">
        <v>1376</v>
      </c>
      <c r="V29217" t="s">
        <v>1042</v>
      </c>
      <c r="W29217" t="s">
        <v>136</v>
      </c>
    </row>
    <row r="29218" spans="1:23" x14ac:dyDescent="0.35">
      <c r="A29218" t="s">
        <v>8</v>
      </c>
      <c r="B29218" t="s">
        <v>1151</v>
      </c>
      <c r="C29218">
        <v>133</v>
      </c>
      <c r="D29218" t="s">
        <v>758</v>
      </c>
      <c r="E29218" t="s">
        <v>140</v>
      </c>
      <c r="F29218" t="s">
        <v>939</v>
      </c>
      <c r="G29218" t="s">
        <v>1051</v>
      </c>
      <c r="H29218" t="s">
        <v>140</v>
      </c>
      <c r="I29218" t="s">
        <v>1016</v>
      </c>
      <c r="J29218" t="s">
        <v>140</v>
      </c>
      <c r="K29218" t="s">
        <v>1011</v>
      </c>
      <c r="L29218" t="s">
        <v>1016</v>
      </c>
      <c r="M29218" t="s">
        <v>1021</v>
      </c>
      <c r="N29218" t="s">
        <v>1011</v>
      </c>
      <c r="O29218" t="s">
        <v>140</v>
      </c>
      <c r="P29218" t="s">
        <v>140</v>
      </c>
      <c r="Q29218" t="s">
        <v>939</v>
      </c>
      <c r="R29218" t="s">
        <v>903</v>
      </c>
      <c r="S29218" t="s">
        <v>140</v>
      </c>
      <c r="T29218" t="s">
        <v>140</v>
      </c>
      <c r="U29218" t="s">
        <v>548</v>
      </c>
      <c r="V29218" t="s">
        <v>712</v>
      </c>
      <c r="W29218" t="s">
        <v>140</v>
      </c>
    </row>
    <row r="29219" spans="1:23" x14ac:dyDescent="0.35">
      <c r="A29219" t="s">
        <v>8</v>
      </c>
      <c r="B29219" t="s">
        <v>1152</v>
      </c>
      <c r="C29219">
        <v>56</v>
      </c>
      <c r="D29219" t="s">
        <v>677</v>
      </c>
      <c r="E29219" t="s">
        <v>140</v>
      </c>
      <c r="F29219" t="s">
        <v>988</v>
      </c>
      <c r="G29219" t="s">
        <v>340</v>
      </c>
      <c r="H29219" t="s">
        <v>140</v>
      </c>
      <c r="I29219" t="s">
        <v>140</v>
      </c>
      <c r="J29219" t="s">
        <v>140</v>
      </c>
      <c r="K29219" t="s">
        <v>140</v>
      </c>
      <c r="L29219" t="s">
        <v>1063</v>
      </c>
      <c r="M29219" t="s">
        <v>140</v>
      </c>
      <c r="N29219" t="s">
        <v>140</v>
      </c>
      <c r="O29219" t="s">
        <v>140</v>
      </c>
      <c r="P29219" t="s">
        <v>140</v>
      </c>
      <c r="Q29219" t="s">
        <v>140</v>
      </c>
      <c r="R29219" t="s">
        <v>1016</v>
      </c>
      <c r="S29219" t="s">
        <v>140</v>
      </c>
      <c r="T29219" t="s">
        <v>140</v>
      </c>
      <c r="U29219" t="s">
        <v>991</v>
      </c>
      <c r="V29219" t="s">
        <v>805</v>
      </c>
      <c r="W29219" t="s">
        <v>140</v>
      </c>
    </row>
    <row r="29220" spans="1:23" x14ac:dyDescent="0.35">
      <c r="A29220" t="s">
        <v>8</v>
      </c>
      <c r="B29220" t="s">
        <v>339</v>
      </c>
      <c r="C29220">
        <v>15</v>
      </c>
      <c r="D29220" t="s">
        <v>439</v>
      </c>
      <c r="E29220" t="s">
        <v>140</v>
      </c>
      <c r="F29220" t="s">
        <v>140</v>
      </c>
      <c r="G29220" t="s">
        <v>664</v>
      </c>
      <c r="H29220" t="s">
        <v>140</v>
      </c>
      <c r="I29220" t="s">
        <v>140</v>
      </c>
      <c r="J29220" t="s">
        <v>140</v>
      </c>
      <c r="K29220" t="s">
        <v>140</v>
      </c>
      <c r="L29220" t="s">
        <v>140</v>
      </c>
      <c r="M29220" t="s">
        <v>140</v>
      </c>
      <c r="N29220" t="s">
        <v>140</v>
      </c>
      <c r="O29220" t="s">
        <v>140</v>
      </c>
      <c r="P29220" t="s">
        <v>140</v>
      </c>
      <c r="Q29220" t="s">
        <v>140</v>
      </c>
      <c r="R29220" t="s">
        <v>140</v>
      </c>
      <c r="S29220" t="s">
        <v>140</v>
      </c>
      <c r="T29220" t="s">
        <v>140</v>
      </c>
      <c r="U29220" t="s">
        <v>517</v>
      </c>
      <c r="V29220" t="s">
        <v>847</v>
      </c>
      <c r="W29220" t="s">
        <v>919</v>
      </c>
    </row>
    <row r="29221" spans="1:23" x14ac:dyDescent="0.35">
      <c r="A29221" t="s">
        <v>9</v>
      </c>
      <c r="B29221" t="s">
        <v>1151</v>
      </c>
      <c r="C29221">
        <v>122</v>
      </c>
      <c r="D29221" t="s">
        <v>475</v>
      </c>
      <c r="E29221" t="s">
        <v>140</v>
      </c>
      <c r="F29221" t="s">
        <v>140</v>
      </c>
      <c r="G29221" t="s">
        <v>1023</v>
      </c>
      <c r="H29221" t="s">
        <v>1009</v>
      </c>
      <c r="I29221" t="s">
        <v>1021</v>
      </c>
      <c r="J29221" t="s">
        <v>140</v>
      </c>
      <c r="K29221" t="s">
        <v>140</v>
      </c>
      <c r="L29221" t="s">
        <v>1054</v>
      </c>
      <c r="M29221" t="s">
        <v>1009</v>
      </c>
      <c r="N29221" t="s">
        <v>1050</v>
      </c>
      <c r="O29221" t="s">
        <v>140</v>
      </c>
      <c r="P29221" t="s">
        <v>140</v>
      </c>
      <c r="Q29221" t="s">
        <v>140</v>
      </c>
      <c r="R29221" t="s">
        <v>140</v>
      </c>
      <c r="S29221" t="s">
        <v>140</v>
      </c>
      <c r="T29221" t="s">
        <v>140</v>
      </c>
      <c r="U29221" t="s">
        <v>1045</v>
      </c>
      <c r="V29221" t="s">
        <v>826</v>
      </c>
      <c r="W29221" t="s">
        <v>140</v>
      </c>
    </row>
    <row r="29222" spans="1:23" x14ac:dyDescent="0.35">
      <c r="A29222" t="s">
        <v>9</v>
      </c>
      <c r="B29222" t="s">
        <v>1152</v>
      </c>
      <c r="C29222">
        <v>67</v>
      </c>
      <c r="D29222" t="s">
        <v>448</v>
      </c>
      <c r="E29222" t="s">
        <v>140</v>
      </c>
      <c r="F29222" t="s">
        <v>775</v>
      </c>
      <c r="G29222" t="s">
        <v>1019</v>
      </c>
      <c r="H29222" t="s">
        <v>140</v>
      </c>
      <c r="I29222" t="s">
        <v>140</v>
      </c>
      <c r="J29222" t="s">
        <v>140</v>
      </c>
      <c r="K29222" t="s">
        <v>140</v>
      </c>
      <c r="L29222" t="s">
        <v>775</v>
      </c>
      <c r="M29222" t="s">
        <v>775</v>
      </c>
      <c r="N29222" t="s">
        <v>775</v>
      </c>
      <c r="O29222" t="s">
        <v>140</v>
      </c>
      <c r="P29222" t="s">
        <v>140</v>
      </c>
      <c r="Q29222" t="s">
        <v>1011</v>
      </c>
      <c r="R29222" t="s">
        <v>1011</v>
      </c>
      <c r="S29222" t="s">
        <v>140</v>
      </c>
      <c r="T29222" t="s">
        <v>140</v>
      </c>
      <c r="U29222" t="s">
        <v>528</v>
      </c>
      <c r="V29222" t="s">
        <v>399</v>
      </c>
      <c r="W29222" t="s">
        <v>140</v>
      </c>
    </row>
    <row r="29223" spans="1:23" x14ac:dyDescent="0.35">
      <c r="A29223" t="s">
        <v>9</v>
      </c>
      <c r="B29223" t="s">
        <v>339</v>
      </c>
      <c r="C29223">
        <v>12</v>
      </c>
      <c r="D29223" t="s">
        <v>388</v>
      </c>
      <c r="E29223" t="s">
        <v>140</v>
      </c>
      <c r="F29223" t="s">
        <v>140</v>
      </c>
      <c r="G29223" t="s">
        <v>140</v>
      </c>
      <c r="H29223" t="s">
        <v>140</v>
      </c>
      <c r="I29223" t="s">
        <v>140</v>
      </c>
      <c r="J29223" t="s">
        <v>140</v>
      </c>
      <c r="K29223" t="s">
        <v>140</v>
      </c>
      <c r="L29223" t="s">
        <v>140</v>
      </c>
      <c r="M29223" t="s">
        <v>140</v>
      </c>
      <c r="N29223" t="s">
        <v>140</v>
      </c>
      <c r="O29223" t="s">
        <v>140</v>
      </c>
      <c r="P29223" t="s">
        <v>140</v>
      </c>
      <c r="Q29223" t="s">
        <v>140</v>
      </c>
      <c r="R29223" t="s">
        <v>140</v>
      </c>
      <c r="S29223" t="s">
        <v>140</v>
      </c>
      <c r="T29223" t="s">
        <v>140</v>
      </c>
      <c r="U29223" t="s">
        <v>801</v>
      </c>
      <c r="V29223" t="s">
        <v>412</v>
      </c>
      <c r="W29223" t="s">
        <v>140</v>
      </c>
    </row>
    <row r="29224" spans="1:23" x14ac:dyDescent="0.35">
      <c r="A29224" t="s">
        <v>10</v>
      </c>
      <c r="B29224" t="s">
        <v>1151</v>
      </c>
      <c r="C29224">
        <v>130</v>
      </c>
      <c r="D29224" t="s">
        <v>831</v>
      </c>
      <c r="E29224" t="s">
        <v>140</v>
      </c>
      <c r="F29224" t="s">
        <v>140</v>
      </c>
      <c r="G29224" t="s">
        <v>1023</v>
      </c>
      <c r="H29224" t="s">
        <v>140</v>
      </c>
      <c r="I29224" t="s">
        <v>1010</v>
      </c>
      <c r="J29224" t="s">
        <v>140</v>
      </c>
      <c r="K29224" t="s">
        <v>140</v>
      </c>
      <c r="L29224" t="s">
        <v>140</v>
      </c>
      <c r="M29224" t="s">
        <v>140</v>
      </c>
      <c r="N29224" t="s">
        <v>1016</v>
      </c>
      <c r="O29224" t="s">
        <v>140</v>
      </c>
      <c r="P29224" t="s">
        <v>140</v>
      </c>
      <c r="Q29224" t="s">
        <v>1014</v>
      </c>
      <c r="R29224" t="s">
        <v>140</v>
      </c>
      <c r="S29224" t="s">
        <v>140</v>
      </c>
      <c r="T29224" t="s">
        <v>140</v>
      </c>
      <c r="U29224" t="s">
        <v>915</v>
      </c>
      <c r="V29224" t="s">
        <v>681</v>
      </c>
      <c r="W29224" t="s">
        <v>140</v>
      </c>
    </row>
    <row r="29225" spans="1:23" x14ac:dyDescent="0.35">
      <c r="A29225" t="s">
        <v>10</v>
      </c>
      <c r="B29225" t="s">
        <v>1152</v>
      </c>
      <c r="C29225">
        <v>66</v>
      </c>
      <c r="D29225" t="s">
        <v>519</v>
      </c>
      <c r="E29225" t="s">
        <v>140</v>
      </c>
      <c r="F29225" t="s">
        <v>140</v>
      </c>
      <c r="G29225" t="s">
        <v>140</v>
      </c>
      <c r="H29225" t="s">
        <v>140</v>
      </c>
      <c r="I29225" t="s">
        <v>140</v>
      </c>
      <c r="J29225" t="s">
        <v>140</v>
      </c>
      <c r="K29225" t="s">
        <v>1046</v>
      </c>
      <c r="L29225" t="s">
        <v>140</v>
      </c>
      <c r="M29225" t="s">
        <v>1046</v>
      </c>
      <c r="N29225" t="s">
        <v>1046</v>
      </c>
      <c r="O29225" t="s">
        <v>140</v>
      </c>
      <c r="P29225" t="s">
        <v>140</v>
      </c>
      <c r="Q29225" t="s">
        <v>140</v>
      </c>
      <c r="R29225" t="s">
        <v>1066</v>
      </c>
      <c r="S29225" t="s">
        <v>140</v>
      </c>
      <c r="T29225" t="s">
        <v>140</v>
      </c>
      <c r="U29225" t="s">
        <v>95</v>
      </c>
      <c r="V29225" t="s">
        <v>985</v>
      </c>
      <c r="W29225" t="s">
        <v>140</v>
      </c>
    </row>
    <row r="29226" spans="1:23" x14ac:dyDescent="0.35">
      <c r="A29226" t="s">
        <v>10</v>
      </c>
      <c r="B29226" t="s">
        <v>339</v>
      </c>
      <c r="C29226">
        <v>11</v>
      </c>
      <c r="D29226" t="s">
        <v>350</v>
      </c>
      <c r="E29226" t="s">
        <v>140</v>
      </c>
      <c r="F29226" t="s">
        <v>140</v>
      </c>
      <c r="G29226" t="s">
        <v>140</v>
      </c>
      <c r="H29226" t="s">
        <v>140</v>
      </c>
      <c r="I29226" t="s">
        <v>140</v>
      </c>
      <c r="J29226" t="s">
        <v>140</v>
      </c>
      <c r="K29226" t="s">
        <v>140</v>
      </c>
      <c r="L29226" t="s">
        <v>140</v>
      </c>
      <c r="M29226" t="s">
        <v>140</v>
      </c>
      <c r="N29226" t="s">
        <v>140</v>
      </c>
      <c r="O29226" t="s">
        <v>140</v>
      </c>
      <c r="P29226" t="s">
        <v>140</v>
      </c>
      <c r="Q29226" t="s">
        <v>140</v>
      </c>
      <c r="R29226" t="s">
        <v>140</v>
      </c>
      <c r="S29226" t="s">
        <v>140</v>
      </c>
      <c r="T29226" t="s">
        <v>140</v>
      </c>
      <c r="U29226" t="s">
        <v>140</v>
      </c>
      <c r="V29226" t="s">
        <v>351</v>
      </c>
      <c r="W29226" t="s">
        <v>140</v>
      </c>
    </row>
    <row r="29227" spans="1:23" x14ac:dyDescent="0.35">
      <c r="A29227" t="s">
        <v>11</v>
      </c>
      <c r="B29227" t="s">
        <v>1151</v>
      </c>
      <c r="C29227">
        <v>134</v>
      </c>
      <c r="D29227" t="s">
        <v>347</v>
      </c>
      <c r="E29227" t="s">
        <v>140</v>
      </c>
      <c r="F29227" t="s">
        <v>1098</v>
      </c>
      <c r="G29227" t="s">
        <v>940</v>
      </c>
      <c r="H29227" t="s">
        <v>1019</v>
      </c>
      <c r="I29227" t="s">
        <v>140</v>
      </c>
      <c r="J29227" t="s">
        <v>140</v>
      </c>
      <c r="K29227" t="s">
        <v>140</v>
      </c>
      <c r="L29227" t="s">
        <v>140</v>
      </c>
      <c r="M29227" t="s">
        <v>140</v>
      </c>
      <c r="N29227" t="s">
        <v>1054</v>
      </c>
      <c r="O29227" t="s">
        <v>140</v>
      </c>
      <c r="P29227" t="s">
        <v>140</v>
      </c>
      <c r="Q29227" t="s">
        <v>1011</v>
      </c>
      <c r="R29227" t="s">
        <v>1020</v>
      </c>
      <c r="S29227" t="s">
        <v>140</v>
      </c>
      <c r="T29227" t="s">
        <v>140</v>
      </c>
      <c r="U29227" t="s">
        <v>1047</v>
      </c>
      <c r="V29227" t="s">
        <v>681</v>
      </c>
      <c r="W29227" t="s">
        <v>140</v>
      </c>
    </row>
    <row r="29228" spans="1:23" x14ac:dyDescent="0.35">
      <c r="A29228" t="s">
        <v>11</v>
      </c>
      <c r="B29228" t="s">
        <v>1152</v>
      </c>
      <c r="C29228">
        <v>57</v>
      </c>
      <c r="D29228" t="s">
        <v>857</v>
      </c>
      <c r="E29228" t="s">
        <v>140</v>
      </c>
      <c r="F29228" t="s">
        <v>1014</v>
      </c>
      <c r="G29228" t="s">
        <v>1014</v>
      </c>
      <c r="H29228" t="s">
        <v>140</v>
      </c>
      <c r="I29228" t="s">
        <v>140</v>
      </c>
      <c r="J29228" t="s">
        <v>140</v>
      </c>
      <c r="K29228" t="s">
        <v>140</v>
      </c>
      <c r="L29228" t="s">
        <v>140</v>
      </c>
      <c r="M29228" t="s">
        <v>140</v>
      </c>
      <c r="N29228" t="s">
        <v>140</v>
      </c>
      <c r="O29228" t="s">
        <v>140</v>
      </c>
      <c r="P29228" t="s">
        <v>140</v>
      </c>
      <c r="Q29228" t="s">
        <v>140</v>
      </c>
      <c r="R29228" t="s">
        <v>140</v>
      </c>
      <c r="S29228" t="s">
        <v>140</v>
      </c>
      <c r="T29228" t="s">
        <v>140</v>
      </c>
      <c r="U29228" t="s">
        <v>1061</v>
      </c>
      <c r="V29228" t="s">
        <v>911</v>
      </c>
      <c r="W29228" t="s">
        <v>140</v>
      </c>
    </row>
    <row r="29229" spans="1:23" x14ac:dyDescent="0.35">
      <c r="A29229" t="s">
        <v>11</v>
      </c>
      <c r="B29229" t="s">
        <v>339</v>
      </c>
      <c r="C29229">
        <v>15</v>
      </c>
      <c r="D29229" t="s">
        <v>1001</v>
      </c>
      <c r="E29229" t="s">
        <v>140</v>
      </c>
      <c r="F29229" t="s">
        <v>140</v>
      </c>
      <c r="G29229" t="s">
        <v>140</v>
      </c>
      <c r="H29229" t="s">
        <v>140</v>
      </c>
      <c r="I29229" t="s">
        <v>140</v>
      </c>
      <c r="J29229" t="s">
        <v>140</v>
      </c>
      <c r="K29229" t="s">
        <v>140</v>
      </c>
      <c r="L29229" t="s">
        <v>140</v>
      </c>
      <c r="M29229" t="s">
        <v>140</v>
      </c>
      <c r="N29229" t="s">
        <v>140</v>
      </c>
      <c r="O29229" t="s">
        <v>140</v>
      </c>
      <c r="P29229" t="s">
        <v>140</v>
      </c>
      <c r="Q29229" t="s">
        <v>140</v>
      </c>
      <c r="R29229" t="s">
        <v>140</v>
      </c>
      <c r="S29229" t="s">
        <v>140</v>
      </c>
      <c r="T29229" t="s">
        <v>140</v>
      </c>
      <c r="U29229" t="s">
        <v>1052</v>
      </c>
      <c r="V29229" t="s">
        <v>862</v>
      </c>
      <c r="W29229" t="s">
        <v>140</v>
      </c>
    </row>
    <row r="29230" spans="1:23" x14ac:dyDescent="0.35">
      <c r="A29230" t="s">
        <v>12</v>
      </c>
      <c r="B29230" t="s">
        <v>1151</v>
      </c>
      <c r="C29230">
        <v>128</v>
      </c>
      <c r="D29230" t="s">
        <v>630</v>
      </c>
      <c r="E29230" t="s">
        <v>140</v>
      </c>
      <c r="F29230" t="s">
        <v>140</v>
      </c>
      <c r="G29230" t="s">
        <v>1100</v>
      </c>
      <c r="H29230" t="s">
        <v>140</v>
      </c>
      <c r="I29230" t="s">
        <v>1063</v>
      </c>
      <c r="J29230" t="s">
        <v>140</v>
      </c>
      <c r="K29230" t="s">
        <v>140</v>
      </c>
      <c r="L29230" t="s">
        <v>1098</v>
      </c>
      <c r="M29230" t="s">
        <v>1098</v>
      </c>
      <c r="N29230" t="s">
        <v>1098</v>
      </c>
      <c r="O29230" t="s">
        <v>1063</v>
      </c>
      <c r="P29230" t="s">
        <v>1063</v>
      </c>
      <c r="Q29230" t="s">
        <v>1070</v>
      </c>
      <c r="R29230" t="s">
        <v>1070</v>
      </c>
      <c r="S29230" t="s">
        <v>140</v>
      </c>
      <c r="T29230" t="s">
        <v>140</v>
      </c>
      <c r="U29230" t="s">
        <v>826</v>
      </c>
      <c r="V29230" t="s">
        <v>720</v>
      </c>
      <c r="W29230" t="s">
        <v>140</v>
      </c>
    </row>
    <row r="29231" spans="1:23" x14ac:dyDescent="0.35">
      <c r="A29231" t="s">
        <v>12</v>
      </c>
      <c r="B29231" t="s">
        <v>1152</v>
      </c>
      <c r="C29231">
        <v>56</v>
      </c>
      <c r="D29231" t="s">
        <v>252</v>
      </c>
      <c r="E29231" t="s">
        <v>140</v>
      </c>
      <c r="F29231" t="s">
        <v>140</v>
      </c>
      <c r="G29231" t="s">
        <v>511</v>
      </c>
      <c r="H29231" t="s">
        <v>140</v>
      </c>
      <c r="I29231" t="s">
        <v>140</v>
      </c>
      <c r="J29231" t="s">
        <v>140</v>
      </c>
      <c r="K29231" t="s">
        <v>1050</v>
      </c>
      <c r="L29231" t="s">
        <v>140</v>
      </c>
      <c r="M29231" t="s">
        <v>140</v>
      </c>
      <c r="N29231" t="s">
        <v>140</v>
      </c>
      <c r="O29231" t="s">
        <v>140</v>
      </c>
      <c r="P29231" t="s">
        <v>140</v>
      </c>
      <c r="Q29231" t="s">
        <v>988</v>
      </c>
      <c r="R29231" t="s">
        <v>147</v>
      </c>
      <c r="S29231" t="s">
        <v>140</v>
      </c>
      <c r="T29231" t="s">
        <v>140</v>
      </c>
      <c r="U29231" t="s">
        <v>1057</v>
      </c>
      <c r="V29231" t="s">
        <v>320</v>
      </c>
      <c r="W29231" t="s">
        <v>140</v>
      </c>
    </row>
    <row r="29232" spans="1:23" x14ac:dyDescent="0.35">
      <c r="A29232" t="s">
        <v>12</v>
      </c>
      <c r="B29232" t="s">
        <v>339</v>
      </c>
      <c r="C29232">
        <v>23</v>
      </c>
      <c r="D29232" t="s">
        <v>814</v>
      </c>
      <c r="E29232" t="s">
        <v>140</v>
      </c>
      <c r="F29232" t="s">
        <v>1054</v>
      </c>
      <c r="G29232" t="s">
        <v>921</v>
      </c>
      <c r="H29232" t="s">
        <v>140</v>
      </c>
      <c r="I29232" t="s">
        <v>140</v>
      </c>
      <c r="J29232" t="s">
        <v>140</v>
      </c>
      <c r="K29232" t="s">
        <v>140</v>
      </c>
      <c r="L29232" t="s">
        <v>140</v>
      </c>
      <c r="M29232" t="s">
        <v>140</v>
      </c>
      <c r="N29232" t="s">
        <v>140</v>
      </c>
      <c r="O29232" t="s">
        <v>140</v>
      </c>
      <c r="P29232" t="s">
        <v>140</v>
      </c>
      <c r="Q29232" t="s">
        <v>838</v>
      </c>
      <c r="R29232" t="s">
        <v>838</v>
      </c>
      <c r="S29232" t="s">
        <v>140</v>
      </c>
      <c r="T29232" t="s">
        <v>140</v>
      </c>
      <c r="U29232" t="s">
        <v>538</v>
      </c>
      <c r="V29232" t="s">
        <v>286</v>
      </c>
      <c r="W29232" t="s">
        <v>140</v>
      </c>
    </row>
    <row r="29233" spans="1:23" x14ac:dyDescent="0.35">
      <c r="A29233" t="s">
        <v>13</v>
      </c>
      <c r="B29233" t="s">
        <v>1151</v>
      </c>
      <c r="C29233">
        <v>138</v>
      </c>
      <c r="D29233" t="s">
        <v>159</v>
      </c>
      <c r="E29233" t="s">
        <v>140</v>
      </c>
      <c r="F29233" t="s">
        <v>1013</v>
      </c>
      <c r="G29233" t="s">
        <v>968</v>
      </c>
      <c r="H29233" t="s">
        <v>140</v>
      </c>
      <c r="I29233" t="s">
        <v>140</v>
      </c>
      <c r="J29233" t="s">
        <v>140</v>
      </c>
      <c r="K29233" t="s">
        <v>140</v>
      </c>
      <c r="L29233" t="s">
        <v>140</v>
      </c>
      <c r="M29233" t="s">
        <v>140</v>
      </c>
      <c r="N29233" t="s">
        <v>1016</v>
      </c>
      <c r="O29233" t="s">
        <v>140</v>
      </c>
      <c r="P29233" t="s">
        <v>140</v>
      </c>
      <c r="Q29233" t="s">
        <v>1052</v>
      </c>
      <c r="R29233" t="s">
        <v>99</v>
      </c>
      <c r="S29233" t="s">
        <v>140</v>
      </c>
      <c r="T29233" t="s">
        <v>140</v>
      </c>
      <c r="U29233" t="s">
        <v>643</v>
      </c>
      <c r="V29233" t="s">
        <v>45</v>
      </c>
      <c r="W29233" t="s">
        <v>140</v>
      </c>
    </row>
    <row r="29234" spans="1:23" x14ac:dyDescent="0.35">
      <c r="A29234" t="s">
        <v>13</v>
      </c>
      <c r="B29234" t="s">
        <v>1152</v>
      </c>
      <c r="C29234">
        <v>53</v>
      </c>
      <c r="D29234" t="s">
        <v>346</v>
      </c>
      <c r="E29234" t="s">
        <v>140</v>
      </c>
      <c r="F29234" t="s">
        <v>1018</v>
      </c>
      <c r="G29234" t="s">
        <v>603</v>
      </c>
      <c r="H29234" t="s">
        <v>140</v>
      </c>
      <c r="I29234" t="s">
        <v>140</v>
      </c>
      <c r="J29234" t="s">
        <v>1043</v>
      </c>
      <c r="K29234" t="s">
        <v>140</v>
      </c>
      <c r="L29234" t="s">
        <v>1066</v>
      </c>
      <c r="M29234" t="s">
        <v>140</v>
      </c>
      <c r="N29234" t="s">
        <v>1018</v>
      </c>
      <c r="O29234" t="s">
        <v>140</v>
      </c>
      <c r="P29234" t="s">
        <v>140</v>
      </c>
      <c r="Q29234" t="s">
        <v>1054</v>
      </c>
      <c r="R29234" t="s">
        <v>1054</v>
      </c>
      <c r="S29234" t="s">
        <v>140</v>
      </c>
      <c r="T29234" t="s">
        <v>1066</v>
      </c>
      <c r="U29234" t="s">
        <v>838</v>
      </c>
      <c r="V29234" t="s">
        <v>656</v>
      </c>
      <c r="W29234" t="s">
        <v>140</v>
      </c>
    </row>
    <row r="29235" spans="1:23" x14ac:dyDescent="0.35">
      <c r="A29235" t="s">
        <v>13</v>
      </c>
      <c r="B29235" t="s">
        <v>339</v>
      </c>
      <c r="C29235">
        <v>15</v>
      </c>
      <c r="D29235" t="s">
        <v>390</v>
      </c>
      <c r="E29235" t="s">
        <v>140</v>
      </c>
      <c r="F29235" t="s">
        <v>140</v>
      </c>
      <c r="G29235" t="s">
        <v>1044</v>
      </c>
      <c r="H29235" t="s">
        <v>140</v>
      </c>
      <c r="I29235" t="s">
        <v>140</v>
      </c>
      <c r="J29235" t="s">
        <v>140</v>
      </c>
      <c r="K29235" t="s">
        <v>140</v>
      </c>
      <c r="L29235" t="s">
        <v>140</v>
      </c>
      <c r="M29235" t="s">
        <v>140</v>
      </c>
      <c r="N29235" t="s">
        <v>140</v>
      </c>
      <c r="O29235" t="s">
        <v>140</v>
      </c>
      <c r="P29235" t="s">
        <v>140</v>
      </c>
      <c r="Q29235" t="s">
        <v>140</v>
      </c>
      <c r="R29235" t="s">
        <v>140</v>
      </c>
      <c r="S29235" t="s">
        <v>140</v>
      </c>
      <c r="T29235" t="s">
        <v>140</v>
      </c>
      <c r="U29235" t="s">
        <v>618</v>
      </c>
      <c r="V29235" t="s">
        <v>841</v>
      </c>
      <c r="W29235" t="s">
        <v>140</v>
      </c>
    </row>
    <row r="29236" spans="1:23" x14ac:dyDescent="0.35">
      <c r="A29236" t="s">
        <v>14</v>
      </c>
      <c r="B29236" t="s">
        <v>1151</v>
      </c>
      <c r="C29236">
        <v>124</v>
      </c>
      <c r="D29236" t="s">
        <v>272</v>
      </c>
      <c r="E29236" t="s">
        <v>140</v>
      </c>
      <c r="F29236" t="s">
        <v>140</v>
      </c>
      <c r="G29236" t="s">
        <v>1045</v>
      </c>
      <c r="H29236" t="s">
        <v>140</v>
      </c>
      <c r="I29236" t="s">
        <v>775</v>
      </c>
      <c r="J29236" t="s">
        <v>140</v>
      </c>
      <c r="K29236" t="s">
        <v>1051</v>
      </c>
      <c r="L29236" t="s">
        <v>140</v>
      </c>
      <c r="M29236" t="s">
        <v>1043</v>
      </c>
      <c r="N29236" t="s">
        <v>775</v>
      </c>
      <c r="O29236" t="s">
        <v>140</v>
      </c>
      <c r="P29236" t="s">
        <v>140</v>
      </c>
      <c r="Q29236" t="s">
        <v>140</v>
      </c>
      <c r="R29236" t="s">
        <v>140</v>
      </c>
      <c r="S29236" t="s">
        <v>140</v>
      </c>
      <c r="T29236" t="s">
        <v>140</v>
      </c>
      <c r="U29236" t="s">
        <v>1053</v>
      </c>
      <c r="V29236" t="s">
        <v>781</v>
      </c>
      <c r="W29236" t="s">
        <v>140</v>
      </c>
    </row>
    <row r="29237" spans="1:23" x14ac:dyDescent="0.35">
      <c r="A29237" t="s">
        <v>14</v>
      </c>
      <c r="B29237" t="s">
        <v>1152</v>
      </c>
      <c r="C29237">
        <v>65</v>
      </c>
      <c r="D29237" t="s">
        <v>507</v>
      </c>
      <c r="E29237" t="s">
        <v>140</v>
      </c>
      <c r="F29237" t="s">
        <v>140</v>
      </c>
      <c r="G29237" t="s">
        <v>967</v>
      </c>
      <c r="H29237" t="s">
        <v>140</v>
      </c>
      <c r="I29237" t="s">
        <v>140</v>
      </c>
      <c r="J29237" t="s">
        <v>140</v>
      </c>
      <c r="K29237" t="s">
        <v>1058</v>
      </c>
      <c r="L29237" t="s">
        <v>1098</v>
      </c>
      <c r="M29237" t="s">
        <v>1058</v>
      </c>
      <c r="N29237" t="s">
        <v>140</v>
      </c>
      <c r="O29237" t="s">
        <v>140</v>
      </c>
      <c r="P29237" t="s">
        <v>140</v>
      </c>
      <c r="Q29237" t="s">
        <v>875</v>
      </c>
      <c r="R29237" t="s">
        <v>971</v>
      </c>
      <c r="S29237" t="s">
        <v>140</v>
      </c>
      <c r="T29237" t="s">
        <v>140</v>
      </c>
      <c r="U29237" t="s">
        <v>490</v>
      </c>
      <c r="V29237" t="s">
        <v>862</v>
      </c>
      <c r="W29237" t="s">
        <v>140</v>
      </c>
    </row>
    <row r="29238" spans="1:23" x14ac:dyDescent="0.35">
      <c r="A29238" t="s">
        <v>14</v>
      </c>
      <c r="B29238" t="s">
        <v>339</v>
      </c>
      <c r="C29238">
        <v>13</v>
      </c>
      <c r="D29238" t="s">
        <v>448</v>
      </c>
      <c r="E29238" t="s">
        <v>140</v>
      </c>
      <c r="F29238" t="s">
        <v>140</v>
      </c>
      <c r="G29238" t="s">
        <v>1004</v>
      </c>
      <c r="H29238" t="s">
        <v>140</v>
      </c>
      <c r="I29238" t="s">
        <v>125</v>
      </c>
      <c r="J29238" t="s">
        <v>140</v>
      </c>
      <c r="K29238" t="s">
        <v>125</v>
      </c>
      <c r="L29238" t="s">
        <v>140</v>
      </c>
      <c r="M29238" t="s">
        <v>125</v>
      </c>
      <c r="N29238" t="s">
        <v>140</v>
      </c>
      <c r="O29238" t="s">
        <v>140</v>
      </c>
      <c r="P29238" t="s">
        <v>140</v>
      </c>
      <c r="Q29238" t="s">
        <v>140</v>
      </c>
      <c r="R29238" t="s">
        <v>140</v>
      </c>
      <c r="S29238" t="s">
        <v>140</v>
      </c>
      <c r="T29238" t="s">
        <v>140</v>
      </c>
      <c r="U29238" t="s">
        <v>140</v>
      </c>
      <c r="V29238" t="s">
        <v>536</v>
      </c>
      <c r="W29238" t="s">
        <v>140</v>
      </c>
    </row>
    <row r="29239" spans="1:23" x14ac:dyDescent="0.35">
      <c r="A29239" t="s">
        <v>15</v>
      </c>
      <c r="B29239" t="s">
        <v>1151</v>
      </c>
      <c r="C29239">
        <v>137</v>
      </c>
      <c r="D29239" t="s">
        <v>62</v>
      </c>
      <c r="E29239" t="s">
        <v>140</v>
      </c>
      <c r="F29239" t="s">
        <v>140</v>
      </c>
      <c r="G29239" t="s">
        <v>988</v>
      </c>
      <c r="H29239" t="s">
        <v>140</v>
      </c>
      <c r="I29239" t="s">
        <v>140</v>
      </c>
      <c r="J29239" t="s">
        <v>140</v>
      </c>
      <c r="K29239" t="s">
        <v>140</v>
      </c>
      <c r="L29239" t="s">
        <v>1043</v>
      </c>
      <c r="M29239" t="s">
        <v>1063</v>
      </c>
      <c r="N29239" t="s">
        <v>1013</v>
      </c>
      <c r="O29239" t="s">
        <v>140</v>
      </c>
      <c r="P29239" t="s">
        <v>140</v>
      </c>
      <c r="Q29239" t="s">
        <v>140</v>
      </c>
      <c r="R29239" t="s">
        <v>1055</v>
      </c>
      <c r="S29239" t="s">
        <v>140</v>
      </c>
      <c r="T29239" t="s">
        <v>140</v>
      </c>
      <c r="U29239" t="s">
        <v>837</v>
      </c>
      <c r="V29239" t="s">
        <v>777</v>
      </c>
      <c r="W29239" t="s">
        <v>140</v>
      </c>
    </row>
    <row r="29240" spans="1:23" x14ac:dyDescent="0.35">
      <c r="A29240" t="s">
        <v>15</v>
      </c>
      <c r="B29240" t="s">
        <v>1152</v>
      </c>
      <c r="C29240">
        <v>58</v>
      </c>
      <c r="D29240" t="s">
        <v>182</v>
      </c>
      <c r="E29240" t="s">
        <v>140</v>
      </c>
      <c r="F29240" t="s">
        <v>140</v>
      </c>
      <c r="G29240" t="s">
        <v>1007</v>
      </c>
      <c r="H29240" t="s">
        <v>140</v>
      </c>
      <c r="I29240" t="s">
        <v>140</v>
      </c>
      <c r="J29240" t="s">
        <v>140</v>
      </c>
      <c r="K29240" t="s">
        <v>140</v>
      </c>
      <c r="L29240" t="s">
        <v>140</v>
      </c>
      <c r="M29240" t="s">
        <v>140</v>
      </c>
      <c r="N29240" t="s">
        <v>140</v>
      </c>
      <c r="O29240" t="s">
        <v>140</v>
      </c>
      <c r="P29240" t="s">
        <v>140</v>
      </c>
      <c r="Q29240" t="s">
        <v>1007</v>
      </c>
      <c r="R29240" t="s">
        <v>109</v>
      </c>
      <c r="S29240" t="s">
        <v>140</v>
      </c>
      <c r="T29240" t="s">
        <v>140</v>
      </c>
      <c r="U29240" t="s">
        <v>462</v>
      </c>
      <c r="V29240" t="s">
        <v>421</v>
      </c>
      <c r="W29240" t="s">
        <v>140</v>
      </c>
    </row>
    <row r="29241" spans="1:23" x14ac:dyDescent="0.35">
      <c r="A29241" t="s">
        <v>15</v>
      </c>
      <c r="B29241" t="s">
        <v>339</v>
      </c>
      <c r="C29241">
        <v>10</v>
      </c>
      <c r="D29241" t="s">
        <v>562</v>
      </c>
      <c r="E29241" t="s">
        <v>140</v>
      </c>
      <c r="F29241" t="s">
        <v>1102</v>
      </c>
      <c r="G29241" t="s">
        <v>1071</v>
      </c>
      <c r="H29241" t="s">
        <v>140</v>
      </c>
      <c r="I29241" t="s">
        <v>140</v>
      </c>
      <c r="J29241" t="s">
        <v>140</v>
      </c>
      <c r="K29241" t="s">
        <v>140</v>
      </c>
      <c r="L29241" t="s">
        <v>1102</v>
      </c>
      <c r="M29241" t="s">
        <v>140</v>
      </c>
      <c r="N29241" t="s">
        <v>1102</v>
      </c>
      <c r="O29241" t="s">
        <v>140</v>
      </c>
      <c r="P29241" t="s">
        <v>1102</v>
      </c>
      <c r="Q29241" t="s">
        <v>140</v>
      </c>
      <c r="R29241" t="s">
        <v>140</v>
      </c>
      <c r="S29241" t="s">
        <v>140</v>
      </c>
      <c r="T29241" t="s">
        <v>140</v>
      </c>
      <c r="U29241" t="s">
        <v>261</v>
      </c>
      <c r="V29241" t="s">
        <v>460</v>
      </c>
      <c r="W29241" t="s">
        <v>140</v>
      </c>
    </row>
    <row r="29242" spans="1:23" x14ac:dyDescent="0.35">
      <c r="A29242" t="s">
        <v>16</v>
      </c>
      <c r="B29242" t="s">
        <v>1151</v>
      </c>
      <c r="C29242">
        <v>122</v>
      </c>
      <c r="D29242" t="s">
        <v>450</v>
      </c>
      <c r="E29242" t="s">
        <v>140</v>
      </c>
      <c r="F29242" t="s">
        <v>1021</v>
      </c>
      <c r="G29242" t="s">
        <v>1011</v>
      </c>
      <c r="H29242" t="s">
        <v>140</v>
      </c>
      <c r="I29242" t="s">
        <v>140</v>
      </c>
      <c r="J29242" t="s">
        <v>140</v>
      </c>
      <c r="K29242" t="s">
        <v>140</v>
      </c>
      <c r="L29242" t="s">
        <v>140</v>
      </c>
      <c r="M29242" t="s">
        <v>1063</v>
      </c>
      <c r="N29242" t="s">
        <v>140</v>
      </c>
      <c r="O29242" t="s">
        <v>140</v>
      </c>
      <c r="P29242" t="s">
        <v>140</v>
      </c>
      <c r="Q29242" t="s">
        <v>140</v>
      </c>
      <c r="R29242" t="s">
        <v>1014</v>
      </c>
      <c r="S29242" t="s">
        <v>140</v>
      </c>
      <c r="T29242" t="s">
        <v>140</v>
      </c>
      <c r="U29242" t="s">
        <v>1061</v>
      </c>
      <c r="V29242" t="s">
        <v>937</v>
      </c>
      <c r="W29242" t="s">
        <v>140</v>
      </c>
    </row>
    <row r="29243" spans="1:23" x14ac:dyDescent="0.35">
      <c r="A29243" t="s">
        <v>16</v>
      </c>
      <c r="B29243" t="s">
        <v>1152</v>
      </c>
      <c r="C29243">
        <v>66</v>
      </c>
      <c r="D29243" t="s">
        <v>995</v>
      </c>
      <c r="E29243" t="s">
        <v>140</v>
      </c>
      <c r="F29243" t="s">
        <v>140</v>
      </c>
      <c r="G29243" t="s">
        <v>140</v>
      </c>
      <c r="H29243" t="s">
        <v>140</v>
      </c>
      <c r="I29243" t="s">
        <v>140</v>
      </c>
      <c r="J29243" t="s">
        <v>140</v>
      </c>
      <c r="K29243" t="s">
        <v>140</v>
      </c>
      <c r="L29243" t="s">
        <v>140</v>
      </c>
      <c r="M29243" t="s">
        <v>140</v>
      </c>
      <c r="N29243" t="s">
        <v>1011</v>
      </c>
      <c r="O29243" t="s">
        <v>140</v>
      </c>
      <c r="P29243" t="s">
        <v>140</v>
      </c>
      <c r="Q29243" t="s">
        <v>140</v>
      </c>
      <c r="R29243" t="s">
        <v>140</v>
      </c>
      <c r="S29243" t="s">
        <v>140</v>
      </c>
      <c r="T29243" t="s">
        <v>140</v>
      </c>
      <c r="U29243" t="s">
        <v>903</v>
      </c>
      <c r="V29243" t="s">
        <v>746</v>
      </c>
      <c r="W29243" t="s">
        <v>140</v>
      </c>
    </row>
    <row r="29244" spans="1:23" x14ac:dyDescent="0.35">
      <c r="A29244" t="s">
        <v>16</v>
      </c>
      <c r="B29244" t="s">
        <v>339</v>
      </c>
      <c r="C29244">
        <v>18</v>
      </c>
      <c r="D29244" t="s">
        <v>928</v>
      </c>
      <c r="E29244" t="s">
        <v>140</v>
      </c>
      <c r="F29244" t="s">
        <v>140</v>
      </c>
      <c r="G29244" t="s">
        <v>140</v>
      </c>
      <c r="H29244" t="s">
        <v>140</v>
      </c>
      <c r="I29244" t="s">
        <v>140</v>
      </c>
      <c r="J29244" t="s">
        <v>140</v>
      </c>
      <c r="K29244" t="s">
        <v>140</v>
      </c>
      <c r="L29244" t="s">
        <v>140</v>
      </c>
      <c r="M29244" t="s">
        <v>140</v>
      </c>
      <c r="N29244" t="s">
        <v>140</v>
      </c>
      <c r="O29244" t="s">
        <v>140</v>
      </c>
      <c r="P29244" t="s">
        <v>140</v>
      </c>
      <c r="Q29244" t="s">
        <v>140</v>
      </c>
      <c r="R29244" t="s">
        <v>140</v>
      </c>
      <c r="S29244" t="s">
        <v>140</v>
      </c>
      <c r="T29244" t="s">
        <v>140</v>
      </c>
      <c r="U29244" t="s">
        <v>140</v>
      </c>
      <c r="V29244" t="s">
        <v>929</v>
      </c>
      <c r="W29244" t="s">
        <v>140</v>
      </c>
    </row>
    <row r="29245" spans="1:23" x14ac:dyDescent="0.35">
      <c r="A29245" t="s">
        <v>17</v>
      </c>
      <c r="B29245" t="s">
        <v>1151</v>
      </c>
      <c r="C29245">
        <v>127</v>
      </c>
      <c r="D29245" t="s">
        <v>52</v>
      </c>
      <c r="E29245" t="s">
        <v>140</v>
      </c>
      <c r="F29245" t="s">
        <v>140</v>
      </c>
      <c r="G29245" t="s">
        <v>1018</v>
      </c>
      <c r="H29245" t="s">
        <v>140</v>
      </c>
      <c r="I29245" t="s">
        <v>1063</v>
      </c>
      <c r="J29245" t="s">
        <v>140</v>
      </c>
      <c r="K29245" t="s">
        <v>1013</v>
      </c>
      <c r="L29245" t="s">
        <v>1063</v>
      </c>
      <c r="M29245" t="s">
        <v>140</v>
      </c>
      <c r="N29245" t="s">
        <v>1063</v>
      </c>
      <c r="O29245" t="s">
        <v>140</v>
      </c>
      <c r="P29245" t="s">
        <v>140</v>
      </c>
      <c r="Q29245" t="s">
        <v>1021</v>
      </c>
      <c r="R29245" t="s">
        <v>1021</v>
      </c>
      <c r="S29245" t="s">
        <v>140</v>
      </c>
      <c r="T29245" t="s">
        <v>140</v>
      </c>
      <c r="U29245" t="s">
        <v>1056</v>
      </c>
      <c r="V29245" t="s">
        <v>671</v>
      </c>
      <c r="W29245" t="s">
        <v>140</v>
      </c>
    </row>
    <row r="29246" spans="1:23" x14ac:dyDescent="0.35">
      <c r="A29246" t="s">
        <v>17</v>
      </c>
      <c r="B29246" t="s">
        <v>1152</v>
      </c>
      <c r="C29246">
        <v>62</v>
      </c>
      <c r="D29246" t="s">
        <v>272</v>
      </c>
      <c r="E29246" t="s">
        <v>140</v>
      </c>
      <c r="F29246" t="s">
        <v>140</v>
      </c>
      <c r="G29246" t="s">
        <v>1018</v>
      </c>
      <c r="H29246" t="s">
        <v>140</v>
      </c>
      <c r="I29246" t="s">
        <v>140</v>
      </c>
      <c r="J29246" t="s">
        <v>140</v>
      </c>
      <c r="K29246" t="s">
        <v>140</v>
      </c>
      <c r="L29246" t="s">
        <v>140</v>
      </c>
      <c r="M29246" t="s">
        <v>140</v>
      </c>
      <c r="N29246" t="s">
        <v>1058</v>
      </c>
      <c r="O29246" t="s">
        <v>140</v>
      </c>
      <c r="P29246" t="s">
        <v>140</v>
      </c>
      <c r="Q29246" t="s">
        <v>140</v>
      </c>
      <c r="R29246" t="s">
        <v>140</v>
      </c>
      <c r="S29246" t="s">
        <v>140</v>
      </c>
      <c r="T29246" t="s">
        <v>140</v>
      </c>
      <c r="U29246" t="s">
        <v>371</v>
      </c>
      <c r="V29246" t="s">
        <v>848</v>
      </c>
      <c r="W29246" t="s">
        <v>140</v>
      </c>
    </row>
    <row r="29247" spans="1:23" x14ac:dyDescent="0.35">
      <c r="A29247" t="s">
        <v>17</v>
      </c>
      <c r="B29247" t="s">
        <v>339</v>
      </c>
      <c r="C29247">
        <v>13</v>
      </c>
      <c r="D29247" t="s">
        <v>753</v>
      </c>
      <c r="E29247" t="s">
        <v>140</v>
      </c>
      <c r="F29247" t="s">
        <v>140</v>
      </c>
      <c r="G29247" t="s">
        <v>125</v>
      </c>
      <c r="H29247" t="s">
        <v>140</v>
      </c>
      <c r="I29247" t="s">
        <v>140</v>
      </c>
      <c r="J29247" t="s">
        <v>140</v>
      </c>
      <c r="K29247" t="s">
        <v>140</v>
      </c>
      <c r="L29247" t="s">
        <v>140</v>
      </c>
      <c r="M29247" t="s">
        <v>140</v>
      </c>
      <c r="N29247" t="s">
        <v>140</v>
      </c>
      <c r="O29247" t="s">
        <v>140</v>
      </c>
      <c r="P29247" t="s">
        <v>140</v>
      </c>
      <c r="Q29247" t="s">
        <v>140</v>
      </c>
      <c r="R29247" t="s">
        <v>140</v>
      </c>
      <c r="S29247" t="s">
        <v>140</v>
      </c>
      <c r="T29247" t="s">
        <v>140</v>
      </c>
      <c r="U29247" t="s">
        <v>140</v>
      </c>
      <c r="V29247" t="s">
        <v>522</v>
      </c>
      <c r="W29247" t="s">
        <v>140</v>
      </c>
    </row>
    <row r="29248" spans="1:23" x14ac:dyDescent="0.35">
      <c r="A29248" t="s">
        <v>18</v>
      </c>
      <c r="B29248" t="s">
        <v>1151</v>
      </c>
      <c r="C29248">
        <v>141</v>
      </c>
      <c r="D29248" t="s">
        <v>693</v>
      </c>
      <c r="E29248" t="s">
        <v>140</v>
      </c>
      <c r="F29248" t="s">
        <v>140</v>
      </c>
      <c r="G29248" t="s">
        <v>942</v>
      </c>
      <c r="H29248" t="s">
        <v>140</v>
      </c>
      <c r="I29248" t="s">
        <v>1008</v>
      </c>
      <c r="J29248" t="s">
        <v>140</v>
      </c>
      <c r="K29248" t="s">
        <v>140</v>
      </c>
      <c r="L29248" t="s">
        <v>1013</v>
      </c>
      <c r="M29248" t="s">
        <v>140</v>
      </c>
      <c r="N29248" t="s">
        <v>140</v>
      </c>
      <c r="O29248" t="s">
        <v>140</v>
      </c>
      <c r="P29248" t="s">
        <v>140</v>
      </c>
      <c r="Q29248" t="s">
        <v>1011</v>
      </c>
      <c r="R29248" t="s">
        <v>1011</v>
      </c>
      <c r="S29248" t="s">
        <v>140</v>
      </c>
      <c r="T29248" t="s">
        <v>140</v>
      </c>
      <c r="U29248" t="s">
        <v>548</v>
      </c>
      <c r="V29248" t="s">
        <v>202</v>
      </c>
      <c r="W29248" t="s">
        <v>140</v>
      </c>
    </row>
    <row r="29249" spans="1:23" x14ac:dyDescent="0.35">
      <c r="A29249" t="s">
        <v>18</v>
      </c>
      <c r="B29249" t="s">
        <v>1152</v>
      </c>
      <c r="C29249">
        <v>51</v>
      </c>
      <c r="D29249" t="s">
        <v>687</v>
      </c>
      <c r="E29249" t="s">
        <v>140</v>
      </c>
      <c r="F29249" t="s">
        <v>1007</v>
      </c>
      <c r="G29249" t="s">
        <v>1017</v>
      </c>
      <c r="H29249" t="s">
        <v>140</v>
      </c>
      <c r="I29249" t="s">
        <v>140</v>
      </c>
      <c r="J29249" t="s">
        <v>140</v>
      </c>
      <c r="K29249" t="s">
        <v>140</v>
      </c>
      <c r="L29249" t="s">
        <v>140</v>
      </c>
      <c r="M29249" t="s">
        <v>1007</v>
      </c>
      <c r="N29249" t="s">
        <v>140</v>
      </c>
      <c r="O29249" t="s">
        <v>140</v>
      </c>
      <c r="P29249" t="s">
        <v>140</v>
      </c>
      <c r="Q29249" t="s">
        <v>1004</v>
      </c>
      <c r="R29249" t="s">
        <v>1004</v>
      </c>
      <c r="S29249" t="s">
        <v>140</v>
      </c>
      <c r="T29249" t="s">
        <v>140</v>
      </c>
      <c r="U29249" t="s">
        <v>1106</v>
      </c>
      <c r="V29249" t="s">
        <v>993</v>
      </c>
      <c r="W29249" t="s">
        <v>140</v>
      </c>
    </row>
    <row r="29250" spans="1:23" x14ac:dyDescent="0.35">
      <c r="A29250" t="s">
        <v>18</v>
      </c>
      <c r="B29250" t="s">
        <v>339</v>
      </c>
      <c r="C29250">
        <v>13</v>
      </c>
      <c r="D29250" t="s">
        <v>896</v>
      </c>
      <c r="E29250" t="s">
        <v>140</v>
      </c>
      <c r="F29250" t="s">
        <v>140</v>
      </c>
      <c r="G29250" t="s">
        <v>140</v>
      </c>
      <c r="H29250" t="s">
        <v>140</v>
      </c>
      <c r="I29250" t="s">
        <v>140</v>
      </c>
      <c r="J29250" t="s">
        <v>140</v>
      </c>
      <c r="K29250" t="s">
        <v>140</v>
      </c>
      <c r="L29250" t="s">
        <v>140</v>
      </c>
      <c r="M29250" t="s">
        <v>140</v>
      </c>
      <c r="N29250" t="s">
        <v>1102</v>
      </c>
      <c r="O29250" t="s">
        <v>140</v>
      </c>
      <c r="P29250" t="s">
        <v>140</v>
      </c>
      <c r="Q29250" t="s">
        <v>140</v>
      </c>
      <c r="R29250" t="s">
        <v>140</v>
      </c>
      <c r="S29250" t="s">
        <v>140</v>
      </c>
      <c r="T29250" t="s">
        <v>140</v>
      </c>
      <c r="U29250" t="s">
        <v>162</v>
      </c>
      <c r="V29250" t="s">
        <v>1055</v>
      </c>
      <c r="W29250" t="s">
        <v>140</v>
      </c>
    </row>
    <row r="29251" spans="1:23" x14ac:dyDescent="0.35">
      <c r="A29251" t="s">
        <v>19</v>
      </c>
      <c r="B29251" t="s">
        <v>1151</v>
      </c>
      <c r="C29251">
        <v>138</v>
      </c>
      <c r="D29251" t="s">
        <v>78</v>
      </c>
      <c r="E29251" t="s">
        <v>140</v>
      </c>
      <c r="F29251" t="s">
        <v>140</v>
      </c>
      <c r="G29251" t="s">
        <v>869</v>
      </c>
      <c r="H29251" t="s">
        <v>775</v>
      </c>
      <c r="I29251" t="s">
        <v>140</v>
      </c>
      <c r="J29251" t="s">
        <v>140</v>
      </c>
      <c r="K29251" t="s">
        <v>1016</v>
      </c>
      <c r="L29251" t="s">
        <v>140</v>
      </c>
      <c r="M29251" t="s">
        <v>140</v>
      </c>
      <c r="N29251" t="s">
        <v>1011</v>
      </c>
      <c r="O29251" t="s">
        <v>140</v>
      </c>
      <c r="P29251" t="s">
        <v>140</v>
      </c>
      <c r="Q29251" t="s">
        <v>1020</v>
      </c>
      <c r="R29251" t="s">
        <v>1020</v>
      </c>
      <c r="S29251" t="s">
        <v>140</v>
      </c>
      <c r="T29251" t="s">
        <v>140</v>
      </c>
      <c r="U29251" t="s">
        <v>147</v>
      </c>
      <c r="V29251" t="s">
        <v>888</v>
      </c>
      <c r="W29251" t="s">
        <v>1016</v>
      </c>
    </row>
    <row r="29252" spans="1:23" x14ac:dyDescent="0.35">
      <c r="A29252" t="s">
        <v>19</v>
      </c>
      <c r="B29252" t="s">
        <v>1152</v>
      </c>
      <c r="C29252">
        <v>56</v>
      </c>
      <c r="D29252" t="s">
        <v>208</v>
      </c>
      <c r="E29252" t="s">
        <v>140</v>
      </c>
      <c r="F29252" t="s">
        <v>140</v>
      </c>
      <c r="G29252" t="s">
        <v>1018</v>
      </c>
      <c r="H29252" t="s">
        <v>140</v>
      </c>
      <c r="I29252" t="s">
        <v>140</v>
      </c>
      <c r="J29252" t="s">
        <v>140</v>
      </c>
      <c r="K29252" t="s">
        <v>140</v>
      </c>
      <c r="L29252" t="s">
        <v>1046</v>
      </c>
      <c r="M29252" t="s">
        <v>1046</v>
      </c>
      <c r="N29252" t="s">
        <v>140</v>
      </c>
      <c r="O29252" t="s">
        <v>140</v>
      </c>
      <c r="P29252" t="s">
        <v>140</v>
      </c>
      <c r="Q29252" t="s">
        <v>1046</v>
      </c>
      <c r="R29252" t="s">
        <v>1046</v>
      </c>
      <c r="S29252" t="s">
        <v>140</v>
      </c>
      <c r="T29252" t="s">
        <v>140</v>
      </c>
      <c r="U29252" t="s">
        <v>1059</v>
      </c>
      <c r="V29252" t="s">
        <v>562</v>
      </c>
      <c r="W29252" t="s">
        <v>140</v>
      </c>
    </row>
    <row r="29253" spans="1:23" x14ac:dyDescent="0.35">
      <c r="A29253" t="s">
        <v>19</v>
      </c>
      <c r="B29253" t="s">
        <v>339</v>
      </c>
      <c r="C29253">
        <v>12</v>
      </c>
      <c r="D29253" t="s">
        <v>426</v>
      </c>
      <c r="E29253" t="s">
        <v>140</v>
      </c>
      <c r="F29253" t="s">
        <v>140</v>
      </c>
      <c r="G29253" t="s">
        <v>140</v>
      </c>
      <c r="H29253" t="s">
        <v>140</v>
      </c>
      <c r="I29253" t="s">
        <v>140</v>
      </c>
      <c r="J29253" t="s">
        <v>140</v>
      </c>
      <c r="K29253" t="s">
        <v>140</v>
      </c>
      <c r="L29253" t="s">
        <v>140</v>
      </c>
      <c r="M29253" t="s">
        <v>140</v>
      </c>
      <c r="N29253" t="s">
        <v>140</v>
      </c>
      <c r="O29253" t="s">
        <v>140</v>
      </c>
      <c r="P29253" t="s">
        <v>140</v>
      </c>
      <c r="Q29253" t="s">
        <v>140</v>
      </c>
      <c r="R29253" t="s">
        <v>140</v>
      </c>
      <c r="S29253" t="s">
        <v>140</v>
      </c>
      <c r="T29253" t="s">
        <v>140</v>
      </c>
      <c r="U29253" t="s">
        <v>125</v>
      </c>
      <c r="V29253" t="s">
        <v>805</v>
      </c>
      <c r="W29253" t="s">
        <v>140</v>
      </c>
    </row>
    <row r="29254" spans="1:23" x14ac:dyDescent="0.35">
      <c r="A29254" t="s">
        <v>20</v>
      </c>
      <c r="B29254" t="s">
        <v>1151</v>
      </c>
      <c r="C29254">
        <v>123</v>
      </c>
      <c r="D29254" t="s">
        <v>343</v>
      </c>
      <c r="E29254" t="s">
        <v>140</v>
      </c>
      <c r="F29254" t="s">
        <v>140</v>
      </c>
      <c r="G29254" t="s">
        <v>1055</v>
      </c>
      <c r="H29254" t="s">
        <v>140</v>
      </c>
      <c r="I29254" t="s">
        <v>140</v>
      </c>
      <c r="J29254" t="s">
        <v>140</v>
      </c>
      <c r="K29254" t="s">
        <v>140</v>
      </c>
      <c r="L29254" t="s">
        <v>140</v>
      </c>
      <c r="M29254" t="s">
        <v>140</v>
      </c>
      <c r="N29254" t="s">
        <v>140</v>
      </c>
      <c r="O29254" t="s">
        <v>140</v>
      </c>
      <c r="P29254" t="s">
        <v>140</v>
      </c>
      <c r="Q29254" t="s">
        <v>1066</v>
      </c>
      <c r="R29254" t="s">
        <v>950</v>
      </c>
      <c r="S29254" t="s">
        <v>140</v>
      </c>
      <c r="T29254" t="s">
        <v>140</v>
      </c>
      <c r="U29254" t="s">
        <v>915</v>
      </c>
      <c r="V29254" t="s">
        <v>202</v>
      </c>
      <c r="W29254" t="s">
        <v>140</v>
      </c>
    </row>
    <row r="29255" spans="1:23" x14ac:dyDescent="0.35">
      <c r="A29255" t="s">
        <v>20</v>
      </c>
      <c r="B29255" t="s">
        <v>1152</v>
      </c>
      <c r="C29255">
        <v>65</v>
      </c>
      <c r="D29255" t="s">
        <v>80</v>
      </c>
      <c r="E29255" t="s">
        <v>140</v>
      </c>
      <c r="F29255" t="s">
        <v>140</v>
      </c>
      <c r="G29255" t="s">
        <v>940</v>
      </c>
      <c r="H29255" t="s">
        <v>140</v>
      </c>
      <c r="I29255" t="s">
        <v>140</v>
      </c>
      <c r="J29255" t="s">
        <v>140</v>
      </c>
      <c r="K29255" t="s">
        <v>140</v>
      </c>
      <c r="L29255" t="s">
        <v>140</v>
      </c>
      <c r="M29255" t="s">
        <v>140</v>
      </c>
      <c r="N29255" t="s">
        <v>140</v>
      </c>
      <c r="O29255" t="s">
        <v>140</v>
      </c>
      <c r="P29255" t="s">
        <v>140</v>
      </c>
      <c r="Q29255" t="s">
        <v>1014</v>
      </c>
      <c r="R29255" t="s">
        <v>1055</v>
      </c>
      <c r="S29255" t="s">
        <v>140</v>
      </c>
      <c r="T29255" t="s">
        <v>140</v>
      </c>
      <c r="U29255" t="s">
        <v>89</v>
      </c>
      <c r="V29255" t="s">
        <v>751</v>
      </c>
      <c r="W29255" t="s">
        <v>140</v>
      </c>
    </row>
    <row r="29256" spans="1:23" x14ac:dyDescent="0.35">
      <c r="A29256" t="s">
        <v>20</v>
      </c>
      <c r="B29256" t="s">
        <v>339</v>
      </c>
      <c r="C29256">
        <v>18</v>
      </c>
      <c r="D29256" t="s">
        <v>214</v>
      </c>
      <c r="E29256" t="s">
        <v>140</v>
      </c>
      <c r="F29256" t="s">
        <v>140</v>
      </c>
      <c r="G29256" t="s">
        <v>929</v>
      </c>
      <c r="H29256" t="s">
        <v>140</v>
      </c>
      <c r="I29256" t="s">
        <v>140</v>
      </c>
      <c r="J29256" t="s">
        <v>140</v>
      </c>
      <c r="K29256" t="s">
        <v>140</v>
      </c>
      <c r="L29256" t="s">
        <v>140</v>
      </c>
      <c r="M29256" t="s">
        <v>140</v>
      </c>
      <c r="N29256" t="s">
        <v>140</v>
      </c>
      <c r="O29256" t="s">
        <v>140</v>
      </c>
      <c r="P29256" t="s">
        <v>140</v>
      </c>
      <c r="Q29256" t="s">
        <v>140</v>
      </c>
      <c r="R29256" t="s">
        <v>140</v>
      </c>
      <c r="S29256" t="s">
        <v>140</v>
      </c>
      <c r="T29256" t="s">
        <v>140</v>
      </c>
      <c r="U29256" t="s">
        <v>939</v>
      </c>
      <c r="V29256" t="s">
        <v>373</v>
      </c>
      <c r="W29256" t="s">
        <v>140</v>
      </c>
    </row>
    <row r="29257" spans="1:23" x14ac:dyDescent="0.35">
      <c r="A29257" t="s">
        <v>21</v>
      </c>
      <c r="B29257" t="s">
        <v>1151</v>
      </c>
      <c r="C29257">
        <v>120</v>
      </c>
      <c r="D29257" t="s">
        <v>75</v>
      </c>
      <c r="E29257" t="s">
        <v>140</v>
      </c>
      <c r="F29257" t="s">
        <v>140</v>
      </c>
      <c r="G29257" t="s">
        <v>1102</v>
      </c>
      <c r="H29257" t="s">
        <v>140</v>
      </c>
      <c r="I29257" t="s">
        <v>1007</v>
      </c>
      <c r="J29257" t="s">
        <v>1012</v>
      </c>
      <c r="K29257" t="s">
        <v>996</v>
      </c>
      <c r="L29257" t="s">
        <v>1098</v>
      </c>
      <c r="M29257" t="s">
        <v>1007</v>
      </c>
      <c r="N29257" t="s">
        <v>1012</v>
      </c>
      <c r="O29257" t="s">
        <v>1012</v>
      </c>
      <c r="P29257" t="s">
        <v>140</v>
      </c>
      <c r="Q29257" t="s">
        <v>996</v>
      </c>
      <c r="R29257" t="s">
        <v>801</v>
      </c>
      <c r="S29257" t="s">
        <v>140</v>
      </c>
      <c r="T29257" t="s">
        <v>140</v>
      </c>
      <c r="U29257" t="s">
        <v>614</v>
      </c>
      <c r="V29257" t="s">
        <v>526</v>
      </c>
      <c r="W29257" t="s">
        <v>140</v>
      </c>
    </row>
    <row r="29258" spans="1:23" x14ac:dyDescent="0.35">
      <c r="A29258" t="s">
        <v>21</v>
      </c>
      <c r="B29258" t="s">
        <v>1152</v>
      </c>
      <c r="C29258">
        <v>71</v>
      </c>
      <c r="D29258" t="s">
        <v>346</v>
      </c>
      <c r="E29258" t="s">
        <v>140</v>
      </c>
      <c r="F29258" t="s">
        <v>1017</v>
      </c>
      <c r="G29258" t="s">
        <v>924</v>
      </c>
      <c r="H29258" t="s">
        <v>140</v>
      </c>
      <c r="I29258" t="s">
        <v>1017</v>
      </c>
      <c r="J29258" t="s">
        <v>140</v>
      </c>
      <c r="K29258" t="s">
        <v>1073</v>
      </c>
      <c r="L29258" t="s">
        <v>996</v>
      </c>
      <c r="M29258" t="s">
        <v>1017</v>
      </c>
      <c r="N29258" t="s">
        <v>140</v>
      </c>
      <c r="O29258" t="s">
        <v>1017</v>
      </c>
      <c r="P29258" t="s">
        <v>140</v>
      </c>
      <c r="Q29258" t="s">
        <v>996</v>
      </c>
      <c r="R29258" t="s">
        <v>458</v>
      </c>
      <c r="S29258" t="s">
        <v>140</v>
      </c>
      <c r="T29258" t="s">
        <v>140</v>
      </c>
      <c r="U29258" t="s">
        <v>421</v>
      </c>
      <c r="V29258" t="s">
        <v>886</v>
      </c>
      <c r="W29258" t="s">
        <v>140</v>
      </c>
    </row>
    <row r="29259" spans="1:23" x14ac:dyDescent="0.35">
      <c r="A29259" t="s">
        <v>21</v>
      </c>
      <c r="B29259" t="s">
        <v>339</v>
      </c>
      <c r="C29259">
        <v>18</v>
      </c>
      <c r="D29259" t="s">
        <v>843</v>
      </c>
      <c r="E29259" t="s">
        <v>140</v>
      </c>
      <c r="F29259" t="s">
        <v>140</v>
      </c>
      <c r="G29259" t="s">
        <v>95</v>
      </c>
      <c r="H29259" t="s">
        <v>140</v>
      </c>
      <c r="I29259" t="s">
        <v>140</v>
      </c>
      <c r="J29259" t="s">
        <v>140</v>
      </c>
      <c r="K29259" t="s">
        <v>458</v>
      </c>
      <c r="L29259" t="s">
        <v>140</v>
      </c>
      <c r="M29259" t="s">
        <v>140</v>
      </c>
      <c r="N29259" t="s">
        <v>140</v>
      </c>
      <c r="O29259" t="s">
        <v>140</v>
      </c>
      <c r="P29259" t="s">
        <v>140</v>
      </c>
      <c r="Q29259" t="s">
        <v>140</v>
      </c>
      <c r="R29259" t="s">
        <v>140</v>
      </c>
      <c r="S29259" t="s">
        <v>140</v>
      </c>
      <c r="T29259" t="s">
        <v>140</v>
      </c>
      <c r="U29259" t="s">
        <v>140</v>
      </c>
      <c r="V29259" t="s">
        <v>692</v>
      </c>
      <c r="W29259" t="s">
        <v>140</v>
      </c>
    </row>
    <row r="29260" spans="1:23" x14ac:dyDescent="0.35">
      <c r="A29260" t="s">
        <v>22</v>
      </c>
      <c r="B29260" t="s">
        <v>1151</v>
      </c>
      <c r="C29260">
        <v>139</v>
      </c>
      <c r="D29260" t="s">
        <v>348</v>
      </c>
      <c r="E29260" t="s">
        <v>140</v>
      </c>
      <c r="F29260" t="s">
        <v>1010</v>
      </c>
      <c r="G29260" t="s">
        <v>1010</v>
      </c>
      <c r="H29260" t="s">
        <v>140</v>
      </c>
      <c r="I29260" t="s">
        <v>140</v>
      </c>
      <c r="J29260" t="s">
        <v>140</v>
      </c>
      <c r="K29260" t="s">
        <v>140</v>
      </c>
      <c r="L29260" t="s">
        <v>1010</v>
      </c>
      <c r="M29260" t="s">
        <v>140</v>
      </c>
      <c r="N29260" t="s">
        <v>1021</v>
      </c>
      <c r="O29260" t="s">
        <v>140</v>
      </c>
      <c r="P29260" t="s">
        <v>140</v>
      </c>
      <c r="Q29260" t="s">
        <v>140</v>
      </c>
      <c r="R29260" t="s">
        <v>140</v>
      </c>
      <c r="S29260" t="s">
        <v>140</v>
      </c>
      <c r="T29260" t="s">
        <v>1014</v>
      </c>
      <c r="U29260" t="s">
        <v>574</v>
      </c>
      <c r="V29260" t="s">
        <v>1071</v>
      </c>
      <c r="W29260" t="s">
        <v>140</v>
      </c>
    </row>
    <row r="29261" spans="1:23" x14ac:dyDescent="0.35">
      <c r="A29261" t="s">
        <v>22</v>
      </c>
      <c r="B29261" t="s">
        <v>1152</v>
      </c>
      <c r="C29261">
        <v>54</v>
      </c>
      <c r="D29261" t="s">
        <v>498</v>
      </c>
      <c r="E29261" t="s">
        <v>140</v>
      </c>
      <c r="F29261" t="s">
        <v>140</v>
      </c>
      <c r="G29261" t="s">
        <v>140</v>
      </c>
      <c r="H29261" t="s">
        <v>140</v>
      </c>
      <c r="I29261" t="s">
        <v>140</v>
      </c>
      <c r="J29261" t="s">
        <v>140</v>
      </c>
      <c r="K29261" t="s">
        <v>140</v>
      </c>
      <c r="L29261" t="s">
        <v>140</v>
      </c>
      <c r="M29261" t="s">
        <v>140</v>
      </c>
      <c r="N29261" t="s">
        <v>140</v>
      </c>
      <c r="O29261" t="s">
        <v>140</v>
      </c>
      <c r="P29261" t="s">
        <v>140</v>
      </c>
      <c r="Q29261" t="s">
        <v>140</v>
      </c>
      <c r="R29261" t="s">
        <v>140</v>
      </c>
      <c r="S29261" t="s">
        <v>140</v>
      </c>
      <c r="T29261" t="s">
        <v>140</v>
      </c>
      <c r="U29261" t="s">
        <v>953</v>
      </c>
      <c r="V29261" t="s">
        <v>492</v>
      </c>
      <c r="W29261" t="s">
        <v>1014</v>
      </c>
    </row>
    <row r="29262" spans="1:23" x14ac:dyDescent="0.35">
      <c r="A29262" t="s">
        <v>22</v>
      </c>
      <c r="B29262" t="s">
        <v>339</v>
      </c>
      <c r="C29262">
        <v>16</v>
      </c>
      <c r="D29262" t="s">
        <v>201</v>
      </c>
      <c r="E29262" t="s">
        <v>140</v>
      </c>
      <c r="F29262" t="s">
        <v>1060</v>
      </c>
      <c r="G29262" t="s">
        <v>1043</v>
      </c>
      <c r="H29262" t="s">
        <v>140</v>
      </c>
      <c r="I29262" t="s">
        <v>140</v>
      </c>
      <c r="J29262" t="s">
        <v>140</v>
      </c>
      <c r="K29262" t="s">
        <v>140</v>
      </c>
      <c r="L29262" t="s">
        <v>140</v>
      </c>
      <c r="M29262" t="s">
        <v>140</v>
      </c>
      <c r="N29262" t="s">
        <v>1060</v>
      </c>
      <c r="O29262" t="s">
        <v>140</v>
      </c>
      <c r="P29262" t="s">
        <v>140</v>
      </c>
      <c r="Q29262" t="s">
        <v>140</v>
      </c>
      <c r="R29262" t="s">
        <v>140</v>
      </c>
      <c r="S29262" t="s">
        <v>140</v>
      </c>
      <c r="T29262" t="s">
        <v>140</v>
      </c>
      <c r="U29262" t="s">
        <v>140</v>
      </c>
      <c r="V29262" t="s">
        <v>712</v>
      </c>
      <c r="W29262" t="s">
        <v>140</v>
      </c>
    </row>
    <row r="29263" spans="1:23" x14ac:dyDescent="0.35">
      <c r="A29263" t="s">
        <v>23</v>
      </c>
      <c r="B29263" t="s">
        <v>1151</v>
      </c>
      <c r="C29263">
        <v>125</v>
      </c>
      <c r="D29263" t="s">
        <v>212</v>
      </c>
      <c r="E29263" t="s">
        <v>140</v>
      </c>
      <c r="F29263" t="s">
        <v>1021</v>
      </c>
      <c r="G29263" t="s">
        <v>1085</v>
      </c>
      <c r="H29263" t="s">
        <v>140</v>
      </c>
      <c r="I29263" t="s">
        <v>140</v>
      </c>
      <c r="J29263" t="s">
        <v>140</v>
      </c>
      <c r="K29263" t="s">
        <v>1021</v>
      </c>
      <c r="L29263" t="s">
        <v>1021</v>
      </c>
      <c r="M29263" t="s">
        <v>140</v>
      </c>
      <c r="N29263" t="s">
        <v>140</v>
      </c>
      <c r="O29263" t="s">
        <v>140</v>
      </c>
      <c r="P29263" t="s">
        <v>1021</v>
      </c>
      <c r="Q29263" t="s">
        <v>919</v>
      </c>
      <c r="R29263" t="s">
        <v>977</v>
      </c>
      <c r="S29263" t="s">
        <v>140</v>
      </c>
      <c r="T29263" t="s">
        <v>140</v>
      </c>
      <c r="U29263" t="s">
        <v>117</v>
      </c>
      <c r="V29263" t="s">
        <v>149</v>
      </c>
      <c r="W29263" t="s">
        <v>1021</v>
      </c>
    </row>
    <row r="29264" spans="1:23" x14ac:dyDescent="0.35">
      <c r="A29264" t="s">
        <v>23</v>
      </c>
      <c r="B29264" t="s">
        <v>1152</v>
      </c>
      <c r="C29264">
        <v>60</v>
      </c>
      <c r="D29264" t="s">
        <v>209</v>
      </c>
      <c r="E29264" t="s">
        <v>140</v>
      </c>
      <c r="F29264" t="s">
        <v>140</v>
      </c>
      <c r="G29264" t="s">
        <v>286</v>
      </c>
      <c r="H29264" t="s">
        <v>140</v>
      </c>
      <c r="I29264" t="s">
        <v>140</v>
      </c>
      <c r="J29264" t="s">
        <v>140</v>
      </c>
      <c r="K29264" t="s">
        <v>140</v>
      </c>
      <c r="L29264" t="s">
        <v>1012</v>
      </c>
      <c r="M29264" t="s">
        <v>140</v>
      </c>
      <c r="N29264" t="s">
        <v>140</v>
      </c>
      <c r="O29264" t="s">
        <v>1012</v>
      </c>
      <c r="P29264" t="s">
        <v>140</v>
      </c>
      <c r="Q29264" t="s">
        <v>1059</v>
      </c>
      <c r="R29264" t="s">
        <v>1059</v>
      </c>
      <c r="S29264" t="s">
        <v>1009</v>
      </c>
      <c r="T29264" t="s">
        <v>140</v>
      </c>
      <c r="U29264" t="s">
        <v>1052</v>
      </c>
      <c r="V29264" t="s">
        <v>797</v>
      </c>
      <c r="W29264" t="s">
        <v>140</v>
      </c>
    </row>
    <row r="29265" spans="1:23" x14ac:dyDescent="0.35">
      <c r="A29265" t="s">
        <v>23</v>
      </c>
      <c r="B29265" t="s">
        <v>339</v>
      </c>
      <c r="C29265">
        <v>19</v>
      </c>
      <c r="D29265" t="s">
        <v>60</v>
      </c>
      <c r="E29265" t="s">
        <v>140</v>
      </c>
      <c r="F29265" t="s">
        <v>140</v>
      </c>
      <c r="G29265" t="s">
        <v>1048</v>
      </c>
      <c r="H29265" t="s">
        <v>140</v>
      </c>
      <c r="I29265" t="s">
        <v>140</v>
      </c>
      <c r="J29265" t="s">
        <v>140</v>
      </c>
      <c r="K29265" t="s">
        <v>140</v>
      </c>
      <c r="L29265" t="s">
        <v>140</v>
      </c>
      <c r="M29265" t="s">
        <v>140</v>
      </c>
      <c r="N29265" t="s">
        <v>140</v>
      </c>
      <c r="O29265" t="s">
        <v>140</v>
      </c>
      <c r="P29265" t="s">
        <v>140</v>
      </c>
      <c r="Q29265" t="s">
        <v>140</v>
      </c>
      <c r="R29265" t="s">
        <v>140</v>
      </c>
      <c r="S29265" t="s">
        <v>140</v>
      </c>
      <c r="T29265" t="s">
        <v>140</v>
      </c>
      <c r="U29265" t="s">
        <v>1044</v>
      </c>
      <c r="V29265" t="s">
        <v>712</v>
      </c>
      <c r="W29265" t="s">
        <v>140</v>
      </c>
    </row>
    <row r="29266" spans="1:23" x14ac:dyDescent="0.35">
      <c r="A29266" t="s">
        <v>24</v>
      </c>
      <c r="B29266" t="s">
        <v>1151</v>
      </c>
      <c r="C29266">
        <v>123</v>
      </c>
      <c r="D29266" t="s">
        <v>426</v>
      </c>
      <c r="E29266" t="s">
        <v>140</v>
      </c>
      <c r="F29266" t="s">
        <v>1043</v>
      </c>
      <c r="G29266" t="s">
        <v>1007</v>
      </c>
      <c r="H29266" t="s">
        <v>140</v>
      </c>
      <c r="I29266" t="s">
        <v>140</v>
      </c>
      <c r="J29266" t="s">
        <v>140</v>
      </c>
      <c r="K29266" t="s">
        <v>140</v>
      </c>
      <c r="L29266" t="s">
        <v>1066</v>
      </c>
      <c r="M29266" t="s">
        <v>775</v>
      </c>
      <c r="N29266" t="s">
        <v>939</v>
      </c>
      <c r="O29266" t="s">
        <v>1063</v>
      </c>
      <c r="P29266" t="s">
        <v>140</v>
      </c>
      <c r="Q29266" t="s">
        <v>1063</v>
      </c>
      <c r="R29266" t="s">
        <v>1063</v>
      </c>
      <c r="S29266" t="s">
        <v>140</v>
      </c>
      <c r="T29266" t="s">
        <v>1063</v>
      </c>
      <c r="U29266" t="s">
        <v>117</v>
      </c>
      <c r="V29266" t="s">
        <v>777</v>
      </c>
      <c r="W29266" t="s">
        <v>140</v>
      </c>
    </row>
    <row r="29267" spans="1:23" x14ac:dyDescent="0.35">
      <c r="A29267" t="s">
        <v>24</v>
      </c>
      <c r="B29267" t="s">
        <v>1152</v>
      </c>
      <c r="C29267">
        <v>71</v>
      </c>
      <c r="D29267" t="s">
        <v>829</v>
      </c>
      <c r="E29267" t="s">
        <v>140</v>
      </c>
      <c r="F29267" t="s">
        <v>140</v>
      </c>
      <c r="G29267" t="s">
        <v>140</v>
      </c>
      <c r="H29267" t="s">
        <v>140</v>
      </c>
      <c r="I29267" t="s">
        <v>140</v>
      </c>
      <c r="J29267" t="s">
        <v>140</v>
      </c>
      <c r="K29267" t="s">
        <v>140</v>
      </c>
      <c r="L29267" t="s">
        <v>140</v>
      </c>
      <c r="M29267" t="s">
        <v>140</v>
      </c>
      <c r="N29267" t="s">
        <v>140</v>
      </c>
      <c r="O29267" t="s">
        <v>140</v>
      </c>
      <c r="P29267" t="s">
        <v>140</v>
      </c>
      <c r="Q29267" t="s">
        <v>1098</v>
      </c>
      <c r="R29267" t="s">
        <v>1098</v>
      </c>
      <c r="S29267" t="s">
        <v>140</v>
      </c>
      <c r="T29267" t="s">
        <v>140</v>
      </c>
      <c r="U29267" t="s">
        <v>893</v>
      </c>
      <c r="V29267" t="s">
        <v>518</v>
      </c>
      <c r="W29267" t="s">
        <v>140</v>
      </c>
    </row>
    <row r="29268" spans="1:23" x14ac:dyDescent="0.35">
      <c r="A29268" t="s">
        <v>24</v>
      </c>
      <c r="B29268" t="s">
        <v>339</v>
      </c>
      <c r="C29268">
        <v>13</v>
      </c>
      <c r="D29268" t="s">
        <v>485</v>
      </c>
      <c r="E29268" t="s">
        <v>140</v>
      </c>
      <c r="F29268" t="s">
        <v>140</v>
      </c>
      <c r="G29268" t="s">
        <v>785</v>
      </c>
      <c r="H29268" t="s">
        <v>140</v>
      </c>
      <c r="I29268" t="s">
        <v>140</v>
      </c>
      <c r="J29268" t="s">
        <v>140</v>
      </c>
      <c r="K29268" t="s">
        <v>140</v>
      </c>
      <c r="L29268" t="s">
        <v>140</v>
      </c>
      <c r="M29268" t="s">
        <v>140</v>
      </c>
      <c r="N29268" t="s">
        <v>919</v>
      </c>
      <c r="O29268" t="s">
        <v>140</v>
      </c>
      <c r="P29268" t="s">
        <v>140</v>
      </c>
      <c r="Q29268" t="s">
        <v>140</v>
      </c>
      <c r="R29268" t="s">
        <v>140</v>
      </c>
      <c r="S29268" t="s">
        <v>140</v>
      </c>
      <c r="T29268" t="s">
        <v>140</v>
      </c>
      <c r="U29268" t="s">
        <v>237</v>
      </c>
      <c r="V29268" t="s">
        <v>788</v>
      </c>
      <c r="W29268" t="s">
        <v>140</v>
      </c>
    </row>
    <row r="29269" spans="1:23" x14ac:dyDescent="0.35">
      <c r="A29269" t="s">
        <v>25</v>
      </c>
      <c r="B29269" t="s">
        <v>1151</v>
      </c>
      <c r="C29269">
        <v>122</v>
      </c>
      <c r="D29269" t="s">
        <v>519</v>
      </c>
      <c r="E29269" t="s">
        <v>140</v>
      </c>
      <c r="F29269" t="s">
        <v>140</v>
      </c>
      <c r="G29269" t="s">
        <v>1055</v>
      </c>
      <c r="H29269" t="s">
        <v>140</v>
      </c>
      <c r="I29269" t="s">
        <v>1043</v>
      </c>
      <c r="J29269" t="s">
        <v>140</v>
      </c>
      <c r="K29269" t="s">
        <v>140</v>
      </c>
      <c r="L29269" t="s">
        <v>140</v>
      </c>
      <c r="M29269" t="s">
        <v>140</v>
      </c>
      <c r="N29269" t="s">
        <v>949</v>
      </c>
      <c r="O29269" t="s">
        <v>140</v>
      </c>
      <c r="P29269" t="s">
        <v>140</v>
      </c>
      <c r="Q29269" t="s">
        <v>1063</v>
      </c>
      <c r="R29269" t="s">
        <v>1063</v>
      </c>
      <c r="S29269" t="s">
        <v>140</v>
      </c>
      <c r="T29269" t="s">
        <v>140</v>
      </c>
      <c r="U29269" t="s">
        <v>1060</v>
      </c>
      <c r="V29269" t="s">
        <v>837</v>
      </c>
      <c r="W29269" t="s">
        <v>140</v>
      </c>
    </row>
    <row r="29270" spans="1:23" x14ac:dyDescent="0.35">
      <c r="A29270" t="s">
        <v>25</v>
      </c>
      <c r="B29270" t="s">
        <v>1152</v>
      </c>
      <c r="C29270">
        <v>68</v>
      </c>
      <c r="D29270" t="s">
        <v>680</v>
      </c>
      <c r="E29270" t="s">
        <v>140</v>
      </c>
      <c r="F29270" t="s">
        <v>140</v>
      </c>
      <c r="G29270" t="s">
        <v>1054</v>
      </c>
      <c r="H29270" t="s">
        <v>140</v>
      </c>
      <c r="I29270" t="s">
        <v>140</v>
      </c>
      <c r="J29270" t="s">
        <v>140</v>
      </c>
      <c r="K29270" t="s">
        <v>140</v>
      </c>
      <c r="L29270" t="s">
        <v>140</v>
      </c>
      <c r="M29270" t="s">
        <v>140</v>
      </c>
      <c r="N29270" t="s">
        <v>140</v>
      </c>
      <c r="O29270" t="s">
        <v>140</v>
      </c>
      <c r="P29270" t="s">
        <v>140</v>
      </c>
      <c r="Q29270" t="s">
        <v>140</v>
      </c>
      <c r="R29270" t="s">
        <v>140</v>
      </c>
      <c r="S29270" t="s">
        <v>140</v>
      </c>
      <c r="T29270" t="s">
        <v>140</v>
      </c>
      <c r="U29270" t="s">
        <v>903</v>
      </c>
      <c r="V29270" t="s">
        <v>849</v>
      </c>
      <c r="W29270" t="s">
        <v>140</v>
      </c>
    </row>
    <row r="29271" spans="1:23" x14ac:dyDescent="0.35">
      <c r="A29271" t="s">
        <v>25</v>
      </c>
      <c r="B29271" t="s">
        <v>339</v>
      </c>
      <c r="C29271">
        <v>13</v>
      </c>
      <c r="D29271" t="s">
        <v>188</v>
      </c>
      <c r="E29271" t="s">
        <v>140</v>
      </c>
      <c r="F29271" t="s">
        <v>140</v>
      </c>
      <c r="G29271" t="s">
        <v>140</v>
      </c>
      <c r="H29271" t="s">
        <v>140</v>
      </c>
      <c r="I29271" t="s">
        <v>140</v>
      </c>
      <c r="J29271" t="s">
        <v>140</v>
      </c>
      <c r="K29271" t="s">
        <v>140</v>
      </c>
      <c r="L29271" t="s">
        <v>140</v>
      </c>
      <c r="M29271" t="s">
        <v>140</v>
      </c>
      <c r="N29271" t="s">
        <v>140</v>
      </c>
      <c r="O29271" t="s">
        <v>140</v>
      </c>
      <c r="P29271" t="s">
        <v>140</v>
      </c>
      <c r="Q29271" t="s">
        <v>140</v>
      </c>
      <c r="R29271" t="s">
        <v>140</v>
      </c>
      <c r="S29271" t="s">
        <v>140</v>
      </c>
      <c r="T29271" t="s">
        <v>140</v>
      </c>
      <c r="U29271" t="s">
        <v>140</v>
      </c>
      <c r="V29271" t="s">
        <v>187</v>
      </c>
      <c r="W29271" t="s">
        <v>140</v>
      </c>
    </row>
    <row r="29272" spans="1:23" x14ac:dyDescent="0.35">
      <c r="A29272" t="s">
        <v>26</v>
      </c>
      <c r="B29272" t="s">
        <v>1151</v>
      </c>
      <c r="C29272">
        <v>130</v>
      </c>
      <c r="D29272" t="s">
        <v>842</v>
      </c>
      <c r="E29272" t="s">
        <v>140</v>
      </c>
      <c r="F29272" t="s">
        <v>140</v>
      </c>
      <c r="G29272" t="s">
        <v>1014</v>
      </c>
      <c r="H29272" t="s">
        <v>140</v>
      </c>
      <c r="I29272" t="s">
        <v>140</v>
      </c>
      <c r="J29272" t="s">
        <v>775</v>
      </c>
      <c r="K29272" t="s">
        <v>140</v>
      </c>
      <c r="L29272" t="s">
        <v>140</v>
      </c>
      <c r="M29272" t="s">
        <v>1013</v>
      </c>
      <c r="N29272" t="s">
        <v>1014</v>
      </c>
      <c r="O29272" t="s">
        <v>140</v>
      </c>
      <c r="P29272" t="s">
        <v>140</v>
      </c>
      <c r="Q29272" t="s">
        <v>1007</v>
      </c>
      <c r="R29272" t="s">
        <v>1073</v>
      </c>
      <c r="S29272" t="s">
        <v>140</v>
      </c>
      <c r="T29272" t="s">
        <v>140</v>
      </c>
      <c r="U29272" t="s">
        <v>662</v>
      </c>
      <c r="V29272" t="s">
        <v>543</v>
      </c>
      <c r="W29272" t="s">
        <v>140</v>
      </c>
    </row>
    <row r="29273" spans="1:23" x14ac:dyDescent="0.35">
      <c r="A29273" t="s">
        <v>26</v>
      </c>
      <c r="B29273" t="s">
        <v>1152</v>
      </c>
      <c r="C29273">
        <v>55</v>
      </c>
      <c r="D29273" t="s">
        <v>616</v>
      </c>
      <c r="E29273" t="s">
        <v>140</v>
      </c>
      <c r="F29273" t="s">
        <v>140</v>
      </c>
      <c r="G29273" t="s">
        <v>875</v>
      </c>
      <c r="H29273" t="s">
        <v>140</v>
      </c>
      <c r="I29273" t="s">
        <v>140</v>
      </c>
      <c r="J29273" t="s">
        <v>140</v>
      </c>
      <c r="K29273" t="s">
        <v>140</v>
      </c>
      <c r="L29273" t="s">
        <v>1021</v>
      </c>
      <c r="M29273" t="s">
        <v>140</v>
      </c>
      <c r="N29273" t="s">
        <v>1021</v>
      </c>
      <c r="O29273" t="s">
        <v>140</v>
      </c>
      <c r="P29273" t="s">
        <v>140</v>
      </c>
      <c r="Q29273" t="s">
        <v>939</v>
      </c>
      <c r="R29273" t="s">
        <v>939</v>
      </c>
      <c r="S29273" t="s">
        <v>140</v>
      </c>
      <c r="T29273" t="s">
        <v>140</v>
      </c>
      <c r="U29273" t="s">
        <v>261</v>
      </c>
      <c r="V29273" t="s">
        <v>551</v>
      </c>
      <c r="W29273" t="s">
        <v>140</v>
      </c>
    </row>
    <row r="29274" spans="1:23" x14ac:dyDescent="0.35">
      <c r="A29274" t="s">
        <v>26</v>
      </c>
      <c r="B29274" t="s">
        <v>339</v>
      </c>
      <c r="C29274">
        <v>16</v>
      </c>
      <c r="D29274" t="s">
        <v>567</v>
      </c>
      <c r="E29274" t="s">
        <v>140</v>
      </c>
      <c r="F29274" t="s">
        <v>140</v>
      </c>
      <c r="G29274" t="s">
        <v>140</v>
      </c>
      <c r="H29274" t="s">
        <v>140</v>
      </c>
      <c r="I29274" t="s">
        <v>140</v>
      </c>
      <c r="J29274" t="s">
        <v>140</v>
      </c>
      <c r="K29274" t="s">
        <v>140</v>
      </c>
      <c r="L29274" t="s">
        <v>140</v>
      </c>
      <c r="M29274" t="s">
        <v>140</v>
      </c>
      <c r="N29274" t="s">
        <v>140</v>
      </c>
      <c r="O29274" t="s">
        <v>140</v>
      </c>
      <c r="P29274" t="s">
        <v>140</v>
      </c>
      <c r="Q29274" t="s">
        <v>140</v>
      </c>
      <c r="R29274" t="s">
        <v>140</v>
      </c>
      <c r="S29274" t="s">
        <v>140</v>
      </c>
      <c r="T29274" t="s">
        <v>140</v>
      </c>
      <c r="U29274" t="s">
        <v>93</v>
      </c>
      <c r="V29274" t="s">
        <v>93</v>
      </c>
      <c r="W29274" t="s">
        <v>140</v>
      </c>
    </row>
    <row r="29275" spans="1:23" x14ac:dyDescent="0.35">
      <c r="A29275" t="s">
        <v>27</v>
      </c>
      <c r="B29275" t="s">
        <v>1151</v>
      </c>
      <c r="C29275">
        <v>119</v>
      </c>
      <c r="D29275" t="s">
        <v>457</v>
      </c>
      <c r="E29275" t="s">
        <v>140</v>
      </c>
      <c r="F29275" t="s">
        <v>1016</v>
      </c>
      <c r="G29275" t="s">
        <v>775</v>
      </c>
      <c r="H29275" t="s">
        <v>775</v>
      </c>
      <c r="I29275" t="s">
        <v>140</v>
      </c>
      <c r="J29275" t="s">
        <v>1020</v>
      </c>
      <c r="K29275" t="s">
        <v>140</v>
      </c>
      <c r="L29275" t="s">
        <v>1060</v>
      </c>
      <c r="M29275" t="s">
        <v>140</v>
      </c>
      <c r="N29275" t="s">
        <v>1066</v>
      </c>
      <c r="O29275" t="s">
        <v>140</v>
      </c>
      <c r="P29275" t="s">
        <v>140</v>
      </c>
      <c r="Q29275" t="s">
        <v>940</v>
      </c>
      <c r="R29275" t="s">
        <v>940</v>
      </c>
      <c r="S29275" t="s">
        <v>140</v>
      </c>
      <c r="T29275" t="s">
        <v>140</v>
      </c>
      <c r="U29275" t="s">
        <v>1059</v>
      </c>
      <c r="V29275" t="s">
        <v>646</v>
      </c>
      <c r="W29275" t="s">
        <v>140</v>
      </c>
    </row>
    <row r="29276" spans="1:23" x14ac:dyDescent="0.35">
      <c r="A29276" t="s">
        <v>27</v>
      </c>
      <c r="B29276" t="s">
        <v>1152</v>
      </c>
      <c r="C29276">
        <v>70</v>
      </c>
      <c r="D29276" t="s">
        <v>675</v>
      </c>
      <c r="E29276" t="s">
        <v>140</v>
      </c>
      <c r="F29276" t="s">
        <v>140</v>
      </c>
      <c r="G29276" t="s">
        <v>1098</v>
      </c>
      <c r="H29276" t="s">
        <v>140</v>
      </c>
      <c r="I29276" t="s">
        <v>140</v>
      </c>
      <c r="J29276" t="s">
        <v>140</v>
      </c>
      <c r="K29276" t="s">
        <v>140</v>
      </c>
      <c r="L29276" t="s">
        <v>140</v>
      </c>
      <c r="M29276" t="s">
        <v>140</v>
      </c>
      <c r="N29276" t="s">
        <v>140</v>
      </c>
      <c r="O29276" t="s">
        <v>140</v>
      </c>
      <c r="P29276" t="s">
        <v>140</v>
      </c>
      <c r="Q29276" t="s">
        <v>1098</v>
      </c>
      <c r="R29276" t="s">
        <v>1098</v>
      </c>
      <c r="S29276" t="s">
        <v>140</v>
      </c>
      <c r="T29276" t="s">
        <v>140</v>
      </c>
      <c r="U29276" t="s">
        <v>1067</v>
      </c>
      <c r="V29276" t="s">
        <v>733</v>
      </c>
      <c r="W29276" t="s">
        <v>140</v>
      </c>
    </row>
    <row r="29277" spans="1:23" x14ac:dyDescent="0.35">
      <c r="A29277" t="s">
        <v>27</v>
      </c>
      <c r="B29277" t="s">
        <v>339</v>
      </c>
      <c r="C29277">
        <v>13</v>
      </c>
      <c r="D29277" t="s">
        <v>188</v>
      </c>
      <c r="E29277" t="s">
        <v>140</v>
      </c>
      <c r="F29277" t="s">
        <v>140</v>
      </c>
      <c r="G29277" t="s">
        <v>140</v>
      </c>
      <c r="H29277" t="s">
        <v>140</v>
      </c>
      <c r="I29277" t="s">
        <v>140</v>
      </c>
      <c r="J29277" t="s">
        <v>140</v>
      </c>
      <c r="K29277" t="s">
        <v>140</v>
      </c>
      <c r="L29277" t="s">
        <v>140</v>
      </c>
      <c r="M29277" t="s">
        <v>140</v>
      </c>
      <c r="N29277" t="s">
        <v>140</v>
      </c>
      <c r="O29277" t="s">
        <v>140</v>
      </c>
      <c r="P29277" t="s">
        <v>140</v>
      </c>
      <c r="Q29277" t="s">
        <v>140</v>
      </c>
      <c r="R29277" t="s">
        <v>140</v>
      </c>
      <c r="S29277" t="s">
        <v>140</v>
      </c>
      <c r="T29277" t="s">
        <v>140</v>
      </c>
      <c r="U29277" t="s">
        <v>99</v>
      </c>
      <c r="V29277" t="s">
        <v>1061</v>
      </c>
      <c r="W29277" t="s">
        <v>140</v>
      </c>
    </row>
    <row r="29278" spans="1:23" x14ac:dyDescent="0.35">
      <c r="A29278" t="s">
        <v>28</v>
      </c>
      <c r="B29278" t="s">
        <v>1151</v>
      </c>
      <c r="C29278">
        <v>117</v>
      </c>
      <c r="D29278" t="s">
        <v>575</v>
      </c>
      <c r="E29278" t="s">
        <v>140</v>
      </c>
      <c r="F29278" t="s">
        <v>1020</v>
      </c>
      <c r="G29278" t="s">
        <v>1098</v>
      </c>
      <c r="H29278" t="s">
        <v>140</v>
      </c>
      <c r="I29278" t="s">
        <v>1021</v>
      </c>
      <c r="J29278" t="s">
        <v>140</v>
      </c>
      <c r="K29278" t="s">
        <v>1021</v>
      </c>
      <c r="L29278" t="s">
        <v>140</v>
      </c>
      <c r="M29278" t="s">
        <v>1021</v>
      </c>
      <c r="N29278" t="s">
        <v>140</v>
      </c>
      <c r="O29278" t="s">
        <v>140</v>
      </c>
      <c r="P29278" t="s">
        <v>1021</v>
      </c>
      <c r="Q29278" t="s">
        <v>140</v>
      </c>
      <c r="R29278" t="s">
        <v>140</v>
      </c>
      <c r="S29278" t="s">
        <v>140</v>
      </c>
      <c r="T29278" t="s">
        <v>140</v>
      </c>
      <c r="U29278" t="s">
        <v>824</v>
      </c>
      <c r="V29278" t="s">
        <v>654</v>
      </c>
      <c r="W29278" t="s">
        <v>1054</v>
      </c>
    </row>
    <row r="29279" spans="1:23" x14ac:dyDescent="0.35">
      <c r="A29279" t="s">
        <v>28</v>
      </c>
      <c r="B29279" t="s">
        <v>1152</v>
      </c>
      <c r="C29279">
        <v>77</v>
      </c>
      <c r="D29279" t="s">
        <v>313</v>
      </c>
      <c r="E29279" t="s">
        <v>140</v>
      </c>
      <c r="F29279" t="s">
        <v>140</v>
      </c>
      <c r="G29279" t="s">
        <v>1047</v>
      </c>
      <c r="H29279" t="s">
        <v>140</v>
      </c>
      <c r="I29279" t="s">
        <v>1012</v>
      </c>
      <c r="J29279" t="s">
        <v>140</v>
      </c>
      <c r="K29279" t="s">
        <v>140</v>
      </c>
      <c r="L29279" t="s">
        <v>140</v>
      </c>
      <c r="M29279" t="s">
        <v>140</v>
      </c>
      <c r="N29279" t="s">
        <v>140</v>
      </c>
      <c r="O29279" t="s">
        <v>140</v>
      </c>
      <c r="P29279" t="s">
        <v>140</v>
      </c>
      <c r="Q29279" t="s">
        <v>140</v>
      </c>
      <c r="R29279" t="s">
        <v>1058</v>
      </c>
      <c r="S29279" t="s">
        <v>140</v>
      </c>
      <c r="T29279" t="s">
        <v>140</v>
      </c>
      <c r="U29279" t="s">
        <v>501</v>
      </c>
      <c r="V29279" t="s">
        <v>456</v>
      </c>
      <c r="W29279" t="s">
        <v>140</v>
      </c>
    </row>
    <row r="29280" spans="1:23" x14ac:dyDescent="0.35">
      <c r="A29280" t="s">
        <v>28</v>
      </c>
      <c r="B29280" t="s">
        <v>339</v>
      </c>
      <c r="C29280">
        <v>12</v>
      </c>
      <c r="D29280" t="s">
        <v>388</v>
      </c>
      <c r="E29280" t="s">
        <v>140</v>
      </c>
      <c r="F29280" t="s">
        <v>140</v>
      </c>
      <c r="G29280" t="s">
        <v>140</v>
      </c>
      <c r="H29280" t="s">
        <v>140</v>
      </c>
      <c r="I29280" t="s">
        <v>140</v>
      </c>
      <c r="J29280" t="s">
        <v>140</v>
      </c>
      <c r="K29280" t="s">
        <v>140</v>
      </c>
      <c r="L29280" t="s">
        <v>140</v>
      </c>
      <c r="M29280" t="s">
        <v>140</v>
      </c>
      <c r="N29280" t="s">
        <v>140</v>
      </c>
      <c r="O29280" t="s">
        <v>140</v>
      </c>
      <c r="P29280" t="s">
        <v>140</v>
      </c>
      <c r="Q29280" t="s">
        <v>140</v>
      </c>
      <c r="R29280" t="s">
        <v>140</v>
      </c>
      <c r="S29280" t="s">
        <v>140</v>
      </c>
      <c r="T29280" t="s">
        <v>140</v>
      </c>
      <c r="U29280" t="s">
        <v>1007</v>
      </c>
      <c r="V29280" t="s">
        <v>894</v>
      </c>
      <c r="W29280" t="s">
        <v>140</v>
      </c>
    </row>
    <row r="29281" spans="1:23" x14ac:dyDescent="0.35">
      <c r="A29281" t="s">
        <v>29</v>
      </c>
      <c r="B29281" t="s">
        <v>1151</v>
      </c>
      <c r="C29281">
        <v>108</v>
      </c>
      <c r="D29281" t="s">
        <v>1088</v>
      </c>
      <c r="E29281" t="s">
        <v>140</v>
      </c>
      <c r="F29281" t="s">
        <v>140</v>
      </c>
      <c r="G29281" t="s">
        <v>140</v>
      </c>
      <c r="H29281" t="s">
        <v>140</v>
      </c>
      <c r="I29281" t="s">
        <v>140</v>
      </c>
      <c r="J29281" t="s">
        <v>140</v>
      </c>
      <c r="K29281" t="s">
        <v>140</v>
      </c>
      <c r="L29281" t="s">
        <v>140</v>
      </c>
      <c r="M29281" t="s">
        <v>140</v>
      </c>
      <c r="N29281" t="s">
        <v>140</v>
      </c>
      <c r="O29281" t="s">
        <v>140</v>
      </c>
      <c r="P29281" t="s">
        <v>140</v>
      </c>
      <c r="Q29281" t="s">
        <v>140</v>
      </c>
      <c r="R29281" t="s">
        <v>140</v>
      </c>
      <c r="S29281" t="s">
        <v>140</v>
      </c>
      <c r="T29281" t="s">
        <v>140</v>
      </c>
      <c r="U29281" t="s">
        <v>1059</v>
      </c>
      <c r="V29281" t="s">
        <v>991</v>
      </c>
      <c r="W29281" t="s">
        <v>140</v>
      </c>
    </row>
    <row r="29282" spans="1:23" x14ac:dyDescent="0.35">
      <c r="A29282" t="s">
        <v>29</v>
      </c>
      <c r="B29282" t="s">
        <v>1152</v>
      </c>
      <c r="C29282">
        <v>73</v>
      </c>
      <c r="D29282" t="s">
        <v>531</v>
      </c>
      <c r="E29282" t="s">
        <v>140</v>
      </c>
      <c r="F29282" t="s">
        <v>140</v>
      </c>
      <c r="G29282" t="s">
        <v>140</v>
      </c>
      <c r="H29282" t="s">
        <v>140</v>
      </c>
      <c r="I29282" t="s">
        <v>140</v>
      </c>
      <c r="J29282" t="s">
        <v>140</v>
      </c>
      <c r="K29282" t="s">
        <v>140</v>
      </c>
      <c r="L29282" t="s">
        <v>949</v>
      </c>
      <c r="M29282" t="s">
        <v>140</v>
      </c>
      <c r="N29282" t="s">
        <v>949</v>
      </c>
      <c r="O29282" t="s">
        <v>949</v>
      </c>
      <c r="P29282" t="s">
        <v>949</v>
      </c>
      <c r="Q29282" t="s">
        <v>140</v>
      </c>
      <c r="R29282" t="s">
        <v>140</v>
      </c>
      <c r="S29282" t="s">
        <v>140</v>
      </c>
      <c r="T29282" t="s">
        <v>949</v>
      </c>
      <c r="U29282" t="s">
        <v>977</v>
      </c>
      <c r="V29282" t="s">
        <v>985</v>
      </c>
      <c r="W29282" t="s">
        <v>140</v>
      </c>
    </row>
    <row r="29283" spans="1:23" x14ac:dyDescent="0.35">
      <c r="A29283" t="s">
        <v>29</v>
      </c>
      <c r="B29283" t="s">
        <v>339</v>
      </c>
      <c r="C29283">
        <v>22</v>
      </c>
      <c r="D29283" t="s">
        <v>434</v>
      </c>
      <c r="E29283" t="s">
        <v>140</v>
      </c>
      <c r="F29283" t="s">
        <v>1072</v>
      </c>
      <c r="G29283" t="s">
        <v>140</v>
      </c>
      <c r="H29283" t="s">
        <v>140</v>
      </c>
      <c r="I29283" t="s">
        <v>527</v>
      </c>
      <c r="J29283" t="s">
        <v>140</v>
      </c>
      <c r="K29283" t="s">
        <v>140</v>
      </c>
      <c r="L29283" t="s">
        <v>140</v>
      </c>
      <c r="M29283" t="s">
        <v>140</v>
      </c>
      <c r="N29283" t="s">
        <v>527</v>
      </c>
      <c r="O29283" t="s">
        <v>140</v>
      </c>
      <c r="P29283" t="s">
        <v>527</v>
      </c>
      <c r="Q29283" t="s">
        <v>140</v>
      </c>
      <c r="R29283" t="s">
        <v>140</v>
      </c>
      <c r="S29283" t="s">
        <v>140</v>
      </c>
      <c r="T29283" t="s">
        <v>140</v>
      </c>
      <c r="U29283" t="s">
        <v>1045</v>
      </c>
      <c r="V29283" t="s">
        <v>456</v>
      </c>
      <c r="W29283" t="s">
        <v>140</v>
      </c>
    </row>
    <row r="29284" spans="1:23" x14ac:dyDescent="0.35">
      <c r="A29284" t="s">
        <v>30</v>
      </c>
      <c r="B29284" t="s">
        <v>1151</v>
      </c>
      <c r="C29284">
        <v>108</v>
      </c>
      <c r="D29284" t="s">
        <v>537</v>
      </c>
      <c r="E29284" t="s">
        <v>140</v>
      </c>
      <c r="F29284" t="s">
        <v>1012</v>
      </c>
      <c r="G29284" t="s">
        <v>1019</v>
      </c>
      <c r="H29284" t="s">
        <v>140</v>
      </c>
      <c r="I29284" t="s">
        <v>1012</v>
      </c>
      <c r="J29284" t="s">
        <v>1012</v>
      </c>
      <c r="K29284" t="s">
        <v>1012</v>
      </c>
      <c r="L29284" t="s">
        <v>1046</v>
      </c>
      <c r="M29284" t="s">
        <v>1017</v>
      </c>
      <c r="N29284" t="s">
        <v>1011</v>
      </c>
      <c r="O29284" t="s">
        <v>1012</v>
      </c>
      <c r="P29284" t="s">
        <v>1011</v>
      </c>
      <c r="Q29284" t="s">
        <v>140</v>
      </c>
      <c r="R29284" t="s">
        <v>140</v>
      </c>
      <c r="S29284" t="s">
        <v>140</v>
      </c>
      <c r="T29284" t="s">
        <v>140</v>
      </c>
      <c r="U29284" t="s">
        <v>988</v>
      </c>
      <c r="V29284" t="s">
        <v>113</v>
      </c>
      <c r="W29284" t="s">
        <v>1012</v>
      </c>
    </row>
    <row r="29285" spans="1:23" x14ac:dyDescent="0.35">
      <c r="A29285" t="s">
        <v>30</v>
      </c>
      <c r="B29285" t="s">
        <v>1152</v>
      </c>
      <c r="C29285">
        <v>77</v>
      </c>
      <c r="D29285" t="s">
        <v>828</v>
      </c>
      <c r="E29285" t="s">
        <v>140</v>
      </c>
      <c r="F29285" t="s">
        <v>140</v>
      </c>
      <c r="G29285" t="s">
        <v>140</v>
      </c>
      <c r="H29285" t="s">
        <v>140</v>
      </c>
      <c r="I29285" t="s">
        <v>140</v>
      </c>
      <c r="J29285" t="s">
        <v>140</v>
      </c>
      <c r="K29285" t="s">
        <v>140</v>
      </c>
      <c r="L29285" t="s">
        <v>1020</v>
      </c>
      <c r="M29285" t="s">
        <v>140</v>
      </c>
      <c r="N29285" t="s">
        <v>140</v>
      </c>
      <c r="O29285" t="s">
        <v>140</v>
      </c>
      <c r="P29285" t="s">
        <v>1019</v>
      </c>
      <c r="Q29285" t="s">
        <v>140</v>
      </c>
      <c r="R29285" t="s">
        <v>140</v>
      </c>
      <c r="S29285" t="s">
        <v>140</v>
      </c>
      <c r="T29285" t="s">
        <v>140</v>
      </c>
      <c r="U29285" t="s">
        <v>1182</v>
      </c>
      <c r="V29285" t="s">
        <v>942</v>
      </c>
      <c r="W29285" t="s">
        <v>140</v>
      </c>
    </row>
    <row r="29286" spans="1:23" x14ac:dyDescent="0.35">
      <c r="A29286" t="s">
        <v>30</v>
      </c>
      <c r="B29286" t="s">
        <v>339</v>
      </c>
      <c r="C29286">
        <v>16</v>
      </c>
      <c r="D29286" t="s">
        <v>288</v>
      </c>
      <c r="E29286" t="s">
        <v>140</v>
      </c>
      <c r="F29286" t="s">
        <v>140</v>
      </c>
      <c r="G29286" t="s">
        <v>140</v>
      </c>
      <c r="H29286" t="s">
        <v>1070</v>
      </c>
      <c r="I29286" t="s">
        <v>140</v>
      </c>
      <c r="J29286" t="s">
        <v>140</v>
      </c>
      <c r="K29286" t="s">
        <v>140</v>
      </c>
      <c r="L29286" t="s">
        <v>140</v>
      </c>
      <c r="M29286" t="s">
        <v>140</v>
      </c>
      <c r="N29286" t="s">
        <v>140</v>
      </c>
      <c r="O29286" t="s">
        <v>140</v>
      </c>
      <c r="P29286" t="s">
        <v>140</v>
      </c>
      <c r="Q29286" t="s">
        <v>140</v>
      </c>
      <c r="R29286" t="s">
        <v>140</v>
      </c>
      <c r="S29286" t="s">
        <v>140</v>
      </c>
      <c r="T29286" t="s">
        <v>140</v>
      </c>
      <c r="U29286" t="s">
        <v>140</v>
      </c>
      <c r="V29286" t="s">
        <v>1182</v>
      </c>
      <c r="W29286" t="s">
        <v>140</v>
      </c>
    </row>
    <row r="29287" spans="1:23" x14ac:dyDescent="0.35">
      <c r="A29287" t="s">
        <v>31</v>
      </c>
      <c r="B29287" t="s">
        <v>1151</v>
      </c>
      <c r="C29287">
        <v>137</v>
      </c>
      <c r="D29287" t="s">
        <v>61</v>
      </c>
      <c r="E29287" t="s">
        <v>140</v>
      </c>
      <c r="F29287" t="s">
        <v>1022</v>
      </c>
      <c r="G29287" t="s">
        <v>862</v>
      </c>
      <c r="H29287" t="s">
        <v>140</v>
      </c>
      <c r="I29287" t="s">
        <v>140</v>
      </c>
      <c r="J29287" t="s">
        <v>1022</v>
      </c>
      <c r="K29287" t="s">
        <v>140</v>
      </c>
      <c r="L29287" t="s">
        <v>140</v>
      </c>
      <c r="M29287" t="s">
        <v>140</v>
      </c>
      <c r="N29287" t="s">
        <v>140</v>
      </c>
      <c r="O29287" t="s">
        <v>140</v>
      </c>
      <c r="P29287" t="s">
        <v>140</v>
      </c>
      <c r="Q29287" t="s">
        <v>996</v>
      </c>
      <c r="R29287" t="s">
        <v>643</v>
      </c>
      <c r="S29287" t="s">
        <v>140</v>
      </c>
      <c r="T29287" t="s">
        <v>140</v>
      </c>
      <c r="U29287" t="s">
        <v>192</v>
      </c>
      <c r="V29287" t="s">
        <v>518</v>
      </c>
      <c r="W29287" t="s">
        <v>1010</v>
      </c>
    </row>
    <row r="29288" spans="1:23" x14ac:dyDescent="0.35">
      <c r="A29288" t="s">
        <v>31</v>
      </c>
      <c r="B29288" t="s">
        <v>1152</v>
      </c>
      <c r="C29288">
        <v>58</v>
      </c>
      <c r="D29288" t="s">
        <v>766</v>
      </c>
      <c r="E29288" t="s">
        <v>140</v>
      </c>
      <c r="F29288" t="s">
        <v>1004</v>
      </c>
      <c r="G29288" t="s">
        <v>608</v>
      </c>
      <c r="H29288" t="s">
        <v>140</v>
      </c>
      <c r="I29288" t="s">
        <v>1009</v>
      </c>
      <c r="J29288" t="s">
        <v>140</v>
      </c>
      <c r="K29288" t="s">
        <v>140</v>
      </c>
      <c r="L29288" t="s">
        <v>140</v>
      </c>
      <c r="M29288" t="s">
        <v>140</v>
      </c>
      <c r="N29288" t="s">
        <v>140</v>
      </c>
      <c r="O29288" t="s">
        <v>140</v>
      </c>
      <c r="P29288" t="s">
        <v>140</v>
      </c>
      <c r="Q29288" t="s">
        <v>837</v>
      </c>
      <c r="R29288" t="s">
        <v>1071</v>
      </c>
      <c r="S29288" t="s">
        <v>140</v>
      </c>
      <c r="T29288" t="s">
        <v>140</v>
      </c>
      <c r="U29288" t="s">
        <v>1154</v>
      </c>
      <c r="V29288" t="s">
        <v>729</v>
      </c>
      <c r="W29288" t="s">
        <v>140</v>
      </c>
    </row>
    <row r="29289" spans="1:23" x14ac:dyDescent="0.35">
      <c r="A29289" t="s">
        <v>31</v>
      </c>
      <c r="B29289" t="s">
        <v>339</v>
      </c>
      <c r="C29289">
        <v>11</v>
      </c>
      <c r="D29289" t="s">
        <v>1007</v>
      </c>
      <c r="E29289" t="s">
        <v>140</v>
      </c>
      <c r="F29289" t="s">
        <v>140</v>
      </c>
      <c r="G29289" t="s">
        <v>303</v>
      </c>
      <c r="H29289" t="s">
        <v>140</v>
      </c>
      <c r="I29289" t="s">
        <v>140</v>
      </c>
      <c r="J29289" t="s">
        <v>140</v>
      </c>
      <c r="K29289" t="s">
        <v>140</v>
      </c>
      <c r="L29289" t="s">
        <v>140</v>
      </c>
      <c r="M29289" t="s">
        <v>140</v>
      </c>
      <c r="N29289" t="s">
        <v>140</v>
      </c>
      <c r="O29289" t="s">
        <v>140</v>
      </c>
      <c r="P29289" t="s">
        <v>140</v>
      </c>
      <c r="Q29289" t="s">
        <v>897</v>
      </c>
      <c r="R29289" t="s">
        <v>492</v>
      </c>
      <c r="S29289" t="s">
        <v>140</v>
      </c>
      <c r="T29289" t="s">
        <v>140</v>
      </c>
      <c r="U29289" t="s">
        <v>492</v>
      </c>
      <c r="V29289" t="s">
        <v>639</v>
      </c>
      <c r="W29289" t="s">
        <v>140</v>
      </c>
    </row>
    <row r="29290" spans="1:23" x14ac:dyDescent="0.35">
      <c r="A29290" t="s">
        <v>32</v>
      </c>
      <c r="B29290" t="s">
        <v>1151</v>
      </c>
      <c r="C29290">
        <v>3045</v>
      </c>
      <c r="D29290" t="s">
        <v>166</v>
      </c>
      <c r="E29290" t="s">
        <v>140</v>
      </c>
      <c r="F29290" t="s">
        <v>1009</v>
      </c>
      <c r="G29290" t="s">
        <v>875</v>
      </c>
      <c r="H29290" t="s">
        <v>1022</v>
      </c>
      <c r="I29290" t="s">
        <v>1009</v>
      </c>
      <c r="J29290" t="s">
        <v>1008</v>
      </c>
      <c r="K29290" t="s">
        <v>1012</v>
      </c>
      <c r="L29290" t="s">
        <v>1012</v>
      </c>
      <c r="M29290" t="s">
        <v>1012</v>
      </c>
      <c r="N29290" t="s">
        <v>1063</v>
      </c>
      <c r="O29290" t="s">
        <v>1008</v>
      </c>
      <c r="P29290" t="s">
        <v>1008</v>
      </c>
      <c r="Q29290" t="s">
        <v>1011</v>
      </c>
      <c r="R29290" t="s">
        <v>939</v>
      </c>
      <c r="S29290" t="s">
        <v>140</v>
      </c>
      <c r="T29290" t="s">
        <v>1022</v>
      </c>
      <c r="U29290" t="s">
        <v>991</v>
      </c>
      <c r="V29290" t="s">
        <v>1083</v>
      </c>
      <c r="W29290" t="s">
        <v>1022</v>
      </c>
    </row>
    <row r="29291" spans="1:23" x14ac:dyDescent="0.35">
      <c r="A29291" t="s">
        <v>32</v>
      </c>
      <c r="B29291" t="s">
        <v>1152</v>
      </c>
      <c r="C29291">
        <v>1512</v>
      </c>
      <c r="D29291" t="s">
        <v>758</v>
      </c>
      <c r="E29291" t="s">
        <v>140</v>
      </c>
      <c r="F29291" t="s">
        <v>1013</v>
      </c>
      <c r="G29291" t="s">
        <v>458</v>
      </c>
      <c r="H29291" t="s">
        <v>140</v>
      </c>
      <c r="I29291" t="s">
        <v>1008</v>
      </c>
      <c r="J29291" t="s">
        <v>1022</v>
      </c>
      <c r="K29291" t="s">
        <v>1013</v>
      </c>
      <c r="L29291" t="s">
        <v>775</v>
      </c>
      <c r="M29291" t="s">
        <v>1009</v>
      </c>
      <c r="N29291" t="s">
        <v>1016</v>
      </c>
      <c r="O29291" t="s">
        <v>1008</v>
      </c>
      <c r="P29291" t="s">
        <v>1022</v>
      </c>
      <c r="Q29291" t="s">
        <v>1043</v>
      </c>
      <c r="R29291" t="s">
        <v>954</v>
      </c>
      <c r="S29291" t="s">
        <v>140</v>
      </c>
      <c r="T29291" t="s">
        <v>1022</v>
      </c>
      <c r="U29291" t="s">
        <v>117</v>
      </c>
      <c r="V29291" t="s">
        <v>573</v>
      </c>
      <c r="W29291" t="s">
        <v>140</v>
      </c>
    </row>
    <row r="29292" spans="1:23" x14ac:dyDescent="0.35">
      <c r="A29292" t="s">
        <v>32</v>
      </c>
      <c r="B29292" t="s">
        <v>339</v>
      </c>
      <c r="C29292">
        <v>357</v>
      </c>
      <c r="D29292" t="s">
        <v>272</v>
      </c>
      <c r="E29292" t="s">
        <v>140</v>
      </c>
      <c r="F29292" t="s">
        <v>775</v>
      </c>
      <c r="G29292" t="s">
        <v>664</v>
      </c>
      <c r="H29292" t="s">
        <v>1008</v>
      </c>
      <c r="I29292" t="s">
        <v>1063</v>
      </c>
      <c r="J29292" t="s">
        <v>140</v>
      </c>
      <c r="K29292" t="s">
        <v>1021</v>
      </c>
      <c r="L29292" t="s">
        <v>1016</v>
      </c>
      <c r="M29292" t="s">
        <v>1014</v>
      </c>
      <c r="N29292" t="s">
        <v>1017</v>
      </c>
      <c r="O29292" t="s">
        <v>140</v>
      </c>
      <c r="P29292" t="s">
        <v>1014</v>
      </c>
      <c r="Q29292" t="s">
        <v>1008</v>
      </c>
      <c r="R29292" t="s">
        <v>1010</v>
      </c>
      <c r="S29292" t="s">
        <v>140</v>
      </c>
      <c r="T29292" t="s">
        <v>140</v>
      </c>
      <c r="U29292" t="s">
        <v>769</v>
      </c>
      <c r="V29292" t="s">
        <v>340</v>
      </c>
      <c r="W29292" t="s">
        <v>1022</v>
      </c>
    </row>
    <row r="29294" spans="1:23" x14ac:dyDescent="0.35">
      <c r="A29294" t="s">
        <v>2208</v>
      </c>
    </row>
    <row r="29295" spans="1:23" x14ac:dyDescent="0.35">
      <c r="A29295" t="s">
        <v>2</v>
      </c>
      <c r="B29295" t="s">
        <v>1164</v>
      </c>
      <c r="C29295" t="s">
        <v>3</v>
      </c>
      <c r="D29295" t="s">
        <v>1416</v>
      </c>
      <c r="E29295" t="s">
        <v>2182</v>
      </c>
      <c r="F29295" t="s">
        <v>2183</v>
      </c>
      <c r="G29295" t="s">
        <v>2184</v>
      </c>
      <c r="H29295" t="s">
        <v>2203</v>
      </c>
      <c r="I29295" t="s">
        <v>2185</v>
      </c>
      <c r="J29295" t="s">
        <v>2204</v>
      </c>
      <c r="K29295" t="s">
        <v>2186</v>
      </c>
      <c r="L29295" t="s">
        <v>2187</v>
      </c>
      <c r="M29295" t="s">
        <v>2188</v>
      </c>
      <c r="N29295" t="s">
        <v>2189</v>
      </c>
      <c r="O29295" t="s">
        <v>2190</v>
      </c>
      <c r="P29295" t="s">
        <v>2191</v>
      </c>
      <c r="Q29295" t="s">
        <v>2192</v>
      </c>
      <c r="R29295" t="s">
        <v>2193</v>
      </c>
      <c r="S29295" t="s">
        <v>2194</v>
      </c>
      <c r="T29295" t="s">
        <v>2195</v>
      </c>
      <c r="U29295" t="s">
        <v>1376</v>
      </c>
      <c r="V29295" t="s">
        <v>1042</v>
      </c>
      <c r="W29295" t="s">
        <v>136</v>
      </c>
    </row>
    <row r="29296" spans="1:23" x14ac:dyDescent="0.35">
      <c r="A29296" t="s">
        <v>8</v>
      </c>
      <c r="B29296" t="s">
        <v>1165</v>
      </c>
      <c r="C29296">
        <v>69</v>
      </c>
      <c r="D29296" t="s">
        <v>687</v>
      </c>
      <c r="E29296" t="s">
        <v>140</v>
      </c>
      <c r="F29296" t="s">
        <v>1019</v>
      </c>
      <c r="G29296" t="s">
        <v>1058</v>
      </c>
      <c r="H29296" t="s">
        <v>140</v>
      </c>
      <c r="I29296" t="s">
        <v>140</v>
      </c>
      <c r="J29296" t="s">
        <v>140</v>
      </c>
      <c r="K29296" t="s">
        <v>140</v>
      </c>
      <c r="L29296" t="s">
        <v>140</v>
      </c>
      <c r="M29296" t="s">
        <v>140</v>
      </c>
      <c r="N29296" t="s">
        <v>140</v>
      </c>
      <c r="O29296" t="s">
        <v>140</v>
      </c>
      <c r="P29296" t="s">
        <v>140</v>
      </c>
      <c r="Q29296" t="s">
        <v>140</v>
      </c>
      <c r="R29296" t="s">
        <v>775</v>
      </c>
      <c r="S29296" t="s">
        <v>140</v>
      </c>
      <c r="T29296" t="s">
        <v>140</v>
      </c>
      <c r="U29296" t="s">
        <v>1056</v>
      </c>
      <c r="V29296" t="s">
        <v>363</v>
      </c>
      <c r="W29296" t="s">
        <v>140</v>
      </c>
    </row>
    <row r="29297" spans="1:23" x14ac:dyDescent="0.35">
      <c r="A29297" t="s">
        <v>8</v>
      </c>
      <c r="B29297" t="s">
        <v>1166</v>
      </c>
      <c r="C29297">
        <v>135</v>
      </c>
      <c r="D29297" t="s">
        <v>625</v>
      </c>
      <c r="E29297" t="s">
        <v>140</v>
      </c>
      <c r="F29297" t="s">
        <v>515</v>
      </c>
      <c r="G29297" t="s">
        <v>785</v>
      </c>
      <c r="H29297" t="s">
        <v>140</v>
      </c>
      <c r="I29297" t="s">
        <v>1010</v>
      </c>
      <c r="J29297" t="s">
        <v>140</v>
      </c>
      <c r="K29297" t="s">
        <v>1017</v>
      </c>
      <c r="L29297" t="s">
        <v>1014</v>
      </c>
      <c r="M29297" t="s">
        <v>1019</v>
      </c>
      <c r="N29297" t="s">
        <v>1017</v>
      </c>
      <c r="O29297" t="s">
        <v>140</v>
      </c>
      <c r="P29297" t="s">
        <v>140</v>
      </c>
      <c r="Q29297" t="s">
        <v>1050</v>
      </c>
      <c r="R29297" t="s">
        <v>1064</v>
      </c>
      <c r="S29297" t="s">
        <v>140</v>
      </c>
      <c r="T29297" t="s">
        <v>140</v>
      </c>
      <c r="U29297" t="s">
        <v>131</v>
      </c>
      <c r="V29297" t="s">
        <v>521</v>
      </c>
      <c r="W29297" t="s">
        <v>1016</v>
      </c>
    </row>
    <row r="29298" spans="1:23" x14ac:dyDescent="0.35">
      <c r="A29298" t="s">
        <v>9</v>
      </c>
      <c r="B29298" t="s">
        <v>1165</v>
      </c>
      <c r="C29298">
        <v>99</v>
      </c>
      <c r="D29298" t="s">
        <v>605</v>
      </c>
      <c r="E29298" t="s">
        <v>140</v>
      </c>
      <c r="F29298" t="s">
        <v>140</v>
      </c>
      <c r="G29298" t="s">
        <v>1004</v>
      </c>
      <c r="H29298" t="s">
        <v>140</v>
      </c>
      <c r="I29298" t="s">
        <v>140</v>
      </c>
      <c r="J29298" t="s">
        <v>140</v>
      </c>
      <c r="K29298" t="s">
        <v>140</v>
      </c>
      <c r="L29298" t="s">
        <v>140</v>
      </c>
      <c r="M29298" t="s">
        <v>140</v>
      </c>
      <c r="N29298" t="s">
        <v>1012</v>
      </c>
      <c r="O29298" t="s">
        <v>140</v>
      </c>
      <c r="P29298" t="s">
        <v>140</v>
      </c>
      <c r="Q29298" t="s">
        <v>1063</v>
      </c>
      <c r="R29298" t="s">
        <v>1063</v>
      </c>
      <c r="S29298" t="s">
        <v>140</v>
      </c>
      <c r="T29298" t="s">
        <v>140</v>
      </c>
      <c r="U29298" t="s">
        <v>1104</v>
      </c>
      <c r="V29298" t="s">
        <v>871</v>
      </c>
      <c r="W29298" t="s">
        <v>140</v>
      </c>
    </row>
    <row r="29299" spans="1:23" x14ac:dyDescent="0.35">
      <c r="A29299" t="s">
        <v>9</v>
      </c>
      <c r="B29299" t="s">
        <v>1166</v>
      </c>
      <c r="C29299">
        <v>102</v>
      </c>
      <c r="D29299" t="s">
        <v>359</v>
      </c>
      <c r="E29299" t="s">
        <v>140</v>
      </c>
      <c r="F29299" t="s">
        <v>1063</v>
      </c>
      <c r="G29299" t="s">
        <v>1055</v>
      </c>
      <c r="H29299" t="s">
        <v>1063</v>
      </c>
      <c r="I29299" t="s">
        <v>1098</v>
      </c>
      <c r="J29299" t="s">
        <v>140</v>
      </c>
      <c r="K29299" t="s">
        <v>140</v>
      </c>
      <c r="L29299" t="s">
        <v>954</v>
      </c>
      <c r="M29299" t="s">
        <v>1098</v>
      </c>
      <c r="N29299" t="s">
        <v>954</v>
      </c>
      <c r="O29299" t="s">
        <v>140</v>
      </c>
      <c r="P29299" t="s">
        <v>140</v>
      </c>
      <c r="Q29299" t="s">
        <v>140</v>
      </c>
      <c r="R29299" t="s">
        <v>140</v>
      </c>
      <c r="S29299" t="s">
        <v>140</v>
      </c>
      <c r="T29299" t="s">
        <v>140</v>
      </c>
      <c r="U29299" t="s">
        <v>937</v>
      </c>
      <c r="V29299" t="s">
        <v>781</v>
      </c>
      <c r="W29299" t="s">
        <v>140</v>
      </c>
    </row>
    <row r="29300" spans="1:23" x14ac:dyDescent="0.35">
      <c r="A29300" t="s">
        <v>10</v>
      </c>
      <c r="B29300" t="s">
        <v>1165</v>
      </c>
      <c r="C29300">
        <v>79</v>
      </c>
      <c r="D29300" t="s">
        <v>432</v>
      </c>
      <c r="E29300" t="s">
        <v>140</v>
      </c>
      <c r="F29300" t="s">
        <v>140</v>
      </c>
      <c r="G29300" t="s">
        <v>1052</v>
      </c>
      <c r="H29300" t="s">
        <v>140</v>
      </c>
      <c r="I29300" t="s">
        <v>140</v>
      </c>
      <c r="J29300" t="s">
        <v>140</v>
      </c>
      <c r="K29300" t="s">
        <v>1098</v>
      </c>
      <c r="L29300" t="s">
        <v>140</v>
      </c>
      <c r="M29300" t="s">
        <v>1098</v>
      </c>
      <c r="N29300" t="s">
        <v>1014</v>
      </c>
      <c r="O29300" t="s">
        <v>140</v>
      </c>
      <c r="P29300" t="s">
        <v>140</v>
      </c>
      <c r="Q29300" t="s">
        <v>140</v>
      </c>
      <c r="R29300" t="s">
        <v>1021</v>
      </c>
      <c r="S29300" t="s">
        <v>140</v>
      </c>
      <c r="T29300" t="s">
        <v>140</v>
      </c>
      <c r="U29300" t="s">
        <v>91</v>
      </c>
      <c r="V29300" t="s">
        <v>147</v>
      </c>
      <c r="W29300" t="s">
        <v>140</v>
      </c>
    </row>
    <row r="29301" spans="1:23" x14ac:dyDescent="0.35">
      <c r="A29301" t="s">
        <v>10</v>
      </c>
      <c r="B29301" t="s">
        <v>1166</v>
      </c>
      <c r="C29301">
        <v>128</v>
      </c>
      <c r="D29301" t="s">
        <v>272</v>
      </c>
      <c r="E29301" t="s">
        <v>140</v>
      </c>
      <c r="F29301" t="s">
        <v>140</v>
      </c>
      <c r="G29301" t="s">
        <v>949</v>
      </c>
      <c r="H29301" t="s">
        <v>140</v>
      </c>
      <c r="I29301" t="s">
        <v>1010</v>
      </c>
      <c r="J29301" t="s">
        <v>140</v>
      </c>
      <c r="K29301" t="s">
        <v>140</v>
      </c>
      <c r="L29301" t="s">
        <v>140</v>
      </c>
      <c r="M29301" t="s">
        <v>140</v>
      </c>
      <c r="N29301" t="s">
        <v>1054</v>
      </c>
      <c r="O29301" t="s">
        <v>140</v>
      </c>
      <c r="P29301" t="s">
        <v>140</v>
      </c>
      <c r="Q29301" t="s">
        <v>1012</v>
      </c>
      <c r="R29301" t="s">
        <v>140</v>
      </c>
      <c r="S29301" t="s">
        <v>140</v>
      </c>
      <c r="T29301" t="s">
        <v>140</v>
      </c>
      <c r="U29301" t="s">
        <v>89</v>
      </c>
      <c r="V29301" t="s">
        <v>65</v>
      </c>
      <c r="W29301" t="s">
        <v>140</v>
      </c>
    </row>
    <row r="29302" spans="1:23" x14ac:dyDescent="0.35">
      <c r="A29302" t="s">
        <v>11</v>
      </c>
      <c r="B29302" t="s">
        <v>1165</v>
      </c>
      <c r="C29302">
        <v>87</v>
      </c>
      <c r="D29302" t="s">
        <v>156</v>
      </c>
      <c r="E29302" t="s">
        <v>140</v>
      </c>
      <c r="F29302" t="s">
        <v>140</v>
      </c>
      <c r="G29302" t="s">
        <v>140</v>
      </c>
      <c r="H29302" t="s">
        <v>949</v>
      </c>
      <c r="I29302" t="s">
        <v>140</v>
      </c>
      <c r="J29302" t="s">
        <v>140</v>
      </c>
      <c r="K29302" t="s">
        <v>140</v>
      </c>
      <c r="L29302" t="s">
        <v>140</v>
      </c>
      <c r="M29302" t="s">
        <v>140</v>
      </c>
      <c r="N29302" t="s">
        <v>1014</v>
      </c>
      <c r="O29302" t="s">
        <v>140</v>
      </c>
      <c r="P29302" t="s">
        <v>140</v>
      </c>
      <c r="Q29302" t="s">
        <v>140</v>
      </c>
      <c r="R29302" t="s">
        <v>949</v>
      </c>
      <c r="S29302" t="s">
        <v>140</v>
      </c>
      <c r="T29302" t="s">
        <v>140</v>
      </c>
      <c r="U29302" t="s">
        <v>950</v>
      </c>
      <c r="V29302" t="s">
        <v>970</v>
      </c>
      <c r="W29302" t="s">
        <v>140</v>
      </c>
    </row>
    <row r="29303" spans="1:23" x14ac:dyDescent="0.35">
      <c r="A29303" t="s">
        <v>11</v>
      </c>
      <c r="B29303" t="s">
        <v>1166</v>
      </c>
      <c r="C29303">
        <v>119</v>
      </c>
      <c r="D29303" t="s">
        <v>377</v>
      </c>
      <c r="E29303" t="s">
        <v>140</v>
      </c>
      <c r="F29303" t="s">
        <v>939</v>
      </c>
      <c r="G29303" t="s">
        <v>1060</v>
      </c>
      <c r="H29303" t="s">
        <v>140</v>
      </c>
      <c r="I29303" t="s">
        <v>140</v>
      </c>
      <c r="J29303" t="s">
        <v>140</v>
      </c>
      <c r="K29303" t="s">
        <v>140</v>
      </c>
      <c r="L29303" t="s">
        <v>140</v>
      </c>
      <c r="M29303" t="s">
        <v>140</v>
      </c>
      <c r="N29303" t="s">
        <v>775</v>
      </c>
      <c r="O29303" t="s">
        <v>140</v>
      </c>
      <c r="P29303" t="s">
        <v>140</v>
      </c>
      <c r="Q29303" t="s">
        <v>1098</v>
      </c>
      <c r="R29303" t="s">
        <v>1098</v>
      </c>
      <c r="S29303" t="s">
        <v>140</v>
      </c>
      <c r="T29303" t="s">
        <v>140</v>
      </c>
      <c r="U29303" t="s">
        <v>1067</v>
      </c>
      <c r="V29303" t="s">
        <v>959</v>
      </c>
      <c r="W29303" t="s">
        <v>140</v>
      </c>
    </row>
    <row r="29304" spans="1:23" x14ac:dyDescent="0.35">
      <c r="A29304" t="s">
        <v>12</v>
      </c>
      <c r="B29304" t="s">
        <v>1165</v>
      </c>
      <c r="C29304">
        <v>12</v>
      </c>
      <c r="D29304" t="s">
        <v>360</v>
      </c>
      <c r="E29304" t="s">
        <v>140</v>
      </c>
      <c r="F29304" t="s">
        <v>140</v>
      </c>
      <c r="G29304" t="s">
        <v>140</v>
      </c>
      <c r="H29304" t="s">
        <v>140</v>
      </c>
      <c r="I29304" t="s">
        <v>140</v>
      </c>
      <c r="J29304" t="s">
        <v>140</v>
      </c>
      <c r="K29304" t="s">
        <v>140</v>
      </c>
      <c r="L29304" t="s">
        <v>140</v>
      </c>
      <c r="M29304" t="s">
        <v>140</v>
      </c>
      <c r="N29304" t="s">
        <v>140</v>
      </c>
      <c r="O29304" t="s">
        <v>140</v>
      </c>
      <c r="P29304" t="s">
        <v>140</v>
      </c>
      <c r="Q29304" t="s">
        <v>140</v>
      </c>
      <c r="R29304" t="s">
        <v>140</v>
      </c>
      <c r="S29304" t="s">
        <v>140</v>
      </c>
      <c r="T29304" t="s">
        <v>140</v>
      </c>
      <c r="U29304" t="s">
        <v>929</v>
      </c>
      <c r="V29304" t="s">
        <v>821</v>
      </c>
      <c r="W29304" t="s">
        <v>140</v>
      </c>
    </row>
    <row r="29305" spans="1:23" x14ac:dyDescent="0.35">
      <c r="A29305" t="s">
        <v>12</v>
      </c>
      <c r="B29305" t="s">
        <v>1166</v>
      </c>
      <c r="C29305">
        <v>195</v>
      </c>
      <c r="D29305" t="s">
        <v>256</v>
      </c>
      <c r="E29305" t="s">
        <v>140</v>
      </c>
      <c r="F29305" t="s">
        <v>1022</v>
      </c>
      <c r="G29305" t="s">
        <v>101</v>
      </c>
      <c r="H29305" t="s">
        <v>140</v>
      </c>
      <c r="I29305" t="s">
        <v>1009</v>
      </c>
      <c r="J29305" t="s">
        <v>140</v>
      </c>
      <c r="K29305" t="s">
        <v>1009</v>
      </c>
      <c r="L29305" t="s">
        <v>1021</v>
      </c>
      <c r="M29305" t="s">
        <v>1021</v>
      </c>
      <c r="N29305" t="s">
        <v>1021</v>
      </c>
      <c r="O29305" t="s">
        <v>1009</v>
      </c>
      <c r="P29305" t="s">
        <v>1009</v>
      </c>
      <c r="Q29305" t="s">
        <v>345</v>
      </c>
      <c r="R29305" t="s">
        <v>527</v>
      </c>
      <c r="S29305" t="s">
        <v>140</v>
      </c>
      <c r="T29305" t="s">
        <v>140</v>
      </c>
      <c r="U29305" t="s">
        <v>289</v>
      </c>
      <c r="V29305" t="s">
        <v>826</v>
      </c>
      <c r="W29305" t="s">
        <v>140</v>
      </c>
    </row>
    <row r="29306" spans="1:23" x14ac:dyDescent="0.35">
      <c r="A29306" t="s">
        <v>13</v>
      </c>
      <c r="B29306" t="s">
        <v>1165</v>
      </c>
      <c r="C29306">
        <v>7</v>
      </c>
      <c r="D29306" t="s">
        <v>618</v>
      </c>
      <c r="E29306" t="s">
        <v>140</v>
      </c>
      <c r="F29306" t="s">
        <v>140</v>
      </c>
      <c r="G29306" t="s">
        <v>1085</v>
      </c>
      <c r="H29306" t="s">
        <v>140</v>
      </c>
      <c r="I29306" t="s">
        <v>140</v>
      </c>
      <c r="J29306" t="s">
        <v>140</v>
      </c>
      <c r="K29306" t="s">
        <v>140</v>
      </c>
      <c r="L29306" t="s">
        <v>140</v>
      </c>
      <c r="M29306" t="s">
        <v>140</v>
      </c>
      <c r="N29306" t="s">
        <v>140</v>
      </c>
      <c r="O29306" t="s">
        <v>140</v>
      </c>
      <c r="P29306" t="s">
        <v>140</v>
      </c>
      <c r="Q29306" t="s">
        <v>1085</v>
      </c>
      <c r="R29306" t="s">
        <v>1085</v>
      </c>
      <c r="S29306" t="s">
        <v>140</v>
      </c>
      <c r="T29306" t="s">
        <v>140</v>
      </c>
      <c r="U29306" t="s">
        <v>623</v>
      </c>
      <c r="V29306" t="s">
        <v>623</v>
      </c>
      <c r="W29306" t="s">
        <v>140</v>
      </c>
    </row>
    <row r="29307" spans="1:23" x14ac:dyDescent="0.35">
      <c r="A29307" t="s">
        <v>13</v>
      </c>
      <c r="B29307" t="s">
        <v>1166</v>
      </c>
      <c r="C29307">
        <v>199</v>
      </c>
      <c r="D29307" t="s">
        <v>759</v>
      </c>
      <c r="E29307" t="s">
        <v>140</v>
      </c>
      <c r="F29307" t="s">
        <v>1054</v>
      </c>
      <c r="G29307" t="s">
        <v>157</v>
      </c>
      <c r="H29307" t="s">
        <v>140</v>
      </c>
      <c r="I29307" t="s">
        <v>140</v>
      </c>
      <c r="J29307" t="s">
        <v>1009</v>
      </c>
      <c r="K29307" t="s">
        <v>140</v>
      </c>
      <c r="L29307" t="s">
        <v>1013</v>
      </c>
      <c r="M29307" t="s">
        <v>140</v>
      </c>
      <c r="N29307" t="s">
        <v>1021</v>
      </c>
      <c r="O29307" t="s">
        <v>140</v>
      </c>
      <c r="P29307" t="s">
        <v>140</v>
      </c>
      <c r="Q29307" t="s">
        <v>1055</v>
      </c>
      <c r="R29307" t="s">
        <v>1062</v>
      </c>
      <c r="S29307" t="s">
        <v>140</v>
      </c>
      <c r="T29307" t="s">
        <v>1013</v>
      </c>
      <c r="U29307" t="s">
        <v>942</v>
      </c>
      <c r="V29307" t="s">
        <v>1069</v>
      </c>
      <c r="W29307" t="s">
        <v>140</v>
      </c>
    </row>
    <row r="29308" spans="1:23" x14ac:dyDescent="0.35">
      <c r="A29308" t="s">
        <v>14</v>
      </c>
      <c r="B29308" t="s">
        <v>1165</v>
      </c>
      <c r="C29308">
        <v>52</v>
      </c>
      <c r="D29308" t="s">
        <v>42</v>
      </c>
      <c r="E29308" t="s">
        <v>140</v>
      </c>
      <c r="F29308" t="s">
        <v>140</v>
      </c>
      <c r="G29308" t="s">
        <v>140</v>
      </c>
      <c r="H29308" t="s">
        <v>140</v>
      </c>
      <c r="I29308" t="s">
        <v>140</v>
      </c>
      <c r="J29308" t="s">
        <v>140</v>
      </c>
      <c r="K29308" t="s">
        <v>140</v>
      </c>
      <c r="L29308" t="s">
        <v>140</v>
      </c>
      <c r="M29308" t="s">
        <v>140</v>
      </c>
      <c r="N29308" t="s">
        <v>140</v>
      </c>
      <c r="O29308" t="s">
        <v>140</v>
      </c>
      <c r="P29308" t="s">
        <v>140</v>
      </c>
      <c r="Q29308" t="s">
        <v>140</v>
      </c>
      <c r="R29308" t="s">
        <v>140</v>
      </c>
      <c r="S29308" t="s">
        <v>140</v>
      </c>
      <c r="T29308" t="s">
        <v>140</v>
      </c>
      <c r="U29308" t="s">
        <v>1095</v>
      </c>
      <c r="V29308" t="s">
        <v>320</v>
      </c>
      <c r="W29308" t="s">
        <v>140</v>
      </c>
    </row>
    <row r="29309" spans="1:23" x14ac:dyDescent="0.35">
      <c r="A29309" t="s">
        <v>14</v>
      </c>
      <c r="B29309" t="s">
        <v>1166</v>
      </c>
      <c r="C29309">
        <v>150</v>
      </c>
      <c r="D29309" t="s">
        <v>734</v>
      </c>
      <c r="E29309" t="s">
        <v>140</v>
      </c>
      <c r="F29309" t="s">
        <v>140</v>
      </c>
      <c r="G29309" t="s">
        <v>501</v>
      </c>
      <c r="H29309" t="s">
        <v>140</v>
      </c>
      <c r="I29309" t="s">
        <v>1017</v>
      </c>
      <c r="J29309" t="s">
        <v>140</v>
      </c>
      <c r="K29309" t="s">
        <v>1052</v>
      </c>
      <c r="L29309" t="s">
        <v>1014</v>
      </c>
      <c r="M29309" t="s">
        <v>1051</v>
      </c>
      <c r="N29309" t="s">
        <v>1014</v>
      </c>
      <c r="O29309" t="s">
        <v>140</v>
      </c>
      <c r="P29309" t="s">
        <v>140</v>
      </c>
      <c r="Q29309" t="s">
        <v>1058</v>
      </c>
      <c r="R29309" t="s">
        <v>1017</v>
      </c>
      <c r="S29309" t="s">
        <v>140</v>
      </c>
      <c r="T29309" t="s">
        <v>140</v>
      </c>
      <c r="U29309" t="s">
        <v>985</v>
      </c>
      <c r="V29309" t="s">
        <v>598</v>
      </c>
      <c r="W29309" t="s">
        <v>140</v>
      </c>
    </row>
    <row r="29310" spans="1:23" x14ac:dyDescent="0.35">
      <c r="A29310" t="s">
        <v>15</v>
      </c>
      <c r="B29310" t="s">
        <v>1165</v>
      </c>
      <c r="C29310">
        <v>90</v>
      </c>
      <c r="D29310" t="s">
        <v>701</v>
      </c>
      <c r="E29310" t="s">
        <v>140</v>
      </c>
      <c r="F29310" t="s">
        <v>140</v>
      </c>
      <c r="G29310" t="s">
        <v>515</v>
      </c>
      <c r="H29310" t="s">
        <v>140</v>
      </c>
      <c r="I29310" t="s">
        <v>140</v>
      </c>
      <c r="J29310" t="s">
        <v>140</v>
      </c>
      <c r="K29310" t="s">
        <v>140</v>
      </c>
      <c r="L29310" t="s">
        <v>1011</v>
      </c>
      <c r="M29310" t="s">
        <v>1011</v>
      </c>
      <c r="N29310" t="s">
        <v>140</v>
      </c>
      <c r="O29310" t="s">
        <v>140</v>
      </c>
      <c r="P29310" t="s">
        <v>140</v>
      </c>
      <c r="Q29310" t="s">
        <v>1014</v>
      </c>
      <c r="R29310" t="s">
        <v>903</v>
      </c>
      <c r="S29310" t="s">
        <v>140</v>
      </c>
      <c r="T29310" t="s">
        <v>140</v>
      </c>
      <c r="U29310" t="s">
        <v>113</v>
      </c>
      <c r="V29310" t="s">
        <v>1104</v>
      </c>
      <c r="W29310" t="s">
        <v>140</v>
      </c>
    </row>
    <row r="29311" spans="1:23" x14ac:dyDescent="0.35">
      <c r="A29311" t="s">
        <v>15</v>
      </c>
      <c r="B29311" t="s">
        <v>1166</v>
      </c>
      <c r="C29311">
        <v>115</v>
      </c>
      <c r="D29311" t="s">
        <v>368</v>
      </c>
      <c r="E29311" t="s">
        <v>140</v>
      </c>
      <c r="F29311" t="s">
        <v>1063</v>
      </c>
      <c r="G29311" t="s">
        <v>89</v>
      </c>
      <c r="H29311" t="s">
        <v>140</v>
      </c>
      <c r="I29311" t="s">
        <v>140</v>
      </c>
      <c r="J29311" t="s">
        <v>140</v>
      </c>
      <c r="K29311" t="s">
        <v>140</v>
      </c>
      <c r="L29311" t="s">
        <v>940</v>
      </c>
      <c r="M29311" t="s">
        <v>140</v>
      </c>
      <c r="N29311" t="s">
        <v>1011</v>
      </c>
      <c r="O29311" t="s">
        <v>140</v>
      </c>
      <c r="P29311" t="s">
        <v>1063</v>
      </c>
      <c r="Q29311" t="s">
        <v>775</v>
      </c>
      <c r="R29311" t="s">
        <v>1066</v>
      </c>
      <c r="S29311" t="s">
        <v>140</v>
      </c>
      <c r="T29311" t="s">
        <v>140</v>
      </c>
      <c r="U29311" t="s">
        <v>476</v>
      </c>
      <c r="V29311" t="s">
        <v>564</v>
      </c>
      <c r="W29311" t="s">
        <v>140</v>
      </c>
    </row>
    <row r="29312" spans="1:23" x14ac:dyDescent="0.35">
      <c r="A29312" t="s">
        <v>16</v>
      </c>
      <c r="B29312" t="s">
        <v>1165</v>
      </c>
      <c r="C29312">
        <v>96</v>
      </c>
      <c r="D29312" t="s">
        <v>473</v>
      </c>
      <c r="E29312" t="s">
        <v>140</v>
      </c>
      <c r="F29312" t="s">
        <v>1063</v>
      </c>
      <c r="G29312" t="s">
        <v>140</v>
      </c>
      <c r="H29312" t="s">
        <v>140</v>
      </c>
      <c r="I29312" t="s">
        <v>140</v>
      </c>
      <c r="J29312" t="s">
        <v>140</v>
      </c>
      <c r="K29312" t="s">
        <v>140</v>
      </c>
      <c r="L29312" t="s">
        <v>140</v>
      </c>
      <c r="M29312" t="s">
        <v>140</v>
      </c>
      <c r="N29312" t="s">
        <v>140</v>
      </c>
      <c r="O29312" t="s">
        <v>140</v>
      </c>
      <c r="P29312" t="s">
        <v>140</v>
      </c>
      <c r="Q29312" t="s">
        <v>140</v>
      </c>
      <c r="R29312" t="s">
        <v>140</v>
      </c>
      <c r="S29312" t="s">
        <v>140</v>
      </c>
      <c r="T29312" t="s">
        <v>140</v>
      </c>
      <c r="U29312" t="s">
        <v>660</v>
      </c>
      <c r="V29312" t="s">
        <v>1100</v>
      </c>
      <c r="W29312" t="s">
        <v>140</v>
      </c>
    </row>
    <row r="29313" spans="1:23" x14ac:dyDescent="0.35">
      <c r="A29313" t="s">
        <v>16</v>
      </c>
      <c r="B29313" t="s">
        <v>1166</v>
      </c>
      <c r="C29313">
        <v>110</v>
      </c>
      <c r="D29313" t="s">
        <v>56</v>
      </c>
      <c r="E29313" t="s">
        <v>140</v>
      </c>
      <c r="F29313" t="s">
        <v>1016</v>
      </c>
      <c r="G29313" t="s">
        <v>1098</v>
      </c>
      <c r="H29313" t="s">
        <v>140</v>
      </c>
      <c r="I29313" t="s">
        <v>140</v>
      </c>
      <c r="J29313" t="s">
        <v>140</v>
      </c>
      <c r="K29313" t="s">
        <v>140</v>
      </c>
      <c r="L29313" t="s">
        <v>140</v>
      </c>
      <c r="M29313" t="s">
        <v>775</v>
      </c>
      <c r="N29313" t="s">
        <v>775</v>
      </c>
      <c r="O29313" t="s">
        <v>140</v>
      </c>
      <c r="P29313" t="s">
        <v>140</v>
      </c>
      <c r="Q29313" t="s">
        <v>140</v>
      </c>
      <c r="R29313" t="s">
        <v>1063</v>
      </c>
      <c r="S29313" t="s">
        <v>140</v>
      </c>
      <c r="T29313" t="s">
        <v>140</v>
      </c>
      <c r="U29313" t="s">
        <v>988</v>
      </c>
      <c r="V29313" t="s">
        <v>595</v>
      </c>
      <c r="W29313" t="s">
        <v>140</v>
      </c>
    </row>
    <row r="29314" spans="1:23" x14ac:dyDescent="0.35">
      <c r="A29314" t="s">
        <v>17</v>
      </c>
      <c r="B29314" t="s">
        <v>1165</v>
      </c>
      <c r="C29314">
        <v>108</v>
      </c>
      <c r="D29314" t="s">
        <v>567</v>
      </c>
      <c r="E29314" t="s">
        <v>140</v>
      </c>
      <c r="F29314" t="s">
        <v>140</v>
      </c>
      <c r="G29314" t="s">
        <v>971</v>
      </c>
      <c r="H29314" t="s">
        <v>140</v>
      </c>
      <c r="I29314" t="s">
        <v>140</v>
      </c>
      <c r="J29314" t="s">
        <v>140</v>
      </c>
      <c r="K29314" t="s">
        <v>140</v>
      </c>
      <c r="L29314" t="s">
        <v>140</v>
      </c>
      <c r="M29314" t="s">
        <v>140</v>
      </c>
      <c r="N29314" t="s">
        <v>140</v>
      </c>
      <c r="O29314" t="s">
        <v>140</v>
      </c>
      <c r="P29314" t="s">
        <v>140</v>
      </c>
      <c r="Q29314" t="s">
        <v>1019</v>
      </c>
      <c r="R29314" t="s">
        <v>1019</v>
      </c>
      <c r="S29314" t="s">
        <v>140</v>
      </c>
      <c r="T29314" t="s">
        <v>140</v>
      </c>
      <c r="U29314" t="s">
        <v>1044</v>
      </c>
      <c r="V29314" t="s">
        <v>1076</v>
      </c>
      <c r="W29314" t="s">
        <v>140</v>
      </c>
    </row>
    <row r="29315" spans="1:23" x14ac:dyDescent="0.35">
      <c r="A29315" t="s">
        <v>17</v>
      </c>
      <c r="B29315" t="s">
        <v>1166</v>
      </c>
      <c r="C29315">
        <v>94</v>
      </c>
      <c r="D29315" t="s">
        <v>174</v>
      </c>
      <c r="E29315" t="s">
        <v>140</v>
      </c>
      <c r="F29315" t="s">
        <v>140</v>
      </c>
      <c r="G29315" t="s">
        <v>1052</v>
      </c>
      <c r="H29315" t="s">
        <v>140</v>
      </c>
      <c r="I29315" t="s">
        <v>1054</v>
      </c>
      <c r="J29315" t="s">
        <v>140</v>
      </c>
      <c r="K29315" t="s">
        <v>1014</v>
      </c>
      <c r="L29315" t="s">
        <v>1054</v>
      </c>
      <c r="M29315" t="s">
        <v>140</v>
      </c>
      <c r="N29315" t="s">
        <v>1020</v>
      </c>
      <c r="O29315" t="s">
        <v>140</v>
      </c>
      <c r="P29315" t="s">
        <v>140</v>
      </c>
      <c r="Q29315" t="s">
        <v>1016</v>
      </c>
      <c r="R29315" t="s">
        <v>1016</v>
      </c>
      <c r="S29315" t="s">
        <v>140</v>
      </c>
      <c r="T29315" t="s">
        <v>140</v>
      </c>
      <c r="U29315" t="s">
        <v>125</v>
      </c>
      <c r="V29315" t="s">
        <v>956</v>
      </c>
      <c r="W29315" t="s">
        <v>140</v>
      </c>
    </row>
    <row r="29316" spans="1:23" x14ac:dyDescent="0.35">
      <c r="A29316" t="s">
        <v>18</v>
      </c>
      <c r="B29316" t="s">
        <v>1165</v>
      </c>
      <c r="C29316">
        <v>14</v>
      </c>
      <c r="D29316" t="s">
        <v>316</v>
      </c>
      <c r="E29316" t="s">
        <v>140</v>
      </c>
      <c r="F29316" t="s">
        <v>140</v>
      </c>
      <c r="G29316" t="s">
        <v>140</v>
      </c>
      <c r="H29316" t="s">
        <v>140</v>
      </c>
      <c r="I29316" t="s">
        <v>140</v>
      </c>
      <c r="J29316" t="s">
        <v>140</v>
      </c>
      <c r="K29316" t="s">
        <v>140</v>
      </c>
      <c r="L29316" t="s">
        <v>140</v>
      </c>
      <c r="M29316" t="s">
        <v>140</v>
      </c>
      <c r="N29316" t="s">
        <v>140</v>
      </c>
      <c r="O29316" t="s">
        <v>140</v>
      </c>
      <c r="P29316" t="s">
        <v>140</v>
      </c>
      <c r="Q29316" t="s">
        <v>140</v>
      </c>
      <c r="R29316" t="s">
        <v>140</v>
      </c>
      <c r="S29316" t="s">
        <v>140</v>
      </c>
      <c r="T29316" t="s">
        <v>140</v>
      </c>
      <c r="U29316" t="s">
        <v>869</v>
      </c>
      <c r="V29316" t="s">
        <v>345</v>
      </c>
      <c r="W29316" t="s">
        <v>140</v>
      </c>
    </row>
    <row r="29317" spans="1:23" x14ac:dyDescent="0.35">
      <c r="A29317" t="s">
        <v>18</v>
      </c>
      <c r="B29317" t="s">
        <v>1166</v>
      </c>
      <c r="C29317">
        <v>191</v>
      </c>
      <c r="D29317" t="s">
        <v>352</v>
      </c>
      <c r="E29317" t="s">
        <v>140</v>
      </c>
      <c r="F29317" t="s">
        <v>1012</v>
      </c>
      <c r="G29317" t="s">
        <v>1061</v>
      </c>
      <c r="H29317" t="s">
        <v>140</v>
      </c>
      <c r="I29317" t="s">
        <v>1022</v>
      </c>
      <c r="J29317" t="s">
        <v>140</v>
      </c>
      <c r="K29317" t="s">
        <v>140</v>
      </c>
      <c r="L29317" t="s">
        <v>1016</v>
      </c>
      <c r="M29317" t="s">
        <v>1012</v>
      </c>
      <c r="N29317" t="s">
        <v>1012</v>
      </c>
      <c r="O29317" t="s">
        <v>140</v>
      </c>
      <c r="P29317" t="s">
        <v>140</v>
      </c>
      <c r="Q29317" t="s">
        <v>1066</v>
      </c>
      <c r="R29317" t="s">
        <v>1066</v>
      </c>
      <c r="S29317" t="s">
        <v>140</v>
      </c>
      <c r="T29317" t="s">
        <v>140</v>
      </c>
      <c r="U29317" t="s">
        <v>812</v>
      </c>
      <c r="V29317" t="s">
        <v>762</v>
      </c>
      <c r="W29317" t="s">
        <v>140</v>
      </c>
    </row>
    <row r="29318" spans="1:23" x14ac:dyDescent="0.35">
      <c r="A29318" t="s">
        <v>19</v>
      </c>
      <c r="B29318" t="s">
        <v>1165</v>
      </c>
      <c r="C29318">
        <v>66</v>
      </c>
      <c r="D29318" t="s">
        <v>561</v>
      </c>
      <c r="E29318" t="s">
        <v>140</v>
      </c>
      <c r="F29318" t="s">
        <v>140</v>
      </c>
      <c r="G29318" t="s">
        <v>775</v>
      </c>
      <c r="H29318" t="s">
        <v>140</v>
      </c>
      <c r="I29318" t="s">
        <v>140</v>
      </c>
      <c r="J29318" t="s">
        <v>140</v>
      </c>
      <c r="K29318" t="s">
        <v>140</v>
      </c>
      <c r="L29318" t="s">
        <v>140</v>
      </c>
      <c r="M29318" t="s">
        <v>140</v>
      </c>
      <c r="N29318" t="s">
        <v>939</v>
      </c>
      <c r="O29318" t="s">
        <v>140</v>
      </c>
      <c r="P29318" t="s">
        <v>140</v>
      </c>
      <c r="Q29318" t="s">
        <v>775</v>
      </c>
      <c r="R29318" t="s">
        <v>775</v>
      </c>
      <c r="S29318" t="s">
        <v>140</v>
      </c>
      <c r="T29318" t="s">
        <v>140</v>
      </c>
      <c r="U29318" t="s">
        <v>1059</v>
      </c>
      <c r="V29318" t="s">
        <v>495</v>
      </c>
      <c r="W29318" t="s">
        <v>140</v>
      </c>
    </row>
    <row r="29319" spans="1:23" x14ac:dyDescent="0.35">
      <c r="A29319" t="s">
        <v>19</v>
      </c>
      <c r="B29319" t="s">
        <v>1166</v>
      </c>
      <c r="C29319">
        <v>140</v>
      </c>
      <c r="D29319" t="s">
        <v>231</v>
      </c>
      <c r="E29319" t="s">
        <v>140</v>
      </c>
      <c r="F29319" t="s">
        <v>140</v>
      </c>
      <c r="G29319" t="s">
        <v>1047</v>
      </c>
      <c r="H29319" t="s">
        <v>775</v>
      </c>
      <c r="I29319" t="s">
        <v>140</v>
      </c>
      <c r="J29319" t="s">
        <v>140</v>
      </c>
      <c r="K29319" t="s">
        <v>1016</v>
      </c>
      <c r="L29319" t="s">
        <v>775</v>
      </c>
      <c r="M29319" t="s">
        <v>775</v>
      </c>
      <c r="N29319" t="s">
        <v>1010</v>
      </c>
      <c r="O29319" t="s">
        <v>140</v>
      </c>
      <c r="P29319" t="s">
        <v>140</v>
      </c>
      <c r="Q29319" t="s">
        <v>1051</v>
      </c>
      <c r="R29319" t="s">
        <v>1051</v>
      </c>
      <c r="S29319" t="s">
        <v>140</v>
      </c>
      <c r="T29319" t="s">
        <v>140</v>
      </c>
      <c r="U29319" t="s">
        <v>942</v>
      </c>
      <c r="V29319" t="s">
        <v>731</v>
      </c>
      <c r="W29319" t="s">
        <v>1016</v>
      </c>
    </row>
    <row r="29320" spans="1:23" x14ac:dyDescent="0.35">
      <c r="A29320" t="s">
        <v>20</v>
      </c>
      <c r="B29320" t="s">
        <v>1165</v>
      </c>
      <c r="C29320">
        <v>118</v>
      </c>
      <c r="D29320" t="s">
        <v>374</v>
      </c>
      <c r="E29320" t="s">
        <v>140</v>
      </c>
      <c r="F29320" t="s">
        <v>140</v>
      </c>
      <c r="G29320" t="s">
        <v>1046</v>
      </c>
      <c r="H29320" t="s">
        <v>140</v>
      </c>
      <c r="I29320" t="s">
        <v>140</v>
      </c>
      <c r="J29320" t="s">
        <v>140</v>
      </c>
      <c r="K29320" t="s">
        <v>140</v>
      </c>
      <c r="L29320" t="s">
        <v>140</v>
      </c>
      <c r="M29320" t="s">
        <v>140</v>
      </c>
      <c r="N29320" t="s">
        <v>140</v>
      </c>
      <c r="O29320" t="s">
        <v>140</v>
      </c>
      <c r="P29320" t="s">
        <v>140</v>
      </c>
      <c r="Q29320" t="s">
        <v>1046</v>
      </c>
      <c r="R29320" t="s">
        <v>1051</v>
      </c>
      <c r="S29320" t="s">
        <v>140</v>
      </c>
      <c r="T29320" t="s">
        <v>140</v>
      </c>
      <c r="U29320" t="s">
        <v>87</v>
      </c>
      <c r="V29320" t="s">
        <v>538</v>
      </c>
      <c r="W29320" t="s">
        <v>140</v>
      </c>
    </row>
    <row r="29321" spans="1:23" x14ac:dyDescent="0.35">
      <c r="A29321" t="s">
        <v>20</v>
      </c>
      <c r="B29321" t="s">
        <v>1166</v>
      </c>
      <c r="C29321">
        <v>88</v>
      </c>
      <c r="D29321" t="s">
        <v>616</v>
      </c>
      <c r="E29321" t="s">
        <v>140</v>
      </c>
      <c r="F29321" t="s">
        <v>140</v>
      </c>
      <c r="G29321" t="s">
        <v>1058</v>
      </c>
      <c r="H29321" t="s">
        <v>140</v>
      </c>
      <c r="I29321" t="s">
        <v>140</v>
      </c>
      <c r="J29321" t="s">
        <v>140</v>
      </c>
      <c r="K29321" t="s">
        <v>140</v>
      </c>
      <c r="L29321" t="s">
        <v>140</v>
      </c>
      <c r="M29321" t="s">
        <v>140</v>
      </c>
      <c r="N29321" t="s">
        <v>140</v>
      </c>
      <c r="O29321" t="s">
        <v>140</v>
      </c>
      <c r="P29321" t="s">
        <v>140</v>
      </c>
      <c r="Q29321" t="s">
        <v>140</v>
      </c>
      <c r="R29321" t="s">
        <v>1051</v>
      </c>
      <c r="S29321" t="s">
        <v>140</v>
      </c>
      <c r="T29321" t="s">
        <v>140</v>
      </c>
      <c r="U29321" t="s">
        <v>515</v>
      </c>
      <c r="V29321" t="s">
        <v>697</v>
      </c>
      <c r="W29321" t="s">
        <v>140</v>
      </c>
    </row>
    <row r="29322" spans="1:23" x14ac:dyDescent="0.35">
      <c r="A29322" t="s">
        <v>21</v>
      </c>
      <c r="B29322" t="s">
        <v>1166</v>
      </c>
      <c r="C29322">
        <v>209</v>
      </c>
      <c r="D29322" t="s">
        <v>822</v>
      </c>
      <c r="E29322" t="s">
        <v>140</v>
      </c>
      <c r="F29322" t="s">
        <v>1013</v>
      </c>
      <c r="G29322" t="s">
        <v>113</v>
      </c>
      <c r="H29322" t="s">
        <v>140</v>
      </c>
      <c r="I29322" t="s">
        <v>940</v>
      </c>
      <c r="J29322" t="s">
        <v>1013</v>
      </c>
      <c r="K29322" t="s">
        <v>919</v>
      </c>
      <c r="L29322" t="s">
        <v>940</v>
      </c>
      <c r="M29322" t="s">
        <v>940</v>
      </c>
      <c r="N29322" t="s">
        <v>1013</v>
      </c>
      <c r="O29322" t="s">
        <v>775</v>
      </c>
      <c r="P29322" t="s">
        <v>140</v>
      </c>
      <c r="Q29322" t="s">
        <v>919</v>
      </c>
      <c r="R29322" t="s">
        <v>838</v>
      </c>
      <c r="S29322" t="s">
        <v>140</v>
      </c>
      <c r="T29322" t="s">
        <v>140</v>
      </c>
      <c r="U29322" t="s">
        <v>614</v>
      </c>
      <c r="V29322" t="s">
        <v>678</v>
      </c>
      <c r="W29322" t="s">
        <v>140</v>
      </c>
    </row>
    <row r="29323" spans="1:23" x14ac:dyDescent="0.35">
      <c r="A29323" t="s">
        <v>22</v>
      </c>
      <c r="B29323" t="s">
        <v>1165</v>
      </c>
      <c r="C29323">
        <v>98</v>
      </c>
      <c r="D29323" t="s">
        <v>512</v>
      </c>
      <c r="E29323" t="s">
        <v>140</v>
      </c>
      <c r="F29323" t="s">
        <v>140</v>
      </c>
      <c r="G29323" t="s">
        <v>140</v>
      </c>
      <c r="H29323" t="s">
        <v>140</v>
      </c>
      <c r="I29323" t="s">
        <v>140</v>
      </c>
      <c r="J29323" t="s">
        <v>140</v>
      </c>
      <c r="K29323" t="s">
        <v>140</v>
      </c>
      <c r="L29323" t="s">
        <v>140</v>
      </c>
      <c r="M29323" t="s">
        <v>140</v>
      </c>
      <c r="N29323" t="s">
        <v>1009</v>
      </c>
      <c r="O29323" t="s">
        <v>140</v>
      </c>
      <c r="P29323" t="s">
        <v>140</v>
      </c>
      <c r="Q29323" t="s">
        <v>140</v>
      </c>
      <c r="R29323" t="s">
        <v>140</v>
      </c>
      <c r="S29323" t="s">
        <v>140</v>
      </c>
      <c r="T29323" t="s">
        <v>140</v>
      </c>
      <c r="U29323" t="s">
        <v>1064</v>
      </c>
      <c r="V29323" t="s">
        <v>1085</v>
      </c>
      <c r="W29323" t="s">
        <v>140</v>
      </c>
    </row>
    <row r="29324" spans="1:23" x14ac:dyDescent="0.35">
      <c r="A29324" t="s">
        <v>22</v>
      </c>
      <c r="B29324" t="s">
        <v>1166</v>
      </c>
      <c r="C29324">
        <v>111</v>
      </c>
      <c r="D29324" t="s">
        <v>583</v>
      </c>
      <c r="E29324" t="s">
        <v>140</v>
      </c>
      <c r="F29324" t="s">
        <v>1012</v>
      </c>
      <c r="G29324" t="s">
        <v>1014</v>
      </c>
      <c r="H29324" t="s">
        <v>140</v>
      </c>
      <c r="I29324" t="s">
        <v>140</v>
      </c>
      <c r="J29324" t="s">
        <v>140</v>
      </c>
      <c r="K29324" t="s">
        <v>140</v>
      </c>
      <c r="L29324" t="s">
        <v>1016</v>
      </c>
      <c r="M29324" t="s">
        <v>140</v>
      </c>
      <c r="N29324" t="s">
        <v>1054</v>
      </c>
      <c r="O29324" t="s">
        <v>140</v>
      </c>
      <c r="P29324" t="s">
        <v>140</v>
      </c>
      <c r="Q29324" t="s">
        <v>140</v>
      </c>
      <c r="R29324" t="s">
        <v>140</v>
      </c>
      <c r="S29324" t="s">
        <v>140</v>
      </c>
      <c r="T29324" t="s">
        <v>1012</v>
      </c>
      <c r="U29324" t="s">
        <v>121</v>
      </c>
      <c r="V29324" t="s">
        <v>401</v>
      </c>
      <c r="W29324" t="s">
        <v>1016</v>
      </c>
    </row>
    <row r="29325" spans="1:23" x14ac:dyDescent="0.35">
      <c r="A29325" t="s">
        <v>23</v>
      </c>
      <c r="B29325" t="s">
        <v>1165</v>
      </c>
      <c r="C29325">
        <v>86</v>
      </c>
      <c r="D29325" t="s">
        <v>343</v>
      </c>
      <c r="E29325" t="s">
        <v>140</v>
      </c>
      <c r="F29325" t="s">
        <v>140</v>
      </c>
      <c r="G29325" t="s">
        <v>985</v>
      </c>
      <c r="H29325" t="s">
        <v>140</v>
      </c>
      <c r="I29325" t="s">
        <v>140</v>
      </c>
      <c r="J29325" t="s">
        <v>140</v>
      </c>
      <c r="K29325" t="s">
        <v>140</v>
      </c>
      <c r="L29325" t="s">
        <v>140</v>
      </c>
      <c r="M29325" t="s">
        <v>140</v>
      </c>
      <c r="N29325" t="s">
        <v>140</v>
      </c>
      <c r="O29325" t="s">
        <v>140</v>
      </c>
      <c r="P29325" t="s">
        <v>140</v>
      </c>
      <c r="Q29325" t="s">
        <v>1098</v>
      </c>
      <c r="R29325" t="s">
        <v>940</v>
      </c>
      <c r="S29325" t="s">
        <v>1014</v>
      </c>
      <c r="T29325" t="s">
        <v>140</v>
      </c>
      <c r="U29325" t="s">
        <v>769</v>
      </c>
      <c r="V29325" t="s">
        <v>264</v>
      </c>
      <c r="W29325" t="s">
        <v>140</v>
      </c>
    </row>
    <row r="29326" spans="1:23" x14ac:dyDescent="0.35">
      <c r="A29326" t="s">
        <v>23</v>
      </c>
      <c r="B29326" t="s">
        <v>1166</v>
      </c>
      <c r="C29326">
        <v>118</v>
      </c>
      <c r="D29326" t="s">
        <v>602</v>
      </c>
      <c r="E29326" t="s">
        <v>140</v>
      </c>
      <c r="F29326" t="s">
        <v>775</v>
      </c>
      <c r="G29326" t="s">
        <v>749</v>
      </c>
      <c r="H29326" t="s">
        <v>140</v>
      </c>
      <c r="I29326" t="s">
        <v>140</v>
      </c>
      <c r="J29326" t="s">
        <v>140</v>
      </c>
      <c r="K29326" t="s">
        <v>775</v>
      </c>
      <c r="L29326" t="s">
        <v>1017</v>
      </c>
      <c r="M29326" t="s">
        <v>140</v>
      </c>
      <c r="N29326" t="s">
        <v>140</v>
      </c>
      <c r="O29326" t="s">
        <v>1016</v>
      </c>
      <c r="P29326" t="s">
        <v>775</v>
      </c>
      <c r="Q29326" t="s">
        <v>929</v>
      </c>
      <c r="R29326" t="s">
        <v>548</v>
      </c>
      <c r="S29326" t="s">
        <v>140</v>
      </c>
      <c r="T29326" t="s">
        <v>140</v>
      </c>
      <c r="U29326" t="s">
        <v>125</v>
      </c>
      <c r="V29326" t="s">
        <v>363</v>
      </c>
      <c r="W29326" t="s">
        <v>775</v>
      </c>
    </row>
    <row r="29327" spans="1:23" x14ac:dyDescent="0.35">
      <c r="A29327" t="s">
        <v>24</v>
      </c>
      <c r="B29327" t="s">
        <v>1165</v>
      </c>
      <c r="C29327">
        <v>77</v>
      </c>
      <c r="D29327" t="s">
        <v>64</v>
      </c>
      <c r="E29327" t="s">
        <v>140</v>
      </c>
      <c r="F29327" t="s">
        <v>1050</v>
      </c>
      <c r="G29327" t="s">
        <v>1020</v>
      </c>
      <c r="H29327" t="s">
        <v>140</v>
      </c>
      <c r="I29327" t="s">
        <v>140</v>
      </c>
      <c r="J29327" t="s">
        <v>140</v>
      </c>
      <c r="K29327" t="s">
        <v>140</v>
      </c>
      <c r="L29327" t="s">
        <v>140</v>
      </c>
      <c r="M29327" t="s">
        <v>140</v>
      </c>
      <c r="N29327" t="s">
        <v>1063</v>
      </c>
      <c r="O29327" t="s">
        <v>140</v>
      </c>
      <c r="P29327" t="s">
        <v>140</v>
      </c>
      <c r="Q29327" t="s">
        <v>140</v>
      </c>
      <c r="R29327" t="s">
        <v>140</v>
      </c>
      <c r="S29327" t="s">
        <v>140</v>
      </c>
      <c r="T29327" t="s">
        <v>140</v>
      </c>
      <c r="U29327" t="s">
        <v>123</v>
      </c>
      <c r="V29327" t="s">
        <v>812</v>
      </c>
      <c r="W29327" t="s">
        <v>140</v>
      </c>
    </row>
    <row r="29328" spans="1:23" x14ac:dyDescent="0.35">
      <c r="A29328" t="s">
        <v>24</v>
      </c>
      <c r="B29328" t="s">
        <v>1166</v>
      </c>
      <c r="C29328">
        <v>130</v>
      </c>
      <c r="D29328" t="s">
        <v>359</v>
      </c>
      <c r="E29328" t="s">
        <v>140</v>
      </c>
      <c r="F29328" t="s">
        <v>1063</v>
      </c>
      <c r="G29328" t="s">
        <v>1051</v>
      </c>
      <c r="H29328" t="s">
        <v>140</v>
      </c>
      <c r="I29328" t="s">
        <v>140</v>
      </c>
      <c r="J29328" t="s">
        <v>140</v>
      </c>
      <c r="K29328" t="s">
        <v>140</v>
      </c>
      <c r="L29328" t="s">
        <v>1055</v>
      </c>
      <c r="M29328" t="s">
        <v>1063</v>
      </c>
      <c r="N29328" t="s">
        <v>1050</v>
      </c>
      <c r="O29328" t="s">
        <v>1063</v>
      </c>
      <c r="P29328" t="s">
        <v>140</v>
      </c>
      <c r="Q29328" t="s">
        <v>1098</v>
      </c>
      <c r="R29328" t="s">
        <v>1098</v>
      </c>
      <c r="S29328" t="s">
        <v>140</v>
      </c>
      <c r="T29328" t="s">
        <v>1063</v>
      </c>
      <c r="U29328" t="s">
        <v>970</v>
      </c>
      <c r="V29328" t="s">
        <v>264</v>
      </c>
      <c r="W29328" t="s">
        <v>140</v>
      </c>
    </row>
    <row r="29329" spans="1:23" x14ac:dyDescent="0.35">
      <c r="A29329" t="s">
        <v>25</v>
      </c>
      <c r="B29329" t="s">
        <v>1165</v>
      </c>
      <c r="C29329">
        <v>88</v>
      </c>
      <c r="D29329" t="s">
        <v>285</v>
      </c>
      <c r="E29329" t="s">
        <v>140</v>
      </c>
      <c r="F29329" t="s">
        <v>140</v>
      </c>
      <c r="G29329" t="s">
        <v>140</v>
      </c>
      <c r="H29329" t="s">
        <v>140</v>
      </c>
      <c r="I29329" t="s">
        <v>1012</v>
      </c>
      <c r="J29329" t="s">
        <v>140</v>
      </c>
      <c r="K29329" t="s">
        <v>140</v>
      </c>
      <c r="L29329" t="s">
        <v>140</v>
      </c>
      <c r="M29329" t="s">
        <v>140</v>
      </c>
      <c r="N29329" t="s">
        <v>1009</v>
      </c>
      <c r="O29329" t="s">
        <v>140</v>
      </c>
      <c r="P29329" t="s">
        <v>140</v>
      </c>
      <c r="Q29329" t="s">
        <v>140</v>
      </c>
      <c r="R29329" t="s">
        <v>140</v>
      </c>
      <c r="S29329" t="s">
        <v>140</v>
      </c>
      <c r="T29329" t="s">
        <v>140</v>
      </c>
      <c r="U29329" t="s">
        <v>775</v>
      </c>
      <c r="V29329" t="s">
        <v>812</v>
      </c>
      <c r="W29329" t="s">
        <v>140</v>
      </c>
    </row>
    <row r="29330" spans="1:23" x14ac:dyDescent="0.35">
      <c r="A29330" t="s">
        <v>25</v>
      </c>
      <c r="B29330" t="s">
        <v>1166</v>
      </c>
      <c r="C29330">
        <v>115</v>
      </c>
      <c r="D29330" t="s">
        <v>364</v>
      </c>
      <c r="E29330" t="s">
        <v>140</v>
      </c>
      <c r="F29330" t="s">
        <v>140</v>
      </c>
      <c r="G29330" t="s">
        <v>1020</v>
      </c>
      <c r="H29330" t="s">
        <v>140</v>
      </c>
      <c r="I29330" t="s">
        <v>1098</v>
      </c>
      <c r="J29330" t="s">
        <v>140</v>
      </c>
      <c r="K29330" t="s">
        <v>140</v>
      </c>
      <c r="L29330" t="s">
        <v>140</v>
      </c>
      <c r="M29330" t="s">
        <v>140</v>
      </c>
      <c r="N29330" t="s">
        <v>1021</v>
      </c>
      <c r="O29330" t="s">
        <v>140</v>
      </c>
      <c r="P29330" t="s">
        <v>140</v>
      </c>
      <c r="Q29330" t="s">
        <v>775</v>
      </c>
      <c r="R29330" t="s">
        <v>775</v>
      </c>
      <c r="S29330" t="s">
        <v>140</v>
      </c>
      <c r="T29330" t="s">
        <v>140</v>
      </c>
      <c r="U29330" t="s">
        <v>733</v>
      </c>
      <c r="V29330" t="s">
        <v>614</v>
      </c>
      <c r="W29330" t="s">
        <v>140</v>
      </c>
    </row>
    <row r="29331" spans="1:23" x14ac:dyDescent="0.35">
      <c r="A29331" t="s">
        <v>26</v>
      </c>
      <c r="B29331" t="s">
        <v>1165</v>
      </c>
      <c r="C29331">
        <v>96</v>
      </c>
      <c r="D29331" t="s">
        <v>815</v>
      </c>
      <c r="E29331" t="s">
        <v>140</v>
      </c>
      <c r="F29331" t="s">
        <v>140</v>
      </c>
      <c r="G29331" t="s">
        <v>1052</v>
      </c>
      <c r="H29331" t="s">
        <v>140</v>
      </c>
      <c r="I29331" t="s">
        <v>140</v>
      </c>
      <c r="J29331" t="s">
        <v>140</v>
      </c>
      <c r="K29331" t="s">
        <v>140</v>
      </c>
      <c r="L29331" t="s">
        <v>140</v>
      </c>
      <c r="M29331" t="s">
        <v>140</v>
      </c>
      <c r="N29331" t="s">
        <v>140</v>
      </c>
      <c r="O29331" t="s">
        <v>140</v>
      </c>
      <c r="P29331" t="s">
        <v>140</v>
      </c>
      <c r="Q29331" t="s">
        <v>1048</v>
      </c>
      <c r="R29331" t="s">
        <v>1048</v>
      </c>
      <c r="S29331" t="s">
        <v>140</v>
      </c>
      <c r="T29331" t="s">
        <v>140</v>
      </c>
      <c r="U29331" t="s">
        <v>1087</v>
      </c>
      <c r="V29331" t="s">
        <v>917</v>
      </c>
      <c r="W29331" t="s">
        <v>140</v>
      </c>
    </row>
    <row r="29332" spans="1:23" x14ac:dyDescent="0.35">
      <c r="A29332" t="s">
        <v>26</v>
      </c>
      <c r="B29332" t="s">
        <v>1166</v>
      </c>
      <c r="C29332">
        <v>105</v>
      </c>
      <c r="D29332" t="s">
        <v>813</v>
      </c>
      <c r="E29332" t="s">
        <v>140</v>
      </c>
      <c r="F29332" t="s">
        <v>140</v>
      </c>
      <c r="G29332" t="s">
        <v>140</v>
      </c>
      <c r="H29332" t="s">
        <v>140</v>
      </c>
      <c r="I29332" t="s">
        <v>140</v>
      </c>
      <c r="J29332" t="s">
        <v>1054</v>
      </c>
      <c r="K29332" t="s">
        <v>140</v>
      </c>
      <c r="L29332" t="s">
        <v>1009</v>
      </c>
      <c r="M29332" t="s">
        <v>1009</v>
      </c>
      <c r="N29332" t="s">
        <v>1011</v>
      </c>
      <c r="O29332" t="s">
        <v>140</v>
      </c>
      <c r="P29332" t="s">
        <v>140</v>
      </c>
      <c r="Q29332" t="s">
        <v>954</v>
      </c>
      <c r="R29332" t="s">
        <v>1050</v>
      </c>
      <c r="S29332" t="s">
        <v>140</v>
      </c>
      <c r="T29332" t="s">
        <v>140</v>
      </c>
      <c r="U29332" t="s">
        <v>113</v>
      </c>
      <c r="V29332" t="s">
        <v>379</v>
      </c>
      <c r="W29332" t="s">
        <v>140</v>
      </c>
    </row>
    <row r="29333" spans="1:23" x14ac:dyDescent="0.35">
      <c r="A29333" t="s">
        <v>27</v>
      </c>
      <c r="B29333" t="s">
        <v>1165</v>
      </c>
      <c r="C29333">
        <v>99</v>
      </c>
      <c r="D29333" t="s">
        <v>707</v>
      </c>
      <c r="E29333" t="s">
        <v>140</v>
      </c>
      <c r="F29333" t="s">
        <v>140</v>
      </c>
      <c r="G29333" t="s">
        <v>140</v>
      </c>
      <c r="H29333" t="s">
        <v>1019</v>
      </c>
      <c r="I29333" t="s">
        <v>140</v>
      </c>
      <c r="J29333" t="s">
        <v>1066</v>
      </c>
      <c r="K29333" t="s">
        <v>140</v>
      </c>
      <c r="L29333" t="s">
        <v>140</v>
      </c>
      <c r="M29333" t="s">
        <v>140</v>
      </c>
      <c r="N29333" t="s">
        <v>140</v>
      </c>
      <c r="O29333" t="s">
        <v>140</v>
      </c>
      <c r="P29333" t="s">
        <v>140</v>
      </c>
      <c r="Q29333" t="s">
        <v>140</v>
      </c>
      <c r="R29333" t="s">
        <v>140</v>
      </c>
      <c r="S29333" t="s">
        <v>140</v>
      </c>
      <c r="T29333" t="s">
        <v>140</v>
      </c>
      <c r="U29333" t="s">
        <v>929</v>
      </c>
      <c r="V29333" t="s">
        <v>769</v>
      </c>
      <c r="W29333" t="s">
        <v>140</v>
      </c>
    </row>
    <row r="29334" spans="1:23" x14ac:dyDescent="0.35">
      <c r="A29334" t="s">
        <v>27</v>
      </c>
      <c r="B29334" t="s">
        <v>1166</v>
      </c>
      <c r="C29334">
        <v>103</v>
      </c>
      <c r="D29334" t="s">
        <v>698</v>
      </c>
      <c r="E29334" t="s">
        <v>140</v>
      </c>
      <c r="F29334" t="s">
        <v>1013</v>
      </c>
      <c r="G29334" t="s">
        <v>1046</v>
      </c>
      <c r="H29334" t="s">
        <v>140</v>
      </c>
      <c r="I29334" t="s">
        <v>140</v>
      </c>
      <c r="J29334" t="s">
        <v>775</v>
      </c>
      <c r="K29334" t="s">
        <v>140</v>
      </c>
      <c r="L29334" t="s">
        <v>971</v>
      </c>
      <c r="M29334" t="s">
        <v>140</v>
      </c>
      <c r="N29334" t="s">
        <v>939</v>
      </c>
      <c r="O29334" t="s">
        <v>140</v>
      </c>
      <c r="P29334" t="s">
        <v>140</v>
      </c>
      <c r="Q29334" t="s">
        <v>950</v>
      </c>
      <c r="R29334" t="s">
        <v>950</v>
      </c>
      <c r="S29334" t="s">
        <v>140</v>
      </c>
      <c r="T29334" t="s">
        <v>140</v>
      </c>
      <c r="U29334" t="s">
        <v>953</v>
      </c>
      <c r="V29334" t="s">
        <v>718</v>
      </c>
      <c r="W29334" t="s">
        <v>140</v>
      </c>
    </row>
    <row r="29335" spans="1:23" x14ac:dyDescent="0.35">
      <c r="A29335" t="s">
        <v>28</v>
      </c>
      <c r="B29335" t="s">
        <v>1165</v>
      </c>
      <c r="C29335">
        <v>84</v>
      </c>
      <c r="D29335" t="s">
        <v>767</v>
      </c>
      <c r="E29335" t="s">
        <v>140</v>
      </c>
      <c r="F29335" t="s">
        <v>1068</v>
      </c>
      <c r="G29335" t="s">
        <v>1011</v>
      </c>
      <c r="H29335" t="s">
        <v>140</v>
      </c>
      <c r="I29335" t="s">
        <v>140</v>
      </c>
      <c r="J29335" t="s">
        <v>140</v>
      </c>
      <c r="K29335" t="s">
        <v>140</v>
      </c>
      <c r="L29335" t="s">
        <v>140</v>
      </c>
      <c r="M29335" t="s">
        <v>140</v>
      </c>
      <c r="N29335" t="s">
        <v>140</v>
      </c>
      <c r="O29335" t="s">
        <v>140</v>
      </c>
      <c r="P29335" t="s">
        <v>140</v>
      </c>
      <c r="Q29335" t="s">
        <v>140</v>
      </c>
      <c r="R29335" t="s">
        <v>140</v>
      </c>
      <c r="S29335" t="s">
        <v>140</v>
      </c>
      <c r="T29335" t="s">
        <v>140</v>
      </c>
      <c r="U29335" t="s">
        <v>1007</v>
      </c>
      <c r="V29335" t="s">
        <v>119</v>
      </c>
      <c r="W29335" t="s">
        <v>1098</v>
      </c>
    </row>
    <row r="29336" spans="1:23" x14ac:dyDescent="0.35">
      <c r="A29336" t="s">
        <v>28</v>
      </c>
      <c r="B29336" t="s">
        <v>1166</v>
      </c>
      <c r="C29336">
        <v>122</v>
      </c>
      <c r="D29336" t="s">
        <v>789</v>
      </c>
      <c r="E29336" t="s">
        <v>140</v>
      </c>
      <c r="F29336" t="s">
        <v>140</v>
      </c>
      <c r="G29336" t="s">
        <v>1068</v>
      </c>
      <c r="H29336" t="s">
        <v>140</v>
      </c>
      <c r="I29336" t="s">
        <v>1098</v>
      </c>
      <c r="J29336" t="s">
        <v>140</v>
      </c>
      <c r="K29336" t="s">
        <v>1021</v>
      </c>
      <c r="L29336" t="s">
        <v>140</v>
      </c>
      <c r="M29336" t="s">
        <v>1021</v>
      </c>
      <c r="N29336" t="s">
        <v>140</v>
      </c>
      <c r="O29336" t="s">
        <v>140</v>
      </c>
      <c r="P29336" t="s">
        <v>1021</v>
      </c>
      <c r="Q29336" t="s">
        <v>140</v>
      </c>
      <c r="R29336" t="s">
        <v>1021</v>
      </c>
      <c r="S29336" t="s">
        <v>140</v>
      </c>
      <c r="T29336" t="s">
        <v>140</v>
      </c>
      <c r="U29336" t="s">
        <v>953</v>
      </c>
      <c r="V29336" t="s">
        <v>571</v>
      </c>
      <c r="W29336" t="s">
        <v>140</v>
      </c>
    </row>
    <row r="29337" spans="1:23" x14ac:dyDescent="0.35">
      <c r="A29337" t="s">
        <v>29</v>
      </c>
      <c r="B29337" t="s">
        <v>1165</v>
      </c>
      <c r="C29337">
        <v>93</v>
      </c>
      <c r="D29337" t="s">
        <v>387</v>
      </c>
      <c r="E29337" t="s">
        <v>140</v>
      </c>
      <c r="F29337" t="s">
        <v>140</v>
      </c>
      <c r="G29337" t="s">
        <v>140</v>
      </c>
      <c r="H29337" t="s">
        <v>140</v>
      </c>
      <c r="I29337" t="s">
        <v>140</v>
      </c>
      <c r="J29337" t="s">
        <v>140</v>
      </c>
      <c r="K29337" t="s">
        <v>140</v>
      </c>
      <c r="L29337" t="s">
        <v>140</v>
      </c>
      <c r="M29337" t="s">
        <v>140</v>
      </c>
      <c r="N29337" t="s">
        <v>140</v>
      </c>
      <c r="O29337" t="s">
        <v>140</v>
      </c>
      <c r="P29337" t="s">
        <v>140</v>
      </c>
      <c r="Q29337" t="s">
        <v>140</v>
      </c>
      <c r="R29337" t="s">
        <v>140</v>
      </c>
      <c r="S29337" t="s">
        <v>140</v>
      </c>
      <c r="T29337" t="s">
        <v>140</v>
      </c>
      <c r="U29337" t="s">
        <v>1062</v>
      </c>
      <c r="V29337" t="s">
        <v>1100</v>
      </c>
      <c r="W29337" t="s">
        <v>140</v>
      </c>
    </row>
    <row r="29338" spans="1:23" x14ac:dyDescent="0.35">
      <c r="A29338" t="s">
        <v>29</v>
      </c>
      <c r="B29338" t="s">
        <v>1166</v>
      </c>
      <c r="C29338">
        <v>110</v>
      </c>
      <c r="D29338" t="s">
        <v>995</v>
      </c>
      <c r="E29338" t="s">
        <v>140</v>
      </c>
      <c r="F29338" t="s">
        <v>1055</v>
      </c>
      <c r="G29338" t="s">
        <v>140</v>
      </c>
      <c r="H29338" t="s">
        <v>140</v>
      </c>
      <c r="I29338" t="s">
        <v>1019</v>
      </c>
      <c r="J29338" t="s">
        <v>140</v>
      </c>
      <c r="K29338" t="s">
        <v>140</v>
      </c>
      <c r="L29338" t="s">
        <v>1019</v>
      </c>
      <c r="M29338" t="s">
        <v>140</v>
      </c>
      <c r="N29338" t="s">
        <v>1043</v>
      </c>
      <c r="O29338" t="s">
        <v>1019</v>
      </c>
      <c r="P29338" t="s">
        <v>1043</v>
      </c>
      <c r="Q29338" t="s">
        <v>140</v>
      </c>
      <c r="R29338" t="s">
        <v>140</v>
      </c>
      <c r="S29338" t="s">
        <v>140</v>
      </c>
      <c r="T29338" t="s">
        <v>1019</v>
      </c>
      <c r="U29338" t="s">
        <v>125</v>
      </c>
      <c r="V29338" t="s">
        <v>729</v>
      </c>
      <c r="W29338" t="s">
        <v>140</v>
      </c>
    </row>
    <row r="29339" spans="1:23" x14ac:dyDescent="0.35">
      <c r="A29339" t="s">
        <v>30</v>
      </c>
      <c r="B29339" t="s">
        <v>1165</v>
      </c>
      <c r="C29339">
        <v>91</v>
      </c>
      <c r="D29339" t="s">
        <v>653</v>
      </c>
      <c r="E29339" t="s">
        <v>140</v>
      </c>
      <c r="F29339" t="s">
        <v>140</v>
      </c>
      <c r="G29339" t="s">
        <v>1010</v>
      </c>
      <c r="H29339" t="s">
        <v>1014</v>
      </c>
      <c r="I29339" t="s">
        <v>140</v>
      </c>
      <c r="J29339" t="s">
        <v>140</v>
      </c>
      <c r="K29339" t="s">
        <v>140</v>
      </c>
      <c r="L29339" t="s">
        <v>1020</v>
      </c>
      <c r="M29339" t="s">
        <v>140</v>
      </c>
      <c r="N29339" t="s">
        <v>140</v>
      </c>
      <c r="O29339" t="s">
        <v>140</v>
      </c>
      <c r="P29339" t="s">
        <v>140</v>
      </c>
      <c r="Q29339" t="s">
        <v>140</v>
      </c>
      <c r="R29339" t="s">
        <v>140</v>
      </c>
      <c r="S29339" t="s">
        <v>140</v>
      </c>
      <c r="T29339" t="s">
        <v>140</v>
      </c>
      <c r="U29339" t="s">
        <v>1067</v>
      </c>
      <c r="V29339" t="s">
        <v>983</v>
      </c>
      <c r="W29339" t="s">
        <v>1012</v>
      </c>
    </row>
    <row r="29340" spans="1:23" x14ac:dyDescent="0.35">
      <c r="A29340" t="s">
        <v>30</v>
      </c>
      <c r="B29340" t="s">
        <v>1166</v>
      </c>
      <c r="C29340">
        <v>110</v>
      </c>
      <c r="D29340" t="s">
        <v>400</v>
      </c>
      <c r="E29340" t="s">
        <v>140</v>
      </c>
      <c r="F29340" t="s">
        <v>775</v>
      </c>
      <c r="G29340" t="s">
        <v>775</v>
      </c>
      <c r="H29340" t="s">
        <v>140</v>
      </c>
      <c r="I29340" t="s">
        <v>775</v>
      </c>
      <c r="J29340" t="s">
        <v>775</v>
      </c>
      <c r="K29340" t="s">
        <v>775</v>
      </c>
      <c r="L29340" t="s">
        <v>1066</v>
      </c>
      <c r="M29340" t="s">
        <v>1066</v>
      </c>
      <c r="N29340" t="s">
        <v>1050</v>
      </c>
      <c r="O29340" t="s">
        <v>775</v>
      </c>
      <c r="P29340" t="s">
        <v>1048</v>
      </c>
      <c r="Q29340" t="s">
        <v>140</v>
      </c>
      <c r="R29340" t="s">
        <v>140</v>
      </c>
      <c r="S29340" t="s">
        <v>140</v>
      </c>
      <c r="T29340" t="s">
        <v>140</v>
      </c>
      <c r="U29340" t="s">
        <v>121</v>
      </c>
      <c r="V29340" t="s">
        <v>1085</v>
      </c>
      <c r="W29340" t="s">
        <v>140</v>
      </c>
    </row>
    <row r="29341" spans="1:23" x14ac:dyDescent="0.35">
      <c r="A29341" t="s">
        <v>31</v>
      </c>
      <c r="B29341" t="s">
        <v>1165</v>
      </c>
      <c r="C29341">
        <v>132</v>
      </c>
      <c r="D29341" t="s">
        <v>77</v>
      </c>
      <c r="E29341" t="s">
        <v>140</v>
      </c>
      <c r="F29341" t="s">
        <v>1063</v>
      </c>
      <c r="G29341" t="s">
        <v>712</v>
      </c>
      <c r="H29341" t="s">
        <v>140</v>
      </c>
      <c r="I29341" t="s">
        <v>1016</v>
      </c>
      <c r="J29341" t="s">
        <v>1008</v>
      </c>
      <c r="K29341" t="s">
        <v>140</v>
      </c>
      <c r="L29341" t="s">
        <v>140</v>
      </c>
      <c r="M29341" t="s">
        <v>140</v>
      </c>
      <c r="N29341" t="s">
        <v>140</v>
      </c>
      <c r="O29341" t="s">
        <v>140</v>
      </c>
      <c r="P29341" t="s">
        <v>140</v>
      </c>
      <c r="Q29341" t="s">
        <v>458</v>
      </c>
      <c r="R29341" t="s">
        <v>973</v>
      </c>
      <c r="S29341" t="s">
        <v>140</v>
      </c>
      <c r="T29341" t="s">
        <v>140</v>
      </c>
      <c r="U29341" t="s">
        <v>119</v>
      </c>
      <c r="V29341" t="s">
        <v>261</v>
      </c>
      <c r="W29341" t="s">
        <v>1016</v>
      </c>
    </row>
    <row r="29342" spans="1:23" x14ac:dyDescent="0.35">
      <c r="A29342" t="s">
        <v>31</v>
      </c>
      <c r="B29342" t="s">
        <v>1166</v>
      </c>
      <c r="C29342">
        <v>74</v>
      </c>
      <c r="D29342" t="s">
        <v>543</v>
      </c>
      <c r="E29342" t="s">
        <v>140</v>
      </c>
      <c r="F29342" t="s">
        <v>1017</v>
      </c>
      <c r="G29342" t="s">
        <v>365</v>
      </c>
      <c r="H29342" t="s">
        <v>140</v>
      </c>
      <c r="I29342" t="s">
        <v>140</v>
      </c>
      <c r="J29342" t="s">
        <v>140</v>
      </c>
      <c r="K29342" t="s">
        <v>140</v>
      </c>
      <c r="L29342" t="s">
        <v>140</v>
      </c>
      <c r="M29342" t="s">
        <v>140</v>
      </c>
      <c r="N29342" t="s">
        <v>140</v>
      </c>
      <c r="O29342" t="s">
        <v>140</v>
      </c>
      <c r="P29342" t="s">
        <v>140</v>
      </c>
      <c r="Q29342" t="s">
        <v>716</v>
      </c>
      <c r="R29342" t="s">
        <v>412</v>
      </c>
      <c r="S29342" t="s">
        <v>140</v>
      </c>
      <c r="T29342" t="s">
        <v>140</v>
      </c>
      <c r="U29342" t="s">
        <v>792</v>
      </c>
      <c r="V29342" t="s">
        <v>412</v>
      </c>
      <c r="W29342" t="s">
        <v>140</v>
      </c>
    </row>
    <row r="29343" spans="1:23" x14ac:dyDescent="0.35">
      <c r="A29343" t="s">
        <v>32</v>
      </c>
      <c r="B29343" t="s">
        <v>1165</v>
      </c>
      <c r="C29343">
        <v>1841</v>
      </c>
      <c r="D29343" t="s">
        <v>64</v>
      </c>
      <c r="E29343" t="s">
        <v>140</v>
      </c>
      <c r="F29343" t="s">
        <v>1016</v>
      </c>
      <c r="G29343" t="s">
        <v>939</v>
      </c>
      <c r="H29343" t="s">
        <v>1008</v>
      </c>
      <c r="I29343" t="s">
        <v>140</v>
      </c>
      <c r="J29343" t="s">
        <v>1022</v>
      </c>
      <c r="K29343" t="s">
        <v>1022</v>
      </c>
      <c r="L29343" t="s">
        <v>1010</v>
      </c>
      <c r="M29343" t="s">
        <v>1008</v>
      </c>
      <c r="N29343" t="s">
        <v>1010</v>
      </c>
      <c r="O29343" t="s">
        <v>140</v>
      </c>
      <c r="P29343" t="s">
        <v>140</v>
      </c>
      <c r="Q29343" t="s">
        <v>1012</v>
      </c>
      <c r="R29343" t="s">
        <v>1054</v>
      </c>
      <c r="S29343" t="s">
        <v>140</v>
      </c>
      <c r="T29343" t="s">
        <v>140</v>
      </c>
      <c r="U29343" t="s">
        <v>394</v>
      </c>
      <c r="V29343" t="s">
        <v>756</v>
      </c>
      <c r="W29343" t="s">
        <v>1022</v>
      </c>
    </row>
    <row r="29344" spans="1:23" x14ac:dyDescent="0.35">
      <c r="A29344" t="s">
        <v>32</v>
      </c>
      <c r="B29344" t="s">
        <v>1166</v>
      </c>
      <c r="C29344">
        <v>3073</v>
      </c>
      <c r="D29344" t="s">
        <v>509</v>
      </c>
      <c r="E29344" t="s">
        <v>140</v>
      </c>
      <c r="F29344" t="s">
        <v>1014</v>
      </c>
      <c r="G29344" t="s">
        <v>801</v>
      </c>
      <c r="H29344" t="s">
        <v>1022</v>
      </c>
      <c r="I29344" t="s">
        <v>1012</v>
      </c>
      <c r="J29344" t="s">
        <v>1008</v>
      </c>
      <c r="K29344" t="s">
        <v>1019</v>
      </c>
      <c r="L29344" t="s">
        <v>1021</v>
      </c>
      <c r="M29344" t="s">
        <v>1019</v>
      </c>
      <c r="N29344" t="s">
        <v>1019</v>
      </c>
      <c r="O29344" t="s">
        <v>1010</v>
      </c>
      <c r="P29344" t="s">
        <v>1010</v>
      </c>
      <c r="Q29344" t="s">
        <v>1058</v>
      </c>
      <c r="R29344" t="s">
        <v>1073</v>
      </c>
      <c r="S29344" t="s">
        <v>140</v>
      </c>
      <c r="T29344" t="s">
        <v>1022</v>
      </c>
      <c r="U29344" t="s">
        <v>95</v>
      </c>
      <c r="V29344" t="s">
        <v>582</v>
      </c>
      <c r="W29344" t="s">
        <v>1022</v>
      </c>
    </row>
    <row r="29346" spans="1:23" x14ac:dyDescent="0.35">
      <c r="A29346" t="s">
        <v>2209</v>
      </c>
    </row>
    <row r="29347" spans="1:23" x14ac:dyDescent="0.35">
      <c r="A29347" t="s">
        <v>2</v>
      </c>
      <c r="B29347" t="s">
        <v>1659</v>
      </c>
      <c r="C29347" t="s">
        <v>3</v>
      </c>
      <c r="D29347" t="s">
        <v>1416</v>
      </c>
      <c r="E29347" t="s">
        <v>2182</v>
      </c>
      <c r="F29347" t="s">
        <v>2183</v>
      </c>
      <c r="G29347" t="s">
        <v>2184</v>
      </c>
      <c r="H29347" t="s">
        <v>2203</v>
      </c>
      <c r="I29347" t="s">
        <v>2185</v>
      </c>
      <c r="J29347" t="s">
        <v>2204</v>
      </c>
      <c r="K29347" t="s">
        <v>2186</v>
      </c>
      <c r="L29347" t="s">
        <v>2187</v>
      </c>
      <c r="M29347" t="s">
        <v>2188</v>
      </c>
      <c r="N29347" t="s">
        <v>2189</v>
      </c>
      <c r="O29347" t="s">
        <v>2190</v>
      </c>
      <c r="P29347" t="s">
        <v>2191</v>
      </c>
      <c r="Q29347" t="s">
        <v>2192</v>
      </c>
      <c r="R29347" t="s">
        <v>2193</v>
      </c>
      <c r="S29347" t="s">
        <v>2194</v>
      </c>
      <c r="T29347" t="s">
        <v>2195</v>
      </c>
      <c r="U29347" t="s">
        <v>1376</v>
      </c>
      <c r="V29347" t="s">
        <v>1042</v>
      </c>
      <c r="W29347" t="s">
        <v>136</v>
      </c>
    </row>
    <row r="29348" spans="1:23" x14ac:dyDescent="0.35">
      <c r="A29348" t="s">
        <v>8</v>
      </c>
      <c r="B29348" t="s">
        <v>1660</v>
      </c>
      <c r="C29348">
        <v>81</v>
      </c>
      <c r="D29348" t="s">
        <v>683</v>
      </c>
      <c r="E29348" t="s">
        <v>140</v>
      </c>
      <c r="F29348" t="s">
        <v>1066</v>
      </c>
      <c r="G29348" t="s">
        <v>103</v>
      </c>
      <c r="H29348" t="s">
        <v>140</v>
      </c>
      <c r="I29348" t="s">
        <v>1009</v>
      </c>
      <c r="J29348" t="s">
        <v>140</v>
      </c>
      <c r="K29348" t="s">
        <v>1046</v>
      </c>
      <c r="L29348" t="s">
        <v>1009</v>
      </c>
      <c r="M29348" t="s">
        <v>1066</v>
      </c>
      <c r="N29348" t="s">
        <v>1009</v>
      </c>
      <c r="O29348" t="s">
        <v>140</v>
      </c>
      <c r="P29348" t="s">
        <v>140</v>
      </c>
      <c r="Q29348" t="s">
        <v>1066</v>
      </c>
      <c r="R29348" t="s">
        <v>1043</v>
      </c>
      <c r="S29348" t="s">
        <v>140</v>
      </c>
      <c r="T29348" t="s">
        <v>140</v>
      </c>
      <c r="U29348" t="s">
        <v>849</v>
      </c>
      <c r="V29348" t="s">
        <v>289</v>
      </c>
      <c r="W29348" t="s">
        <v>1009</v>
      </c>
    </row>
    <row r="29349" spans="1:23" x14ac:dyDescent="0.35">
      <c r="A29349" t="s">
        <v>8</v>
      </c>
      <c r="B29349" t="s">
        <v>1661</v>
      </c>
      <c r="C29349">
        <v>123</v>
      </c>
      <c r="D29349" t="s">
        <v>636</v>
      </c>
      <c r="E29349" t="s">
        <v>140</v>
      </c>
      <c r="F29349" t="s">
        <v>996</v>
      </c>
      <c r="G29349" t="s">
        <v>967</v>
      </c>
      <c r="H29349" t="s">
        <v>140</v>
      </c>
      <c r="I29349" t="s">
        <v>140</v>
      </c>
      <c r="J29349" t="s">
        <v>140</v>
      </c>
      <c r="K29349" t="s">
        <v>140</v>
      </c>
      <c r="L29349" t="s">
        <v>1016</v>
      </c>
      <c r="M29349" t="s">
        <v>140</v>
      </c>
      <c r="N29349" t="s">
        <v>1021</v>
      </c>
      <c r="O29349" t="s">
        <v>140</v>
      </c>
      <c r="P29349" t="s">
        <v>140</v>
      </c>
      <c r="Q29349" t="s">
        <v>1021</v>
      </c>
      <c r="R29349" t="s">
        <v>996</v>
      </c>
      <c r="S29349" t="s">
        <v>140</v>
      </c>
      <c r="T29349" t="s">
        <v>140</v>
      </c>
      <c r="U29349" t="s">
        <v>1057</v>
      </c>
      <c r="V29349" t="s">
        <v>418</v>
      </c>
      <c r="W29349" t="s">
        <v>140</v>
      </c>
    </row>
    <row r="29350" spans="1:23" x14ac:dyDescent="0.35">
      <c r="A29350" t="s">
        <v>9</v>
      </c>
      <c r="B29350" t="s">
        <v>1660</v>
      </c>
      <c r="C29350">
        <v>92</v>
      </c>
      <c r="D29350" t="s">
        <v>426</v>
      </c>
      <c r="E29350" t="s">
        <v>140</v>
      </c>
      <c r="F29350" t="s">
        <v>1012</v>
      </c>
      <c r="G29350" t="s">
        <v>1054</v>
      </c>
      <c r="H29350" t="s">
        <v>1012</v>
      </c>
      <c r="I29350" t="s">
        <v>1012</v>
      </c>
      <c r="J29350" t="s">
        <v>140</v>
      </c>
      <c r="K29350" t="s">
        <v>140</v>
      </c>
      <c r="L29350" t="s">
        <v>1020</v>
      </c>
      <c r="M29350" t="s">
        <v>1012</v>
      </c>
      <c r="N29350" t="s">
        <v>1068</v>
      </c>
      <c r="O29350" t="s">
        <v>140</v>
      </c>
      <c r="P29350" t="s">
        <v>140</v>
      </c>
      <c r="Q29350" t="s">
        <v>140</v>
      </c>
      <c r="R29350" t="s">
        <v>140</v>
      </c>
      <c r="S29350" t="s">
        <v>140</v>
      </c>
      <c r="T29350" t="s">
        <v>140</v>
      </c>
      <c r="U29350" t="s">
        <v>646</v>
      </c>
      <c r="V29350" t="s">
        <v>961</v>
      </c>
      <c r="W29350" t="s">
        <v>140</v>
      </c>
    </row>
    <row r="29351" spans="1:23" x14ac:dyDescent="0.35">
      <c r="A29351" t="s">
        <v>9</v>
      </c>
      <c r="B29351" t="s">
        <v>1661</v>
      </c>
      <c r="C29351">
        <v>109</v>
      </c>
      <c r="D29351" t="s">
        <v>160</v>
      </c>
      <c r="E29351" t="s">
        <v>140</v>
      </c>
      <c r="F29351" t="s">
        <v>140</v>
      </c>
      <c r="G29351" t="s">
        <v>919</v>
      </c>
      <c r="H29351" t="s">
        <v>140</v>
      </c>
      <c r="I29351" t="s">
        <v>1009</v>
      </c>
      <c r="J29351" t="s">
        <v>140</v>
      </c>
      <c r="K29351" t="s">
        <v>140</v>
      </c>
      <c r="L29351" t="s">
        <v>140</v>
      </c>
      <c r="M29351" t="s">
        <v>1009</v>
      </c>
      <c r="N29351" t="s">
        <v>140</v>
      </c>
      <c r="O29351" t="s">
        <v>140</v>
      </c>
      <c r="P29351" t="s">
        <v>140</v>
      </c>
      <c r="Q29351" t="s">
        <v>1063</v>
      </c>
      <c r="R29351" t="s">
        <v>1063</v>
      </c>
      <c r="S29351" t="s">
        <v>140</v>
      </c>
      <c r="T29351" t="s">
        <v>140</v>
      </c>
      <c r="U29351" t="s">
        <v>131</v>
      </c>
      <c r="V29351" t="s">
        <v>418</v>
      </c>
      <c r="W29351" t="s">
        <v>140</v>
      </c>
    </row>
    <row r="29352" spans="1:23" x14ac:dyDescent="0.35">
      <c r="A29352" t="s">
        <v>10</v>
      </c>
      <c r="B29352" t="s">
        <v>1660</v>
      </c>
      <c r="C29352">
        <v>72</v>
      </c>
      <c r="D29352" t="s">
        <v>450</v>
      </c>
      <c r="E29352" t="s">
        <v>140</v>
      </c>
      <c r="F29352" t="s">
        <v>140</v>
      </c>
      <c r="G29352" t="s">
        <v>1020</v>
      </c>
      <c r="H29352" t="s">
        <v>140</v>
      </c>
      <c r="I29352" t="s">
        <v>1016</v>
      </c>
      <c r="J29352" t="s">
        <v>140</v>
      </c>
      <c r="K29352" t="s">
        <v>140</v>
      </c>
      <c r="L29352" t="s">
        <v>140</v>
      </c>
      <c r="M29352" t="s">
        <v>140</v>
      </c>
      <c r="N29352" t="s">
        <v>1020</v>
      </c>
      <c r="O29352" t="s">
        <v>140</v>
      </c>
      <c r="P29352" t="s">
        <v>140</v>
      </c>
      <c r="Q29352" t="s">
        <v>140</v>
      </c>
      <c r="R29352" t="s">
        <v>140</v>
      </c>
      <c r="S29352" t="s">
        <v>140</v>
      </c>
      <c r="T29352" t="s">
        <v>140</v>
      </c>
      <c r="U29352" t="s">
        <v>111</v>
      </c>
      <c r="V29352" t="s">
        <v>1065</v>
      </c>
      <c r="W29352" t="s">
        <v>140</v>
      </c>
    </row>
    <row r="29353" spans="1:23" x14ac:dyDescent="0.35">
      <c r="A29353" t="s">
        <v>10</v>
      </c>
      <c r="B29353" t="s">
        <v>1661</v>
      </c>
      <c r="C29353">
        <v>135</v>
      </c>
      <c r="D29353" t="s">
        <v>909</v>
      </c>
      <c r="E29353" t="s">
        <v>140</v>
      </c>
      <c r="F29353" t="s">
        <v>140</v>
      </c>
      <c r="G29353" t="s">
        <v>1046</v>
      </c>
      <c r="H29353" t="s">
        <v>140</v>
      </c>
      <c r="I29353" t="s">
        <v>140</v>
      </c>
      <c r="J29353" t="s">
        <v>140</v>
      </c>
      <c r="K29353" t="s">
        <v>1021</v>
      </c>
      <c r="L29353" t="s">
        <v>140</v>
      </c>
      <c r="M29353" t="s">
        <v>1021</v>
      </c>
      <c r="N29353" t="s">
        <v>140</v>
      </c>
      <c r="O29353" t="s">
        <v>140</v>
      </c>
      <c r="P29353" t="s">
        <v>140</v>
      </c>
      <c r="Q29353" t="s">
        <v>1012</v>
      </c>
      <c r="R29353" t="s">
        <v>1063</v>
      </c>
      <c r="S29353" t="s">
        <v>140</v>
      </c>
      <c r="T29353" t="s">
        <v>140</v>
      </c>
      <c r="U29353" t="s">
        <v>458</v>
      </c>
      <c r="V29353" t="s">
        <v>834</v>
      </c>
      <c r="W29353" t="s">
        <v>140</v>
      </c>
    </row>
    <row r="29354" spans="1:23" x14ac:dyDescent="0.35">
      <c r="A29354" t="s">
        <v>11</v>
      </c>
      <c r="B29354" t="s">
        <v>1660</v>
      </c>
      <c r="C29354">
        <v>99</v>
      </c>
      <c r="D29354" t="s">
        <v>648</v>
      </c>
      <c r="E29354" t="s">
        <v>140</v>
      </c>
      <c r="F29354" t="s">
        <v>1046</v>
      </c>
      <c r="G29354" t="s">
        <v>1020</v>
      </c>
      <c r="H29354" t="s">
        <v>1054</v>
      </c>
      <c r="I29354" t="s">
        <v>140</v>
      </c>
      <c r="J29354" t="s">
        <v>140</v>
      </c>
      <c r="K29354" t="s">
        <v>140</v>
      </c>
      <c r="L29354" t="s">
        <v>140</v>
      </c>
      <c r="M29354" t="s">
        <v>140</v>
      </c>
      <c r="N29354" t="s">
        <v>949</v>
      </c>
      <c r="O29354" t="s">
        <v>140</v>
      </c>
      <c r="P29354" t="s">
        <v>140</v>
      </c>
      <c r="Q29354" t="s">
        <v>1019</v>
      </c>
      <c r="R29354" t="s">
        <v>940</v>
      </c>
      <c r="S29354" t="s">
        <v>140</v>
      </c>
      <c r="T29354" t="s">
        <v>140</v>
      </c>
      <c r="U29354" t="s">
        <v>1061</v>
      </c>
      <c r="V29354" t="s">
        <v>490</v>
      </c>
      <c r="W29354" t="s">
        <v>140</v>
      </c>
    </row>
    <row r="29355" spans="1:23" x14ac:dyDescent="0.35">
      <c r="A29355" t="s">
        <v>11</v>
      </c>
      <c r="B29355" t="s">
        <v>1661</v>
      </c>
      <c r="C29355">
        <v>107</v>
      </c>
      <c r="D29355" t="s">
        <v>946</v>
      </c>
      <c r="E29355" t="s">
        <v>140</v>
      </c>
      <c r="F29355" t="s">
        <v>140</v>
      </c>
      <c r="G29355" t="s">
        <v>1012</v>
      </c>
      <c r="H29355" t="s">
        <v>140</v>
      </c>
      <c r="I29355" t="s">
        <v>140</v>
      </c>
      <c r="J29355" t="s">
        <v>140</v>
      </c>
      <c r="K29355" t="s">
        <v>140</v>
      </c>
      <c r="L29355" t="s">
        <v>140</v>
      </c>
      <c r="M29355" t="s">
        <v>140</v>
      </c>
      <c r="N29355" t="s">
        <v>140</v>
      </c>
      <c r="O29355" t="s">
        <v>140</v>
      </c>
      <c r="P29355" t="s">
        <v>140</v>
      </c>
      <c r="Q29355" t="s">
        <v>1012</v>
      </c>
      <c r="R29355" t="s">
        <v>1012</v>
      </c>
      <c r="S29355" t="s">
        <v>140</v>
      </c>
      <c r="T29355" t="s">
        <v>140</v>
      </c>
      <c r="U29355" t="s">
        <v>919</v>
      </c>
      <c r="V29355" t="s">
        <v>340</v>
      </c>
      <c r="W29355" t="s">
        <v>140</v>
      </c>
    </row>
    <row r="29356" spans="1:23" x14ac:dyDescent="0.35">
      <c r="A29356" t="s">
        <v>12</v>
      </c>
      <c r="B29356" t="s">
        <v>1660</v>
      </c>
      <c r="C29356">
        <v>92</v>
      </c>
      <c r="D29356" t="s">
        <v>714</v>
      </c>
      <c r="E29356" t="s">
        <v>140</v>
      </c>
      <c r="F29356" t="s">
        <v>1010</v>
      </c>
      <c r="G29356" t="s">
        <v>749</v>
      </c>
      <c r="H29356" t="s">
        <v>140</v>
      </c>
      <c r="I29356" t="s">
        <v>140</v>
      </c>
      <c r="J29356" t="s">
        <v>140</v>
      </c>
      <c r="K29356" t="s">
        <v>1054</v>
      </c>
      <c r="L29356" t="s">
        <v>1046</v>
      </c>
      <c r="M29356" t="s">
        <v>1046</v>
      </c>
      <c r="N29356" t="s">
        <v>1054</v>
      </c>
      <c r="O29356" t="s">
        <v>1054</v>
      </c>
      <c r="P29356" t="s">
        <v>1054</v>
      </c>
      <c r="Q29356" t="s">
        <v>977</v>
      </c>
      <c r="R29356" t="s">
        <v>977</v>
      </c>
      <c r="S29356" t="s">
        <v>140</v>
      </c>
      <c r="T29356" t="s">
        <v>140</v>
      </c>
      <c r="U29356" t="s">
        <v>924</v>
      </c>
      <c r="V29356" t="s">
        <v>1154</v>
      </c>
      <c r="W29356" t="s">
        <v>140</v>
      </c>
    </row>
    <row r="29357" spans="1:23" x14ac:dyDescent="0.35">
      <c r="A29357" t="s">
        <v>12</v>
      </c>
      <c r="B29357" t="s">
        <v>1661</v>
      </c>
      <c r="C29357">
        <v>115</v>
      </c>
      <c r="D29357" t="s">
        <v>576</v>
      </c>
      <c r="E29357" t="s">
        <v>140</v>
      </c>
      <c r="F29357" t="s">
        <v>140</v>
      </c>
      <c r="G29357" t="s">
        <v>1085</v>
      </c>
      <c r="H29357" t="s">
        <v>140</v>
      </c>
      <c r="I29357" t="s">
        <v>775</v>
      </c>
      <c r="J29357" t="s">
        <v>140</v>
      </c>
      <c r="K29357" t="s">
        <v>140</v>
      </c>
      <c r="L29357" t="s">
        <v>140</v>
      </c>
      <c r="M29357" t="s">
        <v>140</v>
      </c>
      <c r="N29357" t="s">
        <v>775</v>
      </c>
      <c r="O29357" t="s">
        <v>140</v>
      </c>
      <c r="P29357" t="s">
        <v>140</v>
      </c>
      <c r="Q29357" t="s">
        <v>869</v>
      </c>
      <c r="R29357" t="s">
        <v>664</v>
      </c>
      <c r="S29357" t="s">
        <v>140</v>
      </c>
      <c r="T29357" t="s">
        <v>140</v>
      </c>
      <c r="U29357" t="s">
        <v>446</v>
      </c>
      <c r="V29357" t="s">
        <v>41</v>
      </c>
      <c r="W29357" t="s">
        <v>140</v>
      </c>
    </row>
    <row r="29358" spans="1:23" x14ac:dyDescent="0.35">
      <c r="A29358" t="s">
        <v>13</v>
      </c>
      <c r="B29358" t="s">
        <v>1660</v>
      </c>
      <c r="C29358">
        <v>50</v>
      </c>
      <c r="D29358" t="s">
        <v>209</v>
      </c>
      <c r="E29358" t="s">
        <v>140</v>
      </c>
      <c r="F29358" t="s">
        <v>140</v>
      </c>
      <c r="G29358" t="s">
        <v>455</v>
      </c>
      <c r="H29358" t="s">
        <v>140</v>
      </c>
      <c r="I29358" t="s">
        <v>140</v>
      </c>
      <c r="J29358" t="s">
        <v>939</v>
      </c>
      <c r="K29358" t="s">
        <v>140</v>
      </c>
      <c r="L29358" t="s">
        <v>140</v>
      </c>
      <c r="M29358" t="s">
        <v>140</v>
      </c>
      <c r="N29358" t="s">
        <v>140</v>
      </c>
      <c r="O29358" t="s">
        <v>140</v>
      </c>
      <c r="P29358" t="s">
        <v>140</v>
      </c>
      <c r="Q29358" t="s">
        <v>140</v>
      </c>
      <c r="R29358" t="s">
        <v>1044</v>
      </c>
      <c r="S29358" t="s">
        <v>140</v>
      </c>
      <c r="T29358" t="s">
        <v>140</v>
      </c>
      <c r="U29358" t="s">
        <v>1065</v>
      </c>
      <c r="V29358" t="s">
        <v>1102</v>
      </c>
      <c r="W29358" t="s">
        <v>140</v>
      </c>
    </row>
    <row r="29359" spans="1:23" x14ac:dyDescent="0.35">
      <c r="A29359" t="s">
        <v>13</v>
      </c>
      <c r="B29359" t="s">
        <v>1661</v>
      </c>
      <c r="C29359">
        <v>156</v>
      </c>
      <c r="D29359" t="s">
        <v>273</v>
      </c>
      <c r="E29359" t="s">
        <v>140</v>
      </c>
      <c r="F29359" t="s">
        <v>949</v>
      </c>
      <c r="G29359" t="s">
        <v>162</v>
      </c>
      <c r="H29359" t="s">
        <v>140</v>
      </c>
      <c r="I29359" t="s">
        <v>140</v>
      </c>
      <c r="J29359" t="s">
        <v>140</v>
      </c>
      <c r="K29359" t="s">
        <v>140</v>
      </c>
      <c r="L29359" t="s">
        <v>1009</v>
      </c>
      <c r="M29359" t="s">
        <v>140</v>
      </c>
      <c r="N29359" t="s">
        <v>1011</v>
      </c>
      <c r="O29359" t="s">
        <v>140</v>
      </c>
      <c r="P29359" t="s">
        <v>140</v>
      </c>
      <c r="Q29359" t="s">
        <v>1052</v>
      </c>
      <c r="R29359" t="s">
        <v>345</v>
      </c>
      <c r="S29359" t="s">
        <v>140</v>
      </c>
      <c r="T29359" t="s">
        <v>1009</v>
      </c>
      <c r="U29359" t="s">
        <v>111</v>
      </c>
      <c r="V29359" t="s">
        <v>37</v>
      </c>
      <c r="W29359" t="s">
        <v>140</v>
      </c>
    </row>
    <row r="29360" spans="1:23" x14ac:dyDescent="0.35">
      <c r="A29360" t="s">
        <v>14</v>
      </c>
      <c r="B29360" t="s">
        <v>1660</v>
      </c>
      <c r="C29360">
        <v>91</v>
      </c>
      <c r="D29360" t="s">
        <v>676</v>
      </c>
      <c r="E29360" t="s">
        <v>140</v>
      </c>
      <c r="F29360" t="s">
        <v>140</v>
      </c>
      <c r="G29360" t="s">
        <v>915</v>
      </c>
      <c r="H29360" t="s">
        <v>140</v>
      </c>
      <c r="I29360" t="s">
        <v>1046</v>
      </c>
      <c r="J29360" t="s">
        <v>140</v>
      </c>
      <c r="K29360" t="s">
        <v>1052</v>
      </c>
      <c r="L29360" t="s">
        <v>140</v>
      </c>
      <c r="M29360" t="s">
        <v>954</v>
      </c>
      <c r="N29360" t="s">
        <v>1021</v>
      </c>
      <c r="O29360" t="s">
        <v>140</v>
      </c>
      <c r="P29360" t="s">
        <v>140</v>
      </c>
      <c r="Q29360" t="s">
        <v>1017</v>
      </c>
      <c r="R29360" t="s">
        <v>1017</v>
      </c>
      <c r="S29360" t="s">
        <v>140</v>
      </c>
      <c r="T29360" t="s">
        <v>140</v>
      </c>
      <c r="U29360" t="s">
        <v>668</v>
      </c>
      <c r="V29360" t="s">
        <v>718</v>
      </c>
      <c r="W29360" t="s">
        <v>140</v>
      </c>
    </row>
    <row r="29361" spans="1:23" x14ac:dyDescent="0.35">
      <c r="A29361" t="s">
        <v>14</v>
      </c>
      <c r="B29361" t="s">
        <v>1661</v>
      </c>
      <c r="C29361">
        <v>111</v>
      </c>
      <c r="D29361" t="s">
        <v>255</v>
      </c>
      <c r="E29361" t="s">
        <v>140</v>
      </c>
      <c r="F29361" t="s">
        <v>140</v>
      </c>
      <c r="G29361" t="s">
        <v>875</v>
      </c>
      <c r="H29361" t="s">
        <v>140</v>
      </c>
      <c r="I29361" t="s">
        <v>140</v>
      </c>
      <c r="J29361" t="s">
        <v>140</v>
      </c>
      <c r="K29361" t="s">
        <v>1020</v>
      </c>
      <c r="L29361" t="s">
        <v>1019</v>
      </c>
      <c r="M29361" t="s">
        <v>1020</v>
      </c>
      <c r="N29361" t="s">
        <v>140</v>
      </c>
      <c r="O29361" t="s">
        <v>140</v>
      </c>
      <c r="P29361" t="s">
        <v>140</v>
      </c>
      <c r="Q29361" t="s">
        <v>1066</v>
      </c>
      <c r="R29361" t="s">
        <v>1063</v>
      </c>
      <c r="S29361" t="s">
        <v>140</v>
      </c>
      <c r="T29361" t="s">
        <v>140</v>
      </c>
      <c r="U29361" t="s">
        <v>1062</v>
      </c>
      <c r="V29361" t="s">
        <v>41</v>
      </c>
      <c r="W29361" t="s">
        <v>140</v>
      </c>
    </row>
    <row r="29362" spans="1:23" x14ac:dyDescent="0.35">
      <c r="A29362" t="s">
        <v>15</v>
      </c>
      <c r="B29362" t="s">
        <v>1660</v>
      </c>
      <c r="C29362">
        <v>85</v>
      </c>
      <c r="D29362" t="s">
        <v>396</v>
      </c>
      <c r="E29362" t="s">
        <v>140</v>
      </c>
      <c r="F29362" t="s">
        <v>1017</v>
      </c>
      <c r="G29362" t="s">
        <v>501</v>
      </c>
      <c r="H29362" t="s">
        <v>140</v>
      </c>
      <c r="I29362" t="s">
        <v>140</v>
      </c>
      <c r="J29362" t="s">
        <v>140</v>
      </c>
      <c r="K29362" t="s">
        <v>140</v>
      </c>
      <c r="L29362" t="s">
        <v>954</v>
      </c>
      <c r="M29362" t="s">
        <v>140</v>
      </c>
      <c r="N29362" t="s">
        <v>1017</v>
      </c>
      <c r="O29362" t="s">
        <v>140</v>
      </c>
      <c r="P29362" t="s">
        <v>1017</v>
      </c>
      <c r="Q29362" t="s">
        <v>140</v>
      </c>
      <c r="R29362" t="s">
        <v>1070</v>
      </c>
      <c r="S29362" t="s">
        <v>140</v>
      </c>
      <c r="T29362" t="s">
        <v>140</v>
      </c>
      <c r="U29362" t="s">
        <v>781</v>
      </c>
      <c r="V29362" t="s">
        <v>952</v>
      </c>
      <c r="W29362" t="s">
        <v>140</v>
      </c>
    </row>
    <row r="29363" spans="1:23" x14ac:dyDescent="0.35">
      <c r="A29363" t="s">
        <v>15</v>
      </c>
      <c r="B29363" t="s">
        <v>1661</v>
      </c>
      <c r="C29363">
        <v>120</v>
      </c>
      <c r="D29363" t="s">
        <v>577</v>
      </c>
      <c r="E29363" t="s">
        <v>140</v>
      </c>
      <c r="F29363" t="s">
        <v>140</v>
      </c>
      <c r="G29363" t="s">
        <v>1056</v>
      </c>
      <c r="H29363" t="s">
        <v>140</v>
      </c>
      <c r="I29363" t="s">
        <v>140</v>
      </c>
      <c r="J29363" t="s">
        <v>140</v>
      </c>
      <c r="K29363" t="s">
        <v>140</v>
      </c>
      <c r="L29363" t="s">
        <v>949</v>
      </c>
      <c r="M29363" t="s">
        <v>775</v>
      </c>
      <c r="N29363" t="s">
        <v>1013</v>
      </c>
      <c r="O29363" t="s">
        <v>140</v>
      </c>
      <c r="P29363" t="s">
        <v>140</v>
      </c>
      <c r="Q29363" t="s">
        <v>1011</v>
      </c>
      <c r="R29363" t="s">
        <v>940</v>
      </c>
      <c r="S29363" t="s">
        <v>140</v>
      </c>
      <c r="T29363" t="s">
        <v>140</v>
      </c>
      <c r="U29363" t="s">
        <v>317</v>
      </c>
      <c r="V29363" t="s">
        <v>659</v>
      </c>
      <c r="W29363" t="s">
        <v>140</v>
      </c>
    </row>
    <row r="29364" spans="1:23" x14ac:dyDescent="0.35">
      <c r="A29364" t="s">
        <v>16</v>
      </c>
      <c r="B29364" t="s">
        <v>1660</v>
      </c>
      <c r="C29364">
        <v>116</v>
      </c>
      <c r="D29364" t="s">
        <v>868</v>
      </c>
      <c r="E29364" t="s">
        <v>140</v>
      </c>
      <c r="F29364" t="s">
        <v>1010</v>
      </c>
      <c r="G29364" t="s">
        <v>1016</v>
      </c>
      <c r="H29364" t="s">
        <v>140</v>
      </c>
      <c r="I29364" t="s">
        <v>140</v>
      </c>
      <c r="J29364" t="s">
        <v>140</v>
      </c>
      <c r="K29364" t="s">
        <v>140</v>
      </c>
      <c r="L29364" t="s">
        <v>140</v>
      </c>
      <c r="M29364" t="s">
        <v>1063</v>
      </c>
      <c r="N29364" t="s">
        <v>1063</v>
      </c>
      <c r="O29364" t="s">
        <v>140</v>
      </c>
      <c r="P29364" t="s">
        <v>140</v>
      </c>
      <c r="Q29364" t="s">
        <v>140</v>
      </c>
      <c r="R29364" t="s">
        <v>1014</v>
      </c>
      <c r="S29364" t="s">
        <v>140</v>
      </c>
      <c r="T29364" t="s">
        <v>140</v>
      </c>
      <c r="U29364" t="s">
        <v>915</v>
      </c>
      <c r="V29364" t="s">
        <v>1003</v>
      </c>
      <c r="W29364" t="s">
        <v>140</v>
      </c>
    </row>
    <row r="29365" spans="1:23" x14ac:dyDescent="0.35">
      <c r="A29365" t="s">
        <v>16</v>
      </c>
      <c r="B29365" t="s">
        <v>1661</v>
      </c>
      <c r="C29365">
        <v>90</v>
      </c>
      <c r="D29365" t="s">
        <v>64</v>
      </c>
      <c r="E29365" t="s">
        <v>140</v>
      </c>
      <c r="F29365" t="s">
        <v>1019</v>
      </c>
      <c r="G29365" t="s">
        <v>1017</v>
      </c>
      <c r="H29365" t="s">
        <v>140</v>
      </c>
      <c r="I29365" t="s">
        <v>140</v>
      </c>
      <c r="J29365" t="s">
        <v>140</v>
      </c>
      <c r="K29365" t="s">
        <v>140</v>
      </c>
      <c r="L29365" t="s">
        <v>140</v>
      </c>
      <c r="M29365" t="s">
        <v>140</v>
      </c>
      <c r="N29365" t="s">
        <v>140</v>
      </c>
      <c r="O29365" t="s">
        <v>140</v>
      </c>
      <c r="P29365" t="s">
        <v>140</v>
      </c>
      <c r="Q29365" t="s">
        <v>140</v>
      </c>
      <c r="R29365" t="s">
        <v>140</v>
      </c>
      <c r="S29365" t="s">
        <v>140</v>
      </c>
      <c r="T29365" t="s">
        <v>140</v>
      </c>
      <c r="U29365" t="s">
        <v>1007</v>
      </c>
      <c r="V29365" t="s">
        <v>421</v>
      </c>
      <c r="W29365" t="s">
        <v>140</v>
      </c>
    </row>
    <row r="29366" spans="1:23" x14ac:dyDescent="0.35">
      <c r="A29366" t="s">
        <v>17</v>
      </c>
      <c r="B29366" t="s">
        <v>1660</v>
      </c>
      <c r="C29366">
        <v>80</v>
      </c>
      <c r="D29366" t="s">
        <v>413</v>
      </c>
      <c r="E29366" t="s">
        <v>140</v>
      </c>
      <c r="F29366" t="s">
        <v>140</v>
      </c>
      <c r="G29366" t="s">
        <v>1016</v>
      </c>
      <c r="H29366" t="s">
        <v>140</v>
      </c>
      <c r="I29366" t="s">
        <v>140</v>
      </c>
      <c r="J29366" t="s">
        <v>140</v>
      </c>
      <c r="K29366" t="s">
        <v>1016</v>
      </c>
      <c r="L29366" t="s">
        <v>140</v>
      </c>
      <c r="M29366" t="s">
        <v>140</v>
      </c>
      <c r="N29366" t="s">
        <v>1017</v>
      </c>
      <c r="O29366" t="s">
        <v>140</v>
      </c>
      <c r="P29366" t="s">
        <v>140</v>
      </c>
      <c r="Q29366" t="s">
        <v>1016</v>
      </c>
      <c r="R29366" t="s">
        <v>1016</v>
      </c>
      <c r="S29366" t="s">
        <v>140</v>
      </c>
      <c r="T29366" t="s">
        <v>140</v>
      </c>
      <c r="U29366" t="s">
        <v>574</v>
      </c>
      <c r="V29366" t="s">
        <v>147</v>
      </c>
      <c r="W29366" t="s">
        <v>140</v>
      </c>
    </row>
    <row r="29367" spans="1:23" x14ac:dyDescent="0.35">
      <c r="A29367" t="s">
        <v>17</v>
      </c>
      <c r="B29367" t="s">
        <v>1661</v>
      </c>
      <c r="C29367">
        <v>122</v>
      </c>
      <c r="D29367" t="s">
        <v>153</v>
      </c>
      <c r="E29367" t="s">
        <v>140</v>
      </c>
      <c r="F29367" t="s">
        <v>140</v>
      </c>
      <c r="G29367" t="s">
        <v>838</v>
      </c>
      <c r="H29367" t="s">
        <v>140</v>
      </c>
      <c r="I29367" t="s">
        <v>775</v>
      </c>
      <c r="J29367" t="s">
        <v>140</v>
      </c>
      <c r="K29367" t="s">
        <v>1010</v>
      </c>
      <c r="L29367" t="s">
        <v>775</v>
      </c>
      <c r="M29367" t="s">
        <v>140</v>
      </c>
      <c r="N29367" t="s">
        <v>775</v>
      </c>
      <c r="O29367" t="s">
        <v>140</v>
      </c>
      <c r="P29367" t="s">
        <v>140</v>
      </c>
      <c r="Q29367" t="s">
        <v>775</v>
      </c>
      <c r="R29367" t="s">
        <v>775</v>
      </c>
      <c r="S29367" t="s">
        <v>140</v>
      </c>
      <c r="T29367" t="s">
        <v>140</v>
      </c>
      <c r="U29367" t="s">
        <v>1061</v>
      </c>
      <c r="V29367" t="s">
        <v>856</v>
      </c>
      <c r="W29367" t="s">
        <v>140</v>
      </c>
    </row>
    <row r="29368" spans="1:23" x14ac:dyDescent="0.35">
      <c r="A29368" t="s">
        <v>18</v>
      </c>
      <c r="B29368" t="s">
        <v>1660</v>
      </c>
      <c r="C29368">
        <v>75</v>
      </c>
      <c r="D29368" t="s">
        <v>464</v>
      </c>
      <c r="E29368" t="s">
        <v>140</v>
      </c>
      <c r="F29368" t="s">
        <v>1043</v>
      </c>
      <c r="G29368" t="s">
        <v>1045</v>
      </c>
      <c r="H29368" t="s">
        <v>140</v>
      </c>
      <c r="I29368" t="s">
        <v>1016</v>
      </c>
      <c r="J29368" t="s">
        <v>140</v>
      </c>
      <c r="K29368" t="s">
        <v>140</v>
      </c>
      <c r="L29368" t="s">
        <v>775</v>
      </c>
      <c r="M29368" t="s">
        <v>1043</v>
      </c>
      <c r="N29368" t="s">
        <v>1043</v>
      </c>
      <c r="O29368" t="s">
        <v>140</v>
      </c>
      <c r="P29368" t="s">
        <v>140</v>
      </c>
      <c r="Q29368" t="s">
        <v>1011</v>
      </c>
      <c r="R29368" t="s">
        <v>1011</v>
      </c>
      <c r="S29368" t="s">
        <v>140</v>
      </c>
      <c r="T29368" t="s">
        <v>140</v>
      </c>
      <c r="U29368" t="s">
        <v>1003</v>
      </c>
      <c r="V29368" t="s">
        <v>1106</v>
      </c>
      <c r="W29368" t="s">
        <v>140</v>
      </c>
    </row>
    <row r="29369" spans="1:23" x14ac:dyDescent="0.35">
      <c r="A29369" t="s">
        <v>18</v>
      </c>
      <c r="B29369" t="s">
        <v>1661</v>
      </c>
      <c r="C29369">
        <v>130</v>
      </c>
      <c r="D29369" t="s">
        <v>612</v>
      </c>
      <c r="E29369" t="s">
        <v>140</v>
      </c>
      <c r="F29369" t="s">
        <v>140</v>
      </c>
      <c r="G29369" t="s">
        <v>1053</v>
      </c>
      <c r="H29369" t="s">
        <v>140</v>
      </c>
      <c r="I29369" t="s">
        <v>140</v>
      </c>
      <c r="J29369" t="s">
        <v>140</v>
      </c>
      <c r="K29369" t="s">
        <v>140</v>
      </c>
      <c r="L29369" t="s">
        <v>140</v>
      </c>
      <c r="M29369" t="s">
        <v>140</v>
      </c>
      <c r="N29369" t="s">
        <v>140</v>
      </c>
      <c r="O29369" t="s">
        <v>140</v>
      </c>
      <c r="P29369" t="s">
        <v>140</v>
      </c>
      <c r="Q29369" t="s">
        <v>1066</v>
      </c>
      <c r="R29369" t="s">
        <v>1066</v>
      </c>
      <c r="S29369" t="s">
        <v>140</v>
      </c>
      <c r="T29369" t="s">
        <v>140</v>
      </c>
      <c r="U29369" t="s">
        <v>961</v>
      </c>
      <c r="V29369" t="s">
        <v>656</v>
      </c>
      <c r="W29369" t="s">
        <v>140</v>
      </c>
    </row>
    <row r="29370" spans="1:23" x14ac:dyDescent="0.35">
      <c r="A29370" t="s">
        <v>19</v>
      </c>
      <c r="B29370" t="s">
        <v>1660</v>
      </c>
      <c r="C29370">
        <v>68</v>
      </c>
      <c r="D29370" t="s">
        <v>191</v>
      </c>
      <c r="E29370" t="s">
        <v>140</v>
      </c>
      <c r="F29370" t="s">
        <v>140</v>
      </c>
      <c r="G29370" t="s">
        <v>875</v>
      </c>
      <c r="H29370" t="s">
        <v>140</v>
      </c>
      <c r="I29370" t="s">
        <v>140</v>
      </c>
      <c r="J29370" t="s">
        <v>140</v>
      </c>
      <c r="K29370" t="s">
        <v>140</v>
      </c>
      <c r="L29370" t="s">
        <v>140</v>
      </c>
      <c r="M29370" t="s">
        <v>140</v>
      </c>
      <c r="N29370" t="s">
        <v>140</v>
      </c>
      <c r="O29370" t="s">
        <v>140</v>
      </c>
      <c r="P29370" t="s">
        <v>140</v>
      </c>
      <c r="Q29370" t="s">
        <v>140</v>
      </c>
      <c r="R29370" t="s">
        <v>140</v>
      </c>
      <c r="S29370" t="s">
        <v>140</v>
      </c>
      <c r="T29370" t="s">
        <v>140</v>
      </c>
      <c r="U29370" t="s">
        <v>574</v>
      </c>
      <c r="V29370" t="s">
        <v>1061</v>
      </c>
      <c r="W29370" t="s">
        <v>1012</v>
      </c>
    </row>
    <row r="29371" spans="1:23" x14ac:dyDescent="0.35">
      <c r="A29371" t="s">
        <v>19</v>
      </c>
      <c r="B29371" t="s">
        <v>1661</v>
      </c>
      <c r="C29371">
        <v>138</v>
      </c>
      <c r="D29371" t="s">
        <v>507</v>
      </c>
      <c r="E29371" t="s">
        <v>140</v>
      </c>
      <c r="F29371" t="s">
        <v>140</v>
      </c>
      <c r="G29371" t="s">
        <v>1048</v>
      </c>
      <c r="H29371" t="s">
        <v>775</v>
      </c>
      <c r="I29371" t="s">
        <v>140</v>
      </c>
      <c r="J29371" t="s">
        <v>140</v>
      </c>
      <c r="K29371" t="s">
        <v>1016</v>
      </c>
      <c r="L29371" t="s">
        <v>775</v>
      </c>
      <c r="M29371" t="s">
        <v>775</v>
      </c>
      <c r="N29371" t="s">
        <v>1017</v>
      </c>
      <c r="O29371" t="s">
        <v>140</v>
      </c>
      <c r="P29371" t="s">
        <v>140</v>
      </c>
      <c r="Q29371" t="s">
        <v>1004</v>
      </c>
      <c r="R29371" t="s">
        <v>1004</v>
      </c>
      <c r="S29371" t="s">
        <v>140</v>
      </c>
      <c r="T29371" t="s">
        <v>140</v>
      </c>
      <c r="U29371" t="s">
        <v>574</v>
      </c>
      <c r="V29371" t="s">
        <v>53</v>
      </c>
      <c r="W29371" t="s">
        <v>140</v>
      </c>
    </row>
    <row r="29372" spans="1:23" x14ac:dyDescent="0.35">
      <c r="A29372" t="s">
        <v>20</v>
      </c>
      <c r="B29372" t="s">
        <v>1660</v>
      </c>
      <c r="C29372">
        <v>78</v>
      </c>
      <c r="D29372" t="s">
        <v>780</v>
      </c>
      <c r="E29372" t="s">
        <v>140</v>
      </c>
      <c r="F29372" t="s">
        <v>140</v>
      </c>
      <c r="G29372" t="s">
        <v>515</v>
      </c>
      <c r="H29372" t="s">
        <v>140</v>
      </c>
      <c r="I29372" t="s">
        <v>140</v>
      </c>
      <c r="J29372" t="s">
        <v>140</v>
      </c>
      <c r="K29372" t="s">
        <v>140</v>
      </c>
      <c r="L29372" t="s">
        <v>140</v>
      </c>
      <c r="M29372" t="s">
        <v>140</v>
      </c>
      <c r="N29372" t="s">
        <v>140</v>
      </c>
      <c r="O29372" t="s">
        <v>140</v>
      </c>
      <c r="P29372" t="s">
        <v>140</v>
      </c>
      <c r="Q29372" t="s">
        <v>1051</v>
      </c>
      <c r="R29372" t="s">
        <v>869</v>
      </c>
      <c r="S29372" t="s">
        <v>140</v>
      </c>
      <c r="T29372" t="s">
        <v>140</v>
      </c>
      <c r="U29372" t="s">
        <v>1070</v>
      </c>
      <c r="V29372" t="s">
        <v>97</v>
      </c>
      <c r="W29372" t="s">
        <v>140</v>
      </c>
    </row>
    <row r="29373" spans="1:23" x14ac:dyDescent="0.35">
      <c r="A29373" t="s">
        <v>20</v>
      </c>
      <c r="B29373" t="s">
        <v>1661</v>
      </c>
      <c r="C29373">
        <v>128</v>
      </c>
      <c r="D29373" t="s">
        <v>391</v>
      </c>
      <c r="E29373" t="s">
        <v>140</v>
      </c>
      <c r="F29373" t="s">
        <v>140</v>
      </c>
      <c r="G29373" t="s">
        <v>775</v>
      </c>
      <c r="H29373" t="s">
        <v>140</v>
      </c>
      <c r="I29373" t="s">
        <v>140</v>
      </c>
      <c r="J29373" t="s">
        <v>140</v>
      </c>
      <c r="K29373" t="s">
        <v>140</v>
      </c>
      <c r="L29373" t="s">
        <v>140</v>
      </c>
      <c r="M29373" t="s">
        <v>140</v>
      </c>
      <c r="N29373" t="s">
        <v>140</v>
      </c>
      <c r="O29373" t="s">
        <v>140</v>
      </c>
      <c r="P29373" t="s">
        <v>140</v>
      </c>
      <c r="Q29373" t="s">
        <v>1016</v>
      </c>
      <c r="R29373" t="s">
        <v>1046</v>
      </c>
      <c r="S29373" t="s">
        <v>140</v>
      </c>
      <c r="T29373" t="s">
        <v>140</v>
      </c>
      <c r="U29373" t="s">
        <v>973</v>
      </c>
      <c r="V29373" t="s">
        <v>700</v>
      </c>
      <c r="W29373" t="s">
        <v>140</v>
      </c>
    </row>
    <row r="29374" spans="1:23" x14ac:dyDescent="0.35">
      <c r="A29374" t="s">
        <v>21</v>
      </c>
      <c r="B29374" t="s">
        <v>1660</v>
      </c>
      <c r="C29374">
        <v>71</v>
      </c>
      <c r="D29374" t="s">
        <v>382</v>
      </c>
      <c r="E29374" t="s">
        <v>140</v>
      </c>
      <c r="F29374" t="s">
        <v>1017</v>
      </c>
      <c r="G29374" t="s">
        <v>422</v>
      </c>
      <c r="H29374" t="s">
        <v>140</v>
      </c>
      <c r="I29374" t="s">
        <v>1017</v>
      </c>
      <c r="J29374" t="s">
        <v>140</v>
      </c>
      <c r="K29374" t="s">
        <v>458</v>
      </c>
      <c r="L29374" t="s">
        <v>1073</v>
      </c>
      <c r="M29374" t="s">
        <v>996</v>
      </c>
      <c r="N29374" t="s">
        <v>140</v>
      </c>
      <c r="O29374" t="s">
        <v>1073</v>
      </c>
      <c r="P29374" t="s">
        <v>140</v>
      </c>
      <c r="Q29374" t="s">
        <v>458</v>
      </c>
      <c r="R29374" t="s">
        <v>129</v>
      </c>
      <c r="S29374" t="s">
        <v>140</v>
      </c>
      <c r="T29374" t="s">
        <v>140</v>
      </c>
      <c r="U29374" t="s">
        <v>681</v>
      </c>
      <c r="V29374" t="s">
        <v>937</v>
      </c>
      <c r="W29374" t="s">
        <v>140</v>
      </c>
    </row>
    <row r="29375" spans="1:23" x14ac:dyDescent="0.35">
      <c r="A29375" t="s">
        <v>21</v>
      </c>
      <c r="B29375" t="s">
        <v>1661</v>
      </c>
      <c r="C29375">
        <v>138</v>
      </c>
      <c r="D29375" t="s">
        <v>470</v>
      </c>
      <c r="E29375" t="s">
        <v>140</v>
      </c>
      <c r="F29375" t="s">
        <v>140</v>
      </c>
      <c r="G29375" t="s">
        <v>269</v>
      </c>
      <c r="H29375" t="s">
        <v>140</v>
      </c>
      <c r="I29375" t="s">
        <v>1048</v>
      </c>
      <c r="J29375" t="s">
        <v>1014</v>
      </c>
      <c r="K29375" t="s">
        <v>1048</v>
      </c>
      <c r="L29375" t="s">
        <v>1043</v>
      </c>
      <c r="M29375" t="s">
        <v>1017</v>
      </c>
      <c r="N29375" t="s">
        <v>1014</v>
      </c>
      <c r="O29375" t="s">
        <v>140</v>
      </c>
      <c r="P29375" t="s">
        <v>140</v>
      </c>
      <c r="Q29375" t="s">
        <v>1048</v>
      </c>
      <c r="R29375" t="s">
        <v>1068</v>
      </c>
      <c r="S29375" t="s">
        <v>140</v>
      </c>
      <c r="T29375" t="s">
        <v>140</v>
      </c>
      <c r="U29375" t="s">
        <v>127</v>
      </c>
      <c r="V29375" t="s">
        <v>425</v>
      </c>
      <c r="W29375" t="s">
        <v>140</v>
      </c>
    </row>
    <row r="29376" spans="1:23" x14ac:dyDescent="0.35">
      <c r="A29376" t="s">
        <v>22</v>
      </c>
      <c r="B29376" t="s">
        <v>1660</v>
      </c>
      <c r="C29376">
        <v>81</v>
      </c>
      <c r="D29376" t="s">
        <v>653</v>
      </c>
      <c r="E29376" t="s">
        <v>140</v>
      </c>
      <c r="F29376" t="s">
        <v>140</v>
      </c>
      <c r="G29376" t="s">
        <v>140</v>
      </c>
      <c r="H29376" t="s">
        <v>140</v>
      </c>
      <c r="I29376" t="s">
        <v>140</v>
      </c>
      <c r="J29376" t="s">
        <v>140</v>
      </c>
      <c r="K29376" t="s">
        <v>140</v>
      </c>
      <c r="L29376" t="s">
        <v>140</v>
      </c>
      <c r="M29376" t="s">
        <v>140</v>
      </c>
      <c r="N29376" t="s">
        <v>1014</v>
      </c>
      <c r="O29376" t="s">
        <v>140</v>
      </c>
      <c r="P29376" t="s">
        <v>140</v>
      </c>
      <c r="Q29376" t="s">
        <v>140</v>
      </c>
      <c r="R29376" t="s">
        <v>140</v>
      </c>
      <c r="S29376" t="s">
        <v>140</v>
      </c>
      <c r="T29376" t="s">
        <v>140</v>
      </c>
      <c r="U29376" t="s">
        <v>991</v>
      </c>
      <c r="V29376" t="s">
        <v>1095</v>
      </c>
      <c r="W29376" t="s">
        <v>140</v>
      </c>
    </row>
    <row r="29377" spans="1:23" x14ac:dyDescent="0.35">
      <c r="A29377" t="s">
        <v>22</v>
      </c>
      <c r="B29377" t="s">
        <v>1661</v>
      </c>
      <c r="C29377">
        <v>128</v>
      </c>
      <c r="D29377" t="s">
        <v>758</v>
      </c>
      <c r="E29377" t="s">
        <v>140</v>
      </c>
      <c r="F29377" t="s">
        <v>1012</v>
      </c>
      <c r="G29377" t="s">
        <v>1014</v>
      </c>
      <c r="H29377" t="s">
        <v>140</v>
      </c>
      <c r="I29377" t="s">
        <v>140</v>
      </c>
      <c r="J29377" t="s">
        <v>140</v>
      </c>
      <c r="K29377" t="s">
        <v>140</v>
      </c>
      <c r="L29377" t="s">
        <v>1010</v>
      </c>
      <c r="M29377" t="s">
        <v>140</v>
      </c>
      <c r="N29377" t="s">
        <v>1021</v>
      </c>
      <c r="O29377" t="s">
        <v>140</v>
      </c>
      <c r="P29377" t="s">
        <v>140</v>
      </c>
      <c r="Q29377" t="s">
        <v>140</v>
      </c>
      <c r="R29377" t="s">
        <v>140</v>
      </c>
      <c r="S29377" t="s">
        <v>140</v>
      </c>
      <c r="T29377" t="s">
        <v>1014</v>
      </c>
      <c r="U29377" t="s">
        <v>801</v>
      </c>
      <c r="V29377" t="s">
        <v>81</v>
      </c>
      <c r="W29377" t="s">
        <v>1010</v>
      </c>
    </row>
    <row r="29378" spans="1:23" x14ac:dyDescent="0.35">
      <c r="A29378" t="s">
        <v>23</v>
      </c>
      <c r="B29378" t="s">
        <v>1660</v>
      </c>
      <c r="C29378">
        <v>41</v>
      </c>
      <c r="D29378" t="s">
        <v>374</v>
      </c>
      <c r="E29378" t="s">
        <v>140</v>
      </c>
      <c r="F29378" t="s">
        <v>140</v>
      </c>
      <c r="G29378" t="s">
        <v>109</v>
      </c>
      <c r="H29378" t="s">
        <v>140</v>
      </c>
      <c r="I29378" t="s">
        <v>140</v>
      </c>
      <c r="J29378" t="s">
        <v>140</v>
      </c>
      <c r="K29378" t="s">
        <v>140</v>
      </c>
      <c r="L29378" t="s">
        <v>140</v>
      </c>
      <c r="M29378" t="s">
        <v>140</v>
      </c>
      <c r="N29378" t="s">
        <v>140</v>
      </c>
      <c r="O29378" t="s">
        <v>140</v>
      </c>
      <c r="P29378" t="s">
        <v>140</v>
      </c>
      <c r="Q29378" t="s">
        <v>140</v>
      </c>
      <c r="R29378" t="s">
        <v>919</v>
      </c>
      <c r="S29378" t="s">
        <v>140</v>
      </c>
      <c r="T29378" t="s">
        <v>140</v>
      </c>
      <c r="U29378" t="s">
        <v>788</v>
      </c>
      <c r="V29378" t="s">
        <v>1000</v>
      </c>
      <c r="W29378" t="s">
        <v>140</v>
      </c>
    </row>
    <row r="29379" spans="1:23" x14ac:dyDescent="0.35">
      <c r="A29379" t="s">
        <v>23</v>
      </c>
      <c r="B29379" t="s">
        <v>1661</v>
      </c>
      <c r="C29379">
        <v>163</v>
      </c>
      <c r="D29379" t="s">
        <v>814</v>
      </c>
      <c r="E29379" t="s">
        <v>140</v>
      </c>
      <c r="F29379" t="s">
        <v>1063</v>
      </c>
      <c r="G29379" t="s">
        <v>837</v>
      </c>
      <c r="H29379" t="s">
        <v>140</v>
      </c>
      <c r="I29379" t="s">
        <v>140</v>
      </c>
      <c r="J29379" t="s">
        <v>140</v>
      </c>
      <c r="K29379" t="s">
        <v>1063</v>
      </c>
      <c r="L29379" t="s">
        <v>1021</v>
      </c>
      <c r="M29379" t="s">
        <v>140</v>
      </c>
      <c r="N29379" t="s">
        <v>140</v>
      </c>
      <c r="O29379" t="s">
        <v>1010</v>
      </c>
      <c r="P29379" t="s">
        <v>1063</v>
      </c>
      <c r="Q29379" t="s">
        <v>929</v>
      </c>
      <c r="R29379" t="s">
        <v>915</v>
      </c>
      <c r="S29379" t="s">
        <v>1008</v>
      </c>
      <c r="T29379" t="s">
        <v>140</v>
      </c>
      <c r="U29379" t="s">
        <v>147</v>
      </c>
      <c r="V29379" t="s">
        <v>546</v>
      </c>
      <c r="W29379" t="s">
        <v>1063</v>
      </c>
    </row>
    <row r="29380" spans="1:23" x14ac:dyDescent="0.35">
      <c r="A29380" t="s">
        <v>24</v>
      </c>
      <c r="B29380" t="s">
        <v>1660</v>
      </c>
      <c r="C29380">
        <v>106</v>
      </c>
      <c r="D29380" t="s">
        <v>36</v>
      </c>
      <c r="E29380" t="s">
        <v>140</v>
      </c>
      <c r="F29380" t="s">
        <v>140</v>
      </c>
      <c r="G29380" t="s">
        <v>971</v>
      </c>
      <c r="H29380" t="s">
        <v>140</v>
      </c>
      <c r="I29380" t="s">
        <v>140</v>
      </c>
      <c r="J29380" t="s">
        <v>140</v>
      </c>
      <c r="K29380" t="s">
        <v>140</v>
      </c>
      <c r="L29380" t="s">
        <v>1021</v>
      </c>
      <c r="M29380" t="s">
        <v>1021</v>
      </c>
      <c r="N29380" t="s">
        <v>1043</v>
      </c>
      <c r="O29380" t="s">
        <v>140</v>
      </c>
      <c r="P29380" t="s">
        <v>140</v>
      </c>
      <c r="Q29380" t="s">
        <v>1019</v>
      </c>
      <c r="R29380" t="s">
        <v>1019</v>
      </c>
      <c r="S29380" t="s">
        <v>140</v>
      </c>
      <c r="T29380" t="s">
        <v>140</v>
      </c>
      <c r="U29380" t="s">
        <v>860</v>
      </c>
      <c r="V29380" t="s">
        <v>91</v>
      </c>
      <c r="W29380" t="s">
        <v>140</v>
      </c>
    </row>
    <row r="29381" spans="1:23" x14ac:dyDescent="0.35">
      <c r="A29381" t="s">
        <v>24</v>
      </c>
      <c r="B29381" t="s">
        <v>1661</v>
      </c>
      <c r="C29381">
        <v>101</v>
      </c>
      <c r="D29381" t="s">
        <v>1246</v>
      </c>
      <c r="E29381" t="s">
        <v>140</v>
      </c>
      <c r="F29381" t="s">
        <v>954</v>
      </c>
      <c r="G29381" t="s">
        <v>1043</v>
      </c>
      <c r="H29381" t="s">
        <v>140</v>
      </c>
      <c r="I29381" t="s">
        <v>140</v>
      </c>
      <c r="J29381" t="s">
        <v>140</v>
      </c>
      <c r="K29381" t="s">
        <v>140</v>
      </c>
      <c r="L29381" t="s">
        <v>1019</v>
      </c>
      <c r="M29381" t="s">
        <v>140</v>
      </c>
      <c r="N29381" t="s">
        <v>1019</v>
      </c>
      <c r="O29381" t="s">
        <v>1019</v>
      </c>
      <c r="P29381" t="s">
        <v>140</v>
      </c>
      <c r="Q29381" t="s">
        <v>1019</v>
      </c>
      <c r="R29381" t="s">
        <v>1019</v>
      </c>
      <c r="S29381" t="s">
        <v>140</v>
      </c>
      <c r="T29381" t="s">
        <v>1019</v>
      </c>
      <c r="U29381" t="s">
        <v>1065</v>
      </c>
      <c r="V29381" t="s">
        <v>874</v>
      </c>
      <c r="W29381" t="s">
        <v>140</v>
      </c>
    </row>
    <row r="29382" spans="1:23" x14ac:dyDescent="0.35">
      <c r="A29382" t="s">
        <v>25</v>
      </c>
      <c r="B29382" t="s">
        <v>1660</v>
      </c>
      <c r="C29382">
        <v>100</v>
      </c>
      <c r="D29382" t="s">
        <v>552</v>
      </c>
      <c r="E29382" t="s">
        <v>140</v>
      </c>
      <c r="F29382" t="s">
        <v>140</v>
      </c>
      <c r="G29382" t="s">
        <v>1066</v>
      </c>
      <c r="H29382" t="s">
        <v>140</v>
      </c>
      <c r="I29382" t="s">
        <v>1043</v>
      </c>
      <c r="J29382" t="s">
        <v>140</v>
      </c>
      <c r="K29382" t="s">
        <v>140</v>
      </c>
      <c r="L29382" t="s">
        <v>140</v>
      </c>
      <c r="M29382" t="s">
        <v>140</v>
      </c>
      <c r="N29382" t="s">
        <v>1098</v>
      </c>
      <c r="O29382" t="s">
        <v>140</v>
      </c>
      <c r="P29382" t="s">
        <v>140</v>
      </c>
      <c r="Q29382" t="s">
        <v>140</v>
      </c>
      <c r="R29382" t="s">
        <v>140</v>
      </c>
      <c r="S29382" t="s">
        <v>140</v>
      </c>
      <c r="T29382" t="s">
        <v>140</v>
      </c>
      <c r="U29382" t="s">
        <v>919</v>
      </c>
      <c r="V29382" t="s">
        <v>115</v>
      </c>
      <c r="W29382" t="s">
        <v>140</v>
      </c>
    </row>
    <row r="29383" spans="1:23" x14ac:dyDescent="0.35">
      <c r="A29383" t="s">
        <v>25</v>
      </c>
      <c r="B29383" t="s">
        <v>1661</v>
      </c>
      <c r="C29383">
        <v>103</v>
      </c>
      <c r="D29383" t="s">
        <v>552</v>
      </c>
      <c r="E29383" t="s">
        <v>140</v>
      </c>
      <c r="F29383" t="s">
        <v>140</v>
      </c>
      <c r="G29383" t="s">
        <v>1012</v>
      </c>
      <c r="H29383" t="s">
        <v>140</v>
      </c>
      <c r="I29383" t="s">
        <v>1008</v>
      </c>
      <c r="J29383" t="s">
        <v>140</v>
      </c>
      <c r="K29383" t="s">
        <v>140</v>
      </c>
      <c r="L29383" t="s">
        <v>140</v>
      </c>
      <c r="M29383" t="s">
        <v>140</v>
      </c>
      <c r="N29383" t="s">
        <v>140</v>
      </c>
      <c r="O29383" t="s">
        <v>140</v>
      </c>
      <c r="P29383" t="s">
        <v>140</v>
      </c>
      <c r="Q29383" t="s">
        <v>1019</v>
      </c>
      <c r="R29383" t="s">
        <v>1019</v>
      </c>
      <c r="S29383" t="s">
        <v>140</v>
      </c>
      <c r="T29383" t="s">
        <v>140</v>
      </c>
      <c r="U29383" t="s">
        <v>1020</v>
      </c>
      <c r="V29383" t="s">
        <v>706</v>
      </c>
      <c r="W29383" t="s">
        <v>140</v>
      </c>
    </row>
    <row r="29384" spans="1:23" x14ac:dyDescent="0.35">
      <c r="A29384" t="s">
        <v>26</v>
      </c>
      <c r="B29384" t="s">
        <v>1660</v>
      </c>
      <c r="C29384">
        <v>92</v>
      </c>
      <c r="D29384" t="s">
        <v>815</v>
      </c>
      <c r="E29384" t="s">
        <v>140</v>
      </c>
      <c r="F29384" t="s">
        <v>140</v>
      </c>
      <c r="G29384" t="s">
        <v>1023</v>
      </c>
      <c r="H29384" t="s">
        <v>140</v>
      </c>
      <c r="I29384" t="s">
        <v>140</v>
      </c>
      <c r="J29384" t="s">
        <v>1017</v>
      </c>
      <c r="K29384" t="s">
        <v>140</v>
      </c>
      <c r="L29384" t="s">
        <v>1014</v>
      </c>
      <c r="M29384" t="s">
        <v>1014</v>
      </c>
      <c r="N29384" t="s">
        <v>1098</v>
      </c>
      <c r="O29384" t="s">
        <v>140</v>
      </c>
      <c r="P29384" t="s">
        <v>140</v>
      </c>
      <c r="Q29384" t="s">
        <v>1098</v>
      </c>
      <c r="R29384" t="s">
        <v>1063</v>
      </c>
      <c r="S29384" t="s">
        <v>140</v>
      </c>
      <c r="T29384" t="s">
        <v>140</v>
      </c>
      <c r="U29384" t="s">
        <v>614</v>
      </c>
      <c r="V29384" t="s">
        <v>749</v>
      </c>
      <c r="W29384" t="s">
        <v>140</v>
      </c>
    </row>
    <row r="29385" spans="1:23" x14ac:dyDescent="0.35">
      <c r="A29385" t="s">
        <v>26</v>
      </c>
      <c r="B29385" t="s">
        <v>1661</v>
      </c>
      <c r="C29385">
        <v>109</v>
      </c>
      <c r="D29385" t="s">
        <v>439</v>
      </c>
      <c r="E29385" t="s">
        <v>140</v>
      </c>
      <c r="F29385" t="s">
        <v>140</v>
      </c>
      <c r="G29385" t="s">
        <v>140</v>
      </c>
      <c r="H29385" t="s">
        <v>140</v>
      </c>
      <c r="I29385" t="s">
        <v>140</v>
      </c>
      <c r="J29385" t="s">
        <v>140</v>
      </c>
      <c r="K29385" t="s">
        <v>140</v>
      </c>
      <c r="L29385" t="s">
        <v>140</v>
      </c>
      <c r="M29385" t="s">
        <v>140</v>
      </c>
      <c r="N29385" t="s">
        <v>140</v>
      </c>
      <c r="O29385" t="s">
        <v>140</v>
      </c>
      <c r="P29385" t="s">
        <v>140</v>
      </c>
      <c r="Q29385" t="s">
        <v>919</v>
      </c>
      <c r="R29385" t="s">
        <v>919</v>
      </c>
      <c r="S29385" t="s">
        <v>140</v>
      </c>
      <c r="T29385" t="s">
        <v>140</v>
      </c>
      <c r="U29385" t="s">
        <v>897</v>
      </c>
      <c r="V29385" t="s">
        <v>794</v>
      </c>
      <c r="W29385" t="s">
        <v>140</v>
      </c>
    </row>
    <row r="29386" spans="1:23" x14ac:dyDescent="0.35">
      <c r="A29386" t="s">
        <v>27</v>
      </c>
      <c r="B29386" t="s">
        <v>1660</v>
      </c>
      <c r="C29386">
        <v>105</v>
      </c>
      <c r="D29386" t="s">
        <v>844</v>
      </c>
      <c r="E29386" t="s">
        <v>140</v>
      </c>
      <c r="F29386" t="s">
        <v>140</v>
      </c>
      <c r="G29386" t="s">
        <v>140</v>
      </c>
      <c r="H29386" t="s">
        <v>140</v>
      </c>
      <c r="I29386" t="s">
        <v>140</v>
      </c>
      <c r="J29386" t="s">
        <v>1048</v>
      </c>
      <c r="K29386" t="s">
        <v>140</v>
      </c>
      <c r="L29386" t="s">
        <v>1019</v>
      </c>
      <c r="M29386" t="s">
        <v>140</v>
      </c>
      <c r="N29386" t="s">
        <v>140</v>
      </c>
      <c r="O29386" t="s">
        <v>140</v>
      </c>
      <c r="P29386" t="s">
        <v>140</v>
      </c>
      <c r="Q29386" t="s">
        <v>954</v>
      </c>
      <c r="R29386" t="s">
        <v>954</v>
      </c>
      <c r="S29386" t="s">
        <v>140</v>
      </c>
      <c r="T29386" t="s">
        <v>140</v>
      </c>
      <c r="U29386" t="s">
        <v>983</v>
      </c>
      <c r="V29386" t="s">
        <v>1049</v>
      </c>
      <c r="W29386" t="s">
        <v>140</v>
      </c>
    </row>
    <row r="29387" spans="1:23" x14ac:dyDescent="0.35">
      <c r="A29387" t="s">
        <v>27</v>
      </c>
      <c r="B29387" t="s">
        <v>1661</v>
      </c>
      <c r="C29387">
        <v>97</v>
      </c>
      <c r="D29387" t="s">
        <v>388</v>
      </c>
      <c r="E29387" t="s">
        <v>140</v>
      </c>
      <c r="F29387" t="s">
        <v>1013</v>
      </c>
      <c r="G29387" t="s">
        <v>940</v>
      </c>
      <c r="H29387" t="s">
        <v>1021</v>
      </c>
      <c r="I29387" t="s">
        <v>140</v>
      </c>
      <c r="J29387" t="s">
        <v>140</v>
      </c>
      <c r="K29387" t="s">
        <v>140</v>
      </c>
      <c r="L29387" t="s">
        <v>1043</v>
      </c>
      <c r="M29387" t="s">
        <v>140</v>
      </c>
      <c r="N29387" t="s">
        <v>1043</v>
      </c>
      <c r="O29387" t="s">
        <v>140</v>
      </c>
      <c r="P29387" t="s">
        <v>140</v>
      </c>
      <c r="Q29387" t="s">
        <v>1021</v>
      </c>
      <c r="R29387" t="s">
        <v>1021</v>
      </c>
      <c r="S29387" t="s">
        <v>140</v>
      </c>
      <c r="T29387" t="s">
        <v>140</v>
      </c>
      <c r="U29387" t="s">
        <v>988</v>
      </c>
      <c r="V29387" t="s">
        <v>662</v>
      </c>
      <c r="W29387" t="s">
        <v>140</v>
      </c>
    </row>
    <row r="29388" spans="1:23" x14ac:dyDescent="0.35">
      <c r="A29388" t="s">
        <v>28</v>
      </c>
      <c r="B29388" t="s">
        <v>1660</v>
      </c>
      <c r="C29388">
        <v>85</v>
      </c>
      <c r="D29388" t="s">
        <v>374</v>
      </c>
      <c r="E29388" t="s">
        <v>140</v>
      </c>
      <c r="F29388" t="s">
        <v>140</v>
      </c>
      <c r="G29388" t="s">
        <v>1070</v>
      </c>
      <c r="H29388" t="s">
        <v>140</v>
      </c>
      <c r="I29388" t="s">
        <v>1046</v>
      </c>
      <c r="J29388" t="s">
        <v>140</v>
      </c>
      <c r="K29388" t="s">
        <v>1055</v>
      </c>
      <c r="L29388" t="s">
        <v>140</v>
      </c>
      <c r="M29388" t="s">
        <v>1055</v>
      </c>
      <c r="N29388" t="s">
        <v>140</v>
      </c>
      <c r="O29388" t="s">
        <v>140</v>
      </c>
      <c r="P29388" t="s">
        <v>1055</v>
      </c>
      <c r="Q29388" t="s">
        <v>140</v>
      </c>
      <c r="R29388" t="s">
        <v>1063</v>
      </c>
      <c r="S29388" t="s">
        <v>140</v>
      </c>
      <c r="T29388" t="s">
        <v>140</v>
      </c>
      <c r="U29388" t="s">
        <v>1104</v>
      </c>
      <c r="V29388" t="s">
        <v>127</v>
      </c>
      <c r="W29388" t="s">
        <v>1066</v>
      </c>
    </row>
    <row r="29389" spans="1:23" x14ac:dyDescent="0.35">
      <c r="A29389" t="s">
        <v>28</v>
      </c>
      <c r="B29389" t="s">
        <v>1661</v>
      </c>
      <c r="C29389">
        <v>121</v>
      </c>
      <c r="D29389" t="s">
        <v>575</v>
      </c>
      <c r="E29389" t="s">
        <v>140</v>
      </c>
      <c r="F29389" t="s">
        <v>1046</v>
      </c>
      <c r="G29389" t="s">
        <v>949</v>
      </c>
      <c r="H29389" t="s">
        <v>140</v>
      </c>
      <c r="I29389" t="s">
        <v>140</v>
      </c>
      <c r="J29389" t="s">
        <v>140</v>
      </c>
      <c r="K29389" t="s">
        <v>140</v>
      </c>
      <c r="L29389" t="s">
        <v>140</v>
      </c>
      <c r="M29389" t="s">
        <v>140</v>
      </c>
      <c r="N29389" t="s">
        <v>140</v>
      </c>
      <c r="O29389" t="s">
        <v>140</v>
      </c>
      <c r="P29389" t="s">
        <v>140</v>
      </c>
      <c r="Q29389" t="s">
        <v>140</v>
      </c>
      <c r="R29389" t="s">
        <v>1009</v>
      </c>
      <c r="S29389" t="s">
        <v>140</v>
      </c>
      <c r="T29389" t="s">
        <v>140</v>
      </c>
      <c r="U29389" t="s">
        <v>1051</v>
      </c>
      <c r="V29389" t="s">
        <v>1069</v>
      </c>
      <c r="W29389" t="s">
        <v>140</v>
      </c>
    </row>
    <row r="29390" spans="1:23" x14ac:dyDescent="0.35">
      <c r="A29390" t="s">
        <v>29</v>
      </c>
      <c r="B29390" t="s">
        <v>1660</v>
      </c>
      <c r="C29390">
        <v>97</v>
      </c>
      <c r="D29390" t="s">
        <v>512</v>
      </c>
      <c r="E29390" t="s">
        <v>140</v>
      </c>
      <c r="F29390" t="s">
        <v>1058</v>
      </c>
      <c r="G29390" t="s">
        <v>140</v>
      </c>
      <c r="H29390" t="s">
        <v>140</v>
      </c>
      <c r="I29390" t="s">
        <v>140</v>
      </c>
      <c r="J29390" t="s">
        <v>140</v>
      </c>
      <c r="K29390" t="s">
        <v>140</v>
      </c>
      <c r="L29390" t="s">
        <v>140</v>
      </c>
      <c r="M29390" t="s">
        <v>140</v>
      </c>
      <c r="N29390" t="s">
        <v>1021</v>
      </c>
      <c r="O29390" t="s">
        <v>140</v>
      </c>
      <c r="P29390" t="s">
        <v>1021</v>
      </c>
      <c r="Q29390" t="s">
        <v>140</v>
      </c>
      <c r="R29390" t="s">
        <v>140</v>
      </c>
      <c r="S29390" t="s">
        <v>140</v>
      </c>
      <c r="T29390" t="s">
        <v>140</v>
      </c>
      <c r="U29390" t="s">
        <v>967</v>
      </c>
      <c r="V29390" t="s">
        <v>131</v>
      </c>
      <c r="W29390" t="s">
        <v>140</v>
      </c>
    </row>
    <row r="29391" spans="1:23" x14ac:dyDescent="0.35">
      <c r="A29391" t="s">
        <v>29</v>
      </c>
      <c r="B29391" t="s">
        <v>1661</v>
      </c>
      <c r="C29391">
        <v>106</v>
      </c>
      <c r="D29391" t="s">
        <v>537</v>
      </c>
      <c r="E29391" t="s">
        <v>140</v>
      </c>
      <c r="F29391" t="s">
        <v>140</v>
      </c>
      <c r="G29391" t="s">
        <v>140</v>
      </c>
      <c r="H29391" t="s">
        <v>140</v>
      </c>
      <c r="I29391" t="s">
        <v>1054</v>
      </c>
      <c r="J29391" t="s">
        <v>140</v>
      </c>
      <c r="K29391" t="s">
        <v>140</v>
      </c>
      <c r="L29391" t="s">
        <v>1054</v>
      </c>
      <c r="M29391" t="s">
        <v>140</v>
      </c>
      <c r="N29391" t="s">
        <v>1054</v>
      </c>
      <c r="O29391" t="s">
        <v>1054</v>
      </c>
      <c r="P29391" t="s">
        <v>1054</v>
      </c>
      <c r="Q29391" t="s">
        <v>140</v>
      </c>
      <c r="R29391" t="s">
        <v>140</v>
      </c>
      <c r="S29391" t="s">
        <v>140</v>
      </c>
      <c r="T29391" t="s">
        <v>1054</v>
      </c>
      <c r="U29391" t="s">
        <v>1053</v>
      </c>
      <c r="V29391" t="s">
        <v>93</v>
      </c>
      <c r="W29391" t="s">
        <v>140</v>
      </c>
    </row>
    <row r="29392" spans="1:23" x14ac:dyDescent="0.35">
      <c r="A29392" t="s">
        <v>30</v>
      </c>
      <c r="B29392" t="s">
        <v>1660</v>
      </c>
      <c r="C29392">
        <v>107</v>
      </c>
      <c r="D29392" t="s">
        <v>1162</v>
      </c>
      <c r="E29392" t="s">
        <v>140</v>
      </c>
      <c r="F29392" t="s">
        <v>1012</v>
      </c>
      <c r="G29392" t="s">
        <v>1019</v>
      </c>
      <c r="H29392" t="s">
        <v>140</v>
      </c>
      <c r="I29392" t="s">
        <v>1012</v>
      </c>
      <c r="J29392" t="s">
        <v>1012</v>
      </c>
      <c r="K29392" t="s">
        <v>1012</v>
      </c>
      <c r="L29392" t="s">
        <v>1051</v>
      </c>
      <c r="M29392" t="s">
        <v>1011</v>
      </c>
      <c r="N29392" t="s">
        <v>949</v>
      </c>
      <c r="O29392" t="s">
        <v>1012</v>
      </c>
      <c r="P29392" t="s">
        <v>949</v>
      </c>
      <c r="Q29392" t="s">
        <v>140</v>
      </c>
      <c r="R29392" t="s">
        <v>140</v>
      </c>
      <c r="S29392" t="s">
        <v>140</v>
      </c>
      <c r="T29392" t="s">
        <v>140</v>
      </c>
      <c r="U29392" t="s">
        <v>592</v>
      </c>
      <c r="V29392" t="s">
        <v>1020</v>
      </c>
      <c r="W29392" t="s">
        <v>1012</v>
      </c>
    </row>
    <row r="29393" spans="1:23" x14ac:dyDescent="0.35">
      <c r="A29393" t="s">
        <v>30</v>
      </c>
      <c r="B29393" t="s">
        <v>1661</v>
      </c>
      <c r="C29393">
        <v>94</v>
      </c>
      <c r="D29393" t="s">
        <v>236</v>
      </c>
      <c r="E29393" t="s">
        <v>140</v>
      </c>
      <c r="F29393" t="s">
        <v>140</v>
      </c>
      <c r="G29393" t="s">
        <v>140</v>
      </c>
      <c r="H29393" t="s">
        <v>1012</v>
      </c>
      <c r="I29393" t="s">
        <v>140</v>
      </c>
      <c r="J29393" t="s">
        <v>140</v>
      </c>
      <c r="K29393" t="s">
        <v>140</v>
      </c>
      <c r="L29393" t="s">
        <v>1054</v>
      </c>
      <c r="M29393" t="s">
        <v>140</v>
      </c>
      <c r="N29393" t="s">
        <v>140</v>
      </c>
      <c r="O29393" t="s">
        <v>140</v>
      </c>
      <c r="P29393" t="s">
        <v>1012</v>
      </c>
      <c r="Q29393" t="s">
        <v>140</v>
      </c>
      <c r="R29393" t="s">
        <v>140</v>
      </c>
      <c r="S29393" t="s">
        <v>140</v>
      </c>
      <c r="T29393" t="s">
        <v>140</v>
      </c>
      <c r="U29393" t="s">
        <v>1073</v>
      </c>
      <c r="V29393" t="s">
        <v>421</v>
      </c>
      <c r="W29393" t="s">
        <v>140</v>
      </c>
    </row>
    <row r="29394" spans="1:23" x14ac:dyDescent="0.35">
      <c r="A29394" t="s">
        <v>31</v>
      </c>
      <c r="B29394" t="s">
        <v>1660</v>
      </c>
      <c r="C29394">
        <v>71</v>
      </c>
      <c r="D29394" t="s">
        <v>808</v>
      </c>
      <c r="E29394" t="s">
        <v>140</v>
      </c>
      <c r="F29394" t="s">
        <v>1010</v>
      </c>
      <c r="G29394" t="s">
        <v>847</v>
      </c>
      <c r="H29394" t="s">
        <v>140</v>
      </c>
      <c r="I29394" t="s">
        <v>1009</v>
      </c>
      <c r="J29394" t="s">
        <v>1010</v>
      </c>
      <c r="K29394" t="s">
        <v>140</v>
      </c>
      <c r="L29394" t="s">
        <v>140</v>
      </c>
      <c r="M29394" t="s">
        <v>140</v>
      </c>
      <c r="N29394" t="s">
        <v>140</v>
      </c>
      <c r="O29394" t="s">
        <v>140</v>
      </c>
      <c r="P29394" t="s">
        <v>140</v>
      </c>
      <c r="Q29394" t="s">
        <v>733</v>
      </c>
      <c r="R29394" t="s">
        <v>769</v>
      </c>
      <c r="S29394" t="s">
        <v>140</v>
      </c>
      <c r="T29394" t="s">
        <v>140</v>
      </c>
      <c r="U29394" t="s">
        <v>1085</v>
      </c>
      <c r="V29394" t="s">
        <v>932</v>
      </c>
      <c r="W29394" t="s">
        <v>140</v>
      </c>
    </row>
    <row r="29395" spans="1:23" x14ac:dyDescent="0.35">
      <c r="A29395" t="s">
        <v>31</v>
      </c>
      <c r="B29395" t="s">
        <v>1661</v>
      </c>
      <c r="C29395">
        <v>135</v>
      </c>
      <c r="D29395" t="s">
        <v>781</v>
      </c>
      <c r="E29395" t="s">
        <v>140</v>
      </c>
      <c r="F29395" t="s">
        <v>949</v>
      </c>
      <c r="G29395" t="s">
        <v>149</v>
      </c>
      <c r="H29395" t="s">
        <v>140</v>
      </c>
      <c r="I29395" t="s">
        <v>140</v>
      </c>
      <c r="J29395" t="s">
        <v>140</v>
      </c>
      <c r="K29395" t="s">
        <v>140</v>
      </c>
      <c r="L29395" t="s">
        <v>140</v>
      </c>
      <c r="M29395" t="s">
        <v>140</v>
      </c>
      <c r="N29395" t="s">
        <v>140</v>
      </c>
      <c r="O29395" t="s">
        <v>140</v>
      </c>
      <c r="P29395" t="s">
        <v>140</v>
      </c>
      <c r="Q29395" t="s">
        <v>788</v>
      </c>
      <c r="R29395" t="s">
        <v>289</v>
      </c>
      <c r="S29395" t="s">
        <v>140</v>
      </c>
      <c r="T29395" t="s">
        <v>140</v>
      </c>
      <c r="U29395" t="s">
        <v>712</v>
      </c>
      <c r="V29395" t="s">
        <v>289</v>
      </c>
      <c r="W29395" t="s">
        <v>1010</v>
      </c>
    </row>
    <row r="29396" spans="1:23" x14ac:dyDescent="0.35">
      <c r="A29396" t="s">
        <v>32</v>
      </c>
      <c r="B29396" t="s">
        <v>1660</v>
      </c>
      <c r="C29396">
        <v>2035</v>
      </c>
      <c r="D29396" t="s">
        <v>362</v>
      </c>
      <c r="E29396" t="s">
        <v>140</v>
      </c>
      <c r="F29396" t="s">
        <v>1013</v>
      </c>
      <c r="G29396" t="s">
        <v>1047</v>
      </c>
      <c r="H29396" t="s">
        <v>1022</v>
      </c>
      <c r="I29396" t="s">
        <v>1014</v>
      </c>
      <c r="J29396" t="s">
        <v>1010</v>
      </c>
      <c r="K29396" t="s">
        <v>775</v>
      </c>
      <c r="L29396" t="s">
        <v>1063</v>
      </c>
      <c r="M29396" t="s">
        <v>1019</v>
      </c>
      <c r="N29396" t="s">
        <v>1021</v>
      </c>
      <c r="O29396" t="s">
        <v>1010</v>
      </c>
      <c r="P29396" t="s">
        <v>1010</v>
      </c>
      <c r="Q29396" t="s">
        <v>1054</v>
      </c>
      <c r="R29396" t="s">
        <v>1050</v>
      </c>
      <c r="S29396" t="s">
        <v>140</v>
      </c>
      <c r="T29396" t="s">
        <v>140</v>
      </c>
      <c r="U29396" t="s">
        <v>952</v>
      </c>
      <c r="V29396" t="s">
        <v>517</v>
      </c>
      <c r="W29396" t="s">
        <v>1008</v>
      </c>
    </row>
    <row r="29397" spans="1:23" x14ac:dyDescent="0.35">
      <c r="A29397" t="s">
        <v>32</v>
      </c>
      <c r="B29397" t="s">
        <v>1661</v>
      </c>
      <c r="C29397">
        <v>2879</v>
      </c>
      <c r="D29397" t="s">
        <v>744</v>
      </c>
      <c r="E29397" t="s">
        <v>140</v>
      </c>
      <c r="F29397" t="s">
        <v>1009</v>
      </c>
      <c r="G29397" t="s">
        <v>1045</v>
      </c>
      <c r="H29397" t="s">
        <v>1022</v>
      </c>
      <c r="I29397" t="s">
        <v>1016</v>
      </c>
      <c r="J29397" t="s">
        <v>1022</v>
      </c>
      <c r="K29397" t="s">
        <v>1009</v>
      </c>
      <c r="L29397" t="s">
        <v>1012</v>
      </c>
      <c r="M29397" t="s">
        <v>1013</v>
      </c>
      <c r="N29397" t="s">
        <v>1013</v>
      </c>
      <c r="O29397" t="s">
        <v>1022</v>
      </c>
      <c r="P29397" t="s">
        <v>1022</v>
      </c>
      <c r="Q29397" t="s">
        <v>1055</v>
      </c>
      <c r="R29397" t="s">
        <v>939</v>
      </c>
      <c r="S29397" t="s">
        <v>140</v>
      </c>
      <c r="T29397" t="s">
        <v>1008</v>
      </c>
      <c r="U29397" t="s">
        <v>91</v>
      </c>
      <c r="V29397" t="s">
        <v>947</v>
      </c>
      <c r="W29397" t="s">
        <v>1022</v>
      </c>
    </row>
    <row r="29399" spans="1:23" x14ac:dyDescent="0.35">
      <c r="A29399" t="s">
        <v>2210</v>
      </c>
    </row>
    <row r="29400" spans="1:23" x14ac:dyDescent="0.35">
      <c r="A29400" t="s">
        <v>2</v>
      </c>
      <c r="B29400" t="s">
        <v>1170</v>
      </c>
      <c r="C29400" t="s">
        <v>3</v>
      </c>
      <c r="D29400" t="s">
        <v>1416</v>
      </c>
      <c r="E29400" t="s">
        <v>2182</v>
      </c>
      <c r="F29400" t="s">
        <v>2183</v>
      </c>
      <c r="G29400" t="s">
        <v>2184</v>
      </c>
      <c r="H29400" t="s">
        <v>2203</v>
      </c>
      <c r="I29400" t="s">
        <v>2185</v>
      </c>
      <c r="J29400" t="s">
        <v>2204</v>
      </c>
      <c r="K29400" t="s">
        <v>2186</v>
      </c>
      <c r="L29400" t="s">
        <v>2187</v>
      </c>
      <c r="M29400" t="s">
        <v>2188</v>
      </c>
      <c r="N29400" t="s">
        <v>2189</v>
      </c>
      <c r="O29400" t="s">
        <v>2190</v>
      </c>
      <c r="P29400" t="s">
        <v>2191</v>
      </c>
      <c r="Q29400" t="s">
        <v>2192</v>
      </c>
      <c r="R29400" t="s">
        <v>2193</v>
      </c>
      <c r="S29400" t="s">
        <v>2194</v>
      </c>
      <c r="T29400" t="s">
        <v>2195</v>
      </c>
      <c r="U29400" t="s">
        <v>1376</v>
      </c>
      <c r="V29400" t="s">
        <v>1042</v>
      </c>
      <c r="W29400" t="s">
        <v>136</v>
      </c>
    </row>
    <row r="29401" spans="1:23" x14ac:dyDescent="0.35">
      <c r="A29401" t="s">
        <v>8</v>
      </c>
      <c r="B29401" t="s">
        <v>1171</v>
      </c>
      <c r="C29401">
        <v>204</v>
      </c>
      <c r="D29401" t="s">
        <v>430</v>
      </c>
      <c r="E29401" t="s">
        <v>140</v>
      </c>
      <c r="F29401" t="s">
        <v>1007</v>
      </c>
      <c r="G29401" t="s">
        <v>147</v>
      </c>
      <c r="H29401" t="s">
        <v>140</v>
      </c>
      <c r="I29401" t="s">
        <v>1008</v>
      </c>
      <c r="J29401" t="s">
        <v>140</v>
      </c>
      <c r="K29401" t="s">
        <v>775</v>
      </c>
      <c r="L29401" t="s">
        <v>1013</v>
      </c>
      <c r="M29401" t="s">
        <v>1014</v>
      </c>
      <c r="N29401" t="s">
        <v>775</v>
      </c>
      <c r="O29401" t="s">
        <v>140</v>
      </c>
      <c r="P29401" t="s">
        <v>140</v>
      </c>
      <c r="Q29401" t="s">
        <v>1011</v>
      </c>
      <c r="R29401" t="s">
        <v>1004</v>
      </c>
      <c r="S29401" t="s">
        <v>140</v>
      </c>
      <c r="T29401" t="s">
        <v>140</v>
      </c>
      <c r="U29401" t="s">
        <v>147</v>
      </c>
      <c r="V29401" t="s">
        <v>538</v>
      </c>
      <c r="W29401" t="s">
        <v>1010</v>
      </c>
    </row>
    <row r="29402" spans="1:23" x14ac:dyDescent="0.35">
      <c r="A29402" t="s">
        <v>9</v>
      </c>
      <c r="B29402" t="s">
        <v>1171</v>
      </c>
      <c r="C29402">
        <v>201</v>
      </c>
      <c r="D29402" t="s">
        <v>878</v>
      </c>
      <c r="E29402" t="s">
        <v>140</v>
      </c>
      <c r="F29402" t="s">
        <v>1016</v>
      </c>
      <c r="G29402" t="s">
        <v>954</v>
      </c>
      <c r="H29402" t="s">
        <v>1016</v>
      </c>
      <c r="I29402" t="s">
        <v>1014</v>
      </c>
      <c r="J29402" t="s">
        <v>140</v>
      </c>
      <c r="K29402" t="s">
        <v>140</v>
      </c>
      <c r="L29402" t="s">
        <v>1019</v>
      </c>
      <c r="M29402" t="s">
        <v>1014</v>
      </c>
      <c r="N29402" t="s">
        <v>949</v>
      </c>
      <c r="O29402" t="s">
        <v>140</v>
      </c>
      <c r="P29402" t="s">
        <v>140</v>
      </c>
      <c r="Q29402" t="s">
        <v>1013</v>
      </c>
      <c r="R29402" t="s">
        <v>1013</v>
      </c>
      <c r="S29402" t="s">
        <v>140</v>
      </c>
      <c r="T29402" t="s">
        <v>140</v>
      </c>
      <c r="U29402" t="s">
        <v>117</v>
      </c>
      <c r="V29402" t="s">
        <v>671</v>
      </c>
      <c r="W29402" t="s">
        <v>140</v>
      </c>
    </row>
    <row r="29403" spans="1:23" x14ac:dyDescent="0.35">
      <c r="A29403" t="s">
        <v>10</v>
      </c>
      <c r="B29403" t="s">
        <v>1171</v>
      </c>
      <c r="C29403">
        <v>207</v>
      </c>
      <c r="D29403" t="s">
        <v>619</v>
      </c>
      <c r="E29403" t="s">
        <v>140</v>
      </c>
      <c r="F29403" t="s">
        <v>140</v>
      </c>
      <c r="G29403" t="s">
        <v>1020</v>
      </c>
      <c r="H29403" t="s">
        <v>140</v>
      </c>
      <c r="I29403" t="s">
        <v>1008</v>
      </c>
      <c r="J29403" t="s">
        <v>140</v>
      </c>
      <c r="K29403" t="s">
        <v>1014</v>
      </c>
      <c r="L29403" t="s">
        <v>140</v>
      </c>
      <c r="M29403" t="s">
        <v>1014</v>
      </c>
      <c r="N29403" t="s">
        <v>775</v>
      </c>
      <c r="O29403" t="s">
        <v>140</v>
      </c>
      <c r="P29403" t="s">
        <v>140</v>
      </c>
      <c r="Q29403" t="s">
        <v>1013</v>
      </c>
      <c r="R29403" t="s">
        <v>1013</v>
      </c>
      <c r="S29403" t="s">
        <v>140</v>
      </c>
      <c r="T29403" t="s">
        <v>140</v>
      </c>
      <c r="U29403" t="s">
        <v>1049</v>
      </c>
      <c r="V29403" t="s">
        <v>412</v>
      </c>
      <c r="W29403" t="s">
        <v>140</v>
      </c>
    </row>
    <row r="29404" spans="1:23" x14ac:dyDescent="0.35">
      <c r="A29404" t="s">
        <v>11</v>
      </c>
      <c r="B29404" t="s">
        <v>1171</v>
      </c>
      <c r="C29404">
        <v>206</v>
      </c>
      <c r="D29404" t="s">
        <v>58</v>
      </c>
      <c r="E29404" t="s">
        <v>140</v>
      </c>
      <c r="F29404" t="s">
        <v>1054</v>
      </c>
      <c r="G29404" t="s">
        <v>1098</v>
      </c>
      <c r="H29404" t="s">
        <v>1014</v>
      </c>
      <c r="I29404" t="s">
        <v>140</v>
      </c>
      <c r="J29404" t="s">
        <v>140</v>
      </c>
      <c r="K29404" t="s">
        <v>140</v>
      </c>
      <c r="L29404" t="s">
        <v>140</v>
      </c>
      <c r="M29404" t="s">
        <v>140</v>
      </c>
      <c r="N29404" t="s">
        <v>1012</v>
      </c>
      <c r="O29404" t="s">
        <v>140</v>
      </c>
      <c r="P29404" t="s">
        <v>140</v>
      </c>
      <c r="Q29404" t="s">
        <v>775</v>
      </c>
      <c r="R29404" t="s">
        <v>949</v>
      </c>
      <c r="S29404" t="s">
        <v>140</v>
      </c>
      <c r="T29404" t="s">
        <v>140</v>
      </c>
      <c r="U29404" t="s">
        <v>345</v>
      </c>
      <c r="V29404" t="s">
        <v>862</v>
      </c>
      <c r="W29404" t="s">
        <v>140</v>
      </c>
    </row>
    <row r="29405" spans="1:23" x14ac:dyDescent="0.35">
      <c r="A29405" t="s">
        <v>12</v>
      </c>
      <c r="B29405" t="s">
        <v>1171</v>
      </c>
      <c r="C29405">
        <v>15</v>
      </c>
      <c r="D29405" t="s">
        <v>395</v>
      </c>
      <c r="E29405" t="s">
        <v>140</v>
      </c>
      <c r="F29405" t="s">
        <v>140</v>
      </c>
      <c r="G29405" t="s">
        <v>113</v>
      </c>
      <c r="H29405" t="s">
        <v>140</v>
      </c>
      <c r="I29405" t="s">
        <v>140</v>
      </c>
      <c r="J29405" t="s">
        <v>140</v>
      </c>
      <c r="K29405" t="s">
        <v>140</v>
      </c>
      <c r="L29405" t="s">
        <v>140</v>
      </c>
      <c r="M29405" t="s">
        <v>140</v>
      </c>
      <c r="N29405" t="s">
        <v>140</v>
      </c>
      <c r="O29405" t="s">
        <v>140</v>
      </c>
      <c r="P29405" t="s">
        <v>140</v>
      </c>
      <c r="Q29405" t="s">
        <v>140</v>
      </c>
      <c r="R29405" t="s">
        <v>140</v>
      </c>
      <c r="S29405" t="s">
        <v>140</v>
      </c>
      <c r="T29405" t="s">
        <v>140</v>
      </c>
      <c r="U29405" t="s">
        <v>919</v>
      </c>
      <c r="V29405" t="s">
        <v>686</v>
      </c>
      <c r="W29405" t="s">
        <v>140</v>
      </c>
    </row>
    <row r="29406" spans="1:23" x14ac:dyDescent="0.35">
      <c r="A29406" t="s">
        <v>12</v>
      </c>
      <c r="B29406" t="s">
        <v>1172</v>
      </c>
      <c r="C29406">
        <v>192</v>
      </c>
      <c r="D29406" t="s">
        <v>790</v>
      </c>
      <c r="E29406" t="s">
        <v>140</v>
      </c>
      <c r="F29406" t="s">
        <v>1022</v>
      </c>
      <c r="G29406" t="s">
        <v>917</v>
      </c>
      <c r="H29406" t="s">
        <v>140</v>
      </c>
      <c r="I29406" t="s">
        <v>1009</v>
      </c>
      <c r="J29406" t="s">
        <v>140</v>
      </c>
      <c r="K29406" t="s">
        <v>1009</v>
      </c>
      <c r="L29406" t="s">
        <v>1021</v>
      </c>
      <c r="M29406" t="s">
        <v>1021</v>
      </c>
      <c r="N29406" t="s">
        <v>1021</v>
      </c>
      <c r="O29406" t="s">
        <v>1009</v>
      </c>
      <c r="P29406" t="s">
        <v>1009</v>
      </c>
      <c r="Q29406" t="s">
        <v>1045</v>
      </c>
      <c r="R29406" t="s">
        <v>929</v>
      </c>
      <c r="S29406" t="s">
        <v>140</v>
      </c>
      <c r="T29406" t="s">
        <v>140</v>
      </c>
      <c r="U29406" t="s">
        <v>511</v>
      </c>
      <c r="V29406" t="s">
        <v>659</v>
      </c>
      <c r="W29406" t="s">
        <v>140</v>
      </c>
    </row>
    <row r="29407" spans="1:23" x14ac:dyDescent="0.35">
      <c r="A29407" t="s">
        <v>13</v>
      </c>
      <c r="B29407" t="s">
        <v>1171</v>
      </c>
      <c r="C29407">
        <v>7</v>
      </c>
      <c r="D29407" t="s">
        <v>618</v>
      </c>
      <c r="E29407" t="s">
        <v>140</v>
      </c>
      <c r="F29407" t="s">
        <v>140</v>
      </c>
      <c r="G29407" t="s">
        <v>1085</v>
      </c>
      <c r="H29407" t="s">
        <v>140</v>
      </c>
      <c r="I29407" t="s">
        <v>140</v>
      </c>
      <c r="J29407" t="s">
        <v>140</v>
      </c>
      <c r="K29407" t="s">
        <v>140</v>
      </c>
      <c r="L29407" t="s">
        <v>140</v>
      </c>
      <c r="M29407" t="s">
        <v>140</v>
      </c>
      <c r="N29407" t="s">
        <v>140</v>
      </c>
      <c r="O29407" t="s">
        <v>140</v>
      </c>
      <c r="P29407" t="s">
        <v>140</v>
      </c>
      <c r="Q29407" t="s">
        <v>1085</v>
      </c>
      <c r="R29407" t="s">
        <v>1085</v>
      </c>
      <c r="S29407" t="s">
        <v>140</v>
      </c>
      <c r="T29407" t="s">
        <v>140</v>
      </c>
      <c r="U29407" t="s">
        <v>623</v>
      </c>
      <c r="V29407" t="s">
        <v>623</v>
      </c>
      <c r="W29407" t="s">
        <v>140</v>
      </c>
    </row>
    <row r="29408" spans="1:23" x14ac:dyDescent="0.35">
      <c r="A29408" t="s">
        <v>13</v>
      </c>
      <c r="B29408" t="s">
        <v>1172</v>
      </c>
      <c r="C29408">
        <v>199</v>
      </c>
      <c r="D29408" t="s">
        <v>759</v>
      </c>
      <c r="E29408" t="s">
        <v>140</v>
      </c>
      <c r="F29408" t="s">
        <v>1054</v>
      </c>
      <c r="G29408" t="s">
        <v>157</v>
      </c>
      <c r="H29408" t="s">
        <v>140</v>
      </c>
      <c r="I29408" t="s">
        <v>140</v>
      </c>
      <c r="J29408" t="s">
        <v>1009</v>
      </c>
      <c r="K29408" t="s">
        <v>140</v>
      </c>
      <c r="L29408" t="s">
        <v>1013</v>
      </c>
      <c r="M29408" t="s">
        <v>140</v>
      </c>
      <c r="N29408" t="s">
        <v>1021</v>
      </c>
      <c r="O29408" t="s">
        <v>140</v>
      </c>
      <c r="P29408" t="s">
        <v>140</v>
      </c>
      <c r="Q29408" t="s">
        <v>1055</v>
      </c>
      <c r="R29408" t="s">
        <v>1062</v>
      </c>
      <c r="S29408" t="s">
        <v>140</v>
      </c>
      <c r="T29408" t="s">
        <v>1013</v>
      </c>
      <c r="U29408" t="s">
        <v>942</v>
      </c>
      <c r="V29408" t="s">
        <v>1069</v>
      </c>
      <c r="W29408" t="s">
        <v>140</v>
      </c>
    </row>
    <row r="29409" spans="1:23" x14ac:dyDescent="0.35">
      <c r="A29409" t="s">
        <v>14</v>
      </c>
      <c r="B29409" t="s">
        <v>1171</v>
      </c>
      <c r="C29409">
        <v>126</v>
      </c>
      <c r="D29409" t="s">
        <v>276</v>
      </c>
      <c r="E29409" t="s">
        <v>140</v>
      </c>
      <c r="F29409" t="s">
        <v>140</v>
      </c>
      <c r="G29409" t="s">
        <v>919</v>
      </c>
      <c r="H29409" t="s">
        <v>140</v>
      </c>
      <c r="I29409" t="s">
        <v>1055</v>
      </c>
      <c r="J29409" t="s">
        <v>140</v>
      </c>
      <c r="K29409" t="s">
        <v>954</v>
      </c>
      <c r="L29409" t="s">
        <v>1063</v>
      </c>
      <c r="M29409" t="s">
        <v>1063</v>
      </c>
      <c r="N29409" t="s">
        <v>1063</v>
      </c>
      <c r="O29409" t="s">
        <v>140</v>
      </c>
      <c r="P29409" t="s">
        <v>140</v>
      </c>
      <c r="Q29409" t="s">
        <v>140</v>
      </c>
      <c r="R29409" t="s">
        <v>140</v>
      </c>
      <c r="S29409" t="s">
        <v>140</v>
      </c>
      <c r="T29409" t="s">
        <v>140</v>
      </c>
      <c r="U29409" t="s">
        <v>942</v>
      </c>
      <c r="V29409" t="s">
        <v>571</v>
      </c>
      <c r="W29409" t="s">
        <v>140</v>
      </c>
    </row>
    <row r="29410" spans="1:23" x14ac:dyDescent="0.35">
      <c r="A29410" t="s">
        <v>14</v>
      </c>
      <c r="B29410" t="s">
        <v>1172</v>
      </c>
      <c r="C29410">
        <v>76</v>
      </c>
      <c r="D29410" t="s">
        <v>758</v>
      </c>
      <c r="E29410" t="s">
        <v>140</v>
      </c>
      <c r="F29410" t="s">
        <v>140</v>
      </c>
      <c r="G29410" t="s">
        <v>985</v>
      </c>
      <c r="H29410" t="s">
        <v>140</v>
      </c>
      <c r="I29410" t="s">
        <v>140</v>
      </c>
      <c r="J29410" t="s">
        <v>140</v>
      </c>
      <c r="K29410" t="s">
        <v>869</v>
      </c>
      <c r="L29410" t="s">
        <v>140</v>
      </c>
      <c r="M29410" t="s">
        <v>527</v>
      </c>
      <c r="N29410" t="s">
        <v>140</v>
      </c>
      <c r="O29410" t="s">
        <v>140</v>
      </c>
      <c r="P29410" t="s">
        <v>140</v>
      </c>
      <c r="Q29410" t="s">
        <v>875</v>
      </c>
      <c r="R29410" t="s">
        <v>1004</v>
      </c>
      <c r="S29410" t="s">
        <v>140</v>
      </c>
      <c r="T29410" t="s">
        <v>140</v>
      </c>
      <c r="U29410" t="s">
        <v>952</v>
      </c>
      <c r="V29410" t="s">
        <v>893</v>
      </c>
      <c r="W29410" t="s">
        <v>140</v>
      </c>
    </row>
    <row r="29411" spans="1:23" x14ac:dyDescent="0.35">
      <c r="A29411" t="s">
        <v>15</v>
      </c>
      <c r="B29411" t="s">
        <v>1171</v>
      </c>
      <c r="C29411">
        <v>205</v>
      </c>
      <c r="D29411" t="s">
        <v>439</v>
      </c>
      <c r="E29411" t="s">
        <v>140</v>
      </c>
      <c r="F29411" t="s">
        <v>1013</v>
      </c>
      <c r="G29411" t="s">
        <v>1067</v>
      </c>
      <c r="H29411" t="s">
        <v>140</v>
      </c>
      <c r="I29411" t="s">
        <v>140</v>
      </c>
      <c r="J29411" t="s">
        <v>140</v>
      </c>
      <c r="K29411" t="s">
        <v>140</v>
      </c>
      <c r="L29411" t="s">
        <v>1058</v>
      </c>
      <c r="M29411" t="s">
        <v>1009</v>
      </c>
      <c r="N29411" t="s">
        <v>1063</v>
      </c>
      <c r="O29411" t="s">
        <v>140</v>
      </c>
      <c r="P29411" t="s">
        <v>1013</v>
      </c>
      <c r="Q29411" t="s">
        <v>1063</v>
      </c>
      <c r="R29411" t="s">
        <v>1018</v>
      </c>
      <c r="S29411" t="s">
        <v>140</v>
      </c>
      <c r="T29411" t="s">
        <v>140</v>
      </c>
      <c r="U29411" t="s">
        <v>917</v>
      </c>
      <c r="V29411" t="s">
        <v>199</v>
      </c>
      <c r="W29411" t="s">
        <v>140</v>
      </c>
    </row>
    <row r="29412" spans="1:23" x14ac:dyDescent="0.35">
      <c r="A29412" t="s">
        <v>16</v>
      </c>
      <c r="B29412" t="s">
        <v>1171</v>
      </c>
      <c r="C29412">
        <v>206</v>
      </c>
      <c r="D29412" t="s">
        <v>420</v>
      </c>
      <c r="E29412" t="s">
        <v>140</v>
      </c>
      <c r="F29412" t="s">
        <v>1014</v>
      </c>
      <c r="G29412" t="s">
        <v>1012</v>
      </c>
      <c r="H29412" t="s">
        <v>140</v>
      </c>
      <c r="I29412" t="s">
        <v>140</v>
      </c>
      <c r="J29412" t="s">
        <v>140</v>
      </c>
      <c r="K29412" t="s">
        <v>140</v>
      </c>
      <c r="L29412" t="s">
        <v>140</v>
      </c>
      <c r="M29412" t="s">
        <v>1013</v>
      </c>
      <c r="N29412" t="s">
        <v>1013</v>
      </c>
      <c r="O29412" t="s">
        <v>140</v>
      </c>
      <c r="P29412" t="s">
        <v>140</v>
      </c>
      <c r="Q29412" t="s">
        <v>140</v>
      </c>
      <c r="R29412" t="s">
        <v>1016</v>
      </c>
      <c r="S29412" t="s">
        <v>140</v>
      </c>
      <c r="T29412" t="s">
        <v>140</v>
      </c>
      <c r="U29412" t="s">
        <v>1057</v>
      </c>
      <c r="V29412" t="s">
        <v>422</v>
      </c>
      <c r="W29412" t="s">
        <v>140</v>
      </c>
    </row>
    <row r="29413" spans="1:23" x14ac:dyDescent="0.35">
      <c r="A29413" t="s">
        <v>17</v>
      </c>
      <c r="B29413" t="s">
        <v>1171</v>
      </c>
      <c r="C29413">
        <v>202</v>
      </c>
      <c r="D29413" t="s">
        <v>981</v>
      </c>
      <c r="E29413" t="s">
        <v>140</v>
      </c>
      <c r="F29413" t="s">
        <v>140</v>
      </c>
      <c r="G29413" t="s">
        <v>1068</v>
      </c>
      <c r="H29413" t="s">
        <v>140</v>
      </c>
      <c r="I29413" t="s">
        <v>1009</v>
      </c>
      <c r="J29413" t="s">
        <v>140</v>
      </c>
      <c r="K29413" t="s">
        <v>1010</v>
      </c>
      <c r="L29413" t="s">
        <v>1009</v>
      </c>
      <c r="M29413" t="s">
        <v>140</v>
      </c>
      <c r="N29413" t="s">
        <v>1021</v>
      </c>
      <c r="O29413" t="s">
        <v>140</v>
      </c>
      <c r="P29413" t="s">
        <v>140</v>
      </c>
      <c r="Q29413" t="s">
        <v>1012</v>
      </c>
      <c r="R29413" t="s">
        <v>1012</v>
      </c>
      <c r="S29413" t="s">
        <v>140</v>
      </c>
      <c r="T29413" t="s">
        <v>140</v>
      </c>
      <c r="U29413" t="s">
        <v>967</v>
      </c>
      <c r="V29413" t="s">
        <v>911</v>
      </c>
      <c r="W29413" t="s">
        <v>140</v>
      </c>
    </row>
    <row r="29414" spans="1:23" x14ac:dyDescent="0.35">
      <c r="A29414" t="s">
        <v>18</v>
      </c>
      <c r="B29414" t="s">
        <v>1171</v>
      </c>
      <c r="C29414">
        <v>24</v>
      </c>
      <c r="D29414" t="s">
        <v>992</v>
      </c>
      <c r="E29414" t="s">
        <v>140</v>
      </c>
      <c r="F29414" t="s">
        <v>140</v>
      </c>
      <c r="G29414" t="s">
        <v>140</v>
      </c>
      <c r="H29414" t="s">
        <v>140</v>
      </c>
      <c r="I29414" t="s">
        <v>140</v>
      </c>
      <c r="J29414" t="s">
        <v>140</v>
      </c>
      <c r="K29414" t="s">
        <v>140</v>
      </c>
      <c r="L29414" t="s">
        <v>140</v>
      </c>
      <c r="M29414" t="s">
        <v>140</v>
      </c>
      <c r="N29414" t="s">
        <v>140</v>
      </c>
      <c r="O29414" t="s">
        <v>140</v>
      </c>
      <c r="P29414" t="s">
        <v>140</v>
      </c>
      <c r="Q29414" t="s">
        <v>971</v>
      </c>
      <c r="R29414" t="s">
        <v>971</v>
      </c>
      <c r="S29414" t="s">
        <v>140</v>
      </c>
      <c r="T29414" t="s">
        <v>140</v>
      </c>
      <c r="U29414" t="s">
        <v>1072</v>
      </c>
      <c r="V29414" t="s">
        <v>501</v>
      </c>
      <c r="W29414" t="s">
        <v>140</v>
      </c>
    </row>
    <row r="29415" spans="1:23" x14ac:dyDescent="0.35">
      <c r="A29415" t="s">
        <v>18</v>
      </c>
      <c r="B29415" t="s">
        <v>1172</v>
      </c>
      <c r="C29415">
        <v>181</v>
      </c>
      <c r="D29415" t="s">
        <v>430</v>
      </c>
      <c r="E29415" t="s">
        <v>140</v>
      </c>
      <c r="F29415" t="s">
        <v>1012</v>
      </c>
      <c r="G29415" t="s">
        <v>915</v>
      </c>
      <c r="H29415" t="s">
        <v>140</v>
      </c>
      <c r="I29415" t="s">
        <v>1008</v>
      </c>
      <c r="J29415" t="s">
        <v>140</v>
      </c>
      <c r="K29415" t="s">
        <v>140</v>
      </c>
      <c r="L29415" t="s">
        <v>1016</v>
      </c>
      <c r="M29415" t="s">
        <v>1012</v>
      </c>
      <c r="N29415" t="s">
        <v>1012</v>
      </c>
      <c r="O29415" t="s">
        <v>140</v>
      </c>
      <c r="P29415" t="s">
        <v>140</v>
      </c>
      <c r="Q29415" t="s">
        <v>949</v>
      </c>
      <c r="R29415" t="s">
        <v>949</v>
      </c>
      <c r="S29415" t="s">
        <v>140</v>
      </c>
      <c r="T29415" t="s">
        <v>140</v>
      </c>
      <c r="U29415" t="s">
        <v>121</v>
      </c>
      <c r="V29415" t="s">
        <v>737</v>
      </c>
      <c r="W29415" t="s">
        <v>140</v>
      </c>
    </row>
    <row r="29416" spans="1:23" x14ac:dyDescent="0.35">
      <c r="A29416" t="s">
        <v>19</v>
      </c>
      <c r="B29416" t="s">
        <v>1171</v>
      </c>
      <c r="C29416">
        <v>168</v>
      </c>
      <c r="D29416" t="s">
        <v>835</v>
      </c>
      <c r="E29416" t="s">
        <v>140</v>
      </c>
      <c r="F29416" t="s">
        <v>140</v>
      </c>
      <c r="G29416" t="s">
        <v>919</v>
      </c>
      <c r="H29416" t="s">
        <v>1012</v>
      </c>
      <c r="I29416" t="s">
        <v>140</v>
      </c>
      <c r="J29416" t="s">
        <v>140</v>
      </c>
      <c r="K29416" t="s">
        <v>1010</v>
      </c>
      <c r="L29416" t="s">
        <v>1012</v>
      </c>
      <c r="M29416" t="s">
        <v>1012</v>
      </c>
      <c r="N29416" t="s">
        <v>1010</v>
      </c>
      <c r="O29416" t="s">
        <v>140</v>
      </c>
      <c r="P29416" t="s">
        <v>140</v>
      </c>
      <c r="Q29416" t="s">
        <v>1046</v>
      </c>
      <c r="R29416" t="s">
        <v>1046</v>
      </c>
      <c r="S29416" t="s">
        <v>140</v>
      </c>
      <c r="T29416" t="s">
        <v>140</v>
      </c>
      <c r="U29416" t="s">
        <v>147</v>
      </c>
      <c r="V29416" t="s">
        <v>51</v>
      </c>
      <c r="W29416" t="s">
        <v>1010</v>
      </c>
    </row>
    <row r="29417" spans="1:23" x14ac:dyDescent="0.35">
      <c r="A29417" t="s">
        <v>19</v>
      </c>
      <c r="B29417" t="s">
        <v>1172</v>
      </c>
      <c r="C29417">
        <v>38</v>
      </c>
      <c r="D29417" t="s">
        <v>50</v>
      </c>
      <c r="E29417" t="s">
        <v>140</v>
      </c>
      <c r="F29417" t="s">
        <v>140</v>
      </c>
      <c r="G29417" t="s">
        <v>1066</v>
      </c>
      <c r="H29417" t="s">
        <v>140</v>
      </c>
      <c r="I29417" t="s">
        <v>140</v>
      </c>
      <c r="J29417" t="s">
        <v>140</v>
      </c>
      <c r="K29417" t="s">
        <v>140</v>
      </c>
      <c r="L29417" t="s">
        <v>140</v>
      </c>
      <c r="M29417" t="s">
        <v>140</v>
      </c>
      <c r="N29417" t="s">
        <v>515</v>
      </c>
      <c r="O29417" t="s">
        <v>140</v>
      </c>
      <c r="P29417" t="s">
        <v>140</v>
      </c>
      <c r="Q29417" t="s">
        <v>1066</v>
      </c>
      <c r="R29417" t="s">
        <v>1066</v>
      </c>
      <c r="S29417" t="s">
        <v>140</v>
      </c>
      <c r="T29417" t="s">
        <v>140</v>
      </c>
      <c r="U29417" t="s">
        <v>91</v>
      </c>
      <c r="V29417" t="s">
        <v>729</v>
      </c>
      <c r="W29417" t="s">
        <v>140</v>
      </c>
    </row>
    <row r="29418" spans="1:23" x14ac:dyDescent="0.35">
      <c r="A29418" t="s">
        <v>20</v>
      </c>
      <c r="B29418" t="s">
        <v>1171</v>
      </c>
      <c r="C29418">
        <v>206</v>
      </c>
      <c r="D29418" t="s">
        <v>169</v>
      </c>
      <c r="E29418" t="s">
        <v>140</v>
      </c>
      <c r="F29418" t="s">
        <v>140</v>
      </c>
      <c r="G29418" t="s">
        <v>939</v>
      </c>
      <c r="H29418" t="s">
        <v>140</v>
      </c>
      <c r="I29418" t="s">
        <v>140</v>
      </c>
      <c r="J29418" t="s">
        <v>140</v>
      </c>
      <c r="K29418" t="s">
        <v>140</v>
      </c>
      <c r="L29418" t="s">
        <v>140</v>
      </c>
      <c r="M29418" t="s">
        <v>140</v>
      </c>
      <c r="N29418" t="s">
        <v>140</v>
      </c>
      <c r="O29418" t="s">
        <v>140</v>
      </c>
      <c r="P29418" t="s">
        <v>140</v>
      </c>
      <c r="Q29418" t="s">
        <v>1017</v>
      </c>
      <c r="R29418" t="s">
        <v>1051</v>
      </c>
      <c r="S29418" t="s">
        <v>140</v>
      </c>
      <c r="T29418" t="s">
        <v>140</v>
      </c>
      <c r="U29418" t="s">
        <v>1053</v>
      </c>
      <c r="V29418" t="s">
        <v>237</v>
      </c>
      <c r="W29418" t="s">
        <v>140</v>
      </c>
    </row>
    <row r="29419" spans="1:23" x14ac:dyDescent="0.35">
      <c r="A29419" t="s">
        <v>21</v>
      </c>
      <c r="B29419" t="s">
        <v>1171</v>
      </c>
      <c r="C29419">
        <v>209</v>
      </c>
      <c r="D29419" t="s">
        <v>822</v>
      </c>
      <c r="E29419" t="s">
        <v>140</v>
      </c>
      <c r="F29419" t="s">
        <v>1013</v>
      </c>
      <c r="G29419" t="s">
        <v>113</v>
      </c>
      <c r="H29419" t="s">
        <v>140</v>
      </c>
      <c r="I29419" t="s">
        <v>940</v>
      </c>
      <c r="J29419" t="s">
        <v>1013</v>
      </c>
      <c r="K29419" t="s">
        <v>919</v>
      </c>
      <c r="L29419" t="s">
        <v>940</v>
      </c>
      <c r="M29419" t="s">
        <v>940</v>
      </c>
      <c r="N29419" t="s">
        <v>1013</v>
      </c>
      <c r="O29419" t="s">
        <v>775</v>
      </c>
      <c r="P29419" t="s">
        <v>140</v>
      </c>
      <c r="Q29419" t="s">
        <v>919</v>
      </c>
      <c r="R29419" t="s">
        <v>838</v>
      </c>
      <c r="S29419" t="s">
        <v>140</v>
      </c>
      <c r="T29419" t="s">
        <v>140</v>
      </c>
      <c r="U29419" t="s">
        <v>614</v>
      </c>
      <c r="V29419" t="s">
        <v>678</v>
      </c>
      <c r="W29419" t="s">
        <v>140</v>
      </c>
    </row>
    <row r="29420" spans="1:23" x14ac:dyDescent="0.35">
      <c r="A29420" t="s">
        <v>22</v>
      </c>
      <c r="B29420" t="s">
        <v>1171</v>
      </c>
      <c r="C29420">
        <v>209</v>
      </c>
      <c r="D29420" t="s">
        <v>220</v>
      </c>
      <c r="E29420" t="s">
        <v>140</v>
      </c>
      <c r="F29420" t="s">
        <v>1013</v>
      </c>
      <c r="G29420" t="s">
        <v>1016</v>
      </c>
      <c r="H29420" t="s">
        <v>140</v>
      </c>
      <c r="I29420" t="s">
        <v>140</v>
      </c>
      <c r="J29420" t="s">
        <v>140</v>
      </c>
      <c r="K29420" t="s">
        <v>140</v>
      </c>
      <c r="L29420" t="s">
        <v>1008</v>
      </c>
      <c r="M29420" t="s">
        <v>140</v>
      </c>
      <c r="N29420" t="s">
        <v>775</v>
      </c>
      <c r="O29420" t="s">
        <v>140</v>
      </c>
      <c r="P29420" t="s">
        <v>140</v>
      </c>
      <c r="Q29420" t="s">
        <v>140</v>
      </c>
      <c r="R29420" t="s">
        <v>140</v>
      </c>
      <c r="S29420" t="s">
        <v>140</v>
      </c>
      <c r="T29420" t="s">
        <v>1016</v>
      </c>
      <c r="U29420" t="s">
        <v>394</v>
      </c>
      <c r="V29420" t="s">
        <v>264</v>
      </c>
      <c r="W29420" t="s">
        <v>1008</v>
      </c>
    </row>
    <row r="29421" spans="1:23" x14ac:dyDescent="0.35">
      <c r="A29421" t="s">
        <v>23</v>
      </c>
      <c r="B29421" t="s">
        <v>1171</v>
      </c>
      <c r="C29421">
        <v>25</v>
      </c>
      <c r="D29421" t="s">
        <v>46</v>
      </c>
      <c r="E29421" t="s">
        <v>140</v>
      </c>
      <c r="F29421" t="s">
        <v>140</v>
      </c>
      <c r="G29421" t="s">
        <v>1060</v>
      </c>
      <c r="H29421" t="s">
        <v>140</v>
      </c>
      <c r="I29421" t="s">
        <v>140</v>
      </c>
      <c r="J29421" t="s">
        <v>140</v>
      </c>
      <c r="K29421" t="s">
        <v>140</v>
      </c>
      <c r="L29421" t="s">
        <v>140</v>
      </c>
      <c r="M29421" t="s">
        <v>140</v>
      </c>
      <c r="N29421" t="s">
        <v>140</v>
      </c>
      <c r="O29421" t="s">
        <v>140</v>
      </c>
      <c r="P29421" t="s">
        <v>140</v>
      </c>
      <c r="Q29421" t="s">
        <v>140</v>
      </c>
      <c r="R29421" t="s">
        <v>140</v>
      </c>
      <c r="S29421" t="s">
        <v>140</v>
      </c>
      <c r="T29421" t="s">
        <v>140</v>
      </c>
      <c r="U29421" t="s">
        <v>942</v>
      </c>
      <c r="V29421" t="s">
        <v>119</v>
      </c>
      <c r="W29421" t="s">
        <v>140</v>
      </c>
    </row>
    <row r="29422" spans="1:23" x14ac:dyDescent="0.35">
      <c r="A29422" t="s">
        <v>23</v>
      </c>
      <c r="B29422" t="s">
        <v>1172</v>
      </c>
      <c r="C29422">
        <v>179</v>
      </c>
      <c r="D29422" t="s">
        <v>922</v>
      </c>
      <c r="E29422" t="s">
        <v>140</v>
      </c>
      <c r="F29422" t="s">
        <v>1012</v>
      </c>
      <c r="G29422" t="s">
        <v>837</v>
      </c>
      <c r="H29422" t="s">
        <v>140</v>
      </c>
      <c r="I29422" t="s">
        <v>140</v>
      </c>
      <c r="J29422" t="s">
        <v>140</v>
      </c>
      <c r="K29422" t="s">
        <v>1012</v>
      </c>
      <c r="L29422" t="s">
        <v>1019</v>
      </c>
      <c r="M29422" t="s">
        <v>140</v>
      </c>
      <c r="N29422" t="s">
        <v>140</v>
      </c>
      <c r="O29422" t="s">
        <v>1010</v>
      </c>
      <c r="P29422" t="s">
        <v>1012</v>
      </c>
      <c r="Q29422" t="s">
        <v>1045</v>
      </c>
      <c r="R29422" t="s">
        <v>1065</v>
      </c>
      <c r="S29422" t="s">
        <v>1008</v>
      </c>
      <c r="T29422" t="s">
        <v>140</v>
      </c>
      <c r="U29422" t="s">
        <v>942</v>
      </c>
      <c r="V29422" t="s">
        <v>349</v>
      </c>
      <c r="W29422" t="s">
        <v>1012</v>
      </c>
    </row>
    <row r="29423" spans="1:23" x14ac:dyDescent="0.35">
      <c r="A29423" t="s">
        <v>24</v>
      </c>
      <c r="B29423" t="s">
        <v>1171</v>
      </c>
      <c r="C29423">
        <v>207</v>
      </c>
      <c r="D29423" t="s">
        <v>374</v>
      </c>
      <c r="E29423" t="s">
        <v>140</v>
      </c>
      <c r="F29423" t="s">
        <v>1054</v>
      </c>
      <c r="G29423" t="s">
        <v>1048</v>
      </c>
      <c r="H29423" t="s">
        <v>140</v>
      </c>
      <c r="I29423" t="s">
        <v>140</v>
      </c>
      <c r="J29423" t="s">
        <v>140</v>
      </c>
      <c r="K29423" t="s">
        <v>140</v>
      </c>
      <c r="L29423" t="s">
        <v>1019</v>
      </c>
      <c r="M29423" t="s">
        <v>1009</v>
      </c>
      <c r="N29423" t="s">
        <v>949</v>
      </c>
      <c r="O29423" t="s">
        <v>1013</v>
      </c>
      <c r="P29423" t="s">
        <v>140</v>
      </c>
      <c r="Q29423" t="s">
        <v>1019</v>
      </c>
      <c r="R29423" t="s">
        <v>1019</v>
      </c>
      <c r="S29423" t="s">
        <v>140</v>
      </c>
      <c r="T29423" t="s">
        <v>1013</v>
      </c>
      <c r="U29423" t="s">
        <v>371</v>
      </c>
      <c r="V29423" t="s">
        <v>289</v>
      </c>
      <c r="W29423" t="s">
        <v>140</v>
      </c>
    </row>
    <row r="29424" spans="1:23" x14ac:dyDescent="0.35">
      <c r="A29424" t="s">
        <v>25</v>
      </c>
      <c r="B29424" t="s">
        <v>1171</v>
      </c>
      <c r="C29424">
        <v>203</v>
      </c>
      <c r="D29424" t="s">
        <v>552</v>
      </c>
      <c r="E29424" t="s">
        <v>140</v>
      </c>
      <c r="F29424" t="s">
        <v>140</v>
      </c>
      <c r="G29424" t="s">
        <v>1017</v>
      </c>
      <c r="H29424" t="s">
        <v>140</v>
      </c>
      <c r="I29424" t="s">
        <v>1054</v>
      </c>
      <c r="J29424" t="s">
        <v>140</v>
      </c>
      <c r="K29424" t="s">
        <v>140</v>
      </c>
      <c r="L29424" t="s">
        <v>140</v>
      </c>
      <c r="M29424" t="s">
        <v>140</v>
      </c>
      <c r="N29424" t="s">
        <v>1063</v>
      </c>
      <c r="O29424" t="s">
        <v>140</v>
      </c>
      <c r="P29424" t="s">
        <v>140</v>
      </c>
      <c r="Q29424" t="s">
        <v>1013</v>
      </c>
      <c r="R29424" t="s">
        <v>1013</v>
      </c>
      <c r="S29424" t="s">
        <v>140</v>
      </c>
      <c r="T29424" t="s">
        <v>140</v>
      </c>
      <c r="U29424" t="s">
        <v>1018</v>
      </c>
      <c r="V29424" t="s">
        <v>462</v>
      </c>
      <c r="W29424" t="s">
        <v>140</v>
      </c>
    </row>
    <row r="29425" spans="1:23" x14ac:dyDescent="0.35">
      <c r="A29425" t="s">
        <v>26</v>
      </c>
      <c r="B29425" t="s">
        <v>1171</v>
      </c>
      <c r="C29425">
        <v>201</v>
      </c>
      <c r="D29425" t="s">
        <v>907</v>
      </c>
      <c r="E29425" t="s">
        <v>140</v>
      </c>
      <c r="F29425" t="s">
        <v>140</v>
      </c>
      <c r="G29425" t="s">
        <v>1055</v>
      </c>
      <c r="H29425" t="s">
        <v>140</v>
      </c>
      <c r="I29425" t="s">
        <v>140</v>
      </c>
      <c r="J29425" t="s">
        <v>1014</v>
      </c>
      <c r="K29425" t="s">
        <v>140</v>
      </c>
      <c r="L29425" t="s">
        <v>1010</v>
      </c>
      <c r="M29425" t="s">
        <v>1010</v>
      </c>
      <c r="N29425" t="s">
        <v>1012</v>
      </c>
      <c r="O29425" t="s">
        <v>140</v>
      </c>
      <c r="P29425" t="s">
        <v>140</v>
      </c>
      <c r="Q29425" t="s">
        <v>1073</v>
      </c>
      <c r="R29425" t="s">
        <v>1046</v>
      </c>
      <c r="S29425" t="s">
        <v>140</v>
      </c>
      <c r="T29425" t="s">
        <v>140</v>
      </c>
      <c r="U29425" t="s">
        <v>101</v>
      </c>
      <c r="V29425" t="s">
        <v>671</v>
      </c>
      <c r="W29425" t="s">
        <v>140</v>
      </c>
    </row>
    <row r="29426" spans="1:23" x14ac:dyDescent="0.35">
      <c r="A29426" t="s">
        <v>27</v>
      </c>
      <c r="B29426" t="s">
        <v>1171</v>
      </c>
      <c r="C29426">
        <v>202</v>
      </c>
      <c r="D29426" t="s">
        <v>763</v>
      </c>
      <c r="E29426" t="s">
        <v>140</v>
      </c>
      <c r="F29426" t="s">
        <v>1008</v>
      </c>
      <c r="G29426" t="s">
        <v>1021</v>
      </c>
      <c r="H29426" t="s">
        <v>1009</v>
      </c>
      <c r="I29426" t="s">
        <v>140</v>
      </c>
      <c r="J29426" t="s">
        <v>1011</v>
      </c>
      <c r="K29426" t="s">
        <v>140</v>
      </c>
      <c r="L29426" t="s">
        <v>1098</v>
      </c>
      <c r="M29426" t="s">
        <v>140</v>
      </c>
      <c r="N29426" t="s">
        <v>1019</v>
      </c>
      <c r="O29426" t="s">
        <v>140</v>
      </c>
      <c r="P29426" t="s">
        <v>140</v>
      </c>
      <c r="Q29426" t="s">
        <v>1058</v>
      </c>
      <c r="R29426" t="s">
        <v>1058</v>
      </c>
      <c r="S29426" t="s">
        <v>140</v>
      </c>
      <c r="T29426" t="s">
        <v>140</v>
      </c>
      <c r="U29426" t="s">
        <v>109</v>
      </c>
      <c r="V29426" t="s">
        <v>643</v>
      </c>
      <c r="W29426" t="s">
        <v>140</v>
      </c>
    </row>
    <row r="29427" spans="1:23" x14ac:dyDescent="0.35">
      <c r="A29427" t="s">
        <v>28</v>
      </c>
      <c r="B29427" t="s">
        <v>1171</v>
      </c>
      <c r="C29427">
        <v>206</v>
      </c>
      <c r="D29427" t="s">
        <v>68</v>
      </c>
      <c r="E29427" t="s">
        <v>140</v>
      </c>
      <c r="F29427" t="s">
        <v>1011</v>
      </c>
      <c r="G29427" t="s">
        <v>954</v>
      </c>
      <c r="H29427" t="s">
        <v>140</v>
      </c>
      <c r="I29427" t="s">
        <v>775</v>
      </c>
      <c r="J29427" t="s">
        <v>140</v>
      </c>
      <c r="K29427" t="s">
        <v>1014</v>
      </c>
      <c r="L29427" t="s">
        <v>140</v>
      </c>
      <c r="M29427" t="s">
        <v>1014</v>
      </c>
      <c r="N29427" t="s">
        <v>140</v>
      </c>
      <c r="O29427" t="s">
        <v>140</v>
      </c>
      <c r="P29427" t="s">
        <v>1014</v>
      </c>
      <c r="Q29427" t="s">
        <v>140</v>
      </c>
      <c r="R29427" t="s">
        <v>1014</v>
      </c>
      <c r="S29427" t="s">
        <v>140</v>
      </c>
      <c r="T29427" t="s">
        <v>140</v>
      </c>
      <c r="U29427" t="s">
        <v>977</v>
      </c>
      <c r="V29427" t="s">
        <v>264</v>
      </c>
      <c r="W29427" t="s">
        <v>1014</v>
      </c>
    </row>
    <row r="29428" spans="1:23" x14ac:dyDescent="0.35">
      <c r="A29428" t="s">
        <v>29</v>
      </c>
      <c r="B29428" t="s">
        <v>1171</v>
      </c>
      <c r="C29428">
        <v>203</v>
      </c>
      <c r="D29428" t="s">
        <v>191</v>
      </c>
      <c r="E29428" t="s">
        <v>140</v>
      </c>
      <c r="F29428" t="s">
        <v>775</v>
      </c>
      <c r="G29428" t="s">
        <v>140</v>
      </c>
      <c r="H29428" t="s">
        <v>140</v>
      </c>
      <c r="I29428" t="s">
        <v>1009</v>
      </c>
      <c r="J29428" t="s">
        <v>140</v>
      </c>
      <c r="K29428" t="s">
        <v>140</v>
      </c>
      <c r="L29428" t="s">
        <v>1009</v>
      </c>
      <c r="M29428" t="s">
        <v>140</v>
      </c>
      <c r="N29428" t="s">
        <v>1054</v>
      </c>
      <c r="O29428" t="s">
        <v>1009</v>
      </c>
      <c r="P29428" t="s">
        <v>1054</v>
      </c>
      <c r="Q29428" t="s">
        <v>140</v>
      </c>
      <c r="R29428" t="s">
        <v>140</v>
      </c>
      <c r="S29428" t="s">
        <v>140</v>
      </c>
      <c r="T29428" t="s">
        <v>1009</v>
      </c>
      <c r="U29428" t="s">
        <v>1065</v>
      </c>
      <c r="V29428" t="s">
        <v>111</v>
      </c>
      <c r="W29428" t="s">
        <v>140</v>
      </c>
    </row>
    <row r="29429" spans="1:23" x14ac:dyDescent="0.35">
      <c r="A29429" t="s">
        <v>30</v>
      </c>
      <c r="B29429" t="s">
        <v>1171</v>
      </c>
      <c r="C29429">
        <v>201</v>
      </c>
      <c r="D29429" t="s">
        <v>844</v>
      </c>
      <c r="E29429" t="s">
        <v>140</v>
      </c>
      <c r="F29429" t="s">
        <v>1016</v>
      </c>
      <c r="G29429" t="s">
        <v>1009</v>
      </c>
      <c r="H29429" t="s">
        <v>1016</v>
      </c>
      <c r="I29429" t="s">
        <v>1016</v>
      </c>
      <c r="J29429" t="s">
        <v>1016</v>
      </c>
      <c r="K29429" t="s">
        <v>1016</v>
      </c>
      <c r="L29429" t="s">
        <v>939</v>
      </c>
      <c r="M29429" t="s">
        <v>1012</v>
      </c>
      <c r="N29429" t="s">
        <v>1063</v>
      </c>
      <c r="O29429" t="s">
        <v>1016</v>
      </c>
      <c r="P29429" t="s">
        <v>1054</v>
      </c>
      <c r="Q29429" t="s">
        <v>140</v>
      </c>
      <c r="R29429" t="s">
        <v>140</v>
      </c>
      <c r="S29429" t="s">
        <v>140</v>
      </c>
      <c r="T29429" t="s">
        <v>140</v>
      </c>
      <c r="U29429" t="s">
        <v>1059</v>
      </c>
      <c r="V29429" t="s">
        <v>405</v>
      </c>
      <c r="W29429" t="s">
        <v>1016</v>
      </c>
    </row>
    <row r="29430" spans="1:23" x14ac:dyDescent="0.35">
      <c r="A29430" t="s">
        <v>31</v>
      </c>
      <c r="B29430" t="s">
        <v>1171</v>
      </c>
      <c r="C29430">
        <v>128</v>
      </c>
      <c r="D29430" t="s">
        <v>538</v>
      </c>
      <c r="E29430" t="s">
        <v>140</v>
      </c>
      <c r="F29430" t="s">
        <v>1054</v>
      </c>
      <c r="G29430" t="s">
        <v>752</v>
      </c>
      <c r="H29430" t="s">
        <v>140</v>
      </c>
      <c r="I29430" t="s">
        <v>140</v>
      </c>
      <c r="J29430" t="s">
        <v>140</v>
      </c>
      <c r="K29430" t="s">
        <v>140</v>
      </c>
      <c r="L29430" t="s">
        <v>140</v>
      </c>
      <c r="M29430" t="s">
        <v>140</v>
      </c>
      <c r="N29430" t="s">
        <v>140</v>
      </c>
      <c r="O29430" t="s">
        <v>140</v>
      </c>
      <c r="P29430" t="s">
        <v>140</v>
      </c>
      <c r="Q29430" t="s">
        <v>1095</v>
      </c>
      <c r="R29430" t="s">
        <v>386</v>
      </c>
      <c r="S29430" t="s">
        <v>140</v>
      </c>
      <c r="T29430" t="s">
        <v>140</v>
      </c>
      <c r="U29430" t="s">
        <v>792</v>
      </c>
      <c r="V29430" t="s">
        <v>465</v>
      </c>
      <c r="W29430" t="s">
        <v>140</v>
      </c>
    </row>
    <row r="29431" spans="1:23" x14ac:dyDescent="0.35">
      <c r="A29431" t="s">
        <v>31</v>
      </c>
      <c r="B29431" t="s">
        <v>1172</v>
      </c>
      <c r="C29431">
        <v>78</v>
      </c>
      <c r="D29431" t="s">
        <v>390</v>
      </c>
      <c r="E29431" t="s">
        <v>140</v>
      </c>
      <c r="F29431" t="s">
        <v>1013</v>
      </c>
      <c r="G29431" t="s">
        <v>773</v>
      </c>
      <c r="H29431" t="s">
        <v>140</v>
      </c>
      <c r="I29431" t="s">
        <v>775</v>
      </c>
      <c r="J29431" t="s">
        <v>1013</v>
      </c>
      <c r="K29431" t="s">
        <v>140</v>
      </c>
      <c r="L29431" t="s">
        <v>140</v>
      </c>
      <c r="M29431" t="s">
        <v>140</v>
      </c>
      <c r="N29431" t="s">
        <v>140</v>
      </c>
      <c r="O29431" t="s">
        <v>140</v>
      </c>
      <c r="P29431" t="s">
        <v>140</v>
      </c>
      <c r="Q29431" t="s">
        <v>1020</v>
      </c>
      <c r="R29431" t="s">
        <v>971</v>
      </c>
      <c r="S29431" t="s">
        <v>140</v>
      </c>
      <c r="T29431" t="s">
        <v>140</v>
      </c>
      <c r="U29431" t="s">
        <v>1062</v>
      </c>
      <c r="V29431" t="s">
        <v>867</v>
      </c>
      <c r="W29431" t="s">
        <v>775</v>
      </c>
    </row>
    <row r="29432" spans="1:23" x14ac:dyDescent="0.35">
      <c r="A29432" t="s">
        <v>32</v>
      </c>
      <c r="B29432" t="s">
        <v>1171</v>
      </c>
      <c r="C29432">
        <v>3971</v>
      </c>
      <c r="D29432" t="s">
        <v>690</v>
      </c>
      <c r="E29432" t="s">
        <v>140</v>
      </c>
      <c r="F29432" t="s">
        <v>1009</v>
      </c>
      <c r="G29432" t="s">
        <v>919</v>
      </c>
      <c r="H29432" t="s">
        <v>1022</v>
      </c>
      <c r="I29432" t="s">
        <v>1009</v>
      </c>
      <c r="J29432" t="s">
        <v>1008</v>
      </c>
      <c r="K29432" t="s">
        <v>1014</v>
      </c>
      <c r="L29432" t="s">
        <v>1063</v>
      </c>
      <c r="M29432" t="s">
        <v>1009</v>
      </c>
      <c r="N29432" t="s">
        <v>1012</v>
      </c>
      <c r="O29432" t="s">
        <v>1008</v>
      </c>
      <c r="P29432" t="s">
        <v>1008</v>
      </c>
      <c r="Q29432" t="s">
        <v>1021</v>
      </c>
      <c r="R29432" t="s">
        <v>1055</v>
      </c>
      <c r="S29432" t="s">
        <v>140</v>
      </c>
      <c r="T29432" t="s">
        <v>1022</v>
      </c>
      <c r="U29432" t="s">
        <v>999</v>
      </c>
      <c r="V29432" t="s">
        <v>1139</v>
      </c>
      <c r="W29432" t="s">
        <v>1022</v>
      </c>
    </row>
    <row r="29433" spans="1:23" x14ac:dyDescent="0.35">
      <c r="A29433" t="s">
        <v>32</v>
      </c>
      <c r="B29433" t="s">
        <v>1172</v>
      </c>
      <c r="C29433">
        <v>943</v>
      </c>
      <c r="D29433" t="s">
        <v>214</v>
      </c>
      <c r="E29433" t="s">
        <v>140</v>
      </c>
      <c r="F29433" t="s">
        <v>1009</v>
      </c>
      <c r="G29433" t="s">
        <v>897</v>
      </c>
      <c r="H29433" t="s">
        <v>140</v>
      </c>
      <c r="I29433" t="s">
        <v>1022</v>
      </c>
      <c r="J29433" t="s">
        <v>1022</v>
      </c>
      <c r="K29433" t="s">
        <v>1019</v>
      </c>
      <c r="L29433" t="s">
        <v>1009</v>
      </c>
      <c r="M29433" t="s">
        <v>1011</v>
      </c>
      <c r="N29433" t="s">
        <v>1014</v>
      </c>
      <c r="O29433" t="s">
        <v>1008</v>
      </c>
      <c r="P29433" t="s">
        <v>1010</v>
      </c>
      <c r="Q29433" t="s">
        <v>919</v>
      </c>
      <c r="R29433" t="s">
        <v>660</v>
      </c>
      <c r="S29433" t="s">
        <v>1022</v>
      </c>
      <c r="T29433" t="s">
        <v>1022</v>
      </c>
      <c r="U29433" t="s">
        <v>405</v>
      </c>
      <c r="V29433" t="s">
        <v>528</v>
      </c>
      <c r="W29433" t="s">
        <v>1008</v>
      </c>
    </row>
    <row r="29435" spans="1:23" x14ac:dyDescent="0.35">
      <c r="A29435" t="s">
        <v>2211</v>
      </c>
    </row>
    <row r="29436" spans="1:23" x14ac:dyDescent="0.35">
      <c r="A29436" t="s">
        <v>2</v>
      </c>
      <c r="B29436" t="s">
        <v>3</v>
      </c>
      <c r="C29436" t="s">
        <v>1133</v>
      </c>
      <c r="D29436" t="s">
        <v>85</v>
      </c>
      <c r="E29436" t="s">
        <v>86</v>
      </c>
      <c r="F29436" t="s">
        <v>136</v>
      </c>
    </row>
    <row r="29437" spans="1:23" x14ac:dyDescent="0.35">
      <c r="A29437" t="s">
        <v>8</v>
      </c>
      <c r="B29437">
        <v>204</v>
      </c>
      <c r="C29437" t="s">
        <v>1063</v>
      </c>
      <c r="D29437" t="s">
        <v>539</v>
      </c>
      <c r="E29437" t="s">
        <v>1087</v>
      </c>
      <c r="F29437" t="s">
        <v>140</v>
      </c>
    </row>
    <row r="29438" spans="1:23" x14ac:dyDescent="0.35">
      <c r="A29438" t="s">
        <v>9</v>
      </c>
      <c r="B29438">
        <v>201</v>
      </c>
      <c r="C29438" t="s">
        <v>1013</v>
      </c>
      <c r="D29438" t="s">
        <v>1138</v>
      </c>
      <c r="E29438" t="s">
        <v>119</v>
      </c>
      <c r="F29438" t="s">
        <v>140</v>
      </c>
    </row>
    <row r="29439" spans="1:23" x14ac:dyDescent="0.35">
      <c r="A29439" t="s">
        <v>10</v>
      </c>
      <c r="B29439">
        <v>208</v>
      </c>
      <c r="C29439" t="s">
        <v>1055</v>
      </c>
      <c r="D29439" t="s">
        <v>745</v>
      </c>
      <c r="E29439" t="s">
        <v>127</v>
      </c>
      <c r="F29439" t="s">
        <v>1016</v>
      </c>
    </row>
    <row r="29440" spans="1:23" x14ac:dyDescent="0.35">
      <c r="A29440" t="s">
        <v>11</v>
      </c>
      <c r="B29440">
        <v>206</v>
      </c>
      <c r="C29440" t="s">
        <v>1019</v>
      </c>
      <c r="D29440" t="s">
        <v>288</v>
      </c>
      <c r="E29440" t="s">
        <v>614</v>
      </c>
      <c r="F29440" t="s">
        <v>140</v>
      </c>
    </row>
    <row r="29441" spans="1:6" x14ac:dyDescent="0.35">
      <c r="A29441" t="s">
        <v>12</v>
      </c>
      <c r="B29441">
        <v>209</v>
      </c>
      <c r="C29441" t="s">
        <v>1009</v>
      </c>
      <c r="D29441" t="s">
        <v>188</v>
      </c>
      <c r="E29441" t="s">
        <v>1182</v>
      </c>
      <c r="F29441" t="s">
        <v>1014</v>
      </c>
    </row>
    <row r="29442" spans="1:6" x14ac:dyDescent="0.35">
      <c r="A29442" t="s">
        <v>13</v>
      </c>
      <c r="B29442">
        <v>206</v>
      </c>
      <c r="C29442" t="s">
        <v>1013</v>
      </c>
      <c r="D29442" t="s">
        <v>906</v>
      </c>
      <c r="E29442" t="s">
        <v>103</v>
      </c>
      <c r="F29442" t="s">
        <v>140</v>
      </c>
    </row>
    <row r="29443" spans="1:6" x14ac:dyDescent="0.35">
      <c r="A29443" t="s">
        <v>14</v>
      </c>
      <c r="B29443">
        <v>203</v>
      </c>
      <c r="C29443" t="s">
        <v>1017</v>
      </c>
      <c r="D29443" t="s">
        <v>707</v>
      </c>
      <c r="E29443" t="s">
        <v>756</v>
      </c>
      <c r="F29443" t="s">
        <v>140</v>
      </c>
    </row>
    <row r="29444" spans="1:6" x14ac:dyDescent="0.35">
      <c r="A29444" t="s">
        <v>15</v>
      </c>
      <c r="B29444">
        <v>206</v>
      </c>
      <c r="C29444" t="s">
        <v>1055</v>
      </c>
      <c r="D29444" t="s">
        <v>94</v>
      </c>
      <c r="E29444" t="s">
        <v>937</v>
      </c>
      <c r="F29444" t="s">
        <v>140</v>
      </c>
    </row>
    <row r="29445" spans="1:6" x14ac:dyDescent="0.35">
      <c r="A29445" t="s">
        <v>16</v>
      </c>
      <c r="B29445">
        <v>206</v>
      </c>
      <c r="C29445" t="s">
        <v>1019</v>
      </c>
      <c r="D29445" t="s">
        <v>906</v>
      </c>
      <c r="E29445" t="s">
        <v>131</v>
      </c>
      <c r="F29445" t="s">
        <v>140</v>
      </c>
    </row>
    <row r="29446" spans="1:6" x14ac:dyDescent="0.35">
      <c r="A29446" t="s">
        <v>17</v>
      </c>
      <c r="B29446">
        <v>203</v>
      </c>
      <c r="C29446" t="s">
        <v>140</v>
      </c>
      <c r="D29446" t="s">
        <v>638</v>
      </c>
      <c r="E29446" t="s">
        <v>706</v>
      </c>
      <c r="F29446" t="s">
        <v>1009</v>
      </c>
    </row>
    <row r="29447" spans="1:6" x14ac:dyDescent="0.35">
      <c r="A29447" t="s">
        <v>18</v>
      </c>
      <c r="B29447">
        <v>205</v>
      </c>
      <c r="C29447" t="s">
        <v>1058</v>
      </c>
      <c r="D29447" t="s">
        <v>516</v>
      </c>
      <c r="E29447" t="s">
        <v>942</v>
      </c>
      <c r="F29447" t="s">
        <v>1013</v>
      </c>
    </row>
    <row r="29448" spans="1:6" x14ac:dyDescent="0.35">
      <c r="A29448" t="s">
        <v>19</v>
      </c>
      <c r="B29448">
        <v>206</v>
      </c>
      <c r="C29448" t="s">
        <v>1019</v>
      </c>
      <c r="D29448" t="s">
        <v>719</v>
      </c>
      <c r="E29448" t="s">
        <v>422</v>
      </c>
      <c r="F29448" t="s">
        <v>140</v>
      </c>
    </row>
    <row r="29449" spans="1:6" x14ac:dyDescent="0.35">
      <c r="A29449" t="s">
        <v>20</v>
      </c>
      <c r="B29449">
        <v>206</v>
      </c>
      <c r="C29449" t="s">
        <v>1009</v>
      </c>
      <c r="D29449" t="s">
        <v>450</v>
      </c>
      <c r="E29449" t="s">
        <v>551</v>
      </c>
      <c r="F29449" t="s">
        <v>1012</v>
      </c>
    </row>
    <row r="29450" spans="1:6" x14ac:dyDescent="0.35">
      <c r="A29450" t="s">
        <v>21</v>
      </c>
      <c r="B29450">
        <v>210</v>
      </c>
      <c r="C29450" t="s">
        <v>1013</v>
      </c>
      <c r="D29450" t="s">
        <v>840</v>
      </c>
      <c r="E29450" t="s">
        <v>162</v>
      </c>
      <c r="F29450" t="s">
        <v>140</v>
      </c>
    </row>
    <row r="29451" spans="1:6" x14ac:dyDescent="0.35">
      <c r="A29451" t="s">
        <v>22</v>
      </c>
      <c r="B29451">
        <v>209</v>
      </c>
      <c r="C29451" t="s">
        <v>1016</v>
      </c>
      <c r="D29451" t="s">
        <v>285</v>
      </c>
      <c r="E29451" t="s">
        <v>893</v>
      </c>
      <c r="F29451" t="s">
        <v>140</v>
      </c>
    </row>
    <row r="29452" spans="1:6" x14ac:dyDescent="0.35">
      <c r="A29452" t="s">
        <v>23</v>
      </c>
      <c r="B29452">
        <v>205</v>
      </c>
      <c r="C29452" t="s">
        <v>1060</v>
      </c>
      <c r="D29452" t="s">
        <v>663</v>
      </c>
      <c r="E29452" t="s">
        <v>129</v>
      </c>
      <c r="F29452" t="s">
        <v>140</v>
      </c>
    </row>
    <row r="29453" spans="1:6" x14ac:dyDescent="0.35">
      <c r="A29453" t="s">
        <v>24</v>
      </c>
      <c r="B29453">
        <v>207</v>
      </c>
      <c r="C29453" t="s">
        <v>1019</v>
      </c>
      <c r="D29453" t="s">
        <v>923</v>
      </c>
      <c r="E29453" t="s">
        <v>749</v>
      </c>
      <c r="F29453" t="s">
        <v>1013</v>
      </c>
    </row>
    <row r="29454" spans="1:6" x14ac:dyDescent="0.35">
      <c r="A29454" t="s">
        <v>25</v>
      </c>
      <c r="B29454">
        <v>204</v>
      </c>
      <c r="C29454" t="s">
        <v>1013</v>
      </c>
      <c r="D29454" t="s">
        <v>916</v>
      </c>
      <c r="E29454" t="s">
        <v>849</v>
      </c>
      <c r="F29454" t="s">
        <v>1010</v>
      </c>
    </row>
    <row r="29455" spans="1:6" x14ac:dyDescent="0.35">
      <c r="A29455" t="s">
        <v>26</v>
      </c>
      <c r="B29455">
        <v>202</v>
      </c>
      <c r="C29455" t="s">
        <v>1008</v>
      </c>
      <c r="D29455" t="s">
        <v>477</v>
      </c>
      <c r="E29455" t="s">
        <v>1154</v>
      </c>
      <c r="F29455" t="s">
        <v>1016</v>
      </c>
    </row>
    <row r="29456" spans="1:6" x14ac:dyDescent="0.35">
      <c r="A29456" t="s">
        <v>27</v>
      </c>
      <c r="B29456">
        <v>204</v>
      </c>
      <c r="C29456" t="s">
        <v>1014</v>
      </c>
      <c r="D29456" t="s">
        <v>613</v>
      </c>
      <c r="E29456" t="s">
        <v>877</v>
      </c>
      <c r="F29456" t="s">
        <v>140</v>
      </c>
    </row>
    <row r="29457" spans="1:7" x14ac:dyDescent="0.35">
      <c r="A29457" t="s">
        <v>28</v>
      </c>
      <c r="B29457">
        <v>207</v>
      </c>
      <c r="C29457" t="s">
        <v>775</v>
      </c>
      <c r="D29457" t="s">
        <v>920</v>
      </c>
      <c r="E29457" t="s">
        <v>641</v>
      </c>
      <c r="F29457" t="s">
        <v>1014</v>
      </c>
    </row>
    <row r="29458" spans="1:7" x14ac:dyDescent="0.35">
      <c r="A29458" t="s">
        <v>29</v>
      </c>
      <c r="B29458">
        <v>204</v>
      </c>
      <c r="C29458" t="s">
        <v>140</v>
      </c>
      <c r="D29458" t="s">
        <v>757</v>
      </c>
      <c r="E29458" t="s">
        <v>101</v>
      </c>
      <c r="F29458" t="s">
        <v>1016</v>
      </c>
    </row>
    <row r="29459" spans="1:7" x14ac:dyDescent="0.35">
      <c r="A29459" t="s">
        <v>30</v>
      </c>
      <c r="B29459">
        <v>202</v>
      </c>
      <c r="C29459" t="s">
        <v>1014</v>
      </c>
      <c r="D29459" t="s">
        <v>719</v>
      </c>
      <c r="E29459" t="s">
        <v>286</v>
      </c>
      <c r="F29459" t="s">
        <v>1016</v>
      </c>
    </row>
    <row r="29460" spans="1:7" x14ac:dyDescent="0.35">
      <c r="A29460" t="s">
        <v>31</v>
      </c>
      <c r="B29460">
        <v>207</v>
      </c>
      <c r="C29460" t="s">
        <v>1008</v>
      </c>
      <c r="D29460" t="s">
        <v>713</v>
      </c>
      <c r="E29460" t="s">
        <v>781</v>
      </c>
      <c r="F29460" t="s">
        <v>140</v>
      </c>
    </row>
    <row r="29461" spans="1:7" x14ac:dyDescent="0.35">
      <c r="A29461" t="s">
        <v>32</v>
      </c>
      <c r="B29461">
        <v>4930</v>
      </c>
      <c r="C29461" t="s">
        <v>775</v>
      </c>
      <c r="D29461" t="s">
        <v>1077</v>
      </c>
      <c r="E29461" t="s">
        <v>1085</v>
      </c>
      <c r="F29461" t="s">
        <v>1010</v>
      </c>
    </row>
    <row r="29463" spans="1:7" x14ac:dyDescent="0.35">
      <c r="A29463" t="s">
        <v>2212</v>
      </c>
    </row>
    <row r="29464" spans="1:7" x14ac:dyDescent="0.35">
      <c r="A29464" t="s">
        <v>2</v>
      </c>
      <c r="B29464" t="s">
        <v>1136</v>
      </c>
      <c r="C29464" t="s">
        <v>3</v>
      </c>
      <c r="D29464" t="s">
        <v>85</v>
      </c>
      <c r="E29464" t="s">
        <v>86</v>
      </c>
      <c r="F29464" t="s">
        <v>1133</v>
      </c>
      <c r="G29464" t="s">
        <v>136</v>
      </c>
    </row>
    <row r="29465" spans="1:7" x14ac:dyDescent="0.35">
      <c r="A29465" t="s">
        <v>8</v>
      </c>
      <c r="B29465" t="s">
        <v>1126</v>
      </c>
      <c r="C29465">
        <v>92</v>
      </c>
      <c r="D29465" t="s">
        <v>466</v>
      </c>
      <c r="E29465" t="s">
        <v>1087</v>
      </c>
      <c r="F29465" t="s">
        <v>1058</v>
      </c>
      <c r="G29465" t="s">
        <v>140</v>
      </c>
    </row>
    <row r="29466" spans="1:7" x14ac:dyDescent="0.35">
      <c r="A29466" t="s">
        <v>8</v>
      </c>
      <c r="B29466" t="s">
        <v>1127</v>
      </c>
      <c r="C29466">
        <v>111</v>
      </c>
      <c r="D29466" t="s">
        <v>163</v>
      </c>
      <c r="E29466" t="s">
        <v>162</v>
      </c>
      <c r="F29466" t="s">
        <v>140</v>
      </c>
      <c r="G29466" t="s">
        <v>140</v>
      </c>
    </row>
    <row r="29467" spans="1:7" x14ac:dyDescent="0.35">
      <c r="A29467" t="s">
        <v>8</v>
      </c>
      <c r="B29467" t="s">
        <v>339</v>
      </c>
      <c r="C29467">
        <v>1</v>
      </c>
      <c r="D29467" t="s">
        <v>140</v>
      </c>
      <c r="E29467" t="s">
        <v>177</v>
      </c>
      <c r="F29467" t="s">
        <v>140</v>
      </c>
      <c r="G29467" t="s">
        <v>140</v>
      </c>
    </row>
    <row r="29468" spans="1:7" x14ac:dyDescent="0.35">
      <c r="A29468" t="s">
        <v>9</v>
      </c>
      <c r="B29468" t="s">
        <v>1126</v>
      </c>
      <c r="C29468">
        <v>77</v>
      </c>
      <c r="D29468" t="s">
        <v>1077</v>
      </c>
      <c r="E29468" t="s">
        <v>1154</v>
      </c>
      <c r="F29468" t="s">
        <v>1013</v>
      </c>
      <c r="G29468" t="s">
        <v>140</v>
      </c>
    </row>
    <row r="29469" spans="1:7" x14ac:dyDescent="0.35">
      <c r="A29469" t="s">
        <v>9</v>
      </c>
      <c r="B29469" t="s">
        <v>1127</v>
      </c>
      <c r="C29469">
        <v>118</v>
      </c>
      <c r="D29469" t="s">
        <v>776</v>
      </c>
      <c r="E29469" t="s">
        <v>641</v>
      </c>
      <c r="F29469" t="s">
        <v>1009</v>
      </c>
      <c r="G29469" t="s">
        <v>140</v>
      </c>
    </row>
    <row r="29470" spans="1:7" x14ac:dyDescent="0.35">
      <c r="A29470" t="s">
        <v>9</v>
      </c>
      <c r="B29470" t="s">
        <v>339</v>
      </c>
      <c r="C29470">
        <v>6</v>
      </c>
      <c r="D29470" t="s">
        <v>177</v>
      </c>
      <c r="E29470" t="s">
        <v>140</v>
      </c>
      <c r="F29470" t="s">
        <v>140</v>
      </c>
      <c r="G29470" t="s">
        <v>140</v>
      </c>
    </row>
    <row r="29471" spans="1:7" x14ac:dyDescent="0.35">
      <c r="A29471" t="s">
        <v>10</v>
      </c>
      <c r="B29471" t="s">
        <v>1126</v>
      </c>
      <c r="C29471">
        <v>93</v>
      </c>
      <c r="D29471" t="s">
        <v>989</v>
      </c>
      <c r="E29471" t="s">
        <v>1087</v>
      </c>
      <c r="F29471" t="s">
        <v>1014</v>
      </c>
      <c r="G29471" t="s">
        <v>1063</v>
      </c>
    </row>
    <row r="29472" spans="1:7" x14ac:dyDescent="0.35">
      <c r="A29472" t="s">
        <v>10</v>
      </c>
      <c r="B29472" t="s">
        <v>1127</v>
      </c>
      <c r="C29472">
        <v>105</v>
      </c>
      <c r="D29472" t="s">
        <v>745</v>
      </c>
      <c r="E29472" t="s">
        <v>119</v>
      </c>
      <c r="F29472" t="s">
        <v>1046</v>
      </c>
      <c r="G29472" t="s">
        <v>140</v>
      </c>
    </row>
    <row r="29473" spans="1:7" x14ac:dyDescent="0.35">
      <c r="A29473" t="s">
        <v>10</v>
      </c>
      <c r="B29473" t="s">
        <v>339</v>
      </c>
      <c r="C29473">
        <v>10</v>
      </c>
      <c r="D29473" t="s">
        <v>1230</v>
      </c>
      <c r="E29473" t="s">
        <v>140</v>
      </c>
      <c r="F29473" t="s">
        <v>1004</v>
      </c>
      <c r="G29473" t="s">
        <v>140</v>
      </c>
    </row>
    <row r="29474" spans="1:7" x14ac:dyDescent="0.35">
      <c r="A29474" t="s">
        <v>11</v>
      </c>
      <c r="B29474" t="s">
        <v>1126</v>
      </c>
      <c r="C29474">
        <v>90</v>
      </c>
      <c r="D29474" t="s">
        <v>64</v>
      </c>
      <c r="E29474" t="s">
        <v>720</v>
      </c>
      <c r="F29474" t="s">
        <v>1046</v>
      </c>
      <c r="G29474" t="s">
        <v>140</v>
      </c>
    </row>
    <row r="29475" spans="1:7" x14ac:dyDescent="0.35">
      <c r="A29475" t="s">
        <v>11</v>
      </c>
      <c r="B29475" t="s">
        <v>1127</v>
      </c>
      <c r="C29475">
        <v>111</v>
      </c>
      <c r="D29475" t="s">
        <v>108</v>
      </c>
      <c r="E29475" t="s">
        <v>107</v>
      </c>
      <c r="F29475" t="s">
        <v>140</v>
      </c>
      <c r="G29475" t="s">
        <v>140</v>
      </c>
    </row>
    <row r="29476" spans="1:7" x14ac:dyDescent="0.35">
      <c r="A29476" t="s">
        <v>11</v>
      </c>
      <c r="B29476" t="s">
        <v>339</v>
      </c>
      <c r="C29476">
        <v>5</v>
      </c>
      <c r="D29476" t="s">
        <v>969</v>
      </c>
      <c r="E29476" t="s">
        <v>968</v>
      </c>
      <c r="F29476" t="s">
        <v>140</v>
      </c>
      <c r="G29476" t="s">
        <v>140</v>
      </c>
    </row>
    <row r="29477" spans="1:7" x14ac:dyDescent="0.35">
      <c r="A29477" t="s">
        <v>12</v>
      </c>
      <c r="B29477" t="s">
        <v>1126</v>
      </c>
      <c r="C29477">
        <v>96</v>
      </c>
      <c r="D29477" t="s">
        <v>1162</v>
      </c>
      <c r="E29477" t="s">
        <v>261</v>
      </c>
      <c r="F29477" t="s">
        <v>1021</v>
      </c>
      <c r="G29477" t="s">
        <v>140</v>
      </c>
    </row>
    <row r="29478" spans="1:7" x14ac:dyDescent="0.35">
      <c r="A29478" t="s">
        <v>12</v>
      </c>
      <c r="B29478" t="s">
        <v>1127</v>
      </c>
      <c r="C29478">
        <v>100</v>
      </c>
      <c r="D29478" t="s">
        <v>516</v>
      </c>
      <c r="E29478" t="s">
        <v>131</v>
      </c>
      <c r="F29478" t="s">
        <v>140</v>
      </c>
      <c r="G29478" t="s">
        <v>1017</v>
      </c>
    </row>
    <row r="29479" spans="1:7" x14ac:dyDescent="0.35">
      <c r="A29479" t="s">
        <v>12</v>
      </c>
      <c r="B29479" t="s">
        <v>339</v>
      </c>
      <c r="C29479">
        <v>13</v>
      </c>
      <c r="D29479" t="s">
        <v>177</v>
      </c>
      <c r="E29479" t="s">
        <v>140</v>
      </c>
      <c r="F29479" t="s">
        <v>140</v>
      </c>
      <c r="G29479" t="s">
        <v>140</v>
      </c>
    </row>
    <row r="29480" spans="1:7" x14ac:dyDescent="0.35">
      <c r="A29480" t="s">
        <v>13</v>
      </c>
      <c r="B29480" t="s">
        <v>1126</v>
      </c>
      <c r="C29480">
        <v>85</v>
      </c>
      <c r="D29480" t="s">
        <v>923</v>
      </c>
      <c r="E29480" t="s">
        <v>924</v>
      </c>
      <c r="F29480" t="s">
        <v>140</v>
      </c>
      <c r="G29480" t="s">
        <v>140</v>
      </c>
    </row>
    <row r="29481" spans="1:7" x14ac:dyDescent="0.35">
      <c r="A29481" t="s">
        <v>13</v>
      </c>
      <c r="B29481" t="s">
        <v>1127</v>
      </c>
      <c r="C29481">
        <v>112</v>
      </c>
      <c r="D29481" t="s">
        <v>92</v>
      </c>
      <c r="E29481" t="s">
        <v>1065</v>
      </c>
      <c r="F29481" t="s">
        <v>775</v>
      </c>
      <c r="G29481" t="s">
        <v>140</v>
      </c>
    </row>
    <row r="29482" spans="1:7" x14ac:dyDescent="0.35">
      <c r="A29482" t="s">
        <v>13</v>
      </c>
      <c r="B29482" t="s">
        <v>339</v>
      </c>
      <c r="C29482">
        <v>9</v>
      </c>
      <c r="D29482" t="s">
        <v>177</v>
      </c>
      <c r="E29482" t="s">
        <v>140</v>
      </c>
      <c r="F29482" t="s">
        <v>140</v>
      </c>
      <c r="G29482" t="s">
        <v>140</v>
      </c>
    </row>
    <row r="29483" spans="1:7" x14ac:dyDescent="0.35">
      <c r="A29483" t="s">
        <v>14</v>
      </c>
      <c r="B29483" t="s">
        <v>1126</v>
      </c>
      <c r="C29483">
        <v>77</v>
      </c>
      <c r="D29483" t="s">
        <v>927</v>
      </c>
      <c r="E29483" t="s">
        <v>121</v>
      </c>
      <c r="F29483" t="s">
        <v>1048</v>
      </c>
      <c r="G29483" t="s">
        <v>140</v>
      </c>
    </row>
    <row r="29484" spans="1:7" x14ac:dyDescent="0.35">
      <c r="A29484" t="s">
        <v>14</v>
      </c>
      <c r="B29484" t="s">
        <v>1127</v>
      </c>
      <c r="C29484">
        <v>119</v>
      </c>
      <c r="D29484" t="s">
        <v>531</v>
      </c>
      <c r="E29484" t="s">
        <v>399</v>
      </c>
      <c r="F29484" t="s">
        <v>1013</v>
      </c>
      <c r="G29484" t="s">
        <v>140</v>
      </c>
    </row>
    <row r="29485" spans="1:7" x14ac:dyDescent="0.35">
      <c r="A29485" t="s">
        <v>14</v>
      </c>
      <c r="B29485" t="s">
        <v>339</v>
      </c>
      <c r="C29485">
        <v>7</v>
      </c>
      <c r="D29485" t="s">
        <v>1138</v>
      </c>
      <c r="E29485" t="s">
        <v>1106</v>
      </c>
      <c r="F29485" t="s">
        <v>140</v>
      </c>
      <c r="G29485" t="s">
        <v>140</v>
      </c>
    </row>
    <row r="29486" spans="1:7" x14ac:dyDescent="0.35">
      <c r="A29486" t="s">
        <v>15</v>
      </c>
      <c r="B29486" t="s">
        <v>1126</v>
      </c>
      <c r="C29486">
        <v>93</v>
      </c>
      <c r="D29486" t="s">
        <v>112</v>
      </c>
      <c r="E29486" t="s">
        <v>1049</v>
      </c>
      <c r="F29486" t="s">
        <v>971</v>
      </c>
      <c r="G29486" t="s">
        <v>140</v>
      </c>
    </row>
    <row r="29487" spans="1:7" x14ac:dyDescent="0.35">
      <c r="A29487" t="s">
        <v>15</v>
      </c>
      <c r="B29487" t="s">
        <v>1127</v>
      </c>
      <c r="C29487">
        <v>107</v>
      </c>
      <c r="D29487" t="s">
        <v>1099</v>
      </c>
      <c r="E29487" t="s">
        <v>115</v>
      </c>
      <c r="F29487" t="s">
        <v>1010</v>
      </c>
      <c r="G29487" t="s">
        <v>140</v>
      </c>
    </row>
    <row r="29488" spans="1:7" x14ac:dyDescent="0.35">
      <c r="A29488" t="s">
        <v>15</v>
      </c>
      <c r="B29488" t="s">
        <v>339</v>
      </c>
      <c r="C29488">
        <v>6</v>
      </c>
      <c r="D29488" t="s">
        <v>1015</v>
      </c>
      <c r="E29488" t="s">
        <v>922</v>
      </c>
      <c r="F29488" t="s">
        <v>140</v>
      </c>
      <c r="G29488" t="s">
        <v>140</v>
      </c>
    </row>
    <row r="29489" spans="1:7" x14ac:dyDescent="0.35">
      <c r="A29489" t="s">
        <v>16</v>
      </c>
      <c r="B29489" t="s">
        <v>1126</v>
      </c>
      <c r="C29489">
        <v>83</v>
      </c>
      <c r="D29489" t="s">
        <v>1077</v>
      </c>
      <c r="E29489" t="s">
        <v>970</v>
      </c>
      <c r="F29489" t="s">
        <v>1054</v>
      </c>
      <c r="G29489" t="s">
        <v>140</v>
      </c>
    </row>
    <row r="29490" spans="1:7" x14ac:dyDescent="0.35">
      <c r="A29490" t="s">
        <v>16</v>
      </c>
      <c r="B29490" t="s">
        <v>1127</v>
      </c>
      <c r="C29490">
        <v>107</v>
      </c>
      <c r="D29490" t="s">
        <v>1153</v>
      </c>
      <c r="E29490" t="s">
        <v>89</v>
      </c>
      <c r="F29490" t="s">
        <v>1013</v>
      </c>
      <c r="G29490" t="s">
        <v>140</v>
      </c>
    </row>
    <row r="29491" spans="1:7" x14ac:dyDescent="0.35">
      <c r="A29491" t="s">
        <v>16</v>
      </c>
      <c r="B29491" t="s">
        <v>339</v>
      </c>
      <c r="C29491">
        <v>16</v>
      </c>
      <c r="D29491" t="s">
        <v>1097</v>
      </c>
      <c r="E29491" t="s">
        <v>954</v>
      </c>
      <c r="F29491" t="s">
        <v>971</v>
      </c>
      <c r="G29491" t="s">
        <v>140</v>
      </c>
    </row>
    <row r="29492" spans="1:7" x14ac:dyDescent="0.35">
      <c r="A29492" t="s">
        <v>17</v>
      </c>
      <c r="B29492" t="s">
        <v>1126</v>
      </c>
      <c r="C29492">
        <v>92</v>
      </c>
      <c r="D29492" t="s">
        <v>825</v>
      </c>
      <c r="E29492" t="s">
        <v>1071</v>
      </c>
      <c r="F29492" t="s">
        <v>140</v>
      </c>
      <c r="G29492" t="s">
        <v>1021</v>
      </c>
    </row>
    <row r="29493" spans="1:7" x14ac:dyDescent="0.35">
      <c r="A29493" t="s">
        <v>17</v>
      </c>
      <c r="B29493" t="s">
        <v>1127</v>
      </c>
      <c r="C29493">
        <v>100</v>
      </c>
      <c r="D29493" t="s">
        <v>1188</v>
      </c>
      <c r="E29493" t="s">
        <v>1182</v>
      </c>
      <c r="F29493" t="s">
        <v>140</v>
      </c>
      <c r="G29493" t="s">
        <v>140</v>
      </c>
    </row>
    <row r="29494" spans="1:7" x14ac:dyDescent="0.35">
      <c r="A29494" t="s">
        <v>17</v>
      </c>
      <c r="B29494" t="s">
        <v>339</v>
      </c>
      <c r="C29494">
        <v>11</v>
      </c>
      <c r="D29494" t="s">
        <v>104</v>
      </c>
      <c r="E29494" t="s">
        <v>103</v>
      </c>
      <c r="F29494" t="s">
        <v>140</v>
      </c>
      <c r="G29494" t="s">
        <v>140</v>
      </c>
    </row>
    <row r="29495" spans="1:7" x14ac:dyDescent="0.35">
      <c r="A29495" t="s">
        <v>18</v>
      </c>
      <c r="B29495" t="s">
        <v>1126</v>
      </c>
      <c r="C29495">
        <v>94</v>
      </c>
      <c r="D29495" t="s">
        <v>122</v>
      </c>
      <c r="E29495" t="s">
        <v>769</v>
      </c>
      <c r="F29495" t="s">
        <v>1058</v>
      </c>
      <c r="G29495" t="s">
        <v>1021</v>
      </c>
    </row>
    <row r="29496" spans="1:7" x14ac:dyDescent="0.35">
      <c r="A29496" t="s">
        <v>18</v>
      </c>
      <c r="B29496" t="s">
        <v>1127</v>
      </c>
      <c r="C29496">
        <v>103</v>
      </c>
      <c r="D29496" t="s">
        <v>892</v>
      </c>
      <c r="E29496" t="s">
        <v>985</v>
      </c>
      <c r="F29496" t="s">
        <v>1050</v>
      </c>
      <c r="G29496" t="s">
        <v>140</v>
      </c>
    </row>
    <row r="29497" spans="1:7" x14ac:dyDescent="0.35">
      <c r="A29497" t="s">
        <v>18</v>
      </c>
      <c r="B29497" t="s">
        <v>339</v>
      </c>
      <c r="C29497">
        <v>8</v>
      </c>
      <c r="D29497" t="s">
        <v>933</v>
      </c>
      <c r="E29497" t="s">
        <v>824</v>
      </c>
      <c r="F29497" t="s">
        <v>140</v>
      </c>
      <c r="G29497" t="s">
        <v>140</v>
      </c>
    </row>
    <row r="29498" spans="1:7" x14ac:dyDescent="0.35">
      <c r="A29498" t="s">
        <v>19</v>
      </c>
      <c r="B29498" t="s">
        <v>1126</v>
      </c>
      <c r="C29498">
        <v>96</v>
      </c>
      <c r="D29498" t="s">
        <v>941</v>
      </c>
      <c r="E29498" t="s">
        <v>1100</v>
      </c>
      <c r="F29498" t="s">
        <v>1011</v>
      </c>
      <c r="G29498" t="s">
        <v>140</v>
      </c>
    </row>
    <row r="29499" spans="1:7" x14ac:dyDescent="0.35">
      <c r="A29499" t="s">
        <v>19</v>
      </c>
      <c r="B29499" t="s">
        <v>1127</v>
      </c>
      <c r="C29499">
        <v>99</v>
      </c>
      <c r="D29499" t="s">
        <v>1077</v>
      </c>
      <c r="E29499" t="s">
        <v>105</v>
      </c>
      <c r="F29499" t="s">
        <v>1012</v>
      </c>
      <c r="G29499" t="s">
        <v>140</v>
      </c>
    </row>
    <row r="29500" spans="1:7" x14ac:dyDescent="0.35">
      <c r="A29500" t="s">
        <v>19</v>
      </c>
      <c r="B29500" t="s">
        <v>339</v>
      </c>
      <c r="C29500">
        <v>11</v>
      </c>
      <c r="D29500" t="s">
        <v>177</v>
      </c>
      <c r="E29500" t="s">
        <v>140</v>
      </c>
      <c r="F29500" t="s">
        <v>140</v>
      </c>
      <c r="G29500" t="s">
        <v>140</v>
      </c>
    </row>
    <row r="29501" spans="1:7" x14ac:dyDescent="0.35">
      <c r="A29501" t="s">
        <v>20</v>
      </c>
      <c r="B29501" t="s">
        <v>1126</v>
      </c>
      <c r="C29501">
        <v>87</v>
      </c>
      <c r="D29501" t="s">
        <v>804</v>
      </c>
      <c r="E29501" t="s">
        <v>320</v>
      </c>
      <c r="F29501" t="s">
        <v>1011</v>
      </c>
      <c r="G29501" t="s">
        <v>140</v>
      </c>
    </row>
    <row r="29502" spans="1:7" x14ac:dyDescent="0.35">
      <c r="A29502" t="s">
        <v>20</v>
      </c>
      <c r="B29502" t="s">
        <v>1127</v>
      </c>
      <c r="C29502">
        <v>115</v>
      </c>
      <c r="D29502" t="s">
        <v>931</v>
      </c>
      <c r="E29502" t="s">
        <v>681</v>
      </c>
      <c r="F29502" t="s">
        <v>140</v>
      </c>
      <c r="G29502" t="s">
        <v>1011</v>
      </c>
    </row>
    <row r="29503" spans="1:7" x14ac:dyDescent="0.35">
      <c r="A29503" t="s">
        <v>20</v>
      </c>
      <c r="B29503" t="s">
        <v>339</v>
      </c>
      <c r="C29503">
        <v>4</v>
      </c>
      <c r="D29503" t="s">
        <v>118</v>
      </c>
      <c r="E29503" t="s">
        <v>117</v>
      </c>
      <c r="F29503" t="s">
        <v>140</v>
      </c>
      <c r="G29503" t="s">
        <v>140</v>
      </c>
    </row>
    <row r="29504" spans="1:7" x14ac:dyDescent="0.35">
      <c r="A29504" t="s">
        <v>21</v>
      </c>
      <c r="B29504" t="s">
        <v>1126</v>
      </c>
      <c r="C29504">
        <v>58</v>
      </c>
      <c r="D29504" t="s">
        <v>995</v>
      </c>
      <c r="E29504" t="s">
        <v>994</v>
      </c>
      <c r="F29504" t="s">
        <v>140</v>
      </c>
      <c r="G29504" t="s">
        <v>140</v>
      </c>
    </row>
    <row r="29505" spans="1:7" x14ac:dyDescent="0.35">
      <c r="A29505" t="s">
        <v>21</v>
      </c>
      <c r="B29505" t="s">
        <v>1127</v>
      </c>
      <c r="C29505">
        <v>144</v>
      </c>
      <c r="D29505" t="s">
        <v>876</v>
      </c>
      <c r="E29505" t="s">
        <v>641</v>
      </c>
      <c r="F29505" t="s">
        <v>1014</v>
      </c>
      <c r="G29505" t="s">
        <v>140</v>
      </c>
    </row>
    <row r="29506" spans="1:7" x14ac:dyDescent="0.35">
      <c r="A29506" t="s">
        <v>21</v>
      </c>
      <c r="B29506" t="s">
        <v>339</v>
      </c>
      <c r="C29506">
        <v>8</v>
      </c>
      <c r="D29506" t="s">
        <v>177</v>
      </c>
      <c r="E29506" t="s">
        <v>140</v>
      </c>
      <c r="F29506" t="s">
        <v>140</v>
      </c>
      <c r="G29506" t="s">
        <v>140</v>
      </c>
    </row>
    <row r="29507" spans="1:7" x14ac:dyDescent="0.35">
      <c r="A29507" t="s">
        <v>22</v>
      </c>
      <c r="B29507" t="s">
        <v>1126</v>
      </c>
      <c r="C29507">
        <v>87</v>
      </c>
      <c r="D29507" t="s">
        <v>596</v>
      </c>
      <c r="E29507" t="s">
        <v>595</v>
      </c>
      <c r="F29507" t="s">
        <v>140</v>
      </c>
      <c r="G29507" t="s">
        <v>140</v>
      </c>
    </row>
    <row r="29508" spans="1:7" x14ac:dyDescent="0.35">
      <c r="A29508" t="s">
        <v>22</v>
      </c>
      <c r="B29508" t="s">
        <v>1127</v>
      </c>
      <c r="C29508">
        <v>111</v>
      </c>
      <c r="D29508" t="s">
        <v>94</v>
      </c>
      <c r="E29508" t="s">
        <v>961</v>
      </c>
      <c r="F29508" t="s">
        <v>1009</v>
      </c>
      <c r="G29508" t="s">
        <v>140</v>
      </c>
    </row>
    <row r="29509" spans="1:7" x14ac:dyDescent="0.35">
      <c r="A29509" t="s">
        <v>22</v>
      </c>
      <c r="B29509" t="s">
        <v>339</v>
      </c>
      <c r="C29509">
        <v>11</v>
      </c>
      <c r="D29509" t="s">
        <v>177</v>
      </c>
      <c r="E29509" t="s">
        <v>140</v>
      </c>
      <c r="F29509" t="s">
        <v>140</v>
      </c>
      <c r="G29509" t="s">
        <v>140</v>
      </c>
    </row>
    <row r="29510" spans="1:7" x14ac:dyDescent="0.35">
      <c r="A29510" t="s">
        <v>23</v>
      </c>
      <c r="B29510" t="s">
        <v>1126</v>
      </c>
      <c r="C29510">
        <v>99</v>
      </c>
      <c r="D29510" t="s">
        <v>442</v>
      </c>
      <c r="E29510" t="s">
        <v>113</v>
      </c>
      <c r="F29510" t="s">
        <v>949</v>
      </c>
      <c r="G29510" t="s">
        <v>140</v>
      </c>
    </row>
    <row r="29511" spans="1:7" x14ac:dyDescent="0.35">
      <c r="A29511" t="s">
        <v>23</v>
      </c>
      <c r="B29511" t="s">
        <v>1127</v>
      </c>
      <c r="C29511">
        <v>94</v>
      </c>
      <c r="D29511" t="s">
        <v>94</v>
      </c>
      <c r="E29511" t="s">
        <v>574</v>
      </c>
      <c r="F29511" t="s">
        <v>1062</v>
      </c>
      <c r="G29511" t="s">
        <v>140</v>
      </c>
    </row>
    <row r="29512" spans="1:7" x14ac:dyDescent="0.35">
      <c r="A29512" t="s">
        <v>23</v>
      </c>
      <c r="B29512" t="s">
        <v>339</v>
      </c>
      <c r="C29512">
        <v>12</v>
      </c>
      <c r="D29512" t="s">
        <v>1024</v>
      </c>
      <c r="E29512" t="s">
        <v>977</v>
      </c>
      <c r="F29512" t="s">
        <v>140</v>
      </c>
      <c r="G29512" t="s">
        <v>140</v>
      </c>
    </row>
    <row r="29513" spans="1:7" x14ac:dyDescent="0.35">
      <c r="A29513" t="s">
        <v>24</v>
      </c>
      <c r="B29513" t="s">
        <v>1126</v>
      </c>
      <c r="C29513">
        <v>86</v>
      </c>
      <c r="D29513" t="s">
        <v>1138</v>
      </c>
      <c r="E29513" t="s">
        <v>1106</v>
      </c>
      <c r="F29513" t="s">
        <v>140</v>
      </c>
      <c r="G29513" t="s">
        <v>140</v>
      </c>
    </row>
    <row r="29514" spans="1:7" x14ac:dyDescent="0.35">
      <c r="A29514" t="s">
        <v>24</v>
      </c>
      <c r="B29514" t="s">
        <v>1127</v>
      </c>
      <c r="C29514">
        <v>117</v>
      </c>
      <c r="D29514" t="s">
        <v>776</v>
      </c>
      <c r="E29514" t="s">
        <v>93</v>
      </c>
      <c r="F29514" t="s">
        <v>1066</v>
      </c>
      <c r="G29514" t="s">
        <v>1063</v>
      </c>
    </row>
    <row r="29515" spans="1:7" x14ac:dyDescent="0.35">
      <c r="A29515" t="s">
        <v>24</v>
      </c>
      <c r="B29515" t="s">
        <v>339</v>
      </c>
      <c r="C29515">
        <v>4</v>
      </c>
      <c r="D29515" t="s">
        <v>177</v>
      </c>
      <c r="E29515" t="s">
        <v>140</v>
      </c>
      <c r="F29515" t="s">
        <v>140</v>
      </c>
      <c r="G29515" t="s">
        <v>140</v>
      </c>
    </row>
    <row r="29516" spans="1:7" x14ac:dyDescent="0.35">
      <c r="A29516" t="s">
        <v>25</v>
      </c>
      <c r="B29516" t="s">
        <v>1126</v>
      </c>
      <c r="C29516">
        <v>85</v>
      </c>
      <c r="D29516" t="s">
        <v>936</v>
      </c>
      <c r="E29516" t="s">
        <v>121</v>
      </c>
      <c r="F29516" t="s">
        <v>140</v>
      </c>
      <c r="G29516" t="s">
        <v>1012</v>
      </c>
    </row>
    <row r="29517" spans="1:7" x14ac:dyDescent="0.35">
      <c r="A29517" t="s">
        <v>25</v>
      </c>
      <c r="B29517" t="s">
        <v>1127</v>
      </c>
      <c r="C29517">
        <v>111</v>
      </c>
      <c r="D29517" t="s">
        <v>776</v>
      </c>
      <c r="E29517" t="s">
        <v>777</v>
      </c>
      <c r="F29517" t="s">
        <v>140</v>
      </c>
      <c r="G29517" t="s">
        <v>140</v>
      </c>
    </row>
    <row r="29518" spans="1:7" x14ac:dyDescent="0.35">
      <c r="A29518" t="s">
        <v>25</v>
      </c>
      <c r="B29518" t="s">
        <v>339</v>
      </c>
      <c r="C29518">
        <v>8</v>
      </c>
      <c r="D29518" t="s">
        <v>946</v>
      </c>
      <c r="E29518" t="s">
        <v>937</v>
      </c>
      <c r="F29518" t="s">
        <v>706</v>
      </c>
      <c r="G29518" t="s">
        <v>140</v>
      </c>
    </row>
    <row r="29519" spans="1:7" x14ac:dyDescent="0.35">
      <c r="A29519" t="s">
        <v>26</v>
      </c>
      <c r="B29519" t="s">
        <v>1126</v>
      </c>
      <c r="C29519">
        <v>92</v>
      </c>
      <c r="D29519" t="s">
        <v>898</v>
      </c>
      <c r="E29519" t="s">
        <v>115</v>
      </c>
      <c r="F29519" t="s">
        <v>140</v>
      </c>
      <c r="G29519" t="s">
        <v>1063</v>
      </c>
    </row>
    <row r="29520" spans="1:7" x14ac:dyDescent="0.35">
      <c r="A29520" t="s">
        <v>26</v>
      </c>
      <c r="B29520" t="s">
        <v>1127</v>
      </c>
      <c r="C29520">
        <v>100</v>
      </c>
      <c r="D29520" t="s">
        <v>868</v>
      </c>
      <c r="E29520" t="s">
        <v>867</v>
      </c>
      <c r="F29520" t="s">
        <v>140</v>
      </c>
      <c r="G29520" t="s">
        <v>140</v>
      </c>
    </row>
    <row r="29521" spans="1:7" x14ac:dyDescent="0.35">
      <c r="A29521" t="s">
        <v>26</v>
      </c>
      <c r="B29521" t="s">
        <v>339</v>
      </c>
      <c r="C29521">
        <v>10</v>
      </c>
      <c r="D29521" t="s">
        <v>464</v>
      </c>
      <c r="E29521" t="s">
        <v>620</v>
      </c>
      <c r="F29521" t="s">
        <v>1070</v>
      </c>
      <c r="G29521" t="s">
        <v>140</v>
      </c>
    </row>
    <row r="29522" spans="1:7" x14ac:dyDescent="0.35">
      <c r="A29522" t="s">
        <v>27</v>
      </c>
      <c r="B29522" t="s">
        <v>1126</v>
      </c>
      <c r="C29522">
        <v>78</v>
      </c>
      <c r="D29522" t="s">
        <v>491</v>
      </c>
      <c r="E29522" t="s">
        <v>867</v>
      </c>
      <c r="F29522" t="s">
        <v>1009</v>
      </c>
      <c r="G29522" t="s">
        <v>140</v>
      </c>
    </row>
    <row r="29523" spans="1:7" x14ac:dyDescent="0.35">
      <c r="A29523" t="s">
        <v>27</v>
      </c>
      <c r="B29523" t="s">
        <v>1127</v>
      </c>
      <c r="C29523">
        <v>114</v>
      </c>
      <c r="D29523" t="s">
        <v>740</v>
      </c>
      <c r="E29523" t="s">
        <v>162</v>
      </c>
      <c r="F29523" t="s">
        <v>1063</v>
      </c>
      <c r="G29523" t="s">
        <v>140</v>
      </c>
    </row>
    <row r="29524" spans="1:7" x14ac:dyDescent="0.35">
      <c r="A29524" t="s">
        <v>27</v>
      </c>
      <c r="B29524" t="s">
        <v>339</v>
      </c>
      <c r="C29524">
        <v>12</v>
      </c>
      <c r="D29524" t="s">
        <v>177</v>
      </c>
      <c r="E29524" t="s">
        <v>140</v>
      </c>
      <c r="F29524" t="s">
        <v>140</v>
      </c>
      <c r="G29524" t="s">
        <v>140</v>
      </c>
    </row>
    <row r="29525" spans="1:7" x14ac:dyDescent="0.35">
      <c r="A29525" t="s">
        <v>28</v>
      </c>
      <c r="B29525" t="s">
        <v>1126</v>
      </c>
      <c r="C29525">
        <v>72</v>
      </c>
      <c r="D29525" t="s">
        <v>46</v>
      </c>
      <c r="E29525" t="s">
        <v>598</v>
      </c>
      <c r="F29525" t="s">
        <v>1073</v>
      </c>
      <c r="G29525" t="s">
        <v>1050</v>
      </c>
    </row>
    <row r="29526" spans="1:7" x14ac:dyDescent="0.35">
      <c r="A29526" t="s">
        <v>28</v>
      </c>
      <c r="B29526" t="s">
        <v>1127</v>
      </c>
      <c r="C29526">
        <v>125</v>
      </c>
      <c r="D29526" t="s">
        <v>285</v>
      </c>
      <c r="E29526" t="s">
        <v>286</v>
      </c>
      <c r="F29526" t="s">
        <v>140</v>
      </c>
      <c r="G29526" t="s">
        <v>140</v>
      </c>
    </row>
    <row r="29527" spans="1:7" x14ac:dyDescent="0.35">
      <c r="A29527" t="s">
        <v>28</v>
      </c>
      <c r="B29527" t="s">
        <v>339</v>
      </c>
      <c r="C29527">
        <v>10</v>
      </c>
      <c r="D29527" t="s">
        <v>177</v>
      </c>
      <c r="E29527" t="s">
        <v>140</v>
      </c>
      <c r="F29527" t="s">
        <v>140</v>
      </c>
      <c r="G29527" t="s">
        <v>140</v>
      </c>
    </row>
    <row r="29528" spans="1:7" x14ac:dyDescent="0.35">
      <c r="A29528" t="s">
        <v>29</v>
      </c>
      <c r="B29528" t="s">
        <v>1126</v>
      </c>
      <c r="C29528">
        <v>96</v>
      </c>
      <c r="D29528" t="s">
        <v>188</v>
      </c>
      <c r="E29528" t="s">
        <v>443</v>
      </c>
      <c r="F29528" t="s">
        <v>140</v>
      </c>
      <c r="G29528" t="s">
        <v>775</v>
      </c>
    </row>
    <row r="29529" spans="1:7" x14ac:dyDescent="0.35">
      <c r="A29529" t="s">
        <v>29</v>
      </c>
      <c r="B29529" t="s">
        <v>1127</v>
      </c>
      <c r="C29529">
        <v>98</v>
      </c>
      <c r="D29529" t="s">
        <v>1138</v>
      </c>
      <c r="E29529" t="s">
        <v>1106</v>
      </c>
      <c r="F29529" t="s">
        <v>140</v>
      </c>
      <c r="G29529" t="s">
        <v>140</v>
      </c>
    </row>
    <row r="29530" spans="1:7" x14ac:dyDescent="0.35">
      <c r="A29530" t="s">
        <v>29</v>
      </c>
      <c r="B29530" t="s">
        <v>339</v>
      </c>
      <c r="C29530">
        <v>10</v>
      </c>
      <c r="D29530" t="s">
        <v>106</v>
      </c>
      <c r="E29530" t="s">
        <v>105</v>
      </c>
      <c r="F29530" t="s">
        <v>140</v>
      </c>
      <c r="G29530" t="s">
        <v>140</v>
      </c>
    </row>
    <row r="29531" spans="1:7" x14ac:dyDescent="0.35">
      <c r="A29531" t="s">
        <v>30</v>
      </c>
      <c r="B29531" t="s">
        <v>1126</v>
      </c>
      <c r="C29531">
        <v>76</v>
      </c>
      <c r="D29531" t="s">
        <v>748</v>
      </c>
      <c r="E29531" t="s">
        <v>1104</v>
      </c>
      <c r="F29531" t="s">
        <v>1063</v>
      </c>
      <c r="G29531" t="s">
        <v>775</v>
      </c>
    </row>
    <row r="29532" spans="1:7" x14ac:dyDescent="0.35">
      <c r="A29532" t="s">
        <v>30</v>
      </c>
      <c r="B29532" t="s">
        <v>1127</v>
      </c>
      <c r="C29532">
        <v>120</v>
      </c>
      <c r="D29532" t="s">
        <v>1099</v>
      </c>
      <c r="E29532" t="s">
        <v>785</v>
      </c>
      <c r="F29532" t="s">
        <v>1009</v>
      </c>
      <c r="G29532" t="s">
        <v>140</v>
      </c>
    </row>
    <row r="29533" spans="1:7" x14ac:dyDescent="0.35">
      <c r="A29533" t="s">
        <v>30</v>
      </c>
      <c r="B29533" t="s">
        <v>339</v>
      </c>
      <c r="C29533">
        <v>6</v>
      </c>
      <c r="D29533" t="s">
        <v>764</v>
      </c>
      <c r="E29533" t="s">
        <v>765</v>
      </c>
      <c r="F29533" t="s">
        <v>140</v>
      </c>
      <c r="G29533" t="s">
        <v>140</v>
      </c>
    </row>
    <row r="29534" spans="1:7" x14ac:dyDescent="0.35">
      <c r="A29534" t="s">
        <v>31</v>
      </c>
      <c r="B29534" t="s">
        <v>1126</v>
      </c>
      <c r="C29534">
        <v>101</v>
      </c>
      <c r="D29534" t="s">
        <v>804</v>
      </c>
      <c r="E29534" t="s">
        <v>805</v>
      </c>
      <c r="F29534" t="s">
        <v>140</v>
      </c>
      <c r="G29534" t="s">
        <v>140</v>
      </c>
    </row>
    <row r="29535" spans="1:7" x14ac:dyDescent="0.35">
      <c r="A29535" t="s">
        <v>31</v>
      </c>
      <c r="B29535" t="s">
        <v>1127</v>
      </c>
      <c r="C29535">
        <v>100</v>
      </c>
      <c r="D29535" t="s">
        <v>905</v>
      </c>
      <c r="E29535" t="s">
        <v>1139</v>
      </c>
      <c r="F29535" t="s">
        <v>1016</v>
      </c>
      <c r="G29535" t="s">
        <v>140</v>
      </c>
    </row>
    <row r="29536" spans="1:7" x14ac:dyDescent="0.35">
      <c r="A29536" t="s">
        <v>31</v>
      </c>
      <c r="B29536" t="s">
        <v>339</v>
      </c>
      <c r="C29536">
        <v>6</v>
      </c>
      <c r="D29536" t="s">
        <v>1112</v>
      </c>
      <c r="E29536" t="s">
        <v>1061</v>
      </c>
      <c r="F29536" t="s">
        <v>140</v>
      </c>
      <c r="G29536" t="s">
        <v>140</v>
      </c>
    </row>
    <row r="29537" spans="1:7" x14ac:dyDescent="0.35">
      <c r="A29537" t="s">
        <v>32</v>
      </c>
      <c r="B29537" t="s">
        <v>1126</v>
      </c>
      <c r="C29537">
        <v>2085</v>
      </c>
      <c r="D29537" t="s">
        <v>387</v>
      </c>
      <c r="E29537" t="s">
        <v>641</v>
      </c>
      <c r="F29537" t="s">
        <v>1021</v>
      </c>
      <c r="G29537" t="s">
        <v>1016</v>
      </c>
    </row>
    <row r="29538" spans="1:7" x14ac:dyDescent="0.35">
      <c r="A29538" t="s">
        <v>32</v>
      </c>
      <c r="B29538" t="s">
        <v>1127</v>
      </c>
      <c r="C29538">
        <v>2641</v>
      </c>
      <c r="D29538" t="s">
        <v>120</v>
      </c>
      <c r="E29538" t="s">
        <v>837</v>
      </c>
      <c r="F29538" t="s">
        <v>1012</v>
      </c>
      <c r="G29538" t="s">
        <v>1008</v>
      </c>
    </row>
    <row r="29539" spans="1:7" x14ac:dyDescent="0.35">
      <c r="A29539" t="s">
        <v>32</v>
      </c>
      <c r="B29539" t="s">
        <v>339</v>
      </c>
      <c r="C29539">
        <v>204</v>
      </c>
      <c r="D29539" t="s">
        <v>936</v>
      </c>
      <c r="E29539" t="s">
        <v>107</v>
      </c>
      <c r="F29539" t="s">
        <v>1019</v>
      </c>
      <c r="G29539" t="s">
        <v>140</v>
      </c>
    </row>
    <row r="29541" spans="1:7" x14ac:dyDescent="0.35">
      <c r="A29541" t="s">
        <v>2213</v>
      </c>
    </row>
    <row r="29542" spans="1:7" x14ac:dyDescent="0.35">
      <c r="A29542" t="s">
        <v>2</v>
      </c>
      <c r="B29542" t="s">
        <v>1141</v>
      </c>
      <c r="C29542" t="s">
        <v>3</v>
      </c>
      <c r="D29542" t="s">
        <v>85</v>
      </c>
      <c r="E29542" t="s">
        <v>86</v>
      </c>
      <c r="F29542" t="s">
        <v>1133</v>
      </c>
      <c r="G29542" t="s">
        <v>136</v>
      </c>
    </row>
    <row r="29543" spans="1:7" x14ac:dyDescent="0.35">
      <c r="A29543" t="s">
        <v>8</v>
      </c>
      <c r="B29543" t="s">
        <v>1129</v>
      </c>
      <c r="C29543">
        <v>44</v>
      </c>
      <c r="D29543" t="s">
        <v>520</v>
      </c>
      <c r="E29543" t="s">
        <v>521</v>
      </c>
      <c r="F29543" t="s">
        <v>140</v>
      </c>
      <c r="G29543" t="s">
        <v>140</v>
      </c>
    </row>
    <row r="29544" spans="1:7" x14ac:dyDescent="0.35">
      <c r="A29544" t="s">
        <v>8</v>
      </c>
      <c r="B29544" t="s">
        <v>1130</v>
      </c>
      <c r="C29544">
        <v>116</v>
      </c>
      <c r="D29544" t="s">
        <v>1079</v>
      </c>
      <c r="E29544" t="s">
        <v>897</v>
      </c>
      <c r="F29544" t="s">
        <v>949</v>
      </c>
      <c r="G29544" t="s">
        <v>140</v>
      </c>
    </row>
    <row r="29545" spans="1:7" x14ac:dyDescent="0.35">
      <c r="A29545" t="s">
        <v>8</v>
      </c>
      <c r="B29545" t="s">
        <v>1131</v>
      </c>
      <c r="C29545">
        <v>44</v>
      </c>
      <c r="D29545" t="s">
        <v>770</v>
      </c>
      <c r="E29545" t="s">
        <v>771</v>
      </c>
      <c r="F29545" t="s">
        <v>140</v>
      </c>
      <c r="G29545" t="s">
        <v>140</v>
      </c>
    </row>
    <row r="29546" spans="1:7" x14ac:dyDescent="0.35">
      <c r="A29546" t="s">
        <v>9</v>
      </c>
      <c r="B29546" t="s">
        <v>1129</v>
      </c>
      <c r="C29546">
        <v>18</v>
      </c>
      <c r="D29546" t="s">
        <v>960</v>
      </c>
      <c r="E29546" t="s">
        <v>961</v>
      </c>
      <c r="F29546" t="s">
        <v>140</v>
      </c>
      <c r="G29546" t="s">
        <v>140</v>
      </c>
    </row>
    <row r="29547" spans="1:7" x14ac:dyDescent="0.35">
      <c r="A29547" t="s">
        <v>9</v>
      </c>
      <c r="B29547" t="s">
        <v>1130</v>
      </c>
      <c r="C29547">
        <v>163</v>
      </c>
      <c r="D29547" t="s">
        <v>1081</v>
      </c>
      <c r="E29547" t="s">
        <v>924</v>
      </c>
      <c r="F29547" t="s">
        <v>1014</v>
      </c>
      <c r="G29547" t="s">
        <v>140</v>
      </c>
    </row>
    <row r="29548" spans="1:7" x14ac:dyDescent="0.35">
      <c r="A29548" t="s">
        <v>9</v>
      </c>
      <c r="B29548" t="s">
        <v>1131</v>
      </c>
      <c r="C29548">
        <v>20</v>
      </c>
      <c r="D29548" t="s">
        <v>114</v>
      </c>
      <c r="E29548" t="s">
        <v>113</v>
      </c>
      <c r="F29548" t="s">
        <v>140</v>
      </c>
      <c r="G29548" t="s">
        <v>140</v>
      </c>
    </row>
    <row r="29549" spans="1:7" x14ac:dyDescent="0.35">
      <c r="A29549" t="s">
        <v>10</v>
      </c>
      <c r="B29549" t="s">
        <v>1129</v>
      </c>
      <c r="C29549">
        <v>25</v>
      </c>
      <c r="D29549" t="s">
        <v>544</v>
      </c>
      <c r="E29549" t="s">
        <v>853</v>
      </c>
      <c r="F29549" t="s">
        <v>140</v>
      </c>
      <c r="G29549" t="s">
        <v>939</v>
      </c>
    </row>
    <row r="29550" spans="1:7" x14ac:dyDescent="0.35">
      <c r="A29550" t="s">
        <v>10</v>
      </c>
      <c r="B29550" t="s">
        <v>1130</v>
      </c>
      <c r="C29550">
        <v>169</v>
      </c>
      <c r="D29550" t="s">
        <v>516</v>
      </c>
      <c r="E29550" t="s">
        <v>953</v>
      </c>
      <c r="F29550" t="s">
        <v>939</v>
      </c>
      <c r="G29550" t="s">
        <v>140</v>
      </c>
    </row>
    <row r="29551" spans="1:7" x14ac:dyDescent="0.35">
      <c r="A29551" t="s">
        <v>10</v>
      </c>
      <c r="B29551" t="s">
        <v>1131</v>
      </c>
      <c r="C29551">
        <v>14</v>
      </c>
      <c r="D29551" t="s">
        <v>177</v>
      </c>
      <c r="E29551" t="s">
        <v>140</v>
      </c>
      <c r="F29551" t="s">
        <v>140</v>
      </c>
      <c r="G29551" t="s">
        <v>140</v>
      </c>
    </row>
    <row r="29552" spans="1:7" x14ac:dyDescent="0.35">
      <c r="A29552" t="s">
        <v>11</v>
      </c>
      <c r="B29552" t="s">
        <v>1129</v>
      </c>
      <c r="C29552">
        <v>22</v>
      </c>
      <c r="D29552" t="s">
        <v>58</v>
      </c>
      <c r="E29552" t="s">
        <v>418</v>
      </c>
      <c r="F29552" t="s">
        <v>1070</v>
      </c>
      <c r="G29552" t="s">
        <v>140</v>
      </c>
    </row>
    <row r="29553" spans="1:7" x14ac:dyDescent="0.35">
      <c r="A29553" t="s">
        <v>11</v>
      </c>
      <c r="B29553" t="s">
        <v>1130</v>
      </c>
      <c r="C29553">
        <v>160</v>
      </c>
      <c r="D29553" t="s">
        <v>102</v>
      </c>
      <c r="E29553" t="s">
        <v>749</v>
      </c>
      <c r="F29553" t="s">
        <v>1012</v>
      </c>
      <c r="G29553" t="s">
        <v>140</v>
      </c>
    </row>
    <row r="29554" spans="1:7" x14ac:dyDescent="0.35">
      <c r="A29554" t="s">
        <v>11</v>
      </c>
      <c r="B29554" t="s">
        <v>1131</v>
      </c>
      <c r="C29554">
        <v>24</v>
      </c>
      <c r="D29554" t="s">
        <v>779</v>
      </c>
      <c r="E29554" t="s">
        <v>880</v>
      </c>
      <c r="F29554" t="s">
        <v>140</v>
      </c>
      <c r="G29554" t="s">
        <v>140</v>
      </c>
    </row>
    <row r="29555" spans="1:7" x14ac:dyDescent="0.35">
      <c r="A29555" t="s">
        <v>12</v>
      </c>
      <c r="B29555" t="s">
        <v>1129</v>
      </c>
      <c r="C29555">
        <v>77</v>
      </c>
      <c r="D29555" t="s">
        <v>905</v>
      </c>
      <c r="E29555" t="s">
        <v>841</v>
      </c>
      <c r="F29555" t="s">
        <v>1017</v>
      </c>
      <c r="G29555" t="s">
        <v>949</v>
      </c>
    </row>
    <row r="29556" spans="1:7" x14ac:dyDescent="0.35">
      <c r="A29556" t="s">
        <v>12</v>
      </c>
      <c r="B29556" t="s">
        <v>1130</v>
      </c>
      <c r="C29556">
        <v>87</v>
      </c>
      <c r="D29556" t="s">
        <v>1137</v>
      </c>
      <c r="E29556" t="s">
        <v>1102</v>
      </c>
      <c r="F29556" t="s">
        <v>140</v>
      </c>
      <c r="G29556" t="s">
        <v>140</v>
      </c>
    </row>
    <row r="29557" spans="1:7" x14ac:dyDescent="0.35">
      <c r="A29557" t="s">
        <v>12</v>
      </c>
      <c r="B29557" t="s">
        <v>1131</v>
      </c>
      <c r="C29557">
        <v>45</v>
      </c>
      <c r="D29557" t="s">
        <v>404</v>
      </c>
      <c r="E29557" t="s">
        <v>405</v>
      </c>
      <c r="F29557" t="s">
        <v>140</v>
      </c>
      <c r="G29557" t="s">
        <v>140</v>
      </c>
    </row>
    <row r="29558" spans="1:7" x14ac:dyDescent="0.35">
      <c r="A29558" t="s">
        <v>13</v>
      </c>
      <c r="B29558" t="s">
        <v>1129</v>
      </c>
      <c r="C29558">
        <v>31</v>
      </c>
      <c r="D29558" t="s">
        <v>370</v>
      </c>
      <c r="E29558" t="s">
        <v>111</v>
      </c>
      <c r="F29558" t="s">
        <v>1098</v>
      </c>
      <c r="G29558" t="s">
        <v>140</v>
      </c>
    </row>
    <row r="29559" spans="1:7" x14ac:dyDescent="0.35">
      <c r="A29559" t="s">
        <v>13</v>
      </c>
      <c r="B29559" t="s">
        <v>1130</v>
      </c>
      <c r="C29559">
        <v>99</v>
      </c>
      <c r="D29559" t="s">
        <v>1121</v>
      </c>
      <c r="E29559" t="s">
        <v>394</v>
      </c>
      <c r="F29559" t="s">
        <v>140</v>
      </c>
      <c r="G29559" t="s">
        <v>140</v>
      </c>
    </row>
    <row r="29560" spans="1:7" x14ac:dyDescent="0.35">
      <c r="A29560" t="s">
        <v>13</v>
      </c>
      <c r="B29560" t="s">
        <v>1131</v>
      </c>
      <c r="C29560">
        <v>76</v>
      </c>
      <c r="D29560" t="s">
        <v>647</v>
      </c>
      <c r="E29560" t="s">
        <v>849</v>
      </c>
      <c r="F29560" t="s">
        <v>1014</v>
      </c>
      <c r="G29560" t="s">
        <v>140</v>
      </c>
    </row>
    <row r="29561" spans="1:7" x14ac:dyDescent="0.35">
      <c r="A29561" t="s">
        <v>14</v>
      </c>
      <c r="B29561" t="s">
        <v>1129</v>
      </c>
      <c r="C29561">
        <v>49</v>
      </c>
      <c r="D29561" t="s">
        <v>989</v>
      </c>
      <c r="E29561" t="s">
        <v>162</v>
      </c>
      <c r="F29561" t="s">
        <v>1043</v>
      </c>
      <c r="G29561" t="s">
        <v>140</v>
      </c>
    </row>
    <row r="29562" spans="1:7" x14ac:dyDescent="0.35">
      <c r="A29562" t="s">
        <v>14</v>
      </c>
      <c r="B29562" t="s">
        <v>1130</v>
      </c>
      <c r="C29562">
        <v>121</v>
      </c>
      <c r="D29562" t="s">
        <v>776</v>
      </c>
      <c r="E29562" t="s">
        <v>187</v>
      </c>
      <c r="F29562" t="s">
        <v>1017</v>
      </c>
      <c r="G29562" t="s">
        <v>140</v>
      </c>
    </row>
    <row r="29563" spans="1:7" x14ac:dyDescent="0.35">
      <c r="A29563" t="s">
        <v>14</v>
      </c>
      <c r="B29563" t="s">
        <v>1131</v>
      </c>
      <c r="C29563">
        <v>33</v>
      </c>
      <c r="D29563" t="s">
        <v>898</v>
      </c>
      <c r="E29563" t="s">
        <v>897</v>
      </c>
      <c r="F29563" t="s">
        <v>140</v>
      </c>
      <c r="G29563" t="s">
        <v>140</v>
      </c>
    </row>
    <row r="29564" spans="1:7" x14ac:dyDescent="0.35">
      <c r="A29564" t="s">
        <v>15</v>
      </c>
      <c r="B29564" t="s">
        <v>1129</v>
      </c>
      <c r="C29564">
        <v>44</v>
      </c>
      <c r="D29564" t="s">
        <v>1134</v>
      </c>
      <c r="E29564" t="s">
        <v>869</v>
      </c>
      <c r="F29564" t="s">
        <v>664</v>
      </c>
      <c r="G29564" t="s">
        <v>140</v>
      </c>
    </row>
    <row r="29565" spans="1:7" x14ac:dyDescent="0.35">
      <c r="A29565" t="s">
        <v>15</v>
      </c>
      <c r="B29565" t="s">
        <v>1130</v>
      </c>
      <c r="C29565">
        <v>130</v>
      </c>
      <c r="D29565" t="s">
        <v>104</v>
      </c>
      <c r="E29565" t="s">
        <v>125</v>
      </c>
      <c r="F29565" t="s">
        <v>1019</v>
      </c>
      <c r="G29565" t="s">
        <v>140</v>
      </c>
    </row>
    <row r="29566" spans="1:7" x14ac:dyDescent="0.35">
      <c r="A29566" t="s">
        <v>15</v>
      </c>
      <c r="B29566" t="s">
        <v>1131</v>
      </c>
      <c r="C29566">
        <v>32</v>
      </c>
      <c r="D29566" t="s">
        <v>626</v>
      </c>
      <c r="E29566" t="s">
        <v>627</v>
      </c>
      <c r="F29566" t="s">
        <v>140</v>
      </c>
      <c r="G29566" t="s">
        <v>140</v>
      </c>
    </row>
    <row r="29567" spans="1:7" x14ac:dyDescent="0.35">
      <c r="A29567" t="s">
        <v>16</v>
      </c>
      <c r="B29567" t="s">
        <v>1129</v>
      </c>
      <c r="C29567">
        <v>13</v>
      </c>
      <c r="D29567" t="s">
        <v>596</v>
      </c>
      <c r="E29567" t="s">
        <v>595</v>
      </c>
      <c r="F29567" t="s">
        <v>140</v>
      </c>
      <c r="G29567" t="s">
        <v>140</v>
      </c>
    </row>
    <row r="29568" spans="1:7" x14ac:dyDescent="0.35">
      <c r="A29568" t="s">
        <v>16</v>
      </c>
      <c r="B29568" t="s">
        <v>1130</v>
      </c>
      <c r="C29568">
        <v>166</v>
      </c>
      <c r="D29568" t="s">
        <v>998</v>
      </c>
      <c r="E29568" t="s">
        <v>973</v>
      </c>
      <c r="F29568" t="s">
        <v>1017</v>
      </c>
      <c r="G29568" t="s">
        <v>140</v>
      </c>
    </row>
    <row r="29569" spans="1:7" x14ac:dyDescent="0.35">
      <c r="A29569" t="s">
        <v>16</v>
      </c>
      <c r="B29569" t="s">
        <v>1131</v>
      </c>
      <c r="C29569">
        <v>27</v>
      </c>
      <c r="D29569" t="s">
        <v>1081</v>
      </c>
      <c r="E29569" t="s">
        <v>1080</v>
      </c>
      <c r="F29569" t="s">
        <v>140</v>
      </c>
      <c r="G29569" t="s">
        <v>140</v>
      </c>
    </row>
    <row r="29570" spans="1:7" x14ac:dyDescent="0.35">
      <c r="A29570" t="s">
        <v>17</v>
      </c>
      <c r="B29570" t="s">
        <v>1129</v>
      </c>
      <c r="C29570">
        <v>27</v>
      </c>
      <c r="D29570" t="s">
        <v>986</v>
      </c>
      <c r="E29570" t="s">
        <v>985</v>
      </c>
      <c r="F29570" t="s">
        <v>140</v>
      </c>
      <c r="G29570" t="s">
        <v>140</v>
      </c>
    </row>
    <row r="29571" spans="1:7" x14ac:dyDescent="0.35">
      <c r="A29571" t="s">
        <v>17</v>
      </c>
      <c r="B29571" t="s">
        <v>1130</v>
      </c>
      <c r="C29571">
        <v>162</v>
      </c>
      <c r="D29571" t="s">
        <v>473</v>
      </c>
      <c r="E29571" t="s">
        <v>921</v>
      </c>
      <c r="F29571" t="s">
        <v>140</v>
      </c>
      <c r="G29571" t="s">
        <v>1014</v>
      </c>
    </row>
    <row r="29572" spans="1:7" x14ac:dyDescent="0.35">
      <c r="A29572" t="s">
        <v>17</v>
      </c>
      <c r="B29572" t="s">
        <v>1131</v>
      </c>
      <c r="C29572">
        <v>14</v>
      </c>
      <c r="D29572" t="s">
        <v>512</v>
      </c>
      <c r="E29572" t="s">
        <v>513</v>
      </c>
      <c r="F29572" t="s">
        <v>140</v>
      </c>
      <c r="G29572" t="s">
        <v>140</v>
      </c>
    </row>
    <row r="29573" spans="1:7" x14ac:dyDescent="0.35">
      <c r="A29573" t="s">
        <v>18</v>
      </c>
      <c r="B29573" t="s">
        <v>1129</v>
      </c>
      <c r="C29573">
        <v>23</v>
      </c>
      <c r="D29573" t="s">
        <v>596</v>
      </c>
      <c r="E29573" t="s">
        <v>1102</v>
      </c>
      <c r="F29573" t="s">
        <v>1018</v>
      </c>
      <c r="G29573" t="s">
        <v>140</v>
      </c>
    </row>
    <row r="29574" spans="1:7" x14ac:dyDescent="0.35">
      <c r="A29574" t="s">
        <v>18</v>
      </c>
      <c r="B29574" t="s">
        <v>1130</v>
      </c>
      <c r="C29574">
        <v>139</v>
      </c>
      <c r="D29574" t="s">
        <v>442</v>
      </c>
      <c r="E29574" t="s">
        <v>111</v>
      </c>
      <c r="F29574" t="s">
        <v>1054</v>
      </c>
      <c r="G29574" t="s">
        <v>1012</v>
      </c>
    </row>
    <row r="29575" spans="1:7" x14ac:dyDescent="0.35">
      <c r="A29575" t="s">
        <v>18</v>
      </c>
      <c r="B29575" t="s">
        <v>1131</v>
      </c>
      <c r="C29575">
        <v>43</v>
      </c>
      <c r="D29575" t="s">
        <v>1006</v>
      </c>
      <c r="E29575" t="s">
        <v>140</v>
      </c>
      <c r="F29575" t="s">
        <v>1007</v>
      </c>
      <c r="G29575" t="s">
        <v>140</v>
      </c>
    </row>
    <row r="29576" spans="1:7" x14ac:dyDescent="0.35">
      <c r="A29576" t="s">
        <v>19</v>
      </c>
      <c r="B29576" t="s">
        <v>1129</v>
      </c>
      <c r="C29576">
        <v>11</v>
      </c>
      <c r="D29576" t="s">
        <v>819</v>
      </c>
      <c r="E29576" t="s">
        <v>820</v>
      </c>
      <c r="F29576" t="s">
        <v>140</v>
      </c>
      <c r="G29576" t="s">
        <v>140</v>
      </c>
    </row>
    <row r="29577" spans="1:7" x14ac:dyDescent="0.35">
      <c r="A29577" t="s">
        <v>19</v>
      </c>
      <c r="B29577" t="s">
        <v>1130</v>
      </c>
      <c r="C29577">
        <v>154</v>
      </c>
      <c r="D29577" t="s">
        <v>461</v>
      </c>
      <c r="E29577" t="s">
        <v>93</v>
      </c>
      <c r="F29577" t="s">
        <v>1012</v>
      </c>
      <c r="G29577" t="s">
        <v>140</v>
      </c>
    </row>
    <row r="29578" spans="1:7" x14ac:dyDescent="0.35">
      <c r="A29578" t="s">
        <v>19</v>
      </c>
      <c r="B29578" t="s">
        <v>1131</v>
      </c>
      <c r="C29578">
        <v>41</v>
      </c>
      <c r="D29578" t="s">
        <v>1153</v>
      </c>
      <c r="E29578" t="s">
        <v>527</v>
      </c>
      <c r="F29578" t="s">
        <v>1043</v>
      </c>
      <c r="G29578" t="s">
        <v>140</v>
      </c>
    </row>
    <row r="29579" spans="1:7" x14ac:dyDescent="0.35">
      <c r="A29579" t="s">
        <v>20</v>
      </c>
      <c r="B29579" t="s">
        <v>1129</v>
      </c>
      <c r="C29579">
        <v>32</v>
      </c>
      <c r="D29579" t="s">
        <v>160</v>
      </c>
      <c r="E29579" t="s">
        <v>795</v>
      </c>
      <c r="F29579" t="s">
        <v>140</v>
      </c>
      <c r="G29579" t="s">
        <v>950</v>
      </c>
    </row>
    <row r="29580" spans="1:7" x14ac:dyDescent="0.35">
      <c r="A29580" t="s">
        <v>20</v>
      </c>
      <c r="B29580" t="s">
        <v>1130</v>
      </c>
      <c r="C29580">
        <v>90</v>
      </c>
      <c r="D29580" t="s">
        <v>122</v>
      </c>
      <c r="E29580" t="s">
        <v>121</v>
      </c>
      <c r="F29580" t="s">
        <v>140</v>
      </c>
      <c r="G29580" t="s">
        <v>140</v>
      </c>
    </row>
    <row r="29581" spans="1:7" x14ac:dyDescent="0.35">
      <c r="A29581" t="s">
        <v>20</v>
      </c>
      <c r="B29581" t="s">
        <v>1131</v>
      </c>
      <c r="C29581">
        <v>84</v>
      </c>
      <c r="D29581" t="s">
        <v>150</v>
      </c>
      <c r="E29581" t="s">
        <v>354</v>
      </c>
      <c r="F29581" t="s">
        <v>1066</v>
      </c>
      <c r="G29581" t="s">
        <v>140</v>
      </c>
    </row>
    <row r="29582" spans="1:7" x14ac:dyDescent="0.35">
      <c r="A29582" t="s">
        <v>21</v>
      </c>
      <c r="B29582" t="s">
        <v>1129</v>
      </c>
      <c r="C29582">
        <v>43</v>
      </c>
      <c r="D29582" t="s">
        <v>388</v>
      </c>
      <c r="E29582" t="s">
        <v>389</v>
      </c>
      <c r="F29582" t="s">
        <v>140</v>
      </c>
      <c r="G29582" t="s">
        <v>140</v>
      </c>
    </row>
    <row r="29583" spans="1:7" x14ac:dyDescent="0.35">
      <c r="A29583" t="s">
        <v>21</v>
      </c>
      <c r="B29583" t="s">
        <v>1130</v>
      </c>
      <c r="C29583">
        <v>75</v>
      </c>
      <c r="D29583" t="s">
        <v>520</v>
      </c>
      <c r="E29583" t="s">
        <v>968</v>
      </c>
      <c r="F29583" t="s">
        <v>1054</v>
      </c>
      <c r="G29583" t="s">
        <v>140</v>
      </c>
    </row>
    <row r="29584" spans="1:7" x14ac:dyDescent="0.35">
      <c r="A29584" t="s">
        <v>21</v>
      </c>
      <c r="B29584" t="s">
        <v>1131</v>
      </c>
      <c r="C29584">
        <v>92</v>
      </c>
      <c r="D29584" t="s">
        <v>370</v>
      </c>
      <c r="E29584" t="s">
        <v>371</v>
      </c>
      <c r="F29584" t="s">
        <v>140</v>
      </c>
      <c r="G29584" t="s">
        <v>140</v>
      </c>
    </row>
    <row r="29585" spans="1:7" x14ac:dyDescent="0.35">
      <c r="A29585" t="s">
        <v>22</v>
      </c>
      <c r="B29585" t="s">
        <v>1129</v>
      </c>
      <c r="C29585">
        <v>23</v>
      </c>
      <c r="D29585" t="s">
        <v>188</v>
      </c>
      <c r="E29585" t="s">
        <v>187</v>
      </c>
      <c r="F29585" t="s">
        <v>140</v>
      </c>
      <c r="G29585" t="s">
        <v>140</v>
      </c>
    </row>
    <row r="29586" spans="1:7" x14ac:dyDescent="0.35">
      <c r="A29586" t="s">
        <v>22</v>
      </c>
      <c r="B29586" t="s">
        <v>1130</v>
      </c>
      <c r="C29586">
        <v>170</v>
      </c>
      <c r="D29586" t="s">
        <v>270</v>
      </c>
      <c r="E29586" t="s">
        <v>517</v>
      </c>
      <c r="F29586" t="s">
        <v>1016</v>
      </c>
      <c r="G29586" t="s">
        <v>140</v>
      </c>
    </row>
    <row r="29587" spans="1:7" x14ac:dyDescent="0.35">
      <c r="A29587" t="s">
        <v>22</v>
      </c>
      <c r="B29587" t="s">
        <v>1131</v>
      </c>
      <c r="C29587">
        <v>16</v>
      </c>
      <c r="D29587" t="s">
        <v>972</v>
      </c>
      <c r="E29587" t="s">
        <v>894</v>
      </c>
      <c r="F29587" t="s">
        <v>140</v>
      </c>
      <c r="G29587" t="s">
        <v>140</v>
      </c>
    </row>
    <row r="29588" spans="1:7" x14ac:dyDescent="0.35">
      <c r="A29588" t="s">
        <v>23</v>
      </c>
      <c r="B29588" t="s">
        <v>1129</v>
      </c>
      <c r="C29588">
        <v>41</v>
      </c>
      <c r="D29588" t="s">
        <v>1122</v>
      </c>
      <c r="E29588" t="s">
        <v>1049</v>
      </c>
      <c r="F29588" t="s">
        <v>140</v>
      </c>
      <c r="G29588" t="s">
        <v>140</v>
      </c>
    </row>
    <row r="29589" spans="1:7" x14ac:dyDescent="0.35">
      <c r="A29589" t="s">
        <v>23</v>
      </c>
      <c r="B29589" t="s">
        <v>1130</v>
      </c>
      <c r="C29589">
        <v>105</v>
      </c>
      <c r="D29589" t="s">
        <v>523</v>
      </c>
      <c r="E29589" t="s">
        <v>937</v>
      </c>
      <c r="F29589" t="s">
        <v>1047</v>
      </c>
      <c r="G29589" t="s">
        <v>140</v>
      </c>
    </row>
    <row r="29590" spans="1:7" x14ac:dyDescent="0.35">
      <c r="A29590" t="s">
        <v>23</v>
      </c>
      <c r="B29590" t="s">
        <v>1131</v>
      </c>
      <c r="C29590">
        <v>59</v>
      </c>
      <c r="D29590" t="s">
        <v>118</v>
      </c>
      <c r="E29590" t="s">
        <v>317</v>
      </c>
      <c r="F29590" t="s">
        <v>940</v>
      </c>
      <c r="G29590" t="s">
        <v>140</v>
      </c>
    </row>
    <row r="29591" spans="1:7" x14ac:dyDescent="0.35">
      <c r="A29591" t="s">
        <v>24</v>
      </c>
      <c r="B29591" t="s">
        <v>1129</v>
      </c>
      <c r="C29591">
        <v>34</v>
      </c>
      <c r="D29591" t="s">
        <v>767</v>
      </c>
      <c r="E29591" t="s">
        <v>264</v>
      </c>
      <c r="F29591" t="s">
        <v>140</v>
      </c>
      <c r="G29591" t="s">
        <v>1004</v>
      </c>
    </row>
    <row r="29592" spans="1:7" x14ac:dyDescent="0.35">
      <c r="A29592" t="s">
        <v>24</v>
      </c>
      <c r="B29592" t="s">
        <v>1130</v>
      </c>
      <c r="C29592">
        <v>147</v>
      </c>
      <c r="D29592" t="s">
        <v>114</v>
      </c>
      <c r="E29592" t="s">
        <v>103</v>
      </c>
      <c r="F29592" t="s">
        <v>949</v>
      </c>
      <c r="G29592" t="s">
        <v>140</v>
      </c>
    </row>
    <row r="29593" spans="1:7" x14ac:dyDescent="0.35">
      <c r="A29593" t="s">
        <v>24</v>
      </c>
      <c r="B29593" t="s">
        <v>1131</v>
      </c>
      <c r="C29593">
        <v>26</v>
      </c>
      <c r="D29593" t="s">
        <v>972</v>
      </c>
      <c r="E29593" t="s">
        <v>894</v>
      </c>
      <c r="F29593" t="s">
        <v>140</v>
      </c>
      <c r="G29593" t="s">
        <v>140</v>
      </c>
    </row>
    <row r="29594" spans="1:7" x14ac:dyDescent="0.35">
      <c r="A29594" t="s">
        <v>25</v>
      </c>
      <c r="B29594" t="s">
        <v>1129</v>
      </c>
      <c r="C29594">
        <v>23</v>
      </c>
      <c r="D29594" t="s">
        <v>708</v>
      </c>
      <c r="E29594" t="s">
        <v>709</v>
      </c>
      <c r="F29594" t="s">
        <v>140</v>
      </c>
      <c r="G29594" t="s">
        <v>140</v>
      </c>
    </row>
    <row r="29595" spans="1:7" x14ac:dyDescent="0.35">
      <c r="A29595" t="s">
        <v>25</v>
      </c>
      <c r="B29595" t="s">
        <v>1130</v>
      </c>
      <c r="C29595">
        <v>162</v>
      </c>
      <c r="D29595" t="s">
        <v>270</v>
      </c>
      <c r="E29595" t="s">
        <v>95</v>
      </c>
      <c r="F29595" t="s">
        <v>140</v>
      </c>
      <c r="G29595" t="s">
        <v>1016</v>
      </c>
    </row>
    <row r="29596" spans="1:7" x14ac:dyDescent="0.35">
      <c r="A29596" t="s">
        <v>25</v>
      </c>
      <c r="B29596" t="s">
        <v>1131</v>
      </c>
      <c r="C29596">
        <v>19</v>
      </c>
      <c r="D29596" t="s">
        <v>473</v>
      </c>
      <c r="E29596" t="s">
        <v>849</v>
      </c>
      <c r="F29596" t="s">
        <v>515</v>
      </c>
      <c r="G29596" t="s">
        <v>140</v>
      </c>
    </row>
    <row r="29597" spans="1:7" x14ac:dyDescent="0.35">
      <c r="A29597" t="s">
        <v>26</v>
      </c>
      <c r="B29597" t="s">
        <v>1129</v>
      </c>
      <c r="C29597">
        <v>20</v>
      </c>
      <c r="D29597" t="s">
        <v>263</v>
      </c>
      <c r="E29597" t="s">
        <v>681</v>
      </c>
      <c r="F29597" t="s">
        <v>1058</v>
      </c>
      <c r="G29597" t="s">
        <v>140</v>
      </c>
    </row>
    <row r="29598" spans="1:7" x14ac:dyDescent="0.35">
      <c r="A29598" t="s">
        <v>26</v>
      </c>
      <c r="B29598" t="s">
        <v>1130</v>
      </c>
      <c r="C29598">
        <v>137</v>
      </c>
      <c r="D29598" t="s">
        <v>120</v>
      </c>
      <c r="E29598" t="s">
        <v>1085</v>
      </c>
      <c r="F29598" t="s">
        <v>140</v>
      </c>
      <c r="G29598" t="s">
        <v>1014</v>
      </c>
    </row>
    <row r="29599" spans="1:7" x14ac:dyDescent="0.35">
      <c r="A29599" t="s">
        <v>26</v>
      </c>
      <c r="B29599" t="s">
        <v>1131</v>
      </c>
      <c r="C29599">
        <v>45</v>
      </c>
      <c r="D29599" t="s">
        <v>640</v>
      </c>
      <c r="E29599" t="s">
        <v>641</v>
      </c>
      <c r="F29599" t="s">
        <v>140</v>
      </c>
      <c r="G29599" t="s">
        <v>140</v>
      </c>
    </row>
    <row r="29600" spans="1:7" x14ac:dyDescent="0.35">
      <c r="A29600" t="s">
        <v>27</v>
      </c>
      <c r="B29600" t="s">
        <v>1129</v>
      </c>
      <c r="C29600">
        <v>7</v>
      </c>
      <c r="D29600" t="s">
        <v>653</v>
      </c>
      <c r="E29600" t="s">
        <v>654</v>
      </c>
      <c r="F29600" t="s">
        <v>140</v>
      </c>
      <c r="G29600" t="s">
        <v>140</v>
      </c>
    </row>
    <row r="29601" spans="1:7" x14ac:dyDescent="0.35">
      <c r="A29601" t="s">
        <v>27</v>
      </c>
      <c r="B29601" t="s">
        <v>1130</v>
      </c>
      <c r="C29601">
        <v>171</v>
      </c>
      <c r="D29601" t="s">
        <v>1155</v>
      </c>
      <c r="E29601" t="s">
        <v>1085</v>
      </c>
      <c r="F29601" t="s">
        <v>1012</v>
      </c>
      <c r="G29601" t="s">
        <v>140</v>
      </c>
    </row>
    <row r="29602" spans="1:7" x14ac:dyDescent="0.35">
      <c r="A29602" t="s">
        <v>27</v>
      </c>
      <c r="B29602" t="s">
        <v>1131</v>
      </c>
      <c r="C29602">
        <v>26</v>
      </c>
      <c r="D29602" t="s">
        <v>50</v>
      </c>
      <c r="E29602" t="s">
        <v>51</v>
      </c>
      <c r="F29602" t="s">
        <v>140</v>
      </c>
      <c r="G29602" t="s">
        <v>140</v>
      </c>
    </row>
    <row r="29603" spans="1:7" x14ac:dyDescent="0.35">
      <c r="A29603" t="s">
        <v>28</v>
      </c>
      <c r="B29603" t="s">
        <v>1129</v>
      </c>
      <c r="C29603">
        <v>34</v>
      </c>
      <c r="D29603" t="s">
        <v>881</v>
      </c>
      <c r="E29603" t="s">
        <v>65</v>
      </c>
      <c r="F29603" t="s">
        <v>939</v>
      </c>
      <c r="G29603" t="s">
        <v>140</v>
      </c>
    </row>
    <row r="29604" spans="1:7" x14ac:dyDescent="0.35">
      <c r="A29604" t="s">
        <v>28</v>
      </c>
      <c r="B29604" t="s">
        <v>1130</v>
      </c>
      <c r="C29604">
        <v>147</v>
      </c>
      <c r="D29604" t="s">
        <v>188</v>
      </c>
      <c r="E29604" t="s">
        <v>592</v>
      </c>
      <c r="F29604" t="s">
        <v>1063</v>
      </c>
      <c r="G29604" t="s">
        <v>775</v>
      </c>
    </row>
    <row r="29605" spans="1:7" x14ac:dyDescent="0.35">
      <c r="A29605" t="s">
        <v>28</v>
      </c>
      <c r="B29605" t="s">
        <v>1131</v>
      </c>
      <c r="C29605">
        <v>26</v>
      </c>
      <c r="D29605" t="s">
        <v>876</v>
      </c>
      <c r="E29605" t="s">
        <v>877</v>
      </c>
      <c r="F29605" t="s">
        <v>140</v>
      </c>
      <c r="G29605" t="s">
        <v>140</v>
      </c>
    </row>
    <row r="29606" spans="1:7" x14ac:dyDescent="0.35">
      <c r="A29606" t="s">
        <v>29</v>
      </c>
      <c r="B29606" t="s">
        <v>1129</v>
      </c>
      <c r="C29606">
        <v>12</v>
      </c>
      <c r="D29606" t="s">
        <v>388</v>
      </c>
      <c r="E29606" t="s">
        <v>389</v>
      </c>
      <c r="F29606" t="s">
        <v>140</v>
      </c>
      <c r="G29606" t="s">
        <v>140</v>
      </c>
    </row>
    <row r="29607" spans="1:7" x14ac:dyDescent="0.35">
      <c r="A29607" t="s">
        <v>29</v>
      </c>
      <c r="B29607" t="s">
        <v>1130</v>
      </c>
      <c r="C29607">
        <v>172</v>
      </c>
      <c r="D29607" t="s">
        <v>423</v>
      </c>
      <c r="E29607" t="s">
        <v>1100</v>
      </c>
      <c r="F29607" t="s">
        <v>140</v>
      </c>
      <c r="G29607" t="s">
        <v>1013</v>
      </c>
    </row>
    <row r="29608" spans="1:7" x14ac:dyDescent="0.35">
      <c r="A29608" t="s">
        <v>29</v>
      </c>
      <c r="B29608" t="s">
        <v>1131</v>
      </c>
      <c r="C29608">
        <v>20</v>
      </c>
      <c r="D29608" t="s">
        <v>468</v>
      </c>
      <c r="E29608" t="s">
        <v>467</v>
      </c>
      <c r="F29608" t="s">
        <v>140</v>
      </c>
      <c r="G29608" t="s">
        <v>140</v>
      </c>
    </row>
    <row r="29609" spans="1:7" x14ac:dyDescent="0.35">
      <c r="A29609" t="s">
        <v>30</v>
      </c>
      <c r="B29609" t="s">
        <v>1129</v>
      </c>
      <c r="C29609">
        <v>13</v>
      </c>
      <c r="D29609" t="s">
        <v>1101</v>
      </c>
      <c r="E29609" t="s">
        <v>915</v>
      </c>
      <c r="F29609" t="s">
        <v>140</v>
      </c>
      <c r="G29609" t="s">
        <v>140</v>
      </c>
    </row>
    <row r="29610" spans="1:7" x14ac:dyDescent="0.35">
      <c r="A29610" t="s">
        <v>30</v>
      </c>
      <c r="B29610" t="s">
        <v>1130</v>
      </c>
      <c r="C29610">
        <v>167</v>
      </c>
      <c r="D29610" t="s">
        <v>120</v>
      </c>
      <c r="E29610" t="s">
        <v>443</v>
      </c>
      <c r="F29610" t="s">
        <v>1063</v>
      </c>
      <c r="G29610" t="s">
        <v>1013</v>
      </c>
    </row>
    <row r="29611" spans="1:7" x14ac:dyDescent="0.35">
      <c r="A29611" t="s">
        <v>30</v>
      </c>
      <c r="B29611" t="s">
        <v>1131</v>
      </c>
      <c r="C29611">
        <v>22</v>
      </c>
      <c r="D29611" t="s">
        <v>92</v>
      </c>
      <c r="E29611" t="s">
        <v>91</v>
      </c>
      <c r="F29611" t="s">
        <v>140</v>
      </c>
      <c r="G29611" t="s">
        <v>140</v>
      </c>
    </row>
    <row r="29612" spans="1:7" x14ac:dyDescent="0.35">
      <c r="A29612" t="s">
        <v>31</v>
      </c>
      <c r="B29612" t="s">
        <v>1129</v>
      </c>
      <c r="C29612">
        <v>28</v>
      </c>
      <c r="D29612" t="s">
        <v>780</v>
      </c>
      <c r="E29612" t="s">
        <v>781</v>
      </c>
      <c r="F29612" t="s">
        <v>140</v>
      </c>
      <c r="G29612" t="s">
        <v>140</v>
      </c>
    </row>
    <row r="29613" spans="1:7" x14ac:dyDescent="0.35">
      <c r="A29613" t="s">
        <v>31</v>
      </c>
      <c r="B29613" t="s">
        <v>1130</v>
      </c>
      <c r="C29613">
        <v>101</v>
      </c>
      <c r="D29613" t="s">
        <v>713</v>
      </c>
      <c r="E29613" t="s">
        <v>598</v>
      </c>
      <c r="F29613" t="s">
        <v>1010</v>
      </c>
      <c r="G29613" t="s">
        <v>140</v>
      </c>
    </row>
    <row r="29614" spans="1:7" x14ac:dyDescent="0.35">
      <c r="A29614" t="s">
        <v>31</v>
      </c>
      <c r="B29614" t="s">
        <v>1131</v>
      </c>
      <c r="C29614">
        <v>78</v>
      </c>
      <c r="D29614" t="s">
        <v>972</v>
      </c>
      <c r="E29614" t="s">
        <v>894</v>
      </c>
      <c r="F29614" t="s">
        <v>140</v>
      </c>
      <c r="G29614" t="s">
        <v>140</v>
      </c>
    </row>
    <row r="29615" spans="1:7" x14ac:dyDescent="0.35">
      <c r="A29615" t="s">
        <v>32</v>
      </c>
      <c r="B29615" t="s">
        <v>1129</v>
      </c>
      <c r="C29615">
        <v>694</v>
      </c>
      <c r="D29615" t="s">
        <v>809</v>
      </c>
      <c r="E29615" t="s">
        <v>465</v>
      </c>
      <c r="F29615" t="s">
        <v>1021</v>
      </c>
      <c r="G29615" t="s">
        <v>1014</v>
      </c>
    </row>
    <row r="29616" spans="1:7" x14ac:dyDescent="0.35">
      <c r="A29616" t="s">
        <v>32</v>
      </c>
      <c r="B29616" t="s">
        <v>1130</v>
      </c>
      <c r="C29616">
        <v>3310</v>
      </c>
      <c r="D29616" t="s">
        <v>719</v>
      </c>
      <c r="E29616" t="s">
        <v>592</v>
      </c>
      <c r="F29616" t="s">
        <v>775</v>
      </c>
      <c r="G29616" t="s">
        <v>1008</v>
      </c>
    </row>
    <row r="29617" spans="1:7" x14ac:dyDescent="0.35">
      <c r="A29617" t="s">
        <v>32</v>
      </c>
      <c r="B29617" t="s">
        <v>1131</v>
      </c>
      <c r="C29617">
        <v>926</v>
      </c>
      <c r="D29617" t="s">
        <v>163</v>
      </c>
      <c r="E29617" t="s">
        <v>901</v>
      </c>
      <c r="F29617" t="s">
        <v>1014</v>
      </c>
      <c r="G29617" t="s">
        <v>140</v>
      </c>
    </row>
    <row r="29619" spans="1:7" x14ac:dyDescent="0.35">
      <c r="A29619" t="s">
        <v>2214</v>
      </c>
    </row>
    <row r="29620" spans="1:7" x14ac:dyDescent="0.35">
      <c r="A29620" t="s">
        <v>2</v>
      </c>
      <c r="B29620" t="s">
        <v>1150</v>
      </c>
      <c r="C29620" t="s">
        <v>3</v>
      </c>
      <c r="D29620" t="s">
        <v>1133</v>
      </c>
      <c r="E29620" t="s">
        <v>85</v>
      </c>
      <c r="F29620" t="s">
        <v>86</v>
      </c>
      <c r="G29620" t="s">
        <v>136</v>
      </c>
    </row>
    <row r="29621" spans="1:7" x14ac:dyDescent="0.35">
      <c r="A29621" t="s">
        <v>8</v>
      </c>
      <c r="B29621" t="s">
        <v>1151</v>
      </c>
      <c r="C29621">
        <v>133</v>
      </c>
      <c r="D29621" t="s">
        <v>1008</v>
      </c>
      <c r="E29621" t="s">
        <v>597</v>
      </c>
      <c r="F29621" t="s">
        <v>810</v>
      </c>
      <c r="G29621" t="s">
        <v>140</v>
      </c>
    </row>
    <row r="29622" spans="1:7" x14ac:dyDescent="0.35">
      <c r="A29622" t="s">
        <v>8</v>
      </c>
      <c r="B29622" t="s">
        <v>1152</v>
      </c>
      <c r="C29622">
        <v>56</v>
      </c>
      <c r="D29622" t="s">
        <v>1020</v>
      </c>
      <c r="E29622" t="s">
        <v>1079</v>
      </c>
      <c r="F29622" t="s">
        <v>115</v>
      </c>
      <c r="G29622" t="s">
        <v>140</v>
      </c>
    </row>
    <row r="29623" spans="1:7" x14ac:dyDescent="0.35">
      <c r="A29623" t="s">
        <v>8</v>
      </c>
      <c r="B29623" t="s">
        <v>339</v>
      </c>
      <c r="C29623">
        <v>15</v>
      </c>
      <c r="D29623" t="s">
        <v>140</v>
      </c>
      <c r="E29623" t="s">
        <v>665</v>
      </c>
      <c r="F29623" t="s">
        <v>664</v>
      </c>
      <c r="G29623" t="s">
        <v>140</v>
      </c>
    </row>
    <row r="29624" spans="1:7" x14ac:dyDescent="0.35">
      <c r="A29624" t="s">
        <v>9</v>
      </c>
      <c r="B29624" t="s">
        <v>1151</v>
      </c>
      <c r="C29624">
        <v>122</v>
      </c>
      <c r="D29624" t="s">
        <v>1063</v>
      </c>
      <c r="E29624" t="s">
        <v>516</v>
      </c>
      <c r="F29624" t="s">
        <v>107</v>
      </c>
      <c r="G29624" t="s">
        <v>140</v>
      </c>
    </row>
    <row r="29625" spans="1:7" x14ac:dyDescent="0.35">
      <c r="A29625" t="s">
        <v>9</v>
      </c>
      <c r="B29625" t="s">
        <v>1152</v>
      </c>
      <c r="C29625">
        <v>67</v>
      </c>
      <c r="D29625" t="s">
        <v>140</v>
      </c>
      <c r="E29625" t="s">
        <v>410</v>
      </c>
      <c r="F29625" t="s">
        <v>411</v>
      </c>
      <c r="G29625" t="s">
        <v>140</v>
      </c>
    </row>
    <row r="29626" spans="1:7" x14ac:dyDescent="0.35">
      <c r="A29626" t="s">
        <v>9</v>
      </c>
      <c r="B29626" t="s">
        <v>339</v>
      </c>
      <c r="C29626">
        <v>12</v>
      </c>
      <c r="D29626" t="s">
        <v>140</v>
      </c>
      <c r="E29626" t="s">
        <v>201</v>
      </c>
      <c r="F29626" t="s">
        <v>202</v>
      </c>
      <c r="G29626" t="s">
        <v>140</v>
      </c>
    </row>
    <row r="29627" spans="1:7" x14ac:dyDescent="0.35">
      <c r="A29627" t="s">
        <v>10</v>
      </c>
      <c r="B29627" t="s">
        <v>1151</v>
      </c>
      <c r="C29627">
        <v>130</v>
      </c>
      <c r="D29627" t="s">
        <v>1046</v>
      </c>
      <c r="E29627" t="s">
        <v>1175</v>
      </c>
      <c r="F29627" t="s">
        <v>921</v>
      </c>
      <c r="G29627" t="s">
        <v>1009</v>
      </c>
    </row>
    <row r="29628" spans="1:7" x14ac:dyDescent="0.35">
      <c r="A29628" t="s">
        <v>10</v>
      </c>
      <c r="B29628" t="s">
        <v>1152</v>
      </c>
      <c r="C29628">
        <v>67</v>
      </c>
      <c r="D29628" t="s">
        <v>1009</v>
      </c>
      <c r="E29628" t="s">
        <v>92</v>
      </c>
      <c r="F29628" t="s">
        <v>89</v>
      </c>
      <c r="G29628" t="s">
        <v>140</v>
      </c>
    </row>
    <row r="29629" spans="1:7" x14ac:dyDescent="0.35">
      <c r="A29629" t="s">
        <v>10</v>
      </c>
      <c r="B29629" t="s">
        <v>339</v>
      </c>
      <c r="C29629">
        <v>11</v>
      </c>
      <c r="D29629" t="s">
        <v>140</v>
      </c>
      <c r="E29629" t="s">
        <v>505</v>
      </c>
      <c r="F29629" t="s">
        <v>504</v>
      </c>
      <c r="G29629" t="s">
        <v>140</v>
      </c>
    </row>
    <row r="29630" spans="1:7" x14ac:dyDescent="0.35">
      <c r="A29630" t="s">
        <v>11</v>
      </c>
      <c r="B29630" t="s">
        <v>1151</v>
      </c>
      <c r="C29630">
        <v>134</v>
      </c>
      <c r="D29630" t="s">
        <v>1098</v>
      </c>
      <c r="E29630" t="s">
        <v>680</v>
      </c>
      <c r="F29630" t="s">
        <v>199</v>
      </c>
      <c r="G29630" t="s">
        <v>140</v>
      </c>
    </row>
    <row r="29631" spans="1:7" x14ac:dyDescent="0.35">
      <c r="A29631" t="s">
        <v>11</v>
      </c>
      <c r="B29631" t="s">
        <v>1152</v>
      </c>
      <c r="C29631">
        <v>57</v>
      </c>
      <c r="D29631" t="s">
        <v>140</v>
      </c>
      <c r="E29631" t="s">
        <v>1167</v>
      </c>
      <c r="F29631" t="s">
        <v>1104</v>
      </c>
      <c r="G29631" t="s">
        <v>140</v>
      </c>
    </row>
    <row r="29632" spans="1:7" x14ac:dyDescent="0.35">
      <c r="A29632" t="s">
        <v>11</v>
      </c>
      <c r="B29632" t="s">
        <v>339</v>
      </c>
      <c r="C29632">
        <v>15</v>
      </c>
      <c r="D29632" t="s">
        <v>140</v>
      </c>
      <c r="E29632" t="s">
        <v>753</v>
      </c>
      <c r="F29632" t="s">
        <v>752</v>
      </c>
      <c r="G29632" t="s">
        <v>140</v>
      </c>
    </row>
    <row r="29633" spans="1:7" x14ac:dyDescent="0.35">
      <c r="A29633" t="s">
        <v>12</v>
      </c>
      <c r="B29633" t="s">
        <v>1151</v>
      </c>
      <c r="C29633">
        <v>129</v>
      </c>
      <c r="D29633" t="s">
        <v>140</v>
      </c>
      <c r="E29633" t="s">
        <v>523</v>
      </c>
      <c r="F29633" t="s">
        <v>522</v>
      </c>
      <c r="G29633" t="s">
        <v>140</v>
      </c>
    </row>
    <row r="29634" spans="1:7" x14ac:dyDescent="0.35">
      <c r="A29634" t="s">
        <v>12</v>
      </c>
      <c r="B29634" t="s">
        <v>1152</v>
      </c>
      <c r="C29634">
        <v>57</v>
      </c>
      <c r="D29634" t="s">
        <v>1050</v>
      </c>
      <c r="E29634" t="s">
        <v>1122</v>
      </c>
      <c r="F29634" t="s">
        <v>1007</v>
      </c>
      <c r="G29634" t="s">
        <v>1046</v>
      </c>
    </row>
    <row r="29635" spans="1:7" x14ac:dyDescent="0.35">
      <c r="A29635" t="s">
        <v>12</v>
      </c>
      <c r="B29635" t="s">
        <v>339</v>
      </c>
      <c r="C29635">
        <v>23</v>
      </c>
      <c r="D29635" t="s">
        <v>140</v>
      </c>
      <c r="E29635" t="s">
        <v>537</v>
      </c>
      <c r="F29635" t="s">
        <v>538</v>
      </c>
      <c r="G29635" t="s">
        <v>140</v>
      </c>
    </row>
    <row r="29636" spans="1:7" x14ac:dyDescent="0.35">
      <c r="A29636" t="s">
        <v>13</v>
      </c>
      <c r="B29636" t="s">
        <v>1151</v>
      </c>
      <c r="C29636">
        <v>138</v>
      </c>
      <c r="D29636" t="s">
        <v>1012</v>
      </c>
      <c r="E29636" t="s">
        <v>1158</v>
      </c>
      <c r="F29636" t="s">
        <v>117</v>
      </c>
      <c r="G29636" t="s">
        <v>140</v>
      </c>
    </row>
    <row r="29637" spans="1:7" x14ac:dyDescent="0.35">
      <c r="A29637" t="s">
        <v>13</v>
      </c>
      <c r="B29637" t="s">
        <v>1152</v>
      </c>
      <c r="C29637">
        <v>53</v>
      </c>
      <c r="D29637" t="s">
        <v>140</v>
      </c>
      <c r="E29637" t="s">
        <v>806</v>
      </c>
      <c r="F29637" t="s">
        <v>574</v>
      </c>
      <c r="G29637" t="s">
        <v>140</v>
      </c>
    </row>
    <row r="29638" spans="1:7" x14ac:dyDescent="0.35">
      <c r="A29638" t="s">
        <v>13</v>
      </c>
      <c r="B29638" t="s">
        <v>339</v>
      </c>
      <c r="C29638">
        <v>15</v>
      </c>
      <c r="D29638" t="s">
        <v>140</v>
      </c>
      <c r="E29638" t="s">
        <v>1143</v>
      </c>
      <c r="F29638" t="s">
        <v>1070</v>
      </c>
      <c r="G29638" t="s">
        <v>140</v>
      </c>
    </row>
    <row r="29639" spans="1:7" x14ac:dyDescent="0.35">
      <c r="A29639" t="s">
        <v>14</v>
      </c>
      <c r="B29639" t="s">
        <v>1151</v>
      </c>
      <c r="C29639">
        <v>124</v>
      </c>
      <c r="D29639" t="s">
        <v>140</v>
      </c>
      <c r="E29639" t="s">
        <v>1155</v>
      </c>
      <c r="F29639" t="s">
        <v>1154</v>
      </c>
      <c r="G29639" t="s">
        <v>140</v>
      </c>
    </row>
    <row r="29640" spans="1:7" x14ac:dyDescent="0.35">
      <c r="A29640" t="s">
        <v>14</v>
      </c>
      <c r="B29640" t="s">
        <v>1152</v>
      </c>
      <c r="C29640">
        <v>66</v>
      </c>
      <c r="D29640" t="s">
        <v>950</v>
      </c>
      <c r="E29640" t="s">
        <v>494</v>
      </c>
      <c r="F29640" t="s">
        <v>917</v>
      </c>
      <c r="G29640" t="s">
        <v>140</v>
      </c>
    </row>
    <row r="29641" spans="1:7" x14ac:dyDescent="0.35">
      <c r="A29641" t="s">
        <v>14</v>
      </c>
      <c r="B29641" t="s">
        <v>339</v>
      </c>
      <c r="C29641">
        <v>13</v>
      </c>
      <c r="D29641" t="s">
        <v>140</v>
      </c>
      <c r="E29641" t="s">
        <v>745</v>
      </c>
      <c r="F29641" t="s">
        <v>746</v>
      </c>
      <c r="G29641" t="s">
        <v>140</v>
      </c>
    </row>
    <row r="29642" spans="1:7" x14ac:dyDescent="0.35">
      <c r="A29642" t="s">
        <v>15</v>
      </c>
      <c r="B29642" t="s">
        <v>1151</v>
      </c>
      <c r="C29642">
        <v>137</v>
      </c>
      <c r="D29642" t="s">
        <v>949</v>
      </c>
      <c r="E29642" t="s">
        <v>1153</v>
      </c>
      <c r="F29642" t="s">
        <v>977</v>
      </c>
      <c r="G29642" t="s">
        <v>140</v>
      </c>
    </row>
    <row r="29643" spans="1:7" x14ac:dyDescent="0.35">
      <c r="A29643" t="s">
        <v>15</v>
      </c>
      <c r="B29643" t="s">
        <v>1152</v>
      </c>
      <c r="C29643">
        <v>59</v>
      </c>
      <c r="D29643" t="s">
        <v>1046</v>
      </c>
      <c r="E29643" t="s">
        <v>958</v>
      </c>
      <c r="F29643" t="s">
        <v>421</v>
      </c>
      <c r="G29643" t="s">
        <v>140</v>
      </c>
    </row>
    <row r="29644" spans="1:7" x14ac:dyDescent="0.35">
      <c r="A29644" t="s">
        <v>15</v>
      </c>
      <c r="B29644" t="s">
        <v>339</v>
      </c>
      <c r="C29644">
        <v>10</v>
      </c>
      <c r="D29644" t="s">
        <v>140</v>
      </c>
      <c r="E29644" t="s">
        <v>488</v>
      </c>
      <c r="F29644" t="s">
        <v>489</v>
      </c>
      <c r="G29644" t="s">
        <v>140</v>
      </c>
    </row>
    <row r="29645" spans="1:7" x14ac:dyDescent="0.35">
      <c r="A29645" t="s">
        <v>16</v>
      </c>
      <c r="B29645" t="s">
        <v>1151</v>
      </c>
      <c r="C29645">
        <v>122</v>
      </c>
      <c r="D29645" t="s">
        <v>1011</v>
      </c>
      <c r="E29645" t="s">
        <v>1158</v>
      </c>
      <c r="F29645" t="s">
        <v>405</v>
      </c>
      <c r="G29645" t="s">
        <v>140</v>
      </c>
    </row>
    <row r="29646" spans="1:7" x14ac:dyDescent="0.35">
      <c r="A29646" t="s">
        <v>16</v>
      </c>
      <c r="B29646" t="s">
        <v>1152</v>
      </c>
      <c r="C29646">
        <v>66</v>
      </c>
      <c r="D29646" t="s">
        <v>1012</v>
      </c>
      <c r="E29646" t="s">
        <v>1167</v>
      </c>
      <c r="F29646" t="s">
        <v>95</v>
      </c>
      <c r="G29646" t="s">
        <v>140</v>
      </c>
    </row>
    <row r="29647" spans="1:7" x14ac:dyDescent="0.35">
      <c r="A29647" t="s">
        <v>16</v>
      </c>
      <c r="B29647" t="s">
        <v>339</v>
      </c>
      <c r="C29647">
        <v>18</v>
      </c>
      <c r="D29647" t="s">
        <v>140</v>
      </c>
      <c r="E29647" t="s">
        <v>177</v>
      </c>
      <c r="F29647" t="s">
        <v>140</v>
      </c>
      <c r="G29647" t="s">
        <v>140</v>
      </c>
    </row>
    <row r="29648" spans="1:7" x14ac:dyDescent="0.35">
      <c r="A29648" t="s">
        <v>17</v>
      </c>
      <c r="B29648" t="s">
        <v>1151</v>
      </c>
      <c r="C29648">
        <v>128</v>
      </c>
      <c r="D29648" t="s">
        <v>140</v>
      </c>
      <c r="E29648" t="s">
        <v>1155</v>
      </c>
      <c r="F29648" t="s">
        <v>1154</v>
      </c>
      <c r="G29648" t="s">
        <v>140</v>
      </c>
    </row>
    <row r="29649" spans="1:7" x14ac:dyDescent="0.35">
      <c r="A29649" t="s">
        <v>17</v>
      </c>
      <c r="B29649" t="s">
        <v>1152</v>
      </c>
      <c r="C29649">
        <v>62</v>
      </c>
      <c r="D29649" t="s">
        <v>140</v>
      </c>
      <c r="E29649" t="s">
        <v>488</v>
      </c>
      <c r="F29649" t="s">
        <v>157</v>
      </c>
      <c r="G29649" t="s">
        <v>1058</v>
      </c>
    </row>
    <row r="29650" spans="1:7" x14ac:dyDescent="0.35">
      <c r="A29650" t="s">
        <v>17</v>
      </c>
      <c r="B29650" t="s">
        <v>339</v>
      </c>
      <c r="C29650">
        <v>13</v>
      </c>
      <c r="D29650" t="s">
        <v>140</v>
      </c>
      <c r="E29650" t="s">
        <v>126</v>
      </c>
      <c r="F29650" t="s">
        <v>125</v>
      </c>
      <c r="G29650" t="s">
        <v>140</v>
      </c>
    </row>
    <row r="29651" spans="1:7" x14ac:dyDescent="0.35">
      <c r="A29651" t="s">
        <v>18</v>
      </c>
      <c r="B29651" t="s">
        <v>1151</v>
      </c>
      <c r="C29651">
        <v>141</v>
      </c>
      <c r="D29651" t="s">
        <v>949</v>
      </c>
      <c r="E29651" t="s">
        <v>1121</v>
      </c>
      <c r="F29651" t="s">
        <v>1057</v>
      </c>
      <c r="G29651" t="s">
        <v>1012</v>
      </c>
    </row>
    <row r="29652" spans="1:7" x14ac:dyDescent="0.35">
      <c r="A29652" t="s">
        <v>18</v>
      </c>
      <c r="B29652" t="s">
        <v>1152</v>
      </c>
      <c r="C29652">
        <v>51</v>
      </c>
      <c r="D29652" t="s">
        <v>1017</v>
      </c>
      <c r="E29652" t="s">
        <v>260</v>
      </c>
      <c r="F29652" t="s">
        <v>841</v>
      </c>
      <c r="G29652" t="s">
        <v>140</v>
      </c>
    </row>
    <row r="29653" spans="1:7" x14ac:dyDescent="0.35">
      <c r="A29653" t="s">
        <v>18</v>
      </c>
      <c r="B29653" t="s">
        <v>339</v>
      </c>
      <c r="C29653">
        <v>13</v>
      </c>
      <c r="D29653" t="s">
        <v>915</v>
      </c>
      <c r="E29653" t="s">
        <v>653</v>
      </c>
      <c r="F29653" t="s">
        <v>113</v>
      </c>
      <c r="G29653" t="s">
        <v>140</v>
      </c>
    </row>
    <row r="29654" spans="1:7" x14ac:dyDescent="0.35">
      <c r="A29654" t="s">
        <v>19</v>
      </c>
      <c r="B29654" t="s">
        <v>1151</v>
      </c>
      <c r="C29654">
        <v>138</v>
      </c>
      <c r="D29654" t="s">
        <v>775</v>
      </c>
      <c r="E29654" t="s">
        <v>927</v>
      </c>
      <c r="F29654" t="s">
        <v>961</v>
      </c>
      <c r="G29654" t="s">
        <v>140</v>
      </c>
    </row>
    <row r="29655" spans="1:7" x14ac:dyDescent="0.35">
      <c r="A29655" t="s">
        <v>19</v>
      </c>
      <c r="B29655" t="s">
        <v>1152</v>
      </c>
      <c r="C29655">
        <v>56</v>
      </c>
      <c r="D29655" t="s">
        <v>949</v>
      </c>
      <c r="E29655" t="s">
        <v>969</v>
      </c>
      <c r="F29655" t="s">
        <v>476</v>
      </c>
      <c r="G29655" t="s">
        <v>140</v>
      </c>
    </row>
    <row r="29656" spans="1:7" x14ac:dyDescent="0.35">
      <c r="A29656" t="s">
        <v>19</v>
      </c>
      <c r="B29656" t="s">
        <v>339</v>
      </c>
      <c r="C29656">
        <v>12</v>
      </c>
      <c r="D29656" t="s">
        <v>140</v>
      </c>
      <c r="E29656" t="s">
        <v>1142</v>
      </c>
      <c r="F29656" t="s">
        <v>1018</v>
      </c>
      <c r="G29656" t="s">
        <v>140</v>
      </c>
    </row>
    <row r="29657" spans="1:7" x14ac:dyDescent="0.35">
      <c r="A29657" t="s">
        <v>20</v>
      </c>
      <c r="B29657" t="s">
        <v>1151</v>
      </c>
      <c r="C29657">
        <v>123</v>
      </c>
      <c r="D29657" t="s">
        <v>1016</v>
      </c>
      <c r="E29657" t="s">
        <v>972</v>
      </c>
      <c r="F29657" t="s">
        <v>781</v>
      </c>
      <c r="G29657" t="s">
        <v>140</v>
      </c>
    </row>
    <row r="29658" spans="1:7" x14ac:dyDescent="0.35">
      <c r="A29658" t="s">
        <v>20</v>
      </c>
      <c r="B29658" t="s">
        <v>1152</v>
      </c>
      <c r="C29658">
        <v>65</v>
      </c>
      <c r="D29658" t="s">
        <v>1054</v>
      </c>
      <c r="E29658" t="s">
        <v>378</v>
      </c>
      <c r="F29658" t="s">
        <v>826</v>
      </c>
      <c r="G29658" t="s">
        <v>954</v>
      </c>
    </row>
    <row r="29659" spans="1:7" x14ac:dyDescent="0.35">
      <c r="A29659" t="s">
        <v>20</v>
      </c>
      <c r="B29659" t="s">
        <v>339</v>
      </c>
      <c r="C29659">
        <v>18</v>
      </c>
      <c r="D29659" t="s">
        <v>140</v>
      </c>
      <c r="E29659" t="s">
        <v>811</v>
      </c>
      <c r="F29659" t="s">
        <v>812</v>
      </c>
      <c r="G29659" t="s">
        <v>140</v>
      </c>
    </row>
    <row r="29660" spans="1:7" x14ac:dyDescent="0.35">
      <c r="A29660" t="s">
        <v>21</v>
      </c>
      <c r="B29660" t="s">
        <v>1151</v>
      </c>
      <c r="C29660">
        <v>120</v>
      </c>
      <c r="D29660" t="s">
        <v>1012</v>
      </c>
      <c r="E29660" t="s">
        <v>916</v>
      </c>
      <c r="F29660" t="s">
        <v>1182</v>
      </c>
      <c r="G29660" t="s">
        <v>140</v>
      </c>
    </row>
    <row r="29661" spans="1:7" x14ac:dyDescent="0.35">
      <c r="A29661" t="s">
        <v>21</v>
      </c>
      <c r="B29661" t="s">
        <v>1152</v>
      </c>
      <c r="C29661">
        <v>72</v>
      </c>
      <c r="D29661" t="s">
        <v>140</v>
      </c>
      <c r="E29661" t="s">
        <v>510</v>
      </c>
      <c r="F29661" t="s">
        <v>511</v>
      </c>
      <c r="G29661" t="s">
        <v>140</v>
      </c>
    </row>
    <row r="29662" spans="1:7" x14ac:dyDescent="0.35">
      <c r="A29662" t="s">
        <v>21</v>
      </c>
      <c r="B29662" t="s">
        <v>339</v>
      </c>
      <c r="C29662">
        <v>18</v>
      </c>
      <c r="D29662" t="s">
        <v>140</v>
      </c>
      <c r="E29662" t="s">
        <v>842</v>
      </c>
      <c r="F29662" t="s">
        <v>843</v>
      </c>
      <c r="G29662" t="s">
        <v>140</v>
      </c>
    </row>
    <row r="29663" spans="1:7" x14ac:dyDescent="0.35">
      <c r="A29663" t="s">
        <v>22</v>
      </c>
      <c r="B29663" t="s">
        <v>1151</v>
      </c>
      <c r="C29663">
        <v>139</v>
      </c>
      <c r="D29663" t="s">
        <v>1013</v>
      </c>
      <c r="E29663" t="s">
        <v>116</v>
      </c>
      <c r="F29663" t="s">
        <v>517</v>
      </c>
      <c r="G29663" t="s">
        <v>140</v>
      </c>
    </row>
    <row r="29664" spans="1:7" x14ac:dyDescent="0.35">
      <c r="A29664" t="s">
        <v>22</v>
      </c>
      <c r="B29664" t="s">
        <v>1152</v>
      </c>
      <c r="C29664">
        <v>54</v>
      </c>
      <c r="D29664" t="s">
        <v>140</v>
      </c>
      <c r="E29664" t="s">
        <v>987</v>
      </c>
      <c r="F29664" t="s">
        <v>988</v>
      </c>
      <c r="G29664" t="s">
        <v>140</v>
      </c>
    </row>
    <row r="29665" spans="1:7" x14ac:dyDescent="0.35">
      <c r="A29665" t="s">
        <v>22</v>
      </c>
      <c r="B29665" t="s">
        <v>339</v>
      </c>
      <c r="C29665">
        <v>16</v>
      </c>
      <c r="D29665" t="s">
        <v>140</v>
      </c>
      <c r="E29665" t="s">
        <v>690</v>
      </c>
      <c r="F29665" t="s">
        <v>691</v>
      </c>
      <c r="G29665" t="s">
        <v>140</v>
      </c>
    </row>
    <row r="29666" spans="1:7" x14ac:dyDescent="0.35">
      <c r="A29666" t="s">
        <v>23</v>
      </c>
      <c r="B29666" t="s">
        <v>1151</v>
      </c>
      <c r="C29666">
        <v>125</v>
      </c>
      <c r="D29666" t="s">
        <v>1046</v>
      </c>
      <c r="E29666" t="s">
        <v>1079</v>
      </c>
      <c r="F29666" t="s">
        <v>115</v>
      </c>
      <c r="G29666" t="s">
        <v>140</v>
      </c>
    </row>
    <row r="29667" spans="1:7" x14ac:dyDescent="0.35">
      <c r="A29667" t="s">
        <v>23</v>
      </c>
      <c r="B29667" t="s">
        <v>1152</v>
      </c>
      <c r="C29667">
        <v>61</v>
      </c>
      <c r="D29667" t="s">
        <v>1043</v>
      </c>
      <c r="E29667" t="s">
        <v>126</v>
      </c>
      <c r="F29667" t="s">
        <v>501</v>
      </c>
      <c r="G29667" t="s">
        <v>140</v>
      </c>
    </row>
    <row r="29668" spans="1:7" x14ac:dyDescent="0.35">
      <c r="A29668" t="s">
        <v>23</v>
      </c>
      <c r="B29668" t="s">
        <v>339</v>
      </c>
      <c r="C29668">
        <v>19</v>
      </c>
      <c r="D29668" t="s">
        <v>1095</v>
      </c>
      <c r="E29668" t="s">
        <v>992</v>
      </c>
      <c r="F29668" t="s">
        <v>89</v>
      </c>
      <c r="G29668" t="s">
        <v>140</v>
      </c>
    </row>
    <row r="29669" spans="1:7" x14ac:dyDescent="0.35">
      <c r="A29669" t="s">
        <v>24</v>
      </c>
      <c r="B29669" t="s">
        <v>1151</v>
      </c>
      <c r="C29669">
        <v>123</v>
      </c>
      <c r="D29669" t="s">
        <v>1063</v>
      </c>
      <c r="E29669" t="s">
        <v>596</v>
      </c>
      <c r="F29669" t="s">
        <v>952</v>
      </c>
      <c r="G29669" t="s">
        <v>140</v>
      </c>
    </row>
    <row r="29670" spans="1:7" x14ac:dyDescent="0.35">
      <c r="A29670" t="s">
        <v>24</v>
      </c>
      <c r="B29670" t="s">
        <v>1152</v>
      </c>
      <c r="C29670">
        <v>71</v>
      </c>
      <c r="D29670" t="s">
        <v>1098</v>
      </c>
      <c r="E29670" t="s">
        <v>552</v>
      </c>
      <c r="F29670" t="s">
        <v>399</v>
      </c>
      <c r="G29670" t="s">
        <v>1098</v>
      </c>
    </row>
    <row r="29671" spans="1:7" x14ac:dyDescent="0.35">
      <c r="A29671" t="s">
        <v>24</v>
      </c>
      <c r="B29671" t="s">
        <v>339</v>
      </c>
      <c r="C29671">
        <v>13</v>
      </c>
      <c r="D29671" t="s">
        <v>140</v>
      </c>
      <c r="E29671" t="s">
        <v>126</v>
      </c>
      <c r="F29671" t="s">
        <v>125</v>
      </c>
      <c r="G29671" t="s">
        <v>140</v>
      </c>
    </row>
    <row r="29672" spans="1:7" x14ac:dyDescent="0.35">
      <c r="A29672" t="s">
        <v>25</v>
      </c>
      <c r="B29672" t="s">
        <v>1151</v>
      </c>
      <c r="C29672">
        <v>123</v>
      </c>
      <c r="D29672" t="s">
        <v>140</v>
      </c>
      <c r="E29672" t="s">
        <v>640</v>
      </c>
      <c r="F29672" t="s">
        <v>674</v>
      </c>
      <c r="G29672" t="s">
        <v>1009</v>
      </c>
    </row>
    <row r="29673" spans="1:7" x14ac:dyDescent="0.35">
      <c r="A29673" t="s">
        <v>25</v>
      </c>
      <c r="B29673" t="s">
        <v>1152</v>
      </c>
      <c r="C29673">
        <v>68</v>
      </c>
      <c r="D29673" t="s">
        <v>949</v>
      </c>
      <c r="E29673" t="s">
        <v>745</v>
      </c>
      <c r="F29673" t="s">
        <v>476</v>
      </c>
      <c r="G29673" t="s">
        <v>140</v>
      </c>
    </row>
    <row r="29674" spans="1:7" x14ac:dyDescent="0.35">
      <c r="A29674" t="s">
        <v>25</v>
      </c>
      <c r="B29674" t="s">
        <v>339</v>
      </c>
      <c r="C29674">
        <v>13</v>
      </c>
      <c r="D29674" t="s">
        <v>140</v>
      </c>
      <c r="E29674" t="s">
        <v>1204</v>
      </c>
      <c r="F29674" t="s">
        <v>1098</v>
      </c>
      <c r="G29674" t="s">
        <v>140</v>
      </c>
    </row>
    <row r="29675" spans="1:7" x14ac:dyDescent="0.35">
      <c r="A29675" t="s">
        <v>26</v>
      </c>
      <c r="B29675" t="s">
        <v>1151</v>
      </c>
      <c r="C29675">
        <v>130</v>
      </c>
      <c r="D29675" t="s">
        <v>140</v>
      </c>
      <c r="E29675" t="s">
        <v>647</v>
      </c>
      <c r="F29675" t="s">
        <v>646</v>
      </c>
      <c r="G29675" t="s">
        <v>140</v>
      </c>
    </row>
    <row r="29676" spans="1:7" x14ac:dyDescent="0.35">
      <c r="A29676" t="s">
        <v>26</v>
      </c>
      <c r="B29676" t="s">
        <v>1152</v>
      </c>
      <c r="C29676">
        <v>56</v>
      </c>
      <c r="D29676" t="s">
        <v>1012</v>
      </c>
      <c r="E29676" t="s">
        <v>387</v>
      </c>
      <c r="F29676" t="s">
        <v>101</v>
      </c>
      <c r="G29676" t="s">
        <v>1011</v>
      </c>
    </row>
    <row r="29677" spans="1:7" x14ac:dyDescent="0.35">
      <c r="A29677" t="s">
        <v>26</v>
      </c>
      <c r="B29677" t="s">
        <v>339</v>
      </c>
      <c r="C29677">
        <v>16</v>
      </c>
      <c r="D29677" t="s">
        <v>140</v>
      </c>
      <c r="E29677" t="s">
        <v>236</v>
      </c>
      <c r="F29677" t="s">
        <v>237</v>
      </c>
      <c r="G29677" t="s">
        <v>140</v>
      </c>
    </row>
    <row r="29678" spans="1:7" x14ac:dyDescent="0.35">
      <c r="A29678" t="s">
        <v>27</v>
      </c>
      <c r="B29678" t="s">
        <v>1151</v>
      </c>
      <c r="C29678">
        <v>119</v>
      </c>
      <c r="D29678" t="s">
        <v>1054</v>
      </c>
      <c r="E29678" t="s">
        <v>638</v>
      </c>
      <c r="F29678" t="s">
        <v>1076</v>
      </c>
      <c r="G29678" t="s">
        <v>140</v>
      </c>
    </row>
    <row r="29679" spans="1:7" x14ac:dyDescent="0.35">
      <c r="A29679" t="s">
        <v>27</v>
      </c>
      <c r="B29679" t="s">
        <v>1152</v>
      </c>
      <c r="C29679">
        <v>72</v>
      </c>
      <c r="D29679" t="s">
        <v>140</v>
      </c>
      <c r="E29679" t="s">
        <v>876</v>
      </c>
      <c r="F29679" t="s">
        <v>877</v>
      </c>
      <c r="G29679" t="s">
        <v>140</v>
      </c>
    </row>
    <row r="29680" spans="1:7" x14ac:dyDescent="0.35">
      <c r="A29680" t="s">
        <v>27</v>
      </c>
      <c r="B29680" t="s">
        <v>339</v>
      </c>
      <c r="C29680">
        <v>13</v>
      </c>
      <c r="D29680" t="s">
        <v>140</v>
      </c>
      <c r="E29680" t="s">
        <v>859</v>
      </c>
      <c r="F29680" t="s">
        <v>860</v>
      </c>
      <c r="G29680" t="s">
        <v>140</v>
      </c>
    </row>
    <row r="29681" spans="1:7" x14ac:dyDescent="0.35">
      <c r="A29681" t="s">
        <v>28</v>
      </c>
      <c r="B29681" t="s">
        <v>1151</v>
      </c>
      <c r="C29681">
        <v>117</v>
      </c>
      <c r="D29681" t="s">
        <v>1013</v>
      </c>
      <c r="E29681" t="s">
        <v>640</v>
      </c>
      <c r="F29681" t="s">
        <v>443</v>
      </c>
      <c r="G29681" t="s">
        <v>1054</v>
      </c>
    </row>
    <row r="29682" spans="1:7" x14ac:dyDescent="0.35">
      <c r="A29682" t="s">
        <v>28</v>
      </c>
      <c r="B29682" t="s">
        <v>1152</v>
      </c>
      <c r="C29682">
        <v>78</v>
      </c>
      <c r="D29682" t="s">
        <v>1058</v>
      </c>
      <c r="E29682" t="s">
        <v>466</v>
      </c>
      <c r="F29682" t="s">
        <v>1087</v>
      </c>
      <c r="G29682" t="s">
        <v>140</v>
      </c>
    </row>
    <row r="29683" spans="1:7" x14ac:dyDescent="0.35">
      <c r="A29683" t="s">
        <v>28</v>
      </c>
      <c r="B29683" t="s">
        <v>339</v>
      </c>
      <c r="C29683">
        <v>12</v>
      </c>
      <c r="D29683" t="s">
        <v>140</v>
      </c>
      <c r="E29683" t="s">
        <v>912</v>
      </c>
      <c r="F29683" t="s">
        <v>911</v>
      </c>
      <c r="G29683" t="s">
        <v>140</v>
      </c>
    </row>
    <row r="29684" spans="1:7" x14ac:dyDescent="0.35">
      <c r="A29684" t="s">
        <v>29</v>
      </c>
      <c r="B29684" t="s">
        <v>1151</v>
      </c>
      <c r="C29684">
        <v>109</v>
      </c>
      <c r="D29684" t="s">
        <v>140</v>
      </c>
      <c r="E29684" t="s">
        <v>477</v>
      </c>
      <c r="F29684" t="s">
        <v>119</v>
      </c>
      <c r="G29684" t="s">
        <v>1012</v>
      </c>
    </row>
    <row r="29685" spans="1:7" x14ac:dyDescent="0.35">
      <c r="A29685" t="s">
        <v>29</v>
      </c>
      <c r="B29685" t="s">
        <v>1152</v>
      </c>
      <c r="C29685">
        <v>73</v>
      </c>
      <c r="D29685" t="s">
        <v>140</v>
      </c>
      <c r="E29685" t="s">
        <v>423</v>
      </c>
      <c r="F29685" t="s">
        <v>422</v>
      </c>
      <c r="G29685" t="s">
        <v>140</v>
      </c>
    </row>
    <row r="29686" spans="1:7" x14ac:dyDescent="0.35">
      <c r="A29686" t="s">
        <v>29</v>
      </c>
      <c r="B29686" t="s">
        <v>339</v>
      </c>
      <c r="C29686">
        <v>22</v>
      </c>
      <c r="D29686" t="s">
        <v>140</v>
      </c>
      <c r="E29686" t="s">
        <v>466</v>
      </c>
      <c r="F29686" t="s">
        <v>465</v>
      </c>
      <c r="G29686" t="s">
        <v>140</v>
      </c>
    </row>
    <row r="29687" spans="1:7" x14ac:dyDescent="0.35">
      <c r="A29687" t="s">
        <v>30</v>
      </c>
      <c r="B29687" t="s">
        <v>1151</v>
      </c>
      <c r="C29687">
        <v>108</v>
      </c>
      <c r="D29687" t="s">
        <v>1014</v>
      </c>
      <c r="E29687" t="s">
        <v>1086</v>
      </c>
      <c r="F29687" t="s">
        <v>662</v>
      </c>
      <c r="G29687" t="s">
        <v>1012</v>
      </c>
    </row>
    <row r="29688" spans="1:7" x14ac:dyDescent="0.35">
      <c r="A29688" t="s">
        <v>30</v>
      </c>
      <c r="B29688" t="s">
        <v>1152</v>
      </c>
      <c r="C29688">
        <v>78</v>
      </c>
      <c r="D29688" t="s">
        <v>775</v>
      </c>
      <c r="E29688" t="s">
        <v>927</v>
      </c>
      <c r="F29688" t="s">
        <v>961</v>
      </c>
      <c r="G29688" t="s">
        <v>140</v>
      </c>
    </row>
    <row r="29689" spans="1:7" x14ac:dyDescent="0.35">
      <c r="A29689" t="s">
        <v>30</v>
      </c>
      <c r="B29689" t="s">
        <v>339</v>
      </c>
      <c r="C29689">
        <v>16</v>
      </c>
      <c r="D29689" t="s">
        <v>140</v>
      </c>
      <c r="E29689" t="s">
        <v>811</v>
      </c>
      <c r="F29689" t="s">
        <v>812</v>
      </c>
      <c r="G29689" t="s">
        <v>140</v>
      </c>
    </row>
    <row r="29690" spans="1:7" x14ac:dyDescent="0.35">
      <c r="A29690" t="s">
        <v>31</v>
      </c>
      <c r="B29690" t="s">
        <v>1151</v>
      </c>
      <c r="C29690">
        <v>138</v>
      </c>
      <c r="D29690" t="s">
        <v>1010</v>
      </c>
      <c r="E29690" t="s">
        <v>419</v>
      </c>
      <c r="F29690" t="s">
        <v>752</v>
      </c>
      <c r="G29690" t="s">
        <v>140</v>
      </c>
    </row>
    <row r="29691" spans="1:7" x14ac:dyDescent="0.35">
      <c r="A29691" t="s">
        <v>31</v>
      </c>
      <c r="B29691" t="s">
        <v>1152</v>
      </c>
      <c r="C29691">
        <v>58</v>
      </c>
      <c r="D29691" t="s">
        <v>140</v>
      </c>
      <c r="E29691" t="s">
        <v>520</v>
      </c>
      <c r="F29691" t="s">
        <v>521</v>
      </c>
      <c r="G29691" t="s">
        <v>140</v>
      </c>
    </row>
    <row r="29692" spans="1:7" x14ac:dyDescent="0.35">
      <c r="A29692" t="s">
        <v>31</v>
      </c>
      <c r="B29692" t="s">
        <v>339</v>
      </c>
      <c r="C29692">
        <v>11</v>
      </c>
      <c r="D29692" t="s">
        <v>140</v>
      </c>
      <c r="E29692" t="s">
        <v>177</v>
      </c>
      <c r="F29692" t="s">
        <v>140</v>
      </c>
      <c r="G29692" t="s">
        <v>140</v>
      </c>
    </row>
    <row r="29693" spans="1:7" x14ac:dyDescent="0.35">
      <c r="A29693" t="s">
        <v>32</v>
      </c>
      <c r="B29693" t="s">
        <v>1151</v>
      </c>
      <c r="C29693">
        <v>3050</v>
      </c>
      <c r="D29693" t="s">
        <v>1012</v>
      </c>
      <c r="E29693" t="s">
        <v>102</v>
      </c>
      <c r="F29693" t="s">
        <v>755</v>
      </c>
      <c r="G29693" t="s">
        <v>1008</v>
      </c>
    </row>
    <row r="29694" spans="1:7" x14ac:dyDescent="0.35">
      <c r="A29694" t="s">
        <v>32</v>
      </c>
      <c r="B29694" t="s">
        <v>1152</v>
      </c>
      <c r="C29694">
        <v>1523</v>
      </c>
      <c r="D29694" t="s">
        <v>1054</v>
      </c>
      <c r="E29694" t="s">
        <v>920</v>
      </c>
      <c r="F29694" t="s">
        <v>127</v>
      </c>
      <c r="G29694" t="s">
        <v>1013</v>
      </c>
    </row>
    <row r="29695" spans="1:7" x14ac:dyDescent="0.35">
      <c r="A29695" t="s">
        <v>32</v>
      </c>
      <c r="B29695" t="s">
        <v>339</v>
      </c>
      <c r="C29695">
        <v>357</v>
      </c>
      <c r="D29695" t="s">
        <v>1009</v>
      </c>
      <c r="E29695" t="s">
        <v>491</v>
      </c>
      <c r="F29695" t="s">
        <v>993</v>
      </c>
      <c r="G29695" t="s">
        <v>140</v>
      </c>
    </row>
    <row r="29697" spans="1:7" x14ac:dyDescent="0.35">
      <c r="A29697" t="s">
        <v>2215</v>
      </c>
    </row>
    <row r="29698" spans="1:7" x14ac:dyDescent="0.35">
      <c r="A29698" t="s">
        <v>2</v>
      </c>
      <c r="B29698" t="s">
        <v>1170</v>
      </c>
      <c r="C29698" t="s">
        <v>3</v>
      </c>
      <c r="D29698" t="s">
        <v>1133</v>
      </c>
      <c r="E29698" t="s">
        <v>85</v>
      </c>
      <c r="F29698" t="s">
        <v>86</v>
      </c>
      <c r="G29698" t="s">
        <v>136</v>
      </c>
    </row>
    <row r="29699" spans="1:7" x14ac:dyDescent="0.35">
      <c r="A29699" t="s">
        <v>8</v>
      </c>
      <c r="B29699" t="s">
        <v>1171</v>
      </c>
      <c r="C29699">
        <v>204</v>
      </c>
      <c r="D29699" t="s">
        <v>1063</v>
      </c>
      <c r="E29699" t="s">
        <v>539</v>
      </c>
      <c r="F29699" t="s">
        <v>1087</v>
      </c>
      <c r="G29699" t="s">
        <v>140</v>
      </c>
    </row>
    <row r="29700" spans="1:7" x14ac:dyDescent="0.35">
      <c r="A29700" t="s">
        <v>9</v>
      </c>
      <c r="B29700" t="s">
        <v>1171</v>
      </c>
      <c r="C29700">
        <v>201</v>
      </c>
      <c r="D29700" t="s">
        <v>1013</v>
      </c>
      <c r="E29700" t="s">
        <v>1138</v>
      </c>
      <c r="F29700" t="s">
        <v>119</v>
      </c>
      <c r="G29700" t="s">
        <v>140</v>
      </c>
    </row>
    <row r="29701" spans="1:7" x14ac:dyDescent="0.35">
      <c r="A29701" t="s">
        <v>10</v>
      </c>
      <c r="B29701" t="s">
        <v>1171</v>
      </c>
      <c r="C29701">
        <v>208</v>
      </c>
      <c r="D29701" t="s">
        <v>1055</v>
      </c>
      <c r="E29701" t="s">
        <v>745</v>
      </c>
      <c r="F29701" t="s">
        <v>127</v>
      </c>
      <c r="G29701" t="s">
        <v>1016</v>
      </c>
    </row>
    <row r="29702" spans="1:7" x14ac:dyDescent="0.35">
      <c r="A29702" t="s">
        <v>11</v>
      </c>
      <c r="B29702" t="s">
        <v>1171</v>
      </c>
      <c r="C29702">
        <v>206</v>
      </c>
      <c r="D29702" t="s">
        <v>1019</v>
      </c>
      <c r="E29702" t="s">
        <v>288</v>
      </c>
      <c r="F29702" t="s">
        <v>614</v>
      </c>
      <c r="G29702" t="s">
        <v>140</v>
      </c>
    </row>
    <row r="29703" spans="1:7" x14ac:dyDescent="0.35">
      <c r="A29703" t="s">
        <v>12</v>
      </c>
      <c r="B29703" t="s">
        <v>1171</v>
      </c>
      <c r="C29703">
        <v>15</v>
      </c>
      <c r="D29703" t="s">
        <v>140</v>
      </c>
      <c r="E29703" t="s">
        <v>114</v>
      </c>
      <c r="F29703" t="s">
        <v>140</v>
      </c>
      <c r="G29703" t="s">
        <v>113</v>
      </c>
    </row>
    <row r="29704" spans="1:7" x14ac:dyDescent="0.35">
      <c r="A29704" t="s">
        <v>12</v>
      </c>
      <c r="B29704" t="s">
        <v>1172</v>
      </c>
      <c r="C29704">
        <v>194</v>
      </c>
      <c r="D29704" t="s">
        <v>1009</v>
      </c>
      <c r="E29704" t="s">
        <v>675</v>
      </c>
      <c r="F29704" t="s">
        <v>646</v>
      </c>
      <c r="G29704" t="s">
        <v>140</v>
      </c>
    </row>
    <row r="29705" spans="1:7" x14ac:dyDescent="0.35">
      <c r="A29705" t="s">
        <v>13</v>
      </c>
      <c r="B29705" t="s">
        <v>1171</v>
      </c>
      <c r="C29705">
        <v>7</v>
      </c>
      <c r="D29705" t="s">
        <v>140</v>
      </c>
      <c r="E29705" t="s">
        <v>622</v>
      </c>
      <c r="F29705" t="s">
        <v>623</v>
      </c>
      <c r="G29705" t="s">
        <v>140</v>
      </c>
    </row>
    <row r="29706" spans="1:7" x14ac:dyDescent="0.35">
      <c r="A29706" t="s">
        <v>13</v>
      </c>
      <c r="B29706" t="s">
        <v>1172</v>
      </c>
      <c r="C29706">
        <v>199</v>
      </c>
      <c r="D29706" t="s">
        <v>1009</v>
      </c>
      <c r="E29706" t="s">
        <v>1075</v>
      </c>
      <c r="F29706" t="s">
        <v>87</v>
      </c>
      <c r="G29706" t="s">
        <v>140</v>
      </c>
    </row>
    <row r="29707" spans="1:7" x14ac:dyDescent="0.35">
      <c r="A29707" t="s">
        <v>14</v>
      </c>
      <c r="B29707" t="s">
        <v>1171</v>
      </c>
      <c r="C29707">
        <v>126</v>
      </c>
      <c r="D29707" t="s">
        <v>1017</v>
      </c>
      <c r="E29707" t="s">
        <v>923</v>
      </c>
      <c r="F29707" t="s">
        <v>917</v>
      </c>
      <c r="G29707" t="s">
        <v>140</v>
      </c>
    </row>
    <row r="29708" spans="1:7" x14ac:dyDescent="0.35">
      <c r="A29708" t="s">
        <v>14</v>
      </c>
      <c r="B29708" t="s">
        <v>1172</v>
      </c>
      <c r="C29708">
        <v>77</v>
      </c>
      <c r="D29708" t="s">
        <v>1017</v>
      </c>
      <c r="E29708" t="s">
        <v>740</v>
      </c>
      <c r="F29708" t="s">
        <v>901</v>
      </c>
      <c r="G29708" t="s">
        <v>140</v>
      </c>
    </row>
    <row r="29709" spans="1:7" x14ac:dyDescent="0.35">
      <c r="A29709" t="s">
        <v>15</v>
      </c>
      <c r="B29709" t="s">
        <v>1171</v>
      </c>
      <c r="C29709">
        <v>206</v>
      </c>
      <c r="D29709" t="s">
        <v>1055</v>
      </c>
      <c r="E29709" t="s">
        <v>94</v>
      </c>
      <c r="F29709" t="s">
        <v>937</v>
      </c>
      <c r="G29709" t="s">
        <v>140</v>
      </c>
    </row>
    <row r="29710" spans="1:7" x14ac:dyDescent="0.35">
      <c r="A29710" t="s">
        <v>16</v>
      </c>
      <c r="B29710" t="s">
        <v>1171</v>
      </c>
      <c r="C29710">
        <v>206</v>
      </c>
      <c r="D29710" t="s">
        <v>1019</v>
      </c>
      <c r="E29710" t="s">
        <v>906</v>
      </c>
      <c r="F29710" t="s">
        <v>131</v>
      </c>
      <c r="G29710" t="s">
        <v>140</v>
      </c>
    </row>
    <row r="29711" spans="1:7" x14ac:dyDescent="0.35">
      <c r="A29711" t="s">
        <v>17</v>
      </c>
      <c r="B29711" t="s">
        <v>1171</v>
      </c>
      <c r="C29711">
        <v>203</v>
      </c>
      <c r="D29711" t="s">
        <v>140</v>
      </c>
      <c r="E29711" t="s">
        <v>638</v>
      </c>
      <c r="F29711" t="s">
        <v>706</v>
      </c>
      <c r="G29711" t="s">
        <v>1009</v>
      </c>
    </row>
    <row r="29712" spans="1:7" x14ac:dyDescent="0.35">
      <c r="A29712" t="s">
        <v>18</v>
      </c>
      <c r="B29712" t="s">
        <v>1171</v>
      </c>
      <c r="C29712">
        <v>24</v>
      </c>
      <c r="D29712" t="s">
        <v>971</v>
      </c>
      <c r="E29712" t="s">
        <v>500</v>
      </c>
      <c r="F29712" t="s">
        <v>971</v>
      </c>
      <c r="G29712" t="s">
        <v>140</v>
      </c>
    </row>
    <row r="29713" spans="1:7" x14ac:dyDescent="0.35">
      <c r="A29713" t="s">
        <v>18</v>
      </c>
      <c r="B29713" t="s">
        <v>1172</v>
      </c>
      <c r="C29713">
        <v>181</v>
      </c>
      <c r="D29713" t="s">
        <v>1055</v>
      </c>
      <c r="E29713" t="s">
        <v>118</v>
      </c>
      <c r="F29713" t="s">
        <v>317</v>
      </c>
      <c r="G29713" t="s">
        <v>1009</v>
      </c>
    </row>
    <row r="29714" spans="1:7" x14ac:dyDescent="0.35">
      <c r="A29714" t="s">
        <v>19</v>
      </c>
      <c r="B29714" t="s">
        <v>1171</v>
      </c>
      <c r="C29714">
        <v>168</v>
      </c>
      <c r="D29714" t="s">
        <v>1054</v>
      </c>
      <c r="E29714" t="s">
        <v>748</v>
      </c>
      <c r="F29714" t="s">
        <v>592</v>
      </c>
      <c r="G29714" t="s">
        <v>140</v>
      </c>
    </row>
    <row r="29715" spans="1:7" x14ac:dyDescent="0.35">
      <c r="A29715" t="s">
        <v>19</v>
      </c>
      <c r="B29715" t="s">
        <v>1172</v>
      </c>
      <c r="C29715">
        <v>38</v>
      </c>
      <c r="D29715" t="s">
        <v>140</v>
      </c>
      <c r="E29715" t="s">
        <v>941</v>
      </c>
      <c r="F29715" t="s">
        <v>755</v>
      </c>
      <c r="G29715" t="s">
        <v>140</v>
      </c>
    </row>
    <row r="29716" spans="1:7" x14ac:dyDescent="0.35">
      <c r="A29716" t="s">
        <v>20</v>
      </c>
      <c r="B29716" t="s">
        <v>1171</v>
      </c>
      <c r="C29716">
        <v>206</v>
      </c>
      <c r="D29716" t="s">
        <v>1009</v>
      </c>
      <c r="E29716" t="s">
        <v>450</v>
      </c>
      <c r="F29716" t="s">
        <v>551</v>
      </c>
      <c r="G29716" t="s">
        <v>1012</v>
      </c>
    </row>
    <row r="29717" spans="1:7" x14ac:dyDescent="0.35">
      <c r="A29717" t="s">
        <v>21</v>
      </c>
      <c r="B29717" t="s">
        <v>1171</v>
      </c>
      <c r="C29717">
        <v>210</v>
      </c>
      <c r="D29717" t="s">
        <v>1013</v>
      </c>
      <c r="E29717" t="s">
        <v>840</v>
      </c>
      <c r="F29717" t="s">
        <v>162</v>
      </c>
      <c r="G29717" t="s">
        <v>140</v>
      </c>
    </row>
    <row r="29718" spans="1:7" x14ac:dyDescent="0.35">
      <c r="A29718" t="s">
        <v>22</v>
      </c>
      <c r="B29718" t="s">
        <v>1171</v>
      </c>
      <c r="C29718">
        <v>209</v>
      </c>
      <c r="D29718" t="s">
        <v>1016</v>
      </c>
      <c r="E29718" t="s">
        <v>285</v>
      </c>
      <c r="F29718" t="s">
        <v>893</v>
      </c>
      <c r="G29718" t="s">
        <v>140</v>
      </c>
    </row>
    <row r="29719" spans="1:7" x14ac:dyDescent="0.35">
      <c r="A29719" t="s">
        <v>23</v>
      </c>
      <c r="B29719" t="s">
        <v>1171</v>
      </c>
      <c r="C29719">
        <v>25</v>
      </c>
      <c r="D29719" t="s">
        <v>1061</v>
      </c>
      <c r="E29719" t="s">
        <v>923</v>
      </c>
      <c r="F29719" t="s">
        <v>942</v>
      </c>
      <c r="G29719" t="s">
        <v>140</v>
      </c>
    </row>
    <row r="29720" spans="1:7" x14ac:dyDescent="0.35">
      <c r="A29720" t="s">
        <v>23</v>
      </c>
      <c r="B29720" t="s">
        <v>1172</v>
      </c>
      <c r="C29720">
        <v>180</v>
      </c>
      <c r="D29720" t="s">
        <v>1046</v>
      </c>
      <c r="E29720" t="s">
        <v>285</v>
      </c>
      <c r="F29720" t="s">
        <v>985</v>
      </c>
      <c r="G29720" t="s">
        <v>140</v>
      </c>
    </row>
    <row r="29721" spans="1:7" x14ac:dyDescent="0.35">
      <c r="A29721" t="s">
        <v>24</v>
      </c>
      <c r="B29721" t="s">
        <v>1171</v>
      </c>
      <c r="C29721">
        <v>207</v>
      </c>
      <c r="D29721" t="s">
        <v>1019</v>
      </c>
      <c r="E29721" t="s">
        <v>923</v>
      </c>
      <c r="F29721" t="s">
        <v>749</v>
      </c>
      <c r="G29721" t="s">
        <v>1013</v>
      </c>
    </row>
    <row r="29722" spans="1:7" x14ac:dyDescent="0.35">
      <c r="A29722" t="s">
        <v>25</v>
      </c>
      <c r="B29722" t="s">
        <v>1171</v>
      </c>
      <c r="C29722">
        <v>204</v>
      </c>
      <c r="D29722" t="s">
        <v>1013</v>
      </c>
      <c r="E29722" t="s">
        <v>916</v>
      </c>
      <c r="F29722" t="s">
        <v>849</v>
      </c>
      <c r="G29722" t="s">
        <v>1010</v>
      </c>
    </row>
    <row r="29723" spans="1:7" x14ac:dyDescent="0.35">
      <c r="A29723" t="s">
        <v>26</v>
      </c>
      <c r="B29723" t="s">
        <v>1171</v>
      </c>
      <c r="C29723">
        <v>202</v>
      </c>
      <c r="D29723" t="s">
        <v>1008</v>
      </c>
      <c r="E29723" t="s">
        <v>477</v>
      </c>
      <c r="F29723" t="s">
        <v>1154</v>
      </c>
      <c r="G29723" t="s">
        <v>1016</v>
      </c>
    </row>
    <row r="29724" spans="1:7" x14ac:dyDescent="0.35">
      <c r="A29724" t="s">
        <v>27</v>
      </c>
      <c r="B29724" t="s">
        <v>1171</v>
      </c>
      <c r="C29724">
        <v>204</v>
      </c>
      <c r="D29724" t="s">
        <v>1014</v>
      </c>
      <c r="E29724" t="s">
        <v>613</v>
      </c>
      <c r="F29724" t="s">
        <v>877</v>
      </c>
      <c r="G29724" t="s">
        <v>140</v>
      </c>
    </row>
    <row r="29725" spans="1:7" x14ac:dyDescent="0.35">
      <c r="A29725" t="s">
        <v>28</v>
      </c>
      <c r="B29725" t="s">
        <v>1171</v>
      </c>
      <c r="C29725">
        <v>207</v>
      </c>
      <c r="D29725" t="s">
        <v>775</v>
      </c>
      <c r="E29725" t="s">
        <v>920</v>
      </c>
      <c r="F29725" t="s">
        <v>641</v>
      </c>
      <c r="G29725" t="s">
        <v>1014</v>
      </c>
    </row>
    <row r="29726" spans="1:7" x14ac:dyDescent="0.35">
      <c r="A29726" t="s">
        <v>29</v>
      </c>
      <c r="B29726" t="s">
        <v>1171</v>
      </c>
      <c r="C29726">
        <v>204</v>
      </c>
      <c r="D29726" t="s">
        <v>140</v>
      </c>
      <c r="E29726" t="s">
        <v>757</v>
      </c>
      <c r="F29726" t="s">
        <v>101</v>
      </c>
      <c r="G29726" t="s">
        <v>1016</v>
      </c>
    </row>
    <row r="29727" spans="1:7" x14ac:dyDescent="0.35">
      <c r="A29727" t="s">
        <v>30</v>
      </c>
      <c r="B29727" t="s">
        <v>1171</v>
      </c>
      <c r="C29727">
        <v>202</v>
      </c>
      <c r="D29727" t="s">
        <v>1014</v>
      </c>
      <c r="E29727" t="s">
        <v>719</v>
      </c>
      <c r="F29727" t="s">
        <v>286</v>
      </c>
      <c r="G29727" t="s">
        <v>1016</v>
      </c>
    </row>
    <row r="29728" spans="1:7" x14ac:dyDescent="0.35">
      <c r="A29728" t="s">
        <v>31</v>
      </c>
      <c r="B29728" t="s">
        <v>1171</v>
      </c>
      <c r="C29728">
        <v>129</v>
      </c>
      <c r="D29728" t="s">
        <v>1008</v>
      </c>
      <c r="E29728" t="s">
        <v>519</v>
      </c>
      <c r="F29728" t="s">
        <v>528</v>
      </c>
      <c r="G29728" t="s">
        <v>140</v>
      </c>
    </row>
    <row r="29729" spans="1:7" x14ac:dyDescent="0.35">
      <c r="A29729" t="s">
        <v>31</v>
      </c>
      <c r="B29729" t="s">
        <v>1172</v>
      </c>
      <c r="C29729">
        <v>78</v>
      </c>
      <c r="D29729" t="s">
        <v>140</v>
      </c>
      <c r="E29729" t="s">
        <v>473</v>
      </c>
      <c r="F29729" t="s">
        <v>399</v>
      </c>
      <c r="G29729" t="s">
        <v>140</v>
      </c>
    </row>
    <row r="29730" spans="1:7" x14ac:dyDescent="0.35">
      <c r="A29730" t="s">
        <v>32</v>
      </c>
      <c r="B29730" t="s">
        <v>1171</v>
      </c>
      <c r="C29730">
        <v>3983</v>
      </c>
      <c r="D29730" t="s">
        <v>1063</v>
      </c>
      <c r="E29730" t="s">
        <v>876</v>
      </c>
      <c r="F29730" t="s">
        <v>105</v>
      </c>
      <c r="G29730" t="s">
        <v>1010</v>
      </c>
    </row>
    <row r="29731" spans="1:7" x14ac:dyDescent="0.35">
      <c r="A29731" t="s">
        <v>32</v>
      </c>
      <c r="B29731" t="s">
        <v>1172</v>
      </c>
      <c r="C29731">
        <v>947</v>
      </c>
      <c r="D29731" t="s">
        <v>1011</v>
      </c>
      <c r="E29731" t="s">
        <v>1188</v>
      </c>
      <c r="F29731" t="s">
        <v>115</v>
      </c>
      <c r="G29731" t="s">
        <v>1022</v>
      </c>
    </row>
    <row r="29733" spans="1:7" x14ac:dyDescent="0.35">
      <c r="A29733" t="s">
        <v>2216</v>
      </c>
    </row>
    <row r="29734" spans="1:7" x14ac:dyDescent="0.35">
      <c r="A29734" t="s">
        <v>2</v>
      </c>
      <c r="B29734" t="s">
        <v>1164</v>
      </c>
      <c r="C29734" t="s">
        <v>3</v>
      </c>
      <c r="D29734" t="s">
        <v>85</v>
      </c>
      <c r="E29734" t="s">
        <v>86</v>
      </c>
      <c r="F29734" t="s">
        <v>1133</v>
      </c>
      <c r="G29734" t="s">
        <v>136</v>
      </c>
    </row>
    <row r="29735" spans="1:7" x14ac:dyDescent="0.35">
      <c r="A29735" t="s">
        <v>8</v>
      </c>
      <c r="B29735" t="s">
        <v>1165</v>
      </c>
      <c r="C29735">
        <v>69</v>
      </c>
      <c r="D29735" t="s">
        <v>319</v>
      </c>
      <c r="E29735" t="s">
        <v>451</v>
      </c>
      <c r="F29735" t="s">
        <v>1016</v>
      </c>
      <c r="G29735" t="s">
        <v>140</v>
      </c>
    </row>
    <row r="29736" spans="1:7" x14ac:dyDescent="0.35">
      <c r="A29736" t="s">
        <v>8</v>
      </c>
      <c r="B29736" t="s">
        <v>1166</v>
      </c>
      <c r="C29736">
        <v>135</v>
      </c>
      <c r="D29736" t="s">
        <v>992</v>
      </c>
      <c r="E29736" t="s">
        <v>1106</v>
      </c>
      <c r="F29736" t="s">
        <v>1019</v>
      </c>
      <c r="G29736" t="s">
        <v>140</v>
      </c>
    </row>
    <row r="29737" spans="1:7" x14ac:dyDescent="0.35">
      <c r="A29737" t="s">
        <v>9</v>
      </c>
      <c r="B29737" t="s">
        <v>1165</v>
      </c>
      <c r="C29737">
        <v>99</v>
      </c>
      <c r="D29737" t="s">
        <v>916</v>
      </c>
      <c r="E29737" t="s">
        <v>462</v>
      </c>
      <c r="F29737" t="s">
        <v>1010</v>
      </c>
      <c r="G29737" t="s">
        <v>140</v>
      </c>
    </row>
    <row r="29738" spans="1:7" x14ac:dyDescent="0.35">
      <c r="A29738" t="s">
        <v>9</v>
      </c>
      <c r="B29738" t="s">
        <v>1166</v>
      </c>
      <c r="C29738">
        <v>102</v>
      </c>
      <c r="D29738" t="s">
        <v>491</v>
      </c>
      <c r="E29738" t="s">
        <v>706</v>
      </c>
      <c r="F29738" t="s">
        <v>1063</v>
      </c>
      <c r="G29738" t="s">
        <v>140</v>
      </c>
    </row>
    <row r="29739" spans="1:7" x14ac:dyDescent="0.35">
      <c r="A29739" t="s">
        <v>10</v>
      </c>
      <c r="B29739" t="s">
        <v>1165</v>
      </c>
      <c r="C29739">
        <v>80</v>
      </c>
      <c r="D29739" t="s">
        <v>324</v>
      </c>
      <c r="E29739" t="s">
        <v>323</v>
      </c>
      <c r="F29739" t="s">
        <v>140</v>
      </c>
      <c r="G29739" t="s">
        <v>140</v>
      </c>
    </row>
    <row r="29740" spans="1:7" x14ac:dyDescent="0.35">
      <c r="A29740" t="s">
        <v>10</v>
      </c>
      <c r="B29740" t="s">
        <v>1166</v>
      </c>
      <c r="C29740">
        <v>128</v>
      </c>
      <c r="D29740" t="s">
        <v>898</v>
      </c>
      <c r="E29740" t="s">
        <v>953</v>
      </c>
      <c r="F29740" t="s">
        <v>1018</v>
      </c>
      <c r="G29740" t="s">
        <v>1014</v>
      </c>
    </row>
    <row r="29741" spans="1:7" x14ac:dyDescent="0.35">
      <c r="A29741" t="s">
        <v>11</v>
      </c>
      <c r="B29741" t="s">
        <v>1165</v>
      </c>
      <c r="C29741">
        <v>87</v>
      </c>
      <c r="D29741" t="s">
        <v>972</v>
      </c>
      <c r="E29741" t="s">
        <v>411</v>
      </c>
      <c r="F29741" t="s">
        <v>1011</v>
      </c>
      <c r="G29741" t="s">
        <v>140</v>
      </c>
    </row>
    <row r="29742" spans="1:7" x14ac:dyDescent="0.35">
      <c r="A29742" t="s">
        <v>11</v>
      </c>
      <c r="B29742" t="s">
        <v>1166</v>
      </c>
      <c r="C29742">
        <v>119</v>
      </c>
      <c r="D29742" t="s">
        <v>1086</v>
      </c>
      <c r="E29742" t="s">
        <v>443</v>
      </c>
      <c r="F29742" t="s">
        <v>1012</v>
      </c>
      <c r="G29742" t="s">
        <v>140</v>
      </c>
    </row>
    <row r="29743" spans="1:7" x14ac:dyDescent="0.35">
      <c r="A29743" t="s">
        <v>12</v>
      </c>
      <c r="B29743" t="s">
        <v>1165</v>
      </c>
      <c r="C29743">
        <v>12</v>
      </c>
      <c r="D29743" t="s">
        <v>177</v>
      </c>
      <c r="E29743" t="s">
        <v>140</v>
      </c>
      <c r="F29743" t="s">
        <v>140</v>
      </c>
      <c r="G29743" t="s">
        <v>140</v>
      </c>
    </row>
    <row r="29744" spans="1:7" x14ac:dyDescent="0.35">
      <c r="A29744" t="s">
        <v>12</v>
      </c>
      <c r="B29744" t="s">
        <v>1166</v>
      </c>
      <c r="C29744">
        <v>197</v>
      </c>
      <c r="D29744" t="s">
        <v>1155</v>
      </c>
      <c r="E29744" t="s">
        <v>749</v>
      </c>
      <c r="F29744" t="s">
        <v>1009</v>
      </c>
      <c r="G29744" t="s">
        <v>1014</v>
      </c>
    </row>
    <row r="29745" spans="1:7" x14ac:dyDescent="0.35">
      <c r="A29745" t="s">
        <v>13</v>
      </c>
      <c r="B29745" t="s">
        <v>1165</v>
      </c>
      <c r="C29745">
        <v>7</v>
      </c>
      <c r="D29745" t="s">
        <v>622</v>
      </c>
      <c r="E29745" t="s">
        <v>623</v>
      </c>
      <c r="F29745" t="s">
        <v>140</v>
      </c>
      <c r="G29745" t="s">
        <v>140</v>
      </c>
    </row>
    <row r="29746" spans="1:7" x14ac:dyDescent="0.35">
      <c r="A29746" t="s">
        <v>13</v>
      </c>
      <c r="B29746" t="s">
        <v>1166</v>
      </c>
      <c r="C29746">
        <v>199</v>
      </c>
      <c r="D29746" t="s">
        <v>1075</v>
      </c>
      <c r="E29746" t="s">
        <v>87</v>
      </c>
      <c r="F29746" t="s">
        <v>1009</v>
      </c>
      <c r="G29746" t="s">
        <v>140</v>
      </c>
    </row>
    <row r="29747" spans="1:7" x14ac:dyDescent="0.35">
      <c r="A29747" t="s">
        <v>14</v>
      </c>
      <c r="B29747" t="s">
        <v>1165</v>
      </c>
      <c r="C29747">
        <v>52</v>
      </c>
      <c r="D29747" t="s">
        <v>902</v>
      </c>
      <c r="E29747" t="s">
        <v>187</v>
      </c>
      <c r="F29747" t="s">
        <v>1058</v>
      </c>
      <c r="G29747" t="s">
        <v>140</v>
      </c>
    </row>
    <row r="29748" spans="1:7" x14ac:dyDescent="0.35">
      <c r="A29748" t="s">
        <v>14</v>
      </c>
      <c r="B29748" t="s">
        <v>1166</v>
      </c>
      <c r="C29748">
        <v>151</v>
      </c>
      <c r="D29748" t="s">
        <v>707</v>
      </c>
      <c r="E29748" t="s">
        <v>756</v>
      </c>
      <c r="F29748" t="s">
        <v>1054</v>
      </c>
      <c r="G29748" t="s">
        <v>140</v>
      </c>
    </row>
    <row r="29749" spans="1:7" x14ac:dyDescent="0.35">
      <c r="A29749" t="s">
        <v>15</v>
      </c>
      <c r="B29749" t="s">
        <v>1165</v>
      </c>
      <c r="C29749">
        <v>90</v>
      </c>
      <c r="D29749" t="s">
        <v>784</v>
      </c>
      <c r="E29749" t="s">
        <v>131</v>
      </c>
      <c r="F29749" t="s">
        <v>1098</v>
      </c>
      <c r="G29749" t="s">
        <v>140</v>
      </c>
    </row>
    <row r="29750" spans="1:7" x14ac:dyDescent="0.35">
      <c r="A29750" t="s">
        <v>15</v>
      </c>
      <c r="B29750" t="s">
        <v>1166</v>
      </c>
      <c r="C29750">
        <v>116</v>
      </c>
      <c r="D29750" t="s">
        <v>916</v>
      </c>
      <c r="E29750" t="s">
        <v>961</v>
      </c>
      <c r="F29750" t="s">
        <v>1055</v>
      </c>
      <c r="G29750" t="s">
        <v>140</v>
      </c>
    </row>
    <row r="29751" spans="1:7" x14ac:dyDescent="0.35">
      <c r="A29751" t="s">
        <v>16</v>
      </c>
      <c r="B29751" t="s">
        <v>1165</v>
      </c>
      <c r="C29751">
        <v>96</v>
      </c>
      <c r="D29751" t="s">
        <v>98</v>
      </c>
      <c r="E29751" t="s">
        <v>574</v>
      </c>
      <c r="F29751" t="s">
        <v>1050</v>
      </c>
      <c r="G29751" t="s">
        <v>140</v>
      </c>
    </row>
    <row r="29752" spans="1:7" x14ac:dyDescent="0.35">
      <c r="A29752" t="s">
        <v>16</v>
      </c>
      <c r="B29752" t="s">
        <v>1166</v>
      </c>
      <c r="C29752">
        <v>110</v>
      </c>
      <c r="D29752" t="s">
        <v>96</v>
      </c>
      <c r="E29752" t="s">
        <v>95</v>
      </c>
      <c r="F29752" t="s">
        <v>140</v>
      </c>
      <c r="G29752" t="s">
        <v>140</v>
      </c>
    </row>
    <row r="29753" spans="1:7" x14ac:dyDescent="0.35">
      <c r="A29753" t="s">
        <v>17</v>
      </c>
      <c r="B29753" t="s">
        <v>1165</v>
      </c>
      <c r="C29753">
        <v>109</v>
      </c>
      <c r="D29753" t="s">
        <v>868</v>
      </c>
      <c r="E29753" t="s">
        <v>867</v>
      </c>
      <c r="F29753" t="s">
        <v>140</v>
      </c>
      <c r="G29753" t="s">
        <v>140</v>
      </c>
    </row>
    <row r="29754" spans="1:7" x14ac:dyDescent="0.35">
      <c r="A29754" t="s">
        <v>17</v>
      </c>
      <c r="B29754" t="s">
        <v>1166</v>
      </c>
      <c r="C29754">
        <v>94</v>
      </c>
      <c r="D29754" t="s">
        <v>491</v>
      </c>
      <c r="E29754" t="s">
        <v>777</v>
      </c>
      <c r="F29754" t="s">
        <v>140</v>
      </c>
      <c r="G29754" t="s">
        <v>1054</v>
      </c>
    </row>
    <row r="29755" spans="1:7" x14ac:dyDescent="0.35">
      <c r="A29755" t="s">
        <v>18</v>
      </c>
      <c r="B29755" t="s">
        <v>1165</v>
      </c>
      <c r="C29755">
        <v>14</v>
      </c>
      <c r="D29755" t="s">
        <v>177</v>
      </c>
      <c r="E29755" t="s">
        <v>140</v>
      </c>
      <c r="F29755" t="s">
        <v>140</v>
      </c>
      <c r="G29755" t="s">
        <v>140</v>
      </c>
    </row>
    <row r="29756" spans="1:7" x14ac:dyDescent="0.35">
      <c r="A29756" t="s">
        <v>18</v>
      </c>
      <c r="B29756" t="s">
        <v>1166</v>
      </c>
      <c r="C29756">
        <v>191</v>
      </c>
      <c r="D29756" t="s">
        <v>114</v>
      </c>
      <c r="E29756" t="s">
        <v>317</v>
      </c>
      <c r="F29756" t="s">
        <v>1050</v>
      </c>
      <c r="G29756" t="s">
        <v>1009</v>
      </c>
    </row>
    <row r="29757" spans="1:7" x14ac:dyDescent="0.35">
      <c r="A29757" t="s">
        <v>19</v>
      </c>
      <c r="B29757" t="s">
        <v>1165</v>
      </c>
      <c r="C29757">
        <v>66</v>
      </c>
      <c r="D29757" t="s">
        <v>94</v>
      </c>
      <c r="E29757" t="s">
        <v>592</v>
      </c>
      <c r="F29757" t="s">
        <v>1009</v>
      </c>
      <c r="G29757" t="s">
        <v>140</v>
      </c>
    </row>
    <row r="29758" spans="1:7" x14ac:dyDescent="0.35">
      <c r="A29758" t="s">
        <v>19</v>
      </c>
      <c r="B29758" t="s">
        <v>1166</v>
      </c>
      <c r="C29758">
        <v>140</v>
      </c>
      <c r="D29758" t="s">
        <v>647</v>
      </c>
      <c r="E29758" t="s">
        <v>897</v>
      </c>
      <c r="F29758" t="s">
        <v>1054</v>
      </c>
      <c r="G29758" t="s">
        <v>140</v>
      </c>
    </row>
    <row r="29759" spans="1:7" x14ac:dyDescent="0.35">
      <c r="A29759" t="s">
        <v>20</v>
      </c>
      <c r="B29759" t="s">
        <v>1165</v>
      </c>
      <c r="C29759">
        <v>118</v>
      </c>
      <c r="D29759" t="s">
        <v>488</v>
      </c>
      <c r="E29759" t="s">
        <v>847</v>
      </c>
      <c r="F29759" t="s">
        <v>1014</v>
      </c>
      <c r="G29759" t="s">
        <v>1017</v>
      </c>
    </row>
    <row r="29760" spans="1:7" x14ac:dyDescent="0.35">
      <c r="A29760" t="s">
        <v>20</v>
      </c>
      <c r="B29760" t="s">
        <v>1166</v>
      </c>
      <c r="C29760">
        <v>88</v>
      </c>
      <c r="D29760" t="s">
        <v>713</v>
      </c>
      <c r="E29760" t="s">
        <v>888</v>
      </c>
      <c r="F29760" t="s">
        <v>1013</v>
      </c>
      <c r="G29760" t="s">
        <v>140</v>
      </c>
    </row>
    <row r="29761" spans="1:7" x14ac:dyDescent="0.35">
      <c r="A29761" t="s">
        <v>21</v>
      </c>
      <c r="B29761" t="s">
        <v>1166</v>
      </c>
      <c r="C29761">
        <v>210</v>
      </c>
      <c r="D29761" t="s">
        <v>840</v>
      </c>
      <c r="E29761" t="s">
        <v>162</v>
      </c>
      <c r="F29761" t="s">
        <v>1013</v>
      </c>
      <c r="G29761" t="s">
        <v>140</v>
      </c>
    </row>
    <row r="29762" spans="1:7" x14ac:dyDescent="0.35">
      <c r="A29762" t="s">
        <v>22</v>
      </c>
      <c r="B29762" t="s">
        <v>1165</v>
      </c>
      <c r="C29762">
        <v>98</v>
      </c>
      <c r="D29762" t="s">
        <v>1005</v>
      </c>
      <c r="E29762" t="s">
        <v>967</v>
      </c>
      <c r="F29762" t="s">
        <v>140</v>
      </c>
      <c r="G29762" t="s">
        <v>140</v>
      </c>
    </row>
    <row r="29763" spans="1:7" x14ac:dyDescent="0.35">
      <c r="A29763" t="s">
        <v>22</v>
      </c>
      <c r="B29763" t="s">
        <v>1166</v>
      </c>
      <c r="C29763">
        <v>111</v>
      </c>
      <c r="D29763" t="s">
        <v>613</v>
      </c>
      <c r="E29763" t="s">
        <v>522</v>
      </c>
      <c r="F29763" t="s">
        <v>1009</v>
      </c>
      <c r="G29763" t="s">
        <v>140</v>
      </c>
    </row>
    <row r="29764" spans="1:7" x14ac:dyDescent="0.35">
      <c r="A29764" t="s">
        <v>23</v>
      </c>
      <c r="B29764" t="s">
        <v>1165</v>
      </c>
      <c r="C29764">
        <v>86</v>
      </c>
      <c r="D29764" t="s">
        <v>1088</v>
      </c>
      <c r="E29764" t="s">
        <v>187</v>
      </c>
      <c r="F29764" t="s">
        <v>1060</v>
      </c>
      <c r="G29764" t="s">
        <v>140</v>
      </c>
    </row>
    <row r="29765" spans="1:7" x14ac:dyDescent="0.35">
      <c r="A29765" t="s">
        <v>23</v>
      </c>
      <c r="B29765" t="s">
        <v>1166</v>
      </c>
      <c r="C29765">
        <v>119</v>
      </c>
      <c r="D29765" t="s">
        <v>516</v>
      </c>
      <c r="E29765" t="s">
        <v>91</v>
      </c>
      <c r="F29765" t="s">
        <v>1060</v>
      </c>
      <c r="G29765" t="s">
        <v>140</v>
      </c>
    </row>
    <row r="29766" spans="1:7" x14ac:dyDescent="0.35">
      <c r="A29766" t="s">
        <v>24</v>
      </c>
      <c r="B29766" t="s">
        <v>1165</v>
      </c>
      <c r="C29766">
        <v>77</v>
      </c>
      <c r="D29766" t="s">
        <v>596</v>
      </c>
      <c r="E29766" t="s">
        <v>595</v>
      </c>
      <c r="F29766" t="s">
        <v>140</v>
      </c>
      <c r="G29766" t="s">
        <v>140</v>
      </c>
    </row>
    <row r="29767" spans="1:7" x14ac:dyDescent="0.35">
      <c r="A29767" t="s">
        <v>24</v>
      </c>
      <c r="B29767" t="s">
        <v>1166</v>
      </c>
      <c r="C29767">
        <v>130</v>
      </c>
      <c r="D29767" t="s">
        <v>613</v>
      </c>
      <c r="E29767" t="s">
        <v>646</v>
      </c>
      <c r="F29767" t="s">
        <v>1098</v>
      </c>
      <c r="G29767" t="s">
        <v>1063</v>
      </c>
    </row>
    <row r="29768" spans="1:7" x14ac:dyDescent="0.35">
      <c r="A29768" t="s">
        <v>25</v>
      </c>
      <c r="B29768" t="s">
        <v>1165</v>
      </c>
      <c r="C29768">
        <v>88</v>
      </c>
      <c r="D29768" t="s">
        <v>787</v>
      </c>
      <c r="E29768" t="s">
        <v>983</v>
      </c>
      <c r="F29768" t="s">
        <v>140</v>
      </c>
      <c r="G29768" t="s">
        <v>1014</v>
      </c>
    </row>
    <row r="29769" spans="1:7" x14ac:dyDescent="0.35">
      <c r="A29769" t="s">
        <v>25</v>
      </c>
      <c r="B29769" t="s">
        <v>1166</v>
      </c>
      <c r="C29769">
        <v>116</v>
      </c>
      <c r="D29769" t="s">
        <v>447</v>
      </c>
      <c r="E29769" t="s">
        <v>289</v>
      </c>
      <c r="F29769" t="s">
        <v>1063</v>
      </c>
      <c r="G29769" t="s">
        <v>140</v>
      </c>
    </row>
    <row r="29770" spans="1:7" x14ac:dyDescent="0.35">
      <c r="A29770" t="s">
        <v>26</v>
      </c>
      <c r="B29770" t="s">
        <v>1165</v>
      </c>
      <c r="C29770">
        <v>96</v>
      </c>
      <c r="D29770" t="s">
        <v>927</v>
      </c>
      <c r="E29770" t="s">
        <v>662</v>
      </c>
      <c r="F29770" t="s">
        <v>1013</v>
      </c>
      <c r="G29770" t="s">
        <v>140</v>
      </c>
    </row>
    <row r="29771" spans="1:7" x14ac:dyDescent="0.35">
      <c r="A29771" t="s">
        <v>26</v>
      </c>
      <c r="B29771" t="s">
        <v>1166</v>
      </c>
      <c r="C29771">
        <v>106</v>
      </c>
      <c r="D29771" t="s">
        <v>198</v>
      </c>
      <c r="E29771" t="s">
        <v>490</v>
      </c>
      <c r="F29771" t="s">
        <v>140</v>
      </c>
      <c r="G29771" t="s">
        <v>1012</v>
      </c>
    </row>
    <row r="29772" spans="1:7" x14ac:dyDescent="0.35">
      <c r="A29772" t="s">
        <v>27</v>
      </c>
      <c r="B29772" t="s">
        <v>1165</v>
      </c>
      <c r="C29772">
        <v>100</v>
      </c>
      <c r="D29772" t="s">
        <v>387</v>
      </c>
      <c r="E29772" t="s">
        <v>777</v>
      </c>
      <c r="F29772" t="s">
        <v>1063</v>
      </c>
      <c r="G29772" t="s">
        <v>140</v>
      </c>
    </row>
    <row r="29773" spans="1:7" x14ac:dyDescent="0.35">
      <c r="A29773" t="s">
        <v>27</v>
      </c>
      <c r="B29773" t="s">
        <v>1166</v>
      </c>
      <c r="C29773">
        <v>104</v>
      </c>
      <c r="D29773" t="s">
        <v>992</v>
      </c>
      <c r="E29773" t="s">
        <v>522</v>
      </c>
      <c r="F29773" t="s">
        <v>1013</v>
      </c>
      <c r="G29773" t="s">
        <v>140</v>
      </c>
    </row>
    <row r="29774" spans="1:7" x14ac:dyDescent="0.35">
      <c r="A29774" t="s">
        <v>28</v>
      </c>
      <c r="B29774" t="s">
        <v>1165</v>
      </c>
      <c r="C29774">
        <v>85</v>
      </c>
      <c r="D29774" t="s">
        <v>1162</v>
      </c>
      <c r="E29774" t="s">
        <v>293</v>
      </c>
      <c r="F29774" t="s">
        <v>140</v>
      </c>
      <c r="G29774" t="s">
        <v>1098</v>
      </c>
    </row>
    <row r="29775" spans="1:7" x14ac:dyDescent="0.35">
      <c r="A29775" t="s">
        <v>28</v>
      </c>
      <c r="B29775" t="s">
        <v>1166</v>
      </c>
      <c r="C29775">
        <v>122</v>
      </c>
      <c r="D29775" t="s">
        <v>675</v>
      </c>
      <c r="E29775" t="s">
        <v>662</v>
      </c>
      <c r="F29775" t="s">
        <v>1098</v>
      </c>
      <c r="G29775" t="s">
        <v>140</v>
      </c>
    </row>
    <row r="29776" spans="1:7" x14ac:dyDescent="0.35">
      <c r="A29776" t="s">
        <v>29</v>
      </c>
      <c r="B29776" t="s">
        <v>1165</v>
      </c>
      <c r="C29776">
        <v>94</v>
      </c>
      <c r="D29776" t="s">
        <v>876</v>
      </c>
      <c r="E29776" t="s">
        <v>756</v>
      </c>
      <c r="F29776" t="s">
        <v>140</v>
      </c>
      <c r="G29776" t="s">
        <v>775</v>
      </c>
    </row>
    <row r="29777" spans="1:17" x14ac:dyDescent="0.35">
      <c r="A29777" t="s">
        <v>29</v>
      </c>
      <c r="B29777" t="s">
        <v>1166</v>
      </c>
      <c r="C29777">
        <v>110</v>
      </c>
      <c r="D29777" t="s">
        <v>916</v>
      </c>
      <c r="E29777" t="s">
        <v>917</v>
      </c>
      <c r="F29777" t="s">
        <v>140</v>
      </c>
      <c r="G29777" t="s">
        <v>140</v>
      </c>
    </row>
    <row r="29778" spans="1:17" x14ac:dyDescent="0.35">
      <c r="A29778" t="s">
        <v>30</v>
      </c>
      <c r="B29778" t="s">
        <v>1165</v>
      </c>
      <c r="C29778">
        <v>91</v>
      </c>
      <c r="D29778" t="s">
        <v>898</v>
      </c>
      <c r="E29778" t="s">
        <v>113</v>
      </c>
      <c r="F29778" t="s">
        <v>140</v>
      </c>
      <c r="G29778" t="s">
        <v>1012</v>
      </c>
    </row>
    <row r="29779" spans="1:17" x14ac:dyDescent="0.35">
      <c r="A29779" t="s">
        <v>30</v>
      </c>
      <c r="B29779" t="s">
        <v>1166</v>
      </c>
      <c r="C29779">
        <v>111</v>
      </c>
      <c r="D29779" t="s">
        <v>120</v>
      </c>
      <c r="E29779" t="s">
        <v>1182</v>
      </c>
      <c r="F29779" t="s">
        <v>949</v>
      </c>
      <c r="G29779" t="s">
        <v>140</v>
      </c>
    </row>
    <row r="29780" spans="1:17" x14ac:dyDescent="0.35">
      <c r="A29780" t="s">
        <v>31</v>
      </c>
      <c r="B29780" t="s">
        <v>1165</v>
      </c>
      <c r="C29780">
        <v>132</v>
      </c>
      <c r="D29780" t="s">
        <v>825</v>
      </c>
      <c r="E29780" t="s">
        <v>411</v>
      </c>
      <c r="F29780" t="s">
        <v>1016</v>
      </c>
      <c r="G29780" t="s">
        <v>140</v>
      </c>
    </row>
    <row r="29781" spans="1:17" x14ac:dyDescent="0.35">
      <c r="A29781" t="s">
        <v>31</v>
      </c>
      <c r="B29781" t="s">
        <v>1166</v>
      </c>
      <c r="C29781">
        <v>75</v>
      </c>
      <c r="D29781" t="s">
        <v>488</v>
      </c>
      <c r="E29781" t="s">
        <v>489</v>
      </c>
      <c r="F29781" t="s">
        <v>140</v>
      </c>
      <c r="G29781" t="s">
        <v>140</v>
      </c>
    </row>
    <row r="29782" spans="1:17" x14ac:dyDescent="0.35">
      <c r="A29782" t="s">
        <v>32</v>
      </c>
      <c r="B29782" t="s">
        <v>1165</v>
      </c>
      <c r="C29782">
        <v>1846</v>
      </c>
      <c r="D29782" t="s">
        <v>923</v>
      </c>
      <c r="E29782" t="s">
        <v>187</v>
      </c>
      <c r="F29782" t="s">
        <v>1014</v>
      </c>
      <c r="G29782" t="s">
        <v>1010</v>
      </c>
    </row>
    <row r="29783" spans="1:17" x14ac:dyDescent="0.35">
      <c r="A29783" t="s">
        <v>32</v>
      </c>
      <c r="B29783" t="s">
        <v>1166</v>
      </c>
      <c r="C29783">
        <v>3084</v>
      </c>
      <c r="D29783" t="s">
        <v>1077</v>
      </c>
      <c r="E29783" t="s">
        <v>917</v>
      </c>
      <c r="F29783" t="s">
        <v>1019</v>
      </c>
      <c r="G29783" t="s">
        <v>1008</v>
      </c>
    </row>
    <row r="29785" spans="1:17" x14ac:dyDescent="0.35">
      <c r="A29785" t="s">
        <v>2217</v>
      </c>
    </row>
    <row r="29786" spans="1:17" x14ac:dyDescent="0.35">
      <c r="A29786" t="s">
        <v>2</v>
      </c>
      <c r="B29786" t="s">
        <v>3</v>
      </c>
      <c r="C29786" t="s">
        <v>1416</v>
      </c>
      <c r="D29786" t="s">
        <v>2218</v>
      </c>
      <c r="E29786" t="s">
        <v>2219</v>
      </c>
      <c r="F29786" t="s">
        <v>2220</v>
      </c>
      <c r="G29786" t="s">
        <v>2221</v>
      </c>
      <c r="H29786" t="s">
        <v>2222</v>
      </c>
      <c r="I29786" t="s">
        <v>2223</v>
      </c>
      <c r="J29786" t="s">
        <v>2224</v>
      </c>
      <c r="K29786" t="s">
        <v>2225</v>
      </c>
      <c r="L29786" t="s">
        <v>2226</v>
      </c>
      <c r="M29786" t="s">
        <v>2227</v>
      </c>
      <c r="N29786" t="s">
        <v>2228</v>
      </c>
      <c r="O29786" t="s">
        <v>1032</v>
      </c>
      <c r="P29786" t="s">
        <v>1042</v>
      </c>
      <c r="Q29786" t="s">
        <v>136</v>
      </c>
    </row>
    <row r="29787" spans="1:17" x14ac:dyDescent="0.35">
      <c r="A29787" t="s">
        <v>8</v>
      </c>
      <c r="B29787">
        <v>36</v>
      </c>
      <c r="C29787" t="s">
        <v>436</v>
      </c>
      <c r="D29787" t="s">
        <v>140</v>
      </c>
      <c r="E29787" t="s">
        <v>1045</v>
      </c>
      <c r="F29787" t="s">
        <v>1003</v>
      </c>
      <c r="G29787" t="s">
        <v>140</v>
      </c>
      <c r="H29787" t="s">
        <v>983</v>
      </c>
      <c r="I29787" t="s">
        <v>101</v>
      </c>
      <c r="J29787" t="s">
        <v>1044</v>
      </c>
      <c r="K29787" t="s">
        <v>1011</v>
      </c>
      <c r="L29787" t="s">
        <v>140</v>
      </c>
      <c r="M29787" t="s">
        <v>140</v>
      </c>
      <c r="N29787" t="s">
        <v>140</v>
      </c>
      <c r="O29787" t="s">
        <v>729</v>
      </c>
      <c r="P29787" t="s">
        <v>1066</v>
      </c>
      <c r="Q29787" t="s">
        <v>140</v>
      </c>
    </row>
    <row r="29788" spans="1:17" x14ac:dyDescent="0.35">
      <c r="A29788" t="s">
        <v>9</v>
      </c>
      <c r="B29788">
        <v>31</v>
      </c>
      <c r="C29788" t="s">
        <v>74</v>
      </c>
      <c r="D29788" t="s">
        <v>1057</v>
      </c>
      <c r="E29788" t="s">
        <v>1048</v>
      </c>
      <c r="F29788" t="s">
        <v>140</v>
      </c>
      <c r="G29788" t="s">
        <v>1047</v>
      </c>
      <c r="H29788" t="s">
        <v>1048</v>
      </c>
      <c r="I29788" t="s">
        <v>140</v>
      </c>
      <c r="J29788" t="s">
        <v>140</v>
      </c>
      <c r="K29788" t="s">
        <v>140</v>
      </c>
      <c r="L29788" t="s">
        <v>733</v>
      </c>
      <c r="M29788" t="s">
        <v>733</v>
      </c>
      <c r="N29788" t="s">
        <v>140</v>
      </c>
      <c r="O29788" t="s">
        <v>101</v>
      </c>
      <c r="P29788" t="s">
        <v>140</v>
      </c>
      <c r="Q29788" t="s">
        <v>140</v>
      </c>
    </row>
    <row r="29789" spans="1:17" x14ac:dyDescent="0.35">
      <c r="A29789" t="s">
        <v>10</v>
      </c>
      <c r="B29789">
        <v>26</v>
      </c>
      <c r="C29789" t="s">
        <v>50</v>
      </c>
      <c r="D29789" t="s">
        <v>1045</v>
      </c>
      <c r="E29789" t="s">
        <v>140</v>
      </c>
      <c r="F29789" t="s">
        <v>140</v>
      </c>
      <c r="G29789" t="s">
        <v>1073</v>
      </c>
      <c r="H29789" t="s">
        <v>1017</v>
      </c>
      <c r="I29789" t="s">
        <v>996</v>
      </c>
      <c r="J29789" t="s">
        <v>140</v>
      </c>
      <c r="K29789" t="s">
        <v>1017</v>
      </c>
      <c r="L29789" t="s">
        <v>140</v>
      </c>
      <c r="M29789" t="s">
        <v>140</v>
      </c>
      <c r="N29789" t="s">
        <v>140</v>
      </c>
      <c r="O29789" t="s">
        <v>993</v>
      </c>
      <c r="P29789" t="s">
        <v>1019</v>
      </c>
      <c r="Q29789" t="s">
        <v>140</v>
      </c>
    </row>
    <row r="29790" spans="1:17" x14ac:dyDescent="0.35">
      <c r="A29790" t="s">
        <v>11</v>
      </c>
      <c r="B29790">
        <v>32</v>
      </c>
      <c r="C29790" t="s">
        <v>54</v>
      </c>
      <c r="D29790" t="s">
        <v>1060</v>
      </c>
      <c r="E29790" t="s">
        <v>548</v>
      </c>
      <c r="F29790" t="s">
        <v>1067</v>
      </c>
      <c r="G29790" t="s">
        <v>824</v>
      </c>
      <c r="H29790" t="s">
        <v>1056</v>
      </c>
      <c r="I29790" t="s">
        <v>801</v>
      </c>
      <c r="J29790" t="s">
        <v>1007</v>
      </c>
      <c r="K29790" t="s">
        <v>140</v>
      </c>
      <c r="L29790" t="s">
        <v>140</v>
      </c>
      <c r="M29790" t="s">
        <v>940</v>
      </c>
      <c r="N29790" t="s">
        <v>1007</v>
      </c>
      <c r="O29790" t="s">
        <v>125</v>
      </c>
      <c r="P29790" t="s">
        <v>140</v>
      </c>
      <c r="Q29790" t="s">
        <v>140</v>
      </c>
    </row>
    <row r="29791" spans="1:17" x14ac:dyDescent="0.35">
      <c r="A29791" t="s">
        <v>12</v>
      </c>
      <c r="B29791">
        <v>24</v>
      </c>
      <c r="C29791" t="s">
        <v>934</v>
      </c>
      <c r="D29791" t="s">
        <v>996</v>
      </c>
      <c r="E29791" t="s">
        <v>140</v>
      </c>
      <c r="F29791" t="s">
        <v>140</v>
      </c>
      <c r="G29791" t="s">
        <v>977</v>
      </c>
      <c r="H29791" t="s">
        <v>801</v>
      </c>
      <c r="I29791" t="s">
        <v>140</v>
      </c>
      <c r="J29791" t="s">
        <v>140</v>
      </c>
      <c r="K29791" t="s">
        <v>140</v>
      </c>
      <c r="L29791" t="s">
        <v>140</v>
      </c>
      <c r="M29791" t="s">
        <v>140</v>
      </c>
      <c r="N29791" t="s">
        <v>140</v>
      </c>
      <c r="O29791" t="s">
        <v>97</v>
      </c>
      <c r="P29791" t="s">
        <v>973</v>
      </c>
      <c r="Q29791" t="s">
        <v>140</v>
      </c>
    </row>
    <row r="29792" spans="1:17" x14ac:dyDescent="0.35">
      <c r="A29792" t="s">
        <v>13</v>
      </c>
      <c r="B29792">
        <v>19</v>
      </c>
      <c r="C29792" t="s">
        <v>208</v>
      </c>
      <c r="D29792" t="s">
        <v>967</v>
      </c>
      <c r="E29792" t="s">
        <v>140</v>
      </c>
      <c r="F29792" t="s">
        <v>140</v>
      </c>
      <c r="G29792" t="s">
        <v>1049</v>
      </c>
      <c r="H29792" t="s">
        <v>915</v>
      </c>
      <c r="I29792" t="s">
        <v>527</v>
      </c>
      <c r="J29792" t="s">
        <v>1018</v>
      </c>
      <c r="K29792" t="s">
        <v>1053</v>
      </c>
      <c r="L29792" t="s">
        <v>140</v>
      </c>
      <c r="M29792" t="s">
        <v>140</v>
      </c>
      <c r="N29792" t="s">
        <v>996</v>
      </c>
      <c r="O29792" t="s">
        <v>386</v>
      </c>
      <c r="P29792" t="s">
        <v>140</v>
      </c>
      <c r="Q29792" t="s">
        <v>140</v>
      </c>
    </row>
    <row r="29793" spans="1:17" x14ac:dyDescent="0.35">
      <c r="A29793" t="s">
        <v>14</v>
      </c>
      <c r="B29793">
        <v>29</v>
      </c>
      <c r="C29793" t="s">
        <v>503</v>
      </c>
      <c r="D29793" t="s">
        <v>446</v>
      </c>
      <c r="E29793" t="s">
        <v>1070</v>
      </c>
      <c r="F29793" t="s">
        <v>1047</v>
      </c>
      <c r="G29793" t="s">
        <v>140</v>
      </c>
      <c r="H29793" t="s">
        <v>903</v>
      </c>
      <c r="I29793" t="s">
        <v>140</v>
      </c>
      <c r="J29793" t="s">
        <v>140</v>
      </c>
      <c r="K29793" t="s">
        <v>1023</v>
      </c>
      <c r="L29793" t="s">
        <v>1064</v>
      </c>
      <c r="M29793" t="s">
        <v>140</v>
      </c>
      <c r="N29793" t="s">
        <v>140</v>
      </c>
      <c r="O29793" t="s">
        <v>286</v>
      </c>
      <c r="P29793" t="s">
        <v>140</v>
      </c>
      <c r="Q29793" t="s">
        <v>140</v>
      </c>
    </row>
    <row r="29794" spans="1:17" x14ac:dyDescent="0.35">
      <c r="A29794" t="s">
        <v>15</v>
      </c>
      <c r="B29794">
        <v>24</v>
      </c>
      <c r="C29794" t="s">
        <v>680</v>
      </c>
      <c r="D29794" t="s">
        <v>1062</v>
      </c>
      <c r="E29794" t="s">
        <v>999</v>
      </c>
      <c r="F29794" t="s">
        <v>140</v>
      </c>
      <c r="G29794" t="s">
        <v>1062</v>
      </c>
      <c r="H29794" t="s">
        <v>140</v>
      </c>
      <c r="I29794" t="s">
        <v>140</v>
      </c>
      <c r="J29794" t="s">
        <v>140</v>
      </c>
      <c r="K29794" t="s">
        <v>140</v>
      </c>
      <c r="L29794" t="s">
        <v>140</v>
      </c>
      <c r="M29794" t="s">
        <v>869</v>
      </c>
      <c r="N29794" t="s">
        <v>140</v>
      </c>
      <c r="O29794" t="s">
        <v>929</v>
      </c>
      <c r="P29794" t="s">
        <v>140</v>
      </c>
      <c r="Q29794" t="s">
        <v>140</v>
      </c>
    </row>
    <row r="29795" spans="1:17" x14ac:dyDescent="0.35">
      <c r="A29795" t="s">
        <v>16</v>
      </c>
      <c r="B29795">
        <v>26</v>
      </c>
      <c r="C29795" t="s">
        <v>796</v>
      </c>
      <c r="D29795" t="s">
        <v>371</v>
      </c>
      <c r="E29795" t="s">
        <v>140</v>
      </c>
      <c r="F29795" t="s">
        <v>140</v>
      </c>
      <c r="G29795" t="s">
        <v>1052</v>
      </c>
      <c r="H29795" t="s">
        <v>1019</v>
      </c>
      <c r="I29795" t="s">
        <v>140</v>
      </c>
      <c r="J29795" t="s">
        <v>140</v>
      </c>
      <c r="K29795" t="s">
        <v>140</v>
      </c>
      <c r="L29795" t="s">
        <v>1066</v>
      </c>
      <c r="M29795" t="s">
        <v>140</v>
      </c>
      <c r="N29795" t="s">
        <v>140</v>
      </c>
      <c r="O29795" t="s">
        <v>261</v>
      </c>
      <c r="P29795" t="s">
        <v>140</v>
      </c>
      <c r="Q29795" t="s">
        <v>140</v>
      </c>
    </row>
    <row r="29796" spans="1:17" x14ac:dyDescent="0.35">
      <c r="A29796" t="s">
        <v>17</v>
      </c>
      <c r="B29796">
        <v>35</v>
      </c>
      <c r="C29796" t="s">
        <v>419</v>
      </c>
      <c r="D29796" t="s">
        <v>140</v>
      </c>
      <c r="E29796" t="s">
        <v>458</v>
      </c>
      <c r="F29796" t="s">
        <v>140</v>
      </c>
      <c r="G29796" t="s">
        <v>140</v>
      </c>
      <c r="H29796" t="s">
        <v>1095</v>
      </c>
      <c r="I29796" t="s">
        <v>140</v>
      </c>
      <c r="J29796" t="s">
        <v>869</v>
      </c>
      <c r="K29796" t="s">
        <v>140</v>
      </c>
      <c r="L29796" t="s">
        <v>140</v>
      </c>
      <c r="M29796" t="s">
        <v>140</v>
      </c>
      <c r="N29796" t="s">
        <v>140</v>
      </c>
      <c r="O29796" t="s">
        <v>1071</v>
      </c>
      <c r="P29796" t="s">
        <v>140</v>
      </c>
      <c r="Q29796" t="s">
        <v>140</v>
      </c>
    </row>
    <row r="29797" spans="1:17" x14ac:dyDescent="0.35">
      <c r="A29797" t="s">
        <v>18</v>
      </c>
      <c r="B29797">
        <v>17</v>
      </c>
      <c r="C29797" t="s">
        <v>288</v>
      </c>
      <c r="D29797" t="s">
        <v>147</v>
      </c>
      <c r="E29797" t="s">
        <v>733</v>
      </c>
      <c r="F29797" t="s">
        <v>140</v>
      </c>
      <c r="G29797" t="s">
        <v>140</v>
      </c>
      <c r="H29797" t="s">
        <v>140</v>
      </c>
      <c r="I29797" t="s">
        <v>1052</v>
      </c>
      <c r="J29797" t="s">
        <v>140</v>
      </c>
      <c r="K29797" t="s">
        <v>140</v>
      </c>
      <c r="L29797" t="s">
        <v>140</v>
      </c>
      <c r="M29797" t="s">
        <v>140</v>
      </c>
      <c r="N29797" t="s">
        <v>140</v>
      </c>
      <c r="O29797" t="s">
        <v>1023</v>
      </c>
      <c r="P29797" t="s">
        <v>140</v>
      </c>
      <c r="Q29797" t="s">
        <v>140</v>
      </c>
    </row>
    <row r="29798" spans="1:17" x14ac:dyDescent="0.35">
      <c r="A29798" t="s">
        <v>19</v>
      </c>
      <c r="B29798">
        <v>26</v>
      </c>
      <c r="C29798" t="s">
        <v>54</v>
      </c>
      <c r="D29798" t="s">
        <v>915</v>
      </c>
      <c r="E29798" t="s">
        <v>140</v>
      </c>
      <c r="F29798" t="s">
        <v>405</v>
      </c>
      <c r="G29798" t="s">
        <v>950</v>
      </c>
      <c r="H29798" t="s">
        <v>1068</v>
      </c>
      <c r="I29798" t="s">
        <v>1098</v>
      </c>
      <c r="J29798" t="s">
        <v>140</v>
      </c>
      <c r="K29798" t="s">
        <v>140</v>
      </c>
      <c r="L29798" t="s">
        <v>140</v>
      </c>
      <c r="M29798" t="s">
        <v>140</v>
      </c>
      <c r="N29798" t="s">
        <v>140</v>
      </c>
      <c r="O29798" t="s">
        <v>1073</v>
      </c>
      <c r="P29798" t="s">
        <v>1062</v>
      </c>
      <c r="Q29798" t="s">
        <v>1098</v>
      </c>
    </row>
    <row r="29799" spans="1:17" x14ac:dyDescent="0.35">
      <c r="A29799" t="s">
        <v>20</v>
      </c>
      <c r="B29799">
        <v>37</v>
      </c>
      <c r="C29799" t="s">
        <v>383</v>
      </c>
      <c r="D29799" t="s">
        <v>1012</v>
      </c>
      <c r="E29799" t="s">
        <v>340</v>
      </c>
      <c r="F29799" t="s">
        <v>140</v>
      </c>
      <c r="G29799" t="s">
        <v>140</v>
      </c>
      <c r="H29799" t="s">
        <v>1073</v>
      </c>
      <c r="I29799" t="s">
        <v>991</v>
      </c>
      <c r="J29799" t="s">
        <v>140</v>
      </c>
      <c r="K29799" t="s">
        <v>140</v>
      </c>
      <c r="L29799" t="s">
        <v>99</v>
      </c>
      <c r="M29799" t="s">
        <v>919</v>
      </c>
      <c r="N29799" t="s">
        <v>140</v>
      </c>
      <c r="O29799" t="s">
        <v>720</v>
      </c>
      <c r="P29799" t="s">
        <v>405</v>
      </c>
      <c r="Q29799" t="s">
        <v>140</v>
      </c>
    </row>
    <row r="29800" spans="1:17" x14ac:dyDescent="0.35">
      <c r="A29800" t="s">
        <v>21</v>
      </c>
      <c r="B29800">
        <v>36</v>
      </c>
      <c r="C29800" t="s">
        <v>195</v>
      </c>
      <c r="D29800" t="s">
        <v>140</v>
      </c>
      <c r="E29800" t="s">
        <v>458</v>
      </c>
      <c r="F29800" t="s">
        <v>140</v>
      </c>
      <c r="G29800" t="s">
        <v>1073</v>
      </c>
      <c r="H29800" t="s">
        <v>458</v>
      </c>
      <c r="I29800" t="s">
        <v>458</v>
      </c>
      <c r="J29800" t="s">
        <v>140</v>
      </c>
      <c r="K29800" t="s">
        <v>140</v>
      </c>
      <c r="L29800" t="s">
        <v>140</v>
      </c>
      <c r="M29800" t="s">
        <v>1073</v>
      </c>
      <c r="N29800" t="s">
        <v>140</v>
      </c>
      <c r="O29800" t="s">
        <v>911</v>
      </c>
      <c r="P29800" t="s">
        <v>140</v>
      </c>
      <c r="Q29800" t="s">
        <v>140</v>
      </c>
    </row>
    <row r="29801" spans="1:17" x14ac:dyDescent="0.35">
      <c r="A29801" t="s">
        <v>22</v>
      </c>
      <c r="B29801">
        <v>23</v>
      </c>
      <c r="C29801" t="s">
        <v>690</v>
      </c>
      <c r="D29801" t="s">
        <v>548</v>
      </c>
      <c r="E29801" t="s">
        <v>999</v>
      </c>
      <c r="F29801" t="s">
        <v>140</v>
      </c>
      <c r="G29801" t="s">
        <v>548</v>
      </c>
      <c r="H29801" t="s">
        <v>548</v>
      </c>
      <c r="I29801" t="s">
        <v>548</v>
      </c>
      <c r="J29801" t="s">
        <v>140</v>
      </c>
      <c r="K29801" t="s">
        <v>1046</v>
      </c>
      <c r="L29801" t="s">
        <v>140</v>
      </c>
      <c r="M29801" t="s">
        <v>140</v>
      </c>
      <c r="N29801" t="s">
        <v>140</v>
      </c>
      <c r="O29801" t="s">
        <v>720</v>
      </c>
      <c r="P29801" t="s">
        <v>140</v>
      </c>
      <c r="Q29801" t="s">
        <v>140</v>
      </c>
    </row>
    <row r="29802" spans="1:17" x14ac:dyDescent="0.35">
      <c r="A29802" t="s">
        <v>23</v>
      </c>
      <c r="B29802">
        <v>24</v>
      </c>
      <c r="C29802" t="s">
        <v>852</v>
      </c>
      <c r="D29802" t="s">
        <v>140</v>
      </c>
      <c r="E29802" t="s">
        <v>476</v>
      </c>
      <c r="F29802" t="s">
        <v>140</v>
      </c>
      <c r="G29802" t="s">
        <v>187</v>
      </c>
      <c r="H29802" t="s">
        <v>949</v>
      </c>
      <c r="I29802" t="s">
        <v>875</v>
      </c>
      <c r="J29802" t="s">
        <v>140</v>
      </c>
      <c r="K29802" t="s">
        <v>140</v>
      </c>
      <c r="L29802" t="s">
        <v>140</v>
      </c>
      <c r="M29802" t="s">
        <v>140</v>
      </c>
      <c r="N29802" t="s">
        <v>140</v>
      </c>
      <c r="O29802" t="s">
        <v>521</v>
      </c>
      <c r="P29802" t="s">
        <v>140</v>
      </c>
      <c r="Q29802" t="s">
        <v>140</v>
      </c>
    </row>
    <row r="29803" spans="1:17" x14ac:dyDescent="0.35">
      <c r="A29803" t="s">
        <v>24</v>
      </c>
      <c r="B29803">
        <v>33</v>
      </c>
      <c r="C29803" t="s">
        <v>896</v>
      </c>
      <c r="D29803" t="s">
        <v>1070</v>
      </c>
      <c r="E29803" t="s">
        <v>1061</v>
      </c>
      <c r="F29803" t="s">
        <v>775</v>
      </c>
      <c r="G29803" t="s">
        <v>1004</v>
      </c>
      <c r="H29803" t="s">
        <v>115</v>
      </c>
      <c r="I29803" t="s">
        <v>140</v>
      </c>
      <c r="J29803" t="s">
        <v>769</v>
      </c>
      <c r="K29803" t="s">
        <v>140</v>
      </c>
      <c r="L29803" t="s">
        <v>140</v>
      </c>
      <c r="M29803" t="s">
        <v>869</v>
      </c>
      <c r="N29803" t="s">
        <v>140</v>
      </c>
      <c r="O29803" t="s">
        <v>317</v>
      </c>
      <c r="P29803" t="s">
        <v>140</v>
      </c>
      <c r="Q29803" t="s">
        <v>140</v>
      </c>
    </row>
    <row r="29804" spans="1:17" x14ac:dyDescent="0.35">
      <c r="A29804" t="s">
        <v>25</v>
      </c>
      <c r="B29804">
        <v>32</v>
      </c>
      <c r="C29804" t="s">
        <v>821</v>
      </c>
      <c r="D29804" t="s">
        <v>940</v>
      </c>
      <c r="E29804" t="s">
        <v>1065</v>
      </c>
      <c r="F29804" t="s">
        <v>140</v>
      </c>
      <c r="G29804" t="s">
        <v>1052</v>
      </c>
      <c r="H29804" t="s">
        <v>89</v>
      </c>
      <c r="I29804" t="s">
        <v>140</v>
      </c>
      <c r="J29804" t="s">
        <v>1011</v>
      </c>
      <c r="K29804" t="s">
        <v>140</v>
      </c>
      <c r="L29804" t="s">
        <v>140</v>
      </c>
      <c r="M29804" t="s">
        <v>140</v>
      </c>
      <c r="N29804" t="s">
        <v>140</v>
      </c>
      <c r="O29804" t="s">
        <v>289</v>
      </c>
      <c r="P29804" t="s">
        <v>140</v>
      </c>
      <c r="Q29804" t="s">
        <v>140</v>
      </c>
    </row>
    <row r="29805" spans="1:17" x14ac:dyDescent="0.35">
      <c r="A29805" t="s">
        <v>26</v>
      </c>
      <c r="B29805">
        <v>33</v>
      </c>
      <c r="C29805" t="s">
        <v>52</v>
      </c>
      <c r="D29805" t="s">
        <v>140</v>
      </c>
      <c r="E29805" t="s">
        <v>147</v>
      </c>
      <c r="F29805" t="s">
        <v>515</v>
      </c>
      <c r="G29805" t="s">
        <v>1023</v>
      </c>
      <c r="H29805" t="s">
        <v>903</v>
      </c>
      <c r="I29805" t="s">
        <v>919</v>
      </c>
      <c r="J29805" t="s">
        <v>1043</v>
      </c>
      <c r="K29805" t="s">
        <v>1070</v>
      </c>
      <c r="L29805" t="s">
        <v>919</v>
      </c>
      <c r="M29805" t="s">
        <v>140</v>
      </c>
      <c r="N29805" t="s">
        <v>140</v>
      </c>
      <c r="O29805" t="s">
        <v>973</v>
      </c>
      <c r="P29805" t="s">
        <v>140</v>
      </c>
      <c r="Q29805" t="s">
        <v>515</v>
      </c>
    </row>
    <row r="29806" spans="1:17" x14ac:dyDescent="0.35">
      <c r="A29806" t="s">
        <v>27</v>
      </c>
      <c r="B29806">
        <v>30</v>
      </c>
      <c r="C29806" t="s">
        <v>374</v>
      </c>
      <c r="D29806" t="s">
        <v>1007</v>
      </c>
      <c r="E29806" t="s">
        <v>1057</v>
      </c>
      <c r="F29806" t="s">
        <v>140</v>
      </c>
      <c r="G29806" t="s">
        <v>1098</v>
      </c>
      <c r="H29806" t="s">
        <v>1098</v>
      </c>
      <c r="I29806" t="s">
        <v>140</v>
      </c>
      <c r="J29806" t="s">
        <v>1046</v>
      </c>
      <c r="K29806" t="s">
        <v>125</v>
      </c>
      <c r="L29806" t="s">
        <v>733</v>
      </c>
      <c r="M29806" t="s">
        <v>1045</v>
      </c>
      <c r="N29806" t="s">
        <v>140</v>
      </c>
      <c r="O29806" t="s">
        <v>643</v>
      </c>
      <c r="P29806" t="s">
        <v>1068</v>
      </c>
      <c r="Q29806" t="s">
        <v>140</v>
      </c>
    </row>
    <row r="29807" spans="1:17" x14ac:dyDescent="0.35">
      <c r="A29807" t="s">
        <v>28</v>
      </c>
      <c r="B29807">
        <v>34</v>
      </c>
      <c r="C29807" t="s">
        <v>585</v>
      </c>
      <c r="D29807" t="s">
        <v>140</v>
      </c>
      <c r="E29807" t="s">
        <v>1062</v>
      </c>
      <c r="F29807" t="s">
        <v>940</v>
      </c>
      <c r="G29807" t="s">
        <v>1070</v>
      </c>
      <c r="H29807" t="s">
        <v>824</v>
      </c>
      <c r="I29807" t="s">
        <v>940</v>
      </c>
      <c r="J29807" t="s">
        <v>801</v>
      </c>
      <c r="K29807" t="s">
        <v>801</v>
      </c>
      <c r="L29807" t="s">
        <v>1064</v>
      </c>
      <c r="M29807" t="s">
        <v>140</v>
      </c>
      <c r="N29807" t="s">
        <v>996</v>
      </c>
      <c r="O29807" t="s">
        <v>261</v>
      </c>
      <c r="P29807" t="s">
        <v>1050</v>
      </c>
      <c r="Q29807" t="s">
        <v>140</v>
      </c>
    </row>
    <row r="29808" spans="1:17" x14ac:dyDescent="0.35">
      <c r="A29808" t="s">
        <v>29</v>
      </c>
      <c r="B29808">
        <v>32</v>
      </c>
      <c r="C29808" t="s">
        <v>60</v>
      </c>
      <c r="D29808" t="s">
        <v>996</v>
      </c>
      <c r="E29808" t="s">
        <v>971</v>
      </c>
      <c r="F29808" t="s">
        <v>140</v>
      </c>
      <c r="G29808" t="s">
        <v>140</v>
      </c>
      <c r="H29808" t="s">
        <v>1050</v>
      </c>
      <c r="I29808" t="s">
        <v>971</v>
      </c>
      <c r="J29808" t="s">
        <v>140</v>
      </c>
      <c r="K29808" t="s">
        <v>1060</v>
      </c>
      <c r="L29808" t="s">
        <v>140</v>
      </c>
      <c r="M29808" t="s">
        <v>515</v>
      </c>
      <c r="N29808" t="s">
        <v>140</v>
      </c>
      <c r="O29808" t="s">
        <v>522</v>
      </c>
      <c r="P29808" t="s">
        <v>140</v>
      </c>
      <c r="Q29808" t="s">
        <v>140</v>
      </c>
    </row>
    <row r="29809" spans="1:18" x14ac:dyDescent="0.35">
      <c r="A29809" t="s">
        <v>30</v>
      </c>
      <c r="B29809">
        <v>28</v>
      </c>
      <c r="C29809" t="s">
        <v>966</v>
      </c>
      <c r="D29809" t="s">
        <v>140</v>
      </c>
      <c r="E29809" t="s">
        <v>1020</v>
      </c>
      <c r="F29809" t="s">
        <v>924</v>
      </c>
      <c r="G29809" t="s">
        <v>1020</v>
      </c>
      <c r="H29809" t="s">
        <v>733</v>
      </c>
      <c r="I29809" t="s">
        <v>1046</v>
      </c>
      <c r="J29809" t="s">
        <v>371</v>
      </c>
      <c r="K29809" t="s">
        <v>140</v>
      </c>
      <c r="L29809" t="s">
        <v>1057</v>
      </c>
      <c r="M29809" t="s">
        <v>140</v>
      </c>
      <c r="N29809" t="s">
        <v>140</v>
      </c>
      <c r="O29809" t="s">
        <v>942</v>
      </c>
      <c r="P29809" t="s">
        <v>140</v>
      </c>
      <c r="Q29809" t="s">
        <v>140</v>
      </c>
    </row>
    <row r="29810" spans="1:18" x14ac:dyDescent="0.35">
      <c r="A29810" t="s">
        <v>31</v>
      </c>
      <c r="B29810">
        <v>47</v>
      </c>
      <c r="C29810" t="s">
        <v>39</v>
      </c>
      <c r="D29810" t="s">
        <v>756</v>
      </c>
      <c r="E29810" t="s">
        <v>785</v>
      </c>
      <c r="F29810" t="s">
        <v>1047</v>
      </c>
      <c r="G29810" t="s">
        <v>1154</v>
      </c>
      <c r="H29810" t="s">
        <v>837</v>
      </c>
      <c r="I29810" t="s">
        <v>117</v>
      </c>
      <c r="J29810" t="s">
        <v>1061</v>
      </c>
      <c r="K29810" t="s">
        <v>875</v>
      </c>
      <c r="L29810" t="s">
        <v>140</v>
      </c>
      <c r="M29810" t="s">
        <v>140</v>
      </c>
      <c r="N29810" t="s">
        <v>140</v>
      </c>
      <c r="O29810" t="s">
        <v>847</v>
      </c>
      <c r="P29810" t="s">
        <v>1016</v>
      </c>
      <c r="Q29810" t="s">
        <v>140</v>
      </c>
    </row>
    <row r="29811" spans="1:18" x14ac:dyDescent="0.35">
      <c r="A29811" t="s">
        <v>32</v>
      </c>
      <c r="B29811">
        <v>714</v>
      </c>
      <c r="C29811" t="s">
        <v>909</v>
      </c>
      <c r="D29811" t="s">
        <v>1070</v>
      </c>
      <c r="E29811" t="s">
        <v>1053</v>
      </c>
      <c r="F29811" t="s">
        <v>1050</v>
      </c>
      <c r="G29811" t="s">
        <v>1018</v>
      </c>
      <c r="H29811" t="s">
        <v>733</v>
      </c>
      <c r="I29811" t="s">
        <v>1004</v>
      </c>
      <c r="J29811" t="s">
        <v>1043</v>
      </c>
      <c r="K29811" t="s">
        <v>1098</v>
      </c>
      <c r="L29811" t="s">
        <v>1058</v>
      </c>
      <c r="M29811" t="s">
        <v>1098</v>
      </c>
      <c r="N29811" t="s">
        <v>1016</v>
      </c>
      <c r="O29811" t="s">
        <v>674</v>
      </c>
      <c r="P29811" t="s">
        <v>949</v>
      </c>
      <c r="Q29811" t="s">
        <v>1008</v>
      </c>
    </row>
    <row r="29813" spans="1:18" x14ac:dyDescent="0.35">
      <c r="A29813" t="s">
        <v>2229</v>
      </c>
    </row>
    <row r="29814" spans="1:18" x14ac:dyDescent="0.35">
      <c r="A29814" t="s">
        <v>2</v>
      </c>
      <c r="B29814" t="s">
        <v>1136</v>
      </c>
      <c r="C29814" t="s">
        <v>3</v>
      </c>
      <c r="D29814" t="s">
        <v>1416</v>
      </c>
      <c r="E29814" t="s">
        <v>2218</v>
      </c>
      <c r="F29814" t="s">
        <v>2219</v>
      </c>
      <c r="G29814" t="s">
        <v>2220</v>
      </c>
      <c r="H29814" t="s">
        <v>2221</v>
      </c>
      <c r="I29814" t="s">
        <v>2222</v>
      </c>
      <c r="J29814" t="s">
        <v>2223</v>
      </c>
      <c r="K29814" t="s">
        <v>2224</v>
      </c>
      <c r="L29814" t="s">
        <v>2225</v>
      </c>
      <c r="M29814" t="s">
        <v>2226</v>
      </c>
      <c r="N29814" t="s">
        <v>2227</v>
      </c>
      <c r="O29814" t="s">
        <v>2228</v>
      </c>
      <c r="P29814" t="s">
        <v>1032</v>
      </c>
      <c r="Q29814" t="s">
        <v>1042</v>
      </c>
      <c r="R29814" t="s">
        <v>136</v>
      </c>
    </row>
    <row r="29815" spans="1:18" x14ac:dyDescent="0.35">
      <c r="A29815" t="s">
        <v>8</v>
      </c>
      <c r="B29815" t="s">
        <v>1126</v>
      </c>
      <c r="C29815">
        <v>16</v>
      </c>
      <c r="D29815" t="s">
        <v>435</v>
      </c>
      <c r="E29815" t="s">
        <v>140</v>
      </c>
      <c r="F29815" t="s">
        <v>1064</v>
      </c>
      <c r="G29815" t="s">
        <v>1064</v>
      </c>
      <c r="H29815" t="s">
        <v>140</v>
      </c>
      <c r="I29815" t="s">
        <v>131</v>
      </c>
      <c r="J29815" t="s">
        <v>202</v>
      </c>
      <c r="K29815" t="s">
        <v>1023</v>
      </c>
      <c r="L29815" t="s">
        <v>140</v>
      </c>
      <c r="M29815" t="s">
        <v>140</v>
      </c>
      <c r="N29815" t="s">
        <v>140</v>
      </c>
      <c r="O29815" t="s">
        <v>140</v>
      </c>
      <c r="P29815" t="s">
        <v>785</v>
      </c>
      <c r="Q29815" t="s">
        <v>1064</v>
      </c>
      <c r="R29815" t="s">
        <v>140</v>
      </c>
    </row>
    <row r="29816" spans="1:18" x14ac:dyDescent="0.35">
      <c r="A29816" t="s">
        <v>8</v>
      </c>
      <c r="B29816" t="s">
        <v>1127</v>
      </c>
      <c r="C29816">
        <v>19</v>
      </c>
      <c r="D29816" t="s">
        <v>78</v>
      </c>
      <c r="E29816" t="s">
        <v>140</v>
      </c>
      <c r="F29816" t="s">
        <v>1067</v>
      </c>
      <c r="G29816" t="s">
        <v>99</v>
      </c>
      <c r="H29816" t="s">
        <v>140</v>
      </c>
      <c r="I29816" t="s">
        <v>89</v>
      </c>
      <c r="J29816" t="s">
        <v>903</v>
      </c>
      <c r="K29816" t="s">
        <v>1059</v>
      </c>
      <c r="L29816" t="s">
        <v>1073</v>
      </c>
      <c r="M29816" t="s">
        <v>140</v>
      </c>
      <c r="N29816" t="s">
        <v>140</v>
      </c>
      <c r="O29816" t="s">
        <v>140</v>
      </c>
      <c r="P29816" t="s">
        <v>812</v>
      </c>
      <c r="Q29816" t="s">
        <v>140</v>
      </c>
      <c r="R29816" t="s">
        <v>140</v>
      </c>
    </row>
    <row r="29817" spans="1:18" x14ac:dyDescent="0.35">
      <c r="A29817" t="s">
        <v>8</v>
      </c>
      <c r="B29817" t="s">
        <v>339</v>
      </c>
      <c r="C29817">
        <v>1</v>
      </c>
      <c r="D29817" t="s">
        <v>177</v>
      </c>
      <c r="E29817" t="s">
        <v>140</v>
      </c>
      <c r="F29817" t="s">
        <v>140</v>
      </c>
      <c r="G29817" t="s">
        <v>140</v>
      </c>
      <c r="H29817" t="s">
        <v>140</v>
      </c>
      <c r="I29817" t="s">
        <v>140</v>
      </c>
      <c r="J29817" t="s">
        <v>140</v>
      </c>
      <c r="K29817" t="s">
        <v>140</v>
      </c>
      <c r="L29817" t="s">
        <v>140</v>
      </c>
      <c r="M29817" t="s">
        <v>140</v>
      </c>
      <c r="N29817" t="s">
        <v>140</v>
      </c>
      <c r="O29817" t="s">
        <v>140</v>
      </c>
      <c r="P29817" t="s">
        <v>140</v>
      </c>
      <c r="Q29817" t="s">
        <v>140</v>
      </c>
      <c r="R29817" t="s">
        <v>140</v>
      </c>
    </row>
    <row r="29818" spans="1:18" x14ac:dyDescent="0.35">
      <c r="A29818" t="s">
        <v>9</v>
      </c>
      <c r="B29818" t="s">
        <v>1126</v>
      </c>
      <c r="C29818">
        <v>14</v>
      </c>
      <c r="D29818" t="s">
        <v>331</v>
      </c>
      <c r="E29818" t="s">
        <v>1049</v>
      </c>
      <c r="F29818" t="s">
        <v>1065</v>
      </c>
      <c r="G29818" t="s">
        <v>140</v>
      </c>
      <c r="H29818" t="s">
        <v>140</v>
      </c>
      <c r="I29818" t="s">
        <v>950</v>
      </c>
      <c r="J29818" t="s">
        <v>140</v>
      </c>
      <c r="K29818" t="s">
        <v>140</v>
      </c>
      <c r="L29818" t="s">
        <v>140</v>
      </c>
      <c r="M29818" t="s">
        <v>93</v>
      </c>
      <c r="N29818" t="s">
        <v>93</v>
      </c>
      <c r="O29818" t="s">
        <v>140</v>
      </c>
      <c r="P29818" t="s">
        <v>737</v>
      </c>
      <c r="Q29818" t="s">
        <v>140</v>
      </c>
      <c r="R29818" t="s">
        <v>140</v>
      </c>
    </row>
    <row r="29819" spans="1:18" x14ac:dyDescent="0.35">
      <c r="A29819" t="s">
        <v>9</v>
      </c>
      <c r="B29819" t="s">
        <v>1127</v>
      </c>
      <c r="C29819">
        <v>17</v>
      </c>
      <c r="D29819" t="s">
        <v>780</v>
      </c>
      <c r="E29819" t="s">
        <v>869</v>
      </c>
      <c r="F29819" t="s">
        <v>140</v>
      </c>
      <c r="G29819" t="s">
        <v>140</v>
      </c>
      <c r="H29819" t="s">
        <v>1049</v>
      </c>
      <c r="I29819" t="s">
        <v>1050</v>
      </c>
      <c r="J29819" t="s">
        <v>140</v>
      </c>
      <c r="K29819" t="s">
        <v>140</v>
      </c>
      <c r="L29819" t="s">
        <v>140</v>
      </c>
      <c r="M29819" t="s">
        <v>140</v>
      </c>
      <c r="N29819" t="s">
        <v>140</v>
      </c>
      <c r="O29819" t="s">
        <v>140</v>
      </c>
      <c r="P29819" t="s">
        <v>1049</v>
      </c>
      <c r="Q29819" t="s">
        <v>140</v>
      </c>
      <c r="R29819" t="s">
        <v>140</v>
      </c>
    </row>
    <row r="29820" spans="1:18" x14ac:dyDescent="0.35">
      <c r="A29820" t="s">
        <v>10</v>
      </c>
      <c r="B29820" t="s">
        <v>1126</v>
      </c>
      <c r="C29820">
        <v>14</v>
      </c>
      <c r="D29820" t="s">
        <v>372</v>
      </c>
      <c r="E29820" t="s">
        <v>937</v>
      </c>
      <c r="F29820" t="s">
        <v>140</v>
      </c>
      <c r="G29820" t="s">
        <v>140</v>
      </c>
      <c r="H29820" t="s">
        <v>140</v>
      </c>
      <c r="I29820" t="s">
        <v>1048</v>
      </c>
      <c r="J29820" t="s">
        <v>953</v>
      </c>
      <c r="K29820" t="s">
        <v>140</v>
      </c>
      <c r="L29820" t="s">
        <v>140</v>
      </c>
      <c r="M29820" t="s">
        <v>140</v>
      </c>
      <c r="N29820" t="s">
        <v>140</v>
      </c>
      <c r="O29820" t="s">
        <v>140</v>
      </c>
      <c r="P29820" t="s">
        <v>45</v>
      </c>
      <c r="Q29820" t="s">
        <v>940</v>
      </c>
      <c r="R29820" t="s">
        <v>140</v>
      </c>
    </row>
    <row r="29821" spans="1:18" x14ac:dyDescent="0.35">
      <c r="A29821" t="s">
        <v>10</v>
      </c>
      <c r="B29821" t="s">
        <v>1127</v>
      </c>
      <c r="C29821">
        <v>12</v>
      </c>
      <c r="D29821" t="s">
        <v>423</v>
      </c>
      <c r="E29821" t="s">
        <v>140</v>
      </c>
      <c r="F29821" t="s">
        <v>140</v>
      </c>
      <c r="G29821" t="s">
        <v>140</v>
      </c>
      <c r="H29821" t="s">
        <v>1045</v>
      </c>
      <c r="I29821" t="s">
        <v>140</v>
      </c>
      <c r="J29821" t="s">
        <v>140</v>
      </c>
      <c r="K29821" t="s">
        <v>140</v>
      </c>
      <c r="L29821" t="s">
        <v>1020</v>
      </c>
      <c r="M29821" t="s">
        <v>140</v>
      </c>
      <c r="N29821" t="s">
        <v>140</v>
      </c>
      <c r="O29821" t="s">
        <v>140</v>
      </c>
      <c r="P29821" t="s">
        <v>769</v>
      </c>
      <c r="Q29821" t="s">
        <v>140</v>
      </c>
      <c r="R29821" t="s">
        <v>140</v>
      </c>
    </row>
    <row r="29822" spans="1:18" x14ac:dyDescent="0.35">
      <c r="A29822" t="s">
        <v>11</v>
      </c>
      <c r="B29822" t="s">
        <v>1126</v>
      </c>
      <c r="C29822">
        <v>19</v>
      </c>
      <c r="D29822" t="s">
        <v>672</v>
      </c>
      <c r="E29822" t="s">
        <v>660</v>
      </c>
      <c r="F29822" t="s">
        <v>660</v>
      </c>
      <c r="G29822" t="s">
        <v>660</v>
      </c>
      <c r="H29822" t="s">
        <v>985</v>
      </c>
      <c r="I29822" t="s">
        <v>140</v>
      </c>
      <c r="J29822" t="s">
        <v>140</v>
      </c>
      <c r="K29822" t="s">
        <v>140</v>
      </c>
      <c r="L29822" t="s">
        <v>140</v>
      </c>
      <c r="M29822" t="s">
        <v>140</v>
      </c>
      <c r="N29822" t="s">
        <v>919</v>
      </c>
      <c r="O29822" t="s">
        <v>903</v>
      </c>
      <c r="P29822" t="s">
        <v>875</v>
      </c>
      <c r="Q29822" t="s">
        <v>140</v>
      </c>
      <c r="R29822" t="s">
        <v>140</v>
      </c>
    </row>
    <row r="29823" spans="1:18" x14ac:dyDescent="0.35">
      <c r="A29823" t="s">
        <v>11</v>
      </c>
      <c r="B29823" t="s">
        <v>1127</v>
      </c>
      <c r="C29823">
        <v>12</v>
      </c>
      <c r="D29823" t="s">
        <v>533</v>
      </c>
      <c r="E29823" t="s">
        <v>140</v>
      </c>
      <c r="F29823" t="s">
        <v>127</v>
      </c>
      <c r="G29823" t="s">
        <v>1102</v>
      </c>
      <c r="H29823" t="s">
        <v>140</v>
      </c>
      <c r="I29823" t="s">
        <v>399</v>
      </c>
      <c r="J29823" t="s">
        <v>573</v>
      </c>
      <c r="K29823" t="s">
        <v>1102</v>
      </c>
      <c r="L29823" t="s">
        <v>140</v>
      </c>
      <c r="M29823" t="s">
        <v>140</v>
      </c>
      <c r="N29823" t="s">
        <v>140</v>
      </c>
      <c r="O29823" t="s">
        <v>140</v>
      </c>
      <c r="P29823" t="s">
        <v>532</v>
      </c>
      <c r="Q29823" t="s">
        <v>140</v>
      </c>
      <c r="R29823" t="s">
        <v>140</v>
      </c>
    </row>
    <row r="29824" spans="1:18" x14ac:dyDescent="0.35">
      <c r="A29824" t="s">
        <v>11</v>
      </c>
      <c r="B29824" t="s">
        <v>339</v>
      </c>
      <c r="C29824">
        <v>1</v>
      </c>
      <c r="D29824" t="s">
        <v>177</v>
      </c>
      <c r="E29824" t="s">
        <v>140</v>
      </c>
      <c r="F29824" t="s">
        <v>140</v>
      </c>
      <c r="G29824" t="s">
        <v>140</v>
      </c>
      <c r="H29824" t="s">
        <v>140</v>
      </c>
      <c r="I29824" t="s">
        <v>140</v>
      </c>
      <c r="J29824" t="s">
        <v>140</v>
      </c>
      <c r="K29824" t="s">
        <v>140</v>
      </c>
      <c r="L29824" t="s">
        <v>140</v>
      </c>
      <c r="M29824" t="s">
        <v>140</v>
      </c>
      <c r="N29824" t="s">
        <v>140</v>
      </c>
      <c r="O29824" t="s">
        <v>140</v>
      </c>
      <c r="P29824" t="s">
        <v>140</v>
      </c>
      <c r="Q29824" t="s">
        <v>140</v>
      </c>
      <c r="R29824" t="s">
        <v>140</v>
      </c>
    </row>
    <row r="29825" spans="1:18" x14ac:dyDescent="0.35">
      <c r="A29825" t="s">
        <v>12</v>
      </c>
      <c r="B29825" t="s">
        <v>1126</v>
      </c>
      <c r="C29825">
        <v>14</v>
      </c>
      <c r="D29825" t="s">
        <v>605</v>
      </c>
      <c r="E29825" t="s">
        <v>977</v>
      </c>
      <c r="F29825" t="s">
        <v>140</v>
      </c>
      <c r="G29825" t="s">
        <v>140</v>
      </c>
      <c r="H29825" t="s">
        <v>1102</v>
      </c>
      <c r="I29825" t="s">
        <v>991</v>
      </c>
      <c r="J29825" t="s">
        <v>140</v>
      </c>
      <c r="K29825" t="s">
        <v>140</v>
      </c>
      <c r="L29825" t="s">
        <v>140</v>
      </c>
      <c r="M29825" t="s">
        <v>140</v>
      </c>
      <c r="N29825" t="s">
        <v>140</v>
      </c>
      <c r="O29825" t="s">
        <v>140</v>
      </c>
      <c r="P29825" t="s">
        <v>662</v>
      </c>
      <c r="Q29825" t="s">
        <v>140</v>
      </c>
      <c r="R29825" t="s">
        <v>140</v>
      </c>
    </row>
    <row r="29826" spans="1:18" x14ac:dyDescent="0.35">
      <c r="A29826" t="s">
        <v>12</v>
      </c>
      <c r="B29826" t="s">
        <v>1127</v>
      </c>
      <c r="C29826">
        <v>10</v>
      </c>
      <c r="D29826" t="s">
        <v>589</v>
      </c>
      <c r="E29826" t="s">
        <v>140</v>
      </c>
      <c r="F29826" t="s">
        <v>140</v>
      </c>
      <c r="G29826" t="s">
        <v>140</v>
      </c>
      <c r="H29826" t="s">
        <v>140</v>
      </c>
      <c r="I29826" t="s">
        <v>1055</v>
      </c>
      <c r="J29826" t="s">
        <v>140</v>
      </c>
      <c r="K29826" t="s">
        <v>140</v>
      </c>
      <c r="L29826" t="s">
        <v>140</v>
      </c>
      <c r="M29826" t="s">
        <v>140</v>
      </c>
      <c r="N29826" t="s">
        <v>140</v>
      </c>
      <c r="O29826" t="s">
        <v>140</v>
      </c>
      <c r="P29826" t="s">
        <v>988</v>
      </c>
      <c r="Q29826" t="s">
        <v>1000</v>
      </c>
      <c r="R29826" t="s">
        <v>140</v>
      </c>
    </row>
    <row r="29827" spans="1:18" x14ac:dyDescent="0.35">
      <c r="A29827" t="s">
        <v>13</v>
      </c>
      <c r="B29827" t="s">
        <v>1126</v>
      </c>
      <c r="C29827">
        <v>11</v>
      </c>
      <c r="D29827" t="s">
        <v>358</v>
      </c>
      <c r="E29827" t="s">
        <v>967</v>
      </c>
      <c r="F29827" t="s">
        <v>140</v>
      </c>
      <c r="G29827" t="s">
        <v>140</v>
      </c>
      <c r="H29827" t="s">
        <v>897</v>
      </c>
      <c r="I29827" t="s">
        <v>1061</v>
      </c>
      <c r="J29827" t="s">
        <v>345</v>
      </c>
      <c r="K29827" t="s">
        <v>345</v>
      </c>
      <c r="L29827" t="s">
        <v>517</v>
      </c>
      <c r="M29827" t="s">
        <v>140</v>
      </c>
      <c r="N29827" t="s">
        <v>140</v>
      </c>
      <c r="O29827" t="s">
        <v>1061</v>
      </c>
      <c r="P29827" t="s">
        <v>489</v>
      </c>
      <c r="Q29827" t="s">
        <v>140</v>
      </c>
      <c r="R29827" t="s">
        <v>140</v>
      </c>
    </row>
    <row r="29828" spans="1:18" x14ac:dyDescent="0.35">
      <c r="A29828" t="s">
        <v>13</v>
      </c>
      <c r="B29828" t="s">
        <v>1127</v>
      </c>
      <c r="C29828">
        <v>8</v>
      </c>
      <c r="D29828" t="s">
        <v>780</v>
      </c>
      <c r="E29828" t="s">
        <v>967</v>
      </c>
      <c r="F29828" t="s">
        <v>140</v>
      </c>
      <c r="G29828" t="s">
        <v>140</v>
      </c>
      <c r="H29828" t="s">
        <v>140</v>
      </c>
      <c r="I29828" t="s">
        <v>967</v>
      </c>
      <c r="J29828" t="s">
        <v>1053</v>
      </c>
      <c r="K29828" t="s">
        <v>140</v>
      </c>
      <c r="L29828" t="s">
        <v>140</v>
      </c>
      <c r="M29828" t="s">
        <v>140</v>
      </c>
      <c r="N29828" t="s">
        <v>140</v>
      </c>
      <c r="O29828" t="s">
        <v>140</v>
      </c>
      <c r="P29828" t="s">
        <v>967</v>
      </c>
      <c r="Q29828" t="s">
        <v>140</v>
      </c>
      <c r="R29828" t="s">
        <v>140</v>
      </c>
    </row>
    <row r="29829" spans="1:18" x14ac:dyDescent="0.35">
      <c r="A29829" t="s">
        <v>14</v>
      </c>
      <c r="B29829" t="s">
        <v>1126</v>
      </c>
      <c r="C29829">
        <v>8</v>
      </c>
      <c r="D29829" t="s">
        <v>332</v>
      </c>
      <c r="E29829" t="s">
        <v>422</v>
      </c>
      <c r="F29829" t="s">
        <v>140</v>
      </c>
      <c r="G29829" t="s">
        <v>422</v>
      </c>
      <c r="H29829" t="s">
        <v>140</v>
      </c>
      <c r="I29829" t="s">
        <v>140</v>
      </c>
      <c r="J29829" t="s">
        <v>140</v>
      </c>
      <c r="K29829" t="s">
        <v>140</v>
      </c>
      <c r="L29829" t="s">
        <v>1154</v>
      </c>
      <c r="M29829" t="s">
        <v>140</v>
      </c>
      <c r="N29829" t="s">
        <v>140</v>
      </c>
      <c r="O29829" t="s">
        <v>140</v>
      </c>
      <c r="P29829" t="s">
        <v>874</v>
      </c>
      <c r="Q29829" t="s">
        <v>140</v>
      </c>
      <c r="R29829" t="s">
        <v>140</v>
      </c>
    </row>
    <row r="29830" spans="1:18" x14ac:dyDescent="0.35">
      <c r="A29830" t="s">
        <v>14</v>
      </c>
      <c r="B29830" t="s">
        <v>1127</v>
      </c>
      <c r="C29830">
        <v>20</v>
      </c>
      <c r="D29830" t="s">
        <v>372</v>
      </c>
      <c r="E29830" t="s">
        <v>712</v>
      </c>
      <c r="F29830" t="s">
        <v>1067</v>
      </c>
      <c r="G29830" t="s">
        <v>1043</v>
      </c>
      <c r="H29830" t="s">
        <v>140</v>
      </c>
      <c r="I29830" t="s">
        <v>1065</v>
      </c>
      <c r="J29830" t="s">
        <v>140</v>
      </c>
      <c r="K29830" t="s">
        <v>140</v>
      </c>
      <c r="L29830" t="s">
        <v>140</v>
      </c>
      <c r="M29830" t="s">
        <v>1067</v>
      </c>
      <c r="N29830" t="s">
        <v>140</v>
      </c>
      <c r="O29830" t="s">
        <v>140</v>
      </c>
      <c r="P29830" t="s">
        <v>89</v>
      </c>
      <c r="Q29830" t="s">
        <v>140</v>
      </c>
      <c r="R29830" t="s">
        <v>140</v>
      </c>
    </row>
    <row r="29831" spans="1:18" x14ac:dyDescent="0.35">
      <c r="A29831" t="s">
        <v>14</v>
      </c>
      <c r="B29831" t="s">
        <v>339</v>
      </c>
      <c r="C29831">
        <v>1</v>
      </c>
      <c r="D29831" t="s">
        <v>177</v>
      </c>
      <c r="E29831" t="s">
        <v>140</v>
      </c>
      <c r="F29831" t="s">
        <v>140</v>
      </c>
      <c r="G29831" t="s">
        <v>140</v>
      </c>
      <c r="H29831" t="s">
        <v>140</v>
      </c>
      <c r="I29831" t="s">
        <v>140</v>
      </c>
      <c r="J29831" t="s">
        <v>140</v>
      </c>
      <c r="K29831" t="s">
        <v>140</v>
      </c>
      <c r="L29831" t="s">
        <v>140</v>
      </c>
      <c r="M29831" t="s">
        <v>140</v>
      </c>
      <c r="N29831" t="s">
        <v>140</v>
      </c>
      <c r="O29831" t="s">
        <v>140</v>
      </c>
      <c r="P29831" t="s">
        <v>140</v>
      </c>
      <c r="Q29831" t="s">
        <v>140</v>
      </c>
      <c r="R29831" t="s">
        <v>140</v>
      </c>
    </row>
    <row r="29832" spans="1:18" x14ac:dyDescent="0.35">
      <c r="A29832" t="s">
        <v>15</v>
      </c>
      <c r="B29832" t="s">
        <v>1126</v>
      </c>
      <c r="C29832">
        <v>8</v>
      </c>
      <c r="D29832" t="s">
        <v>380</v>
      </c>
      <c r="E29832" t="s">
        <v>674</v>
      </c>
      <c r="F29832" t="s">
        <v>674</v>
      </c>
      <c r="G29832" t="s">
        <v>140</v>
      </c>
      <c r="H29832" t="s">
        <v>674</v>
      </c>
      <c r="I29832" t="s">
        <v>140</v>
      </c>
      <c r="J29832" t="s">
        <v>140</v>
      </c>
      <c r="K29832" t="s">
        <v>140</v>
      </c>
      <c r="L29832" t="s">
        <v>140</v>
      </c>
      <c r="M29832" t="s">
        <v>140</v>
      </c>
      <c r="N29832" t="s">
        <v>140</v>
      </c>
      <c r="O29832" t="s">
        <v>140</v>
      </c>
      <c r="P29832" t="s">
        <v>521</v>
      </c>
      <c r="Q29832" t="s">
        <v>140</v>
      </c>
      <c r="R29832" t="s">
        <v>140</v>
      </c>
    </row>
    <row r="29833" spans="1:18" x14ac:dyDescent="0.35">
      <c r="A29833" t="s">
        <v>15</v>
      </c>
      <c r="B29833" t="s">
        <v>1127</v>
      </c>
      <c r="C29833">
        <v>14</v>
      </c>
      <c r="D29833" t="s">
        <v>745</v>
      </c>
      <c r="E29833" t="s">
        <v>140</v>
      </c>
      <c r="F29833" t="s">
        <v>999</v>
      </c>
      <c r="G29833" t="s">
        <v>140</v>
      </c>
      <c r="H29833" t="s">
        <v>140</v>
      </c>
      <c r="I29833" t="s">
        <v>140</v>
      </c>
      <c r="J29833" t="s">
        <v>140</v>
      </c>
      <c r="K29833" t="s">
        <v>140</v>
      </c>
      <c r="L29833" t="s">
        <v>140</v>
      </c>
      <c r="M29833" t="s">
        <v>140</v>
      </c>
      <c r="N29833" t="s">
        <v>99</v>
      </c>
      <c r="O29833" t="s">
        <v>140</v>
      </c>
      <c r="P29833" t="s">
        <v>140</v>
      </c>
      <c r="Q29833" t="s">
        <v>140</v>
      </c>
      <c r="R29833" t="s">
        <v>140</v>
      </c>
    </row>
    <row r="29834" spans="1:18" x14ac:dyDescent="0.35">
      <c r="A29834" t="s">
        <v>15</v>
      </c>
      <c r="B29834" t="s">
        <v>339</v>
      </c>
      <c r="C29834">
        <v>2</v>
      </c>
      <c r="D29834" t="s">
        <v>177</v>
      </c>
      <c r="E29834" t="s">
        <v>140</v>
      </c>
      <c r="F29834" t="s">
        <v>140</v>
      </c>
      <c r="G29834" t="s">
        <v>140</v>
      </c>
      <c r="H29834" t="s">
        <v>140</v>
      </c>
      <c r="I29834" t="s">
        <v>140</v>
      </c>
      <c r="J29834" t="s">
        <v>140</v>
      </c>
      <c r="K29834" t="s">
        <v>140</v>
      </c>
      <c r="L29834" t="s">
        <v>140</v>
      </c>
      <c r="M29834" t="s">
        <v>140</v>
      </c>
      <c r="N29834" t="s">
        <v>140</v>
      </c>
      <c r="O29834" t="s">
        <v>140</v>
      </c>
      <c r="P29834" t="s">
        <v>140</v>
      </c>
      <c r="Q29834" t="s">
        <v>140</v>
      </c>
      <c r="R29834" t="s">
        <v>140</v>
      </c>
    </row>
    <row r="29835" spans="1:18" x14ac:dyDescent="0.35">
      <c r="A29835" t="s">
        <v>16</v>
      </c>
      <c r="B29835" t="s">
        <v>1126</v>
      </c>
      <c r="C29835">
        <v>15</v>
      </c>
      <c r="D29835" t="s">
        <v>503</v>
      </c>
      <c r="E29835" t="s">
        <v>1087</v>
      </c>
      <c r="F29835" t="s">
        <v>140</v>
      </c>
      <c r="G29835" t="s">
        <v>140</v>
      </c>
      <c r="H29835" t="s">
        <v>140</v>
      </c>
      <c r="I29835" t="s">
        <v>1066</v>
      </c>
      <c r="J29835" t="s">
        <v>140</v>
      </c>
      <c r="K29835" t="s">
        <v>140</v>
      </c>
      <c r="L29835" t="s">
        <v>140</v>
      </c>
      <c r="M29835" t="s">
        <v>1007</v>
      </c>
      <c r="N29835" t="s">
        <v>140</v>
      </c>
      <c r="O29835" t="s">
        <v>140</v>
      </c>
      <c r="P29835" t="s">
        <v>340</v>
      </c>
      <c r="Q29835" t="s">
        <v>140</v>
      </c>
      <c r="R29835" t="s">
        <v>140</v>
      </c>
    </row>
    <row r="29836" spans="1:18" x14ac:dyDescent="0.35">
      <c r="A29836" t="s">
        <v>16</v>
      </c>
      <c r="B29836" t="s">
        <v>1127</v>
      </c>
      <c r="C29836">
        <v>10</v>
      </c>
      <c r="D29836" t="s">
        <v>378</v>
      </c>
      <c r="E29836" t="s">
        <v>140</v>
      </c>
      <c r="F29836" t="s">
        <v>140</v>
      </c>
      <c r="G29836" t="s">
        <v>140</v>
      </c>
      <c r="H29836" t="s">
        <v>991</v>
      </c>
      <c r="I29836" t="s">
        <v>140</v>
      </c>
      <c r="J29836" t="s">
        <v>140</v>
      </c>
      <c r="K29836" t="s">
        <v>140</v>
      </c>
      <c r="L29836" t="s">
        <v>140</v>
      </c>
      <c r="M29836" t="s">
        <v>140</v>
      </c>
      <c r="N29836" t="s">
        <v>140</v>
      </c>
      <c r="O29836" t="s">
        <v>140</v>
      </c>
      <c r="P29836" t="s">
        <v>777</v>
      </c>
      <c r="Q29836" t="s">
        <v>140</v>
      </c>
      <c r="R29836" t="s">
        <v>140</v>
      </c>
    </row>
    <row r="29837" spans="1:18" x14ac:dyDescent="0.35">
      <c r="A29837" t="s">
        <v>16</v>
      </c>
      <c r="B29837" t="s">
        <v>339</v>
      </c>
      <c r="C29837">
        <v>1</v>
      </c>
      <c r="D29837" t="s">
        <v>140</v>
      </c>
      <c r="E29837" t="s">
        <v>177</v>
      </c>
      <c r="F29837" t="s">
        <v>140</v>
      </c>
      <c r="G29837" t="s">
        <v>140</v>
      </c>
      <c r="H29837" t="s">
        <v>140</v>
      </c>
      <c r="I29837" t="s">
        <v>140</v>
      </c>
      <c r="J29837" t="s">
        <v>140</v>
      </c>
      <c r="K29837" t="s">
        <v>140</v>
      </c>
      <c r="L29837" t="s">
        <v>140</v>
      </c>
      <c r="M29837" t="s">
        <v>140</v>
      </c>
      <c r="N29837" t="s">
        <v>140</v>
      </c>
      <c r="O29837" t="s">
        <v>140</v>
      </c>
      <c r="P29837" t="s">
        <v>140</v>
      </c>
      <c r="Q29837" t="s">
        <v>140</v>
      </c>
      <c r="R29837" t="s">
        <v>140</v>
      </c>
    </row>
    <row r="29838" spans="1:18" x14ac:dyDescent="0.35">
      <c r="A29838" t="s">
        <v>17</v>
      </c>
      <c r="B29838" t="s">
        <v>1126</v>
      </c>
      <c r="C29838">
        <v>19</v>
      </c>
      <c r="D29838" t="s">
        <v>669</v>
      </c>
      <c r="E29838" t="s">
        <v>140</v>
      </c>
      <c r="F29838" t="s">
        <v>1068</v>
      </c>
      <c r="G29838" t="s">
        <v>140</v>
      </c>
      <c r="H29838" t="s">
        <v>140</v>
      </c>
      <c r="I29838" t="s">
        <v>668</v>
      </c>
      <c r="J29838" t="s">
        <v>140</v>
      </c>
      <c r="K29838" t="s">
        <v>501</v>
      </c>
      <c r="L29838" t="s">
        <v>140</v>
      </c>
      <c r="M29838" t="s">
        <v>140</v>
      </c>
      <c r="N29838" t="s">
        <v>140</v>
      </c>
      <c r="O29838" t="s">
        <v>140</v>
      </c>
      <c r="P29838" t="s">
        <v>1100</v>
      </c>
      <c r="Q29838" t="s">
        <v>140</v>
      </c>
      <c r="R29838" t="s">
        <v>140</v>
      </c>
    </row>
    <row r="29839" spans="1:18" x14ac:dyDescent="0.35">
      <c r="A29839" t="s">
        <v>17</v>
      </c>
      <c r="B29839" t="s">
        <v>1127</v>
      </c>
      <c r="C29839">
        <v>15</v>
      </c>
      <c r="D29839" t="s">
        <v>332</v>
      </c>
      <c r="E29839" t="s">
        <v>140</v>
      </c>
      <c r="F29839" t="s">
        <v>788</v>
      </c>
      <c r="G29839" t="s">
        <v>140</v>
      </c>
      <c r="H29839" t="s">
        <v>140</v>
      </c>
      <c r="I29839" t="s">
        <v>140</v>
      </c>
      <c r="J29839" t="s">
        <v>140</v>
      </c>
      <c r="K29839" t="s">
        <v>140</v>
      </c>
      <c r="L29839" t="s">
        <v>140</v>
      </c>
      <c r="M29839" t="s">
        <v>140</v>
      </c>
      <c r="N29839" t="s">
        <v>140</v>
      </c>
      <c r="O29839" t="s">
        <v>140</v>
      </c>
      <c r="P29839" t="s">
        <v>935</v>
      </c>
      <c r="Q29839" t="s">
        <v>140</v>
      </c>
      <c r="R29839" t="s">
        <v>140</v>
      </c>
    </row>
    <row r="29840" spans="1:18" x14ac:dyDescent="0.35">
      <c r="A29840" t="s">
        <v>17</v>
      </c>
      <c r="B29840" t="s">
        <v>339</v>
      </c>
      <c r="C29840">
        <v>1</v>
      </c>
      <c r="D29840" t="s">
        <v>177</v>
      </c>
      <c r="E29840" t="s">
        <v>140</v>
      </c>
      <c r="F29840" t="s">
        <v>140</v>
      </c>
      <c r="G29840" t="s">
        <v>140</v>
      </c>
      <c r="H29840" t="s">
        <v>140</v>
      </c>
      <c r="I29840" t="s">
        <v>140</v>
      </c>
      <c r="J29840" t="s">
        <v>140</v>
      </c>
      <c r="K29840" t="s">
        <v>140</v>
      </c>
      <c r="L29840" t="s">
        <v>140</v>
      </c>
      <c r="M29840" t="s">
        <v>140</v>
      </c>
      <c r="N29840" t="s">
        <v>140</v>
      </c>
      <c r="O29840" t="s">
        <v>140</v>
      </c>
      <c r="P29840" t="s">
        <v>140</v>
      </c>
      <c r="Q29840" t="s">
        <v>140</v>
      </c>
      <c r="R29840" t="s">
        <v>140</v>
      </c>
    </row>
    <row r="29841" spans="1:18" x14ac:dyDescent="0.35">
      <c r="A29841" t="s">
        <v>18</v>
      </c>
      <c r="B29841" t="s">
        <v>1126</v>
      </c>
      <c r="C29841">
        <v>7</v>
      </c>
      <c r="D29841" t="s">
        <v>750</v>
      </c>
      <c r="E29841" t="s">
        <v>140</v>
      </c>
      <c r="F29841" t="s">
        <v>716</v>
      </c>
      <c r="G29841" t="s">
        <v>140</v>
      </c>
      <c r="H29841" t="s">
        <v>140</v>
      </c>
      <c r="I29841" t="s">
        <v>140</v>
      </c>
      <c r="J29841" t="s">
        <v>716</v>
      </c>
      <c r="K29841" t="s">
        <v>140</v>
      </c>
      <c r="L29841" t="s">
        <v>140</v>
      </c>
      <c r="M29841" t="s">
        <v>140</v>
      </c>
      <c r="N29841" t="s">
        <v>140</v>
      </c>
      <c r="O29841" t="s">
        <v>140</v>
      </c>
      <c r="P29841" t="s">
        <v>643</v>
      </c>
      <c r="Q29841" t="s">
        <v>140</v>
      </c>
      <c r="R29841" t="s">
        <v>140</v>
      </c>
    </row>
    <row r="29842" spans="1:18" x14ac:dyDescent="0.35">
      <c r="A29842" t="s">
        <v>18</v>
      </c>
      <c r="B29842" t="s">
        <v>1127</v>
      </c>
      <c r="C29842">
        <v>9</v>
      </c>
      <c r="D29842" t="s">
        <v>840</v>
      </c>
      <c r="E29842" t="s">
        <v>119</v>
      </c>
      <c r="F29842" t="s">
        <v>954</v>
      </c>
      <c r="G29842" t="s">
        <v>140</v>
      </c>
      <c r="H29842" t="s">
        <v>140</v>
      </c>
      <c r="I29842" t="s">
        <v>140</v>
      </c>
      <c r="J29842" t="s">
        <v>140</v>
      </c>
      <c r="K29842" t="s">
        <v>140</v>
      </c>
      <c r="L29842" t="s">
        <v>140</v>
      </c>
      <c r="M29842" t="s">
        <v>140</v>
      </c>
      <c r="N29842" t="s">
        <v>140</v>
      </c>
      <c r="O29842" t="s">
        <v>140</v>
      </c>
      <c r="P29842" t="s">
        <v>140</v>
      </c>
      <c r="Q29842" t="s">
        <v>140</v>
      </c>
      <c r="R29842" t="s">
        <v>140</v>
      </c>
    </row>
    <row r="29843" spans="1:18" x14ac:dyDescent="0.35">
      <c r="A29843" t="s">
        <v>18</v>
      </c>
      <c r="B29843" t="s">
        <v>339</v>
      </c>
      <c r="C29843">
        <v>1</v>
      </c>
      <c r="D29843" t="s">
        <v>177</v>
      </c>
      <c r="E29843" t="s">
        <v>140</v>
      </c>
      <c r="F29843" t="s">
        <v>140</v>
      </c>
      <c r="G29843" t="s">
        <v>140</v>
      </c>
      <c r="H29843" t="s">
        <v>140</v>
      </c>
      <c r="I29843" t="s">
        <v>140</v>
      </c>
      <c r="J29843" t="s">
        <v>140</v>
      </c>
      <c r="K29843" t="s">
        <v>140</v>
      </c>
      <c r="L29843" t="s">
        <v>140</v>
      </c>
      <c r="M29843" t="s">
        <v>140</v>
      </c>
      <c r="N29843" t="s">
        <v>140</v>
      </c>
      <c r="O29843" t="s">
        <v>140</v>
      </c>
      <c r="P29843" t="s">
        <v>140</v>
      </c>
      <c r="Q29843" t="s">
        <v>140</v>
      </c>
      <c r="R29843" t="s">
        <v>140</v>
      </c>
    </row>
    <row r="29844" spans="1:18" x14ac:dyDescent="0.35">
      <c r="A29844" t="s">
        <v>19</v>
      </c>
      <c r="B29844" t="s">
        <v>1126</v>
      </c>
      <c r="C29844">
        <v>12</v>
      </c>
      <c r="D29844" t="s">
        <v>525</v>
      </c>
      <c r="E29844" t="s">
        <v>140</v>
      </c>
      <c r="F29844" t="s">
        <v>140</v>
      </c>
      <c r="G29844" t="s">
        <v>794</v>
      </c>
      <c r="H29844" t="s">
        <v>515</v>
      </c>
      <c r="I29844" t="s">
        <v>515</v>
      </c>
      <c r="J29844" t="s">
        <v>140</v>
      </c>
      <c r="K29844" t="s">
        <v>140</v>
      </c>
      <c r="L29844" t="s">
        <v>140</v>
      </c>
      <c r="M29844" t="s">
        <v>140</v>
      </c>
      <c r="N29844" t="s">
        <v>140</v>
      </c>
      <c r="O29844" t="s">
        <v>140</v>
      </c>
      <c r="P29844" t="s">
        <v>140</v>
      </c>
      <c r="Q29844" t="s">
        <v>123</v>
      </c>
      <c r="R29844" t="s">
        <v>140</v>
      </c>
    </row>
    <row r="29845" spans="1:18" x14ac:dyDescent="0.35">
      <c r="A29845" t="s">
        <v>19</v>
      </c>
      <c r="B29845" t="s">
        <v>1127</v>
      </c>
      <c r="C29845">
        <v>14</v>
      </c>
      <c r="D29845" t="s">
        <v>804</v>
      </c>
      <c r="E29845" t="s">
        <v>592</v>
      </c>
      <c r="F29845" t="s">
        <v>140</v>
      </c>
      <c r="G29845" t="s">
        <v>140</v>
      </c>
      <c r="H29845" t="s">
        <v>1023</v>
      </c>
      <c r="I29845" t="s">
        <v>1060</v>
      </c>
      <c r="J29845" t="s">
        <v>1060</v>
      </c>
      <c r="K29845" t="s">
        <v>140</v>
      </c>
      <c r="L29845" t="s">
        <v>140</v>
      </c>
      <c r="M29845" t="s">
        <v>140</v>
      </c>
      <c r="N29845" t="s">
        <v>140</v>
      </c>
      <c r="O29845" t="s">
        <v>140</v>
      </c>
      <c r="P29845" t="s">
        <v>875</v>
      </c>
      <c r="Q29845" t="s">
        <v>140</v>
      </c>
      <c r="R29845" t="s">
        <v>1060</v>
      </c>
    </row>
    <row r="29846" spans="1:18" x14ac:dyDescent="0.35">
      <c r="A29846" t="s">
        <v>20</v>
      </c>
      <c r="B29846" t="s">
        <v>1126</v>
      </c>
      <c r="C29846">
        <v>18</v>
      </c>
      <c r="D29846" t="s">
        <v>637</v>
      </c>
      <c r="E29846" t="s">
        <v>949</v>
      </c>
      <c r="F29846" t="s">
        <v>157</v>
      </c>
      <c r="G29846" t="s">
        <v>140</v>
      </c>
      <c r="H29846" t="s">
        <v>140</v>
      </c>
      <c r="I29846" t="s">
        <v>140</v>
      </c>
      <c r="J29846" t="s">
        <v>1050</v>
      </c>
      <c r="K29846" t="s">
        <v>140</v>
      </c>
      <c r="L29846" t="s">
        <v>140</v>
      </c>
      <c r="M29846" t="s">
        <v>140</v>
      </c>
      <c r="N29846" t="s">
        <v>1064</v>
      </c>
      <c r="O29846" t="s">
        <v>140</v>
      </c>
      <c r="P29846" t="s">
        <v>414</v>
      </c>
      <c r="Q29846" t="s">
        <v>140</v>
      </c>
      <c r="R29846" t="s">
        <v>140</v>
      </c>
    </row>
    <row r="29847" spans="1:18" x14ac:dyDescent="0.35">
      <c r="A29847" t="s">
        <v>20</v>
      </c>
      <c r="B29847" t="s">
        <v>1127</v>
      </c>
      <c r="C29847">
        <v>18</v>
      </c>
      <c r="D29847" t="s">
        <v>358</v>
      </c>
      <c r="E29847" t="s">
        <v>140</v>
      </c>
      <c r="F29847" t="s">
        <v>959</v>
      </c>
      <c r="G29847" t="s">
        <v>140</v>
      </c>
      <c r="H29847" t="s">
        <v>140</v>
      </c>
      <c r="I29847" t="s">
        <v>1045</v>
      </c>
      <c r="J29847" t="s">
        <v>1080</v>
      </c>
      <c r="K29847" t="s">
        <v>140</v>
      </c>
      <c r="L29847" t="s">
        <v>140</v>
      </c>
      <c r="M29847" t="s">
        <v>119</v>
      </c>
      <c r="N29847" t="s">
        <v>1004</v>
      </c>
      <c r="O29847" t="s">
        <v>140</v>
      </c>
      <c r="P29847" t="s">
        <v>286</v>
      </c>
      <c r="Q29847" t="s">
        <v>826</v>
      </c>
      <c r="R29847" t="s">
        <v>140</v>
      </c>
    </row>
    <row r="29848" spans="1:18" x14ac:dyDescent="0.35">
      <c r="A29848" t="s">
        <v>20</v>
      </c>
      <c r="B29848" t="s">
        <v>339</v>
      </c>
      <c r="C29848">
        <v>1</v>
      </c>
      <c r="D29848" t="s">
        <v>177</v>
      </c>
      <c r="E29848" t="s">
        <v>140</v>
      </c>
      <c r="F29848" t="s">
        <v>140</v>
      </c>
      <c r="G29848" t="s">
        <v>140</v>
      </c>
      <c r="H29848" t="s">
        <v>140</v>
      </c>
      <c r="I29848" t="s">
        <v>140</v>
      </c>
      <c r="J29848" t="s">
        <v>140</v>
      </c>
      <c r="K29848" t="s">
        <v>140</v>
      </c>
      <c r="L29848" t="s">
        <v>140</v>
      </c>
      <c r="M29848" t="s">
        <v>140</v>
      </c>
      <c r="N29848" t="s">
        <v>140</v>
      </c>
      <c r="O29848" t="s">
        <v>140</v>
      </c>
      <c r="P29848" t="s">
        <v>140</v>
      </c>
      <c r="Q29848" t="s">
        <v>140</v>
      </c>
      <c r="R29848" t="s">
        <v>140</v>
      </c>
    </row>
    <row r="29849" spans="1:18" x14ac:dyDescent="0.35">
      <c r="A29849" t="s">
        <v>21</v>
      </c>
      <c r="B29849" t="s">
        <v>1126</v>
      </c>
      <c r="C29849">
        <v>14</v>
      </c>
      <c r="D29849" t="s">
        <v>332</v>
      </c>
      <c r="E29849" t="s">
        <v>140</v>
      </c>
      <c r="F29849" t="s">
        <v>915</v>
      </c>
      <c r="G29849" t="s">
        <v>140</v>
      </c>
      <c r="H29849" t="s">
        <v>140</v>
      </c>
      <c r="I29849" t="s">
        <v>915</v>
      </c>
      <c r="J29849" t="s">
        <v>1085</v>
      </c>
      <c r="K29849" t="s">
        <v>140</v>
      </c>
      <c r="L29849" t="s">
        <v>140</v>
      </c>
      <c r="M29849" t="s">
        <v>140</v>
      </c>
      <c r="N29849" t="s">
        <v>140</v>
      </c>
      <c r="O29849" t="s">
        <v>140</v>
      </c>
      <c r="P29849" t="s">
        <v>810</v>
      </c>
      <c r="Q29849" t="s">
        <v>140</v>
      </c>
      <c r="R29849" t="s">
        <v>140</v>
      </c>
    </row>
    <row r="29850" spans="1:18" x14ac:dyDescent="0.35">
      <c r="A29850" t="s">
        <v>21</v>
      </c>
      <c r="B29850" t="s">
        <v>1127</v>
      </c>
      <c r="C29850">
        <v>22</v>
      </c>
      <c r="D29850" t="s">
        <v>201</v>
      </c>
      <c r="E29850" t="s">
        <v>140</v>
      </c>
      <c r="F29850" t="s">
        <v>1070</v>
      </c>
      <c r="G29850" t="s">
        <v>140</v>
      </c>
      <c r="H29850" t="s">
        <v>1070</v>
      </c>
      <c r="I29850" t="s">
        <v>1070</v>
      </c>
      <c r="J29850" t="s">
        <v>140</v>
      </c>
      <c r="K29850" t="s">
        <v>140</v>
      </c>
      <c r="L29850" t="s">
        <v>140</v>
      </c>
      <c r="M29850" t="s">
        <v>140</v>
      </c>
      <c r="N29850" t="s">
        <v>1070</v>
      </c>
      <c r="O29850" t="s">
        <v>140</v>
      </c>
      <c r="P29850" t="s">
        <v>532</v>
      </c>
      <c r="Q29850" t="s">
        <v>140</v>
      </c>
      <c r="R29850" t="s">
        <v>140</v>
      </c>
    </row>
    <row r="29851" spans="1:18" x14ac:dyDescent="0.35">
      <c r="A29851" t="s">
        <v>22</v>
      </c>
      <c r="B29851" t="s">
        <v>1126</v>
      </c>
      <c r="C29851">
        <v>9</v>
      </c>
      <c r="D29851" t="s">
        <v>139</v>
      </c>
      <c r="E29851" t="s">
        <v>199</v>
      </c>
      <c r="F29851" t="s">
        <v>598</v>
      </c>
      <c r="G29851" t="s">
        <v>140</v>
      </c>
      <c r="H29851" t="s">
        <v>140</v>
      </c>
      <c r="I29851" t="s">
        <v>199</v>
      </c>
      <c r="J29851" t="s">
        <v>199</v>
      </c>
      <c r="K29851" t="s">
        <v>140</v>
      </c>
      <c r="L29851" t="s">
        <v>140</v>
      </c>
      <c r="M29851" t="s">
        <v>140</v>
      </c>
      <c r="N29851" t="s">
        <v>140</v>
      </c>
      <c r="O29851" t="s">
        <v>140</v>
      </c>
      <c r="P29851" t="s">
        <v>353</v>
      </c>
      <c r="Q29851" t="s">
        <v>140</v>
      </c>
      <c r="R29851" t="s">
        <v>140</v>
      </c>
    </row>
    <row r="29852" spans="1:18" x14ac:dyDescent="0.35">
      <c r="A29852" t="s">
        <v>22</v>
      </c>
      <c r="B29852" t="s">
        <v>1127</v>
      </c>
      <c r="C29852">
        <v>14</v>
      </c>
      <c r="D29852" t="s">
        <v>64</v>
      </c>
      <c r="E29852" t="s">
        <v>140</v>
      </c>
      <c r="F29852" t="s">
        <v>140</v>
      </c>
      <c r="G29852" t="s">
        <v>140</v>
      </c>
      <c r="H29852" t="s">
        <v>187</v>
      </c>
      <c r="I29852" t="s">
        <v>140</v>
      </c>
      <c r="J29852" t="s">
        <v>140</v>
      </c>
      <c r="K29852" t="s">
        <v>140</v>
      </c>
      <c r="L29852" t="s">
        <v>660</v>
      </c>
      <c r="M29852" t="s">
        <v>140</v>
      </c>
      <c r="N29852" t="s">
        <v>140</v>
      </c>
      <c r="O29852" t="s">
        <v>140</v>
      </c>
      <c r="P29852" t="s">
        <v>1049</v>
      </c>
      <c r="Q29852" t="s">
        <v>140</v>
      </c>
      <c r="R29852" t="s">
        <v>140</v>
      </c>
    </row>
    <row r="29853" spans="1:18" x14ac:dyDescent="0.35">
      <c r="A29853" t="s">
        <v>23</v>
      </c>
      <c r="B29853" t="s">
        <v>1126</v>
      </c>
      <c r="C29853">
        <v>12</v>
      </c>
      <c r="D29853" t="s">
        <v>694</v>
      </c>
      <c r="E29853" t="s">
        <v>140</v>
      </c>
      <c r="F29853" t="s">
        <v>917</v>
      </c>
      <c r="G29853" t="s">
        <v>140</v>
      </c>
      <c r="H29853" t="s">
        <v>140</v>
      </c>
      <c r="I29853" t="s">
        <v>1048</v>
      </c>
      <c r="J29853" t="s">
        <v>1095</v>
      </c>
      <c r="K29853" t="s">
        <v>140</v>
      </c>
      <c r="L29853" t="s">
        <v>140</v>
      </c>
      <c r="M29853" t="s">
        <v>140</v>
      </c>
      <c r="N29853" t="s">
        <v>140</v>
      </c>
      <c r="O29853" t="s">
        <v>140</v>
      </c>
      <c r="P29853" t="s">
        <v>614</v>
      </c>
      <c r="Q29853" t="s">
        <v>140</v>
      </c>
      <c r="R29853" t="s">
        <v>140</v>
      </c>
    </row>
    <row r="29854" spans="1:18" x14ac:dyDescent="0.35">
      <c r="A29854" t="s">
        <v>23</v>
      </c>
      <c r="B29854" t="s">
        <v>1127</v>
      </c>
      <c r="C29854">
        <v>10</v>
      </c>
      <c r="D29854" t="s">
        <v>449</v>
      </c>
      <c r="E29854" t="s">
        <v>140</v>
      </c>
      <c r="F29854" t="s">
        <v>862</v>
      </c>
      <c r="G29854" t="s">
        <v>140</v>
      </c>
      <c r="H29854" t="s">
        <v>604</v>
      </c>
      <c r="I29854" t="s">
        <v>140</v>
      </c>
      <c r="J29854" t="s">
        <v>140</v>
      </c>
      <c r="K29854" t="s">
        <v>140</v>
      </c>
      <c r="L29854" t="s">
        <v>140</v>
      </c>
      <c r="M29854" t="s">
        <v>140</v>
      </c>
      <c r="N29854" t="s">
        <v>140</v>
      </c>
      <c r="O29854" t="s">
        <v>140</v>
      </c>
      <c r="P29854" t="s">
        <v>841</v>
      </c>
      <c r="Q29854" t="s">
        <v>140</v>
      </c>
      <c r="R29854" t="s">
        <v>140</v>
      </c>
    </row>
    <row r="29855" spans="1:18" x14ac:dyDescent="0.35">
      <c r="A29855" t="s">
        <v>23</v>
      </c>
      <c r="B29855" t="s">
        <v>339</v>
      </c>
      <c r="C29855">
        <v>2</v>
      </c>
      <c r="D29855" t="s">
        <v>183</v>
      </c>
      <c r="E29855" t="s">
        <v>140</v>
      </c>
      <c r="F29855" t="s">
        <v>140</v>
      </c>
      <c r="G29855" t="s">
        <v>140</v>
      </c>
      <c r="H29855" t="s">
        <v>140</v>
      </c>
      <c r="I29855" t="s">
        <v>140</v>
      </c>
      <c r="J29855" t="s">
        <v>140</v>
      </c>
      <c r="K29855" t="s">
        <v>140</v>
      </c>
      <c r="L29855" t="s">
        <v>140</v>
      </c>
      <c r="M29855" t="s">
        <v>140</v>
      </c>
      <c r="N29855" t="s">
        <v>140</v>
      </c>
      <c r="O29855" t="s">
        <v>140</v>
      </c>
      <c r="P29855" t="s">
        <v>182</v>
      </c>
      <c r="Q29855" t="s">
        <v>140</v>
      </c>
      <c r="R29855" t="s">
        <v>140</v>
      </c>
    </row>
    <row r="29856" spans="1:18" x14ac:dyDescent="0.35">
      <c r="A29856" t="s">
        <v>24</v>
      </c>
      <c r="B29856" t="s">
        <v>1126</v>
      </c>
      <c r="C29856">
        <v>17</v>
      </c>
      <c r="D29856" t="s">
        <v>631</v>
      </c>
      <c r="E29856" t="s">
        <v>140</v>
      </c>
      <c r="F29856" t="s">
        <v>953</v>
      </c>
      <c r="G29856" t="s">
        <v>1043</v>
      </c>
      <c r="H29856" t="s">
        <v>89</v>
      </c>
      <c r="I29856" t="s">
        <v>89</v>
      </c>
      <c r="J29856" t="s">
        <v>140</v>
      </c>
      <c r="K29856" t="s">
        <v>89</v>
      </c>
      <c r="L29856" t="s">
        <v>140</v>
      </c>
      <c r="M29856" t="s">
        <v>140</v>
      </c>
      <c r="N29856" t="s">
        <v>953</v>
      </c>
      <c r="O29856" t="s">
        <v>140</v>
      </c>
      <c r="P29856" t="s">
        <v>411</v>
      </c>
      <c r="Q29856" t="s">
        <v>140</v>
      </c>
      <c r="R29856" t="s">
        <v>140</v>
      </c>
    </row>
    <row r="29857" spans="1:18" x14ac:dyDescent="0.35">
      <c r="A29857" t="s">
        <v>24</v>
      </c>
      <c r="B29857" t="s">
        <v>1127</v>
      </c>
      <c r="C29857">
        <v>16</v>
      </c>
      <c r="D29857" t="s">
        <v>542</v>
      </c>
      <c r="E29857" t="s">
        <v>1059</v>
      </c>
      <c r="F29857" t="s">
        <v>664</v>
      </c>
      <c r="G29857" t="s">
        <v>140</v>
      </c>
      <c r="H29857" t="s">
        <v>140</v>
      </c>
      <c r="I29857" t="s">
        <v>641</v>
      </c>
      <c r="J29857" t="s">
        <v>140</v>
      </c>
      <c r="K29857" t="s">
        <v>1065</v>
      </c>
      <c r="L29857" t="s">
        <v>140</v>
      </c>
      <c r="M29857" t="s">
        <v>140</v>
      </c>
      <c r="N29857" t="s">
        <v>140</v>
      </c>
      <c r="O29857" t="s">
        <v>140</v>
      </c>
      <c r="P29857" t="s">
        <v>140</v>
      </c>
      <c r="Q29857" t="s">
        <v>140</v>
      </c>
      <c r="R29857" t="s">
        <v>140</v>
      </c>
    </row>
    <row r="29858" spans="1:18" x14ac:dyDescent="0.35">
      <c r="A29858" t="s">
        <v>25</v>
      </c>
      <c r="B29858" t="s">
        <v>1126</v>
      </c>
      <c r="C29858">
        <v>13</v>
      </c>
      <c r="D29858" t="s">
        <v>791</v>
      </c>
      <c r="E29858" t="s">
        <v>140</v>
      </c>
      <c r="F29858" t="s">
        <v>411</v>
      </c>
      <c r="G29858" t="s">
        <v>140</v>
      </c>
      <c r="H29858" t="s">
        <v>140</v>
      </c>
      <c r="I29858" t="s">
        <v>140</v>
      </c>
      <c r="J29858" t="s">
        <v>140</v>
      </c>
      <c r="K29858" t="s">
        <v>140</v>
      </c>
      <c r="L29858" t="s">
        <v>140</v>
      </c>
      <c r="M29858" t="s">
        <v>140</v>
      </c>
      <c r="N29858" t="s">
        <v>140</v>
      </c>
      <c r="O29858" t="s">
        <v>140</v>
      </c>
      <c r="P29858" t="s">
        <v>939</v>
      </c>
      <c r="Q29858" t="s">
        <v>140</v>
      </c>
      <c r="R29858" t="s">
        <v>140</v>
      </c>
    </row>
    <row r="29859" spans="1:18" x14ac:dyDescent="0.35">
      <c r="A29859" t="s">
        <v>25</v>
      </c>
      <c r="B29859" t="s">
        <v>1127</v>
      </c>
      <c r="C29859">
        <v>18</v>
      </c>
      <c r="D29859" t="s">
        <v>332</v>
      </c>
      <c r="E29859" t="s">
        <v>1052</v>
      </c>
      <c r="F29859" t="s">
        <v>140</v>
      </c>
      <c r="G29859" t="s">
        <v>140</v>
      </c>
      <c r="H29859" t="s">
        <v>527</v>
      </c>
      <c r="I29859" t="s">
        <v>1100</v>
      </c>
      <c r="J29859" t="s">
        <v>140</v>
      </c>
      <c r="K29859" t="s">
        <v>940</v>
      </c>
      <c r="L29859" t="s">
        <v>140</v>
      </c>
      <c r="M29859" t="s">
        <v>140</v>
      </c>
      <c r="N29859" t="s">
        <v>140</v>
      </c>
      <c r="O29859" t="s">
        <v>140</v>
      </c>
      <c r="P29859" t="s">
        <v>771</v>
      </c>
      <c r="Q29859" t="s">
        <v>140</v>
      </c>
      <c r="R29859" t="s">
        <v>140</v>
      </c>
    </row>
    <row r="29860" spans="1:18" x14ac:dyDescent="0.35">
      <c r="A29860" t="s">
        <v>25</v>
      </c>
      <c r="B29860" t="s">
        <v>339</v>
      </c>
      <c r="C29860">
        <v>1</v>
      </c>
      <c r="D29860" t="s">
        <v>177</v>
      </c>
      <c r="E29860" t="s">
        <v>140</v>
      </c>
      <c r="F29860" t="s">
        <v>140</v>
      </c>
      <c r="G29860" t="s">
        <v>140</v>
      </c>
      <c r="H29860" t="s">
        <v>140</v>
      </c>
      <c r="I29860" t="s">
        <v>140</v>
      </c>
      <c r="J29860" t="s">
        <v>140</v>
      </c>
      <c r="K29860" t="s">
        <v>140</v>
      </c>
      <c r="L29860" t="s">
        <v>140</v>
      </c>
      <c r="M29860" t="s">
        <v>140</v>
      </c>
      <c r="N29860" t="s">
        <v>140</v>
      </c>
      <c r="O29860" t="s">
        <v>140</v>
      </c>
      <c r="P29860" t="s">
        <v>140</v>
      </c>
      <c r="Q29860" t="s">
        <v>140</v>
      </c>
      <c r="R29860" t="s">
        <v>140</v>
      </c>
    </row>
    <row r="29861" spans="1:18" x14ac:dyDescent="0.35">
      <c r="A29861" t="s">
        <v>26</v>
      </c>
      <c r="B29861" t="s">
        <v>1126</v>
      </c>
      <c r="C29861">
        <v>13</v>
      </c>
      <c r="D29861" t="s">
        <v>348</v>
      </c>
      <c r="E29861" t="s">
        <v>140</v>
      </c>
      <c r="F29861" t="s">
        <v>140</v>
      </c>
      <c r="G29861" t="s">
        <v>140</v>
      </c>
      <c r="H29861" t="s">
        <v>123</v>
      </c>
      <c r="I29861" t="s">
        <v>837</v>
      </c>
      <c r="J29861" t="s">
        <v>140</v>
      </c>
      <c r="K29861" t="s">
        <v>1003</v>
      </c>
      <c r="L29861" t="s">
        <v>394</v>
      </c>
      <c r="M29861" t="s">
        <v>140</v>
      </c>
      <c r="N29861" t="s">
        <v>140</v>
      </c>
      <c r="O29861" t="s">
        <v>140</v>
      </c>
      <c r="P29861" t="s">
        <v>639</v>
      </c>
      <c r="Q29861" t="s">
        <v>140</v>
      </c>
      <c r="R29861" t="s">
        <v>140</v>
      </c>
    </row>
    <row r="29862" spans="1:18" x14ac:dyDescent="0.35">
      <c r="A29862" t="s">
        <v>26</v>
      </c>
      <c r="B29862" t="s">
        <v>1127</v>
      </c>
      <c r="C29862">
        <v>17</v>
      </c>
      <c r="D29862" t="s">
        <v>739</v>
      </c>
      <c r="E29862" t="s">
        <v>140</v>
      </c>
      <c r="F29862" t="s">
        <v>522</v>
      </c>
      <c r="G29862" t="s">
        <v>1059</v>
      </c>
      <c r="H29862" t="s">
        <v>140</v>
      </c>
      <c r="I29862" t="s">
        <v>140</v>
      </c>
      <c r="J29862" t="s">
        <v>915</v>
      </c>
      <c r="K29862" t="s">
        <v>140</v>
      </c>
      <c r="L29862" t="s">
        <v>1051</v>
      </c>
      <c r="M29862" t="s">
        <v>915</v>
      </c>
      <c r="N29862" t="s">
        <v>140</v>
      </c>
      <c r="O29862" t="s">
        <v>140</v>
      </c>
      <c r="P29862" t="s">
        <v>950</v>
      </c>
      <c r="Q29862" t="s">
        <v>140</v>
      </c>
      <c r="R29862" t="s">
        <v>140</v>
      </c>
    </row>
    <row r="29863" spans="1:18" x14ac:dyDescent="0.35">
      <c r="A29863" t="s">
        <v>26</v>
      </c>
      <c r="B29863" t="s">
        <v>339</v>
      </c>
      <c r="C29863">
        <v>3</v>
      </c>
      <c r="D29863" t="s">
        <v>694</v>
      </c>
      <c r="E29863" t="s">
        <v>140</v>
      </c>
      <c r="F29863" t="s">
        <v>140</v>
      </c>
      <c r="G29863" t="s">
        <v>140</v>
      </c>
      <c r="H29863" t="s">
        <v>140</v>
      </c>
      <c r="I29863" t="s">
        <v>140</v>
      </c>
      <c r="J29863" t="s">
        <v>140</v>
      </c>
      <c r="K29863" t="s">
        <v>140</v>
      </c>
      <c r="L29863" t="s">
        <v>140</v>
      </c>
      <c r="M29863" t="s">
        <v>140</v>
      </c>
      <c r="N29863" t="s">
        <v>140</v>
      </c>
      <c r="O29863" t="s">
        <v>140</v>
      </c>
      <c r="P29863" t="s">
        <v>140</v>
      </c>
      <c r="Q29863" t="s">
        <v>140</v>
      </c>
      <c r="R29863" t="s">
        <v>695</v>
      </c>
    </row>
    <row r="29864" spans="1:18" x14ac:dyDescent="0.35">
      <c r="A29864" t="s">
        <v>27</v>
      </c>
      <c r="B29864" t="s">
        <v>1126</v>
      </c>
      <c r="C29864">
        <v>12</v>
      </c>
      <c r="D29864" t="s">
        <v>820</v>
      </c>
      <c r="E29864" t="s">
        <v>91</v>
      </c>
      <c r="F29864" t="s">
        <v>140</v>
      </c>
      <c r="G29864" t="s">
        <v>140</v>
      </c>
      <c r="H29864" t="s">
        <v>996</v>
      </c>
      <c r="I29864" t="s">
        <v>996</v>
      </c>
      <c r="J29864" t="s">
        <v>140</v>
      </c>
      <c r="K29864" t="s">
        <v>1003</v>
      </c>
      <c r="L29864" t="s">
        <v>87</v>
      </c>
      <c r="M29864" t="s">
        <v>371</v>
      </c>
      <c r="N29864" t="s">
        <v>87</v>
      </c>
      <c r="O29864" t="s">
        <v>140</v>
      </c>
      <c r="P29864" t="s">
        <v>371</v>
      </c>
      <c r="Q29864" t="s">
        <v>788</v>
      </c>
      <c r="R29864" t="s">
        <v>140</v>
      </c>
    </row>
    <row r="29865" spans="1:18" x14ac:dyDescent="0.35">
      <c r="A29865" t="s">
        <v>27</v>
      </c>
      <c r="B29865" t="s">
        <v>1127</v>
      </c>
      <c r="C29865">
        <v>18</v>
      </c>
      <c r="D29865" t="s">
        <v>995</v>
      </c>
      <c r="E29865" t="s">
        <v>140</v>
      </c>
      <c r="F29865" t="s">
        <v>125</v>
      </c>
      <c r="G29865" t="s">
        <v>140</v>
      </c>
      <c r="H29865" t="s">
        <v>140</v>
      </c>
      <c r="I29865" t="s">
        <v>140</v>
      </c>
      <c r="J29865" t="s">
        <v>140</v>
      </c>
      <c r="K29865" t="s">
        <v>140</v>
      </c>
      <c r="L29865" t="s">
        <v>991</v>
      </c>
      <c r="M29865" t="s">
        <v>140</v>
      </c>
      <c r="N29865" t="s">
        <v>1051</v>
      </c>
      <c r="O29865" t="s">
        <v>140</v>
      </c>
      <c r="P29865" t="s">
        <v>574</v>
      </c>
      <c r="Q29865" t="s">
        <v>140</v>
      </c>
      <c r="R29865" t="s">
        <v>140</v>
      </c>
    </row>
    <row r="29866" spans="1:18" x14ac:dyDescent="0.35">
      <c r="A29866" t="s">
        <v>28</v>
      </c>
      <c r="B29866" t="s">
        <v>1126</v>
      </c>
      <c r="C29866">
        <v>15</v>
      </c>
      <c r="D29866" t="s">
        <v>71</v>
      </c>
      <c r="E29866" t="s">
        <v>140</v>
      </c>
      <c r="F29866" t="s">
        <v>1062</v>
      </c>
      <c r="G29866" t="s">
        <v>1047</v>
      </c>
      <c r="H29866" t="s">
        <v>1095</v>
      </c>
      <c r="I29866" t="s">
        <v>574</v>
      </c>
      <c r="J29866" t="s">
        <v>140</v>
      </c>
      <c r="K29866" t="s">
        <v>1095</v>
      </c>
      <c r="L29866" t="s">
        <v>996</v>
      </c>
      <c r="M29866" t="s">
        <v>950</v>
      </c>
      <c r="N29866" t="s">
        <v>140</v>
      </c>
      <c r="O29866" t="s">
        <v>140</v>
      </c>
      <c r="P29866" t="s">
        <v>381</v>
      </c>
      <c r="Q29866" t="s">
        <v>140</v>
      </c>
      <c r="R29866" t="s">
        <v>140</v>
      </c>
    </row>
    <row r="29867" spans="1:18" x14ac:dyDescent="0.35">
      <c r="A29867" t="s">
        <v>28</v>
      </c>
      <c r="B29867" t="s">
        <v>1127</v>
      </c>
      <c r="C29867">
        <v>19</v>
      </c>
      <c r="D29867" t="s">
        <v>464</v>
      </c>
      <c r="E29867" t="s">
        <v>140</v>
      </c>
      <c r="F29867" t="s">
        <v>1062</v>
      </c>
      <c r="G29867" t="s">
        <v>140</v>
      </c>
      <c r="H29867" t="s">
        <v>140</v>
      </c>
      <c r="I29867" t="s">
        <v>1062</v>
      </c>
      <c r="J29867" t="s">
        <v>1062</v>
      </c>
      <c r="K29867" t="s">
        <v>1064</v>
      </c>
      <c r="L29867" t="s">
        <v>125</v>
      </c>
      <c r="M29867" t="s">
        <v>1062</v>
      </c>
      <c r="N29867" t="s">
        <v>140</v>
      </c>
      <c r="O29867" t="s">
        <v>973</v>
      </c>
      <c r="P29867" t="s">
        <v>1062</v>
      </c>
      <c r="Q29867" t="s">
        <v>996</v>
      </c>
      <c r="R29867" t="s">
        <v>140</v>
      </c>
    </row>
    <row r="29868" spans="1:18" x14ac:dyDescent="0.35">
      <c r="A29868" t="s">
        <v>29</v>
      </c>
      <c r="B29868" t="s">
        <v>1126</v>
      </c>
      <c r="C29868">
        <v>15</v>
      </c>
      <c r="D29868" t="s">
        <v>313</v>
      </c>
      <c r="E29868" t="s">
        <v>140</v>
      </c>
      <c r="F29868" t="s">
        <v>140</v>
      </c>
      <c r="G29868" t="s">
        <v>140</v>
      </c>
      <c r="H29868" t="s">
        <v>140</v>
      </c>
      <c r="I29868" t="s">
        <v>140</v>
      </c>
      <c r="J29868" t="s">
        <v>140</v>
      </c>
      <c r="K29868" t="s">
        <v>140</v>
      </c>
      <c r="L29868" t="s">
        <v>1065</v>
      </c>
      <c r="M29868" t="s">
        <v>140</v>
      </c>
      <c r="N29868" t="s">
        <v>140</v>
      </c>
      <c r="O29868" t="s">
        <v>140</v>
      </c>
      <c r="P29868" t="s">
        <v>738</v>
      </c>
      <c r="Q29868" t="s">
        <v>140</v>
      </c>
      <c r="R29868" t="s">
        <v>140</v>
      </c>
    </row>
    <row r="29869" spans="1:18" x14ac:dyDescent="0.35">
      <c r="A29869" t="s">
        <v>29</v>
      </c>
      <c r="B29869" t="s">
        <v>1127</v>
      </c>
      <c r="C29869">
        <v>15</v>
      </c>
      <c r="D29869" t="s">
        <v>844</v>
      </c>
      <c r="E29869" t="s">
        <v>548</v>
      </c>
      <c r="F29869" t="s">
        <v>140</v>
      </c>
      <c r="G29869" t="s">
        <v>140</v>
      </c>
      <c r="H29869" t="s">
        <v>140</v>
      </c>
      <c r="I29869" t="s">
        <v>950</v>
      </c>
      <c r="J29869" t="s">
        <v>140</v>
      </c>
      <c r="K29869" t="s">
        <v>140</v>
      </c>
      <c r="L29869" t="s">
        <v>140</v>
      </c>
      <c r="M29869" t="s">
        <v>140</v>
      </c>
      <c r="N29869" t="s">
        <v>91</v>
      </c>
      <c r="O29869" t="s">
        <v>140</v>
      </c>
      <c r="P29869" t="s">
        <v>1061</v>
      </c>
      <c r="Q29869" t="s">
        <v>140</v>
      </c>
      <c r="R29869" t="s">
        <v>140</v>
      </c>
    </row>
    <row r="29870" spans="1:18" x14ac:dyDescent="0.35">
      <c r="A29870" t="s">
        <v>29</v>
      </c>
      <c r="B29870" t="s">
        <v>339</v>
      </c>
      <c r="C29870">
        <v>2</v>
      </c>
      <c r="D29870" t="s">
        <v>883</v>
      </c>
      <c r="E29870" t="s">
        <v>140</v>
      </c>
      <c r="F29870" t="s">
        <v>884</v>
      </c>
      <c r="G29870" t="s">
        <v>140</v>
      </c>
      <c r="H29870" t="s">
        <v>140</v>
      </c>
      <c r="I29870" t="s">
        <v>140</v>
      </c>
      <c r="J29870" t="s">
        <v>884</v>
      </c>
      <c r="K29870" t="s">
        <v>140</v>
      </c>
      <c r="L29870" t="s">
        <v>140</v>
      </c>
      <c r="M29870" t="s">
        <v>140</v>
      </c>
      <c r="N29870" t="s">
        <v>140</v>
      </c>
      <c r="O29870" t="s">
        <v>140</v>
      </c>
      <c r="P29870" t="s">
        <v>140</v>
      </c>
      <c r="Q29870" t="s">
        <v>140</v>
      </c>
      <c r="R29870" t="s">
        <v>140</v>
      </c>
    </row>
    <row r="29871" spans="1:18" x14ac:dyDescent="0.35">
      <c r="A29871" t="s">
        <v>30</v>
      </c>
      <c r="B29871" t="s">
        <v>1126</v>
      </c>
      <c r="C29871">
        <v>13</v>
      </c>
      <c r="D29871" t="s">
        <v>400</v>
      </c>
      <c r="E29871" t="s">
        <v>140</v>
      </c>
      <c r="F29871" t="s">
        <v>988</v>
      </c>
      <c r="G29871" t="s">
        <v>140</v>
      </c>
      <c r="H29871" t="s">
        <v>988</v>
      </c>
      <c r="I29871" t="s">
        <v>422</v>
      </c>
      <c r="J29871" t="s">
        <v>140</v>
      </c>
      <c r="K29871" t="s">
        <v>140</v>
      </c>
      <c r="L29871" t="s">
        <v>140</v>
      </c>
      <c r="M29871" t="s">
        <v>140</v>
      </c>
      <c r="N29871" t="s">
        <v>140</v>
      </c>
      <c r="O29871" t="s">
        <v>140</v>
      </c>
      <c r="P29871" t="s">
        <v>574</v>
      </c>
      <c r="Q29871" t="s">
        <v>140</v>
      </c>
      <c r="R29871" t="s">
        <v>140</v>
      </c>
    </row>
    <row r="29872" spans="1:18" x14ac:dyDescent="0.35">
      <c r="A29872" t="s">
        <v>30</v>
      </c>
      <c r="B29872" t="s">
        <v>1127</v>
      </c>
      <c r="C29872">
        <v>13</v>
      </c>
      <c r="D29872" t="s">
        <v>625</v>
      </c>
      <c r="E29872" t="s">
        <v>140</v>
      </c>
      <c r="F29872" t="s">
        <v>140</v>
      </c>
      <c r="G29872" t="s">
        <v>620</v>
      </c>
      <c r="H29872" t="s">
        <v>140</v>
      </c>
      <c r="I29872" t="s">
        <v>140</v>
      </c>
      <c r="J29872" t="s">
        <v>664</v>
      </c>
      <c r="K29872" t="s">
        <v>773</v>
      </c>
      <c r="L29872" t="s">
        <v>140</v>
      </c>
      <c r="M29872" t="s">
        <v>405</v>
      </c>
      <c r="N29872" t="s">
        <v>140</v>
      </c>
      <c r="O29872" t="s">
        <v>140</v>
      </c>
      <c r="P29872" t="s">
        <v>121</v>
      </c>
      <c r="Q29872" t="s">
        <v>140</v>
      </c>
      <c r="R29872" t="s">
        <v>140</v>
      </c>
    </row>
    <row r="29873" spans="1:18" x14ac:dyDescent="0.35">
      <c r="A29873" t="s">
        <v>30</v>
      </c>
      <c r="B29873" t="s">
        <v>339</v>
      </c>
      <c r="C29873">
        <v>2</v>
      </c>
      <c r="D29873" t="s">
        <v>177</v>
      </c>
      <c r="E29873" t="s">
        <v>140</v>
      </c>
      <c r="F29873" t="s">
        <v>140</v>
      </c>
      <c r="G29873" t="s">
        <v>140</v>
      </c>
      <c r="H29873" t="s">
        <v>140</v>
      </c>
      <c r="I29873" t="s">
        <v>140</v>
      </c>
      <c r="J29873" t="s">
        <v>140</v>
      </c>
      <c r="K29873" t="s">
        <v>140</v>
      </c>
      <c r="L29873" t="s">
        <v>140</v>
      </c>
      <c r="M29873" t="s">
        <v>140</v>
      </c>
      <c r="N29873" t="s">
        <v>140</v>
      </c>
      <c r="O29873" t="s">
        <v>140</v>
      </c>
      <c r="P29873" t="s">
        <v>140</v>
      </c>
      <c r="Q29873" t="s">
        <v>140</v>
      </c>
      <c r="R29873" t="s">
        <v>140</v>
      </c>
    </row>
    <row r="29874" spans="1:18" x14ac:dyDescent="0.35">
      <c r="A29874" t="s">
        <v>31</v>
      </c>
      <c r="B29874" t="s">
        <v>1126</v>
      </c>
      <c r="C29874">
        <v>24</v>
      </c>
      <c r="D29874" t="s">
        <v>401</v>
      </c>
      <c r="E29874" t="s">
        <v>421</v>
      </c>
      <c r="F29874" t="s">
        <v>860</v>
      </c>
      <c r="G29874" t="s">
        <v>1046</v>
      </c>
      <c r="H29874" t="s">
        <v>1154</v>
      </c>
      <c r="I29874" t="s">
        <v>93</v>
      </c>
      <c r="J29874" t="s">
        <v>1154</v>
      </c>
      <c r="K29874" t="s">
        <v>140</v>
      </c>
      <c r="L29874" t="s">
        <v>1095</v>
      </c>
      <c r="M29874" t="s">
        <v>140</v>
      </c>
      <c r="N29874" t="s">
        <v>140</v>
      </c>
      <c r="O29874" t="s">
        <v>140</v>
      </c>
      <c r="P29874" t="s">
        <v>528</v>
      </c>
      <c r="Q29874" t="s">
        <v>140</v>
      </c>
      <c r="R29874" t="s">
        <v>140</v>
      </c>
    </row>
    <row r="29875" spans="1:18" x14ac:dyDescent="0.35">
      <c r="A29875" t="s">
        <v>31</v>
      </c>
      <c r="B29875" t="s">
        <v>1127</v>
      </c>
      <c r="C29875">
        <v>22</v>
      </c>
      <c r="D29875" t="s">
        <v>686</v>
      </c>
      <c r="E29875" t="s">
        <v>99</v>
      </c>
      <c r="F29875" t="s">
        <v>1048</v>
      </c>
      <c r="G29875" t="s">
        <v>99</v>
      </c>
      <c r="H29875" t="s">
        <v>641</v>
      </c>
      <c r="I29875" t="s">
        <v>641</v>
      </c>
      <c r="J29875" t="s">
        <v>99</v>
      </c>
      <c r="K29875" t="s">
        <v>641</v>
      </c>
      <c r="L29875" t="s">
        <v>140</v>
      </c>
      <c r="M29875" t="s">
        <v>140</v>
      </c>
      <c r="N29875" t="s">
        <v>140</v>
      </c>
      <c r="O29875" t="s">
        <v>140</v>
      </c>
      <c r="P29875" t="s">
        <v>532</v>
      </c>
      <c r="Q29875" t="s">
        <v>1063</v>
      </c>
      <c r="R29875" t="s">
        <v>140</v>
      </c>
    </row>
    <row r="29876" spans="1:18" x14ac:dyDescent="0.35">
      <c r="A29876" t="s">
        <v>31</v>
      </c>
      <c r="B29876" t="s">
        <v>339</v>
      </c>
      <c r="C29876">
        <v>1</v>
      </c>
      <c r="D29876" t="s">
        <v>177</v>
      </c>
      <c r="E29876" t="s">
        <v>140</v>
      </c>
      <c r="F29876" t="s">
        <v>140</v>
      </c>
      <c r="G29876" t="s">
        <v>140</v>
      </c>
      <c r="H29876" t="s">
        <v>140</v>
      </c>
      <c r="I29876" t="s">
        <v>140</v>
      </c>
      <c r="J29876" t="s">
        <v>140</v>
      </c>
      <c r="K29876" t="s">
        <v>140</v>
      </c>
      <c r="L29876" t="s">
        <v>140</v>
      </c>
      <c r="M29876" t="s">
        <v>140</v>
      </c>
      <c r="N29876" t="s">
        <v>140</v>
      </c>
      <c r="O29876" t="s">
        <v>140</v>
      </c>
      <c r="P29876" t="s">
        <v>140</v>
      </c>
      <c r="Q29876" t="s">
        <v>140</v>
      </c>
      <c r="R29876" t="s">
        <v>140</v>
      </c>
    </row>
    <row r="29877" spans="1:18" x14ac:dyDescent="0.35">
      <c r="A29877" t="s">
        <v>32</v>
      </c>
      <c r="B29877" t="s">
        <v>1126</v>
      </c>
      <c r="C29877">
        <v>332</v>
      </c>
      <c r="D29877" t="s">
        <v>160</v>
      </c>
      <c r="E29877" t="s">
        <v>515</v>
      </c>
      <c r="F29877" t="s">
        <v>769</v>
      </c>
      <c r="G29877" t="s">
        <v>939</v>
      </c>
      <c r="H29877" t="s">
        <v>919</v>
      </c>
      <c r="I29877" t="s">
        <v>1056</v>
      </c>
      <c r="J29877" t="s">
        <v>869</v>
      </c>
      <c r="K29877" t="s">
        <v>939</v>
      </c>
      <c r="L29877" t="s">
        <v>939</v>
      </c>
      <c r="M29877" t="s">
        <v>1021</v>
      </c>
      <c r="N29877" t="s">
        <v>1050</v>
      </c>
      <c r="O29877" t="s">
        <v>1013</v>
      </c>
      <c r="P29877" t="s">
        <v>1083</v>
      </c>
      <c r="Q29877" t="s">
        <v>1012</v>
      </c>
      <c r="R29877" t="s">
        <v>140</v>
      </c>
    </row>
    <row r="29878" spans="1:18" x14ac:dyDescent="0.35">
      <c r="A29878" t="s">
        <v>32</v>
      </c>
      <c r="B29878" t="s">
        <v>1127</v>
      </c>
      <c r="C29878">
        <v>362</v>
      </c>
      <c r="D29878" t="s">
        <v>569</v>
      </c>
      <c r="E29878" t="s">
        <v>1047</v>
      </c>
      <c r="F29878" t="s">
        <v>801</v>
      </c>
      <c r="G29878" t="s">
        <v>1043</v>
      </c>
      <c r="H29878" t="s">
        <v>1048</v>
      </c>
      <c r="I29878" t="s">
        <v>664</v>
      </c>
      <c r="J29878" t="s">
        <v>1073</v>
      </c>
      <c r="K29878" t="s">
        <v>939</v>
      </c>
      <c r="L29878" t="s">
        <v>1054</v>
      </c>
      <c r="M29878" t="s">
        <v>1073</v>
      </c>
      <c r="N29878" t="s">
        <v>1011</v>
      </c>
      <c r="O29878" t="s">
        <v>1016</v>
      </c>
      <c r="P29878" t="s">
        <v>97</v>
      </c>
      <c r="Q29878" t="s">
        <v>1043</v>
      </c>
      <c r="R29878" t="s">
        <v>1022</v>
      </c>
    </row>
    <row r="29879" spans="1:18" x14ac:dyDescent="0.35">
      <c r="A29879" t="s">
        <v>32</v>
      </c>
      <c r="B29879" t="s">
        <v>339</v>
      </c>
      <c r="C29879">
        <v>20</v>
      </c>
      <c r="D29879" t="s">
        <v>1261</v>
      </c>
      <c r="E29879" t="s">
        <v>939</v>
      </c>
      <c r="F29879" t="s">
        <v>971</v>
      </c>
      <c r="G29879" t="s">
        <v>140</v>
      </c>
      <c r="H29879" t="s">
        <v>140</v>
      </c>
      <c r="I29879" t="s">
        <v>140</v>
      </c>
      <c r="J29879" t="s">
        <v>971</v>
      </c>
      <c r="K29879" t="s">
        <v>140</v>
      </c>
      <c r="L29879" t="s">
        <v>140</v>
      </c>
      <c r="M29879" t="s">
        <v>140</v>
      </c>
      <c r="N29879" t="s">
        <v>140</v>
      </c>
      <c r="O29879" t="s">
        <v>140</v>
      </c>
      <c r="P29879" t="s">
        <v>1046</v>
      </c>
      <c r="Q29879" t="s">
        <v>140</v>
      </c>
      <c r="R29879" t="s">
        <v>838</v>
      </c>
    </row>
    <row r="29881" spans="1:18" x14ac:dyDescent="0.35">
      <c r="A29881" t="s">
        <v>2230</v>
      </c>
    </row>
    <row r="29882" spans="1:18" x14ac:dyDescent="0.35">
      <c r="A29882" t="s">
        <v>2</v>
      </c>
      <c r="B29882" t="s">
        <v>1141</v>
      </c>
      <c r="C29882" t="s">
        <v>3</v>
      </c>
      <c r="D29882" t="s">
        <v>1416</v>
      </c>
      <c r="E29882" t="s">
        <v>2218</v>
      </c>
      <c r="F29882" t="s">
        <v>2219</v>
      </c>
      <c r="G29882" t="s">
        <v>2220</v>
      </c>
      <c r="H29882" t="s">
        <v>2221</v>
      </c>
      <c r="I29882" t="s">
        <v>2222</v>
      </c>
      <c r="J29882" t="s">
        <v>2223</v>
      </c>
      <c r="K29882" t="s">
        <v>2224</v>
      </c>
      <c r="L29882" t="s">
        <v>2225</v>
      </c>
      <c r="M29882" t="s">
        <v>2226</v>
      </c>
      <c r="N29882" t="s">
        <v>2227</v>
      </c>
      <c r="O29882" t="s">
        <v>2228</v>
      </c>
      <c r="P29882" t="s">
        <v>1032</v>
      </c>
      <c r="Q29882" t="s">
        <v>1042</v>
      </c>
      <c r="R29882" t="s">
        <v>136</v>
      </c>
    </row>
    <row r="29883" spans="1:18" x14ac:dyDescent="0.35">
      <c r="A29883" t="s">
        <v>8</v>
      </c>
      <c r="B29883" t="s">
        <v>1129</v>
      </c>
      <c r="C29883">
        <v>8</v>
      </c>
      <c r="D29883" t="s">
        <v>220</v>
      </c>
      <c r="E29883" t="s">
        <v>140</v>
      </c>
      <c r="F29883" t="s">
        <v>1059</v>
      </c>
      <c r="G29883" t="s">
        <v>1059</v>
      </c>
      <c r="H29883" t="s">
        <v>140</v>
      </c>
      <c r="I29883" t="s">
        <v>1045</v>
      </c>
      <c r="J29883" t="s">
        <v>443</v>
      </c>
      <c r="K29883" t="s">
        <v>140</v>
      </c>
      <c r="L29883" t="s">
        <v>140</v>
      </c>
      <c r="M29883" t="s">
        <v>140</v>
      </c>
      <c r="N29883" t="s">
        <v>140</v>
      </c>
      <c r="O29883" t="s">
        <v>140</v>
      </c>
      <c r="P29883" t="s">
        <v>199</v>
      </c>
      <c r="Q29883" t="s">
        <v>140</v>
      </c>
      <c r="R29883" t="s">
        <v>140</v>
      </c>
    </row>
    <row r="29884" spans="1:18" x14ac:dyDescent="0.35">
      <c r="A29884" t="s">
        <v>8</v>
      </c>
      <c r="B29884" t="s">
        <v>1130</v>
      </c>
      <c r="C29884">
        <v>17</v>
      </c>
      <c r="D29884" t="s">
        <v>358</v>
      </c>
      <c r="E29884" t="s">
        <v>140</v>
      </c>
      <c r="F29884" t="s">
        <v>87</v>
      </c>
      <c r="G29884" t="s">
        <v>812</v>
      </c>
      <c r="H29884" t="s">
        <v>140</v>
      </c>
      <c r="I29884" t="s">
        <v>532</v>
      </c>
      <c r="J29884" t="s">
        <v>1059</v>
      </c>
      <c r="K29884" t="s">
        <v>924</v>
      </c>
      <c r="L29884" t="s">
        <v>919</v>
      </c>
      <c r="M29884" t="s">
        <v>140</v>
      </c>
      <c r="N29884" t="s">
        <v>140</v>
      </c>
      <c r="O29884" t="s">
        <v>140</v>
      </c>
      <c r="P29884" t="s">
        <v>515</v>
      </c>
      <c r="Q29884" t="s">
        <v>1047</v>
      </c>
      <c r="R29884" t="s">
        <v>140</v>
      </c>
    </row>
    <row r="29885" spans="1:18" x14ac:dyDescent="0.35">
      <c r="A29885" t="s">
        <v>8</v>
      </c>
      <c r="B29885" t="s">
        <v>1131</v>
      </c>
      <c r="C29885">
        <v>11</v>
      </c>
      <c r="D29885" t="s">
        <v>644</v>
      </c>
      <c r="E29885" t="s">
        <v>140</v>
      </c>
      <c r="F29885" t="s">
        <v>140</v>
      </c>
      <c r="G29885" t="s">
        <v>140</v>
      </c>
      <c r="H29885" t="s">
        <v>140</v>
      </c>
      <c r="I29885" t="s">
        <v>140</v>
      </c>
      <c r="J29885" t="s">
        <v>564</v>
      </c>
      <c r="K29885" t="s">
        <v>140</v>
      </c>
      <c r="L29885" t="s">
        <v>140</v>
      </c>
      <c r="M29885" t="s">
        <v>140</v>
      </c>
      <c r="N29885" t="s">
        <v>140</v>
      </c>
      <c r="O29885" t="s">
        <v>140</v>
      </c>
      <c r="P29885" t="s">
        <v>849</v>
      </c>
      <c r="Q29885" t="s">
        <v>140</v>
      </c>
      <c r="R29885" t="s">
        <v>140</v>
      </c>
    </row>
    <row r="29886" spans="1:18" x14ac:dyDescent="0.35">
      <c r="A29886" t="s">
        <v>9</v>
      </c>
      <c r="B29886" t="s">
        <v>1129</v>
      </c>
      <c r="C29886">
        <v>2</v>
      </c>
      <c r="D29886" t="s">
        <v>140</v>
      </c>
      <c r="E29886" t="s">
        <v>140</v>
      </c>
      <c r="F29886" t="s">
        <v>645</v>
      </c>
      <c r="G29886" t="s">
        <v>140</v>
      </c>
      <c r="H29886" t="s">
        <v>140</v>
      </c>
      <c r="I29886" t="s">
        <v>140</v>
      </c>
      <c r="J29886" t="s">
        <v>140</v>
      </c>
      <c r="K29886" t="s">
        <v>140</v>
      </c>
      <c r="L29886" t="s">
        <v>140</v>
      </c>
      <c r="M29886" t="s">
        <v>644</v>
      </c>
      <c r="N29886" t="s">
        <v>644</v>
      </c>
      <c r="O29886" t="s">
        <v>140</v>
      </c>
      <c r="P29886" t="s">
        <v>140</v>
      </c>
      <c r="Q29886" t="s">
        <v>140</v>
      </c>
      <c r="R29886" t="s">
        <v>140</v>
      </c>
    </row>
    <row r="29887" spans="1:18" x14ac:dyDescent="0.35">
      <c r="A29887" t="s">
        <v>9</v>
      </c>
      <c r="B29887" t="s">
        <v>1130</v>
      </c>
      <c r="C29887">
        <v>26</v>
      </c>
      <c r="D29887" t="s">
        <v>652</v>
      </c>
      <c r="E29887" t="s">
        <v>977</v>
      </c>
      <c r="F29887" t="s">
        <v>140</v>
      </c>
      <c r="G29887" t="s">
        <v>140</v>
      </c>
      <c r="H29887" t="s">
        <v>838</v>
      </c>
      <c r="I29887" t="s">
        <v>1004</v>
      </c>
      <c r="J29887" t="s">
        <v>140</v>
      </c>
      <c r="K29887" t="s">
        <v>140</v>
      </c>
      <c r="L29887" t="s">
        <v>140</v>
      </c>
      <c r="M29887" t="s">
        <v>140</v>
      </c>
      <c r="N29887" t="s">
        <v>140</v>
      </c>
      <c r="O29887" t="s">
        <v>140</v>
      </c>
      <c r="P29887" t="s">
        <v>490</v>
      </c>
      <c r="Q29887" t="s">
        <v>140</v>
      </c>
      <c r="R29887" t="s">
        <v>140</v>
      </c>
    </row>
    <row r="29888" spans="1:18" x14ac:dyDescent="0.35">
      <c r="A29888" t="s">
        <v>9</v>
      </c>
      <c r="B29888" t="s">
        <v>1131</v>
      </c>
      <c r="C29888">
        <v>3</v>
      </c>
      <c r="D29888" t="s">
        <v>177</v>
      </c>
      <c r="E29888" t="s">
        <v>140</v>
      </c>
      <c r="F29888" t="s">
        <v>140</v>
      </c>
      <c r="G29888" t="s">
        <v>140</v>
      </c>
      <c r="H29888" t="s">
        <v>140</v>
      </c>
      <c r="I29888" t="s">
        <v>140</v>
      </c>
      <c r="J29888" t="s">
        <v>140</v>
      </c>
      <c r="K29888" t="s">
        <v>140</v>
      </c>
      <c r="L29888" t="s">
        <v>140</v>
      </c>
      <c r="M29888" t="s">
        <v>140</v>
      </c>
      <c r="N29888" t="s">
        <v>140</v>
      </c>
      <c r="O29888" t="s">
        <v>140</v>
      </c>
      <c r="P29888" t="s">
        <v>140</v>
      </c>
      <c r="Q29888" t="s">
        <v>140</v>
      </c>
      <c r="R29888" t="s">
        <v>140</v>
      </c>
    </row>
    <row r="29889" spans="1:18" x14ac:dyDescent="0.35">
      <c r="A29889" t="s">
        <v>10</v>
      </c>
      <c r="B29889" t="s">
        <v>1129</v>
      </c>
      <c r="C29889">
        <v>9</v>
      </c>
      <c r="D29889" t="s">
        <v>780</v>
      </c>
      <c r="E29889" t="s">
        <v>129</v>
      </c>
      <c r="F29889" t="s">
        <v>140</v>
      </c>
      <c r="G29889" t="s">
        <v>140</v>
      </c>
      <c r="H29889" t="s">
        <v>140</v>
      </c>
      <c r="I29889" t="s">
        <v>140</v>
      </c>
      <c r="J29889" t="s">
        <v>140</v>
      </c>
      <c r="K29889" t="s">
        <v>140</v>
      </c>
      <c r="L29889" t="s">
        <v>1046</v>
      </c>
      <c r="M29889" t="s">
        <v>140</v>
      </c>
      <c r="N29889" t="s">
        <v>140</v>
      </c>
      <c r="O29889" t="s">
        <v>140</v>
      </c>
      <c r="P29889" t="s">
        <v>1104</v>
      </c>
      <c r="Q29889" t="s">
        <v>140</v>
      </c>
      <c r="R29889" t="s">
        <v>140</v>
      </c>
    </row>
    <row r="29890" spans="1:18" x14ac:dyDescent="0.35">
      <c r="A29890" t="s">
        <v>10</v>
      </c>
      <c r="B29890" t="s">
        <v>1130</v>
      </c>
      <c r="C29890">
        <v>17</v>
      </c>
      <c r="D29890" t="s">
        <v>380</v>
      </c>
      <c r="E29890" t="s">
        <v>140</v>
      </c>
      <c r="F29890" t="s">
        <v>140</v>
      </c>
      <c r="G29890" t="s">
        <v>140</v>
      </c>
      <c r="H29890" t="s">
        <v>1044</v>
      </c>
      <c r="I29890" t="s">
        <v>1060</v>
      </c>
      <c r="J29890" t="s">
        <v>125</v>
      </c>
      <c r="K29890" t="s">
        <v>140</v>
      </c>
      <c r="L29890" t="s">
        <v>140</v>
      </c>
      <c r="M29890" t="s">
        <v>140</v>
      </c>
      <c r="N29890" t="s">
        <v>140</v>
      </c>
      <c r="O29890" t="s">
        <v>140</v>
      </c>
      <c r="P29890" t="s">
        <v>659</v>
      </c>
      <c r="Q29890" t="s">
        <v>1046</v>
      </c>
      <c r="R29890" t="s">
        <v>140</v>
      </c>
    </row>
    <row r="29891" spans="1:18" x14ac:dyDescent="0.35">
      <c r="A29891" t="s">
        <v>11</v>
      </c>
      <c r="B29891" t="s">
        <v>1129</v>
      </c>
      <c r="C29891">
        <v>5</v>
      </c>
      <c r="D29891" t="s">
        <v>912</v>
      </c>
      <c r="E29891" t="s">
        <v>911</v>
      </c>
      <c r="F29891" t="s">
        <v>911</v>
      </c>
      <c r="G29891" t="s">
        <v>911</v>
      </c>
      <c r="H29891" t="s">
        <v>140</v>
      </c>
      <c r="I29891" t="s">
        <v>140</v>
      </c>
      <c r="J29891" t="s">
        <v>140</v>
      </c>
      <c r="K29891" t="s">
        <v>140</v>
      </c>
      <c r="L29891" t="s">
        <v>140</v>
      </c>
      <c r="M29891" t="s">
        <v>140</v>
      </c>
      <c r="N29891" t="s">
        <v>140</v>
      </c>
      <c r="O29891" t="s">
        <v>140</v>
      </c>
      <c r="P29891" t="s">
        <v>140</v>
      </c>
      <c r="Q29891" t="s">
        <v>140</v>
      </c>
      <c r="R29891" t="s">
        <v>140</v>
      </c>
    </row>
    <row r="29892" spans="1:18" x14ac:dyDescent="0.35">
      <c r="A29892" t="s">
        <v>11</v>
      </c>
      <c r="B29892" t="s">
        <v>1130</v>
      </c>
      <c r="C29892">
        <v>20</v>
      </c>
      <c r="D29892" t="s">
        <v>945</v>
      </c>
      <c r="E29892" t="s">
        <v>140</v>
      </c>
      <c r="F29892" t="s">
        <v>99</v>
      </c>
      <c r="G29892" t="s">
        <v>903</v>
      </c>
      <c r="H29892" t="s">
        <v>903</v>
      </c>
      <c r="I29892" t="s">
        <v>1095</v>
      </c>
      <c r="J29892" t="s">
        <v>103</v>
      </c>
      <c r="K29892" t="s">
        <v>903</v>
      </c>
      <c r="L29892" t="s">
        <v>140</v>
      </c>
      <c r="M29892" t="s">
        <v>140</v>
      </c>
      <c r="N29892" t="s">
        <v>140</v>
      </c>
      <c r="O29892" t="s">
        <v>140</v>
      </c>
      <c r="P29892" t="s">
        <v>917</v>
      </c>
      <c r="Q29892" t="s">
        <v>140</v>
      </c>
      <c r="R29892" t="s">
        <v>140</v>
      </c>
    </row>
    <row r="29893" spans="1:18" x14ac:dyDescent="0.35">
      <c r="A29893" t="s">
        <v>11</v>
      </c>
      <c r="B29893" t="s">
        <v>1131</v>
      </c>
      <c r="C29893">
        <v>7</v>
      </c>
      <c r="D29893" t="s">
        <v>779</v>
      </c>
      <c r="E29893" t="s">
        <v>140</v>
      </c>
      <c r="F29893" t="s">
        <v>140</v>
      </c>
      <c r="G29893" t="s">
        <v>140</v>
      </c>
      <c r="H29893" t="s">
        <v>867</v>
      </c>
      <c r="I29893" t="s">
        <v>140</v>
      </c>
      <c r="J29893" t="s">
        <v>140</v>
      </c>
      <c r="K29893" t="s">
        <v>140</v>
      </c>
      <c r="L29893" t="s">
        <v>140</v>
      </c>
      <c r="M29893" t="s">
        <v>140</v>
      </c>
      <c r="N29893" t="s">
        <v>952</v>
      </c>
      <c r="O29893" t="s">
        <v>867</v>
      </c>
      <c r="P29893" t="s">
        <v>140</v>
      </c>
      <c r="Q29893" t="s">
        <v>140</v>
      </c>
      <c r="R29893" t="s">
        <v>140</v>
      </c>
    </row>
    <row r="29894" spans="1:18" x14ac:dyDescent="0.35">
      <c r="A29894" t="s">
        <v>12</v>
      </c>
      <c r="B29894" t="s">
        <v>1129</v>
      </c>
      <c r="C29894">
        <v>11</v>
      </c>
      <c r="D29894" t="s">
        <v>791</v>
      </c>
      <c r="E29894" t="s">
        <v>140</v>
      </c>
      <c r="F29894" t="s">
        <v>140</v>
      </c>
      <c r="G29894" t="s">
        <v>140</v>
      </c>
      <c r="H29894" t="s">
        <v>99</v>
      </c>
      <c r="I29894" t="s">
        <v>140</v>
      </c>
      <c r="J29894" t="s">
        <v>140</v>
      </c>
      <c r="K29894" t="s">
        <v>140</v>
      </c>
      <c r="L29894" t="s">
        <v>140</v>
      </c>
      <c r="M29894" t="s">
        <v>140</v>
      </c>
      <c r="N29894" t="s">
        <v>140</v>
      </c>
      <c r="O29894" t="s">
        <v>140</v>
      </c>
      <c r="P29894" t="s">
        <v>99</v>
      </c>
      <c r="Q29894" t="s">
        <v>99</v>
      </c>
      <c r="R29894" t="s">
        <v>140</v>
      </c>
    </row>
    <row r="29895" spans="1:18" x14ac:dyDescent="0.35">
      <c r="A29895" t="s">
        <v>12</v>
      </c>
      <c r="B29895" t="s">
        <v>1130</v>
      </c>
      <c r="C29895">
        <v>9</v>
      </c>
      <c r="D29895" t="s">
        <v>978</v>
      </c>
      <c r="E29895" t="s">
        <v>837</v>
      </c>
      <c r="F29895" t="s">
        <v>140</v>
      </c>
      <c r="G29895" t="s">
        <v>140</v>
      </c>
      <c r="H29895" t="s">
        <v>394</v>
      </c>
      <c r="I29895" t="s">
        <v>129</v>
      </c>
      <c r="J29895" t="s">
        <v>140</v>
      </c>
      <c r="K29895" t="s">
        <v>140</v>
      </c>
      <c r="L29895" t="s">
        <v>140</v>
      </c>
      <c r="M29895" t="s">
        <v>140</v>
      </c>
      <c r="N29895" t="s">
        <v>140</v>
      </c>
      <c r="O29895" t="s">
        <v>140</v>
      </c>
      <c r="P29895" t="s">
        <v>598</v>
      </c>
      <c r="Q29895" t="s">
        <v>837</v>
      </c>
      <c r="R29895" t="s">
        <v>140</v>
      </c>
    </row>
    <row r="29896" spans="1:18" x14ac:dyDescent="0.35">
      <c r="A29896" t="s">
        <v>12</v>
      </c>
      <c r="B29896" t="s">
        <v>1131</v>
      </c>
      <c r="C29896">
        <v>4</v>
      </c>
      <c r="D29896" t="s">
        <v>791</v>
      </c>
      <c r="E29896" t="s">
        <v>140</v>
      </c>
      <c r="F29896" t="s">
        <v>140</v>
      </c>
      <c r="G29896" t="s">
        <v>140</v>
      </c>
      <c r="H29896" t="s">
        <v>140</v>
      </c>
      <c r="I29896" t="s">
        <v>792</v>
      </c>
      <c r="J29896" t="s">
        <v>140</v>
      </c>
      <c r="K29896" t="s">
        <v>140</v>
      </c>
      <c r="L29896" t="s">
        <v>140</v>
      </c>
      <c r="M29896" t="s">
        <v>140</v>
      </c>
      <c r="N29896" t="s">
        <v>140</v>
      </c>
      <c r="O29896" t="s">
        <v>140</v>
      </c>
      <c r="P29896" t="s">
        <v>140</v>
      </c>
      <c r="Q29896" t="s">
        <v>140</v>
      </c>
      <c r="R29896" t="s">
        <v>140</v>
      </c>
    </row>
    <row r="29897" spans="1:18" x14ac:dyDescent="0.35">
      <c r="A29897" t="s">
        <v>13</v>
      </c>
      <c r="B29897" t="s">
        <v>1129</v>
      </c>
      <c r="C29897">
        <v>2</v>
      </c>
      <c r="D29897" t="s">
        <v>79</v>
      </c>
      <c r="E29897" t="s">
        <v>140</v>
      </c>
      <c r="F29897" t="s">
        <v>140</v>
      </c>
      <c r="G29897" t="s">
        <v>140</v>
      </c>
      <c r="H29897" t="s">
        <v>140</v>
      </c>
      <c r="I29897" t="s">
        <v>140</v>
      </c>
      <c r="J29897" t="s">
        <v>140</v>
      </c>
      <c r="K29897" t="s">
        <v>140</v>
      </c>
      <c r="L29897" t="s">
        <v>140</v>
      </c>
      <c r="M29897" t="s">
        <v>140</v>
      </c>
      <c r="N29897" t="s">
        <v>140</v>
      </c>
      <c r="O29897" t="s">
        <v>140</v>
      </c>
      <c r="P29897" t="s">
        <v>78</v>
      </c>
      <c r="Q29897" t="s">
        <v>140</v>
      </c>
      <c r="R29897" t="s">
        <v>140</v>
      </c>
    </row>
    <row r="29898" spans="1:18" x14ac:dyDescent="0.35">
      <c r="A29898" t="s">
        <v>13</v>
      </c>
      <c r="B29898" t="s">
        <v>1130</v>
      </c>
      <c r="C29898">
        <v>9</v>
      </c>
      <c r="D29898" t="s">
        <v>738</v>
      </c>
      <c r="E29898" t="s">
        <v>595</v>
      </c>
      <c r="F29898" t="s">
        <v>140</v>
      </c>
      <c r="G29898" t="s">
        <v>140</v>
      </c>
      <c r="H29898" t="s">
        <v>595</v>
      </c>
      <c r="I29898" t="s">
        <v>113</v>
      </c>
      <c r="J29898" t="s">
        <v>639</v>
      </c>
      <c r="K29898" t="s">
        <v>125</v>
      </c>
      <c r="L29898" t="s">
        <v>681</v>
      </c>
      <c r="M29898" t="s">
        <v>140</v>
      </c>
      <c r="N29898" t="s">
        <v>140</v>
      </c>
      <c r="O29898" t="s">
        <v>113</v>
      </c>
      <c r="P29898" t="s">
        <v>89</v>
      </c>
      <c r="Q29898" t="s">
        <v>140</v>
      </c>
      <c r="R29898" t="s">
        <v>140</v>
      </c>
    </row>
    <row r="29899" spans="1:18" x14ac:dyDescent="0.35">
      <c r="A29899" t="s">
        <v>13</v>
      </c>
      <c r="B29899" t="s">
        <v>1131</v>
      </c>
      <c r="C29899">
        <v>8</v>
      </c>
      <c r="D29899" t="s">
        <v>989</v>
      </c>
      <c r="E29899" t="s">
        <v>1003</v>
      </c>
      <c r="F29899" t="s">
        <v>140</v>
      </c>
      <c r="G29899" t="s">
        <v>140</v>
      </c>
      <c r="H29899" t="s">
        <v>1053</v>
      </c>
      <c r="I29899" t="s">
        <v>1003</v>
      </c>
      <c r="J29899" t="s">
        <v>140</v>
      </c>
      <c r="K29899" t="s">
        <v>140</v>
      </c>
      <c r="L29899" t="s">
        <v>140</v>
      </c>
      <c r="M29899" t="s">
        <v>140</v>
      </c>
      <c r="N29899" t="s">
        <v>140</v>
      </c>
      <c r="O29899" t="s">
        <v>140</v>
      </c>
      <c r="P29899" t="s">
        <v>1003</v>
      </c>
      <c r="Q29899" t="s">
        <v>140</v>
      </c>
      <c r="R29899" t="s">
        <v>140</v>
      </c>
    </row>
    <row r="29900" spans="1:18" x14ac:dyDescent="0.35">
      <c r="A29900" t="s">
        <v>14</v>
      </c>
      <c r="B29900" t="s">
        <v>1129</v>
      </c>
      <c r="C29900">
        <v>9</v>
      </c>
      <c r="D29900" t="s">
        <v>299</v>
      </c>
      <c r="E29900" t="s">
        <v>970</v>
      </c>
      <c r="F29900" t="s">
        <v>970</v>
      </c>
      <c r="G29900" t="s">
        <v>875</v>
      </c>
      <c r="H29900" t="s">
        <v>140</v>
      </c>
      <c r="I29900" t="s">
        <v>875</v>
      </c>
      <c r="J29900" t="s">
        <v>140</v>
      </c>
      <c r="K29900" t="s">
        <v>140</v>
      </c>
      <c r="L29900" t="s">
        <v>140</v>
      </c>
      <c r="M29900" t="s">
        <v>140</v>
      </c>
      <c r="N29900" t="s">
        <v>140</v>
      </c>
      <c r="O29900" t="s">
        <v>140</v>
      </c>
      <c r="P29900" t="s">
        <v>471</v>
      </c>
      <c r="Q29900" t="s">
        <v>140</v>
      </c>
      <c r="R29900" t="s">
        <v>140</v>
      </c>
    </row>
    <row r="29901" spans="1:18" x14ac:dyDescent="0.35">
      <c r="A29901" t="s">
        <v>14</v>
      </c>
      <c r="B29901" t="s">
        <v>1130</v>
      </c>
      <c r="C29901">
        <v>16</v>
      </c>
      <c r="D29901" t="s">
        <v>561</v>
      </c>
      <c r="E29901" t="s">
        <v>671</v>
      </c>
      <c r="F29901" t="s">
        <v>140</v>
      </c>
      <c r="G29901" t="s">
        <v>140</v>
      </c>
      <c r="H29901" t="s">
        <v>140</v>
      </c>
      <c r="I29901" t="s">
        <v>1048</v>
      </c>
      <c r="J29901" t="s">
        <v>140</v>
      </c>
      <c r="K29901" t="s">
        <v>140</v>
      </c>
      <c r="L29901" t="s">
        <v>140</v>
      </c>
      <c r="M29901" t="s">
        <v>548</v>
      </c>
      <c r="N29901" t="s">
        <v>140</v>
      </c>
      <c r="O29901" t="s">
        <v>140</v>
      </c>
      <c r="P29901" t="s">
        <v>140</v>
      </c>
      <c r="Q29901" t="s">
        <v>140</v>
      </c>
      <c r="R29901" t="s">
        <v>140</v>
      </c>
    </row>
    <row r="29902" spans="1:18" x14ac:dyDescent="0.35">
      <c r="A29902" t="s">
        <v>14</v>
      </c>
      <c r="B29902" t="s">
        <v>1131</v>
      </c>
      <c r="C29902">
        <v>4</v>
      </c>
      <c r="D29902" t="s">
        <v>536</v>
      </c>
      <c r="E29902" t="s">
        <v>805</v>
      </c>
      <c r="F29902" t="s">
        <v>140</v>
      </c>
      <c r="G29902" t="s">
        <v>805</v>
      </c>
      <c r="H29902" t="s">
        <v>140</v>
      </c>
      <c r="I29902" t="s">
        <v>917</v>
      </c>
      <c r="J29902" t="s">
        <v>140</v>
      </c>
      <c r="K29902" t="s">
        <v>140</v>
      </c>
      <c r="L29902" t="s">
        <v>880</v>
      </c>
      <c r="M29902" t="s">
        <v>140</v>
      </c>
      <c r="N29902" t="s">
        <v>140</v>
      </c>
      <c r="O29902" t="s">
        <v>140</v>
      </c>
      <c r="P29902" t="s">
        <v>805</v>
      </c>
      <c r="Q29902" t="s">
        <v>140</v>
      </c>
      <c r="R29902" t="s">
        <v>140</v>
      </c>
    </row>
    <row r="29903" spans="1:18" x14ac:dyDescent="0.35">
      <c r="A29903" t="s">
        <v>15</v>
      </c>
      <c r="B29903" t="s">
        <v>1129</v>
      </c>
      <c r="C29903">
        <v>3</v>
      </c>
      <c r="D29903" t="s">
        <v>177</v>
      </c>
      <c r="E29903" t="s">
        <v>140</v>
      </c>
      <c r="F29903" t="s">
        <v>140</v>
      </c>
      <c r="G29903" t="s">
        <v>140</v>
      </c>
      <c r="H29903" t="s">
        <v>140</v>
      </c>
      <c r="I29903" t="s">
        <v>140</v>
      </c>
      <c r="J29903" t="s">
        <v>140</v>
      </c>
      <c r="K29903" t="s">
        <v>140</v>
      </c>
      <c r="L29903" t="s">
        <v>140</v>
      </c>
      <c r="M29903" t="s">
        <v>140</v>
      </c>
      <c r="N29903" t="s">
        <v>140</v>
      </c>
      <c r="O29903" t="s">
        <v>140</v>
      </c>
      <c r="P29903" t="s">
        <v>140</v>
      </c>
      <c r="Q29903" t="s">
        <v>140</v>
      </c>
      <c r="R29903" t="s">
        <v>140</v>
      </c>
    </row>
    <row r="29904" spans="1:18" x14ac:dyDescent="0.35">
      <c r="A29904" t="s">
        <v>15</v>
      </c>
      <c r="B29904" t="s">
        <v>1130</v>
      </c>
      <c r="C29904">
        <v>12</v>
      </c>
      <c r="D29904" t="s">
        <v>72</v>
      </c>
      <c r="E29904" t="s">
        <v>991</v>
      </c>
      <c r="F29904" t="s">
        <v>991</v>
      </c>
      <c r="G29904" t="s">
        <v>140</v>
      </c>
      <c r="H29904" t="s">
        <v>991</v>
      </c>
      <c r="I29904" t="s">
        <v>140</v>
      </c>
      <c r="J29904" t="s">
        <v>140</v>
      </c>
      <c r="K29904" t="s">
        <v>140</v>
      </c>
      <c r="L29904" t="s">
        <v>140</v>
      </c>
      <c r="M29904" t="s">
        <v>140</v>
      </c>
      <c r="N29904" t="s">
        <v>1049</v>
      </c>
      <c r="O29904" t="s">
        <v>140</v>
      </c>
      <c r="P29904" t="s">
        <v>113</v>
      </c>
      <c r="Q29904" t="s">
        <v>140</v>
      </c>
      <c r="R29904" t="s">
        <v>140</v>
      </c>
    </row>
    <row r="29905" spans="1:18" x14ac:dyDescent="0.35">
      <c r="A29905" t="s">
        <v>15</v>
      </c>
      <c r="B29905" t="s">
        <v>1131</v>
      </c>
      <c r="C29905">
        <v>9</v>
      </c>
      <c r="D29905" t="s">
        <v>118</v>
      </c>
      <c r="E29905" t="s">
        <v>140</v>
      </c>
      <c r="F29905" t="s">
        <v>117</v>
      </c>
      <c r="G29905" t="s">
        <v>140</v>
      </c>
      <c r="H29905" t="s">
        <v>140</v>
      </c>
      <c r="I29905" t="s">
        <v>140</v>
      </c>
      <c r="J29905" t="s">
        <v>140</v>
      </c>
      <c r="K29905" t="s">
        <v>140</v>
      </c>
      <c r="L29905" t="s">
        <v>140</v>
      </c>
      <c r="M29905" t="s">
        <v>140</v>
      </c>
      <c r="N29905" t="s">
        <v>140</v>
      </c>
      <c r="O29905" t="s">
        <v>140</v>
      </c>
      <c r="P29905" t="s">
        <v>140</v>
      </c>
      <c r="Q29905" t="s">
        <v>140</v>
      </c>
      <c r="R29905" t="s">
        <v>140</v>
      </c>
    </row>
    <row r="29906" spans="1:18" x14ac:dyDescent="0.35">
      <c r="A29906" t="s">
        <v>16</v>
      </c>
      <c r="B29906" t="s">
        <v>1129</v>
      </c>
      <c r="C29906">
        <v>2</v>
      </c>
      <c r="D29906" t="s">
        <v>478</v>
      </c>
      <c r="E29906" t="s">
        <v>479</v>
      </c>
      <c r="F29906" t="s">
        <v>140</v>
      </c>
      <c r="G29906" t="s">
        <v>140</v>
      </c>
      <c r="H29906" t="s">
        <v>140</v>
      </c>
      <c r="I29906" t="s">
        <v>140</v>
      </c>
      <c r="J29906" t="s">
        <v>140</v>
      </c>
      <c r="K29906" t="s">
        <v>140</v>
      </c>
      <c r="L29906" t="s">
        <v>140</v>
      </c>
      <c r="M29906" t="s">
        <v>140</v>
      </c>
      <c r="N29906" t="s">
        <v>140</v>
      </c>
      <c r="O29906" t="s">
        <v>140</v>
      </c>
      <c r="P29906" t="s">
        <v>140</v>
      </c>
      <c r="Q29906" t="s">
        <v>140</v>
      </c>
      <c r="R29906" t="s">
        <v>140</v>
      </c>
    </row>
    <row r="29907" spans="1:18" x14ac:dyDescent="0.35">
      <c r="A29907" t="s">
        <v>16</v>
      </c>
      <c r="B29907" t="s">
        <v>1130</v>
      </c>
      <c r="C29907">
        <v>18</v>
      </c>
      <c r="D29907" t="s">
        <v>498</v>
      </c>
      <c r="E29907" t="s">
        <v>140</v>
      </c>
      <c r="F29907" t="s">
        <v>140</v>
      </c>
      <c r="G29907" t="s">
        <v>140</v>
      </c>
      <c r="H29907" t="s">
        <v>1057</v>
      </c>
      <c r="I29907" t="s">
        <v>949</v>
      </c>
      <c r="J29907" t="s">
        <v>140</v>
      </c>
      <c r="K29907" t="s">
        <v>140</v>
      </c>
      <c r="L29907" t="s">
        <v>140</v>
      </c>
      <c r="M29907" t="s">
        <v>1073</v>
      </c>
      <c r="N29907" t="s">
        <v>140</v>
      </c>
      <c r="O29907" t="s">
        <v>140</v>
      </c>
      <c r="P29907" t="s">
        <v>627</v>
      </c>
      <c r="Q29907" t="s">
        <v>140</v>
      </c>
      <c r="R29907" t="s">
        <v>140</v>
      </c>
    </row>
    <row r="29908" spans="1:18" x14ac:dyDescent="0.35">
      <c r="A29908" t="s">
        <v>16</v>
      </c>
      <c r="B29908" t="s">
        <v>1131</v>
      </c>
      <c r="C29908">
        <v>6</v>
      </c>
      <c r="D29908" t="s">
        <v>205</v>
      </c>
      <c r="E29908" t="s">
        <v>206</v>
      </c>
      <c r="F29908" t="s">
        <v>140</v>
      </c>
      <c r="G29908" t="s">
        <v>140</v>
      </c>
      <c r="H29908" t="s">
        <v>140</v>
      </c>
      <c r="I29908" t="s">
        <v>140</v>
      </c>
      <c r="J29908" t="s">
        <v>140</v>
      </c>
      <c r="K29908" t="s">
        <v>140</v>
      </c>
      <c r="L29908" t="s">
        <v>140</v>
      </c>
      <c r="M29908" t="s">
        <v>140</v>
      </c>
      <c r="N29908" t="s">
        <v>140</v>
      </c>
      <c r="O29908" t="s">
        <v>140</v>
      </c>
      <c r="P29908" t="s">
        <v>140</v>
      </c>
      <c r="Q29908" t="s">
        <v>140</v>
      </c>
      <c r="R29908" t="s">
        <v>140</v>
      </c>
    </row>
    <row r="29909" spans="1:18" x14ac:dyDescent="0.35">
      <c r="A29909" t="s">
        <v>17</v>
      </c>
      <c r="B29909" t="s">
        <v>1129</v>
      </c>
      <c r="C29909">
        <v>4</v>
      </c>
      <c r="D29909" t="s">
        <v>177</v>
      </c>
      <c r="E29909" t="s">
        <v>140</v>
      </c>
      <c r="F29909" t="s">
        <v>140</v>
      </c>
      <c r="G29909" t="s">
        <v>140</v>
      </c>
      <c r="H29909" t="s">
        <v>140</v>
      </c>
      <c r="I29909" t="s">
        <v>140</v>
      </c>
      <c r="J29909" t="s">
        <v>140</v>
      </c>
      <c r="K29909" t="s">
        <v>140</v>
      </c>
      <c r="L29909" t="s">
        <v>140</v>
      </c>
      <c r="M29909" t="s">
        <v>140</v>
      </c>
      <c r="N29909" t="s">
        <v>140</v>
      </c>
      <c r="O29909" t="s">
        <v>140</v>
      </c>
      <c r="P29909" t="s">
        <v>140</v>
      </c>
      <c r="Q29909" t="s">
        <v>140</v>
      </c>
      <c r="R29909" t="s">
        <v>140</v>
      </c>
    </row>
    <row r="29910" spans="1:18" x14ac:dyDescent="0.35">
      <c r="A29910" t="s">
        <v>17</v>
      </c>
      <c r="B29910" t="s">
        <v>1130</v>
      </c>
      <c r="C29910">
        <v>28</v>
      </c>
      <c r="D29910" t="s">
        <v>696</v>
      </c>
      <c r="E29910" t="s">
        <v>140</v>
      </c>
      <c r="F29910" t="s">
        <v>801</v>
      </c>
      <c r="G29910" t="s">
        <v>140</v>
      </c>
      <c r="H29910" t="s">
        <v>140</v>
      </c>
      <c r="I29910" t="s">
        <v>123</v>
      </c>
      <c r="J29910" t="s">
        <v>140</v>
      </c>
      <c r="K29910" t="s">
        <v>1047</v>
      </c>
      <c r="L29910" t="s">
        <v>140</v>
      </c>
      <c r="M29910" t="s">
        <v>140</v>
      </c>
      <c r="N29910" t="s">
        <v>140</v>
      </c>
      <c r="O29910" t="s">
        <v>140</v>
      </c>
      <c r="P29910" t="s">
        <v>145</v>
      </c>
      <c r="Q29910" t="s">
        <v>140</v>
      </c>
      <c r="R29910" t="s">
        <v>140</v>
      </c>
    </row>
    <row r="29911" spans="1:18" x14ac:dyDescent="0.35">
      <c r="A29911" t="s">
        <v>17</v>
      </c>
      <c r="B29911" t="s">
        <v>1131</v>
      </c>
      <c r="C29911">
        <v>3</v>
      </c>
      <c r="D29911" t="s">
        <v>177</v>
      </c>
      <c r="E29911" t="s">
        <v>140</v>
      </c>
      <c r="F29911" t="s">
        <v>140</v>
      </c>
      <c r="G29911" t="s">
        <v>140</v>
      </c>
      <c r="H29911" t="s">
        <v>140</v>
      </c>
      <c r="I29911" t="s">
        <v>140</v>
      </c>
      <c r="J29911" t="s">
        <v>140</v>
      </c>
      <c r="K29911" t="s">
        <v>140</v>
      </c>
      <c r="L29911" t="s">
        <v>140</v>
      </c>
      <c r="M29911" t="s">
        <v>140</v>
      </c>
      <c r="N29911" t="s">
        <v>140</v>
      </c>
      <c r="O29911" t="s">
        <v>140</v>
      </c>
      <c r="P29911" t="s">
        <v>140</v>
      </c>
      <c r="Q29911" t="s">
        <v>140</v>
      </c>
      <c r="R29911" t="s">
        <v>140</v>
      </c>
    </row>
    <row r="29912" spans="1:18" x14ac:dyDescent="0.35">
      <c r="A29912" t="s">
        <v>18</v>
      </c>
      <c r="B29912" t="s">
        <v>1129</v>
      </c>
      <c r="C29912">
        <v>2</v>
      </c>
      <c r="D29912" t="s">
        <v>177</v>
      </c>
      <c r="E29912" t="s">
        <v>140</v>
      </c>
      <c r="F29912" t="s">
        <v>140</v>
      </c>
      <c r="G29912" t="s">
        <v>140</v>
      </c>
      <c r="H29912" t="s">
        <v>140</v>
      </c>
      <c r="I29912" t="s">
        <v>140</v>
      </c>
      <c r="J29912" t="s">
        <v>140</v>
      </c>
      <c r="K29912" t="s">
        <v>140</v>
      </c>
      <c r="L29912" t="s">
        <v>140</v>
      </c>
      <c r="M29912" t="s">
        <v>140</v>
      </c>
      <c r="N29912" t="s">
        <v>140</v>
      </c>
      <c r="O29912" t="s">
        <v>140</v>
      </c>
      <c r="P29912" t="s">
        <v>140</v>
      </c>
      <c r="Q29912" t="s">
        <v>140</v>
      </c>
      <c r="R29912" t="s">
        <v>140</v>
      </c>
    </row>
    <row r="29913" spans="1:18" x14ac:dyDescent="0.35">
      <c r="A29913" t="s">
        <v>18</v>
      </c>
      <c r="B29913" t="s">
        <v>1130</v>
      </c>
      <c r="C29913">
        <v>15</v>
      </c>
      <c r="D29913" t="s">
        <v>572</v>
      </c>
      <c r="E29913" t="s">
        <v>129</v>
      </c>
      <c r="F29913" t="s">
        <v>929</v>
      </c>
      <c r="G29913" t="s">
        <v>140</v>
      </c>
      <c r="H29913" t="s">
        <v>140</v>
      </c>
      <c r="I29913" t="s">
        <v>140</v>
      </c>
      <c r="J29913" t="s">
        <v>996</v>
      </c>
      <c r="K29913" t="s">
        <v>140</v>
      </c>
      <c r="L29913" t="s">
        <v>140</v>
      </c>
      <c r="M29913" t="s">
        <v>140</v>
      </c>
      <c r="N29913" t="s">
        <v>140</v>
      </c>
      <c r="O29913" t="s">
        <v>140</v>
      </c>
      <c r="P29913" t="s">
        <v>1070</v>
      </c>
      <c r="Q29913" t="s">
        <v>140</v>
      </c>
      <c r="R29913" t="s">
        <v>140</v>
      </c>
    </row>
    <row r="29914" spans="1:18" x14ac:dyDescent="0.35">
      <c r="A29914" t="s">
        <v>19</v>
      </c>
      <c r="B29914" t="s">
        <v>1129</v>
      </c>
      <c r="C29914">
        <v>4</v>
      </c>
      <c r="D29914" t="s">
        <v>674</v>
      </c>
      <c r="E29914" t="s">
        <v>674</v>
      </c>
      <c r="F29914" t="s">
        <v>140</v>
      </c>
      <c r="G29914" t="s">
        <v>863</v>
      </c>
      <c r="H29914" t="s">
        <v>140</v>
      </c>
      <c r="I29914" t="s">
        <v>674</v>
      </c>
      <c r="J29914" t="s">
        <v>674</v>
      </c>
      <c r="K29914" t="s">
        <v>140</v>
      </c>
      <c r="L29914" t="s">
        <v>140</v>
      </c>
      <c r="M29914" t="s">
        <v>140</v>
      </c>
      <c r="N29914" t="s">
        <v>140</v>
      </c>
      <c r="O29914" t="s">
        <v>140</v>
      </c>
      <c r="P29914" t="s">
        <v>956</v>
      </c>
      <c r="Q29914" t="s">
        <v>140</v>
      </c>
      <c r="R29914" t="s">
        <v>140</v>
      </c>
    </row>
    <row r="29915" spans="1:18" x14ac:dyDescent="0.35">
      <c r="A29915" t="s">
        <v>19</v>
      </c>
      <c r="B29915" t="s">
        <v>1130</v>
      </c>
      <c r="C29915">
        <v>19</v>
      </c>
      <c r="D29915" t="s">
        <v>861</v>
      </c>
      <c r="E29915" t="s">
        <v>1061</v>
      </c>
      <c r="F29915" t="s">
        <v>140</v>
      </c>
      <c r="G29915" t="s">
        <v>1062</v>
      </c>
      <c r="H29915" t="s">
        <v>140</v>
      </c>
      <c r="I29915" t="s">
        <v>140</v>
      </c>
      <c r="J29915" t="s">
        <v>140</v>
      </c>
      <c r="K29915" t="s">
        <v>140</v>
      </c>
      <c r="L29915" t="s">
        <v>140</v>
      </c>
      <c r="M29915" t="s">
        <v>140</v>
      </c>
      <c r="N29915" t="s">
        <v>140</v>
      </c>
      <c r="O29915" t="s">
        <v>140</v>
      </c>
      <c r="P29915" t="s">
        <v>140</v>
      </c>
      <c r="Q29915" t="s">
        <v>527</v>
      </c>
      <c r="R29915" t="s">
        <v>1043</v>
      </c>
    </row>
    <row r="29916" spans="1:18" x14ac:dyDescent="0.35">
      <c r="A29916" t="s">
        <v>19</v>
      </c>
      <c r="B29916" t="s">
        <v>1131</v>
      </c>
      <c r="C29916">
        <v>3</v>
      </c>
      <c r="D29916" t="s">
        <v>372</v>
      </c>
      <c r="E29916" t="s">
        <v>140</v>
      </c>
      <c r="F29916" t="s">
        <v>140</v>
      </c>
      <c r="G29916" t="s">
        <v>671</v>
      </c>
      <c r="H29916" t="s">
        <v>373</v>
      </c>
      <c r="I29916" t="s">
        <v>671</v>
      </c>
      <c r="J29916" t="s">
        <v>140</v>
      </c>
      <c r="K29916" t="s">
        <v>140</v>
      </c>
      <c r="L29916" t="s">
        <v>140</v>
      </c>
      <c r="M29916" t="s">
        <v>140</v>
      </c>
      <c r="N29916" t="s">
        <v>140</v>
      </c>
      <c r="O29916" t="s">
        <v>140</v>
      </c>
      <c r="P29916" t="s">
        <v>140</v>
      </c>
      <c r="Q29916" t="s">
        <v>140</v>
      </c>
      <c r="R29916" t="s">
        <v>140</v>
      </c>
    </row>
    <row r="29917" spans="1:18" x14ac:dyDescent="0.35">
      <c r="A29917" t="s">
        <v>20</v>
      </c>
      <c r="B29917" t="s">
        <v>1129</v>
      </c>
      <c r="C29917">
        <v>9</v>
      </c>
      <c r="D29917" t="s">
        <v>582</v>
      </c>
      <c r="E29917" t="s">
        <v>140</v>
      </c>
      <c r="F29917" t="s">
        <v>276</v>
      </c>
      <c r="G29917" t="s">
        <v>140</v>
      </c>
      <c r="H29917" t="s">
        <v>140</v>
      </c>
      <c r="I29917" t="s">
        <v>140</v>
      </c>
      <c r="J29917" t="s">
        <v>871</v>
      </c>
      <c r="K29917" t="s">
        <v>140</v>
      </c>
      <c r="L29917" t="s">
        <v>140</v>
      </c>
      <c r="M29917" t="s">
        <v>993</v>
      </c>
      <c r="N29917" t="s">
        <v>140</v>
      </c>
      <c r="O29917" t="s">
        <v>140</v>
      </c>
      <c r="P29917" t="s">
        <v>215</v>
      </c>
      <c r="Q29917" t="s">
        <v>140</v>
      </c>
      <c r="R29917" t="s">
        <v>140</v>
      </c>
    </row>
    <row r="29918" spans="1:18" x14ac:dyDescent="0.35">
      <c r="A29918" t="s">
        <v>20</v>
      </c>
      <c r="B29918" t="s">
        <v>1130</v>
      </c>
      <c r="C29918">
        <v>11</v>
      </c>
      <c r="D29918" t="s">
        <v>684</v>
      </c>
      <c r="E29918" t="s">
        <v>140</v>
      </c>
      <c r="F29918" t="s">
        <v>140</v>
      </c>
      <c r="G29918" t="s">
        <v>140</v>
      </c>
      <c r="H29918" t="s">
        <v>140</v>
      </c>
      <c r="I29918" t="s">
        <v>140</v>
      </c>
      <c r="J29918" t="s">
        <v>515</v>
      </c>
      <c r="K29918" t="s">
        <v>140</v>
      </c>
      <c r="L29918" t="s">
        <v>140</v>
      </c>
      <c r="M29918" t="s">
        <v>140</v>
      </c>
      <c r="N29918" t="s">
        <v>901</v>
      </c>
      <c r="O29918" t="s">
        <v>140</v>
      </c>
      <c r="P29918" t="s">
        <v>801</v>
      </c>
      <c r="Q29918" t="s">
        <v>140</v>
      </c>
      <c r="R29918" t="s">
        <v>140</v>
      </c>
    </row>
    <row r="29919" spans="1:18" x14ac:dyDescent="0.35">
      <c r="A29919" t="s">
        <v>20</v>
      </c>
      <c r="B29919" t="s">
        <v>1131</v>
      </c>
      <c r="C29919">
        <v>17</v>
      </c>
      <c r="D29919" t="s">
        <v>486</v>
      </c>
      <c r="E29919" t="s">
        <v>1066</v>
      </c>
      <c r="F29919" t="s">
        <v>515</v>
      </c>
      <c r="G29919" t="s">
        <v>140</v>
      </c>
      <c r="H29919" t="s">
        <v>140</v>
      </c>
      <c r="I29919" t="s">
        <v>824</v>
      </c>
      <c r="J29919" t="s">
        <v>660</v>
      </c>
      <c r="K29919" t="s">
        <v>140</v>
      </c>
      <c r="L29919" t="s">
        <v>140</v>
      </c>
      <c r="M29919" t="s">
        <v>660</v>
      </c>
      <c r="N29919" t="s">
        <v>140</v>
      </c>
      <c r="O29919" t="s">
        <v>140</v>
      </c>
      <c r="P29919" t="s">
        <v>1100</v>
      </c>
      <c r="Q29919" t="s">
        <v>568</v>
      </c>
      <c r="R29919" t="s">
        <v>140</v>
      </c>
    </row>
    <row r="29920" spans="1:18" x14ac:dyDescent="0.35">
      <c r="A29920" t="s">
        <v>21</v>
      </c>
      <c r="B29920" t="s">
        <v>1129</v>
      </c>
      <c r="C29920">
        <v>11</v>
      </c>
      <c r="D29920" t="s">
        <v>201</v>
      </c>
      <c r="E29920" t="s">
        <v>140</v>
      </c>
      <c r="F29920" t="s">
        <v>140</v>
      </c>
      <c r="G29920" t="s">
        <v>140</v>
      </c>
      <c r="H29920" t="s">
        <v>140</v>
      </c>
      <c r="I29920" t="s">
        <v>788</v>
      </c>
      <c r="J29920" t="s">
        <v>140</v>
      </c>
      <c r="K29920" t="s">
        <v>140</v>
      </c>
      <c r="L29920" t="s">
        <v>140</v>
      </c>
      <c r="M29920" t="s">
        <v>140</v>
      </c>
      <c r="N29920" t="s">
        <v>140</v>
      </c>
      <c r="O29920" t="s">
        <v>140</v>
      </c>
      <c r="P29920" t="s">
        <v>202</v>
      </c>
      <c r="Q29920" t="s">
        <v>140</v>
      </c>
      <c r="R29920" t="s">
        <v>140</v>
      </c>
    </row>
    <row r="29921" spans="1:18" x14ac:dyDescent="0.35">
      <c r="A29921" t="s">
        <v>21</v>
      </c>
      <c r="B29921" t="s">
        <v>1130</v>
      </c>
      <c r="C29921">
        <v>13</v>
      </c>
      <c r="D29921" t="s">
        <v>612</v>
      </c>
      <c r="E29921" t="s">
        <v>140</v>
      </c>
      <c r="F29921" t="s">
        <v>99</v>
      </c>
      <c r="G29921" t="s">
        <v>140</v>
      </c>
      <c r="H29921" t="s">
        <v>140</v>
      </c>
      <c r="I29921" t="s">
        <v>99</v>
      </c>
      <c r="J29921" t="s">
        <v>1106</v>
      </c>
      <c r="K29921" t="s">
        <v>140</v>
      </c>
      <c r="L29921" t="s">
        <v>140</v>
      </c>
      <c r="M29921" t="s">
        <v>140</v>
      </c>
      <c r="N29921" t="s">
        <v>140</v>
      </c>
      <c r="O29921" t="s">
        <v>140</v>
      </c>
      <c r="P29921" t="s">
        <v>562</v>
      </c>
      <c r="Q29921" t="s">
        <v>140</v>
      </c>
      <c r="R29921" t="s">
        <v>140</v>
      </c>
    </row>
    <row r="29922" spans="1:18" x14ac:dyDescent="0.35">
      <c r="A29922" t="s">
        <v>21</v>
      </c>
      <c r="B29922" t="s">
        <v>1131</v>
      </c>
      <c r="C29922">
        <v>12</v>
      </c>
      <c r="D29922" t="s">
        <v>468</v>
      </c>
      <c r="E29922" t="s">
        <v>140</v>
      </c>
      <c r="F29922" t="s">
        <v>973</v>
      </c>
      <c r="G29922" t="s">
        <v>140</v>
      </c>
      <c r="H29922" t="s">
        <v>973</v>
      </c>
      <c r="I29922" t="s">
        <v>140</v>
      </c>
      <c r="J29922" t="s">
        <v>140</v>
      </c>
      <c r="K29922" t="s">
        <v>140</v>
      </c>
      <c r="L29922" t="s">
        <v>140</v>
      </c>
      <c r="M29922" t="s">
        <v>140</v>
      </c>
      <c r="N29922" t="s">
        <v>973</v>
      </c>
      <c r="O29922" t="s">
        <v>140</v>
      </c>
      <c r="P29922" t="s">
        <v>140</v>
      </c>
      <c r="Q29922" t="s">
        <v>140</v>
      </c>
      <c r="R29922" t="s">
        <v>140</v>
      </c>
    </row>
    <row r="29923" spans="1:18" x14ac:dyDescent="0.35">
      <c r="A29923" t="s">
        <v>22</v>
      </c>
      <c r="B29923" t="s">
        <v>1129</v>
      </c>
      <c r="C29923">
        <v>3</v>
      </c>
      <c r="D29923" t="s">
        <v>847</v>
      </c>
      <c r="E29923" t="s">
        <v>530</v>
      </c>
      <c r="F29923" t="s">
        <v>530</v>
      </c>
      <c r="G29923" t="s">
        <v>140</v>
      </c>
      <c r="H29923" t="s">
        <v>140</v>
      </c>
      <c r="I29923" t="s">
        <v>140</v>
      </c>
      <c r="J29923" t="s">
        <v>140</v>
      </c>
      <c r="K29923" t="s">
        <v>140</v>
      </c>
      <c r="L29923" t="s">
        <v>140</v>
      </c>
      <c r="M29923" t="s">
        <v>140</v>
      </c>
      <c r="N29923" t="s">
        <v>140</v>
      </c>
      <c r="O29923" t="s">
        <v>140</v>
      </c>
      <c r="P29923" t="s">
        <v>905</v>
      </c>
      <c r="Q29923" t="s">
        <v>140</v>
      </c>
      <c r="R29923" t="s">
        <v>140</v>
      </c>
    </row>
    <row r="29924" spans="1:18" x14ac:dyDescent="0.35">
      <c r="A29924" t="s">
        <v>22</v>
      </c>
      <c r="B29924" t="s">
        <v>1130</v>
      </c>
      <c r="C29924">
        <v>18</v>
      </c>
      <c r="D29924" t="s">
        <v>698</v>
      </c>
      <c r="E29924" t="s">
        <v>140</v>
      </c>
      <c r="F29924" t="s">
        <v>1043</v>
      </c>
      <c r="G29924" t="s">
        <v>140</v>
      </c>
      <c r="H29924" t="s">
        <v>729</v>
      </c>
      <c r="I29924" t="s">
        <v>729</v>
      </c>
      <c r="J29924" t="s">
        <v>729</v>
      </c>
      <c r="K29924" t="s">
        <v>140</v>
      </c>
      <c r="L29924" t="s">
        <v>1004</v>
      </c>
      <c r="M29924" t="s">
        <v>140</v>
      </c>
      <c r="N29924" t="s">
        <v>140</v>
      </c>
      <c r="O29924" t="s">
        <v>140</v>
      </c>
      <c r="P29924" t="s">
        <v>901</v>
      </c>
      <c r="Q29924" t="s">
        <v>140</v>
      </c>
      <c r="R29924" t="s">
        <v>140</v>
      </c>
    </row>
    <row r="29925" spans="1:18" x14ac:dyDescent="0.35">
      <c r="A29925" t="s">
        <v>22</v>
      </c>
      <c r="B29925" t="s">
        <v>1131</v>
      </c>
      <c r="C29925">
        <v>2</v>
      </c>
      <c r="D29925" t="s">
        <v>177</v>
      </c>
      <c r="E29925" t="s">
        <v>140</v>
      </c>
      <c r="F29925" t="s">
        <v>140</v>
      </c>
      <c r="G29925" t="s">
        <v>140</v>
      </c>
      <c r="H29925" t="s">
        <v>140</v>
      </c>
      <c r="I29925" t="s">
        <v>140</v>
      </c>
      <c r="J29925" t="s">
        <v>140</v>
      </c>
      <c r="K29925" t="s">
        <v>140</v>
      </c>
      <c r="L29925" t="s">
        <v>140</v>
      </c>
      <c r="M29925" t="s">
        <v>140</v>
      </c>
      <c r="N29925" t="s">
        <v>140</v>
      </c>
      <c r="O29925" t="s">
        <v>140</v>
      </c>
      <c r="P29925" t="s">
        <v>140</v>
      </c>
      <c r="Q29925" t="s">
        <v>140</v>
      </c>
      <c r="R29925" t="s">
        <v>140</v>
      </c>
    </row>
    <row r="29926" spans="1:18" x14ac:dyDescent="0.35">
      <c r="A29926" t="s">
        <v>23</v>
      </c>
      <c r="B29926" t="s">
        <v>1129</v>
      </c>
      <c r="C29926">
        <v>4</v>
      </c>
      <c r="D29926" t="s">
        <v>140</v>
      </c>
      <c r="E29926" t="s">
        <v>140</v>
      </c>
      <c r="F29926" t="s">
        <v>140</v>
      </c>
      <c r="G29926" t="s">
        <v>140</v>
      </c>
      <c r="H29926" t="s">
        <v>786</v>
      </c>
      <c r="I29926" t="s">
        <v>140</v>
      </c>
      <c r="J29926" t="s">
        <v>140</v>
      </c>
      <c r="K29926" t="s">
        <v>140</v>
      </c>
      <c r="L29926" t="s">
        <v>140</v>
      </c>
      <c r="M29926" t="s">
        <v>140</v>
      </c>
      <c r="N29926" t="s">
        <v>140</v>
      </c>
      <c r="O29926" t="s">
        <v>140</v>
      </c>
      <c r="P29926" t="s">
        <v>823</v>
      </c>
      <c r="Q29926" t="s">
        <v>140</v>
      </c>
      <c r="R29926" t="s">
        <v>140</v>
      </c>
    </row>
    <row r="29927" spans="1:18" x14ac:dyDescent="0.35">
      <c r="A29927" t="s">
        <v>23</v>
      </c>
      <c r="B29927" t="s">
        <v>1130</v>
      </c>
      <c r="C29927">
        <v>14</v>
      </c>
      <c r="D29927" t="s">
        <v>255</v>
      </c>
      <c r="E29927" t="s">
        <v>140</v>
      </c>
      <c r="F29927" t="s">
        <v>471</v>
      </c>
      <c r="G29927" t="s">
        <v>140</v>
      </c>
      <c r="H29927" t="s">
        <v>718</v>
      </c>
      <c r="I29927" t="s">
        <v>1060</v>
      </c>
      <c r="J29927" t="s">
        <v>317</v>
      </c>
      <c r="K29927" t="s">
        <v>140</v>
      </c>
      <c r="L29927" t="s">
        <v>140</v>
      </c>
      <c r="M29927" t="s">
        <v>140</v>
      </c>
      <c r="N29927" t="s">
        <v>140</v>
      </c>
      <c r="O29927" t="s">
        <v>140</v>
      </c>
      <c r="P29927" t="s">
        <v>140</v>
      </c>
      <c r="Q29927" t="s">
        <v>140</v>
      </c>
      <c r="R29927" t="s">
        <v>140</v>
      </c>
    </row>
    <row r="29928" spans="1:18" x14ac:dyDescent="0.35">
      <c r="A29928" t="s">
        <v>23</v>
      </c>
      <c r="B29928" t="s">
        <v>1131</v>
      </c>
      <c r="C29928">
        <v>6</v>
      </c>
      <c r="D29928" t="s">
        <v>1156</v>
      </c>
      <c r="E29928" t="s">
        <v>140</v>
      </c>
      <c r="F29928" t="s">
        <v>140</v>
      </c>
      <c r="G29928" t="s">
        <v>140</v>
      </c>
      <c r="H29928" t="s">
        <v>140</v>
      </c>
      <c r="I29928" t="s">
        <v>140</v>
      </c>
      <c r="J29928" t="s">
        <v>140</v>
      </c>
      <c r="K29928" t="s">
        <v>140</v>
      </c>
      <c r="L29928" t="s">
        <v>140</v>
      </c>
      <c r="M29928" t="s">
        <v>140</v>
      </c>
      <c r="N29928" t="s">
        <v>140</v>
      </c>
      <c r="O29928" t="s">
        <v>140</v>
      </c>
      <c r="P29928" t="s">
        <v>1069</v>
      </c>
      <c r="Q29928" t="s">
        <v>140</v>
      </c>
      <c r="R29928" t="s">
        <v>140</v>
      </c>
    </row>
    <row r="29929" spans="1:18" x14ac:dyDescent="0.35">
      <c r="A29929" t="s">
        <v>24</v>
      </c>
      <c r="B29929" t="s">
        <v>1129</v>
      </c>
      <c r="C29929">
        <v>8</v>
      </c>
      <c r="D29929" t="s">
        <v>249</v>
      </c>
      <c r="E29929" t="s">
        <v>399</v>
      </c>
      <c r="F29929" t="s">
        <v>140</v>
      </c>
      <c r="G29929" t="s">
        <v>140</v>
      </c>
      <c r="H29929" t="s">
        <v>140</v>
      </c>
      <c r="I29929" t="s">
        <v>399</v>
      </c>
      <c r="J29929" t="s">
        <v>140</v>
      </c>
      <c r="K29929" t="s">
        <v>140</v>
      </c>
      <c r="L29929" t="s">
        <v>140</v>
      </c>
      <c r="M29929" t="s">
        <v>140</v>
      </c>
      <c r="N29929" t="s">
        <v>1076</v>
      </c>
      <c r="O29929" t="s">
        <v>140</v>
      </c>
      <c r="P29929" t="s">
        <v>1076</v>
      </c>
      <c r="Q29929" t="s">
        <v>140</v>
      </c>
      <c r="R29929" t="s">
        <v>140</v>
      </c>
    </row>
    <row r="29930" spans="1:18" x14ac:dyDescent="0.35">
      <c r="A29930" t="s">
        <v>24</v>
      </c>
      <c r="B29930" t="s">
        <v>1130</v>
      </c>
      <c r="C29930">
        <v>19</v>
      </c>
      <c r="D29930" t="s">
        <v>672</v>
      </c>
      <c r="E29930" t="s">
        <v>140</v>
      </c>
      <c r="F29930" t="s">
        <v>733</v>
      </c>
      <c r="G29930" t="s">
        <v>1066</v>
      </c>
      <c r="H29930" t="s">
        <v>1067</v>
      </c>
      <c r="I29930" t="s">
        <v>749</v>
      </c>
      <c r="J29930" t="s">
        <v>140</v>
      </c>
      <c r="K29930" t="s">
        <v>749</v>
      </c>
      <c r="L29930" t="s">
        <v>140</v>
      </c>
      <c r="M29930" t="s">
        <v>140</v>
      </c>
      <c r="N29930" t="s">
        <v>140</v>
      </c>
      <c r="O29930" t="s">
        <v>140</v>
      </c>
      <c r="P29930" t="s">
        <v>1046</v>
      </c>
      <c r="Q29930" t="s">
        <v>140</v>
      </c>
      <c r="R29930" t="s">
        <v>140</v>
      </c>
    </row>
    <row r="29931" spans="1:18" x14ac:dyDescent="0.35">
      <c r="A29931" t="s">
        <v>24</v>
      </c>
      <c r="B29931" t="s">
        <v>1131</v>
      </c>
      <c r="C29931">
        <v>6</v>
      </c>
      <c r="D29931" t="s">
        <v>520</v>
      </c>
      <c r="E29931" t="s">
        <v>140</v>
      </c>
      <c r="F29931" t="s">
        <v>521</v>
      </c>
      <c r="G29931" t="s">
        <v>140</v>
      </c>
      <c r="H29931" t="s">
        <v>140</v>
      </c>
      <c r="I29931" t="s">
        <v>140</v>
      </c>
      <c r="J29931" t="s">
        <v>140</v>
      </c>
      <c r="K29931" t="s">
        <v>140</v>
      </c>
      <c r="L29931" t="s">
        <v>140</v>
      </c>
      <c r="M29931" t="s">
        <v>140</v>
      </c>
      <c r="N29931" t="s">
        <v>140</v>
      </c>
      <c r="O29931" t="s">
        <v>140</v>
      </c>
      <c r="P29931" t="s">
        <v>521</v>
      </c>
      <c r="Q29931" t="s">
        <v>140</v>
      </c>
      <c r="R29931" t="s">
        <v>140</v>
      </c>
    </row>
    <row r="29932" spans="1:18" x14ac:dyDescent="0.35">
      <c r="A29932" t="s">
        <v>25</v>
      </c>
      <c r="B29932" t="s">
        <v>1129</v>
      </c>
      <c r="C29932">
        <v>7</v>
      </c>
      <c r="D29932" t="s">
        <v>902</v>
      </c>
      <c r="E29932" t="s">
        <v>140</v>
      </c>
      <c r="F29932" t="s">
        <v>901</v>
      </c>
      <c r="G29932" t="s">
        <v>140</v>
      </c>
      <c r="H29932" t="s">
        <v>140</v>
      </c>
      <c r="I29932" t="s">
        <v>140</v>
      </c>
      <c r="J29932" t="s">
        <v>140</v>
      </c>
      <c r="K29932" t="s">
        <v>140</v>
      </c>
      <c r="L29932" t="s">
        <v>140</v>
      </c>
      <c r="M29932" t="s">
        <v>140</v>
      </c>
      <c r="N29932" t="s">
        <v>140</v>
      </c>
      <c r="O29932" t="s">
        <v>140</v>
      </c>
      <c r="P29932" t="s">
        <v>140</v>
      </c>
      <c r="Q29932" t="s">
        <v>140</v>
      </c>
      <c r="R29932" t="s">
        <v>140</v>
      </c>
    </row>
    <row r="29933" spans="1:18" x14ac:dyDescent="0.35">
      <c r="A29933" t="s">
        <v>25</v>
      </c>
      <c r="B29933" t="s">
        <v>1130</v>
      </c>
      <c r="C29933">
        <v>22</v>
      </c>
      <c r="D29933" t="s">
        <v>454</v>
      </c>
      <c r="E29933" t="s">
        <v>949</v>
      </c>
      <c r="F29933" t="s">
        <v>733</v>
      </c>
      <c r="G29933" t="s">
        <v>140</v>
      </c>
      <c r="H29933" t="s">
        <v>140</v>
      </c>
      <c r="I29933" t="s">
        <v>269</v>
      </c>
      <c r="J29933" t="s">
        <v>140</v>
      </c>
      <c r="K29933" t="s">
        <v>939</v>
      </c>
      <c r="L29933" t="s">
        <v>140</v>
      </c>
      <c r="M29933" t="s">
        <v>140</v>
      </c>
      <c r="N29933" t="s">
        <v>140</v>
      </c>
      <c r="O29933" t="s">
        <v>140</v>
      </c>
      <c r="P29933" t="s">
        <v>937</v>
      </c>
      <c r="Q29933" t="s">
        <v>140</v>
      </c>
      <c r="R29933" t="s">
        <v>140</v>
      </c>
    </row>
    <row r="29934" spans="1:18" x14ac:dyDescent="0.35">
      <c r="A29934" t="s">
        <v>25</v>
      </c>
      <c r="B29934" t="s">
        <v>1131</v>
      </c>
      <c r="C29934">
        <v>3</v>
      </c>
      <c r="D29934" t="s">
        <v>140</v>
      </c>
      <c r="E29934" t="s">
        <v>405</v>
      </c>
      <c r="F29934" t="s">
        <v>140</v>
      </c>
      <c r="G29934" t="s">
        <v>140</v>
      </c>
      <c r="H29934" t="s">
        <v>43</v>
      </c>
      <c r="I29934" t="s">
        <v>140</v>
      </c>
      <c r="J29934" t="s">
        <v>140</v>
      </c>
      <c r="K29934" t="s">
        <v>140</v>
      </c>
      <c r="L29934" t="s">
        <v>140</v>
      </c>
      <c r="M29934" t="s">
        <v>140</v>
      </c>
      <c r="N29934" t="s">
        <v>140</v>
      </c>
      <c r="O29934" t="s">
        <v>140</v>
      </c>
      <c r="P29934" t="s">
        <v>404</v>
      </c>
      <c r="Q29934" t="s">
        <v>140</v>
      </c>
      <c r="R29934" t="s">
        <v>140</v>
      </c>
    </row>
    <row r="29935" spans="1:18" x14ac:dyDescent="0.35">
      <c r="A29935" t="s">
        <v>26</v>
      </c>
      <c r="B29935" t="s">
        <v>1129</v>
      </c>
      <c r="C29935">
        <v>4</v>
      </c>
      <c r="D29935" t="s">
        <v>580</v>
      </c>
      <c r="E29935" t="s">
        <v>140</v>
      </c>
      <c r="F29935" t="s">
        <v>460</v>
      </c>
      <c r="G29935" t="s">
        <v>140</v>
      </c>
      <c r="H29935" t="s">
        <v>140</v>
      </c>
      <c r="I29935" t="s">
        <v>140</v>
      </c>
      <c r="J29935" t="s">
        <v>140</v>
      </c>
      <c r="K29935" t="s">
        <v>140</v>
      </c>
      <c r="L29935" t="s">
        <v>140</v>
      </c>
      <c r="M29935" t="s">
        <v>140</v>
      </c>
      <c r="N29935" t="s">
        <v>140</v>
      </c>
      <c r="O29935" t="s">
        <v>140</v>
      </c>
      <c r="P29935" t="s">
        <v>641</v>
      </c>
      <c r="Q29935" t="s">
        <v>140</v>
      </c>
      <c r="R29935" t="s">
        <v>140</v>
      </c>
    </row>
    <row r="29936" spans="1:18" x14ac:dyDescent="0.35">
      <c r="A29936" t="s">
        <v>26</v>
      </c>
      <c r="B29936" t="s">
        <v>1130</v>
      </c>
      <c r="C29936">
        <v>21</v>
      </c>
      <c r="D29936" t="s">
        <v>464</v>
      </c>
      <c r="E29936" t="s">
        <v>140</v>
      </c>
      <c r="F29936" t="s">
        <v>915</v>
      </c>
      <c r="G29936" t="s">
        <v>915</v>
      </c>
      <c r="H29936" t="s">
        <v>1073</v>
      </c>
      <c r="I29936" t="s">
        <v>983</v>
      </c>
      <c r="J29936" t="s">
        <v>1067</v>
      </c>
      <c r="K29936" t="s">
        <v>1052</v>
      </c>
      <c r="L29936" t="s">
        <v>1062</v>
      </c>
      <c r="M29936" t="s">
        <v>1067</v>
      </c>
      <c r="N29936" t="s">
        <v>140</v>
      </c>
      <c r="O29936" t="s">
        <v>140</v>
      </c>
      <c r="P29936" t="s">
        <v>107</v>
      </c>
      <c r="Q29936" t="s">
        <v>140</v>
      </c>
      <c r="R29936" t="s">
        <v>1065</v>
      </c>
    </row>
    <row r="29937" spans="1:18" x14ac:dyDescent="0.35">
      <c r="A29937" t="s">
        <v>26</v>
      </c>
      <c r="B29937" t="s">
        <v>1131</v>
      </c>
      <c r="C29937">
        <v>8</v>
      </c>
      <c r="D29937" t="s">
        <v>640</v>
      </c>
      <c r="E29937" t="s">
        <v>140</v>
      </c>
      <c r="F29937" t="s">
        <v>140</v>
      </c>
      <c r="G29937" t="s">
        <v>140</v>
      </c>
      <c r="H29937" t="s">
        <v>942</v>
      </c>
      <c r="I29937" t="s">
        <v>140</v>
      </c>
      <c r="J29937" t="s">
        <v>140</v>
      </c>
      <c r="K29937" t="s">
        <v>140</v>
      </c>
      <c r="L29937" t="s">
        <v>824</v>
      </c>
      <c r="M29937" t="s">
        <v>140</v>
      </c>
      <c r="N29937" t="s">
        <v>140</v>
      </c>
      <c r="O29937" t="s">
        <v>140</v>
      </c>
      <c r="P29937" t="s">
        <v>140</v>
      </c>
      <c r="Q29937" t="s">
        <v>140</v>
      </c>
      <c r="R29937" t="s">
        <v>140</v>
      </c>
    </row>
    <row r="29938" spans="1:18" x14ac:dyDescent="0.35">
      <c r="A29938" t="s">
        <v>27</v>
      </c>
      <c r="B29938" t="s">
        <v>1129</v>
      </c>
      <c r="C29938">
        <v>1</v>
      </c>
      <c r="D29938" t="s">
        <v>140</v>
      </c>
      <c r="E29938" t="s">
        <v>140</v>
      </c>
      <c r="F29938" t="s">
        <v>140</v>
      </c>
      <c r="G29938" t="s">
        <v>140</v>
      </c>
      <c r="H29938" t="s">
        <v>140</v>
      </c>
      <c r="I29938" t="s">
        <v>140</v>
      </c>
      <c r="J29938" t="s">
        <v>140</v>
      </c>
      <c r="K29938" t="s">
        <v>140</v>
      </c>
      <c r="L29938" t="s">
        <v>140</v>
      </c>
      <c r="M29938" t="s">
        <v>140</v>
      </c>
      <c r="N29938" t="s">
        <v>140</v>
      </c>
      <c r="O29938" t="s">
        <v>140</v>
      </c>
      <c r="P29938" t="s">
        <v>140</v>
      </c>
      <c r="Q29938" t="s">
        <v>177</v>
      </c>
      <c r="R29938" t="s">
        <v>140</v>
      </c>
    </row>
    <row r="29939" spans="1:18" x14ac:dyDescent="0.35">
      <c r="A29939" t="s">
        <v>27</v>
      </c>
      <c r="B29939" t="s">
        <v>1130</v>
      </c>
      <c r="C29939">
        <v>22</v>
      </c>
      <c r="D29939" t="s">
        <v>850</v>
      </c>
      <c r="E29939" t="s">
        <v>1064</v>
      </c>
      <c r="F29939" t="s">
        <v>769</v>
      </c>
      <c r="G29939" t="s">
        <v>140</v>
      </c>
      <c r="H29939" t="s">
        <v>140</v>
      </c>
      <c r="I29939" t="s">
        <v>1043</v>
      </c>
      <c r="J29939" t="s">
        <v>140</v>
      </c>
      <c r="K29939" t="s">
        <v>1007</v>
      </c>
      <c r="L29939" t="s">
        <v>1100</v>
      </c>
      <c r="M29939" t="s">
        <v>1053</v>
      </c>
      <c r="N29939" t="s">
        <v>915</v>
      </c>
      <c r="O29939" t="s">
        <v>140</v>
      </c>
      <c r="P29939" t="s">
        <v>755</v>
      </c>
      <c r="Q29939" t="s">
        <v>140</v>
      </c>
      <c r="R29939" t="s">
        <v>140</v>
      </c>
    </row>
    <row r="29940" spans="1:18" x14ac:dyDescent="0.35">
      <c r="A29940" t="s">
        <v>27</v>
      </c>
      <c r="B29940" t="s">
        <v>1131</v>
      </c>
      <c r="C29940">
        <v>7</v>
      </c>
      <c r="D29940" t="s">
        <v>92</v>
      </c>
      <c r="E29940" t="s">
        <v>140</v>
      </c>
      <c r="F29940" t="s">
        <v>140</v>
      </c>
      <c r="G29940" t="s">
        <v>140</v>
      </c>
      <c r="H29940" t="s">
        <v>91</v>
      </c>
      <c r="I29940" t="s">
        <v>140</v>
      </c>
      <c r="J29940" t="s">
        <v>140</v>
      </c>
      <c r="K29940" t="s">
        <v>140</v>
      </c>
      <c r="L29940" t="s">
        <v>140</v>
      </c>
      <c r="M29940" t="s">
        <v>140</v>
      </c>
      <c r="N29940" t="s">
        <v>140</v>
      </c>
      <c r="O29940" t="s">
        <v>140</v>
      </c>
      <c r="P29940" t="s">
        <v>140</v>
      </c>
      <c r="Q29940" t="s">
        <v>140</v>
      </c>
      <c r="R29940" t="s">
        <v>140</v>
      </c>
    </row>
    <row r="29941" spans="1:18" x14ac:dyDescent="0.35">
      <c r="A29941" t="s">
        <v>28</v>
      </c>
      <c r="B29941" t="s">
        <v>1129</v>
      </c>
      <c r="C29941">
        <v>8</v>
      </c>
      <c r="D29941" t="s">
        <v>854</v>
      </c>
      <c r="E29941" t="s">
        <v>140</v>
      </c>
      <c r="F29941" t="s">
        <v>574</v>
      </c>
      <c r="G29941" t="s">
        <v>140</v>
      </c>
      <c r="H29941" t="s">
        <v>140</v>
      </c>
      <c r="I29941" t="s">
        <v>574</v>
      </c>
      <c r="J29941" t="s">
        <v>140</v>
      </c>
      <c r="K29941" t="s">
        <v>109</v>
      </c>
      <c r="L29941" t="s">
        <v>574</v>
      </c>
      <c r="M29941" t="s">
        <v>777</v>
      </c>
      <c r="N29941" t="s">
        <v>140</v>
      </c>
      <c r="O29941" t="s">
        <v>140</v>
      </c>
      <c r="P29941" t="s">
        <v>140</v>
      </c>
      <c r="Q29941" t="s">
        <v>140</v>
      </c>
      <c r="R29941" t="s">
        <v>140</v>
      </c>
    </row>
    <row r="29942" spans="1:18" x14ac:dyDescent="0.35">
      <c r="A29942" t="s">
        <v>28</v>
      </c>
      <c r="B29942" t="s">
        <v>1130</v>
      </c>
      <c r="C29942">
        <v>22</v>
      </c>
      <c r="D29942" t="s">
        <v>727</v>
      </c>
      <c r="E29942" t="s">
        <v>140</v>
      </c>
      <c r="F29942" t="s">
        <v>950</v>
      </c>
      <c r="G29942" t="s">
        <v>996</v>
      </c>
      <c r="H29942" t="s">
        <v>99</v>
      </c>
      <c r="I29942" t="s">
        <v>769</v>
      </c>
      <c r="J29942" t="s">
        <v>950</v>
      </c>
      <c r="K29942" t="s">
        <v>1049</v>
      </c>
      <c r="L29942" t="s">
        <v>967</v>
      </c>
      <c r="M29942" t="s">
        <v>140</v>
      </c>
      <c r="N29942" t="s">
        <v>140</v>
      </c>
      <c r="O29942" t="s">
        <v>1065</v>
      </c>
      <c r="P29942" t="s">
        <v>465</v>
      </c>
      <c r="Q29942" t="s">
        <v>1068</v>
      </c>
      <c r="R29942" t="s">
        <v>140</v>
      </c>
    </row>
    <row r="29943" spans="1:18" x14ac:dyDescent="0.35">
      <c r="A29943" t="s">
        <v>28</v>
      </c>
      <c r="B29943" t="s">
        <v>1131</v>
      </c>
      <c r="C29943">
        <v>4</v>
      </c>
      <c r="D29943" t="s">
        <v>449</v>
      </c>
      <c r="E29943" t="s">
        <v>140</v>
      </c>
      <c r="F29943" t="s">
        <v>140</v>
      </c>
      <c r="G29943" t="s">
        <v>140</v>
      </c>
      <c r="H29943" t="s">
        <v>140</v>
      </c>
      <c r="I29943" t="s">
        <v>140</v>
      </c>
      <c r="J29943" t="s">
        <v>140</v>
      </c>
      <c r="K29943" t="s">
        <v>140</v>
      </c>
      <c r="L29943" t="s">
        <v>140</v>
      </c>
      <c r="M29943" t="s">
        <v>140</v>
      </c>
      <c r="N29943" t="s">
        <v>140</v>
      </c>
      <c r="O29943" t="s">
        <v>140</v>
      </c>
      <c r="P29943" t="s">
        <v>448</v>
      </c>
      <c r="Q29943" t="s">
        <v>140</v>
      </c>
      <c r="R29943" t="s">
        <v>140</v>
      </c>
    </row>
    <row r="29944" spans="1:18" x14ac:dyDescent="0.35">
      <c r="A29944" t="s">
        <v>29</v>
      </c>
      <c r="B29944" t="s">
        <v>1129</v>
      </c>
      <c r="C29944">
        <v>3</v>
      </c>
      <c r="D29944" t="s">
        <v>195</v>
      </c>
      <c r="E29944" t="s">
        <v>140</v>
      </c>
      <c r="F29944" t="s">
        <v>140</v>
      </c>
      <c r="G29944" t="s">
        <v>140</v>
      </c>
      <c r="H29944" t="s">
        <v>140</v>
      </c>
      <c r="I29944" t="s">
        <v>140</v>
      </c>
      <c r="J29944" t="s">
        <v>140</v>
      </c>
      <c r="K29944" t="s">
        <v>140</v>
      </c>
      <c r="L29944" t="s">
        <v>140</v>
      </c>
      <c r="M29944" t="s">
        <v>140</v>
      </c>
      <c r="N29944" t="s">
        <v>140</v>
      </c>
      <c r="O29944" t="s">
        <v>140</v>
      </c>
      <c r="P29944" t="s">
        <v>196</v>
      </c>
      <c r="Q29944" t="s">
        <v>140</v>
      </c>
      <c r="R29944" t="s">
        <v>140</v>
      </c>
    </row>
    <row r="29945" spans="1:18" x14ac:dyDescent="0.35">
      <c r="A29945" t="s">
        <v>29</v>
      </c>
      <c r="B29945" t="s">
        <v>1130</v>
      </c>
      <c r="C29945">
        <v>23</v>
      </c>
      <c r="D29945" t="s">
        <v>976</v>
      </c>
      <c r="E29945" t="s">
        <v>1003</v>
      </c>
      <c r="F29945" t="s">
        <v>140</v>
      </c>
      <c r="G29945" t="s">
        <v>140</v>
      </c>
      <c r="H29945" t="s">
        <v>140</v>
      </c>
      <c r="I29945" t="s">
        <v>1051</v>
      </c>
      <c r="J29945" t="s">
        <v>140</v>
      </c>
      <c r="K29945" t="s">
        <v>140</v>
      </c>
      <c r="L29945" t="s">
        <v>1064</v>
      </c>
      <c r="M29945" t="s">
        <v>140</v>
      </c>
      <c r="N29945" t="s">
        <v>140</v>
      </c>
      <c r="O29945" t="s">
        <v>140</v>
      </c>
      <c r="P29945" t="s">
        <v>371</v>
      </c>
      <c r="Q29945" t="s">
        <v>140</v>
      </c>
      <c r="R29945" t="s">
        <v>140</v>
      </c>
    </row>
    <row r="29946" spans="1:18" x14ac:dyDescent="0.35">
      <c r="A29946" t="s">
        <v>29</v>
      </c>
      <c r="B29946" t="s">
        <v>1131</v>
      </c>
      <c r="C29946">
        <v>6</v>
      </c>
      <c r="D29946" t="s">
        <v>743</v>
      </c>
      <c r="E29946" t="s">
        <v>140</v>
      </c>
      <c r="F29946" t="s">
        <v>741</v>
      </c>
      <c r="G29946" t="s">
        <v>140</v>
      </c>
      <c r="H29946" t="s">
        <v>140</v>
      </c>
      <c r="I29946" t="s">
        <v>140</v>
      </c>
      <c r="J29946" t="s">
        <v>741</v>
      </c>
      <c r="K29946" t="s">
        <v>140</v>
      </c>
      <c r="L29946" t="s">
        <v>140</v>
      </c>
      <c r="M29946" t="s">
        <v>140</v>
      </c>
      <c r="N29946" t="s">
        <v>564</v>
      </c>
      <c r="O29946" t="s">
        <v>140</v>
      </c>
      <c r="P29946" t="s">
        <v>1076</v>
      </c>
      <c r="Q29946" t="s">
        <v>140</v>
      </c>
      <c r="R29946" t="s">
        <v>140</v>
      </c>
    </row>
    <row r="29947" spans="1:18" x14ac:dyDescent="0.35">
      <c r="A29947" t="s">
        <v>30</v>
      </c>
      <c r="B29947" t="s">
        <v>1129</v>
      </c>
      <c r="C29947">
        <v>1</v>
      </c>
      <c r="D29947" t="s">
        <v>177</v>
      </c>
      <c r="E29947" t="s">
        <v>140</v>
      </c>
      <c r="F29947" t="s">
        <v>140</v>
      </c>
      <c r="G29947" t="s">
        <v>140</v>
      </c>
      <c r="H29947" t="s">
        <v>140</v>
      </c>
      <c r="I29947" t="s">
        <v>140</v>
      </c>
      <c r="J29947" t="s">
        <v>140</v>
      </c>
      <c r="K29947" t="s">
        <v>140</v>
      </c>
      <c r="L29947" t="s">
        <v>140</v>
      </c>
      <c r="M29947" t="s">
        <v>140</v>
      </c>
      <c r="N29947" t="s">
        <v>140</v>
      </c>
      <c r="O29947" t="s">
        <v>140</v>
      </c>
      <c r="P29947" t="s">
        <v>140</v>
      </c>
      <c r="Q29947" t="s">
        <v>140</v>
      </c>
      <c r="R29947" t="s">
        <v>140</v>
      </c>
    </row>
    <row r="29948" spans="1:18" x14ac:dyDescent="0.35">
      <c r="A29948" t="s">
        <v>30</v>
      </c>
      <c r="B29948" t="s">
        <v>1130</v>
      </c>
      <c r="C29948">
        <v>25</v>
      </c>
      <c r="D29948" t="s">
        <v>295</v>
      </c>
      <c r="E29948" t="s">
        <v>140</v>
      </c>
      <c r="F29948" t="s">
        <v>1048</v>
      </c>
      <c r="G29948" t="s">
        <v>968</v>
      </c>
      <c r="H29948" t="s">
        <v>1048</v>
      </c>
      <c r="I29948" t="s">
        <v>1056</v>
      </c>
      <c r="J29948" t="s">
        <v>1073</v>
      </c>
      <c r="K29948" t="s">
        <v>187</v>
      </c>
      <c r="L29948" t="s">
        <v>140</v>
      </c>
      <c r="M29948" t="s">
        <v>1044</v>
      </c>
      <c r="N29948" t="s">
        <v>140</v>
      </c>
      <c r="O29948" t="s">
        <v>140</v>
      </c>
      <c r="P29948" t="s">
        <v>527</v>
      </c>
      <c r="Q29948" t="s">
        <v>140</v>
      </c>
      <c r="R29948" t="s">
        <v>140</v>
      </c>
    </row>
    <row r="29949" spans="1:18" x14ac:dyDescent="0.35">
      <c r="A29949" t="s">
        <v>30</v>
      </c>
      <c r="B29949" t="s">
        <v>1131</v>
      </c>
      <c r="C29949">
        <v>2</v>
      </c>
      <c r="D29949" t="s">
        <v>351</v>
      </c>
      <c r="E29949" t="s">
        <v>140</v>
      </c>
      <c r="F29949" t="s">
        <v>140</v>
      </c>
      <c r="G29949" t="s">
        <v>140</v>
      </c>
      <c r="H29949" t="s">
        <v>140</v>
      </c>
      <c r="I29949" t="s">
        <v>140</v>
      </c>
      <c r="J29949" t="s">
        <v>140</v>
      </c>
      <c r="K29949" t="s">
        <v>140</v>
      </c>
      <c r="L29949" t="s">
        <v>140</v>
      </c>
      <c r="M29949" t="s">
        <v>140</v>
      </c>
      <c r="N29949" t="s">
        <v>140</v>
      </c>
      <c r="O29949" t="s">
        <v>140</v>
      </c>
      <c r="P29949" t="s">
        <v>350</v>
      </c>
      <c r="Q29949" t="s">
        <v>140</v>
      </c>
      <c r="R29949" t="s">
        <v>140</v>
      </c>
    </row>
    <row r="29950" spans="1:18" x14ac:dyDescent="0.35">
      <c r="A29950" t="s">
        <v>31</v>
      </c>
      <c r="B29950" t="s">
        <v>1129</v>
      </c>
      <c r="C29950">
        <v>7</v>
      </c>
      <c r="D29950" t="s">
        <v>629</v>
      </c>
      <c r="E29950" t="s">
        <v>140</v>
      </c>
      <c r="F29950" t="s">
        <v>634</v>
      </c>
      <c r="G29950" t="s">
        <v>140</v>
      </c>
      <c r="H29950" t="s">
        <v>140</v>
      </c>
      <c r="I29950" t="s">
        <v>737</v>
      </c>
      <c r="J29950" t="s">
        <v>140</v>
      </c>
      <c r="K29950" t="s">
        <v>140</v>
      </c>
      <c r="L29950" t="s">
        <v>140</v>
      </c>
      <c r="M29950" t="s">
        <v>140</v>
      </c>
      <c r="N29950" t="s">
        <v>140</v>
      </c>
      <c r="O29950" t="s">
        <v>140</v>
      </c>
      <c r="P29950" t="s">
        <v>140</v>
      </c>
      <c r="Q29950" t="s">
        <v>140</v>
      </c>
      <c r="R29950" t="s">
        <v>140</v>
      </c>
    </row>
    <row r="29951" spans="1:18" x14ac:dyDescent="0.35">
      <c r="A29951" t="s">
        <v>31</v>
      </c>
      <c r="B29951" t="s">
        <v>1130</v>
      </c>
      <c r="C29951">
        <v>20</v>
      </c>
      <c r="D29951" t="s">
        <v>685</v>
      </c>
      <c r="E29951" t="s">
        <v>401</v>
      </c>
      <c r="F29951" t="s">
        <v>1067</v>
      </c>
      <c r="G29951" t="s">
        <v>1046</v>
      </c>
      <c r="H29951" t="s">
        <v>242</v>
      </c>
      <c r="I29951" t="s">
        <v>286</v>
      </c>
      <c r="J29951" t="s">
        <v>1106</v>
      </c>
      <c r="K29951" t="s">
        <v>1067</v>
      </c>
      <c r="L29951" t="s">
        <v>788</v>
      </c>
      <c r="M29951" t="s">
        <v>140</v>
      </c>
      <c r="N29951" t="s">
        <v>140</v>
      </c>
      <c r="O29951" t="s">
        <v>140</v>
      </c>
      <c r="P29951" t="s">
        <v>323</v>
      </c>
      <c r="Q29951" t="s">
        <v>140</v>
      </c>
      <c r="R29951" t="s">
        <v>140</v>
      </c>
    </row>
    <row r="29952" spans="1:18" x14ac:dyDescent="0.35">
      <c r="A29952" t="s">
        <v>31</v>
      </c>
      <c r="B29952" t="s">
        <v>1131</v>
      </c>
      <c r="C29952">
        <v>20</v>
      </c>
      <c r="D29952" t="s">
        <v>879</v>
      </c>
      <c r="E29952" t="s">
        <v>140</v>
      </c>
      <c r="F29952" t="s">
        <v>950</v>
      </c>
      <c r="G29952" t="s">
        <v>95</v>
      </c>
      <c r="H29952" t="s">
        <v>140</v>
      </c>
      <c r="I29952" t="s">
        <v>95</v>
      </c>
      <c r="J29952" t="s">
        <v>95</v>
      </c>
      <c r="K29952" t="s">
        <v>95</v>
      </c>
      <c r="L29952" t="s">
        <v>140</v>
      </c>
      <c r="M29952" t="s">
        <v>140</v>
      </c>
      <c r="N29952" t="s">
        <v>140</v>
      </c>
      <c r="O29952" t="s">
        <v>140</v>
      </c>
      <c r="P29952" t="s">
        <v>834</v>
      </c>
      <c r="Q29952" t="s">
        <v>1017</v>
      </c>
      <c r="R29952" t="s">
        <v>140</v>
      </c>
    </row>
    <row r="29953" spans="1:18" x14ac:dyDescent="0.35">
      <c r="A29953" t="s">
        <v>32</v>
      </c>
      <c r="B29953" t="s">
        <v>1129</v>
      </c>
      <c r="C29953">
        <v>127</v>
      </c>
      <c r="D29953" t="s">
        <v>372</v>
      </c>
      <c r="E29953" t="s">
        <v>801</v>
      </c>
      <c r="F29953" t="s">
        <v>187</v>
      </c>
      <c r="G29953" t="s">
        <v>1043</v>
      </c>
      <c r="H29953" t="s">
        <v>1017</v>
      </c>
      <c r="I29953" t="s">
        <v>1070</v>
      </c>
      <c r="J29953" t="s">
        <v>1018</v>
      </c>
      <c r="K29953" t="s">
        <v>1013</v>
      </c>
      <c r="L29953" t="s">
        <v>1014</v>
      </c>
      <c r="M29953" t="s">
        <v>950</v>
      </c>
      <c r="N29953" t="s">
        <v>939</v>
      </c>
      <c r="O29953" t="s">
        <v>140</v>
      </c>
      <c r="P29953" t="s">
        <v>582</v>
      </c>
      <c r="Q29953" t="s">
        <v>1019</v>
      </c>
      <c r="R29953" t="s">
        <v>140</v>
      </c>
    </row>
    <row r="29954" spans="1:18" x14ac:dyDescent="0.35">
      <c r="A29954" t="s">
        <v>32</v>
      </c>
      <c r="B29954" t="s">
        <v>1130</v>
      </c>
      <c r="C29954">
        <v>436</v>
      </c>
      <c r="D29954" t="s">
        <v>821</v>
      </c>
      <c r="E29954" t="s">
        <v>996</v>
      </c>
      <c r="F29954" t="s">
        <v>1047</v>
      </c>
      <c r="G29954" t="s">
        <v>1043</v>
      </c>
      <c r="H29954" t="s">
        <v>1052</v>
      </c>
      <c r="I29954" t="s">
        <v>1067</v>
      </c>
      <c r="J29954" t="s">
        <v>1052</v>
      </c>
      <c r="K29954" t="s">
        <v>1052</v>
      </c>
      <c r="L29954" t="s">
        <v>1066</v>
      </c>
      <c r="M29954" t="s">
        <v>1055</v>
      </c>
      <c r="N29954" t="s">
        <v>1054</v>
      </c>
      <c r="O29954" t="s">
        <v>1013</v>
      </c>
      <c r="P29954" t="s">
        <v>961</v>
      </c>
      <c r="Q29954" t="s">
        <v>1014</v>
      </c>
      <c r="R29954" t="s">
        <v>1016</v>
      </c>
    </row>
    <row r="29955" spans="1:18" x14ac:dyDescent="0.35">
      <c r="A29955" t="s">
        <v>32</v>
      </c>
      <c r="B29955" t="s">
        <v>1131</v>
      </c>
      <c r="C29955">
        <v>151</v>
      </c>
      <c r="D29955" t="s">
        <v>981</v>
      </c>
      <c r="E29955" t="s">
        <v>1051</v>
      </c>
      <c r="F29955" t="s">
        <v>664</v>
      </c>
      <c r="G29955" t="s">
        <v>1055</v>
      </c>
      <c r="H29955" t="s">
        <v>869</v>
      </c>
      <c r="I29955" t="s">
        <v>1048</v>
      </c>
      <c r="J29955" t="s">
        <v>1020</v>
      </c>
      <c r="K29955" t="s">
        <v>1022</v>
      </c>
      <c r="L29955" t="s">
        <v>1058</v>
      </c>
      <c r="M29955" t="s">
        <v>1014</v>
      </c>
      <c r="N29955" t="s">
        <v>1043</v>
      </c>
      <c r="O29955" t="s">
        <v>1009</v>
      </c>
      <c r="P29955" t="s">
        <v>117</v>
      </c>
      <c r="Q29955" t="s">
        <v>996</v>
      </c>
      <c r="R29955" t="s">
        <v>140</v>
      </c>
    </row>
    <row r="29957" spans="1:18" x14ac:dyDescent="0.35">
      <c r="A29957" t="s">
        <v>2231</v>
      </c>
    </row>
    <row r="29958" spans="1:18" x14ac:dyDescent="0.35">
      <c r="A29958" t="s">
        <v>2</v>
      </c>
      <c r="B29958" t="s">
        <v>1150</v>
      </c>
      <c r="C29958" t="s">
        <v>3</v>
      </c>
      <c r="D29958" t="s">
        <v>1416</v>
      </c>
      <c r="E29958" t="s">
        <v>2218</v>
      </c>
      <c r="F29958" t="s">
        <v>2219</v>
      </c>
      <c r="G29958" t="s">
        <v>2220</v>
      </c>
      <c r="H29958" t="s">
        <v>2221</v>
      </c>
      <c r="I29958" t="s">
        <v>2222</v>
      </c>
      <c r="J29958" t="s">
        <v>2223</v>
      </c>
      <c r="K29958" t="s">
        <v>2224</v>
      </c>
      <c r="L29958" t="s">
        <v>2225</v>
      </c>
      <c r="M29958" t="s">
        <v>2226</v>
      </c>
      <c r="N29958" t="s">
        <v>2227</v>
      </c>
      <c r="O29958" t="s">
        <v>2228</v>
      </c>
      <c r="P29958" t="s">
        <v>1032</v>
      </c>
      <c r="Q29958" t="s">
        <v>1042</v>
      </c>
      <c r="R29958" t="s">
        <v>136</v>
      </c>
    </row>
    <row r="29959" spans="1:18" x14ac:dyDescent="0.35">
      <c r="A29959" t="s">
        <v>8</v>
      </c>
      <c r="B29959" t="s">
        <v>1151</v>
      </c>
      <c r="C29959">
        <v>25</v>
      </c>
      <c r="D29959" t="s">
        <v>850</v>
      </c>
      <c r="E29959" t="s">
        <v>140</v>
      </c>
      <c r="F29959" t="s">
        <v>1048</v>
      </c>
      <c r="G29959" t="s">
        <v>1045</v>
      </c>
      <c r="H29959" t="s">
        <v>140</v>
      </c>
      <c r="I29959" t="s">
        <v>123</v>
      </c>
      <c r="J29959" t="s">
        <v>113</v>
      </c>
      <c r="K29959" t="s">
        <v>1052</v>
      </c>
      <c r="L29959" t="s">
        <v>140</v>
      </c>
      <c r="M29959" t="s">
        <v>140</v>
      </c>
      <c r="N29959" t="s">
        <v>140</v>
      </c>
      <c r="O29959" t="s">
        <v>140</v>
      </c>
      <c r="P29959" t="s">
        <v>812</v>
      </c>
      <c r="Q29959" t="s">
        <v>140</v>
      </c>
      <c r="R29959" t="s">
        <v>140</v>
      </c>
    </row>
    <row r="29960" spans="1:18" x14ac:dyDescent="0.35">
      <c r="A29960" t="s">
        <v>8</v>
      </c>
      <c r="B29960" t="s">
        <v>1152</v>
      </c>
      <c r="C29960">
        <v>10</v>
      </c>
      <c r="D29960" t="s">
        <v>369</v>
      </c>
      <c r="E29960" t="s">
        <v>140</v>
      </c>
      <c r="F29960" t="s">
        <v>668</v>
      </c>
      <c r="G29960" t="s">
        <v>129</v>
      </c>
      <c r="H29960" t="s">
        <v>140</v>
      </c>
      <c r="I29960" t="s">
        <v>140</v>
      </c>
      <c r="J29960" t="s">
        <v>834</v>
      </c>
      <c r="K29960" t="s">
        <v>993</v>
      </c>
      <c r="L29960" t="s">
        <v>394</v>
      </c>
      <c r="M29960" t="s">
        <v>140</v>
      </c>
      <c r="N29960" t="s">
        <v>140</v>
      </c>
      <c r="O29960" t="s">
        <v>140</v>
      </c>
      <c r="P29960" t="s">
        <v>952</v>
      </c>
      <c r="Q29960" t="s">
        <v>140</v>
      </c>
      <c r="R29960" t="s">
        <v>140</v>
      </c>
    </row>
    <row r="29961" spans="1:18" x14ac:dyDescent="0.35">
      <c r="A29961" t="s">
        <v>8</v>
      </c>
      <c r="B29961" t="s">
        <v>339</v>
      </c>
      <c r="C29961">
        <v>1</v>
      </c>
      <c r="D29961" t="s">
        <v>140</v>
      </c>
      <c r="E29961" t="s">
        <v>140</v>
      </c>
      <c r="F29961" t="s">
        <v>140</v>
      </c>
      <c r="G29961" t="s">
        <v>140</v>
      </c>
      <c r="H29961" t="s">
        <v>140</v>
      </c>
      <c r="I29961" t="s">
        <v>140</v>
      </c>
      <c r="J29961" t="s">
        <v>140</v>
      </c>
      <c r="K29961" t="s">
        <v>140</v>
      </c>
      <c r="L29961" t="s">
        <v>140</v>
      </c>
      <c r="M29961" t="s">
        <v>140</v>
      </c>
      <c r="N29961" t="s">
        <v>140</v>
      </c>
      <c r="O29961" t="s">
        <v>140</v>
      </c>
      <c r="P29961" t="s">
        <v>140</v>
      </c>
      <c r="Q29961" t="s">
        <v>177</v>
      </c>
      <c r="R29961" t="s">
        <v>140</v>
      </c>
    </row>
    <row r="29962" spans="1:18" x14ac:dyDescent="0.35">
      <c r="A29962" t="s">
        <v>9</v>
      </c>
      <c r="B29962" t="s">
        <v>1151</v>
      </c>
      <c r="C29962">
        <v>16</v>
      </c>
      <c r="D29962" t="s">
        <v>694</v>
      </c>
      <c r="E29962" t="s">
        <v>443</v>
      </c>
      <c r="F29962" t="s">
        <v>140</v>
      </c>
      <c r="G29962" t="s">
        <v>140</v>
      </c>
      <c r="H29962" t="s">
        <v>115</v>
      </c>
      <c r="I29962" t="s">
        <v>915</v>
      </c>
      <c r="J29962" t="s">
        <v>140</v>
      </c>
      <c r="K29962" t="s">
        <v>140</v>
      </c>
      <c r="L29962" t="s">
        <v>140</v>
      </c>
      <c r="M29962" t="s">
        <v>140</v>
      </c>
      <c r="N29962" t="s">
        <v>140</v>
      </c>
      <c r="O29962" t="s">
        <v>140</v>
      </c>
      <c r="P29962" t="s">
        <v>643</v>
      </c>
      <c r="Q29962" t="s">
        <v>140</v>
      </c>
      <c r="R29962" t="s">
        <v>140</v>
      </c>
    </row>
    <row r="29963" spans="1:18" x14ac:dyDescent="0.35">
      <c r="A29963" t="s">
        <v>9</v>
      </c>
      <c r="B29963" t="s">
        <v>1152</v>
      </c>
      <c r="C29963">
        <v>12</v>
      </c>
      <c r="D29963" t="s">
        <v>570</v>
      </c>
      <c r="E29963" t="s">
        <v>140</v>
      </c>
      <c r="F29963" t="s">
        <v>1056</v>
      </c>
      <c r="G29963" t="s">
        <v>140</v>
      </c>
      <c r="H29963" t="s">
        <v>140</v>
      </c>
      <c r="I29963" t="s">
        <v>140</v>
      </c>
      <c r="J29963" t="s">
        <v>140</v>
      </c>
      <c r="K29963" t="s">
        <v>140</v>
      </c>
      <c r="L29963" t="s">
        <v>140</v>
      </c>
      <c r="M29963" t="s">
        <v>140</v>
      </c>
      <c r="N29963" t="s">
        <v>140</v>
      </c>
      <c r="O29963" t="s">
        <v>140</v>
      </c>
      <c r="P29963" t="s">
        <v>551</v>
      </c>
      <c r="Q29963" t="s">
        <v>140</v>
      </c>
      <c r="R29963" t="s">
        <v>140</v>
      </c>
    </row>
    <row r="29964" spans="1:18" x14ac:dyDescent="0.35">
      <c r="A29964" t="s">
        <v>9</v>
      </c>
      <c r="B29964" t="s">
        <v>339</v>
      </c>
      <c r="C29964">
        <v>3</v>
      </c>
      <c r="D29964" t="s">
        <v>224</v>
      </c>
      <c r="E29964" t="s">
        <v>140</v>
      </c>
      <c r="F29964" t="s">
        <v>140</v>
      </c>
      <c r="G29964" t="s">
        <v>140</v>
      </c>
      <c r="H29964" t="s">
        <v>140</v>
      </c>
      <c r="I29964" t="s">
        <v>140</v>
      </c>
      <c r="J29964" t="s">
        <v>140</v>
      </c>
      <c r="K29964" t="s">
        <v>140</v>
      </c>
      <c r="L29964" t="s">
        <v>140</v>
      </c>
      <c r="M29964" t="s">
        <v>223</v>
      </c>
      <c r="N29964" t="s">
        <v>223</v>
      </c>
      <c r="O29964" t="s">
        <v>140</v>
      </c>
      <c r="P29964" t="s">
        <v>140</v>
      </c>
      <c r="Q29964" t="s">
        <v>140</v>
      </c>
      <c r="R29964" t="s">
        <v>140</v>
      </c>
    </row>
    <row r="29965" spans="1:18" x14ac:dyDescent="0.35">
      <c r="A29965" t="s">
        <v>10</v>
      </c>
      <c r="B29965" t="s">
        <v>1151</v>
      </c>
      <c r="C29965">
        <v>17</v>
      </c>
      <c r="D29965" t="s">
        <v>730</v>
      </c>
      <c r="E29965" t="s">
        <v>769</v>
      </c>
      <c r="F29965" t="s">
        <v>140</v>
      </c>
      <c r="G29965" t="s">
        <v>140</v>
      </c>
      <c r="H29965" t="s">
        <v>140</v>
      </c>
      <c r="I29965" t="s">
        <v>140</v>
      </c>
      <c r="J29965" t="s">
        <v>140</v>
      </c>
      <c r="K29965" t="s">
        <v>140</v>
      </c>
      <c r="L29965" t="s">
        <v>1066</v>
      </c>
      <c r="M29965" t="s">
        <v>140</v>
      </c>
      <c r="N29965" t="s">
        <v>140</v>
      </c>
      <c r="O29965" t="s">
        <v>140</v>
      </c>
      <c r="P29965" t="s">
        <v>871</v>
      </c>
      <c r="Q29965" t="s">
        <v>949</v>
      </c>
      <c r="R29965" t="s">
        <v>140</v>
      </c>
    </row>
    <row r="29966" spans="1:18" x14ac:dyDescent="0.35">
      <c r="A29966" t="s">
        <v>10</v>
      </c>
      <c r="B29966" t="s">
        <v>1152</v>
      </c>
      <c r="C29966">
        <v>6</v>
      </c>
      <c r="D29966" t="s">
        <v>139</v>
      </c>
      <c r="E29966" t="s">
        <v>140</v>
      </c>
      <c r="F29966" t="s">
        <v>140</v>
      </c>
      <c r="G29966" t="s">
        <v>140</v>
      </c>
      <c r="H29966" t="s">
        <v>911</v>
      </c>
      <c r="I29966" t="s">
        <v>716</v>
      </c>
      <c r="J29966" t="s">
        <v>73</v>
      </c>
      <c r="K29966" t="s">
        <v>140</v>
      </c>
      <c r="L29966" t="s">
        <v>140</v>
      </c>
      <c r="M29966" t="s">
        <v>140</v>
      </c>
      <c r="N29966" t="s">
        <v>140</v>
      </c>
      <c r="O29966" t="s">
        <v>140</v>
      </c>
      <c r="P29966" t="s">
        <v>751</v>
      </c>
      <c r="Q29966" t="s">
        <v>140</v>
      </c>
      <c r="R29966" t="s">
        <v>140</v>
      </c>
    </row>
    <row r="29967" spans="1:18" x14ac:dyDescent="0.35">
      <c r="A29967" t="s">
        <v>10</v>
      </c>
      <c r="B29967" t="s">
        <v>339</v>
      </c>
      <c r="C29967">
        <v>3</v>
      </c>
      <c r="D29967" t="s">
        <v>177</v>
      </c>
      <c r="E29967" t="s">
        <v>140</v>
      </c>
      <c r="F29967" t="s">
        <v>140</v>
      </c>
      <c r="G29967" t="s">
        <v>140</v>
      </c>
      <c r="H29967" t="s">
        <v>140</v>
      </c>
      <c r="I29967" t="s">
        <v>140</v>
      </c>
      <c r="J29967" t="s">
        <v>140</v>
      </c>
      <c r="K29967" t="s">
        <v>140</v>
      </c>
      <c r="L29967" t="s">
        <v>140</v>
      </c>
      <c r="M29967" t="s">
        <v>140</v>
      </c>
      <c r="N29967" t="s">
        <v>140</v>
      </c>
      <c r="O29967" t="s">
        <v>140</v>
      </c>
      <c r="P29967" t="s">
        <v>140</v>
      </c>
      <c r="Q29967" t="s">
        <v>140</v>
      </c>
      <c r="R29967" t="s">
        <v>140</v>
      </c>
    </row>
    <row r="29968" spans="1:18" x14ac:dyDescent="0.35">
      <c r="A29968" t="s">
        <v>11</v>
      </c>
      <c r="B29968" t="s">
        <v>1151</v>
      </c>
      <c r="C29968">
        <v>22</v>
      </c>
      <c r="D29968" t="s">
        <v>472</v>
      </c>
      <c r="E29968" t="s">
        <v>1064</v>
      </c>
      <c r="F29968" t="s">
        <v>1053</v>
      </c>
      <c r="G29968" t="s">
        <v>788</v>
      </c>
      <c r="H29968" t="s">
        <v>1047</v>
      </c>
      <c r="I29968" t="s">
        <v>574</v>
      </c>
      <c r="J29968" t="s">
        <v>664</v>
      </c>
      <c r="K29968" t="s">
        <v>1047</v>
      </c>
      <c r="L29968" t="s">
        <v>140</v>
      </c>
      <c r="M29968" t="s">
        <v>140</v>
      </c>
      <c r="N29968" t="s">
        <v>140</v>
      </c>
      <c r="O29968" t="s">
        <v>140</v>
      </c>
      <c r="P29968" t="s">
        <v>849</v>
      </c>
      <c r="Q29968" t="s">
        <v>140</v>
      </c>
      <c r="R29968" t="s">
        <v>140</v>
      </c>
    </row>
    <row r="29969" spans="1:18" x14ac:dyDescent="0.35">
      <c r="A29969" t="s">
        <v>11</v>
      </c>
      <c r="B29969" t="s">
        <v>1152</v>
      </c>
      <c r="C29969">
        <v>7</v>
      </c>
      <c r="D29969" t="s">
        <v>64</v>
      </c>
      <c r="E29969" t="s">
        <v>140</v>
      </c>
      <c r="F29969" t="s">
        <v>140</v>
      </c>
      <c r="G29969" t="s">
        <v>140</v>
      </c>
      <c r="H29969" t="s">
        <v>924</v>
      </c>
      <c r="I29969" t="s">
        <v>140</v>
      </c>
      <c r="J29969" t="s">
        <v>140</v>
      </c>
      <c r="K29969" t="s">
        <v>140</v>
      </c>
      <c r="L29969" t="s">
        <v>140</v>
      </c>
      <c r="M29969" t="s">
        <v>140</v>
      </c>
      <c r="N29969" t="s">
        <v>785</v>
      </c>
      <c r="O29969" t="s">
        <v>924</v>
      </c>
      <c r="P29969" t="s">
        <v>140</v>
      </c>
      <c r="Q29969" t="s">
        <v>140</v>
      </c>
      <c r="R29969" t="s">
        <v>140</v>
      </c>
    </row>
    <row r="29970" spans="1:18" x14ac:dyDescent="0.35">
      <c r="A29970" t="s">
        <v>11</v>
      </c>
      <c r="B29970" t="s">
        <v>339</v>
      </c>
      <c r="C29970">
        <v>3</v>
      </c>
      <c r="D29970" t="s">
        <v>945</v>
      </c>
      <c r="E29970" t="s">
        <v>140</v>
      </c>
      <c r="F29970" t="s">
        <v>728</v>
      </c>
      <c r="G29970" t="s">
        <v>140</v>
      </c>
      <c r="H29970" t="s">
        <v>140</v>
      </c>
      <c r="I29970" t="s">
        <v>140</v>
      </c>
      <c r="J29970" t="s">
        <v>728</v>
      </c>
      <c r="K29970" t="s">
        <v>140</v>
      </c>
      <c r="L29970" t="s">
        <v>140</v>
      </c>
      <c r="M29970" t="s">
        <v>140</v>
      </c>
      <c r="N29970" t="s">
        <v>140</v>
      </c>
      <c r="O29970" t="s">
        <v>140</v>
      </c>
      <c r="P29970" t="s">
        <v>140</v>
      </c>
      <c r="Q29970" t="s">
        <v>140</v>
      </c>
      <c r="R29970" t="s">
        <v>140</v>
      </c>
    </row>
    <row r="29971" spans="1:18" x14ac:dyDescent="0.35">
      <c r="A29971" t="s">
        <v>12</v>
      </c>
      <c r="B29971" t="s">
        <v>1151</v>
      </c>
      <c r="C29971">
        <v>18</v>
      </c>
      <c r="D29971" t="s">
        <v>644</v>
      </c>
      <c r="E29971" t="s">
        <v>1045</v>
      </c>
      <c r="F29971" t="s">
        <v>140</v>
      </c>
      <c r="G29971" t="s">
        <v>140</v>
      </c>
      <c r="H29971" t="s">
        <v>1045</v>
      </c>
      <c r="I29971" t="s">
        <v>838</v>
      </c>
      <c r="J29971" t="s">
        <v>140</v>
      </c>
      <c r="K29971" t="s">
        <v>140</v>
      </c>
      <c r="L29971" t="s">
        <v>140</v>
      </c>
      <c r="M29971" t="s">
        <v>140</v>
      </c>
      <c r="N29971" t="s">
        <v>140</v>
      </c>
      <c r="O29971" t="s">
        <v>140</v>
      </c>
      <c r="P29971" t="s">
        <v>973</v>
      </c>
      <c r="Q29971" t="s">
        <v>812</v>
      </c>
      <c r="R29971" t="s">
        <v>140</v>
      </c>
    </row>
    <row r="29972" spans="1:18" x14ac:dyDescent="0.35">
      <c r="A29972" t="s">
        <v>12</v>
      </c>
      <c r="B29972" t="s">
        <v>1152</v>
      </c>
      <c r="C29972">
        <v>2</v>
      </c>
      <c r="D29972" t="s">
        <v>66</v>
      </c>
      <c r="E29972" t="s">
        <v>140</v>
      </c>
      <c r="F29972" t="s">
        <v>140</v>
      </c>
      <c r="G29972" t="s">
        <v>140</v>
      </c>
      <c r="H29972" t="s">
        <v>67</v>
      </c>
      <c r="I29972" t="s">
        <v>67</v>
      </c>
      <c r="J29972" t="s">
        <v>140</v>
      </c>
      <c r="K29972" t="s">
        <v>140</v>
      </c>
      <c r="L29972" t="s">
        <v>140</v>
      </c>
      <c r="M29972" t="s">
        <v>140</v>
      </c>
      <c r="N29972" t="s">
        <v>140</v>
      </c>
      <c r="O29972" t="s">
        <v>140</v>
      </c>
      <c r="P29972" t="s">
        <v>140</v>
      </c>
      <c r="Q29972" t="s">
        <v>140</v>
      </c>
      <c r="R29972" t="s">
        <v>140</v>
      </c>
    </row>
    <row r="29973" spans="1:18" x14ac:dyDescent="0.35">
      <c r="A29973" t="s">
        <v>12</v>
      </c>
      <c r="B29973" t="s">
        <v>339</v>
      </c>
      <c r="C29973">
        <v>4</v>
      </c>
      <c r="D29973" t="s">
        <v>468</v>
      </c>
      <c r="E29973" t="s">
        <v>140</v>
      </c>
      <c r="F29973" t="s">
        <v>140</v>
      </c>
      <c r="G29973" t="s">
        <v>140</v>
      </c>
      <c r="H29973" t="s">
        <v>140</v>
      </c>
      <c r="I29973" t="s">
        <v>140</v>
      </c>
      <c r="J29973" t="s">
        <v>140</v>
      </c>
      <c r="K29973" t="s">
        <v>140</v>
      </c>
      <c r="L29973" t="s">
        <v>140</v>
      </c>
      <c r="M29973" t="s">
        <v>140</v>
      </c>
      <c r="N29973" t="s">
        <v>140</v>
      </c>
      <c r="O29973" t="s">
        <v>140</v>
      </c>
      <c r="P29973" t="s">
        <v>467</v>
      </c>
      <c r="Q29973" t="s">
        <v>140</v>
      </c>
      <c r="R29973" t="s">
        <v>140</v>
      </c>
    </row>
    <row r="29974" spans="1:18" x14ac:dyDescent="0.35">
      <c r="A29974" t="s">
        <v>13</v>
      </c>
      <c r="B29974" t="s">
        <v>1151</v>
      </c>
      <c r="C29974">
        <v>12</v>
      </c>
      <c r="D29974" t="s">
        <v>803</v>
      </c>
      <c r="E29974" t="s">
        <v>919</v>
      </c>
      <c r="F29974" t="s">
        <v>140</v>
      </c>
      <c r="G29974" t="s">
        <v>140</v>
      </c>
      <c r="H29974" t="s">
        <v>140</v>
      </c>
      <c r="I29974" t="s">
        <v>317</v>
      </c>
      <c r="J29974" t="s">
        <v>971</v>
      </c>
      <c r="K29974" t="s">
        <v>140</v>
      </c>
      <c r="L29974" t="s">
        <v>788</v>
      </c>
      <c r="M29974" t="s">
        <v>140</v>
      </c>
      <c r="N29974" t="s">
        <v>140</v>
      </c>
      <c r="O29974" t="s">
        <v>1057</v>
      </c>
      <c r="P29974" t="s">
        <v>495</v>
      </c>
      <c r="Q29974" t="s">
        <v>140</v>
      </c>
      <c r="R29974" t="s">
        <v>140</v>
      </c>
    </row>
    <row r="29975" spans="1:18" x14ac:dyDescent="0.35">
      <c r="A29975" t="s">
        <v>13</v>
      </c>
      <c r="B29975" t="s">
        <v>1152</v>
      </c>
      <c r="C29975">
        <v>6</v>
      </c>
      <c r="D29975" t="s">
        <v>252</v>
      </c>
      <c r="E29975" t="s">
        <v>712</v>
      </c>
      <c r="F29975" t="s">
        <v>140</v>
      </c>
      <c r="G29975" t="s">
        <v>140</v>
      </c>
      <c r="H29975" t="s">
        <v>273</v>
      </c>
      <c r="I29975" t="s">
        <v>140</v>
      </c>
      <c r="J29975" t="s">
        <v>1106</v>
      </c>
      <c r="K29975" t="s">
        <v>1106</v>
      </c>
      <c r="L29975" t="s">
        <v>140</v>
      </c>
      <c r="M29975" t="s">
        <v>140</v>
      </c>
      <c r="N29975" t="s">
        <v>140</v>
      </c>
      <c r="O29975" t="s">
        <v>140</v>
      </c>
      <c r="P29975" t="s">
        <v>140</v>
      </c>
      <c r="Q29975" t="s">
        <v>140</v>
      </c>
      <c r="R29975" t="s">
        <v>140</v>
      </c>
    </row>
    <row r="29976" spans="1:18" x14ac:dyDescent="0.35">
      <c r="A29976" t="s">
        <v>13</v>
      </c>
      <c r="B29976" t="s">
        <v>339</v>
      </c>
      <c r="C29976">
        <v>1</v>
      </c>
      <c r="D29976" t="s">
        <v>140</v>
      </c>
      <c r="E29976" t="s">
        <v>140</v>
      </c>
      <c r="F29976" t="s">
        <v>140</v>
      </c>
      <c r="G29976" t="s">
        <v>140</v>
      </c>
      <c r="H29976" t="s">
        <v>140</v>
      </c>
      <c r="I29976" t="s">
        <v>140</v>
      </c>
      <c r="J29976" t="s">
        <v>140</v>
      </c>
      <c r="K29976" t="s">
        <v>140</v>
      </c>
      <c r="L29976" t="s">
        <v>140</v>
      </c>
      <c r="M29976" t="s">
        <v>140</v>
      </c>
      <c r="N29976" t="s">
        <v>140</v>
      </c>
      <c r="O29976" t="s">
        <v>140</v>
      </c>
      <c r="P29976" t="s">
        <v>177</v>
      </c>
      <c r="Q29976" t="s">
        <v>140</v>
      </c>
      <c r="R29976" t="s">
        <v>140</v>
      </c>
    </row>
    <row r="29977" spans="1:18" x14ac:dyDescent="0.35">
      <c r="A29977" t="s">
        <v>14</v>
      </c>
      <c r="B29977" t="s">
        <v>1151</v>
      </c>
      <c r="C29977">
        <v>17</v>
      </c>
      <c r="D29977" t="s">
        <v>70</v>
      </c>
      <c r="E29977" t="s">
        <v>532</v>
      </c>
      <c r="F29977" t="s">
        <v>140</v>
      </c>
      <c r="G29977" t="s">
        <v>1046</v>
      </c>
      <c r="H29977" t="s">
        <v>140</v>
      </c>
      <c r="I29977" t="s">
        <v>1046</v>
      </c>
      <c r="J29977" t="s">
        <v>140</v>
      </c>
      <c r="K29977" t="s">
        <v>140</v>
      </c>
      <c r="L29977" t="s">
        <v>977</v>
      </c>
      <c r="M29977" t="s">
        <v>140</v>
      </c>
      <c r="N29977" t="s">
        <v>140</v>
      </c>
      <c r="O29977" t="s">
        <v>140</v>
      </c>
      <c r="P29977" t="s">
        <v>953</v>
      </c>
      <c r="Q29977" t="s">
        <v>140</v>
      </c>
      <c r="R29977" t="s">
        <v>140</v>
      </c>
    </row>
    <row r="29978" spans="1:18" x14ac:dyDescent="0.35">
      <c r="A29978" t="s">
        <v>14</v>
      </c>
      <c r="B29978" t="s">
        <v>1152</v>
      </c>
      <c r="C29978">
        <v>10</v>
      </c>
      <c r="D29978" t="s">
        <v>764</v>
      </c>
      <c r="E29978" t="s">
        <v>762</v>
      </c>
      <c r="F29978" t="s">
        <v>462</v>
      </c>
      <c r="G29978" t="s">
        <v>643</v>
      </c>
      <c r="H29978" t="s">
        <v>140</v>
      </c>
      <c r="I29978" t="s">
        <v>405</v>
      </c>
      <c r="J29978" t="s">
        <v>140</v>
      </c>
      <c r="K29978" t="s">
        <v>140</v>
      </c>
      <c r="L29978" t="s">
        <v>140</v>
      </c>
      <c r="M29978" t="s">
        <v>749</v>
      </c>
      <c r="N29978" t="s">
        <v>140</v>
      </c>
      <c r="O29978" t="s">
        <v>140</v>
      </c>
      <c r="P29978" t="s">
        <v>643</v>
      </c>
      <c r="Q29978" t="s">
        <v>140</v>
      </c>
      <c r="R29978" t="s">
        <v>140</v>
      </c>
    </row>
    <row r="29979" spans="1:18" x14ac:dyDescent="0.35">
      <c r="A29979" t="s">
        <v>14</v>
      </c>
      <c r="B29979" t="s">
        <v>339</v>
      </c>
      <c r="C29979">
        <v>2</v>
      </c>
      <c r="D29979" t="s">
        <v>407</v>
      </c>
      <c r="E29979" t="s">
        <v>140</v>
      </c>
      <c r="F29979" t="s">
        <v>140</v>
      </c>
      <c r="G29979" t="s">
        <v>140</v>
      </c>
      <c r="H29979" t="s">
        <v>140</v>
      </c>
      <c r="I29979" t="s">
        <v>140</v>
      </c>
      <c r="J29979" t="s">
        <v>140</v>
      </c>
      <c r="K29979" t="s">
        <v>140</v>
      </c>
      <c r="L29979" t="s">
        <v>140</v>
      </c>
      <c r="M29979" t="s">
        <v>140</v>
      </c>
      <c r="N29979" t="s">
        <v>140</v>
      </c>
      <c r="O29979" t="s">
        <v>140</v>
      </c>
      <c r="P29979" t="s">
        <v>406</v>
      </c>
      <c r="Q29979" t="s">
        <v>140</v>
      </c>
      <c r="R29979" t="s">
        <v>140</v>
      </c>
    </row>
    <row r="29980" spans="1:18" x14ac:dyDescent="0.35">
      <c r="A29980" t="s">
        <v>15</v>
      </c>
      <c r="B29980" t="s">
        <v>1151</v>
      </c>
      <c r="C29980">
        <v>12</v>
      </c>
      <c r="D29980" t="s">
        <v>1081</v>
      </c>
      <c r="E29980" t="s">
        <v>140</v>
      </c>
      <c r="F29980" t="s">
        <v>1009</v>
      </c>
      <c r="G29980" t="s">
        <v>140</v>
      </c>
      <c r="H29980" t="s">
        <v>140</v>
      </c>
      <c r="I29980" t="s">
        <v>140</v>
      </c>
      <c r="J29980" t="s">
        <v>140</v>
      </c>
      <c r="K29980" t="s">
        <v>140</v>
      </c>
      <c r="L29980" t="s">
        <v>140</v>
      </c>
      <c r="M29980" t="s">
        <v>140</v>
      </c>
      <c r="N29980" t="s">
        <v>140</v>
      </c>
      <c r="O29980" t="s">
        <v>140</v>
      </c>
      <c r="P29980" t="s">
        <v>1076</v>
      </c>
      <c r="Q29980" t="s">
        <v>140</v>
      </c>
      <c r="R29980" t="s">
        <v>140</v>
      </c>
    </row>
    <row r="29981" spans="1:18" x14ac:dyDescent="0.35">
      <c r="A29981" t="s">
        <v>15</v>
      </c>
      <c r="B29981" t="s">
        <v>1152</v>
      </c>
      <c r="C29981">
        <v>10</v>
      </c>
      <c r="D29981" t="s">
        <v>44</v>
      </c>
      <c r="E29981" t="s">
        <v>317</v>
      </c>
      <c r="F29981" t="s">
        <v>521</v>
      </c>
      <c r="G29981" t="s">
        <v>140</v>
      </c>
      <c r="H29981" t="s">
        <v>317</v>
      </c>
      <c r="I29981" t="s">
        <v>140</v>
      </c>
      <c r="J29981" t="s">
        <v>140</v>
      </c>
      <c r="K29981" t="s">
        <v>140</v>
      </c>
      <c r="L29981" t="s">
        <v>140</v>
      </c>
      <c r="M29981" t="s">
        <v>140</v>
      </c>
      <c r="N29981" t="s">
        <v>394</v>
      </c>
      <c r="O29981" t="s">
        <v>140</v>
      </c>
      <c r="P29981" t="s">
        <v>140</v>
      </c>
      <c r="Q29981" t="s">
        <v>140</v>
      </c>
      <c r="R29981" t="s">
        <v>140</v>
      </c>
    </row>
    <row r="29982" spans="1:18" x14ac:dyDescent="0.35">
      <c r="A29982" t="s">
        <v>15</v>
      </c>
      <c r="B29982" t="s">
        <v>339</v>
      </c>
      <c r="C29982">
        <v>2</v>
      </c>
      <c r="D29982" t="s">
        <v>177</v>
      </c>
      <c r="E29982" t="s">
        <v>140</v>
      </c>
      <c r="F29982" t="s">
        <v>140</v>
      </c>
      <c r="G29982" t="s">
        <v>140</v>
      </c>
      <c r="H29982" t="s">
        <v>140</v>
      </c>
      <c r="I29982" t="s">
        <v>140</v>
      </c>
      <c r="J29982" t="s">
        <v>140</v>
      </c>
      <c r="K29982" t="s">
        <v>140</v>
      </c>
      <c r="L29982" t="s">
        <v>140</v>
      </c>
      <c r="M29982" t="s">
        <v>140</v>
      </c>
      <c r="N29982" t="s">
        <v>140</v>
      </c>
      <c r="O29982" t="s">
        <v>140</v>
      </c>
      <c r="P29982" t="s">
        <v>140</v>
      </c>
      <c r="Q29982" t="s">
        <v>140</v>
      </c>
      <c r="R29982" t="s">
        <v>140</v>
      </c>
    </row>
    <row r="29983" spans="1:18" x14ac:dyDescent="0.35">
      <c r="A29983" t="s">
        <v>16</v>
      </c>
      <c r="B29983" t="s">
        <v>1151</v>
      </c>
      <c r="C29983">
        <v>17</v>
      </c>
      <c r="D29983" t="s">
        <v>885</v>
      </c>
      <c r="E29983" t="s">
        <v>961</v>
      </c>
      <c r="F29983" t="s">
        <v>140</v>
      </c>
      <c r="G29983" t="s">
        <v>140</v>
      </c>
      <c r="H29983" t="s">
        <v>140</v>
      </c>
      <c r="I29983" t="s">
        <v>1098</v>
      </c>
      <c r="J29983" t="s">
        <v>140</v>
      </c>
      <c r="K29983" t="s">
        <v>140</v>
      </c>
      <c r="L29983" t="s">
        <v>140</v>
      </c>
      <c r="M29983" t="s">
        <v>1060</v>
      </c>
      <c r="N29983" t="s">
        <v>140</v>
      </c>
      <c r="O29983" t="s">
        <v>140</v>
      </c>
      <c r="P29983" t="s">
        <v>1106</v>
      </c>
      <c r="Q29983" t="s">
        <v>140</v>
      </c>
      <c r="R29983" t="s">
        <v>140</v>
      </c>
    </row>
    <row r="29984" spans="1:18" x14ac:dyDescent="0.35">
      <c r="A29984" t="s">
        <v>16</v>
      </c>
      <c r="B29984" t="s">
        <v>1152</v>
      </c>
      <c r="C29984">
        <v>9</v>
      </c>
      <c r="D29984" t="s">
        <v>299</v>
      </c>
      <c r="E29984" t="s">
        <v>462</v>
      </c>
      <c r="F29984" t="s">
        <v>140</v>
      </c>
      <c r="G29984" t="s">
        <v>140</v>
      </c>
      <c r="H29984" t="s">
        <v>107</v>
      </c>
      <c r="I29984" t="s">
        <v>140</v>
      </c>
      <c r="J29984" t="s">
        <v>140</v>
      </c>
      <c r="K29984" t="s">
        <v>140</v>
      </c>
      <c r="L29984" t="s">
        <v>140</v>
      </c>
      <c r="M29984" t="s">
        <v>140</v>
      </c>
      <c r="N29984" t="s">
        <v>140</v>
      </c>
      <c r="O29984" t="s">
        <v>140</v>
      </c>
      <c r="P29984" t="s">
        <v>794</v>
      </c>
      <c r="Q29984" t="s">
        <v>140</v>
      </c>
      <c r="R29984" t="s">
        <v>140</v>
      </c>
    </row>
    <row r="29985" spans="1:18" x14ac:dyDescent="0.35">
      <c r="A29985" t="s">
        <v>17</v>
      </c>
      <c r="B29985" t="s">
        <v>1151</v>
      </c>
      <c r="C29985">
        <v>21</v>
      </c>
      <c r="D29985" t="s">
        <v>52</v>
      </c>
      <c r="E29985" t="s">
        <v>140</v>
      </c>
      <c r="F29985" t="s">
        <v>317</v>
      </c>
      <c r="G29985" t="s">
        <v>140</v>
      </c>
      <c r="H29985" t="s">
        <v>140</v>
      </c>
      <c r="I29985" t="s">
        <v>985</v>
      </c>
      <c r="J29985" t="s">
        <v>140</v>
      </c>
      <c r="K29985" t="s">
        <v>801</v>
      </c>
      <c r="L29985" t="s">
        <v>140</v>
      </c>
      <c r="M29985" t="s">
        <v>140</v>
      </c>
      <c r="N29985" t="s">
        <v>140</v>
      </c>
      <c r="O29985" t="s">
        <v>140</v>
      </c>
      <c r="P29985" t="s">
        <v>433</v>
      </c>
      <c r="Q29985" t="s">
        <v>140</v>
      </c>
      <c r="R29985" t="s">
        <v>140</v>
      </c>
    </row>
    <row r="29986" spans="1:18" x14ac:dyDescent="0.35">
      <c r="A29986" t="s">
        <v>17</v>
      </c>
      <c r="B29986" t="s">
        <v>1152</v>
      </c>
      <c r="C29986">
        <v>13</v>
      </c>
      <c r="D29986" t="s">
        <v>740</v>
      </c>
      <c r="E29986" t="s">
        <v>140</v>
      </c>
      <c r="F29986" t="s">
        <v>140</v>
      </c>
      <c r="G29986" t="s">
        <v>140</v>
      </c>
      <c r="H29986" t="s">
        <v>140</v>
      </c>
      <c r="I29986" t="s">
        <v>1059</v>
      </c>
      <c r="J29986" t="s">
        <v>140</v>
      </c>
      <c r="K29986" t="s">
        <v>140</v>
      </c>
      <c r="L29986" t="s">
        <v>140</v>
      </c>
      <c r="M29986" t="s">
        <v>140</v>
      </c>
      <c r="N29986" t="s">
        <v>140</v>
      </c>
      <c r="O29986" t="s">
        <v>140</v>
      </c>
      <c r="P29986" t="s">
        <v>741</v>
      </c>
      <c r="Q29986" t="s">
        <v>140</v>
      </c>
      <c r="R29986" t="s">
        <v>140</v>
      </c>
    </row>
    <row r="29987" spans="1:18" x14ac:dyDescent="0.35">
      <c r="A29987" t="s">
        <v>17</v>
      </c>
      <c r="B29987" t="s">
        <v>339</v>
      </c>
      <c r="C29987">
        <v>1</v>
      </c>
      <c r="D29987" t="s">
        <v>177</v>
      </c>
      <c r="E29987" t="s">
        <v>140</v>
      </c>
      <c r="F29987" t="s">
        <v>140</v>
      </c>
      <c r="G29987" t="s">
        <v>140</v>
      </c>
      <c r="H29987" t="s">
        <v>140</v>
      </c>
      <c r="I29987" t="s">
        <v>140</v>
      </c>
      <c r="J29987" t="s">
        <v>140</v>
      </c>
      <c r="K29987" t="s">
        <v>140</v>
      </c>
      <c r="L29987" t="s">
        <v>140</v>
      </c>
      <c r="M29987" t="s">
        <v>140</v>
      </c>
      <c r="N29987" t="s">
        <v>140</v>
      </c>
      <c r="O29987" t="s">
        <v>140</v>
      </c>
      <c r="P29987" t="s">
        <v>140</v>
      </c>
      <c r="Q29987" t="s">
        <v>140</v>
      </c>
      <c r="R29987" t="s">
        <v>140</v>
      </c>
    </row>
    <row r="29988" spans="1:18" x14ac:dyDescent="0.35">
      <c r="A29988" t="s">
        <v>18</v>
      </c>
      <c r="B29988" t="s">
        <v>1151</v>
      </c>
      <c r="C29988">
        <v>8</v>
      </c>
      <c r="D29988" t="s">
        <v>1108</v>
      </c>
      <c r="E29988" t="s">
        <v>140</v>
      </c>
      <c r="F29988" t="s">
        <v>1068</v>
      </c>
      <c r="G29988" t="s">
        <v>140</v>
      </c>
      <c r="H29988" t="s">
        <v>140</v>
      </c>
      <c r="I29988" t="s">
        <v>140</v>
      </c>
      <c r="J29988" t="s">
        <v>140</v>
      </c>
      <c r="K29988" t="s">
        <v>140</v>
      </c>
      <c r="L29988" t="s">
        <v>140</v>
      </c>
      <c r="M29988" t="s">
        <v>140</v>
      </c>
      <c r="N29988" t="s">
        <v>140</v>
      </c>
      <c r="O29988" t="s">
        <v>140</v>
      </c>
      <c r="P29988" t="s">
        <v>140</v>
      </c>
      <c r="Q29988" t="s">
        <v>140</v>
      </c>
      <c r="R29988" t="s">
        <v>140</v>
      </c>
    </row>
    <row r="29989" spans="1:18" x14ac:dyDescent="0.35">
      <c r="A29989" t="s">
        <v>18</v>
      </c>
      <c r="B29989" t="s">
        <v>1152</v>
      </c>
      <c r="C29989">
        <v>8</v>
      </c>
      <c r="D29989" t="s">
        <v>66</v>
      </c>
      <c r="E29989" t="s">
        <v>261</v>
      </c>
      <c r="F29989" t="s">
        <v>548</v>
      </c>
      <c r="G29989" t="s">
        <v>140</v>
      </c>
      <c r="H29989" t="s">
        <v>140</v>
      </c>
      <c r="I29989" t="s">
        <v>140</v>
      </c>
      <c r="J29989" t="s">
        <v>548</v>
      </c>
      <c r="K29989" t="s">
        <v>140</v>
      </c>
      <c r="L29989" t="s">
        <v>140</v>
      </c>
      <c r="M29989" t="s">
        <v>140</v>
      </c>
      <c r="N29989" t="s">
        <v>140</v>
      </c>
      <c r="O29989" t="s">
        <v>140</v>
      </c>
      <c r="P29989" t="s">
        <v>942</v>
      </c>
      <c r="Q29989" t="s">
        <v>140</v>
      </c>
      <c r="R29989" t="s">
        <v>140</v>
      </c>
    </row>
    <row r="29990" spans="1:18" x14ac:dyDescent="0.35">
      <c r="A29990" t="s">
        <v>18</v>
      </c>
      <c r="B29990" t="s">
        <v>339</v>
      </c>
      <c r="C29990">
        <v>1</v>
      </c>
      <c r="D29990" t="s">
        <v>177</v>
      </c>
      <c r="E29990" t="s">
        <v>140</v>
      </c>
      <c r="F29990" t="s">
        <v>140</v>
      </c>
      <c r="G29990" t="s">
        <v>140</v>
      </c>
      <c r="H29990" t="s">
        <v>140</v>
      </c>
      <c r="I29990" t="s">
        <v>140</v>
      </c>
      <c r="J29990" t="s">
        <v>140</v>
      </c>
      <c r="K29990" t="s">
        <v>140</v>
      </c>
      <c r="L29990" t="s">
        <v>140</v>
      </c>
      <c r="M29990" t="s">
        <v>140</v>
      </c>
      <c r="N29990" t="s">
        <v>140</v>
      </c>
      <c r="O29990" t="s">
        <v>140</v>
      </c>
      <c r="P29990" t="s">
        <v>140</v>
      </c>
      <c r="Q29990" t="s">
        <v>140</v>
      </c>
      <c r="R29990" t="s">
        <v>140</v>
      </c>
    </row>
    <row r="29991" spans="1:18" x14ac:dyDescent="0.35">
      <c r="A29991" t="s">
        <v>19</v>
      </c>
      <c r="B29991" t="s">
        <v>1151</v>
      </c>
      <c r="C29991">
        <v>17</v>
      </c>
      <c r="D29991" t="s">
        <v>821</v>
      </c>
      <c r="E29991" t="s">
        <v>95</v>
      </c>
      <c r="F29991" t="s">
        <v>140</v>
      </c>
      <c r="G29991" t="s">
        <v>87</v>
      </c>
      <c r="H29991" t="s">
        <v>988</v>
      </c>
      <c r="I29991" t="s">
        <v>458</v>
      </c>
      <c r="J29991" t="s">
        <v>954</v>
      </c>
      <c r="K29991" t="s">
        <v>140</v>
      </c>
      <c r="L29991" t="s">
        <v>140</v>
      </c>
      <c r="M29991" t="s">
        <v>140</v>
      </c>
      <c r="N29991" t="s">
        <v>140</v>
      </c>
      <c r="O29991" t="s">
        <v>140</v>
      </c>
      <c r="P29991" t="s">
        <v>515</v>
      </c>
      <c r="Q29991" t="s">
        <v>769</v>
      </c>
      <c r="R29991" t="s">
        <v>140</v>
      </c>
    </row>
    <row r="29992" spans="1:18" x14ac:dyDescent="0.35">
      <c r="A29992" t="s">
        <v>19</v>
      </c>
      <c r="B29992" t="s">
        <v>1152</v>
      </c>
      <c r="C29992">
        <v>8</v>
      </c>
      <c r="D29992" t="s">
        <v>156</v>
      </c>
      <c r="E29992" t="s">
        <v>140</v>
      </c>
      <c r="F29992" t="s">
        <v>140</v>
      </c>
      <c r="G29992" t="s">
        <v>668</v>
      </c>
      <c r="H29992" t="s">
        <v>140</v>
      </c>
      <c r="I29992" t="s">
        <v>140</v>
      </c>
      <c r="J29992" t="s">
        <v>140</v>
      </c>
      <c r="K29992" t="s">
        <v>140</v>
      </c>
      <c r="L29992" t="s">
        <v>140</v>
      </c>
      <c r="M29992" t="s">
        <v>140</v>
      </c>
      <c r="N29992" t="s">
        <v>140</v>
      </c>
      <c r="O29992" t="s">
        <v>140</v>
      </c>
      <c r="P29992" t="s">
        <v>140</v>
      </c>
      <c r="Q29992" t="s">
        <v>140</v>
      </c>
      <c r="R29992" t="s">
        <v>664</v>
      </c>
    </row>
    <row r="29993" spans="1:18" x14ac:dyDescent="0.35">
      <c r="A29993" t="s">
        <v>19</v>
      </c>
      <c r="B29993" t="s">
        <v>339</v>
      </c>
      <c r="C29993">
        <v>1</v>
      </c>
      <c r="D29993" t="s">
        <v>177</v>
      </c>
      <c r="E29993" t="s">
        <v>140</v>
      </c>
      <c r="F29993" t="s">
        <v>140</v>
      </c>
      <c r="G29993" t="s">
        <v>140</v>
      </c>
      <c r="H29993" t="s">
        <v>140</v>
      </c>
      <c r="I29993" t="s">
        <v>140</v>
      </c>
      <c r="J29993" t="s">
        <v>140</v>
      </c>
      <c r="K29993" t="s">
        <v>140</v>
      </c>
      <c r="L29993" t="s">
        <v>140</v>
      </c>
      <c r="M29993" t="s">
        <v>140</v>
      </c>
      <c r="N29993" t="s">
        <v>140</v>
      </c>
      <c r="O29993" t="s">
        <v>140</v>
      </c>
      <c r="P29993" t="s">
        <v>140</v>
      </c>
      <c r="Q29993" t="s">
        <v>140</v>
      </c>
      <c r="R29993" t="s">
        <v>140</v>
      </c>
    </row>
    <row r="29994" spans="1:18" x14ac:dyDescent="0.35">
      <c r="A29994" t="s">
        <v>20</v>
      </c>
      <c r="B29994" t="s">
        <v>1151</v>
      </c>
      <c r="C29994">
        <v>20</v>
      </c>
      <c r="D29994" t="s">
        <v>611</v>
      </c>
      <c r="E29994" t="s">
        <v>1021</v>
      </c>
      <c r="F29994" t="s">
        <v>401</v>
      </c>
      <c r="G29994" t="s">
        <v>140</v>
      </c>
      <c r="H29994" t="s">
        <v>140</v>
      </c>
      <c r="I29994" t="s">
        <v>515</v>
      </c>
      <c r="J29994" t="s">
        <v>897</v>
      </c>
      <c r="K29994" t="s">
        <v>140</v>
      </c>
      <c r="L29994" t="s">
        <v>140</v>
      </c>
      <c r="M29994" t="s">
        <v>115</v>
      </c>
      <c r="N29994" t="s">
        <v>1018</v>
      </c>
      <c r="O29994" t="s">
        <v>140</v>
      </c>
      <c r="P29994" t="s">
        <v>427</v>
      </c>
      <c r="Q29994" t="s">
        <v>140</v>
      </c>
      <c r="R29994" t="s">
        <v>140</v>
      </c>
    </row>
    <row r="29995" spans="1:18" x14ac:dyDescent="0.35">
      <c r="A29995" t="s">
        <v>20</v>
      </c>
      <c r="B29995" t="s">
        <v>1152</v>
      </c>
      <c r="C29995">
        <v>14</v>
      </c>
      <c r="D29995" t="s">
        <v>978</v>
      </c>
      <c r="E29995" t="s">
        <v>140</v>
      </c>
      <c r="F29995" t="s">
        <v>662</v>
      </c>
      <c r="G29995" t="s">
        <v>140</v>
      </c>
      <c r="H29995" t="s">
        <v>140</v>
      </c>
      <c r="I29995" t="s">
        <v>140</v>
      </c>
      <c r="J29995" t="s">
        <v>1007</v>
      </c>
      <c r="K29995" t="s">
        <v>140</v>
      </c>
      <c r="L29995" t="s">
        <v>140</v>
      </c>
      <c r="M29995" t="s">
        <v>140</v>
      </c>
      <c r="N29995" t="s">
        <v>458</v>
      </c>
      <c r="O29995" t="s">
        <v>140</v>
      </c>
      <c r="P29995" t="s">
        <v>1046</v>
      </c>
      <c r="Q29995" t="s">
        <v>296</v>
      </c>
      <c r="R29995" t="s">
        <v>140</v>
      </c>
    </row>
    <row r="29996" spans="1:18" x14ac:dyDescent="0.35">
      <c r="A29996" t="s">
        <v>20</v>
      </c>
      <c r="B29996" t="s">
        <v>339</v>
      </c>
      <c r="C29996">
        <v>3</v>
      </c>
      <c r="D29996" t="s">
        <v>252</v>
      </c>
      <c r="E29996" t="s">
        <v>140</v>
      </c>
      <c r="F29996" t="s">
        <v>140</v>
      </c>
      <c r="G29996" t="s">
        <v>140</v>
      </c>
      <c r="H29996" t="s">
        <v>140</v>
      </c>
      <c r="I29996" t="s">
        <v>140</v>
      </c>
      <c r="J29996" t="s">
        <v>140</v>
      </c>
      <c r="K29996" t="s">
        <v>140</v>
      </c>
      <c r="L29996" t="s">
        <v>140</v>
      </c>
      <c r="M29996" t="s">
        <v>140</v>
      </c>
      <c r="N29996" t="s">
        <v>140</v>
      </c>
      <c r="O29996" t="s">
        <v>140</v>
      </c>
      <c r="P29996" t="s">
        <v>251</v>
      </c>
      <c r="Q29996" t="s">
        <v>140</v>
      </c>
      <c r="R29996" t="s">
        <v>140</v>
      </c>
    </row>
    <row r="29997" spans="1:18" x14ac:dyDescent="0.35">
      <c r="A29997" t="s">
        <v>21</v>
      </c>
      <c r="B29997" t="s">
        <v>1151</v>
      </c>
      <c r="C29997">
        <v>16</v>
      </c>
      <c r="D29997" t="s">
        <v>468</v>
      </c>
      <c r="E29997" t="s">
        <v>140</v>
      </c>
      <c r="F29997" t="s">
        <v>140</v>
      </c>
      <c r="G29997" t="s">
        <v>140</v>
      </c>
      <c r="H29997" t="s">
        <v>140</v>
      </c>
      <c r="I29997" t="s">
        <v>592</v>
      </c>
      <c r="J29997" t="s">
        <v>1003</v>
      </c>
      <c r="K29997" t="s">
        <v>140</v>
      </c>
      <c r="L29997" t="s">
        <v>140</v>
      </c>
      <c r="M29997" t="s">
        <v>140</v>
      </c>
      <c r="N29997" t="s">
        <v>140</v>
      </c>
      <c r="O29997" t="s">
        <v>140</v>
      </c>
      <c r="P29997" t="s">
        <v>446</v>
      </c>
      <c r="Q29997" t="s">
        <v>140</v>
      </c>
      <c r="R29997" t="s">
        <v>140</v>
      </c>
    </row>
    <row r="29998" spans="1:18" x14ac:dyDescent="0.35">
      <c r="A29998" t="s">
        <v>21</v>
      </c>
      <c r="B29998" t="s">
        <v>1152</v>
      </c>
      <c r="C29998">
        <v>13</v>
      </c>
      <c r="D29998" t="s">
        <v>612</v>
      </c>
      <c r="E29998" t="s">
        <v>140</v>
      </c>
      <c r="F29998" t="s">
        <v>1106</v>
      </c>
      <c r="G29998" t="s">
        <v>140</v>
      </c>
      <c r="H29998" t="s">
        <v>140</v>
      </c>
      <c r="I29998" t="s">
        <v>140</v>
      </c>
      <c r="J29998" t="s">
        <v>99</v>
      </c>
      <c r="K29998" t="s">
        <v>140</v>
      </c>
      <c r="L29998" t="s">
        <v>140</v>
      </c>
      <c r="M29998" t="s">
        <v>140</v>
      </c>
      <c r="N29998" t="s">
        <v>99</v>
      </c>
      <c r="O29998" t="s">
        <v>140</v>
      </c>
      <c r="P29998" t="s">
        <v>518</v>
      </c>
      <c r="Q29998" t="s">
        <v>140</v>
      </c>
      <c r="R29998" t="s">
        <v>140</v>
      </c>
    </row>
    <row r="29999" spans="1:18" x14ac:dyDescent="0.35">
      <c r="A29999" t="s">
        <v>21</v>
      </c>
      <c r="B29999" t="s">
        <v>339</v>
      </c>
      <c r="C29999">
        <v>7</v>
      </c>
      <c r="D29999" t="s">
        <v>622</v>
      </c>
      <c r="E29999" t="s">
        <v>140</v>
      </c>
      <c r="F29999" t="s">
        <v>140</v>
      </c>
      <c r="G29999" t="s">
        <v>140</v>
      </c>
      <c r="H29999" t="s">
        <v>1085</v>
      </c>
      <c r="I29999" t="s">
        <v>140</v>
      </c>
      <c r="J29999" t="s">
        <v>140</v>
      </c>
      <c r="K29999" t="s">
        <v>140</v>
      </c>
      <c r="L29999" t="s">
        <v>140</v>
      </c>
      <c r="M29999" t="s">
        <v>140</v>
      </c>
      <c r="N29999" t="s">
        <v>140</v>
      </c>
      <c r="O29999" t="s">
        <v>140</v>
      </c>
      <c r="P29999" t="s">
        <v>1085</v>
      </c>
      <c r="Q29999" t="s">
        <v>140</v>
      </c>
      <c r="R29999" t="s">
        <v>140</v>
      </c>
    </row>
    <row r="30000" spans="1:18" x14ac:dyDescent="0.35">
      <c r="A30000" t="s">
        <v>22</v>
      </c>
      <c r="B30000" t="s">
        <v>1151</v>
      </c>
      <c r="C30000">
        <v>14</v>
      </c>
      <c r="D30000" t="s">
        <v>424</v>
      </c>
      <c r="E30000" t="s">
        <v>443</v>
      </c>
      <c r="F30000" t="s">
        <v>443</v>
      </c>
      <c r="G30000" t="s">
        <v>140</v>
      </c>
      <c r="H30000" t="s">
        <v>140</v>
      </c>
      <c r="I30000" t="s">
        <v>443</v>
      </c>
      <c r="J30000" t="s">
        <v>443</v>
      </c>
      <c r="K30000" t="s">
        <v>140</v>
      </c>
      <c r="L30000" t="s">
        <v>140</v>
      </c>
      <c r="M30000" t="s">
        <v>140</v>
      </c>
      <c r="N30000" t="s">
        <v>140</v>
      </c>
      <c r="O30000" t="s">
        <v>140</v>
      </c>
      <c r="P30000" t="s">
        <v>425</v>
      </c>
      <c r="Q30000" t="s">
        <v>140</v>
      </c>
      <c r="R30000" t="s">
        <v>140</v>
      </c>
    </row>
    <row r="30001" spans="1:18" x14ac:dyDescent="0.35">
      <c r="A30001" t="s">
        <v>22</v>
      </c>
      <c r="B30001" t="s">
        <v>1152</v>
      </c>
      <c r="C30001">
        <v>4</v>
      </c>
      <c r="D30001" t="s">
        <v>785</v>
      </c>
      <c r="E30001" t="s">
        <v>140</v>
      </c>
      <c r="F30001" t="s">
        <v>115</v>
      </c>
      <c r="G30001" t="s">
        <v>140</v>
      </c>
      <c r="H30001" t="s">
        <v>1015</v>
      </c>
      <c r="I30001" t="s">
        <v>140</v>
      </c>
      <c r="J30001" t="s">
        <v>140</v>
      </c>
      <c r="K30001" t="s">
        <v>140</v>
      </c>
      <c r="L30001" t="s">
        <v>293</v>
      </c>
      <c r="M30001" t="s">
        <v>140</v>
      </c>
      <c r="N30001" t="s">
        <v>140</v>
      </c>
      <c r="O30001" t="s">
        <v>140</v>
      </c>
      <c r="P30001" t="s">
        <v>140</v>
      </c>
      <c r="Q30001" t="s">
        <v>140</v>
      </c>
      <c r="R30001" t="s">
        <v>140</v>
      </c>
    </row>
    <row r="30002" spans="1:18" x14ac:dyDescent="0.35">
      <c r="A30002" t="s">
        <v>22</v>
      </c>
      <c r="B30002" t="s">
        <v>339</v>
      </c>
      <c r="C30002">
        <v>5</v>
      </c>
      <c r="D30002" t="s">
        <v>177</v>
      </c>
      <c r="E30002" t="s">
        <v>140</v>
      </c>
      <c r="F30002" t="s">
        <v>140</v>
      </c>
      <c r="G30002" t="s">
        <v>140</v>
      </c>
      <c r="H30002" t="s">
        <v>140</v>
      </c>
      <c r="I30002" t="s">
        <v>140</v>
      </c>
      <c r="J30002" t="s">
        <v>140</v>
      </c>
      <c r="K30002" t="s">
        <v>140</v>
      </c>
      <c r="L30002" t="s">
        <v>140</v>
      </c>
      <c r="M30002" t="s">
        <v>140</v>
      </c>
      <c r="N30002" t="s">
        <v>140</v>
      </c>
      <c r="O30002" t="s">
        <v>140</v>
      </c>
      <c r="P30002" t="s">
        <v>140</v>
      </c>
      <c r="Q30002" t="s">
        <v>140</v>
      </c>
      <c r="R30002" t="s">
        <v>140</v>
      </c>
    </row>
    <row r="30003" spans="1:18" x14ac:dyDescent="0.35">
      <c r="A30003" t="s">
        <v>23</v>
      </c>
      <c r="B30003" t="s">
        <v>1151</v>
      </c>
      <c r="C30003">
        <v>15</v>
      </c>
      <c r="D30003" t="s">
        <v>883</v>
      </c>
      <c r="E30003" t="s">
        <v>140</v>
      </c>
      <c r="F30003" t="s">
        <v>113</v>
      </c>
      <c r="G30003" t="s">
        <v>140</v>
      </c>
      <c r="H30003" t="s">
        <v>107</v>
      </c>
      <c r="I30003" t="s">
        <v>1043</v>
      </c>
      <c r="J30003" t="s">
        <v>1053</v>
      </c>
      <c r="K30003" t="s">
        <v>140</v>
      </c>
      <c r="L30003" t="s">
        <v>140</v>
      </c>
      <c r="M30003" t="s">
        <v>140</v>
      </c>
      <c r="N30003" t="s">
        <v>140</v>
      </c>
      <c r="O30003" t="s">
        <v>140</v>
      </c>
      <c r="P30003" t="s">
        <v>564</v>
      </c>
      <c r="Q30003" t="s">
        <v>140</v>
      </c>
      <c r="R30003" t="s">
        <v>140</v>
      </c>
    </row>
    <row r="30004" spans="1:18" x14ac:dyDescent="0.35">
      <c r="A30004" t="s">
        <v>23</v>
      </c>
      <c r="B30004" t="s">
        <v>1152</v>
      </c>
      <c r="C30004">
        <v>6</v>
      </c>
      <c r="D30004" t="s">
        <v>609</v>
      </c>
      <c r="E30004" t="s">
        <v>140</v>
      </c>
      <c r="F30004" t="s">
        <v>608</v>
      </c>
      <c r="G30004" t="s">
        <v>140</v>
      </c>
      <c r="H30004" t="s">
        <v>608</v>
      </c>
      <c r="I30004" t="s">
        <v>140</v>
      </c>
      <c r="J30004" t="s">
        <v>140</v>
      </c>
      <c r="K30004" t="s">
        <v>140</v>
      </c>
      <c r="L30004" t="s">
        <v>140</v>
      </c>
      <c r="M30004" t="s">
        <v>140</v>
      </c>
      <c r="N30004" t="s">
        <v>140</v>
      </c>
      <c r="O30004" t="s">
        <v>140</v>
      </c>
      <c r="P30004" t="s">
        <v>140</v>
      </c>
      <c r="Q30004" t="s">
        <v>140</v>
      </c>
      <c r="R30004" t="s">
        <v>140</v>
      </c>
    </row>
    <row r="30005" spans="1:18" x14ac:dyDescent="0.35">
      <c r="A30005" t="s">
        <v>23</v>
      </c>
      <c r="B30005" t="s">
        <v>339</v>
      </c>
      <c r="C30005">
        <v>3</v>
      </c>
      <c r="D30005" t="s">
        <v>884</v>
      </c>
      <c r="E30005" t="s">
        <v>140</v>
      </c>
      <c r="F30005" t="s">
        <v>140</v>
      </c>
      <c r="G30005" t="s">
        <v>140</v>
      </c>
      <c r="H30005" t="s">
        <v>140</v>
      </c>
      <c r="I30005" t="s">
        <v>140</v>
      </c>
      <c r="J30005" t="s">
        <v>140</v>
      </c>
      <c r="K30005" t="s">
        <v>140</v>
      </c>
      <c r="L30005" t="s">
        <v>140</v>
      </c>
      <c r="M30005" t="s">
        <v>140</v>
      </c>
      <c r="N30005" t="s">
        <v>140</v>
      </c>
      <c r="O30005" t="s">
        <v>140</v>
      </c>
      <c r="P30005" t="s">
        <v>883</v>
      </c>
      <c r="Q30005" t="s">
        <v>140</v>
      </c>
      <c r="R30005" t="s">
        <v>140</v>
      </c>
    </row>
    <row r="30006" spans="1:18" x14ac:dyDescent="0.35">
      <c r="A30006" t="s">
        <v>24</v>
      </c>
      <c r="B30006" t="s">
        <v>1151</v>
      </c>
      <c r="C30006">
        <v>18</v>
      </c>
      <c r="D30006" t="s">
        <v>621</v>
      </c>
      <c r="E30006" t="s">
        <v>147</v>
      </c>
      <c r="F30006" t="s">
        <v>345</v>
      </c>
      <c r="G30006" t="s">
        <v>1066</v>
      </c>
      <c r="H30006" t="s">
        <v>140</v>
      </c>
      <c r="I30006" t="s">
        <v>147</v>
      </c>
      <c r="J30006" t="s">
        <v>140</v>
      </c>
      <c r="K30006" t="s">
        <v>140</v>
      </c>
      <c r="L30006" t="s">
        <v>140</v>
      </c>
      <c r="M30006" t="s">
        <v>140</v>
      </c>
      <c r="N30006" t="s">
        <v>140</v>
      </c>
      <c r="O30006" t="s">
        <v>140</v>
      </c>
      <c r="P30006" t="s">
        <v>985</v>
      </c>
      <c r="Q30006" t="s">
        <v>140</v>
      </c>
      <c r="R30006" t="s">
        <v>140</v>
      </c>
    </row>
    <row r="30007" spans="1:18" x14ac:dyDescent="0.35">
      <c r="A30007" t="s">
        <v>24</v>
      </c>
      <c r="B30007" t="s">
        <v>1152</v>
      </c>
      <c r="C30007">
        <v>13</v>
      </c>
      <c r="D30007" t="s">
        <v>909</v>
      </c>
      <c r="E30007" t="s">
        <v>140</v>
      </c>
      <c r="F30007" t="s">
        <v>991</v>
      </c>
      <c r="G30007" t="s">
        <v>140</v>
      </c>
      <c r="H30007" t="s">
        <v>548</v>
      </c>
      <c r="I30007" t="s">
        <v>746</v>
      </c>
      <c r="J30007" t="s">
        <v>140</v>
      </c>
      <c r="K30007" t="s">
        <v>746</v>
      </c>
      <c r="L30007" t="s">
        <v>140</v>
      </c>
      <c r="M30007" t="s">
        <v>140</v>
      </c>
      <c r="N30007" t="s">
        <v>991</v>
      </c>
      <c r="O30007" t="s">
        <v>140</v>
      </c>
      <c r="P30007" t="s">
        <v>991</v>
      </c>
      <c r="Q30007" t="s">
        <v>140</v>
      </c>
      <c r="R30007" t="s">
        <v>140</v>
      </c>
    </row>
    <row r="30008" spans="1:18" x14ac:dyDescent="0.35">
      <c r="A30008" t="s">
        <v>24</v>
      </c>
      <c r="B30008" t="s">
        <v>339</v>
      </c>
      <c r="C30008">
        <v>2</v>
      </c>
      <c r="D30008" t="s">
        <v>177</v>
      </c>
      <c r="E30008" t="s">
        <v>140</v>
      </c>
      <c r="F30008" t="s">
        <v>140</v>
      </c>
      <c r="G30008" t="s">
        <v>140</v>
      </c>
      <c r="H30008" t="s">
        <v>140</v>
      </c>
      <c r="I30008" t="s">
        <v>140</v>
      </c>
      <c r="J30008" t="s">
        <v>140</v>
      </c>
      <c r="K30008" t="s">
        <v>140</v>
      </c>
      <c r="L30008" t="s">
        <v>140</v>
      </c>
      <c r="M30008" t="s">
        <v>140</v>
      </c>
      <c r="N30008" t="s">
        <v>140</v>
      </c>
      <c r="O30008" t="s">
        <v>140</v>
      </c>
      <c r="P30008" t="s">
        <v>140</v>
      </c>
      <c r="Q30008" t="s">
        <v>140</v>
      </c>
      <c r="R30008" t="s">
        <v>140</v>
      </c>
    </row>
    <row r="30009" spans="1:18" x14ac:dyDescent="0.35">
      <c r="A30009" t="s">
        <v>25</v>
      </c>
      <c r="B30009" t="s">
        <v>1151</v>
      </c>
      <c r="C30009">
        <v>19</v>
      </c>
      <c r="D30009" t="s">
        <v>493</v>
      </c>
      <c r="E30009" t="s">
        <v>1098</v>
      </c>
      <c r="F30009" t="s">
        <v>929</v>
      </c>
      <c r="G30009" t="s">
        <v>140</v>
      </c>
      <c r="H30009" t="s">
        <v>929</v>
      </c>
      <c r="I30009" t="s">
        <v>140</v>
      </c>
      <c r="J30009" t="s">
        <v>140</v>
      </c>
      <c r="K30009" t="s">
        <v>140</v>
      </c>
      <c r="L30009" t="s">
        <v>140</v>
      </c>
      <c r="M30009" t="s">
        <v>140</v>
      </c>
      <c r="N30009" t="s">
        <v>140</v>
      </c>
      <c r="O30009" t="s">
        <v>140</v>
      </c>
      <c r="P30009" t="s">
        <v>741</v>
      </c>
      <c r="Q30009" t="s">
        <v>140</v>
      </c>
      <c r="R30009" t="s">
        <v>140</v>
      </c>
    </row>
    <row r="30010" spans="1:18" x14ac:dyDescent="0.35">
      <c r="A30010" t="s">
        <v>25</v>
      </c>
      <c r="B30010" t="s">
        <v>1152</v>
      </c>
      <c r="C30010">
        <v>12</v>
      </c>
      <c r="D30010" t="s">
        <v>435</v>
      </c>
      <c r="E30010" t="s">
        <v>1068</v>
      </c>
      <c r="F30010" t="s">
        <v>1072</v>
      </c>
      <c r="G30010" t="s">
        <v>140</v>
      </c>
      <c r="H30010" t="s">
        <v>140</v>
      </c>
      <c r="I30010" t="s">
        <v>826</v>
      </c>
      <c r="J30010" t="s">
        <v>140</v>
      </c>
      <c r="K30010" t="s">
        <v>996</v>
      </c>
      <c r="L30010" t="s">
        <v>140</v>
      </c>
      <c r="M30010" t="s">
        <v>140</v>
      </c>
      <c r="N30010" t="s">
        <v>140</v>
      </c>
      <c r="O30010" t="s">
        <v>140</v>
      </c>
      <c r="P30010" t="s">
        <v>860</v>
      </c>
      <c r="Q30010" t="s">
        <v>140</v>
      </c>
      <c r="R30010" t="s">
        <v>140</v>
      </c>
    </row>
    <row r="30011" spans="1:18" x14ac:dyDescent="0.35">
      <c r="A30011" t="s">
        <v>25</v>
      </c>
      <c r="B30011" t="s">
        <v>339</v>
      </c>
      <c r="C30011">
        <v>1</v>
      </c>
      <c r="D30011" t="s">
        <v>177</v>
      </c>
      <c r="E30011" t="s">
        <v>140</v>
      </c>
      <c r="F30011" t="s">
        <v>140</v>
      </c>
      <c r="G30011" t="s">
        <v>140</v>
      </c>
      <c r="H30011" t="s">
        <v>140</v>
      </c>
      <c r="I30011" t="s">
        <v>140</v>
      </c>
      <c r="J30011" t="s">
        <v>140</v>
      </c>
      <c r="K30011" t="s">
        <v>140</v>
      </c>
      <c r="L30011" t="s">
        <v>140</v>
      </c>
      <c r="M30011" t="s">
        <v>140</v>
      </c>
      <c r="N30011" t="s">
        <v>140</v>
      </c>
      <c r="O30011" t="s">
        <v>140</v>
      </c>
      <c r="P30011" t="s">
        <v>140</v>
      </c>
      <c r="Q30011" t="s">
        <v>140</v>
      </c>
      <c r="R30011" t="s">
        <v>140</v>
      </c>
    </row>
    <row r="30012" spans="1:18" x14ac:dyDescent="0.35">
      <c r="A30012" t="s">
        <v>26</v>
      </c>
      <c r="B30012" t="s">
        <v>1151</v>
      </c>
      <c r="C30012">
        <v>20</v>
      </c>
      <c r="D30012" t="s">
        <v>58</v>
      </c>
      <c r="E30012" t="s">
        <v>140</v>
      </c>
      <c r="F30012" t="s">
        <v>1065</v>
      </c>
      <c r="G30012" t="s">
        <v>1065</v>
      </c>
      <c r="H30012" t="s">
        <v>977</v>
      </c>
      <c r="I30012" t="s">
        <v>140</v>
      </c>
      <c r="J30012" t="s">
        <v>988</v>
      </c>
      <c r="K30012" t="s">
        <v>140</v>
      </c>
      <c r="L30012" t="s">
        <v>1073</v>
      </c>
      <c r="M30012" t="s">
        <v>988</v>
      </c>
      <c r="N30012" t="s">
        <v>140</v>
      </c>
      <c r="O30012" t="s">
        <v>140</v>
      </c>
      <c r="P30012" t="s">
        <v>1048</v>
      </c>
      <c r="Q30012" t="s">
        <v>140</v>
      </c>
      <c r="R30012" t="s">
        <v>769</v>
      </c>
    </row>
    <row r="30013" spans="1:18" x14ac:dyDescent="0.35">
      <c r="A30013" t="s">
        <v>26</v>
      </c>
      <c r="B30013" t="s">
        <v>1152</v>
      </c>
      <c r="C30013">
        <v>10</v>
      </c>
      <c r="D30013" t="s">
        <v>485</v>
      </c>
      <c r="E30013" t="s">
        <v>140</v>
      </c>
      <c r="F30013" t="s">
        <v>668</v>
      </c>
      <c r="G30013" t="s">
        <v>140</v>
      </c>
      <c r="H30013" t="s">
        <v>140</v>
      </c>
      <c r="I30013" t="s">
        <v>860</v>
      </c>
      <c r="J30013" t="s">
        <v>140</v>
      </c>
      <c r="K30013" t="s">
        <v>91</v>
      </c>
      <c r="L30013" t="s">
        <v>103</v>
      </c>
      <c r="M30013" t="s">
        <v>140</v>
      </c>
      <c r="N30013" t="s">
        <v>140</v>
      </c>
      <c r="O30013" t="s">
        <v>140</v>
      </c>
      <c r="P30013" t="s">
        <v>762</v>
      </c>
      <c r="Q30013" t="s">
        <v>140</v>
      </c>
      <c r="R30013" t="s">
        <v>140</v>
      </c>
    </row>
    <row r="30014" spans="1:18" x14ac:dyDescent="0.35">
      <c r="A30014" t="s">
        <v>26</v>
      </c>
      <c r="B30014" t="s">
        <v>339</v>
      </c>
      <c r="C30014">
        <v>3</v>
      </c>
      <c r="D30014" t="s">
        <v>177</v>
      </c>
      <c r="E30014" t="s">
        <v>140</v>
      </c>
      <c r="F30014" t="s">
        <v>140</v>
      </c>
      <c r="G30014" t="s">
        <v>140</v>
      </c>
      <c r="H30014" t="s">
        <v>140</v>
      </c>
      <c r="I30014" t="s">
        <v>140</v>
      </c>
      <c r="J30014" t="s">
        <v>140</v>
      </c>
      <c r="K30014" t="s">
        <v>140</v>
      </c>
      <c r="L30014" t="s">
        <v>140</v>
      </c>
      <c r="M30014" t="s">
        <v>140</v>
      </c>
      <c r="N30014" t="s">
        <v>140</v>
      </c>
      <c r="O30014" t="s">
        <v>140</v>
      </c>
      <c r="P30014" t="s">
        <v>140</v>
      </c>
      <c r="Q30014" t="s">
        <v>140</v>
      </c>
      <c r="R30014" t="s">
        <v>140</v>
      </c>
    </row>
    <row r="30015" spans="1:18" x14ac:dyDescent="0.35">
      <c r="A30015" t="s">
        <v>27</v>
      </c>
      <c r="B30015" t="s">
        <v>1151</v>
      </c>
      <c r="C30015">
        <v>18</v>
      </c>
      <c r="D30015" t="s">
        <v>624</v>
      </c>
      <c r="E30015" t="s">
        <v>1044</v>
      </c>
      <c r="F30015" t="s">
        <v>985</v>
      </c>
      <c r="G30015" t="s">
        <v>140</v>
      </c>
      <c r="H30015" t="s">
        <v>1051</v>
      </c>
      <c r="I30015" t="s">
        <v>1051</v>
      </c>
      <c r="J30015" t="s">
        <v>140</v>
      </c>
      <c r="K30015" t="s">
        <v>1070</v>
      </c>
      <c r="L30015" t="s">
        <v>643</v>
      </c>
      <c r="M30015" t="s">
        <v>1051</v>
      </c>
      <c r="N30015" t="s">
        <v>1004</v>
      </c>
      <c r="O30015" t="s">
        <v>140</v>
      </c>
      <c r="P30015" t="s">
        <v>412</v>
      </c>
      <c r="Q30015" t="s">
        <v>140</v>
      </c>
      <c r="R30015" t="s">
        <v>140</v>
      </c>
    </row>
    <row r="30016" spans="1:18" x14ac:dyDescent="0.35">
      <c r="A30016" t="s">
        <v>27</v>
      </c>
      <c r="B30016" t="s">
        <v>1152</v>
      </c>
      <c r="C30016">
        <v>10</v>
      </c>
      <c r="D30016" t="s">
        <v>670</v>
      </c>
      <c r="E30016" t="s">
        <v>140</v>
      </c>
      <c r="F30016" t="s">
        <v>140</v>
      </c>
      <c r="G30016" t="s">
        <v>140</v>
      </c>
      <c r="H30016" t="s">
        <v>140</v>
      </c>
      <c r="I30016" t="s">
        <v>140</v>
      </c>
      <c r="J30016" t="s">
        <v>140</v>
      </c>
      <c r="K30016" t="s">
        <v>140</v>
      </c>
      <c r="L30016" t="s">
        <v>131</v>
      </c>
      <c r="M30016" t="s">
        <v>131</v>
      </c>
      <c r="N30016" t="s">
        <v>131</v>
      </c>
      <c r="O30016" t="s">
        <v>140</v>
      </c>
      <c r="P30016" t="s">
        <v>140</v>
      </c>
      <c r="Q30016" t="s">
        <v>985</v>
      </c>
      <c r="R30016" t="s">
        <v>140</v>
      </c>
    </row>
    <row r="30017" spans="1:18" x14ac:dyDescent="0.35">
      <c r="A30017" t="s">
        <v>27</v>
      </c>
      <c r="B30017" t="s">
        <v>339</v>
      </c>
      <c r="C30017">
        <v>2</v>
      </c>
      <c r="D30017" t="s">
        <v>177</v>
      </c>
      <c r="E30017" t="s">
        <v>140</v>
      </c>
      <c r="F30017" t="s">
        <v>140</v>
      </c>
      <c r="G30017" t="s">
        <v>140</v>
      </c>
      <c r="H30017" t="s">
        <v>140</v>
      </c>
      <c r="I30017" t="s">
        <v>140</v>
      </c>
      <c r="J30017" t="s">
        <v>140</v>
      </c>
      <c r="K30017" t="s">
        <v>140</v>
      </c>
      <c r="L30017" t="s">
        <v>140</v>
      </c>
      <c r="M30017" t="s">
        <v>140</v>
      </c>
      <c r="N30017" t="s">
        <v>140</v>
      </c>
      <c r="O30017" t="s">
        <v>140</v>
      </c>
      <c r="P30017" t="s">
        <v>140</v>
      </c>
      <c r="Q30017" t="s">
        <v>140</v>
      </c>
      <c r="R30017" t="s">
        <v>140</v>
      </c>
    </row>
    <row r="30018" spans="1:18" x14ac:dyDescent="0.35">
      <c r="A30018" t="s">
        <v>28</v>
      </c>
      <c r="B30018" t="s">
        <v>1151</v>
      </c>
      <c r="C30018">
        <v>16</v>
      </c>
      <c r="D30018" t="s">
        <v>813</v>
      </c>
      <c r="E30018" t="s">
        <v>140</v>
      </c>
      <c r="F30018" t="s">
        <v>660</v>
      </c>
      <c r="G30018" t="s">
        <v>1062</v>
      </c>
      <c r="H30018" t="s">
        <v>140</v>
      </c>
      <c r="I30018" t="s">
        <v>1062</v>
      </c>
      <c r="J30018" t="s">
        <v>660</v>
      </c>
      <c r="K30018" t="s">
        <v>147</v>
      </c>
      <c r="L30018" t="s">
        <v>869</v>
      </c>
      <c r="M30018" t="s">
        <v>869</v>
      </c>
      <c r="N30018" t="s">
        <v>140</v>
      </c>
      <c r="O30018" t="s">
        <v>140</v>
      </c>
      <c r="P30018" t="s">
        <v>959</v>
      </c>
      <c r="Q30018" t="s">
        <v>140</v>
      </c>
      <c r="R30018" t="s">
        <v>140</v>
      </c>
    </row>
    <row r="30019" spans="1:18" x14ac:dyDescent="0.35">
      <c r="A30019" t="s">
        <v>28</v>
      </c>
      <c r="B30019" t="s">
        <v>1152</v>
      </c>
      <c r="C30019">
        <v>16</v>
      </c>
      <c r="D30019" t="s">
        <v>604</v>
      </c>
      <c r="E30019" t="s">
        <v>140</v>
      </c>
      <c r="F30019" t="s">
        <v>1056</v>
      </c>
      <c r="G30019" t="s">
        <v>140</v>
      </c>
      <c r="H30019" t="s">
        <v>95</v>
      </c>
      <c r="I30019" t="s">
        <v>643</v>
      </c>
      <c r="J30019" t="s">
        <v>140</v>
      </c>
      <c r="K30019" t="s">
        <v>1045</v>
      </c>
      <c r="L30019" t="s">
        <v>1056</v>
      </c>
      <c r="M30019" t="s">
        <v>1056</v>
      </c>
      <c r="N30019" t="s">
        <v>140</v>
      </c>
      <c r="O30019" t="s">
        <v>643</v>
      </c>
      <c r="P30019" t="s">
        <v>639</v>
      </c>
      <c r="Q30019" t="s">
        <v>903</v>
      </c>
      <c r="R30019" t="s">
        <v>140</v>
      </c>
    </row>
    <row r="30020" spans="1:18" x14ac:dyDescent="0.35">
      <c r="A30020" t="s">
        <v>28</v>
      </c>
      <c r="B30020" t="s">
        <v>339</v>
      </c>
      <c r="C30020">
        <v>2</v>
      </c>
      <c r="D30020" t="s">
        <v>454</v>
      </c>
      <c r="E30020" t="s">
        <v>140</v>
      </c>
      <c r="F30020" t="s">
        <v>140</v>
      </c>
      <c r="G30020" t="s">
        <v>140</v>
      </c>
      <c r="H30020" t="s">
        <v>140</v>
      </c>
      <c r="I30020" t="s">
        <v>140</v>
      </c>
      <c r="J30020" t="s">
        <v>140</v>
      </c>
      <c r="K30020" t="s">
        <v>140</v>
      </c>
      <c r="L30020" t="s">
        <v>455</v>
      </c>
      <c r="M30020" t="s">
        <v>140</v>
      </c>
      <c r="N30020" t="s">
        <v>140</v>
      </c>
      <c r="O30020" t="s">
        <v>140</v>
      </c>
      <c r="P30020" t="s">
        <v>140</v>
      </c>
      <c r="Q30020" t="s">
        <v>140</v>
      </c>
      <c r="R30020" t="s">
        <v>140</v>
      </c>
    </row>
    <row r="30021" spans="1:18" x14ac:dyDescent="0.35">
      <c r="A30021" t="s">
        <v>29</v>
      </c>
      <c r="B30021" t="s">
        <v>1151</v>
      </c>
      <c r="C30021">
        <v>17</v>
      </c>
      <c r="D30021" t="s">
        <v>796</v>
      </c>
      <c r="E30021" t="s">
        <v>140</v>
      </c>
      <c r="F30021" t="s">
        <v>977</v>
      </c>
      <c r="G30021" t="s">
        <v>140</v>
      </c>
      <c r="H30021" t="s">
        <v>140</v>
      </c>
      <c r="I30021" t="s">
        <v>869</v>
      </c>
      <c r="J30021" t="s">
        <v>977</v>
      </c>
      <c r="K30021" t="s">
        <v>140</v>
      </c>
      <c r="L30021" t="s">
        <v>458</v>
      </c>
      <c r="M30021" t="s">
        <v>140</v>
      </c>
      <c r="N30021" t="s">
        <v>140</v>
      </c>
      <c r="O30021" t="s">
        <v>140</v>
      </c>
      <c r="P30021" t="s">
        <v>57</v>
      </c>
      <c r="Q30021" t="s">
        <v>140</v>
      </c>
      <c r="R30021" t="s">
        <v>140</v>
      </c>
    </row>
    <row r="30022" spans="1:18" x14ac:dyDescent="0.35">
      <c r="A30022" t="s">
        <v>29</v>
      </c>
      <c r="B30022" t="s">
        <v>1152</v>
      </c>
      <c r="C30022">
        <v>10</v>
      </c>
      <c r="D30022" t="s">
        <v>891</v>
      </c>
      <c r="E30022" t="s">
        <v>422</v>
      </c>
      <c r="F30022" t="s">
        <v>140</v>
      </c>
      <c r="G30022" t="s">
        <v>140</v>
      </c>
      <c r="H30022" t="s">
        <v>140</v>
      </c>
      <c r="I30022" t="s">
        <v>140</v>
      </c>
      <c r="J30022" t="s">
        <v>140</v>
      </c>
      <c r="K30022" t="s">
        <v>140</v>
      </c>
      <c r="L30022" t="s">
        <v>140</v>
      </c>
      <c r="M30022" t="s">
        <v>140</v>
      </c>
      <c r="N30022" t="s">
        <v>371</v>
      </c>
      <c r="O30022" t="s">
        <v>140</v>
      </c>
      <c r="P30022" t="s">
        <v>515</v>
      </c>
      <c r="Q30022" t="s">
        <v>140</v>
      </c>
      <c r="R30022" t="s">
        <v>140</v>
      </c>
    </row>
    <row r="30023" spans="1:18" x14ac:dyDescent="0.35">
      <c r="A30023" t="s">
        <v>29</v>
      </c>
      <c r="B30023" t="s">
        <v>339</v>
      </c>
      <c r="C30023">
        <v>5</v>
      </c>
      <c r="D30023" t="s">
        <v>516</v>
      </c>
      <c r="E30023" t="s">
        <v>140</v>
      </c>
      <c r="F30023" t="s">
        <v>140</v>
      </c>
      <c r="G30023" t="s">
        <v>140</v>
      </c>
      <c r="H30023" t="s">
        <v>140</v>
      </c>
      <c r="I30023" t="s">
        <v>140</v>
      </c>
      <c r="J30023" t="s">
        <v>140</v>
      </c>
      <c r="K30023" t="s">
        <v>140</v>
      </c>
      <c r="L30023" t="s">
        <v>140</v>
      </c>
      <c r="M30023" t="s">
        <v>140</v>
      </c>
      <c r="N30023" t="s">
        <v>140</v>
      </c>
      <c r="O30023" t="s">
        <v>140</v>
      </c>
      <c r="P30023" t="s">
        <v>517</v>
      </c>
      <c r="Q30023" t="s">
        <v>140</v>
      </c>
      <c r="R30023" t="s">
        <v>140</v>
      </c>
    </row>
    <row r="30024" spans="1:18" x14ac:dyDescent="0.35">
      <c r="A30024" t="s">
        <v>30</v>
      </c>
      <c r="B30024" t="s">
        <v>1151</v>
      </c>
      <c r="C30024">
        <v>13</v>
      </c>
      <c r="D30024" t="s">
        <v>42</v>
      </c>
      <c r="E30024" t="s">
        <v>140</v>
      </c>
      <c r="F30024" t="s">
        <v>140</v>
      </c>
      <c r="G30024" t="s">
        <v>237</v>
      </c>
      <c r="H30024" t="s">
        <v>140</v>
      </c>
      <c r="I30024" t="s">
        <v>140</v>
      </c>
      <c r="J30024" t="s">
        <v>996</v>
      </c>
      <c r="K30024" t="s">
        <v>781</v>
      </c>
      <c r="L30024" t="s">
        <v>140</v>
      </c>
      <c r="M30024" t="s">
        <v>996</v>
      </c>
      <c r="N30024" t="s">
        <v>140</v>
      </c>
      <c r="O30024" t="s">
        <v>140</v>
      </c>
      <c r="P30024" t="s">
        <v>1056</v>
      </c>
      <c r="Q30024" t="s">
        <v>140</v>
      </c>
      <c r="R30024" t="s">
        <v>140</v>
      </c>
    </row>
    <row r="30025" spans="1:18" x14ac:dyDescent="0.35">
      <c r="A30025" t="s">
        <v>30</v>
      </c>
      <c r="B30025" t="s">
        <v>1152</v>
      </c>
      <c r="C30025">
        <v>13</v>
      </c>
      <c r="D30025" t="s">
        <v>391</v>
      </c>
      <c r="E30025" t="s">
        <v>140</v>
      </c>
      <c r="F30025" t="s">
        <v>394</v>
      </c>
      <c r="G30025" t="s">
        <v>140</v>
      </c>
      <c r="H30025" t="s">
        <v>394</v>
      </c>
      <c r="I30025" t="s">
        <v>1106</v>
      </c>
      <c r="J30025" t="s">
        <v>140</v>
      </c>
      <c r="K30025" t="s">
        <v>140</v>
      </c>
      <c r="L30025" t="s">
        <v>140</v>
      </c>
      <c r="M30025" t="s">
        <v>953</v>
      </c>
      <c r="N30025" t="s">
        <v>140</v>
      </c>
      <c r="O30025" t="s">
        <v>140</v>
      </c>
      <c r="P30025" t="s">
        <v>668</v>
      </c>
      <c r="Q30025" t="s">
        <v>140</v>
      </c>
      <c r="R30025" t="s">
        <v>140</v>
      </c>
    </row>
    <row r="30026" spans="1:18" x14ac:dyDescent="0.35">
      <c r="A30026" t="s">
        <v>30</v>
      </c>
      <c r="B30026" t="s">
        <v>339</v>
      </c>
      <c r="C30026">
        <v>2</v>
      </c>
      <c r="D30026" t="s">
        <v>177</v>
      </c>
      <c r="E30026" t="s">
        <v>140</v>
      </c>
      <c r="F30026" t="s">
        <v>140</v>
      </c>
      <c r="G30026" t="s">
        <v>140</v>
      </c>
      <c r="H30026" t="s">
        <v>140</v>
      </c>
      <c r="I30026" t="s">
        <v>140</v>
      </c>
      <c r="J30026" t="s">
        <v>140</v>
      </c>
      <c r="K30026" t="s">
        <v>140</v>
      </c>
      <c r="L30026" t="s">
        <v>140</v>
      </c>
      <c r="M30026" t="s">
        <v>140</v>
      </c>
      <c r="N30026" t="s">
        <v>140</v>
      </c>
      <c r="O30026" t="s">
        <v>140</v>
      </c>
      <c r="P30026" t="s">
        <v>140</v>
      </c>
      <c r="Q30026" t="s">
        <v>140</v>
      </c>
      <c r="R30026" t="s">
        <v>140</v>
      </c>
    </row>
    <row r="30027" spans="1:18" x14ac:dyDescent="0.35">
      <c r="A30027" t="s">
        <v>31</v>
      </c>
      <c r="B30027" t="s">
        <v>1151</v>
      </c>
      <c r="C30027">
        <v>34</v>
      </c>
      <c r="D30027" t="s">
        <v>588</v>
      </c>
      <c r="E30027" t="s">
        <v>95</v>
      </c>
      <c r="F30027" t="s">
        <v>131</v>
      </c>
      <c r="G30027" t="s">
        <v>977</v>
      </c>
      <c r="H30027" t="s">
        <v>476</v>
      </c>
      <c r="I30027" t="s">
        <v>970</v>
      </c>
      <c r="J30027" t="s">
        <v>824</v>
      </c>
      <c r="K30027" t="s">
        <v>125</v>
      </c>
      <c r="L30027" t="s">
        <v>824</v>
      </c>
      <c r="M30027" t="s">
        <v>140</v>
      </c>
      <c r="N30027" t="s">
        <v>140</v>
      </c>
      <c r="O30027" t="s">
        <v>140</v>
      </c>
      <c r="P30027" t="s">
        <v>571</v>
      </c>
      <c r="Q30027" t="s">
        <v>140</v>
      </c>
      <c r="R30027" t="s">
        <v>140</v>
      </c>
    </row>
    <row r="30028" spans="1:18" x14ac:dyDescent="0.35">
      <c r="A30028" t="s">
        <v>31</v>
      </c>
      <c r="B30028" t="s">
        <v>1152</v>
      </c>
      <c r="C30028">
        <v>13</v>
      </c>
      <c r="D30028" t="s">
        <v>227</v>
      </c>
      <c r="E30028" t="s">
        <v>456</v>
      </c>
      <c r="F30028" t="s">
        <v>706</v>
      </c>
      <c r="G30028" t="s">
        <v>140</v>
      </c>
      <c r="H30028" t="s">
        <v>371</v>
      </c>
      <c r="I30028" t="s">
        <v>371</v>
      </c>
      <c r="J30028" t="s">
        <v>456</v>
      </c>
      <c r="K30028" t="s">
        <v>140</v>
      </c>
      <c r="L30028" t="s">
        <v>140</v>
      </c>
      <c r="M30028" t="s">
        <v>140</v>
      </c>
      <c r="N30028" t="s">
        <v>140</v>
      </c>
      <c r="O30028" t="s">
        <v>140</v>
      </c>
      <c r="P30028" t="s">
        <v>1007</v>
      </c>
      <c r="Q30028" t="s">
        <v>949</v>
      </c>
      <c r="R30028" t="s">
        <v>140</v>
      </c>
    </row>
    <row r="30029" spans="1:18" x14ac:dyDescent="0.35">
      <c r="A30029" t="s">
        <v>32</v>
      </c>
      <c r="B30029" t="s">
        <v>1151</v>
      </c>
      <c r="C30029">
        <v>422</v>
      </c>
      <c r="D30029" t="s">
        <v>66</v>
      </c>
      <c r="E30029" t="s">
        <v>664</v>
      </c>
      <c r="F30029" t="s">
        <v>1003</v>
      </c>
      <c r="G30029" t="s">
        <v>1073</v>
      </c>
      <c r="H30029" t="s">
        <v>1058</v>
      </c>
      <c r="I30029" t="s">
        <v>1057</v>
      </c>
      <c r="J30029" t="s">
        <v>950</v>
      </c>
      <c r="K30029" t="s">
        <v>1043</v>
      </c>
      <c r="L30029" t="s">
        <v>1055</v>
      </c>
      <c r="M30029" t="s">
        <v>1055</v>
      </c>
      <c r="N30029" t="s">
        <v>1016</v>
      </c>
      <c r="O30029" t="s">
        <v>1022</v>
      </c>
      <c r="P30029" t="s">
        <v>921</v>
      </c>
      <c r="Q30029" t="s">
        <v>1009</v>
      </c>
      <c r="R30029" t="s">
        <v>1010</v>
      </c>
    </row>
    <row r="30030" spans="1:18" x14ac:dyDescent="0.35">
      <c r="A30030" t="s">
        <v>32</v>
      </c>
      <c r="B30030" t="s">
        <v>1152</v>
      </c>
      <c r="C30030">
        <v>235</v>
      </c>
      <c r="D30030" t="s">
        <v>424</v>
      </c>
      <c r="E30030" t="s">
        <v>1047</v>
      </c>
      <c r="F30030" t="s">
        <v>1072</v>
      </c>
      <c r="G30030" t="s">
        <v>949</v>
      </c>
      <c r="H30030" t="s">
        <v>1057</v>
      </c>
      <c r="I30030" t="s">
        <v>1003</v>
      </c>
      <c r="J30030" t="s">
        <v>1046</v>
      </c>
      <c r="K30030" t="s">
        <v>1048</v>
      </c>
      <c r="L30030" t="s">
        <v>1011</v>
      </c>
      <c r="M30030" t="s">
        <v>940</v>
      </c>
      <c r="N30030" t="s">
        <v>919</v>
      </c>
      <c r="O30030" t="s">
        <v>775</v>
      </c>
      <c r="P30030" t="s">
        <v>937</v>
      </c>
      <c r="Q30030" t="s">
        <v>971</v>
      </c>
      <c r="R30030" t="s">
        <v>1022</v>
      </c>
    </row>
    <row r="30031" spans="1:18" x14ac:dyDescent="0.35">
      <c r="A30031" t="s">
        <v>32</v>
      </c>
      <c r="B30031" t="s">
        <v>339</v>
      </c>
      <c r="C30031">
        <v>57</v>
      </c>
      <c r="D30031" t="s">
        <v>410</v>
      </c>
      <c r="E30031" t="s">
        <v>140</v>
      </c>
      <c r="F30031" t="s">
        <v>1017</v>
      </c>
      <c r="G30031" t="s">
        <v>140</v>
      </c>
      <c r="H30031" t="s">
        <v>1060</v>
      </c>
      <c r="I30031" t="s">
        <v>140</v>
      </c>
      <c r="J30031" t="s">
        <v>1017</v>
      </c>
      <c r="K30031" t="s">
        <v>140</v>
      </c>
      <c r="L30031" t="s">
        <v>1021</v>
      </c>
      <c r="M30031" t="s">
        <v>1043</v>
      </c>
      <c r="N30031" t="s">
        <v>1043</v>
      </c>
      <c r="O30031" t="s">
        <v>140</v>
      </c>
      <c r="P30031" t="s">
        <v>893</v>
      </c>
      <c r="Q30031" t="s">
        <v>1014</v>
      </c>
      <c r="R30031" t="s">
        <v>140</v>
      </c>
    </row>
    <row r="30033" spans="1:18" x14ac:dyDescent="0.35">
      <c r="A30033" t="s">
        <v>2232</v>
      </c>
    </row>
    <row r="30034" spans="1:18" x14ac:dyDescent="0.35">
      <c r="A30034" t="s">
        <v>2</v>
      </c>
      <c r="B30034" t="s">
        <v>1170</v>
      </c>
      <c r="C30034" t="s">
        <v>3</v>
      </c>
      <c r="D30034" t="s">
        <v>1416</v>
      </c>
      <c r="E30034" t="s">
        <v>2218</v>
      </c>
      <c r="F30034" t="s">
        <v>2219</v>
      </c>
      <c r="G30034" t="s">
        <v>2220</v>
      </c>
      <c r="H30034" t="s">
        <v>2221</v>
      </c>
      <c r="I30034" t="s">
        <v>2222</v>
      </c>
      <c r="J30034" t="s">
        <v>2223</v>
      </c>
      <c r="K30034" t="s">
        <v>2224</v>
      </c>
      <c r="L30034" t="s">
        <v>2225</v>
      </c>
      <c r="M30034" t="s">
        <v>2226</v>
      </c>
      <c r="N30034" t="s">
        <v>2227</v>
      </c>
      <c r="O30034" t="s">
        <v>2228</v>
      </c>
      <c r="P30034" t="s">
        <v>1032</v>
      </c>
      <c r="Q30034" t="s">
        <v>1042</v>
      </c>
      <c r="R30034" t="s">
        <v>136</v>
      </c>
    </row>
    <row r="30035" spans="1:18" x14ac:dyDescent="0.35">
      <c r="A30035" t="s">
        <v>8</v>
      </c>
      <c r="B30035" t="s">
        <v>1171</v>
      </c>
      <c r="C30035">
        <v>36</v>
      </c>
      <c r="D30035" t="s">
        <v>436</v>
      </c>
      <c r="E30035" t="s">
        <v>140</v>
      </c>
      <c r="F30035" t="s">
        <v>1045</v>
      </c>
      <c r="G30035" t="s">
        <v>1003</v>
      </c>
      <c r="H30035" t="s">
        <v>140</v>
      </c>
      <c r="I30035" t="s">
        <v>983</v>
      </c>
      <c r="J30035" t="s">
        <v>101</v>
      </c>
      <c r="K30035" t="s">
        <v>1044</v>
      </c>
      <c r="L30035" t="s">
        <v>1011</v>
      </c>
      <c r="M30035" t="s">
        <v>140</v>
      </c>
      <c r="N30035" t="s">
        <v>140</v>
      </c>
      <c r="O30035" t="s">
        <v>140</v>
      </c>
      <c r="P30035" t="s">
        <v>729</v>
      </c>
      <c r="Q30035" t="s">
        <v>1066</v>
      </c>
      <c r="R30035" t="s">
        <v>140</v>
      </c>
    </row>
    <row r="30036" spans="1:18" x14ac:dyDescent="0.35">
      <c r="A30036" t="s">
        <v>9</v>
      </c>
      <c r="B30036" t="s">
        <v>1171</v>
      </c>
      <c r="C30036">
        <v>31</v>
      </c>
      <c r="D30036" t="s">
        <v>74</v>
      </c>
      <c r="E30036" t="s">
        <v>1057</v>
      </c>
      <c r="F30036" t="s">
        <v>1048</v>
      </c>
      <c r="G30036" t="s">
        <v>140</v>
      </c>
      <c r="H30036" t="s">
        <v>1047</v>
      </c>
      <c r="I30036" t="s">
        <v>1048</v>
      </c>
      <c r="J30036" t="s">
        <v>140</v>
      </c>
      <c r="K30036" t="s">
        <v>140</v>
      </c>
      <c r="L30036" t="s">
        <v>140</v>
      </c>
      <c r="M30036" t="s">
        <v>733</v>
      </c>
      <c r="N30036" t="s">
        <v>733</v>
      </c>
      <c r="O30036" t="s">
        <v>140</v>
      </c>
      <c r="P30036" t="s">
        <v>101</v>
      </c>
      <c r="Q30036" t="s">
        <v>140</v>
      </c>
      <c r="R30036" t="s">
        <v>140</v>
      </c>
    </row>
    <row r="30037" spans="1:18" x14ac:dyDescent="0.35">
      <c r="A30037" t="s">
        <v>10</v>
      </c>
      <c r="B30037" t="s">
        <v>1171</v>
      </c>
      <c r="C30037">
        <v>26</v>
      </c>
      <c r="D30037" t="s">
        <v>50</v>
      </c>
      <c r="E30037" t="s">
        <v>1045</v>
      </c>
      <c r="F30037" t="s">
        <v>140</v>
      </c>
      <c r="G30037" t="s">
        <v>140</v>
      </c>
      <c r="H30037" t="s">
        <v>1073</v>
      </c>
      <c r="I30037" t="s">
        <v>1017</v>
      </c>
      <c r="J30037" t="s">
        <v>996</v>
      </c>
      <c r="K30037" t="s">
        <v>140</v>
      </c>
      <c r="L30037" t="s">
        <v>1017</v>
      </c>
      <c r="M30037" t="s">
        <v>140</v>
      </c>
      <c r="N30037" t="s">
        <v>140</v>
      </c>
      <c r="O30037" t="s">
        <v>140</v>
      </c>
      <c r="P30037" t="s">
        <v>993</v>
      </c>
      <c r="Q30037" t="s">
        <v>1019</v>
      </c>
      <c r="R30037" t="s">
        <v>140</v>
      </c>
    </row>
    <row r="30038" spans="1:18" x14ac:dyDescent="0.35">
      <c r="A30038" t="s">
        <v>11</v>
      </c>
      <c r="B30038" t="s">
        <v>1171</v>
      </c>
      <c r="C30038">
        <v>32</v>
      </c>
      <c r="D30038" t="s">
        <v>54</v>
      </c>
      <c r="E30038" t="s">
        <v>1060</v>
      </c>
      <c r="F30038" t="s">
        <v>548</v>
      </c>
      <c r="G30038" t="s">
        <v>1067</v>
      </c>
      <c r="H30038" t="s">
        <v>824</v>
      </c>
      <c r="I30038" t="s">
        <v>1056</v>
      </c>
      <c r="J30038" t="s">
        <v>801</v>
      </c>
      <c r="K30038" t="s">
        <v>1007</v>
      </c>
      <c r="L30038" t="s">
        <v>140</v>
      </c>
      <c r="M30038" t="s">
        <v>140</v>
      </c>
      <c r="N30038" t="s">
        <v>940</v>
      </c>
      <c r="O30038" t="s">
        <v>1007</v>
      </c>
      <c r="P30038" t="s">
        <v>125</v>
      </c>
      <c r="Q30038" t="s">
        <v>140</v>
      </c>
      <c r="R30038" t="s">
        <v>140</v>
      </c>
    </row>
    <row r="30039" spans="1:18" x14ac:dyDescent="0.35">
      <c r="A30039" t="s">
        <v>12</v>
      </c>
      <c r="B30039" t="s">
        <v>1172</v>
      </c>
      <c r="C30039">
        <v>24</v>
      </c>
      <c r="D30039" t="s">
        <v>934</v>
      </c>
      <c r="E30039" t="s">
        <v>996</v>
      </c>
      <c r="F30039" t="s">
        <v>140</v>
      </c>
      <c r="G30039" t="s">
        <v>140</v>
      </c>
      <c r="H30039" t="s">
        <v>977</v>
      </c>
      <c r="I30039" t="s">
        <v>801</v>
      </c>
      <c r="J30039" t="s">
        <v>140</v>
      </c>
      <c r="K30039" t="s">
        <v>140</v>
      </c>
      <c r="L30039" t="s">
        <v>140</v>
      </c>
      <c r="M30039" t="s">
        <v>140</v>
      </c>
      <c r="N30039" t="s">
        <v>140</v>
      </c>
      <c r="O30039" t="s">
        <v>140</v>
      </c>
      <c r="P30039" t="s">
        <v>97</v>
      </c>
      <c r="Q30039" t="s">
        <v>973</v>
      </c>
      <c r="R30039" t="s">
        <v>140</v>
      </c>
    </row>
    <row r="30040" spans="1:18" x14ac:dyDescent="0.35">
      <c r="A30040" t="s">
        <v>13</v>
      </c>
      <c r="B30040" t="s">
        <v>1171</v>
      </c>
      <c r="C30040">
        <v>2</v>
      </c>
      <c r="D30040" t="s">
        <v>610</v>
      </c>
      <c r="E30040" t="s">
        <v>140</v>
      </c>
      <c r="F30040" t="s">
        <v>140</v>
      </c>
      <c r="G30040" t="s">
        <v>140</v>
      </c>
      <c r="H30040" t="s">
        <v>140</v>
      </c>
      <c r="I30040" t="s">
        <v>140</v>
      </c>
      <c r="J30040" t="s">
        <v>140</v>
      </c>
      <c r="K30040" t="s">
        <v>140</v>
      </c>
      <c r="L30040" t="s">
        <v>140</v>
      </c>
      <c r="M30040" t="s">
        <v>140</v>
      </c>
      <c r="N30040" t="s">
        <v>140</v>
      </c>
      <c r="O30040" t="s">
        <v>140</v>
      </c>
      <c r="P30040" t="s">
        <v>610</v>
      </c>
      <c r="Q30040" t="s">
        <v>140</v>
      </c>
      <c r="R30040" t="s">
        <v>140</v>
      </c>
    </row>
    <row r="30041" spans="1:18" x14ac:dyDescent="0.35">
      <c r="A30041" t="s">
        <v>13</v>
      </c>
      <c r="B30041" t="s">
        <v>1172</v>
      </c>
      <c r="C30041">
        <v>17</v>
      </c>
      <c r="D30041" t="s">
        <v>372</v>
      </c>
      <c r="E30041" t="s">
        <v>999</v>
      </c>
      <c r="F30041" t="s">
        <v>140</v>
      </c>
      <c r="G30041" t="s">
        <v>140</v>
      </c>
      <c r="H30041" t="s">
        <v>985</v>
      </c>
      <c r="I30041" t="s">
        <v>125</v>
      </c>
      <c r="J30041" t="s">
        <v>89</v>
      </c>
      <c r="K30041" t="s">
        <v>996</v>
      </c>
      <c r="L30041" t="s">
        <v>953</v>
      </c>
      <c r="M30041" t="s">
        <v>140</v>
      </c>
      <c r="N30041" t="s">
        <v>140</v>
      </c>
      <c r="O30041" t="s">
        <v>1045</v>
      </c>
      <c r="P30041" t="s">
        <v>1065</v>
      </c>
      <c r="Q30041" t="s">
        <v>140</v>
      </c>
      <c r="R30041" t="s">
        <v>140</v>
      </c>
    </row>
    <row r="30042" spans="1:18" x14ac:dyDescent="0.35">
      <c r="A30042" t="s">
        <v>14</v>
      </c>
      <c r="B30042" t="s">
        <v>1171</v>
      </c>
      <c r="C30042">
        <v>17</v>
      </c>
      <c r="D30042" t="s">
        <v>434</v>
      </c>
      <c r="E30042" t="s">
        <v>841</v>
      </c>
      <c r="F30042" t="s">
        <v>140</v>
      </c>
      <c r="G30042" t="s">
        <v>140</v>
      </c>
      <c r="H30042" t="s">
        <v>140</v>
      </c>
      <c r="I30042" t="s">
        <v>1019</v>
      </c>
      <c r="J30042" t="s">
        <v>140</v>
      </c>
      <c r="K30042" t="s">
        <v>140</v>
      </c>
      <c r="L30042" t="s">
        <v>1067</v>
      </c>
      <c r="M30042" t="s">
        <v>915</v>
      </c>
      <c r="N30042" t="s">
        <v>140</v>
      </c>
      <c r="O30042" t="s">
        <v>140</v>
      </c>
      <c r="P30042" t="s">
        <v>105</v>
      </c>
      <c r="Q30042" t="s">
        <v>140</v>
      </c>
      <c r="R30042" t="s">
        <v>140</v>
      </c>
    </row>
    <row r="30043" spans="1:18" x14ac:dyDescent="0.35">
      <c r="A30043" t="s">
        <v>14</v>
      </c>
      <c r="B30043" t="s">
        <v>1172</v>
      </c>
      <c r="C30043">
        <v>12</v>
      </c>
      <c r="D30043" t="s">
        <v>347</v>
      </c>
      <c r="E30043" t="s">
        <v>157</v>
      </c>
      <c r="F30043" t="s">
        <v>113</v>
      </c>
      <c r="G30043" t="s">
        <v>662</v>
      </c>
      <c r="H30043" t="s">
        <v>140</v>
      </c>
      <c r="I30043" t="s">
        <v>117</v>
      </c>
      <c r="J30043" t="s">
        <v>140</v>
      </c>
      <c r="K30043" t="s">
        <v>140</v>
      </c>
      <c r="L30043" t="s">
        <v>140</v>
      </c>
      <c r="M30043" t="s">
        <v>140</v>
      </c>
      <c r="N30043" t="s">
        <v>140</v>
      </c>
      <c r="O30043" t="s">
        <v>140</v>
      </c>
      <c r="P30043" t="s">
        <v>87</v>
      </c>
      <c r="Q30043" t="s">
        <v>140</v>
      </c>
      <c r="R30043" t="s">
        <v>140</v>
      </c>
    </row>
    <row r="30044" spans="1:18" x14ac:dyDescent="0.35">
      <c r="A30044" t="s">
        <v>15</v>
      </c>
      <c r="B30044" t="s">
        <v>1171</v>
      </c>
      <c r="C30044">
        <v>24</v>
      </c>
      <c r="D30044" t="s">
        <v>680</v>
      </c>
      <c r="E30044" t="s">
        <v>1062</v>
      </c>
      <c r="F30044" t="s">
        <v>999</v>
      </c>
      <c r="G30044" t="s">
        <v>140</v>
      </c>
      <c r="H30044" t="s">
        <v>1062</v>
      </c>
      <c r="I30044" t="s">
        <v>140</v>
      </c>
      <c r="J30044" t="s">
        <v>140</v>
      </c>
      <c r="K30044" t="s">
        <v>140</v>
      </c>
      <c r="L30044" t="s">
        <v>140</v>
      </c>
      <c r="M30044" t="s">
        <v>140</v>
      </c>
      <c r="N30044" t="s">
        <v>869</v>
      </c>
      <c r="O30044" t="s">
        <v>140</v>
      </c>
      <c r="P30044" t="s">
        <v>929</v>
      </c>
      <c r="Q30044" t="s">
        <v>140</v>
      </c>
      <c r="R30044" t="s">
        <v>140</v>
      </c>
    </row>
    <row r="30045" spans="1:18" x14ac:dyDescent="0.35">
      <c r="A30045" t="s">
        <v>16</v>
      </c>
      <c r="B30045" t="s">
        <v>1171</v>
      </c>
      <c r="C30045">
        <v>26</v>
      </c>
      <c r="D30045" t="s">
        <v>796</v>
      </c>
      <c r="E30045" t="s">
        <v>371</v>
      </c>
      <c r="F30045" t="s">
        <v>140</v>
      </c>
      <c r="G30045" t="s">
        <v>140</v>
      </c>
      <c r="H30045" t="s">
        <v>1052</v>
      </c>
      <c r="I30045" t="s">
        <v>1019</v>
      </c>
      <c r="J30045" t="s">
        <v>140</v>
      </c>
      <c r="K30045" t="s">
        <v>140</v>
      </c>
      <c r="L30045" t="s">
        <v>140</v>
      </c>
      <c r="M30045" t="s">
        <v>1066</v>
      </c>
      <c r="N30045" t="s">
        <v>140</v>
      </c>
      <c r="O30045" t="s">
        <v>140</v>
      </c>
      <c r="P30045" t="s">
        <v>261</v>
      </c>
      <c r="Q30045" t="s">
        <v>140</v>
      </c>
      <c r="R30045" t="s">
        <v>140</v>
      </c>
    </row>
    <row r="30046" spans="1:18" x14ac:dyDescent="0.35">
      <c r="A30046" t="s">
        <v>17</v>
      </c>
      <c r="B30046" t="s">
        <v>1171</v>
      </c>
      <c r="C30046">
        <v>35</v>
      </c>
      <c r="D30046" t="s">
        <v>419</v>
      </c>
      <c r="E30046" t="s">
        <v>140</v>
      </c>
      <c r="F30046" t="s">
        <v>458</v>
      </c>
      <c r="G30046" t="s">
        <v>140</v>
      </c>
      <c r="H30046" t="s">
        <v>140</v>
      </c>
      <c r="I30046" t="s">
        <v>1095</v>
      </c>
      <c r="J30046" t="s">
        <v>140</v>
      </c>
      <c r="K30046" t="s">
        <v>869</v>
      </c>
      <c r="L30046" t="s">
        <v>140</v>
      </c>
      <c r="M30046" t="s">
        <v>140</v>
      </c>
      <c r="N30046" t="s">
        <v>140</v>
      </c>
      <c r="O30046" t="s">
        <v>140</v>
      </c>
      <c r="P30046" t="s">
        <v>1071</v>
      </c>
      <c r="Q30046" t="s">
        <v>140</v>
      </c>
      <c r="R30046" t="s">
        <v>140</v>
      </c>
    </row>
    <row r="30047" spans="1:18" x14ac:dyDescent="0.35">
      <c r="A30047" t="s">
        <v>18</v>
      </c>
      <c r="B30047" t="s">
        <v>1171</v>
      </c>
      <c r="C30047">
        <v>1</v>
      </c>
      <c r="D30047" t="s">
        <v>177</v>
      </c>
      <c r="E30047" t="s">
        <v>140</v>
      </c>
      <c r="F30047" t="s">
        <v>140</v>
      </c>
      <c r="G30047" t="s">
        <v>140</v>
      </c>
      <c r="H30047" t="s">
        <v>140</v>
      </c>
      <c r="I30047" t="s">
        <v>140</v>
      </c>
      <c r="J30047" t="s">
        <v>140</v>
      </c>
      <c r="K30047" t="s">
        <v>140</v>
      </c>
      <c r="L30047" t="s">
        <v>140</v>
      </c>
      <c r="M30047" t="s">
        <v>140</v>
      </c>
      <c r="N30047" t="s">
        <v>140</v>
      </c>
      <c r="O30047" t="s">
        <v>140</v>
      </c>
      <c r="P30047" t="s">
        <v>140</v>
      </c>
      <c r="Q30047" t="s">
        <v>140</v>
      </c>
      <c r="R30047" t="s">
        <v>140</v>
      </c>
    </row>
    <row r="30048" spans="1:18" x14ac:dyDescent="0.35">
      <c r="A30048" t="s">
        <v>18</v>
      </c>
      <c r="B30048" t="s">
        <v>1172</v>
      </c>
      <c r="C30048">
        <v>16</v>
      </c>
      <c r="D30048" t="s">
        <v>859</v>
      </c>
      <c r="E30048" t="s">
        <v>1095</v>
      </c>
      <c r="F30048" t="s">
        <v>1057</v>
      </c>
      <c r="G30048" t="s">
        <v>140</v>
      </c>
      <c r="H30048" t="s">
        <v>140</v>
      </c>
      <c r="I30048" t="s">
        <v>140</v>
      </c>
      <c r="J30048" t="s">
        <v>919</v>
      </c>
      <c r="K30048" t="s">
        <v>140</v>
      </c>
      <c r="L30048" t="s">
        <v>140</v>
      </c>
      <c r="M30048" t="s">
        <v>140</v>
      </c>
      <c r="N30048" t="s">
        <v>140</v>
      </c>
      <c r="O30048" t="s">
        <v>140</v>
      </c>
      <c r="P30048" t="s">
        <v>950</v>
      </c>
      <c r="Q30048" t="s">
        <v>140</v>
      </c>
      <c r="R30048" t="s">
        <v>140</v>
      </c>
    </row>
    <row r="30049" spans="1:18" x14ac:dyDescent="0.35">
      <c r="A30049" t="s">
        <v>19</v>
      </c>
      <c r="B30049" t="s">
        <v>1171</v>
      </c>
      <c r="C30049">
        <v>21</v>
      </c>
      <c r="D30049" t="s">
        <v>981</v>
      </c>
      <c r="E30049" t="s">
        <v>87</v>
      </c>
      <c r="F30049" t="s">
        <v>140</v>
      </c>
      <c r="G30049" t="s">
        <v>755</v>
      </c>
      <c r="H30049" t="s">
        <v>664</v>
      </c>
      <c r="I30049" t="s">
        <v>1064</v>
      </c>
      <c r="J30049" t="s">
        <v>1050</v>
      </c>
      <c r="K30049" t="s">
        <v>140</v>
      </c>
      <c r="L30049" t="s">
        <v>140</v>
      </c>
      <c r="M30049" t="s">
        <v>140</v>
      </c>
      <c r="N30049" t="s">
        <v>140</v>
      </c>
      <c r="O30049" t="s">
        <v>140</v>
      </c>
      <c r="P30049" t="s">
        <v>140</v>
      </c>
      <c r="Q30049" t="s">
        <v>1056</v>
      </c>
      <c r="R30049" t="s">
        <v>1050</v>
      </c>
    </row>
    <row r="30050" spans="1:18" x14ac:dyDescent="0.35">
      <c r="A30050" t="s">
        <v>19</v>
      </c>
      <c r="B30050" t="s">
        <v>1172</v>
      </c>
      <c r="C30050">
        <v>5</v>
      </c>
      <c r="D30050" t="s">
        <v>1086</v>
      </c>
      <c r="E30050" t="s">
        <v>140</v>
      </c>
      <c r="F30050" t="s">
        <v>140</v>
      </c>
      <c r="G30050" t="s">
        <v>140</v>
      </c>
      <c r="H30050" t="s">
        <v>140</v>
      </c>
      <c r="I30050" t="s">
        <v>140</v>
      </c>
      <c r="J30050" t="s">
        <v>140</v>
      </c>
      <c r="K30050" t="s">
        <v>140</v>
      </c>
      <c r="L30050" t="s">
        <v>140</v>
      </c>
      <c r="M30050" t="s">
        <v>140</v>
      </c>
      <c r="N30050" t="s">
        <v>140</v>
      </c>
      <c r="O30050" t="s">
        <v>140</v>
      </c>
      <c r="P30050" t="s">
        <v>1085</v>
      </c>
      <c r="Q30050" t="s">
        <v>140</v>
      </c>
      <c r="R30050" t="s">
        <v>140</v>
      </c>
    </row>
    <row r="30051" spans="1:18" x14ac:dyDescent="0.35">
      <c r="A30051" t="s">
        <v>20</v>
      </c>
      <c r="B30051" t="s">
        <v>1171</v>
      </c>
      <c r="C30051">
        <v>37</v>
      </c>
      <c r="D30051" t="s">
        <v>383</v>
      </c>
      <c r="E30051" t="s">
        <v>1012</v>
      </c>
      <c r="F30051" t="s">
        <v>340</v>
      </c>
      <c r="G30051" t="s">
        <v>140</v>
      </c>
      <c r="H30051" t="s">
        <v>140</v>
      </c>
      <c r="I30051" t="s">
        <v>1073</v>
      </c>
      <c r="J30051" t="s">
        <v>991</v>
      </c>
      <c r="K30051" t="s">
        <v>140</v>
      </c>
      <c r="L30051" t="s">
        <v>140</v>
      </c>
      <c r="M30051" t="s">
        <v>99</v>
      </c>
      <c r="N30051" t="s">
        <v>919</v>
      </c>
      <c r="O30051" t="s">
        <v>140</v>
      </c>
      <c r="P30051" t="s">
        <v>720</v>
      </c>
      <c r="Q30051" t="s">
        <v>405</v>
      </c>
      <c r="R30051" t="s">
        <v>140</v>
      </c>
    </row>
    <row r="30052" spans="1:18" x14ac:dyDescent="0.35">
      <c r="A30052" t="s">
        <v>21</v>
      </c>
      <c r="B30052" t="s">
        <v>1171</v>
      </c>
      <c r="C30052">
        <v>36</v>
      </c>
      <c r="D30052" t="s">
        <v>195</v>
      </c>
      <c r="E30052" t="s">
        <v>140</v>
      </c>
      <c r="F30052" t="s">
        <v>458</v>
      </c>
      <c r="G30052" t="s">
        <v>140</v>
      </c>
      <c r="H30052" t="s">
        <v>1073</v>
      </c>
      <c r="I30052" t="s">
        <v>458</v>
      </c>
      <c r="J30052" t="s">
        <v>458</v>
      </c>
      <c r="K30052" t="s">
        <v>140</v>
      </c>
      <c r="L30052" t="s">
        <v>140</v>
      </c>
      <c r="M30052" t="s">
        <v>140</v>
      </c>
      <c r="N30052" t="s">
        <v>1073</v>
      </c>
      <c r="O30052" t="s">
        <v>140</v>
      </c>
      <c r="P30052" t="s">
        <v>911</v>
      </c>
      <c r="Q30052" t="s">
        <v>140</v>
      </c>
      <c r="R30052" t="s">
        <v>140</v>
      </c>
    </row>
    <row r="30053" spans="1:18" x14ac:dyDescent="0.35">
      <c r="A30053" t="s">
        <v>22</v>
      </c>
      <c r="B30053" t="s">
        <v>1171</v>
      </c>
      <c r="C30053">
        <v>23</v>
      </c>
      <c r="D30053" t="s">
        <v>690</v>
      </c>
      <c r="E30053" t="s">
        <v>548</v>
      </c>
      <c r="F30053" t="s">
        <v>999</v>
      </c>
      <c r="G30053" t="s">
        <v>140</v>
      </c>
      <c r="H30053" t="s">
        <v>548</v>
      </c>
      <c r="I30053" t="s">
        <v>548</v>
      </c>
      <c r="J30053" t="s">
        <v>548</v>
      </c>
      <c r="K30053" t="s">
        <v>140</v>
      </c>
      <c r="L30053" t="s">
        <v>1046</v>
      </c>
      <c r="M30053" t="s">
        <v>140</v>
      </c>
      <c r="N30053" t="s">
        <v>140</v>
      </c>
      <c r="O30053" t="s">
        <v>140</v>
      </c>
      <c r="P30053" t="s">
        <v>720</v>
      </c>
      <c r="Q30053" t="s">
        <v>140</v>
      </c>
      <c r="R30053" t="s">
        <v>140</v>
      </c>
    </row>
    <row r="30054" spans="1:18" x14ac:dyDescent="0.35">
      <c r="A30054" t="s">
        <v>23</v>
      </c>
      <c r="B30054" t="s">
        <v>1171</v>
      </c>
      <c r="C30054">
        <v>3</v>
      </c>
      <c r="D30054" t="s">
        <v>348</v>
      </c>
      <c r="E30054" t="s">
        <v>140</v>
      </c>
      <c r="F30054" t="s">
        <v>140</v>
      </c>
      <c r="G30054" t="s">
        <v>140</v>
      </c>
      <c r="H30054" t="s">
        <v>140</v>
      </c>
      <c r="I30054" t="s">
        <v>140</v>
      </c>
      <c r="J30054" t="s">
        <v>140</v>
      </c>
      <c r="K30054" t="s">
        <v>140</v>
      </c>
      <c r="L30054" t="s">
        <v>140</v>
      </c>
      <c r="M30054" t="s">
        <v>140</v>
      </c>
      <c r="N30054" t="s">
        <v>140</v>
      </c>
      <c r="O30054" t="s">
        <v>140</v>
      </c>
      <c r="P30054" t="s">
        <v>349</v>
      </c>
      <c r="Q30054" t="s">
        <v>140</v>
      </c>
      <c r="R30054" t="s">
        <v>140</v>
      </c>
    </row>
    <row r="30055" spans="1:18" x14ac:dyDescent="0.35">
      <c r="A30055" t="s">
        <v>23</v>
      </c>
      <c r="B30055" t="s">
        <v>1172</v>
      </c>
      <c r="C30055">
        <v>21</v>
      </c>
      <c r="D30055" t="s">
        <v>798</v>
      </c>
      <c r="E30055" t="s">
        <v>140</v>
      </c>
      <c r="F30055" t="s">
        <v>1087</v>
      </c>
      <c r="G30055" t="s">
        <v>140</v>
      </c>
      <c r="H30055" t="s">
        <v>877</v>
      </c>
      <c r="I30055" t="s">
        <v>1098</v>
      </c>
      <c r="J30055" t="s">
        <v>1045</v>
      </c>
      <c r="K30055" t="s">
        <v>140</v>
      </c>
      <c r="L30055" t="s">
        <v>140</v>
      </c>
      <c r="M30055" t="s">
        <v>140</v>
      </c>
      <c r="N30055" t="s">
        <v>140</v>
      </c>
      <c r="O30055" t="s">
        <v>140</v>
      </c>
      <c r="P30055" t="s">
        <v>1087</v>
      </c>
      <c r="Q30055" t="s">
        <v>140</v>
      </c>
      <c r="R30055" t="s">
        <v>140</v>
      </c>
    </row>
    <row r="30056" spans="1:18" x14ac:dyDescent="0.35">
      <c r="A30056" t="s">
        <v>24</v>
      </c>
      <c r="B30056" t="s">
        <v>1171</v>
      </c>
      <c r="C30056">
        <v>33</v>
      </c>
      <c r="D30056" t="s">
        <v>896</v>
      </c>
      <c r="E30056" t="s">
        <v>1070</v>
      </c>
      <c r="F30056" t="s">
        <v>1061</v>
      </c>
      <c r="G30056" t="s">
        <v>775</v>
      </c>
      <c r="H30056" t="s">
        <v>1004</v>
      </c>
      <c r="I30056" t="s">
        <v>115</v>
      </c>
      <c r="J30056" t="s">
        <v>140</v>
      </c>
      <c r="K30056" t="s">
        <v>769</v>
      </c>
      <c r="L30056" t="s">
        <v>140</v>
      </c>
      <c r="M30056" t="s">
        <v>140</v>
      </c>
      <c r="N30056" t="s">
        <v>869</v>
      </c>
      <c r="O30056" t="s">
        <v>140</v>
      </c>
      <c r="P30056" t="s">
        <v>317</v>
      </c>
      <c r="Q30056" t="s">
        <v>140</v>
      </c>
      <c r="R30056" t="s">
        <v>140</v>
      </c>
    </row>
    <row r="30057" spans="1:18" x14ac:dyDescent="0.35">
      <c r="A30057" t="s">
        <v>25</v>
      </c>
      <c r="B30057" t="s">
        <v>1171</v>
      </c>
      <c r="C30057">
        <v>32</v>
      </c>
      <c r="D30057" t="s">
        <v>821</v>
      </c>
      <c r="E30057" t="s">
        <v>940</v>
      </c>
      <c r="F30057" t="s">
        <v>1065</v>
      </c>
      <c r="G30057" t="s">
        <v>140</v>
      </c>
      <c r="H30057" t="s">
        <v>1052</v>
      </c>
      <c r="I30057" t="s">
        <v>89</v>
      </c>
      <c r="J30057" t="s">
        <v>140</v>
      </c>
      <c r="K30057" t="s">
        <v>1011</v>
      </c>
      <c r="L30057" t="s">
        <v>140</v>
      </c>
      <c r="M30057" t="s">
        <v>140</v>
      </c>
      <c r="N30057" t="s">
        <v>140</v>
      </c>
      <c r="O30057" t="s">
        <v>140</v>
      </c>
      <c r="P30057" t="s">
        <v>289</v>
      </c>
      <c r="Q30057" t="s">
        <v>140</v>
      </c>
      <c r="R30057" t="s">
        <v>140</v>
      </c>
    </row>
    <row r="30058" spans="1:18" x14ac:dyDescent="0.35">
      <c r="A30058" t="s">
        <v>26</v>
      </c>
      <c r="B30058" t="s">
        <v>1171</v>
      </c>
      <c r="C30058">
        <v>33</v>
      </c>
      <c r="D30058" t="s">
        <v>52</v>
      </c>
      <c r="E30058" t="s">
        <v>140</v>
      </c>
      <c r="F30058" t="s">
        <v>147</v>
      </c>
      <c r="G30058" t="s">
        <v>515</v>
      </c>
      <c r="H30058" t="s">
        <v>1023</v>
      </c>
      <c r="I30058" t="s">
        <v>903</v>
      </c>
      <c r="J30058" t="s">
        <v>919</v>
      </c>
      <c r="K30058" t="s">
        <v>1043</v>
      </c>
      <c r="L30058" t="s">
        <v>1070</v>
      </c>
      <c r="M30058" t="s">
        <v>919</v>
      </c>
      <c r="N30058" t="s">
        <v>140</v>
      </c>
      <c r="O30058" t="s">
        <v>140</v>
      </c>
      <c r="P30058" t="s">
        <v>973</v>
      </c>
      <c r="Q30058" t="s">
        <v>140</v>
      </c>
      <c r="R30058" t="s">
        <v>515</v>
      </c>
    </row>
    <row r="30059" spans="1:18" x14ac:dyDescent="0.35">
      <c r="A30059" t="s">
        <v>27</v>
      </c>
      <c r="B30059" t="s">
        <v>1171</v>
      </c>
      <c r="C30059">
        <v>30</v>
      </c>
      <c r="D30059" t="s">
        <v>374</v>
      </c>
      <c r="E30059" t="s">
        <v>1007</v>
      </c>
      <c r="F30059" t="s">
        <v>1057</v>
      </c>
      <c r="G30059" t="s">
        <v>140</v>
      </c>
      <c r="H30059" t="s">
        <v>1098</v>
      </c>
      <c r="I30059" t="s">
        <v>1098</v>
      </c>
      <c r="J30059" t="s">
        <v>140</v>
      </c>
      <c r="K30059" t="s">
        <v>1046</v>
      </c>
      <c r="L30059" t="s">
        <v>125</v>
      </c>
      <c r="M30059" t="s">
        <v>733</v>
      </c>
      <c r="N30059" t="s">
        <v>1045</v>
      </c>
      <c r="O30059" t="s">
        <v>140</v>
      </c>
      <c r="P30059" t="s">
        <v>643</v>
      </c>
      <c r="Q30059" t="s">
        <v>1068</v>
      </c>
      <c r="R30059" t="s">
        <v>140</v>
      </c>
    </row>
    <row r="30060" spans="1:18" x14ac:dyDescent="0.35">
      <c r="A30060" t="s">
        <v>28</v>
      </c>
      <c r="B30060" t="s">
        <v>1171</v>
      </c>
      <c r="C30060">
        <v>34</v>
      </c>
      <c r="D30060" t="s">
        <v>585</v>
      </c>
      <c r="E30060" t="s">
        <v>140</v>
      </c>
      <c r="F30060" t="s">
        <v>1062</v>
      </c>
      <c r="G30060" t="s">
        <v>940</v>
      </c>
      <c r="H30060" t="s">
        <v>1070</v>
      </c>
      <c r="I30060" t="s">
        <v>824</v>
      </c>
      <c r="J30060" t="s">
        <v>940</v>
      </c>
      <c r="K30060" t="s">
        <v>801</v>
      </c>
      <c r="L30060" t="s">
        <v>801</v>
      </c>
      <c r="M30060" t="s">
        <v>1064</v>
      </c>
      <c r="N30060" t="s">
        <v>140</v>
      </c>
      <c r="O30060" t="s">
        <v>996</v>
      </c>
      <c r="P30060" t="s">
        <v>261</v>
      </c>
      <c r="Q30060" t="s">
        <v>1050</v>
      </c>
      <c r="R30060" t="s">
        <v>140</v>
      </c>
    </row>
    <row r="30061" spans="1:18" x14ac:dyDescent="0.35">
      <c r="A30061" t="s">
        <v>29</v>
      </c>
      <c r="B30061" t="s">
        <v>1171</v>
      </c>
      <c r="C30061">
        <v>32</v>
      </c>
      <c r="D30061" t="s">
        <v>60</v>
      </c>
      <c r="E30061" t="s">
        <v>996</v>
      </c>
      <c r="F30061" t="s">
        <v>971</v>
      </c>
      <c r="G30061" t="s">
        <v>140</v>
      </c>
      <c r="H30061" t="s">
        <v>140</v>
      </c>
      <c r="I30061" t="s">
        <v>1050</v>
      </c>
      <c r="J30061" t="s">
        <v>971</v>
      </c>
      <c r="K30061" t="s">
        <v>140</v>
      </c>
      <c r="L30061" t="s">
        <v>1060</v>
      </c>
      <c r="M30061" t="s">
        <v>140</v>
      </c>
      <c r="N30061" t="s">
        <v>515</v>
      </c>
      <c r="O30061" t="s">
        <v>140</v>
      </c>
      <c r="P30061" t="s">
        <v>522</v>
      </c>
      <c r="Q30061" t="s">
        <v>140</v>
      </c>
      <c r="R30061" t="s">
        <v>140</v>
      </c>
    </row>
    <row r="30062" spans="1:18" x14ac:dyDescent="0.35">
      <c r="A30062" t="s">
        <v>30</v>
      </c>
      <c r="B30062" t="s">
        <v>1171</v>
      </c>
      <c r="C30062">
        <v>28</v>
      </c>
      <c r="D30062" t="s">
        <v>966</v>
      </c>
      <c r="E30062" t="s">
        <v>140</v>
      </c>
      <c r="F30062" t="s">
        <v>1020</v>
      </c>
      <c r="G30062" t="s">
        <v>924</v>
      </c>
      <c r="H30062" t="s">
        <v>1020</v>
      </c>
      <c r="I30062" t="s">
        <v>733</v>
      </c>
      <c r="J30062" t="s">
        <v>1046</v>
      </c>
      <c r="K30062" t="s">
        <v>371</v>
      </c>
      <c r="L30062" t="s">
        <v>140</v>
      </c>
      <c r="M30062" t="s">
        <v>1057</v>
      </c>
      <c r="N30062" t="s">
        <v>140</v>
      </c>
      <c r="O30062" t="s">
        <v>140</v>
      </c>
      <c r="P30062" t="s">
        <v>942</v>
      </c>
      <c r="Q30062" t="s">
        <v>140</v>
      </c>
      <c r="R30062" t="s">
        <v>140</v>
      </c>
    </row>
    <row r="30063" spans="1:18" x14ac:dyDescent="0.35">
      <c r="A30063" t="s">
        <v>31</v>
      </c>
      <c r="B30063" t="s">
        <v>1171</v>
      </c>
      <c r="C30063">
        <v>29</v>
      </c>
      <c r="D30063" t="s">
        <v>762</v>
      </c>
      <c r="E30063" t="s">
        <v>289</v>
      </c>
      <c r="F30063" t="s">
        <v>93</v>
      </c>
      <c r="G30063" t="s">
        <v>838</v>
      </c>
      <c r="H30063" t="s">
        <v>741</v>
      </c>
      <c r="I30063" t="s">
        <v>522</v>
      </c>
      <c r="J30063" t="s">
        <v>462</v>
      </c>
      <c r="K30063" t="s">
        <v>1059</v>
      </c>
      <c r="L30063" t="s">
        <v>1056</v>
      </c>
      <c r="M30063" t="s">
        <v>140</v>
      </c>
      <c r="N30063" t="s">
        <v>140</v>
      </c>
      <c r="O30063" t="s">
        <v>140</v>
      </c>
      <c r="P30063" t="s">
        <v>956</v>
      </c>
      <c r="Q30063" t="s">
        <v>140</v>
      </c>
      <c r="R30063" t="s">
        <v>140</v>
      </c>
    </row>
    <row r="30064" spans="1:18" x14ac:dyDescent="0.35">
      <c r="A30064" t="s">
        <v>31</v>
      </c>
      <c r="B30064" t="s">
        <v>1172</v>
      </c>
      <c r="C30064">
        <v>18</v>
      </c>
      <c r="D30064" t="s">
        <v>122</v>
      </c>
      <c r="E30064" t="s">
        <v>140</v>
      </c>
      <c r="F30064" t="s">
        <v>1020</v>
      </c>
      <c r="G30064" t="s">
        <v>140</v>
      </c>
      <c r="H30064" t="s">
        <v>140</v>
      </c>
      <c r="I30064" t="s">
        <v>1020</v>
      </c>
      <c r="J30064" t="s">
        <v>140</v>
      </c>
      <c r="K30064" t="s">
        <v>140</v>
      </c>
      <c r="L30064" t="s">
        <v>140</v>
      </c>
      <c r="M30064" t="s">
        <v>140</v>
      </c>
      <c r="N30064" t="s">
        <v>140</v>
      </c>
      <c r="O30064" t="s">
        <v>140</v>
      </c>
      <c r="P30064" t="s">
        <v>1020</v>
      </c>
      <c r="Q30064" t="s">
        <v>1020</v>
      </c>
      <c r="R30064" t="s">
        <v>140</v>
      </c>
    </row>
    <row r="30065" spans="1:18" x14ac:dyDescent="0.35">
      <c r="A30065" t="s">
        <v>32</v>
      </c>
      <c r="B30065" t="s">
        <v>1171</v>
      </c>
      <c r="C30065">
        <v>601</v>
      </c>
      <c r="D30065" t="s">
        <v>239</v>
      </c>
      <c r="E30065" t="s">
        <v>919</v>
      </c>
      <c r="F30065" t="s">
        <v>801</v>
      </c>
      <c r="G30065" t="s">
        <v>1066</v>
      </c>
      <c r="H30065" t="s">
        <v>1048</v>
      </c>
      <c r="I30065" t="s">
        <v>903</v>
      </c>
      <c r="J30065" t="s">
        <v>1004</v>
      </c>
      <c r="K30065" t="s">
        <v>1046</v>
      </c>
      <c r="L30065" t="s">
        <v>1098</v>
      </c>
      <c r="M30065" t="s">
        <v>939</v>
      </c>
      <c r="N30065" t="s">
        <v>1058</v>
      </c>
      <c r="O30065" t="s">
        <v>1016</v>
      </c>
      <c r="P30065" t="s">
        <v>641</v>
      </c>
      <c r="Q30065" t="s">
        <v>949</v>
      </c>
      <c r="R30065" t="s">
        <v>1008</v>
      </c>
    </row>
    <row r="30066" spans="1:18" x14ac:dyDescent="0.35">
      <c r="A30066" t="s">
        <v>32</v>
      </c>
      <c r="B30066" t="s">
        <v>1172</v>
      </c>
      <c r="C30066">
        <v>113</v>
      </c>
      <c r="D30066" t="s">
        <v>821</v>
      </c>
      <c r="E30066" t="s">
        <v>125</v>
      </c>
      <c r="F30066" t="s">
        <v>1059</v>
      </c>
      <c r="G30066" t="s">
        <v>1052</v>
      </c>
      <c r="H30066" t="s">
        <v>527</v>
      </c>
      <c r="I30066" t="s">
        <v>929</v>
      </c>
      <c r="J30066" t="s">
        <v>954</v>
      </c>
      <c r="K30066" t="s">
        <v>1013</v>
      </c>
      <c r="L30066" t="s">
        <v>1019</v>
      </c>
      <c r="M30066" t="s">
        <v>140</v>
      </c>
      <c r="N30066" t="s">
        <v>140</v>
      </c>
      <c r="O30066" t="s">
        <v>1014</v>
      </c>
      <c r="P30066" t="s">
        <v>643</v>
      </c>
      <c r="Q30066" t="s">
        <v>1017</v>
      </c>
      <c r="R30066" t="s">
        <v>140</v>
      </c>
    </row>
    <row r="30068" spans="1:18" x14ac:dyDescent="0.35">
      <c r="A30068" t="s">
        <v>2233</v>
      </c>
    </row>
    <row r="30069" spans="1:18" x14ac:dyDescent="0.35">
      <c r="A30069" t="s">
        <v>2</v>
      </c>
      <c r="B30069" t="s">
        <v>1164</v>
      </c>
      <c r="C30069" t="s">
        <v>3</v>
      </c>
      <c r="D30069" t="s">
        <v>1416</v>
      </c>
      <c r="E30069" t="s">
        <v>2218</v>
      </c>
      <c r="F30069" t="s">
        <v>2219</v>
      </c>
      <c r="G30069" t="s">
        <v>2220</v>
      </c>
      <c r="H30069" t="s">
        <v>2221</v>
      </c>
      <c r="I30069" t="s">
        <v>2222</v>
      </c>
      <c r="J30069" t="s">
        <v>2223</v>
      </c>
      <c r="K30069" t="s">
        <v>2224</v>
      </c>
      <c r="L30069" t="s">
        <v>2225</v>
      </c>
      <c r="M30069" t="s">
        <v>2226</v>
      </c>
      <c r="N30069" t="s">
        <v>2227</v>
      </c>
      <c r="O30069" t="s">
        <v>2228</v>
      </c>
      <c r="P30069" t="s">
        <v>1032</v>
      </c>
      <c r="Q30069" t="s">
        <v>1042</v>
      </c>
      <c r="R30069" t="s">
        <v>136</v>
      </c>
    </row>
    <row r="30070" spans="1:18" x14ac:dyDescent="0.35">
      <c r="A30070" t="s">
        <v>8</v>
      </c>
      <c r="B30070" t="s">
        <v>1165</v>
      </c>
      <c r="C30070">
        <v>16</v>
      </c>
      <c r="D30070" t="s">
        <v>230</v>
      </c>
      <c r="E30070" t="s">
        <v>140</v>
      </c>
      <c r="F30070" t="s">
        <v>837</v>
      </c>
      <c r="G30070" t="s">
        <v>664</v>
      </c>
      <c r="H30070" t="s">
        <v>140</v>
      </c>
      <c r="I30070" t="s">
        <v>89</v>
      </c>
      <c r="J30070" t="s">
        <v>81</v>
      </c>
      <c r="K30070" t="s">
        <v>269</v>
      </c>
      <c r="L30070" t="s">
        <v>869</v>
      </c>
      <c r="M30070" t="s">
        <v>140</v>
      </c>
      <c r="N30070" t="s">
        <v>140</v>
      </c>
      <c r="O30070" t="s">
        <v>140</v>
      </c>
      <c r="P30070" t="s">
        <v>140</v>
      </c>
      <c r="Q30070" t="s">
        <v>664</v>
      </c>
      <c r="R30070" t="s">
        <v>140</v>
      </c>
    </row>
    <row r="30071" spans="1:18" x14ac:dyDescent="0.35">
      <c r="A30071" t="s">
        <v>8</v>
      </c>
      <c r="B30071" t="s">
        <v>1166</v>
      </c>
      <c r="C30071">
        <v>20</v>
      </c>
      <c r="D30071" t="s">
        <v>909</v>
      </c>
      <c r="E30071" t="s">
        <v>140</v>
      </c>
      <c r="F30071" t="s">
        <v>140</v>
      </c>
      <c r="G30071" t="s">
        <v>1053</v>
      </c>
      <c r="H30071" t="s">
        <v>140</v>
      </c>
      <c r="I30071" t="s">
        <v>953</v>
      </c>
      <c r="J30071" t="s">
        <v>1047</v>
      </c>
      <c r="K30071" t="s">
        <v>954</v>
      </c>
      <c r="L30071" t="s">
        <v>140</v>
      </c>
      <c r="M30071" t="s">
        <v>140</v>
      </c>
      <c r="N30071" t="s">
        <v>140</v>
      </c>
      <c r="O30071" t="s">
        <v>140</v>
      </c>
      <c r="P30071" t="s">
        <v>841</v>
      </c>
      <c r="Q30071" t="s">
        <v>140</v>
      </c>
      <c r="R30071" t="s">
        <v>140</v>
      </c>
    </row>
    <row r="30072" spans="1:18" x14ac:dyDescent="0.35">
      <c r="A30072" t="s">
        <v>9</v>
      </c>
      <c r="B30072" t="s">
        <v>1165</v>
      </c>
      <c r="C30072">
        <v>15</v>
      </c>
      <c r="D30072" t="s">
        <v>945</v>
      </c>
      <c r="E30072" t="s">
        <v>985</v>
      </c>
      <c r="F30072" t="s">
        <v>345</v>
      </c>
      <c r="G30072" t="s">
        <v>140</v>
      </c>
      <c r="H30072" t="s">
        <v>140</v>
      </c>
      <c r="I30072" t="s">
        <v>345</v>
      </c>
      <c r="J30072" t="s">
        <v>140</v>
      </c>
      <c r="K30072" t="s">
        <v>140</v>
      </c>
      <c r="L30072" t="s">
        <v>140</v>
      </c>
      <c r="M30072" t="s">
        <v>140</v>
      </c>
      <c r="N30072" t="s">
        <v>140</v>
      </c>
      <c r="O30072" t="s">
        <v>140</v>
      </c>
      <c r="P30072" t="s">
        <v>937</v>
      </c>
      <c r="Q30072" t="s">
        <v>140</v>
      </c>
      <c r="R30072" t="s">
        <v>140</v>
      </c>
    </row>
    <row r="30073" spans="1:18" x14ac:dyDescent="0.35">
      <c r="A30073" t="s">
        <v>9</v>
      </c>
      <c r="B30073" t="s">
        <v>1166</v>
      </c>
      <c r="C30073">
        <v>16</v>
      </c>
      <c r="D30073" t="s">
        <v>979</v>
      </c>
      <c r="E30073" t="s">
        <v>140</v>
      </c>
      <c r="F30073" t="s">
        <v>140</v>
      </c>
      <c r="G30073" t="s">
        <v>140</v>
      </c>
      <c r="H30073" t="s">
        <v>121</v>
      </c>
      <c r="I30073" t="s">
        <v>140</v>
      </c>
      <c r="J30073" t="s">
        <v>140</v>
      </c>
      <c r="K30073" t="s">
        <v>140</v>
      </c>
      <c r="L30073" t="s">
        <v>140</v>
      </c>
      <c r="M30073" t="s">
        <v>937</v>
      </c>
      <c r="N30073" t="s">
        <v>937</v>
      </c>
      <c r="O30073" t="s">
        <v>140</v>
      </c>
      <c r="P30073" t="s">
        <v>871</v>
      </c>
      <c r="Q30073" t="s">
        <v>140</v>
      </c>
      <c r="R30073" t="s">
        <v>140</v>
      </c>
    </row>
    <row r="30074" spans="1:18" x14ac:dyDescent="0.35">
      <c r="A30074" t="s">
        <v>10</v>
      </c>
      <c r="B30074" t="s">
        <v>1165</v>
      </c>
      <c r="C30074">
        <v>14</v>
      </c>
      <c r="D30074" t="s">
        <v>472</v>
      </c>
      <c r="E30074" t="s">
        <v>548</v>
      </c>
      <c r="F30074" t="s">
        <v>140</v>
      </c>
      <c r="G30074" t="s">
        <v>140</v>
      </c>
      <c r="H30074" t="s">
        <v>996</v>
      </c>
      <c r="I30074" t="s">
        <v>1050</v>
      </c>
      <c r="J30074" t="s">
        <v>1067</v>
      </c>
      <c r="K30074" t="s">
        <v>140</v>
      </c>
      <c r="L30074" t="s">
        <v>140</v>
      </c>
      <c r="M30074" t="s">
        <v>140</v>
      </c>
      <c r="N30074" t="s">
        <v>140</v>
      </c>
      <c r="O30074" t="s">
        <v>140</v>
      </c>
      <c r="P30074" t="s">
        <v>924</v>
      </c>
      <c r="Q30074" t="s">
        <v>140</v>
      </c>
      <c r="R30074" t="s">
        <v>140</v>
      </c>
    </row>
    <row r="30075" spans="1:18" x14ac:dyDescent="0.35">
      <c r="A30075" t="s">
        <v>10</v>
      </c>
      <c r="B30075" t="s">
        <v>1166</v>
      </c>
      <c r="C30075">
        <v>12</v>
      </c>
      <c r="D30075" t="s">
        <v>780</v>
      </c>
      <c r="E30075" t="s">
        <v>140</v>
      </c>
      <c r="F30075" t="s">
        <v>140</v>
      </c>
      <c r="G30075" t="s">
        <v>140</v>
      </c>
      <c r="H30075" t="s">
        <v>140</v>
      </c>
      <c r="I30075" t="s">
        <v>140</v>
      </c>
      <c r="J30075" t="s">
        <v>140</v>
      </c>
      <c r="K30075" t="s">
        <v>140</v>
      </c>
      <c r="L30075" t="s">
        <v>950</v>
      </c>
      <c r="M30075" t="s">
        <v>140</v>
      </c>
      <c r="N30075" t="s">
        <v>140</v>
      </c>
      <c r="O30075" t="s">
        <v>140</v>
      </c>
      <c r="P30075" t="s">
        <v>293</v>
      </c>
      <c r="Q30075" t="s">
        <v>971</v>
      </c>
      <c r="R30075" t="s">
        <v>140</v>
      </c>
    </row>
    <row r="30076" spans="1:18" x14ac:dyDescent="0.35">
      <c r="A30076" t="s">
        <v>11</v>
      </c>
      <c r="B30076" t="s">
        <v>1165</v>
      </c>
      <c r="C30076">
        <v>17</v>
      </c>
      <c r="D30076" t="s">
        <v>362</v>
      </c>
      <c r="E30076" t="s">
        <v>1057</v>
      </c>
      <c r="F30076" t="s">
        <v>942</v>
      </c>
      <c r="G30076" t="s">
        <v>269</v>
      </c>
      <c r="H30076" t="s">
        <v>929</v>
      </c>
      <c r="I30076" t="s">
        <v>123</v>
      </c>
      <c r="J30076" t="s">
        <v>1067</v>
      </c>
      <c r="K30076" t="s">
        <v>929</v>
      </c>
      <c r="L30076" t="s">
        <v>140</v>
      </c>
      <c r="M30076" t="s">
        <v>140</v>
      </c>
      <c r="N30076" t="s">
        <v>140</v>
      </c>
      <c r="O30076" t="s">
        <v>140</v>
      </c>
      <c r="P30076" t="s">
        <v>405</v>
      </c>
      <c r="Q30076" t="s">
        <v>140</v>
      </c>
      <c r="R30076" t="s">
        <v>140</v>
      </c>
    </row>
    <row r="30077" spans="1:18" x14ac:dyDescent="0.35">
      <c r="A30077" t="s">
        <v>11</v>
      </c>
      <c r="B30077" t="s">
        <v>1166</v>
      </c>
      <c r="C30077">
        <v>15</v>
      </c>
      <c r="D30077" t="s">
        <v>655</v>
      </c>
      <c r="E30077" t="s">
        <v>140</v>
      </c>
      <c r="F30077" t="s">
        <v>1065</v>
      </c>
      <c r="G30077" t="s">
        <v>140</v>
      </c>
      <c r="H30077" t="s">
        <v>1065</v>
      </c>
      <c r="I30077" t="s">
        <v>140</v>
      </c>
      <c r="J30077" t="s">
        <v>1065</v>
      </c>
      <c r="K30077" t="s">
        <v>140</v>
      </c>
      <c r="L30077" t="s">
        <v>140</v>
      </c>
      <c r="M30077" t="s">
        <v>140</v>
      </c>
      <c r="N30077" t="s">
        <v>345</v>
      </c>
      <c r="O30077" t="s">
        <v>1065</v>
      </c>
      <c r="P30077" t="s">
        <v>501</v>
      </c>
      <c r="Q30077" t="s">
        <v>140</v>
      </c>
      <c r="R30077" t="s">
        <v>140</v>
      </c>
    </row>
    <row r="30078" spans="1:18" x14ac:dyDescent="0.35">
      <c r="A30078" t="s">
        <v>12</v>
      </c>
      <c r="B30078" t="s">
        <v>1166</v>
      </c>
      <c r="C30078">
        <v>24</v>
      </c>
      <c r="D30078" t="s">
        <v>934</v>
      </c>
      <c r="E30078" t="s">
        <v>996</v>
      </c>
      <c r="F30078" t="s">
        <v>140</v>
      </c>
      <c r="G30078" t="s">
        <v>140</v>
      </c>
      <c r="H30078" t="s">
        <v>977</v>
      </c>
      <c r="I30078" t="s">
        <v>801</v>
      </c>
      <c r="J30078" t="s">
        <v>140</v>
      </c>
      <c r="K30078" t="s">
        <v>140</v>
      </c>
      <c r="L30078" t="s">
        <v>140</v>
      </c>
      <c r="M30078" t="s">
        <v>140</v>
      </c>
      <c r="N30078" t="s">
        <v>140</v>
      </c>
      <c r="O30078" t="s">
        <v>140</v>
      </c>
      <c r="P30078" t="s">
        <v>97</v>
      </c>
      <c r="Q30078" t="s">
        <v>973</v>
      </c>
      <c r="R30078" t="s">
        <v>140</v>
      </c>
    </row>
    <row r="30079" spans="1:18" x14ac:dyDescent="0.35">
      <c r="A30079" t="s">
        <v>13</v>
      </c>
      <c r="B30079" t="s">
        <v>1165</v>
      </c>
      <c r="C30079">
        <v>2</v>
      </c>
      <c r="D30079" t="s">
        <v>610</v>
      </c>
      <c r="E30079" t="s">
        <v>140</v>
      </c>
      <c r="F30079" t="s">
        <v>140</v>
      </c>
      <c r="G30079" t="s">
        <v>140</v>
      </c>
      <c r="H30079" t="s">
        <v>140</v>
      </c>
      <c r="I30079" t="s">
        <v>140</v>
      </c>
      <c r="J30079" t="s">
        <v>140</v>
      </c>
      <c r="K30079" t="s">
        <v>140</v>
      </c>
      <c r="L30079" t="s">
        <v>140</v>
      </c>
      <c r="M30079" t="s">
        <v>140</v>
      </c>
      <c r="N30079" t="s">
        <v>140</v>
      </c>
      <c r="O30079" t="s">
        <v>140</v>
      </c>
      <c r="P30079" t="s">
        <v>610</v>
      </c>
      <c r="Q30079" t="s">
        <v>140</v>
      </c>
      <c r="R30079" t="s">
        <v>140</v>
      </c>
    </row>
    <row r="30080" spans="1:18" x14ac:dyDescent="0.35">
      <c r="A30080" t="s">
        <v>13</v>
      </c>
      <c r="B30080" t="s">
        <v>1166</v>
      </c>
      <c r="C30080">
        <v>17</v>
      </c>
      <c r="D30080" t="s">
        <v>372</v>
      </c>
      <c r="E30080" t="s">
        <v>999</v>
      </c>
      <c r="F30080" t="s">
        <v>140</v>
      </c>
      <c r="G30080" t="s">
        <v>140</v>
      </c>
      <c r="H30080" t="s">
        <v>985</v>
      </c>
      <c r="I30080" t="s">
        <v>125</v>
      </c>
      <c r="J30080" t="s">
        <v>89</v>
      </c>
      <c r="K30080" t="s">
        <v>996</v>
      </c>
      <c r="L30080" t="s">
        <v>953</v>
      </c>
      <c r="M30080" t="s">
        <v>140</v>
      </c>
      <c r="N30080" t="s">
        <v>140</v>
      </c>
      <c r="O30080" t="s">
        <v>1045</v>
      </c>
      <c r="P30080" t="s">
        <v>1065</v>
      </c>
      <c r="Q30080" t="s">
        <v>140</v>
      </c>
      <c r="R30080" t="s">
        <v>140</v>
      </c>
    </row>
    <row r="30081" spans="1:18" x14ac:dyDescent="0.35">
      <c r="A30081" t="s">
        <v>14</v>
      </c>
      <c r="B30081" t="s">
        <v>1165</v>
      </c>
      <c r="C30081">
        <v>7</v>
      </c>
      <c r="D30081" t="s">
        <v>651</v>
      </c>
      <c r="E30081" t="s">
        <v>863</v>
      </c>
      <c r="F30081" t="s">
        <v>140</v>
      </c>
      <c r="G30081" t="s">
        <v>1102</v>
      </c>
      <c r="H30081" t="s">
        <v>140</v>
      </c>
      <c r="I30081" t="s">
        <v>847</v>
      </c>
      <c r="J30081" t="s">
        <v>140</v>
      </c>
      <c r="K30081" t="s">
        <v>140</v>
      </c>
      <c r="L30081" t="s">
        <v>140</v>
      </c>
      <c r="M30081" t="s">
        <v>140</v>
      </c>
      <c r="N30081" t="s">
        <v>140</v>
      </c>
      <c r="O30081" t="s">
        <v>140</v>
      </c>
      <c r="P30081" t="s">
        <v>140</v>
      </c>
      <c r="Q30081" t="s">
        <v>140</v>
      </c>
      <c r="R30081" t="s">
        <v>140</v>
      </c>
    </row>
    <row r="30082" spans="1:18" x14ac:dyDescent="0.35">
      <c r="A30082" t="s">
        <v>14</v>
      </c>
      <c r="B30082" t="s">
        <v>1166</v>
      </c>
      <c r="C30082">
        <v>22</v>
      </c>
      <c r="D30082" t="s">
        <v>409</v>
      </c>
      <c r="E30082" t="s">
        <v>749</v>
      </c>
      <c r="F30082" t="s">
        <v>345</v>
      </c>
      <c r="G30082" t="s">
        <v>1023</v>
      </c>
      <c r="H30082" t="s">
        <v>140</v>
      </c>
      <c r="I30082" t="s">
        <v>939</v>
      </c>
      <c r="J30082" t="s">
        <v>140</v>
      </c>
      <c r="K30082" t="s">
        <v>140</v>
      </c>
      <c r="L30082" t="s">
        <v>660</v>
      </c>
      <c r="M30082" t="s">
        <v>733</v>
      </c>
      <c r="N30082" t="s">
        <v>140</v>
      </c>
      <c r="O30082" t="s">
        <v>140</v>
      </c>
      <c r="P30082" t="s">
        <v>105</v>
      </c>
      <c r="Q30082" t="s">
        <v>140</v>
      </c>
      <c r="R30082" t="s">
        <v>140</v>
      </c>
    </row>
    <row r="30083" spans="1:18" x14ac:dyDescent="0.35">
      <c r="A30083" t="s">
        <v>15</v>
      </c>
      <c r="B30083" t="s">
        <v>1165</v>
      </c>
      <c r="C30083">
        <v>8</v>
      </c>
      <c r="D30083" t="s">
        <v>881</v>
      </c>
      <c r="E30083" t="s">
        <v>140</v>
      </c>
      <c r="F30083" t="s">
        <v>1014</v>
      </c>
      <c r="G30083" t="s">
        <v>140</v>
      </c>
      <c r="H30083" t="s">
        <v>140</v>
      </c>
      <c r="I30083" t="s">
        <v>140</v>
      </c>
      <c r="J30083" t="s">
        <v>140</v>
      </c>
      <c r="K30083" t="s">
        <v>140</v>
      </c>
      <c r="L30083" t="s">
        <v>140</v>
      </c>
      <c r="M30083" t="s">
        <v>140</v>
      </c>
      <c r="N30083" t="s">
        <v>937</v>
      </c>
      <c r="O30083" t="s">
        <v>140</v>
      </c>
      <c r="P30083" t="s">
        <v>490</v>
      </c>
      <c r="Q30083" t="s">
        <v>140</v>
      </c>
      <c r="R30083" t="s">
        <v>140</v>
      </c>
    </row>
    <row r="30084" spans="1:18" x14ac:dyDescent="0.35">
      <c r="A30084" t="s">
        <v>15</v>
      </c>
      <c r="B30084" t="s">
        <v>1166</v>
      </c>
      <c r="C30084">
        <v>16</v>
      </c>
      <c r="D30084" t="s">
        <v>102</v>
      </c>
      <c r="E30084" t="s">
        <v>769</v>
      </c>
      <c r="F30084" t="s">
        <v>101</v>
      </c>
      <c r="G30084" t="s">
        <v>140</v>
      </c>
      <c r="H30084" t="s">
        <v>769</v>
      </c>
      <c r="I30084" t="s">
        <v>140</v>
      </c>
      <c r="J30084" t="s">
        <v>140</v>
      </c>
      <c r="K30084" t="s">
        <v>140</v>
      </c>
      <c r="L30084" t="s">
        <v>140</v>
      </c>
      <c r="M30084" t="s">
        <v>140</v>
      </c>
      <c r="N30084" t="s">
        <v>140</v>
      </c>
      <c r="O30084" t="s">
        <v>140</v>
      </c>
      <c r="P30084" t="s">
        <v>140</v>
      </c>
      <c r="Q30084" t="s">
        <v>140</v>
      </c>
      <c r="R30084" t="s">
        <v>140</v>
      </c>
    </row>
    <row r="30085" spans="1:18" x14ac:dyDescent="0.35">
      <c r="A30085" t="s">
        <v>16</v>
      </c>
      <c r="B30085" t="s">
        <v>1165</v>
      </c>
      <c r="C30085">
        <v>13</v>
      </c>
      <c r="D30085" t="s">
        <v>644</v>
      </c>
      <c r="E30085" t="s">
        <v>1067</v>
      </c>
      <c r="F30085" t="s">
        <v>140</v>
      </c>
      <c r="G30085" t="s">
        <v>140</v>
      </c>
      <c r="H30085" t="s">
        <v>91</v>
      </c>
      <c r="I30085" t="s">
        <v>940</v>
      </c>
      <c r="J30085" t="s">
        <v>140</v>
      </c>
      <c r="K30085" t="s">
        <v>140</v>
      </c>
      <c r="L30085" t="s">
        <v>140</v>
      </c>
      <c r="M30085" t="s">
        <v>996</v>
      </c>
      <c r="N30085" t="s">
        <v>140</v>
      </c>
      <c r="O30085" t="s">
        <v>140</v>
      </c>
      <c r="P30085" t="s">
        <v>521</v>
      </c>
      <c r="Q30085" t="s">
        <v>140</v>
      </c>
      <c r="R30085" t="s">
        <v>140</v>
      </c>
    </row>
    <row r="30086" spans="1:18" x14ac:dyDescent="0.35">
      <c r="A30086" t="s">
        <v>16</v>
      </c>
      <c r="B30086" t="s">
        <v>1166</v>
      </c>
      <c r="C30086">
        <v>13</v>
      </c>
      <c r="D30086" t="s">
        <v>169</v>
      </c>
      <c r="E30086" t="s">
        <v>871</v>
      </c>
      <c r="F30086" t="s">
        <v>140</v>
      </c>
      <c r="G30086" t="s">
        <v>140</v>
      </c>
      <c r="H30086" t="s">
        <v>140</v>
      </c>
      <c r="I30086" t="s">
        <v>140</v>
      </c>
      <c r="J30086" t="s">
        <v>140</v>
      </c>
      <c r="K30086" t="s">
        <v>140</v>
      </c>
      <c r="L30086" t="s">
        <v>140</v>
      </c>
      <c r="M30086" t="s">
        <v>140</v>
      </c>
      <c r="N30086" t="s">
        <v>140</v>
      </c>
      <c r="O30086" t="s">
        <v>140</v>
      </c>
      <c r="P30086" t="s">
        <v>513</v>
      </c>
      <c r="Q30086" t="s">
        <v>140</v>
      </c>
      <c r="R30086" t="s">
        <v>140</v>
      </c>
    </row>
    <row r="30087" spans="1:18" x14ac:dyDescent="0.35">
      <c r="A30087" t="s">
        <v>17</v>
      </c>
      <c r="B30087" t="s">
        <v>1165</v>
      </c>
      <c r="C30087">
        <v>19</v>
      </c>
      <c r="D30087" t="s">
        <v>44</v>
      </c>
      <c r="E30087" t="s">
        <v>140</v>
      </c>
      <c r="F30087" t="s">
        <v>1052</v>
      </c>
      <c r="G30087" t="s">
        <v>140</v>
      </c>
      <c r="H30087" t="s">
        <v>140</v>
      </c>
      <c r="I30087" t="s">
        <v>522</v>
      </c>
      <c r="J30087" t="s">
        <v>140</v>
      </c>
      <c r="K30087" t="s">
        <v>1065</v>
      </c>
      <c r="L30087" t="s">
        <v>140</v>
      </c>
      <c r="M30087" t="s">
        <v>140</v>
      </c>
      <c r="N30087" t="s">
        <v>140</v>
      </c>
      <c r="O30087" t="s">
        <v>140</v>
      </c>
      <c r="P30087" t="s">
        <v>528</v>
      </c>
      <c r="Q30087" t="s">
        <v>140</v>
      </c>
      <c r="R30087" t="s">
        <v>140</v>
      </c>
    </row>
    <row r="30088" spans="1:18" x14ac:dyDescent="0.35">
      <c r="A30088" t="s">
        <v>17</v>
      </c>
      <c r="B30088" t="s">
        <v>1166</v>
      </c>
      <c r="C30088">
        <v>16</v>
      </c>
      <c r="D30088" t="s">
        <v>828</v>
      </c>
      <c r="E30088" t="s">
        <v>140</v>
      </c>
      <c r="F30088" t="s">
        <v>548</v>
      </c>
      <c r="G30088" t="s">
        <v>140</v>
      </c>
      <c r="H30088" t="s">
        <v>140</v>
      </c>
      <c r="I30088" t="s">
        <v>140</v>
      </c>
      <c r="J30088" t="s">
        <v>140</v>
      </c>
      <c r="K30088" t="s">
        <v>140</v>
      </c>
      <c r="L30088" t="s">
        <v>140</v>
      </c>
      <c r="M30088" t="s">
        <v>140</v>
      </c>
      <c r="N30088" t="s">
        <v>140</v>
      </c>
      <c r="O30088" t="s">
        <v>140</v>
      </c>
      <c r="P30088" t="s">
        <v>867</v>
      </c>
      <c r="Q30088" t="s">
        <v>140</v>
      </c>
      <c r="R30088" t="s">
        <v>140</v>
      </c>
    </row>
    <row r="30089" spans="1:18" x14ac:dyDescent="0.35">
      <c r="A30089" t="s">
        <v>18</v>
      </c>
      <c r="B30089" t="s">
        <v>1166</v>
      </c>
      <c r="C30089">
        <v>17</v>
      </c>
      <c r="D30089" t="s">
        <v>288</v>
      </c>
      <c r="E30089" t="s">
        <v>147</v>
      </c>
      <c r="F30089" t="s">
        <v>733</v>
      </c>
      <c r="G30089" t="s">
        <v>140</v>
      </c>
      <c r="H30089" t="s">
        <v>140</v>
      </c>
      <c r="I30089" t="s">
        <v>140</v>
      </c>
      <c r="J30089" t="s">
        <v>1052</v>
      </c>
      <c r="K30089" t="s">
        <v>140</v>
      </c>
      <c r="L30089" t="s">
        <v>140</v>
      </c>
      <c r="M30089" t="s">
        <v>140</v>
      </c>
      <c r="N30089" t="s">
        <v>140</v>
      </c>
      <c r="O30089" t="s">
        <v>140</v>
      </c>
      <c r="P30089" t="s">
        <v>1023</v>
      </c>
      <c r="Q30089" t="s">
        <v>140</v>
      </c>
      <c r="R30089" t="s">
        <v>140</v>
      </c>
    </row>
    <row r="30090" spans="1:18" x14ac:dyDescent="0.35">
      <c r="A30090" t="s">
        <v>19</v>
      </c>
      <c r="B30090" t="s">
        <v>1165</v>
      </c>
      <c r="C30090">
        <v>8</v>
      </c>
      <c r="D30090" t="s">
        <v>1188</v>
      </c>
      <c r="E30090" t="s">
        <v>903</v>
      </c>
      <c r="F30090" t="s">
        <v>140</v>
      </c>
      <c r="G30090" t="s">
        <v>140</v>
      </c>
      <c r="H30090" t="s">
        <v>140</v>
      </c>
      <c r="I30090" t="s">
        <v>903</v>
      </c>
      <c r="J30090" t="s">
        <v>903</v>
      </c>
      <c r="K30090" t="s">
        <v>140</v>
      </c>
      <c r="L30090" t="s">
        <v>140</v>
      </c>
      <c r="M30090" t="s">
        <v>140</v>
      </c>
      <c r="N30090" t="s">
        <v>140</v>
      </c>
      <c r="O30090" t="s">
        <v>140</v>
      </c>
      <c r="P30090" t="s">
        <v>973</v>
      </c>
      <c r="Q30090" t="s">
        <v>140</v>
      </c>
      <c r="R30090" t="s">
        <v>140</v>
      </c>
    </row>
    <row r="30091" spans="1:18" x14ac:dyDescent="0.35">
      <c r="A30091" t="s">
        <v>19</v>
      </c>
      <c r="B30091" t="s">
        <v>1166</v>
      </c>
      <c r="C30091">
        <v>18</v>
      </c>
      <c r="D30091" t="s">
        <v>272</v>
      </c>
      <c r="E30091" t="s">
        <v>1059</v>
      </c>
      <c r="F30091" t="s">
        <v>140</v>
      </c>
      <c r="G30091" t="s">
        <v>993</v>
      </c>
      <c r="H30091" t="s">
        <v>1044</v>
      </c>
      <c r="I30091" t="s">
        <v>1073</v>
      </c>
      <c r="J30091" t="s">
        <v>140</v>
      </c>
      <c r="K30091" t="s">
        <v>140</v>
      </c>
      <c r="L30091" t="s">
        <v>140</v>
      </c>
      <c r="M30091" t="s">
        <v>140</v>
      </c>
      <c r="N30091" t="s">
        <v>140</v>
      </c>
      <c r="O30091" t="s">
        <v>140</v>
      </c>
      <c r="P30091" t="s">
        <v>140</v>
      </c>
      <c r="Q30091" t="s">
        <v>501</v>
      </c>
      <c r="R30091" t="s">
        <v>1020</v>
      </c>
    </row>
    <row r="30092" spans="1:18" x14ac:dyDescent="0.35">
      <c r="A30092" t="s">
        <v>20</v>
      </c>
      <c r="B30092" t="s">
        <v>1165</v>
      </c>
      <c r="C30092">
        <v>19</v>
      </c>
      <c r="D30092" t="s">
        <v>959</v>
      </c>
      <c r="E30092" t="s">
        <v>140</v>
      </c>
      <c r="F30092" t="s">
        <v>709</v>
      </c>
      <c r="G30092" t="s">
        <v>140</v>
      </c>
      <c r="H30092" t="s">
        <v>140</v>
      </c>
      <c r="I30092" t="s">
        <v>664</v>
      </c>
      <c r="J30092" t="s">
        <v>756</v>
      </c>
      <c r="K30092" t="s">
        <v>140</v>
      </c>
      <c r="L30092" t="s">
        <v>140</v>
      </c>
      <c r="M30092" t="s">
        <v>749</v>
      </c>
      <c r="N30092" t="s">
        <v>1053</v>
      </c>
      <c r="O30092" t="s">
        <v>140</v>
      </c>
      <c r="P30092" t="s">
        <v>650</v>
      </c>
      <c r="Q30092" t="s">
        <v>681</v>
      </c>
      <c r="R30092" t="s">
        <v>140</v>
      </c>
    </row>
    <row r="30093" spans="1:18" x14ac:dyDescent="0.35">
      <c r="A30093" t="s">
        <v>20</v>
      </c>
      <c r="B30093" t="s">
        <v>1166</v>
      </c>
      <c r="C30093">
        <v>18</v>
      </c>
      <c r="D30093" t="s">
        <v>881</v>
      </c>
      <c r="E30093" t="s">
        <v>1098</v>
      </c>
      <c r="F30093" t="s">
        <v>788</v>
      </c>
      <c r="G30093" t="s">
        <v>140</v>
      </c>
      <c r="H30093" t="s">
        <v>140</v>
      </c>
      <c r="I30093" t="s">
        <v>140</v>
      </c>
      <c r="J30093" t="s">
        <v>939</v>
      </c>
      <c r="K30093" t="s">
        <v>140</v>
      </c>
      <c r="L30093" t="s">
        <v>140</v>
      </c>
      <c r="M30093" t="s">
        <v>140</v>
      </c>
      <c r="N30093" t="s">
        <v>140</v>
      </c>
      <c r="O30093" t="s">
        <v>140</v>
      </c>
      <c r="P30093" t="s">
        <v>289</v>
      </c>
      <c r="Q30093" t="s">
        <v>140</v>
      </c>
      <c r="R30093" t="s">
        <v>140</v>
      </c>
    </row>
    <row r="30094" spans="1:18" x14ac:dyDescent="0.35">
      <c r="A30094" t="s">
        <v>21</v>
      </c>
      <c r="B30094" t="s">
        <v>1166</v>
      </c>
      <c r="C30094">
        <v>36</v>
      </c>
      <c r="D30094" t="s">
        <v>195</v>
      </c>
      <c r="E30094" t="s">
        <v>140</v>
      </c>
      <c r="F30094" t="s">
        <v>458</v>
      </c>
      <c r="G30094" t="s">
        <v>140</v>
      </c>
      <c r="H30094" t="s">
        <v>1073</v>
      </c>
      <c r="I30094" t="s">
        <v>458</v>
      </c>
      <c r="J30094" t="s">
        <v>458</v>
      </c>
      <c r="K30094" t="s">
        <v>140</v>
      </c>
      <c r="L30094" t="s">
        <v>140</v>
      </c>
      <c r="M30094" t="s">
        <v>140</v>
      </c>
      <c r="N30094" t="s">
        <v>1073</v>
      </c>
      <c r="O30094" t="s">
        <v>140</v>
      </c>
      <c r="P30094" t="s">
        <v>911</v>
      </c>
      <c r="Q30094" t="s">
        <v>140</v>
      </c>
      <c r="R30094" t="s">
        <v>140</v>
      </c>
    </row>
    <row r="30095" spans="1:18" x14ac:dyDescent="0.35">
      <c r="A30095" t="s">
        <v>22</v>
      </c>
      <c r="B30095" t="s">
        <v>1165</v>
      </c>
      <c r="C30095">
        <v>7</v>
      </c>
      <c r="D30095" t="s">
        <v>58</v>
      </c>
      <c r="E30095" t="s">
        <v>140</v>
      </c>
      <c r="F30095" t="s">
        <v>929</v>
      </c>
      <c r="G30095" t="s">
        <v>140</v>
      </c>
      <c r="H30095" t="s">
        <v>140</v>
      </c>
      <c r="I30095" t="s">
        <v>140</v>
      </c>
      <c r="J30095" t="s">
        <v>140</v>
      </c>
      <c r="K30095" t="s">
        <v>140</v>
      </c>
      <c r="L30095" t="s">
        <v>317</v>
      </c>
      <c r="M30095" t="s">
        <v>140</v>
      </c>
      <c r="N30095" t="s">
        <v>140</v>
      </c>
      <c r="O30095" t="s">
        <v>140</v>
      </c>
      <c r="P30095" t="s">
        <v>756</v>
      </c>
      <c r="Q30095" t="s">
        <v>140</v>
      </c>
      <c r="R30095" t="s">
        <v>140</v>
      </c>
    </row>
    <row r="30096" spans="1:18" x14ac:dyDescent="0.35">
      <c r="A30096" t="s">
        <v>22</v>
      </c>
      <c r="B30096" t="s">
        <v>1166</v>
      </c>
      <c r="C30096">
        <v>16</v>
      </c>
      <c r="D30096" t="s">
        <v>783</v>
      </c>
      <c r="E30096" t="s">
        <v>95</v>
      </c>
      <c r="F30096" t="s">
        <v>95</v>
      </c>
      <c r="G30096" t="s">
        <v>140</v>
      </c>
      <c r="H30096" t="s">
        <v>95</v>
      </c>
      <c r="I30096" t="s">
        <v>95</v>
      </c>
      <c r="J30096" t="s">
        <v>95</v>
      </c>
      <c r="K30096" t="s">
        <v>140</v>
      </c>
      <c r="L30096" t="s">
        <v>140</v>
      </c>
      <c r="M30096" t="s">
        <v>140</v>
      </c>
      <c r="N30096" t="s">
        <v>140</v>
      </c>
      <c r="O30096" t="s">
        <v>140</v>
      </c>
      <c r="P30096" t="s">
        <v>149</v>
      </c>
      <c r="Q30096" t="s">
        <v>140</v>
      </c>
      <c r="R30096" t="s">
        <v>140</v>
      </c>
    </row>
    <row r="30097" spans="1:18" x14ac:dyDescent="0.35">
      <c r="A30097" t="s">
        <v>23</v>
      </c>
      <c r="B30097" t="s">
        <v>1165</v>
      </c>
      <c r="C30097">
        <v>13</v>
      </c>
      <c r="D30097" t="s">
        <v>795</v>
      </c>
      <c r="E30097" t="s">
        <v>140</v>
      </c>
      <c r="F30097" t="s">
        <v>264</v>
      </c>
      <c r="G30097" t="s">
        <v>140</v>
      </c>
      <c r="H30097" t="s">
        <v>140</v>
      </c>
      <c r="I30097" t="s">
        <v>140</v>
      </c>
      <c r="J30097" t="s">
        <v>592</v>
      </c>
      <c r="K30097" t="s">
        <v>140</v>
      </c>
      <c r="L30097" t="s">
        <v>140</v>
      </c>
      <c r="M30097" t="s">
        <v>140</v>
      </c>
      <c r="N30097" t="s">
        <v>140</v>
      </c>
      <c r="O30097" t="s">
        <v>140</v>
      </c>
      <c r="P30097" t="s">
        <v>360</v>
      </c>
      <c r="Q30097" t="s">
        <v>140</v>
      </c>
      <c r="R30097" t="s">
        <v>140</v>
      </c>
    </row>
    <row r="30098" spans="1:18" x14ac:dyDescent="0.35">
      <c r="A30098" t="s">
        <v>23</v>
      </c>
      <c r="B30098" t="s">
        <v>1166</v>
      </c>
      <c r="C30098">
        <v>11</v>
      </c>
      <c r="D30098" t="s">
        <v>899</v>
      </c>
      <c r="E30098" t="s">
        <v>140</v>
      </c>
      <c r="F30098" t="s">
        <v>113</v>
      </c>
      <c r="G30098" t="s">
        <v>140</v>
      </c>
      <c r="H30098" t="s">
        <v>956</v>
      </c>
      <c r="I30098" t="s">
        <v>1020</v>
      </c>
      <c r="J30098" t="s">
        <v>140</v>
      </c>
      <c r="K30098" t="s">
        <v>140</v>
      </c>
      <c r="L30098" t="s">
        <v>140</v>
      </c>
      <c r="M30098" t="s">
        <v>140</v>
      </c>
      <c r="N30098" t="s">
        <v>140</v>
      </c>
      <c r="O30098" t="s">
        <v>140</v>
      </c>
      <c r="P30098" t="s">
        <v>113</v>
      </c>
      <c r="Q30098" t="s">
        <v>140</v>
      </c>
      <c r="R30098" t="s">
        <v>140</v>
      </c>
    </row>
    <row r="30099" spans="1:18" x14ac:dyDescent="0.35">
      <c r="A30099" t="s">
        <v>24</v>
      </c>
      <c r="B30099" t="s">
        <v>1165</v>
      </c>
      <c r="C30099">
        <v>14</v>
      </c>
      <c r="D30099" t="s">
        <v>861</v>
      </c>
      <c r="E30099" t="s">
        <v>371</v>
      </c>
      <c r="F30099" t="s">
        <v>140</v>
      </c>
      <c r="G30099" t="s">
        <v>1048</v>
      </c>
      <c r="H30099" t="s">
        <v>140</v>
      </c>
      <c r="I30099" t="s">
        <v>371</v>
      </c>
      <c r="J30099" t="s">
        <v>140</v>
      </c>
      <c r="K30099" t="s">
        <v>140</v>
      </c>
      <c r="L30099" t="s">
        <v>140</v>
      </c>
      <c r="M30099" t="s">
        <v>140</v>
      </c>
      <c r="N30099" t="s">
        <v>140</v>
      </c>
      <c r="O30099" t="s">
        <v>140</v>
      </c>
      <c r="P30099" t="s">
        <v>919</v>
      </c>
      <c r="Q30099" t="s">
        <v>140</v>
      </c>
      <c r="R30099" t="s">
        <v>140</v>
      </c>
    </row>
    <row r="30100" spans="1:18" x14ac:dyDescent="0.35">
      <c r="A30100" t="s">
        <v>24</v>
      </c>
      <c r="B30100" t="s">
        <v>1166</v>
      </c>
      <c r="C30100">
        <v>19</v>
      </c>
      <c r="D30100" t="s">
        <v>934</v>
      </c>
      <c r="E30100" t="s">
        <v>140</v>
      </c>
      <c r="F30100" t="s">
        <v>103</v>
      </c>
      <c r="G30100" t="s">
        <v>140</v>
      </c>
      <c r="H30100" t="s">
        <v>733</v>
      </c>
      <c r="I30100" t="s">
        <v>517</v>
      </c>
      <c r="J30100" t="s">
        <v>140</v>
      </c>
      <c r="K30100" t="s">
        <v>517</v>
      </c>
      <c r="L30100" t="s">
        <v>140</v>
      </c>
      <c r="M30100" t="s">
        <v>140</v>
      </c>
      <c r="N30100" t="s">
        <v>1044</v>
      </c>
      <c r="O30100" t="s">
        <v>140</v>
      </c>
      <c r="P30100" t="s">
        <v>893</v>
      </c>
      <c r="Q30100" t="s">
        <v>140</v>
      </c>
      <c r="R30100" t="s">
        <v>140</v>
      </c>
    </row>
    <row r="30101" spans="1:18" x14ac:dyDescent="0.35">
      <c r="A30101" t="s">
        <v>25</v>
      </c>
      <c r="B30101" t="s">
        <v>1165</v>
      </c>
      <c r="C30101">
        <v>11</v>
      </c>
      <c r="D30101" t="s">
        <v>714</v>
      </c>
      <c r="E30101" t="s">
        <v>548</v>
      </c>
      <c r="F30101" t="s">
        <v>117</v>
      </c>
      <c r="G30101" t="s">
        <v>140</v>
      </c>
      <c r="H30101" t="s">
        <v>140</v>
      </c>
      <c r="I30101" t="s">
        <v>456</v>
      </c>
      <c r="J30101" t="s">
        <v>140</v>
      </c>
      <c r="K30101" t="s">
        <v>903</v>
      </c>
      <c r="L30101" t="s">
        <v>140</v>
      </c>
      <c r="M30101" t="s">
        <v>140</v>
      </c>
      <c r="N30101" t="s">
        <v>140</v>
      </c>
      <c r="O30101" t="s">
        <v>140</v>
      </c>
      <c r="P30101" t="s">
        <v>954</v>
      </c>
      <c r="Q30101" t="s">
        <v>140</v>
      </c>
      <c r="R30101" t="s">
        <v>140</v>
      </c>
    </row>
    <row r="30102" spans="1:18" x14ac:dyDescent="0.35">
      <c r="A30102" t="s">
        <v>25</v>
      </c>
      <c r="B30102" t="s">
        <v>1166</v>
      </c>
      <c r="C30102">
        <v>21</v>
      </c>
      <c r="D30102" t="s">
        <v>54</v>
      </c>
      <c r="E30102" t="s">
        <v>140</v>
      </c>
      <c r="F30102" t="s">
        <v>345</v>
      </c>
      <c r="G30102" t="s">
        <v>140</v>
      </c>
      <c r="H30102" t="s">
        <v>345</v>
      </c>
      <c r="I30102" t="s">
        <v>140</v>
      </c>
      <c r="J30102" t="s">
        <v>140</v>
      </c>
      <c r="K30102" t="s">
        <v>140</v>
      </c>
      <c r="L30102" t="s">
        <v>140</v>
      </c>
      <c r="M30102" t="s">
        <v>140</v>
      </c>
      <c r="N30102" t="s">
        <v>140</v>
      </c>
      <c r="O30102" t="s">
        <v>140</v>
      </c>
      <c r="P30102" t="s">
        <v>994</v>
      </c>
      <c r="Q30102" t="s">
        <v>140</v>
      </c>
      <c r="R30102" t="s">
        <v>140</v>
      </c>
    </row>
    <row r="30103" spans="1:18" x14ac:dyDescent="0.35">
      <c r="A30103" t="s">
        <v>26</v>
      </c>
      <c r="B30103" t="s">
        <v>1165</v>
      </c>
      <c r="C30103">
        <v>14</v>
      </c>
      <c r="D30103" t="s">
        <v>575</v>
      </c>
      <c r="E30103" t="s">
        <v>140</v>
      </c>
      <c r="F30103" t="s">
        <v>140</v>
      </c>
      <c r="G30103" t="s">
        <v>140</v>
      </c>
      <c r="H30103" t="s">
        <v>996</v>
      </c>
      <c r="I30103" t="s">
        <v>1057</v>
      </c>
      <c r="J30103" t="s">
        <v>317</v>
      </c>
      <c r="K30103" t="s">
        <v>1057</v>
      </c>
      <c r="L30103" t="s">
        <v>950</v>
      </c>
      <c r="M30103" t="s">
        <v>317</v>
      </c>
      <c r="N30103" t="s">
        <v>140</v>
      </c>
      <c r="O30103" t="s">
        <v>140</v>
      </c>
      <c r="P30103" t="s">
        <v>999</v>
      </c>
      <c r="Q30103" t="s">
        <v>140</v>
      </c>
      <c r="R30103" t="s">
        <v>97</v>
      </c>
    </row>
    <row r="30104" spans="1:18" x14ac:dyDescent="0.35">
      <c r="A30104" t="s">
        <v>26</v>
      </c>
      <c r="B30104" t="s">
        <v>1166</v>
      </c>
      <c r="C30104">
        <v>19</v>
      </c>
      <c r="D30104" t="s">
        <v>739</v>
      </c>
      <c r="E30104" t="s">
        <v>140</v>
      </c>
      <c r="F30104" t="s">
        <v>101</v>
      </c>
      <c r="G30104" t="s">
        <v>769</v>
      </c>
      <c r="H30104" t="s">
        <v>1052</v>
      </c>
      <c r="I30104" t="s">
        <v>1047</v>
      </c>
      <c r="J30104" t="s">
        <v>140</v>
      </c>
      <c r="K30104" t="s">
        <v>140</v>
      </c>
      <c r="L30104" t="s">
        <v>1047</v>
      </c>
      <c r="M30104" t="s">
        <v>140</v>
      </c>
      <c r="N30104" t="s">
        <v>140</v>
      </c>
      <c r="O30104" t="s">
        <v>140</v>
      </c>
      <c r="P30104" t="s">
        <v>109</v>
      </c>
      <c r="Q30104" t="s">
        <v>140</v>
      </c>
      <c r="R30104" t="s">
        <v>140</v>
      </c>
    </row>
    <row r="30105" spans="1:18" x14ac:dyDescent="0.35">
      <c r="A30105" t="s">
        <v>27</v>
      </c>
      <c r="B30105" t="s">
        <v>1165</v>
      </c>
      <c r="C30105">
        <v>14</v>
      </c>
      <c r="D30105" t="s">
        <v>166</v>
      </c>
      <c r="E30105" t="s">
        <v>988</v>
      </c>
      <c r="F30105" t="s">
        <v>1068</v>
      </c>
      <c r="G30105" t="s">
        <v>140</v>
      </c>
      <c r="H30105" t="s">
        <v>1018</v>
      </c>
      <c r="I30105" t="s">
        <v>1018</v>
      </c>
      <c r="J30105" t="s">
        <v>140</v>
      </c>
      <c r="K30105" t="s">
        <v>1047</v>
      </c>
      <c r="L30105" t="s">
        <v>812</v>
      </c>
      <c r="M30105" t="s">
        <v>1018</v>
      </c>
      <c r="N30105" t="s">
        <v>1068</v>
      </c>
      <c r="O30105" t="s">
        <v>140</v>
      </c>
      <c r="P30105" t="s">
        <v>985</v>
      </c>
      <c r="Q30105" t="s">
        <v>140</v>
      </c>
      <c r="R30105" t="s">
        <v>140</v>
      </c>
    </row>
    <row r="30106" spans="1:18" x14ac:dyDescent="0.35">
      <c r="A30106" t="s">
        <v>27</v>
      </c>
      <c r="B30106" t="s">
        <v>1166</v>
      </c>
      <c r="C30106">
        <v>16</v>
      </c>
      <c r="D30106" t="s">
        <v>549</v>
      </c>
      <c r="E30106" t="s">
        <v>140</v>
      </c>
      <c r="F30106" t="s">
        <v>89</v>
      </c>
      <c r="G30106" t="s">
        <v>140</v>
      </c>
      <c r="H30106" t="s">
        <v>140</v>
      </c>
      <c r="I30106" t="s">
        <v>140</v>
      </c>
      <c r="J30106" t="s">
        <v>140</v>
      </c>
      <c r="K30106" t="s">
        <v>140</v>
      </c>
      <c r="L30106" t="s">
        <v>109</v>
      </c>
      <c r="M30106" t="s">
        <v>109</v>
      </c>
      <c r="N30106" t="s">
        <v>109</v>
      </c>
      <c r="O30106" t="s">
        <v>140</v>
      </c>
      <c r="P30106" t="s">
        <v>97</v>
      </c>
      <c r="Q30106" t="s">
        <v>89</v>
      </c>
      <c r="R30106" t="s">
        <v>140</v>
      </c>
    </row>
    <row r="30107" spans="1:18" x14ac:dyDescent="0.35">
      <c r="A30107" t="s">
        <v>28</v>
      </c>
      <c r="B30107" t="s">
        <v>1165</v>
      </c>
      <c r="C30107">
        <v>14</v>
      </c>
      <c r="D30107" t="s">
        <v>352</v>
      </c>
      <c r="E30107" t="s">
        <v>140</v>
      </c>
      <c r="F30107" t="s">
        <v>140</v>
      </c>
      <c r="G30107" t="s">
        <v>1062</v>
      </c>
      <c r="H30107" t="s">
        <v>942</v>
      </c>
      <c r="I30107" t="s">
        <v>1062</v>
      </c>
      <c r="J30107" t="s">
        <v>140</v>
      </c>
      <c r="K30107" t="s">
        <v>942</v>
      </c>
      <c r="L30107" t="s">
        <v>140</v>
      </c>
      <c r="M30107" t="s">
        <v>869</v>
      </c>
      <c r="N30107" t="s">
        <v>140</v>
      </c>
      <c r="O30107" t="s">
        <v>140</v>
      </c>
      <c r="P30107" t="s">
        <v>959</v>
      </c>
      <c r="Q30107" t="s">
        <v>869</v>
      </c>
      <c r="R30107" t="s">
        <v>140</v>
      </c>
    </row>
    <row r="30108" spans="1:18" x14ac:dyDescent="0.35">
      <c r="A30108" t="s">
        <v>28</v>
      </c>
      <c r="B30108" t="s">
        <v>1166</v>
      </c>
      <c r="C30108">
        <v>20</v>
      </c>
      <c r="D30108" t="s">
        <v>245</v>
      </c>
      <c r="E30108" t="s">
        <v>140</v>
      </c>
      <c r="F30108" t="s">
        <v>131</v>
      </c>
      <c r="G30108" t="s">
        <v>140</v>
      </c>
      <c r="H30108" t="s">
        <v>140</v>
      </c>
      <c r="I30108" t="s">
        <v>147</v>
      </c>
      <c r="J30108" t="s">
        <v>875</v>
      </c>
      <c r="K30108" t="s">
        <v>1070</v>
      </c>
      <c r="L30108" t="s">
        <v>749</v>
      </c>
      <c r="M30108" t="s">
        <v>875</v>
      </c>
      <c r="N30108" t="s">
        <v>140</v>
      </c>
      <c r="O30108" t="s">
        <v>147</v>
      </c>
      <c r="P30108" t="s">
        <v>646</v>
      </c>
      <c r="Q30108" t="s">
        <v>140</v>
      </c>
      <c r="R30108" t="s">
        <v>140</v>
      </c>
    </row>
    <row r="30109" spans="1:18" x14ac:dyDescent="0.35">
      <c r="A30109" t="s">
        <v>29</v>
      </c>
      <c r="B30109" t="s">
        <v>1165</v>
      </c>
      <c r="C30109">
        <v>16</v>
      </c>
      <c r="D30109" t="s">
        <v>211</v>
      </c>
      <c r="E30109" t="s">
        <v>788</v>
      </c>
      <c r="F30109" t="s">
        <v>967</v>
      </c>
      <c r="G30109" t="s">
        <v>140</v>
      </c>
      <c r="H30109" t="s">
        <v>140</v>
      </c>
      <c r="I30109" t="s">
        <v>660</v>
      </c>
      <c r="J30109" t="s">
        <v>967</v>
      </c>
      <c r="K30109" t="s">
        <v>140</v>
      </c>
      <c r="L30109" t="s">
        <v>988</v>
      </c>
      <c r="M30109" t="s">
        <v>140</v>
      </c>
      <c r="N30109" t="s">
        <v>140</v>
      </c>
      <c r="O30109" t="s">
        <v>140</v>
      </c>
      <c r="P30109" t="s">
        <v>848</v>
      </c>
      <c r="Q30109" t="s">
        <v>140</v>
      </c>
      <c r="R30109" t="s">
        <v>140</v>
      </c>
    </row>
    <row r="30110" spans="1:18" x14ac:dyDescent="0.35">
      <c r="A30110" t="s">
        <v>29</v>
      </c>
      <c r="B30110" t="s">
        <v>1166</v>
      </c>
      <c r="C30110">
        <v>16</v>
      </c>
      <c r="D30110" t="s">
        <v>809</v>
      </c>
      <c r="E30110" t="s">
        <v>140</v>
      </c>
      <c r="F30110" t="s">
        <v>140</v>
      </c>
      <c r="G30110" t="s">
        <v>140</v>
      </c>
      <c r="H30110" t="s">
        <v>140</v>
      </c>
      <c r="I30110" t="s">
        <v>140</v>
      </c>
      <c r="J30110" t="s">
        <v>140</v>
      </c>
      <c r="K30110" t="s">
        <v>140</v>
      </c>
      <c r="L30110" t="s">
        <v>140</v>
      </c>
      <c r="M30110" t="s">
        <v>140</v>
      </c>
      <c r="N30110" t="s">
        <v>1049</v>
      </c>
      <c r="O30110" t="s">
        <v>140</v>
      </c>
      <c r="P30110" t="s">
        <v>443</v>
      </c>
      <c r="Q30110" t="s">
        <v>140</v>
      </c>
      <c r="R30110" t="s">
        <v>140</v>
      </c>
    </row>
    <row r="30111" spans="1:18" x14ac:dyDescent="0.35">
      <c r="A30111" t="s">
        <v>30</v>
      </c>
      <c r="B30111" t="s">
        <v>1165</v>
      </c>
      <c r="C30111">
        <v>13</v>
      </c>
      <c r="D30111" t="s">
        <v>683</v>
      </c>
      <c r="E30111" t="s">
        <v>140</v>
      </c>
      <c r="F30111" t="s">
        <v>875</v>
      </c>
      <c r="G30111" t="s">
        <v>360</v>
      </c>
      <c r="H30111" t="s">
        <v>875</v>
      </c>
      <c r="I30111" t="s">
        <v>999</v>
      </c>
      <c r="J30111" t="s">
        <v>1062</v>
      </c>
      <c r="K30111" t="s">
        <v>805</v>
      </c>
      <c r="L30111" t="s">
        <v>140</v>
      </c>
      <c r="M30111" t="s">
        <v>1062</v>
      </c>
      <c r="N30111" t="s">
        <v>140</v>
      </c>
      <c r="O30111" t="s">
        <v>140</v>
      </c>
      <c r="P30111" t="s">
        <v>140</v>
      </c>
      <c r="Q30111" t="s">
        <v>140</v>
      </c>
      <c r="R30111" t="s">
        <v>140</v>
      </c>
    </row>
    <row r="30112" spans="1:18" x14ac:dyDescent="0.35">
      <c r="A30112" t="s">
        <v>30</v>
      </c>
      <c r="B30112" t="s">
        <v>1166</v>
      </c>
      <c r="C30112">
        <v>15</v>
      </c>
      <c r="D30112" t="s">
        <v>767</v>
      </c>
      <c r="E30112" t="s">
        <v>140</v>
      </c>
      <c r="F30112" t="s">
        <v>140</v>
      </c>
      <c r="G30112" t="s">
        <v>140</v>
      </c>
      <c r="H30112" t="s">
        <v>140</v>
      </c>
      <c r="I30112" t="s">
        <v>140</v>
      </c>
      <c r="J30112" t="s">
        <v>140</v>
      </c>
      <c r="K30112" t="s">
        <v>140</v>
      </c>
      <c r="L30112" t="s">
        <v>140</v>
      </c>
      <c r="M30112" t="s">
        <v>988</v>
      </c>
      <c r="N30112" t="s">
        <v>140</v>
      </c>
      <c r="O30112" t="s">
        <v>140</v>
      </c>
      <c r="P30112" t="s">
        <v>521</v>
      </c>
      <c r="Q30112" t="s">
        <v>140</v>
      </c>
      <c r="R30112" t="s">
        <v>140</v>
      </c>
    </row>
    <row r="30113" spans="1:18" x14ac:dyDescent="0.35">
      <c r="A30113" t="s">
        <v>31</v>
      </c>
      <c r="B30113" t="s">
        <v>1165</v>
      </c>
      <c r="C30113">
        <v>30</v>
      </c>
      <c r="D30113" t="s">
        <v>502</v>
      </c>
      <c r="E30113" t="s">
        <v>1007</v>
      </c>
      <c r="F30113" t="s">
        <v>1060</v>
      </c>
      <c r="G30113" t="s">
        <v>937</v>
      </c>
      <c r="H30113" t="s">
        <v>862</v>
      </c>
      <c r="I30113" t="s">
        <v>1095</v>
      </c>
      <c r="J30113" t="s">
        <v>269</v>
      </c>
      <c r="K30113" t="s">
        <v>548</v>
      </c>
      <c r="L30113" t="s">
        <v>269</v>
      </c>
      <c r="M30113" t="s">
        <v>140</v>
      </c>
      <c r="N30113" t="s">
        <v>140</v>
      </c>
      <c r="O30113" t="s">
        <v>140</v>
      </c>
      <c r="P30113" t="s">
        <v>57</v>
      </c>
      <c r="Q30113" t="s">
        <v>775</v>
      </c>
      <c r="R30113" t="s">
        <v>140</v>
      </c>
    </row>
    <row r="30114" spans="1:18" x14ac:dyDescent="0.35">
      <c r="A30114" t="s">
        <v>31</v>
      </c>
      <c r="B30114" t="s">
        <v>1166</v>
      </c>
      <c r="C30114">
        <v>17</v>
      </c>
      <c r="D30114" t="s">
        <v>55</v>
      </c>
      <c r="E30114" t="s">
        <v>975</v>
      </c>
      <c r="F30114" t="s">
        <v>841</v>
      </c>
      <c r="G30114" t="s">
        <v>140</v>
      </c>
      <c r="H30114" t="s">
        <v>115</v>
      </c>
      <c r="I30114" t="s">
        <v>841</v>
      </c>
      <c r="J30114" t="s">
        <v>115</v>
      </c>
      <c r="K30114" t="s">
        <v>527</v>
      </c>
      <c r="L30114" t="s">
        <v>140</v>
      </c>
      <c r="M30114" t="s">
        <v>140</v>
      </c>
      <c r="N30114" t="s">
        <v>140</v>
      </c>
      <c r="O30114" t="s">
        <v>140</v>
      </c>
      <c r="P30114" t="s">
        <v>841</v>
      </c>
      <c r="Q30114" t="s">
        <v>140</v>
      </c>
      <c r="R30114" t="s">
        <v>140</v>
      </c>
    </row>
    <row r="30115" spans="1:18" x14ac:dyDescent="0.35">
      <c r="A30115" t="s">
        <v>32</v>
      </c>
      <c r="B30115" t="s">
        <v>1165</v>
      </c>
      <c r="C30115">
        <v>284</v>
      </c>
      <c r="D30115" t="s">
        <v>211</v>
      </c>
      <c r="E30115" t="s">
        <v>1045</v>
      </c>
      <c r="F30115" t="s">
        <v>394</v>
      </c>
      <c r="G30115" t="s">
        <v>1004</v>
      </c>
      <c r="H30115" t="s">
        <v>1043</v>
      </c>
      <c r="I30115" t="s">
        <v>89</v>
      </c>
      <c r="J30115" t="s">
        <v>345</v>
      </c>
      <c r="K30115" t="s">
        <v>869</v>
      </c>
      <c r="L30115" t="s">
        <v>1011</v>
      </c>
      <c r="M30115" t="s">
        <v>1060</v>
      </c>
      <c r="N30115" t="s">
        <v>949</v>
      </c>
      <c r="O30115" t="s">
        <v>140</v>
      </c>
      <c r="P30115" t="s">
        <v>641</v>
      </c>
      <c r="Q30115" t="s">
        <v>1060</v>
      </c>
      <c r="R30115" t="s">
        <v>1013</v>
      </c>
    </row>
    <row r="30116" spans="1:18" x14ac:dyDescent="0.35">
      <c r="A30116" t="s">
        <v>32</v>
      </c>
      <c r="B30116" t="s">
        <v>1166</v>
      </c>
      <c r="C30116">
        <v>430</v>
      </c>
      <c r="D30116" t="s">
        <v>652</v>
      </c>
      <c r="E30116" t="s">
        <v>869</v>
      </c>
      <c r="F30116" t="s">
        <v>988</v>
      </c>
      <c r="G30116" t="s">
        <v>1017</v>
      </c>
      <c r="H30116" t="s">
        <v>919</v>
      </c>
      <c r="I30116" t="s">
        <v>1023</v>
      </c>
      <c r="J30116" t="s">
        <v>939</v>
      </c>
      <c r="K30116" t="s">
        <v>1054</v>
      </c>
      <c r="L30116" t="s">
        <v>1098</v>
      </c>
      <c r="M30116" t="s">
        <v>1011</v>
      </c>
      <c r="N30116" t="s">
        <v>1098</v>
      </c>
      <c r="O30116" t="s">
        <v>1009</v>
      </c>
      <c r="P30116" t="s">
        <v>1085</v>
      </c>
      <c r="Q30116" t="s">
        <v>1014</v>
      </c>
      <c r="R30116" t="s">
        <v>1022</v>
      </c>
    </row>
    <row r="30118" spans="1:18" x14ac:dyDescent="0.35">
      <c r="A30118" t="s">
        <v>2234</v>
      </c>
    </row>
    <row r="30119" spans="1:18" x14ac:dyDescent="0.35">
      <c r="A30119" t="s">
        <v>2</v>
      </c>
      <c r="B30119" t="s">
        <v>3</v>
      </c>
      <c r="C30119" t="s">
        <v>2235</v>
      </c>
      <c r="D30119" t="s">
        <v>2236</v>
      </c>
      <c r="E30119" t="s">
        <v>2237</v>
      </c>
      <c r="F30119" t="s">
        <v>2238</v>
      </c>
      <c r="G30119" t="s">
        <v>2239</v>
      </c>
      <c r="H30119" t="s">
        <v>2240</v>
      </c>
      <c r="I30119" t="s">
        <v>2241</v>
      </c>
      <c r="J30119" t="s">
        <v>2242</v>
      </c>
      <c r="K30119" t="s">
        <v>2243</v>
      </c>
      <c r="L30119" t="s">
        <v>2244</v>
      </c>
      <c r="M30119" t="s">
        <v>2245</v>
      </c>
    </row>
    <row r="30120" spans="1:18" x14ac:dyDescent="0.35">
      <c r="A30120" t="s">
        <v>8</v>
      </c>
      <c r="B30120">
        <v>204</v>
      </c>
      <c r="C30120" t="s">
        <v>1138</v>
      </c>
      <c r="D30120" t="s">
        <v>775</v>
      </c>
      <c r="E30120" t="s">
        <v>1014</v>
      </c>
      <c r="F30120" t="s">
        <v>140</v>
      </c>
      <c r="G30120" t="s">
        <v>1067</v>
      </c>
      <c r="H30120" t="s">
        <v>1073</v>
      </c>
      <c r="I30120" t="s">
        <v>1048</v>
      </c>
      <c r="J30120" t="s">
        <v>775</v>
      </c>
      <c r="K30120" t="s">
        <v>140</v>
      </c>
      <c r="L30120" t="s">
        <v>1021</v>
      </c>
      <c r="M30120" t="s">
        <v>140</v>
      </c>
    </row>
    <row r="30121" spans="1:18" x14ac:dyDescent="0.35">
      <c r="A30121" t="s">
        <v>9</v>
      </c>
      <c r="B30121">
        <v>201</v>
      </c>
      <c r="C30121" t="s">
        <v>927</v>
      </c>
      <c r="D30121" t="s">
        <v>1058</v>
      </c>
      <c r="E30121" t="s">
        <v>1098</v>
      </c>
      <c r="F30121" t="s">
        <v>1073</v>
      </c>
      <c r="G30121" t="s">
        <v>869</v>
      </c>
      <c r="H30121" t="s">
        <v>140</v>
      </c>
      <c r="I30121" t="s">
        <v>1054</v>
      </c>
      <c r="J30121" t="s">
        <v>940</v>
      </c>
      <c r="K30121" t="s">
        <v>140</v>
      </c>
      <c r="L30121" t="s">
        <v>1016</v>
      </c>
      <c r="M30121" t="s">
        <v>140</v>
      </c>
    </row>
    <row r="30122" spans="1:18" x14ac:dyDescent="0.35">
      <c r="A30122" t="s">
        <v>10</v>
      </c>
      <c r="B30122">
        <v>208</v>
      </c>
      <c r="C30122" t="s">
        <v>1167</v>
      </c>
      <c r="D30122" t="s">
        <v>1019</v>
      </c>
      <c r="E30122" t="s">
        <v>1046</v>
      </c>
      <c r="F30122" t="s">
        <v>1008</v>
      </c>
      <c r="G30122" t="s">
        <v>1060</v>
      </c>
      <c r="H30122" t="s">
        <v>1019</v>
      </c>
      <c r="I30122" t="s">
        <v>949</v>
      </c>
      <c r="J30122" t="s">
        <v>1023</v>
      </c>
      <c r="K30122" t="s">
        <v>939</v>
      </c>
      <c r="L30122" t="s">
        <v>1009</v>
      </c>
      <c r="M30122" t="s">
        <v>140</v>
      </c>
    </row>
    <row r="30123" spans="1:18" x14ac:dyDescent="0.35">
      <c r="A30123" t="s">
        <v>11</v>
      </c>
      <c r="B30123">
        <v>206</v>
      </c>
      <c r="C30123" t="s">
        <v>477</v>
      </c>
      <c r="D30123" t="s">
        <v>1013</v>
      </c>
      <c r="E30123" t="s">
        <v>1054</v>
      </c>
      <c r="F30123" t="s">
        <v>1066</v>
      </c>
      <c r="G30123" t="s">
        <v>801</v>
      </c>
      <c r="H30123" t="s">
        <v>1009</v>
      </c>
      <c r="I30123" t="s">
        <v>1054</v>
      </c>
      <c r="J30123" t="s">
        <v>1066</v>
      </c>
      <c r="K30123" t="s">
        <v>1066</v>
      </c>
      <c r="L30123" t="s">
        <v>1021</v>
      </c>
      <c r="M30123" t="s">
        <v>140</v>
      </c>
    </row>
    <row r="30124" spans="1:18" x14ac:dyDescent="0.35">
      <c r="A30124" t="s">
        <v>12</v>
      </c>
      <c r="B30124">
        <v>208</v>
      </c>
      <c r="C30124" t="s">
        <v>285</v>
      </c>
      <c r="D30124" t="s">
        <v>1098</v>
      </c>
      <c r="E30124" t="s">
        <v>1014</v>
      </c>
      <c r="F30124" t="s">
        <v>1063</v>
      </c>
      <c r="G30124" t="s">
        <v>1060</v>
      </c>
      <c r="H30124" t="s">
        <v>1070</v>
      </c>
      <c r="I30124" t="s">
        <v>1063</v>
      </c>
      <c r="J30124" t="s">
        <v>1009</v>
      </c>
      <c r="K30124" t="s">
        <v>1063</v>
      </c>
      <c r="L30124" t="s">
        <v>939</v>
      </c>
      <c r="M30124" t="s">
        <v>140</v>
      </c>
    </row>
    <row r="30125" spans="1:18" x14ac:dyDescent="0.35">
      <c r="A30125" t="s">
        <v>13</v>
      </c>
      <c r="B30125">
        <v>206</v>
      </c>
      <c r="C30125" t="s">
        <v>707</v>
      </c>
      <c r="D30125" t="s">
        <v>1058</v>
      </c>
      <c r="E30125" t="s">
        <v>949</v>
      </c>
      <c r="F30125" t="s">
        <v>1012</v>
      </c>
      <c r="G30125" t="s">
        <v>949</v>
      </c>
      <c r="H30125" t="s">
        <v>1048</v>
      </c>
      <c r="I30125" t="s">
        <v>1043</v>
      </c>
      <c r="J30125" t="s">
        <v>660</v>
      </c>
      <c r="K30125" t="s">
        <v>1020</v>
      </c>
      <c r="L30125" t="s">
        <v>1014</v>
      </c>
      <c r="M30125" t="s">
        <v>1010</v>
      </c>
    </row>
    <row r="30126" spans="1:18" x14ac:dyDescent="0.35">
      <c r="A30126" t="s">
        <v>14</v>
      </c>
      <c r="B30126">
        <v>203</v>
      </c>
      <c r="C30126" t="s">
        <v>542</v>
      </c>
      <c r="D30126" t="s">
        <v>1014</v>
      </c>
      <c r="E30126" t="s">
        <v>1011</v>
      </c>
      <c r="F30126" t="s">
        <v>1016</v>
      </c>
      <c r="G30126" t="s">
        <v>801</v>
      </c>
      <c r="H30126" t="s">
        <v>1004</v>
      </c>
      <c r="I30126" t="s">
        <v>1043</v>
      </c>
      <c r="J30126" t="s">
        <v>971</v>
      </c>
      <c r="K30126" t="s">
        <v>1046</v>
      </c>
      <c r="L30126" t="s">
        <v>1098</v>
      </c>
      <c r="M30126" t="s">
        <v>1013</v>
      </c>
    </row>
    <row r="30127" spans="1:18" x14ac:dyDescent="0.35">
      <c r="A30127" t="s">
        <v>15</v>
      </c>
      <c r="B30127">
        <v>204</v>
      </c>
      <c r="C30127" t="s">
        <v>920</v>
      </c>
      <c r="D30127" t="s">
        <v>949</v>
      </c>
      <c r="E30127" t="s">
        <v>1009</v>
      </c>
      <c r="F30127" t="s">
        <v>949</v>
      </c>
      <c r="G30127" t="s">
        <v>1003</v>
      </c>
      <c r="H30127" t="s">
        <v>1013</v>
      </c>
      <c r="I30127" t="s">
        <v>1063</v>
      </c>
      <c r="J30127" t="s">
        <v>1007</v>
      </c>
      <c r="K30127" t="s">
        <v>1020</v>
      </c>
      <c r="L30127" t="s">
        <v>949</v>
      </c>
      <c r="M30127" t="s">
        <v>140</v>
      </c>
    </row>
    <row r="30128" spans="1:18" x14ac:dyDescent="0.35">
      <c r="A30128" t="s">
        <v>16</v>
      </c>
      <c r="B30128">
        <v>205</v>
      </c>
      <c r="C30128" t="s">
        <v>936</v>
      </c>
      <c r="D30128" t="s">
        <v>1019</v>
      </c>
      <c r="E30128" t="s">
        <v>1054</v>
      </c>
      <c r="F30128" t="s">
        <v>1014</v>
      </c>
      <c r="G30128" t="s">
        <v>1051</v>
      </c>
      <c r="H30128" t="s">
        <v>1014</v>
      </c>
      <c r="I30128" t="s">
        <v>1017</v>
      </c>
      <c r="J30128" t="s">
        <v>1054</v>
      </c>
      <c r="K30128" t="s">
        <v>1050</v>
      </c>
      <c r="L30128" t="s">
        <v>1063</v>
      </c>
      <c r="M30128" t="s">
        <v>1016</v>
      </c>
    </row>
    <row r="30129" spans="1:13" x14ac:dyDescent="0.35">
      <c r="A30129" t="s">
        <v>17</v>
      </c>
      <c r="B30129">
        <v>203</v>
      </c>
      <c r="C30129" t="s">
        <v>1084</v>
      </c>
      <c r="D30129" t="s">
        <v>1010</v>
      </c>
      <c r="E30129" t="s">
        <v>1054</v>
      </c>
      <c r="F30129" t="s">
        <v>1055</v>
      </c>
      <c r="G30129" t="s">
        <v>788</v>
      </c>
      <c r="H30129" t="s">
        <v>1016</v>
      </c>
      <c r="I30129" t="s">
        <v>1050</v>
      </c>
      <c r="J30129" t="s">
        <v>515</v>
      </c>
      <c r="K30129" t="s">
        <v>939</v>
      </c>
      <c r="L30129" t="s">
        <v>939</v>
      </c>
      <c r="M30129" t="s">
        <v>1010</v>
      </c>
    </row>
    <row r="30130" spans="1:13" x14ac:dyDescent="0.35">
      <c r="A30130" t="s">
        <v>18</v>
      </c>
      <c r="B30130">
        <v>205</v>
      </c>
      <c r="C30130" t="s">
        <v>1086</v>
      </c>
      <c r="D30130" t="s">
        <v>1021</v>
      </c>
      <c r="E30130" t="s">
        <v>1063</v>
      </c>
      <c r="F30130" t="s">
        <v>1054</v>
      </c>
      <c r="G30130" t="s">
        <v>1052</v>
      </c>
      <c r="H30130" t="s">
        <v>1016</v>
      </c>
      <c r="I30130" t="s">
        <v>1013</v>
      </c>
      <c r="J30130" t="s">
        <v>1011</v>
      </c>
      <c r="K30130" t="s">
        <v>950</v>
      </c>
      <c r="L30130" t="s">
        <v>1007</v>
      </c>
      <c r="M30130" t="s">
        <v>140</v>
      </c>
    </row>
    <row r="30131" spans="1:13" x14ac:dyDescent="0.35">
      <c r="A30131" t="s">
        <v>19</v>
      </c>
      <c r="B30131">
        <v>206</v>
      </c>
      <c r="C30131" t="s">
        <v>1162</v>
      </c>
      <c r="D30131" t="s">
        <v>1009</v>
      </c>
      <c r="E30131" t="s">
        <v>1020</v>
      </c>
      <c r="F30131" t="s">
        <v>140</v>
      </c>
      <c r="G30131" t="s">
        <v>129</v>
      </c>
      <c r="H30131" t="s">
        <v>954</v>
      </c>
      <c r="I30131" t="s">
        <v>939</v>
      </c>
      <c r="J30131" t="s">
        <v>1011</v>
      </c>
      <c r="K30131" t="s">
        <v>950</v>
      </c>
      <c r="L30131" t="s">
        <v>949</v>
      </c>
      <c r="M30131" t="s">
        <v>140</v>
      </c>
    </row>
    <row r="30132" spans="1:13" x14ac:dyDescent="0.35">
      <c r="A30132" t="s">
        <v>20</v>
      </c>
      <c r="B30132">
        <v>206</v>
      </c>
      <c r="C30132" t="s">
        <v>512</v>
      </c>
      <c r="D30132" t="s">
        <v>140</v>
      </c>
      <c r="E30132" t="s">
        <v>1016</v>
      </c>
      <c r="F30132" t="s">
        <v>140</v>
      </c>
      <c r="G30132" t="s">
        <v>973</v>
      </c>
      <c r="H30132" t="s">
        <v>1023</v>
      </c>
      <c r="I30132" t="s">
        <v>1073</v>
      </c>
      <c r="J30132" t="s">
        <v>977</v>
      </c>
      <c r="K30132" t="s">
        <v>1004</v>
      </c>
      <c r="L30132" t="s">
        <v>1019</v>
      </c>
      <c r="M30132" t="s">
        <v>140</v>
      </c>
    </row>
    <row r="30133" spans="1:13" x14ac:dyDescent="0.35">
      <c r="A30133" t="s">
        <v>21</v>
      </c>
      <c r="B30133">
        <v>210</v>
      </c>
      <c r="C30133" t="s">
        <v>613</v>
      </c>
      <c r="D30133" t="s">
        <v>1017</v>
      </c>
      <c r="E30133" t="s">
        <v>775</v>
      </c>
      <c r="F30133" t="s">
        <v>1048</v>
      </c>
      <c r="G30133" t="s">
        <v>1007</v>
      </c>
      <c r="H30133" t="s">
        <v>1066</v>
      </c>
      <c r="I30133" t="s">
        <v>1048</v>
      </c>
      <c r="J30133" t="s">
        <v>515</v>
      </c>
      <c r="K30133" t="s">
        <v>1013</v>
      </c>
      <c r="L30133" t="s">
        <v>1048</v>
      </c>
      <c r="M30133" t="s">
        <v>140</v>
      </c>
    </row>
    <row r="30134" spans="1:13" x14ac:dyDescent="0.35">
      <c r="A30134" t="s">
        <v>22</v>
      </c>
      <c r="B30134">
        <v>209</v>
      </c>
      <c r="C30134" t="s">
        <v>960</v>
      </c>
      <c r="D30134" t="s">
        <v>1009</v>
      </c>
      <c r="E30134" t="s">
        <v>1014</v>
      </c>
      <c r="F30134" t="s">
        <v>1009</v>
      </c>
      <c r="G30134" t="s">
        <v>954</v>
      </c>
      <c r="H30134" t="s">
        <v>1022</v>
      </c>
      <c r="I30134" t="s">
        <v>1011</v>
      </c>
      <c r="J30134" t="s">
        <v>1073</v>
      </c>
      <c r="K30134" t="s">
        <v>949</v>
      </c>
      <c r="L30134" t="s">
        <v>1043</v>
      </c>
      <c r="M30134" t="s">
        <v>1014</v>
      </c>
    </row>
    <row r="30135" spans="1:13" x14ac:dyDescent="0.35">
      <c r="A30135" t="s">
        <v>23</v>
      </c>
      <c r="B30135">
        <v>205</v>
      </c>
      <c r="C30135" t="s">
        <v>951</v>
      </c>
      <c r="D30135" t="s">
        <v>1019</v>
      </c>
      <c r="E30135" t="s">
        <v>140</v>
      </c>
      <c r="F30135" t="s">
        <v>1014</v>
      </c>
      <c r="G30135" t="s">
        <v>458</v>
      </c>
      <c r="H30135" t="s">
        <v>1051</v>
      </c>
      <c r="I30135" t="s">
        <v>1016</v>
      </c>
      <c r="J30135" t="s">
        <v>1012</v>
      </c>
      <c r="K30135" t="s">
        <v>1014</v>
      </c>
      <c r="L30135" t="s">
        <v>140</v>
      </c>
      <c r="M30135" t="s">
        <v>140</v>
      </c>
    </row>
    <row r="30136" spans="1:13" x14ac:dyDescent="0.35">
      <c r="A30136" t="s">
        <v>24</v>
      </c>
      <c r="B30136">
        <v>207</v>
      </c>
      <c r="C30136" t="s">
        <v>898</v>
      </c>
      <c r="D30136" t="s">
        <v>1063</v>
      </c>
      <c r="E30136" t="s">
        <v>1007</v>
      </c>
      <c r="F30136" t="s">
        <v>1055</v>
      </c>
      <c r="G30136" t="s">
        <v>1060</v>
      </c>
      <c r="H30136" t="s">
        <v>140</v>
      </c>
      <c r="I30136" t="s">
        <v>1021</v>
      </c>
      <c r="J30136" t="s">
        <v>1011</v>
      </c>
      <c r="K30136" t="s">
        <v>949</v>
      </c>
      <c r="L30136" t="s">
        <v>775</v>
      </c>
      <c r="M30136" t="s">
        <v>140</v>
      </c>
    </row>
    <row r="30137" spans="1:13" x14ac:dyDescent="0.35">
      <c r="A30137" t="s">
        <v>25</v>
      </c>
      <c r="B30137">
        <v>204</v>
      </c>
      <c r="C30137" t="s">
        <v>613</v>
      </c>
      <c r="D30137" t="s">
        <v>140</v>
      </c>
      <c r="E30137" t="s">
        <v>1021</v>
      </c>
      <c r="F30137" t="s">
        <v>1016</v>
      </c>
      <c r="G30137" t="s">
        <v>125</v>
      </c>
      <c r="H30137" t="s">
        <v>140</v>
      </c>
      <c r="I30137" t="s">
        <v>954</v>
      </c>
      <c r="J30137" t="s">
        <v>1012</v>
      </c>
      <c r="K30137" t="s">
        <v>1014</v>
      </c>
      <c r="L30137" t="s">
        <v>1066</v>
      </c>
      <c r="M30137" t="s">
        <v>1008</v>
      </c>
    </row>
    <row r="30138" spans="1:13" x14ac:dyDescent="0.35">
      <c r="A30138" t="s">
        <v>26</v>
      </c>
      <c r="B30138">
        <v>202</v>
      </c>
      <c r="C30138" t="s">
        <v>672</v>
      </c>
      <c r="D30138" t="s">
        <v>1063</v>
      </c>
      <c r="E30138" t="s">
        <v>1058</v>
      </c>
      <c r="F30138" t="s">
        <v>140</v>
      </c>
      <c r="G30138" t="s">
        <v>574</v>
      </c>
      <c r="H30138" t="s">
        <v>1011</v>
      </c>
      <c r="I30138" t="s">
        <v>1043</v>
      </c>
      <c r="J30138" t="s">
        <v>875</v>
      </c>
      <c r="K30138" t="s">
        <v>971</v>
      </c>
      <c r="L30138" t="s">
        <v>1098</v>
      </c>
      <c r="M30138" t="s">
        <v>1016</v>
      </c>
    </row>
    <row r="30139" spans="1:13" x14ac:dyDescent="0.35">
      <c r="A30139" t="s">
        <v>27</v>
      </c>
      <c r="B30139">
        <v>204</v>
      </c>
      <c r="C30139" t="s">
        <v>647</v>
      </c>
      <c r="D30139" t="s">
        <v>949</v>
      </c>
      <c r="E30139" t="s">
        <v>1019</v>
      </c>
      <c r="F30139" t="s">
        <v>140</v>
      </c>
      <c r="G30139" t="s">
        <v>1064</v>
      </c>
      <c r="H30139" t="s">
        <v>1009</v>
      </c>
      <c r="I30139" t="s">
        <v>1043</v>
      </c>
      <c r="J30139" t="s">
        <v>1046</v>
      </c>
      <c r="K30139" t="s">
        <v>939</v>
      </c>
      <c r="L30139" t="s">
        <v>1021</v>
      </c>
      <c r="M30139" t="s">
        <v>1009</v>
      </c>
    </row>
    <row r="30140" spans="1:13" x14ac:dyDescent="0.35">
      <c r="A30140" t="s">
        <v>28</v>
      </c>
      <c r="B30140">
        <v>207</v>
      </c>
      <c r="C30140" t="s">
        <v>969</v>
      </c>
      <c r="D30140" t="s">
        <v>1054</v>
      </c>
      <c r="E30140" t="s">
        <v>1073</v>
      </c>
      <c r="F30140" t="s">
        <v>1052</v>
      </c>
      <c r="G30140" t="s">
        <v>996</v>
      </c>
      <c r="H30140" t="s">
        <v>1098</v>
      </c>
      <c r="I30140" t="s">
        <v>949</v>
      </c>
      <c r="J30140" t="s">
        <v>1064</v>
      </c>
      <c r="K30140" t="s">
        <v>1060</v>
      </c>
      <c r="L30140" t="s">
        <v>1010</v>
      </c>
      <c r="M30140" t="s">
        <v>1019</v>
      </c>
    </row>
    <row r="30141" spans="1:13" x14ac:dyDescent="0.35">
      <c r="A30141" t="s">
        <v>29</v>
      </c>
      <c r="B30141">
        <v>204</v>
      </c>
      <c r="C30141" t="s">
        <v>94</v>
      </c>
      <c r="D30141" t="s">
        <v>1012</v>
      </c>
      <c r="E30141" t="s">
        <v>140</v>
      </c>
      <c r="F30141" t="s">
        <v>1008</v>
      </c>
      <c r="G30141" t="s">
        <v>1004</v>
      </c>
      <c r="H30141" t="s">
        <v>140</v>
      </c>
      <c r="I30141" t="s">
        <v>1073</v>
      </c>
      <c r="J30141" t="s">
        <v>903</v>
      </c>
      <c r="K30141" t="s">
        <v>1009</v>
      </c>
      <c r="L30141" t="s">
        <v>1011</v>
      </c>
      <c r="M30141" t="s">
        <v>1009</v>
      </c>
    </row>
    <row r="30142" spans="1:13" x14ac:dyDescent="0.35">
      <c r="A30142" t="s">
        <v>30</v>
      </c>
      <c r="B30142">
        <v>202</v>
      </c>
      <c r="C30142" t="s">
        <v>122</v>
      </c>
      <c r="D30142" t="s">
        <v>1009</v>
      </c>
      <c r="E30142" t="s">
        <v>1016</v>
      </c>
      <c r="F30142" t="s">
        <v>1008</v>
      </c>
      <c r="G30142" t="s">
        <v>1062</v>
      </c>
      <c r="H30142" t="s">
        <v>140</v>
      </c>
      <c r="I30142" t="s">
        <v>1021</v>
      </c>
      <c r="J30142" t="s">
        <v>1046</v>
      </c>
      <c r="K30142" t="s">
        <v>1063</v>
      </c>
      <c r="L30142" t="s">
        <v>1046</v>
      </c>
      <c r="M30142" t="s">
        <v>1016</v>
      </c>
    </row>
    <row r="30143" spans="1:13" x14ac:dyDescent="0.35">
      <c r="A30143" t="s">
        <v>31</v>
      </c>
      <c r="B30143">
        <v>206</v>
      </c>
      <c r="C30143" t="s">
        <v>736</v>
      </c>
      <c r="D30143" t="s">
        <v>1014</v>
      </c>
      <c r="E30143" t="s">
        <v>1014</v>
      </c>
      <c r="F30143" t="s">
        <v>1011</v>
      </c>
      <c r="G30143" t="s">
        <v>999</v>
      </c>
      <c r="H30143" t="s">
        <v>405</v>
      </c>
      <c r="I30143" t="s">
        <v>1043</v>
      </c>
      <c r="J30143" t="s">
        <v>1047</v>
      </c>
      <c r="K30143" t="s">
        <v>949</v>
      </c>
      <c r="L30143" t="s">
        <v>1011</v>
      </c>
      <c r="M30143" t="s">
        <v>140</v>
      </c>
    </row>
    <row r="30144" spans="1:13" x14ac:dyDescent="0.35">
      <c r="A30144" t="s">
        <v>32</v>
      </c>
      <c r="B30144">
        <v>4925</v>
      </c>
      <c r="C30144" t="s">
        <v>876</v>
      </c>
      <c r="D30144" t="s">
        <v>775</v>
      </c>
      <c r="E30144" t="s">
        <v>1054</v>
      </c>
      <c r="F30144" t="s">
        <v>1019</v>
      </c>
      <c r="G30144" t="s">
        <v>1045</v>
      </c>
      <c r="H30144" t="s">
        <v>1011</v>
      </c>
      <c r="I30144" t="s">
        <v>1055</v>
      </c>
      <c r="J30144" t="s">
        <v>1060</v>
      </c>
      <c r="K30144" t="s">
        <v>1066</v>
      </c>
      <c r="L30144" t="s">
        <v>1011</v>
      </c>
      <c r="M30144" t="s">
        <v>1008</v>
      </c>
    </row>
    <row r="30146" spans="1:14" x14ac:dyDescent="0.35">
      <c r="A30146" t="s">
        <v>2246</v>
      </c>
    </row>
    <row r="30147" spans="1:14" x14ac:dyDescent="0.35">
      <c r="A30147" t="s">
        <v>2</v>
      </c>
      <c r="B30147" t="s">
        <v>1136</v>
      </c>
      <c r="C30147" t="s">
        <v>3</v>
      </c>
      <c r="D30147" t="s">
        <v>2235</v>
      </c>
      <c r="E30147" t="s">
        <v>2236</v>
      </c>
      <c r="F30147" t="s">
        <v>2237</v>
      </c>
      <c r="G30147" t="s">
        <v>2238</v>
      </c>
      <c r="H30147" t="s">
        <v>2239</v>
      </c>
      <c r="I30147" t="s">
        <v>2240</v>
      </c>
      <c r="J30147" t="s">
        <v>2241</v>
      </c>
      <c r="K30147" t="s">
        <v>2242</v>
      </c>
      <c r="L30147" t="s">
        <v>2243</v>
      </c>
      <c r="M30147" t="s">
        <v>2244</v>
      </c>
      <c r="N30147" t="s">
        <v>2245</v>
      </c>
    </row>
    <row r="30148" spans="1:14" x14ac:dyDescent="0.35">
      <c r="A30148" t="s">
        <v>8</v>
      </c>
      <c r="B30148" t="s">
        <v>1126</v>
      </c>
      <c r="C30148">
        <v>92</v>
      </c>
      <c r="D30148" t="s">
        <v>118</v>
      </c>
      <c r="E30148" t="s">
        <v>140</v>
      </c>
      <c r="F30148" t="s">
        <v>140</v>
      </c>
      <c r="G30148" t="s">
        <v>140</v>
      </c>
      <c r="H30148" t="s">
        <v>801</v>
      </c>
      <c r="I30148" t="s">
        <v>1054</v>
      </c>
      <c r="J30148" t="s">
        <v>939</v>
      </c>
      <c r="K30148" t="s">
        <v>1012</v>
      </c>
      <c r="L30148" t="s">
        <v>140</v>
      </c>
      <c r="M30148" t="s">
        <v>1058</v>
      </c>
      <c r="N30148" t="s">
        <v>140</v>
      </c>
    </row>
    <row r="30149" spans="1:14" x14ac:dyDescent="0.35">
      <c r="A30149" t="s">
        <v>8</v>
      </c>
      <c r="B30149" t="s">
        <v>1127</v>
      </c>
      <c r="C30149">
        <v>111</v>
      </c>
      <c r="D30149" t="s">
        <v>473</v>
      </c>
      <c r="E30149" t="s">
        <v>1055</v>
      </c>
      <c r="F30149" t="s">
        <v>1054</v>
      </c>
      <c r="G30149" t="s">
        <v>140</v>
      </c>
      <c r="H30149" t="s">
        <v>1045</v>
      </c>
      <c r="I30149" t="s">
        <v>950</v>
      </c>
      <c r="J30149" t="s">
        <v>1007</v>
      </c>
      <c r="K30149" t="s">
        <v>1054</v>
      </c>
      <c r="L30149" t="s">
        <v>140</v>
      </c>
      <c r="M30149" t="s">
        <v>1013</v>
      </c>
      <c r="N30149" t="s">
        <v>140</v>
      </c>
    </row>
    <row r="30150" spans="1:14" x14ac:dyDescent="0.35">
      <c r="A30150" t="s">
        <v>8</v>
      </c>
      <c r="B30150" t="s">
        <v>339</v>
      </c>
      <c r="C30150">
        <v>1</v>
      </c>
      <c r="D30150" t="s">
        <v>140</v>
      </c>
      <c r="E30150" t="s">
        <v>140</v>
      </c>
      <c r="F30150" t="s">
        <v>140</v>
      </c>
      <c r="G30150" t="s">
        <v>140</v>
      </c>
      <c r="H30150" t="s">
        <v>177</v>
      </c>
      <c r="I30150" t="s">
        <v>140</v>
      </c>
      <c r="J30150" t="s">
        <v>140</v>
      </c>
      <c r="K30150" t="s">
        <v>140</v>
      </c>
      <c r="L30150" t="s">
        <v>140</v>
      </c>
      <c r="M30150" t="s">
        <v>140</v>
      </c>
      <c r="N30150" t="s">
        <v>140</v>
      </c>
    </row>
    <row r="30151" spans="1:14" x14ac:dyDescent="0.35">
      <c r="A30151" t="s">
        <v>9</v>
      </c>
      <c r="B30151" t="s">
        <v>1126</v>
      </c>
      <c r="C30151">
        <v>77</v>
      </c>
      <c r="D30151" t="s">
        <v>653</v>
      </c>
      <c r="E30151" t="s">
        <v>664</v>
      </c>
      <c r="F30151" t="s">
        <v>939</v>
      </c>
      <c r="G30151" t="s">
        <v>954</v>
      </c>
      <c r="H30151" t="s">
        <v>1047</v>
      </c>
      <c r="I30151" t="s">
        <v>140</v>
      </c>
      <c r="J30151" t="s">
        <v>1004</v>
      </c>
      <c r="K30151" t="s">
        <v>1023</v>
      </c>
      <c r="L30151" t="s">
        <v>140</v>
      </c>
      <c r="M30151" t="s">
        <v>140</v>
      </c>
      <c r="N30151" t="s">
        <v>140</v>
      </c>
    </row>
    <row r="30152" spans="1:14" x14ac:dyDescent="0.35">
      <c r="A30152" t="s">
        <v>9</v>
      </c>
      <c r="B30152" t="s">
        <v>1127</v>
      </c>
      <c r="C30152">
        <v>118</v>
      </c>
      <c r="D30152" t="s">
        <v>108</v>
      </c>
      <c r="E30152" t="s">
        <v>140</v>
      </c>
      <c r="F30152" t="s">
        <v>1054</v>
      </c>
      <c r="G30152" t="s">
        <v>1051</v>
      </c>
      <c r="H30152" t="s">
        <v>1052</v>
      </c>
      <c r="I30152" t="s">
        <v>140</v>
      </c>
      <c r="J30152" t="s">
        <v>140</v>
      </c>
      <c r="K30152" t="s">
        <v>1011</v>
      </c>
      <c r="L30152" t="s">
        <v>140</v>
      </c>
      <c r="M30152" t="s">
        <v>1009</v>
      </c>
      <c r="N30152" t="s">
        <v>140</v>
      </c>
    </row>
    <row r="30153" spans="1:14" x14ac:dyDescent="0.35">
      <c r="A30153" t="s">
        <v>9</v>
      </c>
      <c r="B30153" t="s">
        <v>339</v>
      </c>
      <c r="C30153">
        <v>6</v>
      </c>
      <c r="D30153" t="s">
        <v>177</v>
      </c>
      <c r="E30153" t="s">
        <v>140</v>
      </c>
      <c r="F30153" t="s">
        <v>140</v>
      </c>
      <c r="G30153" t="s">
        <v>140</v>
      </c>
      <c r="H30153" t="s">
        <v>140</v>
      </c>
      <c r="I30153" t="s">
        <v>140</v>
      </c>
      <c r="J30153" t="s">
        <v>140</v>
      </c>
      <c r="K30153" t="s">
        <v>140</v>
      </c>
      <c r="L30153" t="s">
        <v>140</v>
      </c>
      <c r="M30153" t="s">
        <v>140</v>
      </c>
      <c r="N30153" t="s">
        <v>140</v>
      </c>
    </row>
    <row r="30154" spans="1:14" x14ac:dyDescent="0.35">
      <c r="A30154" t="s">
        <v>10</v>
      </c>
      <c r="B30154" t="s">
        <v>1126</v>
      </c>
      <c r="C30154">
        <v>93</v>
      </c>
      <c r="D30154" t="s">
        <v>1155</v>
      </c>
      <c r="E30154" t="s">
        <v>140</v>
      </c>
      <c r="F30154" t="s">
        <v>1045</v>
      </c>
      <c r="G30154" t="s">
        <v>1016</v>
      </c>
      <c r="H30154" t="s">
        <v>1066</v>
      </c>
      <c r="I30154" t="s">
        <v>954</v>
      </c>
      <c r="J30154" t="s">
        <v>140</v>
      </c>
      <c r="K30154" t="s">
        <v>929</v>
      </c>
      <c r="L30154" t="s">
        <v>1052</v>
      </c>
      <c r="M30154" t="s">
        <v>1017</v>
      </c>
      <c r="N30154" t="s">
        <v>140</v>
      </c>
    </row>
    <row r="30155" spans="1:14" x14ac:dyDescent="0.35">
      <c r="A30155" t="s">
        <v>10</v>
      </c>
      <c r="B30155" t="s">
        <v>1127</v>
      </c>
      <c r="C30155">
        <v>105</v>
      </c>
      <c r="D30155" t="s">
        <v>717</v>
      </c>
      <c r="E30155" t="s">
        <v>1054</v>
      </c>
      <c r="F30155" t="s">
        <v>1016</v>
      </c>
      <c r="G30155" t="s">
        <v>140</v>
      </c>
      <c r="H30155" t="s">
        <v>919</v>
      </c>
      <c r="I30155" t="s">
        <v>140</v>
      </c>
      <c r="J30155" t="s">
        <v>1060</v>
      </c>
      <c r="K30155" t="s">
        <v>954</v>
      </c>
      <c r="L30155" t="s">
        <v>1054</v>
      </c>
      <c r="M30155" t="s">
        <v>140</v>
      </c>
      <c r="N30155" t="s">
        <v>140</v>
      </c>
    </row>
    <row r="30156" spans="1:14" x14ac:dyDescent="0.35">
      <c r="A30156" t="s">
        <v>10</v>
      </c>
      <c r="B30156" t="s">
        <v>339</v>
      </c>
      <c r="C30156">
        <v>10</v>
      </c>
      <c r="D30156" t="s">
        <v>1167</v>
      </c>
      <c r="E30156" t="s">
        <v>983</v>
      </c>
      <c r="F30156" t="s">
        <v>140</v>
      </c>
      <c r="G30156" t="s">
        <v>140</v>
      </c>
      <c r="H30156" t="s">
        <v>1004</v>
      </c>
      <c r="I30156" t="s">
        <v>140</v>
      </c>
      <c r="J30156" t="s">
        <v>140</v>
      </c>
      <c r="K30156" t="s">
        <v>140</v>
      </c>
      <c r="L30156" t="s">
        <v>140</v>
      </c>
      <c r="M30156" t="s">
        <v>140</v>
      </c>
      <c r="N30156" t="s">
        <v>140</v>
      </c>
    </row>
    <row r="30157" spans="1:14" x14ac:dyDescent="0.35">
      <c r="A30157" t="s">
        <v>11</v>
      </c>
      <c r="B30157" t="s">
        <v>1126</v>
      </c>
      <c r="C30157">
        <v>90</v>
      </c>
      <c r="D30157" t="s">
        <v>791</v>
      </c>
      <c r="E30157" t="s">
        <v>1021</v>
      </c>
      <c r="F30157" t="s">
        <v>939</v>
      </c>
      <c r="G30157" t="s">
        <v>515</v>
      </c>
      <c r="H30157" t="s">
        <v>1072</v>
      </c>
      <c r="I30157" t="s">
        <v>140</v>
      </c>
      <c r="J30157" t="s">
        <v>939</v>
      </c>
      <c r="K30157" t="s">
        <v>1048</v>
      </c>
      <c r="L30157" t="s">
        <v>1073</v>
      </c>
      <c r="M30157" t="s">
        <v>1063</v>
      </c>
      <c r="N30157" t="s">
        <v>140</v>
      </c>
    </row>
    <row r="30158" spans="1:14" x14ac:dyDescent="0.35">
      <c r="A30158" t="s">
        <v>11</v>
      </c>
      <c r="B30158" t="s">
        <v>1127</v>
      </c>
      <c r="C30158">
        <v>111</v>
      </c>
      <c r="D30158" t="s">
        <v>98</v>
      </c>
      <c r="E30158" t="s">
        <v>140</v>
      </c>
      <c r="F30158" t="s">
        <v>1013</v>
      </c>
      <c r="G30158" t="s">
        <v>140</v>
      </c>
      <c r="H30158" t="s">
        <v>660</v>
      </c>
      <c r="I30158" t="s">
        <v>1021</v>
      </c>
      <c r="J30158" t="s">
        <v>1013</v>
      </c>
      <c r="K30158" t="s">
        <v>1019</v>
      </c>
      <c r="L30158" t="s">
        <v>1054</v>
      </c>
      <c r="M30158" t="s">
        <v>1011</v>
      </c>
      <c r="N30158" t="s">
        <v>140</v>
      </c>
    </row>
    <row r="30159" spans="1:14" x14ac:dyDescent="0.35">
      <c r="A30159" t="s">
        <v>11</v>
      </c>
      <c r="B30159" t="s">
        <v>339</v>
      </c>
      <c r="C30159">
        <v>5</v>
      </c>
      <c r="D30159" t="s">
        <v>177</v>
      </c>
      <c r="E30159" t="s">
        <v>140</v>
      </c>
      <c r="F30159" t="s">
        <v>140</v>
      </c>
      <c r="G30159" t="s">
        <v>140</v>
      </c>
      <c r="H30159" t="s">
        <v>140</v>
      </c>
      <c r="I30159" t="s">
        <v>140</v>
      </c>
      <c r="J30159" t="s">
        <v>140</v>
      </c>
      <c r="K30159" t="s">
        <v>140</v>
      </c>
      <c r="L30159" t="s">
        <v>140</v>
      </c>
      <c r="M30159" t="s">
        <v>140</v>
      </c>
      <c r="N30159" t="s">
        <v>140</v>
      </c>
    </row>
    <row r="30160" spans="1:14" x14ac:dyDescent="0.35">
      <c r="A30160" t="s">
        <v>12</v>
      </c>
      <c r="B30160" t="s">
        <v>1126</v>
      </c>
      <c r="C30160">
        <v>95</v>
      </c>
      <c r="D30160" t="s">
        <v>1137</v>
      </c>
      <c r="E30160" t="s">
        <v>1046</v>
      </c>
      <c r="F30160" t="s">
        <v>140</v>
      </c>
      <c r="G30160" t="s">
        <v>140</v>
      </c>
      <c r="H30160" t="s">
        <v>1046</v>
      </c>
      <c r="I30160" t="s">
        <v>1066</v>
      </c>
      <c r="J30160" t="s">
        <v>1066</v>
      </c>
      <c r="K30160" t="s">
        <v>1021</v>
      </c>
      <c r="L30160" t="s">
        <v>1014</v>
      </c>
      <c r="M30160" t="s">
        <v>140</v>
      </c>
      <c r="N30160" t="s">
        <v>140</v>
      </c>
    </row>
    <row r="30161" spans="1:14" x14ac:dyDescent="0.35">
      <c r="A30161" t="s">
        <v>12</v>
      </c>
      <c r="B30161" t="s">
        <v>1127</v>
      </c>
      <c r="C30161">
        <v>100</v>
      </c>
      <c r="D30161" t="s">
        <v>94</v>
      </c>
      <c r="E30161" t="s">
        <v>1019</v>
      </c>
      <c r="F30161" t="s">
        <v>1017</v>
      </c>
      <c r="G30161" t="s">
        <v>1055</v>
      </c>
      <c r="H30161" t="s">
        <v>949</v>
      </c>
      <c r="I30161" t="s">
        <v>733</v>
      </c>
      <c r="J30161" t="s">
        <v>140</v>
      </c>
      <c r="K30161" t="s">
        <v>140</v>
      </c>
      <c r="L30161" t="s">
        <v>1019</v>
      </c>
      <c r="M30161" t="s">
        <v>971</v>
      </c>
      <c r="N30161" t="s">
        <v>140</v>
      </c>
    </row>
    <row r="30162" spans="1:14" x14ac:dyDescent="0.35">
      <c r="A30162" t="s">
        <v>12</v>
      </c>
      <c r="B30162" t="s">
        <v>339</v>
      </c>
      <c r="C30162">
        <v>13</v>
      </c>
      <c r="D30162" t="s">
        <v>621</v>
      </c>
      <c r="E30162" t="s">
        <v>140</v>
      </c>
      <c r="F30162" t="s">
        <v>140</v>
      </c>
      <c r="G30162" t="s">
        <v>140</v>
      </c>
      <c r="H30162" t="s">
        <v>746</v>
      </c>
      <c r="I30162" t="s">
        <v>746</v>
      </c>
      <c r="J30162" t="s">
        <v>140</v>
      </c>
      <c r="K30162" t="s">
        <v>140</v>
      </c>
      <c r="L30162" t="s">
        <v>140</v>
      </c>
      <c r="M30162" t="s">
        <v>942</v>
      </c>
      <c r="N30162" t="s">
        <v>140</v>
      </c>
    </row>
    <row r="30163" spans="1:14" x14ac:dyDescent="0.35">
      <c r="A30163" t="s">
        <v>13</v>
      </c>
      <c r="B30163" t="s">
        <v>1126</v>
      </c>
      <c r="C30163">
        <v>85</v>
      </c>
      <c r="D30163" t="s">
        <v>597</v>
      </c>
      <c r="E30163" t="s">
        <v>875</v>
      </c>
      <c r="F30163" t="s">
        <v>775</v>
      </c>
      <c r="G30163" t="s">
        <v>1054</v>
      </c>
      <c r="H30163" t="s">
        <v>954</v>
      </c>
      <c r="I30163" t="s">
        <v>1014</v>
      </c>
      <c r="J30163" t="s">
        <v>869</v>
      </c>
      <c r="K30163" t="s">
        <v>1061</v>
      </c>
      <c r="L30163" t="s">
        <v>1046</v>
      </c>
      <c r="M30163" t="s">
        <v>140</v>
      </c>
      <c r="N30163" t="s">
        <v>140</v>
      </c>
    </row>
    <row r="30164" spans="1:14" x14ac:dyDescent="0.35">
      <c r="A30164" t="s">
        <v>13</v>
      </c>
      <c r="B30164" t="s">
        <v>1127</v>
      </c>
      <c r="C30164">
        <v>112</v>
      </c>
      <c r="D30164" t="s">
        <v>370</v>
      </c>
      <c r="E30164" t="s">
        <v>140</v>
      </c>
      <c r="F30164" t="s">
        <v>1043</v>
      </c>
      <c r="G30164" t="s">
        <v>1013</v>
      </c>
      <c r="H30164" t="s">
        <v>1013</v>
      </c>
      <c r="I30164" t="s">
        <v>660</v>
      </c>
      <c r="J30164" t="s">
        <v>775</v>
      </c>
      <c r="K30164" t="s">
        <v>1048</v>
      </c>
      <c r="L30164" t="s">
        <v>1073</v>
      </c>
      <c r="M30164" t="s">
        <v>1054</v>
      </c>
      <c r="N30164" t="s">
        <v>1013</v>
      </c>
    </row>
    <row r="30165" spans="1:14" x14ac:dyDescent="0.35">
      <c r="A30165" t="s">
        <v>13</v>
      </c>
      <c r="B30165" t="s">
        <v>339</v>
      </c>
      <c r="C30165">
        <v>9</v>
      </c>
      <c r="D30165" t="s">
        <v>665</v>
      </c>
      <c r="E30165" t="s">
        <v>140</v>
      </c>
      <c r="F30165" t="s">
        <v>140</v>
      </c>
      <c r="G30165" t="s">
        <v>140</v>
      </c>
      <c r="H30165" t="s">
        <v>664</v>
      </c>
      <c r="I30165" t="s">
        <v>140</v>
      </c>
      <c r="J30165" t="s">
        <v>140</v>
      </c>
      <c r="K30165" t="s">
        <v>664</v>
      </c>
      <c r="L30165" t="s">
        <v>140</v>
      </c>
      <c r="M30165" t="s">
        <v>140</v>
      </c>
      <c r="N30165" t="s">
        <v>140</v>
      </c>
    </row>
    <row r="30166" spans="1:14" x14ac:dyDescent="0.35">
      <c r="A30166" t="s">
        <v>14</v>
      </c>
      <c r="B30166" t="s">
        <v>1126</v>
      </c>
      <c r="C30166">
        <v>77</v>
      </c>
      <c r="D30166" t="s">
        <v>60</v>
      </c>
      <c r="E30166" t="s">
        <v>1055</v>
      </c>
      <c r="F30166" t="s">
        <v>1017</v>
      </c>
      <c r="G30166" t="s">
        <v>1019</v>
      </c>
      <c r="H30166" t="s">
        <v>937</v>
      </c>
      <c r="I30166" t="s">
        <v>1045</v>
      </c>
      <c r="J30166" t="s">
        <v>1064</v>
      </c>
      <c r="K30166" t="s">
        <v>950</v>
      </c>
      <c r="L30166" t="s">
        <v>949</v>
      </c>
      <c r="M30166" t="s">
        <v>1048</v>
      </c>
      <c r="N30166" t="s">
        <v>1054</v>
      </c>
    </row>
    <row r="30167" spans="1:14" x14ac:dyDescent="0.35">
      <c r="A30167" t="s">
        <v>14</v>
      </c>
      <c r="B30167" t="s">
        <v>1127</v>
      </c>
      <c r="C30167">
        <v>119</v>
      </c>
      <c r="D30167" t="s">
        <v>120</v>
      </c>
      <c r="E30167" t="s">
        <v>140</v>
      </c>
      <c r="F30167" t="s">
        <v>1098</v>
      </c>
      <c r="G30167" t="s">
        <v>140</v>
      </c>
      <c r="H30167" t="s">
        <v>996</v>
      </c>
      <c r="I30167" t="s">
        <v>939</v>
      </c>
      <c r="J30167" t="s">
        <v>775</v>
      </c>
      <c r="K30167" t="s">
        <v>1004</v>
      </c>
      <c r="L30167" t="s">
        <v>1007</v>
      </c>
      <c r="M30167" t="s">
        <v>1019</v>
      </c>
      <c r="N30167" t="s">
        <v>140</v>
      </c>
    </row>
    <row r="30168" spans="1:14" x14ac:dyDescent="0.35">
      <c r="A30168" t="s">
        <v>14</v>
      </c>
      <c r="B30168" t="s">
        <v>339</v>
      </c>
      <c r="C30168">
        <v>7</v>
      </c>
      <c r="D30168" t="s">
        <v>177</v>
      </c>
      <c r="E30168" t="s">
        <v>140</v>
      </c>
      <c r="F30168" t="s">
        <v>140</v>
      </c>
      <c r="G30168" t="s">
        <v>140</v>
      </c>
      <c r="H30168" t="s">
        <v>140</v>
      </c>
      <c r="I30168" t="s">
        <v>140</v>
      </c>
      <c r="J30168" t="s">
        <v>140</v>
      </c>
      <c r="K30168" t="s">
        <v>140</v>
      </c>
      <c r="L30168" t="s">
        <v>140</v>
      </c>
      <c r="M30168" t="s">
        <v>140</v>
      </c>
      <c r="N30168" t="s">
        <v>140</v>
      </c>
    </row>
    <row r="30169" spans="1:14" x14ac:dyDescent="0.35">
      <c r="A30169" t="s">
        <v>15</v>
      </c>
      <c r="B30169" t="s">
        <v>1126</v>
      </c>
      <c r="C30169">
        <v>91</v>
      </c>
      <c r="D30169" t="s">
        <v>420</v>
      </c>
      <c r="E30169" t="s">
        <v>1021</v>
      </c>
      <c r="F30169" t="s">
        <v>1054</v>
      </c>
      <c r="G30169" t="s">
        <v>1021</v>
      </c>
      <c r="H30169" t="s">
        <v>109</v>
      </c>
      <c r="I30169" t="s">
        <v>1021</v>
      </c>
      <c r="J30169" t="s">
        <v>1058</v>
      </c>
      <c r="K30169" t="s">
        <v>527</v>
      </c>
      <c r="L30169" t="s">
        <v>1004</v>
      </c>
      <c r="M30169" t="s">
        <v>1021</v>
      </c>
      <c r="N30169" t="s">
        <v>140</v>
      </c>
    </row>
    <row r="30170" spans="1:14" x14ac:dyDescent="0.35">
      <c r="A30170" t="s">
        <v>15</v>
      </c>
      <c r="B30170" t="s">
        <v>1127</v>
      </c>
      <c r="C30170">
        <v>107</v>
      </c>
      <c r="D30170" t="s">
        <v>106</v>
      </c>
      <c r="E30170" t="s">
        <v>1043</v>
      </c>
      <c r="F30170" t="s">
        <v>140</v>
      </c>
      <c r="G30170" t="s">
        <v>1043</v>
      </c>
      <c r="H30170" t="s">
        <v>1056</v>
      </c>
      <c r="I30170" t="s">
        <v>140</v>
      </c>
      <c r="J30170" t="s">
        <v>140</v>
      </c>
      <c r="K30170" t="s">
        <v>1054</v>
      </c>
      <c r="L30170" t="s">
        <v>1043</v>
      </c>
      <c r="M30170" t="s">
        <v>1043</v>
      </c>
      <c r="N30170" t="s">
        <v>140</v>
      </c>
    </row>
    <row r="30171" spans="1:14" x14ac:dyDescent="0.35">
      <c r="A30171" t="s">
        <v>15</v>
      </c>
      <c r="B30171" t="s">
        <v>339</v>
      </c>
      <c r="C30171">
        <v>6</v>
      </c>
      <c r="D30171" t="s">
        <v>177</v>
      </c>
      <c r="E30171" t="s">
        <v>140</v>
      </c>
      <c r="F30171" t="s">
        <v>140</v>
      </c>
      <c r="G30171" t="s">
        <v>140</v>
      </c>
      <c r="H30171" t="s">
        <v>140</v>
      </c>
      <c r="I30171" t="s">
        <v>140</v>
      </c>
      <c r="J30171" t="s">
        <v>140</v>
      </c>
      <c r="K30171" t="s">
        <v>140</v>
      </c>
      <c r="L30171" t="s">
        <v>140</v>
      </c>
      <c r="M30171" t="s">
        <v>140</v>
      </c>
      <c r="N30171" t="s">
        <v>140</v>
      </c>
    </row>
    <row r="30172" spans="1:14" x14ac:dyDescent="0.35">
      <c r="A30172" t="s">
        <v>16</v>
      </c>
      <c r="B30172" t="s">
        <v>1126</v>
      </c>
      <c r="C30172">
        <v>82</v>
      </c>
      <c r="D30172" t="s">
        <v>640</v>
      </c>
      <c r="E30172" t="s">
        <v>140</v>
      </c>
      <c r="F30172" t="s">
        <v>1004</v>
      </c>
      <c r="G30172" t="s">
        <v>1055</v>
      </c>
      <c r="H30172" t="s">
        <v>919</v>
      </c>
      <c r="I30172" t="s">
        <v>140</v>
      </c>
      <c r="J30172" t="s">
        <v>1060</v>
      </c>
      <c r="K30172" t="s">
        <v>1058</v>
      </c>
      <c r="L30172" t="s">
        <v>345</v>
      </c>
      <c r="M30172" t="s">
        <v>140</v>
      </c>
      <c r="N30172" t="s">
        <v>140</v>
      </c>
    </row>
    <row r="30173" spans="1:14" x14ac:dyDescent="0.35">
      <c r="A30173" t="s">
        <v>16</v>
      </c>
      <c r="B30173" t="s">
        <v>1127</v>
      </c>
      <c r="C30173">
        <v>107</v>
      </c>
      <c r="D30173" t="s">
        <v>1134</v>
      </c>
      <c r="E30173" t="s">
        <v>1011</v>
      </c>
      <c r="F30173" t="s">
        <v>140</v>
      </c>
      <c r="G30173" t="s">
        <v>140</v>
      </c>
      <c r="H30173" t="s">
        <v>1007</v>
      </c>
      <c r="I30173" t="s">
        <v>1054</v>
      </c>
      <c r="J30173" t="s">
        <v>1013</v>
      </c>
      <c r="K30173" t="s">
        <v>1019</v>
      </c>
      <c r="L30173" t="s">
        <v>140</v>
      </c>
      <c r="M30173" t="s">
        <v>1055</v>
      </c>
      <c r="N30173" t="s">
        <v>140</v>
      </c>
    </row>
    <row r="30174" spans="1:14" x14ac:dyDescent="0.35">
      <c r="A30174" t="s">
        <v>16</v>
      </c>
      <c r="B30174" t="s">
        <v>339</v>
      </c>
      <c r="C30174">
        <v>16</v>
      </c>
      <c r="D30174" t="s">
        <v>1005</v>
      </c>
      <c r="E30174" t="s">
        <v>971</v>
      </c>
      <c r="F30174" t="s">
        <v>140</v>
      </c>
      <c r="G30174" t="s">
        <v>140</v>
      </c>
      <c r="H30174" t="s">
        <v>140</v>
      </c>
      <c r="I30174" t="s">
        <v>140</v>
      </c>
      <c r="J30174" t="s">
        <v>140</v>
      </c>
      <c r="K30174" t="s">
        <v>140</v>
      </c>
      <c r="L30174" t="s">
        <v>140</v>
      </c>
      <c r="M30174" t="s">
        <v>140</v>
      </c>
      <c r="N30174" t="s">
        <v>869</v>
      </c>
    </row>
    <row r="30175" spans="1:14" x14ac:dyDescent="0.35">
      <c r="A30175" t="s">
        <v>17</v>
      </c>
      <c r="B30175" t="s">
        <v>1126</v>
      </c>
      <c r="C30175">
        <v>92</v>
      </c>
      <c r="D30175" t="s">
        <v>563</v>
      </c>
      <c r="E30175" t="s">
        <v>1009</v>
      </c>
      <c r="F30175" t="s">
        <v>949</v>
      </c>
      <c r="G30175" t="s">
        <v>1018</v>
      </c>
      <c r="H30175" t="s">
        <v>991</v>
      </c>
      <c r="I30175" t="s">
        <v>1012</v>
      </c>
      <c r="J30175" t="s">
        <v>1066</v>
      </c>
      <c r="K30175" t="s">
        <v>875</v>
      </c>
      <c r="L30175" t="s">
        <v>1050</v>
      </c>
      <c r="M30175" t="s">
        <v>1060</v>
      </c>
      <c r="N30175" t="s">
        <v>1014</v>
      </c>
    </row>
    <row r="30176" spans="1:14" x14ac:dyDescent="0.35">
      <c r="A30176" t="s">
        <v>17</v>
      </c>
      <c r="B30176" t="s">
        <v>1127</v>
      </c>
      <c r="C30176">
        <v>100</v>
      </c>
      <c r="D30176" t="s">
        <v>905</v>
      </c>
      <c r="E30176" t="s">
        <v>140</v>
      </c>
      <c r="F30176" t="s">
        <v>1021</v>
      </c>
      <c r="G30176" t="s">
        <v>1014</v>
      </c>
      <c r="H30176" t="s">
        <v>129</v>
      </c>
      <c r="I30176" t="s">
        <v>140</v>
      </c>
      <c r="J30176" t="s">
        <v>1046</v>
      </c>
      <c r="K30176" t="s">
        <v>1004</v>
      </c>
      <c r="L30176" t="s">
        <v>1073</v>
      </c>
      <c r="M30176" t="s">
        <v>1066</v>
      </c>
      <c r="N30176" t="s">
        <v>140</v>
      </c>
    </row>
    <row r="30177" spans="1:14" x14ac:dyDescent="0.35">
      <c r="A30177" t="s">
        <v>17</v>
      </c>
      <c r="B30177" t="s">
        <v>339</v>
      </c>
      <c r="C30177">
        <v>11</v>
      </c>
      <c r="D30177" t="s">
        <v>1097</v>
      </c>
      <c r="E30177" t="s">
        <v>140</v>
      </c>
      <c r="F30177" t="s">
        <v>140</v>
      </c>
      <c r="G30177" t="s">
        <v>140</v>
      </c>
      <c r="H30177" t="s">
        <v>140</v>
      </c>
      <c r="I30177" t="s">
        <v>140</v>
      </c>
      <c r="J30177" t="s">
        <v>140</v>
      </c>
      <c r="K30177" t="s">
        <v>1044</v>
      </c>
      <c r="L30177" t="s">
        <v>140</v>
      </c>
      <c r="M30177" t="s">
        <v>140</v>
      </c>
      <c r="N30177" t="s">
        <v>140</v>
      </c>
    </row>
    <row r="30178" spans="1:14" x14ac:dyDescent="0.35">
      <c r="A30178" t="s">
        <v>18</v>
      </c>
      <c r="B30178" t="s">
        <v>1126</v>
      </c>
      <c r="C30178">
        <v>94</v>
      </c>
      <c r="D30178" t="s">
        <v>1077</v>
      </c>
      <c r="E30178" t="s">
        <v>1021</v>
      </c>
      <c r="F30178" t="s">
        <v>1066</v>
      </c>
      <c r="G30178" t="s">
        <v>1043</v>
      </c>
      <c r="H30178" t="s">
        <v>1068</v>
      </c>
      <c r="I30178" t="s">
        <v>775</v>
      </c>
      <c r="J30178" t="s">
        <v>1010</v>
      </c>
      <c r="K30178" t="s">
        <v>1073</v>
      </c>
      <c r="L30178" t="s">
        <v>99</v>
      </c>
      <c r="M30178" t="s">
        <v>1009</v>
      </c>
      <c r="N30178" t="s">
        <v>140</v>
      </c>
    </row>
    <row r="30179" spans="1:14" x14ac:dyDescent="0.35">
      <c r="A30179" t="s">
        <v>18</v>
      </c>
      <c r="B30179" t="s">
        <v>1127</v>
      </c>
      <c r="C30179">
        <v>103</v>
      </c>
      <c r="D30179" t="s">
        <v>596</v>
      </c>
      <c r="E30179" t="s">
        <v>140</v>
      </c>
      <c r="F30179" t="s">
        <v>140</v>
      </c>
      <c r="G30179" t="s">
        <v>1009</v>
      </c>
      <c r="H30179" t="s">
        <v>996</v>
      </c>
      <c r="I30179" t="s">
        <v>140</v>
      </c>
      <c r="J30179" t="s">
        <v>1014</v>
      </c>
      <c r="K30179" t="s">
        <v>1013</v>
      </c>
      <c r="L30179" t="s">
        <v>1019</v>
      </c>
      <c r="M30179" t="s">
        <v>929</v>
      </c>
      <c r="N30179" t="s">
        <v>140</v>
      </c>
    </row>
    <row r="30180" spans="1:14" x14ac:dyDescent="0.35">
      <c r="A30180" t="s">
        <v>18</v>
      </c>
      <c r="B30180" t="s">
        <v>339</v>
      </c>
      <c r="C30180">
        <v>8</v>
      </c>
      <c r="D30180" t="s">
        <v>748</v>
      </c>
      <c r="E30180" t="s">
        <v>749</v>
      </c>
      <c r="F30180" t="s">
        <v>140</v>
      </c>
      <c r="G30180" t="s">
        <v>140</v>
      </c>
      <c r="H30180" t="s">
        <v>140</v>
      </c>
      <c r="I30180" t="s">
        <v>140</v>
      </c>
      <c r="J30180" t="s">
        <v>140</v>
      </c>
      <c r="K30180" t="s">
        <v>140</v>
      </c>
      <c r="L30180" t="s">
        <v>140</v>
      </c>
      <c r="M30180" t="s">
        <v>140</v>
      </c>
      <c r="N30180" t="s">
        <v>140</v>
      </c>
    </row>
    <row r="30181" spans="1:14" x14ac:dyDescent="0.35">
      <c r="A30181" t="s">
        <v>19</v>
      </c>
      <c r="B30181" t="s">
        <v>1126</v>
      </c>
      <c r="C30181">
        <v>96</v>
      </c>
      <c r="D30181" t="s">
        <v>1261</v>
      </c>
      <c r="E30181" t="s">
        <v>1014</v>
      </c>
      <c r="F30181" t="s">
        <v>1011</v>
      </c>
      <c r="G30181" t="s">
        <v>140</v>
      </c>
      <c r="H30181" t="s">
        <v>950</v>
      </c>
      <c r="I30181" t="s">
        <v>1009</v>
      </c>
      <c r="J30181" t="s">
        <v>1068</v>
      </c>
      <c r="K30181" t="s">
        <v>1048</v>
      </c>
      <c r="L30181" t="s">
        <v>1011</v>
      </c>
      <c r="M30181" t="s">
        <v>1010</v>
      </c>
      <c r="N30181" t="s">
        <v>140</v>
      </c>
    </row>
    <row r="30182" spans="1:14" x14ac:dyDescent="0.35">
      <c r="A30182" t="s">
        <v>19</v>
      </c>
      <c r="B30182" t="s">
        <v>1127</v>
      </c>
      <c r="C30182">
        <v>99</v>
      </c>
      <c r="D30182" t="s">
        <v>793</v>
      </c>
      <c r="E30182" t="s">
        <v>140</v>
      </c>
      <c r="F30182" t="s">
        <v>1023</v>
      </c>
      <c r="G30182" t="s">
        <v>140</v>
      </c>
      <c r="H30182" t="s">
        <v>867</v>
      </c>
      <c r="I30182" t="s">
        <v>1052</v>
      </c>
      <c r="J30182" t="s">
        <v>140</v>
      </c>
      <c r="K30182" t="s">
        <v>1016</v>
      </c>
      <c r="L30182" t="s">
        <v>501</v>
      </c>
      <c r="M30182" t="s">
        <v>1048</v>
      </c>
      <c r="N30182" t="s">
        <v>140</v>
      </c>
    </row>
    <row r="30183" spans="1:14" x14ac:dyDescent="0.35">
      <c r="A30183" t="s">
        <v>19</v>
      </c>
      <c r="B30183" t="s">
        <v>339</v>
      </c>
      <c r="C30183">
        <v>11</v>
      </c>
      <c r="D30183" t="s">
        <v>46</v>
      </c>
      <c r="E30183" t="s">
        <v>1070</v>
      </c>
      <c r="F30183" t="s">
        <v>140</v>
      </c>
      <c r="G30183" t="s">
        <v>140</v>
      </c>
      <c r="H30183" t="s">
        <v>140</v>
      </c>
      <c r="I30183" t="s">
        <v>95</v>
      </c>
      <c r="J30183" t="s">
        <v>95</v>
      </c>
      <c r="K30183" t="s">
        <v>140</v>
      </c>
      <c r="L30183" t="s">
        <v>140</v>
      </c>
      <c r="M30183" t="s">
        <v>140</v>
      </c>
      <c r="N30183" t="s">
        <v>140</v>
      </c>
    </row>
    <row r="30184" spans="1:14" x14ac:dyDescent="0.35">
      <c r="A30184" t="s">
        <v>20</v>
      </c>
      <c r="B30184" t="s">
        <v>1126</v>
      </c>
      <c r="C30184">
        <v>87</v>
      </c>
      <c r="D30184" t="s">
        <v>220</v>
      </c>
      <c r="E30184" t="s">
        <v>140</v>
      </c>
      <c r="F30184" t="s">
        <v>1063</v>
      </c>
      <c r="G30184" t="s">
        <v>140</v>
      </c>
      <c r="H30184" t="s">
        <v>187</v>
      </c>
      <c r="I30184" t="s">
        <v>1004</v>
      </c>
      <c r="J30184" t="s">
        <v>660</v>
      </c>
      <c r="K30184" t="s">
        <v>729</v>
      </c>
      <c r="L30184" t="s">
        <v>1062</v>
      </c>
      <c r="M30184" t="s">
        <v>940</v>
      </c>
      <c r="N30184" t="s">
        <v>140</v>
      </c>
    </row>
    <row r="30185" spans="1:14" x14ac:dyDescent="0.35">
      <c r="A30185" t="s">
        <v>20</v>
      </c>
      <c r="B30185" t="s">
        <v>1127</v>
      </c>
      <c r="C30185">
        <v>115</v>
      </c>
      <c r="D30185" t="s">
        <v>986</v>
      </c>
      <c r="E30185" t="s">
        <v>140</v>
      </c>
      <c r="F30185" t="s">
        <v>140</v>
      </c>
      <c r="G30185" t="s">
        <v>140</v>
      </c>
      <c r="H30185" t="s">
        <v>1068</v>
      </c>
      <c r="I30185" t="s">
        <v>515</v>
      </c>
      <c r="J30185" t="s">
        <v>1054</v>
      </c>
      <c r="K30185" t="s">
        <v>1018</v>
      </c>
      <c r="L30185" t="s">
        <v>1046</v>
      </c>
      <c r="M30185" t="s">
        <v>140</v>
      </c>
      <c r="N30185" t="s">
        <v>140</v>
      </c>
    </row>
    <row r="30186" spans="1:14" x14ac:dyDescent="0.35">
      <c r="A30186" t="s">
        <v>20</v>
      </c>
      <c r="B30186" t="s">
        <v>339</v>
      </c>
      <c r="C30186">
        <v>4</v>
      </c>
      <c r="D30186" t="s">
        <v>177</v>
      </c>
      <c r="E30186" t="s">
        <v>140</v>
      </c>
      <c r="F30186" t="s">
        <v>140</v>
      </c>
      <c r="G30186" t="s">
        <v>140</v>
      </c>
      <c r="H30186" t="s">
        <v>140</v>
      </c>
      <c r="I30186" t="s">
        <v>140</v>
      </c>
      <c r="J30186" t="s">
        <v>140</v>
      </c>
      <c r="K30186" t="s">
        <v>140</v>
      </c>
      <c r="L30186" t="s">
        <v>140</v>
      </c>
      <c r="M30186" t="s">
        <v>140</v>
      </c>
      <c r="N30186" t="s">
        <v>140</v>
      </c>
    </row>
    <row r="30187" spans="1:14" x14ac:dyDescent="0.35">
      <c r="A30187" t="s">
        <v>21</v>
      </c>
      <c r="B30187" t="s">
        <v>1126</v>
      </c>
      <c r="C30187">
        <v>58</v>
      </c>
      <c r="D30187" t="s">
        <v>450</v>
      </c>
      <c r="E30187" t="s">
        <v>140</v>
      </c>
      <c r="F30187" t="s">
        <v>140</v>
      </c>
      <c r="G30187" t="s">
        <v>733</v>
      </c>
      <c r="H30187" t="s">
        <v>1004</v>
      </c>
      <c r="I30187" t="s">
        <v>1004</v>
      </c>
      <c r="J30187" t="s">
        <v>733</v>
      </c>
      <c r="K30187" t="s">
        <v>147</v>
      </c>
      <c r="L30187" t="s">
        <v>1098</v>
      </c>
      <c r="M30187" t="s">
        <v>1004</v>
      </c>
      <c r="N30187" t="s">
        <v>140</v>
      </c>
    </row>
    <row r="30188" spans="1:14" x14ac:dyDescent="0.35">
      <c r="A30188" t="s">
        <v>21</v>
      </c>
      <c r="B30188" t="s">
        <v>1127</v>
      </c>
      <c r="C30188">
        <v>144</v>
      </c>
      <c r="D30188" t="s">
        <v>102</v>
      </c>
      <c r="E30188" t="s">
        <v>1017</v>
      </c>
      <c r="F30188" t="s">
        <v>1017</v>
      </c>
      <c r="G30188" t="s">
        <v>1050</v>
      </c>
      <c r="H30188" t="s">
        <v>971</v>
      </c>
      <c r="I30188" t="s">
        <v>1017</v>
      </c>
      <c r="J30188" t="s">
        <v>1050</v>
      </c>
      <c r="K30188" t="s">
        <v>1073</v>
      </c>
      <c r="L30188" t="s">
        <v>140</v>
      </c>
      <c r="M30188" t="s">
        <v>1073</v>
      </c>
      <c r="N30188" t="s">
        <v>140</v>
      </c>
    </row>
    <row r="30189" spans="1:14" x14ac:dyDescent="0.35">
      <c r="A30189" t="s">
        <v>21</v>
      </c>
      <c r="B30189" t="s">
        <v>339</v>
      </c>
      <c r="C30189">
        <v>8</v>
      </c>
      <c r="D30189" t="s">
        <v>1158</v>
      </c>
      <c r="E30189" t="s">
        <v>592</v>
      </c>
      <c r="F30189" t="s">
        <v>140</v>
      </c>
      <c r="G30189" t="s">
        <v>140</v>
      </c>
      <c r="H30189" t="s">
        <v>140</v>
      </c>
      <c r="I30189" t="s">
        <v>140</v>
      </c>
      <c r="J30189" t="s">
        <v>140</v>
      </c>
      <c r="K30189" t="s">
        <v>140</v>
      </c>
      <c r="L30189" t="s">
        <v>140</v>
      </c>
      <c r="M30189" t="s">
        <v>140</v>
      </c>
      <c r="N30189" t="s">
        <v>140</v>
      </c>
    </row>
    <row r="30190" spans="1:14" x14ac:dyDescent="0.35">
      <c r="A30190" t="s">
        <v>22</v>
      </c>
      <c r="B30190" t="s">
        <v>1126</v>
      </c>
      <c r="C30190">
        <v>87</v>
      </c>
      <c r="D30190" t="s">
        <v>473</v>
      </c>
      <c r="E30190" t="s">
        <v>140</v>
      </c>
      <c r="F30190" t="s">
        <v>1063</v>
      </c>
      <c r="G30190" t="s">
        <v>1019</v>
      </c>
      <c r="H30190" t="s">
        <v>1068</v>
      </c>
      <c r="I30190" t="s">
        <v>1010</v>
      </c>
      <c r="J30190" t="s">
        <v>1073</v>
      </c>
      <c r="K30190" t="s">
        <v>1057</v>
      </c>
      <c r="L30190" t="s">
        <v>1023</v>
      </c>
      <c r="M30190" t="s">
        <v>940</v>
      </c>
      <c r="N30190" t="s">
        <v>140</v>
      </c>
    </row>
    <row r="30191" spans="1:14" x14ac:dyDescent="0.35">
      <c r="A30191" t="s">
        <v>22</v>
      </c>
      <c r="B30191" t="s">
        <v>1127</v>
      </c>
      <c r="C30191">
        <v>111</v>
      </c>
      <c r="D30191" t="s">
        <v>126</v>
      </c>
      <c r="E30191" t="s">
        <v>1019</v>
      </c>
      <c r="F30191" t="s">
        <v>1009</v>
      </c>
      <c r="G30191" t="s">
        <v>1016</v>
      </c>
      <c r="H30191" t="s">
        <v>1043</v>
      </c>
      <c r="I30191" t="s">
        <v>140</v>
      </c>
      <c r="J30191" t="s">
        <v>1014</v>
      </c>
      <c r="K30191" t="s">
        <v>775</v>
      </c>
      <c r="L30191" t="s">
        <v>140</v>
      </c>
      <c r="M30191" t="s">
        <v>1043</v>
      </c>
      <c r="N30191" t="s">
        <v>1054</v>
      </c>
    </row>
    <row r="30192" spans="1:14" x14ac:dyDescent="0.35">
      <c r="A30192" t="s">
        <v>22</v>
      </c>
      <c r="B30192" t="s">
        <v>339</v>
      </c>
      <c r="C30192">
        <v>11</v>
      </c>
      <c r="D30192" t="s">
        <v>177</v>
      </c>
      <c r="E30192" t="s">
        <v>140</v>
      </c>
      <c r="F30192" t="s">
        <v>140</v>
      </c>
      <c r="G30192" t="s">
        <v>140</v>
      </c>
      <c r="H30192" t="s">
        <v>140</v>
      </c>
      <c r="I30192" t="s">
        <v>140</v>
      </c>
      <c r="J30192" t="s">
        <v>140</v>
      </c>
      <c r="K30192" t="s">
        <v>140</v>
      </c>
      <c r="L30192" t="s">
        <v>140</v>
      </c>
      <c r="M30192" t="s">
        <v>140</v>
      </c>
      <c r="N30192" t="s">
        <v>140</v>
      </c>
    </row>
    <row r="30193" spans="1:14" x14ac:dyDescent="0.35">
      <c r="A30193" t="s">
        <v>23</v>
      </c>
      <c r="B30193" t="s">
        <v>1126</v>
      </c>
      <c r="C30193">
        <v>99</v>
      </c>
      <c r="D30193" t="s">
        <v>916</v>
      </c>
      <c r="E30193" t="s">
        <v>1014</v>
      </c>
      <c r="F30193" t="s">
        <v>140</v>
      </c>
      <c r="G30193" t="s">
        <v>949</v>
      </c>
      <c r="H30193" t="s">
        <v>99</v>
      </c>
      <c r="I30193" t="s">
        <v>1066</v>
      </c>
      <c r="J30193" t="s">
        <v>1014</v>
      </c>
      <c r="K30193" t="s">
        <v>949</v>
      </c>
      <c r="L30193" t="s">
        <v>140</v>
      </c>
      <c r="M30193" t="s">
        <v>140</v>
      </c>
      <c r="N30193" t="s">
        <v>140</v>
      </c>
    </row>
    <row r="30194" spans="1:14" x14ac:dyDescent="0.35">
      <c r="A30194" t="s">
        <v>23</v>
      </c>
      <c r="B30194" t="s">
        <v>1127</v>
      </c>
      <c r="C30194">
        <v>94</v>
      </c>
      <c r="D30194" t="s">
        <v>768</v>
      </c>
      <c r="E30194" t="s">
        <v>140</v>
      </c>
      <c r="F30194" t="s">
        <v>140</v>
      </c>
      <c r="G30194" t="s">
        <v>140</v>
      </c>
      <c r="H30194" t="s">
        <v>1046</v>
      </c>
      <c r="I30194" t="s">
        <v>1051</v>
      </c>
      <c r="J30194" t="s">
        <v>1008</v>
      </c>
      <c r="K30194" t="s">
        <v>1008</v>
      </c>
      <c r="L30194" t="s">
        <v>1011</v>
      </c>
      <c r="M30194" t="s">
        <v>140</v>
      </c>
      <c r="N30194" t="s">
        <v>140</v>
      </c>
    </row>
    <row r="30195" spans="1:14" x14ac:dyDescent="0.35">
      <c r="A30195" t="s">
        <v>23</v>
      </c>
      <c r="B30195" t="s">
        <v>339</v>
      </c>
      <c r="C30195">
        <v>12</v>
      </c>
      <c r="D30195" t="s">
        <v>907</v>
      </c>
      <c r="E30195" t="s">
        <v>952</v>
      </c>
      <c r="F30195" t="s">
        <v>140</v>
      </c>
      <c r="G30195" t="s">
        <v>140</v>
      </c>
      <c r="H30195" t="s">
        <v>970</v>
      </c>
      <c r="I30195" t="s">
        <v>785</v>
      </c>
      <c r="J30195" t="s">
        <v>140</v>
      </c>
      <c r="K30195" t="s">
        <v>140</v>
      </c>
      <c r="L30195" t="s">
        <v>140</v>
      </c>
      <c r="M30195" t="s">
        <v>140</v>
      </c>
      <c r="N30195" t="s">
        <v>140</v>
      </c>
    </row>
    <row r="30196" spans="1:14" x14ac:dyDescent="0.35">
      <c r="A30196" t="s">
        <v>24</v>
      </c>
      <c r="B30196" t="s">
        <v>1126</v>
      </c>
      <c r="C30196">
        <v>86</v>
      </c>
      <c r="D30196" t="s">
        <v>912</v>
      </c>
      <c r="E30196" t="s">
        <v>1012</v>
      </c>
      <c r="F30196" t="s">
        <v>919</v>
      </c>
      <c r="G30196" t="s">
        <v>1018</v>
      </c>
      <c r="H30196" t="s">
        <v>996</v>
      </c>
      <c r="I30196" t="s">
        <v>140</v>
      </c>
      <c r="J30196" t="s">
        <v>1060</v>
      </c>
      <c r="K30196" t="s">
        <v>1011</v>
      </c>
      <c r="L30196" t="s">
        <v>869</v>
      </c>
      <c r="M30196" t="s">
        <v>1021</v>
      </c>
      <c r="N30196" t="s">
        <v>140</v>
      </c>
    </row>
    <row r="30197" spans="1:14" x14ac:dyDescent="0.35">
      <c r="A30197" t="s">
        <v>24</v>
      </c>
      <c r="B30197" t="s">
        <v>1127</v>
      </c>
      <c r="C30197">
        <v>117</v>
      </c>
      <c r="D30197" t="s">
        <v>943</v>
      </c>
      <c r="E30197" t="s">
        <v>1063</v>
      </c>
      <c r="F30197" t="s">
        <v>1060</v>
      </c>
      <c r="G30197" t="s">
        <v>1063</v>
      </c>
      <c r="H30197" t="s">
        <v>939</v>
      </c>
      <c r="I30197" t="s">
        <v>140</v>
      </c>
      <c r="J30197" t="s">
        <v>140</v>
      </c>
      <c r="K30197" t="s">
        <v>949</v>
      </c>
      <c r="L30197" t="s">
        <v>140</v>
      </c>
      <c r="M30197" t="s">
        <v>1063</v>
      </c>
      <c r="N30197" t="s">
        <v>140</v>
      </c>
    </row>
    <row r="30198" spans="1:14" x14ac:dyDescent="0.35">
      <c r="A30198" t="s">
        <v>24</v>
      </c>
      <c r="B30198" t="s">
        <v>339</v>
      </c>
      <c r="C30198">
        <v>4</v>
      </c>
      <c r="D30198" t="s">
        <v>177</v>
      </c>
      <c r="E30198" t="s">
        <v>140</v>
      </c>
      <c r="F30198" t="s">
        <v>140</v>
      </c>
      <c r="G30198" t="s">
        <v>140</v>
      </c>
      <c r="H30198" t="s">
        <v>140</v>
      </c>
      <c r="I30198" t="s">
        <v>140</v>
      </c>
      <c r="J30198" t="s">
        <v>140</v>
      </c>
      <c r="K30198" t="s">
        <v>140</v>
      </c>
      <c r="L30198" t="s">
        <v>140</v>
      </c>
      <c r="M30198" t="s">
        <v>140</v>
      </c>
      <c r="N30198" t="s">
        <v>140</v>
      </c>
    </row>
    <row r="30199" spans="1:14" x14ac:dyDescent="0.35">
      <c r="A30199" t="s">
        <v>25</v>
      </c>
      <c r="B30199" t="s">
        <v>1126</v>
      </c>
      <c r="C30199">
        <v>85</v>
      </c>
      <c r="D30199" t="s">
        <v>767</v>
      </c>
      <c r="E30199" t="s">
        <v>140</v>
      </c>
      <c r="F30199" t="s">
        <v>1012</v>
      </c>
      <c r="G30199" t="s">
        <v>140</v>
      </c>
      <c r="H30199" t="s">
        <v>443</v>
      </c>
      <c r="I30199" t="s">
        <v>140</v>
      </c>
      <c r="J30199" t="s">
        <v>950</v>
      </c>
      <c r="K30199" t="s">
        <v>1012</v>
      </c>
      <c r="L30199" t="s">
        <v>949</v>
      </c>
      <c r="M30199" t="s">
        <v>1064</v>
      </c>
      <c r="N30199" t="s">
        <v>140</v>
      </c>
    </row>
    <row r="30200" spans="1:14" x14ac:dyDescent="0.35">
      <c r="A30200" t="s">
        <v>25</v>
      </c>
      <c r="B30200" t="s">
        <v>1127</v>
      </c>
      <c r="C30200">
        <v>111</v>
      </c>
      <c r="D30200" t="s">
        <v>124</v>
      </c>
      <c r="E30200" t="s">
        <v>140</v>
      </c>
      <c r="F30200" t="s">
        <v>1098</v>
      </c>
      <c r="G30200" t="s">
        <v>1014</v>
      </c>
      <c r="H30200" t="s">
        <v>1067</v>
      </c>
      <c r="I30200" t="s">
        <v>140</v>
      </c>
      <c r="J30200" t="s">
        <v>1098</v>
      </c>
      <c r="K30200" t="s">
        <v>1063</v>
      </c>
      <c r="L30200" t="s">
        <v>140</v>
      </c>
      <c r="M30200" t="s">
        <v>140</v>
      </c>
      <c r="N30200" t="s">
        <v>1016</v>
      </c>
    </row>
    <row r="30201" spans="1:14" x14ac:dyDescent="0.35">
      <c r="A30201" t="s">
        <v>25</v>
      </c>
      <c r="B30201" t="s">
        <v>339</v>
      </c>
      <c r="C30201">
        <v>8</v>
      </c>
      <c r="D30201" t="s">
        <v>177</v>
      </c>
      <c r="E30201" t="s">
        <v>140</v>
      </c>
      <c r="F30201" t="s">
        <v>140</v>
      </c>
      <c r="G30201" t="s">
        <v>140</v>
      </c>
      <c r="H30201" t="s">
        <v>140</v>
      </c>
      <c r="I30201" t="s">
        <v>140</v>
      </c>
      <c r="J30201" t="s">
        <v>140</v>
      </c>
      <c r="K30201" t="s">
        <v>140</v>
      </c>
      <c r="L30201" t="s">
        <v>140</v>
      </c>
      <c r="M30201" t="s">
        <v>140</v>
      </c>
      <c r="N30201" t="s">
        <v>140</v>
      </c>
    </row>
    <row r="30202" spans="1:14" x14ac:dyDescent="0.35">
      <c r="A30202" t="s">
        <v>26</v>
      </c>
      <c r="B30202" t="s">
        <v>1126</v>
      </c>
      <c r="C30202">
        <v>92</v>
      </c>
      <c r="D30202" t="s">
        <v>40</v>
      </c>
      <c r="E30202" t="s">
        <v>1009</v>
      </c>
      <c r="F30202" t="s">
        <v>1050</v>
      </c>
      <c r="G30202" t="s">
        <v>140</v>
      </c>
      <c r="H30202" t="s">
        <v>716</v>
      </c>
      <c r="I30202" t="s">
        <v>1007</v>
      </c>
      <c r="J30202" t="s">
        <v>869</v>
      </c>
      <c r="K30202" t="s">
        <v>548</v>
      </c>
      <c r="L30202" t="s">
        <v>996</v>
      </c>
      <c r="M30202" t="s">
        <v>949</v>
      </c>
      <c r="N30202" t="s">
        <v>1063</v>
      </c>
    </row>
    <row r="30203" spans="1:14" x14ac:dyDescent="0.35">
      <c r="A30203" t="s">
        <v>26</v>
      </c>
      <c r="B30203" t="s">
        <v>1127</v>
      </c>
      <c r="C30203">
        <v>100</v>
      </c>
      <c r="D30203" t="s">
        <v>872</v>
      </c>
      <c r="E30203" t="s">
        <v>1017</v>
      </c>
      <c r="F30203" t="s">
        <v>1043</v>
      </c>
      <c r="G30203" t="s">
        <v>140</v>
      </c>
      <c r="H30203" t="s">
        <v>983</v>
      </c>
      <c r="I30203" t="s">
        <v>140</v>
      </c>
      <c r="J30203" t="s">
        <v>1014</v>
      </c>
      <c r="K30203" t="s">
        <v>940</v>
      </c>
      <c r="L30203" t="s">
        <v>954</v>
      </c>
      <c r="M30203" t="s">
        <v>1014</v>
      </c>
      <c r="N30203" t="s">
        <v>140</v>
      </c>
    </row>
    <row r="30204" spans="1:14" x14ac:dyDescent="0.35">
      <c r="A30204" t="s">
        <v>26</v>
      </c>
      <c r="B30204" t="s">
        <v>339</v>
      </c>
      <c r="C30204">
        <v>10</v>
      </c>
      <c r="D30204" t="s">
        <v>473</v>
      </c>
      <c r="E30204" t="s">
        <v>140</v>
      </c>
      <c r="F30204" t="s">
        <v>140</v>
      </c>
      <c r="G30204" t="s">
        <v>140</v>
      </c>
      <c r="H30204" t="s">
        <v>140</v>
      </c>
      <c r="I30204" t="s">
        <v>140</v>
      </c>
      <c r="J30204" t="s">
        <v>140</v>
      </c>
      <c r="K30204" t="s">
        <v>140</v>
      </c>
      <c r="L30204" t="s">
        <v>1070</v>
      </c>
      <c r="M30204" t="s">
        <v>595</v>
      </c>
      <c r="N30204" t="s">
        <v>140</v>
      </c>
    </row>
    <row r="30205" spans="1:14" x14ac:dyDescent="0.35">
      <c r="A30205" t="s">
        <v>27</v>
      </c>
      <c r="B30205" t="s">
        <v>1126</v>
      </c>
      <c r="C30205">
        <v>78</v>
      </c>
      <c r="D30205" t="s">
        <v>992</v>
      </c>
      <c r="E30205" t="s">
        <v>140</v>
      </c>
      <c r="F30205" t="s">
        <v>1009</v>
      </c>
      <c r="G30205" t="s">
        <v>140</v>
      </c>
      <c r="H30205" t="s">
        <v>977</v>
      </c>
      <c r="I30205" t="s">
        <v>1011</v>
      </c>
      <c r="J30205" t="s">
        <v>1073</v>
      </c>
      <c r="K30205" t="s">
        <v>1054</v>
      </c>
      <c r="L30205" t="s">
        <v>869</v>
      </c>
      <c r="M30205" t="s">
        <v>1018</v>
      </c>
      <c r="N30205" t="s">
        <v>140</v>
      </c>
    </row>
    <row r="30206" spans="1:14" x14ac:dyDescent="0.35">
      <c r="A30206" t="s">
        <v>27</v>
      </c>
      <c r="B30206" t="s">
        <v>1127</v>
      </c>
      <c r="C30206">
        <v>114</v>
      </c>
      <c r="D30206" t="s">
        <v>951</v>
      </c>
      <c r="E30206" t="s">
        <v>1048</v>
      </c>
      <c r="F30206" t="s">
        <v>1011</v>
      </c>
      <c r="G30206" t="s">
        <v>140</v>
      </c>
      <c r="H30206" t="s">
        <v>1046</v>
      </c>
      <c r="I30206" t="s">
        <v>140</v>
      </c>
      <c r="J30206" t="s">
        <v>1066</v>
      </c>
      <c r="K30206" t="s">
        <v>954</v>
      </c>
      <c r="L30206" t="s">
        <v>1054</v>
      </c>
      <c r="M30206" t="s">
        <v>140</v>
      </c>
      <c r="N30206" t="s">
        <v>775</v>
      </c>
    </row>
    <row r="30207" spans="1:14" x14ac:dyDescent="0.35">
      <c r="A30207" t="s">
        <v>27</v>
      </c>
      <c r="B30207" t="s">
        <v>339</v>
      </c>
      <c r="C30207">
        <v>12</v>
      </c>
      <c r="D30207" t="s">
        <v>868</v>
      </c>
      <c r="E30207" t="s">
        <v>140</v>
      </c>
      <c r="F30207" t="s">
        <v>140</v>
      </c>
      <c r="G30207" t="s">
        <v>140</v>
      </c>
      <c r="H30207" t="s">
        <v>1095</v>
      </c>
      <c r="I30207" t="s">
        <v>140</v>
      </c>
      <c r="J30207" t="s">
        <v>140</v>
      </c>
      <c r="K30207" t="s">
        <v>99</v>
      </c>
      <c r="L30207" t="s">
        <v>140</v>
      </c>
      <c r="M30207" t="s">
        <v>140</v>
      </c>
      <c r="N30207" t="s">
        <v>140</v>
      </c>
    </row>
    <row r="30208" spans="1:14" x14ac:dyDescent="0.35">
      <c r="A30208" t="s">
        <v>28</v>
      </c>
      <c r="B30208" t="s">
        <v>1126</v>
      </c>
      <c r="C30208">
        <v>72</v>
      </c>
      <c r="D30208" t="s">
        <v>1162</v>
      </c>
      <c r="E30208" t="s">
        <v>1012</v>
      </c>
      <c r="F30208" t="s">
        <v>1048</v>
      </c>
      <c r="G30208" t="s">
        <v>996</v>
      </c>
      <c r="H30208" t="s">
        <v>1052</v>
      </c>
      <c r="I30208" t="s">
        <v>1066</v>
      </c>
      <c r="J30208" t="s">
        <v>1070</v>
      </c>
      <c r="K30208" t="s">
        <v>501</v>
      </c>
      <c r="L30208" t="s">
        <v>1061</v>
      </c>
      <c r="M30208" t="s">
        <v>1012</v>
      </c>
      <c r="N30208" t="s">
        <v>1050</v>
      </c>
    </row>
    <row r="30209" spans="1:14" x14ac:dyDescent="0.35">
      <c r="A30209" t="s">
        <v>28</v>
      </c>
      <c r="B30209" t="s">
        <v>1127</v>
      </c>
      <c r="C30209">
        <v>125</v>
      </c>
      <c r="D30209" t="s">
        <v>1081</v>
      </c>
      <c r="E30209" t="s">
        <v>1098</v>
      </c>
      <c r="F30209" t="s">
        <v>1060</v>
      </c>
      <c r="G30209" t="s">
        <v>1068</v>
      </c>
      <c r="H30209" t="s">
        <v>996</v>
      </c>
      <c r="I30209" t="s">
        <v>1098</v>
      </c>
      <c r="J30209" t="s">
        <v>140</v>
      </c>
      <c r="K30209" t="s">
        <v>1018</v>
      </c>
      <c r="L30209" t="s">
        <v>1019</v>
      </c>
      <c r="M30209" t="s">
        <v>140</v>
      </c>
      <c r="N30209" t="s">
        <v>1009</v>
      </c>
    </row>
    <row r="30210" spans="1:14" x14ac:dyDescent="0.35">
      <c r="A30210" t="s">
        <v>28</v>
      </c>
      <c r="B30210" t="s">
        <v>339</v>
      </c>
      <c r="C30210">
        <v>10</v>
      </c>
      <c r="D30210" t="s">
        <v>943</v>
      </c>
      <c r="E30210" t="s">
        <v>140</v>
      </c>
      <c r="F30210" t="s">
        <v>140</v>
      </c>
      <c r="G30210" t="s">
        <v>140</v>
      </c>
      <c r="H30210" t="s">
        <v>942</v>
      </c>
      <c r="I30210" t="s">
        <v>140</v>
      </c>
      <c r="J30210" t="s">
        <v>140</v>
      </c>
      <c r="K30210" t="s">
        <v>140</v>
      </c>
      <c r="L30210" t="s">
        <v>140</v>
      </c>
      <c r="M30210" t="s">
        <v>140</v>
      </c>
      <c r="N30210" t="s">
        <v>140</v>
      </c>
    </row>
    <row r="30211" spans="1:14" x14ac:dyDescent="0.35">
      <c r="A30211" t="s">
        <v>29</v>
      </c>
      <c r="B30211" t="s">
        <v>1126</v>
      </c>
      <c r="C30211">
        <v>96</v>
      </c>
      <c r="D30211" t="s">
        <v>494</v>
      </c>
      <c r="E30211" t="s">
        <v>1066</v>
      </c>
      <c r="F30211" t="s">
        <v>140</v>
      </c>
      <c r="G30211" t="s">
        <v>1013</v>
      </c>
      <c r="H30211" t="s">
        <v>1060</v>
      </c>
      <c r="I30211" t="s">
        <v>140</v>
      </c>
      <c r="J30211" t="s">
        <v>1067</v>
      </c>
      <c r="K30211" t="s">
        <v>1065</v>
      </c>
      <c r="L30211" t="s">
        <v>1017</v>
      </c>
      <c r="M30211" t="s">
        <v>1020</v>
      </c>
      <c r="N30211" t="s">
        <v>140</v>
      </c>
    </row>
    <row r="30212" spans="1:14" x14ac:dyDescent="0.35">
      <c r="A30212" t="s">
        <v>29</v>
      </c>
      <c r="B30212" t="s">
        <v>1127</v>
      </c>
      <c r="C30212">
        <v>98</v>
      </c>
      <c r="D30212" t="s">
        <v>1137</v>
      </c>
      <c r="E30212" t="s">
        <v>140</v>
      </c>
      <c r="F30212" t="s">
        <v>140</v>
      </c>
      <c r="G30212" t="s">
        <v>140</v>
      </c>
      <c r="H30212" t="s">
        <v>996</v>
      </c>
      <c r="I30212" t="s">
        <v>140</v>
      </c>
      <c r="J30212" t="s">
        <v>140</v>
      </c>
      <c r="K30212" t="s">
        <v>1023</v>
      </c>
      <c r="L30212" t="s">
        <v>140</v>
      </c>
      <c r="M30212" t="s">
        <v>1014</v>
      </c>
      <c r="N30212" t="s">
        <v>1054</v>
      </c>
    </row>
    <row r="30213" spans="1:14" x14ac:dyDescent="0.35">
      <c r="A30213" t="s">
        <v>29</v>
      </c>
      <c r="B30213" t="s">
        <v>339</v>
      </c>
      <c r="C30213">
        <v>10</v>
      </c>
      <c r="D30213" t="s">
        <v>177</v>
      </c>
      <c r="E30213" t="s">
        <v>140</v>
      </c>
      <c r="F30213" t="s">
        <v>140</v>
      </c>
      <c r="G30213" t="s">
        <v>140</v>
      </c>
      <c r="H30213" t="s">
        <v>140</v>
      </c>
      <c r="I30213" t="s">
        <v>140</v>
      </c>
      <c r="J30213" t="s">
        <v>140</v>
      </c>
      <c r="K30213" t="s">
        <v>140</v>
      </c>
      <c r="L30213" t="s">
        <v>140</v>
      </c>
      <c r="M30213" t="s">
        <v>140</v>
      </c>
      <c r="N30213" t="s">
        <v>140</v>
      </c>
    </row>
    <row r="30214" spans="1:14" x14ac:dyDescent="0.35">
      <c r="A30214" t="s">
        <v>30</v>
      </c>
      <c r="B30214" t="s">
        <v>1126</v>
      </c>
      <c r="C30214">
        <v>76</v>
      </c>
      <c r="D30214" t="s">
        <v>960</v>
      </c>
      <c r="E30214" t="s">
        <v>1054</v>
      </c>
      <c r="F30214" t="s">
        <v>140</v>
      </c>
      <c r="G30214" t="s">
        <v>140</v>
      </c>
      <c r="H30214" t="s">
        <v>1023</v>
      </c>
      <c r="I30214" t="s">
        <v>140</v>
      </c>
      <c r="J30214" t="s">
        <v>1066</v>
      </c>
      <c r="K30214" t="s">
        <v>1060</v>
      </c>
      <c r="L30214" t="s">
        <v>1050</v>
      </c>
      <c r="M30214" t="s">
        <v>140</v>
      </c>
      <c r="N30214" t="s">
        <v>775</v>
      </c>
    </row>
    <row r="30215" spans="1:14" x14ac:dyDescent="0.35">
      <c r="A30215" t="s">
        <v>30</v>
      </c>
      <c r="B30215" t="s">
        <v>1127</v>
      </c>
      <c r="C30215">
        <v>120</v>
      </c>
      <c r="D30215" t="s">
        <v>1161</v>
      </c>
      <c r="E30215" t="s">
        <v>140</v>
      </c>
      <c r="F30215" t="s">
        <v>1014</v>
      </c>
      <c r="G30215" t="s">
        <v>1016</v>
      </c>
      <c r="H30215" t="s">
        <v>458</v>
      </c>
      <c r="I30215" t="s">
        <v>140</v>
      </c>
      <c r="J30215" t="s">
        <v>1014</v>
      </c>
      <c r="K30215" t="s">
        <v>1050</v>
      </c>
      <c r="L30215" t="s">
        <v>140</v>
      </c>
      <c r="M30215" t="s">
        <v>1062</v>
      </c>
      <c r="N30215" t="s">
        <v>140</v>
      </c>
    </row>
    <row r="30216" spans="1:14" x14ac:dyDescent="0.35">
      <c r="A30216" t="s">
        <v>30</v>
      </c>
      <c r="B30216" t="s">
        <v>339</v>
      </c>
      <c r="C30216">
        <v>6</v>
      </c>
      <c r="D30216" t="s">
        <v>177</v>
      </c>
      <c r="E30216" t="s">
        <v>140</v>
      </c>
      <c r="F30216" t="s">
        <v>140</v>
      </c>
      <c r="G30216" t="s">
        <v>140</v>
      </c>
      <c r="H30216" t="s">
        <v>140</v>
      </c>
      <c r="I30216" t="s">
        <v>140</v>
      </c>
      <c r="J30216" t="s">
        <v>140</v>
      </c>
      <c r="K30216" t="s">
        <v>140</v>
      </c>
      <c r="L30216" t="s">
        <v>140</v>
      </c>
      <c r="M30216" t="s">
        <v>140</v>
      </c>
      <c r="N30216" t="s">
        <v>140</v>
      </c>
    </row>
    <row r="30217" spans="1:14" x14ac:dyDescent="0.35">
      <c r="A30217" t="s">
        <v>31</v>
      </c>
      <c r="B30217" t="s">
        <v>1126</v>
      </c>
      <c r="C30217">
        <v>100</v>
      </c>
      <c r="D30217" t="s">
        <v>80</v>
      </c>
      <c r="E30217" t="s">
        <v>1011</v>
      </c>
      <c r="F30217" t="s">
        <v>1011</v>
      </c>
      <c r="G30217" t="s">
        <v>1011</v>
      </c>
      <c r="H30217" t="s">
        <v>983</v>
      </c>
      <c r="I30217" t="s">
        <v>674</v>
      </c>
      <c r="J30217" t="s">
        <v>660</v>
      </c>
      <c r="K30217" t="s">
        <v>801</v>
      </c>
      <c r="L30217" t="s">
        <v>1018</v>
      </c>
      <c r="M30217" t="s">
        <v>1011</v>
      </c>
      <c r="N30217" t="s">
        <v>140</v>
      </c>
    </row>
    <row r="30218" spans="1:14" x14ac:dyDescent="0.35">
      <c r="A30218" t="s">
        <v>31</v>
      </c>
      <c r="B30218" t="s">
        <v>1127</v>
      </c>
      <c r="C30218">
        <v>100</v>
      </c>
      <c r="D30218" t="s">
        <v>670</v>
      </c>
      <c r="E30218" t="s">
        <v>140</v>
      </c>
      <c r="F30218" t="s">
        <v>140</v>
      </c>
      <c r="G30218" t="s">
        <v>1011</v>
      </c>
      <c r="H30218" t="s">
        <v>729</v>
      </c>
      <c r="I30218" t="s">
        <v>1049</v>
      </c>
      <c r="J30218" t="s">
        <v>140</v>
      </c>
      <c r="K30218" t="s">
        <v>1051</v>
      </c>
      <c r="L30218" t="s">
        <v>140</v>
      </c>
      <c r="M30218" t="s">
        <v>1011</v>
      </c>
      <c r="N30218" t="s">
        <v>140</v>
      </c>
    </row>
    <row r="30219" spans="1:14" x14ac:dyDescent="0.35">
      <c r="A30219" t="s">
        <v>31</v>
      </c>
      <c r="B30219" t="s">
        <v>339</v>
      </c>
      <c r="C30219">
        <v>6</v>
      </c>
      <c r="D30219" t="s">
        <v>116</v>
      </c>
      <c r="E30219" t="s">
        <v>140</v>
      </c>
      <c r="F30219" t="s">
        <v>140</v>
      </c>
      <c r="G30219" t="s">
        <v>140</v>
      </c>
      <c r="H30219" t="s">
        <v>115</v>
      </c>
      <c r="I30219" t="s">
        <v>140</v>
      </c>
      <c r="J30219" t="s">
        <v>140</v>
      </c>
      <c r="K30219" t="s">
        <v>140</v>
      </c>
      <c r="L30219" t="s">
        <v>140</v>
      </c>
      <c r="M30219" t="s">
        <v>140</v>
      </c>
      <c r="N30219" t="s">
        <v>140</v>
      </c>
    </row>
    <row r="30220" spans="1:14" x14ac:dyDescent="0.35">
      <c r="A30220" t="s">
        <v>32</v>
      </c>
      <c r="B30220" t="s">
        <v>1126</v>
      </c>
      <c r="C30220">
        <v>2080</v>
      </c>
      <c r="D30220" t="s">
        <v>156</v>
      </c>
      <c r="E30220" t="s">
        <v>775</v>
      </c>
      <c r="F30220" t="s">
        <v>1011</v>
      </c>
      <c r="G30220" t="s">
        <v>949</v>
      </c>
      <c r="H30220" t="s">
        <v>1061</v>
      </c>
      <c r="I30220" t="s">
        <v>1098</v>
      </c>
      <c r="J30220" t="s">
        <v>1051</v>
      </c>
      <c r="K30220" t="s">
        <v>1070</v>
      </c>
      <c r="L30220" t="s">
        <v>1048</v>
      </c>
      <c r="M30220" t="s">
        <v>1098</v>
      </c>
      <c r="N30220" t="s">
        <v>1010</v>
      </c>
    </row>
    <row r="30221" spans="1:14" x14ac:dyDescent="0.35">
      <c r="A30221" t="s">
        <v>32</v>
      </c>
      <c r="B30221" t="s">
        <v>1127</v>
      </c>
      <c r="C30221">
        <v>2641</v>
      </c>
      <c r="D30221" t="s">
        <v>370</v>
      </c>
      <c r="E30221" t="s">
        <v>1012</v>
      </c>
      <c r="F30221" t="s">
        <v>1054</v>
      </c>
      <c r="G30221" t="s">
        <v>1063</v>
      </c>
      <c r="H30221" t="s">
        <v>1070</v>
      </c>
      <c r="I30221" t="s">
        <v>1017</v>
      </c>
      <c r="J30221" t="s">
        <v>775</v>
      </c>
      <c r="K30221" t="s">
        <v>1050</v>
      </c>
      <c r="L30221" t="s">
        <v>1054</v>
      </c>
      <c r="M30221" t="s">
        <v>1011</v>
      </c>
      <c r="N30221" t="s">
        <v>1008</v>
      </c>
    </row>
    <row r="30222" spans="1:14" x14ac:dyDescent="0.35">
      <c r="A30222" t="s">
        <v>32</v>
      </c>
      <c r="B30222" t="s">
        <v>339</v>
      </c>
      <c r="C30222">
        <v>204</v>
      </c>
      <c r="D30222" t="s">
        <v>986</v>
      </c>
      <c r="E30222" t="s">
        <v>1051</v>
      </c>
      <c r="F30222" t="s">
        <v>140</v>
      </c>
      <c r="G30222" t="s">
        <v>140</v>
      </c>
      <c r="H30222" t="s">
        <v>1048</v>
      </c>
      <c r="I30222" t="s">
        <v>1066</v>
      </c>
      <c r="J30222" t="s">
        <v>1013</v>
      </c>
      <c r="K30222" t="s">
        <v>1063</v>
      </c>
      <c r="L30222" t="s">
        <v>1008</v>
      </c>
      <c r="M30222" t="s">
        <v>1063</v>
      </c>
      <c r="N30222" t="s">
        <v>1010</v>
      </c>
    </row>
    <row r="30224" spans="1:14" x14ac:dyDescent="0.35">
      <c r="A30224" t="s">
        <v>2247</v>
      </c>
    </row>
    <row r="30225" spans="1:14" x14ac:dyDescent="0.35">
      <c r="A30225" t="s">
        <v>2</v>
      </c>
      <c r="B30225" t="s">
        <v>1141</v>
      </c>
      <c r="C30225" t="s">
        <v>3</v>
      </c>
      <c r="D30225" t="s">
        <v>2235</v>
      </c>
      <c r="E30225" t="s">
        <v>2236</v>
      </c>
      <c r="F30225" t="s">
        <v>2237</v>
      </c>
      <c r="G30225" t="s">
        <v>2238</v>
      </c>
      <c r="H30225" t="s">
        <v>2239</v>
      </c>
      <c r="I30225" t="s">
        <v>2240</v>
      </c>
      <c r="J30225" t="s">
        <v>2241</v>
      </c>
      <c r="K30225" t="s">
        <v>2242</v>
      </c>
      <c r="L30225" t="s">
        <v>2243</v>
      </c>
      <c r="M30225" t="s">
        <v>2244</v>
      </c>
      <c r="N30225" t="s">
        <v>2245</v>
      </c>
    </row>
    <row r="30226" spans="1:14" x14ac:dyDescent="0.35">
      <c r="A30226" t="s">
        <v>8</v>
      </c>
      <c r="B30226" t="s">
        <v>1129</v>
      </c>
      <c r="C30226">
        <v>44</v>
      </c>
      <c r="D30226" t="s">
        <v>672</v>
      </c>
      <c r="E30226" t="s">
        <v>1019</v>
      </c>
      <c r="F30226" t="s">
        <v>1004</v>
      </c>
      <c r="G30226" t="s">
        <v>140</v>
      </c>
      <c r="H30226" t="s">
        <v>785</v>
      </c>
      <c r="I30226" t="s">
        <v>1062</v>
      </c>
      <c r="J30226" t="s">
        <v>1098</v>
      </c>
      <c r="K30226" t="s">
        <v>775</v>
      </c>
      <c r="L30226" t="s">
        <v>140</v>
      </c>
      <c r="M30226" t="s">
        <v>1054</v>
      </c>
      <c r="N30226" t="s">
        <v>140</v>
      </c>
    </row>
    <row r="30227" spans="1:14" x14ac:dyDescent="0.35">
      <c r="A30227" t="s">
        <v>8</v>
      </c>
      <c r="B30227" t="s">
        <v>1130</v>
      </c>
      <c r="C30227">
        <v>116</v>
      </c>
      <c r="D30227" t="s">
        <v>596</v>
      </c>
      <c r="E30227" t="s">
        <v>1017</v>
      </c>
      <c r="F30227" t="s">
        <v>140</v>
      </c>
      <c r="G30227" t="s">
        <v>140</v>
      </c>
      <c r="H30227" t="s">
        <v>1051</v>
      </c>
      <c r="I30227" t="s">
        <v>1007</v>
      </c>
      <c r="J30227" t="s">
        <v>954</v>
      </c>
      <c r="K30227" t="s">
        <v>1011</v>
      </c>
      <c r="L30227" t="s">
        <v>140</v>
      </c>
      <c r="M30227" t="s">
        <v>1019</v>
      </c>
      <c r="N30227" t="s">
        <v>140</v>
      </c>
    </row>
    <row r="30228" spans="1:14" x14ac:dyDescent="0.35">
      <c r="A30228" t="s">
        <v>8</v>
      </c>
      <c r="B30228" t="s">
        <v>1131</v>
      </c>
      <c r="C30228">
        <v>44</v>
      </c>
      <c r="D30228" t="s">
        <v>663</v>
      </c>
      <c r="E30228" t="s">
        <v>140</v>
      </c>
      <c r="F30228" t="s">
        <v>140</v>
      </c>
      <c r="G30228" t="s">
        <v>140</v>
      </c>
      <c r="H30228" t="s">
        <v>942</v>
      </c>
      <c r="I30228" t="s">
        <v>140</v>
      </c>
      <c r="J30228" t="s">
        <v>996</v>
      </c>
      <c r="K30228" t="s">
        <v>140</v>
      </c>
      <c r="L30228" t="s">
        <v>140</v>
      </c>
      <c r="M30228" t="s">
        <v>1019</v>
      </c>
      <c r="N30228" t="s">
        <v>140</v>
      </c>
    </row>
    <row r="30229" spans="1:14" x14ac:dyDescent="0.35">
      <c r="A30229" t="s">
        <v>9</v>
      </c>
      <c r="B30229" t="s">
        <v>1129</v>
      </c>
      <c r="C30229">
        <v>18</v>
      </c>
      <c r="D30229" t="s">
        <v>361</v>
      </c>
      <c r="E30229" t="s">
        <v>1051</v>
      </c>
      <c r="F30229" t="s">
        <v>317</v>
      </c>
      <c r="G30229" t="s">
        <v>996</v>
      </c>
      <c r="H30229" t="s">
        <v>968</v>
      </c>
      <c r="I30229" t="s">
        <v>140</v>
      </c>
      <c r="J30229" t="s">
        <v>140</v>
      </c>
      <c r="K30229" t="s">
        <v>1064</v>
      </c>
      <c r="L30229" t="s">
        <v>140</v>
      </c>
      <c r="M30229" t="s">
        <v>140</v>
      </c>
      <c r="N30229" t="s">
        <v>140</v>
      </c>
    </row>
    <row r="30230" spans="1:14" x14ac:dyDescent="0.35">
      <c r="A30230" t="s">
        <v>9</v>
      </c>
      <c r="B30230" t="s">
        <v>1130</v>
      </c>
      <c r="C30230">
        <v>163</v>
      </c>
      <c r="D30230" t="s">
        <v>516</v>
      </c>
      <c r="E30230" t="s">
        <v>1019</v>
      </c>
      <c r="F30230" t="s">
        <v>1063</v>
      </c>
      <c r="G30230" t="s">
        <v>1060</v>
      </c>
      <c r="H30230" t="s">
        <v>1020</v>
      </c>
      <c r="I30230" t="s">
        <v>140</v>
      </c>
      <c r="J30230" t="s">
        <v>775</v>
      </c>
      <c r="K30230" t="s">
        <v>940</v>
      </c>
      <c r="L30230" t="s">
        <v>140</v>
      </c>
      <c r="M30230" t="s">
        <v>1016</v>
      </c>
      <c r="N30230" t="s">
        <v>140</v>
      </c>
    </row>
    <row r="30231" spans="1:14" x14ac:dyDescent="0.35">
      <c r="A30231" t="s">
        <v>9</v>
      </c>
      <c r="B30231" t="s">
        <v>1131</v>
      </c>
      <c r="C30231">
        <v>20</v>
      </c>
      <c r="D30231" t="s">
        <v>638</v>
      </c>
      <c r="E30231" t="s">
        <v>147</v>
      </c>
      <c r="F30231" t="s">
        <v>140</v>
      </c>
      <c r="G30231" t="s">
        <v>140</v>
      </c>
      <c r="H30231" t="s">
        <v>954</v>
      </c>
      <c r="I30231" t="s">
        <v>140</v>
      </c>
      <c r="J30231" t="s">
        <v>458</v>
      </c>
      <c r="K30231" t="s">
        <v>140</v>
      </c>
      <c r="L30231" t="s">
        <v>140</v>
      </c>
      <c r="M30231" t="s">
        <v>140</v>
      </c>
      <c r="N30231" t="s">
        <v>140</v>
      </c>
    </row>
    <row r="30232" spans="1:14" x14ac:dyDescent="0.35">
      <c r="A30232" t="s">
        <v>10</v>
      </c>
      <c r="B30232" t="s">
        <v>1129</v>
      </c>
      <c r="C30232">
        <v>25</v>
      </c>
      <c r="D30232" t="s">
        <v>469</v>
      </c>
      <c r="E30232" t="s">
        <v>140</v>
      </c>
      <c r="F30232" t="s">
        <v>187</v>
      </c>
      <c r="G30232" t="s">
        <v>140</v>
      </c>
      <c r="H30232" t="s">
        <v>1052</v>
      </c>
      <c r="I30232" t="s">
        <v>824</v>
      </c>
      <c r="J30232" t="s">
        <v>996</v>
      </c>
      <c r="K30232" t="s">
        <v>1047</v>
      </c>
      <c r="L30232" t="s">
        <v>1095</v>
      </c>
      <c r="M30232" t="s">
        <v>939</v>
      </c>
      <c r="N30232" t="s">
        <v>140</v>
      </c>
    </row>
    <row r="30233" spans="1:14" x14ac:dyDescent="0.35">
      <c r="A30233" t="s">
        <v>10</v>
      </c>
      <c r="B30233" t="s">
        <v>1130</v>
      </c>
      <c r="C30233">
        <v>169</v>
      </c>
      <c r="D30233" t="s">
        <v>88</v>
      </c>
      <c r="E30233" t="s">
        <v>1011</v>
      </c>
      <c r="F30233" t="s">
        <v>140</v>
      </c>
      <c r="G30233" t="s">
        <v>1008</v>
      </c>
      <c r="H30233" t="s">
        <v>1073</v>
      </c>
      <c r="I30233" t="s">
        <v>140</v>
      </c>
      <c r="J30233" t="s">
        <v>1019</v>
      </c>
      <c r="K30233" t="s">
        <v>1023</v>
      </c>
      <c r="L30233" t="s">
        <v>1063</v>
      </c>
      <c r="M30233" t="s">
        <v>1008</v>
      </c>
      <c r="N30233" t="s">
        <v>140</v>
      </c>
    </row>
    <row r="30234" spans="1:14" x14ac:dyDescent="0.35">
      <c r="A30234" t="s">
        <v>10</v>
      </c>
      <c r="B30234" t="s">
        <v>1131</v>
      </c>
      <c r="C30234">
        <v>14</v>
      </c>
      <c r="D30234" t="s">
        <v>870</v>
      </c>
      <c r="E30234" t="s">
        <v>140</v>
      </c>
      <c r="F30234" t="s">
        <v>140</v>
      </c>
      <c r="G30234" t="s">
        <v>140</v>
      </c>
      <c r="H30234" t="s">
        <v>869</v>
      </c>
      <c r="I30234" t="s">
        <v>140</v>
      </c>
      <c r="J30234" t="s">
        <v>140</v>
      </c>
      <c r="K30234" t="s">
        <v>140</v>
      </c>
      <c r="L30234" t="s">
        <v>140</v>
      </c>
      <c r="M30234" t="s">
        <v>140</v>
      </c>
      <c r="N30234" t="s">
        <v>140</v>
      </c>
    </row>
    <row r="30235" spans="1:14" x14ac:dyDescent="0.35">
      <c r="A30235" t="s">
        <v>11</v>
      </c>
      <c r="B30235" t="s">
        <v>1129</v>
      </c>
      <c r="C30235">
        <v>22</v>
      </c>
      <c r="D30235" t="s">
        <v>419</v>
      </c>
      <c r="E30235" t="s">
        <v>140</v>
      </c>
      <c r="F30235" t="s">
        <v>140</v>
      </c>
      <c r="G30235" t="s">
        <v>140</v>
      </c>
      <c r="H30235" t="s">
        <v>501</v>
      </c>
      <c r="I30235" t="s">
        <v>140</v>
      </c>
      <c r="J30235" t="s">
        <v>967</v>
      </c>
      <c r="K30235" t="s">
        <v>838</v>
      </c>
      <c r="L30235" t="s">
        <v>140</v>
      </c>
      <c r="M30235" t="s">
        <v>1057</v>
      </c>
      <c r="N30235" t="s">
        <v>140</v>
      </c>
    </row>
    <row r="30236" spans="1:14" x14ac:dyDescent="0.35">
      <c r="A30236" t="s">
        <v>11</v>
      </c>
      <c r="B30236" t="s">
        <v>1130</v>
      </c>
      <c r="C30236">
        <v>160</v>
      </c>
      <c r="D30236" t="s">
        <v>106</v>
      </c>
      <c r="E30236" t="s">
        <v>1014</v>
      </c>
      <c r="F30236" t="s">
        <v>949</v>
      </c>
      <c r="G30236" t="s">
        <v>940</v>
      </c>
      <c r="H30236" t="s">
        <v>1061</v>
      </c>
      <c r="I30236" t="s">
        <v>1012</v>
      </c>
      <c r="J30236" t="s">
        <v>1014</v>
      </c>
      <c r="K30236" t="s">
        <v>1063</v>
      </c>
      <c r="L30236" t="s">
        <v>940</v>
      </c>
      <c r="M30236" t="s">
        <v>1010</v>
      </c>
      <c r="N30236" t="s">
        <v>140</v>
      </c>
    </row>
    <row r="30237" spans="1:14" x14ac:dyDescent="0.35">
      <c r="A30237" t="s">
        <v>11</v>
      </c>
      <c r="B30237" t="s">
        <v>1131</v>
      </c>
      <c r="C30237">
        <v>24</v>
      </c>
      <c r="D30237" t="s">
        <v>916</v>
      </c>
      <c r="E30237" t="s">
        <v>140</v>
      </c>
      <c r="F30237" t="s">
        <v>140</v>
      </c>
      <c r="G30237" t="s">
        <v>140</v>
      </c>
      <c r="H30237" t="s">
        <v>1045</v>
      </c>
      <c r="I30237" t="s">
        <v>140</v>
      </c>
      <c r="J30237" t="s">
        <v>140</v>
      </c>
      <c r="K30237" t="s">
        <v>345</v>
      </c>
      <c r="L30237" t="s">
        <v>140</v>
      </c>
      <c r="M30237" t="s">
        <v>971</v>
      </c>
      <c r="N30237" t="s">
        <v>140</v>
      </c>
    </row>
    <row r="30238" spans="1:14" x14ac:dyDescent="0.35">
      <c r="A30238" t="s">
        <v>12</v>
      </c>
      <c r="B30238" t="s">
        <v>1129</v>
      </c>
      <c r="C30238">
        <v>77</v>
      </c>
      <c r="D30238" t="s">
        <v>923</v>
      </c>
      <c r="E30238" t="s">
        <v>954</v>
      </c>
      <c r="F30238" t="s">
        <v>949</v>
      </c>
      <c r="G30238" t="s">
        <v>1017</v>
      </c>
      <c r="H30238" t="s">
        <v>1098</v>
      </c>
      <c r="I30238" t="s">
        <v>915</v>
      </c>
      <c r="J30238" t="s">
        <v>1017</v>
      </c>
      <c r="K30238" t="s">
        <v>140</v>
      </c>
      <c r="L30238" t="s">
        <v>1017</v>
      </c>
      <c r="M30238" t="s">
        <v>954</v>
      </c>
      <c r="N30238" t="s">
        <v>140</v>
      </c>
    </row>
    <row r="30239" spans="1:14" x14ac:dyDescent="0.35">
      <c r="A30239" t="s">
        <v>12</v>
      </c>
      <c r="B30239" t="s">
        <v>1130</v>
      </c>
      <c r="C30239">
        <v>86</v>
      </c>
      <c r="D30239" t="s">
        <v>748</v>
      </c>
      <c r="E30239" t="s">
        <v>1017</v>
      </c>
      <c r="F30239" t="s">
        <v>140</v>
      </c>
      <c r="G30239" t="s">
        <v>1012</v>
      </c>
      <c r="H30239" t="s">
        <v>1070</v>
      </c>
      <c r="I30239" t="s">
        <v>869</v>
      </c>
      <c r="J30239" t="s">
        <v>1012</v>
      </c>
      <c r="K30239" t="s">
        <v>1017</v>
      </c>
      <c r="L30239" t="s">
        <v>1012</v>
      </c>
      <c r="M30239" t="s">
        <v>940</v>
      </c>
      <c r="N30239" t="s">
        <v>140</v>
      </c>
    </row>
    <row r="30240" spans="1:14" x14ac:dyDescent="0.35">
      <c r="A30240" t="s">
        <v>12</v>
      </c>
      <c r="B30240" t="s">
        <v>1131</v>
      </c>
      <c r="C30240">
        <v>45</v>
      </c>
      <c r="D30240" t="s">
        <v>1198</v>
      </c>
      <c r="E30240" t="s">
        <v>140</v>
      </c>
      <c r="F30240" t="s">
        <v>140</v>
      </c>
      <c r="G30240" t="s">
        <v>140</v>
      </c>
      <c r="H30240" t="s">
        <v>1073</v>
      </c>
      <c r="I30240" t="s">
        <v>140</v>
      </c>
      <c r="J30240" t="s">
        <v>140</v>
      </c>
      <c r="K30240" t="s">
        <v>140</v>
      </c>
      <c r="L30240" t="s">
        <v>140</v>
      </c>
      <c r="M30240" t="s">
        <v>1019</v>
      </c>
      <c r="N30240" t="s">
        <v>140</v>
      </c>
    </row>
    <row r="30241" spans="1:14" x14ac:dyDescent="0.35">
      <c r="A30241" t="s">
        <v>13</v>
      </c>
      <c r="B30241" t="s">
        <v>1129</v>
      </c>
      <c r="C30241">
        <v>31</v>
      </c>
      <c r="D30241" t="s">
        <v>902</v>
      </c>
      <c r="E30241" t="s">
        <v>140</v>
      </c>
      <c r="F30241" t="s">
        <v>1047</v>
      </c>
      <c r="G30241" t="s">
        <v>1098</v>
      </c>
      <c r="H30241" t="s">
        <v>1055</v>
      </c>
      <c r="I30241" t="s">
        <v>1059</v>
      </c>
      <c r="J30241" t="s">
        <v>140</v>
      </c>
      <c r="K30241" t="s">
        <v>140</v>
      </c>
      <c r="L30241" t="s">
        <v>140</v>
      </c>
      <c r="M30241" t="s">
        <v>140</v>
      </c>
      <c r="N30241" t="s">
        <v>140</v>
      </c>
    </row>
    <row r="30242" spans="1:14" x14ac:dyDescent="0.35">
      <c r="A30242" t="s">
        <v>13</v>
      </c>
      <c r="B30242" t="s">
        <v>1130</v>
      </c>
      <c r="C30242">
        <v>99</v>
      </c>
      <c r="D30242" t="s">
        <v>1158</v>
      </c>
      <c r="E30242" t="s">
        <v>1063</v>
      </c>
      <c r="F30242" t="s">
        <v>140</v>
      </c>
      <c r="G30242" t="s">
        <v>1009</v>
      </c>
      <c r="H30242" t="s">
        <v>1011</v>
      </c>
      <c r="I30242" t="s">
        <v>140</v>
      </c>
      <c r="J30242" t="s">
        <v>971</v>
      </c>
      <c r="K30242" t="s">
        <v>1020</v>
      </c>
      <c r="L30242" t="s">
        <v>664</v>
      </c>
      <c r="M30242" t="s">
        <v>1011</v>
      </c>
      <c r="N30242" t="s">
        <v>140</v>
      </c>
    </row>
    <row r="30243" spans="1:14" x14ac:dyDescent="0.35">
      <c r="A30243" t="s">
        <v>13</v>
      </c>
      <c r="B30243" t="s">
        <v>1131</v>
      </c>
      <c r="C30243">
        <v>76</v>
      </c>
      <c r="D30243" t="s">
        <v>420</v>
      </c>
      <c r="E30243" t="s">
        <v>1064</v>
      </c>
      <c r="F30243" t="s">
        <v>939</v>
      </c>
      <c r="G30243" t="s">
        <v>1012</v>
      </c>
      <c r="H30243" t="s">
        <v>949</v>
      </c>
      <c r="I30243" t="s">
        <v>996</v>
      </c>
      <c r="J30243" t="s">
        <v>949</v>
      </c>
      <c r="K30243" t="s">
        <v>125</v>
      </c>
      <c r="L30243" t="s">
        <v>1014</v>
      </c>
      <c r="M30243" t="s">
        <v>140</v>
      </c>
      <c r="N30243" t="s">
        <v>1014</v>
      </c>
    </row>
    <row r="30244" spans="1:14" x14ac:dyDescent="0.35">
      <c r="A30244" t="s">
        <v>14</v>
      </c>
      <c r="B30244" t="s">
        <v>1129</v>
      </c>
      <c r="C30244">
        <v>49</v>
      </c>
      <c r="D30244" t="s">
        <v>793</v>
      </c>
      <c r="E30244" t="s">
        <v>140</v>
      </c>
      <c r="F30244" t="s">
        <v>1066</v>
      </c>
      <c r="G30244" t="s">
        <v>140</v>
      </c>
      <c r="H30244" t="s">
        <v>977</v>
      </c>
      <c r="I30244" t="s">
        <v>592</v>
      </c>
      <c r="J30244" t="s">
        <v>950</v>
      </c>
      <c r="K30244" t="s">
        <v>1066</v>
      </c>
      <c r="L30244" t="s">
        <v>1043</v>
      </c>
      <c r="M30244" t="s">
        <v>140</v>
      </c>
      <c r="N30244" t="s">
        <v>140</v>
      </c>
    </row>
    <row r="30245" spans="1:14" x14ac:dyDescent="0.35">
      <c r="A30245" t="s">
        <v>14</v>
      </c>
      <c r="B30245" t="s">
        <v>1130</v>
      </c>
      <c r="C30245">
        <v>121</v>
      </c>
      <c r="D30245" t="s">
        <v>260</v>
      </c>
      <c r="E30245" t="s">
        <v>1021</v>
      </c>
      <c r="F30245" t="s">
        <v>775</v>
      </c>
      <c r="G30245" t="s">
        <v>1014</v>
      </c>
      <c r="H30245" t="s">
        <v>801</v>
      </c>
      <c r="I30245" t="s">
        <v>140</v>
      </c>
      <c r="J30245" t="s">
        <v>1066</v>
      </c>
      <c r="K30245" t="s">
        <v>345</v>
      </c>
      <c r="L30245" t="s">
        <v>1004</v>
      </c>
      <c r="M30245" t="s">
        <v>1066</v>
      </c>
      <c r="N30245" t="s">
        <v>140</v>
      </c>
    </row>
    <row r="30246" spans="1:14" x14ac:dyDescent="0.35">
      <c r="A30246" t="s">
        <v>14</v>
      </c>
      <c r="B30246" t="s">
        <v>1131</v>
      </c>
      <c r="C30246">
        <v>33</v>
      </c>
      <c r="D30246" t="s">
        <v>387</v>
      </c>
      <c r="E30246" t="s">
        <v>140</v>
      </c>
      <c r="F30246" t="s">
        <v>1020</v>
      </c>
      <c r="G30246" t="s">
        <v>140</v>
      </c>
      <c r="H30246" t="s">
        <v>1053</v>
      </c>
      <c r="I30246" t="s">
        <v>140</v>
      </c>
      <c r="J30246" t="s">
        <v>140</v>
      </c>
      <c r="K30246" t="s">
        <v>140</v>
      </c>
      <c r="L30246" t="s">
        <v>140</v>
      </c>
      <c r="M30246" t="s">
        <v>996</v>
      </c>
      <c r="N30246" t="s">
        <v>1051</v>
      </c>
    </row>
    <row r="30247" spans="1:14" x14ac:dyDescent="0.35">
      <c r="A30247" t="s">
        <v>15</v>
      </c>
      <c r="B30247" t="s">
        <v>1129</v>
      </c>
      <c r="C30247">
        <v>44</v>
      </c>
      <c r="D30247" t="s">
        <v>581</v>
      </c>
      <c r="E30247" t="s">
        <v>1046</v>
      </c>
      <c r="F30247" t="s">
        <v>140</v>
      </c>
      <c r="G30247" t="s">
        <v>1046</v>
      </c>
      <c r="H30247" t="s">
        <v>1046</v>
      </c>
      <c r="I30247" t="s">
        <v>1046</v>
      </c>
      <c r="J30247" t="s">
        <v>140</v>
      </c>
      <c r="K30247" t="s">
        <v>942</v>
      </c>
      <c r="L30247" t="s">
        <v>1046</v>
      </c>
      <c r="M30247" t="s">
        <v>664</v>
      </c>
      <c r="N30247" t="s">
        <v>140</v>
      </c>
    </row>
    <row r="30248" spans="1:14" x14ac:dyDescent="0.35">
      <c r="A30248" t="s">
        <v>15</v>
      </c>
      <c r="B30248" t="s">
        <v>1130</v>
      </c>
      <c r="C30248">
        <v>128</v>
      </c>
      <c r="D30248" t="s">
        <v>707</v>
      </c>
      <c r="E30248" t="s">
        <v>1055</v>
      </c>
      <c r="F30248" t="s">
        <v>140</v>
      </c>
      <c r="G30248" t="s">
        <v>1055</v>
      </c>
      <c r="H30248" t="s">
        <v>1059</v>
      </c>
      <c r="I30248" t="s">
        <v>140</v>
      </c>
      <c r="J30248" t="s">
        <v>1011</v>
      </c>
      <c r="K30248" t="s">
        <v>1011</v>
      </c>
      <c r="L30248" t="s">
        <v>1004</v>
      </c>
      <c r="M30248" t="s">
        <v>1063</v>
      </c>
      <c r="N30248" t="s">
        <v>140</v>
      </c>
    </row>
    <row r="30249" spans="1:14" x14ac:dyDescent="0.35">
      <c r="A30249" t="s">
        <v>15</v>
      </c>
      <c r="B30249" t="s">
        <v>1131</v>
      </c>
      <c r="C30249">
        <v>32</v>
      </c>
      <c r="D30249" t="s">
        <v>906</v>
      </c>
      <c r="E30249" t="s">
        <v>140</v>
      </c>
      <c r="F30249" t="s">
        <v>971</v>
      </c>
      <c r="G30249" t="s">
        <v>140</v>
      </c>
      <c r="H30249" t="s">
        <v>515</v>
      </c>
      <c r="I30249" t="s">
        <v>140</v>
      </c>
      <c r="J30249" t="s">
        <v>140</v>
      </c>
      <c r="K30249" t="s">
        <v>1051</v>
      </c>
      <c r="L30249" t="s">
        <v>140</v>
      </c>
      <c r="M30249" t="s">
        <v>140</v>
      </c>
      <c r="N30249" t="s">
        <v>140</v>
      </c>
    </row>
    <row r="30250" spans="1:14" x14ac:dyDescent="0.35">
      <c r="A30250" t="s">
        <v>16</v>
      </c>
      <c r="B30250" t="s">
        <v>1129</v>
      </c>
      <c r="C30250">
        <v>13</v>
      </c>
      <c r="D30250" t="s">
        <v>696</v>
      </c>
      <c r="E30250" t="s">
        <v>140</v>
      </c>
      <c r="F30250" t="s">
        <v>543</v>
      </c>
      <c r="G30250" t="s">
        <v>140</v>
      </c>
      <c r="H30250" t="s">
        <v>643</v>
      </c>
      <c r="I30250" t="s">
        <v>140</v>
      </c>
      <c r="J30250" t="s">
        <v>838</v>
      </c>
      <c r="K30250" t="s">
        <v>140</v>
      </c>
      <c r="L30250" t="s">
        <v>140</v>
      </c>
      <c r="M30250" t="s">
        <v>140</v>
      </c>
      <c r="N30250" t="s">
        <v>140</v>
      </c>
    </row>
    <row r="30251" spans="1:14" x14ac:dyDescent="0.35">
      <c r="A30251" t="s">
        <v>16</v>
      </c>
      <c r="B30251" t="s">
        <v>1130</v>
      </c>
      <c r="C30251">
        <v>165</v>
      </c>
      <c r="D30251" t="s">
        <v>124</v>
      </c>
      <c r="E30251" t="s">
        <v>1017</v>
      </c>
      <c r="F30251" t="s">
        <v>140</v>
      </c>
      <c r="G30251" t="s">
        <v>1063</v>
      </c>
      <c r="H30251" t="s">
        <v>954</v>
      </c>
      <c r="I30251" t="s">
        <v>1012</v>
      </c>
      <c r="J30251" t="s">
        <v>1054</v>
      </c>
      <c r="K30251" t="s">
        <v>1098</v>
      </c>
      <c r="L30251" t="s">
        <v>1020</v>
      </c>
      <c r="M30251" t="s">
        <v>1009</v>
      </c>
      <c r="N30251" t="s">
        <v>1013</v>
      </c>
    </row>
    <row r="30252" spans="1:14" x14ac:dyDescent="0.35">
      <c r="A30252" t="s">
        <v>16</v>
      </c>
      <c r="B30252" t="s">
        <v>1131</v>
      </c>
      <c r="C30252">
        <v>27</v>
      </c>
      <c r="D30252" t="s">
        <v>1123</v>
      </c>
      <c r="E30252" t="s">
        <v>140</v>
      </c>
      <c r="F30252" t="s">
        <v>140</v>
      </c>
      <c r="G30252" t="s">
        <v>140</v>
      </c>
      <c r="H30252" t="s">
        <v>1066</v>
      </c>
      <c r="I30252" t="s">
        <v>140</v>
      </c>
      <c r="J30252" t="s">
        <v>140</v>
      </c>
      <c r="K30252" t="s">
        <v>140</v>
      </c>
      <c r="L30252" t="s">
        <v>140</v>
      </c>
      <c r="M30252" t="s">
        <v>971</v>
      </c>
      <c r="N30252" t="s">
        <v>140</v>
      </c>
    </row>
    <row r="30253" spans="1:14" x14ac:dyDescent="0.35">
      <c r="A30253" t="s">
        <v>17</v>
      </c>
      <c r="B30253" t="s">
        <v>1129</v>
      </c>
      <c r="C30253">
        <v>27</v>
      </c>
      <c r="D30253" t="s">
        <v>473</v>
      </c>
      <c r="E30253" t="s">
        <v>140</v>
      </c>
      <c r="F30253" t="s">
        <v>140</v>
      </c>
      <c r="G30253" t="s">
        <v>1073</v>
      </c>
      <c r="H30253" t="s">
        <v>1051</v>
      </c>
      <c r="I30253" t="s">
        <v>1051</v>
      </c>
      <c r="J30253" t="s">
        <v>1043</v>
      </c>
      <c r="K30253" t="s">
        <v>501</v>
      </c>
      <c r="L30253" t="s">
        <v>1043</v>
      </c>
      <c r="M30253" t="s">
        <v>1047</v>
      </c>
      <c r="N30253" t="s">
        <v>140</v>
      </c>
    </row>
    <row r="30254" spans="1:14" x14ac:dyDescent="0.35">
      <c r="A30254" t="s">
        <v>17</v>
      </c>
      <c r="B30254" t="s">
        <v>1130</v>
      </c>
      <c r="C30254">
        <v>162</v>
      </c>
      <c r="D30254" t="s">
        <v>825</v>
      </c>
      <c r="E30254" t="s">
        <v>1016</v>
      </c>
      <c r="F30254" t="s">
        <v>1063</v>
      </c>
      <c r="G30254" t="s">
        <v>1055</v>
      </c>
      <c r="H30254" t="s">
        <v>812</v>
      </c>
      <c r="I30254" t="s">
        <v>140</v>
      </c>
      <c r="J30254" t="s">
        <v>939</v>
      </c>
      <c r="K30254" t="s">
        <v>515</v>
      </c>
      <c r="L30254" t="s">
        <v>1055</v>
      </c>
      <c r="M30254" t="s">
        <v>1043</v>
      </c>
      <c r="N30254" t="s">
        <v>1016</v>
      </c>
    </row>
    <row r="30255" spans="1:14" x14ac:dyDescent="0.35">
      <c r="A30255" t="s">
        <v>17</v>
      </c>
      <c r="B30255" t="s">
        <v>1131</v>
      </c>
      <c r="C30255">
        <v>14</v>
      </c>
      <c r="D30255" t="s">
        <v>992</v>
      </c>
      <c r="E30255" t="s">
        <v>140</v>
      </c>
      <c r="F30255" t="s">
        <v>91</v>
      </c>
      <c r="G30255" t="s">
        <v>140</v>
      </c>
      <c r="H30255" t="s">
        <v>140</v>
      </c>
      <c r="I30255" t="s">
        <v>140</v>
      </c>
      <c r="J30255" t="s">
        <v>140</v>
      </c>
      <c r="K30255" t="s">
        <v>140</v>
      </c>
      <c r="L30255" t="s">
        <v>91</v>
      </c>
      <c r="M30255" t="s">
        <v>140</v>
      </c>
      <c r="N30255" t="s">
        <v>140</v>
      </c>
    </row>
    <row r="30256" spans="1:14" x14ac:dyDescent="0.35">
      <c r="A30256" t="s">
        <v>18</v>
      </c>
      <c r="B30256" t="s">
        <v>1129</v>
      </c>
      <c r="C30256">
        <v>23</v>
      </c>
      <c r="D30256" t="s">
        <v>1077</v>
      </c>
      <c r="E30256" t="s">
        <v>838</v>
      </c>
      <c r="F30256" t="s">
        <v>140</v>
      </c>
      <c r="G30256" t="s">
        <v>140</v>
      </c>
      <c r="H30256" t="s">
        <v>1051</v>
      </c>
      <c r="I30256" t="s">
        <v>140</v>
      </c>
      <c r="J30256" t="s">
        <v>140</v>
      </c>
      <c r="K30256" t="s">
        <v>140</v>
      </c>
      <c r="L30256" t="s">
        <v>140</v>
      </c>
      <c r="M30256" t="s">
        <v>1061</v>
      </c>
      <c r="N30256" t="s">
        <v>140</v>
      </c>
    </row>
    <row r="30257" spans="1:14" x14ac:dyDescent="0.35">
      <c r="A30257" t="s">
        <v>18</v>
      </c>
      <c r="B30257" t="s">
        <v>1130</v>
      </c>
      <c r="C30257">
        <v>139</v>
      </c>
      <c r="D30257" t="s">
        <v>1077</v>
      </c>
      <c r="E30257" t="s">
        <v>1012</v>
      </c>
      <c r="F30257" t="s">
        <v>1054</v>
      </c>
      <c r="G30257" t="s">
        <v>1019</v>
      </c>
      <c r="H30257" t="s">
        <v>660</v>
      </c>
      <c r="I30257" t="s">
        <v>1014</v>
      </c>
      <c r="J30257" t="s">
        <v>1014</v>
      </c>
      <c r="K30257" t="s">
        <v>1098</v>
      </c>
      <c r="L30257" t="s">
        <v>1070</v>
      </c>
      <c r="M30257" t="s">
        <v>1020</v>
      </c>
      <c r="N30257" t="s">
        <v>140</v>
      </c>
    </row>
    <row r="30258" spans="1:14" x14ac:dyDescent="0.35">
      <c r="A30258" t="s">
        <v>18</v>
      </c>
      <c r="B30258" t="s">
        <v>1131</v>
      </c>
      <c r="C30258">
        <v>43</v>
      </c>
      <c r="D30258" t="s">
        <v>132</v>
      </c>
      <c r="E30258" t="s">
        <v>140</v>
      </c>
      <c r="F30258" t="s">
        <v>140</v>
      </c>
      <c r="G30258" t="s">
        <v>940</v>
      </c>
      <c r="H30258" t="s">
        <v>949</v>
      </c>
      <c r="I30258" t="s">
        <v>140</v>
      </c>
      <c r="J30258" t="s">
        <v>140</v>
      </c>
      <c r="K30258" t="s">
        <v>949</v>
      </c>
      <c r="L30258" t="s">
        <v>875</v>
      </c>
      <c r="M30258" t="s">
        <v>1007</v>
      </c>
      <c r="N30258" t="s">
        <v>140</v>
      </c>
    </row>
    <row r="30259" spans="1:14" x14ac:dyDescent="0.35">
      <c r="A30259" t="s">
        <v>19</v>
      </c>
      <c r="B30259" t="s">
        <v>1129</v>
      </c>
      <c r="C30259">
        <v>11</v>
      </c>
      <c r="D30259" t="s">
        <v>1112</v>
      </c>
      <c r="E30259" t="s">
        <v>140</v>
      </c>
      <c r="F30259" t="s">
        <v>140</v>
      </c>
      <c r="G30259" t="s">
        <v>140</v>
      </c>
      <c r="H30259" t="s">
        <v>140</v>
      </c>
      <c r="I30259" t="s">
        <v>140</v>
      </c>
      <c r="J30259" t="s">
        <v>140</v>
      </c>
      <c r="K30259" t="s">
        <v>1061</v>
      </c>
      <c r="L30259" t="s">
        <v>140</v>
      </c>
      <c r="M30259" t="s">
        <v>140</v>
      </c>
      <c r="N30259" t="s">
        <v>140</v>
      </c>
    </row>
    <row r="30260" spans="1:14" x14ac:dyDescent="0.35">
      <c r="A30260" t="s">
        <v>19</v>
      </c>
      <c r="B30260" t="s">
        <v>1130</v>
      </c>
      <c r="C30260">
        <v>154</v>
      </c>
      <c r="D30260" t="s">
        <v>825</v>
      </c>
      <c r="E30260" t="s">
        <v>1012</v>
      </c>
      <c r="F30260" t="s">
        <v>1046</v>
      </c>
      <c r="G30260" t="s">
        <v>140</v>
      </c>
      <c r="H30260" t="s">
        <v>662</v>
      </c>
      <c r="I30260" t="s">
        <v>940</v>
      </c>
      <c r="J30260" t="s">
        <v>1055</v>
      </c>
      <c r="K30260" t="s">
        <v>1017</v>
      </c>
      <c r="L30260" t="s">
        <v>345</v>
      </c>
      <c r="M30260" t="s">
        <v>1012</v>
      </c>
      <c r="N30260" t="s">
        <v>140</v>
      </c>
    </row>
    <row r="30261" spans="1:14" x14ac:dyDescent="0.35">
      <c r="A30261" t="s">
        <v>19</v>
      </c>
      <c r="B30261" t="s">
        <v>1131</v>
      </c>
      <c r="C30261">
        <v>41</v>
      </c>
      <c r="D30261" t="s">
        <v>510</v>
      </c>
      <c r="E30261" t="s">
        <v>140</v>
      </c>
      <c r="F30261" t="s">
        <v>1007</v>
      </c>
      <c r="G30261" t="s">
        <v>140</v>
      </c>
      <c r="H30261" t="s">
        <v>140</v>
      </c>
      <c r="I30261" t="s">
        <v>1070</v>
      </c>
      <c r="J30261" t="s">
        <v>1070</v>
      </c>
      <c r="K30261" t="s">
        <v>775</v>
      </c>
      <c r="L30261" t="s">
        <v>140</v>
      </c>
      <c r="M30261" t="s">
        <v>1062</v>
      </c>
      <c r="N30261" t="s">
        <v>140</v>
      </c>
    </row>
    <row r="30262" spans="1:14" x14ac:dyDescent="0.35">
      <c r="A30262" t="s">
        <v>20</v>
      </c>
      <c r="B30262" t="s">
        <v>1129</v>
      </c>
      <c r="C30262">
        <v>32</v>
      </c>
      <c r="D30262" t="s">
        <v>243</v>
      </c>
      <c r="E30262" t="s">
        <v>140</v>
      </c>
      <c r="F30262" t="s">
        <v>1012</v>
      </c>
      <c r="G30262" t="s">
        <v>140</v>
      </c>
      <c r="H30262" t="s">
        <v>973</v>
      </c>
      <c r="I30262" t="s">
        <v>97</v>
      </c>
      <c r="J30262" t="s">
        <v>140</v>
      </c>
      <c r="K30262" t="s">
        <v>849</v>
      </c>
      <c r="L30262" t="s">
        <v>1061</v>
      </c>
      <c r="M30262" t="s">
        <v>940</v>
      </c>
      <c r="N30262" t="s">
        <v>140</v>
      </c>
    </row>
    <row r="30263" spans="1:14" x14ac:dyDescent="0.35">
      <c r="A30263" t="s">
        <v>20</v>
      </c>
      <c r="B30263" t="s">
        <v>1130</v>
      </c>
      <c r="C30263">
        <v>90</v>
      </c>
      <c r="D30263" t="s">
        <v>658</v>
      </c>
      <c r="E30263" t="s">
        <v>140</v>
      </c>
      <c r="F30263" t="s">
        <v>1013</v>
      </c>
      <c r="G30263" t="s">
        <v>140</v>
      </c>
      <c r="H30263" t="s">
        <v>973</v>
      </c>
      <c r="I30263" t="s">
        <v>1060</v>
      </c>
      <c r="J30263" t="s">
        <v>527</v>
      </c>
      <c r="K30263" t="s">
        <v>769</v>
      </c>
      <c r="L30263" t="s">
        <v>1064</v>
      </c>
      <c r="M30263" t="s">
        <v>1054</v>
      </c>
      <c r="N30263" t="s">
        <v>140</v>
      </c>
    </row>
    <row r="30264" spans="1:14" x14ac:dyDescent="0.35">
      <c r="A30264" t="s">
        <v>20</v>
      </c>
      <c r="B30264" t="s">
        <v>1131</v>
      </c>
      <c r="C30264">
        <v>84</v>
      </c>
      <c r="D30264" t="s">
        <v>98</v>
      </c>
      <c r="E30264" t="s">
        <v>140</v>
      </c>
      <c r="F30264" t="s">
        <v>140</v>
      </c>
      <c r="G30264" t="s">
        <v>140</v>
      </c>
      <c r="H30264" t="s">
        <v>973</v>
      </c>
      <c r="I30264" t="s">
        <v>1019</v>
      </c>
      <c r="J30264" t="s">
        <v>140</v>
      </c>
      <c r="K30264" t="s">
        <v>1021</v>
      </c>
      <c r="L30264" t="s">
        <v>140</v>
      </c>
      <c r="M30264" t="s">
        <v>140</v>
      </c>
      <c r="N30264" t="s">
        <v>140</v>
      </c>
    </row>
    <row r="30265" spans="1:14" x14ac:dyDescent="0.35">
      <c r="A30265" t="s">
        <v>21</v>
      </c>
      <c r="B30265" t="s">
        <v>1129</v>
      </c>
      <c r="C30265">
        <v>43</v>
      </c>
      <c r="D30265" t="s">
        <v>388</v>
      </c>
      <c r="E30265" t="s">
        <v>939</v>
      </c>
      <c r="F30265" t="s">
        <v>140</v>
      </c>
      <c r="G30265" t="s">
        <v>1062</v>
      </c>
      <c r="H30265" t="s">
        <v>1062</v>
      </c>
      <c r="I30265" t="s">
        <v>317</v>
      </c>
      <c r="J30265" t="s">
        <v>1062</v>
      </c>
      <c r="K30265" t="s">
        <v>501</v>
      </c>
      <c r="L30265" t="s">
        <v>939</v>
      </c>
      <c r="M30265" t="s">
        <v>939</v>
      </c>
      <c r="N30265" t="s">
        <v>140</v>
      </c>
    </row>
    <row r="30266" spans="1:14" x14ac:dyDescent="0.35">
      <c r="A30266" t="s">
        <v>21</v>
      </c>
      <c r="B30266" t="s">
        <v>1130</v>
      </c>
      <c r="C30266">
        <v>75</v>
      </c>
      <c r="D30266" t="s">
        <v>675</v>
      </c>
      <c r="E30266" t="s">
        <v>140</v>
      </c>
      <c r="F30266" t="s">
        <v>140</v>
      </c>
      <c r="G30266" t="s">
        <v>869</v>
      </c>
      <c r="H30266" t="s">
        <v>1054</v>
      </c>
      <c r="I30266" t="s">
        <v>140</v>
      </c>
      <c r="J30266" t="s">
        <v>1054</v>
      </c>
      <c r="K30266" t="s">
        <v>801</v>
      </c>
      <c r="L30266" t="s">
        <v>140</v>
      </c>
      <c r="M30266" t="s">
        <v>869</v>
      </c>
      <c r="N30266" t="s">
        <v>140</v>
      </c>
    </row>
    <row r="30267" spans="1:14" x14ac:dyDescent="0.35">
      <c r="A30267" t="s">
        <v>21</v>
      </c>
      <c r="B30267" t="s">
        <v>1131</v>
      </c>
      <c r="C30267">
        <v>92</v>
      </c>
      <c r="D30267" t="s">
        <v>647</v>
      </c>
      <c r="E30267" t="s">
        <v>1043</v>
      </c>
      <c r="F30267" t="s">
        <v>1043</v>
      </c>
      <c r="G30267" t="s">
        <v>1019</v>
      </c>
      <c r="H30267" t="s">
        <v>515</v>
      </c>
      <c r="I30267" t="s">
        <v>140</v>
      </c>
      <c r="J30267" t="s">
        <v>1007</v>
      </c>
      <c r="K30267" t="s">
        <v>1019</v>
      </c>
      <c r="L30267" t="s">
        <v>140</v>
      </c>
      <c r="M30267" t="s">
        <v>1043</v>
      </c>
      <c r="N30267" t="s">
        <v>140</v>
      </c>
    </row>
    <row r="30268" spans="1:14" x14ac:dyDescent="0.35">
      <c r="A30268" t="s">
        <v>22</v>
      </c>
      <c r="B30268" t="s">
        <v>1129</v>
      </c>
      <c r="C30268">
        <v>23</v>
      </c>
      <c r="D30268" t="s">
        <v>126</v>
      </c>
      <c r="E30268" t="s">
        <v>140</v>
      </c>
      <c r="F30268" t="s">
        <v>140</v>
      </c>
      <c r="G30268" t="s">
        <v>140</v>
      </c>
      <c r="H30268" t="s">
        <v>140</v>
      </c>
      <c r="I30268" t="s">
        <v>1019</v>
      </c>
      <c r="J30268" t="s">
        <v>140</v>
      </c>
      <c r="K30268" t="s">
        <v>950</v>
      </c>
      <c r="L30268" t="s">
        <v>140</v>
      </c>
      <c r="M30268" t="s">
        <v>140</v>
      </c>
      <c r="N30268" t="s">
        <v>950</v>
      </c>
    </row>
    <row r="30269" spans="1:14" x14ac:dyDescent="0.35">
      <c r="A30269" t="s">
        <v>22</v>
      </c>
      <c r="B30269" t="s">
        <v>1130</v>
      </c>
      <c r="C30269">
        <v>170</v>
      </c>
      <c r="D30269" t="s">
        <v>951</v>
      </c>
      <c r="E30269" t="s">
        <v>1012</v>
      </c>
      <c r="F30269" t="s">
        <v>1063</v>
      </c>
      <c r="G30269" t="s">
        <v>140</v>
      </c>
      <c r="H30269" t="s">
        <v>1007</v>
      </c>
      <c r="I30269" t="s">
        <v>140</v>
      </c>
      <c r="J30269" t="s">
        <v>1066</v>
      </c>
      <c r="K30269" t="s">
        <v>1066</v>
      </c>
      <c r="L30269" t="s">
        <v>1058</v>
      </c>
      <c r="M30269" t="s">
        <v>954</v>
      </c>
      <c r="N30269" t="s">
        <v>1008</v>
      </c>
    </row>
    <row r="30270" spans="1:14" x14ac:dyDescent="0.35">
      <c r="A30270" t="s">
        <v>22</v>
      </c>
      <c r="B30270" t="s">
        <v>1131</v>
      </c>
      <c r="C30270">
        <v>16</v>
      </c>
      <c r="D30270" t="s">
        <v>572</v>
      </c>
      <c r="E30270" t="s">
        <v>140</v>
      </c>
      <c r="F30270" t="s">
        <v>140</v>
      </c>
      <c r="G30270" t="s">
        <v>95</v>
      </c>
      <c r="H30270" t="s">
        <v>140</v>
      </c>
      <c r="I30270" t="s">
        <v>140</v>
      </c>
      <c r="J30270" t="s">
        <v>140</v>
      </c>
      <c r="K30270" t="s">
        <v>422</v>
      </c>
      <c r="L30270" t="s">
        <v>140</v>
      </c>
      <c r="M30270" t="s">
        <v>140</v>
      </c>
      <c r="N30270" t="s">
        <v>140</v>
      </c>
    </row>
    <row r="30271" spans="1:14" x14ac:dyDescent="0.35">
      <c r="A30271" t="s">
        <v>23</v>
      </c>
      <c r="B30271" t="s">
        <v>1129</v>
      </c>
      <c r="C30271">
        <v>41</v>
      </c>
      <c r="D30271" t="s">
        <v>324</v>
      </c>
      <c r="E30271" t="s">
        <v>140</v>
      </c>
      <c r="F30271" t="s">
        <v>140</v>
      </c>
      <c r="G30271" t="s">
        <v>140</v>
      </c>
      <c r="H30271" t="s">
        <v>91</v>
      </c>
      <c r="I30271" t="s">
        <v>1104</v>
      </c>
      <c r="J30271" t="s">
        <v>140</v>
      </c>
      <c r="K30271" t="s">
        <v>1051</v>
      </c>
      <c r="L30271" t="s">
        <v>140</v>
      </c>
      <c r="M30271" t="s">
        <v>140</v>
      </c>
      <c r="N30271" t="s">
        <v>140</v>
      </c>
    </row>
    <row r="30272" spans="1:14" x14ac:dyDescent="0.35">
      <c r="A30272" t="s">
        <v>23</v>
      </c>
      <c r="B30272" t="s">
        <v>1130</v>
      </c>
      <c r="C30272">
        <v>105</v>
      </c>
      <c r="D30272" t="s">
        <v>1024</v>
      </c>
      <c r="E30272" t="s">
        <v>1014</v>
      </c>
      <c r="F30272" t="s">
        <v>140</v>
      </c>
      <c r="G30272" t="s">
        <v>140</v>
      </c>
      <c r="H30272" t="s">
        <v>664</v>
      </c>
      <c r="I30272" t="s">
        <v>140</v>
      </c>
      <c r="J30272" t="s">
        <v>1014</v>
      </c>
      <c r="K30272" t="s">
        <v>1008</v>
      </c>
      <c r="L30272" t="s">
        <v>140</v>
      </c>
      <c r="M30272" t="s">
        <v>140</v>
      </c>
      <c r="N30272" t="s">
        <v>140</v>
      </c>
    </row>
    <row r="30273" spans="1:14" x14ac:dyDescent="0.35">
      <c r="A30273" t="s">
        <v>23</v>
      </c>
      <c r="B30273" t="s">
        <v>1131</v>
      </c>
      <c r="C30273">
        <v>59</v>
      </c>
      <c r="D30273" t="s">
        <v>663</v>
      </c>
      <c r="E30273" t="s">
        <v>1020</v>
      </c>
      <c r="F30273" t="s">
        <v>140</v>
      </c>
      <c r="G30273" t="s">
        <v>940</v>
      </c>
      <c r="H30273" t="s">
        <v>1070</v>
      </c>
      <c r="I30273" t="s">
        <v>775</v>
      </c>
      <c r="J30273" t="s">
        <v>1010</v>
      </c>
      <c r="K30273" t="s">
        <v>140</v>
      </c>
      <c r="L30273" t="s">
        <v>940</v>
      </c>
      <c r="M30273" t="s">
        <v>140</v>
      </c>
      <c r="N30273" t="s">
        <v>140</v>
      </c>
    </row>
    <row r="30274" spans="1:14" x14ac:dyDescent="0.35">
      <c r="A30274" t="s">
        <v>24</v>
      </c>
      <c r="B30274" t="s">
        <v>1129</v>
      </c>
      <c r="C30274">
        <v>34</v>
      </c>
      <c r="D30274" t="s">
        <v>542</v>
      </c>
      <c r="E30274" t="s">
        <v>140</v>
      </c>
      <c r="F30274" t="s">
        <v>973</v>
      </c>
      <c r="G30274" t="s">
        <v>1061</v>
      </c>
      <c r="H30274" t="s">
        <v>140</v>
      </c>
      <c r="I30274" t="s">
        <v>140</v>
      </c>
      <c r="J30274" t="s">
        <v>140</v>
      </c>
      <c r="K30274" t="s">
        <v>939</v>
      </c>
      <c r="L30274" t="s">
        <v>140</v>
      </c>
      <c r="M30274" t="s">
        <v>1048</v>
      </c>
      <c r="N30274" t="s">
        <v>140</v>
      </c>
    </row>
    <row r="30275" spans="1:14" x14ac:dyDescent="0.35">
      <c r="A30275" t="s">
        <v>24</v>
      </c>
      <c r="B30275" t="s">
        <v>1130</v>
      </c>
      <c r="C30275">
        <v>147</v>
      </c>
      <c r="D30275" t="s">
        <v>960</v>
      </c>
      <c r="E30275" t="s">
        <v>1021</v>
      </c>
      <c r="F30275" t="s">
        <v>954</v>
      </c>
      <c r="G30275" t="s">
        <v>775</v>
      </c>
      <c r="H30275" t="s">
        <v>1018</v>
      </c>
      <c r="I30275" t="s">
        <v>140</v>
      </c>
      <c r="J30275" t="s">
        <v>1098</v>
      </c>
      <c r="K30275" t="s">
        <v>949</v>
      </c>
      <c r="L30275" t="s">
        <v>939</v>
      </c>
      <c r="M30275" t="s">
        <v>1012</v>
      </c>
      <c r="N30275" t="s">
        <v>140</v>
      </c>
    </row>
    <row r="30276" spans="1:14" x14ac:dyDescent="0.35">
      <c r="A30276" t="s">
        <v>24</v>
      </c>
      <c r="B30276" t="s">
        <v>1131</v>
      </c>
      <c r="C30276">
        <v>26</v>
      </c>
      <c r="D30276" t="s">
        <v>928</v>
      </c>
      <c r="E30276" t="s">
        <v>140</v>
      </c>
      <c r="F30276" t="s">
        <v>140</v>
      </c>
      <c r="G30276" t="s">
        <v>140</v>
      </c>
      <c r="H30276" t="s">
        <v>929</v>
      </c>
      <c r="I30276" t="s">
        <v>140</v>
      </c>
      <c r="J30276" t="s">
        <v>140</v>
      </c>
      <c r="K30276" t="s">
        <v>140</v>
      </c>
      <c r="L30276" t="s">
        <v>140</v>
      </c>
      <c r="M30276" t="s">
        <v>140</v>
      </c>
      <c r="N30276" t="s">
        <v>140</v>
      </c>
    </row>
    <row r="30277" spans="1:14" x14ac:dyDescent="0.35">
      <c r="A30277" t="s">
        <v>25</v>
      </c>
      <c r="B30277" t="s">
        <v>1129</v>
      </c>
      <c r="C30277">
        <v>23</v>
      </c>
      <c r="D30277" t="s">
        <v>64</v>
      </c>
      <c r="E30277" t="s">
        <v>140</v>
      </c>
      <c r="F30277" t="s">
        <v>345</v>
      </c>
      <c r="G30277" t="s">
        <v>140</v>
      </c>
      <c r="H30277" t="s">
        <v>422</v>
      </c>
      <c r="I30277" t="s">
        <v>140</v>
      </c>
      <c r="J30277" t="s">
        <v>140</v>
      </c>
      <c r="K30277" t="s">
        <v>1052</v>
      </c>
      <c r="L30277" t="s">
        <v>345</v>
      </c>
      <c r="M30277" t="s">
        <v>140</v>
      </c>
      <c r="N30277" t="s">
        <v>140</v>
      </c>
    </row>
    <row r="30278" spans="1:14" x14ac:dyDescent="0.35">
      <c r="A30278" t="s">
        <v>25</v>
      </c>
      <c r="B30278" t="s">
        <v>1130</v>
      </c>
      <c r="C30278">
        <v>162</v>
      </c>
      <c r="D30278" t="s">
        <v>473</v>
      </c>
      <c r="E30278" t="s">
        <v>140</v>
      </c>
      <c r="F30278" t="s">
        <v>1063</v>
      </c>
      <c r="G30278" t="s">
        <v>1013</v>
      </c>
      <c r="H30278" t="s">
        <v>1102</v>
      </c>
      <c r="I30278" t="s">
        <v>140</v>
      </c>
      <c r="J30278" t="s">
        <v>1004</v>
      </c>
      <c r="K30278" t="s">
        <v>1009</v>
      </c>
      <c r="L30278" t="s">
        <v>1010</v>
      </c>
      <c r="M30278" t="s">
        <v>1046</v>
      </c>
      <c r="N30278" t="s">
        <v>1010</v>
      </c>
    </row>
    <row r="30279" spans="1:14" x14ac:dyDescent="0.35">
      <c r="A30279" t="s">
        <v>25</v>
      </c>
      <c r="B30279" t="s">
        <v>1131</v>
      </c>
      <c r="C30279">
        <v>19</v>
      </c>
      <c r="D30279" t="s">
        <v>1196</v>
      </c>
      <c r="E30279" t="s">
        <v>140</v>
      </c>
      <c r="F30279" t="s">
        <v>140</v>
      </c>
      <c r="G30279" t="s">
        <v>140</v>
      </c>
      <c r="H30279" t="s">
        <v>1011</v>
      </c>
      <c r="I30279" t="s">
        <v>140</v>
      </c>
      <c r="J30279" t="s">
        <v>140</v>
      </c>
      <c r="K30279" t="s">
        <v>140</v>
      </c>
      <c r="L30279" t="s">
        <v>140</v>
      </c>
      <c r="M30279" t="s">
        <v>140</v>
      </c>
      <c r="N30279" t="s">
        <v>140</v>
      </c>
    </row>
    <row r="30280" spans="1:14" x14ac:dyDescent="0.35">
      <c r="A30280" t="s">
        <v>26</v>
      </c>
      <c r="B30280" t="s">
        <v>1129</v>
      </c>
      <c r="C30280">
        <v>20</v>
      </c>
      <c r="D30280" t="s">
        <v>348</v>
      </c>
      <c r="E30280" t="s">
        <v>140</v>
      </c>
      <c r="F30280" t="s">
        <v>140</v>
      </c>
      <c r="G30280" t="s">
        <v>140</v>
      </c>
      <c r="H30280" t="s">
        <v>1076</v>
      </c>
      <c r="I30280" t="s">
        <v>950</v>
      </c>
      <c r="J30280" t="s">
        <v>140</v>
      </c>
      <c r="K30280" t="s">
        <v>140</v>
      </c>
      <c r="L30280" t="s">
        <v>1058</v>
      </c>
      <c r="M30280" t="s">
        <v>953</v>
      </c>
      <c r="N30280" t="s">
        <v>140</v>
      </c>
    </row>
    <row r="30281" spans="1:14" x14ac:dyDescent="0.35">
      <c r="A30281" t="s">
        <v>26</v>
      </c>
      <c r="B30281" t="s">
        <v>1130</v>
      </c>
      <c r="C30281">
        <v>137</v>
      </c>
      <c r="D30281" t="s">
        <v>450</v>
      </c>
      <c r="E30281" t="s">
        <v>1019</v>
      </c>
      <c r="F30281" t="s">
        <v>1058</v>
      </c>
      <c r="G30281" t="s">
        <v>140</v>
      </c>
      <c r="H30281" t="s">
        <v>548</v>
      </c>
      <c r="I30281" t="s">
        <v>775</v>
      </c>
      <c r="J30281" t="s">
        <v>1048</v>
      </c>
      <c r="K30281" t="s">
        <v>733</v>
      </c>
      <c r="L30281" t="s">
        <v>1060</v>
      </c>
      <c r="M30281" t="s">
        <v>1021</v>
      </c>
      <c r="N30281" t="s">
        <v>1014</v>
      </c>
    </row>
    <row r="30282" spans="1:14" x14ac:dyDescent="0.35">
      <c r="A30282" t="s">
        <v>26</v>
      </c>
      <c r="B30282" t="s">
        <v>1131</v>
      </c>
      <c r="C30282">
        <v>45</v>
      </c>
      <c r="D30282" t="s">
        <v>488</v>
      </c>
      <c r="E30282" t="s">
        <v>775</v>
      </c>
      <c r="F30282" t="s">
        <v>1060</v>
      </c>
      <c r="G30282" t="s">
        <v>140</v>
      </c>
      <c r="H30282" t="s">
        <v>824</v>
      </c>
      <c r="I30282" t="s">
        <v>1098</v>
      </c>
      <c r="J30282" t="s">
        <v>1054</v>
      </c>
      <c r="K30282" t="s">
        <v>988</v>
      </c>
      <c r="L30282" t="s">
        <v>345</v>
      </c>
      <c r="M30282" t="s">
        <v>140</v>
      </c>
      <c r="N30282" t="s">
        <v>140</v>
      </c>
    </row>
    <row r="30283" spans="1:14" x14ac:dyDescent="0.35">
      <c r="A30283" t="s">
        <v>27</v>
      </c>
      <c r="B30283" t="s">
        <v>1129</v>
      </c>
      <c r="C30283">
        <v>7</v>
      </c>
      <c r="D30283" t="s">
        <v>725</v>
      </c>
      <c r="E30283" t="s">
        <v>140</v>
      </c>
      <c r="F30283" t="s">
        <v>140</v>
      </c>
      <c r="G30283" t="s">
        <v>140</v>
      </c>
      <c r="H30283" t="s">
        <v>140</v>
      </c>
      <c r="I30283" t="s">
        <v>654</v>
      </c>
      <c r="J30283" t="s">
        <v>140</v>
      </c>
      <c r="K30283" t="s">
        <v>654</v>
      </c>
      <c r="L30283" t="s">
        <v>140</v>
      </c>
      <c r="M30283" t="s">
        <v>140</v>
      </c>
      <c r="N30283" t="s">
        <v>140</v>
      </c>
    </row>
    <row r="30284" spans="1:14" x14ac:dyDescent="0.35">
      <c r="A30284" t="s">
        <v>27</v>
      </c>
      <c r="B30284" t="s">
        <v>1130</v>
      </c>
      <c r="C30284">
        <v>171</v>
      </c>
      <c r="D30284" t="s">
        <v>1086</v>
      </c>
      <c r="E30284" t="s">
        <v>1066</v>
      </c>
      <c r="F30284" t="s">
        <v>1010</v>
      </c>
      <c r="G30284" t="s">
        <v>140</v>
      </c>
      <c r="H30284" t="s">
        <v>733</v>
      </c>
      <c r="I30284" t="s">
        <v>140</v>
      </c>
      <c r="J30284" t="s">
        <v>1020</v>
      </c>
      <c r="K30284" t="s">
        <v>1043</v>
      </c>
      <c r="L30284" t="s">
        <v>954</v>
      </c>
      <c r="M30284" t="s">
        <v>1011</v>
      </c>
      <c r="N30284" t="s">
        <v>1014</v>
      </c>
    </row>
    <row r="30285" spans="1:14" x14ac:dyDescent="0.35">
      <c r="A30285" t="s">
        <v>27</v>
      </c>
      <c r="B30285" t="s">
        <v>1131</v>
      </c>
      <c r="C30285">
        <v>26</v>
      </c>
      <c r="D30285" t="s">
        <v>1101</v>
      </c>
      <c r="E30285" t="s">
        <v>140</v>
      </c>
      <c r="F30285" t="s">
        <v>915</v>
      </c>
      <c r="G30285" t="s">
        <v>140</v>
      </c>
      <c r="H30285" t="s">
        <v>140</v>
      </c>
      <c r="I30285" t="s">
        <v>140</v>
      </c>
      <c r="J30285" t="s">
        <v>140</v>
      </c>
      <c r="K30285" t="s">
        <v>140</v>
      </c>
      <c r="L30285" t="s">
        <v>140</v>
      </c>
      <c r="M30285" t="s">
        <v>140</v>
      </c>
      <c r="N30285" t="s">
        <v>140</v>
      </c>
    </row>
    <row r="30286" spans="1:14" x14ac:dyDescent="0.35">
      <c r="A30286" t="s">
        <v>28</v>
      </c>
      <c r="B30286" t="s">
        <v>1129</v>
      </c>
      <c r="C30286">
        <v>34</v>
      </c>
      <c r="D30286" t="s">
        <v>205</v>
      </c>
      <c r="E30286" t="s">
        <v>140</v>
      </c>
      <c r="F30286" t="s">
        <v>755</v>
      </c>
      <c r="G30286" t="s">
        <v>991</v>
      </c>
      <c r="H30286" t="s">
        <v>953</v>
      </c>
      <c r="I30286" t="s">
        <v>729</v>
      </c>
      <c r="J30286" t="s">
        <v>939</v>
      </c>
      <c r="K30286" t="s">
        <v>812</v>
      </c>
      <c r="L30286" t="s">
        <v>1070</v>
      </c>
      <c r="M30286" t="s">
        <v>140</v>
      </c>
      <c r="N30286" t="s">
        <v>1043</v>
      </c>
    </row>
    <row r="30287" spans="1:14" x14ac:dyDescent="0.35">
      <c r="A30287" t="s">
        <v>28</v>
      </c>
      <c r="B30287" t="s">
        <v>1130</v>
      </c>
      <c r="C30287">
        <v>147</v>
      </c>
      <c r="D30287" t="s">
        <v>757</v>
      </c>
      <c r="E30287" t="s">
        <v>1066</v>
      </c>
      <c r="F30287" t="s">
        <v>775</v>
      </c>
      <c r="G30287" t="s">
        <v>1020</v>
      </c>
      <c r="H30287" t="s">
        <v>1060</v>
      </c>
      <c r="I30287" t="s">
        <v>140</v>
      </c>
      <c r="J30287" t="s">
        <v>1055</v>
      </c>
      <c r="K30287" t="s">
        <v>919</v>
      </c>
      <c r="L30287" t="s">
        <v>1048</v>
      </c>
      <c r="M30287" t="s">
        <v>1016</v>
      </c>
      <c r="N30287" t="s">
        <v>775</v>
      </c>
    </row>
    <row r="30288" spans="1:14" x14ac:dyDescent="0.35">
      <c r="A30288" t="s">
        <v>28</v>
      </c>
      <c r="B30288" t="s">
        <v>1131</v>
      </c>
      <c r="C30288">
        <v>26</v>
      </c>
      <c r="D30288" t="s">
        <v>1161</v>
      </c>
      <c r="E30288" t="s">
        <v>140</v>
      </c>
      <c r="F30288" t="s">
        <v>140</v>
      </c>
      <c r="G30288" t="s">
        <v>1043</v>
      </c>
      <c r="H30288" t="s">
        <v>903</v>
      </c>
      <c r="I30288" t="s">
        <v>140</v>
      </c>
      <c r="J30288" t="s">
        <v>140</v>
      </c>
      <c r="K30288" t="s">
        <v>140</v>
      </c>
      <c r="L30288" t="s">
        <v>1043</v>
      </c>
      <c r="M30288" t="s">
        <v>140</v>
      </c>
      <c r="N30288" t="s">
        <v>140</v>
      </c>
    </row>
    <row r="30289" spans="1:14" x14ac:dyDescent="0.35">
      <c r="A30289" t="s">
        <v>29</v>
      </c>
      <c r="B30289" t="s">
        <v>1129</v>
      </c>
      <c r="C30289">
        <v>12</v>
      </c>
      <c r="D30289" t="s">
        <v>369</v>
      </c>
      <c r="E30289" t="s">
        <v>574</v>
      </c>
      <c r="F30289" t="s">
        <v>140</v>
      </c>
      <c r="G30289" t="s">
        <v>140</v>
      </c>
      <c r="H30289" t="s">
        <v>495</v>
      </c>
      <c r="I30289" t="s">
        <v>140</v>
      </c>
      <c r="J30289" t="s">
        <v>140</v>
      </c>
      <c r="K30289" t="s">
        <v>571</v>
      </c>
      <c r="L30289" t="s">
        <v>140</v>
      </c>
      <c r="M30289" t="s">
        <v>574</v>
      </c>
      <c r="N30289" t="s">
        <v>140</v>
      </c>
    </row>
    <row r="30290" spans="1:14" x14ac:dyDescent="0.35">
      <c r="A30290" t="s">
        <v>29</v>
      </c>
      <c r="B30290" t="s">
        <v>1130</v>
      </c>
      <c r="C30290">
        <v>172</v>
      </c>
      <c r="D30290" t="s">
        <v>96</v>
      </c>
      <c r="E30290" t="s">
        <v>140</v>
      </c>
      <c r="F30290" t="s">
        <v>140</v>
      </c>
      <c r="G30290" t="s">
        <v>1010</v>
      </c>
      <c r="H30290" t="s">
        <v>1046</v>
      </c>
      <c r="I30290" t="s">
        <v>140</v>
      </c>
      <c r="J30290" t="s">
        <v>1004</v>
      </c>
      <c r="K30290" t="s">
        <v>1023</v>
      </c>
      <c r="L30290" t="s">
        <v>1012</v>
      </c>
      <c r="M30290" t="s">
        <v>1019</v>
      </c>
      <c r="N30290" t="s">
        <v>1012</v>
      </c>
    </row>
    <row r="30291" spans="1:14" x14ac:dyDescent="0.35">
      <c r="A30291" t="s">
        <v>29</v>
      </c>
      <c r="B30291" t="s">
        <v>1131</v>
      </c>
      <c r="C30291">
        <v>20</v>
      </c>
      <c r="D30291" t="s">
        <v>1159</v>
      </c>
      <c r="E30291" t="s">
        <v>1055</v>
      </c>
      <c r="F30291" t="s">
        <v>140</v>
      </c>
      <c r="G30291" t="s">
        <v>140</v>
      </c>
      <c r="H30291" t="s">
        <v>140</v>
      </c>
      <c r="I30291" t="s">
        <v>140</v>
      </c>
      <c r="J30291" t="s">
        <v>140</v>
      </c>
      <c r="K30291" t="s">
        <v>140</v>
      </c>
      <c r="L30291" t="s">
        <v>140</v>
      </c>
      <c r="M30291" t="s">
        <v>140</v>
      </c>
      <c r="N30291" t="s">
        <v>140</v>
      </c>
    </row>
    <row r="30292" spans="1:14" x14ac:dyDescent="0.35">
      <c r="A30292" t="s">
        <v>30</v>
      </c>
      <c r="B30292" t="s">
        <v>1129</v>
      </c>
      <c r="C30292">
        <v>13</v>
      </c>
      <c r="D30292" t="s">
        <v>177</v>
      </c>
      <c r="E30292" t="s">
        <v>140</v>
      </c>
      <c r="F30292" t="s">
        <v>140</v>
      </c>
      <c r="G30292" t="s">
        <v>140</v>
      </c>
      <c r="H30292" t="s">
        <v>140</v>
      </c>
      <c r="I30292" t="s">
        <v>140</v>
      </c>
      <c r="J30292" t="s">
        <v>140</v>
      </c>
      <c r="K30292" t="s">
        <v>140</v>
      </c>
      <c r="L30292" t="s">
        <v>140</v>
      </c>
      <c r="M30292" t="s">
        <v>140</v>
      </c>
      <c r="N30292" t="s">
        <v>140</v>
      </c>
    </row>
    <row r="30293" spans="1:14" x14ac:dyDescent="0.35">
      <c r="A30293" t="s">
        <v>30</v>
      </c>
      <c r="B30293" t="s">
        <v>1130</v>
      </c>
      <c r="C30293">
        <v>167</v>
      </c>
      <c r="D30293" t="s">
        <v>906</v>
      </c>
      <c r="E30293" t="s">
        <v>1014</v>
      </c>
      <c r="F30293" t="s">
        <v>1013</v>
      </c>
      <c r="G30293" t="s">
        <v>1008</v>
      </c>
      <c r="H30293" t="s">
        <v>838</v>
      </c>
      <c r="I30293" t="s">
        <v>140</v>
      </c>
      <c r="J30293" t="s">
        <v>1063</v>
      </c>
      <c r="K30293" t="s">
        <v>940</v>
      </c>
      <c r="L30293" t="s">
        <v>1019</v>
      </c>
      <c r="M30293" t="s">
        <v>940</v>
      </c>
      <c r="N30293" t="s">
        <v>1013</v>
      </c>
    </row>
    <row r="30294" spans="1:14" x14ac:dyDescent="0.35">
      <c r="A30294" t="s">
        <v>30</v>
      </c>
      <c r="B30294" t="s">
        <v>1131</v>
      </c>
      <c r="C30294">
        <v>22</v>
      </c>
      <c r="D30294" t="s">
        <v>1099</v>
      </c>
      <c r="E30294" t="s">
        <v>140</v>
      </c>
      <c r="F30294" t="s">
        <v>140</v>
      </c>
      <c r="G30294" t="s">
        <v>140</v>
      </c>
      <c r="H30294" t="s">
        <v>140</v>
      </c>
      <c r="I30294" t="s">
        <v>140</v>
      </c>
      <c r="J30294" t="s">
        <v>1052</v>
      </c>
      <c r="K30294" t="s">
        <v>1052</v>
      </c>
      <c r="L30294" t="s">
        <v>140</v>
      </c>
      <c r="M30294" t="s">
        <v>1062</v>
      </c>
      <c r="N30294" t="s">
        <v>140</v>
      </c>
    </row>
    <row r="30295" spans="1:14" x14ac:dyDescent="0.35">
      <c r="A30295" t="s">
        <v>31</v>
      </c>
      <c r="B30295" t="s">
        <v>1129</v>
      </c>
      <c r="C30295">
        <v>28</v>
      </c>
      <c r="D30295" t="s">
        <v>475</v>
      </c>
      <c r="E30295" t="s">
        <v>140</v>
      </c>
      <c r="F30295" t="s">
        <v>1047</v>
      </c>
      <c r="G30295" t="s">
        <v>1047</v>
      </c>
      <c r="H30295" t="s">
        <v>954</v>
      </c>
      <c r="I30295" t="s">
        <v>781</v>
      </c>
      <c r="J30295" t="s">
        <v>187</v>
      </c>
      <c r="K30295" t="s">
        <v>1047</v>
      </c>
      <c r="L30295" t="s">
        <v>1047</v>
      </c>
      <c r="M30295" t="s">
        <v>140</v>
      </c>
      <c r="N30295" t="s">
        <v>140</v>
      </c>
    </row>
    <row r="30296" spans="1:14" x14ac:dyDescent="0.35">
      <c r="A30296" t="s">
        <v>31</v>
      </c>
      <c r="B30296" t="s">
        <v>1130</v>
      </c>
      <c r="C30296">
        <v>101</v>
      </c>
      <c r="D30296" t="s">
        <v>156</v>
      </c>
      <c r="E30296" t="s">
        <v>1017</v>
      </c>
      <c r="F30296" t="s">
        <v>140</v>
      </c>
      <c r="G30296" t="s">
        <v>1017</v>
      </c>
      <c r="H30296" t="s">
        <v>95</v>
      </c>
      <c r="I30296" t="s">
        <v>716</v>
      </c>
      <c r="J30296" t="s">
        <v>140</v>
      </c>
      <c r="K30296" t="s">
        <v>1047</v>
      </c>
      <c r="L30296" t="s">
        <v>1008</v>
      </c>
      <c r="M30296" t="s">
        <v>140</v>
      </c>
      <c r="N30296" t="s">
        <v>140</v>
      </c>
    </row>
    <row r="30297" spans="1:14" x14ac:dyDescent="0.35">
      <c r="A30297" t="s">
        <v>31</v>
      </c>
      <c r="B30297" t="s">
        <v>1131</v>
      </c>
      <c r="C30297">
        <v>77</v>
      </c>
      <c r="D30297" t="s">
        <v>946</v>
      </c>
      <c r="E30297" t="s">
        <v>140</v>
      </c>
      <c r="F30297" t="s">
        <v>140</v>
      </c>
      <c r="G30297" t="s">
        <v>140</v>
      </c>
      <c r="H30297" t="s">
        <v>729</v>
      </c>
      <c r="I30297" t="s">
        <v>91</v>
      </c>
      <c r="J30297" t="s">
        <v>140</v>
      </c>
      <c r="K30297" t="s">
        <v>1047</v>
      </c>
      <c r="L30297" t="s">
        <v>1046</v>
      </c>
      <c r="M30297" t="s">
        <v>903</v>
      </c>
      <c r="N30297" t="s">
        <v>140</v>
      </c>
    </row>
    <row r="30298" spans="1:14" x14ac:dyDescent="0.35">
      <c r="A30298" t="s">
        <v>32</v>
      </c>
      <c r="B30298" t="s">
        <v>1129</v>
      </c>
      <c r="C30298">
        <v>694</v>
      </c>
      <c r="D30298" t="s">
        <v>581</v>
      </c>
      <c r="E30298" t="s">
        <v>775</v>
      </c>
      <c r="F30298" t="s">
        <v>1051</v>
      </c>
      <c r="G30298" t="s">
        <v>1058</v>
      </c>
      <c r="H30298" t="s">
        <v>838</v>
      </c>
      <c r="I30298" t="s">
        <v>824</v>
      </c>
      <c r="J30298" t="s">
        <v>1066</v>
      </c>
      <c r="K30298" t="s">
        <v>664</v>
      </c>
      <c r="L30298" t="s">
        <v>1050</v>
      </c>
      <c r="M30298" t="s">
        <v>1050</v>
      </c>
      <c r="N30298" t="s">
        <v>1008</v>
      </c>
    </row>
    <row r="30299" spans="1:14" x14ac:dyDescent="0.35">
      <c r="A30299" t="s">
        <v>32</v>
      </c>
      <c r="B30299" t="s">
        <v>1130</v>
      </c>
      <c r="C30299">
        <v>3306</v>
      </c>
      <c r="D30299" t="s">
        <v>757</v>
      </c>
      <c r="E30299" t="s">
        <v>1063</v>
      </c>
      <c r="F30299" t="s">
        <v>1063</v>
      </c>
      <c r="G30299" t="s">
        <v>775</v>
      </c>
      <c r="H30299" t="s">
        <v>458</v>
      </c>
      <c r="I30299" t="s">
        <v>1013</v>
      </c>
      <c r="J30299" t="s">
        <v>1058</v>
      </c>
      <c r="K30299" t="s">
        <v>1048</v>
      </c>
      <c r="L30299" t="s">
        <v>1043</v>
      </c>
      <c r="M30299" t="s">
        <v>1017</v>
      </c>
      <c r="N30299" t="s">
        <v>1008</v>
      </c>
    </row>
    <row r="30300" spans="1:14" x14ac:dyDescent="0.35">
      <c r="A30300" t="s">
        <v>32</v>
      </c>
      <c r="B30300" t="s">
        <v>1131</v>
      </c>
      <c r="C30300">
        <v>925</v>
      </c>
      <c r="D30300" t="s">
        <v>663</v>
      </c>
      <c r="E30300" t="s">
        <v>775</v>
      </c>
      <c r="F30300" t="s">
        <v>1011</v>
      </c>
      <c r="G30300" t="s">
        <v>1014</v>
      </c>
      <c r="H30300" t="s">
        <v>1064</v>
      </c>
      <c r="I30300" t="s">
        <v>1014</v>
      </c>
      <c r="J30300" t="s">
        <v>1054</v>
      </c>
      <c r="K30300" t="s">
        <v>1055</v>
      </c>
      <c r="L30300" t="s">
        <v>1063</v>
      </c>
      <c r="M30300" t="s">
        <v>1017</v>
      </c>
      <c r="N30300" t="s">
        <v>1010</v>
      </c>
    </row>
    <row r="30302" spans="1:14" x14ac:dyDescent="0.35">
      <c r="A30302" t="s">
        <v>2248</v>
      </c>
    </row>
    <row r="30303" spans="1:14" x14ac:dyDescent="0.35">
      <c r="A30303" t="s">
        <v>2</v>
      </c>
      <c r="B30303" t="s">
        <v>1150</v>
      </c>
      <c r="C30303" t="s">
        <v>3</v>
      </c>
      <c r="D30303" t="s">
        <v>2235</v>
      </c>
      <c r="E30303" t="s">
        <v>2236</v>
      </c>
      <c r="F30303" t="s">
        <v>2237</v>
      </c>
      <c r="G30303" t="s">
        <v>2238</v>
      </c>
      <c r="H30303" t="s">
        <v>2239</v>
      </c>
      <c r="I30303" t="s">
        <v>2240</v>
      </c>
      <c r="J30303" t="s">
        <v>2241</v>
      </c>
      <c r="K30303" t="s">
        <v>2242</v>
      </c>
      <c r="L30303" t="s">
        <v>2243</v>
      </c>
      <c r="M30303" t="s">
        <v>2244</v>
      </c>
      <c r="N30303" t="s">
        <v>2245</v>
      </c>
    </row>
    <row r="30304" spans="1:14" x14ac:dyDescent="0.35">
      <c r="A30304" t="s">
        <v>8</v>
      </c>
      <c r="B30304" t="s">
        <v>1151</v>
      </c>
      <c r="C30304">
        <v>133</v>
      </c>
      <c r="D30304" t="s">
        <v>876</v>
      </c>
      <c r="E30304" t="s">
        <v>1021</v>
      </c>
      <c r="F30304" t="s">
        <v>1021</v>
      </c>
      <c r="G30304" t="s">
        <v>140</v>
      </c>
      <c r="H30304" t="s">
        <v>1062</v>
      </c>
      <c r="I30304" t="s">
        <v>869</v>
      </c>
      <c r="J30304" t="s">
        <v>1048</v>
      </c>
      <c r="K30304" t="s">
        <v>949</v>
      </c>
      <c r="L30304" t="s">
        <v>140</v>
      </c>
      <c r="M30304" t="s">
        <v>1054</v>
      </c>
      <c r="N30304" t="s">
        <v>140</v>
      </c>
    </row>
    <row r="30305" spans="1:14" x14ac:dyDescent="0.35">
      <c r="A30305" t="s">
        <v>8</v>
      </c>
      <c r="B30305" t="s">
        <v>1152</v>
      </c>
      <c r="C30305">
        <v>56</v>
      </c>
      <c r="D30305" t="s">
        <v>461</v>
      </c>
      <c r="E30305" t="s">
        <v>1063</v>
      </c>
      <c r="F30305" t="s">
        <v>140</v>
      </c>
      <c r="G30305" t="s">
        <v>140</v>
      </c>
      <c r="H30305" t="s">
        <v>942</v>
      </c>
      <c r="I30305" t="s">
        <v>1063</v>
      </c>
      <c r="J30305" t="s">
        <v>971</v>
      </c>
      <c r="K30305" t="s">
        <v>140</v>
      </c>
      <c r="L30305" t="s">
        <v>140</v>
      </c>
      <c r="M30305" t="s">
        <v>140</v>
      </c>
      <c r="N30305" t="s">
        <v>140</v>
      </c>
    </row>
    <row r="30306" spans="1:14" x14ac:dyDescent="0.35">
      <c r="A30306" t="s">
        <v>8</v>
      </c>
      <c r="B30306" t="s">
        <v>339</v>
      </c>
      <c r="C30306">
        <v>15</v>
      </c>
      <c r="D30306" t="s">
        <v>1077</v>
      </c>
      <c r="E30306" t="s">
        <v>140</v>
      </c>
      <c r="F30306" t="s">
        <v>140</v>
      </c>
      <c r="G30306" t="s">
        <v>140</v>
      </c>
      <c r="H30306" t="s">
        <v>517</v>
      </c>
      <c r="I30306" t="s">
        <v>140</v>
      </c>
      <c r="J30306" t="s">
        <v>140</v>
      </c>
      <c r="K30306" t="s">
        <v>140</v>
      </c>
      <c r="L30306" t="s">
        <v>140</v>
      </c>
      <c r="M30306" t="s">
        <v>1064</v>
      </c>
      <c r="N30306" t="s">
        <v>140</v>
      </c>
    </row>
    <row r="30307" spans="1:14" x14ac:dyDescent="0.35">
      <c r="A30307" t="s">
        <v>9</v>
      </c>
      <c r="B30307" t="s">
        <v>1151</v>
      </c>
      <c r="C30307">
        <v>122</v>
      </c>
      <c r="D30307" t="s">
        <v>516</v>
      </c>
      <c r="E30307" t="s">
        <v>1013</v>
      </c>
      <c r="F30307" t="s">
        <v>1011</v>
      </c>
      <c r="G30307" t="s">
        <v>1019</v>
      </c>
      <c r="H30307" t="s">
        <v>1056</v>
      </c>
      <c r="I30307" t="s">
        <v>140</v>
      </c>
      <c r="J30307" t="s">
        <v>1012</v>
      </c>
      <c r="K30307" t="s">
        <v>1004</v>
      </c>
      <c r="L30307" t="s">
        <v>140</v>
      </c>
      <c r="M30307" t="s">
        <v>140</v>
      </c>
      <c r="N30307" t="s">
        <v>140</v>
      </c>
    </row>
    <row r="30308" spans="1:14" x14ac:dyDescent="0.35">
      <c r="A30308" t="s">
        <v>9</v>
      </c>
      <c r="B30308" t="s">
        <v>1152</v>
      </c>
      <c r="C30308">
        <v>67</v>
      </c>
      <c r="D30308" t="s">
        <v>653</v>
      </c>
      <c r="E30308" t="s">
        <v>1062</v>
      </c>
      <c r="F30308" t="s">
        <v>1043</v>
      </c>
      <c r="G30308" t="s">
        <v>1044</v>
      </c>
      <c r="H30308" t="s">
        <v>1098</v>
      </c>
      <c r="I30308" t="s">
        <v>140</v>
      </c>
      <c r="J30308" t="s">
        <v>939</v>
      </c>
      <c r="K30308" t="s">
        <v>1021</v>
      </c>
      <c r="L30308" t="s">
        <v>140</v>
      </c>
      <c r="M30308" t="s">
        <v>775</v>
      </c>
      <c r="N30308" t="s">
        <v>140</v>
      </c>
    </row>
    <row r="30309" spans="1:14" x14ac:dyDescent="0.35">
      <c r="A30309" t="s">
        <v>9</v>
      </c>
      <c r="B30309" t="s">
        <v>339</v>
      </c>
      <c r="C30309">
        <v>12</v>
      </c>
      <c r="D30309" t="s">
        <v>177</v>
      </c>
      <c r="E30309" t="s">
        <v>140</v>
      </c>
      <c r="F30309" t="s">
        <v>140</v>
      </c>
      <c r="G30309" t="s">
        <v>140</v>
      </c>
      <c r="H30309" t="s">
        <v>140</v>
      </c>
      <c r="I30309" t="s">
        <v>140</v>
      </c>
      <c r="J30309" t="s">
        <v>140</v>
      </c>
      <c r="K30309" t="s">
        <v>140</v>
      </c>
      <c r="L30309" t="s">
        <v>140</v>
      </c>
      <c r="M30309" t="s">
        <v>140</v>
      </c>
      <c r="N30309" t="s">
        <v>140</v>
      </c>
    </row>
    <row r="30310" spans="1:14" x14ac:dyDescent="0.35">
      <c r="A30310" t="s">
        <v>10</v>
      </c>
      <c r="B30310" t="s">
        <v>1151</v>
      </c>
      <c r="C30310">
        <v>130</v>
      </c>
      <c r="D30310" t="s">
        <v>960</v>
      </c>
      <c r="E30310" t="s">
        <v>1098</v>
      </c>
      <c r="F30310" t="s">
        <v>954</v>
      </c>
      <c r="G30310" t="s">
        <v>1010</v>
      </c>
      <c r="H30310" t="s">
        <v>949</v>
      </c>
      <c r="I30310" t="s">
        <v>140</v>
      </c>
      <c r="J30310" t="s">
        <v>1043</v>
      </c>
      <c r="K30310" t="s">
        <v>660</v>
      </c>
      <c r="L30310" t="s">
        <v>1004</v>
      </c>
      <c r="M30310" t="s">
        <v>1063</v>
      </c>
      <c r="N30310" t="s">
        <v>140</v>
      </c>
    </row>
    <row r="30311" spans="1:14" x14ac:dyDescent="0.35">
      <c r="A30311" t="s">
        <v>10</v>
      </c>
      <c r="B30311" t="s">
        <v>1152</v>
      </c>
      <c r="C30311">
        <v>67</v>
      </c>
      <c r="D30311" t="s">
        <v>787</v>
      </c>
      <c r="E30311" t="s">
        <v>140</v>
      </c>
      <c r="F30311" t="s">
        <v>140</v>
      </c>
      <c r="G30311" t="s">
        <v>140</v>
      </c>
      <c r="H30311" t="s">
        <v>345</v>
      </c>
      <c r="I30311" t="s">
        <v>140</v>
      </c>
      <c r="J30311" t="s">
        <v>1009</v>
      </c>
      <c r="K30311" t="s">
        <v>1018</v>
      </c>
      <c r="L30311" t="s">
        <v>140</v>
      </c>
      <c r="M30311" t="s">
        <v>140</v>
      </c>
      <c r="N30311" t="s">
        <v>140</v>
      </c>
    </row>
    <row r="30312" spans="1:14" x14ac:dyDescent="0.35">
      <c r="A30312" t="s">
        <v>10</v>
      </c>
      <c r="B30312" t="s">
        <v>339</v>
      </c>
      <c r="C30312">
        <v>11</v>
      </c>
      <c r="D30312" t="s">
        <v>191</v>
      </c>
      <c r="E30312" t="s">
        <v>140</v>
      </c>
      <c r="F30312" t="s">
        <v>662</v>
      </c>
      <c r="G30312" t="s">
        <v>140</v>
      </c>
      <c r="H30312" t="s">
        <v>1049</v>
      </c>
      <c r="I30312" t="s">
        <v>192</v>
      </c>
      <c r="J30312" t="s">
        <v>140</v>
      </c>
      <c r="K30312" t="s">
        <v>140</v>
      </c>
      <c r="L30312" t="s">
        <v>140</v>
      </c>
      <c r="M30312" t="s">
        <v>140</v>
      </c>
      <c r="N30312" t="s">
        <v>140</v>
      </c>
    </row>
    <row r="30313" spans="1:14" x14ac:dyDescent="0.35">
      <c r="A30313" t="s">
        <v>11</v>
      </c>
      <c r="B30313" t="s">
        <v>1151</v>
      </c>
      <c r="C30313">
        <v>134</v>
      </c>
      <c r="D30313" t="s">
        <v>510</v>
      </c>
      <c r="E30313" t="s">
        <v>1063</v>
      </c>
      <c r="F30313" t="s">
        <v>949</v>
      </c>
      <c r="G30313" t="s">
        <v>1046</v>
      </c>
      <c r="H30313" t="s">
        <v>1061</v>
      </c>
      <c r="I30313" t="s">
        <v>1014</v>
      </c>
      <c r="J30313" t="s">
        <v>1058</v>
      </c>
      <c r="K30313" t="s">
        <v>1050</v>
      </c>
      <c r="L30313" t="s">
        <v>1019</v>
      </c>
      <c r="M30313" t="s">
        <v>1063</v>
      </c>
      <c r="N30313" t="s">
        <v>140</v>
      </c>
    </row>
    <row r="30314" spans="1:14" x14ac:dyDescent="0.35">
      <c r="A30314" t="s">
        <v>11</v>
      </c>
      <c r="B30314" t="s">
        <v>1152</v>
      </c>
      <c r="C30314">
        <v>57</v>
      </c>
      <c r="D30314" t="s">
        <v>675</v>
      </c>
      <c r="E30314" t="s">
        <v>140</v>
      </c>
      <c r="F30314" t="s">
        <v>1012</v>
      </c>
      <c r="G30314" t="s">
        <v>1019</v>
      </c>
      <c r="H30314" t="s">
        <v>394</v>
      </c>
      <c r="I30314" t="s">
        <v>1014</v>
      </c>
      <c r="J30314" t="s">
        <v>140</v>
      </c>
      <c r="K30314" t="s">
        <v>1066</v>
      </c>
      <c r="L30314" t="s">
        <v>950</v>
      </c>
      <c r="M30314" t="s">
        <v>1043</v>
      </c>
      <c r="N30314" t="s">
        <v>140</v>
      </c>
    </row>
    <row r="30315" spans="1:14" x14ac:dyDescent="0.35">
      <c r="A30315" t="s">
        <v>11</v>
      </c>
      <c r="B30315" t="s">
        <v>339</v>
      </c>
      <c r="C30315">
        <v>15</v>
      </c>
      <c r="D30315" t="s">
        <v>177</v>
      </c>
      <c r="E30315" t="s">
        <v>140</v>
      </c>
      <c r="F30315" t="s">
        <v>140</v>
      </c>
      <c r="G30315" t="s">
        <v>140</v>
      </c>
      <c r="H30315" t="s">
        <v>140</v>
      </c>
      <c r="I30315" t="s">
        <v>140</v>
      </c>
      <c r="J30315" t="s">
        <v>140</v>
      </c>
      <c r="K30315" t="s">
        <v>140</v>
      </c>
      <c r="L30315" t="s">
        <v>140</v>
      </c>
      <c r="M30315" t="s">
        <v>140</v>
      </c>
      <c r="N30315" t="s">
        <v>140</v>
      </c>
    </row>
    <row r="30316" spans="1:14" x14ac:dyDescent="0.35">
      <c r="A30316" t="s">
        <v>12</v>
      </c>
      <c r="B30316" t="s">
        <v>1151</v>
      </c>
      <c r="C30316">
        <v>129</v>
      </c>
      <c r="D30316" t="s">
        <v>461</v>
      </c>
      <c r="E30316" t="s">
        <v>1098</v>
      </c>
      <c r="F30316" t="s">
        <v>775</v>
      </c>
      <c r="G30316" t="s">
        <v>1054</v>
      </c>
      <c r="H30316" t="s">
        <v>1070</v>
      </c>
      <c r="I30316" t="s">
        <v>515</v>
      </c>
      <c r="J30316" t="s">
        <v>140</v>
      </c>
      <c r="K30316" t="s">
        <v>1063</v>
      </c>
      <c r="L30316" t="s">
        <v>1063</v>
      </c>
      <c r="M30316" t="s">
        <v>1055</v>
      </c>
      <c r="N30316" t="s">
        <v>140</v>
      </c>
    </row>
    <row r="30317" spans="1:14" x14ac:dyDescent="0.35">
      <c r="A30317" t="s">
        <v>12</v>
      </c>
      <c r="B30317" t="s">
        <v>1152</v>
      </c>
      <c r="C30317">
        <v>57</v>
      </c>
      <c r="D30317" t="s">
        <v>717</v>
      </c>
      <c r="E30317" t="s">
        <v>1050</v>
      </c>
      <c r="F30317" t="s">
        <v>140</v>
      </c>
      <c r="G30317" t="s">
        <v>140</v>
      </c>
      <c r="H30317" t="s">
        <v>140</v>
      </c>
      <c r="I30317" t="s">
        <v>1050</v>
      </c>
      <c r="J30317" t="s">
        <v>1007</v>
      </c>
      <c r="K30317" t="s">
        <v>140</v>
      </c>
      <c r="L30317" t="s">
        <v>1021</v>
      </c>
      <c r="M30317" t="s">
        <v>996</v>
      </c>
      <c r="N30317" t="s">
        <v>140</v>
      </c>
    </row>
    <row r="30318" spans="1:14" x14ac:dyDescent="0.35">
      <c r="A30318" t="s">
        <v>12</v>
      </c>
      <c r="B30318" t="s">
        <v>339</v>
      </c>
      <c r="C30318">
        <v>22</v>
      </c>
      <c r="D30318" t="s">
        <v>960</v>
      </c>
      <c r="E30318" t="s">
        <v>140</v>
      </c>
      <c r="F30318" t="s">
        <v>140</v>
      </c>
      <c r="G30318" t="s">
        <v>140</v>
      </c>
      <c r="H30318" t="s">
        <v>949</v>
      </c>
      <c r="I30318" t="s">
        <v>961</v>
      </c>
      <c r="J30318" t="s">
        <v>140</v>
      </c>
      <c r="K30318" t="s">
        <v>140</v>
      </c>
      <c r="L30318" t="s">
        <v>140</v>
      </c>
      <c r="M30318" t="s">
        <v>140</v>
      </c>
      <c r="N30318" t="s">
        <v>140</v>
      </c>
    </row>
    <row r="30319" spans="1:14" x14ac:dyDescent="0.35">
      <c r="A30319" t="s">
        <v>13</v>
      </c>
      <c r="B30319" t="s">
        <v>1151</v>
      </c>
      <c r="C30319">
        <v>138</v>
      </c>
      <c r="D30319" t="s">
        <v>447</v>
      </c>
      <c r="E30319" t="s">
        <v>1060</v>
      </c>
      <c r="F30319" t="s">
        <v>1063</v>
      </c>
      <c r="G30319" t="s">
        <v>1016</v>
      </c>
      <c r="H30319" t="s">
        <v>1055</v>
      </c>
      <c r="I30319" t="s">
        <v>1018</v>
      </c>
      <c r="J30319" t="s">
        <v>1007</v>
      </c>
      <c r="K30319" t="s">
        <v>458</v>
      </c>
      <c r="L30319" t="s">
        <v>954</v>
      </c>
      <c r="M30319" t="s">
        <v>1019</v>
      </c>
      <c r="N30319" t="s">
        <v>1016</v>
      </c>
    </row>
    <row r="30320" spans="1:14" x14ac:dyDescent="0.35">
      <c r="A30320" t="s">
        <v>13</v>
      </c>
      <c r="B30320" t="s">
        <v>1152</v>
      </c>
      <c r="C30320">
        <v>53</v>
      </c>
      <c r="D30320" t="s">
        <v>130</v>
      </c>
      <c r="E30320" t="s">
        <v>140</v>
      </c>
      <c r="F30320" t="s">
        <v>950</v>
      </c>
      <c r="G30320" t="s">
        <v>1019</v>
      </c>
      <c r="H30320" t="s">
        <v>140</v>
      </c>
      <c r="I30320" t="s">
        <v>1073</v>
      </c>
      <c r="J30320" t="s">
        <v>140</v>
      </c>
      <c r="K30320" t="s">
        <v>1066</v>
      </c>
      <c r="L30320" t="s">
        <v>1048</v>
      </c>
      <c r="M30320" t="s">
        <v>140</v>
      </c>
      <c r="N30320" t="s">
        <v>140</v>
      </c>
    </row>
    <row r="30321" spans="1:14" x14ac:dyDescent="0.35">
      <c r="A30321" t="s">
        <v>13</v>
      </c>
      <c r="B30321" t="s">
        <v>339</v>
      </c>
      <c r="C30321">
        <v>15</v>
      </c>
      <c r="D30321" t="s">
        <v>106</v>
      </c>
      <c r="E30321" t="s">
        <v>140</v>
      </c>
      <c r="F30321" t="s">
        <v>140</v>
      </c>
      <c r="G30321" t="s">
        <v>996</v>
      </c>
      <c r="H30321" t="s">
        <v>1044</v>
      </c>
      <c r="I30321" t="s">
        <v>140</v>
      </c>
      <c r="J30321" t="s">
        <v>140</v>
      </c>
      <c r="K30321" t="s">
        <v>1070</v>
      </c>
      <c r="L30321" t="s">
        <v>140</v>
      </c>
      <c r="M30321" t="s">
        <v>140</v>
      </c>
      <c r="N30321" t="s">
        <v>140</v>
      </c>
    </row>
    <row r="30322" spans="1:14" x14ac:dyDescent="0.35">
      <c r="A30322" t="s">
        <v>14</v>
      </c>
      <c r="B30322" t="s">
        <v>1151</v>
      </c>
      <c r="C30322">
        <v>124</v>
      </c>
      <c r="D30322" t="s">
        <v>969</v>
      </c>
      <c r="E30322" t="s">
        <v>1019</v>
      </c>
      <c r="F30322" t="s">
        <v>1043</v>
      </c>
      <c r="G30322" t="s">
        <v>140</v>
      </c>
      <c r="H30322" t="s">
        <v>345</v>
      </c>
      <c r="I30322" t="s">
        <v>1068</v>
      </c>
      <c r="J30322" t="s">
        <v>1098</v>
      </c>
      <c r="K30322" t="s">
        <v>1068</v>
      </c>
      <c r="L30322" t="s">
        <v>939</v>
      </c>
      <c r="M30322" t="s">
        <v>1019</v>
      </c>
      <c r="N30322" t="s">
        <v>140</v>
      </c>
    </row>
    <row r="30323" spans="1:14" x14ac:dyDescent="0.35">
      <c r="A30323" t="s">
        <v>14</v>
      </c>
      <c r="B30323" t="s">
        <v>1152</v>
      </c>
      <c r="C30323">
        <v>66</v>
      </c>
      <c r="D30323" t="s">
        <v>763</v>
      </c>
      <c r="E30323" t="s">
        <v>140</v>
      </c>
      <c r="F30323" t="s">
        <v>140</v>
      </c>
      <c r="G30323" t="s">
        <v>140</v>
      </c>
      <c r="H30323" t="s">
        <v>103</v>
      </c>
      <c r="I30323" t="s">
        <v>140</v>
      </c>
      <c r="J30323" t="s">
        <v>971</v>
      </c>
      <c r="K30323" t="s">
        <v>869</v>
      </c>
      <c r="L30323" t="s">
        <v>971</v>
      </c>
      <c r="M30323" t="s">
        <v>1018</v>
      </c>
      <c r="N30323" t="s">
        <v>1011</v>
      </c>
    </row>
    <row r="30324" spans="1:14" x14ac:dyDescent="0.35">
      <c r="A30324" t="s">
        <v>14</v>
      </c>
      <c r="B30324" t="s">
        <v>339</v>
      </c>
      <c r="C30324">
        <v>13</v>
      </c>
      <c r="D30324" t="s">
        <v>280</v>
      </c>
      <c r="E30324" t="s">
        <v>140</v>
      </c>
      <c r="F30324" t="s">
        <v>1073</v>
      </c>
      <c r="G30324" t="s">
        <v>1003</v>
      </c>
      <c r="H30324" t="s">
        <v>140</v>
      </c>
      <c r="I30324" t="s">
        <v>681</v>
      </c>
      <c r="J30324" t="s">
        <v>140</v>
      </c>
      <c r="K30324" t="s">
        <v>140</v>
      </c>
      <c r="L30324" t="s">
        <v>140</v>
      </c>
      <c r="M30324" t="s">
        <v>140</v>
      </c>
      <c r="N30324" t="s">
        <v>140</v>
      </c>
    </row>
    <row r="30325" spans="1:14" x14ac:dyDescent="0.35">
      <c r="A30325" t="s">
        <v>15</v>
      </c>
      <c r="B30325" t="s">
        <v>1151</v>
      </c>
      <c r="C30325">
        <v>136</v>
      </c>
      <c r="D30325" t="s">
        <v>1138</v>
      </c>
      <c r="E30325" t="s">
        <v>1012</v>
      </c>
      <c r="F30325" t="s">
        <v>140</v>
      </c>
      <c r="G30325" t="s">
        <v>1012</v>
      </c>
      <c r="H30325" t="s">
        <v>1067</v>
      </c>
      <c r="I30325" t="s">
        <v>1012</v>
      </c>
      <c r="J30325" t="s">
        <v>1009</v>
      </c>
      <c r="K30325" t="s">
        <v>1052</v>
      </c>
      <c r="L30325" t="s">
        <v>1012</v>
      </c>
      <c r="M30325" t="s">
        <v>940</v>
      </c>
      <c r="N30325" t="s">
        <v>140</v>
      </c>
    </row>
    <row r="30326" spans="1:14" x14ac:dyDescent="0.35">
      <c r="A30326" t="s">
        <v>15</v>
      </c>
      <c r="B30326" t="s">
        <v>1152</v>
      </c>
      <c r="C30326">
        <v>59</v>
      </c>
      <c r="D30326" t="s">
        <v>825</v>
      </c>
      <c r="E30326" t="s">
        <v>1023</v>
      </c>
      <c r="F30326" t="s">
        <v>1043</v>
      </c>
      <c r="G30326" t="s">
        <v>1023</v>
      </c>
      <c r="H30326" t="s">
        <v>1065</v>
      </c>
      <c r="I30326" t="s">
        <v>140</v>
      </c>
      <c r="J30326" t="s">
        <v>1058</v>
      </c>
      <c r="K30326" t="s">
        <v>1060</v>
      </c>
      <c r="L30326" t="s">
        <v>875</v>
      </c>
      <c r="M30326" t="s">
        <v>140</v>
      </c>
      <c r="N30326" t="s">
        <v>140</v>
      </c>
    </row>
    <row r="30327" spans="1:14" x14ac:dyDescent="0.35">
      <c r="A30327" t="s">
        <v>15</v>
      </c>
      <c r="B30327" t="s">
        <v>339</v>
      </c>
      <c r="C30327">
        <v>9</v>
      </c>
      <c r="D30327" t="s">
        <v>1155</v>
      </c>
      <c r="E30327" t="s">
        <v>140</v>
      </c>
      <c r="F30327" t="s">
        <v>140</v>
      </c>
      <c r="G30327" t="s">
        <v>140</v>
      </c>
      <c r="H30327" t="s">
        <v>140</v>
      </c>
      <c r="I30327" t="s">
        <v>140</v>
      </c>
      <c r="J30327" t="s">
        <v>140</v>
      </c>
      <c r="K30327" t="s">
        <v>140</v>
      </c>
      <c r="L30327" t="s">
        <v>1154</v>
      </c>
      <c r="M30327" t="s">
        <v>140</v>
      </c>
      <c r="N30327" t="s">
        <v>140</v>
      </c>
    </row>
    <row r="30328" spans="1:14" x14ac:dyDescent="0.35">
      <c r="A30328" t="s">
        <v>16</v>
      </c>
      <c r="B30328" t="s">
        <v>1151</v>
      </c>
      <c r="C30328">
        <v>121</v>
      </c>
      <c r="D30328" t="s">
        <v>370</v>
      </c>
      <c r="E30328" t="s">
        <v>1009</v>
      </c>
      <c r="F30328" t="s">
        <v>940</v>
      </c>
      <c r="G30328" t="s">
        <v>1054</v>
      </c>
      <c r="H30328" t="s">
        <v>1007</v>
      </c>
      <c r="I30328" t="s">
        <v>1021</v>
      </c>
      <c r="J30328" t="s">
        <v>1058</v>
      </c>
      <c r="K30328" t="s">
        <v>1066</v>
      </c>
      <c r="L30328" t="s">
        <v>775</v>
      </c>
      <c r="M30328" t="s">
        <v>1021</v>
      </c>
      <c r="N30328" t="s">
        <v>1014</v>
      </c>
    </row>
    <row r="30329" spans="1:14" x14ac:dyDescent="0.35">
      <c r="A30329" t="s">
        <v>16</v>
      </c>
      <c r="B30329" t="s">
        <v>1152</v>
      </c>
      <c r="C30329">
        <v>66</v>
      </c>
      <c r="D30329" t="s">
        <v>1161</v>
      </c>
      <c r="E30329" t="s">
        <v>939</v>
      </c>
      <c r="F30329" t="s">
        <v>140</v>
      </c>
      <c r="G30329" t="s">
        <v>140</v>
      </c>
      <c r="H30329" t="s">
        <v>919</v>
      </c>
      <c r="I30329" t="s">
        <v>140</v>
      </c>
      <c r="J30329" t="s">
        <v>1012</v>
      </c>
      <c r="K30329" t="s">
        <v>1012</v>
      </c>
      <c r="L30329" t="s">
        <v>1055</v>
      </c>
      <c r="M30329" t="s">
        <v>1012</v>
      </c>
      <c r="N30329" t="s">
        <v>140</v>
      </c>
    </row>
    <row r="30330" spans="1:14" x14ac:dyDescent="0.35">
      <c r="A30330" t="s">
        <v>16</v>
      </c>
      <c r="B30330" t="s">
        <v>339</v>
      </c>
      <c r="C30330">
        <v>18</v>
      </c>
      <c r="D30330" t="s">
        <v>1122</v>
      </c>
      <c r="E30330" t="s">
        <v>140</v>
      </c>
      <c r="F30330" t="s">
        <v>140</v>
      </c>
      <c r="G30330" t="s">
        <v>140</v>
      </c>
      <c r="H30330" t="s">
        <v>140</v>
      </c>
      <c r="I30330" t="s">
        <v>140</v>
      </c>
      <c r="J30330" t="s">
        <v>140</v>
      </c>
      <c r="K30330" t="s">
        <v>140</v>
      </c>
      <c r="L30330" t="s">
        <v>1049</v>
      </c>
      <c r="M30330" t="s">
        <v>140</v>
      </c>
      <c r="N30330" t="s">
        <v>140</v>
      </c>
    </row>
    <row r="30331" spans="1:14" x14ac:dyDescent="0.35">
      <c r="A30331" t="s">
        <v>17</v>
      </c>
      <c r="B30331" t="s">
        <v>1151</v>
      </c>
      <c r="C30331">
        <v>128</v>
      </c>
      <c r="D30331" t="s">
        <v>156</v>
      </c>
      <c r="E30331" t="s">
        <v>1013</v>
      </c>
      <c r="F30331" t="s">
        <v>1063</v>
      </c>
      <c r="G30331" t="s">
        <v>1073</v>
      </c>
      <c r="H30331" t="s">
        <v>574</v>
      </c>
      <c r="I30331" t="s">
        <v>140</v>
      </c>
      <c r="J30331" t="s">
        <v>940</v>
      </c>
      <c r="K30331" t="s">
        <v>1052</v>
      </c>
      <c r="L30331" t="s">
        <v>1021</v>
      </c>
      <c r="M30331" t="s">
        <v>954</v>
      </c>
      <c r="N30331" t="s">
        <v>1013</v>
      </c>
    </row>
    <row r="30332" spans="1:14" x14ac:dyDescent="0.35">
      <c r="A30332" t="s">
        <v>17</v>
      </c>
      <c r="B30332" t="s">
        <v>1152</v>
      </c>
      <c r="C30332">
        <v>62</v>
      </c>
      <c r="D30332" t="s">
        <v>721</v>
      </c>
      <c r="E30332" t="s">
        <v>140</v>
      </c>
      <c r="F30332" t="s">
        <v>1020</v>
      </c>
      <c r="G30332" t="s">
        <v>140</v>
      </c>
      <c r="H30332" t="s">
        <v>592</v>
      </c>
      <c r="I30332" t="s">
        <v>1054</v>
      </c>
      <c r="J30332" t="s">
        <v>1055</v>
      </c>
      <c r="K30332" t="s">
        <v>801</v>
      </c>
      <c r="L30332" t="s">
        <v>345</v>
      </c>
      <c r="M30332" t="s">
        <v>1050</v>
      </c>
      <c r="N30332" t="s">
        <v>140</v>
      </c>
    </row>
    <row r="30333" spans="1:14" x14ac:dyDescent="0.35">
      <c r="A30333" t="s">
        <v>17</v>
      </c>
      <c r="B30333" t="s">
        <v>339</v>
      </c>
      <c r="C30333">
        <v>13</v>
      </c>
      <c r="D30333" t="s">
        <v>177</v>
      </c>
      <c r="E30333" t="s">
        <v>140</v>
      </c>
      <c r="F30333" t="s">
        <v>140</v>
      </c>
      <c r="G30333" t="s">
        <v>140</v>
      </c>
      <c r="H30333" t="s">
        <v>140</v>
      </c>
      <c r="I30333" t="s">
        <v>140</v>
      </c>
      <c r="J30333" t="s">
        <v>140</v>
      </c>
      <c r="K30333" t="s">
        <v>140</v>
      </c>
      <c r="L30333" t="s">
        <v>140</v>
      </c>
      <c r="M30333" t="s">
        <v>140</v>
      </c>
      <c r="N30333" t="s">
        <v>140</v>
      </c>
    </row>
    <row r="30334" spans="1:14" x14ac:dyDescent="0.35">
      <c r="A30334" t="s">
        <v>18</v>
      </c>
      <c r="B30334" t="s">
        <v>1151</v>
      </c>
      <c r="C30334">
        <v>141</v>
      </c>
      <c r="D30334" t="s">
        <v>898</v>
      </c>
      <c r="E30334" t="s">
        <v>1012</v>
      </c>
      <c r="F30334" t="s">
        <v>1009</v>
      </c>
      <c r="G30334" t="s">
        <v>1021</v>
      </c>
      <c r="H30334" t="s">
        <v>1073</v>
      </c>
      <c r="I30334" t="s">
        <v>140</v>
      </c>
      <c r="J30334" t="s">
        <v>1008</v>
      </c>
      <c r="K30334" t="s">
        <v>1098</v>
      </c>
      <c r="L30334" t="s">
        <v>1070</v>
      </c>
      <c r="M30334" t="s">
        <v>1050</v>
      </c>
      <c r="N30334" t="s">
        <v>140</v>
      </c>
    </row>
    <row r="30335" spans="1:14" x14ac:dyDescent="0.35">
      <c r="A30335" t="s">
        <v>18</v>
      </c>
      <c r="B30335" t="s">
        <v>1152</v>
      </c>
      <c r="C30335">
        <v>51</v>
      </c>
      <c r="D30335" t="s">
        <v>992</v>
      </c>
      <c r="E30335" t="s">
        <v>1073</v>
      </c>
      <c r="F30335" t="s">
        <v>1058</v>
      </c>
      <c r="G30335" t="s">
        <v>1058</v>
      </c>
      <c r="H30335" t="s">
        <v>394</v>
      </c>
      <c r="I30335" t="s">
        <v>1058</v>
      </c>
      <c r="J30335" t="s">
        <v>140</v>
      </c>
      <c r="K30335" t="s">
        <v>1017</v>
      </c>
      <c r="L30335" t="s">
        <v>1017</v>
      </c>
      <c r="M30335" t="s">
        <v>1070</v>
      </c>
      <c r="N30335" t="s">
        <v>140</v>
      </c>
    </row>
    <row r="30336" spans="1:14" x14ac:dyDescent="0.35">
      <c r="A30336" t="s">
        <v>18</v>
      </c>
      <c r="B30336" t="s">
        <v>339</v>
      </c>
      <c r="C30336">
        <v>13</v>
      </c>
      <c r="D30336" t="s">
        <v>563</v>
      </c>
      <c r="E30336" t="s">
        <v>140</v>
      </c>
      <c r="F30336" t="s">
        <v>140</v>
      </c>
      <c r="G30336" t="s">
        <v>140</v>
      </c>
      <c r="H30336" t="s">
        <v>140</v>
      </c>
      <c r="I30336" t="s">
        <v>140</v>
      </c>
      <c r="J30336" t="s">
        <v>1047</v>
      </c>
      <c r="K30336" t="s">
        <v>140</v>
      </c>
      <c r="L30336" t="s">
        <v>109</v>
      </c>
      <c r="M30336" t="s">
        <v>1102</v>
      </c>
      <c r="N30336" t="s">
        <v>140</v>
      </c>
    </row>
    <row r="30337" spans="1:14" x14ac:dyDescent="0.35">
      <c r="A30337" t="s">
        <v>19</v>
      </c>
      <c r="B30337" t="s">
        <v>1151</v>
      </c>
      <c r="C30337">
        <v>138</v>
      </c>
      <c r="D30337" t="s">
        <v>887</v>
      </c>
      <c r="E30337" t="s">
        <v>1063</v>
      </c>
      <c r="F30337" t="s">
        <v>1066</v>
      </c>
      <c r="G30337" t="s">
        <v>140</v>
      </c>
      <c r="H30337" t="s">
        <v>121</v>
      </c>
      <c r="I30337" t="s">
        <v>1018</v>
      </c>
      <c r="J30337" t="s">
        <v>1046</v>
      </c>
      <c r="K30337" t="s">
        <v>1098</v>
      </c>
      <c r="L30337" t="s">
        <v>733</v>
      </c>
      <c r="M30337" t="s">
        <v>940</v>
      </c>
      <c r="N30337" t="s">
        <v>140</v>
      </c>
    </row>
    <row r="30338" spans="1:14" x14ac:dyDescent="0.35">
      <c r="A30338" t="s">
        <v>19</v>
      </c>
      <c r="B30338" t="s">
        <v>1152</v>
      </c>
      <c r="C30338">
        <v>56</v>
      </c>
      <c r="D30338" t="s">
        <v>675</v>
      </c>
      <c r="E30338" t="s">
        <v>140</v>
      </c>
      <c r="F30338" t="s">
        <v>664</v>
      </c>
      <c r="G30338" t="s">
        <v>140</v>
      </c>
      <c r="H30338" t="s">
        <v>977</v>
      </c>
      <c r="I30338" t="s">
        <v>140</v>
      </c>
      <c r="J30338" t="s">
        <v>1046</v>
      </c>
      <c r="K30338" t="s">
        <v>1012</v>
      </c>
      <c r="L30338" t="s">
        <v>1046</v>
      </c>
      <c r="M30338" t="s">
        <v>140</v>
      </c>
      <c r="N30338" t="s">
        <v>140</v>
      </c>
    </row>
    <row r="30339" spans="1:14" x14ac:dyDescent="0.35">
      <c r="A30339" t="s">
        <v>19</v>
      </c>
      <c r="B30339" t="s">
        <v>339</v>
      </c>
      <c r="C30339">
        <v>12</v>
      </c>
      <c r="D30339" t="s">
        <v>72</v>
      </c>
      <c r="E30339" t="s">
        <v>140</v>
      </c>
      <c r="F30339" t="s">
        <v>140</v>
      </c>
      <c r="G30339" t="s">
        <v>140</v>
      </c>
      <c r="H30339" t="s">
        <v>841</v>
      </c>
      <c r="I30339" t="s">
        <v>87</v>
      </c>
      <c r="J30339" t="s">
        <v>140</v>
      </c>
      <c r="K30339" t="s">
        <v>1048</v>
      </c>
      <c r="L30339" t="s">
        <v>140</v>
      </c>
      <c r="M30339" t="s">
        <v>140</v>
      </c>
      <c r="N30339" t="s">
        <v>140</v>
      </c>
    </row>
    <row r="30340" spans="1:14" x14ac:dyDescent="0.35">
      <c r="A30340" t="s">
        <v>20</v>
      </c>
      <c r="B30340" t="s">
        <v>1151</v>
      </c>
      <c r="C30340">
        <v>123</v>
      </c>
      <c r="D30340" t="s">
        <v>972</v>
      </c>
      <c r="E30340" t="s">
        <v>140</v>
      </c>
      <c r="F30340" t="s">
        <v>1010</v>
      </c>
      <c r="G30340" t="s">
        <v>140</v>
      </c>
      <c r="H30340" t="s">
        <v>111</v>
      </c>
      <c r="I30340" t="s">
        <v>1062</v>
      </c>
      <c r="J30340" t="s">
        <v>939</v>
      </c>
      <c r="K30340" t="s">
        <v>991</v>
      </c>
      <c r="L30340" t="s">
        <v>1045</v>
      </c>
      <c r="M30340" t="s">
        <v>140</v>
      </c>
      <c r="N30340" t="s">
        <v>140</v>
      </c>
    </row>
    <row r="30341" spans="1:14" x14ac:dyDescent="0.35">
      <c r="A30341" t="s">
        <v>20</v>
      </c>
      <c r="B30341" t="s">
        <v>1152</v>
      </c>
      <c r="C30341">
        <v>65</v>
      </c>
      <c r="D30341" t="s">
        <v>920</v>
      </c>
      <c r="E30341" t="s">
        <v>140</v>
      </c>
      <c r="F30341" t="s">
        <v>1013</v>
      </c>
      <c r="G30341" t="s">
        <v>140</v>
      </c>
      <c r="H30341" t="s">
        <v>869</v>
      </c>
      <c r="I30341" t="s">
        <v>1020</v>
      </c>
      <c r="J30341" t="s">
        <v>515</v>
      </c>
      <c r="K30341" t="s">
        <v>1050</v>
      </c>
      <c r="L30341" t="s">
        <v>140</v>
      </c>
      <c r="M30341" t="s">
        <v>971</v>
      </c>
      <c r="N30341" t="s">
        <v>140</v>
      </c>
    </row>
    <row r="30342" spans="1:14" x14ac:dyDescent="0.35">
      <c r="A30342" t="s">
        <v>20</v>
      </c>
      <c r="B30342" t="s">
        <v>339</v>
      </c>
      <c r="C30342">
        <v>18</v>
      </c>
      <c r="D30342" t="s">
        <v>938</v>
      </c>
      <c r="E30342" t="s">
        <v>140</v>
      </c>
      <c r="F30342" t="s">
        <v>140</v>
      </c>
      <c r="G30342" t="s">
        <v>140</v>
      </c>
      <c r="H30342" t="s">
        <v>140</v>
      </c>
      <c r="I30342" t="s">
        <v>939</v>
      </c>
      <c r="J30342" t="s">
        <v>140</v>
      </c>
      <c r="K30342" t="s">
        <v>140</v>
      </c>
      <c r="L30342" t="s">
        <v>140</v>
      </c>
      <c r="M30342" t="s">
        <v>140</v>
      </c>
      <c r="N30342" t="s">
        <v>140</v>
      </c>
    </row>
    <row r="30343" spans="1:14" x14ac:dyDescent="0.35">
      <c r="A30343" t="s">
        <v>21</v>
      </c>
      <c r="B30343" t="s">
        <v>1151</v>
      </c>
      <c r="C30343">
        <v>120</v>
      </c>
      <c r="D30343" t="s">
        <v>989</v>
      </c>
      <c r="E30343" t="s">
        <v>1046</v>
      </c>
      <c r="F30343" t="s">
        <v>1012</v>
      </c>
      <c r="G30343" t="s">
        <v>996</v>
      </c>
      <c r="H30343" t="s">
        <v>1046</v>
      </c>
      <c r="I30343" t="s">
        <v>1046</v>
      </c>
      <c r="J30343" t="s">
        <v>996</v>
      </c>
      <c r="K30343" t="s">
        <v>801</v>
      </c>
      <c r="L30343" t="s">
        <v>1012</v>
      </c>
      <c r="M30343" t="s">
        <v>1046</v>
      </c>
      <c r="N30343" t="s">
        <v>140</v>
      </c>
    </row>
    <row r="30344" spans="1:14" x14ac:dyDescent="0.35">
      <c r="A30344" t="s">
        <v>21</v>
      </c>
      <c r="B30344" t="s">
        <v>1152</v>
      </c>
      <c r="C30344">
        <v>72</v>
      </c>
      <c r="D30344" t="s">
        <v>96</v>
      </c>
      <c r="E30344" t="s">
        <v>140</v>
      </c>
      <c r="F30344" t="s">
        <v>1017</v>
      </c>
      <c r="G30344" t="s">
        <v>1017</v>
      </c>
      <c r="H30344" t="s">
        <v>996</v>
      </c>
      <c r="I30344" t="s">
        <v>1017</v>
      </c>
      <c r="J30344" t="s">
        <v>140</v>
      </c>
      <c r="K30344" t="s">
        <v>140</v>
      </c>
      <c r="L30344" t="s">
        <v>140</v>
      </c>
      <c r="M30344" t="s">
        <v>1073</v>
      </c>
      <c r="N30344" t="s">
        <v>140</v>
      </c>
    </row>
    <row r="30345" spans="1:14" x14ac:dyDescent="0.35">
      <c r="A30345" t="s">
        <v>21</v>
      </c>
      <c r="B30345" t="s">
        <v>339</v>
      </c>
      <c r="C30345">
        <v>18</v>
      </c>
      <c r="D30345" t="s">
        <v>563</v>
      </c>
      <c r="E30345" t="s">
        <v>140</v>
      </c>
      <c r="F30345" t="s">
        <v>140</v>
      </c>
      <c r="G30345" t="s">
        <v>140</v>
      </c>
      <c r="H30345" t="s">
        <v>458</v>
      </c>
      <c r="I30345" t="s">
        <v>140</v>
      </c>
      <c r="J30345" t="s">
        <v>458</v>
      </c>
      <c r="K30345" t="s">
        <v>458</v>
      </c>
      <c r="L30345" t="s">
        <v>140</v>
      </c>
      <c r="M30345" t="s">
        <v>458</v>
      </c>
      <c r="N30345" t="s">
        <v>140</v>
      </c>
    </row>
    <row r="30346" spans="1:14" x14ac:dyDescent="0.35">
      <c r="A30346" t="s">
        <v>22</v>
      </c>
      <c r="B30346" t="s">
        <v>1151</v>
      </c>
      <c r="C30346">
        <v>139</v>
      </c>
      <c r="D30346" t="s">
        <v>923</v>
      </c>
      <c r="E30346" t="s">
        <v>775</v>
      </c>
      <c r="F30346" t="s">
        <v>1019</v>
      </c>
      <c r="G30346" t="s">
        <v>775</v>
      </c>
      <c r="H30346" t="s">
        <v>1058</v>
      </c>
      <c r="I30346" t="s">
        <v>140</v>
      </c>
      <c r="J30346" t="s">
        <v>1011</v>
      </c>
      <c r="K30346" t="s">
        <v>971</v>
      </c>
      <c r="L30346" t="s">
        <v>1046</v>
      </c>
      <c r="M30346" t="s">
        <v>1007</v>
      </c>
      <c r="N30346" t="s">
        <v>1012</v>
      </c>
    </row>
    <row r="30347" spans="1:14" x14ac:dyDescent="0.35">
      <c r="A30347" t="s">
        <v>22</v>
      </c>
      <c r="B30347" t="s">
        <v>1152</v>
      </c>
      <c r="C30347">
        <v>54</v>
      </c>
      <c r="D30347" t="s">
        <v>870</v>
      </c>
      <c r="E30347" t="s">
        <v>140</v>
      </c>
      <c r="F30347" t="s">
        <v>140</v>
      </c>
      <c r="G30347" t="s">
        <v>140</v>
      </c>
      <c r="H30347" t="s">
        <v>1007</v>
      </c>
      <c r="I30347" t="s">
        <v>140</v>
      </c>
      <c r="J30347" t="s">
        <v>140</v>
      </c>
      <c r="K30347" t="s">
        <v>140</v>
      </c>
      <c r="L30347" t="s">
        <v>140</v>
      </c>
      <c r="M30347" t="s">
        <v>140</v>
      </c>
      <c r="N30347" t="s">
        <v>1014</v>
      </c>
    </row>
    <row r="30348" spans="1:14" x14ac:dyDescent="0.35">
      <c r="A30348" t="s">
        <v>22</v>
      </c>
      <c r="B30348" t="s">
        <v>339</v>
      </c>
      <c r="C30348">
        <v>16</v>
      </c>
      <c r="D30348" t="s">
        <v>461</v>
      </c>
      <c r="E30348" t="s">
        <v>140</v>
      </c>
      <c r="F30348" t="s">
        <v>140</v>
      </c>
      <c r="G30348" t="s">
        <v>140</v>
      </c>
      <c r="H30348" t="s">
        <v>988</v>
      </c>
      <c r="I30348" t="s">
        <v>949</v>
      </c>
      <c r="J30348" t="s">
        <v>988</v>
      </c>
      <c r="K30348" t="s">
        <v>929</v>
      </c>
      <c r="L30348" t="s">
        <v>140</v>
      </c>
      <c r="M30348" t="s">
        <v>140</v>
      </c>
      <c r="N30348" t="s">
        <v>140</v>
      </c>
    </row>
    <row r="30349" spans="1:14" x14ac:dyDescent="0.35">
      <c r="A30349" t="s">
        <v>23</v>
      </c>
      <c r="B30349" t="s">
        <v>1151</v>
      </c>
      <c r="C30349">
        <v>125</v>
      </c>
      <c r="D30349" t="s">
        <v>130</v>
      </c>
      <c r="E30349" t="s">
        <v>1013</v>
      </c>
      <c r="F30349" t="s">
        <v>140</v>
      </c>
      <c r="G30349" t="s">
        <v>1021</v>
      </c>
      <c r="H30349" t="s">
        <v>954</v>
      </c>
      <c r="I30349" t="s">
        <v>1068</v>
      </c>
      <c r="J30349" t="s">
        <v>1014</v>
      </c>
      <c r="K30349" t="s">
        <v>1054</v>
      </c>
      <c r="L30349" t="s">
        <v>140</v>
      </c>
      <c r="M30349" t="s">
        <v>140</v>
      </c>
      <c r="N30349" t="s">
        <v>140</v>
      </c>
    </row>
    <row r="30350" spans="1:14" x14ac:dyDescent="0.35">
      <c r="A30350" t="s">
        <v>23</v>
      </c>
      <c r="B30350" t="s">
        <v>1152</v>
      </c>
      <c r="C30350">
        <v>61</v>
      </c>
      <c r="D30350" t="s">
        <v>868</v>
      </c>
      <c r="E30350" t="s">
        <v>940</v>
      </c>
      <c r="F30350" t="s">
        <v>140</v>
      </c>
      <c r="G30350" t="s">
        <v>140</v>
      </c>
      <c r="H30350" t="s">
        <v>1095</v>
      </c>
      <c r="I30350" t="s">
        <v>1060</v>
      </c>
      <c r="J30350" t="s">
        <v>140</v>
      </c>
      <c r="K30350" t="s">
        <v>140</v>
      </c>
      <c r="L30350" t="s">
        <v>1043</v>
      </c>
      <c r="M30350" t="s">
        <v>140</v>
      </c>
      <c r="N30350" t="s">
        <v>140</v>
      </c>
    </row>
    <row r="30351" spans="1:14" x14ac:dyDescent="0.35">
      <c r="A30351" t="s">
        <v>23</v>
      </c>
      <c r="B30351" t="s">
        <v>339</v>
      </c>
      <c r="C30351">
        <v>19</v>
      </c>
      <c r="D30351" t="s">
        <v>748</v>
      </c>
      <c r="E30351" t="s">
        <v>140</v>
      </c>
      <c r="F30351" t="s">
        <v>140</v>
      </c>
      <c r="G30351" t="s">
        <v>140</v>
      </c>
      <c r="H30351" t="s">
        <v>749</v>
      </c>
      <c r="I30351" t="s">
        <v>140</v>
      </c>
      <c r="J30351" t="s">
        <v>140</v>
      </c>
      <c r="K30351" t="s">
        <v>140</v>
      </c>
      <c r="L30351" t="s">
        <v>140</v>
      </c>
      <c r="M30351" t="s">
        <v>140</v>
      </c>
      <c r="N30351" t="s">
        <v>140</v>
      </c>
    </row>
    <row r="30352" spans="1:14" x14ac:dyDescent="0.35">
      <c r="A30352" t="s">
        <v>24</v>
      </c>
      <c r="B30352" t="s">
        <v>1151</v>
      </c>
      <c r="C30352">
        <v>123</v>
      </c>
      <c r="D30352" t="s">
        <v>98</v>
      </c>
      <c r="E30352" t="s">
        <v>140</v>
      </c>
      <c r="F30352" t="s">
        <v>1046</v>
      </c>
      <c r="G30352" t="s">
        <v>1051</v>
      </c>
      <c r="H30352" t="s">
        <v>1020</v>
      </c>
      <c r="I30352" t="s">
        <v>140</v>
      </c>
      <c r="J30352" t="s">
        <v>1021</v>
      </c>
      <c r="K30352" t="s">
        <v>949</v>
      </c>
      <c r="L30352" t="s">
        <v>1019</v>
      </c>
      <c r="M30352" t="s">
        <v>140</v>
      </c>
      <c r="N30352" t="s">
        <v>140</v>
      </c>
    </row>
    <row r="30353" spans="1:14" x14ac:dyDescent="0.35">
      <c r="A30353" t="s">
        <v>24</v>
      </c>
      <c r="B30353" t="s">
        <v>1152</v>
      </c>
      <c r="C30353">
        <v>71</v>
      </c>
      <c r="D30353" t="s">
        <v>1175</v>
      </c>
      <c r="E30353" t="s">
        <v>1020</v>
      </c>
      <c r="F30353" t="s">
        <v>1045</v>
      </c>
      <c r="G30353" t="s">
        <v>140</v>
      </c>
      <c r="H30353" t="s">
        <v>660</v>
      </c>
      <c r="I30353" t="s">
        <v>140</v>
      </c>
      <c r="J30353" t="s">
        <v>1011</v>
      </c>
      <c r="K30353" t="s">
        <v>1098</v>
      </c>
      <c r="L30353" t="s">
        <v>1060</v>
      </c>
      <c r="M30353" t="s">
        <v>1051</v>
      </c>
      <c r="N30353" t="s">
        <v>140</v>
      </c>
    </row>
    <row r="30354" spans="1:14" x14ac:dyDescent="0.35">
      <c r="A30354" t="s">
        <v>24</v>
      </c>
      <c r="B30354" t="s">
        <v>339</v>
      </c>
      <c r="C30354">
        <v>13</v>
      </c>
      <c r="D30354" t="s">
        <v>177</v>
      </c>
      <c r="E30354" t="s">
        <v>140</v>
      </c>
      <c r="F30354" t="s">
        <v>140</v>
      </c>
      <c r="G30354" t="s">
        <v>140</v>
      </c>
      <c r="H30354" t="s">
        <v>140</v>
      </c>
      <c r="I30354" t="s">
        <v>140</v>
      </c>
      <c r="J30354" t="s">
        <v>140</v>
      </c>
      <c r="K30354" t="s">
        <v>140</v>
      </c>
      <c r="L30354" t="s">
        <v>140</v>
      </c>
      <c r="M30354" t="s">
        <v>140</v>
      </c>
      <c r="N30354" t="s">
        <v>140</v>
      </c>
    </row>
    <row r="30355" spans="1:14" x14ac:dyDescent="0.35">
      <c r="A30355" t="s">
        <v>25</v>
      </c>
      <c r="B30355" t="s">
        <v>1151</v>
      </c>
      <c r="C30355">
        <v>123</v>
      </c>
      <c r="D30355" t="s">
        <v>920</v>
      </c>
      <c r="E30355" t="s">
        <v>140</v>
      </c>
      <c r="F30355" t="s">
        <v>949</v>
      </c>
      <c r="G30355" t="s">
        <v>1014</v>
      </c>
      <c r="H30355" t="s">
        <v>1095</v>
      </c>
      <c r="I30355" t="s">
        <v>140</v>
      </c>
      <c r="J30355" t="s">
        <v>1011</v>
      </c>
      <c r="K30355" t="s">
        <v>1012</v>
      </c>
      <c r="L30355" t="s">
        <v>1063</v>
      </c>
      <c r="M30355" t="s">
        <v>1004</v>
      </c>
      <c r="N30355" t="s">
        <v>140</v>
      </c>
    </row>
    <row r="30356" spans="1:14" x14ac:dyDescent="0.35">
      <c r="A30356" t="s">
        <v>25</v>
      </c>
      <c r="B30356" t="s">
        <v>1152</v>
      </c>
      <c r="C30356">
        <v>68</v>
      </c>
      <c r="D30356" t="s">
        <v>787</v>
      </c>
      <c r="E30356" t="s">
        <v>140</v>
      </c>
      <c r="F30356" t="s">
        <v>1019</v>
      </c>
      <c r="G30356" t="s">
        <v>140</v>
      </c>
      <c r="H30356" t="s">
        <v>1057</v>
      </c>
      <c r="I30356" t="s">
        <v>140</v>
      </c>
      <c r="J30356" t="s">
        <v>140</v>
      </c>
      <c r="K30356" t="s">
        <v>1019</v>
      </c>
      <c r="L30356" t="s">
        <v>1014</v>
      </c>
      <c r="M30356" t="s">
        <v>140</v>
      </c>
      <c r="N30356" t="s">
        <v>1014</v>
      </c>
    </row>
    <row r="30357" spans="1:14" x14ac:dyDescent="0.35">
      <c r="A30357" t="s">
        <v>25</v>
      </c>
      <c r="B30357" t="s">
        <v>339</v>
      </c>
      <c r="C30357">
        <v>13</v>
      </c>
      <c r="D30357" t="s">
        <v>549</v>
      </c>
      <c r="E30357" t="s">
        <v>140</v>
      </c>
      <c r="F30357" t="s">
        <v>140</v>
      </c>
      <c r="G30357" t="s">
        <v>140</v>
      </c>
      <c r="H30357" t="s">
        <v>654</v>
      </c>
      <c r="I30357" t="s">
        <v>140</v>
      </c>
      <c r="J30357" t="s">
        <v>646</v>
      </c>
      <c r="K30357" t="s">
        <v>140</v>
      </c>
      <c r="L30357" t="s">
        <v>140</v>
      </c>
      <c r="M30357" t="s">
        <v>140</v>
      </c>
      <c r="N30357" t="s">
        <v>140</v>
      </c>
    </row>
    <row r="30358" spans="1:14" x14ac:dyDescent="0.35">
      <c r="A30358" t="s">
        <v>26</v>
      </c>
      <c r="B30358" t="s">
        <v>1151</v>
      </c>
      <c r="C30358">
        <v>130</v>
      </c>
      <c r="D30358" t="s">
        <v>570</v>
      </c>
      <c r="E30358" t="s">
        <v>1012</v>
      </c>
      <c r="F30358" t="s">
        <v>954</v>
      </c>
      <c r="G30358" t="s">
        <v>140</v>
      </c>
      <c r="H30358" t="s">
        <v>999</v>
      </c>
      <c r="I30358" t="s">
        <v>1098</v>
      </c>
      <c r="J30358" t="s">
        <v>1048</v>
      </c>
      <c r="K30358" t="s">
        <v>89</v>
      </c>
      <c r="L30358" t="s">
        <v>1023</v>
      </c>
      <c r="M30358" t="s">
        <v>1013</v>
      </c>
      <c r="N30358" t="s">
        <v>140</v>
      </c>
    </row>
    <row r="30359" spans="1:14" x14ac:dyDescent="0.35">
      <c r="A30359" t="s">
        <v>26</v>
      </c>
      <c r="B30359" t="s">
        <v>1152</v>
      </c>
      <c r="C30359">
        <v>56</v>
      </c>
      <c r="D30359" t="s">
        <v>989</v>
      </c>
      <c r="E30359" t="s">
        <v>140</v>
      </c>
      <c r="F30359" t="s">
        <v>140</v>
      </c>
      <c r="G30359" t="s">
        <v>140</v>
      </c>
      <c r="H30359" t="s">
        <v>548</v>
      </c>
      <c r="I30359" t="s">
        <v>949</v>
      </c>
      <c r="J30359" t="s">
        <v>1021</v>
      </c>
      <c r="K30359" t="s">
        <v>140</v>
      </c>
      <c r="L30359" t="s">
        <v>971</v>
      </c>
      <c r="M30359" t="s">
        <v>875</v>
      </c>
      <c r="N30359" t="s">
        <v>1011</v>
      </c>
    </row>
    <row r="30360" spans="1:14" x14ac:dyDescent="0.35">
      <c r="A30360" t="s">
        <v>26</v>
      </c>
      <c r="B30360" t="s">
        <v>339</v>
      </c>
      <c r="C30360">
        <v>16</v>
      </c>
      <c r="D30360" t="s">
        <v>986</v>
      </c>
      <c r="E30360" t="s">
        <v>838</v>
      </c>
      <c r="F30360" t="s">
        <v>1064</v>
      </c>
      <c r="G30360" t="s">
        <v>140</v>
      </c>
      <c r="H30360" t="s">
        <v>140</v>
      </c>
      <c r="I30360" t="s">
        <v>140</v>
      </c>
      <c r="J30360" t="s">
        <v>140</v>
      </c>
      <c r="K30360" t="s">
        <v>140</v>
      </c>
      <c r="L30360" t="s">
        <v>140</v>
      </c>
      <c r="M30360" t="s">
        <v>140</v>
      </c>
      <c r="N30360" t="s">
        <v>140</v>
      </c>
    </row>
    <row r="30361" spans="1:14" x14ac:dyDescent="0.35">
      <c r="A30361" t="s">
        <v>27</v>
      </c>
      <c r="B30361" t="s">
        <v>1151</v>
      </c>
      <c r="C30361">
        <v>119</v>
      </c>
      <c r="D30361" t="s">
        <v>572</v>
      </c>
      <c r="E30361" t="s">
        <v>1048</v>
      </c>
      <c r="F30361" t="s">
        <v>1066</v>
      </c>
      <c r="G30361" t="s">
        <v>140</v>
      </c>
      <c r="H30361" t="s">
        <v>988</v>
      </c>
      <c r="I30361" t="s">
        <v>140</v>
      </c>
      <c r="J30361" t="s">
        <v>1068</v>
      </c>
      <c r="K30361" t="s">
        <v>1060</v>
      </c>
      <c r="L30361" t="s">
        <v>1052</v>
      </c>
      <c r="M30361" t="s">
        <v>1009</v>
      </c>
      <c r="N30361" t="s">
        <v>775</v>
      </c>
    </row>
    <row r="30362" spans="1:14" x14ac:dyDescent="0.35">
      <c r="A30362" t="s">
        <v>27</v>
      </c>
      <c r="B30362" t="s">
        <v>1152</v>
      </c>
      <c r="C30362">
        <v>72</v>
      </c>
      <c r="D30362" t="s">
        <v>1005</v>
      </c>
      <c r="E30362" t="s">
        <v>140</v>
      </c>
      <c r="F30362" t="s">
        <v>140</v>
      </c>
      <c r="G30362" t="s">
        <v>140</v>
      </c>
      <c r="H30362" t="s">
        <v>1043</v>
      </c>
      <c r="I30362" t="s">
        <v>949</v>
      </c>
      <c r="J30362" t="s">
        <v>1013</v>
      </c>
      <c r="K30362" t="s">
        <v>1050</v>
      </c>
      <c r="L30362" t="s">
        <v>1013</v>
      </c>
      <c r="M30362" t="s">
        <v>1046</v>
      </c>
      <c r="N30362" t="s">
        <v>140</v>
      </c>
    </row>
    <row r="30363" spans="1:14" x14ac:dyDescent="0.35">
      <c r="A30363" t="s">
        <v>27</v>
      </c>
      <c r="B30363" t="s">
        <v>339</v>
      </c>
      <c r="C30363">
        <v>13</v>
      </c>
      <c r="D30363" t="s">
        <v>177</v>
      </c>
      <c r="E30363" t="s">
        <v>140</v>
      </c>
      <c r="F30363" t="s">
        <v>140</v>
      </c>
      <c r="G30363" t="s">
        <v>140</v>
      </c>
      <c r="H30363" t="s">
        <v>140</v>
      </c>
      <c r="I30363" t="s">
        <v>140</v>
      </c>
      <c r="J30363" t="s">
        <v>140</v>
      </c>
      <c r="K30363" t="s">
        <v>140</v>
      </c>
      <c r="L30363" t="s">
        <v>140</v>
      </c>
      <c r="M30363" t="s">
        <v>140</v>
      </c>
      <c r="N30363" t="s">
        <v>140</v>
      </c>
    </row>
    <row r="30364" spans="1:14" x14ac:dyDescent="0.35">
      <c r="A30364" t="s">
        <v>28</v>
      </c>
      <c r="B30364" t="s">
        <v>1151</v>
      </c>
      <c r="C30364">
        <v>117</v>
      </c>
      <c r="D30364" t="s">
        <v>859</v>
      </c>
      <c r="E30364" t="s">
        <v>1013</v>
      </c>
      <c r="F30364" t="s">
        <v>1060</v>
      </c>
      <c r="G30364" t="s">
        <v>1066</v>
      </c>
      <c r="H30364" t="s">
        <v>515</v>
      </c>
      <c r="I30364" t="s">
        <v>1098</v>
      </c>
      <c r="J30364" t="s">
        <v>1050</v>
      </c>
      <c r="K30364" t="s">
        <v>977</v>
      </c>
      <c r="L30364" t="s">
        <v>1048</v>
      </c>
      <c r="M30364" t="s">
        <v>140</v>
      </c>
      <c r="N30364" t="s">
        <v>1066</v>
      </c>
    </row>
    <row r="30365" spans="1:14" x14ac:dyDescent="0.35">
      <c r="A30365" t="s">
        <v>28</v>
      </c>
      <c r="B30365" t="s">
        <v>1152</v>
      </c>
      <c r="C30365">
        <v>78</v>
      </c>
      <c r="D30365" t="s">
        <v>491</v>
      </c>
      <c r="E30365" t="s">
        <v>1048</v>
      </c>
      <c r="F30365" t="s">
        <v>1048</v>
      </c>
      <c r="G30365" t="s">
        <v>915</v>
      </c>
      <c r="H30365" t="s">
        <v>1062</v>
      </c>
      <c r="I30365" t="s">
        <v>1058</v>
      </c>
      <c r="J30365" t="s">
        <v>775</v>
      </c>
      <c r="K30365" t="s">
        <v>1098</v>
      </c>
      <c r="L30365" t="s">
        <v>1048</v>
      </c>
      <c r="M30365" t="s">
        <v>1012</v>
      </c>
      <c r="N30365" t="s">
        <v>140</v>
      </c>
    </row>
    <row r="30366" spans="1:14" x14ac:dyDescent="0.35">
      <c r="A30366" t="s">
        <v>28</v>
      </c>
      <c r="B30366" t="s">
        <v>339</v>
      </c>
      <c r="C30366">
        <v>12</v>
      </c>
      <c r="D30366" t="s">
        <v>665</v>
      </c>
      <c r="E30366" t="s">
        <v>140</v>
      </c>
      <c r="F30366" t="s">
        <v>140</v>
      </c>
      <c r="G30366" t="s">
        <v>140</v>
      </c>
      <c r="H30366" t="s">
        <v>140</v>
      </c>
      <c r="I30366" t="s">
        <v>140</v>
      </c>
      <c r="J30366" t="s">
        <v>140</v>
      </c>
      <c r="K30366" t="s">
        <v>140</v>
      </c>
      <c r="L30366" t="s">
        <v>664</v>
      </c>
      <c r="M30366" t="s">
        <v>140</v>
      </c>
      <c r="N30366" t="s">
        <v>140</v>
      </c>
    </row>
    <row r="30367" spans="1:14" x14ac:dyDescent="0.35">
      <c r="A30367" t="s">
        <v>29</v>
      </c>
      <c r="B30367" t="s">
        <v>1151</v>
      </c>
      <c r="C30367">
        <v>109</v>
      </c>
      <c r="D30367" t="s">
        <v>647</v>
      </c>
      <c r="E30367" t="s">
        <v>949</v>
      </c>
      <c r="F30367" t="s">
        <v>140</v>
      </c>
      <c r="G30367" t="s">
        <v>1016</v>
      </c>
      <c r="H30367" t="s">
        <v>733</v>
      </c>
      <c r="I30367" t="s">
        <v>140</v>
      </c>
      <c r="J30367" t="s">
        <v>1058</v>
      </c>
      <c r="K30367" t="s">
        <v>1060</v>
      </c>
      <c r="L30367" t="s">
        <v>1021</v>
      </c>
      <c r="M30367" t="s">
        <v>775</v>
      </c>
      <c r="N30367" t="s">
        <v>140</v>
      </c>
    </row>
    <row r="30368" spans="1:14" x14ac:dyDescent="0.35">
      <c r="A30368" t="s">
        <v>29</v>
      </c>
      <c r="B30368" t="s">
        <v>1152</v>
      </c>
      <c r="C30368">
        <v>73</v>
      </c>
      <c r="D30368" t="s">
        <v>640</v>
      </c>
      <c r="E30368" t="s">
        <v>140</v>
      </c>
      <c r="F30368" t="s">
        <v>140</v>
      </c>
      <c r="G30368" t="s">
        <v>140</v>
      </c>
      <c r="H30368" t="s">
        <v>1066</v>
      </c>
      <c r="I30368" t="s">
        <v>140</v>
      </c>
      <c r="J30368" t="s">
        <v>660</v>
      </c>
      <c r="K30368" t="s">
        <v>716</v>
      </c>
      <c r="L30368" t="s">
        <v>140</v>
      </c>
      <c r="M30368" t="s">
        <v>1020</v>
      </c>
      <c r="N30368" t="s">
        <v>949</v>
      </c>
    </row>
    <row r="30369" spans="1:14" x14ac:dyDescent="0.35">
      <c r="A30369" t="s">
        <v>29</v>
      </c>
      <c r="B30369" t="s">
        <v>339</v>
      </c>
      <c r="C30369">
        <v>22</v>
      </c>
      <c r="D30369" t="s">
        <v>177</v>
      </c>
      <c r="E30369" t="s">
        <v>140</v>
      </c>
      <c r="F30369" t="s">
        <v>140</v>
      </c>
      <c r="G30369" t="s">
        <v>140</v>
      </c>
      <c r="H30369" t="s">
        <v>140</v>
      </c>
      <c r="I30369" t="s">
        <v>140</v>
      </c>
      <c r="J30369" t="s">
        <v>140</v>
      </c>
      <c r="K30369" t="s">
        <v>140</v>
      </c>
      <c r="L30369" t="s">
        <v>140</v>
      </c>
      <c r="M30369" t="s">
        <v>140</v>
      </c>
      <c r="N30369" t="s">
        <v>140</v>
      </c>
    </row>
    <row r="30370" spans="1:14" x14ac:dyDescent="0.35">
      <c r="A30370" t="s">
        <v>30</v>
      </c>
      <c r="B30370" t="s">
        <v>1151</v>
      </c>
      <c r="C30370">
        <v>108</v>
      </c>
      <c r="D30370" t="s">
        <v>647</v>
      </c>
      <c r="E30370" t="s">
        <v>775</v>
      </c>
      <c r="F30370" t="s">
        <v>140</v>
      </c>
      <c r="G30370" t="s">
        <v>140</v>
      </c>
      <c r="H30370" t="s">
        <v>458</v>
      </c>
      <c r="I30370" t="s">
        <v>140</v>
      </c>
      <c r="J30370" t="s">
        <v>1017</v>
      </c>
      <c r="K30370" t="s">
        <v>1073</v>
      </c>
      <c r="L30370" t="s">
        <v>1011</v>
      </c>
      <c r="M30370" t="s">
        <v>1064</v>
      </c>
      <c r="N30370" t="s">
        <v>1012</v>
      </c>
    </row>
    <row r="30371" spans="1:14" x14ac:dyDescent="0.35">
      <c r="A30371" t="s">
        <v>30</v>
      </c>
      <c r="B30371" t="s">
        <v>1152</v>
      </c>
      <c r="C30371">
        <v>78</v>
      </c>
      <c r="D30371" t="s">
        <v>1190</v>
      </c>
      <c r="E30371" t="s">
        <v>140</v>
      </c>
      <c r="F30371" t="s">
        <v>1019</v>
      </c>
      <c r="G30371" t="s">
        <v>1009</v>
      </c>
      <c r="H30371" t="s">
        <v>1064</v>
      </c>
      <c r="I30371" t="s">
        <v>140</v>
      </c>
      <c r="J30371" t="s">
        <v>1019</v>
      </c>
      <c r="K30371" t="s">
        <v>1046</v>
      </c>
      <c r="L30371" t="s">
        <v>140</v>
      </c>
      <c r="M30371" t="s">
        <v>140</v>
      </c>
      <c r="N30371" t="s">
        <v>140</v>
      </c>
    </row>
    <row r="30372" spans="1:14" x14ac:dyDescent="0.35">
      <c r="A30372" t="s">
        <v>30</v>
      </c>
      <c r="B30372" t="s">
        <v>339</v>
      </c>
      <c r="C30372">
        <v>16</v>
      </c>
      <c r="D30372" t="s">
        <v>177</v>
      </c>
      <c r="E30372" t="s">
        <v>140</v>
      </c>
      <c r="F30372" t="s">
        <v>140</v>
      </c>
      <c r="G30372" t="s">
        <v>140</v>
      </c>
      <c r="H30372" t="s">
        <v>140</v>
      </c>
      <c r="I30372" t="s">
        <v>140</v>
      </c>
      <c r="J30372" t="s">
        <v>140</v>
      </c>
      <c r="K30372" t="s">
        <v>140</v>
      </c>
      <c r="L30372" t="s">
        <v>140</v>
      </c>
      <c r="M30372" t="s">
        <v>140</v>
      </c>
      <c r="N30372" t="s">
        <v>140</v>
      </c>
    </row>
    <row r="30373" spans="1:14" x14ac:dyDescent="0.35">
      <c r="A30373" t="s">
        <v>31</v>
      </c>
      <c r="B30373" t="s">
        <v>1151</v>
      </c>
      <c r="C30373">
        <v>137</v>
      </c>
      <c r="D30373" t="s">
        <v>355</v>
      </c>
      <c r="E30373" t="s">
        <v>1021</v>
      </c>
      <c r="F30373" t="s">
        <v>140</v>
      </c>
      <c r="G30373" t="s">
        <v>1021</v>
      </c>
      <c r="H30373" t="s">
        <v>269</v>
      </c>
      <c r="I30373" t="s">
        <v>1102</v>
      </c>
      <c r="J30373" t="s">
        <v>940</v>
      </c>
      <c r="K30373" t="s">
        <v>954</v>
      </c>
      <c r="L30373" t="s">
        <v>1022</v>
      </c>
      <c r="M30373" t="s">
        <v>940</v>
      </c>
      <c r="N30373" t="s">
        <v>140</v>
      </c>
    </row>
    <row r="30374" spans="1:14" x14ac:dyDescent="0.35">
      <c r="A30374" t="s">
        <v>31</v>
      </c>
      <c r="B30374" t="s">
        <v>1152</v>
      </c>
      <c r="C30374">
        <v>58</v>
      </c>
      <c r="D30374" t="s">
        <v>957</v>
      </c>
      <c r="E30374" t="s">
        <v>140</v>
      </c>
      <c r="F30374" t="s">
        <v>940</v>
      </c>
      <c r="G30374" t="s">
        <v>940</v>
      </c>
      <c r="H30374" t="s">
        <v>501</v>
      </c>
      <c r="I30374" t="s">
        <v>187</v>
      </c>
      <c r="J30374" t="s">
        <v>940</v>
      </c>
      <c r="K30374" t="s">
        <v>1049</v>
      </c>
      <c r="L30374" t="s">
        <v>1047</v>
      </c>
      <c r="M30374" t="s">
        <v>140</v>
      </c>
      <c r="N30374" t="s">
        <v>140</v>
      </c>
    </row>
    <row r="30375" spans="1:14" x14ac:dyDescent="0.35">
      <c r="A30375" t="s">
        <v>31</v>
      </c>
      <c r="B30375" t="s">
        <v>339</v>
      </c>
      <c r="C30375">
        <v>11</v>
      </c>
      <c r="D30375" t="s">
        <v>188</v>
      </c>
      <c r="E30375" t="s">
        <v>140</v>
      </c>
      <c r="F30375" t="s">
        <v>140</v>
      </c>
      <c r="G30375" t="s">
        <v>140</v>
      </c>
      <c r="H30375" t="s">
        <v>1007</v>
      </c>
      <c r="I30375" t="s">
        <v>1007</v>
      </c>
      <c r="J30375" t="s">
        <v>140</v>
      </c>
      <c r="K30375" t="s">
        <v>95</v>
      </c>
      <c r="L30375" t="s">
        <v>140</v>
      </c>
      <c r="M30375" t="s">
        <v>140</v>
      </c>
      <c r="N30375" t="s">
        <v>140</v>
      </c>
    </row>
    <row r="30376" spans="1:14" x14ac:dyDescent="0.35">
      <c r="A30376" t="s">
        <v>32</v>
      </c>
      <c r="B30376" t="s">
        <v>1151</v>
      </c>
      <c r="C30376">
        <v>3047</v>
      </c>
      <c r="D30376" t="s">
        <v>613</v>
      </c>
      <c r="E30376" t="s">
        <v>775</v>
      </c>
      <c r="F30376" t="s">
        <v>1054</v>
      </c>
      <c r="G30376" t="s">
        <v>1021</v>
      </c>
      <c r="H30376" t="s">
        <v>1045</v>
      </c>
      <c r="I30376" t="s">
        <v>1098</v>
      </c>
      <c r="J30376" t="s">
        <v>1066</v>
      </c>
      <c r="K30376" t="s">
        <v>919</v>
      </c>
      <c r="L30376" t="s">
        <v>1058</v>
      </c>
      <c r="M30376" t="s">
        <v>1011</v>
      </c>
      <c r="N30376" t="s">
        <v>1008</v>
      </c>
    </row>
    <row r="30377" spans="1:14" x14ac:dyDescent="0.35">
      <c r="A30377" t="s">
        <v>32</v>
      </c>
      <c r="B30377" t="s">
        <v>1152</v>
      </c>
      <c r="C30377">
        <v>1523</v>
      </c>
      <c r="D30377" t="s">
        <v>1077</v>
      </c>
      <c r="E30377" t="s">
        <v>1019</v>
      </c>
      <c r="F30377" t="s">
        <v>1011</v>
      </c>
      <c r="G30377" t="s">
        <v>1019</v>
      </c>
      <c r="H30377" t="s">
        <v>838</v>
      </c>
      <c r="I30377" t="s">
        <v>775</v>
      </c>
      <c r="J30377" t="s">
        <v>949</v>
      </c>
      <c r="K30377" t="s">
        <v>1050</v>
      </c>
      <c r="L30377" t="s">
        <v>1066</v>
      </c>
      <c r="M30377" t="s">
        <v>1055</v>
      </c>
      <c r="N30377" t="s">
        <v>1010</v>
      </c>
    </row>
    <row r="30378" spans="1:14" x14ac:dyDescent="0.35">
      <c r="A30378" t="s">
        <v>32</v>
      </c>
      <c r="B30378" t="s">
        <v>339</v>
      </c>
      <c r="C30378">
        <v>355</v>
      </c>
      <c r="D30378" t="s">
        <v>1158</v>
      </c>
      <c r="E30378" t="s">
        <v>1008</v>
      </c>
      <c r="F30378" t="s">
        <v>1009</v>
      </c>
      <c r="G30378" t="s">
        <v>1009</v>
      </c>
      <c r="H30378" t="s">
        <v>1023</v>
      </c>
      <c r="I30378" t="s">
        <v>954</v>
      </c>
      <c r="J30378" t="s">
        <v>1066</v>
      </c>
      <c r="K30378" t="s">
        <v>775</v>
      </c>
      <c r="L30378" t="s">
        <v>1017</v>
      </c>
      <c r="M30378" t="s">
        <v>1063</v>
      </c>
      <c r="N30378" t="s">
        <v>140</v>
      </c>
    </row>
    <row r="30380" spans="1:14" x14ac:dyDescent="0.35">
      <c r="A30380" t="s">
        <v>2249</v>
      </c>
    </row>
    <row r="30381" spans="1:14" x14ac:dyDescent="0.35">
      <c r="A30381" t="s">
        <v>2</v>
      </c>
      <c r="B30381" t="s">
        <v>1170</v>
      </c>
      <c r="C30381" t="s">
        <v>3</v>
      </c>
      <c r="D30381" t="s">
        <v>2235</v>
      </c>
      <c r="E30381" t="s">
        <v>2236</v>
      </c>
      <c r="F30381" t="s">
        <v>2237</v>
      </c>
      <c r="G30381" t="s">
        <v>2238</v>
      </c>
      <c r="H30381" t="s">
        <v>2239</v>
      </c>
      <c r="I30381" t="s">
        <v>2240</v>
      </c>
      <c r="J30381" t="s">
        <v>2241</v>
      </c>
      <c r="K30381" t="s">
        <v>2242</v>
      </c>
      <c r="L30381" t="s">
        <v>2243</v>
      </c>
      <c r="M30381" t="s">
        <v>2244</v>
      </c>
      <c r="N30381" t="s">
        <v>2245</v>
      </c>
    </row>
    <row r="30382" spans="1:14" x14ac:dyDescent="0.35">
      <c r="A30382" t="s">
        <v>8</v>
      </c>
      <c r="B30382" t="s">
        <v>1171</v>
      </c>
      <c r="C30382">
        <v>204</v>
      </c>
      <c r="D30382" t="s">
        <v>1138</v>
      </c>
      <c r="E30382" t="s">
        <v>775</v>
      </c>
      <c r="F30382" t="s">
        <v>1014</v>
      </c>
      <c r="G30382" t="s">
        <v>140</v>
      </c>
      <c r="H30382" t="s">
        <v>1067</v>
      </c>
      <c r="I30382" t="s">
        <v>1073</v>
      </c>
      <c r="J30382" t="s">
        <v>1048</v>
      </c>
      <c r="K30382" t="s">
        <v>775</v>
      </c>
      <c r="L30382" t="s">
        <v>140</v>
      </c>
      <c r="M30382" t="s">
        <v>1021</v>
      </c>
      <c r="N30382" t="s">
        <v>140</v>
      </c>
    </row>
    <row r="30383" spans="1:14" x14ac:dyDescent="0.35">
      <c r="A30383" t="s">
        <v>9</v>
      </c>
      <c r="B30383" t="s">
        <v>1171</v>
      </c>
      <c r="C30383">
        <v>201</v>
      </c>
      <c r="D30383" t="s">
        <v>927</v>
      </c>
      <c r="E30383" t="s">
        <v>1058</v>
      </c>
      <c r="F30383" t="s">
        <v>1098</v>
      </c>
      <c r="G30383" t="s">
        <v>1073</v>
      </c>
      <c r="H30383" t="s">
        <v>869</v>
      </c>
      <c r="I30383" t="s">
        <v>140</v>
      </c>
      <c r="J30383" t="s">
        <v>1054</v>
      </c>
      <c r="K30383" t="s">
        <v>940</v>
      </c>
      <c r="L30383" t="s">
        <v>140</v>
      </c>
      <c r="M30383" t="s">
        <v>1016</v>
      </c>
      <c r="N30383" t="s">
        <v>140</v>
      </c>
    </row>
    <row r="30384" spans="1:14" x14ac:dyDescent="0.35">
      <c r="A30384" t="s">
        <v>10</v>
      </c>
      <c r="B30384" t="s">
        <v>1171</v>
      </c>
      <c r="C30384">
        <v>208</v>
      </c>
      <c r="D30384" t="s">
        <v>1167</v>
      </c>
      <c r="E30384" t="s">
        <v>1019</v>
      </c>
      <c r="F30384" t="s">
        <v>1046</v>
      </c>
      <c r="G30384" t="s">
        <v>1008</v>
      </c>
      <c r="H30384" t="s">
        <v>1060</v>
      </c>
      <c r="I30384" t="s">
        <v>1019</v>
      </c>
      <c r="J30384" t="s">
        <v>949</v>
      </c>
      <c r="K30384" t="s">
        <v>1023</v>
      </c>
      <c r="L30384" t="s">
        <v>939</v>
      </c>
      <c r="M30384" t="s">
        <v>1009</v>
      </c>
      <c r="N30384" t="s">
        <v>140</v>
      </c>
    </row>
    <row r="30385" spans="1:14" x14ac:dyDescent="0.35">
      <c r="A30385" t="s">
        <v>11</v>
      </c>
      <c r="B30385" t="s">
        <v>1171</v>
      </c>
      <c r="C30385">
        <v>206</v>
      </c>
      <c r="D30385" t="s">
        <v>477</v>
      </c>
      <c r="E30385" t="s">
        <v>1013</v>
      </c>
      <c r="F30385" t="s">
        <v>1054</v>
      </c>
      <c r="G30385" t="s">
        <v>1066</v>
      </c>
      <c r="H30385" t="s">
        <v>801</v>
      </c>
      <c r="I30385" t="s">
        <v>1009</v>
      </c>
      <c r="J30385" t="s">
        <v>1054</v>
      </c>
      <c r="K30385" t="s">
        <v>1066</v>
      </c>
      <c r="L30385" t="s">
        <v>1066</v>
      </c>
      <c r="M30385" t="s">
        <v>1021</v>
      </c>
      <c r="N30385" t="s">
        <v>140</v>
      </c>
    </row>
    <row r="30386" spans="1:14" x14ac:dyDescent="0.35">
      <c r="A30386" t="s">
        <v>12</v>
      </c>
      <c r="B30386" t="s">
        <v>1171</v>
      </c>
      <c r="C30386">
        <v>15</v>
      </c>
      <c r="D30386" t="s">
        <v>531</v>
      </c>
      <c r="E30386" t="s">
        <v>140</v>
      </c>
      <c r="F30386" t="s">
        <v>113</v>
      </c>
      <c r="G30386" t="s">
        <v>140</v>
      </c>
      <c r="H30386" t="s">
        <v>140</v>
      </c>
      <c r="I30386" t="s">
        <v>940</v>
      </c>
      <c r="J30386" t="s">
        <v>140</v>
      </c>
      <c r="K30386" t="s">
        <v>140</v>
      </c>
      <c r="L30386" t="s">
        <v>140</v>
      </c>
      <c r="M30386" t="s">
        <v>919</v>
      </c>
      <c r="N30386" t="s">
        <v>140</v>
      </c>
    </row>
    <row r="30387" spans="1:14" x14ac:dyDescent="0.35">
      <c r="A30387" t="s">
        <v>12</v>
      </c>
      <c r="B30387" t="s">
        <v>1172</v>
      </c>
      <c r="C30387">
        <v>193</v>
      </c>
      <c r="D30387" t="s">
        <v>892</v>
      </c>
      <c r="E30387" t="s">
        <v>1055</v>
      </c>
      <c r="F30387" t="s">
        <v>140</v>
      </c>
      <c r="G30387" t="s">
        <v>1063</v>
      </c>
      <c r="H30387" t="s">
        <v>1018</v>
      </c>
      <c r="I30387" t="s">
        <v>660</v>
      </c>
      <c r="J30387" t="s">
        <v>1063</v>
      </c>
      <c r="K30387" t="s">
        <v>1009</v>
      </c>
      <c r="L30387" t="s">
        <v>1063</v>
      </c>
      <c r="M30387" t="s">
        <v>1043</v>
      </c>
      <c r="N30387" t="s">
        <v>140</v>
      </c>
    </row>
    <row r="30388" spans="1:14" x14ac:dyDescent="0.35">
      <c r="A30388" t="s">
        <v>13</v>
      </c>
      <c r="B30388" t="s">
        <v>1171</v>
      </c>
      <c r="C30388">
        <v>7</v>
      </c>
      <c r="D30388" t="s">
        <v>1086</v>
      </c>
      <c r="E30388" t="s">
        <v>140</v>
      </c>
      <c r="F30388" t="s">
        <v>140</v>
      </c>
      <c r="G30388" t="s">
        <v>140</v>
      </c>
      <c r="H30388" t="s">
        <v>140</v>
      </c>
      <c r="I30388" t="s">
        <v>140</v>
      </c>
      <c r="J30388" t="s">
        <v>1085</v>
      </c>
      <c r="K30388" t="s">
        <v>140</v>
      </c>
      <c r="L30388" t="s">
        <v>140</v>
      </c>
      <c r="M30388" t="s">
        <v>140</v>
      </c>
      <c r="N30388" t="s">
        <v>140</v>
      </c>
    </row>
    <row r="30389" spans="1:14" x14ac:dyDescent="0.35">
      <c r="A30389" t="s">
        <v>13</v>
      </c>
      <c r="B30389" t="s">
        <v>1172</v>
      </c>
      <c r="C30389">
        <v>199</v>
      </c>
      <c r="D30389" t="s">
        <v>992</v>
      </c>
      <c r="E30389" t="s">
        <v>1043</v>
      </c>
      <c r="F30389" t="s">
        <v>1055</v>
      </c>
      <c r="G30389" t="s">
        <v>1063</v>
      </c>
      <c r="H30389" t="s">
        <v>1098</v>
      </c>
      <c r="I30389" t="s">
        <v>1051</v>
      </c>
      <c r="J30389" t="s">
        <v>1021</v>
      </c>
      <c r="K30389" t="s">
        <v>664</v>
      </c>
      <c r="L30389" t="s">
        <v>1073</v>
      </c>
      <c r="M30389" t="s">
        <v>1012</v>
      </c>
      <c r="N30389" t="s">
        <v>1010</v>
      </c>
    </row>
    <row r="30390" spans="1:14" x14ac:dyDescent="0.35">
      <c r="A30390" t="s">
        <v>14</v>
      </c>
      <c r="B30390" t="s">
        <v>1171</v>
      </c>
      <c r="C30390">
        <v>126</v>
      </c>
      <c r="D30390" t="s">
        <v>494</v>
      </c>
      <c r="E30390" t="s">
        <v>140</v>
      </c>
      <c r="F30390" t="s">
        <v>939</v>
      </c>
      <c r="G30390" t="s">
        <v>140</v>
      </c>
      <c r="H30390" t="s">
        <v>929</v>
      </c>
      <c r="I30390" t="s">
        <v>1048</v>
      </c>
      <c r="J30390" t="s">
        <v>1004</v>
      </c>
      <c r="K30390" t="s">
        <v>1023</v>
      </c>
      <c r="L30390" t="s">
        <v>1055</v>
      </c>
      <c r="M30390" t="s">
        <v>1009</v>
      </c>
      <c r="N30390" t="s">
        <v>1014</v>
      </c>
    </row>
    <row r="30391" spans="1:14" x14ac:dyDescent="0.35">
      <c r="A30391" t="s">
        <v>14</v>
      </c>
      <c r="B30391" t="s">
        <v>1172</v>
      </c>
      <c r="C30391">
        <v>77</v>
      </c>
      <c r="D30391" t="s">
        <v>804</v>
      </c>
      <c r="E30391" t="s">
        <v>1058</v>
      </c>
      <c r="F30391" t="s">
        <v>140</v>
      </c>
      <c r="G30391" t="s">
        <v>1021</v>
      </c>
      <c r="H30391" t="s">
        <v>548</v>
      </c>
      <c r="I30391" t="s">
        <v>515</v>
      </c>
      <c r="J30391" t="s">
        <v>140</v>
      </c>
      <c r="K30391" t="s">
        <v>1073</v>
      </c>
      <c r="L30391" t="s">
        <v>869</v>
      </c>
      <c r="M30391" t="s">
        <v>1023</v>
      </c>
      <c r="N30391" t="s">
        <v>140</v>
      </c>
    </row>
    <row r="30392" spans="1:14" x14ac:dyDescent="0.35">
      <c r="A30392" t="s">
        <v>15</v>
      </c>
      <c r="B30392" t="s">
        <v>1171</v>
      </c>
      <c r="C30392">
        <v>204</v>
      </c>
      <c r="D30392" t="s">
        <v>920</v>
      </c>
      <c r="E30392" t="s">
        <v>949</v>
      </c>
      <c r="F30392" t="s">
        <v>1009</v>
      </c>
      <c r="G30392" t="s">
        <v>949</v>
      </c>
      <c r="H30392" t="s">
        <v>1003</v>
      </c>
      <c r="I30392" t="s">
        <v>1013</v>
      </c>
      <c r="J30392" t="s">
        <v>1063</v>
      </c>
      <c r="K30392" t="s">
        <v>1007</v>
      </c>
      <c r="L30392" t="s">
        <v>1020</v>
      </c>
      <c r="M30392" t="s">
        <v>949</v>
      </c>
      <c r="N30392" t="s">
        <v>140</v>
      </c>
    </row>
    <row r="30393" spans="1:14" x14ac:dyDescent="0.35">
      <c r="A30393" t="s">
        <v>16</v>
      </c>
      <c r="B30393" t="s">
        <v>1171</v>
      </c>
      <c r="C30393">
        <v>205</v>
      </c>
      <c r="D30393" t="s">
        <v>936</v>
      </c>
      <c r="E30393" t="s">
        <v>1019</v>
      </c>
      <c r="F30393" t="s">
        <v>1054</v>
      </c>
      <c r="G30393" t="s">
        <v>1014</v>
      </c>
      <c r="H30393" t="s">
        <v>1051</v>
      </c>
      <c r="I30393" t="s">
        <v>1014</v>
      </c>
      <c r="J30393" t="s">
        <v>1017</v>
      </c>
      <c r="K30393" t="s">
        <v>1054</v>
      </c>
      <c r="L30393" t="s">
        <v>1050</v>
      </c>
      <c r="M30393" t="s">
        <v>1063</v>
      </c>
      <c r="N30393" t="s">
        <v>1016</v>
      </c>
    </row>
    <row r="30394" spans="1:14" x14ac:dyDescent="0.35">
      <c r="A30394" t="s">
        <v>17</v>
      </c>
      <c r="B30394" t="s">
        <v>1171</v>
      </c>
      <c r="C30394">
        <v>203</v>
      </c>
      <c r="D30394" t="s">
        <v>1084</v>
      </c>
      <c r="E30394" t="s">
        <v>1010</v>
      </c>
      <c r="F30394" t="s">
        <v>1054</v>
      </c>
      <c r="G30394" t="s">
        <v>1055</v>
      </c>
      <c r="H30394" t="s">
        <v>788</v>
      </c>
      <c r="I30394" t="s">
        <v>1016</v>
      </c>
      <c r="J30394" t="s">
        <v>1050</v>
      </c>
      <c r="K30394" t="s">
        <v>515</v>
      </c>
      <c r="L30394" t="s">
        <v>939</v>
      </c>
      <c r="M30394" t="s">
        <v>939</v>
      </c>
      <c r="N30394" t="s">
        <v>1010</v>
      </c>
    </row>
    <row r="30395" spans="1:14" x14ac:dyDescent="0.35">
      <c r="A30395" t="s">
        <v>18</v>
      </c>
      <c r="B30395" t="s">
        <v>1171</v>
      </c>
      <c r="C30395">
        <v>24</v>
      </c>
      <c r="D30395" t="s">
        <v>112</v>
      </c>
      <c r="E30395" t="s">
        <v>140</v>
      </c>
      <c r="F30395" t="s">
        <v>140</v>
      </c>
      <c r="G30395" t="s">
        <v>140</v>
      </c>
      <c r="H30395" t="s">
        <v>140</v>
      </c>
      <c r="I30395" t="s">
        <v>140</v>
      </c>
      <c r="J30395" t="s">
        <v>971</v>
      </c>
      <c r="K30395" t="s">
        <v>548</v>
      </c>
      <c r="L30395" t="s">
        <v>140</v>
      </c>
      <c r="M30395" t="s">
        <v>140</v>
      </c>
      <c r="N30395" t="s">
        <v>140</v>
      </c>
    </row>
    <row r="30396" spans="1:14" x14ac:dyDescent="0.35">
      <c r="A30396" t="s">
        <v>18</v>
      </c>
      <c r="B30396" t="s">
        <v>1172</v>
      </c>
      <c r="C30396">
        <v>181</v>
      </c>
      <c r="D30396" t="s">
        <v>675</v>
      </c>
      <c r="E30396" t="s">
        <v>1054</v>
      </c>
      <c r="F30396" t="s">
        <v>775</v>
      </c>
      <c r="G30396" t="s">
        <v>1017</v>
      </c>
      <c r="H30396" t="s">
        <v>996</v>
      </c>
      <c r="I30396" t="s">
        <v>1013</v>
      </c>
      <c r="J30396" t="s">
        <v>1008</v>
      </c>
      <c r="K30396" t="s">
        <v>1012</v>
      </c>
      <c r="L30396" t="s">
        <v>1070</v>
      </c>
      <c r="M30396" t="s">
        <v>1068</v>
      </c>
      <c r="N30396" t="s">
        <v>140</v>
      </c>
    </row>
    <row r="30397" spans="1:14" x14ac:dyDescent="0.35">
      <c r="A30397" t="s">
        <v>19</v>
      </c>
      <c r="B30397" t="s">
        <v>1171</v>
      </c>
      <c r="C30397">
        <v>168</v>
      </c>
      <c r="D30397" t="s">
        <v>1162</v>
      </c>
      <c r="E30397" t="s">
        <v>1010</v>
      </c>
      <c r="F30397" t="s">
        <v>1043</v>
      </c>
      <c r="G30397" t="s">
        <v>140</v>
      </c>
      <c r="H30397" t="s">
        <v>121</v>
      </c>
      <c r="I30397" t="s">
        <v>1073</v>
      </c>
      <c r="J30397" t="s">
        <v>1066</v>
      </c>
      <c r="K30397" t="s">
        <v>1066</v>
      </c>
      <c r="L30397" t="s">
        <v>664</v>
      </c>
      <c r="M30397" t="s">
        <v>1066</v>
      </c>
      <c r="N30397" t="s">
        <v>140</v>
      </c>
    </row>
    <row r="30398" spans="1:14" x14ac:dyDescent="0.35">
      <c r="A30398" t="s">
        <v>19</v>
      </c>
      <c r="B30398" t="s">
        <v>1172</v>
      </c>
      <c r="C30398">
        <v>38</v>
      </c>
      <c r="D30398" t="s">
        <v>1162</v>
      </c>
      <c r="E30398" t="s">
        <v>1066</v>
      </c>
      <c r="F30398" t="s">
        <v>515</v>
      </c>
      <c r="G30398" t="s">
        <v>140</v>
      </c>
      <c r="H30398" t="s">
        <v>1065</v>
      </c>
      <c r="I30398" t="s">
        <v>1020</v>
      </c>
      <c r="J30398" t="s">
        <v>515</v>
      </c>
      <c r="K30398" t="s">
        <v>140</v>
      </c>
      <c r="L30398" t="s">
        <v>140</v>
      </c>
      <c r="M30398" t="s">
        <v>140</v>
      </c>
      <c r="N30398" t="s">
        <v>140</v>
      </c>
    </row>
    <row r="30399" spans="1:14" x14ac:dyDescent="0.35">
      <c r="A30399" t="s">
        <v>20</v>
      </c>
      <c r="B30399" t="s">
        <v>1171</v>
      </c>
      <c r="C30399">
        <v>206</v>
      </c>
      <c r="D30399" t="s">
        <v>512</v>
      </c>
      <c r="E30399" t="s">
        <v>140</v>
      </c>
      <c r="F30399" t="s">
        <v>1016</v>
      </c>
      <c r="G30399" t="s">
        <v>140</v>
      </c>
      <c r="H30399" t="s">
        <v>973</v>
      </c>
      <c r="I30399" t="s">
        <v>1023</v>
      </c>
      <c r="J30399" t="s">
        <v>1073</v>
      </c>
      <c r="K30399" t="s">
        <v>977</v>
      </c>
      <c r="L30399" t="s">
        <v>1004</v>
      </c>
      <c r="M30399" t="s">
        <v>1019</v>
      </c>
      <c r="N30399" t="s">
        <v>140</v>
      </c>
    </row>
    <row r="30400" spans="1:14" x14ac:dyDescent="0.35">
      <c r="A30400" t="s">
        <v>21</v>
      </c>
      <c r="B30400" t="s">
        <v>1171</v>
      </c>
      <c r="C30400">
        <v>210</v>
      </c>
      <c r="D30400" t="s">
        <v>613</v>
      </c>
      <c r="E30400" t="s">
        <v>1017</v>
      </c>
      <c r="F30400" t="s">
        <v>775</v>
      </c>
      <c r="G30400" t="s">
        <v>1048</v>
      </c>
      <c r="H30400" t="s">
        <v>1007</v>
      </c>
      <c r="I30400" t="s">
        <v>1066</v>
      </c>
      <c r="J30400" t="s">
        <v>1048</v>
      </c>
      <c r="K30400" t="s">
        <v>515</v>
      </c>
      <c r="L30400" t="s">
        <v>1013</v>
      </c>
      <c r="M30400" t="s">
        <v>1048</v>
      </c>
      <c r="N30400" t="s">
        <v>140</v>
      </c>
    </row>
    <row r="30401" spans="1:14" x14ac:dyDescent="0.35">
      <c r="A30401" t="s">
        <v>22</v>
      </c>
      <c r="B30401" t="s">
        <v>1171</v>
      </c>
      <c r="C30401">
        <v>209</v>
      </c>
      <c r="D30401" t="s">
        <v>960</v>
      </c>
      <c r="E30401" t="s">
        <v>1009</v>
      </c>
      <c r="F30401" t="s">
        <v>1014</v>
      </c>
      <c r="G30401" t="s">
        <v>1009</v>
      </c>
      <c r="H30401" t="s">
        <v>954</v>
      </c>
      <c r="I30401" t="s">
        <v>1022</v>
      </c>
      <c r="J30401" t="s">
        <v>1011</v>
      </c>
      <c r="K30401" t="s">
        <v>1073</v>
      </c>
      <c r="L30401" t="s">
        <v>949</v>
      </c>
      <c r="M30401" t="s">
        <v>1043</v>
      </c>
      <c r="N30401" t="s">
        <v>1014</v>
      </c>
    </row>
    <row r="30402" spans="1:14" x14ac:dyDescent="0.35">
      <c r="A30402" t="s">
        <v>23</v>
      </c>
      <c r="B30402" t="s">
        <v>1171</v>
      </c>
      <c r="C30402">
        <v>25</v>
      </c>
      <c r="D30402" t="s">
        <v>986</v>
      </c>
      <c r="E30402" t="s">
        <v>915</v>
      </c>
      <c r="F30402" t="s">
        <v>140</v>
      </c>
      <c r="G30402" t="s">
        <v>140</v>
      </c>
      <c r="H30402" t="s">
        <v>140</v>
      </c>
      <c r="I30402" t="s">
        <v>140</v>
      </c>
      <c r="J30402" t="s">
        <v>1060</v>
      </c>
      <c r="K30402" t="s">
        <v>140</v>
      </c>
      <c r="L30402" t="s">
        <v>140</v>
      </c>
      <c r="M30402" t="s">
        <v>140</v>
      </c>
      <c r="N30402" t="s">
        <v>140</v>
      </c>
    </row>
    <row r="30403" spans="1:14" x14ac:dyDescent="0.35">
      <c r="A30403" t="s">
        <v>23</v>
      </c>
      <c r="B30403" t="s">
        <v>1172</v>
      </c>
      <c r="C30403">
        <v>180</v>
      </c>
      <c r="D30403" t="s">
        <v>285</v>
      </c>
      <c r="E30403" t="s">
        <v>1010</v>
      </c>
      <c r="F30403" t="s">
        <v>140</v>
      </c>
      <c r="G30403" t="s">
        <v>1012</v>
      </c>
      <c r="H30403" t="s">
        <v>1067</v>
      </c>
      <c r="I30403" t="s">
        <v>971</v>
      </c>
      <c r="J30403" t="s">
        <v>1022</v>
      </c>
      <c r="K30403" t="s">
        <v>1063</v>
      </c>
      <c r="L30403" t="s">
        <v>1012</v>
      </c>
      <c r="M30403" t="s">
        <v>140</v>
      </c>
      <c r="N30403" t="s">
        <v>140</v>
      </c>
    </row>
    <row r="30404" spans="1:14" x14ac:dyDescent="0.35">
      <c r="A30404" t="s">
        <v>24</v>
      </c>
      <c r="B30404" t="s">
        <v>1171</v>
      </c>
      <c r="C30404">
        <v>207</v>
      </c>
      <c r="D30404" t="s">
        <v>898</v>
      </c>
      <c r="E30404" t="s">
        <v>1063</v>
      </c>
      <c r="F30404" t="s">
        <v>1007</v>
      </c>
      <c r="G30404" t="s">
        <v>1055</v>
      </c>
      <c r="H30404" t="s">
        <v>1060</v>
      </c>
      <c r="I30404" t="s">
        <v>140</v>
      </c>
      <c r="J30404" t="s">
        <v>1021</v>
      </c>
      <c r="K30404" t="s">
        <v>1011</v>
      </c>
      <c r="L30404" t="s">
        <v>949</v>
      </c>
      <c r="M30404" t="s">
        <v>775</v>
      </c>
      <c r="N30404" t="s">
        <v>140</v>
      </c>
    </row>
    <row r="30405" spans="1:14" x14ac:dyDescent="0.35">
      <c r="A30405" t="s">
        <v>25</v>
      </c>
      <c r="B30405" t="s">
        <v>1171</v>
      </c>
      <c r="C30405">
        <v>204</v>
      </c>
      <c r="D30405" t="s">
        <v>613</v>
      </c>
      <c r="E30405" t="s">
        <v>140</v>
      </c>
      <c r="F30405" t="s">
        <v>1021</v>
      </c>
      <c r="G30405" t="s">
        <v>1016</v>
      </c>
      <c r="H30405" t="s">
        <v>125</v>
      </c>
      <c r="I30405" t="s">
        <v>140</v>
      </c>
      <c r="J30405" t="s">
        <v>954</v>
      </c>
      <c r="K30405" t="s">
        <v>1012</v>
      </c>
      <c r="L30405" t="s">
        <v>1014</v>
      </c>
      <c r="M30405" t="s">
        <v>1066</v>
      </c>
      <c r="N30405" t="s">
        <v>1008</v>
      </c>
    </row>
    <row r="30406" spans="1:14" x14ac:dyDescent="0.35">
      <c r="A30406" t="s">
        <v>26</v>
      </c>
      <c r="B30406" t="s">
        <v>1171</v>
      </c>
      <c r="C30406">
        <v>202</v>
      </c>
      <c r="D30406" t="s">
        <v>672</v>
      </c>
      <c r="E30406" t="s">
        <v>1063</v>
      </c>
      <c r="F30406" t="s">
        <v>1058</v>
      </c>
      <c r="G30406" t="s">
        <v>140</v>
      </c>
      <c r="H30406" t="s">
        <v>574</v>
      </c>
      <c r="I30406" t="s">
        <v>1011</v>
      </c>
      <c r="J30406" t="s">
        <v>1043</v>
      </c>
      <c r="K30406" t="s">
        <v>875</v>
      </c>
      <c r="L30406" t="s">
        <v>971</v>
      </c>
      <c r="M30406" t="s">
        <v>1098</v>
      </c>
      <c r="N30406" t="s">
        <v>1016</v>
      </c>
    </row>
    <row r="30407" spans="1:14" x14ac:dyDescent="0.35">
      <c r="A30407" t="s">
        <v>27</v>
      </c>
      <c r="B30407" t="s">
        <v>1171</v>
      </c>
      <c r="C30407">
        <v>204</v>
      </c>
      <c r="D30407" t="s">
        <v>647</v>
      </c>
      <c r="E30407" t="s">
        <v>949</v>
      </c>
      <c r="F30407" t="s">
        <v>1019</v>
      </c>
      <c r="G30407" t="s">
        <v>140</v>
      </c>
      <c r="H30407" t="s">
        <v>1064</v>
      </c>
      <c r="I30407" t="s">
        <v>1009</v>
      </c>
      <c r="J30407" t="s">
        <v>1043</v>
      </c>
      <c r="K30407" t="s">
        <v>1046</v>
      </c>
      <c r="L30407" t="s">
        <v>939</v>
      </c>
      <c r="M30407" t="s">
        <v>1021</v>
      </c>
      <c r="N30407" t="s">
        <v>1009</v>
      </c>
    </row>
    <row r="30408" spans="1:14" x14ac:dyDescent="0.35">
      <c r="A30408" t="s">
        <v>28</v>
      </c>
      <c r="B30408" t="s">
        <v>1171</v>
      </c>
      <c r="C30408">
        <v>207</v>
      </c>
      <c r="D30408" t="s">
        <v>969</v>
      </c>
      <c r="E30408" t="s">
        <v>1054</v>
      </c>
      <c r="F30408" t="s">
        <v>1073</v>
      </c>
      <c r="G30408" t="s">
        <v>1052</v>
      </c>
      <c r="H30408" t="s">
        <v>996</v>
      </c>
      <c r="I30408" t="s">
        <v>1098</v>
      </c>
      <c r="J30408" t="s">
        <v>949</v>
      </c>
      <c r="K30408" t="s">
        <v>1064</v>
      </c>
      <c r="L30408" t="s">
        <v>1060</v>
      </c>
      <c r="M30408" t="s">
        <v>1010</v>
      </c>
      <c r="N30408" t="s">
        <v>1019</v>
      </c>
    </row>
    <row r="30409" spans="1:14" x14ac:dyDescent="0.35">
      <c r="A30409" t="s">
        <v>29</v>
      </c>
      <c r="B30409" t="s">
        <v>1171</v>
      </c>
      <c r="C30409">
        <v>204</v>
      </c>
      <c r="D30409" t="s">
        <v>94</v>
      </c>
      <c r="E30409" t="s">
        <v>1012</v>
      </c>
      <c r="F30409" t="s">
        <v>140</v>
      </c>
      <c r="G30409" t="s">
        <v>1008</v>
      </c>
      <c r="H30409" t="s">
        <v>1004</v>
      </c>
      <c r="I30409" t="s">
        <v>140</v>
      </c>
      <c r="J30409" t="s">
        <v>1073</v>
      </c>
      <c r="K30409" t="s">
        <v>903</v>
      </c>
      <c r="L30409" t="s">
        <v>1009</v>
      </c>
      <c r="M30409" t="s">
        <v>1011</v>
      </c>
      <c r="N30409" t="s">
        <v>1009</v>
      </c>
    </row>
    <row r="30410" spans="1:14" x14ac:dyDescent="0.35">
      <c r="A30410" t="s">
        <v>30</v>
      </c>
      <c r="B30410" t="s">
        <v>1171</v>
      </c>
      <c r="C30410">
        <v>202</v>
      </c>
      <c r="D30410" t="s">
        <v>122</v>
      </c>
      <c r="E30410" t="s">
        <v>1009</v>
      </c>
      <c r="F30410" t="s">
        <v>1016</v>
      </c>
      <c r="G30410" t="s">
        <v>1008</v>
      </c>
      <c r="H30410" t="s">
        <v>1062</v>
      </c>
      <c r="I30410" t="s">
        <v>140</v>
      </c>
      <c r="J30410" t="s">
        <v>1021</v>
      </c>
      <c r="K30410" t="s">
        <v>1046</v>
      </c>
      <c r="L30410" t="s">
        <v>1063</v>
      </c>
      <c r="M30410" t="s">
        <v>1046</v>
      </c>
      <c r="N30410" t="s">
        <v>1016</v>
      </c>
    </row>
    <row r="30411" spans="1:14" x14ac:dyDescent="0.35">
      <c r="A30411" t="s">
        <v>31</v>
      </c>
      <c r="B30411" t="s">
        <v>1171</v>
      </c>
      <c r="C30411">
        <v>128</v>
      </c>
      <c r="D30411" t="s">
        <v>581</v>
      </c>
      <c r="E30411" t="s">
        <v>1063</v>
      </c>
      <c r="F30411" t="s">
        <v>1063</v>
      </c>
      <c r="G30411" t="s">
        <v>1066</v>
      </c>
      <c r="H30411" t="s">
        <v>574</v>
      </c>
      <c r="I30411" t="s">
        <v>97</v>
      </c>
      <c r="J30411" t="s">
        <v>1073</v>
      </c>
      <c r="K30411" t="s">
        <v>875</v>
      </c>
      <c r="L30411" t="s">
        <v>1066</v>
      </c>
      <c r="M30411" t="s">
        <v>1066</v>
      </c>
      <c r="N30411" t="s">
        <v>140</v>
      </c>
    </row>
    <row r="30412" spans="1:14" x14ac:dyDescent="0.35">
      <c r="A30412" t="s">
        <v>31</v>
      </c>
      <c r="B30412" t="s">
        <v>1172</v>
      </c>
      <c r="C30412">
        <v>78</v>
      </c>
      <c r="D30412" t="s">
        <v>881</v>
      </c>
      <c r="E30412" t="s">
        <v>140</v>
      </c>
      <c r="F30412" t="s">
        <v>140</v>
      </c>
      <c r="G30412" t="s">
        <v>140</v>
      </c>
      <c r="H30412" t="s">
        <v>101</v>
      </c>
      <c r="I30412" t="s">
        <v>897</v>
      </c>
      <c r="J30412" t="s">
        <v>140</v>
      </c>
      <c r="K30412" t="s">
        <v>1064</v>
      </c>
      <c r="L30412" t="s">
        <v>1013</v>
      </c>
      <c r="M30412" t="s">
        <v>140</v>
      </c>
      <c r="N30412" t="s">
        <v>140</v>
      </c>
    </row>
    <row r="30413" spans="1:14" x14ac:dyDescent="0.35">
      <c r="A30413" t="s">
        <v>32</v>
      </c>
      <c r="B30413" t="s">
        <v>1171</v>
      </c>
      <c r="C30413">
        <v>3979</v>
      </c>
      <c r="D30413" t="s">
        <v>876</v>
      </c>
      <c r="E30413" t="s">
        <v>1063</v>
      </c>
      <c r="F30413" t="s">
        <v>1011</v>
      </c>
      <c r="G30413" t="s">
        <v>1021</v>
      </c>
      <c r="H30413" t="s">
        <v>1045</v>
      </c>
      <c r="I30413" t="s">
        <v>1021</v>
      </c>
      <c r="J30413" t="s">
        <v>1050</v>
      </c>
      <c r="K30413" t="s">
        <v>1018</v>
      </c>
      <c r="L30413" t="s">
        <v>1055</v>
      </c>
      <c r="M30413" t="s">
        <v>1011</v>
      </c>
      <c r="N30413" t="s">
        <v>1010</v>
      </c>
    </row>
    <row r="30414" spans="1:14" x14ac:dyDescent="0.35">
      <c r="A30414" t="s">
        <v>32</v>
      </c>
      <c r="B30414" t="s">
        <v>1172</v>
      </c>
      <c r="C30414">
        <v>946</v>
      </c>
      <c r="D30414" t="s">
        <v>902</v>
      </c>
      <c r="E30414" t="s">
        <v>1017</v>
      </c>
      <c r="F30414" t="s">
        <v>1009</v>
      </c>
      <c r="G30414" t="s">
        <v>775</v>
      </c>
      <c r="H30414" t="s">
        <v>903</v>
      </c>
      <c r="I30414" t="s">
        <v>1018</v>
      </c>
      <c r="J30414" t="s">
        <v>1013</v>
      </c>
      <c r="K30414" t="s">
        <v>1066</v>
      </c>
      <c r="L30414" t="s">
        <v>1046</v>
      </c>
      <c r="M30414" t="s">
        <v>1066</v>
      </c>
      <c r="N30414" t="s">
        <v>140</v>
      </c>
    </row>
    <row r="30416" spans="1:14" x14ac:dyDescent="0.35">
      <c r="A30416" t="s">
        <v>2250</v>
      </c>
    </row>
    <row r="30417" spans="1:14" x14ac:dyDescent="0.35">
      <c r="A30417" t="s">
        <v>2</v>
      </c>
      <c r="B30417" t="s">
        <v>1164</v>
      </c>
      <c r="C30417" t="s">
        <v>3</v>
      </c>
      <c r="D30417" t="s">
        <v>2235</v>
      </c>
      <c r="E30417" t="s">
        <v>2236</v>
      </c>
      <c r="F30417" t="s">
        <v>2237</v>
      </c>
      <c r="G30417" t="s">
        <v>2238</v>
      </c>
      <c r="H30417" t="s">
        <v>2239</v>
      </c>
      <c r="I30417" t="s">
        <v>2240</v>
      </c>
      <c r="J30417" t="s">
        <v>2241</v>
      </c>
      <c r="K30417" t="s">
        <v>2242</v>
      </c>
      <c r="L30417" t="s">
        <v>2243</v>
      </c>
      <c r="M30417" t="s">
        <v>2244</v>
      </c>
      <c r="N30417" t="s">
        <v>2245</v>
      </c>
    </row>
    <row r="30418" spans="1:14" x14ac:dyDescent="0.35">
      <c r="A30418" t="s">
        <v>8</v>
      </c>
      <c r="B30418" t="s">
        <v>1165</v>
      </c>
      <c r="C30418">
        <v>69</v>
      </c>
      <c r="D30418" t="s">
        <v>1121</v>
      </c>
      <c r="E30418" t="s">
        <v>140</v>
      </c>
      <c r="F30418" t="s">
        <v>140</v>
      </c>
      <c r="G30418" t="s">
        <v>140</v>
      </c>
      <c r="H30418" t="s">
        <v>875</v>
      </c>
      <c r="I30418" t="s">
        <v>775</v>
      </c>
      <c r="J30418" t="s">
        <v>140</v>
      </c>
      <c r="K30418" t="s">
        <v>140</v>
      </c>
      <c r="L30418" t="s">
        <v>140</v>
      </c>
      <c r="M30418" t="s">
        <v>1048</v>
      </c>
      <c r="N30418" t="s">
        <v>140</v>
      </c>
    </row>
    <row r="30419" spans="1:14" x14ac:dyDescent="0.35">
      <c r="A30419" t="s">
        <v>8</v>
      </c>
      <c r="B30419" t="s">
        <v>1166</v>
      </c>
      <c r="C30419">
        <v>135</v>
      </c>
      <c r="D30419" t="s">
        <v>859</v>
      </c>
      <c r="E30419" t="s">
        <v>1017</v>
      </c>
      <c r="F30419" t="s">
        <v>1019</v>
      </c>
      <c r="G30419" t="s">
        <v>140</v>
      </c>
      <c r="H30419" t="s">
        <v>1053</v>
      </c>
      <c r="I30419" t="s">
        <v>1068</v>
      </c>
      <c r="J30419" t="s">
        <v>950</v>
      </c>
      <c r="K30419" t="s">
        <v>1011</v>
      </c>
      <c r="L30419" t="s">
        <v>140</v>
      </c>
      <c r="M30419" t="s">
        <v>1016</v>
      </c>
      <c r="N30419" t="s">
        <v>140</v>
      </c>
    </row>
    <row r="30420" spans="1:14" x14ac:dyDescent="0.35">
      <c r="A30420" t="s">
        <v>9</v>
      </c>
      <c r="B30420" t="s">
        <v>1165</v>
      </c>
      <c r="C30420">
        <v>99</v>
      </c>
      <c r="D30420" t="s">
        <v>640</v>
      </c>
      <c r="E30420" t="s">
        <v>1007</v>
      </c>
      <c r="F30420" t="s">
        <v>1011</v>
      </c>
      <c r="G30420" t="s">
        <v>1068</v>
      </c>
      <c r="H30420" t="s">
        <v>1047</v>
      </c>
      <c r="I30420" t="s">
        <v>140</v>
      </c>
      <c r="J30420" t="s">
        <v>1012</v>
      </c>
      <c r="K30420" t="s">
        <v>1018</v>
      </c>
      <c r="L30420" t="s">
        <v>140</v>
      </c>
      <c r="M30420" t="s">
        <v>140</v>
      </c>
      <c r="N30420" t="s">
        <v>140</v>
      </c>
    </row>
    <row r="30421" spans="1:14" x14ac:dyDescent="0.35">
      <c r="A30421" t="s">
        <v>9</v>
      </c>
      <c r="B30421" t="s">
        <v>1166</v>
      </c>
      <c r="C30421">
        <v>102</v>
      </c>
      <c r="D30421" t="s">
        <v>811</v>
      </c>
      <c r="E30421" t="s">
        <v>140</v>
      </c>
      <c r="F30421" t="s">
        <v>1066</v>
      </c>
      <c r="G30421" t="s">
        <v>1055</v>
      </c>
      <c r="H30421" t="s">
        <v>1048</v>
      </c>
      <c r="I30421" t="s">
        <v>140</v>
      </c>
      <c r="J30421" t="s">
        <v>1050</v>
      </c>
      <c r="K30421" t="s">
        <v>1054</v>
      </c>
      <c r="L30421" t="s">
        <v>140</v>
      </c>
      <c r="M30421" t="s">
        <v>1063</v>
      </c>
      <c r="N30421" t="s">
        <v>140</v>
      </c>
    </row>
    <row r="30422" spans="1:14" x14ac:dyDescent="0.35">
      <c r="A30422" t="s">
        <v>10</v>
      </c>
      <c r="B30422" t="s">
        <v>1165</v>
      </c>
      <c r="C30422">
        <v>80</v>
      </c>
      <c r="D30422" t="s">
        <v>927</v>
      </c>
      <c r="E30422" t="s">
        <v>775</v>
      </c>
      <c r="F30422" t="s">
        <v>903</v>
      </c>
      <c r="G30422" t="s">
        <v>140</v>
      </c>
      <c r="H30422" t="s">
        <v>1058</v>
      </c>
      <c r="I30422" t="s">
        <v>1020</v>
      </c>
      <c r="J30422" t="s">
        <v>140</v>
      </c>
      <c r="K30422" t="s">
        <v>345</v>
      </c>
      <c r="L30422" t="s">
        <v>971</v>
      </c>
      <c r="M30422" t="s">
        <v>140</v>
      </c>
      <c r="N30422" t="s">
        <v>140</v>
      </c>
    </row>
    <row r="30423" spans="1:14" x14ac:dyDescent="0.35">
      <c r="A30423" t="s">
        <v>10</v>
      </c>
      <c r="B30423" t="s">
        <v>1166</v>
      </c>
      <c r="C30423">
        <v>128</v>
      </c>
      <c r="D30423" t="s">
        <v>811</v>
      </c>
      <c r="E30423" t="s">
        <v>1054</v>
      </c>
      <c r="F30423" t="s">
        <v>1016</v>
      </c>
      <c r="G30423" t="s">
        <v>1010</v>
      </c>
      <c r="H30423" t="s">
        <v>1052</v>
      </c>
      <c r="I30423" t="s">
        <v>140</v>
      </c>
      <c r="J30423" t="s">
        <v>1048</v>
      </c>
      <c r="K30423" t="s">
        <v>1048</v>
      </c>
      <c r="L30423" t="s">
        <v>1054</v>
      </c>
      <c r="M30423" t="s">
        <v>775</v>
      </c>
      <c r="N30423" t="s">
        <v>140</v>
      </c>
    </row>
    <row r="30424" spans="1:14" x14ac:dyDescent="0.35">
      <c r="A30424" t="s">
        <v>11</v>
      </c>
      <c r="B30424" t="s">
        <v>1165</v>
      </c>
      <c r="C30424">
        <v>87</v>
      </c>
      <c r="D30424" t="s">
        <v>260</v>
      </c>
      <c r="E30424" t="s">
        <v>140</v>
      </c>
      <c r="F30424" t="s">
        <v>140</v>
      </c>
      <c r="G30424" t="s">
        <v>1012</v>
      </c>
      <c r="H30424" t="s">
        <v>991</v>
      </c>
      <c r="I30424" t="s">
        <v>1011</v>
      </c>
      <c r="J30424" t="s">
        <v>940</v>
      </c>
      <c r="K30424" t="s">
        <v>1004</v>
      </c>
      <c r="L30424" t="s">
        <v>1064</v>
      </c>
      <c r="M30424" t="s">
        <v>140</v>
      </c>
      <c r="N30424" t="s">
        <v>140</v>
      </c>
    </row>
    <row r="30425" spans="1:14" x14ac:dyDescent="0.35">
      <c r="A30425" t="s">
        <v>11</v>
      </c>
      <c r="B30425" t="s">
        <v>1166</v>
      </c>
      <c r="C30425">
        <v>119</v>
      </c>
      <c r="D30425" t="s">
        <v>927</v>
      </c>
      <c r="E30425" t="s">
        <v>775</v>
      </c>
      <c r="F30425" t="s">
        <v>939</v>
      </c>
      <c r="G30425" t="s">
        <v>1073</v>
      </c>
      <c r="H30425" t="s">
        <v>660</v>
      </c>
      <c r="I30425" t="s">
        <v>140</v>
      </c>
      <c r="J30425" t="s">
        <v>1016</v>
      </c>
      <c r="K30425" t="s">
        <v>1014</v>
      </c>
      <c r="L30425" t="s">
        <v>140</v>
      </c>
      <c r="M30425" t="s">
        <v>1050</v>
      </c>
      <c r="N30425" t="s">
        <v>140</v>
      </c>
    </row>
    <row r="30426" spans="1:14" x14ac:dyDescent="0.35">
      <c r="A30426" t="s">
        <v>12</v>
      </c>
      <c r="B30426" t="s">
        <v>1165</v>
      </c>
      <c r="C30426">
        <v>12</v>
      </c>
      <c r="D30426" t="s">
        <v>998</v>
      </c>
      <c r="E30426" t="s">
        <v>140</v>
      </c>
      <c r="F30426" t="s">
        <v>140</v>
      </c>
      <c r="G30426" t="s">
        <v>140</v>
      </c>
      <c r="H30426" t="s">
        <v>140</v>
      </c>
      <c r="I30426" t="s">
        <v>919</v>
      </c>
      <c r="J30426" t="s">
        <v>140</v>
      </c>
      <c r="K30426" t="s">
        <v>140</v>
      </c>
      <c r="L30426" t="s">
        <v>140</v>
      </c>
      <c r="M30426" t="s">
        <v>929</v>
      </c>
      <c r="N30426" t="s">
        <v>140</v>
      </c>
    </row>
    <row r="30427" spans="1:14" x14ac:dyDescent="0.35">
      <c r="A30427" t="s">
        <v>12</v>
      </c>
      <c r="B30427" t="s">
        <v>1166</v>
      </c>
      <c r="C30427">
        <v>196</v>
      </c>
      <c r="D30427" t="s">
        <v>423</v>
      </c>
      <c r="E30427" t="s">
        <v>1098</v>
      </c>
      <c r="F30427" t="s">
        <v>1014</v>
      </c>
      <c r="G30427" t="s">
        <v>1063</v>
      </c>
      <c r="H30427" t="s">
        <v>1051</v>
      </c>
      <c r="I30427" t="s">
        <v>1070</v>
      </c>
      <c r="J30427" t="s">
        <v>1063</v>
      </c>
      <c r="K30427" t="s">
        <v>1009</v>
      </c>
      <c r="L30427" t="s">
        <v>1063</v>
      </c>
      <c r="M30427" t="s">
        <v>1050</v>
      </c>
      <c r="N30427" t="s">
        <v>140</v>
      </c>
    </row>
    <row r="30428" spans="1:14" x14ac:dyDescent="0.35">
      <c r="A30428" t="s">
        <v>13</v>
      </c>
      <c r="B30428" t="s">
        <v>1165</v>
      </c>
      <c r="C30428">
        <v>7</v>
      </c>
      <c r="D30428" t="s">
        <v>1086</v>
      </c>
      <c r="E30428" t="s">
        <v>140</v>
      </c>
      <c r="F30428" t="s">
        <v>140</v>
      </c>
      <c r="G30428" t="s">
        <v>140</v>
      </c>
      <c r="H30428" t="s">
        <v>140</v>
      </c>
      <c r="I30428" t="s">
        <v>140</v>
      </c>
      <c r="J30428" t="s">
        <v>1085</v>
      </c>
      <c r="K30428" t="s">
        <v>140</v>
      </c>
      <c r="L30428" t="s">
        <v>140</v>
      </c>
      <c r="M30428" t="s">
        <v>140</v>
      </c>
      <c r="N30428" t="s">
        <v>140</v>
      </c>
    </row>
    <row r="30429" spans="1:14" x14ac:dyDescent="0.35">
      <c r="A30429" t="s">
        <v>13</v>
      </c>
      <c r="B30429" t="s">
        <v>1166</v>
      </c>
      <c r="C30429">
        <v>199</v>
      </c>
      <c r="D30429" t="s">
        <v>992</v>
      </c>
      <c r="E30429" t="s">
        <v>1043</v>
      </c>
      <c r="F30429" t="s">
        <v>1055</v>
      </c>
      <c r="G30429" t="s">
        <v>1063</v>
      </c>
      <c r="H30429" t="s">
        <v>1098</v>
      </c>
      <c r="I30429" t="s">
        <v>1051</v>
      </c>
      <c r="J30429" t="s">
        <v>1021</v>
      </c>
      <c r="K30429" t="s">
        <v>664</v>
      </c>
      <c r="L30429" t="s">
        <v>1073</v>
      </c>
      <c r="M30429" t="s">
        <v>1012</v>
      </c>
      <c r="N30429" t="s">
        <v>1010</v>
      </c>
    </row>
    <row r="30430" spans="1:14" x14ac:dyDescent="0.35">
      <c r="A30430" t="s">
        <v>14</v>
      </c>
      <c r="B30430" t="s">
        <v>1165</v>
      </c>
      <c r="C30430">
        <v>52</v>
      </c>
      <c r="D30430" t="s">
        <v>1088</v>
      </c>
      <c r="E30430" t="s">
        <v>140</v>
      </c>
      <c r="F30430" t="s">
        <v>1020</v>
      </c>
      <c r="G30430" t="s">
        <v>140</v>
      </c>
      <c r="H30430" t="s">
        <v>1051</v>
      </c>
      <c r="I30430" t="s">
        <v>1063</v>
      </c>
      <c r="J30430" t="s">
        <v>140</v>
      </c>
      <c r="K30430" t="s">
        <v>869</v>
      </c>
      <c r="L30430" t="s">
        <v>1064</v>
      </c>
      <c r="M30430" t="s">
        <v>1046</v>
      </c>
      <c r="N30430" t="s">
        <v>140</v>
      </c>
    </row>
    <row r="30431" spans="1:14" x14ac:dyDescent="0.35">
      <c r="A30431" t="s">
        <v>14</v>
      </c>
      <c r="B30431" t="s">
        <v>1166</v>
      </c>
      <c r="C30431">
        <v>151</v>
      </c>
      <c r="D30431" t="s">
        <v>191</v>
      </c>
      <c r="E30431" t="s">
        <v>1012</v>
      </c>
      <c r="F30431" t="s">
        <v>1054</v>
      </c>
      <c r="G30431" t="s">
        <v>1013</v>
      </c>
      <c r="H30431" t="s">
        <v>109</v>
      </c>
      <c r="I30431" t="s">
        <v>1023</v>
      </c>
      <c r="J30431" t="s">
        <v>1020</v>
      </c>
      <c r="K30431" t="s">
        <v>1004</v>
      </c>
      <c r="L30431" t="s">
        <v>1043</v>
      </c>
      <c r="M30431" t="s">
        <v>949</v>
      </c>
      <c r="N30431" t="s">
        <v>1009</v>
      </c>
    </row>
    <row r="30432" spans="1:14" x14ac:dyDescent="0.35">
      <c r="A30432" t="s">
        <v>15</v>
      </c>
      <c r="B30432" t="s">
        <v>1165</v>
      </c>
      <c r="C30432">
        <v>89</v>
      </c>
      <c r="D30432" t="s">
        <v>124</v>
      </c>
      <c r="E30432" t="s">
        <v>140</v>
      </c>
      <c r="F30432" t="s">
        <v>1011</v>
      </c>
      <c r="G30432" t="s">
        <v>140</v>
      </c>
      <c r="H30432" t="s">
        <v>1044</v>
      </c>
      <c r="I30432" t="s">
        <v>140</v>
      </c>
      <c r="J30432" t="s">
        <v>775</v>
      </c>
      <c r="K30432" t="s">
        <v>775</v>
      </c>
      <c r="L30432" t="s">
        <v>1046</v>
      </c>
      <c r="M30432" t="s">
        <v>140</v>
      </c>
      <c r="N30432" t="s">
        <v>140</v>
      </c>
    </row>
    <row r="30433" spans="1:14" x14ac:dyDescent="0.35">
      <c r="A30433" t="s">
        <v>15</v>
      </c>
      <c r="B30433" t="s">
        <v>1166</v>
      </c>
      <c r="C30433">
        <v>115</v>
      </c>
      <c r="D30433" t="s">
        <v>825</v>
      </c>
      <c r="E30433" t="s">
        <v>954</v>
      </c>
      <c r="F30433" t="s">
        <v>140</v>
      </c>
      <c r="G30433" t="s">
        <v>954</v>
      </c>
      <c r="H30433" t="s">
        <v>1067</v>
      </c>
      <c r="I30433" t="s">
        <v>1063</v>
      </c>
      <c r="J30433" t="s">
        <v>1063</v>
      </c>
      <c r="K30433" t="s">
        <v>664</v>
      </c>
      <c r="L30433" t="s">
        <v>954</v>
      </c>
      <c r="M30433" t="s">
        <v>954</v>
      </c>
      <c r="N30433" t="s">
        <v>140</v>
      </c>
    </row>
    <row r="30434" spans="1:14" x14ac:dyDescent="0.35">
      <c r="A30434" t="s">
        <v>16</v>
      </c>
      <c r="B30434" t="s">
        <v>1165</v>
      </c>
      <c r="C30434">
        <v>95</v>
      </c>
      <c r="D30434" t="s">
        <v>638</v>
      </c>
      <c r="E30434" t="s">
        <v>1050</v>
      </c>
      <c r="F30434" t="s">
        <v>1020</v>
      </c>
      <c r="G30434" t="s">
        <v>1017</v>
      </c>
      <c r="H30434" t="s">
        <v>1048</v>
      </c>
      <c r="I30434" t="s">
        <v>1054</v>
      </c>
      <c r="J30434" t="s">
        <v>1043</v>
      </c>
      <c r="K30434" t="s">
        <v>1046</v>
      </c>
      <c r="L30434" t="s">
        <v>869</v>
      </c>
      <c r="M30434" t="s">
        <v>140</v>
      </c>
      <c r="N30434" t="s">
        <v>1012</v>
      </c>
    </row>
    <row r="30435" spans="1:14" x14ac:dyDescent="0.35">
      <c r="A30435" t="s">
        <v>16</v>
      </c>
      <c r="B30435" t="s">
        <v>1166</v>
      </c>
      <c r="C30435">
        <v>110</v>
      </c>
      <c r="D30435" t="s">
        <v>344</v>
      </c>
      <c r="E30435" t="s">
        <v>140</v>
      </c>
      <c r="F30435" t="s">
        <v>140</v>
      </c>
      <c r="G30435" t="s">
        <v>140</v>
      </c>
      <c r="H30435" t="s">
        <v>1004</v>
      </c>
      <c r="I30435" t="s">
        <v>140</v>
      </c>
      <c r="J30435" t="s">
        <v>1013</v>
      </c>
      <c r="K30435" t="s">
        <v>140</v>
      </c>
      <c r="L30435" t="s">
        <v>140</v>
      </c>
      <c r="M30435" t="s">
        <v>1066</v>
      </c>
      <c r="N30435" t="s">
        <v>140</v>
      </c>
    </row>
    <row r="30436" spans="1:14" x14ac:dyDescent="0.35">
      <c r="A30436" t="s">
        <v>17</v>
      </c>
      <c r="B30436" t="s">
        <v>1165</v>
      </c>
      <c r="C30436">
        <v>109</v>
      </c>
      <c r="D30436" t="s">
        <v>828</v>
      </c>
      <c r="E30436" t="s">
        <v>1013</v>
      </c>
      <c r="F30436" t="s">
        <v>140</v>
      </c>
      <c r="G30436" t="s">
        <v>1007</v>
      </c>
      <c r="H30436" t="s">
        <v>95</v>
      </c>
      <c r="I30436" t="s">
        <v>140</v>
      </c>
      <c r="J30436" t="s">
        <v>1073</v>
      </c>
      <c r="K30436" t="s">
        <v>1062</v>
      </c>
      <c r="L30436" t="s">
        <v>1051</v>
      </c>
      <c r="M30436" t="s">
        <v>1046</v>
      </c>
      <c r="N30436" t="s">
        <v>1009</v>
      </c>
    </row>
    <row r="30437" spans="1:14" x14ac:dyDescent="0.35">
      <c r="A30437" t="s">
        <v>17</v>
      </c>
      <c r="B30437" t="s">
        <v>1166</v>
      </c>
      <c r="C30437">
        <v>94</v>
      </c>
      <c r="D30437" t="s">
        <v>1077</v>
      </c>
      <c r="E30437" t="s">
        <v>140</v>
      </c>
      <c r="F30437" t="s">
        <v>1048</v>
      </c>
      <c r="G30437" t="s">
        <v>140</v>
      </c>
      <c r="H30437" t="s">
        <v>801</v>
      </c>
      <c r="I30437" t="s">
        <v>1012</v>
      </c>
      <c r="J30437" t="s">
        <v>1054</v>
      </c>
      <c r="K30437" t="s">
        <v>919</v>
      </c>
      <c r="L30437" t="s">
        <v>1054</v>
      </c>
      <c r="M30437" t="s">
        <v>1050</v>
      </c>
      <c r="N30437" t="s">
        <v>140</v>
      </c>
    </row>
    <row r="30438" spans="1:14" x14ac:dyDescent="0.35">
      <c r="A30438" t="s">
        <v>18</v>
      </c>
      <c r="B30438" t="s">
        <v>1165</v>
      </c>
      <c r="C30438">
        <v>14</v>
      </c>
      <c r="D30438" t="s">
        <v>840</v>
      </c>
      <c r="E30438" t="s">
        <v>140</v>
      </c>
      <c r="F30438" t="s">
        <v>140</v>
      </c>
      <c r="G30438" t="s">
        <v>140</v>
      </c>
      <c r="H30438" t="s">
        <v>140</v>
      </c>
      <c r="I30438" t="s">
        <v>140</v>
      </c>
      <c r="J30438" t="s">
        <v>345</v>
      </c>
      <c r="K30438" t="s">
        <v>893</v>
      </c>
      <c r="L30438" t="s">
        <v>140</v>
      </c>
      <c r="M30438" t="s">
        <v>140</v>
      </c>
      <c r="N30438" t="s">
        <v>140</v>
      </c>
    </row>
    <row r="30439" spans="1:14" x14ac:dyDescent="0.35">
      <c r="A30439" t="s">
        <v>18</v>
      </c>
      <c r="B30439" t="s">
        <v>1166</v>
      </c>
      <c r="C30439">
        <v>191</v>
      </c>
      <c r="D30439" t="s">
        <v>647</v>
      </c>
      <c r="E30439" t="s">
        <v>1054</v>
      </c>
      <c r="F30439" t="s">
        <v>1063</v>
      </c>
      <c r="G30439" t="s">
        <v>1017</v>
      </c>
      <c r="H30439" t="s">
        <v>869</v>
      </c>
      <c r="I30439" t="s">
        <v>1013</v>
      </c>
      <c r="J30439" t="s">
        <v>1022</v>
      </c>
      <c r="K30439" t="s">
        <v>1014</v>
      </c>
      <c r="L30439" t="s">
        <v>515</v>
      </c>
      <c r="M30439" t="s">
        <v>971</v>
      </c>
      <c r="N30439" t="s">
        <v>140</v>
      </c>
    </row>
    <row r="30440" spans="1:14" x14ac:dyDescent="0.35">
      <c r="A30440" t="s">
        <v>19</v>
      </c>
      <c r="B30440" t="s">
        <v>1165</v>
      </c>
      <c r="C30440">
        <v>66</v>
      </c>
      <c r="D30440" t="s">
        <v>1077</v>
      </c>
      <c r="E30440" t="s">
        <v>775</v>
      </c>
      <c r="F30440" t="s">
        <v>939</v>
      </c>
      <c r="G30440" t="s">
        <v>140</v>
      </c>
      <c r="H30440" t="s">
        <v>1061</v>
      </c>
      <c r="I30440" t="s">
        <v>1017</v>
      </c>
      <c r="J30440" t="s">
        <v>950</v>
      </c>
      <c r="K30440" t="s">
        <v>1066</v>
      </c>
      <c r="L30440" t="s">
        <v>140</v>
      </c>
      <c r="M30440" t="s">
        <v>140</v>
      </c>
      <c r="N30440" t="s">
        <v>140</v>
      </c>
    </row>
    <row r="30441" spans="1:14" x14ac:dyDescent="0.35">
      <c r="A30441" t="s">
        <v>19</v>
      </c>
      <c r="B30441" t="s">
        <v>1166</v>
      </c>
      <c r="C30441">
        <v>140</v>
      </c>
      <c r="D30441" t="s">
        <v>537</v>
      </c>
      <c r="E30441" t="s">
        <v>1016</v>
      </c>
      <c r="F30441" t="s">
        <v>954</v>
      </c>
      <c r="G30441" t="s">
        <v>140</v>
      </c>
      <c r="H30441" t="s">
        <v>785</v>
      </c>
      <c r="I30441" t="s">
        <v>971</v>
      </c>
      <c r="J30441" t="s">
        <v>1017</v>
      </c>
      <c r="K30441" t="s">
        <v>1017</v>
      </c>
      <c r="L30441" t="s">
        <v>1003</v>
      </c>
      <c r="M30441" t="s">
        <v>940</v>
      </c>
      <c r="N30441" t="s">
        <v>140</v>
      </c>
    </row>
    <row r="30442" spans="1:14" x14ac:dyDescent="0.35">
      <c r="A30442" t="s">
        <v>20</v>
      </c>
      <c r="B30442" t="s">
        <v>1165</v>
      </c>
      <c r="C30442">
        <v>118</v>
      </c>
      <c r="D30442" t="s">
        <v>669</v>
      </c>
      <c r="E30442" t="s">
        <v>140</v>
      </c>
      <c r="F30442" t="s">
        <v>1010</v>
      </c>
      <c r="G30442" t="s">
        <v>140</v>
      </c>
      <c r="H30442" t="s">
        <v>988</v>
      </c>
      <c r="I30442" t="s">
        <v>903</v>
      </c>
      <c r="J30442" t="s">
        <v>1021</v>
      </c>
      <c r="K30442" t="s">
        <v>99</v>
      </c>
      <c r="L30442" t="s">
        <v>875</v>
      </c>
      <c r="M30442" t="s">
        <v>775</v>
      </c>
      <c r="N30442" t="s">
        <v>140</v>
      </c>
    </row>
    <row r="30443" spans="1:14" x14ac:dyDescent="0.35">
      <c r="A30443" t="s">
        <v>20</v>
      </c>
      <c r="B30443" t="s">
        <v>1166</v>
      </c>
      <c r="C30443">
        <v>88</v>
      </c>
      <c r="D30443" t="s">
        <v>957</v>
      </c>
      <c r="E30443" t="s">
        <v>140</v>
      </c>
      <c r="F30443" t="s">
        <v>1013</v>
      </c>
      <c r="G30443" t="s">
        <v>140</v>
      </c>
      <c r="H30443" t="s">
        <v>812</v>
      </c>
      <c r="I30443" t="s">
        <v>939</v>
      </c>
      <c r="J30443" t="s">
        <v>1047</v>
      </c>
      <c r="K30443" t="s">
        <v>875</v>
      </c>
      <c r="L30443" t="s">
        <v>1054</v>
      </c>
      <c r="M30443" t="s">
        <v>1019</v>
      </c>
      <c r="N30443" t="s">
        <v>140</v>
      </c>
    </row>
    <row r="30444" spans="1:14" x14ac:dyDescent="0.35">
      <c r="A30444" t="s">
        <v>21</v>
      </c>
      <c r="B30444" t="s">
        <v>1166</v>
      </c>
      <c r="C30444">
        <v>210</v>
      </c>
      <c r="D30444" t="s">
        <v>613</v>
      </c>
      <c r="E30444" t="s">
        <v>1017</v>
      </c>
      <c r="F30444" t="s">
        <v>775</v>
      </c>
      <c r="G30444" t="s">
        <v>1048</v>
      </c>
      <c r="H30444" t="s">
        <v>1007</v>
      </c>
      <c r="I30444" t="s">
        <v>1066</v>
      </c>
      <c r="J30444" t="s">
        <v>1048</v>
      </c>
      <c r="K30444" t="s">
        <v>515</v>
      </c>
      <c r="L30444" t="s">
        <v>1013</v>
      </c>
      <c r="M30444" t="s">
        <v>1048</v>
      </c>
      <c r="N30444" t="s">
        <v>140</v>
      </c>
    </row>
    <row r="30445" spans="1:14" x14ac:dyDescent="0.35">
      <c r="A30445" t="s">
        <v>22</v>
      </c>
      <c r="B30445" t="s">
        <v>1165</v>
      </c>
      <c r="C30445">
        <v>98</v>
      </c>
      <c r="D30445" t="s">
        <v>992</v>
      </c>
      <c r="E30445" t="s">
        <v>140</v>
      </c>
      <c r="F30445" t="s">
        <v>1012</v>
      </c>
      <c r="G30445" t="s">
        <v>775</v>
      </c>
      <c r="H30445" t="s">
        <v>660</v>
      </c>
      <c r="I30445" t="s">
        <v>1010</v>
      </c>
      <c r="J30445" t="s">
        <v>1060</v>
      </c>
      <c r="K30445" t="s">
        <v>971</v>
      </c>
      <c r="L30445" t="s">
        <v>1058</v>
      </c>
      <c r="M30445" t="s">
        <v>1043</v>
      </c>
      <c r="N30445" t="s">
        <v>1021</v>
      </c>
    </row>
    <row r="30446" spans="1:14" x14ac:dyDescent="0.35">
      <c r="A30446" t="s">
        <v>22</v>
      </c>
      <c r="B30446" t="s">
        <v>1166</v>
      </c>
      <c r="C30446">
        <v>111</v>
      </c>
      <c r="D30446" t="s">
        <v>1134</v>
      </c>
      <c r="E30446" t="s">
        <v>1019</v>
      </c>
      <c r="F30446" t="s">
        <v>1009</v>
      </c>
      <c r="G30446" t="s">
        <v>1016</v>
      </c>
      <c r="H30446" t="s">
        <v>1019</v>
      </c>
      <c r="I30446" t="s">
        <v>140</v>
      </c>
      <c r="J30446" t="s">
        <v>1016</v>
      </c>
      <c r="K30446" t="s">
        <v>939</v>
      </c>
      <c r="L30446" t="s">
        <v>1054</v>
      </c>
      <c r="M30446" t="s">
        <v>1050</v>
      </c>
      <c r="N30446" t="s">
        <v>1016</v>
      </c>
    </row>
    <row r="30447" spans="1:14" x14ac:dyDescent="0.35">
      <c r="A30447" t="s">
        <v>23</v>
      </c>
      <c r="B30447" t="s">
        <v>1165</v>
      </c>
      <c r="C30447">
        <v>86</v>
      </c>
      <c r="D30447" t="s">
        <v>982</v>
      </c>
      <c r="E30447" t="s">
        <v>1019</v>
      </c>
      <c r="F30447" t="s">
        <v>140</v>
      </c>
      <c r="G30447" t="s">
        <v>140</v>
      </c>
      <c r="H30447" t="s">
        <v>940</v>
      </c>
      <c r="I30447" t="s">
        <v>1004</v>
      </c>
      <c r="J30447" t="s">
        <v>1011</v>
      </c>
      <c r="K30447" t="s">
        <v>1010</v>
      </c>
      <c r="L30447" t="s">
        <v>140</v>
      </c>
      <c r="M30447" t="s">
        <v>140</v>
      </c>
      <c r="N30447" t="s">
        <v>140</v>
      </c>
    </row>
    <row r="30448" spans="1:14" x14ac:dyDescent="0.35">
      <c r="A30448" t="s">
        <v>23</v>
      </c>
      <c r="B30448" t="s">
        <v>1166</v>
      </c>
      <c r="C30448">
        <v>119</v>
      </c>
      <c r="D30448" t="s">
        <v>748</v>
      </c>
      <c r="E30448" t="s">
        <v>775</v>
      </c>
      <c r="F30448" t="s">
        <v>140</v>
      </c>
      <c r="G30448" t="s">
        <v>775</v>
      </c>
      <c r="H30448" t="s">
        <v>1061</v>
      </c>
      <c r="I30448" t="s">
        <v>1060</v>
      </c>
      <c r="J30448" t="s">
        <v>140</v>
      </c>
      <c r="K30448" t="s">
        <v>775</v>
      </c>
      <c r="L30448" t="s">
        <v>775</v>
      </c>
      <c r="M30448" t="s">
        <v>140</v>
      </c>
      <c r="N30448" t="s">
        <v>140</v>
      </c>
    </row>
    <row r="30449" spans="1:14" x14ac:dyDescent="0.35">
      <c r="A30449" t="s">
        <v>24</v>
      </c>
      <c r="B30449" t="s">
        <v>1165</v>
      </c>
      <c r="C30449">
        <v>77</v>
      </c>
      <c r="D30449" t="s">
        <v>466</v>
      </c>
      <c r="E30449" t="s">
        <v>1063</v>
      </c>
      <c r="F30449" t="s">
        <v>967</v>
      </c>
      <c r="G30449" t="s">
        <v>1058</v>
      </c>
      <c r="H30449" t="s">
        <v>1073</v>
      </c>
      <c r="I30449" t="s">
        <v>140</v>
      </c>
      <c r="J30449" t="s">
        <v>1007</v>
      </c>
      <c r="K30449" t="s">
        <v>1019</v>
      </c>
      <c r="L30449" t="s">
        <v>1070</v>
      </c>
      <c r="M30449" t="s">
        <v>140</v>
      </c>
      <c r="N30449" t="s">
        <v>140</v>
      </c>
    </row>
    <row r="30450" spans="1:14" x14ac:dyDescent="0.35">
      <c r="A30450" t="s">
        <v>24</v>
      </c>
      <c r="B30450" t="s">
        <v>1166</v>
      </c>
      <c r="C30450">
        <v>130</v>
      </c>
      <c r="D30450" t="s">
        <v>787</v>
      </c>
      <c r="E30450" t="s">
        <v>1063</v>
      </c>
      <c r="F30450" t="s">
        <v>1063</v>
      </c>
      <c r="G30450" t="s">
        <v>1098</v>
      </c>
      <c r="H30450" t="s">
        <v>1051</v>
      </c>
      <c r="I30450" t="s">
        <v>140</v>
      </c>
      <c r="J30450" t="s">
        <v>140</v>
      </c>
      <c r="K30450" t="s">
        <v>1098</v>
      </c>
      <c r="L30450" t="s">
        <v>140</v>
      </c>
      <c r="M30450" t="s">
        <v>949</v>
      </c>
      <c r="N30450" t="s">
        <v>140</v>
      </c>
    </row>
    <row r="30451" spans="1:14" x14ac:dyDescent="0.35">
      <c r="A30451" t="s">
        <v>25</v>
      </c>
      <c r="B30451" t="s">
        <v>1165</v>
      </c>
      <c r="C30451">
        <v>88</v>
      </c>
      <c r="D30451" t="s">
        <v>537</v>
      </c>
      <c r="E30451" t="s">
        <v>140</v>
      </c>
      <c r="F30451" t="s">
        <v>140</v>
      </c>
      <c r="G30451" t="s">
        <v>140</v>
      </c>
      <c r="H30451" t="s">
        <v>749</v>
      </c>
      <c r="I30451" t="s">
        <v>140</v>
      </c>
      <c r="J30451" t="s">
        <v>919</v>
      </c>
      <c r="K30451" t="s">
        <v>1008</v>
      </c>
      <c r="L30451" t="s">
        <v>1016</v>
      </c>
      <c r="M30451" t="s">
        <v>996</v>
      </c>
      <c r="N30451" t="s">
        <v>1016</v>
      </c>
    </row>
    <row r="30452" spans="1:14" x14ac:dyDescent="0.35">
      <c r="A30452" t="s">
        <v>25</v>
      </c>
      <c r="B30452" t="s">
        <v>1166</v>
      </c>
      <c r="C30452">
        <v>116</v>
      </c>
      <c r="D30452" t="s">
        <v>784</v>
      </c>
      <c r="E30452" t="s">
        <v>140</v>
      </c>
      <c r="F30452" t="s">
        <v>939</v>
      </c>
      <c r="G30452" t="s">
        <v>1014</v>
      </c>
      <c r="H30452" t="s">
        <v>733</v>
      </c>
      <c r="I30452" t="s">
        <v>140</v>
      </c>
      <c r="J30452" t="s">
        <v>1098</v>
      </c>
      <c r="K30452" t="s">
        <v>1054</v>
      </c>
      <c r="L30452" t="s">
        <v>1063</v>
      </c>
      <c r="M30452" t="s">
        <v>140</v>
      </c>
      <c r="N30452" t="s">
        <v>140</v>
      </c>
    </row>
    <row r="30453" spans="1:14" x14ac:dyDescent="0.35">
      <c r="A30453" t="s">
        <v>26</v>
      </c>
      <c r="B30453" t="s">
        <v>1165</v>
      </c>
      <c r="C30453">
        <v>96</v>
      </c>
      <c r="D30453" t="s">
        <v>493</v>
      </c>
      <c r="E30453" t="s">
        <v>1058</v>
      </c>
      <c r="F30453" t="s">
        <v>1043</v>
      </c>
      <c r="G30453" t="s">
        <v>140</v>
      </c>
      <c r="H30453" t="s">
        <v>824</v>
      </c>
      <c r="I30453" t="s">
        <v>1043</v>
      </c>
      <c r="J30453" t="s">
        <v>1046</v>
      </c>
      <c r="K30453" t="s">
        <v>973</v>
      </c>
      <c r="L30453" t="s">
        <v>971</v>
      </c>
      <c r="M30453" t="s">
        <v>1063</v>
      </c>
      <c r="N30453" t="s">
        <v>140</v>
      </c>
    </row>
    <row r="30454" spans="1:14" x14ac:dyDescent="0.35">
      <c r="A30454" t="s">
        <v>26</v>
      </c>
      <c r="B30454" t="s">
        <v>1166</v>
      </c>
      <c r="C30454">
        <v>106</v>
      </c>
      <c r="D30454" t="s">
        <v>809</v>
      </c>
      <c r="E30454" t="s">
        <v>140</v>
      </c>
      <c r="F30454" t="s">
        <v>1066</v>
      </c>
      <c r="G30454" t="s">
        <v>140</v>
      </c>
      <c r="H30454" t="s">
        <v>107</v>
      </c>
      <c r="I30454" t="s">
        <v>1063</v>
      </c>
      <c r="J30454" t="s">
        <v>1066</v>
      </c>
      <c r="K30454" t="s">
        <v>1098</v>
      </c>
      <c r="L30454" t="s">
        <v>971</v>
      </c>
      <c r="M30454" t="s">
        <v>1046</v>
      </c>
      <c r="N30454" t="s">
        <v>1012</v>
      </c>
    </row>
    <row r="30455" spans="1:14" x14ac:dyDescent="0.35">
      <c r="A30455" t="s">
        <v>27</v>
      </c>
      <c r="B30455" t="s">
        <v>1165</v>
      </c>
      <c r="C30455">
        <v>100</v>
      </c>
      <c r="D30455" t="s">
        <v>719</v>
      </c>
      <c r="E30455" t="s">
        <v>1063</v>
      </c>
      <c r="F30455" t="s">
        <v>1019</v>
      </c>
      <c r="G30455" t="s">
        <v>140</v>
      </c>
      <c r="H30455" t="s">
        <v>660</v>
      </c>
      <c r="I30455" t="s">
        <v>140</v>
      </c>
      <c r="J30455" t="s">
        <v>1051</v>
      </c>
      <c r="K30455" t="s">
        <v>954</v>
      </c>
      <c r="L30455" t="s">
        <v>1064</v>
      </c>
      <c r="M30455" t="s">
        <v>1054</v>
      </c>
      <c r="N30455" t="s">
        <v>140</v>
      </c>
    </row>
    <row r="30456" spans="1:14" x14ac:dyDescent="0.35">
      <c r="A30456" t="s">
        <v>27</v>
      </c>
      <c r="B30456" t="s">
        <v>1166</v>
      </c>
      <c r="C30456">
        <v>104</v>
      </c>
      <c r="D30456" t="s">
        <v>675</v>
      </c>
      <c r="E30456" t="s">
        <v>940</v>
      </c>
      <c r="F30456" t="s">
        <v>775</v>
      </c>
      <c r="G30456" t="s">
        <v>140</v>
      </c>
      <c r="H30456" t="s">
        <v>996</v>
      </c>
      <c r="I30456" t="s">
        <v>1021</v>
      </c>
      <c r="J30456" t="s">
        <v>1021</v>
      </c>
      <c r="K30456" t="s">
        <v>1043</v>
      </c>
      <c r="L30456" t="s">
        <v>140</v>
      </c>
      <c r="M30456" t="s">
        <v>1021</v>
      </c>
      <c r="N30456" t="s">
        <v>1021</v>
      </c>
    </row>
    <row r="30457" spans="1:14" x14ac:dyDescent="0.35">
      <c r="A30457" t="s">
        <v>28</v>
      </c>
      <c r="B30457" t="s">
        <v>1165</v>
      </c>
      <c r="C30457">
        <v>85</v>
      </c>
      <c r="D30457" t="s">
        <v>587</v>
      </c>
      <c r="E30457" t="s">
        <v>949</v>
      </c>
      <c r="F30457" t="s">
        <v>1004</v>
      </c>
      <c r="G30457" t="s">
        <v>660</v>
      </c>
      <c r="H30457" t="s">
        <v>1007</v>
      </c>
      <c r="I30457" t="s">
        <v>1014</v>
      </c>
      <c r="J30457" t="s">
        <v>1009</v>
      </c>
      <c r="K30457" t="s">
        <v>1003</v>
      </c>
      <c r="L30457" t="s">
        <v>949</v>
      </c>
      <c r="M30457" t="s">
        <v>1014</v>
      </c>
      <c r="N30457" t="s">
        <v>1098</v>
      </c>
    </row>
    <row r="30458" spans="1:14" x14ac:dyDescent="0.35">
      <c r="A30458" t="s">
        <v>28</v>
      </c>
      <c r="B30458" t="s">
        <v>1166</v>
      </c>
      <c r="C30458">
        <v>122</v>
      </c>
      <c r="D30458" t="s">
        <v>719</v>
      </c>
      <c r="E30458" t="s">
        <v>1019</v>
      </c>
      <c r="F30458" t="s">
        <v>940</v>
      </c>
      <c r="G30458" t="s">
        <v>1060</v>
      </c>
      <c r="H30458" t="s">
        <v>875</v>
      </c>
      <c r="I30458" t="s">
        <v>1046</v>
      </c>
      <c r="J30458" t="s">
        <v>940</v>
      </c>
      <c r="K30458" t="s">
        <v>1060</v>
      </c>
      <c r="L30458" t="s">
        <v>950</v>
      </c>
      <c r="M30458" t="s">
        <v>140</v>
      </c>
      <c r="N30458" t="s">
        <v>1009</v>
      </c>
    </row>
    <row r="30459" spans="1:14" x14ac:dyDescent="0.35">
      <c r="A30459" t="s">
        <v>29</v>
      </c>
      <c r="B30459" t="s">
        <v>1165</v>
      </c>
      <c r="C30459">
        <v>94</v>
      </c>
      <c r="D30459" t="s">
        <v>94</v>
      </c>
      <c r="E30459" t="s">
        <v>140</v>
      </c>
      <c r="F30459" t="s">
        <v>140</v>
      </c>
      <c r="G30459" t="s">
        <v>140</v>
      </c>
      <c r="H30459" t="s">
        <v>919</v>
      </c>
      <c r="I30459" t="s">
        <v>140</v>
      </c>
      <c r="J30459" t="s">
        <v>971</v>
      </c>
      <c r="K30459" t="s">
        <v>1053</v>
      </c>
      <c r="L30459" t="s">
        <v>775</v>
      </c>
      <c r="M30459" t="s">
        <v>1058</v>
      </c>
      <c r="N30459" t="s">
        <v>140</v>
      </c>
    </row>
    <row r="30460" spans="1:14" x14ac:dyDescent="0.35">
      <c r="A30460" t="s">
        <v>29</v>
      </c>
      <c r="B30460" t="s">
        <v>1166</v>
      </c>
      <c r="C30460">
        <v>110</v>
      </c>
      <c r="D30460" t="s">
        <v>94</v>
      </c>
      <c r="E30460" t="s">
        <v>1011</v>
      </c>
      <c r="F30460" t="s">
        <v>140</v>
      </c>
      <c r="G30460" t="s">
        <v>1016</v>
      </c>
      <c r="H30460" t="s">
        <v>1051</v>
      </c>
      <c r="I30460" t="s">
        <v>140</v>
      </c>
      <c r="J30460" t="s">
        <v>1043</v>
      </c>
      <c r="K30460" t="s">
        <v>1052</v>
      </c>
      <c r="L30460" t="s">
        <v>1016</v>
      </c>
      <c r="M30460" t="s">
        <v>1019</v>
      </c>
      <c r="N30460" t="s">
        <v>1019</v>
      </c>
    </row>
    <row r="30461" spans="1:14" x14ac:dyDescent="0.35">
      <c r="A30461" t="s">
        <v>30</v>
      </c>
      <c r="B30461" t="s">
        <v>1165</v>
      </c>
      <c r="C30461">
        <v>91</v>
      </c>
      <c r="D30461" t="s">
        <v>669</v>
      </c>
      <c r="E30461" t="s">
        <v>775</v>
      </c>
      <c r="F30461" t="s">
        <v>140</v>
      </c>
      <c r="G30461" t="s">
        <v>1016</v>
      </c>
      <c r="H30461" t="s">
        <v>1065</v>
      </c>
      <c r="I30461" t="s">
        <v>140</v>
      </c>
      <c r="J30461" t="s">
        <v>1012</v>
      </c>
      <c r="K30461" t="s">
        <v>1064</v>
      </c>
      <c r="L30461" t="s">
        <v>949</v>
      </c>
      <c r="M30461" t="s">
        <v>1023</v>
      </c>
      <c r="N30461" t="s">
        <v>1012</v>
      </c>
    </row>
    <row r="30462" spans="1:14" x14ac:dyDescent="0.35">
      <c r="A30462" t="s">
        <v>30</v>
      </c>
      <c r="B30462" t="s">
        <v>1166</v>
      </c>
      <c r="C30462">
        <v>111</v>
      </c>
      <c r="D30462" t="s">
        <v>1120</v>
      </c>
      <c r="E30462" t="s">
        <v>140</v>
      </c>
      <c r="F30462" t="s">
        <v>1063</v>
      </c>
      <c r="G30462" t="s">
        <v>140</v>
      </c>
      <c r="H30462" t="s">
        <v>949</v>
      </c>
      <c r="I30462" t="s">
        <v>140</v>
      </c>
      <c r="J30462" t="s">
        <v>1098</v>
      </c>
      <c r="K30462" t="s">
        <v>140</v>
      </c>
      <c r="L30462" t="s">
        <v>140</v>
      </c>
      <c r="M30462" t="s">
        <v>1012</v>
      </c>
      <c r="N30462" t="s">
        <v>140</v>
      </c>
    </row>
    <row r="30463" spans="1:14" x14ac:dyDescent="0.35">
      <c r="A30463" t="s">
        <v>31</v>
      </c>
      <c r="B30463" t="s">
        <v>1165</v>
      </c>
      <c r="C30463">
        <v>132</v>
      </c>
      <c r="D30463" t="s">
        <v>770</v>
      </c>
      <c r="E30463" t="s">
        <v>140</v>
      </c>
      <c r="F30463" t="s">
        <v>140</v>
      </c>
      <c r="G30463" t="s">
        <v>1098</v>
      </c>
      <c r="H30463" t="s">
        <v>849</v>
      </c>
      <c r="I30463" t="s">
        <v>937</v>
      </c>
      <c r="J30463" t="s">
        <v>140</v>
      </c>
      <c r="K30463" t="s">
        <v>838</v>
      </c>
      <c r="L30463" t="s">
        <v>1008</v>
      </c>
      <c r="M30463" t="s">
        <v>140</v>
      </c>
      <c r="N30463" t="s">
        <v>140</v>
      </c>
    </row>
    <row r="30464" spans="1:14" x14ac:dyDescent="0.35">
      <c r="A30464" t="s">
        <v>31</v>
      </c>
      <c r="B30464" t="s">
        <v>1166</v>
      </c>
      <c r="C30464">
        <v>74</v>
      </c>
      <c r="D30464" t="s">
        <v>791</v>
      </c>
      <c r="E30464" t="s">
        <v>1017</v>
      </c>
      <c r="F30464" t="s">
        <v>1017</v>
      </c>
      <c r="G30464" t="s">
        <v>1017</v>
      </c>
      <c r="H30464" t="s">
        <v>1061</v>
      </c>
      <c r="I30464" t="s">
        <v>812</v>
      </c>
      <c r="J30464" t="s">
        <v>950</v>
      </c>
      <c r="K30464" t="s">
        <v>950</v>
      </c>
      <c r="L30464" t="s">
        <v>954</v>
      </c>
      <c r="M30464" t="s">
        <v>954</v>
      </c>
      <c r="N30464" t="s">
        <v>140</v>
      </c>
    </row>
    <row r="30465" spans="1:14" x14ac:dyDescent="0.35">
      <c r="A30465" t="s">
        <v>32</v>
      </c>
      <c r="B30465" t="s">
        <v>1165</v>
      </c>
      <c r="C30465">
        <v>1844</v>
      </c>
      <c r="D30465" t="s">
        <v>163</v>
      </c>
      <c r="E30465" t="s">
        <v>1012</v>
      </c>
      <c r="F30465" t="s">
        <v>1098</v>
      </c>
      <c r="G30465" t="s">
        <v>775</v>
      </c>
      <c r="H30465" t="s">
        <v>1056</v>
      </c>
      <c r="I30465" t="s">
        <v>1019</v>
      </c>
      <c r="J30465" t="s">
        <v>1058</v>
      </c>
      <c r="K30465" t="s">
        <v>1052</v>
      </c>
      <c r="L30465" t="s">
        <v>1020</v>
      </c>
      <c r="M30465" t="s">
        <v>1054</v>
      </c>
      <c r="N30465" t="s">
        <v>1010</v>
      </c>
    </row>
    <row r="30466" spans="1:14" x14ac:dyDescent="0.35">
      <c r="A30466" t="s">
        <v>32</v>
      </c>
      <c r="B30466" t="s">
        <v>1166</v>
      </c>
      <c r="C30466">
        <v>3081</v>
      </c>
      <c r="D30466" t="s">
        <v>1138</v>
      </c>
      <c r="E30466" t="s">
        <v>1019</v>
      </c>
      <c r="F30466" t="s">
        <v>1019</v>
      </c>
      <c r="G30466" t="s">
        <v>1021</v>
      </c>
      <c r="H30466" t="s">
        <v>903</v>
      </c>
      <c r="I30466" t="s">
        <v>1098</v>
      </c>
      <c r="J30466" t="s">
        <v>1098</v>
      </c>
      <c r="K30466" t="s">
        <v>1020</v>
      </c>
      <c r="L30466" t="s">
        <v>1011</v>
      </c>
      <c r="M30466" t="s">
        <v>1098</v>
      </c>
      <c r="N30466" t="s">
        <v>1008</v>
      </c>
    </row>
    <row r="30468" spans="1:14" x14ac:dyDescent="0.35">
      <c r="A30468" t="s">
        <v>2251</v>
      </c>
    </row>
    <row r="30469" spans="1:14" x14ac:dyDescent="0.35">
      <c r="A30469" t="s">
        <v>2</v>
      </c>
      <c r="B30469" t="s">
        <v>3</v>
      </c>
      <c r="C30469" t="s">
        <v>2252</v>
      </c>
      <c r="D30469" t="s">
        <v>2253</v>
      </c>
      <c r="E30469" t="s">
        <v>2254</v>
      </c>
      <c r="F30469" t="s">
        <v>2255</v>
      </c>
      <c r="G30469" t="s">
        <v>2256</v>
      </c>
      <c r="H30469" t="s">
        <v>2257</v>
      </c>
      <c r="I30469" t="s">
        <v>2258</v>
      </c>
      <c r="J30469" t="s">
        <v>2259</v>
      </c>
      <c r="K30469" t="s">
        <v>2260</v>
      </c>
      <c r="L30469" t="s">
        <v>1042</v>
      </c>
    </row>
    <row r="30470" spans="1:14" x14ac:dyDescent="0.35">
      <c r="A30470" t="s">
        <v>8</v>
      </c>
      <c r="B30470">
        <v>204</v>
      </c>
      <c r="C30470" t="s">
        <v>573</v>
      </c>
      <c r="D30470" t="s">
        <v>1104</v>
      </c>
      <c r="E30470" t="s">
        <v>187</v>
      </c>
      <c r="F30470" t="s">
        <v>501</v>
      </c>
      <c r="G30470" t="s">
        <v>1068</v>
      </c>
      <c r="H30470" t="s">
        <v>903</v>
      </c>
      <c r="I30470" t="s">
        <v>458</v>
      </c>
      <c r="J30470" t="s">
        <v>915</v>
      </c>
      <c r="K30470" t="s">
        <v>937</v>
      </c>
      <c r="L30470" t="s">
        <v>367</v>
      </c>
    </row>
    <row r="30471" spans="1:14" x14ac:dyDescent="0.35">
      <c r="A30471" t="s">
        <v>9</v>
      </c>
      <c r="B30471">
        <v>201</v>
      </c>
      <c r="C30471" t="s">
        <v>860</v>
      </c>
      <c r="D30471" t="s">
        <v>985</v>
      </c>
      <c r="E30471" t="s">
        <v>187</v>
      </c>
      <c r="F30471" t="s">
        <v>103</v>
      </c>
      <c r="G30471" t="s">
        <v>915</v>
      </c>
      <c r="H30471" t="s">
        <v>1059</v>
      </c>
      <c r="I30471" t="s">
        <v>977</v>
      </c>
      <c r="J30471" t="s">
        <v>999</v>
      </c>
      <c r="K30471" t="s">
        <v>1059</v>
      </c>
      <c r="L30471" t="s">
        <v>648</v>
      </c>
    </row>
    <row r="30472" spans="1:14" x14ac:dyDescent="0.35">
      <c r="A30472" t="s">
        <v>10</v>
      </c>
      <c r="B30472">
        <v>208</v>
      </c>
      <c r="C30472" t="s">
        <v>646</v>
      </c>
      <c r="D30472" t="s">
        <v>107</v>
      </c>
      <c r="E30472" t="s">
        <v>101</v>
      </c>
      <c r="F30472" t="s">
        <v>1095</v>
      </c>
      <c r="G30472" t="s">
        <v>1064</v>
      </c>
      <c r="H30472" t="s">
        <v>915</v>
      </c>
      <c r="I30472" t="s">
        <v>950</v>
      </c>
      <c r="J30472" t="s">
        <v>123</v>
      </c>
      <c r="K30472" t="s">
        <v>985</v>
      </c>
      <c r="L30472" t="s">
        <v>48</v>
      </c>
    </row>
    <row r="30473" spans="1:14" x14ac:dyDescent="0.35">
      <c r="A30473" t="s">
        <v>11</v>
      </c>
      <c r="B30473">
        <v>206</v>
      </c>
      <c r="C30473" t="s">
        <v>746</v>
      </c>
      <c r="D30473" t="s">
        <v>718</v>
      </c>
      <c r="E30473" t="s">
        <v>741</v>
      </c>
      <c r="F30473" t="s">
        <v>961</v>
      </c>
      <c r="G30473" t="s">
        <v>527</v>
      </c>
      <c r="H30473" t="s">
        <v>1095</v>
      </c>
      <c r="I30473" t="s">
        <v>769</v>
      </c>
      <c r="J30473" t="s">
        <v>785</v>
      </c>
      <c r="K30473" t="s">
        <v>107</v>
      </c>
      <c r="L30473" t="s">
        <v>68</v>
      </c>
    </row>
    <row r="30474" spans="1:14" x14ac:dyDescent="0.35">
      <c r="A30474" t="s">
        <v>12</v>
      </c>
      <c r="B30474">
        <v>209</v>
      </c>
      <c r="C30474" t="s">
        <v>994</v>
      </c>
      <c r="D30474" t="s">
        <v>521</v>
      </c>
      <c r="E30474" t="s">
        <v>467</v>
      </c>
      <c r="F30474" t="s">
        <v>970</v>
      </c>
      <c r="G30474" t="s">
        <v>953</v>
      </c>
      <c r="H30474" t="s">
        <v>107</v>
      </c>
      <c r="I30474" t="s">
        <v>394</v>
      </c>
      <c r="J30474" t="s">
        <v>93</v>
      </c>
      <c r="K30474" t="s">
        <v>942</v>
      </c>
      <c r="L30474" t="s">
        <v>593</v>
      </c>
    </row>
    <row r="30475" spans="1:14" x14ac:dyDescent="0.35">
      <c r="A30475" t="s">
        <v>13</v>
      </c>
      <c r="B30475">
        <v>206</v>
      </c>
      <c r="C30475" t="s">
        <v>422</v>
      </c>
      <c r="D30475" t="s">
        <v>548</v>
      </c>
      <c r="E30475" t="s">
        <v>115</v>
      </c>
      <c r="F30475" t="s">
        <v>548</v>
      </c>
      <c r="G30475" t="s">
        <v>1004</v>
      </c>
      <c r="H30475" t="s">
        <v>824</v>
      </c>
      <c r="I30475" t="s">
        <v>1068</v>
      </c>
      <c r="J30475" t="s">
        <v>1057</v>
      </c>
      <c r="K30475" t="s">
        <v>751</v>
      </c>
      <c r="L30475" t="s">
        <v>758</v>
      </c>
    </row>
    <row r="30476" spans="1:14" x14ac:dyDescent="0.35">
      <c r="A30476" t="s">
        <v>14</v>
      </c>
      <c r="B30476">
        <v>203</v>
      </c>
      <c r="C30476" t="s">
        <v>465</v>
      </c>
      <c r="D30476" t="s">
        <v>674</v>
      </c>
      <c r="E30476" t="s">
        <v>598</v>
      </c>
      <c r="F30476" t="s">
        <v>961</v>
      </c>
      <c r="G30476" t="s">
        <v>1057</v>
      </c>
      <c r="H30476" t="s">
        <v>87</v>
      </c>
      <c r="I30476" t="s">
        <v>91</v>
      </c>
      <c r="J30476" t="s">
        <v>716</v>
      </c>
      <c r="K30476" t="s">
        <v>147</v>
      </c>
      <c r="L30476" t="s">
        <v>415</v>
      </c>
    </row>
    <row r="30477" spans="1:14" x14ac:dyDescent="0.35">
      <c r="A30477" t="s">
        <v>15</v>
      </c>
      <c r="B30477">
        <v>206</v>
      </c>
      <c r="C30477" t="s">
        <v>893</v>
      </c>
      <c r="D30477" t="s">
        <v>824</v>
      </c>
      <c r="E30477" t="s">
        <v>999</v>
      </c>
      <c r="F30477" t="s">
        <v>1059</v>
      </c>
      <c r="G30477" t="s">
        <v>1020</v>
      </c>
      <c r="H30477" t="s">
        <v>971</v>
      </c>
      <c r="I30477" t="s">
        <v>949</v>
      </c>
      <c r="J30477" t="s">
        <v>1003</v>
      </c>
      <c r="K30477" t="s">
        <v>131</v>
      </c>
      <c r="L30477" t="s">
        <v>981</v>
      </c>
    </row>
    <row r="30478" spans="1:14" x14ac:dyDescent="0.35">
      <c r="A30478" t="s">
        <v>16</v>
      </c>
      <c r="B30478">
        <v>206</v>
      </c>
      <c r="C30478" t="s">
        <v>867</v>
      </c>
      <c r="D30478" t="s">
        <v>718</v>
      </c>
      <c r="E30478" t="s">
        <v>897</v>
      </c>
      <c r="F30478" t="s">
        <v>121</v>
      </c>
      <c r="G30478" t="s">
        <v>1047</v>
      </c>
      <c r="H30478" t="s">
        <v>1056</v>
      </c>
      <c r="I30478" t="s">
        <v>1057</v>
      </c>
      <c r="J30478" t="s">
        <v>937</v>
      </c>
      <c r="K30478" t="s">
        <v>867</v>
      </c>
      <c r="L30478" t="s">
        <v>631</v>
      </c>
    </row>
    <row r="30479" spans="1:14" x14ac:dyDescent="0.35">
      <c r="A30479" t="s">
        <v>17</v>
      </c>
      <c r="B30479">
        <v>203</v>
      </c>
      <c r="C30479" t="s">
        <v>893</v>
      </c>
      <c r="D30479" t="s">
        <v>125</v>
      </c>
      <c r="E30479" t="s">
        <v>893</v>
      </c>
      <c r="F30479" t="s">
        <v>1003</v>
      </c>
      <c r="G30479" t="s">
        <v>1023</v>
      </c>
      <c r="H30479" t="s">
        <v>1053</v>
      </c>
      <c r="I30479" t="s">
        <v>1070</v>
      </c>
      <c r="J30479" t="s">
        <v>501</v>
      </c>
      <c r="K30479" t="s">
        <v>718</v>
      </c>
      <c r="L30479" t="s">
        <v>295</v>
      </c>
    </row>
    <row r="30480" spans="1:14" x14ac:dyDescent="0.35">
      <c r="A30480" t="s">
        <v>18</v>
      </c>
      <c r="B30480">
        <v>205</v>
      </c>
      <c r="C30480" t="s">
        <v>289</v>
      </c>
      <c r="D30480" t="s">
        <v>97</v>
      </c>
      <c r="E30480" t="s">
        <v>1076</v>
      </c>
      <c r="F30480" t="s">
        <v>1067</v>
      </c>
      <c r="G30480" t="s">
        <v>875</v>
      </c>
      <c r="H30480" t="s">
        <v>1049</v>
      </c>
      <c r="I30480" t="s">
        <v>869</v>
      </c>
      <c r="J30480" t="s">
        <v>1067</v>
      </c>
      <c r="K30480" t="s">
        <v>405</v>
      </c>
      <c r="L30480" t="s">
        <v>239</v>
      </c>
    </row>
    <row r="30481" spans="1:12" x14ac:dyDescent="0.35">
      <c r="A30481" t="s">
        <v>19</v>
      </c>
      <c r="B30481">
        <v>206</v>
      </c>
      <c r="C30481" t="s">
        <v>1070</v>
      </c>
      <c r="D30481" t="s">
        <v>1018</v>
      </c>
      <c r="E30481" t="s">
        <v>91</v>
      </c>
      <c r="F30481" t="s">
        <v>996</v>
      </c>
      <c r="G30481" t="s">
        <v>140</v>
      </c>
      <c r="H30481" t="s">
        <v>775</v>
      </c>
      <c r="I30481" t="s">
        <v>1073</v>
      </c>
      <c r="J30481" t="s">
        <v>950</v>
      </c>
      <c r="K30481" t="s">
        <v>293</v>
      </c>
      <c r="L30481" t="s">
        <v>679</v>
      </c>
    </row>
    <row r="30482" spans="1:12" x14ac:dyDescent="0.35">
      <c r="A30482" t="s">
        <v>20</v>
      </c>
      <c r="B30482">
        <v>206</v>
      </c>
      <c r="C30482" t="s">
        <v>1061</v>
      </c>
      <c r="D30482" t="s">
        <v>1057</v>
      </c>
      <c r="E30482" t="s">
        <v>89</v>
      </c>
      <c r="F30482" t="s">
        <v>996</v>
      </c>
      <c r="G30482" t="s">
        <v>1066</v>
      </c>
      <c r="H30482" t="s">
        <v>1043</v>
      </c>
      <c r="I30482" t="s">
        <v>1019</v>
      </c>
      <c r="J30482" t="s">
        <v>1007</v>
      </c>
      <c r="K30482" t="s">
        <v>812</v>
      </c>
      <c r="L30482" t="s">
        <v>722</v>
      </c>
    </row>
    <row r="30483" spans="1:12" x14ac:dyDescent="0.35">
      <c r="A30483" t="s">
        <v>21</v>
      </c>
      <c r="B30483">
        <v>210</v>
      </c>
      <c r="C30483" t="s">
        <v>794</v>
      </c>
      <c r="D30483" t="s">
        <v>860</v>
      </c>
      <c r="E30483" t="s">
        <v>582</v>
      </c>
      <c r="F30483" t="s">
        <v>127</v>
      </c>
      <c r="G30483" t="s">
        <v>1182</v>
      </c>
      <c r="H30483" t="s">
        <v>105</v>
      </c>
      <c r="I30483" t="s">
        <v>961</v>
      </c>
      <c r="J30483" t="s">
        <v>127</v>
      </c>
      <c r="K30483" t="s">
        <v>1007</v>
      </c>
      <c r="L30483" t="s">
        <v>666</v>
      </c>
    </row>
    <row r="30484" spans="1:12" x14ac:dyDescent="0.35">
      <c r="A30484" t="s">
        <v>22</v>
      </c>
      <c r="B30484">
        <v>209</v>
      </c>
      <c r="C30484" t="s">
        <v>95</v>
      </c>
      <c r="D30484" t="s">
        <v>458</v>
      </c>
      <c r="E30484" t="s">
        <v>961</v>
      </c>
      <c r="F30484" t="s">
        <v>1067</v>
      </c>
      <c r="G30484" t="s">
        <v>1055</v>
      </c>
      <c r="H30484" t="s">
        <v>1070</v>
      </c>
      <c r="I30484" t="s">
        <v>1011</v>
      </c>
      <c r="J30484" t="s">
        <v>89</v>
      </c>
      <c r="K30484" t="s">
        <v>788</v>
      </c>
      <c r="L30484" t="s">
        <v>72</v>
      </c>
    </row>
    <row r="30485" spans="1:12" x14ac:dyDescent="0.35">
      <c r="A30485" t="s">
        <v>23</v>
      </c>
      <c r="B30485">
        <v>205</v>
      </c>
      <c r="C30485" t="s">
        <v>517</v>
      </c>
      <c r="D30485" t="s">
        <v>548</v>
      </c>
      <c r="E30485" t="s">
        <v>897</v>
      </c>
      <c r="F30485" t="s">
        <v>548</v>
      </c>
      <c r="G30485" t="s">
        <v>1048</v>
      </c>
      <c r="H30485" t="s">
        <v>345</v>
      </c>
      <c r="I30485" t="s">
        <v>1046</v>
      </c>
      <c r="J30485" t="s">
        <v>1056</v>
      </c>
      <c r="K30485" t="s">
        <v>121</v>
      </c>
      <c r="L30485" t="s">
        <v>817</v>
      </c>
    </row>
    <row r="30486" spans="1:12" x14ac:dyDescent="0.35">
      <c r="A30486" t="s">
        <v>24</v>
      </c>
      <c r="B30486">
        <v>207</v>
      </c>
      <c r="C30486" t="s">
        <v>521</v>
      </c>
      <c r="D30486" t="s">
        <v>785</v>
      </c>
      <c r="E30486" t="s">
        <v>639</v>
      </c>
      <c r="F30486" t="s">
        <v>785</v>
      </c>
      <c r="G30486" t="s">
        <v>89</v>
      </c>
      <c r="H30486" t="s">
        <v>517</v>
      </c>
      <c r="I30486" t="s">
        <v>89</v>
      </c>
      <c r="J30486" t="s">
        <v>788</v>
      </c>
      <c r="K30486" t="s">
        <v>999</v>
      </c>
      <c r="L30486" t="s">
        <v>68</v>
      </c>
    </row>
    <row r="30487" spans="1:12" x14ac:dyDescent="0.35">
      <c r="A30487" t="s">
        <v>25</v>
      </c>
      <c r="B30487">
        <v>204</v>
      </c>
      <c r="C30487" t="s">
        <v>127</v>
      </c>
      <c r="D30487" t="s">
        <v>718</v>
      </c>
      <c r="E30487" t="s">
        <v>399</v>
      </c>
      <c r="F30487" t="s">
        <v>849</v>
      </c>
      <c r="G30487" t="s">
        <v>1003</v>
      </c>
      <c r="H30487" t="s">
        <v>501</v>
      </c>
      <c r="I30487" t="s">
        <v>788</v>
      </c>
      <c r="J30487" t="s">
        <v>121</v>
      </c>
      <c r="K30487" t="s">
        <v>1106</v>
      </c>
      <c r="L30487" t="s">
        <v>439</v>
      </c>
    </row>
    <row r="30488" spans="1:12" x14ac:dyDescent="0.35">
      <c r="A30488" t="s">
        <v>26</v>
      </c>
      <c r="B30488">
        <v>202</v>
      </c>
      <c r="C30488" t="s">
        <v>641</v>
      </c>
      <c r="D30488" t="s">
        <v>1095</v>
      </c>
      <c r="E30488" t="s">
        <v>371</v>
      </c>
      <c r="F30488" t="s">
        <v>1053</v>
      </c>
      <c r="G30488" t="s">
        <v>1004</v>
      </c>
      <c r="H30488" t="s">
        <v>1068</v>
      </c>
      <c r="I30488" t="s">
        <v>345</v>
      </c>
      <c r="J30488" t="s">
        <v>109</v>
      </c>
      <c r="K30488" t="s">
        <v>117</v>
      </c>
      <c r="L30488" t="s">
        <v>239</v>
      </c>
    </row>
    <row r="30489" spans="1:12" x14ac:dyDescent="0.35">
      <c r="A30489" t="s">
        <v>27</v>
      </c>
      <c r="B30489">
        <v>204</v>
      </c>
      <c r="C30489" t="s">
        <v>269</v>
      </c>
      <c r="D30489" t="s">
        <v>91</v>
      </c>
      <c r="E30489" t="s">
        <v>111</v>
      </c>
      <c r="F30489" t="s">
        <v>1056</v>
      </c>
      <c r="G30489" t="s">
        <v>971</v>
      </c>
      <c r="H30489" t="s">
        <v>929</v>
      </c>
      <c r="I30489" t="s">
        <v>1047</v>
      </c>
      <c r="J30489" t="s">
        <v>983</v>
      </c>
      <c r="K30489" t="s">
        <v>548</v>
      </c>
      <c r="L30489" t="s">
        <v>280</v>
      </c>
    </row>
    <row r="30490" spans="1:12" x14ac:dyDescent="0.35">
      <c r="A30490" t="s">
        <v>28</v>
      </c>
      <c r="B30490">
        <v>207</v>
      </c>
      <c r="C30490" t="s">
        <v>113</v>
      </c>
      <c r="D30490" t="s">
        <v>131</v>
      </c>
      <c r="E30490" t="s">
        <v>999</v>
      </c>
      <c r="F30490" t="s">
        <v>660</v>
      </c>
      <c r="G30490" t="s">
        <v>869</v>
      </c>
      <c r="H30490" t="s">
        <v>345</v>
      </c>
      <c r="I30490" t="s">
        <v>515</v>
      </c>
      <c r="J30490" t="s">
        <v>903</v>
      </c>
      <c r="K30490" t="s">
        <v>999</v>
      </c>
      <c r="L30490" t="s">
        <v>730</v>
      </c>
    </row>
    <row r="30491" spans="1:12" x14ac:dyDescent="0.35">
      <c r="A30491" t="s">
        <v>29</v>
      </c>
      <c r="B30491">
        <v>204</v>
      </c>
      <c r="C30491" t="s">
        <v>752</v>
      </c>
      <c r="D30491" t="s">
        <v>959</v>
      </c>
      <c r="E30491" t="s">
        <v>564</v>
      </c>
      <c r="F30491" t="s">
        <v>968</v>
      </c>
      <c r="G30491" t="s">
        <v>269</v>
      </c>
      <c r="H30491" t="s">
        <v>646</v>
      </c>
      <c r="I30491" t="s">
        <v>674</v>
      </c>
      <c r="J30491" t="s">
        <v>706</v>
      </c>
      <c r="K30491" t="s">
        <v>113</v>
      </c>
      <c r="L30491" t="s">
        <v>742</v>
      </c>
    </row>
    <row r="30492" spans="1:12" x14ac:dyDescent="0.35">
      <c r="A30492" t="s">
        <v>30</v>
      </c>
      <c r="B30492">
        <v>202</v>
      </c>
      <c r="C30492" t="s">
        <v>103</v>
      </c>
      <c r="D30492" t="s">
        <v>999</v>
      </c>
      <c r="E30492" t="s">
        <v>643</v>
      </c>
      <c r="F30492" t="s">
        <v>664</v>
      </c>
      <c r="G30492" t="s">
        <v>1023</v>
      </c>
      <c r="H30492" t="s">
        <v>1047</v>
      </c>
      <c r="I30492" t="s">
        <v>903</v>
      </c>
      <c r="J30492" t="s">
        <v>973</v>
      </c>
      <c r="K30492" t="s">
        <v>422</v>
      </c>
      <c r="L30492" t="s">
        <v>589</v>
      </c>
    </row>
    <row r="30493" spans="1:12" x14ac:dyDescent="0.35">
      <c r="A30493" t="s">
        <v>31</v>
      </c>
      <c r="B30493">
        <v>207</v>
      </c>
      <c r="C30493" t="s">
        <v>662</v>
      </c>
      <c r="D30493" t="s">
        <v>371</v>
      </c>
      <c r="E30493" t="s">
        <v>746</v>
      </c>
      <c r="F30493" t="s">
        <v>1182</v>
      </c>
      <c r="G30493" t="s">
        <v>515</v>
      </c>
      <c r="H30493" t="s">
        <v>1068</v>
      </c>
      <c r="I30493" t="s">
        <v>1068</v>
      </c>
      <c r="J30493" t="s">
        <v>394</v>
      </c>
      <c r="K30493" t="s">
        <v>901</v>
      </c>
      <c r="L30493" t="s">
        <v>600</v>
      </c>
    </row>
    <row r="30494" spans="1:12" x14ac:dyDescent="0.35">
      <c r="A30494" t="s">
        <v>32</v>
      </c>
      <c r="B30494">
        <v>4930</v>
      </c>
      <c r="C30494" t="s">
        <v>1076</v>
      </c>
      <c r="D30494" t="s">
        <v>517</v>
      </c>
      <c r="E30494" t="s">
        <v>756</v>
      </c>
      <c r="F30494" t="s">
        <v>317</v>
      </c>
      <c r="G30494" t="s">
        <v>345</v>
      </c>
      <c r="H30494" t="s">
        <v>1065</v>
      </c>
      <c r="I30494" t="s">
        <v>527</v>
      </c>
      <c r="J30494" t="s">
        <v>942</v>
      </c>
      <c r="K30494" t="s">
        <v>97</v>
      </c>
      <c r="L30494" t="s">
        <v>480</v>
      </c>
    </row>
    <row r="30496" spans="1:12" x14ac:dyDescent="0.35">
      <c r="A30496" t="s">
        <v>2261</v>
      </c>
    </row>
    <row r="30497" spans="1:13" x14ac:dyDescent="0.35">
      <c r="A30497" t="s">
        <v>2</v>
      </c>
      <c r="B30497" t="s">
        <v>1136</v>
      </c>
      <c r="C30497" t="s">
        <v>3</v>
      </c>
      <c r="D30497" t="s">
        <v>2252</v>
      </c>
      <c r="E30497" t="s">
        <v>2253</v>
      </c>
      <c r="F30497" t="s">
        <v>2254</v>
      </c>
      <c r="G30497" t="s">
        <v>2255</v>
      </c>
      <c r="H30497" t="s">
        <v>2256</v>
      </c>
      <c r="I30497" t="s">
        <v>2257</v>
      </c>
      <c r="J30497" t="s">
        <v>2258</v>
      </c>
      <c r="K30497" t="s">
        <v>2259</v>
      </c>
      <c r="L30497" t="s">
        <v>2260</v>
      </c>
      <c r="M30497" t="s">
        <v>1042</v>
      </c>
    </row>
    <row r="30498" spans="1:13" x14ac:dyDescent="0.35">
      <c r="A30498" t="s">
        <v>8</v>
      </c>
      <c r="B30498" t="s">
        <v>1126</v>
      </c>
      <c r="C30498">
        <v>92</v>
      </c>
      <c r="D30498" t="s">
        <v>848</v>
      </c>
      <c r="E30498" t="s">
        <v>1072</v>
      </c>
      <c r="F30498" t="s">
        <v>131</v>
      </c>
      <c r="G30498" t="s">
        <v>801</v>
      </c>
      <c r="H30498" t="s">
        <v>1098</v>
      </c>
      <c r="I30498" t="s">
        <v>869</v>
      </c>
      <c r="J30498" t="s">
        <v>967</v>
      </c>
      <c r="K30498" t="s">
        <v>869</v>
      </c>
      <c r="L30498" t="s">
        <v>643</v>
      </c>
      <c r="M30498" t="s">
        <v>566</v>
      </c>
    </row>
    <row r="30499" spans="1:13" x14ac:dyDescent="0.35">
      <c r="A30499" t="s">
        <v>8</v>
      </c>
      <c r="B30499" t="s">
        <v>1127</v>
      </c>
      <c r="C30499">
        <v>111</v>
      </c>
      <c r="D30499" t="s">
        <v>810</v>
      </c>
      <c r="E30499" t="s">
        <v>749</v>
      </c>
      <c r="F30499" t="s">
        <v>495</v>
      </c>
      <c r="G30499" t="s">
        <v>769</v>
      </c>
      <c r="H30499" t="s">
        <v>903</v>
      </c>
      <c r="I30499" t="s">
        <v>929</v>
      </c>
      <c r="J30499" t="s">
        <v>950</v>
      </c>
      <c r="K30499" t="s">
        <v>716</v>
      </c>
      <c r="L30499" t="s">
        <v>111</v>
      </c>
      <c r="M30499" t="s">
        <v>343</v>
      </c>
    </row>
    <row r="30500" spans="1:13" x14ac:dyDescent="0.35">
      <c r="A30500" t="s">
        <v>8</v>
      </c>
      <c r="B30500" t="s">
        <v>339</v>
      </c>
      <c r="C30500">
        <v>1</v>
      </c>
      <c r="D30500" t="s">
        <v>140</v>
      </c>
      <c r="E30500" t="s">
        <v>140</v>
      </c>
      <c r="F30500" t="s">
        <v>140</v>
      </c>
      <c r="G30500" t="s">
        <v>140</v>
      </c>
      <c r="H30500" t="s">
        <v>140</v>
      </c>
      <c r="I30500" t="s">
        <v>140</v>
      </c>
      <c r="J30500" t="s">
        <v>140</v>
      </c>
      <c r="K30500" t="s">
        <v>140</v>
      </c>
      <c r="L30500" t="s">
        <v>177</v>
      </c>
      <c r="M30500" t="s">
        <v>140</v>
      </c>
    </row>
    <row r="30501" spans="1:13" x14ac:dyDescent="0.35">
      <c r="A30501" t="s">
        <v>9</v>
      </c>
      <c r="B30501" t="s">
        <v>1126</v>
      </c>
      <c r="C30501">
        <v>77</v>
      </c>
      <c r="D30501" t="s">
        <v>841</v>
      </c>
      <c r="E30501" t="s">
        <v>967</v>
      </c>
      <c r="F30501" t="s">
        <v>749</v>
      </c>
      <c r="G30501" t="s">
        <v>99</v>
      </c>
      <c r="H30501" t="s">
        <v>1048</v>
      </c>
      <c r="I30501" t="s">
        <v>1003</v>
      </c>
      <c r="J30501" t="s">
        <v>1048</v>
      </c>
      <c r="K30501" t="s">
        <v>999</v>
      </c>
      <c r="L30501" t="s">
        <v>131</v>
      </c>
      <c r="M30501" t="s">
        <v>68</v>
      </c>
    </row>
    <row r="30502" spans="1:13" x14ac:dyDescent="0.35">
      <c r="A30502" t="s">
        <v>9</v>
      </c>
      <c r="B30502" t="s">
        <v>1127</v>
      </c>
      <c r="C30502">
        <v>118</v>
      </c>
      <c r="D30502" t="s">
        <v>911</v>
      </c>
      <c r="E30502" t="s">
        <v>117</v>
      </c>
      <c r="F30502" t="s">
        <v>119</v>
      </c>
      <c r="G30502" t="s">
        <v>113</v>
      </c>
      <c r="H30502" t="s">
        <v>1072</v>
      </c>
      <c r="I30502" t="s">
        <v>788</v>
      </c>
      <c r="J30502" t="s">
        <v>574</v>
      </c>
      <c r="K30502" t="s">
        <v>1072</v>
      </c>
      <c r="L30502" t="s">
        <v>1065</v>
      </c>
      <c r="M30502" t="s">
        <v>609</v>
      </c>
    </row>
    <row r="30503" spans="1:13" x14ac:dyDescent="0.35">
      <c r="A30503" t="s">
        <v>9</v>
      </c>
      <c r="B30503" t="s">
        <v>339</v>
      </c>
      <c r="C30503">
        <v>6</v>
      </c>
      <c r="D30503" t="s">
        <v>674</v>
      </c>
      <c r="E30503" t="s">
        <v>674</v>
      </c>
      <c r="F30503" t="s">
        <v>674</v>
      </c>
      <c r="G30503" t="s">
        <v>674</v>
      </c>
      <c r="H30503" t="s">
        <v>674</v>
      </c>
      <c r="I30503" t="s">
        <v>674</v>
      </c>
      <c r="J30503" t="s">
        <v>674</v>
      </c>
      <c r="K30503" t="s">
        <v>674</v>
      </c>
      <c r="L30503" t="s">
        <v>140</v>
      </c>
      <c r="M30503" t="s">
        <v>675</v>
      </c>
    </row>
    <row r="30504" spans="1:13" x14ac:dyDescent="0.35">
      <c r="A30504" t="s">
        <v>10</v>
      </c>
      <c r="B30504" t="s">
        <v>1126</v>
      </c>
      <c r="C30504">
        <v>93</v>
      </c>
      <c r="D30504" t="s">
        <v>973</v>
      </c>
      <c r="E30504" t="s">
        <v>977</v>
      </c>
      <c r="F30504" t="s">
        <v>89</v>
      </c>
      <c r="G30504" t="s">
        <v>1007</v>
      </c>
      <c r="H30504" t="s">
        <v>1098</v>
      </c>
      <c r="I30504" t="s">
        <v>1007</v>
      </c>
      <c r="J30504" t="s">
        <v>1007</v>
      </c>
      <c r="K30504" t="s">
        <v>89</v>
      </c>
      <c r="L30504" t="s">
        <v>595</v>
      </c>
      <c r="M30504" t="s">
        <v>454</v>
      </c>
    </row>
    <row r="30505" spans="1:13" x14ac:dyDescent="0.35">
      <c r="A30505" t="s">
        <v>10</v>
      </c>
      <c r="B30505" t="s">
        <v>1127</v>
      </c>
      <c r="C30505">
        <v>105</v>
      </c>
      <c r="D30505" t="s">
        <v>741</v>
      </c>
      <c r="E30505" t="s">
        <v>113</v>
      </c>
      <c r="F30505" t="s">
        <v>847</v>
      </c>
      <c r="G30505" t="s">
        <v>1182</v>
      </c>
      <c r="H30505" t="s">
        <v>1044</v>
      </c>
      <c r="I30505" t="s">
        <v>1102</v>
      </c>
      <c r="J30505" t="s">
        <v>903</v>
      </c>
      <c r="K30505" t="s">
        <v>1182</v>
      </c>
      <c r="L30505" t="s">
        <v>394</v>
      </c>
      <c r="M30505" t="s">
        <v>396</v>
      </c>
    </row>
    <row r="30506" spans="1:13" x14ac:dyDescent="0.35">
      <c r="A30506" t="s">
        <v>10</v>
      </c>
      <c r="B30506" t="s">
        <v>339</v>
      </c>
      <c r="C30506">
        <v>10</v>
      </c>
      <c r="D30506" t="s">
        <v>192</v>
      </c>
      <c r="E30506" t="s">
        <v>192</v>
      </c>
      <c r="F30506" t="s">
        <v>1095</v>
      </c>
      <c r="G30506" t="s">
        <v>1095</v>
      </c>
      <c r="H30506" t="s">
        <v>1095</v>
      </c>
      <c r="I30506" t="s">
        <v>1095</v>
      </c>
      <c r="J30506" t="s">
        <v>140</v>
      </c>
      <c r="K30506" t="s">
        <v>1095</v>
      </c>
      <c r="L30506" t="s">
        <v>983</v>
      </c>
      <c r="M30506" t="s">
        <v>72</v>
      </c>
    </row>
    <row r="30507" spans="1:13" x14ac:dyDescent="0.35">
      <c r="A30507" t="s">
        <v>11</v>
      </c>
      <c r="B30507" t="s">
        <v>1126</v>
      </c>
      <c r="C30507">
        <v>90</v>
      </c>
      <c r="D30507" t="s">
        <v>522</v>
      </c>
      <c r="E30507" t="s">
        <v>405</v>
      </c>
      <c r="F30507" t="s">
        <v>371</v>
      </c>
      <c r="G30507" t="s">
        <v>97</v>
      </c>
      <c r="H30507" t="s">
        <v>869</v>
      </c>
      <c r="I30507" t="s">
        <v>988</v>
      </c>
      <c r="J30507" t="s">
        <v>875</v>
      </c>
      <c r="K30507" t="s">
        <v>988</v>
      </c>
      <c r="L30507" t="s">
        <v>1100</v>
      </c>
      <c r="M30507" t="s">
        <v>701</v>
      </c>
    </row>
    <row r="30508" spans="1:13" x14ac:dyDescent="0.35">
      <c r="A30508" t="s">
        <v>11</v>
      </c>
      <c r="B30508" t="s">
        <v>1127</v>
      </c>
      <c r="C30508">
        <v>111</v>
      </c>
      <c r="D30508" t="s">
        <v>848</v>
      </c>
      <c r="E30508" t="s">
        <v>993</v>
      </c>
      <c r="F30508" t="s">
        <v>340</v>
      </c>
      <c r="G30508" t="s">
        <v>970</v>
      </c>
      <c r="H30508" t="s">
        <v>89</v>
      </c>
      <c r="I30508" t="s">
        <v>269</v>
      </c>
      <c r="J30508" t="s">
        <v>716</v>
      </c>
      <c r="K30508" t="s">
        <v>1080</v>
      </c>
      <c r="L30508" t="s">
        <v>1065</v>
      </c>
      <c r="M30508" t="s">
        <v>62</v>
      </c>
    </row>
    <row r="30509" spans="1:13" x14ac:dyDescent="0.35">
      <c r="A30509" t="s">
        <v>11</v>
      </c>
      <c r="B30509" t="s">
        <v>339</v>
      </c>
      <c r="C30509">
        <v>5</v>
      </c>
      <c r="D30509" t="s">
        <v>140</v>
      </c>
      <c r="E30509" t="s">
        <v>140</v>
      </c>
      <c r="F30509" t="s">
        <v>968</v>
      </c>
      <c r="G30509" t="s">
        <v>140</v>
      </c>
      <c r="H30509" t="s">
        <v>140</v>
      </c>
      <c r="I30509" t="s">
        <v>140</v>
      </c>
      <c r="J30509" t="s">
        <v>140</v>
      </c>
      <c r="K30509" t="s">
        <v>140</v>
      </c>
      <c r="L30509" t="s">
        <v>327</v>
      </c>
      <c r="M30509" t="s">
        <v>900</v>
      </c>
    </row>
    <row r="30510" spans="1:13" x14ac:dyDescent="0.35">
      <c r="A30510" t="s">
        <v>12</v>
      </c>
      <c r="B30510" t="s">
        <v>1126</v>
      </c>
      <c r="C30510">
        <v>96</v>
      </c>
      <c r="D30510" t="s">
        <v>490</v>
      </c>
      <c r="E30510" t="s">
        <v>117</v>
      </c>
      <c r="F30510" t="s">
        <v>467</v>
      </c>
      <c r="G30510" t="s">
        <v>592</v>
      </c>
      <c r="H30510" t="s">
        <v>548</v>
      </c>
      <c r="I30510" t="s">
        <v>729</v>
      </c>
      <c r="J30510" t="s">
        <v>548</v>
      </c>
      <c r="K30510" t="s">
        <v>129</v>
      </c>
      <c r="L30510" t="s">
        <v>107</v>
      </c>
      <c r="M30510" t="s">
        <v>415</v>
      </c>
    </row>
    <row r="30511" spans="1:13" x14ac:dyDescent="0.35">
      <c r="A30511" t="s">
        <v>12</v>
      </c>
      <c r="B30511" t="s">
        <v>1127</v>
      </c>
      <c r="C30511">
        <v>100</v>
      </c>
      <c r="D30511" t="s">
        <v>37</v>
      </c>
      <c r="E30511" t="s">
        <v>956</v>
      </c>
      <c r="F30511" t="s">
        <v>51</v>
      </c>
      <c r="G30511" t="s">
        <v>511</v>
      </c>
      <c r="H30511" t="s">
        <v>729</v>
      </c>
      <c r="I30511" t="s">
        <v>729</v>
      </c>
      <c r="J30511" t="s">
        <v>147</v>
      </c>
      <c r="K30511" t="s">
        <v>741</v>
      </c>
      <c r="L30511" t="s">
        <v>983</v>
      </c>
      <c r="M30511" t="s">
        <v>714</v>
      </c>
    </row>
    <row r="30512" spans="1:13" x14ac:dyDescent="0.35">
      <c r="A30512" t="s">
        <v>12</v>
      </c>
      <c r="B30512" t="s">
        <v>339</v>
      </c>
      <c r="C30512">
        <v>13</v>
      </c>
      <c r="D30512" t="s">
        <v>681</v>
      </c>
      <c r="E30512" t="s">
        <v>365</v>
      </c>
      <c r="F30512" t="s">
        <v>942</v>
      </c>
      <c r="G30512" t="s">
        <v>140</v>
      </c>
      <c r="H30512" t="s">
        <v>140</v>
      </c>
      <c r="I30512" t="s">
        <v>140</v>
      </c>
      <c r="J30512" t="s">
        <v>140</v>
      </c>
      <c r="K30512" t="s">
        <v>140</v>
      </c>
      <c r="L30512" t="s">
        <v>140</v>
      </c>
      <c r="M30512" t="s">
        <v>364</v>
      </c>
    </row>
    <row r="30513" spans="1:13" x14ac:dyDescent="0.35">
      <c r="A30513" t="s">
        <v>13</v>
      </c>
      <c r="B30513" t="s">
        <v>1126</v>
      </c>
      <c r="C30513">
        <v>85</v>
      </c>
      <c r="D30513" t="s">
        <v>115</v>
      </c>
      <c r="E30513" t="s">
        <v>1061</v>
      </c>
      <c r="F30513" t="s">
        <v>1102</v>
      </c>
      <c r="G30513" t="s">
        <v>1057</v>
      </c>
      <c r="H30513" t="s">
        <v>971</v>
      </c>
      <c r="I30513" t="s">
        <v>1046</v>
      </c>
      <c r="J30513" t="s">
        <v>1050</v>
      </c>
      <c r="K30513" t="s">
        <v>664</v>
      </c>
      <c r="L30513" t="s">
        <v>947</v>
      </c>
      <c r="M30513" t="s">
        <v>231</v>
      </c>
    </row>
    <row r="30514" spans="1:13" x14ac:dyDescent="0.35">
      <c r="A30514" t="s">
        <v>13</v>
      </c>
      <c r="B30514" t="s">
        <v>1127</v>
      </c>
      <c r="C30514">
        <v>112</v>
      </c>
      <c r="D30514" t="s">
        <v>917</v>
      </c>
      <c r="E30514" t="s">
        <v>991</v>
      </c>
      <c r="F30514" t="s">
        <v>749</v>
      </c>
      <c r="G30514" t="s">
        <v>643</v>
      </c>
      <c r="H30514" t="s">
        <v>1068</v>
      </c>
      <c r="I30514" t="s">
        <v>1102</v>
      </c>
      <c r="J30514" t="s">
        <v>875</v>
      </c>
      <c r="K30514" t="s">
        <v>1003</v>
      </c>
      <c r="L30514" t="s">
        <v>127</v>
      </c>
      <c r="M30514" t="s">
        <v>601</v>
      </c>
    </row>
    <row r="30515" spans="1:13" x14ac:dyDescent="0.35">
      <c r="A30515" t="s">
        <v>13</v>
      </c>
      <c r="B30515" t="s">
        <v>339</v>
      </c>
      <c r="C30515">
        <v>9</v>
      </c>
      <c r="D30515" t="s">
        <v>140</v>
      </c>
      <c r="E30515" t="s">
        <v>140</v>
      </c>
      <c r="F30515" t="s">
        <v>140</v>
      </c>
      <c r="G30515" t="s">
        <v>140</v>
      </c>
      <c r="H30515" t="s">
        <v>140</v>
      </c>
      <c r="I30515" t="s">
        <v>140</v>
      </c>
      <c r="J30515" t="s">
        <v>140</v>
      </c>
      <c r="K30515" t="s">
        <v>140</v>
      </c>
      <c r="L30515" t="s">
        <v>140</v>
      </c>
      <c r="M30515" t="s">
        <v>177</v>
      </c>
    </row>
    <row r="30516" spans="1:13" x14ac:dyDescent="0.35">
      <c r="A30516" t="s">
        <v>14</v>
      </c>
      <c r="B30516" t="s">
        <v>1126</v>
      </c>
      <c r="C30516">
        <v>77</v>
      </c>
      <c r="D30516" t="s">
        <v>968</v>
      </c>
      <c r="E30516" t="s">
        <v>1106</v>
      </c>
      <c r="F30516" t="s">
        <v>354</v>
      </c>
      <c r="G30516" t="s">
        <v>849</v>
      </c>
      <c r="H30516" t="s">
        <v>109</v>
      </c>
      <c r="I30516" t="s">
        <v>988</v>
      </c>
      <c r="J30516" t="s">
        <v>801</v>
      </c>
      <c r="K30516" t="s">
        <v>103</v>
      </c>
      <c r="L30516" t="s">
        <v>103</v>
      </c>
      <c r="M30516" t="s">
        <v>76</v>
      </c>
    </row>
    <row r="30517" spans="1:13" x14ac:dyDescent="0.35">
      <c r="A30517" t="s">
        <v>14</v>
      </c>
      <c r="B30517" t="s">
        <v>1127</v>
      </c>
      <c r="C30517">
        <v>119</v>
      </c>
      <c r="D30517" t="s">
        <v>421</v>
      </c>
      <c r="E30517" t="s">
        <v>756</v>
      </c>
      <c r="F30517" t="s">
        <v>848</v>
      </c>
      <c r="G30517" t="s">
        <v>269</v>
      </c>
      <c r="H30517" t="s">
        <v>660</v>
      </c>
      <c r="I30517" t="s">
        <v>123</v>
      </c>
      <c r="J30517" t="s">
        <v>1072</v>
      </c>
      <c r="K30517" t="s">
        <v>1072</v>
      </c>
      <c r="L30517" t="s">
        <v>548</v>
      </c>
      <c r="M30517" t="s">
        <v>783</v>
      </c>
    </row>
    <row r="30518" spans="1:13" x14ac:dyDescent="0.35">
      <c r="A30518" t="s">
        <v>14</v>
      </c>
      <c r="B30518" t="s">
        <v>339</v>
      </c>
      <c r="C30518">
        <v>7</v>
      </c>
      <c r="D30518" t="s">
        <v>1106</v>
      </c>
      <c r="E30518" t="s">
        <v>140</v>
      </c>
      <c r="F30518" t="s">
        <v>1106</v>
      </c>
      <c r="G30518" t="s">
        <v>1106</v>
      </c>
      <c r="H30518" t="s">
        <v>140</v>
      </c>
      <c r="I30518" t="s">
        <v>140</v>
      </c>
      <c r="J30518" t="s">
        <v>140</v>
      </c>
      <c r="K30518" t="s">
        <v>140</v>
      </c>
      <c r="L30518" t="s">
        <v>140</v>
      </c>
      <c r="M30518" t="s">
        <v>619</v>
      </c>
    </row>
    <row r="30519" spans="1:13" x14ac:dyDescent="0.35">
      <c r="A30519" t="s">
        <v>15</v>
      </c>
      <c r="B30519" t="s">
        <v>1126</v>
      </c>
      <c r="C30519">
        <v>93</v>
      </c>
      <c r="D30519" t="s">
        <v>286</v>
      </c>
      <c r="E30519" t="s">
        <v>1045</v>
      </c>
      <c r="F30519" t="s">
        <v>97</v>
      </c>
      <c r="G30519" t="s">
        <v>977</v>
      </c>
      <c r="H30519" t="s">
        <v>1055</v>
      </c>
      <c r="I30519" t="s">
        <v>1020</v>
      </c>
      <c r="J30519" t="s">
        <v>140</v>
      </c>
      <c r="K30519" t="s">
        <v>1023</v>
      </c>
      <c r="L30519" t="s">
        <v>755</v>
      </c>
      <c r="M30519" t="s">
        <v>169</v>
      </c>
    </row>
    <row r="30520" spans="1:13" x14ac:dyDescent="0.35">
      <c r="A30520" t="s">
        <v>15</v>
      </c>
      <c r="B30520" t="s">
        <v>1127</v>
      </c>
      <c r="C30520">
        <v>107</v>
      </c>
      <c r="D30520" t="s">
        <v>371</v>
      </c>
      <c r="E30520" t="s">
        <v>973</v>
      </c>
      <c r="F30520" t="s">
        <v>1072</v>
      </c>
      <c r="G30520" t="s">
        <v>103</v>
      </c>
      <c r="H30520" t="s">
        <v>1068</v>
      </c>
      <c r="I30520" t="s">
        <v>1062</v>
      </c>
      <c r="J30520" t="s">
        <v>1007</v>
      </c>
      <c r="K30520" t="s">
        <v>953</v>
      </c>
      <c r="L30520" t="s">
        <v>915</v>
      </c>
      <c r="M30520" t="s">
        <v>457</v>
      </c>
    </row>
    <row r="30521" spans="1:13" x14ac:dyDescent="0.35">
      <c r="A30521" t="s">
        <v>15</v>
      </c>
      <c r="B30521" t="s">
        <v>339</v>
      </c>
      <c r="C30521">
        <v>6</v>
      </c>
      <c r="D30521" t="s">
        <v>140</v>
      </c>
      <c r="E30521" t="s">
        <v>140</v>
      </c>
      <c r="F30521" t="s">
        <v>140</v>
      </c>
      <c r="G30521" t="s">
        <v>140</v>
      </c>
      <c r="H30521" t="s">
        <v>140</v>
      </c>
      <c r="I30521" t="s">
        <v>140</v>
      </c>
      <c r="J30521" t="s">
        <v>140</v>
      </c>
      <c r="K30521" t="s">
        <v>140</v>
      </c>
      <c r="L30521" t="s">
        <v>140</v>
      </c>
      <c r="M30521" t="s">
        <v>177</v>
      </c>
    </row>
    <row r="30522" spans="1:13" x14ac:dyDescent="0.35">
      <c r="A30522" t="s">
        <v>16</v>
      </c>
      <c r="B30522" t="s">
        <v>1126</v>
      </c>
      <c r="C30522">
        <v>83</v>
      </c>
      <c r="D30522" t="s">
        <v>893</v>
      </c>
      <c r="E30522" t="s">
        <v>756</v>
      </c>
      <c r="F30522" t="s">
        <v>1095</v>
      </c>
      <c r="G30522" t="s">
        <v>91</v>
      </c>
      <c r="H30522" t="s">
        <v>1070</v>
      </c>
      <c r="I30522" t="s">
        <v>1056</v>
      </c>
      <c r="J30522" t="s">
        <v>919</v>
      </c>
      <c r="K30522" t="s">
        <v>942</v>
      </c>
      <c r="L30522" t="s">
        <v>340</v>
      </c>
      <c r="M30522" t="s">
        <v>332</v>
      </c>
    </row>
    <row r="30523" spans="1:13" x14ac:dyDescent="0.35">
      <c r="A30523" t="s">
        <v>16</v>
      </c>
      <c r="B30523" t="s">
        <v>1127</v>
      </c>
      <c r="C30523">
        <v>107</v>
      </c>
      <c r="D30523" t="s">
        <v>1139</v>
      </c>
      <c r="E30523" t="s">
        <v>1076</v>
      </c>
      <c r="F30523" t="s">
        <v>993</v>
      </c>
      <c r="G30523" t="s">
        <v>286</v>
      </c>
      <c r="H30523" t="s">
        <v>929</v>
      </c>
      <c r="I30523" t="s">
        <v>501</v>
      </c>
      <c r="J30523" t="s">
        <v>394</v>
      </c>
      <c r="K30523" t="s">
        <v>668</v>
      </c>
      <c r="L30523" t="s">
        <v>756</v>
      </c>
      <c r="M30523" t="s">
        <v>160</v>
      </c>
    </row>
    <row r="30524" spans="1:13" x14ac:dyDescent="0.35">
      <c r="A30524" t="s">
        <v>16</v>
      </c>
      <c r="B30524" t="s">
        <v>339</v>
      </c>
      <c r="C30524">
        <v>16</v>
      </c>
      <c r="D30524" t="s">
        <v>668</v>
      </c>
      <c r="E30524" t="s">
        <v>140</v>
      </c>
      <c r="F30524" t="s">
        <v>125</v>
      </c>
      <c r="G30524" t="s">
        <v>125</v>
      </c>
      <c r="H30524" t="s">
        <v>140</v>
      </c>
      <c r="I30524" t="s">
        <v>140</v>
      </c>
      <c r="J30524" t="s">
        <v>140</v>
      </c>
      <c r="K30524" t="s">
        <v>140</v>
      </c>
      <c r="L30524" t="s">
        <v>869</v>
      </c>
      <c r="M30524" t="s">
        <v>750</v>
      </c>
    </row>
    <row r="30525" spans="1:13" x14ac:dyDescent="0.35">
      <c r="A30525" t="s">
        <v>17</v>
      </c>
      <c r="B30525" t="s">
        <v>1126</v>
      </c>
      <c r="C30525">
        <v>92</v>
      </c>
      <c r="D30525" t="s">
        <v>317</v>
      </c>
      <c r="E30525" t="s">
        <v>548</v>
      </c>
      <c r="F30525" t="s">
        <v>89</v>
      </c>
      <c r="G30525" t="s">
        <v>345</v>
      </c>
      <c r="H30525" t="s">
        <v>1055</v>
      </c>
      <c r="I30525" t="s">
        <v>515</v>
      </c>
      <c r="J30525" t="s">
        <v>1051</v>
      </c>
      <c r="K30525" t="s">
        <v>1061</v>
      </c>
      <c r="L30525" t="s">
        <v>105</v>
      </c>
      <c r="M30525" t="s">
        <v>779</v>
      </c>
    </row>
    <row r="30526" spans="1:13" x14ac:dyDescent="0.35">
      <c r="A30526" t="s">
        <v>17</v>
      </c>
      <c r="B30526" t="s">
        <v>1127</v>
      </c>
      <c r="C30526">
        <v>100</v>
      </c>
      <c r="D30526" t="s">
        <v>641</v>
      </c>
      <c r="E30526" t="s">
        <v>269</v>
      </c>
      <c r="F30526" t="s">
        <v>522</v>
      </c>
      <c r="G30526" t="s">
        <v>915</v>
      </c>
      <c r="H30526" t="s">
        <v>988</v>
      </c>
      <c r="I30526" t="s">
        <v>107</v>
      </c>
      <c r="J30526" t="s">
        <v>977</v>
      </c>
      <c r="K30526" t="s">
        <v>548</v>
      </c>
      <c r="L30526" t="s">
        <v>371</v>
      </c>
      <c r="M30526" t="s">
        <v>153</v>
      </c>
    </row>
    <row r="30527" spans="1:13" x14ac:dyDescent="0.35">
      <c r="A30527" t="s">
        <v>17</v>
      </c>
      <c r="B30527" t="s">
        <v>339</v>
      </c>
      <c r="C30527">
        <v>11</v>
      </c>
      <c r="D30527" t="s">
        <v>1102</v>
      </c>
      <c r="E30527" t="s">
        <v>140</v>
      </c>
      <c r="F30527" t="s">
        <v>1080</v>
      </c>
      <c r="G30527" t="s">
        <v>1044</v>
      </c>
      <c r="H30527" t="s">
        <v>140</v>
      </c>
      <c r="I30527" t="s">
        <v>140</v>
      </c>
      <c r="J30527" t="s">
        <v>140</v>
      </c>
      <c r="K30527" t="s">
        <v>140</v>
      </c>
      <c r="L30527" t="s">
        <v>103</v>
      </c>
      <c r="M30527" t="s">
        <v>44</v>
      </c>
    </row>
    <row r="30528" spans="1:13" x14ac:dyDescent="0.35">
      <c r="A30528" t="s">
        <v>18</v>
      </c>
      <c r="B30528" t="s">
        <v>1126</v>
      </c>
      <c r="C30528">
        <v>94</v>
      </c>
      <c r="D30528" t="s">
        <v>937</v>
      </c>
      <c r="E30528" t="s">
        <v>317</v>
      </c>
      <c r="F30528" t="s">
        <v>952</v>
      </c>
      <c r="G30528" t="s">
        <v>1047</v>
      </c>
      <c r="H30528" t="s">
        <v>1050</v>
      </c>
      <c r="I30528" t="s">
        <v>733</v>
      </c>
      <c r="J30528" t="s">
        <v>1051</v>
      </c>
      <c r="K30528" t="s">
        <v>660</v>
      </c>
      <c r="L30528" t="s">
        <v>443</v>
      </c>
      <c r="M30528" t="s">
        <v>644</v>
      </c>
    </row>
    <row r="30529" spans="1:13" x14ac:dyDescent="0.35">
      <c r="A30529" t="s">
        <v>18</v>
      </c>
      <c r="B30529" t="s">
        <v>1127</v>
      </c>
      <c r="C30529">
        <v>103</v>
      </c>
      <c r="D30529" t="s">
        <v>737</v>
      </c>
      <c r="E30529" t="s">
        <v>286</v>
      </c>
      <c r="F30529" t="s">
        <v>1071</v>
      </c>
      <c r="G30529" t="s">
        <v>91</v>
      </c>
      <c r="H30529" t="s">
        <v>548</v>
      </c>
      <c r="I30529" t="s">
        <v>95</v>
      </c>
      <c r="J30529" t="s">
        <v>903</v>
      </c>
      <c r="K30529" t="s">
        <v>983</v>
      </c>
      <c r="L30529" t="s">
        <v>131</v>
      </c>
      <c r="M30529" t="s">
        <v>496</v>
      </c>
    </row>
    <row r="30530" spans="1:13" x14ac:dyDescent="0.35">
      <c r="A30530" t="s">
        <v>18</v>
      </c>
      <c r="B30530" t="s">
        <v>339</v>
      </c>
      <c r="C30530">
        <v>8</v>
      </c>
      <c r="D30530" t="s">
        <v>824</v>
      </c>
      <c r="E30530" t="s">
        <v>140</v>
      </c>
      <c r="F30530" t="s">
        <v>140</v>
      </c>
      <c r="G30530" t="s">
        <v>140</v>
      </c>
      <c r="H30530" t="s">
        <v>140</v>
      </c>
      <c r="I30530" t="s">
        <v>140</v>
      </c>
      <c r="J30530" t="s">
        <v>140</v>
      </c>
      <c r="K30530" t="s">
        <v>140</v>
      </c>
      <c r="L30530" t="s">
        <v>140</v>
      </c>
      <c r="M30530" t="s">
        <v>933</v>
      </c>
    </row>
    <row r="30531" spans="1:13" x14ac:dyDescent="0.35">
      <c r="A30531" t="s">
        <v>19</v>
      </c>
      <c r="B30531" t="s">
        <v>1126</v>
      </c>
      <c r="C30531">
        <v>96</v>
      </c>
      <c r="D30531" t="s">
        <v>1048</v>
      </c>
      <c r="E30531" t="s">
        <v>939</v>
      </c>
      <c r="F30531" t="s">
        <v>1065</v>
      </c>
      <c r="G30531" t="s">
        <v>1020</v>
      </c>
      <c r="H30531" t="s">
        <v>140</v>
      </c>
      <c r="I30531" t="s">
        <v>1009</v>
      </c>
      <c r="J30531" t="s">
        <v>1019</v>
      </c>
      <c r="K30531" t="s">
        <v>1011</v>
      </c>
      <c r="L30531" t="s">
        <v>471</v>
      </c>
      <c r="M30531" t="s">
        <v>343</v>
      </c>
    </row>
    <row r="30532" spans="1:13" x14ac:dyDescent="0.35">
      <c r="A30532" t="s">
        <v>19</v>
      </c>
      <c r="B30532" t="s">
        <v>1127</v>
      </c>
      <c r="C30532">
        <v>99</v>
      </c>
      <c r="D30532" t="s">
        <v>801</v>
      </c>
      <c r="E30532" t="s">
        <v>1064</v>
      </c>
      <c r="F30532" t="s">
        <v>985</v>
      </c>
      <c r="G30532" t="s">
        <v>1044</v>
      </c>
      <c r="H30532" t="s">
        <v>140</v>
      </c>
      <c r="I30532" t="s">
        <v>1017</v>
      </c>
      <c r="J30532" t="s">
        <v>1047</v>
      </c>
      <c r="K30532" t="s">
        <v>915</v>
      </c>
      <c r="L30532" t="s">
        <v>716</v>
      </c>
      <c r="M30532" t="s">
        <v>567</v>
      </c>
    </row>
    <row r="30533" spans="1:13" x14ac:dyDescent="0.35">
      <c r="A30533" t="s">
        <v>19</v>
      </c>
      <c r="B30533" t="s">
        <v>339</v>
      </c>
      <c r="C30533">
        <v>11</v>
      </c>
      <c r="D30533" t="s">
        <v>140</v>
      </c>
      <c r="E30533" t="s">
        <v>140</v>
      </c>
      <c r="F30533" t="s">
        <v>140</v>
      </c>
      <c r="G30533" t="s">
        <v>140</v>
      </c>
      <c r="H30533" t="s">
        <v>140</v>
      </c>
      <c r="I30533" t="s">
        <v>140</v>
      </c>
      <c r="J30533" t="s">
        <v>140</v>
      </c>
      <c r="K30533" t="s">
        <v>140</v>
      </c>
      <c r="L30533" t="s">
        <v>1070</v>
      </c>
      <c r="M30533" t="s">
        <v>1143</v>
      </c>
    </row>
    <row r="30534" spans="1:13" x14ac:dyDescent="0.35">
      <c r="A30534" t="s">
        <v>20</v>
      </c>
      <c r="B30534" t="s">
        <v>1126</v>
      </c>
      <c r="C30534">
        <v>87</v>
      </c>
      <c r="D30534" t="s">
        <v>1023</v>
      </c>
      <c r="E30534" t="s">
        <v>950</v>
      </c>
      <c r="F30534" t="s">
        <v>985</v>
      </c>
      <c r="G30534" t="s">
        <v>345</v>
      </c>
      <c r="H30534" t="s">
        <v>1019</v>
      </c>
      <c r="I30534" t="s">
        <v>1050</v>
      </c>
      <c r="J30534" t="s">
        <v>1019</v>
      </c>
      <c r="K30534" t="s">
        <v>950</v>
      </c>
      <c r="L30534" t="s">
        <v>405</v>
      </c>
      <c r="M30534" t="s">
        <v>493</v>
      </c>
    </row>
    <row r="30535" spans="1:13" x14ac:dyDescent="0.35">
      <c r="A30535" t="s">
        <v>20</v>
      </c>
      <c r="B30535" t="s">
        <v>1127</v>
      </c>
      <c r="C30535">
        <v>115</v>
      </c>
      <c r="D30535" t="s">
        <v>125</v>
      </c>
      <c r="E30535" t="s">
        <v>1061</v>
      </c>
      <c r="F30535" t="s">
        <v>527</v>
      </c>
      <c r="G30535" t="s">
        <v>971</v>
      </c>
      <c r="H30535" t="s">
        <v>1020</v>
      </c>
      <c r="I30535" t="s">
        <v>939</v>
      </c>
      <c r="J30535" t="s">
        <v>1021</v>
      </c>
      <c r="K30535" t="s">
        <v>1073</v>
      </c>
      <c r="L30535" t="s">
        <v>1102</v>
      </c>
      <c r="M30535" t="s">
        <v>587</v>
      </c>
    </row>
    <row r="30536" spans="1:13" x14ac:dyDescent="0.35">
      <c r="A30536" t="s">
        <v>20</v>
      </c>
      <c r="B30536" t="s">
        <v>339</v>
      </c>
      <c r="C30536">
        <v>4</v>
      </c>
      <c r="D30536" t="s">
        <v>140</v>
      </c>
      <c r="E30536" t="s">
        <v>140</v>
      </c>
      <c r="F30536" t="s">
        <v>140</v>
      </c>
      <c r="G30536" t="s">
        <v>140</v>
      </c>
      <c r="H30536" t="s">
        <v>140</v>
      </c>
      <c r="I30536" t="s">
        <v>140</v>
      </c>
      <c r="J30536" t="s">
        <v>140</v>
      </c>
      <c r="K30536" t="s">
        <v>140</v>
      </c>
      <c r="L30536" t="s">
        <v>37</v>
      </c>
      <c r="M30536" t="s">
        <v>36</v>
      </c>
    </row>
    <row r="30537" spans="1:13" x14ac:dyDescent="0.35">
      <c r="A30537" t="s">
        <v>21</v>
      </c>
      <c r="B30537" t="s">
        <v>1126</v>
      </c>
      <c r="C30537">
        <v>58</v>
      </c>
      <c r="D30537" t="s">
        <v>157</v>
      </c>
      <c r="E30537" t="s">
        <v>749</v>
      </c>
      <c r="F30537" t="s">
        <v>924</v>
      </c>
      <c r="G30537" t="s">
        <v>1100</v>
      </c>
      <c r="H30537" t="s">
        <v>749</v>
      </c>
      <c r="I30537" t="s">
        <v>1100</v>
      </c>
      <c r="J30537" t="s">
        <v>643</v>
      </c>
      <c r="K30537" t="s">
        <v>749</v>
      </c>
      <c r="L30537" t="s">
        <v>1053</v>
      </c>
      <c r="M30537" t="s">
        <v>652</v>
      </c>
    </row>
    <row r="30538" spans="1:13" x14ac:dyDescent="0.35">
      <c r="A30538" t="s">
        <v>21</v>
      </c>
      <c r="B30538" t="s">
        <v>1127</v>
      </c>
      <c r="C30538">
        <v>144</v>
      </c>
      <c r="D30538" t="s">
        <v>834</v>
      </c>
      <c r="E30538" t="s">
        <v>1071</v>
      </c>
      <c r="F30538" t="s">
        <v>834</v>
      </c>
      <c r="G30538" t="s">
        <v>641</v>
      </c>
      <c r="H30538" t="s">
        <v>595</v>
      </c>
      <c r="I30538" t="s">
        <v>877</v>
      </c>
      <c r="J30538" t="s">
        <v>595</v>
      </c>
      <c r="K30538" t="s">
        <v>641</v>
      </c>
      <c r="L30538" t="s">
        <v>1050</v>
      </c>
      <c r="M30538" t="s">
        <v>815</v>
      </c>
    </row>
    <row r="30539" spans="1:13" x14ac:dyDescent="0.35">
      <c r="A30539" t="s">
        <v>21</v>
      </c>
      <c r="B30539" t="s">
        <v>339</v>
      </c>
      <c r="C30539">
        <v>8</v>
      </c>
      <c r="D30539" t="s">
        <v>376</v>
      </c>
      <c r="E30539" t="s">
        <v>467</v>
      </c>
      <c r="F30539" t="s">
        <v>376</v>
      </c>
      <c r="G30539" t="s">
        <v>376</v>
      </c>
      <c r="H30539" t="s">
        <v>592</v>
      </c>
      <c r="I30539" t="s">
        <v>592</v>
      </c>
      <c r="J30539" t="s">
        <v>592</v>
      </c>
      <c r="K30539" t="s">
        <v>467</v>
      </c>
      <c r="L30539" t="s">
        <v>140</v>
      </c>
      <c r="M30539" t="s">
        <v>377</v>
      </c>
    </row>
    <row r="30540" spans="1:13" x14ac:dyDescent="0.35">
      <c r="A30540" t="s">
        <v>22</v>
      </c>
      <c r="B30540" t="s">
        <v>1126</v>
      </c>
      <c r="C30540">
        <v>87</v>
      </c>
      <c r="D30540" t="s">
        <v>501</v>
      </c>
      <c r="E30540" t="s">
        <v>950</v>
      </c>
      <c r="F30540" t="s">
        <v>937</v>
      </c>
      <c r="G30540" t="s">
        <v>940</v>
      </c>
      <c r="H30540" t="s">
        <v>140</v>
      </c>
      <c r="I30540" t="s">
        <v>1013</v>
      </c>
      <c r="J30540" t="s">
        <v>140</v>
      </c>
      <c r="K30540" t="s">
        <v>988</v>
      </c>
      <c r="L30540" t="s">
        <v>643</v>
      </c>
      <c r="M30540" t="s">
        <v>468</v>
      </c>
    </row>
    <row r="30541" spans="1:13" x14ac:dyDescent="0.35">
      <c r="A30541" t="s">
        <v>22</v>
      </c>
      <c r="B30541" t="s">
        <v>1127</v>
      </c>
      <c r="C30541">
        <v>111</v>
      </c>
      <c r="D30541" t="s">
        <v>837</v>
      </c>
      <c r="E30541" t="s">
        <v>1065</v>
      </c>
      <c r="F30541" t="s">
        <v>917</v>
      </c>
      <c r="G30541" t="s">
        <v>999</v>
      </c>
      <c r="H30541" t="s">
        <v>1007</v>
      </c>
      <c r="I30541" t="s">
        <v>1049</v>
      </c>
      <c r="J30541" t="s">
        <v>1073</v>
      </c>
      <c r="K30541" t="s">
        <v>1095</v>
      </c>
      <c r="L30541" t="s">
        <v>548</v>
      </c>
      <c r="M30541" t="s">
        <v>981</v>
      </c>
    </row>
    <row r="30542" spans="1:13" x14ac:dyDescent="0.35">
      <c r="A30542" t="s">
        <v>22</v>
      </c>
      <c r="B30542" t="s">
        <v>339</v>
      </c>
      <c r="C30542">
        <v>11</v>
      </c>
      <c r="D30542" t="s">
        <v>443</v>
      </c>
      <c r="E30542" t="s">
        <v>140</v>
      </c>
      <c r="F30542" t="s">
        <v>140</v>
      </c>
      <c r="G30542" t="s">
        <v>140</v>
      </c>
      <c r="H30542" t="s">
        <v>140</v>
      </c>
      <c r="I30542" t="s">
        <v>140</v>
      </c>
      <c r="J30542" t="s">
        <v>140</v>
      </c>
      <c r="K30542" t="s">
        <v>140</v>
      </c>
      <c r="L30542" t="s">
        <v>643</v>
      </c>
      <c r="M30542" t="s">
        <v>581</v>
      </c>
    </row>
    <row r="30543" spans="1:13" x14ac:dyDescent="0.35">
      <c r="A30543" t="s">
        <v>23</v>
      </c>
      <c r="B30543" t="s">
        <v>1126</v>
      </c>
      <c r="C30543">
        <v>99</v>
      </c>
      <c r="D30543" t="s">
        <v>399</v>
      </c>
      <c r="E30543" t="s">
        <v>317</v>
      </c>
      <c r="F30543" t="s">
        <v>810</v>
      </c>
      <c r="G30543" t="s">
        <v>837</v>
      </c>
      <c r="H30543" t="s">
        <v>1067</v>
      </c>
      <c r="I30543" t="s">
        <v>107</v>
      </c>
      <c r="J30543" t="s">
        <v>1068</v>
      </c>
      <c r="K30543" t="s">
        <v>1072</v>
      </c>
      <c r="L30543" t="s">
        <v>929</v>
      </c>
      <c r="M30543" t="s">
        <v>82</v>
      </c>
    </row>
    <row r="30544" spans="1:13" x14ac:dyDescent="0.35">
      <c r="A30544" t="s">
        <v>23</v>
      </c>
      <c r="B30544" t="s">
        <v>1127</v>
      </c>
      <c r="C30544">
        <v>94</v>
      </c>
      <c r="D30544" t="s">
        <v>1057</v>
      </c>
      <c r="E30544" t="s">
        <v>345</v>
      </c>
      <c r="F30544" t="s">
        <v>515</v>
      </c>
      <c r="G30544" t="s">
        <v>1004</v>
      </c>
      <c r="H30544" t="s">
        <v>140</v>
      </c>
      <c r="I30544" t="s">
        <v>1054</v>
      </c>
      <c r="J30544" t="s">
        <v>1055</v>
      </c>
      <c r="K30544" t="s">
        <v>1048</v>
      </c>
      <c r="L30544" t="s">
        <v>756</v>
      </c>
      <c r="M30544" t="s">
        <v>857</v>
      </c>
    </row>
    <row r="30545" spans="1:13" x14ac:dyDescent="0.35">
      <c r="A30545" t="s">
        <v>23</v>
      </c>
      <c r="B30545" t="s">
        <v>339</v>
      </c>
      <c r="C30545">
        <v>12</v>
      </c>
      <c r="D30545" t="s">
        <v>769</v>
      </c>
      <c r="E30545" t="s">
        <v>862</v>
      </c>
      <c r="F30545" t="s">
        <v>777</v>
      </c>
      <c r="G30545" t="s">
        <v>140</v>
      </c>
      <c r="H30545" t="s">
        <v>140</v>
      </c>
      <c r="I30545" t="s">
        <v>140</v>
      </c>
      <c r="J30545" t="s">
        <v>140</v>
      </c>
      <c r="K30545" t="s">
        <v>140</v>
      </c>
      <c r="L30545" t="s">
        <v>394</v>
      </c>
      <c r="M30545" t="s">
        <v>730</v>
      </c>
    </row>
    <row r="30546" spans="1:13" x14ac:dyDescent="0.35">
      <c r="A30546" t="s">
        <v>24</v>
      </c>
      <c r="B30546" t="s">
        <v>1126</v>
      </c>
      <c r="C30546">
        <v>86</v>
      </c>
      <c r="D30546" t="s">
        <v>97</v>
      </c>
      <c r="E30546" t="s">
        <v>1046</v>
      </c>
      <c r="F30546" t="s">
        <v>107</v>
      </c>
      <c r="G30546" t="s">
        <v>824</v>
      </c>
      <c r="H30546" t="s">
        <v>838</v>
      </c>
      <c r="I30546" t="s">
        <v>812</v>
      </c>
      <c r="J30546" t="s">
        <v>1023</v>
      </c>
      <c r="K30546" t="s">
        <v>1046</v>
      </c>
      <c r="L30546" t="s">
        <v>893</v>
      </c>
      <c r="M30546" t="s">
        <v>945</v>
      </c>
    </row>
    <row r="30547" spans="1:13" x14ac:dyDescent="0.35">
      <c r="A30547" t="s">
        <v>24</v>
      </c>
      <c r="B30547" t="s">
        <v>1127</v>
      </c>
      <c r="C30547">
        <v>117</v>
      </c>
      <c r="D30547" t="s">
        <v>57</v>
      </c>
      <c r="E30547" t="s">
        <v>741</v>
      </c>
      <c r="F30547" t="s">
        <v>781</v>
      </c>
      <c r="G30547" t="s">
        <v>127</v>
      </c>
      <c r="H30547" t="s">
        <v>1095</v>
      </c>
      <c r="I30547" t="s">
        <v>117</v>
      </c>
      <c r="J30547" t="s">
        <v>643</v>
      </c>
      <c r="K30547" t="s">
        <v>462</v>
      </c>
      <c r="L30547" t="s">
        <v>1059</v>
      </c>
      <c r="M30547" t="s">
        <v>632</v>
      </c>
    </row>
    <row r="30548" spans="1:13" x14ac:dyDescent="0.35">
      <c r="A30548" t="s">
        <v>24</v>
      </c>
      <c r="B30548" t="s">
        <v>339</v>
      </c>
      <c r="C30548">
        <v>4</v>
      </c>
      <c r="D30548" t="s">
        <v>140</v>
      </c>
      <c r="E30548" t="s">
        <v>140</v>
      </c>
      <c r="F30548" t="s">
        <v>140</v>
      </c>
      <c r="G30548" t="s">
        <v>140</v>
      </c>
      <c r="H30548" t="s">
        <v>140</v>
      </c>
      <c r="I30548" t="s">
        <v>140</v>
      </c>
      <c r="J30548" t="s">
        <v>140</v>
      </c>
      <c r="K30548" t="s">
        <v>140</v>
      </c>
      <c r="L30548" t="s">
        <v>875</v>
      </c>
      <c r="M30548" t="s">
        <v>1025</v>
      </c>
    </row>
    <row r="30549" spans="1:13" x14ac:dyDescent="0.35">
      <c r="A30549" t="s">
        <v>25</v>
      </c>
      <c r="B30549" t="s">
        <v>1126</v>
      </c>
      <c r="C30549">
        <v>85</v>
      </c>
      <c r="D30549" t="s">
        <v>641</v>
      </c>
      <c r="E30549" t="s">
        <v>517</v>
      </c>
      <c r="F30549" t="s">
        <v>867</v>
      </c>
      <c r="G30549" t="s">
        <v>646</v>
      </c>
      <c r="H30549" t="s">
        <v>1062</v>
      </c>
      <c r="I30549" t="s">
        <v>458</v>
      </c>
      <c r="J30549" t="s">
        <v>115</v>
      </c>
      <c r="K30549" t="s">
        <v>394</v>
      </c>
      <c r="L30549" t="s">
        <v>1071</v>
      </c>
      <c r="M30549" t="s">
        <v>153</v>
      </c>
    </row>
    <row r="30550" spans="1:13" x14ac:dyDescent="0.35">
      <c r="A30550" t="s">
        <v>25</v>
      </c>
      <c r="B30550" t="s">
        <v>1127</v>
      </c>
      <c r="C30550">
        <v>111</v>
      </c>
      <c r="D30550" t="s">
        <v>522</v>
      </c>
      <c r="E30550" t="s">
        <v>706</v>
      </c>
      <c r="F30550" t="s">
        <v>911</v>
      </c>
      <c r="G30550" t="s">
        <v>755</v>
      </c>
      <c r="H30550" t="s">
        <v>967</v>
      </c>
      <c r="I30550" t="s">
        <v>973</v>
      </c>
      <c r="J30550" t="s">
        <v>1065</v>
      </c>
      <c r="K30550" t="s">
        <v>93</v>
      </c>
      <c r="L30550" t="s">
        <v>785</v>
      </c>
      <c r="M30550" t="s">
        <v>758</v>
      </c>
    </row>
    <row r="30551" spans="1:13" x14ac:dyDescent="0.35">
      <c r="A30551" t="s">
        <v>25</v>
      </c>
      <c r="B30551" t="s">
        <v>339</v>
      </c>
      <c r="C30551">
        <v>8</v>
      </c>
      <c r="D30551" t="s">
        <v>140</v>
      </c>
      <c r="E30551" t="s">
        <v>1004</v>
      </c>
      <c r="F30551" t="s">
        <v>1004</v>
      </c>
      <c r="G30551" t="s">
        <v>140</v>
      </c>
      <c r="H30551" t="s">
        <v>1004</v>
      </c>
      <c r="I30551" t="s">
        <v>1004</v>
      </c>
      <c r="J30551" t="s">
        <v>1004</v>
      </c>
      <c r="K30551" t="s">
        <v>1004</v>
      </c>
      <c r="L30551" t="s">
        <v>706</v>
      </c>
      <c r="M30551" t="s">
        <v>861</v>
      </c>
    </row>
    <row r="30552" spans="1:13" x14ac:dyDescent="0.35">
      <c r="A30552" t="s">
        <v>26</v>
      </c>
      <c r="B30552" t="s">
        <v>1126</v>
      </c>
      <c r="C30552">
        <v>92</v>
      </c>
      <c r="D30552" t="s">
        <v>129</v>
      </c>
      <c r="E30552" t="s">
        <v>929</v>
      </c>
      <c r="F30552" t="s">
        <v>1102</v>
      </c>
      <c r="G30552" t="s">
        <v>903</v>
      </c>
      <c r="H30552" t="s">
        <v>1017</v>
      </c>
      <c r="I30552" t="s">
        <v>140</v>
      </c>
      <c r="J30552" t="s">
        <v>1017</v>
      </c>
      <c r="K30552" t="s">
        <v>996</v>
      </c>
      <c r="L30552" t="s">
        <v>706</v>
      </c>
      <c r="M30552" t="s">
        <v>609</v>
      </c>
    </row>
    <row r="30553" spans="1:13" x14ac:dyDescent="0.35">
      <c r="A30553" t="s">
        <v>26</v>
      </c>
      <c r="B30553" t="s">
        <v>1127</v>
      </c>
      <c r="C30553">
        <v>100</v>
      </c>
      <c r="D30553" t="s">
        <v>598</v>
      </c>
      <c r="E30553" t="s">
        <v>662</v>
      </c>
      <c r="F30553" t="s">
        <v>614</v>
      </c>
      <c r="G30553" t="s">
        <v>1095</v>
      </c>
      <c r="H30553" t="s">
        <v>345</v>
      </c>
      <c r="I30553" t="s">
        <v>915</v>
      </c>
      <c r="J30553" t="s">
        <v>716</v>
      </c>
      <c r="K30553" t="s">
        <v>812</v>
      </c>
      <c r="L30553" t="s">
        <v>915</v>
      </c>
      <c r="M30553" t="s">
        <v>211</v>
      </c>
    </row>
    <row r="30554" spans="1:13" x14ac:dyDescent="0.35">
      <c r="A30554" t="s">
        <v>26</v>
      </c>
      <c r="B30554" t="s">
        <v>339</v>
      </c>
      <c r="C30554">
        <v>10</v>
      </c>
      <c r="D30554" t="s">
        <v>950</v>
      </c>
      <c r="E30554" t="s">
        <v>140</v>
      </c>
      <c r="F30554" t="s">
        <v>950</v>
      </c>
      <c r="G30554" t="s">
        <v>950</v>
      </c>
      <c r="H30554" t="s">
        <v>950</v>
      </c>
      <c r="I30554" t="s">
        <v>950</v>
      </c>
      <c r="J30554" t="s">
        <v>140</v>
      </c>
      <c r="K30554" t="s">
        <v>950</v>
      </c>
      <c r="L30554" t="s">
        <v>917</v>
      </c>
      <c r="M30554" t="s">
        <v>494</v>
      </c>
    </row>
    <row r="30555" spans="1:13" x14ac:dyDescent="0.35">
      <c r="A30555" t="s">
        <v>27</v>
      </c>
      <c r="B30555" t="s">
        <v>1126</v>
      </c>
      <c r="C30555">
        <v>78</v>
      </c>
      <c r="D30555" t="s">
        <v>716</v>
      </c>
      <c r="E30555" t="s">
        <v>977</v>
      </c>
      <c r="F30555" t="s">
        <v>405</v>
      </c>
      <c r="G30555" t="s">
        <v>1007</v>
      </c>
      <c r="H30555" t="s">
        <v>1055</v>
      </c>
      <c r="I30555" t="s">
        <v>1007</v>
      </c>
      <c r="J30555" t="s">
        <v>1055</v>
      </c>
      <c r="K30555" t="s">
        <v>1004</v>
      </c>
      <c r="L30555" t="s">
        <v>115</v>
      </c>
      <c r="M30555" t="s">
        <v>702</v>
      </c>
    </row>
    <row r="30556" spans="1:13" x14ac:dyDescent="0.35">
      <c r="A30556" t="s">
        <v>27</v>
      </c>
      <c r="B30556" t="s">
        <v>1127</v>
      </c>
      <c r="C30556">
        <v>114</v>
      </c>
      <c r="D30556" t="s">
        <v>595</v>
      </c>
      <c r="E30556" t="s">
        <v>317</v>
      </c>
      <c r="F30556" t="s">
        <v>115</v>
      </c>
      <c r="G30556" t="s">
        <v>548</v>
      </c>
      <c r="H30556" t="s">
        <v>903</v>
      </c>
      <c r="I30556" t="s">
        <v>574</v>
      </c>
      <c r="J30556" t="s">
        <v>769</v>
      </c>
      <c r="K30556" t="s">
        <v>785</v>
      </c>
      <c r="L30556" t="s">
        <v>1044</v>
      </c>
      <c r="M30556" t="s">
        <v>885</v>
      </c>
    </row>
    <row r="30557" spans="1:13" x14ac:dyDescent="0.35">
      <c r="A30557" t="s">
        <v>27</v>
      </c>
      <c r="B30557" t="s">
        <v>339</v>
      </c>
      <c r="C30557">
        <v>12</v>
      </c>
      <c r="D30557" t="s">
        <v>107</v>
      </c>
      <c r="E30557" t="s">
        <v>1095</v>
      </c>
      <c r="F30557" t="s">
        <v>107</v>
      </c>
      <c r="G30557" t="s">
        <v>140</v>
      </c>
      <c r="H30557" t="s">
        <v>140</v>
      </c>
      <c r="I30557" t="s">
        <v>140</v>
      </c>
      <c r="J30557" t="s">
        <v>140</v>
      </c>
      <c r="K30557" t="s">
        <v>1182</v>
      </c>
      <c r="L30557" t="s">
        <v>140</v>
      </c>
      <c r="M30557" t="s">
        <v>976</v>
      </c>
    </row>
    <row r="30558" spans="1:13" x14ac:dyDescent="0.35">
      <c r="A30558" t="s">
        <v>28</v>
      </c>
      <c r="B30558" t="s">
        <v>1126</v>
      </c>
      <c r="C30558">
        <v>72</v>
      </c>
      <c r="D30558" t="s">
        <v>187</v>
      </c>
      <c r="E30558" t="s">
        <v>838</v>
      </c>
      <c r="F30558" t="s">
        <v>458</v>
      </c>
      <c r="G30558" t="s">
        <v>775</v>
      </c>
      <c r="H30558" t="s">
        <v>140</v>
      </c>
      <c r="I30558" t="s">
        <v>1060</v>
      </c>
      <c r="J30558" t="s">
        <v>1066</v>
      </c>
      <c r="K30558" t="s">
        <v>1066</v>
      </c>
      <c r="L30558" t="s">
        <v>785</v>
      </c>
      <c r="M30558" t="s">
        <v>469</v>
      </c>
    </row>
    <row r="30559" spans="1:13" x14ac:dyDescent="0.35">
      <c r="A30559" t="s">
        <v>28</v>
      </c>
      <c r="B30559" t="s">
        <v>1127</v>
      </c>
      <c r="C30559">
        <v>125</v>
      </c>
      <c r="D30559" t="s">
        <v>812</v>
      </c>
      <c r="E30559" t="s">
        <v>893</v>
      </c>
      <c r="F30559" t="s">
        <v>893</v>
      </c>
      <c r="G30559" t="s">
        <v>977</v>
      </c>
      <c r="H30559" t="s">
        <v>527</v>
      </c>
      <c r="I30559" t="s">
        <v>977</v>
      </c>
      <c r="J30559" t="s">
        <v>1045</v>
      </c>
      <c r="K30559" t="s">
        <v>801</v>
      </c>
      <c r="L30559" t="s">
        <v>942</v>
      </c>
      <c r="M30559" t="s">
        <v>946</v>
      </c>
    </row>
    <row r="30560" spans="1:13" x14ac:dyDescent="0.35">
      <c r="A30560" t="s">
        <v>28</v>
      </c>
      <c r="B30560" t="s">
        <v>339</v>
      </c>
      <c r="C30560">
        <v>10</v>
      </c>
      <c r="D30560" t="s">
        <v>942</v>
      </c>
      <c r="E30560" t="s">
        <v>942</v>
      </c>
      <c r="F30560" t="s">
        <v>942</v>
      </c>
      <c r="G30560" t="s">
        <v>942</v>
      </c>
      <c r="H30560" t="s">
        <v>942</v>
      </c>
      <c r="I30560" t="s">
        <v>942</v>
      </c>
      <c r="J30560" t="s">
        <v>942</v>
      </c>
      <c r="K30560" t="s">
        <v>942</v>
      </c>
      <c r="L30560" t="s">
        <v>942</v>
      </c>
      <c r="M30560" t="s">
        <v>969</v>
      </c>
    </row>
    <row r="30561" spans="1:13" x14ac:dyDescent="0.35">
      <c r="A30561" t="s">
        <v>29</v>
      </c>
      <c r="B30561" t="s">
        <v>1126</v>
      </c>
      <c r="C30561">
        <v>96</v>
      </c>
      <c r="D30561" t="s">
        <v>57</v>
      </c>
      <c r="E30561" t="s">
        <v>340</v>
      </c>
      <c r="F30561" t="s">
        <v>1000</v>
      </c>
      <c r="G30561" t="s">
        <v>1087</v>
      </c>
      <c r="H30561" t="s">
        <v>91</v>
      </c>
      <c r="I30561" t="s">
        <v>1072</v>
      </c>
      <c r="J30561" t="s">
        <v>111</v>
      </c>
      <c r="K30561" t="s">
        <v>117</v>
      </c>
      <c r="L30561" t="s">
        <v>293</v>
      </c>
      <c r="M30561" t="s">
        <v>217</v>
      </c>
    </row>
    <row r="30562" spans="1:13" x14ac:dyDescent="0.35">
      <c r="A30562" t="s">
        <v>29</v>
      </c>
      <c r="B30562" t="s">
        <v>1127</v>
      </c>
      <c r="C30562">
        <v>98</v>
      </c>
      <c r="D30562" t="s">
        <v>627</v>
      </c>
      <c r="E30562" t="s">
        <v>571</v>
      </c>
      <c r="F30562" t="s">
        <v>320</v>
      </c>
      <c r="G30562" t="s">
        <v>465</v>
      </c>
      <c r="H30562" t="s">
        <v>706</v>
      </c>
      <c r="I30562" t="s">
        <v>521</v>
      </c>
      <c r="J30562" t="s">
        <v>495</v>
      </c>
      <c r="K30562" t="s">
        <v>932</v>
      </c>
      <c r="L30562" t="s">
        <v>824</v>
      </c>
      <c r="M30562" t="s">
        <v>1246</v>
      </c>
    </row>
    <row r="30563" spans="1:13" x14ac:dyDescent="0.35">
      <c r="A30563" t="s">
        <v>29</v>
      </c>
      <c r="B30563" t="s">
        <v>339</v>
      </c>
      <c r="C30563">
        <v>10</v>
      </c>
      <c r="D30563" t="s">
        <v>131</v>
      </c>
      <c r="E30563" t="s">
        <v>131</v>
      </c>
      <c r="F30563" t="s">
        <v>131</v>
      </c>
      <c r="G30563" t="s">
        <v>140</v>
      </c>
      <c r="H30563" t="s">
        <v>140</v>
      </c>
      <c r="I30563" t="s">
        <v>131</v>
      </c>
      <c r="J30563" t="s">
        <v>131</v>
      </c>
      <c r="K30563" t="s">
        <v>131</v>
      </c>
      <c r="L30563" t="s">
        <v>985</v>
      </c>
      <c r="M30563" t="s">
        <v>670</v>
      </c>
    </row>
    <row r="30564" spans="1:13" x14ac:dyDescent="0.35">
      <c r="A30564" t="s">
        <v>30</v>
      </c>
      <c r="B30564" t="s">
        <v>1126</v>
      </c>
      <c r="C30564">
        <v>76</v>
      </c>
      <c r="D30564" t="s">
        <v>1049</v>
      </c>
      <c r="E30564" t="s">
        <v>394</v>
      </c>
      <c r="F30564" t="s">
        <v>801</v>
      </c>
      <c r="G30564" t="s">
        <v>1073</v>
      </c>
      <c r="H30564" t="s">
        <v>1046</v>
      </c>
      <c r="I30564" t="s">
        <v>1050</v>
      </c>
      <c r="J30564" t="s">
        <v>1060</v>
      </c>
      <c r="K30564" t="s">
        <v>915</v>
      </c>
      <c r="L30564" t="s">
        <v>117</v>
      </c>
      <c r="M30564" t="s">
        <v>873</v>
      </c>
    </row>
    <row r="30565" spans="1:13" x14ac:dyDescent="0.35">
      <c r="A30565" t="s">
        <v>30</v>
      </c>
      <c r="B30565" t="s">
        <v>1127</v>
      </c>
      <c r="C30565">
        <v>120</v>
      </c>
      <c r="D30565" t="s">
        <v>115</v>
      </c>
      <c r="E30565" t="s">
        <v>123</v>
      </c>
      <c r="F30565" t="s">
        <v>422</v>
      </c>
      <c r="G30565" t="s">
        <v>1053</v>
      </c>
      <c r="H30565" t="s">
        <v>733</v>
      </c>
      <c r="I30565" t="s">
        <v>1065</v>
      </c>
      <c r="J30565" t="s">
        <v>1053</v>
      </c>
      <c r="K30565" t="s">
        <v>1072</v>
      </c>
      <c r="L30565" t="s">
        <v>646</v>
      </c>
      <c r="M30565" t="s">
        <v>68</v>
      </c>
    </row>
    <row r="30566" spans="1:13" x14ac:dyDescent="0.35">
      <c r="A30566" t="s">
        <v>30</v>
      </c>
      <c r="B30566" t="s">
        <v>339</v>
      </c>
      <c r="C30566">
        <v>6</v>
      </c>
      <c r="D30566" t="s">
        <v>659</v>
      </c>
      <c r="E30566" t="s">
        <v>659</v>
      </c>
      <c r="F30566" t="s">
        <v>659</v>
      </c>
      <c r="G30566" t="s">
        <v>140</v>
      </c>
      <c r="H30566" t="s">
        <v>140</v>
      </c>
      <c r="I30566" t="s">
        <v>140</v>
      </c>
      <c r="J30566" t="s">
        <v>140</v>
      </c>
      <c r="K30566" t="s">
        <v>140</v>
      </c>
      <c r="L30566" t="s">
        <v>140</v>
      </c>
      <c r="M30566" t="s">
        <v>658</v>
      </c>
    </row>
    <row r="30567" spans="1:13" x14ac:dyDescent="0.35">
      <c r="A30567" t="s">
        <v>31</v>
      </c>
      <c r="B30567" t="s">
        <v>1126</v>
      </c>
      <c r="C30567">
        <v>101</v>
      </c>
      <c r="D30567" t="s">
        <v>107</v>
      </c>
      <c r="E30567" t="s">
        <v>405</v>
      </c>
      <c r="F30567" t="s">
        <v>877</v>
      </c>
      <c r="G30567" t="s">
        <v>756</v>
      </c>
      <c r="H30567" t="s">
        <v>1068</v>
      </c>
      <c r="I30567" t="s">
        <v>1004</v>
      </c>
      <c r="J30567" t="s">
        <v>1050</v>
      </c>
      <c r="K30567" t="s">
        <v>87</v>
      </c>
      <c r="L30567" t="s">
        <v>917</v>
      </c>
      <c r="M30567" t="s">
        <v>549</v>
      </c>
    </row>
    <row r="30568" spans="1:13" x14ac:dyDescent="0.35">
      <c r="A30568" t="s">
        <v>31</v>
      </c>
      <c r="B30568" t="s">
        <v>1127</v>
      </c>
      <c r="C30568">
        <v>100</v>
      </c>
      <c r="D30568" t="s">
        <v>522</v>
      </c>
      <c r="E30568" t="s">
        <v>924</v>
      </c>
      <c r="F30568" t="s">
        <v>911</v>
      </c>
      <c r="G30568" t="s">
        <v>113</v>
      </c>
      <c r="H30568" t="s">
        <v>733</v>
      </c>
      <c r="I30568" t="s">
        <v>1023</v>
      </c>
      <c r="J30568" t="s">
        <v>733</v>
      </c>
      <c r="K30568" t="s">
        <v>1065</v>
      </c>
      <c r="L30568" t="s">
        <v>199</v>
      </c>
      <c r="M30568" t="s">
        <v>580</v>
      </c>
    </row>
    <row r="30569" spans="1:13" x14ac:dyDescent="0.35">
      <c r="A30569" t="s">
        <v>31</v>
      </c>
      <c r="B30569" t="s">
        <v>339</v>
      </c>
      <c r="C30569">
        <v>6</v>
      </c>
      <c r="D30569" t="s">
        <v>1061</v>
      </c>
      <c r="E30569" t="s">
        <v>1061</v>
      </c>
      <c r="F30569" t="s">
        <v>1061</v>
      </c>
      <c r="G30569" t="s">
        <v>1061</v>
      </c>
      <c r="H30569" t="s">
        <v>140</v>
      </c>
      <c r="I30569" t="s">
        <v>140</v>
      </c>
      <c r="J30569" t="s">
        <v>140</v>
      </c>
      <c r="K30569" t="s">
        <v>140</v>
      </c>
      <c r="L30569" t="s">
        <v>856</v>
      </c>
      <c r="M30569" t="s">
        <v>575</v>
      </c>
    </row>
    <row r="30570" spans="1:13" x14ac:dyDescent="0.35">
      <c r="A30570" t="s">
        <v>32</v>
      </c>
      <c r="B30570" t="s">
        <v>1126</v>
      </c>
      <c r="C30570">
        <v>2085</v>
      </c>
      <c r="D30570" t="s">
        <v>897</v>
      </c>
      <c r="E30570" t="s">
        <v>147</v>
      </c>
      <c r="F30570" t="s">
        <v>93</v>
      </c>
      <c r="G30570" t="s">
        <v>99</v>
      </c>
      <c r="H30570" t="s">
        <v>1023</v>
      </c>
      <c r="I30570" t="s">
        <v>345</v>
      </c>
      <c r="J30570" t="s">
        <v>950</v>
      </c>
      <c r="K30570" t="s">
        <v>824</v>
      </c>
      <c r="L30570" t="s">
        <v>443</v>
      </c>
      <c r="M30570" t="s">
        <v>505</v>
      </c>
    </row>
    <row r="30571" spans="1:13" x14ac:dyDescent="0.35">
      <c r="A30571" t="s">
        <v>32</v>
      </c>
      <c r="B30571" t="s">
        <v>1127</v>
      </c>
      <c r="C30571">
        <v>2641</v>
      </c>
      <c r="D30571" t="s">
        <v>199</v>
      </c>
      <c r="E30571" t="s">
        <v>849</v>
      </c>
      <c r="F30571" t="s">
        <v>614</v>
      </c>
      <c r="G30571" t="s">
        <v>123</v>
      </c>
      <c r="H30571" t="s">
        <v>977</v>
      </c>
      <c r="I30571" t="s">
        <v>1095</v>
      </c>
      <c r="J30571" t="s">
        <v>109</v>
      </c>
      <c r="K30571" t="s">
        <v>97</v>
      </c>
      <c r="L30571" t="s">
        <v>953</v>
      </c>
      <c r="M30571" t="s">
        <v>464</v>
      </c>
    </row>
    <row r="30572" spans="1:13" x14ac:dyDescent="0.35">
      <c r="A30572" t="s">
        <v>32</v>
      </c>
      <c r="B30572" t="s">
        <v>339</v>
      </c>
      <c r="C30572">
        <v>204</v>
      </c>
      <c r="D30572" t="s">
        <v>517</v>
      </c>
      <c r="E30572" t="s">
        <v>1065</v>
      </c>
      <c r="F30572" t="s">
        <v>121</v>
      </c>
      <c r="G30572" t="s">
        <v>977</v>
      </c>
      <c r="H30572" t="s">
        <v>939</v>
      </c>
      <c r="I30572" t="s">
        <v>954</v>
      </c>
      <c r="J30572" t="s">
        <v>1043</v>
      </c>
      <c r="K30572" t="s">
        <v>515</v>
      </c>
      <c r="L30572" t="s">
        <v>988</v>
      </c>
      <c r="M30572" t="s">
        <v>809</v>
      </c>
    </row>
    <row r="30574" spans="1:13" x14ac:dyDescent="0.35">
      <c r="A30574" t="s">
        <v>2262</v>
      </c>
    </row>
    <row r="30575" spans="1:13" x14ac:dyDescent="0.35">
      <c r="A30575" t="s">
        <v>2</v>
      </c>
      <c r="B30575" t="s">
        <v>1141</v>
      </c>
      <c r="C30575" t="s">
        <v>3</v>
      </c>
      <c r="D30575" t="s">
        <v>2252</v>
      </c>
      <c r="E30575" t="s">
        <v>2253</v>
      </c>
      <c r="F30575" t="s">
        <v>2254</v>
      </c>
      <c r="G30575" t="s">
        <v>2255</v>
      </c>
      <c r="H30575" t="s">
        <v>2256</v>
      </c>
      <c r="I30575" t="s">
        <v>2257</v>
      </c>
      <c r="J30575" t="s">
        <v>2258</v>
      </c>
      <c r="K30575" t="s">
        <v>2259</v>
      </c>
      <c r="L30575" t="s">
        <v>2260</v>
      </c>
      <c r="M30575" t="s">
        <v>1042</v>
      </c>
    </row>
    <row r="30576" spans="1:13" x14ac:dyDescent="0.35">
      <c r="A30576" t="s">
        <v>8</v>
      </c>
      <c r="B30576" t="s">
        <v>1129</v>
      </c>
      <c r="C30576">
        <v>44</v>
      </c>
      <c r="D30576" t="s">
        <v>418</v>
      </c>
      <c r="E30576" t="s">
        <v>847</v>
      </c>
      <c r="F30576" t="s">
        <v>433</v>
      </c>
      <c r="G30576" t="s">
        <v>942</v>
      </c>
      <c r="H30576" t="s">
        <v>548</v>
      </c>
      <c r="I30576" t="s">
        <v>985</v>
      </c>
      <c r="J30576" t="s">
        <v>1061</v>
      </c>
      <c r="K30576" t="s">
        <v>1100</v>
      </c>
      <c r="L30576" t="s">
        <v>718</v>
      </c>
      <c r="M30576" t="s">
        <v>734</v>
      </c>
    </row>
    <row r="30577" spans="1:13" x14ac:dyDescent="0.35">
      <c r="A30577" t="s">
        <v>8</v>
      </c>
      <c r="B30577" t="s">
        <v>1130</v>
      </c>
      <c r="C30577">
        <v>116</v>
      </c>
      <c r="D30577" t="s">
        <v>614</v>
      </c>
      <c r="E30577" t="s">
        <v>999</v>
      </c>
      <c r="F30577" t="s">
        <v>462</v>
      </c>
      <c r="G30577" t="s">
        <v>394</v>
      </c>
      <c r="H30577" t="s">
        <v>971</v>
      </c>
      <c r="I30577" t="s">
        <v>869</v>
      </c>
      <c r="J30577" t="s">
        <v>89</v>
      </c>
      <c r="K30577" t="s">
        <v>838</v>
      </c>
      <c r="L30577" t="s">
        <v>95</v>
      </c>
      <c r="M30577" t="s">
        <v>166</v>
      </c>
    </row>
    <row r="30578" spans="1:13" x14ac:dyDescent="0.35">
      <c r="A30578" t="s">
        <v>8</v>
      </c>
      <c r="B30578" t="s">
        <v>1131</v>
      </c>
      <c r="C30578">
        <v>44</v>
      </c>
      <c r="D30578" t="s">
        <v>145</v>
      </c>
      <c r="E30578" t="s">
        <v>1095</v>
      </c>
      <c r="F30578" t="s">
        <v>147</v>
      </c>
      <c r="G30578" t="s">
        <v>1068</v>
      </c>
      <c r="H30578" t="s">
        <v>140</v>
      </c>
      <c r="I30578" t="s">
        <v>1051</v>
      </c>
      <c r="J30578" t="s">
        <v>140</v>
      </c>
      <c r="K30578" t="s">
        <v>1057</v>
      </c>
      <c r="L30578" t="s">
        <v>317</v>
      </c>
      <c r="M30578" t="s">
        <v>566</v>
      </c>
    </row>
    <row r="30579" spans="1:13" x14ac:dyDescent="0.35">
      <c r="A30579" t="s">
        <v>9</v>
      </c>
      <c r="B30579" t="s">
        <v>1129</v>
      </c>
      <c r="C30579">
        <v>18</v>
      </c>
      <c r="D30579" t="s">
        <v>427</v>
      </c>
      <c r="E30579" t="s">
        <v>968</v>
      </c>
      <c r="F30579" t="s">
        <v>659</v>
      </c>
      <c r="G30579" t="s">
        <v>659</v>
      </c>
      <c r="H30579" t="s">
        <v>1049</v>
      </c>
      <c r="I30579" t="s">
        <v>1049</v>
      </c>
      <c r="J30579" t="s">
        <v>1049</v>
      </c>
      <c r="K30579" t="s">
        <v>603</v>
      </c>
      <c r="L30579" t="s">
        <v>756</v>
      </c>
      <c r="M30579" t="s">
        <v>557</v>
      </c>
    </row>
    <row r="30580" spans="1:13" x14ac:dyDescent="0.35">
      <c r="A30580" t="s">
        <v>9</v>
      </c>
      <c r="B30580" t="s">
        <v>1130</v>
      </c>
      <c r="C30580">
        <v>163</v>
      </c>
      <c r="D30580" t="s">
        <v>877</v>
      </c>
      <c r="E30580" t="s">
        <v>716</v>
      </c>
      <c r="F30580" t="s">
        <v>1182</v>
      </c>
      <c r="G30580" t="s">
        <v>87</v>
      </c>
      <c r="H30580" t="s">
        <v>1061</v>
      </c>
      <c r="I30580" t="s">
        <v>1059</v>
      </c>
      <c r="J30580" t="s">
        <v>824</v>
      </c>
      <c r="K30580" t="s">
        <v>769</v>
      </c>
      <c r="L30580" t="s">
        <v>1065</v>
      </c>
      <c r="M30580" t="s">
        <v>72</v>
      </c>
    </row>
    <row r="30581" spans="1:13" x14ac:dyDescent="0.35">
      <c r="A30581" t="s">
        <v>9</v>
      </c>
      <c r="B30581" t="s">
        <v>1131</v>
      </c>
      <c r="C30581">
        <v>20</v>
      </c>
      <c r="D30581" t="s">
        <v>418</v>
      </c>
      <c r="E30581" t="s">
        <v>147</v>
      </c>
      <c r="F30581" t="s">
        <v>867</v>
      </c>
      <c r="G30581" t="s">
        <v>286</v>
      </c>
      <c r="H30581" t="s">
        <v>147</v>
      </c>
      <c r="I30581" t="s">
        <v>147</v>
      </c>
      <c r="J30581" t="s">
        <v>869</v>
      </c>
      <c r="K30581" t="s">
        <v>147</v>
      </c>
      <c r="L30581" t="s">
        <v>973</v>
      </c>
      <c r="M30581" t="s">
        <v>393</v>
      </c>
    </row>
    <row r="30582" spans="1:13" x14ac:dyDescent="0.35">
      <c r="A30582" t="s">
        <v>10</v>
      </c>
      <c r="B30582" t="s">
        <v>1129</v>
      </c>
      <c r="C30582">
        <v>25</v>
      </c>
      <c r="D30582" t="s">
        <v>996</v>
      </c>
      <c r="E30582" t="s">
        <v>140</v>
      </c>
      <c r="F30582" t="s">
        <v>192</v>
      </c>
      <c r="G30582" t="s">
        <v>983</v>
      </c>
      <c r="H30582" t="s">
        <v>140</v>
      </c>
      <c r="I30582" t="s">
        <v>140</v>
      </c>
      <c r="J30582" t="s">
        <v>140</v>
      </c>
      <c r="K30582" t="s">
        <v>983</v>
      </c>
      <c r="L30582" t="s">
        <v>824</v>
      </c>
      <c r="M30582" t="s">
        <v>684</v>
      </c>
    </row>
    <row r="30583" spans="1:13" x14ac:dyDescent="0.35">
      <c r="A30583" t="s">
        <v>10</v>
      </c>
      <c r="B30583" t="s">
        <v>1130</v>
      </c>
      <c r="C30583">
        <v>169</v>
      </c>
      <c r="D30583" t="s">
        <v>1076</v>
      </c>
      <c r="E30583" t="s">
        <v>517</v>
      </c>
      <c r="F30583" t="s">
        <v>422</v>
      </c>
      <c r="G30583" t="s">
        <v>942</v>
      </c>
      <c r="H30583" t="s">
        <v>1045</v>
      </c>
      <c r="I30583" t="s">
        <v>548</v>
      </c>
      <c r="J30583" t="s">
        <v>733</v>
      </c>
      <c r="K30583" t="s">
        <v>269</v>
      </c>
      <c r="L30583" t="s">
        <v>97</v>
      </c>
      <c r="M30583" t="s">
        <v>169</v>
      </c>
    </row>
    <row r="30584" spans="1:13" x14ac:dyDescent="0.35">
      <c r="A30584" t="s">
        <v>10</v>
      </c>
      <c r="B30584" t="s">
        <v>1131</v>
      </c>
      <c r="C30584">
        <v>14</v>
      </c>
      <c r="D30584" t="s">
        <v>762</v>
      </c>
      <c r="E30584" t="s">
        <v>620</v>
      </c>
      <c r="F30584" t="s">
        <v>762</v>
      </c>
      <c r="G30584" t="s">
        <v>706</v>
      </c>
      <c r="H30584" t="s">
        <v>869</v>
      </c>
      <c r="I30584" t="s">
        <v>1139</v>
      </c>
      <c r="J30584" t="s">
        <v>140</v>
      </c>
      <c r="K30584" t="s">
        <v>869</v>
      </c>
      <c r="L30584" t="s">
        <v>718</v>
      </c>
      <c r="M30584" t="s">
        <v>179</v>
      </c>
    </row>
    <row r="30585" spans="1:13" x14ac:dyDescent="0.35">
      <c r="A30585" t="s">
        <v>11</v>
      </c>
      <c r="B30585" t="s">
        <v>1129</v>
      </c>
      <c r="C30585">
        <v>22</v>
      </c>
      <c r="D30585" t="s">
        <v>766</v>
      </c>
      <c r="E30585" t="s">
        <v>947</v>
      </c>
      <c r="F30585" t="s">
        <v>45</v>
      </c>
      <c r="G30585" t="s">
        <v>45</v>
      </c>
      <c r="H30585" t="s">
        <v>903</v>
      </c>
      <c r="I30585" t="s">
        <v>915</v>
      </c>
      <c r="J30585" t="s">
        <v>1154</v>
      </c>
      <c r="K30585" t="s">
        <v>1100</v>
      </c>
      <c r="L30585" t="s">
        <v>1046</v>
      </c>
      <c r="M30585" t="s">
        <v>725</v>
      </c>
    </row>
    <row r="30586" spans="1:13" x14ac:dyDescent="0.35">
      <c r="A30586" t="s">
        <v>11</v>
      </c>
      <c r="B30586" t="s">
        <v>1130</v>
      </c>
      <c r="C30586">
        <v>160</v>
      </c>
      <c r="D30586" t="s">
        <v>777</v>
      </c>
      <c r="E30586" t="s">
        <v>643</v>
      </c>
      <c r="F30586" t="s">
        <v>1106</v>
      </c>
      <c r="G30586" t="s">
        <v>1072</v>
      </c>
      <c r="H30586" t="s">
        <v>929</v>
      </c>
      <c r="I30586" t="s">
        <v>317</v>
      </c>
      <c r="J30586" t="s">
        <v>1056</v>
      </c>
      <c r="K30586" t="s">
        <v>937</v>
      </c>
      <c r="L30586" t="s">
        <v>422</v>
      </c>
      <c r="M30586" t="s">
        <v>575</v>
      </c>
    </row>
    <row r="30587" spans="1:13" x14ac:dyDescent="0.35">
      <c r="A30587" t="s">
        <v>11</v>
      </c>
      <c r="B30587" t="s">
        <v>1131</v>
      </c>
      <c r="C30587">
        <v>24</v>
      </c>
      <c r="D30587" t="s">
        <v>157</v>
      </c>
      <c r="E30587" t="s">
        <v>467</v>
      </c>
      <c r="F30587" t="s">
        <v>242</v>
      </c>
      <c r="G30587" t="s">
        <v>446</v>
      </c>
      <c r="H30587" t="s">
        <v>838</v>
      </c>
      <c r="I30587" t="s">
        <v>317</v>
      </c>
      <c r="J30587" t="s">
        <v>121</v>
      </c>
      <c r="K30587" t="s">
        <v>961</v>
      </c>
      <c r="L30587" t="s">
        <v>140</v>
      </c>
      <c r="M30587" t="s">
        <v>725</v>
      </c>
    </row>
    <row r="30588" spans="1:13" x14ac:dyDescent="0.35">
      <c r="A30588" t="s">
        <v>12</v>
      </c>
      <c r="B30588" t="s">
        <v>1129</v>
      </c>
      <c r="C30588">
        <v>77</v>
      </c>
      <c r="D30588" t="s">
        <v>467</v>
      </c>
      <c r="E30588" t="s">
        <v>543</v>
      </c>
      <c r="F30588" t="s">
        <v>926</v>
      </c>
      <c r="G30588" t="s">
        <v>847</v>
      </c>
      <c r="H30588" t="s">
        <v>716</v>
      </c>
      <c r="I30588" t="s">
        <v>716</v>
      </c>
      <c r="J30588" t="s">
        <v>1061</v>
      </c>
      <c r="K30588" t="s">
        <v>119</v>
      </c>
      <c r="L30588" t="s">
        <v>1053</v>
      </c>
      <c r="M30588" t="s">
        <v>430</v>
      </c>
    </row>
    <row r="30589" spans="1:13" x14ac:dyDescent="0.35">
      <c r="A30589" t="s">
        <v>12</v>
      </c>
      <c r="B30589" t="s">
        <v>1130</v>
      </c>
      <c r="C30589">
        <v>87</v>
      </c>
      <c r="D30589" t="s">
        <v>841</v>
      </c>
      <c r="E30589" t="s">
        <v>127</v>
      </c>
      <c r="F30589" t="s">
        <v>592</v>
      </c>
      <c r="G30589" t="s">
        <v>1053</v>
      </c>
      <c r="H30589" t="s">
        <v>988</v>
      </c>
      <c r="I30589" t="s">
        <v>317</v>
      </c>
      <c r="J30589" t="s">
        <v>903</v>
      </c>
      <c r="K30589" t="s">
        <v>103</v>
      </c>
      <c r="L30589" t="s">
        <v>985</v>
      </c>
      <c r="M30589" t="s">
        <v>347</v>
      </c>
    </row>
    <row r="30590" spans="1:13" x14ac:dyDescent="0.35">
      <c r="A30590" t="s">
        <v>12</v>
      </c>
      <c r="B30590" t="s">
        <v>1131</v>
      </c>
      <c r="C30590">
        <v>45</v>
      </c>
      <c r="D30590" t="s">
        <v>67</v>
      </c>
      <c r="E30590" t="s">
        <v>489</v>
      </c>
      <c r="F30590" t="s">
        <v>341</v>
      </c>
      <c r="G30590" t="s">
        <v>901</v>
      </c>
      <c r="H30590" t="s">
        <v>662</v>
      </c>
      <c r="I30590" t="s">
        <v>755</v>
      </c>
      <c r="J30590" t="s">
        <v>1106</v>
      </c>
      <c r="K30590" t="s">
        <v>1154</v>
      </c>
      <c r="L30590" t="s">
        <v>1072</v>
      </c>
      <c r="M30590" t="s">
        <v>692</v>
      </c>
    </row>
    <row r="30591" spans="1:13" x14ac:dyDescent="0.35">
      <c r="A30591" t="s">
        <v>13</v>
      </c>
      <c r="B30591" t="s">
        <v>1129</v>
      </c>
      <c r="C30591">
        <v>31</v>
      </c>
      <c r="D30591" t="s">
        <v>574</v>
      </c>
      <c r="E30591" t="s">
        <v>1047</v>
      </c>
      <c r="F30591" t="s">
        <v>977</v>
      </c>
      <c r="G30591" t="s">
        <v>954</v>
      </c>
      <c r="H30591" t="s">
        <v>954</v>
      </c>
      <c r="I30591" t="s">
        <v>977</v>
      </c>
      <c r="J30591" t="s">
        <v>954</v>
      </c>
      <c r="K30591" t="s">
        <v>140</v>
      </c>
      <c r="L30591" t="s">
        <v>691</v>
      </c>
      <c r="M30591" t="s">
        <v>448</v>
      </c>
    </row>
    <row r="30592" spans="1:13" x14ac:dyDescent="0.35">
      <c r="A30592" t="s">
        <v>13</v>
      </c>
      <c r="B30592" t="s">
        <v>1130</v>
      </c>
      <c r="C30592">
        <v>99</v>
      </c>
      <c r="D30592" t="s">
        <v>812</v>
      </c>
      <c r="E30592" t="s">
        <v>1003</v>
      </c>
      <c r="F30592" t="s">
        <v>109</v>
      </c>
      <c r="G30592" t="s">
        <v>664</v>
      </c>
      <c r="H30592" t="s">
        <v>1046</v>
      </c>
      <c r="I30592" t="s">
        <v>1048</v>
      </c>
      <c r="J30592" t="s">
        <v>1020</v>
      </c>
      <c r="K30592" t="s">
        <v>1018</v>
      </c>
      <c r="L30592" t="s">
        <v>399</v>
      </c>
      <c r="M30592" t="s">
        <v>38</v>
      </c>
    </row>
    <row r="30593" spans="1:13" x14ac:dyDescent="0.35">
      <c r="A30593" t="s">
        <v>13</v>
      </c>
      <c r="B30593" t="s">
        <v>1131</v>
      </c>
      <c r="C30593">
        <v>76</v>
      </c>
      <c r="D30593" t="s">
        <v>921</v>
      </c>
      <c r="E30593" t="s">
        <v>1104</v>
      </c>
      <c r="F30593" t="s">
        <v>681</v>
      </c>
      <c r="G30593" t="s">
        <v>917</v>
      </c>
      <c r="H30593" t="s">
        <v>875</v>
      </c>
      <c r="I30593" t="s">
        <v>111</v>
      </c>
      <c r="J30593" t="s">
        <v>1045</v>
      </c>
      <c r="K30593" t="s">
        <v>729</v>
      </c>
      <c r="L30593" t="s">
        <v>119</v>
      </c>
      <c r="M30593" t="s">
        <v>309</v>
      </c>
    </row>
    <row r="30594" spans="1:13" x14ac:dyDescent="0.35">
      <c r="A30594" t="s">
        <v>14</v>
      </c>
      <c r="B30594" t="s">
        <v>1129</v>
      </c>
      <c r="C30594">
        <v>49</v>
      </c>
      <c r="D30594" t="s">
        <v>105</v>
      </c>
      <c r="E30594" t="s">
        <v>643</v>
      </c>
      <c r="F30594" t="s">
        <v>762</v>
      </c>
      <c r="G30594" t="s">
        <v>91</v>
      </c>
      <c r="H30594" t="s">
        <v>1056</v>
      </c>
      <c r="I30594" t="s">
        <v>967</v>
      </c>
      <c r="J30594" t="s">
        <v>1047</v>
      </c>
      <c r="K30594" t="s">
        <v>1095</v>
      </c>
      <c r="L30594" t="s">
        <v>1057</v>
      </c>
      <c r="M30594" t="s">
        <v>609</v>
      </c>
    </row>
    <row r="30595" spans="1:13" x14ac:dyDescent="0.35">
      <c r="A30595" t="s">
        <v>14</v>
      </c>
      <c r="B30595" t="s">
        <v>1130</v>
      </c>
      <c r="C30595">
        <v>121</v>
      </c>
      <c r="D30595" t="s">
        <v>1071</v>
      </c>
      <c r="E30595" t="s">
        <v>706</v>
      </c>
      <c r="F30595" t="s">
        <v>841</v>
      </c>
      <c r="G30595" t="s">
        <v>592</v>
      </c>
      <c r="H30595" t="s">
        <v>515</v>
      </c>
      <c r="I30595" t="s">
        <v>89</v>
      </c>
      <c r="J30595" t="s">
        <v>99</v>
      </c>
      <c r="K30595" t="s">
        <v>91</v>
      </c>
      <c r="L30595" t="s">
        <v>1065</v>
      </c>
      <c r="M30595" t="s">
        <v>909</v>
      </c>
    </row>
    <row r="30596" spans="1:13" x14ac:dyDescent="0.35">
      <c r="A30596" t="s">
        <v>14</v>
      </c>
      <c r="B30596" t="s">
        <v>1131</v>
      </c>
      <c r="C30596">
        <v>33</v>
      </c>
      <c r="D30596" t="s">
        <v>492</v>
      </c>
      <c r="E30596" t="s">
        <v>522</v>
      </c>
      <c r="F30596" t="s">
        <v>728</v>
      </c>
      <c r="G30596" t="s">
        <v>862</v>
      </c>
      <c r="H30596" t="s">
        <v>317</v>
      </c>
      <c r="I30596" t="s">
        <v>641</v>
      </c>
      <c r="J30596" t="s">
        <v>777</v>
      </c>
      <c r="K30596" t="s">
        <v>641</v>
      </c>
      <c r="L30596" t="s">
        <v>261</v>
      </c>
      <c r="M30596" t="s">
        <v>431</v>
      </c>
    </row>
    <row r="30597" spans="1:13" x14ac:dyDescent="0.35">
      <c r="A30597" t="s">
        <v>15</v>
      </c>
      <c r="B30597" t="s">
        <v>1129</v>
      </c>
      <c r="C30597">
        <v>44</v>
      </c>
      <c r="D30597" t="s">
        <v>718</v>
      </c>
      <c r="E30597" t="s">
        <v>967</v>
      </c>
      <c r="F30597" t="s">
        <v>521</v>
      </c>
      <c r="G30597" t="s">
        <v>269</v>
      </c>
      <c r="H30597" t="s">
        <v>977</v>
      </c>
      <c r="I30597" t="s">
        <v>1046</v>
      </c>
      <c r="J30597" t="s">
        <v>1046</v>
      </c>
      <c r="K30597" t="s">
        <v>1049</v>
      </c>
      <c r="L30597" t="s">
        <v>996</v>
      </c>
      <c r="M30597" t="s">
        <v>815</v>
      </c>
    </row>
    <row r="30598" spans="1:13" x14ac:dyDescent="0.35">
      <c r="A30598" t="s">
        <v>15</v>
      </c>
      <c r="B30598" t="s">
        <v>1130</v>
      </c>
      <c r="C30598">
        <v>130</v>
      </c>
      <c r="D30598" t="s">
        <v>592</v>
      </c>
      <c r="E30598" t="s">
        <v>1070</v>
      </c>
      <c r="F30598" t="s">
        <v>458</v>
      </c>
      <c r="G30598" t="s">
        <v>869</v>
      </c>
      <c r="H30598" t="s">
        <v>1019</v>
      </c>
      <c r="I30598" t="s">
        <v>1023</v>
      </c>
      <c r="J30598" t="s">
        <v>1063</v>
      </c>
      <c r="K30598" t="s">
        <v>869</v>
      </c>
      <c r="L30598" t="s">
        <v>269</v>
      </c>
      <c r="M30598" t="s">
        <v>652</v>
      </c>
    </row>
    <row r="30599" spans="1:13" x14ac:dyDescent="0.35">
      <c r="A30599" t="s">
        <v>15</v>
      </c>
      <c r="B30599" t="s">
        <v>1131</v>
      </c>
      <c r="C30599">
        <v>32</v>
      </c>
      <c r="D30599" t="s">
        <v>991</v>
      </c>
      <c r="E30599" t="s">
        <v>371</v>
      </c>
      <c r="F30599" t="s">
        <v>93</v>
      </c>
      <c r="G30599" t="s">
        <v>521</v>
      </c>
      <c r="H30599" t="s">
        <v>1051</v>
      </c>
      <c r="I30599" t="s">
        <v>1051</v>
      </c>
      <c r="J30599" t="s">
        <v>1051</v>
      </c>
      <c r="K30599" t="s">
        <v>117</v>
      </c>
      <c r="L30599" t="s">
        <v>121</v>
      </c>
      <c r="M30599" t="s">
        <v>679</v>
      </c>
    </row>
    <row r="30600" spans="1:13" x14ac:dyDescent="0.35">
      <c r="A30600" t="s">
        <v>16</v>
      </c>
      <c r="B30600" t="s">
        <v>1129</v>
      </c>
      <c r="C30600">
        <v>13</v>
      </c>
      <c r="D30600" t="s">
        <v>101</v>
      </c>
      <c r="E30600" t="s">
        <v>818</v>
      </c>
      <c r="F30600" t="s">
        <v>101</v>
      </c>
      <c r="G30600" t="s">
        <v>101</v>
      </c>
      <c r="H30600" t="s">
        <v>967</v>
      </c>
      <c r="I30600" t="s">
        <v>140</v>
      </c>
      <c r="J30600" t="s">
        <v>967</v>
      </c>
      <c r="K30600" t="s">
        <v>340</v>
      </c>
      <c r="L30600" t="s">
        <v>967</v>
      </c>
      <c r="M30600" t="s">
        <v>742</v>
      </c>
    </row>
    <row r="30601" spans="1:13" x14ac:dyDescent="0.35">
      <c r="A30601" t="s">
        <v>16</v>
      </c>
      <c r="B30601" t="s">
        <v>1130</v>
      </c>
      <c r="C30601">
        <v>166</v>
      </c>
      <c r="D30601" t="s">
        <v>756</v>
      </c>
      <c r="E30601" t="s">
        <v>517</v>
      </c>
      <c r="F30601" t="s">
        <v>785</v>
      </c>
      <c r="G30601" t="s">
        <v>107</v>
      </c>
      <c r="H30601" t="s">
        <v>996</v>
      </c>
      <c r="I30601" t="s">
        <v>903</v>
      </c>
      <c r="J30601" t="s">
        <v>664</v>
      </c>
      <c r="K30601" t="s">
        <v>991</v>
      </c>
      <c r="L30601" t="s">
        <v>671</v>
      </c>
      <c r="M30601" t="s">
        <v>577</v>
      </c>
    </row>
    <row r="30602" spans="1:13" x14ac:dyDescent="0.35">
      <c r="A30602" t="s">
        <v>16</v>
      </c>
      <c r="B30602" t="s">
        <v>1131</v>
      </c>
      <c r="C30602">
        <v>27</v>
      </c>
      <c r="D30602" t="s">
        <v>568</v>
      </c>
      <c r="E30602" t="s">
        <v>551</v>
      </c>
      <c r="F30602" t="s">
        <v>465</v>
      </c>
      <c r="G30602" t="s">
        <v>97</v>
      </c>
      <c r="H30602" t="s">
        <v>501</v>
      </c>
      <c r="I30602" t="s">
        <v>961</v>
      </c>
      <c r="J30602" t="s">
        <v>501</v>
      </c>
      <c r="K30602" t="s">
        <v>614</v>
      </c>
      <c r="L30602" t="s">
        <v>939</v>
      </c>
      <c r="M30602" t="s">
        <v>547</v>
      </c>
    </row>
    <row r="30603" spans="1:13" x14ac:dyDescent="0.35">
      <c r="A30603" t="s">
        <v>17</v>
      </c>
      <c r="B30603" t="s">
        <v>1129</v>
      </c>
      <c r="C30603">
        <v>27</v>
      </c>
      <c r="D30603" t="s">
        <v>289</v>
      </c>
      <c r="E30603" t="s">
        <v>993</v>
      </c>
      <c r="F30603" t="s">
        <v>604</v>
      </c>
      <c r="G30603" t="s">
        <v>862</v>
      </c>
      <c r="H30603" t="s">
        <v>501</v>
      </c>
      <c r="I30603" t="s">
        <v>501</v>
      </c>
      <c r="J30603" t="s">
        <v>501</v>
      </c>
      <c r="K30603" t="s">
        <v>993</v>
      </c>
      <c r="L30603" t="s">
        <v>93</v>
      </c>
      <c r="M30603" t="s">
        <v>554</v>
      </c>
    </row>
    <row r="30604" spans="1:13" x14ac:dyDescent="0.35">
      <c r="A30604" t="s">
        <v>17</v>
      </c>
      <c r="B30604" t="s">
        <v>1130</v>
      </c>
      <c r="C30604">
        <v>162</v>
      </c>
      <c r="D30604" t="s">
        <v>117</v>
      </c>
      <c r="E30604" t="s">
        <v>1095</v>
      </c>
      <c r="F30604" t="s">
        <v>1059</v>
      </c>
      <c r="G30604" t="s">
        <v>1047</v>
      </c>
      <c r="H30604" t="s">
        <v>919</v>
      </c>
      <c r="I30604" t="s">
        <v>1061</v>
      </c>
      <c r="J30604" t="s">
        <v>660</v>
      </c>
      <c r="K30604" t="s">
        <v>1044</v>
      </c>
      <c r="L30604" t="s">
        <v>970</v>
      </c>
      <c r="M30604" t="s">
        <v>475</v>
      </c>
    </row>
    <row r="30605" spans="1:13" x14ac:dyDescent="0.35">
      <c r="A30605" t="s">
        <v>17</v>
      </c>
      <c r="B30605" t="s">
        <v>1131</v>
      </c>
      <c r="C30605">
        <v>14</v>
      </c>
      <c r="D30605" t="s">
        <v>91</v>
      </c>
      <c r="E30605" t="s">
        <v>140</v>
      </c>
      <c r="F30605" t="s">
        <v>871</v>
      </c>
      <c r="G30605" t="s">
        <v>140</v>
      </c>
      <c r="H30605" t="s">
        <v>140</v>
      </c>
      <c r="I30605" t="s">
        <v>91</v>
      </c>
      <c r="J30605" t="s">
        <v>140</v>
      </c>
      <c r="K30605" t="s">
        <v>140</v>
      </c>
      <c r="L30605" t="s">
        <v>1061</v>
      </c>
      <c r="M30605" t="s">
        <v>378</v>
      </c>
    </row>
    <row r="30606" spans="1:13" x14ac:dyDescent="0.35">
      <c r="A30606" t="s">
        <v>18</v>
      </c>
      <c r="B30606" t="s">
        <v>1129</v>
      </c>
      <c r="C30606">
        <v>23</v>
      </c>
      <c r="D30606" t="s">
        <v>105</v>
      </c>
      <c r="E30606" t="s">
        <v>131</v>
      </c>
      <c r="F30606" t="s">
        <v>131</v>
      </c>
      <c r="G30606" t="s">
        <v>131</v>
      </c>
      <c r="H30606" t="s">
        <v>131</v>
      </c>
      <c r="I30606" t="s">
        <v>131</v>
      </c>
      <c r="J30606" t="s">
        <v>131</v>
      </c>
      <c r="K30606" t="s">
        <v>1051</v>
      </c>
      <c r="L30606" t="s">
        <v>140</v>
      </c>
      <c r="M30606" t="s">
        <v>106</v>
      </c>
    </row>
    <row r="30607" spans="1:13" x14ac:dyDescent="0.35">
      <c r="A30607" t="s">
        <v>18</v>
      </c>
      <c r="B30607" t="s">
        <v>1130</v>
      </c>
      <c r="C30607">
        <v>139</v>
      </c>
      <c r="D30607" t="s">
        <v>749</v>
      </c>
      <c r="E30607" t="s">
        <v>109</v>
      </c>
      <c r="F30607" t="s">
        <v>462</v>
      </c>
      <c r="G30607" t="s">
        <v>977</v>
      </c>
      <c r="H30607" t="s">
        <v>971</v>
      </c>
      <c r="I30607" t="s">
        <v>801</v>
      </c>
      <c r="J30607" t="s">
        <v>1020</v>
      </c>
      <c r="K30607" t="s">
        <v>458</v>
      </c>
      <c r="L30607" t="s">
        <v>662</v>
      </c>
      <c r="M30607" t="s">
        <v>464</v>
      </c>
    </row>
    <row r="30608" spans="1:13" x14ac:dyDescent="0.35">
      <c r="A30608" t="s">
        <v>18</v>
      </c>
      <c r="B30608" t="s">
        <v>1131</v>
      </c>
      <c r="C30608">
        <v>43</v>
      </c>
      <c r="D30608" t="s">
        <v>620</v>
      </c>
      <c r="E30608" t="s">
        <v>913</v>
      </c>
      <c r="F30608" t="s">
        <v>959</v>
      </c>
      <c r="G30608" t="s">
        <v>1023</v>
      </c>
      <c r="H30608" t="s">
        <v>824</v>
      </c>
      <c r="I30608" t="s">
        <v>121</v>
      </c>
      <c r="J30608" t="s">
        <v>875</v>
      </c>
      <c r="K30608" t="s">
        <v>129</v>
      </c>
      <c r="L30608" t="s">
        <v>812</v>
      </c>
      <c r="M30608" t="s">
        <v>799</v>
      </c>
    </row>
    <row r="30609" spans="1:13" x14ac:dyDescent="0.35">
      <c r="A30609" t="s">
        <v>19</v>
      </c>
      <c r="B30609" t="s">
        <v>1129</v>
      </c>
      <c r="C30609">
        <v>11</v>
      </c>
      <c r="D30609" t="s">
        <v>1061</v>
      </c>
      <c r="E30609" t="s">
        <v>1061</v>
      </c>
      <c r="F30609" t="s">
        <v>95</v>
      </c>
      <c r="G30609" t="s">
        <v>95</v>
      </c>
      <c r="H30609" t="s">
        <v>140</v>
      </c>
      <c r="I30609" t="s">
        <v>140</v>
      </c>
      <c r="J30609" t="s">
        <v>1061</v>
      </c>
      <c r="K30609" t="s">
        <v>718</v>
      </c>
      <c r="L30609" t="s">
        <v>97</v>
      </c>
      <c r="M30609" t="s">
        <v>211</v>
      </c>
    </row>
    <row r="30610" spans="1:13" x14ac:dyDescent="0.35">
      <c r="A30610" t="s">
        <v>19</v>
      </c>
      <c r="B30610" t="s">
        <v>1130</v>
      </c>
      <c r="C30610">
        <v>154</v>
      </c>
      <c r="D30610" t="s">
        <v>1047</v>
      </c>
      <c r="E30610" t="s">
        <v>1051</v>
      </c>
      <c r="F30610" t="s">
        <v>99</v>
      </c>
      <c r="G30610" t="s">
        <v>660</v>
      </c>
      <c r="H30610" t="s">
        <v>140</v>
      </c>
      <c r="I30610" t="s">
        <v>1054</v>
      </c>
      <c r="J30610" t="s">
        <v>1050</v>
      </c>
      <c r="K30610" t="s">
        <v>1023</v>
      </c>
      <c r="L30610" t="s">
        <v>871</v>
      </c>
      <c r="M30610" t="s">
        <v>80</v>
      </c>
    </row>
    <row r="30611" spans="1:13" x14ac:dyDescent="0.35">
      <c r="A30611" t="s">
        <v>19</v>
      </c>
      <c r="B30611" t="s">
        <v>1131</v>
      </c>
      <c r="C30611">
        <v>41</v>
      </c>
      <c r="D30611" t="s">
        <v>1007</v>
      </c>
      <c r="E30611" t="s">
        <v>954</v>
      </c>
      <c r="F30611" t="s">
        <v>991</v>
      </c>
      <c r="G30611" t="s">
        <v>1017</v>
      </c>
      <c r="H30611" t="s">
        <v>140</v>
      </c>
      <c r="I30611" t="s">
        <v>140</v>
      </c>
      <c r="J30611" t="s">
        <v>1062</v>
      </c>
      <c r="K30611" t="s">
        <v>1007</v>
      </c>
      <c r="L30611" t="s">
        <v>848</v>
      </c>
      <c r="M30611" t="s">
        <v>945</v>
      </c>
    </row>
    <row r="30612" spans="1:13" x14ac:dyDescent="0.35">
      <c r="A30612" t="s">
        <v>20</v>
      </c>
      <c r="B30612" t="s">
        <v>1129</v>
      </c>
      <c r="C30612">
        <v>32</v>
      </c>
      <c r="D30612" t="s">
        <v>999</v>
      </c>
      <c r="E30612" t="s">
        <v>1053</v>
      </c>
      <c r="F30612" t="s">
        <v>641</v>
      </c>
      <c r="G30612" t="s">
        <v>113</v>
      </c>
      <c r="H30612" t="s">
        <v>1057</v>
      </c>
      <c r="I30612" t="s">
        <v>1053</v>
      </c>
      <c r="J30612" t="s">
        <v>1070</v>
      </c>
      <c r="K30612" t="s">
        <v>345</v>
      </c>
      <c r="L30612" t="s">
        <v>123</v>
      </c>
      <c r="M30612" t="s">
        <v>243</v>
      </c>
    </row>
    <row r="30613" spans="1:13" x14ac:dyDescent="0.35">
      <c r="A30613" t="s">
        <v>20</v>
      </c>
      <c r="B30613" t="s">
        <v>1130</v>
      </c>
      <c r="C30613">
        <v>90</v>
      </c>
      <c r="D30613" t="s">
        <v>527</v>
      </c>
      <c r="E30613" t="s">
        <v>345</v>
      </c>
      <c r="F30613" t="s">
        <v>1057</v>
      </c>
      <c r="G30613" t="s">
        <v>1021</v>
      </c>
      <c r="H30613" t="s">
        <v>140</v>
      </c>
      <c r="I30613" t="s">
        <v>140</v>
      </c>
      <c r="J30613" t="s">
        <v>140</v>
      </c>
      <c r="K30613" t="s">
        <v>1012</v>
      </c>
      <c r="L30613" t="s">
        <v>113</v>
      </c>
      <c r="M30613" t="s">
        <v>324</v>
      </c>
    </row>
    <row r="30614" spans="1:13" x14ac:dyDescent="0.35">
      <c r="A30614" t="s">
        <v>20</v>
      </c>
      <c r="B30614" t="s">
        <v>1131</v>
      </c>
      <c r="C30614">
        <v>84</v>
      </c>
      <c r="D30614" t="s">
        <v>1044</v>
      </c>
      <c r="E30614" t="s">
        <v>903</v>
      </c>
      <c r="F30614" t="s">
        <v>527</v>
      </c>
      <c r="G30614" t="s">
        <v>1023</v>
      </c>
      <c r="H30614" t="s">
        <v>1046</v>
      </c>
      <c r="I30614" t="s">
        <v>1046</v>
      </c>
      <c r="J30614" t="s">
        <v>1014</v>
      </c>
      <c r="K30614" t="s">
        <v>838</v>
      </c>
      <c r="L30614" t="s">
        <v>788</v>
      </c>
      <c r="M30614" t="s">
        <v>658</v>
      </c>
    </row>
    <row r="30615" spans="1:13" x14ac:dyDescent="0.35">
      <c r="A30615" t="s">
        <v>21</v>
      </c>
      <c r="B30615" t="s">
        <v>1129</v>
      </c>
      <c r="C30615">
        <v>43</v>
      </c>
      <c r="D30615" t="s">
        <v>242</v>
      </c>
      <c r="E30615" t="s">
        <v>1000</v>
      </c>
      <c r="F30615" t="s">
        <v>860</v>
      </c>
      <c r="G30615" t="s">
        <v>706</v>
      </c>
      <c r="H30615" t="s">
        <v>501</v>
      </c>
      <c r="I30615" t="s">
        <v>269</v>
      </c>
      <c r="J30615" t="s">
        <v>269</v>
      </c>
      <c r="K30615" t="s">
        <v>706</v>
      </c>
      <c r="L30615" t="s">
        <v>1062</v>
      </c>
      <c r="M30615" t="s">
        <v>632</v>
      </c>
    </row>
    <row r="30616" spans="1:13" x14ac:dyDescent="0.35">
      <c r="A30616" t="s">
        <v>21</v>
      </c>
      <c r="B30616" t="s">
        <v>1130</v>
      </c>
      <c r="C30616">
        <v>75</v>
      </c>
      <c r="D30616" t="s">
        <v>521</v>
      </c>
      <c r="E30616" t="s">
        <v>113</v>
      </c>
      <c r="F30616" t="s">
        <v>877</v>
      </c>
      <c r="G30616" t="s">
        <v>548</v>
      </c>
      <c r="H30616" t="s">
        <v>317</v>
      </c>
      <c r="I30616" t="s">
        <v>317</v>
      </c>
      <c r="J30616" t="s">
        <v>548</v>
      </c>
      <c r="K30616" t="s">
        <v>123</v>
      </c>
      <c r="L30616" t="s">
        <v>801</v>
      </c>
      <c r="M30616" t="s">
        <v>348</v>
      </c>
    </row>
    <row r="30617" spans="1:13" x14ac:dyDescent="0.35">
      <c r="A30617" t="s">
        <v>21</v>
      </c>
      <c r="B30617" t="s">
        <v>1131</v>
      </c>
      <c r="C30617">
        <v>92</v>
      </c>
      <c r="D30617" t="s">
        <v>73</v>
      </c>
      <c r="E30617" t="s">
        <v>264</v>
      </c>
      <c r="F30617" t="s">
        <v>83</v>
      </c>
      <c r="G30617" t="s">
        <v>157</v>
      </c>
      <c r="H30617" t="s">
        <v>862</v>
      </c>
      <c r="I30617" t="s">
        <v>157</v>
      </c>
      <c r="J30617" t="s">
        <v>706</v>
      </c>
      <c r="K30617" t="s">
        <v>871</v>
      </c>
      <c r="L30617" t="s">
        <v>140</v>
      </c>
      <c r="M30617" t="s">
        <v>829</v>
      </c>
    </row>
    <row r="30618" spans="1:13" x14ac:dyDescent="0.35">
      <c r="A30618" t="s">
        <v>22</v>
      </c>
      <c r="B30618" t="s">
        <v>1129</v>
      </c>
      <c r="C30618">
        <v>23</v>
      </c>
      <c r="D30618" t="s">
        <v>394</v>
      </c>
      <c r="E30618" t="s">
        <v>1046</v>
      </c>
      <c r="F30618" t="s">
        <v>345</v>
      </c>
      <c r="G30618" t="s">
        <v>919</v>
      </c>
      <c r="H30618" t="s">
        <v>140</v>
      </c>
      <c r="I30618" t="s">
        <v>140</v>
      </c>
      <c r="J30618" t="s">
        <v>140</v>
      </c>
      <c r="K30618" t="s">
        <v>919</v>
      </c>
      <c r="L30618" t="s">
        <v>897</v>
      </c>
      <c r="M30618" t="s">
        <v>804</v>
      </c>
    </row>
    <row r="30619" spans="1:13" x14ac:dyDescent="0.35">
      <c r="A30619" t="s">
        <v>22</v>
      </c>
      <c r="B30619" t="s">
        <v>1130</v>
      </c>
      <c r="C30619">
        <v>170</v>
      </c>
      <c r="D30619" t="s">
        <v>1104</v>
      </c>
      <c r="E30619" t="s">
        <v>977</v>
      </c>
      <c r="F30619" t="s">
        <v>592</v>
      </c>
      <c r="G30619" t="s">
        <v>903</v>
      </c>
      <c r="H30619" t="s">
        <v>1043</v>
      </c>
      <c r="I30619" t="s">
        <v>950</v>
      </c>
      <c r="J30619" t="s">
        <v>1098</v>
      </c>
      <c r="K30619" t="s">
        <v>1065</v>
      </c>
      <c r="L30619" t="s">
        <v>147</v>
      </c>
      <c r="M30619" t="s">
        <v>54</v>
      </c>
    </row>
    <row r="30620" spans="1:13" x14ac:dyDescent="0.35">
      <c r="A30620" t="s">
        <v>22</v>
      </c>
      <c r="B30620" t="s">
        <v>1131</v>
      </c>
      <c r="C30620">
        <v>16</v>
      </c>
      <c r="D30620" t="s">
        <v>1061</v>
      </c>
      <c r="E30620" t="s">
        <v>140</v>
      </c>
      <c r="F30620" t="s">
        <v>627</v>
      </c>
      <c r="G30620" t="s">
        <v>627</v>
      </c>
      <c r="H30620" t="s">
        <v>140</v>
      </c>
      <c r="I30620" t="s">
        <v>1083</v>
      </c>
      <c r="J30620" t="s">
        <v>1004</v>
      </c>
      <c r="K30620" t="s">
        <v>1083</v>
      </c>
      <c r="L30620" t="s">
        <v>99</v>
      </c>
      <c r="M30620" t="s">
        <v>566</v>
      </c>
    </row>
    <row r="30621" spans="1:13" x14ac:dyDescent="0.35">
      <c r="A30621" t="s">
        <v>23</v>
      </c>
      <c r="B30621" t="s">
        <v>1129</v>
      </c>
      <c r="C30621">
        <v>41</v>
      </c>
      <c r="D30621" t="s">
        <v>95</v>
      </c>
      <c r="E30621" t="s">
        <v>548</v>
      </c>
      <c r="F30621" t="s">
        <v>769</v>
      </c>
      <c r="G30621" t="s">
        <v>1003</v>
      </c>
      <c r="H30621" t="s">
        <v>1058</v>
      </c>
      <c r="I30621" t="s">
        <v>869</v>
      </c>
      <c r="J30621" t="s">
        <v>1063</v>
      </c>
      <c r="K30621" t="s">
        <v>729</v>
      </c>
      <c r="L30621" t="s">
        <v>91</v>
      </c>
      <c r="M30621" t="s">
        <v>804</v>
      </c>
    </row>
    <row r="30622" spans="1:13" x14ac:dyDescent="0.35">
      <c r="A30622" t="s">
        <v>23</v>
      </c>
      <c r="B30622" t="s">
        <v>1130</v>
      </c>
      <c r="C30622">
        <v>105</v>
      </c>
      <c r="D30622" t="s">
        <v>97</v>
      </c>
      <c r="E30622" t="s">
        <v>967</v>
      </c>
      <c r="F30622" t="s">
        <v>1076</v>
      </c>
      <c r="G30622" t="s">
        <v>985</v>
      </c>
      <c r="H30622" t="s">
        <v>1051</v>
      </c>
      <c r="I30622" t="s">
        <v>1064</v>
      </c>
      <c r="J30622" t="s">
        <v>1004</v>
      </c>
      <c r="K30622" t="s">
        <v>1048</v>
      </c>
      <c r="L30622" t="s">
        <v>812</v>
      </c>
      <c r="M30622" t="s">
        <v>348</v>
      </c>
    </row>
    <row r="30623" spans="1:13" x14ac:dyDescent="0.35">
      <c r="A30623" t="s">
        <v>23</v>
      </c>
      <c r="B30623" t="s">
        <v>1131</v>
      </c>
      <c r="C30623">
        <v>59</v>
      </c>
      <c r="D30623" t="s">
        <v>1100</v>
      </c>
      <c r="E30623" t="s">
        <v>942</v>
      </c>
      <c r="F30623" t="s">
        <v>422</v>
      </c>
      <c r="G30623" t="s">
        <v>1003</v>
      </c>
      <c r="H30623" t="s">
        <v>1018</v>
      </c>
      <c r="I30623" t="s">
        <v>89</v>
      </c>
      <c r="J30623" t="s">
        <v>940</v>
      </c>
      <c r="K30623" t="s">
        <v>1003</v>
      </c>
      <c r="L30623" t="s">
        <v>117</v>
      </c>
      <c r="M30623" t="s">
        <v>362</v>
      </c>
    </row>
    <row r="30624" spans="1:13" x14ac:dyDescent="0.35">
      <c r="A30624" t="s">
        <v>24</v>
      </c>
      <c r="B30624" t="s">
        <v>1129</v>
      </c>
      <c r="C30624">
        <v>34</v>
      </c>
      <c r="D30624" t="s">
        <v>847</v>
      </c>
      <c r="E30624" t="s">
        <v>837</v>
      </c>
      <c r="F30624" t="s">
        <v>847</v>
      </c>
      <c r="G30624" t="s">
        <v>521</v>
      </c>
      <c r="H30624" t="s">
        <v>877</v>
      </c>
      <c r="I30624" t="s">
        <v>837</v>
      </c>
      <c r="J30624" t="s">
        <v>746</v>
      </c>
      <c r="K30624" t="s">
        <v>837</v>
      </c>
      <c r="L30624" t="s">
        <v>875</v>
      </c>
      <c r="M30624" t="s">
        <v>493</v>
      </c>
    </row>
    <row r="30625" spans="1:13" x14ac:dyDescent="0.35">
      <c r="A30625" t="s">
        <v>24</v>
      </c>
      <c r="B30625" t="s">
        <v>1130</v>
      </c>
      <c r="C30625">
        <v>147</v>
      </c>
      <c r="D30625" t="s">
        <v>921</v>
      </c>
      <c r="E30625" t="s">
        <v>129</v>
      </c>
      <c r="F30625" t="s">
        <v>1182</v>
      </c>
      <c r="G30625" t="s">
        <v>985</v>
      </c>
      <c r="H30625" t="s">
        <v>875</v>
      </c>
      <c r="I30625" t="s">
        <v>91</v>
      </c>
      <c r="J30625" t="s">
        <v>838</v>
      </c>
      <c r="K30625" t="s">
        <v>1059</v>
      </c>
      <c r="L30625" t="s">
        <v>286</v>
      </c>
      <c r="M30625" t="s">
        <v>380</v>
      </c>
    </row>
    <row r="30626" spans="1:13" x14ac:dyDescent="0.35">
      <c r="A30626" t="s">
        <v>24</v>
      </c>
      <c r="B30626" t="s">
        <v>1131</v>
      </c>
      <c r="C30626">
        <v>26</v>
      </c>
      <c r="D30626" t="s">
        <v>766</v>
      </c>
      <c r="E30626" t="s">
        <v>386</v>
      </c>
      <c r="F30626" t="s">
        <v>363</v>
      </c>
      <c r="G30626" t="s">
        <v>123</v>
      </c>
      <c r="H30626" t="s">
        <v>269</v>
      </c>
      <c r="I30626" t="s">
        <v>975</v>
      </c>
      <c r="J30626" t="s">
        <v>838</v>
      </c>
      <c r="K30626" t="s">
        <v>983</v>
      </c>
      <c r="L30626" t="s">
        <v>140</v>
      </c>
      <c r="M30626" t="s">
        <v>369</v>
      </c>
    </row>
    <row r="30627" spans="1:13" x14ac:dyDescent="0.35">
      <c r="A30627" t="s">
        <v>25</v>
      </c>
      <c r="B30627" t="s">
        <v>1129</v>
      </c>
      <c r="C30627">
        <v>23</v>
      </c>
      <c r="D30627" t="s">
        <v>578</v>
      </c>
      <c r="E30627" t="s">
        <v>564</v>
      </c>
      <c r="F30627" t="s">
        <v>218</v>
      </c>
      <c r="G30627" t="s">
        <v>822</v>
      </c>
      <c r="H30627" t="s">
        <v>595</v>
      </c>
      <c r="I30627" t="s">
        <v>105</v>
      </c>
      <c r="J30627" t="s">
        <v>564</v>
      </c>
      <c r="K30627" t="s">
        <v>656</v>
      </c>
      <c r="L30627" t="s">
        <v>1020</v>
      </c>
      <c r="M30627" t="s">
        <v>209</v>
      </c>
    </row>
    <row r="30628" spans="1:13" x14ac:dyDescent="0.35">
      <c r="A30628" t="s">
        <v>25</v>
      </c>
      <c r="B30628" t="s">
        <v>1130</v>
      </c>
      <c r="C30628">
        <v>162</v>
      </c>
      <c r="D30628" t="s">
        <v>101</v>
      </c>
      <c r="E30628" t="s">
        <v>849</v>
      </c>
      <c r="F30628" t="s">
        <v>1076</v>
      </c>
      <c r="G30628" t="s">
        <v>893</v>
      </c>
      <c r="H30628" t="s">
        <v>1067</v>
      </c>
      <c r="I30628" t="s">
        <v>915</v>
      </c>
      <c r="J30628" t="s">
        <v>953</v>
      </c>
      <c r="K30628" t="s">
        <v>985</v>
      </c>
      <c r="L30628" t="s">
        <v>860</v>
      </c>
      <c r="M30628" t="s">
        <v>372</v>
      </c>
    </row>
    <row r="30629" spans="1:13" x14ac:dyDescent="0.35">
      <c r="A30629" t="s">
        <v>25</v>
      </c>
      <c r="B30629" t="s">
        <v>1131</v>
      </c>
      <c r="C30629">
        <v>19</v>
      </c>
      <c r="D30629" t="s">
        <v>140</v>
      </c>
      <c r="E30629" t="s">
        <v>574</v>
      </c>
      <c r="F30629" t="s">
        <v>515</v>
      </c>
      <c r="G30629" t="s">
        <v>515</v>
      </c>
      <c r="H30629" t="s">
        <v>140</v>
      </c>
      <c r="I30629" t="s">
        <v>140</v>
      </c>
      <c r="J30629" t="s">
        <v>140</v>
      </c>
      <c r="K30629" t="s">
        <v>140</v>
      </c>
      <c r="L30629" t="s">
        <v>515</v>
      </c>
      <c r="M30629" t="s">
        <v>898</v>
      </c>
    </row>
    <row r="30630" spans="1:13" x14ac:dyDescent="0.35">
      <c r="A30630" t="s">
        <v>26</v>
      </c>
      <c r="B30630" t="s">
        <v>1129</v>
      </c>
      <c r="C30630">
        <v>20</v>
      </c>
      <c r="D30630" t="s">
        <v>924</v>
      </c>
      <c r="E30630" t="s">
        <v>140</v>
      </c>
      <c r="F30630" t="s">
        <v>140</v>
      </c>
      <c r="G30630" t="s">
        <v>140</v>
      </c>
      <c r="H30630" t="s">
        <v>140</v>
      </c>
      <c r="I30630" t="s">
        <v>140</v>
      </c>
      <c r="J30630" t="s">
        <v>527</v>
      </c>
      <c r="K30630" t="s">
        <v>140</v>
      </c>
      <c r="L30630" t="s">
        <v>527</v>
      </c>
      <c r="M30630" t="s">
        <v>809</v>
      </c>
    </row>
    <row r="30631" spans="1:13" x14ac:dyDescent="0.35">
      <c r="A30631" t="s">
        <v>26</v>
      </c>
      <c r="B30631" t="s">
        <v>1130</v>
      </c>
      <c r="C30631">
        <v>137</v>
      </c>
      <c r="D30631" t="s">
        <v>462</v>
      </c>
      <c r="E30631" t="s">
        <v>394</v>
      </c>
      <c r="F30631" t="s">
        <v>952</v>
      </c>
      <c r="G30631" t="s">
        <v>1003</v>
      </c>
      <c r="H30631" t="s">
        <v>1011</v>
      </c>
      <c r="I30631" t="s">
        <v>1043</v>
      </c>
      <c r="J30631" t="s">
        <v>940</v>
      </c>
      <c r="K30631" t="s">
        <v>1065</v>
      </c>
      <c r="L30631" t="s">
        <v>849</v>
      </c>
      <c r="M30631" t="s">
        <v>605</v>
      </c>
    </row>
    <row r="30632" spans="1:13" x14ac:dyDescent="0.35">
      <c r="A30632" t="s">
        <v>26</v>
      </c>
      <c r="B30632" t="s">
        <v>1131</v>
      </c>
      <c r="C30632">
        <v>45</v>
      </c>
      <c r="D30632" t="s">
        <v>860</v>
      </c>
      <c r="E30632" t="s">
        <v>706</v>
      </c>
      <c r="F30632" t="s">
        <v>573</v>
      </c>
      <c r="G30632" t="s">
        <v>115</v>
      </c>
      <c r="H30632" t="s">
        <v>131</v>
      </c>
      <c r="I30632" t="s">
        <v>788</v>
      </c>
      <c r="J30632" t="s">
        <v>592</v>
      </c>
      <c r="K30632" t="s">
        <v>517</v>
      </c>
      <c r="L30632" t="s">
        <v>1102</v>
      </c>
      <c r="M30632" t="s">
        <v>487</v>
      </c>
    </row>
    <row r="30633" spans="1:13" x14ac:dyDescent="0.35">
      <c r="A30633" t="s">
        <v>27</v>
      </c>
      <c r="B30633" t="s">
        <v>1129</v>
      </c>
      <c r="C30633">
        <v>7</v>
      </c>
      <c r="D30633" t="s">
        <v>140</v>
      </c>
      <c r="E30633" t="s">
        <v>140</v>
      </c>
      <c r="F30633" t="s">
        <v>140</v>
      </c>
      <c r="G30633" t="s">
        <v>140</v>
      </c>
      <c r="H30633" t="s">
        <v>140</v>
      </c>
      <c r="I30633" t="s">
        <v>140</v>
      </c>
      <c r="J30633" t="s">
        <v>140</v>
      </c>
      <c r="K30633" t="s">
        <v>140</v>
      </c>
      <c r="L30633" t="s">
        <v>140</v>
      </c>
      <c r="M30633" t="s">
        <v>177</v>
      </c>
    </row>
    <row r="30634" spans="1:13" x14ac:dyDescent="0.35">
      <c r="A30634" t="s">
        <v>27</v>
      </c>
      <c r="B30634" t="s">
        <v>1130</v>
      </c>
      <c r="C30634">
        <v>171</v>
      </c>
      <c r="D30634" t="s">
        <v>95</v>
      </c>
      <c r="E30634" t="s">
        <v>501</v>
      </c>
      <c r="F30634" t="s">
        <v>643</v>
      </c>
      <c r="G30634" t="s">
        <v>1057</v>
      </c>
      <c r="H30634" t="s">
        <v>971</v>
      </c>
      <c r="I30634" t="s">
        <v>527</v>
      </c>
      <c r="J30634" t="s">
        <v>1023</v>
      </c>
      <c r="K30634" t="s">
        <v>527</v>
      </c>
      <c r="L30634" t="s">
        <v>953</v>
      </c>
      <c r="M30634" t="s">
        <v>684</v>
      </c>
    </row>
    <row r="30635" spans="1:13" x14ac:dyDescent="0.35">
      <c r="A30635" t="s">
        <v>27</v>
      </c>
      <c r="B30635" t="s">
        <v>1131</v>
      </c>
      <c r="C30635">
        <v>26</v>
      </c>
      <c r="D30635" t="s">
        <v>289</v>
      </c>
      <c r="E30635" t="s">
        <v>293</v>
      </c>
      <c r="F30635" t="s">
        <v>894</v>
      </c>
      <c r="G30635" t="s">
        <v>1095</v>
      </c>
      <c r="H30635" t="s">
        <v>875</v>
      </c>
      <c r="I30635" t="s">
        <v>87</v>
      </c>
      <c r="J30635" t="s">
        <v>113</v>
      </c>
      <c r="K30635" t="s">
        <v>623</v>
      </c>
      <c r="L30635" t="s">
        <v>1007</v>
      </c>
      <c r="M30635" t="s">
        <v>760</v>
      </c>
    </row>
    <row r="30636" spans="1:13" x14ac:dyDescent="0.35">
      <c r="A30636" t="s">
        <v>28</v>
      </c>
      <c r="B30636" t="s">
        <v>1129</v>
      </c>
      <c r="C30636">
        <v>34</v>
      </c>
      <c r="D30636" t="s">
        <v>573</v>
      </c>
      <c r="E30636" t="s">
        <v>1050</v>
      </c>
      <c r="F30636" t="s">
        <v>93</v>
      </c>
      <c r="G30636" t="s">
        <v>1050</v>
      </c>
      <c r="H30636" t="s">
        <v>140</v>
      </c>
      <c r="I30636" t="s">
        <v>515</v>
      </c>
      <c r="J30636" t="s">
        <v>515</v>
      </c>
      <c r="K30636" t="s">
        <v>515</v>
      </c>
      <c r="L30636" t="s">
        <v>716</v>
      </c>
      <c r="M30636" t="s">
        <v>480</v>
      </c>
    </row>
    <row r="30637" spans="1:13" x14ac:dyDescent="0.35">
      <c r="A30637" t="s">
        <v>28</v>
      </c>
      <c r="B30637" t="s">
        <v>1130</v>
      </c>
      <c r="C30637">
        <v>147</v>
      </c>
      <c r="D30637" t="s">
        <v>91</v>
      </c>
      <c r="E30637" t="s">
        <v>985</v>
      </c>
      <c r="F30637" t="s">
        <v>967</v>
      </c>
      <c r="G30637" t="s">
        <v>1052</v>
      </c>
      <c r="H30637" t="s">
        <v>1018</v>
      </c>
      <c r="I30637" t="s">
        <v>458</v>
      </c>
      <c r="J30637" t="s">
        <v>996</v>
      </c>
      <c r="K30637" t="s">
        <v>345</v>
      </c>
      <c r="L30637" t="s">
        <v>517</v>
      </c>
      <c r="M30637" t="s">
        <v>833</v>
      </c>
    </row>
    <row r="30638" spans="1:13" x14ac:dyDescent="0.35">
      <c r="A30638" t="s">
        <v>28</v>
      </c>
      <c r="B30638" t="s">
        <v>1131</v>
      </c>
      <c r="C30638">
        <v>26</v>
      </c>
      <c r="D30638" t="s">
        <v>433</v>
      </c>
      <c r="E30638" t="s">
        <v>968</v>
      </c>
      <c r="F30638" t="s">
        <v>968</v>
      </c>
      <c r="G30638" t="s">
        <v>422</v>
      </c>
      <c r="H30638" t="s">
        <v>422</v>
      </c>
      <c r="I30638" t="s">
        <v>903</v>
      </c>
      <c r="J30638" t="s">
        <v>903</v>
      </c>
      <c r="K30638" t="s">
        <v>903</v>
      </c>
      <c r="L30638" t="s">
        <v>1043</v>
      </c>
      <c r="M30638" t="s">
        <v>56</v>
      </c>
    </row>
    <row r="30639" spans="1:13" x14ac:dyDescent="0.35">
      <c r="A30639" t="s">
        <v>29</v>
      </c>
      <c r="B30639" t="s">
        <v>1129</v>
      </c>
      <c r="C30639">
        <v>12</v>
      </c>
      <c r="D30639" t="s">
        <v>129</v>
      </c>
      <c r="E30639" t="s">
        <v>293</v>
      </c>
      <c r="F30639" t="s">
        <v>856</v>
      </c>
      <c r="G30639" t="s">
        <v>293</v>
      </c>
      <c r="H30639" t="s">
        <v>1070</v>
      </c>
      <c r="I30639" t="s">
        <v>1070</v>
      </c>
      <c r="J30639" t="s">
        <v>1070</v>
      </c>
      <c r="K30639" t="s">
        <v>129</v>
      </c>
      <c r="L30639" t="s">
        <v>738</v>
      </c>
      <c r="M30639" t="s">
        <v>890</v>
      </c>
    </row>
    <row r="30640" spans="1:13" x14ac:dyDescent="0.35">
      <c r="A30640" t="s">
        <v>29</v>
      </c>
      <c r="B30640" t="s">
        <v>1130</v>
      </c>
      <c r="C30640">
        <v>172</v>
      </c>
      <c r="D30640" t="s">
        <v>656</v>
      </c>
      <c r="E30640" t="s">
        <v>792</v>
      </c>
      <c r="F30640" t="s">
        <v>932</v>
      </c>
      <c r="G30640" t="s">
        <v>386</v>
      </c>
      <c r="H30640" t="s">
        <v>95</v>
      </c>
      <c r="I30640" t="s">
        <v>1182</v>
      </c>
      <c r="J30640" t="s">
        <v>837</v>
      </c>
      <c r="K30640" t="s">
        <v>674</v>
      </c>
      <c r="L30640" t="s">
        <v>405</v>
      </c>
      <c r="M30640" t="s">
        <v>533</v>
      </c>
    </row>
    <row r="30641" spans="1:13" x14ac:dyDescent="0.35">
      <c r="A30641" t="s">
        <v>29</v>
      </c>
      <c r="B30641" t="s">
        <v>1131</v>
      </c>
      <c r="C30641">
        <v>20</v>
      </c>
      <c r="D30641" t="s">
        <v>237</v>
      </c>
      <c r="E30641" t="s">
        <v>363</v>
      </c>
      <c r="F30641" t="s">
        <v>237</v>
      </c>
      <c r="G30641" t="s">
        <v>847</v>
      </c>
      <c r="H30641" t="s">
        <v>847</v>
      </c>
      <c r="I30641" t="s">
        <v>237</v>
      </c>
      <c r="J30641" t="s">
        <v>237</v>
      </c>
      <c r="K30641" t="s">
        <v>363</v>
      </c>
      <c r="L30641" t="s">
        <v>89</v>
      </c>
      <c r="M30641" t="s">
        <v>559</v>
      </c>
    </row>
    <row r="30642" spans="1:13" x14ac:dyDescent="0.35">
      <c r="A30642" t="s">
        <v>30</v>
      </c>
      <c r="B30642" t="s">
        <v>1129</v>
      </c>
      <c r="C30642">
        <v>13</v>
      </c>
      <c r="D30642" t="s">
        <v>79</v>
      </c>
      <c r="E30642" t="s">
        <v>886</v>
      </c>
      <c r="F30642" t="s">
        <v>659</v>
      </c>
      <c r="G30642" t="s">
        <v>674</v>
      </c>
      <c r="H30642" t="s">
        <v>99</v>
      </c>
      <c r="I30642" t="s">
        <v>582</v>
      </c>
      <c r="J30642" t="s">
        <v>1004</v>
      </c>
      <c r="K30642" t="s">
        <v>582</v>
      </c>
      <c r="L30642" t="s">
        <v>915</v>
      </c>
      <c r="M30642" t="s">
        <v>449</v>
      </c>
    </row>
    <row r="30643" spans="1:13" x14ac:dyDescent="0.35">
      <c r="A30643" t="s">
        <v>30</v>
      </c>
      <c r="B30643" t="s">
        <v>1130</v>
      </c>
      <c r="C30643">
        <v>167</v>
      </c>
      <c r="D30643" t="s">
        <v>967</v>
      </c>
      <c r="E30643" t="s">
        <v>983</v>
      </c>
      <c r="F30643" t="s">
        <v>942</v>
      </c>
      <c r="G30643" t="s">
        <v>1052</v>
      </c>
      <c r="H30643" t="s">
        <v>1007</v>
      </c>
      <c r="I30643" t="s">
        <v>1060</v>
      </c>
      <c r="J30643" t="s">
        <v>950</v>
      </c>
      <c r="K30643" t="s">
        <v>1065</v>
      </c>
      <c r="L30643" t="s">
        <v>1104</v>
      </c>
      <c r="M30643" t="s">
        <v>626</v>
      </c>
    </row>
    <row r="30644" spans="1:13" x14ac:dyDescent="0.35">
      <c r="A30644" t="s">
        <v>30</v>
      </c>
      <c r="B30644" t="s">
        <v>1131</v>
      </c>
      <c r="C30644">
        <v>22</v>
      </c>
      <c r="D30644" t="s">
        <v>446</v>
      </c>
      <c r="E30644" t="s">
        <v>517</v>
      </c>
      <c r="F30644" t="s">
        <v>386</v>
      </c>
      <c r="G30644" t="s">
        <v>131</v>
      </c>
      <c r="H30644" t="s">
        <v>801</v>
      </c>
      <c r="I30644" t="s">
        <v>1072</v>
      </c>
      <c r="J30644" t="s">
        <v>662</v>
      </c>
      <c r="K30644" t="s">
        <v>131</v>
      </c>
      <c r="L30644" t="s">
        <v>573</v>
      </c>
      <c r="M30644" t="s">
        <v>309</v>
      </c>
    </row>
    <row r="30645" spans="1:13" x14ac:dyDescent="0.35">
      <c r="A30645" t="s">
        <v>31</v>
      </c>
      <c r="B30645" t="s">
        <v>1129</v>
      </c>
      <c r="C30645">
        <v>28</v>
      </c>
      <c r="D30645" t="s">
        <v>777</v>
      </c>
      <c r="E30645" t="s">
        <v>712</v>
      </c>
      <c r="F30645" t="s">
        <v>289</v>
      </c>
      <c r="G30645" t="s">
        <v>777</v>
      </c>
      <c r="H30645" t="s">
        <v>140</v>
      </c>
      <c r="I30645" t="s">
        <v>140</v>
      </c>
      <c r="J30645" t="s">
        <v>1017</v>
      </c>
      <c r="K30645" t="s">
        <v>929</v>
      </c>
      <c r="L30645" t="s">
        <v>741</v>
      </c>
      <c r="M30645" t="s">
        <v>372</v>
      </c>
    </row>
    <row r="30646" spans="1:13" x14ac:dyDescent="0.35">
      <c r="A30646" t="s">
        <v>31</v>
      </c>
      <c r="B30646" t="s">
        <v>1130</v>
      </c>
      <c r="C30646">
        <v>101</v>
      </c>
      <c r="D30646" t="s">
        <v>785</v>
      </c>
      <c r="E30646" t="s">
        <v>517</v>
      </c>
      <c r="F30646" t="s">
        <v>532</v>
      </c>
      <c r="G30646" t="s">
        <v>119</v>
      </c>
      <c r="H30646" t="s">
        <v>1045</v>
      </c>
      <c r="I30646" t="s">
        <v>1070</v>
      </c>
      <c r="J30646" t="s">
        <v>950</v>
      </c>
      <c r="K30646" t="s">
        <v>91</v>
      </c>
      <c r="L30646" t="s">
        <v>595</v>
      </c>
      <c r="M30646" t="s">
        <v>505</v>
      </c>
    </row>
    <row r="30647" spans="1:13" x14ac:dyDescent="0.35">
      <c r="A30647" t="s">
        <v>31</v>
      </c>
      <c r="B30647" t="s">
        <v>1131</v>
      </c>
      <c r="C30647">
        <v>78</v>
      </c>
      <c r="D30647" t="s">
        <v>837</v>
      </c>
      <c r="E30647" t="s">
        <v>115</v>
      </c>
      <c r="F30647" t="s">
        <v>668</v>
      </c>
      <c r="G30647" t="s">
        <v>788</v>
      </c>
      <c r="H30647" t="s">
        <v>1064</v>
      </c>
      <c r="I30647" t="s">
        <v>1052</v>
      </c>
      <c r="J30647" t="s">
        <v>1052</v>
      </c>
      <c r="K30647" t="s">
        <v>1049</v>
      </c>
      <c r="L30647" t="s">
        <v>888</v>
      </c>
      <c r="M30647" t="s">
        <v>711</v>
      </c>
    </row>
    <row r="30648" spans="1:13" x14ac:dyDescent="0.35">
      <c r="A30648" t="s">
        <v>32</v>
      </c>
      <c r="B30648" t="s">
        <v>1129</v>
      </c>
      <c r="C30648">
        <v>694</v>
      </c>
      <c r="D30648" t="s">
        <v>741</v>
      </c>
      <c r="E30648" t="s">
        <v>286</v>
      </c>
      <c r="F30648" t="s">
        <v>681</v>
      </c>
      <c r="G30648" t="s">
        <v>961</v>
      </c>
      <c r="H30648" t="s">
        <v>1067</v>
      </c>
      <c r="I30648" t="s">
        <v>769</v>
      </c>
      <c r="J30648" t="s">
        <v>1061</v>
      </c>
      <c r="K30648" t="s">
        <v>405</v>
      </c>
      <c r="L30648" t="s">
        <v>91</v>
      </c>
      <c r="M30648" t="s">
        <v>384</v>
      </c>
    </row>
    <row r="30649" spans="1:13" x14ac:dyDescent="0.35">
      <c r="A30649" t="s">
        <v>32</v>
      </c>
      <c r="B30649" t="s">
        <v>1130</v>
      </c>
      <c r="C30649">
        <v>3310</v>
      </c>
      <c r="D30649" t="s">
        <v>462</v>
      </c>
      <c r="E30649" t="s">
        <v>131</v>
      </c>
      <c r="F30649" t="s">
        <v>1100</v>
      </c>
      <c r="G30649" t="s">
        <v>99</v>
      </c>
      <c r="H30649" t="s">
        <v>950</v>
      </c>
      <c r="I30649" t="s">
        <v>929</v>
      </c>
      <c r="J30649" t="s">
        <v>875</v>
      </c>
      <c r="K30649" t="s">
        <v>769</v>
      </c>
      <c r="L30649" t="s">
        <v>1104</v>
      </c>
      <c r="M30649" t="s">
        <v>925</v>
      </c>
    </row>
    <row r="30650" spans="1:13" x14ac:dyDescent="0.35">
      <c r="A30650" t="s">
        <v>32</v>
      </c>
      <c r="B30650" t="s">
        <v>1131</v>
      </c>
      <c r="C30650">
        <v>926</v>
      </c>
      <c r="D30650" t="s">
        <v>465</v>
      </c>
      <c r="E30650" t="s">
        <v>101</v>
      </c>
      <c r="F30650" t="s">
        <v>551</v>
      </c>
      <c r="G30650" t="s">
        <v>592</v>
      </c>
      <c r="H30650" t="s">
        <v>983</v>
      </c>
      <c r="I30650" t="s">
        <v>937</v>
      </c>
      <c r="J30650" t="s">
        <v>973</v>
      </c>
      <c r="K30650" t="s">
        <v>269</v>
      </c>
      <c r="L30650" t="s">
        <v>91</v>
      </c>
      <c r="M30650" t="s">
        <v>907</v>
      </c>
    </row>
    <row r="30652" spans="1:13" x14ac:dyDescent="0.35">
      <c r="A30652" t="s">
        <v>2263</v>
      </c>
    </row>
    <row r="30653" spans="1:13" x14ac:dyDescent="0.35">
      <c r="A30653" t="s">
        <v>2</v>
      </c>
      <c r="B30653" t="s">
        <v>1150</v>
      </c>
      <c r="C30653" t="s">
        <v>3</v>
      </c>
      <c r="D30653" t="s">
        <v>2252</v>
      </c>
      <c r="E30653" t="s">
        <v>2253</v>
      </c>
      <c r="F30653" t="s">
        <v>2254</v>
      </c>
      <c r="G30653" t="s">
        <v>2255</v>
      </c>
      <c r="H30653" t="s">
        <v>2256</v>
      </c>
      <c r="I30653" t="s">
        <v>2257</v>
      </c>
      <c r="J30653" t="s">
        <v>2258</v>
      </c>
      <c r="K30653" t="s">
        <v>2259</v>
      </c>
      <c r="L30653" t="s">
        <v>2260</v>
      </c>
      <c r="M30653" t="s">
        <v>1042</v>
      </c>
    </row>
    <row r="30654" spans="1:13" x14ac:dyDescent="0.35">
      <c r="A30654" t="s">
        <v>8</v>
      </c>
      <c r="B30654" t="s">
        <v>1151</v>
      </c>
      <c r="C30654">
        <v>133</v>
      </c>
      <c r="D30654" t="s">
        <v>794</v>
      </c>
      <c r="E30654" t="s">
        <v>462</v>
      </c>
      <c r="F30654" t="s">
        <v>1087</v>
      </c>
      <c r="G30654" t="s">
        <v>1067</v>
      </c>
      <c r="H30654" t="s">
        <v>1023</v>
      </c>
      <c r="I30654" t="s">
        <v>1067</v>
      </c>
      <c r="J30654" t="s">
        <v>988</v>
      </c>
      <c r="K30654" t="s">
        <v>1067</v>
      </c>
      <c r="L30654" t="s">
        <v>646</v>
      </c>
      <c r="M30654" t="s">
        <v>530</v>
      </c>
    </row>
    <row r="30655" spans="1:13" x14ac:dyDescent="0.35">
      <c r="A30655" t="s">
        <v>8</v>
      </c>
      <c r="B30655" t="s">
        <v>1152</v>
      </c>
      <c r="C30655">
        <v>56</v>
      </c>
      <c r="D30655" t="s">
        <v>1085</v>
      </c>
      <c r="E30655" t="s">
        <v>643</v>
      </c>
      <c r="F30655" t="s">
        <v>517</v>
      </c>
      <c r="G30655" t="s">
        <v>147</v>
      </c>
      <c r="H30655" t="s">
        <v>1020</v>
      </c>
      <c r="I30655" t="s">
        <v>1020</v>
      </c>
      <c r="J30655" t="s">
        <v>1020</v>
      </c>
      <c r="K30655" t="s">
        <v>1049</v>
      </c>
      <c r="L30655" t="s">
        <v>1045</v>
      </c>
      <c r="M30655" t="s">
        <v>572</v>
      </c>
    </row>
    <row r="30656" spans="1:13" x14ac:dyDescent="0.35">
      <c r="A30656" t="s">
        <v>8</v>
      </c>
      <c r="B30656" t="s">
        <v>339</v>
      </c>
      <c r="C30656">
        <v>15</v>
      </c>
      <c r="D30656" t="s">
        <v>140</v>
      </c>
      <c r="E30656" t="s">
        <v>140</v>
      </c>
      <c r="F30656" t="s">
        <v>140</v>
      </c>
      <c r="G30656" t="s">
        <v>977</v>
      </c>
      <c r="H30656" t="s">
        <v>664</v>
      </c>
      <c r="I30656" t="s">
        <v>664</v>
      </c>
      <c r="J30656" t="s">
        <v>1102</v>
      </c>
      <c r="K30656" t="s">
        <v>517</v>
      </c>
      <c r="L30656" t="s">
        <v>942</v>
      </c>
      <c r="M30656" t="s">
        <v>239</v>
      </c>
    </row>
    <row r="30657" spans="1:13" x14ac:dyDescent="0.35">
      <c r="A30657" t="s">
        <v>9</v>
      </c>
      <c r="B30657" t="s">
        <v>1151</v>
      </c>
      <c r="C30657">
        <v>122</v>
      </c>
      <c r="D30657" t="s">
        <v>521</v>
      </c>
      <c r="E30657" t="s">
        <v>113</v>
      </c>
      <c r="F30657" t="s">
        <v>777</v>
      </c>
      <c r="G30657" t="s">
        <v>115</v>
      </c>
      <c r="H30657" t="s">
        <v>769</v>
      </c>
      <c r="I30657" t="s">
        <v>129</v>
      </c>
      <c r="J30657" t="s">
        <v>1057</v>
      </c>
      <c r="K30657" t="s">
        <v>113</v>
      </c>
      <c r="L30657" t="s">
        <v>788</v>
      </c>
      <c r="M30657" t="s">
        <v>644</v>
      </c>
    </row>
    <row r="30658" spans="1:13" x14ac:dyDescent="0.35">
      <c r="A30658" t="s">
        <v>9</v>
      </c>
      <c r="B30658" t="s">
        <v>1152</v>
      </c>
      <c r="C30658">
        <v>67</v>
      </c>
      <c r="D30658" t="s">
        <v>399</v>
      </c>
      <c r="E30658" t="s">
        <v>1044</v>
      </c>
      <c r="F30658" t="s">
        <v>115</v>
      </c>
      <c r="G30658" t="s">
        <v>915</v>
      </c>
      <c r="H30658" t="s">
        <v>394</v>
      </c>
      <c r="I30658" t="s">
        <v>988</v>
      </c>
      <c r="J30658" t="s">
        <v>125</v>
      </c>
      <c r="K30658" t="s">
        <v>109</v>
      </c>
      <c r="L30658" t="s">
        <v>89</v>
      </c>
      <c r="M30658" t="s">
        <v>72</v>
      </c>
    </row>
    <row r="30659" spans="1:13" x14ac:dyDescent="0.35">
      <c r="A30659" t="s">
        <v>9</v>
      </c>
      <c r="B30659" t="s">
        <v>339</v>
      </c>
      <c r="C30659">
        <v>12</v>
      </c>
      <c r="D30659" t="s">
        <v>528</v>
      </c>
      <c r="E30659" t="s">
        <v>1080</v>
      </c>
      <c r="F30659" t="s">
        <v>1080</v>
      </c>
      <c r="G30659" t="s">
        <v>1080</v>
      </c>
      <c r="H30659" t="s">
        <v>140</v>
      </c>
      <c r="I30659" t="s">
        <v>140</v>
      </c>
      <c r="J30659" t="s">
        <v>140</v>
      </c>
      <c r="K30659" t="s">
        <v>140</v>
      </c>
      <c r="L30659" t="s">
        <v>140</v>
      </c>
      <c r="M30659" t="s">
        <v>844</v>
      </c>
    </row>
    <row r="30660" spans="1:13" x14ac:dyDescent="0.35">
      <c r="A30660" t="s">
        <v>10</v>
      </c>
      <c r="B30660" t="s">
        <v>1151</v>
      </c>
      <c r="C30660">
        <v>130</v>
      </c>
      <c r="D30660" t="s">
        <v>113</v>
      </c>
      <c r="E30660" t="s">
        <v>121</v>
      </c>
      <c r="F30660" t="s">
        <v>1154</v>
      </c>
      <c r="G30660" t="s">
        <v>131</v>
      </c>
      <c r="H30660" t="s">
        <v>875</v>
      </c>
      <c r="I30660" t="s">
        <v>769</v>
      </c>
      <c r="J30660" t="s">
        <v>1007</v>
      </c>
      <c r="K30660" t="s">
        <v>95</v>
      </c>
      <c r="L30660" t="s">
        <v>443</v>
      </c>
      <c r="M30660" t="s">
        <v>439</v>
      </c>
    </row>
    <row r="30661" spans="1:13" x14ac:dyDescent="0.35">
      <c r="A30661" t="s">
        <v>10</v>
      </c>
      <c r="B30661" t="s">
        <v>1152</v>
      </c>
      <c r="C30661">
        <v>67</v>
      </c>
      <c r="D30661" t="s">
        <v>746</v>
      </c>
      <c r="E30661" t="s">
        <v>1061</v>
      </c>
      <c r="F30661" t="s">
        <v>999</v>
      </c>
      <c r="G30661" t="s">
        <v>1065</v>
      </c>
      <c r="H30661" t="s">
        <v>1046</v>
      </c>
      <c r="I30661" t="s">
        <v>950</v>
      </c>
      <c r="J30661" t="s">
        <v>824</v>
      </c>
      <c r="K30661" t="s">
        <v>643</v>
      </c>
      <c r="L30661" t="s">
        <v>996</v>
      </c>
      <c r="M30661" t="s">
        <v>50</v>
      </c>
    </row>
    <row r="30662" spans="1:13" x14ac:dyDescent="0.35">
      <c r="A30662" t="s">
        <v>10</v>
      </c>
      <c r="B30662" t="s">
        <v>339</v>
      </c>
      <c r="C30662">
        <v>11</v>
      </c>
      <c r="D30662" t="s">
        <v>264</v>
      </c>
      <c r="E30662" t="s">
        <v>994</v>
      </c>
      <c r="F30662" t="s">
        <v>822</v>
      </c>
      <c r="G30662" t="s">
        <v>983</v>
      </c>
      <c r="H30662" t="s">
        <v>983</v>
      </c>
      <c r="I30662" t="s">
        <v>264</v>
      </c>
      <c r="J30662" t="s">
        <v>140</v>
      </c>
      <c r="K30662" t="s">
        <v>983</v>
      </c>
      <c r="L30662" t="s">
        <v>140</v>
      </c>
      <c r="M30662" t="s">
        <v>233</v>
      </c>
    </row>
    <row r="30663" spans="1:13" x14ac:dyDescent="0.35">
      <c r="A30663" t="s">
        <v>11</v>
      </c>
      <c r="B30663" t="s">
        <v>1151</v>
      </c>
      <c r="C30663">
        <v>134</v>
      </c>
      <c r="D30663" t="s">
        <v>289</v>
      </c>
      <c r="E30663" t="s">
        <v>893</v>
      </c>
      <c r="F30663" t="s">
        <v>511</v>
      </c>
      <c r="G30663" t="s">
        <v>517</v>
      </c>
      <c r="H30663" t="s">
        <v>1051</v>
      </c>
      <c r="I30663" t="s">
        <v>89</v>
      </c>
      <c r="J30663" t="s">
        <v>1047</v>
      </c>
      <c r="K30663" t="s">
        <v>548</v>
      </c>
      <c r="L30663" t="s">
        <v>917</v>
      </c>
      <c r="M30663" t="s">
        <v>78</v>
      </c>
    </row>
    <row r="30664" spans="1:13" x14ac:dyDescent="0.35">
      <c r="A30664" t="s">
        <v>11</v>
      </c>
      <c r="B30664" t="s">
        <v>1152</v>
      </c>
      <c r="C30664">
        <v>57</v>
      </c>
      <c r="D30664" t="s">
        <v>614</v>
      </c>
      <c r="E30664" t="s">
        <v>1080</v>
      </c>
      <c r="F30664" t="s">
        <v>614</v>
      </c>
      <c r="G30664" t="s">
        <v>877</v>
      </c>
      <c r="H30664" t="s">
        <v>937</v>
      </c>
      <c r="I30664" t="s">
        <v>97</v>
      </c>
      <c r="J30664" t="s">
        <v>961</v>
      </c>
      <c r="K30664" t="s">
        <v>741</v>
      </c>
      <c r="L30664" t="s">
        <v>869</v>
      </c>
      <c r="M30664" t="s">
        <v>58</v>
      </c>
    </row>
    <row r="30665" spans="1:13" x14ac:dyDescent="0.35">
      <c r="A30665" t="s">
        <v>11</v>
      </c>
      <c r="B30665" t="s">
        <v>339</v>
      </c>
      <c r="C30665">
        <v>15</v>
      </c>
      <c r="D30665" t="s">
        <v>706</v>
      </c>
      <c r="E30665" t="s">
        <v>706</v>
      </c>
      <c r="F30665" t="s">
        <v>340</v>
      </c>
      <c r="G30665" t="s">
        <v>1059</v>
      </c>
      <c r="H30665" t="s">
        <v>1059</v>
      </c>
      <c r="I30665" t="s">
        <v>706</v>
      </c>
      <c r="J30665" t="s">
        <v>1059</v>
      </c>
      <c r="K30665" t="s">
        <v>706</v>
      </c>
      <c r="L30665" t="s">
        <v>140</v>
      </c>
      <c r="M30665" t="s">
        <v>587</v>
      </c>
    </row>
    <row r="30666" spans="1:13" x14ac:dyDescent="0.35">
      <c r="A30666" t="s">
        <v>12</v>
      </c>
      <c r="B30666" t="s">
        <v>1151</v>
      </c>
      <c r="C30666">
        <v>129</v>
      </c>
      <c r="D30666" t="s">
        <v>712</v>
      </c>
      <c r="E30666" t="s">
        <v>521</v>
      </c>
      <c r="F30666" t="s">
        <v>685</v>
      </c>
      <c r="G30666" t="s">
        <v>849</v>
      </c>
      <c r="H30666" t="s">
        <v>1049</v>
      </c>
      <c r="I30666" t="s">
        <v>953</v>
      </c>
      <c r="J30666" t="s">
        <v>501</v>
      </c>
      <c r="K30666" t="s">
        <v>107</v>
      </c>
      <c r="L30666" t="s">
        <v>1049</v>
      </c>
      <c r="M30666" t="s">
        <v>372</v>
      </c>
    </row>
    <row r="30667" spans="1:13" x14ac:dyDescent="0.35">
      <c r="A30667" t="s">
        <v>12</v>
      </c>
      <c r="B30667" t="s">
        <v>1152</v>
      </c>
      <c r="C30667">
        <v>57</v>
      </c>
      <c r="D30667" t="s">
        <v>538</v>
      </c>
      <c r="E30667" t="s">
        <v>1106</v>
      </c>
      <c r="F30667" t="s">
        <v>286</v>
      </c>
      <c r="G30667" t="s">
        <v>121</v>
      </c>
      <c r="H30667" t="s">
        <v>996</v>
      </c>
      <c r="I30667" t="s">
        <v>996</v>
      </c>
      <c r="J30667" t="s">
        <v>1050</v>
      </c>
      <c r="K30667" t="s">
        <v>1100</v>
      </c>
      <c r="L30667" t="s">
        <v>129</v>
      </c>
      <c r="M30667" t="s">
        <v>666</v>
      </c>
    </row>
    <row r="30668" spans="1:13" x14ac:dyDescent="0.35">
      <c r="A30668" t="s">
        <v>12</v>
      </c>
      <c r="B30668" t="s">
        <v>339</v>
      </c>
      <c r="C30668">
        <v>23</v>
      </c>
      <c r="D30668" t="s">
        <v>395</v>
      </c>
      <c r="E30668" t="s">
        <v>470</v>
      </c>
      <c r="F30668" t="s">
        <v>395</v>
      </c>
      <c r="G30668" t="s">
        <v>678</v>
      </c>
      <c r="H30668" t="s">
        <v>470</v>
      </c>
      <c r="I30668" t="s">
        <v>296</v>
      </c>
      <c r="J30668" t="s">
        <v>470</v>
      </c>
      <c r="K30668" t="s">
        <v>296</v>
      </c>
      <c r="L30668" t="s">
        <v>121</v>
      </c>
      <c r="M30668" t="s">
        <v>425</v>
      </c>
    </row>
    <row r="30669" spans="1:13" x14ac:dyDescent="0.35">
      <c r="A30669" t="s">
        <v>13</v>
      </c>
      <c r="B30669" t="s">
        <v>1151</v>
      </c>
      <c r="C30669">
        <v>138</v>
      </c>
      <c r="D30669" t="s">
        <v>1182</v>
      </c>
      <c r="E30669" t="s">
        <v>548</v>
      </c>
      <c r="F30669" t="s">
        <v>462</v>
      </c>
      <c r="G30669" t="s">
        <v>87</v>
      </c>
      <c r="H30669" t="s">
        <v>1020</v>
      </c>
      <c r="I30669" t="s">
        <v>1061</v>
      </c>
      <c r="J30669" t="s">
        <v>1046</v>
      </c>
      <c r="K30669" t="s">
        <v>1067</v>
      </c>
      <c r="L30669" t="s">
        <v>826</v>
      </c>
      <c r="M30669" t="s">
        <v>742</v>
      </c>
    </row>
    <row r="30670" spans="1:13" x14ac:dyDescent="0.35">
      <c r="A30670" t="s">
        <v>13</v>
      </c>
      <c r="B30670" t="s">
        <v>1152</v>
      </c>
      <c r="C30670">
        <v>53</v>
      </c>
      <c r="D30670" t="s">
        <v>1095</v>
      </c>
      <c r="E30670" t="s">
        <v>99</v>
      </c>
      <c r="F30670" t="s">
        <v>801</v>
      </c>
      <c r="G30670" t="s">
        <v>801</v>
      </c>
      <c r="H30670" t="s">
        <v>345</v>
      </c>
      <c r="I30670" t="s">
        <v>977</v>
      </c>
      <c r="J30670" t="s">
        <v>345</v>
      </c>
      <c r="K30670" t="s">
        <v>1068</v>
      </c>
      <c r="L30670" t="s">
        <v>668</v>
      </c>
      <c r="M30670" t="s">
        <v>64</v>
      </c>
    </row>
    <row r="30671" spans="1:13" x14ac:dyDescent="0.35">
      <c r="A30671" t="s">
        <v>13</v>
      </c>
      <c r="B30671" t="s">
        <v>339</v>
      </c>
      <c r="C30671">
        <v>15</v>
      </c>
      <c r="D30671" t="s">
        <v>932</v>
      </c>
      <c r="E30671" t="s">
        <v>1095</v>
      </c>
      <c r="F30671" t="s">
        <v>1095</v>
      </c>
      <c r="G30671" t="s">
        <v>1070</v>
      </c>
      <c r="H30671" t="s">
        <v>1070</v>
      </c>
      <c r="I30671" t="s">
        <v>1070</v>
      </c>
      <c r="J30671" t="s">
        <v>574</v>
      </c>
      <c r="K30671" t="s">
        <v>1070</v>
      </c>
      <c r="L30671" t="s">
        <v>1139</v>
      </c>
      <c r="M30671" t="s">
        <v>246</v>
      </c>
    </row>
    <row r="30672" spans="1:13" x14ac:dyDescent="0.35">
      <c r="A30672" t="s">
        <v>14</v>
      </c>
      <c r="B30672" t="s">
        <v>1151</v>
      </c>
      <c r="C30672">
        <v>124</v>
      </c>
      <c r="D30672" t="s">
        <v>518</v>
      </c>
      <c r="E30672" t="s">
        <v>924</v>
      </c>
      <c r="F30672" t="s">
        <v>451</v>
      </c>
      <c r="G30672" t="s">
        <v>95</v>
      </c>
      <c r="H30672" t="s">
        <v>1044</v>
      </c>
      <c r="I30672" t="s">
        <v>147</v>
      </c>
      <c r="J30672" t="s">
        <v>915</v>
      </c>
      <c r="K30672" t="s">
        <v>812</v>
      </c>
      <c r="L30672" t="s">
        <v>1062</v>
      </c>
      <c r="M30672" t="s">
        <v>377</v>
      </c>
    </row>
    <row r="30673" spans="1:13" x14ac:dyDescent="0.35">
      <c r="A30673" t="s">
        <v>14</v>
      </c>
      <c r="B30673" t="s">
        <v>1152</v>
      </c>
      <c r="C30673">
        <v>66</v>
      </c>
      <c r="D30673" t="s">
        <v>1154</v>
      </c>
      <c r="E30673" t="s">
        <v>917</v>
      </c>
      <c r="F30673" t="s">
        <v>538</v>
      </c>
      <c r="G30673" t="s">
        <v>641</v>
      </c>
      <c r="H30673" t="s">
        <v>1052</v>
      </c>
      <c r="I30673" t="s">
        <v>953</v>
      </c>
      <c r="J30673" t="s">
        <v>973</v>
      </c>
      <c r="K30673" t="s">
        <v>109</v>
      </c>
      <c r="L30673" t="s">
        <v>93</v>
      </c>
      <c r="M30673" t="s">
        <v>403</v>
      </c>
    </row>
    <row r="30674" spans="1:13" x14ac:dyDescent="0.35">
      <c r="A30674" t="s">
        <v>14</v>
      </c>
      <c r="B30674" t="s">
        <v>339</v>
      </c>
      <c r="C30674">
        <v>13</v>
      </c>
      <c r="D30674" t="s">
        <v>125</v>
      </c>
      <c r="E30674" t="s">
        <v>125</v>
      </c>
      <c r="F30674" t="s">
        <v>125</v>
      </c>
      <c r="G30674" t="s">
        <v>125</v>
      </c>
      <c r="H30674" t="s">
        <v>125</v>
      </c>
      <c r="I30674" t="s">
        <v>125</v>
      </c>
      <c r="J30674" t="s">
        <v>746</v>
      </c>
      <c r="K30674" t="s">
        <v>125</v>
      </c>
      <c r="L30674" t="s">
        <v>573</v>
      </c>
      <c r="M30674" t="s">
        <v>313</v>
      </c>
    </row>
    <row r="30675" spans="1:13" x14ac:dyDescent="0.35">
      <c r="A30675" t="s">
        <v>15</v>
      </c>
      <c r="B30675" t="s">
        <v>1151</v>
      </c>
      <c r="C30675">
        <v>137</v>
      </c>
      <c r="D30675" t="s">
        <v>893</v>
      </c>
      <c r="E30675" t="s">
        <v>977</v>
      </c>
      <c r="F30675" t="s">
        <v>643</v>
      </c>
      <c r="G30675" t="s">
        <v>147</v>
      </c>
      <c r="H30675" t="s">
        <v>949</v>
      </c>
      <c r="I30675" t="s">
        <v>940</v>
      </c>
      <c r="J30675" t="s">
        <v>949</v>
      </c>
      <c r="K30675" t="s">
        <v>824</v>
      </c>
      <c r="L30675" t="s">
        <v>269</v>
      </c>
      <c r="M30675" t="s">
        <v>415</v>
      </c>
    </row>
    <row r="30676" spans="1:13" x14ac:dyDescent="0.35">
      <c r="A30676" t="s">
        <v>15</v>
      </c>
      <c r="B30676" t="s">
        <v>1152</v>
      </c>
      <c r="C30676">
        <v>59</v>
      </c>
      <c r="D30676" t="s">
        <v>286</v>
      </c>
      <c r="E30676" t="s">
        <v>1003</v>
      </c>
      <c r="F30676" t="s">
        <v>1049</v>
      </c>
      <c r="G30676" t="s">
        <v>801</v>
      </c>
      <c r="H30676" t="s">
        <v>1052</v>
      </c>
      <c r="I30676" t="s">
        <v>1046</v>
      </c>
      <c r="J30676" t="s">
        <v>140</v>
      </c>
      <c r="K30676" t="s">
        <v>1070</v>
      </c>
      <c r="L30676" t="s">
        <v>988</v>
      </c>
      <c r="M30676" t="s">
        <v>563</v>
      </c>
    </row>
    <row r="30677" spans="1:13" x14ac:dyDescent="0.35">
      <c r="A30677" t="s">
        <v>15</v>
      </c>
      <c r="B30677" t="s">
        <v>339</v>
      </c>
      <c r="C30677">
        <v>10</v>
      </c>
      <c r="D30677" t="s">
        <v>1102</v>
      </c>
      <c r="E30677" t="s">
        <v>1102</v>
      </c>
      <c r="F30677" t="s">
        <v>1102</v>
      </c>
      <c r="G30677" t="s">
        <v>1102</v>
      </c>
      <c r="H30677" t="s">
        <v>1102</v>
      </c>
      <c r="I30677" t="s">
        <v>489</v>
      </c>
      <c r="J30677" t="s">
        <v>1102</v>
      </c>
      <c r="K30677" t="s">
        <v>1102</v>
      </c>
      <c r="L30677" t="s">
        <v>1062</v>
      </c>
      <c r="M30677" t="s">
        <v>684</v>
      </c>
    </row>
    <row r="30678" spans="1:13" x14ac:dyDescent="0.35">
      <c r="A30678" t="s">
        <v>16</v>
      </c>
      <c r="B30678" t="s">
        <v>1151</v>
      </c>
      <c r="C30678">
        <v>122</v>
      </c>
      <c r="D30678" t="s">
        <v>443</v>
      </c>
      <c r="E30678" t="s">
        <v>893</v>
      </c>
      <c r="F30678" t="s">
        <v>1072</v>
      </c>
      <c r="G30678" t="s">
        <v>1049</v>
      </c>
      <c r="H30678" t="s">
        <v>1004</v>
      </c>
      <c r="I30678" t="s">
        <v>869</v>
      </c>
      <c r="J30678" t="s">
        <v>971</v>
      </c>
      <c r="K30678" t="s">
        <v>953</v>
      </c>
      <c r="L30678" t="s">
        <v>261</v>
      </c>
      <c r="M30678" t="s">
        <v>343</v>
      </c>
    </row>
    <row r="30679" spans="1:13" x14ac:dyDescent="0.35">
      <c r="A30679" t="s">
        <v>16</v>
      </c>
      <c r="B30679" t="s">
        <v>1152</v>
      </c>
      <c r="C30679">
        <v>66</v>
      </c>
      <c r="D30679" t="s">
        <v>451</v>
      </c>
      <c r="E30679" t="s">
        <v>1085</v>
      </c>
      <c r="F30679" t="s">
        <v>1087</v>
      </c>
      <c r="G30679" t="s">
        <v>756</v>
      </c>
      <c r="H30679" t="s">
        <v>1065</v>
      </c>
      <c r="I30679" t="s">
        <v>1065</v>
      </c>
      <c r="J30679" t="s">
        <v>1045</v>
      </c>
      <c r="K30679" t="s">
        <v>286</v>
      </c>
      <c r="L30679" t="s">
        <v>915</v>
      </c>
      <c r="M30679" t="s">
        <v>380</v>
      </c>
    </row>
    <row r="30680" spans="1:13" x14ac:dyDescent="0.35">
      <c r="A30680" t="s">
        <v>16</v>
      </c>
      <c r="B30680" t="s">
        <v>339</v>
      </c>
      <c r="C30680">
        <v>18</v>
      </c>
      <c r="D30680" t="s">
        <v>641</v>
      </c>
      <c r="E30680" t="s">
        <v>681</v>
      </c>
      <c r="F30680" t="s">
        <v>641</v>
      </c>
      <c r="G30680" t="s">
        <v>405</v>
      </c>
      <c r="H30680" t="s">
        <v>664</v>
      </c>
      <c r="I30680" t="s">
        <v>405</v>
      </c>
      <c r="J30680" t="s">
        <v>641</v>
      </c>
      <c r="K30680" t="s">
        <v>513</v>
      </c>
      <c r="L30680" t="s">
        <v>221</v>
      </c>
      <c r="M30680" t="s">
        <v>560</v>
      </c>
    </row>
    <row r="30681" spans="1:13" x14ac:dyDescent="0.35">
      <c r="A30681" t="s">
        <v>17</v>
      </c>
      <c r="B30681" t="s">
        <v>1151</v>
      </c>
      <c r="C30681">
        <v>128</v>
      </c>
      <c r="D30681" t="s">
        <v>749</v>
      </c>
      <c r="E30681" t="s">
        <v>107</v>
      </c>
      <c r="F30681" t="s">
        <v>443</v>
      </c>
      <c r="G30681" t="s">
        <v>988</v>
      </c>
      <c r="H30681" t="s">
        <v>1004</v>
      </c>
      <c r="I30681" t="s">
        <v>967</v>
      </c>
      <c r="J30681" t="s">
        <v>838</v>
      </c>
      <c r="K30681" t="s">
        <v>1049</v>
      </c>
      <c r="L30681" t="s">
        <v>1080</v>
      </c>
      <c r="M30681" t="s">
        <v>403</v>
      </c>
    </row>
    <row r="30682" spans="1:13" x14ac:dyDescent="0.35">
      <c r="A30682" t="s">
        <v>17</v>
      </c>
      <c r="B30682" t="s">
        <v>1152</v>
      </c>
      <c r="C30682">
        <v>62</v>
      </c>
      <c r="D30682" t="s">
        <v>915</v>
      </c>
      <c r="E30682" t="s">
        <v>915</v>
      </c>
      <c r="F30682" t="s">
        <v>999</v>
      </c>
      <c r="G30682" t="s">
        <v>903</v>
      </c>
      <c r="H30682" t="s">
        <v>1023</v>
      </c>
      <c r="I30682" t="s">
        <v>664</v>
      </c>
      <c r="J30682" t="s">
        <v>1060</v>
      </c>
      <c r="K30682" t="s">
        <v>988</v>
      </c>
      <c r="L30682" t="s">
        <v>107</v>
      </c>
      <c r="M30682" t="s">
        <v>80</v>
      </c>
    </row>
    <row r="30683" spans="1:13" x14ac:dyDescent="0.35">
      <c r="A30683" t="s">
        <v>17</v>
      </c>
      <c r="B30683" t="s">
        <v>339</v>
      </c>
      <c r="C30683">
        <v>13</v>
      </c>
      <c r="D30683" t="s">
        <v>293</v>
      </c>
      <c r="E30683" t="s">
        <v>125</v>
      </c>
      <c r="F30683" t="s">
        <v>125</v>
      </c>
      <c r="G30683" t="s">
        <v>125</v>
      </c>
      <c r="H30683" t="s">
        <v>125</v>
      </c>
      <c r="I30683" t="s">
        <v>125</v>
      </c>
      <c r="J30683" t="s">
        <v>140</v>
      </c>
      <c r="K30683" t="s">
        <v>140</v>
      </c>
      <c r="L30683" t="s">
        <v>1018</v>
      </c>
      <c r="M30683" t="s">
        <v>597</v>
      </c>
    </row>
    <row r="30684" spans="1:13" x14ac:dyDescent="0.35">
      <c r="A30684" t="s">
        <v>18</v>
      </c>
      <c r="B30684" t="s">
        <v>1151</v>
      </c>
      <c r="C30684">
        <v>141</v>
      </c>
      <c r="D30684" t="s">
        <v>841</v>
      </c>
      <c r="E30684" t="s">
        <v>1072</v>
      </c>
      <c r="F30684" t="s">
        <v>490</v>
      </c>
      <c r="G30684" t="s">
        <v>1053</v>
      </c>
      <c r="H30684" t="s">
        <v>664</v>
      </c>
      <c r="I30684" t="s">
        <v>788</v>
      </c>
      <c r="J30684" t="s">
        <v>1068</v>
      </c>
      <c r="K30684" t="s">
        <v>1056</v>
      </c>
      <c r="L30684" t="s">
        <v>1100</v>
      </c>
      <c r="M30684" t="s">
        <v>899</v>
      </c>
    </row>
    <row r="30685" spans="1:13" x14ac:dyDescent="0.35">
      <c r="A30685" t="s">
        <v>18</v>
      </c>
      <c r="B30685" t="s">
        <v>1152</v>
      </c>
      <c r="C30685">
        <v>51</v>
      </c>
      <c r="D30685" t="s">
        <v>421</v>
      </c>
      <c r="E30685" t="s">
        <v>749</v>
      </c>
      <c r="F30685" t="s">
        <v>668</v>
      </c>
      <c r="G30685" t="s">
        <v>1067</v>
      </c>
      <c r="H30685" t="s">
        <v>1067</v>
      </c>
      <c r="I30685" t="s">
        <v>1053</v>
      </c>
      <c r="J30685" t="s">
        <v>1067</v>
      </c>
      <c r="K30685" t="s">
        <v>129</v>
      </c>
      <c r="L30685" t="s">
        <v>937</v>
      </c>
      <c r="M30685" t="s">
        <v>899</v>
      </c>
    </row>
    <row r="30686" spans="1:13" x14ac:dyDescent="0.35">
      <c r="A30686" t="s">
        <v>18</v>
      </c>
      <c r="B30686" t="s">
        <v>339</v>
      </c>
      <c r="C30686">
        <v>13</v>
      </c>
      <c r="D30686" t="s">
        <v>1102</v>
      </c>
      <c r="E30686" t="s">
        <v>1102</v>
      </c>
      <c r="F30686" t="s">
        <v>140</v>
      </c>
      <c r="G30686" t="s">
        <v>140</v>
      </c>
      <c r="H30686" t="s">
        <v>140</v>
      </c>
      <c r="I30686" t="s">
        <v>140</v>
      </c>
      <c r="J30686" t="s">
        <v>140</v>
      </c>
      <c r="K30686" t="s">
        <v>140</v>
      </c>
      <c r="L30686" t="s">
        <v>140</v>
      </c>
      <c r="M30686" t="s">
        <v>1137</v>
      </c>
    </row>
    <row r="30687" spans="1:13" x14ac:dyDescent="0.35">
      <c r="A30687" t="s">
        <v>19</v>
      </c>
      <c r="B30687" t="s">
        <v>1151</v>
      </c>
      <c r="C30687">
        <v>138</v>
      </c>
      <c r="D30687" t="s">
        <v>733</v>
      </c>
      <c r="E30687" t="s">
        <v>954</v>
      </c>
      <c r="F30687" t="s">
        <v>942</v>
      </c>
      <c r="G30687" t="s">
        <v>869</v>
      </c>
      <c r="H30687" t="s">
        <v>140</v>
      </c>
      <c r="I30687" t="s">
        <v>1016</v>
      </c>
      <c r="J30687" t="s">
        <v>1046</v>
      </c>
      <c r="K30687" t="s">
        <v>950</v>
      </c>
      <c r="L30687" t="s">
        <v>293</v>
      </c>
      <c r="M30687" t="s">
        <v>945</v>
      </c>
    </row>
    <row r="30688" spans="1:13" x14ac:dyDescent="0.35">
      <c r="A30688" t="s">
        <v>19</v>
      </c>
      <c r="B30688" t="s">
        <v>1152</v>
      </c>
      <c r="C30688">
        <v>56</v>
      </c>
      <c r="D30688" t="s">
        <v>1046</v>
      </c>
      <c r="E30688" t="s">
        <v>971</v>
      </c>
      <c r="F30688" t="s">
        <v>91</v>
      </c>
      <c r="G30688" t="s">
        <v>1062</v>
      </c>
      <c r="H30688" t="s">
        <v>140</v>
      </c>
      <c r="I30688" t="s">
        <v>1046</v>
      </c>
      <c r="J30688" t="s">
        <v>971</v>
      </c>
      <c r="K30688" t="s">
        <v>515</v>
      </c>
      <c r="L30688" t="s">
        <v>293</v>
      </c>
      <c r="M30688" t="s">
        <v>619</v>
      </c>
    </row>
    <row r="30689" spans="1:13" x14ac:dyDescent="0.35">
      <c r="A30689" t="s">
        <v>19</v>
      </c>
      <c r="B30689" t="s">
        <v>339</v>
      </c>
      <c r="C30689">
        <v>12</v>
      </c>
      <c r="D30689" t="s">
        <v>1003</v>
      </c>
      <c r="E30689" t="s">
        <v>1003</v>
      </c>
      <c r="F30689" t="s">
        <v>1018</v>
      </c>
      <c r="G30689" t="s">
        <v>1018</v>
      </c>
      <c r="H30689" t="s">
        <v>140</v>
      </c>
      <c r="I30689" t="s">
        <v>140</v>
      </c>
      <c r="J30689" t="s">
        <v>1048</v>
      </c>
      <c r="K30689" t="s">
        <v>1018</v>
      </c>
      <c r="L30689" t="s">
        <v>741</v>
      </c>
      <c r="M30689" t="s">
        <v>995</v>
      </c>
    </row>
    <row r="30690" spans="1:13" x14ac:dyDescent="0.35">
      <c r="A30690" t="s">
        <v>20</v>
      </c>
      <c r="B30690" t="s">
        <v>1151</v>
      </c>
      <c r="C30690">
        <v>123</v>
      </c>
      <c r="D30690" t="s">
        <v>1065</v>
      </c>
      <c r="E30690" t="s">
        <v>1048</v>
      </c>
      <c r="F30690" t="s">
        <v>973</v>
      </c>
      <c r="G30690" t="s">
        <v>1057</v>
      </c>
      <c r="H30690" t="s">
        <v>1017</v>
      </c>
      <c r="I30690" t="s">
        <v>1019</v>
      </c>
      <c r="J30690" t="s">
        <v>1019</v>
      </c>
      <c r="K30690" t="s">
        <v>660</v>
      </c>
      <c r="L30690" t="s">
        <v>1072</v>
      </c>
      <c r="M30690" t="s">
        <v>995</v>
      </c>
    </row>
    <row r="30691" spans="1:13" x14ac:dyDescent="0.35">
      <c r="A30691" t="s">
        <v>20</v>
      </c>
      <c r="B30691" t="s">
        <v>1152</v>
      </c>
      <c r="C30691">
        <v>65</v>
      </c>
      <c r="D30691" t="s">
        <v>1053</v>
      </c>
      <c r="E30691" t="s">
        <v>729</v>
      </c>
      <c r="F30691" t="s">
        <v>109</v>
      </c>
      <c r="G30691" t="s">
        <v>1050</v>
      </c>
      <c r="H30691" t="s">
        <v>1004</v>
      </c>
      <c r="I30691" t="s">
        <v>664</v>
      </c>
      <c r="J30691" t="s">
        <v>1011</v>
      </c>
      <c r="K30691" t="s">
        <v>1011</v>
      </c>
      <c r="L30691" t="s">
        <v>119</v>
      </c>
      <c r="M30691" t="s">
        <v>1156</v>
      </c>
    </row>
    <row r="30692" spans="1:13" x14ac:dyDescent="0.35">
      <c r="A30692" t="s">
        <v>20</v>
      </c>
      <c r="B30692" t="s">
        <v>339</v>
      </c>
      <c r="C30692">
        <v>18</v>
      </c>
      <c r="D30692" t="s">
        <v>939</v>
      </c>
      <c r="E30692" t="s">
        <v>838</v>
      </c>
      <c r="F30692" t="s">
        <v>939</v>
      </c>
      <c r="G30692" t="s">
        <v>939</v>
      </c>
      <c r="H30692" t="s">
        <v>140</v>
      </c>
      <c r="I30692" t="s">
        <v>140</v>
      </c>
      <c r="J30692" t="s">
        <v>140</v>
      </c>
      <c r="K30692" t="s">
        <v>140</v>
      </c>
      <c r="L30692" t="s">
        <v>1004</v>
      </c>
      <c r="M30692" t="s">
        <v>112</v>
      </c>
    </row>
    <row r="30693" spans="1:13" x14ac:dyDescent="0.35">
      <c r="A30693" t="s">
        <v>21</v>
      </c>
      <c r="B30693" t="s">
        <v>1151</v>
      </c>
      <c r="C30693">
        <v>120</v>
      </c>
      <c r="D30693" t="s">
        <v>264</v>
      </c>
      <c r="E30693" t="s">
        <v>476</v>
      </c>
      <c r="F30693" t="s">
        <v>264</v>
      </c>
      <c r="G30693" t="s">
        <v>917</v>
      </c>
      <c r="H30693" t="s">
        <v>592</v>
      </c>
      <c r="I30693" t="s">
        <v>917</v>
      </c>
      <c r="J30693" t="s">
        <v>917</v>
      </c>
      <c r="K30693" t="s">
        <v>476</v>
      </c>
      <c r="L30693" t="s">
        <v>1098</v>
      </c>
      <c r="M30693" t="s">
        <v>881</v>
      </c>
    </row>
    <row r="30694" spans="1:13" x14ac:dyDescent="0.35">
      <c r="A30694" t="s">
        <v>21</v>
      </c>
      <c r="B30694" t="s">
        <v>1152</v>
      </c>
      <c r="C30694">
        <v>72</v>
      </c>
      <c r="D30694" t="s">
        <v>874</v>
      </c>
      <c r="E30694" t="s">
        <v>564</v>
      </c>
      <c r="F30694" t="s">
        <v>874</v>
      </c>
      <c r="G30694" t="s">
        <v>911</v>
      </c>
      <c r="H30694" t="s">
        <v>462</v>
      </c>
      <c r="I30694" t="s">
        <v>641</v>
      </c>
      <c r="J30694" t="s">
        <v>95</v>
      </c>
      <c r="K30694" t="s">
        <v>614</v>
      </c>
      <c r="L30694" t="s">
        <v>1053</v>
      </c>
      <c r="M30694" t="s">
        <v>850</v>
      </c>
    </row>
    <row r="30695" spans="1:13" x14ac:dyDescent="0.35">
      <c r="A30695" t="s">
        <v>21</v>
      </c>
      <c r="B30695" t="s">
        <v>339</v>
      </c>
      <c r="C30695">
        <v>18</v>
      </c>
      <c r="D30695" t="s">
        <v>843</v>
      </c>
      <c r="E30695" t="s">
        <v>564</v>
      </c>
      <c r="F30695" t="s">
        <v>564</v>
      </c>
      <c r="G30695" t="s">
        <v>458</v>
      </c>
      <c r="H30695" t="s">
        <v>614</v>
      </c>
      <c r="I30695" t="s">
        <v>614</v>
      </c>
      <c r="J30695" t="s">
        <v>458</v>
      </c>
      <c r="K30695" t="s">
        <v>458</v>
      </c>
      <c r="L30695" t="s">
        <v>140</v>
      </c>
      <c r="M30695" t="s">
        <v>610</v>
      </c>
    </row>
    <row r="30696" spans="1:13" x14ac:dyDescent="0.35">
      <c r="A30696" t="s">
        <v>22</v>
      </c>
      <c r="B30696" t="s">
        <v>1151</v>
      </c>
      <c r="C30696">
        <v>139</v>
      </c>
      <c r="D30696" t="s">
        <v>422</v>
      </c>
      <c r="E30696" t="s">
        <v>147</v>
      </c>
      <c r="F30696" t="s">
        <v>1080</v>
      </c>
      <c r="G30696" t="s">
        <v>147</v>
      </c>
      <c r="H30696" t="s">
        <v>1073</v>
      </c>
      <c r="I30696" t="s">
        <v>1062</v>
      </c>
      <c r="J30696" t="s">
        <v>1050</v>
      </c>
      <c r="K30696" t="s">
        <v>129</v>
      </c>
      <c r="L30696" t="s">
        <v>95</v>
      </c>
      <c r="M30696" t="s">
        <v>205</v>
      </c>
    </row>
    <row r="30697" spans="1:13" x14ac:dyDescent="0.35">
      <c r="A30697" t="s">
        <v>22</v>
      </c>
      <c r="B30697" t="s">
        <v>1152</v>
      </c>
      <c r="C30697">
        <v>54</v>
      </c>
      <c r="D30697" t="s">
        <v>999</v>
      </c>
      <c r="E30697" t="s">
        <v>140</v>
      </c>
      <c r="F30697" t="s">
        <v>1014</v>
      </c>
      <c r="G30697" t="s">
        <v>1014</v>
      </c>
      <c r="H30697" t="s">
        <v>140</v>
      </c>
      <c r="I30697" t="s">
        <v>1070</v>
      </c>
      <c r="J30697" t="s">
        <v>1014</v>
      </c>
      <c r="K30697" t="s">
        <v>1014</v>
      </c>
      <c r="L30697" t="s">
        <v>977</v>
      </c>
      <c r="M30697" t="s">
        <v>914</v>
      </c>
    </row>
    <row r="30698" spans="1:13" x14ac:dyDescent="0.35">
      <c r="A30698" t="s">
        <v>22</v>
      </c>
      <c r="B30698" t="s">
        <v>339</v>
      </c>
      <c r="C30698">
        <v>16</v>
      </c>
      <c r="D30698" t="s">
        <v>1060</v>
      </c>
      <c r="E30698" t="s">
        <v>140</v>
      </c>
      <c r="F30698" t="s">
        <v>681</v>
      </c>
      <c r="G30698" t="s">
        <v>458</v>
      </c>
      <c r="H30698" t="s">
        <v>140</v>
      </c>
      <c r="I30698" t="s">
        <v>1060</v>
      </c>
      <c r="J30698" t="s">
        <v>140</v>
      </c>
      <c r="K30698" t="s">
        <v>107</v>
      </c>
      <c r="L30698" t="s">
        <v>949</v>
      </c>
      <c r="M30698" t="s">
        <v>319</v>
      </c>
    </row>
    <row r="30699" spans="1:13" x14ac:dyDescent="0.35">
      <c r="A30699" t="s">
        <v>23</v>
      </c>
      <c r="B30699" t="s">
        <v>1151</v>
      </c>
      <c r="C30699">
        <v>125</v>
      </c>
      <c r="D30699" t="s">
        <v>123</v>
      </c>
      <c r="E30699" t="s">
        <v>942</v>
      </c>
      <c r="F30699" t="s">
        <v>893</v>
      </c>
      <c r="G30699" t="s">
        <v>125</v>
      </c>
      <c r="H30699" t="s">
        <v>1073</v>
      </c>
      <c r="I30699" t="s">
        <v>1067</v>
      </c>
      <c r="J30699" t="s">
        <v>1023</v>
      </c>
      <c r="K30699" t="s">
        <v>1067</v>
      </c>
      <c r="L30699" t="s">
        <v>1095</v>
      </c>
      <c r="M30699" t="s">
        <v>857</v>
      </c>
    </row>
    <row r="30700" spans="1:13" x14ac:dyDescent="0.35">
      <c r="A30700" t="s">
        <v>23</v>
      </c>
      <c r="B30700" t="s">
        <v>1152</v>
      </c>
      <c r="C30700">
        <v>61</v>
      </c>
      <c r="D30700" t="s">
        <v>749</v>
      </c>
      <c r="E30700" t="s">
        <v>87</v>
      </c>
      <c r="F30700" t="s">
        <v>718</v>
      </c>
      <c r="G30700" t="s">
        <v>1053</v>
      </c>
      <c r="H30700" t="s">
        <v>1052</v>
      </c>
      <c r="I30700" t="s">
        <v>1062</v>
      </c>
      <c r="J30700" t="s">
        <v>1009</v>
      </c>
      <c r="K30700" t="s">
        <v>345</v>
      </c>
      <c r="L30700" t="s">
        <v>937</v>
      </c>
      <c r="M30700" t="s">
        <v>698</v>
      </c>
    </row>
    <row r="30701" spans="1:13" x14ac:dyDescent="0.35">
      <c r="A30701" t="s">
        <v>23</v>
      </c>
      <c r="B30701" t="s">
        <v>339</v>
      </c>
      <c r="C30701">
        <v>19</v>
      </c>
      <c r="D30701" t="s">
        <v>1023</v>
      </c>
      <c r="E30701" t="s">
        <v>140</v>
      </c>
      <c r="F30701" t="s">
        <v>749</v>
      </c>
      <c r="G30701" t="s">
        <v>1023</v>
      </c>
      <c r="H30701" t="s">
        <v>140</v>
      </c>
      <c r="I30701" t="s">
        <v>140</v>
      </c>
      <c r="J30701" t="s">
        <v>140</v>
      </c>
      <c r="K30701" t="s">
        <v>1023</v>
      </c>
      <c r="L30701" t="s">
        <v>289</v>
      </c>
      <c r="M30701" t="s">
        <v>464</v>
      </c>
    </row>
    <row r="30702" spans="1:13" x14ac:dyDescent="0.35">
      <c r="A30702" t="s">
        <v>24</v>
      </c>
      <c r="B30702" t="s">
        <v>1151</v>
      </c>
      <c r="C30702">
        <v>123</v>
      </c>
      <c r="D30702" t="s">
        <v>573</v>
      </c>
      <c r="E30702" t="s">
        <v>113</v>
      </c>
      <c r="F30702" t="s">
        <v>706</v>
      </c>
      <c r="G30702" t="s">
        <v>371</v>
      </c>
      <c r="H30702" t="s">
        <v>973</v>
      </c>
      <c r="I30702" t="s">
        <v>443</v>
      </c>
      <c r="J30702" t="s">
        <v>801</v>
      </c>
      <c r="K30702" t="s">
        <v>1095</v>
      </c>
      <c r="L30702" t="s">
        <v>574</v>
      </c>
      <c r="M30702" t="s">
        <v>821</v>
      </c>
    </row>
    <row r="30703" spans="1:13" x14ac:dyDescent="0.35">
      <c r="A30703" t="s">
        <v>24</v>
      </c>
      <c r="B30703" t="s">
        <v>1152</v>
      </c>
      <c r="C30703">
        <v>71</v>
      </c>
      <c r="D30703" t="s">
        <v>848</v>
      </c>
      <c r="E30703" t="s">
        <v>952</v>
      </c>
      <c r="F30703" t="s">
        <v>476</v>
      </c>
      <c r="G30703" t="s">
        <v>729</v>
      </c>
      <c r="H30703" t="s">
        <v>548</v>
      </c>
      <c r="I30703" t="s">
        <v>999</v>
      </c>
      <c r="J30703" t="s">
        <v>95</v>
      </c>
      <c r="K30703" t="s">
        <v>269</v>
      </c>
      <c r="L30703" t="s">
        <v>788</v>
      </c>
      <c r="M30703" t="s">
        <v>80</v>
      </c>
    </row>
    <row r="30704" spans="1:13" x14ac:dyDescent="0.35">
      <c r="A30704" t="s">
        <v>24</v>
      </c>
      <c r="B30704" t="s">
        <v>339</v>
      </c>
      <c r="C30704">
        <v>13</v>
      </c>
      <c r="D30704" t="s">
        <v>919</v>
      </c>
      <c r="E30704" t="s">
        <v>919</v>
      </c>
      <c r="F30704" t="s">
        <v>492</v>
      </c>
      <c r="G30704" t="s">
        <v>919</v>
      </c>
      <c r="H30704" t="s">
        <v>140</v>
      </c>
      <c r="I30704" t="s">
        <v>140</v>
      </c>
      <c r="J30704" t="s">
        <v>140</v>
      </c>
      <c r="K30704" t="s">
        <v>140</v>
      </c>
      <c r="L30704" t="s">
        <v>192</v>
      </c>
      <c r="M30704" t="s">
        <v>586</v>
      </c>
    </row>
    <row r="30705" spans="1:13" x14ac:dyDescent="0.35">
      <c r="A30705" t="s">
        <v>25</v>
      </c>
      <c r="B30705" t="s">
        <v>1151</v>
      </c>
      <c r="C30705">
        <v>123</v>
      </c>
      <c r="D30705" t="s">
        <v>573</v>
      </c>
      <c r="E30705" t="s">
        <v>746</v>
      </c>
      <c r="F30705" t="s">
        <v>582</v>
      </c>
      <c r="G30705" t="s">
        <v>293</v>
      </c>
      <c r="H30705" t="s">
        <v>574</v>
      </c>
      <c r="I30705" t="s">
        <v>983</v>
      </c>
      <c r="J30705" t="s">
        <v>1100</v>
      </c>
      <c r="K30705" t="s">
        <v>1182</v>
      </c>
      <c r="L30705" t="s">
        <v>522</v>
      </c>
      <c r="M30705" t="s">
        <v>688</v>
      </c>
    </row>
    <row r="30706" spans="1:13" x14ac:dyDescent="0.35">
      <c r="A30706" t="s">
        <v>25</v>
      </c>
      <c r="B30706" t="s">
        <v>1152</v>
      </c>
      <c r="C30706">
        <v>68</v>
      </c>
      <c r="D30706" t="s">
        <v>115</v>
      </c>
      <c r="E30706" t="s">
        <v>961</v>
      </c>
      <c r="F30706" t="s">
        <v>755</v>
      </c>
      <c r="G30706" t="s">
        <v>716</v>
      </c>
      <c r="H30706" t="s">
        <v>1070</v>
      </c>
      <c r="I30706" t="s">
        <v>1065</v>
      </c>
      <c r="J30706" t="s">
        <v>1065</v>
      </c>
      <c r="K30706" t="s">
        <v>716</v>
      </c>
      <c r="L30706" t="s">
        <v>801</v>
      </c>
      <c r="M30706" t="s">
        <v>56</v>
      </c>
    </row>
    <row r="30707" spans="1:13" x14ac:dyDescent="0.35">
      <c r="A30707" t="s">
        <v>25</v>
      </c>
      <c r="B30707" t="s">
        <v>339</v>
      </c>
      <c r="C30707">
        <v>13</v>
      </c>
      <c r="D30707" t="s">
        <v>140</v>
      </c>
      <c r="E30707" t="s">
        <v>140</v>
      </c>
      <c r="F30707" t="s">
        <v>140</v>
      </c>
      <c r="G30707" t="s">
        <v>140</v>
      </c>
      <c r="H30707" t="s">
        <v>140</v>
      </c>
      <c r="I30707" t="s">
        <v>140</v>
      </c>
      <c r="J30707" t="s">
        <v>140</v>
      </c>
      <c r="K30707" t="s">
        <v>140</v>
      </c>
      <c r="L30707" t="s">
        <v>381</v>
      </c>
      <c r="M30707" t="s">
        <v>380</v>
      </c>
    </row>
    <row r="30708" spans="1:13" x14ac:dyDescent="0.35">
      <c r="A30708" t="s">
        <v>26</v>
      </c>
      <c r="B30708" t="s">
        <v>1151</v>
      </c>
      <c r="C30708">
        <v>130</v>
      </c>
      <c r="D30708" t="s">
        <v>522</v>
      </c>
      <c r="E30708" t="s">
        <v>1053</v>
      </c>
      <c r="F30708" t="s">
        <v>115</v>
      </c>
      <c r="G30708" t="s">
        <v>458</v>
      </c>
      <c r="H30708" t="s">
        <v>1048</v>
      </c>
      <c r="I30708" t="s">
        <v>1020</v>
      </c>
      <c r="J30708" t="s">
        <v>950</v>
      </c>
      <c r="K30708" t="s">
        <v>838</v>
      </c>
      <c r="L30708" t="s">
        <v>127</v>
      </c>
      <c r="M30708" t="s">
        <v>850</v>
      </c>
    </row>
    <row r="30709" spans="1:13" x14ac:dyDescent="0.35">
      <c r="A30709" t="s">
        <v>26</v>
      </c>
      <c r="B30709" t="s">
        <v>1152</v>
      </c>
      <c r="C30709">
        <v>56</v>
      </c>
      <c r="D30709" t="s">
        <v>592</v>
      </c>
      <c r="E30709" t="s">
        <v>662</v>
      </c>
      <c r="F30709" t="s">
        <v>123</v>
      </c>
      <c r="G30709" t="s">
        <v>1053</v>
      </c>
      <c r="H30709" t="s">
        <v>458</v>
      </c>
      <c r="I30709" t="s">
        <v>501</v>
      </c>
      <c r="J30709" t="s">
        <v>345</v>
      </c>
      <c r="K30709" t="s">
        <v>937</v>
      </c>
      <c r="L30709" t="s">
        <v>1044</v>
      </c>
      <c r="M30709" t="s">
        <v>1156</v>
      </c>
    </row>
    <row r="30710" spans="1:13" x14ac:dyDescent="0.35">
      <c r="A30710" t="s">
        <v>26</v>
      </c>
      <c r="B30710" t="s">
        <v>339</v>
      </c>
      <c r="C30710">
        <v>16</v>
      </c>
      <c r="D30710" t="s">
        <v>860</v>
      </c>
      <c r="E30710" t="s">
        <v>286</v>
      </c>
      <c r="F30710" t="s">
        <v>37</v>
      </c>
      <c r="G30710" t="s">
        <v>860</v>
      </c>
      <c r="H30710" t="s">
        <v>140</v>
      </c>
      <c r="I30710" t="s">
        <v>140</v>
      </c>
      <c r="J30710" t="s">
        <v>924</v>
      </c>
      <c r="K30710" t="s">
        <v>1053</v>
      </c>
      <c r="L30710" t="s">
        <v>971</v>
      </c>
      <c r="M30710" t="s">
        <v>533</v>
      </c>
    </row>
    <row r="30711" spans="1:13" x14ac:dyDescent="0.35">
      <c r="A30711" t="s">
        <v>27</v>
      </c>
      <c r="B30711" t="s">
        <v>1151</v>
      </c>
      <c r="C30711">
        <v>119</v>
      </c>
      <c r="D30711" t="s">
        <v>517</v>
      </c>
      <c r="E30711" t="s">
        <v>1049</v>
      </c>
      <c r="F30711" t="s">
        <v>812</v>
      </c>
      <c r="G30711" t="s">
        <v>1057</v>
      </c>
      <c r="H30711" t="s">
        <v>950</v>
      </c>
      <c r="I30711" t="s">
        <v>973</v>
      </c>
      <c r="J30711" t="s">
        <v>915</v>
      </c>
      <c r="K30711" t="s">
        <v>115</v>
      </c>
      <c r="L30711" t="s">
        <v>999</v>
      </c>
      <c r="M30711" t="s">
        <v>779</v>
      </c>
    </row>
    <row r="30712" spans="1:13" x14ac:dyDescent="0.35">
      <c r="A30712" t="s">
        <v>27</v>
      </c>
      <c r="B30712" t="s">
        <v>1152</v>
      </c>
      <c r="C30712">
        <v>72</v>
      </c>
      <c r="D30712" t="s">
        <v>371</v>
      </c>
      <c r="E30712" t="s">
        <v>103</v>
      </c>
      <c r="F30712" t="s">
        <v>942</v>
      </c>
      <c r="G30712" t="s">
        <v>458</v>
      </c>
      <c r="H30712" t="s">
        <v>1004</v>
      </c>
      <c r="I30712" t="s">
        <v>1023</v>
      </c>
      <c r="J30712" t="s">
        <v>1050</v>
      </c>
      <c r="K30712" t="s">
        <v>1064</v>
      </c>
      <c r="L30712" t="s">
        <v>1051</v>
      </c>
      <c r="M30712" t="s">
        <v>56</v>
      </c>
    </row>
    <row r="30713" spans="1:13" x14ac:dyDescent="0.35">
      <c r="A30713" t="s">
        <v>27</v>
      </c>
      <c r="B30713" t="s">
        <v>339</v>
      </c>
      <c r="C30713">
        <v>13</v>
      </c>
      <c r="D30713" t="s">
        <v>99</v>
      </c>
      <c r="E30713" t="s">
        <v>140</v>
      </c>
      <c r="F30713" t="s">
        <v>703</v>
      </c>
      <c r="G30713" t="s">
        <v>1049</v>
      </c>
      <c r="H30713" t="s">
        <v>140</v>
      </c>
      <c r="I30713" t="s">
        <v>140</v>
      </c>
      <c r="J30713" t="s">
        <v>140</v>
      </c>
      <c r="K30713" t="s">
        <v>1048</v>
      </c>
      <c r="L30713" t="s">
        <v>293</v>
      </c>
      <c r="M30713" t="s">
        <v>864</v>
      </c>
    </row>
    <row r="30714" spans="1:13" x14ac:dyDescent="0.35">
      <c r="A30714" t="s">
        <v>28</v>
      </c>
      <c r="B30714" t="s">
        <v>1151</v>
      </c>
      <c r="C30714">
        <v>117</v>
      </c>
      <c r="D30714" t="s">
        <v>97</v>
      </c>
      <c r="E30714" t="s">
        <v>129</v>
      </c>
      <c r="F30714" t="s">
        <v>111</v>
      </c>
      <c r="G30714" t="s">
        <v>1064</v>
      </c>
      <c r="H30714" t="s">
        <v>919</v>
      </c>
      <c r="I30714" t="s">
        <v>769</v>
      </c>
      <c r="J30714" t="s">
        <v>664</v>
      </c>
      <c r="K30714" t="s">
        <v>1053</v>
      </c>
      <c r="L30714" t="s">
        <v>548</v>
      </c>
      <c r="M30714" t="s">
        <v>655</v>
      </c>
    </row>
    <row r="30715" spans="1:13" x14ac:dyDescent="0.35">
      <c r="A30715" t="s">
        <v>28</v>
      </c>
      <c r="B30715" t="s">
        <v>1152</v>
      </c>
      <c r="C30715">
        <v>78</v>
      </c>
      <c r="D30715" t="s">
        <v>1076</v>
      </c>
      <c r="E30715" t="s">
        <v>121</v>
      </c>
      <c r="F30715" t="s">
        <v>394</v>
      </c>
      <c r="G30715" t="s">
        <v>527</v>
      </c>
      <c r="H30715" t="s">
        <v>875</v>
      </c>
      <c r="I30715" t="s">
        <v>1060</v>
      </c>
      <c r="J30715" t="s">
        <v>869</v>
      </c>
      <c r="K30715" t="s">
        <v>1060</v>
      </c>
      <c r="L30715" t="s">
        <v>317</v>
      </c>
      <c r="M30715" t="s">
        <v>873</v>
      </c>
    </row>
    <row r="30716" spans="1:13" x14ac:dyDescent="0.35">
      <c r="A30716" t="s">
        <v>28</v>
      </c>
      <c r="B30716" t="s">
        <v>339</v>
      </c>
      <c r="C30716">
        <v>12</v>
      </c>
      <c r="D30716" t="s">
        <v>1064</v>
      </c>
      <c r="E30716" t="s">
        <v>1064</v>
      </c>
      <c r="F30716" t="s">
        <v>1064</v>
      </c>
      <c r="G30716" t="s">
        <v>140</v>
      </c>
      <c r="H30716" t="s">
        <v>140</v>
      </c>
      <c r="I30716" t="s">
        <v>140</v>
      </c>
      <c r="J30716" t="s">
        <v>140</v>
      </c>
      <c r="K30716" t="s">
        <v>140</v>
      </c>
      <c r="L30716" t="s">
        <v>627</v>
      </c>
      <c r="M30716" t="s">
        <v>347</v>
      </c>
    </row>
    <row r="30717" spans="1:13" x14ac:dyDescent="0.35">
      <c r="A30717" t="s">
        <v>29</v>
      </c>
      <c r="B30717" t="s">
        <v>1151</v>
      </c>
      <c r="C30717">
        <v>109</v>
      </c>
      <c r="D30717" t="s">
        <v>656</v>
      </c>
      <c r="E30717" t="s">
        <v>956</v>
      </c>
      <c r="F30717" t="s">
        <v>723</v>
      </c>
      <c r="G30717" t="s">
        <v>1087</v>
      </c>
      <c r="H30717" t="s">
        <v>105</v>
      </c>
      <c r="I30717" t="s">
        <v>968</v>
      </c>
      <c r="J30717" t="s">
        <v>446</v>
      </c>
      <c r="K30717" t="s">
        <v>446</v>
      </c>
      <c r="L30717" t="s">
        <v>729</v>
      </c>
      <c r="M30717" t="s">
        <v>760</v>
      </c>
    </row>
    <row r="30718" spans="1:13" x14ac:dyDescent="0.35">
      <c r="A30718" t="s">
        <v>29</v>
      </c>
      <c r="B30718" t="s">
        <v>1152</v>
      </c>
      <c r="C30718">
        <v>73</v>
      </c>
      <c r="D30718" t="s">
        <v>551</v>
      </c>
      <c r="E30718" t="s">
        <v>323</v>
      </c>
      <c r="F30718" t="s">
        <v>913</v>
      </c>
      <c r="G30718" t="s">
        <v>1076</v>
      </c>
      <c r="H30718" t="s">
        <v>1065</v>
      </c>
      <c r="I30718" t="s">
        <v>953</v>
      </c>
      <c r="J30718" t="s">
        <v>129</v>
      </c>
      <c r="K30718" t="s">
        <v>286</v>
      </c>
      <c r="L30718" t="s">
        <v>961</v>
      </c>
      <c r="M30718" t="s">
        <v>676</v>
      </c>
    </row>
    <row r="30719" spans="1:13" x14ac:dyDescent="0.35">
      <c r="A30719" t="s">
        <v>29</v>
      </c>
      <c r="B30719" t="s">
        <v>339</v>
      </c>
      <c r="C30719">
        <v>22</v>
      </c>
      <c r="D30719" t="s">
        <v>69</v>
      </c>
      <c r="E30719" t="s">
        <v>320</v>
      </c>
      <c r="F30719" t="s">
        <v>320</v>
      </c>
      <c r="G30719" t="s">
        <v>320</v>
      </c>
      <c r="H30719" t="s">
        <v>115</v>
      </c>
      <c r="I30719" t="s">
        <v>399</v>
      </c>
      <c r="J30719" t="s">
        <v>115</v>
      </c>
      <c r="K30719" t="s">
        <v>639</v>
      </c>
      <c r="L30719" t="s">
        <v>901</v>
      </c>
      <c r="M30719" t="s">
        <v>735</v>
      </c>
    </row>
    <row r="30720" spans="1:13" x14ac:dyDescent="0.35">
      <c r="A30720" t="s">
        <v>30</v>
      </c>
      <c r="B30720" t="s">
        <v>1151</v>
      </c>
      <c r="C30720">
        <v>108</v>
      </c>
      <c r="D30720" t="s">
        <v>937</v>
      </c>
      <c r="E30720" t="s">
        <v>107</v>
      </c>
      <c r="F30720" t="s">
        <v>93</v>
      </c>
      <c r="G30720" t="s">
        <v>929</v>
      </c>
      <c r="H30720" t="s">
        <v>733</v>
      </c>
      <c r="I30720" t="s">
        <v>801</v>
      </c>
      <c r="J30720" t="s">
        <v>1056</v>
      </c>
      <c r="K30720" t="s">
        <v>107</v>
      </c>
      <c r="L30720" t="s">
        <v>937</v>
      </c>
      <c r="M30720" t="s">
        <v>648</v>
      </c>
    </row>
    <row r="30721" spans="1:13" x14ac:dyDescent="0.35">
      <c r="A30721" t="s">
        <v>30</v>
      </c>
      <c r="B30721" t="s">
        <v>1152</v>
      </c>
      <c r="C30721">
        <v>78</v>
      </c>
      <c r="D30721" t="s">
        <v>1072</v>
      </c>
      <c r="E30721" t="s">
        <v>1072</v>
      </c>
      <c r="F30721" t="s">
        <v>915</v>
      </c>
      <c r="G30721" t="s">
        <v>1070</v>
      </c>
      <c r="H30721" t="s">
        <v>1050</v>
      </c>
      <c r="I30721" t="s">
        <v>1050</v>
      </c>
      <c r="J30721" t="s">
        <v>733</v>
      </c>
      <c r="K30721" t="s">
        <v>1056</v>
      </c>
      <c r="L30721" t="s">
        <v>117</v>
      </c>
      <c r="M30721" t="s">
        <v>626</v>
      </c>
    </row>
    <row r="30722" spans="1:13" x14ac:dyDescent="0.35">
      <c r="A30722" t="s">
        <v>30</v>
      </c>
      <c r="B30722" t="s">
        <v>339</v>
      </c>
      <c r="C30722">
        <v>16</v>
      </c>
      <c r="D30722" t="s">
        <v>501</v>
      </c>
      <c r="E30722" t="s">
        <v>501</v>
      </c>
      <c r="F30722" t="s">
        <v>950</v>
      </c>
      <c r="G30722" t="s">
        <v>140</v>
      </c>
      <c r="H30722" t="s">
        <v>1073</v>
      </c>
      <c r="I30722" t="s">
        <v>1073</v>
      </c>
      <c r="J30722" t="s">
        <v>140</v>
      </c>
      <c r="K30722" t="s">
        <v>733</v>
      </c>
      <c r="L30722" t="s">
        <v>856</v>
      </c>
      <c r="M30722" t="s">
        <v>306</v>
      </c>
    </row>
    <row r="30723" spans="1:13" x14ac:dyDescent="0.35">
      <c r="A30723" t="s">
        <v>31</v>
      </c>
      <c r="B30723" t="s">
        <v>1151</v>
      </c>
      <c r="C30723">
        <v>138</v>
      </c>
      <c r="D30723" t="s">
        <v>968</v>
      </c>
      <c r="E30723" t="s">
        <v>706</v>
      </c>
      <c r="F30723" t="s">
        <v>1000</v>
      </c>
      <c r="G30723" t="s">
        <v>490</v>
      </c>
      <c r="H30723" t="s">
        <v>801</v>
      </c>
      <c r="I30723" t="s">
        <v>458</v>
      </c>
      <c r="J30723" t="s">
        <v>458</v>
      </c>
      <c r="K30723" t="s">
        <v>1102</v>
      </c>
      <c r="L30723" t="s">
        <v>446</v>
      </c>
      <c r="M30723" t="s">
        <v>507</v>
      </c>
    </row>
    <row r="30724" spans="1:13" x14ac:dyDescent="0.35">
      <c r="A30724" t="s">
        <v>31</v>
      </c>
      <c r="B30724" t="s">
        <v>1152</v>
      </c>
      <c r="C30724">
        <v>58</v>
      </c>
      <c r="D30724" t="s">
        <v>1068</v>
      </c>
      <c r="E30724" t="s">
        <v>801</v>
      </c>
      <c r="F30724" t="s">
        <v>988</v>
      </c>
      <c r="G30724" t="s">
        <v>1056</v>
      </c>
      <c r="H30724" t="s">
        <v>140</v>
      </c>
      <c r="I30724" t="s">
        <v>140</v>
      </c>
      <c r="J30724" t="s">
        <v>140</v>
      </c>
      <c r="K30724" t="s">
        <v>660</v>
      </c>
      <c r="L30724" t="s">
        <v>131</v>
      </c>
      <c r="M30724" t="s">
        <v>420</v>
      </c>
    </row>
    <row r="30725" spans="1:13" x14ac:dyDescent="0.35">
      <c r="A30725" t="s">
        <v>31</v>
      </c>
      <c r="B30725" t="s">
        <v>339</v>
      </c>
      <c r="C30725">
        <v>11</v>
      </c>
      <c r="D30725" t="s">
        <v>1085</v>
      </c>
      <c r="E30725" t="s">
        <v>95</v>
      </c>
      <c r="F30725" t="s">
        <v>95</v>
      </c>
      <c r="G30725" t="s">
        <v>95</v>
      </c>
      <c r="H30725" t="s">
        <v>140</v>
      </c>
      <c r="I30725" t="s">
        <v>140</v>
      </c>
      <c r="J30725" t="s">
        <v>140</v>
      </c>
      <c r="K30725" t="s">
        <v>140</v>
      </c>
      <c r="L30725" t="s">
        <v>492</v>
      </c>
      <c r="M30725" t="s">
        <v>343</v>
      </c>
    </row>
    <row r="30726" spans="1:13" x14ac:dyDescent="0.35">
      <c r="A30726" t="s">
        <v>32</v>
      </c>
      <c r="B30726" t="s">
        <v>1151</v>
      </c>
      <c r="C30726">
        <v>3050</v>
      </c>
      <c r="D30726" t="s">
        <v>877</v>
      </c>
      <c r="E30726" t="s">
        <v>405</v>
      </c>
      <c r="F30726" t="s">
        <v>668</v>
      </c>
      <c r="G30726" t="s">
        <v>716</v>
      </c>
      <c r="H30726" t="s">
        <v>733</v>
      </c>
      <c r="I30726" t="s">
        <v>967</v>
      </c>
      <c r="J30726" t="s">
        <v>527</v>
      </c>
      <c r="K30726" t="s">
        <v>125</v>
      </c>
      <c r="L30726" t="s">
        <v>729</v>
      </c>
      <c r="M30726" t="s">
        <v>374</v>
      </c>
    </row>
    <row r="30727" spans="1:13" x14ac:dyDescent="0.35">
      <c r="A30727" t="s">
        <v>32</v>
      </c>
      <c r="B30727" t="s">
        <v>1152</v>
      </c>
      <c r="C30727">
        <v>1523</v>
      </c>
      <c r="D30727" t="s">
        <v>641</v>
      </c>
      <c r="E30727" t="s">
        <v>117</v>
      </c>
      <c r="F30727" t="s">
        <v>718</v>
      </c>
      <c r="G30727" t="s">
        <v>991</v>
      </c>
      <c r="H30727" t="s">
        <v>1057</v>
      </c>
      <c r="I30727" t="s">
        <v>801</v>
      </c>
      <c r="J30727" t="s">
        <v>527</v>
      </c>
      <c r="K30727" t="s">
        <v>973</v>
      </c>
      <c r="L30727" t="s">
        <v>317</v>
      </c>
      <c r="M30727" t="s">
        <v>739</v>
      </c>
    </row>
    <row r="30728" spans="1:13" x14ac:dyDescent="0.35">
      <c r="A30728" t="s">
        <v>32</v>
      </c>
      <c r="B30728" t="s">
        <v>339</v>
      </c>
      <c r="C30728">
        <v>357</v>
      </c>
      <c r="D30728" t="s">
        <v>849</v>
      </c>
      <c r="E30728" t="s">
        <v>131</v>
      </c>
      <c r="F30728" t="s">
        <v>674</v>
      </c>
      <c r="G30728" t="s">
        <v>109</v>
      </c>
      <c r="H30728" t="s">
        <v>345</v>
      </c>
      <c r="I30728" t="s">
        <v>1065</v>
      </c>
      <c r="J30728" t="s">
        <v>458</v>
      </c>
      <c r="K30728" t="s">
        <v>824</v>
      </c>
      <c r="L30728" t="s">
        <v>749</v>
      </c>
      <c r="M30728" t="s">
        <v>409</v>
      </c>
    </row>
    <row r="30730" spans="1:13" x14ac:dyDescent="0.35">
      <c r="A30730" t="s">
        <v>2264</v>
      </c>
    </row>
    <row r="30731" spans="1:13" x14ac:dyDescent="0.35">
      <c r="A30731" t="s">
        <v>2</v>
      </c>
      <c r="B30731" t="s">
        <v>1164</v>
      </c>
      <c r="C30731" t="s">
        <v>3</v>
      </c>
      <c r="D30731" t="s">
        <v>2252</v>
      </c>
      <c r="E30731" t="s">
        <v>2253</v>
      </c>
      <c r="F30731" t="s">
        <v>2254</v>
      </c>
      <c r="G30731" t="s">
        <v>2255</v>
      </c>
      <c r="H30731" t="s">
        <v>2256</v>
      </c>
      <c r="I30731" t="s">
        <v>2257</v>
      </c>
      <c r="J30731" t="s">
        <v>2258</v>
      </c>
      <c r="K30731" t="s">
        <v>2259</v>
      </c>
      <c r="L30731" t="s">
        <v>2260</v>
      </c>
      <c r="M30731" t="s">
        <v>1042</v>
      </c>
    </row>
    <row r="30732" spans="1:13" x14ac:dyDescent="0.35">
      <c r="A30732" t="s">
        <v>8</v>
      </c>
      <c r="B30732" t="s">
        <v>1165</v>
      </c>
      <c r="C30732">
        <v>69</v>
      </c>
      <c r="D30732" t="s">
        <v>794</v>
      </c>
      <c r="E30732" t="s">
        <v>785</v>
      </c>
      <c r="F30732" t="s">
        <v>1106</v>
      </c>
      <c r="G30732" t="s">
        <v>801</v>
      </c>
      <c r="H30732" t="s">
        <v>1066</v>
      </c>
      <c r="I30732" t="s">
        <v>140</v>
      </c>
      <c r="J30732" t="s">
        <v>1019</v>
      </c>
      <c r="K30732" t="s">
        <v>527</v>
      </c>
      <c r="L30732" t="s">
        <v>551</v>
      </c>
      <c r="M30732" t="s">
        <v>611</v>
      </c>
    </row>
    <row r="30733" spans="1:13" x14ac:dyDescent="0.35">
      <c r="A30733" t="s">
        <v>8</v>
      </c>
      <c r="B30733" t="s">
        <v>1166</v>
      </c>
      <c r="C30733">
        <v>135</v>
      </c>
      <c r="D30733" t="s">
        <v>293</v>
      </c>
      <c r="E30733" t="s">
        <v>1100</v>
      </c>
      <c r="F30733" t="s">
        <v>646</v>
      </c>
      <c r="G30733" t="s">
        <v>915</v>
      </c>
      <c r="H30733" t="s">
        <v>1064</v>
      </c>
      <c r="I30733" t="s">
        <v>769</v>
      </c>
      <c r="J30733" t="s">
        <v>967</v>
      </c>
      <c r="K30733" t="s">
        <v>89</v>
      </c>
      <c r="L30733" t="s">
        <v>915</v>
      </c>
      <c r="M30733" t="s">
        <v>575</v>
      </c>
    </row>
    <row r="30734" spans="1:13" x14ac:dyDescent="0.35">
      <c r="A30734" t="s">
        <v>9</v>
      </c>
      <c r="B30734" t="s">
        <v>1165</v>
      </c>
      <c r="C30734">
        <v>99</v>
      </c>
      <c r="D30734" t="s">
        <v>105</v>
      </c>
      <c r="E30734" t="s">
        <v>660</v>
      </c>
      <c r="F30734" t="s">
        <v>729</v>
      </c>
      <c r="G30734" t="s">
        <v>973</v>
      </c>
      <c r="H30734" t="s">
        <v>501</v>
      </c>
      <c r="I30734" t="s">
        <v>1003</v>
      </c>
      <c r="J30734" t="s">
        <v>824</v>
      </c>
      <c r="K30734" t="s">
        <v>915</v>
      </c>
      <c r="L30734" t="s">
        <v>95</v>
      </c>
      <c r="M30734" t="s">
        <v>472</v>
      </c>
    </row>
    <row r="30735" spans="1:13" x14ac:dyDescent="0.35">
      <c r="A30735" t="s">
        <v>9</v>
      </c>
      <c r="B30735" t="s">
        <v>1166</v>
      </c>
      <c r="C30735">
        <v>102</v>
      </c>
      <c r="D30735" t="s">
        <v>145</v>
      </c>
      <c r="E30735" t="s">
        <v>741</v>
      </c>
      <c r="F30735" t="s">
        <v>465</v>
      </c>
      <c r="G30735" t="s">
        <v>1182</v>
      </c>
      <c r="H30735" t="s">
        <v>1065</v>
      </c>
      <c r="I30735" t="s">
        <v>812</v>
      </c>
      <c r="J30735" t="s">
        <v>1067</v>
      </c>
      <c r="K30735" t="s">
        <v>849</v>
      </c>
      <c r="L30735" t="s">
        <v>1052</v>
      </c>
      <c r="M30735" t="s">
        <v>690</v>
      </c>
    </row>
    <row r="30736" spans="1:13" x14ac:dyDescent="0.35">
      <c r="A30736" t="s">
        <v>10</v>
      </c>
      <c r="B30736" t="s">
        <v>1165</v>
      </c>
      <c r="C30736">
        <v>80</v>
      </c>
      <c r="D30736" t="s">
        <v>1056</v>
      </c>
      <c r="E30736" t="s">
        <v>1072</v>
      </c>
      <c r="F30736" t="s">
        <v>1102</v>
      </c>
      <c r="G30736" t="s">
        <v>664</v>
      </c>
      <c r="H30736" t="s">
        <v>954</v>
      </c>
      <c r="I30736" t="s">
        <v>919</v>
      </c>
      <c r="J30736" t="s">
        <v>733</v>
      </c>
      <c r="K30736" t="s">
        <v>574</v>
      </c>
      <c r="L30736" t="s">
        <v>888</v>
      </c>
      <c r="M30736" t="s">
        <v>616</v>
      </c>
    </row>
    <row r="30737" spans="1:13" x14ac:dyDescent="0.35">
      <c r="A30737" t="s">
        <v>10</v>
      </c>
      <c r="B30737" t="s">
        <v>1166</v>
      </c>
      <c r="C30737">
        <v>128</v>
      </c>
      <c r="D30737" t="s">
        <v>1083</v>
      </c>
      <c r="E30737" t="s">
        <v>97</v>
      </c>
      <c r="F30737" t="s">
        <v>495</v>
      </c>
      <c r="G30737" t="s">
        <v>113</v>
      </c>
      <c r="H30737" t="s">
        <v>838</v>
      </c>
      <c r="I30737" t="s">
        <v>131</v>
      </c>
      <c r="J30737" t="s">
        <v>1018</v>
      </c>
      <c r="K30737" t="s">
        <v>961</v>
      </c>
      <c r="L30737" t="s">
        <v>1019</v>
      </c>
      <c r="M30737" t="s">
        <v>934</v>
      </c>
    </row>
    <row r="30738" spans="1:13" x14ac:dyDescent="0.35">
      <c r="A30738" t="s">
        <v>11</v>
      </c>
      <c r="B30738" t="s">
        <v>1165</v>
      </c>
      <c r="C30738">
        <v>87</v>
      </c>
      <c r="D30738" t="s">
        <v>953</v>
      </c>
      <c r="E30738" t="s">
        <v>515</v>
      </c>
      <c r="F30738" t="s">
        <v>1061</v>
      </c>
      <c r="G30738" t="s">
        <v>1004</v>
      </c>
      <c r="H30738" t="s">
        <v>1043</v>
      </c>
      <c r="I30738" t="s">
        <v>1073</v>
      </c>
      <c r="J30738" t="s">
        <v>1073</v>
      </c>
      <c r="K30738" t="s">
        <v>664</v>
      </c>
      <c r="L30738" t="s">
        <v>264</v>
      </c>
      <c r="M30738" t="s">
        <v>652</v>
      </c>
    </row>
    <row r="30739" spans="1:13" x14ac:dyDescent="0.35">
      <c r="A30739" t="s">
        <v>11</v>
      </c>
      <c r="B30739" t="s">
        <v>1166</v>
      </c>
      <c r="C30739">
        <v>119</v>
      </c>
      <c r="D30739" t="s">
        <v>956</v>
      </c>
      <c r="E30739" t="s">
        <v>192</v>
      </c>
      <c r="F30739" t="s">
        <v>45</v>
      </c>
      <c r="G30739" t="s">
        <v>848</v>
      </c>
      <c r="H30739" t="s">
        <v>942</v>
      </c>
      <c r="I30739" t="s">
        <v>749</v>
      </c>
      <c r="J30739" t="s">
        <v>123</v>
      </c>
      <c r="K30739" t="s">
        <v>993</v>
      </c>
      <c r="L30739" t="s">
        <v>1054</v>
      </c>
      <c r="M30739" t="s">
        <v>70</v>
      </c>
    </row>
    <row r="30740" spans="1:13" x14ac:dyDescent="0.35">
      <c r="A30740" t="s">
        <v>12</v>
      </c>
      <c r="B30740" t="s">
        <v>1165</v>
      </c>
      <c r="C30740">
        <v>12</v>
      </c>
      <c r="D30740" t="s">
        <v>140</v>
      </c>
      <c r="E30740" t="s">
        <v>1020</v>
      </c>
      <c r="F30740" t="s">
        <v>919</v>
      </c>
      <c r="G30740" t="s">
        <v>140</v>
      </c>
      <c r="H30740" t="s">
        <v>140</v>
      </c>
      <c r="I30740" t="s">
        <v>140</v>
      </c>
      <c r="J30740" t="s">
        <v>140</v>
      </c>
      <c r="K30740" t="s">
        <v>929</v>
      </c>
      <c r="L30740" t="s">
        <v>988</v>
      </c>
      <c r="M30740" t="s">
        <v>447</v>
      </c>
    </row>
    <row r="30741" spans="1:13" x14ac:dyDescent="0.35">
      <c r="A30741" t="s">
        <v>12</v>
      </c>
      <c r="B30741" t="s">
        <v>1166</v>
      </c>
      <c r="C30741">
        <v>197</v>
      </c>
      <c r="D30741" t="s">
        <v>467</v>
      </c>
      <c r="E30741" t="s">
        <v>513</v>
      </c>
      <c r="F30741" t="s">
        <v>1069</v>
      </c>
      <c r="G30741" t="s">
        <v>119</v>
      </c>
      <c r="H30741" t="s">
        <v>125</v>
      </c>
      <c r="I30741" t="s">
        <v>97</v>
      </c>
      <c r="J30741" t="s">
        <v>1059</v>
      </c>
      <c r="K30741" t="s">
        <v>849</v>
      </c>
      <c r="L30741" t="s">
        <v>87</v>
      </c>
      <c r="M30741" t="s">
        <v>226</v>
      </c>
    </row>
    <row r="30742" spans="1:13" x14ac:dyDescent="0.35">
      <c r="A30742" t="s">
        <v>13</v>
      </c>
      <c r="B30742" t="s">
        <v>1165</v>
      </c>
      <c r="C30742">
        <v>7</v>
      </c>
      <c r="D30742" t="s">
        <v>140</v>
      </c>
      <c r="E30742" t="s">
        <v>140</v>
      </c>
      <c r="F30742" t="s">
        <v>618</v>
      </c>
      <c r="G30742" t="s">
        <v>618</v>
      </c>
      <c r="H30742" t="s">
        <v>140</v>
      </c>
      <c r="I30742" t="s">
        <v>1085</v>
      </c>
      <c r="J30742" t="s">
        <v>140</v>
      </c>
      <c r="K30742" t="s">
        <v>1085</v>
      </c>
      <c r="L30742" t="s">
        <v>694</v>
      </c>
      <c r="M30742" t="s">
        <v>1085</v>
      </c>
    </row>
    <row r="30743" spans="1:13" x14ac:dyDescent="0.35">
      <c r="A30743" t="s">
        <v>13</v>
      </c>
      <c r="B30743" t="s">
        <v>1166</v>
      </c>
      <c r="C30743">
        <v>199</v>
      </c>
      <c r="D30743" t="s">
        <v>749</v>
      </c>
      <c r="E30743" t="s">
        <v>942</v>
      </c>
      <c r="F30743" t="s">
        <v>643</v>
      </c>
      <c r="G30743" t="s">
        <v>1044</v>
      </c>
      <c r="H30743" t="s">
        <v>1052</v>
      </c>
      <c r="I30743" t="s">
        <v>527</v>
      </c>
      <c r="J30743" t="s">
        <v>1023</v>
      </c>
      <c r="K30743" t="s">
        <v>1062</v>
      </c>
      <c r="L30743" t="s">
        <v>993</v>
      </c>
      <c r="M30743" t="s">
        <v>374</v>
      </c>
    </row>
    <row r="30744" spans="1:13" x14ac:dyDescent="0.35">
      <c r="A30744" t="s">
        <v>14</v>
      </c>
      <c r="B30744" t="s">
        <v>1165</v>
      </c>
      <c r="C30744">
        <v>52</v>
      </c>
      <c r="D30744" t="s">
        <v>911</v>
      </c>
      <c r="E30744" t="s">
        <v>73</v>
      </c>
      <c r="F30744" t="s">
        <v>538</v>
      </c>
      <c r="G30744" t="s">
        <v>837</v>
      </c>
      <c r="H30744" t="s">
        <v>1054</v>
      </c>
      <c r="I30744" t="s">
        <v>91</v>
      </c>
      <c r="J30744" t="s">
        <v>929</v>
      </c>
      <c r="K30744" t="s">
        <v>140</v>
      </c>
      <c r="L30744" t="s">
        <v>548</v>
      </c>
      <c r="M30744" t="s">
        <v>625</v>
      </c>
    </row>
    <row r="30745" spans="1:13" x14ac:dyDescent="0.35">
      <c r="A30745" t="s">
        <v>14</v>
      </c>
      <c r="B30745" t="s">
        <v>1166</v>
      </c>
      <c r="C30745">
        <v>151</v>
      </c>
      <c r="D30745" t="s">
        <v>465</v>
      </c>
      <c r="E30745" t="s">
        <v>1104</v>
      </c>
      <c r="F30745" t="s">
        <v>888</v>
      </c>
      <c r="G30745" t="s">
        <v>1100</v>
      </c>
      <c r="H30745" t="s">
        <v>1067</v>
      </c>
      <c r="I30745" t="s">
        <v>953</v>
      </c>
      <c r="J30745" t="s">
        <v>147</v>
      </c>
      <c r="K30745" t="s">
        <v>937</v>
      </c>
      <c r="L30745" t="s">
        <v>942</v>
      </c>
      <c r="M30745" t="s">
        <v>909</v>
      </c>
    </row>
    <row r="30746" spans="1:13" x14ac:dyDescent="0.35">
      <c r="A30746" t="s">
        <v>15</v>
      </c>
      <c r="B30746" t="s">
        <v>1165</v>
      </c>
      <c r="C30746">
        <v>90</v>
      </c>
      <c r="D30746" t="s">
        <v>1023</v>
      </c>
      <c r="E30746" t="s">
        <v>1050</v>
      </c>
      <c r="F30746" t="s">
        <v>1007</v>
      </c>
      <c r="G30746" t="s">
        <v>1068</v>
      </c>
      <c r="H30746" t="s">
        <v>140</v>
      </c>
      <c r="I30746" t="s">
        <v>140</v>
      </c>
      <c r="J30746" t="s">
        <v>140</v>
      </c>
      <c r="K30746" t="s">
        <v>660</v>
      </c>
      <c r="L30746" t="s">
        <v>985</v>
      </c>
      <c r="M30746" t="s">
        <v>753</v>
      </c>
    </row>
    <row r="30747" spans="1:13" x14ac:dyDescent="0.35">
      <c r="A30747" t="s">
        <v>15</v>
      </c>
      <c r="B30747" t="s">
        <v>1166</v>
      </c>
      <c r="C30747">
        <v>116</v>
      </c>
      <c r="D30747" t="s">
        <v>741</v>
      </c>
      <c r="E30747" t="s">
        <v>999</v>
      </c>
      <c r="F30747" t="s">
        <v>837</v>
      </c>
      <c r="G30747" t="s">
        <v>937</v>
      </c>
      <c r="H30747" t="s">
        <v>1064</v>
      </c>
      <c r="I30747" t="s">
        <v>527</v>
      </c>
      <c r="J30747" t="s">
        <v>954</v>
      </c>
      <c r="K30747" t="s">
        <v>1065</v>
      </c>
      <c r="L30747" t="s">
        <v>1072</v>
      </c>
      <c r="M30747" t="s">
        <v>907</v>
      </c>
    </row>
    <row r="30748" spans="1:13" x14ac:dyDescent="0.35">
      <c r="A30748" t="s">
        <v>16</v>
      </c>
      <c r="B30748" t="s">
        <v>1165</v>
      </c>
      <c r="C30748">
        <v>96</v>
      </c>
      <c r="D30748" t="s">
        <v>915</v>
      </c>
      <c r="E30748" t="s">
        <v>515</v>
      </c>
      <c r="F30748" t="s">
        <v>458</v>
      </c>
      <c r="G30748" t="s">
        <v>1057</v>
      </c>
      <c r="H30748" t="s">
        <v>1055</v>
      </c>
      <c r="I30748" t="s">
        <v>1019</v>
      </c>
      <c r="J30748" t="s">
        <v>140</v>
      </c>
      <c r="K30748" t="s">
        <v>1070</v>
      </c>
      <c r="L30748" t="s">
        <v>720</v>
      </c>
      <c r="M30748" t="s">
        <v>409</v>
      </c>
    </row>
    <row r="30749" spans="1:13" x14ac:dyDescent="0.35">
      <c r="A30749" t="s">
        <v>16</v>
      </c>
      <c r="B30749" t="s">
        <v>1166</v>
      </c>
      <c r="C30749">
        <v>110</v>
      </c>
      <c r="D30749" t="s">
        <v>856</v>
      </c>
      <c r="E30749" t="s">
        <v>956</v>
      </c>
      <c r="F30749" t="s">
        <v>1083</v>
      </c>
      <c r="G30749" t="s">
        <v>877</v>
      </c>
      <c r="H30749" t="s">
        <v>548</v>
      </c>
      <c r="I30749" t="s">
        <v>729</v>
      </c>
      <c r="J30749" t="s">
        <v>111</v>
      </c>
      <c r="K30749" t="s">
        <v>860</v>
      </c>
      <c r="L30749" t="s">
        <v>1059</v>
      </c>
      <c r="M30749" t="s">
        <v>211</v>
      </c>
    </row>
    <row r="30750" spans="1:13" x14ac:dyDescent="0.35">
      <c r="A30750" t="s">
        <v>17</v>
      </c>
      <c r="B30750" t="s">
        <v>1165</v>
      </c>
      <c r="C30750">
        <v>109</v>
      </c>
      <c r="D30750" t="s">
        <v>91</v>
      </c>
      <c r="E30750" t="s">
        <v>875</v>
      </c>
      <c r="F30750" t="s">
        <v>1044</v>
      </c>
      <c r="G30750" t="s">
        <v>1048</v>
      </c>
      <c r="H30750" t="s">
        <v>1066</v>
      </c>
      <c r="I30750" t="s">
        <v>1051</v>
      </c>
      <c r="J30750" t="s">
        <v>950</v>
      </c>
      <c r="K30750" t="s">
        <v>988</v>
      </c>
      <c r="L30750" t="s">
        <v>1083</v>
      </c>
      <c r="M30750" t="s">
        <v>48</v>
      </c>
    </row>
    <row r="30751" spans="1:13" x14ac:dyDescent="0.35">
      <c r="A30751" t="s">
        <v>17</v>
      </c>
      <c r="B30751" t="s">
        <v>1166</v>
      </c>
      <c r="C30751">
        <v>94</v>
      </c>
      <c r="D30751" t="s">
        <v>921</v>
      </c>
      <c r="E30751" t="s">
        <v>970</v>
      </c>
      <c r="F30751" t="s">
        <v>911</v>
      </c>
      <c r="G30751" t="s">
        <v>643</v>
      </c>
      <c r="H30751" t="s">
        <v>988</v>
      </c>
      <c r="I30751" t="s">
        <v>785</v>
      </c>
      <c r="J30751" t="s">
        <v>903</v>
      </c>
      <c r="K30751" t="s">
        <v>99</v>
      </c>
      <c r="L30751" t="s">
        <v>1057</v>
      </c>
      <c r="M30751" t="s">
        <v>934</v>
      </c>
    </row>
    <row r="30752" spans="1:13" x14ac:dyDescent="0.35">
      <c r="A30752" t="s">
        <v>18</v>
      </c>
      <c r="B30752" t="s">
        <v>1165</v>
      </c>
      <c r="C30752">
        <v>14</v>
      </c>
      <c r="D30752" t="s">
        <v>971</v>
      </c>
      <c r="E30752" t="s">
        <v>140</v>
      </c>
      <c r="F30752" t="s">
        <v>953</v>
      </c>
      <c r="G30752" t="s">
        <v>140</v>
      </c>
      <c r="H30752" t="s">
        <v>140</v>
      </c>
      <c r="I30752" t="s">
        <v>971</v>
      </c>
      <c r="J30752" t="s">
        <v>345</v>
      </c>
      <c r="K30752" t="s">
        <v>140</v>
      </c>
      <c r="L30752" t="s">
        <v>588</v>
      </c>
      <c r="M30752" t="s">
        <v>850</v>
      </c>
    </row>
    <row r="30753" spans="1:13" x14ac:dyDescent="0.35">
      <c r="A30753" t="s">
        <v>18</v>
      </c>
      <c r="B30753" t="s">
        <v>1166</v>
      </c>
      <c r="C30753">
        <v>191</v>
      </c>
      <c r="D30753" t="s">
        <v>446</v>
      </c>
      <c r="E30753" t="s">
        <v>937</v>
      </c>
      <c r="F30753" t="s">
        <v>522</v>
      </c>
      <c r="G30753" t="s">
        <v>801</v>
      </c>
      <c r="H30753" t="s">
        <v>345</v>
      </c>
      <c r="I30753" t="s">
        <v>91</v>
      </c>
      <c r="J30753" t="s">
        <v>1023</v>
      </c>
      <c r="K30753" t="s">
        <v>801</v>
      </c>
      <c r="L30753" t="s">
        <v>716</v>
      </c>
      <c r="M30753" t="s">
        <v>909</v>
      </c>
    </row>
    <row r="30754" spans="1:13" x14ac:dyDescent="0.35">
      <c r="A30754" t="s">
        <v>19</v>
      </c>
      <c r="B30754" t="s">
        <v>1165</v>
      </c>
      <c r="C30754">
        <v>66</v>
      </c>
      <c r="D30754" t="s">
        <v>1063</v>
      </c>
      <c r="E30754" t="s">
        <v>1010</v>
      </c>
      <c r="F30754" t="s">
        <v>643</v>
      </c>
      <c r="G30754" t="s">
        <v>1045</v>
      </c>
      <c r="H30754" t="s">
        <v>140</v>
      </c>
      <c r="I30754" t="s">
        <v>140</v>
      </c>
      <c r="J30754" t="s">
        <v>140</v>
      </c>
      <c r="K30754" t="s">
        <v>996</v>
      </c>
      <c r="L30754" t="s">
        <v>794</v>
      </c>
      <c r="M30754" t="s">
        <v>577</v>
      </c>
    </row>
    <row r="30755" spans="1:13" x14ac:dyDescent="0.35">
      <c r="A30755" t="s">
        <v>19</v>
      </c>
      <c r="B30755" t="s">
        <v>1166</v>
      </c>
      <c r="C30755">
        <v>140</v>
      </c>
      <c r="D30755" t="s">
        <v>988</v>
      </c>
      <c r="E30755" t="s">
        <v>1062</v>
      </c>
      <c r="F30755" t="s">
        <v>915</v>
      </c>
      <c r="G30755" t="s">
        <v>971</v>
      </c>
      <c r="H30755" t="s">
        <v>140</v>
      </c>
      <c r="I30755" t="s">
        <v>1011</v>
      </c>
      <c r="J30755" t="s">
        <v>515</v>
      </c>
      <c r="K30755" t="s">
        <v>950</v>
      </c>
      <c r="L30755" t="s">
        <v>105</v>
      </c>
      <c r="M30755" t="s">
        <v>857</v>
      </c>
    </row>
    <row r="30756" spans="1:13" x14ac:dyDescent="0.35">
      <c r="A30756" t="s">
        <v>20</v>
      </c>
      <c r="B30756" t="s">
        <v>1165</v>
      </c>
      <c r="C30756">
        <v>118</v>
      </c>
      <c r="D30756" t="s">
        <v>929</v>
      </c>
      <c r="E30756" t="s">
        <v>527</v>
      </c>
      <c r="F30756" t="s">
        <v>1060</v>
      </c>
      <c r="G30756" t="s">
        <v>1055</v>
      </c>
      <c r="H30756" t="s">
        <v>1011</v>
      </c>
      <c r="I30756" t="s">
        <v>1021</v>
      </c>
      <c r="J30756" t="s">
        <v>1021</v>
      </c>
      <c r="K30756" t="s">
        <v>1012</v>
      </c>
      <c r="L30756" t="s">
        <v>289</v>
      </c>
      <c r="M30756" t="s">
        <v>46</v>
      </c>
    </row>
    <row r="30757" spans="1:13" x14ac:dyDescent="0.35">
      <c r="A30757" t="s">
        <v>20</v>
      </c>
      <c r="B30757" t="s">
        <v>1166</v>
      </c>
      <c r="C30757">
        <v>88</v>
      </c>
      <c r="D30757" t="s">
        <v>99</v>
      </c>
      <c r="E30757" t="s">
        <v>903</v>
      </c>
      <c r="F30757" t="s">
        <v>718</v>
      </c>
      <c r="G30757" t="s">
        <v>967</v>
      </c>
      <c r="H30757" t="s">
        <v>940</v>
      </c>
      <c r="I30757" t="s">
        <v>971</v>
      </c>
      <c r="J30757" t="s">
        <v>1019</v>
      </c>
      <c r="K30757" t="s">
        <v>801</v>
      </c>
      <c r="L30757" t="s">
        <v>1011</v>
      </c>
      <c r="M30757" t="s">
        <v>750</v>
      </c>
    </row>
    <row r="30758" spans="1:13" x14ac:dyDescent="0.35">
      <c r="A30758" t="s">
        <v>21</v>
      </c>
      <c r="B30758" t="s">
        <v>1166</v>
      </c>
      <c r="C30758">
        <v>210</v>
      </c>
      <c r="D30758" t="s">
        <v>794</v>
      </c>
      <c r="E30758" t="s">
        <v>860</v>
      </c>
      <c r="F30758" t="s">
        <v>582</v>
      </c>
      <c r="G30758" t="s">
        <v>127</v>
      </c>
      <c r="H30758" t="s">
        <v>1182</v>
      </c>
      <c r="I30758" t="s">
        <v>105</v>
      </c>
      <c r="J30758" t="s">
        <v>961</v>
      </c>
      <c r="K30758" t="s">
        <v>127</v>
      </c>
      <c r="L30758" t="s">
        <v>1007</v>
      </c>
      <c r="M30758" t="s">
        <v>666</v>
      </c>
    </row>
    <row r="30759" spans="1:13" x14ac:dyDescent="0.35">
      <c r="A30759" t="s">
        <v>22</v>
      </c>
      <c r="B30759" t="s">
        <v>1165</v>
      </c>
      <c r="C30759">
        <v>98</v>
      </c>
      <c r="D30759" t="s">
        <v>394</v>
      </c>
      <c r="E30759" t="s">
        <v>1064</v>
      </c>
      <c r="F30759" t="s">
        <v>1095</v>
      </c>
      <c r="G30759" t="s">
        <v>973</v>
      </c>
      <c r="H30759" t="s">
        <v>1020</v>
      </c>
      <c r="I30759" t="s">
        <v>1020</v>
      </c>
      <c r="J30759" t="s">
        <v>1020</v>
      </c>
      <c r="K30759" t="s">
        <v>801</v>
      </c>
      <c r="L30759" t="s">
        <v>718</v>
      </c>
      <c r="M30759" t="s">
        <v>201</v>
      </c>
    </row>
    <row r="30760" spans="1:13" x14ac:dyDescent="0.35">
      <c r="A30760" t="s">
        <v>22</v>
      </c>
      <c r="B30760" t="s">
        <v>1166</v>
      </c>
      <c r="C30760">
        <v>111</v>
      </c>
      <c r="D30760" t="s">
        <v>718</v>
      </c>
      <c r="E30760" t="s">
        <v>977</v>
      </c>
      <c r="F30760" t="s">
        <v>127</v>
      </c>
      <c r="G30760" t="s">
        <v>660</v>
      </c>
      <c r="H30760" t="s">
        <v>1021</v>
      </c>
      <c r="I30760" t="s">
        <v>1044</v>
      </c>
      <c r="J30760" t="s">
        <v>1014</v>
      </c>
      <c r="K30760" t="s">
        <v>91</v>
      </c>
      <c r="L30760" t="s">
        <v>345</v>
      </c>
      <c r="M30760" t="s">
        <v>619</v>
      </c>
    </row>
    <row r="30761" spans="1:13" x14ac:dyDescent="0.35">
      <c r="A30761" t="s">
        <v>23</v>
      </c>
      <c r="B30761" t="s">
        <v>1165</v>
      </c>
      <c r="C30761">
        <v>86</v>
      </c>
      <c r="D30761" t="s">
        <v>788</v>
      </c>
      <c r="E30761" t="s">
        <v>1059</v>
      </c>
      <c r="F30761" t="s">
        <v>1100</v>
      </c>
      <c r="G30761" t="s">
        <v>99</v>
      </c>
      <c r="H30761" t="s">
        <v>949</v>
      </c>
      <c r="I30761" t="s">
        <v>1023</v>
      </c>
      <c r="J30761" t="s">
        <v>869</v>
      </c>
      <c r="K30761" t="s">
        <v>548</v>
      </c>
      <c r="L30761" t="s">
        <v>755</v>
      </c>
      <c r="M30761" t="s">
        <v>409</v>
      </c>
    </row>
    <row r="30762" spans="1:13" x14ac:dyDescent="0.35">
      <c r="A30762" t="s">
        <v>23</v>
      </c>
      <c r="B30762" t="s">
        <v>1166</v>
      </c>
      <c r="C30762">
        <v>119</v>
      </c>
      <c r="D30762" t="s">
        <v>1104</v>
      </c>
      <c r="E30762" t="s">
        <v>548</v>
      </c>
      <c r="F30762" t="s">
        <v>93</v>
      </c>
      <c r="G30762" t="s">
        <v>91</v>
      </c>
      <c r="H30762" t="s">
        <v>1007</v>
      </c>
      <c r="I30762" t="s">
        <v>1056</v>
      </c>
      <c r="J30762" t="s">
        <v>1058</v>
      </c>
      <c r="K30762" t="s">
        <v>875</v>
      </c>
      <c r="L30762" t="s">
        <v>317</v>
      </c>
      <c r="M30762" t="s">
        <v>570</v>
      </c>
    </row>
    <row r="30763" spans="1:13" x14ac:dyDescent="0.35">
      <c r="A30763" t="s">
        <v>24</v>
      </c>
      <c r="B30763" t="s">
        <v>1165</v>
      </c>
      <c r="C30763">
        <v>77</v>
      </c>
      <c r="D30763" t="s">
        <v>973</v>
      </c>
      <c r="E30763" t="s">
        <v>919</v>
      </c>
      <c r="F30763" t="s">
        <v>458</v>
      </c>
      <c r="G30763" t="s">
        <v>1055</v>
      </c>
      <c r="H30763" t="s">
        <v>1008</v>
      </c>
      <c r="I30763" t="s">
        <v>1070</v>
      </c>
      <c r="J30763" t="s">
        <v>1012</v>
      </c>
      <c r="K30763" t="s">
        <v>1016</v>
      </c>
      <c r="L30763" t="s">
        <v>932</v>
      </c>
      <c r="M30763" t="s">
        <v>679</v>
      </c>
    </row>
    <row r="30764" spans="1:13" x14ac:dyDescent="0.35">
      <c r="A30764" t="s">
        <v>24</v>
      </c>
      <c r="B30764" t="s">
        <v>1166</v>
      </c>
      <c r="C30764">
        <v>130</v>
      </c>
      <c r="D30764" t="s">
        <v>720</v>
      </c>
      <c r="E30764" t="s">
        <v>476</v>
      </c>
      <c r="F30764" t="s">
        <v>1000</v>
      </c>
      <c r="G30764" t="s">
        <v>921</v>
      </c>
      <c r="H30764" t="s">
        <v>115</v>
      </c>
      <c r="I30764" t="s">
        <v>756</v>
      </c>
      <c r="J30764" t="s">
        <v>785</v>
      </c>
      <c r="K30764" t="s">
        <v>646</v>
      </c>
      <c r="L30764" t="s">
        <v>1051</v>
      </c>
      <c r="M30764" t="s">
        <v>76</v>
      </c>
    </row>
    <row r="30765" spans="1:13" x14ac:dyDescent="0.35">
      <c r="A30765" t="s">
        <v>25</v>
      </c>
      <c r="B30765" t="s">
        <v>1165</v>
      </c>
      <c r="C30765">
        <v>88</v>
      </c>
      <c r="D30765" t="s">
        <v>985</v>
      </c>
      <c r="E30765" t="s">
        <v>107</v>
      </c>
      <c r="F30765" t="s">
        <v>443</v>
      </c>
      <c r="G30765" t="s">
        <v>113</v>
      </c>
      <c r="H30765" t="s">
        <v>89</v>
      </c>
      <c r="I30765" t="s">
        <v>996</v>
      </c>
      <c r="J30765" t="s">
        <v>574</v>
      </c>
      <c r="K30765" t="s">
        <v>394</v>
      </c>
      <c r="L30765" t="s">
        <v>959</v>
      </c>
      <c r="M30765" t="s">
        <v>182</v>
      </c>
    </row>
    <row r="30766" spans="1:13" x14ac:dyDescent="0.35">
      <c r="A30766" t="s">
        <v>25</v>
      </c>
      <c r="B30766" t="s">
        <v>1166</v>
      </c>
      <c r="C30766">
        <v>116</v>
      </c>
      <c r="D30766" t="s">
        <v>751</v>
      </c>
      <c r="E30766" t="s">
        <v>614</v>
      </c>
      <c r="F30766" t="s">
        <v>810</v>
      </c>
      <c r="G30766" t="s">
        <v>101</v>
      </c>
      <c r="H30766" t="s">
        <v>875</v>
      </c>
      <c r="I30766" t="s">
        <v>991</v>
      </c>
      <c r="J30766" t="s">
        <v>999</v>
      </c>
      <c r="K30766" t="s">
        <v>897</v>
      </c>
      <c r="L30766" t="s">
        <v>973</v>
      </c>
      <c r="M30766" t="s">
        <v>78</v>
      </c>
    </row>
    <row r="30767" spans="1:13" x14ac:dyDescent="0.35">
      <c r="A30767" t="s">
        <v>26</v>
      </c>
      <c r="B30767" t="s">
        <v>1165</v>
      </c>
      <c r="C30767">
        <v>96</v>
      </c>
      <c r="D30767" t="s">
        <v>97</v>
      </c>
      <c r="E30767" t="s">
        <v>903</v>
      </c>
      <c r="F30767" t="s">
        <v>788</v>
      </c>
      <c r="G30767" t="s">
        <v>515</v>
      </c>
      <c r="H30767" t="s">
        <v>1011</v>
      </c>
      <c r="I30767" t="s">
        <v>939</v>
      </c>
      <c r="J30767" t="s">
        <v>1066</v>
      </c>
      <c r="K30767" t="s">
        <v>1068</v>
      </c>
      <c r="L30767" t="s">
        <v>706</v>
      </c>
      <c r="M30767" t="s">
        <v>619</v>
      </c>
    </row>
    <row r="30768" spans="1:13" x14ac:dyDescent="0.35">
      <c r="A30768" t="s">
        <v>26</v>
      </c>
      <c r="B30768" t="s">
        <v>1166</v>
      </c>
      <c r="C30768">
        <v>106</v>
      </c>
      <c r="D30768" t="s">
        <v>862</v>
      </c>
      <c r="E30768" t="s">
        <v>422</v>
      </c>
      <c r="F30768" t="s">
        <v>993</v>
      </c>
      <c r="G30768" t="s">
        <v>991</v>
      </c>
      <c r="H30768" t="s">
        <v>733</v>
      </c>
      <c r="I30768" t="s">
        <v>1047</v>
      </c>
      <c r="J30768" t="s">
        <v>983</v>
      </c>
      <c r="K30768" t="s">
        <v>729</v>
      </c>
      <c r="L30768" t="s">
        <v>967</v>
      </c>
      <c r="M30768" t="s">
        <v>503</v>
      </c>
    </row>
    <row r="30769" spans="1:13" x14ac:dyDescent="0.35">
      <c r="A30769" t="s">
        <v>27</v>
      </c>
      <c r="B30769" t="s">
        <v>1165</v>
      </c>
      <c r="C30769">
        <v>100</v>
      </c>
      <c r="D30769" t="s">
        <v>1062</v>
      </c>
      <c r="E30769" t="s">
        <v>950</v>
      </c>
      <c r="F30769" t="s">
        <v>988</v>
      </c>
      <c r="G30769" t="s">
        <v>939</v>
      </c>
      <c r="H30769" t="s">
        <v>1054</v>
      </c>
      <c r="I30769" t="s">
        <v>1020</v>
      </c>
      <c r="J30769" t="s">
        <v>1048</v>
      </c>
      <c r="K30769" t="s">
        <v>1061</v>
      </c>
      <c r="L30769" t="s">
        <v>187</v>
      </c>
      <c r="M30769" t="s">
        <v>44</v>
      </c>
    </row>
    <row r="30770" spans="1:13" x14ac:dyDescent="0.35">
      <c r="A30770" t="s">
        <v>27</v>
      </c>
      <c r="B30770" t="s">
        <v>1166</v>
      </c>
      <c r="C30770">
        <v>104</v>
      </c>
      <c r="D30770" t="s">
        <v>848</v>
      </c>
      <c r="E30770" t="s">
        <v>286</v>
      </c>
      <c r="F30770" t="s">
        <v>639</v>
      </c>
      <c r="G30770" t="s">
        <v>1072</v>
      </c>
      <c r="H30770" t="s">
        <v>929</v>
      </c>
      <c r="I30770" t="s">
        <v>131</v>
      </c>
      <c r="J30770" t="s">
        <v>1061</v>
      </c>
      <c r="K30770" t="s">
        <v>107</v>
      </c>
      <c r="L30770" t="s">
        <v>1012</v>
      </c>
      <c r="M30770" t="s">
        <v>36</v>
      </c>
    </row>
    <row r="30771" spans="1:13" x14ac:dyDescent="0.35">
      <c r="A30771" t="s">
        <v>28</v>
      </c>
      <c r="B30771" t="s">
        <v>1165</v>
      </c>
      <c r="C30771">
        <v>85</v>
      </c>
      <c r="D30771" t="s">
        <v>99</v>
      </c>
      <c r="E30771" t="s">
        <v>903</v>
      </c>
      <c r="F30771" t="s">
        <v>458</v>
      </c>
      <c r="G30771" t="s">
        <v>1063</v>
      </c>
      <c r="H30771" t="s">
        <v>1063</v>
      </c>
      <c r="I30771" t="s">
        <v>1098</v>
      </c>
      <c r="J30771" t="s">
        <v>1063</v>
      </c>
      <c r="K30771" t="s">
        <v>1068</v>
      </c>
      <c r="L30771" t="s">
        <v>755</v>
      </c>
      <c r="M30771" t="s">
        <v>46</v>
      </c>
    </row>
    <row r="30772" spans="1:13" x14ac:dyDescent="0.35">
      <c r="A30772" t="s">
        <v>28</v>
      </c>
      <c r="B30772" t="s">
        <v>1166</v>
      </c>
      <c r="C30772">
        <v>122</v>
      </c>
      <c r="D30772" t="s">
        <v>641</v>
      </c>
      <c r="E30772" t="s">
        <v>1182</v>
      </c>
      <c r="F30772" t="s">
        <v>897</v>
      </c>
      <c r="G30772" t="s">
        <v>109</v>
      </c>
      <c r="H30772" t="s">
        <v>1003</v>
      </c>
      <c r="I30772" t="s">
        <v>1059</v>
      </c>
      <c r="J30772" t="s">
        <v>1053</v>
      </c>
      <c r="K30772" t="s">
        <v>1067</v>
      </c>
      <c r="L30772" t="s">
        <v>801</v>
      </c>
      <c r="M30772" t="s">
        <v>150</v>
      </c>
    </row>
    <row r="30773" spans="1:13" x14ac:dyDescent="0.35">
      <c r="A30773" t="s">
        <v>29</v>
      </c>
      <c r="B30773" t="s">
        <v>1165</v>
      </c>
      <c r="C30773">
        <v>94</v>
      </c>
      <c r="D30773" t="s">
        <v>968</v>
      </c>
      <c r="E30773" t="s">
        <v>970</v>
      </c>
      <c r="F30773" t="s">
        <v>718</v>
      </c>
      <c r="G30773" t="s">
        <v>1100</v>
      </c>
      <c r="H30773" t="s">
        <v>1067</v>
      </c>
      <c r="I30773" t="s">
        <v>99</v>
      </c>
      <c r="J30773" t="s">
        <v>1061</v>
      </c>
      <c r="K30773" t="s">
        <v>91</v>
      </c>
      <c r="L30773" t="s">
        <v>837</v>
      </c>
      <c r="M30773" t="s">
        <v>374</v>
      </c>
    </row>
    <row r="30774" spans="1:13" x14ac:dyDescent="0.35">
      <c r="A30774" t="s">
        <v>29</v>
      </c>
      <c r="B30774" t="s">
        <v>1166</v>
      </c>
      <c r="C30774">
        <v>110</v>
      </c>
      <c r="D30774" t="s">
        <v>43</v>
      </c>
      <c r="E30774" t="s">
        <v>61</v>
      </c>
      <c r="F30774" t="s">
        <v>360</v>
      </c>
      <c r="G30774" t="s">
        <v>598</v>
      </c>
      <c r="H30774" t="s">
        <v>777</v>
      </c>
      <c r="I30774" t="s">
        <v>513</v>
      </c>
      <c r="J30774" t="s">
        <v>421</v>
      </c>
      <c r="K30774" t="s">
        <v>489</v>
      </c>
      <c r="L30774" t="s">
        <v>121</v>
      </c>
      <c r="M30774" t="s">
        <v>180</v>
      </c>
    </row>
    <row r="30775" spans="1:13" x14ac:dyDescent="0.35">
      <c r="A30775" t="s">
        <v>30</v>
      </c>
      <c r="B30775" t="s">
        <v>1165</v>
      </c>
      <c r="C30775">
        <v>91</v>
      </c>
      <c r="D30775" t="s">
        <v>1060</v>
      </c>
      <c r="E30775" t="s">
        <v>1046</v>
      </c>
      <c r="F30775" t="s">
        <v>950</v>
      </c>
      <c r="G30775" t="s">
        <v>1009</v>
      </c>
      <c r="H30775" t="s">
        <v>1019</v>
      </c>
      <c r="I30775" t="s">
        <v>1046</v>
      </c>
      <c r="J30775" t="s">
        <v>954</v>
      </c>
      <c r="K30775" t="s">
        <v>1017</v>
      </c>
      <c r="L30775" t="s">
        <v>654</v>
      </c>
      <c r="M30775" t="s">
        <v>655</v>
      </c>
    </row>
    <row r="30776" spans="1:13" x14ac:dyDescent="0.35">
      <c r="A30776" t="s">
        <v>30</v>
      </c>
      <c r="B30776" t="s">
        <v>1166</v>
      </c>
      <c r="C30776">
        <v>111</v>
      </c>
      <c r="D30776" t="s">
        <v>751</v>
      </c>
      <c r="E30776" t="s">
        <v>261</v>
      </c>
      <c r="F30776" t="s">
        <v>495</v>
      </c>
      <c r="G30776" t="s">
        <v>121</v>
      </c>
      <c r="H30776" t="s">
        <v>89</v>
      </c>
      <c r="I30776" t="s">
        <v>99</v>
      </c>
      <c r="J30776" t="s">
        <v>91</v>
      </c>
      <c r="K30776" t="s">
        <v>162</v>
      </c>
      <c r="L30776" t="s">
        <v>1062</v>
      </c>
      <c r="M30776" t="s">
        <v>272</v>
      </c>
    </row>
    <row r="30777" spans="1:13" x14ac:dyDescent="0.35">
      <c r="A30777" t="s">
        <v>31</v>
      </c>
      <c r="B30777" t="s">
        <v>1165</v>
      </c>
      <c r="C30777">
        <v>132</v>
      </c>
      <c r="D30777" t="s">
        <v>812</v>
      </c>
      <c r="E30777" t="s">
        <v>422</v>
      </c>
      <c r="F30777" t="s">
        <v>654</v>
      </c>
      <c r="G30777" t="s">
        <v>1182</v>
      </c>
      <c r="H30777" t="s">
        <v>660</v>
      </c>
      <c r="I30777" t="s">
        <v>1062</v>
      </c>
      <c r="J30777" t="s">
        <v>1062</v>
      </c>
      <c r="K30777" t="s">
        <v>125</v>
      </c>
      <c r="L30777" t="s">
        <v>860</v>
      </c>
      <c r="M30777" t="s">
        <v>742</v>
      </c>
    </row>
    <row r="30778" spans="1:13" x14ac:dyDescent="0.35">
      <c r="A30778" t="s">
        <v>31</v>
      </c>
      <c r="B30778" t="s">
        <v>1166</v>
      </c>
      <c r="C30778">
        <v>75</v>
      </c>
      <c r="D30778" t="s">
        <v>674</v>
      </c>
      <c r="E30778" t="s">
        <v>1182</v>
      </c>
      <c r="F30778" t="s">
        <v>877</v>
      </c>
      <c r="G30778" t="s">
        <v>1182</v>
      </c>
      <c r="H30778" t="s">
        <v>869</v>
      </c>
      <c r="I30778" t="s">
        <v>954</v>
      </c>
      <c r="J30778" t="s">
        <v>954</v>
      </c>
      <c r="K30778" t="s">
        <v>801</v>
      </c>
      <c r="L30778" t="s">
        <v>674</v>
      </c>
      <c r="M30778" t="s">
        <v>384</v>
      </c>
    </row>
    <row r="30779" spans="1:13" x14ac:dyDescent="0.35">
      <c r="A30779" t="s">
        <v>32</v>
      </c>
      <c r="B30779" t="s">
        <v>1165</v>
      </c>
      <c r="C30779">
        <v>1846</v>
      </c>
      <c r="D30779" t="s">
        <v>147</v>
      </c>
      <c r="E30779" t="s">
        <v>1067</v>
      </c>
      <c r="F30779" t="s">
        <v>973</v>
      </c>
      <c r="G30779" t="s">
        <v>903</v>
      </c>
      <c r="H30779" t="s">
        <v>1043</v>
      </c>
      <c r="I30779" t="s">
        <v>1051</v>
      </c>
      <c r="J30779" t="s">
        <v>1048</v>
      </c>
      <c r="K30779" t="s">
        <v>660</v>
      </c>
      <c r="L30779" t="s">
        <v>841</v>
      </c>
      <c r="M30779" t="s">
        <v>549</v>
      </c>
    </row>
    <row r="30780" spans="1:13" x14ac:dyDescent="0.35">
      <c r="A30780" t="s">
        <v>32</v>
      </c>
      <c r="B30780" t="s">
        <v>1166</v>
      </c>
      <c r="C30780">
        <v>3084</v>
      </c>
      <c r="D30780" t="s">
        <v>465</v>
      </c>
      <c r="E30780" t="s">
        <v>462</v>
      </c>
      <c r="F30780" t="s">
        <v>521</v>
      </c>
      <c r="G30780" t="s">
        <v>269</v>
      </c>
      <c r="H30780" t="s">
        <v>501</v>
      </c>
      <c r="I30780" t="s">
        <v>716</v>
      </c>
      <c r="J30780" t="s">
        <v>967</v>
      </c>
      <c r="K30780" t="s">
        <v>405</v>
      </c>
      <c r="L30780" t="s">
        <v>1061</v>
      </c>
      <c r="M30780" t="s">
        <v>966</v>
      </c>
    </row>
    <row r="30782" spans="1:13" x14ac:dyDescent="0.35">
      <c r="A30782" t="s">
        <v>2265</v>
      </c>
    </row>
    <row r="30783" spans="1:13" x14ac:dyDescent="0.35">
      <c r="A30783" t="s">
        <v>2</v>
      </c>
      <c r="B30783" t="s">
        <v>1659</v>
      </c>
      <c r="C30783" t="s">
        <v>3</v>
      </c>
      <c r="D30783" t="s">
        <v>2252</v>
      </c>
      <c r="E30783" t="s">
        <v>2253</v>
      </c>
      <c r="F30783" t="s">
        <v>2254</v>
      </c>
      <c r="G30783" t="s">
        <v>2255</v>
      </c>
      <c r="H30783" t="s">
        <v>2256</v>
      </c>
      <c r="I30783" t="s">
        <v>2257</v>
      </c>
      <c r="J30783" t="s">
        <v>2258</v>
      </c>
      <c r="K30783" t="s">
        <v>2259</v>
      </c>
      <c r="L30783" t="s">
        <v>2260</v>
      </c>
      <c r="M30783" t="s">
        <v>1042</v>
      </c>
    </row>
    <row r="30784" spans="1:13" x14ac:dyDescent="0.35">
      <c r="A30784" t="s">
        <v>8</v>
      </c>
      <c r="B30784" t="s">
        <v>1660</v>
      </c>
      <c r="C30784">
        <v>81</v>
      </c>
      <c r="D30784" t="s">
        <v>766</v>
      </c>
      <c r="E30784" t="s">
        <v>824</v>
      </c>
      <c r="F30784" t="s">
        <v>674</v>
      </c>
      <c r="G30784" t="s">
        <v>1057</v>
      </c>
      <c r="H30784" t="s">
        <v>971</v>
      </c>
      <c r="I30784" t="s">
        <v>1044</v>
      </c>
      <c r="J30784" t="s">
        <v>954</v>
      </c>
      <c r="K30784" t="s">
        <v>345</v>
      </c>
      <c r="L30784" t="s">
        <v>1182</v>
      </c>
      <c r="M30784" t="s">
        <v>693</v>
      </c>
    </row>
    <row r="30785" spans="1:13" x14ac:dyDescent="0.35">
      <c r="A30785" t="s">
        <v>8</v>
      </c>
      <c r="B30785" t="s">
        <v>1661</v>
      </c>
      <c r="C30785">
        <v>123</v>
      </c>
      <c r="D30785" t="s">
        <v>746</v>
      </c>
      <c r="E30785" t="s">
        <v>1106</v>
      </c>
      <c r="F30785" t="s">
        <v>970</v>
      </c>
      <c r="G30785" t="s">
        <v>548</v>
      </c>
      <c r="H30785" t="s">
        <v>1052</v>
      </c>
      <c r="I30785" t="s">
        <v>1070</v>
      </c>
      <c r="J30785" t="s">
        <v>109</v>
      </c>
      <c r="K30785" t="s">
        <v>91</v>
      </c>
      <c r="L30785" t="s">
        <v>129</v>
      </c>
      <c r="M30785" t="s">
        <v>76</v>
      </c>
    </row>
    <row r="30786" spans="1:13" x14ac:dyDescent="0.35">
      <c r="A30786" t="s">
        <v>9</v>
      </c>
      <c r="B30786" t="s">
        <v>1660</v>
      </c>
      <c r="C30786">
        <v>92</v>
      </c>
      <c r="D30786" t="s">
        <v>446</v>
      </c>
      <c r="E30786" t="s">
        <v>999</v>
      </c>
      <c r="F30786" t="s">
        <v>729</v>
      </c>
      <c r="G30786" t="s">
        <v>1044</v>
      </c>
      <c r="H30786" t="s">
        <v>1057</v>
      </c>
      <c r="I30786" t="s">
        <v>733</v>
      </c>
      <c r="J30786" t="s">
        <v>971</v>
      </c>
      <c r="K30786" t="s">
        <v>501</v>
      </c>
      <c r="L30786" t="s">
        <v>422</v>
      </c>
      <c r="M30786" t="s">
        <v>525</v>
      </c>
    </row>
    <row r="30787" spans="1:13" x14ac:dyDescent="0.35">
      <c r="A30787" t="s">
        <v>9</v>
      </c>
      <c r="B30787" t="s">
        <v>1661</v>
      </c>
      <c r="C30787">
        <v>109</v>
      </c>
      <c r="D30787" t="s">
        <v>293</v>
      </c>
      <c r="E30787" t="s">
        <v>121</v>
      </c>
      <c r="F30787" t="s">
        <v>490</v>
      </c>
      <c r="G30787" t="s">
        <v>749</v>
      </c>
      <c r="H30787" t="s">
        <v>973</v>
      </c>
      <c r="I30787" t="s">
        <v>103</v>
      </c>
      <c r="J30787" t="s">
        <v>953</v>
      </c>
      <c r="K30787" t="s">
        <v>1104</v>
      </c>
      <c r="L30787" t="s">
        <v>1064</v>
      </c>
      <c r="M30787" t="s">
        <v>459</v>
      </c>
    </row>
    <row r="30788" spans="1:13" x14ac:dyDescent="0.35">
      <c r="A30788" t="s">
        <v>10</v>
      </c>
      <c r="B30788" t="s">
        <v>1660</v>
      </c>
      <c r="C30788">
        <v>72</v>
      </c>
      <c r="D30788" t="s">
        <v>1106</v>
      </c>
      <c r="E30788" t="s">
        <v>785</v>
      </c>
      <c r="F30788" t="s">
        <v>668</v>
      </c>
      <c r="G30788" t="s">
        <v>1095</v>
      </c>
      <c r="H30788" t="s">
        <v>1004</v>
      </c>
      <c r="I30788" t="s">
        <v>915</v>
      </c>
      <c r="J30788" t="s">
        <v>1073</v>
      </c>
      <c r="K30788" t="s">
        <v>129</v>
      </c>
      <c r="L30788" t="s">
        <v>729</v>
      </c>
      <c r="M30788" t="s">
        <v>907</v>
      </c>
    </row>
    <row r="30789" spans="1:13" x14ac:dyDescent="0.35">
      <c r="A30789" t="s">
        <v>10</v>
      </c>
      <c r="B30789" t="s">
        <v>1661</v>
      </c>
      <c r="C30789">
        <v>136</v>
      </c>
      <c r="D30789" t="s">
        <v>595</v>
      </c>
      <c r="E30789" t="s">
        <v>317</v>
      </c>
      <c r="F30789" t="s">
        <v>462</v>
      </c>
      <c r="G30789" t="s">
        <v>1095</v>
      </c>
      <c r="H30789" t="s">
        <v>664</v>
      </c>
      <c r="I30789" t="s">
        <v>1065</v>
      </c>
      <c r="J30789" t="s">
        <v>875</v>
      </c>
      <c r="K30789" t="s">
        <v>517</v>
      </c>
      <c r="L30789" t="s">
        <v>1072</v>
      </c>
      <c r="M30789" t="s">
        <v>815</v>
      </c>
    </row>
    <row r="30790" spans="1:13" x14ac:dyDescent="0.35">
      <c r="A30790" t="s">
        <v>11</v>
      </c>
      <c r="B30790" t="s">
        <v>1660</v>
      </c>
      <c r="C30790">
        <v>99</v>
      </c>
      <c r="D30790" t="s">
        <v>598</v>
      </c>
      <c r="E30790" t="s">
        <v>521</v>
      </c>
      <c r="F30790" t="s">
        <v>451</v>
      </c>
      <c r="G30790" t="s">
        <v>924</v>
      </c>
      <c r="H30790" t="s">
        <v>99</v>
      </c>
      <c r="I30790" t="s">
        <v>999</v>
      </c>
      <c r="J30790" t="s">
        <v>107</v>
      </c>
      <c r="K30790" t="s">
        <v>422</v>
      </c>
      <c r="L30790" t="s">
        <v>97</v>
      </c>
      <c r="M30790" t="s">
        <v>616</v>
      </c>
    </row>
    <row r="30791" spans="1:13" x14ac:dyDescent="0.35">
      <c r="A30791" t="s">
        <v>11</v>
      </c>
      <c r="B30791" t="s">
        <v>1661</v>
      </c>
      <c r="C30791">
        <v>107</v>
      </c>
      <c r="D30791" t="s">
        <v>371</v>
      </c>
      <c r="E30791" t="s">
        <v>973</v>
      </c>
      <c r="F30791" t="s">
        <v>595</v>
      </c>
      <c r="G30791" t="s">
        <v>1095</v>
      </c>
      <c r="H30791" t="s">
        <v>869</v>
      </c>
      <c r="I30791" t="s">
        <v>973</v>
      </c>
      <c r="J30791" t="s">
        <v>950</v>
      </c>
      <c r="K30791" t="s">
        <v>107</v>
      </c>
      <c r="L30791" t="s">
        <v>131</v>
      </c>
      <c r="M30791" t="s">
        <v>896</v>
      </c>
    </row>
    <row r="30792" spans="1:13" x14ac:dyDescent="0.35">
      <c r="A30792" t="s">
        <v>12</v>
      </c>
      <c r="B30792" t="s">
        <v>1660</v>
      </c>
      <c r="C30792">
        <v>93</v>
      </c>
      <c r="D30792" t="s">
        <v>571</v>
      </c>
      <c r="E30792" t="s">
        <v>543</v>
      </c>
      <c r="F30792" t="s">
        <v>1069</v>
      </c>
      <c r="G30792" t="s">
        <v>849</v>
      </c>
      <c r="H30792" t="s">
        <v>1059</v>
      </c>
      <c r="I30792" t="s">
        <v>729</v>
      </c>
      <c r="J30792" t="s">
        <v>1059</v>
      </c>
      <c r="K30792" t="s">
        <v>849</v>
      </c>
      <c r="L30792" t="s">
        <v>107</v>
      </c>
      <c r="M30792" t="s">
        <v>884</v>
      </c>
    </row>
    <row r="30793" spans="1:13" x14ac:dyDescent="0.35">
      <c r="A30793" t="s">
        <v>12</v>
      </c>
      <c r="B30793" t="s">
        <v>1661</v>
      </c>
      <c r="C30793">
        <v>116</v>
      </c>
      <c r="D30793" t="s">
        <v>712</v>
      </c>
      <c r="E30793" t="s">
        <v>1087</v>
      </c>
      <c r="F30793" t="s">
        <v>855</v>
      </c>
      <c r="G30793" t="s">
        <v>127</v>
      </c>
      <c r="H30793" t="s">
        <v>716</v>
      </c>
      <c r="I30793" t="s">
        <v>1072</v>
      </c>
      <c r="J30793" t="s">
        <v>967</v>
      </c>
      <c r="K30793" t="s">
        <v>371</v>
      </c>
      <c r="L30793" t="s">
        <v>967</v>
      </c>
      <c r="M30793" t="s">
        <v>783</v>
      </c>
    </row>
    <row r="30794" spans="1:13" x14ac:dyDescent="0.35">
      <c r="A30794" t="s">
        <v>13</v>
      </c>
      <c r="B30794" t="s">
        <v>1660</v>
      </c>
      <c r="C30794">
        <v>50</v>
      </c>
      <c r="D30794" t="s">
        <v>746</v>
      </c>
      <c r="E30794" t="s">
        <v>897</v>
      </c>
      <c r="F30794" t="s">
        <v>1102</v>
      </c>
      <c r="G30794" t="s">
        <v>1066</v>
      </c>
      <c r="H30794" t="s">
        <v>1021</v>
      </c>
      <c r="I30794" t="s">
        <v>1047</v>
      </c>
      <c r="J30794" t="s">
        <v>1048</v>
      </c>
      <c r="K30794" t="s">
        <v>1066</v>
      </c>
      <c r="L30794" t="s">
        <v>460</v>
      </c>
      <c r="M30794" t="s">
        <v>327</v>
      </c>
    </row>
    <row r="30795" spans="1:13" x14ac:dyDescent="0.35">
      <c r="A30795" t="s">
        <v>13</v>
      </c>
      <c r="B30795" t="s">
        <v>1661</v>
      </c>
      <c r="C30795">
        <v>156</v>
      </c>
      <c r="D30795" t="s">
        <v>517</v>
      </c>
      <c r="E30795" t="s">
        <v>988</v>
      </c>
      <c r="F30795" t="s">
        <v>952</v>
      </c>
      <c r="G30795" t="s">
        <v>1102</v>
      </c>
      <c r="H30795" t="s">
        <v>950</v>
      </c>
      <c r="I30795" t="s">
        <v>1065</v>
      </c>
      <c r="J30795" t="s">
        <v>919</v>
      </c>
      <c r="K30795" t="s">
        <v>801</v>
      </c>
      <c r="L30795" t="s">
        <v>901</v>
      </c>
      <c r="M30795" t="s">
        <v>821</v>
      </c>
    </row>
    <row r="30796" spans="1:13" x14ac:dyDescent="0.35">
      <c r="A30796" t="s">
        <v>14</v>
      </c>
      <c r="B30796" t="s">
        <v>1660</v>
      </c>
      <c r="C30796">
        <v>91</v>
      </c>
      <c r="D30796" t="s">
        <v>1071</v>
      </c>
      <c r="E30796" t="s">
        <v>932</v>
      </c>
      <c r="F30796" t="s">
        <v>456</v>
      </c>
      <c r="G30796" t="s">
        <v>127</v>
      </c>
      <c r="H30796" t="s">
        <v>967</v>
      </c>
      <c r="I30796" t="s">
        <v>985</v>
      </c>
      <c r="J30796" t="s">
        <v>952</v>
      </c>
      <c r="K30796" t="s">
        <v>1100</v>
      </c>
      <c r="L30796" t="s">
        <v>97</v>
      </c>
      <c r="M30796" t="s">
        <v>396</v>
      </c>
    </row>
    <row r="30797" spans="1:13" x14ac:dyDescent="0.35">
      <c r="A30797" t="s">
        <v>14</v>
      </c>
      <c r="B30797" t="s">
        <v>1661</v>
      </c>
      <c r="C30797">
        <v>112</v>
      </c>
      <c r="D30797" t="s">
        <v>412</v>
      </c>
      <c r="E30797" t="s">
        <v>87</v>
      </c>
      <c r="F30797" t="s">
        <v>289</v>
      </c>
      <c r="G30797" t="s">
        <v>129</v>
      </c>
      <c r="H30797" t="s">
        <v>1068</v>
      </c>
      <c r="I30797" t="s">
        <v>89</v>
      </c>
      <c r="J30797" t="s">
        <v>1070</v>
      </c>
      <c r="K30797" t="s">
        <v>769</v>
      </c>
      <c r="L30797" t="s">
        <v>1061</v>
      </c>
      <c r="M30797" t="s">
        <v>934</v>
      </c>
    </row>
    <row r="30798" spans="1:13" x14ac:dyDescent="0.35">
      <c r="A30798" t="s">
        <v>15</v>
      </c>
      <c r="B30798" t="s">
        <v>1660</v>
      </c>
      <c r="C30798">
        <v>85</v>
      </c>
      <c r="D30798" t="s">
        <v>103</v>
      </c>
      <c r="E30798" t="s">
        <v>788</v>
      </c>
      <c r="F30798" t="s">
        <v>985</v>
      </c>
      <c r="G30798" t="s">
        <v>1102</v>
      </c>
      <c r="H30798" t="s">
        <v>1068</v>
      </c>
      <c r="I30798" t="s">
        <v>950</v>
      </c>
      <c r="J30798" t="s">
        <v>954</v>
      </c>
      <c r="K30798" t="s">
        <v>937</v>
      </c>
      <c r="L30798" t="s">
        <v>107</v>
      </c>
      <c r="M30798" t="s">
        <v>415</v>
      </c>
    </row>
    <row r="30799" spans="1:13" x14ac:dyDescent="0.35">
      <c r="A30799" t="s">
        <v>15</v>
      </c>
      <c r="B30799" t="s">
        <v>1661</v>
      </c>
      <c r="C30799">
        <v>121</v>
      </c>
      <c r="D30799" t="s">
        <v>849</v>
      </c>
      <c r="E30799" t="s">
        <v>664</v>
      </c>
      <c r="F30799" t="s">
        <v>991</v>
      </c>
      <c r="G30799" t="s">
        <v>501</v>
      </c>
      <c r="H30799" t="s">
        <v>1058</v>
      </c>
      <c r="I30799" t="s">
        <v>1051</v>
      </c>
      <c r="J30799" t="s">
        <v>1063</v>
      </c>
      <c r="K30799" t="s">
        <v>1048</v>
      </c>
      <c r="L30799" t="s">
        <v>1072</v>
      </c>
      <c r="M30799" t="s">
        <v>649</v>
      </c>
    </row>
    <row r="30800" spans="1:13" x14ac:dyDescent="0.35">
      <c r="A30800" t="s">
        <v>16</v>
      </c>
      <c r="B30800" t="s">
        <v>1660</v>
      </c>
      <c r="C30800">
        <v>116</v>
      </c>
      <c r="D30800" t="s">
        <v>860</v>
      </c>
      <c r="E30800" t="s">
        <v>1076</v>
      </c>
      <c r="F30800" t="s">
        <v>674</v>
      </c>
      <c r="G30800" t="s">
        <v>117</v>
      </c>
      <c r="H30800" t="s">
        <v>838</v>
      </c>
      <c r="I30800" t="s">
        <v>988</v>
      </c>
      <c r="J30800" t="s">
        <v>875</v>
      </c>
      <c r="K30800" t="s">
        <v>113</v>
      </c>
      <c r="L30800" t="s">
        <v>522</v>
      </c>
      <c r="M30800" t="s">
        <v>687</v>
      </c>
    </row>
    <row r="30801" spans="1:13" x14ac:dyDescent="0.35">
      <c r="A30801" t="s">
        <v>16</v>
      </c>
      <c r="B30801" t="s">
        <v>1661</v>
      </c>
      <c r="C30801">
        <v>90</v>
      </c>
      <c r="D30801" t="s">
        <v>462</v>
      </c>
      <c r="E30801" t="s">
        <v>517</v>
      </c>
      <c r="F30801" t="s">
        <v>643</v>
      </c>
      <c r="G30801" t="s">
        <v>1095</v>
      </c>
      <c r="H30801" t="s">
        <v>1068</v>
      </c>
      <c r="I30801" t="s">
        <v>664</v>
      </c>
      <c r="J30801" t="s">
        <v>1044</v>
      </c>
      <c r="K30801" t="s">
        <v>643</v>
      </c>
      <c r="L30801" t="s">
        <v>968</v>
      </c>
      <c r="M30801" t="s">
        <v>76</v>
      </c>
    </row>
    <row r="30802" spans="1:13" x14ac:dyDescent="0.35">
      <c r="A30802" t="s">
        <v>17</v>
      </c>
      <c r="B30802" t="s">
        <v>1660</v>
      </c>
      <c r="C30802">
        <v>81</v>
      </c>
      <c r="D30802" t="s">
        <v>897</v>
      </c>
      <c r="E30802" t="s">
        <v>129</v>
      </c>
      <c r="F30802" t="s">
        <v>1154</v>
      </c>
      <c r="G30802" t="s">
        <v>87</v>
      </c>
      <c r="H30802" t="s">
        <v>1020</v>
      </c>
      <c r="I30802" t="s">
        <v>1061</v>
      </c>
      <c r="J30802" t="s">
        <v>1020</v>
      </c>
      <c r="K30802" t="s">
        <v>942</v>
      </c>
      <c r="L30802" t="s">
        <v>654</v>
      </c>
      <c r="M30802" t="s">
        <v>174</v>
      </c>
    </row>
    <row r="30803" spans="1:13" x14ac:dyDescent="0.35">
      <c r="A30803" t="s">
        <v>17</v>
      </c>
      <c r="B30803" t="s">
        <v>1661</v>
      </c>
      <c r="C30803">
        <v>122</v>
      </c>
      <c r="D30803" t="s">
        <v>115</v>
      </c>
      <c r="E30803" t="s">
        <v>87</v>
      </c>
      <c r="F30803" t="s">
        <v>985</v>
      </c>
      <c r="G30803" t="s">
        <v>1064</v>
      </c>
      <c r="H30803" t="s">
        <v>1047</v>
      </c>
      <c r="I30803" t="s">
        <v>501</v>
      </c>
      <c r="J30803" t="s">
        <v>527</v>
      </c>
      <c r="K30803" t="s">
        <v>1056</v>
      </c>
      <c r="L30803" t="s">
        <v>129</v>
      </c>
      <c r="M30803" t="s">
        <v>267</v>
      </c>
    </row>
    <row r="30804" spans="1:13" x14ac:dyDescent="0.35">
      <c r="A30804" t="s">
        <v>18</v>
      </c>
      <c r="B30804" t="s">
        <v>1660</v>
      </c>
      <c r="C30804">
        <v>75</v>
      </c>
      <c r="D30804" t="s">
        <v>620</v>
      </c>
      <c r="E30804" t="s">
        <v>641</v>
      </c>
      <c r="F30804" t="s">
        <v>340</v>
      </c>
      <c r="G30804" t="s">
        <v>574</v>
      </c>
      <c r="H30804" t="s">
        <v>501</v>
      </c>
      <c r="I30804" t="s">
        <v>286</v>
      </c>
      <c r="J30804" t="s">
        <v>501</v>
      </c>
      <c r="K30804" t="s">
        <v>109</v>
      </c>
      <c r="L30804" t="s">
        <v>405</v>
      </c>
      <c r="M30804" t="s">
        <v>398</v>
      </c>
    </row>
    <row r="30805" spans="1:13" x14ac:dyDescent="0.35">
      <c r="A30805" t="s">
        <v>18</v>
      </c>
      <c r="B30805" t="s">
        <v>1661</v>
      </c>
      <c r="C30805">
        <v>130</v>
      </c>
      <c r="D30805" t="s">
        <v>517</v>
      </c>
      <c r="E30805" t="s">
        <v>1059</v>
      </c>
      <c r="F30805" t="s">
        <v>952</v>
      </c>
      <c r="G30805" t="s">
        <v>903</v>
      </c>
      <c r="H30805" t="s">
        <v>1023</v>
      </c>
      <c r="I30805" t="s">
        <v>1057</v>
      </c>
      <c r="J30805" t="s">
        <v>940</v>
      </c>
      <c r="K30805" t="s">
        <v>838</v>
      </c>
      <c r="L30805" t="s">
        <v>405</v>
      </c>
      <c r="M30805" t="s">
        <v>589</v>
      </c>
    </row>
    <row r="30806" spans="1:13" x14ac:dyDescent="0.35">
      <c r="A30806" t="s">
        <v>19</v>
      </c>
      <c r="B30806" t="s">
        <v>1660</v>
      </c>
      <c r="C30806">
        <v>68</v>
      </c>
      <c r="D30806" t="s">
        <v>733</v>
      </c>
      <c r="E30806" t="s">
        <v>1043</v>
      </c>
      <c r="F30806" t="s">
        <v>317</v>
      </c>
      <c r="G30806" t="s">
        <v>1070</v>
      </c>
      <c r="H30806" t="s">
        <v>140</v>
      </c>
      <c r="I30806" t="s">
        <v>140</v>
      </c>
      <c r="J30806" t="s">
        <v>939</v>
      </c>
      <c r="K30806" t="s">
        <v>1043</v>
      </c>
      <c r="L30806" t="s">
        <v>320</v>
      </c>
      <c r="M30806" t="s">
        <v>66</v>
      </c>
    </row>
    <row r="30807" spans="1:13" x14ac:dyDescent="0.35">
      <c r="A30807" t="s">
        <v>19</v>
      </c>
      <c r="B30807" t="s">
        <v>1661</v>
      </c>
      <c r="C30807">
        <v>138</v>
      </c>
      <c r="D30807" t="s">
        <v>515</v>
      </c>
      <c r="E30807" t="s">
        <v>1068</v>
      </c>
      <c r="F30807" t="s">
        <v>99</v>
      </c>
      <c r="G30807" t="s">
        <v>869</v>
      </c>
      <c r="H30807" t="s">
        <v>140</v>
      </c>
      <c r="I30807" t="s">
        <v>1017</v>
      </c>
      <c r="J30807" t="s">
        <v>1060</v>
      </c>
      <c r="K30807" t="s">
        <v>664</v>
      </c>
      <c r="L30807" t="s">
        <v>993</v>
      </c>
      <c r="M30807" t="s">
        <v>40</v>
      </c>
    </row>
    <row r="30808" spans="1:13" x14ac:dyDescent="0.35">
      <c r="A30808" t="s">
        <v>20</v>
      </c>
      <c r="B30808" t="s">
        <v>1660</v>
      </c>
      <c r="C30808">
        <v>78</v>
      </c>
      <c r="D30808" t="s">
        <v>801</v>
      </c>
      <c r="E30808" t="s">
        <v>458</v>
      </c>
      <c r="F30808" t="s">
        <v>125</v>
      </c>
      <c r="G30808" t="s">
        <v>973</v>
      </c>
      <c r="H30808" t="s">
        <v>1098</v>
      </c>
      <c r="I30808" t="s">
        <v>1098</v>
      </c>
      <c r="J30808" t="s">
        <v>1098</v>
      </c>
      <c r="K30808" t="s">
        <v>988</v>
      </c>
      <c r="L30808" t="s">
        <v>993</v>
      </c>
      <c r="M30808" t="s">
        <v>347</v>
      </c>
    </row>
    <row r="30809" spans="1:13" x14ac:dyDescent="0.35">
      <c r="A30809" t="s">
        <v>20</v>
      </c>
      <c r="B30809" t="s">
        <v>1661</v>
      </c>
      <c r="C30809">
        <v>128</v>
      </c>
      <c r="D30809" t="s">
        <v>1061</v>
      </c>
      <c r="E30809" t="s">
        <v>1057</v>
      </c>
      <c r="F30809" t="s">
        <v>824</v>
      </c>
      <c r="G30809" t="s">
        <v>949</v>
      </c>
      <c r="H30809" t="s">
        <v>1058</v>
      </c>
      <c r="I30809" t="s">
        <v>1046</v>
      </c>
      <c r="J30809" t="s">
        <v>1012</v>
      </c>
      <c r="K30809" t="s">
        <v>1017</v>
      </c>
      <c r="L30809" t="s">
        <v>915</v>
      </c>
      <c r="M30809" t="s">
        <v>531</v>
      </c>
    </row>
    <row r="30810" spans="1:13" x14ac:dyDescent="0.35">
      <c r="A30810" t="s">
        <v>21</v>
      </c>
      <c r="B30810" t="s">
        <v>1660</v>
      </c>
      <c r="C30810">
        <v>71</v>
      </c>
      <c r="D30810" t="s">
        <v>752</v>
      </c>
      <c r="E30810" t="s">
        <v>681</v>
      </c>
      <c r="F30810" t="s">
        <v>681</v>
      </c>
      <c r="G30810" t="s">
        <v>924</v>
      </c>
      <c r="H30810" t="s">
        <v>937</v>
      </c>
      <c r="I30810" t="s">
        <v>924</v>
      </c>
      <c r="J30810" t="s">
        <v>422</v>
      </c>
      <c r="K30810" t="s">
        <v>495</v>
      </c>
      <c r="L30810" t="s">
        <v>1017</v>
      </c>
      <c r="M30810" t="s">
        <v>934</v>
      </c>
    </row>
    <row r="30811" spans="1:13" x14ac:dyDescent="0.35">
      <c r="A30811" t="s">
        <v>21</v>
      </c>
      <c r="B30811" t="s">
        <v>1661</v>
      </c>
      <c r="C30811">
        <v>139</v>
      </c>
      <c r="D30811" t="s">
        <v>794</v>
      </c>
      <c r="E30811" t="s">
        <v>199</v>
      </c>
      <c r="F30811" t="s">
        <v>773</v>
      </c>
      <c r="G30811" t="s">
        <v>1154</v>
      </c>
      <c r="H30811" t="s">
        <v>970</v>
      </c>
      <c r="I30811" t="s">
        <v>970</v>
      </c>
      <c r="J30811" t="s">
        <v>893</v>
      </c>
      <c r="K30811" t="s">
        <v>718</v>
      </c>
      <c r="L30811" t="s">
        <v>515</v>
      </c>
      <c r="M30811" t="s">
        <v>295</v>
      </c>
    </row>
    <row r="30812" spans="1:13" x14ac:dyDescent="0.35">
      <c r="A30812" t="s">
        <v>22</v>
      </c>
      <c r="B30812" t="s">
        <v>1660</v>
      </c>
      <c r="C30812">
        <v>81</v>
      </c>
      <c r="D30812" t="s">
        <v>1044</v>
      </c>
      <c r="E30812" t="s">
        <v>1018</v>
      </c>
      <c r="F30812" t="s">
        <v>937</v>
      </c>
      <c r="G30812" t="s">
        <v>769</v>
      </c>
      <c r="H30812" t="s">
        <v>140</v>
      </c>
      <c r="I30812" t="s">
        <v>345</v>
      </c>
      <c r="J30812" t="s">
        <v>1013</v>
      </c>
      <c r="K30812" t="s">
        <v>1044</v>
      </c>
      <c r="L30812" t="s">
        <v>113</v>
      </c>
      <c r="M30812" t="s">
        <v>243</v>
      </c>
    </row>
    <row r="30813" spans="1:13" x14ac:dyDescent="0.35">
      <c r="A30813" t="s">
        <v>22</v>
      </c>
      <c r="B30813" t="s">
        <v>1661</v>
      </c>
      <c r="C30813">
        <v>128</v>
      </c>
      <c r="D30813" t="s">
        <v>187</v>
      </c>
      <c r="E30813" t="s">
        <v>1065</v>
      </c>
      <c r="F30813" t="s">
        <v>1182</v>
      </c>
      <c r="G30813" t="s">
        <v>458</v>
      </c>
      <c r="H30813" t="s">
        <v>1051</v>
      </c>
      <c r="I30813" t="s">
        <v>869</v>
      </c>
      <c r="J30813" t="s">
        <v>939</v>
      </c>
      <c r="K30813" t="s">
        <v>147</v>
      </c>
      <c r="L30813" t="s">
        <v>915</v>
      </c>
      <c r="M30813" t="s">
        <v>701</v>
      </c>
    </row>
    <row r="30814" spans="1:13" x14ac:dyDescent="0.35">
      <c r="A30814" t="s">
        <v>23</v>
      </c>
      <c r="B30814" t="s">
        <v>1660</v>
      </c>
      <c r="C30814">
        <v>42</v>
      </c>
      <c r="D30814" t="s">
        <v>462</v>
      </c>
      <c r="E30814" t="s">
        <v>999</v>
      </c>
      <c r="F30814" t="s">
        <v>107</v>
      </c>
      <c r="G30814" t="s">
        <v>977</v>
      </c>
      <c r="H30814" t="s">
        <v>574</v>
      </c>
      <c r="I30814" t="s">
        <v>574</v>
      </c>
      <c r="J30814" t="s">
        <v>769</v>
      </c>
      <c r="K30814" t="s">
        <v>1052</v>
      </c>
      <c r="L30814" t="s">
        <v>756</v>
      </c>
      <c r="M30814" t="s">
        <v>739</v>
      </c>
    </row>
    <row r="30815" spans="1:13" x14ac:dyDescent="0.35">
      <c r="A30815" t="s">
        <v>23</v>
      </c>
      <c r="B30815" t="s">
        <v>1661</v>
      </c>
      <c r="C30815">
        <v>163</v>
      </c>
      <c r="D30815" t="s">
        <v>121</v>
      </c>
      <c r="E30815" t="s">
        <v>89</v>
      </c>
      <c r="F30815" t="s">
        <v>849</v>
      </c>
      <c r="G30815" t="s">
        <v>983</v>
      </c>
      <c r="H30815" t="s">
        <v>1011</v>
      </c>
      <c r="I30815" t="s">
        <v>1070</v>
      </c>
      <c r="J30815" t="s">
        <v>1054</v>
      </c>
      <c r="K30815" t="s">
        <v>1067</v>
      </c>
      <c r="L30815" t="s">
        <v>991</v>
      </c>
      <c r="M30815" t="s">
        <v>72</v>
      </c>
    </row>
    <row r="30816" spans="1:13" x14ac:dyDescent="0.35">
      <c r="A30816" t="s">
        <v>24</v>
      </c>
      <c r="B30816" t="s">
        <v>1660</v>
      </c>
      <c r="C30816">
        <v>106</v>
      </c>
      <c r="D30816" t="s">
        <v>673</v>
      </c>
      <c r="E30816" t="s">
        <v>371</v>
      </c>
      <c r="F30816" t="s">
        <v>671</v>
      </c>
      <c r="G30816" t="s">
        <v>117</v>
      </c>
      <c r="H30816" t="s">
        <v>574</v>
      </c>
      <c r="I30816" t="s">
        <v>1076</v>
      </c>
      <c r="J30816" t="s">
        <v>1059</v>
      </c>
      <c r="K30816" t="s">
        <v>121</v>
      </c>
      <c r="L30816" t="s">
        <v>1102</v>
      </c>
      <c r="M30816" t="s">
        <v>503</v>
      </c>
    </row>
    <row r="30817" spans="1:13" x14ac:dyDescent="0.35">
      <c r="A30817" t="s">
        <v>24</v>
      </c>
      <c r="B30817" t="s">
        <v>1661</v>
      </c>
      <c r="C30817">
        <v>101</v>
      </c>
      <c r="D30817" t="s">
        <v>755</v>
      </c>
      <c r="E30817" t="s">
        <v>129</v>
      </c>
      <c r="F30817" t="s">
        <v>718</v>
      </c>
      <c r="G30817" t="s">
        <v>937</v>
      </c>
      <c r="H30817" t="s">
        <v>824</v>
      </c>
      <c r="I30817" t="s">
        <v>824</v>
      </c>
      <c r="J30817" t="s">
        <v>915</v>
      </c>
      <c r="K30817" t="s">
        <v>99</v>
      </c>
      <c r="L30817" t="s">
        <v>991</v>
      </c>
      <c r="M30817" t="s">
        <v>730</v>
      </c>
    </row>
    <row r="30818" spans="1:13" x14ac:dyDescent="0.35">
      <c r="A30818" t="s">
        <v>25</v>
      </c>
      <c r="B30818" t="s">
        <v>1660</v>
      </c>
      <c r="C30818">
        <v>101</v>
      </c>
      <c r="D30818" t="s">
        <v>756</v>
      </c>
      <c r="E30818" t="s">
        <v>662</v>
      </c>
      <c r="F30818" t="s">
        <v>794</v>
      </c>
      <c r="G30818" t="s">
        <v>681</v>
      </c>
      <c r="H30818" t="s">
        <v>89</v>
      </c>
      <c r="I30818" t="s">
        <v>89</v>
      </c>
      <c r="J30818" t="s">
        <v>785</v>
      </c>
      <c r="K30818" t="s">
        <v>985</v>
      </c>
      <c r="L30818" t="s">
        <v>162</v>
      </c>
      <c r="M30818" t="s">
        <v>479</v>
      </c>
    </row>
    <row r="30819" spans="1:13" x14ac:dyDescent="0.35">
      <c r="A30819" t="s">
        <v>25</v>
      </c>
      <c r="B30819" t="s">
        <v>1661</v>
      </c>
      <c r="C30819">
        <v>103</v>
      </c>
      <c r="D30819" t="s">
        <v>924</v>
      </c>
      <c r="E30819" t="s">
        <v>187</v>
      </c>
      <c r="F30819" t="s">
        <v>1095</v>
      </c>
      <c r="G30819" t="s">
        <v>929</v>
      </c>
      <c r="H30819" t="s">
        <v>1070</v>
      </c>
      <c r="I30819" t="s">
        <v>1003</v>
      </c>
      <c r="J30819" t="s">
        <v>988</v>
      </c>
      <c r="K30819" t="s">
        <v>729</v>
      </c>
      <c r="L30819" t="s">
        <v>443</v>
      </c>
      <c r="M30819" t="s">
        <v>233</v>
      </c>
    </row>
    <row r="30820" spans="1:13" x14ac:dyDescent="0.35">
      <c r="A30820" t="s">
        <v>26</v>
      </c>
      <c r="B30820" t="s">
        <v>1660</v>
      </c>
      <c r="C30820">
        <v>93</v>
      </c>
      <c r="D30820" t="s">
        <v>893</v>
      </c>
      <c r="E30820" t="s">
        <v>574</v>
      </c>
      <c r="F30820" t="s">
        <v>937</v>
      </c>
      <c r="G30820" t="s">
        <v>1062</v>
      </c>
      <c r="H30820" t="s">
        <v>1046</v>
      </c>
      <c r="I30820" t="s">
        <v>1050</v>
      </c>
      <c r="J30820" t="s">
        <v>660</v>
      </c>
      <c r="K30820" t="s">
        <v>733</v>
      </c>
      <c r="L30820" t="s">
        <v>476</v>
      </c>
      <c r="M30820" t="s">
        <v>503</v>
      </c>
    </row>
    <row r="30821" spans="1:13" x14ac:dyDescent="0.35">
      <c r="A30821" t="s">
        <v>26</v>
      </c>
      <c r="B30821" t="s">
        <v>1661</v>
      </c>
      <c r="C30821">
        <v>109</v>
      </c>
      <c r="D30821" t="s">
        <v>199</v>
      </c>
      <c r="E30821" t="s">
        <v>716</v>
      </c>
      <c r="F30821" t="s">
        <v>970</v>
      </c>
      <c r="G30821" t="s">
        <v>953</v>
      </c>
      <c r="H30821" t="s">
        <v>996</v>
      </c>
      <c r="I30821" t="s">
        <v>664</v>
      </c>
      <c r="J30821" t="s">
        <v>527</v>
      </c>
      <c r="K30821" t="s">
        <v>317</v>
      </c>
      <c r="L30821" t="s">
        <v>91</v>
      </c>
      <c r="M30821" t="s">
        <v>945</v>
      </c>
    </row>
    <row r="30822" spans="1:13" x14ac:dyDescent="0.35">
      <c r="A30822" t="s">
        <v>27</v>
      </c>
      <c r="B30822" t="s">
        <v>1660</v>
      </c>
      <c r="C30822">
        <v>106</v>
      </c>
      <c r="D30822" t="s">
        <v>646</v>
      </c>
      <c r="E30822" t="s">
        <v>1059</v>
      </c>
      <c r="F30822" t="s">
        <v>371</v>
      </c>
      <c r="G30822" t="s">
        <v>919</v>
      </c>
      <c r="H30822" t="s">
        <v>1073</v>
      </c>
      <c r="I30822" t="s">
        <v>1056</v>
      </c>
      <c r="J30822" t="s">
        <v>458</v>
      </c>
      <c r="K30822" t="s">
        <v>117</v>
      </c>
      <c r="L30822" t="s">
        <v>1053</v>
      </c>
      <c r="M30822" t="s">
        <v>42</v>
      </c>
    </row>
    <row r="30823" spans="1:13" x14ac:dyDescent="0.35">
      <c r="A30823" t="s">
        <v>27</v>
      </c>
      <c r="B30823" t="s">
        <v>1661</v>
      </c>
      <c r="C30823">
        <v>98</v>
      </c>
      <c r="D30823" t="s">
        <v>953</v>
      </c>
      <c r="E30823" t="s">
        <v>91</v>
      </c>
      <c r="F30823" t="s">
        <v>999</v>
      </c>
      <c r="G30823" t="s">
        <v>1049</v>
      </c>
      <c r="H30823" t="s">
        <v>515</v>
      </c>
      <c r="I30823" t="s">
        <v>1067</v>
      </c>
      <c r="J30823" t="s">
        <v>1023</v>
      </c>
      <c r="K30823" t="s">
        <v>875</v>
      </c>
      <c r="L30823" t="s">
        <v>125</v>
      </c>
      <c r="M30823" t="s">
        <v>753</v>
      </c>
    </row>
    <row r="30824" spans="1:13" x14ac:dyDescent="0.35">
      <c r="A30824" t="s">
        <v>28</v>
      </c>
      <c r="B30824" t="s">
        <v>1660</v>
      </c>
      <c r="C30824">
        <v>85</v>
      </c>
      <c r="D30824" t="s">
        <v>422</v>
      </c>
      <c r="E30824" t="s">
        <v>812</v>
      </c>
      <c r="F30824" t="s">
        <v>1049</v>
      </c>
      <c r="G30824" t="s">
        <v>1070</v>
      </c>
      <c r="H30824" t="s">
        <v>1068</v>
      </c>
      <c r="I30824" t="s">
        <v>1066</v>
      </c>
      <c r="J30824" t="s">
        <v>1073</v>
      </c>
      <c r="K30824" t="s">
        <v>1048</v>
      </c>
      <c r="L30824" t="s">
        <v>548</v>
      </c>
      <c r="M30824" t="s">
        <v>364</v>
      </c>
    </row>
    <row r="30825" spans="1:13" x14ac:dyDescent="0.35">
      <c r="A30825" t="s">
        <v>28</v>
      </c>
      <c r="B30825" t="s">
        <v>1661</v>
      </c>
      <c r="C30825">
        <v>122</v>
      </c>
      <c r="D30825" t="s">
        <v>269</v>
      </c>
      <c r="E30825" t="s">
        <v>125</v>
      </c>
      <c r="F30825" t="s">
        <v>812</v>
      </c>
      <c r="G30825" t="s">
        <v>1062</v>
      </c>
      <c r="H30825" t="s">
        <v>996</v>
      </c>
      <c r="I30825" t="s">
        <v>967</v>
      </c>
      <c r="J30825" t="s">
        <v>345</v>
      </c>
      <c r="K30825" t="s">
        <v>977</v>
      </c>
      <c r="L30825" t="s">
        <v>812</v>
      </c>
      <c r="M30825" t="s">
        <v>570</v>
      </c>
    </row>
    <row r="30826" spans="1:13" x14ac:dyDescent="0.35">
      <c r="A30826" t="s">
        <v>29</v>
      </c>
      <c r="B30826" t="s">
        <v>1660</v>
      </c>
      <c r="C30826">
        <v>98</v>
      </c>
      <c r="D30826" t="s">
        <v>202</v>
      </c>
      <c r="E30826" t="s">
        <v>752</v>
      </c>
      <c r="F30826" t="s">
        <v>451</v>
      </c>
      <c r="G30826" t="s">
        <v>1087</v>
      </c>
      <c r="H30826" t="s">
        <v>961</v>
      </c>
      <c r="I30826" t="s">
        <v>877</v>
      </c>
      <c r="J30826" t="s">
        <v>105</v>
      </c>
      <c r="K30826" t="s">
        <v>746</v>
      </c>
      <c r="L30826" t="s">
        <v>961</v>
      </c>
      <c r="M30826" t="s">
        <v>554</v>
      </c>
    </row>
    <row r="30827" spans="1:13" x14ac:dyDescent="0.35">
      <c r="A30827" t="s">
        <v>29</v>
      </c>
      <c r="B30827" t="s">
        <v>1661</v>
      </c>
      <c r="C30827">
        <v>106</v>
      </c>
      <c r="D30827" t="s">
        <v>1000</v>
      </c>
      <c r="E30827" t="s">
        <v>659</v>
      </c>
      <c r="F30827" t="s">
        <v>712</v>
      </c>
      <c r="G30827" t="s">
        <v>162</v>
      </c>
      <c r="H30827" t="s">
        <v>729</v>
      </c>
      <c r="I30827" t="s">
        <v>893</v>
      </c>
      <c r="J30827" t="s">
        <v>101</v>
      </c>
      <c r="K30827" t="s">
        <v>1154</v>
      </c>
      <c r="L30827" t="s">
        <v>269</v>
      </c>
      <c r="M30827" t="s">
        <v>439</v>
      </c>
    </row>
    <row r="30828" spans="1:13" x14ac:dyDescent="0.35">
      <c r="A30828" t="s">
        <v>30</v>
      </c>
      <c r="B30828" t="s">
        <v>1660</v>
      </c>
      <c r="C30828">
        <v>107</v>
      </c>
      <c r="D30828" t="s">
        <v>131</v>
      </c>
      <c r="E30828" t="s">
        <v>1059</v>
      </c>
      <c r="F30828" t="s">
        <v>942</v>
      </c>
      <c r="G30828" t="s">
        <v>950</v>
      </c>
      <c r="H30828" t="s">
        <v>1073</v>
      </c>
      <c r="I30828" t="s">
        <v>458</v>
      </c>
      <c r="J30828" t="s">
        <v>527</v>
      </c>
      <c r="K30828" t="s">
        <v>942</v>
      </c>
      <c r="L30828" t="s">
        <v>837</v>
      </c>
      <c r="M30828" t="s">
        <v>36</v>
      </c>
    </row>
    <row r="30829" spans="1:13" x14ac:dyDescent="0.35">
      <c r="A30829" t="s">
        <v>30</v>
      </c>
      <c r="B30829" t="s">
        <v>1661</v>
      </c>
      <c r="C30829">
        <v>95</v>
      </c>
      <c r="D30829" t="s">
        <v>95</v>
      </c>
      <c r="E30829" t="s">
        <v>117</v>
      </c>
      <c r="F30829" t="s">
        <v>893</v>
      </c>
      <c r="G30829" t="s">
        <v>929</v>
      </c>
      <c r="H30829" t="s">
        <v>345</v>
      </c>
      <c r="I30829" t="s">
        <v>1023</v>
      </c>
      <c r="J30829" t="s">
        <v>950</v>
      </c>
      <c r="K30829" t="s">
        <v>1049</v>
      </c>
      <c r="L30829" t="s">
        <v>517</v>
      </c>
      <c r="M30829" t="s">
        <v>457</v>
      </c>
    </row>
    <row r="30830" spans="1:13" x14ac:dyDescent="0.35">
      <c r="A30830" t="s">
        <v>31</v>
      </c>
      <c r="B30830" t="s">
        <v>1660</v>
      </c>
      <c r="C30830">
        <v>72</v>
      </c>
      <c r="D30830" t="s">
        <v>199</v>
      </c>
      <c r="E30830" t="s">
        <v>867</v>
      </c>
      <c r="F30830" t="s">
        <v>412</v>
      </c>
      <c r="G30830" t="s">
        <v>95</v>
      </c>
      <c r="H30830" t="s">
        <v>515</v>
      </c>
      <c r="I30830" t="s">
        <v>940</v>
      </c>
      <c r="J30830" t="s">
        <v>875</v>
      </c>
      <c r="K30830" t="s">
        <v>915</v>
      </c>
      <c r="L30830" t="s">
        <v>261</v>
      </c>
      <c r="M30830" t="s">
        <v>760</v>
      </c>
    </row>
    <row r="30831" spans="1:13" x14ac:dyDescent="0.35">
      <c r="A30831" t="s">
        <v>31</v>
      </c>
      <c r="B30831" t="s">
        <v>1661</v>
      </c>
      <c r="C30831">
        <v>135</v>
      </c>
      <c r="D30831" t="s">
        <v>643</v>
      </c>
      <c r="E30831" t="s">
        <v>95</v>
      </c>
      <c r="F30831" t="s">
        <v>993</v>
      </c>
      <c r="G30831" t="s">
        <v>187</v>
      </c>
      <c r="H30831" t="s">
        <v>515</v>
      </c>
      <c r="I30831" t="s">
        <v>996</v>
      </c>
      <c r="J30831" t="s">
        <v>1073</v>
      </c>
      <c r="K30831" t="s">
        <v>1059</v>
      </c>
      <c r="L30831" t="s">
        <v>1154</v>
      </c>
      <c r="M30831" t="s">
        <v>525</v>
      </c>
    </row>
    <row r="30832" spans="1:13" x14ac:dyDescent="0.35">
      <c r="A30832" t="s">
        <v>32</v>
      </c>
      <c r="B30832" t="s">
        <v>1660</v>
      </c>
      <c r="C30832">
        <v>2043</v>
      </c>
      <c r="D30832" t="s">
        <v>162</v>
      </c>
      <c r="E30832" t="s">
        <v>897</v>
      </c>
      <c r="F30832" t="s">
        <v>901</v>
      </c>
      <c r="G30832" t="s">
        <v>643</v>
      </c>
      <c r="H30832" t="s">
        <v>458</v>
      </c>
      <c r="I30832" t="s">
        <v>548</v>
      </c>
      <c r="J30832" t="s">
        <v>801</v>
      </c>
      <c r="K30832" t="s">
        <v>131</v>
      </c>
      <c r="L30832" t="s">
        <v>952</v>
      </c>
      <c r="M30832" t="s">
        <v>403</v>
      </c>
    </row>
    <row r="30833" spans="1:13" x14ac:dyDescent="0.35">
      <c r="A30833" t="s">
        <v>32</v>
      </c>
      <c r="B30833" t="s">
        <v>1661</v>
      </c>
      <c r="C30833">
        <v>2887</v>
      </c>
      <c r="D30833" t="s">
        <v>187</v>
      </c>
      <c r="E30833" t="s">
        <v>1102</v>
      </c>
      <c r="F30833" t="s">
        <v>837</v>
      </c>
      <c r="G30833" t="s">
        <v>147</v>
      </c>
      <c r="H30833" t="s">
        <v>903</v>
      </c>
      <c r="I30833" t="s">
        <v>801</v>
      </c>
      <c r="J30833" t="s">
        <v>733</v>
      </c>
      <c r="K30833" t="s">
        <v>1049</v>
      </c>
      <c r="L30833" t="s">
        <v>991</v>
      </c>
      <c r="M30833" t="s">
        <v>36</v>
      </c>
    </row>
    <row r="30835" spans="1:13" x14ac:dyDescent="0.35">
      <c r="A30835" t="s">
        <v>2266</v>
      </c>
    </row>
    <row r="30836" spans="1:13" x14ac:dyDescent="0.35">
      <c r="A30836" t="s">
        <v>2</v>
      </c>
      <c r="B30836" t="s">
        <v>3</v>
      </c>
      <c r="C30836" t="s">
        <v>2267</v>
      </c>
      <c r="D30836" t="s">
        <v>2268</v>
      </c>
      <c r="E30836" t="s">
        <v>2269</v>
      </c>
      <c r="F30836" t="s">
        <v>2270</v>
      </c>
      <c r="G30836" t="s">
        <v>2271</v>
      </c>
      <c r="H30836" t="s">
        <v>2272</v>
      </c>
      <c r="I30836" t="s">
        <v>2273</v>
      </c>
      <c r="J30836" t="s">
        <v>2274</v>
      </c>
      <c r="K30836" t="s">
        <v>2275</v>
      </c>
      <c r="L30836" t="s">
        <v>2276</v>
      </c>
      <c r="M30836" t="s">
        <v>2277</v>
      </c>
    </row>
    <row r="30837" spans="1:13" x14ac:dyDescent="0.35">
      <c r="A30837" t="s">
        <v>8</v>
      </c>
      <c r="B30837">
        <v>59</v>
      </c>
      <c r="C30837" t="s">
        <v>1116</v>
      </c>
      <c r="D30837" t="s">
        <v>1020</v>
      </c>
      <c r="E30837" t="s">
        <v>140</v>
      </c>
      <c r="F30837" t="s">
        <v>1012</v>
      </c>
      <c r="G30837" t="s">
        <v>1021</v>
      </c>
      <c r="H30837" t="s">
        <v>140</v>
      </c>
      <c r="I30837" t="s">
        <v>140</v>
      </c>
      <c r="J30837" t="s">
        <v>140</v>
      </c>
      <c r="K30837" t="s">
        <v>1063</v>
      </c>
      <c r="L30837" t="s">
        <v>140</v>
      </c>
      <c r="M30837" t="s">
        <v>1012</v>
      </c>
    </row>
    <row r="30838" spans="1:13" x14ac:dyDescent="0.35">
      <c r="A30838" t="s">
        <v>9</v>
      </c>
      <c r="B30838">
        <v>50</v>
      </c>
      <c r="C30838" t="s">
        <v>928</v>
      </c>
      <c r="D30838" t="s">
        <v>515</v>
      </c>
      <c r="E30838" t="s">
        <v>140</v>
      </c>
      <c r="F30838" t="s">
        <v>140</v>
      </c>
      <c r="G30838" t="s">
        <v>140</v>
      </c>
      <c r="H30838" t="s">
        <v>140</v>
      </c>
      <c r="I30838" t="s">
        <v>140</v>
      </c>
      <c r="J30838" t="s">
        <v>140</v>
      </c>
      <c r="K30838" t="s">
        <v>140</v>
      </c>
      <c r="L30838" t="s">
        <v>949</v>
      </c>
      <c r="M30838" t="s">
        <v>140</v>
      </c>
    </row>
    <row r="30839" spans="1:13" x14ac:dyDescent="0.35">
      <c r="A30839" t="s">
        <v>10</v>
      </c>
      <c r="B30839">
        <v>55</v>
      </c>
      <c r="C30839" t="s">
        <v>130</v>
      </c>
      <c r="D30839" t="s">
        <v>1004</v>
      </c>
      <c r="E30839" t="s">
        <v>140</v>
      </c>
      <c r="F30839" t="s">
        <v>919</v>
      </c>
      <c r="G30839" t="s">
        <v>140</v>
      </c>
      <c r="H30839" t="s">
        <v>1014</v>
      </c>
      <c r="I30839" t="s">
        <v>1073</v>
      </c>
      <c r="J30839" t="s">
        <v>140</v>
      </c>
      <c r="K30839" t="s">
        <v>140</v>
      </c>
      <c r="L30839" t="s">
        <v>140</v>
      </c>
      <c r="M30839" t="s">
        <v>939</v>
      </c>
    </row>
    <row r="30840" spans="1:13" x14ac:dyDescent="0.35">
      <c r="A30840" t="s">
        <v>11</v>
      </c>
      <c r="B30840">
        <v>53</v>
      </c>
      <c r="C30840" t="s">
        <v>998</v>
      </c>
      <c r="D30840" t="s">
        <v>1063</v>
      </c>
      <c r="E30840" t="s">
        <v>140</v>
      </c>
      <c r="F30840" t="s">
        <v>1017</v>
      </c>
      <c r="G30840" t="s">
        <v>140</v>
      </c>
      <c r="H30840" t="s">
        <v>1043</v>
      </c>
      <c r="I30840" t="s">
        <v>733</v>
      </c>
      <c r="J30840" t="s">
        <v>140</v>
      </c>
      <c r="K30840" t="s">
        <v>140</v>
      </c>
      <c r="L30840" t="s">
        <v>140</v>
      </c>
      <c r="M30840" t="s">
        <v>140</v>
      </c>
    </row>
    <row r="30841" spans="1:13" x14ac:dyDescent="0.35">
      <c r="A30841" t="s">
        <v>12</v>
      </c>
      <c r="B30841">
        <v>71</v>
      </c>
      <c r="C30841" t="s">
        <v>675</v>
      </c>
      <c r="D30841" t="s">
        <v>1007</v>
      </c>
      <c r="E30841" t="s">
        <v>140</v>
      </c>
      <c r="F30841" t="s">
        <v>458</v>
      </c>
      <c r="G30841" t="s">
        <v>1047</v>
      </c>
      <c r="H30841" t="s">
        <v>1007</v>
      </c>
      <c r="I30841" t="s">
        <v>1066</v>
      </c>
      <c r="J30841" t="s">
        <v>140</v>
      </c>
      <c r="K30841" t="s">
        <v>140</v>
      </c>
      <c r="L30841" t="s">
        <v>140</v>
      </c>
      <c r="M30841" t="s">
        <v>140</v>
      </c>
    </row>
    <row r="30842" spans="1:13" x14ac:dyDescent="0.35">
      <c r="A30842" t="s">
        <v>13</v>
      </c>
      <c r="B30842">
        <v>47</v>
      </c>
      <c r="C30842" t="s">
        <v>1118</v>
      </c>
      <c r="D30842" t="s">
        <v>1098</v>
      </c>
      <c r="E30842" t="s">
        <v>140</v>
      </c>
      <c r="F30842" t="s">
        <v>140</v>
      </c>
      <c r="G30842" t="s">
        <v>1051</v>
      </c>
      <c r="H30842" t="s">
        <v>140</v>
      </c>
      <c r="I30842" t="s">
        <v>1011</v>
      </c>
      <c r="J30842" t="s">
        <v>140</v>
      </c>
      <c r="K30842" t="s">
        <v>140</v>
      </c>
      <c r="L30842" t="s">
        <v>1011</v>
      </c>
      <c r="M30842" t="s">
        <v>1098</v>
      </c>
    </row>
    <row r="30843" spans="1:13" x14ac:dyDescent="0.35">
      <c r="A30843" t="s">
        <v>14</v>
      </c>
      <c r="B30843">
        <v>52</v>
      </c>
      <c r="C30843" t="s">
        <v>640</v>
      </c>
      <c r="D30843" t="s">
        <v>915</v>
      </c>
      <c r="E30843" t="s">
        <v>140</v>
      </c>
      <c r="F30843" t="s">
        <v>1064</v>
      </c>
      <c r="G30843" t="s">
        <v>1068</v>
      </c>
      <c r="H30843" t="s">
        <v>140</v>
      </c>
      <c r="I30843" t="s">
        <v>1011</v>
      </c>
      <c r="J30843" t="s">
        <v>140</v>
      </c>
      <c r="K30843" t="s">
        <v>527</v>
      </c>
      <c r="L30843" t="s">
        <v>140</v>
      </c>
      <c r="M30843" t="s">
        <v>140</v>
      </c>
    </row>
    <row r="30844" spans="1:13" x14ac:dyDescent="0.35">
      <c r="A30844" t="s">
        <v>15</v>
      </c>
      <c r="B30844">
        <v>46</v>
      </c>
      <c r="C30844" t="s">
        <v>468</v>
      </c>
      <c r="D30844" t="s">
        <v>877</v>
      </c>
      <c r="E30844" t="s">
        <v>140</v>
      </c>
      <c r="F30844" t="s">
        <v>660</v>
      </c>
      <c r="G30844" t="s">
        <v>939</v>
      </c>
      <c r="H30844" t="s">
        <v>939</v>
      </c>
      <c r="I30844" t="s">
        <v>129</v>
      </c>
      <c r="J30844" t="s">
        <v>140</v>
      </c>
      <c r="K30844" t="s">
        <v>140</v>
      </c>
      <c r="L30844" t="s">
        <v>1017</v>
      </c>
      <c r="M30844" t="s">
        <v>1017</v>
      </c>
    </row>
    <row r="30845" spans="1:13" x14ac:dyDescent="0.35">
      <c r="A30845" t="s">
        <v>16</v>
      </c>
      <c r="B30845">
        <v>46</v>
      </c>
      <c r="C30845" t="s">
        <v>1183</v>
      </c>
      <c r="D30845" t="s">
        <v>1043</v>
      </c>
      <c r="E30845" t="s">
        <v>140</v>
      </c>
      <c r="F30845" t="s">
        <v>140</v>
      </c>
      <c r="G30845" t="s">
        <v>140</v>
      </c>
      <c r="H30845" t="s">
        <v>140</v>
      </c>
      <c r="I30845" t="s">
        <v>140</v>
      </c>
      <c r="J30845" t="s">
        <v>140</v>
      </c>
      <c r="K30845" t="s">
        <v>140</v>
      </c>
      <c r="L30845" t="s">
        <v>140</v>
      </c>
      <c r="M30845" t="s">
        <v>140</v>
      </c>
    </row>
    <row r="30846" spans="1:13" x14ac:dyDescent="0.35">
      <c r="A30846" t="s">
        <v>17</v>
      </c>
      <c r="B30846">
        <v>41</v>
      </c>
      <c r="C30846" t="s">
        <v>951</v>
      </c>
      <c r="D30846" t="s">
        <v>1049</v>
      </c>
      <c r="E30846" t="s">
        <v>140</v>
      </c>
      <c r="F30846" t="s">
        <v>140</v>
      </c>
      <c r="G30846" t="s">
        <v>140</v>
      </c>
      <c r="H30846" t="s">
        <v>140</v>
      </c>
      <c r="I30846" t="s">
        <v>140</v>
      </c>
      <c r="J30846" t="s">
        <v>140</v>
      </c>
      <c r="K30846" t="s">
        <v>1021</v>
      </c>
      <c r="L30846" t="s">
        <v>1021</v>
      </c>
      <c r="M30846" t="s">
        <v>1051</v>
      </c>
    </row>
    <row r="30847" spans="1:13" x14ac:dyDescent="0.35">
      <c r="A30847" t="s">
        <v>18</v>
      </c>
      <c r="B30847">
        <v>52</v>
      </c>
      <c r="C30847" t="s">
        <v>933</v>
      </c>
      <c r="D30847" t="s">
        <v>1063</v>
      </c>
      <c r="E30847" t="s">
        <v>140</v>
      </c>
      <c r="F30847" t="s">
        <v>1047</v>
      </c>
      <c r="G30847" t="s">
        <v>1073</v>
      </c>
      <c r="H30847" t="s">
        <v>140</v>
      </c>
      <c r="I30847" t="s">
        <v>1014</v>
      </c>
      <c r="J30847" t="s">
        <v>140</v>
      </c>
      <c r="K30847" t="s">
        <v>140</v>
      </c>
      <c r="L30847" t="s">
        <v>1098</v>
      </c>
      <c r="M30847" t="s">
        <v>1098</v>
      </c>
    </row>
    <row r="30848" spans="1:13" x14ac:dyDescent="0.35">
      <c r="A30848" t="s">
        <v>19</v>
      </c>
      <c r="B30848">
        <v>32</v>
      </c>
      <c r="C30848" t="s">
        <v>112</v>
      </c>
      <c r="D30848" t="s">
        <v>967</v>
      </c>
      <c r="E30848" t="s">
        <v>140</v>
      </c>
      <c r="F30848" t="s">
        <v>1098</v>
      </c>
      <c r="G30848" t="s">
        <v>140</v>
      </c>
      <c r="H30848" t="s">
        <v>967</v>
      </c>
      <c r="I30848" t="s">
        <v>140</v>
      </c>
      <c r="J30848" t="s">
        <v>140</v>
      </c>
      <c r="K30848" t="s">
        <v>140</v>
      </c>
      <c r="L30848" t="s">
        <v>140</v>
      </c>
      <c r="M30848" t="s">
        <v>89</v>
      </c>
    </row>
    <row r="30849" spans="1:14" x14ac:dyDescent="0.35">
      <c r="A30849" t="s">
        <v>20</v>
      </c>
      <c r="B30849">
        <v>31</v>
      </c>
      <c r="C30849" t="s">
        <v>177</v>
      </c>
      <c r="D30849" t="s">
        <v>140</v>
      </c>
      <c r="E30849" t="s">
        <v>140</v>
      </c>
      <c r="F30849" t="s">
        <v>140</v>
      </c>
      <c r="G30849" t="s">
        <v>140</v>
      </c>
      <c r="H30849" t="s">
        <v>140</v>
      </c>
      <c r="I30849" t="s">
        <v>140</v>
      </c>
      <c r="J30849" t="s">
        <v>140</v>
      </c>
      <c r="K30849" t="s">
        <v>140</v>
      </c>
      <c r="L30849" t="s">
        <v>140</v>
      </c>
      <c r="M30849" t="s">
        <v>140</v>
      </c>
    </row>
    <row r="30850" spans="1:14" x14ac:dyDescent="0.35">
      <c r="A30850" t="s">
        <v>21</v>
      </c>
      <c r="B30850">
        <v>66</v>
      </c>
      <c r="C30850" t="s">
        <v>613</v>
      </c>
      <c r="D30850" t="s">
        <v>788</v>
      </c>
      <c r="E30850" t="s">
        <v>1060</v>
      </c>
      <c r="F30850" t="s">
        <v>1060</v>
      </c>
      <c r="G30850" t="s">
        <v>1060</v>
      </c>
      <c r="H30850" t="s">
        <v>1044</v>
      </c>
      <c r="I30850" t="s">
        <v>1060</v>
      </c>
      <c r="J30850" t="s">
        <v>1011</v>
      </c>
      <c r="K30850" t="s">
        <v>1060</v>
      </c>
      <c r="L30850" t="s">
        <v>1060</v>
      </c>
      <c r="M30850" t="s">
        <v>1070</v>
      </c>
    </row>
    <row r="30851" spans="1:14" x14ac:dyDescent="0.35">
      <c r="A30851" t="s">
        <v>22</v>
      </c>
      <c r="B30851">
        <v>42</v>
      </c>
      <c r="C30851" t="s">
        <v>1168</v>
      </c>
      <c r="D30851" t="s">
        <v>140</v>
      </c>
      <c r="E30851" t="s">
        <v>140</v>
      </c>
      <c r="F30851" t="s">
        <v>140</v>
      </c>
      <c r="G30851" t="s">
        <v>140</v>
      </c>
      <c r="H30851" t="s">
        <v>140</v>
      </c>
      <c r="I30851" t="s">
        <v>140</v>
      </c>
      <c r="J30851" t="s">
        <v>140</v>
      </c>
      <c r="K30851" t="s">
        <v>140</v>
      </c>
      <c r="L30851" t="s">
        <v>940</v>
      </c>
      <c r="M30851" t="s">
        <v>140</v>
      </c>
    </row>
    <row r="30852" spans="1:14" x14ac:dyDescent="0.35">
      <c r="A30852" t="s">
        <v>23</v>
      </c>
      <c r="B30852">
        <v>43</v>
      </c>
      <c r="C30852" t="s">
        <v>108</v>
      </c>
      <c r="D30852" t="s">
        <v>940</v>
      </c>
      <c r="E30852" t="s">
        <v>140</v>
      </c>
      <c r="F30852" t="s">
        <v>1021</v>
      </c>
      <c r="G30852" t="s">
        <v>869</v>
      </c>
      <c r="H30852" t="s">
        <v>140</v>
      </c>
      <c r="I30852" t="s">
        <v>140</v>
      </c>
      <c r="J30852" t="s">
        <v>140</v>
      </c>
      <c r="K30852" t="s">
        <v>140</v>
      </c>
      <c r="L30852" t="s">
        <v>140</v>
      </c>
      <c r="M30852" t="s">
        <v>919</v>
      </c>
    </row>
    <row r="30853" spans="1:14" x14ac:dyDescent="0.35">
      <c r="A30853" t="s">
        <v>24</v>
      </c>
      <c r="B30853">
        <v>52</v>
      </c>
      <c r="C30853" t="s">
        <v>1138</v>
      </c>
      <c r="D30853" t="s">
        <v>1064</v>
      </c>
      <c r="E30853" t="s">
        <v>140</v>
      </c>
      <c r="F30853" t="s">
        <v>140</v>
      </c>
      <c r="G30853" t="s">
        <v>140</v>
      </c>
      <c r="H30853" t="s">
        <v>140</v>
      </c>
      <c r="I30853" t="s">
        <v>1043</v>
      </c>
      <c r="J30853" t="s">
        <v>140</v>
      </c>
      <c r="K30853" t="s">
        <v>1043</v>
      </c>
      <c r="L30853" t="s">
        <v>140</v>
      </c>
      <c r="M30853" t="s">
        <v>824</v>
      </c>
    </row>
    <row r="30854" spans="1:14" x14ac:dyDescent="0.35">
      <c r="A30854" t="s">
        <v>25</v>
      </c>
      <c r="B30854">
        <v>51</v>
      </c>
      <c r="C30854" t="s">
        <v>1186</v>
      </c>
      <c r="D30854" t="s">
        <v>140</v>
      </c>
      <c r="E30854" t="s">
        <v>140</v>
      </c>
      <c r="F30854" t="s">
        <v>775</v>
      </c>
      <c r="G30854" t="s">
        <v>140</v>
      </c>
      <c r="H30854" t="s">
        <v>140</v>
      </c>
      <c r="I30854" t="s">
        <v>1058</v>
      </c>
      <c r="J30854" t="s">
        <v>140</v>
      </c>
      <c r="K30854" t="s">
        <v>140</v>
      </c>
      <c r="L30854" t="s">
        <v>140</v>
      </c>
      <c r="M30854" t="s">
        <v>140</v>
      </c>
    </row>
    <row r="30855" spans="1:14" x14ac:dyDescent="0.35">
      <c r="A30855" t="s">
        <v>26</v>
      </c>
      <c r="B30855">
        <v>50</v>
      </c>
      <c r="C30855" t="s">
        <v>1097</v>
      </c>
      <c r="D30855" t="s">
        <v>1064</v>
      </c>
      <c r="E30855" t="s">
        <v>140</v>
      </c>
      <c r="F30855" t="s">
        <v>140</v>
      </c>
      <c r="G30855" t="s">
        <v>140</v>
      </c>
      <c r="H30855" t="s">
        <v>140</v>
      </c>
      <c r="I30855" t="s">
        <v>1098</v>
      </c>
      <c r="J30855" t="s">
        <v>140</v>
      </c>
      <c r="K30855" t="s">
        <v>140</v>
      </c>
      <c r="L30855" t="s">
        <v>140</v>
      </c>
      <c r="M30855" t="s">
        <v>140</v>
      </c>
    </row>
    <row r="30856" spans="1:14" x14ac:dyDescent="0.35">
      <c r="A30856" t="s">
        <v>27</v>
      </c>
      <c r="B30856">
        <v>43</v>
      </c>
      <c r="C30856" t="s">
        <v>552</v>
      </c>
      <c r="D30856" t="s">
        <v>801</v>
      </c>
      <c r="E30856" t="s">
        <v>140</v>
      </c>
      <c r="F30856" t="s">
        <v>125</v>
      </c>
      <c r="G30856" t="s">
        <v>140</v>
      </c>
      <c r="H30856" t="s">
        <v>939</v>
      </c>
      <c r="I30856" t="s">
        <v>939</v>
      </c>
      <c r="J30856" t="s">
        <v>140</v>
      </c>
      <c r="K30856" t="s">
        <v>1073</v>
      </c>
      <c r="L30856" t="s">
        <v>140</v>
      </c>
      <c r="M30856" t="s">
        <v>140</v>
      </c>
    </row>
    <row r="30857" spans="1:14" x14ac:dyDescent="0.35">
      <c r="A30857" t="s">
        <v>28</v>
      </c>
      <c r="B30857">
        <v>37</v>
      </c>
      <c r="C30857" t="s">
        <v>1202</v>
      </c>
      <c r="D30857" t="s">
        <v>140</v>
      </c>
      <c r="E30857" t="s">
        <v>140</v>
      </c>
      <c r="F30857" t="s">
        <v>140</v>
      </c>
      <c r="G30857" t="s">
        <v>1066</v>
      </c>
      <c r="H30857" t="s">
        <v>140</v>
      </c>
      <c r="I30857" t="s">
        <v>140</v>
      </c>
      <c r="J30857" t="s">
        <v>140</v>
      </c>
      <c r="K30857" t="s">
        <v>140</v>
      </c>
      <c r="L30857" t="s">
        <v>140</v>
      </c>
      <c r="M30857" t="s">
        <v>140</v>
      </c>
    </row>
    <row r="30858" spans="1:14" x14ac:dyDescent="0.35">
      <c r="A30858" t="s">
        <v>29</v>
      </c>
      <c r="B30858">
        <v>60</v>
      </c>
      <c r="C30858" t="s">
        <v>784</v>
      </c>
      <c r="D30858" t="s">
        <v>1072</v>
      </c>
      <c r="E30858" t="s">
        <v>140</v>
      </c>
      <c r="F30858" t="s">
        <v>140</v>
      </c>
      <c r="G30858" t="s">
        <v>140</v>
      </c>
      <c r="H30858" t="s">
        <v>1066</v>
      </c>
      <c r="I30858" t="s">
        <v>1066</v>
      </c>
      <c r="J30858" t="s">
        <v>140</v>
      </c>
      <c r="K30858" t="s">
        <v>140</v>
      </c>
      <c r="L30858" t="s">
        <v>140</v>
      </c>
      <c r="M30858" t="s">
        <v>140</v>
      </c>
    </row>
    <row r="30859" spans="1:14" x14ac:dyDescent="0.35">
      <c r="A30859" t="s">
        <v>30</v>
      </c>
      <c r="B30859">
        <v>47</v>
      </c>
      <c r="C30859" t="s">
        <v>1175</v>
      </c>
      <c r="D30859" t="s">
        <v>107</v>
      </c>
      <c r="E30859" t="s">
        <v>940</v>
      </c>
      <c r="F30859" t="s">
        <v>1057</v>
      </c>
      <c r="G30859" t="s">
        <v>140</v>
      </c>
      <c r="H30859" t="s">
        <v>940</v>
      </c>
      <c r="I30859" t="s">
        <v>1061</v>
      </c>
      <c r="J30859" t="s">
        <v>940</v>
      </c>
      <c r="K30859" t="s">
        <v>515</v>
      </c>
      <c r="L30859" t="s">
        <v>515</v>
      </c>
      <c r="M30859" t="s">
        <v>733</v>
      </c>
    </row>
    <row r="30860" spans="1:14" x14ac:dyDescent="0.35">
      <c r="A30860" t="s">
        <v>31</v>
      </c>
      <c r="B30860">
        <v>51</v>
      </c>
      <c r="C30860" t="s">
        <v>477</v>
      </c>
      <c r="D30860" t="s">
        <v>140</v>
      </c>
      <c r="E30860" t="s">
        <v>140</v>
      </c>
      <c r="F30860" t="s">
        <v>1007</v>
      </c>
      <c r="G30860" t="s">
        <v>95</v>
      </c>
      <c r="H30860" t="s">
        <v>140</v>
      </c>
      <c r="I30860" t="s">
        <v>1016</v>
      </c>
      <c r="J30860" t="s">
        <v>140</v>
      </c>
      <c r="K30860" t="s">
        <v>903</v>
      </c>
      <c r="L30860" t="s">
        <v>140</v>
      </c>
      <c r="M30860" t="s">
        <v>140</v>
      </c>
    </row>
    <row r="30861" spans="1:14" x14ac:dyDescent="0.35">
      <c r="A30861" t="s">
        <v>32</v>
      </c>
      <c r="B30861">
        <v>1177</v>
      </c>
      <c r="C30861" t="s">
        <v>784</v>
      </c>
      <c r="D30861" t="s">
        <v>1045</v>
      </c>
      <c r="E30861" t="s">
        <v>1016</v>
      </c>
      <c r="F30861" t="s">
        <v>1043</v>
      </c>
      <c r="G30861" t="s">
        <v>1011</v>
      </c>
      <c r="H30861" t="s">
        <v>1054</v>
      </c>
      <c r="I30861" t="s">
        <v>1043</v>
      </c>
      <c r="J30861" t="s">
        <v>1008</v>
      </c>
      <c r="K30861" t="s">
        <v>1011</v>
      </c>
      <c r="L30861" t="s">
        <v>1012</v>
      </c>
      <c r="M30861" t="s">
        <v>1066</v>
      </c>
    </row>
    <row r="30863" spans="1:14" x14ac:dyDescent="0.35">
      <c r="A30863" t="s">
        <v>2278</v>
      </c>
    </row>
    <row r="30864" spans="1:14" x14ac:dyDescent="0.35">
      <c r="A30864" t="s">
        <v>2</v>
      </c>
      <c r="B30864" t="s">
        <v>1136</v>
      </c>
      <c r="C30864" t="s">
        <v>3</v>
      </c>
      <c r="D30864" t="s">
        <v>2267</v>
      </c>
      <c r="E30864" t="s">
        <v>2268</v>
      </c>
      <c r="F30864" t="s">
        <v>2269</v>
      </c>
      <c r="G30864" t="s">
        <v>2270</v>
      </c>
      <c r="H30864" t="s">
        <v>2271</v>
      </c>
      <c r="I30864" t="s">
        <v>2272</v>
      </c>
      <c r="J30864" t="s">
        <v>2273</v>
      </c>
      <c r="K30864" t="s">
        <v>2274</v>
      </c>
      <c r="L30864" t="s">
        <v>2275</v>
      </c>
      <c r="M30864" t="s">
        <v>2276</v>
      </c>
      <c r="N30864" t="s">
        <v>2277</v>
      </c>
    </row>
    <row r="30865" spans="1:14" x14ac:dyDescent="0.35">
      <c r="A30865" t="s">
        <v>8</v>
      </c>
      <c r="B30865" t="s">
        <v>1126</v>
      </c>
      <c r="C30865">
        <v>23</v>
      </c>
      <c r="D30865" t="s">
        <v>500</v>
      </c>
      <c r="E30865" t="s">
        <v>929</v>
      </c>
      <c r="F30865" t="s">
        <v>140</v>
      </c>
      <c r="G30865" t="s">
        <v>140</v>
      </c>
      <c r="H30865" t="s">
        <v>775</v>
      </c>
      <c r="I30865" t="s">
        <v>140</v>
      </c>
      <c r="J30865" t="s">
        <v>140</v>
      </c>
      <c r="K30865" t="s">
        <v>140</v>
      </c>
      <c r="L30865" t="s">
        <v>140</v>
      </c>
      <c r="M30865" t="s">
        <v>140</v>
      </c>
      <c r="N30865" t="s">
        <v>140</v>
      </c>
    </row>
    <row r="30866" spans="1:14" x14ac:dyDescent="0.35">
      <c r="A30866" t="s">
        <v>8</v>
      </c>
      <c r="B30866" t="s">
        <v>1127</v>
      </c>
      <c r="C30866">
        <v>36</v>
      </c>
      <c r="D30866" t="s">
        <v>1118</v>
      </c>
      <c r="E30866" t="s">
        <v>140</v>
      </c>
      <c r="F30866" t="s">
        <v>140</v>
      </c>
      <c r="G30866" t="s">
        <v>1017</v>
      </c>
      <c r="H30866" t="s">
        <v>1017</v>
      </c>
      <c r="I30866" t="s">
        <v>140</v>
      </c>
      <c r="J30866" t="s">
        <v>140</v>
      </c>
      <c r="K30866" t="s">
        <v>140</v>
      </c>
      <c r="L30866" t="s">
        <v>1098</v>
      </c>
      <c r="M30866" t="s">
        <v>140</v>
      </c>
      <c r="N30866" t="s">
        <v>1017</v>
      </c>
    </row>
    <row r="30867" spans="1:14" x14ac:dyDescent="0.35">
      <c r="A30867" t="s">
        <v>9</v>
      </c>
      <c r="B30867" t="s">
        <v>1126</v>
      </c>
      <c r="C30867">
        <v>20</v>
      </c>
      <c r="D30867" t="s">
        <v>1122</v>
      </c>
      <c r="E30867" t="s">
        <v>1052</v>
      </c>
      <c r="F30867" t="s">
        <v>140</v>
      </c>
      <c r="G30867" t="s">
        <v>140</v>
      </c>
      <c r="H30867" t="s">
        <v>140</v>
      </c>
      <c r="I30867" t="s">
        <v>140</v>
      </c>
      <c r="J30867" t="s">
        <v>140</v>
      </c>
      <c r="K30867" t="s">
        <v>140</v>
      </c>
      <c r="L30867" t="s">
        <v>140</v>
      </c>
      <c r="M30867" t="s">
        <v>996</v>
      </c>
      <c r="N30867" t="s">
        <v>140</v>
      </c>
    </row>
    <row r="30868" spans="1:14" x14ac:dyDescent="0.35">
      <c r="A30868" t="s">
        <v>9</v>
      </c>
      <c r="B30868" t="s">
        <v>1127</v>
      </c>
      <c r="C30868">
        <v>29</v>
      </c>
      <c r="D30868" t="s">
        <v>1025</v>
      </c>
      <c r="E30868" t="s">
        <v>875</v>
      </c>
      <c r="F30868" t="s">
        <v>140</v>
      </c>
      <c r="G30868" t="s">
        <v>140</v>
      </c>
      <c r="H30868" t="s">
        <v>140</v>
      </c>
      <c r="I30868" t="s">
        <v>140</v>
      </c>
      <c r="J30868" t="s">
        <v>140</v>
      </c>
      <c r="K30868" t="s">
        <v>140</v>
      </c>
      <c r="L30868" t="s">
        <v>140</v>
      </c>
      <c r="M30868" t="s">
        <v>140</v>
      </c>
      <c r="N30868" t="s">
        <v>140</v>
      </c>
    </row>
    <row r="30869" spans="1:14" x14ac:dyDescent="0.35">
      <c r="A30869" t="s">
        <v>9</v>
      </c>
      <c r="B30869" t="s">
        <v>339</v>
      </c>
      <c r="C30869">
        <v>1</v>
      </c>
      <c r="D30869" t="s">
        <v>177</v>
      </c>
      <c r="E30869" t="s">
        <v>140</v>
      </c>
      <c r="F30869" t="s">
        <v>140</v>
      </c>
      <c r="G30869" t="s">
        <v>140</v>
      </c>
      <c r="H30869" t="s">
        <v>140</v>
      </c>
      <c r="I30869" t="s">
        <v>140</v>
      </c>
      <c r="J30869" t="s">
        <v>140</v>
      </c>
      <c r="K30869" t="s">
        <v>140</v>
      </c>
      <c r="L30869" t="s">
        <v>140</v>
      </c>
      <c r="M30869" t="s">
        <v>140</v>
      </c>
      <c r="N30869" t="s">
        <v>140</v>
      </c>
    </row>
    <row r="30870" spans="1:14" x14ac:dyDescent="0.35">
      <c r="A30870" t="s">
        <v>10</v>
      </c>
      <c r="B30870" t="s">
        <v>1126</v>
      </c>
      <c r="C30870">
        <v>15</v>
      </c>
      <c r="D30870" t="s">
        <v>1119</v>
      </c>
      <c r="E30870" t="s">
        <v>1046</v>
      </c>
      <c r="F30870" t="s">
        <v>140</v>
      </c>
      <c r="G30870" t="s">
        <v>140</v>
      </c>
      <c r="H30870" t="s">
        <v>140</v>
      </c>
      <c r="I30870" t="s">
        <v>1046</v>
      </c>
      <c r="J30870" t="s">
        <v>140</v>
      </c>
      <c r="K30870" t="s">
        <v>140</v>
      </c>
      <c r="L30870" t="s">
        <v>140</v>
      </c>
      <c r="M30870" t="s">
        <v>140</v>
      </c>
      <c r="N30870" t="s">
        <v>140</v>
      </c>
    </row>
    <row r="30871" spans="1:14" x14ac:dyDescent="0.35">
      <c r="A30871" t="s">
        <v>10</v>
      </c>
      <c r="B30871" t="s">
        <v>1127</v>
      </c>
      <c r="C30871">
        <v>37</v>
      </c>
      <c r="D30871" t="s">
        <v>596</v>
      </c>
      <c r="E30871" t="s">
        <v>919</v>
      </c>
      <c r="F30871" t="s">
        <v>140</v>
      </c>
      <c r="G30871" t="s">
        <v>1057</v>
      </c>
      <c r="H30871" t="s">
        <v>140</v>
      </c>
      <c r="I30871" t="s">
        <v>140</v>
      </c>
      <c r="J30871" t="s">
        <v>1023</v>
      </c>
      <c r="K30871" t="s">
        <v>140</v>
      </c>
      <c r="L30871" t="s">
        <v>140</v>
      </c>
      <c r="M30871" t="s">
        <v>140</v>
      </c>
      <c r="N30871" t="s">
        <v>1007</v>
      </c>
    </row>
    <row r="30872" spans="1:14" x14ac:dyDescent="0.35">
      <c r="A30872" t="s">
        <v>10</v>
      </c>
      <c r="B30872" t="s">
        <v>339</v>
      </c>
      <c r="C30872">
        <v>3</v>
      </c>
      <c r="D30872" t="s">
        <v>177</v>
      </c>
      <c r="E30872" t="s">
        <v>140</v>
      </c>
      <c r="F30872" t="s">
        <v>140</v>
      </c>
      <c r="G30872" t="s">
        <v>140</v>
      </c>
      <c r="H30872" t="s">
        <v>140</v>
      </c>
      <c r="I30872" t="s">
        <v>140</v>
      </c>
      <c r="J30872" t="s">
        <v>140</v>
      </c>
      <c r="K30872" t="s">
        <v>140</v>
      </c>
      <c r="L30872" t="s">
        <v>140</v>
      </c>
      <c r="M30872" t="s">
        <v>140</v>
      </c>
      <c r="N30872" t="s">
        <v>140</v>
      </c>
    </row>
    <row r="30873" spans="1:14" x14ac:dyDescent="0.35">
      <c r="A30873" t="s">
        <v>11</v>
      </c>
      <c r="B30873" t="s">
        <v>1126</v>
      </c>
      <c r="C30873">
        <v>17</v>
      </c>
      <c r="D30873" t="s">
        <v>914</v>
      </c>
      <c r="E30873" t="s">
        <v>954</v>
      </c>
      <c r="F30873" t="s">
        <v>140</v>
      </c>
      <c r="G30873" t="s">
        <v>515</v>
      </c>
      <c r="H30873" t="s">
        <v>140</v>
      </c>
      <c r="I30873" t="s">
        <v>140</v>
      </c>
      <c r="J30873" t="s">
        <v>371</v>
      </c>
      <c r="K30873" t="s">
        <v>140</v>
      </c>
      <c r="L30873" t="s">
        <v>140</v>
      </c>
      <c r="M30873" t="s">
        <v>140</v>
      </c>
      <c r="N30873" t="s">
        <v>140</v>
      </c>
    </row>
    <row r="30874" spans="1:14" x14ac:dyDescent="0.35">
      <c r="A30874" t="s">
        <v>11</v>
      </c>
      <c r="B30874" t="s">
        <v>1127</v>
      </c>
      <c r="C30874">
        <v>35</v>
      </c>
      <c r="D30874" t="s">
        <v>1116</v>
      </c>
      <c r="E30874" t="s">
        <v>140</v>
      </c>
      <c r="F30874" t="s">
        <v>140</v>
      </c>
      <c r="G30874" t="s">
        <v>140</v>
      </c>
      <c r="H30874" t="s">
        <v>140</v>
      </c>
      <c r="I30874" t="s">
        <v>1004</v>
      </c>
      <c r="J30874" t="s">
        <v>1017</v>
      </c>
      <c r="K30874" t="s">
        <v>140</v>
      </c>
      <c r="L30874" t="s">
        <v>140</v>
      </c>
      <c r="M30874" t="s">
        <v>140</v>
      </c>
      <c r="N30874" t="s">
        <v>140</v>
      </c>
    </row>
    <row r="30875" spans="1:14" x14ac:dyDescent="0.35">
      <c r="A30875" t="s">
        <v>11</v>
      </c>
      <c r="B30875" t="s">
        <v>339</v>
      </c>
      <c r="C30875">
        <v>1</v>
      </c>
      <c r="D30875" t="s">
        <v>177</v>
      </c>
      <c r="E30875" t="s">
        <v>140</v>
      </c>
      <c r="F30875" t="s">
        <v>140</v>
      </c>
      <c r="G30875" t="s">
        <v>140</v>
      </c>
      <c r="H30875" t="s">
        <v>140</v>
      </c>
      <c r="I30875" t="s">
        <v>140</v>
      </c>
      <c r="J30875" t="s">
        <v>140</v>
      </c>
      <c r="K30875" t="s">
        <v>140</v>
      </c>
      <c r="L30875" t="s">
        <v>140</v>
      </c>
      <c r="M30875" t="s">
        <v>140</v>
      </c>
      <c r="N30875" t="s">
        <v>140</v>
      </c>
    </row>
    <row r="30876" spans="1:14" x14ac:dyDescent="0.35">
      <c r="A30876" t="s">
        <v>12</v>
      </c>
      <c r="B30876" t="s">
        <v>1126</v>
      </c>
      <c r="C30876">
        <v>28</v>
      </c>
      <c r="D30876" t="s">
        <v>461</v>
      </c>
      <c r="E30876" t="s">
        <v>1064</v>
      </c>
      <c r="F30876" t="s">
        <v>140</v>
      </c>
      <c r="G30876" t="s">
        <v>716</v>
      </c>
      <c r="H30876" t="s">
        <v>1019</v>
      </c>
      <c r="I30876" t="s">
        <v>140</v>
      </c>
      <c r="J30876" t="s">
        <v>140</v>
      </c>
      <c r="K30876" t="s">
        <v>140</v>
      </c>
      <c r="L30876" t="s">
        <v>140</v>
      </c>
      <c r="M30876" t="s">
        <v>140</v>
      </c>
      <c r="N30876" t="s">
        <v>140</v>
      </c>
    </row>
    <row r="30877" spans="1:14" x14ac:dyDescent="0.35">
      <c r="A30877" t="s">
        <v>12</v>
      </c>
      <c r="B30877" t="s">
        <v>1127</v>
      </c>
      <c r="C30877">
        <v>39</v>
      </c>
      <c r="D30877" t="s">
        <v>748</v>
      </c>
      <c r="E30877" t="s">
        <v>1048</v>
      </c>
      <c r="F30877" t="s">
        <v>140</v>
      </c>
      <c r="G30877" t="s">
        <v>1068</v>
      </c>
      <c r="H30877" t="s">
        <v>1062</v>
      </c>
      <c r="I30877" t="s">
        <v>838</v>
      </c>
      <c r="J30877" t="s">
        <v>1007</v>
      </c>
      <c r="K30877" t="s">
        <v>140</v>
      </c>
      <c r="L30877" t="s">
        <v>140</v>
      </c>
      <c r="M30877" t="s">
        <v>140</v>
      </c>
      <c r="N30877" t="s">
        <v>140</v>
      </c>
    </row>
    <row r="30878" spans="1:14" x14ac:dyDescent="0.35">
      <c r="A30878" t="s">
        <v>12</v>
      </c>
      <c r="B30878" t="s">
        <v>339</v>
      </c>
      <c r="C30878">
        <v>4</v>
      </c>
      <c r="D30878" t="s">
        <v>696</v>
      </c>
      <c r="E30878" t="s">
        <v>140</v>
      </c>
      <c r="F30878" t="s">
        <v>140</v>
      </c>
      <c r="G30878" t="s">
        <v>140</v>
      </c>
      <c r="H30878" t="s">
        <v>697</v>
      </c>
      <c r="I30878" t="s">
        <v>140</v>
      </c>
      <c r="J30878" t="s">
        <v>140</v>
      </c>
      <c r="K30878" t="s">
        <v>140</v>
      </c>
      <c r="L30878" t="s">
        <v>140</v>
      </c>
      <c r="M30878" t="s">
        <v>140</v>
      </c>
      <c r="N30878" t="s">
        <v>140</v>
      </c>
    </row>
    <row r="30879" spans="1:14" x14ac:dyDescent="0.35">
      <c r="A30879" t="s">
        <v>13</v>
      </c>
      <c r="B30879" t="s">
        <v>1126</v>
      </c>
      <c r="C30879">
        <v>18</v>
      </c>
      <c r="D30879" t="s">
        <v>665</v>
      </c>
      <c r="E30879" t="s">
        <v>664</v>
      </c>
      <c r="F30879" t="s">
        <v>140</v>
      </c>
      <c r="G30879" t="s">
        <v>140</v>
      </c>
      <c r="H30879" t="s">
        <v>664</v>
      </c>
      <c r="I30879" t="s">
        <v>140</v>
      </c>
      <c r="J30879" t="s">
        <v>140</v>
      </c>
      <c r="K30879" t="s">
        <v>140</v>
      </c>
      <c r="L30879" t="s">
        <v>140</v>
      </c>
      <c r="M30879" t="s">
        <v>140</v>
      </c>
      <c r="N30879" t="s">
        <v>664</v>
      </c>
    </row>
    <row r="30880" spans="1:14" x14ac:dyDescent="0.35">
      <c r="A30880" t="s">
        <v>13</v>
      </c>
      <c r="B30880" t="s">
        <v>1127</v>
      </c>
      <c r="C30880">
        <v>29</v>
      </c>
      <c r="D30880" t="s">
        <v>1183</v>
      </c>
      <c r="E30880" t="s">
        <v>140</v>
      </c>
      <c r="F30880" t="s">
        <v>140</v>
      </c>
      <c r="G30880" t="s">
        <v>140</v>
      </c>
      <c r="H30880" t="s">
        <v>1043</v>
      </c>
      <c r="I30880" t="s">
        <v>140</v>
      </c>
      <c r="J30880" t="s">
        <v>1043</v>
      </c>
      <c r="K30880" t="s">
        <v>140</v>
      </c>
      <c r="L30880" t="s">
        <v>140</v>
      </c>
      <c r="M30880" t="s">
        <v>1043</v>
      </c>
      <c r="N30880" t="s">
        <v>140</v>
      </c>
    </row>
    <row r="30881" spans="1:14" x14ac:dyDescent="0.35">
      <c r="A30881" t="s">
        <v>14</v>
      </c>
      <c r="B30881" t="s">
        <v>1126</v>
      </c>
      <c r="C30881">
        <v>18</v>
      </c>
      <c r="D30881" t="s">
        <v>461</v>
      </c>
      <c r="E30881" t="s">
        <v>140</v>
      </c>
      <c r="F30881" t="s">
        <v>140</v>
      </c>
      <c r="G30881" t="s">
        <v>939</v>
      </c>
      <c r="H30881" t="s">
        <v>140</v>
      </c>
      <c r="I30881" t="s">
        <v>140</v>
      </c>
      <c r="J30881" t="s">
        <v>660</v>
      </c>
      <c r="K30881" t="s">
        <v>140</v>
      </c>
      <c r="L30881" t="s">
        <v>1053</v>
      </c>
      <c r="M30881" t="s">
        <v>140</v>
      </c>
      <c r="N30881" t="s">
        <v>140</v>
      </c>
    </row>
    <row r="30882" spans="1:14" x14ac:dyDescent="0.35">
      <c r="A30882" t="s">
        <v>14</v>
      </c>
      <c r="B30882" t="s">
        <v>1127</v>
      </c>
      <c r="C30882">
        <v>32</v>
      </c>
      <c r="D30882" t="s">
        <v>638</v>
      </c>
      <c r="E30882" t="s">
        <v>517</v>
      </c>
      <c r="F30882" t="s">
        <v>140</v>
      </c>
      <c r="G30882" t="s">
        <v>838</v>
      </c>
      <c r="H30882" t="s">
        <v>838</v>
      </c>
      <c r="I30882" t="s">
        <v>140</v>
      </c>
      <c r="J30882" t="s">
        <v>140</v>
      </c>
      <c r="K30882" t="s">
        <v>140</v>
      </c>
      <c r="L30882" t="s">
        <v>838</v>
      </c>
      <c r="M30882" t="s">
        <v>140</v>
      </c>
      <c r="N30882" t="s">
        <v>140</v>
      </c>
    </row>
    <row r="30883" spans="1:14" x14ac:dyDescent="0.35">
      <c r="A30883" t="s">
        <v>14</v>
      </c>
      <c r="B30883" t="s">
        <v>339</v>
      </c>
      <c r="C30883">
        <v>2</v>
      </c>
      <c r="D30883" t="s">
        <v>177</v>
      </c>
      <c r="E30883" t="s">
        <v>140</v>
      </c>
      <c r="F30883" t="s">
        <v>140</v>
      </c>
      <c r="G30883" t="s">
        <v>140</v>
      </c>
      <c r="H30883" t="s">
        <v>140</v>
      </c>
      <c r="I30883" t="s">
        <v>140</v>
      </c>
      <c r="J30883" t="s">
        <v>140</v>
      </c>
      <c r="K30883" t="s">
        <v>140</v>
      </c>
      <c r="L30883" t="s">
        <v>140</v>
      </c>
      <c r="M30883" t="s">
        <v>140</v>
      </c>
      <c r="N30883" t="s">
        <v>140</v>
      </c>
    </row>
    <row r="30884" spans="1:14" x14ac:dyDescent="0.35">
      <c r="A30884" t="s">
        <v>15</v>
      </c>
      <c r="B30884" t="s">
        <v>1126</v>
      </c>
      <c r="C30884">
        <v>22</v>
      </c>
      <c r="D30884" t="s">
        <v>447</v>
      </c>
      <c r="E30884" t="s">
        <v>877</v>
      </c>
      <c r="F30884" t="s">
        <v>140</v>
      </c>
      <c r="G30884" t="s">
        <v>140</v>
      </c>
      <c r="H30884" t="s">
        <v>140</v>
      </c>
      <c r="I30884" t="s">
        <v>1047</v>
      </c>
      <c r="J30884" t="s">
        <v>1047</v>
      </c>
      <c r="K30884" t="s">
        <v>140</v>
      </c>
      <c r="L30884" t="s">
        <v>140</v>
      </c>
      <c r="M30884" t="s">
        <v>1048</v>
      </c>
      <c r="N30884" t="s">
        <v>1048</v>
      </c>
    </row>
    <row r="30885" spans="1:14" x14ac:dyDescent="0.35">
      <c r="A30885" t="s">
        <v>15</v>
      </c>
      <c r="B30885" t="s">
        <v>1127</v>
      </c>
      <c r="C30885">
        <v>24</v>
      </c>
      <c r="D30885" t="s">
        <v>348</v>
      </c>
      <c r="E30885" t="s">
        <v>522</v>
      </c>
      <c r="F30885" t="s">
        <v>140</v>
      </c>
      <c r="G30885" t="s">
        <v>953</v>
      </c>
      <c r="H30885" t="s">
        <v>1070</v>
      </c>
      <c r="I30885" t="s">
        <v>140</v>
      </c>
      <c r="J30885" t="s">
        <v>101</v>
      </c>
      <c r="K30885" t="s">
        <v>140</v>
      </c>
      <c r="L30885" t="s">
        <v>140</v>
      </c>
      <c r="M30885" t="s">
        <v>140</v>
      </c>
      <c r="N30885" t="s">
        <v>140</v>
      </c>
    </row>
    <row r="30886" spans="1:14" x14ac:dyDescent="0.35">
      <c r="A30886" t="s">
        <v>16</v>
      </c>
      <c r="B30886" t="s">
        <v>1126</v>
      </c>
      <c r="C30886">
        <v>17</v>
      </c>
      <c r="D30886" t="s">
        <v>177</v>
      </c>
      <c r="E30886" t="s">
        <v>140</v>
      </c>
      <c r="F30886" t="s">
        <v>140</v>
      </c>
      <c r="G30886" t="s">
        <v>140</v>
      </c>
      <c r="H30886" t="s">
        <v>140</v>
      </c>
      <c r="I30886" t="s">
        <v>140</v>
      </c>
      <c r="J30886" t="s">
        <v>140</v>
      </c>
      <c r="K30886" t="s">
        <v>140</v>
      </c>
      <c r="L30886" t="s">
        <v>140</v>
      </c>
      <c r="M30886" t="s">
        <v>140</v>
      </c>
      <c r="N30886" t="s">
        <v>140</v>
      </c>
    </row>
    <row r="30887" spans="1:14" x14ac:dyDescent="0.35">
      <c r="A30887" t="s">
        <v>16</v>
      </c>
      <c r="B30887" t="s">
        <v>1127</v>
      </c>
      <c r="C30887">
        <v>27</v>
      </c>
      <c r="D30887" t="s">
        <v>918</v>
      </c>
      <c r="E30887" t="s">
        <v>919</v>
      </c>
      <c r="F30887" t="s">
        <v>140</v>
      </c>
      <c r="G30887" t="s">
        <v>140</v>
      </c>
      <c r="H30887" t="s">
        <v>140</v>
      </c>
      <c r="I30887" t="s">
        <v>140</v>
      </c>
      <c r="J30887" t="s">
        <v>140</v>
      </c>
      <c r="K30887" t="s">
        <v>140</v>
      </c>
      <c r="L30887" t="s">
        <v>140</v>
      </c>
      <c r="M30887" t="s">
        <v>140</v>
      </c>
      <c r="N30887" t="s">
        <v>140</v>
      </c>
    </row>
    <row r="30888" spans="1:14" x14ac:dyDescent="0.35">
      <c r="A30888" t="s">
        <v>16</v>
      </c>
      <c r="B30888" t="s">
        <v>339</v>
      </c>
      <c r="C30888">
        <v>2</v>
      </c>
      <c r="D30888" t="s">
        <v>177</v>
      </c>
      <c r="E30888" t="s">
        <v>140</v>
      </c>
      <c r="F30888" t="s">
        <v>140</v>
      </c>
      <c r="G30888" t="s">
        <v>140</v>
      </c>
      <c r="H30888" t="s">
        <v>140</v>
      </c>
      <c r="I30888" t="s">
        <v>140</v>
      </c>
      <c r="J30888" t="s">
        <v>140</v>
      </c>
      <c r="K30888" t="s">
        <v>140</v>
      </c>
      <c r="L30888" t="s">
        <v>140</v>
      </c>
      <c r="M30888" t="s">
        <v>140</v>
      </c>
      <c r="N30888" t="s">
        <v>140</v>
      </c>
    </row>
    <row r="30889" spans="1:14" x14ac:dyDescent="0.35">
      <c r="A30889" t="s">
        <v>17</v>
      </c>
      <c r="B30889" t="s">
        <v>1126</v>
      </c>
      <c r="C30889">
        <v>12</v>
      </c>
      <c r="D30889" t="s">
        <v>642</v>
      </c>
      <c r="E30889" t="s">
        <v>140</v>
      </c>
      <c r="F30889" t="s">
        <v>140</v>
      </c>
      <c r="G30889" t="s">
        <v>140</v>
      </c>
      <c r="H30889" t="s">
        <v>140</v>
      </c>
      <c r="I30889" t="s">
        <v>140</v>
      </c>
      <c r="J30889" t="s">
        <v>140</v>
      </c>
      <c r="K30889" t="s">
        <v>140</v>
      </c>
      <c r="L30889" t="s">
        <v>140</v>
      </c>
      <c r="M30889" t="s">
        <v>140</v>
      </c>
      <c r="N30889" t="s">
        <v>643</v>
      </c>
    </row>
    <row r="30890" spans="1:14" x14ac:dyDescent="0.35">
      <c r="A30890" t="s">
        <v>17</v>
      </c>
      <c r="B30890" t="s">
        <v>1127</v>
      </c>
      <c r="C30890">
        <v>27</v>
      </c>
      <c r="D30890" t="s">
        <v>1261</v>
      </c>
      <c r="E30890" t="s">
        <v>1100</v>
      </c>
      <c r="F30890" t="s">
        <v>140</v>
      </c>
      <c r="G30890" t="s">
        <v>140</v>
      </c>
      <c r="H30890" t="s">
        <v>140</v>
      </c>
      <c r="I30890" t="s">
        <v>140</v>
      </c>
      <c r="J30890" t="s">
        <v>140</v>
      </c>
      <c r="K30890" t="s">
        <v>140</v>
      </c>
      <c r="L30890" t="s">
        <v>1066</v>
      </c>
      <c r="M30890" t="s">
        <v>1066</v>
      </c>
      <c r="N30890" t="s">
        <v>140</v>
      </c>
    </row>
    <row r="30891" spans="1:14" x14ac:dyDescent="0.35">
      <c r="A30891" t="s">
        <v>17</v>
      </c>
      <c r="B30891" t="s">
        <v>339</v>
      </c>
      <c r="C30891">
        <v>2</v>
      </c>
      <c r="D30891" t="s">
        <v>177</v>
      </c>
      <c r="E30891" t="s">
        <v>140</v>
      </c>
      <c r="F30891" t="s">
        <v>140</v>
      </c>
      <c r="G30891" t="s">
        <v>140</v>
      </c>
      <c r="H30891" t="s">
        <v>140</v>
      </c>
      <c r="I30891" t="s">
        <v>140</v>
      </c>
      <c r="J30891" t="s">
        <v>140</v>
      </c>
      <c r="K30891" t="s">
        <v>140</v>
      </c>
      <c r="L30891" t="s">
        <v>140</v>
      </c>
      <c r="M30891" t="s">
        <v>140</v>
      </c>
      <c r="N30891" t="s">
        <v>140</v>
      </c>
    </row>
    <row r="30892" spans="1:14" x14ac:dyDescent="0.35">
      <c r="A30892" t="s">
        <v>18</v>
      </c>
      <c r="B30892" t="s">
        <v>1126</v>
      </c>
      <c r="C30892">
        <v>22</v>
      </c>
      <c r="D30892" t="s">
        <v>514</v>
      </c>
      <c r="E30892" t="s">
        <v>140</v>
      </c>
      <c r="F30892" t="s">
        <v>140</v>
      </c>
      <c r="G30892" t="s">
        <v>140</v>
      </c>
      <c r="H30892" t="s">
        <v>140</v>
      </c>
      <c r="I30892" t="s">
        <v>140</v>
      </c>
      <c r="J30892" t="s">
        <v>140</v>
      </c>
      <c r="K30892" t="s">
        <v>140</v>
      </c>
      <c r="L30892" t="s">
        <v>140</v>
      </c>
      <c r="M30892" t="s">
        <v>515</v>
      </c>
      <c r="N30892" t="s">
        <v>515</v>
      </c>
    </row>
    <row r="30893" spans="1:14" x14ac:dyDescent="0.35">
      <c r="A30893" t="s">
        <v>18</v>
      </c>
      <c r="B30893" t="s">
        <v>1127</v>
      </c>
      <c r="C30893">
        <v>29</v>
      </c>
      <c r="D30893" t="s">
        <v>92</v>
      </c>
      <c r="E30893" t="s">
        <v>949</v>
      </c>
      <c r="F30893" t="s">
        <v>140</v>
      </c>
      <c r="G30893" t="s">
        <v>91</v>
      </c>
      <c r="H30893" t="s">
        <v>1047</v>
      </c>
      <c r="I30893" t="s">
        <v>140</v>
      </c>
      <c r="J30893" t="s">
        <v>1019</v>
      </c>
      <c r="K30893" t="s">
        <v>140</v>
      </c>
      <c r="L30893" t="s">
        <v>140</v>
      </c>
      <c r="M30893" t="s">
        <v>140</v>
      </c>
      <c r="N30893" t="s">
        <v>140</v>
      </c>
    </row>
    <row r="30894" spans="1:14" x14ac:dyDescent="0.35">
      <c r="A30894" t="s">
        <v>18</v>
      </c>
      <c r="B30894" t="s">
        <v>339</v>
      </c>
      <c r="C30894">
        <v>1</v>
      </c>
      <c r="D30894" t="s">
        <v>177</v>
      </c>
      <c r="E30894" t="s">
        <v>140</v>
      </c>
      <c r="F30894" t="s">
        <v>140</v>
      </c>
      <c r="G30894" t="s">
        <v>140</v>
      </c>
      <c r="H30894" t="s">
        <v>140</v>
      </c>
      <c r="I30894" t="s">
        <v>140</v>
      </c>
      <c r="J30894" t="s">
        <v>140</v>
      </c>
      <c r="K30894" t="s">
        <v>140</v>
      </c>
      <c r="L30894" t="s">
        <v>140</v>
      </c>
      <c r="M30894" t="s">
        <v>140</v>
      </c>
      <c r="N30894" t="s">
        <v>140</v>
      </c>
    </row>
    <row r="30895" spans="1:14" x14ac:dyDescent="0.35">
      <c r="A30895" t="s">
        <v>19</v>
      </c>
      <c r="B30895" t="s">
        <v>1126</v>
      </c>
      <c r="C30895">
        <v>14</v>
      </c>
      <c r="D30895" t="s">
        <v>906</v>
      </c>
      <c r="E30895" t="s">
        <v>140</v>
      </c>
      <c r="F30895" t="s">
        <v>140</v>
      </c>
      <c r="G30895" t="s">
        <v>1062</v>
      </c>
      <c r="H30895" t="s">
        <v>140</v>
      </c>
      <c r="I30895" t="s">
        <v>140</v>
      </c>
      <c r="J30895" t="s">
        <v>140</v>
      </c>
      <c r="K30895" t="s">
        <v>140</v>
      </c>
      <c r="L30895" t="s">
        <v>140</v>
      </c>
      <c r="M30895" t="s">
        <v>140</v>
      </c>
      <c r="N30895" t="s">
        <v>1003</v>
      </c>
    </row>
    <row r="30896" spans="1:14" x14ac:dyDescent="0.35">
      <c r="A30896" t="s">
        <v>19</v>
      </c>
      <c r="B30896" t="s">
        <v>1127</v>
      </c>
      <c r="C30896">
        <v>18</v>
      </c>
      <c r="D30896" t="s">
        <v>116</v>
      </c>
      <c r="E30896" t="s">
        <v>115</v>
      </c>
      <c r="F30896" t="s">
        <v>140</v>
      </c>
      <c r="G30896" t="s">
        <v>140</v>
      </c>
      <c r="H30896" t="s">
        <v>140</v>
      </c>
      <c r="I30896" t="s">
        <v>115</v>
      </c>
      <c r="J30896" t="s">
        <v>140</v>
      </c>
      <c r="K30896" t="s">
        <v>140</v>
      </c>
      <c r="L30896" t="s">
        <v>140</v>
      </c>
      <c r="M30896" t="s">
        <v>140</v>
      </c>
      <c r="N30896" t="s">
        <v>983</v>
      </c>
    </row>
    <row r="30897" spans="1:14" x14ac:dyDescent="0.35">
      <c r="A30897" t="s">
        <v>20</v>
      </c>
      <c r="B30897" t="s">
        <v>1126</v>
      </c>
      <c r="C30897">
        <v>12</v>
      </c>
      <c r="D30897" t="s">
        <v>177</v>
      </c>
      <c r="E30897" t="s">
        <v>140</v>
      </c>
      <c r="F30897" t="s">
        <v>140</v>
      </c>
      <c r="G30897" t="s">
        <v>140</v>
      </c>
      <c r="H30897" t="s">
        <v>140</v>
      </c>
      <c r="I30897" t="s">
        <v>140</v>
      </c>
      <c r="J30897" t="s">
        <v>140</v>
      </c>
      <c r="K30897" t="s">
        <v>140</v>
      </c>
      <c r="L30897" t="s">
        <v>140</v>
      </c>
      <c r="M30897" t="s">
        <v>140</v>
      </c>
      <c r="N30897" t="s">
        <v>140</v>
      </c>
    </row>
    <row r="30898" spans="1:14" x14ac:dyDescent="0.35">
      <c r="A30898" t="s">
        <v>20</v>
      </c>
      <c r="B30898" t="s">
        <v>1127</v>
      </c>
      <c r="C30898">
        <v>19</v>
      </c>
      <c r="D30898" t="s">
        <v>177</v>
      </c>
      <c r="E30898" t="s">
        <v>140</v>
      </c>
      <c r="F30898" t="s">
        <v>140</v>
      </c>
      <c r="G30898" t="s">
        <v>140</v>
      </c>
      <c r="H30898" t="s">
        <v>140</v>
      </c>
      <c r="I30898" t="s">
        <v>140</v>
      </c>
      <c r="J30898" t="s">
        <v>140</v>
      </c>
      <c r="K30898" t="s">
        <v>140</v>
      </c>
      <c r="L30898" t="s">
        <v>140</v>
      </c>
      <c r="M30898" t="s">
        <v>140</v>
      </c>
      <c r="N30898" t="s">
        <v>140</v>
      </c>
    </row>
    <row r="30899" spans="1:14" x14ac:dyDescent="0.35">
      <c r="A30899" t="s">
        <v>21</v>
      </c>
      <c r="B30899" t="s">
        <v>1126</v>
      </c>
      <c r="C30899">
        <v>15</v>
      </c>
      <c r="D30899" t="s">
        <v>800</v>
      </c>
      <c r="E30899" t="s">
        <v>140</v>
      </c>
      <c r="F30899" t="s">
        <v>140</v>
      </c>
      <c r="G30899" t="s">
        <v>140</v>
      </c>
      <c r="H30899" t="s">
        <v>140</v>
      </c>
      <c r="I30899" t="s">
        <v>801</v>
      </c>
      <c r="J30899" t="s">
        <v>140</v>
      </c>
      <c r="K30899" t="s">
        <v>140</v>
      </c>
      <c r="L30899" t="s">
        <v>140</v>
      </c>
      <c r="M30899" t="s">
        <v>140</v>
      </c>
      <c r="N30899" t="s">
        <v>140</v>
      </c>
    </row>
    <row r="30900" spans="1:14" x14ac:dyDescent="0.35">
      <c r="A30900" t="s">
        <v>21</v>
      </c>
      <c r="B30900" t="s">
        <v>1127</v>
      </c>
      <c r="C30900">
        <v>48</v>
      </c>
      <c r="D30900" t="s">
        <v>447</v>
      </c>
      <c r="E30900" t="s">
        <v>103</v>
      </c>
      <c r="F30900" t="s">
        <v>996</v>
      </c>
      <c r="G30900" t="s">
        <v>996</v>
      </c>
      <c r="H30900" t="s">
        <v>996</v>
      </c>
      <c r="I30900" t="s">
        <v>1003</v>
      </c>
      <c r="J30900" t="s">
        <v>996</v>
      </c>
      <c r="K30900" t="s">
        <v>1050</v>
      </c>
      <c r="L30900" t="s">
        <v>996</v>
      </c>
      <c r="M30900" t="s">
        <v>996</v>
      </c>
      <c r="N30900" t="s">
        <v>1003</v>
      </c>
    </row>
    <row r="30901" spans="1:14" x14ac:dyDescent="0.35">
      <c r="A30901" t="s">
        <v>21</v>
      </c>
      <c r="B30901" t="s">
        <v>339</v>
      </c>
      <c r="C30901">
        <v>3</v>
      </c>
      <c r="D30901" t="s">
        <v>195</v>
      </c>
      <c r="E30901" t="s">
        <v>196</v>
      </c>
      <c r="F30901" t="s">
        <v>140</v>
      </c>
      <c r="G30901" t="s">
        <v>140</v>
      </c>
      <c r="H30901" t="s">
        <v>140</v>
      </c>
      <c r="I30901" t="s">
        <v>140</v>
      </c>
      <c r="J30901" t="s">
        <v>140</v>
      </c>
      <c r="K30901" t="s">
        <v>140</v>
      </c>
      <c r="L30901" t="s">
        <v>140</v>
      </c>
      <c r="M30901" t="s">
        <v>140</v>
      </c>
      <c r="N30901" t="s">
        <v>140</v>
      </c>
    </row>
    <row r="30902" spans="1:14" x14ac:dyDescent="0.35">
      <c r="A30902" t="s">
        <v>22</v>
      </c>
      <c r="B30902" t="s">
        <v>1126</v>
      </c>
      <c r="C30902">
        <v>15</v>
      </c>
      <c r="D30902" t="s">
        <v>1109</v>
      </c>
      <c r="E30902" t="s">
        <v>140</v>
      </c>
      <c r="F30902" t="s">
        <v>140</v>
      </c>
      <c r="G30902" t="s">
        <v>140</v>
      </c>
      <c r="H30902" t="s">
        <v>140</v>
      </c>
      <c r="I30902" t="s">
        <v>140</v>
      </c>
      <c r="J30902" t="s">
        <v>140</v>
      </c>
      <c r="K30902" t="s">
        <v>140</v>
      </c>
      <c r="L30902" t="s">
        <v>140</v>
      </c>
      <c r="M30902" t="s">
        <v>1062</v>
      </c>
      <c r="N30902" t="s">
        <v>140</v>
      </c>
    </row>
    <row r="30903" spans="1:14" x14ac:dyDescent="0.35">
      <c r="A30903" t="s">
        <v>22</v>
      </c>
      <c r="B30903" t="s">
        <v>1127</v>
      </c>
      <c r="C30903">
        <v>25</v>
      </c>
      <c r="D30903" t="s">
        <v>1208</v>
      </c>
      <c r="E30903" t="s">
        <v>140</v>
      </c>
      <c r="F30903" t="s">
        <v>140</v>
      </c>
      <c r="G30903" t="s">
        <v>140</v>
      </c>
      <c r="H30903" t="s">
        <v>140</v>
      </c>
      <c r="I30903" t="s">
        <v>140</v>
      </c>
      <c r="J30903" t="s">
        <v>140</v>
      </c>
      <c r="K30903" t="s">
        <v>140</v>
      </c>
      <c r="L30903" t="s">
        <v>140</v>
      </c>
      <c r="M30903" t="s">
        <v>1017</v>
      </c>
      <c r="N30903" t="s">
        <v>140</v>
      </c>
    </row>
    <row r="30904" spans="1:14" x14ac:dyDescent="0.35">
      <c r="A30904" t="s">
        <v>22</v>
      </c>
      <c r="B30904" t="s">
        <v>339</v>
      </c>
      <c r="C30904">
        <v>2</v>
      </c>
      <c r="D30904" t="s">
        <v>177</v>
      </c>
      <c r="E30904" t="s">
        <v>140</v>
      </c>
      <c r="F30904" t="s">
        <v>140</v>
      </c>
      <c r="G30904" t="s">
        <v>140</v>
      </c>
      <c r="H30904" t="s">
        <v>140</v>
      </c>
      <c r="I30904" t="s">
        <v>140</v>
      </c>
      <c r="J30904" t="s">
        <v>140</v>
      </c>
      <c r="K30904" t="s">
        <v>140</v>
      </c>
      <c r="L30904" t="s">
        <v>140</v>
      </c>
      <c r="M30904" t="s">
        <v>140</v>
      </c>
      <c r="N30904" t="s">
        <v>140</v>
      </c>
    </row>
    <row r="30905" spans="1:14" x14ac:dyDescent="0.35">
      <c r="A30905" t="s">
        <v>23</v>
      </c>
      <c r="B30905" t="s">
        <v>1126</v>
      </c>
      <c r="C30905">
        <v>27</v>
      </c>
      <c r="D30905" t="s">
        <v>1202</v>
      </c>
      <c r="E30905" t="s">
        <v>1066</v>
      </c>
      <c r="F30905" t="s">
        <v>140</v>
      </c>
      <c r="G30905" t="s">
        <v>1066</v>
      </c>
      <c r="H30905" t="s">
        <v>140</v>
      </c>
      <c r="I30905" t="s">
        <v>140</v>
      </c>
      <c r="J30905" t="s">
        <v>140</v>
      </c>
      <c r="K30905" t="s">
        <v>140</v>
      </c>
      <c r="L30905" t="s">
        <v>140</v>
      </c>
      <c r="M30905" t="s">
        <v>140</v>
      </c>
      <c r="N30905" t="s">
        <v>140</v>
      </c>
    </row>
    <row r="30906" spans="1:14" x14ac:dyDescent="0.35">
      <c r="A30906" t="s">
        <v>23</v>
      </c>
      <c r="B30906" t="s">
        <v>1127</v>
      </c>
      <c r="C30906">
        <v>13</v>
      </c>
      <c r="D30906" t="s">
        <v>1158</v>
      </c>
      <c r="E30906" t="s">
        <v>140</v>
      </c>
      <c r="F30906" t="s">
        <v>140</v>
      </c>
      <c r="G30906" t="s">
        <v>140</v>
      </c>
      <c r="H30906" t="s">
        <v>140</v>
      </c>
      <c r="I30906" t="s">
        <v>140</v>
      </c>
      <c r="J30906" t="s">
        <v>140</v>
      </c>
      <c r="K30906" t="s">
        <v>140</v>
      </c>
      <c r="L30906" t="s">
        <v>140</v>
      </c>
      <c r="M30906" t="s">
        <v>140</v>
      </c>
      <c r="N30906" t="s">
        <v>592</v>
      </c>
    </row>
    <row r="30907" spans="1:14" x14ac:dyDescent="0.35">
      <c r="A30907" t="s">
        <v>23</v>
      </c>
      <c r="B30907" t="s">
        <v>339</v>
      </c>
      <c r="C30907">
        <v>3</v>
      </c>
      <c r="D30907" t="s">
        <v>446</v>
      </c>
      <c r="E30907" t="s">
        <v>521</v>
      </c>
      <c r="F30907" t="s">
        <v>140</v>
      </c>
      <c r="G30907" t="s">
        <v>140</v>
      </c>
      <c r="H30907" t="s">
        <v>272</v>
      </c>
      <c r="I30907" t="s">
        <v>140</v>
      </c>
      <c r="J30907" t="s">
        <v>140</v>
      </c>
      <c r="K30907" t="s">
        <v>140</v>
      </c>
      <c r="L30907" t="s">
        <v>140</v>
      </c>
      <c r="M30907" t="s">
        <v>140</v>
      </c>
      <c r="N30907" t="s">
        <v>140</v>
      </c>
    </row>
    <row r="30908" spans="1:14" x14ac:dyDescent="0.35">
      <c r="A30908" t="s">
        <v>24</v>
      </c>
      <c r="B30908" t="s">
        <v>1126</v>
      </c>
      <c r="C30908">
        <v>16</v>
      </c>
      <c r="D30908" t="s">
        <v>927</v>
      </c>
      <c r="E30908" t="s">
        <v>140</v>
      </c>
      <c r="F30908" t="s">
        <v>140</v>
      </c>
      <c r="G30908" t="s">
        <v>140</v>
      </c>
      <c r="H30908" t="s">
        <v>140</v>
      </c>
      <c r="I30908" t="s">
        <v>140</v>
      </c>
      <c r="J30908" t="s">
        <v>140</v>
      </c>
      <c r="K30908" t="s">
        <v>140</v>
      </c>
      <c r="L30908" t="s">
        <v>140</v>
      </c>
      <c r="M30908" t="s">
        <v>140</v>
      </c>
      <c r="N30908" t="s">
        <v>849</v>
      </c>
    </row>
    <row r="30909" spans="1:14" x14ac:dyDescent="0.35">
      <c r="A30909" t="s">
        <v>24</v>
      </c>
      <c r="B30909" t="s">
        <v>1127</v>
      </c>
      <c r="C30909">
        <v>36</v>
      </c>
      <c r="D30909" t="s">
        <v>902</v>
      </c>
      <c r="E30909" t="s">
        <v>977</v>
      </c>
      <c r="F30909" t="s">
        <v>140</v>
      </c>
      <c r="G30909" t="s">
        <v>140</v>
      </c>
      <c r="H30909" t="s">
        <v>140</v>
      </c>
      <c r="I30909" t="s">
        <v>140</v>
      </c>
      <c r="J30909" t="s">
        <v>1018</v>
      </c>
      <c r="K30909" t="s">
        <v>140</v>
      </c>
      <c r="L30909" t="s">
        <v>1018</v>
      </c>
      <c r="M30909" t="s">
        <v>140</v>
      </c>
      <c r="N30909" t="s">
        <v>971</v>
      </c>
    </row>
    <row r="30910" spans="1:14" x14ac:dyDescent="0.35">
      <c r="A30910" t="s">
        <v>25</v>
      </c>
      <c r="B30910" t="s">
        <v>1126</v>
      </c>
      <c r="C30910">
        <v>19</v>
      </c>
      <c r="D30910" t="s">
        <v>732</v>
      </c>
      <c r="E30910" t="s">
        <v>140</v>
      </c>
      <c r="F30910" t="s">
        <v>140</v>
      </c>
      <c r="G30910" t="s">
        <v>1046</v>
      </c>
      <c r="H30910" t="s">
        <v>140</v>
      </c>
      <c r="I30910" t="s">
        <v>140</v>
      </c>
      <c r="J30910" t="s">
        <v>733</v>
      </c>
      <c r="K30910" t="s">
        <v>140</v>
      </c>
      <c r="L30910" t="s">
        <v>140</v>
      </c>
      <c r="M30910" t="s">
        <v>140</v>
      </c>
      <c r="N30910" t="s">
        <v>140</v>
      </c>
    </row>
    <row r="30911" spans="1:14" x14ac:dyDescent="0.35">
      <c r="A30911" t="s">
        <v>25</v>
      </c>
      <c r="B30911" t="s">
        <v>1127</v>
      </c>
      <c r="C30911">
        <v>31</v>
      </c>
      <c r="D30911" t="s">
        <v>177</v>
      </c>
      <c r="E30911" t="s">
        <v>140</v>
      </c>
      <c r="F30911" t="s">
        <v>140</v>
      </c>
      <c r="G30911" t="s">
        <v>140</v>
      </c>
      <c r="H30911" t="s">
        <v>140</v>
      </c>
      <c r="I30911" t="s">
        <v>140</v>
      </c>
      <c r="J30911" t="s">
        <v>140</v>
      </c>
      <c r="K30911" t="s">
        <v>140</v>
      </c>
      <c r="L30911" t="s">
        <v>140</v>
      </c>
      <c r="M30911" t="s">
        <v>140</v>
      </c>
      <c r="N30911" t="s">
        <v>140</v>
      </c>
    </row>
    <row r="30912" spans="1:14" x14ac:dyDescent="0.35">
      <c r="A30912" t="s">
        <v>25</v>
      </c>
      <c r="B30912" t="s">
        <v>339</v>
      </c>
      <c r="C30912">
        <v>1</v>
      </c>
      <c r="D30912" t="s">
        <v>177</v>
      </c>
      <c r="E30912" t="s">
        <v>140</v>
      </c>
      <c r="F30912" t="s">
        <v>140</v>
      </c>
      <c r="G30912" t="s">
        <v>140</v>
      </c>
      <c r="H30912" t="s">
        <v>140</v>
      </c>
      <c r="I30912" t="s">
        <v>140</v>
      </c>
      <c r="J30912" t="s">
        <v>140</v>
      </c>
      <c r="K30912" t="s">
        <v>140</v>
      </c>
      <c r="L30912" t="s">
        <v>140</v>
      </c>
      <c r="M30912" t="s">
        <v>140</v>
      </c>
      <c r="N30912" t="s">
        <v>140</v>
      </c>
    </row>
    <row r="30913" spans="1:14" x14ac:dyDescent="0.35">
      <c r="A30913" t="s">
        <v>26</v>
      </c>
      <c r="B30913" t="s">
        <v>1126</v>
      </c>
      <c r="C30913">
        <v>15</v>
      </c>
      <c r="D30913" t="s">
        <v>177</v>
      </c>
      <c r="E30913" t="s">
        <v>140</v>
      </c>
      <c r="F30913" t="s">
        <v>140</v>
      </c>
      <c r="G30913" t="s">
        <v>140</v>
      </c>
      <c r="H30913" t="s">
        <v>140</v>
      </c>
      <c r="I30913" t="s">
        <v>140</v>
      </c>
      <c r="J30913" t="s">
        <v>140</v>
      </c>
      <c r="K30913" t="s">
        <v>140</v>
      </c>
      <c r="L30913" t="s">
        <v>140</v>
      </c>
      <c r="M30913" t="s">
        <v>140</v>
      </c>
      <c r="N30913" t="s">
        <v>140</v>
      </c>
    </row>
    <row r="30914" spans="1:14" x14ac:dyDescent="0.35">
      <c r="A30914" t="s">
        <v>26</v>
      </c>
      <c r="B30914" t="s">
        <v>1127</v>
      </c>
      <c r="C30914">
        <v>34</v>
      </c>
      <c r="D30914" t="s">
        <v>88</v>
      </c>
      <c r="E30914" t="s">
        <v>1067</v>
      </c>
      <c r="F30914" t="s">
        <v>140</v>
      </c>
      <c r="G30914" t="s">
        <v>140</v>
      </c>
      <c r="H30914" t="s">
        <v>140</v>
      </c>
      <c r="I30914" t="s">
        <v>140</v>
      </c>
      <c r="J30914" t="s">
        <v>1046</v>
      </c>
      <c r="K30914" t="s">
        <v>140</v>
      </c>
      <c r="L30914" t="s">
        <v>140</v>
      </c>
      <c r="M30914" t="s">
        <v>140</v>
      </c>
      <c r="N30914" t="s">
        <v>140</v>
      </c>
    </row>
    <row r="30915" spans="1:14" x14ac:dyDescent="0.35">
      <c r="A30915" t="s">
        <v>26</v>
      </c>
      <c r="B30915" t="s">
        <v>339</v>
      </c>
      <c r="C30915">
        <v>1</v>
      </c>
      <c r="D30915" t="s">
        <v>177</v>
      </c>
      <c r="E30915" t="s">
        <v>140</v>
      </c>
      <c r="F30915" t="s">
        <v>140</v>
      </c>
      <c r="G30915" t="s">
        <v>140</v>
      </c>
      <c r="H30915" t="s">
        <v>140</v>
      </c>
      <c r="I30915" t="s">
        <v>140</v>
      </c>
      <c r="J30915" t="s">
        <v>140</v>
      </c>
      <c r="K30915" t="s">
        <v>140</v>
      </c>
      <c r="L30915" t="s">
        <v>140</v>
      </c>
      <c r="M30915" t="s">
        <v>140</v>
      </c>
      <c r="N30915" t="s">
        <v>140</v>
      </c>
    </row>
    <row r="30916" spans="1:14" x14ac:dyDescent="0.35">
      <c r="A30916" t="s">
        <v>27</v>
      </c>
      <c r="B30916" t="s">
        <v>1126</v>
      </c>
      <c r="C30916">
        <v>12</v>
      </c>
      <c r="D30916" t="s">
        <v>613</v>
      </c>
      <c r="E30916" t="s">
        <v>317</v>
      </c>
      <c r="F30916" t="s">
        <v>140</v>
      </c>
      <c r="G30916" t="s">
        <v>140</v>
      </c>
      <c r="H30916" t="s">
        <v>140</v>
      </c>
      <c r="I30916" t="s">
        <v>109</v>
      </c>
      <c r="J30916" t="s">
        <v>109</v>
      </c>
      <c r="K30916" t="s">
        <v>140</v>
      </c>
      <c r="L30916" t="s">
        <v>140</v>
      </c>
      <c r="M30916" t="s">
        <v>140</v>
      </c>
      <c r="N30916" t="s">
        <v>140</v>
      </c>
    </row>
    <row r="30917" spans="1:14" x14ac:dyDescent="0.35">
      <c r="A30917" t="s">
        <v>27</v>
      </c>
      <c r="B30917" t="s">
        <v>1127</v>
      </c>
      <c r="C30917">
        <v>28</v>
      </c>
      <c r="D30917" t="s">
        <v>887</v>
      </c>
      <c r="E30917" t="s">
        <v>1044</v>
      </c>
      <c r="F30917" t="s">
        <v>140</v>
      </c>
      <c r="G30917" t="s">
        <v>405</v>
      </c>
      <c r="H30917" t="s">
        <v>140</v>
      </c>
      <c r="I30917" t="s">
        <v>140</v>
      </c>
      <c r="J30917" t="s">
        <v>140</v>
      </c>
      <c r="K30917" t="s">
        <v>140</v>
      </c>
      <c r="L30917" t="s">
        <v>1064</v>
      </c>
      <c r="M30917" t="s">
        <v>140</v>
      </c>
      <c r="N30917" t="s">
        <v>140</v>
      </c>
    </row>
    <row r="30918" spans="1:14" x14ac:dyDescent="0.35">
      <c r="A30918" t="s">
        <v>27</v>
      </c>
      <c r="B30918" t="s">
        <v>339</v>
      </c>
      <c r="C30918">
        <v>3</v>
      </c>
      <c r="D30918" t="s">
        <v>725</v>
      </c>
      <c r="E30918" t="s">
        <v>140</v>
      </c>
      <c r="F30918" t="s">
        <v>140</v>
      </c>
      <c r="G30918" t="s">
        <v>724</v>
      </c>
      <c r="H30918" t="s">
        <v>140</v>
      </c>
      <c r="I30918" t="s">
        <v>140</v>
      </c>
      <c r="J30918" t="s">
        <v>140</v>
      </c>
      <c r="K30918" t="s">
        <v>140</v>
      </c>
      <c r="L30918" t="s">
        <v>140</v>
      </c>
      <c r="M30918" t="s">
        <v>140</v>
      </c>
      <c r="N30918" t="s">
        <v>140</v>
      </c>
    </row>
    <row r="30919" spans="1:14" x14ac:dyDescent="0.35">
      <c r="A30919" t="s">
        <v>28</v>
      </c>
      <c r="B30919" t="s">
        <v>1126</v>
      </c>
      <c r="C30919">
        <v>12</v>
      </c>
      <c r="D30919" t="s">
        <v>177</v>
      </c>
      <c r="E30919" t="s">
        <v>140</v>
      </c>
      <c r="F30919" t="s">
        <v>140</v>
      </c>
      <c r="G30919" t="s">
        <v>140</v>
      </c>
      <c r="H30919" t="s">
        <v>140</v>
      </c>
      <c r="I30919" t="s">
        <v>140</v>
      </c>
      <c r="J30919" t="s">
        <v>140</v>
      </c>
      <c r="K30919" t="s">
        <v>140</v>
      </c>
      <c r="L30919" t="s">
        <v>140</v>
      </c>
      <c r="M30919" t="s">
        <v>140</v>
      </c>
      <c r="N30919" t="s">
        <v>140</v>
      </c>
    </row>
    <row r="30920" spans="1:14" x14ac:dyDescent="0.35">
      <c r="A30920" t="s">
        <v>28</v>
      </c>
      <c r="B30920" t="s">
        <v>1127</v>
      </c>
      <c r="C30920">
        <v>24</v>
      </c>
      <c r="D30920" t="s">
        <v>1160</v>
      </c>
      <c r="E30920" t="s">
        <v>140</v>
      </c>
      <c r="F30920" t="s">
        <v>140</v>
      </c>
      <c r="G30920" t="s">
        <v>140</v>
      </c>
      <c r="H30920" t="s">
        <v>1048</v>
      </c>
      <c r="I30920" t="s">
        <v>140</v>
      </c>
      <c r="J30920" t="s">
        <v>140</v>
      </c>
      <c r="K30920" t="s">
        <v>140</v>
      </c>
      <c r="L30920" t="s">
        <v>140</v>
      </c>
      <c r="M30920" t="s">
        <v>140</v>
      </c>
      <c r="N30920" t="s">
        <v>140</v>
      </c>
    </row>
    <row r="30921" spans="1:14" x14ac:dyDescent="0.35">
      <c r="A30921" t="s">
        <v>28</v>
      </c>
      <c r="B30921" t="s">
        <v>339</v>
      </c>
      <c r="C30921">
        <v>1</v>
      </c>
      <c r="D30921" t="s">
        <v>177</v>
      </c>
      <c r="E30921" t="s">
        <v>140</v>
      </c>
      <c r="F30921" t="s">
        <v>140</v>
      </c>
      <c r="G30921" t="s">
        <v>140</v>
      </c>
      <c r="H30921" t="s">
        <v>140</v>
      </c>
      <c r="I30921" t="s">
        <v>140</v>
      </c>
      <c r="J30921" t="s">
        <v>140</v>
      </c>
      <c r="K30921" t="s">
        <v>140</v>
      </c>
      <c r="L30921" t="s">
        <v>140</v>
      </c>
      <c r="M30921" t="s">
        <v>140</v>
      </c>
      <c r="N30921" t="s">
        <v>140</v>
      </c>
    </row>
    <row r="30922" spans="1:14" x14ac:dyDescent="0.35">
      <c r="A30922" t="s">
        <v>29</v>
      </c>
      <c r="B30922" t="s">
        <v>1126</v>
      </c>
      <c r="C30922">
        <v>28</v>
      </c>
      <c r="D30922" t="s">
        <v>1158</v>
      </c>
      <c r="E30922" t="s">
        <v>973</v>
      </c>
      <c r="F30922" t="s">
        <v>140</v>
      </c>
      <c r="G30922" t="s">
        <v>140</v>
      </c>
      <c r="H30922" t="s">
        <v>140</v>
      </c>
      <c r="I30922" t="s">
        <v>996</v>
      </c>
      <c r="J30922" t="s">
        <v>996</v>
      </c>
      <c r="K30922" t="s">
        <v>140</v>
      </c>
      <c r="L30922" t="s">
        <v>140</v>
      </c>
      <c r="M30922" t="s">
        <v>140</v>
      </c>
      <c r="N30922" t="s">
        <v>140</v>
      </c>
    </row>
    <row r="30923" spans="1:14" x14ac:dyDescent="0.35">
      <c r="A30923" t="s">
        <v>29</v>
      </c>
      <c r="B30923" t="s">
        <v>1127</v>
      </c>
      <c r="C30923">
        <v>31</v>
      </c>
      <c r="D30923" t="s">
        <v>768</v>
      </c>
      <c r="E30923" t="s">
        <v>769</v>
      </c>
      <c r="F30923" t="s">
        <v>140</v>
      </c>
      <c r="G30923" t="s">
        <v>140</v>
      </c>
      <c r="H30923" t="s">
        <v>140</v>
      </c>
      <c r="I30923" t="s">
        <v>140</v>
      </c>
      <c r="J30923" t="s">
        <v>140</v>
      </c>
      <c r="K30923" t="s">
        <v>140</v>
      </c>
      <c r="L30923" t="s">
        <v>140</v>
      </c>
      <c r="M30923" t="s">
        <v>140</v>
      </c>
      <c r="N30923" t="s">
        <v>140</v>
      </c>
    </row>
    <row r="30924" spans="1:14" x14ac:dyDescent="0.35">
      <c r="A30924" t="s">
        <v>29</v>
      </c>
      <c r="B30924" t="s">
        <v>339</v>
      </c>
      <c r="C30924">
        <v>1</v>
      </c>
      <c r="D30924" t="s">
        <v>140</v>
      </c>
      <c r="E30924" t="s">
        <v>177</v>
      </c>
      <c r="F30924" t="s">
        <v>140</v>
      </c>
      <c r="G30924" t="s">
        <v>140</v>
      </c>
      <c r="H30924" t="s">
        <v>140</v>
      </c>
      <c r="I30924" t="s">
        <v>140</v>
      </c>
      <c r="J30924" t="s">
        <v>140</v>
      </c>
      <c r="K30924" t="s">
        <v>140</v>
      </c>
      <c r="L30924" t="s">
        <v>140</v>
      </c>
      <c r="M30924" t="s">
        <v>140</v>
      </c>
      <c r="N30924" t="s">
        <v>140</v>
      </c>
    </row>
    <row r="30925" spans="1:14" x14ac:dyDescent="0.35">
      <c r="A30925" t="s">
        <v>30</v>
      </c>
      <c r="B30925" t="s">
        <v>1126</v>
      </c>
      <c r="C30925">
        <v>18</v>
      </c>
      <c r="D30925" t="s">
        <v>647</v>
      </c>
      <c r="E30925" t="s">
        <v>646</v>
      </c>
      <c r="F30925" t="s">
        <v>140</v>
      </c>
      <c r="G30925" t="s">
        <v>140</v>
      </c>
      <c r="H30925" t="s">
        <v>140</v>
      </c>
      <c r="I30925" t="s">
        <v>140</v>
      </c>
      <c r="J30925" t="s">
        <v>140</v>
      </c>
      <c r="K30925" t="s">
        <v>140</v>
      </c>
      <c r="L30925" t="s">
        <v>117</v>
      </c>
      <c r="M30925" t="s">
        <v>117</v>
      </c>
      <c r="N30925" t="s">
        <v>646</v>
      </c>
    </row>
    <row r="30926" spans="1:14" x14ac:dyDescent="0.35">
      <c r="A30926" t="s">
        <v>30</v>
      </c>
      <c r="B30926" t="s">
        <v>1127</v>
      </c>
      <c r="C30926">
        <v>27</v>
      </c>
      <c r="D30926" t="s">
        <v>828</v>
      </c>
      <c r="E30926" t="s">
        <v>91</v>
      </c>
      <c r="F30926" t="s">
        <v>869</v>
      </c>
      <c r="G30926" t="s">
        <v>788</v>
      </c>
      <c r="H30926" t="s">
        <v>140</v>
      </c>
      <c r="I30926" t="s">
        <v>869</v>
      </c>
      <c r="J30926" t="s">
        <v>937</v>
      </c>
      <c r="K30926" t="s">
        <v>869</v>
      </c>
      <c r="L30926" t="s">
        <v>140</v>
      </c>
      <c r="M30926" t="s">
        <v>140</v>
      </c>
      <c r="N30926" t="s">
        <v>140</v>
      </c>
    </row>
    <row r="30927" spans="1:14" x14ac:dyDescent="0.35">
      <c r="A30927" t="s">
        <v>30</v>
      </c>
      <c r="B30927" t="s">
        <v>339</v>
      </c>
      <c r="C30927">
        <v>2</v>
      </c>
      <c r="D30927" t="s">
        <v>177</v>
      </c>
      <c r="E30927" t="s">
        <v>140</v>
      </c>
      <c r="F30927" t="s">
        <v>140</v>
      </c>
      <c r="G30927" t="s">
        <v>140</v>
      </c>
      <c r="H30927" t="s">
        <v>140</v>
      </c>
      <c r="I30927" t="s">
        <v>140</v>
      </c>
      <c r="J30927" t="s">
        <v>140</v>
      </c>
      <c r="K30927" t="s">
        <v>140</v>
      </c>
      <c r="L30927" t="s">
        <v>140</v>
      </c>
      <c r="M30927" t="s">
        <v>140</v>
      </c>
      <c r="N30927" t="s">
        <v>140</v>
      </c>
    </row>
    <row r="30928" spans="1:14" x14ac:dyDescent="0.35">
      <c r="A30928" t="s">
        <v>31</v>
      </c>
      <c r="B30928" t="s">
        <v>1126</v>
      </c>
      <c r="C30928">
        <v>21</v>
      </c>
      <c r="D30928" t="s">
        <v>960</v>
      </c>
      <c r="E30928" t="s">
        <v>140</v>
      </c>
      <c r="F30928" t="s">
        <v>140</v>
      </c>
      <c r="G30928" t="s">
        <v>140</v>
      </c>
      <c r="H30928" t="s">
        <v>775</v>
      </c>
      <c r="I30928" t="s">
        <v>140</v>
      </c>
      <c r="J30928" t="s">
        <v>775</v>
      </c>
      <c r="K30928" t="s">
        <v>140</v>
      </c>
      <c r="L30928" t="s">
        <v>961</v>
      </c>
      <c r="M30928" t="s">
        <v>140</v>
      </c>
      <c r="N30928" t="s">
        <v>140</v>
      </c>
    </row>
    <row r="30929" spans="1:14" x14ac:dyDescent="0.35">
      <c r="A30929" t="s">
        <v>31</v>
      </c>
      <c r="B30929" t="s">
        <v>1127</v>
      </c>
      <c r="C30929">
        <v>29</v>
      </c>
      <c r="D30929" t="s">
        <v>872</v>
      </c>
      <c r="E30929" t="s">
        <v>140</v>
      </c>
      <c r="F30929" t="s">
        <v>140</v>
      </c>
      <c r="G30929" t="s">
        <v>838</v>
      </c>
      <c r="H30929" t="s">
        <v>871</v>
      </c>
      <c r="I30929" t="s">
        <v>140</v>
      </c>
      <c r="J30929" t="s">
        <v>140</v>
      </c>
      <c r="K30929" t="s">
        <v>140</v>
      </c>
      <c r="L30929" t="s">
        <v>140</v>
      </c>
      <c r="M30929" t="s">
        <v>140</v>
      </c>
      <c r="N30929" t="s">
        <v>140</v>
      </c>
    </row>
    <row r="30930" spans="1:14" x14ac:dyDescent="0.35">
      <c r="A30930" t="s">
        <v>31</v>
      </c>
      <c r="B30930" t="s">
        <v>339</v>
      </c>
      <c r="C30930">
        <v>1</v>
      </c>
      <c r="D30930" t="s">
        <v>177</v>
      </c>
      <c r="E30930" t="s">
        <v>140</v>
      </c>
      <c r="F30930" t="s">
        <v>140</v>
      </c>
      <c r="G30930" t="s">
        <v>140</v>
      </c>
      <c r="H30930" t="s">
        <v>140</v>
      </c>
      <c r="I30930" t="s">
        <v>140</v>
      </c>
      <c r="J30930" t="s">
        <v>140</v>
      </c>
      <c r="K30930" t="s">
        <v>140</v>
      </c>
      <c r="L30930" t="s">
        <v>140</v>
      </c>
      <c r="M30930" t="s">
        <v>140</v>
      </c>
      <c r="N30930" t="s">
        <v>140</v>
      </c>
    </row>
    <row r="30931" spans="1:14" x14ac:dyDescent="0.35">
      <c r="A30931" t="s">
        <v>32</v>
      </c>
      <c r="B30931" t="s">
        <v>1126</v>
      </c>
      <c r="C30931">
        <v>436</v>
      </c>
      <c r="D30931" t="s">
        <v>126</v>
      </c>
      <c r="E30931" t="s">
        <v>1004</v>
      </c>
      <c r="F30931" t="s">
        <v>140</v>
      </c>
      <c r="G30931" t="s">
        <v>775</v>
      </c>
      <c r="H30931" t="s">
        <v>1008</v>
      </c>
      <c r="I30931" t="s">
        <v>1054</v>
      </c>
      <c r="J30931" t="s">
        <v>1058</v>
      </c>
      <c r="K30931" t="s">
        <v>140</v>
      </c>
      <c r="L30931" t="s">
        <v>1021</v>
      </c>
      <c r="M30931" t="s">
        <v>1019</v>
      </c>
      <c r="N30931" t="s">
        <v>940</v>
      </c>
    </row>
    <row r="30932" spans="1:14" x14ac:dyDescent="0.35">
      <c r="A30932" t="s">
        <v>32</v>
      </c>
      <c r="B30932" t="s">
        <v>1127</v>
      </c>
      <c r="C30932">
        <v>707</v>
      </c>
      <c r="D30932" t="s">
        <v>1158</v>
      </c>
      <c r="E30932" t="s">
        <v>1067</v>
      </c>
      <c r="F30932" t="s">
        <v>1009</v>
      </c>
      <c r="G30932" t="s">
        <v>1048</v>
      </c>
      <c r="H30932" t="s">
        <v>1058</v>
      </c>
      <c r="I30932" t="s">
        <v>1017</v>
      </c>
      <c r="J30932" t="s">
        <v>940</v>
      </c>
      <c r="K30932" t="s">
        <v>1016</v>
      </c>
      <c r="L30932" t="s">
        <v>1055</v>
      </c>
      <c r="M30932" t="s">
        <v>1014</v>
      </c>
      <c r="N30932" t="s">
        <v>949</v>
      </c>
    </row>
    <row r="30933" spans="1:14" x14ac:dyDescent="0.35">
      <c r="A30933" t="s">
        <v>32</v>
      </c>
      <c r="B30933" t="s">
        <v>339</v>
      </c>
      <c r="C30933">
        <v>34</v>
      </c>
      <c r="D30933" t="s">
        <v>887</v>
      </c>
      <c r="E30933" t="s">
        <v>405</v>
      </c>
      <c r="F30933" t="s">
        <v>140</v>
      </c>
      <c r="G30933" t="s">
        <v>1073</v>
      </c>
      <c r="H30933" t="s">
        <v>99</v>
      </c>
      <c r="I30933" t="s">
        <v>140</v>
      </c>
      <c r="J30933" t="s">
        <v>140</v>
      </c>
      <c r="K30933" t="s">
        <v>140</v>
      </c>
      <c r="L30933" t="s">
        <v>140</v>
      </c>
      <c r="M30933" t="s">
        <v>140</v>
      </c>
      <c r="N30933" t="s">
        <v>140</v>
      </c>
    </row>
    <row r="30935" spans="1:14" x14ac:dyDescent="0.35">
      <c r="A30935" t="s">
        <v>2279</v>
      </c>
    </row>
    <row r="30936" spans="1:14" x14ac:dyDescent="0.35">
      <c r="A30936" t="s">
        <v>2</v>
      </c>
      <c r="B30936" t="s">
        <v>1141</v>
      </c>
      <c r="C30936" t="s">
        <v>3</v>
      </c>
      <c r="D30936" t="s">
        <v>2267</v>
      </c>
      <c r="E30936" t="s">
        <v>2268</v>
      </c>
      <c r="F30936" t="s">
        <v>2269</v>
      </c>
      <c r="G30936" t="s">
        <v>2270</v>
      </c>
      <c r="H30936" t="s">
        <v>2271</v>
      </c>
      <c r="I30936" t="s">
        <v>2272</v>
      </c>
      <c r="J30936" t="s">
        <v>2273</v>
      </c>
      <c r="K30936" t="s">
        <v>2274</v>
      </c>
      <c r="L30936" t="s">
        <v>2275</v>
      </c>
      <c r="M30936" t="s">
        <v>2276</v>
      </c>
      <c r="N30936" t="s">
        <v>2277</v>
      </c>
    </row>
    <row r="30937" spans="1:14" x14ac:dyDescent="0.35">
      <c r="A30937" t="s">
        <v>8</v>
      </c>
      <c r="B30937" t="s">
        <v>1129</v>
      </c>
      <c r="C30937">
        <v>13</v>
      </c>
      <c r="D30937" t="s">
        <v>177</v>
      </c>
      <c r="E30937" t="s">
        <v>140</v>
      </c>
      <c r="F30937" t="s">
        <v>140</v>
      </c>
      <c r="G30937" t="s">
        <v>140</v>
      </c>
      <c r="H30937" t="s">
        <v>140</v>
      </c>
      <c r="I30937" t="s">
        <v>140</v>
      </c>
      <c r="J30937" t="s">
        <v>140</v>
      </c>
      <c r="K30937" t="s">
        <v>140</v>
      </c>
      <c r="L30937" t="s">
        <v>140</v>
      </c>
      <c r="M30937" t="s">
        <v>140</v>
      </c>
      <c r="N30937" t="s">
        <v>140</v>
      </c>
    </row>
    <row r="30938" spans="1:14" x14ac:dyDescent="0.35">
      <c r="A30938" t="s">
        <v>8</v>
      </c>
      <c r="B30938" t="s">
        <v>1130</v>
      </c>
      <c r="C30938">
        <v>34</v>
      </c>
      <c r="D30938" t="s">
        <v>974</v>
      </c>
      <c r="E30938" t="s">
        <v>664</v>
      </c>
      <c r="F30938" t="s">
        <v>140</v>
      </c>
      <c r="G30938" t="s">
        <v>1011</v>
      </c>
      <c r="H30938" t="s">
        <v>1011</v>
      </c>
      <c r="I30938" t="s">
        <v>140</v>
      </c>
      <c r="J30938" t="s">
        <v>140</v>
      </c>
      <c r="K30938" t="s">
        <v>140</v>
      </c>
      <c r="L30938" t="s">
        <v>1055</v>
      </c>
      <c r="M30938" t="s">
        <v>140</v>
      </c>
      <c r="N30938" t="s">
        <v>1011</v>
      </c>
    </row>
    <row r="30939" spans="1:14" x14ac:dyDescent="0.35">
      <c r="A30939" t="s">
        <v>8</v>
      </c>
      <c r="B30939" t="s">
        <v>1131</v>
      </c>
      <c r="C30939">
        <v>12</v>
      </c>
      <c r="D30939" t="s">
        <v>1204</v>
      </c>
      <c r="E30939" t="s">
        <v>140</v>
      </c>
      <c r="F30939" t="s">
        <v>140</v>
      </c>
      <c r="G30939" t="s">
        <v>140</v>
      </c>
      <c r="H30939" t="s">
        <v>1098</v>
      </c>
      <c r="I30939" t="s">
        <v>140</v>
      </c>
      <c r="J30939" t="s">
        <v>140</v>
      </c>
      <c r="K30939" t="s">
        <v>140</v>
      </c>
      <c r="L30939" t="s">
        <v>140</v>
      </c>
      <c r="M30939" t="s">
        <v>140</v>
      </c>
      <c r="N30939" t="s">
        <v>140</v>
      </c>
    </row>
    <row r="30940" spans="1:14" x14ac:dyDescent="0.35">
      <c r="A30940" t="s">
        <v>9</v>
      </c>
      <c r="B30940" t="s">
        <v>1129</v>
      </c>
      <c r="C30940">
        <v>7</v>
      </c>
      <c r="D30940" t="s">
        <v>177</v>
      </c>
      <c r="E30940" t="s">
        <v>140</v>
      </c>
      <c r="F30940" t="s">
        <v>140</v>
      </c>
      <c r="G30940" t="s">
        <v>140</v>
      </c>
      <c r="H30940" t="s">
        <v>140</v>
      </c>
      <c r="I30940" t="s">
        <v>140</v>
      </c>
      <c r="J30940" t="s">
        <v>140</v>
      </c>
      <c r="K30940" t="s">
        <v>140</v>
      </c>
      <c r="L30940" t="s">
        <v>140</v>
      </c>
      <c r="M30940" t="s">
        <v>140</v>
      </c>
      <c r="N30940" t="s">
        <v>140</v>
      </c>
    </row>
    <row r="30941" spans="1:14" x14ac:dyDescent="0.35">
      <c r="A30941" t="s">
        <v>9</v>
      </c>
      <c r="B30941" t="s">
        <v>1130</v>
      </c>
      <c r="C30941">
        <v>37</v>
      </c>
      <c r="D30941" t="s">
        <v>1002</v>
      </c>
      <c r="E30941" t="s">
        <v>869</v>
      </c>
      <c r="F30941" t="s">
        <v>140</v>
      </c>
      <c r="G30941" t="s">
        <v>140</v>
      </c>
      <c r="H30941" t="s">
        <v>140</v>
      </c>
      <c r="I30941" t="s">
        <v>140</v>
      </c>
      <c r="J30941" t="s">
        <v>140</v>
      </c>
      <c r="K30941" t="s">
        <v>140</v>
      </c>
      <c r="L30941" t="s">
        <v>140</v>
      </c>
      <c r="M30941" t="s">
        <v>1043</v>
      </c>
      <c r="N30941" t="s">
        <v>140</v>
      </c>
    </row>
    <row r="30942" spans="1:14" x14ac:dyDescent="0.35">
      <c r="A30942" t="s">
        <v>9</v>
      </c>
      <c r="B30942" t="s">
        <v>1131</v>
      </c>
      <c r="C30942">
        <v>6</v>
      </c>
      <c r="D30942" t="s">
        <v>1167</v>
      </c>
      <c r="E30942" t="s">
        <v>1104</v>
      </c>
      <c r="F30942" t="s">
        <v>140</v>
      </c>
      <c r="G30942" t="s">
        <v>140</v>
      </c>
      <c r="H30942" t="s">
        <v>140</v>
      </c>
      <c r="I30942" t="s">
        <v>140</v>
      </c>
      <c r="J30942" t="s">
        <v>140</v>
      </c>
      <c r="K30942" t="s">
        <v>140</v>
      </c>
      <c r="L30942" t="s">
        <v>140</v>
      </c>
      <c r="M30942" t="s">
        <v>140</v>
      </c>
      <c r="N30942" t="s">
        <v>140</v>
      </c>
    </row>
    <row r="30943" spans="1:14" x14ac:dyDescent="0.35">
      <c r="A30943" t="s">
        <v>10</v>
      </c>
      <c r="B30943" t="s">
        <v>1129</v>
      </c>
      <c r="C30943">
        <v>5</v>
      </c>
      <c r="D30943" t="s">
        <v>177</v>
      </c>
      <c r="E30943" t="s">
        <v>140</v>
      </c>
      <c r="F30943" t="s">
        <v>140</v>
      </c>
      <c r="G30943" t="s">
        <v>140</v>
      </c>
      <c r="H30943" t="s">
        <v>140</v>
      </c>
      <c r="I30943" t="s">
        <v>140</v>
      </c>
      <c r="J30943" t="s">
        <v>140</v>
      </c>
      <c r="K30943" t="s">
        <v>140</v>
      </c>
      <c r="L30943" t="s">
        <v>140</v>
      </c>
      <c r="M30943" t="s">
        <v>140</v>
      </c>
      <c r="N30943" t="s">
        <v>140</v>
      </c>
    </row>
    <row r="30944" spans="1:14" x14ac:dyDescent="0.35">
      <c r="A30944" t="s">
        <v>10</v>
      </c>
      <c r="B30944" t="s">
        <v>1130</v>
      </c>
      <c r="C30944">
        <v>45</v>
      </c>
      <c r="D30944" t="s">
        <v>951</v>
      </c>
      <c r="E30944" t="s">
        <v>996</v>
      </c>
      <c r="F30944" t="s">
        <v>140</v>
      </c>
      <c r="G30944" t="s">
        <v>1062</v>
      </c>
      <c r="H30944" t="s">
        <v>140</v>
      </c>
      <c r="I30944" t="s">
        <v>1012</v>
      </c>
      <c r="J30944" t="s">
        <v>1004</v>
      </c>
      <c r="K30944" t="s">
        <v>140</v>
      </c>
      <c r="L30944" t="s">
        <v>140</v>
      </c>
      <c r="M30944" t="s">
        <v>140</v>
      </c>
      <c r="N30944" t="s">
        <v>1048</v>
      </c>
    </row>
    <row r="30945" spans="1:14" x14ac:dyDescent="0.35">
      <c r="A30945" t="s">
        <v>10</v>
      </c>
      <c r="B30945" t="s">
        <v>1131</v>
      </c>
      <c r="C30945">
        <v>5</v>
      </c>
      <c r="D30945" t="s">
        <v>177</v>
      </c>
      <c r="E30945" t="s">
        <v>140</v>
      </c>
      <c r="F30945" t="s">
        <v>140</v>
      </c>
      <c r="G30945" t="s">
        <v>140</v>
      </c>
      <c r="H30945" t="s">
        <v>140</v>
      </c>
      <c r="I30945" t="s">
        <v>140</v>
      </c>
      <c r="J30945" t="s">
        <v>140</v>
      </c>
      <c r="K30945" t="s">
        <v>140</v>
      </c>
      <c r="L30945" t="s">
        <v>140</v>
      </c>
      <c r="M30945" t="s">
        <v>140</v>
      </c>
      <c r="N30945" t="s">
        <v>140</v>
      </c>
    </row>
    <row r="30946" spans="1:14" x14ac:dyDescent="0.35">
      <c r="A30946" t="s">
        <v>11</v>
      </c>
      <c r="B30946" t="s">
        <v>1129</v>
      </c>
      <c r="C30946">
        <v>8</v>
      </c>
      <c r="D30946" t="s">
        <v>1161</v>
      </c>
      <c r="E30946" t="s">
        <v>140</v>
      </c>
      <c r="F30946" t="s">
        <v>140</v>
      </c>
      <c r="G30946" t="s">
        <v>1072</v>
      </c>
      <c r="H30946" t="s">
        <v>140</v>
      </c>
      <c r="I30946" t="s">
        <v>140</v>
      </c>
      <c r="J30946" t="s">
        <v>140</v>
      </c>
      <c r="K30946" t="s">
        <v>140</v>
      </c>
      <c r="L30946" t="s">
        <v>140</v>
      </c>
      <c r="M30946" t="s">
        <v>140</v>
      </c>
      <c r="N30946" t="s">
        <v>140</v>
      </c>
    </row>
    <row r="30947" spans="1:14" x14ac:dyDescent="0.35">
      <c r="A30947" t="s">
        <v>11</v>
      </c>
      <c r="B30947" t="s">
        <v>1130</v>
      </c>
      <c r="C30947">
        <v>36</v>
      </c>
      <c r="D30947" t="s">
        <v>951</v>
      </c>
      <c r="E30947" t="s">
        <v>1054</v>
      </c>
      <c r="F30947" t="s">
        <v>140</v>
      </c>
      <c r="G30947" t="s">
        <v>140</v>
      </c>
      <c r="H30947" t="s">
        <v>140</v>
      </c>
      <c r="I30947" t="s">
        <v>1007</v>
      </c>
      <c r="J30947" t="s">
        <v>99</v>
      </c>
      <c r="K30947" t="s">
        <v>140</v>
      </c>
      <c r="L30947" t="s">
        <v>140</v>
      </c>
      <c r="M30947" t="s">
        <v>140</v>
      </c>
      <c r="N30947" t="s">
        <v>140</v>
      </c>
    </row>
    <row r="30948" spans="1:14" x14ac:dyDescent="0.35">
      <c r="A30948" t="s">
        <v>11</v>
      </c>
      <c r="B30948" t="s">
        <v>1131</v>
      </c>
      <c r="C30948">
        <v>9</v>
      </c>
      <c r="D30948" t="s">
        <v>177</v>
      </c>
      <c r="E30948" t="s">
        <v>140</v>
      </c>
      <c r="F30948" t="s">
        <v>140</v>
      </c>
      <c r="G30948" t="s">
        <v>140</v>
      </c>
      <c r="H30948" t="s">
        <v>140</v>
      </c>
      <c r="I30948" t="s">
        <v>140</v>
      </c>
      <c r="J30948" t="s">
        <v>140</v>
      </c>
      <c r="K30948" t="s">
        <v>140</v>
      </c>
      <c r="L30948" t="s">
        <v>140</v>
      </c>
      <c r="M30948" t="s">
        <v>140</v>
      </c>
      <c r="N30948" t="s">
        <v>140</v>
      </c>
    </row>
    <row r="30949" spans="1:14" x14ac:dyDescent="0.35">
      <c r="A30949" t="s">
        <v>12</v>
      </c>
      <c r="B30949" t="s">
        <v>1129</v>
      </c>
      <c r="C30949">
        <v>31</v>
      </c>
      <c r="D30949" t="s">
        <v>88</v>
      </c>
      <c r="E30949" t="s">
        <v>971</v>
      </c>
      <c r="F30949" t="s">
        <v>140</v>
      </c>
      <c r="G30949" t="s">
        <v>345</v>
      </c>
      <c r="H30949" t="s">
        <v>1055</v>
      </c>
      <c r="I30949" t="s">
        <v>140</v>
      </c>
      <c r="J30949" t="s">
        <v>140</v>
      </c>
      <c r="K30949" t="s">
        <v>140</v>
      </c>
      <c r="L30949" t="s">
        <v>140</v>
      </c>
      <c r="M30949" t="s">
        <v>140</v>
      </c>
      <c r="N30949" t="s">
        <v>140</v>
      </c>
    </row>
    <row r="30950" spans="1:14" x14ac:dyDescent="0.35">
      <c r="A30950" t="s">
        <v>12</v>
      </c>
      <c r="B30950" t="s">
        <v>1130</v>
      </c>
      <c r="C30950">
        <v>19</v>
      </c>
      <c r="D30950" t="s">
        <v>447</v>
      </c>
      <c r="E30950" t="s">
        <v>1067</v>
      </c>
      <c r="F30950" t="s">
        <v>140</v>
      </c>
      <c r="G30950" t="s">
        <v>1067</v>
      </c>
      <c r="H30950" t="s">
        <v>592</v>
      </c>
      <c r="I30950" t="s">
        <v>140</v>
      </c>
      <c r="J30950" t="s">
        <v>1067</v>
      </c>
      <c r="K30950" t="s">
        <v>140</v>
      </c>
      <c r="L30950" t="s">
        <v>140</v>
      </c>
      <c r="M30950" t="s">
        <v>140</v>
      </c>
      <c r="N30950" t="s">
        <v>140</v>
      </c>
    </row>
    <row r="30951" spans="1:14" x14ac:dyDescent="0.35">
      <c r="A30951" t="s">
        <v>12</v>
      </c>
      <c r="B30951" t="s">
        <v>1131</v>
      </c>
      <c r="C30951">
        <v>21</v>
      </c>
      <c r="D30951" t="s">
        <v>825</v>
      </c>
      <c r="E30951" t="s">
        <v>140</v>
      </c>
      <c r="F30951" t="s">
        <v>140</v>
      </c>
      <c r="G30951" t="s">
        <v>1057</v>
      </c>
      <c r="H30951" t="s">
        <v>940</v>
      </c>
      <c r="I30951" t="s">
        <v>952</v>
      </c>
      <c r="J30951" t="s">
        <v>775</v>
      </c>
      <c r="K30951" t="s">
        <v>140</v>
      </c>
      <c r="L30951" t="s">
        <v>140</v>
      </c>
      <c r="M30951" t="s">
        <v>140</v>
      </c>
      <c r="N30951" t="s">
        <v>140</v>
      </c>
    </row>
    <row r="30952" spans="1:14" x14ac:dyDescent="0.35">
      <c r="A30952" t="s">
        <v>13</v>
      </c>
      <c r="B30952" t="s">
        <v>1129</v>
      </c>
      <c r="C30952">
        <v>3</v>
      </c>
      <c r="D30952" t="s">
        <v>177</v>
      </c>
      <c r="E30952" t="s">
        <v>140</v>
      </c>
      <c r="F30952" t="s">
        <v>140</v>
      </c>
      <c r="G30952" t="s">
        <v>140</v>
      </c>
      <c r="H30952" t="s">
        <v>140</v>
      </c>
      <c r="I30952" t="s">
        <v>140</v>
      </c>
      <c r="J30952" t="s">
        <v>140</v>
      </c>
      <c r="K30952" t="s">
        <v>140</v>
      </c>
      <c r="L30952" t="s">
        <v>140</v>
      </c>
      <c r="M30952" t="s">
        <v>140</v>
      </c>
      <c r="N30952" t="s">
        <v>140</v>
      </c>
    </row>
    <row r="30953" spans="1:14" x14ac:dyDescent="0.35">
      <c r="A30953" t="s">
        <v>13</v>
      </c>
      <c r="B30953" t="s">
        <v>1130</v>
      </c>
      <c r="C30953">
        <v>21</v>
      </c>
      <c r="D30953" t="s">
        <v>177</v>
      </c>
      <c r="E30953" t="s">
        <v>140</v>
      </c>
      <c r="F30953" t="s">
        <v>140</v>
      </c>
      <c r="G30953" t="s">
        <v>140</v>
      </c>
      <c r="H30953" t="s">
        <v>140</v>
      </c>
      <c r="I30953" t="s">
        <v>140</v>
      </c>
      <c r="J30953" t="s">
        <v>140</v>
      </c>
      <c r="K30953" t="s">
        <v>140</v>
      </c>
      <c r="L30953" t="s">
        <v>140</v>
      </c>
      <c r="M30953" t="s">
        <v>140</v>
      </c>
      <c r="N30953" t="s">
        <v>140</v>
      </c>
    </row>
    <row r="30954" spans="1:14" x14ac:dyDescent="0.35">
      <c r="A30954" t="s">
        <v>13</v>
      </c>
      <c r="B30954" t="s">
        <v>1131</v>
      </c>
      <c r="C30954">
        <v>23</v>
      </c>
      <c r="D30954" t="s">
        <v>1124</v>
      </c>
      <c r="E30954" t="s">
        <v>1051</v>
      </c>
      <c r="F30954" t="s">
        <v>140</v>
      </c>
      <c r="G30954" t="s">
        <v>140</v>
      </c>
      <c r="H30954" t="s">
        <v>1056</v>
      </c>
      <c r="I30954" t="s">
        <v>140</v>
      </c>
      <c r="J30954" t="s">
        <v>954</v>
      </c>
      <c r="K30954" t="s">
        <v>140</v>
      </c>
      <c r="L30954" t="s">
        <v>140</v>
      </c>
      <c r="M30954" t="s">
        <v>954</v>
      </c>
      <c r="N30954" t="s">
        <v>1051</v>
      </c>
    </row>
    <row r="30955" spans="1:14" x14ac:dyDescent="0.35">
      <c r="A30955" t="s">
        <v>14</v>
      </c>
      <c r="B30955" t="s">
        <v>1129</v>
      </c>
      <c r="C30955">
        <v>12</v>
      </c>
      <c r="D30955" t="s">
        <v>316</v>
      </c>
      <c r="E30955" t="s">
        <v>140</v>
      </c>
      <c r="F30955" t="s">
        <v>140</v>
      </c>
      <c r="G30955" t="s">
        <v>140</v>
      </c>
      <c r="H30955" t="s">
        <v>140</v>
      </c>
      <c r="I30955" t="s">
        <v>140</v>
      </c>
      <c r="J30955" t="s">
        <v>140</v>
      </c>
      <c r="K30955" t="s">
        <v>140</v>
      </c>
      <c r="L30955" t="s">
        <v>317</v>
      </c>
      <c r="M30955" t="s">
        <v>140</v>
      </c>
      <c r="N30955" t="s">
        <v>140</v>
      </c>
    </row>
    <row r="30956" spans="1:14" x14ac:dyDescent="0.35">
      <c r="A30956" t="s">
        <v>14</v>
      </c>
      <c r="B30956" t="s">
        <v>1130</v>
      </c>
      <c r="C30956">
        <v>30</v>
      </c>
      <c r="D30956" t="s">
        <v>923</v>
      </c>
      <c r="E30956" t="s">
        <v>664</v>
      </c>
      <c r="F30956" t="s">
        <v>140</v>
      </c>
      <c r="G30956" t="s">
        <v>394</v>
      </c>
      <c r="H30956" t="s">
        <v>988</v>
      </c>
      <c r="I30956" t="s">
        <v>140</v>
      </c>
      <c r="J30956" t="s">
        <v>954</v>
      </c>
      <c r="K30956" t="s">
        <v>140</v>
      </c>
      <c r="L30956" t="s">
        <v>988</v>
      </c>
      <c r="M30956" t="s">
        <v>140</v>
      </c>
      <c r="N30956" t="s">
        <v>140</v>
      </c>
    </row>
    <row r="30957" spans="1:14" x14ac:dyDescent="0.35">
      <c r="A30957" t="s">
        <v>14</v>
      </c>
      <c r="B30957" t="s">
        <v>1131</v>
      </c>
      <c r="C30957">
        <v>10</v>
      </c>
      <c r="D30957" t="s">
        <v>432</v>
      </c>
      <c r="E30957" t="s">
        <v>433</v>
      </c>
      <c r="F30957" t="s">
        <v>140</v>
      </c>
      <c r="G30957" t="s">
        <v>140</v>
      </c>
      <c r="H30957" t="s">
        <v>140</v>
      </c>
      <c r="I30957" t="s">
        <v>140</v>
      </c>
      <c r="J30957" t="s">
        <v>140</v>
      </c>
      <c r="K30957" t="s">
        <v>140</v>
      </c>
      <c r="L30957" t="s">
        <v>140</v>
      </c>
      <c r="M30957" t="s">
        <v>140</v>
      </c>
      <c r="N30957" t="s">
        <v>140</v>
      </c>
    </row>
    <row r="30958" spans="1:14" x14ac:dyDescent="0.35">
      <c r="A30958" t="s">
        <v>15</v>
      </c>
      <c r="B30958" t="s">
        <v>1129</v>
      </c>
      <c r="C30958">
        <v>15</v>
      </c>
      <c r="D30958" t="s">
        <v>191</v>
      </c>
      <c r="E30958" t="s">
        <v>548</v>
      </c>
      <c r="F30958" t="s">
        <v>140</v>
      </c>
      <c r="G30958" t="s">
        <v>548</v>
      </c>
      <c r="H30958" t="s">
        <v>140</v>
      </c>
      <c r="I30958" t="s">
        <v>140</v>
      </c>
      <c r="J30958" t="s">
        <v>548</v>
      </c>
      <c r="K30958" t="s">
        <v>140</v>
      </c>
      <c r="L30958" t="s">
        <v>140</v>
      </c>
      <c r="M30958" t="s">
        <v>1047</v>
      </c>
      <c r="N30958" t="s">
        <v>1047</v>
      </c>
    </row>
    <row r="30959" spans="1:14" x14ac:dyDescent="0.35">
      <c r="A30959" t="s">
        <v>15</v>
      </c>
      <c r="B30959" t="s">
        <v>1130</v>
      </c>
      <c r="C30959">
        <v>24</v>
      </c>
      <c r="D30959" t="s">
        <v>50</v>
      </c>
      <c r="E30959" t="s">
        <v>712</v>
      </c>
      <c r="F30959" t="s">
        <v>140</v>
      </c>
      <c r="G30959" t="s">
        <v>140</v>
      </c>
      <c r="H30959" t="s">
        <v>140</v>
      </c>
      <c r="I30959" t="s">
        <v>950</v>
      </c>
      <c r="J30959" t="s">
        <v>317</v>
      </c>
      <c r="K30959" t="s">
        <v>140</v>
      </c>
      <c r="L30959" t="s">
        <v>140</v>
      </c>
      <c r="M30959" t="s">
        <v>140</v>
      </c>
      <c r="N30959" t="s">
        <v>140</v>
      </c>
    </row>
    <row r="30960" spans="1:14" x14ac:dyDescent="0.35">
      <c r="A30960" t="s">
        <v>15</v>
      </c>
      <c r="B30960" t="s">
        <v>1131</v>
      </c>
      <c r="C30960">
        <v>7</v>
      </c>
      <c r="D30960" t="s">
        <v>854</v>
      </c>
      <c r="E30960" t="s">
        <v>125</v>
      </c>
      <c r="F30960" t="s">
        <v>140</v>
      </c>
      <c r="G30960" t="s">
        <v>641</v>
      </c>
      <c r="H30960" t="s">
        <v>641</v>
      </c>
      <c r="I30960" t="s">
        <v>140</v>
      </c>
      <c r="J30960" t="s">
        <v>641</v>
      </c>
      <c r="K30960" t="s">
        <v>140</v>
      </c>
      <c r="L30960" t="s">
        <v>140</v>
      </c>
      <c r="M30960" t="s">
        <v>140</v>
      </c>
      <c r="N30960" t="s">
        <v>140</v>
      </c>
    </row>
    <row r="30961" spans="1:14" x14ac:dyDescent="0.35">
      <c r="A30961" t="s">
        <v>16</v>
      </c>
      <c r="B30961" t="s">
        <v>1129</v>
      </c>
      <c r="C30961">
        <v>5</v>
      </c>
      <c r="D30961" t="s">
        <v>177</v>
      </c>
      <c r="E30961" t="s">
        <v>140</v>
      </c>
      <c r="F30961" t="s">
        <v>140</v>
      </c>
      <c r="G30961" t="s">
        <v>140</v>
      </c>
      <c r="H30961" t="s">
        <v>140</v>
      </c>
      <c r="I30961" t="s">
        <v>140</v>
      </c>
      <c r="J30961" t="s">
        <v>140</v>
      </c>
      <c r="K30961" t="s">
        <v>140</v>
      </c>
      <c r="L30961" t="s">
        <v>140</v>
      </c>
      <c r="M30961" t="s">
        <v>140</v>
      </c>
      <c r="N30961" t="s">
        <v>140</v>
      </c>
    </row>
    <row r="30962" spans="1:14" x14ac:dyDescent="0.35">
      <c r="A30962" t="s">
        <v>16</v>
      </c>
      <c r="B30962" t="s">
        <v>1130</v>
      </c>
      <c r="C30962">
        <v>31</v>
      </c>
      <c r="D30962" t="s">
        <v>1142</v>
      </c>
      <c r="E30962" t="s">
        <v>1018</v>
      </c>
      <c r="F30962" t="s">
        <v>140</v>
      </c>
      <c r="G30962" t="s">
        <v>140</v>
      </c>
      <c r="H30962" t="s">
        <v>140</v>
      </c>
      <c r="I30962" t="s">
        <v>140</v>
      </c>
      <c r="J30962" t="s">
        <v>140</v>
      </c>
      <c r="K30962" t="s">
        <v>140</v>
      </c>
      <c r="L30962" t="s">
        <v>140</v>
      </c>
      <c r="M30962" t="s">
        <v>140</v>
      </c>
      <c r="N30962" t="s">
        <v>140</v>
      </c>
    </row>
    <row r="30963" spans="1:14" x14ac:dyDescent="0.35">
      <c r="A30963" t="s">
        <v>16</v>
      </c>
      <c r="B30963" t="s">
        <v>1131</v>
      </c>
      <c r="C30963">
        <v>10</v>
      </c>
      <c r="D30963" t="s">
        <v>177</v>
      </c>
      <c r="E30963" t="s">
        <v>140</v>
      </c>
      <c r="F30963" t="s">
        <v>140</v>
      </c>
      <c r="G30963" t="s">
        <v>140</v>
      </c>
      <c r="H30963" t="s">
        <v>140</v>
      </c>
      <c r="I30963" t="s">
        <v>140</v>
      </c>
      <c r="J30963" t="s">
        <v>140</v>
      </c>
      <c r="K30963" t="s">
        <v>140</v>
      </c>
      <c r="L30963" t="s">
        <v>140</v>
      </c>
      <c r="M30963" t="s">
        <v>140</v>
      </c>
      <c r="N30963" t="s">
        <v>140</v>
      </c>
    </row>
    <row r="30964" spans="1:14" x14ac:dyDescent="0.35">
      <c r="A30964" t="s">
        <v>17</v>
      </c>
      <c r="B30964" t="s">
        <v>1129</v>
      </c>
      <c r="C30964">
        <v>8</v>
      </c>
      <c r="D30964" t="s">
        <v>177</v>
      </c>
      <c r="E30964" t="s">
        <v>140</v>
      </c>
      <c r="F30964" t="s">
        <v>140</v>
      </c>
      <c r="G30964" t="s">
        <v>140</v>
      </c>
      <c r="H30964" t="s">
        <v>140</v>
      </c>
      <c r="I30964" t="s">
        <v>140</v>
      </c>
      <c r="J30964" t="s">
        <v>140</v>
      </c>
      <c r="K30964" t="s">
        <v>140</v>
      </c>
      <c r="L30964" t="s">
        <v>140</v>
      </c>
      <c r="M30964" t="s">
        <v>140</v>
      </c>
      <c r="N30964" t="s">
        <v>140</v>
      </c>
    </row>
    <row r="30965" spans="1:14" x14ac:dyDescent="0.35">
      <c r="A30965" t="s">
        <v>17</v>
      </c>
      <c r="B30965" t="s">
        <v>1130</v>
      </c>
      <c r="C30965">
        <v>31</v>
      </c>
      <c r="D30965" t="s">
        <v>868</v>
      </c>
      <c r="E30965" t="s">
        <v>123</v>
      </c>
      <c r="F30965" t="s">
        <v>140</v>
      </c>
      <c r="G30965" t="s">
        <v>140</v>
      </c>
      <c r="H30965" t="s">
        <v>140</v>
      </c>
      <c r="I30965" t="s">
        <v>140</v>
      </c>
      <c r="J30965" t="s">
        <v>140</v>
      </c>
      <c r="K30965" t="s">
        <v>140</v>
      </c>
      <c r="L30965" t="s">
        <v>1098</v>
      </c>
      <c r="M30965" t="s">
        <v>1098</v>
      </c>
      <c r="N30965" t="s">
        <v>996</v>
      </c>
    </row>
    <row r="30966" spans="1:14" x14ac:dyDescent="0.35">
      <c r="A30966" t="s">
        <v>17</v>
      </c>
      <c r="B30966" t="s">
        <v>1131</v>
      </c>
      <c r="C30966">
        <v>2</v>
      </c>
      <c r="D30966" t="s">
        <v>177</v>
      </c>
      <c r="E30966" t="s">
        <v>140</v>
      </c>
      <c r="F30966" t="s">
        <v>140</v>
      </c>
      <c r="G30966" t="s">
        <v>140</v>
      </c>
      <c r="H30966" t="s">
        <v>140</v>
      </c>
      <c r="I30966" t="s">
        <v>140</v>
      </c>
      <c r="J30966" t="s">
        <v>140</v>
      </c>
      <c r="K30966" t="s">
        <v>140</v>
      </c>
      <c r="L30966" t="s">
        <v>140</v>
      </c>
      <c r="M30966" t="s">
        <v>140</v>
      </c>
      <c r="N30966" t="s">
        <v>140</v>
      </c>
    </row>
    <row r="30967" spans="1:14" x14ac:dyDescent="0.35">
      <c r="A30967" t="s">
        <v>18</v>
      </c>
      <c r="B30967" t="s">
        <v>1129</v>
      </c>
      <c r="C30967">
        <v>3</v>
      </c>
      <c r="D30967" t="s">
        <v>410</v>
      </c>
      <c r="E30967" t="s">
        <v>140</v>
      </c>
      <c r="F30967" t="s">
        <v>140</v>
      </c>
      <c r="G30967" t="s">
        <v>411</v>
      </c>
      <c r="H30967" t="s">
        <v>140</v>
      </c>
      <c r="I30967" t="s">
        <v>140</v>
      </c>
      <c r="J30967" t="s">
        <v>140</v>
      </c>
      <c r="K30967" t="s">
        <v>140</v>
      </c>
      <c r="L30967" t="s">
        <v>140</v>
      </c>
      <c r="M30967" t="s">
        <v>140</v>
      </c>
      <c r="N30967" t="s">
        <v>140</v>
      </c>
    </row>
    <row r="30968" spans="1:14" x14ac:dyDescent="0.35">
      <c r="A30968" t="s">
        <v>18</v>
      </c>
      <c r="B30968" t="s">
        <v>1130</v>
      </c>
      <c r="C30968">
        <v>31</v>
      </c>
      <c r="D30968" t="s">
        <v>928</v>
      </c>
      <c r="E30968" t="s">
        <v>949</v>
      </c>
      <c r="F30968" t="s">
        <v>140</v>
      </c>
      <c r="G30968" t="s">
        <v>929</v>
      </c>
      <c r="H30968" t="s">
        <v>1047</v>
      </c>
      <c r="I30968" t="s">
        <v>140</v>
      </c>
      <c r="J30968" t="s">
        <v>1021</v>
      </c>
      <c r="K30968" t="s">
        <v>140</v>
      </c>
      <c r="L30968" t="s">
        <v>140</v>
      </c>
      <c r="M30968" t="s">
        <v>140</v>
      </c>
      <c r="N30968" t="s">
        <v>140</v>
      </c>
    </row>
    <row r="30969" spans="1:14" x14ac:dyDescent="0.35">
      <c r="A30969" t="s">
        <v>18</v>
      </c>
      <c r="B30969" t="s">
        <v>1131</v>
      </c>
      <c r="C30969">
        <v>18</v>
      </c>
      <c r="D30969" t="s">
        <v>1025</v>
      </c>
      <c r="E30969" t="s">
        <v>140</v>
      </c>
      <c r="F30969" t="s">
        <v>140</v>
      </c>
      <c r="G30969" t="s">
        <v>140</v>
      </c>
      <c r="H30969" t="s">
        <v>140</v>
      </c>
      <c r="I30969" t="s">
        <v>140</v>
      </c>
      <c r="J30969" t="s">
        <v>140</v>
      </c>
      <c r="K30969" t="s">
        <v>140</v>
      </c>
      <c r="L30969" t="s">
        <v>140</v>
      </c>
      <c r="M30969" t="s">
        <v>875</v>
      </c>
      <c r="N30969" t="s">
        <v>875</v>
      </c>
    </row>
    <row r="30970" spans="1:14" x14ac:dyDescent="0.35">
      <c r="A30970" t="s">
        <v>19</v>
      </c>
      <c r="B30970" t="s">
        <v>1129</v>
      </c>
      <c r="C30970">
        <v>4</v>
      </c>
      <c r="D30970" t="s">
        <v>177</v>
      </c>
      <c r="E30970" t="s">
        <v>140</v>
      </c>
      <c r="F30970" t="s">
        <v>140</v>
      </c>
      <c r="G30970" t="s">
        <v>140</v>
      </c>
      <c r="H30970" t="s">
        <v>140</v>
      </c>
      <c r="I30970" t="s">
        <v>140</v>
      </c>
      <c r="J30970" t="s">
        <v>140</v>
      </c>
      <c r="K30970" t="s">
        <v>140</v>
      </c>
      <c r="L30970" t="s">
        <v>140</v>
      </c>
      <c r="M30970" t="s">
        <v>140</v>
      </c>
      <c r="N30970" t="s">
        <v>140</v>
      </c>
    </row>
    <row r="30971" spans="1:14" x14ac:dyDescent="0.35">
      <c r="A30971" t="s">
        <v>19</v>
      </c>
      <c r="B30971" t="s">
        <v>1130</v>
      </c>
      <c r="C30971">
        <v>23</v>
      </c>
      <c r="D30971" t="s">
        <v>663</v>
      </c>
      <c r="E30971" t="s">
        <v>967</v>
      </c>
      <c r="F30971" t="s">
        <v>140</v>
      </c>
      <c r="G30971" t="s">
        <v>940</v>
      </c>
      <c r="H30971" t="s">
        <v>140</v>
      </c>
      <c r="I30971" t="s">
        <v>967</v>
      </c>
      <c r="J30971" t="s">
        <v>140</v>
      </c>
      <c r="K30971" t="s">
        <v>140</v>
      </c>
      <c r="L30971" t="s">
        <v>140</v>
      </c>
      <c r="M30971" t="s">
        <v>140</v>
      </c>
      <c r="N30971" t="s">
        <v>97</v>
      </c>
    </row>
    <row r="30972" spans="1:14" x14ac:dyDescent="0.35">
      <c r="A30972" t="s">
        <v>19</v>
      </c>
      <c r="B30972" t="s">
        <v>1131</v>
      </c>
      <c r="C30972">
        <v>5</v>
      </c>
      <c r="D30972" t="s">
        <v>124</v>
      </c>
      <c r="E30972" t="s">
        <v>123</v>
      </c>
      <c r="F30972" t="s">
        <v>140</v>
      </c>
      <c r="G30972" t="s">
        <v>140</v>
      </c>
      <c r="H30972" t="s">
        <v>140</v>
      </c>
      <c r="I30972" t="s">
        <v>123</v>
      </c>
      <c r="J30972" t="s">
        <v>140</v>
      </c>
      <c r="K30972" t="s">
        <v>140</v>
      </c>
      <c r="L30972" t="s">
        <v>140</v>
      </c>
      <c r="M30972" t="s">
        <v>140</v>
      </c>
      <c r="N30972" t="s">
        <v>140</v>
      </c>
    </row>
    <row r="30973" spans="1:14" x14ac:dyDescent="0.35">
      <c r="A30973" t="s">
        <v>20</v>
      </c>
      <c r="B30973" t="s">
        <v>1129</v>
      </c>
      <c r="C30973">
        <v>7</v>
      </c>
      <c r="D30973" t="s">
        <v>177</v>
      </c>
      <c r="E30973" t="s">
        <v>140</v>
      </c>
      <c r="F30973" t="s">
        <v>140</v>
      </c>
      <c r="G30973" t="s">
        <v>140</v>
      </c>
      <c r="H30973" t="s">
        <v>140</v>
      </c>
      <c r="I30973" t="s">
        <v>140</v>
      </c>
      <c r="J30973" t="s">
        <v>140</v>
      </c>
      <c r="K30973" t="s">
        <v>140</v>
      </c>
      <c r="L30973" t="s">
        <v>140</v>
      </c>
      <c r="M30973" t="s">
        <v>140</v>
      </c>
      <c r="N30973" t="s">
        <v>140</v>
      </c>
    </row>
    <row r="30974" spans="1:14" x14ac:dyDescent="0.35">
      <c r="A30974" t="s">
        <v>20</v>
      </c>
      <c r="B30974" t="s">
        <v>1130</v>
      </c>
      <c r="C30974">
        <v>12</v>
      </c>
      <c r="D30974" t="s">
        <v>177</v>
      </c>
      <c r="E30974" t="s">
        <v>140</v>
      </c>
      <c r="F30974" t="s">
        <v>140</v>
      </c>
      <c r="G30974" t="s">
        <v>140</v>
      </c>
      <c r="H30974" t="s">
        <v>140</v>
      </c>
      <c r="I30974" t="s">
        <v>140</v>
      </c>
      <c r="J30974" t="s">
        <v>140</v>
      </c>
      <c r="K30974" t="s">
        <v>140</v>
      </c>
      <c r="L30974" t="s">
        <v>140</v>
      </c>
      <c r="M30974" t="s">
        <v>140</v>
      </c>
      <c r="N30974" t="s">
        <v>140</v>
      </c>
    </row>
    <row r="30975" spans="1:14" x14ac:dyDescent="0.35">
      <c r="A30975" t="s">
        <v>20</v>
      </c>
      <c r="B30975" t="s">
        <v>1131</v>
      </c>
      <c r="C30975">
        <v>12</v>
      </c>
      <c r="D30975" t="s">
        <v>177</v>
      </c>
      <c r="E30975" t="s">
        <v>140</v>
      </c>
      <c r="F30975" t="s">
        <v>140</v>
      </c>
      <c r="G30975" t="s">
        <v>140</v>
      </c>
      <c r="H30975" t="s">
        <v>140</v>
      </c>
      <c r="I30975" t="s">
        <v>140</v>
      </c>
      <c r="J30975" t="s">
        <v>140</v>
      </c>
      <c r="K30975" t="s">
        <v>140</v>
      </c>
      <c r="L30975" t="s">
        <v>140</v>
      </c>
      <c r="M30975" t="s">
        <v>140</v>
      </c>
      <c r="N30975" t="s">
        <v>140</v>
      </c>
    </row>
    <row r="30976" spans="1:14" x14ac:dyDescent="0.35">
      <c r="A30976" t="s">
        <v>21</v>
      </c>
      <c r="B30976" t="s">
        <v>1129</v>
      </c>
      <c r="C30976">
        <v>14</v>
      </c>
      <c r="D30976" t="s">
        <v>809</v>
      </c>
      <c r="E30976" t="s">
        <v>915</v>
      </c>
      <c r="F30976" t="s">
        <v>915</v>
      </c>
      <c r="G30976" t="s">
        <v>915</v>
      </c>
      <c r="H30976" t="s">
        <v>915</v>
      </c>
      <c r="I30976" t="s">
        <v>915</v>
      </c>
      <c r="J30976" t="s">
        <v>140</v>
      </c>
      <c r="K30976" t="s">
        <v>140</v>
      </c>
      <c r="L30976" t="s">
        <v>915</v>
      </c>
      <c r="M30976" t="s">
        <v>915</v>
      </c>
      <c r="N30976" t="s">
        <v>915</v>
      </c>
    </row>
    <row r="30977" spans="1:14" x14ac:dyDescent="0.35">
      <c r="A30977" t="s">
        <v>21</v>
      </c>
      <c r="B30977" t="s">
        <v>1130</v>
      </c>
      <c r="C30977">
        <v>18</v>
      </c>
      <c r="D30977" t="s">
        <v>96</v>
      </c>
      <c r="E30977" t="s">
        <v>458</v>
      </c>
      <c r="F30977" t="s">
        <v>458</v>
      </c>
      <c r="G30977" t="s">
        <v>458</v>
      </c>
      <c r="H30977" t="s">
        <v>458</v>
      </c>
      <c r="I30977" t="s">
        <v>95</v>
      </c>
      <c r="J30977" t="s">
        <v>458</v>
      </c>
      <c r="K30977" t="s">
        <v>458</v>
      </c>
      <c r="L30977" t="s">
        <v>458</v>
      </c>
      <c r="M30977" t="s">
        <v>458</v>
      </c>
      <c r="N30977" t="s">
        <v>458</v>
      </c>
    </row>
    <row r="30978" spans="1:14" x14ac:dyDescent="0.35">
      <c r="A30978" t="s">
        <v>21</v>
      </c>
      <c r="B30978" t="s">
        <v>1131</v>
      </c>
      <c r="C30978">
        <v>34</v>
      </c>
      <c r="D30978" t="s">
        <v>840</v>
      </c>
      <c r="E30978" t="s">
        <v>115</v>
      </c>
      <c r="F30978" t="s">
        <v>140</v>
      </c>
      <c r="G30978" t="s">
        <v>140</v>
      </c>
      <c r="H30978" t="s">
        <v>140</v>
      </c>
      <c r="I30978" t="s">
        <v>1048</v>
      </c>
      <c r="J30978" t="s">
        <v>1048</v>
      </c>
      <c r="K30978" t="s">
        <v>140</v>
      </c>
      <c r="L30978" t="s">
        <v>140</v>
      </c>
      <c r="M30978" t="s">
        <v>140</v>
      </c>
      <c r="N30978" t="s">
        <v>1048</v>
      </c>
    </row>
    <row r="30979" spans="1:14" x14ac:dyDescent="0.35">
      <c r="A30979" t="s">
        <v>22</v>
      </c>
      <c r="B30979" t="s">
        <v>1129</v>
      </c>
      <c r="C30979">
        <v>4</v>
      </c>
      <c r="D30979" t="s">
        <v>177</v>
      </c>
      <c r="E30979" t="s">
        <v>140</v>
      </c>
      <c r="F30979" t="s">
        <v>140</v>
      </c>
      <c r="G30979" t="s">
        <v>140</v>
      </c>
      <c r="H30979" t="s">
        <v>140</v>
      </c>
      <c r="I30979" t="s">
        <v>140</v>
      </c>
      <c r="J30979" t="s">
        <v>140</v>
      </c>
      <c r="K30979" t="s">
        <v>140</v>
      </c>
      <c r="L30979" t="s">
        <v>140</v>
      </c>
      <c r="M30979" t="s">
        <v>140</v>
      </c>
      <c r="N30979" t="s">
        <v>140</v>
      </c>
    </row>
    <row r="30980" spans="1:14" x14ac:dyDescent="0.35">
      <c r="A30980" t="s">
        <v>22</v>
      </c>
      <c r="B30980" t="s">
        <v>1130</v>
      </c>
      <c r="C30980">
        <v>34</v>
      </c>
      <c r="D30980" t="s">
        <v>1213</v>
      </c>
      <c r="E30980" t="s">
        <v>140</v>
      </c>
      <c r="F30980" t="s">
        <v>140</v>
      </c>
      <c r="G30980" t="s">
        <v>140</v>
      </c>
      <c r="H30980" t="s">
        <v>140</v>
      </c>
      <c r="I30980" t="s">
        <v>140</v>
      </c>
      <c r="J30980" t="s">
        <v>140</v>
      </c>
      <c r="K30980" t="s">
        <v>140</v>
      </c>
      <c r="L30980" t="s">
        <v>140</v>
      </c>
      <c r="M30980" t="s">
        <v>1073</v>
      </c>
      <c r="N30980" t="s">
        <v>140</v>
      </c>
    </row>
    <row r="30981" spans="1:14" x14ac:dyDescent="0.35">
      <c r="A30981" t="s">
        <v>22</v>
      </c>
      <c r="B30981" t="s">
        <v>1131</v>
      </c>
      <c r="C30981">
        <v>4</v>
      </c>
      <c r="D30981" t="s">
        <v>177</v>
      </c>
      <c r="E30981" t="s">
        <v>140</v>
      </c>
      <c r="F30981" t="s">
        <v>140</v>
      </c>
      <c r="G30981" t="s">
        <v>140</v>
      </c>
      <c r="H30981" t="s">
        <v>140</v>
      </c>
      <c r="I30981" t="s">
        <v>140</v>
      </c>
      <c r="J30981" t="s">
        <v>140</v>
      </c>
      <c r="K30981" t="s">
        <v>140</v>
      </c>
      <c r="L30981" t="s">
        <v>140</v>
      </c>
      <c r="M30981" t="s">
        <v>140</v>
      </c>
      <c r="N30981" t="s">
        <v>140</v>
      </c>
    </row>
    <row r="30982" spans="1:14" x14ac:dyDescent="0.35">
      <c r="A30982" t="s">
        <v>23</v>
      </c>
      <c r="B30982" t="s">
        <v>1129</v>
      </c>
      <c r="C30982">
        <v>8</v>
      </c>
      <c r="D30982" t="s">
        <v>989</v>
      </c>
      <c r="E30982" t="s">
        <v>140</v>
      </c>
      <c r="F30982" t="s">
        <v>140</v>
      </c>
      <c r="G30982" t="s">
        <v>140</v>
      </c>
      <c r="H30982" t="s">
        <v>140</v>
      </c>
      <c r="I30982" t="s">
        <v>140</v>
      </c>
      <c r="J30982" t="s">
        <v>140</v>
      </c>
      <c r="K30982" t="s">
        <v>140</v>
      </c>
      <c r="L30982" t="s">
        <v>140</v>
      </c>
      <c r="M30982" t="s">
        <v>140</v>
      </c>
      <c r="N30982" t="s">
        <v>848</v>
      </c>
    </row>
    <row r="30983" spans="1:14" x14ac:dyDescent="0.35">
      <c r="A30983" t="s">
        <v>23</v>
      </c>
      <c r="B30983" t="s">
        <v>1130</v>
      </c>
      <c r="C30983">
        <v>22</v>
      </c>
      <c r="D30983" t="s">
        <v>1119</v>
      </c>
      <c r="E30983" t="s">
        <v>1046</v>
      </c>
      <c r="F30983" t="s">
        <v>140</v>
      </c>
      <c r="G30983" t="s">
        <v>140</v>
      </c>
      <c r="H30983" t="s">
        <v>140</v>
      </c>
      <c r="I30983" t="s">
        <v>140</v>
      </c>
      <c r="J30983" t="s">
        <v>140</v>
      </c>
      <c r="K30983" t="s">
        <v>140</v>
      </c>
      <c r="L30983" t="s">
        <v>140</v>
      </c>
      <c r="M30983" t="s">
        <v>140</v>
      </c>
      <c r="N30983" t="s">
        <v>140</v>
      </c>
    </row>
    <row r="30984" spans="1:14" x14ac:dyDescent="0.35">
      <c r="A30984" t="s">
        <v>23</v>
      </c>
      <c r="B30984" t="s">
        <v>1131</v>
      </c>
      <c r="C30984">
        <v>13</v>
      </c>
      <c r="D30984" t="s">
        <v>613</v>
      </c>
      <c r="E30984" t="s">
        <v>1023</v>
      </c>
      <c r="F30984" t="s">
        <v>140</v>
      </c>
      <c r="G30984" t="s">
        <v>1023</v>
      </c>
      <c r="H30984" t="s">
        <v>897</v>
      </c>
      <c r="I30984" t="s">
        <v>140</v>
      </c>
      <c r="J30984" t="s">
        <v>140</v>
      </c>
      <c r="K30984" t="s">
        <v>140</v>
      </c>
      <c r="L30984" t="s">
        <v>140</v>
      </c>
      <c r="M30984" t="s">
        <v>140</v>
      </c>
      <c r="N30984" t="s">
        <v>140</v>
      </c>
    </row>
    <row r="30985" spans="1:14" x14ac:dyDescent="0.35">
      <c r="A30985" t="s">
        <v>24</v>
      </c>
      <c r="B30985" t="s">
        <v>1129</v>
      </c>
      <c r="C30985">
        <v>8</v>
      </c>
      <c r="D30985" t="s">
        <v>177</v>
      </c>
      <c r="E30985" t="s">
        <v>140</v>
      </c>
      <c r="F30985" t="s">
        <v>140</v>
      </c>
      <c r="G30985" t="s">
        <v>140</v>
      </c>
      <c r="H30985" t="s">
        <v>140</v>
      </c>
      <c r="I30985" t="s">
        <v>140</v>
      </c>
      <c r="J30985" t="s">
        <v>140</v>
      </c>
      <c r="K30985" t="s">
        <v>140</v>
      </c>
      <c r="L30985" t="s">
        <v>140</v>
      </c>
      <c r="M30985" t="s">
        <v>140</v>
      </c>
      <c r="N30985" t="s">
        <v>140</v>
      </c>
    </row>
    <row r="30986" spans="1:14" x14ac:dyDescent="0.35">
      <c r="A30986" t="s">
        <v>24</v>
      </c>
      <c r="B30986" t="s">
        <v>1130</v>
      </c>
      <c r="C30986">
        <v>33</v>
      </c>
      <c r="D30986" t="s">
        <v>520</v>
      </c>
      <c r="E30986" t="s">
        <v>1052</v>
      </c>
      <c r="F30986" t="s">
        <v>140</v>
      </c>
      <c r="G30986" t="s">
        <v>140</v>
      </c>
      <c r="H30986" t="s">
        <v>140</v>
      </c>
      <c r="I30986" t="s">
        <v>140</v>
      </c>
      <c r="J30986" t="s">
        <v>140</v>
      </c>
      <c r="K30986" t="s">
        <v>140</v>
      </c>
      <c r="L30986" t="s">
        <v>1052</v>
      </c>
      <c r="M30986" t="s">
        <v>140</v>
      </c>
      <c r="N30986" t="s">
        <v>517</v>
      </c>
    </row>
    <row r="30987" spans="1:14" x14ac:dyDescent="0.35">
      <c r="A30987" t="s">
        <v>24</v>
      </c>
      <c r="B30987" t="s">
        <v>1131</v>
      </c>
      <c r="C30987">
        <v>11</v>
      </c>
      <c r="D30987" t="s">
        <v>776</v>
      </c>
      <c r="E30987" t="s">
        <v>548</v>
      </c>
      <c r="F30987" t="s">
        <v>140</v>
      </c>
      <c r="G30987" t="s">
        <v>140</v>
      </c>
      <c r="H30987" t="s">
        <v>140</v>
      </c>
      <c r="I30987" t="s">
        <v>140</v>
      </c>
      <c r="J30987" t="s">
        <v>548</v>
      </c>
      <c r="K30987" t="s">
        <v>140</v>
      </c>
      <c r="L30987" t="s">
        <v>140</v>
      </c>
      <c r="M30987" t="s">
        <v>140</v>
      </c>
      <c r="N30987" t="s">
        <v>140</v>
      </c>
    </row>
    <row r="30988" spans="1:14" x14ac:dyDescent="0.35">
      <c r="A30988" t="s">
        <v>25</v>
      </c>
      <c r="B30988" t="s">
        <v>1129</v>
      </c>
      <c r="C30988">
        <v>11</v>
      </c>
      <c r="D30988" t="s">
        <v>177</v>
      </c>
      <c r="E30988" t="s">
        <v>140</v>
      </c>
      <c r="F30988" t="s">
        <v>140</v>
      </c>
      <c r="G30988" t="s">
        <v>140</v>
      </c>
      <c r="H30988" t="s">
        <v>140</v>
      </c>
      <c r="I30988" t="s">
        <v>140</v>
      </c>
      <c r="J30988" t="s">
        <v>140</v>
      </c>
      <c r="K30988" t="s">
        <v>140</v>
      </c>
      <c r="L30988" t="s">
        <v>140</v>
      </c>
      <c r="M30988" t="s">
        <v>140</v>
      </c>
      <c r="N30988" t="s">
        <v>140</v>
      </c>
    </row>
    <row r="30989" spans="1:14" x14ac:dyDescent="0.35">
      <c r="A30989" t="s">
        <v>25</v>
      </c>
      <c r="B30989" t="s">
        <v>1130</v>
      </c>
      <c r="C30989">
        <v>38</v>
      </c>
      <c r="D30989" t="s">
        <v>955</v>
      </c>
      <c r="E30989" t="s">
        <v>140</v>
      </c>
      <c r="F30989" t="s">
        <v>140</v>
      </c>
      <c r="G30989" t="s">
        <v>1054</v>
      </c>
      <c r="H30989" t="s">
        <v>140</v>
      </c>
      <c r="I30989" t="s">
        <v>140</v>
      </c>
      <c r="J30989" t="s">
        <v>954</v>
      </c>
      <c r="K30989" t="s">
        <v>140</v>
      </c>
      <c r="L30989" t="s">
        <v>140</v>
      </c>
      <c r="M30989" t="s">
        <v>140</v>
      </c>
      <c r="N30989" t="s">
        <v>140</v>
      </c>
    </row>
    <row r="30990" spans="1:14" x14ac:dyDescent="0.35">
      <c r="A30990" t="s">
        <v>25</v>
      </c>
      <c r="B30990" t="s">
        <v>1131</v>
      </c>
      <c r="C30990">
        <v>2</v>
      </c>
      <c r="D30990" t="s">
        <v>177</v>
      </c>
      <c r="E30990" t="s">
        <v>140</v>
      </c>
      <c r="F30990" t="s">
        <v>140</v>
      </c>
      <c r="G30990" t="s">
        <v>140</v>
      </c>
      <c r="H30990" t="s">
        <v>140</v>
      </c>
      <c r="I30990" t="s">
        <v>140</v>
      </c>
      <c r="J30990" t="s">
        <v>140</v>
      </c>
      <c r="K30990" t="s">
        <v>140</v>
      </c>
      <c r="L30990" t="s">
        <v>140</v>
      </c>
      <c r="M30990" t="s">
        <v>140</v>
      </c>
      <c r="N30990" t="s">
        <v>140</v>
      </c>
    </row>
    <row r="30991" spans="1:14" x14ac:dyDescent="0.35">
      <c r="A30991" t="s">
        <v>26</v>
      </c>
      <c r="B30991" t="s">
        <v>1129</v>
      </c>
      <c r="C30991">
        <v>3</v>
      </c>
      <c r="D30991" t="s">
        <v>177</v>
      </c>
      <c r="E30991" t="s">
        <v>140</v>
      </c>
      <c r="F30991" t="s">
        <v>140</v>
      </c>
      <c r="G30991" t="s">
        <v>140</v>
      </c>
      <c r="H30991" t="s">
        <v>140</v>
      </c>
      <c r="I30991" t="s">
        <v>140</v>
      </c>
      <c r="J30991" t="s">
        <v>140</v>
      </c>
      <c r="K30991" t="s">
        <v>140</v>
      </c>
      <c r="L30991" t="s">
        <v>140</v>
      </c>
      <c r="M30991" t="s">
        <v>140</v>
      </c>
      <c r="N30991" t="s">
        <v>140</v>
      </c>
    </row>
    <row r="30992" spans="1:14" x14ac:dyDescent="0.35">
      <c r="A30992" t="s">
        <v>26</v>
      </c>
      <c r="B30992" t="s">
        <v>1130</v>
      </c>
      <c r="C30992">
        <v>29</v>
      </c>
      <c r="D30992" t="s">
        <v>124</v>
      </c>
      <c r="E30992" t="s">
        <v>99</v>
      </c>
      <c r="F30992" t="s">
        <v>140</v>
      </c>
      <c r="G30992" t="s">
        <v>140</v>
      </c>
      <c r="H30992" t="s">
        <v>140</v>
      </c>
      <c r="I30992" t="s">
        <v>140</v>
      </c>
      <c r="J30992" t="s">
        <v>1060</v>
      </c>
      <c r="K30992" t="s">
        <v>140</v>
      </c>
      <c r="L30992" t="s">
        <v>140</v>
      </c>
      <c r="M30992" t="s">
        <v>140</v>
      </c>
      <c r="N30992" t="s">
        <v>140</v>
      </c>
    </row>
    <row r="30993" spans="1:14" x14ac:dyDescent="0.35">
      <c r="A30993" t="s">
        <v>26</v>
      </c>
      <c r="B30993" t="s">
        <v>1131</v>
      </c>
      <c r="C30993">
        <v>18</v>
      </c>
      <c r="D30993" t="s">
        <v>177</v>
      </c>
      <c r="E30993" t="s">
        <v>140</v>
      </c>
      <c r="F30993" t="s">
        <v>140</v>
      </c>
      <c r="G30993" t="s">
        <v>140</v>
      </c>
      <c r="H30993" t="s">
        <v>140</v>
      </c>
      <c r="I30993" t="s">
        <v>140</v>
      </c>
      <c r="J30993" t="s">
        <v>140</v>
      </c>
      <c r="K30993" t="s">
        <v>140</v>
      </c>
      <c r="L30993" t="s">
        <v>140</v>
      </c>
      <c r="M30993" t="s">
        <v>140</v>
      </c>
      <c r="N30993" t="s">
        <v>140</v>
      </c>
    </row>
    <row r="30994" spans="1:14" x14ac:dyDescent="0.35">
      <c r="A30994" t="s">
        <v>27</v>
      </c>
      <c r="B30994" t="s">
        <v>1130</v>
      </c>
      <c r="C30994">
        <v>32</v>
      </c>
      <c r="D30994" t="s">
        <v>563</v>
      </c>
      <c r="E30994" t="s">
        <v>953</v>
      </c>
      <c r="F30994" t="s">
        <v>140</v>
      </c>
      <c r="G30994" t="s">
        <v>801</v>
      </c>
      <c r="H30994" t="s">
        <v>140</v>
      </c>
      <c r="I30994" t="s">
        <v>1060</v>
      </c>
      <c r="J30994" t="s">
        <v>1060</v>
      </c>
      <c r="K30994" t="s">
        <v>140</v>
      </c>
      <c r="L30994" t="s">
        <v>1052</v>
      </c>
      <c r="M30994" t="s">
        <v>140</v>
      </c>
      <c r="N30994" t="s">
        <v>140</v>
      </c>
    </row>
    <row r="30995" spans="1:14" x14ac:dyDescent="0.35">
      <c r="A30995" t="s">
        <v>27</v>
      </c>
      <c r="B30995" t="s">
        <v>1131</v>
      </c>
      <c r="C30995">
        <v>11</v>
      </c>
      <c r="D30995" t="s">
        <v>491</v>
      </c>
      <c r="E30995" t="s">
        <v>140</v>
      </c>
      <c r="F30995" t="s">
        <v>140</v>
      </c>
      <c r="G30995" t="s">
        <v>490</v>
      </c>
      <c r="H30995" t="s">
        <v>140</v>
      </c>
      <c r="I30995" t="s">
        <v>140</v>
      </c>
      <c r="J30995" t="s">
        <v>140</v>
      </c>
      <c r="K30995" t="s">
        <v>140</v>
      </c>
      <c r="L30995" t="s">
        <v>140</v>
      </c>
      <c r="M30995" t="s">
        <v>140</v>
      </c>
      <c r="N30995" t="s">
        <v>140</v>
      </c>
    </row>
    <row r="30996" spans="1:14" x14ac:dyDescent="0.35">
      <c r="A30996" t="s">
        <v>28</v>
      </c>
      <c r="B30996" t="s">
        <v>1129</v>
      </c>
      <c r="C30996">
        <v>7</v>
      </c>
      <c r="D30996" t="s">
        <v>177</v>
      </c>
      <c r="E30996" t="s">
        <v>140</v>
      </c>
      <c r="F30996" t="s">
        <v>140</v>
      </c>
      <c r="G30996" t="s">
        <v>140</v>
      </c>
      <c r="H30996" t="s">
        <v>140</v>
      </c>
      <c r="I30996" t="s">
        <v>140</v>
      </c>
      <c r="J30996" t="s">
        <v>140</v>
      </c>
      <c r="K30996" t="s">
        <v>140</v>
      </c>
      <c r="L30996" t="s">
        <v>140</v>
      </c>
      <c r="M30996" t="s">
        <v>140</v>
      </c>
      <c r="N30996" t="s">
        <v>140</v>
      </c>
    </row>
    <row r="30997" spans="1:14" x14ac:dyDescent="0.35">
      <c r="A30997" t="s">
        <v>28</v>
      </c>
      <c r="B30997" t="s">
        <v>1130</v>
      </c>
      <c r="C30997">
        <v>24</v>
      </c>
      <c r="D30997" t="s">
        <v>1118</v>
      </c>
      <c r="E30997" t="s">
        <v>140</v>
      </c>
      <c r="F30997" t="s">
        <v>140</v>
      </c>
      <c r="G30997" t="s">
        <v>140</v>
      </c>
      <c r="H30997" t="s">
        <v>1051</v>
      </c>
      <c r="I30997" t="s">
        <v>140</v>
      </c>
      <c r="J30997" t="s">
        <v>140</v>
      </c>
      <c r="K30997" t="s">
        <v>140</v>
      </c>
      <c r="L30997" t="s">
        <v>140</v>
      </c>
      <c r="M30997" t="s">
        <v>140</v>
      </c>
      <c r="N30997" t="s">
        <v>140</v>
      </c>
    </row>
    <row r="30998" spans="1:14" x14ac:dyDescent="0.35">
      <c r="A30998" t="s">
        <v>28</v>
      </c>
      <c r="B30998" t="s">
        <v>1131</v>
      </c>
      <c r="C30998">
        <v>6</v>
      </c>
      <c r="D30998" t="s">
        <v>177</v>
      </c>
      <c r="E30998" t="s">
        <v>140</v>
      </c>
      <c r="F30998" t="s">
        <v>140</v>
      </c>
      <c r="G30998" t="s">
        <v>140</v>
      </c>
      <c r="H30998" t="s">
        <v>140</v>
      </c>
      <c r="I30998" t="s">
        <v>140</v>
      </c>
      <c r="J30998" t="s">
        <v>140</v>
      </c>
      <c r="K30998" t="s">
        <v>140</v>
      </c>
      <c r="L30998" t="s">
        <v>140</v>
      </c>
      <c r="M30998" t="s">
        <v>140</v>
      </c>
      <c r="N30998" t="s">
        <v>140</v>
      </c>
    </row>
    <row r="30999" spans="1:14" x14ac:dyDescent="0.35">
      <c r="A30999" t="s">
        <v>29</v>
      </c>
      <c r="B30999" t="s">
        <v>1129</v>
      </c>
      <c r="C30999">
        <v>4</v>
      </c>
      <c r="D30999" t="s">
        <v>362</v>
      </c>
      <c r="E30999" t="s">
        <v>363</v>
      </c>
      <c r="F30999" t="s">
        <v>140</v>
      </c>
      <c r="G30999" t="s">
        <v>140</v>
      </c>
      <c r="H30999" t="s">
        <v>140</v>
      </c>
      <c r="I30999" t="s">
        <v>140</v>
      </c>
      <c r="J30999" t="s">
        <v>140</v>
      </c>
      <c r="K30999" t="s">
        <v>140</v>
      </c>
      <c r="L30999" t="s">
        <v>140</v>
      </c>
      <c r="M30999" t="s">
        <v>140</v>
      </c>
      <c r="N30999" t="s">
        <v>140</v>
      </c>
    </row>
    <row r="31000" spans="1:14" x14ac:dyDescent="0.35">
      <c r="A31000" t="s">
        <v>29</v>
      </c>
      <c r="B31000" t="s">
        <v>1130</v>
      </c>
      <c r="C31000">
        <v>52</v>
      </c>
      <c r="D31000" t="s">
        <v>1075</v>
      </c>
      <c r="E31000" t="s">
        <v>991</v>
      </c>
      <c r="F31000" t="s">
        <v>140</v>
      </c>
      <c r="G31000" t="s">
        <v>140</v>
      </c>
      <c r="H31000" t="s">
        <v>140</v>
      </c>
      <c r="I31000" t="s">
        <v>940</v>
      </c>
      <c r="J31000" t="s">
        <v>140</v>
      </c>
      <c r="K31000" t="s">
        <v>140</v>
      </c>
      <c r="L31000" t="s">
        <v>140</v>
      </c>
      <c r="M31000" t="s">
        <v>140</v>
      </c>
      <c r="N31000" t="s">
        <v>140</v>
      </c>
    </row>
    <row r="31001" spans="1:14" x14ac:dyDescent="0.35">
      <c r="A31001" t="s">
        <v>29</v>
      </c>
      <c r="B31001" t="s">
        <v>1131</v>
      </c>
      <c r="C31001">
        <v>4</v>
      </c>
      <c r="D31001" t="s">
        <v>120</v>
      </c>
      <c r="E31001" t="s">
        <v>140</v>
      </c>
      <c r="F31001" t="s">
        <v>140</v>
      </c>
      <c r="G31001" t="s">
        <v>140</v>
      </c>
      <c r="H31001" t="s">
        <v>140</v>
      </c>
      <c r="I31001" t="s">
        <v>140</v>
      </c>
      <c r="J31001" t="s">
        <v>119</v>
      </c>
      <c r="K31001" t="s">
        <v>140</v>
      </c>
      <c r="L31001" t="s">
        <v>140</v>
      </c>
      <c r="M31001" t="s">
        <v>140</v>
      </c>
      <c r="N31001" t="s">
        <v>140</v>
      </c>
    </row>
    <row r="31002" spans="1:14" x14ac:dyDescent="0.35">
      <c r="A31002" t="s">
        <v>30</v>
      </c>
      <c r="B31002" t="s">
        <v>1129</v>
      </c>
      <c r="C31002">
        <v>7</v>
      </c>
      <c r="D31002" t="s">
        <v>500</v>
      </c>
      <c r="E31002" t="s">
        <v>501</v>
      </c>
      <c r="F31002" t="s">
        <v>140</v>
      </c>
      <c r="G31002" t="s">
        <v>140</v>
      </c>
      <c r="H31002" t="s">
        <v>140</v>
      </c>
      <c r="I31002" t="s">
        <v>140</v>
      </c>
      <c r="J31002" t="s">
        <v>140</v>
      </c>
      <c r="K31002" t="s">
        <v>140</v>
      </c>
      <c r="L31002" t="s">
        <v>140</v>
      </c>
      <c r="M31002" t="s">
        <v>140</v>
      </c>
      <c r="N31002" t="s">
        <v>501</v>
      </c>
    </row>
    <row r="31003" spans="1:14" x14ac:dyDescent="0.35">
      <c r="A31003" t="s">
        <v>30</v>
      </c>
      <c r="B31003" t="s">
        <v>1130</v>
      </c>
      <c r="C31003">
        <v>32</v>
      </c>
      <c r="D31003" t="s">
        <v>902</v>
      </c>
      <c r="E31003" t="s">
        <v>1053</v>
      </c>
      <c r="F31003" t="s">
        <v>1007</v>
      </c>
      <c r="G31003" t="s">
        <v>1007</v>
      </c>
      <c r="H31003" t="s">
        <v>140</v>
      </c>
      <c r="I31003" t="s">
        <v>1007</v>
      </c>
      <c r="J31003" t="s">
        <v>716</v>
      </c>
      <c r="K31003" t="s">
        <v>1007</v>
      </c>
      <c r="L31003" t="s">
        <v>140</v>
      </c>
      <c r="M31003" t="s">
        <v>140</v>
      </c>
      <c r="N31003" t="s">
        <v>140</v>
      </c>
    </row>
    <row r="31004" spans="1:14" x14ac:dyDescent="0.35">
      <c r="A31004" t="s">
        <v>30</v>
      </c>
      <c r="B31004" t="s">
        <v>1131</v>
      </c>
      <c r="C31004">
        <v>8</v>
      </c>
      <c r="D31004" t="s">
        <v>819</v>
      </c>
      <c r="E31004" t="s">
        <v>51</v>
      </c>
      <c r="F31004" t="s">
        <v>140</v>
      </c>
      <c r="G31004" t="s">
        <v>848</v>
      </c>
      <c r="H31004" t="s">
        <v>140</v>
      </c>
      <c r="I31004" t="s">
        <v>140</v>
      </c>
      <c r="J31004" t="s">
        <v>140</v>
      </c>
      <c r="K31004" t="s">
        <v>140</v>
      </c>
      <c r="L31004" t="s">
        <v>51</v>
      </c>
      <c r="M31004" t="s">
        <v>51</v>
      </c>
      <c r="N31004" t="s">
        <v>51</v>
      </c>
    </row>
    <row r="31005" spans="1:14" x14ac:dyDescent="0.35">
      <c r="A31005" t="s">
        <v>31</v>
      </c>
      <c r="B31005" t="s">
        <v>1129</v>
      </c>
      <c r="C31005">
        <v>8</v>
      </c>
      <c r="D31005" t="s">
        <v>989</v>
      </c>
      <c r="E31005" t="s">
        <v>140</v>
      </c>
      <c r="F31005" t="s">
        <v>140</v>
      </c>
      <c r="G31005" t="s">
        <v>140</v>
      </c>
      <c r="H31005" t="s">
        <v>848</v>
      </c>
      <c r="I31005" t="s">
        <v>140</v>
      </c>
      <c r="J31005" t="s">
        <v>140</v>
      </c>
      <c r="K31005" t="s">
        <v>140</v>
      </c>
      <c r="L31005" t="s">
        <v>140</v>
      </c>
      <c r="M31005" t="s">
        <v>140</v>
      </c>
      <c r="N31005" t="s">
        <v>140</v>
      </c>
    </row>
    <row r="31006" spans="1:14" x14ac:dyDescent="0.35">
      <c r="A31006" t="s">
        <v>31</v>
      </c>
      <c r="B31006" t="s">
        <v>1130</v>
      </c>
      <c r="C31006">
        <v>19</v>
      </c>
      <c r="D31006" t="s">
        <v>776</v>
      </c>
      <c r="E31006" t="s">
        <v>140</v>
      </c>
      <c r="F31006" t="s">
        <v>140</v>
      </c>
      <c r="G31006" t="s">
        <v>977</v>
      </c>
      <c r="H31006" t="s">
        <v>977</v>
      </c>
      <c r="I31006" t="s">
        <v>140</v>
      </c>
      <c r="J31006" t="s">
        <v>140</v>
      </c>
      <c r="K31006" t="s">
        <v>140</v>
      </c>
      <c r="L31006" t="s">
        <v>991</v>
      </c>
      <c r="M31006" t="s">
        <v>140</v>
      </c>
      <c r="N31006" t="s">
        <v>140</v>
      </c>
    </row>
    <row r="31007" spans="1:14" x14ac:dyDescent="0.35">
      <c r="A31007" t="s">
        <v>31</v>
      </c>
      <c r="B31007" t="s">
        <v>1131</v>
      </c>
      <c r="C31007">
        <v>24</v>
      </c>
      <c r="D31007" t="s">
        <v>461</v>
      </c>
      <c r="E31007" t="s">
        <v>140</v>
      </c>
      <c r="F31007" t="s">
        <v>140</v>
      </c>
      <c r="G31007" t="s">
        <v>140</v>
      </c>
      <c r="H31007" t="s">
        <v>462</v>
      </c>
      <c r="I31007" t="s">
        <v>140</v>
      </c>
      <c r="J31007" t="s">
        <v>1021</v>
      </c>
      <c r="K31007" t="s">
        <v>140</v>
      </c>
      <c r="L31007" t="s">
        <v>1021</v>
      </c>
      <c r="M31007" t="s">
        <v>140</v>
      </c>
      <c r="N31007" t="s">
        <v>140</v>
      </c>
    </row>
    <row r="31008" spans="1:14" x14ac:dyDescent="0.35">
      <c r="A31008" t="s">
        <v>32</v>
      </c>
      <c r="B31008" t="s">
        <v>1129</v>
      </c>
      <c r="C31008">
        <v>195</v>
      </c>
      <c r="D31008" t="s">
        <v>1134</v>
      </c>
      <c r="E31008" t="s">
        <v>1020</v>
      </c>
      <c r="F31008" t="s">
        <v>1063</v>
      </c>
      <c r="G31008" t="s">
        <v>954</v>
      </c>
      <c r="H31008" t="s">
        <v>1021</v>
      </c>
      <c r="I31008" t="s">
        <v>1063</v>
      </c>
      <c r="J31008" t="s">
        <v>1012</v>
      </c>
      <c r="K31008" t="s">
        <v>140</v>
      </c>
      <c r="L31008" t="s">
        <v>939</v>
      </c>
      <c r="M31008" t="s">
        <v>1017</v>
      </c>
      <c r="N31008" t="s">
        <v>939</v>
      </c>
    </row>
    <row r="31009" spans="1:14" x14ac:dyDescent="0.35">
      <c r="A31009" t="s">
        <v>32</v>
      </c>
      <c r="B31009" t="s">
        <v>1130</v>
      </c>
      <c r="C31009">
        <v>707</v>
      </c>
      <c r="D31009" t="s">
        <v>118</v>
      </c>
      <c r="E31009" t="s">
        <v>1057</v>
      </c>
      <c r="F31009" t="s">
        <v>1016</v>
      </c>
      <c r="G31009" t="s">
        <v>1043</v>
      </c>
      <c r="H31009" t="s">
        <v>1011</v>
      </c>
      <c r="I31009" t="s">
        <v>1011</v>
      </c>
      <c r="J31009" t="s">
        <v>1046</v>
      </c>
      <c r="K31009" t="s">
        <v>1016</v>
      </c>
      <c r="L31009" t="s">
        <v>949</v>
      </c>
      <c r="M31009" t="s">
        <v>1009</v>
      </c>
      <c r="N31009" t="s">
        <v>1055</v>
      </c>
    </row>
    <row r="31010" spans="1:14" x14ac:dyDescent="0.35">
      <c r="A31010" t="s">
        <v>32</v>
      </c>
      <c r="B31010" t="s">
        <v>1131</v>
      </c>
      <c r="C31010">
        <v>275</v>
      </c>
      <c r="D31010" t="s">
        <v>370</v>
      </c>
      <c r="E31010" t="s">
        <v>915</v>
      </c>
      <c r="F31010" t="s">
        <v>140</v>
      </c>
      <c r="G31010" t="s">
        <v>1066</v>
      </c>
      <c r="H31010" t="s">
        <v>1055</v>
      </c>
      <c r="I31010" t="s">
        <v>1054</v>
      </c>
      <c r="J31010" t="s">
        <v>1046</v>
      </c>
      <c r="K31010" t="s">
        <v>140</v>
      </c>
      <c r="L31010" t="s">
        <v>1009</v>
      </c>
      <c r="M31010" t="s">
        <v>775</v>
      </c>
      <c r="N31010" t="s">
        <v>1098</v>
      </c>
    </row>
    <row r="31012" spans="1:14" x14ac:dyDescent="0.35">
      <c r="A31012" t="s">
        <v>2280</v>
      </c>
    </row>
    <row r="31013" spans="1:14" x14ac:dyDescent="0.35">
      <c r="A31013" t="s">
        <v>2</v>
      </c>
      <c r="B31013" t="s">
        <v>1150</v>
      </c>
      <c r="C31013" t="s">
        <v>3</v>
      </c>
      <c r="D31013" t="s">
        <v>2267</v>
      </c>
      <c r="E31013" t="s">
        <v>2268</v>
      </c>
      <c r="F31013" t="s">
        <v>2269</v>
      </c>
      <c r="G31013" t="s">
        <v>2270</v>
      </c>
      <c r="H31013" t="s">
        <v>2271</v>
      </c>
      <c r="I31013" t="s">
        <v>2272</v>
      </c>
      <c r="J31013" t="s">
        <v>2273</v>
      </c>
      <c r="K31013" t="s">
        <v>2274</v>
      </c>
      <c r="L31013" t="s">
        <v>2275</v>
      </c>
      <c r="M31013" t="s">
        <v>2276</v>
      </c>
      <c r="N31013" t="s">
        <v>2277</v>
      </c>
    </row>
    <row r="31014" spans="1:14" x14ac:dyDescent="0.35">
      <c r="A31014" t="s">
        <v>8</v>
      </c>
      <c r="B31014" t="s">
        <v>1151</v>
      </c>
      <c r="C31014">
        <v>45</v>
      </c>
      <c r="D31014" t="s">
        <v>774</v>
      </c>
      <c r="E31014" t="s">
        <v>140</v>
      </c>
      <c r="F31014" t="s">
        <v>140</v>
      </c>
      <c r="G31014" t="s">
        <v>775</v>
      </c>
      <c r="H31014" t="s">
        <v>775</v>
      </c>
      <c r="I31014" t="s">
        <v>140</v>
      </c>
      <c r="J31014" t="s">
        <v>140</v>
      </c>
      <c r="K31014" t="s">
        <v>140</v>
      </c>
      <c r="L31014" t="s">
        <v>140</v>
      </c>
      <c r="M31014" t="s">
        <v>140</v>
      </c>
      <c r="N31014" t="s">
        <v>775</v>
      </c>
    </row>
    <row r="31015" spans="1:14" x14ac:dyDescent="0.35">
      <c r="A31015" t="s">
        <v>8</v>
      </c>
      <c r="B31015" t="s">
        <v>1152</v>
      </c>
      <c r="C31015">
        <v>10</v>
      </c>
      <c r="D31015" t="s">
        <v>833</v>
      </c>
      <c r="E31015" t="s">
        <v>968</v>
      </c>
      <c r="F31015" t="s">
        <v>140</v>
      </c>
      <c r="G31015" t="s">
        <v>140</v>
      </c>
      <c r="H31015" t="s">
        <v>1048</v>
      </c>
      <c r="I31015" t="s">
        <v>140</v>
      </c>
      <c r="J31015" t="s">
        <v>140</v>
      </c>
      <c r="K31015" t="s">
        <v>140</v>
      </c>
      <c r="L31015" t="s">
        <v>1003</v>
      </c>
      <c r="M31015" t="s">
        <v>140</v>
      </c>
      <c r="N31015" t="s">
        <v>140</v>
      </c>
    </row>
    <row r="31016" spans="1:14" x14ac:dyDescent="0.35">
      <c r="A31016" t="s">
        <v>8</v>
      </c>
      <c r="B31016" t="s">
        <v>339</v>
      </c>
      <c r="C31016">
        <v>4</v>
      </c>
      <c r="D31016" t="s">
        <v>177</v>
      </c>
      <c r="E31016" t="s">
        <v>140</v>
      </c>
      <c r="F31016" t="s">
        <v>140</v>
      </c>
      <c r="G31016" t="s">
        <v>140</v>
      </c>
      <c r="H31016" t="s">
        <v>140</v>
      </c>
      <c r="I31016" t="s">
        <v>140</v>
      </c>
      <c r="J31016" t="s">
        <v>140</v>
      </c>
      <c r="K31016" t="s">
        <v>140</v>
      </c>
      <c r="L31016" t="s">
        <v>140</v>
      </c>
      <c r="M31016" t="s">
        <v>140</v>
      </c>
      <c r="N31016" t="s">
        <v>140</v>
      </c>
    </row>
    <row r="31017" spans="1:14" x14ac:dyDescent="0.35">
      <c r="A31017" t="s">
        <v>9</v>
      </c>
      <c r="B31017" t="s">
        <v>1151</v>
      </c>
      <c r="C31017">
        <v>34</v>
      </c>
      <c r="D31017" t="s">
        <v>938</v>
      </c>
      <c r="E31017" t="s">
        <v>939</v>
      </c>
      <c r="F31017" t="s">
        <v>140</v>
      </c>
      <c r="G31017" t="s">
        <v>140</v>
      </c>
      <c r="H31017" t="s">
        <v>140</v>
      </c>
      <c r="I31017" t="s">
        <v>140</v>
      </c>
      <c r="J31017" t="s">
        <v>140</v>
      </c>
      <c r="K31017" t="s">
        <v>140</v>
      </c>
      <c r="L31017" t="s">
        <v>140</v>
      </c>
      <c r="M31017" t="s">
        <v>140</v>
      </c>
      <c r="N31017" t="s">
        <v>140</v>
      </c>
    </row>
    <row r="31018" spans="1:14" x14ac:dyDescent="0.35">
      <c r="A31018" t="s">
        <v>9</v>
      </c>
      <c r="B31018" t="s">
        <v>1152</v>
      </c>
      <c r="C31018">
        <v>13</v>
      </c>
      <c r="D31018" t="s">
        <v>188</v>
      </c>
      <c r="E31018" t="s">
        <v>125</v>
      </c>
      <c r="F31018" t="s">
        <v>140</v>
      </c>
      <c r="G31018" t="s">
        <v>140</v>
      </c>
      <c r="H31018" t="s">
        <v>140</v>
      </c>
      <c r="I31018" t="s">
        <v>140</v>
      </c>
      <c r="J31018" t="s">
        <v>140</v>
      </c>
      <c r="K31018" t="s">
        <v>140</v>
      </c>
      <c r="L31018" t="s">
        <v>140</v>
      </c>
      <c r="M31018" t="s">
        <v>733</v>
      </c>
      <c r="N31018" t="s">
        <v>140</v>
      </c>
    </row>
    <row r="31019" spans="1:14" x14ac:dyDescent="0.35">
      <c r="A31019" t="s">
        <v>9</v>
      </c>
      <c r="B31019" t="s">
        <v>339</v>
      </c>
      <c r="C31019">
        <v>3</v>
      </c>
      <c r="D31019" t="s">
        <v>177</v>
      </c>
      <c r="E31019" t="s">
        <v>140</v>
      </c>
      <c r="F31019" t="s">
        <v>140</v>
      </c>
      <c r="G31019" t="s">
        <v>140</v>
      </c>
      <c r="H31019" t="s">
        <v>140</v>
      </c>
      <c r="I31019" t="s">
        <v>140</v>
      </c>
      <c r="J31019" t="s">
        <v>140</v>
      </c>
      <c r="K31019" t="s">
        <v>140</v>
      </c>
      <c r="L31019" t="s">
        <v>140</v>
      </c>
      <c r="M31019" t="s">
        <v>140</v>
      </c>
      <c r="N31019" t="s">
        <v>140</v>
      </c>
    </row>
    <row r="31020" spans="1:14" x14ac:dyDescent="0.35">
      <c r="A31020" t="s">
        <v>10</v>
      </c>
      <c r="B31020" t="s">
        <v>1151</v>
      </c>
      <c r="C31020">
        <v>37</v>
      </c>
      <c r="D31020" t="s">
        <v>811</v>
      </c>
      <c r="E31020" t="s">
        <v>775</v>
      </c>
      <c r="F31020" t="s">
        <v>140</v>
      </c>
      <c r="G31020" t="s">
        <v>838</v>
      </c>
      <c r="H31020" t="s">
        <v>140</v>
      </c>
      <c r="I31020" t="s">
        <v>775</v>
      </c>
      <c r="J31020" t="s">
        <v>950</v>
      </c>
      <c r="K31020" t="s">
        <v>140</v>
      </c>
      <c r="L31020" t="s">
        <v>140</v>
      </c>
      <c r="M31020" t="s">
        <v>140</v>
      </c>
      <c r="N31020" t="s">
        <v>971</v>
      </c>
    </row>
    <row r="31021" spans="1:14" x14ac:dyDescent="0.35">
      <c r="A31021" t="s">
        <v>10</v>
      </c>
      <c r="B31021" t="s">
        <v>1152</v>
      </c>
      <c r="C31021">
        <v>14</v>
      </c>
      <c r="D31021" t="s">
        <v>124</v>
      </c>
      <c r="E31021" t="s">
        <v>123</v>
      </c>
      <c r="F31021" t="s">
        <v>140</v>
      </c>
      <c r="G31021" t="s">
        <v>140</v>
      </c>
      <c r="H31021" t="s">
        <v>140</v>
      </c>
      <c r="I31021" t="s">
        <v>140</v>
      </c>
      <c r="J31021" t="s">
        <v>140</v>
      </c>
      <c r="K31021" t="s">
        <v>140</v>
      </c>
      <c r="L31021" t="s">
        <v>140</v>
      </c>
      <c r="M31021" t="s">
        <v>140</v>
      </c>
      <c r="N31021" t="s">
        <v>140</v>
      </c>
    </row>
    <row r="31022" spans="1:14" x14ac:dyDescent="0.35">
      <c r="A31022" t="s">
        <v>10</v>
      </c>
      <c r="B31022" t="s">
        <v>339</v>
      </c>
      <c r="C31022">
        <v>4</v>
      </c>
      <c r="D31022" t="s">
        <v>177</v>
      </c>
      <c r="E31022" t="s">
        <v>140</v>
      </c>
      <c r="F31022" t="s">
        <v>140</v>
      </c>
      <c r="G31022" t="s">
        <v>140</v>
      </c>
      <c r="H31022" t="s">
        <v>140</v>
      </c>
      <c r="I31022" t="s">
        <v>140</v>
      </c>
      <c r="J31022" t="s">
        <v>140</v>
      </c>
      <c r="K31022" t="s">
        <v>140</v>
      </c>
      <c r="L31022" t="s">
        <v>140</v>
      </c>
      <c r="M31022" t="s">
        <v>140</v>
      </c>
      <c r="N31022" t="s">
        <v>140</v>
      </c>
    </row>
    <row r="31023" spans="1:14" x14ac:dyDescent="0.35">
      <c r="A31023" t="s">
        <v>11</v>
      </c>
      <c r="B31023" t="s">
        <v>1151</v>
      </c>
      <c r="C31023">
        <v>33</v>
      </c>
      <c r="D31023" t="s">
        <v>858</v>
      </c>
      <c r="E31023" t="s">
        <v>140</v>
      </c>
      <c r="F31023" t="s">
        <v>140</v>
      </c>
      <c r="G31023" t="s">
        <v>939</v>
      </c>
      <c r="H31023" t="s">
        <v>140</v>
      </c>
      <c r="I31023" t="s">
        <v>1068</v>
      </c>
      <c r="J31023" t="s">
        <v>140</v>
      </c>
      <c r="K31023" t="s">
        <v>140</v>
      </c>
      <c r="L31023" t="s">
        <v>140</v>
      </c>
      <c r="M31023" t="s">
        <v>140</v>
      </c>
      <c r="N31023" t="s">
        <v>140</v>
      </c>
    </row>
    <row r="31024" spans="1:14" x14ac:dyDescent="0.35">
      <c r="A31024" t="s">
        <v>11</v>
      </c>
      <c r="B31024" t="s">
        <v>1152</v>
      </c>
      <c r="C31024">
        <v>17</v>
      </c>
      <c r="D31024" t="s">
        <v>653</v>
      </c>
      <c r="E31024" t="s">
        <v>1073</v>
      </c>
      <c r="F31024" t="s">
        <v>140</v>
      </c>
      <c r="G31024" t="s">
        <v>140</v>
      </c>
      <c r="H31024" t="s">
        <v>140</v>
      </c>
      <c r="I31024" t="s">
        <v>140</v>
      </c>
      <c r="J31024" t="s">
        <v>706</v>
      </c>
      <c r="K31024" t="s">
        <v>140</v>
      </c>
      <c r="L31024" t="s">
        <v>140</v>
      </c>
      <c r="M31024" t="s">
        <v>140</v>
      </c>
      <c r="N31024" t="s">
        <v>140</v>
      </c>
    </row>
    <row r="31025" spans="1:14" x14ac:dyDescent="0.35">
      <c r="A31025" t="s">
        <v>11</v>
      </c>
      <c r="B31025" t="s">
        <v>339</v>
      </c>
      <c r="C31025">
        <v>3</v>
      </c>
      <c r="D31025" t="s">
        <v>177</v>
      </c>
      <c r="E31025" t="s">
        <v>140</v>
      </c>
      <c r="F31025" t="s">
        <v>140</v>
      </c>
      <c r="G31025" t="s">
        <v>140</v>
      </c>
      <c r="H31025" t="s">
        <v>140</v>
      </c>
      <c r="I31025" t="s">
        <v>140</v>
      </c>
      <c r="J31025" t="s">
        <v>140</v>
      </c>
      <c r="K31025" t="s">
        <v>140</v>
      </c>
      <c r="L31025" t="s">
        <v>140</v>
      </c>
      <c r="M31025" t="s">
        <v>140</v>
      </c>
      <c r="N31025" t="s">
        <v>140</v>
      </c>
    </row>
    <row r="31026" spans="1:14" x14ac:dyDescent="0.35">
      <c r="A31026" t="s">
        <v>12</v>
      </c>
      <c r="B31026" t="s">
        <v>1151</v>
      </c>
      <c r="C31026">
        <v>47</v>
      </c>
      <c r="D31026" t="s">
        <v>992</v>
      </c>
      <c r="E31026" t="s">
        <v>875</v>
      </c>
      <c r="F31026" t="s">
        <v>140</v>
      </c>
      <c r="G31026" t="s">
        <v>345</v>
      </c>
      <c r="H31026" t="s">
        <v>869</v>
      </c>
      <c r="I31026" t="s">
        <v>1046</v>
      </c>
      <c r="J31026" t="s">
        <v>1016</v>
      </c>
      <c r="K31026" t="s">
        <v>140</v>
      </c>
      <c r="L31026" t="s">
        <v>140</v>
      </c>
      <c r="M31026" t="s">
        <v>140</v>
      </c>
      <c r="N31026" t="s">
        <v>140</v>
      </c>
    </row>
    <row r="31027" spans="1:14" x14ac:dyDescent="0.35">
      <c r="A31027" t="s">
        <v>12</v>
      </c>
      <c r="B31027" t="s">
        <v>1152</v>
      </c>
      <c r="C31027">
        <v>14</v>
      </c>
      <c r="D31027" t="s">
        <v>387</v>
      </c>
      <c r="E31027" t="s">
        <v>140</v>
      </c>
      <c r="F31027" t="s">
        <v>140</v>
      </c>
      <c r="G31027" t="s">
        <v>983</v>
      </c>
      <c r="H31027" t="s">
        <v>983</v>
      </c>
      <c r="I31027" t="s">
        <v>983</v>
      </c>
      <c r="J31027" t="s">
        <v>983</v>
      </c>
      <c r="K31027" t="s">
        <v>140</v>
      </c>
      <c r="L31027" t="s">
        <v>140</v>
      </c>
      <c r="M31027" t="s">
        <v>140</v>
      </c>
      <c r="N31027" t="s">
        <v>140</v>
      </c>
    </row>
    <row r="31028" spans="1:14" x14ac:dyDescent="0.35">
      <c r="A31028" t="s">
        <v>12</v>
      </c>
      <c r="B31028" t="s">
        <v>339</v>
      </c>
      <c r="C31028">
        <v>10</v>
      </c>
      <c r="D31028" t="s">
        <v>1142</v>
      </c>
      <c r="E31028" t="s">
        <v>140</v>
      </c>
      <c r="F31028" t="s">
        <v>140</v>
      </c>
      <c r="G31028" t="s">
        <v>1018</v>
      </c>
      <c r="H31028" t="s">
        <v>1018</v>
      </c>
      <c r="I31028" t="s">
        <v>140</v>
      </c>
      <c r="J31028" t="s">
        <v>140</v>
      </c>
      <c r="K31028" t="s">
        <v>140</v>
      </c>
      <c r="L31028" t="s">
        <v>140</v>
      </c>
      <c r="M31028" t="s">
        <v>140</v>
      </c>
      <c r="N31028" t="s">
        <v>140</v>
      </c>
    </row>
    <row r="31029" spans="1:14" x14ac:dyDescent="0.35">
      <c r="A31029" t="s">
        <v>13</v>
      </c>
      <c r="B31029" t="s">
        <v>1151</v>
      </c>
      <c r="C31029">
        <v>34</v>
      </c>
      <c r="D31029" t="s">
        <v>1120</v>
      </c>
      <c r="E31029" t="s">
        <v>1050</v>
      </c>
      <c r="F31029" t="s">
        <v>140</v>
      </c>
      <c r="G31029" t="s">
        <v>140</v>
      </c>
      <c r="H31029" t="s">
        <v>950</v>
      </c>
      <c r="I31029" t="s">
        <v>140</v>
      </c>
      <c r="J31029" t="s">
        <v>1066</v>
      </c>
      <c r="K31029" t="s">
        <v>140</v>
      </c>
      <c r="L31029" t="s">
        <v>140</v>
      </c>
      <c r="M31029" t="s">
        <v>1066</v>
      </c>
      <c r="N31029" t="s">
        <v>1050</v>
      </c>
    </row>
    <row r="31030" spans="1:14" x14ac:dyDescent="0.35">
      <c r="A31030" t="s">
        <v>13</v>
      </c>
      <c r="B31030" t="s">
        <v>1152</v>
      </c>
      <c r="C31030">
        <v>8</v>
      </c>
      <c r="D31030" t="s">
        <v>177</v>
      </c>
      <c r="E31030" t="s">
        <v>140</v>
      </c>
      <c r="F31030" t="s">
        <v>140</v>
      </c>
      <c r="G31030" t="s">
        <v>140</v>
      </c>
      <c r="H31030" t="s">
        <v>140</v>
      </c>
      <c r="I31030" t="s">
        <v>140</v>
      </c>
      <c r="J31030" t="s">
        <v>140</v>
      </c>
      <c r="K31030" t="s">
        <v>140</v>
      </c>
      <c r="L31030" t="s">
        <v>140</v>
      </c>
      <c r="M31030" t="s">
        <v>140</v>
      </c>
      <c r="N31030" t="s">
        <v>140</v>
      </c>
    </row>
    <row r="31031" spans="1:14" x14ac:dyDescent="0.35">
      <c r="A31031" t="s">
        <v>13</v>
      </c>
      <c r="B31031" t="s">
        <v>339</v>
      </c>
      <c r="C31031">
        <v>5</v>
      </c>
      <c r="D31031" t="s">
        <v>177</v>
      </c>
      <c r="E31031" t="s">
        <v>140</v>
      </c>
      <c r="F31031" t="s">
        <v>140</v>
      </c>
      <c r="G31031" t="s">
        <v>140</v>
      </c>
      <c r="H31031" t="s">
        <v>140</v>
      </c>
      <c r="I31031" t="s">
        <v>140</v>
      </c>
      <c r="J31031" t="s">
        <v>140</v>
      </c>
      <c r="K31031" t="s">
        <v>140</v>
      </c>
      <c r="L31031" t="s">
        <v>140</v>
      </c>
      <c r="M31031" t="s">
        <v>140</v>
      </c>
      <c r="N31031" t="s">
        <v>140</v>
      </c>
    </row>
    <row r="31032" spans="1:14" x14ac:dyDescent="0.35">
      <c r="A31032" t="s">
        <v>14</v>
      </c>
      <c r="B31032" t="s">
        <v>1151</v>
      </c>
      <c r="C31032">
        <v>34</v>
      </c>
      <c r="D31032" t="s">
        <v>188</v>
      </c>
      <c r="E31032" t="s">
        <v>515</v>
      </c>
      <c r="F31032" t="s">
        <v>140</v>
      </c>
      <c r="G31032" t="s">
        <v>824</v>
      </c>
      <c r="H31032" t="s">
        <v>1045</v>
      </c>
      <c r="I31032" t="s">
        <v>140</v>
      </c>
      <c r="J31032" t="s">
        <v>1008</v>
      </c>
      <c r="K31032" t="s">
        <v>140</v>
      </c>
      <c r="L31032" t="s">
        <v>87</v>
      </c>
      <c r="M31032" t="s">
        <v>140</v>
      </c>
      <c r="N31032" t="s">
        <v>140</v>
      </c>
    </row>
    <row r="31033" spans="1:14" x14ac:dyDescent="0.35">
      <c r="A31033" t="s">
        <v>14</v>
      </c>
      <c r="B31033" t="s">
        <v>1152</v>
      </c>
      <c r="C31033">
        <v>16</v>
      </c>
      <c r="D31033" t="s">
        <v>653</v>
      </c>
      <c r="E31033" t="s">
        <v>187</v>
      </c>
      <c r="F31033" t="s">
        <v>140</v>
      </c>
      <c r="G31033" t="s">
        <v>140</v>
      </c>
      <c r="H31033" t="s">
        <v>140</v>
      </c>
      <c r="I31033" t="s">
        <v>140</v>
      </c>
      <c r="J31033" t="s">
        <v>660</v>
      </c>
      <c r="K31033" t="s">
        <v>140</v>
      </c>
      <c r="L31033" t="s">
        <v>140</v>
      </c>
      <c r="M31033" t="s">
        <v>140</v>
      </c>
      <c r="N31033" t="s">
        <v>140</v>
      </c>
    </row>
    <row r="31034" spans="1:14" x14ac:dyDescent="0.35">
      <c r="A31034" t="s">
        <v>14</v>
      </c>
      <c r="B31034" t="s">
        <v>339</v>
      </c>
      <c r="C31034">
        <v>2</v>
      </c>
      <c r="D31034" t="s">
        <v>177</v>
      </c>
      <c r="E31034" t="s">
        <v>140</v>
      </c>
      <c r="F31034" t="s">
        <v>140</v>
      </c>
      <c r="G31034" t="s">
        <v>140</v>
      </c>
      <c r="H31034" t="s">
        <v>140</v>
      </c>
      <c r="I31034" t="s">
        <v>140</v>
      </c>
      <c r="J31034" t="s">
        <v>140</v>
      </c>
      <c r="K31034" t="s">
        <v>140</v>
      </c>
      <c r="L31034" t="s">
        <v>140</v>
      </c>
      <c r="M31034" t="s">
        <v>140</v>
      </c>
      <c r="N31034" t="s">
        <v>140</v>
      </c>
    </row>
    <row r="31035" spans="1:14" x14ac:dyDescent="0.35">
      <c r="A31035" t="s">
        <v>15</v>
      </c>
      <c r="B31035" t="s">
        <v>1151</v>
      </c>
      <c r="C31035">
        <v>36</v>
      </c>
      <c r="D31035" t="s">
        <v>772</v>
      </c>
      <c r="E31035" t="s">
        <v>551</v>
      </c>
      <c r="F31035" t="s">
        <v>140</v>
      </c>
      <c r="G31035" t="s">
        <v>1060</v>
      </c>
      <c r="H31035" t="s">
        <v>140</v>
      </c>
      <c r="I31035" t="s">
        <v>1060</v>
      </c>
      <c r="J31035" t="s">
        <v>1044</v>
      </c>
      <c r="K31035" t="s">
        <v>140</v>
      </c>
      <c r="L31035" t="s">
        <v>140</v>
      </c>
      <c r="M31035" t="s">
        <v>1055</v>
      </c>
      <c r="N31035" t="s">
        <v>1055</v>
      </c>
    </row>
    <row r="31036" spans="1:14" x14ac:dyDescent="0.35">
      <c r="A31036" t="s">
        <v>15</v>
      </c>
      <c r="B31036" t="s">
        <v>1152</v>
      </c>
      <c r="C31036">
        <v>8</v>
      </c>
      <c r="D31036" t="s">
        <v>477</v>
      </c>
      <c r="E31036" t="s">
        <v>140</v>
      </c>
      <c r="F31036" t="s">
        <v>140</v>
      </c>
      <c r="G31036" t="s">
        <v>140</v>
      </c>
      <c r="H31036" t="s">
        <v>140</v>
      </c>
      <c r="I31036" t="s">
        <v>140</v>
      </c>
      <c r="J31036" t="s">
        <v>476</v>
      </c>
      <c r="K31036" t="s">
        <v>140</v>
      </c>
      <c r="L31036" t="s">
        <v>140</v>
      </c>
      <c r="M31036" t="s">
        <v>140</v>
      </c>
      <c r="N31036" t="s">
        <v>140</v>
      </c>
    </row>
    <row r="31037" spans="1:14" x14ac:dyDescent="0.35">
      <c r="A31037" t="s">
        <v>15</v>
      </c>
      <c r="B31037" t="s">
        <v>339</v>
      </c>
      <c r="C31037">
        <v>2</v>
      </c>
      <c r="D31037" t="s">
        <v>635</v>
      </c>
      <c r="E31037" t="s">
        <v>140</v>
      </c>
      <c r="F31037" t="s">
        <v>140</v>
      </c>
      <c r="G31037" t="s">
        <v>634</v>
      </c>
      <c r="H31037" t="s">
        <v>634</v>
      </c>
      <c r="I31037" t="s">
        <v>140</v>
      </c>
      <c r="J31037" t="s">
        <v>634</v>
      </c>
      <c r="K31037" t="s">
        <v>140</v>
      </c>
      <c r="L31037" t="s">
        <v>140</v>
      </c>
      <c r="M31037" t="s">
        <v>140</v>
      </c>
      <c r="N31037" t="s">
        <v>140</v>
      </c>
    </row>
    <row r="31038" spans="1:14" x14ac:dyDescent="0.35">
      <c r="A31038" t="s">
        <v>16</v>
      </c>
      <c r="B31038" t="s">
        <v>1151</v>
      </c>
      <c r="C31038">
        <v>24</v>
      </c>
      <c r="D31038" t="s">
        <v>177</v>
      </c>
      <c r="E31038" t="s">
        <v>140</v>
      </c>
      <c r="F31038" t="s">
        <v>140</v>
      </c>
      <c r="G31038" t="s">
        <v>140</v>
      </c>
      <c r="H31038" t="s">
        <v>140</v>
      </c>
      <c r="I31038" t="s">
        <v>140</v>
      </c>
      <c r="J31038" t="s">
        <v>140</v>
      </c>
      <c r="K31038" t="s">
        <v>140</v>
      </c>
      <c r="L31038" t="s">
        <v>140</v>
      </c>
      <c r="M31038" t="s">
        <v>140</v>
      </c>
      <c r="N31038" t="s">
        <v>140</v>
      </c>
    </row>
    <row r="31039" spans="1:14" x14ac:dyDescent="0.35">
      <c r="A31039" t="s">
        <v>16</v>
      </c>
      <c r="B31039" t="s">
        <v>1152</v>
      </c>
      <c r="C31039">
        <v>17</v>
      </c>
      <c r="D31039" t="s">
        <v>858</v>
      </c>
      <c r="E31039" t="s">
        <v>527</v>
      </c>
      <c r="F31039" t="s">
        <v>140</v>
      </c>
      <c r="G31039" t="s">
        <v>140</v>
      </c>
      <c r="H31039" t="s">
        <v>140</v>
      </c>
      <c r="I31039" t="s">
        <v>140</v>
      </c>
      <c r="J31039" t="s">
        <v>140</v>
      </c>
      <c r="K31039" t="s">
        <v>140</v>
      </c>
      <c r="L31039" t="s">
        <v>140</v>
      </c>
      <c r="M31039" t="s">
        <v>140</v>
      </c>
      <c r="N31039" t="s">
        <v>140</v>
      </c>
    </row>
    <row r="31040" spans="1:14" x14ac:dyDescent="0.35">
      <c r="A31040" t="s">
        <v>16</v>
      </c>
      <c r="B31040" t="s">
        <v>339</v>
      </c>
      <c r="C31040">
        <v>5</v>
      </c>
      <c r="D31040" t="s">
        <v>177</v>
      </c>
      <c r="E31040" t="s">
        <v>140</v>
      </c>
      <c r="F31040" t="s">
        <v>140</v>
      </c>
      <c r="G31040" t="s">
        <v>140</v>
      </c>
      <c r="H31040" t="s">
        <v>140</v>
      </c>
      <c r="I31040" t="s">
        <v>140</v>
      </c>
      <c r="J31040" t="s">
        <v>140</v>
      </c>
      <c r="K31040" t="s">
        <v>140</v>
      </c>
      <c r="L31040" t="s">
        <v>140</v>
      </c>
      <c r="M31040" t="s">
        <v>140</v>
      </c>
      <c r="N31040" t="s">
        <v>140</v>
      </c>
    </row>
    <row r="31041" spans="1:14" x14ac:dyDescent="0.35">
      <c r="A31041" t="s">
        <v>17</v>
      </c>
      <c r="B31041" t="s">
        <v>1151</v>
      </c>
      <c r="C31041">
        <v>28</v>
      </c>
      <c r="D31041" t="s">
        <v>198</v>
      </c>
      <c r="E31041" t="s">
        <v>269</v>
      </c>
      <c r="F31041" t="s">
        <v>140</v>
      </c>
      <c r="G31041" t="s">
        <v>140</v>
      </c>
      <c r="H31041" t="s">
        <v>140</v>
      </c>
      <c r="I31041" t="s">
        <v>140</v>
      </c>
      <c r="J31041" t="s">
        <v>140</v>
      </c>
      <c r="K31041" t="s">
        <v>140</v>
      </c>
      <c r="L31041" t="s">
        <v>1055</v>
      </c>
      <c r="M31041" t="s">
        <v>1055</v>
      </c>
      <c r="N31041" t="s">
        <v>660</v>
      </c>
    </row>
    <row r="31042" spans="1:14" x14ac:dyDescent="0.35">
      <c r="A31042" t="s">
        <v>17</v>
      </c>
      <c r="B31042" t="s">
        <v>1152</v>
      </c>
      <c r="C31042">
        <v>11</v>
      </c>
      <c r="D31042" t="s">
        <v>177</v>
      </c>
      <c r="E31042" t="s">
        <v>140</v>
      </c>
      <c r="F31042" t="s">
        <v>140</v>
      </c>
      <c r="G31042" t="s">
        <v>140</v>
      </c>
      <c r="H31042" t="s">
        <v>140</v>
      </c>
      <c r="I31042" t="s">
        <v>140</v>
      </c>
      <c r="J31042" t="s">
        <v>140</v>
      </c>
      <c r="K31042" t="s">
        <v>140</v>
      </c>
      <c r="L31042" t="s">
        <v>140</v>
      </c>
      <c r="M31042" t="s">
        <v>140</v>
      </c>
      <c r="N31042" t="s">
        <v>140</v>
      </c>
    </row>
    <row r="31043" spans="1:14" x14ac:dyDescent="0.35">
      <c r="A31043" t="s">
        <v>17</v>
      </c>
      <c r="B31043" t="s">
        <v>339</v>
      </c>
      <c r="C31043">
        <v>2</v>
      </c>
      <c r="D31043" t="s">
        <v>177</v>
      </c>
      <c r="E31043" t="s">
        <v>140</v>
      </c>
      <c r="F31043" t="s">
        <v>140</v>
      </c>
      <c r="G31043" t="s">
        <v>140</v>
      </c>
      <c r="H31043" t="s">
        <v>140</v>
      </c>
      <c r="I31043" t="s">
        <v>140</v>
      </c>
      <c r="J31043" t="s">
        <v>140</v>
      </c>
      <c r="K31043" t="s">
        <v>140</v>
      </c>
      <c r="L31043" t="s">
        <v>140</v>
      </c>
      <c r="M31043" t="s">
        <v>140</v>
      </c>
      <c r="N31043" t="s">
        <v>140</v>
      </c>
    </row>
    <row r="31044" spans="1:14" x14ac:dyDescent="0.35">
      <c r="A31044" t="s">
        <v>18</v>
      </c>
      <c r="B31044" t="s">
        <v>1151</v>
      </c>
      <c r="C31044">
        <v>38</v>
      </c>
      <c r="D31044" t="s">
        <v>1134</v>
      </c>
      <c r="E31044" t="s">
        <v>1054</v>
      </c>
      <c r="F31044" t="s">
        <v>140</v>
      </c>
      <c r="G31044" t="s">
        <v>824</v>
      </c>
      <c r="H31044" t="s">
        <v>1023</v>
      </c>
      <c r="I31044" t="s">
        <v>140</v>
      </c>
      <c r="J31044" t="s">
        <v>1063</v>
      </c>
      <c r="K31044" t="s">
        <v>140</v>
      </c>
      <c r="L31044" t="s">
        <v>140</v>
      </c>
      <c r="M31044" t="s">
        <v>940</v>
      </c>
      <c r="N31044" t="s">
        <v>940</v>
      </c>
    </row>
    <row r="31045" spans="1:14" x14ac:dyDescent="0.35">
      <c r="A31045" t="s">
        <v>18</v>
      </c>
      <c r="B31045" t="s">
        <v>1152</v>
      </c>
      <c r="C31045">
        <v>13</v>
      </c>
      <c r="D31045" t="s">
        <v>177</v>
      </c>
      <c r="E31045" t="s">
        <v>140</v>
      </c>
      <c r="F31045" t="s">
        <v>140</v>
      </c>
      <c r="G31045" t="s">
        <v>140</v>
      </c>
      <c r="H31045" t="s">
        <v>140</v>
      </c>
      <c r="I31045" t="s">
        <v>140</v>
      </c>
      <c r="J31045" t="s">
        <v>140</v>
      </c>
      <c r="K31045" t="s">
        <v>140</v>
      </c>
      <c r="L31045" t="s">
        <v>140</v>
      </c>
      <c r="M31045" t="s">
        <v>140</v>
      </c>
      <c r="N31045" t="s">
        <v>140</v>
      </c>
    </row>
    <row r="31046" spans="1:14" x14ac:dyDescent="0.35">
      <c r="A31046" t="s">
        <v>18</v>
      </c>
      <c r="B31046" t="s">
        <v>339</v>
      </c>
      <c r="C31046">
        <v>1</v>
      </c>
      <c r="D31046" t="s">
        <v>177</v>
      </c>
      <c r="E31046" t="s">
        <v>140</v>
      </c>
      <c r="F31046" t="s">
        <v>140</v>
      </c>
      <c r="G31046" t="s">
        <v>140</v>
      </c>
      <c r="H31046" t="s">
        <v>140</v>
      </c>
      <c r="I31046" t="s">
        <v>140</v>
      </c>
      <c r="J31046" t="s">
        <v>140</v>
      </c>
      <c r="K31046" t="s">
        <v>140</v>
      </c>
      <c r="L31046" t="s">
        <v>140</v>
      </c>
      <c r="M31046" t="s">
        <v>140</v>
      </c>
      <c r="N31046" t="s">
        <v>140</v>
      </c>
    </row>
    <row r="31047" spans="1:14" x14ac:dyDescent="0.35">
      <c r="A31047" t="s">
        <v>19</v>
      </c>
      <c r="B31047" t="s">
        <v>1151</v>
      </c>
      <c r="C31047">
        <v>23</v>
      </c>
      <c r="D31047" t="s">
        <v>927</v>
      </c>
      <c r="E31047" t="s">
        <v>99</v>
      </c>
      <c r="F31047" t="s">
        <v>140</v>
      </c>
      <c r="G31047" t="s">
        <v>940</v>
      </c>
      <c r="H31047" t="s">
        <v>140</v>
      </c>
      <c r="I31047" t="s">
        <v>99</v>
      </c>
      <c r="J31047" t="s">
        <v>140</v>
      </c>
      <c r="K31047" t="s">
        <v>140</v>
      </c>
      <c r="L31047" t="s">
        <v>140</v>
      </c>
      <c r="M31047" t="s">
        <v>140</v>
      </c>
      <c r="N31047" t="s">
        <v>729</v>
      </c>
    </row>
    <row r="31048" spans="1:14" x14ac:dyDescent="0.35">
      <c r="A31048" t="s">
        <v>19</v>
      </c>
      <c r="B31048" t="s">
        <v>1152</v>
      </c>
      <c r="C31048">
        <v>7</v>
      </c>
      <c r="D31048" t="s">
        <v>1157</v>
      </c>
      <c r="E31048" t="s">
        <v>548</v>
      </c>
      <c r="F31048" t="s">
        <v>140</v>
      </c>
      <c r="G31048" t="s">
        <v>140</v>
      </c>
      <c r="H31048" t="s">
        <v>140</v>
      </c>
      <c r="I31048" t="s">
        <v>548</v>
      </c>
      <c r="J31048" t="s">
        <v>140</v>
      </c>
      <c r="K31048" t="s">
        <v>140</v>
      </c>
      <c r="L31048" t="s">
        <v>140</v>
      </c>
      <c r="M31048" t="s">
        <v>140</v>
      </c>
      <c r="N31048" t="s">
        <v>140</v>
      </c>
    </row>
    <row r="31049" spans="1:14" x14ac:dyDescent="0.35">
      <c r="A31049" t="s">
        <v>19</v>
      </c>
      <c r="B31049" t="s">
        <v>339</v>
      </c>
      <c r="C31049">
        <v>2</v>
      </c>
      <c r="D31049" t="s">
        <v>177</v>
      </c>
      <c r="E31049" t="s">
        <v>140</v>
      </c>
      <c r="F31049" t="s">
        <v>140</v>
      </c>
      <c r="G31049" t="s">
        <v>140</v>
      </c>
      <c r="H31049" t="s">
        <v>140</v>
      </c>
      <c r="I31049" t="s">
        <v>140</v>
      </c>
      <c r="J31049" t="s">
        <v>140</v>
      </c>
      <c r="K31049" t="s">
        <v>140</v>
      </c>
      <c r="L31049" t="s">
        <v>140</v>
      </c>
      <c r="M31049" t="s">
        <v>140</v>
      </c>
      <c r="N31049" t="s">
        <v>140</v>
      </c>
    </row>
    <row r="31050" spans="1:14" x14ac:dyDescent="0.35">
      <c r="A31050" t="s">
        <v>20</v>
      </c>
      <c r="B31050" t="s">
        <v>1151</v>
      </c>
      <c r="C31050">
        <v>22</v>
      </c>
      <c r="D31050" t="s">
        <v>177</v>
      </c>
      <c r="E31050" t="s">
        <v>140</v>
      </c>
      <c r="F31050" t="s">
        <v>140</v>
      </c>
      <c r="G31050" t="s">
        <v>140</v>
      </c>
      <c r="H31050" t="s">
        <v>140</v>
      </c>
      <c r="I31050" t="s">
        <v>140</v>
      </c>
      <c r="J31050" t="s">
        <v>140</v>
      </c>
      <c r="K31050" t="s">
        <v>140</v>
      </c>
      <c r="L31050" t="s">
        <v>140</v>
      </c>
      <c r="M31050" t="s">
        <v>140</v>
      </c>
      <c r="N31050" t="s">
        <v>140</v>
      </c>
    </row>
    <row r="31051" spans="1:14" x14ac:dyDescent="0.35">
      <c r="A31051" t="s">
        <v>20</v>
      </c>
      <c r="B31051" t="s">
        <v>1152</v>
      </c>
      <c r="C31051">
        <v>7</v>
      </c>
      <c r="D31051" t="s">
        <v>177</v>
      </c>
      <c r="E31051" t="s">
        <v>140</v>
      </c>
      <c r="F31051" t="s">
        <v>140</v>
      </c>
      <c r="G31051" t="s">
        <v>140</v>
      </c>
      <c r="H31051" t="s">
        <v>140</v>
      </c>
      <c r="I31051" t="s">
        <v>140</v>
      </c>
      <c r="J31051" t="s">
        <v>140</v>
      </c>
      <c r="K31051" t="s">
        <v>140</v>
      </c>
      <c r="L31051" t="s">
        <v>140</v>
      </c>
      <c r="M31051" t="s">
        <v>140</v>
      </c>
      <c r="N31051" t="s">
        <v>140</v>
      </c>
    </row>
    <row r="31052" spans="1:14" x14ac:dyDescent="0.35">
      <c r="A31052" t="s">
        <v>20</v>
      </c>
      <c r="B31052" t="s">
        <v>339</v>
      </c>
      <c r="C31052">
        <v>2</v>
      </c>
      <c r="D31052" t="s">
        <v>177</v>
      </c>
      <c r="E31052" t="s">
        <v>140</v>
      </c>
      <c r="F31052" t="s">
        <v>140</v>
      </c>
      <c r="G31052" t="s">
        <v>140</v>
      </c>
      <c r="H31052" t="s">
        <v>140</v>
      </c>
      <c r="I31052" t="s">
        <v>140</v>
      </c>
      <c r="J31052" t="s">
        <v>140</v>
      </c>
      <c r="K31052" t="s">
        <v>140</v>
      </c>
      <c r="L31052" t="s">
        <v>140</v>
      </c>
      <c r="M31052" t="s">
        <v>140</v>
      </c>
      <c r="N31052" t="s">
        <v>140</v>
      </c>
    </row>
    <row r="31053" spans="1:14" x14ac:dyDescent="0.35">
      <c r="A31053" t="s">
        <v>21</v>
      </c>
      <c r="B31053" t="s">
        <v>1151</v>
      </c>
      <c r="C31053">
        <v>33</v>
      </c>
      <c r="D31053" t="s">
        <v>931</v>
      </c>
      <c r="E31053" t="s">
        <v>1044</v>
      </c>
      <c r="F31053" t="s">
        <v>1060</v>
      </c>
      <c r="G31053" t="s">
        <v>1060</v>
      </c>
      <c r="H31053" t="s">
        <v>1060</v>
      </c>
      <c r="I31053" t="s">
        <v>1044</v>
      </c>
      <c r="J31053" t="s">
        <v>1060</v>
      </c>
      <c r="K31053" t="s">
        <v>140</v>
      </c>
      <c r="L31053" t="s">
        <v>1060</v>
      </c>
      <c r="M31053" t="s">
        <v>1060</v>
      </c>
      <c r="N31053" t="s">
        <v>1044</v>
      </c>
    </row>
    <row r="31054" spans="1:14" x14ac:dyDescent="0.35">
      <c r="A31054" t="s">
        <v>21</v>
      </c>
      <c r="B31054" t="s">
        <v>1152</v>
      </c>
      <c r="C31054">
        <v>24</v>
      </c>
      <c r="D31054" t="s">
        <v>613</v>
      </c>
      <c r="E31054" t="s">
        <v>614</v>
      </c>
      <c r="F31054" t="s">
        <v>996</v>
      </c>
      <c r="G31054" t="s">
        <v>996</v>
      </c>
      <c r="H31054" t="s">
        <v>996</v>
      </c>
      <c r="I31054" t="s">
        <v>973</v>
      </c>
      <c r="J31054" t="s">
        <v>996</v>
      </c>
      <c r="K31054" t="s">
        <v>996</v>
      </c>
      <c r="L31054" t="s">
        <v>996</v>
      </c>
      <c r="M31054" t="s">
        <v>996</v>
      </c>
      <c r="N31054" t="s">
        <v>996</v>
      </c>
    </row>
    <row r="31055" spans="1:14" x14ac:dyDescent="0.35">
      <c r="A31055" t="s">
        <v>21</v>
      </c>
      <c r="B31055" t="s">
        <v>339</v>
      </c>
      <c r="C31055">
        <v>9</v>
      </c>
      <c r="D31055" t="s">
        <v>177</v>
      </c>
      <c r="E31055" t="s">
        <v>140</v>
      </c>
      <c r="F31055" t="s">
        <v>140</v>
      </c>
      <c r="G31055" t="s">
        <v>140</v>
      </c>
      <c r="H31055" t="s">
        <v>140</v>
      </c>
      <c r="I31055" t="s">
        <v>140</v>
      </c>
      <c r="J31055" t="s">
        <v>140</v>
      </c>
      <c r="K31055" t="s">
        <v>140</v>
      </c>
      <c r="L31055" t="s">
        <v>140</v>
      </c>
      <c r="M31055" t="s">
        <v>140</v>
      </c>
      <c r="N31055" t="s">
        <v>140</v>
      </c>
    </row>
    <row r="31056" spans="1:14" x14ac:dyDescent="0.35">
      <c r="A31056" t="s">
        <v>22</v>
      </c>
      <c r="B31056" t="s">
        <v>1151</v>
      </c>
      <c r="C31056">
        <v>32</v>
      </c>
      <c r="D31056" t="s">
        <v>1142</v>
      </c>
      <c r="E31056" t="s">
        <v>140</v>
      </c>
      <c r="F31056" t="s">
        <v>140</v>
      </c>
      <c r="G31056" t="s">
        <v>140</v>
      </c>
      <c r="H31056" t="s">
        <v>140</v>
      </c>
      <c r="I31056" t="s">
        <v>140</v>
      </c>
      <c r="J31056" t="s">
        <v>140</v>
      </c>
      <c r="K31056" t="s">
        <v>140</v>
      </c>
      <c r="L31056" t="s">
        <v>140</v>
      </c>
      <c r="M31056" t="s">
        <v>1018</v>
      </c>
      <c r="N31056" t="s">
        <v>140</v>
      </c>
    </row>
    <row r="31057" spans="1:14" x14ac:dyDescent="0.35">
      <c r="A31057" t="s">
        <v>22</v>
      </c>
      <c r="B31057" t="s">
        <v>1152</v>
      </c>
      <c r="C31057">
        <v>6</v>
      </c>
      <c r="D31057" t="s">
        <v>177</v>
      </c>
      <c r="E31057" t="s">
        <v>140</v>
      </c>
      <c r="F31057" t="s">
        <v>140</v>
      </c>
      <c r="G31057" t="s">
        <v>140</v>
      </c>
      <c r="H31057" t="s">
        <v>140</v>
      </c>
      <c r="I31057" t="s">
        <v>140</v>
      </c>
      <c r="J31057" t="s">
        <v>140</v>
      </c>
      <c r="K31057" t="s">
        <v>140</v>
      </c>
      <c r="L31057" t="s">
        <v>140</v>
      </c>
      <c r="M31057" t="s">
        <v>140</v>
      </c>
      <c r="N31057" t="s">
        <v>140</v>
      </c>
    </row>
    <row r="31058" spans="1:14" x14ac:dyDescent="0.35">
      <c r="A31058" t="s">
        <v>22</v>
      </c>
      <c r="B31058" t="s">
        <v>339</v>
      </c>
      <c r="C31058">
        <v>4</v>
      </c>
      <c r="D31058" t="s">
        <v>177</v>
      </c>
      <c r="E31058" t="s">
        <v>140</v>
      </c>
      <c r="F31058" t="s">
        <v>140</v>
      </c>
      <c r="G31058" t="s">
        <v>140</v>
      </c>
      <c r="H31058" t="s">
        <v>140</v>
      </c>
      <c r="I31058" t="s">
        <v>140</v>
      </c>
      <c r="J31058" t="s">
        <v>140</v>
      </c>
      <c r="K31058" t="s">
        <v>140</v>
      </c>
      <c r="L31058" t="s">
        <v>140</v>
      </c>
      <c r="M31058" t="s">
        <v>140</v>
      </c>
      <c r="N31058" t="s">
        <v>140</v>
      </c>
    </row>
    <row r="31059" spans="1:14" x14ac:dyDescent="0.35">
      <c r="A31059" t="s">
        <v>23</v>
      </c>
      <c r="B31059" t="s">
        <v>1151</v>
      </c>
      <c r="C31059">
        <v>25</v>
      </c>
      <c r="D31059" t="s">
        <v>1112</v>
      </c>
      <c r="E31059" t="s">
        <v>140</v>
      </c>
      <c r="F31059" t="s">
        <v>140</v>
      </c>
      <c r="G31059" t="s">
        <v>140</v>
      </c>
      <c r="H31059" t="s">
        <v>140</v>
      </c>
      <c r="I31059" t="s">
        <v>140</v>
      </c>
      <c r="J31059" t="s">
        <v>140</v>
      </c>
      <c r="K31059" t="s">
        <v>140</v>
      </c>
      <c r="L31059" t="s">
        <v>140</v>
      </c>
      <c r="M31059" t="s">
        <v>140</v>
      </c>
      <c r="N31059" t="s">
        <v>1061</v>
      </c>
    </row>
    <row r="31060" spans="1:14" x14ac:dyDescent="0.35">
      <c r="A31060" t="s">
        <v>23</v>
      </c>
      <c r="B31060" t="s">
        <v>1152</v>
      </c>
      <c r="C31060">
        <v>14</v>
      </c>
      <c r="D31060" t="s">
        <v>1079</v>
      </c>
      <c r="E31060" t="s">
        <v>1007</v>
      </c>
      <c r="F31060" t="s">
        <v>140</v>
      </c>
      <c r="G31060" t="s">
        <v>140</v>
      </c>
      <c r="H31060" t="s">
        <v>95</v>
      </c>
      <c r="I31060" t="s">
        <v>140</v>
      </c>
      <c r="J31060" t="s">
        <v>140</v>
      </c>
      <c r="K31060" t="s">
        <v>140</v>
      </c>
      <c r="L31060" t="s">
        <v>140</v>
      </c>
      <c r="M31060" t="s">
        <v>140</v>
      </c>
      <c r="N31060" t="s">
        <v>140</v>
      </c>
    </row>
    <row r="31061" spans="1:14" x14ac:dyDescent="0.35">
      <c r="A31061" t="s">
        <v>23</v>
      </c>
      <c r="B31061" t="s">
        <v>339</v>
      </c>
      <c r="C31061">
        <v>4</v>
      </c>
      <c r="D31061" t="s">
        <v>1081</v>
      </c>
      <c r="E31061" t="s">
        <v>1080</v>
      </c>
      <c r="F31061" t="s">
        <v>140</v>
      </c>
      <c r="G31061" t="s">
        <v>1080</v>
      </c>
      <c r="H31061" t="s">
        <v>140</v>
      </c>
      <c r="I31061" t="s">
        <v>140</v>
      </c>
      <c r="J31061" t="s">
        <v>140</v>
      </c>
      <c r="K31061" t="s">
        <v>140</v>
      </c>
      <c r="L31061" t="s">
        <v>140</v>
      </c>
      <c r="M31061" t="s">
        <v>140</v>
      </c>
      <c r="N31061" t="s">
        <v>140</v>
      </c>
    </row>
    <row r="31062" spans="1:14" x14ac:dyDescent="0.35">
      <c r="A31062" t="s">
        <v>24</v>
      </c>
      <c r="B31062" t="s">
        <v>1151</v>
      </c>
      <c r="C31062">
        <v>30</v>
      </c>
      <c r="D31062" t="s">
        <v>825</v>
      </c>
      <c r="E31062" t="s">
        <v>915</v>
      </c>
      <c r="F31062" t="s">
        <v>140</v>
      </c>
      <c r="G31062" t="s">
        <v>140</v>
      </c>
      <c r="H31062" t="s">
        <v>140</v>
      </c>
      <c r="I31062" t="s">
        <v>140</v>
      </c>
      <c r="J31062" t="s">
        <v>971</v>
      </c>
      <c r="K31062" t="s">
        <v>140</v>
      </c>
      <c r="L31062" t="s">
        <v>140</v>
      </c>
      <c r="M31062" t="s">
        <v>140</v>
      </c>
      <c r="N31062" t="s">
        <v>97</v>
      </c>
    </row>
    <row r="31063" spans="1:14" x14ac:dyDescent="0.35">
      <c r="A31063" t="s">
        <v>24</v>
      </c>
      <c r="B31063" t="s">
        <v>1152</v>
      </c>
      <c r="C31063">
        <v>19</v>
      </c>
      <c r="D31063" t="s">
        <v>1121</v>
      </c>
      <c r="E31063" t="s">
        <v>140</v>
      </c>
      <c r="F31063" t="s">
        <v>140</v>
      </c>
      <c r="G31063" t="s">
        <v>140</v>
      </c>
      <c r="H31063" t="s">
        <v>140</v>
      </c>
      <c r="I31063" t="s">
        <v>140</v>
      </c>
      <c r="J31063" t="s">
        <v>140</v>
      </c>
      <c r="K31063" t="s">
        <v>140</v>
      </c>
      <c r="L31063" t="s">
        <v>394</v>
      </c>
      <c r="M31063" t="s">
        <v>140</v>
      </c>
      <c r="N31063" t="s">
        <v>140</v>
      </c>
    </row>
    <row r="31064" spans="1:14" x14ac:dyDescent="0.35">
      <c r="A31064" t="s">
        <v>24</v>
      </c>
      <c r="B31064" t="s">
        <v>339</v>
      </c>
      <c r="C31064">
        <v>3</v>
      </c>
      <c r="D31064" t="s">
        <v>177</v>
      </c>
      <c r="E31064" t="s">
        <v>140</v>
      </c>
      <c r="F31064" t="s">
        <v>140</v>
      </c>
      <c r="G31064" t="s">
        <v>140</v>
      </c>
      <c r="H31064" t="s">
        <v>140</v>
      </c>
      <c r="I31064" t="s">
        <v>140</v>
      </c>
      <c r="J31064" t="s">
        <v>140</v>
      </c>
      <c r="K31064" t="s">
        <v>140</v>
      </c>
      <c r="L31064" t="s">
        <v>140</v>
      </c>
      <c r="M31064" t="s">
        <v>140</v>
      </c>
      <c r="N31064" t="s">
        <v>140</v>
      </c>
    </row>
    <row r="31065" spans="1:14" x14ac:dyDescent="0.35">
      <c r="A31065" t="s">
        <v>25</v>
      </c>
      <c r="B31065" t="s">
        <v>1151</v>
      </c>
      <c r="C31065">
        <v>38</v>
      </c>
      <c r="D31065" t="s">
        <v>1200</v>
      </c>
      <c r="E31065" t="s">
        <v>140</v>
      </c>
      <c r="F31065" t="s">
        <v>140</v>
      </c>
      <c r="G31065" t="s">
        <v>1021</v>
      </c>
      <c r="H31065" t="s">
        <v>140</v>
      </c>
      <c r="I31065" t="s">
        <v>140</v>
      </c>
      <c r="J31065" t="s">
        <v>1020</v>
      </c>
      <c r="K31065" t="s">
        <v>140</v>
      </c>
      <c r="L31065" t="s">
        <v>140</v>
      </c>
      <c r="M31065" t="s">
        <v>140</v>
      </c>
      <c r="N31065" t="s">
        <v>140</v>
      </c>
    </row>
    <row r="31066" spans="1:14" x14ac:dyDescent="0.35">
      <c r="A31066" t="s">
        <v>25</v>
      </c>
      <c r="B31066" t="s">
        <v>1152</v>
      </c>
      <c r="C31066">
        <v>13</v>
      </c>
      <c r="D31066" t="s">
        <v>177</v>
      </c>
      <c r="E31066" t="s">
        <v>140</v>
      </c>
      <c r="F31066" t="s">
        <v>140</v>
      </c>
      <c r="G31066" t="s">
        <v>140</v>
      </c>
      <c r="H31066" t="s">
        <v>140</v>
      </c>
      <c r="I31066" t="s">
        <v>140</v>
      </c>
      <c r="J31066" t="s">
        <v>140</v>
      </c>
      <c r="K31066" t="s">
        <v>140</v>
      </c>
      <c r="L31066" t="s">
        <v>140</v>
      </c>
      <c r="M31066" t="s">
        <v>140</v>
      </c>
      <c r="N31066" t="s">
        <v>140</v>
      </c>
    </row>
    <row r="31067" spans="1:14" x14ac:dyDescent="0.35">
      <c r="A31067" t="s">
        <v>26</v>
      </c>
      <c r="B31067" t="s">
        <v>1151</v>
      </c>
      <c r="C31067">
        <v>34</v>
      </c>
      <c r="D31067" t="s">
        <v>800</v>
      </c>
      <c r="E31067" t="s">
        <v>869</v>
      </c>
      <c r="F31067" t="s">
        <v>140</v>
      </c>
      <c r="G31067" t="s">
        <v>140</v>
      </c>
      <c r="H31067" t="s">
        <v>140</v>
      </c>
      <c r="I31067" t="s">
        <v>140</v>
      </c>
      <c r="J31067" t="s">
        <v>1020</v>
      </c>
      <c r="K31067" t="s">
        <v>140</v>
      </c>
      <c r="L31067" t="s">
        <v>140</v>
      </c>
      <c r="M31067" t="s">
        <v>140</v>
      </c>
      <c r="N31067" t="s">
        <v>140</v>
      </c>
    </row>
    <row r="31068" spans="1:14" x14ac:dyDescent="0.35">
      <c r="A31068" t="s">
        <v>26</v>
      </c>
      <c r="B31068" t="s">
        <v>1152</v>
      </c>
      <c r="C31068">
        <v>11</v>
      </c>
      <c r="D31068" t="s">
        <v>177</v>
      </c>
      <c r="E31068" t="s">
        <v>140</v>
      </c>
      <c r="F31068" t="s">
        <v>140</v>
      </c>
      <c r="G31068" t="s">
        <v>140</v>
      </c>
      <c r="H31068" t="s">
        <v>140</v>
      </c>
      <c r="I31068" t="s">
        <v>140</v>
      </c>
      <c r="J31068" t="s">
        <v>140</v>
      </c>
      <c r="K31068" t="s">
        <v>140</v>
      </c>
      <c r="L31068" t="s">
        <v>140</v>
      </c>
      <c r="M31068" t="s">
        <v>140</v>
      </c>
      <c r="N31068" t="s">
        <v>140</v>
      </c>
    </row>
    <row r="31069" spans="1:14" x14ac:dyDescent="0.35">
      <c r="A31069" t="s">
        <v>26</v>
      </c>
      <c r="B31069" t="s">
        <v>339</v>
      </c>
      <c r="C31069">
        <v>5</v>
      </c>
      <c r="D31069" t="s">
        <v>1079</v>
      </c>
      <c r="E31069" t="s">
        <v>970</v>
      </c>
      <c r="F31069" t="s">
        <v>140</v>
      </c>
      <c r="G31069" t="s">
        <v>140</v>
      </c>
      <c r="H31069" t="s">
        <v>140</v>
      </c>
      <c r="I31069" t="s">
        <v>140</v>
      </c>
      <c r="J31069" t="s">
        <v>140</v>
      </c>
      <c r="K31069" t="s">
        <v>140</v>
      </c>
      <c r="L31069" t="s">
        <v>140</v>
      </c>
      <c r="M31069" t="s">
        <v>140</v>
      </c>
      <c r="N31069" t="s">
        <v>140</v>
      </c>
    </row>
    <row r="31070" spans="1:14" x14ac:dyDescent="0.35">
      <c r="A31070" t="s">
        <v>27</v>
      </c>
      <c r="B31070" t="s">
        <v>1151</v>
      </c>
      <c r="C31070">
        <v>22</v>
      </c>
      <c r="D31070" t="s">
        <v>82</v>
      </c>
      <c r="E31070" t="s">
        <v>664</v>
      </c>
      <c r="F31070" t="s">
        <v>140</v>
      </c>
      <c r="G31070" t="s">
        <v>289</v>
      </c>
      <c r="H31070" t="s">
        <v>140</v>
      </c>
      <c r="I31070" t="s">
        <v>1064</v>
      </c>
      <c r="J31070" t="s">
        <v>1064</v>
      </c>
      <c r="K31070" t="s">
        <v>140</v>
      </c>
      <c r="L31070" t="s">
        <v>1045</v>
      </c>
      <c r="M31070" t="s">
        <v>140</v>
      </c>
      <c r="N31070" t="s">
        <v>140</v>
      </c>
    </row>
    <row r="31071" spans="1:14" x14ac:dyDescent="0.35">
      <c r="A31071" t="s">
        <v>27</v>
      </c>
      <c r="B31071" t="s">
        <v>1152</v>
      </c>
      <c r="C31071">
        <v>17</v>
      </c>
      <c r="D31071" t="s">
        <v>1230</v>
      </c>
      <c r="E31071" t="s">
        <v>1004</v>
      </c>
      <c r="F31071" t="s">
        <v>140</v>
      </c>
      <c r="G31071" t="s">
        <v>140</v>
      </c>
      <c r="H31071" t="s">
        <v>140</v>
      </c>
      <c r="I31071" t="s">
        <v>140</v>
      </c>
      <c r="J31071" t="s">
        <v>140</v>
      </c>
      <c r="K31071" t="s">
        <v>140</v>
      </c>
      <c r="L31071" t="s">
        <v>140</v>
      </c>
      <c r="M31071" t="s">
        <v>140</v>
      </c>
      <c r="N31071" t="s">
        <v>140</v>
      </c>
    </row>
    <row r="31072" spans="1:14" x14ac:dyDescent="0.35">
      <c r="A31072" t="s">
        <v>27</v>
      </c>
      <c r="B31072" t="s">
        <v>339</v>
      </c>
      <c r="C31072">
        <v>4</v>
      </c>
      <c r="D31072" t="s">
        <v>50</v>
      </c>
      <c r="E31072" t="s">
        <v>51</v>
      </c>
      <c r="F31072" t="s">
        <v>140</v>
      </c>
      <c r="G31072" t="s">
        <v>140</v>
      </c>
      <c r="H31072" t="s">
        <v>140</v>
      </c>
      <c r="I31072" t="s">
        <v>140</v>
      </c>
      <c r="J31072" t="s">
        <v>140</v>
      </c>
      <c r="K31072" t="s">
        <v>140</v>
      </c>
      <c r="L31072" t="s">
        <v>140</v>
      </c>
      <c r="M31072" t="s">
        <v>140</v>
      </c>
      <c r="N31072" t="s">
        <v>140</v>
      </c>
    </row>
    <row r="31073" spans="1:14" x14ac:dyDescent="0.35">
      <c r="A31073" t="s">
        <v>28</v>
      </c>
      <c r="B31073" t="s">
        <v>1151</v>
      </c>
      <c r="C31073">
        <v>21</v>
      </c>
      <c r="D31073" t="s">
        <v>177</v>
      </c>
      <c r="E31073" t="s">
        <v>140</v>
      </c>
      <c r="F31073" t="s">
        <v>140</v>
      </c>
      <c r="G31073" t="s">
        <v>140</v>
      </c>
      <c r="H31073" t="s">
        <v>140</v>
      </c>
      <c r="I31073" t="s">
        <v>140</v>
      </c>
      <c r="J31073" t="s">
        <v>140</v>
      </c>
      <c r="K31073" t="s">
        <v>140</v>
      </c>
      <c r="L31073" t="s">
        <v>140</v>
      </c>
      <c r="M31073" t="s">
        <v>140</v>
      </c>
      <c r="N31073" t="s">
        <v>140</v>
      </c>
    </row>
    <row r="31074" spans="1:14" x14ac:dyDescent="0.35">
      <c r="A31074" t="s">
        <v>28</v>
      </c>
      <c r="B31074" t="s">
        <v>1152</v>
      </c>
      <c r="C31074">
        <v>15</v>
      </c>
      <c r="D31074" t="s">
        <v>904</v>
      </c>
      <c r="E31074" t="s">
        <v>140</v>
      </c>
      <c r="F31074" t="s">
        <v>140</v>
      </c>
      <c r="G31074" t="s">
        <v>140</v>
      </c>
      <c r="H31074" t="s">
        <v>903</v>
      </c>
      <c r="I31074" t="s">
        <v>140</v>
      </c>
      <c r="J31074" t="s">
        <v>140</v>
      </c>
      <c r="K31074" t="s">
        <v>140</v>
      </c>
      <c r="L31074" t="s">
        <v>140</v>
      </c>
      <c r="M31074" t="s">
        <v>140</v>
      </c>
      <c r="N31074" t="s">
        <v>140</v>
      </c>
    </row>
    <row r="31075" spans="1:14" x14ac:dyDescent="0.35">
      <c r="A31075" t="s">
        <v>28</v>
      </c>
      <c r="B31075" t="s">
        <v>339</v>
      </c>
      <c r="C31075">
        <v>1</v>
      </c>
      <c r="D31075" t="s">
        <v>177</v>
      </c>
      <c r="E31075" t="s">
        <v>140</v>
      </c>
      <c r="F31075" t="s">
        <v>140</v>
      </c>
      <c r="G31075" t="s">
        <v>140</v>
      </c>
      <c r="H31075" t="s">
        <v>140</v>
      </c>
      <c r="I31075" t="s">
        <v>140</v>
      </c>
      <c r="J31075" t="s">
        <v>140</v>
      </c>
      <c r="K31075" t="s">
        <v>140</v>
      </c>
      <c r="L31075" t="s">
        <v>140</v>
      </c>
      <c r="M31075" t="s">
        <v>140</v>
      </c>
      <c r="N31075" t="s">
        <v>140</v>
      </c>
    </row>
    <row r="31076" spans="1:14" x14ac:dyDescent="0.35">
      <c r="A31076" t="s">
        <v>29</v>
      </c>
      <c r="B31076" t="s">
        <v>1151</v>
      </c>
      <c r="C31076">
        <v>32</v>
      </c>
      <c r="D31076" t="s">
        <v>473</v>
      </c>
      <c r="E31076" t="s">
        <v>917</v>
      </c>
      <c r="F31076" t="s">
        <v>140</v>
      </c>
      <c r="G31076" t="s">
        <v>140</v>
      </c>
      <c r="H31076" t="s">
        <v>140</v>
      </c>
      <c r="I31076" t="s">
        <v>971</v>
      </c>
      <c r="J31076" t="s">
        <v>971</v>
      </c>
      <c r="K31076" t="s">
        <v>140</v>
      </c>
      <c r="L31076" t="s">
        <v>140</v>
      </c>
      <c r="M31076" t="s">
        <v>140</v>
      </c>
      <c r="N31076" t="s">
        <v>140</v>
      </c>
    </row>
    <row r="31077" spans="1:14" x14ac:dyDescent="0.35">
      <c r="A31077" t="s">
        <v>29</v>
      </c>
      <c r="B31077" t="s">
        <v>1152</v>
      </c>
      <c r="C31077">
        <v>21</v>
      </c>
      <c r="D31077" t="s">
        <v>1124</v>
      </c>
      <c r="E31077" t="s">
        <v>1056</v>
      </c>
      <c r="F31077" t="s">
        <v>140</v>
      </c>
      <c r="G31077" t="s">
        <v>140</v>
      </c>
      <c r="H31077" t="s">
        <v>140</v>
      </c>
      <c r="I31077" t="s">
        <v>140</v>
      </c>
      <c r="J31077" t="s">
        <v>140</v>
      </c>
      <c r="K31077" t="s">
        <v>140</v>
      </c>
      <c r="L31077" t="s">
        <v>140</v>
      </c>
      <c r="M31077" t="s">
        <v>140</v>
      </c>
      <c r="N31077" t="s">
        <v>140</v>
      </c>
    </row>
    <row r="31078" spans="1:14" x14ac:dyDescent="0.35">
      <c r="A31078" t="s">
        <v>29</v>
      </c>
      <c r="B31078" t="s">
        <v>339</v>
      </c>
      <c r="C31078">
        <v>7</v>
      </c>
      <c r="D31078" t="s">
        <v>177</v>
      </c>
      <c r="E31078" t="s">
        <v>140</v>
      </c>
      <c r="F31078" t="s">
        <v>140</v>
      </c>
      <c r="G31078" t="s">
        <v>140</v>
      </c>
      <c r="H31078" t="s">
        <v>140</v>
      </c>
      <c r="I31078" t="s">
        <v>140</v>
      </c>
      <c r="J31078" t="s">
        <v>140</v>
      </c>
      <c r="K31078" t="s">
        <v>140</v>
      </c>
      <c r="L31078" t="s">
        <v>140</v>
      </c>
      <c r="M31078" t="s">
        <v>140</v>
      </c>
      <c r="N31078" t="s">
        <v>140</v>
      </c>
    </row>
    <row r="31079" spans="1:14" x14ac:dyDescent="0.35">
      <c r="A31079" t="s">
        <v>30</v>
      </c>
      <c r="B31079" t="s">
        <v>1151</v>
      </c>
      <c r="C31079">
        <v>28</v>
      </c>
      <c r="D31079" t="s">
        <v>319</v>
      </c>
      <c r="E31079" t="s">
        <v>1049</v>
      </c>
      <c r="F31079" t="s">
        <v>1068</v>
      </c>
      <c r="G31079" t="s">
        <v>973</v>
      </c>
      <c r="H31079" t="s">
        <v>140</v>
      </c>
      <c r="I31079" t="s">
        <v>1068</v>
      </c>
      <c r="J31079" t="s">
        <v>643</v>
      </c>
      <c r="K31079" t="s">
        <v>1068</v>
      </c>
      <c r="L31079" t="s">
        <v>824</v>
      </c>
      <c r="M31079" t="s">
        <v>824</v>
      </c>
      <c r="N31079" t="s">
        <v>1049</v>
      </c>
    </row>
    <row r="31080" spans="1:14" x14ac:dyDescent="0.35">
      <c r="A31080" t="s">
        <v>30</v>
      </c>
      <c r="B31080" t="s">
        <v>1152</v>
      </c>
      <c r="C31080">
        <v>16</v>
      </c>
      <c r="D31080" t="s">
        <v>370</v>
      </c>
      <c r="E31080" t="s">
        <v>371</v>
      </c>
      <c r="F31080" t="s">
        <v>140</v>
      </c>
      <c r="G31080" t="s">
        <v>140</v>
      </c>
      <c r="H31080" t="s">
        <v>140</v>
      </c>
      <c r="I31080" t="s">
        <v>140</v>
      </c>
      <c r="J31080" t="s">
        <v>140</v>
      </c>
      <c r="K31080" t="s">
        <v>140</v>
      </c>
      <c r="L31080" t="s">
        <v>140</v>
      </c>
      <c r="M31080" t="s">
        <v>140</v>
      </c>
      <c r="N31080" t="s">
        <v>140</v>
      </c>
    </row>
    <row r="31081" spans="1:14" x14ac:dyDescent="0.35">
      <c r="A31081" t="s">
        <v>30</v>
      </c>
      <c r="B31081" t="s">
        <v>339</v>
      </c>
      <c r="C31081">
        <v>3</v>
      </c>
      <c r="D31081" t="s">
        <v>1156</v>
      </c>
      <c r="E31081" t="s">
        <v>1069</v>
      </c>
      <c r="F31081" t="s">
        <v>140</v>
      </c>
      <c r="G31081" t="s">
        <v>140</v>
      </c>
      <c r="H31081" t="s">
        <v>140</v>
      </c>
      <c r="I31081" t="s">
        <v>140</v>
      </c>
      <c r="J31081" t="s">
        <v>140</v>
      </c>
      <c r="K31081" t="s">
        <v>140</v>
      </c>
      <c r="L31081" t="s">
        <v>140</v>
      </c>
      <c r="M31081" t="s">
        <v>140</v>
      </c>
      <c r="N31081" t="s">
        <v>140</v>
      </c>
    </row>
    <row r="31082" spans="1:14" x14ac:dyDescent="0.35">
      <c r="A31082" t="s">
        <v>31</v>
      </c>
      <c r="B31082" t="s">
        <v>1151</v>
      </c>
      <c r="C31082">
        <v>39</v>
      </c>
      <c r="D31082" t="s">
        <v>861</v>
      </c>
      <c r="E31082" t="s">
        <v>140</v>
      </c>
      <c r="F31082" t="s">
        <v>140</v>
      </c>
      <c r="G31082" t="s">
        <v>950</v>
      </c>
      <c r="H31082" t="s">
        <v>718</v>
      </c>
      <c r="I31082" t="s">
        <v>140</v>
      </c>
      <c r="J31082" t="s">
        <v>1013</v>
      </c>
      <c r="K31082" t="s">
        <v>140</v>
      </c>
      <c r="L31082" t="s">
        <v>988</v>
      </c>
      <c r="M31082" t="s">
        <v>140</v>
      </c>
      <c r="N31082" t="s">
        <v>140</v>
      </c>
    </row>
    <row r="31083" spans="1:14" x14ac:dyDescent="0.35">
      <c r="A31083" t="s">
        <v>31</v>
      </c>
      <c r="B31083" t="s">
        <v>1152</v>
      </c>
      <c r="C31083">
        <v>10</v>
      </c>
      <c r="D31083" t="s">
        <v>177</v>
      </c>
      <c r="E31083" t="s">
        <v>140</v>
      </c>
      <c r="F31083" t="s">
        <v>140</v>
      </c>
      <c r="G31083" t="s">
        <v>140</v>
      </c>
      <c r="H31083" t="s">
        <v>140</v>
      </c>
      <c r="I31083" t="s">
        <v>140</v>
      </c>
      <c r="J31083" t="s">
        <v>140</v>
      </c>
      <c r="K31083" t="s">
        <v>140</v>
      </c>
      <c r="L31083" t="s">
        <v>140</v>
      </c>
      <c r="M31083" t="s">
        <v>140</v>
      </c>
      <c r="N31083" t="s">
        <v>140</v>
      </c>
    </row>
    <row r="31084" spans="1:14" x14ac:dyDescent="0.35">
      <c r="A31084" t="s">
        <v>31</v>
      </c>
      <c r="B31084" t="s">
        <v>339</v>
      </c>
      <c r="C31084">
        <v>2</v>
      </c>
      <c r="D31084" t="s">
        <v>177</v>
      </c>
      <c r="E31084" t="s">
        <v>140</v>
      </c>
      <c r="F31084" t="s">
        <v>140</v>
      </c>
      <c r="G31084" t="s">
        <v>140</v>
      </c>
      <c r="H31084" t="s">
        <v>140</v>
      </c>
      <c r="I31084" t="s">
        <v>140</v>
      </c>
      <c r="J31084" t="s">
        <v>140</v>
      </c>
      <c r="K31084" t="s">
        <v>140</v>
      </c>
      <c r="L31084" t="s">
        <v>140</v>
      </c>
      <c r="M31084" t="s">
        <v>140</v>
      </c>
      <c r="N31084" t="s">
        <v>140</v>
      </c>
    </row>
    <row r="31085" spans="1:14" x14ac:dyDescent="0.35">
      <c r="A31085" t="s">
        <v>32</v>
      </c>
      <c r="B31085" t="s">
        <v>1151</v>
      </c>
      <c r="C31085">
        <v>769</v>
      </c>
      <c r="D31085" t="s">
        <v>423</v>
      </c>
      <c r="E31085" t="s">
        <v>733</v>
      </c>
      <c r="F31085" t="s">
        <v>1016</v>
      </c>
      <c r="G31085" t="s">
        <v>1073</v>
      </c>
      <c r="H31085" t="s">
        <v>1017</v>
      </c>
      <c r="I31085" t="s">
        <v>1017</v>
      </c>
      <c r="J31085" t="s">
        <v>1058</v>
      </c>
      <c r="K31085" t="s">
        <v>1022</v>
      </c>
      <c r="L31085" t="s">
        <v>1098</v>
      </c>
      <c r="M31085" t="s">
        <v>1063</v>
      </c>
      <c r="N31085" t="s">
        <v>1020</v>
      </c>
    </row>
    <row r="31086" spans="1:14" x14ac:dyDescent="0.35">
      <c r="A31086" t="s">
        <v>32</v>
      </c>
      <c r="B31086" t="s">
        <v>1152</v>
      </c>
      <c r="C31086">
        <v>321</v>
      </c>
      <c r="D31086" t="s">
        <v>122</v>
      </c>
      <c r="E31086" t="s">
        <v>977</v>
      </c>
      <c r="F31086" t="s">
        <v>1009</v>
      </c>
      <c r="G31086" t="s">
        <v>1012</v>
      </c>
      <c r="H31086" t="s">
        <v>949</v>
      </c>
      <c r="I31086" t="s">
        <v>1011</v>
      </c>
      <c r="J31086" t="s">
        <v>1020</v>
      </c>
      <c r="K31086" t="s">
        <v>1009</v>
      </c>
      <c r="L31086" t="s">
        <v>1054</v>
      </c>
      <c r="M31086" t="s">
        <v>1012</v>
      </c>
      <c r="N31086" t="s">
        <v>1009</v>
      </c>
    </row>
    <row r="31087" spans="1:14" x14ac:dyDescent="0.35">
      <c r="A31087" t="s">
        <v>32</v>
      </c>
      <c r="B31087" t="s">
        <v>339</v>
      </c>
      <c r="C31087">
        <v>87</v>
      </c>
      <c r="D31087" t="s">
        <v>344</v>
      </c>
      <c r="E31087" t="s">
        <v>1051</v>
      </c>
      <c r="F31087" t="s">
        <v>140</v>
      </c>
      <c r="G31087" t="s">
        <v>954</v>
      </c>
      <c r="H31087" t="s">
        <v>1050</v>
      </c>
      <c r="I31087" t="s">
        <v>140</v>
      </c>
      <c r="J31087" t="s">
        <v>1066</v>
      </c>
      <c r="K31087" t="s">
        <v>140</v>
      </c>
      <c r="L31087" t="s">
        <v>140</v>
      </c>
      <c r="M31087" t="s">
        <v>140</v>
      </c>
      <c r="N31087" t="s">
        <v>140</v>
      </c>
    </row>
    <row r="31089" spans="1:14" x14ac:dyDescent="0.35">
      <c r="A31089" t="s">
        <v>2281</v>
      </c>
    </row>
    <row r="31090" spans="1:14" x14ac:dyDescent="0.35">
      <c r="A31090" t="s">
        <v>2</v>
      </c>
      <c r="B31090" t="s">
        <v>1164</v>
      </c>
      <c r="C31090" t="s">
        <v>3</v>
      </c>
      <c r="D31090" t="s">
        <v>2267</v>
      </c>
      <c r="E31090" t="s">
        <v>2268</v>
      </c>
      <c r="F31090" t="s">
        <v>2269</v>
      </c>
      <c r="G31090" t="s">
        <v>2270</v>
      </c>
      <c r="H31090" t="s">
        <v>2271</v>
      </c>
      <c r="I31090" t="s">
        <v>2272</v>
      </c>
      <c r="J31090" t="s">
        <v>2273</v>
      </c>
      <c r="K31090" t="s">
        <v>2274</v>
      </c>
      <c r="L31090" t="s">
        <v>2275</v>
      </c>
      <c r="M31090" t="s">
        <v>2276</v>
      </c>
      <c r="N31090" t="s">
        <v>2277</v>
      </c>
    </row>
    <row r="31091" spans="1:14" x14ac:dyDescent="0.35">
      <c r="A31091" t="s">
        <v>8</v>
      </c>
      <c r="B31091" t="s">
        <v>1165</v>
      </c>
      <c r="C31091">
        <v>21</v>
      </c>
      <c r="D31091" t="s">
        <v>955</v>
      </c>
      <c r="E31091" t="s">
        <v>140</v>
      </c>
      <c r="F31091" t="s">
        <v>140</v>
      </c>
      <c r="G31091" t="s">
        <v>140</v>
      </c>
      <c r="H31091" t="s">
        <v>140</v>
      </c>
      <c r="I31091" t="s">
        <v>140</v>
      </c>
      <c r="J31091" t="s">
        <v>140</v>
      </c>
      <c r="K31091" t="s">
        <v>140</v>
      </c>
      <c r="L31091" t="s">
        <v>954</v>
      </c>
      <c r="M31091" t="s">
        <v>140</v>
      </c>
      <c r="N31091" t="s">
        <v>140</v>
      </c>
    </row>
    <row r="31092" spans="1:14" x14ac:dyDescent="0.35">
      <c r="A31092" t="s">
        <v>8</v>
      </c>
      <c r="B31092" t="s">
        <v>1166</v>
      </c>
      <c r="C31092">
        <v>38</v>
      </c>
      <c r="D31092" t="s">
        <v>858</v>
      </c>
      <c r="E31092" t="s">
        <v>869</v>
      </c>
      <c r="F31092" t="s">
        <v>140</v>
      </c>
      <c r="G31092" t="s">
        <v>1021</v>
      </c>
      <c r="H31092" t="s">
        <v>1066</v>
      </c>
      <c r="I31092" t="s">
        <v>140</v>
      </c>
      <c r="J31092" t="s">
        <v>140</v>
      </c>
      <c r="K31092" t="s">
        <v>140</v>
      </c>
      <c r="L31092" t="s">
        <v>140</v>
      </c>
      <c r="M31092" t="s">
        <v>140</v>
      </c>
      <c r="N31092" t="s">
        <v>1021</v>
      </c>
    </row>
    <row r="31093" spans="1:14" x14ac:dyDescent="0.35">
      <c r="A31093" t="s">
        <v>9</v>
      </c>
      <c r="B31093" t="s">
        <v>1165</v>
      </c>
      <c r="C31093">
        <v>15</v>
      </c>
      <c r="D31093" t="s">
        <v>1006</v>
      </c>
      <c r="E31093" t="s">
        <v>1007</v>
      </c>
      <c r="F31093" t="s">
        <v>140</v>
      </c>
      <c r="G31093" t="s">
        <v>140</v>
      </c>
      <c r="H31093" t="s">
        <v>140</v>
      </c>
      <c r="I31093" t="s">
        <v>140</v>
      </c>
      <c r="J31093" t="s">
        <v>140</v>
      </c>
      <c r="K31093" t="s">
        <v>140</v>
      </c>
      <c r="L31093" t="s">
        <v>140</v>
      </c>
      <c r="M31093" t="s">
        <v>140</v>
      </c>
      <c r="N31093" t="s">
        <v>140</v>
      </c>
    </row>
    <row r="31094" spans="1:14" x14ac:dyDescent="0.35">
      <c r="A31094" t="s">
        <v>9</v>
      </c>
      <c r="B31094" t="s">
        <v>1166</v>
      </c>
      <c r="C31094">
        <v>35</v>
      </c>
      <c r="D31094" t="s">
        <v>92</v>
      </c>
      <c r="E31094" t="s">
        <v>733</v>
      </c>
      <c r="F31094" t="s">
        <v>140</v>
      </c>
      <c r="G31094" t="s">
        <v>140</v>
      </c>
      <c r="H31094" t="s">
        <v>140</v>
      </c>
      <c r="I31094" t="s">
        <v>140</v>
      </c>
      <c r="J31094" t="s">
        <v>140</v>
      </c>
      <c r="K31094" t="s">
        <v>140</v>
      </c>
      <c r="L31094" t="s">
        <v>140</v>
      </c>
      <c r="M31094" t="s">
        <v>1060</v>
      </c>
      <c r="N31094" t="s">
        <v>140</v>
      </c>
    </row>
    <row r="31095" spans="1:14" x14ac:dyDescent="0.35">
      <c r="A31095" t="s">
        <v>10</v>
      </c>
      <c r="B31095" t="s">
        <v>1165</v>
      </c>
      <c r="C31095">
        <v>17</v>
      </c>
      <c r="D31095" t="s">
        <v>90</v>
      </c>
      <c r="E31095" t="s">
        <v>140</v>
      </c>
      <c r="F31095" t="s">
        <v>140</v>
      </c>
      <c r="G31095" t="s">
        <v>89</v>
      </c>
      <c r="H31095" t="s">
        <v>140</v>
      </c>
      <c r="I31095" t="s">
        <v>140</v>
      </c>
      <c r="J31095" t="s">
        <v>140</v>
      </c>
      <c r="K31095" t="s">
        <v>140</v>
      </c>
      <c r="L31095" t="s">
        <v>140</v>
      </c>
      <c r="M31095" t="s">
        <v>140</v>
      </c>
      <c r="N31095" t="s">
        <v>89</v>
      </c>
    </row>
    <row r="31096" spans="1:14" x14ac:dyDescent="0.35">
      <c r="A31096" t="s">
        <v>10</v>
      </c>
      <c r="B31096" t="s">
        <v>1166</v>
      </c>
      <c r="C31096">
        <v>38</v>
      </c>
      <c r="D31096" t="s">
        <v>404</v>
      </c>
      <c r="E31096" t="s">
        <v>1047</v>
      </c>
      <c r="F31096" t="s">
        <v>140</v>
      </c>
      <c r="G31096" t="s">
        <v>1050</v>
      </c>
      <c r="H31096" t="s">
        <v>140</v>
      </c>
      <c r="I31096" t="s">
        <v>775</v>
      </c>
      <c r="J31096" t="s">
        <v>869</v>
      </c>
      <c r="K31096" t="s">
        <v>140</v>
      </c>
      <c r="L31096" t="s">
        <v>140</v>
      </c>
      <c r="M31096" t="s">
        <v>140</v>
      </c>
      <c r="N31096" t="s">
        <v>140</v>
      </c>
    </row>
    <row r="31097" spans="1:14" x14ac:dyDescent="0.35">
      <c r="A31097" t="s">
        <v>11</v>
      </c>
      <c r="B31097" t="s">
        <v>1165</v>
      </c>
      <c r="C31097">
        <v>12</v>
      </c>
      <c r="D31097" t="s">
        <v>118</v>
      </c>
      <c r="E31097" t="s">
        <v>140</v>
      </c>
      <c r="F31097" t="s">
        <v>140</v>
      </c>
      <c r="G31097" t="s">
        <v>1065</v>
      </c>
      <c r="H31097" t="s">
        <v>140</v>
      </c>
      <c r="I31097" t="s">
        <v>140</v>
      </c>
      <c r="J31097" t="s">
        <v>660</v>
      </c>
      <c r="K31097" t="s">
        <v>140</v>
      </c>
      <c r="L31097" t="s">
        <v>140</v>
      </c>
      <c r="M31097" t="s">
        <v>140</v>
      </c>
      <c r="N31097" t="s">
        <v>140</v>
      </c>
    </row>
    <row r="31098" spans="1:14" x14ac:dyDescent="0.35">
      <c r="A31098" t="s">
        <v>11</v>
      </c>
      <c r="B31098" t="s">
        <v>1166</v>
      </c>
      <c r="C31098">
        <v>41</v>
      </c>
      <c r="D31098" t="s">
        <v>126</v>
      </c>
      <c r="E31098" t="s">
        <v>1019</v>
      </c>
      <c r="F31098" t="s">
        <v>140</v>
      </c>
      <c r="G31098" t="s">
        <v>140</v>
      </c>
      <c r="H31098" t="s">
        <v>140</v>
      </c>
      <c r="I31098" t="s">
        <v>1073</v>
      </c>
      <c r="J31098" t="s">
        <v>345</v>
      </c>
      <c r="K31098" t="s">
        <v>140</v>
      </c>
      <c r="L31098" t="s">
        <v>140</v>
      </c>
      <c r="M31098" t="s">
        <v>140</v>
      </c>
      <c r="N31098" t="s">
        <v>140</v>
      </c>
    </row>
    <row r="31099" spans="1:14" x14ac:dyDescent="0.35">
      <c r="A31099" t="s">
        <v>12</v>
      </c>
      <c r="B31099" t="s">
        <v>1165</v>
      </c>
      <c r="C31099">
        <v>3</v>
      </c>
      <c r="D31099" t="s">
        <v>140</v>
      </c>
      <c r="E31099" t="s">
        <v>140</v>
      </c>
      <c r="F31099" t="s">
        <v>140</v>
      </c>
      <c r="G31099" t="s">
        <v>349</v>
      </c>
      <c r="H31099" t="s">
        <v>420</v>
      </c>
      <c r="I31099" t="s">
        <v>140</v>
      </c>
      <c r="J31099" t="s">
        <v>421</v>
      </c>
      <c r="K31099" t="s">
        <v>140</v>
      </c>
      <c r="L31099" t="s">
        <v>140</v>
      </c>
      <c r="M31099" t="s">
        <v>140</v>
      </c>
      <c r="N31099" t="s">
        <v>140</v>
      </c>
    </row>
    <row r="31100" spans="1:14" x14ac:dyDescent="0.35">
      <c r="A31100" t="s">
        <v>12</v>
      </c>
      <c r="B31100" t="s">
        <v>1166</v>
      </c>
      <c r="C31100">
        <v>68</v>
      </c>
      <c r="D31100" t="s">
        <v>941</v>
      </c>
      <c r="E31100" t="s">
        <v>1007</v>
      </c>
      <c r="F31100" t="s">
        <v>140</v>
      </c>
      <c r="G31100" t="s">
        <v>345</v>
      </c>
      <c r="H31100" t="s">
        <v>919</v>
      </c>
      <c r="I31100" t="s">
        <v>1007</v>
      </c>
      <c r="J31100" t="s">
        <v>1098</v>
      </c>
      <c r="K31100" t="s">
        <v>140</v>
      </c>
      <c r="L31100" t="s">
        <v>140</v>
      </c>
      <c r="M31100" t="s">
        <v>140</v>
      </c>
      <c r="N31100" t="s">
        <v>140</v>
      </c>
    </row>
    <row r="31101" spans="1:14" x14ac:dyDescent="0.35">
      <c r="A31101" t="s">
        <v>13</v>
      </c>
      <c r="B31101" t="s">
        <v>1165</v>
      </c>
      <c r="C31101">
        <v>2</v>
      </c>
      <c r="D31101" t="s">
        <v>177</v>
      </c>
      <c r="E31101" t="s">
        <v>140</v>
      </c>
      <c r="F31101" t="s">
        <v>140</v>
      </c>
      <c r="G31101" t="s">
        <v>140</v>
      </c>
      <c r="H31101" t="s">
        <v>140</v>
      </c>
      <c r="I31101" t="s">
        <v>140</v>
      </c>
      <c r="J31101" t="s">
        <v>140</v>
      </c>
      <c r="K31101" t="s">
        <v>140</v>
      </c>
      <c r="L31101" t="s">
        <v>140</v>
      </c>
      <c r="M31101" t="s">
        <v>140</v>
      </c>
      <c r="N31101" t="s">
        <v>140</v>
      </c>
    </row>
    <row r="31102" spans="1:14" x14ac:dyDescent="0.35">
      <c r="A31102" t="s">
        <v>13</v>
      </c>
      <c r="B31102" t="s">
        <v>1166</v>
      </c>
      <c r="C31102">
        <v>45</v>
      </c>
      <c r="D31102" t="s">
        <v>1108</v>
      </c>
      <c r="E31102" t="s">
        <v>1066</v>
      </c>
      <c r="F31102" t="s">
        <v>140</v>
      </c>
      <c r="G31102" t="s">
        <v>140</v>
      </c>
      <c r="H31102" t="s">
        <v>1068</v>
      </c>
      <c r="I31102" t="s">
        <v>140</v>
      </c>
      <c r="J31102" t="s">
        <v>1098</v>
      </c>
      <c r="K31102" t="s">
        <v>140</v>
      </c>
      <c r="L31102" t="s">
        <v>140</v>
      </c>
      <c r="M31102" t="s">
        <v>1098</v>
      </c>
      <c r="N31102" t="s">
        <v>1066</v>
      </c>
    </row>
    <row r="31103" spans="1:14" x14ac:dyDescent="0.35">
      <c r="A31103" t="s">
        <v>14</v>
      </c>
      <c r="B31103" t="s">
        <v>1165</v>
      </c>
      <c r="C31103">
        <v>12</v>
      </c>
      <c r="D31103" t="s">
        <v>763</v>
      </c>
      <c r="E31103" t="s">
        <v>140</v>
      </c>
      <c r="F31103" t="s">
        <v>140</v>
      </c>
      <c r="G31103" t="s">
        <v>162</v>
      </c>
      <c r="H31103" t="s">
        <v>162</v>
      </c>
      <c r="I31103" t="s">
        <v>140</v>
      </c>
      <c r="J31103" t="s">
        <v>915</v>
      </c>
      <c r="K31103" t="s">
        <v>140</v>
      </c>
      <c r="L31103" t="s">
        <v>162</v>
      </c>
      <c r="M31103" t="s">
        <v>140</v>
      </c>
      <c r="N31103" t="s">
        <v>140</v>
      </c>
    </row>
    <row r="31104" spans="1:14" x14ac:dyDescent="0.35">
      <c r="A31104" t="s">
        <v>14</v>
      </c>
      <c r="B31104" t="s">
        <v>1166</v>
      </c>
      <c r="C31104">
        <v>40</v>
      </c>
      <c r="D31104" t="s">
        <v>663</v>
      </c>
      <c r="E31104" t="s">
        <v>1095</v>
      </c>
      <c r="F31104" t="s">
        <v>140</v>
      </c>
      <c r="G31104" t="s">
        <v>775</v>
      </c>
      <c r="H31104" t="s">
        <v>140</v>
      </c>
      <c r="I31104" t="s">
        <v>140</v>
      </c>
      <c r="J31104" t="s">
        <v>140</v>
      </c>
      <c r="K31104" t="s">
        <v>140</v>
      </c>
      <c r="L31104" t="s">
        <v>1048</v>
      </c>
      <c r="M31104" t="s">
        <v>140</v>
      </c>
      <c r="N31104" t="s">
        <v>140</v>
      </c>
    </row>
    <row r="31105" spans="1:14" x14ac:dyDescent="0.35">
      <c r="A31105" t="s">
        <v>15</v>
      </c>
      <c r="B31105" t="s">
        <v>1165</v>
      </c>
      <c r="C31105">
        <v>11</v>
      </c>
      <c r="D31105" t="s">
        <v>1162</v>
      </c>
      <c r="E31105" t="s">
        <v>1139</v>
      </c>
      <c r="F31105" t="s">
        <v>140</v>
      </c>
      <c r="G31105" t="s">
        <v>140</v>
      </c>
      <c r="H31105" t="s">
        <v>140</v>
      </c>
      <c r="I31105" t="s">
        <v>140</v>
      </c>
      <c r="J31105" t="s">
        <v>140</v>
      </c>
      <c r="K31105" t="s">
        <v>140</v>
      </c>
      <c r="L31105" t="s">
        <v>140</v>
      </c>
      <c r="M31105" t="s">
        <v>140</v>
      </c>
      <c r="N31105" t="s">
        <v>140</v>
      </c>
    </row>
    <row r="31106" spans="1:14" x14ac:dyDescent="0.35">
      <c r="A31106" t="s">
        <v>15</v>
      </c>
      <c r="B31106" t="s">
        <v>1166</v>
      </c>
      <c r="C31106">
        <v>35</v>
      </c>
      <c r="D31106" t="s">
        <v>655</v>
      </c>
      <c r="E31106" t="s">
        <v>187</v>
      </c>
      <c r="F31106" t="s">
        <v>140</v>
      </c>
      <c r="G31106" t="s">
        <v>1067</v>
      </c>
      <c r="H31106" t="s">
        <v>1018</v>
      </c>
      <c r="I31106" t="s">
        <v>1018</v>
      </c>
      <c r="J31106" t="s">
        <v>443</v>
      </c>
      <c r="K31106" t="s">
        <v>140</v>
      </c>
      <c r="L31106" t="s">
        <v>140</v>
      </c>
      <c r="M31106" t="s">
        <v>1066</v>
      </c>
      <c r="N31106" t="s">
        <v>1066</v>
      </c>
    </row>
    <row r="31107" spans="1:14" x14ac:dyDescent="0.35">
      <c r="A31107" t="s">
        <v>16</v>
      </c>
      <c r="B31107" t="s">
        <v>1165</v>
      </c>
      <c r="C31107">
        <v>12</v>
      </c>
      <c r="D31107" t="s">
        <v>177</v>
      </c>
      <c r="E31107" t="s">
        <v>140</v>
      </c>
      <c r="F31107" t="s">
        <v>140</v>
      </c>
      <c r="G31107" t="s">
        <v>140</v>
      </c>
      <c r="H31107" t="s">
        <v>140</v>
      </c>
      <c r="I31107" t="s">
        <v>140</v>
      </c>
      <c r="J31107" t="s">
        <v>140</v>
      </c>
      <c r="K31107" t="s">
        <v>140</v>
      </c>
      <c r="L31107" t="s">
        <v>140</v>
      </c>
      <c r="M31107" t="s">
        <v>140</v>
      </c>
      <c r="N31107" t="s">
        <v>140</v>
      </c>
    </row>
    <row r="31108" spans="1:14" x14ac:dyDescent="0.35">
      <c r="A31108" t="s">
        <v>16</v>
      </c>
      <c r="B31108" t="s">
        <v>1166</v>
      </c>
      <c r="C31108">
        <v>34</v>
      </c>
      <c r="D31108" t="s">
        <v>1144</v>
      </c>
      <c r="E31108" t="s">
        <v>1060</v>
      </c>
      <c r="F31108" t="s">
        <v>140</v>
      </c>
      <c r="G31108" t="s">
        <v>140</v>
      </c>
      <c r="H31108" t="s">
        <v>140</v>
      </c>
      <c r="I31108" t="s">
        <v>140</v>
      </c>
      <c r="J31108" t="s">
        <v>140</v>
      </c>
      <c r="K31108" t="s">
        <v>140</v>
      </c>
      <c r="L31108" t="s">
        <v>140</v>
      </c>
      <c r="M31108" t="s">
        <v>140</v>
      </c>
      <c r="N31108" t="s">
        <v>140</v>
      </c>
    </row>
    <row r="31109" spans="1:14" x14ac:dyDescent="0.35">
      <c r="A31109" t="s">
        <v>17</v>
      </c>
      <c r="B31109" t="s">
        <v>1165</v>
      </c>
      <c r="C31109">
        <v>18</v>
      </c>
      <c r="D31109" t="s">
        <v>722</v>
      </c>
      <c r="E31109" t="s">
        <v>662</v>
      </c>
      <c r="F31109" t="s">
        <v>140</v>
      </c>
      <c r="G31109" t="s">
        <v>140</v>
      </c>
      <c r="H31109" t="s">
        <v>140</v>
      </c>
      <c r="I31109" t="s">
        <v>140</v>
      </c>
      <c r="J31109" t="s">
        <v>140</v>
      </c>
      <c r="K31109" t="s">
        <v>140</v>
      </c>
      <c r="L31109" t="s">
        <v>1051</v>
      </c>
      <c r="M31109" t="s">
        <v>1051</v>
      </c>
      <c r="N31109" t="s">
        <v>99</v>
      </c>
    </row>
    <row r="31110" spans="1:14" x14ac:dyDescent="0.35">
      <c r="A31110" t="s">
        <v>17</v>
      </c>
      <c r="B31110" t="s">
        <v>1166</v>
      </c>
      <c r="C31110">
        <v>23</v>
      </c>
      <c r="D31110" t="s">
        <v>1143</v>
      </c>
      <c r="E31110" t="s">
        <v>1070</v>
      </c>
      <c r="F31110" t="s">
        <v>140</v>
      </c>
      <c r="G31110" t="s">
        <v>140</v>
      </c>
      <c r="H31110" t="s">
        <v>140</v>
      </c>
      <c r="I31110" t="s">
        <v>140</v>
      </c>
      <c r="J31110" t="s">
        <v>140</v>
      </c>
      <c r="K31110" t="s">
        <v>140</v>
      </c>
      <c r="L31110" t="s">
        <v>140</v>
      </c>
      <c r="M31110" t="s">
        <v>140</v>
      </c>
      <c r="N31110" t="s">
        <v>140</v>
      </c>
    </row>
    <row r="31111" spans="1:14" x14ac:dyDescent="0.35">
      <c r="A31111" t="s">
        <v>18</v>
      </c>
      <c r="B31111" t="s">
        <v>1165</v>
      </c>
      <c r="C31111">
        <v>2</v>
      </c>
      <c r="D31111" t="s">
        <v>496</v>
      </c>
      <c r="E31111" t="s">
        <v>497</v>
      </c>
      <c r="F31111" t="s">
        <v>140</v>
      </c>
      <c r="G31111" t="s">
        <v>497</v>
      </c>
      <c r="H31111" t="s">
        <v>497</v>
      </c>
      <c r="I31111" t="s">
        <v>140</v>
      </c>
      <c r="J31111" t="s">
        <v>140</v>
      </c>
      <c r="K31111" t="s">
        <v>140</v>
      </c>
      <c r="L31111" t="s">
        <v>140</v>
      </c>
      <c r="M31111" t="s">
        <v>140</v>
      </c>
      <c r="N31111" t="s">
        <v>140</v>
      </c>
    </row>
    <row r="31112" spans="1:14" x14ac:dyDescent="0.35">
      <c r="A31112" t="s">
        <v>18</v>
      </c>
      <c r="B31112" t="s">
        <v>1166</v>
      </c>
      <c r="C31112">
        <v>50</v>
      </c>
      <c r="D31112" t="s">
        <v>1124</v>
      </c>
      <c r="E31112" t="s">
        <v>140</v>
      </c>
      <c r="F31112" t="s">
        <v>140</v>
      </c>
      <c r="G31112" t="s">
        <v>869</v>
      </c>
      <c r="H31112" t="s">
        <v>1066</v>
      </c>
      <c r="I31112" t="s">
        <v>140</v>
      </c>
      <c r="J31112" t="s">
        <v>1014</v>
      </c>
      <c r="K31112" t="s">
        <v>140</v>
      </c>
      <c r="L31112" t="s">
        <v>140</v>
      </c>
      <c r="M31112" t="s">
        <v>1055</v>
      </c>
      <c r="N31112" t="s">
        <v>1055</v>
      </c>
    </row>
    <row r="31113" spans="1:14" x14ac:dyDescent="0.35">
      <c r="A31113" t="s">
        <v>19</v>
      </c>
      <c r="B31113" t="s">
        <v>1165</v>
      </c>
      <c r="C31113">
        <v>12</v>
      </c>
      <c r="D31113" t="s">
        <v>1143</v>
      </c>
      <c r="E31113" t="s">
        <v>140</v>
      </c>
      <c r="F31113" t="s">
        <v>140</v>
      </c>
      <c r="G31113" t="s">
        <v>1070</v>
      </c>
      <c r="H31113" t="s">
        <v>140</v>
      </c>
      <c r="I31113" t="s">
        <v>140</v>
      </c>
      <c r="J31113" t="s">
        <v>140</v>
      </c>
      <c r="K31113" t="s">
        <v>140</v>
      </c>
      <c r="L31113" t="s">
        <v>140</v>
      </c>
      <c r="M31113" t="s">
        <v>140</v>
      </c>
      <c r="N31113" t="s">
        <v>140</v>
      </c>
    </row>
    <row r="31114" spans="1:14" x14ac:dyDescent="0.35">
      <c r="A31114" t="s">
        <v>19</v>
      </c>
      <c r="B31114" t="s">
        <v>1166</v>
      </c>
      <c r="C31114">
        <v>20</v>
      </c>
      <c r="D31114" t="s">
        <v>1077</v>
      </c>
      <c r="E31114" t="s">
        <v>1100</v>
      </c>
      <c r="F31114" t="s">
        <v>140</v>
      </c>
      <c r="G31114" t="s">
        <v>140</v>
      </c>
      <c r="H31114" t="s">
        <v>140</v>
      </c>
      <c r="I31114" t="s">
        <v>1100</v>
      </c>
      <c r="J31114" t="s">
        <v>140</v>
      </c>
      <c r="K31114" t="s">
        <v>140</v>
      </c>
      <c r="L31114" t="s">
        <v>140</v>
      </c>
      <c r="M31114" t="s">
        <v>140</v>
      </c>
      <c r="N31114" t="s">
        <v>1100</v>
      </c>
    </row>
    <row r="31115" spans="1:14" x14ac:dyDescent="0.35">
      <c r="A31115" t="s">
        <v>20</v>
      </c>
      <c r="B31115" t="s">
        <v>1165</v>
      </c>
      <c r="C31115">
        <v>14</v>
      </c>
      <c r="D31115" t="s">
        <v>177</v>
      </c>
      <c r="E31115" t="s">
        <v>140</v>
      </c>
      <c r="F31115" t="s">
        <v>140</v>
      </c>
      <c r="G31115" t="s">
        <v>140</v>
      </c>
      <c r="H31115" t="s">
        <v>140</v>
      </c>
      <c r="I31115" t="s">
        <v>140</v>
      </c>
      <c r="J31115" t="s">
        <v>140</v>
      </c>
      <c r="K31115" t="s">
        <v>140</v>
      </c>
      <c r="L31115" t="s">
        <v>140</v>
      </c>
      <c r="M31115" t="s">
        <v>140</v>
      </c>
      <c r="N31115" t="s">
        <v>140</v>
      </c>
    </row>
    <row r="31116" spans="1:14" x14ac:dyDescent="0.35">
      <c r="A31116" t="s">
        <v>20</v>
      </c>
      <c r="B31116" t="s">
        <v>1166</v>
      </c>
      <c r="C31116">
        <v>17</v>
      </c>
      <c r="D31116" t="s">
        <v>177</v>
      </c>
      <c r="E31116" t="s">
        <v>140</v>
      </c>
      <c r="F31116" t="s">
        <v>140</v>
      </c>
      <c r="G31116" t="s">
        <v>140</v>
      </c>
      <c r="H31116" t="s">
        <v>140</v>
      </c>
      <c r="I31116" t="s">
        <v>140</v>
      </c>
      <c r="J31116" t="s">
        <v>140</v>
      </c>
      <c r="K31116" t="s">
        <v>140</v>
      </c>
      <c r="L31116" t="s">
        <v>140</v>
      </c>
      <c r="M31116" t="s">
        <v>140</v>
      </c>
      <c r="N31116" t="s">
        <v>140</v>
      </c>
    </row>
    <row r="31117" spans="1:14" x14ac:dyDescent="0.35">
      <c r="A31117" t="s">
        <v>21</v>
      </c>
      <c r="B31117" t="s">
        <v>1166</v>
      </c>
      <c r="C31117">
        <v>66</v>
      </c>
      <c r="D31117" t="s">
        <v>613</v>
      </c>
      <c r="E31117" t="s">
        <v>788</v>
      </c>
      <c r="F31117" t="s">
        <v>1060</v>
      </c>
      <c r="G31117" t="s">
        <v>1060</v>
      </c>
      <c r="H31117" t="s">
        <v>1060</v>
      </c>
      <c r="I31117" t="s">
        <v>1044</v>
      </c>
      <c r="J31117" t="s">
        <v>1060</v>
      </c>
      <c r="K31117" t="s">
        <v>1011</v>
      </c>
      <c r="L31117" t="s">
        <v>1060</v>
      </c>
      <c r="M31117" t="s">
        <v>1060</v>
      </c>
      <c r="N31117" t="s">
        <v>1070</v>
      </c>
    </row>
    <row r="31118" spans="1:14" x14ac:dyDescent="0.35">
      <c r="A31118" t="s">
        <v>22</v>
      </c>
      <c r="B31118" t="s">
        <v>1165</v>
      </c>
      <c r="C31118">
        <v>14</v>
      </c>
      <c r="D31118" t="s">
        <v>1109</v>
      </c>
      <c r="E31118" t="s">
        <v>140</v>
      </c>
      <c r="F31118" t="s">
        <v>140</v>
      </c>
      <c r="G31118" t="s">
        <v>140</v>
      </c>
      <c r="H31118" t="s">
        <v>140</v>
      </c>
      <c r="I31118" t="s">
        <v>140</v>
      </c>
      <c r="J31118" t="s">
        <v>140</v>
      </c>
      <c r="K31118" t="s">
        <v>140</v>
      </c>
      <c r="L31118" t="s">
        <v>140</v>
      </c>
      <c r="M31118" t="s">
        <v>1062</v>
      </c>
      <c r="N31118" t="s">
        <v>140</v>
      </c>
    </row>
    <row r="31119" spans="1:14" x14ac:dyDescent="0.35">
      <c r="A31119" t="s">
        <v>22</v>
      </c>
      <c r="B31119" t="s">
        <v>1166</v>
      </c>
      <c r="C31119">
        <v>28</v>
      </c>
      <c r="D31119" t="s">
        <v>1208</v>
      </c>
      <c r="E31119" t="s">
        <v>140</v>
      </c>
      <c r="F31119" t="s">
        <v>140</v>
      </c>
      <c r="G31119" t="s">
        <v>140</v>
      </c>
      <c r="H31119" t="s">
        <v>140</v>
      </c>
      <c r="I31119" t="s">
        <v>140</v>
      </c>
      <c r="J31119" t="s">
        <v>140</v>
      </c>
      <c r="K31119" t="s">
        <v>140</v>
      </c>
      <c r="L31119" t="s">
        <v>140</v>
      </c>
      <c r="M31119" t="s">
        <v>1017</v>
      </c>
      <c r="N31119" t="s">
        <v>140</v>
      </c>
    </row>
    <row r="31120" spans="1:14" x14ac:dyDescent="0.35">
      <c r="A31120" t="s">
        <v>23</v>
      </c>
      <c r="B31120" t="s">
        <v>1165</v>
      </c>
      <c r="C31120">
        <v>21</v>
      </c>
      <c r="D31120" t="s">
        <v>110</v>
      </c>
      <c r="E31120" t="s">
        <v>109</v>
      </c>
      <c r="F31120" t="s">
        <v>140</v>
      </c>
      <c r="G31120" t="s">
        <v>1052</v>
      </c>
      <c r="H31120" t="s">
        <v>140</v>
      </c>
      <c r="I31120" t="s">
        <v>140</v>
      </c>
      <c r="J31120" t="s">
        <v>140</v>
      </c>
      <c r="K31120" t="s">
        <v>140</v>
      </c>
      <c r="L31120" t="s">
        <v>140</v>
      </c>
      <c r="M31120" t="s">
        <v>140</v>
      </c>
      <c r="N31120" t="s">
        <v>140</v>
      </c>
    </row>
    <row r="31121" spans="1:14" x14ac:dyDescent="0.35">
      <c r="A31121" t="s">
        <v>23</v>
      </c>
      <c r="B31121" t="s">
        <v>1166</v>
      </c>
      <c r="C31121">
        <v>22</v>
      </c>
      <c r="D31121" t="s">
        <v>118</v>
      </c>
      <c r="E31121" t="s">
        <v>140</v>
      </c>
      <c r="F31121" t="s">
        <v>140</v>
      </c>
      <c r="G31121" t="s">
        <v>140</v>
      </c>
      <c r="H31121" t="s">
        <v>929</v>
      </c>
      <c r="I31121" t="s">
        <v>140</v>
      </c>
      <c r="J31121" t="s">
        <v>140</v>
      </c>
      <c r="K31121" t="s">
        <v>140</v>
      </c>
      <c r="L31121" t="s">
        <v>140</v>
      </c>
      <c r="M31121" t="s">
        <v>140</v>
      </c>
      <c r="N31121" t="s">
        <v>838</v>
      </c>
    </row>
    <row r="31122" spans="1:14" x14ac:dyDescent="0.35">
      <c r="A31122" t="s">
        <v>24</v>
      </c>
      <c r="B31122" t="s">
        <v>1165</v>
      </c>
      <c r="C31122">
        <v>10</v>
      </c>
      <c r="D31122" t="s">
        <v>177</v>
      </c>
      <c r="E31122" t="s">
        <v>140</v>
      </c>
      <c r="F31122" t="s">
        <v>140</v>
      </c>
      <c r="G31122" t="s">
        <v>140</v>
      </c>
      <c r="H31122" t="s">
        <v>140</v>
      </c>
      <c r="I31122" t="s">
        <v>140</v>
      </c>
      <c r="J31122" t="s">
        <v>140</v>
      </c>
      <c r="K31122" t="s">
        <v>140</v>
      </c>
      <c r="L31122" t="s">
        <v>140</v>
      </c>
      <c r="M31122" t="s">
        <v>140</v>
      </c>
      <c r="N31122" t="s">
        <v>140</v>
      </c>
    </row>
    <row r="31123" spans="1:14" x14ac:dyDescent="0.35">
      <c r="A31123" t="s">
        <v>24</v>
      </c>
      <c r="B31123" t="s">
        <v>1166</v>
      </c>
      <c r="C31123">
        <v>42</v>
      </c>
      <c r="D31123" t="s">
        <v>198</v>
      </c>
      <c r="E31123" t="s">
        <v>903</v>
      </c>
      <c r="F31123" t="s">
        <v>140</v>
      </c>
      <c r="G31123" t="s">
        <v>140</v>
      </c>
      <c r="H31123" t="s">
        <v>140</v>
      </c>
      <c r="I31123" t="s">
        <v>140</v>
      </c>
      <c r="J31123" t="s">
        <v>1020</v>
      </c>
      <c r="K31123" t="s">
        <v>140</v>
      </c>
      <c r="L31123" t="s">
        <v>1020</v>
      </c>
      <c r="M31123" t="s">
        <v>140</v>
      </c>
      <c r="N31123" t="s">
        <v>394</v>
      </c>
    </row>
    <row r="31124" spans="1:14" x14ac:dyDescent="0.35">
      <c r="A31124" t="s">
        <v>25</v>
      </c>
      <c r="B31124" t="s">
        <v>1165</v>
      </c>
      <c r="C31124">
        <v>15</v>
      </c>
      <c r="D31124" t="s">
        <v>1115</v>
      </c>
      <c r="E31124" t="s">
        <v>140</v>
      </c>
      <c r="F31124" t="s">
        <v>140</v>
      </c>
      <c r="G31124" t="s">
        <v>1020</v>
      </c>
      <c r="H31124" t="s">
        <v>140</v>
      </c>
      <c r="I31124" t="s">
        <v>140</v>
      </c>
      <c r="J31124" t="s">
        <v>1057</v>
      </c>
      <c r="K31124" t="s">
        <v>140</v>
      </c>
      <c r="L31124" t="s">
        <v>140</v>
      </c>
      <c r="M31124" t="s">
        <v>140</v>
      </c>
      <c r="N31124" t="s">
        <v>140</v>
      </c>
    </row>
    <row r="31125" spans="1:14" x14ac:dyDescent="0.35">
      <c r="A31125" t="s">
        <v>25</v>
      </c>
      <c r="B31125" t="s">
        <v>1166</v>
      </c>
      <c r="C31125">
        <v>36</v>
      </c>
      <c r="D31125" t="s">
        <v>177</v>
      </c>
      <c r="E31125" t="s">
        <v>140</v>
      </c>
      <c r="F31125" t="s">
        <v>140</v>
      </c>
      <c r="G31125" t="s">
        <v>140</v>
      </c>
      <c r="H31125" t="s">
        <v>140</v>
      </c>
      <c r="I31125" t="s">
        <v>140</v>
      </c>
      <c r="J31125" t="s">
        <v>140</v>
      </c>
      <c r="K31125" t="s">
        <v>140</v>
      </c>
      <c r="L31125" t="s">
        <v>140</v>
      </c>
      <c r="M31125" t="s">
        <v>140</v>
      </c>
      <c r="N31125" t="s">
        <v>140</v>
      </c>
    </row>
    <row r="31126" spans="1:14" x14ac:dyDescent="0.35">
      <c r="A31126" t="s">
        <v>26</v>
      </c>
      <c r="B31126" t="s">
        <v>1165</v>
      </c>
      <c r="C31126">
        <v>14</v>
      </c>
      <c r="D31126" t="s">
        <v>928</v>
      </c>
      <c r="E31126" t="s">
        <v>140</v>
      </c>
      <c r="F31126" t="s">
        <v>140</v>
      </c>
      <c r="G31126" t="s">
        <v>140</v>
      </c>
      <c r="H31126" t="s">
        <v>140</v>
      </c>
      <c r="I31126" t="s">
        <v>140</v>
      </c>
      <c r="J31126" t="s">
        <v>929</v>
      </c>
      <c r="K31126" t="s">
        <v>140</v>
      </c>
      <c r="L31126" t="s">
        <v>140</v>
      </c>
      <c r="M31126" t="s">
        <v>140</v>
      </c>
      <c r="N31126" t="s">
        <v>140</v>
      </c>
    </row>
    <row r="31127" spans="1:14" x14ac:dyDescent="0.35">
      <c r="A31127" t="s">
        <v>26</v>
      </c>
      <c r="B31127" t="s">
        <v>1166</v>
      </c>
      <c r="C31127">
        <v>36</v>
      </c>
      <c r="D31127" t="s">
        <v>1097</v>
      </c>
      <c r="E31127" t="s">
        <v>1044</v>
      </c>
      <c r="F31127" t="s">
        <v>140</v>
      </c>
      <c r="G31127" t="s">
        <v>140</v>
      </c>
      <c r="H31127" t="s">
        <v>140</v>
      </c>
      <c r="I31127" t="s">
        <v>140</v>
      </c>
      <c r="J31127" t="s">
        <v>140</v>
      </c>
      <c r="K31127" t="s">
        <v>140</v>
      </c>
      <c r="L31127" t="s">
        <v>140</v>
      </c>
      <c r="M31127" t="s">
        <v>140</v>
      </c>
      <c r="N31127" t="s">
        <v>140</v>
      </c>
    </row>
    <row r="31128" spans="1:14" x14ac:dyDescent="0.35">
      <c r="A31128" t="s">
        <v>27</v>
      </c>
      <c r="B31128" t="s">
        <v>1165</v>
      </c>
      <c r="C31128">
        <v>11</v>
      </c>
      <c r="D31128" t="s">
        <v>52</v>
      </c>
      <c r="E31128" t="s">
        <v>532</v>
      </c>
      <c r="F31128" t="s">
        <v>140</v>
      </c>
      <c r="G31128" t="s">
        <v>718</v>
      </c>
      <c r="H31128" t="s">
        <v>140</v>
      </c>
      <c r="I31128" t="s">
        <v>140</v>
      </c>
      <c r="J31128" t="s">
        <v>140</v>
      </c>
      <c r="K31128" t="s">
        <v>140</v>
      </c>
      <c r="L31128" t="s">
        <v>140</v>
      </c>
      <c r="M31128" t="s">
        <v>140</v>
      </c>
      <c r="N31128" t="s">
        <v>140</v>
      </c>
    </row>
    <row r="31129" spans="1:14" x14ac:dyDescent="0.35">
      <c r="A31129" t="s">
        <v>27</v>
      </c>
      <c r="B31129" t="s">
        <v>1166</v>
      </c>
      <c r="C31129">
        <v>32</v>
      </c>
      <c r="D31129" t="s">
        <v>902</v>
      </c>
      <c r="E31129" t="s">
        <v>1055</v>
      </c>
      <c r="F31129" t="s">
        <v>140</v>
      </c>
      <c r="G31129" t="s">
        <v>769</v>
      </c>
      <c r="H31129" t="s">
        <v>140</v>
      </c>
      <c r="I31129" t="s">
        <v>1018</v>
      </c>
      <c r="J31129" t="s">
        <v>1018</v>
      </c>
      <c r="K31129" t="s">
        <v>140</v>
      </c>
      <c r="L31129" t="s">
        <v>869</v>
      </c>
      <c r="M31129" t="s">
        <v>140</v>
      </c>
      <c r="N31129" t="s">
        <v>140</v>
      </c>
    </row>
    <row r="31130" spans="1:14" x14ac:dyDescent="0.35">
      <c r="A31130" t="s">
        <v>28</v>
      </c>
      <c r="B31130" t="s">
        <v>1165</v>
      </c>
      <c r="C31130">
        <v>11</v>
      </c>
      <c r="D31130" t="s">
        <v>177</v>
      </c>
      <c r="E31130" t="s">
        <v>140</v>
      </c>
      <c r="F31130" t="s">
        <v>140</v>
      </c>
      <c r="G31130" t="s">
        <v>140</v>
      </c>
      <c r="H31130" t="s">
        <v>140</v>
      </c>
      <c r="I31130" t="s">
        <v>140</v>
      </c>
      <c r="J31130" t="s">
        <v>140</v>
      </c>
      <c r="K31130" t="s">
        <v>140</v>
      </c>
      <c r="L31130" t="s">
        <v>140</v>
      </c>
      <c r="M31130" t="s">
        <v>140</v>
      </c>
      <c r="N31130" t="s">
        <v>140</v>
      </c>
    </row>
    <row r="31131" spans="1:14" x14ac:dyDescent="0.35">
      <c r="A31131" t="s">
        <v>28</v>
      </c>
      <c r="B31131" t="s">
        <v>1166</v>
      </c>
      <c r="C31131">
        <v>26</v>
      </c>
      <c r="D31131" t="s">
        <v>955</v>
      </c>
      <c r="E31131" t="s">
        <v>140</v>
      </c>
      <c r="F31131" t="s">
        <v>140</v>
      </c>
      <c r="G31131" t="s">
        <v>140</v>
      </c>
      <c r="H31131" t="s">
        <v>954</v>
      </c>
      <c r="I31131" t="s">
        <v>140</v>
      </c>
      <c r="J31131" t="s">
        <v>140</v>
      </c>
      <c r="K31131" t="s">
        <v>140</v>
      </c>
      <c r="L31131" t="s">
        <v>140</v>
      </c>
      <c r="M31131" t="s">
        <v>140</v>
      </c>
      <c r="N31131" t="s">
        <v>140</v>
      </c>
    </row>
    <row r="31132" spans="1:14" x14ac:dyDescent="0.35">
      <c r="A31132" t="s">
        <v>29</v>
      </c>
      <c r="B31132" t="s">
        <v>1165</v>
      </c>
      <c r="C31132">
        <v>18</v>
      </c>
      <c r="D31132" t="s">
        <v>177</v>
      </c>
      <c r="E31132" t="s">
        <v>140</v>
      </c>
      <c r="F31132" t="s">
        <v>140</v>
      </c>
      <c r="G31132" t="s">
        <v>140</v>
      </c>
      <c r="H31132" t="s">
        <v>140</v>
      </c>
      <c r="I31132" t="s">
        <v>140</v>
      </c>
      <c r="J31132" t="s">
        <v>140</v>
      </c>
      <c r="K31132" t="s">
        <v>140</v>
      </c>
      <c r="L31132" t="s">
        <v>140</v>
      </c>
      <c r="M31132" t="s">
        <v>140</v>
      </c>
      <c r="N31132" t="s">
        <v>140</v>
      </c>
    </row>
    <row r="31133" spans="1:14" x14ac:dyDescent="0.35">
      <c r="A31133" t="s">
        <v>29</v>
      </c>
      <c r="B31133" t="s">
        <v>1166</v>
      </c>
      <c r="C31133">
        <v>42</v>
      </c>
      <c r="D31133" t="s">
        <v>902</v>
      </c>
      <c r="E31133" t="s">
        <v>718</v>
      </c>
      <c r="F31133" t="s">
        <v>140</v>
      </c>
      <c r="G31133" t="s">
        <v>140</v>
      </c>
      <c r="H31133" t="s">
        <v>140</v>
      </c>
      <c r="I31133" t="s">
        <v>954</v>
      </c>
      <c r="J31133" t="s">
        <v>954</v>
      </c>
      <c r="K31133" t="s">
        <v>140</v>
      </c>
      <c r="L31133" t="s">
        <v>140</v>
      </c>
      <c r="M31133" t="s">
        <v>140</v>
      </c>
      <c r="N31133" t="s">
        <v>140</v>
      </c>
    </row>
    <row r="31134" spans="1:14" x14ac:dyDescent="0.35">
      <c r="A31134" t="s">
        <v>30</v>
      </c>
      <c r="B31134" t="s">
        <v>1165</v>
      </c>
      <c r="C31134">
        <v>10</v>
      </c>
      <c r="D31134" t="s">
        <v>377</v>
      </c>
      <c r="E31134" t="s">
        <v>1047</v>
      </c>
      <c r="F31134" t="s">
        <v>140</v>
      </c>
      <c r="G31134" t="s">
        <v>443</v>
      </c>
      <c r="H31134" t="s">
        <v>140</v>
      </c>
      <c r="I31134" t="s">
        <v>140</v>
      </c>
      <c r="J31134" t="s">
        <v>513</v>
      </c>
      <c r="K31134" t="s">
        <v>140</v>
      </c>
      <c r="L31134" t="s">
        <v>140</v>
      </c>
      <c r="M31134" t="s">
        <v>140</v>
      </c>
      <c r="N31134" t="s">
        <v>140</v>
      </c>
    </row>
    <row r="31135" spans="1:14" x14ac:dyDescent="0.35">
      <c r="A31135" t="s">
        <v>30</v>
      </c>
      <c r="B31135" t="s">
        <v>1166</v>
      </c>
      <c r="C31135">
        <v>37</v>
      </c>
      <c r="D31135" t="s">
        <v>120</v>
      </c>
      <c r="E31135" t="s">
        <v>115</v>
      </c>
      <c r="F31135" t="s">
        <v>1051</v>
      </c>
      <c r="G31135" t="s">
        <v>1051</v>
      </c>
      <c r="H31135" t="s">
        <v>140</v>
      </c>
      <c r="I31135" t="s">
        <v>1051</v>
      </c>
      <c r="J31135" t="s">
        <v>1051</v>
      </c>
      <c r="K31135" t="s">
        <v>1051</v>
      </c>
      <c r="L31135" t="s">
        <v>458</v>
      </c>
      <c r="M31135" t="s">
        <v>458</v>
      </c>
      <c r="N31135" t="s">
        <v>1061</v>
      </c>
    </row>
    <row r="31136" spans="1:14" x14ac:dyDescent="0.35">
      <c r="A31136" t="s">
        <v>31</v>
      </c>
      <c r="B31136" t="s">
        <v>1165</v>
      </c>
      <c r="C31136">
        <v>36</v>
      </c>
      <c r="D31136" t="s">
        <v>56</v>
      </c>
      <c r="E31136" t="s">
        <v>140</v>
      </c>
      <c r="F31136" t="s">
        <v>140</v>
      </c>
      <c r="G31136" t="s">
        <v>977</v>
      </c>
      <c r="H31136" t="s">
        <v>1106</v>
      </c>
      <c r="I31136" t="s">
        <v>140</v>
      </c>
      <c r="J31136" t="s">
        <v>1012</v>
      </c>
      <c r="K31136" t="s">
        <v>140</v>
      </c>
      <c r="L31136" t="s">
        <v>107</v>
      </c>
      <c r="M31136" t="s">
        <v>140</v>
      </c>
      <c r="N31136" t="s">
        <v>140</v>
      </c>
    </row>
    <row r="31137" spans="1:14" x14ac:dyDescent="0.35">
      <c r="A31137" t="s">
        <v>31</v>
      </c>
      <c r="B31137" t="s">
        <v>1166</v>
      </c>
      <c r="C31137">
        <v>15</v>
      </c>
      <c r="D31137" t="s">
        <v>800</v>
      </c>
      <c r="E31137" t="s">
        <v>140</v>
      </c>
      <c r="F31137" t="s">
        <v>140</v>
      </c>
      <c r="G31137" t="s">
        <v>140</v>
      </c>
      <c r="H31137" t="s">
        <v>801</v>
      </c>
      <c r="I31137" t="s">
        <v>140</v>
      </c>
      <c r="J31137" t="s">
        <v>140</v>
      </c>
      <c r="K31137" t="s">
        <v>140</v>
      </c>
      <c r="L31137" t="s">
        <v>140</v>
      </c>
      <c r="M31137" t="s">
        <v>140</v>
      </c>
      <c r="N31137" t="s">
        <v>140</v>
      </c>
    </row>
    <row r="31138" spans="1:14" x14ac:dyDescent="0.35">
      <c r="A31138" t="s">
        <v>32</v>
      </c>
      <c r="B31138" t="s">
        <v>1165</v>
      </c>
      <c r="C31138">
        <v>311</v>
      </c>
      <c r="D31138" t="s">
        <v>404</v>
      </c>
      <c r="E31138" t="s">
        <v>869</v>
      </c>
      <c r="F31138" t="s">
        <v>140</v>
      </c>
      <c r="G31138" t="s">
        <v>1023</v>
      </c>
      <c r="H31138" t="s">
        <v>1043</v>
      </c>
      <c r="I31138" t="s">
        <v>140</v>
      </c>
      <c r="J31138" t="s">
        <v>1050</v>
      </c>
      <c r="K31138" t="s">
        <v>140</v>
      </c>
      <c r="L31138" t="s">
        <v>1043</v>
      </c>
      <c r="M31138" t="s">
        <v>1016</v>
      </c>
      <c r="N31138" t="s">
        <v>1063</v>
      </c>
    </row>
    <row r="31139" spans="1:14" x14ac:dyDescent="0.35">
      <c r="A31139" t="s">
        <v>32</v>
      </c>
      <c r="B31139" t="s">
        <v>1166</v>
      </c>
      <c r="C31139">
        <v>866</v>
      </c>
      <c r="D31139" t="s">
        <v>118</v>
      </c>
      <c r="E31139" t="s">
        <v>1056</v>
      </c>
      <c r="F31139" t="s">
        <v>1013</v>
      </c>
      <c r="G31139" t="s">
        <v>1098</v>
      </c>
      <c r="H31139" t="s">
        <v>1054</v>
      </c>
      <c r="I31139" t="s">
        <v>1098</v>
      </c>
      <c r="J31139" t="s">
        <v>1043</v>
      </c>
      <c r="K31139" t="s">
        <v>1010</v>
      </c>
      <c r="L31139" t="s">
        <v>1054</v>
      </c>
      <c r="M31139" t="s">
        <v>775</v>
      </c>
      <c r="N31139" t="s">
        <v>1043</v>
      </c>
    </row>
    <row r="31141" spans="1:14" x14ac:dyDescent="0.35">
      <c r="A31141" t="s">
        <v>2282</v>
      </c>
    </row>
    <row r="31142" spans="1:14" x14ac:dyDescent="0.35">
      <c r="A31142" t="s">
        <v>2</v>
      </c>
      <c r="B31142" t="s">
        <v>2283</v>
      </c>
      <c r="C31142" t="s">
        <v>3</v>
      </c>
      <c r="D31142" t="s">
        <v>2267</v>
      </c>
      <c r="E31142" t="s">
        <v>2268</v>
      </c>
      <c r="F31142" t="s">
        <v>2269</v>
      </c>
      <c r="G31142" t="s">
        <v>2270</v>
      </c>
      <c r="H31142" t="s">
        <v>2271</v>
      </c>
      <c r="I31142" t="s">
        <v>2272</v>
      </c>
      <c r="J31142" t="s">
        <v>2273</v>
      </c>
      <c r="K31142" t="s">
        <v>2274</v>
      </c>
      <c r="L31142" t="s">
        <v>2275</v>
      </c>
      <c r="M31142" t="s">
        <v>2276</v>
      </c>
      <c r="N31142" t="s">
        <v>2277</v>
      </c>
    </row>
    <row r="31143" spans="1:14" x14ac:dyDescent="0.35">
      <c r="A31143" t="s">
        <v>8</v>
      </c>
      <c r="B31143" t="s">
        <v>2284</v>
      </c>
      <c r="C31143">
        <v>18</v>
      </c>
      <c r="D31143" t="s">
        <v>1147</v>
      </c>
      <c r="E31143" t="s">
        <v>140</v>
      </c>
      <c r="F31143" t="s">
        <v>140</v>
      </c>
      <c r="G31143" t="s">
        <v>1050</v>
      </c>
      <c r="H31143" t="s">
        <v>1050</v>
      </c>
      <c r="I31143" t="s">
        <v>140</v>
      </c>
      <c r="J31143" t="s">
        <v>140</v>
      </c>
      <c r="K31143" t="s">
        <v>140</v>
      </c>
      <c r="L31143" t="s">
        <v>140</v>
      </c>
      <c r="M31143" t="s">
        <v>140</v>
      </c>
      <c r="N31143" t="s">
        <v>1050</v>
      </c>
    </row>
    <row r="31144" spans="1:14" x14ac:dyDescent="0.35">
      <c r="A31144" t="s">
        <v>8</v>
      </c>
      <c r="B31144" t="s">
        <v>2285</v>
      </c>
      <c r="C31144">
        <v>40</v>
      </c>
      <c r="D31144" t="s">
        <v>800</v>
      </c>
      <c r="E31144" t="s">
        <v>1064</v>
      </c>
      <c r="F31144" t="s">
        <v>140</v>
      </c>
      <c r="G31144" t="s">
        <v>140</v>
      </c>
      <c r="H31144" t="s">
        <v>1014</v>
      </c>
      <c r="I31144" t="s">
        <v>140</v>
      </c>
      <c r="J31144" t="s">
        <v>140</v>
      </c>
      <c r="K31144" t="s">
        <v>140</v>
      </c>
      <c r="L31144" t="s">
        <v>949</v>
      </c>
      <c r="M31144" t="s">
        <v>140</v>
      </c>
      <c r="N31144" t="s">
        <v>140</v>
      </c>
    </row>
    <row r="31145" spans="1:14" x14ac:dyDescent="0.35">
      <c r="A31145" t="s">
        <v>8</v>
      </c>
      <c r="B31145" t="s">
        <v>2286</v>
      </c>
      <c r="C31145">
        <v>1</v>
      </c>
      <c r="D31145" t="s">
        <v>177</v>
      </c>
      <c r="E31145" t="s">
        <v>140</v>
      </c>
      <c r="F31145" t="s">
        <v>140</v>
      </c>
      <c r="G31145" t="s">
        <v>140</v>
      </c>
      <c r="H31145" t="s">
        <v>140</v>
      </c>
      <c r="I31145" t="s">
        <v>140</v>
      </c>
      <c r="J31145" t="s">
        <v>140</v>
      </c>
      <c r="K31145" t="s">
        <v>140</v>
      </c>
      <c r="L31145" t="s">
        <v>140</v>
      </c>
      <c r="M31145" t="s">
        <v>140</v>
      </c>
      <c r="N31145" t="s">
        <v>140</v>
      </c>
    </row>
    <row r="31146" spans="1:14" x14ac:dyDescent="0.35">
      <c r="A31146" t="s">
        <v>9</v>
      </c>
      <c r="B31146" t="s">
        <v>2284</v>
      </c>
      <c r="C31146">
        <v>9</v>
      </c>
      <c r="D31146" t="s">
        <v>177</v>
      </c>
      <c r="E31146" t="s">
        <v>140</v>
      </c>
      <c r="F31146" t="s">
        <v>140</v>
      </c>
      <c r="G31146" t="s">
        <v>140</v>
      </c>
      <c r="H31146" t="s">
        <v>140</v>
      </c>
      <c r="I31146" t="s">
        <v>140</v>
      </c>
      <c r="J31146" t="s">
        <v>140</v>
      </c>
      <c r="K31146" t="s">
        <v>140</v>
      </c>
      <c r="L31146" t="s">
        <v>140</v>
      </c>
      <c r="M31146" t="s">
        <v>140</v>
      </c>
      <c r="N31146" t="s">
        <v>140</v>
      </c>
    </row>
    <row r="31147" spans="1:14" x14ac:dyDescent="0.35">
      <c r="A31147" t="s">
        <v>9</v>
      </c>
      <c r="B31147" t="s">
        <v>2285</v>
      </c>
      <c r="C31147">
        <v>38</v>
      </c>
      <c r="D31147" t="s">
        <v>1153</v>
      </c>
      <c r="E31147" t="s">
        <v>527</v>
      </c>
      <c r="F31147" t="s">
        <v>140</v>
      </c>
      <c r="G31147" t="s">
        <v>140</v>
      </c>
      <c r="H31147" t="s">
        <v>140</v>
      </c>
      <c r="I31147" t="s">
        <v>140</v>
      </c>
      <c r="J31147" t="s">
        <v>140</v>
      </c>
      <c r="K31147" t="s">
        <v>140</v>
      </c>
      <c r="L31147" t="s">
        <v>140</v>
      </c>
      <c r="M31147" t="s">
        <v>1043</v>
      </c>
      <c r="N31147" t="s">
        <v>140</v>
      </c>
    </row>
    <row r="31148" spans="1:14" x14ac:dyDescent="0.35">
      <c r="A31148" t="s">
        <v>9</v>
      </c>
      <c r="B31148" t="s">
        <v>2286</v>
      </c>
      <c r="C31148">
        <v>3</v>
      </c>
      <c r="D31148" t="s">
        <v>177</v>
      </c>
      <c r="E31148" t="s">
        <v>140</v>
      </c>
      <c r="F31148" t="s">
        <v>140</v>
      </c>
      <c r="G31148" t="s">
        <v>140</v>
      </c>
      <c r="H31148" t="s">
        <v>140</v>
      </c>
      <c r="I31148" t="s">
        <v>140</v>
      </c>
      <c r="J31148" t="s">
        <v>140</v>
      </c>
      <c r="K31148" t="s">
        <v>140</v>
      </c>
      <c r="L31148" t="s">
        <v>140</v>
      </c>
      <c r="M31148" t="s">
        <v>140</v>
      </c>
      <c r="N31148" t="s">
        <v>140</v>
      </c>
    </row>
    <row r="31149" spans="1:14" x14ac:dyDescent="0.35">
      <c r="A31149" t="s">
        <v>10</v>
      </c>
      <c r="B31149" t="s">
        <v>2284</v>
      </c>
      <c r="C31149">
        <v>16</v>
      </c>
      <c r="D31149" t="s">
        <v>1137</v>
      </c>
      <c r="E31149" t="s">
        <v>140</v>
      </c>
      <c r="F31149" t="s">
        <v>140</v>
      </c>
      <c r="G31149" t="s">
        <v>140</v>
      </c>
      <c r="H31149" t="s">
        <v>140</v>
      </c>
      <c r="I31149" t="s">
        <v>140</v>
      </c>
      <c r="J31149" t="s">
        <v>1102</v>
      </c>
      <c r="K31149" t="s">
        <v>140</v>
      </c>
      <c r="L31149" t="s">
        <v>140</v>
      </c>
      <c r="M31149" t="s">
        <v>140</v>
      </c>
      <c r="N31149" t="s">
        <v>140</v>
      </c>
    </row>
    <row r="31150" spans="1:14" x14ac:dyDescent="0.35">
      <c r="A31150" t="s">
        <v>10</v>
      </c>
      <c r="B31150" t="s">
        <v>2285</v>
      </c>
      <c r="C31150">
        <v>35</v>
      </c>
      <c r="D31150" t="s">
        <v>1110</v>
      </c>
      <c r="E31150" t="s">
        <v>775</v>
      </c>
      <c r="F31150" t="s">
        <v>140</v>
      </c>
      <c r="G31150" t="s">
        <v>527</v>
      </c>
      <c r="H31150" t="s">
        <v>140</v>
      </c>
      <c r="I31150" t="s">
        <v>775</v>
      </c>
      <c r="J31150" t="s">
        <v>140</v>
      </c>
      <c r="K31150" t="s">
        <v>140</v>
      </c>
      <c r="L31150" t="s">
        <v>140</v>
      </c>
      <c r="M31150" t="s">
        <v>140</v>
      </c>
      <c r="N31150" t="s">
        <v>1068</v>
      </c>
    </row>
    <row r="31151" spans="1:14" x14ac:dyDescent="0.35">
      <c r="A31151" t="s">
        <v>10</v>
      </c>
      <c r="B31151" t="s">
        <v>2286</v>
      </c>
      <c r="C31151">
        <v>3</v>
      </c>
      <c r="D31151" t="s">
        <v>208</v>
      </c>
      <c r="E31151" t="s">
        <v>209</v>
      </c>
      <c r="F31151" t="s">
        <v>140</v>
      </c>
      <c r="G31151" t="s">
        <v>140</v>
      </c>
      <c r="H31151" t="s">
        <v>140</v>
      </c>
      <c r="I31151" t="s">
        <v>140</v>
      </c>
      <c r="J31151" t="s">
        <v>140</v>
      </c>
      <c r="K31151" t="s">
        <v>140</v>
      </c>
      <c r="L31151" t="s">
        <v>140</v>
      </c>
      <c r="M31151" t="s">
        <v>140</v>
      </c>
      <c r="N31151" t="s">
        <v>140</v>
      </c>
    </row>
    <row r="31152" spans="1:14" x14ac:dyDescent="0.35">
      <c r="A31152" t="s">
        <v>10</v>
      </c>
      <c r="B31152" t="s">
        <v>339</v>
      </c>
      <c r="C31152">
        <v>1</v>
      </c>
      <c r="D31152" t="s">
        <v>177</v>
      </c>
      <c r="E31152" t="s">
        <v>140</v>
      </c>
      <c r="F31152" t="s">
        <v>140</v>
      </c>
      <c r="G31152" t="s">
        <v>140</v>
      </c>
      <c r="H31152" t="s">
        <v>140</v>
      </c>
      <c r="I31152" t="s">
        <v>140</v>
      </c>
      <c r="J31152" t="s">
        <v>140</v>
      </c>
      <c r="K31152" t="s">
        <v>140</v>
      </c>
      <c r="L31152" t="s">
        <v>140</v>
      </c>
      <c r="M31152" t="s">
        <v>140</v>
      </c>
      <c r="N31152" t="s">
        <v>140</v>
      </c>
    </row>
    <row r="31153" spans="1:14" x14ac:dyDescent="0.35">
      <c r="A31153" t="s">
        <v>11</v>
      </c>
      <c r="B31153" t="s">
        <v>2284</v>
      </c>
      <c r="C31153">
        <v>9</v>
      </c>
      <c r="D31153" t="s">
        <v>177</v>
      </c>
      <c r="E31153" t="s">
        <v>140</v>
      </c>
      <c r="F31153" t="s">
        <v>140</v>
      </c>
      <c r="G31153" t="s">
        <v>140</v>
      </c>
      <c r="H31153" t="s">
        <v>140</v>
      </c>
      <c r="I31153" t="s">
        <v>140</v>
      </c>
      <c r="J31153" t="s">
        <v>140</v>
      </c>
      <c r="K31153" t="s">
        <v>140</v>
      </c>
      <c r="L31153" t="s">
        <v>140</v>
      </c>
      <c r="M31153" t="s">
        <v>140</v>
      </c>
      <c r="N31153" t="s">
        <v>140</v>
      </c>
    </row>
    <row r="31154" spans="1:14" x14ac:dyDescent="0.35">
      <c r="A31154" t="s">
        <v>11</v>
      </c>
      <c r="B31154" t="s">
        <v>2285</v>
      </c>
      <c r="C31154">
        <v>43</v>
      </c>
      <c r="D31154" t="s">
        <v>1167</v>
      </c>
      <c r="E31154" t="s">
        <v>1019</v>
      </c>
      <c r="F31154" t="s">
        <v>140</v>
      </c>
      <c r="G31154" t="s">
        <v>1098</v>
      </c>
      <c r="H31154" t="s">
        <v>140</v>
      </c>
      <c r="I31154" t="s">
        <v>1073</v>
      </c>
      <c r="J31154" t="s">
        <v>1067</v>
      </c>
      <c r="K31154" t="s">
        <v>140</v>
      </c>
      <c r="L31154" t="s">
        <v>140</v>
      </c>
      <c r="M31154" t="s">
        <v>140</v>
      </c>
      <c r="N31154" t="s">
        <v>140</v>
      </c>
    </row>
    <row r="31155" spans="1:14" x14ac:dyDescent="0.35">
      <c r="A31155" t="s">
        <v>11</v>
      </c>
      <c r="B31155" t="s">
        <v>2286</v>
      </c>
      <c r="C31155">
        <v>1</v>
      </c>
      <c r="D31155" t="s">
        <v>177</v>
      </c>
      <c r="E31155" t="s">
        <v>140</v>
      </c>
      <c r="F31155" t="s">
        <v>140</v>
      </c>
      <c r="G31155" t="s">
        <v>140</v>
      </c>
      <c r="H31155" t="s">
        <v>140</v>
      </c>
      <c r="I31155" t="s">
        <v>140</v>
      </c>
      <c r="J31155" t="s">
        <v>140</v>
      </c>
      <c r="K31155" t="s">
        <v>140</v>
      </c>
      <c r="L31155" t="s">
        <v>140</v>
      </c>
      <c r="M31155" t="s">
        <v>140</v>
      </c>
      <c r="N31155" t="s">
        <v>140</v>
      </c>
    </row>
    <row r="31156" spans="1:14" x14ac:dyDescent="0.35">
      <c r="A31156" t="s">
        <v>12</v>
      </c>
      <c r="B31156" t="s">
        <v>2284</v>
      </c>
      <c r="C31156">
        <v>14</v>
      </c>
      <c r="D31156" t="s">
        <v>114</v>
      </c>
      <c r="E31156" t="s">
        <v>942</v>
      </c>
      <c r="F31156" t="s">
        <v>140</v>
      </c>
      <c r="G31156" t="s">
        <v>140</v>
      </c>
      <c r="H31156" t="s">
        <v>1007</v>
      </c>
      <c r="I31156" t="s">
        <v>140</v>
      </c>
      <c r="J31156" t="s">
        <v>140</v>
      </c>
      <c r="K31156" t="s">
        <v>140</v>
      </c>
      <c r="L31156" t="s">
        <v>140</v>
      </c>
      <c r="M31156" t="s">
        <v>140</v>
      </c>
      <c r="N31156" t="s">
        <v>140</v>
      </c>
    </row>
    <row r="31157" spans="1:14" x14ac:dyDescent="0.35">
      <c r="A31157" t="s">
        <v>12</v>
      </c>
      <c r="B31157" t="s">
        <v>2285</v>
      </c>
      <c r="C31157">
        <v>54</v>
      </c>
      <c r="D31157" t="s">
        <v>902</v>
      </c>
      <c r="E31157" t="s">
        <v>1043</v>
      </c>
      <c r="F31157" t="s">
        <v>140</v>
      </c>
      <c r="G31157" t="s">
        <v>109</v>
      </c>
      <c r="H31157" t="s">
        <v>1045</v>
      </c>
      <c r="I31157" t="s">
        <v>515</v>
      </c>
      <c r="J31157" t="s">
        <v>1046</v>
      </c>
      <c r="K31157" t="s">
        <v>140</v>
      </c>
      <c r="L31157" t="s">
        <v>140</v>
      </c>
      <c r="M31157" t="s">
        <v>140</v>
      </c>
      <c r="N31157" t="s">
        <v>140</v>
      </c>
    </row>
    <row r="31158" spans="1:14" x14ac:dyDescent="0.35">
      <c r="A31158" t="s">
        <v>12</v>
      </c>
      <c r="B31158" t="s">
        <v>2286</v>
      </c>
      <c r="C31158">
        <v>3</v>
      </c>
      <c r="D31158" t="s">
        <v>177</v>
      </c>
      <c r="E31158" t="s">
        <v>140</v>
      </c>
      <c r="F31158" t="s">
        <v>140</v>
      </c>
      <c r="G31158" t="s">
        <v>140</v>
      </c>
      <c r="H31158" t="s">
        <v>140</v>
      </c>
      <c r="I31158" t="s">
        <v>140</v>
      </c>
      <c r="J31158" t="s">
        <v>140</v>
      </c>
      <c r="K31158" t="s">
        <v>140</v>
      </c>
      <c r="L31158" t="s">
        <v>140</v>
      </c>
      <c r="M31158" t="s">
        <v>140</v>
      </c>
      <c r="N31158" t="s">
        <v>140</v>
      </c>
    </row>
    <row r="31159" spans="1:14" x14ac:dyDescent="0.35">
      <c r="A31159" t="s">
        <v>13</v>
      </c>
      <c r="B31159" t="s">
        <v>2284</v>
      </c>
      <c r="C31159">
        <v>12</v>
      </c>
      <c r="D31159" t="s">
        <v>92</v>
      </c>
      <c r="E31159" t="s">
        <v>91</v>
      </c>
      <c r="F31159" t="s">
        <v>140</v>
      </c>
      <c r="G31159" t="s">
        <v>140</v>
      </c>
      <c r="H31159" t="s">
        <v>91</v>
      </c>
      <c r="I31159" t="s">
        <v>140</v>
      </c>
      <c r="J31159" t="s">
        <v>140</v>
      </c>
      <c r="K31159" t="s">
        <v>140</v>
      </c>
      <c r="L31159" t="s">
        <v>140</v>
      </c>
      <c r="M31159" t="s">
        <v>140</v>
      </c>
      <c r="N31159" t="s">
        <v>91</v>
      </c>
    </row>
    <row r="31160" spans="1:14" x14ac:dyDescent="0.35">
      <c r="A31160" t="s">
        <v>13</v>
      </c>
      <c r="B31160" t="s">
        <v>2285</v>
      </c>
      <c r="C31160">
        <v>33</v>
      </c>
      <c r="D31160" t="s">
        <v>1202</v>
      </c>
      <c r="E31160" t="s">
        <v>140</v>
      </c>
      <c r="F31160" t="s">
        <v>140</v>
      </c>
      <c r="G31160" t="s">
        <v>140</v>
      </c>
      <c r="H31160" t="s">
        <v>1066</v>
      </c>
      <c r="I31160" t="s">
        <v>140</v>
      </c>
      <c r="J31160" t="s">
        <v>1066</v>
      </c>
      <c r="K31160" t="s">
        <v>140</v>
      </c>
      <c r="L31160" t="s">
        <v>140</v>
      </c>
      <c r="M31160" t="s">
        <v>1066</v>
      </c>
      <c r="N31160" t="s">
        <v>140</v>
      </c>
    </row>
    <row r="31161" spans="1:14" x14ac:dyDescent="0.35">
      <c r="A31161" t="s">
        <v>13</v>
      </c>
      <c r="B31161" t="s">
        <v>2286</v>
      </c>
      <c r="C31161">
        <v>2</v>
      </c>
      <c r="D31161" t="s">
        <v>177</v>
      </c>
      <c r="E31161" t="s">
        <v>140</v>
      </c>
      <c r="F31161" t="s">
        <v>140</v>
      </c>
      <c r="G31161" t="s">
        <v>140</v>
      </c>
      <c r="H31161" t="s">
        <v>140</v>
      </c>
      <c r="I31161" t="s">
        <v>140</v>
      </c>
      <c r="J31161" t="s">
        <v>140</v>
      </c>
      <c r="K31161" t="s">
        <v>140</v>
      </c>
      <c r="L31161" t="s">
        <v>140</v>
      </c>
      <c r="M31161" t="s">
        <v>140</v>
      </c>
      <c r="N31161" t="s">
        <v>140</v>
      </c>
    </row>
    <row r="31162" spans="1:14" x14ac:dyDescent="0.35">
      <c r="A31162" t="s">
        <v>14</v>
      </c>
      <c r="B31162" t="s">
        <v>2284</v>
      </c>
      <c r="C31162">
        <v>11</v>
      </c>
      <c r="D31162" t="s">
        <v>1081</v>
      </c>
      <c r="E31162" t="s">
        <v>140</v>
      </c>
      <c r="F31162" t="s">
        <v>140</v>
      </c>
      <c r="G31162" t="s">
        <v>924</v>
      </c>
      <c r="H31162" t="s">
        <v>924</v>
      </c>
      <c r="I31162" t="s">
        <v>140</v>
      </c>
      <c r="J31162" t="s">
        <v>1014</v>
      </c>
      <c r="K31162" t="s">
        <v>140</v>
      </c>
      <c r="L31162" t="s">
        <v>924</v>
      </c>
      <c r="M31162" t="s">
        <v>140</v>
      </c>
      <c r="N31162" t="s">
        <v>140</v>
      </c>
    </row>
    <row r="31163" spans="1:14" x14ac:dyDescent="0.35">
      <c r="A31163" t="s">
        <v>14</v>
      </c>
      <c r="B31163" t="s">
        <v>2285</v>
      </c>
      <c r="C31163">
        <v>40</v>
      </c>
      <c r="D31163" t="s">
        <v>1138</v>
      </c>
      <c r="E31163" t="s">
        <v>716</v>
      </c>
      <c r="F31163" t="s">
        <v>140</v>
      </c>
      <c r="G31163" t="s">
        <v>775</v>
      </c>
      <c r="H31163" t="s">
        <v>140</v>
      </c>
      <c r="I31163" t="s">
        <v>140</v>
      </c>
      <c r="J31163" t="s">
        <v>1055</v>
      </c>
      <c r="K31163" t="s">
        <v>140</v>
      </c>
      <c r="L31163" t="s">
        <v>1051</v>
      </c>
      <c r="M31163" t="s">
        <v>140</v>
      </c>
      <c r="N31163" t="s">
        <v>140</v>
      </c>
    </row>
    <row r="31164" spans="1:14" x14ac:dyDescent="0.35">
      <c r="A31164" t="s">
        <v>14</v>
      </c>
      <c r="B31164" t="s">
        <v>2286</v>
      </c>
      <c r="C31164">
        <v>1</v>
      </c>
      <c r="D31164" t="s">
        <v>177</v>
      </c>
      <c r="E31164" t="s">
        <v>140</v>
      </c>
      <c r="F31164" t="s">
        <v>140</v>
      </c>
      <c r="G31164" t="s">
        <v>140</v>
      </c>
      <c r="H31164" t="s">
        <v>140</v>
      </c>
      <c r="I31164" t="s">
        <v>140</v>
      </c>
      <c r="J31164" t="s">
        <v>140</v>
      </c>
      <c r="K31164" t="s">
        <v>140</v>
      </c>
      <c r="L31164" t="s">
        <v>140</v>
      </c>
      <c r="M31164" t="s">
        <v>140</v>
      </c>
      <c r="N31164" t="s">
        <v>140</v>
      </c>
    </row>
    <row r="31165" spans="1:14" x14ac:dyDescent="0.35">
      <c r="A31165" t="s">
        <v>15</v>
      </c>
      <c r="B31165" t="s">
        <v>2284</v>
      </c>
      <c r="C31165">
        <v>8</v>
      </c>
      <c r="D31165" t="s">
        <v>981</v>
      </c>
      <c r="E31165" t="s">
        <v>980</v>
      </c>
      <c r="F31165" t="s">
        <v>140</v>
      </c>
      <c r="G31165" t="s">
        <v>140</v>
      </c>
      <c r="H31165" t="s">
        <v>140</v>
      </c>
      <c r="I31165" t="s">
        <v>993</v>
      </c>
      <c r="J31165" t="s">
        <v>993</v>
      </c>
      <c r="K31165" t="s">
        <v>140</v>
      </c>
      <c r="L31165" t="s">
        <v>140</v>
      </c>
      <c r="M31165" t="s">
        <v>140</v>
      </c>
      <c r="N31165" t="s">
        <v>140</v>
      </c>
    </row>
    <row r="31166" spans="1:14" x14ac:dyDescent="0.35">
      <c r="A31166" t="s">
        <v>15</v>
      </c>
      <c r="B31166" t="s">
        <v>2285</v>
      </c>
      <c r="C31166">
        <v>34</v>
      </c>
      <c r="D31166" t="s">
        <v>670</v>
      </c>
      <c r="E31166" t="s">
        <v>113</v>
      </c>
      <c r="F31166" t="s">
        <v>140</v>
      </c>
      <c r="G31166" t="s">
        <v>1044</v>
      </c>
      <c r="H31166" t="s">
        <v>1060</v>
      </c>
      <c r="I31166" t="s">
        <v>140</v>
      </c>
      <c r="J31166" t="s">
        <v>1044</v>
      </c>
      <c r="K31166" t="s">
        <v>140</v>
      </c>
      <c r="L31166" t="s">
        <v>140</v>
      </c>
      <c r="M31166" t="s">
        <v>1055</v>
      </c>
      <c r="N31166" t="s">
        <v>1055</v>
      </c>
    </row>
    <row r="31167" spans="1:14" x14ac:dyDescent="0.35">
      <c r="A31167" t="s">
        <v>15</v>
      </c>
      <c r="B31167" t="s">
        <v>2286</v>
      </c>
      <c r="C31167">
        <v>4</v>
      </c>
      <c r="D31167" t="s">
        <v>435</v>
      </c>
      <c r="E31167" t="s">
        <v>673</v>
      </c>
      <c r="F31167" t="s">
        <v>140</v>
      </c>
      <c r="G31167" t="s">
        <v>140</v>
      </c>
      <c r="H31167" t="s">
        <v>140</v>
      </c>
      <c r="I31167" t="s">
        <v>140</v>
      </c>
      <c r="J31167" t="s">
        <v>455</v>
      </c>
      <c r="K31167" t="s">
        <v>140</v>
      </c>
      <c r="L31167" t="s">
        <v>140</v>
      </c>
      <c r="M31167" t="s">
        <v>140</v>
      </c>
      <c r="N31167" t="s">
        <v>140</v>
      </c>
    </row>
    <row r="31168" spans="1:14" x14ac:dyDescent="0.35">
      <c r="A31168" t="s">
        <v>16</v>
      </c>
      <c r="B31168" t="s">
        <v>2284</v>
      </c>
      <c r="C31168">
        <v>10</v>
      </c>
      <c r="D31168" t="s">
        <v>177</v>
      </c>
      <c r="E31168" t="s">
        <v>140</v>
      </c>
      <c r="F31168" t="s">
        <v>140</v>
      </c>
      <c r="G31168" t="s">
        <v>140</v>
      </c>
      <c r="H31168" t="s">
        <v>140</v>
      </c>
      <c r="I31168" t="s">
        <v>140</v>
      </c>
      <c r="J31168" t="s">
        <v>140</v>
      </c>
      <c r="K31168" t="s">
        <v>140</v>
      </c>
      <c r="L31168" t="s">
        <v>140</v>
      </c>
      <c r="M31168" t="s">
        <v>140</v>
      </c>
      <c r="N31168" t="s">
        <v>140</v>
      </c>
    </row>
    <row r="31169" spans="1:14" x14ac:dyDescent="0.35">
      <c r="A31169" t="s">
        <v>16</v>
      </c>
      <c r="B31169" t="s">
        <v>2285</v>
      </c>
      <c r="C31169">
        <v>35</v>
      </c>
      <c r="D31169" t="s">
        <v>1213</v>
      </c>
      <c r="E31169" t="s">
        <v>1073</v>
      </c>
      <c r="F31169" t="s">
        <v>140</v>
      </c>
      <c r="G31169" t="s">
        <v>140</v>
      </c>
      <c r="H31169" t="s">
        <v>140</v>
      </c>
      <c r="I31169" t="s">
        <v>140</v>
      </c>
      <c r="J31169" t="s">
        <v>140</v>
      </c>
      <c r="K31169" t="s">
        <v>140</v>
      </c>
      <c r="L31169" t="s">
        <v>140</v>
      </c>
      <c r="M31169" t="s">
        <v>140</v>
      </c>
      <c r="N31169" t="s">
        <v>140</v>
      </c>
    </row>
    <row r="31170" spans="1:14" x14ac:dyDescent="0.35">
      <c r="A31170" t="s">
        <v>16</v>
      </c>
      <c r="B31170" t="s">
        <v>2286</v>
      </c>
      <c r="C31170">
        <v>1</v>
      </c>
      <c r="D31170" t="s">
        <v>177</v>
      </c>
      <c r="E31170" t="s">
        <v>140</v>
      </c>
      <c r="F31170" t="s">
        <v>140</v>
      </c>
      <c r="G31170" t="s">
        <v>140</v>
      </c>
      <c r="H31170" t="s">
        <v>140</v>
      </c>
      <c r="I31170" t="s">
        <v>140</v>
      </c>
      <c r="J31170" t="s">
        <v>140</v>
      </c>
      <c r="K31170" t="s">
        <v>140</v>
      </c>
      <c r="L31170" t="s">
        <v>140</v>
      </c>
      <c r="M31170" t="s">
        <v>140</v>
      </c>
      <c r="N31170" t="s">
        <v>140</v>
      </c>
    </row>
    <row r="31171" spans="1:14" x14ac:dyDescent="0.35">
      <c r="A31171" t="s">
        <v>17</v>
      </c>
      <c r="B31171" t="s">
        <v>2284</v>
      </c>
      <c r="C31171">
        <v>9</v>
      </c>
      <c r="D31171" t="s">
        <v>439</v>
      </c>
      <c r="E31171" t="s">
        <v>499</v>
      </c>
      <c r="F31171" t="s">
        <v>140</v>
      </c>
      <c r="G31171" t="s">
        <v>140</v>
      </c>
      <c r="H31171" t="s">
        <v>140</v>
      </c>
      <c r="I31171" t="s">
        <v>140</v>
      </c>
      <c r="J31171" t="s">
        <v>140</v>
      </c>
      <c r="K31171" t="s">
        <v>140</v>
      </c>
      <c r="L31171" t="s">
        <v>1057</v>
      </c>
      <c r="M31171" t="s">
        <v>1057</v>
      </c>
      <c r="N31171" t="s">
        <v>140</v>
      </c>
    </row>
    <row r="31172" spans="1:14" x14ac:dyDescent="0.35">
      <c r="A31172" t="s">
        <v>17</v>
      </c>
      <c r="B31172" t="s">
        <v>2285</v>
      </c>
      <c r="C31172">
        <v>30</v>
      </c>
      <c r="D31172" t="s">
        <v>997</v>
      </c>
      <c r="E31172" t="s">
        <v>140</v>
      </c>
      <c r="F31172" t="s">
        <v>140</v>
      </c>
      <c r="G31172" t="s">
        <v>140</v>
      </c>
      <c r="H31172" t="s">
        <v>140</v>
      </c>
      <c r="I31172" t="s">
        <v>140</v>
      </c>
      <c r="J31172" t="s">
        <v>140</v>
      </c>
      <c r="K31172" t="s">
        <v>140</v>
      </c>
      <c r="L31172" t="s">
        <v>140</v>
      </c>
      <c r="M31172" t="s">
        <v>140</v>
      </c>
      <c r="N31172" t="s">
        <v>996</v>
      </c>
    </row>
    <row r="31173" spans="1:14" x14ac:dyDescent="0.35">
      <c r="A31173" t="s">
        <v>17</v>
      </c>
      <c r="B31173" t="s">
        <v>2286</v>
      </c>
      <c r="C31173">
        <v>2</v>
      </c>
      <c r="D31173" t="s">
        <v>177</v>
      </c>
      <c r="E31173" t="s">
        <v>140</v>
      </c>
      <c r="F31173" t="s">
        <v>140</v>
      </c>
      <c r="G31173" t="s">
        <v>140</v>
      </c>
      <c r="H31173" t="s">
        <v>140</v>
      </c>
      <c r="I31173" t="s">
        <v>140</v>
      </c>
      <c r="J31173" t="s">
        <v>140</v>
      </c>
      <c r="K31173" t="s">
        <v>140</v>
      </c>
      <c r="L31173" t="s">
        <v>140</v>
      </c>
      <c r="M31173" t="s">
        <v>140</v>
      </c>
      <c r="N31173" t="s">
        <v>140</v>
      </c>
    </row>
    <row r="31174" spans="1:14" x14ac:dyDescent="0.35">
      <c r="A31174" t="s">
        <v>18</v>
      </c>
      <c r="B31174" t="s">
        <v>2284</v>
      </c>
      <c r="C31174">
        <v>12</v>
      </c>
      <c r="D31174" t="s">
        <v>638</v>
      </c>
      <c r="E31174" t="s">
        <v>869</v>
      </c>
      <c r="F31174" t="s">
        <v>140</v>
      </c>
      <c r="G31174" t="s">
        <v>1072</v>
      </c>
      <c r="H31174" t="s">
        <v>869</v>
      </c>
      <c r="I31174" t="s">
        <v>140</v>
      </c>
      <c r="J31174" t="s">
        <v>140</v>
      </c>
      <c r="K31174" t="s">
        <v>140</v>
      </c>
      <c r="L31174" t="s">
        <v>140</v>
      </c>
      <c r="M31174" t="s">
        <v>769</v>
      </c>
      <c r="N31174" t="s">
        <v>769</v>
      </c>
    </row>
    <row r="31175" spans="1:14" x14ac:dyDescent="0.35">
      <c r="A31175" t="s">
        <v>18</v>
      </c>
      <c r="B31175" t="s">
        <v>2285</v>
      </c>
      <c r="C31175">
        <v>38</v>
      </c>
      <c r="D31175" t="s">
        <v>1108</v>
      </c>
      <c r="E31175" t="s">
        <v>140</v>
      </c>
      <c r="F31175" t="s">
        <v>140</v>
      </c>
      <c r="G31175" t="s">
        <v>1068</v>
      </c>
      <c r="H31175" t="s">
        <v>1020</v>
      </c>
      <c r="I31175" t="s">
        <v>140</v>
      </c>
      <c r="J31175" t="s">
        <v>1063</v>
      </c>
      <c r="K31175" t="s">
        <v>140</v>
      </c>
      <c r="L31175" t="s">
        <v>140</v>
      </c>
      <c r="M31175" t="s">
        <v>140</v>
      </c>
      <c r="N31175" t="s">
        <v>140</v>
      </c>
    </row>
    <row r="31176" spans="1:14" x14ac:dyDescent="0.35">
      <c r="A31176" t="s">
        <v>18</v>
      </c>
      <c r="B31176" t="s">
        <v>2286</v>
      </c>
      <c r="C31176">
        <v>2</v>
      </c>
      <c r="D31176" t="s">
        <v>177</v>
      </c>
      <c r="E31176" t="s">
        <v>140</v>
      </c>
      <c r="F31176" t="s">
        <v>140</v>
      </c>
      <c r="G31176" t="s">
        <v>140</v>
      </c>
      <c r="H31176" t="s">
        <v>140</v>
      </c>
      <c r="I31176" t="s">
        <v>140</v>
      </c>
      <c r="J31176" t="s">
        <v>140</v>
      </c>
      <c r="K31176" t="s">
        <v>140</v>
      </c>
      <c r="L31176" t="s">
        <v>140</v>
      </c>
      <c r="M31176" t="s">
        <v>140</v>
      </c>
      <c r="N31176" t="s">
        <v>140</v>
      </c>
    </row>
    <row r="31177" spans="1:14" x14ac:dyDescent="0.35">
      <c r="A31177" t="s">
        <v>19</v>
      </c>
      <c r="B31177" t="s">
        <v>2284</v>
      </c>
      <c r="C31177">
        <v>6</v>
      </c>
      <c r="D31177" t="s">
        <v>653</v>
      </c>
      <c r="E31177" t="s">
        <v>654</v>
      </c>
      <c r="F31177" t="s">
        <v>140</v>
      </c>
      <c r="G31177" t="s">
        <v>140</v>
      </c>
      <c r="H31177" t="s">
        <v>140</v>
      </c>
      <c r="I31177" t="s">
        <v>654</v>
      </c>
      <c r="J31177" t="s">
        <v>140</v>
      </c>
      <c r="K31177" t="s">
        <v>140</v>
      </c>
      <c r="L31177" t="s">
        <v>140</v>
      </c>
      <c r="M31177" t="s">
        <v>140</v>
      </c>
      <c r="N31177" t="s">
        <v>654</v>
      </c>
    </row>
    <row r="31178" spans="1:14" x14ac:dyDescent="0.35">
      <c r="A31178" t="s">
        <v>19</v>
      </c>
      <c r="B31178" t="s">
        <v>2285</v>
      </c>
      <c r="C31178">
        <v>22</v>
      </c>
      <c r="D31178" t="s">
        <v>1190</v>
      </c>
      <c r="E31178" t="s">
        <v>140</v>
      </c>
      <c r="F31178" t="s">
        <v>140</v>
      </c>
      <c r="G31178" t="s">
        <v>1051</v>
      </c>
      <c r="H31178" t="s">
        <v>140</v>
      </c>
      <c r="I31178" t="s">
        <v>140</v>
      </c>
      <c r="J31178" t="s">
        <v>140</v>
      </c>
      <c r="K31178" t="s">
        <v>140</v>
      </c>
      <c r="L31178" t="s">
        <v>140</v>
      </c>
      <c r="M31178" t="s">
        <v>140</v>
      </c>
      <c r="N31178" t="s">
        <v>950</v>
      </c>
    </row>
    <row r="31179" spans="1:14" x14ac:dyDescent="0.35">
      <c r="A31179" t="s">
        <v>19</v>
      </c>
      <c r="B31179" t="s">
        <v>2286</v>
      </c>
      <c r="C31179">
        <v>4</v>
      </c>
      <c r="D31179" t="s">
        <v>285</v>
      </c>
      <c r="E31179" t="s">
        <v>286</v>
      </c>
      <c r="F31179" t="s">
        <v>140</v>
      </c>
      <c r="G31179" t="s">
        <v>140</v>
      </c>
      <c r="H31179" t="s">
        <v>140</v>
      </c>
      <c r="I31179" t="s">
        <v>286</v>
      </c>
      <c r="J31179" t="s">
        <v>140</v>
      </c>
      <c r="K31179" t="s">
        <v>140</v>
      </c>
      <c r="L31179" t="s">
        <v>140</v>
      </c>
      <c r="M31179" t="s">
        <v>140</v>
      </c>
      <c r="N31179" t="s">
        <v>140</v>
      </c>
    </row>
    <row r="31180" spans="1:14" x14ac:dyDescent="0.35">
      <c r="A31180" t="s">
        <v>20</v>
      </c>
      <c r="B31180" t="s">
        <v>2284</v>
      </c>
      <c r="C31180">
        <v>7</v>
      </c>
      <c r="D31180" t="s">
        <v>177</v>
      </c>
      <c r="E31180" t="s">
        <v>140</v>
      </c>
      <c r="F31180" t="s">
        <v>140</v>
      </c>
      <c r="G31180" t="s">
        <v>140</v>
      </c>
      <c r="H31180" t="s">
        <v>140</v>
      </c>
      <c r="I31180" t="s">
        <v>140</v>
      </c>
      <c r="J31180" t="s">
        <v>140</v>
      </c>
      <c r="K31180" t="s">
        <v>140</v>
      </c>
      <c r="L31180" t="s">
        <v>140</v>
      </c>
      <c r="M31180" t="s">
        <v>140</v>
      </c>
      <c r="N31180" t="s">
        <v>140</v>
      </c>
    </row>
    <row r="31181" spans="1:14" x14ac:dyDescent="0.35">
      <c r="A31181" t="s">
        <v>20</v>
      </c>
      <c r="B31181" t="s">
        <v>2285</v>
      </c>
      <c r="C31181">
        <v>23</v>
      </c>
      <c r="D31181" t="s">
        <v>177</v>
      </c>
      <c r="E31181" t="s">
        <v>140</v>
      </c>
      <c r="F31181" t="s">
        <v>140</v>
      </c>
      <c r="G31181" t="s">
        <v>140</v>
      </c>
      <c r="H31181" t="s">
        <v>140</v>
      </c>
      <c r="I31181" t="s">
        <v>140</v>
      </c>
      <c r="J31181" t="s">
        <v>140</v>
      </c>
      <c r="K31181" t="s">
        <v>140</v>
      </c>
      <c r="L31181" t="s">
        <v>140</v>
      </c>
      <c r="M31181" t="s">
        <v>140</v>
      </c>
      <c r="N31181" t="s">
        <v>140</v>
      </c>
    </row>
    <row r="31182" spans="1:14" x14ac:dyDescent="0.35">
      <c r="A31182" t="s">
        <v>20</v>
      </c>
      <c r="B31182" t="s">
        <v>2286</v>
      </c>
      <c r="C31182">
        <v>1</v>
      </c>
      <c r="D31182" t="s">
        <v>177</v>
      </c>
      <c r="E31182" t="s">
        <v>140</v>
      </c>
      <c r="F31182" t="s">
        <v>140</v>
      </c>
      <c r="G31182" t="s">
        <v>140</v>
      </c>
      <c r="H31182" t="s">
        <v>140</v>
      </c>
      <c r="I31182" t="s">
        <v>140</v>
      </c>
      <c r="J31182" t="s">
        <v>140</v>
      </c>
      <c r="K31182" t="s">
        <v>140</v>
      </c>
      <c r="L31182" t="s">
        <v>140</v>
      </c>
      <c r="M31182" t="s">
        <v>140</v>
      </c>
      <c r="N31182" t="s">
        <v>140</v>
      </c>
    </row>
    <row r="31183" spans="1:14" x14ac:dyDescent="0.35">
      <c r="A31183" t="s">
        <v>21</v>
      </c>
      <c r="B31183" t="s">
        <v>2284</v>
      </c>
      <c r="C31183">
        <v>15</v>
      </c>
      <c r="D31183" t="s">
        <v>1188</v>
      </c>
      <c r="E31183" t="s">
        <v>140</v>
      </c>
      <c r="F31183" t="s">
        <v>140</v>
      </c>
      <c r="G31183" t="s">
        <v>801</v>
      </c>
      <c r="H31183" t="s">
        <v>801</v>
      </c>
      <c r="I31183" t="s">
        <v>140</v>
      </c>
      <c r="J31183" t="s">
        <v>801</v>
      </c>
      <c r="K31183" t="s">
        <v>140</v>
      </c>
      <c r="L31183" t="s">
        <v>801</v>
      </c>
      <c r="M31183" t="s">
        <v>140</v>
      </c>
      <c r="N31183" t="s">
        <v>140</v>
      </c>
    </row>
    <row r="31184" spans="1:14" x14ac:dyDescent="0.35">
      <c r="A31184" t="s">
        <v>21</v>
      </c>
      <c r="B31184" t="s">
        <v>2285</v>
      </c>
      <c r="C31184">
        <v>47</v>
      </c>
      <c r="D31184" t="s">
        <v>920</v>
      </c>
      <c r="E31184" t="s">
        <v>97</v>
      </c>
      <c r="F31184" t="s">
        <v>1050</v>
      </c>
      <c r="G31184" t="s">
        <v>140</v>
      </c>
      <c r="H31184" t="s">
        <v>140</v>
      </c>
      <c r="I31184" t="s">
        <v>988</v>
      </c>
      <c r="J31184" t="s">
        <v>140</v>
      </c>
      <c r="K31184" t="s">
        <v>140</v>
      </c>
      <c r="L31184" t="s">
        <v>140</v>
      </c>
      <c r="M31184" t="s">
        <v>1050</v>
      </c>
      <c r="N31184" t="s">
        <v>515</v>
      </c>
    </row>
    <row r="31185" spans="1:14" x14ac:dyDescent="0.35">
      <c r="A31185" t="s">
        <v>21</v>
      </c>
      <c r="B31185" t="s">
        <v>2286</v>
      </c>
      <c r="C31185">
        <v>4</v>
      </c>
      <c r="D31185" t="s">
        <v>468</v>
      </c>
      <c r="E31185" t="s">
        <v>467</v>
      </c>
      <c r="F31185" t="s">
        <v>467</v>
      </c>
      <c r="G31185" t="s">
        <v>467</v>
      </c>
      <c r="H31185" t="s">
        <v>467</v>
      </c>
      <c r="I31185" t="s">
        <v>467</v>
      </c>
      <c r="J31185" t="s">
        <v>467</v>
      </c>
      <c r="K31185" t="s">
        <v>467</v>
      </c>
      <c r="L31185" t="s">
        <v>467</v>
      </c>
      <c r="M31185" t="s">
        <v>467</v>
      </c>
      <c r="N31185" t="s">
        <v>467</v>
      </c>
    </row>
    <row r="31186" spans="1:14" x14ac:dyDescent="0.35">
      <c r="A31186" t="s">
        <v>22</v>
      </c>
      <c r="B31186" t="s">
        <v>2284</v>
      </c>
      <c r="C31186">
        <v>10</v>
      </c>
      <c r="D31186" t="s">
        <v>177</v>
      </c>
      <c r="E31186" t="s">
        <v>140</v>
      </c>
      <c r="F31186" t="s">
        <v>140</v>
      </c>
      <c r="G31186" t="s">
        <v>140</v>
      </c>
      <c r="H31186" t="s">
        <v>140</v>
      </c>
      <c r="I31186" t="s">
        <v>140</v>
      </c>
      <c r="J31186" t="s">
        <v>140</v>
      </c>
      <c r="K31186" t="s">
        <v>140</v>
      </c>
      <c r="L31186" t="s">
        <v>140</v>
      </c>
      <c r="M31186" t="s">
        <v>140</v>
      </c>
      <c r="N31186" t="s">
        <v>140</v>
      </c>
    </row>
    <row r="31187" spans="1:14" x14ac:dyDescent="0.35">
      <c r="A31187" t="s">
        <v>22</v>
      </c>
      <c r="B31187" t="s">
        <v>2285</v>
      </c>
      <c r="C31187">
        <v>30</v>
      </c>
      <c r="D31187" t="s">
        <v>1186</v>
      </c>
      <c r="E31187" t="s">
        <v>140</v>
      </c>
      <c r="F31187" t="s">
        <v>140</v>
      </c>
      <c r="G31187" t="s">
        <v>140</v>
      </c>
      <c r="H31187" t="s">
        <v>140</v>
      </c>
      <c r="I31187" t="s">
        <v>140</v>
      </c>
      <c r="J31187" t="s">
        <v>140</v>
      </c>
      <c r="K31187" t="s">
        <v>140</v>
      </c>
      <c r="L31187" t="s">
        <v>140</v>
      </c>
      <c r="M31187" t="s">
        <v>1058</v>
      </c>
      <c r="N31187" t="s">
        <v>140</v>
      </c>
    </row>
    <row r="31188" spans="1:14" x14ac:dyDescent="0.35">
      <c r="A31188" t="s">
        <v>22</v>
      </c>
      <c r="B31188" t="s">
        <v>2286</v>
      </c>
      <c r="C31188">
        <v>2</v>
      </c>
      <c r="D31188" t="s">
        <v>992</v>
      </c>
      <c r="E31188" t="s">
        <v>140</v>
      </c>
      <c r="F31188" t="s">
        <v>140</v>
      </c>
      <c r="G31188" t="s">
        <v>140</v>
      </c>
      <c r="H31188" t="s">
        <v>140</v>
      </c>
      <c r="I31188" t="s">
        <v>140</v>
      </c>
      <c r="J31188" t="s">
        <v>140</v>
      </c>
      <c r="K31188" t="s">
        <v>140</v>
      </c>
      <c r="L31188" t="s">
        <v>140</v>
      </c>
      <c r="M31188" t="s">
        <v>993</v>
      </c>
      <c r="N31188" t="s">
        <v>140</v>
      </c>
    </row>
    <row r="31189" spans="1:14" x14ac:dyDescent="0.35">
      <c r="A31189" t="s">
        <v>23</v>
      </c>
      <c r="B31189" t="s">
        <v>2284</v>
      </c>
      <c r="C31189">
        <v>5</v>
      </c>
      <c r="D31189" t="s">
        <v>177</v>
      </c>
      <c r="E31189" t="s">
        <v>140</v>
      </c>
      <c r="F31189" t="s">
        <v>140</v>
      </c>
      <c r="G31189" t="s">
        <v>140</v>
      </c>
      <c r="H31189" t="s">
        <v>140</v>
      </c>
      <c r="I31189" t="s">
        <v>140</v>
      </c>
      <c r="J31189" t="s">
        <v>140</v>
      </c>
      <c r="K31189" t="s">
        <v>140</v>
      </c>
      <c r="L31189" t="s">
        <v>140</v>
      </c>
      <c r="M31189" t="s">
        <v>140</v>
      </c>
      <c r="N31189" t="s">
        <v>140</v>
      </c>
    </row>
    <row r="31190" spans="1:14" x14ac:dyDescent="0.35">
      <c r="A31190" t="s">
        <v>23</v>
      </c>
      <c r="B31190" t="s">
        <v>2285</v>
      </c>
      <c r="C31190">
        <v>35</v>
      </c>
      <c r="D31190" t="s">
        <v>1122</v>
      </c>
      <c r="E31190" t="s">
        <v>1060</v>
      </c>
      <c r="F31190" t="s">
        <v>140</v>
      </c>
      <c r="G31190" t="s">
        <v>1011</v>
      </c>
      <c r="H31190" t="s">
        <v>875</v>
      </c>
      <c r="I31190" t="s">
        <v>140</v>
      </c>
      <c r="J31190" t="s">
        <v>140</v>
      </c>
      <c r="K31190" t="s">
        <v>140</v>
      </c>
      <c r="L31190" t="s">
        <v>140</v>
      </c>
      <c r="M31190" t="s">
        <v>140</v>
      </c>
      <c r="N31190" t="s">
        <v>140</v>
      </c>
    </row>
    <row r="31191" spans="1:14" x14ac:dyDescent="0.35">
      <c r="A31191" t="s">
        <v>23</v>
      </c>
      <c r="B31191" t="s">
        <v>2286</v>
      </c>
      <c r="C31191">
        <v>1</v>
      </c>
      <c r="D31191" t="s">
        <v>177</v>
      </c>
      <c r="E31191" t="s">
        <v>140</v>
      </c>
      <c r="F31191" t="s">
        <v>140</v>
      </c>
      <c r="G31191" t="s">
        <v>140</v>
      </c>
      <c r="H31191" t="s">
        <v>140</v>
      </c>
      <c r="I31191" t="s">
        <v>140</v>
      </c>
      <c r="J31191" t="s">
        <v>140</v>
      </c>
      <c r="K31191" t="s">
        <v>140</v>
      </c>
      <c r="L31191" t="s">
        <v>140</v>
      </c>
      <c r="M31191" t="s">
        <v>140</v>
      </c>
      <c r="N31191" t="s">
        <v>140</v>
      </c>
    </row>
    <row r="31192" spans="1:14" x14ac:dyDescent="0.35">
      <c r="A31192" t="s">
        <v>23</v>
      </c>
      <c r="B31192" t="s">
        <v>339</v>
      </c>
      <c r="C31192">
        <v>2</v>
      </c>
      <c r="D31192" t="s">
        <v>656</v>
      </c>
      <c r="E31192" t="s">
        <v>140</v>
      </c>
      <c r="F31192" t="s">
        <v>140</v>
      </c>
      <c r="G31192" t="s">
        <v>140</v>
      </c>
      <c r="H31192" t="s">
        <v>140</v>
      </c>
      <c r="I31192" t="s">
        <v>140</v>
      </c>
      <c r="J31192" t="s">
        <v>140</v>
      </c>
      <c r="K31192" t="s">
        <v>140</v>
      </c>
      <c r="L31192" t="s">
        <v>140</v>
      </c>
      <c r="M31192" t="s">
        <v>140</v>
      </c>
      <c r="N31192" t="s">
        <v>655</v>
      </c>
    </row>
    <row r="31193" spans="1:14" x14ac:dyDescent="0.35">
      <c r="A31193" t="s">
        <v>24</v>
      </c>
      <c r="B31193" t="s">
        <v>2284</v>
      </c>
      <c r="C31193">
        <v>11</v>
      </c>
      <c r="D31193" t="s">
        <v>986</v>
      </c>
      <c r="E31193" t="s">
        <v>140</v>
      </c>
      <c r="F31193" t="s">
        <v>140</v>
      </c>
      <c r="G31193" t="s">
        <v>140</v>
      </c>
      <c r="H31193" t="s">
        <v>140</v>
      </c>
      <c r="I31193" t="s">
        <v>140</v>
      </c>
      <c r="J31193" t="s">
        <v>985</v>
      </c>
      <c r="K31193" t="s">
        <v>140</v>
      </c>
      <c r="L31193" t="s">
        <v>140</v>
      </c>
      <c r="M31193" t="s">
        <v>140</v>
      </c>
      <c r="N31193" t="s">
        <v>140</v>
      </c>
    </row>
    <row r="31194" spans="1:14" x14ac:dyDescent="0.35">
      <c r="A31194" t="s">
        <v>24</v>
      </c>
      <c r="B31194" t="s">
        <v>2285</v>
      </c>
      <c r="C31194">
        <v>39</v>
      </c>
      <c r="D31194" t="s">
        <v>473</v>
      </c>
      <c r="E31194" t="s">
        <v>527</v>
      </c>
      <c r="F31194" t="s">
        <v>140</v>
      </c>
      <c r="G31194" t="s">
        <v>140</v>
      </c>
      <c r="H31194" t="s">
        <v>140</v>
      </c>
      <c r="I31194" t="s">
        <v>140</v>
      </c>
      <c r="J31194" t="s">
        <v>140</v>
      </c>
      <c r="K31194" t="s">
        <v>140</v>
      </c>
      <c r="L31194" t="s">
        <v>1048</v>
      </c>
      <c r="M31194" t="s">
        <v>140</v>
      </c>
      <c r="N31194" t="s">
        <v>87</v>
      </c>
    </row>
    <row r="31195" spans="1:14" x14ac:dyDescent="0.35">
      <c r="A31195" t="s">
        <v>24</v>
      </c>
      <c r="B31195" t="s">
        <v>2286</v>
      </c>
      <c r="C31195">
        <v>2</v>
      </c>
      <c r="D31195" t="s">
        <v>177</v>
      </c>
      <c r="E31195" t="s">
        <v>140</v>
      </c>
      <c r="F31195" t="s">
        <v>140</v>
      </c>
      <c r="G31195" t="s">
        <v>140</v>
      </c>
      <c r="H31195" t="s">
        <v>140</v>
      </c>
      <c r="I31195" t="s">
        <v>140</v>
      </c>
      <c r="J31195" t="s">
        <v>140</v>
      </c>
      <c r="K31195" t="s">
        <v>140</v>
      </c>
      <c r="L31195" t="s">
        <v>140</v>
      </c>
      <c r="M31195" t="s">
        <v>140</v>
      </c>
      <c r="N31195" t="s">
        <v>140</v>
      </c>
    </row>
    <row r="31196" spans="1:14" x14ac:dyDescent="0.35">
      <c r="A31196" t="s">
        <v>25</v>
      </c>
      <c r="B31196" t="s">
        <v>2284</v>
      </c>
      <c r="C31196">
        <v>11</v>
      </c>
      <c r="D31196" t="s">
        <v>177</v>
      </c>
      <c r="E31196" t="s">
        <v>140</v>
      </c>
      <c r="F31196" t="s">
        <v>140</v>
      </c>
      <c r="G31196" t="s">
        <v>140</v>
      </c>
      <c r="H31196" t="s">
        <v>140</v>
      </c>
      <c r="I31196" t="s">
        <v>140</v>
      </c>
      <c r="J31196" t="s">
        <v>140</v>
      </c>
      <c r="K31196" t="s">
        <v>140</v>
      </c>
      <c r="L31196" t="s">
        <v>140</v>
      </c>
      <c r="M31196" t="s">
        <v>140</v>
      </c>
      <c r="N31196" t="s">
        <v>140</v>
      </c>
    </row>
    <row r="31197" spans="1:14" x14ac:dyDescent="0.35">
      <c r="A31197" t="s">
        <v>25</v>
      </c>
      <c r="B31197" t="s">
        <v>2285</v>
      </c>
      <c r="C31197">
        <v>38</v>
      </c>
      <c r="D31197" t="s">
        <v>1160</v>
      </c>
      <c r="E31197" t="s">
        <v>140</v>
      </c>
      <c r="F31197" t="s">
        <v>140</v>
      </c>
      <c r="G31197" t="s">
        <v>1017</v>
      </c>
      <c r="H31197" t="s">
        <v>140</v>
      </c>
      <c r="I31197" t="s">
        <v>140</v>
      </c>
      <c r="J31197" t="s">
        <v>1048</v>
      </c>
      <c r="K31197" t="s">
        <v>140</v>
      </c>
      <c r="L31197" t="s">
        <v>140</v>
      </c>
      <c r="M31197" t="s">
        <v>140</v>
      </c>
      <c r="N31197" t="s">
        <v>140</v>
      </c>
    </row>
    <row r="31198" spans="1:14" x14ac:dyDescent="0.35">
      <c r="A31198" t="s">
        <v>25</v>
      </c>
      <c r="B31198" t="s">
        <v>2286</v>
      </c>
      <c r="C31198">
        <v>2</v>
      </c>
      <c r="D31198" t="s">
        <v>177</v>
      </c>
      <c r="E31198" t="s">
        <v>140</v>
      </c>
      <c r="F31198" t="s">
        <v>140</v>
      </c>
      <c r="G31198" t="s">
        <v>140</v>
      </c>
      <c r="H31198" t="s">
        <v>140</v>
      </c>
      <c r="I31198" t="s">
        <v>140</v>
      </c>
      <c r="J31198" t="s">
        <v>140</v>
      </c>
      <c r="K31198" t="s">
        <v>140</v>
      </c>
      <c r="L31198" t="s">
        <v>140</v>
      </c>
      <c r="M31198" t="s">
        <v>140</v>
      </c>
      <c r="N31198" t="s">
        <v>140</v>
      </c>
    </row>
    <row r="31199" spans="1:14" x14ac:dyDescent="0.35">
      <c r="A31199" t="s">
        <v>26</v>
      </c>
      <c r="B31199" t="s">
        <v>2284</v>
      </c>
      <c r="C31199">
        <v>8</v>
      </c>
      <c r="D31199" t="s">
        <v>669</v>
      </c>
      <c r="E31199" t="s">
        <v>668</v>
      </c>
      <c r="F31199" t="s">
        <v>140</v>
      </c>
      <c r="G31199" t="s">
        <v>140</v>
      </c>
      <c r="H31199" t="s">
        <v>140</v>
      </c>
      <c r="I31199" t="s">
        <v>140</v>
      </c>
      <c r="J31199" t="s">
        <v>140</v>
      </c>
      <c r="K31199" t="s">
        <v>140</v>
      </c>
      <c r="L31199" t="s">
        <v>140</v>
      </c>
      <c r="M31199" t="s">
        <v>140</v>
      </c>
      <c r="N31199" t="s">
        <v>140</v>
      </c>
    </row>
    <row r="31200" spans="1:14" x14ac:dyDescent="0.35">
      <c r="A31200" t="s">
        <v>26</v>
      </c>
      <c r="B31200" t="s">
        <v>2285</v>
      </c>
      <c r="C31200">
        <v>39</v>
      </c>
      <c r="D31200" t="s">
        <v>661</v>
      </c>
      <c r="E31200" t="s">
        <v>939</v>
      </c>
      <c r="F31200" t="s">
        <v>140</v>
      </c>
      <c r="G31200" t="s">
        <v>140</v>
      </c>
      <c r="H31200" t="s">
        <v>140</v>
      </c>
      <c r="I31200" t="s">
        <v>140</v>
      </c>
      <c r="J31200" t="s">
        <v>939</v>
      </c>
      <c r="K31200" t="s">
        <v>140</v>
      </c>
      <c r="L31200" t="s">
        <v>140</v>
      </c>
      <c r="M31200" t="s">
        <v>140</v>
      </c>
      <c r="N31200" t="s">
        <v>140</v>
      </c>
    </row>
    <row r="31201" spans="1:14" x14ac:dyDescent="0.35">
      <c r="A31201" t="s">
        <v>26</v>
      </c>
      <c r="B31201" t="s">
        <v>2286</v>
      </c>
      <c r="C31201">
        <v>2</v>
      </c>
      <c r="D31201" t="s">
        <v>177</v>
      </c>
      <c r="E31201" t="s">
        <v>140</v>
      </c>
      <c r="F31201" t="s">
        <v>140</v>
      </c>
      <c r="G31201" t="s">
        <v>140</v>
      </c>
      <c r="H31201" t="s">
        <v>140</v>
      </c>
      <c r="I31201" t="s">
        <v>140</v>
      </c>
      <c r="J31201" t="s">
        <v>140</v>
      </c>
      <c r="K31201" t="s">
        <v>140</v>
      </c>
      <c r="L31201" t="s">
        <v>140</v>
      </c>
      <c r="M31201" t="s">
        <v>140</v>
      </c>
      <c r="N31201" t="s">
        <v>140</v>
      </c>
    </row>
    <row r="31202" spans="1:14" x14ac:dyDescent="0.35">
      <c r="A31202" t="s">
        <v>26</v>
      </c>
      <c r="B31202" t="s">
        <v>339</v>
      </c>
      <c r="C31202">
        <v>1</v>
      </c>
      <c r="D31202" t="s">
        <v>177</v>
      </c>
      <c r="E31202" t="s">
        <v>140</v>
      </c>
      <c r="F31202" t="s">
        <v>140</v>
      </c>
      <c r="G31202" t="s">
        <v>140</v>
      </c>
      <c r="H31202" t="s">
        <v>140</v>
      </c>
      <c r="I31202" t="s">
        <v>140</v>
      </c>
      <c r="J31202" t="s">
        <v>140</v>
      </c>
      <c r="K31202" t="s">
        <v>140</v>
      </c>
      <c r="L31202" t="s">
        <v>140</v>
      </c>
      <c r="M31202" t="s">
        <v>140</v>
      </c>
      <c r="N31202" t="s">
        <v>140</v>
      </c>
    </row>
    <row r="31203" spans="1:14" x14ac:dyDescent="0.35">
      <c r="A31203" t="s">
        <v>27</v>
      </c>
      <c r="B31203" t="s">
        <v>2284</v>
      </c>
      <c r="C31203">
        <v>5</v>
      </c>
      <c r="D31203" t="s">
        <v>714</v>
      </c>
      <c r="E31203" t="s">
        <v>418</v>
      </c>
      <c r="F31203" t="s">
        <v>140</v>
      </c>
      <c r="G31203" t="s">
        <v>489</v>
      </c>
      <c r="H31203" t="s">
        <v>140</v>
      </c>
      <c r="I31203" t="s">
        <v>140</v>
      </c>
      <c r="J31203" t="s">
        <v>140</v>
      </c>
      <c r="K31203" t="s">
        <v>140</v>
      </c>
      <c r="L31203" t="s">
        <v>140</v>
      </c>
      <c r="M31203" t="s">
        <v>140</v>
      </c>
      <c r="N31203" t="s">
        <v>140</v>
      </c>
    </row>
    <row r="31204" spans="1:14" x14ac:dyDescent="0.35">
      <c r="A31204" t="s">
        <v>27</v>
      </c>
      <c r="B31204" t="s">
        <v>2285</v>
      </c>
      <c r="C31204">
        <v>38</v>
      </c>
      <c r="D31204" t="s">
        <v>198</v>
      </c>
      <c r="E31204" t="s">
        <v>660</v>
      </c>
      <c r="F31204" t="s">
        <v>140</v>
      </c>
      <c r="G31204" t="s">
        <v>99</v>
      </c>
      <c r="H31204" t="s">
        <v>140</v>
      </c>
      <c r="I31204" t="s">
        <v>1046</v>
      </c>
      <c r="J31204" t="s">
        <v>1046</v>
      </c>
      <c r="K31204" t="s">
        <v>140</v>
      </c>
      <c r="L31204" t="s">
        <v>1051</v>
      </c>
      <c r="M31204" t="s">
        <v>140</v>
      </c>
      <c r="N31204" t="s">
        <v>140</v>
      </c>
    </row>
    <row r="31205" spans="1:14" x14ac:dyDescent="0.35">
      <c r="A31205" t="s">
        <v>28</v>
      </c>
      <c r="B31205" t="s">
        <v>2284</v>
      </c>
      <c r="C31205">
        <v>7</v>
      </c>
      <c r="D31205" t="s">
        <v>177</v>
      </c>
      <c r="E31205" t="s">
        <v>140</v>
      </c>
      <c r="F31205" t="s">
        <v>140</v>
      </c>
      <c r="G31205" t="s">
        <v>140</v>
      </c>
      <c r="H31205" t="s">
        <v>140</v>
      </c>
      <c r="I31205" t="s">
        <v>140</v>
      </c>
      <c r="J31205" t="s">
        <v>140</v>
      </c>
      <c r="K31205" t="s">
        <v>140</v>
      </c>
      <c r="L31205" t="s">
        <v>140</v>
      </c>
      <c r="M31205" t="s">
        <v>140</v>
      </c>
      <c r="N31205" t="s">
        <v>140</v>
      </c>
    </row>
    <row r="31206" spans="1:14" x14ac:dyDescent="0.35">
      <c r="A31206" t="s">
        <v>28</v>
      </c>
      <c r="B31206" t="s">
        <v>2285</v>
      </c>
      <c r="C31206">
        <v>30</v>
      </c>
      <c r="D31206" t="s">
        <v>1200</v>
      </c>
      <c r="E31206" t="s">
        <v>140</v>
      </c>
      <c r="F31206" t="s">
        <v>140</v>
      </c>
      <c r="G31206" t="s">
        <v>140</v>
      </c>
      <c r="H31206" t="s">
        <v>1020</v>
      </c>
      <c r="I31206" t="s">
        <v>140</v>
      </c>
      <c r="J31206" t="s">
        <v>140</v>
      </c>
      <c r="K31206" t="s">
        <v>140</v>
      </c>
      <c r="L31206" t="s">
        <v>140</v>
      </c>
      <c r="M31206" t="s">
        <v>140</v>
      </c>
      <c r="N31206" t="s">
        <v>140</v>
      </c>
    </row>
    <row r="31207" spans="1:14" x14ac:dyDescent="0.35">
      <c r="A31207" t="s">
        <v>29</v>
      </c>
      <c r="B31207" t="s">
        <v>2284</v>
      </c>
      <c r="C31207">
        <v>8</v>
      </c>
      <c r="D31207" t="s">
        <v>1156</v>
      </c>
      <c r="E31207" t="s">
        <v>1069</v>
      </c>
      <c r="F31207" t="s">
        <v>140</v>
      </c>
      <c r="G31207" t="s">
        <v>140</v>
      </c>
      <c r="H31207" t="s">
        <v>140</v>
      </c>
      <c r="I31207" t="s">
        <v>662</v>
      </c>
      <c r="J31207" t="s">
        <v>140</v>
      </c>
      <c r="K31207" t="s">
        <v>140</v>
      </c>
      <c r="L31207" t="s">
        <v>140</v>
      </c>
      <c r="M31207" t="s">
        <v>140</v>
      </c>
      <c r="N31207" t="s">
        <v>140</v>
      </c>
    </row>
    <row r="31208" spans="1:14" x14ac:dyDescent="0.35">
      <c r="A31208" t="s">
        <v>29</v>
      </c>
      <c r="B31208" t="s">
        <v>2285</v>
      </c>
      <c r="C31208">
        <v>44</v>
      </c>
      <c r="D31208" t="s">
        <v>104</v>
      </c>
      <c r="E31208" t="s">
        <v>394</v>
      </c>
      <c r="F31208" t="s">
        <v>140</v>
      </c>
      <c r="G31208" t="s">
        <v>140</v>
      </c>
      <c r="H31208" t="s">
        <v>140</v>
      </c>
      <c r="I31208" t="s">
        <v>140</v>
      </c>
      <c r="J31208" t="s">
        <v>1020</v>
      </c>
      <c r="K31208" t="s">
        <v>140</v>
      </c>
      <c r="L31208" t="s">
        <v>140</v>
      </c>
      <c r="M31208" t="s">
        <v>140</v>
      </c>
      <c r="N31208" t="s">
        <v>140</v>
      </c>
    </row>
    <row r="31209" spans="1:14" x14ac:dyDescent="0.35">
      <c r="A31209" t="s">
        <v>29</v>
      </c>
      <c r="B31209" t="s">
        <v>2286</v>
      </c>
      <c r="C31209">
        <v>8</v>
      </c>
      <c r="D31209" t="s">
        <v>177</v>
      </c>
      <c r="E31209" t="s">
        <v>140</v>
      </c>
      <c r="F31209" t="s">
        <v>140</v>
      </c>
      <c r="G31209" t="s">
        <v>140</v>
      </c>
      <c r="H31209" t="s">
        <v>140</v>
      </c>
      <c r="I31209" t="s">
        <v>140</v>
      </c>
      <c r="J31209" t="s">
        <v>140</v>
      </c>
      <c r="K31209" t="s">
        <v>140</v>
      </c>
      <c r="L31209" t="s">
        <v>140</v>
      </c>
      <c r="M31209" t="s">
        <v>140</v>
      </c>
      <c r="N31209" t="s">
        <v>140</v>
      </c>
    </row>
    <row r="31210" spans="1:14" x14ac:dyDescent="0.35">
      <c r="A31210" t="s">
        <v>30</v>
      </c>
      <c r="B31210" t="s">
        <v>2284</v>
      </c>
      <c r="C31210">
        <v>3</v>
      </c>
      <c r="D31210" t="s">
        <v>177</v>
      </c>
      <c r="E31210" t="s">
        <v>140</v>
      </c>
      <c r="F31210" t="s">
        <v>140</v>
      </c>
      <c r="G31210" t="s">
        <v>140</v>
      </c>
      <c r="H31210" t="s">
        <v>140</v>
      </c>
      <c r="I31210" t="s">
        <v>140</v>
      </c>
      <c r="J31210" t="s">
        <v>140</v>
      </c>
      <c r="K31210" t="s">
        <v>140</v>
      </c>
      <c r="L31210" t="s">
        <v>140</v>
      </c>
      <c r="M31210" t="s">
        <v>140</v>
      </c>
      <c r="N31210" t="s">
        <v>140</v>
      </c>
    </row>
    <row r="31211" spans="1:14" x14ac:dyDescent="0.35">
      <c r="A31211" t="s">
        <v>30</v>
      </c>
      <c r="B31211" t="s">
        <v>2285</v>
      </c>
      <c r="C31211">
        <v>41</v>
      </c>
      <c r="D31211" t="s">
        <v>844</v>
      </c>
      <c r="E31211" t="s">
        <v>269</v>
      </c>
      <c r="F31211" t="s">
        <v>954</v>
      </c>
      <c r="G31211" t="s">
        <v>1003</v>
      </c>
      <c r="H31211" t="s">
        <v>140</v>
      </c>
      <c r="I31211" t="s">
        <v>954</v>
      </c>
      <c r="J31211" t="s">
        <v>99</v>
      </c>
      <c r="K31211" t="s">
        <v>954</v>
      </c>
      <c r="L31211" t="s">
        <v>664</v>
      </c>
      <c r="M31211" t="s">
        <v>664</v>
      </c>
      <c r="N31211" t="s">
        <v>929</v>
      </c>
    </row>
    <row r="31212" spans="1:14" x14ac:dyDescent="0.35">
      <c r="A31212" t="s">
        <v>30</v>
      </c>
      <c r="B31212" t="s">
        <v>2286</v>
      </c>
      <c r="C31212">
        <v>3</v>
      </c>
      <c r="D31212" t="s">
        <v>177</v>
      </c>
      <c r="E31212" t="s">
        <v>140</v>
      </c>
      <c r="F31212" t="s">
        <v>140</v>
      </c>
      <c r="G31212" t="s">
        <v>140</v>
      </c>
      <c r="H31212" t="s">
        <v>140</v>
      </c>
      <c r="I31212" t="s">
        <v>140</v>
      </c>
      <c r="J31212" t="s">
        <v>140</v>
      </c>
      <c r="K31212" t="s">
        <v>140</v>
      </c>
      <c r="L31212" t="s">
        <v>140</v>
      </c>
      <c r="M31212" t="s">
        <v>140</v>
      </c>
      <c r="N31212" t="s">
        <v>140</v>
      </c>
    </row>
    <row r="31213" spans="1:14" x14ac:dyDescent="0.35">
      <c r="A31213" t="s">
        <v>31</v>
      </c>
      <c r="B31213" t="s">
        <v>2284</v>
      </c>
      <c r="C31213">
        <v>9</v>
      </c>
      <c r="D31213" t="s">
        <v>768</v>
      </c>
      <c r="E31213" t="s">
        <v>140</v>
      </c>
      <c r="F31213" t="s">
        <v>140</v>
      </c>
      <c r="G31213" t="s">
        <v>140</v>
      </c>
      <c r="H31213" t="s">
        <v>769</v>
      </c>
      <c r="I31213" t="s">
        <v>140</v>
      </c>
      <c r="J31213" t="s">
        <v>140</v>
      </c>
      <c r="K31213" t="s">
        <v>140</v>
      </c>
      <c r="L31213" t="s">
        <v>140</v>
      </c>
      <c r="M31213" t="s">
        <v>140</v>
      </c>
      <c r="N31213" t="s">
        <v>140</v>
      </c>
    </row>
    <row r="31214" spans="1:14" x14ac:dyDescent="0.35">
      <c r="A31214" t="s">
        <v>31</v>
      </c>
      <c r="B31214" t="s">
        <v>2285</v>
      </c>
      <c r="C31214">
        <v>38</v>
      </c>
      <c r="D31214" t="s">
        <v>512</v>
      </c>
      <c r="E31214" t="s">
        <v>140</v>
      </c>
      <c r="F31214" t="s">
        <v>140</v>
      </c>
      <c r="G31214" t="s">
        <v>996</v>
      </c>
      <c r="H31214" t="s">
        <v>595</v>
      </c>
      <c r="I31214" t="s">
        <v>140</v>
      </c>
      <c r="J31214" t="s">
        <v>1013</v>
      </c>
      <c r="K31214" t="s">
        <v>140</v>
      </c>
      <c r="L31214" t="s">
        <v>824</v>
      </c>
      <c r="M31214" t="s">
        <v>140</v>
      </c>
      <c r="N31214" t="s">
        <v>140</v>
      </c>
    </row>
    <row r="31215" spans="1:14" x14ac:dyDescent="0.35">
      <c r="A31215" t="s">
        <v>31</v>
      </c>
      <c r="B31215" t="s">
        <v>2286</v>
      </c>
      <c r="C31215">
        <v>4</v>
      </c>
      <c r="D31215" t="s">
        <v>177</v>
      </c>
      <c r="E31215" t="s">
        <v>140</v>
      </c>
      <c r="F31215" t="s">
        <v>140</v>
      </c>
      <c r="G31215" t="s">
        <v>140</v>
      </c>
      <c r="H31215" t="s">
        <v>140</v>
      </c>
      <c r="I31215" t="s">
        <v>140</v>
      </c>
      <c r="J31215" t="s">
        <v>140</v>
      </c>
      <c r="K31215" t="s">
        <v>140</v>
      </c>
      <c r="L31215" t="s">
        <v>140</v>
      </c>
      <c r="M31215" t="s">
        <v>140</v>
      </c>
      <c r="N31215" t="s">
        <v>140</v>
      </c>
    </row>
    <row r="31216" spans="1:14" x14ac:dyDescent="0.35">
      <c r="A31216" t="s">
        <v>32</v>
      </c>
      <c r="B31216" t="s">
        <v>2284</v>
      </c>
      <c r="C31216">
        <v>233</v>
      </c>
      <c r="D31216" t="s">
        <v>1167</v>
      </c>
      <c r="E31216" t="s">
        <v>838</v>
      </c>
      <c r="F31216" t="s">
        <v>140</v>
      </c>
      <c r="G31216" t="s">
        <v>1068</v>
      </c>
      <c r="H31216" t="s">
        <v>1007</v>
      </c>
      <c r="I31216" t="s">
        <v>1011</v>
      </c>
      <c r="J31216" t="s">
        <v>1073</v>
      </c>
      <c r="K31216" t="s">
        <v>140</v>
      </c>
      <c r="L31216" t="s">
        <v>1060</v>
      </c>
      <c r="M31216" t="s">
        <v>1013</v>
      </c>
      <c r="N31216" t="s">
        <v>775</v>
      </c>
    </row>
    <row r="31217" spans="1:14" x14ac:dyDescent="0.35">
      <c r="A31217" t="s">
        <v>32</v>
      </c>
      <c r="B31217" t="s">
        <v>2285</v>
      </c>
      <c r="C31217">
        <v>884</v>
      </c>
      <c r="D31217" t="s">
        <v>516</v>
      </c>
      <c r="E31217" t="s">
        <v>903</v>
      </c>
      <c r="F31217" t="s">
        <v>1010</v>
      </c>
      <c r="G31217" t="s">
        <v>1055</v>
      </c>
      <c r="H31217" t="s">
        <v>1063</v>
      </c>
      <c r="I31217" t="s">
        <v>1019</v>
      </c>
      <c r="J31217" t="s">
        <v>1098</v>
      </c>
      <c r="K31217" t="s">
        <v>1022</v>
      </c>
      <c r="L31217" t="s">
        <v>775</v>
      </c>
      <c r="M31217" t="s">
        <v>1014</v>
      </c>
      <c r="N31217" t="s">
        <v>1055</v>
      </c>
    </row>
    <row r="31218" spans="1:14" x14ac:dyDescent="0.35">
      <c r="A31218" t="s">
        <v>32</v>
      </c>
      <c r="B31218" t="s">
        <v>2286</v>
      </c>
      <c r="C31218">
        <v>56</v>
      </c>
      <c r="D31218" t="s">
        <v>94</v>
      </c>
      <c r="E31218" t="s">
        <v>942</v>
      </c>
      <c r="F31218" t="s">
        <v>1007</v>
      </c>
      <c r="G31218" t="s">
        <v>1007</v>
      </c>
      <c r="H31218" t="s">
        <v>1007</v>
      </c>
      <c r="I31218" t="s">
        <v>869</v>
      </c>
      <c r="J31218" t="s">
        <v>915</v>
      </c>
      <c r="K31218" t="s">
        <v>1007</v>
      </c>
      <c r="L31218" t="s">
        <v>1007</v>
      </c>
      <c r="M31218" t="s">
        <v>1023</v>
      </c>
      <c r="N31218" t="s">
        <v>1007</v>
      </c>
    </row>
    <row r="31219" spans="1:14" x14ac:dyDescent="0.35">
      <c r="A31219" t="s">
        <v>32</v>
      </c>
      <c r="B31219" t="s">
        <v>339</v>
      </c>
      <c r="C31219">
        <v>4</v>
      </c>
      <c r="D31219" t="s">
        <v>396</v>
      </c>
      <c r="E31219" t="s">
        <v>140</v>
      </c>
      <c r="F31219" t="s">
        <v>140</v>
      </c>
      <c r="G31219" t="s">
        <v>140</v>
      </c>
      <c r="H31219" t="s">
        <v>140</v>
      </c>
      <c r="I31219" t="s">
        <v>140</v>
      </c>
      <c r="J31219" t="s">
        <v>140</v>
      </c>
      <c r="K31219" t="s">
        <v>140</v>
      </c>
      <c r="L31219" t="s">
        <v>140</v>
      </c>
      <c r="M31219" t="s">
        <v>140</v>
      </c>
      <c r="N31219" t="s">
        <v>395</v>
      </c>
    </row>
    <row r="31221" spans="1:14" x14ac:dyDescent="0.35">
      <c r="A31221" t="s">
        <v>2287</v>
      </c>
    </row>
    <row r="31222" spans="1:14" x14ac:dyDescent="0.35">
      <c r="A31222" t="s">
        <v>2</v>
      </c>
      <c r="B31222" t="s">
        <v>3</v>
      </c>
      <c r="C31222" t="s">
        <v>2288</v>
      </c>
      <c r="D31222" t="s">
        <v>2289</v>
      </c>
      <c r="E31222" t="s">
        <v>2290</v>
      </c>
      <c r="F31222" t="s">
        <v>2291</v>
      </c>
      <c r="G31222" t="s">
        <v>1042</v>
      </c>
    </row>
    <row r="31223" spans="1:14" x14ac:dyDescent="0.35">
      <c r="A31223" t="s">
        <v>8</v>
      </c>
      <c r="B31223">
        <v>204</v>
      </c>
      <c r="C31223" t="s">
        <v>794</v>
      </c>
      <c r="D31223" t="s">
        <v>741</v>
      </c>
      <c r="E31223" t="s">
        <v>323</v>
      </c>
      <c r="F31223" t="s">
        <v>121</v>
      </c>
      <c r="G31223" t="s">
        <v>683</v>
      </c>
    </row>
    <row r="31224" spans="1:14" x14ac:dyDescent="0.35">
      <c r="A31224" t="s">
        <v>9</v>
      </c>
      <c r="B31224">
        <v>201</v>
      </c>
      <c r="C31224" t="s">
        <v>792</v>
      </c>
      <c r="D31224" t="s">
        <v>521</v>
      </c>
      <c r="E31224" t="s">
        <v>192</v>
      </c>
      <c r="F31224" t="s">
        <v>422</v>
      </c>
      <c r="G31224" t="s">
        <v>758</v>
      </c>
    </row>
    <row r="31225" spans="1:14" x14ac:dyDescent="0.35">
      <c r="A31225" t="s">
        <v>10</v>
      </c>
      <c r="B31225">
        <v>208</v>
      </c>
      <c r="C31225" t="s">
        <v>1069</v>
      </c>
      <c r="D31225" t="s">
        <v>810</v>
      </c>
      <c r="E31225" t="s">
        <v>571</v>
      </c>
      <c r="F31225" t="s">
        <v>973</v>
      </c>
      <c r="G31225" t="s">
        <v>231</v>
      </c>
    </row>
    <row r="31226" spans="1:14" x14ac:dyDescent="0.35">
      <c r="A31226" t="s">
        <v>11</v>
      </c>
      <c r="B31226">
        <v>206</v>
      </c>
      <c r="C31226" t="s">
        <v>446</v>
      </c>
      <c r="D31226" t="s">
        <v>443</v>
      </c>
      <c r="E31226" t="s">
        <v>495</v>
      </c>
      <c r="F31226" t="s">
        <v>123</v>
      </c>
      <c r="G31226" t="s">
        <v>475</v>
      </c>
    </row>
    <row r="31227" spans="1:14" x14ac:dyDescent="0.35">
      <c r="A31227" t="s">
        <v>12</v>
      </c>
      <c r="B31227">
        <v>209</v>
      </c>
      <c r="C31227" t="s">
        <v>685</v>
      </c>
      <c r="D31227" t="s">
        <v>261</v>
      </c>
      <c r="E31227" t="s">
        <v>703</v>
      </c>
      <c r="F31227" t="s">
        <v>977</v>
      </c>
      <c r="G31227" t="s">
        <v>789</v>
      </c>
    </row>
    <row r="31228" spans="1:14" x14ac:dyDescent="0.35">
      <c r="A31228" t="s">
        <v>13</v>
      </c>
      <c r="B31228">
        <v>206</v>
      </c>
      <c r="C31228" t="s">
        <v>399</v>
      </c>
      <c r="D31228" t="s">
        <v>517</v>
      </c>
      <c r="E31228" t="s">
        <v>592</v>
      </c>
      <c r="F31228" t="s">
        <v>614</v>
      </c>
      <c r="G31228" t="s">
        <v>78</v>
      </c>
    </row>
    <row r="31229" spans="1:14" x14ac:dyDescent="0.35">
      <c r="A31229" t="s">
        <v>14</v>
      </c>
      <c r="B31229">
        <v>203</v>
      </c>
      <c r="C31229" t="s">
        <v>894</v>
      </c>
      <c r="D31229" t="s">
        <v>862</v>
      </c>
      <c r="E31229" t="s">
        <v>975</v>
      </c>
      <c r="F31229" t="s">
        <v>97</v>
      </c>
      <c r="G31229" t="s">
        <v>600</v>
      </c>
    </row>
    <row r="31230" spans="1:14" x14ac:dyDescent="0.35">
      <c r="A31230" t="s">
        <v>15</v>
      </c>
      <c r="B31230">
        <v>206</v>
      </c>
      <c r="C31230" t="s">
        <v>1076</v>
      </c>
      <c r="D31230" t="s">
        <v>970</v>
      </c>
      <c r="E31230" t="s">
        <v>681</v>
      </c>
      <c r="F31230" t="s">
        <v>643</v>
      </c>
      <c r="G31230" t="s">
        <v>74</v>
      </c>
    </row>
    <row r="31231" spans="1:14" x14ac:dyDescent="0.35">
      <c r="A31231" t="s">
        <v>16</v>
      </c>
      <c r="B31231">
        <v>206</v>
      </c>
      <c r="C31231" t="s">
        <v>323</v>
      </c>
      <c r="D31231" t="s">
        <v>968</v>
      </c>
      <c r="E31231" t="s">
        <v>340</v>
      </c>
      <c r="F31231" t="s">
        <v>1182</v>
      </c>
      <c r="G31231" t="s">
        <v>789</v>
      </c>
    </row>
    <row r="31232" spans="1:14" x14ac:dyDescent="0.35">
      <c r="A31232" t="s">
        <v>17</v>
      </c>
      <c r="B31232">
        <v>203</v>
      </c>
      <c r="C31232" t="s">
        <v>959</v>
      </c>
      <c r="D31232" t="s">
        <v>412</v>
      </c>
      <c r="E31232" t="s">
        <v>685</v>
      </c>
      <c r="F31232" t="s">
        <v>953</v>
      </c>
      <c r="G31232" t="s">
        <v>352</v>
      </c>
    </row>
    <row r="31233" spans="1:7" x14ac:dyDescent="0.35">
      <c r="A31233" t="s">
        <v>18</v>
      </c>
      <c r="B31233">
        <v>205</v>
      </c>
      <c r="C31233" t="s">
        <v>264</v>
      </c>
      <c r="D31233" t="s">
        <v>117</v>
      </c>
      <c r="E31233" t="s">
        <v>573</v>
      </c>
      <c r="F31233" t="s">
        <v>517</v>
      </c>
      <c r="G31233" t="s">
        <v>62</v>
      </c>
    </row>
    <row r="31234" spans="1:7" x14ac:dyDescent="0.35">
      <c r="A31234" t="s">
        <v>19</v>
      </c>
      <c r="B31234">
        <v>206</v>
      </c>
      <c r="C31234" t="s">
        <v>187</v>
      </c>
      <c r="D31234" t="s">
        <v>422</v>
      </c>
      <c r="E31234" t="s">
        <v>847</v>
      </c>
      <c r="F31234" t="s">
        <v>103</v>
      </c>
      <c r="G31234" t="s">
        <v>821</v>
      </c>
    </row>
    <row r="31235" spans="1:7" x14ac:dyDescent="0.35">
      <c r="A31235" t="s">
        <v>20</v>
      </c>
      <c r="B31235">
        <v>206</v>
      </c>
      <c r="C31235" t="s">
        <v>848</v>
      </c>
      <c r="D31235" t="s">
        <v>674</v>
      </c>
      <c r="E31235" t="s">
        <v>681</v>
      </c>
      <c r="F31235" t="s">
        <v>111</v>
      </c>
      <c r="G31235" t="s">
        <v>76</v>
      </c>
    </row>
    <row r="31236" spans="1:7" x14ac:dyDescent="0.35">
      <c r="A31236" t="s">
        <v>21</v>
      </c>
      <c r="B31236">
        <v>210</v>
      </c>
      <c r="C31236" t="s">
        <v>810</v>
      </c>
      <c r="D31236" t="s">
        <v>465</v>
      </c>
      <c r="E31236" t="s">
        <v>794</v>
      </c>
      <c r="F31236" t="s">
        <v>1048</v>
      </c>
      <c r="G31236" t="s">
        <v>891</v>
      </c>
    </row>
    <row r="31237" spans="1:7" x14ac:dyDescent="0.35">
      <c r="A31237" t="s">
        <v>22</v>
      </c>
      <c r="B31237">
        <v>209</v>
      </c>
      <c r="C31237" t="s">
        <v>467</v>
      </c>
      <c r="D31237" t="s">
        <v>848</v>
      </c>
      <c r="E31237" t="s">
        <v>571</v>
      </c>
      <c r="F31237" t="s">
        <v>788</v>
      </c>
      <c r="G31237" t="s">
        <v>583</v>
      </c>
    </row>
    <row r="31238" spans="1:7" x14ac:dyDescent="0.35">
      <c r="A31238" t="s">
        <v>23</v>
      </c>
      <c r="B31238">
        <v>205</v>
      </c>
      <c r="C31238" t="s">
        <v>1154</v>
      </c>
      <c r="D31238" t="s">
        <v>121</v>
      </c>
      <c r="E31238" t="s">
        <v>841</v>
      </c>
      <c r="F31238" t="s">
        <v>458</v>
      </c>
      <c r="G31238" t="s">
        <v>400</v>
      </c>
    </row>
    <row r="31239" spans="1:7" x14ac:dyDescent="0.35">
      <c r="A31239" t="s">
        <v>24</v>
      </c>
      <c r="B31239">
        <v>207</v>
      </c>
      <c r="C31239" t="s">
        <v>81</v>
      </c>
      <c r="D31239" t="s">
        <v>656</v>
      </c>
      <c r="E31239" t="s">
        <v>363</v>
      </c>
      <c r="F31239" t="s">
        <v>147</v>
      </c>
      <c r="G31239" t="s">
        <v>448</v>
      </c>
    </row>
    <row r="31240" spans="1:7" x14ac:dyDescent="0.35">
      <c r="A31240" t="s">
        <v>25</v>
      </c>
      <c r="B31240">
        <v>204</v>
      </c>
      <c r="C31240" t="s">
        <v>656</v>
      </c>
      <c r="D31240" t="s">
        <v>975</v>
      </c>
      <c r="E31240" t="s">
        <v>856</v>
      </c>
      <c r="F31240" t="s">
        <v>970</v>
      </c>
      <c r="G31240" t="s">
        <v>507</v>
      </c>
    </row>
    <row r="31241" spans="1:7" x14ac:dyDescent="0.35">
      <c r="A31241" t="s">
        <v>26</v>
      </c>
      <c r="B31241">
        <v>202</v>
      </c>
      <c r="C31241" t="s">
        <v>975</v>
      </c>
      <c r="D31241" t="s">
        <v>495</v>
      </c>
      <c r="E31241" t="s">
        <v>794</v>
      </c>
      <c r="F31241" t="s">
        <v>115</v>
      </c>
      <c r="G31241" t="s">
        <v>683</v>
      </c>
    </row>
    <row r="31242" spans="1:7" x14ac:dyDescent="0.35">
      <c r="A31242" t="s">
        <v>27</v>
      </c>
      <c r="B31242">
        <v>204</v>
      </c>
      <c r="C31242" t="s">
        <v>766</v>
      </c>
      <c r="D31242" t="s">
        <v>490</v>
      </c>
      <c r="E31242" t="s">
        <v>433</v>
      </c>
      <c r="F31242" t="s">
        <v>147</v>
      </c>
      <c r="G31242" t="s">
        <v>169</v>
      </c>
    </row>
    <row r="31243" spans="1:7" x14ac:dyDescent="0.35">
      <c r="A31243" t="s">
        <v>28</v>
      </c>
      <c r="B31243">
        <v>207</v>
      </c>
      <c r="C31243" t="s">
        <v>543</v>
      </c>
      <c r="D31243" t="s">
        <v>706</v>
      </c>
      <c r="E31243" t="s">
        <v>781</v>
      </c>
      <c r="F31243" t="s">
        <v>988</v>
      </c>
      <c r="G31243" t="s">
        <v>966</v>
      </c>
    </row>
    <row r="31244" spans="1:7" x14ac:dyDescent="0.35">
      <c r="A31244" t="s">
        <v>29</v>
      </c>
      <c r="B31244">
        <v>204</v>
      </c>
      <c r="C31244" t="s">
        <v>43</v>
      </c>
      <c r="D31244" t="s">
        <v>81</v>
      </c>
      <c r="E31244" t="s">
        <v>822</v>
      </c>
      <c r="F31244" t="s">
        <v>129</v>
      </c>
      <c r="G31244" t="s">
        <v>853</v>
      </c>
    </row>
    <row r="31245" spans="1:7" x14ac:dyDescent="0.35">
      <c r="A31245" t="s">
        <v>30</v>
      </c>
      <c r="B31245">
        <v>202</v>
      </c>
      <c r="C31245" t="s">
        <v>492</v>
      </c>
      <c r="D31245" t="s">
        <v>412</v>
      </c>
      <c r="E31245" t="s">
        <v>528</v>
      </c>
      <c r="F31245" t="s">
        <v>749</v>
      </c>
      <c r="G31245" t="s">
        <v>635</v>
      </c>
    </row>
    <row r="31246" spans="1:7" x14ac:dyDescent="0.35">
      <c r="A31246" t="s">
        <v>31</v>
      </c>
      <c r="B31246">
        <v>207</v>
      </c>
      <c r="C31246" t="s">
        <v>1076</v>
      </c>
      <c r="D31246" t="s">
        <v>162</v>
      </c>
      <c r="E31246" t="s">
        <v>495</v>
      </c>
      <c r="F31246" t="s">
        <v>654</v>
      </c>
      <c r="G31246" t="s">
        <v>734</v>
      </c>
    </row>
    <row r="31247" spans="1:7" x14ac:dyDescent="0.35">
      <c r="A31247" t="s">
        <v>32</v>
      </c>
      <c r="B31247">
        <v>4930</v>
      </c>
      <c r="C31247" t="s">
        <v>538</v>
      </c>
      <c r="D31247" t="s">
        <v>532</v>
      </c>
      <c r="E31247" t="s">
        <v>959</v>
      </c>
      <c r="F31247" t="s">
        <v>131</v>
      </c>
      <c r="G31247" t="s">
        <v>577</v>
      </c>
    </row>
    <row r="31249" spans="1:8" x14ac:dyDescent="0.35">
      <c r="A31249" t="s">
        <v>2292</v>
      </c>
    </row>
    <row r="31250" spans="1:8" x14ac:dyDescent="0.35">
      <c r="A31250" t="s">
        <v>2</v>
      </c>
      <c r="B31250" t="s">
        <v>1136</v>
      </c>
      <c r="C31250" t="s">
        <v>3</v>
      </c>
      <c r="D31250" t="s">
        <v>2288</v>
      </c>
      <c r="E31250" t="s">
        <v>2289</v>
      </c>
      <c r="F31250" t="s">
        <v>2290</v>
      </c>
      <c r="G31250" t="s">
        <v>2291</v>
      </c>
      <c r="H31250" t="s">
        <v>1042</v>
      </c>
    </row>
    <row r="31251" spans="1:8" x14ac:dyDescent="0.35">
      <c r="A31251" t="s">
        <v>8</v>
      </c>
      <c r="B31251" t="s">
        <v>1126</v>
      </c>
      <c r="C31251">
        <v>92</v>
      </c>
      <c r="D31251" t="s">
        <v>264</v>
      </c>
      <c r="E31251" t="s">
        <v>105</v>
      </c>
      <c r="F31251" t="s">
        <v>162</v>
      </c>
      <c r="G31251" t="s">
        <v>646</v>
      </c>
      <c r="H31251" t="s">
        <v>687</v>
      </c>
    </row>
    <row r="31252" spans="1:8" x14ac:dyDescent="0.35">
      <c r="A31252" t="s">
        <v>8</v>
      </c>
      <c r="B31252" t="s">
        <v>1127</v>
      </c>
      <c r="C31252">
        <v>111</v>
      </c>
      <c r="D31252" t="s">
        <v>685</v>
      </c>
      <c r="E31252" t="s">
        <v>671</v>
      </c>
      <c r="F31252" t="s">
        <v>731</v>
      </c>
      <c r="G31252" t="s">
        <v>394</v>
      </c>
      <c r="H31252" t="s">
        <v>742</v>
      </c>
    </row>
    <row r="31253" spans="1:8" x14ac:dyDescent="0.35">
      <c r="A31253" t="s">
        <v>8</v>
      </c>
      <c r="B31253" t="s">
        <v>339</v>
      </c>
      <c r="C31253">
        <v>1</v>
      </c>
      <c r="D31253" t="s">
        <v>177</v>
      </c>
      <c r="E31253" t="s">
        <v>177</v>
      </c>
      <c r="F31253" t="s">
        <v>177</v>
      </c>
      <c r="G31253" t="s">
        <v>140</v>
      </c>
      <c r="H31253" t="s">
        <v>140</v>
      </c>
    </row>
    <row r="31254" spans="1:8" x14ac:dyDescent="0.35">
      <c r="A31254" t="s">
        <v>9</v>
      </c>
      <c r="B31254" t="s">
        <v>1126</v>
      </c>
      <c r="C31254">
        <v>77</v>
      </c>
      <c r="D31254" t="s">
        <v>913</v>
      </c>
      <c r="E31254" t="s">
        <v>119</v>
      </c>
      <c r="F31254" t="s">
        <v>261</v>
      </c>
      <c r="G31254" t="s">
        <v>952</v>
      </c>
      <c r="H31254" t="s">
        <v>690</v>
      </c>
    </row>
    <row r="31255" spans="1:8" x14ac:dyDescent="0.35">
      <c r="A31255" t="s">
        <v>9</v>
      </c>
      <c r="B31255" t="s">
        <v>1127</v>
      </c>
      <c r="C31255">
        <v>118</v>
      </c>
      <c r="D31255" t="s">
        <v>773</v>
      </c>
      <c r="E31255" t="s">
        <v>340</v>
      </c>
      <c r="F31255" t="s">
        <v>528</v>
      </c>
      <c r="G31255" t="s">
        <v>849</v>
      </c>
      <c r="H31255" t="s">
        <v>231</v>
      </c>
    </row>
    <row r="31256" spans="1:8" x14ac:dyDescent="0.35">
      <c r="A31256" t="s">
        <v>9</v>
      </c>
      <c r="B31256" t="s">
        <v>339</v>
      </c>
      <c r="C31256">
        <v>6</v>
      </c>
      <c r="D31256" t="s">
        <v>140</v>
      </c>
      <c r="E31256" t="s">
        <v>140</v>
      </c>
      <c r="F31256" t="s">
        <v>140</v>
      </c>
      <c r="G31256" t="s">
        <v>140</v>
      </c>
      <c r="H31256" t="s">
        <v>177</v>
      </c>
    </row>
    <row r="31257" spans="1:8" x14ac:dyDescent="0.35">
      <c r="A31257" t="s">
        <v>10</v>
      </c>
      <c r="B31257" t="s">
        <v>1126</v>
      </c>
      <c r="C31257">
        <v>93</v>
      </c>
      <c r="D31257" t="s">
        <v>618</v>
      </c>
      <c r="E31257" t="s">
        <v>399</v>
      </c>
      <c r="F31257" t="s">
        <v>379</v>
      </c>
      <c r="G31257" t="s">
        <v>129</v>
      </c>
      <c r="H31257" t="s">
        <v>249</v>
      </c>
    </row>
    <row r="31258" spans="1:8" x14ac:dyDescent="0.35">
      <c r="A31258" t="s">
        <v>10</v>
      </c>
      <c r="B31258" t="s">
        <v>1127</v>
      </c>
      <c r="C31258">
        <v>105</v>
      </c>
      <c r="D31258" t="s">
        <v>320</v>
      </c>
      <c r="E31258" t="s">
        <v>792</v>
      </c>
      <c r="F31258" t="s">
        <v>834</v>
      </c>
      <c r="G31258" t="s">
        <v>394</v>
      </c>
      <c r="H31258" t="s">
        <v>758</v>
      </c>
    </row>
    <row r="31259" spans="1:8" x14ac:dyDescent="0.35">
      <c r="A31259" t="s">
        <v>10</v>
      </c>
      <c r="B31259" t="s">
        <v>339</v>
      </c>
      <c r="C31259">
        <v>10</v>
      </c>
      <c r="D31259" t="s">
        <v>504</v>
      </c>
      <c r="E31259" t="s">
        <v>504</v>
      </c>
      <c r="F31259" t="s">
        <v>735</v>
      </c>
      <c r="G31259" t="s">
        <v>140</v>
      </c>
      <c r="H31259" t="s">
        <v>734</v>
      </c>
    </row>
    <row r="31260" spans="1:8" x14ac:dyDescent="0.35">
      <c r="A31260" t="s">
        <v>11</v>
      </c>
      <c r="B31260" t="s">
        <v>1126</v>
      </c>
      <c r="C31260">
        <v>90</v>
      </c>
      <c r="D31260" t="s">
        <v>490</v>
      </c>
      <c r="E31260" t="s">
        <v>952</v>
      </c>
      <c r="F31260" t="s">
        <v>837</v>
      </c>
      <c r="G31260" t="s">
        <v>511</v>
      </c>
      <c r="H31260" t="s">
        <v>600</v>
      </c>
    </row>
    <row r="31261" spans="1:8" x14ac:dyDescent="0.35">
      <c r="A31261" t="s">
        <v>11</v>
      </c>
      <c r="B31261" t="s">
        <v>1127</v>
      </c>
      <c r="C31261">
        <v>111</v>
      </c>
      <c r="D31261" t="s">
        <v>551</v>
      </c>
      <c r="E31261" t="s">
        <v>462</v>
      </c>
      <c r="F31261" t="s">
        <v>538</v>
      </c>
      <c r="G31261" t="s">
        <v>1018</v>
      </c>
      <c r="H31261" t="s">
        <v>280</v>
      </c>
    </row>
    <row r="31262" spans="1:8" x14ac:dyDescent="0.35">
      <c r="A31262" t="s">
        <v>11</v>
      </c>
      <c r="B31262" t="s">
        <v>339</v>
      </c>
      <c r="C31262">
        <v>5</v>
      </c>
      <c r="D31262" t="s">
        <v>140</v>
      </c>
      <c r="E31262" t="s">
        <v>947</v>
      </c>
      <c r="F31262" t="s">
        <v>140</v>
      </c>
      <c r="G31262" t="s">
        <v>327</v>
      </c>
      <c r="H31262" t="s">
        <v>470</v>
      </c>
    </row>
    <row r="31263" spans="1:8" x14ac:dyDescent="0.35">
      <c r="A31263" t="s">
        <v>12</v>
      </c>
      <c r="B31263" t="s">
        <v>1126</v>
      </c>
      <c r="C31263">
        <v>96</v>
      </c>
      <c r="D31263" t="s">
        <v>495</v>
      </c>
      <c r="E31263" t="s">
        <v>785</v>
      </c>
      <c r="F31263" t="s">
        <v>921</v>
      </c>
      <c r="G31263" t="s">
        <v>985</v>
      </c>
      <c r="H31263" t="s">
        <v>68</v>
      </c>
    </row>
    <row r="31264" spans="1:8" x14ac:dyDescent="0.35">
      <c r="A31264" t="s">
        <v>12</v>
      </c>
      <c r="B31264" t="s">
        <v>1127</v>
      </c>
      <c r="C31264">
        <v>100</v>
      </c>
      <c r="D31264" t="s">
        <v>375</v>
      </c>
      <c r="E31264" t="s">
        <v>827</v>
      </c>
      <c r="F31264" t="s">
        <v>843</v>
      </c>
      <c r="G31264" t="s">
        <v>950</v>
      </c>
      <c r="H31264" t="s">
        <v>417</v>
      </c>
    </row>
    <row r="31265" spans="1:8" x14ac:dyDescent="0.35">
      <c r="A31265" t="s">
        <v>12</v>
      </c>
      <c r="B31265" t="s">
        <v>339</v>
      </c>
      <c r="C31265">
        <v>13</v>
      </c>
      <c r="D31265" t="s">
        <v>365</v>
      </c>
      <c r="E31265" t="s">
        <v>365</v>
      </c>
      <c r="F31265" t="s">
        <v>456</v>
      </c>
      <c r="G31265" t="s">
        <v>140</v>
      </c>
      <c r="H31265" t="s">
        <v>364</v>
      </c>
    </row>
    <row r="31266" spans="1:8" x14ac:dyDescent="0.35">
      <c r="A31266" t="s">
        <v>13</v>
      </c>
      <c r="B31266" t="s">
        <v>1126</v>
      </c>
      <c r="C31266">
        <v>85</v>
      </c>
      <c r="D31266" t="s">
        <v>399</v>
      </c>
      <c r="E31266" t="s">
        <v>517</v>
      </c>
      <c r="F31266" t="s">
        <v>422</v>
      </c>
      <c r="G31266" t="s">
        <v>993</v>
      </c>
      <c r="H31266" t="s">
        <v>415</v>
      </c>
    </row>
    <row r="31267" spans="1:8" x14ac:dyDescent="0.35">
      <c r="A31267" t="s">
        <v>13</v>
      </c>
      <c r="B31267" t="s">
        <v>1127</v>
      </c>
      <c r="C31267">
        <v>112</v>
      </c>
      <c r="D31267" t="s">
        <v>446</v>
      </c>
      <c r="E31267" t="s">
        <v>1104</v>
      </c>
      <c r="F31267" t="s">
        <v>595</v>
      </c>
      <c r="G31267" t="s">
        <v>1087</v>
      </c>
      <c r="H31267" t="s">
        <v>616</v>
      </c>
    </row>
    <row r="31268" spans="1:8" x14ac:dyDescent="0.35">
      <c r="A31268" t="s">
        <v>13</v>
      </c>
      <c r="B31268" t="s">
        <v>339</v>
      </c>
      <c r="C31268">
        <v>9</v>
      </c>
      <c r="D31268" t="s">
        <v>140</v>
      </c>
      <c r="E31268" t="s">
        <v>140</v>
      </c>
      <c r="F31268" t="s">
        <v>140</v>
      </c>
      <c r="G31268" t="s">
        <v>664</v>
      </c>
      <c r="H31268" t="s">
        <v>665</v>
      </c>
    </row>
    <row r="31269" spans="1:8" x14ac:dyDescent="0.35">
      <c r="A31269" t="s">
        <v>14</v>
      </c>
      <c r="B31269" t="s">
        <v>1126</v>
      </c>
      <c r="C31269">
        <v>77</v>
      </c>
      <c r="D31269" t="s">
        <v>279</v>
      </c>
      <c r="E31269" t="s">
        <v>340</v>
      </c>
      <c r="F31269" t="s">
        <v>766</v>
      </c>
      <c r="G31269" t="s">
        <v>103</v>
      </c>
      <c r="H31269" t="s">
        <v>182</v>
      </c>
    </row>
    <row r="31270" spans="1:8" x14ac:dyDescent="0.35">
      <c r="A31270" t="s">
        <v>14</v>
      </c>
      <c r="B31270" t="s">
        <v>1127</v>
      </c>
      <c r="C31270">
        <v>119</v>
      </c>
      <c r="D31270" t="s">
        <v>521</v>
      </c>
      <c r="E31270" t="s">
        <v>746</v>
      </c>
      <c r="F31270" t="s">
        <v>792</v>
      </c>
      <c r="G31270" t="s">
        <v>107</v>
      </c>
      <c r="H31270" t="s">
        <v>464</v>
      </c>
    </row>
    <row r="31271" spans="1:8" x14ac:dyDescent="0.35">
      <c r="A31271" t="s">
        <v>14</v>
      </c>
      <c r="B31271" t="s">
        <v>339</v>
      </c>
      <c r="C31271">
        <v>7</v>
      </c>
      <c r="D31271" t="s">
        <v>1106</v>
      </c>
      <c r="E31271" t="s">
        <v>620</v>
      </c>
      <c r="F31271" t="s">
        <v>1106</v>
      </c>
      <c r="G31271" t="s">
        <v>862</v>
      </c>
      <c r="H31271" t="s">
        <v>485</v>
      </c>
    </row>
    <row r="31272" spans="1:8" x14ac:dyDescent="0.35">
      <c r="A31272" t="s">
        <v>15</v>
      </c>
      <c r="B31272" t="s">
        <v>1126</v>
      </c>
      <c r="C31272">
        <v>93</v>
      </c>
      <c r="D31272" t="s">
        <v>462</v>
      </c>
      <c r="E31272" t="s">
        <v>643</v>
      </c>
      <c r="F31272" t="s">
        <v>646</v>
      </c>
      <c r="G31272" t="s">
        <v>113</v>
      </c>
      <c r="H31272" t="s">
        <v>885</v>
      </c>
    </row>
    <row r="31273" spans="1:8" x14ac:dyDescent="0.35">
      <c r="A31273" t="s">
        <v>15</v>
      </c>
      <c r="B31273" t="s">
        <v>1127</v>
      </c>
      <c r="C31273">
        <v>107</v>
      </c>
      <c r="D31273" t="s">
        <v>841</v>
      </c>
      <c r="E31273" t="s">
        <v>871</v>
      </c>
      <c r="F31273" t="s">
        <v>492</v>
      </c>
      <c r="G31273" t="s">
        <v>1072</v>
      </c>
      <c r="H31273" t="s">
        <v>396</v>
      </c>
    </row>
    <row r="31274" spans="1:8" x14ac:dyDescent="0.35">
      <c r="A31274" t="s">
        <v>15</v>
      </c>
      <c r="B31274" t="s">
        <v>339</v>
      </c>
      <c r="C31274">
        <v>6</v>
      </c>
      <c r="D31274" t="s">
        <v>1104</v>
      </c>
      <c r="E31274" t="s">
        <v>1104</v>
      </c>
      <c r="F31274" t="s">
        <v>119</v>
      </c>
      <c r="G31274" t="s">
        <v>140</v>
      </c>
      <c r="H31274" t="s">
        <v>857</v>
      </c>
    </row>
    <row r="31275" spans="1:8" x14ac:dyDescent="0.35">
      <c r="A31275" t="s">
        <v>16</v>
      </c>
      <c r="B31275" t="s">
        <v>1126</v>
      </c>
      <c r="C31275">
        <v>83</v>
      </c>
      <c r="D31275" t="s">
        <v>618</v>
      </c>
      <c r="E31275" t="s">
        <v>614</v>
      </c>
      <c r="F31275" t="s">
        <v>389</v>
      </c>
      <c r="G31275" t="s">
        <v>942</v>
      </c>
      <c r="H31275" t="s">
        <v>533</v>
      </c>
    </row>
    <row r="31276" spans="1:8" x14ac:dyDescent="0.35">
      <c r="A31276" t="s">
        <v>16</v>
      </c>
      <c r="B31276" t="s">
        <v>1127</v>
      </c>
      <c r="C31276">
        <v>107</v>
      </c>
      <c r="D31276" t="s">
        <v>320</v>
      </c>
      <c r="E31276" t="s">
        <v>573</v>
      </c>
      <c r="F31276" t="s">
        <v>564</v>
      </c>
      <c r="G31276" t="s">
        <v>162</v>
      </c>
      <c r="H31276" t="s">
        <v>208</v>
      </c>
    </row>
    <row r="31277" spans="1:8" x14ac:dyDescent="0.35">
      <c r="A31277" t="s">
        <v>16</v>
      </c>
      <c r="B31277" t="s">
        <v>339</v>
      </c>
      <c r="C31277">
        <v>16</v>
      </c>
      <c r="D31277" t="s">
        <v>1062</v>
      </c>
      <c r="E31277" t="s">
        <v>1062</v>
      </c>
      <c r="F31277" t="s">
        <v>87</v>
      </c>
      <c r="G31277" t="s">
        <v>1104</v>
      </c>
      <c r="H31277" t="s">
        <v>905</v>
      </c>
    </row>
    <row r="31278" spans="1:8" x14ac:dyDescent="0.35">
      <c r="A31278" t="s">
        <v>17</v>
      </c>
      <c r="B31278" t="s">
        <v>1126</v>
      </c>
      <c r="C31278">
        <v>92</v>
      </c>
      <c r="D31278" t="s">
        <v>706</v>
      </c>
      <c r="E31278" t="s">
        <v>293</v>
      </c>
      <c r="F31278" t="s">
        <v>433</v>
      </c>
      <c r="G31278" t="s">
        <v>129</v>
      </c>
      <c r="H31278" t="s">
        <v>850</v>
      </c>
    </row>
    <row r="31279" spans="1:8" x14ac:dyDescent="0.35">
      <c r="A31279" t="s">
        <v>17</v>
      </c>
      <c r="B31279" t="s">
        <v>1127</v>
      </c>
      <c r="C31279">
        <v>100</v>
      </c>
      <c r="D31279" t="s">
        <v>880</v>
      </c>
      <c r="E31279" t="s">
        <v>921</v>
      </c>
      <c r="F31279" t="s">
        <v>455</v>
      </c>
      <c r="G31279" t="s">
        <v>1059</v>
      </c>
      <c r="H31279" t="s">
        <v>714</v>
      </c>
    </row>
    <row r="31280" spans="1:8" x14ac:dyDescent="0.35">
      <c r="A31280" t="s">
        <v>17</v>
      </c>
      <c r="B31280" t="s">
        <v>339</v>
      </c>
      <c r="C31280">
        <v>11</v>
      </c>
      <c r="D31280" t="s">
        <v>727</v>
      </c>
      <c r="E31280" t="s">
        <v>727</v>
      </c>
      <c r="F31280" t="s">
        <v>483</v>
      </c>
      <c r="G31280" t="s">
        <v>967</v>
      </c>
      <c r="H31280" t="s">
        <v>735</v>
      </c>
    </row>
    <row r="31281" spans="1:8" x14ac:dyDescent="0.35">
      <c r="A31281" t="s">
        <v>18</v>
      </c>
      <c r="B31281" t="s">
        <v>1126</v>
      </c>
      <c r="C31281">
        <v>94</v>
      </c>
      <c r="D31281" t="s">
        <v>1000</v>
      </c>
      <c r="E31281" t="s">
        <v>729</v>
      </c>
      <c r="F31281" t="s">
        <v>932</v>
      </c>
      <c r="G31281" t="s">
        <v>849</v>
      </c>
      <c r="H31281" t="s">
        <v>1015</v>
      </c>
    </row>
    <row r="31282" spans="1:8" x14ac:dyDescent="0.35">
      <c r="A31282" t="s">
        <v>18</v>
      </c>
      <c r="B31282" t="s">
        <v>1127</v>
      </c>
      <c r="C31282">
        <v>103</v>
      </c>
      <c r="D31282" t="s">
        <v>264</v>
      </c>
      <c r="E31282" t="s">
        <v>897</v>
      </c>
      <c r="F31282" t="s">
        <v>551</v>
      </c>
      <c r="G31282" t="s">
        <v>107</v>
      </c>
      <c r="H31282" t="s">
        <v>644</v>
      </c>
    </row>
    <row r="31283" spans="1:8" x14ac:dyDescent="0.35">
      <c r="A31283" t="s">
        <v>18</v>
      </c>
      <c r="B31283" t="s">
        <v>339</v>
      </c>
      <c r="C31283">
        <v>8</v>
      </c>
      <c r="D31283" t="s">
        <v>824</v>
      </c>
      <c r="E31283" t="s">
        <v>824</v>
      </c>
      <c r="F31283" t="s">
        <v>824</v>
      </c>
      <c r="G31283" t="s">
        <v>140</v>
      </c>
      <c r="H31283" t="s">
        <v>933</v>
      </c>
    </row>
    <row r="31284" spans="1:8" x14ac:dyDescent="0.35">
      <c r="A31284" t="s">
        <v>19</v>
      </c>
      <c r="B31284" t="s">
        <v>1126</v>
      </c>
      <c r="C31284">
        <v>96</v>
      </c>
      <c r="D31284" t="s">
        <v>93</v>
      </c>
      <c r="E31284" t="s">
        <v>893</v>
      </c>
      <c r="F31284" t="s">
        <v>446</v>
      </c>
      <c r="G31284" t="s">
        <v>837</v>
      </c>
      <c r="H31284" t="s">
        <v>823</v>
      </c>
    </row>
    <row r="31285" spans="1:8" x14ac:dyDescent="0.35">
      <c r="A31285" t="s">
        <v>19</v>
      </c>
      <c r="B31285" t="s">
        <v>1127</v>
      </c>
      <c r="C31285">
        <v>99</v>
      </c>
      <c r="D31285" t="s">
        <v>993</v>
      </c>
      <c r="E31285" t="s">
        <v>755</v>
      </c>
      <c r="F31285" t="s">
        <v>855</v>
      </c>
      <c r="G31285" t="s">
        <v>983</v>
      </c>
      <c r="H31285" t="s">
        <v>480</v>
      </c>
    </row>
    <row r="31286" spans="1:8" x14ac:dyDescent="0.35">
      <c r="A31286" t="s">
        <v>19</v>
      </c>
      <c r="B31286" t="s">
        <v>339</v>
      </c>
      <c r="C31286">
        <v>11</v>
      </c>
      <c r="D31286" t="s">
        <v>91</v>
      </c>
      <c r="E31286" t="s">
        <v>91</v>
      </c>
      <c r="F31286" t="s">
        <v>971</v>
      </c>
      <c r="G31286" t="s">
        <v>140</v>
      </c>
      <c r="H31286" t="s">
        <v>118</v>
      </c>
    </row>
    <row r="31287" spans="1:8" x14ac:dyDescent="0.35">
      <c r="A31287" t="s">
        <v>20</v>
      </c>
      <c r="B31287" t="s">
        <v>1126</v>
      </c>
      <c r="C31287">
        <v>87</v>
      </c>
      <c r="D31287" t="s">
        <v>771</v>
      </c>
      <c r="E31287" t="s">
        <v>848</v>
      </c>
      <c r="F31287" t="s">
        <v>848</v>
      </c>
      <c r="G31287" t="s">
        <v>317</v>
      </c>
      <c r="H31287" t="s">
        <v>76</v>
      </c>
    </row>
    <row r="31288" spans="1:8" x14ac:dyDescent="0.35">
      <c r="A31288" t="s">
        <v>20</v>
      </c>
      <c r="B31288" t="s">
        <v>1127</v>
      </c>
      <c r="C31288">
        <v>115</v>
      </c>
      <c r="D31288" t="s">
        <v>1182</v>
      </c>
      <c r="E31288" t="s">
        <v>785</v>
      </c>
      <c r="F31288" t="s">
        <v>1083</v>
      </c>
      <c r="G31288" t="s">
        <v>893</v>
      </c>
      <c r="H31288" t="s">
        <v>306</v>
      </c>
    </row>
    <row r="31289" spans="1:8" x14ac:dyDescent="0.35">
      <c r="A31289" t="s">
        <v>20</v>
      </c>
      <c r="B31289" t="s">
        <v>339</v>
      </c>
      <c r="C31289">
        <v>4</v>
      </c>
      <c r="D31289" t="s">
        <v>140</v>
      </c>
      <c r="E31289" t="s">
        <v>140</v>
      </c>
      <c r="F31289" t="s">
        <v>140</v>
      </c>
      <c r="G31289" t="s">
        <v>594</v>
      </c>
      <c r="H31289" t="s">
        <v>593</v>
      </c>
    </row>
    <row r="31290" spans="1:8" x14ac:dyDescent="0.35">
      <c r="A31290" t="s">
        <v>21</v>
      </c>
      <c r="B31290" t="s">
        <v>1126</v>
      </c>
      <c r="C31290">
        <v>58</v>
      </c>
      <c r="D31290" t="s">
        <v>490</v>
      </c>
      <c r="E31290" t="s">
        <v>749</v>
      </c>
      <c r="F31290" t="s">
        <v>157</v>
      </c>
      <c r="G31290" t="s">
        <v>1004</v>
      </c>
      <c r="H31290" t="s">
        <v>946</v>
      </c>
    </row>
    <row r="31291" spans="1:8" x14ac:dyDescent="0.35">
      <c r="A31291" t="s">
        <v>21</v>
      </c>
      <c r="B31291" t="s">
        <v>1127</v>
      </c>
      <c r="C31291">
        <v>144</v>
      </c>
      <c r="D31291" t="s">
        <v>959</v>
      </c>
      <c r="E31291" t="s">
        <v>564</v>
      </c>
      <c r="F31291" t="s">
        <v>874</v>
      </c>
      <c r="G31291" t="s">
        <v>1073</v>
      </c>
      <c r="H31291" t="s">
        <v>42</v>
      </c>
    </row>
    <row r="31292" spans="1:8" x14ac:dyDescent="0.35">
      <c r="A31292" t="s">
        <v>21</v>
      </c>
      <c r="B31292" t="s">
        <v>339</v>
      </c>
      <c r="C31292">
        <v>8</v>
      </c>
      <c r="D31292" t="s">
        <v>592</v>
      </c>
      <c r="E31292" t="s">
        <v>592</v>
      </c>
      <c r="F31292" t="s">
        <v>592</v>
      </c>
      <c r="G31292" t="s">
        <v>140</v>
      </c>
      <c r="H31292" t="s">
        <v>1158</v>
      </c>
    </row>
    <row r="31293" spans="1:8" x14ac:dyDescent="0.35">
      <c r="A31293" t="s">
        <v>22</v>
      </c>
      <c r="B31293" t="s">
        <v>1126</v>
      </c>
      <c r="C31293">
        <v>87</v>
      </c>
      <c r="D31293" t="s">
        <v>654</v>
      </c>
      <c r="E31293" t="s">
        <v>117</v>
      </c>
      <c r="F31293" t="s">
        <v>521</v>
      </c>
      <c r="G31293" t="s">
        <v>93</v>
      </c>
      <c r="H31293" t="s">
        <v>907</v>
      </c>
    </row>
    <row r="31294" spans="1:8" x14ac:dyDescent="0.35">
      <c r="A31294" t="s">
        <v>22</v>
      </c>
      <c r="B31294" t="s">
        <v>1127</v>
      </c>
      <c r="C31294">
        <v>111</v>
      </c>
      <c r="D31294" t="s">
        <v>349</v>
      </c>
      <c r="E31294" t="s">
        <v>389</v>
      </c>
      <c r="F31294" t="s">
        <v>481</v>
      </c>
      <c r="G31294" t="s">
        <v>824</v>
      </c>
      <c r="H31294" t="s">
        <v>612</v>
      </c>
    </row>
    <row r="31295" spans="1:8" x14ac:dyDescent="0.35">
      <c r="A31295" t="s">
        <v>22</v>
      </c>
      <c r="B31295" t="s">
        <v>339</v>
      </c>
      <c r="C31295">
        <v>11</v>
      </c>
      <c r="D31295" t="s">
        <v>1072</v>
      </c>
      <c r="E31295" t="s">
        <v>1072</v>
      </c>
      <c r="F31295" t="s">
        <v>1072</v>
      </c>
      <c r="G31295" t="s">
        <v>140</v>
      </c>
      <c r="H31295" t="s">
        <v>1161</v>
      </c>
    </row>
    <row r="31296" spans="1:8" x14ac:dyDescent="0.35">
      <c r="A31296" t="s">
        <v>23</v>
      </c>
      <c r="B31296" t="s">
        <v>1126</v>
      </c>
      <c r="C31296">
        <v>99</v>
      </c>
      <c r="D31296" t="s">
        <v>781</v>
      </c>
      <c r="E31296" t="s">
        <v>595</v>
      </c>
      <c r="F31296" t="s">
        <v>1083</v>
      </c>
      <c r="G31296" t="s">
        <v>929</v>
      </c>
      <c r="H31296" t="s">
        <v>82</v>
      </c>
    </row>
    <row r="31297" spans="1:8" x14ac:dyDescent="0.35">
      <c r="A31297" t="s">
        <v>23</v>
      </c>
      <c r="B31297" t="s">
        <v>1127</v>
      </c>
      <c r="C31297">
        <v>94</v>
      </c>
      <c r="D31297" t="s">
        <v>89</v>
      </c>
      <c r="E31297" t="s">
        <v>801</v>
      </c>
      <c r="F31297" t="s">
        <v>187</v>
      </c>
      <c r="G31297" t="s">
        <v>527</v>
      </c>
      <c r="H31297" t="s">
        <v>976</v>
      </c>
    </row>
    <row r="31298" spans="1:8" x14ac:dyDescent="0.35">
      <c r="A31298" t="s">
        <v>23</v>
      </c>
      <c r="B31298" t="s">
        <v>339</v>
      </c>
      <c r="C31298">
        <v>12</v>
      </c>
      <c r="D31298" t="s">
        <v>582</v>
      </c>
      <c r="E31298" t="s">
        <v>1071</v>
      </c>
      <c r="F31298" t="s">
        <v>1071</v>
      </c>
      <c r="G31298" t="s">
        <v>140</v>
      </c>
      <c r="H31298" t="s">
        <v>581</v>
      </c>
    </row>
    <row r="31299" spans="1:8" x14ac:dyDescent="0.35">
      <c r="A31299" t="s">
        <v>24</v>
      </c>
      <c r="B31299" t="s">
        <v>1126</v>
      </c>
      <c r="C31299">
        <v>86</v>
      </c>
      <c r="D31299" t="s">
        <v>841</v>
      </c>
      <c r="E31299" t="s">
        <v>101</v>
      </c>
      <c r="F31299" t="s">
        <v>860</v>
      </c>
      <c r="G31299" t="s">
        <v>662</v>
      </c>
      <c r="H31299" t="s">
        <v>272</v>
      </c>
    </row>
    <row r="31300" spans="1:8" x14ac:dyDescent="0.35">
      <c r="A31300" t="s">
        <v>24</v>
      </c>
      <c r="B31300" t="s">
        <v>1127</v>
      </c>
      <c r="C31300">
        <v>117</v>
      </c>
      <c r="D31300" t="s">
        <v>900</v>
      </c>
      <c r="E31300" t="s">
        <v>667</v>
      </c>
      <c r="F31300" t="s">
        <v>802</v>
      </c>
      <c r="G31300" t="s">
        <v>838</v>
      </c>
      <c r="H31300" t="s">
        <v>586</v>
      </c>
    </row>
    <row r="31301" spans="1:8" x14ac:dyDescent="0.35">
      <c r="A31301" t="s">
        <v>24</v>
      </c>
      <c r="B31301" t="s">
        <v>339</v>
      </c>
      <c r="C31301">
        <v>4</v>
      </c>
      <c r="D31301" t="s">
        <v>553</v>
      </c>
      <c r="E31301" t="s">
        <v>385</v>
      </c>
      <c r="F31301" t="s">
        <v>553</v>
      </c>
      <c r="G31301" t="s">
        <v>875</v>
      </c>
      <c r="H31301" t="s">
        <v>452</v>
      </c>
    </row>
    <row r="31302" spans="1:8" x14ac:dyDescent="0.35">
      <c r="A31302" t="s">
        <v>25</v>
      </c>
      <c r="B31302" t="s">
        <v>1126</v>
      </c>
      <c r="C31302">
        <v>85</v>
      </c>
      <c r="D31302" t="s">
        <v>467</v>
      </c>
      <c r="E31302" t="s">
        <v>412</v>
      </c>
      <c r="F31302" t="s">
        <v>659</v>
      </c>
      <c r="G31302" t="s">
        <v>746</v>
      </c>
      <c r="H31302" t="s">
        <v>246</v>
      </c>
    </row>
    <row r="31303" spans="1:8" x14ac:dyDescent="0.35">
      <c r="A31303" t="s">
        <v>25</v>
      </c>
      <c r="B31303" t="s">
        <v>1127</v>
      </c>
      <c r="C31303">
        <v>111</v>
      </c>
      <c r="D31303" t="s">
        <v>55</v>
      </c>
      <c r="E31303" t="s">
        <v>365</v>
      </c>
      <c r="F31303" t="s">
        <v>728</v>
      </c>
      <c r="G31303" t="s">
        <v>897</v>
      </c>
      <c r="H31303" t="s">
        <v>138</v>
      </c>
    </row>
    <row r="31304" spans="1:8" x14ac:dyDescent="0.35">
      <c r="A31304" t="s">
        <v>25</v>
      </c>
      <c r="B31304" t="s">
        <v>339</v>
      </c>
      <c r="C31304">
        <v>8</v>
      </c>
      <c r="D31304" t="s">
        <v>1004</v>
      </c>
      <c r="E31304" t="s">
        <v>1004</v>
      </c>
      <c r="F31304" t="s">
        <v>937</v>
      </c>
      <c r="G31304" t="s">
        <v>140</v>
      </c>
      <c r="H31304" t="s">
        <v>675</v>
      </c>
    </row>
    <row r="31305" spans="1:8" x14ac:dyDescent="0.35">
      <c r="A31305" t="s">
        <v>26</v>
      </c>
      <c r="B31305" t="s">
        <v>1126</v>
      </c>
      <c r="C31305">
        <v>92</v>
      </c>
      <c r="D31305" t="s">
        <v>513</v>
      </c>
      <c r="E31305" t="s">
        <v>495</v>
      </c>
      <c r="F31305" t="s">
        <v>888</v>
      </c>
      <c r="G31305" t="s">
        <v>706</v>
      </c>
      <c r="H31305" t="s">
        <v>393</v>
      </c>
    </row>
    <row r="31306" spans="1:8" x14ac:dyDescent="0.35">
      <c r="A31306" t="s">
        <v>26</v>
      </c>
      <c r="B31306" t="s">
        <v>1127</v>
      </c>
      <c r="C31306">
        <v>100</v>
      </c>
      <c r="D31306" t="s">
        <v>279</v>
      </c>
      <c r="E31306" t="s">
        <v>261</v>
      </c>
      <c r="F31306" t="s">
        <v>455</v>
      </c>
      <c r="G31306" t="s">
        <v>1065</v>
      </c>
      <c r="H31306" t="s">
        <v>711</v>
      </c>
    </row>
    <row r="31307" spans="1:8" x14ac:dyDescent="0.35">
      <c r="A31307" t="s">
        <v>26</v>
      </c>
      <c r="B31307" t="s">
        <v>339</v>
      </c>
      <c r="C31307">
        <v>10</v>
      </c>
      <c r="D31307" t="s">
        <v>812</v>
      </c>
      <c r="E31307" t="s">
        <v>812</v>
      </c>
      <c r="F31307" t="s">
        <v>668</v>
      </c>
      <c r="G31307" t="s">
        <v>917</v>
      </c>
      <c r="H31307" t="s">
        <v>205</v>
      </c>
    </row>
    <row r="31308" spans="1:8" x14ac:dyDescent="0.35">
      <c r="A31308" t="s">
        <v>27</v>
      </c>
      <c r="B31308" t="s">
        <v>1126</v>
      </c>
      <c r="C31308">
        <v>78</v>
      </c>
      <c r="D31308" t="s">
        <v>538</v>
      </c>
      <c r="E31308" t="s">
        <v>614</v>
      </c>
      <c r="F31308" t="s">
        <v>777</v>
      </c>
      <c r="G31308" t="s">
        <v>105</v>
      </c>
      <c r="H31308" t="s">
        <v>726</v>
      </c>
    </row>
    <row r="31309" spans="1:8" x14ac:dyDescent="0.35">
      <c r="A31309" t="s">
        <v>27</v>
      </c>
      <c r="B31309" t="s">
        <v>1127</v>
      </c>
      <c r="C31309">
        <v>114</v>
      </c>
      <c r="D31309" t="s">
        <v>731</v>
      </c>
      <c r="E31309" t="s">
        <v>746</v>
      </c>
      <c r="F31309" t="s">
        <v>685</v>
      </c>
      <c r="G31309" t="s">
        <v>950</v>
      </c>
      <c r="H31309" t="s">
        <v>272</v>
      </c>
    </row>
    <row r="31310" spans="1:8" x14ac:dyDescent="0.35">
      <c r="A31310" t="s">
        <v>27</v>
      </c>
      <c r="B31310" t="s">
        <v>339</v>
      </c>
      <c r="C31310">
        <v>12</v>
      </c>
      <c r="D31310" t="s">
        <v>654</v>
      </c>
      <c r="E31310" t="s">
        <v>654</v>
      </c>
      <c r="F31310" t="s">
        <v>654</v>
      </c>
      <c r="G31310" t="s">
        <v>95</v>
      </c>
      <c r="H31310" t="s">
        <v>58</v>
      </c>
    </row>
    <row r="31311" spans="1:8" x14ac:dyDescent="0.35">
      <c r="A31311" t="s">
        <v>28</v>
      </c>
      <c r="B31311" t="s">
        <v>1126</v>
      </c>
      <c r="C31311">
        <v>72</v>
      </c>
      <c r="D31311" t="s">
        <v>674</v>
      </c>
      <c r="E31311" t="s">
        <v>103</v>
      </c>
      <c r="F31311" t="s">
        <v>614</v>
      </c>
      <c r="G31311" t="s">
        <v>89</v>
      </c>
      <c r="H31311" t="s">
        <v>881</v>
      </c>
    </row>
    <row r="31312" spans="1:8" x14ac:dyDescent="0.35">
      <c r="A31312" t="s">
        <v>28</v>
      </c>
      <c r="B31312" t="s">
        <v>1127</v>
      </c>
      <c r="C31312">
        <v>125</v>
      </c>
      <c r="D31312" t="s">
        <v>582</v>
      </c>
      <c r="E31312" t="s">
        <v>681</v>
      </c>
      <c r="F31312" t="s">
        <v>57</v>
      </c>
      <c r="G31312" t="s">
        <v>458</v>
      </c>
      <c r="H31312" t="s">
        <v>807</v>
      </c>
    </row>
    <row r="31313" spans="1:8" x14ac:dyDescent="0.35">
      <c r="A31313" t="s">
        <v>28</v>
      </c>
      <c r="B31313" t="s">
        <v>339</v>
      </c>
      <c r="C31313">
        <v>10</v>
      </c>
      <c r="D31313" t="s">
        <v>968</v>
      </c>
      <c r="E31313" t="s">
        <v>968</v>
      </c>
      <c r="F31313" t="s">
        <v>379</v>
      </c>
      <c r="G31313" t="s">
        <v>942</v>
      </c>
      <c r="H31313" t="s">
        <v>205</v>
      </c>
    </row>
    <row r="31314" spans="1:8" x14ac:dyDescent="0.35">
      <c r="A31314" t="s">
        <v>29</v>
      </c>
      <c r="B31314" t="s">
        <v>1126</v>
      </c>
      <c r="C31314">
        <v>96</v>
      </c>
      <c r="D31314" t="s">
        <v>818</v>
      </c>
      <c r="E31314" t="s">
        <v>623</v>
      </c>
      <c r="F31314" t="s">
        <v>266</v>
      </c>
      <c r="G31314" t="s">
        <v>646</v>
      </c>
      <c r="H31314" t="s">
        <v>252</v>
      </c>
    </row>
    <row r="31315" spans="1:8" x14ac:dyDescent="0.35">
      <c r="A31315" t="s">
        <v>29</v>
      </c>
      <c r="B31315" t="s">
        <v>1127</v>
      </c>
      <c r="C31315">
        <v>98</v>
      </c>
      <c r="D31315" t="s">
        <v>381</v>
      </c>
      <c r="E31315" t="s">
        <v>349</v>
      </c>
      <c r="F31315" t="s">
        <v>584</v>
      </c>
      <c r="G31315" t="s">
        <v>1044</v>
      </c>
      <c r="H31315" t="s">
        <v>798</v>
      </c>
    </row>
    <row r="31316" spans="1:8" x14ac:dyDescent="0.35">
      <c r="A31316" t="s">
        <v>29</v>
      </c>
      <c r="B31316" t="s">
        <v>339</v>
      </c>
      <c r="C31316">
        <v>10</v>
      </c>
      <c r="D31316" t="s">
        <v>63</v>
      </c>
      <c r="E31316" t="s">
        <v>759</v>
      </c>
      <c r="F31316" t="s">
        <v>131</v>
      </c>
      <c r="G31316" t="s">
        <v>985</v>
      </c>
      <c r="H31316" t="s">
        <v>373</v>
      </c>
    </row>
    <row r="31317" spans="1:8" x14ac:dyDescent="0.35">
      <c r="A31317" t="s">
        <v>30</v>
      </c>
      <c r="B31317" t="s">
        <v>1126</v>
      </c>
      <c r="C31317">
        <v>76</v>
      </c>
      <c r="D31317" t="s">
        <v>41</v>
      </c>
      <c r="E31317" t="s">
        <v>932</v>
      </c>
      <c r="F31317" t="s">
        <v>994</v>
      </c>
      <c r="G31317" t="s">
        <v>973</v>
      </c>
      <c r="H31317" t="s">
        <v>255</v>
      </c>
    </row>
    <row r="31318" spans="1:8" x14ac:dyDescent="0.35">
      <c r="A31318" t="s">
        <v>30</v>
      </c>
      <c r="B31318" t="s">
        <v>1127</v>
      </c>
      <c r="C31318">
        <v>120</v>
      </c>
      <c r="D31318" t="s">
        <v>826</v>
      </c>
      <c r="E31318" t="s">
        <v>921</v>
      </c>
      <c r="F31318" t="s">
        <v>792</v>
      </c>
      <c r="G31318" t="s">
        <v>521</v>
      </c>
      <c r="H31318" t="s">
        <v>448</v>
      </c>
    </row>
    <row r="31319" spans="1:8" x14ac:dyDescent="0.35">
      <c r="A31319" t="s">
        <v>30</v>
      </c>
      <c r="B31319" t="s">
        <v>339</v>
      </c>
      <c r="C31319">
        <v>6</v>
      </c>
      <c r="D31319" t="s">
        <v>436</v>
      </c>
      <c r="E31319" t="s">
        <v>659</v>
      </c>
      <c r="F31319" t="s">
        <v>140</v>
      </c>
      <c r="G31319" t="s">
        <v>140</v>
      </c>
      <c r="H31319" t="s">
        <v>437</v>
      </c>
    </row>
    <row r="31320" spans="1:8" x14ac:dyDescent="0.35">
      <c r="A31320" t="s">
        <v>31</v>
      </c>
      <c r="B31320" t="s">
        <v>1126</v>
      </c>
      <c r="C31320">
        <v>101</v>
      </c>
      <c r="D31320" t="s">
        <v>371</v>
      </c>
      <c r="E31320" t="s">
        <v>1087</v>
      </c>
      <c r="F31320" t="s">
        <v>101</v>
      </c>
      <c r="G31320" t="s">
        <v>641</v>
      </c>
      <c r="H31320" t="s">
        <v>166</v>
      </c>
    </row>
    <row r="31321" spans="1:8" x14ac:dyDescent="0.35">
      <c r="A31321" t="s">
        <v>31</v>
      </c>
      <c r="B31321" t="s">
        <v>1127</v>
      </c>
      <c r="C31321">
        <v>100</v>
      </c>
      <c r="D31321" t="s">
        <v>968</v>
      </c>
      <c r="E31321" t="s">
        <v>668</v>
      </c>
      <c r="F31321" t="s">
        <v>421</v>
      </c>
      <c r="G31321" t="s">
        <v>712</v>
      </c>
      <c r="H31321" t="s">
        <v>398</v>
      </c>
    </row>
    <row r="31322" spans="1:8" x14ac:dyDescent="0.35">
      <c r="A31322" t="s">
        <v>31</v>
      </c>
      <c r="B31322" t="s">
        <v>339</v>
      </c>
      <c r="C31322">
        <v>6</v>
      </c>
      <c r="D31322" t="s">
        <v>504</v>
      </c>
      <c r="E31322" t="s">
        <v>504</v>
      </c>
      <c r="F31322" t="s">
        <v>504</v>
      </c>
      <c r="G31322" t="s">
        <v>206</v>
      </c>
      <c r="H31322" t="s">
        <v>43</v>
      </c>
    </row>
    <row r="31323" spans="1:8" x14ac:dyDescent="0.35">
      <c r="A31323" t="s">
        <v>32</v>
      </c>
      <c r="B31323" t="s">
        <v>1126</v>
      </c>
      <c r="C31323">
        <v>2085</v>
      </c>
      <c r="D31323" t="s">
        <v>932</v>
      </c>
      <c r="E31323" t="s">
        <v>476</v>
      </c>
      <c r="F31323" t="s">
        <v>1071</v>
      </c>
      <c r="G31323" t="s">
        <v>269</v>
      </c>
      <c r="H31323" t="s">
        <v>166</v>
      </c>
    </row>
    <row r="31324" spans="1:8" x14ac:dyDescent="0.35">
      <c r="A31324" t="s">
        <v>32</v>
      </c>
      <c r="B31324" t="s">
        <v>1127</v>
      </c>
      <c r="C31324">
        <v>2641</v>
      </c>
      <c r="D31324" t="s">
        <v>145</v>
      </c>
      <c r="E31324" t="s">
        <v>913</v>
      </c>
      <c r="F31324" t="s">
        <v>571</v>
      </c>
      <c r="G31324" t="s">
        <v>942</v>
      </c>
      <c r="H31324" t="s">
        <v>979</v>
      </c>
    </row>
    <row r="31325" spans="1:8" x14ac:dyDescent="0.35">
      <c r="A31325" t="s">
        <v>32</v>
      </c>
      <c r="B31325" t="s">
        <v>339</v>
      </c>
      <c r="C31325">
        <v>204</v>
      </c>
      <c r="D31325" t="s">
        <v>511</v>
      </c>
      <c r="E31325" t="s">
        <v>871</v>
      </c>
      <c r="F31325" t="s">
        <v>746</v>
      </c>
      <c r="G31325" t="s">
        <v>915</v>
      </c>
      <c r="H31325" t="s">
        <v>679</v>
      </c>
    </row>
    <row r="31327" spans="1:8" x14ac:dyDescent="0.35">
      <c r="A31327" t="s">
        <v>2293</v>
      </c>
    </row>
    <row r="31328" spans="1:8" x14ac:dyDescent="0.35">
      <c r="A31328" t="s">
        <v>2</v>
      </c>
      <c r="B31328" t="s">
        <v>1141</v>
      </c>
      <c r="C31328" t="s">
        <v>3</v>
      </c>
      <c r="D31328" t="s">
        <v>2288</v>
      </c>
      <c r="E31328" t="s">
        <v>2289</v>
      </c>
      <c r="F31328" t="s">
        <v>2290</v>
      </c>
      <c r="G31328" t="s">
        <v>2291</v>
      </c>
      <c r="H31328" t="s">
        <v>1042</v>
      </c>
    </row>
    <row r="31329" spans="1:8" x14ac:dyDescent="0.35">
      <c r="A31329" t="s">
        <v>8</v>
      </c>
      <c r="B31329" t="s">
        <v>1129</v>
      </c>
      <c r="C31329">
        <v>44</v>
      </c>
      <c r="D31329" t="s">
        <v>805</v>
      </c>
      <c r="E31329" t="s">
        <v>511</v>
      </c>
      <c r="F31329" t="s">
        <v>848</v>
      </c>
      <c r="G31329" t="s">
        <v>952</v>
      </c>
      <c r="H31329" t="s">
        <v>174</v>
      </c>
    </row>
    <row r="31330" spans="1:8" x14ac:dyDescent="0.35">
      <c r="A31330" t="s">
        <v>8</v>
      </c>
      <c r="B31330" t="s">
        <v>1130</v>
      </c>
      <c r="C31330">
        <v>116</v>
      </c>
      <c r="D31330" t="s">
        <v>492</v>
      </c>
      <c r="E31330" t="s">
        <v>399</v>
      </c>
      <c r="F31330" t="s">
        <v>827</v>
      </c>
      <c r="G31330" t="s">
        <v>1049</v>
      </c>
      <c r="H31330" t="s">
        <v>328</v>
      </c>
    </row>
    <row r="31331" spans="1:8" x14ac:dyDescent="0.35">
      <c r="A31331" t="s">
        <v>8</v>
      </c>
      <c r="B31331" t="s">
        <v>1131</v>
      </c>
      <c r="C31331">
        <v>44</v>
      </c>
      <c r="D31331" t="s">
        <v>389</v>
      </c>
      <c r="E31331" t="s">
        <v>495</v>
      </c>
      <c r="F31331" t="s">
        <v>723</v>
      </c>
      <c r="G31331" t="s">
        <v>187</v>
      </c>
      <c r="H31331" t="s">
        <v>231</v>
      </c>
    </row>
    <row r="31332" spans="1:8" x14ac:dyDescent="0.35">
      <c r="A31332" t="s">
        <v>9</v>
      </c>
      <c r="B31332" t="s">
        <v>1129</v>
      </c>
      <c r="C31332">
        <v>18</v>
      </c>
      <c r="D31332" t="s">
        <v>991</v>
      </c>
      <c r="E31332" t="s">
        <v>991</v>
      </c>
      <c r="F31332" t="s">
        <v>991</v>
      </c>
      <c r="G31332" t="s">
        <v>41</v>
      </c>
      <c r="H31332" t="s">
        <v>807</v>
      </c>
    </row>
    <row r="31333" spans="1:8" x14ac:dyDescent="0.35">
      <c r="A31333" t="s">
        <v>9</v>
      </c>
      <c r="B31333" t="s">
        <v>1130</v>
      </c>
      <c r="C31333">
        <v>163</v>
      </c>
      <c r="D31333" t="s">
        <v>723</v>
      </c>
      <c r="E31333" t="s">
        <v>848</v>
      </c>
      <c r="F31333" t="s">
        <v>671</v>
      </c>
      <c r="G31333" t="s">
        <v>115</v>
      </c>
      <c r="H31333" t="s">
        <v>726</v>
      </c>
    </row>
    <row r="31334" spans="1:8" x14ac:dyDescent="0.35">
      <c r="A31334" t="s">
        <v>9</v>
      </c>
      <c r="B31334" t="s">
        <v>1131</v>
      </c>
      <c r="C31334">
        <v>20</v>
      </c>
      <c r="D31334" t="s">
        <v>221</v>
      </c>
      <c r="E31334" t="s">
        <v>737</v>
      </c>
      <c r="F31334" t="s">
        <v>790</v>
      </c>
      <c r="G31334" t="s">
        <v>954</v>
      </c>
      <c r="H31334" t="s">
        <v>852</v>
      </c>
    </row>
    <row r="31335" spans="1:8" x14ac:dyDescent="0.35">
      <c r="A31335" t="s">
        <v>10</v>
      </c>
      <c r="B31335" t="s">
        <v>1129</v>
      </c>
      <c r="C31335">
        <v>25</v>
      </c>
      <c r="D31335" t="s">
        <v>874</v>
      </c>
      <c r="E31335" t="s">
        <v>571</v>
      </c>
      <c r="F31335" t="s">
        <v>363</v>
      </c>
      <c r="G31335" t="s">
        <v>515</v>
      </c>
      <c r="H31335" t="s">
        <v>630</v>
      </c>
    </row>
    <row r="31336" spans="1:8" x14ac:dyDescent="0.35">
      <c r="A31336" t="s">
        <v>10</v>
      </c>
      <c r="B31336" t="s">
        <v>1130</v>
      </c>
      <c r="C31336">
        <v>169</v>
      </c>
      <c r="D31336" t="s">
        <v>994</v>
      </c>
      <c r="E31336" t="s">
        <v>446</v>
      </c>
      <c r="F31336" t="s">
        <v>827</v>
      </c>
      <c r="G31336" t="s">
        <v>1072</v>
      </c>
      <c r="H31336" t="s">
        <v>803</v>
      </c>
    </row>
    <row r="31337" spans="1:8" x14ac:dyDescent="0.35">
      <c r="A31337" t="s">
        <v>10</v>
      </c>
      <c r="B31337" t="s">
        <v>1131</v>
      </c>
      <c r="C31337">
        <v>14</v>
      </c>
      <c r="D31337" t="s">
        <v>435</v>
      </c>
      <c r="E31337" t="s">
        <v>435</v>
      </c>
      <c r="F31337" t="s">
        <v>435</v>
      </c>
      <c r="G31337" t="s">
        <v>140</v>
      </c>
      <c r="H31337" t="s">
        <v>434</v>
      </c>
    </row>
    <row r="31338" spans="1:8" x14ac:dyDescent="0.35">
      <c r="A31338" t="s">
        <v>11</v>
      </c>
      <c r="B31338" t="s">
        <v>1129</v>
      </c>
      <c r="C31338">
        <v>22</v>
      </c>
      <c r="D31338" t="s">
        <v>412</v>
      </c>
      <c r="E31338" t="s">
        <v>412</v>
      </c>
      <c r="F31338" t="s">
        <v>810</v>
      </c>
      <c r="G31338" t="s">
        <v>788</v>
      </c>
      <c r="H31338" t="s">
        <v>525</v>
      </c>
    </row>
    <row r="31339" spans="1:8" x14ac:dyDescent="0.35">
      <c r="A31339" t="s">
        <v>11</v>
      </c>
      <c r="B31339" t="s">
        <v>1130</v>
      </c>
      <c r="C31339">
        <v>160</v>
      </c>
      <c r="D31339" t="s">
        <v>513</v>
      </c>
      <c r="E31339" t="s">
        <v>443</v>
      </c>
      <c r="F31339" t="s">
        <v>513</v>
      </c>
      <c r="G31339" t="s">
        <v>592</v>
      </c>
      <c r="H31339" t="s">
        <v>690</v>
      </c>
    </row>
    <row r="31340" spans="1:8" x14ac:dyDescent="0.35">
      <c r="A31340" t="s">
        <v>11</v>
      </c>
      <c r="B31340" t="s">
        <v>1131</v>
      </c>
      <c r="C31340">
        <v>24</v>
      </c>
      <c r="D31340" t="s">
        <v>924</v>
      </c>
      <c r="E31340" t="s">
        <v>953</v>
      </c>
      <c r="F31340" t="s">
        <v>953</v>
      </c>
      <c r="G31340" t="s">
        <v>140</v>
      </c>
      <c r="H31340" t="s">
        <v>923</v>
      </c>
    </row>
    <row r="31341" spans="1:8" x14ac:dyDescent="0.35">
      <c r="A31341" t="s">
        <v>12</v>
      </c>
      <c r="B31341" t="s">
        <v>1129</v>
      </c>
      <c r="C31341">
        <v>77</v>
      </c>
      <c r="D31341" t="s">
        <v>460</v>
      </c>
      <c r="E31341" t="s">
        <v>57</v>
      </c>
      <c r="F31341" t="s">
        <v>49</v>
      </c>
      <c r="G31341" t="s">
        <v>515</v>
      </c>
      <c r="H31341" t="s">
        <v>398</v>
      </c>
    </row>
    <row r="31342" spans="1:8" x14ac:dyDescent="0.35">
      <c r="A31342" t="s">
        <v>12</v>
      </c>
      <c r="B31342" t="s">
        <v>1130</v>
      </c>
      <c r="C31342">
        <v>87</v>
      </c>
      <c r="D31342" t="s">
        <v>467</v>
      </c>
      <c r="E31342" t="s">
        <v>592</v>
      </c>
      <c r="F31342" t="s">
        <v>513</v>
      </c>
      <c r="G31342" t="s">
        <v>733</v>
      </c>
      <c r="H31342" t="s">
        <v>347</v>
      </c>
    </row>
    <row r="31343" spans="1:8" x14ac:dyDescent="0.35">
      <c r="A31343" t="s">
        <v>12</v>
      </c>
      <c r="B31343" t="s">
        <v>1131</v>
      </c>
      <c r="C31343">
        <v>45</v>
      </c>
      <c r="D31343" t="s">
        <v>731</v>
      </c>
      <c r="E31343" t="s">
        <v>1071</v>
      </c>
      <c r="F31343" t="s">
        <v>895</v>
      </c>
      <c r="G31343" t="s">
        <v>646</v>
      </c>
      <c r="H31343" t="s">
        <v>799</v>
      </c>
    </row>
    <row r="31344" spans="1:8" x14ac:dyDescent="0.35">
      <c r="A31344" t="s">
        <v>13</v>
      </c>
      <c r="B31344" t="s">
        <v>1129</v>
      </c>
      <c r="C31344">
        <v>31</v>
      </c>
      <c r="D31344" t="s">
        <v>1044</v>
      </c>
      <c r="E31344" t="s">
        <v>869</v>
      </c>
      <c r="F31344" t="s">
        <v>919</v>
      </c>
      <c r="G31344" t="s">
        <v>67</v>
      </c>
      <c r="H31344" t="s">
        <v>182</v>
      </c>
    </row>
    <row r="31345" spans="1:8" x14ac:dyDescent="0.35">
      <c r="A31345" t="s">
        <v>13</v>
      </c>
      <c r="B31345" t="s">
        <v>1130</v>
      </c>
      <c r="C31345">
        <v>99</v>
      </c>
      <c r="D31345" t="s">
        <v>614</v>
      </c>
      <c r="E31345" t="s">
        <v>121</v>
      </c>
      <c r="F31345" t="s">
        <v>187</v>
      </c>
      <c r="G31345" t="s">
        <v>897</v>
      </c>
      <c r="H31345" t="s">
        <v>605</v>
      </c>
    </row>
    <row r="31346" spans="1:8" x14ac:dyDescent="0.35">
      <c r="A31346" t="s">
        <v>13</v>
      </c>
      <c r="B31346" t="s">
        <v>1131</v>
      </c>
      <c r="C31346">
        <v>76</v>
      </c>
      <c r="D31346" t="s">
        <v>805</v>
      </c>
      <c r="E31346" t="s">
        <v>641</v>
      </c>
      <c r="F31346" t="s">
        <v>837</v>
      </c>
      <c r="G31346" t="s">
        <v>371</v>
      </c>
      <c r="H31346" t="s">
        <v>600</v>
      </c>
    </row>
    <row r="31347" spans="1:8" x14ac:dyDescent="0.35">
      <c r="A31347" t="s">
        <v>14</v>
      </c>
      <c r="B31347" t="s">
        <v>1129</v>
      </c>
      <c r="C31347">
        <v>49</v>
      </c>
      <c r="D31347" t="s">
        <v>805</v>
      </c>
      <c r="E31347" t="s">
        <v>975</v>
      </c>
      <c r="F31347" t="s">
        <v>526</v>
      </c>
      <c r="G31347" t="s">
        <v>1049</v>
      </c>
      <c r="H31347" t="s">
        <v>813</v>
      </c>
    </row>
    <row r="31348" spans="1:8" x14ac:dyDescent="0.35">
      <c r="A31348" t="s">
        <v>14</v>
      </c>
      <c r="B31348" t="s">
        <v>1130</v>
      </c>
      <c r="C31348">
        <v>121</v>
      </c>
      <c r="D31348" t="s">
        <v>848</v>
      </c>
      <c r="E31348" t="s">
        <v>1154</v>
      </c>
      <c r="F31348" t="s">
        <v>751</v>
      </c>
      <c r="G31348" t="s">
        <v>1072</v>
      </c>
      <c r="H31348" t="s">
        <v>205</v>
      </c>
    </row>
    <row r="31349" spans="1:8" x14ac:dyDescent="0.35">
      <c r="A31349" t="s">
        <v>14</v>
      </c>
      <c r="B31349" t="s">
        <v>1131</v>
      </c>
      <c r="C31349">
        <v>33</v>
      </c>
      <c r="D31349" t="s">
        <v>650</v>
      </c>
      <c r="E31349" t="s">
        <v>41</v>
      </c>
      <c r="F31349" t="s">
        <v>354</v>
      </c>
      <c r="G31349" t="s">
        <v>261</v>
      </c>
      <c r="H31349" t="s">
        <v>486</v>
      </c>
    </row>
    <row r="31350" spans="1:8" x14ac:dyDescent="0.35">
      <c r="A31350" t="s">
        <v>15</v>
      </c>
      <c r="B31350" t="s">
        <v>1129</v>
      </c>
      <c r="C31350">
        <v>44</v>
      </c>
      <c r="D31350" t="s">
        <v>603</v>
      </c>
      <c r="E31350" t="s">
        <v>712</v>
      </c>
      <c r="F31350" t="s">
        <v>947</v>
      </c>
      <c r="G31350" t="s">
        <v>1013</v>
      </c>
      <c r="H31350" t="s">
        <v>803</v>
      </c>
    </row>
    <row r="31351" spans="1:8" x14ac:dyDescent="0.35">
      <c r="A31351" t="s">
        <v>15</v>
      </c>
      <c r="B31351" t="s">
        <v>1130</v>
      </c>
      <c r="C31351">
        <v>130</v>
      </c>
      <c r="D31351" t="s">
        <v>983</v>
      </c>
      <c r="E31351" t="s">
        <v>788</v>
      </c>
      <c r="F31351" t="s">
        <v>119</v>
      </c>
      <c r="G31351" t="s">
        <v>119</v>
      </c>
      <c r="H31351" t="s">
        <v>146</v>
      </c>
    </row>
    <row r="31352" spans="1:8" x14ac:dyDescent="0.35">
      <c r="A31352" t="s">
        <v>15</v>
      </c>
      <c r="B31352" t="s">
        <v>1131</v>
      </c>
      <c r="C31352">
        <v>32</v>
      </c>
      <c r="D31352" t="s">
        <v>888</v>
      </c>
      <c r="E31352" t="s">
        <v>762</v>
      </c>
      <c r="F31352" t="s">
        <v>771</v>
      </c>
      <c r="G31352" t="s">
        <v>929</v>
      </c>
      <c r="H31352" t="s">
        <v>255</v>
      </c>
    </row>
    <row r="31353" spans="1:8" x14ac:dyDescent="0.35">
      <c r="A31353" t="s">
        <v>16</v>
      </c>
      <c r="B31353" t="s">
        <v>1129</v>
      </c>
      <c r="C31353">
        <v>13</v>
      </c>
      <c r="D31353" t="s">
        <v>340</v>
      </c>
      <c r="E31353" t="s">
        <v>340</v>
      </c>
      <c r="F31353" t="s">
        <v>451</v>
      </c>
      <c r="G31353" t="s">
        <v>967</v>
      </c>
      <c r="H31353" t="s">
        <v>829</v>
      </c>
    </row>
    <row r="31354" spans="1:8" x14ac:dyDescent="0.35">
      <c r="A31354" t="s">
        <v>16</v>
      </c>
      <c r="B31354" t="s">
        <v>1130</v>
      </c>
      <c r="C31354">
        <v>166</v>
      </c>
      <c r="D31354" t="s">
        <v>340</v>
      </c>
      <c r="E31354" t="s">
        <v>476</v>
      </c>
      <c r="F31354" t="s">
        <v>598</v>
      </c>
      <c r="G31354" t="s">
        <v>668</v>
      </c>
      <c r="H31354" t="s">
        <v>396</v>
      </c>
    </row>
    <row r="31355" spans="1:8" x14ac:dyDescent="0.35">
      <c r="A31355" t="s">
        <v>16</v>
      </c>
      <c r="B31355" t="s">
        <v>1131</v>
      </c>
      <c r="C31355">
        <v>27</v>
      </c>
      <c r="D31355" t="s">
        <v>650</v>
      </c>
      <c r="E31355" t="s">
        <v>956</v>
      </c>
      <c r="F31355" t="s">
        <v>827</v>
      </c>
      <c r="G31355" t="s">
        <v>1058</v>
      </c>
      <c r="H31355" t="s">
        <v>807</v>
      </c>
    </row>
    <row r="31356" spans="1:8" x14ac:dyDescent="0.35">
      <c r="A31356" t="s">
        <v>17</v>
      </c>
      <c r="B31356" t="s">
        <v>1129</v>
      </c>
      <c r="C31356">
        <v>27</v>
      </c>
      <c r="D31356" t="s">
        <v>843</v>
      </c>
      <c r="E31356" t="s">
        <v>57</v>
      </c>
      <c r="F31356" t="s">
        <v>350</v>
      </c>
      <c r="G31356" t="s">
        <v>574</v>
      </c>
      <c r="H31356" t="s">
        <v>978</v>
      </c>
    </row>
    <row r="31357" spans="1:8" x14ac:dyDescent="0.35">
      <c r="A31357" t="s">
        <v>17</v>
      </c>
      <c r="B31357" t="s">
        <v>1130</v>
      </c>
      <c r="C31357">
        <v>162</v>
      </c>
      <c r="D31357" t="s">
        <v>659</v>
      </c>
      <c r="E31357" t="s">
        <v>289</v>
      </c>
      <c r="F31357" t="s">
        <v>762</v>
      </c>
      <c r="G31357" t="s">
        <v>317</v>
      </c>
      <c r="H31357" t="s">
        <v>226</v>
      </c>
    </row>
    <row r="31358" spans="1:8" x14ac:dyDescent="0.35">
      <c r="A31358" t="s">
        <v>17</v>
      </c>
      <c r="B31358" t="s">
        <v>1131</v>
      </c>
      <c r="C31358">
        <v>14</v>
      </c>
      <c r="D31358" t="s">
        <v>293</v>
      </c>
      <c r="E31358" t="s">
        <v>781</v>
      </c>
      <c r="F31358" t="s">
        <v>408</v>
      </c>
      <c r="G31358" t="s">
        <v>838</v>
      </c>
      <c r="H31358" t="s">
        <v>889</v>
      </c>
    </row>
    <row r="31359" spans="1:8" x14ac:dyDescent="0.35">
      <c r="A31359" t="s">
        <v>18</v>
      </c>
      <c r="B31359" t="s">
        <v>1129</v>
      </c>
      <c r="C31359">
        <v>23</v>
      </c>
      <c r="D31359" t="s">
        <v>389</v>
      </c>
      <c r="E31359" t="s">
        <v>1095</v>
      </c>
      <c r="F31359" t="s">
        <v>668</v>
      </c>
      <c r="G31359" t="s">
        <v>99</v>
      </c>
      <c r="H31359" t="s">
        <v>195</v>
      </c>
    </row>
    <row r="31360" spans="1:8" x14ac:dyDescent="0.35">
      <c r="A31360" t="s">
        <v>18</v>
      </c>
      <c r="B31360" t="s">
        <v>1130</v>
      </c>
      <c r="C31360">
        <v>139</v>
      </c>
      <c r="D31360" t="s">
        <v>522</v>
      </c>
      <c r="E31360" t="s">
        <v>1059</v>
      </c>
      <c r="F31360" t="s">
        <v>495</v>
      </c>
      <c r="G31360" t="s">
        <v>371</v>
      </c>
      <c r="H31360" t="s">
        <v>205</v>
      </c>
    </row>
    <row r="31361" spans="1:8" x14ac:dyDescent="0.35">
      <c r="A31361" t="s">
        <v>18</v>
      </c>
      <c r="B31361" t="s">
        <v>1131</v>
      </c>
      <c r="C31361">
        <v>43</v>
      </c>
      <c r="D31361" t="s">
        <v>910</v>
      </c>
      <c r="E31361" t="s">
        <v>975</v>
      </c>
      <c r="F31361" t="s">
        <v>895</v>
      </c>
      <c r="G31361" t="s">
        <v>89</v>
      </c>
      <c r="H31361" t="s">
        <v>852</v>
      </c>
    </row>
    <row r="31362" spans="1:8" x14ac:dyDescent="0.35">
      <c r="A31362" t="s">
        <v>19</v>
      </c>
      <c r="B31362" t="s">
        <v>1129</v>
      </c>
      <c r="C31362">
        <v>11</v>
      </c>
      <c r="D31362" t="s">
        <v>1061</v>
      </c>
      <c r="E31362" t="s">
        <v>1076</v>
      </c>
      <c r="F31362" t="s">
        <v>737</v>
      </c>
      <c r="G31362" t="s">
        <v>1053</v>
      </c>
      <c r="H31362" t="s">
        <v>676</v>
      </c>
    </row>
    <row r="31363" spans="1:8" x14ac:dyDescent="0.35">
      <c r="A31363" t="s">
        <v>19</v>
      </c>
      <c r="B31363" t="s">
        <v>1130</v>
      </c>
      <c r="C31363">
        <v>154</v>
      </c>
      <c r="D31363" t="s">
        <v>718</v>
      </c>
      <c r="E31363" t="s">
        <v>269</v>
      </c>
      <c r="F31363" t="s">
        <v>521</v>
      </c>
      <c r="G31363" t="s">
        <v>97</v>
      </c>
      <c r="H31363" t="s">
        <v>362</v>
      </c>
    </row>
    <row r="31364" spans="1:8" x14ac:dyDescent="0.35">
      <c r="A31364" t="s">
        <v>19</v>
      </c>
      <c r="B31364" t="s">
        <v>1131</v>
      </c>
      <c r="C31364">
        <v>41</v>
      </c>
      <c r="D31364" t="s">
        <v>293</v>
      </c>
      <c r="E31364" t="s">
        <v>522</v>
      </c>
      <c r="F31364" t="s">
        <v>856</v>
      </c>
      <c r="G31364" t="s">
        <v>103</v>
      </c>
      <c r="H31364" t="s">
        <v>612</v>
      </c>
    </row>
    <row r="31365" spans="1:8" x14ac:dyDescent="0.35">
      <c r="A31365" t="s">
        <v>20</v>
      </c>
      <c r="B31365" t="s">
        <v>1129</v>
      </c>
      <c r="C31365">
        <v>32</v>
      </c>
      <c r="D31365" t="s">
        <v>862</v>
      </c>
      <c r="E31365" t="s">
        <v>446</v>
      </c>
      <c r="F31365" t="s">
        <v>446</v>
      </c>
      <c r="G31365" t="s">
        <v>405</v>
      </c>
      <c r="H31365" t="s">
        <v>348</v>
      </c>
    </row>
    <row r="31366" spans="1:8" x14ac:dyDescent="0.35">
      <c r="A31366" t="s">
        <v>20</v>
      </c>
      <c r="B31366" t="s">
        <v>1130</v>
      </c>
      <c r="C31366">
        <v>90</v>
      </c>
      <c r="D31366" t="s">
        <v>993</v>
      </c>
      <c r="E31366" t="s">
        <v>812</v>
      </c>
      <c r="F31366" t="s">
        <v>1080</v>
      </c>
      <c r="G31366" t="s">
        <v>113</v>
      </c>
      <c r="H31366" t="s">
        <v>429</v>
      </c>
    </row>
    <row r="31367" spans="1:8" x14ac:dyDescent="0.35">
      <c r="A31367" t="s">
        <v>20</v>
      </c>
      <c r="B31367" t="s">
        <v>1131</v>
      </c>
      <c r="C31367">
        <v>84</v>
      </c>
      <c r="D31367" t="s">
        <v>538</v>
      </c>
      <c r="E31367" t="s">
        <v>841</v>
      </c>
      <c r="F31367" t="s">
        <v>467</v>
      </c>
      <c r="G31367" t="s">
        <v>97</v>
      </c>
      <c r="H31367" t="s">
        <v>436</v>
      </c>
    </row>
    <row r="31368" spans="1:8" x14ac:dyDescent="0.35">
      <c r="A31368" t="s">
        <v>21</v>
      </c>
      <c r="B31368" t="s">
        <v>1129</v>
      </c>
      <c r="C31368">
        <v>43</v>
      </c>
      <c r="D31368" t="s">
        <v>1000</v>
      </c>
      <c r="E31368" t="s">
        <v>192</v>
      </c>
      <c r="F31368" t="s">
        <v>59</v>
      </c>
      <c r="G31368" t="s">
        <v>1062</v>
      </c>
      <c r="H31368" t="s">
        <v>632</v>
      </c>
    </row>
    <row r="31369" spans="1:8" x14ac:dyDescent="0.35">
      <c r="A31369" t="s">
        <v>21</v>
      </c>
      <c r="B31369" t="s">
        <v>1130</v>
      </c>
      <c r="C31369">
        <v>75</v>
      </c>
      <c r="D31369" t="s">
        <v>674</v>
      </c>
      <c r="E31369" t="s">
        <v>1182</v>
      </c>
      <c r="F31369" t="s">
        <v>521</v>
      </c>
      <c r="G31369" t="s">
        <v>869</v>
      </c>
      <c r="H31369" t="s">
        <v>378</v>
      </c>
    </row>
    <row r="31370" spans="1:8" x14ac:dyDescent="0.35">
      <c r="A31370" t="s">
        <v>21</v>
      </c>
      <c r="B31370" t="s">
        <v>1131</v>
      </c>
      <c r="C31370">
        <v>92</v>
      </c>
      <c r="D31370" t="s">
        <v>237</v>
      </c>
      <c r="E31370" t="s">
        <v>145</v>
      </c>
      <c r="F31370" t="s">
        <v>470</v>
      </c>
      <c r="G31370" t="s">
        <v>1019</v>
      </c>
      <c r="H31370" t="s">
        <v>80</v>
      </c>
    </row>
    <row r="31371" spans="1:8" x14ac:dyDescent="0.35">
      <c r="A31371" t="s">
        <v>22</v>
      </c>
      <c r="B31371" t="s">
        <v>1129</v>
      </c>
      <c r="C31371">
        <v>23</v>
      </c>
      <c r="D31371" t="s">
        <v>574</v>
      </c>
      <c r="E31371" t="s">
        <v>937</v>
      </c>
      <c r="F31371" t="s">
        <v>937</v>
      </c>
      <c r="G31371" t="s">
        <v>674</v>
      </c>
      <c r="H31371" t="s">
        <v>38</v>
      </c>
    </row>
    <row r="31372" spans="1:8" x14ac:dyDescent="0.35">
      <c r="A31372" t="s">
        <v>22</v>
      </c>
      <c r="B31372" t="s">
        <v>1130</v>
      </c>
      <c r="C31372">
        <v>170</v>
      </c>
      <c r="D31372" t="s">
        <v>731</v>
      </c>
      <c r="E31372" t="s">
        <v>913</v>
      </c>
      <c r="F31372" t="s">
        <v>242</v>
      </c>
      <c r="G31372" t="s">
        <v>91</v>
      </c>
      <c r="H31372" t="s">
        <v>424</v>
      </c>
    </row>
    <row r="31373" spans="1:8" x14ac:dyDescent="0.35">
      <c r="A31373" t="s">
        <v>22</v>
      </c>
      <c r="B31373" t="s">
        <v>1131</v>
      </c>
      <c r="C31373">
        <v>16</v>
      </c>
      <c r="D31373" t="s">
        <v>460</v>
      </c>
      <c r="E31373" t="s">
        <v>656</v>
      </c>
      <c r="F31373" t="s">
        <v>435</v>
      </c>
      <c r="G31373" t="s">
        <v>99</v>
      </c>
      <c r="H31373" t="s">
        <v>392</v>
      </c>
    </row>
    <row r="31374" spans="1:8" x14ac:dyDescent="0.35">
      <c r="A31374" t="s">
        <v>23</v>
      </c>
      <c r="B31374" t="s">
        <v>1129</v>
      </c>
      <c r="C31374">
        <v>41</v>
      </c>
      <c r="D31374" t="s">
        <v>903</v>
      </c>
      <c r="E31374" t="s">
        <v>903</v>
      </c>
      <c r="F31374" t="s">
        <v>1059</v>
      </c>
      <c r="G31374" t="s">
        <v>1011</v>
      </c>
      <c r="H31374" t="s">
        <v>423</v>
      </c>
    </row>
    <row r="31375" spans="1:8" x14ac:dyDescent="0.35">
      <c r="A31375" t="s">
        <v>23</v>
      </c>
      <c r="B31375" t="s">
        <v>1130</v>
      </c>
      <c r="C31375">
        <v>105</v>
      </c>
      <c r="D31375" t="s">
        <v>756</v>
      </c>
      <c r="E31375" t="s">
        <v>111</v>
      </c>
      <c r="F31375" t="s">
        <v>495</v>
      </c>
      <c r="G31375" t="s">
        <v>991</v>
      </c>
      <c r="H31375" t="s">
        <v>925</v>
      </c>
    </row>
    <row r="31376" spans="1:8" x14ac:dyDescent="0.35">
      <c r="A31376" t="s">
        <v>23</v>
      </c>
      <c r="B31376" t="s">
        <v>1131</v>
      </c>
      <c r="C31376">
        <v>59</v>
      </c>
      <c r="D31376" t="s">
        <v>518</v>
      </c>
      <c r="E31376" t="s">
        <v>1182</v>
      </c>
      <c r="F31376" t="s">
        <v>145</v>
      </c>
      <c r="G31376" t="s">
        <v>1060</v>
      </c>
      <c r="H31376" t="s">
        <v>561</v>
      </c>
    </row>
    <row r="31377" spans="1:8" x14ac:dyDescent="0.35">
      <c r="A31377" t="s">
        <v>24</v>
      </c>
      <c r="B31377" t="s">
        <v>1129</v>
      </c>
      <c r="C31377">
        <v>34</v>
      </c>
      <c r="D31377" t="s">
        <v>947</v>
      </c>
      <c r="E31377" t="s">
        <v>451</v>
      </c>
      <c r="F31377" t="s">
        <v>1000</v>
      </c>
      <c r="G31377" t="s">
        <v>973</v>
      </c>
      <c r="H31377" t="s">
        <v>631</v>
      </c>
    </row>
    <row r="31378" spans="1:8" x14ac:dyDescent="0.35">
      <c r="A31378" t="s">
        <v>24</v>
      </c>
      <c r="B31378" t="s">
        <v>1130</v>
      </c>
      <c r="C31378">
        <v>147</v>
      </c>
      <c r="D31378" t="s">
        <v>41</v>
      </c>
      <c r="E31378" t="s">
        <v>627</v>
      </c>
      <c r="F31378" t="s">
        <v>603</v>
      </c>
      <c r="G31378" t="s">
        <v>107</v>
      </c>
      <c r="H31378" t="s">
        <v>453</v>
      </c>
    </row>
    <row r="31379" spans="1:8" x14ac:dyDescent="0.35">
      <c r="A31379" t="s">
        <v>24</v>
      </c>
      <c r="B31379" t="s">
        <v>1131</v>
      </c>
      <c r="C31379">
        <v>26</v>
      </c>
      <c r="D31379" t="s">
        <v>704</v>
      </c>
      <c r="E31379" t="s">
        <v>142</v>
      </c>
      <c r="F31379" t="s">
        <v>212</v>
      </c>
      <c r="G31379" t="s">
        <v>140</v>
      </c>
      <c r="H31379" t="s">
        <v>211</v>
      </c>
    </row>
    <row r="31380" spans="1:8" x14ac:dyDescent="0.35">
      <c r="A31380" t="s">
        <v>25</v>
      </c>
      <c r="B31380" t="s">
        <v>1129</v>
      </c>
      <c r="C31380">
        <v>23</v>
      </c>
      <c r="D31380" t="s">
        <v>487</v>
      </c>
      <c r="E31380" t="s">
        <v>439</v>
      </c>
      <c r="F31380" t="s">
        <v>369</v>
      </c>
      <c r="G31380" t="s">
        <v>1064</v>
      </c>
      <c r="H31380" t="s">
        <v>910</v>
      </c>
    </row>
    <row r="31381" spans="1:8" x14ac:dyDescent="0.35">
      <c r="A31381" t="s">
        <v>25</v>
      </c>
      <c r="B31381" t="s">
        <v>1130</v>
      </c>
      <c r="C31381">
        <v>162</v>
      </c>
      <c r="D31381" t="s">
        <v>794</v>
      </c>
      <c r="E31381" t="s">
        <v>192</v>
      </c>
      <c r="F31381" t="s">
        <v>771</v>
      </c>
      <c r="G31381" t="s">
        <v>1106</v>
      </c>
      <c r="H31381" t="s">
        <v>625</v>
      </c>
    </row>
    <row r="31382" spans="1:8" x14ac:dyDescent="0.35">
      <c r="A31382" t="s">
        <v>25</v>
      </c>
      <c r="B31382" t="s">
        <v>1131</v>
      </c>
      <c r="C31382">
        <v>19</v>
      </c>
      <c r="D31382" t="s">
        <v>119</v>
      </c>
      <c r="E31382" t="s">
        <v>1104</v>
      </c>
      <c r="F31382" t="s">
        <v>574</v>
      </c>
      <c r="G31382" t="s">
        <v>777</v>
      </c>
      <c r="H31382" t="s">
        <v>966</v>
      </c>
    </row>
    <row r="31383" spans="1:8" x14ac:dyDescent="0.35">
      <c r="A31383" t="s">
        <v>26</v>
      </c>
      <c r="B31383" t="s">
        <v>1129</v>
      </c>
      <c r="C31383">
        <v>20</v>
      </c>
      <c r="D31383" t="s">
        <v>832</v>
      </c>
      <c r="E31383" t="s">
        <v>115</v>
      </c>
      <c r="F31383" t="s">
        <v>202</v>
      </c>
      <c r="G31383" t="s">
        <v>1060</v>
      </c>
      <c r="H31383" t="s">
        <v>605</v>
      </c>
    </row>
    <row r="31384" spans="1:8" x14ac:dyDescent="0.35">
      <c r="A31384" t="s">
        <v>26</v>
      </c>
      <c r="B31384" t="s">
        <v>1130</v>
      </c>
      <c r="C31384">
        <v>137</v>
      </c>
      <c r="D31384" t="s">
        <v>564</v>
      </c>
      <c r="E31384" t="s">
        <v>901</v>
      </c>
      <c r="F31384" t="s">
        <v>994</v>
      </c>
      <c r="G31384" t="s">
        <v>668</v>
      </c>
      <c r="H31384" t="s">
        <v>711</v>
      </c>
    </row>
    <row r="31385" spans="1:8" x14ac:dyDescent="0.35">
      <c r="A31385" t="s">
        <v>26</v>
      </c>
      <c r="B31385" t="s">
        <v>1131</v>
      </c>
      <c r="C31385">
        <v>45</v>
      </c>
      <c r="D31385" t="s">
        <v>528</v>
      </c>
      <c r="E31385" t="s">
        <v>1069</v>
      </c>
      <c r="F31385" t="s">
        <v>771</v>
      </c>
      <c r="G31385" t="s">
        <v>458</v>
      </c>
      <c r="H31385" t="s">
        <v>1246</v>
      </c>
    </row>
    <row r="31386" spans="1:8" x14ac:dyDescent="0.35">
      <c r="A31386" t="s">
        <v>27</v>
      </c>
      <c r="B31386" t="s">
        <v>1129</v>
      </c>
      <c r="C31386">
        <v>7</v>
      </c>
      <c r="D31386" t="s">
        <v>87</v>
      </c>
      <c r="E31386" t="s">
        <v>140</v>
      </c>
      <c r="F31386" t="s">
        <v>87</v>
      </c>
      <c r="G31386" t="s">
        <v>140</v>
      </c>
      <c r="H31386" t="s">
        <v>88</v>
      </c>
    </row>
    <row r="31387" spans="1:8" x14ac:dyDescent="0.35">
      <c r="A31387" t="s">
        <v>27</v>
      </c>
      <c r="B31387" t="s">
        <v>1130</v>
      </c>
      <c r="C31387">
        <v>171</v>
      </c>
      <c r="D31387" t="s">
        <v>771</v>
      </c>
      <c r="E31387" t="s">
        <v>293</v>
      </c>
      <c r="F31387" t="s">
        <v>659</v>
      </c>
      <c r="G31387" t="s">
        <v>87</v>
      </c>
      <c r="H31387" t="s">
        <v>725</v>
      </c>
    </row>
    <row r="31388" spans="1:8" x14ac:dyDescent="0.35">
      <c r="A31388" t="s">
        <v>27</v>
      </c>
      <c r="B31388" t="s">
        <v>1131</v>
      </c>
      <c r="C31388">
        <v>26</v>
      </c>
      <c r="D31388" t="s">
        <v>127</v>
      </c>
      <c r="E31388" t="s">
        <v>371</v>
      </c>
      <c r="F31388" t="s">
        <v>37</v>
      </c>
      <c r="G31388" t="s">
        <v>1072</v>
      </c>
      <c r="H31388" t="s">
        <v>372</v>
      </c>
    </row>
    <row r="31389" spans="1:8" x14ac:dyDescent="0.35">
      <c r="A31389" t="s">
        <v>28</v>
      </c>
      <c r="B31389" t="s">
        <v>1129</v>
      </c>
      <c r="C31389">
        <v>34</v>
      </c>
      <c r="D31389" t="s">
        <v>826</v>
      </c>
      <c r="E31389" t="s">
        <v>105</v>
      </c>
      <c r="F31389" t="s">
        <v>627</v>
      </c>
      <c r="G31389" t="s">
        <v>939</v>
      </c>
      <c r="H31389" t="s">
        <v>690</v>
      </c>
    </row>
    <row r="31390" spans="1:8" x14ac:dyDescent="0.35">
      <c r="A31390" t="s">
        <v>28</v>
      </c>
      <c r="B31390" t="s">
        <v>1130</v>
      </c>
      <c r="C31390">
        <v>147</v>
      </c>
      <c r="D31390" t="s">
        <v>848</v>
      </c>
      <c r="E31390" t="s">
        <v>1106</v>
      </c>
      <c r="F31390" t="s">
        <v>513</v>
      </c>
      <c r="G31390" t="s">
        <v>1045</v>
      </c>
      <c r="H31390" t="s">
        <v>708</v>
      </c>
    </row>
    <row r="31391" spans="1:8" x14ac:dyDescent="0.35">
      <c r="A31391" t="s">
        <v>28</v>
      </c>
      <c r="B31391" t="s">
        <v>1131</v>
      </c>
      <c r="C31391">
        <v>26</v>
      </c>
      <c r="D31391" t="s">
        <v>379</v>
      </c>
      <c r="E31391" t="s">
        <v>320</v>
      </c>
      <c r="F31391" t="s">
        <v>365</v>
      </c>
      <c r="G31391" t="s">
        <v>867</v>
      </c>
      <c r="H31391" t="s">
        <v>251</v>
      </c>
    </row>
    <row r="31392" spans="1:8" x14ac:dyDescent="0.35">
      <c r="A31392" t="s">
        <v>29</v>
      </c>
      <c r="B31392" t="s">
        <v>1129</v>
      </c>
      <c r="C31392">
        <v>12</v>
      </c>
      <c r="D31392" t="s">
        <v>93</v>
      </c>
      <c r="E31392" t="s">
        <v>93</v>
      </c>
      <c r="F31392" t="s">
        <v>598</v>
      </c>
      <c r="G31392" t="s">
        <v>738</v>
      </c>
      <c r="H31392" t="s">
        <v>382</v>
      </c>
    </row>
    <row r="31393" spans="1:8" x14ac:dyDescent="0.35">
      <c r="A31393" t="s">
        <v>29</v>
      </c>
      <c r="B31393" t="s">
        <v>1130</v>
      </c>
      <c r="C31393">
        <v>172</v>
      </c>
      <c r="D31393" t="s">
        <v>562</v>
      </c>
      <c r="E31393" t="s">
        <v>880</v>
      </c>
      <c r="F31393" t="s">
        <v>75</v>
      </c>
      <c r="G31393" t="s">
        <v>991</v>
      </c>
      <c r="H31393" t="s">
        <v>529</v>
      </c>
    </row>
    <row r="31394" spans="1:8" x14ac:dyDescent="0.35">
      <c r="A31394" t="s">
        <v>29</v>
      </c>
      <c r="B31394" t="s">
        <v>1131</v>
      </c>
      <c r="C31394">
        <v>20</v>
      </c>
      <c r="D31394" t="s">
        <v>625</v>
      </c>
      <c r="E31394" t="s">
        <v>625</v>
      </c>
      <c r="F31394" t="s">
        <v>273</v>
      </c>
      <c r="G31394" t="s">
        <v>140</v>
      </c>
      <c r="H31394" t="s">
        <v>624</v>
      </c>
    </row>
    <row r="31395" spans="1:8" x14ac:dyDescent="0.35">
      <c r="A31395" t="s">
        <v>30</v>
      </c>
      <c r="B31395" t="s">
        <v>1129</v>
      </c>
      <c r="C31395">
        <v>13</v>
      </c>
      <c r="D31395" t="s">
        <v>223</v>
      </c>
      <c r="E31395" t="s">
        <v>818</v>
      </c>
      <c r="F31395" t="s">
        <v>395</v>
      </c>
      <c r="G31395" t="s">
        <v>140</v>
      </c>
      <c r="H31395" t="s">
        <v>291</v>
      </c>
    </row>
    <row r="31396" spans="1:8" x14ac:dyDescent="0.35">
      <c r="A31396" t="s">
        <v>30</v>
      </c>
      <c r="B31396" t="s">
        <v>1130</v>
      </c>
      <c r="C31396">
        <v>167</v>
      </c>
      <c r="D31396" t="s">
        <v>264</v>
      </c>
      <c r="E31396" t="s">
        <v>1071</v>
      </c>
      <c r="F31396" t="s">
        <v>451</v>
      </c>
      <c r="G31396" t="s">
        <v>1182</v>
      </c>
      <c r="H31396" t="s">
        <v>850</v>
      </c>
    </row>
    <row r="31397" spans="1:8" x14ac:dyDescent="0.35">
      <c r="A31397" t="s">
        <v>30</v>
      </c>
      <c r="B31397" t="s">
        <v>1131</v>
      </c>
      <c r="C31397">
        <v>22</v>
      </c>
      <c r="D31397" t="s">
        <v>851</v>
      </c>
      <c r="E31397" t="s">
        <v>977</v>
      </c>
      <c r="F31397" t="s">
        <v>741</v>
      </c>
      <c r="G31397" t="s">
        <v>538</v>
      </c>
      <c r="H31397" t="s">
        <v>69</v>
      </c>
    </row>
    <row r="31398" spans="1:8" x14ac:dyDescent="0.35">
      <c r="A31398" t="s">
        <v>31</v>
      </c>
      <c r="B31398" t="s">
        <v>1129</v>
      </c>
      <c r="C31398">
        <v>28</v>
      </c>
      <c r="D31398" t="s">
        <v>187</v>
      </c>
      <c r="E31398" t="s">
        <v>187</v>
      </c>
      <c r="F31398" t="s">
        <v>490</v>
      </c>
      <c r="G31398" t="s">
        <v>1076</v>
      </c>
      <c r="H31398" t="s">
        <v>878</v>
      </c>
    </row>
    <row r="31399" spans="1:8" x14ac:dyDescent="0.35">
      <c r="A31399" t="s">
        <v>31</v>
      </c>
      <c r="B31399" t="s">
        <v>1130</v>
      </c>
      <c r="C31399">
        <v>101</v>
      </c>
      <c r="D31399" t="s">
        <v>901</v>
      </c>
      <c r="E31399" t="s">
        <v>521</v>
      </c>
      <c r="F31399" t="s">
        <v>751</v>
      </c>
      <c r="G31399" t="s">
        <v>101</v>
      </c>
      <c r="H31399" t="s">
        <v>807</v>
      </c>
    </row>
    <row r="31400" spans="1:8" x14ac:dyDescent="0.35">
      <c r="A31400" t="s">
        <v>31</v>
      </c>
      <c r="B31400" t="s">
        <v>1131</v>
      </c>
      <c r="C31400">
        <v>78</v>
      </c>
      <c r="D31400" t="s">
        <v>119</v>
      </c>
      <c r="E31400" t="s">
        <v>1106</v>
      </c>
      <c r="F31400" t="s">
        <v>877</v>
      </c>
      <c r="G31400" t="s">
        <v>895</v>
      </c>
      <c r="H31400" t="s">
        <v>541</v>
      </c>
    </row>
    <row r="31401" spans="1:8" x14ac:dyDescent="0.35">
      <c r="A31401" t="s">
        <v>32</v>
      </c>
      <c r="B31401" t="s">
        <v>1129</v>
      </c>
      <c r="C31401">
        <v>694</v>
      </c>
      <c r="D31401" t="s">
        <v>582</v>
      </c>
      <c r="E31401" t="s">
        <v>681</v>
      </c>
      <c r="F31401" t="s">
        <v>379</v>
      </c>
      <c r="G31401" t="s">
        <v>1049</v>
      </c>
      <c r="H31401" t="s">
        <v>577</v>
      </c>
    </row>
    <row r="31402" spans="1:8" x14ac:dyDescent="0.35">
      <c r="A31402" t="s">
        <v>32</v>
      </c>
      <c r="B31402" t="s">
        <v>1130</v>
      </c>
      <c r="C31402">
        <v>3310</v>
      </c>
      <c r="D31402" t="s">
        <v>421</v>
      </c>
      <c r="E31402" t="s">
        <v>921</v>
      </c>
      <c r="F31402" t="s">
        <v>894</v>
      </c>
      <c r="G31402" t="s">
        <v>812</v>
      </c>
      <c r="H31402" t="s">
        <v>403</v>
      </c>
    </row>
    <row r="31403" spans="1:8" x14ac:dyDescent="0.35">
      <c r="A31403" t="s">
        <v>32</v>
      </c>
      <c r="B31403" t="s">
        <v>1131</v>
      </c>
      <c r="C31403">
        <v>926</v>
      </c>
      <c r="D31403" t="s">
        <v>834</v>
      </c>
      <c r="E31403" t="s">
        <v>826</v>
      </c>
      <c r="F31403" t="s">
        <v>656</v>
      </c>
      <c r="G31403" t="s">
        <v>548</v>
      </c>
      <c r="H31403" t="s">
        <v>359</v>
      </c>
    </row>
    <row r="31405" spans="1:8" x14ac:dyDescent="0.35">
      <c r="A31405" t="s">
        <v>2294</v>
      </c>
    </row>
    <row r="31406" spans="1:8" x14ac:dyDescent="0.35">
      <c r="A31406" t="s">
        <v>2</v>
      </c>
      <c r="B31406" t="s">
        <v>1150</v>
      </c>
      <c r="C31406" t="s">
        <v>3</v>
      </c>
      <c r="D31406" t="s">
        <v>2288</v>
      </c>
      <c r="E31406" t="s">
        <v>2289</v>
      </c>
      <c r="F31406" t="s">
        <v>2290</v>
      </c>
      <c r="G31406" t="s">
        <v>2291</v>
      </c>
      <c r="H31406" t="s">
        <v>1042</v>
      </c>
    </row>
    <row r="31407" spans="1:8" x14ac:dyDescent="0.35">
      <c r="A31407" t="s">
        <v>8</v>
      </c>
      <c r="B31407" t="s">
        <v>1151</v>
      </c>
      <c r="C31407">
        <v>133</v>
      </c>
      <c r="D31407" t="s">
        <v>279</v>
      </c>
      <c r="E31407" t="s">
        <v>746</v>
      </c>
      <c r="F31407" t="s">
        <v>959</v>
      </c>
      <c r="G31407" t="s">
        <v>1182</v>
      </c>
      <c r="H31407" t="s">
        <v>764</v>
      </c>
    </row>
    <row r="31408" spans="1:8" x14ac:dyDescent="0.35">
      <c r="A31408" t="s">
        <v>8</v>
      </c>
      <c r="B31408" t="s">
        <v>1152</v>
      </c>
      <c r="C31408">
        <v>56</v>
      </c>
      <c r="D31408" t="s">
        <v>289</v>
      </c>
      <c r="E31408" t="s">
        <v>867</v>
      </c>
      <c r="F31408" t="s">
        <v>489</v>
      </c>
      <c r="G31408" t="s">
        <v>1045</v>
      </c>
      <c r="H31408" t="s">
        <v>981</v>
      </c>
    </row>
    <row r="31409" spans="1:8" x14ac:dyDescent="0.35">
      <c r="A31409" t="s">
        <v>8</v>
      </c>
      <c r="B31409" t="s">
        <v>339</v>
      </c>
      <c r="C31409">
        <v>15</v>
      </c>
      <c r="D31409" t="s">
        <v>792</v>
      </c>
      <c r="E31409" t="s">
        <v>365</v>
      </c>
      <c r="F31409" t="s">
        <v>932</v>
      </c>
      <c r="G31409" t="s">
        <v>1064</v>
      </c>
      <c r="H31409" t="s">
        <v>384</v>
      </c>
    </row>
    <row r="31410" spans="1:8" x14ac:dyDescent="0.35">
      <c r="A31410" t="s">
        <v>9</v>
      </c>
      <c r="B31410" t="s">
        <v>1151</v>
      </c>
      <c r="C31410">
        <v>122</v>
      </c>
      <c r="D31410" t="s">
        <v>462</v>
      </c>
      <c r="E31410" t="s">
        <v>269</v>
      </c>
      <c r="F31410" t="s">
        <v>756</v>
      </c>
      <c r="G31410" t="s">
        <v>729</v>
      </c>
      <c r="H31410" t="s">
        <v>561</v>
      </c>
    </row>
    <row r="31411" spans="1:8" x14ac:dyDescent="0.35">
      <c r="A31411" t="s">
        <v>9</v>
      </c>
      <c r="B31411" t="s">
        <v>1152</v>
      </c>
      <c r="C31411">
        <v>67</v>
      </c>
      <c r="D31411" t="s">
        <v>700</v>
      </c>
      <c r="E31411" t="s">
        <v>874</v>
      </c>
      <c r="F31411" t="s">
        <v>771</v>
      </c>
      <c r="G31411" t="s">
        <v>668</v>
      </c>
      <c r="H31411" t="s">
        <v>435</v>
      </c>
    </row>
    <row r="31412" spans="1:8" x14ac:dyDescent="0.35">
      <c r="A31412" t="s">
        <v>9</v>
      </c>
      <c r="B31412" t="s">
        <v>339</v>
      </c>
      <c r="C31412">
        <v>12</v>
      </c>
      <c r="D31412" t="s">
        <v>168</v>
      </c>
      <c r="E31412" t="s">
        <v>168</v>
      </c>
      <c r="F31412" t="s">
        <v>437</v>
      </c>
      <c r="G31412" t="s">
        <v>113</v>
      </c>
      <c r="H31412" t="s">
        <v>327</v>
      </c>
    </row>
    <row r="31413" spans="1:8" x14ac:dyDescent="0.35">
      <c r="A31413" t="s">
        <v>10</v>
      </c>
      <c r="B31413" t="s">
        <v>1151</v>
      </c>
      <c r="C31413">
        <v>130</v>
      </c>
      <c r="D31413" t="s">
        <v>571</v>
      </c>
      <c r="E31413" t="s">
        <v>720</v>
      </c>
      <c r="F31413" t="s">
        <v>766</v>
      </c>
      <c r="G31413" t="s">
        <v>1049</v>
      </c>
      <c r="H31413" t="s">
        <v>580</v>
      </c>
    </row>
    <row r="31414" spans="1:8" x14ac:dyDescent="0.35">
      <c r="A31414" t="s">
        <v>10</v>
      </c>
      <c r="B31414" t="s">
        <v>1152</v>
      </c>
      <c r="C31414">
        <v>67</v>
      </c>
      <c r="D31414" t="s">
        <v>379</v>
      </c>
      <c r="E31414" t="s">
        <v>668</v>
      </c>
      <c r="F31414" t="s">
        <v>360</v>
      </c>
      <c r="G31414" t="s">
        <v>788</v>
      </c>
      <c r="H31414" t="s">
        <v>705</v>
      </c>
    </row>
    <row r="31415" spans="1:8" x14ac:dyDescent="0.35">
      <c r="A31415" t="s">
        <v>10</v>
      </c>
      <c r="B31415" t="s">
        <v>339</v>
      </c>
      <c r="C31415">
        <v>11</v>
      </c>
      <c r="D31415" t="s">
        <v>1076</v>
      </c>
      <c r="E31415" t="s">
        <v>595</v>
      </c>
      <c r="F31415" t="s">
        <v>822</v>
      </c>
      <c r="G31415" t="s">
        <v>1049</v>
      </c>
      <c r="H31415" t="s">
        <v>448</v>
      </c>
    </row>
    <row r="31416" spans="1:8" x14ac:dyDescent="0.35">
      <c r="A31416" t="s">
        <v>11</v>
      </c>
      <c r="B31416" t="s">
        <v>1151</v>
      </c>
      <c r="C31416">
        <v>134</v>
      </c>
      <c r="D31416" t="s">
        <v>489</v>
      </c>
      <c r="E31416" t="s">
        <v>718</v>
      </c>
      <c r="F31416" t="s">
        <v>659</v>
      </c>
      <c r="G31416" t="s">
        <v>893</v>
      </c>
      <c r="H31416" t="s">
        <v>496</v>
      </c>
    </row>
    <row r="31417" spans="1:8" x14ac:dyDescent="0.35">
      <c r="A31417" t="s">
        <v>11</v>
      </c>
      <c r="B31417" t="s">
        <v>1152</v>
      </c>
      <c r="C31417">
        <v>57</v>
      </c>
      <c r="D31417" t="s">
        <v>646</v>
      </c>
      <c r="E31417" t="s">
        <v>127</v>
      </c>
      <c r="F31417" t="s">
        <v>893</v>
      </c>
      <c r="G31417" t="s">
        <v>1102</v>
      </c>
      <c r="H31417" t="s">
        <v>770</v>
      </c>
    </row>
    <row r="31418" spans="1:8" x14ac:dyDescent="0.35">
      <c r="A31418" t="s">
        <v>11</v>
      </c>
      <c r="B31418" t="s">
        <v>339</v>
      </c>
      <c r="C31418">
        <v>15</v>
      </c>
      <c r="D31418" t="s">
        <v>1052</v>
      </c>
      <c r="E31418" t="s">
        <v>1052</v>
      </c>
      <c r="F31418" t="s">
        <v>115</v>
      </c>
      <c r="G31418" t="s">
        <v>140</v>
      </c>
      <c r="H31418" t="s">
        <v>116</v>
      </c>
    </row>
    <row r="31419" spans="1:8" x14ac:dyDescent="0.35">
      <c r="A31419" t="s">
        <v>12</v>
      </c>
      <c r="B31419" t="s">
        <v>1151</v>
      </c>
      <c r="C31419">
        <v>129</v>
      </c>
      <c r="D31419" t="s">
        <v>874</v>
      </c>
      <c r="E31419" t="s">
        <v>671</v>
      </c>
      <c r="F31419" t="s">
        <v>856</v>
      </c>
      <c r="G31419" t="s">
        <v>1056</v>
      </c>
      <c r="H31419" t="s">
        <v>676</v>
      </c>
    </row>
    <row r="31420" spans="1:8" x14ac:dyDescent="0.35">
      <c r="A31420" t="s">
        <v>12</v>
      </c>
      <c r="B31420" t="s">
        <v>1152</v>
      </c>
      <c r="C31420">
        <v>57</v>
      </c>
      <c r="D31420" t="s">
        <v>810</v>
      </c>
      <c r="E31420" t="s">
        <v>286</v>
      </c>
      <c r="F31420" t="s">
        <v>975</v>
      </c>
      <c r="G31420" t="s">
        <v>1003</v>
      </c>
      <c r="H31420" t="s">
        <v>429</v>
      </c>
    </row>
    <row r="31421" spans="1:8" x14ac:dyDescent="0.35">
      <c r="A31421" t="s">
        <v>12</v>
      </c>
      <c r="B31421" t="s">
        <v>339</v>
      </c>
      <c r="C31421">
        <v>23</v>
      </c>
      <c r="D31421" t="s">
        <v>395</v>
      </c>
      <c r="E31421" t="s">
        <v>471</v>
      </c>
      <c r="F31421" t="s">
        <v>586</v>
      </c>
      <c r="G31421" t="s">
        <v>893</v>
      </c>
      <c r="H31421" t="s">
        <v>620</v>
      </c>
    </row>
    <row r="31422" spans="1:8" x14ac:dyDescent="0.35">
      <c r="A31422" t="s">
        <v>13</v>
      </c>
      <c r="B31422" t="s">
        <v>1151</v>
      </c>
      <c r="C31422">
        <v>138</v>
      </c>
      <c r="D31422" t="s">
        <v>932</v>
      </c>
      <c r="E31422" t="s">
        <v>961</v>
      </c>
      <c r="F31422" t="s">
        <v>269</v>
      </c>
      <c r="G31422" t="s">
        <v>901</v>
      </c>
      <c r="H31422" t="s">
        <v>616</v>
      </c>
    </row>
    <row r="31423" spans="1:8" x14ac:dyDescent="0.35">
      <c r="A31423" t="s">
        <v>13</v>
      </c>
      <c r="B31423" t="s">
        <v>1152</v>
      </c>
      <c r="C31423">
        <v>53</v>
      </c>
      <c r="D31423" t="s">
        <v>801</v>
      </c>
      <c r="E31423" t="s">
        <v>458</v>
      </c>
      <c r="F31423" t="s">
        <v>147</v>
      </c>
      <c r="G31423" t="s">
        <v>1076</v>
      </c>
      <c r="H31423" t="s">
        <v>753</v>
      </c>
    </row>
    <row r="31424" spans="1:8" x14ac:dyDescent="0.35">
      <c r="A31424" t="s">
        <v>13</v>
      </c>
      <c r="B31424" t="s">
        <v>339</v>
      </c>
      <c r="C31424">
        <v>15</v>
      </c>
      <c r="D31424" t="s">
        <v>855</v>
      </c>
      <c r="E31424" t="s">
        <v>671</v>
      </c>
      <c r="F31424" t="s">
        <v>795</v>
      </c>
      <c r="G31424" t="s">
        <v>994</v>
      </c>
      <c r="H31424" t="s">
        <v>39</v>
      </c>
    </row>
    <row r="31425" spans="1:8" x14ac:dyDescent="0.35">
      <c r="A31425" t="s">
        <v>14</v>
      </c>
      <c r="B31425" t="s">
        <v>1151</v>
      </c>
      <c r="C31425">
        <v>124</v>
      </c>
      <c r="D31425" t="s">
        <v>433</v>
      </c>
      <c r="E31425" t="s">
        <v>573</v>
      </c>
      <c r="F31425" t="s">
        <v>827</v>
      </c>
      <c r="G31425" t="s">
        <v>973</v>
      </c>
      <c r="H31425" t="s">
        <v>169</v>
      </c>
    </row>
    <row r="31426" spans="1:8" x14ac:dyDescent="0.35">
      <c r="A31426" t="s">
        <v>14</v>
      </c>
      <c r="B31426" t="s">
        <v>1152</v>
      </c>
      <c r="C31426">
        <v>66</v>
      </c>
      <c r="D31426" t="s">
        <v>932</v>
      </c>
      <c r="E31426" t="s">
        <v>860</v>
      </c>
      <c r="F31426" t="s">
        <v>528</v>
      </c>
      <c r="G31426" t="s">
        <v>706</v>
      </c>
      <c r="H31426" t="s">
        <v>226</v>
      </c>
    </row>
    <row r="31427" spans="1:8" x14ac:dyDescent="0.35">
      <c r="A31427" t="s">
        <v>14</v>
      </c>
      <c r="B31427" t="s">
        <v>339</v>
      </c>
      <c r="C31427">
        <v>13</v>
      </c>
      <c r="D31427" t="s">
        <v>45</v>
      </c>
      <c r="E31427" t="s">
        <v>746</v>
      </c>
      <c r="F31427" t="s">
        <v>746</v>
      </c>
      <c r="G31427" t="s">
        <v>1058</v>
      </c>
      <c r="H31427" t="s">
        <v>622</v>
      </c>
    </row>
    <row r="31428" spans="1:8" x14ac:dyDescent="0.35">
      <c r="A31428" t="s">
        <v>15</v>
      </c>
      <c r="B31428" t="s">
        <v>1151</v>
      </c>
      <c r="C31428">
        <v>137</v>
      </c>
      <c r="D31428" t="s">
        <v>614</v>
      </c>
      <c r="E31428" t="s">
        <v>1106</v>
      </c>
      <c r="F31428" t="s">
        <v>451</v>
      </c>
      <c r="G31428" t="s">
        <v>117</v>
      </c>
      <c r="H31428" t="s">
        <v>601</v>
      </c>
    </row>
    <row r="31429" spans="1:8" x14ac:dyDescent="0.35">
      <c r="A31429" t="s">
        <v>15</v>
      </c>
      <c r="B31429" t="s">
        <v>1152</v>
      </c>
      <c r="C31429">
        <v>59</v>
      </c>
      <c r="D31429" t="s">
        <v>646</v>
      </c>
      <c r="E31429" t="s">
        <v>662</v>
      </c>
      <c r="F31429" t="s">
        <v>1154</v>
      </c>
      <c r="G31429" t="s">
        <v>1049</v>
      </c>
      <c r="H31429" t="s">
        <v>701</v>
      </c>
    </row>
    <row r="31430" spans="1:8" x14ac:dyDescent="0.35">
      <c r="A31430" t="s">
        <v>15</v>
      </c>
      <c r="B31430" t="s">
        <v>339</v>
      </c>
      <c r="C31430">
        <v>10</v>
      </c>
      <c r="D31430" t="s">
        <v>1102</v>
      </c>
      <c r="E31430" t="s">
        <v>1102</v>
      </c>
      <c r="F31430" t="s">
        <v>1102</v>
      </c>
      <c r="G31430" t="s">
        <v>1062</v>
      </c>
      <c r="H31430" t="s">
        <v>106</v>
      </c>
    </row>
    <row r="31431" spans="1:8" x14ac:dyDescent="0.35">
      <c r="A31431" t="s">
        <v>16</v>
      </c>
      <c r="B31431" t="s">
        <v>1151</v>
      </c>
      <c r="C31431">
        <v>122</v>
      </c>
      <c r="D31431" t="s">
        <v>489</v>
      </c>
      <c r="E31431" t="s">
        <v>901</v>
      </c>
      <c r="F31431" t="s">
        <v>781</v>
      </c>
      <c r="G31431" t="s">
        <v>756</v>
      </c>
      <c r="H31431" t="s">
        <v>962</v>
      </c>
    </row>
    <row r="31432" spans="1:8" x14ac:dyDescent="0.35">
      <c r="A31432" t="s">
        <v>16</v>
      </c>
      <c r="B31432" t="s">
        <v>1152</v>
      </c>
      <c r="C31432">
        <v>66</v>
      </c>
      <c r="D31432" t="s">
        <v>656</v>
      </c>
      <c r="E31432" t="s">
        <v>421</v>
      </c>
      <c r="F31432" t="s">
        <v>142</v>
      </c>
      <c r="G31432" t="s">
        <v>89</v>
      </c>
      <c r="H31432" t="s">
        <v>78</v>
      </c>
    </row>
    <row r="31433" spans="1:8" x14ac:dyDescent="0.35">
      <c r="A31433" t="s">
        <v>16</v>
      </c>
      <c r="B31433" t="s">
        <v>339</v>
      </c>
      <c r="C31433">
        <v>18</v>
      </c>
      <c r="D31433" t="s">
        <v>641</v>
      </c>
      <c r="E31433" t="s">
        <v>405</v>
      </c>
      <c r="F31433" t="s">
        <v>641</v>
      </c>
      <c r="G31433" t="s">
        <v>192</v>
      </c>
      <c r="H31433" t="s">
        <v>909</v>
      </c>
    </row>
    <row r="31434" spans="1:8" x14ac:dyDescent="0.35">
      <c r="A31434" t="s">
        <v>17</v>
      </c>
      <c r="B31434" t="s">
        <v>1151</v>
      </c>
      <c r="C31434">
        <v>128</v>
      </c>
      <c r="D31434" t="s">
        <v>805</v>
      </c>
      <c r="E31434" t="s">
        <v>871</v>
      </c>
      <c r="F31434" t="s">
        <v>492</v>
      </c>
      <c r="G31434" t="s">
        <v>985</v>
      </c>
      <c r="H31434" t="s">
        <v>555</v>
      </c>
    </row>
    <row r="31435" spans="1:8" x14ac:dyDescent="0.35">
      <c r="A31435" t="s">
        <v>17</v>
      </c>
      <c r="B31435" t="s">
        <v>1152</v>
      </c>
      <c r="C31435">
        <v>62</v>
      </c>
      <c r="D31435" t="s">
        <v>1000</v>
      </c>
      <c r="E31435" t="s">
        <v>741</v>
      </c>
      <c r="F31435" t="s">
        <v>880</v>
      </c>
      <c r="G31435" t="s">
        <v>929</v>
      </c>
      <c r="H31435" t="s">
        <v>409</v>
      </c>
    </row>
    <row r="31436" spans="1:8" x14ac:dyDescent="0.35">
      <c r="A31436" t="s">
        <v>17</v>
      </c>
      <c r="B31436" t="s">
        <v>339</v>
      </c>
      <c r="C31436">
        <v>13</v>
      </c>
      <c r="D31436" t="s">
        <v>293</v>
      </c>
      <c r="E31436" t="s">
        <v>401</v>
      </c>
      <c r="F31436" t="s">
        <v>212</v>
      </c>
      <c r="G31436" t="s">
        <v>716</v>
      </c>
      <c r="H31436" t="s">
        <v>553</v>
      </c>
    </row>
    <row r="31437" spans="1:8" x14ac:dyDescent="0.35">
      <c r="A31437" t="s">
        <v>18</v>
      </c>
      <c r="B31437" t="s">
        <v>1151</v>
      </c>
      <c r="C31437">
        <v>141</v>
      </c>
      <c r="D31437" t="s">
        <v>751</v>
      </c>
      <c r="E31437" t="s">
        <v>1102</v>
      </c>
      <c r="F31437" t="s">
        <v>639</v>
      </c>
      <c r="G31437" t="s">
        <v>897</v>
      </c>
      <c r="H31437" t="s">
        <v>525</v>
      </c>
    </row>
    <row r="31438" spans="1:8" x14ac:dyDescent="0.35">
      <c r="A31438" t="s">
        <v>18</v>
      </c>
      <c r="B31438" t="s">
        <v>1152</v>
      </c>
      <c r="C31438">
        <v>51</v>
      </c>
      <c r="D31438" t="s">
        <v>888</v>
      </c>
      <c r="E31438" t="s">
        <v>371</v>
      </c>
      <c r="F31438" t="s">
        <v>73</v>
      </c>
      <c r="G31438" t="s">
        <v>983</v>
      </c>
      <c r="H31438" t="s">
        <v>547</v>
      </c>
    </row>
    <row r="31439" spans="1:8" x14ac:dyDescent="0.35">
      <c r="A31439" t="s">
        <v>18</v>
      </c>
      <c r="B31439" t="s">
        <v>339</v>
      </c>
      <c r="C31439">
        <v>13</v>
      </c>
      <c r="D31439" t="s">
        <v>978</v>
      </c>
      <c r="E31439" t="s">
        <v>723</v>
      </c>
      <c r="F31439" t="s">
        <v>656</v>
      </c>
      <c r="G31439" t="s">
        <v>1047</v>
      </c>
      <c r="H31439" t="s">
        <v>448</v>
      </c>
    </row>
    <row r="31440" spans="1:8" x14ac:dyDescent="0.35">
      <c r="A31440" t="s">
        <v>19</v>
      </c>
      <c r="B31440" t="s">
        <v>1151</v>
      </c>
      <c r="C31440">
        <v>138</v>
      </c>
      <c r="D31440" t="s">
        <v>755</v>
      </c>
      <c r="E31440" t="s">
        <v>371</v>
      </c>
      <c r="F31440" t="s">
        <v>495</v>
      </c>
      <c r="G31440" t="s">
        <v>91</v>
      </c>
      <c r="H31440" t="s">
        <v>220</v>
      </c>
    </row>
    <row r="31441" spans="1:8" x14ac:dyDescent="0.35">
      <c r="A31441" t="s">
        <v>19</v>
      </c>
      <c r="B31441" t="s">
        <v>1152</v>
      </c>
      <c r="C31441">
        <v>56</v>
      </c>
      <c r="D31441" t="s">
        <v>755</v>
      </c>
      <c r="E31441" t="s">
        <v>973</v>
      </c>
      <c r="F31441" t="s">
        <v>792</v>
      </c>
      <c r="G31441" t="s">
        <v>718</v>
      </c>
      <c r="H31441" t="s">
        <v>566</v>
      </c>
    </row>
    <row r="31442" spans="1:8" x14ac:dyDescent="0.35">
      <c r="A31442" t="s">
        <v>19</v>
      </c>
      <c r="B31442" t="s">
        <v>339</v>
      </c>
      <c r="C31442">
        <v>12</v>
      </c>
      <c r="D31442" t="s">
        <v>389</v>
      </c>
      <c r="E31442" t="s">
        <v>389</v>
      </c>
      <c r="F31442" t="s">
        <v>221</v>
      </c>
      <c r="G31442" t="s">
        <v>741</v>
      </c>
      <c r="H31442" t="s">
        <v>545</v>
      </c>
    </row>
    <row r="31443" spans="1:8" x14ac:dyDescent="0.35">
      <c r="A31443" t="s">
        <v>20</v>
      </c>
      <c r="B31443" t="s">
        <v>1151</v>
      </c>
      <c r="C31443">
        <v>123</v>
      </c>
      <c r="D31443" t="s">
        <v>293</v>
      </c>
      <c r="E31443" t="s">
        <v>592</v>
      </c>
      <c r="F31443" t="s">
        <v>1087</v>
      </c>
      <c r="G31443" t="s">
        <v>937</v>
      </c>
      <c r="H31443" t="s">
        <v>909</v>
      </c>
    </row>
    <row r="31444" spans="1:8" x14ac:dyDescent="0.35">
      <c r="A31444" t="s">
        <v>20</v>
      </c>
      <c r="B31444" t="s">
        <v>1152</v>
      </c>
      <c r="C31444">
        <v>65</v>
      </c>
      <c r="D31444" t="s">
        <v>564</v>
      </c>
      <c r="E31444" t="s">
        <v>465</v>
      </c>
      <c r="F31444" t="s">
        <v>564</v>
      </c>
      <c r="G31444" t="s">
        <v>1104</v>
      </c>
      <c r="H31444" t="s">
        <v>690</v>
      </c>
    </row>
    <row r="31445" spans="1:8" x14ac:dyDescent="0.35">
      <c r="A31445" t="s">
        <v>20</v>
      </c>
      <c r="B31445" t="s">
        <v>339</v>
      </c>
      <c r="C31445">
        <v>18</v>
      </c>
      <c r="D31445" t="s">
        <v>592</v>
      </c>
      <c r="E31445" t="s">
        <v>592</v>
      </c>
      <c r="F31445" t="s">
        <v>874</v>
      </c>
      <c r="G31445" t="s">
        <v>991</v>
      </c>
      <c r="H31445" t="s">
        <v>726</v>
      </c>
    </row>
    <row r="31446" spans="1:8" x14ac:dyDescent="0.35">
      <c r="A31446" t="s">
        <v>21</v>
      </c>
      <c r="B31446" t="s">
        <v>1151</v>
      </c>
      <c r="C31446">
        <v>120</v>
      </c>
      <c r="D31446" t="s">
        <v>411</v>
      </c>
      <c r="E31446" t="s">
        <v>848</v>
      </c>
      <c r="F31446" t="s">
        <v>467</v>
      </c>
      <c r="G31446" t="s">
        <v>1046</v>
      </c>
      <c r="H31446" t="s">
        <v>881</v>
      </c>
    </row>
    <row r="31447" spans="1:8" x14ac:dyDescent="0.35">
      <c r="A31447" t="s">
        <v>21</v>
      </c>
      <c r="B31447" t="s">
        <v>1152</v>
      </c>
      <c r="C31447">
        <v>72</v>
      </c>
      <c r="D31447" t="s">
        <v>564</v>
      </c>
      <c r="E31447" t="s">
        <v>911</v>
      </c>
      <c r="F31447" t="s">
        <v>834</v>
      </c>
      <c r="G31447" t="s">
        <v>996</v>
      </c>
      <c r="H31447" t="s">
        <v>195</v>
      </c>
    </row>
    <row r="31448" spans="1:8" x14ac:dyDescent="0.35">
      <c r="A31448" t="s">
        <v>21</v>
      </c>
      <c r="B31448" t="s">
        <v>339</v>
      </c>
      <c r="C31448">
        <v>18</v>
      </c>
      <c r="D31448" t="s">
        <v>564</v>
      </c>
      <c r="E31448" t="s">
        <v>564</v>
      </c>
      <c r="F31448" t="s">
        <v>564</v>
      </c>
      <c r="G31448" t="s">
        <v>140</v>
      </c>
      <c r="H31448" t="s">
        <v>563</v>
      </c>
    </row>
    <row r="31449" spans="1:8" x14ac:dyDescent="0.35">
      <c r="A31449" t="s">
        <v>22</v>
      </c>
      <c r="B31449" t="s">
        <v>1151</v>
      </c>
      <c r="C31449">
        <v>139</v>
      </c>
      <c r="D31449" t="s">
        <v>323</v>
      </c>
      <c r="E31449" t="s">
        <v>1071</v>
      </c>
      <c r="F31449" t="s">
        <v>720</v>
      </c>
      <c r="G31449" t="s">
        <v>729</v>
      </c>
      <c r="H31449" t="s">
        <v>1015</v>
      </c>
    </row>
    <row r="31450" spans="1:8" x14ac:dyDescent="0.35">
      <c r="A31450" t="s">
        <v>22</v>
      </c>
      <c r="B31450" t="s">
        <v>1152</v>
      </c>
      <c r="C31450">
        <v>54</v>
      </c>
      <c r="D31450" t="s">
        <v>45</v>
      </c>
      <c r="E31450" t="s">
        <v>511</v>
      </c>
      <c r="F31450" t="s">
        <v>55</v>
      </c>
      <c r="G31450" t="s">
        <v>1045</v>
      </c>
      <c r="H31450" t="s">
        <v>76</v>
      </c>
    </row>
    <row r="31451" spans="1:8" x14ac:dyDescent="0.35">
      <c r="A31451" t="s">
        <v>22</v>
      </c>
      <c r="B31451" t="s">
        <v>339</v>
      </c>
      <c r="C31451">
        <v>16</v>
      </c>
      <c r="D31451" t="s">
        <v>428</v>
      </c>
      <c r="E31451" t="s">
        <v>1080</v>
      </c>
      <c r="F31451" t="s">
        <v>910</v>
      </c>
      <c r="G31451" t="s">
        <v>988</v>
      </c>
      <c r="H31451" t="s">
        <v>556</v>
      </c>
    </row>
    <row r="31452" spans="1:8" x14ac:dyDescent="0.35">
      <c r="A31452" t="s">
        <v>23</v>
      </c>
      <c r="B31452" t="s">
        <v>1151</v>
      </c>
      <c r="C31452">
        <v>125</v>
      </c>
      <c r="D31452" t="s">
        <v>111</v>
      </c>
      <c r="E31452" t="s">
        <v>394</v>
      </c>
      <c r="F31452" t="s">
        <v>674</v>
      </c>
      <c r="G31452" t="s">
        <v>1057</v>
      </c>
      <c r="H31452" t="s">
        <v>828</v>
      </c>
    </row>
    <row r="31453" spans="1:8" x14ac:dyDescent="0.35">
      <c r="A31453" t="s">
        <v>23</v>
      </c>
      <c r="B31453" t="s">
        <v>1152</v>
      </c>
      <c r="C31453">
        <v>61</v>
      </c>
      <c r="D31453" t="s">
        <v>142</v>
      </c>
      <c r="E31453" t="s">
        <v>532</v>
      </c>
      <c r="F31453" t="s">
        <v>354</v>
      </c>
      <c r="G31453" t="s">
        <v>875</v>
      </c>
      <c r="H31453" t="s">
        <v>796</v>
      </c>
    </row>
    <row r="31454" spans="1:8" x14ac:dyDescent="0.35">
      <c r="A31454" t="s">
        <v>23</v>
      </c>
      <c r="B31454" t="s">
        <v>339</v>
      </c>
      <c r="C31454">
        <v>19</v>
      </c>
      <c r="D31454" t="s">
        <v>1023</v>
      </c>
      <c r="E31454" t="s">
        <v>140</v>
      </c>
      <c r="F31454" t="s">
        <v>903</v>
      </c>
      <c r="G31454" t="s">
        <v>1095</v>
      </c>
      <c r="H31454" t="s">
        <v>647</v>
      </c>
    </row>
    <row r="31455" spans="1:8" x14ac:dyDescent="0.35">
      <c r="A31455" t="s">
        <v>24</v>
      </c>
      <c r="B31455" t="s">
        <v>1151</v>
      </c>
      <c r="C31455">
        <v>123</v>
      </c>
      <c r="D31455" t="s">
        <v>588</v>
      </c>
      <c r="E31455" t="s">
        <v>242</v>
      </c>
      <c r="F31455" t="s">
        <v>588</v>
      </c>
      <c r="G31455" t="s">
        <v>131</v>
      </c>
      <c r="H31455" t="s">
        <v>530</v>
      </c>
    </row>
    <row r="31456" spans="1:8" x14ac:dyDescent="0.35">
      <c r="A31456" t="s">
        <v>24</v>
      </c>
      <c r="B31456" t="s">
        <v>1152</v>
      </c>
      <c r="C31456">
        <v>71</v>
      </c>
      <c r="D31456" t="s">
        <v>149</v>
      </c>
      <c r="E31456" t="s">
        <v>323</v>
      </c>
      <c r="F31456" t="s">
        <v>947</v>
      </c>
      <c r="G31456" t="s">
        <v>733</v>
      </c>
      <c r="H31456" t="s">
        <v>384</v>
      </c>
    </row>
    <row r="31457" spans="1:8" x14ac:dyDescent="0.35">
      <c r="A31457" t="s">
        <v>24</v>
      </c>
      <c r="B31457" t="s">
        <v>339</v>
      </c>
      <c r="C31457">
        <v>13</v>
      </c>
      <c r="D31457" t="s">
        <v>709</v>
      </c>
      <c r="E31457" t="s">
        <v>709</v>
      </c>
      <c r="F31457" t="s">
        <v>545</v>
      </c>
      <c r="G31457" t="s">
        <v>1182</v>
      </c>
      <c r="H31457" t="s">
        <v>910</v>
      </c>
    </row>
    <row r="31458" spans="1:8" x14ac:dyDescent="0.35">
      <c r="A31458" t="s">
        <v>25</v>
      </c>
      <c r="B31458" t="s">
        <v>1151</v>
      </c>
      <c r="C31458">
        <v>123</v>
      </c>
      <c r="D31458" t="s">
        <v>470</v>
      </c>
      <c r="E31458" t="s">
        <v>142</v>
      </c>
      <c r="F31458" t="s">
        <v>731</v>
      </c>
      <c r="G31458" t="s">
        <v>187</v>
      </c>
      <c r="H31458" t="s">
        <v>765</v>
      </c>
    </row>
    <row r="31459" spans="1:8" x14ac:dyDescent="0.35">
      <c r="A31459" t="s">
        <v>25</v>
      </c>
      <c r="B31459" t="s">
        <v>1152</v>
      </c>
      <c r="C31459">
        <v>68</v>
      </c>
      <c r="D31459" t="s">
        <v>882</v>
      </c>
      <c r="E31459" t="s">
        <v>242</v>
      </c>
      <c r="F31459" t="s">
        <v>588</v>
      </c>
      <c r="G31459" t="s">
        <v>117</v>
      </c>
      <c r="H31459" t="s">
        <v>864</v>
      </c>
    </row>
    <row r="31460" spans="1:8" x14ac:dyDescent="0.35">
      <c r="A31460" t="s">
        <v>25</v>
      </c>
      <c r="B31460" t="s">
        <v>339</v>
      </c>
      <c r="C31460">
        <v>13</v>
      </c>
      <c r="D31460" t="s">
        <v>443</v>
      </c>
      <c r="E31460" t="s">
        <v>977</v>
      </c>
      <c r="F31460" t="s">
        <v>443</v>
      </c>
      <c r="G31460" t="s">
        <v>411</v>
      </c>
      <c r="H31460" t="s">
        <v>480</v>
      </c>
    </row>
    <row r="31461" spans="1:8" x14ac:dyDescent="0.35">
      <c r="A31461" t="s">
        <v>26</v>
      </c>
      <c r="B31461" t="s">
        <v>1151</v>
      </c>
      <c r="C31461">
        <v>130</v>
      </c>
      <c r="D31461" t="s">
        <v>855</v>
      </c>
      <c r="E31461" t="s">
        <v>261</v>
      </c>
      <c r="F31461" t="s">
        <v>492</v>
      </c>
      <c r="G31461" t="s">
        <v>286</v>
      </c>
      <c r="H31461" t="s">
        <v>559</v>
      </c>
    </row>
    <row r="31462" spans="1:8" x14ac:dyDescent="0.35">
      <c r="A31462" t="s">
        <v>26</v>
      </c>
      <c r="B31462" t="s">
        <v>1152</v>
      </c>
      <c r="C31462">
        <v>56</v>
      </c>
      <c r="D31462" t="s">
        <v>528</v>
      </c>
      <c r="E31462" t="s">
        <v>671</v>
      </c>
      <c r="F31462" t="s">
        <v>874</v>
      </c>
      <c r="G31462" t="s">
        <v>99</v>
      </c>
      <c r="H31462" t="s">
        <v>979</v>
      </c>
    </row>
    <row r="31463" spans="1:8" x14ac:dyDescent="0.35">
      <c r="A31463" t="s">
        <v>26</v>
      </c>
      <c r="B31463" t="s">
        <v>339</v>
      </c>
      <c r="C31463">
        <v>16</v>
      </c>
      <c r="D31463" t="s">
        <v>289</v>
      </c>
      <c r="E31463" t="s">
        <v>838</v>
      </c>
      <c r="F31463" t="s">
        <v>286</v>
      </c>
      <c r="G31463" t="s">
        <v>681</v>
      </c>
      <c r="H31463" t="s">
        <v>693</v>
      </c>
    </row>
    <row r="31464" spans="1:8" x14ac:dyDescent="0.35">
      <c r="A31464" t="s">
        <v>27</v>
      </c>
      <c r="B31464" t="s">
        <v>1151</v>
      </c>
      <c r="C31464">
        <v>119</v>
      </c>
      <c r="D31464" t="s">
        <v>720</v>
      </c>
      <c r="E31464" t="s">
        <v>187</v>
      </c>
      <c r="F31464" t="s">
        <v>723</v>
      </c>
      <c r="G31464" t="s">
        <v>812</v>
      </c>
      <c r="H31464" t="s">
        <v>160</v>
      </c>
    </row>
    <row r="31465" spans="1:8" x14ac:dyDescent="0.35">
      <c r="A31465" t="s">
        <v>27</v>
      </c>
      <c r="B31465" t="s">
        <v>1152</v>
      </c>
      <c r="C31465">
        <v>72</v>
      </c>
      <c r="D31465" t="s">
        <v>518</v>
      </c>
      <c r="E31465" t="s">
        <v>862</v>
      </c>
      <c r="F31465" t="s">
        <v>1071</v>
      </c>
      <c r="G31465" t="s">
        <v>915</v>
      </c>
      <c r="H31465" t="s">
        <v>981</v>
      </c>
    </row>
    <row r="31466" spans="1:8" x14ac:dyDescent="0.35">
      <c r="A31466" t="s">
        <v>27</v>
      </c>
      <c r="B31466" t="s">
        <v>339</v>
      </c>
      <c r="C31466">
        <v>13</v>
      </c>
      <c r="D31466" t="s">
        <v>908</v>
      </c>
      <c r="E31466" t="s">
        <v>389</v>
      </c>
      <c r="F31466" t="s">
        <v>389</v>
      </c>
      <c r="G31466" t="s">
        <v>140</v>
      </c>
      <c r="H31466" t="s">
        <v>907</v>
      </c>
    </row>
    <row r="31467" spans="1:8" x14ac:dyDescent="0.35">
      <c r="A31467" t="s">
        <v>28</v>
      </c>
      <c r="B31467" t="s">
        <v>1151</v>
      </c>
      <c r="C31467">
        <v>117</v>
      </c>
      <c r="D31467" t="s">
        <v>127</v>
      </c>
      <c r="E31467" t="s">
        <v>837</v>
      </c>
      <c r="F31467" t="s">
        <v>810</v>
      </c>
      <c r="G31467" t="s">
        <v>1059</v>
      </c>
      <c r="H31467" t="s">
        <v>195</v>
      </c>
    </row>
    <row r="31468" spans="1:8" x14ac:dyDescent="0.35">
      <c r="A31468" t="s">
        <v>28</v>
      </c>
      <c r="B31468" t="s">
        <v>1152</v>
      </c>
      <c r="C31468">
        <v>78</v>
      </c>
      <c r="D31468" t="s">
        <v>379</v>
      </c>
      <c r="E31468" t="s">
        <v>871</v>
      </c>
      <c r="F31468" t="s">
        <v>792</v>
      </c>
      <c r="G31468" t="s">
        <v>1047</v>
      </c>
      <c r="H31468" t="s">
        <v>690</v>
      </c>
    </row>
    <row r="31469" spans="1:8" x14ac:dyDescent="0.35">
      <c r="A31469" t="s">
        <v>28</v>
      </c>
      <c r="B31469" t="s">
        <v>339</v>
      </c>
      <c r="C31469">
        <v>12</v>
      </c>
      <c r="D31469" t="s">
        <v>175</v>
      </c>
      <c r="E31469" t="s">
        <v>389</v>
      </c>
      <c r="F31469" t="s">
        <v>847</v>
      </c>
      <c r="G31469" t="s">
        <v>140</v>
      </c>
      <c r="H31469" t="s">
        <v>174</v>
      </c>
    </row>
    <row r="31470" spans="1:8" x14ac:dyDescent="0.35">
      <c r="A31470" t="s">
        <v>29</v>
      </c>
      <c r="B31470" t="s">
        <v>1151</v>
      </c>
      <c r="C31470">
        <v>109</v>
      </c>
      <c r="D31470" t="s">
        <v>504</v>
      </c>
      <c r="E31470" t="s">
        <v>273</v>
      </c>
      <c r="F31470" t="s">
        <v>497</v>
      </c>
      <c r="G31470" t="s">
        <v>977</v>
      </c>
      <c r="H31470" t="s">
        <v>407</v>
      </c>
    </row>
    <row r="31471" spans="1:8" x14ac:dyDescent="0.35">
      <c r="A31471" t="s">
        <v>29</v>
      </c>
      <c r="B31471" t="s">
        <v>1152</v>
      </c>
      <c r="C31471">
        <v>73</v>
      </c>
      <c r="D31471" t="s">
        <v>51</v>
      </c>
      <c r="E31471" t="s">
        <v>157</v>
      </c>
      <c r="F31471" t="s">
        <v>73</v>
      </c>
      <c r="G31471" t="s">
        <v>961</v>
      </c>
      <c r="H31471" t="s">
        <v>171</v>
      </c>
    </row>
    <row r="31472" spans="1:8" x14ac:dyDescent="0.35">
      <c r="A31472" t="s">
        <v>29</v>
      </c>
      <c r="B31472" t="s">
        <v>339</v>
      </c>
      <c r="C31472">
        <v>22</v>
      </c>
      <c r="D31472" t="s">
        <v>808</v>
      </c>
      <c r="E31472" t="s">
        <v>697</v>
      </c>
      <c r="F31472" t="s">
        <v>697</v>
      </c>
      <c r="G31472" t="s">
        <v>1087</v>
      </c>
      <c r="H31472" t="s">
        <v>634</v>
      </c>
    </row>
    <row r="31473" spans="1:8" x14ac:dyDescent="0.35">
      <c r="A31473" t="s">
        <v>30</v>
      </c>
      <c r="B31473" t="s">
        <v>1151</v>
      </c>
      <c r="C31473">
        <v>108</v>
      </c>
      <c r="D31473" t="s">
        <v>360</v>
      </c>
      <c r="E31473" t="s">
        <v>340</v>
      </c>
      <c r="F31473" t="s">
        <v>242</v>
      </c>
      <c r="G31473" t="s">
        <v>841</v>
      </c>
      <c r="H31473" t="s">
        <v>853</v>
      </c>
    </row>
    <row r="31474" spans="1:8" x14ac:dyDescent="0.35">
      <c r="A31474" t="s">
        <v>30</v>
      </c>
      <c r="B31474" t="s">
        <v>1152</v>
      </c>
      <c r="C31474">
        <v>78</v>
      </c>
      <c r="D31474" t="s">
        <v>518</v>
      </c>
      <c r="E31474" t="s">
        <v>592</v>
      </c>
      <c r="F31474" t="s">
        <v>495</v>
      </c>
      <c r="G31474" t="s">
        <v>123</v>
      </c>
      <c r="H31474" t="s">
        <v>76</v>
      </c>
    </row>
    <row r="31475" spans="1:8" x14ac:dyDescent="0.35">
      <c r="A31475" t="s">
        <v>30</v>
      </c>
      <c r="B31475" t="s">
        <v>339</v>
      </c>
      <c r="C31475">
        <v>16</v>
      </c>
      <c r="D31475" t="s">
        <v>405</v>
      </c>
      <c r="E31475" t="s">
        <v>528</v>
      </c>
      <c r="F31475" t="s">
        <v>1061</v>
      </c>
      <c r="G31475" t="s">
        <v>140</v>
      </c>
      <c r="H31475" t="s">
        <v>844</v>
      </c>
    </row>
    <row r="31476" spans="1:8" x14ac:dyDescent="0.35">
      <c r="A31476" t="s">
        <v>31</v>
      </c>
      <c r="B31476" t="s">
        <v>1151</v>
      </c>
      <c r="C31476">
        <v>138</v>
      </c>
      <c r="D31476" t="s">
        <v>127</v>
      </c>
      <c r="E31476" t="s">
        <v>1154</v>
      </c>
      <c r="F31476" t="s">
        <v>199</v>
      </c>
      <c r="G31476" t="s">
        <v>913</v>
      </c>
      <c r="H31476" t="s">
        <v>559</v>
      </c>
    </row>
    <row r="31477" spans="1:8" x14ac:dyDescent="0.35">
      <c r="A31477" t="s">
        <v>31</v>
      </c>
      <c r="B31477" t="s">
        <v>1152</v>
      </c>
      <c r="C31477">
        <v>58</v>
      </c>
      <c r="D31477" t="s">
        <v>162</v>
      </c>
      <c r="E31477" t="s">
        <v>712</v>
      </c>
      <c r="F31477" t="s">
        <v>671</v>
      </c>
      <c r="G31477" t="s">
        <v>1076</v>
      </c>
      <c r="H31477" t="s">
        <v>850</v>
      </c>
    </row>
    <row r="31478" spans="1:8" x14ac:dyDescent="0.35">
      <c r="A31478" t="s">
        <v>31</v>
      </c>
      <c r="B31478" t="s">
        <v>339</v>
      </c>
      <c r="C31478">
        <v>11</v>
      </c>
      <c r="D31478" t="s">
        <v>897</v>
      </c>
      <c r="E31478" t="s">
        <v>897</v>
      </c>
      <c r="F31478" t="s">
        <v>897</v>
      </c>
      <c r="G31478" t="s">
        <v>771</v>
      </c>
      <c r="H31478" t="s">
        <v>343</v>
      </c>
    </row>
    <row r="31479" spans="1:8" x14ac:dyDescent="0.35">
      <c r="A31479" t="s">
        <v>32</v>
      </c>
      <c r="B31479" t="s">
        <v>1151</v>
      </c>
      <c r="C31479">
        <v>3050</v>
      </c>
      <c r="D31479" t="s">
        <v>894</v>
      </c>
      <c r="E31479" t="s">
        <v>199</v>
      </c>
      <c r="F31479" t="s">
        <v>1000</v>
      </c>
      <c r="G31479" t="s">
        <v>107</v>
      </c>
      <c r="H31479" t="s">
        <v>803</v>
      </c>
    </row>
    <row r="31480" spans="1:8" x14ac:dyDescent="0.35">
      <c r="A31480" t="s">
        <v>32</v>
      </c>
      <c r="B31480" t="s">
        <v>1152</v>
      </c>
      <c r="C31480">
        <v>1523</v>
      </c>
      <c r="D31480" t="s">
        <v>528</v>
      </c>
      <c r="E31480" t="s">
        <v>293</v>
      </c>
      <c r="F31480" t="s">
        <v>956</v>
      </c>
      <c r="G31480" t="s">
        <v>1095</v>
      </c>
      <c r="H31480" t="s">
        <v>878</v>
      </c>
    </row>
    <row r="31481" spans="1:8" x14ac:dyDescent="0.35">
      <c r="A31481" t="s">
        <v>32</v>
      </c>
      <c r="B31481" t="s">
        <v>339</v>
      </c>
      <c r="C31481">
        <v>357</v>
      </c>
      <c r="D31481" t="s">
        <v>518</v>
      </c>
      <c r="E31481" t="s">
        <v>261</v>
      </c>
      <c r="F31481" t="s">
        <v>467</v>
      </c>
      <c r="G31481" t="s">
        <v>125</v>
      </c>
      <c r="H31481" t="s">
        <v>600</v>
      </c>
    </row>
    <row r="31483" spans="1:8" x14ac:dyDescent="0.35">
      <c r="A31483" t="s">
        <v>2295</v>
      </c>
    </row>
    <row r="31484" spans="1:8" x14ac:dyDescent="0.35">
      <c r="A31484" t="s">
        <v>2</v>
      </c>
      <c r="B31484" t="s">
        <v>1164</v>
      </c>
      <c r="C31484" t="s">
        <v>3</v>
      </c>
      <c r="D31484" t="s">
        <v>2288</v>
      </c>
      <c r="E31484" t="s">
        <v>2289</v>
      </c>
      <c r="F31484" t="s">
        <v>2290</v>
      </c>
      <c r="G31484" t="s">
        <v>2291</v>
      </c>
      <c r="H31484" t="s">
        <v>1042</v>
      </c>
    </row>
    <row r="31485" spans="1:8" x14ac:dyDescent="0.35">
      <c r="A31485" t="s">
        <v>8</v>
      </c>
      <c r="B31485" t="s">
        <v>1165</v>
      </c>
      <c r="C31485">
        <v>69</v>
      </c>
      <c r="D31485" t="s">
        <v>57</v>
      </c>
      <c r="E31485" t="s">
        <v>860</v>
      </c>
      <c r="F31485" t="s">
        <v>752</v>
      </c>
      <c r="G31485" t="s">
        <v>756</v>
      </c>
      <c r="H31485" t="s">
        <v>214</v>
      </c>
    </row>
    <row r="31486" spans="1:8" x14ac:dyDescent="0.35">
      <c r="A31486" t="s">
        <v>8</v>
      </c>
      <c r="B31486" t="s">
        <v>1166</v>
      </c>
      <c r="C31486">
        <v>135</v>
      </c>
      <c r="D31486" t="s">
        <v>492</v>
      </c>
      <c r="E31486" t="s">
        <v>841</v>
      </c>
      <c r="F31486" t="s">
        <v>564</v>
      </c>
      <c r="G31486" t="s">
        <v>574</v>
      </c>
      <c r="H31486" t="s">
        <v>758</v>
      </c>
    </row>
    <row r="31487" spans="1:8" x14ac:dyDescent="0.35">
      <c r="A31487" t="s">
        <v>9</v>
      </c>
      <c r="B31487" t="s">
        <v>1165</v>
      </c>
      <c r="C31487">
        <v>99</v>
      </c>
      <c r="D31487" t="s">
        <v>564</v>
      </c>
      <c r="E31487" t="s">
        <v>162</v>
      </c>
      <c r="F31487" t="s">
        <v>841</v>
      </c>
      <c r="G31487" t="s">
        <v>614</v>
      </c>
      <c r="H31487" t="s">
        <v>153</v>
      </c>
    </row>
    <row r="31488" spans="1:8" x14ac:dyDescent="0.35">
      <c r="A31488" t="s">
        <v>9</v>
      </c>
      <c r="B31488" t="s">
        <v>1166</v>
      </c>
      <c r="C31488">
        <v>102</v>
      </c>
      <c r="D31488" t="s">
        <v>994</v>
      </c>
      <c r="E31488" t="s">
        <v>551</v>
      </c>
      <c r="F31488" t="s">
        <v>752</v>
      </c>
      <c r="G31488" t="s">
        <v>501</v>
      </c>
      <c r="H31488" t="s">
        <v>239</v>
      </c>
    </row>
    <row r="31489" spans="1:8" x14ac:dyDescent="0.35">
      <c r="A31489" t="s">
        <v>10</v>
      </c>
      <c r="B31489" t="s">
        <v>1165</v>
      </c>
      <c r="C31489">
        <v>80</v>
      </c>
      <c r="D31489" t="s">
        <v>582</v>
      </c>
      <c r="E31489" t="s">
        <v>671</v>
      </c>
      <c r="F31489" t="s">
        <v>57</v>
      </c>
      <c r="G31489" t="s">
        <v>1080</v>
      </c>
      <c r="H31489" t="s">
        <v>628</v>
      </c>
    </row>
    <row r="31490" spans="1:8" x14ac:dyDescent="0.35">
      <c r="A31490" t="s">
        <v>10</v>
      </c>
      <c r="B31490" t="s">
        <v>1166</v>
      </c>
      <c r="C31490">
        <v>128</v>
      </c>
      <c r="D31490" t="s">
        <v>202</v>
      </c>
      <c r="E31490" t="s">
        <v>433</v>
      </c>
      <c r="F31490" t="s">
        <v>365</v>
      </c>
      <c r="G31490" t="s">
        <v>1050</v>
      </c>
      <c r="H31490" t="s">
        <v>690</v>
      </c>
    </row>
    <row r="31491" spans="1:8" x14ac:dyDescent="0.35">
      <c r="A31491" t="s">
        <v>11</v>
      </c>
      <c r="B31491" t="s">
        <v>1165</v>
      </c>
      <c r="C31491">
        <v>87</v>
      </c>
      <c r="D31491" t="s">
        <v>952</v>
      </c>
      <c r="E31491" t="s">
        <v>788</v>
      </c>
      <c r="F31491" t="s">
        <v>115</v>
      </c>
      <c r="G31491" t="s">
        <v>810</v>
      </c>
      <c r="H31491" t="s">
        <v>313</v>
      </c>
    </row>
    <row r="31492" spans="1:8" x14ac:dyDescent="0.35">
      <c r="A31492" t="s">
        <v>11</v>
      </c>
      <c r="B31492" t="s">
        <v>1166</v>
      </c>
      <c r="C31492">
        <v>119</v>
      </c>
      <c r="D31492" t="s">
        <v>145</v>
      </c>
      <c r="E31492" t="s">
        <v>639</v>
      </c>
      <c r="F31492" t="s">
        <v>1000</v>
      </c>
      <c r="G31492" t="s">
        <v>1046</v>
      </c>
      <c r="H31492" t="s">
        <v>220</v>
      </c>
    </row>
    <row r="31493" spans="1:8" x14ac:dyDescent="0.35">
      <c r="A31493" t="s">
        <v>12</v>
      </c>
      <c r="B31493" t="s">
        <v>1165</v>
      </c>
      <c r="C31493">
        <v>12</v>
      </c>
      <c r="D31493" t="s">
        <v>1020</v>
      </c>
      <c r="E31493" t="s">
        <v>140</v>
      </c>
      <c r="F31493" t="s">
        <v>140</v>
      </c>
      <c r="G31493" t="s">
        <v>756</v>
      </c>
      <c r="H31493" t="s">
        <v>840</v>
      </c>
    </row>
    <row r="31494" spans="1:8" x14ac:dyDescent="0.35">
      <c r="A31494" t="s">
        <v>12</v>
      </c>
      <c r="B31494" t="s">
        <v>1166</v>
      </c>
      <c r="C31494">
        <v>197</v>
      </c>
      <c r="D31494" t="s">
        <v>618</v>
      </c>
      <c r="E31494" t="s">
        <v>681</v>
      </c>
      <c r="F31494" t="s">
        <v>73</v>
      </c>
      <c r="G31494" t="s">
        <v>1003</v>
      </c>
      <c r="H31494" t="s">
        <v>396</v>
      </c>
    </row>
    <row r="31495" spans="1:8" x14ac:dyDescent="0.35">
      <c r="A31495" t="s">
        <v>13</v>
      </c>
      <c r="B31495" t="s">
        <v>1165</v>
      </c>
      <c r="C31495">
        <v>7</v>
      </c>
      <c r="D31495" t="s">
        <v>618</v>
      </c>
      <c r="E31495" t="s">
        <v>1085</v>
      </c>
      <c r="F31495" t="s">
        <v>1085</v>
      </c>
      <c r="G31495" t="s">
        <v>331</v>
      </c>
      <c r="H31495" t="s">
        <v>623</v>
      </c>
    </row>
    <row r="31496" spans="1:8" x14ac:dyDescent="0.35">
      <c r="A31496" t="s">
        <v>13</v>
      </c>
      <c r="B31496" t="s">
        <v>1166</v>
      </c>
      <c r="C31496">
        <v>199</v>
      </c>
      <c r="D31496" t="s">
        <v>386</v>
      </c>
      <c r="E31496" t="s">
        <v>729</v>
      </c>
      <c r="F31496" t="s">
        <v>961</v>
      </c>
      <c r="G31496" t="s">
        <v>1085</v>
      </c>
      <c r="H31496" t="s">
        <v>966</v>
      </c>
    </row>
    <row r="31497" spans="1:8" x14ac:dyDescent="0.35">
      <c r="A31497" t="s">
        <v>14</v>
      </c>
      <c r="B31497" t="s">
        <v>1165</v>
      </c>
      <c r="C31497">
        <v>52</v>
      </c>
      <c r="D31497" t="s">
        <v>564</v>
      </c>
      <c r="E31497" t="s">
        <v>513</v>
      </c>
      <c r="F31497" t="s">
        <v>792</v>
      </c>
      <c r="G31497" t="s">
        <v>1102</v>
      </c>
      <c r="H31497" t="s">
        <v>464</v>
      </c>
    </row>
    <row r="31498" spans="1:8" x14ac:dyDescent="0.35">
      <c r="A31498" t="s">
        <v>14</v>
      </c>
      <c r="B31498" t="s">
        <v>1166</v>
      </c>
      <c r="C31498">
        <v>151</v>
      </c>
      <c r="D31498" t="s">
        <v>894</v>
      </c>
      <c r="E31498" t="s">
        <v>862</v>
      </c>
      <c r="F31498" t="s">
        <v>723</v>
      </c>
      <c r="G31498" t="s">
        <v>123</v>
      </c>
      <c r="H31498" t="s">
        <v>367</v>
      </c>
    </row>
    <row r="31499" spans="1:8" x14ac:dyDescent="0.35">
      <c r="A31499" t="s">
        <v>15</v>
      </c>
      <c r="B31499" t="s">
        <v>1165</v>
      </c>
      <c r="C31499">
        <v>90</v>
      </c>
      <c r="D31499" t="s">
        <v>801</v>
      </c>
      <c r="E31499" t="s">
        <v>113</v>
      </c>
      <c r="F31499" t="s">
        <v>101</v>
      </c>
      <c r="G31499" t="s">
        <v>1080</v>
      </c>
      <c r="H31499" t="s">
        <v>74</v>
      </c>
    </row>
    <row r="31500" spans="1:8" x14ac:dyDescent="0.35">
      <c r="A31500" t="s">
        <v>15</v>
      </c>
      <c r="B31500" t="s">
        <v>1166</v>
      </c>
      <c r="C31500">
        <v>116</v>
      </c>
      <c r="D31500" t="s">
        <v>264</v>
      </c>
      <c r="E31500" t="s">
        <v>522</v>
      </c>
      <c r="F31500" t="s">
        <v>1000</v>
      </c>
      <c r="G31500" t="s">
        <v>1067</v>
      </c>
      <c r="H31500" t="s">
        <v>66</v>
      </c>
    </row>
    <row r="31501" spans="1:8" x14ac:dyDescent="0.35">
      <c r="A31501" t="s">
        <v>16</v>
      </c>
      <c r="B31501" t="s">
        <v>1165</v>
      </c>
      <c r="C31501">
        <v>96</v>
      </c>
      <c r="D31501" t="s">
        <v>614</v>
      </c>
      <c r="E31501" t="s">
        <v>812</v>
      </c>
      <c r="F31501" t="s">
        <v>777</v>
      </c>
      <c r="G31501" t="s">
        <v>261</v>
      </c>
      <c r="H31501" t="s">
        <v>174</v>
      </c>
    </row>
    <row r="31502" spans="1:8" x14ac:dyDescent="0.35">
      <c r="A31502" t="s">
        <v>16</v>
      </c>
      <c r="B31502" t="s">
        <v>1166</v>
      </c>
      <c r="C31502">
        <v>110</v>
      </c>
      <c r="D31502" t="s">
        <v>460</v>
      </c>
      <c r="E31502" t="s">
        <v>855</v>
      </c>
      <c r="F31502" t="s">
        <v>880</v>
      </c>
      <c r="G31502" t="s">
        <v>915</v>
      </c>
      <c r="H31502" t="s">
        <v>255</v>
      </c>
    </row>
    <row r="31503" spans="1:8" x14ac:dyDescent="0.35">
      <c r="A31503" t="s">
        <v>17</v>
      </c>
      <c r="B31503" t="s">
        <v>1165</v>
      </c>
      <c r="C31503">
        <v>109</v>
      </c>
      <c r="D31503" t="s">
        <v>712</v>
      </c>
      <c r="E31503" t="s">
        <v>921</v>
      </c>
      <c r="F31503" t="s">
        <v>762</v>
      </c>
      <c r="G31503" t="s">
        <v>105</v>
      </c>
      <c r="H31503" t="s">
        <v>714</v>
      </c>
    </row>
    <row r="31504" spans="1:8" x14ac:dyDescent="0.35">
      <c r="A31504" t="s">
        <v>17</v>
      </c>
      <c r="B31504" t="s">
        <v>1166</v>
      </c>
      <c r="C31504">
        <v>94</v>
      </c>
      <c r="D31504" t="s">
        <v>389</v>
      </c>
      <c r="E31504" t="s">
        <v>932</v>
      </c>
      <c r="F31504" t="s">
        <v>221</v>
      </c>
      <c r="G31504" t="s">
        <v>1055</v>
      </c>
      <c r="H31504" t="s">
        <v>424</v>
      </c>
    </row>
    <row r="31505" spans="1:8" x14ac:dyDescent="0.35">
      <c r="A31505" t="s">
        <v>18</v>
      </c>
      <c r="B31505" t="s">
        <v>1165</v>
      </c>
      <c r="C31505">
        <v>14</v>
      </c>
      <c r="D31505" t="s">
        <v>1106</v>
      </c>
      <c r="E31505" t="s">
        <v>140</v>
      </c>
      <c r="F31505" t="s">
        <v>261</v>
      </c>
      <c r="G31505" t="s">
        <v>513</v>
      </c>
      <c r="H31505" t="s">
        <v>547</v>
      </c>
    </row>
    <row r="31506" spans="1:8" x14ac:dyDescent="0.35">
      <c r="A31506" t="s">
        <v>18</v>
      </c>
      <c r="B31506" t="s">
        <v>1166</v>
      </c>
      <c r="C31506">
        <v>191</v>
      </c>
      <c r="D31506" t="s">
        <v>564</v>
      </c>
      <c r="E31506" t="s">
        <v>592</v>
      </c>
      <c r="F31506" t="s">
        <v>1083</v>
      </c>
      <c r="G31506" t="s">
        <v>97</v>
      </c>
      <c r="H31506" t="s">
        <v>829</v>
      </c>
    </row>
    <row r="31507" spans="1:8" x14ac:dyDescent="0.35">
      <c r="A31507" t="s">
        <v>19</v>
      </c>
      <c r="B31507" t="s">
        <v>1165</v>
      </c>
      <c r="C31507">
        <v>66</v>
      </c>
      <c r="D31507" t="s">
        <v>937</v>
      </c>
      <c r="E31507" t="s">
        <v>1059</v>
      </c>
      <c r="F31507" t="s">
        <v>521</v>
      </c>
      <c r="G31507" t="s">
        <v>1100</v>
      </c>
      <c r="H31507" t="s">
        <v>70</v>
      </c>
    </row>
    <row r="31508" spans="1:8" x14ac:dyDescent="0.35">
      <c r="A31508" t="s">
        <v>19</v>
      </c>
      <c r="B31508" t="s">
        <v>1166</v>
      </c>
      <c r="C31508">
        <v>140</v>
      </c>
      <c r="D31508" t="s">
        <v>522</v>
      </c>
      <c r="E31508" t="s">
        <v>756</v>
      </c>
      <c r="F31508" t="s">
        <v>888</v>
      </c>
      <c r="G31508" t="s">
        <v>716</v>
      </c>
      <c r="H31508" t="s">
        <v>480</v>
      </c>
    </row>
    <row r="31509" spans="1:8" x14ac:dyDescent="0.35">
      <c r="A31509" t="s">
        <v>20</v>
      </c>
      <c r="B31509" t="s">
        <v>1165</v>
      </c>
      <c r="C31509">
        <v>118</v>
      </c>
      <c r="D31509" t="s">
        <v>522</v>
      </c>
      <c r="E31509" t="s">
        <v>101</v>
      </c>
      <c r="F31509" t="s">
        <v>1071</v>
      </c>
      <c r="G31509" t="s">
        <v>777</v>
      </c>
      <c r="H31509" t="s">
        <v>823</v>
      </c>
    </row>
    <row r="31510" spans="1:8" x14ac:dyDescent="0.35">
      <c r="A31510" t="s">
        <v>20</v>
      </c>
      <c r="B31510" t="s">
        <v>1166</v>
      </c>
      <c r="C31510">
        <v>88</v>
      </c>
      <c r="D31510" t="s">
        <v>518</v>
      </c>
      <c r="E31510" t="s">
        <v>674</v>
      </c>
      <c r="F31510" t="s">
        <v>654</v>
      </c>
      <c r="G31510" t="s">
        <v>1045</v>
      </c>
      <c r="H31510" t="s">
        <v>569</v>
      </c>
    </row>
    <row r="31511" spans="1:8" x14ac:dyDescent="0.35">
      <c r="A31511" t="s">
        <v>21</v>
      </c>
      <c r="B31511" t="s">
        <v>1166</v>
      </c>
      <c r="C31511">
        <v>210</v>
      </c>
      <c r="D31511" t="s">
        <v>810</v>
      </c>
      <c r="E31511" t="s">
        <v>465</v>
      </c>
      <c r="F31511" t="s">
        <v>794</v>
      </c>
      <c r="G31511" t="s">
        <v>1048</v>
      </c>
      <c r="H31511" t="s">
        <v>891</v>
      </c>
    </row>
    <row r="31512" spans="1:8" x14ac:dyDescent="0.35">
      <c r="A31512" t="s">
        <v>22</v>
      </c>
      <c r="B31512" t="s">
        <v>1165</v>
      </c>
      <c r="C31512">
        <v>98</v>
      </c>
      <c r="D31512" t="s">
        <v>511</v>
      </c>
      <c r="E31512" t="s">
        <v>952</v>
      </c>
      <c r="F31512" t="s">
        <v>199</v>
      </c>
      <c r="G31512" t="s">
        <v>718</v>
      </c>
      <c r="H31512" t="s">
        <v>725</v>
      </c>
    </row>
    <row r="31513" spans="1:8" x14ac:dyDescent="0.35">
      <c r="A31513" t="s">
        <v>22</v>
      </c>
      <c r="B31513" t="s">
        <v>1166</v>
      </c>
      <c r="C31513">
        <v>111</v>
      </c>
      <c r="D31513" t="s">
        <v>349</v>
      </c>
      <c r="E31513" t="s">
        <v>737</v>
      </c>
      <c r="F31513" t="s">
        <v>206</v>
      </c>
      <c r="G31513" t="s">
        <v>345</v>
      </c>
      <c r="H31513" t="s">
        <v>231</v>
      </c>
    </row>
    <row r="31514" spans="1:8" x14ac:dyDescent="0.35">
      <c r="A31514" t="s">
        <v>23</v>
      </c>
      <c r="B31514" t="s">
        <v>1165</v>
      </c>
      <c r="C31514">
        <v>86</v>
      </c>
      <c r="D31514" t="s">
        <v>756</v>
      </c>
      <c r="E31514" t="s">
        <v>643</v>
      </c>
      <c r="F31514" t="s">
        <v>867</v>
      </c>
      <c r="G31514" t="s">
        <v>187</v>
      </c>
      <c r="H31514" t="s">
        <v>409</v>
      </c>
    </row>
    <row r="31515" spans="1:8" x14ac:dyDescent="0.35">
      <c r="A31515" t="s">
        <v>23</v>
      </c>
      <c r="B31515" t="s">
        <v>1166</v>
      </c>
      <c r="C31515">
        <v>119</v>
      </c>
      <c r="D31515" t="s">
        <v>127</v>
      </c>
      <c r="E31515" t="s">
        <v>97</v>
      </c>
      <c r="F31515" t="s">
        <v>199</v>
      </c>
      <c r="G31515" t="s">
        <v>939</v>
      </c>
      <c r="H31515" t="s">
        <v>763</v>
      </c>
    </row>
    <row r="31516" spans="1:8" x14ac:dyDescent="0.35">
      <c r="A31516" t="s">
        <v>24</v>
      </c>
      <c r="B31516" t="s">
        <v>1165</v>
      </c>
      <c r="C31516">
        <v>77</v>
      </c>
      <c r="D31516" t="s">
        <v>162</v>
      </c>
      <c r="E31516" t="s">
        <v>614</v>
      </c>
      <c r="F31516" t="s">
        <v>293</v>
      </c>
      <c r="G31516" t="s">
        <v>837</v>
      </c>
      <c r="H31516" t="s">
        <v>272</v>
      </c>
    </row>
    <row r="31517" spans="1:8" x14ac:dyDescent="0.35">
      <c r="A31517" t="s">
        <v>24</v>
      </c>
      <c r="B31517" t="s">
        <v>1166</v>
      </c>
      <c r="C31517">
        <v>130</v>
      </c>
      <c r="D31517" t="s">
        <v>414</v>
      </c>
      <c r="E31517" t="s">
        <v>346</v>
      </c>
      <c r="F31517" t="s">
        <v>782</v>
      </c>
      <c r="G31517" t="s">
        <v>1057</v>
      </c>
      <c r="H31517" t="s">
        <v>484</v>
      </c>
    </row>
    <row r="31518" spans="1:8" x14ac:dyDescent="0.35">
      <c r="A31518" t="s">
        <v>25</v>
      </c>
      <c r="B31518" t="s">
        <v>1165</v>
      </c>
      <c r="C31518">
        <v>88</v>
      </c>
      <c r="D31518" t="s">
        <v>932</v>
      </c>
      <c r="E31518" t="s">
        <v>105</v>
      </c>
      <c r="F31518" t="s">
        <v>433</v>
      </c>
      <c r="G31518" t="s">
        <v>847</v>
      </c>
      <c r="H31518" t="s">
        <v>747</v>
      </c>
    </row>
    <row r="31519" spans="1:8" x14ac:dyDescent="0.35">
      <c r="A31519" t="s">
        <v>25</v>
      </c>
      <c r="B31519" t="s">
        <v>1166</v>
      </c>
      <c r="C31519">
        <v>116</v>
      </c>
      <c r="D31519" t="s">
        <v>603</v>
      </c>
      <c r="E31519" t="s">
        <v>678</v>
      </c>
      <c r="F31519" t="s">
        <v>349</v>
      </c>
      <c r="G31519" t="s">
        <v>953</v>
      </c>
      <c r="H31519" t="s">
        <v>636</v>
      </c>
    </row>
    <row r="31520" spans="1:8" x14ac:dyDescent="0.35">
      <c r="A31520" t="s">
        <v>26</v>
      </c>
      <c r="B31520" t="s">
        <v>1165</v>
      </c>
      <c r="C31520">
        <v>96</v>
      </c>
      <c r="D31520" t="s">
        <v>901</v>
      </c>
      <c r="E31520" t="s">
        <v>706</v>
      </c>
      <c r="F31520" t="s">
        <v>1083</v>
      </c>
      <c r="G31520" t="s">
        <v>860</v>
      </c>
      <c r="H31520" t="s">
        <v>231</v>
      </c>
    </row>
    <row r="31521" spans="1:8" x14ac:dyDescent="0.35">
      <c r="A31521" t="s">
        <v>26</v>
      </c>
      <c r="B31521" t="s">
        <v>1166</v>
      </c>
      <c r="C31521">
        <v>106</v>
      </c>
      <c r="D31521" t="s">
        <v>526</v>
      </c>
      <c r="E31521" t="s">
        <v>1071</v>
      </c>
      <c r="F31521" t="s">
        <v>818</v>
      </c>
      <c r="G31521" t="s">
        <v>1045</v>
      </c>
      <c r="H31521" t="s">
        <v>372</v>
      </c>
    </row>
    <row r="31522" spans="1:8" x14ac:dyDescent="0.35">
      <c r="A31522" t="s">
        <v>27</v>
      </c>
      <c r="B31522" t="s">
        <v>1165</v>
      </c>
      <c r="C31522">
        <v>100</v>
      </c>
      <c r="D31522" t="s">
        <v>340</v>
      </c>
      <c r="E31522" t="s">
        <v>643</v>
      </c>
      <c r="F31522" t="s">
        <v>162</v>
      </c>
      <c r="G31522" t="s">
        <v>917</v>
      </c>
      <c r="H31522" t="s">
        <v>803</v>
      </c>
    </row>
    <row r="31523" spans="1:8" x14ac:dyDescent="0.35">
      <c r="A31523" t="s">
        <v>27</v>
      </c>
      <c r="B31523" t="s">
        <v>1166</v>
      </c>
      <c r="C31523">
        <v>104</v>
      </c>
      <c r="D31523" t="s">
        <v>470</v>
      </c>
      <c r="E31523" t="s">
        <v>737</v>
      </c>
      <c r="F31523" t="s">
        <v>618</v>
      </c>
      <c r="G31523" t="s">
        <v>1046</v>
      </c>
      <c r="H31523" t="s">
        <v>605</v>
      </c>
    </row>
    <row r="31524" spans="1:8" x14ac:dyDescent="0.35">
      <c r="A31524" t="s">
        <v>28</v>
      </c>
      <c r="B31524" t="s">
        <v>1165</v>
      </c>
      <c r="C31524">
        <v>85</v>
      </c>
      <c r="D31524" t="s">
        <v>113</v>
      </c>
      <c r="E31524" t="s">
        <v>517</v>
      </c>
      <c r="F31524" t="s">
        <v>749</v>
      </c>
      <c r="G31524" t="s">
        <v>983</v>
      </c>
      <c r="H31524" t="s">
        <v>804</v>
      </c>
    </row>
    <row r="31525" spans="1:8" x14ac:dyDescent="0.35">
      <c r="A31525" t="s">
        <v>28</v>
      </c>
      <c r="B31525" t="s">
        <v>1166</v>
      </c>
      <c r="C31525">
        <v>122</v>
      </c>
      <c r="D31525" t="s">
        <v>47</v>
      </c>
      <c r="E31525" t="s">
        <v>1139</v>
      </c>
      <c r="F31525" t="s">
        <v>627</v>
      </c>
      <c r="G31525" t="s">
        <v>664</v>
      </c>
      <c r="H31525" t="s">
        <v>372</v>
      </c>
    </row>
    <row r="31526" spans="1:8" x14ac:dyDescent="0.35">
      <c r="A31526" t="s">
        <v>29</v>
      </c>
      <c r="B31526" t="s">
        <v>1165</v>
      </c>
      <c r="C31526">
        <v>94</v>
      </c>
      <c r="D31526" t="s">
        <v>43</v>
      </c>
      <c r="E31526" t="s">
        <v>882</v>
      </c>
      <c r="F31526" t="s">
        <v>363</v>
      </c>
      <c r="G31526" t="s">
        <v>93</v>
      </c>
      <c r="H31526" t="s">
        <v>557</v>
      </c>
    </row>
    <row r="31527" spans="1:8" x14ac:dyDescent="0.35">
      <c r="A31527" t="s">
        <v>29</v>
      </c>
      <c r="B31527" t="s">
        <v>1166</v>
      </c>
      <c r="C31527">
        <v>110</v>
      </c>
      <c r="D31527" t="s">
        <v>43</v>
      </c>
      <c r="E31527" t="s">
        <v>266</v>
      </c>
      <c r="F31527" t="s">
        <v>376</v>
      </c>
      <c r="G31527" t="s">
        <v>109</v>
      </c>
      <c r="H31527" t="s">
        <v>172</v>
      </c>
    </row>
    <row r="31528" spans="1:8" x14ac:dyDescent="0.35">
      <c r="A31528" t="s">
        <v>30</v>
      </c>
      <c r="B31528" t="s">
        <v>1165</v>
      </c>
      <c r="C31528">
        <v>91</v>
      </c>
      <c r="D31528" t="s">
        <v>720</v>
      </c>
      <c r="E31528" t="s">
        <v>674</v>
      </c>
      <c r="F31528" t="s">
        <v>654</v>
      </c>
      <c r="G31528" t="s">
        <v>465</v>
      </c>
      <c r="H31528" t="s">
        <v>179</v>
      </c>
    </row>
    <row r="31529" spans="1:8" x14ac:dyDescent="0.35">
      <c r="A31529" t="s">
        <v>30</v>
      </c>
      <c r="B31529" t="s">
        <v>1166</v>
      </c>
      <c r="C31529">
        <v>111</v>
      </c>
      <c r="D31529" t="s">
        <v>571</v>
      </c>
      <c r="E31529" t="s">
        <v>805</v>
      </c>
      <c r="F31529" t="s">
        <v>401</v>
      </c>
      <c r="G31529" t="s">
        <v>977</v>
      </c>
      <c r="H31529" t="s">
        <v>166</v>
      </c>
    </row>
    <row r="31530" spans="1:8" x14ac:dyDescent="0.35">
      <c r="A31530" t="s">
        <v>31</v>
      </c>
      <c r="B31530" t="s">
        <v>1165</v>
      </c>
      <c r="C31530">
        <v>132</v>
      </c>
      <c r="D31530" t="s">
        <v>639</v>
      </c>
      <c r="E31530" t="s">
        <v>386</v>
      </c>
      <c r="F31530" t="s">
        <v>522</v>
      </c>
      <c r="G31530" t="s">
        <v>627</v>
      </c>
      <c r="H31530" t="s">
        <v>382</v>
      </c>
    </row>
    <row r="31531" spans="1:8" x14ac:dyDescent="0.35">
      <c r="A31531" t="s">
        <v>31</v>
      </c>
      <c r="B31531" t="s">
        <v>1166</v>
      </c>
      <c r="C31531">
        <v>75</v>
      </c>
      <c r="D31531" t="s">
        <v>674</v>
      </c>
      <c r="E31531" t="s">
        <v>968</v>
      </c>
      <c r="F31531" t="s">
        <v>913</v>
      </c>
      <c r="G31531" t="s">
        <v>113</v>
      </c>
      <c r="H31531" t="s">
        <v>374</v>
      </c>
    </row>
    <row r="31532" spans="1:8" x14ac:dyDescent="0.35">
      <c r="A31532" t="s">
        <v>32</v>
      </c>
      <c r="B31532" t="s">
        <v>1165</v>
      </c>
      <c r="C31532">
        <v>1846</v>
      </c>
      <c r="D31532" t="s">
        <v>495</v>
      </c>
      <c r="E31532" t="s">
        <v>101</v>
      </c>
      <c r="F31532" t="s">
        <v>848</v>
      </c>
      <c r="G31532" t="s">
        <v>777</v>
      </c>
      <c r="H31532" t="s">
        <v>424</v>
      </c>
    </row>
    <row r="31533" spans="1:8" x14ac:dyDescent="0.35">
      <c r="A31533" t="s">
        <v>32</v>
      </c>
      <c r="B31533" t="s">
        <v>1166</v>
      </c>
      <c r="C31533">
        <v>3084</v>
      </c>
      <c r="D31533" t="s">
        <v>142</v>
      </c>
      <c r="E31533" t="s">
        <v>1139</v>
      </c>
      <c r="F31533" t="s">
        <v>237</v>
      </c>
      <c r="G31533" t="s">
        <v>988</v>
      </c>
      <c r="H31533" t="s">
        <v>725</v>
      </c>
    </row>
    <row r="31535" spans="1:8" x14ac:dyDescent="0.35">
      <c r="A31535" t="s">
        <v>2296</v>
      </c>
    </row>
    <row r="31536" spans="1:8" x14ac:dyDescent="0.35">
      <c r="A31536" t="s">
        <v>2</v>
      </c>
      <c r="B31536" t="s">
        <v>1659</v>
      </c>
      <c r="C31536" t="s">
        <v>3</v>
      </c>
      <c r="D31536" t="s">
        <v>2288</v>
      </c>
      <c r="E31536" t="s">
        <v>2289</v>
      </c>
      <c r="F31536" t="s">
        <v>2290</v>
      </c>
      <c r="G31536" t="s">
        <v>2291</v>
      </c>
      <c r="H31536" t="s">
        <v>1042</v>
      </c>
    </row>
    <row r="31537" spans="1:8" x14ac:dyDescent="0.35">
      <c r="A31537" t="s">
        <v>8</v>
      </c>
      <c r="B31537" t="s">
        <v>1660</v>
      </c>
      <c r="C31537">
        <v>81</v>
      </c>
      <c r="D31537" t="s">
        <v>202</v>
      </c>
      <c r="E31537" t="s">
        <v>673</v>
      </c>
      <c r="F31537" t="s">
        <v>59</v>
      </c>
      <c r="G31537" t="s">
        <v>674</v>
      </c>
      <c r="H31537" t="s">
        <v>382</v>
      </c>
    </row>
    <row r="31538" spans="1:8" x14ac:dyDescent="0.35">
      <c r="A31538" t="s">
        <v>8</v>
      </c>
      <c r="B31538" t="s">
        <v>1661</v>
      </c>
      <c r="C31538">
        <v>123</v>
      </c>
      <c r="D31538" t="s">
        <v>145</v>
      </c>
      <c r="E31538" t="s">
        <v>970</v>
      </c>
      <c r="F31538" t="s">
        <v>860</v>
      </c>
      <c r="G31538" t="s">
        <v>99</v>
      </c>
      <c r="H31538" t="s">
        <v>415</v>
      </c>
    </row>
    <row r="31539" spans="1:8" x14ac:dyDescent="0.35">
      <c r="A31539" t="s">
        <v>9</v>
      </c>
      <c r="B31539" t="s">
        <v>1660</v>
      </c>
      <c r="C31539">
        <v>92</v>
      </c>
      <c r="D31539" t="s">
        <v>526</v>
      </c>
      <c r="E31539" t="s">
        <v>673</v>
      </c>
      <c r="F31539" t="s">
        <v>874</v>
      </c>
      <c r="G31539" t="s">
        <v>1154</v>
      </c>
      <c r="H31539" t="s">
        <v>416</v>
      </c>
    </row>
    <row r="31540" spans="1:8" x14ac:dyDescent="0.35">
      <c r="A31540" t="s">
        <v>9</v>
      </c>
      <c r="B31540" t="s">
        <v>1661</v>
      </c>
      <c r="C31540">
        <v>109</v>
      </c>
      <c r="D31540" t="s">
        <v>1087</v>
      </c>
      <c r="E31540" t="s">
        <v>1154</v>
      </c>
      <c r="F31540" t="s">
        <v>1106</v>
      </c>
      <c r="G31540" t="s">
        <v>812</v>
      </c>
      <c r="H31540" t="s">
        <v>609</v>
      </c>
    </row>
    <row r="31541" spans="1:8" x14ac:dyDescent="0.35">
      <c r="A31541" t="s">
        <v>10</v>
      </c>
      <c r="B31541" t="s">
        <v>1660</v>
      </c>
      <c r="C31541">
        <v>72</v>
      </c>
      <c r="D31541" t="s">
        <v>502</v>
      </c>
      <c r="E31541" t="s">
        <v>460</v>
      </c>
      <c r="F31541" t="s">
        <v>560</v>
      </c>
      <c r="G31541" t="s">
        <v>824</v>
      </c>
      <c r="H31541" t="s">
        <v>497</v>
      </c>
    </row>
    <row r="31542" spans="1:8" x14ac:dyDescent="0.35">
      <c r="A31542" t="s">
        <v>10</v>
      </c>
      <c r="B31542" t="s">
        <v>1661</v>
      </c>
      <c r="C31542">
        <v>136</v>
      </c>
      <c r="D31542" t="s">
        <v>476</v>
      </c>
      <c r="E31542" t="s">
        <v>476</v>
      </c>
      <c r="F31542" t="s">
        <v>641</v>
      </c>
      <c r="G31542" t="s">
        <v>317</v>
      </c>
      <c r="H31542" t="s">
        <v>575</v>
      </c>
    </row>
    <row r="31543" spans="1:8" x14ac:dyDescent="0.35">
      <c r="A31543" t="s">
        <v>11</v>
      </c>
      <c r="B31543" t="s">
        <v>1660</v>
      </c>
      <c r="C31543">
        <v>99</v>
      </c>
      <c r="D31543" t="s">
        <v>888</v>
      </c>
      <c r="E31543" t="s">
        <v>871</v>
      </c>
      <c r="F31543" t="s">
        <v>959</v>
      </c>
      <c r="G31543" t="s">
        <v>937</v>
      </c>
      <c r="H31543" t="s">
        <v>850</v>
      </c>
    </row>
    <row r="31544" spans="1:8" x14ac:dyDescent="0.35">
      <c r="A31544" t="s">
        <v>11</v>
      </c>
      <c r="B31544" t="s">
        <v>1661</v>
      </c>
      <c r="C31544">
        <v>107</v>
      </c>
      <c r="D31544" t="s">
        <v>522</v>
      </c>
      <c r="E31544" t="s">
        <v>91</v>
      </c>
      <c r="F31544" t="s">
        <v>286</v>
      </c>
      <c r="G31544" t="s">
        <v>107</v>
      </c>
      <c r="H31544" t="s">
        <v>873</v>
      </c>
    </row>
    <row r="31545" spans="1:8" x14ac:dyDescent="0.35">
      <c r="A31545" t="s">
        <v>12</v>
      </c>
      <c r="B31545" t="s">
        <v>1660</v>
      </c>
      <c r="C31545">
        <v>93</v>
      </c>
      <c r="D31545" t="s">
        <v>408</v>
      </c>
      <c r="E31545" t="s">
        <v>627</v>
      </c>
      <c r="F31545" t="s">
        <v>879</v>
      </c>
      <c r="G31545" t="s">
        <v>875</v>
      </c>
      <c r="H31545" t="s">
        <v>138</v>
      </c>
    </row>
    <row r="31546" spans="1:8" x14ac:dyDescent="0.35">
      <c r="A31546" t="s">
        <v>12</v>
      </c>
      <c r="B31546" t="s">
        <v>1661</v>
      </c>
      <c r="C31546">
        <v>116</v>
      </c>
      <c r="D31546" t="s">
        <v>913</v>
      </c>
      <c r="E31546" t="s">
        <v>117</v>
      </c>
      <c r="F31546" t="s">
        <v>847</v>
      </c>
      <c r="G31546" t="s">
        <v>1049</v>
      </c>
      <c r="H31546" t="s">
        <v>934</v>
      </c>
    </row>
    <row r="31547" spans="1:8" x14ac:dyDescent="0.35">
      <c r="A31547" t="s">
        <v>13</v>
      </c>
      <c r="B31547" t="s">
        <v>1660</v>
      </c>
      <c r="C31547">
        <v>50</v>
      </c>
      <c r="D31547" t="s">
        <v>837</v>
      </c>
      <c r="E31547" t="s">
        <v>125</v>
      </c>
      <c r="F31547" t="s">
        <v>490</v>
      </c>
      <c r="G31547" t="s">
        <v>59</v>
      </c>
      <c r="H31547" t="s">
        <v>390</v>
      </c>
    </row>
    <row r="31548" spans="1:8" x14ac:dyDescent="0.35">
      <c r="A31548" t="s">
        <v>13</v>
      </c>
      <c r="B31548" t="s">
        <v>1661</v>
      </c>
      <c r="C31548">
        <v>156</v>
      </c>
      <c r="D31548" t="s">
        <v>412</v>
      </c>
      <c r="E31548" t="s">
        <v>115</v>
      </c>
      <c r="F31548" t="s">
        <v>405</v>
      </c>
      <c r="G31548" t="s">
        <v>893</v>
      </c>
      <c r="H31548" t="s">
        <v>195</v>
      </c>
    </row>
    <row r="31549" spans="1:8" x14ac:dyDescent="0.35">
      <c r="A31549" t="s">
        <v>14</v>
      </c>
      <c r="B31549" t="s">
        <v>1660</v>
      </c>
      <c r="C31549">
        <v>91</v>
      </c>
      <c r="D31549" t="s">
        <v>856</v>
      </c>
      <c r="E31549" t="s">
        <v>737</v>
      </c>
      <c r="F31549" t="s">
        <v>935</v>
      </c>
      <c r="G31549" t="s">
        <v>95</v>
      </c>
      <c r="H31549" t="s">
        <v>434</v>
      </c>
    </row>
    <row r="31550" spans="1:8" x14ac:dyDescent="0.35">
      <c r="A31550" t="s">
        <v>14</v>
      </c>
      <c r="B31550" t="s">
        <v>1661</v>
      </c>
      <c r="C31550">
        <v>112</v>
      </c>
      <c r="D31550" t="s">
        <v>511</v>
      </c>
      <c r="E31550" t="s">
        <v>119</v>
      </c>
      <c r="F31550" t="s">
        <v>970</v>
      </c>
      <c r="G31550" t="s">
        <v>985</v>
      </c>
      <c r="H31550" t="s">
        <v>945</v>
      </c>
    </row>
    <row r="31551" spans="1:8" x14ac:dyDescent="0.35">
      <c r="A31551" t="s">
        <v>15</v>
      </c>
      <c r="B31551" t="s">
        <v>1660</v>
      </c>
      <c r="C31551">
        <v>85</v>
      </c>
      <c r="D31551" t="s">
        <v>401</v>
      </c>
      <c r="E31551" t="s">
        <v>489</v>
      </c>
      <c r="F31551" t="s">
        <v>460</v>
      </c>
      <c r="G31551" t="s">
        <v>953</v>
      </c>
      <c r="H31551" t="s">
        <v>416</v>
      </c>
    </row>
    <row r="31552" spans="1:8" x14ac:dyDescent="0.35">
      <c r="A31552" t="s">
        <v>15</v>
      </c>
      <c r="B31552" t="s">
        <v>1661</v>
      </c>
      <c r="C31552">
        <v>121</v>
      </c>
      <c r="D31552" t="s">
        <v>1049</v>
      </c>
      <c r="E31552" t="s">
        <v>788</v>
      </c>
      <c r="F31552" t="s">
        <v>93</v>
      </c>
      <c r="G31552" t="s">
        <v>517</v>
      </c>
      <c r="H31552" t="s">
        <v>44</v>
      </c>
    </row>
    <row r="31553" spans="1:8" x14ac:dyDescent="0.35">
      <c r="A31553" t="s">
        <v>16</v>
      </c>
      <c r="B31553" t="s">
        <v>1660</v>
      </c>
      <c r="C31553">
        <v>116</v>
      </c>
      <c r="D31553" t="s">
        <v>618</v>
      </c>
      <c r="E31553" t="s">
        <v>712</v>
      </c>
      <c r="F31553" t="s">
        <v>279</v>
      </c>
      <c r="G31553" t="s">
        <v>901</v>
      </c>
      <c r="H31553" t="s">
        <v>382</v>
      </c>
    </row>
    <row r="31554" spans="1:8" x14ac:dyDescent="0.35">
      <c r="A31554" t="s">
        <v>16</v>
      </c>
      <c r="B31554" t="s">
        <v>1661</v>
      </c>
      <c r="C31554">
        <v>90</v>
      </c>
      <c r="D31554" t="s">
        <v>522</v>
      </c>
      <c r="E31554" t="s">
        <v>517</v>
      </c>
      <c r="F31554" t="s">
        <v>849</v>
      </c>
      <c r="G31554" t="s">
        <v>125</v>
      </c>
      <c r="H31554" t="s">
        <v>873</v>
      </c>
    </row>
    <row r="31555" spans="1:8" x14ac:dyDescent="0.35">
      <c r="A31555" t="s">
        <v>17</v>
      </c>
      <c r="B31555" t="s">
        <v>1660</v>
      </c>
      <c r="C31555">
        <v>81</v>
      </c>
      <c r="D31555" t="s">
        <v>588</v>
      </c>
      <c r="E31555" t="s">
        <v>810</v>
      </c>
      <c r="F31555" t="s">
        <v>965</v>
      </c>
      <c r="G31555" t="s">
        <v>756</v>
      </c>
      <c r="H31555" t="s">
        <v>900</v>
      </c>
    </row>
    <row r="31556" spans="1:8" x14ac:dyDescent="0.35">
      <c r="A31556" t="s">
        <v>17</v>
      </c>
      <c r="B31556" t="s">
        <v>1661</v>
      </c>
      <c r="C31556">
        <v>122</v>
      </c>
      <c r="D31556" t="s">
        <v>532</v>
      </c>
      <c r="E31556" t="s">
        <v>490</v>
      </c>
      <c r="F31556" t="s">
        <v>564</v>
      </c>
      <c r="G31556" t="s">
        <v>1062</v>
      </c>
      <c r="H31556" t="s">
        <v>934</v>
      </c>
    </row>
    <row r="31557" spans="1:8" x14ac:dyDescent="0.35">
      <c r="A31557" t="s">
        <v>18</v>
      </c>
      <c r="B31557" t="s">
        <v>1660</v>
      </c>
      <c r="C31557">
        <v>75</v>
      </c>
      <c r="D31557" t="s">
        <v>470</v>
      </c>
      <c r="E31557" t="s">
        <v>127</v>
      </c>
      <c r="F31557" t="s">
        <v>1069</v>
      </c>
      <c r="G31557" t="s">
        <v>117</v>
      </c>
      <c r="H31557" t="s">
        <v>479</v>
      </c>
    </row>
    <row r="31558" spans="1:8" x14ac:dyDescent="0.35">
      <c r="A31558" t="s">
        <v>18</v>
      </c>
      <c r="B31558" t="s">
        <v>1661</v>
      </c>
      <c r="C31558">
        <v>130</v>
      </c>
      <c r="D31558" t="s">
        <v>293</v>
      </c>
      <c r="E31558" t="s">
        <v>129</v>
      </c>
      <c r="F31558" t="s">
        <v>399</v>
      </c>
      <c r="G31558" t="s">
        <v>729</v>
      </c>
      <c r="H31558" t="s">
        <v>429</v>
      </c>
    </row>
    <row r="31559" spans="1:8" x14ac:dyDescent="0.35">
      <c r="A31559" t="s">
        <v>19</v>
      </c>
      <c r="B31559" t="s">
        <v>1660</v>
      </c>
      <c r="C31559">
        <v>68</v>
      </c>
      <c r="D31559" t="s">
        <v>538</v>
      </c>
      <c r="E31559" t="s">
        <v>521</v>
      </c>
      <c r="F31559" t="s">
        <v>603</v>
      </c>
      <c r="G31559" t="s">
        <v>674</v>
      </c>
      <c r="H31559" t="s">
        <v>353</v>
      </c>
    </row>
    <row r="31560" spans="1:8" x14ac:dyDescent="0.35">
      <c r="A31560" t="s">
        <v>19</v>
      </c>
      <c r="B31560" t="s">
        <v>1661</v>
      </c>
      <c r="C31560">
        <v>138</v>
      </c>
      <c r="D31560" t="s">
        <v>405</v>
      </c>
      <c r="E31560" t="s">
        <v>1102</v>
      </c>
      <c r="F31560" t="s">
        <v>777</v>
      </c>
      <c r="G31560" t="s">
        <v>147</v>
      </c>
      <c r="H31560" t="s">
        <v>833</v>
      </c>
    </row>
    <row r="31561" spans="1:8" x14ac:dyDescent="0.35">
      <c r="A31561" t="s">
        <v>20</v>
      </c>
      <c r="B31561" t="s">
        <v>1660</v>
      </c>
      <c r="C31561">
        <v>78</v>
      </c>
      <c r="D31561" t="s">
        <v>504</v>
      </c>
      <c r="E31561" t="s">
        <v>582</v>
      </c>
      <c r="F31561" t="s">
        <v>470</v>
      </c>
      <c r="G31561" t="s">
        <v>513</v>
      </c>
      <c r="H31561" t="s">
        <v>836</v>
      </c>
    </row>
    <row r="31562" spans="1:8" x14ac:dyDescent="0.35">
      <c r="A31562" t="s">
        <v>20</v>
      </c>
      <c r="B31562" t="s">
        <v>1661</v>
      </c>
      <c r="C31562">
        <v>128</v>
      </c>
      <c r="D31562" t="s">
        <v>999</v>
      </c>
      <c r="E31562" t="s">
        <v>953</v>
      </c>
      <c r="F31562" t="s">
        <v>917</v>
      </c>
      <c r="G31562" t="s">
        <v>988</v>
      </c>
      <c r="H31562" t="s">
        <v>324</v>
      </c>
    </row>
    <row r="31563" spans="1:8" x14ac:dyDescent="0.35">
      <c r="A31563" t="s">
        <v>21</v>
      </c>
      <c r="B31563" t="s">
        <v>1660</v>
      </c>
      <c r="C31563">
        <v>71</v>
      </c>
      <c r="D31563" t="s">
        <v>703</v>
      </c>
      <c r="E31563" t="s">
        <v>752</v>
      </c>
      <c r="F31563" t="s">
        <v>61</v>
      </c>
      <c r="G31563" t="s">
        <v>996</v>
      </c>
      <c r="H31563" t="s">
        <v>78</v>
      </c>
    </row>
    <row r="31564" spans="1:8" x14ac:dyDescent="0.35">
      <c r="A31564" t="s">
        <v>21</v>
      </c>
      <c r="B31564" t="s">
        <v>1661</v>
      </c>
      <c r="C31564">
        <v>139</v>
      </c>
      <c r="D31564" t="s">
        <v>199</v>
      </c>
      <c r="E31564" t="s">
        <v>993</v>
      </c>
      <c r="F31564" t="s">
        <v>894</v>
      </c>
      <c r="G31564" t="s">
        <v>1043</v>
      </c>
      <c r="H31564" t="s">
        <v>772</v>
      </c>
    </row>
    <row r="31565" spans="1:8" x14ac:dyDescent="0.35">
      <c r="A31565" t="s">
        <v>22</v>
      </c>
      <c r="B31565" t="s">
        <v>1660</v>
      </c>
      <c r="C31565">
        <v>81</v>
      </c>
      <c r="D31565" t="s">
        <v>320</v>
      </c>
      <c r="E31565" t="s">
        <v>522</v>
      </c>
      <c r="F31565" t="s">
        <v>752</v>
      </c>
      <c r="G31565" t="s">
        <v>501</v>
      </c>
      <c r="H31565" t="s">
        <v>694</v>
      </c>
    </row>
    <row r="31566" spans="1:8" x14ac:dyDescent="0.35">
      <c r="A31566" t="s">
        <v>22</v>
      </c>
      <c r="B31566" t="s">
        <v>1661</v>
      </c>
      <c r="C31566">
        <v>128</v>
      </c>
      <c r="D31566" t="s">
        <v>47</v>
      </c>
      <c r="E31566" t="s">
        <v>826</v>
      </c>
      <c r="F31566" t="s">
        <v>874</v>
      </c>
      <c r="G31566" t="s">
        <v>121</v>
      </c>
      <c r="H31566" t="s">
        <v>979</v>
      </c>
    </row>
    <row r="31567" spans="1:8" x14ac:dyDescent="0.35">
      <c r="A31567" t="s">
        <v>23</v>
      </c>
      <c r="B31567" t="s">
        <v>1660</v>
      </c>
      <c r="C31567">
        <v>42</v>
      </c>
      <c r="D31567" t="s">
        <v>518</v>
      </c>
      <c r="E31567" t="s">
        <v>749</v>
      </c>
      <c r="F31567" t="s">
        <v>467</v>
      </c>
      <c r="G31567" t="s">
        <v>1087</v>
      </c>
      <c r="H31567" t="s">
        <v>558</v>
      </c>
    </row>
    <row r="31568" spans="1:8" x14ac:dyDescent="0.35">
      <c r="A31568" t="s">
        <v>23</v>
      </c>
      <c r="B31568" t="s">
        <v>1661</v>
      </c>
      <c r="C31568">
        <v>163</v>
      </c>
      <c r="D31568" t="s">
        <v>595</v>
      </c>
      <c r="E31568" t="s">
        <v>999</v>
      </c>
      <c r="F31568" t="s">
        <v>476</v>
      </c>
      <c r="G31568" t="s">
        <v>954</v>
      </c>
      <c r="H31568" t="s">
        <v>319</v>
      </c>
    </row>
    <row r="31569" spans="1:8" x14ac:dyDescent="0.35">
      <c r="A31569" t="s">
        <v>24</v>
      </c>
      <c r="B31569" t="s">
        <v>1660</v>
      </c>
      <c r="C31569">
        <v>106</v>
      </c>
      <c r="D31569" t="s">
        <v>175</v>
      </c>
      <c r="E31569" t="s">
        <v>71</v>
      </c>
      <c r="F31569" t="s">
        <v>478</v>
      </c>
      <c r="G31569" t="s">
        <v>812</v>
      </c>
      <c r="H31569" t="s">
        <v>292</v>
      </c>
    </row>
    <row r="31570" spans="1:8" x14ac:dyDescent="0.35">
      <c r="A31570" t="s">
        <v>24</v>
      </c>
      <c r="B31570" t="s">
        <v>1661</v>
      </c>
      <c r="C31570">
        <v>101</v>
      </c>
      <c r="D31570" t="s">
        <v>654</v>
      </c>
      <c r="E31570" t="s">
        <v>639</v>
      </c>
      <c r="F31570" t="s">
        <v>911</v>
      </c>
      <c r="G31570" t="s">
        <v>1003</v>
      </c>
      <c r="H31570" t="s">
        <v>243</v>
      </c>
    </row>
    <row r="31571" spans="1:8" x14ac:dyDescent="0.35">
      <c r="A31571" t="s">
        <v>25</v>
      </c>
      <c r="B31571" t="s">
        <v>1660</v>
      </c>
      <c r="C31571">
        <v>101</v>
      </c>
      <c r="D31571" t="s">
        <v>576</v>
      </c>
      <c r="E31571" t="s">
        <v>832</v>
      </c>
      <c r="F31571" t="s">
        <v>196</v>
      </c>
      <c r="G31571" t="s">
        <v>1154</v>
      </c>
      <c r="H31571" t="s">
        <v>350</v>
      </c>
    </row>
    <row r="31572" spans="1:8" x14ac:dyDescent="0.35">
      <c r="A31572" t="s">
        <v>25</v>
      </c>
      <c r="B31572" t="s">
        <v>1661</v>
      </c>
      <c r="C31572">
        <v>103</v>
      </c>
      <c r="D31572" t="s">
        <v>860</v>
      </c>
      <c r="E31572" t="s">
        <v>849</v>
      </c>
      <c r="F31572" t="s">
        <v>911</v>
      </c>
      <c r="G31572" t="s">
        <v>755</v>
      </c>
      <c r="H31572" t="s">
        <v>878</v>
      </c>
    </row>
    <row r="31573" spans="1:8" x14ac:dyDescent="0.35">
      <c r="A31573" t="s">
        <v>26</v>
      </c>
      <c r="B31573" t="s">
        <v>1660</v>
      </c>
      <c r="C31573">
        <v>93</v>
      </c>
      <c r="D31573" t="s">
        <v>455</v>
      </c>
      <c r="E31573" t="s">
        <v>489</v>
      </c>
      <c r="F31573" t="s">
        <v>536</v>
      </c>
      <c r="G31573" t="s">
        <v>841</v>
      </c>
      <c r="H31573" t="s">
        <v>292</v>
      </c>
    </row>
    <row r="31574" spans="1:8" x14ac:dyDescent="0.35">
      <c r="A31574" t="s">
        <v>26</v>
      </c>
      <c r="B31574" t="s">
        <v>1661</v>
      </c>
      <c r="C31574">
        <v>109</v>
      </c>
      <c r="D31574" t="s">
        <v>199</v>
      </c>
      <c r="E31574" t="s">
        <v>970</v>
      </c>
      <c r="F31574" t="s">
        <v>521</v>
      </c>
      <c r="G31574" t="s">
        <v>824</v>
      </c>
      <c r="H31574" t="s">
        <v>946</v>
      </c>
    </row>
    <row r="31575" spans="1:8" x14ac:dyDescent="0.35">
      <c r="A31575" t="s">
        <v>27</v>
      </c>
      <c r="B31575" t="s">
        <v>1660</v>
      </c>
      <c r="C31575">
        <v>106</v>
      </c>
      <c r="D31575" t="s">
        <v>349</v>
      </c>
      <c r="E31575" t="s">
        <v>264</v>
      </c>
      <c r="F31575" t="s">
        <v>202</v>
      </c>
      <c r="G31575" t="s">
        <v>1072</v>
      </c>
      <c r="H31575" t="s">
        <v>509</v>
      </c>
    </row>
    <row r="31576" spans="1:8" x14ac:dyDescent="0.35">
      <c r="A31576" t="s">
        <v>27</v>
      </c>
      <c r="B31576" t="s">
        <v>1661</v>
      </c>
      <c r="C31576">
        <v>98</v>
      </c>
      <c r="D31576" t="s">
        <v>654</v>
      </c>
      <c r="E31576" t="s">
        <v>961</v>
      </c>
      <c r="F31576" t="s">
        <v>1087</v>
      </c>
      <c r="G31576" t="s">
        <v>89</v>
      </c>
      <c r="H31576" t="s">
        <v>817</v>
      </c>
    </row>
    <row r="31577" spans="1:8" x14ac:dyDescent="0.35">
      <c r="A31577" t="s">
        <v>28</v>
      </c>
      <c r="B31577" t="s">
        <v>1660</v>
      </c>
      <c r="C31577">
        <v>85</v>
      </c>
      <c r="D31577" t="s">
        <v>880</v>
      </c>
      <c r="E31577" t="s">
        <v>847</v>
      </c>
      <c r="F31577" t="s">
        <v>550</v>
      </c>
      <c r="G31577" t="s">
        <v>1007</v>
      </c>
      <c r="H31577" t="s">
        <v>819</v>
      </c>
    </row>
    <row r="31578" spans="1:8" x14ac:dyDescent="0.35">
      <c r="A31578" t="s">
        <v>28</v>
      </c>
      <c r="B31578" t="s">
        <v>1661</v>
      </c>
      <c r="C31578">
        <v>122</v>
      </c>
      <c r="D31578" t="s">
        <v>1154</v>
      </c>
      <c r="E31578" t="s">
        <v>755</v>
      </c>
      <c r="F31578" t="s">
        <v>119</v>
      </c>
      <c r="G31578" t="s">
        <v>983</v>
      </c>
      <c r="H31578" t="s">
        <v>243</v>
      </c>
    </row>
    <row r="31579" spans="1:8" x14ac:dyDescent="0.35">
      <c r="A31579" t="s">
        <v>29</v>
      </c>
      <c r="B31579" t="s">
        <v>1660</v>
      </c>
      <c r="C31579">
        <v>98</v>
      </c>
      <c r="D31579" t="s">
        <v>296</v>
      </c>
      <c r="E31579" t="s">
        <v>926</v>
      </c>
      <c r="F31579" t="s">
        <v>427</v>
      </c>
      <c r="G31579" t="s">
        <v>286</v>
      </c>
      <c r="H31579" t="s">
        <v>761</v>
      </c>
    </row>
    <row r="31580" spans="1:8" x14ac:dyDescent="0.35">
      <c r="A31580" t="s">
        <v>29</v>
      </c>
      <c r="B31580" t="s">
        <v>1661</v>
      </c>
      <c r="C31580">
        <v>106</v>
      </c>
      <c r="D31580" t="s">
        <v>365</v>
      </c>
      <c r="E31580" t="s">
        <v>731</v>
      </c>
      <c r="F31580" t="s">
        <v>49</v>
      </c>
      <c r="G31580" t="s">
        <v>501</v>
      </c>
      <c r="H31580" t="s">
        <v>747</v>
      </c>
    </row>
    <row r="31581" spans="1:8" x14ac:dyDescent="0.35">
      <c r="A31581" t="s">
        <v>30</v>
      </c>
      <c r="B31581" t="s">
        <v>1660</v>
      </c>
      <c r="C31581">
        <v>107</v>
      </c>
      <c r="D31581" t="s">
        <v>455</v>
      </c>
      <c r="E31581" t="s">
        <v>781</v>
      </c>
      <c r="F31581" t="s">
        <v>834</v>
      </c>
      <c r="G31581" t="s">
        <v>970</v>
      </c>
      <c r="H31581" t="s">
        <v>406</v>
      </c>
    </row>
    <row r="31582" spans="1:8" x14ac:dyDescent="0.35">
      <c r="A31582" t="s">
        <v>30</v>
      </c>
      <c r="B31582" t="s">
        <v>1661</v>
      </c>
      <c r="C31582">
        <v>95</v>
      </c>
      <c r="D31582" t="s">
        <v>1083</v>
      </c>
      <c r="E31582" t="s">
        <v>641</v>
      </c>
      <c r="F31582" t="s">
        <v>521</v>
      </c>
      <c r="G31582" t="s">
        <v>93</v>
      </c>
      <c r="H31582" t="s">
        <v>676</v>
      </c>
    </row>
    <row r="31583" spans="1:8" x14ac:dyDescent="0.35">
      <c r="A31583" t="s">
        <v>31</v>
      </c>
      <c r="B31583" t="s">
        <v>1660</v>
      </c>
      <c r="C31583">
        <v>72</v>
      </c>
      <c r="D31583" t="s">
        <v>894</v>
      </c>
      <c r="E31583" t="s">
        <v>888</v>
      </c>
      <c r="F31583" t="s">
        <v>365</v>
      </c>
      <c r="G31583" t="s">
        <v>379</v>
      </c>
      <c r="H31583" t="s">
        <v>759</v>
      </c>
    </row>
    <row r="31584" spans="1:8" x14ac:dyDescent="0.35">
      <c r="A31584" t="s">
        <v>31</v>
      </c>
      <c r="B31584" t="s">
        <v>1661</v>
      </c>
      <c r="C31584">
        <v>135</v>
      </c>
      <c r="D31584" t="s">
        <v>1100</v>
      </c>
      <c r="E31584" t="s">
        <v>674</v>
      </c>
      <c r="F31584" t="s">
        <v>662</v>
      </c>
      <c r="G31584" t="s">
        <v>668</v>
      </c>
      <c r="H31584" t="s">
        <v>475</v>
      </c>
    </row>
    <row r="31585" spans="1:8" x14ac:dyDescent="0.35">
      <c r="A31585" t="s">
        <v>32</v>
      </c>
      <c r="B31585" t="s">
        <v>1660</v>
      </c>
      <c r="C31585">
        <v>2043</v>
      </c>
      <c r="D31585" t="s">
        <v>59</v>
      </c>
      <c r="E31585" t="s">
        <v>805</v>
      </c>
      <c r="F31585" t="s">
        <v>363</v>
      </c>
      <c r="G31585" t="s">
        <v>1100</v>
      </c>
      <c r="H31585" t="s">
        <v>138</v>
      </c>
    </row>
    <row r="31586" spans="1:8" x14ac:dyDescent="0.35">
      <c r="A31586" t="s">
        <v>32</v>
      </c>
      <c r="B31586" t="s">
        <v>1661</v>
      </c>
      <c r="C31586">
        <v>2887</v>
      </c>
      <c r="D31586" t="s">
        <v>921</v>
      </c>
      <c r="E31586" t="s">
        <v>749</v>
      </c>
      <c r="F31586" t="s">
        <v>399</v>
      </c>
      <c r="G31586" t="s">
        <v>1059</v>
      </c>
      <c r="H31586" t="s">
        <v>739</v>
      </c>
    </row>
    <row r="31588" spans="1:8" x14ac:dyDescent="0.35">
      <c r="A31588" t="s">
        <v>2297</v>
      </c>
    </row>
    <row r="31589" spans="1:8" x14ac:dyDescent="0.35">
      <c r="A31589" t="s">
        <v>2</v>
      </c>
      <c r="B31589" t="s">
        <v>2298</v>
      </c>
      <c r="C31589" t="s">
        <v>3</v>
      </c>
      <c r="D31589" t="s">
        <v>2288</v>
      </c>
      <c r="E31589" t="s">
        <v>2289</v>
      </c>
      <c r="F31589" t="s">
        <v>2290</v>
      </c>
      <c r="G31589" t="s">
        <v>2291</v>
      </c>
      <c r="H31589" t="s">
        <v>1042</v>
      </c>
    </row>
    <row r="31590" spans="1:8" x14ac:dyDescent="0.35">
      <c r="A31590" t="s">
        <v>8</v>
      </c>
      <c r="B31590" t="s">
        <v>2299</v>
      </c>
      <c r="C31590">
        <v>28</v>
      </c>
      <c r="D31590" t="s">
        <v>481</v>
      </c>
      <c r="E31590" t="s">
        <v>699</v>
      </c>
      <c r="F31590" t="s">
        <v>376</v>
      </c>
      <c r="G31590" t="s">
        <v>952</v>
      </c>
      <c r="H31590" t="s">
        <v>397</v>
      </c>
    </row>
    <row r="31591" spans="1:8" x14ac:dyDescent="0.35">
      <c r="A31591" t="s">
        <v>8</v>
      </c>
      <c r="B31591" t="s">
        <v>2300</v>
      </c>
      <c r="C31591">
        <v>34</v>
      </c>
      <c r="D31591" t="s">
        <v>538</v>
      </c>
      <c r="E31591" t="s">
        <v>564</v>
      </c>
      <c r="F31591" t="s">
        <v>237</v>
      </c>
      <c r="G31591" t="s">
        <v>1067</v>
      </c>
      <c r="H31591" t="s">
        <v>577</v>
      </c>
    </row>
    <row r="31592" spans="1:8" x14ac:dyDescent="0.35">
      <c r="A31592" t="s">
        <v>8</v>
      </c>
      <c r="B31592" t="s">
        <v>2301</v>
      </c>
      <c r="C31592">
        <v>18</v>
      </c>
      <c r="D31592" t="s">
        <v>528</v>
      </c>
      <c r="E31592" t="s">
        <v>87</v>
      </c>
      <c r="F31592" t="s">
        <v>827</v>
      </c>
      <c r="G31592" t="s">
        <v>59</v>
      </c>
      <c r="H31592" t="s">
        <v>81</v>
      </c>
    </row>
    <row r="31593" spans="1:8" x14ac:dyDescent="0.35">
      <c r="A31593" t="s">
        <v>8</v>
      </c>
      <c r="B31593" t="s">
        <v>2302</v>
      </c>
      <c r="C31593">
        <v>124</v>
      </c>
      <c r="D31593" t="s">
        <v>582</v>
      </c>
      <c r="E31593" t="s">
        <v>1085</v>
      </c>
      <c r="F31593" t="s">
        <v>871</v>
      </c>
      <c r="G31593" t="s">
        <v>1059</v>
      </c>
      <c r="H31593" t="s">
        <v>725</v>
      </c>
    </row>
    <row r="31594" spans="1:8" x14ac:dyDescent="0.35">
      <c r="A31594" t="s">
        <v>9</v>
      </c>
      <c r="B31594" t="s">
        <v>2299</v>
      </c>
      <c r="C31594">
        <v>35</v>
      </c>
      <c r="D31594" t="s">
        <v>165</v>
      </c>
      <c r="E31594" t="s">
        <v>880</v>
      </c>
      <c r="F31594" t="s">
        <v>460</v>
      </c>
      <c r="G31594" t="s">
        <v>345</v>
      </c>
      <c r="H31594" t="s">
        <v>884</v>
      </c>
    </row>
    <row r="31595" spans="1:8" x14ac:dyDescent="0.35">
      <c r="A31595" t="s">
        <v>9</v>
      </c>
      <c r="B31595" t="s">
        <v>2300</v>
      </c>
      <c r="C31595">
        <v>20</v>
      </c>
      <c r="D31595" t="s">
        <v>435</v>
      </c>
      <c r="E31595" t="s">
        <v>727</v>
      </c>
      <c r="F31595" t="s">
        <v>359</v>
      </c>
      <c r="G31595" t="s">
        <v>127</v>
      </c>
      <c r="H31595" t="s">
        <v>433</v>
      </c>
    </row>
    <row r="31596" spans="1:8" x14ac:dyDescent="0.35">
      <c r="A31596" t="s">
        <v>9</v>
      </c>
      <c r="B31596" t="s">
        <v>2301</v>
      </c>
      <c r="C31596">
        <v>37</v>
      </c>
      <c r="D31596" t="s">
        <v>1104</v>
      </c>
      <c r="E31596" t="s">
        <v>87</v>
      </c>
      <c r="F31596" t="s">
        <v>89</v>
      </c>
      <c r="G31596" t="s">
        <v>855</v>
      </c>
      <c r="H31596" t="s">
        <v>725</v>
      </c>
    </row>
    <row r="31597" spans="1:8" x14ac:dyDescent="0.35">
      <c r="A31597" t="s">
        <v>9</v>
      </c>
      <c r="B31597" t="s">
        <v>2302</v>
      </c>
      <c r="C31597">
        <v>109</v>
      </c>
      <c r="D31597" t="s">
        <v>1087</v>
      </c>
      <c r="E31597" t="s">
        <v>1154</v>
      </c>
      <c r="F31597" t="s">
        <v>1106</v>
      </c>
      <c r="G31597" t="s">
        <v>812</v>
      </c>
      <c r="H31597" t="s">
        <v>609</v>
      </c>
    </row>
    <row r="31598" spans="1:8" x14ac:dyDescent="0.35">
      <c r="A31598" t="s">
        <v>10</v>
      </c>
      <c r="B31598" t="s">
        <v>2299</v>
      </c>
      <c r="C31598">
        <v>23</v>
      </c>
      <c r="D31598" t="s">
        <v>697</v>
      </c>
      <c r="E31598" t="s">
        <v>827</v>
      </c>
      <c r="F31598" t="s">
        <v>816</v>
      </c>
      <c r="G31598" t="s">
        <v>961</v>
      </c>
      <c r="H31598" t="s">
        <v>391</v>
      </c>
    </row>
    <row r="31599" spans="1:8" x14ac:dyDescent="0.35">
      <c r="A31599" t="s">
        <v>10</v>
      </c>
      <c r="B31599" t="s">
        <v>2300</v>
      </c>
      <c r="C31599">
        <v>26</v>
      </c>
      <c r="D31599" t="s">
        <v>631</v>
      </c>
      <c r="E31599" t="s">
        <v>637</v>
      </c>
      <c r="F31599" t="s">
        <v>160</v>
      </c>
      <c r="G31599" t="s">
        <v>1011</v>
      </c>
      <c r="H31599" t="s">
        <v>678</v>
      </c>
    </row>
    <row r="31600" spans="1:8" x14ac:dyDescent="0.35">
      <c r="A31600" t="s">
        <v>10</v>
      </c>
      <c r="B31600" t="s">
        <v>2301</v>
      </c>
      <c r="C31600">
        <v>22</v>
      </c>
      <c r="D31600" t="s">
        <v>886</v>
      </c>
      <c r="E31600" t="s">
        <v>641</v>
      </c>
      <c r="F31600" t="s">
        <v>240</v>
      </c>
      <c r="G31600" t="s">
        <v>1053</v>
      </c>
      <c r="H31600" t="s">
        <v>782</v>
      </c>
    </row>
    <row r="31601" spans="1:8" x14ac:dyDescent="0.35">
      <c r="A31601" t="s">
        <v>10</v>
      </c>
      <c r="B31601" t="s">
        <v>2302</v>
      </c>
      <c r="C31601">
        <v>137</v>
      </c>
      <c r="D31601" t="s">
        <v>901</v>
      </c>
      <c r="E31601" t="s">
        <v>901</v>
      </c>
      <c r="F31601" t="s">
        <v>777</v>
      </c>
      <c r="G31601" t="s">
        <v>317</v>
      </c>
      <c r="H31601" t="s">
        <v>475</v>
      </c>
    </row>
    <row r="31602" spans="1:8" x14ac:dyDescent="0.35">
      <c r="A31602" t="s">
        <v>11</v>
      </c>
      <c r="B31602" t="s">
        <v>2299</v>
      </c>
      <c r="C31602">
        <v>40</v>
      </c>
      <c r="D31602" t="s">
        <v>794</v>
      </c>
      <c r="E31602" t="s">
        <v>538</v>
      </c>
      <c r="F31602" t="s">
        <v>685</v>
      </c>
      <c r="G31602" t="s">
        <v>903</v>
      </c>
      <c r="H31602" t="s">
        <v>239</v>
      </c>
    </row>
    <row r="31603" spans="1:8" x14ac:dyDescent="0.35">
      <c r="A31603" t="s">
        <v>11</v>
      </c>
      <c r="B31603" t="s">
        <v>2300</v>
      </c>
      <c r="C31603">
        <v>29</v>
      </c>
      <c r="D31603" t="s">
        <v>1072</v>
      </c>
      <c r="E31603" t="s">
        <v>1053</v>
      </c>
      <c r="F31603" t="s">
        <v>755</v>
      </c>
      <c r="G31603" t="s">
        <v>574</v>
      </c>
      <c r="H31603" t="s">
        <v>267</v>
      </c>
    </row>
    <row r="31604" spans="1:8" x14ac:dyDescent="0.35">
      <c r="A31604" t="s">
        <v>11</v>
      </c>
      <c r="B31604" t="s">
        <v>2301</v>
      </c>
      <c r="C31604">
        <v>29</v>
      </c>
      <c r="D31604" t="s">
        <v>874</v>
      </c>
      <c r="E31604" t="s">
        <v>582</v>
      </c>
      <c r="F31604" t="s">
        <v>470</v>
      </c>
      <c r="G31604" t="s">
        <v>1080</v>
      </c>
      <c r="H31604" t="s">
        <v>484</v>
      </c>
    </row>
    <row r="31605" spans="1:8" x14ac:dyDescent="0.35">
      <c r="A31605" t="s">
        <v>11</v>
      </c>
      <c r="B31605" t="s">
        <v>2302</v>
      </c>
      <c r="C31605">
        <v>108</v>
      </c>
      <c r="D31605" t="s">
        <v>668</v>
      </c>
      <c r="E31605" t="s">
        <v>548</v>
      </c>
      <c r="F31605" t="s">
        <v>952</v>
      </c>
      <c r="G31605" t="s">
        <v>961</v>
      </c>
      <c r="H31605" t="s">
        <v>817</v>
      </c>
    </row>
    <row r="31606" spans="1:8" x14ac:dyDescent="0.35">
      <c r="A31606" t="s">
        <v>12</v>
      </c>
      <c r="B31606" t="s">
        <v>2299</v>
      </c>
      <c r="C31606">
        <v>38</v>
      </c>
      <c r="D31606" t="s">
        <v>279</v>
      </c>
      <c r="E31606" t="s">
        <v>792</v>
      </c>
      <c r="F31606" t="s">
        <v>603</v>
      </c>
      <c r="G31606" t="s">
        <v>1070</v>
      </c>
      <c r="H31606" t="s">
        <v>600</v>
      </c>
    </row>
    <row r="31607" spans="1:8" x14ac:dyDescent="0.35">
      <c r="A31607" t="s">
        <v>12</v>
      </c>
      <c r="B31607" t="s">
        <v>2300</v>
      </c>
      <c r="C31607">
        <v>33</v>
      </c>
      <c r="D31607" t="s">
        <v>782</v>
      </c>
      <c r="E31607" t="s">
        <v>773</v>
      </c>
      <c r="F31607" t="s">
        <v>376</v>
      </c>
      <c r="G31607" t="s">
        <v>1063</v>
      </c>
      <c r="H31607" t="s">
        <v>545</v>
      </c>
    </row>
    <row r="31608" spans="1:8" x14ac:dyDescent="0.35">
      <c r="A31608" t="s">
        <v>12</v>
      </c>
      <c r="B31608" t="s">
        <v>2301</v>
      </c>
      <c r="C31608">
        <v>22</v>
      </c>
      <c r="D31608" t="s">
        <v>765</v>
      </c>
      <c r="E31608" t="s">
        <v>440</v>
      </c>
      <c r="F31608" t="s">
        <v>765</v>
      </c>
      <c r="G31608" t="s">
        <v>269</v>
      </c>
      <c r="H31608" t="s">
        <v>323</v>
      </c>
    </row>
    <row r="31609" spans="1:8" x14ac:dyDescent="0.35">
      <c r="A31609" t="s">
        <v>12</v>
      </c>
      <c r="B31609" t="s">
        <v>2302</v>
      </c>
      <c r="C31609">
        <v>116</v>
      </c>
      <c r="D31609" t="s">
        <v>913</v>
      </c>
      <c r="E31609" t="s">
        <v>117</v>
      </c>
      <c r="F31609" t="s">
        <v>847</v>
      </c>
      <c r="G31609" t="s">
        <v>1049</v>
      </c>
      <c r="H31609" t="s">
        <v>934</v>
      </c>
    </row>
    <row r="31610" spans="1:8" x14ac:dyDescent="0.35">
      <c r="A31610" t="s">
        <v>13</v>
      </c>
      <c r="B31610" t="s">
        <v>2299</v>
      </c>
      <c r="C31610">
        <v>21</v>
      </c>
      <c r="D31610" t="s">
        <v>517</v>
      </c>
      <c r="E31610" t="s">
        <v>109</v>
      </c>
      <c r="F31610" t="s">
        <v>706</v>
      </c>
      <c r="G31610" t="s">
        <v>709</v>
      </c>
      <c r="H31610" t="s">
        <v>506</v>
      </c>
    </row>
    <row r="31611" spans="1:8" x14ac:dyDescent="0.35">
      <c r="A31611" t="s">
        <v>13</v>
      </c>
      <c r="B31611" t="s">
        <v>2300</v>
      </c>
      <c r="C31611">
        <v>16</v>
      </c>
      <c r="D31611" t="s">
        <v>812</v>
      </c>
      <c r="E31611" t="s">
        <v>812</v>
      </c>
      <c r="F31611" t="s">
        <v>959</v>
      </c>
      <c r="G31611" t="s">
        <v>55</v>
      </c>
      <c r="H31611" t="s">
        <v>452</v>
      </c>
    </row>
    <row r="31612" spans="1:8" x14ac:dyDescent="0.35">
      <c r="A31612" t="s">
        <v>13</v>
      </c>
      <c r="B31612" t="s">
        <v>2301</v>
      </c>
      <c r="C31612">
        <v>13</v>
      </c>
      <c r="D31612" t="s">
        <v>994</v>
      </c>
      <c r="E31612" t="s">
        <v>937</v>
      </c>
      <c r="F31612" t="s">
        <v>937</v>
      </c>
      <c r="G31612" t="s">
        <v>656</v>
      </c>
      <c r="H31612" t="s">
        <v>298</v>
      </c>
    </row>
    <row r="31613" spans="1:8" x14ac:dyDescent="0.35">
      <c r="A31613" t="s">
        <v>13</v>
      </c>
      <c r="B31613" t="s">
        <v>2302</v>
      </c>
      <c r="C31613">
        <v>156</v>
      </c>
      <c r="D31613" t="s">
        <v>412</v>
      </c>
      <c r="E31613" t="s">
        <v>115</v>
      </c>
      <c r="F31613" t="s">
        <v>405</v>
      </c>
      <c r="G31613" t="s">
        <v>893</v>
      </c>
      <c r="H31613" t="s">
        <v>195</v>
      </c>
    </row>
    <row r="31614" spans="1:8" x14ac:dyDescent="0.35">
      <c r="A31614" t="s">
        <v>14</v>
      </c>
      <c r="B31614" t="s">
        <v>2299</v>
      </c>
      <c r="C31614">
        <v>32</v>
      </c>
      <c r="D31614" t="s">
        <v>47</v>
      </c>
      <c r="E31614" t="s">
        <v>489</v>
      </c>
      <c r="F31614" t="s">
        <v>407</v>
      </c>
      <c r="G31614" t="s">
        <v>893</v>
      </c>
      <c r="H31614" t="s">
        <v>440</v>
      </c>
    </row>
    <row r="31615" spans="1:8" x14ac:dyDescent="0.35">
      <c r="A31615" t="s">
        <v>14</v>
      </c>
      <c r="B31615" t="s">
        <v>2300</v>
      </c>
      <c r="C31615">
        <v>35</v>
      </c>
      <c r="D31615" t="s">
        <v>57</v>
      </c>
      <c r="E31615" t="s">
        <v>57</v>
      </c>
      <c r="F31615" t="s">
        <v>57</v>
      </c>
      <c r="G31615" t="s">
        <v>977</v>
      </c>
      <c r="H31615" t="s">
        <v>480</v>
      </c>
    </row>
    <row r="31616" spans="1:8" x14ac:dyDescent="0.35">
      <c r="A31616" t="s">
        <v>14</v>
      </c>
      <c r="B31616" t="s">
        <v>2301</v>
      </c>
      <c r="C31616">
        <v>24</v>
      </c>
      <c r="D31616" t="s">
        <v>61</v>
      </c>
      <c r="E31616" t="s">
        <v>627</v>
      </c>
      <c r="F31616" t="s">
        <v>471</v>
      </c>
      <c r="G31616" t="s">
        <v>490</v>
      </c>
      <c r="H31616" t="s">
        <v>610</v>
      </c>
    </row>
    <row r="31617" spans="1:8" x14ac:dyDescent="0.35">
      <c r="A31617" t="s">
        <v>14</v>
      </c>
      <c r="B31617" t="s">
        <v>2302</v>
      </c>
      <c r="C31617">
        <v>112</v>
      </c>
      <c r="D31617" t="s">
        <v>511</v>
      </c>
      <c r="E31617" t="s">
        <v>119</v>
      </c>
      <c r="F31617" t="s">
        <v>970</v>
      </c>
      <c r="G31617" t="s">
        <v>985</v>
      </c>
      <c r="H31617" t="s">
        <v>945</v>
      </c>
    </row>
    <row r="31618" spans="1:8" x14ac:dyDescent="0.35">
      <c r="A31618" t="s">
        <v>15</v>
      </c>
      <c r="B31618" t="s">
        <v>2299</v>
      </c>
      <c r="C31618">
        <v>32</v>
      </c>
      <c r="D31618" t="s">
        <v>762</v>
      </c>
      <c r="E31618" t="s">
        <v>199</v>
      </c>
      <c r="F31618" t="s">
        <v>242</v>
      </c>
      <c r="G31618" t="s">
        <v>999</v>
      </c>
      <c r="H31618" t="s">
        <v>744</v>
      </c>
    </row>
    <row r="31619" spans="1:8" x14ac:dyDescent="0.35">
      <c r="A31619" t="s">
        <v>15</v>
      </c>
      <c r="B31619" t="s">
        <v>2300</v>
      </c>
      <c r="C31619">
        <v>31</v>
      </c>
      <c r="D31619" t="s">
        <v>724</v>
      </c>
      <c r="E31619" t="s">
        <v>481</v>
      </c>
      <c r="F31619" t="s">
        <v>279</v>
      </c>
      <c r="G31619" t="s">
        <v>1070</v>
      </c>
      <c r="H31619" t="s">
        <v>799</v>
      </c>
    </row>
    <row r="31620" spans="1:8" x14ac:dyDescent="0.35">
      <c r="A31620" t="s">
        <v>15</v>
      </c>
      <c r="B31620" t="s">
        <v>2301</v>
      </c>
      <c r="C31620">
        <v>22</v>
      </c>
      <c r="D31620" t="s">
        <v>777</v>
      </c>
      <c r="E31620" t="s">
        <v>517</v>
      </c>
      <c r="F31620" t="s">
        <v>408</v>
      </c>
      <c r="G31620" t="s">
        <v>641</v>
      </c>
      <c r="H31620" t="s">
        <v>168</v>
      </c>
    </row>
    <row r="31621" spans="1:8" x14ac:dyDescent="0.35">
      <c r="A31621" t="s">
        <v>15</v>
      </c>
      <c r="B31621" t="s">
        <v>2302</v>
      </c>
      <c r="C31621">
        <v>121</v>
      </c>
      <c r="D31621" t="s">
        <v>1049</v>
      </c>
      <c r="E31621" t="s">
        <v>788</v>
      </c>
      <c r="F31621" t="s">
        <v>93</v>
      </c>
      <c r="G31621" t="s">
        <v>517</v>
      </c>
      <c r="H31621" t="s">
        <v>44</v>
      </c>
    </row>
    <row r="31622" spans="1:8" x14ac:dyDescent="0.35">
      <c r="A31622" t="s">
        <v>16</v>
      </c>
      <c r="B31622" t="s">
        <v>2299</v>
      </c>
      <c r="C31622">
        <v>36</v>
      </c>
      <c r="D31622" t="s">
        <v>460</v>
      </c>
      <c r="E31622" t="s">
        <v>157</v>
      </c>
      <c r="F31622" t="s">
        <v>681</v>
      </c>
      <c r="G31622" t="s">
        <v>532</v>
      </c>
      <c r="H31622" t="s">
        <v>610</v>
      </c>
    </row>
    <row r="31623" spans="1:8" x14ac:dyDescent="0.35">
      <c r="A31623" t="s">
        <v>16</v>
      </c>
      <c r="B31623" t="s">
        <v>2300</v>
      </c>
      <c r="C31623">
        <v>40</v>
      </c>
      <c r="D31623" t="s">
        <v>401</v>
      </c>
      <c r="E31623" t="s">
        <v>848</v>
      </c>
      <c r="F31623" t="s">
        <v>63</v>
      </c>
      <c r="G31623" t="s">
        <v>848</v>
      </c>
      <c r="H31623" t="s">
        <v>599</v>
      </c>
    </row>
    <row r="31624" spans="1:8" x14ac:dyDescent="0.35">
      <c r="A31624" t="s">
        <v>16</v>
      </c>
      <c r="B31624" t="s">
        <v>2301</v>
      </c>
      <c r="C31624">
        <v>39</v>
      </c>
      <c r="D31624" t="s">
        <v>41</v>
      </c>
      <c r="E31624" t="s">
        <v>571</v>
      </c>
      <c r="F31624" t="s">
        <v>470</v>
      </c>
      <c r="G31624" t="s">
        <v>961</v>
      </c>
      <c r="H31624" t="s">
        <v>884</v>
      </c>
    </row>
    <row r="31625" spans="1:8" x14ac:dyDescent="0.35">
      <c r="A31625" t="s">
        <v>16</v>
      </c>
      <c r="B31625" t="s">
        <v>2302</v>
      </c>
      <c r="C31625">
        <v>91</v>
      </c>
      <c r="D31625" t="s">
        <v>476</v>
      </c>
      <c r="E31625" t="s">
        <v>405</v>
      </c>
      <c r="F31625" t="s">
        <v>595</v>
      </c>
      <c r="G31625" t="s">
        <v>1095</v>
      </c>
      <c r="H31625" t="s">
        <v>730</v>
      </c>
    </row>
    <row r="31626" spans="1:8" x14ac:dyDescent="0.35">
      <c r="A31626" t="s">
        <v>17</v>
      </c>
      <c r="B31626" t="s">
        <v>2299</v>
      </c>
      <c r="C31626">
        <v>30</v>
      </c>
      <c r="D31626" t="s">
        <v>782</v>
      </c>
      <c r="E31626" t="s">
        <v>956</v>
      </c>
      <c r="F31626" t="s">
        <v>381</v>
      </c>
      <c r="G31626" t="s">
        <v>664</v>
      </c>
      <c r="H31626" t="s">
        <v>159</v>
      </c>
    </row>
    <row r="31627" spans="1:8" x14ac:dyDescent="0.35">
      <c r="A31627" t="s">
        <v>17</v>
      </c>
      <c r="B31627" t="s">
        <v>2300</v>
      </c>
      <c r="C31627">
        <v>25</v>
      </c>
      <c r="D31627" t="s">
        <v>975</v>
      </c>
      <c r="E31627" t="s">
        <v>264</v>
      </c>
      <c r="F31627" t="s">
        <v>836</v>
      </c>
      <c r="G31627" t="s">
        <v>261</v>
      </c>
      <c r="H31627" t="s">
        <v>786</v>
      </c>
    </row>
    <row r="31628" spans="1:8" x14ac:dyDescent="0.35">
      <c r="A31628" t="s">
        <v>17</v>
      </c>
      <c r="B31628" t="s">
        <v>2301</v>
      </c>
      <c r="C31628">
        <v>26</v>
      </c>
      <c r="D31628" t="s">
        <v>41</v>
      </c>
      <c r="E31628" t="s">
        <v>746</v>
      </c>
      <c r="F31628" t="s">
        <v>360</v>
      </c>
      <c r="G31628" t="s">
        <v>492</v>
      </c>
      <c r="H31628" t="s">
        <v>965</v>
      </c>
    </row>
    <row r="31629" spans="1:8" x14ac:dyDescent="0.35">
      <c r="A31629" t="s">
        <v>17</v>
      </c>
      <c r="B31629" t="s">
        <v>2302</v>
      </c>
      <c r="C31629">
        <v>122</v>
      </c>
      <c r="D31629" t="s">
        <v>532</v>
      </c>
      <c r="E31629" t="s">
        <v>490</v>
      </c>
      <c r="F31629" t="s">
        <v>564</v>
      </c>
      <c r="G31629" t="s">
        <v>1062</v>
      </c>
      <c r="H31629" t="s">
        <v>934</v>
      </c>
    </row>
    <row r="31630" spans="1:8" x14ac:dyDescent="0.35">
      <c r="A31630" t="s">
        <v>18</v>
      </c>
      <c r="B31630" t="s">
        <v>2299</v>
      </c>
      <c r="C31630">
        <v>30</v>
      </c>
      <c r="D31630" t="s">
        <v>747</v>
      </c>
      <c r="E31630" t="s">
        <v>365</v>
      </c>
      <c r="F31630" t="s">
        <v>908</v>
      </c>
      <c r="G31630" t="s">
        <v>121</v>
      </c>
      <c r="H31630" t="s">
        <v>273</v>
      </c>
    </row>
    <row r="31631" spans="1:8" x14ac:dyDescent="0.35">
      <c r="A31631" t="s">
        <v>18</v>
      </c>
      <c r="B31631" t="s">
        <v>2300</v>
      </c>
      <c r="C31631">
        <v>30</v>
      </c>
      <c r="D31631" t="s">
        <v>668</v>
      </c>
      <c r="E31631" t="s">
        <v>109</v>
      </c>
      <c r="F31631" t="s">
        <v>598</v>
      </c>
      <c r="G31631" t="s">
        <v>901</v>
      </c>
      <c r="H31631" t="s">
        <v>415</v>
      </c>
    </row>
    <row r="31632" spans="1:8" x14ac:dyDescent="0.35">
      <c r="A31632" t="s">
        <v>18</v>
      </c>
      <c r="B31632" t="s">
        <v>2301</v>
      </c>
      <c r="C31632">
        <v>15</v>
      </c>
      <c r="D31632" t="s">
        <v>977</v>
      </c>
      <c r="E31632" t="s">
        <v>660</v>
      </c>
      <c r="F31632" t="s">
        <v>999</v>
      </c>
      <c r="G31632" t="s">
        <v>733</v>
      </c>
      <c r="H31632" t="s">
        <v>638</v>
      </c>
    </row>
    <row r="31633" spans="1:8" x14ac:dyDescent="0.35">
      <c r="A31633" t="s">
        <v>18</v>
      </c>
      <c r="B31633" t="s">
        <v>2302</v>
      </c>
      <c r="C31633">
        <v>130</v>
      </c>
      <c r="D31633" t="s">
        <v>293</v>
      </c>
      <c r="E31633" t="s">
        <v>129</v>
      </c>
      <c r="F31633" t="s">
        <v>399</v>
      </c>
      <c r="G31633" t="s">
        <v>729</v>
      </c>
      <c r="H31633" t="s">
        <v>429</v>
      </c>
    </row>
    <row r="31634" spans="1:8" x14ac:dyDescent="0.35">
      <c r="A31634" t="s">
        <v>19</v>
      </c>
      <c r="B31634" t="s">
        <v>2299</v>
      </c>
      <c r="C31634">
        <v>32</v>
      </c>
      <c r="D31634" t="s">
        <v>476</v>
      </c>
      <c r="E31634" t="s">
        <v>671</v>
      </c>
      <c r="F31634" t="s">
        <v>959</v>
      </c>
      <c r="G31634" t="s">
        <v>1104</v>
      </c>
      <c r="H31634" t="s">
        <v>328</v>
      </c>
    </row>
    <row r="31635" spans="1:8" x14ac:dyDescent="0.35">
      <c r="A31635" t="s">
        <v>19</v>
      </c>
      <c r="B31635" t="s">
        <v>2300</v>
      </c>
      <c r="C31635">
        <v>17</v>
      </c>
      <c r="D31635" t="s">
        <v>851</v>
      </c>
      <c r="E31635" t="s">
        <v>841</v>
      </c>
      <c r="F31635" t="s">
        <v>45</v>
      </c>
      <c r="G31635" t="s">
        <v>365</v>
      </c>
      <c r="H31635" t="s">
        <v>627</v>
      </c>
    </row>
    <row r="31636" spans="1:8" x14ac:dyDescent="0.35">
      <c r="A31636" t="s">
        <v>19</v>
      </c>
      <c r="B31636" t="s">
        <v>2301</v>
      </c>
      <c r="C31636">
        <v>19</v>
      </c>
      <c r="D31636" t="s">
        <v>551</v>
      </c>
      <c r="E31636" t="s">
        <v>746</v>
      </c>
      <c r="F31636" t="s">
        <v>179</v>
      </c>
      <c r="G31636" t="s">
        <v>147</v>
      </c>
      <c r="H31636" t="s">
        <v>786</v>
      </c>
    </row>
    <row r="31637" spans="1:8" x14ac:dyDescent="0.35">
      <c r="A31637" t="s">
        <v>19</v>
      </c>
      <c r="B31637" t="s">
        <v>2302</v>
      </c>
      <c r="C31637">
        <v>138</v>
      </c>
      <c r="D31637" t="s">
        <v>405</v>
      </c>
      <c r="E31637" t="s">
        <v>1102</v>
      </c>
      <c r="F31637" t="s">
        <v>777</v>
      </c>
      <c r="G31637" t="s">
        <v>147</v>
      </c>
      <c r="H31637" t="s">
        <v>833</v>
      </c>
    </row>
    <row r="31638" spans="1:8" x14ac:dyDescent="0.35">
      <c r="A31638" t="s">
        <v>20</v>
      </c>
      <c r="B31638" t="s">
        <v>2299</v>
      </c>
      <c r="C31638">
        <v>29</v>
      </c>
      <c r="D31638" t="s">
        <v>890</v>
      </c>
      <c r="E31638" t="s">
        <v>471</v>
      </c>
      <c r="F31638" t="s">
        <v>576</v>
      </c>
      <c r="G31638" t="s">
        <v>970</v>
      </c>
      <c r="H31638" t="s">
        <v>79</v>
      </c>
    </row>
    <row r="31639" spans="1:8" x14ac:dyDescent="0.35">
      <c r="A31639" t="s">
        <v>20</v>
      </c>
      <c r="B31639" t="s">
        <v>2300</v>
      </c>
      <c r="C31639">
        <v>29</v>
      </c>
      <c r="D31639" t="s">
        <v>737</v>
      </c>
      <c r="E31639" t="s">
        <v>93</v>
      </c>
      <c r="F31639" t="s">
        <v>913</v>
      </c>
      <c r="G31639" t="s">
        <v>620</v>
      </c>
      <c r="H31639" t="s">
        <v>402</v>
      </c>
    </row>
    <row r="31640" spans="1:8" x14ac:dyDescent="0.35">
      <c r="A31640" t="s">
        <v>20</v>
      </c>
      <c r="B31640" t="s">
        <v>2301</v>
      </c>
      <c r="C31640">
        <v>19</v>
      </c>
      <c r="D31640" t="s">
        <v>926</v>
      </c>
      <c r="E31640" t="s">
        <v>623</v>
      </c>
      <c r="F31640" t="s">
        <v>620</v>
      </c>
      <c r="G31640" t="s">
        <v>592</v>
      </c>
      <c r="H31640" t="s">
        <v>391</v>
      </c>
    </row>
    <row r="31641" spans="1:8" x14ac:dyDescent="0.35">
      <c r="A31641" t="s">
        <v>20</v>
      </c>
      <c r="B31641" t="s">
        <v>2302</v>
      </c>
      <c r="C31641">
        <v>129</v>
      </c>
      <c r="D31641" t="s">
        <v>999</v>
      </c>
      <c r="E31641" t="s">
        <v>953</v>
      </c>
      <c r="F31641" t="s">
        <v>917</v>
      </c>
      <c r="G31641" t="s">
        <v>1067</v>
      </c>
      <c r="H31641" t="s">
        <v>519</v>
      </c>
    </row>
    <row r="31642" spans="1:8" x14ac:dyDescent="0.35">
      <c r="A31642" t="s">
        <v>21</v>
      </c>
      <c r="B31642" t="s">
        <v>2299</v>
      </c>
      <c r="C31642">
        <v>25</v>
      </c>
      <c r="D31642" t="s">
        <v>877</v>
      </c>
      <c r="E31642" t="s">
        <v>877</v>
      </c>
      <c r="F31642" t="s">
        <v>956</v>
      </c>
      <c r="G31642" t="s">
        <v>869</v>
      </c>
      <c r="H31642" t="s">
        <v>626</v>
      </c>
    </row>
    <row r="31643" spans="1:8" x14ac:dyDescent="0.35">
      <c r="A31643" t="s">
        <v>21</v>
      </c>
      <c r="B31643" t="s">
        <v>2300</v>
      </c>
      <c r="C31643">
        <v>35</v>
      </c>
      <c r="D31643" t="s">
        <v>63</v>
      </c>
      <c r="E31643" t="s">
        <v>588</v>
      </c>
      <c r="F31643" t="s">
        <v>615</v>
      </c>
      <c r="G31643" t="s">
        <v>1048</v>
      </c>
      <c r="H31643" t="s">
        <v>430</v>
      </c>
    </row>
    <row r="31644" spans="1:8" x14ac:dyDescent="0.35">
      <c r="A31644" t="s">
        <v>21</v>
      </c>
      <c r="B31644" t="s">
        <v>2301</v>
      </c>
      <c r="C31644">
        <v>11</v>
      </c>
      <c r="D31644" t="s">
        <v>202</v>
      </c>
      <c r="E31644" t="s">
        <v>202</v>
      </c>
      <c r="F31644" t="s">
        <v>532</v>
      </c>
      <c r="G31644" t="s">
        <v>788</v>
      </c>
      <c r="H31644" t="s">
        <v>239</v>
      </c>
    </row>
    <row r="31645" spans="1:8" x14ac:dyDescent="0.35">
      <c r="A31645" t="s">
        <v>21</v>
      </c>
      <c r="B31645" t="s">
        <v>2302</v>
      </c>
      <c r="C31645">
        <v>139</v>
      </c>
      <c r="D31645" t="s">
        <v>199</v>
      </c>
      <c r="E31645" t="s">
        <v>993</v>
      </c>
      <c r="F31645" t="s">
        <v>894</v>
      </c>
      <c r="G31645" t="s">
        <v>1043</v>
      </c>
      <c r="H31645" t="s">
        <v>772</v>
      </c>
    </row>
    <row r="31646" spans="1:8" x14ac:dyDescent="0.35">
      <c r="A31646" t="s">
        <v>22</v>
      </c>
      <c r="B31646" t="s">
        <v>2299</v>
      </c>
      <c r="C31646">
        <v>31</v>
      </c>
      <c r="D31646" t="s">
        <v>975</v>
      </c>
      <c r="E31646" t="s">
        <v>959</v>
      </c>
      <c r="F31646" t="s">
        <v>481</v>
      </c>
      <c r="G31646" t="s">
        <v>1052</v>
      </c>
      <c r="H31646" t="s">
        <v>560</v>
      </c>
    </row>
    <row r="31647" spans="1:8" x14ac:dyDescent="0.35">
      <c r="A31647" t="s">
        <v>22</v>
      </c>
      <c r="B31647" t="s">
        <v>2300</v>
      </c>
      <c r="C31647">
        <v>28</v>
      </c>
      <c r="D31647" t="s">
        <v>1076</v>
      </c>
      <c r="E31647" t="s">
        <v>121</v>
      </c>
      <c r="F31647" t="s">
        <v>961</v>
      </c>
      <c r="G31647" t="s">
        <v>129</v>
      </c>
      <c r="H31647" t="s">
        <v>493</v>
      </c>
    </row>
    <row r="31648" spans="1:8" x14ac:dyDescent="0.35">
      <c r="A31648" t="s">
        <v>22</v>
      </c>
      <c r="B31648" t="s">
        <v>2301</v>
      </c>
      <c r="C31648">
        <v>22</v>
      </c>
      <c r="D31648" t="s">
        <v>795</v>
      </c>
      <c r="E31648" t="s">
        <v>961</v>
      </c>
      <c r="F31648" t="s">
        <v>667</v>
      </c>
      <c r="G31648" t="s">
        <v>89</v>
      </c>
      <c r="H31648" t="s">
        <v>710</v>
      </c>
    </row>
    <row r="31649" spans="1:8" x14ac:dyDescent="0.35">
      <c r="A31649" t="s">
        <v>22</v>
      </c>
      <c r="B31649" t="s">
        <v>2302</v>
      </c>
      <c r="C31649">
        <v>128</v>
      </c>
      <c r="D31649" t="s">
        <v>47</v>
      </c>
      <c r="E31649" t="s">
        <v>826</v>
      </c>
      <c r="F31649" t="s">
        <v>874</v>
      </c>
      <c r="G31649" t="s">
        <v>121</v>
      </c>
      <c r="H31649" t="s">
        <v>979</v>
      </c>
    </row>
    <row r="31650" spans="1:8" x14ac:dyDescent="0.35">
      <c r="A31650" t="s">
        <v>23</v>
      </c>
      <c r="B31650" t="s">
        <v>2299</v>
      </c>
      <c r="C31650">
        <v>20</v>
      </c>
      <c r="D31650" t="s">
        <v>645</v>
      </c>
      <c r="E31650" t="s">
        <v>1076</v>
      </c>
      <c r="F31650" t="s">
        <v>886</v>
      </c>
      <c r="G31650" t="s">
        <v>1102</v>
      </c>
      <c r="H31650" t="s">
        <v>819</v>
      </c>
    </row>
    <row r="31651" spans="1:8" x14ac:dyDescent="0.35">
      <c r="A31651" t="s">
        <v>23</v>
      </c>
      <c r="B31651" t="s">
        <v>2300</v>
      </c>
      <c r="C31651">
        <v>11</v>
      </c>
      <c r="D31651" t="s">
        <v>422</v>
      </c>
      <c r="E31651" t="s">
        <v>422</v>
      </c>
      <c r="F31651" t="s">
        <v>81</v>
      </c>
      <c r="G31651" t="s">
        <v>766</v>
      </c>
      <c r="H31651" t="s">
        <v>383</v>
      </c>
    </row>
    <row r="31652" spans="1:8" x14ac:dyDescent="0.35">
      <c r="A31652" t="s">
        <v>23</v>
      </c>
      <c r="B31652" t="s">
        <v>2301</v>
      </c>
      <c r="C31652">
        <v>11</v>
      </c>
      <c r="D31652" t="s">
        <v>140</v>
      </c>
      <c r="E31652" t="s">
        <v>1072</v>
      </c>
      <c r="F31652" t="s">
        <v>140</v>
      </c>
      <c r="G31652" t="s">
        <v>880</v>
      </c>
      <c r="H31652" t="s">
        <v>807</v>
      </c>
    </row>
    <row r="31653" spans="1:8" x14ac:dyDescent="0.35">
      <c r="A31653" t="s">
        <v>23</v>
      </c>
      <c r="B31653" t="s">
        <v>2302</v>
      </c>
      <c r="C31653">
        <v>163</v>
      </c>
      <c r="D31653" t="s">
        <v>595</v>
      </c>
      <c r="E31653" t="s">
        <v>999</v>
      </c>
      <c r="F31653" t="s">
        <v>476</v>
      </c>
      <c r="G31653" t="s">
        <v>954</v>
      </c>
      <c r="H31653" t="s">
        <v>319</v>
      </c>
    </row>
    <row r="31654" spans="1:8" x14ac:dyDescent="0.35">
      <c r="A31654" t="s">
        <v>24</v>
      </c>
      <c r="B31654" t="s">
        <v>2299</v>
      </c>
      <c r="C31654">
        <v>37</v>
      </c>
      <c r="D31654" t="s">
        <v>55</v>
      </c>
      <c r="E31654" t="s">
        <v>73</v>
      </c>
      <c r="F31654" t="s">
        <v>908</v>
      </c>
      <c r="G31654" t="s">
        <v>119</v>
      </c>
      <c r="H31654" t="s">
        <v>168</v>
      </c>
    </row>
    <row r="31655" spans="1:8" x14ac:dyDescent="0.35">
      <c r="A31655" t="s">
        <v>24</v>
      </c>
      <c r="B31655" t="s">
        <v>2300</v>
      </c>
      <c r="C31655">
        <v>30</v>
      </c>
      <c r="D31655" t="s">
        <v>624</v>
      </c>
      <c r="E31655" t="s">
        <v>879</v>
      </c>
      <c r="F31655" t="s">
        <v>224</v>
      </c>
      <c r="G31655" t="s">
        <v>399</v>
      </c>
      <c r="H31655" t="s">
        <v>678</v>
      </c>
    </row>
    <row r="31656" spans="1:8" x14ac:dyDescent="0.35">
      <c r="A31656" t="s">
        <v>24</v>
      </c>
      <c r="B31656" t="s">
        <v>2301</v>
      </c>
      <c r="C31656">
        <v>39</v>
      </c>
      <c r="D31656" t="s">
        <v>435</v>
      </c>
      <c r="E31656" t="s">
        <v>159</v>
      </c>
      <c r="F31656" t="s">
        <v>508</v>
      </c>
      <c r="G31656" t="s">
        <v>1046</v>
      </c>
      <c r="H31656" t="s">
        <v>230</v>
      </c>
    </row>
    <row r="31657" spans="1:8" x14ac:dyDescent="0.35">
      <c r="A31657" t="s">
        <v>24</v>
      </c>
      <c r="B31657" t="s">
        <v>2302</v>
      </c>
      <c r="C31657">
        <v>101</v>
      </c>
      <c r="D31657" t="s">
        <v>654</v>
      </c>
      <c r="E31657" t="s">
        <v>639</v>
      </c>
      <c r="F31657" t="s">
        <v>911</v>
      </c>
      <c r="G31657" t="s">
        <v>1003</v>
      </c>
      <c r="H31657" t="s">
        <v>243</v>
      </c>
    </row>
    <row r="31658" spans="1:8" x14ac:dyDescent="0.35">
      <c r="A31658" t="s">
        <v>25</v>
      </c>
      <c r="B31658" t="s">
        <v>2299</v>
      </c>
      <c r="C31658">
        <v>47</v>
      </c>
      <c r="D31658" t="s">
        <v>843</v>
      </c>
      <c r="E31658" t="s">
        <v>965</v>
      </c>
      <c r="F31658" t="s">
        <v>165</v>
      </c>
      <c r="G31658" t="s">
        <v>129</v>
      </c>
      <c r="H31658" t="s">
        <v>761</v>
      </c>
    </row>
    <row r="31659" spans="1:8" x14ac:dyDescent="0.35">
      <c r="A31659" t="s">
        <v>25</v>
      </c>
      <c r="B31659" t="s">
        <v>2300</v>
      </c>
      <c r="C31659">
        <v>26</v>
      </c>
      <c r="D31659" t="s">
        <v>381</v>
      </c>
      <c r="E31659" t="s">
        <v>365</v>
      </c>
      <c r="F31659" t="s">
        <v>667</v>
      </c>
      <c r="G31659" t="s">
        <v>674</v>
      </c>
      <c r="H31659" t="s">
        <v>353</v>
      </c>
    </row>
    <row r="31660" spans="1:8" x14ac:dyDescent="0.35">
      <c r="A31660" t="s">
        <v>25</v>
      </c>
      <c r="B31660" t="s">
        <v>2301</v>
      </c>
      <c r="C31660">
        <v>28</v>
      </c>
      <c r="D31660" t="s">
        <v>492</v>
      </c>
      <c r="E31660" t="s">
        <v>43</v>
      </c>
      <c r="F31660" t="s">
        <v>792</v>
      </c>
      <c r="G31660" t="s">
        <v>805</v>
      </c>
      <c r="H31660" t="s">
        <v>175</v>
      </c>
    </row>
    <row r="31661" spans="1:8" x14ac:dyDescent="0.35">
      <c r="A31661" t="s">
        <v>25</v>
      </c>
      <c r="B31661" t="s">
        <v>2302</v>
      </c>
      <c r="C31661">
        <v>103</v>
      </c>
      <c r="D31661" t="s">
        <v>860</v>
      </c>
      <c r="E31661" t="s">
        <v>849</v>
      </c>
      <c r="F31661" t="s">
        <v>911</v>
      </c>
      <c r="G31661" t="s">
        <v>755</v>
      </c>
      <c r="H31661" t="s">
        <v>878</v>
      </c>
    </row>
    <row r="31662" spans="1:8" x14ac:dyDescent="0.35">
      <c r="A31662" t="s">
        <v>26</v>
      </c>
      <c r="B31662" t="s">
        <v>2299</v>
      </c>
      <c r="C31662">
        <v>38</v>
      </c>
      <c r="D31662" t="s">
        <v>633</v>
      </c>
      <c r="E31662" t="s">
        <v>762</v>
      </c>
      <c r="F31662" t="s">
        <v>381</v>
      </c>
      <c r="G31662" t="s">
        <v>412</v>
      </c>
      <c r="H31662" t="s">
        <v>499</v>
      </c>
    </row>
    <row r="31663" spans="1:8" x14ac:dyDescent="0.35">
      <c r="A31663" t="s">
        <v>26</v>
      </c>
      <c r="B31663" t="s">
        <v>2300</v>
      </c>
      <c r="C31663">
        <v>25</v>
      </c>
      <c r="D31663" t="s">
        <v>354</v>
      </c>
      <c r="E31663" t="s">
        <v>1182</v>
      </c>
      <c r="F31663" t="s">
        <v>532</v>
      </c>
      <c r="G31663" t="s">
        <v>476</v>
      </c>
      <c r="H31663" t="s">
        <v>483</v>
      </c>
    </row>
    <row r="31664" spans="1:8" x14ac:dyDescent="0.35">
      <c r="A31664" t="s">
        <v>26</v>
      </c>
      <c r="B31664" t="s">
        <v>2301</v>
      </c>
      <c r="C31664">
        <v>29</v>
      </c>
      <c r="D31664" t="s">
        <v>157</v>
      </c>
      <c r="E31664" t="s">
        <v>568</v>
      </c>
      <c r="F31664" t="s">
        <v>686</v>
      </c>
      <c r="G31664" t="s">
        <v>741</v>
      </c>
      <c r="H31664" t="s">
        <v>535</v>
      </c>
    </row>
    <row r="31665" spans="1:8" x14ac:dyDescent="0.35">
      <c r="A31665" t="s">
        <v>26</v>
      </c>
      <c r="B31665" t="s">
        <v>2302</v>
      </c>
      <c r="C31665">
        <v>110</v>
      </c>
      <c r="D31665" t="s">
        <v>521</v>
      </c>
      <c r="E31665" t="s">
        <v>1154</v>
      </c>
      <c r="F31665" t="s">
        <v>513</v>
      </c>
      <c r="G31665" t="s">
        <v>824</v>
      </c>
      <c r="H31665" t="s">
        <v>702</v>
      </c>
    </row>
    <row r="31666" spans="1:8" x14ac:dyDescent="0.35">
      <c r="A31666" t="s">
        <v>27</v>
      </c>
      <c r="B31666" t="s">
        <v>2299</v>
      </c>
      <c r="C31666">
        <v>36</v>
      </c>
      <c r="D31666" t="s">
        <v>550</v>
      </c>
      <c r="E31666" t="s">
        <v>723</v>
      </c>
      <c r="F31666" t="s">
        <v>470</v>
      </c>
      <c r="G31666" t="s">
        <v>522</v>
      </c>
      <c r="H31666" t="s">
        <v>710</v>
      </c>
    </row>
    <row r="31667" spans="1:8" x14ac:dyDescent="0.35">
      <c r="A31667" t="s">
        <v>27</v>
      </c>
      <c r="B31667" t="s">
        <v>2300</v>
      </c>
      <c r="C31667">
        <v>35</v>
      </c>
      <c r="D31667" t="s">
        <v>651</v>
      </c>
      <c r="E31667" t="s">
        <v>511</v>
      </c>
      <c r="F31667" t="s">
        <v>856</v>
      </c>
      <c r="G31667" t="s">
        <v>929</v>
      </c>
      <c r="H31667" t="s">
        <v>580</v>
      </c>
    </row>
    <row r="31668" spans="1:8" x14ac:dyDescent="0.35">
      <c r="A31668" t="s">
        <v>27</v>
      </c>
      <c r="B31668" t="s">
        <v>2301</v>
      </c>
      <c r="C31668">
        <v>34</v>
      </c>
      <c r="D31668" t="s">
        <v>51</v>
      </c>
      <c r="E31668" t="s">
        <v>994</v>
      </c>
      <c r="F31668" t="s">
        <v>685</v>
      </c>
      <c r="G31668" t="s">
        <v>1065</v>
      </c>
      <c r="H31668" t="s">
        <v>577</v>
      </c>
    </row>
    <row r="31669" spans="1:8" x14ac:dyDescent="0.35">
      <c r="A31669" t="s">
        <v>27</v>
      </c>
      <c r="B31669" t="s">
        <v>2302</v>
      </c>
      <c r="C31669">
        <v>99</v>
      </c>
      <c r="D31669" t="s">
        <v>412</v>
      </c>
      <c r="E31669" t="s">
        <v>952</v>
      </c>
      <c r="F31669" t="s">
        <v>968</v>
      </c>
      <c r="G31669" t="s">
        <v>89</v>
      </c>
      <c r="H31669" t="s">
        <v>881</v>
      </c>
    </row>
    <row r="31670" spans="1:8" x14ac:dyDescent="0.35">
      <c r="A31670" t="s">
        <v>28</v>
      </c>
      <c r="B31670" t="s">
        <v>2299</v>
      </c>
      <c r="C31670">
        <v>36</v>
      </c>
      <c r="D31670" t="s">
        <v>818</v>
      </c>
      <c r="E31670" t="s">
        <v>847</v>
      </c>
      <c r="F31670" t="s">
        <v>727</v>
      </c>
      <c r="G31670" t="s">
        <v>140</v>
      </c>
      <c r="H31670" t="s">
        <v>416</v>
      </c>
    </row>
    <row r="31671" spans="1:8" x14ac:dyDescent="0.35">
      <c r="A31671" t="s">
        <v>28</v>
      </c>
      <c r="B31671" t="s">
        <v>2300</v>
      </c>
      <c r="C31671">
        <v>26</v>
      </c>
      <c r="D31671" t="s">
        <v>709</v>
      </c>
      <c r="E31671" t="s">
        <v>598</v>
      </c>
      <c r="F31671" t="s">
        <v>994</v>
      </c>
      <c r="G31671" t="s">
        <v>903</v>
      </c>
      <c r="H31671" t="s">
        <v>448</v>
      </c>
    </row>
    <row r="31672" spans="1:8" x14ac:dyDescent="0.35">
      <c r="A31672" t="s">
        <v>28</v>
      </c>
      <c r="B31672" t="s">
        <v>2301</v>
      </c>
      <c r="C31672">
        <v>21</v>
      </c>
      <c r="D31672" t="s">
        <v>192</v>
      </c>
      <c r="E31672" t="s">
        <v>1083</v>
      </c>
      <c r="F31672" t="s">
        <v>965</v>
      </c>
      <c r="G31672" t="s">
        <v>1007</v>
      </c>
      <c r="H31672" t="s">
        <v>547</v>
      </c>
    </row>
    <row r="31673" spans="1:8" x14ac:dyDescent="0.35">
      <c r="A31673" t="s">
        <v>28</v>
      </c>
      <c r="B31673" t="s">
        <v>2302</v>
      </c>
      <c r="C31673">
        <v>124</v>
      </c>
      <c r="D31673" t="s">
        <v>1106</v>
      </c>
      <c r="E31673" t="s">
        <v>443</v>
      </c>
      <c r="F31673" t="s">
        <v>641</v>
      </c>
      <c r="G31673" t="s">
        <v>87</v>
      </c>
      <c r="H31673" t="s">
        <v>617</v>
      </c>
    </row>
    <row r="31674" spans="1:8" x14ac:dyDescent="0.35">
      <c r="A31674" t="s">
        <v>29</v>
      </c>
      <c r="B31674" t="s">
        <v>2299</v>
      </c>
      <c r="C31674">
        <v>37</v>
      </c>
      <c r="D31674" t="s">
        <v>383</v>
      </c>
      <c r="E31674" t="s">
        <v>978</v>
      </c>
      <c r="F31674" t="s">
        <v>544</v>
      </c>
      <c r="G31674" t="s">
        <v>119</v>
      </c>
      <c r="H31674" t="s">
        <v>576</v>
      </c>
    </row>
    <row r="31675" spans="1:8" x14ac:dyDescent="0.35">
      <c r="A31675" t="s">
        <v>29</v>
      </c>
      <c r="B31675" t="s">
        <v>2300</v>
      </c>
      <c r="C31675">
        <v>20</v>
      </c>
      <c r="D31675" t="s">
        <v>695</v>
      </c>
      <c r="E31675" t="s">
        <v>75</v>
      </c>
      <c r="F31675" t="s">
        <v>650</v>
      </c>
      <c r="G31675" t="s">
        <v>952</v>
      </c>
      <c r="H31675" t="s">
        <v>645</v>
      </c>
    </row>
    <row r="31676" spans="1:8" x14ac:dyDescent="0.35">
      <c r="A31676" t="s">
        <v>29</v>
      </c>
      <c r="B31676" t="s">
        <v>2301</v>
      </c>
      <c r="C31676">
        <v>39</v>
      </c>
      <c r="D31676" t="s">
        <v>57</v>
      </c>
      <c r="E31676" t="s">
        <v>45</v>
      </c>
      <c r="F31676" t="s">
        <v>451</v>
      </c>
      <c r="G31676" t="s">
        <v>937</v>
      </c>
      <c r="H31676" t="s">
        <v>332</v>
      </c>
    </row>
    <row r="31677" spans="1:8" x14ac:dyDescent="0.35">
      <c r="A31677" t="s">
        <v>29</v>
      </c>
      <c r="B31677" t="s">
        <v>2302</v>
      </c>
      <c r="C31677">
        <v>108</v>
      </c>
      <c r="D31677" t="s">
        <v>242</v>
      </c>
      <c r="E31677" t="s">
        <v>856</v>
      </c>
      <c r="F31677" t="s">
        <v>75</v>
      </c>
      <c r="G31677" t="s">
        <v>1061</v>
      </c>
      <c r="H31677" t="s">
        <v>453</v>
      </c>
    </row>
    <row r="31678" spans="1:8" x14ac:dyDescent="0.35">
      <c r="A31678" t="s">
        <v>30</v>
      </c>
      <c r="B31678" t="s">
        <v>2299</v>
      </c>
      <c r="C31678">
        <v>42</v>
      </c>
      <c r="D31678" t="s">
        <v>467</v>
      </c>
      <c r="E31678" t="s">
        <v>867</v>
      </c>
      <c r="F31678" t="s">
        <v>465</v>
      </c>
      <c r="G31678" t="s">
        <v>646</v>
      </c>
      <c r="H31678" t="s">
        <v>372</v>
      </c>
    </row>
    <row r="31679" spans="1:8" x14ac:dyDescent="0.35">
      <c r="A31679" t="s">
        <v>30</v>
      </c>
      <c r="B31679" t="s">
        <v>2300</v>
      </c>
      <c r="C31679">
        <v>23</v>
      </c>
      <c r="D31679" t="s">
        <v>630</v>
      </c>
      <c r="E31679" t="s">
        <v>894</v>
      </c>
      <c r="F31679" t="s">
        <v>908</v>
      </c>
      <c r="G31679" t="s">
        <v>1070</v>
      </c>
      <c r="H31679" t="s">
        <v>172</v>
      </c>
    </row>
    <row r="31680" spans="1:8" x14ac:dyDescent="0.35">
      <c r="A31680" t="s">
        <v>30</v>
      </c>
      <c r="B31680" t="s">
        <v>2301</v>
      </c>
      <c r="C31680">
        <v>42</v>
      </c>
      <c r="D31680" t="s">
        <v>650</v>
      </c>
      <c r="E31680" t="s">
        <v>571</v>
      </c>
      <c r="F31680" t="s">
        <v>627</v>
      </c>
      <c r="G31680" t="s">
        <v>412</v>
      </c>
      <c r="H31680" t="s">
        <v>482</v>
      </c>
    </row>
    <row r="31681" spans="1:20" x14ac:dyDescent="0.35">
      <c r="A31681" t="s">
        <v>30</v>
      </c>
      <c r="B31681" t="s">
        <v>2302</v>
      </c>
      <c r="C31681">
        <v>95</v>
      </c>
      <c r="D31681" t="s">
        <v>1083</v>
      </c>
      <c r="E31681" t="s">
        <v>641</v>
      </c>
      <c r="F31681" t="s">
        <v>521</v>
      </c>
      <c r="G31681" t="s">
        <v>93</v>
      </c>
      <c r="H31681" t="s">
        <v>676</v>
      </c>
    </row>
    <row r="31682" spans="1:20" x14ac:dyDescent="0.35">
      <c r="A31682" t="s">
        <v>31</v>
      </c>
      <c r="B31682" t="s">
        <v>2299</v>
      </c>
      <c r="C31682">
        <v>37</v>
      </c>
      <c r="D31682" t="s">
        <v>289</v>
      </c>
      <c r="E31682" t="s">
        <v>443</v>
      </c>
      <c r="F31682" t="s">
        <v>289</v>
      </c>
      <c r="G31682" t="s">
        <v>385</v>
      </c>
      <c r="H31682" t="s">
        <v>735</v>
      </c>
    </row>
    <row r="31683" spans="1:20" x14ac:dyDescent="0.35">
      <c r="A31683" t="s">
        <v>31</v>
      </c>
      <c r="B31683" t="s">
        <v>2300</v>
      </c>
      <c r="C31683">
        <v>24</v>
      </c>
      <c r="D31683" t="s">
        <v>460</v>
      </c>
      <c r="E31683" t="s">
        <v>691</v>
      </c>
      <c r="F31683" t="s">
        <v>814</v>
      </c>
      <c r="G31683" t="s">
        <v>723</v>
      </c>
      <c r="H31683" t="s">
        <v>45</v>
      </c>
    </row>
    <row r="31684" spans="1:20" x14ac:dyDescent="0.35">
      <c r="A31684" t="s">
        <v>31</v>
      </c>
      <c r="B31684" t="s">
        <v>2301</v>
      </c>
      <c r="C31684">
        <v>11</v>
      </c>
      <c r="D31684" t="s">
        <v>654</v>
      </c>
      <c r="E31684" t="s">
        <v>1182</v>
      </c>
      <c r="F31684" t="s">
        <v>428</v>
      </c>
      <c r="G31684" t="s">
        <v>140</v>
      </c>
      <c r="H31684" t="s">
        <v>367</v>
      </c>
    </row>
    <row r="31685" spans="1:20" x14ac:dyDescent="0.35">
      <c r="A31685" t="s">
        <v>31</v>
      </c>
      <c r="B31685" t="s">
        <v>2302</v>
      </c>
      <c r="C31685">
        <v>135</v>
      </c>
      <c r="D31685" t="s">
        <v>1100</v>
      </c>
      <c r="E31685" t="s">
        <v>674</v>
      </c>
      <c r="F31685" t="s">
        <v>662</v>
      </c>
      <c r="G31685" t="s">
        <v>668</v>
      </c>
      <c r="H31685" t="s">
        <v>475</v>
      </c>
    </row>
    <row r="31686" spans="1:20" x14ac:dyDescent="0.35">
      <c r="A31686" t="s">
        <v>32</v>
      </c>
      <c r="B31686" t="s">
        <v>2299</v>
      </c>
      <c r="C31686">
        <v>792</v>
      </c>
      <c r="D31686" t="s">
        <v>697</v>
      </c>
      <c r="E31686" t="s">
        <v>956</v>
      </c>
      <c r="F31686" t="s">
        <v>699</v>
      </c>
      <c r="G31686" t="s">
        <v>95</v>
      </c>
      <c r="H31686" t="s">
        <v>556</v>
      </c>
    </row>
    <row r="31687" spans="1:20" x14ac:dyDescent="0.35">
      <c r="A31687" t="s">
        <v>32</v>
      </c>
      <c r="B31687" t="s">
        <v>2300</v>
      </c>
      <c r="C31687">
        <v>648</v>
      </c>
      <c r="D31687" t="s">
        <v>37</v>
      </c>
      <c r="E31687" t="s">
        <v>855</v>
      </c>
      <c r="F31687" t="s">
        <v>603</v>
      </c>
      <c r="G31687" t="s">
        <v>269</v>
      </c>
      <c r="H31687" t="s">
        <v>485</v>
      </c>
    </row>
    <row r="31688" spans="1:20" x14ac:dyDescent="0.35">
      <c r="A31688" t="s">
        <v>32</v>
      </c>
      <c r="B31688" t="s">
        <v>2301</v>
      </c>
      <c r="C31688">
        <v>592</v>
      </c>
      <c r="D31688" t="s">
        <v>618</v>
      </c>
      <c r="E31688" t="s">
        <v>57</v>
      </c>
      <c r="F31688" t="s">
        <v>59</v>
      </c>
      <c r="G31688" t="s">
        <v>749</v>
      </c>
      <c r="H31688" t="s">
        <v>138</v>
      </c>
    </row>
    <row r="31689" spans="1:20" x14ac:dyDescent="0.35">
      <c r="A31689" t="s">
        <v>32</v>
      </c>
      <c r="B31689" t="s">
        <v>2302</v>
      </c>
      <c r="C31689">
        <v>2898</v>
      </c>
      <c r="D31689" t="s">
        <v>921</v>
      </c>
      <c r="E31689" t="s">
        <v>749</v>
      </c>
      <c r="F31689" t="s">
        <v>399</v>
      </c>
      <c r="G31689" t="s">
        <v>91</v>
      </c>
      <c r="H31689" t="s">
        <v>696</v>
      </c>
    </row>
    <row r="31691" spans="1:20" x14ac:dyDescent="0.35">
      <c r="A31691" t="s">
        <v>2303</v>
      </c>
    </row>
    <row r="31692" spans="1:20" x14ac:dyDescent="0.35">
      <c r="A31692" t="s">
        <v>2</v>
      </c>
      <c r="B31692" t="s">
        <v>3</v>
      </c>
      <c r="C31692" t="s">
        <v>2304</v>
      </c>
      <c r="D31692" t="s">
        <v>2305</v>
      </c>
      <c r="E31692" t="s">
        <v>2306</v>
      </c>
      <c r="F31692" t="s">
        <v>2307</v>
      </c>
      <c r="G31692" t="s">
        <v>2308</v>
      </c>
      <c r="H31692" t="s">
        <v>2309</v>
      </c>
      <c r="I31692" t="s">
        <v>2276</v>
      </c>
      <c r="J31692" t="s">
        <v>2310</v>
      </c>
      <c r="K31692" t="s">
        <v>2311</v>
      </c>
      <c r="L31692" t="s">
        <v>2312</v>
      </c>
      <c r="M31692" t="s">
        <v>2313</v>
      </c>
      <c r="N31692" t="s">
        <v>2314</v>
      </c>
      <c r="O31692" t="s">
        <v>2223</v>
      </c>
      <c r="P31692" t="s">
        <v>2315</v>
      </c>
      <c r="Q31692" t="s">
        <v>2316</v>
      </c>
      <c r="R31692" t="s">
        <v>2317</v>
      </c>
      <c r="S31692" t="s">
        <v>2318</v>
      </c>
      <c r="T31692" t="s">
        <v>1032</v>
      </c>
    </row>
    <row r="31693" spans="1:20" x14ac:dyDescent="0.35">
      <c r="A31693" t="s">
        <v>8</v>
      </c>
      <c r="B31693">
        <v>64</v>
      </c>
      <c r="C31693" t="s">
        <v>116</v>
      </c>
      <c r="D31693" t="s">
        <v>140</v>
      </c>
      <c r="E31693" t="s">
        <v>140</v>
      </c>
      <c r="F31693" t="s">
        <v>140</v>
      </c>
      <c r="G31693" t="s">
        <v>1020</v>
      </c>
      <c r="H31693" t="s">
        <v>140</v>
      </c>
      <c r="I31693" t="s">
        <v>140</v>
      </c>
      <c r="J31693" t="s">
        <v>140</v>
      </c>
      <c r="K31693" t="s">
        <v>140</v>
      </c>
      <c r="L31693" t="s">
        <v>939</v>
      </c>
      <c r="M31693" t="s">
        <v>140</v>
      </c>
      <c r="N31693" t="s">
        <v>140</v>
      </c>
      <c r="O31693" t="s">
        <v>1011</v>
      </c>
      <c r="P31693" t="s">
        <v>140</v>
      </c>
      <c r="Q31693" t="s">
        <v>140</v>
      </c>
      <c r="R31693" t="s">
        <v>939</v>
      </c>
      <c r="S31693" t="s">
        <v>140</v>
      </c>
      <c r="T31693" t="s">
        <v>1018</v>
      </c>
    </row>
    <row r="31694" spans="1:20" x14ac:dyDescent="0.35">
      <c r="A31694" t="s">
        <v>9</v>
      </c>
      <c r="B31694">
        <v>54</v>
      </c>
      <c r="C31694" t="s">
        <v>90</v>
      </c>
      <c r="D31694" t="s">
        <v>140</v>
      </c>
      <c r="E31694" t="s">
        <v>140</v>
      </c>
      <c r="F31694" t="s">
        <v>140</v>
      </c>
      <c r="G31694" t="s">
        <v>140</v>
      </c>
      <c r="H31694" t="s">
        <v>140</v>
      </c>
      <c r="I31694" t="s">
        <v>1020</v>
      </c>
      <c r="J31694" t="s">
        <v>140</v>
      </c>
      <c r="K31694" t="s">
        <v>140</v>
      </c>
      <c r="L31694" t="s">
        <v>140</v>
      </c>
      <c r="M31694" t="s">
        <v>140</v>
      </c>
      <c r="N31694" t="s">
        <v>140</v>
      </c>
      <c r="O31694" t="s">
        <v>733</v>
      </c>
      <c r="P31694" t="s">
        <v>140</v>
      </c>
      <c r="Q31694" t="s">
        <v>140</v>
      </c>
      <c r="R31694" t="s">
        <v>140</v>
      </c>
      <c r="S31694" t="s">
        <v>140</v>
      </c>
      <c r="T31694" t="s">
        <v>940</v>
      </c>
    </row>
    <row r="31695" spans="1:20" x14ac:dyDescent="0.35">
      <c r="A31695" t="s">
        <v>10</v>
      </c>
      <c r="B31695">
        <v>65</v>
      </c>
      <c r="C31695" t="s">
        <v>96</v>
      </c>
      <c r="D31695" t="s">
        <v>140</v>
      </c>
      <c r="E31695" t="s">
        <v>949</v>
      </c>
      <c r="F31695" t="s">
        <v>1054</v>
      </c>
      <c r="G31695" t="s">
        <v>1013</v>
      </c>
      <c r="H31695" t="s">
        <v>1043</v>
      </c>
      <c r="I31695" t="s">
        <v>140</v>
      </c>
      <c r="J31695" t="s">
        <v>140</v>
      </c>
      <c r="K31695" t="s">
        <v>140</v>
      </c>
      <c r="L31695" t="s">
        <v>140</v>
      </c>
      <c r="M31695" t="s">
        <v>140</v>
      </c>
      <c r="N31695" t="s">
        <v>140</v>
      </c>
      <c r="O31695" t="s">
        <v>1013</v>
      </c>
      <c r="P31695" t="s">
        <v>140</v>
      </c>
      <c r="Q31695" t="s">
        <v>949</v>
      </c>
      <c r="R31695" t="s">
        <v>140</v>
      </c>
      <c r="S31695" t="s">
        <v>1013</v>
      </c>
      <c r="T31695" t="s">
        <v>869</v>
      </c>
    </row>
    <row r="31696" spans="1:20" x14ac:dyDescent="0.35">
      <c r="A31696" t="s">
        <v>11</v>
      </c>
      <c r="B31696">
        <v>51</v>
      </c>
      <c r="C31696" t="s">
        <v>906</v>
      </c>
      <c r="D31696" t="s">
        <v>140</v>
      </c>
      <c r="E31696" t="s">
        <v>140</v>
      </c>
      <c r="F31696" t="s">
        <v>140</v>
      </c>
      <c r="G31696" t="s">
        <v>1098</v>
      </c>
      <c r="H31696" t="s">
        <v>140</v>
      </c>
      <c r="I31696" t="s">
        <v>140</v>
      </c>
      <c r="J31696" t="s">
        <v>140</v>
      </c>
      <c r="K31696" t="s">
        <v>140</v>
      </c>
      <c r="L31696" t="s">
        <v>1098</v>
      </c>
      <c r="M31696" t="s">
        <v>140</v>
      </c>
      <c r="N31696" t="s">
        <v>140</v>
      </c>
      <c r="O31696" t="s">
        <v>1053</v>
      </c>
      <c r="P31696" t="s">
        <v>140</v>
      </c>
      <c r="Q31696" t="s">
        <v>1070</v>
      </c>
      <c r="R31696" t="s">
        <v>140</v>
      </c>
      <c r="S31696" t="s">
        <v>939</v>
      </c>
      <c r="T31696" t="s">
        <v>140</v>
      </c>
    </row>
    <row r="31697" spans="1:20" x14ac:dyDescent="0.35">
      <c r="A31697" t="s">
        <v>12</v>
      </c>
      <c r="B31697">
        <v>71</v>
      </c>
      <c r="C31697" t="s">
        <v>757</v>
      </c>
      <c r="D31697" t="s">
        <v>949</v>
      </c>
      <c r="E31697" t="s">
        <v>140</v>
      </c>
      <c r="F31697" t="s">
        <v>140</v>
      </c>
      <c r="G31697" t="s">
        <v>1098</v>
      </c>
      <c r="H31697" t="s">
        <v>1018</v>
      </c>
      <c r="I31697" t="s">
        <v>140</v>
      </c>
      <c r="J31697" t="s">
        <v>140</v>
      </c>
      <c r="K31697" t="s">
        <v>140</v>
      </c>
      <c r="L31697" t="s">
        <v>1045</v>
      </c>
      <c r="M31697" t="s">
        <v>1017</v>
      </c>
      <c r="N31697" t="s">
        <v>1017</v>
      </c>
      <c r="O31697" t="s">
        <v>949</v>
      </c>
      <c r="P31697" t="s">
        <v>140</v>
      </c>
      <c r="Q31697" t="s">
        <v>949</v>
      </c>
      <c r="R31697" t="s">
        <v>949</v>
      </c>
      <c r="S31697" t="s">
        <v>140</v>
      </c>
      <c r="T31697" t="s">
        <v>1018</v>
      </c>
    </row>
    <row r="31698" spans="1:20" x14ac:dyDescent="0.35">
      <c r="A31698" t="s">
        <v>13</v>
      </c>
      <c r="B31698">
        <v>52</v>
      </c>
      <c r="C31698" t="s">
        <v>1261</v>
      </c>
      <c r="D31698" t="s">
        <v>140</v>
      </c>
      <c r="E31698" t="s">
        <v>140</v>
      </c>
      <c r="F31698" t="s">
        <v>1017</v>
      </c>
      <c r="G31698" t="s">
        <v>140</v>
      </c>
      <c r="H31698" t="s">
        <v>140</v>
      </c>
      <c r="I31698" t="s">
        <v>140</v>
      </c>
      <c r="J31698" t="s">
        <v>140</v>
      </c>
      <c r="K31698" t="s">
        <v>140</v>
      </c>
      <c r="L31698" t="s">
        <v>988</v>
      </c>
      <c r="M31698" t="s">
        <v>1017</v>
      </c>
      <c r="N31698" t="s">
        <v>1017</v>
      </c>
      <c r="O31698" t="s">
        <v>140</v>
      </c>
      <c r="P31698" t="s">
        <v>140</v>
      </c>
      <c r="Q31698" t="s">
        <v>1017</v>
      </c>
      <c r="R31698" t="s">
        <v>1017</v>
      </c>
      <c r="S31698" t="s">
        <v>949</v>
      </c>
      <c r="T31698" t="s">
        <v>660</v>
      </c>
    </row>
    <row r="31699" spans="1:20" x14ac:dyDescent="0.35">
      <c r="A31699" t="s">
        <v>14</v>
      </c>
      <c r="B31699">
        <v>60</v>
      </c>
      <c r="C31699" t="s">
        <v>423</v>
      </c>
      <c r="D31699" t="s">
        <v>140</v>
      </c>
      <c r="E31699" t="s">
        <v>140</v>
      </c>
      <c r="F31699" t="s">
        <v>140</v>
      </c>
      <c r="G31699" t="s">
        <v>515</v>
      </c>
      <c r="H31699" t="s">
        <v>140</v>
      </c>
      <c r="I31699" t="s">
        <v>140</v>
      </c>
      <c r="J31699" t="s">
        <v>140</v>
      </c>
      <c r="K31699" t="s">
        <v>140</v>
      </c>
      <c r="L31699" t="s">
        <v>950</v>
      </c>
      <c r="M31699" t="s">
        <v>140</v>
      </c>
      <c r="N31699" t="s">
        <v>140</v>
      </c>
      <c r="O31699" t="s">
        <v>140</v>
      </c>
      <c r="P31699" t="s">
        <v>140</v>
      </c>
      <c r="Q31699" t="s">
        <v>140</v>
      </c>
      <c r="R31699" t="s">
        <v>140</v>
      </c>
      <c r="S31699" t="s">
        <v>919</v>
      </c>
      <c r="T31699" t="s">
        <v>660</v>
      </c>
    </row>
    <row r="31700" spans="1:20" x14ac:dyDescent="0.35">
      <c r="A31700" t="s">
        <v>15</v>
      </c>
      <c r="B31700">
        <v>55</v>
      </c>
      <c r="C31700" t="s">
        <v>570</v>
      </c>
      <c r="D31700" t="s">
        <v>1054</v>
      </c>
      <c r="E31700" t="s">
        <v>140</v>
      </c>
      <c r="F31700" t="s">
        <v>140</v>
      </c>
      <c r="G31700" t="s">
        <v>996</v>
      </c>
      <c r="H31700" t="s">
        <v>996</v>
      </c>
      <c r="I31700" t="s">
        <v>1054</v>
      </c>
      <c r="J31700" t="s">
        <v>140</v>
      </c>
      <c r="K31700" t="s">
        <v>140</v>
      </c>
      <c r="L31700" t="s">
        <v>1050</v>
      </c>
      <c r="M31700" t="s">
        <v>140</v>
      </c>
      <c r="N31700" t="s">
        <v>954</v>
      </c>
      <c r="O31700" t="s">
        <v>1052</v>
      </c>
      <c r="P31700" t="s">
        <v>140</v>
      </c>
      <c r="Q31700" t="s">
        <v>140</v>
      </c>
      <c r="R31700" t="s">
        <v>954</v>
      </c>
      <c r="S31700" t="s">
        <v>1013</v>
      </c>
      <c r="T31700" t="s">
        <v>91</v>
      </c>
    </row>
    <row r="31701" spans="1:20" x14ac:dyDescent="0.35">
      <c r="A31701" t="s">
        <v>16</v>
      </c>
      <c r="B31701">
        <v>58</v>
      </c>
      <c r="C31701" t="s">
        <v>1114</v>
      </c>
      <c r="D31701" t="s">
        <v>140</v>
      </c>
      <c r="E31701" t="s">
        <v>140</v>
      </c>
      <c r="F31701" t="s">
        <v>140</v>
      </c>
      <c r="G31701" t="s">
        <v>940</v>
      </c>
      <c r="H31701" t="s">
        <v>140</v>
      </c>
      <c r="I31701" t="s">
        <v>140</v>
      </c>
      <c r="J31701" t="s">
        <v>140</v>
      </c>
      <c r="K31701" t="s">
        <v>140</v>
      </c>
      <c r="L31701" t="s">
        <v>140</v>
      </c>
      <c r="M31701" t="s">
        <v>140</v>
      </c>
      <c r="N31701" t="s">
        <v>140</v>
      </c>
      <c r="O31701" t="s">
        <v>140</v>
      </c>
      <c r="P31701" t="s">
        <v>140</v>
      </c>
      <c r="Q31701" t="s">
        <v>1046</v>
      </c>
      <c r="R31701" t="s">
        <v>140</v>
      </c>
      <c r="S31701" t="s">
        <v>1046</v>
      </c>
      <c r="T31701" t="s">
        <v>869</v>
      </c>
    </row>
    <row r="31702" spans="1:20" x14ac:dyDescent="0.35">
      <c r="A31702" t="s">
        <v>17</v>
      </c>
      <c r="B31702">
        <v>68</v>
      </c>
      <c r="C31702" t="s">
        <v>1077</v>
      </c>
      <c r="D31702" t="s">
        <v>140</v>
      </c>
      <c r="E31702" t="s">
        <v>140</v>
      </c>
      <c r="F31702" t="s">
        <v>140</v>
      </c>
      <c r="G31702" t="s">
        <v>988</v>
      </c>
      <c r="H31702" t="s">
        <v>1047</v>
      </c>
      <c r="I31702" t="s">
        <v>1014</v>
      </c>
      <c r="J31702" t="s">
        <v>140</v>
      </c>
      <c r="K31702" t="s">
        <v>140</v>
      </c>
      <c r="L31702" t="s">
        <v>1054</v>
      </c>
      <c r="M31702" t="s">
        <v>140</v>
      </c>
      <c r="N31702" t="s">
        <v>140</v>
      </c>
      <c r="O31702" t="s">
        <v>1018</v>
      </c>
      <c r="P31702" t="s">
        <v>140</v>
      </c>
      <c r="Q31702" t="s">
        <v>140</v>
      </c>
      <c r="R31702" t="s">
        <v>140</v>
      </c>
      <c r="S31702" t="s">
        <v>1047</v>
      </c>
      <c r="T31702" t="s">
        <v>939</v>
      </c>
    </row>
    <row r="31703" spans="1:20" x14ac:dyDescent="0.35">
      <c r="A31703" t="s">
        <v>18</v>
      </c>
      <c r="B31703">
        <v>55</v>
      </c>
      <c r="C31703" t="s">
        <v>461</v>
      </c>
      <c r="D31703" t="s">
        <v>996</v>
      </c>
      <c r="E31703" t="s">
        <v>140</v>
      </c>
      <c r="F31703" t="s">
        <v>140</v>
      </c>
      <c r="G31703" t="s">
        <v>1054</v>
      </c>
      <c r="H31703" t="s">
        <v>1048</v>
      </c>
      <c r="I31703" t="s">
        <v>140</v>
      </c>
      <c r="J31703" t="s">
        <v>140</v>
      </c>
      <c r="K31703" t="s">
        <v>140</v>
      </c>
      <c r="L31703" t="s">
        <v>1020</v>
      </c>
      <c r="M31703" t="s">
        <v>140</v>
      </c>
      <c r="N31703" t="s">
        <v>140</v>
      </c>
      <c r="O31703" t="s">
        <v>140</v>
      </c>
      <c r="P31703" t="s">
        <v>140</v>
      </c>
      <c r="Q31703" t="s">
        <v>140</v>
      </c>
      <c r="R31703" t="s">
        <v>140</v>
      </c>
      <c r="S31703" t="s">
        <v>140</v>
      </c>
      <c r="T31703" t="s">
        <v>1048</v>
      </c>
    </row>
    <row r="31704" spans="1:20" x14ac:dyDescent="0.35">
      <c r="A31704" t="s">
        <v>19</v>
      </c>
      <c r="B31704">
        <v>55</v>
      </c>
      <c r="C31704" t="s">
        <v>542</v>
      </c>
      <c r="D31704" t="s">
        <v>140</v>
      </c>
      <c r="E31704" t="s">
        <v>1063</v>
      </c>
      <c r="F31704" t="s">
        <v>1073</v>
      </c>
      <c r="G31704" t="s">
        <v>1073</v>
      </c>
      <c r="H31704" t="s">
        <v>140</v>
      </c>
      <c r="I31704" t="s">
        <v>140</v>
      </c>
      <c r="J31704" t="s">
        <v>1073</v>
      </c>
      <c r="K31704" t="s">
        <v>140</v>
      </c>
      <c r="L31704" t="s">
        <v>1067</v>
      </c>
      <c r="M31704" t="s">
        <v>140</v>
      </c>
      <c r="N31704" t="s">
        <v>1073</v>
      </c>
      <c r="O31704" t="s">
        <v>1073</v>
      </c>
      <c r="P31704" t="s">
        <v>140</v>
      </c>
      <c r="Q31704" t="s">
        <v>939</v>
      </c>
      <c r="R31704" t="s">
        <v>1052</v>
      </c>
      <c r="S31704" t="s">
        <v>1073</v>
      </c>
      <c r="T31704" t="s">
        <v>953</v>
      </c>
    </row>
    <row r="31705" spans="1:20" x14ac:dyDescent="0.35">
      <c r="A31705" t="s">
        <v>20</v>
      </c>
      <c r="B31705">
        <v>52</v>
      </c>
      <c r="C31705" t="s">
        <v>494</v>
      </c>
      <c r="D31705" t="s">
        <v>140</v>
      </c>
      <c r="E31705" t="s">
        <v>140</v>
      </c>
      <c r="F31705" t="s">
        <v>140</v>
      </c>
      <c r="G31705" t="s">
        <v>140</v>
      </c>
      <c r="H31705" t="s">
        <v>1054</v>
      </c>
      <c r="I31705" t="s">
        <v>1098</v>
      </c>
      <c r="J31705" t="s">
        <v>140</v>
      </c>
      <c r="K31705" t="s">
        <v>140</v>
      </c>
      <c r="L31705" t="s">
        <v>1066</v>
      </c>
      <c r="M31705" t="s">
        <v>140</v>
      </c>
      <c r="N31705" t="s">
        <v>140</v>
      </c>
      <c r="O31705" t="s">
        <v>1009</v>
      </c>
      <c r="P31705" t="s">
        <v>140</v>
      </c>
      <c r="Q31705" t="s">
        <v>140</v>
      </c>
      <c r="R31705" t="s">
        <v>140</v>
      </c>
      <c r="S31705" t="s">
        <v>733</v>
      </c>
      <c r="T31705" t="s">
        <v>91</v>
      </c>
    </row>
    <row r="31706" spans="1:20" x14ac:dyDescent="0.35">
      <c r="A31706" t="s">
        <v>21</v>
      </c>
      <c r="B31706">
        <v>57</v>
      </c>
      <c r="C31706" t="s">
        <v>512</v>
      </c>
      <c r="D31706" t="s">
        <v>345</v>
      </c>
      <c r="E31706" t="s">
        <v>1055</v>
      </c>
      <c r="F31706" t="s">
        <v>1055</v>
      </c>
      <c r="G31706" t="s">
        <v>345</v>
      </c>
      <c r="H31706" t="s">
        <v>1055</v>
      </c>
      <c r="I31706" t="s">
        <v>971</v>
      </c>
      <c r="J31706" t="s">
        <v>1055</v>
      </c>
      <c r="K31706" t="s">
        <v>140</v>
      </c>
      <c r="L31706" t="s">
        <v>345</v>
      </c>
      <c r="M31706" t="s">
        <v>1055</v>
      </c>
      <c r="N31706" t="s">
        <v>971</v>
      </c>
      <c r="O31706" t="s">
        <v>345</v>
      </c>
      <c r="P31706" t="s">
        <v>1055</v>
      </c>
      <c r="Q31706" t="s">
        <v>1055</v>
      </c>
      <c r="R31706" t="s">
        <v>1055</v>
      </c>
      <c r="S31706" t="s">
        <v>345</v>
      </c>
      <c r="T31706" t="s">
        <v>501</v>
      </c>
    </row>
    <row r="31707" spans="1:20" x14ac:dyDescent="0.35">
      <c r="A31707" t="s">
        <v>22</v>
      </c>
      <c r="B31707">
        <v>68</v>
      </c>
      <c r="C31707" t="s">
        <v>596</v>
      </c>
      <c r="D31707" t="s">
        <v>1009</v>
      </c>
      <c r="E31707" t="s">
        <v>140</v>
      </c>
      <c r="F31707" t="s">
        <v>140</v>
      </c>
      <c r="G31707" t="s">
        <v>515</v>
      </c>
      <c r="H31707" t="s">
        <v>140</v>
      </c>
      <c r="I31707" t="s">
        <v>1063</v>
      </c>
      <c r="J31707" t="s">
        <v>140</v>
      </c>
      <c r="K31707" t="s">
        <v>1019</v>
      </c>
      <c r="L31707" t="s">
        <v>140</v>
      </c>
      <c r="M31707" t="s">
        <v>140</v>
      </c>
      <c r="N31707" t="s">
        <v>140</v>
      </c>
      <c r="O31707" t="s">
        <v>1009</v>
      </c>
      <c r="P31707" t="s">
        <v>140</v>
      </c>
      <c r="Q31707" t="s">
        <v>140</v>
      </c>
      <c r="R31707" t="s">
        <v>140</v>
      </c>
      <c r="S31707" t="s">
        <v>1009</v>
      </c>
      <c r="T31707" t="s">
        <v>838</v>
      </c>
    </row>
    <row r="31708" spans="1:20" x14ac:dyDescent="0.35">
      <c r="A31708" t="s">
        <v>23</v>
      </c>
      <c r="B31708">
        <v>50</v>
      </c>
      <c r="C31708" t="s">
        <v>143</v>
      </c>
      <c r="D31708" t="s">
        <v>1021</v>
      </c>
      <c r="E31708" t="s">
        <v>1021</v>
      </c>
      <c r="F31708" t="s">
        <v>1016</v>
      </c>
      <c r="G31708" t="s">
        <v>1050</v>
      </c>
      <c r="H31708" t="s">
        <v>1045</v>
      </c>
      <c r="I31708" t="s">
        <v>140</v>
      </c>
      <c r="J31708" t="s">
        <v>140</v>
      </c>
      <c r="K31708" t="s">
        <v>140</v>
      </c>
      <c r="L31708" t="s">
        <v>812</v>
      </c>
      <c r="M31708" t="s">
        <v>140</v>
      </c>
      <c r="N31708" t="s">
        <v>140</v>
      </c>
      <c r="O31708" t="s">
        <v>140</v>
      </c>
      <c r="P31708" t="s">
        <v>140</v>
      </c>
      <c r="Q31708" t="s">
        <v>775</v>
      </c>
      <c r="R31708" t="s">
        <v>140</v>
      </c>
      <c r="S31708" t="s">
        <v>140</v>
      </c>
      <c r="T31708" t="s">
        <v>929</v>
      </c>
    </row>
    <row r="31709" spans="1:20" x14ac:dyDescent="0.35">
      <c r="A31709" t="s">
        <v>24</v>
      </c>
      <c r="B31709">
        <v>72</v>
      </c>
      <c r="C31709" t="s">
        <v>1155</v>
      </c>
      <c r="D31709" t="s">
        <v>1011</v>
      </c>
      <c r="E31709" t="s">
        <v>1060</v>
      </c>
      <c r="F31709" t="s">
        <v>140</v>
      </c>
      <c r="G31709" t="s">
        <v>1011</v>
      </c>
      <c r="H31709" t="s">
        <v>140</v>
      </c>
      <c r="I31709" t="s">
        <v>1011</v>
      </c>
      <c r="J31709" t="s">
        <v>140</v>
      </c>
      <c r="K31709" t="s">
        <v>140</v>
      </c>
      <c r="L31709" t="s">
        <v>1043</v>
      </c>
      <c r="M31709" t="s">
        <v>140</v>
      </c>
      <c r="N31709" t="s">
        <v>140</v>
      </c>
      <c r="O31709" t="s">
        <v>869</v>
      </c>
      <c r="P31709" t="s">
        <v>140</v>
      </c>
      <c r="Q31709" t="s">
        <v>1014</v>
      </c>
      <c r="R31709" t="s">
        <v>1052</v>
      </c>
      <c r="S31709" t="s">
        <v>1016</v>
      </c>
      <c r="T31709" t="s">
        <v>99</v>
      </c>
    </row>
    <row r="31710" spans="1:20" x14ac:dyDescent="0.35">
      <c r="A31710" t="s">
        <v>25</v>
      </c>
      <c r="B31710">
        <v>66</v>
      </c>
      <c r="C31710" t="s">
        <v>951</v>
      </c>
      <c r="D31710" t="s">
        <v>140</v>
      </c>
      <c r="E31710" t="s">
        <v>775</v>
      </c>
      <c r="F31710" t="s">
        <v>140</v>
      </c>
      <c r="G31710" t="s">
        <v>140</v>
      </c>
      <c r="H31710" t="s">
        <v>140</v>
      </c>
      <c r="I31710" t="s">
        <v>140</v>
      </c>
      <c r="J31710" t="s">
        <v>140</v>
      </c>
      <c r="K31710" t="s">
        <v>140</v>
      </c>
      <c r="L31710" t="s">
        <v>949</v>
      </c>
      <c r="M31710" t="s">
        <v>140</v>
      </c>
      <c r="N31710" t="s">
        <v>140</v>
      </c>
      <c r="O31710" t="s">
        <v>1012</v>
      </c>
      <c r="P31710" t="s">
        <v>140</v>
      </c>
      <c r="Q31710" t="s">
        <v>1051</v>
      </c>
      <c r="R31710" t="s">
        <v>140</v>
      </c>
      <c r="S31710" t="s">
        <v>140</v>
      </c>
      <c r="T31710" t="s">
        <v>91</v>
      </c>
    </row>
    <row r="31711" spans="1:20" x14ac:dyDescent="0.35">
      <c r="A31711" t="s">
        <v>26</v>
      </c>
      <c r="B31711">
        <v>67</v>
      </c>
      <c r="C31711" t="s">
        <v>776</v>
      </c>
      <c r="D31711" t="s">
        <v>140</v>
      </c>
      <c r="E31711" t="s">
        <v>140</v>
      </c>
      <c r="F31711" t="s">
        <v>140</v>
      </c>
      <c r="G31711" t="s">
        <v>140</v>
      </c>
      <c r="H31711" t="s">
        <v>1017</v>
      </c>
      <c r="I31711" t="s">
        <v>140</v>
      </c>
      <c r="J31711" t="s">
        <v>140</v>
      </c>
      <c r="K31711" t="s">
        <v>140</v>
      </c>
      <c r="L31711" t="s">
        <v>140</v>
      </c>
      <c r="M31711" t="s">
        <v>140</v>
      </c>
      <c r="N31711" t="s">
        <v>140</v>
      </c>
      <c r="O31711" t="s">
        <v>515</v>
      </c>
      <c r="P31711" t="s">
        <v>1017</v>
      </c>
      <c r="Q31711" t="s">
        <v>1017</v>
      </c>
      <c r="R31711" t="s">
        <v>140</v>
      </c>
      <c r="S31711" t="s">
        <v>940</v>
      </c>
      <c r="T31711" t="s">
        <v>977</v>
      </c>
    </row>
    <row r="31712" spans="1:20" x14ac:dyDescent="0.35">
      <c r="A31712" t="s">
        <v>27</v>
      </c>
      <c r="B31712">
        <v>59</v>
      </c>
      <c r="C31712" t="s">
        <v>722</v>
      </c>
      <c r="D31712" t="s">
        <v>140</v>
      </c>
      <c r="E31712" t="s">
        <v>140</v>
      </c>
      <c r="F31712" t="s">
        <v>140</v>
      </c>
      <c r="G31712" t="s">
        <v>660</v>
      </c>
      <c r="H31712" t="s">
        <v>140</v>
      </c>
      <c r="I31712" t="s">
        <v>1066</v>
      </c>
      <c r="J31712" t="s">
        <v>140</v>
      </c>
      <c r="K31712" t="s">
        <v>140</v>
      </c>
      <c r="L31712" t="s">
        <v>140</v>
      </c>
      <c r="M31712" t="s">
        <v>140</v>
      </c>
      <c r="N31712" t="s">
        <v>140</v>
      </c>
      <c r="O31712" t="s">
        <v>140</v>
      </c>
      <c r="P31712" t="s">
        <v>140</v>
      </c>
      <c r="Q31712" t="s">
        <v>140</v>
      </c>
      <c r="R31712" t="s">
        <v>1058</v>
      </c>
      <c r="S31712" t="s">
        <v>1058</v>
      </c>
      <c r="T31712" t="s">
        <v>1182</v>
      </c>
    </row>
    <row r="31713" spans="1:21" x14ac:dyDescent="0.35">
      <c r="A31713" t="s">
        <v>28</v>
      </c>
      <c r="B31713">
        <v>62</v>
      </c>
      <c r="C31713" t="s">
        <v>316</v>
      </c>
      <c r="D31713" t="s">
        <v>140</v>
      </c>
      <c r="E31713" t="s">
        <v>140</v>
      </c>
      <c r="F31713" t="s">
        <v>140</v>
      </c>
      <c r="G31713" t="s">
        <v>140</v>
      </c>
      <c r="H31713" t="s">
        <v>140</v>
      </c>
      <c r="I31713" t="s">
        <v>140</v>
      </c>
      <c r="J31713" t="s">
        <v>140</v>
      </c>
      <c r="K31713" t="s">
        <v>140</v>
      </c>
      <c r="L31713" t="s">
        <v>1054</v>
      </c>
      <c r="M31713" t="s">
        <v>1054</v>
      </c>
      <c r="N31713" t="s">
        <v>140</v>
      </c>
      <c r="O31713" t="s">
        <v>1054</v>
      </c>
      <c r="P31713" t="s">
        <v>140</v>
      </c>
      <c r="Q31713" t="s">
        <v>140</v>
      </c>
      <c r="R31713" t="s">
        <v>140</v>
      </c>
      <c r="S31713" t="s">
        <v>140</v>
      </c>
      <c r="T31713" t="s">
        <v>1061</v>
      </c>
    </row>
    <row r="31714" spans="1:21" x14ac:dyDescent="0.35">
      <c r="A31714" t="s">
        <v>29</v>
      </c>
      <c r="B31714">
        <v>78</v>
      </c>
      <c r="C31714" t="s">
        <v>1167</v>
      </c>
      <c r="D31714" t="s">
        <v>1060</v>
      </c>
      <c r="E31714" t="s">
        <v>140</v>
      </c>
      <c r="F31714" t="s">
        <v>140</v>
      </c>
      <c r="G31714" t="s">
        <v>1063</v>
      </c>
      <c r="H31714" t="s">
        <v>1012</v>
      </c>
      <c r="I31714" t="s">
        <v>140</v>
      </c>
      <c r="J31714" t="s">
        <v>140</v>
      </c>
      <c r="K31714" t="s">
        <v>140</v>
      </c>
      <c r="L31714" t="s">
        <v>1016</v>
      </c>
      <c r="M31714" t="s">
        <v>140</v>
      </c>
      <c r="N31714" t="s">
        <v>140</v>
      </c>
      <c r="O31714" t="s">
        <v>1011</v>
      </c>
      <c r="P31714" t="s">
        <v>140</v>
      </c>
      <c r="Q31714" t="s">
        <v>1011</v>
      </c>
      <c r="R31714" t="s">
        <v>940</v>
      </c>
      <c r="S31714" t="s">
        <v>1045</v>
      </c>
      <c r="T31714" t="s">
        <v>1012</v>
      </c>
    </row>
    <row r="31715" spans="1:21" x14ac:dyDescent="0.35">
      <c r="A31715" t="s">
        <v>30</v>
      </c>
      <c r="B31715">
        <v>58</v>
      </c>
      <c r="C31715" t="s">
        <v>1114</v>
      </c>
      <c r="D31715" t="s">
        <v>1048</v>
      </c>
      <c r="E31715" t="s">
        <v>140</v>
      </c>
      <c r="F31715" t="s">
        <v>140</v>
      </c>
      <c r="G31715" t="s">
        <v>140</v>
      </c>
      <c r="H31715" t="s">
        <v>140</v>
      </c>
      <c r="I31715" t="s">
        <v>1021</v>
      </c>
      <c r="J31715" t="s">
        <v>140</v>
      </c>
      <c r="K31715" t="s">
        <v>140</v>
      </c>
      <c r="L31715" t="s">
        <v>775</v>
      </c>
      <c r="M31715" t="s">
        <v>140</v>
      </c>
      <c r="N31715" t="s">
        <v>140</v>
      </c>
      <c r="O31715" t="s">
        <v>1055</v>
      </c>
      <c r="P31715" t="s">
        <v>140</v>
      </c>
      <c r="Q31715" t="s">
        <v>1011</v>
      </c>
      <c r="R31715" t="s">
        <v>140</v>
      </c>
      <c r="S31715" t="s">
        <v>954</v>
      </c>
      <c r="T31715" t="s">
        <v>1055</v>
      </c>
    </row>
    <row r="31716" spans="1:21" x14ac:dyDescent="0.35">
      <c r="A31716" t="s">
        <v>31</v>
      </c>
      <c r="B31716">
        <v>43</v>
      </c>
      <c r="C31716" t="s">
        <v>679</v>
      </c>
      <c r="D31716" t="s">
        <v>140</v>
      </c>
      <c r="E31716" t="s">
        <v>140</v>
      </c>
      <c r="F31716" t="s">
        <v>1016</v>
      </c>
      <c r="G31716" t="s">
        <v>1051</v>
      </c>
      <c r="H31716" t="s">
        <v>1047</v>
      </c>
      <c r="I31716" t="s">
        <v>140</v>
      </c>
      <c r="J31716" t="s">
        <v>140</v>
      </c>
      <c r="K31716" t="s">
        <v>140</v>
      </c>
      <c r="L31716" t="s">
        <v>975</v>
      </c>
      <c r="M31716" t="s">
        <v>140</v>
      </c>
      <c r="N31716" t="s">
        <v>140</v>
      </c>
      <c r="O31716" t="s">
        <v>1016</v>
      </c>
      <c r="P31716" t="s">
        <v>140</v>
      </c>
      <c r="Q31716" t="s">
        <v>971</v>
      </c>
      <c r="R31716" t="s">
        <v>1016</v>
      </c>
      <c r="S31716" t="s">
        <v>140</v>
      </c>
      <c r="T31716" t="s">
        <v>1003</v>
      </c>
    </row>
    <row r="31717" spans="1:21" x14ac:dyDescent="0.35">
      <c r="A31717" t="s">
        <v>32</v>
      </c>
      <c r="B31717">
        <v>1440</v>
      </c>
      <c r="C31717" t="s">
        <v>128</v>
      </c>
      <c r="D31717" t="s">
        <v>1019</v>
      </c>
      <c r="E31717" t="s">
        <v>1009</v>
      </c>
      <c r="F31717" t="s">
        <v>1010</v>
      </c>
      <c r="G31717" t="s">
        <v>939</v>
      </c>
      <c r="H31717" t="s">
        <v>1021</v>
      </c>
      <c r="I31717" t="s">
        <v>1012</v>
      </c>
      <c r="J31717" t="s">
        <v>1008</v>
      </c>
      <c r="K31717" t="s">
        <v>140</v>
      </c>
      <c r="L31717" t="s">
        <v>1046</v>
      </c>
      <c r="M31717" t="s">
        <v>1010</v>
      </c>
      <c r="N31717" t="s">
        <v>1013</v>
      </c>
      <c r="O31717" t="s">
        <v>1050</v>
      </c>
      <c r="P31717" t="s">
        <v>1008</v>
      </c>
      <c r="Q31717" t="s">
        <v>1063</v>
      </c>
      <c r="R31717" t="s">
        <v>775</v>
      </c>
      <c r="S31717" t="s">
        <v>1050</v>
      </c>
      <c r="T31717" t="s">
        <v>1057</v>
      </c>
    </row>
    <row r="31719" spans="1:21" x14ac:dyDescent="0.35">
      <c r="A31719" t="s">
        <v>2319</v>
      </c>
    </row>
    <row r="31720" spans="1:21" x14ac:dyDescent="0.35">
      <c r="A31720" t="s">
        <v>2</v>
      </c>
      <c r="B31720" t="s">
        <v>1136</v>
      </c>
      <c r="C31720" t="s">
        <v>3</v>
      </c>
      <c r="D31720" t="s">
        <v>2304</v>
      </c>
      <c r="E31720" t="s">
        <v>2305</v>
      </c>
      <c r="F31720" t="s">
        <v>2306</v>
      </c>
      <c r="G31720" t="s">
        <v>2307</v>
      </c>
      <c r="H31720" t="s">
        <v>2308</v>
      </c>
      <c r="I31720" t="s">
        <v>2309</v>
      </c>
      <c r="J31720" t="s">
        <v>2276</v>
      </c>
      <c r="K31720" t="s">
        <v>2310</v>
      </c>
      <c r="L31720" t="s">
        <v>2311</v>
      </c>
      <c r="M31720" t="s">
        <v>2312</v>
      </c>
      <c r="N31720" t="s">
        <v>2313</v>
      </c>
      <c r="O31720" t="s">
        <v>2314</v>
      </c>
      <c r="P31720" t="s">
        <v>2223</v>
      </c>
      <c r="Q31720" t="s">
        <v>2315</v>
      </c>
      <c r="R31720" t="s">
        <v>2316</v>
      </c>
      <c r="S31720" t="s">
        <v>2317</v>
      </c>
      <c r="T31720" t="s">
        <v>2318</v>
      </c>
      <c r="U31720" t="s">
        <v>1032</v>
      </c>
    </row>
    <row r="31721" spans="1:21" x14ac:dyDescent="0.35">
      <c r="A31721" t="s">
        <v>8</v>
      </c>
      <c r="B31721" t="s">
        <v>1126</v>
      </c>
      <c r="C31721">
        <v>21</v>
      </c>
      <c r="D31721" t="s">
        <v>1190</v>
      </c>
      <c r="E31721" t="s">
        <v>140</v>
      </c>
      <c r="F31721" t="s">
        <v>140</v>
      </c>
      <c r="G31721" t="s">
        <v>140</v>
      </c>
      <c r="H31721" t="s">
        <v>775</v>
      </c>
      <c r="I31721" t="s">
        <v>140</v>
      </c>
      <c r="J31721" t="s">
        <v>140</v>
      </c>
      <c r="K31721" t="s">
        <v>140</v>
      </c>
      <c r="L31721" t="s">
        <v>140</v>
      </c>
      <c r="M31721" t="s">
        <v>140</v>
      </c>
      <c r="N31721" t="s">
        <v>140</v>
      </c>
      <c r="O31721" t="s">
        <v>140</v>
      </c>
      <c r="P31721" t="s">
        <v>140</v>
      </c>
      <c r="Q31721" t="s">
        <v>140</v>
      </c>
      <c r="R31721" t="s">
        <v>140</v>
      </c>
      <c r="S31721" t="s">
        <v>1003</v>
      </c>
      <c r="T31721" t="s">
        <v>140</v>
      </c>
      <c r="U31721" t="s">
        <v>140</v>
      </c>
    </row>
    <row r="31722" spans="1:21" x14ac:dyDescent="0.35">
      <c r="A31722" t="s">
        <v>8</v>
      </c>
      <c r="B31722" t="s">
        <v>1127</v>
      </c>
      <c r="C31722">
        <v>42</v>
      </c>
      <c r="D31722" t="s">
        <v>675</v>
      </c>
      <c r="E31722" t="s">
        <v>140</v>
      </c>
      <c r="F31722" t="s">
        <v>140</v>
      </c>
      <c r="G31722" t="s">
        <v>140</v>
      </c>
      <c r="H31722" t="s">
        <v>1068</v>
      </c>
      <c r="I31722" t="s">
        <v>140</v>
      </c>
      <c r="J31722" t="s">
        <v>140</v>
      </c>
      <c r="K31722" t="s">
        <v>140</v>
      </c>
      <c r="L31722" t="s">
        <v>140</v>
      </c>
      <c r="M31722" t="s">
        <v>1068</v>
      </c>
      <c r="N31722" t="s">
        <v>140</v>
      </c>
      <c r="O31722" t="s">
        <v>140</v>
      </c>
      <c r="P31722" t="s">
        <v>939</v>
      </c>
      <c r="Q31722" t="s">
        <v>140</v>
      </c>
      <c r="R31722" t="s">
        <v>140</v>
      </c>
      <c r="S31722" t="s">
        <v>140</v>
      </c>
      <c r="T31722" t="s">
        <v>140</v>
      </c>
      <c r="U31722" t="s">
        <v>903</v>
      </c>
    </row>
    <row r="31723" spans="1:21" x14ac:dyDescent="0.35">
      <c r="A31723" t="s">
        <v>8</v>
      </c>
      <c r="B31723" t="s">
        <v>339</v>
      </c>
      <c r="C31723">
        <v>1</v>
      </c>
      <c r="D31723" t="s">
        <v>177</v>
      </c>
      <c r="E31723" t="s">
        <v>140</v>
      </c>
      <c r="F31723" t="s">
        <v>140</v>
      </c>
      <c r="G31723" t="s">
        <v>140</v>
      </c>
      <c r="H31723" t="s">
        <v>140</v>
      </c>
      <c r="I31723" t="s">
        <v>140</v>
      </c>
      <c r="J31723" t="s">
        <v>140</v>
      </c>
      <c r="K31723" t="s">
        <v>140</v>
      </c>
      <c r="L31723" t="s">
        <v>140</v>
      </c>
      <c r="M31723" t="s">
        <v>140</v>
      </c>
      <c r="N31723" t="s">
        <v>140</v>
      </c>
      <c r="O31723" t="s">
        <v>140</v>
      </c>
      <c r="P31723" t="s">
        <v>140</v>
      </c>
      <c r="Q31723" t="s">
        <v>140</v>
      </c>
      <c r="R31723" t="s">
        <v>140</v>
      </c>
      <c r="S31723" t="s">
        <v>140</v>
      </c>
      <c r="T31723" t="s">
        <v>140</v>
      </c>
      <c r="U31723" t="s">
        <v>140</v>
      </c>
    </row>
    <row r="31724" spans="1:21" x14ac:dyDescent="0.35">
      <c r="A31724" t="s">
        <v>9</v>
      </c>
      <c r="B31724" t="s">
        <v>1126</v>
      </c>
      <c r="C31724">
        <v>20</v>
      </c>
      <c r="D31724" t="s">
        <v>98</v>
      </c>
      <c r="E31724" t="s">
        <v>140</v>
      </c>
      <c r="F31724" t="s">
        <v>140</v>
      </c>
      <c r="G31724" t="s">
        <v>140</v>
      </c>
      <c r="H31724" t="s">
        <v>140</v>
      </c>
      <c r="I31724" t="s">
        <v>140</v>
      </c>
      <c r="J31724" t="s">
        <v>919</v>
      </c>
      <c r="K31724" t="s">
        <v>140</v>
      </c>
      <c r="L31724" t="s">
        <v>140</v>
      </c>
      <c r="M31724" t="s">
        <v>140</v>
      </c>
      <c r="N31724" t="s">
        <v>140</v>
      </c>
      <c r="O31724" t="s">
        <v>140</v>
      </c>
      <c r="P31724" t="s">
        <v>967</v>
      </c>
      <c r="Q31724" t="s">
        <v>140</v>
      </c>
      <c r="R31724" t="s">
        <v>140</v>
      </c>
      <c r="S31724" t="s">
        <v>140</v>
      </c>
      <c r="T31724" t="s">
        <v>140</v>
      </c>
      <c r="U31724" t="s">
        <v>1051</v>
      </c>
    </row>
    <row r="31725" spans="1:21" x14ac:dyDescent="0.35">
      <c r="A31725" t="s">
        <v>9</v>
      </c>
      <c r="B31725" t="s">
        <v>1127</v>
      </c>
      <c r="C31725">
        <v>34</v>
      </c>
      <c r="D31725" t="s">
        <v>928</v>
      </c>
      <c r="E31725" t="s">
        <v>140</v>
      </c>
      <c r="F31725" t="s">
        <v>140</v>
      </c>
      <c r="G31725" t="s">
        <v>140</v>
      </c>
      <c r="H31725" t="s">
        <v>140</v>
      </c>
      <c r="I31725" t="s">
        <v>140</v>
      </c>
      <c r="J31725" t="s">
        <v>1058</v>
      </c>
      <c r="K31725" t="s">
        <v>140</v>
      </c>
      <c r="L31725" t="s">
        <v>140</v>
      </c>
      <c r="M31725" t="s">
        <v>140</v>
      </c>
      <c r="N31725" t="s">
        <v>140</v>
      </c>
      <c r="O31725" t="s">
        <v>140</v>
      </c>
      <c r="P31725" t="s">
        <v>869</v>
      </c>
      <c r="Q31725" t="s">
        <v>140</v>
      </c>
      <c r="R31725" t="s">
        <v>140</v>
      </c>
      <c r="S31725" t="s">
        <v>140</v>
      </c>
      <c r="T31725" t="s">
        <v>140</v>
      </c>
      <c r="U31725" t="s">
        <v>1058</v>
      </c>
    </row>
    <row r="31726" spans="1:21" x14ac:dyDescent="0.35">
      <c r="A31726" t="s">
        <v>10</v>
      </c>
      <c r="B31726" t="s">
        <v>1126</v>
      </c>
      <c r="C31726">
        <v>30</v>
      </c>
      <c r="D31726" t="s">
        <v>108</v>
      </c>
      <c r="E31726" t="s">
        <v>140</v>
      </c>
      <c r="F31726" t="s">
        <v>1019</v>
      </c>
      <c r="G31726" t="s">
        <v>140</v>
      </c>
      <c r="H31726" t="s">
        <v>1019</v>
      </c>
      <c r="I31726" t="s">
        <v>1047</v>
      </c>
      <c r="J31726" t="s">
        <v>140</v>
      </c>
      <c r="K31726" t="s">
        <v>140</v>
      </c>
      <c r="L31726" t="s">
        <v>140</v>
      </c>
      <c r="M31726" t="s">
        <v>140</v>
      </c>
      <c r="N31726" t="s">
        <v>140</v>
      </c>
      <c r="O31726" t="s">
        <v>140</v>
      </c>
      <c r="P31726" t="s">
        <v>140</v>
      </c>
      <c r="Q31726" t="s">
        <v>140</v>
      </c>
      <c r="R31726" t="s">
        <v>140</v>
      </c>
      <c r="S31726" t="s">
        <v>140</v>
      </c>
      <c r="T31726" t="s">
        <v>1019</v>
      </c>
      <c r="U31726" t="s">
        <v>1064</v>
      </c>
    </row>
    <row r="31727" spans="1:21" x14ac:dyDescent="0.35">
      <c r="A31727" t="s">
        <v>10</v>
      </c>
      <c r="B31727" t="s">
        <v>1127</v>
      </c>
      <c r="C31727">
        <v>32</v>
      </c>
      <c r="D31727" t="s">
        <v>927</v>
      </c>
      <c r="E31727" t="s">
        <v>140</v>
      </c>
      <c r="F31727" t="s">
        <v>939</v>
      </c>
      <c r="G31727" t="s">
        <v>954</v>
      </c>
      <c r="H31727" t="s">
        <v>140</v>
      </c>
      <c r="I31727" t="s">
        <v>140</v>
      </c>
      <c r="J31727" t="s">
        <v>140</v>
      </c>
      <c r="K31727" t="s">
        <v>140</v>
      </c>
      <c r="L31727" t="s">
        <v>140</v>
      </c>
      <c r="M31727" t="s">
        <v>140</v>
      </c>
      <c r="N31727" t="s">
        <v>140</v>
      </c>
      <c r="O31727" t="s">
        <v>140</v>
      </c>
      <c r="P31727" t="s">
        <v>775</v>
      </c>
      <c r="Q31727" t="s">
        <v>140</v>
      </c>
      <c r="R31727" t="s">
        <v>1007</v>
      </c>
      <c r="S31727" t="s">
        <v>140</v>
      </c>
      <c r="T31727" t="s">
        <v>140</v>
      </c>
      <c r="U31727" t="s">
        <v>950</v>
      </c>
    </row>
    <row r="31728" spans="1:21" x14ac:dyDescent="0.35">
      <c r="A31728" t="s">
        <v>10</v>
      </c>
      <c r="B31728" t="s">
        <v>339</v>
      </c>
      <c r="C31728">
        <v>3</v>
      </c>
      <c r="D31728" t="s">
        <v>177</v>
      </c>
      <c r="E31728" t="s">
        <v>140</v>
      </c>
      <c r="F31728" t="s">
        <v>140</v>
      </c>
      <c r="G31728" t="s">
        <v>140</v>
      </c>
      <c r="H31728" t="s">
        <v>140</v>
      </c>
      <c r="I31728" t="s">
        <v>140</v>
      </c>
      <c r="J31728" t="s">
        <v>140</v>
      </c>
      <c r="K31728" t="s">
        <v>140</v>
      </c>
      <c r="L31728" t="s">
        <v>140</v>
      </c>
      <c r="M31728" t="s">
        <v>140</v>
      </c>
      <c r="N31728" t="s">
        <v>140</v>
      </c>
      <c r="O31728" t="s">
        <v>140</v>
      </c>
      <c r="P31728" t="s">
        <v>140</v>
      </c>
      <c r="Q31728" t="s">
        <v>140</v>
      </c>
      <c r="R31728" t="s">
        <v>140</v>
      </c>
      <c r="S31728" t="s">
        <v>140</v>
      </c>
      <c r="T31728" t="s">
        <v>140</v>
      </c>
      <c r="U31728" t="s">
        <v>140</v>
      </c>
    </row>
    <row r="31729" spans="1:21" x14ac:dyDescent="0.35">
      <c r="A31729" t="s">
        <v>11</v>
      </c>
      <c r="B31729" t="s">
        <v>1126</v>
      </c>
      <c r="C31729">
        <v>19</v>
      </c>
      <c r="D31729" t="s">
        <v>784</v>
      </c>
      <c r="E31729" t="s">
        <v>140</v>
      </c>
      <c r="F31729" t="s">
        <v>140</v>
      </c>
      <c r="G31729" t="s">
        <v>140</v>
      </c>
      <c r="H31729" t="s">
        <v>140</v>
      </c>
      <c r="I31729" t="s">
        <v>140</v>
      </c>
      <c r="J31729" t="s">
        <v>140</v>
      </c>
      <c r="K31729" t="s">
        <v>140</v>
      </c>
      <c r="L31729" t="s">
        <v>140</v>
      </c>
      <c r="M31729" t="s">
        <v>140</v>
      </c>
      <c r="N31729" t="s">
        <v>140</v>
      </c>
      <c r="O31729" t="s">
        <v>140</v>
      </c>
      <c r="P31729" t="s">
        <v>785</v>
      </c>
      <c r="Q31729" t="s">
        <v>140</v>
      </c>
      <c r="R31729" t="s">
        <v>785</v>
      </c>
      <c r="S31729" t="s">
        <v>140</v>
      </c>
      <c r="T31729" t="s">
        <v>140</v>
      </c>
      <c r="U31729" t="s">
        <v>140</v>
      </c>
    </row>
    <row r="31730" spans="1:21" x14ac:dyDescent="0.35">
      <c r="A31730" t="s">
        <v>11</v>
      </c>
      <c r="B31730" t="s">
        <v>1127</v>
      </c>
      <c r="C31730">
        <v>31</v>
      </c>
      <c r="D31730" t="s">
        <v>404</v>
      </c>
      <c r="E31730" t="s">
        <v>140</v>
      </c>
      <c r="F31730" t="s">
        <v>140</v>
      </c>
      <c r="G31730" t="s">
        <v>140</v>
      </c>
      <c r="H31730" t="s">
        <v>1060</v>
      </c>
      <c r="I31730" t="s">
        <v>140</v>
      </c>
      <c r="J31730" t="s">
        <v>140</v>
      </c>
      <c r="K31730" t="s">
        <v>140</v>
      </c>
      <c r="L31730" t="s">
        <v>140</v>
      </c>
      <c r="M31730" t="s">
        <v>1060</v>
      </c>
      <c r="N31730" t="s">
        <v>140</v>
      </c>
      <c r="O31730" t="s">
        <v>140</v>
      </c>
      <c r="P31730" t="s">
        <v>869</v>
      </c>
      <c r="Q31730" t="s">
        <v>140</v>
      </c>
      <c r="R31730" t="s">
        <v>140</v>
      </c>
      <c r="S31730" t="s">
        <v>140</v>
      </c>
      <c r="T31730" t="s">
        <v>869</v>
      </c>
      <c r="U31730" t="s">
        <v>140</v>
      </c>
    </row>
    <row r="31731" spans="1:21" x14ac:dyDescent="0.35">
      <c r="A31731" t="s">
        <v>11</v>
      </c>
      <c r="B31731" t="s">
        <v>339</v>
      </c>
      <c r="C31731">
        <v>1</v>
      </c>
      <c r="D31731" t="s">
        <v>177</v>
      </c>
      <c r="E31731" t="s">
        <v>140</v>
      </c>
      <c r="F31731" t="s">
        <v>140</v>
      </c>
      <c r="G31731" t="s">
        <v>140</v>
      </c>
      <c r="H31731" t="s">
        <v>140</v>
      </c>
      <c r="I31731" t="s">
        <v>140</v>
      </c>
      <c r="J31731" t="s">
        <v>140</v>
      </c>
      <c r="K31731" t="s">
        <v>140</v>
      </c>
      <c r="L31731" t="s">
        <v>140</v>
      </c>
      <c r="M31731" t="s">
        <v>140</v>
      </c>
      <c r="N31731" t="s">
        <v>140</v>
      </c>
      <c r="O31731" t="s">
        <v>140</v>
      </c>
      <c r="P31731" t="s">
        <v>140</v>
      </c>
      <c r="Q31731" t="s">
        <v>140</v>
      </c>
      <c r="R31731" t="s">
        <v>140</v>
      </c>
      <c r="S31731" t="s">
        <v>140</v>
      </c>
      <c r="T31731" t="s">
        <v>140</v>
      </c>
      <c r="U31731" t="s">
        <v>140</v>
      </c>
    </row>
    <row r="31732" spans="1:21" x14ac:dyDescent="0.35">
      <c r="A31732" t="s">
        <v>12</v>
      </c>
      <c r="B31732" t="s">
        <v>1126</v>
      </c>
      <c r="C31732">
        <v>23</v>
      </c>
      <c r="D31732" t="s">
        <v>1137</v>
      </c>
      <c r="E31732" t="s">
        <v>140</v>
      </c>
      <c r="F31732" t="s">
        <v>140</v>
      </c>
      <c r="G31732" t="s">
        <v>140</v>
      </c>
      <c r="H31732" t="s">
        <v>140</v>
      </c>
      <c r="I31732" t="s">
        <v>140</v>
      </c>
      <c r="J31732" t="s">
        <v>140</v>
      </c>
      <c r="K31732" t="s">
        <v>140</v>
      </c>
      <c r="L31732" t="s">
        <v>140</v>
      </c>
      <c r="M31732" t="s">
        <v>140</v>
      </c>
      <c r="N31732" t="s">
        <v>140</v>
      </c>
      <c r="O31732" t="s">
        <v>140</v>
      </c>
      <c r="P31732" t="s">
        <v>140</v>
      </c>
      <c r="Q31732" t="s">
        <v>140</v>
      </c>
      <c r="R31732" t="s">
        <v>140</v>
      </c>
      <c r="S31732" t="s">
        <v>140</v>
      </c>
      <c r="T31732" t="s">
        <v>140</v>
      </c>
      <c r="U31732" t="s">
        <v>1102</v>
      </c>
    </row>
    <row r="31733" spans="1:21" x14ac:dyDescent="0.35">
      <c r="A31733" t="s">
        <v>12</v>
      </c>
      <c r="B31733" t="s">
        <v>1127</v>
      </c>
      <c r="C31733">
        <v>44</v>
      </c>
      <c r="D31733" t="s">
        <v>520</v>
      </c>
      <c r="E31733" t="s">
        <v>1046</v>
      </c>
      <c r="F31733" t="s">
        <v>140</v>
      </c>
      <c r="G31733" t="s">
        <v>140</v>
      </c>
      <c r="H31733" t="s">
        <v>1020</v>
      </c>
      <c r="I31733" t="s">
        <v>664</v>
      </c>
      <c r="J31733" t="s">
        <v>140</v>
      </c>
      <c r="K31733" t="s">
        <v>140</v>
      </c>
      <c r="L31733" t="s">
        <v>140</v>
      </c>
      <c r="M31733" t="s">
        <v>147</v>
      </c>
      <c r="N31733" t="s">
        <v>1043</v>
      </c>
      <c r="O31733" t="s">
        <v>1043</v>
      </c>
      <c r="P31733" t="s">
        <v>1046</v>
      </c>
      <c r="Q31733" t="s">
        <v>140</v>
      </c>
      <c r="R31733" t="s">
        <v>1046</v>
      </c>
      <c r="S31733" t="s">
        <v>1046</v>
      </c>
      <c r="T31733" t="s">
        <v>140</v>
      </c>
      <c r="U31733" t="s">
        <v>140</v>
      </c>
    </row>
    <row r="31734" spans="1:21" x14ac:dyDescent="0.35">
      <c r="A31734" t="s">
        <v>12</v>
      </c>
      <c r="B31734" t="s">
        <v>339</v>
      </c>
      <c r="C31734">
        <v>4</v>
      </c>
      <c r="D31734" t="s">
        <v>177</v>
      </c>
      <c r="E31734" t="s">
        <v>140</v>
      </c>
      <c r="F31734" t="s">
        <v>140</v>
      </c>
      <c r="G31734" t="s">
        <v>140</v>
      </c>
      <c r="H31734" t="s">
        <v>140</v>
      </c>
      <c r="I31734" t="s">
        <v>140</v>
      </c>
      <c r="J31734" t="s">
        <v>140</v>
      </c>
      <c r="K31734" t="s">
        <v>140</v>
      </c>
      <c r="L31734" t="s">
        <v>140</v>
      </c>
      <c r="M31734" t="s">
        <v>140</v>
      </c>
      <c r="N31734" t="s">
        <v>140</v>
      </c>
      <c r="O31734" t="s">
        <v>140</v>
      </c>
      <c r="P31734" t="s">
        <v>140</v>
      </c>
      <c r="Q31734" t="s">
        <v>140</v>
      </c>
      <c r="R31734" t="s">
        <v>140</v>
      </c>
      <c r="S31734" t="s">
        <v>140</v>
      </c>
      <c r="T31734" t="s">
        <v>140</v>
      </c>
      <c r="U31734" t="s">
        <v>140</v>
      </c>
    </row>
    <row r="31735" spans="1:21" x14ac:dyDescent="0.35">
      <c r="A31735" t="s">
        <v>13</v>
      </c>
      <c r="B31735" t="s">
        <v>1126</v>
      </c>
      <c r="C31735">
        <v>23</v>
      </c>
      <c r="D31735" t="s">
        <v>1167</v>
      </c>
      <c r="E31735" t="s">
        <v>140</v>
      </c>
      <c r="F31735" t="s">
        <v>140</v>
      </c>
      <c r="G31735" t="s">
        <v>140</v>
      </c>
      <c r="H31735" t="s">
        <v>140</v>
      </c>
      <c r="I31735" t="s">
        <v>140</v>
      </c>
      <c r="J31735" t="s">
        <v>140</v>
      </c>
      <c r="K31735" t="s">
        <v>140</v>
      </c>
      <c r="L31735" t="s">
        <v>140</v>
      </c>
      <c r="M31735" t="s">
        <v>1059</v>
      </c>
      <c r="N31735" t="s">
        <v>140</v>
      </c>
      <c r="O31735" t="s">
        <v>140</v>
      </c>
      <c r="P31735" t="s">
        <v>140</v>
      </c>
      <c r="Q31735" t="s">
        <v>140</v>
      </c>
      <c r="R31735" t="s">
        <v>140</v>
      </c>
      <c r="S31735" t="s">
        <v>140</v>
      </c>
      <c r="T31735" t="s">
        <v>140</v>
      </c>
      <c r="U31735" t="s">
        <v>919</v>
      </c>
    </row>
    <row r="31736" spans="1:21" x14ac:dyDescent="0.35">
      <c r="A31736" t="s">
        <v>13</v>
      </c>
      <c r="B31736" t="s">
        <v>1127</v>
      </c>
      <c r="C31736">
        <v>29</v>
      </c>
      <c r="D31736" t="s">
        <v>923</v>
      </c>
      <c r="E31736" t="s">
        <v>140</v>
      </c>
      <c r="F31736" t="s">
        <v>140</v>
      </c>
      <c r="G31736" t="s">
        <v>940</v>
      </c>
      <c r="H31736" t="s">
        <v>140</v>
      </c>
      <c r="I31736" t="s">
        <v>140</v>
      </c>
      <c r="J31736" t="s">
        <v>140</v>
      </c>
      <c r="K31736" t="s">
        <v>140</v>
      </c>
      <c r="L31736" t="s">
        <v>140</v>
      </c>
      <c r="M31736" t="s">
        <v>733</v>
      </c>
      <c r="N31736" t="s">
        <v>940</v>
      </c>
      <c r="O31736" t="s">
        <v>940</v>
      </c>
      <c r="P31736" t="s">
        <v>140</v>
      </c>
      <c r="Q31736" t="s">
        <v>140</v>
      </c>
      <c r="R31736" t="s">
        <v>940</v>
      </c>
      <c r="S31736" t="s">
        <v>940</v>
      </c>
      <c r="T31736" t="s">
        <v>954</v>
      </c>
      <c r="U31736" t="s">
        <v>903</v>
      </c>
    </row>
    <row r="31737" spans="1:21" x14ac:dyDescent="0.35">
      <c r="A31737" t="s">
        <v>14</v>
      </c>
      <c r="B31737" t="s">
        <v>1126</v>
      </c>
      <c r="C31737">
        <v>25</v>
      </c>
      <c r="D31737" t="s">
        <v>1261</v>
      </c>
      <c r="E31737" t="s">
        <v>140</v>
      </c>
      <c r="F31737" t="s">
        <v>140</v>
      </c>
      <c r="G31737" t="s">
        <v>140</v>
      </c>
      <c r="H31737" t="s">
        <v>733</v>
      </c>
      <c r="I31737" t="s">
        <v>140</v>
      </c>
      <c r="J31737" t="s">
        <v>140</v>
      </c>
      <c r="K31737" t="s">
        <v>140</v>
      </c>
      <c r="L31737" t="s">
        <v>140</v>
      </c>
      <c r="M31737" t="s">
        <v>140</v>
      </c>
      <c r="N31737" t="s">
        <v>140</v>
      </c>
      <c r="O31737" t="s">
        <v>140</v>
      </c>
      <c r="P31737" t="s">
        <v>140</v>
      </c>
      <c r="Q31737" t="s">
        <v>140</v>
      </c>
      <c r="R31737" t="s">
        <v>140</v>
      </c>
      <c r="S31737" t="s">
        <v>140</v>
      </c>
      <c r="T31737" t="s">
        <v>869</v>
      </c>
      <c r="U31737" t="s">
        <v>1047</v>
      </c>
    </row>
    <row r="31738" spans="1:21" x14ac:dyDescent="0.35">
      <c r="A31738" t="s">
        <v>14</v>
      </c>
      <c r="B31738" t="s">
        <v>1127</v>
      </c>
      <c r="C31738">
        <v>33</v>
      </c>
      <c r="D31738" t="s">
        <v>1158</v>
      </c>
      <c r="E31738" t="s">
        <v>140</v>
      </c>
      <c r="F31738" t="s">
        <v>140</v>
      </c>
      <c r="G31738" t="s">
        <v>140</v>
      </c>
      <c r="H31738" t="s">
        <v>1023</v>
      </c>
      <c r="I31738" t="s">
        <v>140</v>
      </c>
      <c r="J31738" t="s">
        <v>140</v>
      </c>
      <c r="K31738" t="s">
        <v>140</v>
      </c>
      <c r="L31738" t="s">
        <v>140</v>
      </c>
      <c r="M31738" t="s">
        <v>394</v>
      </c>
      <c r="N31738" t="s">
        <v>140</v>
      </c>
      <c r="O31738" t="s">
        <v>140</v>
      </c>
      <c r="P31738" t="s">
        <v>140</v>
      </c>
      <c r="Q31738" t="s">
        <v>140</v>
      </c>
      <c r="R31738" t="s">
        <v>140</v>
      </c>
      <c r="S31738" t="s">
        <v>140</v>
      </c>
      <c r="T31738" t="s">
        <v>1023</v>
      </c>
      <c r="U31738" t="s">
        <v>1047</v>
      </c>
    </row>
    <row r="31739" spans="1:21" x14ac:dyDescent="0.35">
      <c r="A31739" t="s">
        <v>14</v>
      </c>
      <c r="B31739" t="s">
        <v>339</v>
      </c>
      <c r="C31739">
        <v>2</v>
      </c>
      <c r="D31739" t="s">
        <v>177</v>
      </c>
      <c r="E31739" t="s">
        <v>140</v>
      </c>
      <c r="F31739" t="s">
        <v>140</v>
      </c>
      <c r="G31739" t="s">
        <v>140</v>
      </c>
      <c r="H31739" t="s">
        <v>140</v>
      </c>
      <c r="I31739" t="s">
        <v>140</v>
      </c>
      <c r="J31739" t="s">
        <v>140</v>
      </c>
      <c r="K31739" t="s">
        <v>140</v>
      </c>
      <c r="L31739" t="s">
        <v>140</v>
      </c>
      <c r="M31739" t="s">
        <v>140</v>
      </c>
      <c r="N31739" t="s">
        <v>140</v>
      </c>
      <c r="O31739" t="s">
        <v>140</v>
      </c>
      <c r="P31739" t="s">
        <v>140</v>
      </c>
      <c r="Q31739" t="s">
        <v>140</v>
      </c>
      <c r="R31739" t="s">
        <v>140</v>
      </c>
      <c r="S31739" t="s">
        <v>140</v>
      </c>
      <c r="T31739" t="s">
        <v>140</v>
      </c>
      <c r="U31739" t="s">
        <v>140</v>
      </c>
    </row>
    <row r="31740" spans="1:21" x14ac:dyDescent="0.35">
      <c r="A31740" t="s">
        <v>15</v>
      </c>
      <c r="B31740" t="s">
        <v>1126</v>
      </c>
      <c r="C31740">
        <v>19</v>
      </c>
      <c r="D31740" t="s">
        <v>791</v>
      </c>
      <c r="E31740" t="s">
        <v>869</v>
      </c>
      <c r="F31740" t="s">
        <v>140</v>
      </c>
      <c r="G31740" t="s">
        <v>140</v>
      </c>
      <c r="H31740" t="s">
        <v>140</v>
      </c>
      <c r="I31740" t="s">
        <v>140</v>
      </c>
      <c r="J31740" t="s">
        <v>869</v>
      </c>
      <c r="K31740" t="s">
        <v>140</v>
      </c>
      <c r="L31740" t="s">
        <v>140</v>
      </c>
      <c r="M31740" t="s">
        <v>140</v>
      </c>
      <c r="N31740" t="s">
        <v>140</v>
      </c>
      <c r="O31740" t="s">
        <v>140</v>
      </c>
      <c r="P31740" t="s">
        <v>140</v>
      </c>
      <c r="Q31740" t="s">
        <v>140</v>
      </c>
      <c r="R31740" t="s">
        <v>140</v>
      </c>
      <c r="S31740" t="s">
        <v>140</v>
      </c>
      <c r="T31740" t="s">
        <v>140</v>
      </c>
      <c r="U31740" t="s">
        <v>261</v>
      </c>
    </row>
    <row r="31741" spans="1:21" x14ac:dyDescent="0.35">
      <c r="A31741" t="s">
        <v>15</v>
      </c>
      <c r="B31741" t="s">
        <v>1127</v>
      </c>
      <c r="C31741">
        <v>34</v>
      </c>
      <c r="D31741" t="s">
        <v>348</v>
      </c>
      <c r="E31741" t="s">
        <v>140</v>
      </c>
      <c r="F31741" t="s">
        <v>140</v>
      </c>
      <c r="G31741" t="s">
        <v>140</v>
      </c>
      <c r="H31741" t="s">
        <v>801</v>
      </c>
      <c r="I31741" t="s">
        <v>801</v>
      </c>
      <c r="J31741" t="s">
        <v>140</v>
      </c>
      <c r="K31741" t="s">
        <v>140</v>
      </c>
      <c r="L31741" t="s">
        <v>140</v>
      </c>
      <c r="M31741" t="s">
        <v>1007</v>
      </c>
      <c r="N31741" t="s">
        <v>140</v>
      </c>
      <c r="O31741" t="s">
        <v>996</v>
      </c>
      <c r="P31741" t="s">
        <v>527</v>
      </c>
      <c r="Q31741" t="s">
        <v>140</v>
      </c>
      <c r="R31741" t="s">
        <v>140</v>
      </c>
      <c r="S31741" t="s">
        <v>996</v>
      </c>
      <c r="T31741" t="s">
        <v>1014</v>
      </c>
      <c r="U31741" t="s">
        <v>1018</v>
      </c>
    </row>
    <row r="31742" spans="1:21" x14ac:dyDescent="0.35">
      <c r="A31742" t="s">
        <v>15</v>
      </c>
      <c r="B31742" t="s">
        <v>339</v>
      </c>
      <c r="C31742">
        <v>2</v>
      </c>
      <c r="D31742" t="s">
        <v>177</v>
      </c>
      <c r="E31742" t="s">
        <v>140</v>
      </c>
      <c r="F31742" t="s">
        <v>140</v>
      </c>
      <c r="G31742" t="s">
        <v>140</v>
      </c>
      <c r="H31742" t="s">
        <v>140</v>
      </c>
      <c r="I31742" t="s">
        <v>140</v>
      </c>
      <c r="J31742" t="s">
        <v>140</v>
      </c>
      <c r="K31742" t="s">
        <v>140</v>
      </c>
      <c r="L31742" t="s">
        <v>140</v>
      </c>
      <c r="M31742" t="s">
        <v>140</v>
      </c>
      <c r="N31742" t="s">
        <v>140</v>
      </c>
      <c r="O31742" t="s">
        <v>140</v>
      </c>
      <c r="P31742" t="s">
        <v>140</v>
      </c>
      <c r="Q31742" t="s">
        <v>140</v>
      </c>
      <c r="R31742" t="s">
        <v>140</v>
      </c>
      <c r="S31742" t="s">
        <v>140</v>
      </c>
      <c r="T31742" t="s">
        <v>140</v>
      </c>
      <c r="U31742" t="s">
        <v>140</v>
      </c>
    </row>
    <row r="31743" spans="1:21" x14ac:dyDescent="0.35">
      <c r="A31743" t="s">
        <v>16</v>
      </c>
      <c r="B31743" t="s">
        <v>1126</v>
      </c>
      <c r="C31743">
        <v>28</v>
      </c>
      <c r="D31743" t="s">
        <v>941</v>
      </c>
      <c r="E31743" t="s">
        <v>140</v>
      </c>
      <c r="F31743" t="s">
        <v>140</v>
      </c>
      <c r="G31743" t="s">
        <v>140</v>
      </c>
      <c r="H31743" t="s">
        <v>664</v>
      </c>
      <c r="I31743" t="s">
        <v>140</v>
      </c>
      <c r="J31743" t="s">
        <v>140</v>
      </c>
      <c r="K31743" t="s">
        <v>140</v>
      </c>
      <c r="L31743" t="s">
        <v>140</v>
      </c>
      <c r="M31743" t="s">
        <v>140</v>
      </c>
      <c r="N31743" t="s">
        <v>140</v>
      </c>
      <c r="O31743" t="s">
        <v>140</v>
      </c>
      <c r="P31743" t="s">
        <v>140</v>
      </c>
      <c r="Q31743" t="s">
        <v>140</v>
      </c>
      <c r="R31743" t="s">
        <v>345</v>
      </c>
      <c r="S31743" t="s">
        <v>140</v>
      </c>
      <c r="T31743" t="s">
        <v>345</v>
      </c>
      <c r="U31743" t="s">
        <v>1007</v>
      </c>
    </row>
    <row r="31744" spans="1:21" x14ac:dyDescent="0.35">
      <c r="A31744" t="s">
        <v>16</v>
      </c>
      <c r="B31744" t="s">
        <v>1127</v>
      </c>
      <c r="C31744">
        <v>28</v>
      </c>
      <c r="D31744" t="s">
        <v>1025</v>
      </c>
      <c r="E31744" t="s">
        <v>140</v>
      </c>
      <c r="F31744" t="s">
        <v>140</v>
      </c>
      <c r="G31744" t="s">
        <v>140</v>
      </c>
      <c r="H31744" t="s">
        <v>140</v>
      </c>
      <c r="I31744" t="s">
        <v>140</v>
      </c>
      <c r="J31744" t="s">
        <v>140</v>
      </c>
      <c r="K31744" t="s">
        <v>140</v>
      </c>
      <c r="L31744" t="s">
        <v>140</v>
      </c>
      <c r="M31744" t="s">
        <v>140</v>
      </c>
      <c r="N31744" t="s">
        <v>140</v>
      </c>
      <c r="O31744" t="s">
        <v>140</v>
      </c>
      <c r="P31744" t="s">
        <v>140</v>
      </c>
      <c r="Q31744" t="s">
        <v>140</v>
      </c>
      <c r="R31744" t="s">
        <v>140</v>
      </c>
      <c r="S31744" t="s">
        <v>140</v>
      </c>
      <c r="T31744" t="s">
        <v>140</v>
      </c>
      <c r="U31744" t="s">
        <v>875</v>
      </c>
    </row>
    <row r="31745" spans="1:21" x14ac:dyDescent="0.35">
      <c r="A31745" t="s">
        <v>16</v>
      </c>
      <c r="B31745" t="s">
        <v>339</v>
      </c>
      <c r="C31745">
        <v>2</v>
      </c>
      <c r="D31745" t="s">
        <v>177</v>
      </c>
      <c r="E31745" t="s">
        <v>140</v>
      </c>
      <c r="F31745" t="s">
        <v>140</v>
      </c>
      <c r="G31745" t="s">
        <v>140</v>
      </c>
      <c r="H31745" t="s">
        <v>140</v>
      </c>
      <c r="I31745" t="s">
        <v>140</v>
      </c>
      <c r="J31745" t="s">
        <v>140</v>
      </c>
      <c r="K31745" t="s">
        <v>140</v>
      </c>
      <c r="L31745" t="s">
        <v>140</v>
      </c>
      <c r="M31745" t="s">
        <v>140</v>
      </c>
      <c r="N31745" t="s">
        <v>140</v>
      </c>
      <c r="O31745" t="s">
        <v>140</v>
      </c>
      <c r="P31745" t="s">
        <v>140</v>
      </c>
      <c r="Q31745" t="s">
        <v>140</v>
      </c>
      <c r="R31745" t="s">
        <v>140</v>
      </c>
      <c r="S31745" t="s">
        <v>140</v>
      </c>
      <c r="T31745" t="s">
        <v>140</v>
      </c>
      <c r="U31745" t="s">
        <v>140</v>
      </c>
    </row>
    <row r="31746" spans="1:21" x14ac:dyDescent="0.35">
      <c r="A31746" t="s">
        <v>17</v>
      </c>
      <c r="B31746" t="s">
        <v>1126</v>
      </c>
      <c r="C31746">
        <v>25</v>
      </c>
      <c r="D31746" t="s">
        <v>892</v>
      </c>
      <c r="E31746" t="s">
        <v>140</v>
      </c>
      <c r="F31746" t="s">
        <v>140</v>
      </c>
      <c r="G31746" t="s">
        <v>140</v>
      </c>
      <c r="H31746" t="s">
        <v>1059</v>
      </c>
      <c r="I31746" t="s">
        <v>140</v>
      </c>
      <c r="J31746" t="s">
        <v>140</v>
      </c>
      <c r="K31746" t="s">
        <v>140</v>
      </c>
      <c r="L31746" t="s">
        <v>140</v>
      </c>
      <c r="M31746" t="s">
        <v>140</v>
      </c>
      <c r="N31746" t="s">
        <v>140</v>
      </c>
      <c r="O31746" t="s">
        <v>140</v>
      </c>
      <c r="P31746" t="s">
        <v>1059</v>
      </c>
      <c r="Q31746" t="s">
        <v>140</v>
      </c>
      <c r="R31746" t="s">
        <v>140</v>
      </c>
      <c r="S31746" t="s">
        <v>140</v>
      </c>
      <c r="T31746" t="s">
        <v>893</v>
      </c>
      <c r="U31746" t="s">
        <v>140</v>
      </c>
    </row>
    <row r="31747" spans="1:21" x14ac:dyDescent="0.35">
      <c r="A31747" t="s">
        <v>17</v>
      </c>
      <c r="B31747" t="s">
        <v>1127</v>
      </c>
      <c r="C31747">
        <v>38</v>
      </c>
      <c r="D31747" t="s">
        <v>745</v>
      </c>
      <c r="E31747" t="s">
        <v>140</v>
      </c>
      <c r="F31747" t="s">
        <v>140</v>
      </c>
      <c r="G31747" t="s">
        <v>140</v>
      </c>
      <c r="H31747" t="s">
        <v>1060</v>
      </c>
      <c r="I31747" t="s">
        <v>788</v>
      </c>
      <c r="J31747" t="s">
        <v>1017</v>
      </c>
      <c r="K31747" t="s">
        <v>140</v>
      </c>
      <c r="L31747" t="s">
        <v>140</v>
      </c>
      <c r="M31747" t="s">
        <v>1046</v>
      </c>
      <c r="N31747" t="s">
        <v>140</v>
      </c>
      <c r="O31747" t="s">
        <v>140</v>
      </c>
      <c r="P31747" t="s">
        <v>140</v>
      </c>
      <c r="Q31747" t="s">
        <v>140</v>
      </c>
      <c r="R31747" t="s">
        <v>140</v>
      </c>
      <c r="S31747" t="s">
        <v>140</v>
      </c>
      <c r="T31747" t="s">
        <v>140</v>
      </c>
      <c r="U31747" t="s">
        <v>1064</v>
      </c>
    </row>
    <row r="31748" spans="1:21" x14ac:dyDescent="0.35">
      <c r="A31748" t="s">
        <v>17</v>
      </c>
      <c r="B31748" t="s">
        <v>339</v>
      </c>
      <c r="C31748">
        <v>5</v>
      </c>
      <c r="D31748" t="s">
        <v>542</v>
      </c>
      <c r="E31748" t="s">
        <v>140</v>
      </c>
      <c r="F31748" t="s">
        <v>140</v>
      </c>
      <c r="G31748" t="s">
        <v>140</v>
      </c>
      <c r="H31748" t="s">
        <v>543</v>
      </c>
      <c r="I31748" t="s">
        <v>140</v>
      </c>
      <c r="J31748" t="s">
        <v>140</v>
      </c>
      <c r="K31748" t="s">
        <v>140</v>
      </c>
      <c r="L31748" t="s">
        <v>140</v>
      </c>
      <c r="M31748" t="s">
        <v>140</v>
      </c>
      <c r="N31748" t="s">
        <v>140</v>
      </c>
      <c r="O31748" t="s">
        <v>140</v>
      </c>
      <c r="P31748" t="s">
        <v>140</v>
      </c>
      <c r="Q31748" t="s">
        <v>140</v>
      </c>
      <c r="R31748" t="s">
        <v>140</v>
      </c>
      <c r="S31748" t="s">
        <v>140</v>
      </c>
      <c r="T31748" t="s">
        <v>140</v>
      </c>
      <c r="U31748" t="s">
        <v>140</v>
      </c>
    </row>
    <row r="31749" spans="1:21" x14ac:dyDescent="0.35">
      <c r="A31749" t="s">
        <v>18</v>
      </c>
      <c r="B31749" t="s">
        <v>1126</v>
      </c>
      <c r="C31749">
        <v>28</v>
      </c>
      <c r="D31749" t="s">
        <v>914</v>
      </c>
      <c r="E31749" t="s">
        <v>574</v>
      </c>
      <c r="F31749" t="s">
        <v>140</v>
      </c>
      <c r="G31749" t="s">
        <v>140</v>
      </c>
      <c r="H31749" t="s">
        <v>140</v>
      </c>
      <c r="I31749" t="s">
        <v>1056</v>
      </c>
      <c r="J31749" t="s">
        <v>140</v>
      </c>
      <c r="K31749" t="s">
        <v>140</v>
      </c>
      <c r="L31749" t="s">
        <v>140</v>
      </c>
      <c r="M31749" t="s">
        <v>140</v>
      </c>
      <c r="N31749" t="s">
        <v>140</v>
      </c>
      <c r="O31749" t="s">
        <v>140</v>
      </c>
      <c r="P31749" t="s">
        <v>140</v>
      </c>
      <c r="Q31749" t="s">
        <v>140</v>
      </c>
      <c r="R31749" t="s">
        <v>140</v>
      </c>
      <c r="S31749" t="s">
        <v>140</v>
      </c>
      <c r="T31749" t="s">
        <v>140</v>
      </c>
      <c r="U31749" t="s">
        <v>838</v>
      </c>
    </row>
    <row r="31750" spans="1:21" x14ac:dyDescent="0.35">
      <c r="A31750" t="s">
        <v>18</v>
      </c>
      <c r="B31750" t="s">
        <v>1127</v>
      </c>
      <c r="C31750">
        <v>26</v>
      </c>
      <c r="D31750" t="s">
        <v>1157</v>
      </c>
      <c r="E31750" t="s">
        <v>140</v>
      </c>
      <c r="F31750" t="s">
        <v>140</v>
      </c>
      <c r="G31750" t="s">
        <v>140</v>
      </c>
      <c r="H31750" t="s">
        <v>954</v>
      </c>
      <c r="I31750" t="s">
        <v>140</v>
      </c>
      <c r="J31750" t="s">
        <v>140</v>
      </c>
      <c r="K31750" t="s">
        <v>140</v>
      </c>
      <c r="L31750" t="s">
        <v>140</v>
      </c>
      <c r="M31750" t="s">
        <v>345</v>
      </c>
      <c r="N31750" t="s">
        <v>140</v>
      </c>
      <c r="O31750" t="s">
        <v>140</v>
      </c>
      <c r="P31750" t="s">
        <v>140</v>
      </c>
      <c r="Q31750" t="s">
        <v>140</v>
      </c>
      <c r="R31750" t="s">
        <v>140</v>
      </c>
      <c r="S31750" t="s">
        <v>140</v>
      </c>
      <c r="T31750" t="s">
        <v>140</v>
      </c>
      <c r="U31750" t="s">
        <v>140</v>
      </c>
    </row>
    <row r="31751" spans="1:21" x14ac:dyDescent="0.35">
      <c r="A31751" t="s">
        <v>18</v>
      </c>
      <c r="B31751" t="s">
        <v>339</v>
      </c>
      <c r="C31751">
        <v>1</v>
      </c>
      <c r="D31751" t="s">
        <v>177</v>
      </c>
      <c r="E31751" t="s">
        <v>140</v>
      </c>
      <c r="F31751" t="s">
        <v>140</v>
      </c>
      <c r="G31751" t="s">
        <v>140</v>
      </c>
      <c r="H31751" t="s">
        <v>140</v>
      </c>
      <c r="I31751" t="s">
        <v>140</v>
      </c>
      <c r="J31751" t="s">
        <v>140</v>
      </c>
      <c r="K31751" t="s">
        <v>140</v>
      </c>
      <c r="L31751" t="s">
        <v>140</v>
      </c>
      <c r="M31751" t="s">
        <v>140</v>
      </c>
      <c r="N31751" t="s">
        <v>140</v>
      </c>
      <c r="O31751" t="s">
        <v>140</v>
      </c>
      <c r="P31751" t="s">
        <v>140</v>
      </c>
      <c r="Q31751" t="s">
        <v>140</v>
      </c>
      <c r="R31751" t="s">
        <v>140</v>
      </c>
      <c r="S31751" t="s">
        <v>140</v>
      </c>
      <c r="T31751" t="s">
        <v>140</v>
      </c>
      <c r="U31751" t="s">
        <v>140</v>
      </c>
    </row>
    <row r="31752" spans="1:21" x14ac:dyDescent="0.35">
      <c r="A31752" t="s">
        <v>19</v>
      </c>
      <c r="B31752" t="s">
        <v>1126</v>
      </c>
      <c r="C31752">
        <v>27</v>
      </c>
      <c r="D31752" t="s">
        <v>909</v>
      </c>
      <c r="E31752" t="s">
        <v>140</v>
      </c>
      <c r="F31752" t="s">
        <v>140</v>
      </c>
      <c r="G31752" t="s">
        <v>140</v>
      </c>
      <c r="H31752" t="s">
        <v>140</v>
      </c>
      <c r="I31752" t="s">
        <v>140</v>
      </c>
      <c r="J31752" t="s">
        <v>140</v>
      </c>
      <c r="K31752" t="s">
        <v>140</v>
      </c>
      <c r="L31752" t="s">
        <v>140</v>
      </c>
      <c r="M31752" t="s">
        <v>115</v>
      </c>
      <c r="N31752" t="s">
        <v>140</v>
      </c>
      <c r="O31752" t="s">
        <v>140</v>
      </c>
      <c r="P31752" t="s">
        <v>140</v>
      </c>
      <c r="Q31752" t="s">
        <v>140</v>
      </c>
      <c r="R31752" t="s">
        <v>1051</v>
      </c>
      <c r="S31752" t="s">
        <v>1066</v>
      </c>
      <c r="T31752" t="s">
        <v>140</v>
      </c>
      <c r="U31752" t="s">
        <v>911</v>
      </c>
    </row>
    <row r="31753" spans="1:21" x14ac:dyDescent="0.35">
      <c r="A31753" t="s">
        <v>19</v>
      </c>
      <c r="B31753" t="s">
        <v>1127</v>
      </c>
      <c r="C31753">
        <v>26</v>
      </c>
      <c r="D31753" t="s">
        <v>1101</v>
      </c>
      <c r="E31753" t="s">
        <v>140</v>
      </c>
      <c r="F31753" t="s">
        <v>1098</v>
      </c>
      <c r="G31753" t="s">
        <v>1045</v>
      </c>
      <c r="H31753" t="s">
        <v>1045</v>
      </c>
      <c r="I31753" t="s">
        <v>140</v>
      </c>
      <c r="J31753" t="s">
        <v>140</v>
      </c>
      <c r="K31753" t="s">
        <v>1045</v>
      </c>
      <c r="L31753" t="s">
        <v>140</v>
      </c>
      <c r="M31753" t="s">
        <v>1098</v>
      </c>
      <c r="N31753" t="s">
        <v>140</v>
      </c>
      <c r="O31753" t="s">
        <v>1045</v>
      </c>
      <c r="P31753" t="s">
        <v>1045</v>
      </c>
      <c r="Q31753" t="s">
        <v>140</v>
      </c>
      <c r="R31753" t="s">
        <v>1098</v>
      </c>
      <c r="S31753" t="s">
        <v>1045</v>
      </c>
      <c r="T31753" t="s">
        <v>1045</v>
      </c>
      <c r="U31753" t="s">
        <v>140</v>
      </c>
    </row>
    <row r="31754" spans="1:21" x14ac:dyDescent="0.35">
      <c r="A31754" t="s">
        <v>19</v>
      </c>
      <c r="B31754" t="s">
        <v>339</v>
      </c>
      <c r="C31754">
        <v>2</v>
      </c>
      <c r="D31754" t="s">
        <v>177</v>
      </c>
      <c r="E31754" t="s">
        <v>140</v>
      </c>
      <c r="F31754" t="s">
        <v>140</v>
      </c>
      <c r="G31754" t="s">
        <v>140</v>
      </c>
      <c r="H31754" t="s">
        <v>140</v>
      </c>
      <c r="I31754" t="s">
        <v>140</v>
      </c>
      <c r="J31754" t="s">
        <v>140</v>
      </c>
      <c r="K31754" t="s">
        <v>140</v>
      </c>
      <c r="L31754" t="s">
        <v>140</v>
      </c>
      <c r="M31754" t="s">
        <v>140</v>
      </c>
      <c r="N31754" t="s">
        <v>140</v>
      </c>
      <c r="O31754" t="s">
        <v>140</v>
      </c>
      <c r="P31754" t="s">
        <v>140</v>
      </c>
      <c r="Q31754" t="s">
        <v>140</v>
      </c>
      <c r="R31754" t="s">
        <v>140</v>
      </c>
      <c r="S31754" t="s">
        <v>140</v>
      </c>
      <c r="T31754" t="s">
        <v>140</v>
      </c>
      <c r="U31754" t="s">
        <v>140</v>
      </c>
    </row>
    <row r="31755" spans="1:21" x14ac:dyDescent="0.35">
      <c r="A31755" t="s">
        <v>20</v>
      </c>
      <c r="B31755" t="s">
        <v>1126</v>
      </c>
      <c r="C31755">
        <v>22</v>
      </c>
      <c r="D31755" t="s">
        <v>400</v>
      </c>
      <c r="E31755" t="s">
        <v>140</v>
      </c>
      <c r="F31755" t="s">
        <v>140</v>
      </c>
      <c r="G31755" t="s">
        <v>140</v>
      </c>
      <c r="H31755" t="s">
        <v>140</v>
      </c>
      <c r="I31755" t="s">
        <v>140</v>
      </c>
      <c r="J31755" t="s">
        <v>1052</v>
      </c>
      <c r="K31755" t="s">
        <v>140</v>
      </c>
      <c r="L31755" t="s">
        <v>140</v>
      </c>
      <c r="M31755" t="s">
        <v>140</v>
      </c>
      <c r="N31755" t="s">
        <v>140</v>
      </c>
      <c r="O31755" t="s">
        <v>140</v>
      </c>
      <c r="P31755" t="s">
        <v>140</v>
      </c>
      <c r="Q31755" t="s">
        <v>140</v>
      </c>
      <c r="R31755" t="s">
        <v>140</v>
      </c>
      <c r="S31755" t="s">
        <v>140</v>
      </c>
      <c r="T31755" t="s">
        <v>95</v>
      </c>
      <c r="U31755" t="s">
        <v>662</v>
      </c>
    </row>
    <row r="31756" spans="1:21" x14ac:dyDescent="0.35">
      <c r="A31756" t="s">
        <v>20</v>
      </c>
      <c r="B31756" t="s">
        <v>1127</v>
      </c>
      <c r="C31756">
        <v>30</v>
      </c>
      <c r="D31756" t="s">
        <v>1137</v>
      </c>
      <c r="E31756" t="s">
        <v>140</v>
      </c>
      <c r="F31756" t="s">
        <v>140</v>
      </c>
      <c r="G31756" t="s">
        <v>140</v>
      </c>
      <c r="H31756" t="s">
        <v>140</v>
      </c>
      <c r="I31756" t="s">
        <v>940</v>
      </c>
      <c r="J31756" t="s">
        <v>140</v>
      </c>
      <c r="K31756" t="s">
        <v>140</v>
      </c>
      <c r="L31756" t="s">
        <v>140</v>
      </c>
      <c r="M31756" t="s">
        <v>971</v>
      </c>
      <c r="N31756" t="s">
        <v>140</v>
      </c>
      <c r="O31756" t="s">
        <v>140</v>
      </c>
      <c r="P31756" t="s">
        <v>1021</v>
      </c>
      <c r="Q31756" t="s">
        <v>140</v>
      </c>
      <c r="R31756" t="s">
        <v>140</v>
      </c>
      <c r="S31756" t="s">
        <v>140</v>
      </c>
      <c r="T31756" t="s">
        <v>140</v>
      </c>
      <c r="U31756" t="s">
        <v>869</v>
      </c>
    </row>
    <row r="31757" spans="1:21" x14ac:dyDescent="0.35">
      <c r="A31757" t="s">
        <v>21</v>
      </c>
      <c r="B31757" t="s">
        <v>1126</v>
      </c>
      <c r="C31757">
        <v>14</v>
      </c>
      <c r="D31757" t="s">
        <v>1086</v>
      </c>
      <c r="E31757" t="s">
        <v>915</v>
      </c>
      <c r="F31757" t="s">
        <v>140</v>
      </c>
      <c r="G31757" t="s">
        <v>140</v>
      </c>
      <c r="H31757" t="s">
        <v>140</v>
      </c>
      <c r="I31757" t="s">
        <v>140</v>
      </c>
      <c r="J31757" t="s">
        <v>140</v>
      </c>
      <c r="K31757" t="s">
        <v>140</v>
      </c>
      <c r="L31757" t="s">
        <v>140</v>
      </c>
      <c r="M31757" t="s">
        <v>140</v>
      </c>
      <c r="N31757" t="s">
        <v>140</v>
      </c>
      <c r="O31757" t="s">
        <v>140</v>
      </c>
      <c r="P31757" t="s">
        <v>140</v>
      </c>
      <c r="Q31757" t="s">
        <v>140</v>
      </c>
      <c r="R31757" t="s">
        <v>140</v>
      </c>
      <c r="S31757" t="s">
        <v>140</v>
      </c>
      <c r="T31757" t="s">
        <v>140</v>
      </c>
      <c r="U31757" t="s">
        <v>915</v>
      </c>
    </row>
    <row r="31758" spans="1:21" x14ac:dyDescent="0.35">
      <c r="A31758" t="s">
        <v>21</v>
      </c>
      <c r="B31758" t="s">
        <v>1127</v>
      </c>
      <c r="C31758">
        <v>42</v>
      </c>
      <c r="D31758" t="s">
        <v>809</v>
      </c>
      <c r="E31758" t="s">
        <v>1047</v>
      </c>
      <c r="F31758" t="s">
        <v>940</v>
      </c>
      <c r="G31758" t="s">
        <v>940</v>
      </c>
      <c r="H31758" t="s">
        <v>915</v>
      </c>
      <c r="I31758" t="s">
        <v>940</v>
      </c>
      <c r="J31758" t="s">
        <v>1047</v>
      </c>
      <c r="K31758" t="s">
        <v>940</v>
      </c>
      <c r="L31758" t="s">
        <v>140</v>
      </c>
      <c r="M31758" t="s">
        <v>915</v>
      </c>
      <c r="N31758" t="s">
        <v>940</v>
      </c>
      <c r="O31758" t="s">
        <v>1047</v>
      </c>
      <c r="P31758" t="s">
        <v>915</v>
      </c>
      <c r="Q31758" t="s">
        <v>940</v>
      </c>
      <c r="R31758" t="s">
        <v>940</v>
      </c>
      <c r="S31758" t="s">
        <v>940</v>
      </c>
      <c r="T31758" t="s">
        <v>915</v>
      </c>
      <c r="U31758" t="s">
        <v>915</v>
      </c>
    </row>
    <row r="31759" spans="1:21" x14ac:dyDescent="0.35">
      <c r="A31759" t="s">
        <v>21</v>
      </c>
      <c r="B31759" t="s">
        <v>339</v>
      </c>
      <c r="C31759">
        <v>1</v>
      </c>
      <c r="D31759" t="s">
        <v>177</v>
      </c>
      <c r="E31759" t="s">
        <v>140</v>
      </c>
      <c r="F31759" t="s">
        <v>140</v>
      </c>
      <c r="G31759" t="s">
        <v>140</v>
      </c>
      <c r="H31759" t="s">
        <v>140</v>
      </c>
      <c r="I31759" t="s">
        <v>140</v>
      </c>
      <c r="J31759" t="s">
        <v>140</v>
      </c>
      <c r="K31759" t="s">
        <v>140</v>
      </c>
      <c r="L31759" t="s">
        <v>140</v>
      </c>
      <c r="M31759" t="s">
        <v>140</v>
      </c>
      <c r="N31759" t="s">
        <v>140</v>
      </c>
      <c r="O31759" t="s">
        <v>140</v>
      </c>
      <c r="P31759" t="s">
        <v>140</v>
      </c>
      <c r="Q31759" t="s">
        <v>140</v>
      </c>
      <c r="R31759" t="s">
        <v>140</v>
      </c>
      <c r="S31759" t="s">
        <v>140</v>
      </c>
      <c r="T31759" t="s">
        <v>140</v>
      </c>
      <c r="U31759" t="s">
        <v>140</v>
      </c>
    </row>
    <row r="31760" spans="1:21" x14ac:dyDescent="0.35">
      <c r="A31760" t="s">
        <v>22</v>
      </c>
      <c r="B31760" t="s">
        <v>1126</v>
      </c>
      <c r="C31760">
        <v>22</v>
      </c>
      <c r="D31760" t="s">
        <v>319</v>
      </c>
      <c r="E31760" t="s">
        <v>1066</v>
      </c>
      <c r="F31760" t="s">
        <v>140</v>
      </c>
      <c r="G31760" t="s">
        <v>140</v>
      </c>
      <c r="H31760" t="s">
        <v>869</v>
      </c>
      <c r="I31760" t="s">
        <v>140</v>
      </c>
      <c r="J31760" t="s">
        <v>1073</v>
      </c>
      <c r="K31760" t="s">
        <v>140</v>
      </c>
      <c r="L31760" t="s">
        <v>140</v>
      </c>
      <c r="M31760" t="s">
        <v>140</v>
      </c>
      <c r="N31760" t="s">
        <v>140</v>
      </c>
      <c r="O31760" t="s">
        <v>140</v>
      </c>
      <c r="P31760" t="s">
        <v>1066</v>
      </c>
      <c r="Q31760" t="s">
        <v>140</v>
      </c>
      <c r="R31760" t="s">
        <v>140</v>
      </c>
      <c r="S31760" t="s">
        <v>140</v>
      </c>
      <c r="T31760" t="s">
        <v>140</v>
      </c>
      <c r="U31760" t="s">
        <v>917</v>
      </c>
    </row>
    <row r="31761" spans="1:21" x14ac:dyDescent="0.35">
      <c r="A31761" t="s">
        <v>22</v>
      </c>
      <c r="B31761" t="s">
        <v>1127</v>
      </c>
      <c r="C31761">
        <v>44</v>
      </c>
      <c r="D31761" t="s">
        <v>1122</v>
      </c>
      <c r="E31761" t="s">
        <v>140</v>
      </c>
      <c r="F31761" t="s">
        <v>140</v>
      </c>
      <c r="G31761" t="s">
        <v>140</v>
      </c>
      <c r="H31761" t="s">
        <v>660</v>
      </c>
      <c r="I31761" t="s">
        <v>140</v>
      </c>
      <c r="J31761" t="s">
        <v>140</v>
      </c>
      <c r="K31761" t="s">
        <v>140</v>
      </c>
      <c r="L31761" t="s">
        <v>949</v>
      </c>
      <c r="M31761" t="s">
        <v>140</v>
      </c>
      <c r="N31761" t="s">
        <v>140</v>
      </c>
      <c r="O31761" t="s">
        <v>140</v>
      </c>
      <c r="P31761" t="s">
        <v>140</v>
      </c>
      <c r="Q31761" t="s">
        <v>140</v>
      </c>
      <c r="R31761" t="s">
        <v>140</v>
      </c>
      <c r="S31761" t="s">
        <v>140</v>
      </c>
      <c r="T31761" t="s">
        <v>140</v>
      </c>
      <c r="U31761" t="s">
        <v>1098</v>
      </c>
    </row>
    <row r="31762" spans="1:21" x14ac:dyDescent="0.35">
      <c r="A31762" t="s">
        <v>22</v>
      </c>
      <c r="B31762" t="s">
        <v>339</v>
      </c>
      <c r="C31762">
        <v>2</v>
      </c>
      <c r="D31762" t="s">
        <v>689</v>
      </c>
      <c r="E31762" t="s">
        <v>140</v>
      </c>
      <c r="F31762" t="s">
        <v>140</v>
      </c>
      <c r="G31762" t="s">
        <v>140</v>
      </c>
      <c r="H31762" t="s">
        <v>140</v>
      </c>
      <c r="I31762" t="s">
        <v>140</v>
      </c>
      <c r="J31762" t="s">
        <v>140</v>
      </c>
      <c r="K31762" t="s">
        <v>140</v>
      </c>
      <c r="L31762" t="s">
        <v>140</v>
      </c>
      <c r="M31762" t="s">
        <v>140</v>
      </c>
      <c r="N31762" t="s">
        <v>140</v>
      </c>
      <c r="O31762" t="s">
        <v>140</v>
      </c>
      <c r="P31762" t="s">
        <v>140</v>
      </c>
      <c r="Q31762" t="s">
        <v>140</v>
      </c>
      <c r="R31762" t="s">
        <v>140</v>
      </c>
      <c r="S31762" t="s">
        <v>140</v>
      </c>
      <c r="T31762" t="s">
        <v>688</v>
      </c>
      <c r="U31762" t="s">
        <v>140</v>
      </c>
    </row>
    <row r="31763" spans="1:21" x14ac:dyDescent="0.35">
      <c r="A31763" t="s">
        <v>23</v>
      </c>
      <c r="B31763" t="s">
        <v>1126</v>
      </c>
      <c r="C31763">
        <v>29</v>
      </c>
      <c r="D31763" t="s">
        <v>1155</v>
      </c>
      <c r="E31763" t="s">
        <v>1050</v>
      </c>
      <c r="F31763" t="s">
        <v>1050</v>
      </c>
      <c r="G31763" t="s">
        <v>140</v>
      </c>
      <c r="H31763" t="s">
        <v>1066</v>
      </c>
      <c r="I31763" t="s">
        <v>140</v>
      </c>
      <c r="J31763" t="s">
        <v>140</v>
      </c>
      <c r="K31763" t="s">
        <v>140</v>
      </c>
      <c r="L31763" t="s">
        <v>140</v>
      </c>
      <c r="M31763" t="s">
        <v>1066</v>
      </c>
      <c r="N31763" t="s">
        <v>140</v>
      </c>
      <c r="O31763" t="s">
        <v>140</v>
      </c>
      <c r="P31763" t="s">
        <v>140</v>
      </c>
      <c r="Q31763" t="s">
        <v>140</v>
      </c>
      <c r="R31763" t="s">
        <v>1066</v>
      </c>
      <c r="S31763" t="s">
        <v>140</v>
      </c>
      <c r="T31763" t="s">
        <v>140</v>
      </c>
      <c r="U31763" t="s">
        <v>405</v>
      </c>
    </row>
    <row r="31764" spans="1:21" x14ac:dyDescent="0.35">
      <c r="A31764" t="s">
        <v>23</v>
      </c>
      <c r="B31764" t="s">
        <v>1127</v>
      </c>
      <c r="C31764">
        <v>18</v>
      </c>
      <c r="D31764" t="s">
        <v>979</v>
      </c>
      <c r="E31764" t="s">
        <v>140</v>
      </c>
      <c r="F31764" t="s">
        <v>140</v>
      </c>
      <c r="G31764" t="s">
        <v>1063</v>
      </c>
      <c r="H31764" t="s">
        <v>140</v>
      </c>
      <c r="I31764" t="s">
        <v>837</v>
      </c>
      <c r="J31764" t="s">
        <v>140</v>
      </c>
      <c r="K31764" t="s">
        <v>140</v>
      </c>
      <c r="L31764" t="s">
        <v>140</v>
      </c>
      <c r="M31764" t="s">
        <v>752</v>
      </c>
      <c r="N31764" t="s">
        <v>140</v>
      </c>
      <c r="O31764" t="s">
        <v>140</v>
      </c>
      <c r="P31764" t="s">
        <v>140</v>
      </c>
      <c r="Q31764" t="s">
        <v>140</v>
      </c>
      <c r="R31764" t="s">
        <v>140</v>
      </c>
      <c r="S31764" t="s">
        <v>140</v>
      </c>
      <c r="T31764" t="s">
        <v>140</v>
      </c>
      <c r="U31764" t="s">
        <v>140</v>
      </c>
    </row>
    <row r="31765" spans="1:21" x14ac:dyDescent="0.35">
      <c r="A31765" t="s">
        <v>23</v>
      </c>
      <c r="B31765" t="s">
        <v>339</v>
      </c>
      <c r="C31765">
        <v>3</v>
      </c>
      <c r="D31765" t="s">
        <v>1138</v>
      </c>
      <c r="E31765" t="s">
        <v>140</v>
      </c>
      <c r="F31765" t="s">
        <v>140</v>
      </c>
      <c r="G31765" t="s">
        <v>140</v>
      </c>
      <c r="H31765" t="s">
        <v>1106</v>
      </c>
      <c r="I31765" t="s">
        <v>140</v>
      </c>
      <c r="J31765" t="s">
        <v>140</v>
      </c>
      <c r="K31765" t="s">
        <v>140</v>
      </c>
      <c r="L31765" t="s">
        <v>140</v>
      </c>
      <c r="M31765" t="s">
        <v>140</v>
      </c>
      <c r="N31765" t="s">
        <v>140</v>
      </c>
      <c r="O31765" t="s">
        <v>140</v>
      </c>
      <c r="P31765" t="s">
        <v>140</v>
      </c>
      <c r="Q31765" t="s">
        <v>140</v>
      </c>
      <c r="R31765" t="s">
        <v>140</v>
      </c>
      <c r="S31765" t="s">
        <v>140</v>
      </c>
      <c r="T31765" t="s">
        <v>140</v>
      </c>
      <c r="U31765" t="s">
        <v>140</v>
      </c>
    </row>
    <row r="31766" spans="1:21" x14ac:dyDescent="0.35">
      <c r="A31766" t="s">
        <v>24</v>
      </c>
      <c r="B31766" t="s">
        <v>1126</v>
      </c>
      <c r="C31766">
        <v>21</v>
      </c>
      <c r="D31766" t="s">
        <v>88</v>
      </c>
      <c r="E31766" t="s">
        <v>140</v>
      </c>
      <c r="F31766" t="s">
        <v>140</v>
      </c>
      <c r="G31766" t="s">
        <v>140</v>
      </c>
      <c r="H31766" t="s">
        <v>140</v>
      </c>
      <c r="I31766" t="s">
        <v>140</v>
      </c>
      <c r="J31766" t="s">
        <v>140</v>
      </c>
      <c r="K31766" t="s">
        <v>140</v>
      </c>
      <c r="L31766" t="s">
        <v>140</v>
      </c>
      <c r="M31766" t="s">
        <v>1020</v>
      </c>
      <c r="N31766" t="s">
        <v>140</v>
      </c>
      <c r="O31766" t="s">
        <v>140</v>
      </c>
      <c r="P31766" t="s">
        <v>109</v>
      </c>
      <c r="Q31766" t="s">
        <v>140</v>
      </c>
      <c r="R31766" t="s">
        <v>1020</v>
      </c>
      <c r="S31766" t="s">
        <v>1020</v>
      </c>
      <c r="T31766" t="s">
        <v>1017</v>
      </c>
      <c r="U31766" t="s">
        <v>140</v>
      </c>
    </row>
    <row r="31767" spans="1:21" x14ac:dyDescent="0.35">
      <c r="A31767" t="s">
        <v>24</v>
      </c>
      <c r="B31767" t="s">
        <v>1127</v>
      </c>
      <c r="C31767">
        <v>49</v>
      </c>
      <c r="D31767" t="s">
        <v>198</v>
      </c>
      <c r="E31767" t="s">
        <v>1050</v>
      </c>
      <c r="F31767" t="s">
        <v>996</v>
      </c>
      <c r="G31767" t="s">
        <v>140</v>
      </c>
      <c r="H31767" t="s">
        <v>1050</v>
      </c>
      <c r="I31767" t="s">
        <v>140</v>
      </c>
      <c r="J31767" t="s">
        <v>1050</v>
      </c>
      <c r="K31767" t="s">
        <v>140</v>
      </c>
      <c r="L31767" t="s">
        <v>140</v>
      </c>
      <c r="M31767" t="s">
        <v>1050</v>
      </c>
      <c r="N31767" t="s">
        <v>140</v>
      </c>
      <c r="O31767" t="s">
        <v>140</v>
      </c>
      <c r="P31767" t="s">
        <v>1048</v>
      </c>
      <c r="Q31767" t="s">
        <v>140</v>
      </c>
      <c r="R31767" t="s">
        <v>140</v>
      </c>
      <c r="S31767" t="s">
        <v>996</v>
      </c>
      <c r="T31767" t="s">
        <v>140</v>
      </c>
      <c r="U31767" t="s">
        <v>729</v>
      </c>
    </row>
    <row r="31768" spans="1:21" x14ac:dyDescent="0.35">
      <c r="A31768" t="s">
        <v>24</v>
      </c>
      <c r="B31768" t="s">
        <v>339</v>
      </c>
      <c r="C31768">
        <v>2</v>
      </c>
      <c r="D31768" t="s">
        <v>177</v>
      </c>
      <c r="E31768" t="s">
        <v>140</v>
      </c>
      <c r="F31768" t="s">
        <v>140</v>
      </c>
      <c r="G31768" t="s">
        <v>140</v>
      </c>
      <c r="H31768" t="s">
        <v>140</v>
      </c>
      <c r="I31768" t="s">
        <v>140</v>
      </c>
      <c r="J31768" t="s">
        <v>140</v>
      </c>
      <c r="K31768" t="s">
        <v>140</v>
      </c>
      <c r="L31768" t="s">
        <v>140</v>
      </c>
      <c r="M31768" t="s">
        <v>140</v>
      </c>
      <c r="N31768" t="s">
        <v>140</v>
      </c>
      <c r="O31768" t="s">
        <v>140</v>
      </c>
      <c r="P31768" t="s">
        <v>140</v>
      </c>
      <c r="Q31768" t="s">
        <v>140</v>
      </c>
      <c r="R31768" t="s">
        <v>140</v>
      </c>
      <c r="S31768" t="s">
        <v>140</v>
      </c>
      <c r="T31768" t="s">
        <v>140</v>
      </c>
      <c r="U31768" t="s">
        <v>140</v>
      </c>
    </row>
    <row r="31769" spans="1:21" x14ac:dyDescent="0.35">
      <c r="A31769" t="s">
        <v>25</v>
      </c>
      <c r="B31769" t="s">
        <v>1126</v>
      </c>
      <c r="C31769">
        <v>26</v>
      </c>
      <c r="D31769" t="s">
        <v>974</v>
      </c>
      <c r="E31769" t="s">
        <v>140</v>
      </c>
      <c r="F31769" t="s">
        <v>140</v>
      </c>
      <c r="G31769" t="s">
        <v>140</v>
      </c>
      <c r="H31769" t="s">
        <v>140</v>
      </c>
      <c r="I31769" t="s">
        <v>140</v>
      </c>
      <c r="J31769" t="s">
        <v>140</v>
      </c>
      <c r="K31769" t="s">
        <v>140</v>
      </c>
      <c r="L31769" t="s">
        <v>140</v>
      </c>
      <c r="M31769" t="s">
        <v>996</v>
      </c>
      <c r="N31769" t="s">
        <v>140</v>
      </c>
      <c r="O31769" t="s">
        <v>140</v>
      </c>
      <c r="P31769" t="s">
        <v>1043</v>
      </c>
      <c r="Q31769" t="s">
        <v>140</v>
      </c>
      <c r="R31769" t="s">
        <v>973</v>
      </c>
      <c r="S31769" t="s">
        <v>140</v>
      </c>
      <c r="T31769" t="s">
        <v>140</v>
      </c>
      <c r="U31769" t="s">
        <v>140</v>
      </c>
    </row>
    <row r="31770" spans="1:21" x14ac:dyDescent="0.35">
      <c r="A31770" t="s">
        <v>25</v>
      </c>
      <c r="B31770" t="s">
        <v>1127</v>
      </c>
      <c r="C31770">
        <v>38</v>
      </c>
      <c r="D31770" t="s">
        <v>1155</v>
      </c>
      <c r="E31770" t="s">
        <v>140</v>
      </c>
      <c r="F31770" t="s">
        <v>1098</v>
      </c>
      <c r="G31770" t="s">
        <v>140</v>
      </c>
      <c r="H31770" t="s">
        <v>140</v>
      </c>
      <c r="I31770" t="s">
        <v>140</v>
      </c>
      <c r="J31770" t="s">
        <v>140</v>
      </c>
      <c r="K31770" t="s">
        <v>140</v>
      </c>
      <c r="L31770" t="s">
        <v>140</v>
      </c>
      <c r="M31770" t="s">
        <v>140</v>
      </c>
      <c r="N31770" t="s">
        <v>140</v>
      </c>
      <c r="O31770" t="s">
        <v>140</v>
      </c>
      <c r="P31770" t="s">
        <v>140</v>
      </c>
      <c r="Q31770" t="s">
        <v>140</v>
      </c>
      <c r="R31770" t="s">
        <v>140</v>
      </c>
      <c r="S31770" t="s">
        <v>140</v>
      </c>
      <c r="T31770" t="s">
        <v>140</v>
      </c>
      <c r="U31770" t="s">
        <v>849</v>
      </c>
    </row>
    <row r="31771" spans="1:21" x14ac:dyDescent="0.35">
      <c r="A31771" t="s">
        <v>25</v>
      </c>
      <c r="B31771" t="s">
        <v>339</v>
      </c>
      <c r="C31771">
        <v>2</v>
      </c>
      <c r="D31771" t="s">
        <v>177</v>
      </c>
      <c r="E31771" t="s">
        <v>140</v>
      </c>
      <c r="F31771" t="s">
        <v>140</v>
      </c>
      <c r="G31771" t="s">
        <v>140</v>
      </c>
      <c r="H31771" t="s">
        <v>140</v>
      </c>
      <c r="I31771" t="s">
        <v>140</v>
      </c>
      <c r="J31771" t="s">
        <v>140</v>
      </c>
      <c r="K31771" t="s">
        <v>140</v>
      </c>
      <c r="L31771" t="s">
        <v>140</v>
      </c>
      <c r="M31771" t="s">
        <v>140</v>
      </c>
      <c r="N31771" t="s">
        <v>140</v>
      </c>
      <c r="O31771" t="s">
        <v>140</v>
      </c>
      <c r="P31771" t="s">
        <v>140</v>
      </c>
      <c r="Q31771" t="s">
        <v>140</v>
      </c>
      <c r="R31771" t="s">
        <v>140</v>
      </c>
      <c r="S31771" t="s">
        <v>140</v>
      </c>
      <c r="T31771" t="s">
        <v>140</v>
      </c>
      <c r="U31771" t="s">
        <v>140</v>
      </c>
    </row>
    <row r="31772" spans="1:21" x14ac:dyDescent="0.35">
      <c r="A31772" t="s">
        <v>26</v>
      </c>
      <c r="B31772" t="s">
        <v>1126</v>
      </c>
      <c r="C31772">
        <v>25</v>
      </c>
      <c r="D31772" t="s">
        <v>621</v>
      </c>
      <c r="E31772" t="s">
        <v>140</v>
      </c>
      <c r="F31772" t="s">
        <v>140</v>
      </c>
      <c r="G31772" t="s">
        <v>140</v>
      </c>
      <c r="H31772" t="s">
        <v>140</v>
      </c>
      <c r="I31772" t="s">
        <v>140</v>
      </c>
      <c r="J31772" t="s">
        <v>140</v>
      </c>
      <c r="K31772" t="s">
        <v>140</v>
      </c>
      <c r="L31772" t="s">
        <v>140</v>
      </c>
      <c r="M31772" t="s">
        <v>140</v>
      </c>
      <c r="N31772" t="s">
        <v>140</v>
      </c>
      <c r="O31772" t="s">
        <v>140</v>
      </c>
      <c r="P31772" t="s">
        <v>111</v>
      </c>
      <c r="Q31772" t="s">
        <v>140</v>
      </c>
      <c r="R31772" t="s">
        <v>140</v>
      </c>
      <c r="S31772" t="s">
        <v>140</v>
      </c>
      <c r="T31772" t="s">
        <v>1073</v>
      </c>
      <c r="U31772" t="s">
        <v>1104</v>
      </c>
    </row>
    <row r="31773" spans="1:21" x14ac:dyDescent="0.35">
      <c r="A31773" t="s">
        <v>26</v>
      </c>
      <c r="B31773" t="s">
        <v>1127</v>
      </c>
      <c r="C31773">
        <v>39</v>
      </c>
      <c r="D31773" t="s">
        <v>104</v>
      </c>
      <c r="E31773" t="s">
        <v>140</v>
      </c>
      <c r="F31773" t="s">
        <v>140</v>
      </c>
      <c r="G31773" t="s">
        <v>140</v>
      </c>
      <c r="H31773" t="s">
        <v>140</v>
      </c>
      <c r="I31773" t="s">
        <v>939</v>
      </c>
      <c r="J31773" t="s">
        <v>140</v>
      </c>
      <c r="K31773" t="s">
        <v>140</v>
      </c>
      <c r="L31773" t="s">
        <v>140</v>
      </c>
      <c r="M31773" t="s">
        <v>140</v>
      </c>
      <c r="N31773" t="s">
        <v>140</v>
      </c>
      <c r="O31773" t="s">
        <v>140</v>
      </c>
      <c r="P31773" t="s">
        <v>140</v>
      </c>
      <c r="Q31773" t="s">
        <v>940</v>
      </c>
      <c r="R31773" t="s">
        <v>939</v>
      </c>
      <c r="S31773" t="s">
        <v>140</v>
      </c>
      <c r="T31773" t="s">
        <v>939</v>
      </c>
      <c r="U31773" t="s">
        <v>971</v>
      </c>
    </row>
    <row r="31774" spans="1:21" x14ac:dyDescent="0.35">
      <c r="A31774" t="s">
        <v>26</v>
      </c>
      <c r="B31774" t="s">
        <v>339</v>
      </c>
      <c r="C31774">
        <v>3</v>
      </c>
      <c r="D31774" t="s">
        <v>177</v>
      </c>
      <c r="E31774" t="s">
        <v>140</v>
      </c>
      <c r="F31774" t="s">
        <v>140</v>
      </c>
      <c r="G31774" t="s">
        <v>140</v>
      </c>
      <c r="H31774" t="s">
        <v>140</v>
      </c>
      <c r="I31774" t="s">
        <v>140</v>
      </c>
      <c r="J31774" t="s">
        <v>140</v>
      </c>
      <c r="K31774" t="s">
        <v>140</v>
      </c>
      <c r="L31774" t="s">
        <v>140</v>
      </c>
      <c r="M31774" t="s">
        <v>140</v>
      </c>
      <c r="N31774" t="s">
        <v>140</v>
      </c>
      <c r="O31774" t="s">
        <v>140</v>
      </c>
      <c r="P31774" t="s">
        <v>140</v>
      </c>
      <c r="Q31774" t="s">
        <v>140</v>
      </c>
      <c r="R31774" t="s">
        <v>140</v>
      </c>
      <c r="S31774" t="s">
        <v>140</v>
      </c>
      <c r="T31774" t="s">
        <v>140</v>
      </c>
      <c r="U31774" t="s">
        <v>140</v>
      </c>
    </row>
    <row r="31775" spans="1:21" x14ac:dyDescent="0.35">
      <c r="A31775" t="s">
        <v>27</v>
      </c>
      <c r="B31775" t="s">
        <v>1126</v>
      </c>
      <c r="C31775">
        <v>19</v>
      </c>
      <c r="D31775" t="s">
        <v>423</v>
      </c>
      <c r="E31775" t="s">
        <v>140</v>
      </c>
      <c r="F31775" t="s">
        <v>140</v>
      </c>
      <c r="G31775" t="s">
        <v>140</v>
      </c>
      <c r="H31775" t="s">
        <v>140</v>
      </c>
      <c r="I31775" t="s">
        <v>140</v>
      </c>
      <c r="J31775" t="s">
        <v>140</v>
      </c>
      <c r="K31775" t="s">
        <v>140</v>
      </c>
      <c r="L31775" t="s">
        <v>140</v>
      </c>
      <c r="M31775" t="s">
        <v>140</v>
      </c>
      <c r="N31775" t="s">
        <v>140</v>
      </c>
      <c r="O31775" t="s">
        <v>140</v>
      </c>
      <c r="P31775" t="s">
        <v>140</v>
      </c>
      <c r="Q31775" t="s">
        <v>140</v>
      </c>
      <c r="R31775" t="s">
        <v>140</v>
      </c>
      <c r="S31775" t="s">
        <v>140</v>
      </c>
      <c r="T31775" t="s">
        <v>140</v>
      </c>
      <c r="U31775" t="s">
        <v>422</v>
      </c>
    </row>
    <row r="31776" spans="1:21" x14ac:dyDescent="0.35">
      <c r="A31776" t="s">
        <v>27</v>
      </c>
      <c r="B31776" t="s">
        <v>1127</v>
      </c>
      <c r="C31776">
        <v>38</v>
      </c>
      <c r="D31776" t="s">
        <v>702</v>
      </c>
      <c r="E31776" t="s">
        <v>140</v>
      </c>
      <c r="F31776" t="s">
        <v>140</v>
      </c>
      <c r="G31776" t="s">
        <v>140</v>
      </c>
      <c r="H31776" t="s">
        <v>1062</v>
      </c>
      <c r="I31776" t="s">
        <v>140</v>
      </c>
      <c r="J31776" t="s">
        <v>1048</v>
      </c>
      <c r="K31776" t="s">
        <v>140</v>
      </c>
      <c r="L31776" t="s">
        <v>140</v>
      </c>
      <c r="M31776" t="s">
        <v>140</v>
      </c>
      <c r="N31776" t="s">
        <v>140</v>
      </c>
      <c r="O31776" t="s">
        <v>140</v>
      </c>
      <c r="P31776" t="s">
        <v>140</v>
      </c>
      <c r="Q31776" t="s">
        <v>140</v>
      </c>
      <c r="R31776" t="s">
        <v>140</v>
      </c>
      <c r="S31776" t="s">
        <v>1051</v>
      </c>
      <c r="T31776" t="s">
        <v>1051</v>
      </c>
      <c r="U31776" t="s">
        <v>1085</v>
      </c>
    </row>
    <row r="31777" spans="1:21" x14ac:dyDescent="0.35">
      <c r="A31777" t="s">
        <v>27</v>
      </c>
      <c r="B31777" t="s">
        <v>339</v>
      </c>
      <c r="C31777">
        <v>2</v>
      </c>
      <c r="D31777" t="s">
        <v>629</v>
      </c>
      <c r="E31777" t="s">
        <v>140</v>
      </c>
      <c r="F31777" t="s">
        <v>140</v>
      </c>
      <c r="G31777" t="s">
        <v>140</v>
      </c>
      <c r="H31777" t="s">
        <v>628</v>
      </c>
      <c r="I31777" t="s">
        <v>140</v>
      </c>
      <c r="J31777" t="s">
        <v>140</v>
      </c>
      <c r="K31777" t="s">
        <v>140</v>
      </c>
      <c r="L31777" t="s">
        <v>140</v>
      </c>
      <c r="M31777" t="s">
        <v>140</v>
      </c>
      <c r="N31777" t="s">
        <v>140</v>
      </c>
      <c r="O31777" t="s">
        <v>140</v>
      </c>
      <c r="P31777" t="s">
        <v>140</v>
      </c>
      <c r="Q31777" t="s">
        <v>140</v>
      </c>
      <c r="R31777" t="s">
        <v>140</v>
      </c>
      <c r="S31777" t="s">
        <v>140</v>
      </c>
      <c r="T31777" t="s">
        <v>140</v>
      </c>
      <c r="U31777" t="s">
        <v>140</v>
      </c>
    </row>
    <row r="31778" spans="1:21" x14ac:dyDescent="0.35">
      <c r="A31778" t="s">
        <v>28</v>
      </c>
      <c r="B31778" t="s">
        <v>1126</v>
      </c>
      <c r="C31778">
        <v>17</v>
      </c>
      <c r="D31778" t="s">
        <v>1088</v>
      </c>
      <c r="E31778" t="s">
        <v>140</v>
      </c>
      <c r="F31778" t="s">
        <v>140</v>
      </c>
      <c r="G31778" t="s">
        <v>140</v>
      </c>
      <c r="H31778" t="s">
        <v>140</v>
      </c>
      <c r="I31778" t="s">
        <v>140</v>
      </c>
      <c r="J31778" t="s">
        <v>140</v>
      </c>
      <c r="K31778" t="s">
        <v>140</v>
      </c>
      <c r="L31778" t="s">
        <v>140</v>
      </c>
      <c r="M31778" t="s">
        <v>140</v>
      </c>
      <c r="N31778" t="s">
        <v>140</v>
      </c>
      <c r="O31778" t="s">
        <v>140</v>
      </c>
      <c r="P31778" t="s">
        <v>140</v>
      </c>
      <c r="Q31778" t="s">
        <v>140</v>
      </c>
      <c r="R31778" t="s">
        <v>140</v>
      </c>
      <c r="S31778" t="s">
        <v>140</v>
      </c>
      <c r="T31778" t="s">
        <v>140</v>
      </c>
      <c r="U31778" t="s">
        <v>1087</v>
      </c>
    </row>
    <row r="31779" spans="1:21" x14ac:dyDescent="0.35">
      <c r="A31779" t="s">
        <v>28</v>
      </c>
      <c r="B31779" t="s">
        <v>1127</v>
      </c>
      <c r="C31779">
        <v>42</v>
      </c>
      <c r="D31779" t="s">
        <v>800</v>
      </c>
      <c r="E31779" t="s">
        <v>140</v>
      </c>
      <c r="F31779" t="s">
        <v>140</v>
      </c>
      <c r="G31779" t="s">
        <v>140</v>
      </c>
      <c r="H31779" t="s">
        <v>140</v>
      </c>
      <c r="I31779" t="s">
        <v>140</v>
      </c>
      <c r="J31779" t="s">
        <v>140</v>
      </c>
      <c r="K31779" t="s">
        <v>140</v>
      </c>
      <c r="L31779" t="s">
        <v>140</v>
      </c>
      <c r="M31779" t="s">
        <v>1055</v>
      </c>
      <c r="N31779" t="s">
        <v>1055</v>
      </c>
      <c r="O31779" t="s">
        <v>140</v>
      </c>
      <c r="P31779" t="s">
        <v>1055</v>
      </c>
      <c r="Q31779" t="s">
        <v>140</v>
      </c>
      <c r="R31779" t="s">
        <v>140</v>
      </c>
      <c r="S31779" t="s">
        <v>140</v>
      </c>
      <c r="T31779" t="s">
        <v>140</v>
      </c>
      <c r="U31779" t="s">
        <v>1051</v>
      </c>
    </row>
    <row r="31780" spans="1:21" x14ac:dyDescent="0.35">
      <c r="A31780" t="s">
        <v>28</v>
      </c>
      <c r="B31780" t="s">
        <v>339</v>
      </c>
      <c r="C31780">
        <v>3</v>
      </c>
      <c r="D31780" t="s">
        <v>177</v>
      </c>
      <c r="E31780" t="s">
        <v>140</v>
      </c>
      <c r="F31780" t="s">
        <v>140</v>
      </c>
      <c r="G31780" t="s">
        <v>140</v>
      </c>
      <c r="H31780" t="s">
        <v>140</v>
      </c>
      <c r="I31780" t="s">
        <v>140</v>
      </c>
      <c r="J31780" t="s">
        <v>140</v>
      </c>
      <c r="K31780" t="s">
        <v>140</v>
      </c>
      <c r="L31780" t="s">
        <v>140</v>
      </c>
      <c r="M31780" t="s">
        <v>140</v>
      </c>
      <c r="N31780" t="s">
        <v>140</v>
      </c>
      <c r="O31780" t="s">
        <v>140</v>
      </c>
      <c r="P31780" t="s">
        <v>140</v>
      </c>
      <c r="Q31780" t="s">
        <v>140</v>
      </c>
      <c r="R31780" t="s">
        <v>140</v>
      </c>
      <c r="S31780" t="s">
        <v>140</v>
      </c>
      <c r="T31780" t="s">
        <v>140</v>
      </c>
      <c r="U31780" t="s">
        <v>140</v>
      </c>
    </row>
    <row r="31781" spans="1:21" x14ac:dyDescent="0.35">
      <c r="A31781" t="s">
        <v>29</v>
      </c>
      <c r="B31781" t="s">
        <v>1126</v>
      </c>
      <c r="C31781">
        <v>34</v>
      </c>
      <c r="D31781" t="s">
        <v>98</v>
      </c>
      <c r="E31781" t="s">
        <v>1068</v>
      </c>
      <c r="F31781" t="s">
        <v>140</v>
      </c>
      <c r="G31781" t="s">
        <v>140</v>
      </c>
      <c r="H31781" t="s">
        <v>939</v>
      </c>
      <c r="I31781" t="s">
        <v>140</v>
      </c>
      <c r="J31781" t="s">
        <v>140</v>
      </c>
      <c r="K31781" t="s">
        <v>140</v>
      </c>
      <c r="L31781" t="s">
        <v>140</v>
      </c>
      <c r="M31781" t="s">
        <v>1019</v>
      </c>
      <c r="N31781" t="s">
        <v>140</v>
      </c>
      <c r="O31781" t="s">
        <v>140</v>
      </c>
      <c r="P31781" t="s">
        <v>140</v>
      </c>
      <c r="Q31781" t="s">
        <v>140</v>
      </c>
      <c r="R31781" t="s">
        <v>1068</v>
      </c>
      <c r="S31781" t="s">
        <v>527</v>
      </c>
      <c r="T31781" t="s">
        <v>939</v>
      </c>
      <c r="U31781" t="s">
        <v>140</v>
      </c>
    </row>
    <row r="31782" spans="1:21" x14ac:dyDescent="0.35">
      <c r="A31782" t="s">
        <v>29</v>
      </c>
      <c r="B31782" t="s">
        <v>1127</v>
      </c>
      <c r="C31782">
        <v>40</v>
      </c>
      <c r="D31782" t="s">
        <v>118</v>
      </c>
      <c r="E31782" t="s">
        <v>1048</v>
      </c>
      <c r="F31782" t="s">
        <v>140</v>
      </c>
      <c r="G31782" t="s">
        <v>140</v>
      </c>
      <c r="H31782" t="s">
        <v>140</v>
      </c>
      <c r="I31782" t="s">
        <v>949</v>
      </c>
      <c r="J31782" t="s">
        <v>140</v>
      </c>
      <c r="K31782" t="s">
        <v>140</v>
      </c>
      <c r="L31782" t="s">
        <v>140</v>
      </c>
      <c r="M31782" t="s">
        <v>140</v>
      </c>
      <c r="N31782" t="s">
        <v>140</v>
      </c>
      <c r="O31782" t="s">
        <v>140</v>
      </c>
      <c r="P31782" t="s">
        <v>1048</v>
      </c>
      <c r="Q31782" t="s">
        <v>140</v>
      </c>
      <c r="R31782" t="s">
        <v>140</v>
      </c>
      <c r="S31782" t="s">
        <v>140</v>
      </c>
      <c r="T31782" t="s">
        <v>838</v>
      </c>
      <c r="U31782" t="s">
        <v>1011</v>
      </c>
    </row>
    <row r="31783" spans="1:21" x14ac:dyDescent="0.35">
      <c r="A31783" t="s">
        <v>29</v>
      </c>
      <c r="B31783" t="s">
        <v>339</v>
      </c>
      <c r="C31783">
        <v>4</v>
      </c>
      <c r="D31783" t="s">
        <v>191</v>
      </c>
      <c r="E31783" t="s">
        <v>140</v>
      </c>
      <c r="F31783" t="s">
        <v>140</v>
      </c>
      <c r="G31783" t="s">
        <v>140</v>
      </c>
      <c r="H31783" t="s">
        <v>140</v>
      </c>
      <c r="I31783" t="s">
        <v>140</v>
      </c>
      <c r="J31783" t="s">
        <v>140</v>
      </c>
      <c r="K31783" t="s">
        <v>140</v>
      </c>
      <c r="L31783" t="s">
        <v>140</v>
      </c>
      <c r="M31783" t="s">
        <v>140</v>
      </c>
      <c r="N31783" t="s">
        <v>140</v>
      </c>
      <c r="O31783" t="s">
        <v>140</v>
      </c>
      <c r="P31783" t="s">
        <v>140</v>
      </c>
      <c r="Q31783" t="s">
        <v>140</v>
      </c>
      <c r="R31783" t="s">
        <v>140</v>
      </c>
      <c r="S31783" t="s">
        <v>140</v>
      </c>
      <c r="T31783" t="s">
        <v>192</v>
      </c>
      <c r="U31783" t="s">
        <v>140</v>
      </c>
    </row>
    <row r="31784" spans="1:21" x14ac:dyDescent="0.35">
      <c r="A31784" t="s">
        <v>30</v>
      </c>
      <c r="B31784" t="s">
        <v>1126</v>
      </c>
      <c r="C31784">
        <v>25</v>
      </c>
      <c r="D31784" t="s">
        <v>839</v>
      </c>
      <c r="E31784" t="s">
        <v>140</v>
      </c>
      <c r="F31784" t="s">
        <v>140</v>
      </c>
      <c r="G31784" t="s">
        <v>140</v>
      </c>
      <c r="H31784" t="s">
        <v>140</v>
      </c>
      <c r="I31784" t="s">
        <v>140</v>
      </c>
      <c r="J31784" t="s">
        <v>1020</v>
      </c>
      <c r="K31784" t="s">
        <v>140</v>
      </c>
      <c r="L31784" t="s">
        <v>140</v>
      </c>
      <c r="M31784" t="s">
        <v>140</v>
      </c>
      <c r="N31784" t="s">
        <v>140</v>
      </c>
      <c r="O31784" t="s">
        <v>140</v>
      </c>
      <c r="P31784" t="s">
        <v>140</v>
      </c>
      <c r="Q31784" t="s">
        <v>140</v>
      </c>
      <c r="R31784" t="s">
        <v>1051</v>
      </c>
      <c r="S31784" t="s">
        <v>140</v>
      </c>
      <c r="T31784" t="s">
        <v>1020</v>
      </c>
      <c r="U31784" t="s">
        <v>140</v>
      </c>
    </row>
    <row r="31785" spans="1:21" x14ac:dyDescent="0.35">
      <c r="A31785" t="s">
        <v>30</v>
      </c>
      <c r="B31785" t="s">
        <v>1127</v>
      </c>
      <c r="C31785">
        <v>30</v>
      </c>
      <c r="D31785" t="s">
        <v>663</v>
      </c>
      <c r="E31785" t="s">
        <v>929</v>
      </c>
      <c r="F31785" t="s">
        <v>140</v>
      </c>
      <c r="G31785" t="s">
        <v>140</v>
      </c>
      <c r="H31785" t="s">
        <v>140</v>
      </c>
      <c r="I31785" t="s">
        <v>140</v>
      </c>
      <c r="J31785" t="s">
        <v>140</v>
      </c>
      <c r="K31785" t="s">
        <v>140</v>
      </c>
      <c r="L31785" t="s">
        <v>140</v>
      </c>
      <c r="M31785" t="s">
        <v>1043</v>
      </c>
      <c r="N31785" t="s">
        <v>140</v>
      </c>
      <c r="O31785" t="s">
        <v>140</v>
      </c>
      <c r="P31785" t="s">
        <v>919</v>
      </c>
      <c r="Q31785" t="s">
        <v>140</v>
      </c>
      <c r="R31785" t="s">
        <v>140</v>
      </c>
      <c r="S31785" t="s">
        <v>140</v>
      </c>
      <c r="T31785" t="s">
        <v>1051</v>
      </c>
      <c r="U31785" t="s">
        <v>919</v>
      </c>
    </row>
    <row r="31786" spans="1:21" x14ac:dyDescent="0.35">
      <c r="A31786" t="s">
        <v>30</v>
      </c>
      <c r="B31786" t="s">
        <v>339</v>
      </c>
      <c r="C31786">
        <v>3</v>
      </c>
      <c r="D31786" t="s">
        <v>177</v>
      </c>
      <c r="E31786" t="s">
        <v>140</v>
      </c>
      <c r="F31786" t="s">
        <v>140</v>
      </c>
      <c r="G31786" t="s">
        <v>140</v>
      </c>
      <c r="H31786" t="s">
        <v>140</v>
      </c>
      <c r="I31786" t="s">
        <v>140</v>
      </c>
      <c r="J31786" t="s">
        <v>140</v>
      </c>
      <c r="K31786" t="s">
        <v>140</v>
      </c>
      <c r="L31786" t="s">
        <v>140</v>
      </c>
      <c r="M31786" t="s">
        <v>140</v>
      </c>
      <c r="N31786" t="s">
        <v>140</v>
      </c>
      <c r="O31786" t="s">
        <v>140</v>
      </c>
      <c r="P31786" t="s">
        <v>140</v>
      </c>
      <c r="Q31786" t="s">
        <v>140</v>
      </c>
      <c r="R31786" t="s">
        <v>140</v>
      </c>
      <c r="S31786" t="s">
        <v>140</v>
      </c>
      <c r="T31786" t="s">
        <v>140</v>
      </c>
      <c r="U31786" t="s">
        <v>140</v>
      </c>
    </row>
    <row r="31787" spans="1:21" x14ac:dyDescent="0.35">
      <c r="A31787" t="s">
        <v>31</v>
      </c>
      <c r="B31787" t="s">
        <v>1126</v>
      </c>
      <c r="C31787">
        <v>18</v>
      </c>
      <c r="D31787" t="s">
        <v>693</v>
      </c>
      <c r="E31787" t="s">
        <v>140</v>
      </c>
      <c r="F31787" t="s">
        <v>140</v>
      </c>
      <c r="G31787" t="s">
        <v>1012</v>
      </c>
      <c r="H31787" t="s">
        <v>977</v>
      </c>
      <c r="I31787" t="s">
        <v>107</v>
      </c>
      <c r="J31787" t="s">
        <v>140</v>
      </c>
      <c r="K31787" t="s">
        <v>140</v>
      </c>
      <c r="L31787" t="s">
        <v>140</v>
      </c>
      <c r="M31787" t="s">
        <v>965</v>
      </c>
      <c r="N31787" t="s">
        <v>140</v>
      </c>
      <c r="O31787" t="s">
        <v>140</v>
      </c>
      <c r="P31787" t="s">
        <v>1012</v>
      </c>
      <c r="Q31787" t="s">
        <v>140</v>
      </c>
      <c r="R31787" t="s">
        <v>769</v>
      </c>
      <c r="S31787" t="s">
        <v>1012</v>
      </c>
      <c r="T31787" t="s">
        <v>140</v>
      </c>
      <c r="U31787" t="s">
        <v>977</v>
      </c>
    </row>
    <row r="31788" spans="1:21" x14ac:dyDescent="0.35">
      <c r="A31788" t="s">
        <v>31</v>
      </c>
      <c r="B31788" t="s">
        <v>1127</v>
      </c>
      <c r="C31788">
        <v>23</v>
      </c>
      <c r="D31788" t="s">
        <v>905</v>
      </c>
      <c r="E31788" t="s">
        <v>140</v>
      </c>
      <c r="F31788" t="s">
        <v>140</v>
      </c>
      <c r="G31788" t="s">
        <v>140</v>
      </c>
      <c r="H31788" t="s">
        <v>140</v>
      </c>
      <c r="I31788" t="s">
        <v>140</v>
      </c>
      <c r="J31788" t="s">
        <v>140</v>
      </c>
      <c r="K31788" t="s">
        <v>140</v>
      </c>
      <c r="L31788" t="s">
        <v>140</v>
      </c>
      <c r="M31788" t="s">
        <v>1085</v>
      </c>
      <c r="N31788" t="s">
        <v>140</v>
      </c>
      <c r="O31788" t="s">
        <v>140</v>
      </c>
      <c r="P31788" t="s">
        <v>140</v>
      </c>
      <c r="Q31788" t="s">
        <v>140</v>
      </c>
      <c r="R31788" t="s">
        <v>140</v>
      </c>
      <c r="S31788" t="s">
        <v>140</v>
      </c>
      <c r="T31788" t="s">
        <v>140</v>
      </c>
      <c r="U31788" t="s">
        <v>1067</v>
      </c>
    </row>
    <row r="31789" spans="1:21" x14ac:dyDescent="0.35">
      <c r="A31789" t="s">
        <v>31</v>
      </c>
      <c r="B31789" t="s">
        <v>339</v>
      </c>
      <c r="C31789">
        <v>2</v>
      </c>
      <c r="D31789" t="s">
        <v>177</v>
      </c>
      <c r="E31789" t="s">
        <v>140</v>
      </c>
      <c r="F31789" t="s">
        <v>140</v>
      </c>
      <c r="G31789" t="s">
        <v>140</v>
      </c>
      <c r="H31789" t="s">
        <v>140</v>
      </c>
      <c r="I31789" t="s">
        <v>140</v>
      </c>
      <c r="J31789" t="s">
        <v>140</v>
      </c>
      <c r="K31789" t="s">
        <v>140</v>
      </c>
      <c r="L31789" t="s">
        <v>140</v>
      </c>
      <c r="M31789" t="s">
        <v>140</v>
      </c>
      <c r="N31789" t="s">
        <v>140</v>
      </c>
      <c r="O31789" t="s">
        <v>140</v>
      </c>
      <c r="P31789" t="s">
        <v>140</v>
      </c>
      <c r="Q31789" t="s">
        <v>140</v>
      </c>
      <c r="R31789" t="s">
        <v>140</v>
      </c>
      <c r="S31789" t="s">
        <v>140</v>
      </c>
      <c r="T31789" t="s">
        <v>140</v>
      </c>
      <c r="U31789" t="s">
        <v>140</v>
      </c>
    </row>
    <row r="31790" spans="1:21" x14ac:dyDescent="0.35">
      <c r="A31790" t="s">
        <v>32</v>
      </c>
      <c r="B31790" t="s">
        <v>1126</v>
      </c>
      <c r="C31790">
        <v>560</v>
      </c>
      <c r="D31790" t="s">
        <v>128</v>
      </c>
      <c r="E31790" t="s">
        <v>1021</v>
      </c>
      <c r="F31790" t="s">
        <v>1022</v>
      </c>
      <c r="G31790" t="s">
        <v>140</v>
      </c>
      <c r="H31790" t="s">
        <v>1098</v>
      </c>
      <c r="I31790" t="s">
        <v>1013</v>
      </c>
      <c r="J31790" t="s">
        <v>1012</v>
      </c>
      <c r="K31790" t="s">
        <v>140</v>
      </c>
      <c r="L31790" t="s">
        <v>140</v>
      </c>
      <c r="M31790" t="s">
        <v>1054</v>
      </c>
      <c r="N31790" t="s">
        <v>140</v>
      </c>
      <c r="O31790" t="s">
        <v>140</v>
      </c>
      <c r="P31790" t="s">
        <v>1043</v>
      </c>
      <c r="Q31790" t="s">
        <v>140</v>
      </c>
      <c r="R31790" t="s">
        <v>949</v>
      </c>
      <c r="S31790" t="s">
        <v>1014</v>
      </c>
      <c r="T31790" t="s">
        <v>1046</v>
      </c>
      <c r="U31790" t="s">
        <v>977</v>
      </c>
    </row>
    <row r="31791" spans="1:21" x14ac:dyDescent="0.35">
      <c r="A31791" t="s">
        <v>32</v>
      </c>
      <c r="B31791" t="s">
        <v>1127</v>
      </c>
      <c r="C31791">
        <v>830</v>
      </c>
      <c r="D31791" t="s">
        <v>1077</v>
      </c>
      <c r="E31791" t="s">
        <v>1019</v>
      </c>
      <c r="F31791" t="s">
        <v>1063</v>
      </c>
      <c r="G31791" t="s">
        <v>1013</v>
      </c>
      <c r="H31791" t="s">
        <v>1020</v>
      </c>
      <c r="I31791" t="s">
        <v>1055</v>
      </c>
      <c r="J31791" t="s">
        <v>1063</v>
      </c>
      <c r="K31791" t="s">
        <v>1010</v>
      </c>
      <c r="L31791" t="s">
        <v>1022</v>
      </c>
      <c r="M31791" t="s">
        <v>971</v>
      </c>
      <c r="N31791" t="s">
        <v>1016</v>
      </c>
      <c r="O31791" t="s">
        <v>1063</v>
      </c>
      <c r="P31791" t="s">
        <v>939</v>
      </c>
      <c r="Q31791" t="s">
        <v>1010</v>
      </c>
      <c r="R31791" t="s">
        <v>1009</v>
      </c>
      <c r="S31791" t="s">
        <v>1054</v>
      </c>
      <c r="T31791" t="s">
        <v>1055</v>
      </c>
      <c r="U31791" t="s">
        <v>733</v>
      </c>
    </row>
    <row r="31792" spans="1:21" x14ac:dyDescent="0.35">
      <c r="A31792" t="s">
        <v>32</v>
      </c>
      <c r="B31792" t="s">
        <v>339</v>
      </c>
      <c r="C31792">
        <v>50</v>
      </c>
      <c r="D31792" t="s">
        <v>974</v>
      </c>
      <c r="E31792" t="s">
        <v>140</v>
      </c>
      <c r="F31792" t="s">
        <v>140</v>
      </c>
      <c r="G31792" t="s">
        <v>140</v>
      </c>
      <c r="H31792" t="s">
        <v>838</v>
      </c>
      <c r="I31792" t="s">
        <v>140</v>
      </c>
      <c r="J31792" t="s">
        <v>140</v>
      </c>
      <c r="K31792" t="s">
        <v>140</v>
      </c>
      <c r="L31792" t="s">
        <v>140</v>
      </c>
      <c r="M31792" t="s">
        <v>140</v>
      </c>
      <c r="N31792" t="s">
        <v>140</v>
      </c>
      <c r="O31792" t="s">
        <v>140</v>
      </c>
      <c r="P31792" t="s">
        <v>140</v>
      </c>
      <c r="Q31792" t="s">
        <v>140</v>
      </c>
      <c r="R31792" t="s">
        <v>140</v>
      </c>
      <c r="S31792" t="s">
        <v>140</v>
      </c>
      <c r="T31792" t="s">
        <v>1020</v>
      </c>
      <c r="U31792" t="s">
        <v>140</v>
      </c>
    </row>
    <row r="31794" spans="1:21" x14ac:dyDescent="0.35">
      <c r="A31794" t="s">
        <v>2320</v>
      </c>
    </row>
    <row r="31795" spans="1:21" x14ac:dyDescent="0.35">
      <c r="A31795" t="s">
        <v>2</v>
      </c>
      <c r="B31795" t="s">
        <v>1141</v>
      </c>
      <c r="C31795" t="s">
        <v>3</v>
      </c>
      <c r="D31795" t="s">
        <v>2304</v>
      </c>
      <c r="E31795" t="s">
        <v>2305</v>
      </c>
      <c r="F31795" t="s">
        <v>2306</v>
      </c>
      <c r="G31795" t="s">
        <v>2307</v>
      </c>
      <c r="H31795" t="s">
        <v>2308</v>
      </c>
      <c r="I31795" t="s">
        <v>2309</v>
      </c>
      <c r="J31795" t="s">
        <v>2276</v>
      </c>
      <c r="K31795" t="s">
        <v>2310</v>
      </c>
      <c r="L31795" t="s">
        <v>2311</v>
      </c>
      <c r="M31795" t="s">
        <v>2312</v>
      </c>
      <c r="N31795" t="s">
        <v>2313</v>
      </c>
      <c r="O31795" t="s">
        <v>2314</v>
      </c>
      <c r="P31795" t="s">
        <v>2223</v>
      </c>
      <c r="Q31795" t="s">
        <v>2315</v>
      </c>
      <c r="R31795" t="s">
        <v>2316</v>
      </c>
      <c r="S31795" t="s">
        <v>2317</v>
      </c>
      <c r="T31795" t="s">
        <v>2318</v>
      </c>
      <c r="U31795" t="s">
        <v>1032</v>
      </c>
    </row>
    <row r="31796" spans="1:21" x14ac:dyDescent="0.35">
      <c r="A31796" t="s">
        <v>8</v>
      </c>
      <c r="B31796" t="s">
        <v>1129</v>
      </c>
      <c r="C31796">
        <v>12</v>
      </c>
      <c r="D31796" t="s">
        <v>669</v>
      </c>
      <c r="E31796" t="s">
        <v>140</v>
      </c>
      <c r="F31796" t="s">
        <v>140</v>
      </c>
      <c r="G31796" t="s">
        <v>140</v>
      </c>
      <c r="H31796" t="s">
        <v>117</v>
      </c>
      <c r="I31796" t="s">
        <v>140</v>
      </c>
      <c r="J31796" t="s">
        <v>140</v>
      </c>
      <c r="K31796" t="s">
        <v>140</v>
      </c>
      <c r="L31796" t="s">
        <v>140</v>
      </c>
      <c r="M31796" t="s">
        <v>140</v>
      </c>
      <c r="N31796" t="s">
        <v>140</v>
      </c>
      <c r="O31796" t="s">
        <v>140</v>
      </c>
      <c r="P31796" t="s">
        <v>140</v>
      </c>
      <c r="Q31796" t="s">
        <v>140</v>
      </c>
      <c r="R31796" t="s">
        <v>140</v>
      </c>
      <c r="S31796" t="s">
        <v>140</v>
      </c>
      <c r="T31796" t="s">
        <v>140</v>
      </c>
      <c r="U31796" t="s">
        <v>1023</v>
      </c>
    </row>
    <row r="31797" spans="1:21" x14ac:dyDescent="0.35">
      <c r="A31797" t="s">
        <v>8</v>
      </c>
      <c r="B31797" t="s">
        <v>1130</v>
      </c>
      <c r="C31797">
        <v>37</v>
      </c>
      <c r="D31797" t="s">
        <v>516</v>
      </c>
      <c r="E31797" t="s">
        <v>140</v>
      </c>
      <c r="F31797" t="s">
        <v>140</v>
      </c>
      <c r="G31797" t="s">
        <v>140</v>
      </c>
      <c r="H31797" t="s">
        <v>140</v>
      </c>
      <c r="I31797" t="s">
        <v>140</v>
      </c>
      <c r="J31797" t="s">
        <v>140</v>
      </c>
      <c r="K31797" t="s">
        <v>140</v>
      </c>
      <c r="L31797" t="s">
        <v>140</v>
      </c>
      <c r="M31797" t="s">
        <v>919</v>
      </c>
      <c r="N31797" t="s">
        <v>140</v>
      </c>
      <c r="O31797" t="s">
        <v>140</v>
      </c>
      <c r="P31797" t="s">
        <v>1046</v>
      </c>
      <c r="Q31797" t="s">
        <v>140</v>
      </c>
      <c r="R31797" t="s">
        <v>140</v>
      </c>
      <c r="S31797" t="s">
        <v>919</v>
      </c>
      <c r="T31797" t="s">
        <v>140</v>
      </c>
      <c r="U31797" t="s">
        <v>1019</v>
      </c>
    </row>
    <row r="31798" spans="1:21" x14ac:dyDescent="0.35">
      <c r="A31798" t="s">
        <v>8</v>
      </c>
      <c r="B31798" t="s">
        <v>1131</v>
      </c>
      <c r="C31798">
        <v>15</v>
      </c>
      <c r="D31798" t="s">
        <v>1137</v>
      </c>
      <c r="E31798" t="s">
        <v>140</v>
      </c>
      <c r="F31798" t="s">
        <v>140</v>
      </c>
      <c r="G31798" t="s">
        <v>140</v>
      </c>
      <c r="H31798" t="s">
        <v>1055</v>
      </c>
      <c r="I31798" t="s">
        <v>140</v>
      </c>
      <c r="J31798" t="s">
        <v>140</v>
      </c>
      <c r="K31798" t="s">
        <v>140</v>
      </c>
      <c r="L31798" t="s">
        <v>140</v>
      </c>
      <c r="M31798" t="s">
        <v>140</v>
      </c>
      <c r="N31798" t="s">
        <v>140</v>
      </c>
      <c r="O31798" t="s">
        <v>140</v>
      </c>
      <c r="P31798" t="s">
        <v>140</v>
      </c>
      <c r="Q31798" t="s">
        <v>140</v>
      </c>
      <c r="R31798" t="s">
        <v>140</v>
      </c>
      <c r="S31798" t="s">
        <v>140</v>
      </c>
      <c r="T31798" t="s">
        <v>140</v>
      </c>
      <c r="U31798" t="s">
        <v>973</v>
      </c>
    </row>
    <row r="31799" spans="1:21" x14ac:dyDescent="0.35">
      <c r="A31799" t="s">
        <v>9</v>
      </c>
      <c r="B31799" t="s">
        <v>1129</v>
      </c>
      <c r="C31799">
        <v>3</v>
      </c>
      <c r="D31799" t="s">
        <v>177</v>
      </c>
      <c r="E31799" t="s">
        <v>140</v>
      </c>
      <c r="F31799" t="s">
        <v>140</v>
      </c>
      <c r="G31799" t="s">
        <v>140</v>
      </c>
      <c r="H31799" t="s">
        <v>140</v>
      </c>
      <c r="I31799" t="s">
        <v>140</v>
      </c>
      <c r="J31799" t="s">
        <v>140</v>
      </c>
      <c r="K31799" t="s">
        <v>140</v>
      </c>
      <c r="L31799" t="s">
        <v>140</v>
      </c>
      <c r="M31799" t="s">
        <v>140</v>
      </c>
      <c r="N31799" t="s">
        <v>140</v>
      </c>
      <c r="O31799" t="s">
        <v>140</v>
      </c>
      <c r="P31799" t="s">
        <v>140</v>
      </c>
      <c r="Q31799" t="s">
        <v>140</v>
      </c>
      <c r="R31799" t="s">
        <v>140</v>
      </c>
      <c r="S31799" t="s">
        <v>140</v>
      </c>
      <c r="T31799" t="s">
        <v>140</v>
      </c>
      <c r="U31799" t="s">
        <v>140</v>
      </c>
    </row>
    <row r="31800" spans="1:21" x14ac:dyDescent="0.35">
      <c r="A31800" t="s">
        <v>9</v>
      </c>
      <c r="B31800" t="s">
        <v>1130</v>
      </c>
      <c r="C31800">
        <v>43</v>
      </c>
      <c r="D31800" t="s">
        <v>1143</v>
      </c>
      <c r="E31800" t="s">
        <v>140</v>
      </c>
      <c r="F31800" t="s">
        <v>140</v>
      </c>
      <c r="G31800" t="s">
        <v>140</v>
      </c>
      <c r="H31800" t="s">
        <v>140</v>
      </c>
      <c r="I31800" t="s">
        <v>140</v>
      </c>
      <c r="J31800" t="s">
        <v>1018</v>
      </c>
      <c r="K31800" t="s">
        <v>140</v>
      </c>
      <c r="L31800" t="s">
        <v>140</v>
      </c>
      <c r="M31800" t="s">
        <v>140</v>
      </c>
      <c r="N31800" t="s">
        <v>140</v>
      </c>
      <c r="O31800" t="s">
        <v>140</v>
      </c>
      <c r="P31800" t="s">
        <v>1018</v>
      </c>
      <c r="Q31800" t="s">
        <v>140</v>
      </c>
      <c r="R31800" t="s">
        <v>140</v>
      </c>
      <c r="S31800" t="s">
        <v>140</v>
      </c>
      <c r="T31800" t="s">
        <v>140</v>
      </c>
      <c r="U31800" t="s">
        <v>1054</v>
      </c>
    </row>
    <row r="31801" spans="1:21" x14ac:dyDescent="0.35">
      <c r="A31801" t="s">
        <v>9</v>
      </c>
      <c r="B31801" t="s">
        <v>1131</v>
      </c>
      <c r="C31801">
        <v>8</v>
      </c>
      <c r="D31801" t="s">
        <v>567</v>
      </c>
      <c r="E31801" t="s">
        <v>140</v>
      </c>
      <c r="F31801" t="s">
        <v>140</v>
      </c>
      <c r="G31801" t="s">
        <v>140</v>
      </c>
      <c r="H31801" t="s">
        <v>140</v>
      </c>
      <c r="I31801" t="s">
        <v>140</v>
      </c>
      <c r="J31801" t="s">
        <v>140</v>
      </c>
      <c r="K31801" t="s">
        <v>140</v>
      </c>
      <c r="L31801" t="s">
        <v>140</v>
      </c>
      <c r="M31801" t="s">
        <v>140</v>
      </c>
      <c r="N31801" t="s">
        <v>140</v>
      </c>
      <c r="O31801" t="s">
        <v>140</v>
      </c>
      <c r="P31801" t="s">
        <v>1087</v>
      </c>
      <c r="Q31801" t="s">
        <v>140</v>
      </c>
      <c r="R31801" t="s">
        <v>140</v>
      </c>
      <c r="S31801" t="s">
        <v>140</v>
      </c>
      <c r="T31801" t="s">
        <v>140</v>
      </c>
      <c r="U31801" t="s">
        <v>87</v>
      </c>
    </row>
    <row r="31802" spans="1:21" x14ac:dyDescent="0.35">
      <c r="A31802" t="s">
        <v>10</v>
      </c>
      <c r="B31802" t="s">
        <v>1129</v>
      </c>
      <c r="C31802">
        <v>14</v>
      </c>
      <c r="D31802" t="s">
        <v>809</v>
      </c>
      <c r="E31802" t="s">
        <v>140</v>
      </c>
      <c r="F31802" t="s">
        <v>140</v>
      </c>
      <c r="G31802" t="s">
        <v>140</v>
      </c>
      <c r="H31802" t="s">
        <v>140</v>
      </c>
      <c r="I31802" t="s">
        <v>1059</v>
      </c>
      <c r="J31802" t="s">
        <v>140</v>
      </c>
      <c r="K31802" t="s">
        <v>140</v>
      </c>
      <c r="L31802" t="s">
        <v>140</v>
      </c>
      <c r="M31802" t="s">
        <v>140</v>
      </c>
      <c r="N31802" t="s">
        <v>140</v>
      </c>
      <c r="O31802" t="s">
        <v>140</v>
      </c>
      <c r="P31802" t="s">
        <v>140</v>
      </c>
      <c r="Q31802" t="s">
        <v>140</v>
      </c>
      <c r="R31802" t="s">
        <v>527</v>
      </c>
      <c r="S31802" t="s">
        <v>140</v>
      </c>
      <c r="T31802" t="s">
        <v>140</v>
      </c>
      <c r="U31802" t="s">
        <v>109</v>
      </c>
    </row>
    <row r="31803" spans="1:21" x14ac:dyDescent="0.35">
      <c r="A31803" t="s">
        <v>10</v>
      </c>
      <c r="B31803" t="s">
        <v>1130</v>
      </c>
      <c r="C31803">
        <v>45</v>
      </c>
      <c r="D31803" t="s">
        <v>987</v>
      </c>
      <c r="E31803" t="s">
        <v>140</v>
      </c>
      <c r="F31803" t="s">
        <v>1014</v>
      </c>
      <c r="G31803" t="s">
        <v>1066</v>
      </c>
      <c r="H31803" t="s">
        <v>1014</v>
      </c>
      <c r="I31803" t="s">
        <v>140</v>
      </c>
      <c r="J31803" t="s">
        <v>140</v>
      </c>
      <c r="K31803" t="s">
        <v>140</v>
      </c>
      <c r="L31803" t="s">
        <v>140</v>
      </c>
      <c r="M31803" t="s">
        <v>140</v>
      </c>
      <c r="N31803" t="s">
        <v>140</v>
      </c>
      <c r="O31803" t="s">
        <v>140</v>
      </c>
      <c r="P31803" t="s">
        <v>1014</v>
      </c>
      <c r="Q31803" t="s">
        <v>140</v>
      </c>
      <c r="R31803" t="s">
        <v>140</v>
      </c>
      <c r="S31803" t="s">
        <v>140</v>
      </c>
      <c r="T31803" t="s">
        <v>1014</v>
      </c>
      <c r="U31803" t="s">
        <v>1060</v>
      </c>
    </row>
    <row r="31804" spans="1:21" x14ac:dyDescent="0.35">
      <c r="A31804" t="s">
        <v>10</v>
      </c>
      <c r="B31804" t="s">
        <v>1131</v>
      </c>
      <c r="C31804">
        <v>6</v>
      </c>
      <c r="D31804" t="s">
        <v>653</v>
      </c>
      <c r="E31804" t="s">
        <v>140</v>
      </c>
      <c r="F31804" t="s">
        <v>654</v>
      </c>
      <c r="G31804" t="s">
        <v>140</v>
      </c>
      <c r="H31804" t="s">
        <v>140</v>
      </c>
      <c r="I31804" t="s">
        <v>140</v>
      </c>
      <c r="J31804" t="s">
        <v>140</v>
      </c>
      <c r="K31804" t="s">
        <v>140</v>
      </c>
      <c r="L31804" t="s">
        <v>140</v>
      </c>
      <c r="M31804" t="s">
        <v>140</v>
      </c>
      <c r="N31804" t="s">
        <v>140</v>
      </c>
      <c r="O31804" t="s">
        <v>140</v>
      </c>
      <c r="P31804" t="s">
        <v>140</v>
      </c>
      <c r="Q31804" t="s">
        <v>140</v>
      </c>
      <c r="R31804" t="s">
        <v>140</v>
      </c>
      <c r="S31804" t="s">
        <v>140</v>
      </c>
      <c r="T31804" t="s">
        <v>140</v>
      </c>
      <c r="U31804" t="s">
        <v>140</v>
      </c>
    </row>
    <row r="31805" spans="1:21" x14ac:dyDescent="0.35">
      <c r="A31805" t="s">
        <v>11</v>
      </c>
      <c r="B31805" t="s">
        <v>1129</v>
      </c>
      <c r="C31805">
        <v>6</v>
      </c>
      <c r="D31805" t="s">
        <v>177</v>
      </c>
      <c r="E31805" t="s">
        <v>140</v>
      </c>
      <c r="F31805" t="s">
        <v>140</v>
      </c>
      <c r="G31805" t="s">
        <v>140</v>
      </c>
      <c r="H31805" t="s">
        <v>140</v>
      </c>
      <c r="I31805" t="s">
        <v>140</v>
      </c>
      <c r="J31805" t="s">
        <v>140</v>
      </c>
      <c r="K31805" t="s">
        <v>140</v>
      </c>
      <c r="L31805" t="s">
        <v>140</v>
      </c>
      <c r="M31805" t="s">
        <v>140</v>
      </c>
      <c r="N31805" t="s">
        <v>140</v>
      </c>
      <c r="O31805" t="s">
        <v>140</v>
      </c>
      <c r="P31805" t="s">
        <v>140</v>
      </c>
      <c r="Q31805" t="s">
        <v>140</v>
      </c>
      <c r="R31805" t="s">
        <v>140</v>
      </c>
      <c r="S31805" t="s">
        <v>140</v>
      </c>
      <c r="T31805" t="s">
        <v>140</v>
      </c>
      <c r="U31805" t="s">
        <v>140</v>
      </c>
    </row>
    <row r="31806" spans="1:21" x14ac:dyDescent="0.35">
      <c r="A31806" t="s">
        <v>11</v>
      </c>
      <c r="B31806" t="s">
        <v>1130</v>
      </c>
      <c r="C31806">
        <v>40</v>
      </c>
      <c r="D31806" t="s">
        <v>442</v>
      </c>
      <c r="E31806" t="s">
        <v>140</v>
      </c>
      <c r="F31806" t="s">
        <v>140</v>
      </c>
      <c r="G31806" t="s">
        <v>140</v>
      </c>
      <c r="H31806" t="s">
        <v>1050</v>
      </c>
      <c r="I31806" t="s">
        <v>140</v>
      </c>
      <c r="J31806" t="s">
        <v>140</v>
      </c>
      <c r="K31806" t="s">
        <v>140</v>
      </c>
      <c r="L31806" t="s">
        <v>140</v>
      </c>
      <c r="M31806" t="s">
        <v>1050</v>
      </c>
      <c r="N31806" t="s">
        <v>140</v>
      </c>
      <c r="O31806" t="s">
        <v>140</v>
      </c>
      <c r="P31806" t="s">
        <v>574</v>
      </c>
      <c r="Q31806" t="s">
        <v>140</v>
      </c>
      <c r="R31806" t="s">
        <v>458</v>
      </c>
      <c r="S31806" t="s">
        <v>140</v>
      </c>
      <c r="T31806" t="s">
        <v>1048</v>
      </c>
      <c r="U31806" t="s">
        <v>140</v>
      </c>
    </row>
    <row r="31807" spans="1:21" x14ac:dyDescent="0.35">
      <c r="A31807" t="s">
        <v>11</v>
      </c>
      <c r="B31807" t="s">
        <v>1131</v>
      </c>
      <c r="C31807">
        <v>5</v>
      </c>
      <c r="D31807" t="s">
        <v>177</v>
      </c>
      <c r="E31807" t="s">
        <v>140</v>
      </c>
      <c r="F31807" t="s">
        <v>140</v>
      </c>
      <c r="G31807" t="s">
        <v>140</v>
      </c>
      <c r="H31807" t="s">
        <v>140</v>
      </c>
      <c r="I31807" t="s">
        <v>140</v>
      </c>
      <c r="J31807" t="s">
        <v>140</v>
      </c>
      <c r="K31807" t="s">
        <v>140</v>
      </c>
      <c r="L31807" t="s">
        <v>140</v>
      </c>
      <c r="M31807" t="s">
        <v>140</v>
      </c>
      <c r="N31807" t="s">
        <v>140</v>
      </c>
      <c r="O31807" t="s">
        <v>140</v>
      </c>
      <c r="P31807" t="s">
        <v>140</v>
      </c>
      <c r="Q31807" t="s">
        <v>140</v>
      </c>
      <c r="R31807" t="s">
        <v>140</v>
      </c>
      <c r="S31807" t="s">
        <v>140</v>
      </c>
      <c r="T31807" t="s">
        <v>140</v>
      </c>
      <c r="U31807" t="s">
        <v>140</v>
      </c>
    </row>
    <row r="31808" spans="1:21" x14ac:dyDescent="0.35">
      <c r="A31808" t="s">
        <v>12</v>
      </c>
      <c r="B31808" t="s">
        <v>1129</v>
      </c>
      <c r="C31808">
        <v>32</v>
      </c>
      <c r="D31808" t="s">
        <v>989</v>
      </c>
      <c r="E31808" t="s">
        <v>140</v>
      </c>
      <c r="F31808" t="s">
        <v>140</v>
      </c>
      <c r="G31808" t="s">
        <v>140</v>
      </c>
      <c r="H31808" t="s">
        <v>140</v>
      </c>
      <c r="I31808" t="s">
        <v>988</v>
      </c>
      <c r="J31808" t="s">
        <v>140</v>
      </c>
      <c r="K31808" t="s">
        <v>140</v>
      </c>
      <c r="L31808" t="s">
        <v>140</v>
      </c>
      <c r="M31808" t="s">
        <v>988</v>
      </c>
      <c r="N31808" t="s">
        <v>140</v>
      </c>
      <c r="O31808" t="s">
        <v>140</v>
      </c>
      <c r="P31808" t="s">
        <v>140</v>
      </c>
      <c r="Q31808" t="s">
        <v>140</v>
      </c>
      <c r="R31808" t="s">
        <v>1018</v>
      </c>
      <c r="S31808" t="s">
        <v>1018</v>
      </c>
      <c r="T31808" t="s">
        <v>140</v>
      </c>
      <c r="U31808" t="s">
        <v>988</v>
      </c>
    </row>
    <row r="31809" spans="1:21" x14ac:dyDescent="0.35">
      <c r="A31809" t="s">
        <v>12</v>
      </c>
      <c r="B31809" t="s">
        <v>1130</v>
      </c>
      <c r="C31809">
        <v>22</v>
      </c>
      <c r="D31809" t="s">
        <v>112</v>
      </c>
      <c r="E31809" t="s">
        <v>140</v>
      </c>
      <c r="F31809" t="s">
        <v>140</v>
      </c>
      <c r="G31809" t="s">
        <v>140</v>
      </c>
      <c r="H31809" t="s">
        <v>869</v>
      </c>
      <c r="I31809" t="s">
        <v>140</v>
      </c>
      <c r="J31809" t="s">
        <v>140</v>
      </c>
      <c r="K31809" t="s">
        <v>140</v>
      </c>
      <c r="L31809" t="s">
        <v>140</v>
      </c>
      <c r="M31809" t="s">
        <v>109</v>
      </c>
      <c r="N31809" t="s">
        <v>660</v>
      </c>
      <c r="O31809" t="s">
        <v>660</v>
      </c>
      <c r="P31809" t="s">
        <v>140</v>
      </c>
      <c r="Q31809" t="s">
        <v>140</v>
      </c>
      <c r="R31809" t="s">
        <v>140</v>
      </c>
      <c r="S31809" t="s">
        <v>140</v>
      </c>
      <c r="T31809" t="s">
        <v>140</v>
      </c>
      <c r="U31809" t="s">
        <v>140</v>
      </c>
    </row>
    <row r="31810" spans="1:21" x14ac:dyDescent="0.35">
      <c r="A31810" t="s">
        <v>12</v>
      </c>
      <c r="B31810" t="s">
        <v>1131</v>
      </c>
      <c r="C31810">
        <v>17</v>
      </c>
      <c r="D31810" t="s">
        <v>986</v>
      </c>
      <c r="E31810" t="s">
        <v>1049</v>
      </c>
      <c r="F31810" t="s">
        <v>140</v>
      </c>
      <c r="G31810" t="s">
        <v>140</v>
      </c>
      <c r="H31810" t="s">
        <v>1043</v>
      </c>
      <c r="I31810" t="s">
        <v>140</v>
      </c>
      <c r="J31810" t="s">
        <v>140</v>
      </c>
      <c r="K31810" t="s">
        <v>140</v>
      </c>
      <c r="L31810" t="s">
        <v>140</v>
      </c>
      <c r="M31810" t="s">
        <v>140</v>
      </c>
      <c r="N31810" t="s">
        <v>140</v>
      </c>
      <c r="O31810" t="s">
        <v>140</v>
      </c>
      <c r="P31810" t="s">
        <v>1049</v>
      </c>
      <c r="Q31810" t="s">
        <v>140</v>
      </c>
      <c r="R31810" t="s">
        <v>140</v>
      </c>
      <c r="S31810" t="s">
        <v>140</v>
      </c>
      <c r="T31810" t="s">
        <v>140</v>
      </c>
      <c r="U31810" t="s">
        <v>140</v>
      </c>
    </row>
    <row r="31811" spans="1:21" x14ac:dyDescent="0.35">
      <c r="A31811" t="s">
        <v>13</v>
      </c>
      <c r="B31811" t="s">
        <v>1129</v>
      </c>
      <c r="C31811">
        <v>4</v>
      </c>
      <c r="D31811" t="s">
        <v>418</v>
      </c>
      <c r="E31811" t="s">
        <v>140</v>
      </c>
      <c r="F31811" t="s">
        <v>140</v>
      </c>
      <c r="G31811" t="s">
        <v>528</v>
      </c>
      <c r="H31811" t="s">
        <v>140</v>
      </c>
      <c r="I31811" t="s">
        <v>140</v>
      </c>
      <c r="J31811" t="s">
        <v>140</v>
      </c>
      <c r="K31811" t="s">
        <v>140</v>
      </c>
      <c r="L31811" t="s">
        <v>140</v>
      </c>
      <c r="M31811" t="s">
        <v>140</v>
      </c>
      <c r="N31811" t="s">
        <v>140</v>
      </c>
      <c r="O31811" t="s">
        <v>140</v>
      </c>
      <c r="P31811" t="s">
        <v>140</v>
      </c>
      <c r="Q31811" t="s">
        <v>140</v>
      </c>
      <c r="R31811" t="s">
        <v>528</v>
      </c>
      <c r="S31811" t="s">
        <v>140</v>
      </c>
      <c r="T31811" t="s">
        <v>418</v>
      </c>
      <c r="U31811" t="s">
        <v>418</v>
      </c>
    </row>
    <row r="31812" spans="1:21" x14ac:dyDescent="0.35">
      <c r="A31812" t="s">
        <v>13</v>
      </c>
      <c r="B31812" t="s">
        <v>1130</v>
      </c>
      <c r="C31812">
        <v>27</v>
      </c>
      <c r="D31812" t="s">
        <v>986</v>
      </c>
      <c r="E31812" t="s">
        <v>140</v>
      </c>
      <c r="F31812" t="s">
        <v>140</v>
      </c>
      <c r="G31812" t="s">
        <v>140</v>
      </c>
      <c r="H31812" t="s">
        <v>140</v>
      </c>
      <c r="I31812" t="s">
        <v>140</v>
      </c>
      <c r="J31812" t="s">
        <v>140</v>
      </c>
      <c r="K31812" t="s">
        <v>140</v>
      </c>
      <c r="L31812" t="s">
        <v>140</v>
      </c>
      <c r="M31812" t="s">
        <v>1053</v>
      </c>
      <c r="N31812" t="s">
        <v>140</v>
      </c>
      <c r="O31812" t="s">
        <v>140</v>
      </c>
      <c r="P31812" t="s">
        <v>140</v>
      </c>
      <c r="Q31812" t="s">
        <v>140</v>
      </c>
      <c r="R31812" t="s">
        <v>140</v>
      </c>
      <c r="S31812" t="s">
        <v>140</v>
      </c>
      <c r="T31812" t="s">
        <v>140</v>
      </c>
      <c r="U31812" t="s">
        <v>1018</v>
      </c>
    </row>
    <row r="31813" spans="1:21" x14ac:dyDescent="0.35">
      <c r="A31813" t="s">
        <v>13</v>
      </c>
      <c r="B31813" t="s">
        <v>1131</v>
      </c>
      <c r="C31813">
        <v>21</v>
      </c>
      <c r="D31813" t="s">
        <v>1137</v>
      </c>
      <c r="E31813" t="s">
        <v>140</v>
      </c>
      <c r="F31813" t="s">
        <v>140</v>
      </c>
      <c r="G31813" t="s">
        <v>140</v>
      </c>
      <c r="H31813" t="s">
        <v>140</v>
      </c>
      <c r="I31813" t="s">
        <v>140</v>
      </c>
      <c r="J31813" t="s">
        <v>140</v>
      </c>
      <c r="K31813" t="s">
        <v>140</v>
      </c>
      <c r="L31813" t="s">
        <v>140</v>
      </c>
      <c r="M31813" t="s">
        <v>1053</v>
      </c>
      <c r="N31813" t="s">
        <v>1018</v>
      </c>
      <c r="O31813" t="s">
        <v>1018</v>
      </c>
      <c r="P31813" t="s">
        <v>140</v>
      </c>
      <c r="Q31813" t="s">
        <v>140</v>
      </c>
      <c r="R31813" t="s">
        <v>140</v>
      </c>
      <c r="S31813" t="s">
        <v>1018</v>
      </c>
      <c r="T31813" t="s">
        <v>140</v>
      </c>
      <c r="U31813" t="s">
        <v>1018</v>
      </c>
    </row>
    <row r="31814" spans="1:21" x14ac:dyDescent="0.35">
      <c r="A31814" t="s">
        <v>14</v>
      </c>
      <c r="B31814" t="s">
        <v>1129</v>
      </c>
      <c r="C31814">
        <v>16</v>
      </c>
      <c r="D31814" t="s">
        <v>1162</v>
      </c>
      <c r="E31814" t="s">
        <v>140</v>
      </c>
      <c r="F31814" t="s">
        <v>140</v>
      </c>
      <c r="G31814" t="s">
        <v>140</v>
      </c>
      <c r="H31814" t="s">
        <v>718</v>
      </c>
      <c r="I31814" t="s">
        <v>140</v>
      </c>
      <c r="J31814" t="s">
        <v>140</v>
      </c>
      <c r="K31814" t="s">
        <v>140</v>
      </c>
      <c r="L31814" t="s">
        <v>140</v>
      </c>
      <c r="M31814" t="s">
        <v>977</v>
      </c>
      <c r="N31814" t="s">
        <v>140</v>
      </c>
      <c r="O31814" t="s">
        <v>140</v>
      </c>
      <c r="P31814" t="s">
        <v>140</v>
      </c>
      <c r="Q31814" t="s">
        <v>140</v>
      </c>
      <c r="R31814" t="s">
        <v>140</v>
      </c>
      <c r="S31814" t="s">
        <v>140</v>
      </c>
      <c r="T31814" t="s">
        <v>140</v>
      </c>
      <c r="U31814" t="s">
        <v>977</v>
      </c>
    </row>
    <row r="31815" spans="1:21" x14ac:dyDescent="0.35">
      <c r="A31815" t="s">
        <v>14</v>
      </c>
      <c r="B31815" t="s">
        <v>1130</v>
      </c>
      <c r="C31815">
        <v>33</v>
      </c>
      <c r="D31815" t="s">
        <v>663</v>
      </c>
      <c r="E31815" t="s">
        <v>140</v>
      </c>
      <c r="F31815" t="s">
        <v>140</v>
      </c>
      <c r="G31815" t="s">
        <v>140</v>
      </c>
      <c r="H31815" t="s">
        <v>140</v>
      </c>
      <c r="I31815" t="s">
        <v>140</v>
      </c>
      <c r="J31815" t="s">
        <v>140</v>
      </c>
      <c r="K31815" t="s">
        <v>140</v>
      </c>
      <c r="L31815" t="s">
        <v>140</v>
      </c>
      <c r="M31815" t="s">
        <v>996</v>
      </c>
      <c r="N31815" t="s">
        <v>140</v>
      </c>
      <c r="O31815" t="s">
        <v>140</v>
      </c>
      <c r="P31815" t="s">
        <v>140</v>
      </c>
      <c r="Q31815" t="s">
        <v>140</v>
      </c>
      <c r="R31815" t="s">
        <v>140</v>
      </c>
      <c r="S31815" t="s">
        <v>140</v>
      </c>
      <c r="T31815" t="s">
        <v>99</v>
      </c>
      <c r="U31815" t="s">
        <v>733</v>
      </c>
    </row>
    <row r="31816" spans="1:21" x14ac:dyDescent="0.35">
      <c r="A31816" t="s">
        <v>14</v>
      </c>
      <c r="B31816" t="s">
        <v>1131</v>
      </c>
      <c r="C31816">
        <v>11</v>
      </c>
      <c r="D31816" t="s">
        <v>177</v>
      </c>
      <c r="E31816" t="s">
        <v>140</v>
      </c>
      <c r="F31816" t="s">
        <v>140</v>
      </c>
      <c r="G31816" t="s">
        <v>140</v>
      </c>
      <c r="H31816" t="s">
        <v>140</v>
      </c>
      <c r="I31816" t="s">
        <v>140</v>
      </c>
      <c r="J31816" t="s">
        <v>140</v>
      </c>
      <c r="K31816" t="s">
        <v>140</v>
      </c>
      <c r="L31816" t="s">
        <v>140</v>
      </c>
      <c r="M31816" t="s">
        <v>140</v>
      </c>
      <c r="N31816" t="s">
        <v>140</v>
      </c>
      <c r="O31816" t="s">
        <v>140</v>
      </c>
      <c r="P31816" t="s">
        <v>140</v>
      </c>
      <c r="Q31816" t="s">
        <v>140</v>
      </c>
      <c r="R31816" t="s">
        <v>140</v>
      </c>
      <c r="S31816" t="s">
        <v>140</v>
      </c>
      <c r="T31816" t="s">
        <v>140</v>
      </c>
      <c r="U31816" t="s">
        <v>140</v>
      </c>
    </row>
    <row r="31817" spans="1:21" x14ac:dyDescent="0.35">
      <c r="A31817" t="s">
        <v>15</v>
      </c>
      <c r="B31817" t="s">
        <v>1129</v>
      </c>
      <c r="C31817">
        <v>18</v>
      </c>
      <c r="D31817" t="s">
        <v>319</v>
      </c>
      <c r="E31817" t="s">
        <v>919</v>
      </c>
      <c r="F31817" t="s">
        <v>140</v>
      </c>
      <c r="G31817" t="s">
        <v>140</v>
      </c>
      <c r="H31817" t="s">
        <v>1067</v>
      </c>
      <c r="I31817" t="s">
        <v>286</v>
      </c>
      <c r="J31817" t="s">
        <v>919</v>
      </c>
      <c r="K31817" t="s">
        <v>140</v>
      </c>
      <c r="L31817" t="s">
        <v>140</v>
      </c>
      <c r="M31817" t="s">
        <v>140</v>
      </c>
      <c r="N31817" t="s">
        <v>140</v>
      </c>
      <c r="O31817" t="s">
        <v>140</v>
      </c>
      <c r="P31817" t="s">
        <v>140</v>
      </c>
      <c r="Q31817" t="s">
        <v>140</v>
      </c>
      <c r="R31817" t="s">
        <v>140</v>
      </c>
      <c r="S31817" t="s">
        <v>140</v>
      </c>
      <c r="T31817" t="s">
        <v>140</v>
      </c>
      <c r="U31817" t="s">
        <v>140</v>
      </c>
    </row>
    <row r="31818" spans="1:21" x14ac:dyDescent="0.35">
      <c r="A31818" t="s">
        <v>15</v>
      </c>
      <c r="B31818" t="s">
        <v>1130</v>
      </c>
      <c r="C31818">
        <v>24</v>
      </c>
      <c r="D31818" t="s">
        <v>457</v>
      </c>
      <c r="E31818" t="s">
        <v>140</v>
      </c>
      <c r="F31818" t="s">
        <v>140</v>
      </c>
      <c r="G31818" t="s">
        <v>140</v>
      </c>
      <c r="H31818" t="s">
        <v>140</v>
      </c>
      <c r="I31818" t="s">
        <v>140</v>
      </c>
      <c r="J31818" t="s">
        <v>140</v>
      </c>
      <c r="K31818" t="s">
        <v>140</v>
      </c>
      <c r="L31818" t="s">
        <v>140</v>
      </c>
      <c r="M31818" t="s">
        <v>664</v>
      </c>
      <c r="N31818" t="s">
        <v>140</v>
      </c>
      <c r="O31818" t="s">
        <v>1067</v>
      </c>
      <c r="P31818" t="s">
        <v>140</v>
      </c>
      <c r="Q31818" t="s">
        <v>140</v>
      </c>
      <c r="R31818" t="s">
        <v>140</v>
      </c>
      <c r="S31818" t="s">
        <v>1067</v>
      </c>
      <c r="T31818" t="s">
        <v>1019</v>
      </c>
      <c r="U31818" t="s">
        <v>848</v>
      </c>
    </row>
    <row r="31819" spans="1:21" x14ac:dyDescent="0.35">
      <c r="A31819" t="s">
        <v>15</v>
      </c>
      <c r="B31819" t="s">
        <v>1131</v>
      </c>
      <c r="C31819">
        <v>13</v>
      </c>
      <c r="D31819" t="s">
        <v>957</v>
      </c>
      <c r="E31819" t="s">
        <v>140</v>
      </c>
      <c r="F31819" t="s">
        <v>140</v>
      </c>
      <c r="G31819" t="s">
        <v>140</v>
      </c>
      <c r="H31819" t="s">
        <v>942</v>
      </c>
      <c r="I31819" t="s">
        <v>140</v>
      </c>
      <c r="J31819" t="s">
        <v>140</v>
      </c>
      <c r="K31819" t="s">
        <v>140</v>
      </c>
      <c r="L31819" t="s">
        <v>140</v>
      </c>
      <c r="M31819" t="s">
        <v>140</v>
      </c>
      <c r="N31819" t="s">
        <v>140</v>
      </c>
      <c r="O31819" t="s">
        <v>140</v>
      </c>
      <c r="P31819" t="s">
        <v>641</v>
      </c>
      <c r="Q31819" t="s">
        <v>140</v>
      </c>
      <c r="R31819" t="s">
        <v>140</v>
      </c>
      <c r="S31819" t="s">
        <v>140</v>
      </c>
      <c r="T31819" t="s">
        <v>140</v>
      </c>
      <c r="U31819" t="s">
        <v>140</v>
      </c>
    </row>
    <row r="31820" spans="1:21" x14ac:dyDescent="0.35">
      <c r="A31820" t="s">
        <v>16</v>
      </c>
      <c r="B31820" t="s">
        <v>1129</v>
      </c>
      <c r="C31820">
        <v>4</v>
      </c>
      <c r="D31820" t="s">
        <v>177</v>
      </c>
      <c r="E31820" t="s">
        <v>140</v>
      </c>
      <c r="F31820" t="s">
        <v>140</v>
      </c>
      <c r="G31820" t="s">
        <v>140</v>
      </c>
      <c r="H31820" t="s">
        <v>140</v>
      </c>
      <c r="I31820" t="s">
        <v>140</v>
      </c>
      <c r="J31820" t="s">
        <v>140</v>
      </c>
      <c r="K31820" t="s">
        <v>140</v>
      </c>
      <c r="L31820" t="s">
        <v>140</v>
      </c>
      <c r="M31820" t="s">
        <v>140</v>
      </c>
      <c r="N31820" t="s">
        <v>140</v>
      </c>
      <c r="O31820" t="s">
        <v>140</v>
      </c>
      <c r="P31820" t="s">
        <v>140</v>
      </c>
      <c r="Q31820" t="s">
        <v>140</v>
      </c>
      <c r="R31820" t="s">
        <v>140</v>
      </c>
      <c r="S31820" t="s">
        <v>140</v>
      </c>
      <c r="T31820" t="s">
        <v>140</v>
      </c>
      <c r="U31820" t="s">
        <v>140</v>
      </c>
    </row>
    <row r="31821" spans="1:21" x14ac:dyDescent="0.35">
      <c r="A31821" t="s">
        <v>16</v>
      </c>
      <c r="B31821" t="s">
        <v>1130</v>
      </c>
      <c r="C31821">
        <v>43</v>
      </c>
      <c r="D31821" t="s">
        <v>1167</v>
      </c>
      <c r="E31821" t="s">
        <v>140</v>
      </c>
      <c r="F31821" t="s">
        <v>140</v>
      </c>
      <c r="G31821" t="s">
        <v>140</v>
      </c>
      <c r="H31821" t="s">
        <v>1018</v>
      </c>
      <c r="I31821" t="s">
        <v>140</v>
      </c>
      <c r="J31821" t="s">
        <v>140</v>
      </c>
      <c r="K31821" t="s">
        <v>140</v>
      </c>
      <c r="L31821" t="s">
        <v>140</v>
      </c>
      <c r="M31821" t="s">
        <v>140</v>
      </c>
      <c r="N31821" t="s">
        <v>140</v>
      </c>
      <c r="O31821" t="s">
        <v>140</v>
      </c>
      <c r="P31821" t="s">
        <v>140</v>
      </c>
      <c r="Q31821" t="s">
        <v>140</v>
      </c>
      <c r="R31821" t="s">
        <v>1004</v>
      </c>
      <c r="S31821" t="s">
        <v>140</v>
      </c>
      <c r="T31821" t="s">
        <v>1004</v>
      </c>
      <c r="U31821" t="s">
        <v>345</v>
      </c>
    </row>
    <row r="31822" spans="1:21" x14ac:dyDescent="0.35">
      <c r="A31822" t="s">
        <v>16</v>
      </c>
      <c r="B31822" t="s">
        <v>1131</v>
      </c>
      <c r="C31822">
        <v>11</v>
      </c>
      <c r="D31822" t="s">
        <v>177</v>
      </c>
      <c r="E31822" t="s">
        <v>140</v>
      </c>
      <c r="F31822" t="s">
        <v>140</v>
      </c>
      <c r="G31822" t="s">
        <v>140</v>
      </c>
      <c r="H31822" t="s">
        <v>140</v>
      </c>
      <c r="I31822" t="s">
        <v>140</v>
      </c>
      <c r="J31822" t="s">
        <v>140</v>
      </c>
      <c r="K31822" t="s">
        <v>140</v>
      </c>
      <c r="L31822" t="s">
        <v>140</v>
      </c>
      <c r="M31822" t="s">
        <v>140</v>
      </c>
      <c r="N31822" t="s">
        <v>140</v>
      </c>
      <c r="O31822" t="s">
        <v>140</v>
      </c>
      <c r="P31822" t="s">
        <v>140</v>
      </c>
      <c r="Q31822" t="s">
        <v>140</v>
      </c>
      <c r="R31822" t="s">
        <v>140</v>
      </c>
      <c r="S31822" t="s">
        <v>140</v>
      </c>
      <c r="T31822" t="s">
        <v>140</v>
      </c>
      <c r="U31822" t="s">
        <v>140</v>
      </c>
    </row>
    <row r="31823" spans="1:21" x14ac:dyDescent="0.35">
      <c r="A31823" t="s">
        <v>17</v>
      </c>
      <c r="B31823" t="s">
        <v>1129</v>
      </c>
      <c r="C31823">
        <v>12</v>
      </c>
      <c r="D31823" t="s">
        <v>859</v>
      </c>
      <c r="E31823" t="s">
        <v>140</v>
      </c>
      <c r="F31823" t="s">
        <v>140</v>
      </c>
      <c r="G31823" t="s">
        <v>140</v>
      </c>
      <c r="H31823" t="s">
        <v>317</v>
      </c>
      <c r="I31823" t="s">
        <v>860</v>
      </c>
      <c r="J31823" t="s">
        <v>140</v>
      </c>
      <c r="K31823" t="s">
        <v>140</v>
      </c>
      <c r="L31823" t="s">
        <v>140</v>
      </c>
      <c r="M31823" t="s">
        <v>140</v>
      </c>
      <c r="N31823" t="s">
        <v>140</v>
      </c>
      <c r="O31823" t="s">
        <v>140</v>
      </c>
      <c r="P31823" t="s">
        <v>140</v>
      </c>
      <c r="Q31823" t="s">
        <v>140</v>
      </c>
      <c r="R31823" t="s">
        <v>140</v>
      </c>
      <c r="S31823" t="s">
        <v>140</v>
      </c>
      <c r="T31823" t="s">
        <v>140</v>
      </c>
      <c r="U31823" t="s">
        <v>140</v>
      </c>
    </row>
    <row r="31824" spans="1:21" x14ac:dyDescent="0.35">
      <c r="A31824" t="s">
        <v>17</v>
      </c>
      <c r="B31824" t="s">
        <v>1130</v>
      </c>
      <c r="C31824">
        <v>51</v>
      </c>
      <c r="D31824" t="s">
        <v>1086</v>
      </c>
      <c r="E31824" t="s">
        <v>140</v>
      </c>
      <c r="F31824" t="s">
        <v>140</v>
      </c>
      <c r="G31824" t="s">
        <v>140</v>
      </c>
      <c r="H31824" t="s">
        <v>996</v>
      </c>
      <c r="I31824" t="s">
        <v>1050</v>
      </c>
      <c r="J31824" t="s">
        <v>775</v>
      </c>
      <c r="K31824" t="s">
        <v>140</v>
      </c>
      <c r="L31824" t="s">
        <v>140</v>
      </c>
      <c r="M31824" t="s">
        <v>1098</v>
      </c>
      <c r="N31824" t="s">
        <v>140</v>
      </c>
      <c r="O31824" t="s">
        <v>140</v>
      </c>
      <c r="P31824" t="s">
        <v>996</v>
      </c>
      <c r="Q31824" t="s">
        <v>140</v>
      </c>
      <c r="R31824" t="s">
        <v>140</v>
      </c>
      <c r="S31824" t="s">
        <v>140</v>
      </c>
      <c r="T31824" t="s">
        <v>1067</v>
      </c>
      <c r="U31824" t="s">
        <v>1051</v>
      </c>
    </row>
    <row r="31825" spans="1:21" x14ac:dyDescent="0.35">
      <c r="A31825" t="s">
        <v>17</v>
      </c>
      <c r="B31825" t="s">
        <v>1131</v>
      </c>
      <c r="C31825">
        <v>5</v>
      </c>
      <c r="D31825" t="s">
        <v>972</v>
      </c>
      <c r="E31825" t="s">
        <v>140</v>
      </c>
      <c r="F31825" t="s">
        <v>140</v>
      </c>
      <c r="G31825" t="s">
        <v>140</v>
      </c>
      <c r="H31825" t="s">
        <v>894</v>
      </c>
      <c r="I31825" t="s">
        <v>140</v>
      </c>
      <c r="J31825" t="s">
        <v>140</v>
      </c>
      <c r="K31825" t="s">
        <v>140</v>
      </c>
      <c r="L31825" t="s">
        <v>140</v>
      </c>
      <c r="M31825" t="s">
        <v>140</v>
      </c>
      <c r="N31825" t="s">
        <v>140</v>
      </c>
      <c r="O31825" t="s">
        <v>140</v>
      </c>
      <c r="P31825" t="s">
        <v>140</v>
      </c>
      <c r="Q31825" t="s">
        <v>140</v>
      </c>
      <c r="R31825" t="s">
        <v>140</v>
      </c>
      <c r="S31825" t="s">
        <v>140</v>
      </c>
      <c r="T31825" t="s">
        <v>140</v>
      </c>
      <c r="U31825" t="s">
        <v>140</v>
      </c>
    </row>
    <row r="31826" spans="1:21" x14ac:dyDescent="0.35">
      <c r="A31826" t="s">
        <v>18</v>
      </c>
      <c r="B31826" t="s">
        <v>1129</v>
      </c>
      <c r="C31826">
        <v>5</v>
      </c>
      <c r="D31826" t="s">
        <v>483</v>
      </c>
      <c r="E31826" t="s">
        <v>165</v>
      </c>
      <c r="F31826" t="s">
        <v>140</v>
      </c>
      <c r="G31826" t="s">
        <v>140</v>
      </c>
      <c r="H31826" t="s">
        <v>113</v>
      </c>
      <c r="I31826" t="s">
        <v>140</v>
      </c>
      <c r="J31826" t="s">
        <v>140</v>
      </c>
      <c r="K31826" t="s">
        <v>140</v>
      </c>
      <c r="L31826" t="s">
        <v>140</v>
      </c>
      <c r="M31826" t="s">
        <v>140</v>
      </c>
      <c r="N31826" t="s">
        <v>140</v>
      </c>
      <c r="O31826" t="s">
        <v>140</v>
      </c>
      <c r="P31826" t="s">
        <v>140</v>
      </c>
      <c r="Q31826" t="s">
        <v>140</v>
      </c>
      <c r="R31826" t="s">
        <v>140</v>
      </c>
      <c r="S31826" t="s">
        <v>140</v>
      </c>
      <c r="T31826" t="s">
        <v>140</v>
      </c>
      <c r="U31826" t="s">
        <v>140</v>
      </c>
    </row>
    <row r="31827" spans="1:21" x14ac:dyDescent="0.35">
      <c r="A31827" t="s">
        <v>18</v>
      </c>
      <c r="B31827" t="s">
        <v>1130</v>
      </c>
      <c r="C31827">
        <v>33</v>
      </c>
      <c r="D31827" t="s">
        <v>126</v>
      </c>
      <c r="E31827" t="s">
        <v>140</v>
      </c>
      <c r="F31827" t="s">
        <v>140</v>
      </c>
      <c r="G31827" t="s">
        <v>140</v>
      </c>
      <c r="H31827" t="s">
        <v>140</v>
      </c>
      <c r="I31827" t="s">
        <v>140</v>
      </c>
      <c r="J31827" t="s">
        <v>140</v>
      </c>
      <c r="K31827" t="s">
        <v>140</v>
      </c>
      <c r="L31827" t="s">
        <v>140</v>
      </c>
      <c r="M31827" t="s">
        <v>1023</v>
      </c>
      <c r="N31827" t="s">
        <v>140</v>
      </c>
      <c r="O31827" t="s">
        <v>140</v>
      </c>
      <c r="P31827" t="s">
        <v>140</v>
      </c>
      <c r="Q31827" t="s">
        <v>140</v>
      </c>
      <c r="R31827" t="s">
        <v>140</v>
      </c>
      <c r="S31827" t="s">
        <v>140</v>
      </c>
      <c r="T31827" t="s">
        <v>140</v>
      </c>
      <c r="U31827" t="s">
        <v>345</v>
      </c>
    </row>
    <row r="31828" spans="1:21" x14ac:dyDescent="0.35">
      <c r="A31828" t="s">
        <v>18</v>
      </c>
      <c r="B31828" t="s">
        <v>1131</v>
      </c>
      <c r="C31828">
        <v>17</v>
      </c>
      <c r="D31828" t="s">
        <v>1161</v>
      </c>
      <c r="E31828" t="s">
        <v>140</v>
      </c>
      <c r="F31828" t="s">
        <v>140</v>
      </c>
      <c r="G31828" t="s">
        <v>140</v>
      </c>
      <c r="H31828" t="s">
        <v>140</v>
      </c>
      <c r="I31828" t="s">
        <v>1059</v>
      </c>
      <c r="J31828" t="s">
        <v>140</v>
      </c>
      <c r="K31828" t="s">
        <v>140</v>
      </c>
      <c r="L31828" t="s">
        <v>140</v>
      </c>
      <c r="M31828" t="s">
        <v>1011</v>
      </c>
      <c r="N31828" t="s">
        <v>140</v>
      </c>
      <c r="O31828" t="s">
        <v>140</v>
      </c>
      <c r="P31828" t="s">
        <v>140</v>
      </c>
      <c r="Q31828" t="s">
        <v>140</v>
      </c>
      <c r="R31828" t="s">
        <v>140</v>
      </c>
      <c r="S31828" t="s">
        <v>140</v>
      </c>
      <c r="T31828" t="s">
        <v>140</v>
      </c>
      <c r="U31828" t="s">
        <v>140</v>
      </c>
    </row>
    <row r="31829" spans="1:21" x14ac:dyDescent="0.35">
      <c r="A31829" t="s">
        <v>19</v>
      </c>
      <c r="B31829" t="s">
        <v>1129</v>
      </c>
      <c r="C31829">
        <v>4</v>
      </c>
      <c r="D31829" t="s">
        <v>177</v>
      </c>
      <c r="E31829" t="s">
        <v>140</v>
      </c>
      <c r="F31829" t="s">
        <v>140</v>
      </c>
      <c r="G31829" t="s">
        <v>140</v>
      </c>
      <c r="H31829" t="s">
        <v>140</v>
      </c>
      <c r="I31829" t="s">
        <v>140</v>
      </c>
      <c r="J31829" t="s">
        <v>140</v>
      </c>
      <c r="K31829" t="s">
        <v>140</v>
      </c>
      <c r="L31829" t="s">
        <v>140</v>
      </c>
      <c r="M31829" t="s">
        <v>140</v>
      </c>
      <c r="N31829" t="s">
        <v>140</v>
      </c>
      <c r="O31829" t="s">
        <v>140</v>
      </c>
      <c r="P31829" t="s">
        <v>140</v>
      </c>
      <c r="Q31829" t="s">
        <v>140</v>
      </c>
      <c r="R31829" t="s">
        <v>140</v>
      </c>
      <c r="S31829" t="s">
        <v>140</v>
      </c>
      <c r="T31829" t="s">
        <v>140</v>
      </c>
      <c r="U31829" t="s">
        <v>140</v>
      </c>
    </row>
    <row r="31830" spans="1:21" x14ac:dyDescent="0.35">
      <c r="A31830" t="s">
        <v>19</v>
      </c>
      <c r="B31830" t="s">
        <v>1130</v>
      </c>
      <c r="C31830">
        <v>38</v>
      </c>
      <c r="D31830" t="s">
        <v>378</v>
      </c>
      <c r="E31830" t="s">
        <v>140</v>
      </c>
      <c r="F31830" t="s">
        <v>140</v>
      </c>
      <c r="G31830" t="s">
        <v>996</v>
      </c>
      <c r="H31830" t="s">
        <v>996</v>
      </c>
      <c r="I31830" t="s">
        <v>140</v>
      </c>
      <c r="J31830" t="s">
        <v>140</v>
      </c>
      <c r="K31830" t="s">
        <v>996</v>
      </c>
      <c r="L31830" t="s">
        <v>140</v>
      </c>
      <c r="M31830" t="s">
        <v>91</v>
      </c>
      <c r="N31830" t="s">
        <v>140</v>
      </c>
      <c r="O31830" t="s">
        <v>996</v>
      </c>
      <c r="P31830" t="s">
        <v>996</v>
      </c>
      <c r="Q31830" t="s">
        <v>140</v>
      </c>
      <c r="R31830" t="s">
        <v>1043</v>
      </c>
      <c r="S31830" t="s">
        <v>458</v>
      </c>
      <c r="T31830" t="s">
        <v>996</v>
      </c>
      <c r="U31830" t="s">
        <v>317</v>
      </c>
    </row>
    <row r="31831" spans="1:21" x14ac:dyDescent="0.35">
      <c r="A31831" t="s">
        <v>19</v>
      </c>
      <c r="B31831" t="s">
        <v>1131</v>
      </c>
      <c r="C31831">
        <v>13</v>
      </c>
      <c r="D31831" t="s">
        <v>892</v>
      </c>
      <c r="E31831" t="s">
        <v>140</v>
      </c>
      <c r="F31831" t="s">
        <v>1048</v>
      </c>
      <c r="G31831" t="s">
        <v>140</v>
      </c>
      <c r="H31831" t="s">
        <v>140</v>
      </c>
      <c r="I31831" t="s">
        <v>140</v>
      </c>
      <c r="J31831" t="s">
        <v>140</v>
      </c>
      <c r="K31831" t="s">
        <v>140</v>
      </c>
      <c r="L31831" t="s">
        <v>140</v>
      </c>
      <c r="M31831" t="s">
        <v>1048</v>
      </c>
      <c r="N31831" t="s">
        <v>140</v>
      </c>
      <c r="O31831" t="s">
        <v>140</v>
      </c>
      <c r="P31831" t="s">
        <v>140</v>
      </c>
      <c r="Q31831" t="s">
        <v>140</v>
      </c>
      <c r="R31831" t="s">
        <v>1048</v>
      </c>
      <c r="S31831" t="s">
        <v>140</v>
      </c>
      <c r="T31831" t="s">
        <v>140</v>
      </c>
      <c r="U31831" t="s">
        <v>317</v>
      </c>
    </row>
    <row r="31832" spans="1:21" x14ac:dyDescent="0.35">
      <c r="A31832" t="s">
        <v>20</v>
      </c>
      <c r="B31832" t="s">
        <v>1129</v>
      </c>
      <c r="C31832">
        <v>6</v>
      </c>
      <c r="D31832" t="s">
        <v>429</v>
      </c>
      <c r="E31832" t="s">
        <v>140</v>
      </c>
      <c r="F31832" t="s">
        <v>140</v>
      </c>
      <c r="G31832" t="s">
        <v>140</v>
      </c>
      <c r="H31832" t="s">
        <v>140</v>
      </c>
      <c r="I31832" t="s">
        <v>140</v>
      </c>
      <c r="J31832" t="s">
        <v>140</v>
      </c>
      <c r="K31832" t="s">
        <v>140</v>
      </c>
      <c r="L31832" t="s">
        <v>140</v>
      </c>
      <c r="M31832" t="s">
        <v>140</v>
      </c>
      <c r="N31832" t="s">
        <v>140</v>
      </c>
      <c r="O31832" t="s">
        <v>140</v>
      </c>
      <c r="P31832" t="s">
        <v>140</v>
      </c>
      <c r="Q31832" t="s">
        <v>140</v>
      </c>
      <c r="R31832" t="s">
        <v>140</v>
      </c>
      <c r="S31832" t="s">
        <v>140</v>
      </c>
      <c r="T31832" t="s">
        <v>428</v>
      </c>
      <c r="U31832" t="s">
        <v>140</v>
      </c>
    </row>
    <row r="31833" spans="1:21" x14ac:dyDescent="0.35">
      <c r="A31833" t="s">
        <v>20</v>
      </c>
      <c r="B31833" t="s">
        <v>1130</v>
      </c>
      <c r="C31833">
        <v>19</v>
      </c>
      <c r="D31833" t="s">
        <v>491</v>
      </c>
      <c r="E31833" t="s">
        <v>140</v>
      </c>
      <c r="F31833" t="s">
        <v>140</v>
      </c>
      <c r="G31833" t="s">
        <v>140</v>
      </c>
      <c r="H31833" t="s">
        <v>140</v>
      </c>
      <c r="I31833" t="s">
        <v>140</v>
      </c>
      <c r="J31833" t="s">
        <v>515</v>
      </c>
      <c r="K31833" t="s">
        <v>140</v>
      </c>
      <c r="L31833" t="s">
        <v>140</v>
      </c>
      <c r="M31833" t="s">
        <v>140</v>
      </c>
      <c r="N31833" t="s">
        <v>140</v>
      </c>
      <c r="O31833" t="s">
        <v>140</v>
      </c>
      <c r="P31833" t="s">
        <v>140</v>
      </c>
      <c r="Q31833" t="s">
        <v>140</v>
      </c>
      <c r="R31833" t="s">
        <v>140</v>
      </c>
      <c r="S31833" t="s">
        <v>140</v>
      </c>
      <c r="T31833" t="s">
        <v>140</v>
      </c>
      <c r="U31833" t="s">
        <v>662</v>
      </c>
    </row>
    <row r="31834" spans="1:21" x14ac:dyDescent="0.35">
      <c r="A31834" t="s">
        <v>20</v>
      </c>
      <c r="B31834" t="s">
        <v>1131</v>
      </c>
      <c r="C31834">
        <v>27</v>
      </c>
      <c r="D31834" t="s">
        <v>1261</v>
      </c>
      <c r="E31834" t="s">
        <v>140</v>
      </c>
      <c r="F31834" t="s">
        <v>140</v>
      </c>
      <c r="G31834" t="s">
        <v>140</v>
      </c>
      <c r="H31834" t="s">
        <v>140</v>
      </c>
      <c r="I31834" t="s">
        <v>1048</v>
      </c>
      <c r="J31834" t="s">
        <v>140</v>
      </c>
      <c r="K31834" t="s">
        <v>140</v>
      </c>
      <c r="L31834" t="s">
        <v>140</v>
      </c>
      <c r="M31834" t="s">
        <v>996</v>
      </c>
      <c r="N31834" t="s">
        <v>140</v>
      </c>
      <c r="O31834" t="s">
        <v>140</v>
      </c>
      <c r="P31834" t="s">
        <v>1011</v>
      </c>
      <c r="Q31834" t="s">
        <v>140</v>
      </c>
      <c r="R31834" t="s">
        <v>140</v>
      </c>
      <c r="S31834" t="s">
        <v>140</v>
      </c>
      <c r="T31834" t="s">
        <v>140</v>
      </c>
      <c r="U31834" t="s">
        <v>1061</v>
      </c>
    </row>
    <row r="31835" spans="1:21" x14ac:dyDescent="0.35">
      <c r="A31835" t="s">
        <v>21</v>
      </c>
      <c r="B31835" t="s">
        <v>1129</v>
      </c>
      <c r="C31835">
        <v>14</v>
      </c>
      <c r="D31835" t="s">
        <v>1086</v>
      </c>
      <c r="E31835" t="s">
        <v>140</v>
      </c>
      <c r="F31835" t="s">
        <v>140</v>
      </c>
      <c r="G31835" t="s">
        <v>140</v>
      </c>
      <c r="H31835" t="s">
        <v>915</v>
      </c>
      <c r="I31835" t="s">
        <v>140</v>
      </c>
      <c r="J31835" t="s">
        <v>140</v>
      </c>
      <c r="K31835" t="s">
        <v>140</v>
      </c>
      <c r="L31835" t="s">
        <v>140</v>
      </c>
      <c r="M31835" t="s">
        <v>915</v>
      </c>
      <c r="N31835" t="s">
        <v>140</v>
      </c>
      <c r="O31835" t="s">
        <v>140</v>
      </c>
      <c r="P31835" t="s">
        <v>915</v>
      </c>
      <c r="Q31835" t="s">
        <v>140</v>
      </c>
      <c r="R31835" t="s">
        <v>140</v>
      </c>
      <c r="S31835" t="s">
        <v>140</v>
      </c>
      <c r="T31835" t="s">
        <v>140</v>
      </c>
      <c r="U31835" t="s">
        <v>140</v>
      </c>
    </row>
    <row r="31836" spans="1:21" x14ac:dyDescent="0.35">
      <c r="A31836" t="s">
        <v>21</v>
      </c>
      <c r="B31836" t="s">
        <v>1130</v>
      </c>
      <c r="C31836">
        <v>16</v>
      </c>
      <c r="D31836" t="s">
        <v>36</v>
      </c>
      <c r="E31836" t="s">
        <v>446</v>
      </c>
      <c r="F31836" t="s">
        <v>1003</v>
      </c>
      <c r="G31836" t="s">
        <v>1003</v>
      </c>
      <c r="H31836" t="s">
        <v>1003</v>
      </c>
      <c r="I31836" t="s">
        <v>1003</v>
      </c>
      <c r="J31836" t="s">
        <v>1003</v>
      </c>
      <c r="K31836" t="s">
        <v>1003</v>
      </c>
      <c r="L31836" t="s">
        <v>140</v>
      </c>
      <c r="M31836" t="s">
        <v>592</v>
      </c>
      <c r="N31836" t="s">
        <v>1003</v>
      </c>
      <c r="O31836" t="s">
        <v>1003</v>
      </c>
      <c r="P31836" t="s">
        <v>1003</v>
      </c>
      <c r="Q31836" t="s">
        <v>1003</v>
      </c>
      <c r="R31836" t="s">
        <v>1003</v>
      </c>
      <c r="S31836" t="s">
        <v>1003</v>
      </c>
      <c r="T31836" t="s">
        <v>1003</v>
      </c>
      <c r="U31836" t="s">
        <v>446</v>
      </c>
    </row>
    <row r="31837" spans="1:21" x14ac:dyDescent="0.35">
      <c r="A31837" t="s">
        <v>21</v>
      </c>
      <c r="B31837" t="s">
        <v>1131</v>
      </c>
      <c r="C31837">
        <v>27</v>
      </c>
      <c r="D31837" t="s">
        <v>106</v>
      </c>
      <c r="E31837" t="s">
        <v>140</v>
      </c>
      <c r="F31837" t="s">
        <v>140</v>
      </c>
      <c r="G31837" t="s">
        <v>140</v>
      </c>
      <c r="H31837" t="s">
        <v>1052</v>
      </c>
      <c r="I31837" t="s">
        <v>140</v>
      </c>
      <c r="J31837" t="s">
        <v>1052</v>
      </c>
      <c r="K31837" t="s">
        <v>140</v>
      </c>
      <c r="L31837" t="s">
        <v>140</v>
      </c>
      <c r="M31837" t="s">
        <v>140</v>
      </c>
      <c r="N31837" t="s">
        <v>140</v>
      </c>
      <c r="O31837" t="s">
        <v>1052</v>
      </c>
      <c r="P31837" t="s">
        <v>1052</v>
      </c>
      <c r="Q31837" t="s">
        <v>140</v>
      </c>
      <c r="R31837" t="s">
        <v>140</v>
      </c>
      <c r="S31837" t="s">
        <v>140</v>
      </c>
      <c r="T31837" t="s">
        <v>109</v>
      </c>
      <c r="U31837" t="s">
        <v>1052</v>
      </c>
    </row>
    <row r="31838" spans="1:21" x14ac:dyDescent="0.35">
      <c r="A31838" t="s">
        <v>22</v>
      </c>
      <c r="B31838" t="s">
        <v>1129</v>
      </c>
      <c r="C31838">
        <v>4</v>
      </c>
      <c r="D31838" t="s">
        <v>177</v>
      </c>
      <c r="E31838" t="s">
        <v>140</v>
      </c>
      <c r="F31838" t="s">
        <v>140</v>
      </c>
      <c r="G31838" t="s">
        <v>140</v>
      </c>
      <c r="H31838" t="s">
        <v>140</v>
      </c>
      <c r="I31838" t="s">
        <v>140</v>
      </c>
      <c r="J31838" t="s">
        <v>140</v>
      </c>
      <c r="K31838" t="s">
        <v>140</v>
      </c>
      <c r="L31838" t="s">
        <v>140</v>
      </c>
      <c r="M31838" t="s">
        <v>140</v>
      </c>
      <c r="N31838" t="s">
        <v>140</v>
      </c>
      <c r="O31838" t="s">
        <v>140</v>
      </c>
      <c r="P31838" t="s">
        <v>140</v>
      </c>
      <c r="Q31838" t="s">
        <v>140</v>
      </c>
      <c r="R31838" t="s">
        <v>140</v>
      </c>
      <c r="S31838" t="s">
        <v>140</v>
      </c>
      <c r="T31838" t="s">
        <v>140</v>
      </c>
      <c r="U31838" t="s">
        <v>140</v>
      </c>
    </row>
    <row r="31839" spans="1:21" x14ac:dyDescent="0.35">
      <c r="A31839" t="s">
        <v>22</v>
      </c>
      <c r="B31839" t="s">
        <v>1130</v>
      </c>
      <c r="C31839">
        <v>57</v>
      </c>
      <c r="D31839" t="s">
        <v>776</v>
      </c>
      <c r="E31839" t="s">
        <v>1014</v>
      </c>
      <c r="F31839" t="s">
        <v>140</v>
      </c>
      <c r="G31839" t="s">
        <v>140</v>
      </c>
      <c r="H31839" t="s">
        <v>733</v>
      </c>
      <c r="I31839" t="s">
        <v>140</v>
      </c>
      <c r="J31839" t="s">
        <v>1019</v>
      </c>
      <c r="K31839" t="s">
        <v>140</v>
      </c>
      <c r="L31839" t="s">
        <v>1054</v>
      </c>
      <c r="M31839" t="s">
        <v>140</v>
      </c>
      <c r="N31839" t="s">
        <v>140</v>
      </c>
      <c r="O31839" t="s">
        <v>140</v>
      </c>
      <c r="P31839" t="s">
        <v>1014</v>
      </c>
      <c r="Q31839" t="s">
        <v>140</v>
      </c>
      <c r="R31839" t="s">
        <v>140</v>
      </c>
      <c r="S31839" t="s">
        <v>140</v>
      </c>
      <c r="T31839" t="s">
        <v>1014</v>
      </c>
      <c r="U31839" t="s">
        <v>1053</v>
      </c>
    </row>
    <row r="31840" spans="1:21" x14ac:dyDescent="0.35">
      <c r="A31840" t="s">
        <v>22</v>
      </c>
      <c r="B31840" t="s">
        <v>1131</v>
      </c>
      <c r="C31840">
        <v>7</v>
      </c>
      <c r="D31840" t="s">
        <v>177</v>
      </c>
      <c r="E31840" t="s">
        <v>140</v>
      </c>
      <c r="F31840" t="s">
        <v>140</v>
      </c>
      <c r="G31840" t="s">
        <v>140</v>
      </c>
      <c r="H31840" t="s">
        <v>140</v>
      </c>
      <c r="I31840" t="s">
        <v>140</v>
      </c>
      <c r="J31840" t="s">
        <v>140</v>
      </c>
      <c r="K31840" t="s">
        <v>140</v>
      </c>
      <c r="L31840" t="s">
        <v>140</v>
      </c>
      <c r="M31840" t="s">
        <v>140</v>
      </c>
      <c r="N31840" t="s">
        <v>140</v>
      </c>
      <c r="O31840" t="s">
        <v>140</v>
      </c>
      <c r="P31840" t="s">
        <v>140</v>
      </c>
      <c r="Q31840" t="s">
        <v>140</v>
      </c>
      <c r="R31840" t="s">
        <v>140</v>
      </c>
      <c r="S31840" t="s">
        <v>140</v>
      </c>
      <c r="T31840" t="s">
        <v>140</v>
      </c>
      <c r="U31840" t="s">
        <v>140</v>
      </c>
    </row>
    <row r="31841" spans="1:21" x14ac:dyDescent="0.35">
      <c r="A31841" t="s">
        <v>23</v>
      </c>
      <c r="B31841" t="s">
        <v>1129</v>
      </c>
      <c r="C31841">
        <v>5</v>
      </c>
      <c r="D31841" t="s">
        <v>233</v>
      </c>
      <c r="E31841" t="s">
        <v>131</v>
      </c>
      <c r="F31841" t="s">
        <v>131</v>
      </c>
      <c r="G31841" t="s">
        <v>140</v>
      </c>
      <c r="H31841" t="s">
        <v>140</v>
      </c>
      <c r="I31841" t="s">
        <v>140</v>
      </c>
      <c r="J31841" t="s">
        <v>140</v>
      </c>
      <c r="K31841" t="s">
        <v>140</v>
      </c>
      <c r="L31841" t="s">
        <v>140</v>
      </c>
      <c r="M31841" t="s">
        <v>685</v>
      </c>
      <c r="N31841" t="s">
        <v>140</v>
      </c>
      <c r="O31841" t="s">
        <v>140</v>
      </c>
      <c r="P31841" t="s">
        <v>140</v>
      </c>
      <c r="Q31841" t="s">
        <v>140</v>
      </c>
      <c r="R31841" t="s">
        <v>140</v>
      </c>
      <c r="S31841" t="s">
        <v>140</v>
      </c>
      <c r="T31841" t="s">
        <v>140</v>
      </c>
      <c r="U31841" t="s">
        <v>140</v>
      </c>
    </row>
    <row r="31842" spans="1:21" x14ac:dyDescent="0.35">
      <c r="A31842" t="s">
        <v>23</v>
      </c>
      <c r="B31842" t="s">
        <v>1130</v>
      </c>
      <c r="C31842">
        <v>28</v>
      </c>
      <c r="D31842" t="s">
        <v>106</v>
      </c>
      <c r="E31842" t="s">
        <v>140</v>
      </c>
      <c r="F31842" t="s">
        <v>140</v>
      </c>
      <c r="G31842" t="s">
        <v>1014</v>
      </c>
      <c r="H31842" t="s">
        <v>1050</v>
      </c>
      <c r="I31842" t="s">
        <v>140</v>
      </c>
      <c r="J31842" t="s">
        <v>140</v>
      </c>
      <c r="K31842" t="s">
        <v>140</v>
      </c>
      <c r="L31842" t="s">
        <v>140</v>
      </c>
      <c r="M31842" t="s">
        <v>977</v>
      </c>
      <c r="N31842" t="s">
        <v>140</v>
      </c>
      <c r="O31842" t="s">
        <v>140</v>
      </c>
      <c r="P31842" t="s">
        <v>140</v>
      </c>
      <c r="Q31842" t="s">
        <v>140</v>
      </c>
      <c r="R31842" t="s">
        <v>140</v>
      </c>
      <c r="S31842" t="s">
        <v>140</v>
      </c>
      <c r="T31842" t="s">
        <v>140</v>
      </c>
      <c r="U31842" t="s">
        <v>1057</v>
      </c>
    </row>
    <row r="31843" spans="1:21" x14ac:dyDescent="0.35">
      <c r="A31843" t="s">
        <v>23</v>
      </c>
      <c r="B31843" t="s">
        <v>1131</v>
      </c>
      <c r="C31843">
        <v>17</v>
      </c>
      <c r="D31843" t="s">
        <v>534</v>
      </c>
      <c r="E31843" t="s">
        <v>140</v>
      </c>
      <c r="F31843" t="s">
        <v>140</v>
      </c>
      <c r="G31843" t="s">
        <v>140</v>
      </c>
      <c r="H31843" t="s">
        <v>1073</v>
      </c>
      <c r="I31843" t="s">
        <v>1085</v>
      </c>
      <c r="J31843" t="s">
        <v>140</v>
      </c>
      <c r="K31843" t="s">
        <v>140</v>
      </c>
      <c r="L31843" t="s">
        <v>140</v>
      </c>
      <c r="M31843" t="s">
        <v>111</v>
      </c>
      <c r="N31843" t="s">
        <v>140</v>
      </c>
      <c r="O31843" t="s">
        <v>140</v>
      </c>
      <c r="P31843" t="s">
        <v>140</v>
      </c>
      <c r="Q31843" t="s">
        <v>140</v>
      </c>
      <c r="R31843" t="s">
        <v>1073</v>
      </c>
      <c r="S31843" t="s">
        <v>140</v>
      </c>
      <c r="T31843" t="s">
        <v>140</v>
      </c>
      <c r="U31843" t="s">
        <v>147</v>
      </c>
    </row>
    <row r="31844" spans="1:21" x14ac:dyDescent="0.35">
      <c r="A31844" t="s">
        <v>24</v>
      </c>
      <c r="B31844" t="s">
        <v>1129</v>
      </c>
      <c r="C31844">
        <v>12</v>
      </c>
      <c r="D31844" t="s">
        <v>906</v>
      </c>
      <c r="E31844" t="s">
        <v>140</v>
      </c>
      <c r="F31844" t="s">
        <v>729</v>
      </c>
      <c r="G31844" t="s">
        <v>140</v>
      </c>
      <c r="H31844" t="s">
        <v>729</v>
      </c>
      <c r="I31844" t="s">
        <v>140</v>
      </c>
      <c r="J31844" t="s">
        <v>140</v>
      </c>
      <c r="K31844" t="s">
        <v>140</v>
      </c>
      <c r="L31844" t="s">
        <v>140</v>
      </c>
      <c r="M31844" t="s">
        <v>140</v>
      </c>
      <c r="N31844" t="s">
        <v>140</v>
      </c>
      <c r="O31844" t="s">
        <v>140</v>
      </c>
      <c r="P31844" t="s">
        <v>140</v>
      </c>
      <c r="Q31844" t="s">
        <v>140</v>
      </c>
      <c r="R31844" t="s">
        <v>140</v>
      </c>
      <c r="S31844" t="s">
        <v>729</v>
      </c>
      <c r="T31844" t="s">
        <v>140</v>
      </c>
      <c r="U31844" t="s">
        <v>140</v>
      </c>
    </row>
    <row r="31845" spans="1:21" x14ac:dyDescent="0.35">
      <c r="A31845" t="s">
        <v>24</v>
      </c>
      <c r="B31845" t="s">
        <v>1130</v>
      </c>
      <c r="C31845">
        <v>51</v>
      </c>
      <c r="D31845" t="s">
        <v>757</v>
      </c>
      <c r="E31845" t="s">
        <v>140</v>
      </c>
      <c r="F31845" t="s">
        <v>140</v>
      </c>
      <c r="G31845" t="s">
        <v>140</v>
      </c>
      <c r="H31845" t="s">
        <v>140</v>
      </c>
      <c r="I31845" t="s">
        <v>140</v>
      </c>
      <c r="J31845" t="s">
        <v>140</v>
      </c>
      <c r="K31845" t="s">
        <v>140</v>
      </c>
      <c r="L31845" t="s">
        <v>140</v>
      </c>
      <c r="M31845" t="s">
        <v>775</v>
      </c>
      <c r="N31845" t="s">
        <v>140</v>
      </c>
      <c r="O31845" t="s">
        <v>140</v>
      </c>
      <c r="P31845" t="s">
        <v>971</v>
      </c>
      <c r="Q31845" t="s">
        <v>140</v>
      </c>
      <c r="R31845" t="s">
        <v>775</v>
      </c>
      <c r="S31845" t="s">
        <v>775</v>
      </c>
      <c r="T31845" t="s">
        <v>1013</v>
      </c>
      <c r="U31845" t="s">
        <v>729</v>
      </c>
    </row>
    <row r="31846" spans="1:21" x14ac:dyDescent="0.35">
      <c r="A31846" t="s">
        <v>24</v>
      </c>
      <c r="B31846" t="s">
        <v>1131</v>
      </c>
      <c r="C31846">
        <v>9</v>
      </c>
      <c r="D31846" t="s">
        <v>680</v>
      </c>
      <c r="E31846" t="s">
        <v>129</v>
      </c>
      <c r="F31846" t="s">
        <v>129</v>
      </c>
      <c r="G31846" t="s">
        <v>140</v>
      </c>
      <c r="H31846" t="s">
        <v>140</v>
      </c>
      <c r="I31846" t="s">
        <v>140</v>
      </c>
      <c r="J31846" t="s">
        <v>129</v>
      </c>
      <c r="K31846" t="s">
        <v>140</v>
      </c>
      <c r="L31846" t="s">
        <v>140</v>
      </c>
      <c r="M31846" t="s">
        <v>129</v>
      </c>
      <c r="N31846" t="s">
        <v>140</v>
      </c>
      <c r="O31846" t="s">
        <v>140</v>
      </c>
      <c r="P31846" t="s">
        <v>129</v>
      </c>
      <c r="Q31846" t="s">
        <v>140</v>
      </c>
      <c r="R31846" t="s">
        <v>140</v>
      </c>
      <c r="S31846" t="s">
        <v>129</v>
      </c>
      <c r="T31846" t="s">
        <v>140</v>
      </c>
      <c r="U31846" t="s">
        <v>140</v>
      </c>
    </row>
    <row r="31847" spans="1:21" x14ac:dyDescent="0.35">
      <c r="A31847" t="s">
        <v>25</v>
      </c>
      <c r="B31847" t="s">
        <v>1129</v>
      </c>
      <c r="C31847">
        <v>12</v>
      </c>
      <c r="D31847" t="s">
        <v>128</v>
      </c>
      <c r="E31847" t="s">
        <v>140</v>
      </c>
      <c r="F31847" t="s">
        <v>1003</v>
      </c>
      <c r="G31847" t="s">
        <v>140</v>
      </c>
      <c r="H31847" t="s">
        <v>140</v>
      </c>
      <c r="I31847" t="s">
        <v>140</v>
      </c>
      <c r="J31847" t="s">
        <v>140</v>
      </c>
      <c r="K31847" t="s">
        <v>140</v>
      </c>
      <c r="L31847" t="s">
        <v>140</v>
      </c>
      <c r="M31847" t="s">
        <v>140</v>
      </c>
      <c r="N31847" t="s">
        <v>140</v>
      </c>
      <c r="O31847" t="s">
        <v>140</v>
      </c>
      <c r="P31847" t="s">
        <v>140</v>
      </c>
      <c r="Q31847" t="s">
        <v>140</v>
      </c>
      <c r="R31847" t="s">
        <v>953</v>
      </c>
      <c r="S31847" t="s">
        <v>140</v>
      </c>
      <c r="T31847" t="s">
        <v>140</v>
      </c>
      <c r="U31847" t="s">
        <v>140</v>
      </c>
    </row>
    <row r="31848" spans="1:21" x14ac:dyDescent="0.35">
      <c r="A31848" t="s">
        <v>25</v>
      </c>
      <c r="B31848" t="s">
        <v>1130</v>
      </c>
      <c r="C31848">
        <v>50</v>
      </c>
      <c r="D31848" t="s">
        <v>898</v>
      </c>
      <c r="E31848" t="s">
        <v>140</v>
      </c>
      <c r="F31848" t="s">
        <v>140</v>
      </c>
      <c r="G31848" t="s">
        <v>140</v>
      </c>
      <c r="H31848" t="s">
        <v>140</v>
      </c>
      <c r="I31848" t="s">
        <v>140</v>
      </c>
      <c r="J31848" t="s">
        <v>140</v>
      </c>
      <c r="K31848" t="s">
        <v>140</v>
      </c>
      <c r="L31848" t="s">
        <v>140</v>
      </c>
      <c r="M31848" t="s">
        <v>1058</v>
      </c>
      <c r="N31848" t="s">
        <v>140</v>
      </c>
      <c r="O31848" t="s">
        <v>140</v>
      </c>
      <c r="P31848" t="s">
        <v>1019</v>
      </c>
      <c r="Q31848" t="s">
        <v>140</v>
      </c>
      <c r="R31848" t="s">
        <v>1058</v>
      </c>
      <c r="S31848" t="s">
        <v>140</v>
      </c>
      <c r="T31848" t="s">
        <v>140</v>
      </c>
      <c r="U31848" t="s">
        <v>812</v>
      </c>
    </row>
    <row r="31849" spans="1:21" x14ac:dyDescent="0.35">
      <c r="A31849" t="s">
        <v>25</v>
      </c>
      <c r="B31849" t="s">
        <v>1131</v>
      </c>
      <c r="C31849">
        <v>4</v>
      </c>
      <c r="D31849" t="s">
        <v>177</v>
      </c>
      <c r="E31849" t="s">
        <v>140</v>
      </c>
      <c r="F31849" t="s">
        <v>140</v>
      </c>
      <c r="G31849" t="s">
        <v>140</v>
      </c>
      <c r="H31849" t="s">
        <v>140</v>
      </c>
      <c r="I31849" t="s">
        <v>140</v>
      </c>
      <c r="J31849" t="s">
        <v>140</v>
      </c>
      <c r="K31849" t="s">
        <v>140</v>
      </c>
      <c r="L31849" t="s">
        <v>140</v>
      </c>
      <c r="M31849" t="s">
        <v>140</v>
      </c>
      <c r="N31849" t="s">
        <v>140</v>
      </c>
      <c r="O31849" t="s">
        <v>140</v>
      </c>
      <c r="P31849" t="s">
        <v>140</v>
      </c>
      <c r="Q31849" t="s">
        <v>140</v>
      </c>
      <c r="R31849" t="s">
        <v>140</v>
      </c>
      <c r="S31849" t="s">
        <v>140</v>
      </c>
      <c r="T31849" t="s">
        <v>140</v>
      </c>
      <c r="U31849" t="s">
        <v>140</v>
      </c>
    </row>
    <row r="31850" spans="1:21" x14ac:dyDescent="0.35">
      <c r="A31850" t="s">
        <v>26</v>
      </c>
      <c r="B31850" t="s">
        <v>1129</v>
      </c>
      <c r="C31850">
        <v>6</v>
      </c>
      <c r="D31850" t="s">
        <v>539</v>
      </c>
      <c r="E31850" t="s">
        <v>140</v>
      </c>
      <c r="F31850" t="s">
        <v>140</v>
      </c>
      <c r="G31850" t="s">
        <v>140</v>
      </c>
      <c r="H31850" t="s">
        <v>140</v>
      </c>
      <c r="I31850" t="s">
        <v>140</v>
      </c>
      <c r="J31850" t="s">
        <v>140</v>
      </c>
      <c r="K31850" t="s">
        <v>140</v>
      </c>
      <c r="L31850" t="s">
        <v>140</v>
      </c>
      <c r="M31850" t="s">
        <v>140</v>
      </c>
      <c r="N31850" t="s">
        <v>140</v>
      </c>
      <c r="O31850" t="s">
        <v>140</v>
      </c>
      <c r="P31850" t="s">
        <v>140</v>
      </c>
      <c r="Q31850" t="s">
        <v>140</v>
      </c>
      <c r="R31850" t="s">
        <v>140</v>
      </c>
      <c r="S31850" t="s">
        <v>140</v>
      </c>
      <c r="T31850" t="s">
        <v>140</v>
      </c>
      <c r="U31850" t="s">
        <v>293</v>
      </c>
    </row>
    <row r="31851" spans="1:21" x14ac:dyDescent="0.35">
      <c r="A31851" t="s">
        <v>26</v>
      </c>
      <c r="B31851" t="s">
        <v>1130</v>
      </c>
      <c r="C31851">
        <v>44</v>
      </c>
      <c r="D31851" t="s">
        <v>1002</v>
      </c>
      <c r="E31851" t="s">
        <v>140</v>
      </c>
      <c r="F31851" t="s">
        <v>140</v>
      </c>
      <c r="G31851" t="s">
        <v>140</v>
      </c>
      <c r="H31851" t="s">
        <v>140</v>
      </c>
      <c r="I31851" t="s">
        <v>1043</v>
      </c>
      <c r="J31851" t="s">
        <v>140</v>
      </c>
      <c r="K31851" t="s">
        <v>140</v>
      </c>
      <c r="L31851" t="s">
        <v>140</v>
      </c>
      <c r="M31851" t="s">
        <v>140</v>
      </c>
      <c r="N31851" t="s">
        <v>140</v>
      </c>
      <c r="O31851" t="s">
        <v>140</v>
      </c>
      <c r="P31851" t="s">
        <v>140</v>
      </c>
      <c r="Q31851" t="s">
        <v>140</v>
      </c>
      <c r="R31851" t="s">
        <v>1043</v>
      </c>
      <c r="S31851" t="s">
        <v>140</v>
      </c>
      <c r="T31851" t="s">
        <v>1098</v>
      </c>
      <c r="U31851" t="s">
        <v>939</v>
      </c>
    </row>
    <row r="31852" spans="1:21" x14ac:dyDescent="0.35">
      <c r="A31852" t="s">
        <v>26</v>
      </c>
      <c r="B31852" t="s">
        <v>1131</v>
      </c>
      <c r="C31852">
        <v>17</v>
      </c>
      <c r="D31852" t="s">
        <v>306</v>
      </c>
      <c r="E31852" t="s">
        <v>140</v>
      </c>
      <c r="F31852" t="s">
        <v>140</v>
      </c>
      <c r="G31852" t="s">
        <v>140</v>
      </c>
      <c r="H31852" t="s">
        <v>140</v>
      </c>
      <c r="I31852" t="s">
        <v>140</v>
      </c>
      <c r="J31852" t="s">
        <v>140</v>
      </c>
      <c r="K31852" t="s">
        <v>140</v>
      </c>
      <c r="L31852" t="s">
        <v>140</v>
      </c>
      <c r="M31852" t="s">
        <v>140</v>
      </c>
      <c r="N31852" t="s">
        <v>140</v>
      </c>
      <c r="O31852" t="s">
        <v>140</v>
      </c>
      <c r="P31852" t="s">
        <v>1106</v>
      </c>
      <c r="Q31852" t="s">
        <v>664</v>
      </c>
      <c r="R31852" t="s">
        <v>140</v>
      </c>
      <c r="S31852" t="s">
        <v>140</v>
      </c>
      <c r="T31852" t="s">
        <v>875</v>
      </c>
      <c r="U31852" t="s">
        <v>405</v>
      </c>
    </row>
    <row r="31853" spans="1:21" x14ac:dyDescent="0.35">
      <c r="A31853" t="s">
        <v>27</v>
      </c>
      <c r="B31853" t="s">
        <v>1129</v>
      </c>
      <c r="C31853">
        <v>1</v>
      </c>
      <c r="D31853" t="s">
        <v>177</v>
      </c>
      <c r="E31853" t="s">
        <v>140</v>
      </c>
      <c r="F31853" t="s">
        <v>140</v>
      </c>
      <c r="G31853" t="s">
        <v>140</v>
      </c>
      <c r="H31853" t="s">
        <v>140</v>
      </c>
      <c r="I31853" t="s">
        <v>140</v>
      </c>
      <c r="J31853" t="s">
        <v>140</v>
      </c>
      <c r="K31853" t="s">
        <v>140</v>
      </c>
      <c r="L31853" t="s">
        <v>140</v>
      </c>
      <c r="M31853" t="s">
        <v>140</v>
      </c>
      <c r="N31853" t="s">
        <v>140</v>
      </c>
      <c r="O31853" t="s">
        <v>140</v>
      </c>
      <c r="P31853" t="s">
        <v>140</v>
      </c>
      <c r="Q31853" t="s">
        <v>140</v>
      </c>
      <c r="R31853" t="s">
        <v>140</v>
      </c>
      <c r="S31853" t="s">
        <v>140</v>
      </c>
      <c r="T31853" t="s">
        <v>140</v>
      </c>
      <c r="U31853" t="s">
        <v>140</v>
      </c>
    </row>
    <row r="31854" spans="1:21" x14ac:dyDescent="0.35">
      <c r="A31854" t="s">
        <v>27</v>
      </c>
      <c r="B31854" t="s">
        <v>1130</v>
      </c>
      <c r="C31854">
        <v>49</v>
      </c>
      <c r="D31854" t="s">
        <v>519</v>
      </c>
      <c r="E31854" t="s">
        <v>140</v>
      </c>
      <c r="F31854" t="s">
        <v>140</v>
      </c>
      <c r="G31854" t="s">
        <v>140</v>
      </c>
      <c r="H31854" t="s">
        <v>1045</v>
      </c>
      <c r="I31854" t="s">
        <v>140</v>
      </c>
      <c r="J31854" t="s">
        <v>1043</v>
      </c>
      <c r="K31854" t="s">
        <v>140</v>
      </c>
      <c r="L31854" t="s">
        <v>140</v>
      </c>
      <c r="M31854" t="s">
        <v>140</v>
      </c>
      <c r="N31854" t="s">
        <v>140</v>
      </c>
      <c r="O31854" t="s">
        <v>140</v>
      </c>
      <c r="P31854" t="s">
        <v>140</v>
      </c>
      <c r="Q31854" t="s">
        <v>140</v>
      </c>
      <c r="R31854" t="s">
        <v>140</v>
      </c>
      <c r="S31854" t="s">
        <v>939</v>
      </c>
      <c r="T31854" t="s">
        <v>140</v>
      </c>
      <c r="U31854" t="s">
        <v>595</v>
      </c>
    </row>
    <row r="31855" spans="1:21" x14ac:dyDescent="0.35">
      <c r="A31855" t="s">
        <v>27</v>
      </c>
      <c r="B31855" t="s">
        <v>1131</v>
      </c>
      <c r="C31855">
        <v>9</v>
      </c>
      <c r="D31855" t="s">
        <v>881</v>
      </c>
      <c r="E31855" t="s">
        <v>140</v>
      </c>
      <c r="F31855" t="s">
        <v>140</v>
      </c>
      <c r="G31855" t="s">
        <v>140</v>
      </c>
      <c r="H31855" t="s">
        <v>140</v>
      </c>
      <c r="I31855" t="s">
        <v>140</v>
      </c>
      <c r="J31855" t="s">
        <v>140</v>
      </c>
      <c r="K31855" t="s">
        <v>140</v>
      </c>
      <c r="L31855" t="s">
        <v>140</v>
      </c>
      <c r="M31855" t="s">
        <v>140</v>
      </c>
      <c r="N31855" t="s">
        <v>140</v>
      </c>
      <c r="O31855" t="s">
        <v>140</v>
      </c>
      <c r="P31855" t="s">
        <v>140</v>
      </c>
      <c r="Q31855" t="s">
        <v>140</v>
      </c>
      <c r="R31855" t="s">
        <v>140</v>
      </c>
      <c r="S31855" t="s">
        <v>140</v>
      </c>
      <c r="T31855" t="s">
        <v>101</v>
      </c>
      <c r="U31855" t="s">
        <v>101</v>
      </c>
    </row>
    <row r="31856" spans="1:21" x14ac:dyDescent="0.35">
      <c r="A31856" t="s">
        <v>28</v>
      </c>
      <c r="B31856" t="s">
        <v>1129</v>
      </c>
      <c r="C31856">
        <v>11</v>
      </c>
      <c r="D31856" t="s">
        <v>177</v>
      </c>
      <c r="E31856" t="s">
        <v>140</v>
      </c>
      <c r="F31856" t="s">
        <v>140</v>
      </c>
      <c r="G31856" t="s">
        <v>140</v>
      </c>
      <c r="H31856" t="s">
        <v>140</v>
      </c>
      <c r="I31856" t="s">
        <v>140</v>
      </c>
      <c r="J31856" t="s">
        <v>140</v>
      </c>
      <c r="K31856" t="s">
        <v>140</v>
      </c>
      <c r="L31856" t="s">
        <v>140</v>
      </c>
      <c r="M31856" t="s">
        <v>140</v>
      </c>
      <c r="N31856" t="s">
        <v>140</v>
      </c>
      <c r="O31856" t="s">
        <v>140</v>
      </c>
      <c r="P31856" t="s">
        <v>140</v>
      </c>
      <c r="Q31856" t="s">
        <v>140</v>
      </c>
      <c r="R31856" t="s">
        <v>140</v>
      </c>
      <c r="S31856" t="s">
        <v>140</v>
      </c>
      <c r="T31856" t="s">
        <v>140</v>
      </c>
      <c r="U31856" t="s">
        <v>140</v>
      </c>
    </row>
    <row r="31857" spans="1:21" x14ac:dyDescent="0.35">
      <c r="A31857" t="s">
        <v>28</v>
      </c>
      <c r="B31857" t="s">
        <v>1130</v>
      </c>
      <c r="C31857">
        <v>41</v>
      </c>
      <c r="D31857" t="s">
        <v>108</v>
      </c>
      <c r="E31857" t="s">
        <v>140</v>
      </c>
      <c r="F31857" t="s">
        <v>140</v>
      </c>
      <c r="G31857" t="s">
        <v>140</v>
      </c>
      <c r="H31857" t="s">
        <v>140</v>
      </c>
      <c r="I31857" t="s">
        <v>140</v>
      </c>
      <c r="J31857" t="s">
        <v>140</v>
      </c>
      <c r="K31857" t="s">
        <v>140</v>
      </c>
      <c r="L31857" t="s">
        <v>140</v>
      </c>
      <c r="M31857" t="s">
        <v>1066</v>
      </c>
      <c r="N31857" t="s">
        <v>1066</v>
      </c>
      <c r="O31857" t="s">
        <v>140</v>
      </c>
      <c r="P31857" t="s">
        <v>140</v>
      </c>
      <c r="Q31857" t="s">
        <v>140</v>
      </c>
      <c r="R31857" t="s">
        <v>140</v>
      </c>
      <c r="S31857" t="s">
        <v>140</v>
      </c>
      <c r="T31857" t="s">
        <v>140</v>
      </c>
      <c r="U31857" t="s">
        <v>973</v>
      </c>
    </row>
    <row r="31858" spans="1:21" x14ac:dyDescent="0.35">
      <c r="A31858" t="s">
        <v>28</v>
      </c>
      <c r="B31858" t="s">
        <v>1131</v>
      </c>
      <c r="C31858">
        <v>10</v>
      </c>
      <c r="D31858" t="s">
        <v>1088</v>
      </c>
      <c r="E31858" t="s">
        <v>140</v>
      </c>
      <c r="F31858" t="s">
        <v>140</v>
      </c>
      <c r="G31858" t="s">
        <v>140</v>
      </c>
      <c r="H31858" t="s">
        <v>140</v>
      </c>
      <c r="I31858" t="s">
        <v>140</v>
      </c>
      <c r="J31858" t="s">
        <v>140</v>
      </c>
      <c r="K31858" t="s">
        <v>140</v>
      </c>
      <c r="L31858" t="s">
        <v>140</v>
      </c>
      <c r="M31858" t="s">
        <v>140</v>
      </c>
      <c r="N31858" t="s">
        <v>140</v>
      </c>
      <c r="O31858" t="s">
        <v>140</v>
      </c>
      <c r="P31858" t="s">
        <v>87</v>
      </c>
      <c r="Q31858" t="s">
        <v>140</v>
      </c>
      <c r="R31858" t="s">
        <v>140</v>
      </c>
      <c r="S31858" t="s">
        <v>140</v>
      </c>
      <c r="T31858" t="s">
        <v>140</v>
      </c>
      <c r="U31858" t="s">
        <v>87</v>
      </c>
    </row>
    <row r="31859" spans="1:21" x14ac:dyDescent="0.35">
      <c r="A31859" t="s">
        <v>29</v>
      </c>
      <c r="B31859" t="s">
        <v>1129</v>
      </c>
      <c r="C31859">
        <v>3</v>
      </c>
      <c r="D31859" t="s">
        <v>177</v>
      </c>
      <c r="E31859" t="s">
        <v>140</v>
      </c>
      <c r="F31859" t="s">
        <v>140</v>
      </c>
      <c r="G31859" t="s">
        <v>140</v>
      </c>
      <c r="H31859" t="s">
        <v>140</v>
      </c>
      <c r="I31859" t="s">
        <v>140</v>
      </c>
      <c r="J31859" t="s">
        <v>140</v>
      </c>
      <c r="K31859" t="s">
        <v>140</v>
      </c>
      <c r="L31859" t="s">
        <v>140</v>
      </c>
      <c r="M31859" t="s">
        <v>140</v>
      </c>
      <c r="N31859" t="s">
        <v>140</v>
      </c>
      <c r="O31859" t="s">
        <v>140</v>
      </c>
      <c r="P31859" t="s">
        <v>140</v>
      </c>
      <c r="Q31859" t="s">
        <v>140</v>
      </c>
      <c r="R31859" t="s">
        <v>140</v>
      </c>
      <c r="S31859" t="s">
        <v>140</v>
      </c>
      <c r="T31859" t="s">
        <v>140</v>
      </c>
      <c r="U31859" t="s">
        <v>140</v>
      </c>
    </row>
    <row r="31860" spans="1:21" x14ac:dyDescent="0.35">
      <c r="A31860" t="s">
        <v>29</v>
      </c>
      <c r="B31860" t="s">
        <v>1130</v>
      </c>
      <c r="C31860">
        <v>68</v>
      </c>
      <c r="D31860" t="s">
        <v>748</v>
      </c>
      <c r="E31860" t="s">
        <v>1068</v>
      </c>
      <c r="F31860" t="s">
        <v>140</v>
      </c>
      <c r="G31860" t="s">
        <v>140</v>
      </c>
      <c r="H31860" t="s">
        <v>1019</v>
      </c>
      <c r="I31860" t="s">
        <v>775</v>
      </c>
      <c r="J31860" t="s">
        <v>140</v>
      </c>
      <c r="K31860" t="s">
        <v>140</v>
      </c>
      <c r="L31860" t="s">
        <v>140</v>
      </c>
      <c r="M31860" t="s">
        <v>1013</v>
      </c>
      <c r="N31860" t="s">
        <v>140</v>
      </c>
      <c r="O31860" t="s">
        <v>140</v>
      </c>
      <c r="P31860" t="s">
        <v>1055</v>
      </c>
      <c r="Q31860" t="s">
        <v>140</v>
      </c>
      <c r="R31860" t="s">
        <v>1019</v>
      </c>
      <c r="S31860" t="s">
        <v>1048</v>
      </c>
      <c r="T31860" t="s">
        <v>824</v>
      </c>
      <c r="U31860" t="s">
        <v>775</v>
      </c>
    </row>
    <row r="31861" spans="1:21" x14ac:dyDescent="0.35">
      <c r="A31861" t="s">
        <v>29</v>
      </c>
      <c r="B31861" t="s">
        <v>1131</v>
      </c>
      <c r="C31861">
        <v>7</v>
      </c>
      <c r="D31861" t="s">
        <v>1198</v>
      </c>
      <c r="E31861" t="s">
        <v>140</v>
      </c>
      <c r="F31861" t="s">
        <v>140</v>
      </c>
      <c r="G31861" t="s">
        <v>140</v>
      </c>
      <c r="H31861" t="s">
        <v>140</v>
      </c>
      <c r="I31861" t="s">
        <v>140</v>
      </c>
      <c r="J31861" t="s">
        <v>140</v>
      </c>
      <c r="K31861" t="s">
        <v>140</v>
      </c>
      <c r="L31861" t="s">
        <v>140</v>
      </c>
      <c r="M31861" t="s">
        <v>140</v>
      </c>
      <c r="N31861" t="s">
        <v>140</v>
      </c>
      <c r="O31861" t="s">
        <v>140</v>
      </c>
      <c r="P31861" t="s">
        <v>140</v>
      </c>
      <c r="Q31861" t="s">
        <v>140</v>
      </c>
      <c r="R31861" t="s">
        <v>1023</v>
      </c>
      <c r="S31861" t="s">
        <v>140</v>
      </c>
      <c r="T31861" t="s">
        <v>140</v>
      </c>
      <c r="U31861" t="s">
        <v>140</v>
      </c>
    </row>
    <row r="31862" spans="1:21" x14ac:dyDescent="0.35">
      <c r="A31862" t="s">
        <v>30</v>
      </c>
      <c r="B31862" t="s">
        <v>1129</v>
      </c>
      <c r="C31862">
        <v>7</v>
      </c>
      <c r="D31862" t="s">
        <v>876</v>
      </c>
      <c r="E31862" t="s">
        <v>140</v>
      </c>
      <c r="F31862" t="s">
        <v>140</v>
      </c>
      <c r="G31862" t="s">
        <v>140</v>
      </c>
      <c r="H31862" t="s">
        <v>140</v>
      </c>
      <c r="I31862" t="s">
        <v>140</v>
      </c>
      <c r="J31862" t="s">
        <v>140</v>
      </c>
      <c r="K31862" t="s">
        <v>140</v>
      </c>
      <c r="L31862" t="s">
        <v>140</v>
      </c>
      <c r="M31862" t="s">
        <v>140</v>
      </c>
      <c r="N31862" t="s">
        <v>140</v>
      </c>
      <c r="O31862" t="s">
        <v>140</v>
      </c>
      <c r="P31862" t="s">
        <v>140</v>
      </c>
      <c r="Q31862" t="s">
        <v>140</v>
      </c>
      <c r="R31862" t="s">
        <v>877</v>
      </c>
      <c r="S31862" t="s">
        <v>140</v>
      </c>
      <c r="T31862" t="s">
        <v>140</v>
      </c>
      <c r="U31862" t="s">
        <v>140</v>
      </c>
    </row>
    <row r="31863" spans="1:21" x14ac:dyDescent="0.35">
      <c r="A31863" t="s">
        <v>30</v>
      </c>
      <c r="B31863" t="s">
        <v>1130</v>
      </c>
      <c r="C31863">
        <v>42</v>
      </c>
      <c r="D31863" t="s">
        <v>982</v>
      </c>
      <c r="E31863" t="s">
        <v>1023</v>
      </c>
      <c r="F31863" t="s">
        <v>140</v>
      </c>
      <c r="G31863" t="s">
        <v>140</v>
      </c>
      <c r="H31863" t="s">
        <v>140</v>
      </c>
      <c r="I31863" t="s">
        <v>140</v>
      </c>
      <c r="J31863" t="s">
        <v>140</v>
      </c>
      <c r="K31863" t="s">
        <v>140</v>
      </c>
      <c r="L31863" t="s">
        <v>140</v>
      </c>
      <c r="M31863" t="s">
        <v>1017</v>
      </c>
      <c r="N31863" t="s">
        <v>140</v>
      </c>
      <c r="O31863" t="s">
        <v>140</v>
      </c>
      <c r="P31863" t="s">
        <v>1046</v>
      </c>
      <c r="Q31863" t="s">
        <v>140</v>
      </c>
      <c r="R31863" t="s">
        <v>140</v>
      </c>
      <c r="S31863" t="s">
        <v>140</v>
      </c>
      <c r="T31863" t="s">
        <v>1058</v>
      </c>
      <c r="U31863" t="s">
        <v>1046</v>
      </c>
    </row>
    <row r="31864" spans="1:21" x14ac:dyDescent="0.35">
      <c r="A31864" t="s">
        <v>30</v>
      </c>
      <c r="B31864" t="s">
        <v>1131</v>
      </c>
      <c r="C31864">
        <v>9</v>
      </c>
      <c r="D31864" t="s">
        <v>1190</v>
      </c>
      <c r="E31864" t="s">
        <v>140</v>
      </c>
      <c r="F31864" t="s">
        <v>140</v>
      </c>
      <c r="G31864" t="s">
        <v>140</v>
      </c>
      <c r="H31864" t="s">
        <v>140</v>
      </c>
      <c r="I31864" t="s">
        <v>140</v>
      </c>
      <c r="J31864" t="s">
        <v>1065</v>
      </c>
      <c r="K31864" t="s">
        <v>140</v>
      </c>
      <c r="L31864" t="s">
        <v>140</v>
      </c>
      <c r="M31864" t="s">
        <v>140</v>
      </c>
      <c r="N31864" t="s">
        <v>140</v>
      </c>
      <c r="O31864" t="s">
        <v>140</v>
      </c>
      <c r="P31864" t="s">
        <v>140</v>
      </c>
      <c r="Q31864" t="s">
        <v>140</v>
      </c>
      <c r="R31864" t="s">
        <v>140</v>
      </c>
      <c r="S31864" t="s">
        <v>140</v>
      </c>
      <c r="T31864" t="s">
        <v>1065</v>
      </c>
      <c r="U31864" t="s">
        <v>140</v>
      </c>
    </row>
    <row r="31865" spans="1:21" x14ac:dyDescent="0.35">
      <c r="A31865" t="s">
        <v>31</v>
      </c>
      <c r="B31865" t="s">
        <v>1129</v>
      </c>
      <c r="C31865">
        <v>6</v>
      </c>
      <c r="D31865" t="s">
        <v>231</v>
      </c>
      <c r="E31865" t="s">
        <v>140</v>
      </c>
      <c r="F31865" t="s">
        <v>140</v>
      </c>
      <c r="G31865" t="s">
        <v>140</v>
      </c>
      <c r="H31865" t="s">
        <v>140</v>
      </c>
      <c r="I31865" t="s">
        <v>140</v>
      </c>
      <c r="J31865" t="s">
        <v>140</v>
      </c>
      <c r="K31865" t="s">
        <v>140</v>
      </c>
      <c r="L31865" t="s">
        <v>140</v>
      </c>
      <c r="M31865" t="s">
        <v>230</v>
      </c>
      <c r="N31865" t="s">
        <v>140</v>
      </c>
      <c r="O31865" t="s">
        <v>140</v>
      </c>
      <c r="P31865" t="s">
        <v>140</v>
      </c>
      <c r="Q31865" t="s">
        <v>140</v>
      </c>
      <c r="R31865" t="s">
        <v>712</v>
      </c>
      <c r="S31865" t="s">
        <v>140</v>
      </c>
      <c r="T31865" t="s">
        <v>140</v>
      </c>
      <c r="U31865" t="s">
        <v>712</v>
      </c>
    </row>
    <row r="31866" spans="1:21" x14ac:dyDescent="0.35">
      <c r="A31866" t="s">
        <v>31</v>
      </c>
      <c r="B31866" t="s">
        <v>1130</v>
      </c>
      <c r="C31866">
        <v>19</v>
      </c>
      <c r="D31866" t="s">
        <v>570</v>
      </c>
      <c r="E31866" t="s">
        <v>140</v>
      </c>
      <c r="F31866" t="s">
        <v>140</v>
      </c>
      <c r="G31866" t="s">
        <v>140</v>
      </c>
      <c r="H31866" t="s">
        <v>838</v>
      </c>
      <c r="I31866" t="s">
        <v>91</v>
      </c>
      <c r="J31866" t="s">
        <v>140</v>
      </c>
      <c r="K31866" t="s">
        <v>140</v>
      </c>
      <c r="L31866" t="s">
        <v>140</v>
      </c>
      <c r="M31866" t="s">
        <v>662</v>
      </c>
      <c r="N31866" t="s">
        <v>140</v>
      </c>
      <c r="O31866" t="s">
        <v>140</v>
      </c>
      <c r="P31866" t="s">
        <v>140</v>
      </c>
      <c r="Q31866" t="s">
        <v>140</v>
      </c>
      <c r="R31866" t="s">
        <v>140</v>
      </c>
      <c r="S31866" t="s">
        <v>140</v>
      </c>
      <c r="T31866" t="s">
        <v>140</v>
      </c>
      <c r="U31866" t="s">
        <v>838</v>
      </c>
    </row>
    <row r="31867" spans="1:21" x14ac:dyDescent="0.35">
      <c r="A31867" t="s">
        <v>31</v>
      </c>
      <c r="B31867" t="s">
        <v>1131</v>
      </c>
      <c r="C31867">
        <v>18</v>
      </c>
      <c r="D31867" t="s">
        <v>82</v>
      </c>
      <c r="E31867" t="s">
        <v>140</v>
      </c>
      <c r="F31867" t="s">
        <v>140</v>
      </c>
      <c r="G31867" t="s">
        <v>1021</v>
      </c>
      <c r="H31867" t="s">
        <v>140</v>
      </c>
      <c r="I31867" t="s">
        <v>1021</v>
      </c>
      <c r="J31867" t="s">
        <v>140</v>
      </c>
      <c r="K31867" t="s">
        <v>140</v>
      </c>
      <c r="L31867" t="s">
        <v>140</v>
      </c>
      <c r="M31867" t="s">
        <v>83</v>
      </c>
      <c r="N31867" t="s">
        <v>140</v>
      </c>
      <c r="O31867" t="s">
        <v>140</v>
      </c>
      <c r="P31867" t="s">
        <v>1021</v>
      </c>
      <c r="Q31867" t="s">
        <v>140</v>
      </c>
      <c r="R31867" t="s">
        <v>1021</v>
      </c>
      <c r="S31867" t="s">
        <v>1021</v>
      </c>
      <c r="T31867" t="s">
        <v>140</v>
      </c>
      <c r="U31867" t="s">
        <v>140</v>
      </c>
    </row>
    <row r="31868" spans="1:21" x14ac:dyDescent="0.35">
      <c r="A31868" t="s">
        <v>32</v>
      </c>
      <c r="B31868" t="s">
        <v>1129</v>
      </c>
      <c r="C31868">
        <v>217</v>
      </c>
      <c r="D31868" t="s">
        <v>198</v>
      </c>
      <c r="E31868" t="s">
        <v>1054</v>
      </c>
      <c r="F31868" t="s">
        <v>1017</v>
      </c>
      <c r="G31868" t="s">
        <v>1008</v>
      </c>
      <c r="H31868" t="s">
        <v>838</v>
      </c>
      <c r="I31868" t="s">
        <v>1004</v>
      </c>
      <c r="J31868" t="s">
        <v>1016</v>
      </c>
      <c r="K31868" t="s">
        <v>140</v>
      </c>
      <c r="L31868" t="s">
        <v>140</v>
      </c>
      <c r="M31868" t="s">
        <v>1051</v>
      </c>
      <c r="N31868" t="s">
        <v>140</v>
      </c>
      <c r="O31868" t="s">
        <v>140</v>
      </c>
      <c r="P31868" t="s">
        <v>1012</v>
      </c>
      <c r="Q31868" t="s">
        <v>140</v>
      </c>
      <c r="R31868" t="s">
        <v>949</v>
      </c>
      <c r="S31868" t="s">
        <v>1019</v>
      </c>
      <c r="T31868" t="s">
        <v>1098</v>
      </c>
      <c r="U31868" t="s">
        <v>1073</v>
      </c>
    </row>
    <row r="31869" spans="1:21" x14ac:dyDescent="0.35">
      <c r="A31869" t="s">
        <v>32</v>
      </c>
      <c r="B31869" t="s">
        <v>1130</v>
      </c>
      <c r="C31869">
        <v>920</v>
      </c>
      <c r="D31869" t="s">
        <v>1079</v>
      </c>
      <c r="E31869" t="s">
        <v>1019</v>
      </c>
      <c r="F31869" t="s">
        <v>1008</v>
      </c>
      <c r="G31869" t="s">
        <v>1016</v>
      </c>
      <c r="H31869" t="s">
        <v>949</v>
      </c>
      <c r="I31869" t="s">
        <v>1013</v>
      </c>
      <c r="J31869" t="s">
        <v>1014</v>
      </c>
      <c r="K31869" t="s">
        <v>1010</v>
      </c>
      <c r="L31869" t="s">
        <v>1022</v>
      </c>
      <c r="M31869" t="s">
        <v>940</v>
      </c>
      <c r="N31869" t="s">
        <v>1016</v>
      </c>
      <c r="O31869" t="s">
        <v>1009</v>
      </c>
      <c r="P31869" t="s">
        <v>1066</v>
      </c>
      <c r="Q31869" t="s">
        <v>1008</v>
      </c>
      <c r="R31869" t="s">
        <v>775</v>
      </c>
      <c r="S31869" t="s">
        <v>1019</v>
      </c>
      <c r="T31869" t="s">
        <v>1043</v>
      </c>
      <c r="U31869" t="s">
        <v>1053</v>
      </c>
    </row>
    <row r="31870" spans="1:21" x14ac:dyDescent="0.35">
      <c r="A31870" t="s">
        <v>32</v>
      </c>
      <c r="B31870" t="s">
        <v>1131</v>
      </c>
      <c r="C31870">
        <v>303</v>
      </c>
      <c r="D31870" t="s">
        <v>640</v>
      </c>
      <c r="E31870" t="s">
        <v>1063</v>
      </c>
      <c r="F31870" t="s">
        <v>1063</v>
      </c>
      <c r="G31870" t="s">
        <v>140</v>
      </c>
      <c r="H31870" t="s">
        <v>1066</v>
      </c>
      <c r="I31870" t="s">
        <v>1011</v>
      </c>
      <c r="J31870" t="s">
        <v>1011</v>
      </c>
      <c r="K31870" t="s">
        <v>140</v>
      </c>
      <c r="L31870" t="s">
        <v>140</v>
      </c>
      <c r="M31870" t="s">
        <v>940</v>
      </c>
      <c r="N31870" t="s">
        <v>1022</v>
      </c>
      <c r="O31870" t="s">
        <v>1014</v>
      </c>
      <c r="P31870" t="s">
        <v>869</v>
      </c>
      <c r="Q31870" t="s">
        <v>1010</v>
      </c>
      <c r="R31870" t="s">
        <v>1016</v>
      </c>
      <c r="S31870" t="s">
        <v>1012</v>
      </c>
      <c r="T31870" t="s">
        <v>1058</v>
      </c>
      <c r="U31870" t="s">
        <v>919</v>
      </c>
    </row>
    <row r="31872" spans="1:21" x14ac:dyDescent="0.35">
      <c r="A31872" t="s">
        <v>2321</v>
      </c>
    </row>
    <row r="31873" spans="1:21" x14ac:dyDescent="0.35">
      <c r="A31873" t="s">
        <v>2</v>
      </c>
      <c r="B31873" t="s">
        <v>1150</v>
      </c>
      <c r="C31873" t="s">
        <v>3</v>
      </c>
      <c r="D31873" t="s">
        <v>2304</v>
      </c>
      <c r="E31873" t="s">
        <v>2305</v>
      </c>
      <c r="F31873" t="s">
        <v>2306</v>
      </c>
      <c r="G31873" t="s">
        <v>2307</v>
      </c>
      <c r="H31873" t="s">
        <v>2308</v>
      </c>
      <c r="I31873" t="s">
        <v>2309</v>
      </c>
      <c r="J31873" t="s">
        <v>2276</v>
      </c>
      <c r="K31873" t="s">
        <v>2310</v>
      </c>
      <c r="L31873" t="s">
        <v>2311</v>
      </c>
      <c r="M31873" t="s">
        <v>2312</v>
      </c>
      <c r="N31873" t="s">
        <v>2313</v>
      </c>
      <c r="O31873" t="s">
        <v>2314</v>
      </c>
      <c r="P31873" t="s">
        <v>2223</v>
      </c>
      <c r="Q31873" t="s">
        <v>2315</v>
      </c>
      <c r="R31873" t="s">
        <v>2316</v>
      </c>
      <c r="S31873" t="s">
        <v>2317</v>
      </c>
      <c r="T31873" t="s">
        <v>2318</v>
      </c>
      <c r="U31873" t="s">
        <v>1032</v>
      </c>
    </row>
    <row r="31874" spans="1:21" x14ac:dyDescent="0.35">
      <c r="A31874" t="s">
        <v>8</v>
      </c>
      <c r="B31874" t="s">
        <v>1151</v>
      </c>
      <c r="C31874">
        <v>45</v>
      </c>
      <c r="D31874" t="s">
        <v>88</v>
      </c>
      <c r="E31874" t="s">
        <v>140</v>
      </c>
      <c r="F31874" t="s">
        <v>140</v>
      </c>
      <c r="G31874" t="s">
        <v>140</v>
      </c>
      <c r="H31874" t="s">
        <v>1018</v>
      </c>
      <c r="I31874" t="s">
        <v>140</v>
      </c>
      <c r="J31874" t="s">
        <v>140</v>
      </c>
      <c r="K31874" t="s">
        <v>140</v>
      </c>
      <c r="L31874" t="s">
        <v>140</v>
      </c>
      <c r="M31874" t="s">
        <v>140</v>
      </c>
      <c r="N31874" t="s">
        <v>140</v>
      </c>
      <c r="O31874" t="s">
        <v>140</v>
      </c>
      <c r="P31874" t="s">
        <v>1050</v>
      </c>
      <c r="Q31874" t="s">
        <v>140</v>
      </c>
      <c r="R31874" t="s">
        <v>140</v>
      </c>
      <c r="S31874" t="s">
        <v>140</v>
      </c>
      <c r="T31874" t="s">
        <v>140</v>
      </c>
      <c r="U31874" t="s">
        <v>971</v>
      </c>
    </row>
    <row r="31875" spans="1:21" x14ac:dyDescent="0.35">
      <c r="A31875" t="s">
        <v>8</v>
      </c>
      <c r="B31875" t="s">
        <v>1152</v>
      </c>
      <c r="C31875">
        <v>14</v>
      </c>
      <c r="D31875" t="s">
        <v>958</v>
      </c>
      <c r="E31875" t="s">
        <v>140</v>
      </c>
      <c r="F31875" t="s">
        <v>140</v>
      </c>
      <c r="G31875" t="s">
        <v>140</v>
      </c>
      <c r="H31875" t="s">
        <v>949</v>
      </c>
      <c r="I31875" t="s">
        <v>140</v>
      </c>
      <c r="J31875" t="s">
        <v>140</v>
      </c>
      <c r="K31875" t="s">
        <v>140</v>
      </c>
      <c r="L31875" t="s">
        <v>140</v>
      </c>
      <c r="M31875" t="s">
        <v>991</v>
      </c>
      <c r="N31875" t="s">
        <v>140</v>
      </c>
      <c r="O31875" t="s">
        <v>140</v>
      </c>
      <c r="P31875" t="s">
        <v>140</v>
      </c>
      <c r="Q31875" t="s">
        <v>140</v>
      </c>
      <c r="R31875" t="s">
        <v>140</v>
      </c>
      <c r="S31875" t="s">
        <v>991</v>
      </c>
      <c r="T31875" t="s">
        <v>140</v>
      </c>
      <c r="U31875" t="s">
        <v>1018</v>
      </c>
    </row>
    <row r="31876" spans="1:21" x14ac:dyDescent="0.35">
      <c r="A31876" t="s">
        <v>8</v>
      </c>
      <c r="B31876" t="s">
        <v>339</v>
      </c>
      <c r="C31876">
        <v>5</v>
      </c>
      <c r="D31876" t="s">
        <v>177</v>
      </c>
      <c r="E31876" t="s">
        <v>140</v>
      </c>
      <c r="F31876" t="s">
        <v>140</v>
      </c>
      <c r="G31876" t="s">
        <v>140</v>
      </c>
      <c r="H31876" t="s">
        <v>140</v>
      </c>
      <c r="I31876" t="s">
        <v>140</v>
      </c>
      <c r="J31876" t="s">
        <v>140</v>
      </c>
      <c r="K31876" t="s">
        <v>140</v>
      </c>
      <c r="L31876" t="s">
        <v>140</v>
      </c>
      <c r="M31876" t="s">
        <v>140</v>
      </c>
      <c r="N31876" t="s">
        <v>140</v>
      </c>
      <c r="O31876" t="s">
        <v>140</v>
      </c>
      <c r="P31876" t="s">
        <v>140</v>
      </c>
      <c r="Q31876" t="s">
        <v>140</v>
      </c>
      <c r="R31876" t="s">
        <v>140</v>
      </c>
      <c r="S31876" t="s">
        <v>140</v>
      </c>
      <c r="T31876" t="s">
        <v>140</v>
      </c>
      <c r="U31876" t="s">
        <v>140</v>
      </c>
    </row>
    <row r="31877" spans="1:21" x14ac:dyDescent="0.35">
      <c r="A31877" t="s">
        <v>9</v>
      </c>
      <c r="B31877" t="s">
        <v>1151</v>
      </c>
      <c r="C31877">
        <v>26</v>
      </c>
      <c r="D31877" t="s">
        <v>930</v>
      </c>
      <c r="E31877" t="s">
        <v>140</v>
      </c>
      <c r="F31877" t="s">
        <v>140</v>
      </c>
      <c r="G31877" t="s">
        <v>140</v>
      </c>
      <c r="H31877" t="s">
        <v>140</v>
      </c>
      <c r="I31877" t="s">
        <v>140</v>
      </c>
      <c r="J31877" t="s">
        <v>1060</v>
      </c>
      <c r="K31877" t="s">
        <v>140</v>
      </c>
      <c r="L31877" t="s">
        <v>140</v>
      </c>
      <c r="M31877" t="s">
        <v>140</v>
      </c>
      <c r="N31877" t="s">
        <v>140</v>
      </c>
      <c r="O31877" t="s">
        <v>140</v>
      </c>
      <c r="P31877" t="s">
        <v>929</v>
      </c>
      <c r="Q31877" t="s">
        <v>140</v>
      </c>
      <c r="R31877" t="s">
        <v>140</v>
      </c>
      <c r="S31877" t="s">
        <v>140</v>
      </c>
      <c r="T31877" t="s">
        <v>140</v>
      </c>
      <c r="U31877" t="s">
        <v>1046</v>
      </c>
    </row>
    <row r="31878" spans="1:21" x14ac:dyDescent="0.35">
      <c r="A31878" t="s">
        <v>9</v>
      </c>
      <c r="B31878" t="s">
        <v>1152</v>
      </c>
      <c r="C31878">
        <v>23</v>
      </c>
      <c r="D31878" t="s">
        <v>1153</v>
      </c>
      <c r="E31878" t="s">
        <v>140</v>
      </c>
      <c r="F31878" t="s">
        <v>140</v>
      </c>
      <c r="G31878" t="s">
        <v>140</v>
      </c>
      <c r="H31878" t="s">
        <v>140</v>
      </c>
      <c r="I31878" t="s">
        <v>140</v>
      </c>
      <c r="J31878" t="s">
        <v>954</v>
      </c>
      <c r="K31878" t="s">
        <v>140</v>
      </c>
      <c r="L31878" t="s">
        <v>140</v>
      </c>
      <c r="M31878" t="s">
        <v>140</v>
      </c>
      <c r="N31878" t="s">
        <v>140</v>
      </c>
      <c r="O31878" t="s">
        <v>140</v>
      </c>
      <c r="P31878" t="s">
        <v>1045</v>
      </c>
      <c r="Q31878" t="s">
        <v>140</v>
      </c>
      <c r="R31878" t="s">
        <v>140</v>
      </c>
      <c r="S31878" t="s">
        <v>140</v>
      </c>
      <c r="T31878" t="s">
        <v>140</v>
      </c>
      <c r="U31878" t="s">
        <v>954</v>
      </c>
    </row>
    <row r="31879" spans="1:21" x14ac:dyDescent="0.35">
      <c r="A31879" t="s">
        <v>9</v>
      </c>
      <c r="B31879" t="s">
        <v>339</v>
      </c>
      <c r="C31879">
        <v>5</v>
      </c>
      <c r="D31879" t="s">
        <v>177</v>
      </c>
      <c r="E31879" t="s">
        <v>140</v>
      </c>
      <c r="F31879" t="s">
        <v>140</v>
      </c>
      <c r="G31879" t="s">
        <v>140</v>
      </c>
      <c r="H31879" t="s">
        <v>140</v>
      </c>
      <c r="I31879" t="s">
        <v>140</v>
      </c>
      <c r="J31879" t="s">
        <v>140</v>
      </c>
      <c r="K31879" t="s">
        <v>140</v>
      </c>
      <c r="L31879" t="s">
        <v>140</v>
      </c>
      <c r="M31879" t="s">
        <v>140</v>
      </c>
      <c r="N31879" t="s">
        <v>140</v>
      </c>
      <c r="O31879" t="s">
        <v>140</v>
      </c>
      <c r="P31879" t="s">
        <v>140</v>
      </c>
      <c r="Q31879" t="s">
        <v>140</v>
      </c>
      <c r="R31879" t="s">
        <v>140</v>
      </c>
      <c r="S31879" t="s">
        <v>140</v>
      </c>
      <c r="T31879" t="s">
        <v>140</v>
      </c>
      <c r="U31879" t="s">
        <v>140</v>
      </c>
    </row>
    <row r="31880" spans="1:21" x14ac:dyDescent="0.35">
      <c r="A31880" t="s">
        <v>10</v>
      </c>
      <c r="B31880" t="s">
        <v>1151</v>
      </c>
      <c r="C31880">
        <v>44</v>
      </c>
      <c r="D31880" t="s">
        <v>1188</v>
      </c>
      <c r="E31880" t="s">
        <v>140</v>
      </c>
      <c r="F31880" t="s">
        <v>939</v>
      </c>
      <c r="G31880" t="s">
        <v>1066</v>
      </c>
      <c r="H31880" t="s">
        <v>1014</v>
      </c>
      <c r="I31880" t="s">
        <v>1018</v>
      </c>
      <c r="J31880" t="s">
        <v>140</v>
      </c>
      <c r="K31880" t="s">
        <v>140</v>
      </c>
      <c r="L31880" t="s">
        <v>140</v>
      </c>
      <c r="M31880" t="s">
        <v>140</v>
      </c>
      <c r="N31880" t="s">
        <v>140</v>
      </c>
      <c r="O31880" t="s">
        <v>140</v>
      </c>
      <c r="P31880" t="s">
        <v>1014</v>
      </c>
      <c r="Q31880" t="s">
        <v>140</v>
      </c>
      <c r="R31880" t="s">
        <v>939</v>
      </c>
      <c r="S31880" t="s">
        <v>140</v>
      </c>
      <c r="T31880" t="s">
        <v>1014</v>
      </c>
      <c r="U31880" t="s">
        <v>1048</v>
      </c>
    </row>
    <row r="31881" spans="1:21" x14ac:dyDescent="0.35">
      <c r="A31881" t="s">
        <v>10</v>
      </c>
      <c r="B31881" t="s">
        <v>1152</v>
      </c>
      <c r="C31881">
        <v>17</v>
      </c>
      <c r="D31881" t="s">
        <v>1121</v>
      </c>
      <c r="E31881" t="s">
        <v>140</v>
      </c>
      <c r="F31881" t="s">
        <v>140</v>
      </c>
      <c r="G31881" t="s">
        <v>140</v>
      </c>
      <c r="H31881" t="s">
        <v>140</v>
      </c>
      <c r="I31881" t="s">
        <v>140</v>
      </c>
      <c r="J31881" t="s">
        <v>140</v>
      </c>
      <c r="K31881" t="s">
        <v>140</v>
      </c>
      <c r="L31881" t="s">
        <v>140</v>
      </c>
      <c r="M31881" t="s">
        <v>140</v>
      </c>
      <c r="N31881" t="s">
        <v>140</v>
      </c>
      <c r="O31881" t="s">
        <v>140</v>
      </c>
      <c r="P31881" t="s">
        <v>140</v>
      </c>
      <c r="Q31881" t="s">
        <v>140</v>
      </c>
      <c r="R31881" t="s">
        <v>140</v>
      </c>
      <c r="S31881" t="s">
        <v>140</v>
      </c>
      <c r="T31881" t="s">
        <v>140</v>
      </c>
      <c r="U31881" t="s">
        <v>394</v>
      </c>
    </row>
    <row r="31882" spans="1:21" x14ac:dyDescent="0.35">
      <c r="A31882" t="s">
        <v>10</v>
      </c>
      <c r="B31882" t="s">
        <v>339</v>
      </c>
      <c r="C31882">
        <v>4</v>
      </c>
      <c r="D31882" t="s">
        <v>177</v>
      </c>
      <c r="E31882" t="s">
        <v>140</v>
      </c>
      <c r="F31882" t="s">
        <v>140</v>
      </c>
      <c r="G31882" t="s">
        <v>140</v>
      </c>
      <c r="H31882" t="s">
        <v>140</v>
      </c>
      <c r="I31882" t="s">
        <v>140</v>
      </c>
      <c r="J31882" t="s">
        <v>140</v>
      </c>
      <c r="K31882" t="s">
        <v>140</v>
      </c>
      <c r="L31882" t="s">
        <v>140</v>
      </c>
      <c r="M31882" t="s">
        <v>140</v>
      </c>
      <c r="N31882" t="s">
        <v>140</v>
      </c>
      <c r="O31882" t="s">
        <v>140</v>
      </c>
      <c r="P31882" t="s">
        <v>140</v>
      </c>
      <c r="Q31882" t="s">
        <v>140</v>
      </c>
      <c r="R31882" t="s">
        <v>140</v>
      </c>
      <c r="S31882" t="s">
        <v>140</v>
      </c>
      <c r="T31882" t="s">
        <v>140</v>
      </c>
      <c r="U31882" t="s">
        <v>140</v>
      </c>
    </row>
    <row r="31883" spans="1:21" x14ac:dyDescent="0.35">
      <c r="A31883" t="s">
        <v>11</v>
      </c>
      <c r="B31883" t="s">
        <v>1151</v>
      </c>
      <c r="C31883">
        <v>38</v>
      </c>
      <c r="D31883" t="s">
        <v>188</v>
      </c>
      <c r="E31883" t="s">
        <v>140</v>
      </c>
      <c r="F31883" t="s">
        <v>140</v>
      </c>
      <c r="G31883" t="s">
        <v>140</v>
      </c>
      <c r="H31883" t="s">
        <v>939</v>
      </c>
      <c r="I31883" t="s">
        <v>140</v>
      </c>
      <c r="J31883" t="s">
        <v>140</v>
      </c>
      <c r="K31883" t="s">
        <v>140</v>
      </c>
      <c r="L31883" t="s">
        <v>140</v>
      </c>
      <c r="M31883" t="s">
        <v>939</v>
      </c>
      <c r="N31883" t="s">
        <v>140</v>
      </c>
      <c r="O31883" t="s">
        <v>140</v>
      </c>
      <c r="P31883" t="s">
        <v>788</v>
      </c>
      <c r="Q31883" t="s">
        <v>140</v>
      </c>
      <c r="R31883" t="s">
        <v>929</v>
      </c>
      <c r="S31883" t="s">
        <v>140</v>
      </c>
      <c r="T31883" t="s">
        <v>1051</v>
      </c>
      <c r="U31883" t="s">
        <v>140</v>
      </c>
    </row>
    <row r="31884" spans="1:21" x14ac:dyDescent="0.35">
      <c r="A31884" t="s">
        <v>11</v>
      </c>
      <c r="B31884" t="s">
        <v>1152</v>
      </c>
      <c r="C31884">
        <v>11</v>
      </c>
      <c r="D31884" t="s">
        <v>177</v>
      </c>
      <c r="E31884" t="s">
        <v>140</v>
      </c>
      <c r="F31884" t="s">
        <v>140</v>
      </c>
      <c r="G31884" t="s">
        <v>140</v>
      </c>
      <c r="H31884" t="s">
        <v>140</v>
      </c>
      <c r="I31884" t="s">
        <v>140</v>
      </c>
      <c r="J31884" t="s">
        <v>140</v>
      </c>
      <c r="K31884" t="s">
        <v>140</v>
      </c>
      <c r="L31884" t="s">
        <v>140</v>
      </c>
      <c r="M31884" t="s">
        <v>140</v>
      </c>
      <c r="N31884" t="s">
        <v>140</v>
      </c>
      <c r="O31884" t="s">
        <v>140</v>
      </c>
      <c r="P31884" t="s">
        <v>140</v>
      </c>
      <c r="Q31884" t="s">
        <v>140</v>
      </c>
      <c r="R31884" t="s">
        <v>140</v>
      </c>
      <c r="S31884" t="s">
        <v>140</v>
      </c>
      <c r="T31884" t="s">
        <v>140</v>
      </c>
      <c r="U31884" t="s">
        <v>140</v>
      </c>
    </row>
    <row r="31885" spans="1:21" x14ac:dyDescent="0.35">
      <c r="A31885" t="s">
        <v>11</v>
      </c>
      <c r="B31885" t="s">
        <v>339</v>
      </c>
      <c r="C31885">
        <v>2</v>
      </c>
      <c r="D31885" t="s">
        <v>177</v>
      </c>
      <c r="E31885" t="s">
        <v>140</v>
      </c>
      <c r="F31885" t="s">
        <v>140</v>
      </c>
      <c r="G31885" t="s">
        <v>140</v>
      </c>
      <c r="H31885" t="s">
        <v>140</v>
      </c>
      <c r="I31885" t="s">
        <v>140</v>
      </c>
      <c r="J31885" t="s">
        <v>140</v>
      </c>
      <c r="K31885" t="s">
        <v>140</v>
      </c>
      <c r="L31885" t="s">
        <v>140</v>
      </c>
      <c r="M31885" t="s">
        <v>140</v>
      </c>
      <c r="N31885" t="s">
        <v>140</v>
      </c>
      <c r="O31885" t="s">
        <v>140</v>
      </c>
      <c r="P31885" t="s">
        <v>140</v>
      </c>
      <c r="Q31885" t="s">
        <v>140</v>
      </c>
      <c r="R31885" t="s">
        <v>140</v>
      </c>
      <c r="S31885" t="s">
        <v>140</v>
      </c>
      <c r="T31885" t="s">
        <v>140</v>
      </c>
      <c r="U31885" t="s">
        <v>140</v>
      </c>
    </row>
    <row r="31886" spans="1:21" x14ac:dyDescent="0.35">
      <c r="A31886" t="s">
        <v>12</v>
      </c>
      <c r="B31886" t="s">
        <v>1151</v>
      </c>
      <c r="C31886">
        <v>45</v>
      </c>
      <c r="D31886" t="s">
        <v>1155</v>
      </c>
      <c r="E31886" t="s">
        <v>140</v>
      </c>
      <c r="F31886" t="s">
        <v>140</v>
      </c>
      <c r="G31886" t="s">
        <v>140</v>
      </c>
      <c r="H31886" t="s">
        <v>1020</v>
      </c>
      <c r="I31886" t="s">
        <v>1046</v>
      </c>
      <c r="J31886" t="s">
        <v>140</v>
      </c>
      <c r="K31886" t="s">
        <v>140</v>
      </c>
      <c r="L31886" t="s">
        <v>140</v>
      </c>
      <c r="M31886" t="s">
        <v>664</v>
      </c>
      <c r="N31886" t="s">
        <v>140</v>
      </c>
      <c r="O31886" t="s">
        <v>140</v>
      </c>
      <c r="P31886" t="s">
        <v>140</v>
      </c>
      <c r="Q31886" t="s">
        <v>140</v>
      </c>
      <c r="R31886" t="s">
        <v>1046</v>
      </c>
      <c r="S31886" t="s">
        <v>1046</v>
      </c>
      <c r="T31886" t="s">
        <v>140</v>
      </c>
      <c r="U31886" t="s">
        <v>664</v>
      </c>
    </row>
    <row r="31887" spans="1:21" x14ac:dyDescent="0.35">
      <c r="A31887" t="s">
        <v>12</v>
      </c>
      <c r="B31887" t="s">
        <v>1152</v>
      </c>
      <c r="C31887">
        <v>14</v>
      </c>
      <c r="D31887" t="s">
        <v>1086</v>
      </c>
      <c r="E31887" t="s">
        <v>140</v>
      </c>
      <c r="F31887" t="s">
        <v>140</v>
      </c>
      <c r="G31887" t="s">
        <v>140</v>
      </c>
      <c r="H31887" t="s">
        <v>140</v>
      </c>
      <c r="I31887" t="s">
        <v>89</v>
      </c>
      <c r="J31887" t="s">
        <v>140</v>
      </c>
      <c r="K31887" t="s">
        <v>140</v>
      </c>
      <c r="L31887" t="s">
        <v>140</v>
      </c>
      <c r="M31887" t="s">
        <v>801</v>
      </c>
      <c r="N31887" t="s">
        <v>801</v>
      </c>
      <c r="O31887" t="s">
        <v>801</v>
      </c>
      <c r="P31887" t="s">
        <v>140</v>
      </c>
      <c r="Q31887" t="s">
        <v>140</v>
      </c>
      <c r="R31887" t="s">
        <v>140</v>
      </c>
      <c r="S31887" t="s">
        <v>140</v>
      </c>
      <c r="T31887" t="s">
        <v>140</v>
      </c>
      <c r="U31887" t="s">
        <v>140</v>
      </c>
    </row>
    <row r="31888" spans="1:21" x14ac:dyDescent="0.35">
      <c r="A31888" t="s">
        <v>12</v>
      </c>
      <c r="B31888" t="s">
        <v>339</v>
      </c>
      <c r="C31888">
        <v>12</v>
      </c>
      <c r="D31888" t="s">
        <v>1138</v>
      </c>
      <c r="E31888" t="s">
        <v>1102</v>
      </c>
      <c r="F31888" t="s">
        <v>140</v>
      </c>
      <c r="G31888" t="s">
        <v>140</v>
      </c>
      <c r="H31888" t="s">
        <v>140</v>
      </c>
      <c r="I31888" t="s">
        <v>140</v>
      </c>
      <c r="J31888" t="s">
        <v>140</v>
      </c>
      <c r="K31888" t="s">
        <v>140</v>
      </c>
      <c r="L31888" t="s">
        <v>140</v>
      </c>
      <c r="M31888" t="s">
        <v>1045</v>
      </c>
      <c r="N31888" t="s">
        <v>140</v>
      </c>
      <c r="O31888" t="s">
        <v>140</v>
      </c>
      <c r="P31888" t="s">
        <v>1102</v>
      </c>
      <c r="Q31888" t="s">
        <v>140</v>
      </c>
      <c r="R31888" t="s">
        <v>140</v>
      </c>
      <c r="S31888" t="s">
        <v>140</v>
      </c>
      <c r="T31888" t="s">
        <v>140</v>
      </c>
      <c r="U31888" t="s">
        <v>140</v>
      </c>
    </row>
    <row r="31889" spans="1:21" x14ac:dyDescent="0.35">
      <c r="A31889" t="s">
        <v>13</v>
      </c>
      <c r="B31889" t="s">
        <v>1151</v>
      </c>
      <c r="C31889">
        <v>38</v>
      </c>
      <c r="D31889" t="s">
        <v>859</v>
      </c>
      <c r="E31889" t="s">
        <v>140</v>
      </c>
      <c r="F31889" t="s">
        <v>140</v>
      </c>
      <c r="G31889" t="s">
        <v>1066</v>
      </c>
      <c r="H31889" t="s">
        <v>140</v>
      </c>
      <c r="I31889" t="s">
        <v>140</v>
      </c>
      <c r="J31889" t="s">
        <v>140</v>
      </c>
      <c r="K31889" t="s">
        <v>140</v>
      </c>
      <c r="L31889" t="s">
        <v>140</v>
      </c>
      <c r="M31889" t="s">
        <v>147</v>
      </c>
      <c r="N31889" t="s">
        <v>1066</v>
      </c>
      <c r="O31889" t="s">
        <v>1066</v>
      </c>
      <c r="P31889" t="s">
        <v>140</v>
      </c>
      <c r="Q31889" t="s">
        <v>140</v>
      </c>
      <c r="R31889" t="s">
        <v>1066</v>
      </c>
      <c r="S31889" t="s">
        <v>1066</v>
      </c>
      <c r="T31889" t="s">
        <v>1050</v>
      </c>
      <c r="U31889" t="s">
        <v>1044</v>
      </c>
    </row>
    <row r="31890" spans="1:21" x14ac:dyDescent="0.35">
      <c r="A31890" t="s">
        <v>13</v>
      </c>
      <c r="B31890" t="s">
        <v>1152</v>
      </c>
      <c r="C31890">
        <v>8</v>
      </c>
      <c r="D31890" t="s">
        <v>177</v>
      </c>
      <c r="E31890" t="s">
        <v>140</v>
      </c>
      <c r="F31890" t="s">
        <v>140</v>
      </c>
      <c r="G31890" t="s">
        <v>140</v>
      </c>
      <c r="H31890" t="s">
        <v>140</v>
      </c>
      <c r="I31890" t="s">
        <v>140</v>
      </c>
      <c r="J31890" t="s">
        <v>140</v>
      </c>
      <c r="K31890" t="s">
        <v>140</v>
      </c>
      <c r="L31890" t="s">
        <v>140</v>
      </c>
      <c r="M31890" t="s">
        <v>140</v>
      </c>
      <c r="N31890" t="s">
        <v>140</v>
      </c>
      <c r="O31890" t="s">
        <v>140</v>
      </c>
      <c r="P31890" t="s">
        <v>140</v>
      </c>
      <c r="Q31890" t="s">
        <v>140</v>
      </c>
      <c r="R31890" t="s">
        <v>140</v>
      </c>
      <c r="S31890" t="s">
        <v>140</v>
      </c>
      <c r="T31890" t="s">
        <v>140</v>
      </c>
      <c r="U31890" t="s">
        <v>140</v>
      </c>
    </row>
    <row r="31891" spans="1:21" x14ac:dyDescent="0.35">
      <c r="A31891" t="s">
        <v>13</v>
      </c>
      <c r="B31891" t="s">
        <v>339</v>
      </c>
      <c r="C31891">
        <v>6</v>
      </c>
      <c r="D31891" t="s">
        <v>177</v>
      </c>
      <c r="E31891" t="s">
        <v>140</v>
      </c>
      <c r="F31891" t="s">
        <v>140</v>
      </c>
      <c r="G31891" t="s">
        <v>140</v>
      </c>
      <c r="H31891" t="s">
        <v>140</v>
      </c>
      <c r="I31891" t="s">
        <v>140</v>
      </c>
      <c r="J31891" t="s">
        <v>140</v>
      </c>
      <c r="K31891" t="s">
        <v>140</v>
      </c>
      <c r="L31891" t="s">
        <v>140</v>
      </c>
      <c r="M31891" t="s">
        <v>140</v>
      </c>
      <c r="N31891" t="s">
        <v>140</v>
      </c>
      <c r="O31891" t="s">
        <v>140</v>
      </c>
      <c r="P31891" t="s">
        <v>140</v>
      </c>
      <c r="Q31891" t="s">
        <v>140</v>
      </c>
      <c r="R31891" t="s">
        <v>140</v>
      </c>
      <c r="S31891" t="s">
        <v>140</v>
      </c>
      <c r="T31891" t="s">
        <v>140</v>
      </c>
      <c r="U31891" t="s">
        <v>140</v>
      </c>
    </row>
    <row r="31892" spans="1:21" x14ac:dyDescent="0.35">
      <c r="A31892" t="s">
        <v>14</v>
      </c>
      <c r="B31892" t="s">
        <v>1151</v>
      </c>
      <c r="C31892">
        <v>39</v>
      </c>
      <c r="D31892" t="s">
        <v>473</v>
      </c>
      <c r="E31892" t="s">
        <v>140</v>
      </c>
      <c r="F31892" t="s">
        <v>140</v>
      </c>
      <c r="G31892" t="s">
        <v>140</v>
      </c>
      <c r="H31892" t="s">
        <v>1053</v>
      </c>
      <c r="I31892" t="s">
        <v>140</v>
      </c>
      <c r="J31892" t="s">
        <v>140</v>
      </c>
      <c r="K31892" t="s">
        <v>140</v>
      </c>
      <c r="L31892" t="s">
        <v>140</v>
      </c>
      <c r="M31892" t="s">
        <v>824</v>
      </c>
      <c r="N31892" t="s">
        <v>140</v>
      </c>
      <c r="O31892" t="s">
        <v>140</v>
      </c>
      <c r="P31892" t="s">
        <v>140</v>
      </c>
      <c r="Q31892" t="s">
        <v>140</v>
      </c>
      <c r="R31892" t="s">
        <v>140</v>
      </c>
      <c r="S31892" t="s">
        <v>140</v>
      </c>
      <c r="T31892" t="s">
        <v>1007</v>
      </c>
      <c r="U31892" t="s">
        <v>109</v>
      </c>
    </row>
    <row r="31893" spans="1:21" x14ac:dyDescent="0.35">
      <c r="A31893" t="s">
        <v>14</v>
      </c>
      <c r="B31893" t="s">
        <v>1152</v>
      </c>
      <c r="C31893">
        <v>18</v>
      </c>
      <c r="D31893" t="s">
        <v>1123</v>
      </c>
      <c r="E31893" t="s">
        <v>140</v>
      </c>
      <c r="F31893" t="s">
        <v>140</v>
      </c>
      <c r="G31893" t="s">
        <v>140</v>
      </c>
      <c r="H31893" t="s">
        <v>140</v>
      </c>
      <c r="I31893" t="s">
        <v>140</v>
      </c>
      <c r="J31893" t="s">
        <v>140</v>
      </c>
      <c r="K31893" t="s">
        <v>140</v>
      </c>
      <c r="L31893" t="s">
        <v>140</v>
      </c>
      <c r="M31893" t="s">
        <v>140</v>
      </c>
      <c r="N31893" t="s">
        <v>140</v>
      </c>
      <c r="O31893" t="s">
        <v>140</v>
      </c>
      <c r="P31893" t="s">
        <v>140</v>
      </c>
      <c r="Q31893" t="s">
        <v>140</v>
      </c>
      <c r="R31893" t="s">
        <v>140</v>
      </c>
      <c r="S31893" t="s">
        <v>140</v>
      </c>
      <c r="T31893" t="s">
        <v>1045</v>
      </c>
      <c r="U31893" t="s">
        <v>140</v>
      </c>
    </row>
    <row r="31894" spans="1:21" x14ac:dyDescent="0.35">
      <c r="A31894" t="s">
        <v>14</v>
      </c>
      <c r="B31894" t="s">
        <v>339</v>
      </c>
      <c r="C31894">
        <v>3</v>
      </c>
      <c r="D31894" t="s">
        <v>177</v>
      </c>
      <c r="E31894" t="s">
        <v>140</v>
      </c>
      <c r="F31894" t="s">
        <v>140</v>
      </c>
      <c r="G31894" t="s">
        <v>140</v>
      </c>
      <c r="H31894" t="s">
        <v>140</v>
      </c>
      <c r="I31894" t="s">
        <v>140</v>
      </c>
      <c r="J31894" t="s">
        <v>140</v>
      </c>
      <c r="K31894" t="s">
        <v>140</v>
      </c>
      <c r="L31894" t="s">
        <v>140</v>
      </c>
      <c r="M31894" t="s">
        <v>140</v>
      </c>
      <c r="N31894" t="s">
        <v>140</v>
      </c>
      <c r="O31894" t="s">
        <v>140</v>
      </c>
      <c r="P31894" t="s">
        <v>140</v>
      </c>
      <c r="Q31894" t="s">
        <v>140</v>
      </c>
      <c r="R31894" t="s">
        <v>140</v>
      </c>
      <c r="S31894" t="s">
        <v>140</v>
      </c>
      <c r="T31894" t="s">
        <v>140</v>
      </c>
      <c r="U31894" t="s">
        <v>140</v>
      </c>
    </row>
    <row r="31895" spans="1:21" x14ac:dyDescent="0.35">
      <c r="A31895" t="s">
        <v>15</v>
      </c>
      <c r="B31895" t="s">
        <v>1151</v>
      </c>
      <c r="C31895">
        <v>41</v>
      </c>
      <c r="D31895" t="s">
        <v>957</v>
      </c>
      <c r="E31895" t="s">
        <v>1098</v>
      </c>
      <c r="F31895" t="s">
        <v>140</v>
      </c>
      <c r="G31895" t="s">
        <v>140</v>
      </c>
      <c r="H31895" t="s">
        <v>1048</v>
      </c>
      <c r="I31895" t="s">
        <v>1048</v>
      </c>
      <c r="J31895" t="s">
        <v>1098</v>
      </c>
      <c r="K31895" t="s">
        <v>140</v>
      </c>
      <c r="L31895" t="s">
        <v>140</v>
      </c>
      <c r="M31895" t="s">
        <v>140</v>
      </c>
      <c r="N31895" t="s">
        <v>140</v>
      </c>
      <c r="O31895" t="s">
        <v>140</v>
      </c>
      <c r="P31895" t="s">
        <v>664</v>
      </c>
      <c r="Q31895" t="s">
        <v>140</v>
      </c>
      <c r="R31895" t="s">
        <v>140</v>
      </c>
      <c r="S31895" t="s">
        <v>140</v>
      </c>
      <c r="T31895" t="s">
        <v>1009</v>
      </c>
      <c r="U31895" t="s">
        <v>729</v>
      </c>
    </row>
    <row r="31896" spans="1:21" x14ac:dyDescent="0.35">
      <c r="A31896" t="s">
        <v>15</v>
      </c>
      <c r="B31896" t="s">
        <v>1152</v>
      </c>
      <c r="C31896">
        <v>13</v>
      </c>
      <c r="D31896" t="s">
        <v>415</v>
      </c>
      <c r="E31896" t="s">
        <v>140</v>
      </c>
      <c r="F31896" t="s">
        <v>140</v>
      </c>
      <c r="G31896" t="s">
        <v>140</v>
      </c>
      <c r="H31896" t="s">
        <v>87</v>
      </c>
      <c r="I31896" t="s">
        <v>87</v>
      </c>
      <c r="J31896" t="s">
        <v>140</v>
      </c>
      <c r="K31896" t="s">
        <v>140</v>
      </c>
      <c r="L31896" t="s">
        <v>140</v>
      </c>
      <c r="M31896" t="s">
        <v>87</v>
      </c>
      <c r="N31896" t="s">
        <v>140</v>
      </c>
      <c r="O31896" t="s">
        <v>95</v>
      </c>
      <c r="P31896" t="s">
        <v>140</v>
      </c>
      <c r="Q31896" t="s">
        <v>140</v>
      </c>
      <c r="R31896" t="s">
        <v>140</v>
      </c>
      <c r="S31896" t="s">
        <v>95</v>
      </c>
      <c r="T31896" t="s">
        <v>140</v>
      </c>
      <c r="U31896" t="s">
        <v>1016</v>
      </c>
    </row>
    <row r="31897" spans="1:21" x14ac:dyDescent="0.35">
      <c r="A31897" t="s">
        <v>15</v>
      </c>
      <c r="B31897" t="s">
        <v>339</v>
      </c>
      <c r="C31897">
        <v>1</v>
      </c>
      <c r="D31897" t="s">
        <v>177</v>
      </c>
      <c r="E31897" t="s">
        <v>140</v>
      </c>
      <c r="F31897" t="s">
        <v>140</v>
      </c>
      <c r="G31897" t="s">
        <v>140</v>
      </c>
      <c r="H31897" t="s">
        <v>140</v>
      </c>
      <c r="I31897" t="s">
        <v>140</v>
      </c>
      <c r="J31897" t="s">
        <v>140</v>
      </c>
      <c r="K31897" t="s">
        <v>140</v>
      </c>
      <c r="L31897" t="s">
        <v>140</v>
      </c>
      <c r="M31897" t="s">
        <v>140</v>
      </c>
      <c r="N31897" t="s">
        <v>140</v>
      </c>
      <c r="O31897" t="s">
        <v>140</v>
      </c>
      <c r="P31897" t="s">
        <v>140</v>
      </c>
      <c r="Q31897" t="s">
        <v>140</v>
      </c>
      <c r="R31897" t="s">
        <v>140</v>
      </c>
      <c r="S31897" t="s">
        <v>140</v>
      </c>
      <c r="T31897" t="s">
        <v>140</v>
      </c>
      <c r="U31897" t="s">
        <v>140</v>
      </c>
    </row>
    <row r="31898" spans="1:21" x14ac:dyDescent="0.35">
      <c r="A31898" t="s">
        <v>16</v>
      </c>
      <c r="B31898" t="s">
        <v>1151</v>
      </c>
      <c r="C31898">
        <v>34</v>
      </c>
      <c r="D31898" t="s">
        <v>98</v>
      </c>
      <c r="E31898" t="s">
        <v>140</v>
      </c>
      <c r="F31898" t="s">
        <v>140</v>
      </c>
      <c r="G31898" t="s">
        <v>140</v>
      </c>
      <c r="H31898" t="s">
        <v>950</v>
      </c>
      <c r="I31898" t="s">
        <v>140</v>
      </c>
      <c r="J31898" t="s">
        <v>140</v>
      </c>
      <c r="K31898" t="s">
        <v>140</v>
      </c>
      <c r="L31898" t="s">
        <v>140</v>
      </c>
      <c r="M31898" t="s">
        <v>140</v>
      </c>
      <c r="N31898" t="s">
        <v>140</v>
      </c>
      <c r="O31898" t="s">
        <v>140</v>
      </c>
      <c r="P31898" t="s">
        <v>140</v>
      </c>
      <c r="Q31898" t="s">
        <v>140</v>
      </c>
      <c r="R31898" t="s">
        <v>515</v>
      </c>
      <c r="S31898" t="s">
        <v>140</v>
      </c>
      <c r="T31898" t="s">
        <v>515</v>
      </c>
      <c r="U31898" t="s">
        <v>1043</v>
      </c>
    </row>
    <row r="31899" spans="1:21" x14ac:dyDescent="0.35">
      <c r="A31899" t="s">
        <v>16</v>
      </c>
      <c r="B31899" t="s">
        <v>1152</v>
      </c>
      <c r="C31899">
        <v>21</v>
      </c>
      <c r="D31899" t="s">
        <v>90</v>
      </c>
      <c r="E31899" t="s">
        <v>140</v>
      </c>
      <c r="F31899" t="s">
        <v>140</v>
      </c>
      <c r="G31899" t="s">
        <v>140</v>
      </c>
      <c r="H31899" t="s">
        <v>140</v>
      </c>
      <c r="I31899" t="s">
        <v>140</v>
      </c>
      <c r="J31899" t="s">
        <v>140</v>
      </c>
      <c r="K31899" t="s">
        <v>140</v>
      </c>
      <c r="L31899" t="s">
        <v>140</v>
      </c>
      <c r="M31899" t="s">
        <v>140</v>
      </c>
      <c r="N31899" t="s">
        <v>140</v>
      </c>
      <c r="O31899" t="s">
        <v>140</v>
      </c>
      <c r="P31899" t="s">
        <v>140</v>
      </c>
      <c r="Q31899" t="s">
        <v>140</v>
      </c>
      <c r="R31899" t="s">
        <v>140</v>
      </c>
      <c r="S31899" t="s">
        <v>140</v>
      </c>
      <c r="T31899" t="s">
        <v>140</v>
      </c>
      <c r="U31899" t="s">
        <v>89</v>
      </c>
    </row>
    <row r="31900" spans="1:21" x14ac:dyDescent="0.35">
      <c r="A31900" t="s">
        <v>16</v>
      </c>
      <c r="B31900" t="s">
        <v>339</v>
      </c>
      <c r="C31900">
        <v>3</v>
      </c>
      <c r="D31900" t="s">
        <v>177</v>
      </c>
      <c r="E31900" t="s">
        <v>140</v>
      </c>
      <c r="F31900" t="s">
        <v>140</v>
      </c>
      <c r="G31900" t="s">
        <v>140</v>
      </c>
      <c r="H31900" t="s">
        <v>140</v>
      </c>
      <c r="I31900" t="s">
        <v>140</v>
      </c>
      <c r="J31900" t="s">
        <v>140</v>
      </c>
      <c r="K31900" t="s">
        <v>140</v>
      </c>
      <c r="L31900" t="s">
        <v>140</v>
      </c>
      <c r="M31900" t="s">
        <v>140</v>
      </c>
      <c r="N31900" t="s">
        <v>140</v>
      </c>
      <c r="O31900" t="s">
        <v>140</v>
      </c>
      <c r="P31900" t="s">
        <v>140</v>
      </c>
      <c r="Q31900" t="s">
        <v>140</v>
      </c>
      <c r="R31900" t="s">
        <v>140</v>
      </c>
      <c r="S31900" t="s">
        <v>140</v>
      </c>
      <c r="T31900" t="s">
        <v>140</v>
      </c>
      <c r="U31900" t="s">
        <v>140</v>
      </c>
    </row>
    <row r="31901" spans="1:21" x14ac:dyDescent="0.35">
      <c r="A31901" t="s">
        <v>17</v>
      </c>
      <c r="B31901" t="s">
        <v>1151</v>
      </c>
      <c r="C31901">
        <v>46</v>
      </c>
      <c r="D31901" t="s">
        <v>960</v>
      </c>
      <c r="E31901" t="s">
        <v>140</v>
      </c>
      <c r="F31901" t="s">
        <v>140</v>
      </c>
      <c r="G31901" t="s">
        <v>140</v>
      </c>
      <c r="H31901" t="s">
        <v>501</v>
      </c>
      <c r="I31901" t="s">
        <v>1062</v>
      </c>
      <c r="J31901" t="s">
        <v>140</v>
      </c>
      <c r="K31901" t="s">
        <v>140</v>
      </c>
      <c r="L31901" t="s">
        <v>140</v>
      </c>
      <c r="M31901" t="s">
        <v>1066</v>
      </c>
      <c r="N31901" t="s">
        <v>140</v>
      </c>
      <c r="O31901" t="s">
        <v>140</v>
      </c>
      <c r="P31901" t="s">
        <v>660</v>
      </c>
      <c r="Q31901" t="s">
        <v>140</v>
      </c>
      <c r="R31901" t="s">
        <v>140</v>
      </c>
      <c r="S31901" t="s">
        <v>140</v>
      </c>
      <c r="T31901" t="s">
        <v>660</v>
      </c>
      <c r="U31901" t="s">
        <v>1019</v>
      </c>
    </row>
    <row r="31902" spans="1:21" x14ac:dyDescent="0.35">
      <c r="A31902" t="s">
        <v>17</v>
      </c>
      <c r="B31902" t="s">
        <v>1152</v>
      </c>
      <c r="C31902">
        <v>17</v>
      </c>
      <c r="D31902" t="s">
        <v>707</v>
      </c>
      <c r="E31902" t="s">
        <v>140</v>
      </c>
      <c r="F31902" t="s">
        <v>140</v>
      </c>
      <c r="G31902" t="s">
        <v>140</v>
      </c>
      <c r="H31902" t="s">
        <v>140</v>
      </c>
      <c r="I31902" t="s">
        <v>824</v>
      </c>
      <c r="J31902" t="s">
        <v>1051</v>
      </c>
      <c r="K31902" t="s">
        <v>140</v>
      </c>
      <c r="L31902" t="s">
        <v>140</v>
      </c>
      <c r="M31902" t="s">
        <v>140</v>
      </c>
      <c r="N31902" t="s">
        <v>140</v>
      </c>
      <c r="O31902" t="s">
        <v>140</v>
      </c>
      <c r="P31902" t="s">
        <v>140</v>
      </c>
      <c r="Q31902" t="s">
        <v>140</v>
      </c>
      <c r="R31902" t="s">
        <v>140</v>
      </c>
      <c r="S31902" t="s">
        <v>140</v>
      </c>
      <c r="T31902" t="s">
        <v>140</v>
      </c>
      <c r="U31902" t="s">
        <v>824</v>
      </c>
    </row>
    <row r="31903" spans="1:21" x14ac:dyDescent="0.35">
      <c r="A31903" t="s">
        <v>17</v>
      </c>
      <c r="B31903" t="s">
        <v>339</v>
      </c>
      <c r="C31903">
        <v>5</v>
      </c>
      <c r="D31903" t="s">
        <v>182</v>
      </c>
      <c r="E31903" t="s">
        <v>140</v>
      </c>
      <c r="F31903" t="s">
        <v>140</v>
      </c>
      <c r="G31903" t="s">
        <v>140</v>
      </c>
      <c r="H31903" t="s">
        <v>659</v>
      </c>
      <c r="I31903" t="s">
        <v>140</v>
      </c>
      <c r="J31903" t="s">
        <v>140</v>
      </c>
      <c r="K31903" t="s">
        <v>140</v>
      </c>
      <c r="L31903" t="s">
        <v>140</v>
      </c>
      <c r="M31903" t="s">
        <v>140</v>
      </c>
      <c r="N31903" t="s">
        <v>140</v>
      </c>
      <c r="O31903" t="s">
        <v>140</v>
      </c>
      <c r="P31903" t="s">
        <v>140</v>
      </c>
      <c r="Q31903" t="s">
        <v>140</v>
      </c>
      <c r="R31903" t="s">
        <v>140</v>
      </c>
      <c r="S31903" t="s">
        <v>140</v>
      </c>
      <c r="T31903" t="s">
        <v>659</v>
      </c>
      <c r="U31903" t="s">
        <v>140</v>
      </c>
    </row>
    <row r="31904" spans="1:21" x14ac:dyDescent="0.35">
      <c r="A31904" t="s">
        <v>18</v>
      </c>
      <c r="B31904" t="s">
        <v>1151</v>
      </c>
      <c r="C31904">
        <v>36</v>
      </c>
      <c r="D31904" t="s">
        <v>413</v>
      </c>
      <c r="E31904" t="s">
        <v>1061</v>
      </c>
      <c r="F31904" t="s">
        <v>140</v>
      </c>
      <c r="G31904" t="s">
        <v>140</v>
      </c>
      <c r="H31904" t="s">
        <v>1050</v>
      </c>
      <c r="I31904" t="s">
        <v>660</v>
      </c>
      <c r="J31904" t="s">
        <v>140</v>
      </c>
      <c r="K31904" t="s">
        <v>140</v>
      </c>
      <c r="L31904" t="s">
        <v>140</v>
      </c>
      <c r="M31904" t="s">
        <v>1012</v>
      </c>
      <c r="N31904" t="s">
        <v>140</v>
      </c>
      <c r="O31904" t="s">
        <v>140</v>
      </c>
      <c r="P31904" t="s">
        <v>140</v>
      </c>
      <c r="Q31904" t="s">
        <v>140</v>
      </c>
      <c r="R31904" t="s">
        <v>140</v>
      </c>
      <c r="S31904" t="s">
        <v>140</v>
      </c>
      <c r="T31904" t="s">
        <v>140</v>
      </c>
      <c r="U31904" t="s">
        <v>660</v>
      </c>
    </row>
    <row r="31905" spans="1:21" x14ac:dyDescent="0.35">
      <c r="A31905" t="s">
        <v>18</v>
      </c>
      <c r="B31905" t="s">
        <v>1152</v>
      </c>
      <c r="C31905">
        <v>14</v>
      </c>
      <c r="D31905" t="s">
        <v>1157</v>
      </c>
      <c r="E31905" t="s">
        <v>140</v>
      </c>
      <c r="F31905" t="s">
        <v>140</v>
      </c>
      <c r="G31905" t="s">
        <v>140</v>
      </c>
      <c r="H31905" t="s">
        <v>140</v>
      </c>
      <c r="I31905" t="s">
        <v>140</v>
      </c>
      <c r="J31905" t="s">
        <v>140</v>
      </c>
      <c r="K31905" t="s">
        <v>140</v>
      </c>
      <c r="L31905" t="s">
        <v>140</v>
      </c>
      <c r="M31905" t="s">
        <v>548</v>
      </c>
      <c r="N31905" t="s">
        <v>140</v>
      </c>
      <c r="O31905" t="s">
        <v>140</v>
      </c>
      <c r="P31905" t="s">
        <v>140</v>
      </c>
      <c r="Q31905" t="s">
        <v>140</v>
      </c>
      <c r="R31905" t="s">
        <v>140</v>
      </c>
      <c r="S31905" t="s">
        <v>140</v>
      </c>
      <c r="T31905" t="s">
        <v>140</v>
      </c>
      <c r="U31905" t="s">
        <v>140</v>
      </c>
    </row>
    <row r="31906" spans="1:21" x14ac:dyDescent="0.35">
      <c r="A31906" t="s">
        <v>18</v>
      </c>
      <c r="B31906" t="s">
        <v>339</v>
      </c>
      <c r="C31906">
        <v>5</v>
      </c>
      <c r="D31906" t="s">
        <v>177</v>
      </c>
      <c r="E31906" t="s">
        <v>140</v>
      </c>
      <c r="F31906" t="s">
        <v>140</v>
      </c>
      <c r="G31906" t="s">
        <v>140</v>
      </c>
      <c r="H31906" t="s">
        <v>140</v>
      </c>
      <c r="I31906" t="s">
        <v>140</v>
      </c>
      <c r="J31906" t="s">
        <v>140</v>
      </c>
      <c r="K31906" t="s">
        <v>140</v>
      </c>
      <c r="L31906" t="s">
        <v>140</v>
      </c>
      <c r="M31906" t="s">
        <v>140</v>
      </c>
      <c r="N31906" t="s">
        <v>140</v>
      </c>
      <c r="O31906" t="s">
        <v>140</v>
      </c>
      <c r="P31906" t="s">
        <v>140</v>
      </c>
      <c r="Q31906" t="s">
        <v>140</v>
      </c>
      <c r="R31906" t="s">
        <v>140</v>
      </c>
      <c r="S31906" t="s">
        <v>140</v>
      </c>
      <c r="T31906" t="s">
        <v>140</v>
      </c>
      <c r="U31906" t="s">
        <v>140</v>
      </c>
    </row>
    <row r="31907" spans="1:21" x14ac:dyDescent="0.35">
      <c r="A31907" t="s">
        <v>19</v>
      </c>
      <c r="B31907" t="s">
        <v>1151</v>
      </c>
      <c r="C31907">
        <v>34</v>
      </c>
      <c r="D31907" t="s">
        <v>473</v>
      </c>
      <c r="E31907" t="s">
        <v>140</v>
      </c>
      <c r="F31907" t="s">
        <v>140</v>
      </c>
      <c r="G31907" t="s">
        <v>1070</v>
      </c>
      <c r="H31907" t="s">
        <v>1070</v>
      </c>
      <c r="I31907" t="s">
        <v>140</v>
      </c>
      <c r="J31907" t="s">
        <v>140</v>
      </c>
      <c r="K31907" t="s">
        <v>1070</v>
      </c>
      <c r="L31907" t="s">
        <v>140</v>
      </c>
      <c r="M31907" t="s">
        <v>942</v>
      </c>
      <c r="N31907" t="s">
        <v>140</v>
      </c>
      <c r="O31907" t="s">
        <v>1070</v>
      </c>
      <c r="P31907" t="s">
        <v>1070</v>
      </c>
      <c r="Q31907" t="s">
        <v>140</v>
      </c>
      <c r="R31907" t="s">
        <v>140</v>
      </c>
      <c r="S31907" t="s">
        <v>1070</v>
      </c>
      <c r="T31907" t="s">
        <v>1070</v>
      </c>
      <c r="U31907" t="s">
        <v>1070</v>
      </c>
    </row>
    <row r="31908" spans="1:21" x14ac:dyDescent="0.35">
      <c r="A31908" t="s">
        <v>19</v>
      </c>
      <c r="B31908" t="s">
        <v>1152</v>
      </c>
      <c r="C31908">
        <v>16</v>
      </c>
      <c r="D31908" t="s">
        <v>126</v>
      </c>
      <c r="E31908" t="s">
        <v>140</v>
      </c>
      <c r="F31908" t="s">
        <v>1060</v>
      </c>
      <c r="G31908" t="s">
        <v>140</v>
      </c>
      <c r="H31908" t="s">
        <v>140</v>
      </c>
      <c r="I31908" t="s">
        <v>140</v>
      </c>
      <c r="J31908" t="s">
        <v>140</v>
      </c>
      <c r="K31908" t="s">
        <v>140</v>
      </c>
      <c r="L31908" t="s">
        <v>140</v>
      </c>
      <c r="M31908" t="s">
        <v>1060</v>
      </c>
      <c r="N31908" t="s">
        <v>140</v>
      </c>
      <c r="O31908" t="s">
        <v>140</v>
      </c>
      <c r="P31908" t="s">
        <v>140</v>
      </c>
      <c r="Q31908" t="s">
        <v>140</v>
      </c>
      <c r="R31908" t="s">
        <v>1060</v>
      </c>
      <c r="S31908" t="s">
        <v>1051</v>
      </c>
      <c r="T31908" t="s">
        <v>140</v>
      </c>
      <c r="U31908" t="s">
        <v>1051</v>
      </c>
    </row>
    <row r="31909" spans="1:21" x14ac:dyDescent="0.35">
      <c r="A31909" t="s">
        <v>19</v>
      </c>
      <c r="B31909" t="s">
        <v>339</v>
      </c>
      <c r="C31909">
        <v>5</v>
      </c>
      <c r="D31909" t="s">
        <v>895</v>
      </c>
      <c r="E31909" t="s">
        <v>140</v>
      </c>
      <c r="F31909" t="s">
        <v>140</v>
      </c>
      <c r="G31909" t="s">
        <v>140</v>
      </c>
      <c r="H31909" t="s">
        <v>140</v>
      </c>
      <c r="I31909" t="s">
        <v>140</v>
      </c>
      <c r="J31909" t="s">
        <v>140</v>
      </c>
      <c r="K31909" t="s">
        <v>140</v>
      </c>
      <c r="L31909" t="s">
        <v>140</v>
      </c>
      <c r="M31909" t="s">
        <v>140</v>
      </c>
      <c r="N31909" t="s">
        <v>140</v>
      </c>
      <c r="O31909" t="s">
        <v>140</v>
      </c>
      <c r="P31909" t="s">
        <v>140</v>
      </c>
      <c r="Q31909" t="s">
        <v>140</v>
      </c>
      <c r="R31909" t="s">
        <v>127</v>
      </c>
      <c r="S31909" t="s">
        <v>140</v>
      </c>
      <c r="T31909" t="s">
        <v>140</v>
      </c>
      <c r="U31909" t="s">
        <v>635</v>
      </c>
    </row>
    <row r="31910" spans="1:21" x14ac:dyDescent="0.35">
      <c r="A31910" t="s">
        <v>20</v>
      </c>
      <c r="B31910" t="s">
        <v>1151</v>
      </c>
      <c r="C31910">
        <v>34</v>
      </c>
      <c r="D31910" t="s">
        <v>649</v>
      </c>
      <c r="E31910" t="s">
        <v>140</v>
      </c>
      <c r="F31910" t="s">
        <v>140</v>
      </c>
      <c r="G31910" t="s">
        <v>140</v>
      </c>
      <c r="H31910" t="s">
        <v>140</v>
      </c>
      <c r="I31910" t="s">
        <v>1050</v>
      </c>
      <c r="J31910" t="s">
        <v>1073</v>
      </c>
      <c r="K31910" t="s">
        <v>140</v>
      </c>
      <c r="L31910" t="s">
        <v>140</v>
      </c>
      <c r="M31910" t="s">
        <v>1060</v>
      </c>
      <c r="N31910" t="s">
        <v>140</v>
      </c>
      <c r="O31910" t="s">
        <v>140</v>
      </c>
      <c r="P31910" t="s">
        <v>775</v>
      </c>
      <c r="Q31910" t="s">
        <v>140</v>
      </c>
      <c r="R31910" t="s">
        <v>140</v>
      </c>
      <c r="S31910" t="s">
        <v>140</v>
      </c>
      <c r="T31910" t="s">
        <v>574</v>
      </c>
      <c r="U31910" t="s">
        <v>849</v>
      </c>
    </row>
    <row r="31911" spans="1:21" x14ac:dyDescent="0.35">
      <c r="A31911" t="s">
        <v>20</v>
      </c>
      <c r="B31911" t="s">
        <v>1152</v>
      </c>
      <c r="C31911">
        <v>13</v>
      </c>
      <c r="D31911" t="s">
        <v>177</v>
      </c>
      <c r="E31911" t="s">
        <v>140</v>
      </c>
      <c r="F31911" t="s">
        <v>140</v>
      </c>
      <c r="G31911" t="s">
        <v>140</v>
      </c>
      <c r="H31911" t="s">
        <v>140</v>
      </c>
      <c r="I31911" t="s">
        <v>140</v>
      </c>
      <c r="J31911" t="s">
        <v>140</v>
      </c>
      <c r="K31911" t="s">
        <v>140</v>
      </c>
      <c r="L31911" t="s">
        <v>140</v>
      </c>
      <c r="M31911" t="s">
        <v>140</v>
      </c>
      <c r="N31911" t="s">
        <v>140</v>
      </c>
      <c r="O31911" t="s">
        <v>140</v>
      </c>
      <c r="P31911" t="s">
        <v>140</v>
      </c>
      <c r="Q31911" t="s">
        <v>140</v>
      </c>
      <c r="R31911" t="s">
        <v>140</v>
      </c>
      <c r="S31911" t="s">
        <v>140</v>
      </c>
      <c r="T31911" t="s">
        <v>140</v>
      </c>
      <c r="U31911" t="s">
        <v>140</v>
      </c>
    </row>
    <row r="31912" spans="1:21" x14ac:dyDescent="0.35">
      <c r="A31912" t="s">
        <v>20</v>
      </c>
      <c r="B31912" t="s">
        <v>339</v>
      </c>
      <c r="C31912">
        <v>5</v>
      </c>
      <c r="D31912" t="s">
        <v>177</v>
      </c>
      <c r="E31912" t="s">
        <v>140</v>
      </c>
      <c r="F31912" t="s">
        <v>140</v>
      </c>
      <c r="G31912" t="s">
        <v>140</v>
      </c>
      <c r="H31912" t="s">
        <v>140</v>
      </c>
      <c r="I31912" t="s">
        <v>140</v>
      </c>
      <c r="J31912" t="s">
        <v>140</v>
      </c>
      <c r="K31912" t="s">
        <v>140</v>
      </c>
      <c r="L31912" t="s">
        <v>140</v>
      </c>
      <c r="M31912" t="s">
        <v>140</v>
      </c>
      <c r="N31912" t="s">
        <v>140</v>
      </c>
      <c r="O31912" t="s">
        <v>140</v>
      </c>
      <c r="P31912" t="s">
        <v>140</v>
      </c>
      <c r="Q31912" t="s">
        <v>140</v>
      </c>
      <c r="R31912" t="s">
        <v>140</v>
      </c>
      <c r="S31912" t="s">
        <v>140</v>
      </c>
      <c r="T31912" t="s">
        <v>140</v>
      </c>
      <c r="U31912" t="s">
        <v>140</v>
      </c>
    </row>
    <row r="31913" spans="1:21" x14ac:dyDescent="0.35">
      <c r="A31913" t="s">
        <v>21</v>
      </c>
      <c r="B31913" t="s">
        <v>1151</v>
      </c>
      <c r="C31913">
        <v>32</v>
      </c>
      <c r="D31913" t="s">
        <v>1077</v>
      </c>
      <c r="E31913" t="s">
        <v>1051</v>
      </c>
      <c r="F31913" t="s">
        <v>140</v>
      </c>
      <c r="G31913" t="s">
        <v>140</v>
      </c>
      <c r="H31913" t="s">
        <v>1051</v>
      </c>
      <c r="I31913" t="s">
        <v>140</v>
      </c>
      <c r="J31913" t="s">
        <v>1051</v>
      </c>
      <c r="K31913" t="s">
        <v>140</v>
      </c>
      <c r="L31913" t="s">
        <v>140</v>
      </c>
      <c r="M31913" t="s">
        <v>1003</v>
      </c>
      <c r="N31913" t="s">
        <v>140</v>
      </c>
      <c r="O31913" t="s">
        <v>140</v>
      </c>
      <c r="P31913" t="s">
        <v>1051</v>
      </c>
      <c r="Q31913" t="s">
        <v>140</v>
      </c>
      <c r="R31913" t="s">
        <v>140</v>
      </c>
      <c r="S31913" t="s">
        <v>140</v>
      </c>
      <c r="T31913" t="s">
        <v>1051</v>
      </c>
      <c r="U31913" t="s">
        <v>1003</v>
      </c>
    </row>
    <row r="31914" spans="1:21" x14ac:dyDescent="0.35">
      <c r="A31914" t="s">
        <v>21</v>
      </c>
      <c r="B31914" t="s">
        <v>1152</v>
      </c>
      <c r="C31914">
        <v>21</v>
      </c>
      <c r="D31914" t="s">
        <v>622</v>
      </c>
      <c r="E31914" t="s">
        <v>716</v>
      </c>
      <c r="F31914" t="s">
        <v>1047</v>
      </c>
      <c r="G31914" t="s">
        <v>1047</v>
      </c>
      <c r="H31914" t="s">
        <v>716</v>
      </c>
      <c r="I31914" t="s">
        <v>1047</v>
      </c>
      <c r="J31914" t="s">
        <v>1047</v>
      </c>
      <c r="K31914" t="s">
        <v>1047</v>
      </c>
      <c r="L31914" t="s">
        <v>140</v>
      </c>
      <c r="M31914" t="s">
        <v>1047</v>
      </c>
      <c r="N31914" t="s">
        <v>1047</v>
      </c>
      <c r="O31914" t="s">
        <v>716</v>
      </c>
      <c r="P31914" t="s">
        <v>716</v>
      </c>
      <c r="Q31914" t="s">
        <v>1047</v>
      </c>
      <c r="R31914" t="s">
        <v>1047</v>
      </c>
      <c r="S31914" t="s">
        <v>1047</v>
      </c>
      <c r="T31914" t="s">
        <v>716</v>
      </c>
      <c r="U31914" t="s">
        <v>716</v>
      </c>
    </row>
    <row r="31915" spans="1:21" x14ac:dyDescent="0.35">
      <c r="A31915" t="s">
        <v>21</v>
      </c>
      <c r="B31915" t="s">
        <v>339</v>
      </c>
      <c r="C31915">
        <v>4</v>
      </c>
      <c r="D31915" t="s">
        <v>177</v>
      </c>
      <c r="E31915" t="s">
        <v>140</v>
      </c>
      <c r="F31915" t="s">
        <v>140</v>
      </c>
      <c r="G31915" t="s">
        <v>140</v>
      </c>
      <c r="H31915" t="s">
        <v>140</v>
      </c>
      <c r="I31915" t="s">
        <v>140</v>
      </c>
      <c r="J31915" t="s">
        <v>140</v>
      </c>
      <c r="K31915" t="s">
        <v>140</v>
      </c>
      <c r="L31915" t="s">
        <v>140</v>
      </c>
      <c r="M31915" t="s">
        <v>140</v>
      </c>
      <c r="N31915" t="s">
        <v>140</v>
      </c>
      <c r="O31915" t="s">
        <v>140</v>
      </c>
      <c r="P31915" t="s">
        <v>140</v>
      </c>
      <c r="Q31915" t="s">
        <v>140</v>
      </c>
      <c r="R31915" t="s">
        <v>140</v>
      </c>
      <c r="S31915" t="s">
        <v>140</v>
      </c>
      <c r="T31915" t="s">
        <v>140</v>
      </c>
      <c r="U31915" t="s">
        <v>140</v>
      </c>
    </row>
    <row r="31916" spans="1:21" x14ac:dyDescent="0.35">
      <c r="A31916" t="s">
        <v>22</v>
      </c>
      <c r="B31916" t="s">
        <v>1151</v>
      </c>
      <c r="C31916">
        <v>42</v>
      </c>
      <c r="D31916" t="s">
        <v>787</v>
      </c>
      <c r="E31916" t="s">
        <v>775</v>
      </c>
      <c r="F31916" t="s">
        <v>140</v>
      </c>
      <c r="G31916" t="s">
        <v>140</v>
      </c>
      <c r="H31916" t="s">
        <v>140</v>
      </c>
      <c r="I31916" t="s">
        <v>140</v>
      </c>
      <c r="J31916" t="s">
        <v>1017</v>
      </c>
      <c r="K31916" t="s">
        <v>140</v>
      </c>
      <c r="L31916" t="s">
        <v>1055</v>
      </c>
      <c r="M31916" t="s">
        <v>140</v>
      </c>
      <c r="N31916" t="s">
        <v>140</v>
      </c>
      <c r="O31916" t="s">
        <v>140</v>
      </c>
      <c r="P31916" t="s">
        <v>775</v>
      </c>
      <c r="Q31916" t="s">
        <v>140</v>
      </c>
      <c r="R31916" t="s">
        <v>140</v>
      </c>
      <c r="S31916" t="s">
        <v>140</v>
      </c>
      <c r="T31916" t="s">
        <v>140</v>
      </c>
      <c r="U31916" t="s">
        <v>875</v>
      </c>
    </row>
    <row r="31917" spans="1:21" x14ac:dyDescent="0.35">
      <c r="A31917" t="s">
        <v>22</v>
      </c>
      <c r="B31917" t="s">
        <v>1152</v>
      </c>
      <c r="C31917">
        <v>17</v>
      </c>
      <c r="D31917" t="s">
        <v>891</v>
      </c>
      <c r="E31917" t="s">
        <v>140</v>
      </c>
      <c r="F31917" t="s">
        <v>140</v>
      </c>
      <c r="G31917" t="s">
        <v>140</v>
      </c>
      <c r="H31917" t="s">
        <v>162</v>
      </c>
      <c r="I31917" t="s">
        <v>140</v>
      </c>
      <c r="J31917" t="s">
        <v>140</v>
      </c>
      <c r="K31917" t="s">
        <v>140</v>
      </c>
      <c r="L31917" t="s">
        <v>140</v>
      </c>
      <c r="M31917" t="s">
        <v>140</v>
      </c>
      <c r="N31917" t="s">
        <v>140</v>
      </c>
      <c r="O31917" t="s">
        <v>140</v>
      </c>
      <c r="P31917" t="s">
        <v>140</v>
      </c>
      <c r="Q31917" t="s">
        <v>140</v>
      </c>
      <c r="R31917" t="s">
        <v>140</v>
      </c>
      <c r="S31917" t="s">
        <v>140</v>
      </c>
      <c r="T31917" t="s">
        <v>940</v>
      </c>
      <c r="U31917" t="s">
        <v>121</v>
      </c>
    </row>
    <row r="31918" spans="1:21" x14ac:dyDescent="0.35">
      <c r="A31918" t="s">
        <v>22</v>
      </c>
      <c r="B31918" t="s">
        <v>339</v>
      </c>
      <c r="C31918">
        <v>9</v>
      </c>
      <c r="D31918" t="s">
        <v>177</v>
      </c>
      <c r="E31918" t="s">
        <v>140</v>
      </c>
      <c r="F31918" t="s">
        <v>140</v>
      </c>
      <c r="G31918" t="s">
        <v>140</v>
      </c>
      <c r="H31918" t="s">
        <v>140</v>
      </c>
      <c r="I31918" t="s">
        <v>140</v>
      </c>
      <c r="J31918" t="s">
        <v>140</v>
      </c>
      <c r="K31918" t="s">
        <v>140</v>
      </c>
      <c r="L31918" t="s">
        <v>140</v>
      </c>
      <c r="M31918" t="s">
        <v>140</v>
      </c>
      <c r="N31918" t="s">
        <v>140</v>
      </c>
      <c r="O31918" t="s">
        <v>140</v>
      </c>
      <c r="P31918" t="s">
        <v>140</v>
      </c>
      <c r="Q31918" t="s">
        <v>140</v>
      </c>
      <c r="R31918" t="s">
        <v>140</v>
      </c>
      <c r="S31918" t="s">
        <v>140</v>
      </c>
      <c r="T31918" t="s">
        <v>140</v>
      </c>
      <c r="U31918" t="s">
        <v>140</v>
      </c>
    </row>
    <row r="31919" spans="1:21" x14ac:dyDescent="0.35">
      <c r="A31919" t="s">
        <v>23</v>
      </c>
      <c r="B31919" t="s">
        <v>1151</v>
      </c>
      <c r="C31919">
        <v>27</v>
      </c>
      <c r="D31919" t="s">
        <v>679</v>
      </c>
      <c r="E31919" t="s">
        <v>140</v>
      </c>
      <c r="F31919" t="s">
        <v>140</v>
      </c>
      <c r="G31919" t="s">
        <v>1014</v>
      </c>
      <c r="H31919" t="s">
        <v>1058</v>
      </c>
      <c r="I31919" t="s">
        <v>140</v>
      </c>
      <c r="J31919" t="s">
        <v>140</v>
      </c>
      <c r="K31919" t="s">
        <v>140</v>
      </c>
      <c r="L31919" t="s">
        <v>140</v>
      </c>
      <c r="M31919" t="s">
        <v>551</v>
      </c>
      <c r="N31919" t="s">
        <v>140</v>
      </c>
      <c r="O31919" t="s">
        <v>140</v>
      </c>
      <c r="P31919" t="s">
        <v>140</v>
      </c>
      <c r="Q31919" t="s">
        <v>140</v>
      </c>
      <c r="R31919" t="s">
        <v>1058</v>
      </c>
      <c r="S31919" t="s">
        <v>140</v>
      </c>
      <c r="T31919" t="s">
        <v>140</v>
      </c>
      <c r="U31919" t="s">
        <v>991</v>
      </c>
    </row>
    <row r="31920" spans="1:21" x14ac:dyDescent="0.35">
      <c r="A31920" t="s">
        <v>23</v>
      </c>
      <c r="B31920" t="s">
        <v>1152</v>
      </c>
      <c r="C31920">
        <v>21</v>
      </c>
      <c r="D31920" t="s">
        <v>413</v>
      </c>
      <c r="E31920" t="s">
        <v>1046</v>
      </c>
      <c r="F31920" t="s">
        <v>1046</v>
      </c>
      <c r="G31920" t="s">
        <v>140</v>
      </c>
      <c r="H31920" t="s">
        <v>1043</v>
      </c>
      <c r="I31920" t="s">
        <v>117</v>
      </c>
      <c r="J31920" t="s">
        <v>140</v>
      </c>
      <c r="K31920" t="s">
        <v>140</v>
      </c>
      <c r="L31920" t="s">
        <v>140</v>
      </c>
      <c r="M31920" t="s">
        <v>140</v>
      </c>
      <c r="N31920" t="s">
        <v>140</v>
      </c>
      <c r="O31920" t="s">
        <v>140</v>
      </c>
      <c r="P31920" t="s">
        <v>140</v>
      </c>
      <c r="Q31920" t="s">
        <v>140</v>
      </c>
      <c r="R31920" t="s">
        <v>140</v>
      </c>
      <c r="S31920" t="s">
        <v>140</v>
      </c>
      <c r="T31920" t="s">
        <v>140</v>
      </c>
      <c r="U31920" t="s">
        <v>1046</v>
      </c>
    </row>
    <row r="31921" spans="1:21" x14ac:dyDescent="0.35">
      <c r="A31921" t="s">
        <v>23</v>
      </c>
      <c r="B31921" t="s">
        <v>339</v>
      </c>
      <c r="C31921">
        <v>2</v>
      </c>
      <c r="D31921" t="s">
        <v>177</v>
      </c>
      <c r="E31921" t="s">
        <v>140</v>
      </c>
      <c r="F31921" t="s">
        <v>140</v>
      </c>
      <c r="G31921" t="s">
        <v>140</v>
      </c>
      <c r="H31921" t="s">
        <v>140</v>
      </c>
      <c r="I31921" t="s">
        <v>140</v>
      </c>
      <c r="J31921" t="s">
        <v>140</v>
      </c>
      <c r="K31921" t="s">
        <v>140</v>
      </c>
      <c r="L31921" t="s">
        <v>140</v>
      </c>
      <c r="M31921" t="s">
        <v>140</v>
      </c>
      <c r="N31921" t="s">
        <v>140</v>
      </c>
      <c r="O31921" t="s">
        <v>140</v>
      </c>
      <c r="P31921" t="s">
        <v>140</v>
      </c>
      <c r="Q31921" t="s">
        <v>140</v>
      </c>
      <c r="R31921" t="s">
        <v>140</v>
      </c>
      <c r="S31921" t="s">
        <v>140</v>
      </c>
      <c r="T31921" t="s">
        <v>140</v>
      </c>
      <c r="U31921" t="s">
        <v>140</v>
      </c>
    </row>
    <row r="31922" spans="1:21" x14ac:dyDescent="0.35">
      <c r="A31922" t="s">
        <v>24</v>
      </c>
      <c r="B31922" t="s">
        <v>1151</v>
      </c>
      <c r="C31922">
        <v>44</v>
      </c>
      <c r="D31922" t="s">
        <v>466</v>
      </c>
      <c r="E31922" t="s">
        <v>940</v>
      </c>
      <c r="F31922" t="s">
        <v>1047</v>
      </c>
      <c r="G31922" t="s">
        <v>140</v>
      </c>
      <c r="H31922" t="s">
        <v>940</v>
      </c>
      <c r="I31922" t="s">
        <v>140</v>
      </c>
      <c r="J31922" t="s">
        <v>940</v>
      </c>
      <c r="K31922" t="s">
        <v>140</v>
      </c>
      <c r="L31922" t="s">
        <v>140</v>
      </c>
      <c r="M31922" t="s">
        <v>971</v>
      </c>
      <c r="N31922" t="s">
        <v>140</v>
      </c>
      <c r="O31922" t="s">
        <v>140</v>
      </c>
      <c r="P31922" t="s">
        <v>977</v>
      </c>
      <c r="Q31922" t="s">
        <v>140</v>
      </c>
      <c r="R31922" t="s">
        <v>1019</v>
      </c>
      <c r="S31922" t="s">
        <v>929</v>
      </c>
      <c r="T31922" t="s">
        <v>1009</v>
      </c>
      <c r="U31922" t="s">
        <v>89</v>
      </c>
    </row>
    <row r="31923" spans="1:21" x14ac:dyDescent="0.35">
      <c r="A31923" t="s">
        <v>24</v>
      </c>
      <c r="B31923" t="s">
        <v>1152</v>
      </c>
      <c r="C31923">
        <v>23</v>
      </c>
      <c r="D31923" t="s">
        <v>936</v>
      </c>
      <c r="E31923" t="s">
        <v>140</v>
      </c>
      <c r="F31923" t="s">
        <v>140</v>
      </c>
      <c r="G31923" t="s">
        <v>140</v>
      </c>
      <c r="H31923" t="s">
        <v>140</v>
      </c>
      <c r="I31923" t="s">
        <v>140</v>
      </c>
      <c r="J31923" t="s">
        <v>140</v>
      </c>
      <c r="K31923" t="s">
        <v>140</v>
      </c>
      <c r="L31923" t="s">
        <v>140</v>
      </c>
      <c r="M31923" t="s">
        <v>140</v>
      </c>
      <c r="N31923" t="s">
        <v>140</v>
      </c>
      <c r="O31923" t="s">
        <v>140</v>
      </c>
      <c r="P31923" t="s">
        <v>140</v>
      </c>
      <c r="Q31923" t="s">
        <v>140</v>
      </c>
      <c r="R31923" t="s">
        <v>140</v>
      </c>
      <c r="S31923" t="s">
        <v>140</v>
      </c>
      <c r="T31923" t="s">
        <v>140</v>
      </c>
      <c r="U31923" t="s">
        <v>937</v>
      </c>
    </row>
    <row r="31924" spans="1:21" x14ac:dyDescent="0.35">
      <c r="A31924" t="s">
        <v>24</v>
      </c>
      <c r="B31924" t="s">
        <v>339</v>
      </c>
      <c r="C31924">
        <v>5</v>
      </c>
      <c r="D31924" t="s">
        <v>177</v>
      </c>
      <c r="E31924" t="s">
        <v>140</v>
      </c>
      <c r="F31924" t="s">
        <v>140</v>
      </c>
      <c r="G31924" t="s">
        <v>140</v>
      </c>
      <c r="H31924" t="s">
        <v>140</v>
      </c>
      <c r="I31924" t="s">
        <v>140</v>
      </c>
      <c r="J31924" t="s">
        <v>140</v>
      </c>
      <c r="K31924" t="s">
        <v>140</v>
      </c>
      <c r="L31924" t="s">
        <v>140</v>
      </c>
      <c r="M31924" t="s">
        <v>140</v>
      </c>
      <c r="N31924" t="s">
        <v>140</v>
      </c>
      <c r="O31924" t="s">
        <v>140</v>
      </c>
      <c r="P31924" t="s">
        <v>140</v>
      </c>
      <c r="Q31924" t="s">
        <v>140</v>
      </c>
      <c r="R31924" t="s">
        <v>140</v>
      </c>
      <c r="S31924" t="s">
        <v>140</v>
      </c>
      <c r="T31924" t="s">
        <v>140</v>
      </c>
      <c r="U31924" t="s">
        <v>140</v>
      </c>
    </row>
    <row r="31925" spans="1:21" x14ac:dyDescent="0.35">
      <c r="A31925" t="s">
        <v>25</v>
      </c>
      <c r="B31925" t="s">
        <v>1151</v>
      </c>
      <c r="C31925">
        <v>40</v>
      </c>
      <c r="D31925" t="s">
        <v>811</v>
      </c>
      <c r="E31925" t="s">
        <v>140</v>
      </c>
      <c r="F31925" t="s">
        <v>1098</v>
      </c>
      <c r="G31925" t="s">
        <v>140</v>
      </c>
      <c r="H31925" t="s">
        <v>140</v>
      </c>
      <c r="I31925" t="s">
        <v>140</v>
      </c>
      <c r="J31925" t="s">
        <v>140</v>
      </c>
      <c r="K31925" t="s">
        <v>140</v>
      </c>
      <c r="L31925" t="s">
        <v>140</v>
      </c>
      <c r="M31925" t="s">
        <v>1046</v>
      </c>
      <c r="N31925" t="s">
        <v>140</v>
      </c>
      <c r="O31925" t="s">
        <v>140</v>
      </c>
      <c r="P31925" t="s">
        <v>1054</v>
      </c>
      <c r="Q31925" t="s">
        <v>140</v>
      </c>
      <c r="R31925" t="s">
        <v>1046</v>
      </c>
      <c r="S31925" t="s">
        <v>140</v>
      </c>
      <c r="T31925" t="s">
        <v>140</v>
      </c>
      <c r="U31925" t="s">
        <v>824</v>
      </c>
    </row>
    <row r="31926" spans="1:21" x14ac:dyDescent="0.35">
      <c r="A31926" t="s">
        <v>25</v>
      </c>
      <c r="B31926" t="s">
        <v>1152</v>
      </c>
      <c r="C31926">
        <v>22</v>
      </c>
      <c r="D31926" t="s">
        <v>1088</v>
      </c>
      <c r="E31926" t="s">
        <v>140</v>
      </c>
      <c r="F31926" t="s">
        <v>140</v>
      </c>
      <c r="G31926" t="s">
        <v>140</v>
      </c>
      <c r="H31926" t="s">
        <v>140</v>
      </c>
      <c r="I31926" t="s">
        <v>140</v>
      </c>
      <c r="J31926" t="s">
        <v>140</v>
      </c>
      <c r="K31926" t="s">
        <v>140</v>
      </c>
      <c r="L31926" t="s">
        <v>140</v>
      </c>
      <c r="M31926" t="s">
        <v>140</v>
      </c>
      <c r="N31926" t="s">
        <v>140</v>
      </c>
      <c r="O31926" t="s">
        <v>140</v>
      </c>
      <c r="P31926" t="s">
        <v>140</v>
      </c>
      <c r="Q31926" t="s">
        <v>140</v>
      </c>
      <c r="R31926" t="s">
        <v>1062</v>
      </c>
      <c r="S31926" t="s">
        <v>140</v>
      </c>
      <c r="T31926" t="s">
        <v>140</v>
      </c>
      <c r="U31926" t="s">
        <v>422</v>
      </c>
    </row>
    <row r="31927" spans="1:21" x14ac:dyDescent="0.35">
      <c r="A31927" t="s">
        <v>25</v>
      </c>
      <c r="B31927" t="s">
        <v>339</v>
      </c>
      <c r="C31927">
        <v>4</v>
      </c>
      <c r="D31927" t="s">
        <v>177</v>
      </c>
      <c r="E31927" t="s">
        <v>140</v>
      </c>
      <c r="F31927" t="s">
        <v>140</v>
      </c>
      <c r="G31927" t="s">
        <v>140</v>
      </c>
      <c r="H31927" t="s">
        <v>140</v>
      </c>
      <c r="I31927" t="s">
        <v>140</v>
      </c>
      <c r="J31927" t="s">
        <v>140</v>
      </c>
      <c r="K31927" t="s">
        <v>140</v>
      </c>
      <c r="L31927" t="s">
        <v>140</v>
      </c>
      <c r="M31927" t="s">
        <v>140</v>
      </c>
      <c r="N31927" t="s">
        <v>140</v>
      </c>
      <c r="O31927" t="s">
        <v>140</v>
      </c>
      <c r="P31927" t="s">
        <v>140</v>
      </c>
      <c r="Q31927" t="s">
        <v>140</v>
      </c>
      <c r="R31927" t="s">
        <v>140</v>
      </c>
      <c r="S31927" t="s">
        <v>140</v>
      </c>
      <c r="T31927" t="s">
        <v>140</v>
      </c>
      <c r="U31927" t="s">
        <v>140</v>
      </c>
    </row>
    <row r="31928" spans="1:21" x14ac:dyDescent="0.35">
      <c r="A31928" t="s">
        <v>26</v>
      </c>
      <c r="B31928" t="s">
        <v>1151</v>
      </c>
      <c r="C31928">
        <v>47</v>
      </c>
      <c r="D31928" t="s">
        <v>898</v>
      </c>
      <c r="E31928" t="s">
        <v>140</v>
      </c>
      <c r="F31928" t="s">
        <v>140</v>
      </c>
      <c r="G31928" t="s">
        <v>140</v>
      </c>
      <c r="H31928" t="s">
        <v>140</v>
      </c>
      <c r="I31928" t="s">
        <v>140</v>
      </c>
      <c r="J31928" t="s">
        <v>140</v>
      </c>
      <c r="K31928" t="s">
        <v>140</v>
      </c>
      <c r="L31928" t="s">
        <v>140</v>
      </c>
      <c r="M31928" t="s">
        <v>140</v>
      </c>
      <c r="N31928" t="s">
        <v>140</v>
      </c>
      <c r="O31928" t="s">
        <v>140</v>
      </c>
      <c r="P31928" t="s">
        <v>140</v>
      </c>
      <c r="Q31928" t="s">
        <v>1043</v>
      </c>
      <c r="R31928" t="s">
        <v>140</v>
      </c>
      <c r="S31928" t="s">
        <v>140</v>
      </c>
      <c r="T31928" t="s">
        <v>1052</v>
      </c>
      <c r="U31928" t="s">
        <v>1053</v>
      </c>
    </row>
    <row r="31929" spans="1:21" x14ac:dyDescent="0.35">
      <c r="A31929" t="s">
        <v>26</v>
      </c>
      <c r="B31929" t="s">
        <v>1152</v>
      </c>
      <c r="C31929">
        <v>16</v>
      </c>
      <c r="D31929" t="s">
        <v>236</v>
      </c>
      <c r="E31929" t="s">
        <v>140</v>
      </c>
      <c r="F31929" t="s">
        <v>140</v>
      </c>
      <c r="G31929" t="s">
        <v>140</v>
      </c>
      <c r="H31929" t="s">
        <v>140</v>
      </c>
      <c r="I31929" t="s">
        <v>660</v>
      </c>
      <c r="J31929" t="s">
        <v>140</v>
      </c>
      <c r="K31929" t="s">
        <v>140</v>
      </c>
      <c r="L31929" t="s">
        <v>140</v>
      </c>
      <c r="M31929" t="s">
        <v>140</v>
      </c>
      <c r="N31929" t="s">
        <v>140</v>
      </c>
      <c r="O31929" t="s">
        <v>140</v>
      </c>
      <c r="P31929" t="s">
        <v>101</v>
      </c>
      <c r="Q31929" t="s">
        <v>140</v>
      </c>
      <c r="R31929" t="s">
        <v>660</v>
      </c>
      <c r="S31929" t="s">
        <v>140</v>
      </c>
      <c r="T31929" t="s">
        <v>140</v>
      </c>
      <c r="U31929" t="s">
        <v>1053</v>
      </c>
    </row>
    <row r="31930" spans="1:21" x14ac:dyDescent="0.35">
      <c r="A31930" t="s">
        <v>26</v>
      </c>
      <c r="B31930" t="s">
        <v>339</v>
      </c>
      <c r="C31930">
        <v>4</v>
      </c>
      <c r="D31930" t="s">
        <v>177</v>
      </c>
      <c r="E31930" t="s">
        <v>140</v>
      </c>
      <c r="F31930" t="s">
        <v>140</v>
      </c>
      <c r="G31930" t="s">
        <v>140</v>
      </c>
      <c r="H31930" t="s">
        <v>140</v>
      </c>
      <c r="I31930" t="s">
        <v>140</v>
      </c>
      <c r="J31930" t="s">
        <v>140</v>
      </c>
      <c r="K31930" t="s">
        <v>140</v>
      </c>
      <c r="L31930" t="s">
        <v>140</v>
      </c>
      <c r="M31930" t="s">
        <v>140</v>
      </c>
      <c r="N31930" t="s">
        <v>140</v>
      </c>
      <c r="O31930" t="s">
        <v>140</v>
      </c>
      <c r="P31930" t="s">
        <v>140</v>
      </c>
      <c r="Q31930" t="s">
        <v>140</v>
      </c>
      <c r="R31930" t="s">
        <v>140</v>
      </c>
      <c r="S31930" t="s">
        <v>140</v>
      </c>
      <c r="T31930" t="s">
        <v>140</v>
      </c>
      <c r="U31930" t="s">
        <v>140</v>
      </c>
    </row>
    <row r="31931" spans="1:21" x14ac:dyDescent="0.35">
      <c r="A31931" t="s">
        <v>27</v>
      </c>
      <c r="B31931" t="s">
        <v>1151</v>
      </c>
      <c r="C31931">
        <v>34</v>
      </c>
      <c r="D31931" t="s">
        <v>429</v>
      </c>
      <c r="E31931" t="s">
        <v>140</v>
      </c>
      <c r="F31931" t="s">
        <v>140</v>
      </c>
      <c r="G31931" t="s">
        <v>140</v>
      </c>
      <c r="H31931" t="s">
        <v>548</v>
      </c>
      <c r="I31931" t="s">
        <v>140</v>
      </c>
      <c r="J31931" t="s">
        <v>1018</v>
      </c>
      <c r="K31931" t="s">
        <v>140</v>
      </c>
      <c r="L31931" t="s">
        <v>140</v>
      </c>
      <c r="M31931" t="s">
        <v>140</v>
      </c>
      <c r="N31931" t="s">
        <v>140</v>
      </c>
      <c r="O31931" t="s">
        <v>140</v>
      </c>
      <c r="P31931" t="s">
        <v>140</v>
      </c>
      <c r="Q31931" t="s">
        <v>140</v>
      </c>
      <c r="R31931" t="s">
        <v>140</v>
      </c>
      <c r="S31931" t="s">
        <v>971</v>
      </c>
      <c r="T31931" t="s">
        <v>971</v>
      </c>
      <c r="U31931" t="s">
        <v>476</v>
      </c>
    </row>
    <row r="31932" spans="1:21" x14ac:dyDescent="0.35">
      <c r="A31932" t="s">
        <v>27</v>
      </c>
      <c r="B31932" t="s">
        <v>1152</v>
      </c>
      <c r="C31932">
        <v>20</v>
      </c>
      <c r="D31932" t="s">
        <v>1168</v>
      </c>
      <c r="E31932" t="s">
        <v>140</v>
      </c>
      <c r="F31932" t="s">
        <v>140</v>
      </c>
      <c r="G31932" t="s">
        <v>140</v>
      </c>
      <c r="H31932" t="s">
        <v>140</v>
      </c>
      <c r="I31932" t="s">
        <v>140</v>
      </c>
      <c r="J31932" t="s">
        <v>140</v>
      </c>
      <c r="K31932" t="s">
        <v>140</v>
      </c>
      <c r="L31932" t="s">
        <v>140</v>
      </c>
      <c r="M31932" t="s">
        <v>140</v>
      </c>
      <c r="N31932" t="s">
        <v>140</v>
      </c>
      <c r="O31932" t="s">
        <v>140</v>
      </c>
      <c r="P31932" t="s">
        <v>140</v>
      </c>
      <c r="Q31932" t="s">
        <v>140</v>
      </c>
      <c r="R31932" t="s">
        <v>140</v>
      </c>
      <c r="S31932" t="s">
        <v>140</v>
      </c>
      <c r="T31932" t="s">
        <v>140</v>
      </c>
      <c r="U31932" t="s">
        <v>940</v>
      </c>
    </row>
    <row r="31933" spans="1:21" x14ac:dyDescent="0.35">
      <c r="A31933" t="s">
        <v>27</v>
      </c>
      <c r="B31933" t="s">
        <v>339</v>
      </c>
      <c r="C31933">
        <v>5</v>
      </c>
      <c r="D31933" t="s">
        <v>698</v>
      </c>
      <c r="E31933" t="s">
        <v>140</v>
      </c>
      <c r="F31933" t="s">
        <v>140</v>
      </c>
      <c r="G31933" t="s">
        <v>140</v>
      </c>
      <c r="H31933" t="s">
        <v>140</v>
      </c>
      <c r="I31933" t="s">
        <v>140</v>
      </c>
      <c r="J31933" t="s">
        <v>140</v>
      </c>
      <c r="K31933" t="s">
        <v>140</v>
      </c>
      <c r="L31933" t="s">
        <v>140</v>
      </c>
      <c r="M31933" t="s">
        <v>140</v>
      </c>
      <c r="N31933" t="s">
        <v>140</v>
      </c>
      <c r="O31933" t="s">
        <v>140</v>
      </c>
      <c r="P31933" t="s">
        <v>140</v>
      </c>
      <c r="Q31933" t="s">
        <v>140</v>
      </c>
      <c r="R31933" t="s">
        <v>140</v>
      </c>
      <c r="S31933" t="s">
        <v>140</v>
      </c>
      <c r="T31933" t="s">
        <v>140</v>
      </c>
      <c r="U31933" t="s">
        <v>699</v>
      </c>
    </row>
    <row r="31934" spans="1:21" x14ac:dyDescent="0.35">
      <c r="A31934" t="s">
        <v>28</v>
      </c>
      <c r="B31934" t="s">
        <v>1151</v>
      </c>
      <c r="C31934">
        <v>33</v>
      </c>
      <c r="D31934" t="s">
        <v>516</v>
      </c>
      <c r="E31934" t="s">
        <v>140</v>
      </c>
      <c r="F31934" t="s">
        <v>140</v>
      </c>
      <c r="G31934" t="s">
        <v>140</v>
      </c>
      <c r="H31934" t="s">
        <v>140</v>
      </c>
      <c r="I31934" t="s">
        <v>140</v>
      </c>
      <c r="J31934" t="s">
        <v>140</v>
      </c>
      <c r="K31934" t="s">
        <v>140</v>
      </c>
      <c r="L31934" t="s">
        <v>140</v>
      </c>
      <c r="M31934" t="s">
        <v>140</v>
      </c>
      <c r="N31934" t="s">
        <v>140</v>
      </c>
      <c r="O31934" t="s">
        <v>140</v>
      </c>
      <c r="P31934" t="s">
        <v>1046</v>
      </c>
      <c r="Q31934" t="s">
        <v>140</v>
      </c>
      <c r="R31934" t="s">
        <v>140</v>
      </c>
      <c r="S31934" t="s">
        <v>140</v>
      </c>
      <c r="T31934" t="s">
        <v>140</v>
      </c>
      <c r="U31934" t="s">
        <v>87</v>
      </c>
    </row>
    <row r="31935" spans="1:21" x14ac:dyDescent="0.35">
      <c r="A31935" t="s">
        <v>28</v>
      </c>
      <c r="B31935" t="s">
        <v>1152</v>
      </c>
      <c r="C31935">
        <v>24</v>
      </c>
      <c r="D31935" t="s">
        <v>1114</v>
      </c>
      <c r="E31935" t="s">
        <v>140</v>
      </c>
      <c r="F31935" t="s">
        <v>140</v>
      </c>
      <c r="G31935" t="s">
        <v>140</v>
      </c>
      <c r="H31935" t="s">
        <v>140</v>
      </c>
      <c r="I31935" t="s">
        <v>140</v>
      </c>
      <c r="J31935" t="s">
        <v>140</v>
      </c>
      <c r="K31935" t="s">
        <v>140</v>
      </c>
      <c r="L31935" t="s">
        <v>140</v>
      </c>
      <c r="M31935" t="s">
        <v>1018</v>
      </c>
      <c r="N31935" t="s">
        <v>1018</v>
      </c>
      <c r="O31935" t="s">
        <v>140</v>
      </c>
      <c r="P31935" t="s">
        <v>140</v>
      </c>
      <c r="Q31935" t="s">
        <v>140</v>
      </c>
      <c r="R31935" t="s">
        <v>140</v>
      </c>
      <c r="S31935" t="s">
        <v>140</v>
      </c>
      <c r="T31935" t="s">
        <v>140</v>
      </c>
      <c r="U31935" t="s">
        <v>1056</v>
      </c>
    </row>
    <row r="31936" spans="1:21" x14ac:dyDescent="0.35">
      <c r="A31936" t="s">
        <v>28</v>
      </c>
      <c r="B31936" t="s">
        <v>339</v>
      </c>
      <c r="C31936">
        <v>5</v>
      </c>
      <c r="D31936" t="s">
        <v>177</v>
      </c>
      <c r="E31936" t="s">
        <v>140</v>
      </c>
      <c r="F31936" t="s">
        <v>140</v>
      </c>
      <c r="G31936" t="s">
        <v>140</v>
      </c>
      <c r="H31936" t="s">
        <v>140</v>
      </c>
      <c r="I31936" t="s">
        <v>140</v>
      </c>
      <c r="J31936" t="s">
        <v>140</v>
      </c>
      <c r="K31936" t="s">
        <v>140</v>
      </c>
      <c r="L31936" t="s">
        <v>140</v>
      </c>
      <c r="M31936" t="s">
        <v>140</v>
      </c>
      <c r="N31936" t="s">
        <v>140</v>
      </c>
      <c r="O31936" t="s">
        <v>140</v>
      </c>
      <c r="P31936" t="s">
        <v>140</v>
      </c>
      <c r="Q31936" t="s">
        <v>140</v>
      </c>
      <c r="R31936" t="s">
        <v>140</v>
      </c>
      <c r="S31936" t="s">
        <v>140</v>
      </c>
      <c r="T31936" t="s">
        <v>140</v>
      </c>
      <c r="U31936" t="s">
        <v>140</v>
      </c>
    </row>
    <row r="31937" spans="1:21" x14ac:dyDescent="0.35">
      <c r="A31937" t="s">
        <v>29</v>
      </c>
      <c r="B31937" t="s">
        <v>1151</v>
      </c>
      <c r="C31937">
        <v>44</v>
      </c>
      <c r="D31937" t="s">
        <v>898</v>
      </c>
      <c r="E31937" t="s">
        <v>1020</v>
      </c>
      <c r="F31937" t="s">
        <v>140</v>
      </c>
      <c r="G31937" t="s">
        <v>140</v>
      </c>
      <c r="H31937" t="s">
        <v>949</v>
      </c>
      <c r="I31937" t="s">
        <v>140</v>
      </c>
      <c r="J31937" t="s">
        <v>140</v>
      </c>
      <c r="K31937" t="s">
        <v>140</v>
      </c>
      <c r="L31937" t="s">
        <v>140</v>
      </c>
      <c r="M31937" t="s">
        <v>1012</v>
      </c>
      <c r="N31937" t="s">
        <v>140</v>
      </c>
      <c r="O31937" t="s">
        <v>140</v>
      </c>
      <c r="P31937" t="s">
        <v>140</v>
      </c>
      <c r="Q31937" t="s">
        <v>140</v>
      </c>
      <c r="R31937" t="s">
        <v>140</v>
      </c>
      <c r="S31937" t="s">
        <v>1020</v>
      </c>
      <c r="T31937" t="s">
        <v>394</v>
      </c>
      <c r="U31937" t="s">
        <v>140</v>
      </c>
    </row>
    <row r="31938" spans="1:21" x14ac:dyDescent="0.35">
      <c r="A31938" t="s">
        <v>29</v>
      </c>
      <c r="B31938" t="s">
        <v>1152</v>
      </c>
      <c r="C31938">
        <v>25</v>
      </c>
      <c r="D31938" t="s">
        <v>1025</v>
      </c>
      <c r="E31938" t="s">
        <v>140</v>
      </c>
      <c r="F31938" t="s">
        <v>140</v>
      </c>
      <c r="G31938" t="s">
        <v>140</v>
      </c>
      <c r="H31938" t="s">
        <v>140</v>
      </c>
      <c r="I31938" t="s">
        <v>1046</v>
      </c>
      <c r="J31938" t="s">
        <v>140</v>
      </c>
      <c r="K31938" t="s">
        <v>140</v>
      </c>
      <c r="L31938" t="s">
        <v>140</v>
      </c>
      <c r="M31938" t="s">
        <v>140</v>
      </c>
      <c r="N31938" t="s">
        <v>140</v>
      </c>
      <c r="O31938" t="s">
        <v>140</v>
      </c>
      <c r="P31938" t="s">
        <v>140</v>
      </c>
      <c r="Q31938" t="s">
        <v>140</v>
      </c>
      <c r="R31938" t="s">
        <v>140</v>
      </c>
      <c r="S31938" t="s">
        <v>140</v>
      </c>
      <c r="T31938" t="s">
        <v>140</v>
      </c>
      <c r="U31938" t="s">
        <v>940</v>
      </c>
    </row>
    <row r="31939" spans="1:21" x14ac:dyDescent="0.35">
      <c r="A31939" t="s">
        <v>29</v>
      </c>
      <c r="B31939" t="s">
        <v>339</v>
      </c>
      <c r="C31939">
        <v>9</v>
      </c>
      <c r="D31939" t="s">
        <v>696</v>
      </c>
      <c r="E31939" t="s">
        <v>641</v>
      </c>
      <c r="F31939" t="s">
        <v>140</v>
      </c>
      <c r="G31939" t="s">
        <v>140</v>
      </c>
      <c r="H31939" t="s">
        <v>140</v>
      </c>
      <c r="I31939" t="s">
        <v>140</v>
      </c>
      <c r="J31939" t="s">
        <v>140</v>
      </c>
      <c r="K31939" t="s">
        <v>140</v>
      </c>
      <c r="L31939" t="s">
        <v>140</v>
      </c>
      <c r="M31939" t="s">
        <v>140</v>
      </c>
      <c r="N31939" t="s">
        <v>140</v>
      </c>
      <c r="O31939" t="s">
        <v>140</v>
      </c>
      <c r="P31939" t="s">
        <v>641</v>
      </c>
      <c r="Q31939" t="s">
        <v>140</v>
      </c>
      <c r="R31939" t="s">
        <v>127</v>
      </c>
      <c r="S31939" t="s">
        <v>1072</v>
      </c>
      <c r="T31939" t="s">
        <v>1072</v>
      </c>
      <c r="U31939" t="s">
        <v>140</v>
      </c>
    </row>
    <row r="31940" spans="1:21" x14ac:dyDescent="0.35">
      <c r="A31940" t="s">
        <v>30</v>
      </c>
      <c r="B31940" t="s">
        <v>1151</v>
      </c>
      <c r="C31940">
        <v>37</v>
      </c>
      <c r="D31940" t="s">
        <v>719</v>
      </c>
      <c r="E31940" t="s">
        <v>1064</v>
      </c>
      <c r="F31940" t="s">
        <v>140</v>
      </c>
      <c r="G31940" t="s">
        <v>140</v>
      </c>
      <c r="H31940" t="s">
        <v>140</v>
      </c>
      <c r="I31940" t="s">
        <v>140</v>
      </c>
      <c r="J31940" t="s">
        <v>1066</v>
      </c>
      <c r="K31940" t="s">
        <v>140</v>
      </c>
      <c r="L31940" t="s">
        <v>140</v>
      </c>
      <c r="M31940" t="s">
        <v>949</v>
      </c>
      <c r="N31940" t="s">
        <v>140</v>
      </c>
      <c r="O31940" t="s">
        <v>140</v>
      </c>
      <c r="P31940" t="s">
        <v>1073</v>
      </c>
      <c r="Q31940" t="s">
        <v>140</v>
      </c>
      <c r="R31940" t="s">
        <v>939</v>
      </c>
      <c r="S31940" t="s">
        <v>140</v>
      </c>
      <c r="T31940" t="s">
        <v>996</v>
      </c>
      <c r="U31940" t="s">
        <v>1073</v>
      </c>
    </row>
    <row r="31941" spans="1:21" x14ac:dyDescent="0.35">
      <c r="A31941" t="s">
        <v>30</v>
      </c>
      <c r="B31941" t="s">
        <v>1152</v>
      </c>
      <c r="C31941">
        <v>18</v>
      </c>
      <c r="D31941" t="s">
        <v>177</v>
      </c>
      <c r="E31941" t="s">
        <v>140</v>
      </c>
      <c r="F31941" t="s">
        <v>140</v>
      </c>
      <c r="G31941" t="s">
        <v>140</v>
      </c>
      <c r="H31941" t="s">
        <v>140</v>
      </c>
      <c r="I31941" t="s">
        <v>140</v>
      </c>
      <c r="J31941" t="s">
        <v>140</v>
      </c>
      <c r="K31941" t="s">
        <v>140</v>
      </c>
      <c r="L31941" t="s">
        <v>140</v>
      </c>
      <c r="M31941" t="s">
        <v>140</v>
      </c>
      <c r="N31941" t="s">
        <v>140</v>
      </c>
      <c r="O31941" t="s">
        <v>140</v>
      </c>
      <c r="P31941" t="s">
        <v>140</v>
      </c>
      <c r="Q31941" t="s">
        <v>140</v>
      </c>
      <c r="R31941" t="s">
        <v>140</v>
      </c>
      <c r="S31941" t="s">
        <v>140</v>
      </c>
      <c r="T31941" t="s">
        <v>140</v>
      </c>
      <c r="U31941" t="s">
        <v>140</v>
      </c>
    </row>
    <row r="31942" spans="1:21" x14ac:dyDescent="0.35">
      <c r="A31942" t="s">
        <v>30</v>
      </c>
      <c r="B31942" t="s">
        <v>339</v>
      </c>
      <c r="C31942">
        <v>3</v>
      </c>
      <c r="D31942" t="s">
        <v>177</v>
      </c>
      <c r="E31942" t="s">
        <v>140</v>
      </c>
      <c r="F31942" t="s">
        <v>140</v>
      </c>
      <c r="G31942" t="s">
        <v>140</v>
      </c>
      <c r="H31942" t="s">
        <v>140</v>
      </c>
      <c r="I31942" t="s">
        <v>140</v>
      </c>
      <c r="J31942" t="s">
        <v>140</v>
      </c>
      <c r="K31942" t="s">
        <v>140</v>
      </c>
      <c r="L31942" t="s">
        <v>140</v>
      </c>
      <c r="M31942" t="s">
        <v>140</v>
      </c>
      <c r="N31942" t="s">
        <v>140</v>
      </c>
      <c r="O31942" t="s">
        <v>140</v>
      </c>
      <c r="P31942" t="s">
        <v>140</v>
      </c>
      <c r="Q31942" t="s">
        <v>140</v>
      </c>
      <c r="R31942" t="s">
        <v>140</v>
      </c>
      <c r="S31942" t="s">
        <v>140</v>
      </c>
      <c r="T31942" t="s">
        <v>140</v>
      </c>
      <c r="U31942" t="s">
        <v>140</v>
      </c>
    </row>
    <row r="31943" spans="1:21" x14ac:dyDescent="0.35">
      <c r="A31943" t="s">
        <v>31</v>
      </c>
      <c r="B31943" t="s">
        <v>1151</v>
      </c>
      <c r="C31943">
        <v>32</v>
      </c>
      <c r="D31943" t="s">
        <v>725</v>
      </c>
      <c r="E31943" t="s">
        <v>140</v>
      </c>
      <c r="F31943" t="s">
        <v>140</v>
      </c>
      <c r="G31943" t="s">
        <v>1009</v>
      </c>
      <c r="H31943" t="s">
        <v>1062</v>
      </c>
      <c r="I31943" t="s">
        <v>109</v>
      </c>
      <c r="J31943" t="s">
        <v>140</v>
      </c>
      <c r="K31943" t="s">
        <v>140</v>
      </c>
      <c r="L31943" t="s">
        <v>140</v>
      </c>
      <c r="M31943" t="s">
        <v>45</v>
      </c>
      <c r="N31943" t="s">
        <v>140</v>
      </c>
      <c r="O31943" t="s">
        <v>140</v>
      </c>
      <c r="P31943" t="s">
        <v>1009</v>
      </c>
      <c r="Q31943" t="s">
        <v>140</v>
      </c>
      <c r="R31943" t="s">
        <v>345</v>
      </c>
      <c r="S31943" t="s">
        <v>1009</v>
      </c>
      <c r="T31943" t="s">
        <v>140</v>
      </c>
      <c r="U31943" t="s">
        <v>991</v>
      </c>
    </row>
    <row r="31944" spans="1:21" x14ac:dyDescent="0.35">
      <c r="A31944" t="s">
        <v>31</v>
      </c>
      <c r="B31944" t="s">
        <v>1152</v>
      </c>
      <c r="C31944">
        <v>10</v>
      </c>
      <c r="D31944" t="s">
        <v>132</v>
      </c>
      <c r="E31944" t="s">
        <v>140</v>
      </c>
      <c r="F31944" t="s">
        <v>140</v>
      </c>
      <c r="G31944" t="s">
        <v>140</v>
      </c>
      <c r="H31944" t="s">
        <v>140</v>
      </c>
      <c r="I31944" t="s">
        <v>140</v>
      </c>
      <c r="J31944" t="s">
        <v>140</v>
      </c>
      <c r="K31944" t="s">
        <v>140</v>
      </c>
      <c r="L31944" t="s">
        <v>140</v>
      </c>
      <c r="M31944" t="s">
        <v>131</v>
      </c>
      <c r="N31944" t="s">
        <v>140</v>
      </c>
      <c r="O31944" t="s">
        <v>140</v>
      </c>
      <c r="P31944" t="s">
        <v>140</v>
      </c>
      <c r="Q31944" t="s">
        <v>140</v>
      </c>
      <c r="R31944" t="s">
        <v>140</v>
      </c>
      <c r="S31944" t="s">
        <v>140</v>
      </c>
      <c r="T31944" t="s">
        <v>140</v>
      </c>
      <c r="U31944" t="s">
        <v>140</v>
      </c>
    </row>
    <row r="31945" spans="1:21" x14ac:dyDescent="0.35">
      <c r="A31945" t="s">
        <v>31</v>
      </c>
      <c r="B31945" t="s">
        <v>339</v>
      </c>
      <c r="C31945">
        <v>1</v>
      </c>
      <c r="D31945" t="s">
        <v>140</v>
      </c>
      <c r="E31945" t="s">
        <v>140</v>
      </c>
      <c r="F31945" t="s">
        <v>140</v>
      </c>
      <c r="G31945" t="s">
        <v>140</v>
      </c>
      <c r="H31945" t="s">
        <v>140</v>
      </c>
      <c r="I31945" t="s">
        <v>140</v>
      </c>
      <c r="J31945" t="s">
        <v>140</v>
      </c>
      <c r="K31945" t="s">
        <v>140</v>
      </c>
      <c r="L31945" t="s">
        <v>140</v>
      </c>
      <c r="M31945" t="s">
        <v>177</v>
      </c>
      <c r="N31945" t="s">
        <v>140</v>
      </c>
      <c r="O31945" t="s">
        <v>140</v>
      </c>
      <c r="P31945" t="s">
        <v>140</v>
      </c>
      <c r="Q31945" t="s">
        <v>140</v>
      </c>
      <c r="R31945" t="s">
        <v>140</v>
      </c>
      <c r="S31945" t="s">
        <v>140</v>
      </c>
      <c r="T31945" t="s">
        <v>140</v>
      </c>
      <c r="U31945" t="s">
        <v>140</v>
      </c>
    </row>
    <row r="31946" spans="1:21" x14ac:dyDescent="0.35">
      <c r="A31946" t="s">
        <v>32</v>
      </c>
      <c r="B31946" t="s">
        <v>1151</v>
      </c>
      <c r="C31946">
        <v>912</v>
      </c>
      <c r="D31946" t="s">
        <v>638</v>
      </c>
      <c r="E31946" t="s">
        <v>1019</v>
      </c>
      <c r="F31946" t="s">
        <v>1009</v>
      </c>
      <c r="G31946" t="s">
        <v>1008</v>
      </c>
      <c r="H31946" t="s">
        <v>954</v>
      </c>
      <c r="I31946" t="s">
        <v>1063</v>
      </c>
      <c r="J31946" t="s">
        <v>775</v>
      </c>
      <c r="K31946" t="s">
        <v>1022</v>
      </c>
      <c r="L31946" t="s">
        <v>1022</v>
      </c>
      <c r="M31946" t="s">
        <v>1018</v>
      </c>
      <c r="N31946" t="s">
        <v>140</v>
      </c>
      <c r="O31946" t="s">
        <v>1008</v>
      </c>
      <c r="P31946" t="s">
        <v>1046</v>
      </c>
      <c r="Q31946" t="s">
        <v>1022</v>
      </c>
      <c r="R31946" t="s">
        <v>1063</v>
      </c>
      <c r="S31946" t="s">
        <v>775</v>
      </c>
      <c r="T31946" t="s">
        <v>1046</v>
      </c>
      <c r="U31946" t="s">
        <v>1044</v>
      </c>
    </row>
    <row r="31947" spans="1:21" x14ac:dyDescent="0.35">
      <c r="A31947" t="s">
        <v>32</v>
      </c>
      <c r="B31947" t="s">
        <v>1152</v>
      </c>
      <c r="C31947">
        <v>416</v>
      </c>
      <c r="D31947" t="s">
        <v>927</v>
      </c>
      <c r="E31947" t="s">
        <v>775</v>
      </c>
      <c r="F31947" t="s">
        <v>1009</v>
      </c>
      <c r="G31947" t="s">
        <v>1016</v>
      </c>
      <c r="H31947" t="s">
        <v>1058</v>
      </c>
      <c r="I31947" t="s">
        <v>1050</v>
      </c>
      <c r="J31947" t="s">
        <v>1014</v>
      </c>
      <c r="K31947" t="s">
        <v>1016</v>
      </c>
      <c r="L31947" t="s">
        <v>140</v>
      </c>
      <c r="M31947" t="s">
        <v>1098</v>
      </c>
      <c r="N31947" t="s">
        <v>1014</v>
      </c>
      <c r="O31947" t="s">
        <v>1011</v>
      </c>
      <c r="P31947" t="s">
        <v>1098</v>
      </c>
      <c r="Q31947" t="s">
        <v>1016</v>
      </c>
      <c r="R31947" t="s">
        <v>1063</v>
      </c>
      <c r="S31947" t="s">
        <v>1021</v>
      </c>
      <c r="T31947" t="s">
        <v>1017</v>
      </c>
      <c r="U31947" t="s">
        <v>875</v>
      </c>
    </row>
    <row r="31948" spans="1:21" x14ac:dyDescent="0.35">
      <c r="A31948" t="s">
        <v>32</v>
      </c>
      <c r="B31948" t="s">
        <v>339</v>
      </c>
      <c r="C31948">
        <v>112</v>
      </c>
      <c r="D31948" t="s">
        <v>88</v>
      </c>
      <c r="E31948" t="s">
        <v>1054</v>
      </c>
      <c r="F31948" t="s">
        <v>140</v>
      </c>
      <c r="G31948" t="s">
        <v>140</v>
      </c>
      <c r="H31948" t="s">
        <v>1021</v>
      </c>
      <c r="I31948" t="s">
        <v>140</v>
      </c>
      <c r="J31948" t="s">
        <v>140</v>
      </c>
      <c r="K31948" t="s">
        <v>140</v>
      </c>
      <c r="L31948" t="s">
        <v>140</v>
      </c>
      <c r="M31948" t="s">
        <v>1013</v>
      </c>
      <c r="N31948" t="s">
        <v>140</v>
      </c>
      <c r="O31948" t="s">
        <v>140</v>
      </c>
      <c r="P31948" t="s">
        <v>1054</v>
      </c>
      <c r="Q31948" t="s">
        <v>140</v>
      </c>
      <c r="R31948" t="s">
        <v>1021</v>
      </c>
      <c r="S31948" t="s">
        <v>1013</v>
      </c>
      <c r="T31948" t="s">
        <v>1098</v>
      </c>
      <c r="U31948" t="s">
        <v>1007</v>
      </c>
    </row>
    <row r="31950" spans="1:21" x14ac:dyDescent="0.35">
      <c r="A31950" t="s">
        <v>2322</v>
      </c>
    </row>
    <row r="31951" spans="1:21" x14ac:dyDescent="0.35">
      <c r="A31951" t="s">
        <v>2</v>
      </c>
      <c r="B31951" t="s">
        <v>1164</v>
      </c>
      <c r="C31951" t="s">
        <v>3</v>
      </c>
      <c r="D31951" t="s">
        <v>2304</v>
      </c>
      <c r="E31951" t="s">
        <v>2305</v>
      </c>
      <c r="F31951" t="s">
        <v>2306</v>
      </c>
      <c r="G31951" t="s">
        <v>2307</v>
      </c>
      <c r="H31951" t="s">
        <v>2308</v>
      </c>
      <c r="I31951" t="s">
        <v>2309</v>
      </c>
      <c r="J31951" t="s">
        <v>2276</v>
      </c>
      <c r="K31951" t="s">
        <v>2310</v>
      </c>
      <c r="L31951" t="s">
        <v>2311</v>
      </c>
      <c r="M31951" t="s">
        <v>2312</v>
      </c>
      <c r="N31951" t="s">
        <v>2313</v>
      </c>
      <c r="O31951" t="s">
        <v>2314</v>
      </c>
      <c r="P31951" t="s">
        <v>2223</v>
      </c>
      <c r="Q31951" t="s">
        <v>2315</v>
      </c>
      <c r="R31951" t="s">
        <v>2316</v>
      </c>
      <c r="S31951" t="s">
        <v>2317</v>
      </c>
      <c r="T31951" t="s">
        <v>2318</v>
      </c>
      <c r="U31951" t="s">
        <v>1032</v>
      </c>
    </row>
    <row r="31952" spans="1:21" x14ac:dyDescent="0.35">
      <c r="A31952" t="s">
        <v>8</v>
      </c>
      <c r="B31952" t="s">
        <v>1165</v>
      </c>
      <c r="C31952">
        <v>22</v>
      </c>
      <c r="D31952" t="s">
        <v>1168</v>
      </c>
      <c r="E31952" t="s">
        <v>140</v>
      </c>
      <c r="F31952" t="s">
        <v>140</v>
      </c>
      <c r="G31952" t="s">
        <v>140</v>
      </c>
      <c r="H31952" t="s">
        <v>140</v>
      </c>
      <c r="I31952" t="s">
        <v>140</v>
      </c>
      <c r="J31952" t="s">
        <v>140</v>
      </c>
      <c r="K31952" t="s">
        <v>140</v>
      </c>
      <c r="L31952" t="s">
        <v>140</v>
      </c>
      <c r="M31952" t="s">
        <v>140</v>
      </c>
      <c r="N31952" t="s">
        <v>140</v>
      </c>
      <c r="O31952" t="s">
        <v>140</v>
      </c>
      <c r="P31952" t="s">
        <v>140</v>
      </c>
      <c r="Q31952" t="s">
        <v>140</v>
      </c>
      <c r="R31952" t="s">
        <v>140</v>
      </c>
      <c r="S31952" t="s">
        <v>140</v>
      </c>
      <c r="T31952" t="s">
        <v>140</v>
      </c>
      <c r="U31952" t="s">
        <v>940</v>
      </c>
    </row>
    <row r="31953" spans="1:21" x14ac:dyDescent="0.35">
      <c r="A31953" t="s">
        <v>8</v>
      </c>
      <c r="B31953" t="s">
        <v>1166</v>
      </c>
      <c r="C31953">
        <v>42</v>
      </c>
      <c r="D31953" t="s">
        <v>902</v>
      </c>
      <c r="E31953" t="s">
        <v>140</v>
      </c>
      <c r="F31953" t="s">
        <v>140</v>
      </c>
      <c r="G31953" t="s">
        <v>140</v>
      </c>
      <c r="H31953" t="s">
        <v>1023</v>
      </c>
      <c r="I31953" t="s">
        <v>140</v>
      </c>
      <c r="J31953" t="s">
        <v>140</v>
      </c>
      <c r="K31953" t="s">
        <v>140</v>
      </c>
      <c r="L31953" t="s">
        <v>140</v>
      </c>
      <c r="M31953" t="s">
        <v>1004</v>
      </c>
      <c r="N31953" t="s">
        <v>140</v>
      </c>
      <c r="O31953" t="s">
        <v>140</v>
      </c>
      <c r="P31953" t="s">
        <v>1043</v>
      </c>
      <c r="Q31953" t="s">
        <v>140</v>
      </c>
      <c r="R31953" t="s">
        <v>140</v>
      </c>
      <c r="S31953" t="s">
        <v>1004</v>
      </c>
      <c r="T31953" t="s">
        <v>140</v>
      </c>
      <c r="U31953" t="s">
        <v>1068</v>
      </c>
    </row>
    <row r="31954" spans="1:21" x14ac:dyDescent="0.35">
      <c r="A31954" t="s">
        <v>9</v>
      </c>
      <c r="B31954" t="s">
        <v>1165</v>
      </c>
      <c r="C31954">
        <v>24</v>
      </c>
      <c r="D31954" t="s">
        <v>1168</v>
      </c>
      <c r="E31954" t="s">
        <v>140</v>
      </c>
      <c r="F31954" t="s">
        <v>140</v>
      </c>
      <c r="G31954" t="s">
        <v>140</v>
      </c>
      <c r="H31954" t="s">
        <v>140</v>
      </c>
      <c r="I31954" t="s">
        <v>140</v>
      </c>
      <c r="J31954" t="s">
        <v>140</v>
      </c>
      <c r="K31954" t="s">
        <v>140</v>
      </c>
      <c r="L31954" t="s">
        <v>140</v>
      </c>
      <c r="M31954" t="s">
        <v>140</v>
      </c>
      <c r="N31954" t="s">
        <v>140</v>
      </c>
      <c r="O31954" t="s">
        <v>140</v>
      </c>
      <c r="P31954" t="s">
        <v>140</v>
      </c>
      <c r="Q31954" t="s">
        <v>140</v>
      </c>
      <c r="R31954" t="s">
        <v>140</v>
      </c>
      <c r="S31954" t="s">
        <v>140</v>
      </c>
      <c r="T31954" t="s">
        <v>140</v>
      </c>
      <c r="U31954" t="s">
        <v>940</v>
      </c>
    </row>
    <row r="31955" spans="1:21" x14ac:dyDescent="0.35">
      <c r="A31955" t="s">
        <v>9</v>
      </c>
      <c r="B31955" t="s">
        <v>1166</v>
      </c>
      <c r="C31955">
        <v>30</v>
      </c>
      <c r="D31955" t="s">
        <v>647</v>
      </c>
      <c r="E31955" t="s">
        <v>140</v>
      </c>
      <c r="F31955" t="s">
        <v>140</v>
      </c>
      <c r="G31955" t="s">
        <v>140</v>
      </c>
      <c r="H31955" t="s">
        <v>140</v>
      </c>
      <c r="I31955" t="s">
        <v>140</v>
      </c>
      <c r="J31955" t="s">
        <v>1056</v>
      </c>
      <c r="K31955" t="s">
        <v>140</v>
      </c>
      <c r="L31955" t="s">
        <v>140</v>
      </c>
      <c r="M31955" t="s">
        <v>140</v>
      </c>
      <c r="N31955" t="s">
        <v>140</v>
      </c>
      <c r="O31955" t="s">
        <v>140</v>
      </c>
      <c r="P31955" t="s">
        <v>117</v>
      </c>
      <c r="Q31955" t="s">
        <v>140</v>
      </c>
      <c r="R31955" t="s">
        <v>140</v>
      </c>
      <c r="S31955" t="s">
        <v>140</v>
      </c>
      <c r="T31955" t="s">
        <v>140</v>
      </c>
      <c r="U31955" t="s">
        <v>940</v>
      </c>
    </row>
    <row r="31956" spans="1:21" x14ac:dyDescent="0.35">
      <c r="A31956" t="s">
        <v>10</v>
      </c>
      <c r="B31956" t="s">
        <v>1165</v>
      </c>
      <c r="C31956">
        <v>26</v>
      </c>
      <c r="D31956" t="s">
        <v>1116</v>
      </c>
      <c r="E31956" t="s">
        <v>140</v>
      </c>
      <c r="F31956" t="s">
        <v>140</v>
      </c>
      <c r="G31956" t="s">
        <v>140</v>
      </c>
      <c r="H31956" t="s">
        <v>140</v>
      </c>
      <c r="I31956" t="s">
        <v>1047</v>
      </c>
      <c r="J31956" t="s">
        <v>140</v>
      </c>
      <c r="K31956" t="s">
        <v>140</v>
      </c>
      <c r="L31956" t="s">
        <v>140</v>
      </c>
      <c r="M31956" t="s">
        <v>140</v>
      </c>
      <c r="N31956" t="s">
        <v>140</v>
      </c>
      <c r="O31956" t="s">
        <v>140</v>
      </c>
      <c r="P31956" t="s">
        <v>140</v>
      </c>
      <c r="Q31956" t="s">
        <v>140</v>
      </c>
      <c r="R31956" t="s">
        <v>140</v>
      </c>
      <c r="S31956" t="s">
        <v>140</v>
      </c>
      <c r="T31956" t="s">
        <v>140</v>
      </c>
      <c r="U31956" t="s">
        <v>140</v>
      </c>
    </row>
    <row r="31957" spans="1:21" x14ac:dyDescent="0.35">
      <c r="A31957" t="s">
        <v>10</v>
      </c>
      <c r="B31957" t="s">
        <v>1166</v>
      </c>
      <c r="C31957">
        <v>39</v>
      </c>
      <c r="D31957" t="s">
        <v>992</v>
      </c>
      <c r="E31957" t="s">
        <v>140</v>
      </c>
      <c r="F31957" t="s">
        <v>1048</v>
      </c>
      <c r="G31957" t="s">
        <v>940</v>
      </c>
      <c r="H31957" t="s">
        <v>1063</v>
      </c>
      <c r="I31957" t="s">
        <v>140</v>
      </c>
      <c r="J31957" t="s">
        <v>140</v>
      </c>
      <c r="K31957" t="s">
        <v>140</v>
      </c>
      <c r="L31957" t="s">
        <v>140</v>
      </c>
      <c r="M31957" t="s">
        <v>140</v>
      </c>
      <c r="N31957" t="s">
        <v>140</v>
      </c>
      <c r="O31957" t="s">
        <v>140</v>
      </c>
      <c r="P31957" t="s">
        <v>1063</v>
      </c>
      <c r="Q31957" t="s">
        <v>140</v>
      </c>
      <c r="R31957" t="s">
        <v>1048</v>
      </c>
      <c r="S31957" t="s">
        <v>140</v>
      </c>
      <c r="T31957" t="s">
        <v>1063</v>
      </c>
      <c r="U31957" t="s">
        <v>109</v>
      </c>
    </row>
    <row r="31958" spans="1:21" x14ac:dyDescent="0.35">
      <c r="A31958" t="s">
        <v>11</v>
      </c>
      <c r="B31958" t="s">
        <v>1165</v>
      </c>
      <c r="C31958">
        <v>15</v>
      </c>
      <c r="D31958" t="s">
        <v>177</v>
      </c>
      <c r="E31958" t="s">
        <v>140</v>
      </c>
      <c r="F31958" t="s">
        <v>140</v>
      </c>
      <c r="G31958" t="s">
        <v>140</v>
      </c>
      <c r="H31958" t="s">
        <v>140</v>
      </c>
      <c r="I31958" t="s">
        <v>140</v>
      </c>
      <c r="J31958" t="s">
        <v>140</v>
      </c>
      <c r="K31958" t="s">
        <v>140</v>
      </c>
      <c r="L31958" t="s">
        <v>140</v>
      </c>
      <c r="M31958" t="s">
        <v>140</v>
      </c>
      <c r="N31958" t="s">
        <v>140</v>
      </c>
      <c r="O31958" t="s">
        <v>140</v>
      </c>
      <c r="P31958" t="s">
        <v>140</v>
      </c>
      <c r="Q31958" t="s">
        <v>140</v>
      </c>
      <c r="R31958" t="s">
        <v>140</v>
      </c>
      <c r="S31958" t="s">
        <v>140</v>
      </c>
      <c r="T31958" t="s">
        <v>140</v>
      </c>
      <c r="U31958" t="s">
        <v>140</v>
      </c>
    </row>
    <row r="31959" spans="1:21" x14ac:dyDescent="0.35">
      <c r="A31959" t="s">
        <v>11</v>
      </c>
      <c r="B31959" t="s">
        <v>1166</v>
      </c>
      <c r="C31959">
        <v>36</v>
      </c>
      <c r="D31959" t="s">
        <v>669</v>
      </c>
      <c r="E31959" t="s">
        <v>140</v>
      </c>
      <c r="F31959" t="s">
        <v>140</v>
      </c>
      <c r="G31959" t="s">
        <v>140</v>
      </c>
      <c r="H31959" t="s">
        <v>1046</v>
      </c>
      <c r="I31959" t="s">
        <v>140</v>
      </c>
      <c r="J31959" t="s">
        <v>140</v>
      </c>
      <c r="K31959" t="s">
        <v>140</v>
      </c>
      <c r="L31959" t="s">
        <v>140</v>
      </c>
      <c r="M31959" t="s">
        <v>1046</v>
      </c>
      <c r="N31959" t="s">
        <v>140</v>
      </c>
      <c r="O31959" t="s">
        <v>140</v>
      </c>
      <c r="P31959" t="s">
        <v>131</v>
      </c>
      <c r="Q31959" t="s">
        <v>140</v>
      </c>
      <c r="R31959" t="s">
        <v>977</v>
      </c>
      <c r="S31959" t="s">
        <v>140</v>
      </c>
      <c r="T31959" t="s">
        <v>1007</v>
      </c>
      <c r="U31959" t="s">
        <v>140</v>
      </c>
    </row>
    <row r="31960" spans="1:21" x14ac:dyDescent="0.35">
      <c r="A31960" t="s">
        <v>12</v>
      </c>
      <c r="B31960" t="s">
        <v>1165</v>
      </c>
      <c r="C31960">
        <v>1</v>
      </c>
      <c r="D31960" t="s">
        <v>177</v>
      </c>
      <c r="E31960" t="s">
        <v>140</v>
      </c>
      <c r="F31960" t="s">
        <v>140</v>
      </c>
      <c r="G31960" t="s">
        <v>140</v>
      </c>
      <c r="H31960" t="s">
        <v>140</v>
      </c>
      <c r="I31960" t="s">
        <v>140</v>
      </c>
      <c r="J31960" t="s">
        <v>140</v>
      </c>
      <c r="K31960" t="s">
        <v>140</v>
      </c>
      <c r="L31960" t="s">
        <v>140</v>
      </c>
      <c r="M31960" t="s">
        <v>140</v>
      </c>
      <c r="N31960" t="s">
        <v>140</v>
      </c>
      <c r="O31960" t="s">
        <v>140</v>
      </c>
      <c r="P31960" t="s">
        <v>140</v>
      </c>
      <c r="Q31960" t="s">
        <v>140</v>
      </c>
      <c r="R31960" t="s">
        <v>140</v>
      </c>
      <c r="S31960" t="s">
        <v>140</v>
      </c>
      <c r="T31960" t="s">
        <v>140</v>
      </c>
      <c r="U31960" t="s">
        <v>140</v>
      </c>
    </row>
    <row r="31961" spans="1:21" x14ac:dyDescent="0.35">
      <c r="A31961" t="s">
        <v>12</v>
      </c>
      <c r="B31961" t="s">
        <v>1166</v>
      </c>
      <c r="C31961">
        <v>70</v>
      </c>
      <c r="D31961" t="s">
        <v>757</v>
      </c>
      <c r="E31961" t="s">
        <v>949</v>
      </c>
      <c r="F31961" t="s">
        <v>140</v>
      </c>
      <c r="G31961" t="s">
        <v>140</v>
      </c>
      <c r="H31961" t="s">
        <v>1098</v>
      </c>
      <c r="I31961" t="s">
        <v>1018</v>
      </c>
      <c r="J31961" t="s">
        <v>140</v>
      </c>
      <c r="K31961" t="s">
        <v>140</v>
      </c>
      <c r="L31961" t="s">
        <v>140</v>
      </c>
      <c r="M31961" t="s">
        <v>1045</v>
      </c>
      <c r="N31961" t="s">
        <v>1017</v>
      </c>
      <c r="O31961" t="s">
        <v>1017</v>
      </c>
      <c r="P31961" t="s">
        <v>949</v>
      </c>
      <c r="Q31961" t="s">
        <v>140</v>
      </c>
      <c r="R31961" t="s">
        <v>949</v>
      </c>
      <c r="S31961" t="s">
        <v>949</v>
      </c>
      <c r="T31961" t="s">
        <v>140</v>
      </c>
      <c r="U31961" t="s">
        <v>1018</v>
      </c>
    </row>
    <row r="31962" spans="1:21" x14ac:dyDescent="0.35">
      <c r="A31962" t="s">
        <v>13</v>
      </c>
      <c r="B31962" t="s">
        <v>1165</v>
      </c>
      <c r="C31962">
        <v>2</v>
      </c>
      <c r="D31962" t="s">
        <v>177</v>
      </c>
      <c r="E31962" t="s">
        <v>140</v>
      </c>
      <c r="F31962" t="s">
        <v>140</v>
      </c>
      <c r="G31962" t="s">
        <v>140</v>
      </c>
      <c r="H31962" t="s">
        <v>140</v>
      </c>
      <c r="I31962" t="s">
        <v>140</v>
      </c>
      <c r="J31962" t="s">
        <v>140</v>
      </c>
      <c r="K31962" t="s">
        <v>140</v>
      </c>
      <c r="L31962" t="s">
        <v>140</v>
      </c>
      <c r="M31962" t="s">
        <v>140</v>
      </c>
      <c r="N31962" t="s">
        <v>140</v>
      </c>
      <c r="O31962" t="s">
        <v>140</v>
      </c>
      <c r="P31962" t="s">
        <v>140</v>
      </c>
      <c r="Q31962" t="s">
        <v>140</v>
      </c>
      <c r="R31962" t="s">
        <v>140</v>
      </c>
      <c r="S31962" t="s">
        <v>140</v>
      </c>
      <c r="T31962" t="s">
        <v>140</v>
      </c>
      <c r="U31962" t="s">
        <v>140</v>
      </c>
    </row>
    <row r="31963" spans="1:21" x14ac:dyDescent="0.35">
      <c r="A31963" t="s">
        <v>13</v>
      </c>
      <c r="B31963" t="s">
        <v>1166</v>
      </c>
      <c r="C31963">
        <v>50</v>
      </c>
      <c r="D31963" t="s">
        <v>669</v>
      </c>
      <c r="E31963" t="s">
        <v>140</v>
      </c>
      <c r="F31963" t="s">
        <v>140</v>
      </c>
      <c r="G31963" t="s">
        <v>949</v>
      </c>
      <c r="H31963" t="s">
        <v>140</v>
      </c>
      <c r="I31963" t="s">
        <v>140</v>
      </c>
      <c r="J31963" t="s">
        <v>140</v>
      </c>
      <c r="K31963" t="s">
        <v>140</v>
      </c>
      <c r="L31963" t="s">
        <v>140</v>
      </c>
      <c r="M31963" t="s">
        <v>1065</v>
      </c>
      <c r="N31963" t="s">
        <v>949</v>
      </c>
      <c r="O31963" t="s">
        <v>949</v>
      </c>
      <c r="P31963" t="s">
        <v>140</v>
      </c>
      <c r="Q31963" t="s">
        <v>140</v>
      </c>
      <c r="R31963" t="s">
        <v>949</v>
      </c>
      <c r="S31963" t="s">
        <v>949</v>
      </c>
      <c r="T31963" t="s">
        <v>1055</v>
      </c>
      <c r="U31963" t="s">
        <v>903</v>
      </c>
    </row>
    <row r="31964" spans="1:21" x14ac:dyDescent="0.35">
      <c r="A31964" t="s">
        <v>14</v>
      </c>
      <c r="B31964" t="s">
        <v>1165</v>
      </c>
      <c r="C31964">
        <v>15</v>
      </c>
      <c r="D31964" t="s">
        <v>512</v>
      </c>
      <c r="E31964" t="s">
        <v>140</v>
      </c>
      <c r="F31964" t="s">
        <v>140</v>
      </c>
      <c r="G31964" t="s">
        <v>140</v>
      </c>
      <c r="H31964" t="s">
        <v>777</v>
      </c>
      <c r="I31964" t="s">
        <v>140</v>
      </c>
      <c r="J31964" t="s">
        <v>140</v>
      </c>
      <c r="K31964" t="s">
        <v>140</v>
      </c>
      <c r="L31964" t="s">
        <v>140</v>
      </c>
      <c r="M31964" t="s">
        <v>140</v>
      </c>
      <c r="N31964" t="s">
        <v>140</v>
      </c>
      <c r="O31964" t="s">
        <v>140</v>
      </c>
      <c r="P31964" t="s">
        <v>140</v>
      </c>
      <c r="Q31964" t="s">
        <v>140</v>
      </c>
      <c r="R31964" t="s">
        <v>140</v>
      </c>
      <c r="S31964" t="s">
        <v>140</v>
      </c>
      <c r="T31964" t="s">
        <v>140</v>
      </c>
      <c r="U31964" t="s">
        <v>1004</v>
      </c>
    </row>
    <row r="31965" spans="1:21" x14ac:dyDescent="0.35">
      <c r="A31965" t="s">
        <v>14</v>
      </c>
      <c r="B31965" t="s">
        <v>1166</v>
      </c>
      <c r="C31965">
        <v>45</v>
      </c>
      <c r="D31965" t="s">
        <v>270</v>
      </c>
      <c r="E31965" t="s">
        <v>140</v>
      </c>
      <c r="F31965" t="s">
        <v>140</v>
      </c>
      <c r="G31965" t="s">
        <v>140</v>
      </c>
      <c r="H31965" t="s">
        <v>940</v>
      </c>
      <c r="I31965" t="s">
        <v>140</v>
      </c>
      <c r="J31965" t="s">
        <v>140</v>
      </c>
      <c r="K31965" t="s">
        <v>140</v>
      </c>
      <c r="L31965" t="s">
        <v>140</v>
      </c>
      <c r="M31965" t="s">
        <v>1047</v>
      </c>
      <c r="N31965" t="s">
        <v>140</v>
      </c>
      <c r="O31965" t="s">
        <v>140</v>
      </c>
      <c r="P31965" t="s">
        <v>140</v>
      </c>
      <c r="Q31965" t="s">
        <v>140</v>
      </c>
      <c r="R31965" t="s">
        <v>140</v>
      </c>
      <c r="S31965" t="s">
        <v>140</v>
      </c>
      <c r="T31965" t="s">
        <v>1064</v>
      </c>
      <c r="U31965" t="s">
        <v>1047</v>
      </c>
    </row>
    <row r="31966" spans="1:21" x14ac:dyDescent="0.35">
      <c r="A31966" t="s">
        <v>15</v>
      </c>
      <c r="B31966" t="s">
        <v>1165</v>
      </c>
      <c r="C31966">
        <v>18</v>
      </c>
      <c r="D31966" t="s">
        <v>267</v>
      </c>
      <c r="E31966" t="s">
        <v>140</v>
      </c>
      <c r="F31966" t="s">
        <v>140</v>
      </c>
      <c r="G31966" t="s">
        <v>140</v>
      </c>
      <c r="H31966" t="s">
        <v>140</v>
      </c>
      <c r="I31966" t="s">
        <v>140</v>
      </c>
      <c r="J31966" t="s">
        <v>140</v>
      </c>
      <c r="K31966" t="s">
        <v>140</v>
      </c>
      <c r="L31966" t="s">
        <v>140</v>
      </c>
      <c r="M31966" t="s">
        <v>140</v>
      </c>
      <c r="N31966" t="s">
        <v>140</v>
      </c>
      <c r="O31966" t="s">
        <v>140</v>
      </c>
      <c r="P31966" t="s">
        <v>394</v>
      </c>
      <c r="Q31966" t="s">
        <v>140</v>
      </c>
      <c r="R31966" t="s">
        <v>140</v>
      </c>
      <c r="S31966" t="s">
        <v>140</v>
      </c>
      <c r="T31966" t="s">
        <v>1011</v>
      </c>
      <c r="U31966" t="s">
        <v>712</v>
      </c>
    </row>
    <row r="31967" spans="1:21" x14ac:dyDescent="0.35">
      <c r="A31967" t="s">
        <v>15</v>
      </c>
      <c r="B31967" t="s">
        <v>1166</v>
      </c>
      <c r="C31967">
        <v>37</v>
      </c>
      <c r="D31967" t="s">
        <v>736</v>
      </c>
      <c r="E31967" t="s">
        <v>1055</v>
      </c>
      <c r="F31967" t="s">
        <v>140</v>
      </c>
      <c r="G31967" t="s">
        <v>140</v>
      </c>
      <c r="H31967" t="s">
        <v>1044</v>
      </c>
      <c r="I31967" t="s">
        <v>1044</v>
      </c>
      <c r="J31967" t="s">
        <v>1055</v>
      </c>
      <c r="K31967" t="s">
        <v>140</v>
      </c>
      <c r="L31967" t="s">
        <v>140</v>
      </c>
      <c r="M31967" t="s">
        <v>1051</v>
      </c>
      <c r="N31967" t="s">
        <v>140</v>
      </c>
      <c r="O31967" t="s">
        <v>1023</v>
      </c>
      <c r="P31967" t="s">
        <v>1055</v>
      </c>
      <c r="Q31967" t="s">
        <v>140</v>
      </c>
      <c r="R31967" t="s">
        <v>140</v>
      </c>
      <c r="S31967" t="s">
        <v>1023</v>
      </c>
      <c r="T31967" t="s">
        <v>140</v>
      </c>
      <c r="U31967" t="s">
        <v>1055</v>
      </c>
    </row>
    <row r="31968" spans="1:21" x14ac:dyDescent="0.35">
      <c r="A31968" t="s">
        <v>16</v>
      </c>
      <c r="B31968" t="s">
        <v>1165</v>
      </c>
      <c r="C31968">
        <v>21</v>
      </c>
      <c r="D31968" t="s">
        <v>1122</v>
      </c>
      <c r="E31968" t="s">
        <v>140</v>
      </c>
      <c r="F31968" t="s">
        <v>140</v>
      </c>
      <c r="G31968" t="s">
        <v>140</v>
      </c>
      <c r="H31968" t="s">
        <v>140</v>
      </c>
      <c r="I31968" t="s">
        <v>140</v>
      </c>
      <c r="J31968" t="s">
        <v>140</v>
      </c>
      <c r="K31968" t="s">
        <v>140</v>
      </c>
      <c r="L31968" t="s">
        <v>140</v>
      </c>
      <c r="M31968" t="s">
        <v>140</v>
      </c>
      <c r="N31968" t="s">
        <v>140</v>
      </c>
      <c r="O31968" t="s">
        <v>140</v>
      </c>
      <c r="P31968" t="s">
        <v>140</v>
      </c>
      <c r="Q31968" t="s">
        <v>140</v>
      </c>
      <c r="R31968" t="s">
        <v>1003</v>
      </c>
      <c r="S31968" t="s">
        <v>140</v>
      </c>
      <c r="T31968" t="s">
        <v>1003</v>
      </c>
      <c r="U31968" t="s">
        <v>949</v>
      </c>
    </row>
    <row r="31969" spans="1:21" x14ac:dyDescent="0.35">
      <c r="A31969" t="s">
        <v>16</v>
      </c>
      <c r="B31969" t="s">
        <v>1166</v>
      </c>
      <c r="C31969">
        <v>37</v>
      </c>
      <c r="D31969" t="s">
        <v>1161</v>
      </c>
      <c r="E31969" t="s">
        <v>140</v>
      </c>
      <c r="F31969" t="s">
        <v>140</v>
      </c>
      <c r="G31969" t="s">
        <v>140</v>
      </c>
      <c r="H31969" t="s">
        <v>950</v>
      </c>
      <c r="I31969" t="s">
        <v>140</v>
      </c>
      <c r="J31969" t="s">
        <v>140</v>
      </c>
      <c r="K31969" t="s">
        <v>140</v>
      </c>
      <c r="L31969" t="s">
        <v>140</v>
      </c>
      <c r="M31969" t="s">
        <v>140</v>
      </c>
      <c r="N31969" t="s">
        <v>140</v>
      </c>
      <c r="O31969" t="s">
        <v>140</v>
      </c>
      <c r="P31969" t="s">
        <v>140</v>
      </c>
      <c r="Q31969" t="s">
        <v>140</v>
      </c>
      <c r="R31969" t="s">
        <v>140</v>
      </c>
      <c r="S31969" t="s">
        <v>140</v>
      </c>
      <c r="T31969" t="s">
        <v>140</v>
      </c>
      <c r="U31969" t="s">
        <v>458</v>
      </c>
    </row>
    <row r="31970" spans="1:21" x14ac:dyDescent="0.35">
      <c r="A31970" t="s">
        <v>17</v>
      </c>
      <c r="B31970" t="s">
        <v>1165</v>
      </c>
      <c r="C31970">
        <v>33</v>
      </c>
      <c r="D31970" t="s">
        <v>116</v>
      </c>
      <c r="E31970" t="s">
        <v>140</v>
      </c>
      <c r="F31970" t="s">
        <v>140</v>
      </c>
      <c r="G31970" t="s">
        <v>140</v>
      </c>
      <c r="H31970" t="s">
        <v>1067</v>
      </c>
      <c r="I31970" t="s">
        <v>140</v>
      </c>
      <c r="J31970" t="s">
        <v>1011</v>
      </c>
      <c r="K31970" t="s">
        <v>140</v>
      </c>
      <c r="L31970" t="s">
        <v>140</v>
      </c>
      <c r="M31970" t="s">
        <v>1020</v>
      </c>
      <c r="N31970" t="s">
        <v>140</v>
      </c>
      <c r="O31970" t="s">
        <v>140</v>
      </c>
      <c r="P31970" t="s">
        <v>1067</v>
      </c>
      <c r="Q31970" t="s">
        <v>140</v>
      </c>
      <c r="R31970" t="s">
        <v>140</v>
      </c>
      <c r="S31970" t="s">
        <v>140</v>
      </c>
      <c r="T31970" t="s">
        <v>1067</v>
      </c>
      <c r="U31970" t="s">
        <v>1011</v>
      </c>
    </row>
    <row r="31971" spans="1:21" x14ac:dyDescent="0.35">
      <c r="A31971" t="s">
        <v>17</v>
      </c>
      <c r="B31971" t="s">
        <v>1166</v>
      </c>
      <c r="C31971">
        <v>35</v>
      </c>
      <c r="D31971" t="s">
        <v>466</v>
      </c>
      <c r="E31971" t="s">
        <v>140</v>
      </c>
      <c r="F31971" t="s">
        <v>140</v>
      </c>
      <c r="G31971" t="s">
        <v>140</v>
      </c>
      <c r="H31971" t="s">
        <v>977</v>
      </c>
      <c r="I31971" t="s">
        <v>999</v>
      </c>
      <c r="J31971" t="s">
        <v>140</v>
      </c>
      <c r="K31971" t="s">
        <v>140</v>
      </c>
      <c r="L31971" t="s">
        <v>140</v>
      </c>
      <c r="M31971" t="s">
        <v>140</v>
      </c>
      <c r="N31971" t="s">
        <v>140</v>
      </c>
      <c r="O31971" t="s">
        <v>140</v>
      </c>
      <c r="P31971" t="s">
        <v>140</v>
      </c>
      <c r="Q31971" t="s">
        <v>140</v>
      </c>
      <c r="R31971" t="s">
        <v>140</v>
      </c>
      <c r="S31971" t="s">
        <v>140</v>
      </c>
      <c r="T31971" t="s">
        <v>1018</v>
      </c>
      <c r="U31971" t="s">
        <v>1018</v>
      </c>
    </row>
    <row r="31972" spans="1:21" x14ac:dyDescent="0.35">
      <c r="A31972" t="s">
        <v>18</v>
      </c>
      <c r="B31972" t="s">
        <v>1165</v>
      </c>
      <c r="C31972">
        <v>3</v>
      </c>
      <c r="D31972" t="s">
        <v>177</v>
      </c>
      <c r="E31972" t="s">
        <v>140</v>
      </c>
      <c r="F31972" t="s">
        <v>140</v>
      </c>
      <c r="G31972" t="s">
        <v>140</v>
      </c>
      <c r="H31972" t="s">
        <v>140</v>
      </c>
      <c r="I31972" t="s">
        <v>140</v>
      </c>
      <c r="J31972" t="s">
        <v>140</v>
      </c>
      <c r="K31972" t="s">
        <v>140</v>
      </c>
      <c r="L31972" t="s">
        <v>140</v>
      </c>
      <c r="M31972" t="s">
        <v>140</v>
      </c>
      <c r="N31972" t="s">
        <v>140</v>
      </c>
      <c r="O31972" t="s">
        <v>140</v>
      </c>
      <c r="P31972" t="s">
        <v>140</v>
      </c>
      <c r="Q31972" t="s">
        <v>140</v>
      </c>
      <c r="R31972" t="s">
        <v>140</v>
      </c>
      <c r="S31972" t="s">
        <v>140</v>
      </c>
      <c r="T31972" t="s">
        <v>140</v>
      </c>
      <c r="U31972" t="s">
        <v>140</v>
      </c>
    </row>
    <row r="31973" spans="1:21" x14ac:dyDescent="0.35">
      <c r="A31973" t="s">
        <v>18</v>
      </c>
      <c r="B31973" t="s">
        <v>1166</v>
      </c>
      <c r="C31973">
        <v>52</v>
      </c>
      <c r="D31973" t="s">
        <v>102</v>
      </c>
      <c r="E31973" t="s">
        <v>1064</v>
      </c>
      <c r="F31973" t="s">
        <v>140</v>
      </c>
      <c r="G31973" t="s">
        <v>140</v>
      </c>
      <c r="H31973" t="s">
        <v>1017</v>
      </c>
      <c r="I31973" t="s">
        <v>1060</v>
      </c>
      <c r="J31973" t="s">
        <v>140</v>
      </c>
      <c r="K31973" t="s">
        <v>140</v>
      </c>
      <c r="L31973" t="s">
        <v>140</v>
      </c>
      <c r="M31973" t="s">
        <v>954</v>
      </c>
      <c r="N31973" t="s">
        <v>140</v>
      </c>
      <c r="O31973" t="s">
        <v>140</v>
      </c>
      <c r="P31973" t="s">
        <v>140</v>
      </c>
      <c r="Q31973" t="s">
        <v>140</v>
      </c>
      <c r="R31973" t="s">
        <v>140</v>
      </c>
      <c r="S31973" t="s">
        <v>140</v>
      </c>
      <c r="T31973" t="s">
        <v>140</v>
      </c>
      <c r="U31973" t="s">
        <v>1060</v>
      </c>
    </row>
    <row r="31974" spans="1:21" x14ac:dyDescent="0.35">
      <c r="A31974" t="s">
        <v>19</v>
      </c>
      <c r="B31974" t="s">
        <v>1165</v>
      </c>
      <c r="C31974">
        <v>18</v>
      </c>
      <c r="D31974" t="s">
        <v>239</v>
      </c>
      <c r="E31974" t="s">
        <v>140</v>
      </c>
      <c r="F31974" t="s">
        <v>140</v>
      </c>
      <c r="G31974" t="s">
        <v>140</v>
      </c>
      <c r="H31974" t="s">
        <v>140</v>
      </c>
      <c r="I31974" t="s">
        <v>140</v>
      </c>
      <c r="J31974" t="s">
        <v>140</v>
      </c>
      <c r="K31974" t="s">
        <v>140</v>
      </c>
      <c r="L31974" t="s">
        <v>140</v>
      </c>
      <c r="M31974" t="s">
        <v>706</v>
      </c>
      <c r="N31974" t="s">
        <v>140</v>
      </c>
      <c r="O31974" t="s">
        <v>140</v>
      </c>
      <c r="P31974" t="s">
        <v>140</v>
      </c>
      <c r="Q31974" t="s">
        <v>140</v>
      </c>
      <c r="R31974" t="s">
        <v>515</v>
      </c>
      <c r="S31974" t="s">
        <v>140</v>
      </c>
      <c r="T31974" t="s">
        <v>140</v>
      </c>
      <c r="U31974" t="s">
        <v>476</v>
      </c>
    </row>
    <row r="31975" spans="1:21" x14ac:dyDescent="0.35">
      <c r="A31975" t="s">
        <v>19</v>
      </c>
      <c r="B31975" t="s">
        <v>1166</v>
      </c>
      <c r="C31975">
        <v>37</v>
      </c>
      <c r="D31975" t="s">
        <v>951</v>
      </c>
      <c r="E31975" t="s">
        <v>140</v>
      </c>
      <c r="F31975" t="s">
        <v>1054</v>
      </c>
      <c r="G31975" t="s">
        <v>996</v>
      </c>
      <c r="H31975" t="s">
        <v>996</v>
      </c>
      <c r="I31975" t="s">
        <v>140</v>
      </c>
      <c r="J31975" t="s">
        <v>140</v>
      </c>
      <c r="K31975" t="s">
        <v>996</v>
      </c>
      <c r="L31975" t="s">
        <v>140</v>
      </c>
      <c r="M31975" t="s">
        <v>1054</v>
      </c>
      <c r="N31975" t="s">
        <v>140</v>
      </c>
      <c r="O31975" t="s">
        <v>996</v>
      </c>
      <c r="P31975" t="s">
        <v>996</v>
      </c>
      <c r="Q31975" t="s">
        <v>140</v>
      </c>
      <c r="R31975" t="s">
        <v>1054</v>
      </c>
      <c r="S31975" t="s">
        <v>1057</v>
      </c>
      <c r="T31975" t="s">
        <v>996</v>
      </c>
      <c r="U31975" t="s">
        <v>1057</v>
      </c>
    </row>
    <row r="31976" spans="1:21" x14ac:dyDescent="0.35">
      <c r="A31976" t="s">
        <v>20</v>
      </c>
      <c r="B31976" t="s">
        <v>1165</v>
      </c>
      <c r="C31976">
        <v>25</v>
      </c>
      <c r="D31976" t="s">
        <v>1005</v>
      </c>
      <c r="E31976" t="s">
        <v>140</v>
      </c>
      <c r="F31976" t="s">
        <v>140</v>
      </c>
      <c r="G31976" t="s">
        <v>140</v>
      </c>
      <c r="H31976" t="s">
        <v>140</v>
      </c>
      <c r="I31976" t="s">
        <v>140</v>
      </c>
      <c r="J31976" t="s">
        <v>1004</v>
      </c>
      <c r="K31976" t="s">
        <v>140</v>
      </c>
      <c r="L31976" t="s">
        <v>140</v>
      </c>
      <c r="M31976" t="s">
        <v>140</v>
      </c>
      <c r="N31976" t="s">
        <v>140</v>
      </c>
      <c r="O31976" t="s">
        <v>140</v>
      </c>
      <c r="P31976" t="s">
        <v>140</v>
      </c>
      <c r="Q31976" t="s">
        <v>140</v>
      </c>
      <c r="R31976" t="s">
        <v>140</v>
      </c>
      <c r="S31976" t="s">
        <v>140</v>
      </c>
      <c r="T31976" t="s">
        <v>140</v>
      </c>
      <c r="U31976" t="s">
        <v>950</v>
      </c>
    </row>
    <row r="31977" spans="1:21" x14ac:dyDescent="0.35">
      <c r="A31977" t="s">
        <v>20</v>
      </c>
      <c r="B31977" t="s">
        <v>1166</v>
      </c>
      <c r="C31977">
        <v>27</v>
      </c>
      <c r="D31977" t="s">
        <v>891</v>
      </c>
      <c r="E31977" t="s">
        <v>140</v>
      </c>
      <c r="F31977" t="s">
        <v>140</v>
      </c>
      <c r="G31977" t="s">
        <v>140</v>
      </c>
      <c r="H31977" t="s">
        <v>140</v>
      </c>
      <c r="I31977" t="s">
        <v>954</v>
      </c>
      <c r="J31977" t="s">
        <v>140</v>
      </c>
      <c r="K31977" t="s">
        <v>140</v>
      </c>
      <c r="L31977" t="s">
        <v>140</v>
      </c>
      <c r="M31977" t="s">
        <v>919</v>
      </c>
      <c r="N31977" t="s">
        <v>140</v>
      </c>
      <c r="O31977" t="s">
        <v>140</v>
      </c>
      <c r="P31977" t="s">
        <v>1054</v>
      </c>
      <c r="Q31977" t="s">
        <v>140</v>
      </c>
      <c r="R31977" t="s">
        <v>140</v>
      </c>
      <c r="S31977" t="s">
        <v>140</v>
      </c>
      <c r="T31977" t="s">
        <v>729</v>
      </c>
      <c r="U31977" t="s">
        <v>286</v>
      </c>
    </row>
    <row r="31978" spans="1:21" x14ac:dyDescent="0.35">
      <c r="A31978" t="s">
        <v>21</v>
      </c>
      <c r="B31978" t="s">
        <v>1166</v>
      </c>
      <c r="C31978">
        <v>57</v>
      </c>
      <c r="D31978" t="s">
        <v>512</v>
      </c>
      <c r="E31978" t="s">
        <v>345</v>
      </c>
      <c r="F31978" t="s">
        <v>1055</v>
      </c>
      <c r="G31978" t="s">
        <v>1055</v>
      </c>
      <c r="H31978" t="s">
        <v>345</v>
      </c>
      <c r="I31978" t="s">
        <v>1055</v>
      </c>
      <c r="J31978" t="s">
        <v>971</v>
      </c>
      <c r="K31978" t="s">
        <v>1055</v>
      </c>
      <c r="L31978" t="s">
        <v>140</v>
      </c>
      <c r="M31978" t="s">
        <v>345</v>
      </c>
      <c r="N31978" t="s">
        <v>1055</v>
      </c>
      <c r="O31978" t="s">
        <v>971</v>
      </c>
      <c r="P31978" t="s">
        <v>345</v>
      </c>
      <c r="Q31978" t="s">
        <v>1055</v>
      </c>
      <c r="R31978" t="s">
        <v>1055</v>
      </c>
      <c r="S31978" t="s">
        <v>1055</v>
      </c>
      <c r="T31978" t="s">
        <v>345</v>
      </c>
      <c r="U31978" t="s">
        <v>501</v>
      </c>
    </row>
    <row r="31979" spans="1:21" x14ac:dyDescent="0.35">
      <c r="A31979" t="s">
        <v>22</v>
      </c>
      <c r="B31979" t="s">
        <v>1165</v>
      </c>
      <c r="C31979">
        <v>24</v>
      </c>
      <c r="D31979" t="s">
        <v>447</v>
      </c>
      <c r="E31979" t="s">
        <v>140</v>
      </c>
      <c r="F31979" t="s">
        <v>140</v>
      </c>
      <c r="G31979" t="s">
        <v>140</v>
      </c>
      <c r="H31979" t="s">
        <v>897</v>
      </c>
      <c r="I31979" t="s">
        <v>140</v>
      </c>
      <c r="J31979" t="s">
        <v>1020</v>
      </c>
      <c r="K31979" t="s">
        <v>140</v>
      </c>
      <c r="L31979" t="s">
        <v>140</v>
      </c>
      <c r="M31979" t="s">
        <v>140</v>
      </c>
      <c r="N31979" t="s">
        <v>140</v>
      </c>
      <c r="O31979" t="s">
        <v>140</v>
      </c>
      <c r="P31979" t="s">
        <v>140</v>
      </c>
      <c r="Q31979" t="s">
        <v>140</v>
      </c>
      <c r="R31979" t="s">
        <v>140</v>
      </c>
      <c r="S31979" t="s">
        <v>140</v>
      </c>
      <c r="T31979" t="s">
        <v>140</v>
      </c>
      <c r="U31979" t="s">
        <v>1004</v>
      </c>
    </row>
    <row r="31980" spans="1:21" x14ac:dyDescent="0.35">
      <c r="A31980" t="s">
        <v>22</v>
      </c>
      <c r="B31980" t="s">
        <v>1166</v>
      </c>
      <c r="C31980">
        <v>44</v>
      </c>
      <c r="D31980" t="s">
        <v>104</v>
      </c>
      <c r="E31980" t="s">
        <v>1063</v>
      </c>
      <c r="F31980" t="s">
        <v>140</v>
      </c>
      <c r="G31980" t="s">
        <v>140</v>
      </c>
      <c r="H31980" t="s">
        <v>140</v>
      </c>
      <c r="I31980" t="s">
        <v>140</v>
      </c>
      <c r="J31980" t="s">
        <v>140</v>
      </c>
      <c r="K31980" t="s">
        <v>140</v>
      </c>
      <c r="L31980" t="s">
        <v>1098</v>
      </c>
      <c r="M31980" t="s">
        <v>140</v>
      </c>
      <c r="N31980" t="s">
        <v>140</v>
      </c>
      <c r="O31980" t="s">
        <v>140</v>
      </c>
      <c r="P31980" t="s">
        <v>1063</v>
      </c>
      <c r="Q31980" t="s">
        <v>140</v>
      </c>
      <c r="R31980" t="s">
        <v>140</v>
      </c>
      <c r="S31980" t="s">
        <v>140</v>
      </c>
      <c r="T31980" t="s">
        <v>1063</v>
      </c>
      <c r="U31980" t="s">
        <v>1053</v>
      </c>
    </row>
    <row r="31981" spans="1:21" x14ac:dyDescent="0.35">
      <c r="A31981" t="s">
        <v>23</v>
      </c>
      <c r="B31981" t="s">
        <v>1165</v>
      </c>
      <c r="C31981">
        <v>23</v>
      </c>
      <c r="D31981" t="s">
        <v>675</v>
      </c>
      <c r="E31981" t="s">
        <v>140</v>
      </c>
      <c r="F31981" t="s">
        <v>140</v>
      </c>
      <c r="G31981" t="s">
        <v>1054</v>
      </c>
      <c r="H31981" t="s">
        <v>89</v>
      </c>
      <c r="I31981" t="s">
        <v>140</v>
      </c>
      <c r="J31981" t="s">
        <v>140</v>
      </c>
      <c r="K31981" t="s">
        <v>140</v>
      </c>
      <c r="L31981" t="s">
        <v>140</v>
      </c>
      <c r="M31981" t="s">
        <v>919</v>
      </c>
      <c r="N31981" t="s">
        <v>140</v>
      </c>
      <c r="O31981" t="s">
        <v>140</v>
      </c>
      <c r="P31981" t="s">
        <v>140</v>
      </c>
      <c r="Q31981" t="s">
        <v>140</v>
      </c>
      <c r="R31981" t="s">
        <v>919</v>
      </c>
      <c r="S31981" t="s">
        <v>140</v>
      </c>
      <c r="T31981" t="s">
        <v>140</v>
      </c>
      <c r="U31981" t="s">
        <v>1056</v>
      </c>
    </row>
    <row r="31982" spans="1:21" x14ac:dyDescent="0.35">
      <c r="A31982" t="s">
        <v>23</v>
      </c>
      <c r="B31982" t="s">
        <v>1166</v>
      </c>
      <c r="C31982">
        <v>27</v>
      </c>
      <c r="D31982" t="s">
        <v>779</v>
      </c>
      <c r="E31982" t="s">
        <v>949</v>
      </c>
      <c r="F31982" t="s">
        <v>949</v>
      </c>
      <c r="G31982" t="s">
        <v>140</v>
      </c>
      <c r="H31982" t="s">
        <v>140</v>
      </c>
      <c r="I31982" t="s">
        <v>967</v>
      </c>
      <c r="J31982" t="s">
        <v>140</v>
      </c>
      <c r="K31982" t="s">
        <v>140</v>
      </c>
      <c r="L31982" t="s">
        <v>140</v>
      </c>
      <c r="M31982" t="s">
        <v>443</v>
      </c>
      <c r="N31982" t="s">
        <v>140</v>
      </c>
      <c r="O31982" t="s">
        <v>140</v>
      </c>
      <c r="P31982" t="s">
        <v>140</v>
      </c>
      <c r="Q31982" t="s">
        <v>140</v>
      </c>
      <c r="R31982" t="s">
        <v>140</v>
      </c>
      <c r="S31982" t="s">
        <v>140</v>
      </c>
      <c r="T31982" t="s">
        <v>140</v>
      </c>
      <c r="U31982" t="s">
        <v>1044</v>
      </c>
    </row>
    <row r="31983" spans="1:21" x14ac:dyDescent="0.35">
      <c r="A31983" t="s">
        <v>24</v>
      </c>
      <c r="B31983" t="s">
        <v>1165</v>
      </c>
      <c r="C31983">
        <v>17</v>
      </c>
      <c r="D31983" t="s">
        <v>948</v>
      </c>
      <c r="E31983" t="s">
        <v>140</v>
      </c>
      <c r="F31983" t="s">
        <v>140</v>
      </c>
      <c r="G31983" t="s">
        <v>140</v>
      </c>
      <c r="H31983" t="s">
        <v>140</v>
      </c>
      <c r="I31983" t="s">
        <v>140</v>
      </c>
      <c r="J31983" t="s">
        <v>140</v>
      </c>
      <c r="K31983" t="s">
        <v>140</v>
      </c>
      <c r="L31983" t="s">
        <v>140</v>
      </c>
      <c r="M31983" t="s">
        <v>140</v>
      </c>
      <c r="N31983" t="s">
        <v>140</v>
      </c>
      <c r="O31983" t="s">
        <v>140</v>
      </c>
      <c r="P31983" t="s">
        <v>140</v>
      </c>
      <c r="Q31983" t="s">
        <v>140</v>
      </c>
      <c r="R31983" t="s">
        <v>140</v>
      </c>
      <c r="S31983" t="s">
        <v>140</v>
      </c>
      <c r="T31983" t="s">
        <v>949</v>
      </c>
      <c r="U31983" t="s">
        <v>140</v>
      </c>
    </row>
    <row r="31984" spans="1:21" x14ac:dyDescent="0.35">
      <c r="A31984" t="s">
        <v>24</v>
      </c>
      <c r="B31984" t="s">
        <v>1166</v>
      </c>
      <c r="C31984">
        <v>55</v>
      </c>
      <c r="D31984" t="s">
        <v>989</v>
      </c>
      <c r="E31984" t="s">
        <v>1058</v>
      </c>
      <c r="F31984" t="s">
        <v>1023</v>
      </c>
      <c r="G31984" t="s">
        <v>140</v>
      </c>
      <c r="H31984" t="s">
        <v>1058</v>
      </c>
      <c r="I31984" t="s">
        <v>140</v>
      </c>
      <c r="J31984" t="s">
        <v>1058</v>
      </c>
      <c r="K31984" t="s">
        <v>140</v>
      </c>
      <c r="L31984" t="s">
        <v>140</v>
      </c>
      <c r="M31984" t="s">
        <v>1048</v>
      </c>
      <c r="N31984" t="s">
        <v>140</v>
      </c>
      <c r="O31984" t="s">
        <v>140</v>
      </c>
      <c r="P31984" t="s">
        <v>733</v>
      </c>
      <c r="Q31984" t="s">
        <v>140</v>
      </c>
      <c r="R31984" t="s">
        <v>1063</v>
      </c>
      <c r="S31984" t="s">
        <v>1047</v>
      </c>
      <c r="T31984" t="s">
        <v>140</v>
      </c>
      <c r="U31984" t="s">
        <v>985</v>
      </c>
    </row>
    <row r="31985" spans="1:21" x14ac:dyDescent="0.35">
      <c r="A31985" t="s">
        <v>25</v>
      </c>
      <c r="B31985" t="s">
        <v>1165</v>
      </c>
      <c r="C31985">
        <v>22</v>
      </c>
      <c r="D31985" t="s">
        <v>1153</v>
      </c>
      <c r="E31985" t="s">
        <v>140</v>
      </c>
      <c r="F31985" t="s">
        <v>140</v>
      </c>
      <c r="G31985" t="s">
        <v>140</v>
      </c>
      <c r="H31985" t="s">
        <v>140</v>
      </c>
      <c r="I31985" t="s">
        <v>140</v>
      </c>
      <c r="J31985" t="s">
        <v>140</v>
      </c>
      <c r="K31985" t="s">
        <v>140</v>
      </c>
      <c r="L31985" t="s">
        <v>140</v>
      </c>
      <c r="M31985" t="s">
        <v>869</v>
      </c>
      <c r="N31985" t="s">
        <v>140</v>
      </c>
      <c r="O31985" t="s">
        <v>140</v>
      </c>
      <c r="P31985" t="s">
        <v>1050</v>
      </c>
      <c r="Q31985" t="s">
        <v>140</v>
      </c>
      <c r="R31985" t="s">
        <v>869</v>
      </c>
      <c r="S31985" t="s">
        <v>140</v>
      </c>
      <c r="T31985" t="s">
        <v>140</v>
      </c>
      <c r="U31985" t="s">
        <v>950</v>
      </c>
    </row>
    <row r="31986" spans="1:21" x14ac:dyDescent="0.35">
      <c r="A31986" t="s">
        <v>25</v>
      </c>
      <c r="B31986" t="s">
        <v>1166</v>
      </c>
      <c r="C31986">
        <v>44</v>
      </c>
      <c r="D31986" t="s">
        <v>757</v>
      </c>
      <c r="E31986" t="s">
        <v>140</v>
      </c>
      <c r="F31986" t="s">
        <v>1098</v>
      </c>
      <c r="G31986" t="s">
        <v>140</v>
      </c>
      <c r="H31986" t="s">
        <v>140</v>
      </c>
      <c r="I31986" t="s">
        <v>140</v>
      </c>
      <c r="J31986" t="s">
        <v>140</v>
      </c>
      <c r="K31986" t="s">
        <v>140</v>
      </c>
      <c r="L31986" t="s">
        <v>140</v>
      </c>
      <c r="M31986" t="s">
        <v>140</v>
      </c>
      <c r="N31986" t="s">
        <v>140</v>
      </c>
      <c r="O31986" t="s">
        <v>140</v>
      </c>
      <c r="P31986" t="s">
        <v>140</v>
      </c>
      <c r="Q31986" t="s">
        <v>140</v>
      </c>
      <c r="R31986" t="s">
        <v>1046</v>
      </c>
      <c r="S31986" t="s">
        <v>140</v>
      </c>
      <c r="T31986" t="s">
        <v>140</v>
      </c>
      <c r="U31986" t="s">
        <v>812</v>
      </c>
    </row>
    <row r="31987" spans="1:21" x14ac:dyDescent="0.35">
      <c r="A31987" t="s">
        <v>26</v>
      </c>
      <c r="B31987" t="s">
        <v>1165</v>
      </c>
      <c r="C31987">
        <v>26</v>
      </c>
      <c r="D31987" t="s">
        <v>106</v>
      </c>
      <c r="E31987" t="s">
        <v>140</v>
      </c>
      <c r="F31987" t="s">
        <v>140</v>
      </c>
      <c r="G31987" t="s">
        <v>140</v>
      </c>
      <c r="H31987" t="s">
        <v>140</v>
      </c>
      <c r="I31987" t="s">
        <v>140</v>
      </c>
      <c r="J31987" t="s">
        <v>140</v>
      </c>
      <c r="K31987" t="s">
        <v>140</v>
      </c>
      <c r="L31987" t="s">
        <v>140</v>
      </c>
      <c r="M31987" t="s">
        <v>140</v>
      </c>
      <c r="N31987" t="s">
        <v>140</v>
      </c>
      <c r="O31987" t="s">
        <v>140</v>
      </c>
      <c r="P31987" t="s">
        <v>517</v>
      </c>
      <c r="Q31987" t="s">
        <v>140</v>
      </c>
      <c r="R31987" t="s">
        <v>140</v>
      </c>
      <c r="S31987" t="s">
        <v>140</v>
      </c>
      <c r="T31987" t="s">
        <v>140</v>
      </c>
      <c r="U31987" t="s">
        <v>1052</v>
      </c>
    </row>
    <row r="31988" spans="1:21" x14ac:dyDescent="0.35">
      <c r="A31988" t="s">
        <v>26</v>
      </c>
      <c r="B31988" t="s">
        <v>1166</v>
      </c>
      <c r="C31988">
        <v>41</v>
      </c>
      <c r="D31988" t="s">
        <v>868</v>
      </c>
      <c r="E31988" t="s">
        <v>140</v>
      </c>
      <c r="F31988" t="s">
        <v>140</v>
      </c>
      <c r="G31988" t="s">
        <v>140</v>
      </c>
      <c r="H31988" t="s">
        <v>140</v>
      </c>
      <c r="I31988" t="s">
        <v>1043</v>
      </c>
      <c r="J31988" t="s">
        <v>140</v>
      </c>
      <c r="K31988" t="s">
        <v>140</v>
      </c>
      <c r="L31988" t="s">
        <v>140</v>
      </c>
      <c r="M31988" t="s">
        <v>140</v>
      </c>
      <c r="N31988" t="s">
        <v>140</v>
      </c>
      <c r="O31988" t="s">
        <v>140</v>
      </c>
      <c r="P31988" t="s">
        <v>140</v>
      </c>
      <c r="Q31988" t="s">
        <v>939</v>
      </c>
      <c r="R31988" t="s">
        <v>1043</v>
      </c>
      <c r="S31988" t="s">
        <v>140</v>
      </c>
      <c r="T31988" t="s">
        <v>1023</v>
      </c>
      <c r="U31988" t="s">
        <v>973</v>
      </c>
    </row>
    <row r="31989" spans="1:21" x14ac:dyDescent="0.35">
      <c r="A31989" t="s">
        <v>27</v>
      </c>
      <c r="B31989" t="s">
        <v>1165</v>
      </c>
      <c r="C31989">
        <v>25</v>
      </c>
      <c r="D31989" t="s">
        <v>72</v>
      </c>
      <c r="E31989" t="s">
        <v>140</v>
      </c>
      <c r="F31989" t="s">
        <v>140</v>
      </c>
      <c r="G31989" t="s">
        <v>140</v>
      </c>
      <c r="H31989" t="s">
        <v>988</v>
      </c>
      <c r="I31989" t="s">
        <v>140</v>
      </c>
      <c r="J31989" t="s">
        <v>140</v>
      </c>
      <c r="K31989" t="s">
        <v>140</v>
      </c>
      <c r="L31989" t="s">
        <v>140</v>
      </c>
      <c r="M31989" t="s">
        <v>140</v>
      </c>
      <c r="N31989" t="s">
        <v>140</v>
      </c>
      <c r="O31989" t="s">
        <v>140</v>
      </c>
      <c r="P31989" t="s">
        <v>140</v>
      </c>
      <c r="Q31989" t="s">
        <v>140</v>
      </c>
      <c r="R31989" t="s">
        <v>140</v>
      </c>
      <c r="S31989" t="s">
        <v>140</v>
      </c>
      <c r="T31989" t="s">
        <v>515</v>
      </c>
      <c r="U31989" t="s">
        <v>860</v>
      </c>
    </row>
    <row r="31990" spans="1:21" x14ac:dyDescent="0.35">
      <c r="A31990" t="s">
        <v>27</v>
      </c>
      <c r="B31990" t="s">
        <v>1166</v>
      </c>
      <c r="C31990">
        <v>34</v>
      </c>
      <c r="D31990" t="s">
        <v>413</v>
      </c>
      <c r="E31990" t="s">
        <v>140</v>
      </c>
      <c r="F31990" t="s">
        <v>140</v>
      </c>
      <c r="G31990" t="s">
        <v>140</v>
      </c>
      <c r="H31990" t="s">
        <v>1060</v>
      </c>
      <c r="I31990" t="s">
        <v>140</v>
      </c>
      <c r="J31990" t="s">
        <v>971</v>
      </c>
      <c r="K31990" t="s">
        <v>140</v>
      </c>
      <c r="L31990" t="s">
        <v>140</v>
      </c>
      <c r="M31990" t="s">
        <v>140</v>
      </c>
      <c r="N31990" t="s">
        <v>140</v>
      </c>
      <c r="O31990" t="s">
        <v>140</v>
      </c>
      <c r="P31990" t="s">
        <v>140</v>
      </c>
      <c r="Q31990" t="s">
        <v>140</v>
      </c>
      <c r="R31990" t="s">
        <v>140</v>
      </c>
      <c r="S31990" t="s">
        <v>1052</v>
      </c>
      <c r="T31990" t="s">
        <v>140</v>
      </c>
      <c r="U31990" t="s">
        <v>942</v>
      </c>
    </row>
    <row r="31991" spans="1:21" x14ac:dyDescent="0.35">
      <c r="A31991" t="s">
        <v>28</v>
      </c>
      <c r="B31991" t="s">
        <v>1165</v>
      </c>
      <c r="C31991">
        <v>17</v>
      </c>
      <c r="D31991" t="s">
        <v>126</v>
      </c>
      <c r="E31991" t="s">
        <v>140</v>
      </c>
      <c r="F31991" t="s">
        <v>140</v>
      </c>
      <c r="G31991" t="s">
        <v>140</v>
      </c>
      <c r="H31991" t="s">
        <v>140</v>
      </c>
      <c r="I31991" t="s">
        <v>140</v>
      </c>
      <c r="J31991" t="s">
        <v>140</v>
      </c>
      <c r="K31991" t="s">
        <v>140</v>
      </c>
      <c r="L31991" t="s">
        <v>140</v>
      </c>
      <c r="M31991" t="s">
        <v>140</v>
      </c>
      <c r="N31991" t="s">
        <v>140</v>
      </c>
      <c r="O31991" t="s">
        <v>140</v>
      </c>
      <c r="P31991" t="s">
        <v>140</v>
      </c>
      <c r="Q31991" t="s">
        <v>140</v>
      </c>
      <c r="R31991" t="s">
        <v>140</v>
      </c>
      <c r="S31991" t="s">
        <v>140</v>
      </c>
      <c r="T31991" t="s">
        <v>140</v>
      </c>
      <c r="U31991" t="s">
        <v>125</v>
      </c>
    </row>
    <row r="31992" spans="1:21" x14ac:dyDescent="0.35">
      <c r="A31992" t="s">
        <v>28</v>
      </c>
      <c r="B31992" t="s">
        <v>1166</v>
      </c>
      <c r="C31992">
        <v>45</v>
      </c>
      <c r="D31992" t="s">
        <v>1075</v>
      </c>
      <c r="E31992" t="s">
        <v>140</v>
      </c>
      <c r="F31992" t="s">
        <v>140</v>
      </c>
      <c r="G31992" t="s">
        <v>140</v>
      </c>
      <c r="H31992" t="s">
        <v>140</v>
      </c>
      <c r="I31992" t="s">
        <v>140</v>
      </c>
      <c r="J31992" t="s">
        <v>140</v>
      </c>
      <c r="K31992" t="s">
        <v>140</v>
      </c>
      <c r="L31992" t="s">
        <v>140</v>
      </c>
      <c r="M31992" t="s">
        <v>1098</v>
      </c>
      <c r="N31992" t="s">
        <v>1098</v>
      </c>
      <c r="O31992" t="s">
        <v>140</v>
      </c>
      <c r="P31992" t="s">
        <v>1098</v>
      </c>
      <c r="Q31992" t="s">
        <v>140</v>
      </c>
      <c r="R31992" t="s">
        <v>140</v>
      </c>
      <c r="S31992" t="s">
        <v>140</v>
      </c>
      <c r="T31992" t="s">
        <v>140</v>
      </c>
      <c r="U31992" t="s">
        <v>1044</v>
      </c>
    </row>
    <row r="31993" spans="1:21" x14ac:dyDescent="0.35">
      <c r="A31993" t="s">
        <v>29</v>
      </c>
      <c r="B31993" t="s">
        <v>1165</v>
      </c>
      <c r="C31993">
        <v>31</v>
      </c>
      <c r="D31993" t="s">
        <v>1101</v>
      </c>
      <c r="E31993" t="s">
        <v>140</v>
      </c>
      <c r="F31993" t="s">
        <v>140</v>
      </c>
      <c r="G31993" t="s">
        <v>140</v>
      </c>
      <c r="H31993" t="s">
        <v>1043</v>
      </c>
      <c r="I31993" t="s">
        <v>1058</v>
      </c>
      <c r="J31993" t="s">
        <v>140</v>
      </c>
      <c r="K31993" t="s">
        <v>140</v>
      </c>
      <c r="L31993" t="s">
        <v>140</v>
      </c>
      <c r="M31993" t="s">
        <v>775</v>
      </c>
      <c r="N31993" t="s">
        <v>140</v>
      </c>
      <c r="O31993" t="s">
        <v>140</v>
      </c>
      <c r="P31993" t="s">
        <v>140</v>
      </c>
      <c r="Q31993" t="s">
        <v>140</v>
      </c>
      <c r="R31993" t="s">
        <v>140</v>
      </c>
      <c r="S31993" t="s">
        <v>140</v>
      </c>
      <c r="T31993" t="s">
        <v>140</v>
      </c>
      <c r="U31993" t="s">
        <v>1066</v>
      </c>
    </row>
    <row r="31994" spans="1:21" x14ac:dyDescent="0.35">
      <c r="A31994" t="s">
        <v>29</v>
      </c>
      <c r="B31994" t="s">
        <v>1166</v>
      </c>
      <c r="C31994">
        <v>47</v>
      </c>
      <c r="D31994" t="s">
        <v>640</v>
      </c>
      <c r="E31994" t="s">
        <v>903</v>
      </c>
      <c r="F31994" t="s">
        <v>140</v>
      </c>
      <c r="G31994" t="s">
        <v>140</v>
      </c>
      <c r="H31994" t="s">
        <v>140</v>
      </c>
      <c r="I31994" t="s">
        <v>140</v>
      </c>
      <c r="J31994" t="s">
        <v>140</v>
      </c>
      <c r="K31994" t="s">
        <v>140</v>
      </c>
      <c r="L31994" t="s">
        <v>140</v>
      </c>
      <c r="M31994" t="s">
        <v>140</v>
      </c>
      <c r="N31994" t="s">
        <v>140</v>
      </c>
      <c r="O31994" t="s">
        <v>140</v>
      </c>
      <c r="P31994" t="s">
        <v>1020</v>
      </c>
      <c r="Q31994" t="s">
        <v>140</v>
      </c>
      <c r="R31994" t="s">
        <v>1046</v>
      </c>
      <c r="S31994" t="s">
        <v>996</v>
      </c>
      <c r="T31994" t="s">
        <v>317</v>
      </c>
      <c r="U31994" t="s">
        <v>140</v>
      </c>
    </row>
    <row r="31995" spans="1:21" x14ac:dyDescent="0.35">
      <c r="A31995" t="s">
        <v>30</v>
      </c>
      <c r="B31995" t="s">
        <v>1165</v>
      </c>
      <c r="C31995">
        <v>23</v>
      </c>
      <c r="D31995" t="s">
        <v>1202</v>
      </c>
      <c r="E31995" t="s">
        <v>1066</v>
      </c>
      <c r="F31995" t="s">
        <v>140</v>
      </c>
      <c r="G31995" t="s">
        <v>140</v>
      </c>
      <c r="H31995" t="s">
        <v>140</v>
      </c>
      <c r="I31995" t="s">
        <v>140</v>
      </c>
      <c r="J31995" t="s">
        <v>140</v>
      </c>
      <c r="K31995" t="s">
        <v>140</v>
      </c>
      <c r="L31995" t="s">
        <v>140</v>
      </c>
      <c r="M31995" t="s">
        <v>1066</v>
      </c>
      <c r="N31995" t="s">
        <v>140</v>
      </c>
      <c r="O31995" t="s">
        <v>140</v>
      </c>
      <c r="P31995" t="s">
        <v>140</v>
      </c>
      <c r="Q31995" t="s">
        <v>140</v>
      </c>
      <c r="R31995" t="s">
        <v>140</v>
      </c>
      <c r="S31995" t="s">
        <v>140</v>
      </c>
      <c r="T31995" t="s">
        <v>140</v>
      </c>
      <c r="U31995" t="s">
        <v>140</v>
      </c>
    </row>
    <row r="31996" spans="1:21" x14ac:dyDescent="0.35">
      <c r="A31996" t="s">
        <v>30</v>
      </c>
      <c r="B31996" t="s">
        <v>1166</v>
      </c>
      <c r="C31996">
        <v>35</v>
      </c>
      <c r="D31996" t="s">
        <v>638</v>
      </c>
      <c r="E31996" t="s">
        <v>1023</v>
      </c>
      <c r="F31996" t="s">
        <v>140</v>
      </c>
      <c r="G31996" t="s">
        <v>140</v>
      </c>
      <c r="H31996" t="s">
        <v>140</v>
      </c>
      <c r="I31996" t="s">
        <v>140</v>
      </c>
      <c r="J31996" t="s">
        <v>954</v>
      </c>
      <c r="K31996" t="s">
        <v>140</v>
      </c>
      <c r="L31996" t="s">
        <v>140</v>
      </c>
      <c r="M31996" t="s">
        <v>140</v>
      </c>
      <c r="N31996" t="s">
        <v>140</v>
      </c>
      <c r="O31996" t="s">
        <v>140</v>
      </c>
      <c r="P31996" t="s">
        <v>1023</v>
      </c>
      <c r="Q31996" t="s">
        <v>140</v>
      </c>
      <c r="R31996" t="s">
        <v>1018</v>
      </c>
      <c r="S31996" t="s">
        <v>140</v>
      </c>
      <c r="T31996" t="s">
        <v>1056</v>
      </c>
      <c r="U31996" t="s">
        <v>1023</v>
      </c>
    </row>
    <row r="31997" spans="1:21" x14ac:dyDescent="0.35">
      <c r="A31997" t="s">
        <v>31</v>
      </c>
      <c r="B31997" t="s">
        <v>1165</v>
      </c>
      <c r="C31997">
        <v>25</v>
      </c>
      <c r="D31997" t="s">
        <v>469</v>
      </c>
      <c r="E31997" t="s">
        <v>140</v>
      </c>
      <c r="F31997" t="s">
        <v>140</v>
      </c>
      <c r="G31997" t="s">
        <v>1012</v>
      </c>
      <c r="H31997" t="s">
        <v>140</v>
      </c>
      <c r="I31997" t="s">
        <v>729</v>
      </c>
      <c r="J31997" t="s">
        <v>140</v>
      </c>
      <c r="K31997" t="s">
        <v>140</v>
      </c>
      <c r="L31997" t="s">
        <v>140</v>
      </c>
      <c r="M31997" t="s">
        <v>532</v>
      </c>
      <c r="N31997" t="s">
        <v>140</v>
      </c>
      <c r="O31997" t="s">
        <v>140</v>
      </c>
      <c r="P31997" t="s">
        <v>1012</v>
      </c>
      <c r="Q31997" t="s">
        <v>140</v>
      </c>
      <c r="R31997" t="s">
        <v>1012</v>
      </c>
      <c r="S31997" t="s">
        <v>1012</v>
      </c>
      <c r="T31997" t="s">
        <v>140</v>
      </c>
      <c r="U31997" t="s">
        <v>140</v>
      </c>
    </row>
    <row r="31998" spans="1:21" x14ac:dyDescent="0.35">
      <c r="A31998" t="s">
        <v>31</v>
      </c>
      <c r="B31998" t="s">
        <v>1166</v>
      </c>
      <c r="C31998">
        <v>18</v>
      </c>
      <c r="D31998" t="s">
        <v>195</v>
      </c>
      <c r="E31998" t="s">
        <v>140</v>
      </c>
      <c r="F31998" t="s">
        <v>140</v>
      </c>
      <c r="G31998" t="s">
        <v>140</v>
      </c>
      <c r="H31998" t="s">
        <v>458</v>
      </c>
      <c r="I31998" t="s">
        <v>140</v>
      </c>
      <c r="J31998" t="s">
        <v>140</v>
      </c>
      <c r="K31998" t="s">
        <v>140</v>
      </c>
      <c r="L31998" t="s">
        <v>140</v>
      </c>
      <c r="M31998" t="s">
        <v>874</v>
      </c>
      <c r="N31998" t="s">
        <v>140</v>
      </c>
      <c r="O31998" t="s">
        <v>140</v>
      </c>
      <c r="P31998" t="s">
        <v>140</v>
      </c>
      <c r="Q31998" t="s">
        <v>140</v>
      </c>
      <c r="R31998" t="s">
        <v>458</v>
      </c>
      <c r="S31998" t="s">
        <v>140</v>
      </c>
      <c r="T31998" t="s">
        <v>140</v>
      </c>
      <c r="U31998" t="s">
        <v>95</v>
      </c>
    </row>
    <row r="31999" spans="1:21" x14ac:dyDescent="0.35">
      <c r="A31999" t="s">
        <v>32</v>
      </c>
      <c r="B31999" t="s">
        <v>1165</v>
      </c>
      <c r="C31999">
        <v>456</v>
      </c>
      <c r="D31999" t="s">
        <v>516</v>
      </c>
      <c r="E31999" t="s">
        <v>1022</v>
      </c>
      <c r="F31999" t="s">
        <v>140</v>
      </c>
      <c r="G31999" t="s">
        <v>140</v>
      </c>
      <c r="H31999" t="s">
        <v>1046</v>
      </c>
      <c r="I31999" t="s">
        <v>1016</v>
      </c>
      <c r="J31999" t="s">
        <v>1013</v>
      </c>
      <c r="K31999" t="s">
        <v>140</v>
      </c>
      <c r="L31999" t="s">
        <v>140</v>
      </c>
      <c r="M31999" t="s">
        <v>1017</v>
      </c>
      <c r="N31999" t="s">
        <v>140</v>
      </c>
      <c r="O31999" t="s">
        <v>140</v>
      </c>
      <c r="P31999" t="s">
        <v>1098</v>
      </c>
      <c r="Q31999" t="s">
        <v>140</v>
      </c>
      <c r="R31999" t="s">
        <v>1014</v>
      </c>
      <c r="S31999" t="s">
        <v>140</v>
      </c>
      <c r="T31999" t="s">
        <v>1054</v>
      </c>
      <c r="U31999" t="s">
        <v>1062</v>
      </c>
    </row>
    <row r="32000" spans="1:21" x14ac:dyDescent="0.35">
      <c r="A32000" t="s">
        <v>32</v>
      </c>
      <c r="B32000" t="s">
        <v>1166</v>
      </c>
      <c r="C32000">
        <v>984</v>
      </c>
      <c r="D32000" t="s">
        <v>920</v>
      </c>
      <c r="E32000" t="s">
        <v>1011</v>
      </c>
      <c r="F32000" t="s">
        <v>1012</v>
      </c>
      <c r="G32000" t="s">
        <v>1016</v>
      </c>
      <c r="H32000" t="s">
        <v>939</v>
      </c>
      <c r="I32000" t="s">
        <v>949</v>
      </c>
      <c r="J32000" t="s">
        <v>775</v>
      </c>
      <c r="K32000" t="s">
        <v>1010</v>
      </c>
      <c r="L32000" t="s">
        <v>1022</v>
      </c>
      <c r="M32000" t="s">
        <v>1060</v>
      </c>
      <c r="N32000" t="s">
        <v>1016</v>
      </c>
      <c r="O32000" t="s">
        <v>1012</v>
      </c>
      <c r="P32000" t="s">
        <v>939</v>
      </c>
      <c r="Q32000" t="s">
        <v>1010</v>
      </c>
      <c r="R32000" t="s">
        <v>775</v>
      </c>
      <c r="S32000" t="s">
        <v>1011</v>
      </c>
      <c r="T32000" t="s">
        <v>940</v>
      </c>
      <c r="U32000" t="s">
        <v>527</v>
      </c>
    </row>
    <row r="32002" spans="1:21" x14ac:dyDescent="0.35">
      <c r="A32002" t="s">
        <v>2323</v>
      </c>
    </row>
    <row r="32003" spans="1:21" x14ac:dyDescent="0.35">
      <c r="A32003" t="s">
        <v>2</v>
      </c>
      <c r="B32003" t="s">
        <v>1659</v>
      </c>
      <c r="C32003" t="s">
        <v>3</v>
      </c>
      <c r="D32003" t="s">
        <v>2304</v>
      </c>
      <c r="E32003" t="s">
        <v>2305</v>
      </c>
      <c r="F32003" t="s">
        <v>2306</v>
      </c>
      <c r="G32003" t="s">
        <v>2307</v>
      </c>
      <c r="H32003" t="s">
        <v>2308</v>
      </c>
      <c r="I32003" t="s">
        <v>2309</v>
      </c>
      <c r="J32003" t="s">
        <v>2276</v>
      </c>
      <c r="K32003" t="s">
        <v>2310</v>
      </c>
      <c r="L32003" t="s">
        <v>2311</v>
      </c>
      <c r="M32003" t="s">
        <v>2312</v>
      </c>
      <c r="N32003" t="s">
        <v>2313</v>
      </c>
      <c r="O32003" t="s">
        <v>2314</v>
      </c>
      <c r="P32003" t="s">
        <v>2223</v>
      </c>
      <c r="Q32003" t="s">
        <v>2315</v>
      </c>
      <c r="R32003" t="s">
        <v>2316</v>
      </c>
      <c r="S32003" t="s">
        <v>2317</v>
      </c>
      <c r="T32003" t="s">
        <v>2318</v>
      </c>
      <c r="U32003" t="s">
        <v>1032</v>
      </c>
    </row>
    <row r="32004" spans="1:21" x14ac:dyDescent="0.35">
      <c r="A32004" t="s">
        <v>8</v>
      </c>
      <c r="B32004" t="s">
        <v>1660</v>
      </c>
      <c r="C32004">
        <v>32</v>
      </c>
      <c r="D32004" t="s">
        <v>670</v>
      </c>
      <c r="E32004" t="s">
        <v>140</v>
      </c>
      <c r="F32004" t="s">
        <v>140</v>
      </c>
      <c r="G32004" t="s">
        <v>140</v>
      </c>
      <c r="H32004" t="s">
        <v>1012</v>
      </c>
      <c r="I32004" t="s">
        <v>140</v>
      </c>
      <c r="J32004" t="s">
        <v>140</v>
      </c>
      <c r="K32004" t="s">
        <v>140</v>
      </c>
      <c r="L32004" t="s">
        <v>140</v>
      </c>
      <c r="M32004" t="s">
        <v>664</v>
      </c>
      <c r="N32004" t="s">
        <v>140</v>
      </c>
      <c r="O32004" t="s">
        <v>140</v>
      </c>
      <c r="P32004" t="s">
        <v>1007</v>
      </c>
      <c r="Q32004" t="s">
        <v>140</v>
      </c>
      <c r="R32004" t="s">
        <v>140</v>
      </c>
      <c r="S32004" t="s">
        <v>664</v>
      </c>
      <c r="T32004" t="s">
        <v>140</v>
      </c>
      <c r="U32004" t="s">
        <v>458</v>
      </c>
    </row>
    <row r="32005" spans="1:21" x14ac:dyDescent="0.35">
      <c r="A32005" t="s">
        <v>8</v>
      </c>
      <c r="B32005" t="s">
        <v>1661</v>
      </c>
      <c r="C32005">
        <v>32</v>
      </c>
      <c r="D32005" t="s">
        <v>344</v>
      </c>
      <c r="E32005" t="s">
        <v>140</v>
      </c>
      <c r="F32005" t="s">
        <v>140</v>
      </c>
      <c r="G32005" t="s">
        <v>140</v>
      </c>
      <c r="H32005" t="s">
        <v>950</v>
      </c>
      <c r="I32005" t="s">
        <v>140</v>
      </c>
      <c r="J32005" t="s">
        <v>140</v>
      </c>
      <c r="K32005" t="s">
        <v>140</v>
      </c>
      <c r="L32005" t="s">
        <v>140</v>
      </c>
      <c r="M32005" t="s">
        <v>140</v>
      </c>
      <c r="N32005" t="s">
        <v>140</v>
      </c>
      <c r="O32005" t="s">
        <v>140</v>
      </c>
      <c r="P32005" t="s">
        <v>140</v>
      </c>
      <c r="Q32005" t="s">
        <v>140</v>
      </c>
      <c r="R32005" t="s">
        <v>140</v>
      </c>
      <c r="S32005" t="s">
        <v>140</v>
      </c>
      <c r="T32005" t="s">
        <v>140</v>
      </c>
      <c r="U32005" t="s">
        <v>1021</v>
      </c>
    </row>
    <row r="32006" spans="1:21" x14ac:dyDescent="0.35">
      <c r="A32006" t="s">
        <v>9</v>
      </c>
      <c r="B32006" t="s">
        <v>1660</v>
      </c>
      <c r="C32006">
        <v>31</v>
      </c>
      <c r="D32006" t="s">
        <v>442</v>
      </c>
      <c r="E32006" t="s">
        <v>140</v>
      </c>
      <c r="F32006" t="s">
        <v>140</v>
      </c>
      <c r="G32006" t="s">
        <v>140</v>
      </c>
      <c r="H32006" t="s">
        <v>140</v>
      </c>
      <c r="I32006" t="s">
        <v>140</v>
      </c>
      <c r="J32006" t="s">
        <v>660</v>
      </c>
      <c r="K32006" t="s">
        <v>140</v>
      </c>
      <c r="L32006" t="s">
        <v>140</v>
      </c>
      <c r="M32006" t="s">
        <v>140</v>
      </c>
      <c r="N32006" t="s">
        <v>140</v>
      </c>
      <c r="O32006" t="s">
        <v>140</v>
      </c>
      <c r="P32006" t="s">
        <v>125</v>
      </c>
      <c r="Q32006" t="s">
        <v>140</v>
      </c>
      <c r="R32006" t="s">
        <v>140</v>
      </c>
      <c r="S32006" t="s">
        <v>140</v>
      </c>
      <c r="T32006" t="s">
        <v>140</v>
      </c>
      <c r="U32006" t="s">
        <v>996</v>
      </c>
    </row>
    <row r="32007" spans="1:21" x14ac:dyDescent="0.35">
      <c r="A32007" t="s">
        <v>9</v>
      </c>
      <c r="B32007" t="s">
        <v>1661</v>
      </c>
      <c r="C32007">
        <v>23</v>
      </c>
      <c r="D32007" t="s">
        <v>177</v>
      </c>
      <c r="E32007" t="s">
        <v>140</v>
      </c>
      <c r="F32007" t="s">
        <v>140</v>
      </c>
      <c r="G32007" t="s">
        <v>140</v>
      </c>
      <c r="H32007" t="s">
        <v>140</v>
      </c>
      <c r="I32007" t="s">
        <v>140</v>
      </c>
      <c r="J32007" t="s">
        <v>140</v>
      </c>
      <c r="K32007" t="s">
        <v>140</v>
      </c>
      <c r="L32007" t="s">
        <v>140</v>
      </c>
      <c r="M32007" t="s">
        <v>140</v>
      </c>
      <c r="N32007" t="s">
        <v>140</v>
      </c>
      <c r="O32007" t="s">
        <v>140</v>
      </c>
      <c r="P32007" t="s">
        <v>140</v>
      </c>
      <c r="Q32007" t="s">
        <v>140</v>
      </c>
      <c r="R32007" t="s">
        <v>140</v>
      </c>
      <c r="S32007" t="s">
        <v>140</v>
      </c>
      <c r="T32007" t="s">
        <v>140</v>
      </c>
      <c r="U32007" t="s">
        <v>140</v>
      </c>
    </row>
    <row r="32008" spans="1:21" x14ac:dyDescent="0.35">
      <c r="A32008" t="s">
        <v>10</v>
      </c>
      <c r="B32008" t="s">
        <v>1660</v>
      </c>
      <c r="C32008">
        <v>34</v>
      </c>
      <c r="D32008" t="s">
        <v>1157</v>
      </c>
      <c r="E32008" t="s">
        <v>140</v>
      </c>
      <c r="F32008" t="s">
        <v>1066</v>
      </c>
      <c r="G32008" t="s">
        <v>140</v>
      </c>
      <c r="H32008" t="s">
        <v>140</v>
      </c>
      <c r="I32008" t="s">
        <v>140</v>
      </c>
      <c r="J32008" t="s">
        <v>140</v>
      </c>
      <c r="K32008" t="s">
        <v>140</v>
      </c>
      <c r="L32008" t="s">
        <v>140</v>
      </c>
      <c r="M32008" t="s">
        <v>140</v>
      </c>
      <c r="N32008" t="s">
        <v>140</v>
      </c>
      <c r="O32008" t="s">
        <v>140</v>
      </c>
      <c r="P32008" t="s">
        <v>140</v>
      </c>
      <c r="Q32008" t="s">
        <v>140</v>
      </c>
      <c r="R32008" t="s">
        <v>954</v>
      </c>
      <c r="S32008" t="s">
        <v>140</v>
      </c>
      <c r="T32008" t="s">
        <v>140</v>
      </c>
      <c r="U32008" t="s">
        <v>1004</v>
      </c>
    </row>
    <row r="32009" spans="1:21" x14ac:dyDescent="0.35">
      <c r="A32009" t="s">
        <v>10</v>
      </c>
      <c r="B32009" t="s">
        <v>1661</v>
      </c>
      <c r="C32009">
        <v>31</v>
      </c>
      <c r="D32009" t="s">
        <v>923</v>
      </c>
      <c r="E32009" t="s">
        <v>140</v>
      </c>
      <c r="F32009" t="s">
        <v>1021</v>
      </c>
      <c r="G32009" t="s">
        <v>1051</v>
      </c>
      <c r="H32009" t="s">
        <v>1021</v>
      </c>
      <c r="I32009" t="s">
        <v>733</v>
      </c>
      <c r="J32009" t="s">
        <v>140</v>
      </c>
      <c r="K32009" t="s">
        <v>140</v>
      </c>
      <c r="L32009" t="s">
        <v>140</v>
      </c>
      <c r="M32009" t="s">
        <v>140</v>
      </c>
      <c r="N32009" t="s">
        <v>140</v>
      </c>
      <c r="O32009" t="s">
        <v>140</v>
      </c>
      <c r="P32009" t="s">
        <v>1021</v>
      </c>
      <c r="Q32009" t="s">
        <v>140</v>
      </c>
      <c r="R32009" t="s">
        <v>140</v>
      </c>
      <c r="S32009" t="s">
        <v>140</v>
      </c>
      <c r="T32009" t="s">
        <v>1021</v>
      </c>
      <c r="U32009" t="s">
        <v>1047</v>
      </c>
    </row>
    <row r="32010" spans="1:21" x14ac:dyDescent="0.35">
      <c r="A32010" t="s">
        <v>11</v>
      </c>
      <c r="B32010" t="s">
        <v>1660</v>
      </c>
      <c r="C32010">
        <v>30</v>
      </c>
      <c r="D32010" t="s">
        <v>1101</v>
      </c>
      <c r="E32010" t="s">
        <v>140</v>
      </c>
      <c r="F32010" t="s">
        <v>140</v>
      </c>
      <c r="G32010" t="s">
        <v>140</v>
      </c>
      <c r="H32010" t="s">
        <v>140</v>
      </c>
      <c r="I32010" t="s">
        <v>140</v>
      </c>
      <c r="J32010" t="s">
        <v>140</v>
      </c>
      <c r="K32010" t="s">
        <v>140</v>
      </c>
      <c r="L32010" t="s">
        <v>140</v>
      </c>
      <c r="M32010" t="s">
        <v>140</v>
      </c>
      <c r="N32010" t="s">
        <v>140</v>
      </c>
      <c r="O32010" t="s">
        <v>140</v>
      </c>
      <c r="P32010" t="s">
        <v>915</v>
      </c>
      <c r="Q32010" t="s">
        <v>140</v>
      </c>
      <c r="R32010" t="s">
        <v>915</v>
      </c>
      <c r="S32010" t="s">
        <v>140</v>
      </c>
      <c r="T32010" t="s">
        <v>140</v>
      </c>
      <c r="U32010" t="s">
        <v>140</v>
      </c>
    </row>
    <row r="32011" spans="1:21" x14ac:dyDescent="0.35">
      <c r="A32011" t="s">
        <v>11</v>
      </c>
      <c r="B32011" t="s">
        <v>1661</v>
      </c>
      <c r="C32011">
        <v>21</v>
      </c>
      <c r="D32011" t="s">
        <v>840</v>
      </c>
      <c r="E32011" t="s">
        <v>140</v>
      </c>
      <c r="F32011" t="s">
        <v>140</v>
      </c>
      <c r="G32011" t="s">
        <v>140</v>
      </c>
      <c r="H32011" t="s">
        <v>1062</v>
      </c>
      <c r="I32011" t="s">
        <v>140</v>
      </c>
      <c r="J32011" t="s">
        <v>140</v>
      </c>
      <c r="K32011" t="s">
        <v>140</v>
      </c>
      <c r="L32011" t="s">
        <v>140</v>
      </c>
      <c r="M32011" t="s">
        <v>1062</v>
      </c>
      <c r="N32011" t="s">
        <v>140</v>
      </c>
      <c r="O32011" t="s">
        <v>140</v>
      </c>
      <c r="P32011" t="s">
        <v>988</v>
      </c>
      <c r="Q32011" t="s">
        <v>140</v>
      </c>
      <c r="R32011" t="s">
        <v>140</v>
      </c>
      <c r="S32011" t="s">
        <v>140</v>
      </c>
      <c r="T32011" t="s">
        <v>988</v>
      </c>
      <c r="U32011" t="s">
        <v>140</v>
      </c>
    </row>
    <row r="32012" spans="1:21" x14ac:dyDescent="0.35">
      <c r="A32012" t="s">
        <v>12</v>
      </c>
      <c r="B32012" t="s">
        <v>1660</v>
      </c>
      <c r="C32012">
        <v>42</v>
      </c>
      <c r="D32012" t="s">
        <v>745</v>
      </c>
      <c r="E32012" t="s">
        <v>140</v>
      </c>
      <c r="F32012" t="s">
        <v>140</v>
      </c>
      <c r="G32012" t="s">
        <v>140</v>
      </c>
      <c r="H32012" t="s">
        <v>1073</v>
      </c>
      <c r="I32012" t="s">
        <v>1045</v>
      </c>
      <c r="J32012" t="s">
        <v>140</v>
      </c>
      <c r="K32012" t="s">
        <v>140</v>
      </c>
      <c r="L32012" t="s">
        <v>140</v>
      </c>
      <c r="M32012" t="s">
        <v>125</v>
      </c>
      <c r="N32012" t="s">
        <v>940</v>
      </c>
      <c r="O32012" t="s">
        <v>940</v>
      </c>
      <c r="P32012" t="s">
        <v>140</v>
      </c>
      <c r="Q32012" t="s">
        <v>140</v>
      </c>
      <c r="R32012" t="s">
        <v>954</v>
      </c>
      <c r="S32012" t="s">
        <v>140</v>
      </c>
      <c r="T32012" t="s">
        <v>140</v>
      </c>
      <c r="U32012" t="s">
        <v>954</v>
      </c>
    </row>
    <row r="32013" spans="1:21" x14ac:dyDescent="0.35">
      <c r="A32013" t="s">
        <v>12</v>
      </c>
      <c r="B32013" t="s">
        <v>1661</v>
      </c>
      <c r="C32013">
        <v>29</v>
      </c>
      <c r="D32013" t="s">
        <v>784</v>
      </c>
      <c r="E32013" t="s">
        <v>919</v>
      </c>
      <c r="F32013" t="s">
        <v>140</v>
      </c>
      <c r="G32013" t="s">
        <v>140</v>
      </c>
      <c r="H32013" t="s">
        <v>140</v>
      </c>
      <c r="I32013" t="s">
        <v>140</v>
      </c>
      <c r="J32013" t="s">
        <v>140</v>
      </c>
      <c r="K32013" t="s">
        <v>140</v>
      </c>
      <c r="L32013" t="s">
        <v>140</v>
      </c>
      <c r="M32013" t="s">
        <v>140</v>
      </c>
      <c r="N32013" t="s">
        <v>140</v>
      </c>
      <c r="O32013" t="s">
        <v>140</v>
      </c>
      <c r="P32013" t="s">
        <v>919</v>
      </c>
      <c r="Q32013" t="s">
        <v>140</v>
      </c>
      <c r="R32013" t="s">
        <v>140</v>
      </c>
      <c r="S32013" t="s">
        <v>919</v>
      </c>
      <c r="T32013" t="s">
        <v>140</v>
      </c>
      <c r="U32013" t="s">
        <v>919</v>
      </c>
    </row>
    <row r="32014" spans="1:21" x14ac:dyDescent="0.35">
      <c r="A32014" t="s">
        <v>13</v>
      </c>
      <c r="B32014" t="s">
        <v>1660</v>
      </c>
      <c r="C32014">
        <v>14</v>
      </c>
      <c r="D32014" t="s">
        <v>404</v>
      </c>
      <c r="E32014" t="s">
        <v>140</v>
      </c>
      <c r="F32014" t="s">
        <v>140</v>
      </c>
      <c r="G32014" t="s">
        <v>1057</v>
      </c>
      <c r="H32014" t="s">
        <v>140</v>
      </c>
      <c r="I32014" t="s">
        <v>140</v>
      </c>
      <c r="J32014" t="s">
        <v>140</v>
      </c>
      <c r="K32014" t="s">
        <v>140</v>
      </c>
      <c r="L32014" t="s">
        <v>140</v>
      </c>
      <c r="M32014" t="s">
        <v>140</v>
      </c>
      <c r="N32014" t="s">
        <v>140</v>
      </c>
      <c r="O32014" t="s">
        <v>140</v>
      </c>
      <c r="P32014" t="s">
        <v>140</v>
      </c>
      <c r="Q32014" t="s">
        <v>140</v>
      </c>
      <c r="R32014" t="s">
        <v>1057</v>
      </c>
      <c r="S32014" t="s">
        <v>140</v>
      </c>
      <c r="T32014" t="s">
        <v>140</v>
      </c>
      <c r="U32014" t="s">
        <v>1057</v>
      </c>
    </row>
    <row r="32015" spans="1:21" x14ac:dyDescent="0.35">
      <c r="A32015" t="s">
        <v>13</v>
      </c>
      <c r="B32015" t="s">
        <v>1661</v>
      </c>
      <c r="C32015">
        <v>38</v>
      </c>
      <c r="D32015" t="s">
        <v>757</v>
      </c>
      <c r="E32015" t="s">
        <v>140</v>
      </c>
      <c r="F32015" t="s">
        <v>140</v>
      </c>
      <c r="G32015" t="s">
        <v>140</v>
      </c>
      <c r="H32015" t="s">
        <v>140</v>
      </c>
      <c r="I32015" t="s">
        <v>140</v>
      </c>
      <c r="J32015" t="s">
        <v>140</v>
      </c>
      <c r="K32015" t="s">
        <v>140</v>
      </c>
      <c r="L32015" t="s">
        <v>140</v>
      </c>
      <c r="M32015" t="s">
        <v>942</v>
      </c>
      <c r="N32015" t="s">
        <v>1066</v>
      </c>
      <c r="O32015" t="s">
        <v>1066</v>
      </c>
      <c r="P32015" t="s">
        <v>140</v>
      </c>
      <c r="Q32015" t="s">
        <v>140</v>
      </c>
      <c r="R32015" t="s">
        <v>140</v>
      </c>
      <c r="S32015" t="s">
        <v>1066</v>
      </c>
      <c r="T32015" t="s">
        <v>1050</v>
      </c>
      <c r="U32015" t="s">
        <v>996</v>
      </c>
    </row>
    <row r="32016" spans="1:21" x14ac:dyDescent="0.35">
      <c r="A32016" t="s">
        <v>14</v>
      </c>
      <c r="B32016" t="s">
        <v>1660</v>
      </c>
      <c r="C32016">
        <v>33</v>
      </c>
      <c r="D32016" t="s">
        <v>124</v>
      </c>
      <c r="E32016" t="s">
        <v>140</v>
      </c>
      <c r="F32016" t="s">
        <v>140</v>
      </c>
      <c r="G32016" t="s">
        <v>140</v>
      </c>
      <c r="H32016" t="s">
        <v>1065</v>
      </c>
      <c r="I32016" t="s">
        <v>140</v>
      </c>
      <c r="J32016" t="s">
        <v>140</v>
      </c>
      <c r="K32016" t="s">
        <v>140</v>
      </c>
      <c r="L32016" t="s">
        <v>140</v>
      </c>
      <c r="M32016" t="s">
        <v>1053</v>
      </c>
      <c r="N32016" t="s">
        <v>140</v>
      </c>
      <c r="O32016" t="s">
        <v>140</v>
      </c>
      <c r="P32016" t="s">
        <v>140</v>
      </c>
      <c r="Q32016" t="s">
        <v>140</v>
      </c>
      <c r="R32016" t="s">
        <v>140</v>
      </c>
      <c r="S32016" t="s">
        <v>140</v>
      </c>
      <c r="T32016" t="s">
        <v>971</v>
      </c>
      <c r="U32016" t="s">
        <v>140</v>
      </c>
    </row>
    <row r="32017" spans="1:21" x14ac:dyDescent="0.35">
      <c r="A32017" t="s">
        <v>14</v>
      </c>
      <c r="B32017" t="s">
        <v>1661</v>
      </c>
      <c r="C32017">
        <v>27</v>
      </c>
      <c r="D32017" t="s">
        <v>1077</v>
      </c>
      <c r="E32017" t="s">
        <v>140</v>
      </c>
      <c r="F32017" t="s">
        <v>140</v>
      </c>
      <c r="G32017" t="s">
        <v>140</v>
      </c>
      <c r="H32017" t="s">
        <v>140</v>
      </c>
      <c r="I32017" t="s">
        <v>140</v>
      </c>
      <c r="J32017" t="s">
        <v>140</v>
      </c>
      <c r="K32017" t="s">
        <v>140</v>
      </c>
      <c r="L32017" t="s">
        <v>140</v>
      </c>
      <c r="M32017" t="s">
        <v>140</v>
      </c>
      <c r="N32017" t="s">
        <v>140</v>
      </c>
      <c r="O32017" t="s">
        <v>140</v>
      </c>
      <c r="P32017" t="s">
        <v>140</v>
      </c>
      <c r="Q32017" t="s">
        <v>140</v>
      </c>
      <c r="R32017" t="s">
        <v>140</v>
      </c>
      <c r="S32017" t="s">
        <v>140</v>
      </c>
      <c r="T32017" t="s">
        <v>515</v>
      </c>
      <c r="U32017" t="s">
        <v>937</v>
      </c>
    </row>
    <row r="32018" spans="1:21" x14ac:dyDescent="0.35">
      <c r="A32018" t="s">
        <v>15</v>
      </c>
      <c r="B32018" t="s">
        <v>1660</v>
      </c>
      <c r="C32018">
        <v>35</v>
      </c>
      <c r="D32018" t="s">
        <v>388</v>
      </c>
      <c r="E32018" t="s">
        <v>140</v>
      </c>
      <c r="F32018" t="s">
        <v>140</v>
      </c>
      <c r="G32018" t="s">
        <v>140</v>
      </c>
      <c r="H32018" t="s">
        <v>801</v>
      </c>
      <c r="I32018" t="s">
        <v>1007</v>
      </c>
      <c r="J32018" t="s">
        <v>140</v>
      </c>
      <c r="K32018" t="s">
        <v>140</v>
      </c>
      <c r="L32018" t="s">
        <v>140</v>
      </c>
      <c r="M32018" t="s">
        <v>140</v>
      </c>
      <c r="N32018" t="s">
        <v>140</v>
      </c>
      <c r="O32018" t="s">
        <v>140</v>
      </c>
      <c r="P32018" t="s">
        <v>527</v>
      </c>
      <c r="Q32018" t="s">
        <v>140</v>
      </c>
      <c r="R32018" t="s">
        <v>140</v>
      </c>
      <c r="S32018" t="s">
        <v>140</v>
      </c>
      <c r="T32018" t="s">
        <v>1014</v>
      </c>
      <c r="U32018" t="s">
        <v>1095</v>
      </c>
    </row>
    <row r="32019" spans="1:21" x14ac:dyDescent="0.35">
      <c r="A32019" t="s">
        <v>15</v>
      </c>
      <c r="B32019" t="s">
        <v>1661</v>
      </c>
      <c r="C32019">
        <v>20</v>
      </c>
      <c r="D32019" t="s">
        <v>896</v>
      </c>
      <c r="E32019" t="s">
        <v>971</v>
      </c>
      <c r="F32019" t="s">
        <v>140</v>
      </c>
      <c r="G32019" t="s">
        <v>140</v>
      </c>
      <c r="H32019" t="s">
        <v>140</v>
      </c>
      <c r="I32019" t="s">
        <v>838</v>
      </c>
      <c r="J32019" t="s">
        <v>971</v>
      </c>
      <c r="K32019" t="s">
        <v>140</v>
      </c>
      <c r="L32019" t="s">
        <v>140</v>
      </c>
      <c r="M32019" t="s">
        <v>838</v>
      </c>
      <c r="N32019" t="s">
        <v>140</v>
      </c>
      <c r="O32019" t="s">
        <v>769</v>
      </c>
      <c r="P32019" t="s">
        <v>140</v>
      </c>
      <c r="Q32019" t="s">
        <v>140</v>
      </c>
      <c r="R32019" t="s">
        <v>140</v>
      </c>
      <c r="S32019" t="s">
        <v>769</v>
      </c>
      <c r="T32019" t="s">
        <v>140</v>
      </c>
      <c r="U32019" t="s">
        <v>801</v>
      </c>
    </row>
    <row r="32020" spans="1:21" x14ac:dyDescent="0.35">
      <c r="A32020" t="s">
        <v>16</v>
      </c>
      <c r="B32020" t="s">
        <v>1660</v>
      </c>
      <c r="C32020">
        <v>43</v>
      </c>
      <c r="D32020" t="s">
        <v>784</v>
      </c>
      <c r="E32020" t="s">
        <v>140</v>
      </c>
      <c r="F32020" t="s">
        <v>140</v>
      </c>
      <c r="G32020" t="s">
        <v>140</v>
      </c>
      <c r="H32020" t="s">
        <v>1004</v>
      </c>
      <c r="I32020" t="s">
        <v>140</v>
      </c>
      <c r="J32020" t="s">
        <v>140</v>
      </c>
      <c r="K32020" t="s">
        <v>140</v>
      </c>
      <c r="L32020" t="s">
        <v>140</v>
      </c>
      <c r="M32020" t="s">
        <v>140</v>
      </c>
      <c r="N32020" t="s">
        <v>140</v>
      </c>
      <c r="O32020" t="s">
        <v>140</v>
      </c>
      <c r="P32020" t="s">
        <v>140</v>
      </c>
      <c r="Q32020" t="s">
        <v>140</v>
      </c>
      <c r="R32020" t="s">
        <v>971</v>
      </c>
      <c r="S32020" t="s">
        <v>140</v>
      </c>
      <c r="T32020" t="s">
        <v>971</v>
      </c>
      <c r="U32020" t="s">
        <v>660</v>
      </c>
    </row>
    <row r="32021" spans="1:21" x14ac:dyDescent="0.35">
      <c r="A32021" t="s">
        <v>16</v>
      </c>
      <c r="B32021" t="s">
        <v>1661</v>
      </c>
      <c r="C32021">
        <v>15</v>
      </c>
      <c r="D32021" t="s">
        <v>938</v>
      </c>
      <c r="E32021" t="s">
        <v>140</v>
      </c>
      <c r="F32021" t="s">
        <v>140</v>
      </c>
      <c r="G32021" t="s">
        <v>140</v>
      </c>
      <c r="H32021" t="s">
        <v>140</v>
      </c>
      <c r="I32021" t="s">
        <v>140</v>
      </c>
      <c r="J32021" t="s">
        <v>140</v>
      </c>
      <c r="K32021" t="s">
        <v>140</v>
      </c>
      <c r="L32021" t="s">
        <v>140</v>
      </c>
      <c r="M32021" t="s">
        <v>140</v>
      </c>
      <c r="N32021" t="s">
        <v>140</v>
      </c>
      <c r="O32021" t="s">
        <v>140</v>
      </c>
      <c r="P32021" t="s">
        <v>140</v>
      </c>
      <c r="Q32021" t="s">
        <v>140</v>
      </c>
      <c r="R32021" t="s">
        <v>140</v>
      </c>
      <c r="S32021" t="s">
        <v>140</v>
      </c>
      <c r="T32021" t="s">
        <v>140</v>
      </c>
      <c r="U32021" t="s">
        <v>939</v>
      </c>
    </row>
    <row r="32022" spans="1:21" x14ac:dyDescent="0.35">
      <c r="A32022" t="s">
        <v>17</v>
      </c>
      <c r="B32022" t="s">
        <v>1660</v>
      </c>
      <c r="C32022">
        <v>36</v>
      </c>
      <c r="D32022" t="s">
        <v>410</v>
      </c>
      <c r="E32022" t="s">
        <v>140</v>
      </c>
      <c r="F32022" t="s">
        <v>140</v>
      </c>
      <c r="G32022" t="s">
        <v>140</v>
      </c>
      <c r="H32022" t="s">
        <v>1044</v>
      </c>
      <c r="I32022" t="s">
        <v>125</v>
      </c>
      <c r="J32022" t="s">
        <v>140</v>
      </c>
      <c r="K32022" t="s">
        <v>140</v>
      </c>
      <c r="L32022" t="s">
        <v>140</v>
      </c>
      <c r="M32022" t="s">
        <v>1046</v>
      </c>
      <c r="N32022" t="s">
        <v>140</v>
      </c>
      <c r="O32022" t="s">
        <v>140</v>
      </c>
      <c r="P32022" t="s">
        <v>140</v>
      </c>
      <c r="Q32022" t="s">
        <v>140</v>
      </c>
      <c r="R32022" t="s">
        <v>140</v>
      </c>
      <c r="S32022" t="s">
        <v>140</v>
      </c>
      <c r="T32022" t="s">
        <v>1060</v>
      </c>
      <c r="U32022" t="s">
        <v>1060</v>
      </c>
    </row>
    <row r="32023" spans="1:21" x14ac:dyDescent="0.35">
      <c r="A32023" t="s">
        <v>17</v>
      </c>
      <c r="B32023" t="s">
        <v>1661</v>
      </c>
      <c r="C32023">
        <v>32</v>
      </c>
      <c r="D32023" t="s">
        <v>132</v>
      </c>
      <c r="E32023" t="s">
        <v>140</v>
      </c>
      <c r="F32023" t="s">
        <v>140</v>
      </c>
      <c r="G32023" t="s">
        <v>140</v>
      </c>
      <c r="H32023" t="s">
        <v>801</v>
      </c>
      <c r="I32023" t="s">
        <v>140</v>
      </c>
      <c r="J32023" t="s">
        <v>949</v>
      </c>
      <c r="K32023" t="s">
        <v>140</v>
      </c>
      <c r="L32023" t="s">
        <v>140</v>
      </c>
      <c r="M32023" t="s">
        <v>140</v>
      </c>
      <c r="N32023" t="s">
        <v>140</v>
      </c>
      <c r="O32023" t="s">
        <v>140</v>
      </c>
      <c r="P32023" t="s">
        <v>801</v>
      </c>
      <c r="Q32023" t="s">
        <v>140</v>
      </c>
      <c r="R32023" t="s">
        <v>140</v>
      </c>
      <c r="S32023" t="s">
        <v>140</v>
      </c>
      <c r="T32023" t="s">
        <v>801</v>
      </c>
      <c r="U32023" t="s">
        <v>949</v>
      </c>
    </row>
    <row r="32024" spans="1:21" x14ac:dyDescent="0.35">
      <c r="A32024" t="s">
        <v>18</v>
      </c>
      <c r="B32024" t="s">
        <v>1660</v>
      </c>
      <c r="C32024">
        <v>23</v>
      </c>
      <c r="D32024" t="s">
        <v>717</v>
      </c>
      <c r="E32024" t="s">
        <v>140</v>
      </c>
      <c r="F32024" t="s">
        <v>140</v>
      </c>
      <c r="G32024" t="s">
        <v>140</v>
      </c>
      <c r="H32024" t="s">
        <v>1018</v>
      </c>
      <c r="I32024" t="s">
        <v>140</v>
      </c>
      <c r="J32024" t="s">
        <v>140</v>
      </c>
      <c r="K32024" t="s">
        <v>140</v>
      </c>
      <c r="L32024" t="s">
        <v>140</v>
      </c>
      <c r="M32024" t="s">
        <v>1067</v>
      </c>
      <c r="N32024" t="s">
        <v>140</v>
      </c>
      <c r="O32024" t="s">
        <v>140</v>
      </c>
      <c r="P32024" t="s">
        <v>140</v>
      </c>
      <c r="Q32024" t="s">
        <v>140</v>
      </c>
      <c r="R32024" t="s">
        <v>140</v>
      </c>
      <c r="S32024" t="s">
        <v>140</v>
      </c>
      <c r="T32024" t="s">
        <v>140</v>
      </c>
      <c r="U32024" t="s">
        <v>140</v>
      </c>
    </row>
    <row r="32025" spans="1:21" x14ac:dyDescent="0.35">
      <c r="A32025" t="s">
        <v>18</v>
      </c>
      <c r="B32025" t="s">
        <v>1661</v>
      </c>
      <c r="C32025">
        <v>32</v>
      </c>
      <c r="D32025" t="s">
        <v>638</v>
      </c>
      <c r="E32025" t="s">
        <v>1065</v>
      </c>
      <c r="F32025" t="s">
        <v>140</v>
      </c>
      <c r="G32025" t="s">
        <v>140</v>
      </c>
      <c r="H32025" t="s">
        <v>140</v>
      </c>
      <c r="I32025" t="s">
        <v>875</v>
      </c>
      <c r="J32025" t="s">
        <v>140</v>
      </c>
      <c r="K32025" t="s">
        <v>140</v>
      </c>
      <c r="L32025" t="s">
        <v>140</v>
      </c>
      <c r="M32025" t="s">
        <v>140</v>
      </c>
      <c r="N32025" t="s">
        <v>140</v>
      </c>
      <c r="O32025" t="s">
        <v>140</v>
      </c>
      <c r="P32025" t="s">
        <v>140</v>
      </c>
      <c r="Q32025" t="s">
        <v>140</v>
      </c>
      <c r="R32025" t="s">
        <v>140</v>
      </c>
      <c r="S32025" t="s">
        <v>140</v>
      </c>
      <c r="T32025" t="s">
        <v>140</v>
      </c>
      <c r="U32025" t="s">
        <v>875</v>
      </c>
    </row>
    <row r="32026" spans="1:21" x14ac:dyDescent="0.35">
      <c r="A32026" t="s">
        <v>19</v>
      </c>
      <c r="B32026" t="s">
        <v>1660</v>
      </c>
      <c r="C32026">
        <v>26</v>
      </c>
      <c r="D32026" t="s">
        <v>423</v>
      </c>
      <c r="E32026" t="s">
        <v>140</v>
      </c>
      <c r="F32026" t="s">
        <v>1055</v>
      </c>
      <c r="G32026" t="s">
        <v>140</v>
      </c>
      <c r="H32026" t="s">
        <v>140</v>
      </c>
      <c r="I32026" t="s">
        <v>140</v>
      </c>
      <c r="J32026" t="s">
        <v>140</v>
      </c>
      <c r="K32026" t="s">
        <v>140</v>
      </c>
      <c r="L32026" t="s">
        <v>140</v>
      </c>
      <c r="M32026" t="s">
        <v>422</v>
      </c>
      <c r="N32026" t="s">
        <v>140</v>
      </c>
      <c r="O32026" t="s">
        <v>140</v>
      </c>
      <c r="P32026" t="s">
        <v>140</v>
      </c>
      <c r="Q32026" t="s">
        <v>140</v>
      </c>
      <c r="R32026" t="s">
        <v>1055</v>
      </c>
      <c r="S32026" t="s">
        <v>140</v>
      </c>
      <c r="T32026" t="s">
        <v>140</v>
      </c>
      <c r="U32026" t="s">
        <v>140</v>
      </c>
    </row>
    <row r="32027" spans="1:21" x14ac:dyDescent="0.35">
      <c r="A32027" t="s">
        <v>19</v>
      </c>
      <c r="B32027" t="s">
        <v>1661</v>
      </c>
      <c r="C32027">
        <v>29</v>
      </c>
      <c r="D32027" t="s">
        <v>946</v>
      </c>
      <c r="E32027" t="s">
        <v>140</v>
      </c>
      <c r="F32027" t="s">
        <v>140</v>
      </c>
      <c r="G32027" t="s">
        <v>1057</v>
      </c>
      <c r="H32027" t="s">
        <v>1057</v>
      </c>
      <c r="I32027" t="s">
        <v>140</v>
      </c>
      <c r="J32027" t="s">
        <v>140</v>
      </c>
      <c r="K32027" t="s">
        <v>1057</v>
      </c>
      <c r="L32027" t="s">
        <v>140</v>
      </c>
      <c r="M32027" t="s">
        <v>140</v>
      </c>
      <c r="N32027" t="s">
        <v>140</v>
      </c>
      <c r="O32027" t="s">
        <v>1057</v>
      </c>
      <c r="P32027" t="s">
        <v>1057</v>
      </c>
      <c r="Q32027" t="s">
        <v>140</v>
      </c>
      <c r="R32027" t="s">
        <v>1073</v>
      </c>
      <c r="S32027" t="s">
        <v>1065</v>
      </c>
      <c r="T32027" t="s">
        <v>1057</v>
      </c>
      <c r="U32027" t="s">
        <v>841</v>
      </c>
    </row>
    <row r="32028" spans="1:21" x14ac:dyDescent="0.35">
      <c r="A32028" t="s">
        <v>20</v>
      </c>
      <c r="B32028" t="s">
        <v>1660</v>
      </c>
      <c r="C32028">
        <v>27</v>
      </c>
      <c r="D32028" t="s">
        <v>150</v>
      </c>
      <c r="E32028" t="s">
        <v>140</v>
      </c>
      <c r="F32028" t="s">
        <v>140</v>
      </c>
      <c r="G32028" t="s">
        <v>140</v>
      </c>
      <c r="H32028" t="s">
        <v>140</v>
      </c>
      <c r="I32028" t="s">
        <v>1043</v>
      </c>
      <c r="J32028" t="s">
        <v>1048</v>
      </c>
      <c r="K32028" t="s">
        <v>140</v>
      </c>
      <c r="L32028" t="s">
        <v>140</v>
      </c>
      <c r="M32028" t="s">
        <v>1051</v>
      </c>
      <c r="N32028" t="s">
        <v>140</v>
      </c>
      <c r="O32028" t="s">
        <v>140</v>
      </c>
      <c r="P32028" t="s">
        <v>1019</v>
      </c>
      <c r="Q32028" t="s">
        <v>140</v>
      </c>
      <c r="R32028" t="s">
        <v>140</v>
      </c>
      <c r="S32028" t="s">
        <v>140</v>
      </c>
      <c r="T32028" t="s">
        <v>953</v>
      </c>
      <c r="U32028" t="s">
        <v>405</v>
      </c>
    </row>
    <row r="32029" spans="1:21" x14ac:dyDescent="0.35">
      <c r="A32029" t="s">
        <v>20</v>
      </c>
      <c r="B32029" t="s">
        <v>1661</v>
      </c>
      <c r="C32029">
        <v>25</v>
      </c>
      <c r="D32029" t="s">
        <v>997</v>
      </c>
      <c r="E32029" t="s">
        <v>140</v>
      </c>
      <c r="F32029" t="s">
        <v>140</v>
      </c>
      <c r="G32029" t="s">
        <v>140</v>
      </c>
      <c r="H32029" t="s">
        <v>140</v>
      </c>
      <c r="I32029" t="s">
        <v>140</v>
      </c>
      <c r="J32029" t="s">
        <v>140</v>
      </c>
      <c r="K32029" t="s">
        <v>140</v>
      </c>
      <c r="L32029" t="s">
        <v>140</v>
      </c>
      <c r="M32029" t="s">
        <v>140</v>
      </c>
      <c r="N32029" t="s">
        <v>140</v>
      </c>
      <c r="O32029" t="s">
        <v>140</v>
      </c>
      <c r="P32029" t="s">
        <v>140</v>
      </c>
      <c r="Q32029" t="s">
        <v>140</v>
      </c>
      <c r="R32029" t="s">
        <v>140</v>
      </c>
      <c r="S32029" t="s">
        <v>140</v>
      </c>
      <c r="T32029" t="s">
        <v>140</v>
      </c>
      <c r="U32029" t="s">
        <v>996</v>
      </c>
    </row>
    <row r="32030" spans="1:21" x14ac:dyDescent="0.35">
      <c r="A32030" t="s">
        <v>21</v>
      </c>
      <c r="B32030" t="s">
        <v>1660</v>
      </c>
      <c r="C32030">
        <v>24</v>
      </c>
      <c r="D32030" t="s">
        <v>613</v>
      </c>
      <c r="E32030" t="s">
        <v>140</v>
      </c>
      <c r="F32030" t="s">
        <v>140</v>
      </c>
      <c r="G32030" t="s">
        <v>140</v>
      </c>
      <c r="H32030" t="s">
        <v>973</v>
      </c>
      <c r="I32030" t="s">
        <v>140</v>
      </c>
      <c r="J32030" t="s">
        <v>140</v>
      </c>
      <c r="K32030" t="s">
        <v>140</v>
      </c>
      <c r="L32030" t="s">
        <v>140</v>
      </c>
      <c r="M32030" t="s">
        <v>996</v>
      </c>
      <c r="N32030" t="s">
        <v>140</v>
      </c>
      <c r="O32030" t="s">
        <v>996</v>
      </c>
      <c r="P32030" t="s">
        <v>996</v>
      </c>
      <c r="Q32030" t="s">
        <v>140</v>
      </c>
      <c r="R32030" t="s">
        <v>140</v>
      </c>
      <c r="S32030" t="s">
        <v>140</v>
      </c>
      <c r="T32030" t="s">
        <v>996</v>
      </c>
      <c r="U32030" t="s">
        <v>996</v>
      </c>
    </row>
    <row r="32031" spans="1:21" x14ac:dyDescent="0.35">
      <c r="A32031" t="s">
        <v>21</v>
      </c>
      <c r="B32031" t="s">
        <v>1661</v>
      </c>
      <c r="C32031">
        <v>33</v>
      </c>
      <c r="D32031" t="s">
        <v>931</v>
      </c>
      <c r="E32031" t="s">
        <v>788</v>
      </c>
      <c r="F32031" t="s">
        <v>1060</v>
      </c>
      <c r="G32031" t="s">
        <v>1060</v>
      </c>
      <c r="H32031" t="s">
        <v>1060</v>
      </c>
      <c r="I32031" t="s">
        <v>1060</v>
      </c>
      <c r="J32031" t="s">
        <v>1044</v>
      </c>
      <c r="K32031" t="s">
        <v>1060</v>
      </c>
      <c r="L32031" t="s">
        <v>140</v>
      </c>
      <c r="M32031" t="s">
        <v>1044</v>
      </c>
      <c r="N32031" t="s">
        <v>1060</v>
      </c>
      <c r="O32031" t="s">
        <v>1060</v>
      </c>
      <c r="P32031" t="s">
        <v>1044</v>
      </c>
      <c r="Q32031" t="s">
        <v>1060</v>
      </c>
      <c r="R32031" t="s">
        <v>1060</v>
      </c>
      <c r="S32031" t="s">
        <v>1060</v>
      </c>
      <c r="T32031" t="s">
        <v>1044</v>
      </c>
      <c r="U32031" t="s">
        <v>788</v>
      </c>
    </row>
    <row r="32032" spans="1:21" x14ac:dyDescent="0.35">
      <c r="A32032" t="s">
        <v>22</v>
      </c>
      <c r="B32032" t="s">
        <v>1660</v>
      </c>
      <c r="C32032">
        <v>30</v>
      </c>
      <c r="D32032" t="s">
        <v>114</v>
      </c>
      <c r="E32032" t="s">
        <v>140</v>
      </c>
      <c r="F32032" t="s">
        <v>140</v>
      </c>
      <c r="G32032" t="s">
        <v>140</v>
      </c>
      <c r="H32032" t="s">
        <v>801</v>
      </c>
      <c r="I32032" t="s">
        <v>140</v>
      </c>
      <c r="J32032" t="s">
        <v>1058</v>
      </c>
      <c r="K32032" t="s">
        <v>140</v>
      </c>
      <c r="L32032" t="s">
        <v>140</v>
      </c>
      <c r="M32032" t="s">
        <v>140</v>
      </c>
      <c r="N32032" t="s">
        <v>140</v>
      </c>
      <c r="O32032" t="s">
        <v>140</v>
      </c>
      <c r="P32032" t="s">
        <v>140</v>
      </c>
      <c r="Q32032" t="s">
        <v>140</v>
      </c>
      <c r="R32032" t="s">
        <v>140</v>
      </c>
      <c r="S32032" t="s">
        <v>140</v>
      </c>
      <c r="T32032" t="s">
        <v>140</v>
      </c>
      <c r="U32032" t="s">
        <v>1004</v>
      </c>
    </row>
    <row r="32033" spans="1:21" x14ac:dyDescent="0.35">
      <c r="A32033" t="s">
        <v>22</v>
      </c>
      <c r="B32033" t="s">
        <v>1661</v>
      </c>
      <c r="C32033">
        <v>38</v>
      </c>
      <c r="D32033" t="s">
        <v>916</v>
      </c>
      <c r="E32033" t="s">
        <v>1019</v>
      </c>
      <c r="F32033" t="s">
        <v>140</v>
      </c>
      <c r="G32033" t="s">
        <v>140</v>
      </c>
      <c r="H32033" t="s">
        <v>939</v>
      </c>
      <c r="I32033" t="s">
        <v>140</v>
      </c>
      <c r="J32033" t="s">
        <v>140</v>
      </c>
      <c r="K32033" t="s">
        <v>140</v>
      </c>
      <c r="L32033" t="s">
        <v>1058</v>
      </c>
      <c r="M32033" t="s">
        <v>140</v>
      </c>
      <c r="N32033" t="s">
        <v>140</v>
      </c>
      <c r="O32033" t="s">
        <v>140</v>
      </c>
      <c r="P32033" t="s">
        <v>1019</v>
      </c>
      <c r="Q32033" t="s">
        <v>140</v>
      </c>
      <c r="R32033" t="s">
        <v>140</v>
      </c>
      <c r="S32033" t="s">
        <v>140</v>
      </c>
      <c r="T32033" t="s">
        <v>1019</v>
      </c>
      <c r="U32033" t="s">
        <v>99</v>
      </c>
    </row>
    <row r="32034" spans="1:21" x14ac:dyDescent="0.35">
      <c r="A32034" t="s">
        <v>23</v>
      </c>
      <c r="B32034" t="s">
        <v>1660</v>
      </c>
      <c r="C32034">
        <v>12</v>
      </c>
      <c r="D32034" t="s">
        <v>753</v>
      </c>
      <c r="E32034" t="s">
        <v>140</v>
      </c>
      <c r="F32034" t="s">
        <v>140</v>
      </c>
      <c r="G32034" t="s">
        <v>1054</v>
      </c>
      <c r="H32034" t="s">
        <v>1023</v>
      </c>
      <c r="I32034" t="s">
        <v>1071</v>
      </c>
      <c r="J32034" t="s">
        <v>140</v>
      </c>
      <c r="K32034" t="s">
        <v>140</v>
      </c>
      <c r="L32034" t="s">
        <v>140</v>
      </c>
      <c r="M32034" t="s">
        <v>1023</v>
      </c>
      <c r="N32034" t="s">
        <v>140</v>
      </c>
      <c r="O32034" t="s">
        <v>140</v>
      </c>
      <c r="P32034" t="s">
        <v>140</v>
      </c>
      <c r="Q32034" t="s">
        <v>140</v>
      </c>
      <c r="R32034" t="s">
        <v>1023</v>
      </c>
      <c r="S32034" t="s">
        <v>140</v>
      </c>
      <c r="T32034" t="s">
        <v>140</v>
      </c>
      <c r="U32034" t="s">
        <v>140</v>
      </c>
    </row>
    <row r="32035" spans="1:21" x14ac:dyDescent="0.35">
      <c r="A32035" t="s">
        <v>23</v>
      </c>
      <c r="B32035" t="s">
        <v>1661</v>
      </c>
      <c r="C32035">
        <v>38</v>
      </c>
      <c r="D32035" t="s">
        <v>56</v>
      </c>
      <c r="E32035" t="s">
        <v>949</v>
      </c>
      <c r="F32035" t="s">
        <v>949</v>
      </c>
      <c r="G32035" t="s">
        <v>140</v>
      </c>
      <c r="H32035" t="s">
        <v>1017</v>
      </c>
      <c r="I32035" t="s">
        <v>140</v>
      </c>
      <c r="J32035" t="s">
        <v>140</v>
      </c>
      <c r="K32035" t="s">
        <v>140</v>
      </c>
      <c r="L32035" t="s">
        <v>140</v>
      </c>
      <c r="M32035" t="s">
        <v>849</v>
      </c>
      <c r="N32035" t="s">
        <v>140</v>
      </c>
      <c r="O32035" t="s">
        <v>140</v>
      </c>
      <c r="P32035" t="s">
        <v>140</v>
      </c>
      <c r="Q32035" t="s">
        <v>140</v>
      </c>
      <c r="R32035" t="s">
        <v>140</v>
      </c>
      <c r="S32035" t="s">
        <v>140</v>
      </c>
      <c r="T32035" t="s">
        <v>140</v>
      </c>
      <c r="U32035" t="s">
        <v>973</v>
      </c>
    </row>
    <row r="32036" spans="1:21" x14ac:dyDescent="0.35">
      <c r="A32036" t="s">
        <v>24</v>
      </c>
      <c r="B32036" t="s">
        <v>1660</v>
      </c>
      <c r="C32036">
        <v>49</v>
      </c>
      <c r="D32036" t="s">
        <v>163</v>
      </c>
      <c r="E32036" t="s">
        <v>140</v>
      </c>
      <c r="F32036" t="s">
        <v>1050</v>
      </c>
      <c r="G32036" t="s">
        <v>140</v>
      </c>
      <c r="H32036" t="s">
        <v>1050</v>
      </c>
      <c r="I32036" t="s">
        <v>140</v>
      </c>
      <c r="J32036" t="s">
        <v>1050</v>
      </c>
      <c r="K32036" t="s">
        <v>140</v>
      </c>
      <c r="L32036" t="s">
        <v>140</v>
      </c>
      <c r="M32036" t="s">
        <v>775</v>
      </c>
      <c r="N32036" t="s">
        <v>140</v>
      </c>
      <c r="O32036" t="s">
        <v>140</v>
      </c>
      <c r="P32036" t="s">
        <v>971</v>
      </c>
      <c r="Q32036" t="s">
        <v>140</v>
      </c>
      <c r="R32036" t="s">
        <v>775</v>
      </c>
      <c r="S32036" t="s">
        <v>733</v>
      </c>
      <c r="T32036" t="s">
        <v>1013</v>
      </c>
      <c r="U32036" t="s">
        <v>87</v>
      </c>
    </row>
    <row r="32037" spans="1:21" x14ac:dyDescent="0.35">
      <c r="A32037" t="s">
        <v>24</v>
      </c>
      <c r="B32037" t="s">
        <v>1661</v>
      </c>
      <c r="C32037">
        <v>23</v>
      </c>
      <c r="D32037" t="s">
        <v>642</v>
      </c>
      <c r="E32037" t="s">
        <v>733</v>
      </c>
      <c r="F32037" t="s">
        <v>733</v>
      </c>
      <c r="G32037" t="s">
        <v>140</v>
      </c>
      <c r="H32037" t="s">
        <v>140</v>
      </c>
      <c r="I32037" t="s">
        <v>140</v>
      </c>
      <c r="J32037" t="s">
        <v>140</v>
      </c>
      <c r="K32037" t="s">
        <v>140</v>
      </c>
      <c r="L32037" t="s">
        <v>140</v>
      </c>
      <c r="M32037" t="s">
        <v>733</v>
      </c>
      <c r="N32037" t="s">
        <v>140</v>
      </c>
      <c r="O32037" t="s">
        <v>140</v>
      </c>
      <c r="P32037" t="s">
        <v>733</v>
      </c>
      <c r="Q32037" t="s">
        <v>140</v>
      </c>
      <c r="R32037" t="s">
        <v>140</v>
      </c>
      <c r="S32037" t="s">
        <v>140</v>
      </c>
      <c r="T32037" t="s">
        <v>140</v>
      </c>
      <c r="U32037" t="s">
        <v>733</v>
      </c>
    </row>
    <row r="32038" spans="1:21" x14ac:dyDescent="0.35">
      <c r="A32038" t="s">
        <v>25</v>
      </c>
      <c r="B32038" t="s">
        <v>1660</v>
      </c>
      <c r="C32038">
        <v>45</v>
      </c>
      <c r="D32038" t="s">
        <v>906</v>
      </c>
      <c r="E32038" t="s">
        <v>140</v>
      </c>
      <c r="F32038" t="s">
        <v>949</v>
      </c>
      <c r="G32038" t="s">
        <v>140</v>
      </c>
      <c r="H32038" t="s">
        <v>140</v>
      </c>
      <c r="I32038" t="s">
        <v>140</v>
      </c>
      <c r="J32038" t="s">
        <v>140</v>
      </c>
      <c r="K32038" t="s">
        <v>140</v>
      </c>
      <c r="L32038" t="s">
        <v>140</v>
      </c>
      <c r="M32038" t="s">
        <v>939</v>
      </c>
      <c r="N32038" t="s">
        <v>140</v>
      </c>
      <c r="O32038" t="s">
        <v>140</v>
      </c>
      <c r="P32038" t="s">
        <v>1021</v>
      </c>
      <c r="Q32038" t="s">
        <v>140</v>
      </c>
      <c r="R32038" t="s">
        <v>660</v>
      </c>
      <c r="S32038" t="s">
        <v>140</v>
      </c>
      <c r="T32038" t="s">
        <v>140</v>
      </c>
      <c r="U32038" t="s">
        <v>1062</v>
      </c>
    </row>
    <row r="32039" spans="1:21" x14ac:dyDescent="0.35">
      <c r="A32039" t="s">
        <v>25</v>
      </c>
      <c r="B32039" t="s">
        <v>1661</v>
      </c>
      <c r="C32039">
        <v>21</v>
      </c>
      <c r="D32039" t="s">
        <v>640</v>
      </c>
      <c r="E32039" t="s">
        <v>140</v>
      </c>
      <c r="F32039" t="s">
        <v>140</v>
      </c>
      <c r="G32039" t="s">
        <v>140</v>
      </c>
      <c r="H32039" t="s">
        <v>140</v>
      </c>
      <c r="I32039" t="s">
        <v>140</v>
      </c>
      <c r="J32039" t="s">
        <v>140</v>
      </c>
      <c r="K32039" t="s">
        <v>140</v>
      </c>
      <c r="L32039" t="s">
        <v>140</v>
      </c>
      <c r="M32039" t="s">
        <v>140</v>
      </c>
      <c r="N32039" t="s">
        <v>140</v>
      </c>
      <c r="O32039" t="s">
        <v>140</v>
      </c>
      <c r="P32039" t="s">
        <v>140</v>
      </c>
      <c r="Q32039" t="s">
        <v>140</v>
      </c>
      <c r="R32039" t="s">
        <v>140</v>
      </c>
      <c r="S32039" t="s">
        <v>140</v>
      </c>
      <c r="T32039" t="s">
        <v>140</v>
      </c>
      <c r="U32039" t="s">
        <v>641</v>
      </c>
    </row>
    <row r="32040" spans="1:21" x14ac:dyDescent="0.35">
      <c r="A32040" t="s">
        <v>26</v>
      </c>
      <c r="B32040" t="s">
        <v>1660</v>
      </c>
      <c r="C32040">
        <v>43</v>
      </c>
      <c r="D32040" t="s">
        <v>1077</v>
      </c>
      <c r="E32040" t="s">
        <v>140</v>
      </c>
      <c r="F32040" t="s">
        <v>140</v>
      </c>
      <c r="G32040" t="s">
        <v>140</v>
      </c>
      <c r="H32040" t="s">
        <v>140</v>
      </c>
      <c r="I32040" t="s">
        <v>140</v>
      </c>
      <c r="J32040" t="s">
        <v>140</v>
      </c>
      <c r="K32040" t="s">
        <v>140</v>
      </c>
      <c r="L32040" t="s">
        <v>140</v>
      </c>
      <c r="M32040" t="s">
        <v>140</v>
      </c>
      <c r="N32040" t="s">
        <v>140</v>
      </c>
      <c r="O32040" t="s">
        <v>140</v>
      </c>
      <c r="P32040" t="s">
        <v>824</v>
      </c>
      <c r="Q32040" t="s">
        <v>1043</v>
      </c>
      <c r="R32040" t="s">
        <v>140</v>
      </c>
      <c r="S32040" t="s">
        <v>140</v>
      </c>
      <c r="T32040" t="s">
        <v>1050</v>
      </c>
      <c r="U32040" t="s">
        <v>1062</v>
      </c>
    </row>
    <row r="32041" spans="1:21" x14ac:dyDescent="0.35">
      <c r="A32041" t="s">
        <v>26</v>
      </c>
      <c r="B32041" t="s">
        <v>1661</v>
      </c>
      <c r="C32041">
        <v>24</v>
      </c>
      <c r="D32041" t="s">
        <v>868</v>
      </c>
      <c r="E32041" t="s">
        <v>140</v>
      </c>
      <c r="F32041" t="s">
        <v>140</v>
      </c>
      <c r="G32041" t="s">
        <v>140</v>
      </c>
      <c r="H32041" t="s">
        <v>140</v>
      </c>
      <c r="I32041" t="s">
        <v>1023</v>
      </c>
      <c r="J32041" t="s">
        <v>140</v>
      </c>
      <c r="K32041" t="s">
        <v>140</v>
      </c>
      <c r="L32041" t="s">
        <v>140</v>
      </c>
      <c r="M32041" t="s">
        <v>140</v>
      </c>
      <c r="N32041" t="s">
        <v>140</v>
      </c>
      <c r="O32041" t="s">
        <v>140</v>
      </c>
      <c r="P32041" t="s">
        <v>140</v>
      </c>
      <c r="Q32041" t="s">
        <v>140</v>
      </c>
      <c r="R32041" t="s">
        <v>1023</v>
      </c>
      <c r="S32041" t="s">
        <v>140</v>
      </c>
      <c r="T32041" t="s">
        <v>1060</v>
      </c>
      <c r="U32041" t="s">
        <v>131</v>
      </c>
    </row>
    <row r="32042" spans="1:21" x14ac:dyDescent="0.35">
      <c r="A32042" t="s">
        <v>27</v>
      </c>
      <c r="B32042" t="s">
        <v>1660</v>
      </c>
      <c r="C32042">
        <v>37</v>
      </c>
      <c r="D32042" t="s">
        <v>1175</v>
      </c>
      <c r="E32042" t="s">
        <v>140</v>
      </c>
      <c r="F32042" t="s">
        <v>140</v>
      </c>
      <c r="G32042" t="s">
        <v>140</v>
      </c>
      <c r="H32042" t="s">
        <v>1065</v>
      </c>
      <c r="I32042" t="s">
        <v>140</v>
      </c>
      <c r="J32042" t="s">
        <v>140</v>
      </c>
      <c r="K32042" t="s">
        <v>140</v>
      </c>
      <c r="L32042" t="s">
        <v>140</v>
      </c>
      <c r="M32042" t="s">
        <v>140</v>
      </c>
      <c r="N32042" t="s">
        <v>140</v>
      </c>
      <c r="O32042" t="s">
        <v>140</v>
      </c>
      <c r="P32042" t="s">
        <v>140</v>
      </c>
      <c r="Q32042" t="s">
        <v>140</v>
      </c>
      <c r="R32042" t="s">
        <v>140</v>
      </c>
      <c r="S32042" t="s">
        <v>1051</v>
      </c>
      <c r="T32042" t="s">
        <v>1051</v>
      </c>
      <c r="U32042" t="s">
        <v>977</v>
      </c>
    </row>
    <row r="32043" spans="1:21" x14ac:dyDescent="0.35">
      <c r="A32043" t="s">
        <v>27</v>
      </c>
      <c r="B32043" t="s">
        <v>1661</v>
      </c>
      <c r="C32043">
        <v>22</v>
      </c>
      <c r="D32043" t="s">
        <v>459</v>
      </c>
      <c r="E32043" t="s">
        <v>140</v>
      </c>
      <c r="F32043" t="s">
        <v>140</v>
      </c>
      <c r="G32043" t="s">
        <v>140</v>
      </c>
      <c r="H32043" t="s">
        <v>140</v>
      </c>
      <c r="I32043" t="s">
        <v>140</v>
      </c>
      <c r="J32043" t="s">
        <v>903</v>
      </c>
      <c r="K32043" t="s">
        <v>140</v>
      </c>
      <c r="L32043" t="s">
        <v>140</v>
      </c>
      <c r="M32043" t="s">
        <v>140</v>
      </c>
      <c r="N32043" t="s">
        <v>140</v>
      </c>
      <c r="O32043" t="s">
        <v>140</v>
      </c>
      <c r="P32043" t="s">
        <v>140</v>
      </c>
      <c r="Q32043" t="s">
        <v>140</v>
      </c>
      <c r="R32043" t="s">
        <v>140</v>
      </c>
      <c r="S32043" t="s">
        <v>140</v>
      </c>
      <c r="T32043" t="s">
        <v>140</v>
      </c>
      <c r="U32043" t="s">
        <v>467</v>
      </c>
    </row>
    <row r="32044" spans="1:21" x14ac:dyDescent="0.35">
      <c r="A32044" t="s">
        <v>28</v>
      </c>
      <c r="B32044" t="s">
        <v>1660</v>
      </c>
      <c r="C32044">
        <v>36</v>
      </c>
      <c r="D32044" t="s">
        <v>1157</v>
      </c>
      <c r="E32044" t="s">
        <v>140</v>
      </c>
      <c r="F32044" t="s">
        <v>140</v>
      </c>
      <c r="G32044" t="s">
        <v>140</v>
      </c>
      <c r="H32044" t="s">
        <v>140</v>
      </c>
      <c r="I32044" t="s">
        <v>140</v>
      </c>
      <c r="J32044" t="s">
        <v>140</v>
      </c>
      <c r="K32044" t="s">
        <v>140</v>
      </c>
      <c r="L32044" t="s">
        <v>140</v>
      </c>
      <c r="M32044" t="s">
        <v>140</v>
      </c>
      <c r="N32044" t="s">
        <v>140</v>
      </c>
      <c r="O32044" t="s">
        <v>140</v>
      </c>
      <c r="P32044" t="s">
        <v>1043</v>
      </c>
      <c r="Q32044" t="s">
        <v>140</v>
      </c>
      <c r="R32044" t="s">
        <v>140</v>
      </c>
      <c r="S32044" t="s">
        <v>140</v>
      </c>
      <c r="T32044" t="s">
        <v>140</v>
      </c>
      <c r="U32044" t="s">
        <v>527</v>
      </c>
    </row>
    <row r="32045" spans="1:21" x14ac:dyDescent="0.35">
      <c r="A32045" t="s">
        <v>28</v>
      </c>
      <c r="B32045" t="s">
        <v>1661</v>
      </c>
      <c r="C32045">
        <v>26</v>
      </c>
      <c r="D32045" t="s">
        <v>96</v>
      </c>
      <c r="E32045" t="s">
        <v>140</v>
      </c>
      <c r="F32045" t="s">
        <v>140</v>
      </c>
      <c r="G32045" t="s">
        <v>140</v>
      </c>
      <c r="H32045" t="s">
        <v>140</v>
      </c>
      <c r="I32045" t="s">
        <v>140</v>
      </c>
      <c r="J32045" t="s">
        <v>140</v>
      </c>
      <c r="K32045" t="s">
        <v>140</v>
      </c>
      <c r="L32045" t="s">
        <v>140</v>
      </c>
      <c r="M32045" t="s">
        <v>1060</v>
      </c>
      <c r="N32045" t="s">
        <v>1060</v>
      </c>
      <c r="O32045" t="s">
        <v>140</v>
      </c>
      <c r="P32045" t="s">
        <v>140</v>
      </c>
      <c r="Q32045" t="s">
        <v>140</v>
      </c>
      <c r="R32045" t="s">
        <v>140</v>
      </c>
      <c r="S32045" t="s">
        <v>140</v>
      </c>
      <c r="T32045" t="s">
        <v>140</v>
      </c>
      <c r="U32045" t="s">
        <v>1059</v>
      </c>
    </row>
    <row r="32046" spans="1:21" x14ac:dyDescent="0.35">
      <c r="A32046" t="s">
        <v>29</v>
      </c>
      <c r="B32046" t="s">
        <v>1660</v>
      </c>
      <c r="C32046">
        <v>40</v>
      </c>
      <c r="D32046" t="s">
        <v>94</v>
      </c>
      <c r="E32046" t="s">
        <v>1073</v>
      </c>
      <c r="F32046" t="s">
        <v>140</v>
      </c>
      <c r="G32046" t="s">
        <v>140</v>
      </c>
      <c r="H32046" t="s">
        <v>1055</v>
      </c>
      <c r="I32046" t="s">
        <v>949</v>
      </c>
      <c r="J32046" t="s">
        <v>140</v>
      </c>
      <c r="K32046" t="s">
        <v>140</v>
      </c>
      <c r="L32046" t="s">
        <v>140</v>
      </c>
      <c r="M32046" t="s">
        <v>1012</v>
      </c>
      <c r="N32046" t="s">
        <v>140</v>
      </c>
      <c r="O32046" t="s">
        <v>140</v>
      </c>
      <c r="P32046" t="s">
        <v>1073</v>
      </c>
      <c r="Q32046" t="s">
        <v>140</v>
      </c>
      <c r="R32046" t="s">
        <v>1055</v>
      </c>
      <c r="S32046" t="s">
        <v>1055</v>
      </c>
      <c r="T32046" t="s">
        <v>660</v>
      </c>
      <c r="U32046" t="s">
        <v>1011</v>
      </c>
    </row>
    <row r="32047" spans="1:21" x14ac:dyDescent="0.35">
      <c r="A32047" t="s">
        <v>29</v>
      </c>
      <c r="B32047" t="s">
        <v>1661</v>
      </c>
      <c r="C32047">
        <v>38</v>
      </c>
      <c r="D32047" t="s">
        <v>98</v>
      </c>
      <c r="E32047" t="s">
        <v>1051</v>
      </c>
      <c r="F32047" t="s">
        <v>140</v>
      </c>
      <c r="G32047" t="s">
        <v>140</v>
      </c>
      <c r="H32047" t="s">
        <v>140</v>
      </c>
      <c r="I32047" t="s">
        <v>140</v>
      </c>
      <c r="J32047" t="s">
        <v>140</v>
      </c>
      <c r="K32047" t="s">
        <v>140</v>
      </c>
      <c r="L32047" t="s">
        <v>140</v>
      </c>
      <c r="M32047" t="s">
        <v>140</v>
      </c>
      <c r="N32047" t="s">
        <v>140</v>
      </c>
      <c r="O32047" t="s">
        <v>140</v>
      </c>
      <c r="P32047" t="s">
        <v>140</v>
      </c>
      <c r="Q32047" t="s">
        <v>140</v>
      </c>
      <c r="R32047" t="s">
        <v>1021</v>
      </c>
      <c r="S32047" t="s">
        <v>1051</v>
      </c>
      <c r="T32047" t="s">
        <v>1067</v>
      </c>
      <c r="U32047" t="s">
        <v>140</v>
      </c>
    </row>
    <row r="32048" spans="1:21" x14ac:dyDescent="0.35">
      <c r="A32048" t="s">
        <v>30</v>
      </c>
      <c r="B32048" t="s">
        <v>1660</v>
      </c>
      <c r="C32048">
        <v>36</v>
      </c>
      <c r="D32048" t="s">
        <v>108</v>
      </c>
      <c r="E32048" t="s">
        <v>1051</v>
      </c>
      <c r="F32048" t="s">
        <v>140</v>
      </c>
      <c r="G32048" t="s">
        <v>140</v>
      </c>
      <c r="H32048" t="s">
        <v>140</v>
      </c>
      <c r="I32048" t="s">
        <v>140</v>
      </c>
      <c r="J32048" t="s">
        <v>1050</v>
      </c>
      <c r="K32048" t="s">
        <v>140</v>
      </c>
      <c r="L32048" t="s">
        <v>140</v>
      </c>
      <c r="M32048" t="s">
        <v>140</v>
      </c>
      <c r="N32048" t="s">
        <v>140</v>
      </c>
      <c r="O32048" t="s">
        <v>140</v>
      </c>
      <c r="P32048" t="s">
        <v>1051</v>
      </c>
      <c r="Q32048" t="s">
        <v>140</v>
      </c>
      <c r="R32048" t="s">
        <v>1046</v>
      </c>
      <c r="S32048" t="s">
        <v>140</v>
      </c>
      <c r="T32048" t="s">
        <v>660</v>
      </c>
      <c r="U32048" t="s">
        <v>140</v>
      </c>
    </row>
    <row r="32049" spans="1:21" x14ac:dyDescent="0.35">
      <c r="A32049" t="s">
        <v>30</v>
      </c>
      <c r="B32049" t="s">
        <v>1661</v>
      </c>
      <c r="C32049">
        <v>22</v>
      </c>
      <c r="D32049" t="s">
        <v>1110</v>
      </c>
      <c r="E32049" t="s">
        <v>1046</v>
      </c>
      <c r="F32049" t="s">
        <v>140</v>
      </c>
      <c r="G32049" t="s">
        <v>140</v>
      </c>
      <c r="H32049" t="s">
        <v>140</v>
      </c>
      <c r="I32049" t="s">
        <v>140</v>
      </c>
      <c r="J32049" t="s">
        <v>140</v>
      </c>
      <c r="K32049" t="s">
        <v>140</v>
      </c>
      <c r="L32049" t="s">
        <v>140</v>
      </c>
      <c r="M32049" t="s">
        <v>1046</v>
      </c>
      <c r="N32049" t="s">
        <v>140</v>
      </c>
      <c r="O32049" t="s">
        <v>140</v>
      </c>
      <c r="P32049" t="s">
        <v>140</v>
      </c>
      <c r="Q32049" t="s">
        <v>140</v>
      </c>
      <c r="R32049" t="s">
        <v>140</v>
      </c>
      <c r="S32049" t="s">
        <v>140</v>
      </c>
      <c r="T32049" t="s">
        <v>140</v>
      </c>
      <c r="U32049" t="s">
        <v>1064</v>
      </c>
    </row>
    <row r="32050" spans="1:21" x14ac:dyDescent="0.35">
      <c r="A32050" t="s">
        <v>31</v>
      </c>
      <c r="B32050" t="s">
        <v>1660</v>
      </c>
      <c r="C32050">
        <v>23</v>
      </c>
      <c r="D32050" t="s">
        <v>577</v>
      </c>
      <c r="E32050" t="s">
        <v>140</v>
      </c>
      <c r="F32050" t="s">
        <v>140</v>
      </c>
      <c r="G32050" t="s">
        <v>1012</v>
      </c>
      <c r="H32050" t="s">
        <v>1003</v>
      </c>
      <c r="I32050" t="s">
        <v>1012</v>
      </c>
      <c r="J32050" t="s">
        <v>140</v>
      </c>
      <c r="K32050" t="s">
        <v>140</v>
      </c>
      <c r="L32050" t="s">
        <v>140</v>
      </c>
      <c r="M32050" t="s">
        <v>578</v>
      </c>
      <c r="N32050" t="s">
        <v>140</v>
      </c>
      <c r="O32050" t="s">
        <v>140</v>
      </c>
      <c r="P32050" t="s">
        <v>1012</v>
      </c>
      <c r="Q32050" t="s">
        <v>140</v>
      </c>
      <c r="R32050" t="s">
        <v>1053</v>
      </c>
      <c r="S32050" t="s">
        <v>1012</v>
      </c>
      <c r="T32050" t="s">
        <v>140</v>
      </c>
      <c r="U32050" t="s">
        <v>1003</v>
      </c>
    </row>
    <row r="32051" spans="1:21" x14ac:dyDescent="0.35">
      <c r="A32051" t="s">
        <v>31</v>
      </c>
      <c r="B32051" t="s">
        <v>1661</v>
      </c>
      <c r="C32051">
        <v>20</v>
      </c>
      <c r="D32051" t="s">
        <v>319</v>
      </c>
      <c r="E32051" t="s">
        <v>140</v>
      </c>
      <c r="F32051" t="s">
        <v>140</v>
      </c>
      <c r="G32051" t="s">
        <v>140</v>
      </c>
      <c r="H32051" t="s">
        <v>140</v>
      </c>
      <c r="I32051" t="s">
        <v>953</v>
      </c>
      <c r="J32051" t="s">
        <v>140</v>
      </c>
      <c r="K32051" t="s">
        <v>140</v>
      </c>
      <c r="L32051" t="s">
        <v>140</v>
      </c>
      <c r="M32051" t="s">
        <v>99</v>
      </c>
      <c r="N32051" t="s">
        <v>140</v>
      </c>
      <c r="O32051" t="s">
        <v>140</v>
      </c>
      <c r="P32051" t="s">
        <v>140</v>
      </c>
      <c r="Q32051" t="s">
        <v>140</v>
      </c>
      <c r="R32051" t="s">
        <v>140</v>
      </c>
      <c r="S32051" t="s">
        <v>140</v>
      </c>
      <c r="T32051" t="s">
        <v>140</v>
      </c>
      <c r="U32051" t="s">
        <v>1003</v>
      </c>
    </row>
    <row r="32052" spans="1:21" x14ac:dyDescent="0.35">
      <c r="A32052" t="s">
        <v>32</v>
      </c>
      <c r="B32052" t="s">
        <v>1660</v>
      </c>
      <c r="C32052">
        <v>781</v>
      </c>
      <c r="D32052" t="s">
        <v>923</v>
      </c>
      <c r="E32052" t="s">
        <v>1008</v>
      </c>
      <c r="F32052" t="s">
        <v>1016</v>
      </c>
      <c r="G32052" t="s">
        <v>1022</v>
      </c>
      <c r="H32052" t="s">
        <v>1051</v>
      </c>
      <c r="I32052" t="s">
        <v>1017</v>
      </c>
      <c r="J32052" t="s">
        <v>1014</v>
      </c>
      <c r="K32052" t="s">
        <v>140</v>
      </c>
      <c r="L32052" t="s">
        <v>140</v>
      </c>
      <c r="M32052" t="s">
        <v>1046</v>
      </c>
      <c r="N32052" t="s">
        <v>1022</v>
      </c>
      <c r="O32052" t="s">
        <v>1010</v>
      </c>
      <c r="P32052" t="s">
        <v>940</v>
      </c>
      <c r="Q32052" t="s">
        <v>1022</v>
      </c>
      <c r="R32052" t="s">
        <v>1054</v>
      </c>
      <c r="S32052" t="s">
        <v>775</v>
      </c>
      <c r="T32052" t="s">
        <v>1058</v>
      </c>
      <c r="U32052" t="s">
        <v>1070</v>
      </c>
    </row>
    <row r="32053" spans="1:21" x14ac:dyDescent="0.35">
      <c r="A32053" t="s">
        <v>32</v>
      </c>
      <c r="B32053" t="s">
        <v>1661</v>
      </c>
      <c r="C32053">
        <v>659</v>
      </c>
      <c r="D32053" t="s">
        <v>106</v>
      </c>
      <c r="E32053" t="s">
        <v>1050</v>
      </c>
      <c r="F32053" t="s">
        <v>1014</v>
      </c>
      <c r="G32053" t="s">
        <v>1013</v>
      </c>
      <c r="H32053" t="s">
        <v>1017</v>
      </c>
      <c r="I32053" t="s">
        <v>1019</v>
      </c>
      <c r="J32053" t="s">
        <v>775</v>
      </c>
      <c r="K32053" t="s">
        <v>1013</v>
      </c>
      <c r="L32053" t="s">
        <v>1022</v>
      </c>
      <c r="M32053" t="s">
        <v>1020</v>
      </c>
      <c r="N32053" t="s">
        <v>1013</v>
      </c>
      <c r="O32053" t="s">
        <v>1063</v>
      </c>
      <c r="P32053" t="s">
        <v>1055</v>
      </c>
      <c r="Q32053" t="s">
        <v>1010</v>
      </c>
      <c r="R32053" t="s">
        <v>1013</v>
      </c>
      <c r="S32053" t="s">
        <v>1019</v>
      </c>
      <c r="T32053" t="s">
        <v>1043</v>
      </c>
      <c r="U32053" t="s">
        <v>1053</v>
      </c>
    </row>
    <row r="32055" spans="1:21" x14ac:dyDescent="0.35">
      <c r="A32055" t="s">
        <v>2324</v>
      </c>
    </row>
    <row r="32056" spans="1:21" x14ac:dyDescent="0.35">
      <c r="A32056" t="s">
        <v>2</v>
      </c>
      <c r="B32056" t="s">
        <v>2298</v>
      </c>
      <c r="C32056" t="s">
        <v>3</v>
      </c>
      <c r="D32056" t="s">
        <v>2304</v>
      </c>
      <c r="E32056" t="s">
        <v>2305</v>
      </c>
      <c r="F32056" t="s">
        <v>2306</v>
      </c>
      <c r="G32056" t="s">
        <v>2307</v>
      </c>
      <c r="H32056" t="s">
        <v>2308</v>
      </c>
      <c r="I32056" t="s">
        <v>2309</v>
      </c>
      <c r="J32056" t="s">
        <v>2276</v>
      </c>
      <c r="K32056" t="s">
        <v>2310</v>
      </c>
      <c r="L32056" t="s">
        <v>2311</v>
      </c>
      <c r="M32056" t="s">
        <v>2312</v>
      </c>
      <c r="N32056" t="s">
        <v>2313</v>
      </c>
      <c r="O32056" t="s">
        <v>2314</v>
      </c>
      <c r="P32056" t="s">
        <v>2223</v>
      </c>
      <c r="Q32056" t="s">
        <v>2315</v>
      </c>
      <c r="R32056" t="s">
        <v>2316</v>
      </c>
      <c r="S32056" t="s">
        <v>2317</v>
      </c>
      <c r="T32056" t="s">
        <v>2318</v>
      </c>
      <c r="U32056" t="s">
        <v>1032</v>
      </c>
    </row>
    <row r="32057" spans="1:21" x14ac:dyDescent="0.35">
      <c r="A32057" t="s">
        <v>8</v>
      </c>
      <c r="B32057" t="s">
        <v>2299</v>
      </c>
      <c r="C32057">
        <v>11</v>
      </c>
      <c r="D32057" t="s">
        <v>1025</v>
      </c>
      <c r="E32057" t="s">
        <v>140</v>
      </c>
      <c r="F32057" t="s">
        <v>140</v>
      </c>
      <c r="G32057" t="s">
        <v>140</v>
      </c>
      <c r="H32057" t="s">
        <v>140</v>
      </c>
      <c r="I32057" t="s">
        <v>140</v>
      </c>
      <c r="J32057" t="s">
        <v>140</v>
      </c>
      <c r="K32057" t="s">
        <v>140</v>
      </c>
      <c r="L32057" t="s">
        <v>140</v>
      </c>
      <c r="M32057" t="s">
        <v>140</v>
      </c>
      <c r="N32057" t="s">
        <v>140</v>
      </c>
      <c r="O32057" t="s">
        <v>140</v>
      </c>
      <c r="P32057" t="s">
        <v>140</v>
      </c>
      <c r="Q32057" t="s">
        <v>140</v>
      </c>
      <c r="R32057" t="s">
        <v>140</v>
      </c>
      <c r="S32057" t="s">
        <v>140</v>
      </c>
      <c r="T32057" t="s">
        <v>140</v>
      </c>
      <c r="U32057" t="s">
        <v>875</v>
      </c>
    </row>
    <row r="32058" spans="1:21" x14ac:dyDescent="0.35">
      <c r="A32058" t="s">
        <v>8</v>
      </c>
      <c r="B32058" t="s">
        <v>2300</v>
      </c>
      <c r="C32058">
        <v>14</v>
      </c>
      <c r="D32058" t="s">
        <v>569</v>
      </c>
      <c r="E32058" t="s">
        <v>140</v>
      </c>
      <c r="F32058" t="s">
        <v>140</v>
      </c>
      <c r="G32058" t="s">
        <v>140</v>
      </c>
      <c r="H32058" t="s">
        <v>1020</v>
      </c>
      <c r="I32058" t="s">
        <v>140</v>
      </c>
      <c r="J32058" t="s">
        <v>140</v>
      </c>
      <c r="K32058" t="s">
        <v>140</v>
      </c>
      <c r="L32058" t="s">
        <v>140</v>
      </c>
      <c r="M32058" t="s">
        <v>1076</v>
      </c>
      <c r="N32058" t="s">
        <v>140</v>
      </c>
      <c r="O32058" t="s">
        <v>140</v>
      </c>
      <c r="P32058" t="s">
        <v>107</v>
      </c>
      <c r="Q32058" t="s">
        <v>140</v>
      </c>
      <c r="R32058" t="s">
        <v>140</v>
      </c>
      <c r="S32058" t="s">
        <v>140</v>
      </c>
      <c r="T32058" t="s">
        <v>140</v>
      </c>
      <c r="U32058" t="s">
        <v>733</v>
      </c>
    </row>
    <row r="32059" spans="1:21" x14ac:dyDescent="0.35">
      <c r="A32059" t="s">
        <v>8</v>
      </c>
      <c r="B32059" t="s">
        <v>2301</v>
      </c>
      <c r="C32059">
        <v>7</v>
      </c>
      <c r="D32059" t="s">
        <v>54</v>
      </c>
      <c r="E32059" t="s">
        <v>140</v>
      </c>
      <c r="F32059" t="s">
        <v>140</v>
      </c>
      <c r="G32059" t="s">
        <v>140</v>
      </c>
      <c r="H32059" t="s">
        <v>140</v>
      </c>
      <c r="I32059" t="s">
        <v>140</v>
      </c>
      <c r="J32059" t="s">
        <v>140</v>
      </c>
      <c r="K32059" t="s">
        <v>140</v>
      </c>
      <c r="L32059" t="s">
        <v>140</v>
      </c>
      <c r="M32059" t="s">
        <v>140</v>
      </c>
      <c r="N32059" t="s">
        <v>140</v>
      </c>
      <c r="O32059" t="s">
        <v>140</v>
      </c>
      <c r="P32059" t="s">
        <v>140</v>
      </c>
      <c r="Q32059" t="s">
        <v>140</v>
      </c>
      <c r="R32059" t="s">
        <v>140</v>
      </c>
      <c r="S32059" t="s">
        <v>264</v>
      </c>
      <c r="T32059" t="s">
        <v>140</v>
      </c>
      <c r="U32059" t="s">
        <v>99</v>
      </c>
    </row>
    <row r="32060" spans="1:21" x14ac:dyDescent="0.35">
      <c r="A32060" t="s">
        <v>8</v>
      </c>
      <c r="B32060" t="s">
        <v>2302</v>
      </c>
      <c r="C32060">
        <v>32</v>
      </c>
      <c r="D32060" t="s">
        <v>344</v>
      </c>
      <c r="E32060" t="s">
        <v>140</v>
      </c>
      <c r="F32060" t="s">
        <v>140</v>
      </c>
      <c r="G32060" t="s">
        <v>140</v>
      </c>
      <c r="H32060" t="s">
        <v>950</v>
      </c>
      <c r="I32060" t="s">
        <v>140</v>
      </c>
      <c r="J32060" t="s">
        <v>140</v>
      </c>
      <c r="K32060" t="s">
        <v>140</v>
      </c>
      <c r="L32060" t="s">
        <v>140</v>
      </c>
      <c r="M32060" t="s">
        <v>140</v>
      </c>
      <c r="N32060" t="s">
        <v>140</v>
      </c>
      <c r="O32060" t="s">
        <v>140</v>
      </c>
      <c r="P32060" t="s">
        <v>140</v>
      </c>
      <c r="Q32060" t="s">
        <v>140</v>
      </c>
      <c r="R32060" t="s">
        <v>140</v>
      </c>
      <c r="S32060" t="s">
        <v>140</v>
      </c>
      <c r="T32060" t="s">
        <v>140</v>
      </c>
      <c r="U32060" t="s">
        <v>1021</v>
      </c>
    </row>
    <row r="32061" spans="1:21" x14ac:dyDescent="0.35">
      <c r="A32061" t="s">
        <v>9</v>
      </c>
      <c r="B32061" t="s">
        <v>2299</v>
      </c>
      <c r="C32061">
        <v>14</v>
      </c>
      <c r="D32061" t="s">
        <v>122</v>
      </c>
      <c r="E32061" t="s">
        <v>140</v>
      </c>
      <c r="F32061" t="s">
        <v>140</v>
      </c>
      <c r="G32061" t="s">
        <v>140</v>
      </c>
      <c r="H32061" t="s">
        <v>140</v>
      </c>
      <c r="I32061" t="s">
        <v>140</v>
      </c>
      <c r="J32061" t="s">
        <v>121</v>
      </c>
      <c r="K32061" t="s">
        <v>140</v>
      </c>
      <c r="L32061" t="s">
        <v>140</v>
      </c>
      <c r="M32061" t="s">
        <v>140</v>
      </c>
      <c r="N32061" t="s">
        <v>140</v>
      </c>
      <c r="O32061" t="s">
        <v>140</v>
      </c>
      <c r="P32061" t="s">
        <v>121</v>
      </c>
      <c r="Q32061" t="s">
        <v>140</v>
      </c>
      <c r="R32061" t="s">
        <v>140</v>
      </c>
      <c r="S32061" t="s">
        <v>140</v>
      </c>
      <c r="T32061" t="s">
        <v>140</v>
      </c>
      <c r="U32061" t="s">
        <v>140</v>
      </c>
    </row>
    <row r="32062" spans="1:21" x14ac:dyDescent="0.35">
      <c r="A32062" t="s">
        <v>9</v>
      </c>
      <c r="B32062" t="s">
        <v>2300</v>
      </c>
      <c r="C32062">
        <v>11</v>
      </c>
      <c r="D32062" t="s">
        <v>523</v>
      </c>
      <c r="E32062" t="s">
        <v>140</v>
      </c>
      <c r="F32062" t="s">
        <v>140</v>
      </c>
      <c r="G32062" t="s">
        <v>140</v>
      </c>
      <c r="H32062" t="s">
        <v>140</v>
      </c>
      <c r="I32062" t="s">
        <v>140</v>
      </c>
      <c r="J32062" t="s">
        <v>140</v>
      </c>
      <c r="K32062" t="s">
        <v>140</v>
      </c>
      <c r="L32062" t="s">
        <v>140</v>
      </c>
      <c r="M32062" t="s">
        <v>140</v>
      </c>
      <c r="N32062" t="s">
        <v>140</v>
      </c>
      <c r="O32062" t="s">
        <v>140</v>
      </c>
      <c r="P32062" t="s">
        <v>838</v>
      </c>
      <c r="Q32062" t="s">
        <v>140</v>
      </c>
      <c r="R32062" t="s">
        <v>140</v>
      </c>
      <c r="S32062" t="s">
        <v>140</v>
      </c>
      <c r="T32062" t="s">
        <v>140</v>
      </c>
      <c r="U32062" t="s">
        <v>103</v>
      </c>
    </row>
    <row r="32063" spans="1:21" x14ac:dyDescent="0.35">
      <c r="A32063" t="s">
        <v>9</v>
      </c>
      <c r="B32063" t="s">
        <v>2301</v>
      </c>
      <c r="C32063">
        <v>6</v>
      </c>
      <c r="D32063" t="s">
        <v>120</v>
      </c>
      <c r="E32063" t="s">
        <v>140</v>
      </c>
      <c r="F32063" t="s">
        <v>140</v>
      </c>
      <c r="G32063" t="s">
        <v>140</v>
      </c>
      <c r="H32063" t="s">
        <v>140</v>
      </c>
      <c r="I32063" t="s">
        <v>140</v>
      </c>
      <c r="J32063" t="s">
        <v>140</v>
      </c>
      <c r="K32063" t="s">
        <v>140</v>
      </c>
      <c r="L32063" t="s">
        <v>140</v>
      </c>
      <c r="M32063" t="s">
        <v>140</v>
      </c>
      <c r="N32063" t="s">
        <v>140</v>
      </c>
      <c r="O32063" t="s">
        <v>140</v>
      </c>
      <c r="P32063" t="s">
        <v>119</v>
      </c>
      <c r="Q32063" t="s">
        <v>140</v>
      </c>
      <c r="R32063" t="s">
        <v>140</v>
      </c>
      <c r="S32063" t="s">
        <v>140</v>
      </c>
      <c r="T32063" t="s">
        <v>140</v>
      </c>
      <c r="U32063" t="s">
        <v>140</v>
      </c>
    </row>
    <row r="32064" spans="1:21" x14ac:dyDescent="0.35">
      <c r="A32064" t="s">
        <v>9</v>
      </c>
      <c r="B32064" t="s">
        <v>2302</v>
      </c>
      <c r="C32064">
        <v>23</v>
      </c>
      <c r="D32064" t="s">
        <v>177</v>
      </c>
      <c r="E32064" t="s">
        <v>140</v>
      </c>
      <c r="F32064" t="s">
        <v>140</v>
      </c>
      <c r="G32064" t="s">
        <v>140</v>
      </c>
      <c r="H32064" t="s">
        <v>140</v>
      </c>
      <c r="I32064" t="s">
        <v>140</v>
      </c>
      <c r="J32064" t="s">
        <v>140</v>
      </c>
      <c r="K32064" t="s">
        <v>140</v>
      </c>
      <c r="L32064" t="s">
        <v>140</v>
      </c>
      <c r="M32064" t="s">
        <v>140</v>
      </c>
      <c r="N32064" t="s">
        <v>140</v>
      </c>
      <c r="O32064" t="s">
        <v>140</v>
      </c>
      <c r="P32064" t="s">
        <v>140</v>
      </c>
      <c r="Q32064" t="s">
        <v>140</v>
      </c>
      <c r="R32064" t="s">
        <v>140</v>
      </c>
      <c r="S32064" t="s">
        <v>140</v>
      </c>
      <c r="T32064" t="s">
        <v>140</v>
      </c>
      <c r="U32064" t="s">
        <v>140</v>
      </c>
    </row>
    <row r="32065" spans="1:21" x14ac:dyDescent="0.35">
      <c r="A32065" t="s">
        <v>10</v>
      </c>
      <c r="B32065" t="s">
        <v>2299</v>
      </c>
      <c r="C32065">
        <v>7</v>
      </c>
      <c r="D32065" t="s">
        <v>920</v>
      </c>
      <c r="E32065" t="s">
        <v>140</v>
      </c>
      <c r="F32065" t="s">
        <v>140</v>
      </c>
      <c r="G32065" t="s">
        <v>140</v>
      </c>
      <c r="H32065" t="s">
        <v>140</v>
      </c>
      <c r="I32065" t="s">
        <v>140</v>
      </c>
      <c r="J32065" t="s">
        <v>140</v>
      </c>
      <c r="K32065" t="s">
        <v>140</v>
      </c>
      <c r="L32065" t="s">
        <v>140</v>
      </c>
      <c r="M32065" t="s">
        <v>140</v>
      </c>
      <c r="N32065" t="s">
        <v>140</v>
      </c>
      <c r="O32065" t="s">
        <v>140</v>
      </c>
      <c r="P32065" t="s">
        <v>140</v>
      </c>
      <c r="Q32065" t="s">
        <v>140</v>
      </c>
      <c r="R32065" t="s">
        <v>140</v>
      </c>
      <c r="S32065" t="s">
        <v>140</v>
      </c>
      <c r="T32065" t="s">
        <v>140</v>
      </c>
      <c r="U32065" t="s">
        <v>921</v>
      </c>
    </row>
    <row r="32066" spans="1:21" x14ac:dyDescent="0.35">
      <c r="A32066" t="s">
        <v>10</v>
      </c>
      <c r="B32066" t="s">
        <v>2300</v>
      </c>
      <c r="C32066">
        <v>15</v>
      </c>
      <c r="D32066" t="s">
        <v>177</v>
      </c>
      <c r="E32066" t="s">
        <v>140</v>
      </c>
      <c r="F32066" t="s">
        <v>140</v>
      </c>
      <c r="G32066" t="s">
        <v>140</v>
      </c>
      <c r="H32066" t="s">
        <v>140</v>
      </c>
      <c r="I32066" t="s">
        <v>140</v>
      </c>
      <c r="J32066" t="s">
        <v>140</v>
      </c>
      <c r="K32066" t="s">
        <v>140</v>
      </c>
      <c r="L32066" t="s">
        <v>140</v>
      </c>
      <c r="M32066" t="s">
        <v>140</v>
      </c>
      <c r="N32066" t="s">
        <v>140</v>
      </c>
      <c r="O32066" t="s">
        <v>140</v>
      </c>
      <c r="P32066" t="s">
        <v>140</v>
      </c>
      <c r="Q32066" t="s">
        <v>140</v>
      </c>
      <c r="R32066" t="s">
        <v>140</v>
      </c>
      <c r="S32066" t="s">
        <v>140</v>
      </c>
      <c r="T32066" t="s">
        <v>140</v>
      </c>
      <c r="U32066" t="s">
        <v>140</v>
      </c>
    </row>
    <row r="32067" spans="1:21" x14ac:dyDescent="0.35">
      <c r="A32067" t="s">
        <v>10</v>
      </c>
      <c r="B32067" t="s">
        <v>2301</v>
      </c>
      <c r="C32067">
        <v>11</v>
      </c>
      <c r="D32067" t="s">
        <v>941</v>
      </c>
      <c r="E32067" t="s">
        <v>140</v>
      </c>
      <c r="F32067" t="s">
        <v>458</v>
      </c>
      <c r="G32067" t="s">
        <v>140</v>
      </c>
      <c r="H32067" t="s">
        <v>140</v>
      </c>
      <c r="I32067" t="s">
        <v>140</v>
      </c>
      <c r="J32067" t="s">
        <v>140</v>
      </c>
      <c r="K32067" t="s">
        <v>140</v>
      </c>
      <c r="L32067" t="s">
        <v>140</v>
      </c>
      <c r="M32067" t="s">
        <v>140</v>
      </c>
      <c r="N32067" t="s">
        <v>140</v>
      </c>
      <c r="O32067" t="s">
        <v>140</v>
      </c>
      <c r="P32067" t="s">
        <v>140</v>
      </c>
      <c r="Q32067" t="s">
        <v>140</v>
      </c>
      <c r="R32067" t="s">
        <v>548</v>
      </c>
      <c r="S32067" t="s">
        <v>140</v>
      </c>
      <c r="T32067" t="s">
        <v>140</v>
      </c>
      <c r="U32067" t="s">
        <v>140</v>
      </c>
    </row>
    <row r="32068" spans="1:21" x14ac:dyDescent="0.35">
      <c r="A32068" t="s">
        <v>10</v>
      </c>
      <c r="B32068" t="s">
        <v>2302</v>
      </c>
      <c r="C32068">
        <v>32</v>
      </c>
      <c r="D32068" t="s">
        <v>757</v>
      </c>
      <c r="E32068" t="s">
        <v>140</v>
      </c>
      <c r="F32068" t="s">
        <v>1019</v>
      </c>
      <c r="G32068" t="s">
        <v>1060</v>
      </c>
      <c r="H32068" t="s">
        <v>1019</v>
      </c>
      <c r="I32068" t="s">
        <v>903</v>
      </c>
      <c r="J32068" t="s">
        <v>140</v>
      </c>
      <c r="K32068" t="s">
        <v>140</v>
      </c>
      <c r="L32068" t="s">
        <v>140</v>
      </c>
      <c r="M32068" t="s">
        <v>140</v>
      </c>
      <c r="N32068" t="s">
        <v>140</v>
      </c>
      <c r="O32068" t="s">
        <v>140</v>
      </c>
      <c r="P32068" t="s">
        <v>1019</v>
      </c>
      <c r="Q32068" t="s">
        <v>140</v>
      </c>
      <c r="R32068" t="s">
        <v>140</v>
      </c>
      <c r="S32068" t="s">
        <v>140</v>
      </c>
      <c r="T32068" t="s">
        <v>1019</v>
      </c>
      <c r="U32068" t="s">
        <v>1062</v>
      </c>
    </row>
    <row r="32069" spans="1:21" x14ac:dyDescent="0.35">
      <c r="A32069" t="s">
        <v>11</v>
      </c>
      <c r="B32069" t="s">
        <v>2299</v>
      </c>
      <c r="C32069">
        <v>12</v>
      </c>
      <c r="D32069" t="s">
        <v>177</v>
      </c>
      <c r="E32069" t="s">
        <v>140</v>
      </c>
      <c r="F32069" t="s">
        <v>140</v>
      </c>
      <c r="G32069" t="s">
        <v>140</v>
      </c>
      <c r="H32069" t="s">
        <v>140</v>
      </c>
      <c r="I32069" t="s">
        <v>140</v>
      </c>
      <c r="J32069" t="s">
        <v>140</v>
      </c>
      <c r="K32069" t="s">
        <v>140</v>
      </c>
      <c r="L32069" t="s">
        <v>140</v>
      </c>
      <c r="M32069" t="s">
        <v>140</v>
      </c>
      <c r="N32069" t="s">
        <v>140</v>
      </c>
      <c r="O32069" t="s">
        <v>140</v>
      </c>
      <c r="P32069" t="s">
        <v>140</v>
      </c>
      <c r="Q32069" t="s">
        <v>140</v>
      </c>
      <c r="R32069" t="s">
        <v>140</v>
      </c>
      <c r="S32069" t="s">
        <v>140</v>
      </c>
      <c r="T32069" t="s">
        <v>140</v>
      </c>
      <c r="U32069" t="s">
        <v>140</v>
      </c>
    </row>
    <row r="32070" spans="1:21" x14ac:dyDescent="0.35">
      <c r="A32070" t="s">
        <v>11</v>
      </c>
      <c r="B32070" t="s">
        <v>2300</v>
      </c>
      <c r="C32070">
        <v>7</v>
      </c>
      <c r="D32070" t="s">
        <v>177</v>
      </c>
      <c r="E32070" t="s">
        <v>140</v>
      </c>
      <c r="F32070" t="s">
        <v>140</v>
      </c>
      <c r="G32070" t="s">
        <v>140</v>
      </c>
      <c r="H32070" t="s">
        <v>140</v>
      </c>
      <c r="I32070" t="s">
        <v>140</v>
      </c>
      <c r="J32070" t="s">
        <v>140</v>
      </c>
      <c r="K32070" t="s">
        <v>140</v>
      </c>
      <c r="L32070" t="s">
        <v>140</v>
      </c>
      <c r="M32070" t="s">
        <v>140</v>
      </c>
      <c r="N32070" t="s">
        <v>140</v>
      </c>
      <c r="O32070" t="s">
        <v>140</v>
      </c>
      <c r="P32070" t="s">
        <v>140</v>
      </c>
      <c r="Q32070" t="s">
        <v>140</v>
      </c>
      <c r="R32070" t="s">
        <v>140</v>
      </c>
      <c r="S32070" t="s">
        <v>140</v>
      </c>
      <c r="T32070" t="s">
        <v>140</v>
      </c>
      <c r="U32070" t="s">
        <v>140</v>
      </c>
    </row>
    <row r="32071" spans="1:21" x14ac:dyDescent="0.35">
      <c r="A32071" t="s">
        <v>11</v>
      </c>
      <c r="B32071" t="s">
        <v>2301</v>
      </c>
      <c r="C32071">
        <v>11</v>
      </c>
      <c r="D32071" t="s">
        <v>432</v>
      </c>
      <c r="E32071" t="s">
        <v>140</v>
      </c>
      <c r="F32071" t="s">
        <v>140</v>
      </c>
      <c r="G32071" t="s">
        <v>140</v>
      </c>
      <c r="H32071" t="s">
        <v>140</v>
      </c>
      <c r="I32071" t="s">
        <v>140</v>
      </c>
      <c r="J32071" t="s">
        <v>140</v>
      </c>
      <c r="K32071" t="s">
        <v>140</v>
      </c>
      <c r="L32071" t="s">
        <v>140</v>
      </c>
      <c r="M32071" t="s">
        <v>140</v>
      </c>
      <c r="N32071" t="s">
        <v>140</v>
      </c>
      <c r="O32071" t="s">
        <v>140</v>
      </c>
      <c r="P32071" t="s">
        <v>433</v>
      </c>
      <c r="Q32071" t="s">
        <v>140</v>
      </c>
      <c r="R32071" t="s">
        <v>433</v>
      </c>
      <c r="S32071" t="s">
        <v>140</v>
      </c>
      <c r="T32071" t="s">
        <v>140</v>
      </c>
      <c r="U32071" t="s">
        <v>140</v>
      </c>
    </row>
    <row r="32072" spans="1:21" x14ac:dyDescent="0.35">
      <c r="A32072" t="s">
        <v>11</v>
      </c>
      <c r="B32072" t="s">
        <v>2302</v>
      </c>
      <c r="C32072">
        <v>21</v>
      </c>
      <c r="D32072" t="s">
        <v>840</v>
      </c>
      <c r="E32072" t="s">
        <v>140</v>
      </c>
      <c r="F32072" t="s">
        <v>140</v>
      </c>
      <c r="G32072" t="s">
        <v>140</v>
      </c>
      <c r="H32072" t="s">
        <v>1062</v>
      </c>
      <c r="I32072" t="s">
        <v>140</v>
      </c>
      <c r="J32072" t="s">
        <v>140</v>
      </c>
      <c r="K32072" t="s">
        <v>140</v>
      </c>
      <c r="L32072" t="s">
        <v>140</v>
      </c>
      <c r="M32072" t="s">
        <v>1062</v>
      </c>
      <c r="N32072" t="s">
        <v>140</v>
      </c>
      <c r="O32072" t="s">
        <v>140</v>
      </c>
      <c r="P32072" t="s">
        <v>988</v>
      </c>
      <c r="Q32072" t="s">
        <v>140</v>
      </c>
      <c r="R32072" t="s">
        <v>140</v>
      </c>
      <c r="S32072" t="s">
        <v>140</v>
      </c>
      <c r="T32072" t="s">
        <v>988</v>
      </c>
      <c r="U32072" t="s">
        <v>140</v>
      </c>
    </row>
    <row r="32073" spans="1:21" x14ac:dyDescent="0.35">
      <c r="A32073" t="s">
        <v>12</v>
      </c>
      <c r="B32073" t="s">
        <v>2299</v>
      </c>
      <c r="C32073">
        <v>12</v>
      </c>
      <c r="D32073" t="s">
        <v>177</v>
      </c>
      <c r="E32073" t="s">
        <v>140</v>
      </c>
      <c r="F32073" t="s">
        <v>140</v>
      </c>
      <c r="G32073" t="s">
        <v>140</v>
      </c>
      <c r="H32073" t="s">
        <v>140</v>
      </c>
      <c r="I32073" t="s">
        <v>140</v>
      </c>
      <c r="J32073" t="s">
        <v>140</v>
      </c>
      <c r="K32073" t="s">
        <v>140</v>
      </c>
      <c r="L32073" t="s">
        <v>140</v>
      </c>
      <c r="M32073" t="s">
        <v>140</v>
      </c>
      <c r="N32073" t="s">
        <v>140</v>
      </c>
      <c r="O32073" t="s">
        <v>140</v>
      </c>
      <c r="P32073" t="s">
        <v>140</v>
      </c>
      <c r="Q32073" t="s">
        <v>140</v>
      </c>
      <c r="R32073" t="s">
        <v>140</v>
      </c>
      <c r="S32073" t="s">
        <v>140</v>
      </c>
      <c r="T32073" t="s">
        <v>140</v>
      </c>
      <c r="U32073" t="s">
        <v>140</v>
      </c>
    </row>
    <row r="32074" spans="1:21" x14ac:dyDescent="0.35">
      <c r="A32074" t="s">
        <v>12</v>
      </c>
      <c r="B32074" t="s">
        <v>2300</v>
      </c>
      <c r="C32074">
        <v>16</v>
      </c>
      <c r="D32074" t="s">
        <v>205</v>
      </c>
      <c r="E32074" t="s">
        <v>140</v>
      </c>
      <c r="F32074" t="s">
        <v>140</v>
      </c>
      <c r="G32074" t="s">
        <v>140</v>
      </c>
      <c r="H32074" t="s">
        <v>548</v>
      </c>
      <c r="I32074" t="s">
        <v>127</v>
      </c>
      <c r="J32074" t="s">
        <v>140</v>
      </c>
      <c r="K32074" t="s">
        <v>140</v>
      </c>
      <c r="L32074" t="s">
        <v>140</v>
      </c>
      <c r="M32074" t="s">
        <v>871</v>
      </c>
      <c r="N32074" t="s">
        <v>1061</v>
      </c>
      <c r="O32074" t="s">
        <v>1061</v>
      </c>
      <c r="P32074" t="s">
        <v>140</v>
      </c>
      <c r="Q32074" t="s">
        <v>140</v>
      </c>
      <c r="R32074" t="s">
        <v>89</v>
      </c>
      <c r="S32074" t="s">
        <v>140</v>
      </c>
      <c r="T32074" t="s">
        <v>140</v>
      </c>
      <c r="U32074" t="s">
        <v>140</v>
      </c>
    </row>
    <row r="32075" spans="1:21" x14ac:dyDescent="0.35">
      <c r="A32075" t="s">
        <v>12</v>
      </c>
      <c r="B32075" t="s">
        <v>2301</v>
      </c>
      <c r="C32075">
        <v>14</v>
      </c>
      <c r="D32075" t="s">
        <v>992</v>
      </c>
      <c r="E32075" t="s">
        <v>140</v>
      </c>
      <c r="F32075" t="s">
        <v>140</v>
      </c>
      <c r="G32075" t="s">
        <v>140</v>
      </c>
      <c r="H32075" t="s">
        <v>140</v>
      </c>
      <c r="I32075" t="s">
        <v>140</v>
      </c>
      <c r="J32075" t="s">
        <v>140</v>
      </c>
      <c r="K32075" t="s">
        <v>140</v>
      </c>
      <c r="L32075" t="s">
        <v>140</v>
      </c>
      <c r="M32075" t="s">
        <v>973</v>
      </c>
      <c r="N32075" t="s">
        <v>140</v>
      </c>
      <c r="O32075" t="s">
        <v>140</v>
      </c>
      <c r="P32075" t="s">
        <v>140</v>
      </c>
      <c r="Q32075" t="s">
        <v>140</v>
      </c>
      <c r="R32075" t="s">
        <v>140</v>
      </c>
      <c r="S32075" t="s">
        <v>140</v>
      </c>
      <c r="T32075" t="s">
        <v>140</v>
      </c>
      <c r="U32075" t="s">
        <v>973</v>
      </c>
    </row>
    <row r="32076" spans="1:21" x14ac:dyDescent="0.35">
      <c r="A32076" t="s">
        <v>12</v>
      </c>
      <c r="B32076" t="s">
        <v>2302</v>
      </c>
      <c r="C32076">
        <v>29</v>
      </c>
      <c r="D32076" t="s">
        <v>784</v>
      </c>
      <c r="E32076" t="s">
        <v>919</v>
      </c>
      <c r="F32076" t="s">
        <v>140</v>
      </c>
      <c r="G32076" t="s">
        <v>140</v>
      </c>
      <c r="H32076" t="s">
        <v>140</v>
      </c>
      <c r="I32076" t="s">
        <v>140</v>
      </c>
      <c r="J32076" t="s">
        <v>140</v>
      </c>
      <c r="K32076" t="s">
        <v>140</v>
      </c>
      <c r="L32076" t="s">
        <v>140</v>
      </c>
      <c r="M32076" t="s">
        <v>140</v>
      </c>
      <c r="N32076" t="s">
        <v>140</v>
      </c>
      <c r="O32076" t="s">
        <v>140</v>
      </c>
      <c r="P32076" t="s">
        <v>919</v>
      </c>
      <c r="Q32076" t="s">
        <v>140</v>
      </c>
      <c r="R32076" t="s">
        <v>140</v>
      </c>
      <c r="S32076" t="s">
        <v>919</v>
      </c>
      <c r="T32076" t="s">
        <v>140</v>
      </c>
      <c r="U32076" t="s">
        <v>919</v>
      </c>
    </row>
    <row r="32077" spans="1:21" x14ac:dyDescent="0.35">
      <c r="A32077" t="s">
        <v>13</v>
      </c>
      <c r="B32077" t="s">
        <v>2299</v>
      </c>
      <c r="C32077">
        <v>7</v>
      </c>
      <c r="D32077" t="s">
        <v>1167</v>
      </c>
      <c r="E32077" t="s">
        <v>140</v>
      </c>
      <c r="F32077" t="s">
        <v>140</v>
      </c>
      <c r="G32077" t="s">
        <v>140</v>
      </c>
      <c r="H32077" t="s">
        <v>140</v>
      </c>
      <c r="I32077" t="s">
        <v>140</v>
      </c>
      <c r="J32077" t="s">
        <v>140</v>
      </c>
      <c r="K32077" t="s">
        <v>140</v>
      </c>
      <c r="L32077" t="s">
        <v>140</v>
      </c>
      <c r="M32077" t="s">
        <v>140</v>
      </c>
      <c r="N32077" t="s">
        <v>140</v>
      </c>
      <c r="O32077" t="s">
        <v>140</v>
      </c>
      <c r="P32077" t="s">
        <v>140</v>
      </c>
      <c r="Q32077" t="s">
        <v>140</v>
      </c>
      <c r="R32077" t="s">
        <v>140</v>
      </c>
      <c r="S32077" t="s">
        <v>140</v>
      </c>
      <c r="T32077" t="s">
        <v>140</v>
      </c>
      <c r="U32077" t="s">
        <v>1104</v>
      </c>
    </row>
    <row r="32078" spans="1:21" x14ac:dyDescent="0.35">
      <c r="A32078" t="s">
        <v>13</v>
      </c>
      <c r="B32078" t="s">
        <v>2300</v>
      </c>
      <c r="C32078">
        <v>4</v>
      </c>
      <c r="D32078" t="s">
        <v>653</v>
      </c>
      <c r="E32078" t="s">
        <v>140</v>
      </c>
      <c r="F32078" t="s">
        <v>140</v>
      </c>
      <c r="G32078" t="s">
        <v>654</v>
      </c>
      <c r="H32078" t="s">
        <v>140</v>
      </c>
      <c r="I32078" t="s">
        <v>140</v>
      </c>
      <c r="J32078" t="s">
        <v>140</v>
      </c>
      <c r="K32078" t="s">
        <v>140</v>
      </c>
      <c r="L32078" t="s">
        <v>140</v>
      </c>
      <c r="M32078" t="s">
        <v>140</v>
      </c>
      <c r="N32078" t="s">
        <v>140</v>
      </c>
      <c r="O32078" t="s">
        <v>140</v>
      </c>
      <c r="P32078" t="s">
        <v>140</v>
      </c>
      <c r="Q32078" t="s">
        <v>140</v>
      </c>
      <c r="R32078" t="s">
        <v>654</v>
      </c>
      <c r="S32078" t="s">
        <v>140</v>
      </c>
      <c r="T32078" t="s">
        <v>140</v>
      </c>
      <c r="U32078" t="s">
        <v>140</v>
      </c>
    </row>
    <row r="32079" spans="1:21" x14ac:dyDescent="0.35">
      <c r="A32079" t="s">
        <v>13</v>
      </c>
      <c r="B32079" t="s">
        <v>2301</v>
      </c>
      <c r="C32079">
        <v>3</v>
      </c>
      <c r="D32079" t="s">
        <v>177</v>
      </c>
      <c r="E32079" t="s">
        <v>140</v>
      </c>
      <c r="F32079" t="s">
        <v>140</v>
      </c>
      <c r="G32079" t="s">
        <v>140</v>
      </c>
      <c r="H32079" t="s">
        <v>140</v>
      </c>
      <c r="I32079" t="s">
        <v>140</v>
      </c>
      <c r="J32079" t="s">
        <v>140</v>
      </c>
      <c r="K32079" t="s">
        <v>140</v>
      </c>
      <c r="L32079" t="s">
        <v>140</v>
      </c>
      <c r="M32079" t="s">
        <v>140</v>
      </c>
      <c r="N32079" t="s">
        <v>140</v>
      </c>
      <c r="O32079" t="s">
        <v>140</v>
      </c>
      <c r="P32079" t="s">
        <v>140</v>
      </c>
      <c r="Q32079" t="s">
        <v>140</v>
      </c>
      <c r="R32079" t="s">
        <v>140</v>
      </c>
      <c r="S32079" t="s">
        <v>140</v>
      </c>
      <c r="T32079" t="s">
        <v>140</v>
      </c>
      <c r="U32079" t="s">
        <v>140</v>
      </c>
    </row>
    <row r="32080" spans="1:21" x14ac:dyDescent="0.35">
      <c r="A32080" t="s">
        <v>13</v>
      </c>
      <c r="B32080" t="s">
        <v>2302</v>
      </c>
      <c r="C32080">
        <v>38</v>
      </c>
      <c r="D32080" t="s">
        <v>757</v>
      </c>
      <c r="E32080" t="s">
        <v>140</v>
      </c>
      <c r="F32080" t="s">
        <v>140</v>
      </c>
      <c r="G32080" t="s">
        <v>140</v>
      </c>
      <c r="H32080" t="s">
        <v>140</v>
      </c>
      <c r="I32080" t="s">
        <v>140</v>
      </c>
      <c r="J32080" t="s">
        <v>140</v>
      </c>
      <c r="K32080" t="s">
        <v>140</v>
      </c>
      <c r="L32080" t="s">
        <v>140</v>
      </c>
      <c r="M32080" t="s">
        <v>942</v>
      </c>
      <c r="N32080" t="s">
        <v>1066</v>
      </c>
      <c r="O32080" t="s">
        <v>1066</v>
      </c>
      <c r="P32080" t="s">
        <v>140</v>
      </c>
      <c r="Q32080" t="s">
        <v>140</v>
      </c>
      <c r="R32080" t="s">
        <v>140</v>
      </c>
      <c r="S32080" t="s">
        <v>1066</v>
      </c>
      <c r="T32080" t="s">
        <v>1050</v>
      </c>
      <c r="U32080" t="s">
        <v>996</v>
      </c>
    </row>
    <row r="32081" spans="1:21" x14ac:dyDescent="0.35">
      <c r="A32081" t="s">
        <v>14</v>
      </c>
      <c r="B32081" t="s">
        <v>2299</v>
      </c>
      <c r="C32081">
        <v>15</v>
      </c>
      <c r="D32081" t="s">
        <v>1005</v>
      </c>
      <c r="E32081" t="s">
        <v>140</v>
      </c>
      <c r="F32081" t="s">
        <v>140</v>
      </c>
      <c r="G32081" t="s">
        <v>140</v>
      </c>
      <c r="H32081" t="s">
        <v>967</v>
      </c>
      <c r="I32081" t="s">
        <v>140</v>
      </c>
      <c r="J32081" t="s">
        <v>140</v>
      </c>
      <c r="K32081" t="s">
        <v>140</v>
      </c>
      <c r="L32081" t="s">
        <v>140</v>
      </c>
      <c r="M32081" t="s">
        <v>967</v>
      </c>
      <c r="N32081" t="s">
        <v>140</v>
      </c>
      <c r="O32081" t="s">
        <v>140</v>
      </c>
      <c r="P32081" t="s">
        <v>140</v>
      </c>
      <c r="Q32081" t="s">
        <v>140</v>
      </c>
      <c r="R32081" t="s">
        <v>140</v>
      </c>
      <c r="S32081" t="s">
        <v>140</v>
      </c>
      <c r="T32081" t="s">
        <v>140</v>
      </c>
      <c r="U32081" t="s">
        <v>140</v>
      </c>
    </row>
    <row r="32082" spans="1:21" x14ac:dyDescent="0.35">
      <c r="A32082" t="s">
        <v>14</v>
      </c>
      <c r="B32082" t="s">
        <v>2300</v>
      </c>
      <c r="C32082">
        <v>9</v>
      </c>
      <c r="D32082" t="s">
        <v>404</v>
      </c>
      <c r="E32082" t="s">
        <v>140</v>
      </c>
      <c r="F32082" t="s">
        <v>140</v>
      </c>
      <c r="G32082" t="s">
        <v>140</v>
      </c>
      <c r="H32082" t="s">
        <v>140</v>
      </c>
      <c r="I32082" t="s">
        <v>140</v>
      </c>
      <c r="J32082" t="s">
        <v>140</v>
      </c>
      <c r="K32082" t="s">
        <v>140</v>
      </c>
      <c r="L32082" t="s">
        <v>140</v>
      </c>
      <c r="M32082" t="s">
        <v>405</v>
      </c>
      <c r="N32082" t="s">
        <v>140</v>
      </c>
      <c r="O32082" t="s">
        <v>140</v>
      </c>
      <c r="P32082" t="s">
        <v>140</v>
      </c>
      <c r="Q32082" t="s">
        <v>140</v>
      </c>
      <c r="R32082" t="s">
        <v>140</v>
      </c>
      <c r="S32082" t="s">
        <v>140</v>
      </c>
      <c r="T32082" t="s">
        <v>405</v>
      </c>
      <c r="U32082" t="s">
        <v>140</v>
      </c>
    </row>
    <row r="32083" spans="1:21" x14ac:dyDescent="0.35">
      <c r="A32083" t="s">
        <v>14</v>
      </c>
      <c r="B32083" t="s">
        <v>2301</v>
      </c>
      <c r="C32083">
        <v>9</v>
      </c>
      <c r="D32083" t="s">
        <v>638</v>
      </c>
      <c r="E32083" t="s">
        <v>140</v>
      </c>
      <c r="F32083" t="s">
        <v>140</v>
      </c>
      <c r="G32083" t="s">
        <v>140</v>
      </c>
      <c r="H32083" t="s">
        <v>639</v>
      </c>
      <c r="I32083" t="s">
        <v>140</v>
      </c>
      <c r="J32083" t="s">
        <v>140</v>
      </c>
      <c r="K32083" t="s">
        <v>140</v>
      </c>
      <c r="L32083" t="s">
        <v>140</v>
      </c>
      <c r="M32083" t="s">
        <v>140</v>
      </c>
      <c r="N32083" t="s">
        <v>140</v>
      </c>
      <c r="O32083" t="s">
        <v>140</v>
      </c>
      <c r="P32083" t="s">
        <v>140</v>
      </c>
      <c r="Q32083" t="s">
        <v>140</v>
      </c>
      <c r="R32083" t="s">
        <v>140</v>
      </c>
      <c r="S32083" t="s">
        <v>140</v>
      </c>
      <c r="T32083" t="s">
        <v>140</v>
      </c>
      <c r="U32083" t="s">
        <v>140</v>
      </c>
    </row>
    <row r="32084" spans="1:21" x14ac:dyDescent="0.35">
      <c r="A32084" t="s">
        <v>14</v>
      </c>
      <c r="B32084" t="s">
        <v>2302</v>
      </c>
      <c r="C32084">
        <v>27</v>
      </c>
      <c r="D32084" t="s">
        <v>1077</v>
      </c>
      <c r="E32084" t="s">
        <v>140</v>
      </c>
      <c r="F32084" t="s">
        <v>140</v>
      </c>
      <c r="G32084" t="s">
        <v>140</v>
      </c>
      <c r="H32084" t="s">
        <v>140</v>
      </c>
      <c r="I32084" t="s">
        <v>140</v>
      </c>
      <c r="J32084" t="s">
        <v>140</v>
      </c>
      <c r="K32084" t="s">
        <v>140</v>
      </c>
      <c r="L32084" t="s">
        <v>140</v>
      </c>
      <c r="M32084" t="s">
        <v>140</v>
      </c>
      <c r="N32084" t="s">
        <v>140</v>
      </c>
      <c r="O32084" t="s">
        <v>140</v>
      </c>
      <c r="P32084" t="s">
        <v>140</v>
      </c>
      <c r="Q32084" t="s">
        <v>140</v>
      </c>
      <c r="R32084" t="s">
        <v>140</v>
      </c>
      <c r="S32084" t="s">
        <v>140</v>
      </c>
      <c r="T32084" t="s">
        <v>515</v>
      </c>
      <c r="U32084" t="s">
        <v>937</v>
      </c>
    </row>
    <row r="32085" spans="1:21" x14ac:dyDescent="0.35">
      <c r="A32085" t="s">
        <v>15</v>
      </c>
      <c r="B32085" t="s">
        <v>2299</v>
      </c>
      <c r="C32085">
        <v>12</v>
      </c>
      <c r="D32085" t="s">
        <v>64</v>
      </c>
      <c r="E32085" t="s">
        <v>140</v>
      </c>
      <c r="F32085" t="s">
        <v>140</v>
      </c>
      <c r="G32085" t="s">
        <v>140</v>
      </c>
      <c r="H32085" t="s">
        <v>140</v>
      </c>
      <c r="I32085" t="s">
        <v>1072</v>
      </c>
      <c r="J32085" t="s">
        <v>140</v>
      </c>
      <c r="K32085" t="s">
        <v>140</v>
      </c>
      <c r="L32085" t="s">
        <v>140</v>
      </c>
      <c r="M32085" t="s">
        <v>140</v>
      </c>
      <c r="N32085" t="s">
        <v>140</v>
      </c>
      <c r="O32085" t="s">
        <v>140</v>
      </c>
      <c r="P32085" t="s">
        <v>517</v>
      </c>
      <c r="Q32085" t="s">
        <v>140</v>
      </c>
      <c r="R32085" t="s">
        <v>140</v>
      </c>
      <c r="S32085" t="s">
        <v>140</v>
      </c>
      <c r="T32085" t="s">
        <v>1050</v>
      </c>
      <c r="U32085" t="s">
        <v>1023</v>
      </c>
    </row>
    <row r="32086" spans="1:21" x14ac:dyDescent="0.35">
      <c r="A32086" t="s">
        <v>15</v>
      </c>
      <c r="B32086" t="s">
        <v>2300</v>
      </c>
      <c r="C32086">
        <v>14</v>
      </c>
      <c r="D32086" t="s">
        <v>177</v>
      </c>
      <c r="E32086" t="s">
        <v>140</v>
      </c>
      <c r="F32086" t="s">
        <v>140</v>
      </c>
      <c r="G32086" t="s">
        <v>140</v>
      </c>
      <c r="H32086" t="s">
        <v>140</v>
      </c>
      <c r="I32086" t="s">
        <v>140</v>
      </c>
      <c r="J32086" t="s">
        <v>140</v>
      </c>
      <c r="K32086" t="s">
        <v>140</v>
      </c>
      <c r="L32086" t="s">
        <v>140</v>
      </c>
      <c r="M32086" t="s">
        <v>140</v>
      </c>
      <c r="N32086" t="s">
        <v>140</v>
      </c>
      <c r="O32086" t="s">
        <v>140</v>
      </c>
      <c r="P32086" t="s">
        <v>140</v>
      </c>
      <c r="Q32086" t="s">
        <v>140</v>
      </c>
      <c r="R32086" t="s">
        <v>140</v>
      </c>
      <c r="S32086" t="s">
        <v>140</v>
      </c>
      <c r="T32086" t="s">
        <v>140</v>
      </c>
      <c r="U32086" t="s">
        <v>140</v>
      </c>
    </row>
    <row r="32087" spans="1:21" x14ac:dyDescent="0.35">
      <c r="A32087" t="s">
        <v>15</v>
      </c>
      <c r="B32087" t="s">
        <v>2301</v>
      </c>
      <c r="C32087">
        <v>9</v>
      </c>
      <c r="D32087" t="s">
        <v>832</v>
      </c>
      <c r="E32087" t="s">
        <v>140</v>
      </c>
      <c r="F32087" t="s">
        <v>140</v>
      </c>
      <c r="G32087" t="s">
        <v>140</v>
      </c>
      <c r="H32087" t="s">
        <v>401</v>
      </c>
      <c r="I32087" t="s">
        <v>140</v>
      </c>
      <c r="J32087" t="s">
        <v>140</v>
      </c>
      <c r="K32087" t="s">
        <v>140</v>
      </c>
      <c r="L32087" t="s">
        <v>140</v>
      </c>
      <c r="M32087" t="s">
        <v>140</v>
      </c>
      <c r="N32087" t="s">
        <v>140</v>
      </c>
      <c r="O32087" t="s">
        <v>140</v>
      </c>
      <c r="P32087" t="s">
        <v>973</v>
      </c>
      <c r="Q32087" t="s">
        <v>140</v>
      </c>
      <c r="R32087" t="s">
        <v>140</v>
      </c>
      <c r="S32087" t="s">
        <v>140</v>
      </c>
      <c r="T32087" t="s">
        <v>140</v>
      </c>
      <c r="U32087" t="s">
        <v>53</v>
      </c>
    </row>
    <row r="32088" spans="1:21" x14ac:dyDescent="0.35">
      <c r="A32088" t="s">
        <v>15</v>
      </c>
      <c r="B32088" t="s">
        <v>2302</v>
      </c>
      <c r="C32088">
        <v>20</v>
      </c>
      <c r="D32088" t="s">
        <v>896</v>
      </c>
      <c r="E32088" t="s">
        <v>971</v>
      </c>
      <c r="F32088" t="s">
        <v>140</v>
      </c>
      <c r="G32088" t="s">
        <v>140</v>
      </c>
      <c r="H32088" t="s">
        <v>140</v>
      </c>
      <c r="I32088" t="s">
        <v>838</v>
      </c>
      <c r="J32088" t="s">
        <v>971</v>
      </c>
      <c r="K32088" t="s">
        <v>140</v>
      </c>
      <c r="L32088" t="s">
        <v>140</v>
      </c>
      <c r="M32088" t="s">
        <v>838</v>
      </c>
      <c r="N32088" t="s">
        <v>140</v>
      </c>
      <c r="O32088" t="s">
        <v>769</v>
      </c>
      <c r="P32088" t="s">
        <v>140</v>
      </c>
      <c r="Q32088" t="s">
        <v>140</v>
      </c>
      <c r="R32088" t="s">
        <v>140</v>
      </c>
      <c r="S32088" t="s">
        <v>769</v>
      </c>
      <c r="T32088" t="s">
        <v>140</v>
      </c>
      <c r="U32088" t="s">
        <v>801</v>
      </c>
    </row>
    <row r="32089" spans="1:21" x14ac:dyDescent="0.35">
      <c r="A32089" t="s">
        <v>16</v>
      </c>
      <c r="B32089" t="s">
        <v>2299</v>
      </c>
      <c r="C32089">
        <v>11</v>
      </c>
      <c r="D32089" t="s">
        <v>998</v>
      </c>
      <c r="E32089" t="s">
        <v>140</v>
      </c>
      <c r="F32089" t="s">
        <v>140</v>
      </c>
      <c r="G32089" t="s">
        <v>140</v>
      </c>
      <c r="H32089" t="s">
        <v>140</v>
      </c>
      <c r="I32089" t="s">
        <v>140</v>
      </c>
      <c r="J32089" t="s">
        <v>140</v>
      </c>
      <c r="K32089" t="s">
        <v>140</v>
      </c>
      <c r="L32089" t="s">
        <v>140</v>
      </c>
      <c r="M32089" t="s">
        <v>140</v>
      </c>
      <c r="N32089" t="s">
        <v>140</v>
      </c>
      <c r="O32089" t="s">
        <v>140</v>
      </c>
      <c r="P32089" t="s">
        <v>140</v>
      </c>
      <c r="Q32089" t="s">
        <v>140</v>
      </c>
      <c r="R32089" t="s">
        <v>140</v>
      </c>
      <c r="S32089" t="s">
        <v>140</v>
      </c>
      <c r="T32089" t="s">
        <v>140</v>
      </c>
      <c r="U32089" t="s">
        <v>999</v>
      </c>
    </row>
    <row r="32090" spans="1:21" x14ac:dyDescent="0.35">
      <c r="A32090" t="s">
        <v>16</v>
      </c>
      <c r="B32090" t="s">
        <v>2300</v>
      </c>
      <c r="C32090">
        <v>18</v>
      </c>
      <c r="D32090" t="s">
        <v>986</v>
      </c>
      <c r="E32090" t="s">
        <v>140</v>
      </c>
      <c r="F32090" t="s">
        <v>140</v>
      </c>
      <c r="G32090" t="s">
        <v>140</v>
      </c>
      <c r="H32090" t="s">
        <v>1049</v>
      </c>
      <c r="I32090" t="s">
        <v>140</v>
      </c>
      <c r="J32090" t="s">
        <v>140</v>
      </c>
      <c r="K32090" t="s">
        <v>140</v>
      </c>
      <c r="L32090" t="s">
        <v>140</v>
      </c>
      <c r="M32090" t="s">
        <v>140</v>
      </c>
      <c r="N32090" t="s">
        <v>140</v>
      </c>
      <c r="O32090" t="s">
        <v>140</v>
      </c>
      <c r="P32090" t="s">
        <v>140</v>
      </c>
      <c r="Q32090" t="s">
        <v>140</v>
      </c>
      <c r="R32090" t="s">
        <v>140</v>
      </c>
      <c r="S32090" t="s">
        <v>140</v>
      </c>
      <c r="T32090" t="s">
        <v>140</v>
      </c>
      <c r="U32090" t="s">
        <v>1043</v>
      </c>
    </row>
    <row r="32091" spans="1:21" x14ac:dyDescent="0.35">
      <c r="A32091" t="s">
        <v>16</v>
      </c>
      <c r="B32091" t="s">
        <v>2301</v>
      </c>
      <c r="C32091">
        <v>14</v>
      </c>
      <c r="D32091" t="s">
        <v>106</v>
      </c>
      <c r="E32091" t="s">
        <v>140</v>
      </c>
      <c r="F32091" t="s">
        <v>140</v>
      </c>
      <c r="G32091" t="s">
        <v>140</v>
      </c>
      <c r="H32091" t="s">
        <v>140</v>
      </c>
      <c r="I32091" t="s">
        <v>140</v>
      </c>
      <c r="J32091" t="s">
        <v>140</v>
      </c>
      <c r="K32091" t="s">
        <v>140</v>
      </c>
      <c r="L32091" t="s">
        <v>140</v>
      </c>
      <c r="M32091" t="s">
        <v>140</v>
      </c>
      <c r="N32091" t="s">
        <v>140</v>
      </c>
      <c r="O32091" t="s">
        <v>140</v>
      </c>
      <c r="P32091" t="s">
        <v>140</v>
      </c>
      <c r="Q32091" t="s">
        <v>140</v>
      </c>
      <c r="R32091" t="s">
        <v>729</v>
      </c>
      <c r="S32091" t="s">
        <v>140</v>
      </c>
      <c r="T32091" t="s">
        <v>729</v>
      </c>
      <c r="U32091" t="s">
        <v>1023</v>
      </c>
    </row>
    <row r="32092" spans="1:21" x14ac:dyDescent="0.35">
      <c r="A32092" t="s">
        <v>16</v>
      </c>
      <c r="B32092" t="s">
        <v>2302</v>
      </c>
      <c r="C32092">
        <v>15</v>
      </c>
      <c r="D32092" t="s">
        <v>938</v>
      </c>
      <c r="E32092" t="s">
        <v>140</v>
      </c>
      <c r="F32092" t="s">
        <v>140</v>
      </c>
      <c r="G32092" t="s">
        <v>140</v>
      </c>
      <c r="H32092" t="s">
        <v>140</v>
      </c>
      <c r="I32092" t="s">
        <v>140</v>
      </c>
      <c r="J32092" t="s">
        <v>140</v>
      </c>
      <c r="K32092" t="s">
        <v>140</v>
      </c>
      <c r="L32092" t="s">
        <v>140</v>
      </c>
      <c r="M32092" t="s">
        <v>140</v>
      </c>
      <c r="N32092" t="s">
        <v>140</v>
      </c>
      <c r="O32092" t="s">
        <v>140</v>
      </c>
      <c r="P32092" t="s">
        <v>140</v>
      </c>
      <c r="Q32092" t="s">
        <v>140</v>
      </c>
      <c r="R32092" t="s">
        <v>140</v>
      </c>
      <c r="S32092" t="s">
        <v>140</v>
      </c>
      <c r="T32092" t="s">
        <v>140</v>
      </c>
      <c r="U32092" t="s">
        <v>939</v>
      </c>
    </row>
    <row r="32093" spans="1:21" x14ac:dyDescent="0.35">
      <c r="A32093" t="s">
        <v>17</v>
      </c>
      <c r="B32093" t="s">
        <v>2299</v>
      </c>
      <c r="C32093">
        <v>16</v>
      </c>
      <c r="D32093" t="s">
        <v>898</v>
      </c>
      <c r="E32093" t="s">
        <v>140</v>
      </c>
      <c r="F32093" t="s">
        <v>140</v>
      </c>
      <c r="G32093" t="s">
        <v>140</v>
      </c>
      <c r="H32093" t="s">
        <v>140</v>
      </c>
      <c r="I32093" t="s">
        <v>140</v>
      </c>
      <c r="J32093" t="s">
        <v>140</v>
      </c>
      <c r="K32093" t="s">
        <v>140</v>
      </c>
      <c r="L32093" t="s">
        <v>140</v>
      </c>
      <c r="M32093" t="s">
        <v>140</v>
      </c>
      <c r="N32093" t="s">
        <v>140</v>
      </c>
      <c r="O32093" t="s">
        <v>140</v>
      </c>
      <c r="P32093" t="s">
        <v>140</v>
      </c>
      <c r="Q32093" t="s">
        <v>140</v>
      </c>
      <c r="R32093" t="s">
        <v>140</v>
      </c>
      <c r="S32093" t="s">
        <v>140</v>
      </c>
      <c r="T32093" t="s">
        <v>988</v>
      </c>
      <c r="U32093" t="s">
        <v>988</v>
      </c>
    </row>
    <row r="32094" spans="1:21" x14ac:dyDescent="0.35">
      <c r="A32094" t="s">
        <v>17</v>
      </c>
      <c r="B32094" t="s">
        <v>2300</v>
      </c>
      <c r="C32094">
        <v>10</v>
      </c>
      <c r="D32094" t="s">
        <v>817</v>
      </c>
      <c r="E32094" t="s">
        <v>140</v>
      </c>
      <c r="F32094" t="s">
        <v>140</v>
      </c>
      <c r="G32094" t="s">
        <v>140</v>
      </c>
      <c r="H32094" t="s">
        <v>121</v>
      </c>
      <c r="I32094" t="s">
        <v>121</v>
      </c>
      <c r="J32094" t="s">
        <v>140</v>
      </c>
      <c r="K32094" t="s">
        <v>140</v>
      </c>
      <c r="L32094" t="s">
        <v>140</v>
      </c>
      <c r="M32094" t="s">
        <v>147</v>
      </c>
      <c r="N32094" t="s">
        <v>140</v>
      </c>
      <c r="O32094" t="s">
        <v>140</v>
      </c>
      <c r="P32094" t="s">
        <v>140</v>
      </c>
      <c r="Q32094" t="s">
        <v>140</v>
      </c>
      <c r="R32094" t="s">
        <v>140</v>
      </c>
      <c r="S32094" t="s">
        <v>140</v>
      </c>
      <c r="T32094" t="s">
        <v>140</v>
      </c>
      <c r="U32094" t="s">
        <v>140</v>
      </c>
    </row>
    <row r="32095" spans="1:21" x14ac:dyDescent="0.35">
      <c r="A32095" t="s">
        <v>17</v>
      </c>
      <c r="B32095" t="s">
        <v>2301</v>
      </c>
      <c r="C32095">
        <v>10</v>
      </c>
      <c r="D32095" t="s">
        <v>833</v>
      </c>
      <c r="E32095" t="s">
        <v>140</v>
      </c>
      <c r="F32095" t="s">
        <v>140</v>
      </c>
      <c r="G32095" t="s">
        <v>140</v>
      </c>
      <c r="H32095" t="s">
        <v>93</v>
      </c>
      <c r="I32095" t="s">
        <v>834</v>
      </c>
      <c r="J32095" t="s">
        <v>140</v>
      </c>
      <c r="K32095" t="s">
        <v>140</v>
      </c>
      <c r="L32095" t="s">
        <v>140</v>
      </c>
      <c r="M32095" t="s">
        <v>140</v>
      </c>
      <c r="N32095" t="s">
        <v>140</v>
      </c>
      <c r="O32095" t="s">
        <v>140</v>
      </c>
      <c r="P32095" t="s">
        <v>140</v>
      </c>
      <c r="Q32095" t="s">
        <v>140</v>
      </c>
      <c r="R32095" t="s">
        <v>140</v>
      </c>
      <c r="S32095" t="s">
        <v>140</v>
      </c>
      <c r="T32095" t="s">
        <v>140</v>
      </c>
      <c r="U32095" t="s">
        <v>140</v>
      </c>
    </row>
    <row r="32096" spans="1:21" x14ac:dyDescent="0.35">
      <c r="A32096" t="s">
        <v>17</v>
      </c>
      <c r="B32096" t="s">
        <v>2302</v>
      </c>
      <c r="C32096">
        <v>32</v>
      </c>
      <c r="D32096" t="s">
        <v>132</v>
      </c>
      <c r="E32096" t="s">
        <v>140</v>
      </c>
      <c r="F32096" t="s">
        <v>140</v>
      </c>
      <c r="G32096" t="s">
        <v>140</v>
      </c>
      <c r="H32096" t="s">
        <v>801</v>
      </c>
      <c r="I32096" t="s">
        <v>140</v>
      </c>
      <c r="J32096" t="s">
        <v>949</v>
      </c>
      <c r="K32096" t="s">
        <v>140</v>
      </c>
      <c r="L32096" t="s">
        <v>140</v>
      </c>
      <c r="M32096" t="s">
        <v>140</v>
      </c>
      <c r="N32096" t="s">
        <v>140</v>
      </c>
      <c r="O32096" t="s">
        <v>140</v>
      </c>
      <c r="P32096" t="s">
        <v>801</v>
      </c>
      <c r="Q32096" t="s">
        <v>140</v>
      </c>
      <c r="R32096" t="s">
        <v>140</v>
      </c>
      <c r="S32096" t="s">
        <v>140</v>
      </c>
      <c r="T32096" t="s">
        <v>801</v>
      </c>
      <c r="U32096" t="s">
        <v>949</v>
      </c>
    </row>
    <row r="32097" spans="1:21" x14ac:dyDescent="0.35">
      <c r="A32097" t="s">
        <v>18</v>
      </c>
      <c r="B32097" t="s">
        <v>2299</v>
      </c>
      <c r="C32097">
        <v>14</v>
      </c>
      <c r="D32097" t="s">
        <v>1186</v>
      </c>
      <c r="E32097" t="s">
        <v>140</v>
      </c>
      <c r="F32097" t="s">
        <v>140</v>
      </c>
      <c r="G32097" t="s">
        <v>140</v>
      </c>
      <c r="H32097" t="s">
        <v>140</v>
      </c>
      <c r="I32097" t="s">
        <v>140</v>
      </c>
      <c r="J32097" t="s">
        <v>140</v>
      </c>
      <c r="K32097" t="s">
        <v>140</v>
      </c>
      <c r="L32097" t="s">
        <v>140</v>
      </c>
      <c r="M32097" t="s">
        <v>1058</v>
      </c>
      <c r="N32097" t="s">
        <v>140</v>
      </c>
      <c r="O32097" t="s">
        <v>140</v>
      </c>
      <c r="P32097" t="s">
        <v>140</v>
      </c>
      <c r="Q32097" t="s">
        <v>140</v>
      </c>
      <c r="R32097" t="s">
        <v>140</v>
      </c>
      <c r="S32097" t="s">
        <v>140</v>
      </c>
      <c r="T32097" t="s">
        <v>140</v>
      </c>
      <c r="U32097" t="s">
        <v>140</v>
      </c>
    </row>
    <row r="32098" spans="1:21" x14ac:dyDescent="0.35">
      <c r="A32098" t="s">
        <v>18</v>
      </c>
      <c r="B32098" t="s">
        <v>2300</v>
      </c>
      <c r="C32098">
        <v>6</v>
      </c>
      <c r="D32098" t="s">
        <v>348</v>
      </c>
      <c r="E32098" t="s">
        <v>140</v>
      </c>
      <c r="F32098" t="s">
        <v>140</v>
      </c>
      <c r="G32098" t="s">
        <v>140</v>
      </c>
      <c r="H32098" t="s">
        <v>113</v>
      </c>
      <c r="I32098" t="s">
        <v>140</v>
      </c>
      <c r="J32098" t="s">
        <v>140</v>
      </c>
      <c r="K32098" t="s">
        <v>140</v>
      </c>
      <c r="L32098" t="s">
        <v>140</v>
      </c>
      <c r="M32098" t="s">
        <v>521</v>
      </c>
      <c r="N32098" t="s">
        <v>140</v>
      </c>
      <c r="O32098" t="s">
        <v>140</v>
      </c>
      <c r="P32098" t="s">
        <v>140</v>
      </c>
      <c r="Q32098" t="s">
        <v>140</v>
      </c>
      <c r="R32098" t="s">
        <v>140</v>
      </c>
      <c r="S32098" t="s">
        <v>140</v>
      </c>
      <c r="T32098" t="s">
        <v>140</v>
      </c>
      <c r="U32098" t="s">
        <v>140</v>
      </c>
    </row>
    <row r="32099" spans="1:21" x14ac:dyDescent="0.35">
      <c r="A32099" t="s">
        <v>18</v>
      </c>
      <c r="B32099" t="s">
        <v>2301</v>
      </c>
      <c r="C32099">
        <v>3</v>
      </c>
      <c r="D32099" t="s">
        <v>177</v>
      </c>
      <c r="E32099" t="s">
        <v>140</v>
      </c>
      <c r="F32099" t="s">
        <v>140</v>
      </c>
      <c r="G32099" t="s">
        <v>140</v>
      </c>
      <c r="H32099" t="s">
        <v>140</v>
      </c>
      <c r="I32099" t="s">
        <v>140</v>
      </c>
      <c r="J32099" t="s">
        <v>140</v>
      </c>
      <c r="K32099" t="s">
        <v>140</v>
      </c>
      <c r="L32099" t="s">
        <v>140</v>
      </c>
      <c r="M32099" t="s">
        <v>140</v>
      </c>
      <c r="N32099" t="s">
        <v>140</v>
      </c>
      <c r="O32099" t="s">
        <v>140</v>
      </c>
      <c r="P32099" t="s">
        <v>140</v>
      </c>
      <c r="Q32099" t="s">
        <v>140</v>
      </c>
      <c r="R32099" t="s">
        <v>140</v>
      </c>
      <c r="S32099" t="s">
        <v>140</v>
      </c>
      <c r="T32099" t="s">
        <v>140</v>
      </c>
      <c r="U32099" t="s">
        <v>140</v>
      </c>
    </row>
    <row r="32100" spans="1:21" x14ac:dyDescent="0.35">
      <c r="A32100" t="s">
        <v>18</v>
      </c>
      <c r="B32100" t="s">
        <v>2302</v>
      </c>
      <c r="C32100">
        <v>32</v>
      </c>
      <c r="D32100" t="s">
        <v>638</v>
      </c>
      <c r="E32100" t="s">
        <v>1065</v>
      </c>
      <c r="F32100" t="s">
        <v>140</v>
      </c>
      <c r="G32100" t="s">
        <v>140</v>
      </c>
      <c r="H32100" t="s">
        <v>140</v>
      </c>
      <c r="I32100" t="s">
        <v>875</v>
      </c>
      <c r="J32100" t="s">
        <v>140</v>
      </c>
      <c r="K32100" t="s">
        <v>140</v>
      </c>
      <c r="L32100" t="s">
        <v>140</v>
      </c>
      <c r="M32100" t="s">
        <v>140</v>
      </c>
      <c r="N32100" t="s">
        <v>140</v>
      </c>
      <c r="O32100" t="s">
        <v>140</v>
      </c>
      <c r="P32100" t="s">
        <v>140</v>
      </c>
      <c r="Q32100" t="s">
        <v>140</v>
      </c>
      <c r="R32100" t="s">
        <v>140</v>
      </c>
      <c r="S32100" t="s">
        <v>140</v>
      </c>
      <c r="T32100" t="s">
        <v>140</v>
      </c>
      <c r="U32100" t="s">
        <v>875</v>
      </c>
    </row>
    <row r="32101" spans="1:21" x14ac:dyDescent="0.35">
      <c r="A32101" t="s">
        <v>19</v>
      </c>
      <c r="B32101" t="s">
        <v>2299</v>
      </c>
      <c r="C32101">
        <v>10</v>
      </c>
      <c r="D32101" t="s">
        <v>177</v>
      </c>
      <c r="E32101" t="s">
        <v>140</v>
      </c>
      <c r="F32101" t="s">
        <v>140</v>
      </c>
      <c r="G32101" t="s">
        <v>140</v>
      </c>
      <c r="H32101" t="s">
        <v>140</v>
      </c>
      <c r="I32101" t="s">
        <v>140</v>
      </c>
      <c r="J32101" t="s">
        <v>140</v>
      </c>
      <c r="K32101" t="s">
        <v>140</v>
      </c>
      <c r="L32101" t="s">
        <v>140</v>
      </c>
      <c r="M32101" t="s">
        <v>140</v>
      </c>
      <c r="N32101" t="s">
        <v>140</v>
      </c>
      <c r="O32101" t="s">
        <v>140</v>
      </c>
      <c r="P32101" t="s">
        <v>140</v>
      </c>
      <c r="Q32101" t="s">
        <v>140</v>
      </c>
      <c r="R32101" t="s">
        <v>140</v>
      </c>
      <c r="S32101" t="s">
        <v>140</v>
      </c>
      <c r="T32101" t="s">
        <v>140</v>
      </c>
      <c r="U32101" t="s">
        <v>140</v>
      </c>
    </row>
    <row r="32102" spans="1:21" x14ac:dyDescent="0.35">
      <c r="A32102" t="s">
        <v>19</v>
      </c>
      <c r="B32102" t="s">
        <v>2300</v>
      </c>
      <c r="C32102">
        <v>6</v>
      </c>
      <c r="D32102" t="s">
        <v>177</v>
      </c>
      <c r="E32102" t="s">
        <v>140</v>
      </c>
      <c r="F32102" t="s">
        <v>140</v>
      </c>
      <c r="G32102" t="s">
        <v>140</v>
      </c>
      <c r="H32102" t="s">
        <v>140</v>
      </c>
      <c r="I32102" t="s">
        <v>140</v>
      </c>
      <c r="J32102" t="s">
        <v>140</v>
      </c>
      <c r="K32102" t="s">
        <v>140</v>
      </c>
      <c r="L32102" t="s">
        <v>140</v>
      </c>
      <c r="M32102" t="s">
        <v>140</v>
      </c>
      <c r="N32102" t="s">
        <v>140</v>
      </c>
      <c r="O32102" t="s">
        <v>140</v>
      </c>
      <c r="P32102" t="s">
        <v>140</v>
      </c>
      <c r="Q32102" t="s">
        <v>140</v>
      </c>
      <c r="R32102" t="s">
        <v>140</v>
      </c>
      <c r="S32102" t="s">
        <v>140</v>
      </c>
      <c r="T32102" t="s">
        <v>140</v>
      </c>
      <c r="U32102" t="s">
        <v>140</v>
      </c>
    </row>
    <row r="32103" spans="1:21" x14ac:dyDescent="0.35">
      <c r="A32103" t="s">
        <v>19</v>
      </c>
      <c r="B32103" t="s">
        <v>2301</v>
      </c>
      <c r="C32103">
        <v>10</v>
      </c>
      <c r="D32103" t="s">
        <v>796</v>
      </c>
      <c r="E32103" t="s">
        <v>140</v>
      </c>
      <c r="F32103" t="s">
        <v>664</v>
      </c>
      <c r="G32103" t="s">
        <v>140</v>
      </c>
      <c r="H32103" t="s">
        <v>140</v>
      </c>
      <c r="I32103" t="s">
        <v>140</v>
      </c>
      <c r="J32103" t="s">
        <v>140</v>
      </c>
      <c r="K32103" t="s">
        <v>140</v>
      </c>
      <c r="L32103" t="s">
        <v>140</v>
      </c>
      <c r="M32103" t="s">
        <v>795</v>
      </c>
      <c r="N32103" t="s">
        <v>140</v>
      </c>
      <c r="O32103" t="s">
        <v>140</v>
      </c>
      <c r="P32103" t="s">
        <v>140</v>
      </c>
      <c r="Q32103" t="s">
        <v>140</v>
      </c>
      <c r="R32103" t="s">
        <v>664</v>
      </c>
      <c r="S32103" t="s">
        <v>140</v>
      </c>
      <c r="T32103" t="s">
        <v>140</v>
      </c>
      <c r="U32103" t="s">
        <v>140</v>
      </c>
    </row>
    <row r="32104" spans="1:21" x14ac:dyDescent="0.35">
      <c r="A32104" t="s">
        <v>19</v>
      </c>
      <c r="B32104" t="s">
        <v>2302</v>
      </c>
      <c r="C32104">
        <v>29</v>
      </c>
      <c r="D32104" t="s">
        <v>946</v>
      </c>
      <c r="E32104" t="s">
        <v>140</v>
      </c>
      <c r="F32104" t="s">
        <v>140</v>
      </c>
      <c r="G32104" t="s">
        <v>1057</v>
      </c>
      <c r="H32104" t="s">
        <v>1057</v>
      </c>
      <c r="I32104" t="s">
        <v>140</v>
      </c>
      <c r="J32104" t="s">
        <v>140</v>
      </c>
      <c r="K32104" t="s">
        <v>1057</v>
      </c>
      <c r="L32104" t="s">
        <v>140</v>
      </c>
      <c r="M32104" t="s">
        <v>140</v>
      </c>
      <c r="N32104" t="s">
        <v>140</v>
      </c>
      <c r="O32104" t="s">
        <v>1057</v>
      </c>
      <c r="P32104" t="s">
        <v>1057</v>
      </c>
      <c r="Q32104" t="s">
        <v>140</v>
      </c>
      <c r="R32104" t="s">
        <v>1073</v>
      </c>
      <c r="S32104" t="s">
        <v>1065</v>
      </c>
      <c r="T32104" t="s">
        <v>1057</v>
      </c>
      <c r="U32104" t="s">
        <v>841</v>
      </c>
    </row>
    <row r="32105" spans="1:21" x14ac:dyDescent="0.35">
      <c r="A32105" t="s">
        <v>20</v>
      </c>
      <c r="B32105" t="s">
        <v>2299</v>
      </c>
      <c r="C32105">
        <v>12</v>
      </c>
      <c r="D32105" t="s">
        <v>472</v>
      </c>
      <c r="E32105" t="s">
        <v>140</v>
      </c>
      <c r="F32105" t="s">
        <v>140</v>
      </c>
      <c r="G32105" t="s">
        <v>140</v>
      </c>
      <c r="H32105" t="s">
        <v>140</v>
      </c>
      <c r="I32105" t="s">
        <v>1050</v>
      </c>
      <c r="J32105" t="s">
        <v>140</v>
      </c>
      <c r="K32105" t="s">
        <v>140</v>
      </c>
      <c r="L32105" t="s">
        <v>140</v>
      </c>
      <c r="M32105" t="s">
        <v>1044</v>
      </c>
      <c r="N32105" t="s">
        <v>140</v>
      </c>
      <c r="O32105" t="s">
        <v>140</v>
      </c>
      <c r="P32105" t="s">
        <v>1050</v>
      </c>
      <c r="Q32105" t="s">
        <v>140</v>
      </c>
      <c r="R32105" t="s">
        <v>140</v>
      </c>
      <c r="S32105" t="s">
        <v>140</v>
      </c>
      <c r="T32105" t="s">
        <v>746</v>
      </c>
      <c r="U32105" t="s">
        <v>996</v>
      </c>
    </row>
    <row r="32106" spans="1:21" x14ac:dyDescent="0.35">
      <c r="A32106" t="s">
        <v>20</v>
      </c>
      <c r="B32106" t="s">
        <v>2300</v>
      </c>
      <c r="C32106">
        <v>10</v>
      </c>
      <c r="D32106" t="s">
        <v>166</v>
      </c>
      <c r="E32106" t="s">
        <v>140</v>
      </c>
      <c r="F32106" t="s">
        <v>140</v>
      </c>
      <c r="G32106" t="s">
        <v>140</v>
      </c>
      <c r="H32106" t="s">
        <v>140</v>
      </c>
      <c r="I32106" t="s">
        <v>996</v>
      </c>
      <c r="J32106" t="s">
        <v>140</v>
      </c>
      <c r="K32106" t="s">
        <v>140</v>
      </c>
      <c r="L32106" t="s">
        <v>140</v>
      </c>
      <c r="M32106" t="s">
        <v>140</v>
      </c>
      <c r="N32106" t="s">
        <v>140</v>
      </c>
      <c r="O32106" t="s">
        <v>140</v>
      </c>
      <c r="P32106" t="s">
        <v>140</v>
      </c>
      <c r="Q32106" t="s">
        <v>140</v>
      </c>
      <c r="R32106" t="s">
        <v>140</v>
      </c>
      <c r="S32106" t="s">
        <v>140</v>
      </c>
      <c r="T32106" t="s">
        <v>140</v>
      </c>
      <c r="U32106" t="s">
        <v>481</v>
      </c>
    </row>
    <row r="32107" spans="1:21" x14ac:dyDescent="0.35">
      <c r="A32107" t="s">
        <v>20</v>
      </c>
      <c r="B32107" t="s">
        <v>2301</v>
      </c>
      <c r="C32107">
        <v>5</v>
      </c>
      <c r="D32107" t="s">
        <v>423</v>
      </c>
      <c r="E32107" t="s">
        <v>140</v>
      </c>
      <c r="F32107" t="s">
        <v>140</v>
      </c>
      <c r="G32107" t="s">
        <v>140</v>
      </c>
      <c r="H32107" t="s">
        <v>140</v>
      </c>
      <c r="I32107" t="s">
        <v>140</v>
      </c>
      <c r="J32107" t="s">
        <v>422</v>
      </c>
      <c r="K32107" t="s">
        <v>140</v>
      </c>
      <c r="L32107" t="s">
        <v>140</v>
      </c>
      <c r="M32107" t="s">
        <v>140</v>
      </c>
      <c r="N32107" t="s">
        <v>140</v>
      </c>
      <c r="O32107" t="s">
        <v>140</v>
      </c>
      <c r="P32107" t="s">
        <v>140</v>
      </c>
      <c r="Q32107" t="s">
        <v>140</v>
      </c>
      <c r="R32107" t="s">
        <v>140</v>
      </c>
      <c r="S32107" t="s">
        <v>140</v>
      </c>
      <c r="T32107" t="s">
        <v>140</v>
      </c>
      <c r="U32107" t="s">
        <v>140</v>
      </c>
    </row>
    <row r="32108" spans="1:21" x14ac:dyDescent="0.35">
      <c r="A32108" t="s">
        <v>20</v>
      </c>
      <c r="B32108" t="s">
        <v>2302</v>
      </c>
      <c r="C32108">
        <v>25</v>
      </c>
      <c r="D32108" t="s">
        <v>997</v>
      </c>
      <c r="E32108" t="s">
        <v>140</v>
      </c>
      <c r="F32108" t="s">
        <v>140</v>
      </c>
      <c r="G32108" t="s">
        <v>140</v>
      </c>
      <c r="H32108" t="s">
        <v>140</v>
      </c>
      <c r="I32108" t="s">
        <v>140</v>
      </c>
      <c r="J32108" t="s">
        <v>140</v>
      </c>
      <c r="K32108" t="s">
        <v>140</v>
      </c>
      <c r="L32108" t="s">
        <v>140</v>
      </c>
      <c r="M32108" t="s">
        <v>140</v>
      </c>
      <c r="N32108" t="s">
        <v>140</v>
      </c>
      <c r="O32108" t="s">
        <v>140</v>
      </c>
      <c r="P32108" t="s">
        <v>140</v>
      </c>
      <c r="Q32108" t="s">
        <v>140</v>
      </c>
      <c r="R32108" t="s">
        <v>140</v>
      </c>
      <c r="S32108" t="s">
        <v>140</v>
      </c>
      <c r="T32108" t="s">
        <v>140</v>
      </c>
      <c r="U32108" t="s">
        <v>996</v>
      </c>
    </row>
    <row r="32109" spans="1:21" x14ac:dyDescent="0.35">
      <c r="A32109" t="s">
        <v>21</v>
      </c>
      <c r="B32109" t="s">
        <v>2299</v>
      </c>
      <c r="C32109">
        <v>6</v>
      </c>
      <c r="D32109" t="s">
        <v>613</v>
      </c>
      <c r="E32109" t="s">
        <v>140</v>
      </c>
      <c r="F32109" t="s">
        <v>140</v>
      </c>
      <c r="G32109" t="s">
        <v>140</v>
      </c>
      <c r="H32109" t="s">
        <v>614</v>
      </c>
      <c r="I32109" t="s">
        <v>140</v>
      </c>
      <c r="J32109" t="s">
        <v>140</v>
      </c>
      <c r="K32109" t="s">
        <v>140</v>
      </c>
      <c r="L32109" t="s">
        <v>140</v>
      </c>
      <c r="M32109" t="s">
        <v>614</v>
      </c>
      <c r="N32109" t="s">
        <v>140</v>
      </c>
      <c r="O32109" t="s">
        <v>140</v>
      </c>
      <c r="P32109" t="s">
        <v>140</v>
      </c>
      <c r="Q32109" t="s">
        <v>140</v>
      </c>
      <c r="R32109" t="s">
        <v>140</v>
      </c>
      <c r="S32109" t="s">
        <v>140</v>
      </c>
      <c r="T32109" t="s">
        <v>140</v>
      </c>
      <c r="U32109" t="s">
        <v>140</v>
      </c>
    </row>
    <row r="32110" spans="1:21" x14ac:dyDescent="0.35">
      <c r="A32110" t="s">
        <v>21</v>
      </c>
      <c r="B32110" t="s">
        <v>2300</v>
      </c>
      <c r="C32110">
        <v>15</v>
      </c>
      <c r="D32110" t="s">
        <v>1188</v>
      </c>
      <c r="E32110" t="s">
        <v>140</v>
      </c>
      <c r="F32110" t="s">
        <v>140</v>
      </c>
      <c r="G32110" t="s">
        <v>140</v>
      </c>
      <c r="H32110" t="s">
        <v>801</v>
      </c>
      <c r="I32110" t="s">
        <v>140</v>
      </c>
      <c r="J32110" t="s">
        <v>140</v>
      </c>
      <c r="K32110" t="s">
        <v>140</v>
      </c>
      <c r="L32110" t="s">
        <v>140</v>
      </c>
      <c r="M32110" t="s">
        <v>140</v>
      </c>
      <c r="N32110" t="s">
        <v>140</v>
      </c>
      <c r="O32110" t="s">
        <v>801</v>
      </c>
      <c r="P32110" t="s">
        <v>801</v>
      </c>
      <c r="Q32110" t="s">
        <v>140</v>
      </c>
      <c r="R32110" t="s">
        <v>140</v>
      </c>
      <c r="S32110" t="s">
        <v>140</v>
      </c>
      <c r="T32110" t="s">
        <v>801</v>
      </c>
      <c r="U32110" t="s">
        <v>140</v>
      </c>
    </row>
    <row r="32111" spans="1:21" x14ac:dyDescent="0.35">
      <c r="A32111" t="s">
        <v>21</v>
      </c>
      <c r="B32111" t="s">
        <v>2301</v>
      </c>
      <c r="C32111">
        <v>3</v>
      </c>
      <c r="D32111" t="s">
        <v>195</v>
      </c>
      <c r="E32111" t="s">
        <v>140</v>
      </c>
      <c r="F32111" t="s">
        <v>140</v>
      </c>
      <c r="G32111" t="s">
        <v>140</v>
      </c>
      <c r="H32111" t="s">
        <v>140</v>
      </c>
      <c r="I32111" t="s">
        <v>140</v>
      </c>
      <c r="J32111" t="s">
        <v>140</v>
      </c>
      <c r="K32111" t="s">
        <v>140</v>
      </c>
      <c r="L32111" t="s">
        <v>140</v>
      </c>
      <c r="M32111" t="s">
        <v>140</v>
      </c>
      <c r="N32111" t="s">
        <v>140</v>
      </c>
      <c r="O32111" t="s">
        <v>140</v>
      </c>
      <c r="P32111" t="s">
        <v>140</v>
      </c>
      <c r="Q32111" t="s">
        <v>140</v>
      </c>
      <c r="R32111" t="s">
        <v>140</v>
      </c>
      <c r="S32111" t="s">
        <v>140</v>
      </c>
      <c r="T32111" t="s">
        <v>140</v>
      </c>
      <c r="U32111" t="s">
        <v>196</v>
      </c>
    </row>
    <row r="32112" spans="1:21" x14ac:dyDescent="0.35">
      <c r="A32112" t="s">
        <v>21</v>
      </c>
      <c r="B32112" t="s">
        <v>2302</v>
      </c>
      <c r="C32112">
        <v>33</v>
      </c>
      <c r="D32112" t="s">
        <v>931</v>
      </c>
      <c r="E32112" t="s">
        <v>788</v>
      </c>
      <c r="F32112" t="s">
        <v>1060</v>
      </c>
      <c r="G32112" t="s">
        <v>1060</v>
      </c>
      <c r="H32112" t="s">
        <v>1060</v>
      </c>
      <c r="I32112" t="s">
        <v>1060</v>
      </c>
      <c r="J32112" t="s">
        <v>1044</v>
      </c>
      <c r="K32112" t="s">
        <v>1060</v>
      </c>
      <c r="L32112" t="s">
        <v>140</v>
      </c>
      <c r="M32112" t="s">
        <v>1044</v>
      </c>
      <c r="N32112" t="s">
        <v>1060</v>
      </c>
      <c r="O32112" t="s">
        <v>1060</v>
      </c>
      <c r="P32112" t="s">
        <v>1044</v>
      </c>
      <c r="Q32112" t="s">
        <v>1060</v>
      </c>
      <c r="R32112" t="s">
        <v>1060</v>
      </c>
      <c r="S32112" t="s">
        <v>1060</v>
      </c>
      <c r="T32112" t="s">
        <v>1044</v>
      </c>
      <c r="U32112" t="s">
        <v>788</v>
      </c>
    </row>
    <row r="32113" spans="1:21" x14ac:dyDescent="0.35">
      <c r="A32113" t="s">
        <v>22</v>
      </c>
      <c r="B32113" t="s">
        <v>2299</v>
      </c>
      <c r="C32113">
        <v>14</v>
      </c>
      <c r="D32113" t="s">
        <v>840</v>
      </c>
      <c r="E32113" t="s">
        <v>140</v>
      </c>
      <c r="F32113" t="s">
        <v>140</v>
      </c>
      <c r="G32113" t="s">
        <v>140</v>
      </c>
      <c r="H32113" t="s">
        <v>117</v>
      </c>
      <c r="I32113" t="s">
        <v>140</v>
      </c>
      <c r="J32113" t="s">
        <v>140</v>
      </c>
      <c r="K32113" t="s">
        <v>140</v>
      </c>
      <c r="L32113" t="s">
        <v>140</v>
      </c>
      <c r="M32113" t="s">
        <v>140</v>
      </c>
      <c r="N32113" t="s">
        <v>140</v>
      </c>
      <c r="O32113" t="s">
        <v>140</v>
      </c>
      <c r="P32113" t="s">
        <v>140</v>
      </c>
      <c r="Q32113" t="s">
        <v>140</v>
      </c>
      <c r="R32113" t="s">
        <v>140</v>
      </c>
      <c r="S32113" t="s">
        <v>140</v>
      </c>
      <c r="T32113" t="s">
        <v>140</v>
      </c>
      <c r="U32113" t="s">
        <v>1056</v>
      </c>
    </row>
    <row r="32114" spans="1:21" x14ac:dyDescent="0.35">
      <c r="A32114" t="s">
        <v>22</v>
      </c>
      <c r="B32114" t="s">
        <v>2300</v>
      </c>
      <c r="C32114">
        <v>5</v>
      </c>
      <c r="D32114" t="s">
        <v>177</v>
      </c>
      <c r="E32114" t="s">
        <v>140</v>
      </c>
      <c r="F32114" t="s">
        <v>140</v>
      </c>
      <c r="G32114" t="s">
        <v>140</v>
      </c>
      <c r="H32114" t="s">
        <v>140</v>
      </c>
      <c r="I32114" t="s">
        <v>140</v>
      </c>
      <c r="J32114" t="s">
        <v>140</v>
      </c>
      <c r="K32114" t="s">
        <v>140</v>
      </c>
      <c r="L32114" t="s">
        <v>140</v>
      </c>
      <c r="M32114" t="s">
        <v>140</v>
      </c>
      <c r="N32114" t="s">
        <v>140</v>
      </c>
      <c r="O32114" t="s">
        <v>140</v>
      </c>
      <c r="P32114" t="s">
        <v>140</v>
      </c>
      <c r="Q32114" t="s">
        <v>140</v>
      </c>
      <c r="R32114" t="s">
        <v>140</v>
      </c>
      <c r="S32114" t="s">
        <v>140</v>
      </c>
      <c r="T32114" t="s">
        <v>140</v>
      </c>
      <c r="U32114" t="s">
        <v>140</v>
      </c>
    </row>
    <row r="32115" spans="1:21" x14ac:dyDescent="0.35">
      <c r="A32115" t="s">
        <v>22</v>
      </c>
      <c r="B32115" t="s">
        <v>2301</v>
      </c>
      <c r="C32115">
        <v>11</v>
      </c>
      <c r="D32115" t="s">
        <v>1122</v>
      </c>
      <c r="E32115" t="s">
        <v>140</v>
      </c>
      <c r="F32115" t="s">
        <v>140</v>
      </c>
      <c r="G32115" t="s">
        <v>140</v>
      </c>
      <c r="H32115" t="s">
        <v>140</v>
      </c>
      <c r="I32115" t="s">
        <v>140</v>
      </c>
      <c r="J32115" t="s">
        <v>1049</v>
      </c>
      <c r="K32115" t="s">
        <v>140</v>
      </c>
      <c r="L32115" t="s">
        <v>140</v>
      </c>
      <c r="M32115" t="s">
        <v>140</v>
      </c>
      <c r="N32115" t="s">
        <v>140</v>
      </c>
      <c r="O32115" t="s">
        <v>140</v>
      </c>
      <c r="P32115" t="s">
        <v>140</v>
      </c>
      <c r="Q32115" t="s">
        <v>140</v>
      </c>
      <c r="R32115" t="s">
        <v>140</v>
      </c>
      <c r="S32115" t="s">
        <v>140</v>
      </c>
      <c r="T32115" t="s">
        <v>140</v>
      </c>
      <c r="U32115" t="s">
        <v>140</v>
      </c>
    </row>
    <row r="32116" spans="1:21" x14ac:dyDescent="0.35">
      <c r="A32116" t="s">
        <v>22</v>
      </c>
      <c r="B32116" t="s">
        <v>2302</v>
      </c>
      <c r="C32116">
        <v>38</v>
      </c>
      <c r="D32116" t="s">
        <v>916</v>
      </c>
      <c r="E32116" t="s">
        <v>1019</v>
      </c>
      <c r="F32116" t="s">
        <v>140</v>
      </c>
      <c r="G32116" t="s">
        <v>140</v>
      </c>
      <c r="H32116" t="s">
        <v>939</v>
      </c>
      <c r="I32116" t="s">
        <v>140</v>
      </c>
      <c r="J32116" t="s">
        <v>140</v>
      </c>
      <c r="K32116" t="s">
        <v>140</v>
      </c>
      <c r="L32116" t="s">
        <v>1058</v>
      </c>
      <c r="M32116" t="s">
        <v>140</v>
      </c>
      <c r="N32116" t="s">
        <v>140</v>
      </c>
      <c r="O32116" t="s">
        <v>140</v>
      </c>
      <c r="P32116" t="s">
        <v>1019</v>
      </c>
      <c r="Q32116" t="s">
        <v>140</v>
      </c>
      <c r="R32116" t="s">
        <v>140</v>
      </c>
      <c r="S32116" t="s">
        <v>140</v>
      </c>
      <c r="T32116" t="s">
        <v>1019</v>
      </c>
      <c r="U32116" t="s">
        <v>99</v>
      </c>
    </row>
    <row r="32117" spans="1:21" x14ac:dyDescent="0.35">
      <c r="A32117" t="s">
        <v>23</v>
      </c>
      <c r="B32117" t="s">
        <v>2299</v>
      </c>
      <c r="C32117">
        <v>8</v>
      </c>
      <c r="D32117" t="s">
        <v>899</v>
      </c>
      <c r="E32117" t="s">
        <v>140</v>
      </c>
      <c r="F32117" t="s">
        <v>140</v>
      </c>
      <c r="G32117" t="s">
        <v>1058</v>
      </c>
      <c r="H32117" t="s">
        <v>527</v>
      </c>
      <c r="I32117" t="s">
        <v>349</v>
      </c>
      <c r="J32117" t="s">
        <v>140</v>
      </c>
      <c r="K32117" t="s">
        <v>140</v>
      </c>
      <c r="L32117" t="s">
        <v>140</v>
      </c>
      <c r="M32117" t="s">
        <v>527</v>
      </c>
      <c r="N32117" t="s">
        <v>140</v>
      </c>
      <c r="O32117" t="s">
        <v>140</v>
      </c>
      <c r="P32117" t="s">
        <v>140</v>
      </c>
      <c r="Q32117" t="s">
        <v>140</v>
      </c>
      <c r="R32117" t="s">
        <v>527</v>
      </c>
      <c r="S32117" t="s">
        <v>140</v>
      </c>
      <c r="T32117" t="s">
        <v>140</v>
      </c>
      <c r="U32117" t="s">
        <v>140</v>
      </c>
    </row>
    <row r="32118" spans="1:21" x14ac:dyDescent="0.35">
      <c r="A32118" t="s">
        <v>23</v>
      </c>
      <c r="B32118" t="s">
        <v>2300</v>
      </c>
      <c r="C32118">
        <v>3</v>
      </c>
      <c r="D32118" t="s">
        <v>177</v>
      </c>
      <c r="E32118" t="s">
        <v>140</v>
      </c>
      <c r="F32118" t="s">
        <v>140</v>
      </c>
      <c r="G32118" t="s">
        <v>140</v>
      </c>
      <c r="H32118" t="s">
        <v>140</v>
      </c>
      <c r="I32118" t="s">
        <v>140</v>
      </c>
      <c r="J32118" t="s">
        <v>140</v>
      </c>
      <c r="K32118" t="s">
        <v>140</v>
      </c>
      <c r="L32118" t="s">
        <v>140</v>
      </c>
      <c r="M32118" t="s">
        <v>140</v>
      </c>
      <c r="N32118" t="s">
        <v>140</v>
      </c>
      <c r="O32118" t="s">
        <v>140</v>
      </c>
      <c r="P32118" t="s">
        <v>140</v>
      </c>
      <c r="Q32118" t="s">
        <v>140</v>
      </c>
      <c r="R32118" t="s">
        <v>140</v>
      </c>
      <c r="S32118" t="s">
        <v>140</v>
      </c>
      <c r="T32118" t="s">
        <v>140</v>
      </c>
      <c r="U32118" t="s">
        <v>140</v>
      </c>
    </row>
    <row r="32119" spans="1:21" x14ac:dyDescent="0.35">
      <c r="A32119" t="s">
        <v>23</v>
      </c>
      <c r="B32119" t="s">
        <v>2301</v>
      </c>
      <c r="C32119">
        <v>1</v>
      </c>
      <c r="D32119" t="s">
        <v>177</v>
      </c>
      <c r="E32119" t="s">
        <v>140</v>
      </c>
      <c r="F32119" t="s">
        <v>140</v>
      </c>
      <c r="G32119" t="s">
        <v>140</v>
      </c>
      <c r="H32119" t="s">
        <v>140</v>
      </c>
      <c r="I32119" t="s">
        <v>140</v>
      </c>
      <c r="J32119" t="s">
        <v>140</v>
      </c>
      <c r="K32119" t="s">
        <v>140</v>
      </c>
      <c r="L32119" t="s">
        <v>140</v>
      </c>
      <c r="M32119" t="s">
        <v>140</v>
      </c>
      <c r="N32119" t="s">
        <v>140</v>
      </c>
      <c r="O32119" t="s">
        <v>140</v>
      </c>
      <c r="P32119" t="s">
        <v>140</v>
      </c>
      <c r="Q32119" t="s">
        <v>140</v>
      </c>
      <c r="R32119" t="s">
        <v>140</v>
      </c>
      <c r="S32119" t="s">
        <v>140</v>
      </c>
      <c r="T32119" t="s">
        <v>140</v>
      </c>
      <c r="U32119" t="s">
        <v>140</v>
      </c>
    </row>
    <row r="32120" spans="1:21" x14ac:dyDescent="0.35">
      <c r="A32120" t="s">
        <v>23</v>
      </c>
      <c r="B32120" t="s">
        <v>2302</v>
      </c>
      <c r="C32120">
        <v>38</v>
      </c>
      <c r="D32120" t="s">
        <v>56</v>
      </c>
      <c r="E32120" t="s">
        <v>949</v>
      </c>
      <c r="F32120" t="s">
        <v>949</v>
      </c>
      <c r="G32120" t="s">
        <v>140</v>
      </c>
      <c r="H32120" t="s">
        <v>1017</v>
      </c>
      <c r="I32120" t="s">
        <v>140</v>
      </c>
      <c r="J32120" t="s">
        <v>140</v>
      </c>
      <c r="K32120" t="s">
        <v>140</v>
      </c>
      <c r="L32120" t="s">
        <v>140</v>
      </c>
      <c r="M32120" t="s">
        <v>849</v>
      </c>
      <c r="N32120" t="s">
        <v>140</v>
      </c>
      <c r="O32120" t="s">
        <v>140</v>
      </c>
      <c r="P32120" t="s">
        <v>140</v>
      </c>
      <c r="Q32120" t="s">
        <v>140</v>
      </c>
      <c r="R32120" t="s">
        <v>140</v>
      </c>
      <c r="S32120" t="s">
        <v>140</v>
      </c>
      <c r="T32120" t="s">
        <v>140</v>
      </c>
      <c r="U32120" t="s">
        <v>973</v>
      </c>
    </row>
    <row r="32121" spans="1:21" x14ac:dyDescent="0.35">
      <c r="A32121" t="s">
        <v>24</v>
      </c>
      <c r="B32121" t="s">
        <v>2299</v>
      </c>
      <c r="C32121">
        <v>16</v>
      </c>
      <c r="D32121" t="s">
        <v>88</v>
      </c>
      <c r="E32121" t="s">
        <v>140</v>
      </c>
      <c r="F32121" t="s">
        <v>140</v>
      </c>
      <c r="G32121" t="s">
        <v>140</v>
      </c>
      <c r="H32121" t="s">
        <v>140</v>
      </c>
      <c r="I32121" t="s">
        <v>140</v>
      </c>
      <c r="J32121" t="s">
        <v>140</v>
      </c>
      <c r="K32121" t="s">
        <v>140</v>
      </c>
      <c r="L32121" t="s">
        <v>140</v>
      </c>
      <c r="M32121" t="s">
        <v>1018</v>
      </c>
      <c r="N32121" t="s">
        <v>140</v>
      </c>
      <c r="O32121" t="s">
        <v>140</v>
      </c>
      <c r="P32121" t="s">
        <v>87</v>
      </c>
      <c r="Q32121" t="s">
        <v>140</v>
      </c>
      <c r="R32121" t="s">
        <v>1018</v>
      </c>
      <c r="S32121" t="s">
        <v>1018</v>
      </c>
      <c r="T32121" t="s">
        <v>140</v>
      </c>
      <c r="U32121" t="s">
        <v>140</v>
      </c>
    </row>
    <row r="32122" spans="1:21" x14ac:dyDescent="0.35">
      <c r="A32122" t="s">
        <v>24</v>
      </c>
      <c r="B32122" t="s">
        <v>2300</v>
      </c>
      <c r="C32122">
        <v>15</v>
      </c>
      <c r="D32122" t="s">
        <v>426</v>
      </c>
      <c r="E32122" t="s">
        <v>140</v>
      </c>
      <c r="F32122" t="s">
        <v>99</v>
      </c>
      <c r="G32122" t="s">
        <v>140</v>
      </c>
      <c r="H32122" t="s">
        <v>99</v>
      </c>
      <c r="I32122" t="s">
        <v>140</v>
      </c>
      <c r="J32122" t="s">
        <v>99</v>
      </c>
      <c r="K32122" t="s">
        <v>140</v>
      </c>
      <c r="L32122" t="s">
        <v>140</v>
      </c>
      <c r="M32122" t="s">
        <v>140</v>
      </c>
      <c r="N32122" t="s">
        <v>140</v>
      </c>
      <c r="O32122" t="s">
        <v>140</v>
      </c>
      <c r="P32122" t="s">
        <v>1073</v>
      </c>
      <c r="Q32122" t="s">
        <v>140</v>
      </c>
      <c r="R32122" t="s">
        <v>140</v>
      </c>
      <c r="S32122" t="s">
        <v>1106</v>
      </c>
      <c r="T32122" t="s">
        <v>140</v>
      </c>
      <c r="U32122" t="s">
        <v>1106</v>
      </c>
    </row>
    <row r="32123" spans="1:21" x14ac:dyDescent="0.35">
      <c r="A32123" t="s">
        <v>24</v>
      </c>
      <c r="B32123" t="s">
        <v>2301</v>
      </c>
      <c r="C32123">
        <v>18</v>
      </c>
      <c r="D32123" t="s">
        <v>1158</v>
      </c>
      <c r="E32123" t="s">
        <v>140</v>
      </c>
      <c r="F32123" t="s">
        <v>140</v>
      </c>
      <c r="G32123" t="s">
        <v>140</v>
      </c>
      <c r="H32123" t="s">
        <v>140</v>
      </c>
      <c r="I32123" t="s">
        <v>140</v>
      </c>
      <c r="J32123" t="s">
        <v>140</v>
      </c>
      <c r="K32123" t="s">
        <v>140</v>
      </c>
      <c r="L32123" t="s">
        <v>140</v>
      </c>
      <c r="M32123" t="s">
        <v>140</v>
      </c>
      <c r="N32123" t="s">
        <v>140</v>
      </c>
      <c r="O32123" t="s">
        <v>140</v>
      </c>
      <c r="P32123" t="s">
        <v>140</v>
      </c>
      <c r="Q32123" t="s">
        <v>140</v>
      </c>
      <c r="R32123" t="s">
        <v>140</v>
      </c>
      <c r="S32123" t="s">
        <v>140</v>
      </c>
      <c r="T32123" t="s">
        <v>1054</v>
      </c>
      <c r="U32123" t="s">
        <v>517</v>
      </c>
    </row>
    <row r="32124" spans="1:21" x14ac:dyDescent="0.35">
      <c r="A32124" t="s">
        <v>24</v>
      </c>
      <c r="B32124" t="s">
        <v>2302</v>
      </c>
      <c r="C32124">
        <v>23</v>
      </c>
      <c r="D32124" t="s">
        <v>642</v>
      </c>
      <c r="E32124" t="s">
        <v>733</v>
      </c>
      <c r="F32124" t="s">
        <v>733</v>
      </c>
      <c r="G32124" t="s">
        <v>140</v>
      </c>
      <c r="H32124" t="s">
        <v>140</v>
      </c>
      <c r="I32124" t="s">
        <v>140</v>
      </c>
      <c r="J32124" t="s">
        <v>140</v>
      </c>
      <c r="K32124" t="s">
        <v>140</v>
      </c>
      <c r="L32124" t="s">
        <v>140</v>
      </c>
      <c r="M32124" t="s">
        <v>733</v>
      </c>
      <c r="N32124" t="s">
        <v>140</v>
      </c>
      <c r="O32124" t="s">
        <v>140</v>
      </c>
      <c r="P32124" t="s">
        <v>733</v>
      </c>
      <c r="Q32124" t="s">
        <v>140</v>
      </c>
      <c r="R32124" t="s">
        <v>140</v>
      </c>
      <c r="S32124" t="s">
        <v>140</v>
      </c>
      <c r="T32124" t="s">
        <v>140</v>
      </c>
      <c r="U32124" t="s">
        <v>733</v>
      </c>
    </row>
    <row r="32125" spans="1:21" x14ac:dyDescent="0.35">
      <c r="A32125" t="s">
        <v>25</v>
      </c>
      <c r="B32125" t="s">
        <v>2299</v>
      </c>
      <c r="C32125">
        <v>26</v>
      </c>
      <c r="D32125" t="s">
        <v>128</v>
      </c>
      <c r="E32125" t="s">
        <v>140</v>
      </c>
      <c r="F32125" t="s">
        <v>1007</v>
      </c>
      <c r="G32125" t="s">
        <v>140</v>
      </c>
      <c r="H32125" t="s">
        <v>140</v>
      </c>
      <c r="I32125" t="s">
        <v>140</v>
      </c>
      <c r="J32125" t="s">
        <v>140</v>
      </c>
      <c r="K32125" t="s">
        <v>140</v>
      </c>
      <c r="L32125" t="s">
        <v>140</v>
      </c>
      <c r="M32125" t="s">
        <v>939</v>
      </c>
      <c r="N32125" t="s">
        <v>140</v>
      </c>
      <c r="O32125" t="s">
        <v>140</v>
      </c>
      <c r="P32125" t="s">
        <v>140</v>
      </c>
      <c r="Q32125" t="s">
        <v>140</v>
      </c>
      <c r="R32125" t="s">
        <v>915</v>
      </c>
      <c r="S32125" t="s">
        <v>140</v>
      </c>
      <c r="T32125" t="s">
        <v>140</v>
      </c>
      <c r="U32125" t="s">
        <v>1047</v>
      </c>
    </row>
    <row r="32126" spans="1:21" x14ac:dyDescent="0.35">
      <c r="A32126" t="s">
        <v>25</v>
      </c>
      <c r="B32126" t="s">
        <v>2300</v>
      </c>
      <c r="C32126">
        <v>10</v>
      </c>
      <c r="D32126" t="s">
        <v>177</v>
      </c>
      <c r="E32126" t="s">
        <v>140</v>
      </c>
      <c r="F32126" t="s">
        <v>140</v>
      </c>
      <c r="G32126" t="s">
        <v>140</v>
      </c>
      <c r="H32126" t="s">
        <v>140</v>
      </c>
      <c r="I32126" t="s">
        <v>140</v>
      </c>
      <c r="J32126" t="s">
        <v>140</v>
      </c>
      <c r="K32126" t="s">
        <v>140</v>
      </c>
      <c r="L32126" t="s">
        <v>140</v>
      </c>
      <c r="M32126" t="s">
        <v>140</v>
      </c>
      <c r="N32126" t="s">
        <v>140</v>
      </c>
      <c r="O32126" t="s">
        <v>140</v>
      </c>
      <c r="P32126" t="s">
        <v>140</v>
      </c>
      <c r="Q32126" t="s">
        <v>140</v>
      </c>
      <c r="R32126" t="s">
        <v>140</v>
      </c>
      <c r="S32126" t="s">
        <v>140</v>
      </c>
      <c r="T32126" t="s">
        <v>140</v>
      </c>
      <c r="U32126" t="s">
        <v>140</v>
      </c>
    </row>
    <row r="32127" spans="1:21" x14ac:dyDescent="0.35">
      <c r="A32127" t="s">
        <v>25</v>
      </c>
      <c r="B32127" t="s">
        <v>2301</v>
      </c>
      <c r="C32127">
        <v>9</v>
      </c>
      <c r="D32127" t="s">
        <v>1081</v>
      </c>
      <c r="E32127" t="s">
        <v>140</v>
      </c>
      <c r="F32127" t="s">
        <v>140</v>
      </c>
      <c r="G32127" t="s">
        <v>140</v>
      </c>
      <c r="H32127" t="s">
        <v>140</v>
      </c>
      <c r="I32127" t="s">
        <v>140</v>
      </c>
      <c r="J32127" t="s">
        <v>140</v>
      </c>
      <c r="K32127" t="s">
        <v>140</v>
      </c>
      <c r="L32127" t="s">
        <v>140</v>
      </c>
      <c r="M32127" t="s">
        <v>1057</v>
      </c>
      <c r="N32127" t="s">
        <v>140</v>
      </c>
      <c r="O32127" t="s">
        <v>140</v>
      </c>
      <c r="P32127" t="s">
        <v>1057</v>
      </c>
      <c r="Q32127" t="s">
        <v>140</v>
      </c>
      <c r="R32127" t="s">
        <v>1057</v>
      </c>
      <c r="S32127" t="s">
        <v>140</v>
      </c>
      <c r="T32127" t="s">
        <v>140</v>
      </c>
      <c r="U32127" t="s">
        <v>123</v>
      </c>
    </row>
    <row r="32128" spans="1:21" x14ac:dyDescent="0.35">
      <c r="A32128" t="s">
        <v>25</v>
      </c>
      <c r="B32128" t="s">
        <v>2302</v>
      </c>
      <c r="C32128">
        <v>21</v>
      </c>
      <c r="D32128" t="s">
        <v>640</v>
      </c>
      <c r="E32128" t="s">
        <v>140</v>
      </c>
      <c r="F32128" t="s">
        <v>140</v>
      </c>
      <c r="G32128" t="s">
        <v>140</v>
      </c>
      <c r="H32128" t="s">
        <v>140</v>
      </c>
      <c r="I32128" t="s">
        <v>140</v>
      </c>
      <c r="J32128" t="s">
        <v>140</v>
      </c>
      <c r="K32128" t="s">
        <v>140</v>
      </c>
      <c r="L32128" t="s">
        <v>140</v>
      </c>
      <c r="M32128" t="s">
        <v>140</v>
      </c>
      <c r="N32128" t="s">
        <v>140</v>
      </c>
      <c r="O32128" t="s">
        <v>140</v>
      </c>
      <c r="P32128" t="s">
        <v>140</v>
      </c>
      <c r="Q32128" t="s">
        <v>140</v>
      </c>
      <c r="R32128" t="s">
        <v>140</v>
      </c>
      <c r="S32128" t="s">
        <v>140</v>
      </c>
      <c r="T32128" t="s">
        <v>140</v>
      </c>
      <c r="U32128" t="s">
        <v>641</v>
      </c>
    </row>
    <row r="32129" spans="1:21" x14ac:dyDescent="0.35">
      <c r="A32129" t="s">
        <v>26</v>
      </c>
      <c r="B32129" t="s">
        <v>2299</v>
      </c>
      <c r="C32129">
        <v>18</v>
      </c>
      <c r="D32129" t="s">
        <v>669</v>
      </c>
      <c r="E32129" t="s">
        <v>140</v>
      </c>
      <c r="F32129" t="s">
        <v>140</v>
      </c>
      <c r="G32129" t="s">
        <v>140</v>
      </c>
      <c r="H32129" t="s">
        <v>140</v>
      </c>
      <c r="I32129" t="s">
        <v>140</v>
      </c>
      <c r="J32129" t="s">
        <v>140</v>
      </c>
      <c r="K32129" t="s">
        <v>140</v>
      </c>
      <c r="L32129" t="s">
        <v>140</v>
      </c>
      <c r="M32129" t="s">
        <v>140</v>
      </c>
      <c r="N32129" t="s">
        <v>140</v>
      </c>
      <c r="O32129" t="s">
        <v>140</v>
      </c>
      <c r="P32129" t="s">
        <v>140</v>
      </c>
      <c r="Q32129" t="s">
        <v>140</v>
      </c>
      <c r="R32129" t="s">
        <v>140</v>
      </c>
      <c r="S32129" t="s">
        <v>140</v>
      </c>
      <c r="T32129" t="s">
        <v>1047</v>
      </c>
      <c r="U32129" t="s">
        <v>729</v>
      </c>
    </row>
    <row r="32130" spans="1:21" x14ac:dyDescent="0.35">
      <c r="A32130" t="s">
        <v>26</v>
      </c>
      <c r="B32130" t="s">
        <v>2300</v>
      </c>
      <c r="C32130">
        <v>10</v>
      </c>
      <c r="D32130" t="s">
        <v>122</v>
      </c>
      <c r="E32130" t="s">
        <v>140</v>
      </c>
      <c r="F32130" t="s">
        <v>140</v>
      </c>
      <c r="G32130" t="s">
        <v>140</v>
      </c>
      <c r="H32130" t="s">
        <v>140</v>
      </c>
      <c r="I32130" t="s">
        <v>140</v>
      </c>
      <c r="J32130" t="s">
        <v>140</v>
      </c>
      <c r="K32130" t="s">
        <v>140</v>
      </c>
      <c r="L32130" t="s">
        <v>140</v>
      </c>
      <c r="M32130" t="s">
        <v>140</v>
      </c>
      <c r="N32130" t="s">
        <v>140</v>
      </c>
      <c r="O32130" t="s">
        <v>140</v>
      </c>
      <c r="P32130" t="s">
        <v>140</v>
      </c>
      <c r="Q32130" t="s">
        <v>121</v>
      </c>
      <c r="R32130" t="s">
        <v>140</v>
      </c>
      <c r="S32130" t="s">
        <v>140</v>
      </c>
      <c r="T32130" t="s">
        <v>140</v>
      </c>
      <c r="U32130" t="s">
        <v>140</v>
      </c>
    </row>
    <row r="32131" spans="1:21" x14ac:dyDescent="0.35">
      <c r="A32131" t="s">
        <v>26</v>
      </c>
      <c r="B32131" t="s">
        <v>2301</v>
      </c>
      <c r="C32131">
        <v>14</v>
      </c>
      <c r="D32131" t="s">
        <v>912</v>
      </c>
      <c r="E32131" t="s">
        <v>140</v>
      </c>
      <c r="F32131" t="s">
        <v>140</v>
      </c>
      <c r="G32131" t="s">
        <v>140</v>
      </c>
      <c r="H32131" t="s">
        <v>140</v>
      </c>
      <c r="I32131" t="s">
        <v>140</v>
      </c>
      <c r="J32131" t="s">
        <v>140</v>
      </c>
      <c r="K32131" t="s">
        <v>140</v>
      </c>
      <c r="L32131" t="s">
        <v>140</v>
      </c>
      <c r="M32131" t="s">
        <v>140</v>
      </c>
      <c r="N32131" t="s">
        <v>140</v>
      </c>
      <c r="O32131" t="s">
        <v>140</v>
      </c>
      <c r="P32131" t="s">
        <v>911</v>
      </c>
      <c r="Q32131" t="s">
        <v>140</v>
      </c>
      <c r="R32131" t="s">
        <v>140</v>
      </c>
      <c r="S32131" t="s">
        <v>140</v>
      </c>
      <c r="T32131" t="s">
        <v>140</v>
      </c>
      <c r="U32131" t="s">
        <v>140</v>
      </c>
    </row>
    <row r="32132" spans="1:21" x14ac:dyDescent="0.35">
      <c r="A32132" t="s">
        <v>26</v>
      </c>
      <c r="B32132" t="s">
        <v>2302</v>
      </c>
      <c r="C32132">
        <v>25</v>
      </c>
      <c r="D32132" t="s">
        <v>876</v>
      </c>
      <c r="E32132" t="s">
        <v>140</v>
      </c>
      <c r="F32132" t="s">
        <v>140</v>
      </c>
      <c r="G32132" t="s">
        <v>140</v>
      </c>
      <c r="H32132" t="s">
        <v>140</v>
      </c>
      <c r="I32132" t="s">
        <v>1052</v>
      </c>
      <c r="J32132" t="s">
        <v>140</v>
      </c>
      <c r="K32132" t="s">
        <v>140</v>
      </c>
      <c r="L32132" t="s">
        <v>140</v>
      </c>
      <c r="M32132" t="s">
        <v>140</v>
      </c>
      <c r="N32132" t="s">
        <v>140</v>
      </c>
      <c r="O32132" t="s">
        <v>140</v>
      </c>
      <c r="P32132" t="s">
        <v>140</v>
      </c>
      <c r="Q32132" t="s">
        <v>140</v>
      </c>
      <c r="R32132" t="s">
        <v>1052</v>
      </c>
      <c r="S32132" t="s">
        <v>140</v>
      </c>
      <c r="T32132" t="s">
        <v>1048</v>
      </c>
      <c r="U32132" t="s">
        <v>991</v>
      </c>
    </row>
    <row r="32133" spans="1:21" x14ac:dyDescent="0.35">
      <c r="A32133" t="s">
        <v>27</v>
      </c>
      <c r="B32133" t="s">
        <v>2299</v>
      </c>
      <c r="C32133">
        <v>13</v>
      </c>
      <c r="D32133" t="s">
        <v>680</v>
      </c>
      <c r="E32133" t="s">
        <v>140</v>
      </c>
      <c r="F32133" t="s">
        <v>140</v>
      </c>
      <c r="G32133" t="s">
        <v>140</v>
      </c>
      <c r="H32133" t="s">
        <v>140</v>
      </c>
      <c r="I32133" t="s">
        <v>140</v>
      </c>
      <c r="J32133" t="s">
        <v>140</v>
      </c>
      <c r="K32133" t="s">
        <v>140</v>
      </c>
      <c r="L32133" t="s">
        <v>140</v>
      </c>
      <c r="M32133" t="s">
        <v>140</v>
      </c>
      <c r="N32133" t="s">
        <v>140</v>
      </c>
      <c r="O32133" t="s">
        <v>140</v>
      </c>
      <c r="P32133" t="s">
        <v>140</v>
      </c>
      <c r="Q32133" t="s">
        <v>140</v>
      </c>
      <c r="R32133" t="s">
        <v>140</v>
      </c>
      <c r="S32133" t="s">
        <v>140</v>
      </c>
      <c r="T32133" t="s">
        <v>140</v>
      </c>
      <c r="U32133" t="s">
        <v>681</v>
      </c>
    </row>
    <row r="32134" spans="1:21" x14ac:dyDescent="0.35">
      <c r="A32134" t="s">
        <v>27</v>
      </c>
      <c r="B32134" t="s">
        <v>2300</v>
      </c>
      <c r="C32134">
        <v>13</v>
      </c>
      <c r="D32134" t="s">
        <v>957</v>
      </c>
      <c r="E32134" t="s">
        <v>140</v>
      </c>
      <c r="F32134" t="s">
        <v>140</v>
      </c>
      <c r="G32134" t="s">
        <v>140</v>
      </c>
      <c r="H32134" t="s">
        <v>1053</v>
      </c>
      <c r="I32134" t="s">
        <v>140</v>
      </c>
      <c r="J32134" t="s">
        <v>140</v>
      </c>
      <c r="K32134" t="s">
        <v>140</v>
      </c>
      <c r="L32134" t="s">
        <v>140</v>
      </c>
      <c r="M32134" t="s">
        <v>140</v>
      </c>
      <c r="N32134" t="s">
        <v>140</v>
      </c>
      <c r="O32134" t="s">
        <v>140</v>
      </c>
      <c r="P32134" t="s">
        <v>140</v>
      </c>
      <c r="Q32134" t="s">
        <v>140</v>
      </c>
      <c r="R32134" t="s">
        <v>140</v>
      </c>
      <c r="S32134" t="s">
        <v>147</v>
      </c>
      <c r="T32134" t="s">
        <v>147</v>
      </c>
      <c r="U32134" t="s">
        <v>140</v>
      </c>
    </row>
    <row r="32135" spans="1:21" x14ac:dyDescent="0.35">
      <c r="A32135" t="s">
        <v>27</v>
      </c>
      <c r="B32135" t="s">
        <v>2301</v>
      </c>
      <c r="C32135">
        <v>11</v>
      </c>
      <c r="D32135" t="s">
        <v>1077</v>
      </c>
      <c r="E32135" t="s">
        <v>140</v>
      </c>
      <c r="F32135" t="s">
        <v>140</v>
      </c>
      <c r="G32135" t="s">
        <v>140</v>
      </c>
      <c r="H32135" t="s">
        <v>1076</v>
      </c>
      <c r="I32135" t="s">
        <v>140</v>
      </c>
      <c r="J32135" t="s">
        <v>140</v>
      </c>
      <c r="K32135" t="s">
        <v>140</v>
      </c>
      <c r="L32135" t="s">
        <v>140</v>
      </c>
      <c r="M32135" t="s">
        <v>140</v>
      </c>
      <c r="N32135" t="s">
        <v>140</v>
      </c>
      <c r="O32135" t="s">
        <v>140</v>
      </c>
      <c r="P32135" t="s">
        <v>140</v>
      </c>
      <c r="Q32135" t="s">
        <v>140</v>
      </c>
      <c r="R32135" t="s">
        <v>140</v>
      </c>
      <c r="S32135" t="s">
        <v>140</v>
      </c>
      <c r="T32135" t="s">
        <v>140</v>
      </c>
      <c r="U32135" t="s">
        <v>140</v>
      </c>
    </row>
    <row r="32136" spans="1:21" x14ac:dyDescent="0.35">
      <c r="A32136" t="s">
        <v>27</v>
      </c>
      <c r="B32136" t="s">
        <v>2302</v>
      </c>
      <c r="C32136">
        <v>22</v>
      </c>
      <c r="D32136" t="s">
        <v>459</v>
      </c>
      <c r="E32136" t="s">
        <v>140</v>
      </c>
      <c r="F32136" t="s">
        <v>140</v>
      </c>
      <c r="G32136" t="s">
        <v>140</v>
      </c>
      <c r="H32136" t="s">
        <v>140</v>
      </c>
      <c r="I32136" t="s">
        <v>140</v>
      </c>
      <c r="J32136" t="s">
        <v>903</v>
      </c>
      <c r="K32136" t="s">
        <v>140</v>
      </c>
      <c r="L32136" t="s">
        <v>140</v>
      </c>
      <c r="M32136" t="s">
        <v>140</v>
      </c>
      <c r="N32136" t="s">
        <v>140</v>
      </c>
      <c r="O32136" t="s">
        <v>140</v>
      </c>
      <c r="P32136" t="s">
        <v>140</v>
      </c>
      <c r="Q32136" t="s">
        <v>140</v>
      </c>
      <c r="R32136" t="s">
        <v>140</v>
      </c>
      <c r="S32136" t="s">
        <v>140</v>
      </c>
      <c r="T32136" t="s">
        <v>140</v>
      </c>
      <c r="U32136" t="s">
        <v>467</v>
      </c>
    </row>
    <row r="32137" spans="1:21" x14ac:dyDescent="0.35">
      <c r="A32137" t="s">
        <v>28</v>
      </c>
      <c r="B32137" t="s">
        <v>2299</v>
      </c>
      <c r="C32137">
        <v>17</v>
      </c>
      <c r="D32137" t="s">
        <v>596</v>
      </c>
      <c r="E32137" t="s">
        <v>140</v>
      </c>
      <c r="F32137" t="s">
        <v>140</v>
      </c>
      <c r="G32137" t="s">
        <v>140</v>
      </c>
      <c r="H32137" t="s">
        <v>140</v>
      </c>
      <c r="I32137" t="s">
        <v>140</v>
      </c>
      <c r="J32137" t="s">
        <v>140</v>
      </c>
      <c r="K32137" t="s">
        <v>140</v>
      </c>
      <c r="L32137" t="s">
        <v>140</v>
      </c>
      <c r="M32137" t="s">
        <v>140</v>
      </c>
      <c r="N32137" t="s">
        <v>140</v>
      </c>
      <c r="O32137" t="s">
        <v>140</v>
      </c>
      <c r="P32137" t="s">
        <v>1062</v>
      </c>
      <c r="Q32137" t="s">
        <v>140</v>
      </c>
      <c r="R32137" t="s">
        <v>140</v>
      </c>
      <c r="S32137" t="s">
        <v>140</v>
      </c>
      <c r="T32137" t="s">
        <v>140</v>
      </c>
      <c r="U32137" t="s">
        <v>574</v>
      </c>
    </row>
    <row r="32138" spans="1:21" x14ac:dyDescent="0.35">
      <c r="A32138" t="s">
        <v>28</v>
      </c>
      <c r="B32138" t="s">
        <v>2300</v>
      </c>
      <c r="C32138">
        <v>10</v>
      </c>
      <c r="D32138" t="s">
        <v>177</v>
      </c>
      <c r="E32138" t="s">
        <v>140</v>
      </c>
      <c r="F32138" t="s">
        <v>140</v>
      </c>
      <c r="G32138" t="s">
        <v>140</v>
      </c>
      <c r="H32138" t="s">
        <v>140</v>
      </c>
      <c r="I32138" t="s">
        <v>140</v>
      </c>
      <c r="J32138" t="s">
        <v>140</v>
      </c>
      <c r="K32138" t="s">
        <v>140</v>
      </c>
      <c r="L32138" t="s">
        <v>140</v>
      </c>
      <c r="M32138" t="s">
        <v>140</v>
      </c>
      <c r="N32138" t="s">
        <v>140</v>
      </c>
      <c r="O32138" t="s">
        <v>140</v>
      </c>
      <c r="P32138" t="s">
        <v>140</v>
      </c>
      <c r="Q32138" t="s">
        <v>140</v>
      </c>
      <c r="R32138" t="s">
        <v>140</v>
      </c>
      <c r="S32138" t="s">
        <v>140</v>
      </c>
      <c r="T32138" t="s">
        <v>140</v>
      </c>
      <c r="U32138" t="s">
        <v>140</v>
      </c>
    </row>
    <row r="32139" spans="1:21" x14ac:dyDescent="0.35">
      <c r="A32139" t="s">
        <v>28</v>
      </c>
      <c r="B32139" t="s">
        <v>2301</v>
      </c>
      <c r="C32139">
        <v>8</v>
      </c>
      <c r="D32139" t="s">
        <v>177</v>
      </c>
      <c r="E32139" t="s">
        <v>140</v>
      </c>
      <c r="F32139" t="s">
        <v>140</v>
      </c>
      <c r="G32139" t="s">
        <v>140</v>
      </c>
      <c r="H32139" t="s">
        <v>140</v>
      </c>
      <c r="I32139" t="s">
        <v>140</v>
      </c>
      <c r="J32139" t="s">
        <v>140</v>
      </c>
      <c r="K32139" t="s">
        <v>140</v>
      </c>
      <c r="L32139" t="s">
        <v>140</v>
      </c>
      <c r="M32139" t="s">
        <v>140</v>
      </c>
      <c r="N32139" t="s">
        <v>140</v>
      </c>
      <c r="O32139" t="s">
        <v>140</v>
      </c>
      <c r="P32139" t="s">
        <v>140</v>
      </c>
      <c r="Q32139" t="s">
        <v>140</v>
      </c>
      <c r="R32139" t="s">
        <v>140</v>
      </c>
      <c r="S32139" t="s">
        <v>140</v>
      </c>
      <c r="T32139" t="s">
        <v>140</v>
      </c>
      <c r="U32139" t="s">
        <v>140</v>
      </c>
    </row>
    <row r="32140" spans="1:21" x14ac:dyDescent="0.35">
      <c r="A32140" t="s">
        <v>28</v>
      </c>
      <c r="B32140" t="s">
        <v>2302</v>
      </c>
      <c r="C32140">
        <v>27</v>
      </c>
      <c r="D32140" t="s">
        <v>927</v>
      </c>
      <c r="E32140" t="s">
        <v>140</v>
      </c>
      <c r="F32140" t="s">
        <v>140</v>
      </c>
      <c r="G32140" t="s">
        <v>140</v>
      </c>
      <c r="H32140" t="s">
        <v>140</v>
      </c>
      <c r="I32140" t="s">
        <v>140</v>
      </c>
      <c r="J32140" t="s">
        <v>140</v>
      </c>
      <c r="K32140" t="s">
        <v>140</v>
      </c>
      <c r="L32140" t="s">
        <v>140</v>
      </c>
      <c r="M32140" t="s">
        <v>1048</v>
      </c>
      <c r="N32140" t="s">
        <v>1048</v>
      </c>
      <c r="O32140" t="s">
        <v>140</v>
      </c>
      <c r="P32140" t="s">
        <v>140</v>
      </c>
      <c r="Q32140" t="s">
        <v>140</v>
      </c>
      <c r="R32140" t="s">
        <v>140</v>
      </c>
      <c r="S32140" t="s">
        <v>140</v>
      </c>
      <c r="T32140" t="s">
        <v>140</v>
      </c>
      <c r="U32140" t="s">
        <v>121</v>
      </c>
    </row>
    <row r="32141" spans="1:21" x14ac:dyDescent="0.35">
      <c r="A32141" t="s">
        <v>29</v>
      </c>
      <c r="B32141" t="s">
        <v>2299</v>
      </c>
      <c r="C32141">
        <v>17</v>
      </c>
      <c r="D32141" t="s">
        <v>1077</v>
      </c>
      <c r="E32141" t="s">
        <v>1067</v>
      </c>
      <c r="F32141" t="s">
        <v>140</v>
      </c>
      <c r="G32141" t="s">
        <v>140</v>
      </c>
      <c r="H32141" t="s">
        <v>140</v>
      </c>
      <c r="I32141" t="s">
        <v>971</v>
      </c>
      <c r="J32141" t="s">
        <v>140</v>
      </c>
      <c r="K32141" t="s">
        <v>140</v>
      </c>
      <c r="L32141" t="s">
        <v>140</v>
      </c>
      <c r="M32141" t="s">
        <v>1066</v>
      </c>
      <c r="N32141" t="s">
        <v>140</v>
      </c>
      <c r="O32141" t="s">
        <v>140</v>
      </c>
      <c r="P32141" t="s">
        <v>1067</v>
      </c>
      <c r="Q32141" t="s">
        <v>140</v>
      </c>
      <c r="R32141" t="s">
        <v>869</v>
      </c>
      <c r="S32141" t="s">
        <v>869</v>
      </c>
      <c r="T32141" t="s">
        <v>869</v>
      </c>
      <c r="U32141" t="s">
        <v>140</v>
      </c>
    </row>
    <row r="32142" spans="1:21" x14ac:dyDescent="0.35">
      <c r="A32142" t="s">
        <v>29</v>
      </c>
      <c r="B32142" t="s">
        <v>2300</v>
      </c>
      <c r="C32142">
        <v>10</v>
      </c>
      <c r="D32142" t="s">
        <v>1101</v>
      </c>
      <c r="E32142" t="s">
        <v>140</v>
      </c>
      <c r="F32142" t="s">
        <v>140</v>
      </c>
      <c r="G32142" t="s">
        <v>140</v>
      </c>
      <c r="H32142" t="s">
        <v>915</v>
      </c>
      <c r="I32142" t="s">
        <v>140</v>
      </c>
      <c r="J32142" t="s">
        <v>140</v>
      </c>
      <c r="K32142" t="s">
        <v>140</v>
      </c>
      <c r="L32142" t="s">
        <v>140</v>
      </c>
      <c r="M32142" t="s">
        <v>140</v>
      </c>
      <c r="N32142" t="s">
        <v>140</v>
      </c>
      <c r="O32142" t="s">
        <v>140</v>
      </c>
      <c r="P32142" t="s">
        <v>140</v>
      </c>
      <c r="Q32142" t="s">
        <v>140</v>
      </c>
      <c r="R32142" t="s">
        <v>140</v>
      </c>
      <c r="S32142" t="s">
        <v>140</v>
      </c>
      <c r="T32142" t="s">
        <v>140</v>
      </c>
      <c r="U32142" t="s">
        <v>140</v>
      </c>
    </row>
    <row r="32143" spans="1:21" x14ac:dyDescent="0.35">
      <c r="A32143" t="s">
        <v>29</v>
      </c>
      <c r="B32143" t="s">
        <v>2301</v>
      </c>
      <c r="C32143">
        <v>13</v>
      </c>
      <c r="D32143" t="s">
        <v>1086</v>
      </c>
      <c r="E32143" t="s">
        <v>140</v>
      </c>
      <c r="F32143" t="s">
        <v>140</v>
      </c>
      <c r="G32143" t="s">
        <v>140</v>
      </c>
      <c r="H32143" t="s">
        <v>140</v>
      </c>
      <c r="I32143" t="s">
        <v>140</v>
      </c>
      <c r="J32143" t="s">
        <v>140</v>
      </c>
      <c r="K32143" t="s">
        <v>140</v>
      </c>
      <c r="L32143" t="s">
        <v>140</v>
      </c>
      <c r="M32143" t="s">
        <v>140</v>
      </c>
      <c r="N32143" t="s">
        <v>140</v>
      </c>
      <c r="O32143" t="s">
        <v>140</v>
      </c>
      <c r="P32143" t="s">
        <v>140</v>
      </c>
      <c r="Q32143" t="s">
        <v>140</v>
      </c>
      <c r="R32143" t="s">
        <v>140</v>
      </c>
      <c r="S32143" t="s">
        <v>140</v>
      </c>
      <c r="T32143" t="s">
        <v>991</v>
      </c>
      <c r="U32143" t="s">
        <v>664</v>
      </c>
    </row>
    <row r="32144" spans="1:21" x14ac:dyDescent="0.35">
      <c r="A32144" t="s">
        <v>29</v>
      </c>
      <c r="B32144" t="s">
        <v>2302</v>
      </c>
      <c r="C32144">
        <v>38</v>
      </c>
      <c r="D32144" t="s">
        <v>98</v>
      </c>
      <c r="E32144" t="s">
        <v>1051</v>
      </c>
      <c r="F32144" t="s">
        <v>140</v>
      </c>
      <c r="G32144" t="s">
        <v>140</v>
      </c>
      <c r="H32144" t="s">
        <v>140</v>
      </c>
      <c r="I32144" t="s">
        <v>140</v>
      </c>
      <c r="J32144" t="s">
        <v>140</v>
      </c>
      <c r="K32144" t="s">
        <v>140</v>
      </c>
      <c r="L32144" t="s">
        <v>140</v>
      </c>
      <c r="M32144" t="s">
        <v>140</v>
      </c>
      <c r="N32144" t="s">
        <v>140</v>
      </c>
      <c r="O32144" t="s">
        <v>140</v>
      </c>
      <c r="P32144" t="s">
        <v>140</v>
      </c>
      <c r="Q32144" t="s">
        <v>140</v>
      </c>
      <c r="R32144" t="s">
        <v>1021</v>
      </c>
      <c r="S32144" t="s">
        <v>1051</v>
      </c>
      <c r="T32144" t="s">
        <v>1067</v>
      </c>
      <c r="U32144" t="s">
        <v>140</v>
      </c>
    </row>
    <row r="32145" spans="1:21" x14ac:dyDescent="0.35">
      <c r="A32145" t="s">
        <v>30</v>
      </c>
      <c r="B32145" t="s">
        <v>2299</v>
      </c>
      <c r="C32145">
        <v>16</v>
      </c>
      <c r="D32145" t="s">
        <v>928</v>
      </c>
      <c r="E32145" t="s">
        <v>140</v>
      </c>
      <c r="F32145" t="s">
        <v>140</v>
      </c>
      <c r="G32145" t="s">
        <v>140</v>
      </c>
      <c r="H32145" t="s">
        <v>140</v>
      </c>
      <c r="I32145" t="s">
        <v>140</v>
      </c>
      <c r="J32145" t="s">
        <v>929</v>
      </c>
      <c r="K32145" t="s">
        <v>140</v>
      </c>
      <c r="L32145" t="s">
        <v>140</v>
      </c>
      <c r="M32145" t="s">
        <v>140</v>
      </c>
      <c r="N32145" t="s">
        <v>140</v>
      </c>
      <c r="O32145" t="s">
        <v>140</v>
      </c>
      <c r="P32145" t="s">
        <v>140</v>
      </c>
      <c r="Q32145" t="s">
        <v>140</v>
      </c>
      <c r="R32145" t="s">
        <v>140</v>
      </c>
      <c r="S32145" t="s">
        <v>140</v>
      </c>
      <c r="T32145" t="s">
        <v>929</v>
      </c>
      <c r="U32145" t="s">
        <v>140</v>
      </c>
    </row>
    <row r="32146" spans="1:21" x14ac:dyDescent="0.35">
      <c r="A32146" t="s">
        <v>30</v>
      </c>
      <c r="B32146" t="s">
        <v>2300</v>
      </c>
      <c r="C32146">
        <v>9</v>
      </c>
      <c r="D32146" t="s">
        <v>132</v>
      </c>
      <c r="E32146" t="s">
        <v>140</v>
      </c>
      <c r="F32146" t="s">
        <v>140</v>
      </c>
      <c r="G32146" t="s">
        <v>140</v>
      </c>
      <c r="H32146" t="s">
        <v>140</v>
      </c>
      <c r="I32146" t="s">
        <v>140</v>
      </c>
      <c r="J32146" t="s">
        <v>140</v>
      </c>
      <c r="K32146" t="s">
        <v>140</v>
      </c>
      <c r="L32146" t="s">
        <v>140</v>
      </c>
      <c r="M32146" t="s">
        <v>140</v>
      </c>
      <c r="N32146" t="s">
        <v>140</v>
      </c>
      <c r="O32146" t="s">
        <v>140</v>
      </c>
      <c r="P32146" t="s">
        <v>140</v>
      </c>
      <c r="Q32146" t="s">
        <v>140</v>
      </c>
      <c r="R32146" t="s">
        <v>140</v>
      </c>
      <c r="S32146" t="s">
        <v>140</v>
      </c>
      <c r="T32146" t="s">
        <v>131</v>
      </c>
      <c r="U32146" t="s">
        <v>140</v>
      </c>
    </row>
    <row r="32147" spans="1:21" x14ac:dyDescent="0.35">
      <c r="A32147" t="s">
        <v>30</v>
      </c>
      <c r="B32147" t="s">
        <v>2301</v>
      </c>
      <c r="C32147">
        <v>11</v>
      </c>
      <c r="D32147" t="s">
        <v>1086</v>
      </c>
      <c r="E32147" t="s">
        <v>1049</v>
      </c>
      <c r="F32147" t="s">
        <v>140</v>
      </c>
      <c r="G32147" t="s">
        <v>140</v>
      </c>
      <c r="H32147" t="s">
        <v>140</v>
      </c>
      <c r="I32147" t="s">
        <v>140</v>
      </c>
      <c r="J32147" t="s">
        <v>140</v>
      </c>
      <c r="K32147" t="s">
        <v>140</v>
      </c>
      <c r="L32147" t="s">
        <v>140</v>
      </c>
      <c r="M32147" t="s">
        <v>140</v>
      </c>
      <c r="N32147" t="s">
        <v>140</v>
      </c>
      <c r="O32147" t="s">
        <v>140</v>
      </c>
      <c r="P32147" t="s">
        <v>1049</v>
      </c>
      <c r="Q32147" t="s">
        <v>140</v>
      </c>
      <c r="R32147" t="s">
        <v>988</v>
      </c>
      <c r="S32147" t="s">
        <v>140</v>
      </c>
      <c r="T32147" t="s">
        <v>140</v>
      </c>
      <c r="U32147" t="s">
        <v>140</v>
      </c>
    </row>
    <row r="32148" spans="1:21" x14ac:dyDescent="0.35">
      <c r="A32148" t="s">
        <v>30</v>
      </c>
      <c r="B32148" t="s">
        <v>2302</v>
      </c>
      <c r="C32148">
        <v>22</v>
      </c>
      <c r="D32148" t="s">
        <v>1110</v>
      </c>
      <c r="E32148" t="s">
        <v>1046</v>
      </c>
      <c r="F32148" t="s">
        <v>140</v>
      </c>
      <c r="G32148" t="s">
        <v>140</v>
      </c>
      <c r="H32148" t="s">
        <v>140</v>
      </c>
      <c r="I32148" t="s">
        <v>140</v>
      </c>
      <c r="J32148" t="s">
        <v>140</v>
      </c>
      <c r="K32148" t="s">
        <v>140</v>
      </c>
      <c r="L32148" t="s">
        <v>140</v>
      </c>
      <c r="M32148" t="s">
        <v>1046</v>
      </c>
      <c r="N32148" t="s">
        <v>140</v>
      </c>
      <c r="O32148" t="s">
        <v>140</v>
      </c>
      <c r="P32148" t="s">
        <v>140</v>
      </c>
      <c r="Q32148" t="s">
        <v>140</v>
      </c>
      <c r="R32148" t="s">
        <v>140</v>
      </c>
      <c r="S32148" t="s">
        <v>140</v>
      </c>
      <c r="T32148" t="s">
        <v>140</v>
      </c>
      <c r="U32148" t="s">
        <v>1064</v>
      </c>
    </row>
    <row r="32149" spans="1:21" x14ac:dyDescent="0.35">
      <c r="A32149" t="s">
        <v>31</v>
      </c>
      <c r="B32149" t="s">
        <v>2299</v>
      </c>
      <c r="C32149">
        <v>6</v>
      </c>
      <c r="D32149" t="s">
        <v>599</v>
      </c>
      <c r="E32149" t="s">
        <v>140</v>
      </c>
      <c r="F32149" t="s">
        <v>140</v>
      </c>
      <c r="G32149" t="s">
        <v>940</v>
      </c>
      <c r="H32149" t="s">
        <v>140</v>
      </c>
      <c r="I32149" t="s">
        <v>940</v>
      </c>
      <c r="J32149" t="s">
        <v>140</v>
      </c>
      <c r="K32149" t="s">
        <v>140</v>
      </c>
      <c r="L32149" t="s">
        <v>140</v>
      </c>
      <c r="M32149" t="s">
        <v>600</v>
      </c>
      <c r="N32149" t="s">
        <v>140</v>
      </c>
      <c r="O32149" t="s">
        <v>140</v>
      </c>
      <c r="P32149" t="s">
        <v>940</v>
      </c>
      <c r="Q32149" t="s">
        <v>140</v>
      </c>
      <c r="R32149" t="s">
        <v>940</v>
      </c>
      <c r="S32149" t="s">
        <v>940</v>
      </c>
      <c r="T32149" t="s">
        <v>140</v>
      </c>
      <c r="U32149" t="s">
        <v>140</v>
      </c>
    </row>
    <row r="32150" spans="1:21" x14ac:dyDescent="0.35">
      <c r="A32150" t="s">
        <v>31</v>
      </c>
      <c r="B32150" t="s">
        <v>2300</v>
      </c>
      <c r="C32150">
        <v>12</v>
      </c>
      <c r="D32150" t="s">
        <v>758</v>
      </c>
      <c r="E32150" t="s">
        <v>140</v>
      </c>
      <c r="F32150" t="s">
        <v>140</v>
      </c>
      <c r="G32150" t="s">
        <v>140</v>
      </c>
      <c r="H32150" t="s">
        <v>952</v>
      </c>
      <c r="I32150" t="s">
        <v>140</v>
      </c>
      <c r="J32150" t="s">
        <v>140</v>
      </c>
      <c r="K32150" t="s">
        <v>140</v>
      </c>
      <c r="L32150" t="s">
        <v>140</v>
      </c>
      <c r="M32150" t="s">
        <v>759</v>
      </c>
      <c r="N32150" t="s">
        <v>140</v>
      </c>
      <c r="O32150" t="s">
        <v>140</v>
      </c>
      <c r="P32150" t="s">
        <v>140</v>
      </c>
      <c r="Q32150" t="s">
        <v>140</v>
      </c>
      <c r="R32150" t="s">
        <v>952</v>
      </c>
      <c r="S32150" t="s">
        <v>140</v>
      </c>
      <c r="T32150" t="s">
        <v>140</v>
      </c>
      <c r="U32150" t="s">
        <v>952</v>
      </c>
    </row>
    <row r="32151" spans="1:21" x14ac:dyDescent="0.35">
      <c r="A32151" t="s">
        <v>31</v>
      </c>
      <c r="B32151" t="s">
        <v>2301</v>
      </c>
      <c r="C32151">
        <v>5</v>
      </c>
      <c r="D32151" t="s">
        <v>177</v>
      </c>
      <c r="E32151" t="s">
        <v>140</v>
      </c>
      <c r="F32151" t="s">
        <v>140</v>
      </c>
      <c r="G32151" t="s">
        <v>140</v>
      </c>
      <c r="H32151" t="s">
        <v>140</v>
      </c>
      <c r="I32151" t="s">
        <v>140</v>
      </c>
      <c r="J32151" t="s">
        <v>140</v>
      </c>
      <c r="K32151" t="s">
        <v>140</v>
      </c>
      <c r="L32151" t="s">
        <v>140</v>
      </c>
      <c r="M32151" t="s">
        <v>140</v>
      </c>
      <c r="N32151" t="s">
        <v>140</v>
      </c>
      <c r="O32151" t="s">
        <v>140</v>
      </c>
      <c r="P32151" t="s">
        <v>140</v>
      </c>
      <c r="Q32151" t="s">
        <v>140</v>
      </c>
      <c r="R32151" t="s">
        <v>140</v>
      </c>
      <c r="S32151" t="s">
        <v>140</v>
      </c>
      <c r="T32151" t="s">
        <v>140</v>
      </c>
      <c r="U32151" t="s">
        <v>140</v>
      </c>
    </row>
    <row r="32152" spans="1:21" x14ac:dyDescent="0.35">
      <c r="A32152" t="s">
        <v>31</v>
      </c>
      <c r="B32152" t="s">
        <v>2302</v>
      </c>
      <c r="C32152">
        <v>20</v>
      </c>
      <c r="D32152" t="s">
        <v>319</v>
      </c>
      <c r="E32152" t="s">
        <v>140</v>
      </c>
      <c r="F32152" t="s">
        <v>140</v>
      </c>
      <c r="G32152" t="s">
        <v>140</v>
      </c>
      <c r="H32152" t="s">
        <v>140</v>
      </c>
      <c r="I32152" t="s">
        <v>953</v>
      </c>
      <c r="J32152" t="s">
        <v>140</v>
      </c>
      <c r="K32152" t="s">
        <v>140</v>
      </c>
      <c r="L32152" t="s">
        <v>140</v>
      </c>
      <c r="M32152" t="s">
        <v>99</v>
      </c>
      <c r="N32152" t="s">
        <v>140</v>
      </c>
      <c r="O32152" t="s">
        <v>140</v>
      </c>
      <c r="P32152" t="s">
        <v>140</v>
      </c>
      <c r="Q32152" t="s">
        <v>140</v>
      </c>
      <c r="R32152" t="s">
        <v>140</v>
      </c>
      <c r="S32152" t="s">
        <v>140</v>
      </c>
      <c r="T32152" t="s">
        <v>140</v>
      </c>
      <c r="U32152" t="s">
        <v>1003</v>
      </c>
    </row>
    <row r="32153" spans="1:21" x14ac:dyDescent="0.35">
      <c r="A32153" t="s">
        <v>32</v>
      </c>
      <c r="B32153" t="s">
        <v>2299</v>
      </c>
      <c r="C32153">
        <v>310</v>
      </c>
      <c r="D32153" t="s">
        <v>941</v>
      </c>
      <c r="E32153" t="s">
        <v>1010</v>
      </c>
      <c r="F32153" t="s">
        <v>1008</v>
      </c>
      <c r="G32153" t="s">
        <v>1022</v>
      </c>
      <c r="H32153" t="s">
        <v>1050</v>
      </c>
      <c r="I32153" t="s">
        <v>949</v>
      </c>
      <c r="J32153" t="s">
        <v>1009</v>
      </c>
      <c r="K32153" t="s">
        <v>140</v>
      </c>
      <c r="L32153" t="s">
        <v>140</v>
      </c>
      <c r="M32153" t="s">
        <v>954</v>
      </c>
      <c r="N32153" t="s">
        <v>140</v>
      </c>
      <c r="O32153" t="s">
        <v>140</v>
      </c>
      <c r="P32153" t="s">
        <v>1046</v>
      </c>
      <c r="Q32153" t="s">
        <v>140</v>
      </c>
      <c r="R32153" t="s">
        <v>1019</v>
      </c>
      <c r="S32153" t="s">
        <v>1013</v>
      </c>
      <c r="T32153" t="s">
        <v>939</v>
      </c>
      <c r="U32153" t="s">
        <v>1023</v>
      </c>
    </row>
    <row r="32154" spans="1:21" x14ac:dyDescent="0.35">
      <c r="A32154" t="s">
        <v>32</v>
      </c>
      <c r="B32154" t="s">
        <v>2300</v>
      </c>
      <c r="C32154">
        <v>252</v>
      </c>
      <c r="D32154" t="s">
        <v>120</v>
      </c>
      <c r="E32154" t="s">
        <v>140</v>
      </c>
      <c r="F32154" t="s">
        <v>1012</v>
      </c>
      <c r="G32154" t="s">
        <v>1008</v>
      </c>
      <c r="H32154" t="s">
        <v>1068</v>
      </c>
      <c r="I32154" t="s">
        <v>1021</v>
      </c>
      <c r="J32154" t="s">
        <v>1012</v>
      </c>
      <c r="K32154" t="s">
        <v>140</v>
      </c>
      <c r="L32154" t="s">
        <v>140</v>
      </c>
      <c r="M32154" t="s">
        <v>1048</v>
      </c>
      <c r="N32154" t="s">
        <v>1008</v>
      </c>
      <c r="O32154" t="s">
        <v>1063</v>
      </c>
      <c r="P32154" t="s">
        <v>1011</v>
      </c>
      <c r="Q32154" t="s">
        <v>1010</v>
      </c>
      <c r="R32154" t="s">
        <v>1013</v>
      </c>
      <c r="S32154" t="s">
        <v>1058</v>
      </c>
      <c r="T32154" t="s">
        <v>940</v>
      </c>
      <c r="U32154" t="s">
        <v>919</v>
      </c>
    </row>
    <row r="32155" spans="1:21" x14ac:dyDescent="0.35">
      <c r="A32155" t="s">
        <v>32</v>
      </c>
      <c r="B32155" t="s">
        <v>2301</v>
      </c>
      <c r="C32155">
        <v>216</v>
      </c>
      <c r="D32155" t="s">
        <v>413</v>
      </c>
      <c r="E32155" t="s">
        <v>1013</v>
      </c>
      <c r="F32155" t="s">
        <v>1016</v>
      </c>
      <c r="G32155" t="s">
        <v>140</v>
      </c>
      <c r="H32155" t="s">
        <v>996</v>
      </c>
      <c r="I32155" t="s">
        <v>1054</v>
      </c>
      <c r="J32155" t="s">
        <v>1012</v>
      </c>
      <c r="K32155" t="s">
        <v>140</v>
      </c>
      <c r="L32155" t="s">
        <v>140</v>
      </c>
      <c r="M32155" t="s">
        <v>949</v>
      </c>
      <c r="N32155" t="s">
        <v>140</v>
      </c>
      <c r="O32155" t="s">
        <v>140</v>
      </c>
      <c r="P32155" t="s">
        <v>1004</v>
      </c>
      <c r="Q32155" t="s">
        <v>140</v>
      </c>
      <c r="R32155" t="s">
        <v>1046</v>
      </c>
      <c r="S32155" t="s">
        <v>1013</v>
      </c>
      <c r="T32155" t="s">
        <v>1021</v>
      </c>
      <c r="U32155" t="s">
        <v>929</v>
      </c>
    </row>
    <row r="32156" spans="1:21" x14ac:dyDescent="0.35">
      <c r="A32156" t="s">
        <v>32</v>
      </c>
      <c r="B32156" t="s">
        <v>2302</v>
      </c>
      <c r="C32156">
        <v>662</v>
      </c>
      <c r="D32156" t="s">
        <v>120</v>
      </c>
      <c r="E32156" t="s">
        <v>1050</v>
      </c>
      <c r="F32156" t="s">
        <v>1014</v>
      </c>
      <c r="G32156" t="s">
        <v>1013</v>
      </c>
      <c r="H32156" t="s">
        <v>1017</v>
      </c>
      <c r="I32156" t="s">
        <v>1019</v>
      </c>
      <c r="J32156" t="s">
        <v>775</v>
      </c>
      <c r="K32156" t="s">
        <v>1013</v>
      </c>
      <c r="L32156" t="s">
        <v>1022</v>
      </c>
      <c r="M32156" t="s">
        <v>1020</v>
      </c>
      <c r="N32156" t="s">
        <v>1013</v>
      </c>
      <c r="O32156" t="s">
        <v>1012</v>
      </c>
      <c r="P32156" t="s">
        <v>1055</v>
      </c>
      <c r="Q32156" t="s">
        <v>1010</v>
      </c>
      <c r="R32156" t="s">
        <v>1013</v>
      </c>
      <c r="S32156" t="s">
        <v>1019</v>
      </c>
      <c r="T32156" t="s">
        <v>1043</v>
      </c>
      <c r="U32156" t="s">
        <v>501</v>
      </c>
    </row>
    <row r="32158" spans="1:21" x14ac:dyDescent="0.35">
      <c r="A32158" t="s">
        <v>2325</v>
      </c>
    </row>
    <row r="32159" spans="1:21" x14ac:dyDescent="0.35">
      <c r="A32159" t="s">
        <v>2</v>
      </c>
      <c r="B32159" t="s">
        <v>3</v>
      </c>
      <c r="C32159" t="s">
        <v>1133</v>
      </c>
      <c r="D32159" t="s">
        <v>85</v>
      </c>
      <c r="E32159" t="s">
        <v>86</v>
      </c>
      <c r="F32159" t="s">
        <v>136</v>
      </c>
    </row>
    <row r="32160" spans="1:21" x14ac:dyDescent="0.35">
      <c r="A32160" t="s">
        <v>8</v>
      </c>
      <c r="B32160">
        <v>204</v>
      </c>
      <c r="C32160" t="s">
        <v>940</v>
      </c>
      <c r="D32160" t="s">
        <v>1158</v>
      </c>
      <c r="E32160" t="s">
        <v>985</v>
      </c>
      <c r="F32160" t="s">
        <v>140</v>
      </c>
    </row>
    <row r="32161" spans="1:6" x14ac:dyDescent="0.35">
      <c r="A32161" t="s">
        <v>9</v>
      </c>
      <c r="B32161">
        <v>201</v>
      </c>
      <c r="C32161" t="s">
        <v>1098</v>
      </c>
      <c r="D32161" t="s">
        <v>1143</v>
      </c>
      <c r="E32161" t="s">
        <v>1073</v>
      </c>
      <c r="F32161" t="s">
        <v>140</v>
      </c>
    </row>
    <row r="32162" spans="1:6" x14ac:dyDescent="0.35">
      <c r="A32162" t="s">
        <v>10</v>
      </c>
      <c r="B32162">
        <v>208</v>
      </c>
      <c r="C32162" t="s">
        <v>950</v>
      </c>
      <c r="D32162" t="s">
        <v>1025</v>
      </c>
      <c r="E32162" t="s">
        <v>1014</v>
      </c>
      <c r="F32162" t="s">
        <v>140</v>
      </c>
    </row>
    <row r="32163" spans="1:6" x14ac:dyDescent="0.35">
      <c r="A32163" t="s">
        <v>11</v>
      </c>
      <c r="B32163">
        <v>206</v>
      </c>
      <c r="C32163" t="s">
        <v>1043</v>
      </c>
      <c r="D32163" t="s">
        <v>1113</v>
      </c>
      <c r="E32163" t="s">
        <v>1058</v>
      </c>
      <c r="F32163" t="s">
        <v>1008</v>
      </c>
    </row>
    <row r="32164" spans="1:6" x14ac:dyDescent="0.35">
      <c r="A32164" t="s">
        <v>12</v>
      </c>
      <c r="B32164">
        <v>209</v>
      </c>
      <c r="C32164" t="s">
        <v>939</v>
      </c>
      <c r="D32164" t="s">
        <v>951</v>
      </c>
      <c r="E32164" t="s">
        <v>91</v>
      </c>
      <c r="F32164" t="s">
        <v>1055</v>
      </c>
    </row>
    <row r="32165" spans="1:6" x14ac:dyDescent="0.35">
      <c r="A32165" t="s">
        <v>13</v>
      </c>
      <c r="B32165">
        <v>206</v>
      </c>
      <c r="C32165" t="s">
        <v>1046</v>
      </c>
      <c r="D32165" t="s">
        <v>106</v>
      </c>
      <c r="E32165" t="s">
        <v>961</v>
      </c>
      <c r="F32165" t="s">
        <v>140</v>
      </c>
    </row>
    <row r="32166" spans="1:6" x14ac:dyDescent="0.35">
      <c r="A32166" t="s">
        <v>14</v>
      </c>
      <c r="B32166">
        <v>203</v>
      </c>
      <c r="C32166" t="s">
        <v>1051</v>
      </c>
      <c r="D32166" t="s">
        <v>130</v>
      </c>
      <c r="E32166" t="s">
        <v>1053</v>
      </c>
      <c r="F32166" t="s">
        <v>140</v>
      </c>
    </row>
    <row r="32167" spans="1:6" x14ac:dyDescent="0.35">
      <c r="A32167" t="s">
        <v>15</v>
      </c>
      <c r="B32167">
        <v>206</v>
      </c>
      <c r="C32167" t="s">
        <v>515</v>
      </c>
      <c r="D32167" t="s">
        <v>596</v>
      </c>
      <c r="E32167" t="s">
        <v>1059</v>
      </c>
      <c r="F32167" t="s">
        <v>1014</v>
      </c>
    </row>
    <row r="32168" spans="1:6" x14ac:dyDescent="0.35">
      <c r="A32168" t="s">
        <v>16</v>
      </c>
      <c r="B32168">
        <v>206</v>
      </c>
      <c r="C32168" t="s">
        <v>1055</v>
      </c>
      <c r="D32168" t="s">
        <v>1142</v>
      </c>
      <c r="E32168" t="s">
        <v>1017</v>
      </c>
      <c r="F32168" t="s">
        <v>140</v>
      </c>
    </row>
    <row r="32169" spans="1:6" x14ac:dyDescent="0.35">
      <c r="A32169" t="s">
        <v>17</v>
      </c>
      <c r="B32169">
        <v>203</v>
      </c>
      <c r="C32169" t="s">
        <v>1060</v>
      </c>
      <c r="D32169" t="s">
        <v>858</v>
      </c>
      <c r="E32169" t="s">
        <v>1020</v>
      </c>
      <c r="F32169" t="s">
        <v>1010</v>
      </c>
    </row>
    <row r="32170" spans="1:6" x14ac:dyDescent="0.35">
      <c r="A32170" t="s">
        <v>18</v>
      </c>
      <c r="B32170">
        <v>205</v>
      </c>
      <c r="C32170" t="s">
        <v>733</v>
      </c>
      <c r="D32170" t="s">
        <v>477</v>
      </c>
      <c r="E32170" t="s">
        <v>97</v>
      </c>
      <c r="F32170" t="s">
        <v>140</v>
      </c>
    </row>
    <row r="32171" spans="1:6" x14ac:dyDescent="0.35">
      <c r="A32171" t="s">
        <v>19</v>
      </c>
      <c r="B32171">
        <v>206</v>
      </c>
      <c r="C32171" t="s">
        <v>733</v>
      </c>
      <c r="D32171" t="s">
        <v>750</v>
      </c>
      <c r="E32171" t="s">
        <v>970</v>
      </c>
      <c r="F32171" t="s">
        <v>1008</v>
      </c>
    </row>
    <row r="32172" spans="1:6" x14ac:dyDescent="0.35">
      <c r="A32172" t="s">
        <v>20</v>
      </c>
      <c r="B32172">
        <v>206</v>
      </c>
      <c r="C32172" t="s">
        <v>801</v>
      </c>
      <c r="D32172" t="s">
        <v>892</v>
      </c>
      <c r="E32172" t="s">
        <v>1047</v>
      </c>
      <c r="F32172" t="s">
        <v>1014</v>
      </c>
    </row>
    <row r="32173" spans="1:6" x14ac:dyDescent="0.35">
      <c r="A32173" t="s">
        <v>21</v>
      </c>
      <c r="B32173">
        <v>210</v>
      </c>
      <c r="C32173" t="s">
        <v>1066</v>
      </c>
      <c r="D32173" t="s">
        <v>1134</v>
      </c>
      <c r="E32173" t="s">
        <v>915</v>
      </c>
      <c r="F32173" t="s">
        <v>140</v>
      </c>
    </row>
    <row r="32174" spans="1:6" x14ac:dyDescent="0.35">
      <c r="A32174" t="s">
        <v>22</v>
      </c>
      <c r="B32174">
        <v>209</v>
      </c>
      <c r="C32174" t="s">
        <v>1017</v>
      </c>
      <c r="D32174" t="s">
        <v>1143</v>
      </c>
      <c r="E32174" t="s">
        <v>1051</v>
      </c>
      <c r="F32174" t="s">
        <v>140</v>
      </c>
    </row>
    <row r="32175" spans="1:6" x14ac:dyDescent="0.35">
      <c r="A32175" t="s">
        <v>23</v>
      </c>
      <c r="B32175">
        <v>205</v>
      </c>
      <c r="C32175" t="s">
        <v>950</v>
      </c>
      <c r="D32175" t="s">
        <v>613</v>
      </c>
      <c r="E32175" t="s">
        <v>286</v>
      </c>
      <c r="F32175" t="s">
        <v>140</v>
      </c>
    </row>
    <row r="32176" spans="1:6" x14ac:dyDescent="0.35">
      <c r="A32176" t="s">
        <v>24</v>
      </c>
      <c r="B32176">
        <v>207</v>
      </c>
      <c r="C32176" t="s">
        <v>950</v>
      </c>
      <c r="D32176" t="s">
        <v>768</v>
      </c>
      <c r="E32176" t="s">
        <v>1018</v>
      </c>
      <c r="F32176" t="s">
        <v>140</v>
      </c>
    </row>
    <row r="32177" spans="1:7" x14ac:dyDescent="0.35">
      <c r="A32177" t="s">
        <v>25</v>
      </c>
      <c r="B32177">
        <v>204</v>
      </c>
      <c r="C32177" t="s">
        <v>140</v>
      </c>
      <c r="D32177" t="s">
        <v>1148</v>
      </c>
      <c r="E32177" t="s">
        <v>1021</v>
      </c>
      <c r="F32177" t="s">
        <v>140</v>
      </c>
    </row>
    <row r="32178" spans="1:7" x14ac:dyDescent="0.35">
      <c r="A32178" t="s">
        <v>26</v>
      </c>
      <c r="B32178">
        <v>202</v>
      </c>
      <c r="C32178" t="s">
        <v>1052</v>
      </c>
      <c r="D32178" t="s">
        <v>1111</v>
      </c>
      <c r="E32178" t="s">
        <v>954</v>
      </c>
      <c r="F32178" t="s">
        <v>140</v>
      </c>
    </row>
    <row r="32179" spans="1:7" x14ac:dyDescent="0.35">
      <c r="A32179" t="s">
        <v>27</v>
      </c>
      <c r="B32179">
        <v>204</v>
      </c>
      <c r="C32179" t="s">
        <v>1066</v>
      </c>
      <c r="D32179" t="s">
        <v>732</v>
      </c>
      <c r="E32179" t="s">
        <v>954</v>
      </c>
      <c r="F32179" t="s">
        <v>1009</v>
      </c>
    </row>
    <row r="32180" spans="1:7" x14ac:dyDescent="0.35">
      <c r="A32180" t="s">
        <v>28</v>
      </c>
      <c r="B32180">
        <v>207</v>
      </c>
      <c r="C32180" t="s">
        <v>775</v>
      </c>
      <c r="D32180" t="s">
        <v>904</v>
      </c>
      <c r="E32180" t="s">
        <v>1048</v>
      </c>
      <c r="F32180" t="s">
        <v>1019</v>
      </c>
    </row>
    <row r="32181" spans="1:7" x14ac:dyDescent="0.35">
      <c r="A32181" t="s">
        <v>29</v>
      </c>
      <c r="B32181">
        <v>204</v>
      </c>
      <c r="C32181" t="s">
        <v>1055</v>
      </c>
      <c r="D32181" t="s">
        <v>1144</v>
      </c>
      <c r="E32181" t="s">
        <v>1021</v>
      </c>
      <c r="F32181" t="s">
        <v>140</v>
      </c>
    </row>
    <row r="32182" spans="1:7" x14ac:dyDescent="0.35">
      <c r="A32182" t="s">
        <v>30</v>
      </c>
      <c r="B32182">
        <v>202</v>
      </c>
      <c r="C32182" t="s">
        <v>1012</v>
      </c>
      <c r="D32182" t="s">
        <v>955</v>
      </c>
      <c r="E32182" t="s">
        <v>1017</v>
      </c>
      <c r="F32182" t="s">
        <v>1016</v>
      </c>
    </row>
    <row r="32183" spans="1:7" x14ac:dyDescent="0.35">
      <c r="A32183" t="s">
        <v>31</v>
      </c>
      <c r="B32183">
        <v>207</v>
      </c>
      <c r="C32183" t="s">
        <v>1045</v>
      </c>
      <c r="D32183" t="s">
        <v>815</v>
      </c>
      <c r="E32183" t="s">
        <v>650</v>
      </c>
      <c r="F32183" t="s">
        <v>140</v>
      </c>
    </row>
    <row r="32184" spans="1:7" x14ac:dyDescent="0.35">
      <c r="A32184" t="s">
        <v>32</v>
      </c>
      <c r="B32184">
        <v>4930</v>
      </c>
      <c r="C32184" t="s">
        <v>1048</v>
      </c>
      <c r="D32184" t="s">
        <v>943</v>
      </c>
      <c r="E32184" t="s">
        <v>1057</v>
      </c>
      <c r="F32184" t="s">
        <v>1008</v>
      </c>
    </row>
    <row r="32186" spans="1:7" x14ac:dyDescent="0.35">
      <c r="A32186" t="s">
        <v>2326</v>
      </c>
    </row>
    <row r="32187" spans="1:7" x14ac:dyDescent="0.35">
      <c r="A32187" t="s">
        <v>2</v>
      </c>
      <c r="B32187" t="s">
        <v>1136</v>
      </c>
      <c r="C32187" t="s">
        <v>3</v>
      </c>
      <c r="D32187" t="s">
        <v>1133</v>
      </c>
      <c r="E32187" t="s">
        <v>85</v>
      </c>
      <c r="F32187" t="s">
        <v>86</v>
      </c>
      <c r="G32187" t="s">
        <v>136</v>
      </c>
    </row>
    <row r="32188" spans="1:7" x14ac:dyDescent="0.35">
      <c r="A32188" t="s">
        <v>8</v>
      </c>
      <c r="B32188" t="s">
        <v>1126</v>
      </c>
      <c r="C32188">
        <v>92</v>
      </c>
      <c r="D32188" t="s">
        <v>1055</v>
      </c>
      <c r="E32188" t="s">
        <v>516</v>
      </c>
      <c r="F32188" t="s">
        <v>991</v>
      </c>
      <c r="G32188" t="s">
        <v>140</v>
      </c>
    </row>
    <row r="32189" spans="1:7" x14ac:dyDescent="0.35">
      <c r="A32189" t="s">
        <v>8</v>
      </c>
      <c r="B32189" t="s">
        <v>1127</v>
      </c>
      <c r="C32189">
        <v>111</v>
      </c>
      <c r="D32189" t="s">
        <v>1048</v>
      </c>
      <c r="E32189" t="s">
        <v>941</v>
      </c>
      <c r="F32189" t="s">
        <v>123</v>
      </c>
      <c r="G32189" t="s">
        <v>140</v>
      </c>
    </row>
    <row r="32190" spans="1:7" x14ac:dyDescent="0.35">
      <c r="A32190" t="s">
        <v>8</v>
      </c>
      <c r="B32190" t="s">
        <v>339</v>
      </c>
      <c r="C32190">
        <v>1</v>
      </c>
      <c r="D32190" t="s">
        <v>140</v>
      </c>
      <c r="E32190" t="s">
        <v>177</v>
      </c>
      <c r="F32190" t="s">
        <v>140</v>
      </c>
      <c r="G32190" t="s">
        <v>140</v>
      </c>
    </row>
    <row r="32191" spans="1:7" x14ac:dyDescent="0.35">
      <c r="A32191" t="s">
        <v>9</v>
      </c>
      <c r="B32191" t="s">
        <v>1126</v>
      </c>
      <c r="C32191">
        <v>77</v>
      </c>
      <c r="D32191" t="s">
        <v>1064</v>
      </c>
      <c r="E32191" t="s">
        <v>1111</v>
      </c>
      <c r="F32191" t="s">
        <v>1055</v>
      </c>
      <c r="G32191" t="s">
        <v>140</v>
      </c>
    </row>
    <row r="32192" spans="1:7" x14ac:dyDescent="0.35">
      <c r="A32192" t="s">
        <v>9</v>
      </c>
      <c r="B32192" t="s">
        <v>1127</v>
      </c>
      <c r="C32192">
        <v>118</v>
      </c>
      <c r="D32192" t="s">
        <v>140</v>
      </c>
      <c r="E32192" t="s">
        <v>1108</v>
      </c>
      <c r="F32192" t="s">
        <v>1068</v>
      </c>
      <c r="G32192" t="s">
        <v>140</v>
      </c>
    </row>
    <row r="32193" spans="1:7" x14ac:dyDescent="0.35">
      <c r="A32193" t="s">
        <v>9</v>
      </c>
      <c r="B32193" t="s">
        <v>339</v>
      </c>
      <c r="C32193">
        <v>6</v>
      </c>
      <c r="D32193" t="s">
        <v>140</v>
      </c>
      <c r="E32193" t="s">
        <v>177</v>
      </c>
      <c r="F32193" t="s">
        <v>140</v>
      </c>
      <c r="G32193" t="s">
        <v>140</v>
      </c>
    </row>
    <row r="32194" spans="1:7" x14ac:dyDescent="0.35">
      <c r="A32194" t="s">
        <v>10</v>
      </c>
      <c r="B32194" t="s">
        <v>1126</v>
      </c>
      <c r="C32194">
        <v>93</v>
      </c>
      <c r="D32194" t="s">
        <v>996</v>
      </c>
      <c r="E32194" t="s">
        <v>997</v>
      </c>
      <c r="F32194" t="s">
        <v>140</v>
      </c>
      <c r="G32194" t="s">
        <v>140</v>
      </c>
    </row>
    <row r="32195" spans="1:7" x14ac:dyDescent="0.35">
      <c r="A32195" t="s">
        <v>10</v>
      </c>
      <c r="B32195" t="s">
        <v>1127</v>
      </c>
      <c r="C32195">
        <v>105</v>
      </c>
      <c r="D32195" t="s">
        <v>971</v>
      </c>
      <c r="E32195" t="s">
        <v>1116</v>
      </c>
      <c r="F32195" t="s">
        <v>1054</v>
      </c>
      <c r="G32195" t="s">
        <v>140</v>
      </c>
    </row>
    <row r="32196" spans="1:7" x14ac:dyDescent="0.35">
      <c r="A32196" t="s">
        <v>10</v>
      </c>
      <c r="B32196" t="s">
        <v>339</v>
      </c>
      <c r="C32196">
        <v>10</v>
      </c>
      <c r="D32196" t="s">
        <v>95</v>
      </c>
      <c r="E32196" t="s">
        <v>96</v>
      </c>
      <c r="F32196" t="s">
        <v>140</v>
      </c>
      <c r="G32196" t="s">
        <v>140</v>
      </c>
    </row>
    <row r="32197" spans="1:7" x14ac:dyDescent="0.35">
      <c r="A32197" t="s">
        <v>11</v>
      </c>
      <c r="B32197" t="s">
        <v>1126</v>
      </c>
      <c r="C32197">
        <v>90</v>
      </c>
      <c r="D32197" t="s">
        <v>1054</v>
      </c>
      <c r="E32197" t="s">
        <v>870</v>
      </c>
      <c r="F32197" t="s">
        <v>1073</v>
      </c>
      <c r="G32197" t="s">
        <v>140</v>
      </c>
    </row>
    <row r="32198" spans="1:7" x14ac:dyDescent="0.35">
      <c r="A32198" t="s">
        <v>11</v>
      </c>
      <c r="B32198" t="s">
        <v>1127</v>
      </c>
      <c r="C32198">
        <v>111</v>
      </c>
      <c r="D32198" t="s">
        <v>1051</v>
      </c>
      <c r="E32198" t="s">
        <v>1116</v>
      </c>
      <c r="F32198" t="s">
        <v>1017</v>
      </c>
      <c r="G32198" t="s">
        <v>1010</v>
      </c>
    </row>
    <row r="32199" spans="1:7" x14ac:dyDescent="0.35">
      <c r="A32199" t="s">
        <v>11</v>
      </c>
      <c r="B32199" t="s">
        <v>339</v>
      </c>
      <c r="C32199">
        <v>5</v>
      </c>
      <c r="D32199" t="s">
        <v>140</v>
      </c>
      <c r="E32199" t="s">
        <v>177</v>
      </c>
      <c r="F32199" t="s">
        <v>140</v>
      </c>
      <c r="G32199" t="s">
        <v>140</v>
      </c>
    </row>
    <row r="32200" spans="1:7" x14ac:dyDescent="0.35">
      <c r="A32200" t="s">
        <v>12</v>
      </c>
      <c r="B32200" t="s">
        <v>1126</v>
      </c>
      <c r="C32200">
        <v>96</v>
      </c>
      <c r="D32200" t="s">
        <v>1021</v>
      </c>
      <c r="E32200" t="s">
        <v>675</v>
      </c>
      <c r="F32200" t="s">
        <v>405</v>
      </c>
      <c r="G32200" t="s">
        <v>940</v>
      </c>
    </row>
    <row r="32201" spans="1:7" x14ac:dyDescent="0.35">
      <c r="A32201" t="s">
        <v>12</v>
      </c>
      <c r="B32201" t="s">
        <v>1127</v>
      </c>
      <c r="C32201">
        <v>100</v>
      </c>
      <c r="D32201" t="s">
        <v>1068</v>
      </c>
      <c r="E32201" t="s">
        <v>122</v>
      </c>
      <c r="F32201" t="s">
        <v>458</v>
      </c>
      <c r="G32201" t="s">
        <v>1017</v>
      </c>
    </row>
    <row r="32202" spans="1:7" x14ac:dyDescent="0.35">
      <c r="A32202" t="s">
        <v>12</v>
      </c>
      <c r="B32202" t="s">
        <v>339</v>
      </c>
      <c r="C32202">
        <v>13</v>
      </c>
      <c r="D32202" t="s">
        <v>140</v>
      </c>
      <c r="E32202" t="s">
        <v>943</v>
      </c>
      <c r="F32202" t="s">
        <v>942</v>
      </c>
      <c r="G32202" t="s">
        <v>140</v>
      </c>
    </row>
    <row r="32203" spans="1:7" x14ac:dyDescent="0.35">
      <c r="A32203" t="s">
        <v>13</v>
      </c>
      <c r="B32203" t="s">
        <v>1126</v>
      </c>
      <c r="C32203">
        <v>85</v>
      </c>
      <c r="D32203" t="s">
        <v>1098</v>
      </c>
      <c r="E32203" t="s">
        <v>638</v>
      </c>
      <c r="F32203" t="s">
        <v>1154</v>
      </c>
      <c r="G32203" t="s">
        <v>140</v>
      </c>
    </row>
    <row r="32204" spans="1:7" x14ac:dyDescent="0.35">
      <c r="A32204" t="s">
        <v>13</v>
      </c>
      <c r="B32204" t="s">
        <v>1127</v>
      </c>
      <c r="C32204">
        <v>112</v>
      </c>
      <c r="D32204" t="s">
        <v>1018</v>
      </c>
      <c r="E32204" t="s">
        <v>916</v>
      </c>
      <c r="F32204" t="s">
        <v>95</v>
      </c>
      <c r="G32204" t="s">
        <v>140</v>
      </c>
    </row>
    <row r="32205" spans="1:7" x14ac:dyDescent="0.35">
      <c r="A32205" t="s">
        <v>13</v>
      </c>
      <c r="B32205" t="s">
        <v>339</v>
      </c>
      <c r="C32205">
        <v>9</v>
      </c>
      <c r="D32205" t="s">
        <v>140</v>
      </c>
      <c r="E32205" t="s">
        <v>177</v>
      </c>
      <c r="F32205" t="s">
        <v>140</v>
      </c>
      <c r="G32205" t="s">
        <v>140</v>
      </c>
    </row>
    <row r="32206" spans="1:7" x14ac:dyDescent="0.35">
      <c r="A32206" t="s">
        <v>14</v>
      </c>
      <c r="B32206" t="s">
        <v>1126</v>
      </c>
      <c r="C32206">
        <v>77</v>
      </c>
      <c r="D32206" t="s">
        <v>1062</v>
      </c>
      <c r="E32206" t="s">
        <v>776</v>
      </c>
      <c r="F32206" t="s">
        <v>95</v>
      </c>
      <c r="G32206" t="s">
        <v>140</v>
      </c>
    </row>
    <row r="32207" spans="1:7" x14ac:dyDescent="0.35">
      <c r="A32207" t="s">
        <v>14</v>
      </c>
      <c r="B32207" t="s">
        <v>1127</v>
      </c>
      <c r="C32207">
        <v>119</v>
      </c>
      <c r="D32207" t="s">
        <v>1043</v>
      </c>
      <c r="E32207" t="s">
        <v>1110</v>
      </c>
      <c r="F32207" t="s">
        <v>660</v>
      </c>
      <c r="G32207" t="s">
        <v>140</v>
      </c>
    </row>
    <row r="32208" spans="1:7" x14ac:dyDescent="0.35">
      <c r="A32208" t="s">
        <v>14</v>
      </c>
      <c r="B32208" t="s">
        <v>339</v>
      </c>
      <c r="C32208">
        <v>7</v>
      </c>
      <c r="D32208" t="s">
        <v>140</v>
      </c>
      <c r="E32208" t="s">
        <v>177</v>
      </c>
      <c r="F32208" t="s">
        <v>140</v>
      </c>
      <c r="G32208" t="s">
        <v>140</v>
      </c>
    </row>
    <row r="32209" spans="1:7" x14ac:dyDescent="0.35">
      <c r="A32209" t="s">
        <v>15</v>
      </c>
      <c r="B32209" t="s">
        <v>1126</v>
      </c>
      <c r="C32209">
        <v>93</v>
      </c>
      <c r="D32209" t="s">
        <v>1004</v>
      </c>
      <c r="E32209" t="s">
        <v>120</v>
      </c>
      <c r="F32209" t="s">
        <v>129</v>
      </c>
      <c r="G32209" t="s">
        <v>949</v>
      </c>
    </row>
    <row r="32210" spans="1:7" x14ac:dyDescent="0.35">
      <c r="A32210" t="s">
        <v>15</v>
      </c>
      <c r="B32210" t="s">
        <v>1127</v>
      </c>
      <c r="C32210">
        <v>107</v>
      </c>
      <c r="D32210" t="s">
        <v>458</v>
      </c>
      <c r="E32210" t="s">
        <v>270</v>
      </c>
      <c r="F32210" t="s">
        <v>929</v>
      </c>
      <c r="G32210" t="s">
        <v>140</v>
      </c>
    </row>
    <row r="32211" spans="1:7" x14ac:dyDescent="0.35">
      <c r="A32211" t="s">
        <v>15</v>
      </c>
      <c r="B32211" t="s">
        <v>339</v>
      </c>
      <c r="C32211">
        <v>6</v>
      </c>
      <c r="D32211" t="s">
        <v>140</v>
      </c>
      <c r="E32211" t="s">
        <v>1167</v>
      </c>
      <c r="F32211" t="s">
        <v>1104</v>
      </c>
      <c r="G32211" t="s">
        <v>140</v>
      </c>
    </row>
    <row r="32212" spans="1:7" x14ac:dyDescent="0.35">
      <c r="A32212" t="s">
        <v>16</v>
      </c>
      <c r="B32212" t="s">
        <v>1126</v>
      </c>
      <c r="C32212">
        <v>83</v>
      </c>
      <c r="D32212" t="s">
        <v>1051</v>
      </c>
      <c r="E32212" t="s">
        <v>1118</v>
      </c>
      <c r="F32212" t="s">
        <v>140</v>
      </c>
      <c r="G32212" t="s">
        <v>140</v>
      </c>
    </row>
    <row r="32213" spans="1:7" x14ac:dyDescent="0.35">
      <c r="A32213" t="s">
        <v>16</v>
      </c>
      <c r="B32213" t="s">
        <v>1127</v>
      </c>
      <c r="C32213">
        <v>107</v>
      </c>
      <c r="D32213" t="s">
        <v>1021</v>
      </c>
      <c r="E32213" t="s">
        <v>1118</v>
      </c>
      <c r="F32213" t="s">
        <v>1058</v>
      </c>
      <c r="G32213" t="s">
        <v>140</v>
      </c>
    </row>
    <row r="32214" spans="1:7" x14ac:dyDescent="0.35">
      <c r="A32214" t="s">
        <v>16</v>
      </c>
      <c r="B32214" t="s">
        <v>339</v>
      </c>
      <c r="C32214">
        <v>16</v>
      </c>
      <c r="D32214" t="s">
        <v>140</v>
      </c>
      <c r="E32214" t="s">
        <v>870</v>
      </c>
      <c r="F32214" t="s">
        <v>869</v>
      </c>
      <c r="G32214" t="s">
        <v>140</v>
      </c>
    </row>
    <row r="32215" spans="1:7" x14ac:dyDescent="0.35">
      <c r="A32215" t="s">
        <v>17</v>
      </c>
      <c r="B32215" t="s">
        <v>1126</v>
      </c>
      <c r="C32215">
        <v>92</v>
      </c>
      <c r="D32215" t="s">
        <v>1007</v>
      </c>
      <c r="E32215" t="s">
        <v>1123</v>
      </c>
      <c r="F32215" t="s">
        <v>1017</v>
      </c>
      <c r="G32215" t="s">
        <v>1014</v>
      </c>
    </row>
    <row r="32216" spans="1:7" x14ac:dyDescent="0.35">
      <c r="A32216" t="s">
        <v>17</v>
      </c>
      <c r="B32216" t="s">
        <v>1127</v>
      </c>
      <c r="C32216">
        <v>100</v>
      </c>
      <c r="D32216" t="s">
        <v>1060</v>
      </c>
      <c r="E32216" t="s">
        <v>1101</v>
      </c>
      <c r="F32216" t="s">
        <v>950</v>
      </c>
      <c r="G32216" t="s">
        <v>140</v>
      </c>
    </row>
    <row r="32217" spans="1:7" x14ac:dyDescent="0.35">
      <c r="A32217" t="s">
        <v>17</v>
      </c>
      <c r="B32217" t="s">
        <v>339</v>
      </c>
      <c r="C32217">
        <v>11</v>
      </c>
      <c r="D32217" t="s">
        <v>140</v>
      </c>
      <c r="E32217" t="s">
        <v>177</v>
      </c>
      <c r="F32217" t="s">
        <v>140</v>
      </c>
      <c r="G32217" t="s">
        <v>140</v>
      </c>
    </row>
    <row r="32218" spans="1:7" x14ac:dyDescent="0.35">
      <c r="A32218" t="s">
        <v>18</v>
      </c>
      <c r="B32218" t="s">
        <v>1126</v>
      </c>
      <c r="C32218">
        <v>94</v>
      </c>
      <c r="D32218" t="s">
        <v>109</v>
      </c>
      <c r="E32218" t="s">
        <v>669</v>
      </c>
      <c r="F32218" t="s">
        <v>91</v>
      </c>
      <c r="G32218" t="s">
        <v>140</v>
      </c>
    </row>
    <row r="32219" spans="1:7" x14ac:dyDescent="0.35">
      <c r="A32219" t="s">
        <v>18</v>
      </c>
      <c r="B32219" t="s">
        <v>1127</v>
      </c>
      <c r="C32219">
        <v>103</v>
      </c>
      <c r="D32219" t="s">
        <v>1052</v>
      </c>
      <c r="E32219" t="s">
        <v>745</v>
      </c>
      <c r="F32219" t="s">
        <v>718</v>
      </c>
      <c r="G32219" t="s">
        <v>140</v>
      </c>
    </row>
    <row r="32220" spans="1:7" x14ac:dyDescent="0.35">
      <c r="A32220" t="s">
        <v>18</v>
      </c>
      <c r="B32220" t="s">
        <v>339</v>
      </c>
      <c r="C32220">
        <v>8</v>
      </c>
      <c r="D32220" t="s">
        <v>140</v>
      </c>
      <c r="E32220" t="s">
        <v>177</v>
      </c>
      <c r="F32220" t="s">
        <v>140</v>
      </c>
      <c r="G32220" t="s">
        <v>140</v>
      </c>
    </row>
    <row r="32221" spans="1:7" x14ac:dyDescent="0.35">
      <c r="A32221" t="s">
        <v>19</v>
      </c>
      <c r="B32221" t="s">
        <v>1126</v>
      </c>
      <c r="C32221">
        <v>96</v>
      </c>
      <c r="D32221" t="s">
        <v>1023</v>
      </c>
      <c r="E32221" t="s">
        <v>916</v>
      </c>
      <c r="F32221" t="s">
        <v>131</v>
      </c>
      <c r="G32221" t="s">
        <v>1013</v>
      </c>
    </row>
    <row r="32222" spans="1:7" x14ac:dyDescent="0.35">
      <c r="A32222" t="s">
        <v>19</v>
      </c>
      <c r="B32222" t="s">
        <v>1127</v>
      </c>
      <c r="C32222">
        <v>99</v>
      </c>
      <c r="D32222" t="s">
        <v>915</v>
      </c>
      <c r="E32222" t="s">
        <v>143</v>
      </c>
      <c r="F32222" t="s">
        <v>289</v>
      </c>
      <c r="G32222" t="s">
        <v>140</v>
      </c>
    </row>
    <row r="32223" spans="1:7" x14ac:dyDescent="0.35">
      <c r="A32223" t="s">
        <v>19</v>
      </c>
      <c r="B32223" t="s">
        <v>339</v>
      </c>
      <c r="C32223">
        <v>11</v>
      </c>
      <c r="D32223" t="s">
        <v>140</v>
      </c>
      <c r="E32223" t="s">
        <v>597</v>
      </c>
      <c r="F32223" t="s">
        <v>598</v>
      </c>
      <c r="G32223" t="s">
        <v>140</v>
      </c>
    </row>
    <row r="32224" spans="1:7" x14ac:dyDescent="0.35">
      <c r="A32224" t="s">
        <v>20</v>
      </c>
      <c r="B32224" t="s">
        <v>1126</v>
      </c>
      <c r="C32224">
        <v>87</v>
      </c>
      <c r="D32224" t="s">
        <v>953</v>
      </c>
      <c r="E32224" t="s">
        <v>387</v>
      </c>
      <c r="F32224" t="s">
        <v>1067</v>
      </c>
      <c r="G32224" t="s">
        <v>949</v>
      </c>
    </row>
    <row r="32225" spans="1:7" x14ac:dyDescent="0.35">
      <c r="A32225" t="s">
        <v>20</v>
      </c>
      <c r="B32225" t="s">
        <v>1127</v>
      </c>
      <c r="C32225">
        <v>115</v>
      </c>
      <c r="D32225" t="s">
        <v>1047</v>
      </c>
      <c r="E32225" t="s">
        <v>806</v>
      </c>
      <c r="F32225" t="s">
        <v>1052</v>
      </c>
      <c r="G32225" t="s">
        <v>140</v>
      </c>
    </row>
    <row r="32226" spans="1:7" x14ac:dyDescent="0.35">
      <c r="A32226" t="s">
        <v>20</v>
      </c>
      <c r="B32226" t="s">
        <v>339</v>
      </c>
      <c r="C32226">
        <v>4</v>
      </c>
      <c r="D32226" t="s">
        <v>117</v>
      </c>
      <c r="E32226" t="s">
        <v>118</v>
      </c>
      <c r="F32226" t="s">
        <v>140</v>
      </c>
      <c r="G32226" t="s">
        <v>140</v>
      </c>
    </row>
    <row r="32227" spans="1:7" x14ac:dyDescent="0.35">
      <c r="A32227" t="s">
        <v>21</v>
      </c>
      <c r="B32227" t="s">
        <v>1126</v>
      </c>
      <c r="C32227">
        <v>58</v>
      </c>
      <c r="D32227" t="s">
        <v>1098</v>
      </c>
      <c r="E32227" t="s">
        <v>1099</v>
      </c>
      <c r="F32227" t="s">
        <v>643</v>
      </c>
      <c r="G32227" t="s">
        <v>140</v>
      </c>
    </row>
    <row r="32228" spans="1:7" x14ac:dyDescent="0.35">
      <c r="A32228" t="s">
        <v>21</v>
      </c>
      <c r="B32228" t="s">
        <v>1127</v>
      </c>
      <c r="C32228">
        <v>144</v>
      </c>
      <c r="D32228" t="s">
        <v>1050</v>
      </c>
      <c r="E32228" t="s">
        <v>90</v>
      </c>
      <c r="F32228" t="s">
        <v>458</v>
      </c>
      <c r="G32228" t="s">
        <v>140</v>
      </c>
    </row>
    <row r="32229" spans="1:7" x14ac:dyDescent="0.35">
      <c r="A32229" t="s">
        <v>21</v>
      </c>
      <c r="B32229" t="s">
        <v>339</v>
      </c>
      <c r="C32229">
        <v>8</v>
      </c>
      <c r="D32229" t="s">
        <v>140</v>
      </c>
      <c r="E32229" t="s">
        <v>1158</v>
      </c>
      <c r="F32229" t="s">
        <v>592</v>
      </c>
      <c r="G32229" t="s">
        <v>140</v>
      </c>
    </row>
    <row r="32230" spans="1:7" x14ac:dyDescent="0.35">
      <c r="A32230" t="s">
        <v>22</v>
      </c>
      <c r="B32230" t="s">
        <v>1126</v>
      </c>
      <c r="C32230">
        <v>87</v>
      </c>
      <c r="D32230" t="s">
        <v>1073</v>
      </c>
      <c r="E32230" t="s">
        <v>732</v>
      </c>
      <c r="F32230" t="s">
        <v>940</v>
      </c>
      <c r="G32230" t="s">
        <v>140</v>
      </c>
    </row>
    <row r="32231" spans="1:7" x14ac:dyDescent="0.35">
      <c r="A32231" t="s">
        <v>22</v>
      </c>
      <c r="B32231" t="s">
        <v>1127</v>
      </c>
      <c r="C32231">
        <v>111</v>
      </c>
      <c r="D32231" t="s">
        <v>1016</v>
      </c>
      <c r="E32231" t="s">
        <v>1230</v>
      </c>
      <c r="F32231" t="s">
        <v>1060</v>
      </c>
      <c r="G32231" t="s">
        <v>140</v>
      </c>
    </row>
    <row r="32232" spans="1:7" x14ac:dyDescent="0.35">
      <c r="A32232" t="s">
        <v>22</v>
      </c>
      <c r="B32232" t="s">
        <v>339</v>
      </c>
      <c r="C32232">
        <v>11</v>
      </c>
      <c r="D32232" t="s">
        <v>140</v>
      </c>
      <c r="E32232" t="s">
        <v>1167</v>
      </c>
      <c r="F32232" t="s">
        <v>1104</v>
      </c>
      <c r="G32232" t="s">
        <v>140</v>
      </c>
    </row>
    <row r="32233" spans="1:7" x14ac:dyDescent="0.35">
      <c r="A32233" t="s">
        <v>23</v>
      </c>
      <c r="B32233" t="s">
        <v>1126</v>
      </c>
      <c r="C32233">
        <v>99</v>
      </c>
      <c r="D32233" t="s">
        <v>1044</v>
      </c>
      <c r="E32233" t="s">
        <v>791</v>
      </c>
      <c r="F32233" t="s">
        <v>639</v>
      </c>
      <c r="G32233" t="s">
        <v>140</v>
      </c>
    </row>
    <row r="32234" spans="1:7" x14ac:dyDescent="0.35">
      <c r="A32234" t="s">
        <v>23</v>
      </c>
      <c r="B32234" t="s">
        <v>1127</v>
      </c>
      <c r="C32234">
        <v>94</v>
      </c>
      <c r="D32234" t="s">
        <v>954</v>
      </c>
      <c r="E32234" t="s">
        <v>960</v>
      </c>
      <c r="F32234" t="s">
        <v>131</v>
      </c>
      <c r="G32234" t="s">
        <v>140</v>
      </c>
    </row>
    <row r="32235" spans="1:7" x14ac:dyDescent="0.35">
      <c r="A32235" t="s">
        <v>23</v>
      </c>
      <c r="B32235" t="s">
        <v>339</v>
      </c>
      <c r="C32235">
        <v>12</v>
      </c>
      <c r="D32235" t="s">
        <v>140</v>
      </c>
      <c r="E32235" t="s">
        <v>1146</v>
      </c>
      <c r="F32235" t="s">
        <v>1052</v>
      </c>
      <c r="G32235" t="s">
        <v>140</v>
      </c>
    </row>
    <row r="32236" spans="1:7" x14ac:dyDescent="0.35">
      <c r="A32236" t="s">
        <v>24</v>
      </c>
      <c r="B32236" t="s">
        <v>1126</v>
      </c>
      <c r="C32236">
        <v>86</v>
      </c>
      <c r="D32236" t="s">
        <v>515</v>
      </c>
      <c r="E32236" t="s">
        <v>998</v>
      </c>
      <c r="F32236" t="s">
        <v>1045</v>
      </c>
      <c r="G32236" t="s">
        <v>140</v>
      </c>
    </row>
    <row r="32237" spans="1:7" x14ac:dyDescent="0.35">
      <c r="A32237" t="s">
        <v>24</v>
      </c>
      <c r="B32237" t="s">
        <v>1127</v>
      </c>
      <c r="C32237">
        <v>117</v>
      </c>
      <c r="D32237" t="s">
        <v>950</v>
      </c>
      <c r="E32237" t="s">
        <v>1124</v>
      </c>
      <c r="F32237" t="s">
        <v>1055</v>
      </c>
      <c r="G32237" t="s">
        <v>140</v>
      </c>
    </row>
    <row r="32238" spans="1:7" x14ac:dyDescent="0.35">
      <c r="A32238" t="s">
        <v>24</v>
      </c>
      <c r="B32238" t="s">
        <v>339</v>
      </c>
      <c r="C32238">
        <v>4</v>
      </c>
      <c r="D32238" t="s">
        <v>140</v>
      </c>
      <c r="E32238" t="s">
        <v>177</v>
      </c>
      <c r="F32238" t="s">
        <v>140</v>
      </c>
      <c r="G32238" t="s">
        <v>140</v>
      </c>
    </row>
    <row r="32239" spans="1:7" x14ac:dyDescent="0.35">
      <c r="A32239" t="s">
        <v>25</v>
      </c>
      <c r="B32239" t="s">
        <v>1126</v>
      </c>
      <c r="C32239">
        <v>85</v>
      </c>
      <c r="D32239" t="s">
        <v>140</v>
      </c>
      <c r="E32239" t="s">
        <v>1177</v>
      </c>
      <c r="F32239" t="s">
        <v>1012</v>
      </c>
      <c r="G32239" t="s">
        <v>140</v>
      </c>
    </row>
    <row r="32240" spans="1:7" x14ac:dyDescent="0.35">
      <c r="A32240" t="s">
        <v>25</v>
      </c>
      <c r="B32240" t="s">
        <v>1127</v>
      </c>
      <c r="C32240">
        <v>111</v>
      </c>
      <c r="D32240" t="s">
        <v>140</v>
      </c>
      <c r="E32240" t="s">
        <v>1179</v>
      </c>
      <c r="F32240" t="s">
        <v>1014</v>
      </c>
      <c r="G32240" t="s">
        <v>140</v>
      </c>
    </row>
    <row r="32241" spans="1:7" x14ac:dyDescent="0.35">
      <c r="A32241" t="s">
        <v>25</v>
      </c>
      <c r="B32241" t="s">
        <v>339</v>
      </c>
      <c r="C32241">
        <v>8</v>
      </c>
      <c r="D32241" t="s">
        <v>140</v>
      </c>
      <c r="E32241" t="s">
        <v>707</v>
      </c>
      <c r="F32241" t="s">
        <v>706</v>
      </c>
      <c r="G32241" t="s">
        <v>140</v>
      </c>
    </row>
    <row r="32242" spans="1:7" x14ac:dyDescent="0.35">
      <c r="A32242" t="s">
        <v>26</v>
      </c>
      <c r="B32242" t="s">
        <v>1126</v>
      </c>
      <c r="C32242">
        <v>92</v>
      </c>
      <c r="D32242" t="s">
        <v>1051</v>
      </c>
      <c r="E32242" t="s">
        <v>1097</v>
      </c>
      <c r="F32242" t="s">
        <v>1051</v>
      </c>
      <c r="G32242" t="s">
        <v>140</v>
      </c>
    </row>
    <row r="32243" spans="1:7" x14ac:dyDescent="0.35">
      <c r="A32243" t="s">
        <v>26</v>
      </c>
      <c r="B32243" t="s">
        <v>1127</v>
      </c>
      <c r="C32243">
        <v>100</v>
      </c>
      <c r="D32243" t="s">
        <v>660</v>
      </c>
      <c r="E32243" t="s">
        <v>1124</v>
      </c>
      <c r="F32243" t="s">
        <v>1021</v>
      </c>
      <c r="G32243" t="s">
        <v>140</v>
      </c>
    </row>
    <row r="32244" spans="1:7" x14ac:dyDescent="0.35">
      <c r="A32244" t="s">
        <v>26</v>
      </c>
      <c r="B32244" t="s">
        <v>339</v>
      </c>
      <c r="C32244">
        <v>10</v>
      </c>
      <c r="D32244" t="s">
        <v>140</v>
      </c>
      <c r="E32244" t="s">
        <v>1188</v>
      </c>
      <c r="F32244" t="s">
        <v>1182</v>
      </c>
      <c r="G32244" t="s">
        <v>140</v>
      </c>
    </row>
    <row r="32245" spans="1:7" x14ac:dyDescent="0.35">
      <c r="A32245" t="s">
        <v>27</v>
      </c>
      <c r="B32245" t="s">
        <v>1126</v>
      </c>
      <c r="C32245">
        <v>78</v>
      </c>
      <c r="D32245" t="s">
        <v>1014</v>
      </c>
      <c r="E32245" t="s">
        <v>858</v>
      </c>
      <c r="F32245" t="s">
        <v>1052</v>
      </c>
      <c r="G32245" t="s">
        <v>1011</v>
      </c>
    </row>
    <row r="32246" spans="1:7" x14ac:dyDescent="0.35">
      <c r="A32246" t="s">
        <v>27</v>
      </c>
      <c r="B32246" t="s">
        <v>1127</v>
      </c>
      <c r="C32246">
        <v>114</v>
      </c>
      <c r="D32246" t="s">
        <v>1048</v>
      </c>
      <c r="E32246" t="s">
        <v>1230</v>
      </c>
      <c r="F32246" t="s">
        <v>1013</v>
      </c>
      <c r="G32246" t="s">
        <v>140</v>
      </c>
    </row>
    <row r="32247" spans="1:7" x14ac:dyDescent="0.35">
      <c r="A32247" t="s">
        <v>27</v>
      </c>
      <c r="B32247" t="s">
        <v>339</v>
      </c>
      <c r="C32247">
        <v>12</v>
      </c>
      <c r="D32247" t="s">
        <v>140</v>
      </c>
      <c r="E32247" t="s">
        <v>1175</v>
      </c>
      <c r="F32247" t="s">
        <v>1071</v>
      </c>
      <c r="G32247" t="s">
        <v>140</v>
      </c>
    </row>
    <row r="32248" spans="1:7" x14ac:dyDescent="0.35">
      <c r="A32248" t="s">
        <v>28</v>
      </c>
      <c r="B32248" t="s">
        <v>1126</v>
      </c>
      <c r="C32248">
        <v>72</v>
      </c>
      <c r="D32248" t="s">
        <v>775</v>
      </c>
      <c r="E32248" t="s">
        <v>806</v>
      </c>
      <c r="F32248" t="s">
        <v>1070</v>
      </c>
      <c r="G32248" t="s">
        <v>1060</v>
      </c>
    </row>
    <row r="32249" spans="1:7" x14ac:dyDescent="0.35">
      <c r="A32249" t="s">
        <v>28</v>
      </c>
      <c r="B32249" t="s">
        <v>1127</v>
      </c>
      <c r="C32249">
        <v>125</v>
      </c>
      <c r="D32249" t="s">
        <v>1019</v>
      </c>
      <c r="E32249" t="s">
        <v>1230</v>
      </c>
      <c r="F32249" t="s">
        <v>939</v>
      </c>
      <c r="G32249" t="s">
        <v>140</v>
      </c>
    </row>
    <row r="32250" spans="1:7" x14ac:dyDescent="0.35">
      <c r="A32250" t="s">
        <v>28</v>
      </c>
      <c r="B32250" t="s">
        <v>339</v>
      </c>
      <c r="C32250">
        <v>10</v>
      </c>
      <c r="D32250" t="s">
        <v>140</v>
      </c>
      <c r="E32250" t="s">
        <v>177</v>
      </c>
      <c r="F32250" t="s">
        <v>140</v>
      </c>
      <c r="G32250" t="s">
        <v>140</v>
      </c>
    </row>
    <row r="32251" spans="1:7" x14ac:dyDescent="0.35">
      <c r="A32251" t="s">
        <v>29</v>
      </c>
      <c r="B32251" t="s">
        <v>1126</v>
      </c>
      <c r="C32251">
        <v>96</v>
      </c>
      <c r="D32251" t="s">
        <v>140</v>
      </c>
      <c r="E32251" t="s">
        <v>1213</v>
      </c>
      <c r="F32251" t="s">
        <v>1073</v>
      </c>
      <c r="G32251" t="s">
        <v>140</v>
      </c>
    </row>
    <row r="32252" spans="1:7" x14ac:dyDescent="0.35">
      <c r="A32252" t="s">
        <v>29</v>
      </c>
      <c r="B32252" t="s">
        <v>1127</v>
      </c>
      <c r="C32252">
        <v>98</v>
      </c>
      <c r="D32252" t="s">
        <v>939</v>
      </c>
      <c r="E32252" t="s">
        <v>938</v>
      </c>
      <c r="F32252" t="s">
        <v>140</v>
      </c>
      <c r="G32252" t="s">
        <v>140</v>
      </c>
    </row>
    <row r="32253" spans="1:7" x14ac:dyDescent="0.35">
      <c r="A32253" t="s">
        <v>29</v>
      </c>
      <c r="B32253" t="s">
        <v>339</v>
      </c>
      <c r="C32253">
        <v>10</v>
      </c>
      <c r="D32253" t="s">
        <v>985</v>
      </c>
      <c r="E32253" t="s">
        <v>986</v>
      </c>
      <c r="F32253" t="s">
        <v>140</v>
      </c>
      <c r="G32253" t="s">
        <v>140</v>
      </c>
    </row>
    <row r="32254" spans="1:7" x14ac:dyDescent="0.35">
      <c r="A32254" t="s">
        <v>30</v>
      </c>
      <c r="B32254" t="s">
        <v>1126</v>
      </c>
      <c r="C32254">
        <v>76</v>
      </c>
      <c r="D32254" t="s">
        <v>1055</v>
      </c>
      <c r="E32254" t="s">
        <v>1146</v>
      </c>
      <c r="F32254" t="s">
        <v>1063</v>
      </c>
      <c r="G32254" t="s">
        <v>775</v>
      </c>
    </row>
    <row r="32255" spans="1:7" x14ac:dyDescent="0.35">
      <c r="A32255" t="s">
        <v>30</v>
      </c>
      <c r="B32255" t="s">
        <v>1127</v>
      </c>
      <c r="C32255">
        <v>120</v>
      </c>
      <c r="D32255" t="s">
        <v>140</v>
      </c>
      <c r="E32255" t="s">
        <v>1186</v>
      </c>
      <c r="F32255" t="s">
        <v>1058</v>
      </c>
      <c r="G32255" t="s">
        <v>140</v>
      </c>
    </row>
    <row r="32256" spans="1:7" x14ac:dyDescent="0.35">
      <c r="A32256" t="s">
        <v>30</v>
      </c>
      <c r="B32256" t="s">
        <v>339</v>
      </c>
      <c r="C32256">
        <v>6</v>
      </c>
      <c r="D32256" t="s">
        <v>140</v>
      </c>
      <c r="E32256" t="s">
        <v>177</v>
      </c>
      <c r="F32256" t="s">
        <v>140</v>
      </c>
      <c r="G32256" t="s">
        <v>140</v>
      </c>
    </row>
    <row r="32257" spans="1:7" x14ac:dyDescent="0.35">
      <c r="A32257" t="s">
        <v>31</v>
      </c>
      <c r="B32257" t="s">
        <v>1126</v>
      </c>
      <c r="C32257">
        <v>101</v>
      </c>
      <c r="D32257" t="s">
        <v>664</v>
      </c>
      <c r="E32257" t="s">
        <v>652</v>
      </c>
      <c r="F32257" t="s">
        <v>874</v>
      </c>
      <c r="G32257" t="s">
        <v>140</v>
      </c>
    </row>
    <row r="32258" spans="1:7" x14ac:dyDescent="0.35">
      <c r="A32258" t="s">
        <v>31</v>
      </c>
      <c r="B32258" t="s">
        <v>1127</v>
      </c>
      <c r="C32258">
        <v>100</v>
      </c>
      <c r="D32258" t="s">
        <v>1003</v>
      </c>
      <c r="E32258" t="s">
        <v>367</v>
      </c>
      <c r="F32258" t="s">
        <v>427</v>
      </c>
      <c r="G32258" t="s">
        <v>140</v>
      </c>
    </row>
    <row r="32259" spans="1:7" x14ac:dyDescent="0.35">
      <c r="A32259" t="s">
        <v>31</v>
      </c>
      <c r="B32259" t="s">
        <v>339</v>
      </c>
      <c r="C32259">
        <v>6</v>
      </c>
      <c r="D32259" t="s">
        <v>140</v>
      </c>
      <c r="E32259" t="s">
        <v>1101</v>
      </c>
      <c r="F32259" t="s">
        <v>915</v>
      </c>
      <c r="G32259" t="s">
        <v>140</v>
      </c>
    </row>
    <row r="32260" spans="1:7" x14ac:dyDescent="0.35">
      <c r="A32260" t="s">
        <v>32</v>
      </c>
      <c r="B32260" t="s">
        <v>1126</v>
      </c>
      <c r="C32260">
        <v>2085</v>
      </c>
      <c r="D32260" t="s">
        <v>1004</v>
      </c>
      <c r="E32260" t="s">
        <v>104</v>
      </c>
      <c r="F32260" t="s">
        <v>977</v>
      </c>
      <c r="G32260" t="s">
        <v>1013</v>
      </c>
    </row>
    <row r="32261" spans="1:7" x14ac:dyDescent="0.35">
      <c r="A32261" t="s">
        <v>32</v>
      </c>
      <c r="B32261" t="s">
        <v>1127</v>
      </c>
      <c r="C32261">
        <v>2641</v>
      </c>
      <c r="D32261" t="s">
        <v>1073</v>
      </c>
      <c r="E32261" t="s">
        <v>1005</v>
      </c>
      <c r="F32261" t="s">
        <v>1062</v>
      </c>
      <c r="G32261" t="s">
        <v>140</v>
      </c>
    </row>
    <row r="32262" spans="1:7" x14ac:dyDescent="0.35">
      <c r="A32262" t="s">
        <v>32</v>
      </c>
      <c r="B32262" t="s">
        <v>339</v>
      </c>
      <c r="C32262">
        <v>204</v>
      </c>
      <c r="D32262" t="s">
        <v>1019</v>
      </c>
      <c r="E32262" t="s">
        <v>768</v>
      </c>
      <c r="F32262" t="s">
        <v>1067</v>
      </c>
      <c r="G32262" t="s">
        <v>140</v>
      </c>
    </row>
    <row r="32264" spans="1:7" x14ac:dyDescent="0.35">
      <c r="A32264" t="s">
        <v>2327</v>
      </c>
    </row>
    <row r="32265" spans="1:7" x14ac:dyDescent="0.35">
      <c r="A32265" t="s">
        <v>2</v>
      </c>
      <c r="B32265" t="s">
        <v>1141</v>
      </c>
      <c r="C32265" t="s">
        <v>3</v>
      </c>
      <c r="D32265" t="s">
        <v>85</v>
      </c>
      <c r="E32265" t="s">
        <v>86</v>
      </c>
      <c r="F32265" t="s">
        <v>1133</v>
      </c>
      <c r="G32265" t="s">
        <v>136</v>
      </c>
    </row>
    <row r="32266" spans="1:7" x14ac:dyDescent="0.35">
      <c r="A32266" t="s">
        <v>8</v>
      </c>
      <c r="B32266" t="s">
        <v>1129</v>
      </c>
      <c r="C32266">
        <v>44</v>
      </c>
      <c r="D32266" t="s">
        <v>613</v>
      </c>
      <c r="E32266" t="s">
        <v>187</v>
      </c>
      <c r="F32266" t="s">
        <v>1043</v>
      </c>
      <c r="G32266" t="s">
        <v>140</v>
      </c>
    </row>
    <row r="32267" spans="1:7" x14ac:dyDescent="0.35">
      <c r="A32267" t="s">
        <v>8</v>
      </c>
      <c r="B32267" t="s">
        <v>1130</v>
      </c>
      <c r="C32267">
        <v>116</v>
      </c>
      <c r="D32267" t="s">
        <v>1114</v>
      </c>
      <c r="E32267" t="s">
        <v>801</v>
      </c>
      <c r="F32267" t="s">
        <v>1043</v>
      </c>
      <c r="G32267" t="s">
        <v>140</v>
      </c>
    </row>
    <row r="32268" spans="1:7" x14ac:dyDescent="0.35">
      <c r="A32268" t="s">
        <v>8</v>
      </c>
      <c r="B32268" t="s">
        <v>1131</v>
      </c>
      <c r="C32268">
        <v>44</v>
      </c>
      <c r="D32268" t="s">
        <v>613</v>
      </c>
      <c r="E32268" t="s">
        <v>755</v>
      </c>
      <c r="F32268" t="s">
        <v>1051</v>
      </c>
      <c r="G32268" t="s">
        <v>140</v>
      </c>
    </row>
    <row r="32269" spans="1:7" x14ac:dyDescent="0.35">
      <c r="A32269" t="s">
        <v>9</v>
      </c>
      <c r="B32269" t="s">
        <v>1129</v>
      </c>
      <c r="C32269">
        <v>18</v>
      </c>
      <c r="D32269" t="s">
        <v>108</v>
      </c>
      <c r="E32269" t="s">
        <v>1056</v>
      </c>
      <c r="F32269" t="s">
        <v>1064</v>
      </c>
      <c r="G32269" t="s">
        <v>140</v>
      </c>
    </row>
    <row r="32270" spans="1:7" x14ac:dyDescent="0.35">
      <c r="A32270" t="s">
        <v>9</v>
      </c>
      <c r="B32270" t="s">
        <v>1130</v>
      </c>
      <c r="C32270">
        <v>163</v>
      </c>
      <c r="D32270" t="s">
        <v>1198</v>
      </c>
      <c r="E32270" t="s">
        <v>939</v>
      </c>
      <c r="F32270" t="s">
        <v>949</v>
      </c>
      <c r="G32270" t="s">
        <v>140</v>
      </c>
    </row>
    <row r="32271" spans="1:7" x14ac:dyDescent="0.35">
      <c r="A32271" t="s">
        <v>9</v>
      </c>
      <c r="B32271" t="s">
        <v>1131</v>
      </c>
      <c r="C32271">
        <v>20</v>
      </c>
      <c r="D32271" t="s">
        <v>870</v>
      </c>
      <c r="E32271" t="s">
        <v>869</v>
      </c>
      <c r="F32271" t="s">
        <v>140</v>
      </c>
      <c r="G32271" t="s">
        <v>140</v>
      </c>
    </row>
    <row r="32272" spans="1:7" x14ac:dyDescent="0.35">
      <c r="A32272" t="s">
        <v>10</v>
      </c>
      <c r="B32272" t="s">
        <v>1129</v>
      </c>
      <c r="C32272">
        <v>25</v>
      </c>
      <c r="D32272" t="s">
        <v>404</v>
      </c>
      <c r="E32272" t="s">
        <v>140</v>
      </c>
      <c r="F32272" t="s">
        <v>405</v>
      </c>
      <c r="G32272" t="s">
        <v>140</v>
      </c>
    </row>
    <row r="32273" spans="1:7" x14ac:dyDescent="0.35">
      <c r="A32273" t="s">
        <v>10</v>
      </c>
      <c r="B32273" t="s">
        <v>1130</v>
      </c>
      <c r="C32273">
        <v>169</v>
      </c>
      <c r="D32273" t="s">
        <v>918</v>
      </c>
      <c r="E32273" t="s">
        <v>1063</v>
      </c>
      <c r="F32273" t="s">
        <v>1048</v>
      </c>
      <c r="G32273" t="s">
        <v>140</v>
      </c>
    </row>
    <row r="32274" spans="1:7" x14ac:dyDescent="0.35">
      <c r="A32274" t="s">
        <v>10</v>
      </c>
      <c r="B32274" t="s">
        <v>1131</v>
      </c>
      <c r="C32274">
        <v>14</v>
      </c>
      <c r="D32274" t="s">
        <v>177</v>
      </c>
      <c r="E32274" t="s">
        <v>140</v>
      </c>
      <c r="F32274" t="s">
        <v>140</v>
      </c>
      <c r="G32274" t="s">
        <v>140</v>
      </c>
    </row>
    <row r="32275" spans="1:7" x14ac:dyDescent="0.35">
      <c r="A32275" t="s">
        <v>11</v>
      </c>
      <c r="B32275" t="s">
        <v>1129</v>
      </c>
      <c r="C32275">
        <v>22</v>
      </c>
      <c r="D32275" t="s">
        <v>1143</v>
      </c>
      <c r="E32275" t="s">
        <v>1070</v>
      </c>
      <c r="F32275" t="s">
        <v>140</v>
      </c>
      <c r="G32275" t="s">
        <v>140</v>
      </c>
    </row>
    <row r="32276" spans="1:7" x14ac:dyDescent="0.35">
      <c r="A32276" t="s">
        <v>11</v>
      </c>
      <c r="B32276" t="s">
        <v>1130</v>
      </c>
      <c r="C32276">
        <v>160</v>
      </c>
      <c r="D32276" t="s">
        <v>1109</v>
      </c>
      <c r="E32276" t="s">
        <v>1098</v>
      </c>
      <c r="F32276" t="s">
        <v>1073</v>
      </c>
      <c r="G32276" t="s">
        <v>1008</v>
      </c>
    </row>
    <row r="32277" spans="1:7" x14ac:dyDescent="0.35">
      <c r="A32277" t="s">
        <v>11</v>
      </c>
      <c r="B32277" t="s">
        <v>1131</v>
      </c>
      <c r="C32277">
        <v>24</v>
      </c>
      <c r="D32277" t="s">
        <v>1202</v>
      </c>
      <c r="E32277" t="s">
        <v>1066</v>
      </c>
      <c r="F32277" t="s">
        <v>140</v>
      </c>
      <c r="G32277" t="s">
        <v>140</v>
      </c>
    </row>
    <row r="32278" spans="1:7" x14ac:dyDescent="0.35">
      <c r="A32278" t="s">
        <v>12</v>
      </c>
      <c r="B32278" t="s">
        <v>1129</v>
      </c>
      <c r="C32278">
        <v>77</v>
      </c>
      <c r="D32278" t="s">
        <v>494</v>
      </c>
      <c r="E32278" t="s">
        <v>95</v>
      </c>
      <c r="F32278" t="s">
        <v>996</v>
      </c>
      <c r="G32278" t="s">
        <v>1060</v>
      </c>
    </row>
    <row r="32279" spans="1:7" x14ac:dyDescent="0.35">
      <c r="A32279" t="s">
        <v>12</v>
      </c>
      <c r="B32279" t="s">
        <v>1130</v>
      </c>
      <c r="C32279">
        <v>87</v>
      </c>
      <c r="D32279" t="s">
        <v>1005</v>
      </c>
      <c r="E32279" t="s">
        <v>1044</v>
      </c>
      <c r="F32279" t="s">
        <v>1017</v>
      </c>
      <c r="G32279" t="s">
        <v>140</v>
      </c>
    </row>
    <row r="32280" spans="1:7" x14ac:dyDescent="0.35">
      <c r="A32280" t="s">
        <v>12</v>
      </c>
      <c r="B32280" t="s">
        <v>1131</v>
      </c>
      <c r="C32280">
        <v>45</v>
      </c>
      <c r="D32280" t="s">
        <v>316</v>
      </c>
      <c r="E32280" t="s">
        <v>988</v>
      </c>
      <c r="F32280" t="s">
        <v>140</v>
      </c>
      <c r="G32280" t="s">
        <v>1073</v>
      </c>
    </row>
    <row r="32281" spans="1:7" x14ac:dyDescent="0.35">
      <c r="A32281" t="s">
        <v>13</v>
      </c>
      <c r="B32281" t="s">
        <v>1129</v>
      </c>
      <c r="C32281">
        <v>31</v>
      </c>
      <c r="D32281" t="s">
        <v>990</v>
      </c>
      <c r="E32281" t="s">
        <v>919</v>
      </c>
      <c r="F32281" t="s">
        <v>1055</v>
      </c>
      <c r="G32281" t="s">
        <v>140</v>
      </c>
    </row>
    <row r="32282" spans="1:7" x14ac:dyDescent="0.35">
      <c r="A32282" t="s">
        <v>13</v>
      </c>
      <c r="B32282" t="s">
        <v>1130</v>
      </c>
      <c r="C32282">
        <v>99</v>
      </c>
      <c r="D32282" t="s">
        <v>1167</v>
      </c>
      <c r="E32282" t="s">
        <v>937</v>
      </c>
      <c r="F32282" t="s">
        <v>1009</v>
      </c>
      <c r="G32282" t="s">
        <v>140</v>
      </c>
    </row>
    <row r="32283" spans="1:7" x14ac:dyDescent="0.35">
      <c r="A32283" t="s">
        <v>13</v>
      </c>
      <c r="B32283" t="s">
        <v>1131</v>
      </c>
      <c r="C32283">
        <v>76</v>
      </c>
      <c r="D32283" t="s">
        <v>319</v>
      </c>
      <c r="E32283" t="s">
        <v>841</v>
      </c>
      <c r="F32283" t="s">
        <v>733</v>
      </c>
      <c r="G32283" t="s">
        <v>140</v>
      </c>
    </row>
    <row r="32284" spans="1:7" x14ac:dyDescent="0.35">
      <c r="A32284" t="s">
        <v>14</v>
      </c>
      <c r="B32284" t="s">
        <v>1129</v>
      </c>
      <c r="C32284">
        <v>49</v>
      </c>
      <c r="D32284" t="s">
        <v>868</v>
      </c>
      <c r="E32284" t="s">
        <v>107</v>
      </c>
      <c r="F32284" t="s">
        <v>988</v>
      </c>
      <c r="G32284" t="s">
        <v>140</v>
      </c>
    </row>
    <row r="32285" spans="1:7" x14ac:dyDescent="0.35">
      <c r="A32285" t="s">
        <v>14</v>
      </c>
      <c r="B32285" t="s">
        <v>1130</v>
      </c>
      <c r="C32285">
        <v>121</v>
      </c>
      <c r="D32285" t="s">
        <v>768</v>
      </c>
      <c r="E32285" t="s">
        <v>1003</v>
      </c>
      <c r="F32285" t="s">
        <v>1021</v>
      </c>
      <c r="G32285" t="s">
        <v>140</v>
      </c>
    </row>
    <row r="32286" spans="1:7" x14ac:dyDescent="0.35">
      <c r="A32286" t="s">
        <v>14</v>
      </c>
      <c r="B32286" t="s">
        <v>1131</v>
      </c>
      <c r="C32286">
        <v>33</v>
      </c>
      <c r="D32286" t="s">
        <v>1122</v>
      </c>
      <c r="E32286" t="s">
        <v>1052</v>
      </c>
      <c r="F32286" t="s">
        <v>996</v>
      </c>
      <c r="G32286" t="s">
        <v>140</v>
      </c>
    </row>
    <row r="32287" spans="1:7" x14ac:dyDescent="0.35">
      <c r="A32287" t="s">
        <v>15</v>
      </c>
      <c r="B32287" t="s">
        <v>1129</v>
      </c>
      <c r="C32287">
        <v>44</v>
      </c>
      <c r="D32287" t="s">
        <v>1114</v>
      </c>
      <c r="E32287" t="s">
        <v>458</v>
      </c>
      <c r="F32287" t="s">
        <v>1007</v>
      </c>
      <c r="G32287" t="s">
        <v>140</v>
      </c>
    </row>
    <row r="32288" spans="1:7" x14ac:dyDescent="0.35">
      <c r="A32288" t="s">
        <v>15</v>
      </c>
      <c r="B32288" t="s">
        <v>1130</v>
      </c>
      <c r="C32288">
        <v>130</v>
      </c>
      <c r="D32288" t="s">
        <v>370</v>
      </c>
      <c r="E32288" t="s">
        <v>929</v>
      </c>
      <c r="F32288" t="s">
        <v>1056</v>
      </c>
      <c r="G32288" t="s">
        <v>1021</v>
      </c>
    </row>
    <row r="32289" spans="1:7" x14ac:dyDescent="0.35">
      <c r="A32289" t="s">
        <v>15</v>
      </c>
      <c r="B32289" t="s">
        <v>1131</v>
      </c>
      <c r="C32289">
        <v>32</v>
      </c>
      <c r="D32289" t="s">
        <v>653</v>
      </c>
      <c r="E32289" t="s">
        <v>261</v>
      </c>
      <c r="F32289" t="s">
        <v>1008</v>
      </c>
      <c r="G32289" t="s">
        <v>140</v>
      </c>
    </row>
    <row r="32290" spans="1:7" x14ac:dyDescent="0.35">
      <c r="A32290" t="s">
        <v>16</v>
      </c>
      <c r="B32290" t="s">
        <v>1129</v>
      </c>
      <c r="C32290">
        <v>13</v>
      </c>
      <c r="D32290" t="s">
        <v>177</v>
      </c>
      <c r="E32290" t="s">
        <v>140</v>
      </c>
      <c r="F32290" t="s">
        <v>140</v>
      </c>
      <c r="G32290" t="s">
        <v>140</v>
      </c>
    </row>
    <row r="32291" spans="1:7" x14ac:dyDescent="0.35">
      <c r="A32291" t="s">
        <v>16</v>
      </c>
      <c r="B32291" t="s">
        <v>1130</v>
      </c>
      <c r="C32291">
        <v>166</v>
      </c>
      <c r="D32291" t="s">
        <v>870</v>
      </c>
      <c r="E32291" t="s">
        <v>1055</v>
      </c>
      <c r="F32291" t="s">
        <v>939</v>
      </c>
      <c r="G32291" t="s">
        <v>140</v>
      </c>
    </row>
    <row r="32292" spans="1:7" x14ac:dyDescent="0.35">
      <c r="A32292" t="s">
        <v>16</v>
      </c>
      <c r="B32292" t="s">
        <v>1131</v>
      </c>
      <c r="C32292">
        <v>27</v>
      </c>
      <c r="D32292" t="s">
        <v>177</v>
      </c>
      <c r="E32292" t="s">
        <v>140</v>
      </c>
      <c r="F32292" t="s">
        <v>140</v>
      </c>
      <c r="G32292" t="s">
        <v>140</v>
      </c>
    </row>
    <row r="32293" spans="1:7" x14ac:dyDescent="0.35">
      <c r="A32293" t="s">
        <v>17</v>
      </c>
      <c r="B32293" t="s">
        <v>1129</v>
      </c>
      <c r="C32293">
        <v>27</v>
      </c>
      <c r="D32293" t="s">
        <v>1122</v>
      </c>
      <c r="E32293" t="s">
        <v>1049</v>
      </c>
      <c r="F32293" t="s">
        <v>140</v>
      </c>
      <c r="G32293" t="s">
        <v>140</v>
      </c>
    </row>
    <row r="32294" spans="1:7" x14ac:dyDescent="0.35">
      <c r="A32294" t="s">
        <v>17</v>
      </c>
      <c r="B32294" t="s">
        <v>1130</v>
      </c>
      <c r="C32294">
        <v>162</v>
      </c>
      <c r="D32294" t="s">
        <v>1097</v>
      </c>
      <c r="E32294" t="s">
        <v>1058</v>
      </c>
      <c r="F32294" t="s">
        <v>1052</v>
      </c>
      <c r="G32294" t="s">
        <v>1016</v>
      </c>
    </row>
    <row r="32295" spans="1:7" x14ac:dyDescent="0.35">
      <c r="A32295" t="s">
        <v>17</v>
      </c>
      <c r="B32295" t="s">
        <v>1131</v>
      </c>
      <c r="C32295">
        <v>14</v>
      </c>
      <c r="D32295" t="s">
        <v>177</v>
      </c>
      <c r="E32295" t="s">
        <v>140</v>
      </c>
      <c r="F32295" t="s">
        <v>140</v>
      </c>
      <c r="G32295" t="s">
        <v>140</v>
      </c>
    </row>
    <row r="32296" spans="1:7" x14ac:dyDescent="0.35">
      <c r="A32296" t="s">
        <v>18</v>
      </c>
      <c r="B32296" t="s">
        <v>1129</v>
      </c>
      <c r="C32296">
        <v>23</v>
      </c>
      <c r="D32296" t="s">
        <v>1101</v>
      </c>
      <c r="E32296" t="s">
        <v>915</v>
      </c>
      <c r="F32296" t="s">
        <v>140</v>
      </c>
      <c r="G32296" t="s">
        <v>140</v>
      </c>
    </row>
    <row r="32297" spans="1:7" x14ac:dyDescent="0.35">
      <c r="A32297" t="s">
        <v>18</v>
      </c>
      <c r="B32297" t="s">
        <v>1130</v>
      </c>
      <c r="C32297">
        <v>139</v>
      </c>
      <c r="D32297" t="s">
        <v>512</v>
      </c>
      <c r="E32297" t="s">
        <v>970</v>
      </c>
      <c r="F32297" t="s">
        <v>875</v>
      </c>
      <c r="G32297" t="s">
        <v>140</v>
      </c>
    </row>
    <row r="32298" spans="1:7" x14ac:dyDescent="0.35">
      <c r="A32298" t="s">
        <v>18</v>
      </c>
      <c r="B32298" t="s">
        <v>1131</v>
      </c>
      <c r="C32298">
        <v>43</v>
      </c>
      <c r="D32298" t="s">
        <v>132</v>
      </c>
      <c r="E32298" t="s">
        <v>1019</v>
      </c>
      <c r="F32298" t="s">
        <v>147</v>
      </c>
      <c r="G32298" t="s">
        <v>140</v>
      </c>
    </row>
    <row r="32299" spans="1:7" x14ac:dyDescent="0.35">
      <c r="A32299" t="s">
        <v>19</v>
      </c>
      <c r="B32299" t="s">
        <v>1129</v>
      </c>
      <c r="C32299">
        <v>11</v>
      </c>
      <c r="D32299" t="s">
        <v>719</v>
      </c>
      <c r="E32299" t="s">
        <v>1061</v>
      </c>
      <c r="F32299" t="s">
        <v>1061</v>
      </c>
      <c r="G32299" t="s">
        <v>140</v>
      </c>
    </row>
    <row r="32300" spans="1:7" x14ac:dyDescent="0.35">
      <c r="A32300" t="s">
        <v>19</v>
      </c>
      <c r="B32300" t="s">
        <v>1130</v>
      </c>
      <c r="C32300">
        <v>154</v>
      </c>
      <c r="D32300" t="s">
        <v>324</v>
      </c>
      <c r="E32300" t="s">
        <v>614</v>
      </c>
      <c r="F32300" t="s">
        <v>977</v>
      </c>
      <c r="G32300" t="s">
        <v>140</v>
      </c>
    </row>
    <row r="32301" spans="1:7" x14ac:dyDescent="0.35">
      <c r="A32301" t="s">
        <v>19</v>
      </c>
      <c r="B32301" t="s">
        <v>1131</v>
      </c>
      <c r="C32301">
        <v>41</v>
      </c>
      <c r="D32301" t="s">
        <v>92</v>
      </c>
      <c r="E32301" t="s">
        <v>501</v>
      </c>
      <c r="F32301" t="s">
        <v>140</v>
      </c>
      <c r="G32301" t="s">
        <v>1021</v>
      </c>
    </row>
    <row r="32302" spans="1:7" x14ac:dyDescent="0.35">
      <c r="A32302" t="s">
        <v>20</v>
      </c>
      <c r="B32302" t="s">
        <v>1129</v>
      </c>
      <c r="C32302">
        <v>32</v>
      </c>
      <c r="D32302" t="s">
        <v>1101</v>
      </c>
      <c r="E32302" t="s">
        <v>1012</v>
      </c>
      <c r="F32302" t="s">
        <v>1003</v>
      </c>
      <c r="G32302" t="s">
        <v>140</v>
      </c>
    </row>
    <row r="32303" spans="1:7" x14ac:dyDescent="0.35">
      <c r="A32303" t="s">
        <v>20</v>
      </c>
      <c r="B32303" t="s">
        <v>1130</v>
      </c>
      <c r="C32303">
        <v>90</v>
      </c>
      <c r="D32303" t="s">
        <v>404</v>
      </c>
      <c r="E32303" t="s">
        <v>1011</v>
      </c>
      <c r="F32303" t="s">
        <v>1059</v>
      </c>
      <c r="G32303" t="s">
        <v>1011</v>
      </c>
    </row>
    <row r="32304" spans="1:7" x14ac:dyDescent="0.35">
      <c r="A32304" t="s">
        <v>20</v>
      </c>
      <c r="B32304" t="s">
        <v>1131</v>
      </c>
      <c r="C32304">
        <v>84</v>
      </c>
      <c r="D32304" t="s">
        <v>638</v>
      </c>
      <c r="E32304" t="s">
        <v>115</v>
      </c>
      <c r="F32304" t="s">
        <v>903</v>
      </c>
      <c r="G32304" t="s">
        <v>140</v>
      </c>
    </row>
    <row r="32305" spans="1:7" x14ac:dyDescent="0.35">
      <c r="A32305" t="s">
        <v>21</v>
      </c>
      <c r="B32305" t="s">
        <v>1129</v>
      </c>
      <c r="C32305">
        <v>43</v>
      </c>
      <c r="D32305" t="s">
        <v>316</v>
      </c>
      <c r="E32305" t="s">
        <v>501</v>
      </c>
      <c r="F32305" t="s">
        <v>939</v>
      </c>
      <c r="G32305" t="s">
        <v>140</v>
      </c>
    </row>
    <row r="32306" spans="1:7" x14ac:dyDescent="0.35">
      <c r="A32306" t="s">
        <v>21</v>
      </c>
      <c r="B32306" t="s">
        <v>1130</v>
      </c>
      <c r="C32306">
        <v>75</v>
      </c>
      <c r="D32306" t="s">
        <v>316</v>
      </c>
      <c r="E32306" t="s">
        <v>801</v>
      </c>
      <c r="F32306" t="s">
        <v>954</v>
      </c>
      <c r="G32306" t="s">
        <v>140</v>
      </c>
    </row>
    <row r="32307" spans="1:7" x14ac:dyDescent="0.35">
      <c r="A32307" t="s">
        <v>21</v>
      </c>
      <c r="B32307" t="s">
        <v>1131</v>
      </c>
      <c r="C32307">
        <v>92</v>
      </c>
      <c r="D32307" t="s">
        <v>943</v>
      </c>
      <c r="E32307" t="s">
        <v>89</v>
      </c>
      <c r="F32307" t="s">
        <v>1019</v>
      </c>
      <c r="G32307" t="s">
        <v>140</v>
      </c>
    </row>
    <row r="32308" spans="1:7" x14ac:dyDescent="0.35">
      <c r="A32308" t="s">
        <v>22</v>
      </c>
      <c r="B32308" t="s">
        <v>1129</v>
      </c>
      <c r="C32308">
        <v>23</v>
      </c>
      <c r="D32308" t="s">
        <v>870</v>
      </c>
      <c r="E32308" t="s">
        <v>869</v>
      </c>
      <c r="F32308" t="s">
        <v>140</v>
      </c>
      <c r="G32308" t="s">
        <v>140</v>
      </c>
    </row>
    <row r="32309" spans="1:7" x14ac:dyDescent="0.35">
      <c r="A32309" t="s">
        <v>22</v>
      </c>
      <c r="B32309" t="s">
        <v>1130</v>
      </c>
      <c r="C32309">
        <v>170</v>
      </c>
      <c r="D32309" t="s">
        <v>1113</v>
      </c>
      <c r="E32309" t="s">
        <v>954</v>
      </c>
      <c r="F32309" t="s">
        <v>1098</v>
      </c>
      <c r="G32309" t="s">
        <v>140</v>
      </c>
    </row>
    <row r="32310" spans="1:7" x14ac:dyDescent="0.35">
      <c r="A32310" t="s">
        <v>22</v>
      </c>
      <c r="B32310" t="s">
        <v>1131</v>
      </c>
      <c r="C32310">
        <v>16</v>
      </c>
      <c r="D32310" t="s">
        <v>110</v>
      </c>
      <c r="E32310" t="s">
        <v>109</v>
      </c>
      <c r="F32310" t="s">
        <v>140</v>
      </c>
      <c r="G32310" t="s">
        <v>140</v>
      </c>
    </row>
    <row r="32311" spans="1:7" x14ac:dyDescent="0.35">
      <c r="A32311" t="s">
        <v>23</v>
      </c>
      <c r="B32311" t="s">
        <v>1129</v>
      </c>
      <c r="C32311">
        <v>41</v>
      </c>
      <c r="D32311" t="s">
        <v>370</v>
      </c>
      <c r="E32311" t="s">
        <v>87</v>
      </c>
      <c r="F32311" t="s">
        <v>996</v>
      </c>
      <c r="G32311" t="s">
        <v>140</v>
      </c>
    </row>
    <row r="32312" spans="1:7" x14ac:dyDescent="0.35">
      <c r="A32312" t="s">
        <v>23</v>
      </c>
      <c r="B32312" t="s">
        <v>1130</v>
      </c>
      <c r="C32312">
        <v>105</v>
      </c>
      <c r="D32312" t="s">
        <v>868</v>
      </c>
      <c r="E32312" t="s">
        <v>103</v>
      </c>
      <c r="F32312" t="s">
        <v>1003</v>
      </c>
      <c r="G32312" t="s">
        <v>140</v>
      </c>
    </row>
    <row r="32313" spans="1:7" x14ac:dyDescent="0.35">
      <c r="A32313" t="s">
        <v>23</v>
      </c>
      <c r="B32313" t="s">
        <v>1131</v>
      </c>
      <c r="C32313">
        <v>59</v>
      </c>
      <c r="D32313" t="s">
        <v>861</v>
      </c>
      <c r="E32313" t="s">
        <v>261</v>
      </c>
      <c r="F32313" t="s">
        <v>1009</v>
      </c>
      <c r="G32313" t="s">
        <v>140</v>
      </c>
    </row>
    <row r="32314" spans="1:7" x14ac:dyDescent="0.35">
      <c r="A32314" t="s">
        <v>24</v>
      </c>
      <c r="B32314" t="s">
        <v>1129</v>
      </c>
      <c r="C32314">
        <v>34</v>
      </c>
      <c r="D32314" t="s">
        <v>442</v>
      </c>
      <c r="E32314" t="s">
        <v>1067</v>
      </c>
      <c r="F32314" t="s">
        <v>1065</v>
      </c>
      <c r="G32314" t="s">
        <v>140</v>
      </c>
    </row>
    <row r="32315" spans="1:7" x14ac:dyDescent="0.35">
      <c r="A32315" t="s">
        <v>24</v>
      </c>
      <c r="B32315" t="s">
        <v>1130</v>
      </c>
      <c r="C32315">
        <v>147</v>
      </c>
      <c r="D32315" t="s">
        <v>987</v>
      </c>
      <c r="E32315" t="s">
        <v>1051</v>
      </c>
      <c r="F32315" t="s">
        <v>1004</v>
      </c>
      <c r="G32315" t="s">
        <v>140</v>
      </c>
    </row>
    <row r="32316" spans="1:7" x14ac:dyDescent="0.35">
      <c r="A32316" t="s">
        <v>24</v>
      </c>
      <c r="B32316" t="s">
        <v>1131</v>
      </c>
      <c r="C32316">
        <v>26</v>
      </c>
      <c r="D32316" t="s">
        <v>997</v>
      </c>
      <c r="E32316" t="s">
        <v>140</v>
      </c>
      <c r="F32316" t="s">
        <v>996</v>
      </c>
      <c r="G32316" t="s">
        <v>140</v>
      </c>
    </row>
    <row r="32317" spans="1:7" x14ac:dyDescent="0.35">
      <c r="A32317" t="s">
        <v>25</v>
      </c>
      <c r="B32317" t="s">
        <v>1129</v>
      </c>
      <c r="C32317">
        <v>23</v>
      </c>
      <c r="D32317" t="s">
        <v>110</v>
      </c>
      <c r="E32317" t="s">
        <v>109</v>
      </c>
      <c r="F32317" t="s">
        <v>140</v>
      </c>
      <c r="G32317" t="s">
        <v>140</v>
      </c>
    </row>
    <row r="32318" spans="1:7" x14ac:dyDescent="0.35">
      <c r="A32318" t="s">
        <v>25</v>
      </c>
      <c r="B32318" t="s">
        <v>1130</v>
      </c>
      <c r="C32318">
        <v>162</v>
      </c>
      <c r="D32318" t="s">
        <v>177</v>
      </c>
      <c r="E32318" t="s">
        <v>140</v>
      </c>
      <c r="F32318" t="s">
        <v>140</v>
      </c>
      <c r="G32318" t="s">
        <v>140</v>
      </c>
    </row>
    <row r="32319" spans="1:7" x14ac:dyDescent="0.35">
      <c r="A32319" t="s">
        <v>25</v>
      </c>
      <c r="B32319" t="s">
        <v>1131</v>
      </c>
      <c r="C32319">
        <v>19</v>
      </c>
      <c r="D32319" t="s">
        <v>514</v>
      </c>
      <c r="E32319" t="s">
        <v>515</v>
      </c>
      <c r="F32319" t="s">
        <v>140</v>
      </c>
      <c r="G32319" t="s">
        <v>140</v>
      </c>
    </row>
    <row r="32320" spans="1:7" x14ac:dyDescent="0.35">
      <c r="A32320" t="s">
        <v>26</v>
      </c>
      <c r="B32320" t="s">
        <v>1129</v>
      </c>
      <c r="C32320">
        <v>20</v>
      </c>
      <c r="D32320" t="s">
        <v>116</v>
      </c>
      <c r="E32320" t="s">
        <v>527</v>
      </c>
      <c r="F32320" t="s">
        <v>527</v>
      </c>
      <c r="G32320" t="s">
        <v>140</v>
      </c>
    </row>
    <row r="32321" spans="1:7" x14ac:dyDescent="0.35">
      <c r="A32321" t="s">
        <v>26</v>
      </c>
      <c r="B32321" t="s">
        <v>1130</v>
      </c>
      <c r="C32321">
        <v>137</v>
      </c>
      <c r="D32321" t="s">
        <v>1116</v>
      </c>
      <c r="E32321" t="s">
        <v>954</v>
      </c>
      <c r="F32321" t="s">
        <v>1050</v>
      </c>
      <c r="G32321" t="s">
        <v>140</v>
      </c>
    </row>
    <row r="32322" spans="1:7" x14ac:dyDescent="0.35">
      <c r="A32322" t="s">
        <v>26</v>
      </c>
      <c r="B32322" t="s">
        <v>1131</v>
      </c>
      <c r="C32322">
        <v>45</v>
      </c>
      <c r="D32322" t="s">
        <v>1121</v>
      </c>
      <c r="E32322" t="s">
        <v>775</v>
      </c>
      <c r="F32322" t="s">
        <v>1061</v>
      </c>
      <c r="G32322" t="s">
        <v>140</v>
      </c>
    </row>
    <row r="32323" spans="1:7" x14ac:dyDescent="0.35">
      <c r="A32323" t="s">
        <v>27</v>
      </c>
      <c r="B32323" t="s">
        <v>1129</v>
      </c>
      <c r="C32323">
        <v>7</v>
      </c>
      <c r="D32323" t="s">
        <v>177</v>
      </c>
      <c r="E32323" t="s">
        <v>140</v>
      </c>
      <c r="F32323" t="s">
        <v>140</v>
      </c>
      <c r="G32323" t="s">
        <v>140</v>
      </c>
    </row>
    <row r="32324" spans="1:7" x14ac:dyDescent="0.35">
      <c r="A32324" t="s">
        <v>27</v>
      </c>
      <c r="B32324" t="s">
        <v>1130</v>
      </c>
      <c r="C32324">
        <v>171</v>
      </c>
      <c r="D32324" t="s">
        <v>732</v>
      </c>
      <c r="E32324" t="s">
        <v>1018</v>
      </c>
      <c r="F32324" t="s">
        <v>1054</v>
      </c>
      <c r="G32324" t="s">
        <v>1014</v>
      </c>
    </row>
    <row r="32325" spans="1:7" x14ac:dyDescent="0.35">
      <c r="A32325" t="s">
        <v>27</v>
      </c>
      <c r="B32325" t="s">
        <v>1131</v>
      </c>
      <c r="C32325">
        <v>26</v>
      </c>
      <c r="D32325" t="s">
        <v>1101</v>
      </c>
      <c r="E32325" t="s">
        <v>140</v>
      </c>
      <c r="F32325" t="s">
        <v>915</v>
      </c>
      <c r="G32325" t="s">
        <v>140</v>
      </c>
    </row>
    <row r="32326" spans="1:7" x14ac:dyDescent="0.35">
      <c r="A32326" t="s">
        <v>28</v>
      </c>
      <c r="B32326" t="s">
        <v>1129</v>
      </c>
      <c r="C32326">
        <v>34</v>
      </c>
      <c r="D32326" t="s">
        <v>997</v>
      </c>
      <c r="E32326" t="s">
        <v>996</v>
      </c>
      <c r="F32326" t="s">
        <v>140</v>
      </c>
      <c r="G32326" t="s">
        <v>140</v>
      </c>
    </row>
    <row r="32327" spans="1:7" x14ac:dyDescent="0.35">
      <c r="A32327" t="s">
        <v>28</v>
      </c>
      <c r="B32327" t="s">
        <v>1130</v>
      </c>
      <c r="C32327">
        <v>147</v>
      </c>
      <c r="D32327" t="s">
        <v>514</v>
      </c>
      <c r="E32327" t="s">
        <v>939</v>
      </c>
      <c r="F32327" t="s">
        <v>1013</v>
      </c>
      <c r="G32327" t="s">
        <v>1011</v>
      </c>
    </row>
    <row r="32328" spans="1:7" x14ac:dyDescent="0.35">
      <c r="A32328" t="s">
        <v>28</v>
      </c>
      <c r="B32328" t="s">
        <v>1131</v>
      </c>
      <c r="C32328">
        <v>26</v>
      </c>
      <c r="D32328" t="s">
        <v>108</v>
      </c>
      <c r="E32328" t="s">
        <v>903</v>
      </c>
      <c r="F32328" t="s">
        <v>903</v>
      </c>
      <c r="G32328" t="s">
        <v>140</v>
      </c>
    </row>
    <row r="32329" spans="1:7" x14ac:dyDescent="0.35">
      <c r="A32329" t="s">
        <v>29</v>
      </c>
      <c r="B32329" t="s">
        <v>1129</v>
      </c>
      <c r="C32329">
        <v>12</v>
      </c>
      <c r="D32329" t="s">
        <v>450</v>
      </c>
      <c r="E32329" t="s">
        <v>921</v>
      </c>
      <c r="F32329" t="s">
        <v>345</v>
      </c>
      <c r="G32329" t="s">
        <v>140</v>
      </c>
    </row>
    <row r="32330" spans="1:7" x14ac:dyDescent="0.35">
      <c r="A32330" t="s">
        <v>29</v>
      </c>
      <c r="B32330" t="s">
        <v>1130</v>
      </c>
      <c r="C32330">
        <v>172</v>
      </c>
      <c r="D32330" t="s">
        <v>1204</v>
      </c>
      <c r="E32330" t="s">
        <v>140</v>
      </c>
      <c r="F32330" t="s">
        <v>1098</v>
      </c>
      <c r="G32330" t="s">
        <v>140</v>
      </c>
    </row>
    <row r="32331" spans="1:7" x14ac:dyDescent="0.35">
      <c r="A32331" t="s">
        <v>29</v>
      </c>
      <c r="B32331" t="s">
        <v>1131</v>
      </c>
      <c r="C32331">
        <v>20</v>
      </c>
      <c r="D32331" t="s">
        <v>177</v>
      </c>
      <c r="E32331" t="s">
        <v>140</v>
      </c>
      <c r="F32331" t="s">
        <v>140</v>
      </c>
      <c r="G32331" t="s">
        <v>140</v>
      </c>
    </row>
    <row r="32332" spans="1:7" x14ac:dyDescent="0.35">
      <c r="A32332" t="s">
        <v>30</v>
      </c>
      <c r="B32332" t="s">
        <v>1129</v>
      </c>
      <c r="C32332">
        <v>13</v>
      </c>
      <c r="D32332" t="s">
        <v>982</v>
      </c>
      <c r="E32332" t="s">
        <v>140</v>
      </c>
      <c r="F32332" t="s">
        <v>983</v>
      </c>
      <c r="G32332" t="s">
        <v>140</v>
      </c>
    </row>
    <row r="32333" spans="1:7" x14ac:dyDescent="0.35">
      <c r="A32333" t="s">
        <v>30</v>
      </c>
      <c r="B32333" t="s">
        <v>1130</v>
      </c>
      <c r="C32333">
        <v>167</v>
      </c>
      <c r="D32333" t="s">
        <v>1183</v>
      </c>
      <c r="E32333" t="s">
        <v>1054</v>
      </c>
      <c r="F32333" t="s">
        <v>1016</v>
      </c>
      <c r="G32333" t="s">
        <v>1013</v>
      </c>
    </row>
    <row r="32334" spans="1:7" x14ac:dyDescent="0.35">
      <c r="A32334" t="s">
        <v>30</v>
      </c>
      <c r="B32334" t="s">
        <v>1131</v>
      </c>
      <c r="C32334">
        <v>22</v>
      </c>
      <c r="D32334" t="s">
        <v>1118</v>
      </c>
      <c r="E32334" t="s">
        <v>1051</v>
      </c>
      <c r="F32334" t="s">
        <v>140</v>
      </c>
      <c r="G32334" t="s">
        <v>140</v>
      </c>
    </row>
    <row r="32335" spans="1:7" x14ac:dyDescent="0.35">
      <c r="A32335" t="s">
        <v>31</v>
      </c>
      <c r="B32335" t="s">
        <v>1129</v>
      </c>
      <c r="C32335">
        <v>28</v>
      </c>
      <c r="D32335" t="s">
        <v>707</v>
      </c>
      <c r="E32335" t="s">
        <v>706</v>
      </c>
      <c r="F32335" t="s">
        <v>140</v>
      </c>
      <c r="G32335" t="s">
        <v>140</v>
      </c>
    </row>
    <row r="32336" spans="1:7" x14ac:dyDescent="0.35">
      <c r="A32336" t="s">
        <v>31</v>
      </c>
      <c r="B32336" t="s">
        <v>1130</v>
      </c>
      <c r="C32336">
        <v>101</v>
      </c>
      <c r="D32336" t="s">
        <v>332</v>
      </c>
      <c r="E32336" t="s">
        <v>474</v>
      </c>
      <c r="F32336" t="s">
        <v>942</v>
      </c>
      <c r="G32336" t="s">
        <v>140</v>
      </c>
    </row>
    <row r="32337" spans="1:7" x14ac:dyDescent="0.35">
      <c r="A32337" t="s">
        <v>31</v>
      </c>
      <c r="B32337" t="s">
        <v>1131</v>
      </c>
      <c r="C32337">
        <v>78</v>
      </c>
      <c r="D32337" t="s">
        <v>589</v>
      </c>
      <c r="E32337" t="s">
        <v>73</v>
      </c>
      <c r="F32337" t="s">
        <v>1043</v>
      </c>
      <c r="G32337" t="s">
        <v>140</v>
      </c>
    </row>
    <row r="32338" spans="1:7" x14ac:dyDescent="0.35">
      <c r="A32338" t="s">
        <v>32</v>
      </c>
      <c r="B32338" t="s">
        <v>1129</v>
      </c>
      <c r="C32338">
        <v>694</v>
      </c>
      <c r="D32338" t="s">
        <v>404</v>
      </c>
      <c r="E32338" t="s">
        <v>1053</v>
      </c>
      <c r="F32338" t="s">
        <v>869</v>
      </c>
      <c r="G32338" t="s">
        <v>1008</v>
      </c>
    </row>
    <row r="32339" spans="1:7" x14ac:dyDescent="0.35">
      <c r="A32339" t="s">
        <v>32</v>
      </c>
      <c r="B32339" t="s">
        <v>1130</v>
      </c>
      <c r="C32339">
        <v>3310</v>
      </c>
      <c r="D32339" t="s">
        <v>1005</v>
      </c>
      <c r="E32339" t="s">
        <v>1064</v>
      </c>
      <c r="F32339" t="s">
        <v>1073</v>
      </c>
      <c r="G32339" t="s">
        <v>1010</v>
      </c>
    </row>
    <row r="32340" spans="1:7" x14ac:dyDescent="0.35">
      <c r="A32340" t="s">
        <v>32</v>
      </c>
      <c r="B32340" t="s">
        <v>1131</v>
      </c>
      <c r="C32340">
        <v>926</v>
      </c>
      <c r="D32340" t="s">
        <v>811</v>
      </c>
      <c r="E32340" t="s">
        <v>548</v>
      </c>
      <c r="F32340" t="s">
        <v>954</v>
      </c>
      <c r="G32340" t="s">
        <v>1022</v>
      </c>
    </row>
    <row r="32342" spans="1:7" x14ac:dyDescent="0.35">
      <c r="A32342" t="s">
        <v>2328</v>
      </c>
    </row>
    <row r="32343" spans="1:7" x14ac:dyDescent="0.35">
      <c r="A32343" t="s">
        <v>2</v>
      </c>
      <c r="B32343" t="s">
        <v>1150</v>
      </c>
      <c r="C32343" t="s">
        <v>3</v>
      </c>
      <c r="D32343" t="s">
        <v>1133</v>
      </c>
      <c r="E32343" t="s">
        <v>85</v>
      </c>
      <c r="F32343" t="s">
        <v>86</v>
      </c>
      <c r="G32343" t="s">
        <v>136</v>
      </c>
    </row>
    <row r="32344" spans="1:7" x14ac:dyDescent="0.35">
      <c r="A32344" t="s">
        <v>8</v>
      </c>
      <c r="B32344" t="s">
        <v>1151</v>
      </c>
      <c r="C32344">
        <v>133</v>
      </c>
      <c r="D32344" t="s">
        <v>1020</v>
      </c>
      <c r="E32344" t="s">
        <v>132</v>
      </c>
      <c r="F32344" t="s">
        <v>1065</v>
      </c>
      <c r="G32344" t="s">
        <v>140</v>
      </c>
    </row>
    <row r="32345" spans="1:7" x14ac:dyDescent="0.35">
      <c r="A32345" t="s">
        <v>8</v>
      </c>
      <c r="B32345" t="s">
        <v>1152</v>
      </c>
      <c r="C32345">
        <v>56</v>
      </c>
      <c r="D32345" t="s">
        <v>1098</v>
      </c>
      <c r="E32345" t="s">
        <v>1084</v>
      </c>
      <c r="F32345" t="s">
        <v>446</v>
      </c>
      <c r="G32345" t="s">
        <v>140</v>
      </c>
    </row>
    <row r="32346" spans="1:7" x14ac:dyDescent="0.35">
      <c r="A32346" t="s">
        <v>8</v>
      </c>
      <c r="B32346" t="s">
        <v>339</v>
      </c>
      <c r="C32346">
        <v>15</v>
      </c>
      <c r="D32346" t="s">
        <v>919</v>
      </c>
      <c r="E32346" t="s">
        <v>918</v>
      </c>
      <c r="F32346" t="s">
        <v>140</v>
      </c>
      <c r="G32346" t="s">
        <v>140</v>
      </c>
    </row>
    <row r="32347" spans="1:7" x14ac:dyDescent="0.35">
      <c r="A32347" t="s">
        <v>9</v>
      </c>
      <c r="B32347" t="s">
        <v>1151</v>
      </c>
      <c r="C32347">
        <v>122</v>
      </c>
      <c r="D32347" t="s">
        <v>140</v>
      </c>
      <c r="E32347" t="s">
        <v>1183</v>
      </c>
      <c r="F32347" t="s">
        <v>1043</v>
      </c>
      <c r="G32347" t="s">
        <v>140</v>
      </c>
    </row>
    <row r="32348" spans="1:7" x14ac:dyDescent="0.35">
      <c r="A32348" t="s">
        <v>9</v>
      </c>
      <c r="B32348" t="s">
        <v>1152</v>
      </c>
      <c r="C32348">
        <v>67</v>
      </c>
      <c r="D32348" t="s">
        <v>875</v>
      </c>
      <c r="E32348" t="s">
        <v>1134</v>
      </c>
      <c r="F32348" t="s">
        <v>996</v>
      </c>
      <c r="G32348" t="s">
        <v>140</v>
      </c>
    </row>
    <row r="32349" spans="1:7" x14ac:dyDescent="0.35">
      <c r="A32349" t="s">
        <v>9</v>
      </c>
      <c r="B32349" t="s">
        <v>339</v>
      </c>
      <c r="C32349">
        <v>12</v>
      </c>
      <c r="D32349" t="s">
        <v>140</v>
      </c>
      <c r="E32349" t="s">
        <v>177</v>
      </c>
      <c r="F32349" t="s">
        <v>140</v>
      </c>
      <c r="G32349" t="s">
        <v>140</v>
      </c>
    </row>
    <row r="32350" spans="1:7" x14ac:dyDescent="0.35">
      <c r="A32350" t="s">
        <v>10</v>
      </c>
      <c r="B32350" t="s">
        <v>1151</v>
      </c>
      <c r="C32350">
        <v>130</v>
      </c>
      <c r="D32350" t="s">
        <v>1052</v>
      </c>
      <c r="E32350" t="s">
        <v>1116</v>
      </c>
      <c r="F32350" t="s">
        <v>1019</v>
      </c>
      <c r="G32350" t="s">
        <v>140</v>
      </c>
    </row>
    <row r="32351" spans="1:7" x14ac:dyDescent="0.35">
      <c r="A32351" t="s">
        <v>10</v>
      </c>
      <c r="B32351" t="s">
        <v>1152</v>
      </c>
      <c r="C32351">
        <v>67</v>
      </c>
      <c r="D32351" t="s">
        <v>1004</v>
      </c>
      <c r="E32351" t="s">
        <v>1230</v>
      </c>
      <c r="F32351" t="s">
        <v>140</v>
      </c>
      <c r="G32351" t="s">
        <v>140</v>
      </c>
    </row>
    <row r="32352" spans="1:7" x14ac:dyDescent="0.35">
      <c r="A32352" t="s">
        <v>10</v>
      </c>
      <c r="B32352" t="s">
        <v>339</v>
      </c>
      <c r="C32352">
        <v>11</v>
      </c>
      <c r="D32352" t="s">
        <v>595</v>
      </c>
      <c r="E32352" t="s">
        <v>596</v>
      </c>
      <c r="F32352" t="s">
        <v>140</v>
      </c>
      <c r="G32352" t="s">
        <v>140</v>
      </c>
    </row>
    <row r="32353" spans="1:7" x14ac:dyDescent="0.35">
      <c r="A32353" t="s">
        <v>11</v>
      </c>
      <c r="B32353" t="s">
        <v>1151</v>
      </c>
      <c r="C32353">
        <v>134</v>
      </c>
      <c r="D32353" t="s">
        <v>1048</v>
      </c>
      <c r="E32353" t="s">
        <v>1115</v>
      </c>
      <c r="F32353" t="s">
        <v>939</v>
      </c>
      <c r="G32353" t="s">
        <v>1010</v>
      </c>
    </row>
    <row r="32354" spans="1:7" x14ac:dyDescent="0.35">
      <c r="A32354" t="s">
        <v>11</v>
      </c>
      <c r="B32354" t="s">
        <v>1152</v>
      </c>
      <c r="C32354">
        <v>57</v>
      </c>
      <c r="D32354" t="s">
        <v>1019</v>
      </c>
      <c r="E32354" t="s">
        <v>1144</v>
      </c>
      <c r="F32354" t="s">
        <v>1055</v>
      </c>
      <c r="G32354" t="s">
        <v>140</v>
      </c>
    </row>
    <row r="32355" spans="1:7" x14ac:dyDescent="0.35">
      <c r="A32355" t="s">
        <v>11</v>
      </c>
      <c r="B32355" t="s">
        <v>339</v>
      </c>
      <c r="C32355">
        <v>15</v>
      </c>
      <c r="D32355" t="s">
        <v>140</v>
      </c>
      <c r="E32355" t="s">
        <v>177</v>
      </c>
      <c r="F32355" t="s">
        <v>140</v>
      </c>
      <c r="G32355" t="s">
        <v>140</v>
      </c>
    </row>
    <row r="32356" spans="1:7" x14ac:dyDescent="0.35">
      <c r="A32356" t="s">
        <v>12</v>
      </c>
      <c r="B32356" t="s">
        <v>1151</v>
      </c>
      <c r="C32356">
        <v>129</v>
      </c>
      <c r="D32356" t="s">
        <v>1055</v>
      </c>
      <c r="E32356" t="s">
        <v>96</v>
      </c>
      <c r="F32356" t="s">
        <v>973</v>
      </c>
      <c r="G32356" t="s">
        <v>1063</v>
      </c>
    </row>
    <row r="32357" spans="1:7" x14ac:dyDescent="0.35">
      <c r="A32357" t="s">
        <v>12</v>
      </c>
      <c r="B32357" t="s">
        <v>1152</v>
      </c>
      <c r="C32357">
        <v>57</v>
      </c>
      <c r="D32357" t="s">
        <v>996</v>
      </c>
      <c r="E32357" t="s">
        <v>370</v>
      </c>
      <c r="F32357" t="s">
        <v>996</v>
      </c>
      <c r="G32357" t="s">
        <v>660</v>
      </c>
    </row>
    <row r="32358" spans="1:7" x14ac:dyDescent="0.35">
      <c r="A32358" t="s">
        <v>12</v>
      </c>
      <c r="B32358" t="s">
        <v>339</v>
      </c>
      <c r="C32358">
        <v>23</v>
      </c>
      <c r="D32358" t="s">
        <v>140</v>
      </c>
      <c r="E32358" t="s">
        <v>539</v>
      </c>
      <c r="F32358" t="s">
        <v>293</v>
      </c>
      <c r="G32358" t="s">
        <v>140</v>
      </c>
    </row>
    <row r="32359" spans="1:7" x14ac:dyDescent="0.35">
      <c r="A32359" t="s">
        <v>13</v>
      </c>
      <c r="B32359" t="s">
        <v>1151</v>
      </c>
      <c r="C32359">
        <v>138</v>
      </c>
      <c r="D32359" t="s">
        <v>939</v>
      </c>
      <c r="E32359" t="s">
        <v>596</v>
      </c>
      <c r="F32359" t="s">
        <v>729</v>
      </c>
      <c r="G32359" t="s">
        <v>140</v>
      </c>
    </row>
    <row r="32360" spans="1:7" x14ac:dyDescent="0.35">
      <c r="A32360" t="s">
        <v>13</v>
      </c>
      <c r="B32360" t="s">
        <v>1152</v>
      </c>
      <c r="C32360">
        <v>53</v>
      </c>
      <c r="D32360" t="s">
        <v>971</v>
      </c>
      <c r="E32360" t="s">
        <v>780</v>
      </c>
      <c r="F32360" t="s">
        <v>293</v>
      </c>
      <c r="G32360" t="s">
        <v>140</v>
      </c>
    </row>
    <row r="32361" spans="1:7" x14ac:dyDescent="0.35">
      <c r="A32361" t="s">
        <v>13</v>
      </c>
      <c r="B32361" t="s">
        <v>339</v>
      </c>
      <c r="C32361">
        <v>15</v>
      </c>
      <c r="D32361" t="s">
        <v>140</v>
      </c>
      <c r="E32361" t="s">
        <v>997</v>
      </c>
      <c r="F32361" t="s">
        <v>996</v>
      </c>
      <c r="G32361" t="s">
        <v>140</v>
      </c>
    </row>
    <row r="32362" spans="1:7" x14ac:dyDescent="0.35">
      <c r="A32362" t="s">
        <v>14</v>
      </c>
      <c r="B32362" t="s">
        <v>1151</v>
      </c>
      <c r="C32362">
        <v>124</v>
      </c>
      <c r="D32362" t="s">
        <v>1066</v>
      </c>
      <c r="E32362" t="s">
        <v>122</v>
      </c>
      <c r="F32362" t="s">
        <v>574</v>
      </c>
      <c r="G32362" t="s">
        <v>140</v>
      </c>
    </row>
    <row r="32363" spans="1:7" x14ac:dyDescent="0.35">
      <c r="A32363" t="s">
        <v>14</v>
      </c>
      <c r="B32363" t="s">
        <v>1152</v>
      </c>
      <c r="C32363">
        <v>66</v>
      </c>
      <c r="D32363" t="s">
        <v>1098</v>
      </c>
      <c r="E32363" t="s">
        <v>1110</v>
      </c>
      <c r="F32363" t="s">
        <v>733</v>
      </c>
      <c r="G32363" t="s">
        <v>140</v>
      </c>
    </row>
    <row r="32364" spans="1:7" x14ac:dyDescent="0.35">
      <c r="A32364" t="s">
        <v>14</v>
      </c>
      <c r="B32364" t="s">
        <v>339</v>
      </c>
      <c r="C32364">
        <v>13</v>
      </c>
      <c r="D32364" t="s">
        <v>551</v>
      </c>
      <c r="E32364" t="s">
        <v>552</v>
      </c>
      <c r="F32364" t="s">
        <v>140</v>
      </c>
      <c r="G32364" t="s">
        <v>140</v>
      </c>
    </row>
    <row r="32365" spans="1:7" x14ac:dyDescent="0.35">
      <c r="A32365" t="s">
        <v>15</v>
      </c>
      <c r="B32365" t="s">
        <v>1151</v>
      </c>
      <c r="C32365">
        <v>137</v>
      </c>
      <c r="D32365" t="s">
        <v>1045</v>
      </c>
      <c r="E32365" t="s">
        <v>1099</v>
      </c>
      <c r="F32365" t="s">
        <v>1061</v>
      </c>
      <c r="G32365" t="s">
        <v>140</v>
      </c>
    </row>
    <row r="32366" spans="1:7" x14ac:dyDescent="0.35">
      <c r="A32366" t="s">
        <v>15</v>
      </c>
      <c r="B32366" t="s">
        <v>1152</v>
      </c>
      <c r="C32366">
        <v>59</v>
      </c>
      <c r="D32366" t="s">
        <v>1020</v>
      </c>
      <c r="E32366" t="s">
        <v>719</v>
      </c>
      <c r="F32366" t="s">
        <v>95</v>
      </c>
      <c r="G32366" t="s">
        <v>140</v>
      </c>
    </row>
    <row r="32367" spans="1:7" x14ac:dyDescent="0.35">
      <c r="A32367" t="s">
        <v>15</v>
      </c>
      <c r="B32367" t="s">
        <v>339</v>
      </c>
      <c r="C32367">
        <v>10</v>
      </c>
      <c r="D32367" t="s">
        <v>140</v>
      </c>
      <c r="E32367" t="s">
        <v>958</v>
      </c>
      <c r="F32367" t="s">
        <v>1102</v>
      </c>
      <c r="G32367" t="s">
        <v>443</v>
      </c>
    </row>
    <row r="32368" spans="1:7" x14ac:dyDescent="0.35">
      <c r="A32368" t="s">
        <v>16</v>
      </c>
      <c r="B32368" t="s">
        <v>1151</v>
      </c>
      <c r="C32368">
        <v>122</v>
      </c>
      <c r="D32368" t="s">
        <v>1018</v>
      </c>
      <c r="E32368" t="s">
        <v>1198</v>
      </c>
      <c r="F32368" t="s">
        <v>1014</v>
      </c>
      <c r="G32368" t="s">
        <v>140</v>
      </c>
    </row>
    <row r="32369" spans="1:7" x14ac:dyDescent="0.35">
      <c r="A32369" t="s">
        <v>16</v>
      </c>
      <c r="B32369" t="s">
        <v>1152</v>
      </c>
      <c r="C32369">
        <v>66</v>
      </c>
      <c r="D32369" t="s">
        <v>140</v>
      </c>
      <c r="E32369" t="s">
        <v>1118</v>
      </c>
      <c r="F32369" t="s">
        <v>1051</v>
      </c>
      <c r="G32369" t="s">
        <v>140</v>
      </c>
    </row>
    <row r="32370" spans="1:7" x14ac:dyDescent="0.35">
      <c r="A32370" t="s">
        <v>16</v>
      </c>
      <c r="B32370" t="s">
        <v>339</v>
      </c>
      <c r="C32370">
        <v>18</v>
      </c>
      <c r="D32370" t="s">
        <v>140</v>
      </c>
      <c r="E32370" t="s">
        <v>177</v>
      </c>
      <c r="F32370" t="s">
        <v>140</v>
      </c>
      <c r="G32370" t="s">
        <v>140</v>
      </c>
    </row>
    <row r="32371" spans="1:7" x14ac:dyDescent="0.35">
      <c r="A32371" t="s">
        <v>17</v>
      </c>
      <c r="B32371" t="s">
        <v>1151</v>
      </c>
      <c r="C32371">
        <v>128</v>
      </c>
      <c r="D32371" t="s">
        <v>1017</v>
      </c>
      <c r="E32371" t="s">
        <v>1113</v>
      </c>
      <c r="F32371" t="s">
        <v>1046</v>
      </c>
      <c r="G32371" t="s">
        <v>1013</v>
      </c>
    </row>
    <row r="32372" spans="1:7" x14ac:dyDescent="0.35">
      <c r="A32372" t="s">
        <v>17</v>
      </c>
      <c r="B32372" t="s">
        <v>1152</v>
      </c>
      <c r="C32372">
        <v>62</v>
      </c>
      <c r="D32372" t="s">
        <v>915</v>
      </c>
      <c r="E32372" t="s">
        <v>122</v>
      </c>
      <c r="F32372" t="s">
        <v>1004</v>
      </c>
      <c r="G32372" t="s">
        <v>140</v>
      </c>
    </row>
    <row r="32373" spans="1:7" x14ac:dyDescent="0.35">
      <c r="A32373" t="s">
        <v>17</v>
      </c>
      <c r="B32373" t="s">
        <v>339</v>
      </c>
      <c r="C32373">
        <v>13</v>
      </c>
      <c r="D32373" t="s">
        <v>140</v>
      </c>
      <c r="E32373" t="s">
        <v>177</v>
      </c>
      <c r="F32373" t="s">
        <v>140</v>
      </c>
      <c r="G32373" t="s">
        <v>140</v>
      </c>
    </row>
    <row r="32374" spans="1:7" x14ac:dyDescent="0.35">
      <c r="A32374" t="s">
        <v>18</v>
      </c>
      <c r="B32374" t="s">
        <v>1151</v>
      </c>
      <c r="C32374">
        <v>141</v>
      </c>
      <c r="D32374" t="s">
        <v>1047</v>
      </c>
      <c r="E32374" t="s">
        <v>387</v>
      </c>
      <c r="F32374" t="s">
        <v>1104</v>
      </c>
      <c r="G32374" t="s">
        <v>140</v>
      </c>
    </row>
    <row r="32375" spans="1:7" x14ac:dyDescent="0.35">
      <c r="A32375" t="s">
        <v>18</v>
      </c>
      <c r="B32375" t="s">
        <v>1152</v>
      </c>
      <c r="C32375">
        <v>51</v>
      </c>
      <c r="D32375" t="s">
        <v>950</v>
      </c>
      <c r="E32375" t="s">
        <v>916</v>
      </c>
      <c r="F32375" t="s">
        <v>1102</v>
      </c>
      <c r="G32375" t="s">
        <v>140</v>
      </c>
    </row>
    <row r="32376" spans="1:7" x14ac:dyDescent="0.35">
      <c r="A32376" t="s">
        <v>18</v>
      </c>
      <c r="B32376" t="s">
        <v>339</v>
      </c>
      <c r="C32376">
        <v>13</v>
      </c>
      <c r="D32376" t="s">
        <v>115</v>
      </c>
      <c r="E32376" t="s">
        <v>116</v>
      </c>
      <c r="F32376" t="s">
        <v>140</v>
      </c>
      <c r="G32376" t="s">
        <v>140</v>
      </c>
    </row>
    <row r="32377" spans="1:7" x14ac:dyDescent="0.35">
      <c r="A32377" t="s">
        <v>19</v>
      </c>
      <c r="B32377" t="s">
        <v>1151</v>
      </c>
      <c r="C32377">
        <v>138</v>
      </c>
      <c r="D32377" t="s">
        <v>769</v>
      </c>
      <c r="E32377" t="s">
        <v>420</v>
      </c>
      <c r="F32377" t="s">
        <v>849</v>
      </c>
      <c r="G32377" t="s">
        <v>1016</v>
      </c>
    </row>
    <row r="32378" spans="1:7" x14ac:dyDescent="0.35">
      <c r="A32378" t="s">
        <v>19</v>
      </c>
      <c r="B32378" t="s">
        <v>1152</v>
      </c>
      <c r="C32378">
        <v>56</v>
      </c>
      <c r="D32378" t="s">
        <v>1012</v>
      </c>
      <c r="E32378" t="s">
        <v>413</v>
      </c>
      <c r="F32378" t="s">
        <v>511</v>
      </c>
      <c r="G32378" t="s">
        <v>140</v>
      </c>
    </row>
    <row r="32379" spans="1:7" x14ac:dyDescent="0.35">
      <c r="A32379" t="s">
        <v>19</v>
      </c>
      <c r="B32379" t="s">
        <v>339</v>
      </c>
      <c r="C32379">
        <v>12</v>
      </c>
      <c r="D32379" t="s">
        <v>1048</v>
      </c>
      <c r="E32379" t="s">
        <v>892</v>
      </c>
      <c r="F32379" t="s">
        <v>317</v>
      </c>
      <c r="G32379" t="s">
        <v>140</v>
      </c>
    </row>
    <row r="32380" spans="1:7" x14ac:dyDescent="0.35">
      <c r="A32380" t="s">
        <v>20</v>
      </c>
      <c r="B32380" t="s">
        <v>1151</v>
      </c>
      <c r="C32380">
        <v>123</v>
      </c>
      <c r="D32380" t="s">
        <v>801</v>
      </c>
      <c r="E32380" t="s">
        <v>1261</v>
      </c>
      <c r="F32380" t="s">
        <v>1044</v>
      </c>
      <c r="G32380" t="s">
        <v>1019</v>
      </c>
    </row>
    <row r="32381" spans="1:7" x14ac:dyDescent="0.35">
      <c r="A32381" t="s">
        <v>20</v>
      </c>
      <c r="B32381" t="s">
        <v>1152</v>
      </c>
      <c r="C32381">
        <v>65</v>
      </c>
      <c r="D32381" t="s">
        <v>973</v>
      </c>
      <c r="E32381" t="s">
        <v>642</v>
      </c>
      <c r="F32381" t="s">
        <v>1050</v>
      </c>
      <c r="G32381" t="s">
        <v>140</v>
      </c>
    </row>
    <row r="32382" spans="1:7" x14ac:dyDescent="0.35">
      <c r="A32382" t="s">
        <v>20</v>
      </c>
      <c r="B32382" t="s">
        <v>339</v>
      </c>
      <c r="C32382">
        <v>18</v>
      </c>
      <c r="D32382" t="s">
        <v>140</v>
      </c>
      <c r="E32382" t="s">
        <v>1143</v>
      </c>
      <c r="F32382" t="s">
        <v>1070</v>
      </c>
      <c r="G32382" t="s">
        <v>140</v>
      </c>
    </row>
    <row r="32383" spans="1:7" x14ac:dyDescent="0.35">
      <c r="A32383" t="s">
        <v>21</v>
      </c>
      <c r="B32383" t="s">
        <v>1151</v>
      </c>
      <c r="C32383">
        <v>120</v>
      </c>
      <c r="D32383" t="s">
        <v>1046</v>
      </c>
      <c r="E32383" t="s">
        <v>800</v>
      </c>
      <c r="F32383" t="s">
        <v>996</v>
      </c>
      <c r="G32383" t="s">
        <v>140</v>
      </c>
    </row>
    <row r="32384" spans="1:7" x14ac:dyDescent="0.35">
      <c r="A32384" t="s">
        <v>21</v>
      </c>
      <c r="B32384" t="s">
        <v>1152</v>
      </c>
      <c r="C32384">
        <v>72</v>
      </c>
      <c r="D32384" t="s">
        <v>1017</v>
      </c>
      <c r="E32384" t="s">
        <v>1158</v>
      </c>
      <c r="F32384" t="s">
        <v>95</v>
      </c>
      <c r="G32384" t="s">
        <v>140</v>
      </c>
    </row>
    <row r="32385" spans="1:7" x14ac:dyDescent="0.35">
      <c r="A32385" t="s">
        <v>21</v>
      </c>
      <c r="B32385" t="s">
        <v>339</v>
      </c>
      <c r="C32385">
        <v>18</v>
      </c>
      <c r="D32385" t="s">
        <v>140</v>
      </c>
      <c r="E32385" t="s">
        <v>96</v>
      </c>
      <c r="F32385" t="s">
        <v>95</v>
      </c>
      <c r="G32385" t="s">
        <v>140</v>
      </c>
    </row>
    <row r="32386" spans="1:7" x14ac:dyDescent="0.35">
      <c r="A32386" t="s">
        <v>22</v>
      </c>
      <c r="B32386" t="s">
        <v>1151</v>
      </c>
      <c r="C32386">
        <v>139</v>
      </c>
      <c r="D32386" t="s">
        <v>1050</v>
      </c>
      <c r="E32386" t="s">
        <v>839</v>
      </c>
      <c r="F32386" t="s">
        <v>1068</v>
      </c>
      <c r="G32386" t="s">
        <v>140</v>
      </c>
    </row>
    <row r="32387" spans="1:7" x14ac:dyDescent="0.35">
      <c r="A32387" t="s">
        <v>22</v>
      </c>
      <c r="B32387" t="s">
        <v>1152</v>
      </c>
      <c r="C32387">
        <v>54</v>
      </c>
      <c r="D32387" t="s">
        <v>140</v>
      </c>
      <c r="E32387" t="s">
        <v>1179</v>
      </c>
      <c r="F32387" t="s">
        <v>1014</v>
      </c>
      <c r="G32387" t="s">
        <v>140</v>
      </c>
    </row>
    <row r="32388" spans="1:7" x14ac:dyDescent="0.35">
      <c r="A32388" t="s">
        <v>22</v>
      </c>
      <c r="B32388" t="s">
        <v>339</v>
      </c>
      <c r="C32388">
        <v>16</v>
      </c>
      <c r="D32388" t="s">
        <v>140</v>
      </c>
      <c r="E32388" t="s">
        <v>987</v>
      </c>
      <c r="F32388" t="s">
        <v>988</v>
      </c>
      <c r="G32388" t="s">
        <v>140</v>
      </c>
    </row>
    <row r="32389" spans="1:7" x14ac:dyDescent="0.35">
      <c r="A32389" t="s">
        <v>23</v>
      </c>
      <c r="B32389" t="s">
        <v>1151</v>
      </c>
      <c r="C32389">
        <v>125</v>
      </c>
      <c r="D32389" t="s">
        <v>458</v>
      </c>
      <c r="E32389" t="s">
        <v>288</v>
      </c>
      <c r="F32389" t="s">
        <v>952</v>
      </c>
      <c r="G32389" t="s">
        <v>140</v>
      </c>
    </row>
    <row r="32390" spans="1:7" x14ac:dyDescent="0.35">
      <c r="A32390" t="s">
        <v>23</v>
      </c>
      <c r="B32390" t="s">
        <v>1152</v>
      </c>
      <c r="C32390">
        <v>61</v>
      </c>
      <c r="D32390" t="s">
        <v>1055</v>
      </c>
      <c r="E32390" t="s">
        <v>640</v>
      </c>
      <c r="F32390" t="s">
        <v>755</v>
      </c>
      <c r="G32390" t="s">
        <v>140</v>
      </c>
    </row>
    <row r="32391" spans="1:7" x14ac:dyDescent="0.35">
      <c r="A32391" t="s">
        <v>23</v>
      </c>
      <c r="B32391" t="s">
        <v>339</v>
      </c>
      <c r="C32391">
        <v>19</v>
      </c>
      <c r="D32391" t="s">
        <v>1066</v>
      </c>
      <c r="E32391" t="s">
        <v>941</v>
      </c>
      <c r="F32391" t="s">
        <v>117</v>
      </c>
      <c r="G32391" t="s">
        <v>140</v>
      </c>
    </row>
    <row r="32392" spans="1:7" x14ac:dyDescent="0.35">
      <c r="A32392" t="s">
        <v>24</v>
      </c>
      <c r="B32392" t="s">
        <v>1151</v>
      </c>
      <c r="C32392">
        <v>123</v>
      </c>
      <c r="D32392" t="s">
        <v>903</v>
      </c>
      <c r="E32392" t="s">
        <v>974</v>
      </c>
      <c r="F32392" t="s">
        <v>1018</v>
      </c>
      <c r="G32392" t="s">
        <v>140</v>
      </c>
    </row>
    <row r="32393" spans="1:7" x14ac:dyDescent="0.35">
      <c r="A32393" t="s">
        <v>24</v>
      </c>
      <c r="B32393" t="s">
        <v>1152</v>
      </c>
      <c r="C32393">
        <v>71</v>
      </c>
      <c r="D32393" t="s">
        <v>1007</v>
      </c>
      <c r="E32393" t="s">
        <v>1190</v>
      </c>
      <c r="F32393" t="s">
        <v>1023</v>
      </c>
      <c r="G32393" t="s">
        <v>140</v>
      </c>
    </row>
    <row r="32394" spans="1:7" x14ac:dyDescent="0.35">
      <c r="A32394" t="s">
        <v>24</v>
      </c>
      <c r="B32394" t="s">
        <v>339</v>
      </c>
      <c r="C32394">
        <v>13</v>
      </c>
      <c r="D32394" t="s">
        <v>140</v>
      </c>
      <c r="E32394" t="s">
        <v>177</v>
      </c>
      <c r="F32394" t="s">
        <v>140</v>
      </c>
      <c r="G32394" t="s">
        <v>140</v>
      </c>
    </row>
    <row r="32395" spans="1:7" x14ac:dyDescent="0.35">
      <c r="A32395" t="s">
        <v>25</v>
      </c>
      <c r="B32395" t="s">
        <v>1151</v>
      </c>
      <c r="C32395">
        <v>123</v>
      </c>
      <c r="D32395" t="s">
        <v>140</v>
      </c>
      <c r="E32395" t="s">
        <v>1147</v>
      </c>
      <c r="F32395" t="s">
        <v>1050</v>
      </c>
      <c r="G32395" t="s">
        <v>140</v>
      </c>
    </row>
    <row r="32396" spans="1:7" x14ac:dyDescent="0.35">
      <c r="A32396" t="s">
        <v>25</v>
      </c>
      <c r="B32396" t="s">
        <v>1152</v>
      </c>
      <c r="C32396">
        <v>68</v>
      </c>
      <c r="D32396" t="s">
        <v>140</v>
      </c>
      <c r="E32396" t="s">
        <v>177</v>
      </c>
      <c r="F32396" t="s">
        <v>140</v>
      </c>
      <c r="G32396" t="s">
        <v>140</v>
      </c>
    </row>
    <row r="32397" spans="1:7" x14ac:dyDescent="0.35">
      <c r="A32397" t="s">
        <v>25</v>
      </c>
      <c r="B32397" t="s">
        <v>339</v>
      </c>
      <c r="C32397">
        <v>13</v>
      </c>
      <c r="D32397" t="s">
        <v>140</v>
      </c>
      <c r="E32397" t="s">
        <v>177</v>
      </c>
      <c r="F32397" t="s">
        <v>140</v>
      </c>
      <c r="G32397" t="s">
        <v>140</v>
      </c>
    </row>
    <row r="32398" spans="1:7" x14ac:dyDescent="0.35">
      <c r="A32398" t="s">
        <v>26</v>
      </c>
      <c r="B32398" t="s">
        <v>1151</v>
      </c>
      <c r="C32398">
        <v>130</v>
      </c>
      <c r="D32398" t="s">
        <v>1062</v>
      </c>
      <c r="E32398" t="s">
        <v>982</v>
      </c>
      <c r="F32398" t="s">
        <v>1052</v>
      </c>
      <c r="G32398" t="s">
        <v>140</v>
      </c>
    </row>
    <row r="32399" spans="1:7" x14ac:dyDescent="0.35">
      <c r="A32399" t="s">
        <v>26</v>
      </c>
      <c r="B32399" t="s">
        <v>1152</v>
      </c>
      <c r="C32399">
        <v>56</v>
      </c>
      <c r="D32399" t="s">
        <v>140</v>
      </c>
      <c r="E32399" t="s">
        <v>1201</v>
      </c>
      <c r="F32399" t="s">
        <v>1019</v>
      </c>
      <c r="G32399" t="s">
        <v>140</v>
      </c>
    </row>
    <row r="32400" spans="1:7" x14ac:dyDescent="0.35">
      <c r="A32400" t="s">
        <v>26</v>
      </c>
      <c r="B32400" t="s">
        <v>339</v>
      </c>
      <c r="C32400">
        <v>16</v>
      </c>
      <c r="D32400" t="s">
        <v>942</v>
      </c>
      <c r="E32400" t="s">
        <v>943</v>
      </c>
      <c r="F32400" t="s">
        <v>140</v>
      </c>
      <c r="G32400" t="s">
        <v>140</v>
      </c>
    </row>
    <row r="32401" spans="1:7" x14ac:dyDescent="0.35">
      <c r="A32401" t="s">
        <v>27</v>
      </c>
      <c r="B32401" t="s">
        <v>1151</v>
      </c>
      <c r="C32401">
        <v>119</v>
      </c>
      <c r="D32401" t="s">
        <v>1004</v>
      </c>
      <c r="E32401" t="s">
        <v>974</v>
      </c>
      <c r="F32401" t="s">
        <v>875</v>
      </c>
      <c r="G32401" t="s">
        <v>140</v>
      </c>
    </row>
    <row r="32402" spans="1:7" x14ac:dyDescent="0.35">
      <c r="A32402" t="s">
        <v>27</v>
      </c>
      <c r="B32402" t="s">
        <v>1152</v>
      </c>
      <c r="C32402">
        <v>72</v>
      </c>
      <c r="D32402" t="s">
        <v>140</v>
      </c>
      <c r="E32402" t="s">
        <v>948</v>
      </c>
      <c r="F32402" t="s">
        <v>140</v>
      </c>
      <c r="G32402" t="s">
        <v>949</v>
      </c>
    </row>
    <row r="32403" spans="1:7" x14ac:dyDescent="0.35">
      <c r="A32403" t="s">
        <v>27</v>
      </c>
      <c r="B32403" t="s">
        <v>339</v>
      </c>
      <c r="C32403">
        <v>13</v>
      </c>
      <c r="D32403" t="s">
        <v>140</v>
      </c>
      <c r="E32403" t="s">
        <v>177</v>
      </c>
      <c r="F32403" t="s">
        <v>140</v>
      </c>
      <c r="G32403" t="s">
        <v>140</v>
      </c>
    </row>
    <row r="32404" spans="1:7" x14ac:dyDescent="0.35">
      <c r="A32404" t="s">
        <v>28</v>
      </c>
      <c r="B32404" t="s">
        <v>1151</v>
      </c>
      <c r="C32404">
        <v>117</v>
      </c>
      <c r="D32404" t="s">
        <v>1009</v>
      </c>
      <c r="E32404" t="s">
        <v>1207</v>
      </c>
      <c r="F32404" t="s">
        <v>949</v>
      </c>
      <c r="G32404" t="s">
        <v>1054</v>
      </c>
    </row>
    <row r="32405" spans="1:7" x14ac:dyDescent="0.35">
      <c r="A32405" t="s">
        <v>28</v>
      </c>
      <c r="B32405" t="s">
        <v>1152</v>
      </c>
      <c r="C32405">
        <v>78</v>
      </c>
      <c r="D32405" t="s">
        <v>1066</v>
      </c>
      <c r="E32405" t="s">
        <v>982</v>
      </c>
      <c r="F32405" t="s">
        <v>458</v>
      </c>
      <c r="G32405" t="s">
        <v>1063</v>
      </c>
    </row>
    <row r="32406" spans="1:7" x14ac:dyDescent="0.35">
      <c r="A32406" t="s">
        <v>28</v>
      </c>
      <c r="B32406" t="s">
        <v>339</v>
      </c>
      <c r="C32406">
        <v>12</v>
      </c>
      <c r="D32406" t="s">
        <v>140</v>
      </c>
      <c r="E32406" t="s">
        <v>177</v>
      </c>
      <c r="F32406" t="s">
        <v>140</v>
      </c>
      <c r="G32406" t="s">
        <v>140</v>
      </c>
    </row>
    <row r="32407" spans="1:7" x14ac:dyDescent="0.35">
      <c r="A32407" t="s">
        <v>29</v>
      </c>
      <c r="B32407" t="s">
        <v>1151</v>
      </c>
      <c r="C32407">
        <v>109</v>
      </c>
      <c r="D32407" t="s">
        <v>1098</v>
      </c>
      <c r="E32407" t="s">
        <v>1160</v>
      </c>
      <c r="F32407" t="s">
        <v>1021</v>
      </c>
      <c r="G32407" t="s">
        <v>140</v>
      </c>
    </row>
    <row r="32408" spans="1:7" x14ac:dyDescent="0.35">
      <c r="A32408" t="s">
        <v>29</v>
      </c>
      <c r="B32408" t="s">
        <v>1152</v>
      </c>
      <c r="C32408">
        <v>73</v>
      </c>
      <c r="D32408" t="s">
        <v>1046</v>
      </c>
      <c r="E32408" t="s">
        <v>1120</v>
      </c>
      <c r="F32408" t="s">
        <v>949</v>
      </c>
      <c r="G32408" t="s">
        <v>140</v>
      </c>
    </row>
    <row r="32409" spans="1:7" x14ac:dyDescent="0.35">
      <c r="A32409" t="s">
        <v>29</v>
      </c>
      <c r="B32409" t="s">
        <v>339</v>
      </c>
      <c r="C32409">
        <v>22</v>
      </c>
      <c r="D32409" t="s">
        <v>140</v>
      </c>
      <c r="E32409" t="s">
        <v>177</v>
      </c>
      <c r="F32409" t="s">
        <v>140</v>
      </c>
      <c r="G32409" t="s">
        <v>140</v>
      </c>
    </row>
    <row r="32410" spans="1:7" x14ac:dyDescent="0.35">
      <c r="A32410" t="s">
        <v>30</v>
      </c>
      <c r="B32410" t="s">
        <v>1151</v>
      </c>
      <c r="C32410">
        <v>108</v>
      </c>
      <c r="D32410" t="s">
        <v>1009</v>
      </c>
      <c r="E32410" t="s">
        <v>1200</v>
      </c>
      <c r="F32410" t="s">
        <v>1054</v>
      </c>
      <c r="G32410" t="s">
        <v>1012</v>
      </c>
    </row>
    <row r="32411" spans="1:7" x14ac:dyDescent="0.35">
      <c r="A32411" t="s">
        <v>30</v>
      </c>
      <c r="B32411" t="s">
        <v>1152</v>
      </c>
      <c r="C32411">
        <v>78</v>
      </c>
      <c r="D32411" t="s">
        <v>1021</v>
      </c>
      <c r="E32411" t="s">
        <v>1006</v>
      </c>
      <c r="F32411" t="s">
        <v>1050</v>
      </c>
      <c r="G32411" t="s">
        <v>140</v>
      </c>
    </row>
    <row r="32412" spans="1:7" x14ac:dyDescent="0.35">
      <c r="A32412" t="s">
        <v>30</v>
      </c>
      <c r="B32412" t="s">
        <v>339</v>
      </c>
      <c r="C32412">
        <v>16</v>
      </c>
      <c r="D32412" t="s">
        <v>140</v>
      </c>
      <c r="E32412" t="s">
        <v>177</v>
      </c>
      <c r="F32412" t="s">
        <v>140</v>
      </c>
      <c r="G32412" t="s">
        <v>140</v>
      </c>
    </row>
    <row r="32413" spans="1:7" x14ac:dyDescent="0.35">
      <c r="A32413" t="s">
        <v>31</v>
      </c>
      <c r="B32413" t="s">
        <v>1151</v>
      </c>
      <c r="C32413">
        <v>138</v>
      </c>
      <c r="D32413" t="s">
        <v>733</v>
      </c>
      <c r="E32413" t="s">
        <v>475</v>
      </c>
      <c r="F32413" t="s">
        <v>360</v>
      </c>
      <c r="G32413" t="s">
        <v>140</v>
      </c>
    </row>
    <row r="32414" spans="1:7" x14ac:dyDescent="0.35">
      <c r="A32414" t="s">
        <v>31</v>
      </c>
      <c r="B32414" t="s">
        <v>1152</v>
      </c>
      <c r="C32414">
        <v>58</v>
      </c>
      <c r="D32414" t="s">
        <v>1047</v>
      </c>
      <c r="E32414" t="s">
        <v>823</v>
      </c>
      <c r="F32414" t="s">
        <v>206</v>
      </c>
      <c r="G32414" t="s">
        <v>140</v>
      </c>
    </row>
    <row r="32415" spans="1:7" x14ac:dyDescent="0.35">
      <c r="A32415" t="s">
        <v>31</v>
      </c>
      <c r="B32415" t="s">
        <v>339</v>
      </c>
      <c r="C32415">
        <v>11</v>
      </c>
      <c r="D32415" t="s">
        <v>95</v>
      </c>
      <c r="E32415" t="s">
        <v>80</v>
      </c>
      <c r="F32415" t="s">
        <v>513</v>
      </c>
      <c r="G32415" t="s">
        <v>140</v>
      </c>
    </row>
    <row r="32416" spans="1:7" x14ac:dyDescent="0.35">
      <c r="A32416" t="s">
        <v>32</v>
      </c>
      <c r="B32416" t="s">
        <v>1151</v>
      </c>
      <c r="C32416">
        <v>3050</v>
      </c>
      <c r="D32416" t="s">
        <v>1018</v>
      </c>
      <c r="E32416" t="s">
        <v>1114</v>
      </c>
      <c r="F32416" t="s">
        <v>1045</v>
      </c>
      <c r="G32416" t="s">
        <v>1008</v>
      </c>
    </row>
    <row r="32417" spans="1:7" x14ac:dyDescent="0.35">
      <c r="A32417" t="s">
        <v>32</v>
      </c>
      <c r="B32417" t="s">
        <v>1152</v>
      </c>
      <c r="C32417">
        <v>1523</v>
      </c>
      <c r="D32417" t="s">
        <v>1046</v>
      </c>
      <c r="E32417" t="s">
        <v>943</v>
      </c>
      <c r="F32417" t="s">
        <v>929</v>
      </c>
      <c r="G32417" t="s">
        <v>1008</v>
      </c>
    </row>
    <row r="32418" spans="1:7" x14ac:dyDescent="0.35">
      <c r="A32418" t="s">
        <v>32</v>
      </c>
      <c r="B32418" t="s">
        <v>339</v>
      </c>
      <c r="C32418">
        <v>357</v>
      </c>
      <c r="D32418" t="s">
        <v>1073</v>
      </c>
      <c r="E32418" t="s">
        <v>1110</v>
      </c>
      <c r="F32418" t="s">
        <v>971</v>
      </c>
      <c r="G32418" t="s">
        <v>1009</v>
      </c>
    </row>
    <row r="32420" spans="1:7" x14ac:dyDescent="0.35">
      <c r="A32420" t="s">
        <v>2329</v>
      </c>
    </row>
    <row r="32421" spans="1:7" x14ac:dyDescent="0.35">
      <c r="A32421" t="s">
        <v>2</v>
      </c>
      <c r="B32421" t="s">
        <v>1164</v>
      </c>
      <c r="C32421" t="s">
        <v>3</v>
      </c>
      <c r="D32421" t="s">
        <v>85</v>
      </c>
      <c r="E32421" t="s">
        <v>86</v>
      </c>
      <c r="F32421" t="s">
        <v>1133</v>
      </c>
      <c r="G32421" t="s">
        <v>136</v>
      </c>
    </row>
    <row r="32422" spans="1:7" x14ac:dyDescent="0.35">
      <c r="A32422" t="s">
        <v>8</v>
      </c>
      <c r="B32422" t="s">
        <v>1165</v>
      </c>
      <c r="C32422">
        <v>69</v>
      </c>
      <c r="D32422" t="s">
        <v>88</v>
      </c>
      <c r="E32422" t="s">
        <v>1053</v>
      </c>
      <c r="F32422" t="s">
        <v>1058</v>
      </c>
      <c r="G32422" t="s">
        <v>140</v>
      </c>
    </row>
    <row r="32423" spans="1:7" x14ac:dyDescent="0.35">
      <c r="A32423" t="s">
        <v>8</v>
      </c>
      <c r="B32423" t="s">
        <v>1166</v>
      </c>
      <c r="C32423">
        <v>135</v>
      </c>
      <c r="D32423" t="s">
        <v>1261</v>
      </c>
      <c r="E32423" t="s">
        <v>111</v>
      </c>
      <c r="F32423" t="s">
        <v>1020</v>
      </c>
      <c r="G32423" t="s">
        <v>140</v>
      </c>
    </row>
    <row r="32424" spans="1:7" x14ac:dyDescent="0.35">
      <c r="A32424" t="s">
        <v>9</v>
      </c>
      <c r="B32424" t="s">
        <v>1165</v>
      </c>
      <c r="C32424">
        <v>99</v>
      </c>
      <c r="D32424" t="s">
        <v>1198</v>
      </c>
      <c r="E32424" t="s">
        <v>775</v>
      </c>
      <c r="F32424" t="s">
        <v>1048</v>
      </c>
      <c r="G32424" t="s">
        <v>140</v>
      </c>
    </row>
    <row r="32425" spans="1:7" x14ac:dyDescent="0.35">
      <c r="A32425" t="s">
        <v>9</v>
      </c>
      <c r="B32425" t="s">
        <v>1166</v>
      </c>
      <c r="C32425">
        <v>102</v>
      </c>
      <c r="D32425" t="s">
        <v>1123</v>
      </c>
      <c r="E32425" t="s">
        <v>1045</v>
      </c>
      <c r="F32425" t="s">
        <v>140</v>
      </c>
      <c r="G32425" t="s">
        <v>140</v>
      </c>
    </row>
    <row r="32426" spans="1:7" x14ac:dyDescent="0.35">
      <c r="A32426" t="s">
        <v>10</v>
      </c>
      <c r="B32426" t="s">
        <v>1165</v>
      </c>
      <c r="C32426">
        <v>80</v>
      </c>
      <c r="D32426" t="s">
        <v>870</v>
      </c>
      <c r="E32426" t="s">
        <v>140</v>
      </c>
      <c r="F32426" t="s">
        <v>869</v>
      </c>
      <c r="G32426" t="s">
        <v>140</v>
      </c>
    </row>
    <row r="32427" spans="1:7" x14ac:dyDescent="0.35">
      <c r="A32427" t="s">
        <v>10</v>
      </c>
      <c r="B32427" t="s">
        <v>1166</v>
      </c>
      <c r="C32427">
        <v>128</v>
      </c>
      <c r="D32427" t="s">
        <v>1115</v>
      </c>
      <c r="E32427" t="s">
        <v>1054</v>
      </c>
      <c r="F32427" t="s">
        <v>515</v>
      </c>
      <c r="G32427" t="s">
        <v>140</v>
      </c>
    </row>
    <row r="32428" spans="1:7" x14ac:dyDescent="0.35">
      <c r="A32428" t="s">
        <v>11</v>
      </c>
      <c r="B32428" t="s">
        <v>1165</v>
      </c>
      <c r="C32428">
        <v>87</v>
      </c>
      <c r="D32428" t="s">
        <v>1148</v>
      </c>
      <c r="E32428" t="s">
        <v>140</v>
      </c>
      <c r="F32428" t="s">
        <v>1012</v>
      </c>
      <c r="G32428" t="s">
        <v>1016</v>
      </c>
    </row>
    <row r="32429" spans="1:7" x14ac:dyDescent="0.35">
      <c r="A32429" t="s">
        <v>11</v>
      </c>
      <c r="B32429" t="s">
        <v>1166</v>
      </c>
      <c r="C32429">
        <v>119</v>
      </c>
      <c r="D32429" t="s">
        <v>1112</v>
      </c>
      <c r="E32429" t="s">
        <v>971</v>
      </c>
      <c r="F32429" t="s">
        <v>1007</v>
      </c>
      <c r="G32429" t="s">
        <v>140</v>
      </c>
    </row>
    <row r="32430" spans="1:7" x14ac:dyDescent="0.35">
      <c r="A32430" t="s">
        <v>12</v>
      </c>
      <c r="B32430" t="s">
        <v>1165</v>
      </c>
      <c r="C32430">
        <v>12</v>
      </c>
      <c r="D32430" t="s">
        <v>918</v>
      </c>
      <c r="E32430" t="s">
        <v>919</v>
      </c>
      <c r="F32430" t="s">
        <v>140</v>
      </c>
      <c r="G32430" t="s">
        <v>140</v>
      </c>
    </row>
    <row r="32431" spans="1:7" x14ac:dyDescent="0.35">
      <c r="A32431" t="s">
        <v>12</v>
      </c>
      <c r="B32431" t="s">
        <v>1166</v>
      </c>
      <c r="C32431">
        <v>197</v>
      </c>
      <c r="D32431" t="s">
        <v>285</v>
      </c>
      <c r="E32431" t="s">
        <v>983</v>
      </c>
      <c r="F32431" t="s">
        <v>940</v>
      </c>
      <c r="G32431" t="s">
        <v>1055</v>
      </c>
    </row>
    <row r="32432" spans="1:7" x14ac:dyDescent="0.35">
      <c r="A32432" t="s">
        <v>13</v>
      </c>
      <c r="B32432" t="s">
        <v>1165</v>
      </c>
      <c r="C32432">
        <v>7</v>
      </c>
      <c r="D32432" t="s">
        <v>622</v>
      </c>
      <c r="E32432" t="s">
        <v>623</v>
      </c>
      <c r="F32432" t="s">
        <v>140</v>
      </c>
      <c r="G32432" t="s">
        <v>140</v>
      </c>
    </row>
    <row r="32433" spans="1:7" x14ac:dyDescent="0.35">
      <c r="A32433" t="s">
        <v>13</v>
      </c>
      <c r="B32433" t="s">
        <v>1166</v>
      </c>
      <c r="C32433">
        <v>199</v>
      </c>
      <c r="D32433" t="s">
        <v>941</v>
      </c>
      <c r="E32433" t="s">
        <v>729</v>
      </c>
      <c r="F32433" t="s">
        <v>954</v>
      </c>
      <c r="G32433" t="s">
        <v>140</v>
      </c>
    </row>
    <row r="32434" spans="1:7" x14ac:dyDescent="0.35">
      <c r="A32434" t="s">
        <v>14</v>
      </c>
      <c r="B32434" t="s">
        <v>1165</v>
      </c>
      <c r="C32434">
        <v>52</v>
      </c>
      <c r="D32434" t="s">
        <v>776</v>
      </c>
      <c r="E32434" t="s">
        <v>662</v>
      </c>
      <c r="F32434" t="s">
        <v>1051</v>
      </c>
      <c r="G32434" t="s">
        <v>140</v>
      </c>
    </row>
    <row r="32435" spans="1:7" x14ac:dyDescent="0.35">
      <c r="A32435" t="s">
        <v>14</v>
      </c>
      <c r="B32435" t="s">
        <v>1166</v>
      </c>
      <c r="C32435">
        <v>151</v>
      </c>
      <c r="D32435" t="s">
        <v>88</v>
      </c>
      <c r="E32435" t="s">
        <v>838</v>
      </c>
      <c r="F32435" t="s">
        <v>1051</v>
      </c>
      <c r="G32435" t="s">
        <v>140</v>
      </c>
    </row>
    <row r="32436" spans="1:7" x14ac:dyDescent="0.35">
      <c r="A32436" t="s">
        <v>15</v>
      </c>
      <c r="B32436" t="s">
        <v>1165</v>
      </c>
      <c r="C32436">
        <v>90</v>
      </c>
      <c r="D32436" t="s">
        <v>960</v>
      </c>
      <c r="E32436" t="s">
        <v>1060</v>
      </c>
      <c r="F32436" t="s">
        <v>89</v>
      </c>
      <c r="G32436" t="s">
        <v>1055</v>
      </c>
    </row>
    <row r="32437" spans="1:7" x14ac:dyDescent="0.35">
      <c r="A32437" t="s">
        <v>15</v>
      </c>
      <c r="B32437" t="s">
        <v>1166</v>
      </c>
      <c r="C32437">
        <v>116</v>
      </c>
      <c r="D32437" t="s">
        <v>719</v>
      </c>
      <c r="E32437" t="s">
        <v>269</v>
      </c>
      <c r="F32437" t="s">
        <v>1050</v>
      </c>
      <c r="G32437" t="s">
        <v>140</v>
      </c>
    </row>
    <row r="32438" spans="1:7" x14ac:dyDescent="0.35">
      <c r="A32438" t="s">
        <v>16</v>
      </c>
      <c r="B32438" t="s">
        <v>1165</v>
      </c>
      <c r="C32438">
        <v>96</v>
      </c>
      <c r="D32438" t="s">
        <v>1118</v>
      </c>
      <c r="E32438" t="s">
        <v>1012</v>
      </c>
      <c r="F32438" t="s">
        <v>939</v>
      </c>
      <c r="G32438" t="s">
        <v>140</v>
      </c>
    </row>
    <row r="32439" spans="1:7" x14ac:dyDescent="0.35">
      <c r="A32439" t="s">
        <v>16</v>
      </c>
      <c r="B32439" t="s">
        <v>1166</v>
      </c>
      <c r="C32439">
        <v>110</v>
      </c>
      <c r="D32439" t="s">
        <v>1006</v>
      </c>
      <c r="E32439" t="s">
        <v>1050</v>
      </c>
      <c r="F32439" t="s">
        <v>1021</v>
      </c>
      <c r="G32439" t="s">
        <v>140</v>
      </c>
    </row>
    <row r="32440" spans="1:7" x14ac:dyDescent="0.35">
      <c r="A32440" t="s">
        <v>17</v>
      </c>
      <c r="B32440" t="s">
        <v>1165</v>
      </c>
      <c r="C32440">
        <v>109</v>
      </c>
      <c r="D32440" t="s">
        <v>1142</v>
      </c>
      <c r="E32440" t="s">
        <v>1016</v>
      </c>
      <c r="F32440" t="s">
        <v>1073</v>
      </c>
      <c r="G32440" t="s">
        <v>140</v>
      </c>
    </row>
    <row r="32441" spans="1:7" x14ac:dyDescent="0.35">
      <c r="A32441" t="s">
        <v>17</v>
      </c>
      <c r="B32441" t="s">
        <v>1166</v>
      </c>
      <c r="C32441">
        <v>94</v>
      </c>
      <c r="D32441" t="s">
        <v>787</v>
      </c>
      <c r="E32441" t="s">
        <v>345</v>
      </c>
      <c r="F32441" t="s">
        <v>1051</v>
      </c>
      <c r="G32441" t="s">
        <v>1014</v>
      </c>
    </row>
    <row r="32442" spans="1:7" x14ac:dyDescent="0.35">
      <c r="A32442" t="s">
        <v>18</v>
      </c>
      <c r="B32442" t="s">
        <v>1165</v>
      </c>
      <c r="C32442">
        <v>14</v>
      </c>
      <c r="D32442" t="s">
        <v>892</v>
      </c>
      <c r="E32442" t="s">
        <v>893</v>
      </c>
      <c r="F32442" t="s">
        <v>140</v>
      </c>
      <c r="G32442" t="s">
        <v>140</v>
      </c>
    </row>
    <row r="32443" spans="1:7" x14ac:dyDescent="0.35">
      <c r="A32443" t="s">
        <v>18</v>
      </c>
      <c r="B32443" t="s">
        <v>1166</v>
      </c>
      <c r="C32443">
        <v>191</v>
      </c>
      <c r="D32443" t="s">
        <v>523</v>
      </c>
      <c r="E32443" t="s">
        <v>121</v>
      </c>
      <c r="F32443" t="s">
        <v>458</v>
      </c>
      <c r="G32443" t="s">
        <v>140</v>
      </c>
    </row>
    <row r="32444" spans="1:7" x14ac:dyDescent="0.35">
      <c r="A32444" t="s">
        <v>19</v>
      </c>
      <c r="B32444" t="s">
        <v>1165</v>
      </c>
      <c r="C32444">
        <v>66</v>
      </c>
      <c r="D32444" t="s">
        <v>1077</v>
      </c>
      <c r="E32444" t="s">
        <v>117</v>
      </c>
      <c r="F32444" t="s">
        <v>1023</v>
      </c>
      <c r="G32444" t="s">
        <v>140</v>
      </c>
    </row>
    <row r="32445" spans="1:7" x14ac:dyDescent="0.35">
      <c r="A32445" t="s">
        <v>19</v>
      </c>
      <c r="B32445" t="s">
        <v>1166</v>
      </c>
      <c r="C32445">
        <v>140</v>
      </c>
      <c r="D32445" t="s">
        <v>713</v>
      </c>
      <c r="E32445" t="s">
        <v>476</v>
      </c>
      <c r="F32445" t="s">
        <v>527</v>
      </c>
      <c r="G32445" t="s">
        <v>1016</v>
      </c>
    </row>
    <row r="32446" spans="1:7" x14ac:dyDescent="0.35">
      <c r="A32446" t="s">
        <v>20</v>
      </c>
      <c r="B32446" t="s">
        <v>1165</v>
      </c>
      <c r="C32446">
        <v>118</v>
      </c>
      <c r="D32446" t="s">
        <v>998</v>
      </c>
      <c r="E32446" t="s">
        <v>1060</v>
      </c>
      <c r="F32446" t="s">
        <v>1057</v>
      </c>
      <c r="G32446" t="s">
        <v>1021</v>
      </c>
    </row>
    <row r="32447" spans="1:7" x14ac:dyDescent="0.35">
      <c r="A32447" t="s">
        <v>20</v>
      </c>
      <c r="B32447" t="s">
        <v>1166</v>
      </c>
      <c r="C32447">
        <v>88</v>
      </c>
      <c r="D32447" t="s">
        <v>923</v>
      </c>
      <c r="E32447" t="s">
        <v>915</v>
      </c>
      <c r="F32447" t="s">
        <v>983</v>
      </c>
      <c r="G32447" t="s">
        <v>140</v>
      </c>
    </row>
    <row r="32448" spans="1:7" x14ac:dyDescent="0.35">
      <c r="A32448" t="s">
        <v>21</v>
      </c>
      <c r="B32448" t="s">
        <v>1166</v>
      </c>
      <c r="C32448">
        <v>210</v>
      </c>
      <c r="D32448" t="s">
        <v>1134</v>
      </c>
      <c r="E32448" t="s">
        <v>915</v>
      </c>
      <c r="F32448" t="s">
        <v>1066</v>
      </c>
      <c r="G32448" t="s">
        <v>140</v>
      </c>
    </row>
    <row r="32449" spans="1:7" x14ac:dyDescent="0.35">
      <c r="A32449" t="s">
        <v>22</v>
      </c>
      <c r="B32449" t="s">
        <v>1165</v>
      </c>
      <c r="C32449">
        <v>98</v>
      </c>
      <c r="D32449" t="s">
        <v>1113</v>
      </c>
      <c r="E32449" t="s">
        <v>1064</v>
      </c>
      <c r="F32449" t="s">
        <v>140</v>
      </c>
      <c r="G32449" t="s">
        <v>140</v>
      </c>
    </row>
    <row r="32450" spans="1:7" x14ac:dyDescent="0.35">
      <c r="A32450" t="s">
        <v>22</v>
      </c>
      <c r="B32450" t="s">
        <v>1166</v>
      </c>
      <c r="C32450">
        <v>111</v>
      </c>
      <c r="D32450" t="s">
        <v>661</v>
      </c>
      <c r="E32450" t="s">
        <v>1050</v>
      </c>
      <c r="F32450" t="s">
        <v>1046</v>
      </c>
      <c r="G32450" t="s">
        <v>140</v>
      </c>
    </row>
    <row r="32451" spans="1:7" x14ac:dyDescent="0.35">
      <c r="A32451" t="s">
        <v>23</v>
      </c>
      <c r="B32451" t="s">
        <v>1165</v>
      </c>
      <c r="C32451">
        <v>86</v>
      </c>
      <c r="D32451" t="s">
        <v>1086</v>
      </c>
      <c r="E32451" t="s">
        <v>592</v>
      </c>
      <c r="F32451" t="s">
        <v>1055</v>
      </c>
      <c r="G32451" t="s">
        <v>140</v>
      </c>
    </row>
    <row r="32452" spans="1:7" x14ac:dyDescent="0.35">
      <c r="A32452" t="s">
        <v>23</v>
      </c>
      <c r="B32452" t="s">
        <v>1166</v>
      </c>
      <c r="C32452">
        <v>119</v>
      </c>
      <c r="D32452" t="s">
        <v>1088</v>
      </c>
      <c r="E32452" t="s">
        <v>422</v>
      </c>
      <c r="F32452" t="s">
        <v>875</v>
      </c>
      <c r="G32452" t="s">
        <v>140</v>
      </c>
    </row>
    <row r="32453" spans="1:7" x14ac:dyDescent="0.35">
      <c r="A32453" t="s">
        <v>24</v>
      </c>
      <c r="B32453" t="s">
        <v>1165</v>
      </c>
      <c r="C32453">
        <v>77</v>
      </c>
      <c r="D32453" t="s">
        <v>1146</v>
      </c>
      <c r="E32453" t="s">
        <v>1052</v>
      </c>
      <c r="F32453" t="s">
        <v>140</v>
      </c>
      <c r="G32453" t="s">
        <v>140</v>
      </c>
    </row>
    <row r="32454" spans="1:7" x14ac:dyDescent="0.35">
      <c r="A32454" t="s">
        <v>24</v>
      </c>
      <c r="B32454" t="s">
        <v>1166</v>
      </c>
      <c r="C32454">
        <v>130</v>
      </c>
      <c r="D32454" t="s">
        <v>316</v>
      </c>
      <c r="E32454" t="s">
        <v>1048</v>
      </c>
      <c r="F32454" t="s">
        <v>988</v>
      </c>
      <c r="G32454" t="s">
        <v>140</v>
      </c>
    </row>
    <row r="32455" spans="1:7" x14ac:dyDescent="0.35">
      <c r="A32455" t="s">
        <v>25</v>
      </c>
      <c r="B32455" t="s">
        <v>1165</v>
      </c>
      <c r="C32455">
        <v>88</v>
      </c>
      <c r="D32455" t="s">
        <v>177</v>
      </c>
      <c r="E32455" t="s">
        <v>140</v>
      </c>
      <c r="F32455" t="s">
        <v>140</v>
      </c>
      <c r="G32455" t="s">
        <v>140</v>
      </c>
    </row>
    <row r="32456" spans="1:7" x14ac:dyDescent="0.35">
      <c r="A32456" t="s">
        <v>25</v>
      </c>
      <c r="B32456" t="s">
        <v>1166</v>
      </c>
      <c r="C32456">
        <v>116</v>
      </c>
      <c r="D32456" t="s">
        <v>1183</v>
      </c>
      <c r="E32456" t="s">
        <v>1043</v>
      </c>
      <c r="F32456" t="s">
        <v>140</v>
      </c>
      <c r="G32456" t="s">
        <v>140</v>
      </c>
    </row>
    <row r="32457" spans="1:7" x14ac:dyDescent="0.35">
      <c r="A32457" t="s">
        <v>26</v>
      </c>
      <c r="B32457" t="s">
        <v>1165</v>
      </c>
      <c r="C32457">
        <v>96</v>
      </c>
      <c r="D32457" t="s">
        <v>1101</v>
      </c>
      <c r="E32457" t="s">
        <v>996</v>
      </c>
      <c r="F32457" t="s">
        <v>1048</v>
      </c>
      <c r="G32457" t="s">
        <v>140</v>
      </c>
    </row>
    <row r="32458" spans="1:7" x14ac:dyDescent="0.35">
      <c r="A32458" t="s">
        <v>26</v>
      </c>
      <c r="B32458" t="s">
        <v>1166</v>
      </c>
      <c r="C32458">
        <v>106</v>
      </c>
      <c r="D32458" t="s">
        <v>990</v>
      </c>
      <c r="E32458" t="s">
        <v>1054</v>
      </c>
      <c r="F32458" t="s">
        <v>1064</v>
      </c>
      <c r="G32458" t="s">
        <v>140</v>
      </c>
    </row>
    <row r="32459" spans="1:7" x14ac:dyDescent="0.35">
      <c r="A32459" t="s">
        <v>27</v>
      </c>
      <c r="B32459" t="s">
        <v>1165</v>
      </c>
      <c r="C32459">
        <v>100</v>
      </c>
      <c r="D32459" t="s">
        <v>1109</v>
      </c>
      <c r="E32459" t="s">
        <v>1050</v>
      </c>
      <c r="F32459" t="s">
        <v>1017</v>
      </c>
      <c r="G32459" t="s">
        <v>1019</v>
      </c>
    </row>
    <row r="32460" spans="1:7" x14ac:dyDescent="0.35">
      <c r="A32460" t="s">
        <v>27</v>
      </c>
      <c r="B32460" t="s">
        <v>1166</v>
      </c>
      <c r="C32460">
        <v>104</v>
      </c>
      <c r="D32460" t="s">
        <v>858</v>
      </c>
      <c r="E32460" t="s">
        <v>1004</v>
      </c>
      <c r="F32460" t="s">
        <v>940</v>
      </c>
      <c r="G32460" t="s">
        <v>140</v>
      </c>
    </row>
    <row r="32461" spans="1:7" x14ac:dyDescent="0.35">
      <c r="A32461" t="s">
        <v>28</v>
      </c>
      <c r="B32461" t="s">
        <v>1165</v>
      </c>
      <c r="C32461">
        <v>85</v>
      </c>
      <c r="D32461" t="s">
        <v>1142</v>
      </c>
      <c r="E32461" t="s">
        <v>1014</v>
      </c>
      <c r="F32461" t="s">
        <v>140</v>
      </c>
      <c r="G32461" t="s">
        <v>1046</v>
      </c>
    </row>
    <row r="32462" spans="1:7" x14ac:dyDescent="0.35">
      <c r="A32462" t="s">
        <v>28</v>
      </c>
      <c r="B32462" t="s">
        <v>1166</v>
      </c>
      <c r="C32462">
        <v>122</v>
      </c>
      <c r="D32462" t="s">
        <v>987</v>
      </c>
      <c r="E32462" t="s">
        <v>660</v>
      </c>
      <c r="F32462" t="s">
        <v>1055</v>
      </c>
      <c r="G32462" t="s">
        <v>140</v>
      </c>
    </row>
    <row r="32463" spans="1:7" x14ac:dyDescent="0.35">
      <c r="A32463" t="s">
        <v>29</v>
      </c>
      <c r="B32463" t="s">
        <v>1165</v>
      </c>
      <c r="C32463">
        <v>94</v>
      </c>
      <c r="D32463" t="s">
        <v>955</v>
      </c>
      <c r="E32463" t="s">
        <v>140</v>
      </c>
      <c r="F32463" t="s">
        <v>954</v>
      </c>
      <c r="G32463" t="s">
        <v>140</v>
      </c>
    </row>
    <row r="32464" spans="1:7" x14ac:dyDescent="0.35">
      <c r="A32464" t="s">
        <v>29</v>
      </c>
      <c r="B32464" t="s">
        <v>1166</v>
      </c>
      <c r="C32464">
        <v>110</v>
      </c>
      <c r="D32464" t="s">
        <v>1230</v>
      </c>
      <c r="E32464" t="s">
        <v>1043</v>
      </c>
      <c r="F32464" t="s">
        <v>1019</v>
      </c>
      <c r="G32464" t="s">
        <v>140</v>
      </c>
    </row>
    <row r="32465" spans="1:7" x14ac:dyDescent="0.35">
      <c r="A32465" t="s">
        <v>30</v>
      </c>
      <c r="B32465" t="s">
        <v>1165</v>
      </c>
      <c r="C32465">
        <v>91</v>
      </c>
      <c r="D32465" t="s">
        <v>1196</v>
      </c>
      <c r="E32465" t="s">
        <v>140</v>
      </c>
      <c r="F32465" t="s">
        <v>1014</v>
      </c>
      <c r="G32465" t="s">
        <v>1012</v>
      </c>
    </row>
    <row r="32466" spans="1:7" x14ac:dyDescent="0.35">
      <c r="A32466" t="s">
        <v>30</v>
      </c>
      <c r="B32466" t="s">
        <v>1166</v>
      </c>
      <c r="C32466">
        <v>111</v>
      </c>
      <c r="D32466" t="s">
        <v>1120</v>
      </c>
      <c r="E32466" t="s">
        <v>1007</v>
      </c>
      <c r="F32466" t="s">
        <v>1012</v>
      </c>
      <c r="G32466" t="s">
        <v>140</v>
      </c>
    </row>
    <row r="32467" spans="1:7" x14ac:dyDescent="0.35">
      <c r="A32467" t="s">
        <v>31</v>
      </c>
      <c r="B32467" t="s">
        <v>1165</v>
      </c>
      <c r="C32467">
        <v>132</v>
      </c>
      <c r="D32467" t="s">
        <v>601</v>
      </c>
      <c r="E32467" t="s">
        <v>67</v>
      </c>
      <c r="F32467" t="s">
        <v>1023</v>
      </c>
      <c r="G32467" t="s">
        <v>140</v>
      </c>
    </row>
    <row r="32468" spans="1:7" x14ac:dyDescent="0.35">
      <c r="A32468" t="s">
        <v>31</v>
      </c>
      <c r="B32468" t="s">
        <v>1166</v>
      </c>
      <c r="C32468">
        <v>75</v>
      </c>
      <c r="D32468" t="s">
        <v>945</v>
      </c>
      <c r="E32468" t="s">
        <v>379</v>
      </c>
      <c r="F32468" t="s">
        <v>801</v>
      </c>
      <c r="G32468" t="s">
        <v>140</v>
      </c>
    </row>
    <row r="32469" spans="1:7" x14ac:dyDescent="0.35">
      <c r="A32469" t="s">
        <v>32</v>
      </c>
      <c r="B32469" t="s">
        <v>1165</v>
      </c>
      <c r="C32469">
        <v>1846</v>
      </c>
      <c r="D32469" t="s">
        <v>1111</v>
      </c>
      <c r="E32469" t="s">
        <v>1004</v>
      </c>
      <c r="F32469" t="s">
        <v>940</v>
      </c>
      <c r="G32469" t="s">
        <v>1013</v>
      </c>
    </row>
    <row r="32470" spans="1:7" x14ac:dyDescent="0.35">
      <c r="A32470" t="s">
        <v>32</v>
      </c>
      <c r="B32470" t="s">
        <v>1166</v>
      </c>
      <c r="C32470">
        <v>3084</v>
      </c>
      <c r="D32470" t="s">
        <v>130</v>
      </c>
      <c r="E32470" t="s">
        <v>824</v>
      </c>
      <c r="F32470" t="s">
        <v>1018</v>
      </c>
      <c r="G32470" t="s">
        <v>1022</v>
      </c>
    </row>
    <row r="32472" spans="1:7" x14ac:dyDescent="0.35">
      <c r="A32472" t="s">
        <v>2330</v>
      </c>
    </row>
    <row r="32473" spans="1:7" x14ac:dyDescent="0.35">
      <c r="A32473" t="s">
        <v>2</v>
      </c>
      <c r="B32473" t="s">
        <v>1170</v>
      </c>
      <c r="C32473" t="s">
        <v>3</v>
      </c>
      <c r="D32473" t="s">
        <v>1133</v>
      </c>
      <c r="E32473" t="s">
        <v>85</v>
      </c>
      <c r="F32473" t="s">
        <v>86</v>
      </c>
      <c r="G32473" t="s">
        <v>136</v>
      </c>
    </row>
    <row r="32474" spans="1:7" x14ac:dyDescent="0.35">
      <c r="A32474" t="s">
        <v>8</v>
      </c>
      <c r="B32474" t="s">
        <v>1171</v>
      </c>
      <c r="C32474">
        <v>204</v>
      </c>
      <c r="D32474" t="s">
        <v>940</v>
      </c>
      <c r="E32474" t="s">
        <v>1158</v>
      </c>
      <c r="F32474" t="s">
        <v>985</v>
      </c>
      <c r="G32474" t="s">
        <v>140</v>
      </c>
    </row>
    <row r="32475" spans="1:7" x14ac:dyDescent="0.35">
      <c r="A32475" t="s">
        <v>9</v>
      </c>
      <c r="B32475" t="s">
        <v>1171</v>
      </c>
      <c r="C32475">
        <v>201</v>
      </c>
      <c r="D32475" t="s">
        <v>1098</v>
      </c>
      <c r="E32475" t="s">
        <v>1143</v>
      </c>
      <c r="F32475" t="s">
        <v>1073</v>
      </c>
      <c r="G32475" t="s">
        <v>140</v>
      </c>
    </row>
    <row r="32476" spans="1:7" x14ac:dyDescent="0.35">
      <c r="A32476" t="s">
        <v>10</v>
      </c>
      <c r="B32476" t="s">
        <v>1171</v>
      </c>
      <c r="C32476">
        <v>208</v>
      </c>
      <c r="D32476" t="s">
        <v>950</v>
      </c>
      <c r="E32476" t="s">
        <v>1025</v>
      </c>
      <c r="F32476" t="s">
        <v>1014</v>
      </c>
      <c r="G32476" t="s">
        <v>140</v>
      </c>
    </row>
    <row r="32477" spans="1:7" x14ac:dyDescent="0.35">
      <c r="A32477" t="s">
        <v>11</v>
      </c>
      <c r="B32477" t="s">
        <v>1171</v>
      </c>
      <c r="C32477">
        <v>206</v>
      </c>
      <c r="D32477" t="s">
        <v>1043</v>
      </c>
      <c r="E32477" t="s">
        <v>1113</v>
      </c>
      <c r="F32477" t="s">
        <v>1058</v>
      </c>
      <c r="G32477" t="s">
        <v>1008</v>
      </c>
    </row>
    <row r="32478" spans="1:7" x14ac:dyDescent="0.35">
      <c r="A32478" t="s">
        <v>12</v>
      </c>
      <c r="B32478" t="s">
        <v>1171</v>
      </c>
      <c r="C32478">
        <v>15</v>
      </c>
      <c r="D32478" t="s">
        <v>140</v>
      </c>
      <c r="E32478" t="s">
        <v>833</v>
      </c>
      <c r="F32478" t="s">
        <v>970</v>
      </c>
      <c r="G32478" t="s">
        <v>113</v>
      </c>
    </row>
    <row r="32479" spans="1:7" x14ac:dyDescent="0.35">
      <c r="A32479" t="s">
        <v>12</v>
      </c>
      <c r="B32479" t="s">
        <v>1172</v>
      </c>
      <c r="C32479">
        <v>194</v>
      </c>
      <c r="D32479" t="s">
        <v>940</v>
      </c>
      <c r="E32479" t="s">
        <v>784</v>
      </c>
      <c r="F32479" t="s">
        <v>1049</v>
      </c>
      <c r="G32479" t="s">
        <v>1021</v>
      </c>
    </row>
    <row r="32480" spans="1:7" x14ac:dyDescent="0.35">
      <c r="A32480" t="s">
        <v>13</v>
      </c>
      <c r="B32480" t="s">
        <v>1171</v>
      </c>
      <c r="C32480">
        <v>7</v>
      </c>
      <c r="D32480" t="s">
        <v>140</v>
      </c>
      <c r="E32480" t="s">
        <v>622</v>
      </c>
      <c r="F32480" t="s">
        <v>623</v>
      </c>
      <c r="G32480" t="s">
        <v>140</v>
      </c>
    </row>
    <row r="32481" spans="1:7" x14ac:dyDescent="0.35">
      <c r="A32481" t="s">
        <v>13</v>
      </c>
      <c r="B32481" t="s">
        <v>1172</v>
      </c>
      <c r="C32481">
        <v>199</v>
      </c>
      <c r="D32481" t="s">
        <v>954</v>
      </c>
      <c r="E32481" t="s">
        <v>941</v>
      </c>
      <c r="F32481" t="s">
        <v>729</v>
      </c>
      <c r="G32481" t="s">
        <v>140</v>
      </c>
    </row>
    <row r="32482" spans="1:7" x14ac:dyDescent="0.35">
      <c r="A32482" t="s">
        <v>14</v>
      </c>
      <c r="B32482" t="s">
        <v>1171</v>
      </c>
      <c r="C32482">
        <v>126</v>
      </c>
      <c r="D32482" t="s">
        <v>949</v>
      </c>
      <c r="E32482" t="s">
        <v>998</v>
      </c>
      <c r="F32482" t="s">
        <v>548</v>
      </c>
      <c r="G32482" t="s">
        <v>140</v>
      </c>
    </row>
    <row r="32483" spans="1:7" x14ac:dyDescent="0.35">
      <c r="A32483" t="s">
        <v>14</v>
      </c>
      <c r="B32483" t="s">
        <v>1172</v>
      </c>
      <c r="C32483">
        <v>77</v>
      </c>
      <c r="D32483" t="s">
        <v>527</v>
      </c>
      <c r="E32483" t="s">
        <v>122</v>
      </c>
      <c r="F32483" t="s">
        <v>660</v>
      </c>
      <c r="G32483" t="s">
        <v>140</v>
      </c>
    </row>
    <row r="32484" spans="1:7" x14ac:dyDescent="0.35">
      <c r="A32484" t="s">
        <v>15</v>
      </c>
      <c r="B32484" t="s">
        <v>1171</v>
      </c>
      <c r="C32484">
        <v>206</v>
      </c>
      <c r="D32484" t="s">
        <v>515</v>
      </c>
      <c r="E32484" t="s">
        <v>596</v>
      </c>
      <c r="F32484" t="s">
        <v>1059</v>
      </c>
      <c r="G32484" t="s">
        <v>1014</v>
      </c>
    </row>
    <row r="32485" spans="1:7" x14ac:dyDescent="0.35">
      <c r="A32485" t="s">
        <v>16</v>
      </c>
      <c r="B32485" t="s">
        <v>1171</v>
      </c>
      <c r="C32485">
        <v>206</v>
      </c>
      <c r="D32485" t="s">
        <v>1055</v>
      </c>
      <c r="E32485" t="s">
        <v>1142</v>
      </c>
      <c r="F32485" t="s">
        <v>1017</v>
      </c>
      <c r="G32485" t="s">
        <v>140</v>
      </c>
    </row>
    <row r="32486" spans="1:7" x14ac:dyDescent="0.35">
      <c r="A32486" t="s">
        <v>17</v>
      </c>
      <c r="B32486" t="s">
        <v>1171</v>
      </c>
      <c r="C32486">
        <v>203</v>
      </c>
      <c r="D32486" t="s">
        <v>1060</v>
      </c>
      <c r="E32486" t="s">
        <v>858</v>
      </c>
      <c r="F32486" t="s">
        <v>1020</v>
      </c>
      <c r="G32486" t="s">
        <v>1010</v>
      </c>
    </row>
    <row r="32487" spans="1:7" x14ac:dyDescent="0.35">
      <c r="A32487" t="s">
        <v>18</v>
      </c>
      <c r="B32487" t="s">
        <v>1171</v>
      </c>
      <c r="C32487">
        <v>24</v>
      </c>
      <c r="D32487" t="s">
        <v>140</v>
      </c>
      <c r="E32487" t="s">
        <v>112</v>
      </c>
      <c r="F32487" t="s">
        <v>111</v>
      </c>
      <c r="G32487" t="s">
        <v>140</v>
      </c>
    </row>
    <row r="32488" spans="1:7" x14ac:dyDescent="0.35">
      <c r="A32488" t="s">
        <v>18</v>
      </c>
      <c r="B32488" t="s">
        <v>1172</v>
      </c>
      <c r="C32488">
        <v>181</v>
      </c>
      <c r="D32488" t="s">
        <v>1056</v>
      </c>
      <c r="E32488" t="s">
        <v>707</v>
      </c>
      <c r="F32488" t="s">
        <v>121</v>
      </c>
      <c r="G32488" t="s">
        <v>140</v>
      </c>
    </row>
    <row r="32489" spans="1:7" x14ac:dyDescent="0.35">
      <c r="A32489" t="s">
        <v>19</v>
      </c>
      <c r="B32489" t="s">
        <v>1171</v>
      </c>
      <c r="C32489">
        <v>168</v>
      </c>
      <c r="D32489" t="s">
        <v>1067</v>
      </c>
      <c r="E32489" t="s">
        <v>488</v>
      </c>
      <c r="F32489" t="s">
        <v>522</v>
      </c>
      <c r="G32489" t="s">
        <v>1010</v>
      </c>
    </row>
    <row r="32490" spans="1:7" x14ac:dyDescent="0.35">
      <c r="A32490" t="s">
        <v>19</v>
      </c>
      <c r="B32490" t="s">
        <v>1172</v>
      </c>
      <c r="C32490">
        <v>38</v>
      </c>
      <c r="D32490" t="s">
        <v>140</v>
      </c>
      <c r="E32490" t="s">
        <v>1112</v>
      </c>
      <c r="F32490" t="s">
        <v>1061</v>
      </c>
      <c r="G32490" t="s">
        <v>140</v>
      </c>
    </row>
    <row r="32491" spans="1:7" x14ac:dyDescent="0.35">
      <c r="A32491" t="s">
        <v>20</v>
      </c>
      <c r="B32491" t="s">
        <v>1171</v>
      </c>
      <c r="C32491">
        <v>206</v>
      </c>
      <c r="D32491" t="s">
        <v>801</v>
      </c>
      <c r="E32491" t="s">
        <v>892</v>
      </c>
      <c r="F32491" t="s">
        <v>1047</v>
      </c>
      <c r="G32491" t="s">
        <v>1014</v>
      </c>
    </row>
    <row r="32492" spans="1:7" x14ac:dyDescent="0.35">
      <c r="A32492" t="s">
        <v>21</v>
      </c>
      <c r="B32492" t="s">
        <v>1171</v>
      </c>
      <c r="C32492">
        <v>210</v>
      </c>
      <c r="D32492" t="s">
        <v>1066</v>
      </c>
      <c r="E32492" t="s">
        <v>1134</v>
      </c>
      <c r="F32492" t="s">
        <v>915</v>
      </c>
      <c r="G32492" t="s">
        <v>140</v>
      </c>
    </row>
    <row r="32493" spans="1:7" x14ac:dyDescent="0.35">
      <c r="A32493" t="s">
        <v>22</v>
      </c>
      <c r="B32493" t="s">
        <v>1171</v>
      </c>
      <c r="C32493">
        <v>209</v>
      </c>
      <c r="D32493" t="s">
        <v>1017</v>
      </c>
      <c r="E32493" t="s">
        <v>1143</v>
      </c>
      <c r="F32493" t="s">
        <v>1051</v>
      </c>
      <c r="G32493" t="s">
        <v>140</v>
      </c>
    </row>
    <row r="32494" spans="1:7" x14ac:dyDescent="0.35">
      <c r="A32494" t="s">
        <v>23</v>
      </c>
      <c r="B32494" t="s">
        <v>1171</v>
      </c>
      <c r="C32494">
        <v>25</v>
      </c>
      <c r="D32494" t="s">
        <v>1046</v>
      </c>
      <c r="E32494" t="s">
        <v>1119</v>
      </c>
      <c r="F32494" t="s">
        <v>140</v>
      </c>
      <c r="G32494" t="s">
        <v>140</v>
      </c>
    </row>
    <row r="32495" spans="1:7" x14ac:dyDescent="0.35">
      <c r="A32495" t="s">
        <v>23</v>
      </c>
      <c r="B32495" t="s">
        <v>1172</v>
      </c>
      <c r="C32495">
        <v>180</v>
      </c>
      <c r="D32495" t="s">
        <v>996</v>
      </c>
      <c r="E32495" t="s">
        <v>539</v>
      </c>
      <c r="F32495" t="s">
        <v>646</v>
      </c>
      <c r="G32495" t="s">
        <v>140</v>
      </c>
    </row>
    <row r="32496" spans="1:7" x14ac:dyDescent="0.35">
      <c r="A32496" t="s">
        <v>24</v>
      </c>
      <c r="B32496" t="s">
        <v>1171</v>
      </c>
      <c r="C32496">
        <v>207</v>
      </c>
      <c r="D32496" t="s">
        <v>950</v>
      </c>
      <c r="E32496" t="s">
        <v>768</v>
      </c>
      <c r="F32496" t="s">
        <v>1018</v>
      </c>
      <c r="G32496" t="s">
        <v>140</v>
      </c>
    </row>
    <row r="32497" spans="1:7" x14ac:dyDescent="0.35">
      <c r="A32497" t="s">
        <v>25</v>
      </c>
      <c r="B32497" t="s">
        <v>1171</v>
      </c>
      <c r="C32497">
        <v>204</v>
      </c>
      <c r="D32497" t="s">
        <v>140</v>
      </c>
      <c r="E32497" t="s">
        <v>1148</v>
      </c>
      <c r="F32497" t="s">
        <v>1021</v>
      </c>
      <c r="G32497" t="s">
        <v>140</v>
      </c>
    </row>
    <row r="32498" spans="1:7" x14ac:dyDescent="0.35">
      <c r="A32498" t="s">
        <v>26</v>
      </c>
      <c r="B32498" t="s">
        <v>1171</v>
      </c>
      <c r="C32498">
        <v>202</v>
      </c>
      <c r="D32498" t="s">
        <v>1052</v>
      </c>
      <c r="E32498" t="s">
        <v>1111</v>
      </c>
      <c r="F32498" t="s">
        <v>954</v>
      </c>
      <c r="G32498" t="s">
        <v>140</v>
      </c>
    </row>
    <row r="32499" spans="1:7" x14ac:dyDescent="0.35">
      <c r="A32499" t="s">
        <v>27</v>
      </c>
      <c r="B32499" t="s">
        <v>1171</v>
      </c>
      <c r="C32499">
        <v>204</v>
      </c>
      <c r="D32499" t="s">
        <v>1066</v>
      </c>
      <c r="E32499" t="s">
        <v>732</v>
      </c>
      <c r="F32499" t="s">
        <v>954</v>
      </c>
      <c r="G32499" t="s">
        <v>1009</v>
      </c>
    </row>
    <row r="32500" spans="1:7" x14ac:dyDescent="0.35">
      <c r="A32500" t="s">
        <v>28</v>
      </c>
      <c r="B32500" t="s">
        <v>1171</v>
      </c>
      <c r="C32500">
        <v>207</v>
      </c>
      <c r="D32500" t="s">
        <v>775</v>
      </c>
      <c r="E32500" t="s">
        <v>904</v>
      </c>
      <c r="F32500" t="s">
        <v>1048</v>
      </c>
      <c r="G32500" t="s">
        <v>1019</v>
      </c>
    </row>
    <row r="32501" spans="1:7" x14ac:dyDescent="0.35">
      <c r="A32501" t="s">
        <v>29</v>
      </c>
      <c r="B32501" t="s">
        <v>1171</v>
      </c>
      <c r="C32501">
        <v>204</v>
      </c>
      <c r="D32501" t="s">
        <v>1055</v>
      </c>
      <c r="E32501" t="s">
        <v>1144</v>
      </c>
      <c r="F32501" t="s">
        <v>1021</v>
      </c>
      <c r="G32501" t="s">
        <v>140</v>
      </c>
    </row>
    <row r="32502" spans="1:7" x14ac:dyDescent="0.35">
      <c r="A32502" t="s">
        <v>30</v>
      </c>
      <c r="B32502" t="s">
        <v>1171</v>
      </c>
      <c r="C32502">
        <v>202</v>
      </c>
      <c r="D32502" t="s">
        <v>1012</v>
      </c>
      <c r="E32502" t="s">
        <v>955</v>
      </c>
      <c r="F32502" t="s">
        <v>1017</v>
      </c>
      <c r="G32502" t="s">
        <v>1016</v>
      </c>
    </row>
    <row r="32503" spans="1:7" x14ac:dyDescent="0.35">
      <c r="A32503" t="s">
        <v>31</v>
      </c>
      <c r="B32503" t="s">
        <v>1171</v>
      </c>
      <c r="C32503">
        <v>129</v>
      </c>
      <c r="D32503" t="s">
        <v>527</v>
      </c>
      <c r="E32503" t="s">
        <v>934</v>
      </c>
      <c r="F32503" t="s">
        <v>874</v>
      </c>
      <c r="G32503" t="s">
        <v>140</v>
      </c>
    </row>
    <row r="32504" spans="1:7" x14ac:dyDescent="0.35">
      <c r="A32504" t="s">
        <v>31</v>
      </c>
      <c r="B32504" t="s">
        <v>1172</v>
      </c>
      <c r="C32504">
        <v>78</v>
      </c>
      <c r="D32504" t="s">
        <v>1007</v>
      </c>
      <c r="E32504" t="s">
        <v>393</v>
      </c>
      <c r="F32504" t="s">
        <v>402</v>
      </c>
      <c r="G32504" t="s">
        <v>140</v>
      </c>
    </row>
    <row r="32505" spans="1:7" x14ac:dyDescent="0.35">
      <c r="A32505" t="s">
        <v>32</v>
      </c>
      <c r="B32505" t="s">
        <v>1171</v>
      </c>
      <c r="C32505">
        <v>3983</v>
      </c>
      <c r="D32505" t="s">
        <v>954</v>
      </c>
      <c r="E32505" t="s">
        <v>90</v>
      </c>
      <c r="F32505" t="s">
        <v>1062</v>
      </c>
      <c r="G32505" t="s">
        <v>1010</v>
      </c>
    </row>
    <row r="32506" spans="1:7" x14ac:dyDescent="0.35">
      <c r="A32506" t="s">
        <v>32</v>
      </c>
      <c r="B32506" t="s">
        <v>1172</v>
      </c>
      <c r="C32506">
        <v>947</v>
      </c>
      <c r="D32506" t="s">
        <v>996</v>
      </c>
      <c r="E32506" t="s">
        <v>1079</v>
      </c>
      <c r="F32506" t="s">
        <v>1102</v>
      </c>
      <c r="G32506" t="s">
        <v>1008</v>
      </c>
    </row>
    <row r="32508" spans="1:7" x14ac:dyDescent="0.35">
      <c r="A32508" t="s">
        <v>2331</v>
      </c>
    </row>
    <row r="32509" spans="1:7" x14ac:dyDescent="0.35">
      <c r="A32509" t="s">
        <v>2</v>
      </c>
      <c r="B32509" t="s">
        <v>1659</v>
      </c>
      <c r="C32509" t="s">
        <v>3</v>
      </c>
      <c r="D32509" t="s">
        <v>85</v>
      </c>
      <c r="E32509" t="s">
        <v>86</v>
      </c>
      <c r="F32509" t="s">
        <v>1133</v>
      </c>
      <c r="G32509" t="s">
        <v>136</v>
      </c>
    </row>
    <row r="32510" spans="1:7" x14ac:dyDescent="0.35">
      <c r="A32510" t="s">
        <v>8</v>
      </c>
      <c r="B32510" t="s">
        <v>1660</v>
      </c>
      <c r="C32510">
        <v>81</v>
      </c>
      <c r="D32510" t="s">
        <v>94</v>
      </c>
      <c r="E32510" t="s">
        <v>788</v>
      </c>
      <c r="F32510" t="s">
        <v>869</v>
      </c>
      <c r="G32510" t="s">
        <v>140</v>
      </c>
    </row>
    <row r="32511" spans="1:7" x14ac:dyDescent="0.35">
      <c r="A32511" t="s">
        <v>8</v>
      </c>
      <c r="B32511" t="s">
        <v>1661</v>
      </c>
      <c r="C32511">
        <v>123</v>
      </c>
      <c r="D32511" t="s">
        <v>1099</v>
      </c>
      <c r="E32511" t="s">
        <v>123</v>
      </c>
      <c r="F32511" t="s">
        <v>1017</v>
      </c>
      <c r="G32511" t="s">
        <v>140</v>
      </c>
    </row>
    <row r="32512" spans="1:7" x14ac:dyDescent="0.35">
      <c r="A32512" t="s">
        <v>9</v>
      </c>
      <c r="B32512" t="s">
        <v>1660</v>
      </c>
      <c r="C32512">
        <v>92</v>
      </c>
      <c r="D32512" t="s">
        <v>90</v>
      </c>
      <c r="E32512" t="s">
        <v>660</v>
      </c>
      <c r="F32512" t="s">
        <v>1048</v>
      </c>
      <c r="G32512" t="s">
        <v>140</v>
      </c>
    </row>
    <row r="32513" spans="1:7" x14ac:dyDescent="0.35">
      <c r="A32513" t="s">
        <v>9</v>
      </c>
      <c r="B32513" t="s">
        <v>1661</v>
      </c>
      <c r="C32513">
        <v>109</v>
      </c>
      <c r="D32513" t="s">
        <v>1147</v>
      </c>
      <c r="E32513" t="s">
        <v>1017</v>
      </c>
      <c r="F32513" t="s">
        <v>1012</v>
      </c>
      <c r="G32513" t="s">
        <v>140</v>
      </c>
    </row>
    <row r="32514" spans="1:7" x14ac:dyDescent="0.35">
      <c r="A32514" t="s">
        <v>10</v>
      </c>
      <c r="B32514" t="s">
        <v>1660</v>
      </c>
      <c r="C32514">
        <v>72</v>
      </c>
      <c r="D32514" t="s">
        <v>514</v>
      </c>
      <c r="E32514" t="s">
        <v>140</v>
      </c>
      <c r="F32514" t="s">
        <v>515</v>
      </c>
      <c r="G32514" t="s">
        <v>140</v>
      </c>
    </row>
    <row r="32515" spans="1:7" x14ac:dyDescent="0.35">
      <c r="A32515" t="s">
        <v>10</v>
      </c>
      <c r="B32515" t="s">
        <v>1661</v>
      </c>
      <c r="C32515">
        <v>136</v>
      </c>
      <c r="D32515" t="s">
        <v>732</v>
      </c>
      <c r="E32515" t="s">
        <v>1021</v>
      </c>
      <c r="F32515" t="s">
        <v>950</v>
      </c>
      <c r="G32515" t="s">
        <v>140</v>
      </c>
    </row>
    <row r="32516" spans="1:7" x14ac:dyDescent="0.35">
      <c r="A32516" t="s">
        <v>11</v>
      </c>
      <c r="B32516" t="s">
        <v>1660</v>
      </c>
      <c r="C32516">
        <v>99</v>
      </c>
      <c r="D32516" t="s">
        <v>904</v>
      </c>
      <c r="E32516" t="s">
        <v>1066</v>
      </c>
      <c r="F32516" t="s">
        <v>1018</v>
      </c>
      <c r="G32516" t="s">
        <v>140</v>
      </c>
    </row>
    <row r="32517" spans="1:7" x14ac:dyDescent="0.35">
      <c r="A32517" t="s">
        <v>11</v>
      </c>
      <c r="B32517" t="s">
        <v>1661</v>
      </c>
      <c r="C32517">
        <v>107</v>
      </c>
      <c r="D32517" t="s">
        <v>1207</v>
      </c>
      <c r="E32517" t="s">
        <v>1050</v>
      </c>
      <c r="F32517" t="s">
        <v>1019</v>
      </c>
      <c r="G32517" t="s">
        <v>1016</v>
      </c>
    </row>
    <row r="32518" spans="1:7" x14ac:dyDescent="0.35">
      <c r="A32518" t="s">
        <v>12</v>
      </c>
      <c r="B32518" t="s">
        <v>1660</v>
      </c>
      <c r="C32518">
        <v>93</v>
      </c>
      <c r="D32518" t="s">
        <v>114</v>
      </c>
      <c r="E32518" t="s">
        <v>501</v>
      </c>
      <c r="F32518" t="s">
        <v>1052</v>
      </c>
      <c r="G32518" t="s">
        <v>1021</v>
      </c>
    </row>
    <row r="32519" spans="1:7" x14ac:dyDescent="0.35">
      <c r="A32519" t="s">
        <v>12</v>
      </c>
      <c r="B32519" t="s">
        <v>1661</v>
      </c>
      <c r="C32519">
        <v>116</v>
      </c>
      <c r="D32519" t="s">
        <v>1158</v>
      </c>
      <c r="E32519" t="s">
        <v>125</v>
      </c>
      <c r="F32519" t="s">
        <v>1019</v>
      </c>
      <c r="G32519" t="s">
        <v>1043</v>
      </c>
    </row>
    <row r="32520" spans="1:7" x14ac:dyDescent="0.35">
      <c r="A32520" t="s">
        <v>13</v>
      </c>
      <c r="B32520" t="s">
        <v>1660</v>
      </c>
      <c r="C32520">
        <v>50</v>
      </c>
      <c r="D32520" t="s">
        <v>1143</v>
      </c>
      <c r="E32520" t="s">
        <v>1070</v>
      </c>
      <c r="F32520" t="s">
        <v>140</v>
      </c>
      <c r="G32520" t="s">
        <v>140</v>
      </c>
    </row>
    <row r="32521" spans="1:7" x14ac:dyDescent="0.35">
      <c r="A32521" t="s">
        <v>13</v>
      </c>
      <c r="B32521" t="s">
        <v>1661</v>
      </c>
      <c r="C32521">
        <v>156</v>
      </c>
      <c r="D32521" t="s">
        <v>531</v>
      </c>
      <c r="E32521" t="s">
        <v>756</v>
      </c>
      <c r="F32521" t="s">
        <v>1007</v>
      </c>
      <c r="G32521" t="s">
        <v>140</v>
      </c>
    </row>
    <row r="32522" spans="1:7" x14ac:dyDescent="0.35">
      <c r="A32522" t="s">
        <v>14</v>
      </c>
      <c r="B32522" t="s">
        <v>1660</v>
      </c>
      <c r="C32522">
        <v>91</v>
      </c>
      <c r="D32522" t="s">
        <v>858</v>
      </c>
      <c r="E32522" t="s">
        <v>527</v>
      </c>
      <c r="F32522" t="s">
        <v>140</v>
      </c>
      <c r="G32522" t="s">
        <v>140</v>
      </c>
    </row>
    <row r="32523" spans="1:7" x14ac:dyDescent="0.35">
      <c r="A32523" t="s">
        <v>14</v>
      </c>
      <c r="B32523" t="s">
        <v>1661</v>
      </c>
      <c r="C32523">
        <v>112</v>
      </c>
      <c r="D32523" t="s">
        <v>442</v>
      </c>
      <c r="E32523" t="s">
        <v>99</v>
      </c>
      <c r="F32523" t="s">
        <v>1056</v>
      </c>
      <c r="G32523" t="s">
        <v>140</v>
      </c>
    </row>
    <row r="32524" spans="1:7" x14ac:dyDescent="0.35">
      <c r="A32524" t="s">
        <v>15</v>
      </c>
      <c r="B32524" t="s">
        <v>1660</v>
      </c>
      <c r="C32524">
        <v>85</v>
      </c>
      <c r="D32524" t="s">
        <v>898</v>
      </c>
      <c r="E32524" t="s">
        <v>121</v>
      </c>
      <c r="F32524" t="s">
        <v>940</v>
      </c>
      <c r="G32524" t="s">
        <v>140</v>
      </c>
    </row>
    <row r="32525" spans="1:7" x14ac:dyDescent="0.35">
      <c r="A32525" t="s">
        <v>15</v>
      </c>
      <c r="B32525" t="s">
        <v>1661</v>
      </c>
      <c r="C32525">
        <v>121</v>
      </c>
      <c r="D32525" t="s">
        <v>927</v>
      </c>
      <c r="E32525" t="s">
        <v>824</v>
      </c>
      <c r="F32525" t="s">
        <v>458</v>
      </c>
      <c r="G32525" t="s">
        <v>1021</v>
      </c>
    </row>
    <row r="32526" spans="1:7" x14ac:dyDescent="0.35">
      <c r="A32526" t="s">
        <v>16</v>
      </c>
      <c r="B32526" t="s">
        <v>1660</v>
      </c>
      <c r="C32526">
        <v>116</v>
      </c>
      <c r="D32526" t="s">
        <v>1200</v>
      </c>
      <c r="E32526" t="s">
        <v>949</v>
      </c>
      <c r="F32526" t="s">
        <v>775</v>
      </c>
      <c r="G32526" t="s">
        <v>140</v>
      </c>
    </row>
    <row r="32527" spans="1:7" x14ac:dyDescent="0.35">
      <c r="A32527" t="s">
        <v>16</v>
      </c>
      <c r="B32527" t="s">
        <v>1661</v>
      </c>
      <c r="C32527">
        <v>90</v>
      </c>
      <c r="D32527" t="s">
        <v>1198</v>
      </c>
      <c r="E32527" t="s">
        <v>1019</v>
      </c>
      <c r="F32527" t="s">
        <v>1073</v>
      </c>
      <c r="G32527" t="s">
        <v>140</v>
      </c>
    </row>
    <row r="32528" spans="1:7" x14ac:dyDescent="0.35">
      <c r="A32528" t="s">
        <v>17</v>
      </c>
      <c r="B32528" t="s">
        <v>1660</v>
      </c>
      <c r="C32528">
        <v>81</v>
      </c>
      <c r="D32528" t="s">
        <v>1002</v>
      </c>
      <c r="E32528" t="s">
        <v>1020</v>
      </c>
      <c r="F32528" t="s">
        <v>1073</v>
      </c>
      <c r="G32528" t="s">
        <v>1012</v>
      </c>
    </row>
    <row r="32529" spans="1:7" x14ac:dyDescent="0.35">
      <c r="A32529" t="s">
        <v>17</v>
      </c>
      <c r="B32529" t="s">
        <v>1661</v>
      </c>
      <c r="C32529">
        <v>122</v>
      </c>
      <c r="D32529" t="s">
        <v>839</v>
      </c>
      <c r="E32529" t="s">
        <v>1020</v>
      </c>
      <c r="F32529" t="s">
        <v>1051</v>
      </c>
      <c r="G32529" t="s">
        <v>140</v>
      </c>
    </row>
    <row r="32530" spans="1:7" x14ac:dyDescent="0.35">
      <c r="A32530" t="s">
        <v>18</v>
      </c>
      <c r="B32530" t="s">
        <v>1660</v>
      </c>
      <c r="C32530">
        <v>75</v>
      </c>
      <c r="D32530" t="s">
        <v>717</v>
      </c>
      <c r="E32530" t="s">
        <v>1067</v>
      </c>
      <c r="F32530" t="s">
        <v>1018</v>
      </c>
      <c r="G32530" t="s">
        <v>140</v>
      </c>
    </row>
    <row r="32531" spans="1:7" x14ac:dyDescent="0.35">
      <c r="A32531" t="s">
        <v>18</v>
      </c>
      <c r="B32531" t="s">
        <v>1661</v>
      </c>
      <c r="C32531">
        <v>130</v>
      </c>
      <c r="D32531" t="s">
        <v>260</v>
      </c>
      <c r="E32531" t="s">
        <v>897</v>
      </c>
      <c r="F32531" t="s">
        <v>1003</v>
      </c>
      <c r="G32531" t="s">
        <v>140</v>
      </c>
    </row>
    <row r="32532" spans="1:7" x14ac:dyDescent="0.35">
      <c r="A32532" t="s">
        <v>19</v>
      </c>
      <c r="B32532" t="s">
        <v>1660</v>
      </c>
      <c r="C32532">
        <v>68</v>
      </c>
      <c r="D32532" t="s">
        <v>811</v>
      </c>
      <c r="E32532" t="s">
        <v>1102</v>
      </c>
      <c r="F32532" t="s">
        <v>140</v>
      </c>
      <c r="G32532" t="s">
        <v>1012</v>
      </c>
    </row>
    <row r="32533" spans="1:7" x14ac:dyDescent="0.35">
      <c r="A32533" t="s">
        <v>19</v>
      </c>
      <c r="B32533" t="s">
        <v>1661</v>
      </c>
      <c r="C32533">
        <v>138</v>
      </c>
      <c r="D32533" t="s">
        <v>722</v>
      </c>
      <c r="E32533" t="s">
        <v>706</v>
      </c>
      <c r="F32533" t="s">
        <v>109</v>
      </c>
      <c r="G32533" t="s">
        <v>140</v>
      </c>
    </row>
    <row r="32534" spans="1:7" x14ac:dyDescent="0.35">
      <c r="A32534" t="s">
        <v>20</v>
      </c>
      <c r="B32534" t="s">
        <v>1660</v>
      </c>
      <c r="C32534">
        <v>78</v>
      </c>
      <c r="D32534" t="s">
        <v>1075</v>
      </c>
      <c r="E32534" t="s">
        <v>574</v>
      </c>
      <c r="F32534" t="s">
        <v>1012</v>
      </c>
      <c r="G32534" t="s">
        <v>140</v>
      </c>
    </row>
    <row r="32535" spans="1:7" x14ac:dyDescent="0.35">
      <c r="A32535" t="s">
        <v>20</v>
      </c>
      <c r="B32535" t="s">
        <v>1661</v>
      </c>
      <c r="C32535">
        <v>128</v>
      </c>
      <c r="D32535" t="s">
        <v>1261</v>
      </c>
      <c r="E32535" t="s">
        <v>940</v>
      </c>
      <c r="F32535" t="s">
        <v>103</v>
      </c>
      <c r="G32535" t="s">
        <v>1019</v>
      </c>
    </row>
    <row r="32536" spans="1:7" x14ac:dyDescent="0.35">
      <c r="A32536" t="s">
        <v>21</v>
      </c>
      <c r="B32536" t="s">
        <v>1660</v>
      </c>
      <c r="C32536">
        <v>71</v>
      </c>
      <c r="D32536" t="s">
        <v>990</v>
      </c>
      <c r="E32536" t="s">
        <v>996</v>
      </c>
      <c r="F32536" t="s">
        <v>1017</v>
      </c>
      <c r="G32536" t="s">
        <v>140</v>
      </c>
    </row>
    <row r="32537" spans="1:7" x14ac:dyDescent="0.35">
      <c r="A32537" t="s">
        <v>21</v>
      </c>
      <c r="B32537" t="s">
        <v>1661</v>
      </c>
      <c r="C32537">
        <v>139</v>
      </c>
      <c r="D32537" t="s">
        <v>811</v>
      </c>
      <c r="E32537" t="s">
        <v>147</v>
      </c>
      <c r="F32537" t="s">
        <v>1043</v>
      </c>
      <c r="G32537" t="s">
        <v>140</v>
      </c>
    </row>
    <row r="32538" spans="1:7" x14ac:dyDescent="0.35">
      <c r="A32538" t="s">
        <v>22</v>
      </c>
      <c r="B32538" t="s">
        <v>1660</v>
      </c>
      <c r="C32538">
        <v>81</v>
      </c>
      <c r="D32538" t="s">
        <v>732</v>
      </c>
      <c r="E32538" t="s">
        <v>733</v>
      </c>
      <c r="F32538" t="s">
        <v>140</v>
      </c>
      <c r="G32538" t="s">
        <v>140</v>
      </c>
    </row>
    <row r="32539" spans="1:7" x14ac:dyDescent="0.35">
      <c r="A32539" t="s">
        <v>22</v>
      </c>
      <c r="B32539" t="s">
        <v>1661</v>
      </c>
      <c r="C32539">
        <v>128</v>
      </c>
      <c r="D32539" t="s">
        <v>870</v>
      </c>
      <c r="E32539" t="s">
        <v>1098</v>
      </c>
      <c r="F32539" t="s">
        <v>939</v>
      </c>
      <c r="G32539" t="s">
        <v>140</v>
      </c>
    </row>
    <row r="32540" spans="1:7" x14ac:dyDescent="0.35">
      <c r="A32540" t="s">
        <v>23</v>
      </c>
      <c r="B32540" t="s">
        <v>1660</v>
      </c>
      <c r="C32540">
        <v>42</v>
      </c>
      <c r="D32540" t="s">
        <v>982</v>
      </c>
      <c r="E32540" t="s">
        <v>1062</v>
      </c>
      <c r="F32540" t="s">
        <v>1052</v>
      </c>
      <c r="G32540" t="s">
        <v>140</v>
      </c>
    </row>
    <row r="32541" spans="1:7" x14ac:dyDescent="0.35">
      <c r="A32541" t="s">
        <v>23</v>
      </c>
      <c r="B32541" t="s">
        <v>1661</v>
      </c>
      <c r="C32541">
        <v>163</v>
      </c>
      <c r="D32541" t="s">
        <v>520</v>
      </c>
      <c r="E32541" t="s">
        <v>101</v>
      </c>
      <c r="F32541" t="s">
        <v>950</v>
      </c>
      <c r="G32541" t="s">
        <v>140</v>
      </c>
    </row>
    <row r="32542" spans="1:7" x14ac:dyDescent="0.35">
      <c r="A32542" t="s">
        <v>24</v>
      </c>
      <c r="B32542" t="s">
        <v>1660</v>
      </c>
      <c r="C32542">
        <v>106</v>
      </c>
      <c r="D32542" t="s">
        <v>500</v>
      </c>
      <c r="E32542" t="s">
        <v>1043</v>
      </c>
      <c r="F32542" t="s">
        <v>1047</v>
      </c>
      <c r="G32542" t="s">
        <v>140</v>
      </c>
    </row>
    <row r="32543" spans="1:7" x14ac:dyDescent="0.35">
      <c r="A32543" t="s">
        <v>24</v>
      </c>
      <c r="B32543" t="s">
        <v>1661</v>
      </c>
      <c r="C32543">
        <v>101</v>
      </c>
      <c r="D32543" t="s">
        <v>90</v>
      </c>
      <c r="E32543" t="s">
        <v>515</v>
      </c>
      <c r="F32543" t="s">
        <v>1004</v>
      </c>
      <c r="G32543" t="s">
        <v>140</v>
      </c>
    </row>
    <row r="32544" spans="1:7" x14ac:dyDescent="0.35">
      <c r="A32544" t="s">
        <v>25</v>
      </c>
      <c r="B32544" t="s">
        <v>1660</v>
      </c>
      <c r="C32544">
        <v>101</v>
      </c>
      <c r="D32544" t="s">
        <v>948</v>
      </c>
      <c r="E32544" t="s">
        <v>949</v>
      </c>
      <c r="F32544" t="s">
        <v>140</v>
      </c>
      <c r="G32544" t="s">
        <v>140</v>
      </c>
    </row>
    <row r="32545" spans="1:7" x14ac:dyDescent="0.35">
      <c r="A32545" t="s">
        <v>25</v>
      </c>
      <c r="B32545" t="s">
        <v>1661</v>
      </c>
      <c r="C32545">
        <v>103</v>
      </c>
      <c r="D32545" t="s">
        <v>1177</v>
      </c>
      <c r="E32545" t="s">
        <v>1012</v>
      </c>
      <c r="F32545" t="s">
        <v>140</v>
      </c>
      <c r="G32545" t="s">
        <v>140</v>
      </c>
    </row>
    <row r="32546" spans="1:7" x14ac:dyDescent="0.35">
      <c r="A32546" t="s">
        <v>26</v>
      </c>
      <c r="B32546" t="s">
        <v>1660</v>
      </c>
      <c r="C32546">
        <v>93</v>
      </c>
      <c r="D32546" t="s">
        <v>732</v>
      </c>
      <c r="E32546" t="s">
        <v>1098</v>
      </c>
      <c r="F32546" t="s">
        <v>971</v>
      </c>
      <c r="G32546" t="s">
        <v>140</v>
      </c>
    </row>
    <row r="32547" spans="1:7" x14ac:dyDescent="0.35">
      <c r="A32547" t="s">
        <v>26</v>
      </c>
      <c r="B32547" t="s">
        <v>1661</v>
      </c>
      <c r="C32547">
        <v>109</v>
      </c>
      <c r="D32547" t="s">
        <v>768</v>
      </c>
      <c r="E32547" t="s">
        <v>971</v>
      </c>
      <c r="F32547" t="s">
        <v>919</v>
      </c>
      <c r="G32547" t="s">
        <v>140</v>
      </c>
    </row>
    <row r="32548" spans="1:7" x14ac:dyDescent="0.35">
      <c r="A32548" t="s">
        <v>27</v>
      </c>
      <c r="B32548" t="s">
        <v>1660</v>
      </c>
      <c r="C32548">
        <v>106</v>
      </c>
      <c r="D32548" t="s">
        <v>839</v>
      </c>
      <c r="E32548" t="s">
        <v>1051</v>
      </c>
      <c r="F32548" t="s">
        <v>1011</v>
      </c>
      <c r="G32548" t="s">
        <v>1019</v>
      </c>
    </row>
    <row r="32549" spans="1:7" x14ac:dyDescent="0.35">
      <c r="A32549" t="s">
        <v>27</v>
      </c>
      <c r="B32549" t="s">
        <v>1661</v>
      </c>
      <c r="C32549">
        <v>98</v>
      </c>
      <c r="D32549" t="s">
        <v>1116</v>
      </c>
      <c r="E32549" t="s">
        <v>940</v>
      </c>
      <c r="F32549" t="s">
        <v>940</v>
      </c>
      <c r="G32549" t="s">
        <v>140</v>
      </c>
    </row>
    <row r="32550" spans="1:7" x14ac:dyDescent="0.35">
      <c r="A32550" t="s">
        <v>28</v>
      </c>
      <c r="B32550" t="s">
        <v>1660</v>
      </c>
      <c r="C32550">
        <v>85</v>
      </c>
      <c r="D32550" t="s">
        <v>132</v>
      </c>
      <c r="E32550" t="s">
        <v>1044</v>
      </c>
      <c r="F32550" t="s">
        <v>1055</v>
      </c>
      <c r="G32550" t="s">
        <v>1066</v>
      </c>
    </row>
    <row r="32551" spans="1:7" x14ac:dyDescent="0.35">
      <c r="A32551" t="s">
        <v>28</v>
      </c>
      <c r="B32551" t="s">
        <v>1661</v>
      </c>
      <c r="C32551">
        <v>122</v>
      </c>
      <c r="D32551" t="s">
        <v>1147</v>
      </c>
      <c r="E32551" t="s">
        <v>775</v>
      </c>
      <c r="F32551" t="s">
        <v>1009</v>
      </c>
      <c r="G32551" t="s">
        <v>1013</v>
      </c>
    </row>
    <row r="32552" spans="1:7" x14ac:dyDescent="0.35">
      <c r="A32552" t="s">
        <v>29</v>
      </c>
      <c r="B32552" t="s">
        <v>1660</v>
      </c>
      <c r="C32552">
        <v>98</v>
      </c>
      <c r="D32552" t="s">
        <v>1168</v>
      </c>
      <c r="E32552" t="s">
        <v>1021</v>
      </c>
      <c r="F32552" t="s">
        <v>1021</v>
      </c>
      <c r="G32552" t="s">
        <v>140</v>
      </c>
    </row>
    <row r="32553" spans="1:7" x14ac:dyDescent="0.35">
      <c r="A32553" t="s">
        <v>29</v>
      </c>
      <c r="B32553" t="s">
        <v>1661</v>
      </c>
      <c r="C32553">
        <v>106</v>
      </c>
      <c r="D32553" t="s">
        <v>1146</v>
      </c>
      <c r="E32553" t="s">
        <v>1054</v>
      </c>
      <c r="F32553" t="s">
        <v>940</v>
      </c>
      <c r="G32553" t="s">
        <v>140</v>
      </c>
    </row>
    <row r="32554" spans="1:7" x14ac:dyDescent="0.35">
      <c r="A32554" t="s">
        <v>30</v>
      </c>
      <c r="B32554" t="s">
        <v>1660</v>
      </c>
      <c r="C32554">
        <v>107</v>
      </c>
      <c r="D32554" t="s">
        <v>1108</v>
      </c>
      <c r="E32554" t="s">
        <v>1058</v>
      </c>
      <c r="F32554" t="s">
        <v>1012</v>
      </c>
      <c r="G32554" t="s">
        <v>1012</v>
      </c>
    </row>
    <row r="32555" spans="1:7" x14ac:dyDescent="0.35">
      <c r="A32555" t="s">
        <v>30</v>
      </c>
      <c r="B32555" t="s">
        <v>1661</v>
      </c>
      <c r="C32555">
        <v>95</v>
      </c>
      <c r="D32555" t="s">
        <v>948</v>
      </c>
      <c r="E32555" t="s">
        <v>1012</v>
      </c>
      <c r="F32555" t="s">
        <v>1012</v>
      </c>
      <c r="G32555" t="s">
        <v>140</v>
      </c>
    </row>
    <row r="32556" spans="1:7" x14ac:dyDescent="0.35">
      <c r="A32556" t="s">
        <v>31</v>
      </c>
      <c r="B32556" t="s">
        <v>1660</v>
      </c>
      <c r="C32556">
        <v>72</v>
      </c>
      <c r="D32556" t="s">
        <v>981</v>
      </c>
      <c r="E32556" t="s">
        <v>360</v>
      </c>
      <c r="F32556" t="s">
        <v>869</v>
      </c>
      <c r="G32556" t="s">
        <v>140</v>
      </c>
    </row>
    <row r="32557" spans="1:7" x14ac:dyDescent="0.35">
      <c r="A32557" t="s">
        <v>31</v>
      </c>
      <c r="B32557" t="s">
        <v>1661</v>
      </c>
      <c r="C32557">
        <v>135</v>
      </c>
      <c r="D32557" t="s">
        <v>690</v>
      </c>
      <c r="E32557" t="s">
        <v>738</v>
      </c>
      <c r="F32557" t="s">
        <v>1003</v>
      </c>
      <c r="G32557" t="s">
        <v>140</v>
      </c>
    </row>
    <row r="32558" spans="1:7" x14ac:dyDescent="0.35">
      <c r="A32558" t="s">
        <v>32</v>
      </c>
      <c r="B32558" t="s">
        <v>1660</v>
      </c>
      <c r="C32558">
        <v>2043</v>
      </c>
      <c r="D32558" t="s">
        <v>800</v>
      </c>
      <c r="E32558" t="s">
        <v>1070</v>
      </c>
      <c r="F32558" t="s">
        <v>1058</v>
      </c>
      <c r="G32558" t="s">
        <v>1010</v>
      </c>
    </row>
    <row r="32559" spans="1:7" x14ac:dyDescent="0.35">
      <c r="A32559" t="s">
        <v>32</v>
      </c>
      <c r="B32559" t="s">
        <v>1661</v>
      </c>
      <c r="C32559">
        <v>2887</v>
      </c>
      <c r="D32559" t="s">
        <v>986</v>
      </c>
      <c r="E32559" t="s">
        <v>1003</v>
      </c>
      <c r="F32559" t="s">
        <v>1052</v>
      </c>
      <c r="G32559" t="s">
        <v>1008</v>
      </c>
    </row>
    <row r="32561" spans="1:6" x14ac:dyDescent="0.35">
      <c r="A32561" t="s">
        <v>2332</v>
      </c>
    </row>
    <row r="32562" spans="1:6" x14ac:dyDescent="0.35">
      <c r="A32562" t="s">
        <v>2</v>
      </c>
      <c r="B32562" t="s">
        <v>3</v>
      </c>
      <c r="C32562" t="s">
        <v>1133</v>
      </c>
      <c r="D32562" t="s">
        <v>85</v>
      </c>
      <c r="E32562" t="s">
        <v>86</v>
      </c>
      <c r="F32562" t="s">
        <v>136</v>
      </c>
    </row>
    <row r="32563" spans="1:6" x14ac:dyDescent="0.35">
      <c r="A32563" t="s">
        <v>8</v>
      </c>
      <c r="B32563">
        <v>204</v>
      </c>
      <c r="C32563" t="s">
        <v>1016</v>
      </c>
      <c r="D32563" t="s">
        <v>124</v>
      </c>
      <c r="E32563" t="s">
        <v>643</v>
      </c>
      <c r="F32563" t="s">
        <v>140</v>
      </c>
    </row>
    <row r="32564" spans="1:6" x14ac:dyDescent="0.35">
      <c r="A32564" t="s">
        <v>9</v>
      </c>
      <c r="B32564">
        <v>201</v>
      </c>
      <c r="C32564" t="s">
        <v>1054</v>
      </c>
      <c r="D32564" t="s">
        <v>1183</v>
      </c>
      <c r="E32564" t="s">
        <v>1063</v>
      </c>
      <c r="F32564" t="s">
        <v>140</v>
      </c>
    </row>
    <row r="32565" spans="1:6" x14ac:dyDescent="0.35">
      <c r="A32565" t="s">
        <v>10</v>
      </c>
      <c r="B32565">
        <v>208</v>
      </c>
      <c r="C32565" t="s">
        <v>1011</v>
      </c>
      <c r="D32565" t="s">
        <v>100</v>
      </c>
      <c r="E32565" t="s">
        <v>1003</v>
      </c>
      <c r="F32565" t="s">
        <v>140</v>
      </c>
    </row>
    <row r="32566" spans="1:6" x14ac:dyDescent="0.35">
      <c r="A32566" t="s">
        <v>11</v>
      </c>
      <c r="B32566">
        <v>206</v>
      </c>
      <c r="C32566" t="s">
        <v>1010</v>
      </c>
      <c r="D32566" t="s">
        <v>1207</v>
      </c>
      <c r="E32566" t="s">
        <v>1060</v>
      </c>
      <c r="F32566" t="s">
        <v>1008</v>
      </c>
    </row>
    <row r="32567" spans="1:6" x14ac:dyDescent="0.35">
      <c r="A32567" t="s">
        <v>12</v>
      </c>
      <c r="B32567">
        <v>209</v>
      </c>
      <c r="C32567" t="s">
        <v>1098</v>
      </c>
      <c r="D32567" t="s">
        <v>670</v>
      </c>
      <c r="E32567" t="s">
        <v>162</v>
      </c>
      <c r="F32567" t="s">
        <v>1021</v>
      </c>
    </row>
    <row r="32568" spans="1:6" x14ac:dyDescent="0.35">
      <c r="A32568" t="s">
        <v>13</v>
      </c>
      <c r="B32568">
        <v>206</v>
      </c>
      <c r="C32568" t="s">
        <v>1011</v>
      </c>
      <c r="D32568" t="s">
        <v>719</v>
      </c>
      <c r="E32568" t="s">
        <v>952</v>
      </c>
      <c r="F32568" t="s">
        <v>140</v>
      </c>
    </row>
    <row r="32569" spans="1:6" x14ac:dyDescent="0.35">
      <c r="A32569" t="s">
        <v>14</v>
      </c>
      <c r="B32569">
        <v>203</v>
      </c>
      <c r="C32569" t="s">
        <v>1063</v>
      </c>
      <c r="D32569" t="s">
        <v>906</v>
      </c>
      <c r="E32569" t="s">
        <v>985</v>
      </c>
      <c r="F32569" t="s">
        <v>140</v>
      </c>
    </row>
    <row r="32570" spans="1:6" x14ac:dyDescent="0.35">
      <c r="A32570" t="s">
        <v>15</v>
      </c>
      <c r="B32570">
        <v>206</v>
      </c>
      <c r="C32570" t="s">
        <v>140</v>
      </c>
      <c r="D32570" t="s">
        <v>88</v>
      </c>
      <c r="E32570" t="s">
        <v>1059</v>
      </c>
      <c r="F32570" t="s">
        <v>1014</v>
      </c>
    </row>
    <row r="32571" spans="1:6" x14ac:dyDescent="0.35">
      <c r="A32571" t="s">
        <v>16</v>
      </c>
      <c r="B32571">
        <v>206</v>
      </c>
      <c r="C32571" t="s">
        <v>1016</v>
      </c>
      <c r="D32571" t="s">
        <v>1119</v>
      </c>
      <c r="E32571" t="s">
        <v>1050</v>
      </c>
      <c r="F32571" t="s">
        <v>140</v>
      </c>
    </row>
    <row r="32572" spans="1:6" x14ac:dyDescent="0.35">
      <c r="A32572" t="s">
        <v>17</v>
      </c>
      <c r="B32572">
        <v>203</v>
      </c>
      <c r="C32572" t="s">
        <v>1016</v>
      </c>
      <c r="D32572" t="s">
        <v>1123</v>
      </c>
      <c r="E32572" t="s">
        <v>664</v>
      </c>
      <c r="F32572" t="s">
        <v>140</v>
      </c>
    </row>
    <row r="32573" spans="1:6" x14ac:dyDescent="0.35">
      <c r="A32573" t="s">
        <v>18</v>
      </c>
      <c r="B32573">
        <v>205</v>
      </c>
      <c r="C32573" t="s">
        <v>1014</v>
      </c>
      <c r="D32573" t="s">
        <v>904</v>
      </c>
      <c r="E32573" t="s">
        <v>1064</v>
      </c>
      <c r="F32573" t="s">
        <v>140</v>
      </c>
    </row>
    <row r="32574" spans="1:6" x14ac:dyDescent="0.35">
      <c r="A32574" t="s">
        <v>19</v>
      </c>
      <c r="B32574">
        <v>206</v>
      </c>
      <c r="C32574" t="s">
        <v>1063</v>
      </c>
      <c r="D32574" t="s">
        <v>1116</v>
      </c>
      <c r="E32574" t="s">
        <v>1068</v>
      </c>
      <c r="F32574" t="s">
        <v>1008</v>
      </c>
    </row>
    <row r="32575" spans="1:6" x14ac:dyDescent="0.35">
      <c r="A32575" t="s">
        <v>20</v>
      </c>
      <c r="B32575">
        <v>206</v>
      </c>
      <c r="C32575" t="s">
        <v>1021</v>
      </c>
      <c r="D32575" t="s">
        <v>285</v>
      </c>
      <c r="E32575" t="s">
        <v>123</v>
      </c>
      <c r="F32575" t="s">
        <v>1014</v>
      </c>
    </row>
    <row r="32576" spans="1:6" x14ac:dyDescent="0.35">
      <c r="A32576" t="s">
        <v>21</v>
      </c>
      <c r="B32576">
        <v>210</v>
      </c>
      <c r="C32576" t="s">
        <v>1013</v>
      </c>
      <c r="D32576" t="s">
        <v>717</v>
      </c>
      <c r="E32576" t="s">
        <v>1095</v>
      </c>
      <c r="F32576" t="s">
        <v>140</v>
      </c>
    </row>
    <row r="32577" spans="1:7" x14ac:dyDescent="0.35">
      <c r="A32577" t="s">
        <v>22</v>
      </c>
      <c r="B32577">
        <v>209</v>
      </c>
      <c r="C32577" t="s">
        <v>1063</v>
      </c>
      <c r="D32577" t="s">
        <v>1116</v>
      </c>
      <c r="E32577" t="s">
        <v>1023</v>
      </c>
      <c r="F32577" t="s">
        <v>140</v>
      </c>
    </row>
    <row r="32578" spans="1:7" x14ac:dyDescent="0.35">
      <c r="A32578" t="s">
        <v>23</v>
      </c>
      <c r="B32578">
        <v>205</v>
      </c>
      <c r="C32578" t="s">
        <v>1014</v>
      </c>
      <c r="D32578" t="s">
        <v>951</v>
      </c>
      <c r="E32578" t="s">
        <v>269</v>
      </c>
      <c r="F32578" t="s">
        <v>140</v>
      </c>
    </row>
    <row r="32579" spans="1:7" x14ac:dyDescent="0.35">
      <c r="A32579" t="s">
        <v>24</v>
      </c>
      <c r="B32579">
        <v>207</v>
      </c>
      <c r="C32579" t="s">
        <v>1055</v>
      </c>
      <c r="D32579" t="s">
        <v>116</v>
      </c>
      <c r="E32579" t="s">
        <v>716</v>
      </c>
      <c r="F32579" t="s">
        <v>1013</v>
      </c>
    </row>
    <row r="32580" spans="1:7" x14ac:dyDescent="0.35">
      <c r="A32580" t="s">
        <v>25</v>
      </c>
      <c r="B32580">
        <v>204</v>
      </c>
      <c r="C32580" t="s">
        <v>140</v>
      </c>
      <c r="D32580" t="s">
        <v>1108</v>
      </c>
      <c r="E32580" t="s">
        <v>1068</v>
      </c>
      <c r="F32580" t="s">
        <v>140</v>
      </c>
    </row>
    <row r="32581" spans="1:7" x14ac:dyDescent="0.35">
      <c r="A32581" t="s">
        <v>26</v>
      </c>
      <c r="B32581">
        <v>202</v>
      </c>
      <c r="C32581" t="s">
        <v>1014</v>
      </c>
      <c r="D32581" t="s">
        <v>665</v>
      </c>
      <c r="E32581" t="s">
        <v>1064</v>
      </c>
      <c r="F32581" t="s">
        <v>140</v>
      </c>
    </row>
    <row r="32582" spans="1:7" x14ac:dyDescent="0.35">
      <c r="A32582" t="s">
        <v>27</v>
      </c>
      <c r="B32582">
        <v>204</v>
      </c>
      <c r="C32582" t="s">
        <v>140</v>
      </c>
      <c r="D32582" t="s">
        <v>1208</v>
      </c>
      <c r="E32582" t="s">
        <v>1017</v>
      </c>
      <c r="F32582" t="s">
        <v>140</v>
      </c>
    </row>
    <row r="32583" spans="1:7" x14ac:dyDescent="0.35">
      <c r="A32583" t="s">
        <v>28</v>
      </c>
      <c r="B32583">
        <v>207</v>
      </c>
      <c r="C32583" t="s">
        <v>140</v>
      </c>
      <c r="D32583" t="s">
        <v>1124</v>
      </c>
      <c r="E32583" t="s">
        <v>664</v>
      </c>
      <c r="F32583" t="s">
        <v>1014</v>
      </c>
    </row>
    <row r="32584" spans="1:7" x14ac:dyDescent="0.35">
      <c r="A32584" t="s">
        <v>29</v>
      </c>
      <c r="B32584">
        <v>204</v>
      </c>
      <c r="C32584" t="s">
        <v>140</v>
      </c>
      <c r="D32584" t="s">
        <v>1186</v>
      </c>
      <c r="E32584" t="s">
        <v>1058</v>
      </c>
      <c r="F32584" t="s">
        <v>140</v>
      </c>
    </row>
    <row r="32585" spans="1:7" x14ac:dyDescent="0.35">
      <c r="A32585" t="s">
        <v>30</v>
      </c>
      <c r="B32585">
        <v>202</v>
      </c>
      <c r="C32585" t="s">
        <v>1012</v>
      </c>
      <c r="D32585" t="s">
        <v>1213</v>
      </c>
      <c r="E32585" t="s">
        <v>1050</v>
      </c>
      <c r="F32585" t="s">
        <v>140</v>
      </c>
    </row>
    <row r="32586" spans="1:7" x14ac:dyDescent="0.35">
      <c r="A32586" t="s">
        <v>31</v>
      </c>
      <c r="B32586">
        <v>207</v>
      </c>
      <c r="C32586" t="s">
        <v>1018</v>
      </c>
      <c r="D32586" t="s">
        <v>840</v>
      </c>
      <c r="E32586" t="s">
        <v>970</v>
      </c>
      <c r="F32586" t="s">
        <v>140</v>
      </c>
    </row>
    <row r="32587" spans="1:7" x14ac:dyDescent="0.35">
      <c r="A32587" t="s">
        <v>32</v>
      </c>
      <c r="B32587">
        <v>4930</v>
      </c>
      <c r="C32587" t="s">
        <v>1014</v>
      </c>
      <c r="D32587" t="s">
        <v>100</v>
      </c>
      <c r="E32587" t="s">
        <v>1061</v>
      </c>
      <c r="F32587" t="s">
        <v>1008</v>
      </c>
    </row>
    <row r="32589" spans="1:7" x14ac:dyDescent="0.35">
      <c r="A32589" t="s">
        <v>2333</v>
      </c>
    </row>
    <row r="32590" spans="1:7" x14ac:dyDescent="0.35">
      <c r="A32590" t="s">
        <v>2</v>
      </c>
      <c r="B32590" t="s">
        <v>1136</v>
      </c>
      <c r="C32590" t="s">
        <v>3</v>
      </c>
      <c r="D32590" t="s">
        <v>1133</v>
      </c>
      <c r="E32590" t="s">
        <v>85</v>
      </c>
      <c r="F32590" t="s">
        <v>86</v>
      </c>
      <c r="G32590" t="s">
        <v>136</v>
      </c>
    </row>
    <row r="32591" spans="1:7" x14ac:dyDescent="0.35">
      <c r="A32591" t="s">
        <v>8</v>
      </c>
      <c r="B32591" t="s">
        <v>1126</v>
      </c>
      <c r="C32591">
        <v>92</v>
      </c>
      <c r="D32591" t="s">
        <v>140</v>
      </c>
      <c r="E32591" t="s">
        <v>188</v>
      </c>
      <c r="F32591" t="s">
        <v>187</v>
      </c>
      <c r="G32591" t="s">
        <v>140</v>
      </c>
    </row>
    <row r="32592" spans="1:7" x14ac:dyDescent="0.35">
      <c r="A32592" t="s">
        <v>8</v>
      </c>
      <c r="B32592" t="s">
        <v>1127</v>
      </c>
      <c r="C32592">
        <v>111</v>
      </c>
      <c r="D32592" t="s">
        <v>1014</v>
      </c>
      <c r="E32592" t="s">
        <v>1121</v>
      </c>
      <c r="F32592" t="s">
        <v>501</v>
      </c>
      <c r="G32592" t="s">
        <v>140</v>
      </c>
    </row>
    <row r="32593" spans="1:7" x14ac:dyDescent="0.35">
      <c r="A32593" t="s">
        <v>8</v>
      </c>
      <c r="B32593" t="s">
        <v>339</v>
      </c>
      <c r="C32593">
        <v>1</v>
      </c>
      <c r="D32593" t="s">
        <v>140</v>
      </c>
      <c r="E32593" t="s">
        <v>177</v>
      </c>
      <c r="F32593" t="s">
        <v>140</v>
      </c>
      <c r="G32593" t="s">
        <v>140</v>
      </c>
    </row>
    <row r="32594" spans="1:7" x14ac:dyDescent="0.35">
      <c r="A32594" t="s">
        <v>9</v>
      </c>
      <c r="B32594" t="s">
        <v>1126</v>
      </c>
      <c r="C32594">
        <v>77</v>
      </c>
      <c r="D32594" t="s">
        <v>1007</v>
      </c>
      <c r="E32594" t="s">
        <v>1006</v>
      </c>
      <c r="F32594" t="s">
        <v>140</v>
      </c>
      <c r="G32594" t="s">
        <v>140</v>
      </c>
    </row>
    <row r="32595" spans="1:7" x14ac:dyDescent="0.35">
      <c r="A32595" t="s">
        <v>9</v>
      </c>
      <c r="B32595" t="s">
        <v>1127</v>
      </c>
      <c r="C32595">
        <v>118</v>
      </c>
      <c r="D32595" t="s">
        <v>140</v>
      </c>
      <c r="E32595" t="s">
        <v>948</v>
      </c>
      <c r="F32595" t="s">
        <v>949</v>
      </c>
      <c r="G32595" t="s">
        <v>140</v>
      </c>
    </row>
    <row r="32596" spans="1:7" x14ac:dyDescent="0.35">
      <c r="A32596" t="s">
        <v>9</v>
      </c>
      <c r="B32596" t="s">
        <v>339</v>
      </c>
      <c r="C32596">
        <v>6</v>
      </c>
      <c r="D32596" t="s">
        <v>140</v>
      </c>
      <c r="E32596" t="s">
        <v>177</v>
      </c>
      <c r="F32596" t="s">
        <v>140</v>
      </c>
      <c r="G32596" t="s">
        <v>140</v>
      </c>
    </row>
    <row r="32597" spans="1:7" x14ac:dyDescent="0.35">
      <c r="A32597" t="s">
        <v>10</v>
      </c>
      <c r="B32597" t="s">
        <v>1126</v>
      </c>
      <c r="C32597">
        <v>93</v>
      </c>
      <c r="D32597" t="s">
        <v>1066</v>
      </c>
      <c r="E32597" t="s">
        <v>1111</v>
      </c>
      <c r="F32597" t="s">
        <v>1070</v>
      </c>
      <c r="G32597" t="s">
        <v>140</v>
      </c>
    </row>
    <row r="32598" spans="1:7" x14ac:dyDescent="0.35">
      <c r="A32598" t="s">
        <v>10</v>
      </c>
      <c r="B32598" t="s">
        <v>1127</v>
      </c>
      <c r="C32598">
        <v>105</v>
      </c>
      <c r="D32598" t="s">
        <v>1054</v>
      </c>
      <c r="E32598" t="s">
        <v>1075</v>
      </c>
      <c r="F32598" t="s">
        <v>1059</v>
      </c>
      <c r="G32598" t="s">
        <v>140</v>
      </c>
    </row>
    <row r="32599" spans="1:7" x14ac:dyDescent="0.35">
      <c r="A32599" t="s">
        <v>10</v>
      </c>
      <c r="B32599" t="s">
        <v>339</v>
      </c>
      <c r="C32599">
        <v>10</v>
      </c>
      <c r="D32599" t="s">
        <v>140</v>
      </c>
      <c r="E32599" t="s">
        <v>177</v>
      </c>
      <c r="F32599" t="s">
        <v>140</v>
      </c>
      <c r="G32599" t="s">
        <v>140</v>
      </c>
    </row>
    <row r="32600" spans="1:7" x14ac:dyDescent="0.35">
      <c r="A32600" t="s">
        <v>11</v>
      </c>
      <c r="B32600" t="s">
        <v>1126</v>
      </c>
      <c r="C32600">
        <v>90</v>
      </c>
      <c r="D32600" t="s">
        <v>1012</v>
      </c>
      <c r="E32600" t="s">
        <v>904</v>
      </c>
      <c r="F32600" t="s">
        <v>515</v>
      </c>
      <c r="G32600" t="s">
        <v>140</v>
      </c>
    </row>
    <row r="32601" spans="1:7" x14ac:dyDescent="0.35">
      <c r="A32601" t="s">
        <v>11</v>
      </c>
      <c r="B32601" t="s">
        <v>1127</v>
      </c>
      <c r="C32601">
        <v>111</v>
      </c>
      <c r="D32601" t="s">
        <v>140</v>
      </c>
      <c r="E32601" t="s">
        <v>938</v>
      </c>
      <c r="F32601" t="s">
        <v>1058</v>
      </c>
      <c r="G32601" t="s">
        <v>1010</v>
      </c>
    </row>
    <row r="32602" spans="1:7" x14ac:dyDescent="0.35">
      <c r="A32602" t="s">
        <v>11</v>
      </c>
      <c r="B32602" t="s">
        <v>339</v>
      </c>
      <c r="C32602">
        <v>5</v>
      </c>
      <c r="D32602" t="s">
        <v>140</v>
      </c>
      <c r="E32602" t="s">
        <v>177</v>
      </c>
      <c r="F32602" t="s">
        <v>140</v>
      </c>
      <c r="G32602" t="s">
        <v>140</v>
      </c>
    </row>
    <row r="32603" spans="1:7" x14ac:dyDescent="0.35">
      <c r="A32603" t="s">
        <v>12</v>
      </c>
      <c r="B32603" t="s">
        <v>1126</v>
      </c>
      <c r="C32603">
        <v>96</v>
      </c>
      <c r="D32603" t="s">
        <v>140</v>
      </c>
      <c r="E32603" t="s">
        <v>156</v>
      </c>
      <c r="F32603" t="s">
        <v>911</v>
      </c>
      <c r="G32603" t="s">
        <v>1021</v>
      </c>
    </row>
    <row r="32604" spans="1:7" x14ac:dyDescent="0.35">
      <c r="A32604" t="s">
        <v>12</v>
      </c>
      <c r="B32604" t="s">
        <v>1127</v>
      </c>
      <c r="C32604">
        <v>100</v>
      </c>
      <c r="D32604" t="s">
        <v>1004</v>
      </c>
      <c r="E32604" t="s">
        <v>861</v>
      </c>
      <c r="F32604" t="s">
        <v>105</v>
      </c>
      <c r="G32604" t="s">
        <v>1017</v>
      </c>
    </row>
    <row r="32605" spans="1:7" x14ac:dyDescent="0.35">
      <c r="A32605" t="s">
        <v>12</v>
      </c>
      <c r="B32605" t="s">
        <v>339</v>
      </c>
      <c r="C32605">
        <v>13</v>
      </c>
      <c r="D32605" t="s">
        <v>140</v>
      </c>
      <c r="E32605" t="s">
        <v>745</v>
      </c>
      <c r="F32605" t="s">
        <v>746</v>
      </c>
      <c r="G32605" t="s">
        <v>140</v>
      </c>
    </row>
    <row r="32606" spans="1:7" x14ac:dyDescent="0.35">
      <c r="A32606" t="s">
        <v>13</v>
      </c>
      <c r="B32606" t="s">
        <v>1126</v>
      </c>
      <c r="C32606">
        <v>85</v>
      </c>
      <c r="D32606" t="s">
        <v>140</v>
      </c>
      <c r="E32606" t="s">
        <v>516</v>
      </c>
      <c r="F32606" t="s">
        <v>517</v>
      </c>
      <c r="G32606" t="s">
        <v>140</v>
      </c>
    </row>
    <row r="32607" spans="1:7" x14ac:dyDescent="0.35">
      <c r="A32607" t="s">
        <v>13</v>
      </c>
      <c r="B32607" t="s">
        <v>1127</v>
      </c>
      <c r="C32607">
        <v>112</v>
      </c>
      <c r="D32607" t="s">
        <v>1020</v>
      </c>
      <c r="E32607" t="s">
        <v>106</v>
      </c>
      <c r="F32607" t="s">
        <v>893</v>
      </c>
      <c r="G32607" t="s">
        <v>140</v>
      </c>
    </row>
    <row r="32608" spans="1:7" x14ac:dyDescent="0.35">
      <c r="A32608" t="s">
        <v>13</v>
      </c>
      <c r="B32608" t="s">
        <v>339</v>
      </c>
      <c r="C32608">
        <v>9</v>
      </c>
      <c r="D32608" t="s">
        <v>140</v>
      </c>
      <c r="E32608" t="s">
        <v>201</v>
      </c>
      <c r="F32608" t="s">
        <v>202</v>
      </c>
      <c r="G32608" t="s">
        <v>140</v>
      </c>
    </row>
    <row r="32609" spans="1:7" x14ac:dyDescent="0.35">
      <c r="A32609" t="s">
        <v>14</v>
      </c>
      <c r="B32609" t="s">
        <v>1126</v>
      </c>
      <c r="C32609">
        <v>77</v>
      </c>
      <c r="D32609" t="s">
        <v>949</v>
      </c>
      <c r="E32609" t="s">
        <v>1099</v>
      </c>
      <c r="F32609" t="s">
        <v>121</v>
      </c>
      <c r="G32609" t="s">
        <v>140</v>
      </c>
    </row>
    <row r="32610" spans="1:7" x14ac:dyDescent="0.35">
      <c r="A32610" t="s">
        <v>14</v>
      </c>
      <c r="B32610" t="s">
        <v>1127</v>
      </c>
      <c r="C32610">
        <v>119</v>
      </c>
      <c r="D32610" t="s">
        <v>1016</v>
      </c>
      <c r="E32610" t="s">
        <v>1137</v>
      </c>
      <c r="F32610" t="s">
        <v>716</v>
      </c>
      <c r="G32610" t="s">
        <v>140</v>
      </c>
    </row>
    <row r="32611" spans="1:7" x14ac:dyDescent="0.35">
      <c r="A32611" t="s">
        <v>14</v>
      </c>
      <c r="B32611" t="s">
        <v>339</v>
      </c>
      <c r="C32611">
        <v>7</v>
      </c>
      <c r="D32611" t="s">
        <v>140</v>
      </c>
      <c r="E32611" t="s">
        <v>188</v>
      </c>
      <c r="F32611" t="s">
        <v>187</v>
      </c>
      <c r="G32611" t="s">
        <v>140</v>
      </c>
    </row>
    <row r="32612" spans="1:7" x14ac:dyDescent="0.35">
      <c r="A32612" t="s">
        <v>15</v>
      </c>
      <c r="B32612" t="s">
        <v>1126</v>
      </c>
      <c r="C32612">
        <v>93</v>
      </c>
      <c r="D32612" t="s">
        <v>140</v>
      </c>
      <c r="E32612" t="s">
        <v>270</v>
      </c>
      <c r="F32612" t="s">
        <v>985</v>
      </c>
      <c r="G32612" t="s">
        <v>949</v>
      </c>
    </row>
    <row r="32613" spans="1:7" x14ac:dyDescent="0.35">
      <c r="A32613" t="s">
        <v>15</v>
      </c>
      <c r="B32613" t="s">
        <v>1127</v>
      </c>
      <c r="C32613">
        <v>107</v>
      </c>
      <c r="D32613" t="s">
        <v>140</v>
      </c>
      <c r="E32613" t="s">
        <v>1110</v>
      </c>
      <c r="F32613" t="s">
        <v>1053</v>
      </c>
      <c r="G32613" t="s">
        <v>140</v>
      </c>
    </row>
    <row r="32614" spans="1:7" x14ac:dyDescent="0.35">
      <c r="A32614" t="s">
        <v>15</v>
      </c>
      <c r="B32614" t="s">
        <v>339</v>
      </c>
      <c r="C32614">
        <v>6</v>
      </c>
      <c r="D32614" t="s">
        <v>140</v>
      </c>
      <c r="E32614" t="s">
        <v>177</v>
      </c>
      <c r="F32614" t="s">
        <v>140</v>
      </c>
      <c r="G32614" t="s">
        <v>140</v>
      </c>
    </row>
    <row r="32615" spans="1:7" x14ac:dyDescent="0.35">
      <c r="A32615" t="s">
        <v>16</v>
      </c>
      <c r="B32615" t="s">
        <v>1126</v>
      </c>
      <c r="C32615">
        <v>83</v>
      </c>
      <c r="D32615" t="s">
        <v>775</v>
      </c>
      <c r="E32615" t="s">
        <v>1183</v>
      </c>
      <c r="F32615" t="s">
        <v>1054</v>
      </c>
      <c r="G32615" t="s">
        <v>140</v>
      </c>
    </row>
    <row r="32616" spans="1:7" x14ac:dyDescent="0.35">
      <c r="A32616" t="s">
        <v>16</v>
      </c>
      <c r="B32616" t="s">
        <v>1127</v>
      </c>
      <c r="C32616">
        <v>107</v>
      </c>
      <c r="D32616" t="s">
        <v>140</v>
      </c>
      <c r="E32616" t="s">
        <v>955</v>
      </c>
      <c r="F32616" t="s">
        <v>954</v>
      </c>
      <c r="G32616" t="s">
        <v>140</v>
      </c>
    </row>
    <row r="32617" spans="1:7" x14ac:dyDescent="0.35">
      <c r="A32617" t="s">
        <v>16</v>
      </c>
      <c r="B32617" t="s">
        <v>339</v>
      </c>
      <c r="C32617">
        <v>16</v>
      </c>
      <c r="D32617" t="s">
        <v>140</v>
      </c>
      <c r="E32617" t="s">
        <v>955</v>
      </c>
      <c r="F32617" t="s">
        <v>954</v>
      </c>
      <c r="G32617" t="s">
        <v>140</v>
      </c>
    </row>
    <row r="32618" spans="1:7" x14ac:dyDescent="0.35">
      <c r="A32618" t="s">
        <v>17</v>
      </c>
      <c r="B32618" t="s">
        <v>1126</v>
      </c>
      <c r="C32618">
        <v>92</v>
      </c>
      <c r="D32618" t="s">
        <v>1012</v>
      </c>
      <c r="E32618" t="s">
        <v>1116</v>
      </c>
      <c r="F32618" t="s">
        <v>869</v>
      </c>
      <c r="G32618" t="s">
        <v>140</v>
      </c>
    </row>
    <row r="32619" spans="1:7" x14ac:dyDescent="0.35">
      <c r="A32619" t="s">
        <v>17</v>
      </c>
      <c r="B32619" t="s">
        <v>1127</v>
      </c>
      <c r="C32619">
        <v>100</v>
      </c>
      <c r="D32619" t="s">
        <v>140</v>
      </c>
      <c r="E32619" t="s">
        <v>1123</v>
      </c>
      <c r="F32619" t="s">
        <v>1045</v>
      </c>
      <c r="G32619" t="s">
        <v>140</v>
      </c>
    </row>
    <row r="32620" spans="1:7" x14ac:dyDescent="0.35">
      <c r="A32620" t="s">
        <v>17</v>
      </c>
      <c r="B32620" t="s">
        <v>339</v>
      </c>
      <c r="C32620">
        <v>11</v>
      </c>
      <c r="D32620" t="s">
        <v>140</v>
      </c>
      <c r="E32620" t="s">
        <v>1137</v>
      </c>
      <c r="F32620" t="s">
        <v>1102</v>
      </c>
      <c r="G32620" t="s">
        <v>140</v>
      </c>
    </row>
    <row r="32621" spans="1:7" x14ac:dyDescent="0.35">
      <c r="A32621" t="s">
        <v>18</v>
      </c>
      <c r="B32621" t="s">
        <v>1126</v>
      </c>
      <c r="C32621">
        <v>94</v>
      </c>
      <c r="D32621" t="s">
        <v>949</v>
      </c>
      <c r="E32621" t="s">
        <v>1123</v>
      </c>
      <c r="F32621" t="s">
        <v>919</v>
      </c>
      <c r="G32621" t="s">
        <v>140</v>
      </c>
    </row>
    <row r="32622" spans="1:7" x14ac:dyDescent="0.35">
      <c r="A32622" t="s">
        <v>18</v>
      </c>
      <c r="B32622" t="s">
        <v>1127</v>
      </c>
      <c r="C32622">
        <v>103</v>
      </c>
      <c r="D32622" t="s">
        <v>140</v>
      </c>
      <c r="E32622" t="s">
        <v>344</v>
      </c>
      <c r="F32622" t="s">
        <v>345</v>
      </c>
      <c r="G32622" t="s">
        <v>140</v>
      </c>
    </row>
    <row r="32623" spans="1:7" x14ac:dyDescent="0.35">
      <c r="A32623" t="s">
        <v>18</v>
      </c>
      <c r="B32623" t="s">
        <v>339</v>
      </c>
      <c r="C32623">
        <v>8</v>
      </c>
      <c r="D32623" t="s">
        <v>140</v>
      </c>
      <c r="E32623" t="s">
        <v>177</v>
      </c>
      <c r="F32623" t="s">
        <v>140</v>
      </c>
      <c r="G32623" t="s">
        <v>140</v>
      </c>
    </row>
    <row r="32624" spans="1:7" x14ac:dyDescent="0.35">
      <c r="A32624" t="s">
        <v>19</v>
      </c>
      <c r="B32624" t="s">
        <v>1126</v>
      </c>
      <c r="C32624">
        <v>96</v>
      </c>
      <c r="D32624" t="s">
        <v>1013</v>
      </c>
      <c r="E32624" t="s">
        <v>1119</v>
      </c>
      <c r="F32624" t="s">
        <v>1011</v>
      </c>
      <c r="G32624" t="s">
        <v>1013</v>
      </c>
    </row>
    <row r="32625" spans="1:7" x14ac:dyDescent="0.35">
      <c r="A32625" t="s">
        <v>19</v>
      </c>
      <c r="B32625" t="s">
        <v>1127</v>
      </c>
      <c r="C32625">
        <v>99</v>
      </c>
      <c r="D32625" t="s">
        <v>1011</v>
      </c>
      <c r="E32625" t="s">
        <v>1097</v>
      </c>
      <c r="F32625" t="s">
        <v>1062</v>
      </c>
      <c r="G32625" t="s">
        <v>140</v>
      </c>
    </row>
    <row r="32626" spans="1:7" x14ac:dyDescent="0.35">
      <c r="A32626" t="s">
        <v>19</v>
      </c>
      <c r="B32626" t="s">
        <v>339</v>
      </c>
      <c r="C32626">
        <v>11</v>
      </c>
      <c r="D32626" t="s">
        <v>140</v>
      </c>
      <c r="E32626" t="s">
        <v>96</v>
      </c>
      <c r="F32626" t="s">
        <v>95</v>
      </c>
      <c r="G32626" t="s">
        <v>140</v>
      </c>
    </row>
    <row r="32627" spans="1:7" x14ac:dyDescent="0.35">
      <c r="A32627" t="s">
        <v>20</v>
      </c>
      <c r="B32627" t="s">
        <v>1126</v>
      </c>
      <c r="C32627">
        <v>87</v>
      </c>
      <c r="D32627" t="s">
        <v>939</v>
      </c>
      <c r="E32627" t="s">
        <v>776</v>
      </c>
      <c r="F32627" t="s">
        <v>1100</v>
      </c>
      <c r="G32627" t="s">
        <v>949</v>
      </c>
    </row>
    <row r="32628" spans="1:7" x14ac:dyDescent="0.35">
      <c r="A32628" t="s">
        <v>20</v>
      </c>
      <c r="B32628" t="s">
        <v>1127</v>
      </c>
      <c r="C32628">
        <v>115</v>
      </c>
      <c r="D32628" t="s">
        <v>1010</v>
      </c>
      <c r="E32628" t="s">
        <v>108</v>
      </c>
      <c r="F32628" t="s">
        <v>129</v>
      </c>
      <c r="G32628" t="s">
        <v>140</v>
      </c>
    </row>
    <row r="32629" spans="1:7" x14ac:dyDescent="0.35">
      <c r="A32629" t="s">
        <v>20</v>
      </c>
      <c r="B32629" t="s">
        <v>339</v>
      </c>
      <c r="C32629">
        <v>4</v>
      </c>
      <c r="D32629" t="s">
        <v>140</v>
      </c>
      <c r="E32629" t="s">
        <v>177</v>
      </c>
      <c r="F32629" t="s">
        <v>140</v>
      </c>
      <c r="G32629" t="s">
        <v>140</v>
      </c>
    </row>
    <row r="32630" spans="1:7" x14ac:dyDescent="0.35">
      <c r="A32630" t="s">
        <v>21</v>
      </c>
      <c r="B32630" t="s">
        <v>1126</v>
      </c>
      <c r="C32630">
        <v>58</v>
      </c>
      <c r="D32630" t="s">
        <v>1098</v>
      </c>
      <c r="E32630" t="s">
        <v>1099</v>
      </c>
      <c r="F32630" t="s">
        <v>643</v>
      </c>
      <c r="G32630" t="s">
        <v>140</v>
      </c>
    </row>
    <row r="32631" spans="1:7" x14ac:dyDescent="0.35">
      <c r="A32631" t="s">
        <v>21</v>
      </c>
      <c r="B32631" t="s">
        <v>1127</v>
      </c>
      <c r="C32631">
        <v>144</v>
      </c>
      <c r="D32631" t="s">
        <v>140</v>
      </c>
      <c r="E32631" t="s">
        <v>1134</v>
      </c>
      <c r="F32631" t="s">
        <v>1095</v>
      </c>
      <c r="G32631" t="s">
        <v>140</v>
      </c>
    </row>
    <row r="32632" spans="1:7" x14ac:dyDescent="0.35">
      <c r="A32632" t="s">
        <v>21</v>
      </c>
      <c r="B32632" t="s">
        <v>339</v>
      </c>
      <c r="C32632">
        <v>8</v>
      </c>
      <c r="D32632" t="s">
        <v>140</v>
      </c>
      <c r="E32632" t="s">
        <v>177</v>
      </c>
      <c r="F32632" t="s">
        <v>140</v>
      </c>
      <c r="G32632" t="s">
        <v>140</v>
      </c>
    </row>
    <row r="32633" spans="1:7" x14ac:dyDescent="0.35">
      <c r="A32633" t="s">
        <v>22</v>
      </c>
      <c r="B32633" t="s">
        <v>1126</v>
      </c>
      <c r="C32633">
        <v>87</v>
      </c>
      <c r="D32633" t="s">
        <v>1043</v>
      </c>
      <c r="E32633" t="s">
        <v>768</v>
      </c>
      <c r="F32633" t="s">
        <v>903</v>
      </c>
      <c r="G32633" t="s">
        <v>140</v>
      </c>
    </row>
    <row r="32634" spans="1:7" x14ac:dyDescent="0.35">
      <c r="A32634" t="s">
        <v>22</v>
      </c>
      <c r="B32634" t="s">
        <v>1127</v>
      </c>
      <c r="C32634">
        <v>111</v>
      </c>
      <c r="D32634" t="s">
        <v>140</v>
      </c>
      <c r="E32634" t="s">
        <v>1230</v>
      </c>
      <c r="F32634" t="s">
        <v>1004</v>
      </c>
      <c r="G32634" t="s">
        <v>140</v>
      </c>
    </row>
    <row r="32635" spans="1:7" x14ac:dyDescent="0.35">
      <c r="A32635" t="s">
        <v>22</v>
      </c>
      <c r="B32635" t="s">
        <v>339</v>
      </c>
      <c r="C32635">
        <v>11</v>
      </c>
      <c r="D32635" t="s">
        <v>140</v>
      </c>
      <c r="E32635" t="s">
        <v>177</v>
      </c>
      <c r="F32635" t="s">
        <v>140</v>
      </c>
      <c r="G32635" t="s">
        <v>140</v>
      </c>
    </row>
    <row r="32636" spans="1:7" x14ac:dyDescent="0.35">
      <c r="A32636" t="s">
        <v>23</v>
      </c>
      <c r="B32636" t="s">
        <v>1126</v>
      </c>
      <c r="C32636">
        <v>99</v>
      </c>
      <c r="D32636" t="s">
        <v>949</v>
      </c>
      <c r="E32636" t="s">
        <v>787</v>
      </c>
      <c r="F32636" t="s">
        <v>967</v>
      </c>
      <c r="G32636" t="s">
        <v>140</v>
      </c>
    </row>
    <row r="32637" spans="1:7" x14ac:dyDescent="0.35">
      <c r="A32637" t="s">
        <v>23</v>
      </c>
      <c r="B32637" t="s">
        <v>1127</v>
      </c>
      <c r="C32637">
        <v>94</v>
      </c>
      <c r="D32637" t="s">
        <v>140</v>
      </c>
      <c r="E32637" t="s">
        <v>748</v>
      </c>
      <c r="F32637" t="s">
        <v>749</v>
      </c>
      <c r="G32637" t="s">
        <v>140</v>
      </c>
    </row>
    <row r="32638" spans="1:7" x14ac:dyDescent="0.35">
      <c r="A32638" t="s">
        <v>23</v>
      </c>
      <c r="B32638" t="s">
        <v>339</v>
      </c>
      <c r="C32638">
        <v>12</v>
      </c>
      <c r="D32638" t="s">
        <v>140</v>
      </c>
      <c r="E32638" t="s">
        <v>581</v>
      </c>
      <c r="F32638" t="s">
        <v>582</v>
      </c>
      <c r="G32638" t="s">
        <v>140</v>
      </c>
    </row>
    <row r="32639" spans="1:7" x14ac:dyDescent="0.35">
      <c r="A32639" t="s">
        <v>24</v>
      </c>
      <c r="B32639" t="s">
        <v>1126</v>
      </c>
      <c r="C32639">
        <v>86</v>
      </c>
      <c r="D32639" t="s">
        <v>1017</v>
      </c>
      <c r="E32639" t="s">
        <v>423</v>
      </c>
      <c r="F32639" t="s">
        <v>129</v>
      </c>
      <c r="G32639" t="s">
        <v>1017</v>
      </c>
    </row>
    <row r="32640" spans="1:7" x14ac:dyDescent="0.35">
      <c r="A32640" t="s">
        <v>24</v>
      </c>
      <c r="B32640" t="s">
        <v>1127</v>
      </c>
      <c r="C32640">
        <v>117</v>
      </c>
      <c r="D32640" t="s">
        <v>1043</v>
      </c>
      <c r="E32640" t="s">
        <v>98</v>
      </c>
      <c r="F32640" t="s">
        <v>983</v>
      </c>
      <c r="G32640" t="s">
        <v>140</v>
      </c>
    </row>
    <row r="32641" spans="1:7" x14ac:dyDescent="0.35">
      <c r="A32641" t="s">
        <v>24</v>
      </c>
      <c r="B32641" t="s">
        <v>339</v>
      </c>
      <c r="C32641">
        <v>4</v>
      </c>
      <c r="D32641" t="s">
        <v>140</v>
      </c>
      <c r="E32641" t="s">
        <v>384</v>
      </c>
      <c r="F32641" t="s">
        <v>385</v>
      </c>
      <c r="G32641" t="s">
        <v>140</v>
      </c>
    </row>
    <row r="32642" spans="1:7" x14ac:dyDescent="0.35">
      <c r="A32642" t="s">
        <v>25</v>
      </c>
      <c r="B32642" t="s">
        <v>1126</v>
      </c>
      <c r="C32642">
        <v>85</v>
      </c>
      <c r="D32642" t="s">
        <v>140</v>
      </c>
      <c r="E32642" t="s">
        <v>1230</v>
      </c>
      <c r="F32642" t="s">
        <v>1004</v>
      </c>
      <c r="G32642" t="s">
        <v>140</v>
      </c>
    </row>
    <row r="32643" spans="1:7" x14ac:dyDescent="0.35">
      <c r="A32643" t="s">
        <v>25</v>
      </c>
      <c r="B32643" t="s">
        <v>1127</v>
      </c>
      <c r="C32643">
        <v>111</v>
      </c>
      <c r="D32643" t="s">
        <v>140</v>
      </c>
      <c r="E32643" t="s">
        <v>870</v>
      </c>
      <c r="F32643" t="s">
        <v>869</v>
      </c>
      <c r="G32643" t="s">
        <v>140</v>
      </c>
    </row>
    <row r="32644" spans="1:7" x14ac:dyDescent="0.35">
      <c r="A32644" t="s">
        <v>25</v>
      </c>
      <c r="B32644" t="s">
        <v>339</v>
      </c>
      <c r="C32644">
        <v>8</v>
      </c>
      <c r="D32644" t="s">
        <v>140</v>
      </c>
      <c r="E32644" t="s">
        <v>177</v>
      </c>
      <c r="F32644" t="s">
        <v>140</v>
      </c>
      <c r="G32644" t="s">
        <v>140</v>
      </c>
    </row>
    <row r="32645" spans="1:7" x14ac:dyDescent="0.35">
      <c r="A32645" t="s">
        <v>26</v>
      </c>
      <c r="B32645" t="s">
        <v>1126</v>
      </c>
      <c r="C32645">
        <v>92</v>
      </c>
      <c r="D32645" t="s">
        <v>140</v>
      </c>
      <c r="E32645" t="s">
        <v>1168</v>
      </c>
      <c r="F32645" t="s">
        <v>940</v>
      </c>
      <c r="G32645" t="s">
        <v>140</v>
      </c>
    </row>
    <row r="32646" spans="1:7" x14ac:dyDescent="0.35">
      <c r="A32646" t="s">
        <v>26</v>
      </c>
      <c r="B32646" t="s">
        <v>1127</v>
      </c>
      <c r="C32646">
        <v>100</v>
      </c>
      <c r="D32646" t="s">
        <v>1054</v>
      </c>
      <c r="E32646" t="s">
        <v>1157</v>
      </c>
      <c r="F32646" t="s">
        <v>801</v>
      </c>
      <c r="G32646" t="s">
        <v>140</v>
      </c>
    </row>
    <row r="32647" spans="1:7" x14ac:dyDescent="0.35">
      <c r="A32647" t="s">
        <v>26</v>
      </c>
      <c r="B32647" t="s">
        <v>339</v>
      </c>
      <c r="C32647">
        <v>10</v>
      </c>
      <c r="D32647" t="s">
        <v>140</v>
      </c>
      <c r="E32647" t="s">
        <v>177</v>
      </c>
      <c r="F32647" t="s">
        <v>140</v>
      </c>
      <c r="G32647" t="s">
        <v>140</v>
      </c>
    </row>
    <row r="32648" spans="1:7" x14ac:dyDescent="0.35">
      <c r="A32648" t="s">
        <v>27</v>
      </c>
      <c r="B32648" t="s">
        <v>1126</v>
      </c>
      <c r="C32648">
        <v>78</v>
      </c>
      <c r="D32648" t="s">
        <v>140</v>
      </c>
      <c r="E32648" t="s">
        <v>1196</v>
      </c>
      <c r="F32648" t="s">
        <v>1011</v>
      </c>
      <c r="G32648" t="s">
        <v>140</v>
      </c>
    </row>
    <row r="32649" spans="1:7" x14ac:dyDescent="0.35">
      <c r="A32649" t="s">
        <v>27</v>
      </c>
      <c r="B32649" t="s">
        <v>1127</v>
      </c>
      <c r="C32649">
        <v>114</v>
      </c>
      <c r="D32649" t="s">
        <v>140</v>
      </c>
      <c r="E32649" t="s">
        <v>1196</v>
      </c>
      <c r="F32649" t="s">
        <v>1011</v>
      </c>
      <c r="G32649" t="s">
        <v>140</v>
      </c>
    </row>
    <row r="32650" spans="1:7" x14ac:dyDescent="0.35">
      <c r="A32650" t="s">
        <v>27</v>
      </c>
      <c r="B32650" t="s">
        <v>339</v>
      </c>
      <c r="C32650">
        <v>12</v>
      </c>
      <c r="D32650" t="s">
        <v>140</v>
      </c>
      <c r="E32650" t="s">
        <v>177</v>
      </c>
      <c r="F32650" t="s">
        <v>140</v>
      </c>
      <c r="G32650" t="s">
        <v>140</v>
      </c>
    </row>
    <row r="32651" spans="1:7" x14ac:dyDescent="0.35">
      <c r="A32651" t="s">
        <v>28</v>
      </c>
      <c r="B32651" t="s">
        <v>1126</v>
      </c>
      <c r="C32651">
        <v>72</v>
      </c>
      <c r="D32651" t="s">
        <v>140</v>
      </c>
      <c r="E32651" t="s">
        <v>316</v>
      </c>
      <c r="F32651" t="s">
        <v>1065</v>
      </c>
      <c r="G32651" t="s">
        <v>1050</v>
      </c>
    </row>
    <row r="32652" spans="1:7" x14ac:dyDescent="0.35">
      <c r="A32652" t="s">
        <v>28</v>
      </c>
      <c r="B32652" t="s">
        <v>1127</v>
      </c>
      <c r="C32652">
        <v>125</v>
      </c>
      <c r="D32652" t="s">
        <v>140</v>
      </c>
      <c r="E32652" t="s">
        <v>1160</v>
      </c>
      <c r="F32652" t="s">
        <v>1048</v>
      </c>
      <c r="G32652" t="s">
        <v>140</v>
      </c>
    </row>
    <row r="32653" spans="1:7" x14ac:dyDescent="0.35">
      <c r="A32653" t="s">
        <v>28</v>
      </c>
      <c r="B32653" t="s">
        <v>339</v>
      </c>
      <c r="C32653">
        <v>10</v>
      </c>
      <c r="D32653" t="s">
        <v>140</v>
      </c>
      <c r="E32653" t="s">
        <v>969</v>
      </c>
      <c r="F32653" t="s">
        <v>968</v>
      </c>
      <c r="G32653" t="s">
        <v>140</v>
      </c>
    </row>
    <row r="32654" spans="1:7" x14ac:dyDescent="0.35">
      <c r="A32654" t="s">
        <v>29</v>
      </c>
      <c r="B32654" t="s">
        <v>1126</v>
      </c>
      <c r="C32654">
        <v>96</v>
      </c>
      <c r="D32654" t="s">
        <v>140</v>
      </c>
      <c r="E32654" t="s">
        <v>1208</v>
      </c>
      <c r="F32654" t="s">
        <v>1017</v>
      </c>
      <c r="G32654" t="s">
        <v>140</v>
      </c>
    </row>
    <row r="32655" spans="1:7" x14ac:dyDescent="0.35">
      <c r="A32655" t="s">
        <v>29</v>
      </c>
      <c r="B32655" t="s">
        <v>1127</v>
      </c>
      <c r="C32655">
        <v>98</v>
      </c>
      <c r="D32655" t="s">
        <v>140</v>
      </c>
      <c r="E32655" t="s">
        <v>1213</v>
      </c>
      <c r="F32655" t="s">
        <v>1073</v>
      </c>
      <c r="G32655" t="s">
        <v>140</v>
      </c>
    </row>
    <row r="32656" spans="1:7" x14ac:dyDescent="0.35">
      <c r="A32656" t="s">
        <v>29</v>
      </c>
      <c r="B32656" t="s">
        <v>339</v>
      </c>
      <c r="C32656">
        <v>10</v>
      </c>
      <c r="D32656" t="s">
        <v>140</v>
      </c>
      <c r="E32656" t="s">
        <v>177</v>
      </c>
      <c r="F32656" t="s">
        <v>140</v>
      </c>
      <c r="G32656" t="s">
        <v>140</v>
      </c>
    </row>
    <row r="32657" spans="1:7" x14ac:dyDescent="0.35">
      <c r="A32657" t="s">
        <v>30</v>
      </c>
      <c r="B32657" t="s">
        <v>1126</v>
      </c>
      <c r="C32657">
        <v>76</v>
      </c>
      <c r="D32657" t="s">
        <v>1055</v>
      </c>
      <c r="E32657" t="s">
        <v>1213</v>
      </c>
      <c r="F32657" t="s">
        <v>775</v>
      </c>
      <c r="G32657" t="s">
        <v>140</v>
      </c>
    </row>
    <row r="32658" spans="1:7" x14ac:dyDescent="0.35">
      <c r="A32658" t="s">
        <v>30</v>
      </c>
      <c r="B32658" t="s">
        <v>1127</v>
      </c>
      <c r="C32658">
        <v>120</v>
      </c>
      <c r="D32658" t="s">
        <v>140</v>
      </c>
      <c r="E32658" t="s">
        <v>1168</v>
      </c>
      <c r="F32658" t="s">
        <v>940</v>
      </c>
      <c r="G32658" t="s">
        <v>140</v>
      </c>
    </row>
    <row r="32659" spans="1:7" x14ac:dyDescent="0.35">
      <c r="A32659" t="s">
        <v>30</v>
      </c>
      <c r="B32659" t="s">
        <v>339</v>
      </c>
      <c r="C32659">
        <v>6</v>
      </c>
      <c r="D32659" t="s">
        <v>140</v>
      </c>
      <c r="E32659" t="s">
        <v>102</v>
      </c>
      <c r="F32659" t="s">
        <v>101</v>
      </c>
      <c r="G32659" t="s">
        <v>140</v>
      </c>
    </row>
    <row r="32660" spans="1:7" x14ac:dyDescent="0.35">
      <c r="A32660" t="s">
        <v>31</v>
      </c>
      <c r="B32660" t="s">
        <v>1126</v>
      </c>
      <c r="C32660">
        <v>101</v>
      </c>
      <c r="D32660" t="s">
        <v>1050</v>
      </c>
      <c r="E32660" t="s">
        <v>163</v>
      </c>
      <c r="F32660" t="s">
        <v>756</v>
      </c>
      <c r="G32660" t="s">
        <v>140</v>
      </c>
    </row>
    <row r="32661" spans="1:7" x14ac:dyDescent="0.35">
      <c r="A32661" t="s">
        <v>31</v>
      </c>
      <c r="B32661" t="s">
        <v>1127</v>
      </c>
      <c r="C32661">
        <v>100</v>
      </c>
      <c r="D32661" t="s">
        <v>1064</v>
      </c>
      <c r="E32661" t="s">
        <v>198</v>
      </c>
      <c r="F32661" t="s">
        <v>443</v>
      </c>
      <c r="G32661" t="s">
        <v>140</v>
      </c>
    </row>
    <row r="32662" spans="1:7" x14ac:dyDescent="0.35">
      <c r="A32662" t="s">
        <v>31</v>
      </c>
      <c r="B32662" t="s">
        <v>339</v>
      </c>
      <c r="C32662">
        <v>6</v>
      </c>
      <c r="D32662" t="s">
        <v>140</v>
      </c>
      <c r="E32662" t="s">
        <v>413</v>
      </c>
      <c r="F32662" t="s">
        <v>412</v>
      </c>
      <c r="G32662" t="s">
        <v>140</v>
      </c>
    </row>
    <row r="32663" spans="1:7" x14ac:dyDescent="0.35">
      <c r="A32663" t="s">
        <v>32</v>
      </c>
      <c r="B32663" t="s">
        <v>1126</v>
      </c>
      <c r="C32663">
        <v>2085</v>
      </c>
      <c r="D32663" t="s">
        <v>775</v>
      </c>
      <c r="E32663" t="s">
        <v>982</v>
      </c>
      <c r="F32663" t="s">
        <v>1053</v>
      </c>
      <c r="G32663" t="s">
        <v>1016</v>
      </c>
    </row>
    <row r="32664" spans="1:7" x14ac:dyDescent="0.35">
      <c r="A32664" t="s">
        <v>32</v>
      </c>
      <c r="B32664" t="s">
        <v>1127</v>
      </c>
      <c r="C32664">
        <v>2641</v>
      </c>
      <c r="D32664" t="s">
        <v>1013</v>
      </c>
      <c r="E32664" t="s">
        <v>768</v>
      </c>
      <c r="F32664" t="s">
        <v>801</v>
      </c>
      <c r="G32664" t="s">
        <v>140</v>
      </c>
    </row>
    <row r="32665" spans="1:7" x14ac:dyDescent="0.35">
      <c r="A32665" t="s">
        <v>32</v>
      </c>
      <c r="B32665" t="s">
        <v>339</v>
      </c>
      <c r="C32665">
        <v>204</v>
      </c>
      <c r="D32665" t="s">
        <v>140</v>
      </c>
      <c r="E32665" t="s">
        <v>1121</v>
      </c>
      <c r="F32665" t="s">
        <v>394</v>
      </c>
      <c r="G32665" t="s">
        <v>140</v>
      </c>
    </row>
    <row r="32667" spans="1:7" x14ac:dyDescent="0.35">
      <c r="A32667" t="s">
        <v>2334</v>
      </c>
    </row>
    <row r="32668" spans="1:7" x14ac:dyDescent="0.35">
      <c r="A32668" t="s">
        <v>2</v>
      </c>
      <c r="B32668" t="s">
        <v>1141</v>
      </c>
      <c r="C32668" t="s">
        <v>3</v>
      </c>
      <c r="D32668" t="s">
        <v>1133</v>
      </c>
      <c r="E32668" t="s">
        <v>85</v>
      </c>
      <c r="F32668" t="s">
        <v>86</v>
      </c>
      <c r="G32668" t="s">
        <v>136</v>
      </c>
    </row>
    <row r="32669" spans="1:7" x14ac:dyDescent="0.35">
      <c r="A32669" t="s">
        <v>8</v>
      </c>
      <c r="B32669" t="s">
        <v>1129</v>
      </c>
      <c r="C32669">
        <v>44</v>
      </c>
      <c r="D32669" t="s">
        <v>1055</v>
      </c>
      <c r="E32669" t="s">
        <v>887</v>
      </c>
      <c r="F32669" t="s">
        <v>862</v>
      </c>
      <c r="G32669" t="s">
        <v>140</v>
      </c>
    </row>
    <row r="32670" spans="1:7" x14ac:dyDescent="0.35">
      <c r="A32670" t="s">
        <v>8</v>
      </c>
      <c r="B32670" t="s">
        <v>1130</v>
      </c>
      <c r="C32670">
        <v>116</v>
      </c>
      <c r="D32670" t="s">
        <v>140</v>
      </c>
      <c r="E32670" t="s">
        <v>1146</v>
      </c>
      <c r="F32670" t="s">
        <v>1052</v>
      </c>
      <c r="G32670" t="s">
        <v>140</v>
      </c>
    </row>
    <row r="32671" spans="1:7" x14ac:dyDescent="0.35">
      <c r="A32671" t="s">
        <v>8</v>
      </c>
      <c r="B32671" t="s">
        <v>1131</v>
      </c>
      <c r="C32671">
        <v>44</v>
      </c>
      <c r="D32671" t="s">
        <v>140</v>
      </c>
      <c r="E32671" t="s">
        <v>902</v>
      </c>
      <c r="F32671" t="s">
        <v>901</v>
      </c>
      <c r="G32671" t="s">
        <v>140</v>
      </c>
    </row>
    <row r="32672" spans="1:7" x14ac:dyDescent="0.35">
      <c r="A32672" t="s">
        <v>9</v>
      </c>
      <c r="B32672" t="s">
        <v>1129</v>
      </c>
      <c r="C32672">
        <v>18</v>
      </c>
      <c r="D32672" t="s">
        <v>967</v>
      </c>
      <c r="E32672" t="s">
        <v>920</v>
      </c>
      <c r="F32672" t="s">
        <v>716</v>
      </c>
      <c r="G32672" t="s">
        <v>140</v>
      </c>
    </row>
    <row r="32673" spans="1:7" x14ac:dyDescent="0.35">
      <c r="A32673" t="s">
        <v>9</v>
      </c>
      <c r="B32673" t="s">
        <v>1130</v>
      </c>
      <c r="C32673">
        <v>163</v>
      </c>
      <c r="D32673" t="s">
        <v>1014</v>
      </c>
      <c r="E32673" t="s">
        <v>1179</v>
      </c>
      <c r="F32673" t="s">
        <v>140</v>
      </c>
      <c r="G32673" t="s">
        <v>140</v>
      </c>
    </row>
    <row r="32674" spans="1:7" x14ac:dyDescent="0.35">
      <c r="A32674" t="s">
        <v>9</v>
      </c>
      <c r="B32674" t="s">
        <v>1131</v>
      </c>
      <c r="C32674">
        <v>20</v>
      </c>
      <c r="D32674" t="s">
        <v>140</v>
      </c>
      <c r="E32674" t="s">
        <v>177</v>
      </c>
      <c r="F32674" t="s">
        <v>140</v>
      </c>
      <c r="G32674" t="s">
        <v>140</v>
      </c>
    </row>
    <row r="32675" spans="1:7" x14ac:dyDescent="0.35">
      <c r="A32675" t="s">
        <v>10</v>
      </c>
      <c r="B32675" t="s">
        <v>1129</v>
      </c>
      <c r="C32675">
        <v>25</v>
      </c>
      <c r="D32675" t="s">
        <v>1070</v>
      </c>
      <c r="E32675" t="s">
        <v>367</v>
      </c>
      <c r="F32675" t="s">
        <v>604</v>
      </c>
      <c r="G32675" t="s">
        <v>140</v>
      </c>
    </row>
    <row r="32676" spans="1:7" x14ac:dyDescent="0.35">
      <c r="A32676" t="s">
        <v>10</v>
      </c>
      <c r="B32676" t="s">
        <v>1130</v>
      </c>
      <c r="C32676">
        <v>169</v>
      </c>
      <c r="D32676" t="s">
        <v>1063</v>
      </c>
      <c r="E32676" t="s">
        <v>1180</v>
      </c>
      <c r="F32676" t="s">
        <v>140</v>
      </c>
      <c r="G32676" t="s">
        <v>140</v>
      </c>
    </row>
    <row r="32677" spans="1:7" x14ac:dyDescent="0.35">
      <c r="A32677" t="s">
        <v>10</v>
      </c>
      <c r="B32677" t="s">
        <v>1131</v>
      </c>
      <c r="C32677">
        <v>14</v>
      </c>
      <c r="D32677" t="s">
        <v>140</v>
      </c>
      <c r="E32677" t="s">
        <v>870</v>
      </c>
      <c r="F32677" t="s">
        <v>869</v>
      </c>
      <c r="G32677" t="s">
        <v>140</v>
      </c>
    </row>
    <row r="32678" spans="1:7" x14ac:dyDescent="0.35">
      <c r="A32678" t="s">
        <v>11</v>
      </c>
      <c r="B32678" t="s">
        <v>1129</v>
      </c>
      <c r="C32678">
        <v>22</v>
      </c>
      <c r="D32678" t="s">
        <v>140</v>
      </c>
      <c r="E32678" t="s">
        <v>472</v>
      </c>
      <c r="F32678" t="s">
        <v>471</v>
      </c>
      <c r="G32678" t="s">
        <v>140</v>
      </c>
    </row>
    <row r="32679" spans="1:7" x14ac:dyDescent="0.35">
      <c r="A32679" t="s">
        <v>11</v>
      </c>
      <c r="B32679" t="s">
        <v>1130</v>
      </c>
      <c r="C32679">
        <v>160</v>
      </c>
      <c r="D32679" t="s">
        <v>1016</v>
      </c>
      <c r="E32679" t="s">
        <v>1210</v>
      </c>
      <c r="F32679" t="s">
        <v>140</v>
      </c>
      <c r="G32679" t="s">
        <v>1008</v>
      </c>
    </row>
    <row r="32680" spans="1:7" x14ac:dyDescent="0.35">
      <c r="A32680" t="s">
        <v>11</v>
      </c>
      <c r="B32680" t="s">
        <v>1131</v>
      </c>
      <c r="C32680">
        <v>24</v>
      </c>
      <c r="D32680" t="s">
        <v>140</v>
      </c>
      <c r="E32680" t="s">
        <v>177</v>
      </c>
      <c r="F32680" t="s">
        <v>140</v>
      </c>
      <c r="G32680" t="s">
        <v>140</v>
      </c>
    </row>
    <row r="32681" spans="1:7" x14ac:dyDescent="0.35">
      <c r="A32681" t="s">
        <v>12</v>
      </c>
      <c r="B32681" t="s">
        <v>1129</v>
      </c>
      <c r="C32681">
        <v>77</v>
      </c>
      <c r="D32681" t="s">
        <v>954</v>
      </c>
      <c r="E32681" t="s">
        <v>823</v>
      </c>
      <c r="F32681" t="s">
        <v>926</v>
      </c>
      <c r="G32681" t="s">
        <v>1060</v>
      </c>
    </row>
    <row r="32682" spans="1:7" x14ac:dyDescent="0.35">
      <c r="A32682" t="s">
        <v>12</v>
      </c>
      <c r="B32682" t="s">
        <v>1130</v>
      </c>
      <c r="C32682">
        <v>87</v>
      </c>
      <c r="D32682" t="s">
        <v>1017</v>
      </c>
      <c r="E32682" t="s">
        <v>1113</v>
      </c>
      <c r="F32682" t="s">
        <v>1060</v>
      </c>
      <c r="G32682" t="s">
        <v>140</v>
      </c>
    </row>
    <row r="32683" spans="1:7" x14ac:dyDescent="0.35">
      <c r="A32683" t="s">
        <v>12</v>
      </c>
      <c r="B32683" t="s">
        <v>1131</v>
      </c>
      <c r="C32683">
        <v>45</v>
      </c>
      <c r="D32683" t="s">
        <v>140</v>
      </c>
      <c r="E32683" t="s">
        <v>1167</v>
      </c>
      <c r="F32683" t="s">
        <v>1104</v>
      </c>
      <c r="G32683" t="s">
        <v>140</v>
      </c>
    </row>
    <row r="32684" spans="1:7" x14ac:dyDescent="0.35">
      <c r="A32684" t="s">
        <v>13</v>
      </c>
      <c r="B32684" t="s">
        <v>1129</v>
      </c>
      <c r="C32684">
        <v>31</v>
      </c>
      <c r="D32684" t="s">
        <v>1058</v>
      </c>
      <c r="E32684" t="s">
        <v>464</v>
      </c>
      <c r="F32684" t="s">
        <v>427</v>
      </c>
      <c r="G32684" t="s">
        <v>140</v>
      </c>
    </row>
    <row r="32685" spans="1:7" x14ac:dyDescent="0.35">
      <c r="A32685" t="s">
        <v>13</v>
      </c>
      <c r="B32685" t="s">
        <v>1130</v>
      </c>
      <c r="C32685">
        <v>99</v>
      </c>
      <c r="D32685" t="s">
        <v>140</v>
      </c>
      <c r="E32685" t="s">
        <v>1110</v>
      </c>
      <c r="F32685" t="s">
        <v>1053</v>
      </c>
      <c r="G32685" t="s">
        <v>140</v>
      </c>
    </row>
    <row r="32686" spans="1:7" x14ac:dyDescent="0.35">
      <c r="A32686" t="s">
        <v>13</v>
      </c>
      <c r="B32686" t="s">
        <v>1131</v>
      </c>
      <c r="C32686">
        <v>76</v>
      </c>
      <c r="D32686" t="s">
        <v>1051</v>
      </c>
      <c r="E32686" t="s">
        <v>423</v>
      </c>
      <c r="F32686" t="s">
        <v>1072</v>
      </c>
      <c r="G32686" t="s">
        <v>140</v>
      </c>
    </row>
    <row r="32687" spans="1:7" x14ac:dyDescent="0.35">
      <c r="A32687" t="s">
        <v>14</v>
      </c>
      <c r="B32687" t="s">
        <v>1129</v>
      </c>
      <c r="C32687">
        <v>49</v>
      </c>
      <c r="D32687" t="s">
        <v>1051</v>
      </c>
      <c r="E32687" t="s">
        <v>36</v>
      </c>
      <c r="F32687" t="s">
        <v>627</v>
      </c>
      <c r="G32687" t="s">
        <v>140</v>
      </c>
    </row>
    <row r="32688" spans="1:7" x14ac:dyDescent="0.35">
      <c r="A32688" t="s">
        <v>14</v>
      </c>
      <c r="B32688" t="s">
        <v>1130</v>
      </c>
      <c r="C32688">
        <v>121</v>
      </c>
      <c r="D32688" t="s">
        <v>140</v>
      </c>
      <c r="E32688" t="s">
        <v>997</v>
      </c>
      <c r="F32688" t="s">
        <v>996</v>
      </c>
      <c r="G32688" t="s">
        <v>140</v>
      </c>
    </row>
    <row r="32689" spans="1:7" x14ac:dyDescent="0.35">
      <c r="A32689" t="s">
        <v>14</v>
      </c>
      <c r="B32689" t="s">
        <v>1131</v>
      </c>
      <c r="C32689">
        <v>33</v>
      </c>
      <c r="D32689" t="s">
        <v>140</v>
      </c>
      <c r="E32689" t="s">
        <v>177</v>
      </c>
      <c r="F32689" t="s">
        <v>140</v>
      </c>
      <c r="G32689" t="s">
        <v>140</v>
      </c>
    </row>
    <row r="32690" spans="1:7" x14ac:dyDescent="0.35">
      <c r="A32690" t="s">
        <v>15</v>
      </c>
      <c r="B32690" t="s">
        <v>1129</v>
      </c>
      <c r="C32690">
        <v>44</v>
      </c>
      <c r="D32690" t="s">
        <v>140</v>
      </c>
      <c r="E32690" t="s">
        <v>454</v>
      </c>
      <c r="F32690" t="s">
        <v>455</v>
      </c>
      <c r="G32690" t="s">
        <v>140</v>
      </c>
    </row>
    <row r="32691" spans="1:7" x14ac:dyDescent="0.35">
      <c r="A32691" t="s">
        <v>15</v>
      </c>
      <c r="B32691" t="s">
        <v>1130</v>
      </c>
      <c r="C32691">
        <v>130</v>
      </c>
      <c r="D32691" t="s">
        <v>140</v>
      </c>
      <c r="E32691" t="s">
        <v>1118</v>
      </c>
      <c r="F32691" t="s">
        <v>1066</v>
      </c>
      <c r="G32691" t="s">
        <v>1021</v>
      </c>
    </row>
    <row r="32692" spans="1:7" x14ac:dyDescent="0.35">
      <c r="A32692" t="s">
        <v>15</v>
      </c>
      <c r="B32692" t="s">
        <v>1131</v>
      </c>
      <c r="C32692">
        <v>32</v>
      </c>
      <c r="D32692" t="s">
        <v>140</v>
      </c>
      <c r="E32692" t="s">
        <v>1118</v>
      </c>
      <c r="F32692" t="s">
        <v>1051</v>
      </c>
      <c r="G32692" t="s">
        <v>140</v>
      </c>
    </row>
    <row r="32693" spans="1:7" x14ac:dyDescent="0.35">
      <c r="A32693" t="s">
        <v>16</v>
      </c>
      <c r="B32693" t="s">
        <v>1129</v>
      </c>
      <c r="C32693">
        <v>13</v>
      </c>
      <c r="D32693" t="s">
        <v>838</v>
      </c>
      <c r="E32693" t="s">
        <v>725</v>
      </c>
      <c r="F32693" t="s">
        <v>346</v>
      </c>
      <c r="G32693" t="s">
        <v>140</v>
      </c>
    </row>
    <row r="32694" spans="1:7" x14ac:dyDescent="0.35">
      <c r="A32694" t="s">
        <v>16</v>
      </c>
      <c r="B32694" t="s">
        <v>1130</v>
      </c>
      <c r="C32694">
        <v>166</v>
      </c>
      <c r="D32694" t="s">
        <v>140</v>
      </c>
      <c r="E32694" t="s">
        <v>177</v>
      </c>
      <c r="F32694" t="s">
        <v>140</v>
      </c>
      <c r="G32694" t="s">
        <v>140</v>
      </c>
    </row>
    <row r="32695" spans="1:7" x14ac:dyDescent="0.35">
      <c r="A32695" t="s">
        <v>16</v>
      </c>
      <c r="B32695" t="s">
        <v>1131</v>
      </c>
      <c r="C32695">
        <v>27</v>
      </c>
      <c r="D32695" t="s">
        <v>140</v>
      </c>
      <c r="E32695" t="s">
        <v>177</v>
      </c>
      <c r="F32695" t="s">
        <v>140</v>
      </c>
      <c r="G32695" t="s">
        <v>140</v>
      </c>
    </row>
    <row r="32696" spans="1:7" x14ac:dyDescent="0.35">
      <c r="A32696" t="s">
        <v>17</v>
      </c>
      <c r="B32696" t="s">
        <v>1129</v>
      </c>
      <c r="C32696">
        <v>27</v>
      </c>
      <c r="D32696" t="s">
        <v>1051</v>
      </c>
      <c r="E32696" t="s">
        <v>925</v>
      </c>
      <c r="F32696" t="s">
        <v>526</v>
      </c>
      <c r="G32696" t="s">
        <v>140</v>
      </c>
    </row>
    <row r="32697" spans="1:7" x14ac:dyDescent="0.35">
      <c r="A32697" t="s">
        <v>17</v>
      </c>
      <c r="B32697" t="s">
        <v>1130</v>
      </c>
      <c r="C32697">
        <v>162</v>
      </c>
      <c r="D32697" t="s">
        <v>140</v>
      </c>
      <c r="E32697" t="s">
        <v>1204</v>
      </c>
      <c r="F32697" t="s">
        <v>1098</v>
      </c>
      <c r="G32697" t="s">
        <v>140</v>
      </c>
    </row>
    <row r="32698" spans="1:7" x14ac:dyDescent="0.35">
      <c r="A32698" t="s">
        <v>17</v>
      </c>
      <c r="B32698" t="s">
        <v>1131</v>
      </c>
      <c r="C32698">
        <v>14</v>
      </c>
      <c r="D32698" t="s">
        <v>140</v>
      </c>
      <c r="E32698" t="s">
        <v>177</v>
      </c>
      <c r="F32698" t="s">
        <v>140</v>
      </c>
      <c r="G32698" t="s">
        <v>140</v>
      </c>
    </row>
    <row r="32699" spans="1:7" x14ac:dyDescent="0.35">
      <c r="A32699" t="s">
        <v>18</v>
      </c>
      <c r="B32699" t="s">
        <v>1129</v>
      </c>
      <c r="C32699">
        <v>23</v>
      </c>
      <c r="D32699" t="s">
        <v>801</v>
      </c>
      <c r="E32699" t="s">
        <v>534</v>
      </c>
      <c r="F32699" t="s">
        <v>401</v>
      </c>
      <c r="G32699" t="s">
        <v>140</v>
      </c>
    </row>
    <row r="32700" spans="1:7" x14ac:dyDescent="0.35">
      <c r="A32700" t="s">
        <v>18</v>
      </c>
      <c r="B32700" t="s">
        <v>1130</v>
      </c>
      <c r="C32700">
        <v>139</v>
      </c>
      <c r="D32700" t="s">
        <v>140</v>
      </c>
      <c r="E32700" t="s">
        <v>1178</v>
      </c>
      <c r="F32700" t="s">
        <v>1008</v>
      </c>
      <c r="G32700" t="s">
        <v>140</v>
      </c>
    </row>
    <row r="32701" spans="1:7" x14ac:dyDescent="0.35">
      <c r="A32701" t="s">
        <v>18</v>
      </c>
      <c r="B32701" t="s">
        <v>1131</v>
      </c>
      <c r="C32701">
        <v>43</v>
      </c>
      <c r="D32701" t="s">
        <v>140</v>
      </c>
      <c r="E32701" t="s">
        <v>904</v>
      </c>
      <c r="F32701" t="s">
        <v>903</v>
      </c>
      <c r="G32701" t="s">
        <v>140</v>
      </c>
    </row>
    <row r="32702" spans="1:7" x14ac:dyDescent="0.35">
      <c r="A32702" t="s">
        <v>19</v>
      </c>
      <c r="B32702" t="s">
        <v>1129</v>
      </c>
      <c r="C32702">
        <v>11</v>
      </c>
      <c r="D32702" t="s">
        <v>1061</v>
      </c>
      <c r="E32702" t="s">
        <v>572</v>
      </c>
      <c r="F32702" t="s">
        <v>443</v>
      </c>
      <c r="G32702" t="s">
        <v>140</v>
      </c>
    </row>
    <row r="32703" spans="1:7" x14ac:dyDescent="0.35">
      <c r="A32703" t="s">
        <v>19</v>
      </c>
      <c r="B32703" t="s">
        <v>1130</v>
      </c>
      <c r="C32703">
        <v>154</v>
      </c>
      <c r="D32703" t="s">
        <v>1063</v>
      </c>
      <c r="E32703" t="s">
        <v>1168</v>
      </c>
      <c r="F32703" t="s">
        <v>1011</v>
      </c>
      <c r="G32703" t="s">
        <v>140</v>
      </c>
    </row>
    <row r="32704" spans="1:7" x14ac:dyDescent="0.35">
      <c r="A32704" t="s">
        <v>19</v>
      </c>
      <c r="B32704" t="s">
        <v>1131</v>
      </c>
      <c r="C32704">
        <v>41</v>
      </c>
      <c r="D32704" t="s">
        <v>140</v>
      </c>
      <c r="E32704" t="s">
        <v>516</v>
      </c>
      <c r="F32704" t="s">
        <v>1102</v>
      </c>
      <c r="G32704" t="s">
        <v>1021</v>
      </c>
    </row>
    <row r="32705" spans="1:7" x14ac:dyDescent="0.35">
      <c r="A32705" t="s">
        <v>20</v>
      </c>
      <c r="B32705" t="s">
        <v>1129</v>
      </c>
      <c r="C32705">
        <v>32</v>
      </c>
      <c r="D32705" t="s">
        <v>140</v>
      </c>
      <c r="E32705" t="s">
        <v>42</v>
      </c>
      <c r="F32705" t="s">
        <v>43</v>
      </c>
      <c r="G32705" t="s">
        <v>140</v>
      </c>
    </row>
    <row r="32706" spans="1:7" x14ac:dyDescent="0.35">
      <c r="A32706" t="s">
        <v>20</v>
      </c>
      <c r="B32706" t="s">
        <v>1130</v>
      </c>
      <c r="C32706">
        <v>90</v>
      </c>
      <c r="D32706" t="s">
        <v>1050</v>
      </c>
      <c r="E32706" t="s">
        <v>1101</v>
      </c>
      <c r="F32706" t="s">
        <v>971</v>
      </c>
      <c r="G32706" t="s">
        <v>1011</v>
      </c>
    </row>
    <row r="32707" spans="1:7" x14ac:dyDescent="0.35">
      <c r="A32707" t="s">
        <v>20</v>
      </c>
      <c r="B32707" t="s">
        <v>1131</v>
      </c>
      <c r="C32707">
        <v>84</v>
      </c>
      <c r="D32707" t="s">
        <v>1013</v>
      </c>
      <c r="E32707" t="s">
        <v>930</v>
      </c>
      <c r="F32707" t="s">
        <v>91</v>
      </c>
      <c r="G32707" t="s">
        <v>140</v>
      </c>
    </row>
    <row r="32708" spans="1:7" x14ac:dyDescent="0.35">
      <c r="A32708" t="s">
        <v>21</v>
      </c>
      <c r="B32708" t="s">
        <v>1129</v>
      </c>
      <c r="C32708">
        <v>43</v>
      </c>
      <c r="D32708" t="s">
        <v>140</v>
      </c>
      <c r="E32708" t="s">
        <v>58</v>
      </c>
      <c r="F32708" t="s">
        <v>59</v>
      </c>
      <c r="G32708" t="s">
        <v>140</v>
      </c>
    </row>
    <row r="32709" spans="1:7" x14ac:dyDescent="0.35">
      <c r="A32709" t="s">
        <v>21</v>
      </c>
      <c r="B32709" t="s">
        <v>1130</v>
      </c>
      <c r="C32709">
        <v>75</v>
      </c>
      <c r="D32709" t="s">
        <v>1054</v>
      </c>
      <c r="E32709" t="s">
        <v>955</v>
      </c>
      <c r="F32709" t="s">
        <v>1054</v>
      </c>
      <c r="G32709" t="s">
        <v>140</v>
      </c>
    </row>
    <row r="32710" spans="1:7" x14ac:dyDescent="0.35">
      <c r="A32710" t="s">
        <v>21</v>
      </c>
      <c r="B32710" t="s">
        <v>1131</v>
      </c>
      <c r="C32710">
        <v>92</v>
      </c>
      <c r="D32710" t="s">
        <v>140</v>
      </c>
      <c r="E32710" t="s">
        <v>1123</v>
      </c>
      <c r="F32710" t="s">
        <v>1045</v>
      </c>
      <c r="G32710" t="s">
        <v>140</v>
      </c>
    </row>
    <row r="32711" spans="1:7" x14ac:dyDescent="0.35">
      <c r="A32711" t="s">
        <v>22</v>
      </c>
      <c r="B32711" t="s">
        <v>1129</v>
      </c>
      <c r="C32711">
        <v>23</v>
      </c>
      <c r="D32711" t="s">
        <v>950</v>
      </c>
      <c r="E32711" t="s">
        <v>82</v>
      </c>
      <c r="F32711" t="s">
        <v>618</v>
      </c>
      <c r="G32711" t="s">
        <v>140</v>
      </c>
    </row>
    <row r="32712" spans="1:7" x14ac:dyDescent="0.35">
      <c r="A32712" t="s">
        <v>22</v>
      </c>
      <c r="B32712" t="s">
        <v>1130</v>
      </c>
      <c r="C32712">
        <v>170</v>
      </c>
      <c r="D32712" t="s">
        <v>1016</v>
      </c>
      <c r="E32712" t="s">
        <v>1179</v>
      </c>
      <c r="F32712" t="s">
        <v>1008</v>
      </c>
      <c r="G32712" t="s">
        <v>140</v>
      </c>
    </row>
    <row r="32713" spans="1:7" x14ac:dyDescent="0.35">
      <c r="A32713" t="s">
        <v>22</v>
      </c>
      <c r="B32713" t="s">
        <v>1131</v>
      </c>
      <c r="C32713">
        <v>16</v>
      </c>
      <c r="D32713" t="s">
        <v>140</v>
      </c>
      <c r="E32713" t="s">
        <v>177</v>
      </c>
      <c r="F32713" t="s">
        <v>140</v>
      </c>
      <c r="G32713" t="s">
        <v>140</v>
      </c>
    </row>
    <row r="32714" spans="1:7" x14ac:dyDescent="0.35">
      <c r="A32714" t="s">
        <v>23</v>
      </c>
      <c r="B32714" t="s">
        <v>1129</v>
      </c>
      <c r="C32714">
        <v>41</v>
      </c>
      <c r="D32714" t="s">
        <v>140</v>
      </c>
      <c r="E32714" t="s">
        <v>191</v>
      </c>
      <c r="F32714" t="s">
        <v>192</v>
      </c>
      <c r="G32714" t="s">
        <v>140</v>
      </c>
    </row>
    <row r="32715" spans="1:7" x14ac:dyDescent="0.35">
      <c r="A32715" t="s">
        <v>23</v>
      </c>
      <c r="B32715" t="s">
        <v>1130</v>
      </c>
      <c r="C32715">
        <v>105</v>
      </c>
      <c r="D32715" t="s">
        <v>1011</v>
      </c>
      <c r="E32715" t="s">
        <v>1118</v>
      </c>
      <c r="F32715" t="s">
        <v>1011</v>
      </c>
      <c r="G32715" t="s">
        <v>140</v>
      </c>
    </row>
    <row r="32716" spans="1:7" x14ac:dyDescent="0.35">
      <c r="A32716" t="s">
        <v>23</v>
      </c>
      <c r="B32716" t="s">
        <v>1131</v>
      </c>
      <c r="C32716">
        <v>59</v>
      </c>
      <c r="D32716" t="s">
        <v>140</v>
      </c>
      <c r="E32716" t="s">
        <v>670</v>
      </c>
      <c r="F32716" t="s">
        <v>671</v>
      </c>
      <c r="G32716" t="s">
        <v>140</v>
      </c>
    </row>
    <row r="32717" spans="1:7" x14ac:dyDescent="0.35">
      <c r="A32717" t="s">
        <v>24</v>
      </c>
      <c r="B32717" t="s">
        <v>1129</v>
      </c>
      <c r="C32717">
        <v>34</v>
      </c>
      <c r="D32717" t="s">
        <v>1004</v>
      </c>
      <c r="E32717" t="s">
        <v>565</v>
      </c>
      <c r="F32717" t="s">
        <v>396</v>
      </c>
      <c r="G32717" t="s">
        <v>140</v>
      </c>
    </row>
    <row r="32718" spans="1:7" x14ac:dyDescent="0.35">
      <c r="A32718" t="s">
        <v>24</v>
      </c>
      <c r="B32718" t="s">
        <v>1130</v>
      </c>
      <c r="C32718">
        <v>147</v>
      </c>
      <c r="D32718" t="s">
        <v>775</v>
      </c>
      <c r="E32718" t="s">
        <v>1148</v>
      </c>
      <c r="F32718" t="s">
        <v>1008</v>
      </c>
      <c r="G32718" t="s">
        <v>140</v>
      </c>
    </row>
    <row r="32719" spans="1:7" x14ac:dyDescent="0.35">
      <c r="A32719" t="s">
        <v>24</v>
      </c>
      <c r="B32719" t="s">
        <v>1131</v>
      </c>
      <c r="C32719">
        <v>26</v>
      </c>
      <c r="D32719" t="s">
        <v>996</v>
      </c>
      <c r="E32719" t="s">
        <v>982</v>
      </c>
      <c r="F32719" t="s">
        <v>140</v>
      </c>
      <c r="G32719" t="s">
        <v>996</v>
      </c>
    </row>
    <row r="32720" spans="1:7" x14ac:dyDescent="0.35">
      <c r="A32720" t="s">
        <v>25</v>
      </c>
      <c r="B32720" t="s">
        <v>1129</v>
      </c>
      <c r="C32720">
        <v>23</v>
      </c>
      <c r="D32720" t="s">
        <v>140</v>
      </c>
      <c r="E32720" t="s">
        <v>981</v>
      </c>
      <c r="F32720" t="s">
        <v>980</v>
      </c>
      <c r="G32720" t="s">
        <v>140</v>
      </c>
    </row>
    <row r="32721" spans="1:7" x14ac:dyDescent="0.35">
      <c r="A32721" t="s">
        <v>25</v>
      </c>
      <c r="B32721" t="s">
        <v>1130</v>
      </c>
      <c r="C32721">
        <v>162</v>
      </c>
      <c r="D32721" t="s">
        <v>140</v>
      </c>
      <c r="E32721" t="s">
        <v>177</v>
      </c>
      <c r="F32721" t="s">
        <v>140</v>
      </c>
      <c r="G32721" t="s">
        <v>140</v>
      </c>
    </row>
    <row r="32722" spans="1:7" x14ac:dyDescent="0.35">
      <c r="A32722" t="s">
        <v>25</v>
      </c>
      <c r="B32722" t="s">
        <v>1131</v>
      </c>
      <c r="C32722">
        <v>19</v>
      </c>
      <c r="D32722" t="s">
        <v>140</v>
      </c>
      <c r="E32722" t="s">
        <v>514</v>
      </c>
      <c r="F32722" t="s">
        <v>515</v>
      </c>
      <c r="G32722" t="s">
        <v>140</v>
      </c>
    </row>
    <row r="32723" spans="1:7" x14ac:dyDescent="0.35">
      <c r="A32723" t="s">
        <v>26</v>
      </c>
      <c r="B32723" t="s">
        <v>1129</v>
      </c>
      <c r="C32723">
        <v>20</v>
      </c>
      <c r="D32723" t="s">
        <v>527</v>
      </c>
      <c r="E32723" t="s">
        <v>644</v>
      </c>
      <c r="F32723" t="s">
        <v>455</v>
      </c>
      <c r="G32723" t="s">
        <v>140</v>
      </c>
    </row>
    <row r="32724" spans="1:7" x14ac:dyDescent="0.35">
      <c r="A32724" t="s">
        <v>26</v>
      </c>
      <c r="B32724" t="s">
        <v>1130</v>
      </c>
      <c r="C32724">
        <v>137</v>
      </c>
      <c r="D32724" t="s">
        <v>140</v>
      </c>
      <c r="E32724" t="s">
        <v>1148</v>
      </c>
      <c r="F32724" t="s">
        <v>1021</v>
      </c>
      <c r="G32724" t="s">
        <v>140</v>
      </c>
    </row>
    <row r="32725" spans="1:7" x14ac:dyDescent="0.35">
      <c r="A32725" t="s">
        <v>26</v>
      </c>
      <c r="B32725" t="s">
        <v>1131</v>
      </c>
      <c r="C32725">
        <v>45</v>
      </c>
      <c r="D32725" t="s">
        <v>140</v>
      </c>
      <c r="E32725" t="s">
        <v>1206</v>
      </c>
      <c r="F32725" t="s">
        <v>1054</v>
      </c>
      <c r="G32725" t="s">
        <v>140</v>
      </c>
    </row>
    <row r="32726" spans="1:7" x14ac:dyDescent="0.35">
      <c r="A32726" t="s">
        <v>27</v>
      </c>
      <c r="B32726" t="s">
        <v>1129</v>
      </c>
      <c r="C32726">
        <v>7</v>
      </c>
      <c r="D32726" t="s">
        <v>140</v>
      </c>
      <c r="E32726" t="s">
        <v>46</v>
      </c>
      <c r="F32726" t="s">
        <v>47</v>
      </c>
      <c r="G32726" t="s">
        <v>140</v>
      </c>
    </row>
    <row r="32727" spans="1:7" x14ac:dyDescent="0.35">
      <c r="A32727" t="s">
        <v>27</v>
      </c>
      <c r="B32727" t="s">
        <v>1130</v>
      </c>
      <c r="C32727">
        <v>171</v>
      </c>
      <c r="D32727" t="s">
        <v>140</v>
      </c>
      <c r="E32727" t="s">
        <v>1179</v>
      </c>
      <c r="F32727" t="s">
        <v>1014</v>
      </c>
      <c r="G32727" t="s">
        <v>140</v>
      </c>
    </row>
    <row r="32728" spans="1:7" x14ac:dyDescent="0.35">
      <c r="A32728" t="s">
        <v>27</v>
      </c>
      <c r="B32728" t="s">
        <v>1131</v>
      </c>
      <c r="C32728">
        <v>26</v>
      </c>
      <c r="D32728" t="s">
        <v>140</v>
      </c>
      <c r="E32728" t="s">
        <v>177</v>
      </c>
      <c r="F32728" t="s">
        <v>140</v>
      </c>
      <c r="G32728" t="s">
        <v>140</v>
      </c>
    </row>
    <row r="32729" spans="1:7" x14ac:dyDescent="0.35">
      <c r="A32729" t="s">
        <v>28</v>
      </c>
      <c r="B32729" t="s">
        <v>1129</v>
      </c>
      <c r="C32729">
        <v>34</v>
      </c>
      <c r="D32729" t="s">
        <v>140</v>
      </c>
      <c r="E32729" t="s">
        <v>143</v>
      </c>
      <c r="F32729" t="s">
        <v>142</v>
      </c>
      <c r="G32729" t="s">
        <v>140</v>
      </c>
    </row>
    <row r="32730" spans="1:7" x14ac:dyDescent="0.35">
      <c r="A32730" t="s">
        <v>28</v>
      </c>
      <c r="B32730" t="s">
        <v>1130</v>
      </c>
      <c r="C32730">
        <v>147</v>
      </c>
      <c r="D32730" t="s">
        <v>140</v>
      </c>
      <c r="E32730" t="s">
        <v>1147</v>
      </c>
      <c r="F32730" t="s">
        <v>775</v>
      </c>
      <c r="G32730" t="s">
        <v>775</v>
      </c>
    </row>
    <row r="32731" spans="1:7" x14ac:dyDescent="0.35">
      <c r="A32731" t="s">
        <v>28</v>
      </c>
      <c r="B32731" t="s">
        <v>1131</v>
      </c>
      <c r="C32731">
        <v>26</v>
      </c>
      <c r="D32731" t="s">
        <v>140</v>
      </c>
      <c r="E32731" t="s">
        <v>955</v>
      </c>
      <c r="F32731" t="s">
        <v>954</v>
      </c>
      <c r="G32731" t="s">
        <v>140</v>
      </c>
    </row>
    <row r="32732" spans="1:7" x14ac:dyDescent="0.35">
      <c r="A32732" t="s">
        <v>29</v>
      </c>
      <c r="B32732" t="s">
        <v>1129</v>
      </c>
      <c r="C32732">
        <v>12</v>
      </c>
      <c r="D32732" t="s">
        <v>140</v>
      </c>
      <c r="E32732" t="s">
        <v>806</v>
      </c>
      <c r="F32732" t="s">
        <v>574</v>
      </c>
      <c r="G32732" t="s">
        <v>140</v>
      </c>
    </row>
    <row r="32733" spans="1:7" x14ac:dyDescent="0.35">
      <c r="A32733" t="s">
        <v>29</v>
      </c>
      <c r="B32733" t="s">
        <v>1130</v>
      </c>
      <c r="C32733">
        <v>172</v>
      </c>
      <c r="D32733" t="s">
        <v>140</v>
      </c>
      <c r="E32733" t="s">
        <v>1204</v>
      </c>
      <c r="F32733" t="s">
        <v>1098</v>
      </c>
      <c r="G32733" t="s">
        <v>140</v>
      </c>
    </row>
    <row r="32734" spans="1:7" x14ac:dyDescent="0.35">
      <c r="A32734" t="s">
        <v>29</v>
      </c>
      <c r="B32734" t="s">
        <v>1131</v>
      </c>
      <c r="C32734">
        <v>20</v>
      </c>
      <c r="D32734" t="s">
        <v>140</v>
      </c>
      <c r="E32734" t="s">
        <v>177</v>
      </c>
      <c r="F32734" t="s">
        <v>140</v>
      </c>
      <c r="G32734" t="s">
        <v>140</v>
      </c>
    </row>
    <row r="32735" spans="1:7" x14ac:dyDescent="0.35">
      <c r="A32735" t="s">
        <v>30</v>
      </c>
      <c r="B32735" t="s">
        <v>1129</v>
      </c>
      <c r="C32735">
        <v>13</v>
      </c>
      <c r="D32735" t="s">
        <v>983</v>
      </c>
      <c r="E32735" t="s">
        <v>831</v>
      </c>
      <c r="F32735" t="s">
        <v>582</v>
      </c>
      <c r="G32735" t="s">
        <v>140</v>
      </c>
    </row>
    <row r="32736" spans="1:7" x14ac:dyDescent="0.35">
      <c r="A32736" t="s">
        <v>30</v>
      </c>
      <c r="B32736" t="s">
        <v>1130</v>
      </c>
      <c r="C32736">
        <v>167</v>
      </c>
      <c r="D32736" t="s">
        <v>1016</v>
      </c>
      <c r="E32736" t="s">
        <v>1177</v>
      </c>
      <c r="F32736" t="s">
        <v>1016</v>
      </c>
      <c r="G32736" t="s">
        <v>140</v>
      </c>
    </row>
    <row r="32737" spans="1:7" x14ac:dyDescent="0.35">
      <c r="A32737" t="s">
        <v>30</v>
      </c>
      <c r="B32737" t="s">
        <v>1131</v>
      </c>
      <c r="C32737">
        <v>22</v>
      </c>
      <c r="D32737" t="s">
        <v>140</v>
      </c>
      <c r="E32737" t="s">
        <v>1109</v>
      </c>
      <c r="F32737" t="s">
        <v>1062</v>
      </c>
      <c r="G32737" t="s">
        <v>140</v>
      </c>
    </row>
    <row r="32738" spans="1:7" x14ac:dyDescent="0.35">
      <c r="A32738" t="s">
        <v>31</v>
      </c>
      <c r="B32738" t="s">
        <v>1129</v>
      </c>
      <c r="C32738">
        <v>28</v>
      </c>
      <c r="D32738" t="s">
        <v>1003</v>
      </c>
      <c r="E32738" t="s">
        <v>182</v>
      </c>
      <c r="F32738" t="s">
        <v>273</v>
      </c>
      <c r="G32738" t="s">
        <v>140</v>
      </c>
    </row>
    <row r="32739" spans="1:7" x14ac:dyDescent="0.35">
      <c r="A32739" t="s">
        <v>31</v>
      </c>
      <c r="B32739" t="s">
        <v>1130</v>
      </c>
      <c r="C32739">
        <v>101</v>
      </c>
      <c r="D32739" t="s">
        <v>954</v>
      </c>
      <c r="E32739" t="s">
        <v>982</v>
      </c>
      <c r="F32739" t="s">
        <v>838</v>
      </c>
      <c r="G32739" t="s">
        <v>140</v>
      </c>
    </row>
    <row r="32740" spans="1:7" x14ac:dyDescent="0.35">
      <c r="A32740" t="s">
        <v>31</v>
      </c>
      <c r="B32740" t="s">
        <v>1131</v>
      </c>
      <c r="C32740">
        <v>78</v>
      </c>
      <c r="D32740" t="s">
        <v>1046</v>
      </c>
      <c r="E32740" t="s">
        <v>191</v>
      </c>
      <c r="F32740" t="s">
        <v>293</v>
      </c>
      <c r="G32740" t="s">
        <v>140</v>
      </c>
    </row>
    <row r="32741" spans="1:7" x14ac:dyDescent="0.35">
      <c r="A32741" t="s">
        <v>32</v>
      </c>
      <c r="B32741" t="s">
        <v>1129</v>
      </c>
      <c r="C32741">
        <v>694</v>
      </c>
      <c r="D32741" t="s">
        <v>1050</v>
      </c>
      <c r="E32741" t="s">
        <v>648</v>
      </c>
      <c r="F32741" t="s">
        <v>546</v>
      </c>
      <c r="G32741" t="s">
        <v>1008</v>
      </c>
    </row>
    <row r="32742" spans="1:7" x14ac:dyDescent="0.35">
      <c r="A32742" t="s">
        <v>32</v>
      </c>
      <c r="B32742" t="s">
        <v>1130</v>
      </c>
      <c r="C32742">
        <v>3310</v>
      </c>
      <c r="D32742" t="s">
        <v>1013</v>
      </c>
      <c r="E32742" t="s">
        <v>1186</v>
      </c>
      <c r="F32742" t="s">
        <v>1017</v>
      </c>
      <c r="G32742" t="s">
        <v>1008</v>
      </c>
    </row>
    <row r="32743" spans="1:7" x14ac:dyDescent="0.35">
      <c r="A32743" t="s">
        <v>32</v>
      </c>
      <c r="B32743" t="s">
        <v>1131</v>
      </c>
      <c r="C32743">
        <v>926</v>
      </c>
      <c r="D32743" t="s">
        <v>1013</v>
      </c>
      <c r="E32743" t="s">
        <v>933</v>
      </c>
      <c r="F32743" t="s">
        <v>1056</v>
      </c>
      <c r="G32743" t="s">
        <v>1010</v>
      </c>
    </row>
    <row r="32745" spans="1:7" x14ac:dyDescent="0.35">
      <c r="A32745" t="s">
        <v>2335</v>
      </c>
    </row>
    <row r="32746" spans="1:7" x14ac:dyDescent="0.35">
      <c r="A32746" t="s">
        <v>2</v>
      </c>
      <c r="B32746" t="s">
        <v>1150</v>
      </c>
      <c r="C32746" t="s">
        <v>3</v>
      </c>
      <c r="D32746" t="s">
        <v>1133</v>
      </c>
      <c r="E32746" t="s">
        <v>85</v>
      </c>
      <c r="F32746" t="s">
        <v>86</v>
      </c>
      <c r="G32746" t="s">
        <v>136</v>
      </c>
    </row>
    <row r="32747" spans="1:7" x14ac:dyDescent="0.35">
      <c r="A32747" t="s">
        <v>8</v>
      </c>
      <c r="B32747" t="s">
        <v>1151</v>
      </c>
      <c r="C32747">
        <v>133</v>
      </c>
      <c r="D32747" t="s">
        <v>1009</v>
      </c>
      <c r="E32747" t="s">
        <v>124</v>
      </c>
      <c r="F32747" t="s">
        <v>985</v>
      </c>
      <c r="G32747" t="s">
        <v>140</v>
      </c>
    </row>
    <row r="32748" spans="1:7" x14ac:dyDescent="0.35">
      <c r="A32748" t="s">
        <v>8</v>
      </c>
      <c r="B32748" t="s">
        <v>1152</v>
      </c>
      <c r="C32748">
        <v>56</v>
      </c>
      <c r="D32748" t="s">
        <v>140</v>
      </c>
      <c r="E32748" t="s">
        <v>516</v>
      </c>
      <c r="F32748" t="s">
        <v>517</v>
      </c>
      <c r="G32748" t="s">
        <v>140</v>
      </c>
    </row>
    <row r="32749" spans="1:7" x14ac:dyDescent="0.35">
      <c r="A32749" t="s">
        <v>8</v>
      </c>
      <c r="B32749" t="s">
        <v>339</v>
      </c>
      <c r="C32749">
        <v>15</v>
      </c>
      <c r="D32749" t="s">
        <v>140</v>
      </c>
      <c r="E32749" t="s">
        <v>100</v>
      </c>
      <c r="F32749" t="s">
        <v>99</v>
      </c>
      <c r="G32749" t="s">
        <v>140</v>
      </c>
    </row>
    <row r="32750" spans="1:7" x14ac:dyDescent="0.35">
      <c r="A32750" t="s">
        <v>9</v>
      </c>
      <c r="B32750" t="s">
        <v>1151</v>
      </c>
      <c r="C32750">
        <v>122</v>
      </c>
      <c r="D32750" t="s">
        <v>1017</v>
      </c>
      <c r="E32750" t="s">
        <v>1168</v>
      </c>
      <c r="F32750" t="s">
        <v>1063</v>
      </c>
      <c r="G32750" t="s">
        <v>140</v>
      </c>
    </row>
    <row r="32751" spans="1:7" x14ac:dyDescent="0.35">
      <c r="A32751" t="s">
        <v>9</v>
      </c>
      <c r="B32751" t="s">
        <v>1152</v>
      </c>
      <c r="C32751">
        <v>67</v>
      </c>
      <c r="D32751" t="s">
        <v>1021</v>
      </c>
      <c r="E32751" t="s">
        <v>1183</v>
      </c>
      <c r="F32751" t="s">
        <v>775</v>
      </c>
      <c r="G32751" t="s">
        <v>140</v>
      </c>
    </row>
    <row r="32752" spans="1:7" x14ac:dyDescent="0.35">
      <c r="A32752" t="s">
        <v>9</v>
      </c>
      <c r="B32752" t="s">
        <v>339</v>
      </c>
      <c r="C32752">
        <v>12</v>
      </c>
      <c r="D32752" t="s">
        <v>140</v>
      </c>
      <c r="E32752" t="s">
        <v>177</v>
      </c>
      <c r="F32752" t="s">
        <v>140</v>
      </c>
      <c r="G32752" t="s">
        <v>140</v>
      </c>
    </row>
    <row r="32753" spans="1:7" x14ac:dyDescent="0.35">
      <c r="A32753" t="s">
        <v>10</v>
      </c>
      <c r="B32753" t="s">
        <v>1151</v>
      </c>
      <c r="C32753">
        <v>130</v>
      </c>
      <c r="D32753" t="s">
        <v>939</v>
      </c>
      <c r="E32753" t="s">
        <v>130</v>
      </c>
      <c r="F32753" t="s">
        <v>99</v>
      </c>
      <c r="G32753" t="s">
        <v>140</v>
      </c>
    </row>
    <row r="32754" spans="1:7" x14ac:dyDescent="0.35">
      <c r="A32754" t="s">
        <v>10</v>
      </c>
      <c r="B32754" t="s">
        <v>1152</v>
      </c>
      <c r="C32754">
        <v>67</v>
      </c>
      <c r="D32754" t="s">
        <v>140</v>
      </c>
      <c r="E32754" t="s">
        <v>177</v>
      </c>
      <c r="F32754" t="s">
        <v>140</v>
      </c>
      <c r="G32754" t="s">
        <v>140</v>
      </c>
    </row>
    <row r="32755" spans="1:7" x14ac:dyDescent="0.35">
      <c r="A32755" t="s">
        <v>10</v>
      </c>
      <c r="B32755" t="s">
        <v>339</v>
      </c>
      <c r="C32755">
        <v>11</v>
      </c>
      <c r="D32755" t="s">
        <v>140</v>
      </c>
      <c r="E32755" t="s">
        <v>931</v>
      </c>
      <c r="F32755" t="s">
        <v>932</v>
      </c>
      <c r="G32755" t="s">
        <v>140</v>
      </c>
    </row>
    <row r="32756" spans="1:7" x14ac:dyDescent="0.35">
      <c r="A32756" t="s">
        <v>11</v>
      </c>
      <c r="B32756" t="s">
        <v>1151</v>
      </c>
      <c r="C32756">
        <v>134</v>
      </c>
      <c r="D32756" t="s">
        <v>140</v>
      </c>
      <c r="E32756" t="s">
        <v>1168</v>
      </c>
      <c r="F32756" t="s">
        <v>1050</v>
      </c>
      <c r="G32756" t="s">
        <v>1010</v>
      </c>
    </row>
    <row r="32757" spans="1:7" x14ac:dyDescent="0.35">
      <c r="A32757" t="s">
        <v>11</v>
      </c>
      <c r="B32757" t="s">
        <v>1152</v>
      </c>
      <c r="C32757">
        <v>57</v>
      </c>
      <c r="D32757" t="s">
        <v>1019</v>
      </c>
      <c r="E32757" t="s">
        <v>800</v>
      </c>
      <c r="F32757" t="s">
        <v>458</v>
      </c>
      <c r="G32757" t="s">
        <v>140</v>
      </c>
    </row>
    <row r="32758" spans="1:7" x14ac:dyDescent="0.35">
      <c r="A32758" t="s">
        <v>11</v>
      </c>
      <c r="B32758" t="s">
        <v>339</v>
      </c>
      <c r="C32758">
        <v>15</v>
      </c>
      <c r="D32758" t="s">
        <v>140</v>
      </c>
      <c r="E32758" t="s">
        <v>177</v>
      </c>
      <c r="F32758" t="s">
        <v>140</v>
      </c>
      <c r="G32758" t="s">
        <v>140</v>
      </c>
    </row>
    <row r="32759" spans="1:7" x14ac:dyDescent="0.35">
      <c r="A32759" t="s">
        <v>12</v>
      </c>
      <c r="B32759" t="s">
        <v>1151</v>
      </c>
      <c r="C32759">
        <v>129</v>
      </c>
      <c r="D32759" t="s">
        <v>1098</v>
      </c>
      <c r="E32759" t="s">
        <v>473</v>
      </c>
      <c r="F32759" t="s">
        <v>877</v>
      </c>
      <c r="G32759" t="s">
        <v>140</v>
      </c>
    </row>
    <row r="32760" spans="1:7" x14ac:dyDescent="0.35">
      <c r="A32760" t="s">
        <v>12</v>
      </c>
      <c r="B32760" t="s">
        <v>1152</v>
      </c>
      <c r="C32760">
        <v>57</v>
      </c>
      <c r="D32760" t="s">
        <v>140</v>
      </c>
      <c r="E32760" t="s">
        <v>597</v>
      </c>
      <c r="F32760" t="s">
        <v>921</v>
      </c>
      <c r="G32760" t="s">
        <v>660</v>
      </c>
    </row>
    <row r="32761" spans="1:7" x14ac:dyDescent="0.35">
      <c r="A32761" t="s">
        <v>12</v>
      </c>
      <c r="B32761" t="s">
        <v>339</v>
      </c>
      <c r="C32761">
        <v>23</v>
      </c>
      <c r="D32761" t="s">
        <v>838</v>
      </c>
      <c r="E32761" t="s">
        <v>472</v>
      </c>
      <c r="F32761" t="s">
        <v>762</v>
      </c>
      <c r="G32761" t="s">
        <v>140</v>
      </c>
    </row>
    <row r="32762" spans="1:7" x14ac:dyDescent="0.35">
      <c r="A32762" t="s">
        <v>13</v>
      </c>
      <c r="B32762" t="s">
        <v>1151</v>
      </c>
      <c r="C32762">
        <v>138</v>
      </c>
      <c r="D32762" t="s">
        <v>1098</v>
      </c>
      <c r="E32762" t="s">
        <v>1079</v>
      </c>
      <c r="F32762" t="s">
        <v>422</v>
      </c>
      <c r="G32762" t="s">
        <v>140</v>
      </c>
    </row>
    <row r="32763" spans="1:7" x14ac:dyDescent="0.35">
      <c r="A32763" t="s">
        <v>13</v>
      </c>
      <c r="B32763" t="s">
        <v>1152</v>
      </c>
      <c r="C32763">
        <v>53</v>
      </c>
      <c r="D32763" t="s">
        <v>1019</v>
      </c>
      <c r="E32763" t="s">
        <v>906</v>
      </c>
      <c r="F32763" t="s">
        <v>131</v>
      </c>
      <c r="G32763" t="s">
        <v>140</v>
      </c>
    </row>
    <row r="32764" spans="1:7" x14ac:dyDescent="0.35">
      <c r="A32764" t="s">
        <v>13</v>
      </c>
      <c r="B32764" t="s">
        <v>339</v>
      </c>
      <c r="C32764">
        <v>15</v>
      </c>
      <c r="D32764" t="s">
        <v>140</v>
      </c>
      <c r="E32764" t="s">
        <v>198</v>
      </c>
      <c r="F32764" t="s">
        <v>199</v>
      </c>
      <c r="G32764" t="s">
        <v>140</v>
      </c>
    </row>
    <row r="32765" spans="1:7" x14ac:dyDescent="0.35">
      <c r="A32765" t="s">
        <v>14</v>
      </c>
      <c r="B32765" t="s">
        <v>1151</v>
      </c>
      <c r="C32765">
        <v>124</v>
      </c>
      <c r="D32765" t="s">
        <v>1016</v>
      </c>
      <c r="E32765" t="s">
        <v>936</v>
      </c>
      <c r="F32765" t="s">
        <v>812</v>
      </c>
      <c r="G32765" t="s">
        <v>140</v>
      </c>
    </row>
    <row r="32766" spans="1:7" x14ac:dyDescent="0.35">
      <c r="A32766" t="s">
        <v>14</v>
      </c>
      <c r="B32766" t="s">
        <v>1152</v>
      </c>
      <c r="C32766">
        <v>66</v>
      </c>
      <c r="D32766" t="s">
        <v>1098</v>
      </c>
      <c r="E32766" t="s">
        <v>951</v>
      </c>
      <c r="F32766" t="s">
        <v>97</v>
      </c>
      <c r="G32766" t="s">
        <v>140</v>
      </c>
    </row>
    <row r="32767" spans="1:7" x14ac:dyDescent="0.35">
      <c r="A32767" t="s">
        <v>14</v>
      </c>
      <c r="B32767" t="s">
        <v>339</v>
      </c>
      <c r="C32767">
        <v>13</v>
      </c>
      <c r="D32767" t="s">
        <v>140</v>
      </c>
      <c r="E32767" t="s">
        <v>177</v>
      </c>
      <c r="F32767" t="s">
        <v>140</v>
      </c>
      <c r="G32767" t="s">
        <v>140</v>
      </c>
    </row>
    <row r="32768" spans="1:7" x14ac:dyDescent="0.35">
      <c r="A32768" t="s">
        <v>15</v>
      </c>
      <c r="B32768" t="s">
        <v>1151</v>
      </c>
      <c r="C32768">
        <v>137</v>
      </c>
      <c r="D32768" t="s">
        <v>140</v>
      </c>
      <c r="E32768" t="s">
        <v>768</v>
      </c>
      <c r="F32768" t="s">
        <v>769</v>
      </c>
      <c r="G32768" t="s">
        <v>140</v>
      </c>
    </row>
    <row r="32769" spans="1:7" x14ac:dyDescent="0.35">
      <c r="A32769" t="s">
        <v>15</v>
      </c>
      <c r="B32769" t="s">
        <v>1152</v>
      </c>
      <c r="C32769">
        <v>59</v>
      </c>
      <c r="D32769" t="s">
        <v>140</v>
      </c>
      <c r="E32769" t="s">
        <v>118</v>
      </c>
      <c r="F32769" t="s">
        <v>117</v>
      </c>
      <c r="G32769" t="s">
        <v>140</v>
      </c>
    </row>
    <row r="32770" spans="1:7" x14ac:dyDescent="0.35">
      <c r="A32770" t="s">
        <v>15</v>
      </c>
      <c r="B32770" t="s">
        <v>339</v>
      </c>
      <c r="C32770">
        <v>10</v>
      </c>
      <c r="D32770" t="s">
        <v>140</v>
      </c>
      <c r="E32770" t="s">
        <v>442</v>
      </c>
      <c r="F32770" t="s">
        <v>140</v>
      </c>
      <c r="G32770" t="s">
        <v>443</v>
      </c>
    </row>
    <row r="32771" spans="1:7" x14ac:dyDescent="0.35">
      <c r="A32771" t="s">
        <v>16</v>
      </c>
      <c r="B32771" t="s">
        <v>1151</v>
      </c>
      <c r="C32771">
        <v>122</v>
      </c>
      <c r="D32771" t="s">
        <v>1014</v>
      </c>
      <c r="E32771" t="s">
        <v>1160</v>
      </c>
      <c r="F32771" t="s">
        <v>1043</v>
      </c>
      <c r="G32771" t="s">
        <v>140</v>
      </c>
    </row>
    <row r="32772" spans="1:7" x14ac:dyDescent="0.35">
      <c r="A32772" t="s">
        <v>16</v>
      </c>
      <c r="B32772" t="s">
        <v>1152</v>
      </c>
      <c r="C32772">
        <v>66</v>
      </c>
      <c r="D32772" t="s">
        <v>140</v>
      </c>
      <c r="E32772" t="s">
        <v>955</v>
      </c>
      <c r="F32772" t="s">
        <v>954</v>
      </c>
      <c r="G32772" t="s">
        <v>140</v>
      </c>
    </row>
    <row r="32773" spans="1:7" x14ac:dyDescent="0.35">
      <c r="A32773" t="s">
        <v>16</v>
      </c>
      <c r="B32773" t="s">
        <v>339</v>
      </c>
      <c r="C32773">
        <v>18</v>
      </c>
      <c r="D32773" t="s">
        <v>140</v>
      </c>
      <c r="E32773" t="s">
        <v>177</v>
      </c>
      <c r="F32773" t="s">
        <v>140</v>
      </c>
      <c r="G32773" t="s">
        <v>140</v>
      </c>
    </row>
    <row r="32774" spans="1:7" x14ac:dyDescent="0.35">
      <c r="A32774" t="s">
        <v>17</v>
      </c>
      <c r="B32774" t="s">
        <v>1151</v>
      </c>
      <c r="C32774">
        <v>128</v>
      </c>
      <c r="D32774" t="s">
        <v>140</v>
      </c>
      <c r="E32774" t="s">
        <v>1097</v>
      </c>
      <c r="F32774" t="s">
        <v>1044</v>
      </c>
      <c r="G32774" t="s">
        <v>140</v>
      </c>
    </row>
    <row r="32775" spans="1:7" x14ac:dyDescent="0.35">
      <c r="A32775" t="s">
        <v>17</v>
      </c>
      <c r="B32775" t="s">
        <v>1152</v>
      </c>
      <c r="C32775">
        <v>62</v>
      </c>
      <c r="D32775" t="s">
        <v>1054</v>
      </c>
      <c r="E32775" t="s">
        <v>665</v>
      </c>
      <c r="F32775" t="s">
        <v>1052</v>
      </c>
      <c r="G32775" t="s">
        <v>140</v>
      </c>
    </row>
    <row r="32776" spans="1:7" x14ac:dyDescent="0.35">
      <c r="A32776" t="s">
        <v>17</v>
      </c>
      <c r="B32776" t="s">
        <v>339</v>
      </c>
      <c r="C32776">
        <v>13</v>
      </c>
      <c r="D32776" t="s">
        <v>140</v>
      </c>
      <c r="E32776" t="s">
        <v>177</v>
      </c>
      <c r="F32776" t="s">
        <v>140</v>
      </c>
      <c r="G32776" t="s">
        <v>140</v>
      </c>
    </row>
    <row r="32777" spans="1:7" x14ac:dyDescent="0.35">
      <c r="A32777" t="s">
        <v>18</v>
      </c>
      <c r="B32777" t="s">
        <v>1151</v>
      </c>
      <c r="C32777">
        <v>141</v>
      </c>
      <c r="D32777" t="s">
        <v>1019</v>
      </c>
      <c r="E32777" t="s">
        <v>1111</v>
      </c>
      <c r="F32777" t="s">
        <v>733</v>
      </c>
      <c r="G32777" t="s">
        <v>140</v>
      </c>
    </row>
    <row r="32778" spans="1:7" x14ac:dyDescent="0.35">
      <c r="A32778" t="s">
        <v>18</v>
      </c>
      <c r="B32778" t="s">
        <v>1152</v>
      </c>
      <c r="C32778">
        <v>51</v>
      </c>
      <c r="D32778" t="s">
        <v>140</v>
      </c>
      <c r="E32778" t="s">
        <v>1210</v>
      </c>
      <c r="F32778" t="s">
        <v>1009</v>
      </c>
      <c r="G32778" t="s">
        <v>140</v>
      </c>
    </row>
    <row r="32779" spans="1:7" x14ac:dyDescent="0.35">
      <c r="A32779" t="s">
        <v>18</v>
      </c>
      <c r="B32779" t="s">
        <v>339</v>
      </c>
      <c r="C32779">
        <v>13</v>
      </c>
      <c r="D32779" t="s">
        <v>140</v>
      </c>
      <c r="E32779" t="s">
        <v>110</v>
      </c>
      <c r="F32779" t="s">
        <v>109</v>
      </c>
      <c r="G32779" t="s">
        <v>140</v>
      </c>
    </row>
    <row r="32780" spans="1:7" x14ac:dyDescent="0.35">
      <c r="A32780" t="s">
        <v>19</v>
      </c>
      <c r="B32780" t="s">
        <v>1151</v>
      </c>
      <c r="C32780">
        <v>138</v>
      </c>
      <c r="D32780" t="s">
        <v>1014</v>
      </c>
      <c r="E32780" t="s">
        <v>732</v>
      </c>
      <c r="F32780" t="s">
        <v>996</v>
      </c>
      <c r="G32780" t="s">
        <v>1016</v>
      </c>
    </row>
    <row r="32781" spans="1:7" x14ac:dyDescent="0.35">
      <c r="A32781" t="s">
        <v>19</v>
      </c>
      <c r="B32781" t="s">
        <v>1152</v>
      </c>
      <c r="C32781">
        <v>56</v>
      </c>
      <c r="D32781" t="s">
        <v>775</v>
      </c>
      <c r="E32781" t="s">
        <v>997</v>
      </c>
      <c r="F32781" t="s">
        <v>1007</v>
      </c>
      <c r="G32781" t="s">
        <v>140</v>
      </c>
    </row>
    <row r="32782" spans="1:7" x14ac:dyDescent="0.35">
      <c r="A32782" t="s">
        <v>19</v>
      </c>
      <c r="B32782" t="s">
        <v>339</v>
      </c>
      <c r="C32782">
        <v>12</v>
      </c>
      <c r="D32782" t="s">
        <v>1048</v>
      </c>
      <c r="E32782" t="s">
        <v>1160</v>
      </c>
      <c r="F32782" t="s">
        <v>140</v>
      </c>
      <c r="G32782" t="s">
        <v>140</v>
      </c>
    </row>
    <row r="32783" spans="1:7" x14ac:dyDescent="0.35">
      <c r="A32783" t="s">
        <v>20</v>
      </c>
      <c r="B32783" t="s">
        <v>1151</v>
      </c>
      <c r="C32783">
        <v>123</v>
      </c>
      <c r="D32783" t="s">
        <v>949</v>
      </c>
      <c r="E32783" t="s">
        <v>198</v>
      </c>
      <c r="F32783" t="s">
        <v>641</v>
      </c>
      <c r="G32783" t="s">
        <v>1019</v>
      </c>
    </row>
    <row r="32784" spans="1:7" x14ac:dyDescent="0.35">
      <c r="A32784" t="s">
        <v>20</v>
      </c>
      <c r="B32784" t="s">
        <v>1152</v>
      </c>
      <c r="C32784">
        <v>65</v>
      </c>
      <c r="D32784" t="s">
        <v>1013</v>
      </c>
      <c r="E32784" t="s">
        <v>1200</v>
      </c>
      <c r="F32784" t="s">
        <v>1050</v>
      </c>
      <c r="G32784" t="s">
        <v>140</v>
      </c>
    </row>
    <row r="32785" spans="1:7" x14ac:dyDescent="0.35">
      <c r="A32785" t="s">
        <v>20</v>
      </c>
      <c r="B32785" t="s">
        <v>339</v>
      </c>
      <c r="C32785">
        <v>18</v>
      </c>
      <c r="D32785" t="s">
        <v>140</v>
      </c>
      <c r="E32785" t="s">
        <v>1121</v>
      </c>
      <c r="F32785" t="s">
        <v>394</v>
      </c>
      <c r="G32785" t="s">
        <v>140</v>
      </c>
    </row>
    <row r="32786" spans="1:7" x14ac:dyDescent="0.35">
      <c r="A32786" t="s">
        <v>21</v>
      </c>
      <c r="B32786" t="s">
        <v>1151</v>
      </c>
      <c r="C32786">
        <v>120</v>
      </c>
      <c r="D32786" t="s">
        <v>1012</v>
      </c>
      <c r="E32786" t="s">
        <v>811</v>
      </c>
      <c r="F32786" t="s">
        <v>1102</v>
      </c>
      <c r="G32786" t="s">
        <v>140</v>
      </c>
    </row>
    <row r="32787" spans="1:7" x14ac:dyDescent="0.35">
      <c r="A32787" t="s">
        <v>21</v>
      </c>
      <c r="B32787" t="s">
        <v>1152</v>
      </c>
      <c r="C32787">
        <v>72</v>
      </c>
      <c r="D32787" t="s">
        <v>140</v>
      </c>
      <c r="E32787" t="s">
        <v>974</v>
      </c>
      <c r="F32787" t="s">
        <v>973</v>
      </c>
      <c r="G32787" t="s">
        <v>140</v>
      </c>
    </row>
    <row r="32788" spans="1:7" x14ac:dyDescent="0.35">
      <c r="A32788" t="s">
        <v>21</v>
      </c>
      <c r="B32788" t="s">
        <v>339</v>
      </c>
      <c r="C32788">
        <v>18</v>
      </c>
      <c r="D32788" t="s">
        <v>140</v>
      </c>
      <c r="E32788" t="s">
        <v>990</v>
      </c>
      <c r="F32788" t="s">
        <v>458</v>
      </c>
      <c r="G32788" t="s">
        <v>140</v>
      </c>
    </row>
    <row r="32789" spans="1:7" x14ac:dyDescent="0.35">
      <c r="A32789" t="s">
        <v>22</v>
      </c>
      <c r="B32789" t="s">
        <v>1151</v>
      </c>
      <c r="C32789">
        <v>139</v>
      </c>
      <c r="D32789" t="s">
        <v>1017</v>
      </c>
      <c r="E32789" t="s">
        <v>1097</v>
      </c>
      <c r="F32789" t="s">
        <v>1062</v>
      </c>
      <c r="G32789" t="s">
        <v>140</v>
      </c>
    </row>
    <row r="32790" spans="1:7" x14ac:dyDescent="0.35">
      <c r="A32790" t="s">
        <v>22</v>
      </c>
      <c r="B32790" t="s">
        <v>1152</v>
      </c>
      <c r="C32790">
        <v>54</v>
      </c>
      <c r="D32790" t="s">
        <v>140</v>
      </c>
      <c r="E32790" t="s">
        <v>774</v>
      </c>
      <c r="F32790" t="s">
        <v>775</v>
      </c>
      <c r="G32790" t="s">
        <v>140</v>
      </c>
    </row>
    <row r="32791" spans="1:7" x14ac:dyDescent="0.35">
      <c r="A32791" t="s">
        <v>22</v>
      </c>
      <c r="B32791" t="s">
        <v>339</v>
      </c>
      <c r="C32791">
        <v>16</v>
      </c>
      <c r="D32791" t="s">
        <v>140</v>
      </c>
      <c r="E32791" t="s">
        <v>1190</v>
      </c>
      <c r="F32791" t="s">
        <v>1065</v>
      </c>
      <c r="G32791" t="s">
        <v>140</v>
      </c>
    </row>
    <row r="32792" spans="1:7" x14ac:dyDescent="0.35">
      <c r="A32792" t="s">
        <v>23</v>
      </c>
      <c r="B32792" t="s">
        <v>1151</v>
      </c>
      <c r="C32792">
        <v>125</v>
      </c>
      <c r="D32792" t="s">
        <v>1021</v>
      </c>
      <c r="E32792" t="s">
        <v>94</v>
      </c>
      <c r="F32792" t="s">
        <v>1104</v>
      </c>
      <c r="G32792" t="s">
        <v>140</v>
      </c>
    </row>
    <row r="32793" spans="1:7" x14ac:dyDescent="0.35">
      <c r="A32793" t="s">
        <v>23</v>
      </c>
      <c r="B32793" t="s">
        <v>1152</v>
      </c>
      <c r="C32793">
        <v>61</v>
      </c>
      <c r="D32793" t="s">
        <v>140</v>
      </c>
      <c r="E32793" t="s">
        <v>943</v>
      </c>
      <c r="F32793" t="s">
        <v>942</v>
      </c>
      <c r="G32793" t="s">
        <v>140</v>
      </c>
    </row>
    <row r="32794" spans="1:7" x14ac:dyDescent="0.35">
      <c r="A32794" t="s">
        <v>23</v>
      </c>
      <c r="B32794" t="s">
        <v>339</v>
      </c>
      <c r="C32794">
        <v>19</v>
      </c>
      <c r="D32794" t="s">
        <v>140</v>
      </c>
      <c r="E32794" t="s">
        <v>572</v>
      </c>
      <c r="F32794" t="s">
        <v>573</v>
      </c>
      <c r="G32794" t="s">
        <v>140</v>
      </c>
    </row>
    <row r="32795" spans="1:7" x14ac:dyDescent="0.35">
      <c r="A32795" t="s">
        <v>24</v>
      </c>
      <c r="B32795" t="s">
        <v>1151</v>
      </c>
      <c r="C32795">
        <v>123</v>
      </c>
      <c r="D32795" t="s">
        <v>1051</v>
      </c>
      <c r="E32795" t="s">
        <v>1086</v>
      </c>
      <c r="F32795" t="s">
        <v>107</v>
      </c>
      <c r="G32795" t="s">
        <v>1063</v>
      </c>
    </row>
    <row r="32796" spans="1:7" x14ac:dyDescent="0.35">
      <c r="A32796" t="s">
        <v>24</v>
      </c>
      <c r="B32796" t="s">
        <v>1152</v>
      </c>
      <c r="C32796">
        <v>71</v>
      </c>
      <c r="D32796" t="s">
        <v>140</v>
      </c>
      <c r="E32796" t="s">
        <v>104</v>
      </c>
      <c r="F32796" t="s">
        <v>103</v>
      </c>
      <c r="G32796" t="s">
        <v>140</v>
      </c>
    </row>
    <row r="32797" spans="1:7" x14ac:dyDescent="0.35">
      <c r="A32797" t="s">
        <v>24</v>
      </c>
      <c r="B32797" t="s">
        <v>339</v>
      </c>
      <c r="C32797">
        <v>13</v>
      </c>
      <c r="D32797" t="s">
        <v>140</v>
      </c>
      <c r="E32797" t="s">
        <v>177</v>
      </c>
      <c r="F32797" t="s">
        <v>140</v>
      </c>
      <c r="G32797" t="s">
        <v>140</v>
      </c>
    </row>
    <row r="32798" spans="1:7" x14ac:dyDescent="0.35">
      <c r="A32798" t="s">
        <v>25</v>
      </c>
      <c r="B32798" t="s">
        <v>1151</v>
      </c>
      <c r="C32798">
        <v>123</v>
      </c>
      <c r="D32798" t="s">
        <v>140</v>
      </c>
      <c r="E32798" t="s">
        <v>1111</v>
      </c>
      <c r="F32798" t="s">
        <v>1067</v>
      </c>
      <c r="G32798" t="s">
        <v>140</v>
      </c>
    </row>
    <row r="32799" spans="1:7" x14ac:dyDescent="0.35">
      <c r="A32799" t="s">
        <v>25</v>
      </c>
      <c r="B32799" t="s">
        <v>1152</v>
      </c>
      <c r="C32799">
        <v>68</v>
      </c>
      <c r="D32799" t="s">
        <v>140</v>
      </c>
      <c r="E32799" t="s">
        <v>177</v>
      </c>
      <c r="F32799" t="s">
        <v>140</v>
      </c>
      <c r="G32799" t="s">
        <v>140</v>
      </c>
    </row>
    <row r="32800" spans="1:7" x14ac:dyDescent="0.35">
      <c r="A32800" t="s">
        <v>25</v>
      </c>
      <c r="B32800" t="s">
        <v>339</v>
      </c>
      <c r="C32800">
        <v>13</v>
      </c>
      <c r="D32800" t="s">
        <v>140</v>
      </c>
      <c r="E32800" t="s">
        <v>177</v>
      </c>
      <c r="F32800" t="s">
        <v>140</v>
      </c>
      <c r="G32800" t="s">
        <v>140</v>
      </c>
    </row>
    <row r="32801" spans="1:7" x14ac:dyDescent="0.35">
      <c r="A32801" t="s">
        <v>26</v>
      </c>
      <c r="B32801" t="s">
        <v>1151</v>
      </c>
      <c r="C32801">
        <v>130</v>
      </c>
      <c r="D32801" t="s">
        <v>140</v>
      </c>
      <c r="E32801" t="s">
        <v>990</v>
      </c>
      <c r="F32801" t="s">
        <v>458</v>
      </c>
      <c r="G32801" t="s">
        <v>140</v>
      </c>
    </row>
    <row r="32802" spans="1:7" x14ac:dyDescent="0.35">
      <c r="A32802" t="s">
        <v>26</v>
      </c>
      <c r="B32802" t="s">
        <v>1152</v>
      </c>
      <c r="C32802">
        <v>56</v>
      </c>
      <c r="D32802" t="s">
        <v>140</v>
      </c>
      <c r="E32802" t="s">
        <v>948</v>
      </c>
      <c r="F32802" t="s">
        <v>949</v>
      </c>
      <c r="G32802" t="s">
        <v>140</v>
      </c>
    </row>
    <row r="32803" spans="1:7" x14ac:dyDescent="0.35">
      <c r="A32803" t="s">
        <v>26</v>
      </c>
      <c r="B32803" t="s">
        <v>339</v>
      </c>
      <c r="C32803">
        <v>16</v>
      </c>
      <c r="D32803" t="s">
        <v>942</v>
      </c>
      <c r="E32803" t="s">
        <v>94</v>
      </c>
      <c r="F32803" t="s">
        <v>1064</v>
      </c>
      <c r="G32803" t="s">
        <v>140</v>
      </c>
    </row>
    <row r="32804" spans="1:7" x14ac:dyDescent="0.35">
      <c r="A32804" t="s">
        <v>27</v>
      </c>
      <c r="B32804" t="s">
        <v>1151</v>
      </c>
      <c r="C32804">
        <v>119</v>
      </c>
      <c r="D32804" t="s">
        <v>140</v>
      </c>
      <c r="E32804" t="s">
        <v>1196</v>
      </c>
      <c r="F32804" t="s">
        <v>1011</v>
      </c>
      <c r="G32804" t="s">
        <v>140</v>
      </c>
    </row>
    <row r="32805" spans="1:7" x14ac:dyDescent="0.35">
      <c r="A32805" t="s">
        <v>27</v>
      </c>
      <c r="B32805" t="s">
        <v>1152</v>
      </c>
      <c r="C32805">
        <v>72</v>
      </c>
      <c r="D32805" t="s">
        <v>140</v>
      </c>
      <c r="E32805" t="s">
        <v>948</v>
      </c>
      <c r="F32805" t="s">
        <v>949</v>
      </c>
      <c r="G32805" t="s">
        <v>140</v>
      </c>
    </row>
    <row r="32806" spans="1:7" x14ac:dyDescent="0.35">
      <c r="A32806" t="s">
        <v>27</v>
      </c>
      <c r="B32806" t="s">
        <v>339</v>
      </c>
      <c r="C32806">
        <v>13</v>
      </c>
      <c r="D32806" t="s">
        <v>140</v>
      </c>
      <c r="E32806" t="s">
        <v>177</v>
      </c>
      <c r="F32806" t="s">
        <v>140</v>
      </c>
      <c r="G32806" t="s">
        <v>140</v>
      </c>
    </row>
    <row r="32807" spans="1:7" x14ac:dyDescent="0.35">
      <c r="A32807" t="s">
        <v>28</v>
      </c>
      <c r="B32807" t="s">
        <v>1151</v>
      </c>
      <c r="C32807">
        <v>117</v>
      </c>
      <c r="D32807" t="s">
        <v>140</v>
      </c>
      <c r="E32807" t="s">
        <v>933</v>
      </c>
      <c r="F32807" t="s">
        <v>345</v>
      </c>
      <c r="G32807" t="s">
        <v>1054</v>
      </c>
    </row>
    <row r="32808" spans="1:7" x14ac:dyDescent="0.35">
      <c r="A32808" t="s">
        <v>28</v>
      </c>
      <c r="B32808" t="s">
        <v>1152</v>
      </c>
      <c r="C32808">
        <v>78</v>
      </c>
      <c r="D32808" t="s">
        <v>140</v>
      </c>
      <c r="E32808" t="s">
        <v>1144</v>
      </c>
      <c r="F32808" t="s">
        <v>1060</v>
      </c>
      <c r="G32808" t="s">
        <v>140</v>
      </c>
    </row>
    <row r="32809" spans="1:7" x14ac:dyDescent="0.35">
      <c r="A32809" t="s">
        <v>28</v>
      </c>
      <c r="B32809" t="s">
        <v>339</v>
      </c>
      <c r="C32809">
        <v>12</v>
      </c>
      <c r="D32809" t="s">
        <v>140</v>
      </c>
      <c r="E32809" t="s">
        <v>719</v>
      </c>
      <c r="F32809" t="s">
        <v>718</v>
      </c>
      <c r="G32809" t="s">
        <v>140</v>
      </c>
    </row>
    <row r="32810" spans="1:7" x14ac:dyDescent="0.35">
      <c r="A32810" t="s">
        <v>29</v>
      </c>
      <c r="B32810" t="s">
        <v>1151</v>
      </c>
      <c r="C32810">
        <v>109</v>
      </c>
      <c r="D32810" t="s">
        <v>140</v>
      </c>
      <c r="E32810" t="s">
        <v>1186</v>
      </c>
      <c r="F32810" t="s">
        <v>1058</v>
      </c>
      <c r="G32810" t="s">
        <v>140</v>
      </c>
    </row>
    <row r="32811" spans="1:7" x14ac:dyDescent="0.35">
      <c r="A32811" t="s">
        <v>29</v>
      </c>
      <c r="B32811" t="s">
        <v>1152</v>
      </c>
      <c r="C32811">
        <v>73</v>
      </c>
      <c r="D32811" t="s">
        <v>140</v>
      </c>
      <c r="E32811" t="s">
        <v>948</v>
      </c>
      <c r="F32811" t="s">
        <v>949</v>
      </c>
      <c r="G32811" t="s">
        <v>140</v>
      </c>
    </row>
    <row r="32812" spans="1:7" x14ac:dyDescent="0.35">
      <c r="A32812" t="s">
        <v>29</v>
      </c>
      <c r="B32812" t="s">
        <v>339</v>
      </c>
      <c r="C32812">
        <v>22</v>
      </c>
      <c r="D32812" t="s">
        <v>140</v>
      </c>
      <c r="E32812" t="s">
        <v>1142</v>
      </c>
      <c r="F32812" t="s">
        <v>1018</v>
      </c>
      <c r="G32812" t="s">
        <v>140</v>
      </c>
    </row>
    <row r="32813" spans="1:7" x14ac:dyDescent="0.35">
      <c r="A32813" t="s">
        <v>30</v>
      </c>
      <c r="B32813" t="s">
        <v>1151</v>
      </c>
      <c r="C32813">
        <v>108</v>
      </c>
      <c r="D32813" t="s">
        <v>1009</v>
      </c>
      <c r="E32813" t="s">
        <v>1144</v>
      </c>
      <c r="F32813" t="s">
        <v>940</v>
      </c>
      <c r="G32813" t="s">
        <v>140</v>
      </c>
    </row>
    <row r="32814" spans="1:7" x14ac:dyDescent="0.35">
      <c r="A32814" t="s">
        <v>30</v>
      </c>
      <c r="B32814" t="s">
        <v>1152</v>
      </c>
      <c r="C32814">
        <v>78</v>
      </c>
      <c r="D32814" t="s">
        <v>1021</v>
      </c>
      <c r="E32814" t="s">
        <v>1183</v>
      </c>
      <c r="F32814" t="s">
        <v>775</v>
      </c>
      <c r="G32814" t="s">
        <v>140</v>
      </c>
    </row>
    <row r="32815" spans="1:7" x14ac:dyDescent="0.35">
      <c r="A32815" t="s">
        <v>30</v>
      </c>
      <c r="B32815" t="s">
        <v>339</v>
      </c>
      <c r="C32815">
        <v>16</v>
      </c>
      <c r="D32815" t="s">
        <v>140</v>
      </c>
      <c r="E32815" t="s">
        <v>1120</v>
      </c>
      <c r="F32815" t="s">
        <v>950</v>
      </c>
      <c r="G32815" t="s">
        <v>140</v>
      </c>
    </row>
    <row r="32816" spans="1:7" x14ac:dyDescent="0.35">
      <c r="A32816" t="s">
        <v>31</v>
      </c>
      <c r="B32816" t="s">
        <v>1151</v>
      </c>
      <c r="C32816">
        <v>138</v>
      </c>
      <c r="D32816" t="s">
        <v>954</v>
      </c>
      <c r="E32816" t="s">
        <v>102</v>
      </c>
      <c r="F32816" t="s">
        <v>1104</v>
      </c>
      <c r="G32816" t="s">
        <v>140</v>
      </c>
    </row>
    <row r="32817" spans="1:7" x14ac:dyDescent="0.35">
      <c r="A32817" t="s">
        <v>31</v>
      </c>
      <c r="B32817" t="s">
        <v>1152</v>
      </c>
      <c r="C32817">
        <v>58</v>
      </c>
      <c r="D32817" t="s">
        <v>1047</v>
      </c>
      <c r="E32817" t="s">
        <v>770</v>
      </c>
      <c r="F32817" t="s">
        <v>564</v>
      </c>
      <c r="G32817" t="s">
        <v>140</v>
      </c>
    </row>
    <row r="32818" spans="1:7" x14ac:dyDescent="0.35">
      <c r="A32818" t="s">
        <v>31</v>
      </c>
      <c r="B32818" t="s">
        <v>339</v>
      </c>
      <c r="C32818">
        <v>11</v>
      </c>
      <c r="D32818" t="s">
        <v>140</v>
      </c>
      <c r="E32818" t="s">
        <v>177</v>
      </c>
      <c r="F32818" t="s">
        <v>140</v>
      </c>
      <c r="G32818" t="s">
        <v>140</v>
      </c>
    </row>
    <row r="32819" spans="1:7" x14ac:dyDescent="0.35">
      <c r="A32819" t="s">
        <v>32</v>
      </c>
      <c r="B32819" t="s">
        <v>1151</v>
      </c>
      <c r="C32819">
        <v>3050</v>
      </c>
      <c r="D32819" t="s">
        <v>1063</v>
      </c>
      <c r="E32819" t="s">
        <v>943</v>
      </c>
      <c r="F32819" t="s">
        <v>89</v>
      </c>
      <c r="G32819" t="s">
        <v>1008</v>
      </c>
    </row>
    <row r="32820" spans="1:7" x14ac:dyDescent="0.35">
      <c r="A32820" t="s">
        <v>32</v>
      </c>
      <c r="B32820" t="s">
        <v>1152</v>
      </c>
      <c r="C32820">
        <v>1523</v>
      </c>
      <c r="D32820" t="s">
        <v>1013</v>
      </c>
      <c r="E32820" t="s">
        <v>1111</v>
      </c>
      <c r="F32820" t="s">
        <v>838</v>
      </c>
      <c r="G32820" t="s">
        <v>1022</v>
      </c>
    </row>
    <row r="32821" spans="1:7" x14ac:dyDescent="0.35">
      <c r="A32821" t="s">
        <v>32</v>
      </c>
      <c r="B32821" t="s">
        <v>339</v>
      </c>
      <c r="C32821">
        <v>357</v>
      </c>
      <c r="D32821" t="s">
        <v>1009</v>
      </c>
      <c r="E32821" t="s">
        <v>1002</v>
      </c>
      <c r="F32821" t="s">
        <v>903</v>
      </c>
      <c r="G32821" t="s">
        <v>1009</v>
      </c>
    </row>
    <row r="32823" spans="1:7" x14ac:dyDescent="0.35">
      <c r="A32823" t="s">
        <v>2336</v>
      </c>
    </row>
    <row r="32824" spans="1:7" x14ac:dyDescent="0.35">
      <c r="A32824" t="s">
        <v>2</v>
      </c>
      <c r="B32824" t="s">
        <v>1164</v>
      </c>
      <c r="C32824" t="s">
        <v>3</v>
      </c>
      <c r="D32824" t="s">
        <v>1133</v>
      </c>
      <c r="E32824" t="s">
        <v>85</v>
      </c>
      <c r="F32824" t="s">
        <v>86</v>
      </c>
      <c r="G32824" t="s">
        <v>136</v>
      </c>
    </row>
    <row r="32825" spans="1:7" x14ac:dyDescent="0.35">
      <c r="A32825" t="s">
        <v>8</v>
      </c>
      <c r="B32825" t="s">
        <v>1165</v>
      </c>
      <c r="C32825">
        <v>69</v>
      </c>
      <c r="D32825" t="s">
        <v>1017</v>
      </c>
      <c r="E32825" t="s">
        <v>100</v>
      </c>
      <c r="F32825" t="s">
        <v>1067</v>
      </c>
      <c r="G32825" t="s">
        <v>140</v>
      </c>
    </row>
    <row r="32826" spans="1:7" x14ac:dyDescent="0.35">
      <c r="A32826" t="s">
        <v>8</v>
      </c>
      <c r="B32826" t="s">
        <v>1166</v>
      </c>
      <c r="C32826">
        <v>135</v>
      </c>
      <c r="D32826" t="s">
        <v>140</v>
      </c>
      <c r="E32826" t="s">
        <v>114</v>
      </c>
      <c r="F32826" t="s">
        <v>113</v>
      </c>
      <c r="G32826" t="s">
        <v>140</v>
      </c>
    </row>
    <row r="32827" spans="1:7" x14ac:dyDescent="0.35">
      <c r="A32827" t="s">
        <v>9</v>
      </c>
      <c r="B32827" t="s">
        <v>1165</v>
      </c>
      <c r="C32827">
        <v>99</v>
      </c>
      <c r="D32827" t="s">
        <v>1021</v>
      </c>
      <c r="E32827" t="s">
        <v>1183</v>
      </c>
      <c r="F32827" t="s">
        <v>775</v>
      </c>
      <c r="G32827" t="s">
        <v>140</v>
      </c>
    </row>
    <row r="32828" spans="1:7" x14ac:dyDescent="0.35">
      <c r="A32828" t="s">
        <v>9</v>
      </c>
      <c r="B32828" t="s">
        <v>1166</v>
      </c>
      <c r="C32828">
        <v>102</v>
      </c>
      <c r="D32828" t="s">
        <v>1054</v>
      </c>
      <c r="E32828" t="s">
        <v>1183</v>
      </c>
      <c r="F32828" t="s">
        <v>1063</v>
      </c>
      <c r="G32828" t="s">
        <v>140</v>
      </c>
    </row>
    <row r="32829" spans="1:7" x14ac:dyDescent="0.35">
      <c r="A32829" t="s">
        <v>10</v>
      </c>
      <c r="B32829" t="s">
        <v>1165</v>
      </c>
      <c r="C32829">
        <v>80</v>
      </c>
      <c r="D32829" t="s">
        <v>1055</v>
      </c>
      <c r="E32829" t="s">
        <v>1137</v>
      </c>
      <c r="F32829" t="s">
        <v>91</v>
      </c>
      <c r="G32829" t="s">
        <v>140</v>
      </c>
    </row>
    <row r="32830" spans="1:7" x14ac:dyDescent="0.35">
      <c r="A32830" t="s">
        <v>10</v>
      </c>
      <c r="B32830" t="s">
        <v>1166</v>
      </c>
      <c r="C32830">
        <v>128</v>
      </c>
      <c r="D32830" t="s">
        <v>1054</v>
      </c>
      <c r="E32830" t="s">
        <v>1124</v>
      </c>
      <c r="F32830" t="s">
        <v>660</v>
      </c>
      <c r="G32830" t="s">
        <v>140</v>
      </c>
    </row>
    <row r="32831" spans="1:7" x14ac:dyDescent="0.35">
      <c r="A32831" t="s">
        <v>11</v>
      </c>
      <c r="B32831" t="s">
        <v>1165</v>
      </c>
      <c r="C32831">
        <v>87</v>
      </c>
      <c r="D32831" t="s">
        <v>1012</v>
      </c>
      <c r="E32831" t="s">
        <v>1143</v>
      </c>
      <c r="F32831" t="s">
        <v>1007</v>
      </c>
      <c r="G32831" t="s">
        <v>1016</v>
      </c>
    </row>
    <row r="32832" spans="1:7" x14ac:dyDescent="0.35">
      <c r="A32832" t="s">
        <v>11</v>
      </c>
      <c r="B32832" t="s">
        <v>1166</v>
      </c>
      <c r="C32832">
        <v>119</v>
      </c>
      <c r="D32832" t="s">
        <v>140</v>
      </c>
      <c r="E32832" t="s">
        <v>955</v>
      </c>
      <c r="F32832" t="s">
        <v>954</v>
      </c>
      <c r="G32832" t="s">
        <v>140</v>
      </c>
    </row>
    <row r="32833" spans="1:7" x14ac:dyDescent="0.35">
      <c r="A32833" t="s">
        <v>12</v>
      </c>
      <c r="B32833" t="s">
        <v>1165</v>
      </c>
      <c r="C32833">
        <v>12</v>
      </c>
      <c r="D32833" t="s">
        <v>140</v>
      </c>
      <c r="E32833" t="s">
        <v>177</v>
      </c>
      <c r="F32833" t="s">
        <v>140</v>
      </c>
      <c r="G32833" t="s">
        <v>140</v>
      </c>
    </row>
    <row r="32834" spans="1:7" x14ac:dyDescent="0.35">
      <c r="A32834" t="s">
        <v>12</v>
      </c>
      <c r="B32834" t="s">
        <v>1166</v>
      </c>
      <c r="C32834">
        <v>197</v>
      </c>
      <c r="D32834" t="s">
        <v>1098</v>
      </c>
      <c r="E32834" t="s">
        <v>156</v>
      </c>
      <c r="F32834" t="s">
        <v>399</v>
      </c>
      <c r="G32834" t="s">
        <v>1054</v>
      </c>
    </row>
    <row r="32835" spans="1:7" x14ac:dyDescent="0.35">
      <c r="A32835" t="s">
        <v>13</v>
      </c>
      <c r="B32835" t="s">
        <v>1165</v>
      </c>
      <c r="C32835">
        <v>7</v>
      </c>
      <c r="D32835" t="s">
        <v>140</v>
      </c>
      <c r="E32835" t="s">
        <v>1086</v>
      </c>
      <c r="F32835" t="s">
        <v>1085</v>
      </c>
      <c r="G32835" t="s">
        <v>140</v>
      </c>
    </row>
    <row r="32836" spans="1:7" x14ac:dyDescent="0.35">
      <c r="A32836" t="s">
        <v>13</v>
      </c>
      <c r="B32836" t="s">
        <v>1166</v>
      </c>
      <c r="C32836">
        <v>199</v>
      </c>
      <c r="D32836" t="s">
        <v>949</v>
      </c>
      <c r="E32836" t="s">
        <v>719</v>
      </c>
      <c r="F32836" t="s">
        <v>1100</v>
      </c>
      <c r="G32836" t="s">
        <v>140</v>
      </c>
    </row>
    <row r="32837" spans="1:7" x14ac:dyDescent="0.35">
      <c r="A32837" t="s">
        <v>14</v>
      </c>
      <c r="B32837" t="s">
        <v>1165</v>
      </c>
      <c r="C32837">
        <v>52</v>
      </c>
      <c r="D32837" t="s">
        <v>1098</v>
      </c>
      <c r="E32837" t="s">
        <v>1200</v>
      </c>
      <c r="F32837" t="s">
        <v>1063</v>
      </c>
      <c r="G32837" t="s">
        <v>140</v>
      </c>
    </row>
    <row r="32838" spans="1:7" x14ac:dyDescent="0.35">
      <c r="A32838" t="s">
        <v>14</v>
      </c>
      <c r="B32838" t="s">
        <v>1166</v>
      </c>
      <c r="C32838">
        <v>151</v>
      </c>
      <c r="D32838" t="s">
        <v>1014</v>
      </c>
      <c r="E32838" t="s">
        <v>1158</v>
      </c>
      <c r="F32838" t="s">
        <v>115</v>
      </c>
      <c r="G32838" t="s">
        <v>140</v>
      </c>
    </row>
    <row r="32839" spans="1:7" x14ac:dyDescent="0.35">
      <c r="A32839" t="s">
        <v>15</v>
      </c>
      <c r="B32839" t="s">
        <v>1165</v>
      </c>
      <c r="C32839">
        <v>90</v>
      </c>
      <c r="D32839" t="s">
        <v>140</v>
      </c>
      <c r="E32839" t="s">
        <v>1147</v>
      </c>
      <c r="F32839" t="s">
        <v>1010</v>
      </c>
      <c r="G32839" t="s">
        <v>1055</v>
      </c>
    </row>
    <row r="32840" spans="1:7" x14ac:dyDescent="0.35">
      <c r="A32840" t="s">
        <v>15</v>
      </c>
      <c r="B32840" t="s">
        <v>1166</v>
      </c>
      <c r="C32840">
        <v>116</v>
      </c>
      <c r="D32840" t="s">
        <v>140</v>
      </c>
      <c r="E32840" t="s">
        <v>927</v>
      </c>
      <c r="F32840" t="s">
        <v>849</v>
      </c>
      <c r="G32840" t="s">
        <v>140</v>
      </c>
    </row>
    <row r="32841" spans="1:7" x14ac:dyDescent="0.35">
      <c r="A32841" t="s">
        <v>16</v>
      </c>
      <c r="B32841" t="s">
        <v>1165</v>
      </c>
      <c r="C32841">
        <v>96</v>
      </c>
      <c r="D32841" t="s">
        <v>1014</v>
      </c>
      <c r="E32841" t="s">
        <v>1186</v>
      </c>
      <c r="F32841" t="s">
        <v>1054</v>
      </c>
      <c r="G32841" t="s">
        <v>140</v>
      </c>
    </row>
    <row r="32842" spans="1:7" x14ac:dyDescent="0.35">
      <c r="A32842" t="s">
        <v>16</v>
      </c>
      <c r="B32842" t="s">
        <v>1166</v>
      </c>
      <c r="C32842">
        <v>110</v>
      </c>
      <c r="D32842" t="s">
        <v>140</v>
      </c>
      <c r="E32842" t="s">
        <v>1118</v>
      </c>
      <c r="F32842" t="s">
        <v>1051</v>
      </c>
      <c r="G32842" t="s">
        <v>140</v>
      </c>
    </row>
    <row r="32843" spans="1:7" x14ac:dyDescent="0.35">
      <c r="A32843" t="s">
        <v>17</v>
      </c>
      <c r="B32843" t="s">
        <v>1165</v>
      </c>
      <c r="C32843">
        <v>109</v>
      </c>
      <c r="D32843" t="s">
        <v>140</v>
      </c>
      <c r="E32843" t="s">
        <v>1213</v>
      </c>
      <c r="F32843" t="s">
        <v>1073</v>
      </c>
      <c r="G32843" t="s">
        <v>140</v>
      </c>
    </row>
    <row r="32844" spans="1:7" x14ac:dyDescent="0.35">
      <c r="A32844" t="s">
        <v>17</v>
      </c>
      <c r="B32844" t="s">
        <v>1166</v>
      </c>
      <c r="C32844">
        <v>94</v>
      </c>
      <c r="D32844" t="s">
        <v>1012</v>
      </c>
      <c r="E32844" t="s">
        <v>930</v>
      </c>
      <c r="F32844" t="s">
        <v>99</v>
      </c>
      <c r="G32844" t="s">
        <v>140</v>
      </c>
    </row>
    <row r="32845" spans="1:7" x14ac:dyDescent="0.35">
      <c r="A32845" t="s">
        <v>18</v>
      </c>
      <c r="B32845" t="s">
        <v>1165</v>
      </c>
      <c r="C32845">
        <v>14</v>
      </c>
      <c r="D32845" t="s">
        <v>140</v>
      </c>
      <c r="E32845" t="s">
        <v>177</v>
      </c>
      <c r="F32845" t="s">
        <v>140</v>
      </c>
      <c r="G32845" t="s">
        <v>140</v>
      </c>
    </row>
    <row r="32846" spans="1:7" x14ac:dyDescent="0.35">
      <c r="A32846" t="s">
        <v>18</v>
      </c>
      <c r="B32846" t="s">
        <v>1166</v>
      </c>
      <c r="C32846">
        <v>191</v>
      </c>
      <c r="D32846" t="s">
        <v>1012</v>
      </c>
      <c r="E32846" t="s">
        <v>1115</v>
      </c>
      <c r="F32846" t="s">
        <v>1062</v>
      </c>
      <c r="G32846" t="s">
        <v>140</v>
      </c>
    </row>
    <row r="32847" spans="1:7" x14ac:dyDescent="0.35">
      <c r="A32847" t="s">
        <v>19</v>
      </c>
      <c r="B32847" t="s">
        <v>1165</v>
      </c>
      <c r="C32847">
        <v>66</v>
      </c>
      <c r="D32847" t="s">
        <v>1012</v>
      </c>
      <c r="E32847" t="s">
        <v>1147</v>
      </c>
      <c r="F32847" t="s">
        <v>1017</v>
      </c>
      <c r="G32847" t="s">
        <v>140</v>
      </c>
    </row>
    <row r="32848" spans="1:7" x14ac:dyDescent="0.35">
      <c r="A32848" t="s">
        <v>19</v>
      </c>
      <c r="B32848" t="s">
        <v>1166</v>
      </c>
      <c r="C32848">
        <v>140</v>
      </c>
      <c r="D32848" t="s">
        <v>775</v>
      </c>
      <c r="E32848" t="s">
        <v>1097</v>
      </c>
      <c r="F32848" t="s">
        <v>1047</v>
      </c>
      <c r="G32848" t="s">
        <v>1016</v>
      </c>
    </row>
    <row r="32849" spans="1:7" x14ac:dyDescent="0.35">
      <c r="A32849" t="s">
        <v>20</v>
      </c>
      <c r="B32849" t="s">
        <v>1165</v>
      </c>
      <c r="C32849">
        <v>118</v>
      </c>
      <c r="D32849" t="s">
        <v>1010</v>
      </c>
      <c r="E32849" t="s">
        <v>787</v>
      </c>
      <c r="F32849" t="s">
        <v>89</v>
      </c>
      <c r="G32849" t="s">
        <v>1021</v>
      </c>
    </row>
    <row r="32850" spans="1:7" x14ac:dyDescent="0.35">
      <c r="A32850" t="s">
        <v>20</v>
      </c>
      <c r="B32850" t="s">
        <v>1166</v>
      </c>
      <c r="C32850">
        <v>88</v>
      </c>
      <c r="D32850" t="s">
        <v>939</v>
      </c>
      <c r="E32850" t="s">
        <v>163</v>
      </c>
      <c r="F32850" t="s">
        <v>105</v>
      </c>
      <c r="G32850" t="s">
        <v>140</v>
      </c>
    </row>
    <row r="32851" spans="1:7" x14ac:dyDescent="0.35">
      <c r="A32851" t="s">
        <v>21</v>
      </c>
      <c r="B32851" t="s">
        <v>1166</v>
      </c>
      <c r="C32851">
        <v>210</v>
      </c>
      <c r="D32851" t="s">
        <v>1013</v>
      </c>
      <c r="E32851" t="s">
        <v>717</v>
      </c>
      <c r="F32851" t="s">
        <v>1095</v>
      </c>
      <c r="G32851" t="s">
        <v>140</v>
      </c>
    </row>
    <row r="32852" spans="1:7" x14ac:dyDescent="0.35">
      <c r="A32852" t="s">
        <v>22</v>
      </c>
      <c r="B32852" t="s">
        <v>1165</v>
      </c>
      <c r="C32852">
        <v>98</v>
      </c>
      <c r="D32852" t="s">
        <v>1058</v>
      </c>
      <c r="E32852" t="s">
        <v>870</v>
      </c>
      <c r="F32852" t="s">
        <v>1058</v>
      </c>
      <c r="G32852" t="s">
        <v>140</v>
      </c>
    </row>
    <row r="32853" spans="1:7" x14ac:dyDescent="0.35">
      <c r="A32853" t="s">
        <v>22</v>
      </c>
      <c r="B32853" t="s">
        <v>1166</v>
      </c>
      <c r="C32853">
        <v>111</v>
      </c>
      <c r="D32853" t="s">
        <v>140</v>
      </c>
      <c r="E32853" t="s">
        <v>1115</v>
      </c>
      <c r="F32853" t="s">
        <v>1057</v>
      </c>
      <c r="G32853" t="s">
        <v>140</v>
      </c>
    </row>
    <row r="32854" spans="1:7" x14ac:dyDescent="0.35">
      <c r="A32854" t="s">
        <v>23</v>
      </c>
      <c r="B32854" t="s">
        <v>1165</v>
      </c>
      <c r="C32854">
        <v>86</v>
      </c>
      <c r="D32854" t="s">
        <v>140</v>
      </c>
      <c r="E32854" t="s">
        <v>1025</v>
      </c>
      <c r="F32854" t="s">
        <v>875</v>
      </c>
      <c r="G32854" t="s">
        <v>140</v>
      </c>
    </row>
    <row r="32855" spans="1:7" x14ac:dyDescent="0.35">
      <c r="A32855" t="s">
        <v>23</v>
      </c>
      <c r="B32855" t="s">
        <v>1166</v>
      </c>
      <c r="C32855">
        <v>119</v>
      </c>
      <c r="D32855" t="s">
        <v>775</v>
      </c>
      <c r="E32855" t="s">
        <v>757</v>
      </c>
      <c r="F32855" t="s">
        <v>837</v>
      </c>
      <c r="G32855" t="s">
        <v>140</v>
      </c>
    </row>
    <row r="32856" spans="1:7" x14ac:dyDescent="0.35">
      <c r="A32856" t="s">
        <v>24</v>
      </c>
      <c r="B32856" t="s">
        <v>1165</v>
      </c>
      <c r="C32856">
        <v>77</v>
      </c>
      <c r="D32856" t="s">
        <v>140</v>
      </c>
      <c r="E32856" t="s">
        <v>1143</v>
      </c>
      <c r="F32856" t="s">
        <v>1070</v>
      </c>
      <c r="G32856" t="s">
        <v>140</v>
      </c>
    </row>
    <row r="32857" spans="1:7" x14ac:dyDescent="0.35">
      <c r="A32857" t="s">
        <v>24</v>
      </c>
      <c r="B32857" t="s">
        <v>1166</v>
      </c>
      <c r="C32857">
        <v>130</v>
      </c>
      <c r="D32857" t="s">
        <v>1048</v>
      </c>
      <c r="E32857" t="s">
        <v>876</v>
      </c>
      <c r="F32857" t="s">
        <v>952</v>
      </c>
      <c r="G32857" t="s">
        <v>1063</v>
      </c>
    </row>
    <row r="32858" spans="1:7" x14ac:dyDescent="0.35">
      <c r="A32858" t="s">
        <v>25</v>
      </c>
      <c r="B32858" t="s">
        <v>1165</v>
      </c>
      <c r="C32858">
        <v>88</v>
      </c>
      <c r="D32858" t="s">
        <v>140</v>
      </c>
      <c r="E32858" t="s">
        <v>1180</v>
      </c>
      <c r="F32858" t="s">
        <v>1063</v>
      </c>
      <c r="G32858" t="s">
        <v>140</v>
      </c>
    </row>
    <row r="32859" spans="1:7" x14ac:dyDescent="0.35">
      <c r="A32859" t="s">
        <v>25</v>
      </c>
      <c r="B32859" t="s">
        <v>1166</v>
      </c>
      <c r="C32859">
        <v>116</v>
      </c>
      <c r="D32859" t="s">
        <v>140</v>
      </c>
      <c r="E32859" t="s">
        <v>928</v>
      </c>
      <c r="F32859" t="s">
        <v>929</v>
      </c>
      <c r="G32859" t="s">
        <v>140</v>
      </c>
    </row>
    <row r="32860" spans="1:7" x14ac:dyDescent="0.35">
      <c r="A32860" t="s">
        <v>26</v>
      </c>
      <c r="B32860" t="s">
        <v>1165</v>
      </c>
      <c r="C32860">
        <v>96</v>
      </c>
      <c r="D32860" t="s">
        <v>140</v>
      </c>
      <c r="E32860" t="s">
        <v>1159</v>
      </c>
      <c r="F32860" t="s">
        <v>1055</v>
      </c>
      <c r="G32860" t="s">
        <v>140</v>
      </c>
    </row>
    <row r="32861" spans="1:7" x14ac:dyDescent="0.35">
      <c r="A32861" t="s">
        <v>26</v>
      </c>
      <c r="B32861" t="s">
        <v>1166</v>
      </c>
      <c r="C32861">
        <v>106</v>
      </c>
      <c r="D32861" t="s">
        <v>1054</v>
      </c>
      <c r="E32861" t="s">
        <v>1157</v>
      </c>
      <c r="F32861" t="s">
        <v>801</v>
      </c>
      <c r="G32861" t="s">
        <v>140</v>
      </c>
    </row>
    <row r="32862" spans="1:7" x14ac:dyDescent="0.35">
      <c r="A32862" t="s">
        <v>27</v>
      </c>
      <c r="B32862" t="s">
        <v>1165</v>
      </c>
      <c r="C32862">
        <v>100</v>
      </c>
      <c r="D32862" t="s">
        <v>140</v>
      </c>
      <c r="E32862" t="s">
        <v>177</v>
      </c>
      <c r="F32862" t="s">
        <v>140</v>
      </c>
      <c r="G32862" t="s">
        <v>140</v>
      </c>
    </row>
    <row r="32863" spans="1:7" x14ac:dyDescent="0.35">
      <c r="A32863" t="s">
        <v>27</v>
      </c>
      <c r="B32863" t="s">
        <v>1166</v>
      </c>
      <c r="C32863">
        <v>104</v>
      </c>
      <c r="D32863" t="s">
        <v>140</v>
      </c>
      <c r="E32863" t="s">
        <v>1160</v>
      </c>
      <c r="F32863" t="s">
        <v>1048</v>
      </c>
      <c r="G32863" t="s">
        <v>140</v>
      </c>
    </row>
    <row r="32864" spans="1:7" x14ac:dyDescent="0.35">
      <c r="A32864" t="s">
        <v>28</v>
      </c>
      <c r="B32864" t="s">
        <v>1165</v>
      </c>
      <c r="C32864">
        <v>85</v>
      </c>
      <c r="D32864" t="s">
        <v>140</v>
      </c>
      <c r="E32864" t="s">
        <v>732</v>
      </c>
      <c r="F32864" t="s">
        <v>971</v>
      </c>
      <c r="G32864" t="s">
        <v>1098</v>
      </c>
    </row>
    <row r="32865" spans="1:7" x14ac:dyDescent="0.35">
      <c r="A32865" t="s">
        <v>28</v>
      </c>
      <c r="B32865" t="s">
        <v>1166</v>
      </c>
      <c r="C32865">
        <v>122</v>
      </c>
      <c r="D32865" t="s">
        <v>140</v>
      </c>
      <c r="E32865" t="s">
        <v>1002</v>
      </c>
      <c r="F32865" t="s">
        <v>1003</v>
      </c>
      <c r="G32865" t="s">
        <v>140</v>
      </c>
    </row>
    <row r="32866" spans="1:7" x14ac:dyDescent="0.35">
      <c r="A32866" t="s">
        <v>29</v>
      </c>
      <c r="B32866" t="s">
        <v>1165</v>
      </c>
      <c r="C32866">
        <v>94</v>
      </c>
      <c r="D32866" t="s">
        <v>140</v>
      </c>
      <c r="E32866" t="s">
        <v>1168</v>
      </c>
      <c r="F32866" t="s">
        <v>940</v>
      </c>
      <c r="G32866" t="s">
        <v>140</v>
      </c>
    </row>
    <row r="32867" spans="1:7" x14ac:dyDescent="0.35">
      <c r="A32867" t="s">
        <v>29</v>
      </c>
      <c r="B32867" t="s">
        <v>1166</v>
      </c>
      <c r="C32867">
        <v>110</v>
      </c>
      <c r="D32867" t="s">
        <v>140</v>
      </c>
      <c r="E32867" t="s">
        <v>1204</v>
      </c>
      <c r="F32867" t="s">
        <v>1098</v>
      </c>
      <c r="G32867" t="s">
        <v>140</v>
      </c>
    </row>
    <row r="32868" spans="1:7" x14ac:dyDescent="0.35">
      <c r="A32868" t="s">
        <v>30</v>
      </c>
      <c r="B32868" t="s">
        <v>1165</v>
      </c>
      <c r="C32868">
        <v>91</v>
      </c>
      <c r="D32868" t="s">
        <v>1014</v>
      </c>
      <c r="E32868" t="s">
        <v>1159</v>
      </c>
      <c r="F32868" t="s">
        <v>775</v>
      </c>
      <c r="G32868" t="s">
        <v>140</v>
      </c>
    </row>
    <row r="32869" spans="1:7" x14ac:dyDescent="0.35">
      <c r="A32869" t="s">
        <v>30</v>
      </c>
      <c r="B32869" t="s">
        <v>1166</v>
      </c>
      <c r="C32869">
        <v>111</v>
      </c>
      <c r="D32869" t="s">
        <v>1012</v>
      </c>
      <c r="E32869" t="s">
        <v>997</v>
      </c>
      <c r="F32869" t="s">
        <v>1004</v>
      </c>
      <c r="G32869" t="s">
        <v>140</v>
      </c>
    </row>
    <row r="32870" spans="1:7" x14ac:dyDescent="0.35">
      <c r="A32870" t="s">
        <v>31</v>
      </c>
      <c r="B32870" t="s">
        <v>1165</v>
      </c>
      <c r="C32870">
        <v>132</v>
      </c>
      <c r="D32870" t="s">
        <v>1050</v>
      </c>
      <c r="E32870" t="s">
        <v>188</v>
      </c>
      <c r="F32870" t="s">
        <v>961</v>
      </c>
      <c r="G32870" t="s">
        <v>140</v>
      </c>
    </row>
    <row r="32871" spans="1:7" x14ac:dyDescent="0.35">
      <c r="A32871" t="s">
        <v>31</v>
      </c>
      <c r="B32871" t="s">
        <v>1166</v>
      </c>
      <c r="C32871">
        <v>75</v>
      </c>
      <c r="D32871" t="s">
        <v>869</v>
      </c>
      <c r="E32871" t="s">
        <v>914</v>
      </c>
      <c r="F32871" t="s">
        <v>877</v>
      </c>
      <c r="G32871" t="s">
        <v>140</v>
      </c>
    </row>
    <row r="32872" spans="1:7" x14ac:dyDescent="0.35">
      <c r="A32872" t="s">
        <v>32</v>
      </c>
      <c r="B32872" t="s">
        <v>1165</v>
      </c>
      <c r="C32872">
        <v>1846</v>
      </c>
      <c r="D32872" t="s">
        <v>1013</v>
      </c>
      <c r="E32872" t="s">
        <v>918</v>
      </c>
      <c r="F32872" t="s">
        <v>1048</v>
      </c>
      <c r="G32872" t="s">
        <v>1010</v>
      </c>
    </row>
    <row r="32873" spans="1:7" x14ac:dyDescent="0.35">
      <c r="A32873" t="s">
        <v>32</v>
      </c>
      <c r="B32873" t="s">
        <v>1166</v>
      </c>
      <c r="C32873">
        <v>3084</v>
      </c>
      <c r="D32873" t="s">
        <v>1063</v>
      </c>
      <c r="E32873" t="s">
        <v>1137</v>
      </c>
      <c r="F32873" t="s">
        <v>1095</v>
      </c>
      <c r="G32873" t="s">
        <v>1022</v>
      </c>
    </row>
    <row r="32875" spans="1:7" x14ac:dyDescent="0.35">
      <c r="A32875" t="s">
        <v>2337</v>
      </c>
    </row>
    <row r="32876" spans="1:7" x14ac:dyDescent="0.35">
      <c r="A32876" t="s">
        <v>2</v>
      </c>
      <c r="B32876" t="s">
        <v>1170</v>
      </c>
      <c r="C32876" t="s">
        <v>3</v>
      </c>
      <c r="D32876" t="s">
        <v>1133</v>
      </c>
      <c r="E32876" t="s">
        <v>85</v>
      </c>
      <c r="F32876" t="s">
        <v>86</v>
      </c>
      <c r="G32876" t="s">
        <v>136</v>
      </c>
    </row>
    <row r="32877" spans="1:7" x14ac:dyDescent="0.35">
      <c r="A32877" t="s">
        <v>8</v>
      </c>
      <c r="B32877" t="s">
        <v>1171</v>
      </c>
      <c r="C32877">
        <v>204</v>
      </c>
      <c r="D32877" t="s">
        <v>1016</v>
      </c>
      <c r="E32877" t="s">
        <v>124</v>
      </c>
      <c r="F32877" t="s">
        <v>643</v>
      </c>
      <c r="G32877" t="s">
        <v>140</v>
      </c>
    </row>
    <row r="32878" spans="1:7" x14ac:dyDescent="0.35">
      <c r="A32878" t="s">
        <v>9</v>
      </c>
      <c r="B32878" t="s">
        <v>1171</v>
      </c>
      <c r="C32878">
        <v>201</v>
      </c>
      <c r="D32878" t="s">
        <v>1054</v>
      </c>
      <c r="E32878" t="s">
        <v>1183</v>
      </c>
      <c r="F32878" t="s">
        <v>1063</v>
      </c>
      <c r="G32878" t="s">
        <v>140</v>
      </c>
    </row>
    <row r="32879" spans="1:7" x14ac:dyDescent="0.35">
      <c r="A32879" t="s">
        <v>10</v>
      </c>
      <c r="B32879" t="s">
        <v>1171</v>
      </c>
      <c r="C32879">
        <v>208</v>
      </c>
      <c r="D32879" t="s">
        <v>1011</v>
      </c>
      <c r="E32879" t="s">
        <v>100</v>
      </c>
      <c r="F32879" t="s">
        <v>1003</v>
      </c>
      <c r="G32879" t="s">
        <v>140</v>
      </c>
    </row>
    <row r="32880" spans="1:7" x14ac:dyDescent="0.35">
      <c r="A32880" t="s">
        <v>11</v>
      </c>
      <c r="B32880" t="s">
        <v>1171</v>
      </c>
      <c r="C32880">
        <v>206</v>
      </c>
      <c r="D32880" t="s">
        <v>1010</v>
      </c>
      <c r="E32880" t="s">
        <v>1207</v>
      </c>
      <c r="F32880" t="s">
        <v>1060</v>
      </c>
      <c r="G32880" t="s">
        <v>1008</v>
      </c>
    </row>
    <row r="32881" spans="1:7" x14ac:dyDescent="0.35">
      <c r="A32881" t="s">
        <v>12</v>
      </c>
      <c r="B32881" t="s">
        <v>1171</v>
      </c>
      <c r="C32881">
        <v>15</v>
      </c>
      <c r="D32881" t="s">
        <v>140</v>
      </c>
      <c r="E32881" t="s">
        <v>525</v>
      </c>
      <c r="F32881" t="s">
        <v>145</v>
      </c>
      <c r="G32881" t="s">
        <v>113</v>
      </c>
    </row>
    <row r="32882" spans="1:7" x14ac:dyDescent="0.35">
      <c r="A32882" t="s">
        <v>12</v>
      </c>
      <c r="B32882" t="s">
        <v>1172</v>
      </c>
      <c r="C32882">
        <v>194</v>
      </c>
      <c r="D32882" t="s">
        <v>1055</v>
      </c>
      <c r="E32882" t="s">
        <v>260</v>
      </c>
      <c r="F32882" t="s">
        <v>614</v>
      </c>
      <c r="G32882" t="s">
        <v>1009</v>
      </c>
    </row>
    <row r="32883" spans="1:7" x14ac:dyDescent="0.35">
      <c r="A32883" t="s">
        <v>13</v>
      </c>
      <c r="B32883" t="s">
        <v>1171</v>
      </c>
      <c r="C32883">
        <v>7</v>
      </c>
      <c r="D32883" t="s">
        <v>140</v>
      </c>
      <c r="E32883" t="s">
        <v>1086</v>
      </c>
      <c r="F32883" t="s">
        <v>1085</v>
      </c>
      <c r="G32883" t="s">
        <v>140</v>
      </c>
    </row>
    <row r="32884" spans="1:7" x14ac:dyDescent="0.35">
      <c r="A32884" t="s">
        <v>13</v>
      </c>
      <c r="B32884" t="s">
        <v>1172</v>
      </c>
      <c r="C32884">
        <v>199</v>
      </c>
      <c r="D32884" t="s">
        <v>949</v>
      </c>
      <c r="E32884" t="s">
        <v>719</v>
      </c>
      <c r="F32884" t="s">
        <v>1100</v>
      </c>
      <c r="G32884" t="s">
        <v>140</v>
      </c>
    </row>
    <row r="32885" spans="1:7" x14ac:dyDescent="0.35">
      <c r="A32885" t="s">
        <v>14</v>
      </c>
      <c r="B32885" t="s">
        <v>1171</v>
      </c>
      <c r="C32885">
        <v>126</v>
      </c>
      <c r="D32885" t="s">
        <v>1054</v>
      </c>
      <c r="E32885" t="s">
        <v>516</v>
      </c>
      <c r="F32885" t="s">
        <v>1102</v>
      </c>
      <c r="G32885" t="s">
        <v>140</v>
      </c>
    </row>
    <row r="32886" spans="1:7" x14ac:dyDescent="0.35">
      <c r="A32886" t="s">
        <v>14</v>
      </c>
      <c r="B32886" t="s">
        <v>1172</v>
      </c>
      <c r="C32886">
        <v>77</v>
      </c>
      <c r="D32886" t="s">
        <v>140</v>
      </c>
      <c r="E32886" t="s">
        <v>108</v>
      </c>
      <c r="F32886" t="s">
        <v>107</v>
      </c>
      <c r="G32886" t="s">
        <v>140</v>
      </c>
    </row>
    <row r="32887" spans="1:7" x14ac:dyDescent="0.35">
      <c r="A32887" t="s">
        <v>15</v>
      </c>
      <c r="B32887" t="s">
        <v>1171</v>
      </c>
      <c r="C32887">
        <v>206</v>
      </c>
      <c r="D32887" t="s">
        <v>140</v>
      </c>
      <c r="E32887" t="s">
        <v>88</v>
      </c>
      <c r="F32887" t="s">
        <v>1059</v>
      </c>
      <c r="G32887" t="s">
        <v>1014</v>
      </c>
    </row>
    <row r="32888" spans="1:7" x14ac:dyDescent="0.35">
      <c r="A32888" t="s">
        <v>16</v>
      </c>
      <c r="B32888" t="s">
        <v>1171</v>
      </c>
      <c r="C32888">
        <v>206</v>
      </c>
      <c r="D32888" t="s">
        <v>1016</v>
      </c>
      <c r="E32888" t="s">
        <v>1119</v>
      </c>
      <c r="F32888" t="s">
        <v>1050</v>
      </c>
      <c r="G32888" t="s">
        <v>140</v>
      </c>
    </row>
    <row r="32889" spans="1:7" x14ac:dyDescent="0.35">
      <c r="A32889" t="s">
        <v>17</v>
      </c>
      <c r="B32889" t="s">
        <v>1171</v>
      </c>
      <c r="C32889">
        <v>203</v>
      </c>
      <c r="D32889" t="s">
        <v>1016</v>
      </c>
      <c r="E32889" t="s">
        <v>1123</v>
      </c>
      <c r="F32889" t="s">
        <v>664</v>
      </c>
      <c r="G32889" t="s">
        <v>140</v>
      </c>
    </row>
    <row r="32890" spans="1:7" x14ac:dyDescent="0.35">
      <c r="A32890" t="s">
        <v>18</v>
      </c>
      <c r="B32890" t="s">
        <v>1171</v>
      </c>
      <c r="C32890">
        <v>24</v>
      </c>
      <c r="D32890" t="s">
        <v>140</v>
      </c>
      <c r="E32890" t="s">
        <v>1207</v>
      </c>
      <c r="F32890" t="s">
        <v>971</v>
      </c>
      <c r="G32890" t="s">
        <v>140</v>
      </c>
    </row>
    <row r="32891" spans="1:7" x14ac:dyDescent="0.35">
      <c r="A32891" t="s">
        <v>18</v>
      </c>
      <c r="B32891" t="s">
        <v>1172</v>
      </c>
      <c r="C32891">
        <v>181</v>
      </c>
      <c r="D32891" t="s">
        <v>1012</v>
      </c>
      <c r="E32891" t="s">
        <v>344</v>
      </c>
      <c r="F32891" t="s">
        <v>1070</v>
      </c>
      <c r="G32891" t="s">
        <v>140</v>
      </c>
    </row>
    <row r="32892" spans="1:7" x14ac:dyDescent="0.35">
      <c r="A32892" t="s">
        <v>19</v>
      </c>
      <c r="B32892" t="s">
        <v>1171</v>
      </c>
      <c r="C32892">
        <v>168</v>
      </c>
      <c r="D32892" t="s">
        <v>1019</v>
      </c>
      <c r="E32892" t="s">
        <v>344</v>
      </c>
      <c r="F32892" t="s">
        <v>919</v>
      </c>
      <c r="G32892" t="s">
        <v>1010</v>
      </c>
    </row>
    <row r="32893" spans="1:7" x14ac:dyDescent="0.35">
      <c r="A32893" t="s">
        <v>19</v>
      </c>
      <c r="B32893" t="s">
        <v>1172</v>
      </c>
      <c r="C32893">
        <v>38</v>
      </c>
      <c r="D32893" t="s">
        <v>140</v>
      </c>
      <c r="E32893" t="s">
        <v>1200</v>
      </c>
      <c r="F32893" t="s">
        <v>1020</v>
      </c>
      <c r="G32893" t="s">
        <v>140</v>
      </c>
    </row>
    <row r="32894" spans="1:7" x14ac:dyDescent="0.35">
      <c r="A32894" t="s">
        <v>20</v>
      </c>
      <c r="B32894" t="s">
        <v>1171</v>
      </c>
      <c r="C32894">
        <v>206</v>
      </c>
      <c r="D32894" t="s">
        <v>1021</v>
      </c>
      <c r="E32894" t="s">
        <v>285</v>
      </c>
      <c r="F32894" t="s">
        <v>123</v>
      </c>
      <c r="G32894" t="s">
        <v>1014</v>
      </c>
    </row>
    <row r="32895" spans="1:7" x14ac:dyDescent="0.35">
      <c r="A32895" t="s">
        <v>21</v>
      </c>
      <c r="B32895" t="s">
        <v>1171</v>
      </c>
      <c r="C32895">
        <v>210</v>
      </c>
      <c r="D32895" t="s">
        <v>1013</v>
      </c>
      <c r="E32895" t="s">
        <v>717</v>
      </c>
      <c r="F32895" t="s">
        <v>1095</v>
      </c>
      <c r="G32895" t="s">
        <v>140</v>
      </c>
    </row>
    <row r="32896" spans="1:7" x14ac:dyDescent="0.35">
      <c r="A32896" t="s">
        <v>22</v>
      </c>
      <c r="B32896" t="s">
        <v>1171</v>
      </c>
      <c r="C32896">
        <v>209</v>
      </c>
      <c r="D32896" t="s">
        <v>1063</v>
      </c>
      <c r="E32896" t="s">
        <v>1116</v>
      </c>
      <c r="F32896" t="s">
        <v>1023</v>
      </c>
      <c r="G32896" t="s">
        <v>140</v>
      </c>
    </row>
    <row r="32897" spans="1:7" x14ac:dyDescent="0.35">
      <c r="A32897" t="s">
        <v>23</v>
      </c>
      <c r="B32897" t="s">
        <v>1171</v>
      </c>
      <c r="C32897">
        <v>25</v>
      </c>
      <c r="D32897" t="s">
        <v>140</v>
      </c>
      <c r="E32897" t="s">
        <v>892</v>
      </c>
      <c r="F32897" t="s">
        <v>893</v>
      </c>
      <c r="G32897" t="s">
        <v>140</v>
      </c>
    </row>
    <row r="32898" spans="1:7" x14ac:dyDescent="0.35">
      <c r="A32898" t="s">
        <v>23</v>
      </c>
      <c r="B32898" t="s">
        <v>1172</v>
      </c>
      <c r="C32898">
        <v>180</v>
      </c>
      <c r="D32898" t="s">
        <v>1012</v>
      </c>
      <c r="E32898" t="s">
        <v>951</v>
      </c>
      <c r="F32898" t="s">
        <v>785</v>
      </c>
      <c r="G32898" t="s">
        <v>140</v>
      </c>
    </row>
    <row r="32899" spans="1:7" x14ac:dyDescent="0.35">
      <c r="A32899" t="s">
        <v>24</v>
      </c>
      <c r="B32899" t="s">
        <v>1171</v>
      </c>
      <c r="C32899">
        <v>207</v>
      </c>
      <c r="D32899" t="s">
        <v>1055</v>
      </c>
      <c r="E32899" t="s">
        <v>116</v>
      </c>
      <c r="F32899" t="s">
        <v>716</v>
      </c>
      <c r="G32899" t="s">
        <v>1013</v>
      </c>
    </row>
    <row r="32900" spans="1:7" x14ac:dyDescent="0.35">
      <c r="A32900" t="s">
        <v>25</v>
      </c>
      <c r="B32900" t="s">
        <v>1171</v>
      </c>
      <c r="C32900">
        <v>204</v>
      </c>
      <c r="D32900" t="s">
        <v>140</v>
      </c>
      <c r="E32900" t="s">
        <v>1108</v>
      </c>
      <c r="F32900" t="s">
        <v>1068</v>
      </c>
      <c r="G32900" t="s">
        <v>140</v>
      </c>
    </row>
    <row r="32901" spans="1:7" x14ac:dyDescent="0.35">
      <c r="A32901" t="s">
        <v>26</v>
      </c>
      <c r="B32901" t="s">
        <v>1171</v>
      </c>
      <c r="C32901">
        <v>202</v>
      </c>
      <c r="D32901" t="s">
        <v>1014</v>
      </c>
      <c r="E32901" t="s">
        <v>665</v>
      </c>
      <c r="F32901" t="s">
        <v>1064</v>
      </c>
      <c r="G32901" t="s">
        <v>140</v>
      </c>
    </row>
    <row r="32902" spans="1:7" x14ac:dyDescent="0.35">
      <c r="A32902" t="s">
        <v>27</v>
      </c>
      <c r="B32902" t="s">
        <v>1171</v>
      </c>
      <c r="C32902">
        <v>204</v>
      </c>
      <c r="D32902" t="s">
        <v>140</v>
      </c>
      <c r="E32902" t="s">
        <v>1208</v>
      </c>
      <c r="F32902" t="s">
        <v>1017</v>
      </c>
      <c r="G32902" t="s">
        <v>140</v>
      </c>
    </row>
    <row r="32903" spans="1:7" x14ac:dyDescent="0.35">
      <c r="A32903" t="s">
        <v>28</v>
      </c>
      <c r="B32903" t="s">
        <v>1171</v>
      </c>
      <c r="C32903">
        <v>207</v>
      </c>
      <c r="D32903" t="s">
        <v>140</v>
      </c>
      <c r="E32903" t="s">
        <v>1124</v>
      </c>
      <c r="F32903" t="s">
        <v>664</v>
      </c>
      <c r="G32903" t="s">
        <v>1014</v>
      </c>
    </row>
    <row r="32904" spans="1:7" x14ac:dyDescent="0.35">
      <c r="A32904" t="s">
        <v>29</v>
      </c>
      <c r="B32904" t="s">
        <v>1171</v>
      </c>
      <c r="C32904">
        <v>204</v>
      </c>
      <c r="D32904" t="s">
        <v>140</v>
      </c>
      <c r="E32904" t="s">
        <v>1186</v>
      </c>
      <c r="F32904" t="s">
        <v>1058</v>
      </c>
      <c r="G32904" t="s">
        <v>140</v>
      </c>
    </row>
    <row r="32905" spans="1:7" x14ac:dyDescent="0.35">
      <c r="A32905" t="s">
        <v>30</v>
      </c>
      <c r="B32905" t="s">
        <v>1171</v>
      </c>
      <c r="C32905">
        <v>202</v>
      </c>
      <c r="D32905" t="s">
        <v>1012</v>
      </c>
      <c r="E32905" t="s">
        <v>1213</v>
      </c>
      <c r="F32905" t="s">
        <v>1050</v>
      </c>
      <c r="G32905" t="s">
        <v>140</v>
      </c>
    </row>
    <row r="32906" spans="1:7" x14ac:dyDescent="0.35">
      <c r="A32906" t="s">
        <v>31</v>
      </c>
      <c r="B32906" t="s">
        <v>1171</v>
      </c>
      <c r="C32906">
        <v>129</v>
      </c>
      <c r="D32906" t="s">
        <v>1051</v>
      </c>
      <c r="E32906" t="s">
        <v>523</v>
      </c>
      <c r="F32906" t="s">
        <v>662</v>
      </c>
      <c r="G32906" t="s">
        <v>140</v>
      </c>
    </row>
    <row r="32907" spans="1:7" x14ac:dyDescent="0.35">
      <c r="A32907" t="s">
        <v>31</v>
      </c>
      <c r="B32907" t="s">
        <v>1172</v>
      </c>
      <c r="C32907">
        <v>78</v>
      </c>
      <c r="D32907" t="s">
        <v>1007</v>
      </c>
      <c r="E32907" t="s">
        <v>581</v>
      </c>
      <c r="F32907" t="s">
        <v>1083</v>
      </c>
      <c r="G32907" t="s">
        <v>140</v>
      </c>
    </row>
    <row r="32908" spans="1:7" x14ac:dyDescent="0.35">
      <c r="A32908" t="s">
        <v>32</v>
      </c>
      <c r="B32908" t="s">
        <v>1171</v>
      </c>
      <c r="C32908">
        <v>3983</v>
      </c>
      <c r="D32908" t="s">
        <v>1014</v>
      </c>
      <c r="E32908" t="s">
        <v>1101</v>
      </c>
      <c r="F32908" t="s">
        <v>1003</v>
      </c>
      <c r="G32908" t="s">
        <v>1008</v>
      </c>
    </row>
    <row r="32909" spans="1:7" x14ac:dyDescent="0.35">
      <c r="A32909" t="s">
        <v>32</v>
      </c>
      <c r="B32909" t="s">
        <v>1172</v>
      </c>
      <c r="C32909">
        <v>947</v>
      </c>
      <c r="D32909" t="s">
        <v>1063</v>
      </c>
      <c r="E32909" t="s">
        <v>784</v>
      </c>
      <c r="F32909" t="s">
        <v>121</v>
      </c>
      <c r="G32909" t="s">
        <v>1022</v>
      </c>
    </row>
    <row r="32911" spans="1:7" x14ac:dyDescent="0.35">
      <c r="A32911" t="s">
        <v>2338</v>
      </c>
    </row>
    <row r="32912" spans="1:7" x14ac:dyDescent="0.35">
      <c r="A32912" t="s">
        <v>2</v>
      </c>
      <c r="B32912" t="s">
        <v>1659</v>
      </c>
      <c r="C32912" t="s">
        <v>3</v>
      </c>
      <c r="D32912" t="s">
        <v>85</v>
      </c>
      <c r="E32912" t="s">
        <v>86</v>
      </c>
      <c r="F32912" t="s">
        <v>1133</v>
      </c>
      <c r="G32912" t="s">
        <v>136</v>
      </c>
    </row>
    <row r="32913" spans="1:7" x14ac:dyDescent="0.35">
      <c r="A32913" t="s">
        <v>8</v>
      </c>
      <c r="B32913" t="s">
        <v>1660</v>
      </c>
      <c r="C32913">
        <v>81</v>
      </c>
      <c r="D32913" t="s">
        <v>423</v>
      </c>
      <c r="E32913" t="s">
        <v>117</v>
      </c>
      <c r="F32913" t="s">
        <v>775</v>
      </c>
      <c r="G32913" t="s">
        <v>140</v>
      </c>
    </row>
    <row r="32914" spans="1:7" x14ac:dyDescent="0.35">
      <c r="A32914" t="s">
        <v>8</v>
      </c>
      <c r="B32914" t="s">
        <v>1661</v>
      </c>
      <c r="C32914">
        <v>123</v>
      </c>
      <c r="D32914" t="s">
        <v>316</v>
      </c>
      <c r="E32914" t="s">
        <v>317</v>
      </c>
      <c r="F32914" t="s">
        <v>140</v>
      </c>
      <c r="G32914" t="s">
        <v>140</v>
      </c>
    </row>
    <row r="32915" spans="1:7" x14ac:dyDescent="0.35">
      <c r="A32915" t="s">
        <v>9</v>
      </c>
      <c r="B32915" t="s">
        <v>1660</v>
      </c>
      <c r="C32915">
        <v>92</v>
      </c>
      <c r="D32915" t="s">
        <v>1147</v>
      </c>
      <c r="E32915" t="s">
        <v>1050</v>
      </c>
      <c r="F32915" t="s">
        <v>140</v>
      </c>
      <c r="G32915" t="s">
        <v>140</v>
      </c>
    </row>
    <row r="32916" spans="1:7" x14ac:dyDescent="0.35">
      <c r="A32916" t="s">
        <v>9</v>
      </c>
      <c r="B32916" t="s">
        <v>1661</v>
      </c>
      <c r="C32916">
        <v>109</v>
      </c>
      <c r="D32916" t="s">
        <v>938</v>
      </c>
      <c r="E32916" t="s">
        <v>140</v>
      </c>
      <c r="F32916" t="s">
        <v>939</v>
      </c>
      <c r="G32916" t="s">
        <v>140</v>
      </c>
    </row>
    <row r="32917" spans="1:7" x14ac:dyDescent="0.35">
      <c r="A32917" t="s">
        <v>10</v>
      </c>
      <c r="B32917" t="s">
        <v>1660</v>
      </c>
      <c r="C32917">
        <v>72</v>
      </c>
      <c r="D32917" t="s">
        <v>1099</v>
      </c>
      <c r="E32917" t="s">
        <v>1100</v>
      </c>
      <c r="F32917" t="s">
        <v>140</v>
      </c>
      <c r="G32917" t="s">
        <v>140</v>
      </c>
    </row>
    <row r="32918" spans="1:7" x14ac:dyDescent="0.35">
      <c r="A32918" t="s">
        <v>10</v>
      </c>
      <c r="B32918" t="s">
        <v>1661</v>
      </c>
      <c r="C32918">
        <v>136</v>
      </c>
      <c r="D32918" t="s">
        <v>1116</v>
      </c>
      <c r="E32918" t="s">
        <v>940</v>
      </c>
      <c r="F32918" t="s">
        <v>940</v>
      </c>
      <c r="G32918" t="s">
        <v>140</v>
      </c>
    </row>
    <row r="32919" spans="1:7" x14ac:dyDescent="0.35">
      <c r="A32919" t="s">
        <v>11</v>
      </c>
      <c r="B32919" t="s">
        <v>1660</v>
      </c>
      <c r="C32919">
        <v>99</v>
      </c>
      <c r="D32919" t="s">
        <v>1213</v>
      </c>
      <c r="E32919" t="s">
        <v>1073</v>
      </c>
      <c r="F32919" t="s">
        <v>140</v>
      </c>
      <c r="G32919" t="s">
        <v>140</v>
      </c>
    </row>
    <row r="32920" spans="1:7" x14ac:dyDescent="0.35">
      <c r="A32920" t="s">
        <v>11</v>
      </c>
      <c r="B32920" t="s">
        <v>1661</v>
      </c>
      <c r="C32920">
        <v>107</v>
      </c>
      <c r="D32920" t="s">
        <v>997</v>
      </c>
      <c r="E32920" t="s">
        <v>1018</v>
      </c>
      <c r="F32920" t="s">
        <v>1014</v>
      </c>
      <c r="G32920" t="s">
        <v>1016</v>
      </c>
    </row>
    <row r="32921" spans="1:7" x14ac:dyDescent="0.35">
      <c r="A32921" t="s">
        <v>12</v>
      </c>
      <c r="B32921" t="s">
        <v>1660</v>
      </c>
      <c r="C32921">
        <v>93</v>
      </c>
      <c r="D32921" t="s">
        <v>1077</v>
      </c>
      <c r="E32921" t="s">
        <v>93</v>
      </c>
      <c r="F32921" t="s">
        <v>1021</v>
      </c>
      <c r="G32921" t="s">
        <v>1021</v>
      </c>
    </row>
    <row r="32922" spans="1:7" x14ac:dyDescent="0.35">
      <c r="A32922" t="s">
        <v>12</v>
      </c>
      <c r="B32922" t="s">
        <v>1661</v>
      </c>
      <c r="C32922">
        <v>116</v>
      </c>
      <c r="D32922" t="s">
        <v>672</v>
      </c>
      <c r="E32922" t="s">
        <v>1139</v>
      </c>
      <c r="F32922" t="s">
        <v>1058</v>
      </c>
      <c r="G32922" t="s">
        <v>1021</v>
      </c>
    </row>
    <row r="32923" spans="1:7" x14ac:dyDescent="0.35">
      <c r="A32923" t="s">
        <v>13</v>
      </c>
      <c r="B32923" t="s">
        <v>1660</v>
      </c>
      <c r="C32923">
        <v>50</v>
      </c>
      <c r="D32923" t="s">
        <v>753</v>
      </c>
      <c r="E32923" t="s">
        <v>752</v>
      </c>
      <c r="F32923" t="s">
        <v>140</v>
      </c>
      <c r="G32923" t="s">
        <v>140</v>
      </c>
    </row>
    <row r="32924" spans="1:7" x14ac:dyDescent="0.35">
      <c r="A32924" t="s">
        <v>13</v>
      </c>
      <c r="B32924" t="s">
        <v>1661</v>
      </c>
      <c r="C32924">
        <v>156</v>
      </c>
      <c r="D32924" t="s">
        <v>130</v>
      </c>
      <c r="E32924" t="s">
        <v>548</v>
      </c>
      <c r="F32924" t="s">
        <v>1066</v>
      </c>
      <c r="G32924" t="s">
        <v>140</v>
      </c>
    </row>
    <row r="32925" spans="1:7" x14ac:dyDescent="0.35">
      <c r="A32925" t="s">
        <v>14</v>
      </c>
      <c r="B32925" t="s">
        <v>1660</v>
      </c>
      <c r="C32925">
        <v>91</v>
      </c>
      <c r="D32925" t="s">
        <v>784</v>
      </c>
      <c r="E32925" t="s">
        <v>729</v>
      </c>
      <c r="F32925" t="s">
        <v>1009</v>
      </c>
      <c r="G32925" t="s">
        <v>140</v>
      </c>
    </row>
    <row r="32926" spans="1:7" x14ac:dyDescent="0.35">
      <c r="A32926" t="s">
        <v>14</v>
      </c>
      <c r="B32926" t="s">
        <v>1661</v>
      </c>
      <c r="C32926">
        <v>112</v>
      </c>
      <c r="D32926" t="s">
        <v>104</v>
      </c>
      <c r="E32926" t="s">
        <v>317</v>
      </c>
      <c r="F32926" t="s">
        <v>1019</v>
      </c>
      <c r="G32926" t="s">
        <v>140</v>
      </c>
    </row>
    <row r="32927" spans="1:7" x14ac:dyDescent="0.35">
      <c r="A32927" t="s">
        <v>15</v>
      </c>
      <c r="B32927" t="s">
        <v>1660</v>
      </c>
      <c r="C32927">
        <v>85</v>
      </c>
      <c r="D32927" t="s">
        <v>1099</v>
      </c>
      <c r="E32927" t="s">
        <v>1100</v>
      </c>
      <c r="F32927" t="s">
        <v>140</v>
      </c>
      <c r="G32927" t="s">
        <v>140</v>
      </c>
    </row>
    <row r="32928" spans="1:7" x14ac:dyDescent="0.35">
      <c r="A32928" t="s">
        <v>15</v>
      </c>
      <c r="B32928" t="s">
        <v>1661</v>
      </c>
      <c r="C32928">
        <v>121</v>
      </c>
      <c r="D32928" t="s">
        <v>800</v>
      </c>
      <c r="E32928" t="s">
        <v>1057</v>
      </c>
      <c r="F32928" t="s">
        <v>140</v>
      </c>
      <c r="G32928" t="s">
        <v>1021</v>
      </c>
    </row>
    <row r="32929" spans="1:7" x14ac:dyDescent="0.35">
      <c r="A32929" t="s">
        <v>16</v>
      </c>
      <c r="B32929" t="s">
        <v>1660</v>
      </c>
      <c r="C32929">
        <v>116</v>
      </c>
      <c r="D32929" t="s">
        <v>1148</v>
      </c>
      <c r="E32929" t="s">
        <v>1021</v>
      </c>
      <c r="F32929" t="s">
        <v>140</v>
      </c>
      <c r="G32929" t="s">
        <v>140</v>
      </c>
    </row>
    <row r="32930" spans="1:7" x14ac:dyDescent="0.35">
      <c r="A32930" t="s">
        <v>16</v>
      </c>
      <c r="B32930" t="s">
        <v>1661</v>
      </c>
      <c r="C32930">
        <v>90</v>
      </c>
      <c r="D32930" t="s">
        <v>514</v>
      </c>
      <c r="E32930" t="s">
        <v>1004</v>
      </c>
      <c r="F32930" t="s">
        <v>1063</v>
      </c>
      <c r="G32930" t="s">
        <v>140</v>
      </c>
    </row>
    <row r="32931" spans="1:7" x14ac:dyDescent="0.35">
      <c r="A32931" t="s">
        <v>17</v>
      </c>
      <c r="B32931" t="s">
        <v>1660</v>
      </c>
      <c r="C32931">
        <v>81</v>
      </c>
      <c r="D32931" t="s">
        <v>1112</v>
      </c>
      <c r="E32931" t="s">
        <v>1061</v>
      </c>
      <c r="F32931" t="s">
        <v>140</v>
      </c>
      <c r="G32931" t="s">
        <v>140</v>
      </c>
    </row>
    <row r="32932" spans="1:7" x14ac:dyDescent="0.35">
      <c r="A32932" t="s">
        <v>17</v>
      </c>
      <c r="B32932" t="s">
        <v>1661</v>
      </c>
      <c r="C32932">
        <v>122</v>
      </c>
      <c r="D32932" t="s">
        <v>1113</v>
      </c>
      <c r="E32932" t="s">
        <v>919</v>
      </c>
      <c r="F32932" t="s">
        <v>1009</v>
      </c>
      <c r="G32932" t="s">
        <v>140</v>
      </c>
    </row>
    <row r="32933" spans="1:7" x14ac:dyDescent="0.35">
      <c r="A32933" t="s">
        <v>18</v>
      </c>
      <c r="B32933" t="s">
        <v>1660</v>
      </c>
      <c r="C32933">
        <v>75</v>
      </c>
      <c r="D32933" t="s">
        <v>316</v>
      </c>
      <c r="E32933" t="s">
        <v>317</v>
      </c>
      <c r="F32933" t="s">
        <v>140</v>
      </c>
      <c r="G32933" t="s">
        <v>140</v>
      </c>
    </row>
    <row r="32934" spans="1:7" x14ac:dyDescent="0.35">
      <c r="A32934" t="s">
        <v>18</v>
      </c>
      <c r="B32934" t="s">
        <v>1661</v>
      </c>
      <c r="C32934">
        <v>130</v>
      </c>
      <c r="D32934" t="s">
        <v>1144</v>
      </c>
      <c r="E32934" t="s">
        <v>1066</v>
      </c>
      <c r="F32934" t="s">
        <v>1019</v>
      </c>
      <c r="G32934" t="s">
        <v>140</v>
      </c>
    </row>
    <row r="32935" spans="1:7" x14ac:dyDescent="0.35">
      <c r="A32935" t="s">
        <v>19</v>
      </c>
      <c r="B32935" t="s">
        <v>1660</v>
      </c>
      <c r="C32935">
        <v>68</v>
      </c>
      <c r="D32935" t="s">
        <v>1110</v>
      </c>
      <c r="E32935" t="s">
        <v>733</v>
      </c>
      <c r="F32935" t="s">
        <v>1063</v>
      </c>
      <c r="G32935" t="s">
        <v>1012</v>
      </c>
    </row>
    <row r="32936" spans="1:7" x14ac:dyDescent="0.35">
      <c r="A32936" t="s">
        <v>19</v>
      </c>
      <c r="B32936" t="s">
        <v>1661</v>
      </c>
      <c r="C32936">
        <v>138</v>
      </c>
      <c r="D32936" t="s">
        <v>1198</v>
      </c>
      <c r="E32936" t="s">
        <v>1048</v>
      </c>
      <c r="F32936" t="s">
        <v>1063</v>
      </c>
      <c r="G32936" t="s">
        <v>140</v>
      </c>
    </row>
    <row r="32937" spans="1:7" x14ac:dyDescent="0.35">
      <c r="A32937" t="s">
        <v>20</v>
      </c>
      <c r="B32937" t="s">
        <v>1660</v>
      </c>
      <c r="C32937">
        <v>78</v>
      </c>
      <c r="D32937" t="s">
        <v>263</v>
      </c>
      <c r="E32937" t="s">
        <v>264</v>
      </c>
      <c r="F32937" t="s">
        <v>140</v>
      </c>
      <c r="G32937" t="s">
        <v>140</v>
      </c>
    </row>
    <row r="32938" spans="1:7" x14ac:dyDescent="0.35">
      <c r="A32938" t="s">
        <v>20</v>
      </c>
      <c r="B32938" t="s">
        <v>1661</v>
      </c>
      <c r="C32938">
        <v>128</v>
      </c>
      <c r="D32938" t="s">
        <v>1112</v>
      </c>
      <c r="E32938" t="s">
        <v>919</v>
      </c>
      <c r="F32938" t="s">
        <v>1066</v>
      </c>
      <c r="G32938" t="s">
        <v>1019</v>
      </c>
    </row>
    <row r="32939" spans="1:7" x14ac:dyDescent="0.35">
      <c r="A32939" t="s">
        <v>21</v>
      </c>
      <c r="B32939" t="s">
        <v>1660</v>
      </c>
      <c r="C32939">
        <v>71</v>
      </c>
      <c r="D32939" t="s">
        <v>423</v>
      </c>
      <c r="E32939" t="s">
        <v>422</v>
      </c>
      <c r="F32939" t="s">
        <v>140</v>
      </c>
      <c r="G32939" t="s">
        <v>140</v>
      </c>
    </row>
    <row r="32940" spans="1:7" x14ac:dyDescent="0.35">
      <c r="A32940" t="s">
        <v>21</v>
      </c>
      <c r="B32940" t="s">
        <v>1661</v>
      </c>
      <c r="C32940">
        <v>139</v>
      </c>
      <c r="D32940" t="s">
        <v>1122</v>
      </c>
      <c r="E32940" t="s">
        <v>1065</v>
      </c>
      <c r="F32940" t="s">
        <v>1014</v>
      </c>
      <c r="G32940" t="s">
        <v>140</v>
      </c>
    </row>
    <row r="32941" spans="1:7" x14ac:dyDescent="0.35">
      <c r="A32941" t="s">
        <v>22</v>
      </c>
      <c r="B32941" t="s">
        <v>1660</v>
      </c>
      <c r="C32941">
        <v>81</v>
      </c>
      <c r="D32941" t="s">
        <v>1101</v>
      </c>
      <c r="E32941" t="s">
        <v>915</v>
      </c>
      <c r="F32941" t="s">
        <v>140</v>
      </c>
      <c r="G32941" t="s">
        <v>140</v>
      </c>
    </row>
    <row r="32942" spans="1:7" x14ac:dyDescent="0.35">
      <c r="A32942" t="s">
        <v>22</v>
      </c>
      <c r="B32942" t="s">
        <v>1661</v>
      </c>
      <c r="C32942">
        <v>128</v>
      </c>
      <c r="D32942" t="s">
        <v>1006</v>
      </c>
      <c r="E32942" t="s">
        <v>1055</v>
      </c>
      <c r="F32942" t="s">
        <v>1011</v>
      </c>
      <c r="G32942" t="s">
        <v>140</v>
      </c>
    </row>
    <row r="32943" spans="1:7" x14ac:dyDescent="0.35">
      <c r="A32943" t="s">
        <v>23</v>
      </c>
      <c r="B32943" t="s">
        <v>1660</v>
      </c>
      <c r="C32943">
        <v>42</v>
      </c>
      <c r="D32943" t="s">
        <v>923</v>
      </c>
      <c r="E32943" t="s">
        <v>924</v>
      </c>
      <c r="F32943" t="s">
        <v>140</v>
      </c>
      <c r="G32943" t="s">
        <v>140</v>
      </c>
    </row>
    <row r="32944" spans="1:7" x14ac:dyDescent="0.35">
      <c r="A32944" t="s">
        <v>23</v>
      </c>
      <c r="B32944" t="s">
        <v>1661</v>
      </c>
      <c r="C32944">
        <v>163</v>
      </c>
      <c r="D32944" t="s">
        <v>784</v>
      </c>
      <c r="E32944" t="s">
        <v>97</v>
      </c>
      <c r="F32944" t="s">
        <v>1063</v>
      </c>
      <c r="G32944" t="s">
        <v>140</v>
      </c>
    </row>
    <row r="32945" spans="1:7" x14ac:dyDescent="0.35">
      <c r="A32945" t="s">
        <v>24</v>
      </c>
      <c r="B32945" t="s">
        <v>1660</v>
      </c>
      <c r="C32945">
        <v>106</v>
      </c>
      <c r="D32945" t="s">
        <v>675</v>
      </c>
      <c r="E32945" t="s">
        <v>893</v>
      </c>
      <c r="F32945" t="s">
        <v>1046</v>
      </c>
      <c r="G32945" t="s">
        <v>140</v>
      </c>
    </row>
    <row r="32946" spans="1:7" x14ac:dyDescent="0.35">
      <c r="A32946" t="s">
        <v>24</v>
      </c>
      <c r="B32946" t="s">
        <v>1661</v>
      </c>
      <c r="C32946">
        <v>101</v>
      </c>
      <c r="D32946" t="s">
        <v>88</v>
      </c>
      <c r="E32946" t="s">
        <v>977</v>
      </c>
      <c r="F32946" t="s">
        <v>1019</v>
      </c>
      <c r="G32946" t="s">
        <v>1019</v>
      </c>
    </row>
    <row r="32947" spans="1:7" x14ac:dyDescent="0.35">
      <c r="A32947" t="s">
        <v>25</v>
      </c>
      <c r="B32947" t="s">
        <v>1660</v>
      </c>
      <c r="C32947">
        <v>101</v>
      </c>
      <c r="D32947" t="s">
        <v>918</v>
      </c>
      <c r="E32947" t="s">
        <v>919</v>
      </c>
      <c r="F32947" t="s">
        <v>140</v>
      </c>
      <c r="G32947" t="s">
        <v>140</v>
      </c>
    </row>
    <row r="32948" spans="1:7" x14ac:dyDescent="0.35">
      <c r="A32948" t="s">
        <v>25</v>
      </c>
      <c r="B32948" t="s">
        <v>1661</v>
      </c>
      <c r="C32948">
        <v>103</v>
      </c>
      <c r="D32948" t="s">
        <v>1230</v>
      </c>
      <c r="E32948" t="s">
        <v>1004</v>
      </c>
      <c r="F32948" t="s">
        <v>140</v>
      </c>
      <c r="G32948" t="s">
        <v>140</v>
      </c>
    </row>
    <row r="32949" spans="1:7" x14ac:dyDescent="0.35">
      <c r="A32949" t="s">
        <v>26</v>
      </c>
      <c r="B32949" t="s">
        <v>1660</v>
      </c>
      <c r="C32949">
        <v>93</v>
      </c>
      <c r="D32949" t="s">
        <v>990</v>
      </c>
      <c r="E32949" t="s">
        <v>996</v>
      </c>
      <c r="F32949" t="s">
        <v>1017</v>
      </c>
      <c r="G32949" t="s">
        <v>140</v>
      </c>
    </row>
    <row r="32950" spans="1:7" x14ac:dyDescent="0.35">
      <c r="A32950" t="s">
        <v>26</v>
      </c>
      <c r="B32950" t="s">
        <v>1661</v>
      </c>
      <c r="C32950">
        <v>109</v>
      </c>
      <c r="D32950" t="s">
        <v>1143</v>
      </c>
      <c r="E32950" t="s">
        <v>1070</v>
      </c>
      <c r="F32950" t="s">
        <v>140</v>
      </c>
      <c r="G32950" t="s">
        <v>140</v>
      </c>
    </row>
    <row r="32951" spans="1:7" x14ac:dyDescent="0.35">
      <c r="A32951" t="s">
        <v>27</v>
      </c>
      <c r="B32951" t="s">
        <v>1660</v>
      </c>
      <c r="C32951">
        <v>106</v>
      </c>
      <c r="D32951" t="s">
        <v>1254</v>
      </c>
      <c r="E32951" t="s">
        <v>1016</v>
      </c>
      <c r="F32951" t="s">
        <v>140</v>
      </c>
      <c r="G32951" t="s">
        <v>140</v>
      </c>
    </row>
    <row r="32952" spans="1:7" x14ac:dyDescent="0.35">
      <c r="A32952" t="s">
        <v>27</v>
      </c>
      <c r="B32952" t="s">
        <v>1661</v>
      </c>
      <c r="C32952">
        <v>98</v>
      </c>
      <c r="D32952" t="s">
        <v>1168</v>
      </c>
      <c r="E32952" t="s">
        <v>940</v>
      </c>
      <c r="F32952" t="s">
        <v>140</v>
      </c>
      <c r="G32952" t="s">
        <v>140</v>
      </c>
    </row>
    <row r="32953" spans="1:7" x14ac:dyDescent="0.35">
      <c r="A32953" t="s">
        <v>28</v>
      </c>
      <c r="B32953" t="s">
        <v>1660</v>
      </c>
      <c r="C32953">
        <v>85</v>
      </c>
      <c r="D32953" t="s">
        <v>930</v>
      </c>
      <c r="E32953" t="s">
        <v>801</v>
      </c>
      <c r="F32953" t="s">
        <v>140</v>
      </c>
      <c r="G32953" t="s">
        <v>1066</v>
      </c>
    </row>
    <row r="32954" spans="1:7" x14ac:dyDescent="0.35">
      <c r="A32954" t="s">
        <v>28</v>
      </c>
      <c r="B32954" t="s">
        <v>1661</v>
      </c>
      <c r="C32954">
        <v>122</v>
      </c>
      <c r="D32954" t="s">
        <v>870</v>
      </c>
      <c r="E32954" t="s">
        <v>869</v>
      </c>
      <c r="F32954" t="s">
        <v>140</v>
      </c>
      <c r="G32954" t="s">
        <v>140</v>
      </c>
    </row>
    <row r="32955" spans="1:7" x14ac:dyDescent="0.35">
      <c r="A32955" t="s">
        <v>29</v>
      </c>
      <c r="B32955" t="s">
        <v>1660</v>
      </c>
      <c r="C32955">
        <v>98</v>
      </c>
      <c r="D32955" t="s">
        <v>1198</v>
      </c>
      <c r="E32955" t="s">
        <v>1023</v>
      </c>
      <c r="F32955" t="s">
        <v>140</v>
      </c>
      <c r="G32955" t="s">
        <v>140</v>
      </c>
    </row>
    <row r="32956" spans="1:7" x14ac:dyDescent="0.35">
      <c r="A32956" t="s">
        <v>29</v>
      </c>
      <c r="B32956" t="s">
        <v>1661</v>
      </c>
      <c r="C32956">
        <v>106</v>
      </c>
      <c r="D32956" t="s">
        <v>177</v>
      </c>
      <c r="E32956" t="s">
        <v>140</v>
      </c>
      <c r="F32956" t="s">
        <v>140</v>
      </c>
      <c r="G32956" t="s">
        <v>140</v>
      </c>
    </row>
    <row r="32957" spans="1:7" x14ac:dyDescent="0.35">
      <c r="A32957" t="s">
        <v>30</v>
      </c>
      <c r="B32957" t="s">
        <v>1660</v>
      </c>
      <c r="C32957">
        <v>107</v>
      </c>
      <c r="D32957" t="s">
        <v>1006</v>
      </c>
      <c r="E32957" t="s">
        <v>1046</v>
      </c>
      <c r="F32957" t="s">
        <v>1012</v>
      </c>
      <c r="G32957" t="s">
        <v>140</v>
      </c>
    </row>
    <row r="32958" spans="1:7" x14ac:dyDescent="0.35">
      <c r="A32958" t="s">
        <v>30</v>
      </c>
      <c r="B32958" t="s">
        <v>1661</v>
      </c>
      <c r="C32958">
        <v>95</v>
      </c>
      <c r="D32958" t="s">
        <v>938</v>
      </c>
      <c r="E32958" t="s">
        <v>949</v>
      </c>
      <c r="F32958" t="s">
        <v>1012</v>
      </c>
      <c r="G32958" t="s">
        <v>140</v>
      </c>
    </row>
    <row r="32959" spans="1:7" x14ac:dyDescent="0.35">
      <c r="A32959" t="s">
        <v>31</v>
      </c>
      <c r="B32959" t="s">
        <v>1660</v>
      </c>
      <c r="C32959">
        <v>72</v>
      </c>
      <c r="D32959" t="s">
        <v>260</v>
      </c>
      <c r="E32959" t="s">
        <v>261</v>
      </c>
      <c r="F32959" t="s">
        <v>140</v>
      </c>
      <c r="G32959" t="s">
        <v>140</v>
      </c>
    </row>
    <row r="32960" spans="1:7" x14ac:dyDescent="0.35">
      <c r="A32960" t="s">
        <v>31</v>
      </c>
      <c r="B32960" t="s">
        <v>1661</v>
      </c>
      <c r="C32960">
        <v>135</v>
      </c>
      <c r="D32960" t="s">
        <v>387</v>
      </c>
      <c r="E32960" t="s">
        <v>1104</v>
      </c>
      <c r="F32960" t="s">
        <v>875</v>
      </c>
      <c r="G32960" t="s">
        <v>140</v>
      </c>
    </row>
    <row r="32961" spans="1:7" x14ac:dyDescent="0.35">
      <c r="A32961" t="s">
        <v>32</v>
      </c>
      <c r="B32961" t="s">
        <v>1660</v>
      </c>
      <c r="C32961">
        <v>2043</v>
      </c>
      <c r="D32961" t="s">
        <v>316</v>
      </c>
      <c r="E32961" t="s">
        <v>942</v>
      </c>
      <c r="F32961" t="s">
        <v>1013</v>
      </c>
      <c r="G32961" t="s">
        <v>1022</v>
      </c>
    </row>
    <row r="32962" spans="1:7" x14ac:dyDescent="0.35">
      <c r="A32962" t="s">
        <v>32</v>
      </c>
      <c r="B32962" t="s">
        <v>1661</v>
      </c>
      <c r="C32962">
        <v>2887</v>
      </c>
      <c r="D32962" t="s">
        <v>933</v>
      </c>
      <c r="E32962" t="s">
        <v>1045</v>
      </c>
      <c r="F32962" t="s">
        <v>1063</v>
      </c>
      <c r="G32962" t="s">
        <v>1010</v>
      </c>
    </row>
    <row r="32964" spans="1:7" x14ac:dyDescent="0.35">
      <c r="A32964" t="s">
        <v>2339</v>
      </c>
    </row>
    <row r="32965" spans="1:7" x14ac:dyDescent="0.35">
      <c r="A32965" t="s">
        <v>2</v>
      </c>
      <c r="B32965" t="s">
        <v>3</v>
      </c>
      <c r="C32965" t="s">
        <v>1133</v>
      </c>
      <c r="D32965" t="s">
        <v>85</v>
      </c>
      <c r="E32965" t="s">
        <v>86</v>
      </c>
      <c r="F32965" t="s">
        <v>136</v>
      </c>
    </row>
    <row r="32966" spans="1:7" x14ac:dyDescent="0.35">
      <c r="A32966" t="s">
        <v>8</v>
      </c>
      <c r="B32966">
        <v>19</v>
      </c>
      <c r="C32966" t="s">
        <v>875</v>
      </c>
      <c r="D32966" t="s">
        <v>419</v>
      </c>
      <c r="E32966" t="s">
        <v>411</v>
      </c>
      <c r="F32966" t="s">
        <v>140</v>
      </c>
    </row>
    <row r="32967" spans="1:7" x14ac:dyDescent="0.35">
      <c r="A32967" t="s">
        <v>9</v>
      </c>
      <c r="B32967">
        <v>2</v>
      </c>
      <c r="C32967" t="s">
        <v>140</v>
      </c>
      <c r="D32967" t="s">
        <v>177</v>
      </c>
      <c r="E32967" t="s">
        <v>140</v>
      </c>
      <c r="F32967" t="s">
        <v>140</v>
      </c>
    </row>
    <row r="32968" spans="1:7" x14ac:dyDescent="0.35">
      <c r="A32968" t="s">
        <v>10</v>
      </c>
      <c r="B32968">
        <v>8</v>
      </c>
      <c r="C32968" t="s">
        <v>879</v>
      </c>
      <c r="D32968" t="s">
        <v>728</v>
      </c>
      <c r="E32968" t="s">
        <v>81</v>
      </c>
      <c r="F32968" t="s">
        <v>140</v>
      </c>
    </row>
    <row r="32969" spans="1:7" x14ac:dyDescent="0.35">
      <c r="A32969" t="s">
        <v>11</v>
      </c>
      <c r="B32969">
        <v>6</v>
      </c>
      <c r="C32969" t="s">
        <v>495</v>
      </c>
      <c r="D32969" t="s">
        <v>374</v>
      </c>
      <c r="E32969" t="s">
        <v>399</v>
      </c>
      <c r="F32969" t="s">
        <v>140</v>
      </c>
    </row>
    <row r="32970" spans="1:7" x14ac:dyDescent="0.35">
      <c r="A32970" t="s">
        <v>12</v>
      </c>
      <c r="B32970">
        <v>33</v>
      </c>
      <c r="C32970" t="s">
        <v>746</v>
      </c>
      <c r="D32970" t="s">
        <v>555</v>
      </c>
      <c r="E32970" t="s">
        <v>349</v>
      </c>
      <c r="F32970" t="s">
        <v>140</v>
      </c>
    </row>
    <row r="32971" spans="1:7" x14ac:dyDescent="0.35">
      <c r="A32971" t="s">
        <v>13</v>
      </c>
      <c r="B32971">
        <v>17</v>
      </c>
      <c r="C32971" t="s">
        <v>501</v>
      </c>
      <c r="D32971" t="s">
        <v>218</v>
      </c>
      <c r="E32971" t="s">
        <v>175</v>
      </c>
      <c r="F32971" t="s">
        <v>140</v>
      </c>
    </row>
    <row r="32972" spans="1:7" x14ac:dyDescent="0.35">
      <c r="A32972" t="s">
        <v>14</v>
      </c>
      <c r="B32972">
        <v>18</v>
      </c>
      <c r="C32972" t="s">
        <v>1050</v>
      </c>
      <c r="D32972" t="s">
        <v>820</v>
      </c>
      <c r="E32972" t="s">
        <v>179</v>
      </c>
      <c r="F32972" t="s">
        <v>140</v>
      </c>
    </row>
    <row r="32973" spans="1:7" x14ac:dyDescent="0.35">
      <c r="A32973" t="s">
        <v>15</v>
      </c>
      <c r="B32973">
        <v>18</v>
      </c>
      <c r="C32973" t="s">
        <v>869</v>
      </c>
      <c r="D32973" t="s">
        <v>211</v>
      </c>
      <c r="E32973" t="s">
        <v>292</v>
      </c>
      <c r="F32973" t="s">
        <v>140</v>
      </c>
    </row>
    <row r="32974" spans="1:7" x14ac:dyDescent="0.35">
      <c r="A32974" t="s">
        <v>16</v>
      </c>
      <c r="B32974">
        <v>5</v>
      </c>
      <c r="C32974" t="s">
        <v>611</v>
      </c>
      <c r="D32974" t="s">
        <v>814</v>
      </c>
      <c r="E32974" t="s">
        <v>371</v>
      </c>
      <c r="F32974" t="s">
        <v>140</v>
      </c>
    </row>
    <row r="32975" spans="1:7" x14ac:dyDescent="0.35">
      <c r="A32975" t="s">
        <v>17</v>
      </c>
      <c r="B32975">
        <v>11</v>
      </c>
      <c r="C32975" t="s">
        <v>947</v>
      </c>
      <c r="D32975" t="s">
        <v>317</v>
      </c>
      <c r="E32975" t="s">
        <v>409</v>
      </c>
      <c r="F32975" t="s">
        <v>140</v>
      </c>
    </row>
    <row r="32976" spans="1:7" x14ac:dyDescent="0.35">
      <c r="A32976" t="s">
        <v>18</v>
      </c>
      <c r="B32976">
        <v>10</v>
      </c>
      <c r="C32976" t="s">
        <v>140</v>
      </c>
      <c r="D32976" t="s">
        <v>403</v>
      </c>
      <c r="E32976" t="s">
        <v>402</v>
      </c>
      <c r="F32976" t="s">
        <v>140</v>
      </c>
    </row>
    <row r="32977" spans="1:6" x14ac:dyDescent="0.35">
      <c r="A32977" t="s">
        <v>19</v>
      </c>
      <c r="B32977">
        <v>7</v>
      </c>
      <c r="C32977" t="s">
        <v>140</v>
      </c>
      <c r="D32977" t="s">
        <v>482</v>
      </c>
      <c r="E32977" t="s">
        <v>483</v>
      </c>
      <c r="F32977" t="s">
        <v>140</v>
      </c>
    </row>
    <row r="32978" spans="1:6" x14ac:dyDescent="0.35">
      <c r="A32978" t="s">
        <v>20</v>
      </c>
      <c r="B32978">
        <v>20</v>
      </c>
      <c r="C32978" t="s">
        <v>952</v>
      </c>
      <c r="D32978" t="s">
        <v>796</v>
      </c>
      <c r="E32978" t="s">
        <v>720</v>
      </c>
      <c r="F32978" t="s">
        <v>140</v>
      </c>
    </row>
    <row r="32979" spans="1:6" x14ac:dyDescent="0.35">
      <c r="A32979" t="s">
        <v>21</v>
      </c>
      <c r="B32979">
        <v>19</v>
      </c>
      <c r="C32979" t="s">
        <v>345</v>
      </c>
      <c r="D32979" t="s">
        <v>796</v>
      </c>
      <c r="E32979" t="s">
        <v>603</v>
      </c>
      <c r="F32979" t="s">
        <v>140</v>
      </c>
    </row>
    <row r="32980" spans="1:6" x14ac:dyDescent="0.35">
      <c r="A32980" t="s">
        <v>22</v>
      </c>
      <c r="B32980">
        <v>8</v>
      </c>
      <c r="C32980" t="s">
        <v>824</v>
      </c>
      <c r="D32980" t="s">
        <v>220</v>
      </c>
      <c r="E32980" t="s">
        <v>142</v>
      </c>
      <c r="F32980" t="s">
        <v>140</v>
      </c>
    </row>
    <row r="32981" spans="1:6" x14ac:dyDescent="0.35">
      <c r="A32981" t="s">
        <v>23</v>
      </c>
      <c r="B32981">
        <v>22</v>
      </c>
      <c r="C32981" t="s">
        <v>1003</v>
      </c>
      <c r="D32981" t="s">
        <v>683</v>
      </c>
      <c r="E32981" t="s">
        <v>234</v>
      </c>
      <c r="F32981" t="s">
        <v>140</v>
      </c>
    </row>
    <row r="32982" spans="1:6" x14ac:dyDescent="0.35">
      <c r="A32982" t="s">
        <v>24</v>
      </c>
      <c r="B32982">
        <v>20</v>
      </c>
      <c r="C32982" t="s">
        <v>703</v>
      </c>
      <c r="D32982" t="s">
        <v>820</v>
      </c>
      <c r="E32982" t="s">
        <v>379</v>
      </c>
      <c r="F32982" t="s">
        <v>140</v>
      </c>
    </row>
    <row r="32983" spans="1:6" x14ac:dyDescent="0.35">
      <c r="A32983" t="s">
        <v>25</v>
      </c>
      <c r="B32983">
        <v>9</v>
      </c>
      <c r="C32983" t="s">
        <v>975</v>
      </c>
      <c r="D32983" t="s">
        <v>925</v>
      </c>
      <c r="E32983" t="s">
        <v>140</v>
      </c>
      <c r="F32983" t="s">
        <v>1072</v>
      </c>
    </row>
    <row r="32984" spans="1:6" x14ac:dyDescent="0.35">
      <c r="A32984" t="s">
        <v>26</v>
      </c>
      <c r="B32984">
        <v>9</v>
      </c>
      <c r="C32984" t="s">
        <v>538</v>
      </c>
      <c r="D32984" t="s">
        <v>559</v>
      </c>
      <c r="E32984" t="s">
        <v>564</v>
      </c>
      <c r="F32984" t="s">
        <v>140</v>
      </c>
    </row>
    <row r="32985" spans="1:6" x14ac:dyDescent="0.35">
      <c r="A32985" t="s">
        <v>27</v>
      </c>
      <c r="B32985">
        <v>3</v>
      </c>
      <c r="C32985" t="s">
        <v>140</v>
      </c>
      <c r="D32985" t="s">
        <v>1015</v>
      </c>
      <c r="E32985" t="s">
        <v>922</v>
      </c>
      <c r="F32985" t="s">
        <v>140</v>
      </c>
    </row>
    <row r="32986" spans="1:6" x14ac:dyDescent="0.35">
      <c r="A32986" t="s">
        <v>28</v>
      </c>
      <c r="B32986">
        <v>11</v>
      </c>
      <c r="C32986" t="s">
        <v>1065</v>
      </c>
      <c r="D32986" t="s">
        <v>481</v>
      </c>
      <c r="E32986" t="s">
        <v>503</v>
      </c>
      <c r="F32986" t="s">
        <v>140</v>
      </c>
    </row>
    <row r="32987" spans="1:6" x14ac:dyDescent="0.35">
      <c r="A32987" t="s">
        <v>29</v>
      </c>
      <c r="B32987">
        <v>3</v>
      </c>
      <c r="C32987" t="s">
        <v>140</v>
      </c>
      <c r="D32987" t="s">
        <v>558</v>
      </c>
      <c r="E32987" t="s">
        <v>557</v>
      </c>
      <c r="F32987" t="s">
        <v>140</v>
      </c>
    </row>
    <row r="32988" spans="1:6" x14ac:dyDescent="0.35">
      <c r="A32988" t="s">
        <v>30</v>
      </c>
      <c r="B32988">
        <v>5</v>
      </c>
      <c r="C32988" t="s">
        <v>140</v>
      </c>
      <c r="D32988" t="s">
        <v>78</v>
      </c>
      <c r="E32988" t="s">
        <v>79</v>
      </c>
      <c r="F32988" t="s">
        <v>140</v>
      </c>
    </row>
    <row r="32989" spans="1:6" x14ac:dyDescent="0.35">
      <c r="A32989" t="s">
        <v>31</v>
      </c>
      <c r="B32989">
        <v>35</v>
      </c>
      <c r="C32989" t="s">
        <v>977</v>
      </c>
      <c r="D32989" t="s">
        <v>666</v>
      </c>
      <c r="E32989" t="s">
        <v>65</v>
      </c>
      <c r="F32989" t="s">
        <v>1017</v>
      </c>
    </row>
    <row r="32990" spans="1:6" x14ac:dyDescent="0.35">
      <c r="A32990" t="s">
        <v>32</v>
      </c>
      <c r="B32990">
        <v>318</v>
      </c>
      <c r="C32990" t="s">
        <v>111</v>
      </c>
      <c r="D32990" t="s">
        <v>398</v>
      </c>
      <c r="E32990" t="s">
        <v>822</v>
      </c>
      <c r="F32990" t="s">
        <v>1008</v>
      </c>
    </row>
    <row r="32992" spans="1:6" x14ac:dyDescent="0.35">
      <c r="A32992" t="s">
        <v>2340</v>
      </c>
    </row>
    <row r="32993" spans="1:7" x14ac:dyDescent="0.35">
      <c r="A32993" t="s">
        <v>2</v>
      </c>
      <c r="B32993" t="s">
        <v>1136</v>
      </c>
      <c r="C32993" t="s">
        <v>3</v>
      </c>
      <c r="D32993" t="s">
        <v>85</v>
      </c>
      <c r="E32993" t="s">
        <v>86</v>
      </c>
      <c r="F32993" t="s">
        <v>1133</v>
      </c>
      <c r="G32993" t="s">
        <v>136</v>
      </c>
    </row>
    <row r="32994" spans="1:7" x14ac:dyDescent="0.35">
      <c r="A32994" t="s">
        <v>8</v>
      </c>
      <c r="B32994" t="s">
        <v>1126</v>
      </c>
      <c r="C32994">
        <v>12</v>
      </c>
      <c r="D32994" t="s">
        <v>415</v>
      </c>
      <c r="E32994" t="s">
        <v>206</v>
      </c>
      <c r="F32994" t="s">
        <v>869</v>
      </c>
      <c r="G32994" t="s">
        <v>140</v>
      </c>
    </row>
    <row r="32995" spans="1:7" x14ac:dyDescent="0.35">
      <c r="A32995" t="s">
        <v>8</v>
      </c>
      <c r="B32995" t="s">
        <v>1127</v>
      </c>
      <c r="C32995">
        <v>7</v>
      </c>
      <c r="D32995" t="s">
        <v>1111</v>
      </c>
      <c r="E32995" t="s">
        <v>140</v>
      </c>
      <c r="F32995" t="s">
        <v>1067</v>
      </c>
      <c r="G32995" t="s">
        <v>140</v>
      </c>
    </row>
    <row r="32996" spans="1:7" x14ac:dyDescent="0.35">
      <c r="A32996" t="s">
        <v>9</v>
      </c>
      <c r="B32996" t="s">
        <v>1127</v>
      </c>
      <c r="C32996">
        <v>2</v>
      </c>
      <c r="D32996" t="s">
        <v>177</v>
      </c>
      <c r="E32996" t="s">
        <v>140</v>
      </c>
      <c r="F32996" t="s">
        <v>140</v>
      </c>
      <c r="G32996" t="s">
        <v>140</v>
      </c>
    </row>
    <row r="32997" spans="1:7" x14ac:dyDescent="0.35">
      <c r="A32997" t="s">
        <v>10</v>
      </c>
      <c r="B32997" t="s">
        <v>1126</v>
      </c>
      <c r="C32997">
        <v>4</v>
      </c>
      <c r="D32997" t="s">
        <v>708</v>
      </c>
      <c r="E32997" t="s">
        <v>709</v>
      </c>
      <c r="F32997" t="s">
        <v>140</v>
      </c>
      <c r="G32997" t="s">
        <v>140</v>
      </c>
    </row>
    <row r="32998" spans="1:7" x14ac:dyDescent="0.35">
      <c r="A32998" t="s">
        <v>10</v>
      </c>
      <c r="B32998" t="s">
        <v>1127</v>
      </c>
      <c r="C32998">
        <v>4</v>
      </c>
      <c r="D32998" t="s">
        <v>867</v>
      </c>
      <c r="E32998" t="s">
        <v>886</v>
      </c>
      <c r="F32998" t="s">
        <v>612</v>
      </c>
      <c r="G32998" t="s">
        <v>140</v>
      </c>
    </row>
    <row r="32999" spans="1:7" x14ac:dyDescent="0.35">
      <c r="A32999" t="s">
        <v>11</v>
      </c>
      <c r="B32999" t="s">
        <v>1126</v>
      </c>
      <c r="C32999">
        <v>4</v>
      </c>
      <c r="D32999" t="s">
        <v>177</v>
      </c>
      <c r="E32999" t="s">
        <v>140</v>
      </c>
      <c r="F32999" t="s">
        <v>140</v>
      </c>
      <c r="G32999" t="s">
        <v>140</v>
      </c>
    </row>
    <row r="33000" spans="1:7" x14ac:dyDescent="0.35">
      <c r="A33000" t="s">
        <v>11</v>
      </c>
      <c r="B33000" t="s">
        <v>1127</v>
      </c>
      <c r="C33000">
        <v>2</v>
      </c>
      <c r="D33000" t="s">
        <v>140</v>
      </c>
      <c r="E33000" t="s">
        <v>298</v>
      </c>
      <c r="F33000" t="s">
        <v>299</v>
      </c>
      <c r="G33000" t="s">
        <v>140</v>
      </c>
    </row>
    <row r="33001" spans="1:7" x14ac:dyDescent="0.35">
      <c r="A33001" t="s">
        <v>12</v>
      </c>
      <c r="B33001" t="s">
        <v>1126</v>
      </c>
      <c r="C33001">
        <v>16</v>
      </c>
      <c r="D33001" t="s">
        <v>231</v>
      </c>
      <c r="E33001" t="s">
        <v>221</v>
      </c>
      <c r="F33001" t="s">
        <v>286</v>
      </c>
      <c r="G33001" t="s">
        <v>140</v>
      </c>
    </row>
    <row r="33002" spans="1:7" x14ac:dyDescent="0.35">
      <c r="A33002" t="s">
        <v>12</v>
      </c>
      <c r="B33002" t="s">
        <v>1127</v>
      </c>
      <c r="C33002">
        <v>15</v>
      </c>
      <c r="D33002" t="s">
        <v>407</v>
      </c>
      <c r="E33002" t="s">
        <v>571</v>
      </c>
      <c r="F33002" t="s">
        <v>773</v>
      </c>
      <c r="G33002" t="s">
        <v>140</v>
      </c>
    </row>
    <row r="33003" spans="1:7" x14ac:dyDescent="0.35">
      <c r="A33003" t="s">
        <v>12</v>
      </c>
      <c r="B33003" t="s">
        <v>339</v>
      </c>
      <c r="C33003">
        <v>2</v>
      </c>
      <c r="D33003" t="s">
        <v>610</v>
      </c>
      <c r="E33003" t="s">
        <v>610</v>
      </c>
      <c r="F33003" t="s">
        <v>140</v>
      </c>
      <c r="G33003" t="s">
        <v>140</v>
      </c>
    </row>
    <row r="33004" spans="1:7" x14ac:dyDescent="0.35">
      <c r="A33004" t="s">
        <v>13</v>
      </c>
      <c r="B33004" t="s">
        <v>1126</v>
      </c>
      <c r="C33004">
        <v>7</v>
      </c>
      <c r="D33004" t="s">
        <v>539</v>
      </c>
      <c r="E33004" t="s">
        <v>977</v>
      </c>
      <c r="F33004" t="s">
        <v>113</v>
      </c>
      <c r="G33004" t="s">
        <v>140</v>
      </c>
    </row>
    <row r="33005" spans="1:7" x14ac:dyDescent="0.35">
      <c r="A33005" t="s">
        <v>13</v>
      </c>
      <c r="B33005" t="s">
        <v>1127</v>
      </c>
      <c r="C33005">
        <v>7</v>
      </c>
      <c r="D33005" t="s">
        <v>37</v>
      </c>
      <c r="E33005" t="s">
        <v>644</v>
      </c>
      <c r="F33005" t="s">
        <v>1070</v>
      </c>
      <c r="G33005" t="s">
        <v>140</v>
      </c>
    </row>
    <row r="33006" spans="1:7" x14ac:dyDescent="0.35">
      <c r="A33006" t="s">
        <v>13</v>
      </c>
      <c r="B33006" t="s">
        <v>339</v>
      </c>
      <c r="C33006">
        <v>3</v>
      </c>
      <c r="D33006" t="s">
        <v>448</v>
      </c>
      <c r="E33006" t="s">
        <v>449</v>
      </c>
      <c r="F33006" t="s">
        <v>140</v>
      </c>
      <c r="G33006" t="s">
        <v>140</v>
      </c>
    </row>
    <row r="33007" spans="1:7" x14ac:dyDescent="0.35">
      <c r="A33007" t="s">
        <v>14</v>
      </c>
      <c r="B33007" t="s">
        <v>1126</v>
      </c>
      <c r="C33007">
        <v>6</v>
      </c>
      <c r="D33007" t="s">
        <v>746</v>
      </c>
      <c r="E33007" t="s">
        <v>745</v>
      </c>
      <c r="F33007" t="s">
        <v>140</v>
      </c>
      <c r="G33007" t="s">
        <v>140</v>
      </c>
    </row>
    <row r="33008" spans="1:7" x14ac:dyDescent="0.35">
      <c r="A33008" t="s">
        <v>14</v>
      </c>
      <c r="B33008" t="s">
        <v>1127</v>
      </c>
      <c r="C33008">
        <v>11</v>
      </c>
      <c r="D33008" t="s">
        <v>166</v>
      </c>
      <c r="E33008" t="s">
        <v>385</v>
      </c>
      <c r="F33008" t="s">
        <v>919</v>
      </c>
      <c r="G33008" t="s">
        <v>140</v>
      </c>
    </row>
    <row r="33009" spans="1:7" x14ac:dyDescent="0.35">
      <c r="A33009" t="s">
        <v>14</v>
      </c>
      <c r="B33009" t="s">
        <v>339</v>
      </c>
      <c r="C33009">
        <v>1</v>
      </c>
      <c r="D33009" t="s">
        <v>177</v>
      </c>
      <c r="E33009" t="s">
        <v>140</v>
      </c>
      <c r="F33009" t="s">
        <v>140</v>
      </c>
      <c r="G33009" t="s">
        <v>140</v>
      </c>
    </row>
    <row r="33010" spans="1:7" x14ac:dyDescent="0.35">
      <c r="A33010" t="s">
        <v>15</v>
      </c>
      <c r="B33010" t="s">
        <v>1126</v>
      </c>
      <c r="C33010">
        <v>11</v>
      </c>
      <c r="D33010" t="s">
        <v>884</v>
      </c>
      <c r="E33010" t="s">
        <v>727</v>
      </c>
      <c r="F33010" t="s">
        <v>1053</v>
      </c>
      <c r="G33010" t="s">
        <v>140</v>
      </c>
    </row>
    <row r="33011" spans="1:7" x14ac:dyDescent="0.35">
      <c r="A33011" t="s">
        <v>15</v>
      </c>
      <c r="B33011" t="s">
        <v>1127</v>
      </c>
      <c r="C33011">
        <v>7</v>
      </c>
      <c r="D33011" t="s">
        <v>690</v>
      </c>
      <c r="E33011" t="s">
        <v>691</v>
      </c>
      <c r="F33011" t="s">
        <v>140</v>
      </c>
      <c r="G33011" t="s">
        <v>140</v>
      </c>
    </row>
    <row r="33012" spans="1:7" x14ac:dyDescent="0.35">
      <c r="A33012" t="s">
        <v>16</v>
      </c>
      <c r="B33012" t="s">
        <v>1126</v>
      </c>
      <c r="C33012">
        <v>1</v>
      </c>
      <c r="D33012" t="s">
        <v>177</v>
      </c>
      <c r="E33012" t="s">
        <v>140</v>
      </c>
      <c r="F33012" t="s">
        <v>140</v>
      </c>
      <c r="G33012" t="s">
        <v>140</v>
      </c>
    </row>
    <row r="33013" spans="1:7" x14ac:dyDescent="0.35">
      <c r="A33013" t="s">
        <v>16</v>
      </c>
      <c r="B33013" t="s">
        <v>1127</v>
      </c>
      <c r="C33013">
        <v>3</v>
      </c>
      <c r="D33013" t="s">
        <v>401</v>
      </c>
      <c r="E33013" t="s">
        <v>140</v>
      </c>
      <c r="F33013" t="s">
        <v>400</v>
      </c>
      <c r="G33013" t="s">
        <v>140</v>
      </c>
    </row>
    <row r="33014" spans="1:7" x14ac:dyDescent="0.35">
      <c r="A33014" t="s">
        <v>16</v>
      </c>
      <c r="B33014" t="s">
        <v>339</v>
      </c>
      <c r="C33014">
        <v>1</v>
      </c>
      <c r="D33014" t="s">
        <v>140</v>
      </c>
      <c r="E33014" t="s">
        <v>177</v>
      </c>
      <c r="F33014" t="s">
        <v>140</v>
      </c>
      <c r="G33014" t="s">
        <v>140</v>
      </c>
    </row>
    <row r="33015" spans="1:7" x14ac:dyDescent="0.35">
      <c r="A33015" t="s">
        <v>17</v>
      </c>
      <c r="B33015" t="s">
        <v>1126</v>
      </c>
      <c r="C33015">
        <v>4</v>
      </c>
      <c r="D33015" t="s">
        <v>187</v>
      </c>
      <c r="E33015" t="s">
        <v>188</v>
      </c>
      <c r="F33015" t="s">
        <v>140</v>
      </c>
      <c r="G33015" t="s">
        <v>140</v>
      </c>
    </row>
    <row r="33016" spans="1:7" x14ac:dyDescent="0.35">
      <c r="A33016" t="s">
        <v>17</v>
      </c>
      <c r="B33016" t="s">
        <v>1127</v>
      </c>
      <c r="C33016">
        <v>6</v>
      </c>
      <c r="D33016" t="s">
        <v>99</v>
      </c>
      <c r="E33016" t="s">
        <v>600</v>
      </c>
      <c r="F33016" t="s">
        <v>266</v>
      </c>
      <c r="G33016" t="s">
        <v>140</v>
      </c>
    </row>
    <row r="33017" spans="1:7" x14ac:dyDescent="0.35">
      <c r="A33017" t="s">
        <v>17</v>
      </c>
      <c r="B33017" t="s">
        <v>339</v>
      </c>
      <c r="C33017">
        <v>1</v>
      </c>
      <c r="D33017" t="s">
        <v>140</v>
      </c>
      <c r="E33017" t="s">
        <v>140</v>
      </c>
      <c r="F33017" t="s">
        <v>177</v>
      </c>
      <c r="G33017" t="s">
        <v>140</v>
      </c>
    </row>
    <row r="33018" spans="1:7" x14ac:dyDescent="0.35">
      <c r="A33018" t="s">
        <v>18</v>
      </c>
      <c r="B33018" t="s">
        <v>1126</v>
      </c>
      <c r="C33018">
        <v>4</v>
      </c>
      <c r="D33018" t="s">
        <v>622</v>
      </c>
      <c r="E33018" t="s">
        <v>623</v>
      </c>
      <c r="F33018" t="s">
        <v>140</v>
      </c>
      <c r="G33018" t="s">
        <v>140</v>
      </c>
    </row>
    <row r="33019" spans="1:7" x14ac:dyDescent="0.35">
      <c r="A33019" t="s">
        <v>18</v>
      </c>
      <c r="B33019" t="s">
        <v>1127</v>
      </c>
      <c r="C33019">
        <v>6</v>
      </c>
      <c r="D33019" t="s">
        <v>448</v>
      </c>
      <c r="E33019" t="s">
        <v>449</v>
      </c>
      <c r="F33019" t="s">
        <v>140</v>
      </c>
      <c r="G33019" t="s">
        <v>140</v>
      </c>
    </row>
    <row r="33020" spans="1:7" x14ac:dyDescent="0.35">
      <c r="A33020" t="s">
        <v>19</v>
      </c>
      <c r="B33020" t="s">
        <v>1126</v>
      </c>
      <c r="C33020">
        <v>1</v>
      </c>
      <c r="D33020" t="s">
        <v>177</v>
      </c>
      <c r="E33020" t="s">
        <v>140</v>
      </c>
      <c r="F33020" t="s">
        <v>140</v>
      </c>
      <c r="G33020" t="s">
        <v>140</v>
      </c>
    </row>
    <row r="33021" spans="1:7" x14ac:dyDescent="0.35">
      <c r="A33021" t="s">
        <v>19</v>
      </c>
      <c r="B33021" t="s">
        <v>1127</v>
      </c>
      <c r="C33021">
        <v>5</v>
      </c>
      <c r="D33021" t="s">
        <v>689</v>
      </c>
      <c r="E33021" t="s">
        <v>688</v>
      </c>
      <c r="F33021" t="s">
        <v>140</v>
      </c>
      <c r="G33021" t="s">
        <v>140</v>
      </c>
    </row>
    <row r="33022" spans="1:7" x14ac:dyDescent="0.35">
      <c r="A33022" t="s">
        <v>19</v>
      </c>
      <c r="B33022" t="s">
        <v>339</v>
      </c>
      <c r="C33022">
        <v>1</v>
      </c>
      <c r="D33022" t="s">
        <v>140</v>
      </c>
      <c r="E33022" t="s">
        <v>177</v>
      </c>
      <c r="F33022" t="s">
        <v>140</v>
      </c>
      <c r="G33022" t="s">
        <v>140</v>
      </c>
    </row>
    <row r="33023" spans="1:7" x14ac:dyDescent="0.35">
      <c r="A33023" t="s">
        <v>20</v>
      </c>
      <c r="B33023" t="s">
        <v>1126</v>
      </c>
      <c r="C33023">
        <v>10</v>
      </c>
      <c r="D33023" t="s">
        <v>508</v>
      </c>
      <c r="E33023" t="s">
        <v>882</v>
      </c>
      <c r="F33023" t="s">
        <v>794</v>
      </c>
      <c r="G33023" t="s">
        <v>140</v>
      </c>
    </row>
    <row r="33024" spans="1:7" x14ac:dyDescent="0.35">
      <c r="A33024" t="s">
        <v>20</v>
      </c>
      <c r="B33024" t="s">
        <v>1127</v>
      </c>
      <c r="C33024">
        <v>10</v>
      </c>
      <c r="D33024" t="s">
        <v>670</v>
      </c>
      <c r="E33024" t="s">
        <v>671</v>
      </c>
      <c r="F33024" t="s">
        <v>140</v>
      </c>
      <c r="G33024" t="s">
        <v>140</v>
      </c>
    </row>
    <row r="33025" spans="1:7" x14ac:dyDescent="0.35">
      <c r="A33025" t="s">
        <v>21</v>
      </c>
      <c r="B33025" t="s">
        <v>1126</v>
      </c>
      <c r="C33025">
        <v>6</v>
      </c>
      <c r="D33025" t="s">
        <v>613</v>
      </c>
      <c r="E33025" t="s">
        <v>614</v>
      </c>
      <c r="F33025" t="s">
        <v>140</v>
      </c>
      <c r="G33025" t="s">
        <v>140</v>
      </c>
    </row>
    <row r="33026" spans="1:7" x14ac:dyDescent="0.35">
      <c r="A33026" t="s">
        <v>21</v>
      </c>
      <c r="B33026" t="s">
        <v>1127</v>
      </c>
      <c r="C33026">
        <v>13</v>
      </c>
      <c r="D33026" t="s">
        <v>612</v>
      </c>
      <c r="E33026" t="s">
        <v>165</v>
      </c>
      <c r="F33026" t="s">
        <v>99</v>
      </c>
      <c r="G33026" t="s">
        <v>140</v>
      </c>
    </row>
    <row r="33027" spans="1:7" x14ac:dyDescent="0.35">
      <c r="A33027" t="s">
        <v>22</v>
      </c>
      <c r="B33027" t="s">
        <v>1126</v>
      </c>
      <c r="C33027">
        <v>3</v>
      </c>
      <c r="D33027" t="s">
        <v>223</v>
      </c>
      <c r="E33027" t="s">
        <v>224</v>
      </c>
      <c r="F33027" t="s">
        <v>140</v>
      </c>
      <c r="G33027" t="s">
        <v>140</v>
      </c>
    </row>
    <row r="33028" spans="1:7" x14ac:dyDescent="0.35">
      <c r="A33028" t="s">
        <v>22</v>
      </c>
      <c r="B33028" t="s">
        <v>1127</v>
      </c>
      <c r="C33028">
        <v>5</v>
      </c>
      <c r="D33028" t="s">
        <v>647</v>
      </c>
      <c r="E33028" t="s">
        <v>140</v>
      </c>
      <c r="F33028" t="s">
        <v>646</v>
      </c>
      <c r="G33028" t="s">
        <v>140</v>
      </c>
    </row>
    <row r="33029" spans="1:7" x14ac:dyDescent="0.35">
      <c r="A33029" t="s">
        <v>23</v>
      </c>
      <c r="B33029" t="s">
        <v>1126</v>
      </c>
      <c r="C33029">
        <v>9</v>
      </c>
      <c r="D33029" t="s">
        <v>736</v>
      </c>
      <c r="E33029" t="s">
        <v>737</v>
      </c>
      <c r="F33029" t="s">
        <v>140</v>
      </c>
      <c r="G33029" t="s">
        <v>140</v>
      </c>
    </row>
    <row r="33030" spans="1:7" x14ac:dyDescent="0.35">
      <c r="A33030" t="s">
        <v>23</v>
      </c>
      <c r="B33030" t="s">
        <v>1127</v>
      </c>
      <c r="C33030">
        <v>11</v>
      </c>
      <c r="D33030" t="s">
        <v>556</v>
      </c>
      <c r="E33030" t="s">
        <v>175</v>
      </c>
      <c r="F33030" t="s">
        <v>812</v>
      </c>
      <c r="G33030" t="s">
        <v>140</v>
      </c>
    </row>
    <row r="33031" spans="1:7" x14ac:dyDescent="0.35">
      <c r="A33031" t="s">
        <v>23</v>
      </c>
      <c r="B33031" t="s">
        <v>339</v>
      </c>
      <c r="C33031">
        <v>2</v>
      </c>
      <c r="D33031" t="s">
        <v>530</v>
      </c>
      <c r="E33031" t="s">
        <v>529</v>
      </c>
      <c r="F33031" t="s">
        <v>140</v>
      </c>
      <c r="G33031" t="s">
        <v>140</v>
      </c>
    </row>
    <row r="33032" spans="1:7" x14ac:dyDescent="0.35">
      <c r="A33032" t="s">
        <v>24</v>
      </c>
      <c r="B33032" t="s">
        <v>1126</v>
      </c>
      <c r="C33032">
        <v>8</v>
      </c>
      <c r="D33032" t="s">
        <v>678</v>
      </c>
      <c r="E33032" t="s">
        <v>401</v>
      </c>
      <c r="F33032" t="s">
        <v>358</v>
      </c>
      <c r="G33032" t="s">
        <v>140</v>
      </c>
    </row>
    <row r="33033" spans="1:7" x14ac:dyDescent="0.35">
      <c r="A33033" t="s">
        <v>24</v>
      </c>
      <c r="B33033" t="s">
        <v>1127</v>
      </c>
      <c r="C33033">
        <v>11</v>
      </c>
      <c r="D33033" t="s">
        <v>406</v>
      </c>
      <c r="E33033" t="s">
        <v>568</v>
      </c>
      <c r="F33033" t="s">
        <v>192</v>
      </c>
      <c r="G33033" t="s">
        <v>140</v>
      </c>
    </row>
    <row r="33034" spans="1:7" x14ac:dyDescent="0.35">
      <c r="A33034" t="s">
        <v>24</v>
      </c>
      <c r="B33034" t="s">
        <v>339</v>
      </c>
      <c r="C33034">
        <v>1</v>
      </c>
      <c r="D33034" t="s">
        <v>177</v>
      </c>
      <c r="E33034" t="s">
        <v>140</v>
      </c>
      <c r="F33034" t="s">
        <v>140</v>
      </c>
      <c r="G33034" t="s">
        <v>140</v>
      </c>
    </row>
    <row r="33035" spans="1:7" x14ac:dyDescent="0.35">
      <c r="A33035" t="s">
        <v>25</v>
      </c>
      <c r="B33035" t="s">
        <v>1126</v>
      </c>
      <c r="C33035">
        <v>3</v>
      </c>
      <c r="D33035" t="s">
        <v>195</v>
      </c>
      <c r="E33035" t="s">
        <v>140</v>
      </c>
      <c r="F33035" t="s">
        <v>196</v>
      </c>
      <c r="G33035" t="s">
        <v>140</v>
      </c>
    </row>
    <row r="33036" spans="1:7" x14ac:dyDescent="0.35">
      <c r="A33036" t="s">
        <v>25</v>
      </c>
      <c r="B33036" t="s">
        <v>1127</v>
      </c>
      <c r="C33036">
        <v>6</v>
      </c>
      <c r="D33036" t="s">
        <v>698</v>
      </c>
      <c r="E33036" t="s">
        <v>140</v>
      </c>
      <c r="F33036" t="s">
        <v>993</v>
      </c>
      <c r="G33036" t="s">
        <v>993</v>
      </c>
    </row>
    <row r="33037" spans="1:7" x14ac:dyDescent="0.35">
      <c r="A33037" t="s">
        <v>26</v>
      </c>
      <c r="B33037" t="s">
        <v>1126</v>
      </c>
      <c r="C33037">
        <v>3</v>
      </c>
      <c r="D33037" t="s">
        <v>617</v>
      </c>
      <c r="E33037" t="s">
        <v>618</v>
      </c>
      <c r="F33037" t="s">
        <v>140</v>
      </c>
      <c r="G33037" t="s">
        <v>140</v>
      </c>
    </row>
    <row r="33038" spans="1:7" x14ac:dyDescent="0.35">
      <c r="A33038" t="s">
        <v>26</v>
      </c>
      <c r="B33038" t="s">
        <v>1127</v>
      </c>
      <c r="C33038">
        <v>6</v>
      </c>
      <c r="D33038" t="s">
        <v>586</v>
      </c>
      <c r="E33038" t="s">
        <v>913</v>
      </c>
      <c r="F33038" t="s">
        <v>546</v>
      </c>
      <c r="G33038" t="s">
        <v>140</v>
      </c>
    </row>
    <row r="33039" spans="1:7" x14ac:dyDescent="0.35">
      <c r="A33039" t="s">
        <v>27</v>
      </c>
      <c r="B33039" t="s">
        <v>1126</v>
      </c>
      <c r="C33039">
        <v>1</v>
      </c>
      <c r="D33039" t="s">
        <v>177</v>
      </c>
      <c r="E33039" t="s">
        <v>140</v>
      </c>
      <c r="F33039" t="s">
        <v>140</v>
      </c>
      <c r="G33039" t="s">
        <v>140</v>
      </c>
    </row>
    <row r="33040" spans="1:7" x14ac:dyDescent="0.35">
      <c r="A33040" t="s">
        <v>27</v>
      </c>
      <c r="B33040" t="s">
        <v>1127</v>
      </c>
      <c r="C33040">
        <v>2</v>
      </c>
      <c r="D33040" t="s">
        <v>703</v>
      </c>
      <c r="E33040" t="s">
        <v>702</v>
      </c>
      <c r="F33040" t="s">
        <v>140</v>
      </c>
      <c r="G33040" t="s">
        <v>140</v>
      </c>
    </row>
    <row r="33041" spans="1:7" x14ac:dyDescent="0.35">
      <c r="A33041" t="s">
        <v>28</v>
      </c>
      <c r="B33041" t="s">
        <v>1126</v>
      </c>
      <c r="C33041">
        <v>5</v>
      </c>
      <c r="D33041" t="s">
        <v>864</v>
      </c>
      <c r="E33041" t="s">
        <v>863</v>
      </c>
      <c r="F33041" t="s">
        <v>140</v>
      </c>
      <c r="G33041" t="s">
        <v>140</v>
      </c>
    </row>
    <row r="33042" spans="1:7" x14ac:dyDescent="0.35">
      <c r="A33042" t="s">
        <v>28</v>
      </c>
      <c r="B33042" t="s">
        <v>1127</v>
      </c>
      <c r="C33042">
        <v>4</v>
      </c>
      <c r="D33042" t="s">
        <v>847</v>
      </c>
      <c r="E33042" t="s">
        <v>359</v>
      </c>
      <c r="F33042" t="s">
        <v>847</v>
      </c>
      <c r="G33042" t="s">
        <v>140</v>
      </c>
    </row>
    <row r="33043" spans="1:7" x14ac:dyDescent="0.35">
      <c r="A33043" t="s">
        <v>28</v>
      </c>
      <c r="B33043" t="s">
        <v>339</v>
      </c>
      <c r="C33043">
        <v>2</v>
      </c>
      <c r="D33043" t="s">
        <v>140</v>
      </c>
      <c r="E33043" t="s">
        <v>177</v>
      </c>
      <c r="F33043" t="s">
        <v>140</v>
      </c>
      <c r="G33043" t="s">
        <v>140</v>
      </c>
    </row>
    <row r="33044" spans="1:7" x14ac:dyDescent="0.35">
      <c r="A33044" t="s">
        <v>29</v>
      </c>
      <c r="B33044" t="s">
        <v>1126</v>
      </c>
      <c r="C33044">
        <v>1</v>
      </c>
      <c r="D33044" t="s">
        <v>140</v>
      </c>
      <c r="E33044" t="s">
        <v>177</v>
      </c>
      <c r="F33044" t="s">
        <v>140</v>
      </c>
      <c r="G33044" t="s">
        <v>140</v>
      </c>
    </row>
    <row r="33045" spans="1:7" x14ac:dyDescent="0.35">
      <c r="A33045" t="s">
        <v>29</v>
      </c>
      <c r="B33045" t="s">
        <v>1127</v>
      </c>
      <c r="C33045">
        <v>2</v>
      </c>
      <c r="D33045" t="s">
        <v>721</v>
      </c>
      <c r="E33045" t="s">
        <v>720</v>
      </c>
      <c r="F33045" t="s">
        <v>140</v>
      </c>
      <c r="G33045" t="s">
        <v>140</v>
      </c>
    </row>
    <row r="33046" spans="1:7" x14ac:dyDescent="0.35">
      <c r="A33046" t="s">
        <v>30</v>
      </c>
      <c r="B33046" t="s">
        <v>1126</v>
      </c>
      <c r="C33046">
        <v>1</v>
      </c>
      <c r="D33046" t="s">
        <v>140</v>
      </c>
      <c r="E33046" t="s">
        <v>177</v>
      </c>
      <c r="F33046" t="s">
        <v>140</v>
      </c>
      <c r="G33046" t="s">
        <v>140</v>
      </c>
    </row>
    <row r="33047" spans="1:7" x14ac:dyDescent="0.35">
      <c r="A33047" t="s">
        <v>30</v>
      </c>
      <c r="B33047" t="s">
        <v>1127</v>
      </c>
      <c r="C33047">
        <v>3</v>
      </c>
      <c r="D33047" t="s">
        <v>177</v>
      </c>
      <c r="E33047" t="s">
        <v>140</v>
      </c>
      <c r="F33047" t="s">
        <v>140</v>
      </c>
      <c r="G33047" t="s">
        <v>140</v>
      </c>
    </row>
    <row r="33048" spans="1:7" x14ac:dyDescent="0.35">
      <c r="A33048" t="s">
        <v>30</v>
      </c>
      <c r="B33048" t="s">
        <v>339</v>
      </c>
      <c r="C33048">
        <v>1</v>
      </c>
      <c r="D33048" t="s">
        <v>140</v>
      </c>
      <c r="E33048" t="s">
        <v>177</v>
      </c>
      <c r="F33048" t="s">
        <v>140</v>
      </c>
      <c r="G33048" t="s">
        <v>140</v>
      </c>
    </row>
    <row r="33049" spans="1:7" x14ac:dyDescent="0.35">
      <c r="A33049" t="s">
        <v>31</v>
      </c>
      <c r="B33049" t="s">
        <v>1126</v>
      </c>
      <c r="C33049">
        <v>18</v>
      </c>
      <c r="D33049" t="s">
        <v>496</v>
      </c>
      <c r="E33049" t="s">
        <v>731</v>
      </c>
      <c r="F33049" t="s">
        <v>286</v>
      </c>
      <c r="G33049" t="s">
        <v>140</v>
      </c>
    </row>
    <row r="33050" spans="1:7" x14ac:dyDescent="0.35">
      <c r="A33050" t="s">
        <v>31</v>
      </c>
      <c r="B33050" t="s">
        <v>1127</v>
      </c>
      <c r="C33050">
        <v>15</v>
      </c>
      <c r="D33050" t="s">
        <v>280</v>
      </c>
      <c r="E33050" t="s">
        <v>279</v>
      </c>
      <c r="F33050" t="s">
        <v>140</v>
      </c>
      <c r="G33050" t="s">
        <v>140</v>
      </c>
    </row>
    <row r="33051" spans="1:7" x14ac:dyDescent="0.35">
      <c r="A33051" t="s">
        <v>31</v>
      </c>
      <c r="B33051" t="s">
        <v>339</v>
      </c>
      <c r="C33051">
        <v>2</v>
      </c>
      <c r="D33051" t="s">
        <v>377</v>
      </c>
      <c r="E33051" t="s">
        <v>140</v>
      </c>
      <c r="F33051" t="s">
        <v>140</v>
      </c>
      <c r="G33051" t="s">
        <v>376</v>
      </c>
    </row>
    <row r="33052" spans="1:7" x14ac:dyDescent="0.35">
      <c r="A33052" t="s">
        <v>32</v>
      </c>
      <c r="B33052" t="s">
        <v>1126</v>
      </c>
      <c r="C33052">
        <v>138</v>
      </c>
      <c r="D33052" t="s">
        <v>625</v>
      </c>
      <c r="E33052" t="s">
        <v>408</v>
      </c>
      <c r="F33052" t="s">
        <v>121</v>
      </c>
      <c r="G33052" t="s">
        <v>140</v>
      </c>
    </row>
    <row r="33053" spans="1:7" x14ac:dyDescent="0.35">
      <c r="A33053" t="s">
        <v>32</v>
      </c>
      <c r="B33053" t="s">
        <v>1127</v>
      </c>
      <c r="C33053">
        <v>163</v>
      </c>
      <c r="D33053" t="s">
        <v>246</v>
      </c>
      <c r="E33053" t="s">
        <v>536</v>
      </c>
      <c r="F33053" t="s">
        <v>952</v>
      </c>
      <c r="G33053" t="s">
        <v>1016</v>
      </c>
    </row>
    <row r="33054" spans="1:7" x14ac:dyDescent="0.35">
      <c r="A33054" t="s">
        <v>32</v>
      </c>
      <c r="B33054" t="s">
        <v>339</v>
      </c>
      <c r="C33054">
        <v>17</v>
      </c>
      <c r="D33054" t="s">
        <v>553</v>
      </c>
      <c r="E33054" t="s">
        <v>395</v>
      </c>
      <c r="F33054" t="s">
        <v>1095</v>
      </c>
      <c r="G33054" t="s">
        <v>1010</v>
      </c>
    </row>
    <row r="33056" spans="1:7" x14ac:dyDescent="0.35">
      <c r="A33056" t="s">
        <v>2341</v>
      </c>
    </row>
    <row r="33057" spans="1:7" x14ac:dyDescent="0.35">
      <c r="A33057" t="s">
        <v>2</v>
      </c>
      <c r="B33057" t="s">
        <v>1141</v>
      </c>
      <c r="C33057" t="s">
        <v>3</v>
      </c>
      <c r="D33057" t="s">
        <v>1133</v>
      </c>
      <c r="E33057" t="s">
        <v>85</v>
      </c>
      <c r="F33057" t="s">
        <v>86</v>
      </c>
      <c r="G33057" t="s">
        <v>136</v>
      </c>
    </row>
    <row r="33058" spans="1:7" x14ac:dyDescent="0.35">
      <c r="A33058" t="s">
        <v>8</v>
      </c>
      <c r="B33058" t="s">
        <v>1129</v>
      </c>
      <c r="C33058">
        <v>10</v>
      </c>
      <c r="D33058" t="s">
        <v>269</v>
      </c>
      <c r="E33058" t="s">
        <v>779</v>
      </c>
      <c r="F33058" t="s">
        <v>490</v>
      </c>
      <c r="G33058" t="s">
        <v>140</v>
      </c>
    </row>
    <row r="33059" spans="1:7" x14ac:dyDescent="0.35">
      <c r="A33059" t="s">
        <v>8</v>
      </c>
      <c r="B33059" t="s">
        <v>1130</v>
      </c>
      <c r="C33059">
        <v>3</v>
      </c>
      <c r="D33059" t="s">
        <v>140</v>
      </c>
      <c r="E33059" t="s">
        <v>419</v>
      </c>
      <c r="F33059" t="s">
        <v>418</v>
      </c>
      <c r="G33059" t="s">
        <v>140</v>
      </c>
    </row>
    <row r="33060" spans="1:7" x14ac:dyDescent="0.35">
      <c r="A33060" t="s">
        <v>8</v>
      </c>
      <c r="B33060" t="s">
        <v>1131</v>
      </c>
      <c r="C33060">
        <v>6</v>
      </c>
      <c r="D33060" t="s">
        <v>140</v>
      </c>
      <c r="E33060" t="s">
        <v>450</v>
      </c>
      <c r="F33060" t="s">
        <v>451</v>
      </c>
      <c r="G33060" t="s">
        <v>140</v>
      </c>
    </row>
    <row r="33061" spans="1:7" x14ac:dyDescent="0.35">
      <c r="A33061" t="s">
        <v>9</v>
      </c>
      <c r="B33061" t="s">
        <v>1129</v>
      </c>
      <c r="C33061">
        <v>2</v>
      </c>
      <c r="D33061" t="s">
        <v>140</v>
      </c>
      <c r="E33061" t="s">
        <v>177</v>
      </c>
      <c r="F33061" t="s">
        <v>140</v>
      </c>
      <c r="G33061" t="s">
        <v>140</v>
      </c>
    </row>
    <row r="33062" spans="1:7" x14ac:dyDescent="0.35">
      <c r="A33062" t="s">
        <v>10</v>
      </c>
      <c r="B33062" t="s">
        <v>1129</v>
      </c>
      <c r="C33062">
        <v>7</v>
      </c>
      <c r="D33062" t="s">
        <v>402</v>
      </c>
      <c r="E33062" t="s">
        <v>699</v>
      </c>
      <c r="F33062" t="s">
        <v>365</v>
      </c>
      <c r="G33062" t="s">
        <v>140</v>
      </c>
    </row>
    <row r="33063" spans="1:7" x14ac:dyDescent="0.35">
      <c r="A33063" t="s">
        <v>10</v>
      </c>
      <c r="B33063" t="s">
        <v>1131</v>
      </c>
      <c r="C33063">
        <v>1</v>
      </c>
      <c r="D33063" t="s">
        <v>140</v>
      </c>
      <c r="E33063" t="s">
        <v>140</v>
      </c>
      <c r="F33063" t="s">
        <v>177</v>
      </c>
      <c r="G33063" t="s">
        <v>140</v>
      </c>
    </row>
    <row r="33064" spans="1:7" x14ac:dyDescent="0.35">
      <c r="A33064" t="s">
        <v>11</v>
      </c>
      <c r="B33064" t="s">
        <v>1129</v>
      </c>
      <c r="C33064">
        <v>6</v>
      </c>
      <c r="D33064" t="s">
        <v>495</v>
      </c>
      <c r="E33064" t="s">
        <v>374</v>
      </c>
      <c r="F33064" t="s">
        <v>399</v>
      </c>
      <c r="G33064" t="s">
        <v>140</v>
      </c>
    </row>
    <row r="33065" spans="1:7" x14ac:dyDescent="0.35">
      <c r="A33065" t="s">
        <v>12</v>
      </c>
      <c r="B33065" t="s">
        <v>1129</v>
      </c>
      <c r="C33065">
        <v>26</v>
      </c>
      <c r="D33065" t="s">
        <v>826</v>
      </c>
      <c r="E33065" t="s">
        <v>765</v>
      </c>
      <c r="F33065" t="s">
        <v>455</v>
      </c>
      <c r="G33065" t="s">
        <v>140</v>
      </c>
    </row>
    <row r="33066" spans="1:7" x14ac:dyDescent="0.35">
      <c r="A33066" t="s">
        <v>12</v>
      </c>
      <c r="B33066" t="s">
        <v>1130</v>
      </c>
      <c r="C33066">
        <v>3</v>
      </c>
      <c r="D33066" t="s">
        <v>1065</v>
      </c>
      <c r="E33066" t="s">
        <v>820</v>
      </c>
      <c r="F33066" t="s">
        <v>820</v>
      </c>
      <c r="G33066" t="s">
        <v>140</v>
      </c>
    </row>
    <row r="33067" spans="1:7" x14ac:dyDescent="0.35">
      <c r="A33067" t="s">
        <v>12</v>
      </c>
      <c r="B33067" t="s">
        <v>1131</v>
      </c>
      <c r="C33067">
        <v>4</v>
      </c>
      <c r="D33067" t="s">
        <v>140</v>
      </c>
      <c r="E33067" t="s">
        <v>280</v>
      </c>
      <c r="F33067" t="s">
        <v>279</v>
      </c>
      <c r="G33067" t="s">
        <v>140</v>
      </c>
    </row>
    <row r="33068" spans="1:7" x14ac:dyDescent="0.35">
      <c r="A33068" t="s">
        <v>13</v>
      </c>
      <c r="B33068" t="s">
        <v>1129</v>
      </c>
      <c r="C33068">
        <v>6</v>
      </c>
      <c r="D33068" t="s">
        <v>140</v>
      </c>
      <c r="E33068" t="s">
        <v>659</v>
      </c>
      <c r="F33068" t="s">
        <v>658</v>
      </c>
      <c r="G33068" t="s">
        <v>140</v>
      </c>
    </row>
    <row r="33069" spans="1:7" x14ac:dyDescent="0.35">
      <c r="A33069" t="s">
        <v>13</v>
      </c>
      <c r="B33069" t="s">
        <v>1130</v>
      </c>
      <c r="C33069">
        <v>3</v>
      </c>
      <c r="D33069" t="s">
        <v>140</v>
      </c>
      <c r="E33069" t="s">
        <v>177</v>
      </c>
      <c r="F33069" t="s">
        <v>140</v>
      </c>
      <c r="G33069" t="s">
        <v>140</v>
      </c>
    </row>
    <row r="33070" spans="1:7" x14ac:dyDescent="0.35">
      <c r="A33070" t="s">
        <v>13</v>
      </c>
      <c r="B33070" t="s">
        <v>1131</v>
      </c>
      <c r="C33070">
        <v>8</v>
      </c>
      <c r="D33070" t="s">
        <v>805</v>
      </c>
      <c r="E33070" t="s">
        <v>635</v>
      </c>
      <c r="F33070" t="s">
        <v>681</v>
      </c>
      <c r="G33070" t="s">
        <v>140</v>
      </c>
    </row>
    <row r="33071" spans="1:7" x14ac:dyDescent="0.35">
      <c r="A33071" t="s">
        <v>14</v>
      </c>
      <c r="B33071" t="s">
        <v>1129</v>
      </c>
      <c r="C33071">
        <v>14</v>
      </c>
      <c r="D33071" t="s">
        <v>1073</v>
      </c>
      <c r="E33071" t="s">
        <v>452</v>
      </c>
      <c r="F33071" t="s">
        <v>799</v>
      </c>
      <c r="G33071" t="s">
        <v>140</v>
      </c>
    </row>
    <row r="33072" spans="1:7" x14ac:dyDescent="0.35">
      <c r="A33072" t="s">
        <v>14</v>
      </c>
      <c r="B33072" t="s">
        <v>1130</v>
      </c>
      <c r="C33072">
        <v>4</v>
      </c>
      <c r="D33072" t="s">
        <v>140</v>
      </c>
      <c r="E33072" t="s">
        <v>209</v>
      </c>
      <c r="F33072" t="s">
        <v>208</v>
      </c>
      <c r="G33072" t="s">
        <v>140</v>
      </c>
    </row>
    <row r="33073" spans="1:7" x14ac:dyDescent="0.35">
      <c r="A33073" t="s">
        <v>15</v>
      </c>
      <c r="B33073" t="s">
        <v>1129</v>
      </c>
      <c r="C33073">
        <v>14</v>
      </c>
      <c r="D33073" t="s">
        <v>903</v>
      </c>
      <c r="E33073" t="s">
        <v>611</v>
      </c>
      <c r="F33073" t="s">
        <v>214</v>
      </c>
      <c r="G33073" t="s">
        <v>140</v>
      </c>
    </row>
    <row r="33074" spans="1:7" x14ac:dyDescent="0.35">
      <c r="A33074" t="s">
        <v>15</v>
      </c>
      <c r="B33074" t="s">
        <v>1130</v>
      </c>
      <c r="C33074">
        <v>3</v>
      </c>
      <c r="D33074" t="s">
        <v>140</v>
      </c>
      <c r="E33074" t="s">
        <v>177</v>
      </c>
      <c r="F33074" t="s">
        <v>140</v>
      </c>
      <c r="G33074" t="s">
        <v>140</v>
      </c>
    </row>
    <row r="33075" spans="1:7" x14ac:dyDescent="0.35">
      <c r="A33075" t="s">
        <v>15</v>
      </c>
      <c r="B33075" t="s">
        <v>1131</v>
      </c>
      <c r="C33075">
        <v>1</v>
      </c>
      <c r="D33075" t="s">
        <v>140</v>
      </c>
      <c r="E33075" t="s">
        <v>177</v>
      </c>
      <c r="F33075" t="s">
        <v>140</v>
      </c>
      <c r="G33075" t="s">
        <v>140</v>
      </c>
    </row>
    <row r="33076" spans="1:7" x14ac:dyDescent="0.35">
      <c r="A33076" t="s">
        <v>16</v>
      </c>
      <c r="B33076" t="s">
        <v>1129</v>
      </c>
      <c r="C33076">
        <v>5</v>
      </c>
      <c r="D33076" t="s">
        <v>611</v>
      </c>
      <c r="E33076" t="s">
        <v>814</v>
      </c>
      <c r="F33076" t="s">
        <v>371</v>
      </c>
      <c r="G33076" t="s">
        <v>140</v>
      </c>
    </row>
    <row r="33077" spans="1:7" x14ac:dyDescent="0.35">
      <c r="A33077" t="s">
        <v>17</v>
      </c>
      <c r="B33077" t="s">
        <v>1129</v>
      </c>
      <c r="C33077">
        <v>8</v>
      </c>
      <c r="D33077" t="s">
        <v>340</v>
      </c>
      <c r="E33077" t="s">
        <v>109</v>
      </c>
      <c r="F33077" t="s">
        <v>54</v>
      </c>
      <c r="G33077" t="s">
        <v>140</v>
      </c>
    </row>
    <row r="33078" spans="1:7" x14ac:dyDescent="0.35">
      <c r="A33078" t="s">
        <v>17</v>
      </c>
      <c r="B33078" t="s">
        <v>1130</v>
      </c>
      <c r="C33078">
        <v>3</v>
      </c>
      <c r="D33078" t="s">
        <v>152</v>
      </c>
      <c r="E33078" t="s">
        <v>101</v>
      </c>
      <c r="F33078" t="s">
        <v>152</v>
      </c>
      <c r="G33078" t="s">
        <v>140</v>
      </c>
    </row>
    <row r="33079" spans="1:7" x14ac:dyDescent="0.35">
      <c r="A33079" t="s">
        <v>18</v>
      </c>
      <c r="B33079" t="s">
        <v>1129</v>
      </c>
      <c r="C33079">
        <v>5</v>
      </c>
      <c r="D33079" t="s">
        <v>140</v>
      </c>
      <c r="E33079" t="s">
        <v>713</v>
      </c>
      <c r="F33079" t="s">
        <v>712</v>
      </c>
      <c r="G33079" t="s">
        <v>140</v>
      </c>
    </row>
    <row r="33080" spans="1:7" x14ac:dyDescent="0.35">
      <c r="A33080" t="s">
        <v>18</v>
      </c>
      <c r="B33080" t="s">
        <v>1130</v>
      </c>
      <c r="C33080">
        <v>1</v>
      </c>
      <c r="D33080" t="s">
        <v>140</v>
      </c>
      <c r="E33080" t="s">
        <v>177</v>
      </c>
      <c r="F33080" t="s">
        <v>140</v>
      </c>
      <c r="G33080" t="s">
        <v>140</v>
      </c>
    </row>
    <row r="33081" spans="1:7" x14ac:dyDescent="0.35">
      <c r="A33081" t="s">
        <v>18</v>
      </c>
      <c r="B33081" t="s">
        <v>1131</v>
      </c>
      <c r="C33081">
        <v>4</v>
      </c>
      <c r="D33081" t="s">
        <v>140</v>
      </c>
      <c r="E33081" t="s">
        <v>113</v>
      </c>
      <c r="F33081" t="s">
        <v>114</v>
      </c>
      <c r="G33081" t="s">
        <v>140</v>
      </c>
    </row>
    <row r="33082" spans="1:7" x14ac:dyDescent="0.35">
      <c r="A33082" t="s">
        <v>19</v>
      </c>
      <c r="B33082" t="s">
        <v>1129</v>
      </c>
      <c r="C33082">
        <v>2</v>
      </c>
      <c r="D33082" t="s">
        <v>140</v>
      </c>
      <c r="E33082" t="s">
        <v>140</v>
      </c>
      <c r="F33082" t="s">
        <v>177</v>
      </c>
      <c r="G33082" t="s">
        <v>140</v>
      </c>
    </row>
    <row r="33083" spans="1:7" x14ac:dyDescent="0.35">
      <c r="A33083" t="s">
        <v>19</v>
      </c>
      <c r="B33083" t="s">
        <v>1130</v>
      </c>
      <c r="C33083">
        <v>2</v>
      </c>
      <c r="D33083" t="s">
        <v>140</v>
      </c>
      <c r="E33083" t="s">
        <v>851</v>
      </c>
      <c r="F33083" t="s">
        <v>850</v>
      </c>
      <c r="G33083" t="s">
        <v>140</v>
      </c>
    </row>
    <row r="33084" spans="1:7" x14ac:dyDescent="0.35">
      <c r="A33084" t="s">
        <v>19</v>
      </c>
      <c r="B33084" t="s">
        <v>1131</v>
      </c>
      <c r="C33084">
        <v>3</v>
      </c>
      <c r="D33084" t="s">
        <v>140</v>
      </c>
      <c r="E33084" t="s">
        <v>195</v>
      </c>
      <c r="F33084" t="s">
        <v>196</v>
      </c>
      <c r="G33084" t="s">
        <v>140</v>
      </c>
    </row>
    <row r="33085" spans="1:7" x14ac:dyDescent="0.35">
      <c r="A33085" t="s">
        <v>20</v>
      </c>
      <c r="B33085" t="s">
        <v>1129</v>
      </c>
      <c r="C33085">
        <v>8</v>
      </c>
      <c r="D33085" t="s">
        <v>192</v>
      </c>
      <c r="E33085" t="s">
        <v>873</v>
      </c>
      <c r="F33085" t="s">
        <v>1053</v>
      </c>
      <c r="G33085" t="s">
        <v>140</v>
      </c>
    </row>
    <row r="33086" spans="1:7" x14ac:dyDescent="0.35">
      <c r="A33086" t="s">
        <v>20</v>
      </c>
      <c r="B33086" t="s">
        <v>1130</v>
      </c>
      <c r="C33086">
        <v>4</v>
      </c>
      <c r="D33086" t="s">
        <v>140</v>
      </c>
      <c r="E33086" t="s">
        <v>823</v>
      </c>
      <c r="F33086" t="s">
        <v>786</v>
      </c>
      <c r="G33086" t="s">
        <v>140</v>
      </c>
    </row>
    <row r="33087" spans="1:7" x14ac:dyDescent="0.35">
      <c r="A33087" t="s">
        <v>20</v>
      </c>
      <c r="B33087" t="s">
        <v>1131</v>
      </c>
      <c r="C33087">
        <v>8</v>
      </c>
      <c r="D33087" t="s">
        <v>140</v>
      </c>
      <c r="E33087" t="s">
        <v>291</v>
      </c>
      <c r="F33087" t="s">
        <v>533</v>
      </c>
      <c r="G33087" t="s">
        <v>140</v>
      </c>
    </row>
    <row r="33088" spans="1:7" x14ac:dyDescent="0.35">
      <c r="A33088" t="s">
        <v>21</v>
      </c>
      <c r="B33088" t="s">
        <v>1129</v>
      </c>
      <c r="C33088">
        <v>13</v>
      </c>
      <c r="D33088" t="s">
        <v>99</v>
      </c>
      <c r="E33088" t="s">
        <v>561</v>
      </c>
      <c r="F33088" t="s">
        <v>518</v>
      </c>
      <c r="G33088" t="s">
        <v>140</v>
      </c>
    </row>
    <row r="33089" spans="1:7" x14ac:dyDescent="0.35">
      <c r="A33089" t="s">
        <v>21</v>
      </c>
      <c r="B33089" t="s">
        <v>1130</v>
      </c>
      <c r="C33089">
        <v>1</v>
      </c>
      <c r="D33089" t="s">
        <v>140</v>
      </c>
      <c r="E33089" t="s">
        <v>140</v>
      </c>
      <c r="F33089" t="s">
        <v>177</v>
      </c>
      <c r="G33089" t="s">
        <v>140</v>
      </c>
    </row>
    <row r="33090" spans="1:7" x14ac:dyDescent="0.35">
      <c r="A33090" t="s">
        <v>21</v>
      </c>
      <c r="B33090" t="s">
        <v>1131</v>
      </c>
      <c r="C33090">
        <v>5</v>
      </c>
      <c r="D33090" t="s">
        <v>140</v>
      </c>
      <c r="E33090" t="s">
        <v>616</v>
      </c>
      <c r="F33090" t="s">
        <v>615</v>
      </c>
      <c r="G33090" t="s">
        <v>140</v>
      </c>
    </row>
    <row r="33091" spans="1:7" x14ac:dyDescent="0.35">
      <c r="A33091" t="s">
        <v>22</v>
      </c>
      <c r="B33091" t="s">
        <v>1129</v>
      </c>
      <c r="C33091">
        <v>7</v>
      </c>
      <c r="D33091" t="s">
        <v>1053</v>
      </c>
      <c r="E33091" t="s">
        <v>925</v>
      </c>
      <c r="F33091" t="s">
        <v>354</v>
      </c>
      <c r="G33091" t="s">
        <v>140</v>
      </c>
    </row>
    <row r="33092" spans="1:7" x14ac:dyDescent="0.35">
      <c r="A33092" t="s">
        <v>22</v>
      </c>
      <c r="B33092" t="s">
        <v>1130</v>
      </c>
      <c r="C33092">
        <v>1</v>
      </c>
      <c r="D33092" t="s">
        <v>140</v>
      </c>
      <c r="E33092" t="s">
        <v>177</v>
      </c>
      <c r="F33092" t="s">
        <v>140</v>
      </c>
      <c r="G33092" t="s">
        <v>140</v>
      </c>
    </row>
    <row r="33093" spans="1:7" x14ac:dyDescent="0.35">
      <c r="A33093" t="s">
        <v>23</v>
      </c>
      <c r="B33093" t="s">
        <v>1129</v>
      </c>
      <c r="C33093">
        <v>9</v>
      </c>
      <c r="D33093" t="s">
        <v>105</v>
      </c>
      <c r="E33093" t="s">
        <v>735</v>
      </c>
      <c r="F33093" t="s">
        <v>836</v>
      </c>
      <c r="G33093" t="s">
        <v>140</v>
      </c>
    </row>
    <row r="33094" spans="1:7" x14ac:dyDescent="0.35">
      <c r="A33094" t="s">
        <v>23</v>
      </c>
      <c r="B33094" t="s">
        <v>1130</v>
      </c>
      <c r="C33094">
        <v>1</v>
      </c>
      <c r="D33094" t="s">
        <v>140</v>
      </c>
      <c r="E33094" t="s">
        <v>140</v>
      </c>
      <c r="F33094" t="s">
        <v>177</v>
      </c>
      <c r="G33094" t="s">
        <v>140</v>
      </c>
    </row>
    <row r="33095" spans="1:7" x14ac:dyDescent="0.35">
      <c r="A33095" t="s">
        <v>23</v>
      </c>
      <c r="B33095" t="s">
        <v>1131</v>
      </c>
      <c r="C33095">
        <v>12</v>
      </c>
      <c r="D33095" t="s">
        <v>140</v>
      </c>
      <c r="E33095" t="s">
        <v>419</v>
      </c>
      <c r="F33095" t="s">
        <v>418</v>
      </c>
      <c r="G33095" t="s">
        <v>140</v>
      </c>
    </row>
    <row r="33096" spans="1:7" x14ac:dyDescent="0.35">
      <c r="A33096" t="s">
        <v>24</v>
      </c>
      <c r="B33096" t="s">
        <v>1129</v>
      </c>
      <c r="C33096">
        <v>19</v>
      </c>
      <c r="D33096" t="s">
        <v>623</v>
      </c>
      <c r="E33096" t="s">
        <v>431</v>
      </c>
      <c r="F33096" t="s">
        <v>418</v>
      </c>
      <c r="G33096" t="s">
        <v>140</v>
      </c>
    </row>
    <row r="33097" spans="1:7" x14ac:dyDescent="0.35">
      <c r="A33097" t="s">
        <v>24</v>
      </c>
      <c r="B33097" t="s">
        <v>1130</v>
      </c>
      <c r="C33097">
        <v>1</v>
      </c>
      <c r="D33097" t="s">
        <v>140</v>
      </c>
      <c r="E33097" t="s">
        <v>177</v>
      </c>
      <c r="F33097" t="s">
        <v>140</v>
      </c>
      <c r="G33097" t="s">
        <v>140</v>
      </c>
    </row>
    <row r="33098" spans="1:7" x14ac:dyDescent="0.35">
      <c r="A33098" t="s">
        <v>25</v>
      </c>
      <c r="B33098" t="s">
        <v>1129</v>
      </c>
      <c r="C33098">
        <v>8</v>
      </c>
      <c r="D33098" t="s">
        <v>517</v>
      </c>
      <c r="E33098" t="s">
        <v>972</v>
      </c>
      <c r="F33098" t="s">
        <v>140</v>
      </c>
      <c r="G33098" t="s">
        <v>517</v>
      </c>
    </row>
    <row r="33099" spans="1:7" x14ac:dyDescent="0.35">
      <c r="A33099" t="s">
        <v>25</v>
      </c>
      <c r="B33099" t="s">
        <v>1131</v>
      </c>
      <c r="C33099">
        <v>1</v>
      </c>
      <c r="D33099" t="s">
        <v>177</v>
      </c>
      <c r="E33099" t="s">
        <v>140</v>
      </c>
      <c r="F33099" t="s">
        <v>140</v>
      </c>
      <c r="G33099" t="s">
        <v>140</v>
      </c>
    </row>
    <row r="33100" spans="1:7" x14ac:dyDescent="0.35">
      <c r="A33100" t="s">
        <v>26</v>
      </c>
      <c r="B33100" t="s">
        <v>1129</v>
      </c>
      <c r="C33100">
        <v>6</v>
      </c>
      <c r="D33100" t="s">
        <v>526</v>
      </c>
      <c r="E33100" t="s">
        <v>799</v>
      </c>
      <c r="F33100" t="s">
        <v>671</v>
      </c>
      <c r="G33100" t="s">
        <v>140</v>
      </c>
    </row>
    <row r="33101" spans="1:7" x14ac:dyDescent="0.35">
      <c r="A33101" t="s">
        <v>26</v>
      </c>
      <c r="B33101" t="s">
        <v>1130</v>
      </c>
      <c r="C33101">
        <v>2</v>
      </c>
      <c r="D33101" t="s">
        <v>140</v>
      </c>
      <c r="E33101" t="s">
        <v>835</v>
      </c>
      <c r="F33101" t="s">
        <v>836</v>
      </c>
      <c r="G33101" t="s">
        <v>140</v>
      </c>
    </row>
    <row r="33102" spans="1:7" x14ac:dyDescent="0.35">
      <c r="A33102" t="s">
        <v>26</v>
      </c>
      <c r="B33102" t="s">
        <v>1131</v>
      </c>
      <c r="C33102">
        <v>1</v>
      </c>
      <c r="D33102" t="s">
        <v>140</v>
      </c>
      <c r="E33102" t="s">
        <v>177</v>
      </c>
      <c r="F33102" t="s">
        <v>140</v>
      </c>
      <c r="G33102" t="s">
        <v>140</v>
      </c>
    </row>
    <row r="33103" spans="1:7" x14ac:dyDescent="0.35">
      <c r="A33103" t="s">
        <v>27</v>
      </c>
      <c r="B33103" t="s">
        <v>1129</v>
      </c>
      <c r="C33103">
        <v>2</v>
      </c>
      <c r="D33103" t="s">
        <v>140</v>
      </c>
      <c r="E33103" t="s">
        <v>703</v>
      </c>
      <c r="F33103" t="s">
        <v>702</v>
      </c>
      <c r="G33103" t="s">
        <v>140</v>
      </c>
    </row>
    <row r="33104" spans="1:7" x14ac:dyDescent="0.35">
      <c r="A33104" t="s">
        <v>27</v>
      </c>
      <c r="B33104" t="s">
        <v>1130</v>
      </c>
      <c r="C33104">
        <v>1</v>
      </c>
      <c r="D33104" t="s">
        <v>140</v>
      </c>
      <c r="E33104" t="s">
        <v>177</v>
      </c>
      <c r="F33104" t="s">
        <v>140</v>
      </c>
      <c r="G33104" t="s">
        <v>140</v>
      </c>
    </row>
    <row r="33105" spans="1:7" x14ac:dyDescent="0.35">
      <c r="A33105" t="s">
        <v>28</v>
      </c>
      <c r="B33105" t="s">
        <v>1129</v>
      </c>
      <c r="C33105">
        <v>8</v>
      </c>
      <c r="D33105" t="s">
        <v>125</v>
      </c>
      <c r="E33105" t="s">
        <v>69</v>
      </c>
      <c r="F33105" t="s">
        <v>436</v>
      </c>
      <c r="G33105" t="s">
        <v>140</v>
      </c>
    </row>
    <row r="33106" spans="1:7" x14ac:dyDescent="0.35">
      <c r="A33106" t="s">
        <v>28</v>
      </c>
      <c r="B33106" t="s">
        <v>1130</v>
      </c>
      <c r="C33106">
        <v>2</v>
      </c>
      <c r="D33106" t="s">
        <v>140</v>
      </c>
      <c r="E33106" t="s">
        <v>544</v>
      </c>
      <c r="F33106" t="s">
        <v>545</v>
      </c>
      <c r="G33106" t="s">
        <v>140</v>
      </c>
    </row>
    <row r="33107" spans="1:7" x14ac:dyDescent="0.35">
      <c r="A33107" t="s">
        <v>28</v>
      </c>
      <c r="B33107" t="s">
        <v>1131</v>
      </c>
      <c r="C33107">
        <v>1</v>
      </c>
      <c r="D33107" t="s">
        <v>140</v>
      </c>
      <c r="E33107" t="s">
        <v>140</v>
      </c>
      <c r="F33107" t="s">
        <v>177</v>
      </c>
      <c r="G33107" t="s">
        <v>140</v>
      </c>
    </row>
    <row r="33108" spans="1:7" x14ac:dyDescent="0.35">
      <c r="A33108" t="s">
        <v>29</v>
      </c>
      <c r="B33108" t="s">
        <v>1129</v>
      </c>
      <c r="C33108">
        <v>1</v>
      </c>
      <c r="D33108" t="s">
        <v>140</v>
      </c>
      <c r="E33108" t="s">
        <v>140</v>
      </c>
      <c r="F33108" t="s">
        <v>177</v>
      </c>
      <c r="G33108" t="s">
        <v>140</v>
      </c>
    </row>
    <row r="33109" spans="1:7" x14ac:dyDescent="0.35">
      <c r="A33109" t="s">
        <v>29</v>
      </c>
      <c r="B33109" t="s">
        <v>1130</v>
      </c>
      <c r="C33109">
        <v>2</v>
      </c>
      <c r="D33109" t="s">
        <v>140</v>
      </c>
      <c r="E33109" t="s">
        <v>721</v>
      </c>
      <c r="F33109" t="s">
        <v>720</v>
      </c>
      <c r="G33109" t="s">
        <v>140</v>
      </c>
    </row>
    <row r="33110" spans="1:7" x14ac:dyDescent="0.35">
      <c r="A33110" t="s">
        <v>30</v>
      </c>
      <c r="B33110" t="s">
        <v>1129</v>
      </c>
      <c r="C33110">
        <v>3</v>
      </c>
      <c r="D33110" t="s">
        <v>140</v>
      </c>
      <c r="E33110" t="s">
        <v>608</v>
      </c>
      <c r="F33110" t="s">
        <v>609</v>
      </c>
      <c r="G33110" t="s">
        <v>140</v>
      </c>
    </row>
    <row r="33111" spans="1:7" x14ac:dyDescent="0.35">
      <c r="A33111" t="s">
        <v>30</v>
      </c>
      <c r="B33111" t="s">
        <v>1130</v>
      </c>
      <c r="C33111">
        <v>1</v>
      </c>
      <c r="D33111" t="s">
        <v>140</v>
      </c>
      <c r="E33111" t="s">
        <v>177</v>
      </c>
      <c r="F33111" t="s">
        <v>140</v>
      </c>
      <c r="G33111" t="s">
        <v>140</v>
      </c>
    </row>
    <row r="33112" spans="1:7" x14ac:dyDescent="0.35">
      <c r="A33112" t="s">
        <v>30</v>
      </c>
      <c r="B33112" t="s">
        <v>1131</v>
      </c>
      <c r="C33112">
        <v>1</v>
      </c>
      <c r="D33112" t="s">
        <v>140</v>
      </c>
      <c r="E33112" t="s">
        <v>177</v>
      </c>
      <c r="F33112" t="s">
        <v>140</v>
      </c>
      <c r="G33112" t="s">
        <v>140</v>
      </c>
    </row>
    <row r="33113" spans="1:7" x14ac:dyDescent="0.35">
      <c r="A33113" t="s">
        <v>31</v>
      </c>
      <c r="B33113" t="s">
        <v>1129</v>
      </c>
      <c r="C33113">
        <v>13</v>
      </c>
      <c r="D33113" t="s">
        <v>140</v>
      </c>
      <c r="E33113" t="s">
        <v>909</v>
      </c>
      <c r="F33113" t="s">
        <v>651</v>
      </c>
      <c r="G33113" t="s">
        <v>1004</v>
      </c>
    </row>
    <row r="33114" spans="1:7" x14ac:dyDescent="0.35">
      <c r="A33114" t="s">
        <v>31</v>
      </c>
      <c r="B33114" t="s">
        <v>1130</v>
      </c>
      <c r="C33114">
        <v>7</v>
      </c>
      <c r="D33114" t="s">
        <v>471</v>
      </c>
      <c r="E33114" t="s">
        <v>820</v>
      </c>
      <c r="F33114" t="s">
        <v>582</v>
      </c>
      <c r="G33114" t="s">
        <v>140</v>
      </c>
    </row>
    <row r="33115" spans="1:7" x14ac:dyDescent="0.35">
      <c r="A33115" t="s">
        <v>31</v>
      </c>
      <c r="B33115" t="s">
        <v>1131</v>
      </c>
      <c r="C33115">
        <v>15</v>
      </c>
      <c r="D33115" t="s">
        <v>140</v>
      </c>
      <c r="E33115" t="s">
        <v>488</v>
      </c>
      <c r="F33115" t="s">
        <v>489</v>
      </c>
      <c r="G33115" t="s">
        <v>140</v>
      </c>
    </row>
    <row r="33116" spans="1:7" x14ac:dyDescent="0.35">
      <c r="A33116" t="s">
        <v>32</v>
      </c>
      <c r="B33116" t="s">
        <v>1129</v>
      </c>
      <c r="C33116">
        <v>202</v>
      </c>
      <c r="D33116" t="s">
        <v>187</v>
      </c>
      <c r="E33116" t="s">
        <v>482</v>
      </c>
      <c r="F33116" t="s">
        <v>69</v>
      </c>
      <c r="G33116" t="s">
        <v>1010</v>
      </c>
    </row>
    <row r="33117" spans="1:7" x14ac:dyDescent="0.35">
      <c r="A33117" t="s">
        <v>32</v>
      </c>
      <c r="B33117" t="s">
        <v>1130</v>
      </c>
      <c r="C33117">
        <v>45</v>
      </c>
      <c r="D33117" t="s">
        <v>1023</v>
      </c>
      <c r="E33117" t="s">
        <v>276</v>
      </c>
      <c r="F33117" t="s">
        <v>724</v>
      </c>
      <c r="G33117" t="s">
        <v>140</v>
      </c>
    </row>
    <row r="33118" spans="1:7" x14ac:dyDescent="0.35">
      <c r="A33118" t="s">
        <v>32</v>
      </c>
      <c r="B33118" t="s">
        <v>1131</v>
      </c>
      <c r="C33118">
        <v>71</v>
      </c>
      <c r="D33118" t="s">
        <v>950</v>
      </c>
      <c r="E33118" t="s">
        <v>377</v>
      </c>
      <c r="F33118" t="s">
        <v>381</v>
      </c>
      <c r="G33118" t="s">
        <v>140</v>
      </c>
    </row>
    <row r="33120" spans="1:7" x14ac:dyDescent="0.35">
      <c r="A33120" t="s">
        <v>2342</v>
      </c>
    </row>
    <row r="33121" spans="1:7" x14ac:dyDescent="0.35">
      <c r="A33121" t="s">
        <v>2</v>
      </c>
      <c r="B33121" t="s">
        <v>1150</v>
      </c>
      <c r="C33121" t="s">
        <v>3</v>
      </c>
      <c r="D33121" t="s">
        <v>85</v>
      </c>
      <c r="E33121" t="s">
        <v>86</v>
      </c>
      <c r="F33121" t="s">
        <v>1133</v>
      </c>
      <c r="G33121" t="s">
        <v>136</v>
      </c>
    </row>
    <row r="33122" spans="1:7" x14ac:dyDescent="0.35">
      <c r="A33122" t="s">
        <v>8</v>
      </c>
      <c r="B33122" t="s">
        <v>1151</v>
      </c>
      <c r="C33122">
        <v>12</v>
      </c>
      <c r="D33122" t="s">
        <v>793</v>
      </c>
      <c r="E33122" t="s">
        <v>810</v>
      </c>
      <c r="F33122" t="s">
        <v>919</v>
      </c>
      <c r="G33122" t="s">
        <v>140</v>
      </c>
    </row>
    <row r="33123" spans="1:7" x14ac:dyDescent="0.35">
      <c r="A33123" t="s">
        <v>8</v>
      </c>
      <c r="B33123" t="s">
        <v>1152</v>
      </c>
      <c r="C33123">
        <v>6</v>
      </c>
      <c r="D33123" t="s">
        <v>619</v>
      </c>
      <c r="E33123" t="s">
        <v>518</v>
      </c>
      <c r="F33123" t="s">
        <v>394</v>
      </c>
      <c r="G33123" t="s">
        <v>140</v>
      </c>
    </row>
    <row r="33124" spans="1:7" x14ac:dyDescent="0.35">
      <c r="A33124" t="s">
        <v>8</v>
      </c>
      <c r="B33124" t="s">
        <v>339</v>
      </c>
      <c r="C33124">
        <v>1</v>
      </c>
      <c r="D33124" t="s">
        <v>177</v>
      </c>
      <c r="E33124" t="s">
        <v>140</v>
      </c>
      <c r="F33124" t="s">
        <v>140</v>
      </c>
      <c r="G33124" t="s">
        <v>140</v>
      </c>
    </row>
    <row r="33125" spans="1:7" x14ac:dyDescent="0.35">
      <c r="A33125" t="s">
        <v>9</v>
      </c>
      <c r="B33125" t="s">
        <v>1151</v>
      </c>
      <c r="C33125">
        <v>1</v>
      </c>
      <c r="D33125" t="s">
        <v>177</v>
      </c>
      <c r="E33125" t="s">
        <v>140</v>
      </c>
      <c r="F33125" t="s">
        <v>140</v>
      </c>
      <c r="G33125" t="s">
        <v>140</v>
      </c>
    </row>
    <row r="33126" spans="1:7" x14ac:dyDescent="0.35">
      <c r="A33126" t="s">
        <v>9</v>
      </c>
      <c r="B33126" t="s">
        <v>1152</v>
      </c>
      <c r="C33126">
        <v>1</v>
      </c>
      <c r="D33126" t="s">
        <v>177</v>
      </c>
      <c r="E33126" t="s">
        <v>140</v>
      </c>
      <c r="F33126" t="s">
        <v>140</v>
      </c>
      <c r="G33126" t="s">
        <v>140</v>
      </c>
    </row>
    <row r="33127" spans="1:7" x14ac:dyDescent="0.35">
      <c r="A33127" t="s">
        <v>10</v>
      </c>
      <c r="B33127" t="s">
        <v>1151</v>
      </c>
      <c r="C33127">
        <v>6</v>
      </c>
      <c r="D33127" t="s">
        <v>766</v>
      </c>
      <c r="E33127" t="s">
        <v>880</v>
      </c>
      <c r="F33127" t="s">
        <v>606</v>
      </c>
      <c r="G33127" t="s">
        <v>140</v>
      </c>
    </row>
    <row r="33128" spans="1:7" x14ac:dyDescent="0.35">
      <c r="A33128" t="s">
        <v>10</v>
      </c>
      <c r="B33128" t="s">
        <v>339</v>
      </c>
      <c r="C33128">
        <v>2</v>
      </c>
      <c r="D33128" t="s">
        <v>377</v>
      </c>
      <c r="E33128" t="s">
        <v>376</v>
      </c>
      <c r="F33128" t="s">
        <v>140</v>
      </c>
      <c r="G33128" t="s">
        <v>140</v>
      </c>
    </row>
    <row r="33129" spans="1:7" x14ac:dyDescent="0.35">
      <c r="A33129" t="s">
        <v>11</v>
      </c>
      <c r="B33129" t="s">
        <v>1151</v>
      </c>
      <c r="C33129">
        <v>3</v>
      </c>
      <c r="D33129" t="s">
        <v>813</v>
      </c>
      <c r="E33129" t="s">
        <v>140</v>
      </c>
      <c r="F33129" t="s">
        <v>814</v>
      </c>
      <c r="G33129" t="s">
        <v>140</v>
      </c>
    </row>
    <row r="33130" spans="1:7" x14ac:dyDescent="0.35">
      <c r="A33130" t="s">
        <v>11</v>
      </c>
      <c r="B33130" t="s">
        <v>1152</v>
      </c>
      <c r="C33130">
        <v>3</v>
      </c>
      <c r="D33130" t="s">
        <v>609</v>
      </c>
      <c r="E33130" t="s">
        <v>608</v>
      </c>
      <c r="F33130" t="s">
        <v>140</v>
      </c>
      <c r="G33130" t="s">
        <v>140</v>
      </c>
    </row>
    <row r="33131" spans="1:7" x14ac:dyDescent="0.35">
      <c r="A33131" t="s">
        <v>12</v>
      </c>
      <c r="B33131" t="s">
        <v>1151</v>
      </c>
      <c r="C33131">
        <v>20</v>
      </c>
      <c r="D33131" t="s">
        <v>544</v>
      </c>
      <c r="E33131" t="s">
        <v>65</v>
      </c>
      <c r="F33131" t="s">
        <v>959</v>
      </c>
      <c r="G33131" t="s">
        <v>140</v>
      </c>
    </row>
    <row r="33132" spans="1:7" x14ac:dyDescent="0.35">
      <c r="A33132" t="s">
        <v>12</v>
      </c>
      <c r="B33132" t="s">
        <v>1152</v>
      </c>
      <c r="C33132">
        <v>8</v>
      </c>
      <c r="D33132" t="s">
        <v>556</v>
      </c>
      <c r="E33132" t="s">
        <v>602</v>
      </c>
      <c r="F33132" t="s">
        <v>952</v>
      </c>
      <c r="G33132" t="s">
        <v>140</v>
      </c>
    </row>
    <row r="33133" spans="1:7" x14ac:dyDescent="0.35">
      <c r="A33133" t="s">
        <v>12</v>
      </c>
      <c r="B33133" t="s">
        <v>339</v>
      </c>
      <c r="C33133">
        <v>5</v>
      </c>
      <c r="D33133" t="s">
        <v>472</v>
      </c>
      <c r="E33133" t="s">
        <v>471</v>
      </c>
      <c r="F33133" t="s">
        <v>140</v>
      </c>
      <c r="G33133" t="s">
        <v>140</v>
      </c>
    </row>
    <row r="33134" spans="1:7" x14ac:dyDescent="0.35">
      <c r="A33134" t="s">
        <v>13</v>
      </c>
      <c r="B33134" t="s">
        <v>1151</v>
      </c>
      <c r="C33134">
        <v>10</v>
      </c>
      <c r="D33134" t="s">
        <v>695</v>
      </c>
      <c r="E33134" t="s">
        <v>607</v>
      </c>
      <c r="F33134" t="s">
        <v>1018</v>
      </c>
      <c r="G33134" t="s">
        <v>140</v>
      </c>
    </row>
    <row r="33135" spans="1:7" x14ac:dyDescent="0.35">
      <c r="A33135" t="s">
        <v>13</v>
      </c>
      <c r="B33135" t="s">
        <v>1152</v>
      </c>
      <c r="C33135">
        <v>3</v>
      </c>
      <c r="D33135" t="s">
        <v>868</v>
      </c>
      <c r="E33135" t="s">
        <v>867</v>
      </c>
      <c r="F33135" t="s">
        <v>140</v>
      </c>
      <c r="G33135" t="s">
        <v>140</v>
      </c>
    </row>
    <row r="33136" spans="1:7" x14ac:dyDescent="0.35">
      <c r="A33136" t="s">
        <v>13</v>
      </c>
      <c r="B33136" t="s">
        <v>339</v>
      </c>
      <c r="C33136">
        <v>4</v>
      </c>
      <c r="D33136" t="s">
        <v>530</v>
      </c>
      <c r="E33136" t="s">
        <v>140</v>
      </c>
      <c r="F33136" t="s">
        <v>529</v>
      </c>
      <c r="G33136" t="s">
        <v>140</v>
      </c>
    </row>
    <row r="33137" spans="1:7" x14ac:dyDescent="0.35">
      <c r="A33137" t="s">
        <v>14</v>
      </c>
      <c r="B33137" t="s">
        <v>1151</v>
      </c>
      <c r="C33137">
        <v>12</v>
      </c>
      <c r="D33137" t="s">
        <v>820</v>
      </c>
      <c r="E33137" t="s">
        <v>417</v>
      </c>
      <c r="F33137" t="s">
        <v>1007</v>
      </c>
      <c r="G33137" t="s">
        <v>140</v>
      </c>
    </row>
    <row r="33138" spans="1:7" x14ac:dyDescent="0.35">
      <c r="A33138" t="s">
        <v>14</v>
      </c>
      <c r="B33138" t="s">
        <v>1152</v>
      </c>
      <c r="C33138">
        <v>6</v>
      </c>
      <c r="D33138" t="s">
        <v>820</v>
      </c>
      <c r="E33138" t="s">
        <v>819</v>
      </c>
      <c r="F33138" t="s">
        <v>140</v>
      </c>
      <c r="G33138" t="s">
        <v>140</v>
      </c>
    </row>
    <row r="33139" spans="1:7" x14ac:dyDescent="0.35">
      <c r="A33139" t="s">
        <v>15</v>
      </c>
      <c r="B33139" t="s">
        <v>1151</v>
      </c>
      <c r="C33139">
        <v>11</v>
      </c>
      <c r="D33139" t="s">
        <v>179</v>
      </c>
      <c r="E33139" t="s">
        <v>180</v>
      </c>
      <c r="F33139" t="s">
        <v>140</v>
      </c>
      <c r="G33139" t="s">
        <v>140</v>
      </c>
    </row>
    <row r="33140" spans="1:7" x14ac:dyDescent="0.35">
      <c r="A33140" t="s">
        <v>15</v>
      </c>
      <c r="B33140" t="s">
        <v>1152</v>
      </c>
      <c r="C33140">
        <v>7</v>
      </c>
      <c r="D33140" t="s">
        <v>347</v>
      </c>
      <c r="E33140" t="s">
        <v>894</v>
      </c>
      <c r="F33140" t="s">
        <v>107</v>
      </c>
      <c r="G33140" t="s">
        <v>140</v>
      </c>
    </row>
    <row r="33141" spans="1:7" x14ac:dyDescent="0.35">
      <c r="A33141" t="s">
        <v>16</v>
      </c>
      <c r="B33141" t="s">
        <v>1151</v>
      </c>
      <c r="C33141">
        <v>3</v>
      </c>
      <c r="D33141" t="s">
        <v>140</v>
      </c>
      <c r="E33141" t="s">
        <v>781</v>
      </c>
      <c r="F33141" t="s">
        <v>780</v>
      </c>
      <c r="G33141" t="s">
        <v>140</v>
      </c>
    </row>
    <row r="33142" spans="1:7" x14ac:dyDescent="0.35">
      <c r="A33142" t="s">
        <v>16</v>
      </c>
      <c r="B33142" t="s">
        <v>1152</v>
      </c>
      <c r="C33142">
        <v>2</v>
      </c>
      <c r="D33142" t="s">
        <v>177</v>
      </c>
      <c r="E33142" t="s">
        <v>140</v>
      </c>
      <c r="F33142" t="s">
        <v>140</v>
      </c>
      <c r="G33142" t="s">
        <v>140</v>
      </c>
    </row>
    <row r="33143" spans="1:7" x14ac:dyDescent="0.35">
      <c r="A33143" t="s">
        <v>17</v>
      </c>
      <c r="B33143" t="s">
        <v>1151</v>
      </c>
      <c r="C33143">
        <v>8</v>
      </c>
      <c r="D33143" t="s">
        <v>140</v>
      </c>
      <c r="E33143" t="s">
        <v>821</v>
      </c>
      <c r="F33143" t="s">
        <v>822</v>
      </c>
      <c r="G33143" t="s">
        <v>140</v>
      </c>
    </row>
    <row r="33144" spans="1:7" x14ac:dyDescent="0.35">
      <c r="A33144" t="s">
        <v>17</v>
      </c>
      <c r="B33144" t="s">
        <v>1152</v>
      </c>
      <c r="C33144">
        <v>3</v>
      </c>
      <c r="D33144" t="s">
        <v>963</v>
      </c>
      <c r="E33144" t="s">
        <v>962</v>
      </c>
      <c r="F33144" t="s">
        <v>140</v>
      </c>
      <c r="G33144" t="s">
        <v>140</v>
      </c>
    </row>
    <row r="33145" spans="1:7" x14ac:dyDescent="0.35">
      <c r="A33145" t="s">
        <v>18</v>
      </c>
      <c r="B33145" t="s">
        <v>1151</v>
      </c>
      <c r="C33145">
        <v>8</v>
      </c>
      <c r="D33145" t="s">
        <v>770</v>
      </c>
      <c r="E33145" t="s">
        <v>771</v>
      </c>
      <c r="F33145" t="s">
        <v>140</v>
      </c>
      <c r="G33145" t="s">
        <v>140</v>
      </c>
    </row>
    <row r="33146" spans="1:7" x14ac:dyDescent="0.35">
      <c r="A33146" t="s">
        <v>18</v>
      </c>
      <c r="B33146" t="s">
        <v>1152</v>
      </c>
      <c r="C33146">
        <v>1</v>
      </c>
      <c r="D33146" t="s">
        <v>140</v>
      </c>
      <c r="E33146" t="s">
        <v>177</v>
      </c>
      <c r="F33146" t="s">
        <v>140</v>
      </c>
      <c r="G33146" t="s">
        <v>140</v>
      </c>
    </row>
    <row r="33147" spans="1:7" x14ac:dyDescent="0.35">
      <c r="A33147" t="s">
        <v>18</v>
      </c>
      <c r="B33147" t="s">
        <v>339</v>
      </c>
      <c r="C33147">
        <v>1</v>
      </c>
      <c r="D33147" t="s">
        <v>140</v>
      </c>
      <c r="E33147" t="s">
        <v>177</v>
      </c>
      <c r="F33147" t="s">
        <v>140</v>
      </c>
      <c r="G33147" t="s">
        <v>140</v>
      </c>
    </row>
    <row r="33148" spans="1:7" x14ac:dyDescent="0.35">
      <c r="A33148" t="s">
        <v>19</v>
      </c>
      <c r="B33148" t="s">
        <v>1151</v>
      </c>
      <c r="C33148">
        <v>5</v>
      </c>
      <c r="D33148" t="s">
        <v>698</v>
      </c>
      <c r="E33148" t="s">
        <v>699</v>
      </c>
      <c r="F33148" t="s">
        <v>140</v>
      </c>
      <c r="G33148" t="s">
        <v>140</v>
      </c>
    </row>
    <row r="33149" spans="1:7" x14ac:dyDescent="0.35">
      <c r="A33149" t="s">
        <v>19</v>
      </c>
      <c r="B33149" t="s">
        <v>1152</v>
      </c>
      <c r="C33149">
        <v>2</v>
      </c>
      <c r="D33149" t="s">
        <v>140</v>
      </c>
      <c r="E33149" t="s">
        <v>177</v>
      </c>
      <c r="F33149" t="s">
        <v>140</v>
      </c>
      <c r="G33149" t="s">
        <v>140</v>
      </c>
    </row>
    <row r="33150" spans="1:7" x14ac:dyDescent="0.35">
      <c r="A33150" t="s">
        <v>20</v>
      </c>
      <c r="B33150" t="s">
        <v>1151</v>
      </c>
      <c r="C33150">
        <v>15</v>
      </c>
      <c r="D33150" t="s">
        <v>409</v>
      </c>
      <c r="E33150" t="s">
        <v>792</v>
      </c>
      <c r="F33150" t="s">
        <v>462</v>
      </c>
      <c r="G33150" t="s">
        <v>140</v>
      </c>
    </row>
    <row r="33151" spans="1:7" x14ac:dyDescent="0.35">
      <c r="A33151" t="s">
        <v>20</v>
      </c>
      <c r="B33151" t="s">
        <v>1152</v>
      </c>
      <c r="C33151">
        <v>2</v>
      </c>
      <c r="D33151" t="s">
        <v>608</v>
      </c>
      <c r="E33151" t="s">
        <v>609</v>
      </c>
      <c r="F33151" t="s">
        <v>140</v>
      </c>
      <c r="G33151" t="s">
        <v>140</v>
      </c>
    </row>
    <row r="33152" spans="1:7" x14ac:dyDescent="0.35">
      <c r="A33152" t="s">
        <v>20</v>
      </c>
      <c r="B33152" t="s">
        <v>339</v>
      </c>
      <c r="C33152">
        <v>3</v>
      </c>
      <c r="D33152" t="s">
        <v>177</v>
      </c>
      <c r="E33152" t="s">
        <v>140</v>
      </c>
      <c r="F33152" t="s">
        <v>140</v>
      </c>
      <c r="G33152" t="s">
        <v>140</v>
      </c>
    </row>
    <row r="33153" spans="1:7" x14ac:dyDescent="0.35">
      <c r="A33153" t="s">
        <v>21</v>
      </c>
      <c r="B33153" t="s">
        <v>1151</v>
      </c>
      <c r="C33153">
        <v>12</v>
      </c>
      <c r="D33153" t="s">
        <v>195</v>
      </c>
      <c r="E33153" t="s">
        <v>467</v>
      </c>
      <c r="F33153" t="s">
        <v>973</v>
      </c>
      <c r="G33153" t="s">
        <v>140</v>
      </c>
    </row>
    <row r="33154" spans="1:7" x14ac:dyDescent="0.35">
      <c r="A33154" t="s">
        <v>21</v>
      </c>
      <c r="B33154" t="s">
        <v>1152</v>
      </c>
      <c r="C33154">
        <v>6</v>
      </c>
      <c r="D33154" t="s">
        <v>195</v>
      </c>
      <c r="E33154" t="s">
        <v>196</v>
      </c>
      <c r="F33154" t="s">
        <v>140</v>
      </c>
      <c r="G33154" t="s">
        <v>140</v>
      </c>
    </row>
    <row r="33155" spans="1:7" x14ac:dyDescent="0.35">
      <c r="A33155" t="s">
        <v>21</v>
      </c>
      <c r="B33155" t="s">
        <v>339</v>
      </c>
      <c r="C33155">
        <v>1</v>
      </c>
      <c r="D33155" t="s">
        <v>140</v>
      </c>
      <c r="E33155" t="s">
        <v>177</v>
      </c>
      <c r="F33155" t="s">
        <v>140</v>
      </c>
      <c r="G33155" t="s">
        <v>140</v>
      </c>
    </row>
    <row r="33156" spans="1:7" x14ac:dyDescent="0.35">
      <c r="A33156" t="s">
        <v>22</v>
      </c>
      <c r="B33156" t="s">
        <v>1151</v>
      </c>
      <c r="C33156">
        <v>5</v>
      </c>
      <c r="D33156" t="s">
        <v>708</v>
      </c>
      <c r="E33156" t="s">
        <v>709</v>
      </c>
      <c r="F33156" t="s">
        <v>140</v>
      </c>
      <c r="G33156" t="s">
        <v>140</v>
      </c>
    </row>
    <row r="33157" spans="1:7" x14ac:dyDescent="0.35">
      <c r="A33157" t="s">
        <v>22</v>
      </c>
      <c r="B33157" t="s">
        <v>1152</v>
      </c>
      <c r="C33157">
        <v>1</v>
      </c>
      <c r="D33157" t="s">
        <v>140</v>
      </c>
      <c r="E33157" t="s">
        <v>140</v>
      </c>
      <c r="F33157" t="s">
        <v>177</v>
      </c>
      <c r="G33157" t="s">
        <v>140</v>
      </c>
    </row>
    <row r="33158" spans="1:7" x14ac:dyDescent="0.35">
      <c r="A33158" t="s">
        <v>22</v>
      </c>
      <c r="B33158" t="s">
        <v>339</v>
      </c>
      <c r="C33158">
        <v>2</v>
      </c>
      <c r="D33158" t="s">
        <v>177</v>
      </c>
      <c r="E33158" t="s">
        <v>140</v>
      </c>
      <c r="F33158" t="s">
        <v>140</v>
      </c>
      <c r="G33158" t="s">
        <v>140</v>
      </c>
    </row>
    <row r="33159" spans="1:7" x14ac:dyDescent="0.35">
      <c r="A33159" t="s">
        <v>23</v>
      </c>
      <c r="B33159" t="s">
        <v>1151</v>
      </c>
      <c r="C33159">
        <v>14</v>
      </c>
      <c r="D33159" t="s">
        <v>434</v>
      </c>
      <c r="E33159" t="s">
        <v>691</v>
      </c>
      <c r="F33159" t="s">
        <v>985</v>
      </c>
      <c r="G33159" t="s">
        <v>140</v>
      </c>
    </row>
    <row r="33160" spans="1:7" x14ac:dyDescent="0.35">
      <c r="A33160" t="s">
        <v>23</v>
      </c>
      <c r="B33160" t="s">
        <v>1152</v>
      </c>
      <c r="C33160">
        <v>5</v>
      </c>
      <c r="D33160" t="s">
        <v>599</v>
      </c>
      <c r="E33160" t="s">
        <v>600</v>
      </c>
      <c r="F33160" t="s">
        <v>140</v>
      </c>
      <c r="G33160" t="s">
        <v>140</v>
      </c>
    </row>
    <row r="33161" spans="1:7" x14ac:dyDescent="0.35">
      <c r="A33161" t="s">
        <v>23</v>
      </c>
      <c r="B33161" t="s">
        <v>339</v>
      </c>
      <c r="C33161">
        <v>3</v>
      </c>
      <c r="D33161" t="s">
        <v>177</v>
      </c>
      <c r="E33161" t="s">
        <v>140</v>
      </c>
      <c r="F33161" t="s">
        <v>140</v>
      </c>
      <c r="G33161" t="s">
        <v>140</v>
      </c>
    </row>
    <row r="33162" spans="1:7" x14ac:dyDescent="0.35">
      <c r="A33162" t="s">
        <v>24</v>
      </c>
      <c r="B33162" t="s">
        <v>1151</v>
      </c>
      <c r="C33162">
        <v>13</v>
      </c>
      <c r="D33162" t="s">
        <v>71</v>
      </c>
      <c r="E33162" t="s">
        <v>731</v>
      </c>
      <c r="F33162" t="s">
        <v>49</v>
      </c>
      <c r="G33162" t="s">
        <v>140</v>
      </c>
    </row>
    <row r="33163" spans="1:7" x14ac:dyDescent="0.35">
      <c r="A33163" t="s">
        <v>24</v>
      </c>
      <c r="B33163" t="s">
        <v>1152</v>
      </c>
      <c r="C33163">
        <v>7</v>
      </c>
      <c r="D33163" t="s">
        <v>815</v>
      </c>
      <c r="E33163" t="s">
        <v>659</v>
      </c>
      <c r="F33163" t="s">
        <v>755</v>
      </c>
      <c r="G33163" t="s">
        <v>140</v>
      </c>
    </row>
    <row r="33164" spans="1:7" x14ac:dyDescent="0.35">
      <c r="A33164" t="s">
        <v>25</v>
      </c>
      <c r="B33164" t="s">
        <v>1151</v>
      </c>
      <c r="C33164">
        <v>9</v>
      </c>
      <c r="D33164" t="s">
        <v>925</v>
      </c>
      <c r="E33164" t="s">
        <v>140</v>
      </c>
      <c r="F33164" t="s">
        <v>975</v>
      </c>
      <c r="G33164" t="s">
        <v>1072</v>
      </c>
    </row>
    <row r="33165" spans="1:7" x14ac:dyDescent="0.35">
      <c r="A33165" t="s">
        <v>26</v>
      </c>
      <c r="B33165" t="s">
        <v>1151</v>
      </c>
      <c r="C33165">
        <v>7</v>
      </c>
      <c r="D33165" t="s">
        <v>579</v>
      </c>
      <c r="E33165" t="s">
        <v>771</v>
      </c>
      <c r="F33165" t="s">
        <v>947</v>
      </c>
      <c r="G33165" t="s">
        <v>140</v>
      </c>
    </row>
    <row r="33166" spans="1:7" x14ac:dyDescent="0.35">
      <c r="A33166" t="s">
        <v>26</v>
      </c>
      <c r="B33166" t="s">
        <v>1152</v>
      </c>
      <c r="C33166">
        <v>1</v>
      </c>
      <c r="D33166" t="s">
        <v>177</v>
      </c>
      <c r="E33166" t="s">
        <v>140</v>
      </c>
      <c r="F33166" t="s">
        <v>140</v>
      </c>
      <c r="G33166" t="s">
        <v>140</v>
      </c>
    </row>
    <row r="33167" spans="1:7" x14ac:dyDescent="0.35">
      <c r="A33167" t="s">
        <v>26</v>
      </c>
      <c r="B33167" t="s">
        <v>339</v>
      </c>
      <c r="C33167">
        <v>1</v>
      </c>
      <c r="D33167" t="s">
        <v>177</v>
      </c>
      <c r="E33167" t="s">
        <v>140</v>
      </c>
      <c r="F33167" t="s">
        <v>140</v>
      </c>
      <c r="G33167" t="s">
        <v>140</v>
      </c>
    </row>
    <row r="33168" spans="1:7" x14ac:dyDescent="0.35">
      <c r="A33168" t="s">
        <v>27</v>
      </c>
      <c r="B33168" t="s">
        <v>1151</v>
      </c>
      <c r="C33168">
        <v>2</v>
      </c>
      <c r="D33168" t="s">
        <v>177</v>
      </c>
      <c r="E33168" t="s">
        <v>140</v>
      </c>
      <c r="F33168" t="s">
        <v>140</v>
      </c>
      <c r="G33168" t="s">
        <v>140</v>
      </c>
    </row>
    <row r="33169" spans="1:7" x14ac:dyDescent="0.35">
      <c r="A33169" t="s">
        <v>27</v>
      </c>
      <c r="B33169" t="s">
        <v>1152</v>
      </c>
      <c r="C33169">
        <v>1</v>
      </c>
      <c r="D33169" t="s">
        <v>140</v>
      </c>
      <c r="E33169" t="s">
        <v>177</v>
      </c>
      <c r="F33169" t="s">
        <v>140</v>
      </c>
      <c r="G33169" t="s">
        <v>140</v>
      </c>
    </row>
    <row r="33170" spans="1:7" x14ac:dyDescent="0.35">
      <c r="A33170" t="s">
        <v>28</v>
      </c>
      <c r="B33170" t="s">
        <v>1151</v>
      </c>
      <c r="C33170">
        <v>7</v>
      </c>
      <c r="D33170" t="s">
        <v>728</v>
      </c>
      <c r="E33170" t="s">
        <v>945</v>
      </c>
      <c r="F33170" t="s">
        <v>140</v>
      </c>
      <c r="G33170" t="s">
        <v>140</v>
      </c>
    </row>
    <row r="33171" spans="1:7" x14ac:dyDescent="0.35">
      <c r="A33171" t="s">
        <v>28</v>
      </c>
      <c r="B33171" t="s">
        <v>1152</v>
      </c>
      <c r="C33171">
        <v>3</v>
      </c>
      <c r="D33171" t="s">
        <v>195</v>
      </c>
      <c r="E33171" t="s">
        <v>140</v>
      </c>
      <c r="F33171" t="s">
        <v>196</v>
      </c>
      <c r="G33171" t="s">
        <v>140</v>
      </c>
    </row>
    <row r="33172" spans="1:7" x14ac:dyDescent="0.35">
      <c r="A33172" t="s">
        <v>28</v>
      </c>
      <c r="B33172" t="s">
        <v>339</v>
      </c>
      <c r="C33172">
        <v>1</v>
      </c>
      <c r="D33172" t="s">
        <v>140</v>
      </c>
      <c r="E33172" t="s">
        <v>177</v>
      </c>
      <c r="F33172" t="s">
        <v>140</v>
      </c>
      <c r="G33172" t="s">
        <v>140</v>
      </c>
    </row>
    <row r="33173" spans="1:7" x14ac:dyDescent="0.35">
      <c r="A33173" t="s">
        <v>29</v>
      </c>
      <c r="B33173" t="s">
        <v>1151</v>
      </c>
      <c r="C33173">
        <v>1</v>
      </c>
      <c r="D33173" t="s">
        <v>177</v>
      </c>
      <c r="E33173" t="s">
        <v>140</v>
      </c>
      <c r="F33173" t="s">
        <v>140</v>
      </c>
      <c r="G33173" t="s">
        <v>140</v>
      </c>
    </row>
    <row r="33174" spans="1:7" x14ac:dyDescent="0.35">
      <c r="A33174" t="s">
        <v>29</v>
      </c>
      <c r="B33174" t="s">
        <v>1152</v>
      </c>
      <c r="C33174">
        <v>1</v>
      </c>
      <c r="D33174" t="s">
        <v>140</v>
      </c>
      <c r="E33174" t="s">
        <v>177</v>
      </c>
      <c r="F33174" t="s">
        <v>140</v>
      </c>
      <c r="G33174" t="s">
        <v>140</v>
      </c>
    </row>
    <row r="33175" spans="1:7" x14ac:dyDescent="0.35">
      <c r="A33175" t="s">
        <v>29</v>
      </c>
      <c r="B33175" t="s">
        <v>339</v>
      </c>
      <c r="C33175">
        <v>1</v>
      </c>
      <c r="D33175" t="s">
        <v>140</v>
      </c>
      <c r="E33175" t="s">
        <v>177</v>
      </c>
      <c r="F33175" t="s">
        <v>140</v>
      </c>
      <c r="G33175" t="s">
        <v>140</v>
      </c>
    </row>
    <row r="33176" spans="1:7" x14ac:dyDescent="0.35">
      <c r="A33176" t="s">
        <v>30</v>
      </c>
      <c r="B33176" t="s">
        <v>1151</v>
      </c>
      <c r="C33176">
        <v>3</v>
      </c>
      <c r="D33176" t="s">
        <v>945</v>
      </c>
      <c r="E33176" t="s">
        <v>728</v>
      </c>
      <c r="F33176" t="s">
        <v>140</v>
      </c>
      <c r="G33176" t="s">
        <v>140</v>
      </c>
    </row>
    <row r="33177" spans="1:7" x14ac:dyDescent="0.35">
      <c r="A33177" t="s">
        <v>30</v>
      </c>
      <c r="B33177" t="s">
        <v>1152</v>
      </c>
      <c r="C33177">
        <v>1</v>
      </c>
      <c r="D33177" t="s">
        <v>177</v>
      </c>
      <c r="E33177" t="s">
        <v>140</v>
      </c>
      <c r="F33177" t="s">
        <v>140</v>
      </c>
      <c r="G33177" t="s">
        <v>140</v>
      </c>
    </row>
    <row r="33178" spans="1:7" x14ac:dyDescent="0.35">
      <c r="A33178" t="s">
        <v>30</v>
      </c>
      <c r="B33178" t="s">
        <v>339</v>
      </c>
      <c r="C33178">
        <v>1</v>
      </c>
      <c r="D33178" t="s">
        <v>140</v>
      </c>
      <c r="E33178" t="s">
        <v>177</v>
      </c>
      <c r="F33178" t="s">
        <v>140</v>
      </c>
      <c r="G33178" t="s">
        <v>140</v>
      </c>
    </row>
    <row r="33179" spans="1:7" x14ac:dyDescent="0.35">
      <c r="A33179" t="s">
        <v>31</v>
      </c>
      <c r="B33179" t="s">
        <v>1151</v>
      </c>
      <c r="C33179">
        <v>21</v>
      </c>
      <c r="D33179" t="s">
        <v>632</v>
      </c>
      <c r="E33179" t="s">
        <v>69</v>
      </c>
      <c r="F33179" t="s">
        <v>140</v>
      </c>
      <c r="G33179" t="s">
        <v>1020</v>
      </c>
    </row>
    <row r="33180" spans="1:7" x14ac:dyDescent="0.35">
      <c r="A33180" t="s">
        <v>31</v>
      </c>
      <c r="B33180" t="s">
        <v>1152</v>
      </c>
      <c r="C33180">
        <v>14</v>
      </c>
      <c r="D33180" t="s">
        <v>609</v>
      </c>
      <c r="E33180" t="s">
        <v>293</v>
      </c>
      <c r="F33180" t="s">
        <v>718</v>
      </c>
      <c r="G33180" t="s">
        <v>140</v>
      </c>
    </row>
    <row r="33181" spans="1:7" x14ac:dyDescent="0.35">
      <c r="A33181" t="s">
        <v>32</v>
      </c>
      <c r="B33181" t="s">
        <v>1151</v>
      </c>
      <c r="C33181">
        <v>208</v>
      </c>
      <c r="D33181" t="s">
        <v>179</v>
      </c>
      <c r="E33181" t="s">
        <v>474</v>
      </c>
      <c r="F33181" t="s">
        <v>646</v>
      </c>
      <c r="G33181" t="s">
        <v>1010</v>
      </c>
    </row>
    <row r="33182" spans="1:7" x14ac:dyDescent="0.35">
      <c r="A33182" t="s">
        <v>32</v>
      </c>
      <c r="B33182" t="s">
        <v>1152</v>
      </c>
      <c r="C33182">
        <v>84</v>
      </c>
      <c r="D33182" t="s">
        <v>211</v>
      </c>
      <c r="E33182" t="s">
        <v>307</v>
      </c>
      <c r="F33182" t="s">
        <v>929</v>
      </c>
      <c r="G33182" t="s">
        <v>140</v>
      </c>
    </row>
    <row r="33183" spans="1:7" x14ac:dyDescent="0.35">
      <c r="A33183" t="s">
        <v>32</v>
      </c>
      <c r="B33183" t="s">
        <v>339</v>
      </c>
      <c r="C33183">
        <v>26</v>
      </c>
      <c r="D33183" t="s">
        <v>174</v>
      </c>
      <c r="E33183" t="s">
        <v>408</v>
      </c>
      <c r="F33183" t="s">
        <v>996</v>
      </c>
      <c r="G33183" t="s">
        <v>140</v>
      </c>
    </row>
    <row r="33185" spans="1:7" x14ac:dyDescent="0.35">
      <c r="A33185" t="s">
        <v>2343</v>
      </c>
    </row>
    <row r="33186" spans="1:7" x14ac:dyDescent="0.35">
      <c r="A33186" t="s">
        <v>2</v>
      </c>
      <c r="B33186" t="s">
        <v>1164</v>
      </c>
      <c r="C33186" t="s">
        <v>3</v>
      </c>
      <c r="D33186" t="s">
        <v>1133</v>
      </c>
      <c r="E33186" t="s">
        <v>85</v>
      </c>
      <c r="F33186" t="s">
        <v>86</v>
      </c>
      <c r="G33186" t="s">
        <v>136</v>
      </c>
    </row>
    <row r="33187" spans="1:7" x14ac:dyDescent="0.35">
      <c r="A33187" t="s">
        <v>8</v>
      </c>
      <c r="B33187" t="s">
        <v>1165</v>
      </c>
      <c r="C33187">
        <v>5</v>
      </c>
      <c r="D33187" t="s">
        <v>140</v>
      </c>
      <c r="E33187" t="s">
        <v>50</v>
      </c>
      <c r="F33187" t="s">
        <v>51</v>
      </c>
      <c r="G33187" t="s">
        <v>140</v>
      </c>
    </row>
    <row r="33188" spans="1:7" x14ac:dyDescent="0.35">
      <c r="A33188" t="s">
        <v>8</v>
      </c>
      <c r="B33188" t="s">
        <v>1166</v>
      </c>
      <c r="C33188">
        <v>14</v>
      </c>
      <c r="D33188" t="s">
        <v>929</v>
      </c>
      <c r="E33188" t="s">
        <v>753</v>
      </c>
      <c r="F33188" t="s">
        <v>911</v>
      </c>
      <c r="G33188" t="s">
        <v>140</v>
      </c>
    </row>
    <row r="33189" spans="1:7" x14ac:dyDescent="0.35">
      <c r="A33189" t="s">
        <v>9</v>
      </c>
      <c r="B33189" t="s">
        <v>1165</v>
      </c>
      <c r="C33189">
        <v>1</v>
      </c>
      <c r="D33189" t="s">
        <v>140</v>
      </c>
      <c r="E33189" t="s">
        <v>177</v>
      </c>
      <c r="F33189" t="s">
        <v>140</v>
      </c>
      <c r="G33189" t="s">
        <v>140</v>
      </c>
    </row>
    <row r="33190" spans="1:7" x14ac:dyDescent="0.35">
      <c r="A33190" t="s">
        <v>9</v>
      </c>
      <c r="B33190" t="s">
        <v>1166</v>
      </c>
      <c r="C33190">
        <v>1</v>
      </c>
      <c r="D33190" t="s">
        <v>140</v>
      </c>
      <c r="E33190" t="s">
        <v>177</v>
      </c>
      <c r="F33190" t="s">
        <v>140</v>
      </c>
      <c r="G33190" t="s">
        <v>140</v>
      </c>
    </row>
    <row r="33191" spans="1:7" x14ac:dyDescent="0.35">
      <c r="A33191" t="s">
        <v>10</v>
      </c>
      <c r="B33191" t="s">
        <v>1165</v>
      </c>
      <c r="C33191">
        <v>3</v>
      </c>
      <c r="D33191" t="s">
        <v>525</v>
      </c>
      <c r="E33191" t="s">
        <v>956</v>
      </c>
      <c r="F33191" t="s">
        <v>115</v>
      </c>
      <c r="G33191" t="s">
        <v>140</v>
      </c>
    </row>
    <row r="33192" spans="1:7" x14ac:dyDescent="0.35">
      <c r="A33192" t="s">
        <v>10</v>
      </c>
      <c r="B33192" t="s">
        <v>1166</v>
      </c>
      <c r="C33192">
        <v>5</v>
      </c>
      <c r="D33192" t="s">
        <v>140</v>
      </c>
      <c r="E33192" t="s">
        <v>227</v>
      </c>
      <c r="F33192" t="s">
        <v>226</v>
      </c>
      <c r="G33192" t="s">
        <v>140</v>
      </c>
    </row>
    <row r="33193" spans="1:7" x14ac:dyDescent="0.35">
      <c r="A33193" t="s">
        <v>11</v>
      </c>
      <c r="B33193" t="s">
        <v>1165</v>
      </c>
      <c r="C33193">
        <v>3</v>
      </c>
      <c r="D33193" t="s">
        <v>140</v>
      </c>
      <c r="E33193" t="s">
        <v>76</v>
      </c>
      <c r="F33193" t="s">
        <v>77</v>
      </c>
      <c r="G33193" t="s">
        <v>140</v>
      </c>
    </row>
    <row r="33194" spans="1:7" x14ac:dyDescent="0.35">
      <c r="A33194" t="s">
        <v>11</v>
      </c>
      <c r="B33194" t="s">
        <v>1166</v>
      </c>
      <c r="C33194">
        <v>3</v>
      </c>
      <c r="D33194" t="s">
        <v>816</v>
      </c>
      <c r="E33194" t="s">
        <v>815</v>
      </c>
      <c r="F33194" t="s">
        <v>140</v>
      </c>
      <c r="G33194" t="s">
        <v>140</v>
      </c>
    </row>
    <row r="33195" spans="1:7" x14ac:dyDescent="0.35">
      <c r="A33195" t="s">
        <v>12</v>
      </c>
      <c r="B33195" t="s">
        <v>1166</v>
      </c>
      <c r="C33195">
        <v>33</v>
      </c>
      <c r="D33195" t="s">
        <v>746</v>
      </c>
      <c r="E33195" t="s">
        <v>555</v>
      </c>
      <c r="F33195" t="s">
        <v>349</v>
      </c>
      <c r="G33195" t="s">
        <v>140</v>
      </c>
    </row>
    <row r="33196" spans="1:7" x14ac:dyDescent="0.35">
      <c r="A33196" t="s">
        <v>13</v>
      </c>
      <c r="B33196" t="s">
        <v>1165</v>
      </c>
      <c r="C33196">
        <v>1</v>
      </c>
      <c r="D33196" t="s">
        <v>140</v>
      </c>
      <c r="E33196" t="s">
        <v>177</v>
      </c>
      <c r="F33196" t="s">
        <v>140</v>
      </c>
      <c r="G33196" t="s">
        <v>140</v>
      </c>
    </row>
    <row r="33197" spans="1:7" x14ac:dyDescent="0.35">
      <c r="A33197" t="s">
        <v>13</v>
      </c>
      <c r="B33197" t="s">
        <v>1166</v>
      </c>
      <c r="C33197">
        <v>16</v>
      </c>
      <c r="D33197" t="s">
        <v>99</v>
      </c>
      <c r="E33197" t="s">
        <v>435</v>
      </c>
      <c r="F33197" t="s">
        <v>245</v>
      </c>
      <c r="G33197" t="s">
        <v>140</v>
      </c>
    </row>
    <row r="33198" spans="1:7" x14ac:dyDescent="0.35">
      <c r="A33198" t="s">
        <v>14</v>
      </c>
      <c r="B33198" t="s">
        <v>1165</v>
      </c>
      <c r="C33198">
        <v>1</v>
      </c>
      <c r="D33198" t="s">
        <v>140</v>
      </c>
      <c r="E33198" t="s">
        <v>140</v>
      </c>
      <c r="F33198" t="s">
        <v>177</v>
      </c>
      <c r="G33198" t="s">
        <v>140</v>
      </c>
    </row>
    <row r="33199" spans="1:7" x14ac:dyDescent="0.35">
      <c r="A33199" t="s">
        <v>14</v>
      </c>
      <c r="B33199" t="s">
        <v>1166</v>
      </c>
      <c r="C33199">
        <v>17</v>
      </c>
      <c r="D33199" t="s">
        <v>1043</v>
      </c>
      <c r="E33199" t="s">
        <v>637</v>
      </c>
      <c r="F33199" t="s">
        <v>689</v>
      </c>
      <c r="G33199" t="s">
        <v>140</v>
      </c>
    </row>
    <row r="33200" spans="1:7" x14ac:dyDescent="0.35">
      <c r="A33200" t="s">
        <v>15</v>
      </c>
      <c r="B33200" t="s">
        <v>1165</v>
      </c>
      <c r="C33200">
        <v>1</v>
      </c>
      <c r="D33200" t="s">
        <v>140</v>
      </c>
      <c r="E33200" t="s">
        <v>140</v>
      </c>
      <c r="F33200" t="s">
        <v>177</v>
      </c>
      <c r="G33200" t="s">
        <v>140</v>
      </c>
    </row>
    <row r="33201" spans="1:7" x14ac:dyDescent="0.35">
      <c r="A33201" t="s">
        <v>15</v>
      </c>
      <c r="B33201" t="s">
        <v>1166</v>
      </c>
      <c r="C33201">
        <v>17</v>
      </c>
      <c r="D33201" t="s">
        <v>950</v>
      </c>
      <c r="E33201" t="s">
        <v>583</v>
      </c>
      <c r="F33201" t="s">
        <v>273</v>
      </c>
      <c r="G33201" t="s">
        <v>140</v>
      </c>
    </row>
    <row r="33202" spans="1:7" x14ac:dyDescent="0.35">
      <c r="A33202" t="s">
        <v>16</v>
      </c>
      <c r="B33202" t="s">
        <v>1165</v>
      </c>
      <c r="C33202">
        <v>2</v>
      </c>
      <c r="D33202" t="s">
        <v>140</v>
      </c>
      <c r="E33202" t="s">
        <v>211</v>
      </c>
      <c r="F33202" t="s">
        <v>212</v>
      </c>
      <c r="G33202" t="s">
        <v>140</v>
      </c>
    </row>
    <row r="33203" spans="1:7" x14ac:dyDescent="0.35">
      <c r="A33203" t="s">
        <v>16</v>
      </c>
      <c r="B33203" t="s">
        <v>1166</v>
      </c>
      <c r="C33203">
        <v>3</v>
      </c>
      <c r="D33203" t="s">
        <v>195</v>
      </c>
      <c r="E33203" t="s">
        <v>196</v>
      </c>
      <c r="F33203" t="s">
        <v>140</v>
      </c>
      <c r="G33203" t="s">
        <v>140</v>
      </c>
    </row>
    <row r="33204" spans="1:7" x14ac:dyDescent="0.35">
      <c r="A33204" t="s">
        <v>17</v>
      </c>
      <c r="B33204" t="s">
        <v>1165</v>
      </c>
      <c r="C33204">
        <v>5</v>
      </c>
      <c r="D33204" t="s">
        <v>93</v>
      </c>
      <c r="E33204" t="s">
        <v>61</v>
      </c>
      <c r="F33204" t="s">
        <v>635</v>
      </c>
      <c r="G33204" t="s">
        <v>140</v>
      </c>
    </row>
    <row r="33205" spans="1:7" x14ac:dyDescent="0.35">
      <c r="A33205" t="s">
        <v>17</v>
      </c>
      <c r="B33205" t="s">
        <v>1166</v>
      </c>
      <c r="C33205">
        <v>6</v>
      </c>
      <c r="D33205" t="s">
        <v>428</v>
      </c>
      <c r="E33205" t="s">
        <v>140</v>
      </c>
      <c r="F33205" t="s">
        <v>429</v>
      </c>
      <c r="G33205" t="s">
        <v>140</v>
      </c>
    </row>
    <row r="33206" spans="1:7" x14ac:dyDescent="0.35">
      <c r="A33206" t="s">
        <v>18</v>
      </c>
      <c r="B33206" t="s">
        <v>1166</v>
      </c>
      <c r="C33206">
        <v>10</v>
      </c>
      <c r="D33206" t="s">
        <v>140</v>
      </c>
      <c r="E33206" t="s">
        <v>403</v>
      </c>
      <c r="F33206" t="s">
        <v>402</v>
      </c>
      <c r="G33206" t="s">
        <v>140</v>
      </c>
    </row>
    <row r="33207" spans="1:7" x14ac:dyDescent="0.35">
      <c r="A33207" t="s">
        <v>19</v>
      </c>
      <c r="B33207" t="s">
        <v>1165</v>
      </c>
      <c r="C33207">
        <v>1</v>
      </c>
      <c r="D33207" t="s">
        <v>140</v>
      </c>
      <c r="E33207" t="s">
        <v>177</v>
      </c>
      <c r="F33207" t="s">
        <v>140</v>
      </c>
      <c r="G33207" t="s">
        <v>140</v>
      </c>
    </row>
    <row r="33208" spans="1:7" x14ac:dyDescent="0.35">
      <c r="A33208" t="s">
        <v>19</v>
      </c>
      <c r="B33208" t="s">
        <v>1166</v>
      </c>
      <c r="C33208">
        <v>6</v>
      </c>
      <c r="D33208" t="s">
        <v>140</v>
      </c>
      <c r="E33208" t="s">
        <v>227</v>
      </c>
      <c r="F33208" t="s">
        <v>226</v>
      </c>
      <c r="G33208" t="s">
        <v>140</v>
      </c>
    </row>
    <row r="33209" spans="1:7" x14ac:dyDescent="0.35">
      <c r="A33209" t="s">
        <v>20</v>
      </c>
      <c r="B33209" t="s">
        <v>1165</v>
      </c>
      <c r="C33209">
        <v>7</v>
      </c>
      <c r="D33209" t="s">
        <v>140</v>
      </c>
      <c r="E33209" t="s">
        <v>757</v>
      </c>
      <c r="F33209" t="s">
        <v>756</v>
      </c>
      <c r="G33209" t="s">
        <v>140</v>
      </c>
    </row>
    <row r="33210" spans="1:7" x14ac:dyDescent="0.35">
      <c r="A33210" t="s">
        <v>20</v>
      </c>
      <c r="B33210" t="s">
        <v>1166</v>
      </c>
      <c r="C33210">
        <v>13</v>
      </c>
      <c r="D33210" t="s">
        <v>411</v>
      </c>
      <c r="E33210" t="s">
        <v>853</v>
      </c>
      <c r="F33210" t="s">
        <v>61</v>
      </c>
      <c r="G33210" t="s">
        <v>140</v>
      </c>
    </row>
    <row r="33211" spans="1:7" x14ac:dyDescent="0.35">
      <c r="A33211" t="s">
        <v>21</v>
      </c>
      <c r="B33211" t="s">
        <v>1166</v>
      </c>
      <c r="C33211">
        <v>19</v>
      </c>
      <c r="D33211" t="s">
        <v>345</v>
      </c>
      <c r="E33211" t="s">
        <v>796</v>
      </c>
      <c r="F33211" t="s">
        <v>603</v>
      </c>
      <c r="G33211" t="s">
        <v>140</v>
      </c>
    </row>
    <row r="33212" spans="1:7" x14ac:dyDescent="0.35">
      <c r="A33212" t="s">
        <v>22</v>
      </c>
      <c r="B33212" t="s">
        <v>1165</v>
      </c>
      <c r="C33212">
        <v>3</v>
      </c>
      <c r="D33212" t="s">
        <v>880</v>
      </c>
      <c r="E33212" t="s">
        <v>779</v>
      </c>
      <c r="F33212" t="s">
        <v>140</v>
      </c>
      <c r="G33212" t="s">
        <v>140</v>
      </c>
    </row>
    <row r="33213" spans="1:7" x14ac:dyDescent="0.35">
      <c r="A33213" t="s">
        <v>22</v>
      </c>
      <c r="B33213" t="s">
        <v>1166</v>
      </c>
      <c r="C33213">
        <v>5</v>
      </c>
      <c r="D33213" t="s">
        <v>140</v>
      </c>
      <c r="E33213" t="s">
        <v>708</v>
      </c>
      <c r="F33213" t="s">
        <v>709</v>
      </c>
      <c r="G33213" t="s">
        <v>140</v>
      </c>
    </row>
    <row r="33214" spans="1:7" x14ac:dyDescent="0.35">
      <c r="A33214" t="s">
        <v>23</v>
      </c>
      <c r="B33214" t="s">
        <v>1165</v>
      </c>
      <c r="C33214">
        <v>5</v>
      </c>
      <c r="D33214" t="s">
        <v>140</v>
      </c>
      <c r="E33214" t="s">
        <v>357</v>
      </c>
      <c r="F33214" t="s">
        <v>356</v>
      </c>
      <c r="G33214" t="s">
        <v>140</v>
      </c>
    </row>
    <row r="33215" spans="1:7" x14ac:dyDescent="0.35">
      <c r="A33215" t="s">
        <v>23</v>
      </c>
      <c r="B33215" t="s">
        <v>1166</v>
      </c>
      <c r="C33215">
        <v>17</v>
      </c>
      <c r="D33215" t="s">
        <v>501</v>
      </c>
      <c r="E33215" t="s">
        <v>683</v>
      </c>
      <c r="F33215" t="s">
        <v>240</v>
      </c>
      <c r="G33215" t="s">
        <v>140</v>
      </c>
    </row>
    <row r="33216" spans="1:7" x14ac:dyDescent="0.35">
      <c r="A33216" t="s">
        <v>24</v>
      </c>
      <c r="B33216" t="s">
        <v>1165</v>
      </c>
      <c r="C33216">
        <v>4</v>
      </c>
      <c r="D33216" t="s">
        <v>414</v>
      </c>
      <c r="E33216" t="s">
        <v>415</v>
      </c>
      <c r="F33216" t="s">
        <v>140</v>
      </c>
      <c r="G33216" t="s">
        <v>140</v>
      </c>
    </row>
    <row r="33217" spans="1:7" x14ac:dyDescent="0.35">
      <c r="A33217" t="s">
        <v>24</v>
      </c>
      <c r="B33217" t="s">
        <v>1166</v>
      </c>
      <c r="C33217">
        <v>16</v>
      </c>
      <c r="D33217" t="s">
        <v>354</v>
      </c>
      <c r="E33217" t="s">
        <v>227</v>
      </c>
      <c r="F33217" t="s">
        <v>697</v>
      </c>
      <c r="G33217" t="s">
        <v>140</v>
      </c>
    </row>
    <row r="33218" spans="1:7" x14ac:dyDescent="0.35">
      <c r="A33218" t="s">
        <v>25</v>
      </c>
      <c r="B33218" t="s">
        <v>1165</v>
      </c>
      <c r="C33218">
        <v>1</v>
      </c>
      <c r="D33218" t="s">
        <v>140</v>
      </c>
      <c r="E33218" t="s">
        <v>177</v>
      </c>
      <c r="F33218" t="s">
        <v>140</v>
      </c>
      <c r="G33218" t="s">
        <v>140</v>
      </c>
    </row>
    <row r="33219" spans="1:7" x14ac:dyDescent="0.35">
      <c r="A33219" t="s">
        <v>25</v>
      </c>
      <c r="B33219" t="s">
        <v>1166</v>
      </c>
      <c r="C33219">
        <v>8</v>
      </c>
      <c r="D33219" t="s">
        <v>47</v>
      </c>
      <c r="E33219" t="s">
        <v>272</v>
      </c>
      <c r="F33219" t="s">
        <v>140</v>
      </c>
      <c r="G33219" t="s">
        <v>729</v>
      </c>
    </row>
    <row r="33220" spans="1:7" x14ac:dyDescent="0.35">
      <c r="A33220" t="s">
        <v>26</v>
      </c>
      <c r="B33220" t="s">
        <v>1165</v>
      </c>
      <c r="C33220">
        <v>2</v>
      </c>
      <c r="D33220" t="s">
        <v>140</v>
      </c>
      <c r="E33220" t="s">
        <v>62</v>
      </c>
      <c r="F33220" t="s">
        <v>63</v>
      </c>
      <c r="G33220" t="s">
        <v>140</v>
      </c>
    </row>
    <row r="33221" spans="1:7" x14ac:dyDescent="0.35">
      <c r="A33221" t="s">
        <v>26</v>
      </c>
      <c r="B33221" t="s">
        <v>1166</v>
      </c>
      <c r="C33221">
        <v>7</v>
      </c>
      <c r="D33221" t="s">
        <v>149</v>
      </c>
      <c r="E33221" t="s">
        <v>864</v>
      </c>
      <c r="F33221" t="s">
        <v>860</v>
      </c>
      <c r="G33221" t="s">
        <v>140</v>
      </c>
    </row>
    <row r="33222" spans="1:7" x14ac:dyDescent="0.35">
      <c r="A33222" t="s">
        <v>27</v>
      </c>
      <c r="B33222" t="s">
        <v>1166</v>
      </c>
      <c r="C33222">
        <v>3</v>
      </c>
      <c r="D33222" t="s">
        <v>140</v>
      </c>
      <c r="E33222" t="s">
        <v>1015</v>
      </c>
      <c r="F33222" t="s">
        <v>922</v>
      </c>
      <c r="G33222" t="s">
        <v>140</v>
      </c>
    </row>
    <row r="33223" spans="1:7" x14ac:dyDescent="0.35">
      <c r="A33223" t="s">
        <v>28</v>
      </c>
      <c r="B33223" t="s">
        <v>1165</v>
      </c>
      <c r="C33223">
        <v>3</v>
      </c>
      <c r="D33223" t="s">
        <v>140</v>
      </c>
      <c r="E33223" t="s">
        <v>421</v>
      </c>
      <c r="F33223" t="s">
        <v>420</v>
      </c>
      <c r="G33223" t="s">
        <v>140</v>
      </c>
    </row>
    <row r="33224" spans="1:7" x14ac:dyDescent="0.35">
      <c r="A33224" t="s">
        <v>28</v>
      </c>
      <c r="B33224" t="s">
        <v>1166</v>
      </c>
      <c r="C33224">
        <v>8</v>
      </c>
      <c r="D33224" t="s">
        <v>107</v>
      </c>
      <c r="E33224" t="s">
        <v>497</v>
      </c>
      <c r="F33224" t="s">
        <v>798</v>
      </c>
      <c r="G33224" t="s">
        <v>140</v>
      </c>
    </row>
    <row r="33225" spans="1:7" x14ac:dyDescent="0.35">
      <c r="A33225" t="s">
        <v>29</v>
      </c>
      <c r="B33225" t="s">
        <v>1165</v>
      </c>
      <c r="C33225">
        <v>1</v>
      </c>
      <c r="D33225" t="s">
        <v>140</v>
      </c>
      <c r="E33225" t="s">
        <v>177</v>
      </c>
      <c r="F33225" t="s">
        <v>140</v>
      </c>
      <c r="G33225" t="s">
        <v>140</v>
      </c>
    </row>
    <row r="33226" spans="1:7" x14ac:dyDescent="0.35">
      <c r="A33226" t="s">
        <v>29</v>
      </c>
      <c r="B33226" t="s">
        <v>1166</v>
      </c>
      <c r="C33226">
        <v>2</v>
      </c>
      <c r="D33226" t="s">
        <v>140</v>
      </c>
      <c r="E33226" t="s">
        <v>140</v>
      </c>
      <c r="F33226" t="s">
        <v>177</v>
      </c>
      <c r="G33226" t="s">
        <v>140</v>
      </c>
    </row>
    <row r="33227" spans="1:7" x14ac:dyDescent="0.35">
      <c r="A33227" t="s">
        <v>30</v>
      </c>
      <c r="B33227" t="s">
        <v>1165</v>
      </c>
      <c r="C33227">
        <v>1</v>
      </c>
      <c r="D33227" t="s">
        <v>140</v>
      </c>
      <c r="E33227" t="s">
        <v>177</v>
      </c>
      <c r="F33227" t="s">
        <v>140</v>
      </c>
      <c r="G33227" t="s">
        <v>140</v>
      </c>
    </row>
    <row r="33228" spans="1:7" x14ac:dyDescent="0.35">
      <c r="A33228" t="s">
        <v>30</v>
      </c>
      <c r="B33228" t="s">
        <v>1166</v>
      </c>
      <c r="C33228">
        <v>4</v>
      </c>
      <c r="D33228" t="s">
        <v>140</v>
      </c>
      <c r="E33228" t="s">
        <v>557</v>
      </c>
      <c r="F33228" t="s">
        <v>558</v>
      </c>
      <c r="G33228" t="s">
        <v>140</v>
      </c>
    </row>
    <row r="33229" spans="1:7" x14ac:dyDescent="0.35">
      <c r="A33229" t="s">
        <v>31</v>
      </c>
      <c r="B33229" t="s">
        <v>1165</v>
      </c>
      <c r="C33229">
        <v>23</v>
      </c>
      <c r="D33229" t="s">
        <v>1004</v>
      </c>
      <c r="E33229" t="s">
        <v>62</v>
      </c>
      <c r="F33229" t="s">
        <v>59</v>
      </c>
      <c r="G33229" t="s">
        <v>1068</v>
      </c>
    </row>
    <row r="33230" spans="1:7" x14ac:dyDescent="0.35">
      <c r="A33230" t="s">
        <v>31</v>
      </c>
      <c r="B33230" t="s">
        <v>1166</v>
      </c>
      <c r="C33230">
        <v>12</v>
      </c>
      <c r="D33230" t="s">
        <v>973</v>
      </c>
      <c r="E33230" t="s">
        <v>195</v>
      </c>
      <c r="F33230" t="s">
        <v>467</v>
      </c>
      <c r="G33230" t="s">
        <v>140</v>
      </c>
    </row>
    <row r="33231" spans="1:7" x14ac:dyDescent="0.35">
      <c r="A33231" t="s">
        <v>32</v>
      </c>
      <c r="B33231" t="s">
        <v>1165</v>
      </c>
      <c r="C33231">
        <v>73</v>
      </c>
      <c r="D33231" t="s">
        <v>286</v>
      </c>
      <c r="E33231" t="s">
        <v>48</v>
      </c>
      <c r="F33231" t="s">
        <v>582</v>
      </c>
      <c r="G33231" t="s">
        <v>1022</v>
      </c>
    </row>
    <row r="33232" spans="1:7" x14ac:dyDescent="0.35">
      <c r="A33232" t="s">
        <v>32</v>
      </c>
      <c r="B33232" t="s">
        <v>1166</v>
      </c>
      <c r="C33232">
        <v>245</v>
      </c>
      <c r="D33232" t="s">
        <v>517</v>
      </c>
      <c r="E33232" t="s">
        <v>852</v>
      </c>
      <c r="F33232" t="s">
        <v>408</v>
      </c>
      <c r="G33232" t="s">
        <v>1010</v>
      </c>
    </row>
    <row r="33234" spans="1:7" x14ac:dyDescent="0.35">
      <c r="A33234" t="s">
        <v>2344</v>
      </c>
    </row>
    <row r="33235" spans="1:7" x14ac:dyDescent="0.35">
      <c r="A33235" t="s">
        <v>2</v>
      </c>
      <c r="B33235" t="s">
        <v>1170</v>
      </c>
      <c r="C33235" t="s">
        <v>3</v>
      </c>
      <c r="D33235" t="s">
        <v>1133</v>
      </c>
      <c r="E33235" t="s">
        <v>85</v>
      </c>
      <c r="F33235" t="s">
        <v>86</v>
      </c>
      <c r="G33235" t="s">
        <v>136</v>
      </c>
    </row>
    <row r="33236" spans="1:7" x14ac:dyDescent="0.35">
      <c r="A33236" t="s">
        <v>8</v>
      </c>
      <c r="B33236" t="s">
        <v>1171</v>
      </c>
      <c r="C33236">
        <v>19</v>
      </c>
      <c r="D33236" t="s">
        <v>875</v>
      </c>
      <c r="E33236" t="s">
        <v>419</v>
      </c>
      <c r="F33236" t="s">
        <v>411</v>
      </c>
      <c r="G33236" t="s">
        <v>140</v>
      </c>
    </row>
    <row r="33237" spans="1:7" x14ac:dyDescent="0.35">
      <c r="A33237" t="s">
        <v>9</v>
      </c>
      <c r="B33237" t="s">
        <v>1171</v>
      </c>
      <c r="C33237">
        <v>2</v>
      </c>
      <c r="D33237" t="s">
        <v>140</v>
      </c>
      <c r="E33237" t="s">
        <v>177</v>
      </c>
      <c r="F33237" t="s">
        <v>140</v>
      </c>
      <c r="G33237" t="s">
        <v>140</v>
      </c>
    </row>
    <row r="33238" spans="1:7" x14ac:dyDescent="0.35">
      <c r="A33238" t="s">
        <v>10</v>
      </c>
      <c r="B33238" t="s">
        <v>1171</v>
      </c>
      <c r="C33238">
        <v>8</v>
      </c>
      <c r="D33238" t="s">
        <v>879</v>
      </c>
      <c r="E33238" t="s">
        <v>728</v>
      </c>
      <c r="F33238" t="s">
        <v>81</v>
      </c>
      <c r="G33238" t="s">
        <v>140</v>
      </c>
    </row>
    <row r="33239" spans="1:7" x14ac:dyDescent="0.35">
      <c r="A33239" t="s">
        <v>11</v>
      </c>
      <c r="B33239" t="s">
        <v>1171</v>
      </c>
      <c r="C33239">
        <v>6</v>
      </c>
      <c r="D33239" t="s">
        <v>495</v>
      </c>
      <c r="E33239" t="s">
        <v>374</v>
      </c>
      <c r="F33239" t="s">
        <v>399</v>
      </c>
      <c r="G33239" t="s">
        <v>140</v>
      </c>
    </row>
    <row r="33240" spans="1:7" x14ac:dyDescent="0.35">
      <c r="A33240" t="s">
        <v>12</v>
      </c>
      <c r="B33240" t="s">
        <v>1171</v>
      </c>
      <c r="C33240">
        <v>2</v>
      </c>
      <c r="D33240" t="s">
        <v>610</v>
      </c>
      <c r="E33240" t="s">
        <v>140</v>
      </c>
      <c r="F33240" t="s">
        <v>610</v>
      </c>
      <c r="G33240" t="s">
        <v>140</v>
      </c>
    </row>
    <row r="33241" spans="1:7" x14ac:dyDescent="0.35">
      <c r="A33241" t="s">
        <v>12</v>
      </c>
      <c r="B33241" t="s">
        <v>1172</v>
      </c>
      <c r="C33241">
        <v>31</v>
      </c>
      <c r="D33241" t="s">
        <v>101</v>
      </c>
      <c r="E33241" t="s">
        <v>357</v>
      </c>
      <c r="F33241" t="s">
        <v>41</v>
      </c>
      <c r="G33241" t="s">
        <v>140</v>
      </c>
    </row>
    <row r="33242" spans="1:7" x14ac:dyDescent="0.35">
      <c r="A33242" t="s">
        <v>13</v>
      </c>
      <c r="B33242" t="s">
        <v>1171</v>
      </c>
      <c r="C33242">
        <v>1</v>
      </c>
      <c r="D33242" t="s">
        <v>140</v>
      </c>
      <c r="E33242" t="s">
        <v>177</v>
      </c>
      <c r="F33242" t="s">
        <v>140</v>
      </c>
      <c r="G33242" t="s">
        <v>140</v>
      </c>
    </row>
    <row r="33243" spans="1:7" x14ac:dyDescent="0.35">
      <c r="A33243" t="s">
        <v>13</v>
      </c>
      <c r="B33243" t="s">
        <v>1172</v>
      </c>
      <c r="C33243">
        <v>16</v>
      </c>
      <c r="D33243" t="s">
        <v>99</v>
      </c>
      <c r="E33243" t="s">
        <v>435</v>
      </c>
      <c r="F33243" t="s">
        <v>245</v>
      </c>
      <c r="G33243" t="s">
        <v>140</v>
      </c>
    </row>
    <row r="33244" spans="1:7" x14ac:dyDescent="0.35">
      <c r="A33244" t="s">
        <v>14</v>
      </c>
      <c r="B33244" t="s">
        <v>1171</v>
      </c>
      <c r="C33244">
        <v>12</v>
      </c>
      <c r="D33244" t="s">
        <v>1007</v>
      </c>
      <c r="E33244" t="s">
        <v>689</v>
      </c>
      <c r="F33244" t="s">
        <v>486</v>
      </c>
      <c r="G33244" t="s">
        <v>140</v>
      </c>
    </row>
    <row r="33245" spans="1:7" x14ac:dyDescent="0.35">
      <c r="A33245" t="s">
        <v>14</v>
      </c>
      <c r="B33245" t="s">
        <v>1172</v>
      </c>
      <c r="C33245">
        <v>6</v>
      </c>
      <c r="D33245" t="s">
        <v>140</v>
      </c>
      <c r="E33245" t="s">
        <v>808</v>
      </c>
      <c r="F33245" t="s">
        <v>807</v>
      </c>
      <c r="G33245" t="s">
        <v>140</v>
      </c>
    </row>
    <row r="33246" spans="1:7" x14ac:dyDescent="0.35">
      <c r="A33246" t="s">
        <v>15</v>
      </c>
      <c r="B33246" t="s">
        <v>1171</v>
      </c>
      <c r="C33246">
        <v>18</v>
      </c>
      <c r="D33246" t="s">
        <v>869</v>
      </c>
      <c r="E33246" t="s">
        <v>211</v>
      </c>
      <c r="F33246" t="s">
        <v>292</v>
      </c>
      <c r="G33246" t="s">
        <v>140</v>
      </c>
    </row>
    <row r="33247" spans="1:7" x14ac:dyDescent="0.35">
      <c r="A33247" t="s">
        <v>16</v>
      </c>
      <c r="B33247" t="s">
        <v>1171</v>
      </c>
      <c r="C33247">
        <v>5</v>
      </c>
      <c r="D33247" t="s">
        <v>611</v>
      </c>
      <c r="E33247" t="s">
        <v>814</v>
      </c>
      <c r="F33247" t="s">
        <v>371</v>
      </c>
      <c r="G33247" t="s">
        <v>140</v>
      </c>
    </row>
    <row r="33248" spans="1:7" x14ac:dyDescent="0.35">
      <c r="A33248" t="s">
        <v>17</v>
      </c>
      <c r="B33248" t="s">
        <v>1171</v>
      </c>
      <c r="C33248">
        <v>11</v>
      </c>
      <c r="D33248" t="s">
        <v>947</v>
      </c>
      <c r="E33248" t="s">
        <v>317</v>
      </c>
      <c r="F33248" t="s">
        <v>409</v>
      </c>
      <c r="G33248" t="s">
        <v>140</v>
      </c>
    </row>
    <row r="33249" spans="1:7" x14ac:dyDescent="0.35">
      <c r="A33249" t="s">
        <v>18</v>
      </c>
      <c r="B33249" t="s">
        <v>1171</v>
      </c>
      <c r="C33249">
        <v>1</v>
      </c>
      <c r="D33249" t="s">
        <v>140</v>
      </c>
      <c r="E33249" t="s">
        <v>140</v>
      </c>
      <c r="F33249" t="s">
        <v>177</v>
      </c>
      <c r="G33249" t="s">
        <v>140</v>
      </c>
    </row>
    <row r="33250" spans="1:7" x14ac:dyDescent="0.35">
      <c r="A33250" t="s">
        <v>18</v>
      </c>
      <c r="B33250" t="s">
        <v>1172</v>
      </c>
      <c r="C33250">
        <v>9</v>
      </c>
      <c r="D33250" t="s">
        <v>140</v>
      </c>
      <c r="E33250" t="s">
        <v>549</v>
      </c>
      <c r="F33250" t="s">
        <v>550</v>
      </c>
      <c r="G33250" t="s">
        <v>140</v>
      </c>
    </row>
    <row r="33251" spans="1:7" x14ac:dyDescent="0.35">
      <c r="A33251" t="s">
        <v>19</v>
      </c>
      <c r="B33251" t="s">
        <v>1171</v>
      </c>
      <c r="C33251">
        <v>6</v>
      </c>
      <c r="D33251" t="s">
        <v>140</v>
      </c>
      <c r="E33251" t="s">
        <v>227</v>
      </c>
      <c r="F33251" t="s">
        <v>226</v>
      </c>
      <c r="G33251" t="s">
        <v>140</v>
      </c>
    </row>
    <row r="33252" spans="1:7" x14ac:dyDescent="0.35">
      <c r="A33252" t="s">
        <v>19</v>
      </c>
      <c r="B33252" t="s">
        <v>1172</v>
      </c>
      <c r="C33252">
        <v>1</v>
      </c>
      <c r="D33252" t="s">
        <v>140</v>
      </c>
      <c r="E33252" t="s">
        <v>177</v>
      </c>
      <c r="F33252" t="s">
        <v>140</v>
      </c>
      <c r="G33252" t="s">
        <v>140</v>
      </c>
    </row>
    <row r="33253" spans="1:7" x14ac:dyDescent="0.35">
      <c r="A33253" t="s">
        <v>20</v>
      </c>
      <c r="B33253" t="s">
        <v>1171</v>
      </c>
      <c r="C33253">
        <v>20</v>
      </c>
      <c r="D33253" t="s">
        <v>952</v>
      </c>
      <c r="E33253" t="s">
        <v>796</v>
      </c>
      <c r="F33253" t="s">
        <v>720</v>
      </c>
      <c r="G33253" t="s">
        <v>140</v>
      </c>
    </row>
    <row r="33254" spans="1:7" x14ac:dyDescent="0.35">
      <c r="A33254" t="s">
        <v>21</v>
      </c>
      <c r="B33254" t="s">
        <v>1171</v>
      </c>
      <c r="C33254">
        <v>19</v>
      </c>
      <c r="D33254" t="s">
        <v>345</v>
      </c>
      <c r="E33254" t="s">
        <v>796</v>
      </c>
      <c r="F33254" t="s">
        <v>603</v>
      </c>
      <c r="G33254" t="s">
        <v>140</v>
      </c>
    </row>
    <row r="33255" spans="1:7" x14ac:dyDescent="0.35">
      <c r="A33255" t="s">
        <v>22</v>
      </c>
      <c r="B33255" t="s">
        <v>1171</v>
      </c>
      <c r="C33255">
        <v>8</v>
      </c>
      <c r="D33255" t="s">
        <v>824</v>
      </c>
      <c r="E33255" t="s">
        <v>220</v>
      </c>
      <c r="F33255" t="s">
        <v>142</v>
      </c>
      <c r="G33255" t="s">
        <v>140</v>
      </c>
    </row>
    <row r="33256" spans="1:7" x14ac:dyDescent="0.35">
      <c r="A33256" t="s">
        <v>23</v>
      </c>
      <c r="B33256" t="s">
        <v>1171</v>
      </c>
      <c r="C33256">
        <v>3</v>
      </c>
      <c r="D33256" t="s">
        <v>140</v>
      </c>
      <c r="E33256" t="s">
        <v>1175</v>
      </c>
      <c r="F33256" t="s">
        <v>1071</v>
      </c>
      <c r="G33256" t="s">
        <v>140</v>
      </c>
    </row>
    <row r="33257" spans="1:7" x14ac:dyDescent="0.35">
      <c r="A33257" t="s">
        <v>23</v>
      </c>
      <c r="B33257" t="s">
        <v>1172</v>
      </c>
      <c r="C33257">
        <v>19</v>
      </c>
      <c r="D33257" t="s">
        <v>501</v>
      </c>
      <c r="E33257" t="s">
        <v>398</v>
      </c>
      <c r="F33257" t="s">
        <v>630</v>
      </c>
      <c r="G33257" t="s">
        <v>140</v>
      </c>
    </row>
    <row r="33258" spans="1:7" x14ac:dyDescent="0.35">
      <c r="A33258" t="s">
        <v>24</v>
      </c>
      <c r="B33258" t="s">
        <v>1171</v>
      </c>
      <c r="C33258">
        <v>20</v>
      </c>
      <c r="D33258" t="s">
        <v>703</v>
      </c>
      <c r="E33258" t="s">
        <v>820</v>
      </c>
      <c r="F33258" t="s">
        <v>379</v>
      </c>
      <c r="G33258" t="s">
        <v>140</v>
      </c>
    </row>
    <row r="33259" spans="1:7" x14ac:dyDescent="0.35">
      <c r="A33259" t="s">
        <v>25</v>
      </c>
      <c r="B33259" t="s">
        <v>1171</v>
      </c>
      <c r="C33259">
        <v>9</v>
      </c>
      <c r="D33259" t="s">
        <v>975</v>
      </c>
      <c r="E33259" t="s">
        <v>925</v>
      </c>
      <c r="F33259" t="s">
        <v>140</v>
      </c>
      <c r="G33259" t="s">
        <v>1072</v>
      </c>
    </row>
    <row r="33260" spans="1:7" x14ac:dyDescent="0.35">
      <c r="A33260" t="s">
        <v>26</v>
      </c>
      <c r="B33260" t="s">
        <v>1171</v>
      </c>
      <c r="C33260">
        <v>9</v>
      </c>
      <c r="D33260" t="s">
        <v>538</v>
      </c>
      <c r="E33260" t="s">
        <v>559</v>
      </c>
      <c r="F33260" t="s">
        <v>564</v>
      </c>
      <c r="G33260" t="s">
        <v>140</v>
      </c>
    </row>
    <row r="33261" spans="1:7" x14ac:dyDescent="0.35">
      <c r="A33261" t="s">
        <v>27</v>
      </c>
      <c r="B33261" t="s">
        <v>1171</v>
      </c>
      <c r="C33261">
        <v>3</v>
      </c>
      <c r="D33261" t="s">
        <v>140</v>
      </c>
      <c r="E33261" t="s">
        <v>1015</v>
      </c>
      <c r="F33261" t="s">
        <v>922</v>
      </c>
      <c r="G33261" t="s">
        <v>140</v>
      </c>
    </row>
    <row r="33262" spans="1:7" x14ac:dyDescent="0.35">
      <c r="A33262" t="s">
        <v>28</v>
      </c>
      <c r="B33262" t="s">
        <v>1171</v>
      </c>
      <c r="C33262">
        <v>11</v>
      </c>
      <c r="D33262" t="s">
        <v>1065</v>
      </c>
      <c r="E33262" t="s">
        <v>481</v>
      </c>
      <c r="F33262" t="s">
        <v>503</v>
      </c>
      <c r="G33262" t="s">
        <v>140</v>
      </c>
    </row>
    <row r="33263" spans="1:7" x14ac:dyDescent="0.35">
      <c r="A33263" t="s">
        <v>29</v>
      </c>
      <c r="B33263" t="s">
        <v>1171</v>
      </c>
      <c r="C33263">
        <v>3</v>
      </c>
      <c r="D33263" t="s">
        <v>140</v>
      </c>
      <c r="E33263" t="s">
        <v>558</v>
      </c>
      <c r="F33263" t="s">
        <v>557</v>
      </c>
      <c r="G33263" t="s">
        <v>140</v>
      </c>
    </row>
    <row r="33264" spans="1:7" x14ac:dyDescent="0.35">
      <c r="A33264" t="s">
        <v>30</v>
      </c>
      <c r="B33264" t="s">
        <v>1171</v>
      </c>
      <c r="C33264">
        <v>5</v>
      </c>
      <c r="D33264" t="s">
        <v>140</v>
      </c>
      <c r="E33264" t="s">
        <v>78</v>
      </c>
      <c r="F33264" t="s">
        <v>79</v>
      </c>
      <c r="G33264" t="s">
        <v>140</v>
      </c>
    </row>
    <row r="33265" spans="1:7" x14ac:dyDescent="0.35">
      <c r="A33265" t="s">
        <v>31</v>
      </c>
      <c r="B33265" t="s">
        <v>1171</v>
      </c>
      <c r="C33265">
        <v>17</v>
      </c>
      <c r="D33265" t="s">
        <v>953</v>
      </c>
      <c r="E33265" t="s">
        <v>174</v>
      </c>
      <c r="F33265" t="s">
        <v>608</v>
      </c>
      <c r="G33265" t="s">
        <v>140</v>
      </c>
    </row>
    <row r="33266" spans="1:7" x14ac:dyDescent="0.35">
      <c r="A33266" t="s">
        <v>31</v>
      </c>
      <c r="B33266" t="s">
        <v>1172</v>
      </c>
      <c r="C33266">
        <v>18</v>
      </c>
      <c r="D33266" t="s">
        <v>140</v>
      </c>
      <c r="E33266" t="s">
        <v>539</v>
      </c>
      <c r="F33266" t="s">
        <v>443</v>
      </c>
      <c r="G33266" t="s">
        <v>875</v>
      </c>
    </row>
    <row r="33267" spans="1:7" x14ac:dyDescent="0.35">
      <c r="A33267" t="s">
        <v>32</v>
      </c>
      <c r="B33267" t="s">
        <v>1171</v>
      </c>
      <c r="C33267">
        <v>218</v>
      </c>
      <c r="D33267" t="s">
        <v>662</v>
      </c>
      <c r="E33267" t="s">
        <v>487</v>
      </c>
      <c r="F33267" t="s">
        <v>699</v>
      </c>
      <c r="G33267" t="s">
        <v>1010</v>
      </c>
    </row>
    <row r="33268" spans="1:7" x14ac:dyDescent="0.35">
      <c r="A33268" t="s">
        <v>32</v>
      </c>
      <c r="B33268" t="s">
        <v>1172</v>
      </c>
      <c r="C33268">
        <v>100</v>
      </c>
      <c r="D33268" t="s">
        <v>1061</v>
      </c>
      <c r="E33268" t="s">
        <v>852</v>
      </c>
      <c r="F33268" t="s">
        <v>584</v>
      </c>
      <c r="G33268" t="s">
        <v>1022</v>
      </c>
    </row>
    <row r="33270" spans="1:7" x14ac:dyDescent="0.35">
      <c r="A33270" t="s">
        <v>2345</v>
      </c>
    </row>
    <row r="33271" spans="1:7" x14ac:dyDescent="0.35">
      <c r="A33271" t="s">
        <v>2</v>
      </c>
      <c r="B33271" t="s">
        <v>1659</v>
      </c>
      <c r="C33271" t="s">
        <v>3</v>
      </c>
      <c r="D33271" t="s">
        <v>1133</v>
      </c>
      <c r="E33271" t="s">
        <v>85</v>
      </c>
      <c r="F33271" t="s">
        <v>86</v>
      </c>
      <c r="G33271" t="s">
        <v>136</v>
      </c>
    </row>
    <row r="33272" spans="1:7" x14ac:dyDescent="0.35">
      <c r="A33272" t="s">
        <v>8</v>
      </c>
      <c r="B33272" t="s">
        <v>1660</v>
      </c>
      <c r="C33272">
        <v>9</v>
      </c>
      <c r="D33272" t="s">
        <v>1045</v>
      </c>
      <c r="E33272" t="s">
        <v>1123</v>
      </c>
      <c r="F33272" t="s">
        <v>140</v>
      </c>
      <c r="G33272" t="s">
        <v>140</v>
      </c>
    </row>
    <row r="33273" spans="1:7" x14ac:dyDescent="0.35">
      <c r="A33273" t="s">
        <v>8</v>
      </c>
      <c r="B33273" t="s">
        <v>1661</v>
      </c>
      <c r="C33273">
        <v>10</v>
      </c>
      <c r="D33273" t="s">
        <v>1064</v>
      </c>
      <c r="E33273" t="s">
        <v>835</v>
      </c>
      <c r="F33273" t="s">
        <v>168</v>
      </c>
      <c r="G33273" t="s">
        <v>140</v>
      </c>
    </row>
    <row r="33274" spans="1:7" x14ac:dyDescent="0.35">
      <c r="A33274" t="s">
        <v>9</v>
      </c>
      <c r="B33274" t="s">
        <v>1660</v>
      </c>
      <c r="C33274">
        <v>2</v>
      </c>
      <c r="D33274" t="s">
        <v>140</v>
      </c>
      <c r="E33274" t="s">
        <v>177</v>
      </c>
      <c r="F33274" t="s">
        <v>140</v>
      </c>
      <c r="G33274" t="s">
        <v>140</v>
      </c>
    </row>
    <row r="33275" spans="1:7" x14ac:dyDescent="0.35">
      <c r="A33275" t="s">
        <v>10</v>
      </c>
      <c r="B33275" t="s">
        <v>1660</v>
      </c>
      <c r="C33275">
        <v>5</v>
      </c>
      <c r="D33275" t="s">
        <v>688</v>
      </c>
      <c r="E33275" t="s">
        <v>975</v>
      </c>
      <c r="F33275" t="s">
        <v>51</v>
      </c>
      <c r="G33275" t="s">
        <v>140</v>
      </c>
    </row>
    <row r="33276" spans="1:7" x14ac:dyDescent="0.35">
      <c r="A33276" t="s">
        <v>10</v>
      </c>
      <c r="B33276" t="s">
        <v>1661</v>
      </c>
      <c r="C33276">
        <v>3</v>
      </c>
      <c r="D33276" t="s">
        <v>140</v>
      </c>
      <c r="E33276" t="s">
        <v>160</v>
      </c>
      <c r="F33276" t="s">
        <v>159</v>
      </c>
      <c r="G33276" t="s">
        <v>140</v>
      </c>
    </row>
    <row r="33277" spans="1:7" x14ac:dyDescent="0.35">
      <c r="A33277" t="s">
        <v>11</v>
      </c>
      <c r="B33277" t="s">
        <v>1660</v>
      </c>
      <c r="C33277">
        <v>3</v>
      </c>
      <c r="D33277" t="s">
        <v>724</v>
      </c>
      <c r="E33277" t="s">
        <v>725</v>
      </c>
      <c r="F33277" t="s">
        <v>140</v>
      </c>
      <c r="G33277" t="s">
        <v>140</v>
      </c>
    </row>
    <row r="33278" spans="1:7" x14ac:dyDescent="0.35">
      <c r="A33278" t="s">
        <v>11</v>
      </c>
      <c r="B33278" t="s">
        <v>1661</v>
      </c>
      <c r="C33278">
        <v>3</v>
      </c>
      <c r="D33278" t="s">
        <v>140</v>
      </c>
      <c r="E33278" t="s">
        <v>205</v>
      </c>
      <c r="F33278" t="s">
        <v>206</v>
      </c>
      <c r="G33278" t="s">
        <v>140</v>
      </c>
    </row>
    <row r="33279" spans="1:7" x14ac:dyDescent="0.35">
      <c r="A33279" t="s">
        <v>12</v>
      </c>
      <c r="B33279" t="s">
        <v>1660</v>
      </c>
      <c r="C33279">
        <v>11</v>
      </c>
      <c r="D33279" t="s">
        <v>662</v>
      </c>
      <c r="E33279" t="s">
        <v>934</v>
      </c>
      <c r="F33279" t="s">
        <v>192</v>
      </c>
      <c r="G33279" t="s">
        <v>140</v>
      </c>
    </row>
    <row r="33280" spans="1:7" x14ac:dyDescent="0.35">
      <c r="A33280" t="s">
        <v>12</v>
      </c>
      <c r="B33280" t="s">
        <v>1661</v>
      </c>
      <c r="C33280">
        <v>22</v>
      </c>
      <c r="D33280" t="s">
        <v>681</v>
      </c>
      <c r="E33280" t="s">
        <v>383</v>
      </c>
      <c r="F33280" t="s">
        <v>75</v>
      </c>
      <c r="G33280" t="s">
        <v>140</v>
      </c>
    </row>
    <row r="33281" spans="1:7" x14ac:dyDescent="0.35">
      <c r="A33281" t="s">
        <v>13</v>
      </c>
      <c r="B33281" t="s">
        <v>1660</v>
      </c>
      <c r="C33281">
        <v>9</v>
      </c>
      <c r="D33281" t="s">
        <v>125</v>
      </c>
      <c r="E33281" t="s">
        <v>712</v>
      </c>
      <c r="F33281" t="s">
        <v>679</v>
      </c>
      <c r="G33281" t="s">
        <v>140</v>
      </c>
    </row>
    <row r="33282" spans="1:7" x14ac:dyDescent="0.35">
      <c r="A33282" t="s">
        <v>13</v>
      </c>
      <c r="B33282" t="s">
        <v>1661</v>
      </c>
      <c r="C33282">
        <v>8</v>
      </c>
      <c r="D33282" t="s">
        <v>660</v>
      </c>
      <c r="E33282" t="s">
        <v>868</v>
      </c>
      <c r="F33282" t="s">
        <v>1104</v>
      </c>
      <c r="G33282" t="s">
        <v>140</v>
      </c>
    </row>
    <row r="33283" spans="1:7" x14ac:dyDescent="0.35">
      <c r="A33283" t="s">
        <v>14</v>
      </c>
      <c r="B33283" t="s">
        <v>1660</v>
      </c>
      <c r="C33283">
        <v>9</v>
      </c>
      <c r="D33283" t="s">
        <v>996</v>
      </c>
      <c r="E33283" t="s">
        <v>206</v>
      </c>
      <c r="F33283" t="s">
        <v>907</v>
      </c>
      <c r="G33283" t="s">
        <v>140</v>
      </c>
    </row>
    <row r="33284" spans="1:7" x14ac:dyDescent="0.35">
      <c r="A33284" t="s">
        <v>14</v>
      </c>
      <c r="B33284" t="s">
        <v>1661</v>
      </c>
      <c r="C33284">
        <v>9</v>
      </c>
      <c r="D33284" t="s">
        <v>140</v>
      </c>
      <c r="E33284" t="s">
        <v>439</v>
      </c>
      <c r="F33284" t="s">
        <v>440</v>
      </c>
      <c r="G33284" t="s">
        <v>140</v>
      </c>
    </row>
    <row r="33285" spans="1:7" x14ac:dyDescent="0.35">
      <c r="A33285" t="s">
        <v>15</v>
      </c>
      <c r="B33285" t="s">
        <v>1660</v>
      </c>
      <c r="C33285">
        <v>11</v>
      </c>
      <c r="D33285" t="s">
        <v>1061</v>
      </c>
      <c r="E33285" t="s">
        <v>545</v>
      </c>
      <c r="F33285" t="s">
        <v>890</v>
      </c>
      <c r="G33285" t="s">
        <v>140</v>
      </c>
    </row>
    <row r="33286" spans="1:7" x14ac:dyDescent="0.35">
      <c r="A33286" t="s">
        <v>15</v>
      </c>
      <c r="B33286" t="s">
        <v>1661</v>
      </c>
      <c r="C33286">
        <v>7</v>
      </c>
      <c r="D33286" t="s">
        <v>140</v>
      </c>
      <c r="E33286" t="s">
        <v>609</v>
      </c>
      <c r="F33286" t="s">
        <v>608</v>
      </c>
      <c r="G33286" t="s">
        <v>140</v>
      </c>
    </row>
    <row r="33287" spans="1:7" x14ac:dyDescent="0.35">
      <c r="A33287" t="s">
        <v>16</v>
      </c>
      <c r="B33287" t="s">
        <v>1660</v>
      </c>
      <c r="C33287">
        <v>2</v>
      </c>
      <c r="D33287" t="s">
        <v>140</v>
      </c>
      <c r="E33287" t="s">
        <v>211</v>
      </c>
      <c r="F33287" t="s">
        <v>212</v>
      </c>
      <c r="G33287" t="s">
        <v>140</v>
      </c>
    </row>
    <row r="33288" spans="1:7" x14ac:dyDescent="0.35">
      <c r="A33288" t="s">
        <v>16</v>
      </c>
      <c r="B33288" t="s">
        <v>1661</v>
      </c>
      <c r="C33288">
        <v>3</v>
      </c>
      <c r="D33288" t="s">
        <v>195</v>
      </c>
      <c r="E33288" t="s">
        <v>196</v>
      </c>
      <c r="F33288" t="s">
        <v>140</v>
      </c>
      <c r="G33288" t="s">
        <v>140</v>
      </c>
    </row>
    <row r="33289" spans="1:7" x14ac:dyDescent="0.35">
      <c r="A33289" t="s">
        <v>17</v>
      </c>
      <c r="B33289" t="s">
        <v>1660</v>
      </c>
      <c r="C33289">
        <v>5</v>
      </c>
      <c r="D33289" t="s">
        <v>712</v>
      </c>
      <c r="E33289" t="s">
        <v>140</v>
      </c>
      <c r="F33289" t="s">
        <v>713</v>
      </c>
      <c r="G33289" t="s">
        <v>140</v>
      </c>
    </row>
    <row r="33290" spans="1:7" x14ac:dyDescent="0.35">
      <c r="A33290" t="s">
        <v>17</v>
      </c>
      <c r="B33290" t="s">
        <v>1661</v>
      </c>
      <c r="C33290">
        <v>6</v>
      </c>
      <c r="D33290" t="s">
        <v>385</v>
      </c>
      <c r="E33290" t="s">
        <v>192</v>
      </c>
      <c r="F33290" t="s">
        <v>383</v>
      </c>
      <c r="G33290" t="s">
        <v>140</v>
      </c>
    </row>
    <row r="33291" spans="1:7" x14ac:dyDescent="0.35">
      <c r="A33291" t="s">
        <v>18</v>
      </c>
      <c r="B33291" t="s">
        <v>1660</v>
      </c>
      <c r="C33291">
        <v>8</v>
      </c>
      <c r="D33291" t="s">
        <v>140</v>
      </c>
      <c r="E33291" t="s">
        <v>606</v>
      </c>
      <c r="F33291" t="s">
        <v>607</v>
      </c>
      <c r="G33291" t="s">
        <v>140</v>
      </c>
    </row>
    <row r="33292" spans="1:7" x14ac:dyDescent="0.35">
      <c r="A33292" t="s">
        <v>18</v>
      </c>
      <c r="B33292" t="s">
        <v>1661</v>
      </c>
      <c r="C33292">
        <v>2</v>
      </c>
      <c r="D33292" t="s">
        <v>140</v>
      </c>
      <c r="E33292" t="s">
        <v>177</v>
      </c>
      <c r="F33292" t="s">
        <v>140</v>
      </c>
      <c r="G33292" t="s">
        <v>140</v>
      </c>
    </row>
    <row r="33293" spans="1:7" x14ac:dyDescent="0.35">
      <c r="A33293" t="s">
        <v>19</v>
      </c>
      <c r="B33293" t="s">
        <v>1660</v>
      </c>
      <c r="C33293">
        <v>4</v>
      </c>
      <c r="D33293" t="s">
        <v>140</v>
      </c>
      <c r="E33293" t="s">
        <v>50</v>
      </c>
      <c r="F33293" t="s">
        <v>51</v>
      </c>
      <c r="G33293" t="s">
        <v>140</v>
      </c>
    </row>
    <row r="33294" spans="1:7" x14ac:dyDescent="0.35">
      <c r="A33294" t="s">
        <v>19</v>
      </c>
      <c r="B33294" t="s">
        <v>1661</v>
      </c>
      <c r="C33294">
        <v>3</v>
      </c>
      <c r="D33294" t="s">
        <v>140</v>
      </c>
      <c r="E33294" t="s">
        <v>196</v>
      </c>
      <c r="F33294" t="s">
        <v>195</v>
      </c>
      <c r="G33294" t="s">
        <v>140</v>
      </c>
    </row>
    <row r="33295" spans="1:7" x14ac:dyDescent="0.35">
      <c r="A33295" t="s">
        <v>20</v>
      </c>
      <c r="B33295" t="s">
        <v>1660</v>
      </c>
      <c r="C33295">
        <v>14</v>
      </c>
      <c r="D33295" t="s">
        <v>476</v>
      </c>
      <c r="E33295" t="s">
        <v>693</v>
      </c>
      <c r="F33295" t="s">
        <v>623</v>
      </c>
      <c r="G33295" t="s">
        <v>140</v>
      </c>
    </row>
    <row r="33296" spans="1:7" x14ac:dyDescent="0.35">
      <c r="A33296" t="s">
        <v>20</v>
      </c>
      <c r="B33296" t="s">
        <v>1661</v>
      </c>
      <c r="C33296">
        <v>6</v>
      </c>
      <c r="D33296" t="s">
        <v>140</v>
      </c>
      <c r="E33296" t="s">
        <v>717</v>
      </c>
      <c r="F33296" t="s">
        <v>716</v>
      </c>
      <c r="G33296" t="s">
        <v>140</v>
      </c>
    </row>
    <row r="33297" spans="1:7" x14ac:dyDescent="0.35">
      <c r="A33297" t="s">
        <v>21</v>
      </c>
      <c r="B33297" t="s">
        <v>1660</v>
      </c>
      <c r="C33297">
        <v>9</v>
      </c>
      <c r="D33297" t="s">
        <v>140</v>
      </c>
      <c r="E33297" t="s">
        <v>693</v>
      </c>
      <c r="F33297" t="s">
        <v>692</v>
      </c>
      <c r="G33297" t="s">
        <v>140</v>
      </c>
    </row>
    <row r="33298" spans="1:7" x14ac:dyDescent="0.35">
      <c r="A33298" t="s">
        <v>21</v>
      </c>
      <c r="B33298" t="s">
        <v>1661</v>
      </c>
      <c r="C33298">
        <v>10</v>
      </c>
      <c r="D33298" t="s">
        <v>1102</v>
      </c>
      <c r="E33298" t="s">
        <v>891</v>
      </c>
      <c r="F33298" t="s">
        <v>913</v>
      </c>
      <c r="G33298" t="s">
        <v>140</v>
      </c>
    </row>
    <row r="33299" spans="1:7" x14ac:dyDescent="0.35">
      <c r="A33299" t="s">
        <v>22</v>
      </c>
      <c r="B33299" t="s">
        <v>1660</v>
      </c>
      <c r="C33299">
        <v>5</v>
      </c>
      <c r="D33299" t="s">
        <v>1095</v>
      </c>
      <c r="E33299" t="s">
        <v>332</v>
      </c>
      <c r="F33299" t="s">
        <v>428</v>
      </c>
      <c r="G33299" t="s">
        <v>140</v>
      </c>
    </row>
    <row r="33300" spans="1:7" x14ac:dyDescent="0.35">
      <c r="A33300" t="s">
        <v>22</v>
      </c>
      <c r="B33300" t="s">
        <v>1661</v>
      </c>
      <c r="C33300">
        <v>3</v>
      </c>
      <c r="D33300" t="s">
        <v>140</v>
      </c>
      <c r="E33300" t="s">
        <v>177</v>
      </c>
      <c r="F33300" t="s">
        <v>140</v>
      </c>
      <c r="G33300" t="s">
        <v>140</v>
      </c>
    </row>
    <row r="33301" spans="1:7" x14ac:dyDescent="0.35">
      <c r="A33301" t="s">
        <v>23</v>
      </c>
      <c r="B33301" t="s">
        <v>1660</v>
      </c>
      <c r="C33301">
        <v>6</v>
      </c>
      <c r="D33301" t="s">
        <v>140</v>
      </c>
      <c r="E33301" t="s">
        <v>372</v>
      </c>
      <c r="F33301" t="s">
        <v>373</v>
      </c>
      <c r="G33301" t="s">
        <v>140</v>
      </c>
    </row>
    <row r="33302" spans="1:7" x14ac:dyDescent="0.35">
      <c r="A33302" t="s">
        <v>23</v>
      </c>
      <c r="B33302" t="s">
        <v>1661</v>
      </c>
      <c r="C33302">
        <v>16</v>
      </c>
      <c r="D33302" t="s">
        <v>983</v>
      </c>
      <c r="E33302" t="s">
        <v>357</v>
      </c>
      <c r="F33302" t="s">
        <v>604</v>
      </c>
      <c r="G33302" t="s">
        <v>140</v>
      </c>
    </row>
    <row r="33303" spans="1:7" x14ac:dyDescent="0.35">
      <c r="A33303" t="s">
        <v>24</v>
      </c>
      <c r="B33303" t="s">
        <v>1660</v>
      </c>
      <c r="C33303">
        <v>13</v>
      </c>
      <c r="D33303" t="s">
        <v>901</v>
      </c>
      <c r="E33303" t="s">
        <v>579</v>
      </c>
      <c r="F33303" t="s">
        <v>908</v>
      </c>
      <c r="G33303" t="s">
        <v>140</v>
      </c>
    </row>
    <row r="33304" spans="1:7" x14ac:dyDescent="0.35">
      <c r="A33304" t="s">
        <v>24</v>
      </c>
      <c r="B33304" t="s">
        <v>1661</v>
      </c>
      <c r="C33304">
        <v>7</v>
      </c>
      <c r="D33304" t="s">
        <v>215</v>
      </c>
      <c r="E33304" t="s">
        <v>214</v>
      </c>
      <c r="F33304" t="s">
        <v>140</v>
      </c>
      <c r="G33304" t="s">
        <v>140</v>
      </c>
    </row>
    <row r="33305" spans="1:7" x14ac:dyDescent="0.35">
      <c r="A33305" t="s">
        <v>25</v>
      </c>
      <c r="B33305" t="s">
        <v>1660</v>
      </c>
      <c r="C33305">
        <v>5</v>
      </c>
      <c r="D33305" t="s">
        <v>502</v>
      </c>
      <c r="E33305" t="s">
        <v>502</v>
      </c>
      <c r="F33305" t="s">
        <v>140</v>
      </c>
      <c r="G33305" t="s">
        <v>921</v>
      </c>
    </row>
    <row r="33306" spans="1:7" x14ac:dyDescent="0.35">
      <c r="A33306" t="s">
        <v>25</v>
      </c>
      <c r="B33306" t="s">
        <v>1661</v>
      </c>
      <c r="C33306">
        <v>4</v>
      </c>
      <c r="D33306" t="s">
        <v>140</v>
      </c>
      <c r="E33306" t="s">
        <v>177</v>
      </c>
      <c r="F33306" t="s">
        <v>140</v>
      </c>
      <c r="G33306" t="s">
        <v>140</v>
      </c>
    </row>
    <row r="33307" spans="1:7" x14ac:dyDescent="0.35">
      <c r="A33307" t="s">
        <v>26</v>
      </c>
      <c r="B33307" t="s">
        <v>1660</v>
      </c>
      <c r="C33307">
        <v>4</v>
      </c>
      <c r="D33307" t="s">
        <v>162</v>
      </c>
      <c r="E33307" t="s">
        <v>163</v>
      </c>
      <c r="F33307" t="s">
        <v>140</v>
      </c>
      <c r="G33307" t="s">
        <v>140</v>
      </c>
    </row>
    <row r="33308" spans="1:7" x14ac:dyDescent="0.35">
      <c r="A33308" t="s">
        <v>26</v>
      </c>
      <c r="B33308" t="s">
        <v>1661</v>
      </c>
      <c r="C33308">
        <v>5</v>
      </c>
      <c r="D33308" t="s">
        <v>771</v>
      </c>
      <c r="E33308" t="s">
        <v>651</v>
      </c>
      <c r="F33308" t="s">
        <v>802</v>
      </c>
      <c r="G33308" t="s">
        <v>140</v>
      </c>
    </row>
    <row r="33309" spans="1:7" x14ac:dyDescent="0.35">
      <c r="A33309" t="s">
        <v>27</v>
      </c>
      <c r="B33309" t="s">
        <v>1660</v>
      </c>
      <c r="C33309">
        <v>1</v>
      </c>
      <c r="D33309" t="s">
        <v>140</v>
      </c>
      <c r="E33309" t="s">
        <v>177</v>
      </c>
      <c r="F33309" t="s">
        <v>140</v>
      </c>
      <c r="G33309" t="s">
        <v>140</v>
      </c>
    </row>
    <row r="33310" spans="1:7" x14ac:dyDescent="0.35">
      <c r="A33310" t="s">
        <v>27</v>
      </c>
      <c r="B33310" t="s">
        <v>1661</v>
      </c>
      <c r="C33310">
        <v>2</v>
      </c>
      <c r="D33310" t="s">
        <v>140</v>
      </c>
      <c r="E33310" t="s">
        <v>610</v>
      </c>
      <c r="F33310" t="s">
        <v>610</v>
      </c>
      <c r="G33310" t="s">
        <v>140</v>
      </c>
    </row>
    <row r="33311" spans="1:7" x14ac:dyDescent="0.35">
      <c r="A33311" t="s">
        <v>28</v>
      </c>
      <c r="B33311" t="s">
        <v>1660</v>
      </c>
      <c r="C33311">
        <v>5</v>
      </c>
      <c r="D33311" t="s">
        <v>140</v>
      </c>
      <c r="E33311" t="s">
        <v>149</v>
      </c>
      <c r="F33311" t="s">
        <v>150</v>
      </c>
      <c r="G33311" t="s">
        <v>140</v>
      </c>
    </row>
    <row r="33312" spans="1:7" x14ac:dyDescent="0.35">
      <c r="A33312" t="s">
        <v>28</v>
      </c>
      <c r="B33312" t="s">
        <v>1661</v>
      </c>
      <c r="C33312">
        <v>6</v>
      </c>
      <c r="D33312" t="s">
        <v>674</v>
      </c>
      <c r="E33312" t="s">
        <v>814</v>
      </c>
      <c r="F33312" t="s">
        <v>383</v>
      </c>
      <c r="G33312" t="s">
        <v>140</v>
      </c>
    </row>
    <row r="33313" spans="1:31" x14ac:dyDescent="0.35">
      <c r="A33313" t="s">
        <v>29</v>
      </c>
      <c r="B33313" t="s">
        <v>1660</v>
      </c>
      <c r="C33313">
        <v>3</v>
      </c>
      <c r="D33313" t="s">
        <v>140</v>
      </c>
      <c r="E33313" t="s">
        <v>558</v>
      </c>
      <c r="F33313" t="s">
        <v>557</v>
      </c>
      <c r="G33313" t="s">
        <v>140</v>
      </c>
    </row>
    <row r="33314" spans="1:31" x14ac:dyDescent="0.35">
      <c r="A33314" t="s">
        <v>30</v>
      </c>
      <c r="B33314" t="s">
        <v>1660</v>
      </c>
      <c r="C33314">
        <v>3</v>
      </c>
      <c r="D33314" t="s">
        <v>140</v>
      </c>
      <c r="E33314" t="s">
        <v>648</v>
      </c>
      <c r="F33314" t="s">
        <v>536</v>
      </c>
      <c r="G33314" t="s">
        <v>140</v>
      </c>
    </row>
    <row r="33315" spans="1:31" x14ac:dyDescent="0.35">
      <c r="A33315" t="s">
        <v>30</v>
      </c>
      <c r="B33315" t="s">
        <v>1661</v>
      </c>
      <c r="C33315">
        <v>2</v>
      </c>
      <c r="D33315" t="s">
        <v>140</v>
      </c>
      <c r="E33315" t="s">
        <v>218</v>
      </c>
      <c r="F33315" t="s">
        <v>217</v>
      </c>
      <c r="G33315" t="s">
        <v>140</v>
      </c>
    </row>
    <row r="33316" spans="1:31" x14ac:dyDescent="0.35">
      <c r="A33316" t="s">
        <v>31</v>
      </c>
      <c r="B33316" t="s">
        <v>1660</v>
      </c>
      <c r="C33316">
        <v>17</v>
      </c>
      <c r="D33316" t="s">
        <v>140</v>
      </c>
      <c r="E33316" t="s">
        <v>559</v>
      </c>
      <c r="F33316" t="s">
        <v>922</v>
      </c>
      <c r="G33316" t="s">
        <v>1048</v>
      </c>
    </row>
    <row r="33317" spans="1:31" x14ac:dyDescent="0.35">
      <c r="A33317" t="s">
        <v>31</v>
      </c>
      <c r="B33317" t="s">
        <v>1661</v>
      </c>
      <c r="C33317">
        <v>18</v>
      </c>
      <c r="D33317" t="s">
        <v>1104</v>
      </c>
      <c r="E33317" t="s">
        <v>567</v>
      </c>
      <c r="F33317" t="s">
        <v>1085</v>
      </c>
      <c r="G33317" t="s">
        <v>140</v>
      </c>
    </row>
    <row r="33318" spans="1:31" x14ac:dyDescent="0.35">
      <c r="A33318" t="s">
        <v>32</v>
      </c>
      <c r="B33318" t="s">
        <v>1660</v>
      </c>
      <c r="C33318">
        <v>163</v>
      </c>
      <c r="D33318" t="s">
        <v>729</v>
      </c>
      <c r="E33318" t="s">
        <v>553</v>
      </c>
      <c r="F33318" t="s">
        <v>677</v>
      </c>
      <c r="G33318" t="s">
        <v>1016</v>
      </c>
    </row>
    <row r="33319" spans="1:31" x14ac:dyDescent="0.35">
      <c r="A33319" t="s">
        <v>32</v>
      </c>
      <c r="B33319" t="s">
        <v>1661</v>
      </c>
      <c r="C33319">
        <v>155</v>
      </c>
      <c r="D33319" t="s">
        <v>113</v>
      </c>
      <c r="E33319" t="s">
        <v>850</v>
      </c>
      <c r="F33319" t="s">
        <v>470</v>
      </c>
      <c r="G33319" t="s">
        <v>140</v>
      </c>
    </row>
    <row r="33321" spans="1:31" x14ac:dyDescent="0.35">
      <c r="A33321" t="s">
        <v>2346</v>
      </c>
    </row>
    <row r="33322" spans="1:31" x14ac:dyDescent="0.35">
      <c r="A33322" t="s">
        <v>2</v>
      </c>
      <c r="B33322" t="s">
        <v>3</v>
      </c>
      <c r="C33322" t="s">
        <v>2347</v>
      </c>
      <c r="D33322" t="s">
        <v>2348</v>
      </c>
      <c r="E33322" t="s">
        <v>2349</v>
      </c>
      <c r="F33322" t="s">
        <v>2350</v>
      </c>
      <c r="G33322" t="s">
        <v>2351</v>
      </c>
      <c r="H33322" t="s">
        <v>2352</v>
      </c>
      <c r="I33322" t="s">
        <v>2353</v>
      </c>
      <c r="J33322" t="s">
        <v>2354</v>
      </c>
      <c r="K33322" t="s">
        <v>2355</v>
      </c>
      <c r="L33322" t="s">
        <v>2356</v>
      </c>
      <c r="M33322" t="s">
        <v>2357</v>
      </c>
      <c r="N33322" t="s">
        <v>2358</v>
      </c>
      <c r="O33322" t="s">
        <v>2359</v>
      </c>
      <c r="P33322" t="s">
        <v>2360</v>
      </c>
      <c r="Q33322" t="s">
        <v>2361</v>
      </c>
      <c r="R33322" t="s">
        <v>2362</v>
      </c>
      <c r="S33322" t="s">
        <v>2363</v>
      </c>
      <c r="T33322" t="s">
        <v>2364</v>
      </c>
      <c r="U33322" t="s">
        <v>2365</v>
      </c>
      <c r="V33322" t="s">
        <v>2366</v>
      </c>
      <c r="W33322" t="s">
        <v>2367</v>
      </c>
      <c r="X33322" t="s">
        <v>2368</v>
      </c>
      <c r="Y33322" t="s">
        <v>2369</v>
      </c>
      <c r="Z33322" t="s">
        <v>2370</v>
      </c>
      <c r="AA33322" t="s">
        <v>2371</v>
      </c>
      <c r="AB33322" t="s">
        <v>1032</v>
      </c>
      <c r="AC33322" t="s">
        <v>1042</v>
      </c>
      <c r="AD33322" t="s">
        <v>136</v>
      </c>
      <c r="AE33322" t="s">
        <v>1416</v>
      </c>
    </row>
    <row r="33323" spans="1:31" x14ac:dyDescent="0.35">
      <c r="A33323" t="s">
        <v>8</v>
      </c>
      <c r="B33323">
        <v>203</v>
      </c>
      <c r="C33323" t="s">
        <v>91</v>
      </c>
      <c r="D33323" t="s">
        <v>913</v>
      </c>
      <c r="E33323" t="s">
        <v>1012</v>
      </c>
      <c r="F33323" t="s">
        <v>1054</v>
      </c>
      <c r="G33323" t="s">
        <v>1018</v>
      </c>
      <c r="H33323" t="s">
        <v>639</v>
      </c>
      <c r="I33323" t="s">
        <v>93</v>
      </c>
      <c r="J33323" t="s">
        <v>157</v>
      </c>
      <c r="K33323" t="s">
        <v>893</v>
      </c>
      <c r="L33323" t="s">
        <v>1017</v>
      </c>
      <c r="M33323" t="s">
        <v>1054</v>
      </c>
      <c r="N33323" t="s">
        <v>837</v>
      </c>
      <c r="O33323" t="s">
        <v>527</v>
      </c>
      <c r="P33323" t="s">
        <v>1106</v>
      </c>
      <c r="Q33323" t="s">
        <v>107</v>
      </c>
      <c r="R33323" t="s">
        <v>443</v>
      </c>
      <c r="S33323" t="s">
        <v>1063</v>
      </c>
      <c r="T33323" t="s">
        <v>140</v>
      </c>
      <c r="U33323" t="s">
        <v>140</v>
      </c>
      <c r="V33323" t="s">
        <v>949</v>
      </c>
      <c r="W33323" t="s">
        <v>140</v>
      </c>
      <c r="X33323" t="s">
        <v>140</v>
      </c>
      <c r="Y33323" t="s">
        <v>140</v>
      </c>
      <c r="Z33323" t="s">
        <v>1012</v>
      </c>
      <c r="AA33323" t="s">
        <v>140</v>
      </c>
      <c r="AB33323" t="s">
        <v>915</v>
      </c>
      <c r="AC33323" t="s">
        <v>1068</v>
      </c>
      <c r="AD33323" t="s">
        <v>775</v>
      </c>
      <c r="AE33323" t="s">
        <v>320</v>
      </c>
    </row>
    <row r="33324" spans="1:31" x14ac:dyDescent="0.35">
      <c r="A33324" t="s">
        <v>9</v>
      </c>
      <c r="B33324">
        <v>200</v>
      </c>
      <c r="C33324" t="s">
        <v>1098</v>
      </c>
      <c r="D33324" t="s">
        <v>422</v>
      </c>
      <c r="E33324" t="s">
        <v>1012</v>
      </c>
      <c r="F33324" t="s">
        <v>1064</v>
      </c>
      <c r="G33324" t="s">
        <v>1019</v>
      </c>
      <c r="H33324" t="s">
        <v>458</v>
      </c>
      <c r="I33324" t="s">
        <v>405</v>
      </c>
      <c r="J33324" t="s">
        <v>119</v>
      </c>
      <c r="K33324" t="s">
        <v>527</v>
      </c>
      <c r="L33324" t="s">
        <v>1016</v>
      </c>
      <c r="M33324" t="s">
        <v>1068</v>
      </c>
      <c r="N33324" t="s">
        <v>942</v>
      </c>
      <c r="O33324" t="s">
        <v>1007</v>
      </c>
      <c r="P33324" t="s">
        <v>87</v>
      </c>
      <c r="Q33324" t="s">
        <v>95</v>
      </c>
      <c r="R33324" t="s">
        <v>801</v>
      </c>
      <c r="S33324" t="s">
        <v>1055</v>
      </c>
      <c r="T33324" t="s">
        <v>1013</v>
      </c>
      <c r="U33324" t="s">
        <v>140</v>
      </c>
      <c r="V33324" t="s">
        <v>1058</v>
      </c>
      <c r="W33324" t="s">
        <v>140</v>
      </c>
      <c r="X33324" t="s">
        <v>140</v>
      </c>
      <c r="Y33324" t="s">
        <v>140</v>
      </c>
      <c r="Z33324" t="s">
        <v>140</v>
      </c>
      <c r="AA33324" t="s">
        <v>140</v>
      </c>
      <c r="AB33324" t="s">
        <v>915</v>
      </c>
      <c r="AC33324" t="s">
        <v>125</v>
      </c>
      <c r="AD33324" t="s">
        <v>140</v>
      </c>
      <c r="AE33324" t="s">
        <v>579</v>
      </c>
    </row>
    <row r="33325" spans="1:31" x14ac:dyDescent="0.35">
      <c r="A33325" t="s">
        <v>10</v>
      </c>
      <c r="B33325">
        <v>206</v>
      </c>
      <c r="C33325" t="s">
        <v>1020</v>
      </c>
      <c r="D33325" t="s">
        <v>668</v>
      </c>
      <c r="E33325" t="s">
        <v>1023</v>
      </c>
      <c r="F33325" t="s">
        <v>949</v>
      </c>
      <c r="G33325" t="s">
        <v>1018</v>
      </c>
      <c r="H33325" t="s">
        <v>131</v>
      </c>
      <c r="I33325" t="s">
        <v>501</v>
      </c>
      <c r="J33325" t="s">
        <v>93</v>
      </c>
      <c r="K33325" t="s">
        <v>664</v>
      </c>
      <c r="L33325" t="s">
        <v>1050</v>
      </c>
      <c r="M33325" t="s">
        <v>1019</v>
      </c>
      <c r="N33325" t="s">
        <v>812</v>
      </c>
      <c r="O33325" t="s">
        <v>1046</v>
      </c>
      <c r="P33325" t="s">
        <v>199</v>
      </c>
      <c r="Q33325" t="s">
        <v>643</v>
      </c>
      <c r="R33325" t="s">
        <v>1065</v>
      </c>
      <c r="S33325" t="s">
        <v>1054</v>
      </c>
      <c r="T33325" t="s">
        <v>1016</v>
      </c>
      <c r="U33325" t="s">
        <v>140</v>
      </c>
      <c r="V33325" t="s">
        <v>1012</v>
      </c>
      <c r="W33325" t="s">
        <v>1021</v>
      </c>
      <c r="X33325" t="s">
        <v>1014</v>
      </c>
      <c r="Y33325" t="s">
        <v>140</v>
      </c>
      <c r="Z33325" t="s">
        <v>140</v>
      </c>
      <c r="AA33325" t="s">
        <v>140</v>
      </c>
      <c r="AB33325" t="s">
        <v>1065</v>
      </c>
      <c r="AC33325" t="s">
        <v>983</v>
      </c>
      <c r="AD33325" t="s">
        <v>1021</v>
      </c>
      <c r="AE33325" t="s">
        <v>645</v>
      </c>
    </row>
    <row r="33326" spans="1:31" x14ac:dyDescent="0.35">
      <c r="A33326" t="s">
        <v>11</v>
      </c>
      <c r="B33326">
        <v>206</v>
      </c>
      <c r="C33326" t="s">
        <v>1063</v>
      </c>
      <c r="D33326" t="s">
        <v>841</v>
      </c>
      <c r="E33326" t="s">
        <v>1008</v>
      </c>
      <c r="F33326" t="s">
        <v>971</v>
      </c>
      <c r="G33326" t="s">
        <v>1019</v>
      </c>
      <c r="H33326" t="s">
        <v>1102</v>
      </c>
      <c r="I33326" t="s">
        <v>162</v>
      </c>
      <c r="J33326" t="s">
        <v>157</v>
      </c>
      <c r="K33326" t="s">
        <v>824</v>
      </c>
      <c r="L33326" t="s">
        <v>1098</v>
      </c>
      <c r="M33326" t="s">
        <v>775</v>
      </c>
      <c r="N33326" t="s">
        <v>317</v>
      </c>
      <c r="O33326" t="s">
        <v>824</v>
      </c>
      <c r="P33326" t="s">
        <v>127</v>
      </c>
      <c r="Q33326" t="s">
        <v>924</v>
      </c>
      <c r="R33326" t="s">
        <v>458</v>
      </c>
      <c r="S33326" t="s">
        <v>1068</v>
      </c>
      <c r="T33326" t="s">
        <v>1012</v>
      </c>
      <c r="U33326" t="s">
        <v>140</v>
      </c>
      <c r="V33326" t="s">
        <v>458</v>
      </c>
      <c r="W33326" t="s">
        <v>1055</v>
      </c>
      <c r="X33326" t="s">
        <v>1013</v>
      </c>
      <c r="Y33326" t="s">
        <v>140</v>
      </c>
      <c r="Z33326" t="s">
        <v>140</v>
      </c>
      <c r="AA33326" t="s">
        <v>140</v>
      </c>
      <c r="AB33326" t="s">
        <v>915</v>
      </c>
      <c r="AC33326" t="s">
        <v>664</v>
      </c>
      <c r="AD33326" t="s">
        <v>1013</v>
      </c>
      <c r="AE33326" t="s">
        <v>608</v>
      </c>
    </row>
    <row r="33327" spans="1:31" x14ac:dyDescent="0.35">
      <c r="A33327" t="s">
        <v>12</v>
      </c>
      <c r="B33327">
        <v>209</v>
      </c>
      <c r="C33327" t="s">
        <v>1019</v>
      </c>
      <c r="D33327" t="s">
        <v>751</v>
      </c>
      <c r="E33327" t="s">
        <v>1009</v>
      </c>
      <c r="F33327" t="s">
        <v>1059</v>
      </c>
      <c r="G33327" t="s">
        <v>1023</v>
      </c>
      <c r="H33327" t="s">
        <v>991</v>
      </c>
      <c r="I33327" t="s">
        <v>785</v>
      </c>
      <c r="J33327" t="s">
        <v>192</v>
      </c>
      <c r="K33327" t="s">
        <v>119</v>
      </c>
      <c r="L33327" t="s">
        <v>1052</v>
      </c>
      <c r="M33327" t="s">
        <v>1023</v>
      </c>
      <c r="N33327" t="s">
        <v>462</v>
      </c>
      <c r="O33327" t="s">
        <v>985</v>
      </c>
      <c r="P33327" t="s">
        <v>643</v>
      </c>
      <c r="Q33327" t="s">
        <v>269</v>
      </c>
      <c r="R33327" t="s">
        <v>517</v>
      </c>
      <c r="S33327" t="s">
        <v>939</v>
      </c>
      <c r="T33327" t="s">
        <v>1043</v>
      </c>
      <c r="U33327" t="s">
        <v>140</v>
      </c>
      <c r="V33327" t="s">
        <v>1060</v>
      </c>
      <c r="W33327" t="s">
        <v>1014</v>
      </c>
      <c r="X33327" t="s">
        <v>1009</v>
      </c>
      <c r="Y33327" t="s">
        <v>1009</v>
      </c>
      <c r="Z33327" t="s">
        <v>140</v>
      </c>
      <c r="AA33327" t="s">
        <v>1009</v>
      </c>
      <c r="AB33327" t="s">
        <v>99</v>
      </c>
      <c r="AC33327" t="s">
        <v>1062</v>
      </c>
      <c r="AD33327" t="s">
        <v>1098</v>
      </c>
      <c r="AE33327" t="s">
        <v>538</v>
      </c>
    </row>
    <row r="33328" spans="1:31" x14ac:dyDescent="0.35">
      <c r="A33328" t="s">
        <v>13</v>
      </c>
      <c r="B33328">
        <v>206</v>
      </c>
      <c r="C33328" t="s">
        <v>996</v>
      </c>
      <c r="D33328" t="s">
        <v>451</v>
      </c>
      <c r="E33328" t="s">
        <v>1010</v>
      </c>
      <c r="F33328" t="s">
        <v>1066</v>
      </c>
      <c r="G33328" t="s">
        <v>1054</v>
      </c>
      <c r="H33328" t="s">
        <v>422</v>
      </c>
      <c r="I33328" t="s">
        <v>985</v>
      </c>
      <c r="J33328" t="s">
        <v>794</v>
      </c>
      <c r="K33328" t="s">
        <v>446</v>
      </c>
      <c r="L33328" t="s">
        <v>1048</v>
      </c>
      <c r="M33328" t="s">
        <v>939</v>
      </c>
      <c r="N33328" t="s">
        <v>991</v>
      </c>
      <c r="O33328" t="s">
        <v>117</v>
      </c>
      <c r="P33328" t="s">
        <v>895</v>
      </c>
      <c r="Q33328" t="s">
        <v>405</v>
      </c>
      <c r="R33328" t="s">
        <v>614</v>
      </c>
      <c r="S33328" t="s">
        <v>1058</v>
      </c>
      <c r="T33328" t="s">
        <v>1014</v>
      </c>
      <c r="U33328" t="s">
        <v>140</v>
      </c>
      <c r="V33328" t="s">
        <v>1011</v>
      </c>
      <c r="W33328" t="s">
        <v>140</v>
      </c>
      <c r="X33328" t="s">
        <v>1008</v>
      </c>
      <c r="Y33328" t="s">
        <v>140</v>
      </c>
      <c r="Z33328" t="s">
        <v>140</v>
      </c>
      <c r="AA33328" t="s">
        <v>140</v>
      </c>
      <c r="AB33328" t="s">
        <v>953</v>
      </c>
      <c r="AC33328" t="s">
        <v>1046</v>
      </c>
      <c r="AD33328" t="s">
        <v>1010</v>
      </c>
      <c r="AE33328" t="s">
        <v>751</v>
      </c>
    </row>
    <row r="33329" spans="1:31" x14ac:dyDescent="0.35">
      <c r="A33329" t="s">
        <v>14</v>
      </c>
      <c r="B33329">
        <v>201</v>
      </c>
      <c r="C33329" t="s">
        <v>574</v>
      </c>
      <c r="D33329" t="s">
        <v>994</v>
      </c>
      <c r="E33329" t="s">
        <v>940</v>
      </c>
      <c r="F33329" t="s">
        <v>929</v>
      </c>
      <c r="G33329" t="s">
        <v>664</v>
      </c>
      <c r="H33329" t="s">
        <v>952</v>
      </c>
      <c r="I33329" t="s">
        <v>95</v>
      </c>
      <c r="J33329" t="s">
        <v>157</v>
      </c>
      <c r="K33329" t="s">
        <v>595</v>
      </c>
      <c r="L33329" t="s">
        <v>1073</v>
      </c>
      <c r="M33329" t="s">
        <v>1058</v>
      </c>
      <c r="N33329" t="s">
        <v>111</v>
      </c>
      <c r="O33329" t="s">
        <v>985</v>
      </c>
      <c r="P33329" t="s">
        <v>91</v>
      </c>
      <c r="Q33329" t="s">
        <v>937</v>
      </c>
      <c r="R33329" t="s">
        <v>187</v>
      </c>
      <c r="S33329" t="s">
        <v>1054</v>
      </c>
      <c r="T33329" t="s">
        <v>940</v>
      </c>
      <c r="U33329" t="s">
        <v>140</v>
      </c>
      <c r="V33329" t="s">
        <v>664</v>
      </c>
      <c r="W33329" t="s">
        <v>1055</v>
      </c>
      <c r="X33329" t="s">
        <v>1009</v>
      </c>
      <c r="Y33329" t="s">
        <v>1014</v>
      </c>
      <c r="Z33329" t="s">
        <v>140</v>
      </c>
      <c r="AA33329" t="s">
        <v>140</v>
      </c>
      <c r="AB33329" t="s">
        <v>89</v>
      </c>
      <c r="AC33329" t="s">
        <v>1060</v>
      </c>
      <c r="AD33329" t="s">
        <v>140</v>
      </c>
      <c r="AE33329" t="s">
        <v>737</v>
      </c>
    </row>
    <row r="33330" spans="1:31" x14ac:dyDescent="0.35">
      <c r="A33330" t="s">
        <v>15</v>
      </c>
      <c r="B33330">
        <v>205</v>
      </c>
      <c r="C33330" t="s">
        <v>1098</v>
      </c>
      <c r="D33330" t="s">
        <v>794</v>
      </c>
      <c r="E33330" t="s">
        <v>1054</v>
      </c>
      <c r="F33330" t="s">
        <v>527</v>
      </c>
      <c r="G33330" t="s">
        <v>949</v>
      </c>
      <c r="H33330" t="s">
        <v>1059</v>
      </c>
      <c r="I33330" t="s">
        <v>897</v>
      </c>
      <c r="J33330" t="s">
        <v>659</v>
      </c>
      <c r="K33330" t="s">
        <v>123</v>
      </c>
      <c r="L33330" t="s">
        <v>1063</v>
      </c>
      <c r="M33330" t="s">
        <v>1020</v>
      </c>
      <c r="N33330" t="s">
        <v>646</v>
      </c>
      <c r="O33330" t="s">
        <v>985</v>
      </c>
      <c r="P33330" t="s">
        <v>970</v>
      </c>
      <c r="Q33330" t="s">
        <v>107</v>
      </c>
      <c r="R33330" t="s">
        <v>973</v>
      </c>
      <c r="S33330" t="s">
        <v>1060</v>
      </c>
      <c r="T33330" t="s">
        <v>140</v>
      </c>
      <c r="U33330" t="s">
        <v>140</v>
      </c>
      <c r="V33330" t="s">
        <v>919</v>
      </c>
      <c r="W33330" t="s">
        <v>1017</v>
      </c>
      <c r="X33330" t="s">
        <v>1063</v>
      </c>
      <c r="Y33330" t="s">
        <v>1013</v>
      </c>
      <c r="Z33330" t="s">
        <v>140</v>
      </c>
      <c r="AA33330" t="s">
        <v>140</v>
      </c>
      <c r="AB33330" t="s">
        <v>664</v>
      </c>
      <c r="AC33330" t="s">
        <v>1050</v>
      </c>
      <c r="AD33330" t="s">
        <v>1008</v>
      </c>
      <c r="AE33330" t="s">
        <v>221</v>
      </c>
    </row>
    <row r="33331" spans="1:31" x14ac:dyDescent="0.35">
      <c r="A33331" t="s">
        <v>16</v>
      </c>
      <c r="B33331">
        <v>204</v>
      </c>
      <c r="C33331" t="s">
        <v>919</v>
      </c>
      <c r="D33331" t="s">
        <v>985</v>
      </c>
      <c r="E33331" t="s">
        <v>1010</v>
      </c>
      <c r="F33331" t="s">
        <v>1060</v>
      </c>
      <c r="G33331" t="s">
        <v>140</v>
      </c>
      <c r="H33331" t="s">
        <v>838</v>
      </c>
      <c r="I33331" t="s">
        <v>991</v>
      </c>
      <c r="J33331" t="s">
        <v>867</v>
      </c>
      <c r="K33331" t="s">
        <v>89</v>
      </c>
      <c r="L33331" t="s">
        <v>1046</v>
      </c>
      <c r="M33331" t="s">
        <v>140</v>
      </c>
      <c r="N33331" t="s">
        <v>1062</v>
      </c>
      <c r="O33331" t="s">
        <v>1048</v>
      </c>
      <c r="P33331" t="s">
        <v>115</v>
      </c>
      <c r="Q33331" t="s">
        <v>991</v>
      </c>
      <c r="R33331" t="s">
        <v>983</v>
      </c>
      <c r="S33331" t="s">
        <v>1020</v>
      </c>
      <c r="T33331" t="s">
        <v>1020</v>
      </c>
      <c r="U33331" t="s">
        <v>140</v>
      </c>
      <c r="V33331" t="s">
        <v>1043</v>
      </c>
      <c r="W33331" t="s">
        <v>1008</v>
      </c>
      <c r="X33331" t="s">
        <v>1063</v>
      </c>
      <c r="Y33331" t="s">
        <v>1013</v>
      </c>
      <c r="Z33331" t="s">
        <v>140</v>
      </c>
      <c r="AA33331" t="s">
        <v>140</v>
      </c>
      <c r="AB33331" t="s">
        <v>345</v>
      </c>
      <c r="AC33331" t="s">
        <v>869</v>
      </c>
      <c r="AD33331" t="s">
        <v>140</v>
      </c>
      <c r="AE33331" t="s">
        <v>397</v>
      </c>
    </row>
    <row r="33332" spans="1:31" x14ac:dyDescent="0.35">
      <c r="A33332" t="s">
        <v>17</v>
      </c>
      <c r="B33332">
        <v>202</v>
      </c>
      <c r="C33332" t="s">
        <v>954</v>
      </c>
      <c r="D33332" t="s">
        <v>877</v>
      </c>
      <c r="E33332" t="s">
        <v>775</v>
      </c>
      <c r="F33332" t="s">
        <v>838</v>
      </c>
      <c r="G33332" t="s">
        <v>1043</v>
      </c>
      <c r="H33332" t="s">
        <v>1065</v>
      </c>
      <c r="I33332" t="s">
        <v>123</v>
      </c>
      <c r="J33332" t="s">
        <v>1100</v>
      </c>
      <c r="K33332" t="s">
        <v>1072</v>
      </c>
      <c r="L33332" t="s">
        <v>1055</v>
      </c>
      <c r="M33332" t="s">
        <v>1050</v>
      </c>
      <c r="N33332" t="s">
        <v>89</v>
      </c>
      <c r="O33332" t="s">
        <v>1062</v>
      </c>
      <c r="P33332" t="s">
        <v>921</v>
      </c>
      <c r="Q33332" t="s">
        <v>99</v>
      </c>
      <c r="R33332" t="s">
        <v>643</v>
      </c>
      <c r="S33332" t="s">
        <v>949</v>
      </c>
      <c r="T33332" t="s">
        <v>1019</v>
      </c>
      <c r="U33332" t="s">
        <v>140</v>
      </c>
      <c r="V33332" t="s">
        <v>1062</v>
      </c>
      <c r="W33332" t="s">
        <v>1008</v>
      </c>
      <c r="X33332" t="s">
        <v>1009</v>
      </c>
      <c r="Y33332" t="s">
        <v>140</v>
      </c>
      <c r="Z33332" t="s">
        <v>140</v>
      </c>
      <c r="AA33332" t="s">
        <v>140</v>
      </c>
      <c r="AB33332" t="s">
        <v>967</v>
      </c>
      <c r="AC33332" t="s">
        <v>1045</v>
      </c>
      <c r="AD33332" t="s">
        <v>1050</v>
      </c>
      <c r="AE33332" t="s">
        <v>206</v>
      </c>
    </row>
    <row r="33333" spans="1:31" x14ac:dyDescent="0.35">
      <c r="A33333" t="s">
        <v>18</v>
      </c>
      <c r="B33333">
        <v>204</v>
      </c>
      <c r="C33333" t="s">
        <v>1021</v>
      </c>
      <c r="D33333" t="s">
        <v>528</v>
      </c>
      <c r="E33333" t="s">
        <v>1098</v>
      </c>
      <c r="F33333" t="s">
        <v>1012</v>
      </c>
      <c r="G33333" t="s">
        <v>140</v>
      </c>
      <c r="H33333" t="s">
        <v>1061</v>
      </c>
      <c r="I33333" t="s">
        <v>970</v>
      </c>
      <c r="J33333" t="s">
        <v>720</v>
      </c>
      <c r="K33333" t="s">
        <v>1182</v>
      </c>
      <c r="L33333" t="s">
        <v>1068</v>
      </c>
      <c r="M33333" t="s">
        <v>949</v>
      </c>
      <c r="N33333" t="s">
        <v>953</v>
      </c>
      <c r="O33333" t="s">
        <v>1052</v>
      </c>
      <c r="P33333" t="s">
        <v>706</v>
      </c>
      <c r="Q33333" t="s">
        <v>1100</v>
      </c>
      <c r="R33333" t="s">
        <v>812</v>
      </c>
      <c r="S33333" t="s">
        <v>515</v>
      </c>
      <c r="T33333" t="s">
        <v>1021</v>
      </c>
      <c r="U33333" t="s">
        <v>140</v>
      </c>
      <c r="V33333" t="s">
        <v>940</v>
      </c>
      <c r="W33333" t="s">
        <v>1016</v>
      </c>
      <c r="X33333" t="s">
        <v>1022</v>
      </c>
      <c r="Y33333" t="s">
        <v>140</v>
      </c>
      <c r="Z33333" t="s">
        <v>140</v>
      </c>
      <c r="AA33333" t="s">
        <v>140</v>
      </c>
      <c r="AB33333" t="s">
        <v>517</v>
      </c>
      <c r="AC33333" t="s">
        <v>1018</v>
      </c>
      <c r="AD33333" t="s">
        <v>1017</v>
      </c>
      <c r="AE33333" t="s">
        <v>428</v>
      </c>
    </row>
    <row r="33334" spans="1:31" x14ac:dyDescent="0.35">
      <c r="A33334" t="s">
        <v>19</v>
      </c>
      <c r="B33334">
        <v>205</v>
      </c>
      <c r="C33334" t="s">
        <v>1014</v>
      </c>
      <c r="D33334" t="s">
        <v>921</v>
      </c>
      <c r="E33334" t="s">
        <v>1014</v>
      </c>
      <c r="F33334" t="s">
        <v>775</v>
      </c>
      <c r="G33334" t="s">
        <v>1008</v>
      </c>
      <c r="H33334" t="s">
        <v>399</v>
      </c>
      <c r="I33334" t="s">
        <v>706</v>
      </c>
      <c r="J33334" t="s">
        <v>773</v>
      </c>
      <c r="K33334" t="s">
        <v>785</v>
      </c>
      <c r="L33334" t="s">
        <v>1050</v>
      </c>
      <c r="M33334" t="s">
        <v>1054</v>
      </c>
      <c r="N33334" t="s">
        <v>515</v>
      </c>
      <c r="O33334" t="s">
        <v>1046</v>
      </c>
      <c r="P33334" t="s">
        <v>592</v>
      </c>
      <c r="Q33334" t="s">
        <v>716</v>
      </c>
      <c r="R33334" t="s">
        <v>967</v>
      </c>
      <c r="S33334" t="s">
        <v>1014</v>
      </c>
      <c r="T33334" t="s">
        <v>1012</v>
      </c>
      <c r="U33334" t="s">
        <v>140</v>
      </c>
      <c r="V33334" t="s">
        <v>1073</v>
      </c>
      <c r="W33334" t="s">
        <v>1014</v>
      </c>
      <c r="X33334" t="s">
        <v>140</v>
      </c>
      <c r="Y33334" t="s">
        <v>140</v>
      </c>
      <c r="Z33334" t="s">
        <v>140</v>
      </c>
      <c r="AA33334" t="s">
        <v>140</v>
      </c>
      <c r="AB33334" t="s">
        <v>1102</v>
      </c>
      <c r="AC33334" t="s">
        <v>1064</v>
      </c>
      <c r="AD33334" t="s">
        <v>1013</v>
      </c>
      <c r="AE33334" t="s">
        <v>834</v>
      </c>
    </row>
    <row r="33335" spans="1:31" x14ac:dyDescent="0.35">
      <c r="A33335" t="s">
        <v>20</v>
      </c>
      <c r="B33335">
        <v>205</v>
      </c>
      <c r="C33335" t="s">
        <v>1021</v>
      </c>
      <c r="D33335" t="s">
        <v>860</v>
      </c>
      <c r="E33335" t="s">
        <v>1010</v>
      </c>
      <c r="F33335" t="s">
        <v>1066</v>
      </c>
      <c r="G33335" t="s">
        <v>1054</v>
      </c>
      <c r="H33335" t="s">
        <v>915</v>
      </c>
      <c r="I33335" t="s">
        <v>718</v>
      </c>
      <c r="J33335" t="s">
        <v>746</v>
      </c>
      <c r="K33335" t="s">
        <v>97</v>
      </c>
      <c r="L33335" t="s">
        <v>1012</v>
      </c>
      <c r="M33335" t="s">
        <v>1098</v>
      </c>
      <c r="N33335" t="s">
        <v>942</v>
      </c>
      <c r="O33335" t="s">
        <v>664</v>
      </c>
      <c r="P33335" t="s">
        <v>548</v>
      </c>
      <c r="Q33335" t="s">
        <v>942</v>
      </c>
      <c r="R33335" t="s">
        <v>91</v>
      </c>
      <c r="S33335" t="s">
        <v>1043</v>
      </c>
      <c r="T33335" t="s">
        <v>919</v>
      </c>
      <c r="U33335" t="s">
        <v>140</v>
      </c>
      <c r="V33335" t="s">
        <v>950</v>
      </c>
      <c r="W33335" t="s">
        <v>1013</v>
      </c>
      <c r="X33335" t="s">
        <v>1010</v>
      </c>
      <c r="Y33335" t="s">
        <v>140</v>
      </c>
      <c r="Z33335" t="s">
        <v>140</v>
      </c>
      <c r="AA33335" t="s">
        <v>140</v>
      </c>
      <c r="AB33335" t="s">
        <v>961</v>
      </c>
      <c r="AC33335" t="s">
        <v>1070</v>
      </c>
      <c r="AD33335" t="s">
        <v>949</v>
      </c>
      <c r="AE33335" t="s">
        <v>584</v>
      </c>
    </row>
    <row r="33336" spans="1:31" x14ac:dyDescent="0.35">
      <c r="A33336" t="s">
        <v>21</v>
      </c>
      <c r="B33336">
        <v>209</v>
      </c>
      <c r="C33336" t="s">
        <v>801</v>
      </c>
      <c r="D33336" t="s">
        <v>654</v>
      </c>
      <c r="E33336" t="s">
        <v>1048</v>
      </c>
      <c r="F33336" t="s">
        <v>838</v>
      </c>
      <c r="G33336" t="s">
        <v>345</v>
      </c>
      <c r="H33336" t="s">
        <v>515</v>
      </c>
      <c r="I33336" t="s">
        <v>706</v>
      </c>
      <c r="J33336" t="s">
        <v>476</v>
      </c>
      <c r="K33336" t="s">
        <v>788</v>
      </c>
      <c r="L33336" t="s">
        <v>1013</v>
      </c>
      <c r="M33336" t="s">
        <v>1066</v>
      </c>
      <c r="N33336" t="s">
        <v>147</v>
      </c>
      <c r="O33336" t="s">
        <v>919</v>
      </c>
      <c r="P33336" t="s">
        <v>1017</v>
      </c>
      <c r="Q33336" t="s">
        <v>838</v>
      </c>
      <c r="R33336" t="s">
        <v>919</v>
      </c>
      <c r="S33336" t="s">
        <v>1048</v>
      </c>
      <c r="T33336" t="s">
        <v>1048</v>
      </c>
      <c r="U33336" t="s">
        <v>140</v>
      </c>
      <c r="V33336" t="s">
        <v>919</v>
      </c>
      <c r="W33336" t="s">
        <v>1066</v>
      </c>
      <c r="X33336" t="s">
        <v>775</v>
      </c>
      <c r="Y33336" t="s">
        <v>1017</v>
      </c>
      <c r="Z33336" t="s">
        <v>140</v>
      </c>
      <c r="AA33336" t="s">
        <v>140</v>
      </c>
      <c r="AB33336" t="s">
        <v>961</v>
      </c>
      <c r="AC33336" t="s">
        <v>838</v>
      </c>
      <c r="AD33336" t="s">
        <v>140</v>
      </c>
      <c r="AE33336" t="s">
        <v>292</v>
      </c>
    </row>
    <row r="33337" spans="1:31" x14ac:dyDescent="0.35">
      <c r="A33337" t="s">
        <v>22</v>
      </c>
      <c r="B33337">
        <v>208</v>
      </c>
      <c r="C33337" t="s">
        <v>1021</v>
      </c>
      <c r="D33337" t="s">
        <v>993</v>
      </c>
      <c r="E33337" t="s">
        <v>1021</v>
      </c>
      <c r="F33337" t="s">
        <v>1017</v>
      </c>
      <c r="G33337" t="s">
        <v>140</v>
      </c>
      <c r="H33337" t="s">
        <v>574</v>
      </c>
      <c r="I33337" t="s">
        <v>785</v>
      </c>
      <c r="J33337" t="s">
        <v>446</v>
      </c>
      <c r="K33337" t="s">
        <v>1057</v>
      </c>
      <c r="L33337" t="s">
        <v>1051</v>
      </c>
      <c r="M33337" t="s">
        <v>1008</v>
      </c>
      <c r="N33337" t="s">
        <v>1047</v>
      </c>
      <c r="O33337" t="s">
        <v>1023</v>
      </c>
      <c r="P33337" t="s">
        <v>785</v>
      </c>
      <c r="Q33337" t="s">
        <v>317</v>
      </c>
      <c r="R33337" t="s">
        <v>286</v>
      </c>
      <c r="S33337" t="s">
        <v>950</v>
      </c>
      <c r="T33337" t="s">
        <v>1008</v>
      </c>
      <c r="U33337" t="s">
        <v>140</v>
      </c>
      <c r="V33337" t="s">
        <v>1066</v>
      </c>
      <c r="W33337" t="s">
        <v>140</v>
      </c>
      <c r="X33337" t="s">
        <v>1008</v>
      </c>
      <c r="Y33337" t="s">
        <v>1008</v>
      </c>
      <c r="Z33337" t="s">
        <v>140</v>
      </c>
      <c r="AA33337" t="s">
        <v>140</v>
      </c>
      <c r="AB33337" t="s">
        <v>953</v>
      </c>
      <c r="AC33337" t="s">
        <v>954</v>
      </c>
      <c r="AD33337" t="s">
        <v>1055</v>
      </c>
      <c r="AE33337" t="s">
        <v>615</v>
      </c>
    </row>
    <row r="33338" spans="1:31" x14ac:dyDescent="0.35">
      <c r="A33338" t="s">
        <v>23</v>
      </c>
      <c r="B33338">
        <v>204</v>
      </c>
      <c r="C33338" t="s">
        <v>940</v>
      </c>
      <c r="D33338" t="s">
        <v>771</v>
      </c>
      <c r="E33338" t="s">
        <v>1066</v>
      </c>
      <c r="F33338" t="s">
        <v>1050</v>
      </c>
      <c r="G33338" t="s">
        <v>775</v>
      </c>
      <c r="H33338" t="s">
        <v>893</v>
      </c>
      <c r="I33338" t="s">
        <v>961</v>
      </c>
      <c r="J33338" t="s">
        <v>401</v>
      </c>
      <c r="K33338" t="s">
        <v>462</v>
      </c>
      <c r="L33338" t="s">
        <v>1050</v>
      </c>
      <c r="M33338" t="s">
        <v>1021</v>
      </c>
      <c r="N33338" t="s">
        <v>595</v>
      </c>
      <c r="O33338" t="s">
        <v>967</v>
      </c>
      <c r="P33338" t="s">
        <v>953</v>
      </c>
      <c r="Q33338" t="s">
        <v>1059</v>
      </c>
      <c r="R33338" t="s">
        <v>1100</v>
      </c>
      <c r="S33338" t="s">
        <v>1014</v>
      </c>
      <c r="T33338" t="s">
        <v>1046</v>
      </c>
      <c r="U33338" t="s">
        <v>140</v>
      </c>
      <c r="V33338" t="s">
        <v>1004</v>
      </c>
      <c r="W33338" t="s">
        <v>1021</v>
      </c>
      <c r="X33338" t="s">
        <v>140</v>
      </c>
      <c r="Y33338" t="s">
        <v>140</v>
      </c>
      <c r="Z33338" t="s">
        <v>140</v>
      </c>
      <c r="AA33338" t="s">
        <v>1014</v>
      </c>
      <c r="AB33338" t="s">
        <v>788</v>
      </c>
      <c r="AC33338" t="s">
        <v>915</v>
      </c>
      <c r="AD33338" t="s">
        <v>140</v>
      </c>
      <c r="AE33338" t="s">
        <v>401</v>
      </c>
    </row>
    <row r="33339" spans="1:31" x14ac:dyDescent="0.35">
      <c r="A33339" t="s">
        <v>24</v>
      </c>
      <c r="B33339">
        <v>207</v>
      </c>
      <c r="C33339" t="s">
        <v>1052</v>
      </c>
      <c r="D33339" t="s">
        <v>1071</v>
      </c>
      <c r="E33339" t="s">
        <v>140</v>
      </c>
      <c r="F33339" t="s">
        <v>903</v>
      </c>
      <c r="G33339" t="s">
        <v>1045</v>
      </c>
      <c r="H33339" t="s">
        <v>1070</v>
      </c>
      <c r="I33339" t="s">
        <v>924</v>
      </c>
      <c r="J33339" t="s">
        <v>781</v>
      </c>
      <c r="K33339" t="s">
        <v>915</v>
      </c>
      <c r="L33339" t="s">
        <v>1021</v>
      </c>
      <c r="M33339" t="s">
        <v>1019</v>
      </c>
      <c r="N33339" t="s">
        <v>574</v>
      </c>
      <c r="O33339" t="s">
        <v>919</v>
      </c>
      <c r="P33339" t="s">
        <v>988</v>
      </c>
      <c r="Q33339" t="s">
        <v>107</v>
      </c>
      <c r="R33339" t="s">
        <v>973</v>
      </c>
      <c r="S33339" t="s">
        <v>950</v>
      </c>
      <c r="T33339" t="s">
        <v>1054</v>
      </c>
      <c r="U33339" t="s">
        <v>140</v>
      </c>
      <c r="V33339" t="s">
        <v>1023</v>
      </c>
      <c r="W33339" t="s">
        <v>1066</v>
      </c>
      <c r="X33339" t="s">
        <v>775</v>
      </c>
      <c r="Y33339" t="s">
        <v>140</v>
      </c>
      <c r="Z33339" t="s">
        <v>1013</v>
      </c>
      <c r="AA33339" t="s">
        <v>140</v>
      </c>
      <c r="AB33339" t="s">
        <v>769</v>
      </c>
      <c r="AC33339" t="s">
        <v>903</v>
      </c>
      <c r="AD33339" t="s">
        <v>1019</v>
      </c>
      <c r="AE33339" t="s">
        <v>808</v>
      </c>
    </row>
    <row r="33340" spans="1:31" x14ac:dyDescent="0.35">
      <c r="A33340" t="s">
        <v>25</v>
      </c>
      <c r="B33340">
        <v>204</v>
      </c>
      <c r="C33340" t="s">
        <v>775</v>
      </c>
      <c r="D33340" t="s">
        <v>867</v>
      </c>
      <c r="E33340" t="s">
        <v>1011</v>
      </c>
      <c r="F33340" t="s">
        <v>919</v>
      </c>
      <c r="G33340" t="s">
        <v>1011</v>
      </c>
      <c r="H33340" t="s">
        <v>1004</v>
      </c>
      <c r="I33340" t="s">
        <v>942</v>
      </c>
      <c r="J33340" t="s">
        <v>386</v>
      </c>
      <c r="K33340" t="s">
        <v>129</v>
      </c>
      <c r="L33340" t="s">
        <v>1008</v>
      </c>
      <c r="M33340" t="s">
        <v>1043</v>
      </c>
      <c r="N33340" t="s">
        <v>109</v>
      </c>
      <c r="O33340" t="s">
        <v>1062</v>
      </c>
      <c r="P33340" t="s">
        <v>125</v>
      </c>
      <c r="Q33340" t="s">
        <v>121</v>
      </c>
      <c r="R33340" t="s">
        <v>394</v>
      </c>
      <c r="S33340" t="s">
        <v>1043</v>
      </c>
      <c r="T33340" t="s">
        <v>1010</v>
      </c>
      <c r="U33340" t="s">
        <v>140</v>
      </c>
      <c r="V33340" t="s">
        <v>89</v>
      </c>
      <c r="W33340" t="s">
        <v>140</v>
      </c>
      <c r="X33340" t="s">
        <v>1010</v>
      </c>
      <c r="Y33340" t="s">
        <v>140</v>
      </c>
      <c r="Z33340" t="s">
        <v>1010</v>
      </c>
      <c r="AA33340" t="s">
        <v>140</v>
      </c>
      <c r="AB33340" t="s">
        <v>147</v>
      </c>
      <c r="AC33340" t="s">
        <v>838</v>
      </c>
      <c r="AD33340" t="s">
        <v>1063</v>
      </c>
      <c r="AE33340" t="s">
        <v>978</v>
      </c>
    </row>
    <row r="33341" spans="1:31" x14ac:dyDescent="0.35">
      <c r="A33341" t="s">
        <v>26</v>
      </c>
      <c r="B33341">
        <v>201</v>
      </c>
      <c r="C33341" t="s">
        <v>919</v>
      </c>
      <c r="D33341" t="s">
        <v>932</v>
      </c>
      <c r="E33341" t="s">
        <v>1014</v>
      </c>
      <c r="F33341" t="s">
        <v>1018</v>
      </c>
      <c r="G33341" t="s">
        <v>1058</v>
      </c>
      <c r="H33341" t="s">
        <v>999</v>
      </c>
      <c r="I33341" t="s">
        <v>405</v>
      </c>
      <c r="J33341" t="s">
        <v>598</v>
      </c>
      <c r="K33341" t="s">
        <v>824</v>
      </c>
      <c r="L33341" t="s">
        <v>1004</v>
      </c>
      <c r="M33341" t="s">
        <v>1046</v>
      </c>
      <c r="N33341" t="s">
        <v>999</v>
      </c>
      <c r="O33341" t="s">
        <v>1073</v>
      </c>
      <c r="P33341" t="s">
        <v>93</v>
      </c>
      <c r="Q33341" t="s">
        <v>129</v>
      </c>
      <c r="R33341" t="s">
        <v>1095</v>
      </c>
      <c r="S33341" t="s">
        <v>1011</v>
      </c>
      <c r="T33341" t="s">
        <v>1014</v>
      </c>
      <c r="U33341" t="s">
        <v>140</v>
      </c>
      <c r="V33341" t="s">
        <v>875</v>
      </c>
      <c r="W33341" t="s">
        <v>1063</v>
      </c>
      <c r="X33341" t="s">
        <v>1012</v>
      </c>
      <c r="Y33341" t="s">
        <v>140</v>
      </c>
      <c r="Z33341" t="s">
        <v>140</v>
      </c>
      <c r="AA33341" t="s">
        <v>140</v>
      </c>
      <c r="AB33341" t="s">
        <v>788</v>
      </c>
      <c r="AC33341" t="s">
        <v>664</v>
      </c>
      <c r="AD33341" t="s">
        <v>140</v>
      </c>
      <c r="AE33341" t="s">
        <v>55</v>
      </c>
    </row>
    <row r="33342" spans="1:31" x14ac:dyDescent="0.35">
      <c r="A33342" t="s">
        <v>27</v>
      </c>
      <c r="B33342">
        <v>202</v>
      </c>
      <c r="C33342" t="s">
        <v>1009</v>
      </c>
      <c r="D33342" t="s">
        <v>101</v>
      </c>
      <c r="E33342" t="s">
        <v>1063</v>
      </c>
      <c r="F33342" t="s">
        <v>1098</v>
      </c>
      <c r="G33342" t="s">
        <v>140</v>
      </c>
      <c r="H33342" t="s">
        <v>801</v>
      </c>
      <c r="I33342" t="s">
        <v>91</v>
      </c>
      <c r="J33342" t="s">
        <v>668</v>
      </c>
      <c r="K33342" t="s">
        <v>515</v>
      </c>
      <c r="L33342" t="s">
        <v>1021</v>
      </c>
      <c r="M33342" t="s">
        <v>1010</v>
      </c>
      <c r="N33342" t="s">
        <v>147</v>
      </c>
      <c r="O33342" t="s">
        <v>939</v>
      </c>
      <c r="P33342" t="s">
        <v>897</v>
      </c>
      <c r="Q33342" t="s">
        <v>1100</v>
      </c>
      <c r="R33342" t="s">
        <v>345</v>
      </c>
      <c r="S33342" t="s">
        <v>1068</v>
      </c>
      <c r="T33342" t="s">
        <v>1009</v>
      </c>
      <c r="U33342" t="s">
        <v>140</v>
      </c>
      <c r="V33342" t="s">
        <v>1018</v>
      </c>
      <c r="W33342" t="s">
        <v>1054</v>
      </c>
      <c r="X33342" t="s">
        <v>1008</v>
      </c>
      <c r="Y33342" t="s">
        <v>140</v>
      </c>
      <c r="Z33342" t="s">
        <v>1013</v>
      </c>
      <c r="AA33342" t="s">
        <v>140</v>
      </c>
      <c r="AB33342" t="s">
        <v>129</v>
      </c>
      <c r="AC33342" t="s">
        <v>1070</v>
      </c>
      <c r="AD33342" t="s">
        <v>1021</v>
      </c>
      <c r="AE33342" t="s">
        <v>836</v>
      </c>
    </row>
    <row r="33343" spans="1:31" x14ac:dyDescent="0.35">
      <c r="A33343" t="s">
        <v>28</v>
      </c>
      <c r="B33343">
        <v>206</v>
      </c>
      <c r="C33343" t="s">
        <v>1066</v>
      </c>
      <c r="D33343" t="s">
        <v>1083</v>
      </c>
      <c r="E33343" t="s">
        <v>1021</v>
      </c>
      <c r="F33343" t="s">
        <v>1067</v>
      </c>
      <c r="G33343" t="s">
        <v>140</v>
      </c>
      <c r="H33343" t="s">
        <v>988</v>
      </c>
      <c r="I33343" t="s">
        <v>121</v>
      </c>
      <c r="J33343" t="s">
        <v>399</v>
      </c>
      <c r="K33343" t="s">
        <v>1049</v>
      </c>
      <c r="L33343" t="s">
        <v>1060</v>
      </c>
      <c r="M33343" t="s">
        <v>775</v>
      </c>
      <c r="N33343" t="s">
        <v>115</v>
      </c>
      <c r="O33343" t="s">
        <v>838</v>
      </c>
      <c r="P33343" t="s">
        <v>97</v>
      </c>
      <c r="Q33343" t="s">
        <v>1049</v>
      </c>
      <c r="R33343" t="s">
        <v>103</v>
      </c>
      <c r="S33343" t="s">
        <v>1008</v>
      </c>
      <c r="T33343" t="s">
        <v>1019</v>
      </c>
      <c r="U33343" t="s">
        <v>140</v>
      </c>
      <c r="V33343" t="s">
        <v>1047</v>
      </c>
      <c r="W33343" t="s">
        <v>1019</v>
      </c>
      <c r="X33343" t="s">
        <v>1014</v>
      </c>
      <c r="Y33343" t="s">
        <v>140</v>
      </c>
      <c r="Z33343" t="s">
        <v>1014</v>
      </c>
      <c r="AA33343" t="s">
        <v>140</v>
      </c>
      <c r="AB33343" t="s">
        <v>87</v>
      </c>
      <c r="AC33343" t="s">
        <v>89</v>
      </c>
      <c r="AD33343" t="s">
        <v>1063</v>
      </c>
      <c r="AE33343" t="s">
        <v>667</v>
      </c>
    </row>
    <row r="33344" spans="1:31" x14ac:dyDescent="0.35">
      <c r="A33344" t="s">
        <v>29</v>
      </c>
      <c r="B33344">
        <v>204</v>
      </c>
      <c r="C33344" t="s">
        <v>903</v>
      </c>
      <c r="D33344" t="s">
        <v>968</v>
      </c>
      <c r="E33344" t="s">
        <v>1051</v>
      </c>
      <c r="F33344" t="s">
        <v>1021</v>
      </c>
      <c r="G33344" t="s">
        <v>140</v>
      </c>
      <c r="H33344" t="s">
        <v>394</v>
      </c>
      <c r="I33344" t="s">
        <v>97</v>
      </c>
      <c r="J33344" t="s">
        <v>654</v>
      </c>
      <c r="K33344" t="s">
        <v>1061</v>
      </c>
      <c r="L33344" t="s">
        <v>1058</v>
      </c>
      <c r="M33344" t="s">
        <v>1021</v>
      </c>
      <c r="N33344" t="s">
        <v>125</v>
      </c>
      <c r="O33344" t="s">
        <v>1060</v>
      </c>
      <c r="P33344" t="s">
        <v>187</v>
      </c>
      <c r="Q33344" t="s">
        <v>991</v>
      </c>
      <c r="R33344" t="s">
        <v>973</v>
      </c>
      <c r="S33344" t="s">
        <v>1052</v>
      </c>
      <c r="T33344" t="s">
        <v>1021</v>
      </c>
      <c r="U33344" t="s">
        <v>140</v>
      </c>
      <c r="V33344" t="s">
        <v>1048</v>
      </c>
      <c r="W33344" t="s">
        <v>1054</v>
      </c>
      <c r="X33344" t="s">
        <v>1009</v>
      </c>
      <c r="Y33344" t="s">
        <v>140</v>
      </c>
      <c r="Z33344" t="s">
        <v>140</v>
      </c>
      <c r="AA33344" t="s">
        <v>140</v>
      </c>
      <c r="AB33344" t="s">
        <v>1049</v>
      </c>
      <c r="AC33344" t="s">
        <v>1066</v>
      </c>
      <c r="AD33344" t="s">
        <v>140</v>
      </c>
      <c r="AE33344" t="s">
        <v>890</v>
      </c>
    </row>
    <row r="33345" spans="1:32" x14ac:dyDescent="0.35">
      <c r="A33345" t="s">
        <v>30</v>
      </c>
      <c r="B33345">
        <v>201</v>
      </c>
      <c r="C33345" t="s">
        <v>1050</v>
      </c>
      <c r="D33345" t="s">
        <v>917</v>
      </c>
      <c r="E33345" t="s">
        <v>775</v>
      </c>
      <c r="F33345" t="s">
        <v>1055</v>
      </c>
      <c r="G33345" t="s">
        <v>1010</v>
      </c>
      <c r="H33345" t="s">
        <v>977</v>
      </c>
      <c r="I33345" t="s">
        <v>99</v>
      </c>
      <c r="J33345" t="s">
        <v>1154</v>
      </c>
      <c r="K33345" t="s">
        <v>1047</v>
      </c>
      <c r="L33345" t="s">
        <v>1008</v>
      </c>
      <c r="M33345" t="s">
        <v>1010</v>
      </c>
      <c r="N33345" t="s">
        <v>458</v>
      </c>
      <c r="O33345" t="s">
        <v>1070</v>
      </c>
      <c r="P33345" t="s">
        <v>119</v>
      </c>
      <c r="Q33345" t="s">
        <v>942</v>
      </c>
      <c r="R33345" t="s">
        <v>1045</v>
      </c>
      <c r="S33345" t="s">
        <v>1051</v>
      </c>
      <c r="T33345" t="s">
        <v>1054</v>
      </c>
      <c r="U33345" t="s">
        <v>140</v>
      </c>
      <c r="V33345" t="s">
        <v>1021</v>
      </c>
      <c r="W33345" t="s">
        <v>140</v>
      </c>
      <c r="X33345" t="s">
        <v>1063</v>
      </c>
      <c r="Y33345" t="s">
        <v>1014</v>
      </c>
      <c r="Z33345" t="s">
        <v>140</v>
      </c>
      <c r="AA33345" t="s">
        <v>140</v>
      </c>
      <c r="AB33345" t="s">
        <v>115</v>
      </c>
      <c r="AC33345" t="s">
        <v>1062</v>
      </c>
      <c r="AD33345" t="s">
        <v>140</v>
      </c>
      <c r="AE33345" t="s">
        <v>560</v>
      </c>
    </row>
    <row r="33346" spans="1:32" x14ac:dyDescent="0.35">
      <c r="A33346" t="s">
        <v>31</v>
      </c>
      <c r="B33346">
        <v>206</v>
      </c>
      <c r="C33346" t="s">
        <v>1047</v>
      </c>
      <c r="D33346" t="s">
        <v>401</v>
      </c>
      <c r="E33346" t="s">
        <v>140</v>
      </c>
      <c r="F33346" t="s">
        <v>996</v>
      </c>
      <c r="G33346" t="s">
        <v>1014</v>
      </c>
      <c r="H33346" t="s">
        <v>1087</v>
      </c>
      <c r="I33346" t="s">
        <v>129</v>
      </c>
      <c r="J33346" t="s">
        <v>673</v>
      </c>
      <c r="K33346" t="s">
        <v>792</v>
      </c>
      <c r="L33346" t="s">
        <v>1043</v>
      </c>
      <c r="M33346" t="s">
        <v>664</v>
      </c>
      <c r="N33346" t="s">
        <v>93</v>
      </c>
      <c r="O33346" t="s">
        <v>985</v>
      </c>
      <c r="P33346" t="s">
        <v>674</v>
      </c>
      <c r="Q33346" t="s">
        <v>598</v>
      </c>
      <c r="R33346" t="s">
        <v>264</v>
      </c>
      <c r="S33346" t="s">
        <v>1098</v>
      </c>
      <c r="T33346" t="s">
        <v>1098</v>
      </c>
      <c r="U33346" t="s">
        <v>140</v>
      </c>
      <c r="V33346" t="s">
        <v>1044</v>
      </c>
      <c r="W33346" t="s">
        <v>1012</v>
      </c>
      <c r="X33346" t="s">
        <v>1014</v>
      </c>
      <c r="Y33346" t="s">
        <v>1008</v>
      </c>
      <c r="Z33346" t="s">
        <v>1008</v>
      </c>
      <c r="AA33346" t="s">
        <v>1014</v>
      </c>
      <c r="AB33346" t="s">
        <v>911</v>
      </c>
      <c r="AC33346" t="s">
        <v>1050</v>
      </c>
      <c r="AD33346" t="s">
        <v>1019</v>
      </c>
      <c r="AE33346" t="s">
        <v>970</v>
      </c>
    </row>
    <row r="33347" spans="1:32" x14ac:dyDescent="0.35">
      <c r="A33347" t="s">
        <v>32</v>
      </c>
      <c r="B33347">
        <v>4908</v>
      </c>
      <c r="C33347" t="s">
        <v>1007</v>
      </c>
      <c r="D33347" t="s">
        <v>513</v>
      </c>
      <c r="E33347" t="s">
        <v>1054</v>
      </c>
      <c r="F33347" t="s">
        <v>919</v>
      </c>
      <c r="G33347" t="s">
        <v>1043</v>
      </c>
      <c r="H33347" t="s">
        <v>973</v>
      </c>
      <c r="I33347" t="s">
        <v>1100</v>
      </c>
      <c r="J33347" t="s">
        <v>513</v>
      </c>
      <c r="K33347" t="s">
        <v>716</v>
      </c>
      <c r="L33347" t="s">
        <v>1055</v>
      </c>
      <c r="M33347" t="s">
        <v>949</v>
      </c>
      <c r="N33347" t="s">
        <v>991</v>
      </c>
      <c r="O33347" t="s">
        <v>1057</v>
      </c>
      <c r="P33347" t="s">
        <v>937</v>
      </c>
      <c r="Q33347" t="s">
        <v>131</v>
      </c>
      <c r="R33347" t="s">
        <v>125</v>
      </c>
      <c r="S33347" t="s">
        <v>940</v>
      </c>
      <c r="T33347" t="s">
        <v>1017</v>
      </c>
      <c r="U33347" t="s">
        <v>140</v>
      </c>
      <c r="V33347" t="s">
        <v>1068</v>
      </c>
      <c r="W33347" t="s">
        <v>775</v>
      </c>
      <c r="X33347" t="s">
        <v>1013</v>
      </c>
      <c r="Y33347" t="s">
        <v>1010</v>
      </c>
      <c r="Z33347" t="s">
        <v>1022</v>
      </c>
      <c r="AA33347" t="s">
        <v>140</v>
      </c>
      <c r="AB33347" t="s">
        <v>942</v>
      </c>
      <c r="AC33347" t="s">
        <v>1062</v>
      </c>
      <c r="AD33347" t="s">
        <v>1014</v>
      </c>
      <c r="AE33347" t="s">
        <v>385</v>
      </c>
    </row>
    <row r="33349" spans="1:32" x14ac:dyDescent="0.35">
      <c r="A33349" t="s">
        <v>2372</v>
      </c>
    </row>
    <row r="33350" spans="1:32" x14ac:dyDescent="0.35">
      <c r="A33350" t="s">
        <v>2</v>
      </c>
      <c r="B33350" t="s">
        <v>1136</v>
      </c>
      <c r="C33350" t="s">
        <v>3</v>
      </c>
      <c r="D33350" t="s">
        <v>2347</v>
      </c>
      <c r="E33350" t="s">
        <v>2348</v>
      </c>
      <c r="F33350" t="s">
        <v>2349</v>
      </c>
      <c r="G33350" t="s">
        <v>2350</v>
      </c>
      <c r="H33350" t="s">
        <v>2351</v>
      </c>
      <c r="I33350" t="s">
        <v>2352</v>
      </c>
      <c r="J33350" t="s">
        <v>2353</v>
      </c>
      <c r="K33350" t="s">
        <v>2354</v>
      </c>
      <c r="L33350" t="s">
        <v>2355</v>
      </c>
      <c r="M33350" t="s">
        <v>2356</v>
      </c>
      <c r="N33350" t="s">
        <v>2357</v>
      </c>
      <c r="O33350" t="s">
        <v>2358</v>
      </c>
      <c r="P33350" t="s">
        <v>2359</v>
      </c>
      <c r="Q33350" t="s">
        <v>2360</v>
      </c>
      <c r="R33350" t="s">
        <v>2361</v>
      </c>
      <c r="S33350" t="s">
        <v>2362</v>
      </c>
      <c r="T33350" t="s">
        <v>2363</v>
      </c>
      <c r="U33350" t="s">
        <v>2364</v>
      </c>
      <c r="V33350" t="s">
        <v>2365</v>
      </c>
      <c r="W33350" t="s">
        <v>2366</v>
      </c>
      <c r="X33350" t="s">
        <v>2367</v>
      </c>
      <c r="Y33350" t="s">
        <v>2368</v>
      </c>
      <c r="Z33350" t="s">
        <v>2369</v>
      </c>
      <c r="AA33350" t="s">
        <v>2370</v>
      </c>
      <c r="AB33350" t="s">
        <v>2371</v>
      </c>
      <c r="AC33350" t="s">
        <v>1032</v>
      </c>
      <c r="AD33350" t="s">
        <v>1042</v>
      </c>
      <c r="AE33350" t="s">
        <v>136</v>
      </c>
      <c r="AF33350" t="s">
        <v>1416</v>
      </c>
    </row>
    <row r="33351" spans="1:32" x14ac:dyDescent="0.35">
      <c r="A33351" t="s">
        <v>8</v>
      </c>
      <c r="B33351" t="s">
        <v>1126</v>
      </c>
      <c r="C33351">
        <v>91</v>
      </c>
      <c r="D33351" t="s">
        <v>1061</v>
      </c>
      <c r="E33351" t="s">
        <v>192</v>
      </c>
      <c r="F33351" t="s">
        <v>1009</v>
      </c>
      <c r="G33351" t="s">
        <v>1012</v>
      </c>
      <c r="H33351" t="s">
        <v>1046</v>
      </c>
      <c r="I33351" t="s">
        <v>399</v>
      </c>
      <c r="J33351" t="s">
        <v>893</v>
      </c>
      <c r="K33351" t="s">
        <v>279</v>
      </c>
      <c r="L33351" t="s">
        <v>117</v>
      </c>
      <c r="M33351" t="s">
        <v>1058</v>
      </c>
      <c r="N33351" t="s">
        <v>140</v>
      </c>
      <c r="O33351" t="s">
        <v>614</v>
      </c>
      <c r="P33351" t="s">
        <v>515</v>
      </c>
      <c r="Q33351" t="s">
        <v>860</v>
      </c>
      <c r="R33351" t="s">
        <v>103</v>
      </c>
      <c r="S33351" t="s">
        <v>340</v>
      </c>
      <c r="T33351" t="s">
        <v>1010</v>
      </c>
      <c r="U33351" t="s">
        <v>140</v>
      </c>
      <c r="V33351" t="s">
        <v>140</v>
      </c>
      <c r="W33351" t="s">
        <v>1048</v>
      </c>
      <c r="X33351" t="s">
        <v>140</v>
      </c>
      <c r="Y33351" t="s">
        <v>140</v>
      </c>
      <c r="Z33351" t="s">
        <v>140</v>
      </c>
      <c r="AA33351" t="s">
        <v>1055</v>
      </c>
      <c r="AB33351" t="s">
        <v>140</v>
      </c>
      <c r="AC33351" t="s">
        <v>91</v>
      </c>
      <c r="AD33351" t="s">
        <v>1052</v>
      </c>
      <c r="AE33351" t="s">
        <v>140</v>
      </c>
      <c r="AF33351" t="s">
        <v>289</v>
      </c>
    </row>
    <row r="33352" spans="1:32" x14ac:dyDescent="0.35">
      <c r="A33352" t="s">
        <v>8</v>
      </c>
      <c r="B33352" t="s">
        <v>1127</v>
      </c>
      <c r="C33352">
        <v>111</v>
      </c>
      <c r="D33352" t="s">
        <v>991</v>
      </c>
      <c r="E33352" t="s">
        <v>465</v>
      </c>
      <c r="F33352" t="s">
        <v>1063</v>
      </c>
      <c r="G33352" t="s">
        <v>1055</v>
      </c>
      <c r="H33352" t="s">
        <v>1052</v>
      </c>
      <c r="I33352" t="s">
        <v>668</v>
      </c>
      <c r="J33352" t="s">
        <v>749</v>
      </c>
      <c r="K33352" t="s">
        <v>105</v>
      </c>
      <c r="L33352" t="s">
        <v>422</v>
      </c>
      <c r="M33352" t="s">
        <v>1063</v>
      </c>
      <c r="N33352" t="s">
        <v>1043</v>
      </c>
      <c r="O33352" t="s">
        <v>893</v>
      </c>
      <c r="P33352" t="s">
        <v>1065</v>
      </c>
      <c r="Q33352" t="s">
        <v>592</v>
      </c>
      <c r="R33352" t="s">
        <v>985</v>
      </c>
      <c r="S33352" t="s">
        <v>501</v>
      </c>
      <c r="T33352" t="s">
        <v>1017</v>
      </c>
      <c r="U33352" t="s">
        <v>140</v>
      </c>
      <c r="V33352" t="s">
        <v>140</v>
      </c>
      <c r="W33352" t="s">
        <v>1014</v>
      </c>
      <c r="X33352" t="s">
        <v>140</v>
      </c>
      <c r="Y33352" t="s">
        <v>140</v>
      </c>
      <c r="Z33352" t="s">
        <v>140</v>
      </c>
      <c r="AA33352" t="s">
        <v>140</v>
      </c>
      <c r="AB33352" t="s">
        <v>140</v>
      </c>
      <c r="AC33352" t="s">
        <v>1067</v>
      </c>
      <c r="AD33352" t="s">
        <v>1068</v>
      </c>
      <c r="AE33352" t="s">
        <v>1098</v>
      </c>
      <c r="AF33352" t="s">
        <v>656</v>
      </c>
    </row>
    <row r="33353" spans="1:32" x14ac:dyDescent="0.35">
      <c r="A33353" t="s">
        <v>8</v>
      </c>
      <c r="B33353" t="s">
        <v>339</v>
      </c>
      <c r="C33353">
        <v>1</v>
      </c>
      <c r="D33353" t="s">
        <v>140</v>
      </c>
      <c r="E33353" t="s">
        <v>140</v>
      </c>
      <c r="F33353" t="s">
        <v>140</v>
      </c>
      <c r="G33353" t="s">
        <v>140</v>
      </c>
      <c r="H33353" t="s">
        <v>140</v>
      </c>
      <c r="I33353" t="s">
        <v>177</v>
      </c>
      <c r="J33353" t="s">
        <v>140</v>
      </c>
      <c r="K33353" t="s">
        <v>140</v>
      </c>
      <c r="L33353" t="s">
        <v>140</v>
      </c>
      <c r="M33353" t="s">
        <v>140</v>
      </c>
      <c r="N33353" t="s">
        <v>140</v>
      </c>
      <c r="O33353" t="s">
        <v>140</v>
      </c>
      <c r="P33353" t="s">
        <v>140</v>
      </c>
      <c r="Q33353" t="s">
        <v>177</v>
      </c>
      <c r="R33353" t="s">
        <v>140</v>
      </c>
      <c r="S33353" t="s">
        <v>140</v>
      </c>
      <c r="T33353" t="s">
        <v>140</v>
      </c>
      <c r="U33353" t="s">
        <v>140</v>
      </c>
      <c r="V33353" t="s">
        <v>140</v>
      </c>
      <c r="W33353" t="s">
        <v>140</v>
      </c>
      <c r="X33353" t="s">
        <v>140</v>
      </c>
      <c r="Y33353" t="s">
        <v>140</v>
      </c>
      <c r="Z33353" t="s">
        <v>140</v>
      </c>
      <c r="AA33353" t="s">
        <v>140</v>
      </c>
      <c r="AB33353" t="s">
        <v>140</v>
      </c>
      <c r="AC33353" t="s">
        <v>140</v>
      </c>
      <c r="AD33353" t="s">
        <v>140</v>
      </c>
      <c r="AE33353" t="s">
        <v>140</v>
      </c>
      <c r="AF33353" t="s">
        <v>140</v>
      </c>
    </row>
    <row r="33354" spans="1:32" x14ac:dyDescent="0.35">
      <c r="A33354" t="s">
        <v>9</v>
      </c>
      <c r="B33354" t="s">
        <v>1126</v>
      </c>
      <c r="C33354">
        <v>76</v>
      </c>
      <c r="D33354" t="s">
        <v>954</v>
      </c>
      <c r="E33354" t="s">
        <v>465</v>
      </c>
      <c r="F33354" t="s">
        <v>1014</v>
      </c>
      <c r="G33354" t="s">
        <v>1047</v>
      </c>
      <c r="H33354" t="s">
        <v>1063</v>
      </c>
      <c r="I33354" t="s">
        <v>716</v>
      </c>
      <c r="J33354" t="s">
        <v>1076</v>
      </c>
      <c r="K33354" t="s">
        <v>41</v>
      </c>
      <c r="L33354" t="s">
        <v>937</v>
      </c>
      <c r="M33354" t="s">
        <v>1063</v>
      </c>
      <c r="N33354" t="s">
        <v>996</v>
      </c>
      <c r="O33354" t="s">
        <v>89</v>
      </c>
      <c r="P33354" t="s">
        <v>903</v>
      </c>
      <c r="Q33354" t="s">
        <v>953</v>
      </c>
      <c r="R33354" t="s">
        <v>399</v>
      </c>
      <c r="S33354" t="s">
        <v>646</v>
      </c>
      <c r="T33354" t="s">
        <v>1066</v>
      </c>
      <c r="U33354" t="s">
        <v>140</v>
      </c>
      <c r="V33354" t="s">
        <v>140</v>
      </c>
      <c r="W33354" t="s">
        <v>140</v>
      </c>
      <c r="X33354" t="s">
        <v>140</v>
      </c>
      <c r="Y33354" t="s">
        <v>140</v>
      </c>
      <c r="Z33354" t="s">
        <v>140</v>
      </c>
      <c r="AA33354" t="s">
        <v>140</v>
      </c>
      <c r="AB33354" t="s">
        <v>140</v>
      </c>
      <c r="AC33354" t="s">
        <v>660</v>
      </c>
      <c r="AD33354" t="s">
        <v>1051</v>
      </c>
      <c r="AE33354" t="s">
        <v>140</v>
      </c>
      <c r="AF33354" t="s">
        <v>678</v>
      </c>
    </row>
    <row r="33355" spans="1:32" x14ac:dyDescent="0.35">
      <c r="A33355" t="s">
        <v>9</v>
      </c>
      <c r="B33355" t="s">
        <v>1127</v>
      </c>
      <c r="C33355">
        <v>118</v>
      </c>
      <c r="D33355" t="s">
        <v>1021</v>
      </c>
      <c r="E33355" t="s">
        <v>953</v>
      </c>
      <c r="F33355" t="s">
        <v>1063</v>
      </c>
      <c r="G33355" t="s">
        <v>1064</v>
      </c>
      <c r="H33355" t="s">
        <v>1021</v>
      </c>
      <c r="I33355" t="s">
        <v>1004</v>
      </c>
      <c r="J33355" t="s">
        <v>574</v>
      </c>
      <c r="K33355" t="s">
        <v>988</v>
      </c>
      <c r="L33355" t="s">
        <v>1020</v>
      </c>
      <c r="M33355" t="s">
        <v>140</v>
      </c>
      <c r="N33355" t="s">
        <v>1007</v>
      </c>
      <c r="O33355" t="s">
        <v>131</v>
      </c>
      <c r="P33355" t="s">
        <v>1043</v>
      </c>
      <c r="Q33355" t="s">
        <v>788</v>
      </c>
      <c r="R33355" t="s">
        <v>769</v>
      </c>
      <c r="S33355" t="s">
        <v>1043</v>
      </c>
      <c r="T33355" t="s">
        <v>1055</v>
      </c>
      <c r="U33355" t="s">
        <v>1063</v>
      </c>
      <c r="V33355" t="s">
        <v>140</v>
      </c>
      <c r="W33355" t="s">
        <v>1004</v>
      </c>
      <c r="X33355" t="s">
        <v>140</v>
      </c>
      <c r="Y33355" t="s">
        <v>140</v>
      </c>
      <c r="Z33355" t="s">
        <v>140</v>
      </c>
      <c r="AA33355" t="s">
        <v>140</v>
      </c>
      <c r="AB33355" t="s">
        <v>140</v>
      </c>
      <c r="AC33355" t="s">
        <v>1095</v>
      </c>
      <c r="AD33355" t="s">
        <v>893</v>
      </c>
      <c r="AE33355" t="s">
        <v>140</v>
      </c>
      <c r="AF33355" t="s">
        <v>398</v>
      </c>
    </row>
    <row r="33356" spans="1:32" x14ac:dyDescent="0.35">
      <c r="A33356" t="s">
        <v>9</v>
      </c>
      <c r="B33356" t="s">
        <v>339</v>
      </c>
      <c r="C33356">
        <v>6</v>
      </c>
      <c r="D33356" t="s">
        <v>140</v>
      </c>
      <c r="E33356" t="s">
        <v>140</v>
      </c>
      <c r="F33356" t="s">
        <v>140</v>
      </c>
      <c r="G33356" t="s">
        <v>140</v>
      </c>
      <c r="H33356" t="s">
        <v>140</v>
      </c>
      <c r="I33356" t="s">
        <v>140</v>
      </c>
      <c r="J33356" t="s">
        <v>140</v>
      </c>
      <c r="K33356" t="s">
        <v>140</v>
      </c>
      <c r="L33356" t="s">
        <v>140</v>
      </c>
      <c r="M33356" t="s">
        <v>140</v>
      </c>
      <c r="N33356" t="s">
        <v>140</v>
      </c>
      <c r="O33356" t="s">
        <v>140</v>
      </c>
      <c r="P33356" t="s">
        <v>140</v>
      </c>
      <c r="Q33356" t="s">
        <v>140</v>
      </c>
      <c r="R33356" t="s">
        <v>140</v>
      </c>
      <c r="S33356" t="s">
        <v>140</v>
      </c>
      <c r="T33356" t="s">
        <v>140</v>
      </c>
      <c r="U33356" t="s">
        <v>140</v>
      </c>
      <c r="V33356" t="s">
        <v>140</v>
      </c>
      <c r="W33356" t="s">
        <v>140</v>
      </c>
      <c r="X33356" t="s">
        <v>140</v>
      </c>
      <c r="Y33356" t="s">
        <v>140</v>
      </c>
      <c r="Z33356" t="s">
        <v>140</v>
      </c>
      <c r="AA33356" t="s">
        <v>140</v>
      </c>
      <c r="AB33356" t="s">
        <v>140</v>
      </c>
      <c r="AC33356" t="s">
        <v>140</v>
      </c>
      <c r="AD33356" t="s">
        <v>728</v>
      </c>
      <c r="AE33356" t="s">
        <v>140</v>
      </c>
      <c r="AF33356" t="s">
        <v>945</v>
      </c>
    </row>
    <row r="33357" spans="1:32" x14ac:dyDescent="0.35">
      <c r="A33357" t="s">
        <v>10</v>
      </c>
      <c r="B33357" t="s">
        <v>1126</v>
      </c>
      <c r="C33357">
        <v>92</v>
      </c>
      <c r="D33357" t="s">
        <v>1021</v>
      </c>
      <c r="E33357" t="s">
        <v>399</v>
      </c>
      <c r="F33357" t="s">
        <v>919</v>
      </c>
      <c r="G33357" t="s">
        <v>869</v>
      </c>
      <c r="H33357" t="s">
        <v>919</v>
      </c>
      <c r="I33357" t="s">
        <v>107</v>
      </c>
      <c r="J33357" t="s">
        <v>1070</v>
      </c>
      <c r="K33357" t="s">
        <v>1154</v>
      </c>
      <c r="L33357" t="s">
        <v>129</v>
      </c>
      <c r="M33357" t="s">
        <v>1062</v>
      </c>
      <c r="N33357" t="s">
        <v>954</v>
      </c>
      <c r="O33357" t="s">
        <v>999</v>
      </c>
      <c r="P33357" t="s">
        <v>996</v>
      </c>
      <c r="Q33357" t="s">
        <v>157</v>
      </c>
      <c r="R33357" t="s">
        <v>95</v>
      </c>
      <c r="S33357" t="s">
        <v>117</v>
      </c>
      <c r="T33357" t="s">
        <v>1019</v>
      </c>
      <c r="U33357" t="s">
        <v>140</v>
      </c>
      <c r="V33357" t="s">
        <v>140</v>
      </c>
      <c r="W33357" t="s">
        <v>1011</v>
      </c>
      <c r="X33357" t="s">
        <v>1073</v>
      </c>
      <c r="Y33357" t="s">
        <v>140</v>
      </c>
      <c r="Z33357" t="s">
        <v>140</v>
      </c>
      <c r="AA33357" t="s">
        <v>140</v>
      </c>
      <c r="AB33357" t="s">
        <v>140</v>
      </c>
      <c r="AC33357" t="s">
        <v>1053</v>
      </c>
      <c r="AD33357" t="s">
        <v>1046</v>
      </c>
      <c r="AE33357" t="s">
        <v>1048</v>
      </c>
      <c r="AF33357" t="s">
        <v>816</v>
      </c>
    </row>
    <row r="33358" spans="1:32" x14ac:dyDescent="0.35">
      <c r="A33358" t="s">
        <v>10</v>
      </c>
      <c r="B33358" t="s">
        <v>1127</v>
      </c>
      <c r="C33358">
        <v>104</v>
      </c>
      <c r="D33358" t="s">
        <v>950</v>
      </c>
      <c r="E33358" t="s">
        <v>917</v>
      </c>
      <c r="F33358" t="s">
        <v>1064</v>
      </c>
      <c r="G33358" t="s">
        <v>140</v>
      </c>
      <c r="H33358" t="s">
        <v>1060</v>
      </c>
      <c r="I33358" t="s">
        <v>121</v>
      </c>
      <c r="J33358" t="s">
        <v>716</v>
      </c>
      <c r="K33358" t="s">
        <v>117</v>
      </c>
      <c r="L33358" t="s">
        <v>1011</v>
      </c>
      <c r="M33358" t="s">
        <v>1010</v>
      </c>
      <c r="N33358" t="s">
        <v>140</v>
      </c>
      <c r="O33358" t="s">
        <v>937</v>
      </c>
      <c r="P33358" t="s">
        <v>1017</v>
      </c>
      <c r="Q33358" t="s">
        <v>119</v>
      </c>
      <c r="R33358" t="s">
        <v>999</v>
      </c>
      <c r="S33358" t="s">
        <v>515</v>
      </c>
      <c r="T33358" t="s">
        <v>949</v>
      </c>
      <c r="U33358" t="s">
        <v>1014</v>
      </c>
      <c r="V33358" t="s">
        <v>140</v>
      </c>
      <c r="W33358" t="s">
        <v>140</v>
      </c>
      <c r="X33358" t="s">
        <v>140</v>
      </c>
      <c r="Y33358" t="s">
        <v>1017</v>
      </c>
      <c r="Z33358" t="s">
        <v>140</v>
      </c>
      <c r="AA33358" t="s">
        <v>140</v>
      </c>
      <c r="AB33358" t="s">
        <v>140</v>
      </c>
      <c r="AC33358" t="s">
        <v>1059</v>
      </c>
      <c r="AD33358" t="s">
        <v>749</v>
      </c>
      <c r="AE33358" t="s">
        <v>140</v>
      </c>
      <c r="AF33358" t="s">
        <v>935</v>
      </c>
    </row>
    <row r="33359" spans="1:32" x14ac:dyDescent="0.35">
      <c r="A33359" t="s">
        <v>10</v>
      </c>
      <c r="B33359" t="s">
        <v>339</v>
      </c>
      <c r="C33359">
        <v>10</v>
      </c>
      <c r="D33359" t="s">
        <v>140</v>
      </c>
      <c r="E33359" t="s">
        <v>101</v>
      </c>
      <c r="F33359" t="s">
        <v>140</v>
      </c>
      <c r="G33359" t="s">
        <v>140</v>
      </c>
      <c r="H33359" t="s">
        <v>140</v>
      </c>
      <c r="I33359" t="s">
        <v>140</v>
      </c>
      <c r="J33359" t="s">
        <v>140</v>
      </c>
      <c r="K33359" t="s">
        <v>95</v>
      </c>
      <c r="L33359" t="s">
        <v>140</v>
      </c>
      <c r="M33359" t="s">
        <v>140</v>
      </c>
      <c r="N33359" t="s">
        <v>140</v>
      </c>
      <c r="O33359" t="s">
        <v>101</v>
      </c>
      <c r="P33359" t="s">
        <v>140</v>
      </c>
      <c r="Q33359" t="s">
        <v>771</v>
      </c>
      <c r="R33359" t="s">
        <v>95</v>
      </c>
      <c r="S33359" t="s">
        <v>140</v>
      </c>
      <c r="T33359" t="s">
        <v>140</v>
      </c>
      <c r="U33359" t="s">
        <v>140</v>
      </c>
      <c r="V33359" t="s">
        <v>140</v>
      </c>
      <c r="W33359" t="s">
        <v>1004</v>
      </c>
      <c r="X33359" t="s">
        <v>140</v>
      </c>
      <c r="Y33359" t="s">
        <v>140</v>
      </c>
      <c r="Z33359" t="s">
        <v>140</v>
      </c>
      <c r="AA33359" t="s">
        <v>140</v>
      </c>
      <c r="AB33359" t="s">
        <v>140</v>
      </c>
      <c r="AC33359" t="s">
        <v>140</v>
      </c>
      <c r="AD33359" t="s">
        <v>140</v>
      </c>
      <c r="AE33359" t="s">
        <v>140</v>
      </c>
      <c r="AF33359" t="s">
        <v>352</v>
      </c>
    </row>
    <row r="33360" spans="1:32" x14ac:dyDescent="0.35">
      <c r="A33360" t="s">
        <v>11</v>
      </c>
      <c r="B33360" t="s">
        <v>1126</v>
      </c>
      <c r="C33360">
        <v>90</v>
      </c>
      <c r="D33360" t="s">
        <v>1058</v>
      </c>
      <c r="E33360" t="s">
        <v>970</v>
      </c>
      <c r="F33360" t="s">
        <v>140</v>
      </c>
      <c r="G33360" t="s">
        <v>971</v>
      </c>
      <c r="H33360" t="s">
        <v>1021</v>
      </c>
      <c r="I33360" t="s">
        <v>1182</v>
      </c>
      <c r="J33360" t="s">
        <v>538</v>
      </c>
      <c r="K33360" t="s">
        <v>279</v>
      </c>
      <c r="L33360" t="s">
        <v>801</v>
      </c>
      <c r="M33360" t="s">
        <v>1018</v>
      </c>
      <c r="N33360" t="s">
        <v>140</v>
      </c>
      <c r="O33360" t="s">
        <v>1072</v>
      </c>
      <c r="P33360" t="s">
        <v>838</v>
      </c>
      <c r="Q33360" t="s">
        <v>446</v>
      </c>
      <c r="R33360" t="s">
        <v>837</v>
      </c>
      <c r="S33360" t="s">
        <v>458</v>
      </c>
      <c r="T33360" t="s">
        <v>940</v>
      </c>
      <c r="U33360" t="s">
        <v>1014</v>
      </c>
      <c r="V33360" t="s">
        <v>140</v>
      </c>
      <c r="W33360" t="s">
        <v>1057</v>
      </c>
      <c r="X33360" t="s">
        <v>950</v>
      </c>
      <c r="Y33360" t="s">
        <v>1019</v>
      </c>
      <c r="Z33360" t="s">
        <v>140</v>
      </c>
      <c r="AA33360" t="s">
        <v>140</v>
      </c>
      <c r="AB33360" t="s">
        <v>140</v>
      </c>
      <c r="AC33360" t="s">
        <v>501</v>
      </c>
      <c r="AD33360" t="s">
        <v>1049</v>
      </c>
      <c r="AE33360" t="s">
        <v>1021</v>
      </c>
      <c r="AF33360" t="s">
        <v>551</v>
      </c>
    </row>
    <row r="33361" spans="1:32" x14ac:dyDescent="0.35">
      <c r="A33361" t="s">
        <v>11</v>
      </c>
      <c r="B33361" t="s">
        <v>1127</v>
      </c>
      <c r="C33361">
        <v>111</v>
      </c>
      <c r="D33361" t="s">
        <v>140</v>
      </c>
      <c r="E33361" t="s">
        <v>551</v>
      </c>
      <c r="F33361" t="s">
        <v>1016</v>
      </c>
      <c r="G33361" t="s">
        <v>971</v>
      </c>
      <c r="H33361" t="s">
        <v>775</v>
      </c>
      <c r="I33361" t="s">
        <v>99</v>
      </c>
      <c r="J33361" t="s">
        <v>662</v>
      </c>
      <c r="K33361" t="s">
        <v>1085</v>
      </c>
      <c r="L33361" t="s">
        <v>801</v>
      </c>
      <c r="M33361" t="s">
        <v>1013</v>
      </c>
      <c r="N33361" t="s">
        <v>1066</v>
      </c>
      <c r="O33361" t="s">
        <v>716</v>
      </c>
      <c r="P33361" t="s">
        <v>99</v>
      </c>
      <c r="Q33361" t="s">
        <v>662</v>
      </c>
      <c r="R33361" t="s">
        <v>1087</v>
      </c>
      <c r="S33361" t="s">
        <v>527</v>
      </c>
      <c r="T33361" t="s">
        <v>1062</v>
      </c>
      <c r="U33361" t="s">
        <v>775</v>
      </c>
      <c r="V33361" t="s">
        <v>140</v>
      </c>
      <c r="W33361" t="s">
        <v>345</v>
      </c>
      <c r="X33361" t="s">
        <v>140</v>
      </c>
      <c r="Y33361" t="s">
        <v>140</v>
      </c>
      <c r="Z33361" t="s">
        <v>140</v>
      </c>
      <c r="AA33361" t="s">
        <v>140</v>
      </c>
      <c r="AB33361" t="s">
        <v>140</v>
      </c>
      <c r="AC33361" t="s">
        <v>967</v>
      </c>
      <c r="AD33361" t="s">
        <v>1048</v>
      </c>
      <c r="AE33361" t="s">
        <v>140</v>
      </c>
      <c r="AF33361" t="s">
        <v>630</v>
      </c>
    </row>
    <row r="33362" spans="1:32" x14ac:dyDescent="0.35">
      <c r="A33362" t="s">
        <v>11</v>
      </c>
      <c r="B33362" t="s">
        <v>339</v>
      </c>
      <c r="C33362">
        <v>5</v>
      </c>
      <c r="D33362" t="s">
        <v>140</v>
      </c>
      <c r="E33362" t="s">
        <v>140</v>
      </c>
      <c r="F33362" t="s">
        <v>140</v>
      </c>
      <c r="G33362" t="s">
        <v>140</v>
      </c>
      <c r="H33362" t="s">
        <v>140</v>
      </c>
      <c r="I33362" t="s">
        <v>140</v>
      </c>
      <c r="J33362" t="s">
        <v>405</v>
      </c>
      <c r="K33362" t="s">
        <v>674</v>
      </c>
      <c r="L33362" t="s">
        <v>140</v>
      </c>
      <c r="M33362" t="s">
        <v>140</v>
      </c>
      <c r="N33362" t="s">
        <v>140</v>
      </c>
      <c r="O33362" t="s">
        <v>140</v>
      </c>
      <c r="P33362" t="s">
        <v>140</v>
      </c>
      <c r="Q33362" t="s">
        <v>140</v>
      </c>
      <c r="R33362" t="s">
        <v>140</v>
      </c>
      <c r="S33362" t="s">
        <v>140</v>
      </c>
      <c r="T33362" t="s">
        <v>140</v>
      </c>
      <c r="U33362" t="s">
        <v>140</v>
      </c>
      <c r="V33362" t="s">
        <v>140</v>
      </c>
      <c r="W33362" t="s">
        <v>674</v>
      </c>
      <c r="X33362" t="s">
        <v>140</v>
      </c>
      <c r="Y33362" t="s">
        <v>140</v>
      </c>
      <c r="Z33362" t="s">
        <v>140</v>
      </c>
      <c r="AA33362" t="s">
        <v>140</v>
      </c>
      <c r="AB33362" t="s">
        <v>140</v>
      </c>
      <c r="AC33362" t="s">
        <v>140</v>
      </c>
      <c r="AD33362" t="s">
        <v>140</v>
      </c>
      <c r="AE33362" t="s">
        <v>140</v>
      </c>
      <c r="AF33362" t="s">
        <v>419</v>
      </c>
    </row>
    <row r="33363" spans="1:32" x14ac:dyDescent="0.35">
      <c r="A33363" t="s">
        <v>12</v>
      </c>
      <c r="B33363" t="s">
        <v>1126</v>
      </c>
      <c r="C33363">
        <v>96</v>
      </c>
      <c r="D33363" t="s">
        <v>140</v>
      </c>
      <c r="E33363" t="s">
        <v>192</v>
      </c>
      <c r="F33363" t="s">
        <v>140</v>
      </c>
      <c r="G33363" t="s">
        <v>929</v>
      </c>
      <c r="H33363" t="s">
        <v>1021</v>
      </c>
      <c r="I33363" t="s">
        <v>973</v>
      </c>
      <c r="J33363" t="s">
        <v>662</v>
      </c>
      <c r="K33363" t="s">
        <v>571</v>
      </c>
      <c r="L33363" t="s">
        <v>443</v>
      </c>
      <c r="M33363" t="s">
        <v>950</v>
      </c>
      <c r="N33363" t="s">
        <v>875</v>
      </c>
      <c r="O33363" t="s">
        <v>893</v>
      </c>
      <c r="P33363" t="s">
        <v>87</v>
      </c>
      <c r="Q33363" t="s">
        <v>101</v>
      </c>
      <c r="R33363" t="s">
        <v>755</v>
      </c>
      <c r="S33363" t="s">
        <v>1102</v>
      </c>
      <c r="T33363" t="s">
        <v>1010</v>
      </c>
      <c r="U33363" t="s">
        <v>1021</v>
      </c>
      <c r="V33363" t="s">
        <v>140</v>
      </c>
      <c r="W33363" t="s">
        <v>1051</v>
      </c>
      <c r="X33363" t="s">
        <v>1011</v>
      </c>
      <c r="Y33363" t="s">
        <v>1021</v>
      </c>
      <c r="Z33363" t="s">
        <v>1021</v>
      </c>
      <c r="AA33363" t="s">
        <v>140</v>
      </c>
      <c r="AB33363" t="s">
        <v>1021</v>
      </c>
      <c r="AC33363" t="s">
        <v>129</v>
      </c>
      <c r="AD33363" t="s">
        <v>345</v>
      </c>
      <c r="AE33363" t="s">
        <v>1021</v>
      </c>
      <c r="AF33363" t="s">
        <v>1071</v>
      </c>
    </row>
    <row r="33364" spans="1:32" x14ac:dyDescent="0.35">
      <c r="A33364" t="s">
        <v>12</v>
      </c>
      <c r="B33364" t="s">
        <v>1127</v>
      </c>
      <c r="C33364">
        <v>100</v>
      </c>
      <c r="D33364" t="s">
        <v>1019</v>
      </c>
      <c r="E33364" t="s">
        <v>741</v>
      </c>
      <c r="F33364" t="s">
        <v>1054</v>
      </c>
      <c r="G33364" t="s">
        <v>95</v>
      </c>
      <c r="H33364" t="s">
        <v>1061</v>
      </c>
      <c r="I33364" t="s">
        <v>91</v>
      </c>
      <c r="J33364" t="s">
        <v>121</v>
      </c>
      <c r="K33364" t="s">
        <v>777</v>
      </c>
      <c r="L33364" t="s">
        <v>777</v>
      </c>
      <c r="M33364" t="s">
        <v>1052</v>
      </c>
      <c r="N33364" t="s">
        <v>940</v>
      </c>
      <c r="O33364" t="s">
        <v>756</v>
      </c>
      <c r="P33364" t="s">
        <v>103</v>
      </c>
      <c r="Q33364" t="s">
        <v>1003</v>
      </c>
      <c r="R33364" t="s">
        <v>107</v>
      </c>
      <c r="S33364" t="s">
        <v>643</v>
      </c>
      <c r="T33364" t="s">
        <v>1004</v>
      </c>
      <c r="U33364" t="s">
        <v>1004</v>
      </c>
      <c r="V33364" t="s">
        <v>140</v>
      </c>
      <c r="W33364" t="s">
        <v>1007</v>
      </c>
      <c r="X33364" t="s">
        <v>140</v>
      </c>
      <c r="Y33364" t="s">
        <v>140</v>
      </c>
      <c r="Z33364" t="s">
        <v>140</v>
      </c>
      <c r="AA33364" t="s">
        <v>140</v>
      </c>
      <c r="AB33364" t="s">
        <v>140</v>
      </c>
      <c r="AC33364" t="s">
        <v>458</v>
      </c>
      <c r="AD33364" t="s">
        <v>1052</v>
      </c>
      <c r="AE33364" t="s">
        <v>940</v>
      </c>
      <c r="AF33364" t="s">
        <v>379</v>
      </c>
    </row>
    <row r="33365" spans="1:32" x14ac:dyDescent="0.35">
      <c r="A33365" t="s">
        <v>12</v>
      </c>
      <c r="B33365" t="s">
        <v>339</v>
      </c>
      <c r="C33365">
        <v>13</v>
      </c>
      <c r="D33365" t="s">
        <v>942</v>
      </c>
      <c r="E33365" t="s">
        <v>456</v>
      </c>
      <c r="F33365" t="s">
        <v>140</v>
      </c>
      <c r="G33365" t="s">
        <v>140</v>
      </c>
      <c r="H33365" t="s">
        <v>140</v>
      </c>
      <c r="I33365" t="s">
        <v>456</v>
      </c>
      <c r="J33365" t="s">
        <v>942</v>
      </c>
      <c r="K33365" t="s">
        <v>746</v>
      </c>
      <c r="L33365" t="s">
        <v>746</v>
      </c>
      <c r="M33365" t="s">
        <v>140</v>
      </c>
      <c r="N33365" t="s">
        <v>942</v>
      </c>
      <c r="O33365" t="s">
        <v>746</v>
      </c>
      <c r="P33365" t="s">
        <v>746</v>
      </c>
      <c r="Q33365" t="s">
        <v>812</v>
      </c>
      <c r="R33365" t="s">
        <v>942</v>
      </c>
      <c r="S33365" t="s">
        <v>456</v>
      </c>
      <c r="T33365" t="s">
        <v>942</v>
      </c>
      <c r="U33365" t="s">
        <v>140</v>
      </c>
      <c r="V33365" t="s">
        <v>140</v>
      </c>
      <c r="W33365" t="s">
        <v>140</v>
      </c>
      <c r="X33365" t="s">
        <v>140</v>
      </c>
      <c r="Y33365" t="s">
        <v>140</v>
      </c>
      <c r="Z33365" t="s">
        <v>140</v>
      </c>
      <c r="AA33365" t="s">
        <v>140</v>
      </c>
      <c r="AB33365" t="s">
        <v>140</v>
      </c>
      <c r="AC33365" t="s">
        <v>942</v>
      </c>
      <c r="AD33365" t="s">
        <v>942</v>
      </c>
      <c r="AE33365" t="s">
        <v>140</v>
      </c>
      <c r="AF33365" t="s">
        <v>681</v>
      </c>
    </row>
    <row r="33366" spans="1:32" x14ac:dyDescent="0.35">
      <c r="A33366" t="s">
        <v>13</v>
      </c>
      <c r="B33366" t="s">
        <v>1126</v>
      </c>
      <c r="C33366">
        <v>85</v>
      </c>
      <c r="D33366" t="s">
        <v>919</v>
      </c>
      <c r="E33366" t="s">
        <v>1080</v>
      </c>
      <c r="F33366" t="s">
        <v>1010</v>
      </c>
      <c r="G33366" t="s">
        <v>1046</v>
      </c>
      <c r="H33366" t="s">
        <v>1017</v>
      </c>
      <c r="I33366" t="s">
        <v>93</v>
      </c>
      <c r="J33366" t="s">
        <v>877</v>
      </c>
      <c r="K33366" t="s">
        <v>618</v>
      </c>
      <c r="L33366" t="s">
        <v>810</v>
      </c>
      <c r="M33366" t="s">
        <v>1048</v>
      </c>
      <c r="N33366" t="s">
        <v>939</v>
      </c>
      <c r="O33366" t="s">
        <v>1100</v>
      </c>
      <c r="P33366" t="s">
        <v>405</v>
      </c>
      <c r="Q33366" t="s">
        <v>738</v>
      </c>
      <c r="R33366" t="s">
        <v>970</v>
      </c>
      <c r="S33366" t="s">
        <v>518</v>
      </c>
      <c r="T33366" t="s">
        <v>140</v>
      </c>
      <c r="U33366" t="s">
        <v>1098</v>
      </c>
      <c r="V33366" t="s">
        <v>140</v>
      </c>
      <c r="W33366" t="s">
        <v>1048</v>
      </c>
      <c r="X33366" t="s">
        <v>140</v>
      </c>
      <c r="Y33366" t="s">
        <v>1016</v>
      </c>
      <c r="Z33366" t="s">
        <v>140</v>
      </c>
      <c r="AA33366" t="s">
        <v>140</v>
      </c>
      <c r="AB33366" t="s">
        <v>140</v>
      </c>
      <c r="AC33366" t="s">
        <v>405</v>
      </c>
      <c r="AD33366" t="s">
        <v>1051</v>
      </c>
      <c r="AE33366" t="s">
        <v>140</v>
      </c>
      <c r="AF33366" t="s">
        <v>1100</v>
      </c>
    </row>
    <row r="33367" spans="1:32" x14ac:dyDescent="0.35">
      <c r="A33367" t="s">
        <v>13</v>
      </c>
      <c r="B33367" t="s">
        <v>1127</v>
      </c>
      <c r="C33367">
        <v>112</v>
      </c>
      <c r="D33367" t="s">
        <v>1062</v>
      </c>
      <c r="E33367" t="s">
        <v>365</v>
      </c>
      <c r="F33367" t="s">
        <v>1010</v>
      </c>
      <c r="G33367" t="s">
        <v>1098</v>
      </c>
      <c r="H33367" t="s">
        <v>1054</v>
      </c>
      <c r="I33367" t="s">
        <v>286</v>
      </c>
      <c r="J33367" t="s">
        <v>1045</v>
      </c>
      <c r="K33367" t="s">
        <v>959</v>
      </c>
      <c r="L33367" t="s">
        <v>199</v>
      </c>
      <c r="M33367" t="s">
        <v>1018</v>
      </c>
      <c r="N33367" t="s">
        <v>940</v>
      </c>
      <c r="O33367" t="s">
        <v>548</v>
      </c>
      <c r="P33367" t="s">
        <v>897</v>
      </c>
      <c r="Q33367" t="s">
        <v>771</v>
      </c>
      <c r="R33367" t="s">
        <v>87</v>
      </c>
      <c r="S33367" t="s">
        <v>111</v>
      </c>
      <c r="T33367" t="s">
        <v>1004</v>
      </c>
      <c r="U33367" t="s">
        <v>140</v>
      </c>
      <c r="V33367" t="s">
        <v>140</v>
      </c>
      <c r="W33367" t="s">
        <v>1013</v>
      </c>
      <c r="X33367" t="s">
        <v>140</v>
      </c>
      <c r="Y33367" t="s">
        <v>140</v>
      </c>
      <c r="Z33367" t="s">
        <v>140</v>
      </c>
      <c r="AA33367" t="s">
        <v>140</v>
      </c>
      <c r="AB33367" t="s">
        <v>140</v>
      </c>
      <c r="AC33367" t="s">
        <v>1049</v>
      </c>
      <c r="AD33367" t="s">
        <v>1050</v>
      </c>
      <c r="AE33367" t="s">
        <v>1013</v>
      </c>
      <c r="AF33367" t="s">
        <v>379</v>
      </c>
    </row>
    <row r="33368" spans="1:32" x14ac:dyDescent="0.35">
      <c r="A33368" t="s">
        <v>13</v>
      </c>
      <c r="B33368" t="s">
        <v>339</v>
      </c>
      <c r="C33368">
        <v>9</v>
      </c>
      <c r="D33368" t="s">
        <v>140</v>
      </c>
      <c r="E33368" t="s">
        <v>140</v>
      </c>
      <c r="F33368" t="s">
        <v>140</v>
      </c>
      <c r="G33368" t="s">
        <v>140</v>
      </c>
      <c r="H33368" t="s">
        <v>140</v>
      </c>
      <c r="I33368" t="s">
        <v>91</v>
      </c>
      <c r="J33368" t="s">
        <v>756</v>
      </c>
      <c r="K33368" t="s">
        <v>1102</v>
      </c>
      <c r="L33368" t="s">
        <v>140</v>
      </c>
      <c r="M33368" t="s">
        <v>140</v>
      </c>
      <c r="N33368" t="s">
        <v>140</v>
      </c>
      <c r="O33368" t="s">
        <v>140</v>
      </c>
      <c r="P33368" t="s">
        <v>140</v>
      </c>
      <c r="Q33368" t="s">
        <v>727</v>
      </c>
      <c r="R33368" t="s">
        <v>664</v>
      </c>
      <c r="S33368" t="s">
        <v>762</v>
      </c>
      <c r="T33368" t="s">
        <v>664</v>
      </c>
      <c r="U33368" t="s">
        <v>140</v>
      </c>
      <c r="V33368" t="s">
        <v>140</v>
      </c>
      <c r="W33368" t="s">
        <v>140</v>
      </c>
      <c r="X33368" t="s">
        <v>140</v>
      </c>
      <c r="Y33368" t="s">
        <v>140</v>
      </c>
      <c r="Z33368" t="s">
        <v>140</v>
      </c>
      <c r="AA33368" t="s">
        <v>140</v>
      </c>
      <c r="AB33368" t="s">
        <v>140</v>
      </c>
      <c r="AC33368" t="s">
        <v>140</v>
      </c>
      <c r="AD33368" t="s">
        <v>140</v>
      </c>
      <c r="AE33368" t="s">
        <v>140</v>
      </c>
      <c r="AF33368" t="s">
        <v>323</v>
      </c>
    </row>
    <row r="33369" spans="1:32" x14ac:dyDescent="0.35">
      <c r="A33369" t="s">
        <v>14</v>
      </c>
      <c r="B33369" t="s">
        <v>1126</v>
      </c>
      <c r="C33369">
        <v>77</v>
      </c>
      <c r="D33369" t="s">
        <v>1049</v>
      </c>
      <c r="E33369" t="s">
        <v>401</v>
      </c>
      <c r="F33369" t="s">
        <v>140</v>
      </c>
      <c r="G33369" t="s">
        <v>733</v>
      </c>
      <c r="H33369" t="s">
        <v>971</v>
      </c>
      <c r="I33369" t="s">
        <v>970</v>
      </c>
      <c r="J33369" t="s">
        <v>1085</v>
      </c>
      <c r="K33369" t="s">
        <v>149</v>
      </c>
      <c r="L33369" t="s">
        <v>924</v>
      </c>
      <c r="M33369" t="s">
        <v>1068</v>
      </c>
      <c r="N33369" t="s">
        <v>1058</v>
      </c>
      <c r="O33369" t="s">
        <v>901</v>
      </c>
      <c r="P33369" t="s">
        <v>662</v>
      </c>
      <c r="Q33369" t="s">
        <v>1053</v>
      </c>
      <c r="R33369" t="s">
        <v>517</v>
      </c>
      <c r="S33369" t="s">
        <v>412</v>
      </c>
      <c r="T33369" t="s">
        <v>140</v>
      </c>
      <c r="U33369" t="s">
        <v>1018</v>
      </c>
      <c r="V33369" t="s">
        <v>140</v>
      </c>
      <c r="W33369" t="s">
        <v>1061</v>
      </c>
      <c r="X33369" t="s">
        <v>1047</v>
      </c>
      <c r="Y33369" t="s">
        <v>949</v>
      </c>
      <c r="Z33369" t="s">
        <v>140</v>
      </c>
      <c r="AA33369" t="s">
        <v>140</v>
      </c>
      <c r="AB33369" t="s">
        <v>140</v>
      </c>
      <c r="AC33369" t="s">
        <v>824</v>
      </c>
      <c r="AD33369" t="s">
        <v>1060</v>
      </c>
      <c r="AE33369" t="s">
        <v>140</v>
      </c>
      <c r="AF33369" t="s">
        <v>199</v>
      </c>
    </row>
    <row r="33370" spans="1:32" x14ac:dyDescent="0.35">
      <c r="A33370" t="s">
        <v>14</v>
      </c>
      <c r="B33370" t="s">
        <v>1127</v>
      </c>
      <c r="C33370">
        <v>117</v>
      </c>
      <c r="D33370" t="s">
        <v>991</v>
      </c>
      <c r="E33370" t="s">
        <v>1000</v>
      </c>
      <c r="F33370" t="s">
        <v>950</v>
      </c>
      <c r="G33370" t="s">
        <v>1061</v>
      </c>
      <c r="H33370" t="s">
        <v>1067</v>
      </c>
      <c r="I33370" t="s">
        <v>97</v>
      </c>
      <c r="J33370" t="s">
        <v>999</v>
      </c>
      <c r="K33370" t="s">
        <v>968</v>
      </c>
      <c r="L33370" t="s">
        <v>592</v>
      </c>
      <c r="M33370" t="s">
        <v>940</v>
      </c>
      <c r="N33370" t="s">
        <v>1050</v>
      </c>
      <c r="O33370" t="s">
        <v>953</v>
      </c>
      <c r="P33370" t="s">
        <v>953</v>
      </c>
      <c r="Q33370" t="s">
        <v>147</v>
      </c>
      <c r="R33370" t="s">
        <v>113</v>
      </c>
      <c r="S33370" t="s">
        <v>592</v>
      </c>
      <c r="T33370" t="s">
        <v>1050</v>
      </c>
      <c r="U33370" t="s">
        <v>1058</v>
      </c>
      <c r="V33370" t="s">
        <v>140</v>
      </c>
      <c r="W33370" t="s">
        <v>950</v>
      </c>
      <c r="X33370" t="s">
        <v>140</v>
      </c>
      <c r="Y33370" t="s">
        <v>140</v>
      </c>
      <c r="Z33370" t="s">
        <v>1019</v>
      </c>
      <c r="AA33370" t="s">
        <v>140</v>
      </c>
      <c r="AB33370" t="s">
        <v>140</v>
      </c>
      <c r="AC33370" t="s">
        <v>147</v>
      </c>
      <c r="AD33370" t="s">
        <v>1018</v>
      </c>
      <c r="AE33370" t="s">
        <v>140</v>
      </c>
      <c r="AF33370" t="s">
        <v>45</v>
      </c>
    </row>
    <row r="33371" spans="1:32" x14ac:dyDescent="0.35">
      <c r="A33371" t="s">
        <v>14</v>
      </c>
      <c r="B33371" t="s">
        <v>339</v>
      </c>
      <c r="C33371">
        <v>7</v>
      </c>
      <c r="D33371" t="s">
        <v>140</v>
      </c>
      <c r="E33371" t="s">
        <v>140</v>
      </c>
      <c r="F33371" t="s">
        <v>140</v>
      </c>
      <c r="G33371" t="s">
        <v>140</v>
      </c>
      <c r="H33371" t="s">
        <v>140</v>
      </c>
      <c r="I33371" t="s">
        <v>968</v>
      </c>
      <c r="J33371" t="s">
        <v>140</v>
      </c>
      <c r="K33371" t="s">
        <v>140</v>
      </c>
      <c r="L33371" t="s">
        <v>140</v>
      </c>
      <c r="M33371" t="s">
        <v>140</v>
      </c>
      <c r="N33371" t="s">
        <v>140</v>
      </c>
      <c r="O33371" t="s">
        <v>140</v>
      </c>
      <c r="P33371" t="s">
        <v>140</v>
      </c>
      <c r="Q33371" t="s">
        <v>101</v>
      </c>
      <c r="R33371" t="s">
        <v>140</v>
      </c>
      <c r="S33371" t="s">
        <v>140</v>
      </c>
      <c r="T33371" t="s">
        <v>140</v>
      </c>
      <c r="U33371" t="s">
        <v>140</v>
      </c>
      <c r="V33371" t="s">
        <v>140</v>
      </c>
      <c r="W33371" t="s">
        <v>140</v>
      </c>
      <c r="X33371" t="s">
        <v>140</v>
      </c>
      <c r="Y33371" t="s">
        <v>140</v>
      </c>
      <c r="Z33371" t="s">
        <v>140</v>
      </c>
      <c r="AA33371" t="s">
        <v>140</v>
      </c>
      <c r="AB33371" t="s">
        <v>140</v>
      </c>
      <c r="AC33371" t="s">
        <v>140</v>
      </c>
      <c r="AD33371" t="s">
        <v>140</v>
      </c>
      <c r="AE33371" t="s">
        <v>140</v>
      </c>
      <c r="AF33371" t="s">
        <v>42</v>
      </c>
    </row>
    <row r="33372" spans="1:32" x14ac:dyDescent="0.35">
      <c r="A33372" t="s">
        <v>15</v>
      </c>
      <c r="B33372" t="s">
        <v>1126</v>
      </c>
      <c r="C33372">
        <v>93</v>
      </c>
      <c r="D33372" t="s">
        <v>939</v>
      </c>
      <c r="E33372" t="s">
        <v>562</v>
      </c>
      <c r="F33372" t="s">
        <v>1046</v>
      </c>
      <c r="G33372" t="s">
        <v>788</v>
      </c>
      <c r="H33372" t="s">
        <v>939</v>
      </c>
      <c r="I33372" t="s">
        <v>961</v>
      </c>
      <c r="J33372" t="s">
        <v>913</v>
      </c>
      <c r="K33372" t="s">
        <v>650</v>
      </c>
      <c r="L33372" t="s">
        <v>1100</v>
      </c>
      <c r="M33372" t="s">
        <v>1058</v>
      </c>
      <c r="N33372" t="s">
        <v>1007</v>
      </c>
      <c r="O33372" t="s">
        <v>741</v>
      </c>
      <c r="P33372" t="s">
        <v>443</v>
      </c>
      <c r="Q33372" t="s">
        <v>913</v>
      </c>
      <c r="R33372" t="s">
        <v>812</v>
      </c>
      <c r="S33372" t="s">
        <v>988</v>
      </c>
      <c r="T33372" t="s">
        <v>1021</v>
      </c>
      <c r="U33372" t="s">
        <v>140</v>
      </c>
      <c r="V33372" t="s">
        <v>140</v>
      </c>
      <c r="W33372" t="s">
        <v>971</v>
      </c>
      <c r="X33372" t="s">
        <v>1060</v>
      </c>
      <c r="Y33372" t="s">
        <v>1066</v>
      </c>
      <c r="Z33372" t="s">
        <v>140</v>
      </c>
      <c r="AA33372" t="s">
        <v>140</v>
      </c>
      <c r="AB33372" t="s">
        <v>140</v>
      </c>
      <c r="AC33372" t="s">
        <v>915</v>
      </c>
      <c r="AD33372" t="s">
        <v>1043</v>
      </c>
      <c r="AE33372" t="s">
        <v>140</v>
      </c>
      <c r="AF33372" t="s">
        <v>192</v>
      </c>
    </row>
    <row r="33373" spans="1:32" x14ac:dyDescent="0.35">
      <c r="A33373" t="s">
        <v>15</v>
      </c>
      <c r="B33373" t="s">
        <v>1127</v>
      </c>
      <c r="C33373">
        <v>106</v>
      </c>
      <c r="D33373" t="s">
        <v>1054</v>
      </c>
      <c r="E33373" t="s">
        <v>340</v>
      </c>
      <c r="F33373" t="s">
        <v>1008</v>
      </c>
      <c r="G33373" t="s">
        <v>1007</v>
      </c>
      <c r="H33373" t="s">
        <v>1019</v>
      </c>
      <c r="I33373" t="s">
        <v>1062</v>
      </c>
      <c r="J33373" t="s">
        <v>1065</v>
      </c>
      <c r="K33373" t="s">
        <v>286</v>
      </c>
      <c r="L33373" t="s">
        <v>985</v>
      </c>
      <c r="M33373" t="s">
        <v>140</v>
      </c>
      <c r="N33373" t="s">
        <v>1043</v>
      </c>
      <c r="O33373" t="s">
        <v>117</v>
      </c>
      <c r="P33373" t="s">
        <v>109</v>
      </c>
      <c r="Q33373" t="s">
        <v>103</v>
      </c>
      <c r="R33373" t="s">
        <v>121</v>
      </c>
      <c r="S33373" t="s">
        <v>812</v>
      </c>
      <c r="T33373" t="s">
        <v>664</v>
      </c>
      <c r="U33373" t="s">
        <v>140</v>
      </c>
      <c r="V33373" t="s">
        <v>140</v>
      </c>
      <c r="W33373" t="s">
        <v>1070</v>
      </c>
      <c r="X33373" t="s">
        <v>140</v>
      </c>
      <c r="Y33373" t="s">
        <v>140</v>
      </c>
      <c r="Z33373" t="s">
        <v>1019</v>
      </c>
      <c r="AA33373" t="s">
        <v>140</v>
      </c>
      <c r="AB33373" t="s">
        <v>140</v>
      </c>
      <c r="AC33373" t="s">
        <v>971</v>
      </c>
      <c r="AD33373" t="s">
        <v>1043</v>
      </c>
      <c r="AE33373" t="s">
        <v>1016</v>
      </c>
      <c r="AF33373" t="s">
        <v>565</v>
      </c>
    </row>
    <row r="33374" spans="1:32" x14ac:dyDescent="0.35">
      <c r="A33374" t="s">
        <v>15</v>
      </c>
      <c r="B33374" t="s">
        <v>339</v>
      </c>
      <c r="C33374">
        <v>6</v>
      </c>
      <c r="D33374" t="s">
        <v>140</v>
      </c>
      <c r="E33374" t="s">
        <v>140</v>
      </c>
      <c r="F33374" t="s">
        <v>140</v>
      </c>
      <c r="G33374" t="s">
        <v>140</v>
      </c>
      <c r="H33374" t="s">
        <v>140</v>
      </c>
      <c r="I33374" t="s">
        <v>140</v>
      </c>
      <c r="J33374" t="s">
        <v>140</v>
      </c>
      <c r="K33374" t="s">
        <v>165</v>
      </c>
      <c r="L33374" t="s">
        <v>1007</v>
      </c>
      <c r="M33374" t="s">
        <v>140</v>
      </c>
      <c r="N33374" t="s">
        <v>140</v>
      </c>
      <c r="O33374" t="s">
        <v>140</v>
      </c>
      <c r="P33374" t="s">
        <v>1007</v>
      </c>
      <c r="Q33374" t="s">
        <v>140</v>
      </c>
      <c r="R33374" t="s">
        <v>140</v>
      </c>
      <c r="S33374" t="s">
        <v>140</v>
      </c>
      <c r="T33374" t="s">
        <v>140</v>
      </c>
      <c r="U33374" t="s">
        <v>140</v>
      </c>
      <c r="V33374" t="s">
        <v>140</v>
      </c>
      <c r="W33374" t="s">
        <v>140</v>
      </c>
      <c r="X33374" t="s">
        <v>140</v>
      </c>
      <c r="Y33374" t="s">
        <v>140</v>
      </c>
      <c r="Z33374" t="s">
        <v>140</v>
      </c>
      <c r="AA33374" t="s">
        <v>140</v>
      </c>
      <c r="AB33374" t="s">
        <v>140</v>
      </c>
      <c r="AC33374" t="s">
        <v>140</v>
      </c>
      <c r="AD33374" t="s">
        <v>140</v>
      </c>
      <c r="AE33374" t="s">
        <v>140</v>
      </c>
      <c r="AF33374" t="s">
        <v>1015</v>
      </c>
    </row>
    <row r="33375" spans="1:32" x14ac:dyDescent="0.35">
      <c r="A33375" t="s">
        <v>16</v>
      </c>
      <c r="B33375" t="s">
        <v>1126</v>
      </c>
      <c r="C33375">
        <v>83</v>
      </c>
      <c r="D33375" t="s">
        <v>988</v>
      </c>
      <c r="E33375" t="s">
        <v>897</v>
      </c>
      <c r="F33375" t="s">
        <v>140</v>
      </c>
      <c r="G33375" t="s">
        <v>664</v>
      </c>
      <c r="H33375" t="s">
        <v>140</v>
      </c>
      <c r="I33375" t="s">
        <v>548</v>
      </c>
      <c r="J33375" t="s">
        <v>860</v>
      </c>
      <c r="K33375" t="s">
        <v>53</v>
      </c>
      <c r="L33375" t="s">
        <v>147</v>
      </c>
      <c r="M33375" t="s">
        <v>869</v>
      </c>
      <c r="N33375" t="s">
        <v>140</v>
      </c>
      <c r="O33375" t="s">
        <v>967</v>
      </c>
      <c r="P33375" t="s">
        <v>954</v>
      </c>
      <c r="Q33375" t="s">
        <v>105</v>
      </c>
      <c r="R33375" t="s">
        <v>1049</v>
      </c>
      <c r="S33375" t="s">
        <v>1102</v>
      </c>
      <c r="T33375" t="s">
        <v>1058</v>
      </c>
      <c r="U33375" t="s">
        <v>869</v>
      </c>
      <c r="V33375" t="s">
        <v>140</v>
      </c>
      <c r="W33375" t="s">
        <v>903</v>
      </c>
      <c r="X33375" t="s">
        <v>1013</v>
      </c>
      <c r="Y33375" t="s">
        <v>939</v>
      </c>
      <c r="Z33375" t="s">
        <v>140</v>
      </c>
      <c r="AA33375" t="s">
        <v>140</v>
      </c>
      <c r="AB33375" t="s">
        <v>140</v>
      </c>
      <c r="AC33375" t="s">
        <v>660</v>
      </c>
      <c r="AD33375" t="s">
        <v>1055</v>
      </c>
      <c r="AE33375" t="s">
        <v>140</v>
      </c>
      <c r="AF33375" t="s">
        <v>667</v>
      </c>
    </row>
    <row r="33376" spans="1:32" x14ac:dyDescent="0.35">
      <c r="A33376" t="s">
        <v>16</v>
      </c>
      <c r="B33376" t="s">
        <v>1127</v>
      </c>
      <c r="C33376">
        <v>105</v>
      </c>
      <c r="D33376" t="s">
        <v>1058</v>
      </c>
      <c r="E33376" t="s">
        <v>1072</v>
      </c>
      <c r="F33376" t="s">
        <v>1013</v>
      </c>
      <c r="G33376" t="s">
        <v>1043</v>
      </c>
      <c r="H33376" t="s">
        <v>140</v>
      </c>
      <c r="I33376" t="s">
        <v>903</v>
      </c>
      <c r="J33376" t="s">
        <v>950</v>
      </c>
      <c r="K33376" t="s">
        <v>733</v>
      </c>
      <c r="L33376" t="s">
        <v>1049</v>
      </c>
      <c r="M33376" t="s">
        <v>1066</v>
      </c>
      <c r="N33376" t="s">
        <v>140</v>
      </c>
      <c r="O33376" t="s">
        <v>971</v>
      </c>
      <c r="P33376" t="s">
        <v>1018</v>
      </c>
      <c r="Q33376" t="s">
        <v>967</v>
      </c>
      <c r="R33376" t="s">
        <v>286</v>
      </c>
      <c r="S33376" t="s">
        <v>1049</v>
      </c>
      <c r="T33376" t="s">
        <v>971</v>
      </c>
      <c r="U33376" t="s">
        <v>1058</v>
      </c>
      <c r="V33376" t="s">
        <v>140</v>
      </c>
      <c r="W33376" t="s">
        <v>1013</v>
      </c>
      <c r="X33376" t="s">
        <v>140</v>
      </c>
      <c r="Y33376" t="s">
        <v>140</v>
      </c>
      <c r="Z33376" t="s">
        <v>775</v>
      </c>
      <c r="AA33376" t="s">
        <v>140</v>
      </c>
      <c r="AB33376" t="s">
        <v>140</v>
      </c>
      <c r="AC33376" t="s">
        <v>527</v>
      </c>
      <c r="AD33376" t="s">
        <v>1066</v>
      </c>
      <c r="AE33376" t="s">
        <v>140</v>
      </c>
      <c r="AF33376" t="s">
        <v>231</v>
      </c>
    </row>
    <row r="33377" spans="1:32" x14ac:dyDescent="0.35">
      <c r="A33377" t="s">
        <v>16</v>
      </c>
      <c r="B33377" t="s">
        <v>339</v>
      </c>
      <c r="C33377">
        <v>16</v>
      </c>
      <c r="D33377" t="s">
        <v>940</v>
      </c>
      <c r="E33377" t="s">
        <v>940</v>
      </c>
      <c r="F33377" t="s">
        <v>140</v>
      </c>
      <c r="G33377" t="s">
        <v>140</v>
      </c>
      <c r="H33377" t="s">
        <v>140</v>
      </c>
      <c r="I33377" t="s">
        <v>140</v>
      </c>
      <c r="J33377" t="s">
        <v>140</v>
      </c>
      <c r="K33377" t="s">
        <v>1182</v>
      </c>
      <c r="L33377" t="s">
        <v>954</v>
      </c>
      <c r="M33377" t="s">
        <v>140</v>
      </c>
      <c r="N33377" t="s">
        <v>140</v>
      </c>
      <c r="O33377" t="s">
        <v>140</v>
      </c>
      <c r="P33377" t="s">
        <v>954</v>
      </c>
      <c r="Q33377" t="s">
        <v>551</v>
      </c>
      <c r="R33377" t="s">
        <v>140</v>
      </c>
      <c r="S33377" t="s">
        <v>1062</v>
      </c>
      <c r="T33377" t="s">
        <v>140</v>
      </c>
      <c r="U33377" t="s">
        <v>140</v>
      </c>
      <c r="V33377" t="s">
        <v>140</v>
      </c>
      <c r="W33377" t="s">
        <v>140</v>
      </c>
      <c r="X33377" t="s">
        <v>140</v>
      </c>
      <c r="Y33377" t="s">
        <v>140</v>
      </c>
      <c r="Z33377" t="s">
        <v>140</v>
      </c>
      <c r="AA33377" t="s">
        <v>140</v>
      </c>
      <c r="AB33377" t="s">
        <v>140</v>
      </c>
      <c r="AC33377" t="s">
        <v>903</v>
      </c>
      <c r="AD33377" t="s">
        <v>781</v>
      </c>
      <c r="AE33377" t="s">
        <v>140</v>
      </c>
      <c r="AF33377" t="s">
        <v>209</v>
      </c>
    </row>
    <row r="33378" spans="1:32" x14ac:dyDescent="0.35">
      <c r="A33378" t="s">
        <v>17</v>
      </c>
      <c r="B33378" t="s">
        <v>1126</v>
      </c>
      <c r="C33378">
        <v>92</v>
      </c>
      <c r="D33378" t="s">
        <v>1047</v>
      </c>
      <c r="E33378" t="s">
        <v>1076</v>
      </c>
      <c r="F33378" t="s">
        <v>140</v>
      </c>
      <c r="G33378" t="s">
        <v>1060</v>
      </c>
      <c r="H33378" t="s">
        <v>1019</v>
      </c>
      <c r="I33378" t="s">
        <v>129</v>
      </c>
      <c r="J33378" t="s">
        <v>87</v>
      </c>
      <c r="K33378" t="s">
        <v>668</v>
      </c>
      <c r="L33378" t="s">
        <v>1100</v>
      </c>
      <c r="M33378" t="s">
        <v>954</v>
      </c>
      <c r="N33378" t="s">
        <v>140</v>
      </c>
      <c r="O33378" t="s">
        <v>1095</v>
      </c>
      <c r="P33378" t="s">
        <v>109</v>
      </c>
      <c r="Q33378" t="s">
        <v>959</v>
      </c>
      <c r="R33378" t="s">
        <v>123</v>
      </c>
      <c r="S33378" t="s">
        <v>993</v>
      </c>
      <c r="T33378" t="s">
        <v>1021</v>
      </c>
      <c r="U33378" t="s">
        <v>1009</v>
      </c>
      <c r="V33378" t="s">
        <v>140</v>
      </c>
      <c r="W33378" t="s">
        <v>953</v>
      </c>
      <c r="X33378" t="s">
        <v>1013</v>
      </c>
      <c r="Y33378" t="s">
        <v>1054</v>
      </c>
      <c r="Z33378" t="s">
        <v>140</v>
      </c>
      <c r="AA33378" t="s">
        <v>140</v>
      </c>
      <c r="AB33378" t="s">
        <v>140</v>
      </c>
      <c r="AC33378" t="s">
        <v>977</v>
      </c>
      <c r="AD33378" t="s">
        <v>1048</v>
      </c>
      <c r="AE33378" t="s">
        <v>1007</v>
      </c>
      <c r="AF33378" t="s">
        <v>738</v>
      </c>
    </row>
    <row r="33379" spans="1:32" x14ac:dyDescent="0.35">
      <c r="A33379" t="s">
        <v>17</v>
      </c>
      <c r="B33379" t="s">
        <v>1127</v>
      </c>
      <c r="C33379">
        <v>99</v>
      </c>
      <c r="D33379" t="s">
        <v>775</v>
      </c>
      <c r="E33379" t="s">
        <v>371</v>
      </c>
      <c r="F33379" t="s">
        <v>1050</v>
      </c>
      <c r="G33379" t="s">
        <v>967</v>
      </c>
      <c r="H33379" t="s">
        <v>1050</v>
      </c>
      <c r="I33379" t="s">
        <v>345</v>
      </c>
      <c r="J33379" t="s">
        <v>953</v>
      </c>
      <c r="K33379" t="s">
        <v>87</v>
      </c>
      <c r="L33379" t="s">
        <v>1061</v>
      </c>
      <c r="M33379" t="s">
        <v>1021</v>
      </c>
      <c r="N33379" t="s">
        <v>1052</v>
      </c>
      <c r="O33379" t="s">
        <v>1045</v>
      </c>
      <c r="P33379" t="s">
        <v>1066</v>
      </c>
      <c r="Q33379" t="s">
        <v>269</v>
      </c>
      <c r="R33379" t="s">
        <v>458</v>
      </c>
      <c r="S33379" t="s">
        <v>1045</v>
      </c>
      <c r="T33379" t="s">
        <v>1050</v>
      </c>
      <c r="U33379" t="s">
        <v>1098</v>
      </c>
      <c r="V33379" t="s">
        <v>140</v>
      </c>
      <c r="W33379" t="s">
        <v>1021</v>
      </c>
      <c r="X33379" t="s">
        <v>140</v>
      </c>
      <c r="Y33379" t="s">
        <v>140</v>
      </c>
      <c r="Z33379" t="s">
        <v>140</v>
      </c>
      <c r="AA33379" t="s">
        <v>140</v>
      </c>
      <c r="AB33379" t="s">
        <v>140</v>
      </c>
      <c r="AC33379" t="s">
        <v>1059</v>
      </c>
      <c r="AD33379" t="s">
        <v>501</v>
      </c>
      <c r="AE33379" t="s">
        <v>1021</v>
      </c>
      <c r="AF33379" t="s">
        <v>851</v>
      </c>
    </row>
    <row r="33380" spans="1:32" x14ac:dyDescent="0.35">
      <c r="A33380" t="s">
        <v>17</v>
      </c>
      <c r="B33380" t="s">
        <v>339</v>
      </c>
      <c r="C33380">
        <v>11</v>
      </c>
      <c r="D33380" t="s">
        <v>140</v>
      </c>
      <c r="E33380" t="s">
        <v>373</v>
      </c>
      <c r="F33380" t="s">
        <v>140</v>
      </c>
      <c r="G33380" t="s">
        <v>897</v>
      </c>
      <c r="H33380" t="s">
        <v>897</v>
      </c>
      <c r="I33380" t="s">
        <v>140</v>
      </c>
      <c r="J33380" t="s">
        <v>978</v>
      </c>
      <c r="K33380" t="s">
        <v>1102</v>
      </c>
      <c r="L33380" t="s">
        <v>897</v>
      </c>
      <c r="M33380" t="s">
        <v>140</v>
      </c>
      <c r="N33380" t="s">
        <v>1044</v>
      </c>
      <c r="O33380" t="s">
        <v>755</v>
      </c>
      <c r="P33380" t="s">
        <v>1044</v>
      </c>
      <c r="Q33380" t="s">
        <v>967</v>
      </c>
      <c r="R33380" t="s">
        <v>140</v>
      </c>
      <c r="S33380" t="s">
        <v>140</v>
      </c>
      <c r="T33380" t="s">
        <v>140</v>
      </c>
      <c r="U33380" t="s">
        <v>140</v>
      </c>
      <c r="V33380" t="s">
        <v>140</v>
      </c>
      <c r="W33380" t="s">
        <v>140</v>
      </c>
      <c r="X33380" t="s">
        <v>140</v>
      </c>
      <c r="Y33380" t="s">
        <v>140</v>
      </c>
      <c r="Z33380" t="s">
        <v>140</v>
      </c>
      <c r="AA33380" t="s">
        <v>140</v>
      </c>
      <c r="AB33380" t="s">
        <v>140</v>
      </c>
      <c r="AC33380" t="s">
        <v>1102</v>
      </c>
      <c r="AD33380" t="s">
        <v>1182</v>
      </c>
      <c r="AE33380" t="s">
        <v>140</v>
      </c>
      <c r="AF33380" t="s">
        <v>1102</v>
      </c>
    </row>
    <row r="33381" spans="1:32" x14ac:dyDescent="0.35">
      <c r="A33381" t="s">
        <v>18</v>
      </c>
      <c r="B33381" t="s">
        <v>1126</v>
      </c>
      <c r="C33381">
        <v>94</v>
      </c>
      <c r="D33381" t="s">
        <v>1020</v>
      </c>
      <c r="E33381" t="s">
        <v>456</v>
      </c>
      <c r="F33381" t="s">
        <v>1021</v>
      </c>
      <c r="G33381" t="s">
        <v>775</v>
      </c>
      <c r="H33381" t="s">
        <v>140</v>
      </c>
      <c r="I33381" t="s">
        <v>317</v>
      </c>
      <c r="J33381" t="s">
        <v>781</v>
      </c>
      <c r="K33381" t="s">
        <v>633</v>
      </c>
      <c r="L33381" t="s">
        <v>443</v>
      </c>
      <c r="M33381" t="s">
        <v>1023</v>
      </c>
      <c r="N33381" t="s">
        <v>1014</v>
      </c>
      <c r="O33381" t="s">
        <v>99</v>
      </c>
      <c r="P33381" t="s">
        <v>869</v>
      </c>
      <c r="Q33381" t="s">
        <v>511</v>
      </c>
      <c r="R33381" t="s">
        <v>95</v>
      </c>
      <c r="S33381" t="s">
        <v>893</v>
      </c>
      <c r="T33381" t="s">
        <v>140</v>
      </c>
      <c r="U33381" t="s">
        <v>1020</v>
      </c>
      <c r="V33381" t="s">
        <v>140</v>
      </c>
      <c r="W33381" t="s">
        <v>1012</v>
      </c>
      <c r="X33381" t="s">
        <v>775</v>
      </c>
      <c r="Y33381" t="s">
        <v>1010</v>
      </c>
      <c r="Z33381" t="s">
        <v>140</v>
      </c>
      <c r="AA33381" t="s">
        <v>140</v>
      </c>
      <c r="AB33381" t="s">
        <v>140</v>
      </c>
      <c r="AC33381" t="s">
        <v>87</v>
      </c>
      <c r="AD33381" t="s">
        <v>1019</v>
      </c>
      <c r="AE33381" t="s">
        <v>140</v>
      </c>
      <c r="AF33381" t="s">
        <v>349</v>
      </c>
    </row>
    <row r="33382" spans="1:32" x14ac:dyDescent="0.35">
      <c r="A33382" t="s">
        <v>18</v>
      </c>
      <c r="B33382" t="s">
        <v>1127</v>
      </c>
      <c r="C33382">
        <v>103</v>
      </c>
      <c r="D33382" t="s">
        <v>140</v>
      </c>
      <c r="E33382" t="s">
        <v>192</v>
      </c>
      <c r="F33382" t="s">
        <v>940</v>
      </c>
      <c r="G33382" t="s">
        <v>1009</v>
      </c>
      <c r="H33382" t="s">
        <v>140</v>
      </c>
      <c r="I33382" t="s">
        <v>903</v>
      </c>
      <c r="J33382" t="s">
        <v>942</v>
      </c>
      <c r="K33382" t="s">
        <v>674</v>
      </c>
      <c r="L33382" t="s">
        <v>646</v>
      </c>
      <c r="M33382" t="s">
        <v>971</v>
      </c>
      <c r="N33382" t="s">
        <v>1020</v>
      </c>
      <c r="O33382" t="s">
        <v>131</v>
      </c>
      <c r="P33382" t="s">
        <v>1068</v>
      </c>
      <c r="Q33382" t="s">
        <v>476</v>
      </c>
      <c r="R33382" t="s">
        <v>462</v>
      </c>
      <c r="S33382" t="s">
        <v>1072</v>
      </c>
      <c r="T33382" t="s">
        <v>89</v>
      </c>
      <c r="U33382" t="s">
        <v>140</v>
      </c>
      <c r="V33382" t="s">
        <v>140</v>
      </c>
      <c r="W33382" t="s">
        <v>950</v>
      </c>
      <c r="X33382" t="s">
        <v>140</v>
      </c>
      <c r="Y33382" t="s">
        <v>140</v>
      </c>
      <c r="Z33382" t="s">
        <v>140</v>
      </c>
      <c r="AA33382" t="s">
        <v>140</v>
      </c>
      <c r="AB33382" t="s">
        <v>140</v>
      </c>
      <c r="AC33382" t="s">
        <v>1182</v>
      </c>
      <c r="AD33382" t="s">
        <v>1045</v>
      </c>
      <c r="AE33382" t="s">
        <v>1011</v>
      </c>
      <c r="AF33382" t="s">
        <v>39</v>
      </c>
    </row>
    <row r="33383" spans="1:32" x14ac:dyDescent="0.35">
      <c r="A33383" t="s">
        <v>18</v>
      </c>
      <c r="B33383" t="s">
        <v>339</v>
      </c>
      <c r="C33383">
        <v>7</v>
      </c>
      <c r="D33383" t="s">
        <v>140</v>
      </c>
      <c r="E33383" t="s">
        <v>117</v>
      </c>
      <c r="F33383" t="s">
        <v>140</v>
      </c>
      <c r="G33383" t="s">
        <v>140</v>
      </c>
      <c r="H33383" t="s">
        <v>140</v>
      </c>
      <c r="I33383" t="s">
        <v>140</v>
      </c>
      <c r="J33383" t="s">
        <v>140</v>
      </c>
      <c r="K33383" t="s">
        <v>140</v>
      </c>
      <c r="L33383" t="s">
        <v>140</v>
      </c>
      <c r="M33383" t="s">
        <v>140</v>
      </c>
      <c r="N33383" t="s">
        <v>140</v>
      </c>
      <c r="O33383" t="s">
        <v>117</v>
      </c>
      <c r="P33383" t="s">
        <v>140</v>
      </c>
      <c r="Q33383" t="s">
        <v>140</v>
      </c>
      <c r="R33383" t="s">
        <v>140</v>
      </c>
      <c r="S33383" t="s">
        <v>1059</v>
      </c>
      <c r="T33383" t="s">
        <v>117</v>
      </c>
      <c r="U33383" t="s">
        <v>140</v>
      </c>
      <c r="V33383" t="s">
        <v>140</v>
      </c>
      <c r="W33383" t="s">
        <v>140</v>
      </c>
      <c r="X33383" t="s">
        <v>140</v>
      </c>
      <c r="Y33383" t="s">
        <v>140</v>
      </c>
      <c r="Z33383" t="s">
        <v>140</v>
      </c>
      <c r="AA33383" t="s">
        <v>140</v>
      </c>
      <c r="AB33383" t="s">
        <v>140</v>
      </c>
      <c r="AC33383" t="s">
        <v>117</v>
      </c>
      <c r="AD33383" t="s">
        <v>140</v>
      </c>
      <c r="AE33383" t="s">
        <v>639</v>
      </c>
      <c r="AF33383" t="s">
        <v>76</v>
      </c>
    </row>
    <row r="33384" spans="1:32" x14ac:dyDescent="0.35">
      <c r="A33384" t="s">
        <v>19</v>
      </c>
      <c r="B33384" t="s">
        <v>1126</v>
      </c>
      <c r="C33384">
        <v>95</v>
      </c>
      <c r="D33384" t="s">
        <v>1013</v>
      </c>
      <c r="E33384" t="s">
        <v>654</v>
      </c>
      <c r="F33384" t="s">
        <v>1008</v>
      </c>
      <c r="G33384" t="s">
        <v>140</v>
      </c>
      <c r="H33384" t="s">
        <v>140</v>
      </c>
      <c r="I33384" t="s">
        <v>293</v>
      </c>
      <c r="J33384" t="s">
        <v>999</v>
      </c>
      <c r="K33384" t="s">
        <v>57</v>
      </c>
      <c r="L33384" t="s">
        <v>867</v>
      </c>
      <c r="M33384" t="s">
        <v>1011</v>
      </c>
      <c r="N33384" t="s">
        <v>1054</v>
      </c>
      <c r="O33384" t="s">
        <v>1003</v>
      </c>
      <c r="P33384" t="s">
        <v>869</v>
      </c>
      <c r="Q33384" t="s">
        <v>749</v>
      </c>
      <c r="R33384" t="s">
        <v>788</v>
      </c>
      <c r="S33384" t="s">
        <v>131</v>
      </c>
      <c r="T33384" t="s">
        <v>1014</v>
      </c>
      <c r="U33384" t="s">
        <v>1009</v>
      </c>
      <c r="V33384" t="s">
        <v>140</v>
      </c>
      <c r="W33384" t="s">
        <v>939</v>
      </c>
      <c r="X33384" t="s">
        <v>1011</v>
      </c>
      <c r="Y33384" t="s">
        <v>140</v>
      </c>
      <c r="Z33384" t="s">
        <v>140</v>
      </c>
      <c r="AA33384" t="s">
        <v>140</v>
      </c>
      <c r="AB33384" t="s">
        <v>140</v>
      </c>
      <c r="AC33384" t="s">
        <v>89</v>
      </c>
      <c r="AD33384" t="s">
        <v>1067</v>
      </c>
      <c r="AE33384" t="s">
        <v>140</v>
      </c>
      <c r="AF33384" t="s">
        <v>551</v>
      </c>
    </row>
    <row r="33385" spans="1:32" x14ac:dyDescent="0.35">
      <c r="A33385" t="s">
        <v>19</v>
      </c>
      <c r="B33385" t="s">
        <v>1127</v>
      </c>
      <c r="C33385">
        <v>99</v>
      </c>
      <c r="D33385" t="s">
        <v>775</v>
      </c>
      <c r="E33385" t="s">
        <v>777</v>
      </c>
      <c r="F33385" t="s">
        <v>1054</v>
      </c>
      <c r="G33385" t="s">
        <v>1058</v>
      </c>
      <c r="H33385" t="s">
        <v>1016</v>
      </c>
      <c r="I33385" t="s">
        <v>199</v>
      </c>
      <c r="J33385" t="s">
        <v>412</v>
      </c>
      <c r="K33385" t="s">
        <v>737</v>
      </c>
      <c r="L33385" t="s">
        <v>1061</v>
      </c>
      <c r="M33385" t="s">
        <v>1073</v>
      </c>
      <c r="N33385" t="s">
        <v>1017</v>
      </c>
      <c r="O33385" t="s">
        <v>1051</v>
      </c>
      <c r="P33385" t="s">
        <v>1011</v>
      </c>
      <c r="Q33385" t="s">
        <v>662</v>
      </c>
      <c r="R33385" t="s">
        <v>405</v>
      </c>
      <c r="S33385" t="s">
        <v>1047</v>
      </c>
      <c r="T33385" t="s">
        <v>1014</v>
      </c>
      <c r="U33385" t="s">
        <v>1021</v>
      </c>
      <c r="V33385" t="s">
        <v>140</v>
      </c>
      <c r="W33385" t="s">
        <v>939</v>
      </c>
      <c r="X33385" t="s">
        <v>140</v>
      </c>
      <c r="Y33385" t="s">
        <v>140</v>
      </c>
      <c r="Z33385" t="s">
        <v>140</v>
      </c>
      <c r="AA33385" t="s">
        <v>140</v>
      </c>
      <c r="AB33385" t="s">
        <v>140</v>
      </c>
      <c r="AC33385" t="s">
        <v>443</v>
      </c>
      <c r="AD33385" t="s">
        <v>1043</v>
      </c>
      <c r="AE33385" t="s">
        <v>1063</v>
      </c>
      <c r="AF33385" t="s">
        <v>526</v>
      </c>
    </row>
    <row r="33386" spans="1:32" x14ac:dyDescent="0.35">
      <c r="A33386" t="s">
        <v>19</v>
      </c>
      <c r="B33386" t="s">
        <v>339</v>
      </c>
      <c r="C33386">
        <v>11</v>
      </c>
      <c r="D33386" t="s">
        <v>140</v>
      </c>
      <c r="E33386" t="s">
        <v>95</v>
      </c>
      <c r="F33386" t="s">
        <v>140</v>
      </c>
      <c r="G33386" t="s">
        <v>140</v>
      </c>
      <c r="H33386" t="s">
        <v>140</v>
      </c>
      <c r="I33386" t="s">
        <v>95</v>
      </c>
      <c r="J33386" t="s">
        <v>682</v>
      </c>
      <c r="K33386" t="s">
        <v>682</v>
      </c>
      <c r="L33386" t="s">
        <v>95</v>
      </c>
      <c r="M33386" t="s">
        <v>140</v>
      </c>
      <c r="N33386" t="s">
        <v>140</v>
      </c>
      <c r="O33386" t="s">
        <v>140</v>
      </c>
      <c r="P33386" t="s">
        <v>140</v>
      </c>
      <c r="Q33386" t="s">
        <v>140</v>
      </c>
      <c r="R33386" t="s">
        <v>140</v>
      </c>
      <c r="S33386" t="s">
        <v>95</v>
      </c>
      <c r="T33386" t="s">
        <v>140</v>
      </c>
      <c r="U33386" t="s">
        <v>140</v>
      </c>
      <c r="V33386" t="s">
        <v>140</v>
      </c>
      <c r="W33386" t="s">
        <v>95</v>
      </c>
      <c r="X33386" t="s">
        <v>140</v>
      </c>
      <c r="Y33386" t="s">
        <v>140</v>
      </c>
      <c r="Z33386" t="s">
        <v>140</v>
      </c>
      <c r="AA33386" t="s">
        <v>140</v>
      </c>
      <c r="AB33386" t="s">
        <v>140</v>
      </c>
      <c r="AC33386" t="s">
        <v>140</v>
      </c>
      <c r="AD33386" t="s">
        <v>91</v>
      </c>
      <c r="AE33386" t="s">
        <v>140</v>
      </c>
      <c r="AF33386" t="s">
        <v>633</v>
      </c>
    </row>
    <row r="33387" spans="1:32" x14ac:dyDescent="0.35">
      <c r="A33387" t="s">
        <v>20</v>
      </c>
      <c r="B33387" t="s">
        <v>1126</v>
      </c>
      <c r="C33387">
        <v>87</v>
      </c>
      <c r="D33387" t="s">
        <v>954</v>
      </c>
      <c r="E33387" t="s">
        <v>564</v>
      </c>
      <c r="F33387" t="s">
        <v>140</v>
      </c>
      <c r="G33387" t="s">
        <v>140</v>
      </c>
      <c r="H33387" t="s">
        <v>1060</v>
      </c>
      <c r="I33387" t="s">
        <v>517</v>
      </c>
      <c r="J33387" t="s">
        <v>513</v>
      </c>
      <c r="K33387" t="s">
        <v>323</v>
      </c>
      <c r="L33387" t="s">
        <v>123</v>
      </c>
      <c r="M33387" t="s">
        <v>1066</v>
      </c>
      <c r="N33387" t="s">
        <v>1058</v>
      </c>
      <c r="O33387" t="s">
        <v>893</v>
      </c>
      <c r="P33387" t="s">
        <v>548</v>
      </c>
      <c r="Q33387" t="s">
        <v>952</v>
      </c>
      <c r="R33387" t="s">
        <v>91</v>
      </c>
      <c r="S33387" t="s">
        <v>93</v>
      </c>
      <c r="T33387" t="s">
        <v>1023</v>
      </c>
      <c r="U33387" t="s">
        <v>1007</v>
      </c>
      <c r="V33387" t="s">
        <v>140</v>
      </c>
      <c r="W33387" t="s">
        <v>801</v>
      </c>
      <c r="X33387" t="s">
        <v>1021</v>
      </c>
      <c r="Y33387" t="s">
        <v>1012</v>
      </c>
      <c r="Z33387" t="s">
        <v>140</v>
      </c>
      <c r="AA33387" t="s">
        <v>140</v>
      </c>
      <c r="AB33387" t="s">
        <v>140</v>
      </c>
      <c r="AC33387" t="s">
        <v>371</v>
      </c>
      <c r="AD33387" t="s">
        <v>954</v>
      </c>
      <c r="AE33387" t="s">
        <v>140</v>
      </c>
      <c r="AF33387" t="s">
        <v>926</v>
      </c>
    </row>
    <row r="33388" spans="1:32" x14ac:dyDescent="0.35">
      <c r="A33388" t="s">
        <v>20</v>
      </c>
      <c r="B33388" t="s">
        <v>1127</v>
      </c>
      <c r="C33388">
        <v>114</v>
      </c>
      <c r="D33388" t="s">
        <v>140</v>
      </c>
      <c r="E33388" t="s">
        <v>756</v>
      </c>
      <c r="F33388" t="s">
        <v>1009</v>
      </c>
      <c r="G33388" t="s">
        <v>971</v>
      </c>
      <c r="H33388" t="s">
        <v>140</v>
      </c>
      <c r="I33388" t="s">
        <v>869</v>
      </c>
      <c r="J33388" t="s">
        <v>716</v>
      </c>
      <c r="K33388" t="s">
        <v>595</v>
      </c>
      <c r="L33388" t="s">
        <v>812</v>
      </c>
      <c r="M33388" t="s">
        <v>140</v>
      </c>
      <c r="N33388" t="s">
        <v>1011</v>
      </c>
      <c r="O33388" t="s">
        <v>1044</v>
      </c>
      <c r="P33388" t="s">
        <v>954</v>
      </c>
      <c r="Q33388" t="s">
        <v>1062</v>
      </c>
      <c r="R33388" t="s">
        <v>125</v>
      </c>
      <c r="S33388" t="s">
        <v>1070</v>
      </c>
      <c r="T33388" t="s">
        <v>775</v>
      </c>
      <c r="U33388" t="s">
        <v>515</v>
      </c>
      <c r="V33388" t="s">
        <v>140</v>
      </c>
      <c r="W33388" t="s">
        <v>1058</v>
      </c>
      <c r="X33388" t="s">
        <v>140</v>
      </c>
      <c r="Y33388" t="s">
        <v>140</v>
      </c>
      <c r="Z33388" t="s">
        <v>140</v>
      </c>
      <c r="AA33388" t="s">
        <v>140</v>
      </c>
      <c r="AB33388" t="s">
        <v>140</v>
      </c>
      <c r="AC33388" t="s">
        <v>952</v>
      </c>
      <c r="AD33388" t="s">
        <v>1044</v>
      </c>
      <c r="AE33388" t="s">
        <v>1048</v>
      </c>
      <c r="AF33388" t="s">
        <v>557</v>
      </c>
    </row>
    <row r="33389" spans="1:32" x14ac:dyDescent="0.35">
      <c r="A33389" t="s">
        <v>20</v>
      </c>
      <c r="B33389" t="s">
        <v>339</v>
      </c>
      <c r="C33389">
        <v>4</v>
      </c>
      <c r="D33389" t="s">
        <v>140</v>
      </c>
      <c r="E33389" t="s">
        <v>594</v>
      </c>
      <c r="F33389" t="s">
        <v>140</v>
      </c>
      <c r="G33389" t="s">
        <v>140</v>
      </c>
      <c r="H33389" t="s">
        <v>140</v>
      </c>
      <c r="I33389" t="s">
        <v>140</v>
      </c>
      <c r="J33389" t="s">
        <v>140</v>
      </c>
      <c r="K33389" t="s">
        <v>140</v>
      </c>
      <c r="L33389" t="s">
        <v>140</v>
      </c>
      <c r="M33389" t="s">
        <v>140</v>
      </c>
      <c r="N33389" t="s">
        <v>140</v>
      </c>
      <c r="O33389" t="s">
        <v>140</v>
      </c>
      <c r="P33389" t="s">
        <v>140</v>
      </c>
      <c r="Q33389" t="s">
        <v>140</v>
      </c>
      <c r="R33389" t="s">
        <v>140</v>
      </c>
      <c r="S33389" t="s">
        <v>140</v>
      </c>
      <c r="T33389" t="s">
        <v>140</v>
      </c>
      <c r="U33389" t="s">
        <v>140</v>
      </c>
      <c r="V33389" t="s">
        <v>140</v>
      </c>
      <c r="W33389" t="s">
        <v>140</v>
      </c>
      <c r="X33389" t="s">
        <v>140</v>
      </c>
      <c r="Y33389" t="s">
        <v>140</v>
      </c>
      <c r="Z33389" t="s">
        <v>140</v>
      </c>
      <c r="AA33389" t="s">
        <v>140</v>
      </c>
      <c r="AB33389" t="s">
        <v>140</v>
      </c>
      <c r="AC33389" t="s">
        <v>140</v>
      </c>
      <c r="AD33389" t="s">
        <v>140</v>
      </c>
      <c r="AE33389" t="s">
        <v>140</v>
      </c>
      <c r="AF33389" t="s">
        <v>593</v>
      </c>
    </row>
    <row r="33390" spans="1:32" x14ac:dyDescent="0.35">
      <c r="A33390" t="s">
        <v>21</v>
      </c>
      <c r="B33390" t="s">
        <v>1126</v>
      </c>
      <c r="C33390">
        <v>57</v>
      </c>
      <c r="D33390" t="s">
        <v>971</v>
      </c>
      <c r="E33390" t="s">
        <v>837</v>
      </c>
      <c r="F33390" t="s">
        <v>140</v>
      </c>
      <c r="G33390" t="s">
        <v>501</v>
      </c>
      <c r="H33390" t="s">
        <v>87</v>
      </c>
      <c r="I33390" t="s">
        <v>971</v>
      </c>
      <c r="J33390" t="s">
        <v>320</v>
      </c>
      <c r="K33390" t="s">
        <v>320</v>
      </c>
      <c r="L33390" t="s">
        <v>501</v>
      </c>
      <c r="M33390" t="s">
        <v>1055</v>
      </c>
      <c r="N33390" t="s">
        <v>140</v>
      </c>
      <c r="O33390" t="s">
        <v>121</v>
      </c>
      <c r="P33390" t="s">
        <v>345</v>
      </c>
      <c r="Q33390" t="s">
        <v>140</v>
      </c>
      <c r="R33390" t="s">
        <v>345</v>
      </c>
      <c r="S33390" t="s">
        <v>345</v>
      </c>
      <c r="T33390" t="s">
        <v>140</v>
      </c>
      <c r="U33390" t="s">
        <v>87</v>
      </c>
      <c r="V33390" t="s">
        <v>140</v>
      </c>
      <c r="W33390" t="s">
        <v>345</v>
      </c>
      <c r="X33390" t="s">
        <v>501</v>
      </c>
      <c r="Y33390" t="s">
        <v>971</v>
      </c>
      <c r="Z33390" t="s">
        <v>1055</v>
      </c>
      <c r="AA33390" t="s">
        <v>140</v>
      </c>
      <c r="AB33390" t="s">
        <v>140</v>
      </c>
      <c r="AC33390" t="s">
        <v>121</v>
      </c>
      <c r="AD33390" t="s">
        <v>952</v>
      </c>
      <c r="AE33390" t="s">
        <v>140</v>
      </c>
      <c r="AF33390" t="s">
        <v>320</v>
      </c>
    </row>
    <row r="33391" spans="1:32" x14ac:dyDescent="0.35">
      <c r="A33391" t="s">
        <v>21</v>
      </c>
      <c r="B33391" t="s">
        <v>1127</v>
      </c>
      <c r="C33391">
        <v>144</v>
      </c>
      <c r="D33391" t="s">
        <v>973</v>
      </c>
      <c r="E33391" t="s">
        <v>888</v>
      </c>
      <c r="F33391" t="s">
        <v>996</v>
      </c>
      <c r="G33391" t="s">
        <v>458</v>
      </c>
      <c r="H33391" t="s">
        <v>996</v>
      </c>
      <c r="I33391" t="s">
        <v>875</v>
      </c>
      <c r="J33391" t="s">
        <v>101</v>
      </c>
      <c r="K33391" t="s">
        <v>595</v>
      </c>
      <c r="L33391" t="s">
        <v>103</v>
      </c>
      <c r="M33391" t="s">
        <v>140</v>
      </c>
      <c r="N33391" t="s">
        <v>1073</v>
      </c>
      <c r="O33391" t="s">
        <v>973</v>
      </c>
      <c r="P33391" t="s">
        <v>971</v>
      </c>
      <c r="Q33391" t="s">
        <v>1050</v>
      </c>
      <c r="R33391" t="s">
        <v>458</v>
      </c>
      <c r="S33391" t="s">
        <v>971</v>
      </c>
      <c r="T33391" t="s">
        <v>996</v>
      </c>
      <c r="U33391" t="s">
        <v>1014</v>
      </c>
      <c r="V33391" t="s">
        <v>140</v>
      </c>
      <c r="W33391" t="s">
        <v>971</v>
      </c>
      <c r="X33391" t="s">
        <v>140</v>
      </c>
      <c r="Y33391" t="s">
        <v>140</v>
      </c>
      <c r="Z33391" t="s">
        <v>1017</v>
      </c>
      <c r="AA33391" t="s">
        <v>140</v>
      </c>
      <c r="AB33391" t="s">
        <v>140</v>
      </c>
      <c r="AC33391" t="s">
        <v>462</v>
      </c>
      <c r="AD33391" t="s">
        <v>971</v>
      </c>
      <c r="AE33391" t="s">
        <v>140</v>
      </c>
      <c r="AF33391" t="s">
        <v>594</v>
      </c>
    </row>
    <row r="33392" spans="1:32" x14ac:dyDescent="0.35">
      <c r="A33392" t="s">
        <v>21</v>
      </c>
      <c r="B33392" t="s">
        <v>339</v>
      </c>
      <c r="C33392">
        <v>8</v>
      </c>
      <c r="D33392" t="s">
        <v>140</v>
      </c>
      <c r="E33392" t="s">
        <v>592</v>
      </c>
      <c r="F33392" t="s">
        <v>140</v>
      </c>
      <c r="G33392" t="s">
        <v>140</v>
      </c>
      <c r="H33392" t="s">
        <v>140</v>
      </c>
      <c r="I33392" t="s">
        <v>140</v>
      </c>
      <c r="J33392" t="s">
        <v>140</v>
      </c>
      <c r="K33392" t="s">
        <v>592</v>
      </c>
      <c r="L33392" t="s">
        <v>140</v>
      </c>
      <c r="M33392" t="s">
        <v>140</v>
      </c>
      <c r="N33392" t="s">
        <v>140</v>
      </c>
      <c r="O33392" t="s">
        <v>140</v>
      </c>
      <c r="P33392" t="s">
        <v>140</v>
      </c>
      <c r="Q33392" t="s">
        <v>140</v>
      </c>
      <c r="R33392" t="s">
        <v>592</v>
      </c>
      <c r="S33392" t="s">
        <v>140</v>
      </c>
      <c r="T33392" t="s">
        <v>140</v>
      </c>
      <c r="U33392" t="s">
        <v>140</v>
      </c>
      <c r="V33392" t="s">
        <v>140</v>
      </c>
      <c r="W33392" t="s">
        <v>140</v>
      </c>
      <c r="X33392" t="s">
        <v>140</v>
      </c>
      <c r="Y33392" t="s">
        <v>140</v>
      </c>
      <c r="Z33392" t="s">
        <v>140</v>
      </c>
      <c r="AA33392" t="s">
        <v>140</v>
      </c>
      <c r="AB33392" t="s">
        <v>140</v>
      </c>
      <c r="AC33392" t="s">
        <v>140</v>
      </c>
      <c r="AD33392" t="s">
        <v>140</v>
      </c>
      <c r="AE33392" t="s">
        <v>140</v>
      </c>
      <c r="AF33392" t="s">
        <v>468</v>
      </c>
    </row>
    <row r="33393" spans="1:32" x14ac:dyDescent="0.35">
      <c r="A33393" t="s">
        <v>22</v>
      </c>
      <c r="B33393" t="s">
        <v>1126</v>
      </c>
      <c r="C33393">
        <v>87</v>
      </c>
      <c r="D33393" t="s">
        <v>1013</v>
      </c>
      <c r="E33393" t="s">
        <v>551</v>
      </c>
      <c r="F33393" t="s">
        <v>140</v>
      </c>
      <c r="G33393" t="s">
        <v>939</v>
      </c>
      <c r="H33393" t="s">
        <v>140</v>
      </c>
      <c r="I33393" t="s">
        <v>131</v>
      </c>
      <c r="J33393" t="s">
        <v>741</v>
      </c>
      <c r="K33393" t="s">
        <v>526</v>
      </c>
      <c r="L33393" t="s">
        <v>91</v>
      </c>
      <c r="M33393" t="s">
        <v>1064</v>
      </c>
      <c r="N33393" t="s">
        <v>140</v>
      </c>
      <c r="O33393" t="s">
        <v>123</v>
      </c>
      <c r="P33393" t="s">
        <v>801</v>
      </c>
      <c r="Q33393" t="s">
        <v>101</v>
      </c>
      <c r="R33393" t="s">
        <v>999</v>
      </c>
      <c r="S33393" t="s">
        <v>749</v>
      </c>
      <c r="T33393" t="s">
        <v>1013</v>
      </c>
      <c r="U33393" t="s">
        <v>1013</v>
      </c>
      <c r="V33393" t="s">
        <v>140</v>
      </c>
      <c r="W33393" t="s">
        <v>954</v>
      </c>
      <c r="X33393" t="s">
        <v>140</v>
      </c>
      <c r="Y33393" t="s">
        <v>1013</v>
      </c>
      <c r="Z33393" t="s">
        <v>1013</v>
      </c>
      <c r="AA33393" t="s">
        <v>140</v>
      </c>
      <c r="AB33393" t="s">
        <v>140</v>
      </c>
      <c r="AC33393" t="s">
        <v>788</v>
      </c>
      <c r="AD33393" t="s">
        <v>939</v>
      </c>
      <c r="AE33393" t="s">
        <v>1073</v>
      </c>
      <c r="AF33393" t="s">
        <v>81</v>
      </c>
    </row>
    <row r="33394" spans="1:32" x14ac:dyDescent="0.35">
      <c r="A33394" t="s">
        <v>22</v>
      </c>
      <c r="B33394" t="s">
        <v>1127</v>
      </c>
      <c r="C33394">
        <v>111</v>
      </c>
      <c r="D33394" t="s">
        <v>1055</v>
      </c>
      <c r="E33394" t="s">
        <v>961</v>
      </c>
      <c r="F33394" t="s">
        <v>1043</v>
      </c>
      <c r="G33394" t="s">
        <v>1063</v>
      </c>
      <c r="H33394" t="s">
        <v>140</v>
      </c>
      <c r="I33394" t="s">
        <v>91</v>
      </c>
      <c r="J33394" t="s">
        <v>967</v>
      </c>
      <c r="K33394" t="s">
        <v>937</v>
      </c>
      <c r="L33394" t="s">
        <v>869</v>
      </c>
      <c r="M33394" t="s">
        <v>940</v>
      </c>
      <c r="N33394" t="s">
        <v>1016</v>
      </c>
      <c r="O33394" t="s">
        <v>1014</v>
      </c>
      <c r="P33394" t="s">
        <v>1058</v>
      </c>
      <c r="Q33394" t="s">
        <v>1102</v>
      </c>
      <c r="R33394" t="s">
        <v>1072</v>
      </c>
      <c r="S33394" t="s">
        <v>937</v>
      </c>
      <c r="T33394" t="s">
        <v>1065</v>
      </c>
      <c r="U33394" t="s">
        <v>140</v>
      </c>
      <c r="V33394" t="s">
        <v>140</v>
      </c>
      <c r="W33394" t="s">
        <v>1011</v>
      </c>
      <c r="X33394" t="s">
        <v>140</v>
      </c>
      <c r="Y33394" t="s">
        <v>140</v>
      </c>
      <c r="Z33394" t="s">
        <v>140</v>
      </c>
      <c r="AA33394" t="s">
        <v>140</v>
      </c>
      <c r="AB33394" t="s">
        <v>140</v>
      </c>
      <c r="AC33394" t="s">
        <v>147</v>
      </c>
      <c r="AD33394" t="s">
        <v>1018</v>
      </c>
      <c r="AE33394" t="s">
        <v>1009</v>
      </c>
      <c r="AF33394" t="s">
        <v>252</v>
      </c>
    </row>
    <row r="33395" spans="1:32" x14ac:dyDescent="0.35">
      <c r="A33395" t="s">
        <v>22</v>
      </c>
      <c r="B33395" t="s">
        <v>339</v>
      </c>
      <c r="C33395">
        <v>10</v>
      </c>
      <c r="D33395" t="s">
        <v>140</v>
      </c>
      <c r="E33395" t="s">
        <v>794</v>
      </c>
      <c r="F33395" t="s">
        <v>140</v>
      </c>
      <c r="G33395" t="s">
        <v>140</v>
      </c>
      <c r="H33395" t="s">
        <v>140</v>
      </c>
      <c r="I33395" t="s">
        <v>140</v>
      </c>
      <c r="J33395" t="s">
        <v>140</v>
      </c>
      <c r="K33395" t="s">
        <v>903</v>
      </c>
      <c r="L33395" t="s">
        <v>140</v>
      </c>
      <c r="M33395" t="s">
        <v>140</v>
      </c>
      <c r="N33395" t="s">
        <v>140</v>
      </c>
      <c r="O33395" t="s">
        <v>140</v>
      </c>
      <c r="P33395" t="s">
        <v>140</v>
      </c>
      <c r="Q33395" t="s">
        <v>140</v>
      </c>
      <c r="R33395" t="s">
        <v>140</v>
      </c>
      <c r="S33395" t="s">
        <v>841</v>
      </c>
      <c r="T33395" t="s">
        <v>140</v>
      </c>
      <c r="U33395" t="s">
        <v>140</v>
      </c>
      <c r="V33395" t="s">
        <v>140</v>
      </c>
      <c r="W33395" t="s">
        <v>140</v>
      </c>
      <c r="X33395" t="s">
        <v>140</v>
      </c>
      <c r="Y33395" t="s">
        <v>140</v>
      </c>
      <c r="Z33395" t="s">
        <v>140</v>
      </c>
      <c r="AA33395" t="s">
        <v>140</v>
      </c>
      <c r="AB33395" t="s">
        <v>140</v>
      </c>
      <c r="AC33395" t="s">
        <v>123</v>
      </c>
      <c r="AD33395" t="s">
        <v>140</v>
      </c>
      <c r="AE33395" t="s">
        <v>501</v>
      </c>
      <c r="AF33395" t="s">
        <v>630</v>
      </c>
    </row>
    <row r="33396" spans="1:32" x14ac:dyDescent="0.35">
      <c r="A33396" t="s">
        <v>23</v>
      </c>
      <c r="B33396" t="s">
        <v>1126</v>
      </c>
      <c r="C33396">
        <v>98</v>
      </c>
      <c r="D33396" t="s">
        <v>1043</v>
      </c>
      <c r="E33396" t="s">
        <v>365</v>
      </c>
      <c r="F33396" t="s">
        <v>954</v>
      </c>
      <c r="G33396" t="s">
        <v>1098</v>
      </c>
      <c r="H33396" t="s">
        <v>1009</v>
      </c>
      <c r="I33396" t="s">
        <v>187</v>
      </c>
      <c r="J33396" t="s">
        <v>105</v>
      </c>
      <c r="K33396" t="s">
        <v>375</v>
      </c>
      <c r="L33396" t="s">
        <v>386</v>
      </c>
      <c r="M33396" t="s">
        <v>1046</v>
      </c>
      <c r="N33396" t="s">
        <v>954</v>
      </c>
      <c r="O33396" t="s">
        <v>411</v>
      </c>
      <c r="P33396" t="s">
        <v>131</v>
      </c>
      <c r="Q33396" t="s">
        <v>1100</v>
      </c>
      <c r="R33396" t="s">
        <v>405</v>
      </c>
      <c r="S33396" t="s">
        <v>970</v>
      </c>
      <c r="T33396" t="s">
        <v>140</v>
      </c>
      <c r="U33396" t="s">
        <v>949</v>
      </c>
      <c r="V33396" t="s">
        <v>140</v>
      </c>
      <c r="W33396" t="s">
        <v>1047</v>
      </c>
      <c r="X33396" t="s">
        <v>954</v>
      </c>
      <c r="Y33396" t="s">
        <v>140</v>
      </c>
      <c r="Z33396" t="s">
        <v>140</v>
      </c>
      <c r="AA33396" t="s">
        <v>140</v>
      </c>
      <c r="AB33396" t="s">
        <v>140</v>
      </c>
      <c r="AC33396" t="s">
        <v>1067</v>
      </c>
      <c r="AD33396" t="s">
        <v>1049</v>
      </c>
      <c r="AE33396" t="s">
        <v>140</v>
      </c>
      <c r="AF33396" t="s">
        <v>706</v>
      </c>
    </row>
    <row r="33397" spans="1:32" x14ac:dyDescent="0.35">
      <c r="A33397" t="s">
        <v>23</v>
      </c>
      <c r="B33397" t="s">
        <v>1127</v>
      </c>
      <c r="C33397">
        <v>94</v>
      </c>
      <c r="D33397" t="s">
        <v>1060</v>
      </c>
      <c r="E33397" t="s">
        <v>627</v>
      </c>
      <c r="F33397" t="s">
        <v>1011</v>
      </c>
      <c r="G33397" t="s">
        <v>1021</v>
      </c>
      <c r="H33397" t="s">
        <v>1011</v>
      </c>
      <c r="I33397" t="s">
        <v>91</v>
      </c>
      <c r="J33397" t="s">
        <v>111</v>
      </c>
      <c r="K33397" t="s">
        <v>323</v>
      </c>
      <c r="L33397" t="s">
        <v>662</v>
      </c>
      <c r="M33397" t="s">
        <v>1058</v>
      </c>
      <c r="N33397" t="s">
        <v>140</v>
      </c>
      <c r="O33397" t="s">
        <v>1049</v>
      </c>
      <c r="P33397" t="s">
        <v>1067</v>
      </c>
      <c r="Q33397" t="s">
        <v>1003</v>
      </c>
      <c r="R33397" t="s">
        <v>1044</v>
      </c>
      <c r="S33397" t="s">
        <v>1072</v>
      </c>
      <c r="T33397" t="s">
        <v>1017</v>
      </c>
      <c r="U33397" t="s">
        <v>1068</v>
      </c>
      <c r="V33397" t="s">
        <v>140</v>
      </c>
      <c r="W33397" t="s">
        <v>1046</v>
      </c>
      <c r="X33397" t="s">
        <v>140</v>
      </c>
      <c r="Y33397" t="s">
        <v>140</v>
      </c>
      <c r="Z33397" t="s">
        <v>140</v>
      </c>
      <c r="AA33397" t="s">
        <v>140</v>
      </c>
      <c r="AB33397" t="s">
        <v>1011</v>
      </c>
      <c r="AC33397" t="s">
        <v>111</v>
      </c>
      <c r="AD33397" t="s">
        <v>769</v>
      </c>
      <c r="AE33397" t="s">
        <v>140</v>
      </c>
      <c r="AF33397" t="s">
        <v>314</v>
      </c>
    </row>
    <row r="33398" spans="1:32" x14ac:dyDescent="0.35">
      <c r="A33398" t="s">
        <v>23</v>
      </c>
      <c r="B33398" t="s">
        <v>339</v>
      </c>
      <c r="C33398">
        <v>12</v>
      </c>
      <c r="D33398" t="s">
        <v>140</v>
      </c>
      <c r="E33398" t="s">
        <v>785</v>
      </c>
      <c r="F33398" t="s">
        <v>140</v>
      </c>
      <c r="G33398" t="s">
        <v>785</v>
      </c>
      <c r="H33398" t="s">
        <v>140</v>
      </c>
      <c r="I33398" t="s">
        <v>571</v>
      </c>
      <c r="J33398" t="s">
        <v>1052</v>
      </c>
      <c r="K33398" t="s">
        <v>1052</v>
      </c>
      <c r="L33398" t="s">
        <v>140</v>
      </c>
      <c r="M33398" t="s">
        <v>140</v>
      </c>
      <c r="N33398" t="s">
        <v>140</v>
      </c>
      <c r="O33398" t="s">
        <v>140</v>
      </c>
      <c r="P33398" t="s">
        <v>140</v>
      </c>
      <c r="Q33398" t="s">
        <v>769</v>
      </c>
      <c r="R33398" t="s">
        <v>1052</v>
      </c>
      <c r="S33398" t="s">
        <v>127</v>
      </c>
      <c r="T33398" t="s">
        <v>140</v>
      </c>
      <c r="U33398" t="s">
        <v>140</v>
      </c>
      <c r="V33398" t="s">
        <v>140</v>
      </c>
      <c r="W33398" t="s">
        <v>140</v>
      </c>
      <c r="X33398" t="s">
        <v>140</v>
      </c>
      <c r="Y33398" t="s">
        <v>140</v>
      </c>
      <c r="Z33398" t="s">
        <v>140</v>
      </c>
      <c r="AA33398" t="s">
        <v>140</v>
      </c>
      <c r="AB33398" t="s">
        <v>140</v>
      </c>
      <c r="AC33398" t="s">
        <v>785</v>
      </c>
      <c r="AD33398" t="s">
        <v>140</v>
      </c>
      <c r="AE33398" t="s">
        <v>140</v>
      </c>
      <c r="AF33398" t="s">
        <v>266</v>
      </c>
    </row>
    <row r="33399" spans="1:32" x14ac:dyDescent="0.35">
      <c r="A33399" t="s">
        <v>24</v>
      </c>
      <c r="B33399" t="s">
        <v>1126</v>
      </c>
      <c r="C33399">
        <v>86</v>
      </c>
      <c r="D33399" t="s">
        <v>788</v>
      </c>
      <c r="E33399" t="s">
        <v>834</v>
      </c>
      <c r="F33399" t="s">
        <v>140</v>
      </c>
      <c r="G33399" t="s">
        <v>458</v>
      </c>
      <c r="H33399" t="s">
        <v>1052</v>
      </c>
      <c r="I33399" t="s">
        <v>501</v>
      </c>
      <c r="J33399" t="s">
        <v>894</v>
      </c>
      <c r="K33399" t="s">
        <v>49</v>
      </c>
      <c r="L33399" t="s">
        <v>1059</v>
      </c>
      <c r="M33399" t="s">
        <v>949</v>
      </c>
      <c r="N33399" t="s">
        <v>140</v>
      </c>
      <c r="O33399" t="s">
        <v>131</v>
      </c>
      <c r="P33399" t="s">
        <v>950</v>
      </c>
      <c r="Q33399" t="s">
        <v>952</v>
      </c>
      <c r="R33399" t="s">
        <v>662</v>
      </c>
      <c r="S33399" t="s">
        <v>1072</v>
      </c>
      <c r="T33399" t="s">
        <v>971</v>
      </c>
      <c r="U33399" t="s">
        <v>1046</v>
      </c>
      <c r="V33399" t="s">
        <v>140</v>
      </c>
      <c r="W33399" t="s">
        <v>1067</v>
      </c>
      <c r="X33399" t="s">
        <v>1047</v>
      </c>
      <c r="Y33399" t="s">
        <v>1046</v>
      </c>
      <c r="Z33399" t="s">
        <v>140</v>
      </c>
      <c r="AA33399" t="s">
        <v>140</v>
      </c>
      <c r="AB33399" t="s">
        <v>140</v>
      </c>
      <c r="AC33399" t="s">
        <v>988</v>
      </c>
      <c r="AD33399" t="s">
        <v>733</v>
      </c>
      <c r="AE33399" t="s">
        <v>1017</v>
      </c>
      <c r="AF33399" t="s">
        <v>582</v>
      </c>
    </row>
    <row r="33400" spans="1:32" x14ac:dyDescent="0.35">
      <c r="A33400" t="s">
        <v>24</v>
      </c>
      <c r="B33400" t="s">
        <v>1127</v>
      </c>
      <c r="C33400">
        <v>117</v>
      </c>
      <c r="D33400" t="s">
        <v>140</v>
      </c>
      <c r="E33400" t="s">
        <v>901</v>
      </c>
      <c r="F33400" t="s">
        <v>140</v>
      </c>
      <c r="G33400" t="s">
        <v>1047</v>
      </c>
      <c r="H33400" t="s">
        <v>1056</v>
      </c>
      <c r="I33400" t="s">
        <v>1048</v>
      </c>
      <c r="J33400" t="s">
        <v>517</v>
      </c>
      <c r="K33400" t="s">
        <v>961</v>
      </c>
      <c r="L33400" t="s">
        <v>977</v>
      </c>
      <c r="M33400" t="s">
        <v>1063</v>
      </c>
      <c r="N33400" t="s">
        <v>1066</v>
      </c>
      <c r="O33400" t="s">
        <v>394</v>
      </c>
      <c r="P33400" t="s">
        <v>1052</v>
      </c>
      <c r="Q33400" t="s">
        <v>1046</v>
      </c>
      <c r="R33400" t="s">
        <v>99</v>
      </c>
      <c r="S33400" t="s">
        <v>99</v>
      </c>
      <c r="T33400" t="s">
        <v>660</v>
      </c>
      <c r="U33400" t="s">
        <v>1013</v>
      </c>
      <c r="V33400" t="s">
        <v>140</v>
      </c>
      <c r="W33400" t="s">
        <v>939</v>
      </c>
      <c r="X33400" t="s">
        <v>140</v>
      </c>
      <c r="Y33400" t="s">
        <v>140</v>
      </c>
      <c r="Z33400" t="s">
        <v>140</v>
      </c>
      <c r="AA33400" t="s">
        <v>1063</v>
      </c>
      <c r="AB33400" t="s">
        <v>140</v>
      </c>
      <c r="AC33400" t="s">
        <v>1059</v>
      </c>
      <c r="AD33400" t="s">
        <v>733</v>
      </c>
      <c r="AE33400" t="s">
        <v>1009</v>
      </c>
      <c r="AF33400" t="s">
        <v>556</v>
      </c>
    </row>
    <row r="33401" spans="1:32" x14ac:dyDescent="0.35">
      <c r="A33401" t="s">
        <v>24</v>
      </c>
      <c r="B33401" t="s">
        <v>339</v>
      </c>
      <c r="C33401">
        <v>4</v>
      </c>
      <c r="D33401" t="s">
        <v>140</v>
      </c>
      <c r="E33401" t="s">
        <v>140</v>
      </c>
      <c r="F33401" t="s">
        <v>140</v>
      </c>
      <c r="G33401" t="s">
        <v>140</v>
      </c>
      <c r="H33401" t="s">
        <v>385</v>
      </c>
      <c r="I33401" t="s">
        <v>140</v>
      </c>
      <c r="J33401" t="s">
        <v>140</v>
      </c>
      <c r="K33401" t="s">
        <v>140</v>
      </c>
      <c r="L33401" t="s">
        <v>140</v>
      </c>
      <c r="M33401" t="s">
        <v>140</v>
      </c>
      <c r="N33401" t="s">
        <v>140</v>
      </c>
      <c r="O33401" t="s">
        <v>140</v>
      </c>
      <c r="P33401" t="s">
        <v>140</v>
      </c>
      <c r="Q33401" t="s">
        <v>140</v>
      </c>
      <c r="R33401" t="s">
        <v>385</v>
      </c>
      <c r="S33401" t="s">
        <v>140</v>
      </c>
      <c r="T33401" t="s">
        <v>140</v>
      </c>
      <c r="U33401" t="s">
        <v>140</v>
      </c>
      <c r="V33401" t="s">
        <v>140</v>
      </c>
      <c r="W33401" t="s">
        <v>140</v>
      </c>
      <c r="X33401" t="s">
        <v>140</v>
      </c>
      <c r="Y33401" t="s">
        <v>140</v>
      </c>
      <c r="Z33401" t="s">
        <v>140</v>
      </c>
      <c r="AA33401" t="s">
        <v>140</v>
      </c>
      <c r="AB33401" t="s">
        <v>140</v>
      </c>
      <c r="AC33401" t="s">
        <v>140</v>
      </c>
      <c r="AD33401" t="s">
        <v>140</v>
      </c>
      <c r="AE33401" t="s">
        <v>849</v>
      </c>
      <c r="AF33401" t="s">
        <v>554</v>
      </c>
    </row>
    <row r="33402" spans="1:32" x14ac:dyDescent="0.35">
      <c r="A33402" t="s">
        <v>25</v>
      </c>
      <c r="B33402" t="s">
        <v>1126</v>
      </c>
      <c r="C33402">
        <v>85</v>
      </c>
      <c r="D33402" t="s">
        <v>1043</v>
      </c>
      <c r="E33402" t="s">
        <v>511</v>
      </c>
      <c r="F33402" t="s">
        <v>140</v>
      </c>
      <c r="G33402" t="s">
        <v>1007</v>
      </c>
      <c r="H33402" t="s">
        <v>140</v>
      </c>
      <c r="I33402" t="s">
        <v>1051</v>
      </c>
      <c r="J33402" t="s">
        <v>662</v>
      </c>
      <c r="K33402" t="s">
        <v>564</v>
      </c>
      <c r="L33402" t="s">
        <v>849</v>
      </c>
      <c r="M33402" t="s">
        <v>140</v>
      </c>
      <c r="N33402" t="s">
        <v>660</v>
      </c>
      <c r="O33402" t="s">
        <v>1053</v>
      </c>
      <c r="P33402" t="s">
        <v>394</v>
      </c>
      <c r="Q33402" t="s">
        <v>729</v>
      </c>
      <c r="R33402" t="s">
        <v>462</v>
      </c>
      <c r="S33402" t="s">
        <v>785</v>
      </c>
      <c r="T33402" t="s">
        <v>140</v>
      </c>
      <c r="U33402" t="s">
        <v>140</v>
      </c>
      <c r="V33402" t="s">
        <v>140</v>
      </c>
      <c r="W33402" t="s">
        <v>1100</v>
      </c>
      <c r="X33402" t="s">
        <v>140</v>
      </c>
      <c r="Y33402" t="s">
        <v>1009</v>
      </c>
      <c r="Z33402" t="s">
        <v>140</v>
      </c>
      <c r="AA33402" t="s">
        <v>140</v>
      </c>
      <c r="AB33402" t="s">
        <v>140</v>
      </c>
      <c r="AC33402" t="s">
        <v>99</v>
      </c>
      <c r="AD33402" t="s">
        <v>1052</v>
      </c>
      <c r="AE33402" t="s">
        <v>140</v>
      </c>
      <c r="AF33402" t="s">
        <v>656</v>
      </c>
    </row>
    <row r="33403" spans="1:32" x14ac:dyDescent="0.35">
      <c r="A33403" t="s">
        <v>25</v>
      </c>
      <c r="B33403" t="s">
        <v>1127</v>
      </c>
      <c r="C33403">
        <v>111</v>
      </c>
      <c r="D33403" t="s">
        <v>140</v>
      </c>
      <c r="E33403" t="s">
        <v>901</v>
      </c>
      <c r="F33403" t="s">
        <v>1073</v>
      </c>
      <c r="G33403" t="s">
        <v>1070</v>
      </c>
      <c r="H33403" t="s">
        <v>1048</v>
      </c>
      <c r="I33403" t="s">
        <v>1052</v>
      </c>
      <c r="J33403" t="s">
        <v>838</v>
      </c>
      <c r="K33403" t="s">
        <v>849</v>
      </c>
      <c r="L33403" t="s">
        <v>89</v>
      </c>
      <c r="M33403" t="s">
        <v>1016</v>
      </c>
      <c r="N33403" t="s">
        <v>1016</v>
      </c>
      <c r="O33403" t="s">
        <v>91</v>
      </c>
      <c r="P33403" t="s">
        <v>940</v>
      </c>
      <c r="Q33403" t="s">
        <v>973</v>
      </c>
      <c r="R33403" t="s">
        <v>89</v>
      </c>
      <c r="S33403" t="s">
        <v>1064</v>
      </c>
      <c r="T33403" t="s">
        <v>950</v>
      </c>
      <c r="U33403" t="s">
        <v>1014</v>
      </c>
      <c r="V33403" t="s">
        <v>140</v>
      </c>
      <c r="W33403" t="s">
        <v>515</v>
      </c>
      <c r="X33403" t="s">
        <v>140</v>
      </c>
      <c r="Y33403" t="s">
        <v>140</v>
      </c>
      <c r="Z33403" t="s">
        <v>140</v>
      </c>
      <c r="AA33403" t="s">
        <v>1014</v>
      </c>
      <c r="AB33403" t="s">
        <v>140</v>
      </c>
      <c r="AC33403" t="s">
        <v>1095</v>
      </c>
      <c r="AD33403" t="s">
        <v>394</v>
      </c>
      <c r="AE33403" t="s">
        <v>1098</v>
      </c>
      <c r="AF33403" t="s">
        <v>798</v>
      </c>
    </row>
    <row r="33404" spans="1:32" x14ac:dyDescent="0.35">
      <c r="A33404" t="s">
        <v>25</v>
      </c>
      <c r="B33404" t="s">
        <v>339</v>
      </c>
      <c r="C33404">
        <v>8</v>
      </c>
      <c r="D33404" t="s">
        <v>140</v>
      </c>
      <c r="E33404" t="s">
        <v>140</v>
      </c>
      <c r="F33404" t="s">
        <v>140</v>
      </c>
      <c r="G33404" t="s">
        <v>140</v>
      </c>
      <c r="H33404" t="s">
        <v>140</v>
      </c>
      <c r="I33404" t="s">
        <v>140</v>
      </c>
      <c r="J33404" t="s">
        <v>140</v>
      </c>
      <c r="K33404" t="s">
        <v>140</v>
      </c>
      <c r="L33404" t="s">
        <v>140</v>
      </c>
      <c r="M33404" t="s">
        <v>140</v>
      </c>
      <c r="N33404" t="s">
        <v>140</v>
      </c>
      <c r="O33404" t="s">
        <v>140</v>
      </c>
      <c r="P33404" t="s">
        <v>140</v>
      </c>
      <c r="Q33404" t="s">
        <v>140</v>
      </c>
      <c r="R33404" t="s">
        <v>286</v>
      </c>
      <c r="S33404" t="s">
        <v>286</v>
      </c>
      <c r="T33404" t="s">
        <v>140</v>
      </c>
      <c r="U33404" t="s">
        <v>140</v>
      </c>
      <c r="V33404" t="s">
        <v>140</v>
      </c>
      <c r="W33404" t="s">
        <v>140</v>
      </c>
      <c r="X33404" t="s">
        <v>140</v>
      </c>
      <c r="Y33404" t="s">
        <v>140</v>
      </c>
      <c r="Z33404" t="s">
        <v>140</v>
      </c>
      <c r="AA33404" t="s">
        <v>140</v>
      </c>
      <c r="AB33404" t="s">
        <v>140</v>
      </c>
      <c r="AC33404" t="s">
        <v>706</v>
      </c>
      <c r="AD33404" t="s">
        <v>140</v>
      </c>
      <c r="AE33404" t="s">
        <v>140</v>
      </c>
      <c r="AF33404" t="s">
        <v>896</v>
      </c>
    </row>
    <row r="33405" spans="1:32" x14ac:dyDescent="0.35">
      <c r="A33405" t="s">
        <v>26</v>
      </c>
      <c r="B33405" t="s">
        <v>1126</v>
      </c>
      <c r="C33405">
        <v>91</v>
      </c>
      <c r="D33405" t="s">
        <v>664</v>
      </c>
      <c r="E33405" t="s">
        <v>418</v>
      </c>
      <c r="F33405" t="s">
        <v>140</v>
      </c>
      <c r="G33405" t="s">
        <v>940</v>
      </c>
      <c r="H33405" t="s">
        <v>1017</v>
      </c>
      <c r="I33405" t="s">
        <v>999</v>
      </c>
      <c r="J33405" t="s">
        <v>641</v>
      </c>
      <c r="K33405" t="s">
        <v>980</v>
      </c>
      <c r="L33405" t="s">
        <v>875</v>
      </c>
      <c r="M33405" t="s">
        <v>1020</v>
      </c>
      <c r="N33405" t="s">
        <v>1064</v>
      </c>
      <c r="O33405" t="s">
        <v>849</v>
      </c>
      <c r="P33405" t="s">
        <v>140</v>
      </c>
      <c r="Q33405" t="s">
        <v>968</v>
      </c>
      <c r="R33405" t="s">
        <v>371</v>
      </c>
      <c r="S33405" t="s">
        <v>91</v>
      </c>
      <c r="T33405" t="s">
        <v>140</v>
      </c>
      <c r="U33405" t="s">
        <v>1017</v>
      </c>
      <c r="V33405" t="s">
        <v>140</v>
      </c>
      <c r="W33405" t="s">
        <v>1062</v>
      </c>
      <c r="X33405" t="s">
        <v>1058</v>
      </c>
      <c r="Y33405" t="s">
        <v>1098</v>
      </c>
      <c r="Z33405" t="s">
        <v>140</v>
      </c>
      <c r="AA33405" t="s">
        <v>140</v>
      </c>
      <c r="AB33405" t="s">
        <v>140</v>
      </c>
      <c r="AC33405" t="s">
        <v>574</v>
      </c>
      <c r="AD33405" t="s">
        <v>1004</v>
      </c>
      <c r="AE33405" t="s">
        <v>140</v>
      </c>
      <c r="AF33405" t="s">
        <v>354</v>
      </c>
    </row>
    <row r="33406" spans="1:32" x14ac:dyDescent="0.35">
      <c r="A33406" t="s">
        <v>26</v>
      </c>
      <c r="B33406" t="s">
        <v>1127</v>
      </c>
      <c r="C33406">
        <v>100</v>
      </c>
      <c r="D33406" t="s">
        <v>1060</v>
      </c>
      <c r="E33406" t="s">
        <v>521</v>
      </c>
      <c r="F33406" t="s">
        <v>1017</v>
      </c>
      <c r="G33406" t="s">
        <v>1068</v>
      </c>
      <c r="H33406" t="s">
        <v>954</v>
      </c>
      <c r="I33406" t="s">
        <v>548</v>
      </c>
      <c r="J33406" t="s">
        <v>91</v>
      </c>
      <c r="K33406" t="s">
        <v>729</v>
      </c>
      <c r="L33406" t="s">
        <v>953</v>
      </c>
      <c r="M33406" t="s">
        <v>1070</v>
      </c>
      <c r="N33406" t="s">
        <v>1063</v>
      </c>
      <c r="O33406" t="s">
        <v>915</v>
      </c>
      <c r="P33406" t="s">
        <v>838</v>
      </c>
      <c r="Q33406" t="s">
        <v>1102</v>
      </c>
      <c r="R33406" t="s">
        <v>1049</v>
      </c>
      <c r="S33406" t="s">
        <v>97</v>
      </c>
      <c r="T33406" t="s">
        <v>1051</v>
      </c>
      <c r="U33406" t="s">
        <v>140</v>
      </c>
      <c r="V33406" t="s">
        <v>140</v>
      </c>
      <c r="W33406" t="s">
        <v>1057</v>
      </c>
      <c r="X33406" t="s">
        <v>140</v>
      </c>
      <c r="Y33406" t="s">
        <v>140</v>
      </c>
      <c r="Z33406" t="s">
        <v>140</v>
      </c>
      <c r="AA33406" t="s">
        <v>140</v>
      </c>
      <c r="AB33406" t="s">
        <v>140</v>
      </c>
      <c r="AC33406" t="s">
        <v>123</v>
      </c>
      <c r="AD33406" t="s">
        <v>458</v>
      </c>
      <c r="AE33406" t="s">
        <v>140</v>
      </c>
      <c r="AF33406" t="s">
        <v>536</v>
      </c>
    </row>
    <row r="33407" spans="1:32" x14ac:dyDescent="0.35">
      <c r="A33407" t="s">
        <v>26</v>
      </c>
      <c r="B33407" t="s">
        <v>339</v>
      </c>
      <c r="C33407">
        <v>10</v>
      </c>
      <c r="D33407" t="s">
        <v>140</v>
      </c>
      <c r="E33407" t="s">
        <v>1070</v>
      </c>
      <c r="F33407" t="s">
        <v>140</v>
      </c>
      <c r="G33407" t="s">
        <v>801</v>
      </c>
      <c r="H33407" t="s">
        <v>140</v>
      </c>
      <c r="I33407" t="s">
        <v>731</v>
      </c>
      <c r="J33407" t="s">
        <v>140</v>
      </c>
      <c r="K33407" t="s">
        <v>781</v>
      </c>
      <c r="L33407" t="s">
        <v>140</v>
      </c>
      <c r="M33407" t="s">
        <v>140</v>
      </c>
      <c r="N33407" t="s">
        <v>140</v>
      </c>
      <c r="O33407" t="s">
        <v>140</v>
      </c>
      <c r="P33407" t="s">
        <v>140</v>
      </c>
      <c r="Q33407" t="s">
        <v>1070</v>
      </c>
      <c r="R33407" t="s">
        <v>140</v>
      </c>
      <c r="S33407" t="s">
        <v>140</v>
      </c>
      <c r="T33407" t="s">
        <v>140</v>
      </c>
      <c r="U33407" t="s">
        <v>140</v>
      </c>
      <c r="V33407" t="s">
        <v>140</v>
      </c>
      <c r="W33407" t="s">
        <v>140</v>
      </c>
      <c r="X33407" t="s">
        <v>140</v>
      </c>
      <c r="Y33407" t="s">
        <v>140</v>
      </c>
      <c r="Z33407" t="s">
        <v>140</v>
      </c>
      <c r="AA33407" t="s">
        <v>140</v>
      </c>
      <c r="AB33407" t="s">
        <v>140</v>
      </c>
      <c r="AC33407" t="s">
        <v>140</v>
      </c>
      <c r="AD33407" t="s">
        <v>1182</v>
      </c>
      <c r="AE33407" t="s">
        <v>140</v>
      </c>
      <c r="AF33407" t="s">
        <v>354</v>
      </c>
    </row>
    <row r="33408" spans="1:32" x14ac:dyDescent="0.35">
      <c r="A33408" t="s">
        <v>27</v>
      </c>
      <c r="B33408" t="s">
        <v>1126</v>
      </c>
      <c r="C33408">
        <v>78</v>
      </c>
      <c r="D33408" t="s">
        <v>1011</v>
      </c>
      <c r="E33408" t="s">
        <v>749</v>
      </c>
      <c r="F33408" t="s">
        <v>140</v>
      </c>
      <c r="G33408" t="s">
        <v>1011</v>
      </c>
      <c r="H33408" t="s">
        <v>140</v>
      </c>
      <c r="I33408" t="s">
        <v>129</v>
      </c>
      <c r="J33408" t="s">
        <v>1085</v>
      </c>
      <c r="K33408" t="s">
        <v>994</v>
      </c>
      <c r="L33408" t="s">
        <v>1044</v>
      </c>
      <c r="M33408" t="s">
        <v>1051</v>
      </c>
      <c r="N33408" t="s">
        <v>1063</v>
      </c>
      <c r="O33408" t="s">
        <v>501</v>
      </c>
      <c r="P33408" t="s">
        <v>939</v>
      </c>
      <c r="Q33408" t="s">
        <v>522</v>
      </c>
      <c r="R33408" t="s">
        <v>422</v>
      </c>
      <c r="S33408" t="s">
        <v>574</v>
      </c>
      <c r="T33408" t="s">
        <v>1052</v>
      </c>
      <c r="U33408" t="s">
        <v>140</v>
      </c>
      <c r="V33408" t="s">
        <v>140</v>
      </c>
      <c r="W33408" t="s">
        <v>1023</v>
      </c>
      <c r="X33408" t="s">
        <v>1004</v>
      </c>
      <c r="Y33408" t="s">
        <v>140</v>
      </c>
      <c r="Z33408" t="s">
        <v>140</v>
      </c>
      <c r="AA33408" t="s">
        <v>1017</v>
      </c>
      <c r="AB33408" t="s">
        <v>140</v>
      </c>
      <c r="AC33408" t="s">
        <v>1059</v>
      </c>
      <c r="AD33408" t="s">
        <v>953</v>
      </c>
      <c r="AE33408" t="s">
        <v>140</v>
      </c>
      <c r="AF33408" t="s">
        <v>856</v>
      </c>
    </row>
    <row r="33409" spans="1:32" x14ac:dyDescent="0.35">
      <c r="A33409" t="s">
        <v>27</v>
      </c>
      <c r="B33409" t="s">
        <v>1127</v>
      </c>
      <c r="C33409">
        <v>112</v>
      </c>
      <c r="D33409" t="s">
        <v>140</v>
      </c>
      <c r="E33409" t="s">
        <v>93</v>
      </c>
      <c r="F33409" t="s">
        <v>1013</v>
      </c>
      <c r="G33409" t="s">
        <v>1058</v>
      </c>
      <c r="H33409" t="s">
        <v>140</v>
      </c>
      <c r="I33409" t="s">
        <v>950</v>
      </c>
      <c r="J33409" t="s">
        <v>869</v>
      </c>
      <c r="K33409" t="s">
        <v>643</v>
      </c>
      <c r="L33409" t="s">
        <v>971</v>
      </c>
      <c r="M33409" t="s">
        <v>140</v>
      </c>
      <c r="N33409" t="s">
        <v>140</v>
      </c>
      <c r="O33409" t="s">
        <v>97</v>
      </c>
      <c r="P33409" t="s">
        <v>1046</v>
      </c>
      <c r="Q33409" t="s">
        <v>111</v>
      </c>
      <c r="R33409" t="s">
        <v>405</v>
      </c>
      <c r="S33409" t="s">
        <v>954</v>
      </c>
      <c r="T33409" t="s">
        <v>1046</v>
      </c>
      <c r="U33409" t="s">
        <v>140</v>
      </c>
      <c r="V33409" t="s">
        <v>140</v>
      </c>
      <c r="W33409" t="s">
        <v>1051</v>
      </c>
      <c r="X33409" t="s">
        <v>140</v>
      </c>
      <c r="Y33409" t="s">
        <v>1010</v>
      </c>
      <c r="Z33409" t="s">
        <v>140</v>
      </c>
      <c r="AA33409" t="s">
        <v>140</v>
      </c>
      <c r="AB33409" t="s">
        <v>140</v>
      </c>
      <c r="AC33409" t="s">
        <v>117</v>
      </c>
      <c r="AD33409" t="s">
        <v>1055</v>
      </c>
      <c r="AE33409" t="s">
        <v>1043</v>
      </c>
      <c r="AF33409" t="s">
        <v>760</v>
      </c>
    </row>
    <row r="33410" spans="1:32" x14ac:dyDescent="0.35">
      <c r="A33410" t="s">
        <v>27</v>
      </c>
      <c r="B33410" t="s">
        <v>339</v>
      </c>
      <c r="C33410">
        <v>12</v>
      </c>
      <c r="D33410" t="s">
        <v>140</v>
      </c>
      <c r="E33410" t="s">
        <v>240</v>
      </c>
      <c r="F33410" t="s">
        <v>113</v>
      </c>
      <c r="G33410" t="s">
        <v>140</v>
      </c>
      <c r="H33410" t="s">
        <v>140</v>
      </c>
      <c r="I33410" t="s">
        <v>107</v>
      </c>
      <c r="J33410" t="s">
        <v>99</v>
      </c>
      <c r="K33410" t="s">
        <v>1095</v>
      </c>
      <c r="L33410" t="s">
        <v>140</v>
      </c>
      <c r="M33410" t="s">
        <v>140</v>
      </c>
      <c r="N33410" t="s">
        <v>140</v>
      </c>
      <c r="O33410" t="s">
        <v>140</v>
      </c>
      <c r="P33410" t="s">
        <v>140</v>
      </c>
      <c r="Q33410" t="s">
        <v>1023</v>
      </c>
      <c r="R33410" t="s">
        <v>543</v>
      </c>
      <c r="S33410" t="s">
        <v>1095</v>
      </c>
      <c r="T33410" t="s">
        <v>1182</v>
      </c>
      <c r="U33410" t="s">
        <v>95</v>
      </c>
      <c r="V33410" t="s">
        <v>140</v>
      </c>
      <c r="W33410" t="s">
        <v>140</v>
      </c>
      <c r="X33410" t="s">
        <v>140</v>
      </c>
      <c r="Y33410" t="s">
        <v>140</v>
      </c>
      <c r="Z33410" t="s">
        <v>140</v>
      </c>
      <c r="AA33410" t="s">
        <v>140</v>
      </c>
      <c r="AB33410" t="s">
        <v>140</v>
      </c>
      <c r="AC33410" t="s">
        <v>1064</v>
      </c>
      <c r="AD33410" t="s">
        <v>140</v>
      </c>
      <c r="AE33410" t="s">
        <v>140</v>
      </c>
      <c r="AF33410" t="s">
        <v>847</v>
      </c>
    </row>
    <row r="33411" spans="1:32" x14ac:dyDescent="0.35">
      <c r="A33411" t="s">
        <v>28</v>
      </c>
      <c r="B33411" t="s">
        <v>1126</v>
      </c>
      <c r="C33411">
        <v>72</v>
      </c>
      <c r="D33411" t="s">
        <v>1066</v>
      </c>
      <c r="E33411" t="s">
        <v>659</v>
      </c>
      <c r="F33411" t="s">
        <v>140</v>
      </c>
      <c r="G33411" t="s">
        <v>1056</v>
      </c>
      <c r="H33411" t="s">
        <v>140</v>
      </c>
      <c r="I33411" t="s">
        <v>769</v>
      </c>
      <c r="J33411" t="s">
        <v>412</v>
      </c>
      <c r="K33411" t="s">
        <v>59</v>
      </c>
      <c r="L33411" t="s">
        <v>875</v>
      </c>
      <c r="M33411" t="s">
        <v>1007</v>
      </c>
      <c r="N33411" t="s">
        <v>1066</v>
      </c>
      <c r="O33411" t="s">
        <v>973</v>
      </c>
      <c r="P33411" t="s">
        <v>317</v>
      </c>
      <c r="Q33411" t="s">
        <v>517</v>
      </c>
      <c r="R33411" t="s">
        <v>1095</v>
      </c>
      <c r="S33411" t="s">
        <v>317</v>
      </c>
      <c r="T33411" t="s">
        <v>140</v>
      </c>
      <c r="U33411" t="s">
        <v>1066</v>
      </c>
      <c r="V33411" t="s">
        <v>140</v>
      </c>
      <c r="W33411" t="s">
        <v>89</v>
      </c>
      <c r="X33411" t="s">
        <v>1018</v>
      </c>
      <c r="Y33411" t="s">
        <v>1066</v>
      </c>
      <c r="Z33411" t="s">
        <v>140</v>
      </c>
      <c r="AA33411" t="s">
        <v>140</v>
      </c>
      <c r="AB33411" t="s">
        <v>140</v>
      </c>
      <c r="AC33411" t="s">
        <v>129</v>
      </c>
      <c r="AD33411" t="s">
        <v>99</v>
      </c>
      <c r="AE33411" t="s">
        <v>775</v>
      </c>
      <c r="AF33411" t="s">
        <v>862</v>
      </c>
    </row>
    <row r="33412" spans="1:32" x14ac:dyDescent="0.35">
      <c r="A33412" t="s">
        <v>28</v>
      </c>
      <c r="B33412" t="s">
        <v>1127</v>
      </c>
      <c r="C33412">
        <v>125</v>
      </c>
      <c r="D33412" t="s">
        <v>1058</v>
      </c>
      <c r="E33412" t="s">
        <v>513</v>
      </c>
      <c r="F33412" t="s">
        <v>1058</v>
      </c>
      <c r="G33412" t="s">
        <v>977</v>
      </c>
      <c r="H33412" t="s">
        <v>140</v>
      </c>
      <c r="I33412" t="s">
        <v>1067</v>
      </c>
      <c r="J33412" t="s">
        <v>1003</v>
      </c>
      <c r="K33412" t="s">
        <v>785</v>
      </c>
      <c r="L33412" t="s">
        <v>983</v>
      </c>
      <c r="M33412" t="s">
        <v>1060</v>
      </c>
      <c r="N33412" t="s">
        <v>1009</v>
      </c>
      <c r="O33412" t="s">
        <v>837</v>
      </c>
      <c r="P33412" t="s">
        <v>1004</v>
      </c>
      <c r="Q33412" t="s">
        <v>103</v>
      </c>
      <c r="R33412" t="s">
        <v>99</v>
      </c>
      <c r="S33412" t="s">
        <v>405</v>
      </c>
      <c r="T33412" t="s">
        <v>1010</v>
      </c>
      <c r="U33412" t="s">
        <v>1009</v>
      </c>
      <c r="V33412" t="s">
        <v>140</v>
      </c>
      <c r="W33412" t="s">
        <v>971</v>
      </c>
      <c r="X33412" t="s">
        <v>140</v>
      </c>
      <c r="Y33412" t="s">
        <v>140</v>
      </c>
      <c r="Z33412" t="s">
        <v>140</v>
      </c>
      <c r="AA33412" t="s">
        <v>1019</v>
      </c>
      <c r="AB33412" t="s">
        <v>140</v>
      </c>
      <c r="AC33412" t="s">
        <v>942</v>
      </c>
      <c r="AD33412" t="s">
        <v>769</v>
      </c>
      <c r="AE33412" t="s">
        <v>140</v>
      </c>
      <c r="AF33412" t="s">
        <v>373</v>
      </c>
    </row>
    <row r="33413" spans="1:32" x14ac:dyDescent="0.35">
      <c r="A33413" t="s">
        <v>28</v>
      </c>
      <c r="B33413" t="s">
        <v>339</v>
      </c>
      <c r="C33413">
        <v>9</v>
      </c>
      <c r="D33413" t="s">
        <v>140</v>
      </c>
      <c r="E33413" t="s">
        <v>202</v>
      </c>
      <c r="F33413" t="s">
        <v>140</v>
      </c>
      <c r="G33413" t="s">
        <v>716</v>
      </c>
      <c r="H33413" t="s">
        <v>140</v>
      </c>
      <c r="I33413" t="s">
        <v>140</v>
      </c>
      <c r="J33413" t="s">
        <v>140</v>
      </c>
      <c r="K33413" t="s">
        <v>140</v>
      </c>
      <c r="L33413" t="s">
        <v>202</v>
      </c>
      <c r="M33413" t="s">
        <v>140</v>
      </c>
      <c r="N33413" t="s">
        <v>140</v>
      </c>
      <c r="O33413" t="s">
        <v>716</v>
      </c>
      <c r="P33413" t="s">
        <v>716</v>
      </c>
      <c r="Q33413" t="s">
        <v>1095</v>
      </c>
      <c r="R33413" t="s">
        <v>140</v>
      </c>
      <c r="S33413" t="s">
        <v>1095</v>
      </c>
      <c r="T33413" t="s">
        <v>140</v>
      </c>
      <c r="U33413" t="s">
        <v>140</v>
      </c>
      <c r="V33413" t="s">
        <v>140</v>
      </c>
      <c r="W33413" t="s">
        <v>140</v>
      </c>
      <c r="X33413" t="s">
        <v>140</v>
      </c>
      <c r="Y33413" t="s">
        <v>140</v>
      </c>
      <c r="Z33413" t="s">
        <v>140</v>
      </c>
      <c r="AA33413" t="s">
        <v>140</v>
      </c>
      <c r="AB33413" t="s">
        <v>140</v>
      </c>
      <c r="AC33413" t="s">
        <v>140</v>
      </c>
      <c r="AD33413" t="s">
        <v>269</v>
      </c>
      <c r="AE33413" t="s">
        <v>777</v>
      </c>
      <c r="AF33413" t="s">
        <v>449</v>
      </c>
    </row>
    <row r="33414" spans="1:32" x14ac:dyDescent="0.35">
      <c r="A33414" t="s">
        <v>29</v>
      </c>
      <c r="B33414" t="s">
        <v>1126</v>
      </c>
      <c r="C33414">
        <v>96</v>
      </c>
      <c r="D33414" t="s">
        <v>123</v>
      </c>
      <c r="E33414" t="s">
        <v>45</v>
      </c>
      <c r="F33414" t="s">
        <v>950</v>
      </c>
      <c r="G33414" t="s">
        <v>1017</v>
      </c>
      <c r="H33414" t="s">
        <v>140</v>
      </c>
      <c r="I33414" t="s">
        <v>769</v>
      </c>
      <c r="J33414" t="s">
        <v>674</v>
      </c>
      <c r="K33414" t="s">
        <v>623</v>
      </c>
      <c r="L33414" t="s">
        <v>89</v>
      </c>
      <c r="M33414" t="s">
        <v>660</v>
      </c>
      <c r="N33414" t="s">
        <v>1021</v>
      </c>
      <c r="O33414" t="s">
        <v>286</v>
      </c>
      <c r="P33414" t="s">
        <v>1052</v>
      </c>
      <c r="Q33414" t="s">
        <v>340</v>
      </c>
      <c r="R33414" t="s">
        <v>942</v>
      </c>
      <c r="S33414" t="s">
        <v>983</v>
      </c>
      <c r="T33414" t="s">
        <v>939</v>
      </c>
      <c r="U33414" t="s">
        <v>939</v>
      </c>
      <c r="V33414" t="s">
        <v>140</v>
      </c>
      <c r="W33414" t="s">
        <v>458</v>
      </c>
      <c r="X33414" t="s">
        <v>1048</v>
      </c>
      <c r="Y33414" t="s">
        <v>1017</v>
      </c>
      <c r="Z33414" t="s">
        <v>140</v>
      </c>
      <c r="AA33414" t="s">
        <v>140</v>
      </c>
      <c r="AB33414" t="s">
        <v>140</v>
      </c>
      <c r="AC33414" t="s">
        <v>91</v>
      </c>
      <c r="AD33414" t="s">
        <v>939</v>
      </c>
      <c r="AE33414" t="s">
        <v>140</v>
      </c>
      <c r="AF33414" t="s">
        <v>650</v>
      </c>
    </row>
    <row r="33415" spans="1:32" x14ac:dyDescent="0.35">
      <c r="A33415" t="s">
        <v>29</v>
      </c>
      <c r="B33415" t="s">
        <v>1127</v>
      </c>
      <c r="C33415">
        <v>98</v>
      </c>
      <c r="D33415" t="s">
        <v>1012</v>
      </c>
      <c r="E33415" t="s">
        <v>129</v>
      </c>
      <c r="F33415" t="s">
        <v>1054</v>
      </c>
      <c r="G33415" t="s">
        <v>1054</v>
      </c>
      <c r="H33415" t="s">
        <v>140</v>
      </c>
      <c r="I33415" t="s">
        <v>125</v>
      </c>
      <c r="J33415" t="s">
        <v>973</v>
      </c>
      <c r="K33415" t="s">
        <v>93</v>
      </c>
      <c r="L33415" t="s">
        <v>1053</v>
      </c>
      <c r="M33415" t="s">
        <v>140</v>
      </c>
      <c r="N33415" t="s">
        <v>1054</v>
      </c>
      <c r="O33415" t="s">
        <v>1003</v>
      </c>
      <c r="P33415" t="s">
        <v>954</v>
      </c>
      <c r="Q33415" t="s">
        <v>147</v>
      </c>
      <c r="R33415" t="s">
        <v>517</v>
      </c>
      <c r="S33415" t="s">
        <v>973</v>
      </c>
      <c r="T33415" t="s">
        <v>996</v>
      </c>
      <c r="U33415" t="s">
        <v>1013</v>
      </c>
      <c r="V33415" t="s">
        <v>140</v>
      </c>
      <c r="W33415" t="s">
        <v>1012</v>
      </c>
      <c r="X33415" t="s">
        <v>140</v>
      </c>
      <c r="Y33415" t="s">
        <v>140</v>
      </c>
      <c r="Z33415" t="s">
        <v>140</v>
      </c>
      <c r="AA33415" t="s">
        <v>140</v>
      </c>
      <c r="AB33415" t="s">
        <v>140</v>
      </c>
      <c r="AC33415" t="s">
        <v>109</v>
      </c>
      <c r="AD33415" t="s">
        <v>1055</v>
      </c>
      <c r="AE33415" t="s">
        <v>140</v>
      </c>
      <c r="AF33415" t="s">
        <v>248</v>
      </c>
    </row>
    <row r="33416" spans="1:32" x14ac:dyDescent="0.35">
      <c r="A33416" t="s">
        <v>29</v>
      </c>
      <c r="B33416" t="s">
        <v>339</v>
      </c>
      <c r="C33416">
        <v>10</v>
      </c>
      <c r="D33416" t="s">
        <v>140</v>
      </c>
      <c r="E33416" t="s">
        <v>131</v>
      </c>
      <c r="F33416" t="s">
        <v>131</v>
      </c>
      <c r="G33416" t="s">
        <v>140</v>
      </c>
      <c r="H33416" t="s">
        <v>140</v>
      </c>
      <c r="I33416" t="s">
        <v>140</v>
      </c>
      <c r="J33416" t="s">
        <v>140</v>
      </c>
      <c r="K33416" t="s">
        <v>140</v>
      </c>
      <c r="L33416" t="s">
        <v>140</v>
      </c>
      <c r="M33416" t="s">
        <v>140</v>
      </c>
      <c r="N33416" t="s">
        <v>140</v>
      </c>
      <c r="O33416" t="s">
        <v>131</v>
      </c>
      <c r="P33416" t="s">
        <v>140</v>
      </c>
      <c r="Q33416" t="s">
        <v>1049</v>
      </c>
      <c r="R33416" t="s">
        <v>140</v>
      </c>
      <c r="S33416" t="s">
        <v>1049</v>
      </c>
      <c r="T33416" t="s">
        <v>131</v>
      </c>
      <c r="U33416" t="s">
        <v>140</v>
      </c>
      <c r="V33416" t="s">
        <v>140</v>
      </c>
      <c r="W33416" t="s">
        <v>140</v>
      </c>
      <c r="X33416" t="s">
        <v>140</v>
      </c>
      <c r="Y33416" t="s">
        <v>140</v>
      </c>
      <c r="Z33416" t="s">
        <v>140</v>
      </c>
      <c r="AA33416" t="s">
        <v>140</v>
      </c>
      <c r="AB33416" t="s">
        <v>140</v>
      </c>
      <c r="AC33416" t="s">
        <v>131</v>
      </c>
      <c r="AD33416" t="s">
        <v>140</v>
      </c>
      <c r="AE33416" t="s">
        <v>140</v>
      </c>
      <c r="AF33416" t="s">
        <v>288</v>
      </c>
    </row>
    <row r="33417" spans="1:32" x14ac:dyDescent="0.35">
      <c r="A33417" t="s">
        <v>30</v>
      </c>
      <c r="B33417" t="s">
        <v>1126</v>
      </c>
      <c r="C33417">
        <v>76</v>
      </c>
      <c r="D33417" t="s">
        <v>1050</v>
      </c>
      <c r="E33417" t="s">
        <v>741</v>
      </c>
      <c r="F33417" t="s">
        <v>140</v>
      </c>
      <c r="G33417" t="s">
        <v>775</v>
      </c>
      <c r="H33417" t="s">
        <v>140</v>
      </c>
      <c r="I33417" t="s">
        <v>929</v>
      </c>
      <c r="J33417" t="s">
        <v>1095</v>
      </c>
      <c r="K33417" t="s">
        <v>901</v>
      </c>
      <c r="L33417" t="s">
        <v>1018</v>
      </c>
      <c r="M33417" t="s">
        <v>1016</v>
      </c>
      <c r="N33417" t="s">
        <v>1012</v>
      </c>
      <c r="O33417" t="s">
        <v>967</v>
      </c>
      <c r="P33417" t="s">
        <v>103</v>
      </c>
      <c r="Q33417" t="s">
        <v>956</v>
      </c>
      <c r="R33417" t="s">
        <v>785</v>
      </c>
      <c r="S33417" t="s">
        <v>103</v>
      </c>
      <c r="T33417" t="s">
        <v>775</v>
      </c>
      <c r="U33417" t="s">
        <v>1063</v>
      </c>
      <c r="V33417" t="s">
        <v>140</v>
      </c>
      <c r="W33417" t="s">
        <v>140</v>
      </c>
      <c r="X33417" t="s">
        <v>140</v>
      </c>
      <c r="Y33417" t="s">
        <v>1054</v>
      </c>
      <c r="Z33417" t="s">
        <v>1063</v>
      </c>
      <c r="AA33417" t="s">
        <v>140</v>
      </c>
      <c r="AB33417" t="s">
        <v>140</v>
      </c>
      <c r="AC33417" t="s">
        <v>985</v>
      </c>
      <c r="AD33417" t="s">
        <v>515</v>
      </c>
      <c r="AE33417" t="s">
        <v>140</v>
      </c>
      <c r="AF33417" t="s">
        <v>168</v>
      </c>
    </row>
    <row r="33418" spans="1:32" x14ac:dyDescent="0.35">
      <c r="A33418" t="s">
        <v>30</v>
      </c>
      <c r="B33418" t="s">
        <v>1127</v>
      </c>
      <c r="C33418">
        <v>119</v>
      </c>
      <c r="D33418" t="s">
        <v>939</v>
      </c>
      <c r="E33418" t="s">
        <v>1104</v>
      </c>
      <c r="F33418" t="s">
        <v>1066</v>
      </c>
      <c r="G33418" t="s">
        <v>1055</v>
      </c>
      <c r="H33418" t="s">
        <v>1009</v>
      </c>
      <c r="I33418" t="s">
        <v>838</v>
      </c>
      <c r="J33418" t="s">
        <v>501</v>
      </c>
      <c r="K33418" t="s">
        <v>674</v>
      </c>
      <c r="L33418" t="s">
        <v>988</v>
      </c>
      <c r="M33418" t="s">
        <v>140</v>
      </c>
      <c r="N33418" t="s">
        <v>140</v>
      </c>
      <c r="O33418" t="s">
        <v>515</v>
      </c>
      <c r="P33418" t="s">
        <v>140</v>
      </c>
      <c r="Q33418" t="s">
        <v>973</v>
      </c>
      <c r="R33418" t="s">
        <v>1053</v>
      </c>
      <c r="S33418" t="s">
        <v>1098</v>
      </c>
      <c r="T33418" t="s">
        <v>875</v>
      </c>
      <c r="U33418" t="s">
        <v>1098</v>
      </c>
      <c r="V33418" t="s">
        <v>140</v>
      </c>
      <c r="W33418" t="s">
        <v>1043</v>
      </c>
      <c r="X33418" t="s">
        <v>140</v>
      </c>
      <c r="Y33418" t="s">
        <v>1014</v>
      </c>
      <c r="Z33418" t="s">
        <v>1009</v>
      </c>
      <c r="AA33418" t="s">
        <v>140</v>
      </c>
      <c r="AB33418" t="s">
        <v>140</v>
      </c>
      <c r="AC33418" t="s">
        <v>371</v>
      </c>
      <c r="AD33418" t="s">
        <v>903</v>
      </c>
      <c r="AE33418" t="s">
        <v>140</v>
      </c>
      <c r="AF33418" t="s">
        <v>545</v>
      </c>
    </row>
    <row r="33419" spans="1:32" x14ac:dyDescent="0.35">
      <c r="A33419" t="s">
        <v>30</v>
      </c>
      <c r="B33419" t="s">
        <v>339</v>
      </c>
      <c r="C33419">
        <v>6</v>
      </c>
      <c r="D33419" t="s">
        <v>140</v>
      </c>
      <c r="E33419" t="s">
        <v>140</v>
      </c>
      <c r="F33419" t="s">
        <v>140</v>
      </c>
      <c r="G33419" t="s">
        <v>101</v>
      </c>
      <c r="H33419" t="s">
        <v>140</v>
      </c>
      <c r="I33419" t="s">
        <v>39</v>
      </c>
      <c r="J33419" t="s">
        <v>140</v>
      </c>
      <c r="K33419" t="s">
        <v>140</v>
      </c>
      <c r="L33419" t="s">
        <v>140</v>
      </c>
      <c r="M33419" t="s">
        <v>140</v>
      </c>
      <c r="N33419" t="s">
        <v>140</v>
      </c>
      <c r="O33419" t="s">
        <v>140</v>
      </c>
      <c r="P33419" t="s">
        <v>140</v>
      </c>
      <c r="Q33419" t="s">
        <v>140</v>
      </c>
      <c r="R33419" t="s">
        <v>140</v>
      </c>
      <c r="S33419" t="s">
        <v>140</v>
      </c>
      <c r="T33419" t="s">
        <v>140</v>
      </c>
      <c r="U33419" t="s">
        <v>140</v>
      </c>
      <c r="V33419" t="s">
        <v>140</v>
      </c>
      <c r="W33419" t="s">
        <v>140</v>
      </c>
      <c r="X33419" t="s">
        <v>140</v>
      </c>
      <c r="Y33419" t="s">
        <v>140</v>
      </c>
      <c r="Z33419" t="s">
        <v>140</v>
      </c>
      <c r="AA33419" t="s">
        <v>140</v>
      </c>
      <c r="AB33419" t="s">
        <v>140</v>
      </c>
      <c r="AC33419" t="s">
        <v>101</v>
      </c>
      <c r="AD33419" t="s">
        <v>140</v>
      </c>
      <c r="AE33419" t="s">
        <v>140</v>
      </c>
      <c r="AF33419" t="s">
        <v>307</v>
      </c>
    </row>
    <row r="33420" spans="1:32" x14ac:dyDescent="0.35">
      <c r="A33420" t="s">
        <v>31</v>
      </c>
      <c r="B33420" t="s">
        <v>1126</v>
      </c>
      <c r="C33420">
        <v>101</v>
      </c>
      <c r="D33420" t="s">
        <v>1023</v>
      </c>
      <c r="E33420" t="s">
        <v>697</v>
      </c>
      <c r="F33420" t="s">
        <v>140</v>
      </c>
      <c r="G33420" t="s">
        <v>1004</v>
      </c>
      <c r="H33420" t="s">
        <v>140</v>
      </c>
      <c r="I33420" t="s">
        <v>399</v>
      </c>
      <c r="J33420" t="s">
        <v>93</v>
      </c>
      <c r="K33420" t="s">
        <v>603</v>
      </c>
      <c r="L33420" t="s">
        <v>805</v>
      </c>
      <c r="M33420" t="s">
        <v>1066</v>
      </c>
      <c r="N33420" t="s">
        <v>1065</v>
      </c>
      <c r="O33420" t="s">
        <v>1095</v>
      </c>
      <c r="P33420" t="s">
        <v>952</v>
      </c>
      <c r="Q33420" t="s">
        <v>386</v>
      </c>
      <c r="R33420" t="s">
        <v>528</v>
      </c>
      <c r="S33420" t="s">
        <v>142</v>
      </c>
      <c r="T33420" t="s">
        <v>1011</v>
      </c>
      <c r="U33420" t="s">
        <v>1016</v>
      </c>
      <c r="V33420" t="s">
        <v>140</v>
      </c>
      <c r="W33420" t="s">
        <v>574</v>
      </c>
      <c r="X33420" t="s">
        <v>1008</v>
      </c>
      <c r="Y33420" t="s">
        <v>140</v>
      </c>
      <c r="Z33420" t="s">
        <v>140</v>
      </c>
      <c r="AA33420" t="s">
        <v>140</v>
      </c>
      <c r="AB33420" t="s">
        <v>1011</v>
      </c>
      <c r="AC33420" t="s">
        <v>261</v>
      </c>
      <c r="AD33420" t="s">
        <v>1050</v>
      </c>
      <c r="AE33420" t="s">
        <v>1043</v>
      </c>
      <c r="AF33420" t="s">
        <v>113</v>
      </c>
    </row>
    <row r="33421" spans="1:32" x14ac:dyDescent="0.35">
      <c r="A33421" t="s">
        <v>31</v>
      </c>
      <c r="B33421" t="s">
        <v>1127</v>
      </c>
      <c r="C33421">
        <v>99</v>
      </c>
      <c r="D33421" t="s">
        <v>1044</v>
      </c>
      <c r="E33421" t="s">
        <v>568</v>
      </c>
      <c r="F33421" t="s">
        <v>140</v>
      </c>
      <c r="G33421" t="s">
        <v>345</v>
      </c>
      <c r="H33421" t="s">
        <v>949</v>
      </c>
      <c r="I33421" t="s">
        <v>490</v>
      </c>
      <c r="J33421" t="s">
        <v>1065</v>
      </c>
      <c r="K33421" t="s">
        <v>706</v>
      </c>
      <c r="L33421" t="s">
        <v>433</v>
      </c>
      <c r="M33421" t="s">
        <v>1020</v>
      </c>
      <c r="N33421" t="s">
        <v>1051</v>
      </c>
      <c r="O33421" t="s">
        <v>199</v>
      </c>
      <c r="P33421" t="s">
        <v>983</v>
      </c>
      <c r="Q33421" t="s">
        <v>849</v>
      </c>
      <c r="R33421" t="s">
        <v>888</v>
      </c>
      <c r="S33421" t="s">
        <v>746</v>
      </c>
      <c r="T33421" t="s">
        <v>1058</v>
      </c>
      <c r="U33421" t="s">
        <v>1051</v>
      </c>
      <c r="V33421" t="s">
        <v>140</v>
      </c>
      <c r="W33421" t="s">
        <v>869</v>
      </c>
      <c r="X33421" t="s">
        <v>949</v>
      </c>
      <c r="Y33421" t="s">
        <v>949</v>
      </c>
      <c r="Z33421" t="s">
        <v>1016</v>
      </c>
      <c r="AA33421" t="s">
        <v>1016</v>
      </c>
      <c r="AB33421" t="s">
        <v>140</v>
      </c>
      <c r="AC33421" t="s">
        <v>911</v>
      </c>
      <c r="AD33421" t="s">
        <v>939</v>
      </c>
      <c r="AE33421" t="s">
        <v>140</v>
      </c>
      <c r="AF33421" t="s">
        <v>490</v>
      </c>
    </row>
    <row r="33422" spans="1:32" x14ac:dyDescent="0.35">
      <c r="A33422" t="s">
        <v>31</v>
      </c>
      <c r="B33422" t="s">
        <v>339</v>
      </c>
      <c r="C33422">
        <v>6</v>
      </c>
      <c r="D33422" t="s">
        <v>140</v>
      </c>
      <c r="E33422" t="s">
        <v>140</v>
      </c>
      <c r="F33422" t="s">
        <v>140</v>
      </c>
      <c r="G33422" t="s">
        <v>140</v>
      </c>
      <c r="H33422" t="s">
        <v>140</v>
      </c>
      <c r="I33422" t="s">
        <v>1071</v>
      </c>
      <c r="J33422" t="s">
        <v>140</v>
      </c>
      <c r="K33422" t="s">
        <v>140</v>
      </c>
      <c r="L33422" t="s">
        <v>915</v>
      </c>
      <c r="M33422" t="s">
        <v>140</v>
      </c>
      <c r="N33422" t="s">
        <v>140</v>
      </c>
      <c r="O33422" t="s">
        <v>140</v>
      </c>
      <c r="P33422" t="s">
        <v>140</v>
      </c>
      <c r="Q33422" t="s">
        <v>140</v>
      </c>
      <c r="R33422" t="s">
        <v>140</v>
      </c>
      <c r="S33422" t="s">
        <v>782</v>
      </c>
      <c r="T33422" t="s">
        <v>140</v>
      </c>
      <c r="U33422" t="s">
        <v>140</v>
      </c>
      <c r="V33422" t="s">
        <v>140</v>
      </c>
      <c r="W33422" t="s">
        <v>140</v>
      </c>
      <c r="X33422" t="s">
        <v>140</v>
      </c>
      <c r="Y33422" t="s">
        <v>140</v>
      </c>
      <c r="Z33422" t="s">
        <v>140</v>
      </c>
      <c r="AA33422" t="s">
        <v>140</v>
      </c>
      <c r="AB33422" t="s">
        <v>140</v>
      </c>
      <c r="AC33422" t="s">
        <v>856</v>
      </c>
      <c r="AD33422" t="s">
        <v>140</v>
      </c>
      <c r="AE33422" t="s">
        <v>140</v>
      </c>
      <c r="AF33422" t="s">
        <v>1061</v>
      </c>
    </row>
    <row r="33423" spans="1:32" x14ac:dyDescent="0.35">
      <c r="A33423" t="s">
        <v>32</v>
      </c>
      <c r="B33423" t="s">
        <v>1126</v>
      </c>
      <c r="C33423">
        <v>2078</v>
      </c>
      <c r="D33423" t="s">
        <v>1023</v>
      </c>
      <c r="E33423" t="s">
        <v>264</v>
      </c>
      <c r="F33423" t="s">
        <v>1009</v>
      </c>
      <c r="G33423" t="s">
        <v>1052</v>
      </c>
      <c r="H33423" t="s">
        <v>1066</v>
      </c>
      <c r="I33423" t="s">
        <v>107</v>
      </c>
      <c r="J33423" t="s">
        <v>522</v>
      </c>
      <c r="K33423" t="s">
        <v>685</v>
      </c>
      <c r="L33423" t="s">
        <v>123</v>
      </c>
      <c r="M33423" t="s">
        <v>1046</v>
      </c>
      <c r="N33423" t="s">
        <v>1098</v>
      </c>
      <c r="O33423" t="s">
        <v>111</v>
      </c>
      <c r="P33423" t="s">
        <v>1065</v>
      </c>
      <c r="Q33423" t="s">
        <v>756</v>
      </c>
      <c r="R33423" t="s">
        <v>517</v>
      </c>
      <c r="S33423" t="s">
        <v>1104</v>
      </c>
      <c r="T33423" t="s">
        <v>1021</v>
      </c>
      <c r="U33423" t="s">
        <v>1055</v>
      </c>
      <c r="V33423" t="s">
        <v>140</v>
      </c>
      <c r="W33423" t="s">
        <v>875</v>
      </c>
      <c r="X33423" t="s">
        <v>939</v>
      </c>
      <c r="Y33423" t="s">
        <v>1021</v>
      </c>
      <c r="Z33423" t="s">
        <v>1008</v>
      </c>
      <c r="AA33423" t="s">
        <v>1022</v>
      </c>
      <c r="AB33423" t="s">
        <v>140</v>
      </c>
      <c r="AC33423" t="s">
        <v>1059</v>
      </c>
      <c r="AD33423" t="s">
        <v>1070</v>
      </c>
      <c r="AE33423" t="s">
        <v>1009</v>
      </c>
      <c r="AF33423" t="s">
        <v>766</v>
      </c>
    </row>
    <row r="33424" spans="1:32" x14ac:dyDescent="0.35">
      <c r="A33424" t="s">
        <v>32</v>
      </c>
      <c r="B33424" t="s">
        <v>1127</v>
      </c>
      <c r="C33424">
        <v>2629</v>
      </c>
      <c r="D33424" t="s">
        <v>1060</v>
      </c>
      <c r="E33424" t="s">
        <v>741</v>
      </c>
      <c r="F33424" t="s">
        <v>1055</v>
      </c>
      <c r="G33424" t="s">
        <v>869</v>
      </c>
      <c r="H33424" t="s">
        <v>940</v>
      </c>
      <c r="I33424" t="s">
        <v>1053</v>
      </c>
      <c r="J33424" t="s">
        <v>716</v>
      </c>
      <c r="K33424" t="s">
        <v>718</v>
      </c>
      <c r="L33424" t="s">
        <v>1095</v>
      </c>
      <c r="M33424" t="s">
        <v>1054</v>
      </c>
      <c r="N33424" t="s">
        <v>949</v>
      </c>
      <c r="O33424" t="s">
        <v>973</v>
      </c>
      <c r="P33424" t="s">
        <v>1070</v>
      </c>
      <c r="Q33424" t="s">
        <v>87</v>
      </c>
      <c r="R33424" t="s">
        <v>125</v>
      </c>
      <c r="S33424" t="s">
        <v>109</v>
      </c>
      <c r="T33424" t="s">
        <v>1007</v>
      </c>
      <c r="U33424" t="s">
        <v>1021</v>
      </c>
      <c r="V33424" t="s">
        <v>140</v>
      </c>
      <c r="W33424" t="s">
        <v>1048</v>
      </c>
      <c r="X33424" t="s">
        <v>140</v>
      </c>
      <c r="Y33424" t="s">
        <v>1022</v>
      </c>
      <c r="Z33424" t="s">
        <v>1016</v>
      </c>
      <c r="AA33424" t="s">
        <v>1008</v>
      </c>
      <c r="AB33424" t="s">
        <v>1022</v>
      </c>
      <c r="AC33424" t="s">
        <v>716</v>
      </c>
      <c r="AD33424" t="s">
        <v>875</v>
      </c>
      <c r="AE33424" t="s">
        <v>1009</v>
      </c>
      <c r="AF33424" t="s">
        <v>159</v>
      </c>
    </row>
    <row r="33425" spans="1:32" x14ac:dyDescent="0.35">
      <c r="A33425" t="s">
        <v>32</v>
      </c>
      <c r="B33425" t="s">
        <v>339</v>
      </c>
      <c r="C33425">
        <v>201</v>
      </c>
      <c r="D33425" t="s">
        <v>1013</v>
      </c>
      <c r="E33425" t="s">
        <v>422</v>
      </c>
      <c r="F33425" t="s">
        <v>775</v>
      </c>
      <c r="G33425" t="s">
        <v>1073</v>
      </c>
      <c r="H33425" t="s">
        <v>1058</v>
      </c>
      <c r="I33425" t="s">
        <v>99</v>
      </c>
      <c r="J33425" t="s">
        <v>988</v>
      </c>
      <c r="K33425" t="s">
        <v>95</v>
      </c>
      <c r="L33425" t="s">
        <v>1052</v>
      </c>
      <c r="M33425" t="s">
        <v>140</v>
      </c>
      <c r="N33425" t="s">
        <v>1012</v>
      </c>
      <c r="O33425" t="s">
        <v>1007</v>
      </c>
      <c r="P33425" t="s">
        <v>1058</v>
      </c>
      <c r="Q33425" t="s">
        <v>99</v>
      </c>
      <c r="R33425" t="s">
        <v>1070</v>
      </c>
      <c r="S33425" t="s">
        <v>1003</v>
      </c>
      <c r="T33425" t="s">
        <v>1066</v>
      </c>
      <c r="U33425" t="s">
        <v>1013</v>
      </c>
      <c r="V33425" t="s">
        <v>140</v>
      </c>
      <c r="W33425" t="s">
        <v>1063</v>
      </c>
      <c r="X33425" t="s">
        <v>140</v>
      </c>
      <c r="Y33425" t="s">
        <v>140</v>
      </c>
      <c r="Z33425" t="s">
        <v>140</v>
      </c>
      <c r="AA33425" t="s">
        <v>140</v>
      </c>
      <c r="AB33425" t="s">
        <v>140</v>
      </c>
      <c r="AC33425" t="s">
        <v>1062</v>
      </c>
      <c r="AD33425" t="s">
        <v>1045</v>
      </c>
      <c r="AE33425" t="s">
        <v>1066</v>
      </c>
      <c r="AF33425" t="s">
        <v>637</v>
      </c>
    </row>
    <row r="33427" spans="1:32" x14ac:dyDescent="0.35">
      <c r="A33427" t="s">
        <v>2373</v>
      </c>
    </row>
    <row r="33428" spans="1:32" x14ac:dyDescent="0.35">
      <c r="A33428" t="s">
        <v>2</v>
      </c>
      <c r="B33428" t="s">
        <v>1141</v>
      </c>
      <c r="C33428" t="s">
        <v>3</v>
      </c>
      <c r="D33428" t="s">
        <v>2347</v>
      </c>
      <c r="E33428" t="s">
        <v>2348</v>
      </c>
      <c r="F33428" t="s">
        <v>2349</v>
      </c>
      <c r="G33428" t="s">
        <v>2350</v>
      </c>
      <c r="H33428" t="s">
        <v>2351</v>
      </c>
      <c r="I33428" t="s">
        <v>2352</v>
      </c>
      <c r="J33428" t="s">
        <v>2353</v>
      </c>
      <c r="K33428" t="s">
        <v>2354</v>
      </c>
      <c r="L33428" t="s">
        <v>2355</v>
      </c>
      <c r="M33428" t="s">
        <v>2356</v>
      </c>
      <c r="N33428" t="s">
        <v>2357</v>
      </c>
      <c r="O33428" t="s">
        <v>2358</v>
      </c>
      <c r="P33428" t="s">
        <v>2359</v>
      </c>
      <c r="Q33428" t="s">
        <v>2360</v>
      </c>
      <c r="R33428" t="s">
        <v>2361</v>
      </c>
      <c r="S33428" t="s">
        <v>2362</v>
      </c>
      <c r="T33428" t="s">
        <v>2363</v>
      </c>
      <c r="U33428" t="s">
        <v>2364</v>
      </c>
      <c r="V33428" t="s">
        <v>2365</v>
      </c>
      <c r="W33428" t="s">
        <v>2366</v>
      </c>
      <c r="X33428" t="s">
        <v>2367</v>
      </c>
      <c r="Y33428" t="s">
        <v>2368</v>
      </c>
      <c r="Z33428" t="s">
        <v>2369</v>
      </c>
      <c r="AA33428" t="s">
        <v>2370</v>
      </c>
      <c r="AB33428" t="s">
        <v>2371</v>
      </c>
      <c r="AC33428" t="s">
        <v>1032</v>
      </c>
      <c r="AD33428" t="s">
        <v>1042</v>
      </c>
      <c r="AE33428" t="s">
        <v>136</v>
      </c>
      <c r="AF33428" t="s">
        <v>1416</v>
      </c>
    </row>
    <row r="33429" spans="1:32" x14ac:dyDescent="0.35">
      <c r="A33429" t="s">
        <v>8</v>
      </c>
      <c r="B33429" t="s">
        <v>1129</v>
      </c>
      <c r="C33429">
        <v>44</v>
      </c>
      <c r="D33429" t="s">
        <v>140</v>
      </c>
      <c r="E33429" t="s">
        <v>576</v>
      </c>
      <c r="F33429" t="s">
        <v>1021</v>
      </c>
      <c r="G33429" t="s">
        <v>1020</v>
      </c>
      <c r="H33429" t="s">
        <v>812</v>
      </c>
      <c r="I33429" t="s">
        <v>749</v>
      </c>
      <c r="J33429" t="s">
        <v>574</v>
      </c>
      <c r="K33429" t="s">
        <v>762</v>
      </c>
      <c r="L33429" t="s">
        <v>264</v>
      </c>
      <c r="M33429" t="s">
        <v>949</v>
      </c>
      <c r="N33429" t="s">
        <v>1055</v>
      </c>
      <c r="O33429" t="s">
        <v>671</v>
      </c>
      <c r="P33429" t="s">
        <v>961</v>
      </c>
      <c r="Q33429" t="s">
        <v>386</v>
      </c>
      <c r="R33429" t="s">
        <v>574</v>
      </c>
      <c r="S33429" t="s">
        <v>712</v>
      </c>
      <c r="T33429" t="s">
        <v>1043</v>
      </c>
      <c r="U33429" t="s">
        <v>140</v>
      </c>
      <c r="V33429" t="s">
        <v>140</v>
      </c>
      <c r="W33429" t="s">
        <v>1098</v>
      </c>
      <c r="X33429" t="s">
        <v>140</v>
      </c>
      <c r="Y33429" t="s">
        <v>140</v>
      </c>
      <c r="Z33429" t="s">
        <v>140</v>
      </c>
      <c r="AA33429" t="s">
        <v>140</v>
      </c>
      <c r="AB33429" t="s">
        <v>140</v>
      </c>
      <c r="AC33429" t="s">
        <v>1064</v>
      </c>
      <c r="AD33429" t="s">
        <v>140</v>
      </c>
      <c r="AE33429" t="s">
        <v>140</v>
      </c>
      <c r="AF33429" t="s">
        <v>856</v>
      </c>
    </row>
    <row r="33430" spans="1:32" x14ac:dyDescent="0.35">
      <c r="A33430" t="s">
        <v>8</v>
      </c>
      <c r="B33430" t="s">
        <v>1130</v>
      </c>
      <c r="C33430">
        <v>115</v>
      </c>
      <c r="D33430" t="s">
        <v>1057</v>
      </c>
      <c r="E33430" t="s">
        <v>93</v>
      </c>
      <c r="F33430" t="s">
        <v>775</v>
      </c>
      <c r="G33430" t="s">
        <v>1017</v>
      </c>
      <c r="H33430" t="s">
        <v>140</v>
      </c>
      <c r="I33430" t="s">
        <v>412</v>
      </c>
      <c r="J33430" t="s">
        <v>371</v>
      </c>
      <c r="K33430" t="s">
        <v>1087</v>
      </c>
      <c r="L33430" t="s">
        <v>788</v>
      </c>
      <c r="M33430" t="s">
        <v>1013</v>
      </c>
      <c r="N33430" t="s">
        <v>949</v>
      </c>
      <c r="O33430" t="s">
        <v>87</v>
      </c>
      <c r="P33430" t="s">
        <v>515</v>
      </c>
      <c r="Q33430" t="s">
        <v>849</v>
      </c>
      <c r="R33430" t="s">
        <v>999</v>
      </c>
      <c r="S33430" t="s">
        <v>97</v>
      </c>
      <c r="T33430" t="s">
        <v>1013</v>
      </c>
      <c r="U33430" t="s">
        <v>140</v>
      </c>
      <c r="V33430" t="s">
        <v>140</v>
      </c>
      <c r="W33430" t="s">
        <v>1063</v>
      </c>
      <c r="X33430" t="s">
        <v>140</v>
      </c>
      <c r="Y33430" t="s">
        <v>140</v>
      </c>
      <c r="Z33430" t="s">
        <v>140</v>
      </c>
      <c r="AA33430" t="s">
        <v>140</v>
      </c>
      <c r="AB33430" t="s">
        <v>140</v>
      </c>
      <c r="AC33430" t="s">
        <v>123</v>
      </c>
      <c r="AD33430" t="s">
        <v>345</v>
      </c>
      <c r="AE33430" t="s">
        <v>1055</v>
      </c>
      <c r="AF33430" t="s">
        <v>264</v>
      </c>
    </row>
    <row r="33431" spans="1:32" x14ac:dyDescent="0.35">
      <c r="A33431" t="s">
        <v>8</v>
      </c>
      <c r="B33431" t="s">
        <v>1131</v>
      </c>
      <c r="C33431">
        <v>44</v>
      </c>
      <c r="D33431" t="s">
        <v>781</v>
      </c>
      <c r="E33431" t="s">
        <v>320</v>
      </c>
      <c r="F33431" t="s">
        <v>140</v>
      </c>
      <c r="G33431" t="s">
        <v>140</v>
      </c>
      <c r="H33431" t="s">
        <v>1051</v>
      </c>
      <c r="I33431" t="s">
        <v>1154</v>
      </c>
      <c r="J33431" t="s">
        <v>841</v>
      </c>
      <c r="K33431" t="s">
        <v>827</v>
      </c>
      <c r="L33431" t="s">
        <v>103</v>
      </c>
      <c r="M33431" t="s">
        <v>1051</v>
      </c>
      <c r="N33431" t="s">
        <v>140</v>
      </c>
      <c r="O33431" t="s">
        <v>543</v>
      </c>
      <c r="P33431" t="s">
        <v>971</v>
      </c>
      <c r="Q33431" t="s">
        <v>871</v>
      </c>
      <c r="R33431" t="s">
        <v>897</v>
      </c>
      <c r="S33431" t="s">
        <v>113</v>
      </c>
      <c r="T33431" t="s">
        <v>1013</v>
      </c>
      <c r="U33431" t="s">
        <v>140</v>
      </c>
      <c r="V33431" t="s">
        <v>140</v>
      </c>
      <c r="W33431" t="s">
        <v>1051</v>
      </c>
      <c r="X33431" t="s">
        <v>140</v>
      </c>
      <c r="Y33431" t="s">
        <v>140</v>
      </c>
      <c r="Z33431" t="s">
        <v>140</v>
      </c>
      <c r="AA33431" t="s">
        <v>1051</v>
      </c>
      <c r="AB33431" t="s">
        <v>140</v>
      </c>
      <c r="AC33431" t="s">
        <v>1098</v>
      </c>
      <c r="AD33431" t="s">
        <v>1051</v>
      </c>
      <c r="AE33431" t="s">
        <v>140</v>
      </c>
      <c r="AF33431" t="s">
        <v>826</v>
      </c>
    </row>
    <row r="33432" spans="1:32" x14ac:dyDescent="0.35">
      <c r="A33432" t="s">
        <v>9</v>
      </c>
      <c r="B33432" t="s">
        <v>1129</v>
      </c>
      <c r="C33432">
        <v>18</v>
      </c>
      <c r="D33432" t="s">
        <v>140</v>
      </c>
      <c r="E33432" t="s">
        <v>751</v>
      </c>
      <c r="F33432" t="s">
        <v>1052</v>
      </c>
      <c r="G33432" t="s">
        <v>781</v>
      </c>
      <c r="H33432" t="s">
        <v>1052</v>
      </c>
      <c r="I33432" t="s">
        <v>1058</v>
      </c>
      <c r="J33432" t="s">
        <v>639</v>
      </c>
      <c r="K33432" t="s">
        <v>645</v>
      </c>
      <c r="L33432" t="s">
        <v>405</v>
      </c>
      <c r="M33432" t="s">
        <v>140</v>
      </c>
      <c r="N33432" t="s">
        <v>1087</v>
      </c>
      <c r="O33432" t="s">
        <v>1106</v>
      </c>
      <c r="P33432" t="s">
        <v>95</v>
      </c>
      <c r="Q33432" t="s">
        <v>476</v>
      </c>
      <c r="R33432" t="s">
        <v>576</v>
      </c>
      <c r="S33432" t="s">
        <v>140</v>
      </c>
      <c r="T33432" t="s">
        <v>140</v>
      </c>
      <c r="U33432" t="s">
        <v>140</v>
      </c>
      <c r="V33432" t="s">
        <v>140</v>
      </c>
      <c r="W33432" t="s">
        <v>548</v>
      </c>
      <c r="X33432" t="s">
        <v>140</v>
      </c>
      <c r="Y33432" t="s">
        <v>140</v>
      </c>
      <c r="Z33432" t="s">
        <v>140</v>
      </c>
      <c r="AA33432" t="s">
        <v>140</v>
      </c>
      <c r="AB33432" t="s">
        <v>140</v>
      </c>
      <c r="AC33432" t="s">
        <v>1053</v>
      </c>
      <c r="AD33432" t="s">
        <v>140</v>
      </c>
      <c r="AE33432" t="s">
        <v>140</v>
      </c>
      <c r="AF33432" t="s">
        <v>1106</v>
      </c>
    </row>
    <row r="33433" spans="1:32" x14ac:dyDescent="0.35">
      <c r="A33433" t="s">
        <v>9</v>
      </c>
      <c r="B33433" t="s">
        <v>1130</v>
      </c>
      <c r="C33433">
        <v>162</v>
      </c>
      <c r="D33433" t="s">
        <v>1050</v>
      </c>
      <c r="E33433" t="s">
        <v>113</v>
      </c>
      <c r="F33433" t="s">
        <v>1009</v>
      </c>
      <c r="G33433" t="s">
        <v>1055</v>
      </c>
      <c r="H33433" t="s">
        <v>140</v>
      </c>
      <c r="I33433" t="s">
        <v>458</v>
      </c>
      <c r="J33433" t="s">
        <v>95</v>
      </c>
      <c r="K33433" t="s">
        <v>897</v>
      </c>
      <c r="L33433" t="s">
        <v>1057</v>
      </c>
      <c r="M33433" t="s">
        <v>1016</v>
      </c>
      <c r="N33433" t="s">
        <v>939</v>
      </c>
      <c r="O33433" t="s">
        <v>548</v>
      </c>
      <c r="P33433" t="s">
        <v>954</v>
      </c>
      <c r="Q33433" t="s">
        <v>1095</v>
      </c>
      <c r="R33433" t="s">
        <v>788</v>
      </c>
      <c r="S33433" t="s">
        <v>89</v>
      </c>
      <c r="T33433" t="s">
        <v>1043</v>
      </c>
      <c r="U33433" t="s">
        <v>1009</v>
      </c>
      <c r="V33433" t="s">
        <v>140</v>
      </c>
      <c r="W33433" t="s">
        <v>1011</v>
      </c>
      <c r="X33433" t="s">
        <v>140</v>
      </c>
      <c r="Y33433" t="s">
        <v>140</v>
      </c>
      <c r="Z33433" t="s">
        <v>140</v>
      </c>
      <c r="AA33433" t="s">
        <v>140</v>
      </c>
      <c r="AB33433" t="s">
        <v>140</v>
      </c>
      <c r="AC33433" t="s">
        <v>801</v>
      </c>
      <c r="AD33433" t="s">
        <v>405</v>
      </c>
      <c r="AE33433" t="s">
        <v>140</v>
      </c>
      <c r="AF33433" t="s">
        <v>452</v>
      </c>
    </row>
    <row r="33434" spans="1:32" x14ac:dyDescent="0.35">
      <c r="A33434" t="s">
        <v>9</v>
      </c>
      <c r="B33434" t="s">
        <v>1131</v>
      </c>
      <c r="C33434">
        <v>20</v>
      </c>
      <c r="D33434" t="s">
        <v>140</v>
      </c>
      <c r="E33434" t="s">
        <v>113</v>
      </c>
      <c r="F33434" t="s">
        <v>140</v>
      </c>
      <c r="G33434" t="s">
        <v>1072</v>
      </c>
      <c r="H33434" t="s">
        <v>548</v>
      </c>
      <c r="I33434" t="s">
        <v>129</v>
      </c>
      <c r="J33434" t="s">
        <v>869</v>
      </c>
      <c r="K33434" t="s">
        <v>113</v>
      </c>
      <c r="L33434" t="s">
        <v>869</v>
      </c>
      <c r="M33434" t="s">
        <v>140</v>
      </c>
      <c r="N33434" t="s">
        <v>140</v>
      </c>
      <c r="O33434" t="s">
        <v>548</v>
      </c>
      <c r="P33434" t="s">
        <v>140</v>
      </c>
      <c r="Q33434" t="s">
        <v>140</v>
      </c>
      <c r="R33434" t="s">
        <v>869</v>
      </c>
      <c r="S33434" t="s">
        <v>458</v>
      </c>
      <c r="T33434" t="s">
        <v>140</v>
      </c>
      <c r="U33434" t="s">
        <v>140</v>
      </c>
      <c r="V33434" t="s">
        <v>140</v>
      </c>
      <c r="W33434" t="s">
        <v>140</v>
      </c>
      <c r="X33434" t="s">
        <v>140</v>
      </c>
      <c r="Y33434" t="s">
        <v>140</v>
      </c>
      <c r="Z33434" t="s">
        <v>140</v>
      </c>
      <c r="AA33434" t="s">
        <v>140</v>
      </c>
      <c r="AB33434" t="s">
        <v>140</v>
      </c>
      <c r="AC33434" t="s">
        <v>937</v>
      </c>
      <c r="AD33434" t="s">
        <v>954</v>
      </c>
      <c r="AE33434" t="s">
        <v>140</v>
      </c>
      <c r="AF33434" t="s">
        <v>878</v>
      </c>
    </row>
    <row r="33435" spans="1:32" x14ac:dyDescent="0.35">
      <c r="A33435" t="s">
        <v>10</v>
      </c>
      <c r="B33435" t="s">
        <v>1129</v>
      </c>
      <c r="C33435">
        <v>25</v>
      </c>
      <c r="D33435" t="s">
        <v>317</v>
      </c>
      <c r="E33435" t="s">
        <v>645</v>
      </c>
      <c r="F33435" t="s">
        <v>320</v>
      </c>
      <c r="G33435" t="s">
        <v>996</v>
      </c>
      <c r="H33435" t="s">
        <v>443</v>
      </c>
      <c r="I33435" t="s">
        <v>1056</v>
      </c>
      <c r="J33435" t="s">
        <v>113</v>
      </c>
      <c r="K33435" t="s">
        <v>433</v>
      </c>
      <c r="L33435" t="s">
        <v>662</v>
      </c>
      <c r="M33435" t="s">
        <v>1046</v>
      </c>
      <c r="N33435" t="s">
        <v>1070</v>
      </c>
      <c r="O33435" t="s">
        <v>366</v>
      </c>
      <c r="P33435" t="s">
        <v>592</v>
      </c>
      <c r="Q33435" t="s">
        <v>935</v>
      </c>
      <c r="R33435" t="s">
        <v>894</v>
      </c>
      <c r="S33435" t="s">
        <v>389</v>
      </c>
      <c r="T33435" t="s">
        <v>140</v>
      </c>
      <c r="U33435" t="s">
        <v>140</v>
      </c>
      <c r="V33435" t="s">
        <v>140</v>
      </c>
      <c r="W33435" t="s">
        <v>1046</v>
      </c>
      <c r="X33435" t="s">
        <v>140</v>
      </c>
      <c r="Y33435" t="s">
        <v>140</v>
      </c>
      <c r="Z33435" t="s">
        <v>140</v>
      </c>
      <c r="AA33435" t="s">
        <v>140</v>
      </c>
      <c r="AB33435" t="s">
        <v>140</v>
      </c>
      <c r="AC33435" t="s">
        <v>837</v>
      </c>
      <c r="AD33435" t="s">
        <v>939</v>
      </c>
      <c r="AE33435" t="s">
        <v>140</v>
      </c>
      <c r="AF33435" t="s">
        <v>1104</v>
      </c>
    </row>
    <row r="33436" spans="1:32" x14ac:dyDescent="0.35">
      <c r="A33436" t="s">
        <v>10</v>
      </c>
      <c r="B33436" t="s">
        <v>1130</v>
      </c>
      <c r="C33436">
        <v>167</v>
      </c>
      <c r="D33436" t="s">
        <v>1019</v>
      </c>
      <c r="E33436" t="s">
        <v>111</v>
      </c>
      <c r="F33436" t="s">
        <v>140</v>
      </c>
      <c r="G33436" t="s">
        <v>1021</v>
      </c>
      <c r="H33436" t="s">
        <v>1019</v>
      </c>
      <c r="I33436" t="s">
        <v>937</v>
      </c>
      <c r="J33436" t="s">
        <v>1056</v>
      </c>
      <c r="K33436" t="s">
        <v>517</v>
      </c>
      <c r="L33436" t="s">
        <v>1060</v>
      </c>
      <c r="M33436" t="s">
        <v>1066</v>
      </c>
      <c r="N33436" t="s">
        <v>1008</v>
      </c>
      <c r="O33436" t="s">
        <v>875</v>
      </c>
      <c r="P33436" t="s">
        <v>1016</v>
      </c>
      <c r="Q33436" t="s">
        <v>756</v>
      </c>
      <c r="R33436" t="s">
        <v>89</v>
      </c>
      <c r="S33436" t="s">
        <v>971</v>
      </c>
      <c r="T33436" t="s">
        <v>1011</v>
      </c>
      <c r="U33436" t="s">
        <v>1013</v>
      </c>
      <c r="V33436" t="s">
        <v>140</v>
      </c>
      <c r="W33436" t="s">
        <v>1013</v>
      </c>
      <c r="X33436" t="s">
        <v>1011</v>
      </c>
      <c r="Y33436" t="s">
        <v>1063</v>
      </c>
      <c r="Z33436" t="s">
        <v>140</v>
      </c>
      <c r="AA33436" t="s">
        <v>140</v>
      </c>
      <c r="AB33436" t="s">
        <v>140</v>
      </c>
      <c r="AC33436" t="s">
        <v>1044</v>
      </c>
      <c r="AD33436" t="s">
        <v>317</v>
      </c>
      <c r="AE33436" t="s">
        <v>949</v>
      </c>
      <c r="AF33436" t="s">
        <v>342</v>
      </c>
    </row>
    <row r="33437" spans="1:32" x14ac:dyDescent="0.35">
      <c r="A33437" t="s">
        <v>10</v>
      </c>
      <c r="B33437" t="s">
        <v>1131</v>
      </c>
      <c r="C33437">
        <v>14</v>
      </c>
      <c r="D33437" t="s">
        <v>869</v>
      </c>
      <c r="E33437" t="s">
        <v>443</v>
      </c>
      <c r="F33437" t="s">
        <v>140</v>
      </c>
      <c r="G33437" t="s">
        <v>140</v>
      </c>
      <c r="H33437" t="s">
        <v>140</v>
      </c>
      <c r="I33437" t="s">
        <v>140</v>
      </c>
      <c r="J33437" t="s">
        <v>1049</v>
      </c>
      <c r="K33437" t="s">
        <v>716</v>
      </c>
      <c r="L33437" t="s">
        <v>716</v>
      </c>
      <c r="M33437" t="s">
        <v>458</v>
      </c>
      <c r="N33437" t="s">
        <v>869</v>
      </c>
      <c r="O33437" t="s">
        <v>869</v>
      </c>
      <c r="P33437" t="s">
        <v>140</v>
      </c>
      <c r="Q33437" t="s">
        <v>716</v>
      </c>
      <c r="R33437" t="s">
        <v>662</v>
      </c>
      <c r="S33437" t="s">
        <v>140</v>
      </c>
      <c r="T33437" t="s">
        <v>869</v>
      </c>
      <c r="U33437" t="s">
        <v>140</v>
      </c>
      <c r="V33437" t="s">
        <v>140</v>
      </c>
      <c r="W33437" t="s">
        <v>140</v>
      </c>
      <c r="X33437" t="s">
        <v>140</v>
      </c>
      <c r="Y33437" t="s">
        <v>140</v>
      </c>
      <c r="Z33437" t="s">
        <v>140</v>
      </c>
      <c r="AA33437" t="s">
        <v>140</v>
      </c>
      <c r="AB33437" t="s">
        <v>140</v>
      </c>
      <c r="AC33437" t="s">
        <v>140</v>
      </c>
      <c r="AD33437" t="s">
        <v>706</v>
      </c>
      <c r="AE33437" t="s">
        <v>140</v>
      </c>
      <c r="AF33437" t="s">
        <v>864</v>
      </c>
    </row>
    <row r="33438" spans="1:32" x14ac:dyDescent="0.35">
      <c r="A33438" t="s">
        <v>11</v>
      </c>
      <c r="B33438" t="s">
        <v>1129</v>
      </c>
      <c r="C33438">
        <v>22</v>
      </c>
      <c r="D33438" t="s">
        <v>140</v>
      </c>
      <c r="E33438" t="s">
        <v>168</v>
      </c>
      <c r="F33438" t="s">
        <v>140</v>
      </c>
      <c r="G33438" t="s">
        <v>993</v>
      </c>
      <c r="H33438" t="s">
        <v>1057</v>
      </c>
      <c r="I33438" t="s">
        <v>140</v>
      </c>
      <c r="J33438" t="s">
        <v>140</v>
      </c>
      <c r="K33438" t="s">
        <v>752</v>
      </c>
      <c r="L33438" t="s">
        <v>827</v>
      </c>
      <c r="M33438" t="s">
        <v>140</v>
      </c>
      <c r="N33438" t="s">
        <v>99</v>
      </c>
      <c r="O33438" t="s">
        <v>874</v>
      </c>
      <c r="P33438" t="s">
        <v>771</v>
      </c>
      <c r="Q33438" t="s">
        <v>371</v>
      </c>
      <c r="R33438" t="s">
        <v>917</v>
      </c>
      <c r="S33438" t="s">
        <v>824</v>
      </c>
      <c r="T33438" t="s">
        <v>140</v>
      </c>
      <c r="U33438" t="s">
        <v>140</v>
      </c>
      <c r="V33438" t="s">
        <v>140</v>
      </c>
      <c r="W33438" t="s">
        <v>1057</v>
      </c>
      <c r="X33438" t="s">
        <v>664</v>
      </c>
      <c r="Y33438" t="s">
        <v>664</v>
      </c>
      <c r="Z33438" t="s">
        <v>140</v>
      </c>
      <c r="AA33438" t="s">
        <v>140</v>
      </c>
      <c r="AB33438" t="s">
        <v>140</v>
      </c>
      <c r="AC33438" t="s">
        <v>517</v>
      </c>
      <c r="AD33438" t="s">
        <v>1073</v>
      </c>
      <c r="AE33438" t="s">
        <v>140</v>
      </c>
      <c r="AF33438" t="s">
        <v>913</v>
      </c>
    </row>
    <row r="33439" spans="1:32" x14ac:dyDescent="0.35">
      <c r="A33439" t="s">
        <v>11</v>
      </c>
      <c r="B33439" t="s">
        <v>1130</v>
      </c>
      <c r="C33439">
        <v>160</v>
      </c>
      <c r="D33439" t="s">
        <v>1021</v>
      </c>
      <c r="E33439" t="s">
        <v>443</v>
      </c>
      <c r="F33439" t="s">
        <v>1010</v>
      </c>
      <c r="G33439" t="s">
        <v>1058</v>
      </c>
      <c r="H33439" t="s">
        <v>1014</v>
      </c>
      <c r="I33439" t="s">
        <v>115</v>
      </c>
      <c r="J33439" t="s">
        <v>746</v>
      </c>
      <c r="K33439" t="s">
        <v>913</v>
      </c>
      <c r="L33439" t="s">
        <v>996</v>
      </c>
      <c r="M33439" t="s">
        <v>1011</v>
      </c>
      <c r="N33439" t="s">
        <v>1010</v>
      </c>
      <c r="O33439" t="s">
        <v>1003</v>
      </c>
      <c r="P33439" t="s">
        <v>664</v>
      </c>
      <c r="Q33439" t="s">
        <v>614</v>
      </c>
      <c r="R33439" t="s">
        <v>867</v>
      </c>
      <c r="S33439" t="s">
        <v>1067</v>
      </c>
      <c r="T33439" t="s">
        <v>1070</v>
      </c>
      <c r="U33439" t="s">
        <v>1019</v>
      </c>
      <c r="V33439" t="s">
        <v>140</v>
      </c>
      <c r="W33439" t="s">
        <v>1003</v>
      </c>
      <c r="X33439" t="s">
        <v>1014</v>
      </c>
      <c r="Y33439" t="s">
        <v>140</v>
      </c>
      <c r="Z33439" t="s">
        <v>140</v>
      </c>
      <c r="AA33439" t="s">
        <v>140</v>
      </c>
      <c r="AB33439" t="s">
        <v>140</v>
      </c>
      <c r="AC33439" t="s">
        <v>769</v>
      </c>
      <c r="AD33439" t="s">
        <v>1047</v>
      </c>
      <c r="AE33439" t="s">
        <v>1014</v>
      </c>
      <c r="AF33439" t="s">
        <v>797</v>
      </c>
    </row>
    <row r="33440" spans="1:32" x14ac:dyDescent="0.35">
      <c r="A33440" t="s">
        <v>11</v>
      </c>
      <c r="B33440" t="s">
        <v>1131</v>
      </c>
      <c r="C33440">
        <v>24</v>
      </c>
      <c r="D33440" t="s">
        <v>140</v>
      </c>
      <c r="E33440" t="s">
        <v>365</v>
      </c>
      <c r="F33440" t="s">
        <v>140</v>
      </c>
      <c r="G33440" t="s">
        <v>1043</v>
      </c>
      <c r="H33440" t="s">
        <v>140</v>
      </c>
      <c r="I33440" t="s">
        <v>801</v>
      </c>
      <c r="J33440" t="s">
        <v>81</v>
      </c>
      <c r="K33440" t="s">
        <v>598</v>
      </c>
      <c r="L33440" t="s">
        <v>801</v>
      </c>
      <c r="M33440" t="s">
        <v>1064</v>
      </c>
      <c r="N33440" t="s">
        <v>140</v>
      </c>
      <c r="O33440" t="s">
        <v>187</v>
      </c>
      <c r="P33440" t="s">
        <v>140</v>
      </c>
      <c r="Q33440" t="s">
        <v>769</v>
      </c>
      <c r="R33440" t="s">
        <v>788</v>
      </c>
      <c r="S33440" t="s">
        <v>140</v>
      </c>
      <c r="T33440" t="s">
        <v>140</v>
      </c>
      <c r="U33440" t="s">
        <v>140</v>
      </c>
      <c r="V33440" t="s">
        <v>140</v>
      </c>
      <c r="W33440" t="s">
        <v>1066</v>
      </c>
      <c r="X33440" t="s">
        <v>801</v>
      </c>
      <c r="Y33440" t="s">
        <v>140</v>
      </c>
      <c r="Z33440" t="s">
        <v>140</v>
      </c>
      <c r="AA33440" t="s">
        <v>140</v>
      </c>
      <c r="AB33440" t="s">
        <v>140</v>
      </c>
      <c r="AC33440" t="s">
        <v>1043</v>
      </c>
      <c r="AD33440" t="s">
        <v>973</v>
      </c>
      <c r="AE33440" t="s">
        <v>140</v>
      </c>
      <c r="AF33440" t="s">
        <v>440</v>
      </c>
    </row>
    <row r="33441" spans="1:32" x14ac:dyDescent="0.35">
      <c r="A33441" t="s">
        <v>12</v>
      </c>
      <c r="B33441" t="s">
        <v>1129</v>
      </c>
      <c r="C33441">
        <v>77</v>
      </c>
      <c r="D33441" t="s">
        <v>140</v>
      </c>
      <c r="E33441" t="s">
        <v>792</v>
      </c>
      <c r="F33441" t="s">
        <v>140</v>
      </c>
      <c r="G33441" t="s">
        <v>522</v>
      </c>
      <c r="H33441" t="s">
        <v>716</v>
      </c>
      <c r="I33441" t="s">
        <v>1064</v>
      </c>
      <c r="J33441" t="s">
        <v>123</v>
      </c>
      <c r="K33441" t="s">
        <v>1139</v>
      </c>
      <c r="L33441" t="s">
        <v>841</v>
      </c>
      <c r="M33441" t="s">
        <v>1048</v>
      </c>
      <c r="N33441" t="s">
        <v>973</v>
      </c>
      <c r="O33441" t="s">
        <v>741</v>
      </c>
      <c r="P33441" t="s">
        <v>405</v>
      </c>
      <c r="Q33441" t="s">
        <v>1056</v>
      </c>
      <c r="R33441" t="s">
        <v>848</v>
      </c>
      <c r="S33441" t="s">
        <v>718</v>
      </c>
      <c r="T33441" t="s">
        <v>1045</v>
      </c>
      <c r="U33441" t="s">
        <v>1017</v>
      </c>
      <c r="V33441" t="s">
        <v>140</v>
      </c>
      <c r="W33441" t="s">
        <v>949</v>
      </c>
      <c r="X33441" t="s">
        <v>140</v>
      </c>
      <c r="Y33441" t="s">
        <v>140</v>
      </c>
      <c r="Z33441" t="s">
        <v>140</v>
      </c>
      <c r="AA33441" t="s">
        <v>140</v>
      </c>
      <c r="AB33441" t="s">
        <v>1017</v>
      </c>
      <c r="AC33441" t="s">
        <v>1049</v>
      </c>
      <c r="AD33441" t="s">
        <v>1045</v>
      </c>
      <c r="AE33441" t="s">
        <v>1060</v>
      </c>
      <c r="AF33441" t="s">
        <v>718</v>
      </c>
    </row>
    <row r="33442" spans="1:32" x14ac:dyDescent="0.35">
      <c r="A33442" t="s">
        <v>12</v>
      </c>
      <c r="B33442" t="s">
        <v>1130</v>
      </c>
      <c r="C33442">
        <v>87</v>
      </c>
      <c r="D33442" t="s">
        <v>1043</v>
      </c>
      <c r="E33442" t="s">
        <v>119</v>
      </c>
      <c r="F33442" t="s">
        <v>140</v>
      </c>
      <c r="G33442" t="s">
        <v>940</v>
      </c>
      <c r="H33442" t="s">
        <v>140</v>
      </c>
      <c r="I33442" t="s">
        <v>1100</v>
      </c>
      <c r="J33442" t="s">
        <v>1072</v>
      </c>
      <c r="K33442" t="s">
        <v>573</v>
      </c>
      <c r="L33442" t="s">
        <v>755</v>
      </c>
      <c r="M33442" t="s">
        <v>875</v>
      </c>
      <c r="N33442" t="s">
        <v>140</v>
      </c>
      <c r="O33442" t="s">
        <v>999</v>
      </c>
      <c r="P33442" t="s">
        <v>942</v>
      </c>
      <c r="Q33442" t="s">
        <v>511</v>
      </c>
      <c r="R33442" t="s">
        <v>929</v>
      </c>
      <c r="S33442" t="s">
        <v>915</v>
      </c>
      <c r="T33442" t="s">
        <v>140</v>
      </c>
      <c r="U33442" t="s">
        <v>140</v>
      </c>
      <c r="V33442" t="s">
        <v>140</v>
      </c>
      <c r="W33442" t="s">
        <v>929</v>
      </c>
      <c r="X33442" t="s">
        <v>1010</v>
      </c>
      <c r="Y33442" t="s">
        <v>1017</v>
      </c>
      <c r="Z33442" t="s">
        <v>1017</v>
      </c>
      <c r="AA33442" t="s">
        <v>140</v>
      </c>
      <c r="AB33442" t="s">
        <v>140</v>
      </c>
      <c r="AC33442" t="s">
        <v>973</v>
      </c>
      <c r="AD33442" t="s">
        <v>949</v>
      </c>
      <c r="AE33442" t="s">
        <v>1021</v>
      </c>
      <c r="AF33442" t="s">
        <v>460</v>
      </c>
    </row>
    <row r="33443" spans="1:32" x14ac:dyDescent="0.35">
      <c r="A33443" t="s">
        <v>12</v>
      </c>
      <c r="B33443" t="s">
        <v>1131</v>
      </c>
      <c r="C33443">
        <v>45</v>
      </c>
      <c r="D33443" t="s">
        <v>1021</v>
      </c>
      <c r="E33443" t="s">
        <v>323</v>
      </c>
      <c r="F33443" t="s">
        <v>1007</v>
      </c>
      <c r="G33443" t="s">
        <v>1073</v>
      </c>
      <c r="H33443" t="s">
        <v>140</v>
      </c>
      <c r="I33443" t="s">
        <v>1085</v>
      </c>
      <c r="J33443" t="s">
        <v>639</v>
      </c>
      <c r="K33443" t="s">
        <v>975</v>
      </c>
      <c r="L33443" t="s">
        <v>113</v>
      </c>
      <c r="M33443" t="s">
        <v>1073</v>
      </c>
      <c r="N33443" t="s">
        <v>1073</v>
      </c>
      <c r="O33443" t="s">
        <v>462</v>
      </c>
      <c r="P33443" t="s">
        <v>937</v>
      </c>
      <c r="Q33443" t="s">
        <v>919</v>
      </c>
      <c r="R33443" t="s">
        <v>1065</v>
      </c>
      <c r="S33443" t="s">
        <v>917</v>
      </c>
      <c r="T33443" t="s">
        <v>1014</v>
      </c>
      <c r="U33443" t="s">
        <v>574</v>
      </c>
      <c r="V33443" t="s">
        <v>140</v>
      </c>
      <c r="W33443" t="s">
        <v>140</v>
      </c>
      <c r="X33443" t="s">
        <v>1073</v>
      </c>
      <c r="Y33443" t="s">
        <v>140</v>
      </c>
      <c r="Z33443" t="s">
        <v>140</v>
      </c>
      <c r="AA33443" t="s">
        <v>140</v>
      </c>
      <c r="AB33443" t="s">
        <v>140</v>
      </c>
      <c r="AC33443" t="s">
        <v>1003</v>
      </c>
      <c r="AD33443" t="s">
        <v>716</v>
      </c>
      <c r="AE33443" t="s">
        <v>140</v>
      </c>
      <c r="AF33443" t="s">
        <v>237</v>
      </c>
    </row>
    <row r="33444" spans="1:32" x14ac:dyDescent="0.35">
      <c r="A33444" t="s">
        <v>13</v>
      </c>
      <c r="B33444" t="s">
        <v>1129</v>
      </c>
      <c r="C33444">
        <v>31</v>
      </c>
      <c r="D33444" t="s">
        <v>919</v>
      </c>
      <c r="E33444" t="s">
        <v>470</v>
      </c>
      <c r="F33444" t="s">
        <v>140</v>
      </c>
      <c r="G33444" t="s">
        <v>1055</v>
      </c>
      <c r="H33444" t="s">
        <v>971</v>
      </c>
      <c r="I33444" t="s">
        <v>977</v>
      </c>
      <c r="J33444" t="s">
        <v>117</v>
      </c>
      <c r="K33444" t="s">
        <v>822</v>
      </c>
      <c r="L33444" t="s">
        <v>111</v>
      </c>
      <c r="M33444" t="s">
        <v>954</v>
      </c>
      <c r="N33444" t="s">
        <v>140</v>
      </c>
      <c r="O33444" t="s">
        <v>749</v>
      </c>
      <c r="P33444" t="s">
        <v>994</v>
      </c>
      <c r="Q33444" t="s">
        <v>381</v>
      </c>
      <c r="R33444" t="s">
        <v>985</v>
      </c>
      <c r="S33444" t="s">
        <v>720</v>
      </c>
      <c r="T33444" t="s">
        <v>140</v>
      </c>
      <c r="U33444" t="s">
        <v>140</v>
      </c>
      <c r="V33444" t="s">
        <v>140</v>
      </c>
      <c r="W33444" t="s">
        <v>140</v>
      </c>
      <c r="X33444" t="s">
        <v>140</v>
      </c>
      <c r="Y33444" t="s">
        <v>140</v>
      </c>
      <c r="Z33444" t="s">
        <v>140</v>
      </c>
      <c r="AA33444" t="s">
        <v>140</v>
      </c>
      <c r="AB33444" t="s">
        <v>140</v>
      </c>
      <c r="AC33444" t="s">
        <v>147</v>
      </c>
      <c r="AD33444" t="s">
        <v>1003</v>
      </c>
      <c r="AE33444" t="s">
        <v>140</v>
      </c>
      <c r="AF33444" t="s">
        <v>111</v>
      </c>
    </row>
    <row r="33445" spans="1:32" x14ac:dyDescent="0.35">
      <c r="A33445" t="s">
        <v>13</v>
      </c>
      <c r="B33445" t="s">
        <v>1130</v>
      </c>
      <c r="C33445">
        <v>99</v>
      </c>
      <c r="D33445" t="s">
        <v>971</v>
      </c>
      <c r="E33445" t="s">
        <v>289</v>
      </c>
      <c r="F33445" t="s">
        <v>1016</v>
      </c>
      <c r="G33445" t="s">
        <v>1054</v>
      </c>
      <c r="H33445" t="s">
        <v>1011</v>
      </c>
      <c r="I33445" t="s">
        <v>462</v>
      </c>
      <c r="J33445" t="s">
        <v>977</v>
      </c>
      <c r="K33445" t="s">
        <v>781</v>
      </c>
      <c r="L33445" t="s">
        <v>199</v>
      </c>
      <c r="M33445" t="s">
        <v>869</v>
      </c>
      <c r="N33445" t="s">
        <v>1052</v>
      </c>
      <c r="O33445" t="s">
        <v>121</v>
      </c>
      <c r="P33445" t="s">
        <v>443</v>
      </c>
      <c r="Q33445" t="s">
        <v>712</v>
      </c>
      <c r="R33445" t="s">
        <v>1067</v>
      </c>
      <c r="S33445" t="s">
        <v>921</v>
      </c>
      <c r="T33445" t="s">
        <v>1011</v>
      </c>
      <c r="U33445" t="s">
        <v>140</v>
      </c>
      <c r="V33445" t="s">
        <v>140</v>
      </c>
      <c r="W33445" t="s">
        <v>1020</v>
      </c>
      <c r="X33445" t="s">
        <v>140</v>
      </c>
      <c r="Y33445" t="s">
        <v>1016</v>
      </c>
      <c r="Z33445" t="s">
        <v>140</v>
      </c>
      <c r="AA33445" t="s">
        <v>140</v>
      </c>
      <c r="AB33445" t="s">
        <v>140</v>
      </c>
      <c r="AC33445" t="s">
        <v>123</v>
      </c>
      <c r="AD33445" t="s">
        <v>1046</v>
      </c>
      <c r="AE33445" t="s">
        <v>140</v>
      </c>
      <c r="AF33445" t="s">
        <v>421</v>
      </c>
    </row>
    <row r="33446" spans="1:32" x14ac:dyDescent="0.35">
      <c r="A33446" t="s">
        <v>13</v>
      </c>
      <c r="B33446" t="s">
        <v>1131</v>
      </c>
      <c r="C33446">
        <v>76</v>
      </c>
      <c r="D33446" t="s">
        <v>903</v>
      </c>
      <c r="E33446" t="s">
        <v>389</v>
      </c>
      <c r="F33446" t="s">
        <v>1016</v>
      </c>
      <c r="G33446" t="s">
        <v>1073</v>
      </c>
      <c r="H33446" t="s">
        <v>140</v>
      </c>
      <c r="I33446" t="s">
        <v>462</v>
      </c>
      <c r="J33446" t="s">
        <v>646</v>
      </c>
      <c r="K33446" t="s">
        <v>142</v>
      </c>
      <c r="L33446" t="s">
        <v>323</v>
      </c>
      <c r="M33446" t="s">
        <v>1098</v>
      </c>
      <c r="N33446" t="s">
        <v>1011</v>
      </c>
      <c r="O33446" t="s">
        <v>1044</v>
      </c>
      <c r="P33446" t="s">
        <v>1068</v>
      </c>
      <c r="Q33446" t="s">
        <v>67</v>
      </c>
      <c r="R33446" t="s">
        <v>1087</v>
      </c>
      <c r="S33446" t="s">
        <v>422</v>
      </c>
      <c r="T33446" t="s">
        <v>1068</v>
      </c>
      <c r="U33446" t="s">
        <v>1058</v>
      </c>
      <c r="V33446" t="s">
        <v>140</v>
      </c>
      <c r="W33446" t="s">
        <v>1012</v>
      </c>
      <c r="X33446" t="s">
        <v>140</v>
      </c>
      <c r="Y33446" t="s">
        <v>140</v>
      </c>
      <c r="Z33446" t="s">
        <v>140</v>
      </c>
      <c r="AA33446" t="s">
        <v>140</v>
      </c>
      <c r="AB33446" t="s">
        <v>140</v>
      </c>
      <c r="AC33446" t="s">
        <v>1061</v>
      </c>
      <c r="AD33446" t="s">
        <v>1012</v>
      </c>
      <c r="AE33446" t="s">
        <v>1014</v>
      </c>
      <c r="AF33446" t="s">
        <v>781</v>
      </c>
    </row>
    <row r="33447" spans="1:32" x14ac:dyDescent="0.35">
      <c r="A33447" t="s">
        <v>14</v>
      </c>
      <c r="B33447" t="s">
        <v>1129</v>
      </c>
      <c r="C33447">
        <v>48</v>
      </c>
      <c r="D33447" t="s">
        <v>733</v>
      </c>
      <c r="E33447" t="s">
        <v>237</v>
      </c>
      <c r="F33447" t="s">
        <v>1043</v>
      </c>
      <c r="G33447" t="s">
        <v>749</v>
      </c>
      <c r="H33447" t="s">
        <v>125</v>
      </c>
      <c r="I33447" t="s">
        <v>983</v>
      </c>
      <c r="J33447" t="s">
        <v>289</v>
      </c>
      <c r="K33447" t="s">
        <v>618</v>
      </c>
      <c r="L33447" t="s">
        <v>264</v>
      </c>
      <c r="M33447" t="s">
        <v>1046</v>
      </c>
      <c r="N33447" t="s">
        <v>1065</v>
      </c>
      <c r="O33447" t="s">
        <v>668</v>
      </c>
      <c r="P33447" t="s">
        <v>794</v>
      </c>
      <c r="Q33447" t="s">
        <v>1007</v>
      </c>
      <c r="R33447" t="s">
        <v>103</v>
      </c>
      <c r="S33447" t="s">
        <v>681</v>
      </c>
      <c r="T33447" t="s">
        <v>140</v>
      </c>
      <c r="U33447" t="s">
        <v>1043</v>
      </c>
      <c r="V33447" t="s">
        <v>140</v>
      </c>
      <c r="W33447" t="s">
        <v>953</v>
      </c>
      <c r="X33447" t="s">
        <v>801</v>
      </c>
      <c r="Y33447" t="s">
        <v>1043</v>
      </c>
      <c r="Z33447" t="s">
        <v>1046</v>
      </c>
      <c r="AA33447" t="s">
        <v>140</v>
      </c>
      <c r="AB33447" t="s">
        <v>140</v>
      </c>
      <c r="AC33447" t="s">
        <v>458</v>
      </c>
      <c r="AD33447" t="s">
        <v>1043</v>
      </c>
      <c r="AE33447" t="s">
        <v>140</v>
      </c>
      <c r="AF33447" t="s">
        <v>443</v>
      </c>
    </row>
    <row r="33448" spans="1:32" x14ac:dyDescent="0.35">
      <c r="A33448" t="s">
        <v>14</v>
      </c>
      <c r="B33448" t="s">
        <v>1130</v>
      </c>
      <c r="C33448">
        <v>121</v>
      </c>
      <c r="D33448" t="s">
        <v>109</v>
      </c>
      <c r="E33448" t="s">
        <v>451</v>
      </c>
      <c r="F33448" t="s">
        <v>1018</v>
      </c>
      <c r="G33448" t="s">
        <v>1066</v>
      </c>
      <c r="H33448" t="s">
        <v>1064</v>
      </c>
      <c r="I33448" t="s">
        <v>646</v>
      </c>
      <c r="J33448" t="s">
        <v>915</v>
      </c>
      <c r="K33448" t="s">
        <v>476</v>
      </c>
      <c r="L33448" t="s">
        <v>643</v>
      </c>
      <c r="M33448" t="s">
        <v>1004</v>
      </c>
      <c r="N33448" t="s">
        <v>1022</v>
      </c>
      <c r="O33448" t="s">
        <v>111</v>
      </c>
      <c r="P33448" t="s">
        <v>971</v>
      </c>
      <c r="Q33448" t="s">
        <v>1095</v>
      </c>
      <c r="R33448" t="s">
        <v>961</v>
      </c>
      <c r="S33448" t="s">
        <v>592</v>
      </c>
      <c r="T33448" t="s">
        <v>1043</v>
      </c>
      <c r="U33448" t="s">
        <v>1051</v>
      </c>
      <c r="V33448" t="s">
        <v>140</v>
      </c>
      <c r="W33448" t="s">
        <v>1007</v>
      </c>
      <c r="X33448" t="s">
        <v>140</v>
      </c>
      <c r="Y33448" t="s">
        <v>140</v>
      </c>
      <c r="Z33448" t="s">
        <v>140</v>
      </c>
      <c r="AA33448" t="s">
        <v>140</v>
      </c>
      <c r="AB33448" t="s">
        <v>140</v>
      </c>
      <c r="AC33448" t="s">
        <v>99</v>
      </c>
      <c r="AD33448" t="s">
        <v>971</v>
      </c>
      <c r="AE33448" t="s">
        <v>140</v>
      </c>
      <c r="AF33448" t="s">
        <v>460</v>
      </c>
    </row>
    <row r="33449" spans="1:32" x14ac:dyDescent="0.35">
      <c r="A33449" t="s">
        <v>14</v>
      </c>
      <c r="B33449" t="s">
        <v>1131</v>
      </c>
      <c r="C33449">
        <v>32</v>
      </c>
      <c r="D33449" t="s">
        <v>871</v>
      </c>
      <c r="E33449" t="s">
        <v>856</v>
      </c>
      <c r="F33449" t="s">
        <v>140</v>
      </c>
      <c r="G33449" t="s">
        <v>99</v>
      </c>
      <c r="H33449" t="s">
        <v>140</v>
      </c>
      <c r="I33449" t="s">
        <v>113</v>
      </c>
      <c r="J33449" t="s">
        <v>646</v>
      </c>
      <c r="K33449" t="s">
        <v>492</v>
      </c>
      <c r="L33449" t="s">
        <v>788</v>
      </c>
      <c r="M33449" t="s">
        <v>1019</v>
      </c>
      <c r="N33449" t="s">
        <v>140</v>
      </c>
      <c r="O33449" t="s">
        <v>1023</v>
      </c>
      <c r="P33449" t="s">
        <v>973</v>
      </c>
      <c r="Q33449" t="s">
        <v>749</v>
      </c>
      <c r="R33449" t="s">
        <v>87</v>
      </c>
      <c r="S33449" t="s">
        <v>286</v>
      </c>
      <c r="T33449" t="s">
        <v>140</v>
      </c>
      <c r="U33449" t="s">
        <v>140</v>
      </c>
      <c r="V33449" t="s">
        <v>140</v>
      </c>
      <c r="W33449" t="s">
        <v>1064</v>
      </c>
      <c r="X33449" t="s">
        <v>140</v>
      </c>
      <c r="Y33449" t="s">
        <v>140</v>
      </c>
      <c r="Z33449" t="s">
        <v>140</v>
      </c>
      <c r="AA33449" t="s">
        <v>140</v>
      </c>
      <c r="AB33449" t="s">
        <v>140</v>
      </c>
      <c r="AC33449" t="s">
        <v>121</v>
      </c>
      <c r="AD33449" t="s">
        <v>1048</v>
      </c>
      <c r="AE33449" t="s">
        <v>140</v>
      </c>
      <c r="AF33449" t="s">
        <v>827</v>
      </c>
    </row>
    <row r="33450" spans="1:32" x14ac:dyDescent="0.35">
      <c r="A33450" t="s">
        <v>15</v>
      </c>
      <c r="B33450" t="s">
        <v>1129</v>
      </c>
      <c r="C33450">
        <v>44</v>
      </c>
      <c r="D33450" t="s">
        <v>1046</v>
      </c>
      <c r="E33450" t="s">
        <v>816</v>
      </c>
      <c r="F33450" t="s">
        <v>1004</v>
      </c>
      <c r="G33450" t="s">
        <v>646</v>
      </c>
      <c r="H33450" t="s">
        <v>967</v>
      </c>
      <c r="I33450" t="s">
        <v>1095</v>
      </c>
      <c r="J33450" t="s">
        <v>286</v>
      </c>
      <c r="K33450" t="s">
        <v>654</v>
      </c>
      <c r="L33450" t="s">
        <v>59</v>
      </c>
      <c r="M33450" t="s">
        <v>140</v>
      </c>
      <c r="N33450" t="s">
        <v>1072</v>
      </c>
      <c r="O33450" t="s">
        <v>894</v>
      </c>
      <c r="P33450" t="s">
        <v>196</v>
      </c>
      <c r="Q33450" t="s">
        <v>967</v>
      </c>
      <c r="R33450" t="s">
        <v>107</v>
      </c>
      <c r="S33450" t="s">
        <v>187</v>
      </c>
      <c r="T33450" t="s">
        <v>664</v>
      </c>
      <c r="U33450" t="s">
        <v>140</v>
      </c>
      <c r="V33450" t="s">
        <v>140</v>
      </c>
      <c r="W33450" t="s">
        <v>664</v>
      </c>
      <c r="X33450" t="s">
        <v>140</v>
      </c>
      <c r="Y33450" t="s">
        <v>1011</v>
      </c>
      <c r="Z33450" t="s">
        <v>140</v>
      </c>
      <c r="AA33450" t="s">
        <v>140</v>
      </c>
      <c r="AB33450" t="s">
        <v>140</v>
      </c>
      <c r="AC33450" t="s">
        <v>517</v>
      </c>
      <c r="AD33450" t="s">
        <v>1004</v>
      </c>
      <c r="AE33450" t="s">
        <v>140</v>
      </c>
      <c r="AF33450" t="s">
        <v>371</v>
      </c>
    </row>
    <row r="33451" spans="1:32" x14ac:dyDescent="0.35">
      <c r="A33451" t="s">
        <v>15</v>
      </c>
      <c r="B33451" t="s">
        <v>1130</v>
      </c>
      <c r="C33451">
        <v>129</v>
      </c>
      <c r="D33451" t="s">
        <v>1066</v>
      </c>
      <c r="E33451" t="s">
        <v>582</v>
      </c>
      <c r="F33451" t="s">
        <v>1063</v>
      </c>
      <c r="G33451" t="s">
        <v>1048</v>
      </c>
      <c r="H33451" t="s">
        <v>140</v>
      </c>
      <c r="I33451" t="s">
        <v>967</v>
      </c>
      <c r="J33451" t="s">
        <v>105</v>
      </c>
      <c r="K33451" t="s">
        <v>573</v>
      </c>
      <c r="L33451" t="s">
        <v>950</v>
      </c>
      <c r="M33451" t="s">
        <v>1011</v>
      </c>
      <c r="N33451" t="s">
        <v>1063</v>
      </c>
      <c r="O33451" t="s">
        <v>592</v>
      </c>
      <c r="P33451" t="s">
        <v>1062</v>
      </c>
      <c r="Q33451" t="s">
        <v>261</v>
      </c>
      <c r="R33451" t="s">
        <v>1065</v>
      </c>
      <c r="S33451" t="s">
        <v>1053</v>
      </c>
      <c r="T33451" t="s">
        <v>1063</v>
      </c>
      <c r="U33451" t="s">
        <v>140</v>
      </c>
      <c r="V33451" t="s">
        <v>140</v>
      </c>
      <c r="W33451" t="s">
        <v>1070</v>
      </c>
      <c r="X33451" t="s">
        <v>939</v>
      </c>
      <c r="Y33451" t="s">
        <v>1063</v>
      </c>
      <c r="Z33451" t="s">
        <v>140</v>
      </c>
      <c r="AA33451" t="s">
        <v>140</v>
      </c>
      <c r="AB33451" t="s">
        <v>140</v>
      </c>
      <c r="AC33451" t="s">
        <v>515</v>
      </c>
      <c r="AD33451" t="s">
        <v>1043</v>
      </c>
      <c r="AE33451" t="s">
        <v>1010</v>
      </c>
      <c r="AF33451" t="s">
        <v>908</v>
      </c>
    </row>
    <row r="33452" spans="1:32" x14ac:dyDescent="0.35">
      <c r="A33452" t="s">
        <v>15</v>
      </c>
      <c r="B33452" t="s">
        <v>1131</v>
      </c>
      <c r="C33452">
        <v>32</v>
      </c>
      <c r="D33452" t="s">
        <v>140</v>
      </c>
      <c r="E33452" t="s">
        <v>1087</v>
      </c>
      <c r="F33452" t="s">
        <v>140</v>
      </c>
      <c r="G33452" t="s">
        <v>1067</v>
      </c>
      <c r="H33452" t="s">
        <v>140</v>
      </c>
      <c r="I33452" t="s">
        <v>1095</v>
      </c>
      <c r="J33452" t="s">
        <v>1067</v>
      </c>
      <c r="K33452" t="s">
        <v>59</v>
      </c>
      <c r="L33452" t="s">
        <v>985</v>
      </c>
      <c r="M33452" t="s">
        <v>140</v>
      </c>
      <c r="N33452" t="s">
        <v>140</v>
      </c>
      <c r="O33452" t="s">
        <v>991</v>
      </c>
      <c r="P33452" t="s">
        <v>1010</v>
      </c>
      <c r="Q33452" t="s">
        <v>1067</v>
      </c>
      <c r="R33452" t="s">
        <v>192</v>
      </c>
      <c r="S33452" t="s">
        <v>1057</v>
      </c>
      <c r="T33452" t="s">
        <v>91</v>
      </c>
      <c r="U33452" t="s">
        <v>140</v>
      </c>
      <c r="V33452" t="s">
        <v>140</v>
      </c>
      <c r="W33452" t="s">
        <v>140</v>
      </c>
      <c r="X33452" t="s">
        <v>140</v>
      </c>
      <c r="Y33452" t="s">
        <v>140</v>
      </c>
      <c r="Z33452" t="s">
        <v>1051</v>
      </c>
      <c r="AA33452" t="s">
        <v>140</v>
      </c>
      <c r="AB33452" t="s">
        <v>140</v>
      </c>
      <c r="AC33452" t="s">
        <v>140</v>
      </c>
      <c r="AD33452" t="s">
        <v>140</v>
      </c>
      <c r="AE33452" t="s">
        <v>140</v>
      </c>
      <c r="AF33452" t="s">
        <v>81</v>
      </c>
    </row>
    <row r="33453" spans="1:32" x14ac:dyDescent="0.35">
      <c r="A33453" t="s">
        <v>16</v>
      </c>
      <c r="B33453" t="s">
        <v>1129</v>
      </c>
      <c r="C33453">
        <v>13</v>
      </c>
      <c r="D33453" t="s">
        <v>967</v>
      </c>
      <c r="E33453" t="s">
        <v>838</v>
      </c>
      <c r="F33453" t="s">
        <v>140</v>
      </c>
      <c r="G33453" t="s">
        <v>712</v>
      </c>
      <c r="H33453" t="s">
        <v>140</v>
      </c>
      <c r="I33453" t="s">
        <v>756</v>
      </c>
      <c r="J33453" t="s">
        <v>838</v>
      </c>
      <c r="K33453" t="s">
        <v>412</v>
      </c>
      <c r="L33453" t="s">
        <v>117</v>
      </c>
      <c r="M33453" t="s">
        <v>140</v>
      </c>
      <c r="N33453" t="s">
        <v>140</v>
      </c>
      <c r="O33453" t="s">
        <v>838</v>
      </c>
      <c r="P33453" t="s">
        <v>848</v>
      </c>
      <c r="Q33453" t="s">
        <v>140</v>
      </c>
      <c r="R33453" t="s">
        <v>522</v>
      </c>
      <c r="S33453" t="s">
        <v>140</v>
      </c>
      <c r="T33453" t="s">
        <v>140</v>
      </c>
      <c r="U33453" t="s">
        <v>967</v>
      </c>
      <c r="V33453" t="s">
        <v>140</v>
      </c>
      <c r="W33453" t="s">
        <v>140</v>
      </c>
      <c r="X33453" t="s">
        <v>140</v>
      </c>
      <c r="Y33453" t="s">
        <v>140</v>
      </c>
      <c r="Z33453" t="s">
        <v>140</v>
      </c>
      <c r="AA33453" t="s">
        <v>140</v>
      </c>
      <c r="AB33453" t="s">
        <v>140</v>
      </c>
      <c r="AC33453" t="s">
        <v>101</v>
      </c>
      <c r="AD33453" t="s">
        <v>140</v>
      </c>
      <c r="AE33453" t="s">
        <v>140</v>
      </c>
      <c r="AF33453" t="s">
        <v>818</v>
      </c>
    </row>
    <row r="33454" spans="1:32" x14ac:dyDescent="0.35">
      <c r="A33454" t="s">
        <v>16</v>
      </c>
      <c r="B33454" t="s">
        <v>1130</v>
      </c>
      <c r="C33454">
        <v>164</v>
      </c>
      <c r="D33454" t="s">
        <v>1051</v>
      </c>
      <c r="E33454" t="s">
        <v>125</v>
      </c>
      <c r="F33454" t="s">
        <v>1010</v>
      </c>
      <c r="G33454" t="s">
        <v>1058</v>
      </c>
      <c r="H33454" t="s">
        <v>140</v>
      </c>
      <c r="I33454" t="s">
        <v>929</v>
      </c>
      <c r="J33454" t="s">
        <v>95</v>
      </c>
      <c r="K33454" t="s">
        <v>871</v>
      </c>
      <c r="L33454" t="s">
        <v>915</v>
      </c>
      <c r="M33454" t="s">
        <v>939</v>
      </c>
      <c r="N33454" t="s">
        <v>140</v>
      </c>
      <c r="O33454" t="s">
        <v>996</v>
      </c>
      <c r="P33454" t="s">
        <v>1021</v>
      </c>
      <c r="Q33454" t="s">
        <v>371</v>
      </c>
      <c r="R33454" t="s">
        <v>942</v>
      </c>
      <c r="S33454" t="s">
        <v>991</v>
      </c>
      <c r="T33454" t="s">
        <v>1020</v>
      </c>
      <c r="U33454" t="s">
        <v>1020</v>
      </c>
      <c r="V33454" t="s">
        <v>140</v>
      </c>
      <c r="W33454" t="s">
        <v>1073</v>
      </c>
      <c r="X33454" t="s">
        <v>1008</v>
      </c>
      <c r="Y33454" t="s">
        <v>1019</v>
      </c>
      <c r="Z33454" t="s">
        <v>1009</v>
      </c>
      <c r="AA33454" t="s">
        <v>140</v>
      </c>
      <c r="AB33454" t="s">
        <v>140</v>
      </c>
      <c r="AC33454" t="s">
        <v>954</v>
      </c>
      <c r="AD33454" t="s">
        <v>664</v>
      </c>
      <c r="AE33454" t="s">
        <v>140</v>
      </c>
      <c r="AF33454" t="s">
        <v>508</v>
      </c>
    </row>
    <row r="33455" spans="1:32" x14ac:dyDescent="0.35">
      <c r="A33455" t="s">
        <v>16</v>
      </c>
      <c r="B33455" t="s">
        <v>1131</v>
      </c>
      <c r="C33455">
        <v>27</v>
      </c>
      <c r="D33455" t="s">
        <v>929</v>
      </c>
      <c r="E33455" t="s">
        <v>162</v>
      </c>
      <c r="F33455" t="s">
        <v>140</v>
      </c>
      <c r="G33455" t="s">
        <v>140</v>
      </c>
      <c r="H33455" t="s">
        <v>140</v>
      </c>
      <c r="I33455" t="s">
        <v>140</v>
      </c>
      <c r="J33455" t="s">
        <v>1054</v>
      </c>
      <c r="K33455" t="s">
        <v>875</v>
      </c>
      <c r="L33455" t="s">
        <v>973</v>
      </c>
      <c r="M33455" t="s">
        <v>1047</v>
      </c>
      <c r="N33455" t="s">
        <v>140</v>
      </c>
      <c r="O33455" t="s">
        <v>501</v>
      </c>
      <c r="P33455" t="s">
        <v>1047</v>
      </c>
      <c r="Q33455" t="s">
        <v>97</v>
      </c>
      <c r="R33455" t="s">
        <v>1102</v>
      </c>
      <c r="S33455" t="s">
        <v>501</v>
      </c>
      <c r="T33455" t="s">
        <v>971</v>
      </c>
      <c r="U33455" t="s">
        <v>140</v>
      </c>
      <c r="V33455" t="s">
        <v>140</v>
      </c>
      <c r="W33455" t="s">
        <v>140</v>
      </c>
      <c r="X33455" t="s">
        <v>140</v>
      </c>
      <c r="Y33455" t="s">
        <v>140</v>
      </c>
      <c r="Z33455" t="s">
        <v>140</v>
      </c>
      <c r="AA33455" t="s">
        <v>140</v>
      </c>
      <c r="AB33455" t="s">
        <v>140</v>
      </c>
      <c r="AC33455" t="s">
        <v>1076</v>
      </c>
      <c r="AD33455" t="s">
        <v>140</v>
      </c>
      <c r="AE33455" t="s">
        <v>140</v>
      </c>
      <c r="AF33455" t="s">
        <v>1246</v>
      </c>
    </row>
    <row r="33456" spans="1:32" x14ac:dyDescent="0.35">
      <c r="A33456" t="s">
        <v>17</v>
      </c>
      <c r="B33456" t="s">
        <v>1129</v>
      </c>
      <c r="C33456">
        <v>27</v>
      </c>
      <c r="D33456" t="s">
        <v>140</v>
      </c>
      <c r="E33456" t="s">
        <v>428</v>
      </c>
      <c r="F33456" t="s">
        <v>1050</v>
      </c>
      <c r="G33456" t="s">
        <v>1076</v>
      </c>
      <c r="H33456" t="s">
        <v>756</v>
      </c>
      <c r="I33456" t="s">
        <v>1061</v>
      </c>
      <c r="J33456" t="s">
        <v>411</v>
      </c>
      <c r="K33456" t="s">
        <v>543</v>
      </c>
      <c r="L33456" t="s">
        <v>375</v>
      </c>
      <c r="M33456" t="s">
        <v>140</v>
      </c>
      <c r="N33456" t="s">
        <v>838</v>
      </c>
      <c r="O33456" t="s">
        <v>354</v>
      </c>
      <c r="P33456" t="s">
        <v>862</v>
      </c>
      <c r="Q33456" t="s">
        <v>418</v>
      </c>
      <c r="R33456" t="s">
        <v>913</v>
      </c>
      <c r="S33456" t="s">
        <v>140</v>
      </c>
      <c r="T33456" t="s">
        <v>1053</v>
      </c>
      <c r="U33456" t="s">
        <v>1043</v>
      </c>
      <c r="V33456" t="s">
        <v>140</v>
      </c>
      <c r="W33456" t="s">
        <v>1066</v>
      </c>
      <c r="X33456" t="s">
        <v>140</v>
      </c>
      <c r="Y33456" t="s">
        <v>140</v>
      </c>
      <c r="Z33456" t="s">
        <v>140</v>
      </c>
      <c r="AA33456" t="s">
        <v>140</v>
      </c>
      <c r="AB33456" t="s">
        <v>140</v>
      </c>
      <c r="AC33456" t="s">
        <v>967</v>
      </c>
      <c r="AD33456" t="s">
        <v>140</v>
      </c>
      <c r="AE33456" t="s">
        <v>140</v>
      </c>
      <c r="AF33456" t="s">
        <v>718</v>
      </c>
    </row>
    <row r="33457" spans="1:32" x14ac:dyDescent="0.35">
      <c r="A33457" t="s">
        <v>17</v>
      </c>
      <c r="B33457" t="s">
        <v>1130</v>
      </c>
      <c r="C33457">
        <v>161</v>
      </c>
      <c r="D33457" t="s">
        <v>1007</v>
      </c>
      <c r="E33457" t="s">
        <v>115</v>
      </c>
      <c r="F33457" t="s">
        <v>1063</v>
      </c>
      <c r="G33457" t="s">
        <v>1062</v>
      </c>
      <c r="H33457" t="s">
        <v>140</v>
      </c>
      <c r="I33457" t="s">
        <v>109</v>
      </c>
      <c r="J33457" t="s">
        <v>125</v>
      </c>
      <c r="K33457" t="s">
        <v>999</v>
      </c>
      <c r="L33457" t="s">
        <v>664</v>
      </c>
      <c r="M33457" t="s">
        <v>1019</v>
      </c>
      <c r="N33457" t="s">
        <v>1098</v>
      </c>
      <c r="O33457" t="s">
        <v>1004</v>
      </c>
      <c r="P33457" t="s">
        <v>1066</v>
      </c>
      <c r="Q33457" t="s">
        <v>877</v>
      </c>
      <c r="R33457" t="s">
        <v>1045</v>
      </c>
      <c r="S33457" t="s">
        <v>422</v>
      </c>
      <c r="T33457" t="s">
        <v>1063</v>
      </c>
      <c r="U33457" t="s">
        <v>1008</v>
      </c>
      <c r="V33457" t="s">
        <v>140</v>
      </c>
      <c r="W33457" t="s">
        <v>458</v>
      </c>
      <c r="X33457" t="s">
        <v>1010</v>
      </c>
      <c r="Y33457" t="s">
        <v>1012</v>
      </c>
      <c r="Z33457" t="s">
        <v>140</v>
      </c>
      <c r="AA33457" t="s">
        <v>140</v>
      </c>
      <c r="AB33457" t="s">
        <v>140</v>
      </c>
      <c r="AC33457" t="s">
        <v>1059</v>
      </c>
      <c r="AD33457" t="s">
        <v>1061</v>
      </c>
      <c r="AE33457" t="s">
        <v>1066</v>
      </c>
      <c r="AF33457" t="s">
        <v>879</v>
      </c>
    </row>
    <row r="33458" spans="1:32" x14ac:dyDescent="0.35">
      <c r="A33458" t="s">
        <v>17</v>
      </c>
      <c r="B33458" t="s">
        <v>1131</v>
      </c>
      <c r="C33458">
        <v>14</v>
      </c>
      <c r="D33458" t="s">
        <v>140</v>
      </c>
      <c r="E33458" t="s">
        <v>346</v>
      </c>
      <c r="F33458" t="s">
        <v>140</v>
      </c>
      <c r="G33458" t="s">
        <v>140</v>
      </c>
      <c r="H33458" t="s">
        <v>838</v>
      </c>
      <c r="I33458" t="s">
        <v>1047</v>
      </c>
      <c r="J33458" t="s">
        <v>121</v>
      </c>
      <c r="K33458" t="s">
        <v>855</v>
      </c>
      <c r="L33458" t="s">
        <v>921</v>
      </c>
      <c r="M33458" t="s">
        <v>371</v>
      </c>
      <c r="N33458" t="s">
        <v>140</v>
      </c>
      <c r="O33458" t="s">
        <v>489</v>
      </c>
      <c r="P33458" t="s">
        <v>643</v>
      </c>
      <c r="Q33458" t="s">
        <v>592</v>
      </c>
      <c r="R33458" t="s">
        <v>1104</v>
      </c>
      <c r="S33458" t="s">
        <v>140</v>
      </c>
      <c r="T33458" t="s">
        <v>140</v>
      </c>
      <c r="U33458" t="s">
        <v>91</v>
      </c>
      <c r="V33458" t="s">
        <v>140</v>
      </c>
      <c r="W33458" t="s">
        <v>140</v>
      </c>
      <c r="X33458" t="s">
        <v>140</v>
      </c>
      <c r="Y33458" t="s">
        <v>140</v>
      </c>
      <c r="Z33458" t="s">
        <v>140</v>
      </c>
      <c r="AA33458" t="s">
        <v>140</v>
      </c>
      <c r="AB33458" t="s">
        <v>140</v>
      </c>
      <c r="AC33458" t="s">
        <v>140</v>
      </c>
      <c r="AD33458" t="s">
        <v>140</v>
      </c>
      <c r="AE33458" t="s">
        <v>91</v>
      </c>
      <c r="AF33458" t="s">
        <v>947</v>
      </c>
    </row>
    <row r="33459" spans="1:32" x14ac:dyDescent="0.35">
      <c r="A33459" t="s">
        <v>18</v>
      </c>
      <c r="B33459" t="s">
        <v>1129</v>
      </c>
      <c r="C33459">
        <v>23</v>
      </c>
      <c r="D33459" t="s">
        <v>140</v>
      </c>
      <c r="E33459" t="s">
        <v>43</v>
      </c>
      <c r="F33459" t="s">
        <v>123</v>
      </c>
      <c r="G33459" t="s">
        <v>140</v>
      </c>
      <c r="H33459" t="s">
        <v>140</v>
      </c>
      <c r="I33459" t="s">
        <v>1021</v>
      </c>
      <c r="J33459" t="s">
        <v>433</v>
      </c>
      <c r="K33459" t="s">
        <v>627</v>
      </c>
      <c r="L33459" t="s">
        <v>149</v>
      </c>
      <c r="M33459" t="s">
        <v>501</v>
      </c>
      <c r="N33459" t="s">
        <v>950</v>
      </c>
      <c r="O33459" t="s">
        <v>401</v>
      </c>
      <c r="P33459" t="s">
        <v>950</v>
      </c>
      <c r="Q33459" t="s">
        <v>991</v>
      </c>
      <c r="R33459" t="s">
        <v>1000</v>
      </c>
      <c r="S33459" t="s">
        <v>801</v>
      </c>
      <c r="T33459" t="s">
        <v>462</v>
      </c>
      <c r="U33459" t="s">
        <v>140</v>
      </c>
      <c r="V33459" t="s">
        <v>140</v>
      </c>
      <c r="W33459" t="s">
        <v>140</v>
      </c>
      <c r="X33459" t="s">
        <v>140</v>
      </c>
      <c r="Y33459" t="s">
        <v>140</v>
      </c>
      <c r="Z33459" t="s">
        <v>140</v>
      </c>
      <c r="AA33459" t="s">
        <v>140</v>
      </c>
      <c r="AB33459" t="s">
        <v>140</v>
      </c>
      <c r="AC33459" t="s">
        <v>142</v>
      </c>
      <c r="AD33459" t="s">
        <v>140</v>
      </c>
      <c r="AE33459" t="s">
        <v>838</v>
      </c>
      <c r="AF33459" t="s">
        <v>937</v>
      </c>
    </row>
    <row r="33460" spans="1:32" x14ac:dyDescent="0.35">
      <c r="A33460" t="s">
        <v>18</v>
      </c>
      <c r="B33460" t="s">
        <v>1130</v>
      </c>
      <c r="C33460">
        <v>139</v>
      </c>
      <c r="D33460" t="s">
        <v>1055</v>
      </c>
      <c r="E33460" t="s">
        <v>860</v>
      </c>
      <c r="F33460" t="s">
        <v>1012</v>
      </c>
      <c r="G33460" t="s">
        <v>1013</v>
      </c>
      <c r="H33460" t="s">
        <v>140</v>
      </c>
      <c r="I33460" t="s">
        <v>991</v>
      </c>
      <c r="J33460" t="s">
        <v>123</v>
      </c>
      <c r="K33460" t="s">
        <v>340</v>
      </c>
      <c r="L33460" t="s">
        <v>129</v>
      </c>
      <c r="M33460" t="s">
        <v>1023</v>
      </c>
      <c r="N33460" t="s">
        <v>1055</v>
      </c>
      <c r="O33460" t="s">
        <v>89</v>
      </c>
      <c r="P33460" t="s">
        <v>515</v>
      </c>
      <c r="Q33460" t="s">
        <v>848</v>
      </c>
      <c r="R33460" t="s">
        <v>1102</v>
      </c>
      <c r="S33460" t="s">
        <v>1104</v>
      </c>
      <c r="T33460" t="s">
        <v>1055</v>
      </c>
      <c r="U33460" t="s">
        <v>1008</v>
      </c>
      <c r="V33460" t="s">
        <v>140</v>
      </c>
      <c r="W33460" t="s">
        <v>1051</v>
      </c>
      <c r="X33460" t="s">
        <v>1014</v>
      </c>
      <c r="Y33460" t="s">
        <v>1008</v>
      </c>
      <c r="Z33460" t="s">
        <v>140</v>
      </c>
      <c r="AA33460" t="s">
        <v>140</v>
      </c>
      <c r="AB33460" t="s">
        <v>140</v>
      </c>
      <c r="AC33460" t="s">
        <v>643</v>
      </c>
      <c r="AD33460" t="s">
        <v>1047</v>
      </c>
      <c r="AE33460" t="s">
        <v>1019</v>
      </c>
      <c r="AF33460" t="s">
        <v>535</v>
      </c>
    </row>
    <row r="33461" spans="1:32" x14ac:dyDescent="0.35">
      <c r="A33461" t="s">
        <v>18</v>
      </c>
      <c r="B33461" t="s">
        <v>1131</v>
      </c>
      <c r="C33461">
        <v>42</v>
      </c>
      <c r="D33461" t="s">
        <v>140</v>
      </c>
      <c r="E33461" t="s">
        <v>266</v>
      </c>
      <c r="F33461" t="s">
        <v>140</v>
      </c>
      <c r="G33461" t="s">
        <v>1058</v>
      </c>
      <c r="H33461" t="s">
        <v>140</v>
      </c>
      <c r="I33461" t="s">
        <v>1066</v>
      </c>
      <c r="J33461" t="s">
        <v>264</v>
      </c>
      <c r="K33461" t="s">
        <v>650</v>
      </c>
      <c r="L33461" t="s">
        <v>777</v>
      </c>
      <c r="M33461" t="s">
        <v>1009</v>
      </c>
      <c r="N33461" t="s">
        <v>140</v>
      </c>
      <c r="O33461" t="s">
        <v>1007</v>
      </c>
      <c r="P33461" t="s">
        <v>1011</v>
      </c>
      <c r="Q33461" t="s">
        <v>812</v>
      </c>
      <c r="R33461" t="s">
        <v>422</v>
      </c>
      <c r="S33461" t="s">
        <v>716</v>
      </c>
      <c r="T33461" t="s">
        <v>1053</v>
      </c>
      <c r="U33461" t="s">
        <v>875</v>
      </c>
      <c r="V33461" t="s">
        <v>140</v>
      </c>
      <c r="W33461" t="s">
        <v>1098</v>
      </c>
      <c r="X33461" t="s">
        <v>140</v>
      </c>
      <c r="Y33461" t="s">
        <v>140</v>
      </c>
      <c r="Z33461" t="s">
        <v>140</v>
      </c>
      <c r="AA33461" t="s">
        <v>140</v>
      </c>
      <c r="AB33461" t="s">
        <v>140</v>
      </c>
      <c r="AC33461" t="s">
        <v>1053</v>
      </c>
      <c r="AD33461" t="s">
        <v>140</v>
      </c>
      <c r="AE33461" t="s">
        <v>140</v>
      </c>
      <c r="AF33461" t="s">
        <v>350</v>
      </c>
    </row>
    <row r="33462" spans="1:32" x14ac:dyDescent="0.35">
      <c r="A33462" t="s">
        <v>19</v>
      </c>
      <c r="B33462" t="s">
        <v>1129</v>
      </c>
      <c r="C33462">
        <v>11</v>
      </c>
      <c r="D33462" t="s">
        <v>140</v>
      </c>
      <c r="E33462" t="s">
        <v>249</v>
      </c>
      <c r="F33462" t="s">
        <v>140</v>
      </c>
      <c r="G33462" t="s">
        <v>140</v>
      </c>
      <c r="H33462" t="s">
        <v>1061</v>
      </c>
      <c r="I33462" t="s">
        <v>1053</v>
      </c>
      <c r="J33462" t="s">
        <v>140</v>
      </c>
      <c r="K33462" t="s">
        <v>623</v>
      </c>
      <c r="L33462" t="s">
        <v>342</v>
      </c>
      <c r="M33462" t="s">
        <v>140</v>
      </c>
      <c r="N33462" t="s">
        <v>1061</v>
      </c>
      <c r="O33462" t="s">
        <v>95</v>
      </c>
      <c r="P33462" t="s">
        <v>1076</v>
      </c>
      <c r="Q33462" t="s">
        <v>97</v>
      </c>
      <c r="R33462" t="s">
        <v>140</v>
      </c>
      <c r="S33462" t="s">
        <v>604</v>
      </c>
      <c r="T33462" t="s">
        <v>95</v>
      </c>
      <c r="U33462" t="s">
        <v>95</v>
      </c>
      <c r="V33462" t="s">
        <v>140</v>
      </c>
      <c r="W33462" t="s">
        <v>140</v>
      </c>
      <c r="X33462" t="s">
        <v>140</v>
      </c>
      <c r="Y33462" t="s">
        <v>140</v>
      </c>
      <c r="Z33462" t="s">
        <v>140</v>
      </c>
      <c r="AA33462" t="s">
        <v>140</v>
      </c>
      <c r="AB33462" t="s">
        <v>140</v>
      </c>
      <c r="AC33462" t="s">
        <v>762</v>
      </c>
      <c r="AD33462" t="s">
        <v>140</v>
      </c>
      <c r="AE33462" t="s">
        <v>140</v>
      </c>
      <c r="AF33462" t="s">
        <v>718</v>
      </c>
    </row>
    <row r="33463" spans="1:32" x14ac:dyDescent="0.35">
      <c r="A33463" t="s">
        <v>19</v>
      </c>
      <c r="B33463" t="s">
        <v>1130</v>
      </c>
      <c r="C33463">
        <v>153</v>
      </c>
      <c r="D33463" t="s">
        <v>1014</v>
      </c>
      <c r="E33463" t="s">
        <v>293</v>
      </c>
      <c r="F33463" t="s">
        <v>1022</v>
      </c>
      <c r="G33463" t="s">
        <v>1063</v>
      </c>
      <c r="H33463" t="s">
        <v>140</v>
      </c>
      <c r="I33463" t="s">
        <v>105</v>
      </c>
      <c r="J33463" t="s">
        <v>741</v>
      </c>
      <c r="K33463" t="s">
        <v>149</v>
      </c>
      <c r="L33463" t="s">
        <v>123</v>
      </c>
      <c r="M33463" t="s">
        <v>954</v>
      </c>
      <c r="N33463" t="s">
        <v>1013</v>
      </c>
      <c r="O33463" t="s">
        <v>869</v>
      </c>
      <c r="P33463" t="s">
        <v>1063</v>
      </c>
      <c r="Q33463" t="s">
        <v>970</v>
      </c>
      <c r="R33463" t="s">
        <v>107</v>
      </c>
      <c r="S33463" t="s">
        <v>967</v>
      </c>
      <c r="T33463" t="s">
        <v>1016</v>
      </c>
      <c r="U33463" t="s">
        <v>1009</v>
      </c>
      <c r="V33463" t="s">
        <v>140</v>
      </c>
      <c r="W33463" t="s">
        <v>1046</v>
      </c>
      <c r="X33463" t="s">
        <v>1063</v>
      </c>
      <c r="Y33463" t="s">
        <v>140</v>
      </c>
      <c r="Z33463" t="s">
        <v>140</v>
      </c>
      <c r="AA33463" t="s">
        <v>140</v>
      </c>
      <c r="AB33463" t="s">
        <v>140</v>
      </c>
      <c r="AC33463" t="s">
        <v>785</v>
      </c>
      <c r="AD33463" t="s">
        <v>1056</v>
      </c>
      <c r="AE33463" t="s">
        <v>1009</v>
      </c>
      <c r="AF33463" t="s">
        <v>538</v>
      </c>
    </row>
    <row r="33464" spans="1:32" x14ac:dyDescent="0.35">
      <c r="A33464" t="s">
        <v>19</v>
      </c>
      <c r="B33464" t="s">
        <v>1131</v>
      </c>
      <c r="C33464">
        <v>41</v>
      </c>
      <c r="D33464" t="s">
        <v>1021</v>
      </c>
      <c r="E33464" t="s">
        <v>801</v>
      </c>
      <c r="F33464" t="s">
        <v>1018</v>
      </c>
      <c r="G33464" t="s">
        <v>1017</v>
      </c>
      <c r="H33464" t="s">
        <v>140</v>
      </c>
      <c r="I33464" t="s">
        <v>738</v>
      </c>
      <c r="J33464" t="s">
        <v>422</v>
      </c>
      <c r="K33464" t="s">
        <v>746</v>
      </c>
      <c r="L33464" t="s">
        <v>1102</v>
      </c>
      <c r="M33464" t="s">
        <v>140</v>
      </c>
      <c r="N33464" t="s">
        <v>1007</v>
      </c>
      <c r="O33464" t="s">
        <v>1064</v>
      </c>
      <c r="P33464" t="s">
        <v>801</v>
      </c>
      <c r="Q33464" t="s">
        <v>458</v>
      </c>
      <c r="R33464" t="s">
        <v>973</v>
      </c>
      <c r="S33464" t="s">
        <v>1060</v>
      </c>
      <c r="T33464" t="s">
        <v>140</v>
      </c>
      <c r="U33464" t="s">
        <v>140</v>
      </c>
      <c r="V33464" t="s">
        <v>140</v>
      </c>
      <c r="W33464" t="s">
        <v>1070</v>
      </c>
      <c r="X33464" t="s">
        <v>140</v>
      </c>
      <c r="Y33464" t="s">
        <v>140</v>
      </c>
      <c r="Z33464" t="s">
        <v>140</v>
      </c>
      <c r="AA33464" t="s">
        <v>140</v>
      </c>
      <c r="AB33464" t="s">
        <v>140</v>
      </c>
      <c r="AC33464" t="s">
        <v>1043</v>
      </c>
      <c r="AD33464" t="s">
        <v>140</v>
      </c>
      <c r="AE33464" t="s">
        <v>140</v>
      </c>
      <c r="AF33464" t="s">
        <v>395</v>
      </c>
    </row>
    <row r="33465" spans="1:32" x14ac:dyDescent="0.35">
      <c r="A33465" t="s">
        <v>20</v>
      </c>
      <c r="B33465" t="s">
        <v>1129</v>
      </c>
      <c r="C33465">
        <v>32</v>
      </c>
      <c r="D33465" t="s">
        <v>140</v>
      </c>
      <c r="E33465" t="s">
        <v>57</v>
      </c>
      <c r="F33465" t="s">
        <v>140</v>
      </c>
      <c r="G33465" t="s">
        <v>1044</v>
      </c>
      <c r="H33465" t="s">
        <v>140</v>
      </c>
      <c r="I33465" t="s">
        <v>1011</v>
      </c>
      <c r="J33465" t="s">
        <v>967</v>
      </c>
      <c r="K33465" t="s">
        <v>1154</v>
      </c>
      <c r="L33465" t="s">
        <v>1154</v>
      </c>
      <c r="M33465" t="s">
        <v>140</v>
      </c>
      <c r="N33465" t="s">
        <v>1018</v>
      </c>
      <c r="O33465" t="s">
        <v>932</v>
      </c>
      <c r="P33465" t="s">
        <v>269</v>
      </c>
      <c r="Q33465" t="s">
        <v>113</v>
      </c>
      <c r="R33465" t="s">
        <v>269</v>
      </c>
      <c r="S33465" t="s">
        <v>115</v>
      </c>
      <c r="T33465" t="s">
        <v>801</v>
      </c>
      <c r="U33465" t="s">
        <v>1044</v>
      </c>
      <c r="V33465" t="s">
        <v>140</v>
      </c>
      <c r="W33465" t="s">
        <v>1019</v>
      </c>
      <c r="X33465" t="s">
        <v>140</v>
      </c>
      <c r="Y33465" t="s">
        <v>140</v>
      </c>
      <c r="Z33465" t="s">
        <v>140</v>
      </c>
      <c r="AA33465" t="s">
        <v>140</v>
      </c>
      <c r="AB33465" t="s">
        <v>140</v>
      </c>
      <c r="AC33465" t="s">
        <v>47</v>
      </c>
      <c r="AD33465" t="s">
        <v>1012</v>
      </c>
      <c r="AE33465" t="s">
        <v>140</v>
      </c>
      <c r="AF33465" t="s">
        <v>618</v>
      </c>
    </row>
    <row r="33466" spans="1:32" x14ac:dyDescent="0.35">
      <c r="A33466" t="s">
        <v>20</v>
      </c>
      <c r="B33466" t="s">
        <v>1130</v>
      </c>
      <c r="C33466">
        <v>89</v>
      </c>
      <c r="D33466" t="s">
        <v>775</v>
      </c>
      <c r="E33466" t="s">
        <v>595</v>
      </c>
      <c r="F33466" t="s">
        <v>140</v>
      </c>
      <c r="G33466" t="s">
        <v>140</v>
      </c>
      <c r="H33466" t="s">
        <v>140</v>
      </c>
      <c r="I33466" t="s">
        <v>125</v>
      </c>
      <c r="J33466" t="s">
        <v>924</v>
      </c>
      <c r="K33466" t="s">
        <v>261</v>
      </c>
      <c r="L33466" t="s">
        <v>99</v>
      </c>
      <c r="M33466" t="s">
        <v>140</v>
      </c>
      <c r="N33466" t="s">
        <v>1011</v>
      </c>
      <c r="O33466" t="s">
        <v>660</v>
      </c>
      <c r="P33466" t="s">
        <v>1004</v>
      </c>
      <c r="Q33466" t="s">
        <v>125</v>
      </c>
      <c r="R33466" t="s">
        <v>919</v>
      </c>
      <c r="S33466" t="s">
        <v>574</v>
      </c>
      <c r="T33466" t="s">
        <v>1012</v>
      </c>
      <c r="U33466" t="s">
        <v>1051</v>
      </c>
      <c r="V33466" t="s">
        <v>140</v>
      </c>
      <c r="W33466" t="s">
        <v>1062</v>
      </c>
      <c r="X33466" t="s">
        <v>1021</v>
      </c>
      <c r="Y33466" t="s">
        <v>1014</v>
      </c>
      <c r="Z33466" t="s">
        <v>140</v>
      </c>
      <c r="AA33466" t="s">
        <v>140</v>
      </c>
      <c r="AB33466" t="s">
        <v>140</v>
      </c>
      <c r="AC33466" t="s">
        <v>97</v>
      </c>
      <c r="AD33466" t="s">
        <v>1070</v>
      </c>
      <c r="AE33466" t="s">
        <v>1013</v>
      </c>
      <c r="AF33466" t="s">
        <v>863</v>
      </c>
    </row>
    <row r="33467" spans="1:32" x14ac:dyDescent="0.35">
      <c r="A33467" t="s">
        <v>20</v>
      </c>
      <c r="B33467" t="s">
        <v>1131</v>
      </c>
      <c r="C33467">
        <v>84</v>
      </c>
      <c r="D33467" t="s">
        <v>939</v>
      </c>
      <c r="E33467" t="s">
        <v>894</v>
      </c>
      <c r="F33467" t="s">
        <v>775</v>
      </c>
      <c r="G33467" t="s">
        <v>1050</v>
      </c>
      <c r="H33467" t="s">
        <v>869</v>
      </c>
      <c r="I33467" t="s">
        <v>967</v>
      </c>
      <c r="J33467" t="s">
        <v>105</v>
      </c>
      <c r="K33467" t="s">
        <v>867</v>
      </c>
      <c r="L33467" t="s">
        <v>113</v>
      </c>
      <c r="M33467" t="s">
        <v>1046</v>
      </c>
      <c r="N33467" t="s">
        <v>1019</v>
      </c>
      <c r="O33467" t="s">
        <v>501</v>
      </c>
      <c r="P33467" t="s">
        <v>1007</v>
      </c>
      <c r="Q33467" t="s">
        <v>1023</v>
      </c>
      <c r="R33467" t="s">
        <v>718</v>
      </c>
      <c r="S33467" t="s">
        <v>458</v>
      </c>
      <c r="T33467" t="s">
        <v>949</v>
      </c>
      <c r="U33467" t="s">
        <v>1004</v>
      </c>
      <c r="V33467" t="s">
        <v>140</v>
      </c>
      <c r="W33467" t="s">
        <v>664</v>
      </c>
      <c r="X33467" t="s">
        <v>140</v>
      </c>
      <c r="Y33467" t="s">
        <v>140</v>
      </c>
      <c r="Z33467" t="s">
        <v>140</v>
      </c>
      <c r="AA33467" t="s">
        <v>140</v>
      </c>
      <c r="AB33467" t="s">
        <v>140</v>
      </c>
      <c r="AC33467" t="s">
        <v>977</v>
      </c>
      <c r="AD33467" t="s">
        <v>801</v>
      </c>
      <c r="AE33467" t="s">
        <v>869</v>
      </c>
      <c r="AF33467" t="s">
        <v>392</v>
      </c>
    </row>
    <row r="33468" spans="1:32" x14ac:dyDescent="0.35">
      <c r="A33468" t="s">
        <v>21</v>
      </c>
      <c r="B33468" t="s">
        <v>1129</v>
      </c>
      <c r="C33468">
        <v>43</v>
      </c>
      <c r="D33468" t="s">
        <v>837</v>
      </c>
      <c r="E33468" t="s">
        <v>630</v>
      </c>
      <c r="F33468" t="s">
        <v>501</v>
      </c>
      <c r="G33468" t="s">
        <v>837</v>
      </c>
      <c r="H33468" t="s">
        <v>269</v>
      </c>
      <c r="I33468" t="s">
        <v>939</v>
      </c>
      <c r="J33468" t="s">
        <v>706</v>
      </c>
      <c r="K33468" t="s">
        <v>860</v>
      </c>
      <c r="L33468" t="s">
        <v>389</v>
      </c>
      <c r="M33468" t="s">
        <v>140</v>
      </c>
      <c r="N33468" t="s">
        <v>1062</v>
      </c>
      <c r="O33468" t="s">
        <v>706</v>
      </c>
      <c r="P33468" t="s">
        <v>706</v>
      </c>
      <c r="Q33468" t="s">
        <v>939</v>
      </c>
      <c r="R33468" t="s">
        <v>317</v>
      </c>
      <c r="S33468" t="s">
        <v>1062</v>
      </c>
      <c r="T33468" t="s">
        <v>939</v>
      </c>
      <c r="U33468" t="s">
        <v>140</v>
      </c>
      <c r="V33468" t="s">
        <v>140</v>
      </c>
      <c r="W33468" t="s">
        <v>1062</v>
      </c>
      <c r="X33468" t="s">
        <v>939</v>
      </c>
      <c r="Y33468" t="s">
        <v>140</v>
      </c>
      <c r="Z33468" t="s">
        <v>140</v>
      </c>
      <c r="AA33468" t="s">
        <v>140</v>
      </c>
      <c r="AB33468" t="s">
        <v>140</v>
      </c>
      <c r="AC33468" t="s">
        <v>837</v>
      </c>
      <c r="AD33468" t="s">
        <v>501</v>
      </c>
      <c r="AE33468" t="s">
        <v>140</v>
      </c>
      <c r="AF33468" t="s">
        <v>389</v>
      </c>
    </row>
    <row r="33469" spans="1:32" x14ac:dyDescent="0.35">
      <c r="A33469" t="s">
        <v>21</v>
      </c>
      <c r="B33469" t="s">
        <v>1130</v>
      </c>
      <c r="C33469">
        <v>74</v>
      </c>
      <c r="D33469" t="s">
        <v>716</v>
      </c>
      <c r="E33469" t="s">
        <v>119</v>
      </c>
      <c r="F33469" t="s">
        <v>954</v>
      </c>
      <c r="G33469" t="s">
        <v>1045</v>
      </c>
      <c r="H33469" t="s">
        <v>950</v>
      </c>
      <c r="I33469" t="s">
        <v>1045</v>
      </c>
      <c r="J33469" t="s">
        <v>1080</v>
      </c>
      <c r="K33469" t="s">
        <v>412</v>
      </c>
      <c r="L33469" t="s">
        <v>1061</v>
      </c>
      <c r="M33469" t="s">
        <v>1017</v>
      </c>
      <c r="N33469" t="s">
        <v>1017</v>
      </c>
      <c r="O33469" t="s">
        <v>1061</v>
      </c>
      <c r="P33469" t="s">
        <v>1017</v>
      </c>
      <c r="Q33469" t="s">
        <v>1017</v>
      </c>
      <c r="R33469" t="s">
        <v>1045</v>
      </c>
      <c r="S33469" t="s">
        <v>1045</v>
      </c>
      <c r="T33469" t="s">
        <v>140</v>
      </c>
      <c r="U33469" t="s">
        <v>950</v>
      </c>
      <c r="V33469" t="s">
        <v>140</v>
      </c>
      <c r="W33469" t="s">
        <v>954</v>
      </c>
      <c r="X33469" t="s">
        <v>950</v>
      </c>
      <c r="Y33469" t="s">
        <v>954</v>
      </c>
      <c r="Z33469" t="s">
        <v>1017</v>
      </c>
      <c r="AA33469" t="s">
        <v>140</v>
      </c>
      <c r="AB33469" t="s">
        <v>140</v>
      </c>
      <c r="AC33469" t="s">
        <v>443</v>
      </c>
      <c r="AD33469" t="s">
        <v>1045</v>
      </c>
      <c r="AE33469" t="s">
        <v>140</v>
      </c>
      <c r="AF33469" t="s">
        <v>935</v>
      </c>
    </row>
    <row r="33470" spans="1:32" x14ac:dyDescent="0.35">
      <c r="A33470" t="s">
        <v>21</v>
      </c>
      <c r="B33470" t="s">
        <v>1131</v>
      </c>
      <c r="C33470">
        <v>92</v>
      </c>
      <c r="D33470" t="s">
        <v>1019</v>
      </c>
      <c r="E33470" t="s">
        <v>371</v>
      </c>
      <c r="F33470" t="s">
        <v>1019</v>
      </c>
      <c r="G33470" t="s">
        <v>1043</v>
      </c>
      <c r="H33470" t="s">
        <v>1007</v>
      </c>
      <c r="I33470" t="s">
        <v>515</v>
      </c>
      <c r="J33470" t="s">
        <v>706</v>
      </c>
      <c r="K33470" t="s">
        <v>113</v>
      </c>
      <c r="L33470" t="s">
        <v>1007</v>
      </c>
      <c r="M33470" t="s">
        <v>140</v>
      </c>
      <c r="N33470" t="s">
        <v>1019</v>
      </c>
      <c r="O33470" t="s">
        <v>977</v>
      </c>
      <c r="P33470" t="s">
        <v>140</v>
      </c>
      <c r="Q33470" t="s">
        <v>1019</v>
      </c>
      <c r="R33470" t="s">
        <v>515</v>
      </c>
      <c r="S33470" t="s">
        <v>1043</v>
      </c>
      <c r="T33470" t="s">
        <v>1045</v>
      </c>
      <c r="U33470" t="s">
        <v>1007</v>
      </c>
      <c r="V33470" t="s">
        <v>140</v>
      </c>
      <c r="W33470" t="s">
        <v>515</v>
      </c>
      <c r="X33470" t="s">
        <v>140</v>
      </c>
      <c r="Y33470" t="s">
        <v>140</v>
      </c>
      <c r="Z33470" t="s">
        <v>1043</v>
      </c>
      <c r="AA33470" t="s">
        <v>140</v>
      </c>
      <c r="AB33470" t="s">
        <v>140</v>
      </c>
      <c r="AC33470" t="s">
        <v>729</v>
      </c>
      <c r="AD33470" t="s">
        <v>1045</v>
      </c>
      <c r="AE33470" t="s">
        <v>140</v>
      </c>
      <c r="AF33470" t="s">
        <v>390</v>
      </c>
    </row>
    <row r="33471" spans="1:32" x14ac:dyDescent="0.35">
      <c r="A33471" t="s">
        <v>22</v>
      </c>
      <c r="B33471" t="s">
        <v>1129</v>
      </c>
      <c r="C33471">
        <v>23</v>
      </c>
      <c r="D33471" t="s">
        <v>140</v>
      </c>
      <c r="E33471" t="s">
        <v>880</v>
      </c>
      <c r="F33471" t="s">
        <v>929</v>
      </c>
      <c r="G33471" t="s">
        <v>919</v>
      </c>
      <c r="H33471" t="s">
        <v>140</v>
      </c>
      <c r="I33471" t="s">
        <v>140</v>
      </c>
      <c r="J33471" t="s">
        <v>394</v>
      </c>
      <c r="K33471" t="s">
        <v>526</v>
      </c>
      <c r="L33471" t="s">
        <v>564</v>
      </c>
      <c r="M33471" t="s">
        <v>140</v>
      </c>
      <c r="N33471" t="s">
        <v>1011</v>
      </c>
      <c r="O33471" t="s">
        <v>785</v>
      </c>
      <c r="P33471" t="s">
        <v>952</v>
      </c>
      <c r="Q33471" t="s">
        <v>643</v>
      </c>
      <c r="R33471" t="s">
        <v>801</v>
      </c>
      <c r="S33471" t="s">
        <v>1052</v>
      </c>
      <c r="T33471" t="s">
        <v>119</v>
      </c>
      <c r="U33471" t="s">
        <v>140</v>
      </c>
      <c r="V33471" t="s">
        <v>140</v>
      </c>
      <c r="W33471" t="s">
        <v>950</v>
      </c>
      <c r="X33471" t="s">
        <v>140</v>
      </c>
      <c r="Y33471" t="s">
        <v>140</v>
      </c>
      <c r="Z33471" t="s">
        <v>140</v>
      </c>
      <c r="AA33471" t="s">
        <v>140</v>
      </c>
      <c r="AB33471" t="s">
        <v>140</v>
      </c>
      <c r="AC33471" t="s">
        <v>824</v>
      </c>
      <c r="AD33471" t="s">
        <v>527</v>
      </c>
      <c r="AE33471" t="s">
        <v>967</v>
      </c>
      <c r="AF33471" t="s">
        <v>847</v>
      </c>
    </row>
    <row r="33472" spans="1:32" x14ac:dyDescent="0.35">
      <c r="A33472" t="s">
        <v>22</v>
      </c>
      <c r="B33472" t="s">
        <v>1130</v>
      </c>
      <c r="C33472">
        <v>169</v>
      </c>
      <c r="D33472" t="s">
        <v>1011</v>
      </c>
      <c r="E33472" t="s">
        <v>755</v>
      </c>
      <c r="F33472" t="s">
        <v>1013</v>
      </c>
      <c r="G33472" t="s">
        <v>1063</v>
      </c>
      <c r="H33472" t="s">
        <v>140</v>
      </c>
      <c r="I33472" t="s">
        <v>1102</v>
      </c>
      <c r="J33472" t="s">
        <v>785</v>
      </c>
      <c r="K33472" t="s">
        <v>867</v>
      </c>
      <c r="L33472" t="s">
        <v>1021</v>
      </c>
      <c r="M33472" t="s">
        <v>1023</v>
      </c>
      <c r="N33472" t="s">
        <v>140</v>
      </c>
      <c r="O33472" t="s">
        <v>1023</v>
      </c>
      <c r="P33472" t="s">
        <v>1020</v>
      </c>
      <c r="Q33472" t="s">
        <v>592</v>
      </c>
      <c r="R33472" t="s">
        <v>643</v>
      </c>
      <c r="S33472" t="s">
        <v>119</v>
      </c>
      <c r="T33472" t="s">
        <v>1021</v>
      </c>
      <c r="U33472" t="s">
        <v>140</v>
      </c>
      <c r="V33472" t="s">
        <v>140</v>
      </c>
      <c r="W33472" t="s">
        <v>1019</v>
      </c>
      <c r="X33472" t="s">
        <v>140</v>
      </c>
      <c r="Y33472" t="s">
        <v>1008</v>
      </c>
      <c r="Z33472" t="s">
        <v>140</v>
      </c>
      <c r="AA33472" t="s">
        <v>140</v>
      </c>
      <c r="AB33472" t="s">
        <v>140</v>
      </c>
      <c r="AC33472" t="s">
        <v>991</v>
      </c>
      <c r="AD33472" t="s">
        <v>940</v>
      </c>
      <c r="AE33472" t="s">
        <v>775</v>
      </c>
      <c r="AF33472" t="s">
        <v>373</v>
      </c>
    </row>
    <row r="33473" spans="1:32" x14ac:dyDescent="0.35">
      <c r="A33473" t="s">
        <v>22</v>
      </c>
      <c r="B33473" t="s">
        <v>1131</v>
      </c>
      <c r="C33473">
        <v>16</v>
      </c>
      <c r="D33473" t="s">
        <v>140</v>
      </c>
      <c r="E33473" t="s">
        <v>470</v>
      </c>
      <c r="F33473" t="s">
        <v>140</v>
      </c>
      <c r="G33473" t="s">
        <v>1004</v>
      </c>
      <c r="H33473" t="s">
        <v>140</v>
      </c>
      <c r="I33473" t="s">
        <v>1061</v>
      </c>
      <c r="J33473" t="s">
        <v>1083</v>
      </c>
      <c r="K33473" t="s">
        <v>145</v>
      </c>
      <c r="L33473" t="s">
        <v>470</v>
      </c>
      <c r="M33473" t="s">
        <v>140</v>
      </c>
      <c r="N33473" t="s">
        <v>140</v>
      </c>
      <c r="O33473" t="s">
        <v>1004</v>
      </c>
      <c r="P33473" t="s">
        <v>1004</v>
      </c>
      <c r="Q33473" t="s">
        <v>140</v>
      </c>
      <c r="R33473" t="s">
        <v>140</v>
      </c>
      <c r="S33473" t="s">
        <v>140</v>
      </c>
      <c r="T33473" t="s">
        <v>1083</v>
      </c>
      <c r="U33473" t="s">
        <v>1004</v>
      </c>
      <c r="V33473" t="s">
        <v>140</v>
      </c>
      <c r="W33473" t="s">
        <v>317</v>
      </c>
      <c r="X33473" t="s">
        <v>140</v>
      </c>
      <c r="Y33473" t="s">
        <v>140</v>
      </c>
      <c r="Z33473" t="s">
        <v>1004</v>
      </c>
      <c r="AA33473" t="s">
        <v>140</v>
      </c>
      <c r="AB33473" t="s">
        <v>140</v>
      </c>
      <c r="AC33473" t="s">
        <v>109</v>
      </c>
      <c r="AD33473" t="s">
        <v>140</v>
      </c>
      <c r="AE33473" t="s">
        <v>140</v>
      </c>
      <c r="AF33473" t="s">
        <v>584</v>
      </c>
    </row>
    <row r="33474" spans="1:32" x14ac:dyDescent="0.35">
      <c r="A33474" t="s">
        <v>23</v>
      </c>
      <c r="B33474" t="s">
        <v>1129</v>
      </c>
      <c r="C33474">
        <v>41</v>
      </c>
      <c r="D33474" t="s">
        <v>1051</v>
      </c>
      <c r="E33474" t="s">
        <v>710</v>
      </c>
      <c r="F33474" t="s">
        <v>140</v>
      </c>
      <c r="G33474" t="s">
        <v>515</v>
      </c>
      <c r="H33474" t="s">
        <v>996</v>
      </c>
      <c r="I33474" t="s">
        <v>422</v>
      </c>
      <c r="J33474" t="s">
        <v>521</v>
      </c>
      <c r="K33474" t="s">
        <v>782</v>
      </c>
      <c r="L33474" t="s">
        <v>728</v>
      </c>
      <c r="M33474" t="s">
        <v>140</v>
      </c>
      <c r="N33474" t="s">
        <v>1062</v>
      </c>
      <c r="O33474" t="s">
        <v>467</v>
      </c>
      <c r="P33474" t="s">
        <v>921</v>
      </c>
      <c r="Q33474" t="s">
        <v>1064</v>
      </c>
      <c r="R33474" t="s">
        <v>983</v>
      </c>
      <c r="S33474" t="s">
        <v>1139</v>
      </c>
      <c r="T33474" t="s">
        <v>140</v>
      </c>
      <c r="U33474" t="s">
        <v>140</v>
      </c>
      <c r="V33474" t="s">
        <v>140</v>
      </c>
      <c r="W33474" t="s">
        <v>91</v>
      </c>
      <c r="X33474" t="s">
        <v>140</v>
      </c>
      <c r="Y33474" t="s">
        <v>140</v>
      </c>
      <c r="Z33474" t="s">
        <v>140</v>
      </c>
      <c r="AA33474" t="s">
        <v>140</v>
      </c>
      <c r="AB33474" t="s">
        <v>140</v>
      </c>
      <c r="AC33474" t="s">
        <v>769</v>
      </c>
      <c r="AD33474" t="s">
        <v>1011</v>
      </c>
      <c r="AE33474" t="s">
        <v>140</v>
      </c>
      <c r="AF33474" t="s">
        <v>961</v>
      </c>
    </row>
    <row r="33475" spans="1:32" x14ac:dyDescent="0.35">
      <c r="A33475" t="s">
        <v>23</v>
      </c>
      <c r="B33475" t="s">
        <v>1130</v>
      </c>
      <c r="C33475">
        <v>105</v>
      </c>
      <c r="D33475" t="s">
        <v>949</v>
      </c>
      <c r="E33475" t="s">
        <v>489</v>
      </c>
      <c r="F33475" t="s">
        <v>950</v>
      </c>
      <c r="G33475" t="s">
        <v>949</v>
      </c>
      <c r="H33475" t="s">
        <v>140</v>
      </c>
      <c r="I33475" t="s">
        <v>123</v>
      </c>
      <c r="J33475" t="s">
        <v>812</v>
      </c>
      <c r="K33475" t="s">
        <v>794</v>
      </c>
      <c r="L33475" t="s">
        <v>1049</v>
      </c>
      <c r="M33475" t="s">
        <v>1017</v>
      </c>
      <c r="N33475" t="s">
        <v>1008</v>
      </c>
      <c r="O33475" t="s">
        <v>1095</v>
      </c>
      <c r="P33475" t="s">
        <v>1023</v>
      </c>
      <c r="Q33475" t="s">
        <v>93</v>
      </c>
      <c r="R33475" t="s">
        <v>999</v>
      </c>
      <c r="S33475" t="s">
        <v>985</v>
      </c>
      <c r="T33475" t="s">
        <v>1009</v>
      </c>
      <c r="U33475" t="s">
        <v>1043</v>
      </c>
      <c r="V33475" t="s">
        <v>140</v>
      </c>
      <c r="W33475" t="s">
        <v>1011</v>
      </c>
      <c r="X33475" t="s">
        <v>775</v>
      </c>
      <c r="Y33475" t="s">
        <v>140</v>
      </c>
      <c r="Z33475" t="s">
        <v>140</v>
      </c>
      <c r="AA33475" t="s">
        <v>140</v>
      </c>
      <c r="AB33475" t="s">
        <v>140</v>
      </c>
      <c r="AC33475" t="s">
        <v>103</v>
      </c>
      <c r="AD33475" t="s">
        <v>824</v>
      </c>
      <c r="AE33475" t="s">
        <v>140</v>
      </c>
      <c r="AF33475" t="s">
        <v>620</v>
      </c>
    </row>
    <row r="33476" spans="1:32" x14ac:dyDescent="0.35">
      <c r="A33476" t="s">
        <v>23</v>
      </c>
      <c r="B33476" t="s">
        <v>1131</v>
      </c>
      <c r="C33476">
        <v>58</v>
      </c>
      <c r="D33476" t="s">
        <v>1018</v>
      </c>
      <c r="E33476" t="s">
        <v>848</v>
      </c>
      <c r="F33476" t="s">
        <v>140</v>
      </c>
      <c r="G33476" t="s">
        <v>1019</v>
      </c>
      <c r="H33476" t="s">
        <v>140</v>
      </c>
      <c r="I33476" t="s">
        <v>646</v>
      </c>
      <c r="J33476" t="s">
        <v>985</v>
      </c>
      <c r="K33476" t="s">
        <v>433</v>
      </c>
      <c r="L33476" t="s">
        <v>87</v>
      </c>
      <c r="M33476" t="s">
        <v>875</v>
      </c>
      <c r="N33476" t="s">
        <v>140</v>
      </c>
      <c r="O33476" t="s">
        <v>121</v>
      </c>
      <c r="P33476" t="s">
        <v>1057</v>
      </c>
      <c r="Q33476" t="s">
        <v>527</v>
      </c>
      <c r="R33476" t="s">
        <v>1045</v>
      </c>
      <c r="S33476" t="s">
        <v>1095</v>
      </c>
      <c r="T33476" t="s">
        <v>1054</v>
      </c>
      <c r="U33476" t="s">
        <v>875</v>
      </c>
      <c r="V33476" t="s">
        <v>140</v>
      </c>
      <c r="W33476" t="s">
        <v>1046</v>
      </c>
      <c r="X33476" t="s">
        <v>1046</v>
      </c>
      <c r="Y33476" t="s">
        <v>140</v>
      </c>
      <c r="Z33476" t="s">
        <v>140</v>
      </c>
      <c r="AA33476" t="s">
        <v>140</v>
      </c>
      <c r="AB33476" t="s">
        <v>1046</v>
      </c>
      <c r="AC33476" t="s">
        <v>147</v>
      </c>
      <c r="AD33476" t="s">
        <v>592</v>
      </c>
      <c r="AE33476" t="s">
        <v>140</v>
      </c>
      <c r="AF33476" t="s">
        <v>667</v>
      </c>
    </row>
    <row r="33477" spans="1:32" x14ac:dyDescent="0.35">
      <c r="A33477" t="s">
        <v>24</v>
      </c>
      <c r="B33477" t="s">
        <v>1129</v>
      </c>
      <c r="C33477">
        <v>34</v>
      </c>
      <c r="D33477" t="s">
        <v>1004</v>
      </c>
      <c r="E33477" t="s">
        <v>218</v>
      </c>
      <c r="F33477" t="s">
        <v>140</v>
      </c>
      <c r="G33477" t="s">
        <v>97</v>
      </c>
      <c r="H33477" t="s">
        <v>460</v>
      </c>
      <c r="I33477" t="s">
        <v>140</v>
      </c>
      <c r="J33477" t="s">
        <v>788</v>
      </c>
      <c r="K33477" t="s">
        <v>342</v>
      </c>
      <c r="L33477" t="s">
        <v>731</v>
      </c>
      <c r="M33477" t="s">
        <v>140</v>
      </c>
      <c r="N33477" t="s">
        <v>1061</v>
      </c>
      <c r="O33477" t="s">
        <v>518</v>
      </c>
      <c r="P33477" t="s">
        <v>867</v>
      </c>
      <c r="Q33477" t="s">
        <v>140</v>
      </c>
      <c r="R33477" t="s">
        <v>45</v>
      </c>
      <c r="S33477" t="s">
        <v>433</v>
      </c>
      <c r="T33477" t="s">
        <v>113</v>
      </c>
      <c r="U33477" t="s">
        <v>140</v>
      </c>
      <c r="V33477" t="s">
        <v>140</v>
      </c>
      <c r="W33477" t="s">
        <v>1004</v>
      </c>
      <c r="X33477" t="s">
        <v>140</v>
      </c>
      <c r="Y33477" t="s">
        <v>140</v>
      </c>
      <c r="Z33477" t="s">
        <v>140</v>
      </c>
      <c r="AA33477" t="s">
        <v>140</v>
      </c>
      <c r="AB33477" t="s">
        <v>140</v>
      </c>
      <c r="AC33477" t="s">
        <v>1061</v>
      </c>
      <c r="AD33477" t="s">
        <v>1048</v>
      </c>
      <c r="AE33477" t="s">
        <v>140</v>
      </c>
      <c r="AF33477" t="s">
        <v>973</v>
      </c>
    </row>
    <row r="33478" spans="1:32" x14ac:dyDescent="0.35">
      <c r="A33478" t="s">
        <v>24</v>
      </c>
      <c r="B33478" t="s">
        <v>1130</v>
      </c>
      <c r="C33478">
        <v>147</v>
      </c>
      <c r="D33478" t="s">
        <v>1064</v>
      </c>
      <c r="E33478" t="s">
        <v>924</v>
      </c>
      <c r="F33478" t="s">
        <v>140</v>
      </c>
      <c r="G33478" t="s">
        <v>1018</v>
      </c>
      <c r="H33478" t="s">
        <v>140</v>
      </c>
      <c r="I33478" t="s">
        <v>527</v>
      </c>
      <c r="J33478" t="s">
        <v>386</v>
      </c>
      <c r="K33478" t="s">
        <v>543</v>
      </c>
      <c r="L33478" t="s">
        <v>1004</v>
      </c>
      <c r="M33478" t="s">
        <v>1098</v>
      </c>
      <c r="N33478" t="s">
        <v>140</v>
      </c>
      <c r="O33478" t="s">
        <v>1047</v>
      </c>
      <c r="P33478" t="s">
        <v>1017</v>
      </c>
      <c r="Q33478" t="s">
        <v>1095</v>
      </c>
      <c r="R33478" t="s">
        <v>983</v>
      </c>
      <c r="S33478" t="s">
        <v>1056</v>
      </c>
      <c r="T33478" t="s">
        <v>1043</v>
      </c>
      <c r="U33478" t="s">
        <v>1066</v>
      </c>
      <c r="V33478" t="s">
        <v>140</v>
      </c>
      <c r="W33478" t="s">
        <v>1064</v>
      </c>
      <c r="X33478" t="s">
        <v>954</v>
      </c>
      <c r="Y33478" t="s">
        <v>1017</v>
      </c>
      <c r="Z33478" t="s">
        <v>140</v>
      </c>
      <c r="AA33478" t="s">
        <v>1012</v>
      </c>
      <c r="AB33478" t="s">
        <v>140</v>
      </c>
      <c r="AC33478" t="s">
        <v>1049</v>
      </c>
      <c r="AD33478" t="s">
        <v>824</v>
      </c>
      <c r="AE33478" t="s">
        <v>1012</v>
      </c>
      <c r="AF33478" t="s">
        <v>358</v>
      </c>
    </row>
    <row r="33479" spans="1:32" x14ac:dyDescent="0.35">
      <c r="A33479" t="s">
        <v>24</v>
      </c>
      <c r="B33479" t="s">
        <v>1131</v>
      </c>
      <c r="C33479">
        <v>26</v>
      </c>
      <c r="D33479" t="s">
        <v>140</v>
      </c>
      <c r="E33479" t="s">
        <v>838</v>
      </c>
      <c r="F33479" t="s">
        <v>140</v>
      </c>
      <c r="G33479" t="s">
        <v>983</v>
      </c>
      <c r="H33479" t="s">
        <v>996</v>
      </c>
      <c r="I33479" t="s">
        <v>940</v>
      </c>
      <c r="J33479" t="s">
        <v>993</v>
      </c>
      <c r="K33479" t="s">
        <v>91</v>
      </c>
      <c r="L33479" t="s">
        <v>1011</v>
      </c>
      <c r="M33479" t="s">
        <v>140</v>
      </c>
      <c r="N33479" t="s">
        <v>140</v>
      </c>
      <c r="O33479" t="s">
        <v>643</v>
      </c>
      <c r="P33479" t="s">
        <v>1009</v>
      </c>
      <c r="Q33479" t="s">
        <v>140</v>
      </c>
      <c r="R33479" t="s">
        <v>140</v>
      </c>
      <c r="S33479" t="s">
        <v>996</v>
      </c>
      <c r="T33479" t="s">
        <v>996</v>
      </c>
      <c r="U33479" t="s">
        <v>140</v>
      </c>
      <c r="V33479" t="s">
        <v>140</v>
      </c>
      <c r="W33479" t="s">
        <v>1055</v>
      </c>
      <c r="X33479" t="s">
        <v>140</v>
      </c>
      <c r="Y33479" t="s">
        <v>140</v>
      </c>
      <c r="Z33479" t="s">
        <v>140</v>
      </c>
      <c r="AA33479" t="s">
        <v>140</v>
      </c>
      <c r="AB33479" t="s">
        <v>140</v>
      </c>
      <c r="AC33479" t="s">
        <v>1047</v>
      </c>
      <c r="AD33479" t="s">
        <v>140</v>
      </c>
      <c r="AE33479" t="s">
        <v>996</v>
      </c>
      <c r="AF33479" t="s">
        <v>726</v>
      </c>
    </row>
    <row r="33480" spans="1:32" x14ac:dyDescent="0.35">
      <c r="A33480" t="s">
        <v>25</v>
      </c>
      <c r="B33480" t="s">
        <v>1129</v>
      </c>
      <c r="C33480">
        <v>23</v>
      </c>
      <c r="D33480" t="s">
        <v>977</v>
      </c>
      <c r="E33480" t="s">
        <v>612</v>
      </c>
      <c r="F33480" t="s">
        <v>140</v>
      </c>
      <c r="G33480" t="s">
        <v>777</v>
      </c>
      <c r="H33480" t="s">
        <v>422</v>
      </c>
      <c r="I33480" t="s">
        <v>140</v>
      </c>
      <c r="J33480" t="s">
        <v>967</v>
      </c>
      <c r="K33480" t="s">
        <v>643</v>
      </c>
      <c r="L33480" t="s">
        <v>550</v>
      </c>
      <c r="M33480" t="s">
        <v>140</v>
      </c>
      <c r="N33480" t="s">
        <v>97</v>
      </c>
      <c r="O33480" t="s">
        <v>341</v>
      </c>
      <c r="P33480" t="s">
        <v>805</v>
      </c>
      <c r="Q33480" t="s">
        <v>1057</v>
      </c>
      <c r="R33480" t="s">
        <v>199</v>
      </c>
      <c r="S33480" t="s">
        <v>140</v>
      </c>
      <c r="T33480" t="s">
        <v>422</v>
      </c>
      <c r="U33480" t="s">
        <v>1052</v>
      </c>
      <c r="V33480" t="s">
        <v>140</v>
      </c>
      <c r="W33480" t="s">
        <v>140</v>
      </c>
      <c r="X33480" t="s">
        <v>140</v>
      </c>
      <c r="Y33480" t="s">
        <v>140</v>
      </c>
      <c r="Z33480" t="s">
        <v>140</v>
      </c>
      <c r="AA33480" t="s">
        <v>140</v>
      </c>
      <c r="AB33480" t="s">
        <v>140</v>
      </c>
      <c r="AC33480" t="s">
        <v>422</v>
      </c>
      <c r="AD33480" t="s">
        <v>345</v>
      </c>
      <c r="AE33480" t="s">
        <v>140</v>
      </c>
      <c r="AF33480" t="s">
        <v>841</v>
      </c>
    </row>
    <row r="33481" spans="1:32" x14ac:dyDescent="0.35">
      <c r="A33481" t="s">
        <v>25</v>
      </c>
      <c r="B33481" t="s">
        <v>1130</v>
      </c>
      <c r="C33481">
        <v>162</v>
      </c>
      <c r="D33481" t="s">
        <v>1016</v>
      </c>
      <c r="E33481" t="s">
        <v>952</v>
      </c>
      <c r="F33481" t="s">
        <v>1012</v>
      </c>
      <c r="G33481" t="s">
        <v>1021</v>
      </c>
      <c r="H33481" t="s">
        <v>1016</v>
      </c>
      <c r="I33481" t="s">
        <v>515</v>
      </c>
      <c r="J33481" t="s">
        <v>89</v>
      </c>
      <c r="K33481" t="s">
        <v>490</v>
      </c>
      <c r="L33481" t="s">
        <v>109</v>
      </c>
      <c r="M33481" t="s">
        <v>1010</v>
      </c>
      <c r="N33481" t="s">
        <v>1011</v>
      </c>
      <c r="O33481" t="s">
        <v>345</v>
      </c>
      <c r="P33481" t="s">
        <v>1060</v>
      </c>
      <c r="Q33481" t="s">
        <v>405</v>
      </c>
      <c r="R33481" t="s">
        <v>973</v>
      </c>
      <c r="S33481" t="s">
        <v>91</v>
      </c>
      <c r="T33481" t="s">
        <v>1009</v>
      </c>
      <c r="U33481" t="s">
        <v>140</v>
      </c>
      <c r="V33481" t="s">
        <v>140</v>
      </c>
      <c r="W33481" t="s">
        <v>991</v>
      </c>
      <c r="X33481" t="s">
        <v>140</v>
      </c>
      <c r="Y33481" t="s">
        <v>1010</v>
      </c>
      <c r="Z33481" t="s">
        <v>140</v>
      </c>
      <c r="AA33481" t="s">
        <v>1016</v>
      </c>
      <c r="AB33481" t="s">
        <v>140</v>
      </c>
      <c r="AC33481" t="s">
        <v>99</v>
      </c>
      <c r="AD33481" t="s">
        <v>838</v>
      </c>
      <c r="AE33481" t="s">
        <v>1019</v>
      </c>
      <c r="AF33481" t="s">
        <v>331</v>
      </c>
    </row>
    <row r="33482" spans="1:32" x14ac:dyDescent="0.35">
      <c r="A33482" t="s">
        <v>25</v>
      </c>
      <c r="B33482" t="s">
        <v>1131</v>
      </c>
      <c r="C33482">
        <v>19</v>
      </c>
      <c r="D33482" t="s">
        <v>140</v>
      </c>
      <c r="E33482" t="s">
        <v>476</v>
      </c>
      <c r="F33482" t="s">
        <v>99</v>
      </c>
      <c r="G33482" t="s">
        <v>1104</v>
      </c>
      <c r="H33482" t="s">
        <v>140</v>
      </c>
      <c r="I33482" t="s">
        <v>140</v>
      </c>
      <c r="J33482" t="s">
        <v>614</v>
      </c>
      <c r="K33482" t="s">
        <v>681</v>
      </c>
      <c r="L33482" t="s">
        <v>574</v>
      </c>
      <c r="M33482" t="s">
        <v>140</v>
      </c>
      <c r="N33482" t="s">
        <v>140</v>
      </c>
      <c r="O33482" t="s">
        <v>140</v>
      </c>
      <c r="P33482" t="s">
        <v>140</v>
      </c>
      <c r="Q33482" t="s">
        <v>140</v>
      </c>
      <c r="R33482" t="s">
        <v>465</v>
      </c>
      <c r="S33482" t="s">
        <v>95</v>
      </c>
      <c r="T33482" t="s">
        <v>515</v>
      </c>
      <c r="U33482" t="s">
        <v>140</v>
      </c>
      <c r="V33482" t="s">
        <v>140</v>
      </c>
      <c r="W33482" t="s">
        <v>1011</v>
      </c>
      <c r="X33482" t="s">
        <v>140</v>
      </c>
      <c r="Y33482" t="s">
        <v>140</v>
      </c>
      <c r="Z33482" t="s">
        <v>140</v>
      </c>
      <c r="AA33482" t="s">
        <v>140</v>
      </c>
      <c r="AB33482" t="s">
        <v>140</v>
      </c>
      <c r="AC33482" t="s">
        <v>785</v>
      </c>
      <c r="AD33482" t="s">
        <v>1044</v>
      </c>
      <c r="AE33482" t="s">
        <v>140</v>
      </c>
      <c r="AF33482" t="s">
        <v>425</v>
      </c>
    </row>
    <row r="33483" spans="1:32" x14ac:dyDescent="0.35">
      <c r="A33483" t="s">
        <v>26</v>
      </c>
      <c r="B33483" t="s">
        <v>1129</v>
      </c>
      <c r="C33483">
        <v>20</v>
      </c>
      <c r="D33483" t="s">
        <v>953</v>
      </c>
      <c r="E33483" t="s">
        <v>562</v>
      </c>
      <c r="F33483" t="s">
        <v>140</v>
      </c>
      <c r="G33483" t="s">
        <v>399</v>
      </c>
      <c r="H33483" t="s">
        <v>399</v>
      </c>
      <c r="I33483" t="s">
        <v>527</v>
      </c>
      <c r="J33483" t="s">
        <v>527</v>
      </c>
      <c r="K33483" t="s">
        <v>794</v>
      </c>
      <c r="L33483" t="s">
        <v>1047</v>
      </c>
      <c r="M33483" t="s">
        <v>140</v>
      </c>
      <c r="N33483" t="s">
        <v>824</v>
      </c>
      <c r="O33483" t="s">
        <v>968</v>
      </c>
      <c r="P33483" t="s">
        <v>123</v>
      </c>
      <c r="Q33483" t="s">
        <v>848</v>
      </c>
      <c r="R33483" t="s">
        <v>323</v>
      </c>
      <c r="S33483" t="s">
        <v>527</v>
      </c>
      <c r="T33483" t="s">
        <v>527</v>
      </c>
      <c r="U33483" t="s">
        <v>140</v>
      </c>
      <c r="V33483" t="s">
        <v>140</v>
      </c>
      <c r="W33483" t="s">
        <v>953</v>
      </c>
      <c r="X33483" t="s">
        <v>140</v>
      </c>
      <c r="Y33483" t="s">
        <v>140</v>
      </c>
      <c r="Z33483" t="s">
        <v>140</v>
      </c>
      <c r="AA33483" t="s">
        <v>140</v>
      </c>
      <c r="AB33483" t="s">
        <v>140</v>
      </c>
      <c r="AC33483" t="s">
        <v>269</v>
      </c>
      <c r="AD33483" t="s">
        <v>1060</v>
      </c>
      <c r="AE33483" t="s">
        <v>140</v>
      </c>
      <c r="AF33483" t="s">
        <v>1060</v>
      </c>
    </row>
    <row r="33484" spans="1:32" x14ac:dyDescent="0.35">
      <c r="A33484" t="s">
        <v>26</v>
      </c>
      <c r="B33484" t="s">
        <v>1130</v>
      </c>
      <c r="C33484">
        <v>136</v>
      </c>
      <c r="D33484" t="s">
        <v>1051</v>
      </c>
      <c r="E33484" t="s">
        <v>871</v>
      </c>
      <c r="F33484" t="s">
        <v>1019</v>
      </c>
      <c r="G33484" t="s">
        <v>1066</v>
      </c>
      <c r="H33484" t="s">
        <v>140</v>
      </c>
      <c r="I33484" t="s">
        <v>517</v>
      </c>
      <c r="J33484" t="s">
        <v>999</v>
      </c>
      <c r="K33484" t="s">
        <v>746</v>
      </c>
      <c r="L33484" t="s">
        <v>824</v>
      </c>
      <c r="M33484" t="s">
        <v>664</v>
      </c>
      <c r="N33484" t="s">
        <v>1098</v>
      </c>
      <c r="O33484" t="s">
        <v>985</v>
      </c>
      <c r="P33484" t="s">
        <v>1046</v>
      </c>
      <c r="Q33484" t="s">
        <v>755</v>
      </c>
      <c r="R33484" t="s">
        <v>996</v>
      </c>
      <c r="S33484" t="s">
        <v>785</v>
      </c>
      <c r="T33484" t="s">
        <v>1014</v>
      </c>
      <c r="U33484" t="s">
        <v>1013</v>
      </c>
      <c r="V33484" t="s">
        <v>140</v>
      </c>
      <c r="W33484" t="s">
        <v>1023</v>
      </c>
      <c r="X33484" t="s">
        <v>1063</v>
      </c>
      <c r="Y33484" t="s">
        <v>140</v>
      </c>
      <c r="Z33484" t="s">
        <v>140</v>
      </c>
      <c r="AA33484" t="s">
        <v>140</v>
      </c>
      <c r="AB33484" t="s">
        <v>140</v>
      </c>
      <c r="AC33484" t="s">
        <v>973</v>
      </c>
      <c r="AD33484" t="s">
        <v>1047</v>
      </c>
      <c r="AE33484" t="s">
        <v>140</v>
      </c>
      <c r="AF33484" t="s">
        <v>832</v>
      </c>
    </row>
    <row r="33485" spans="1:32" x14ac:dyDescent="0.35">
      <c r="A33485" t="s">
        <v>26</v>
      </c>
      <c r="B33485" t="s">
        <v>1131</v>
      </c>
      <c r="C33485">
        <v>45</v>
      </c>
      <c r="D33485" t="s">
        <v>1018</v>
      </c>
      <c r="E33485" t="s">
        <v>145</v>
      </c>
      <c r="F33485" t="s">
        <v>140</v>
      </c>
      <c r="G33485" t="s">
        <v>140</v>
      </c>
      <c r="H33485" t="s">
        <v>140</v>
      </c>
      <c r="I33485" t="s">
        <v>99</v>
      </c>
      <c r="J33485" t="s">
        <v>639</v>
      </c>
      <c r="K33485" t="s">
        <v>562</v>
      </c>
      <c r="L33485" t="s">
        <v>769</v>
      </c>
      <c r="M33485" t="s">
        <v>775</v>
      </c>
      <c r="N33485" t="s">
        <v>1020</v>
      </c>
      <c r="O33485" t="s">
        <v>733</v>
      </c>
      <c r="P33485" t="s">
        <v>140</v>
      </c>
      <c r="Q33485" t="s">
        <v>1095</v>
      </c>
      <c r="R33485" t="s">
        <v>293</v>
      </c>
      <c r="S33485" t="s">
        <v>950</v>
      </c>
      <c r="T33485" t="s">
        <v>1098</v>
      </c>
      <c r="U33485" t="s">
        <v>1054</v>
      </c>
      <c r="V33485" t="s">
        <v>140</v>
      </c>
      <c r="W33485" t="s">
        <v>458</v>
      </c>
      <c r="X33485" t="s">
        <v>1054</v>
      </c>
      <c r="Y33485" t="s">
        <v>1051</v>
      </c>
      <c r="Z33485" t="s">
        <v>140</v>
      </c>
      <c r="AA33485" t="s">
        <v>140</v>
      </c>
      <c r="AB33485" t="s">
        <v>140</v>
      </c>
      <c r="AC33485" t="s">
        <v>643</v>
      </c>
      <c r="AD33485" t="s">
        <v>1003</v>
      </c>
      <c r="AE33485" t="s">
        <v>140</v>
      </c>
      <c r="AF33485" t="s">
        <v>935</v>
      </c>
    </row>
    <row r="33486" spans="1:32" x14ac:dyDescent="0.35">
      <c r="A33486" t="s">
        <v>27</v>
      </c>
      <c r="B33486" t="s">
        <v>1129</v>
      </c>
      <c r="C33486">
        <v>7</v>
      </c>
      <c r="D33486" t="s">
        <v>140</v>
      </c>
      <c r="E33486" t="s">
        <v>87</v>
      </c>
      <c r="F33486" t="s">
        <v>140</v>
      </c>
      <c r="G33486" t="s">
        <v>654</v>
      </c>
      <c r="H33486" t="s">
        <v>140</v>
      </c>
      <c r="I33486" t="s">
        <v>140</v>
      </c>
      <c r="J33486" t="s">
        <v>874</v>
      </c>
      <c r="K33486" t="s">
        <v>874</v>
      </c>
      <c r="L33486" t="s">
        <v>140</v>
      </c>
      <c r="M33486" t="s">
        <v>140</v>
      </c>
      <c r="N33486" t="s">
        <v>140</v>
      </c>
      <c r="O33486" t="s">
        <v>140</v>
      </c>
      <c r="P33486" t="s">
        <v>140</v>
      </c>
      <c r="Q33486" t="s">
        <v>654</v>
      </c>
      <c r="R33486" t="s">
        <v>140</v>
      </c>
      <c r="S33486" t="s">
        <v>140</v>
      </c>
      <c r="T33486" t="s">
        <v>140</v>
      </c>
      <c r="U33486" t="s">
        <v>140</v>
      </c>
      <c r="V33486" t="s">
        <v>140</v>
      </c>
      <c r="W33486" t="s">
        <v>654</v>
      </c>
      <c r="X33486" t="s">
        <v>140</v>
      </c>
      <c r="Y33486" t="s">
        <v>140</v>
      </c>
      <c r="Z33486" t="s">
        <v>140</v>
      </c>
      <c r="AA33486" t="s">
        <v>140</v>
      </c>
      <c r="AB33486" t="s">
        <v>140</v>
      </c>
      <c r="AC33486" t="s">
        <v>654</v>
      </c>
      <c r="AD33486" t="s">
        <v>140</v>
      </c>
      <c r="AE33486" t="s">
        <v>140</v>
      </c>
      <c r="AF33486" t="s">
        <v>434</v>
      </c>
    </row>
    <row r="33487" spans="1:32" x14ac:dyDescent="0.35">
      <c r="A33487" t="s">
        <v>27</v>
      </c>
      <c r="B33487" t="s">
        <v>1130</v>
      </c>
      <c r="C33487">
        <v>170</v>
      </c>
      <c r="D33487" t="s">
        <v>140</v>
      </c>
      <c r="E33487" t="s">
        <v>595</v>
      </c>
      <c r="F33487" t="s">
        <v>1010</v>
      </c>
      <c r="G33487" t="s">
        <v>1054</v>
      </c>
      <c r="H33487" t="s">
        <v>140</v>
      </c>
      <c r="I33487" t="s">
        <v>1049</v>
      </c>
      <c r="J33487" t="s">
        <v>973</v>
      </c>
      <c r="K33487" t="s">
        <v>755</v>
      </c>
      <c r="L33487" t="s">
        <v>1023</v>
      </c>
      <c r="M33487" t="s">
        <v>1017</v>
      </c>
      <c r="N33487" t="s">
        <v>1016</v>
      </c>
      <c r="O33487" t="s">
        <v>1059</v>
      </c>
      <c r="P33487" t="s">
        <v>1058</v>
      </c>
      <c r="Q33487" t="s">
        <v>1100</v>
      </c>
      <c r="R33487" t="s">
        <v>897</v>
      </c>
      <c r="S33487" t="s">
        <v>838</v>
      </c>
      <c r="T33487" t="s">
        <v>1018</v>
      </c>
      <c r="U33487" t="s">
        <v>1014</v>
      </c>
      <c r="V33487" t="s">
        <v>140</v>
      </c>
      <c r="W33487" t="s">
        <v>1051</v>
      </c>
      <c r="X33487" t="s">
        <v>1011</v>
      </c>
      <c r="Y33487" t="s">
        <v>1008</v>
      </c>
      <c r="Z33487" t="s">
        <v>140</v>
      </c>
      <c r="AA33487" t="s">
        <v>1009</v>
      </c>
      <c r="AB33487" t="s">
        <v>140</v>
      </c>
      <c r="AC33487" t="s">
        <v>1095</v>
      </c>
      <c r="AD33487" t="s">
        <v>345</v>
      </c>
      <c r="AE33487" t="s">
        <v>1017</v>
      </c>
      <c r="AF33487" t="s">
        <v>584</v>
      </c>
    </row>
    <row r="33488" spans="1:32" x14ac:dyDescent="0.35">
      <c r="A33488" t="s">
        <v>27</v>
      </c>
      <c r="B33488" t="s">
        <v>1131</v>
      </c>
      <c r="C33488">
        <v>25</v>
      </c>
      <c r="D33488" t="s">
        <v>903</v>
      </c>
      <c r="E33488" t="s">
        <v>47</v>
      </c>
      <c r="F33488" t="s">
        <v>1057</v>
      </c>
      <c r="G33488" t="s">
        <v>140</v>
      </c>
      <c r="H33488" t="s">
        <v>140</v>
      </c>
      <c r="I33488" t="s">
        <v>140</v>
      </c>
      <c r="J33488" t="s">
        <v>1058</v>
      </c>
      <c r="K33488" t="s">
        <v>874</v>
      </c>
      <c r="L33488" t="s">
        <v>87</v>
      </c>
      <c r="M33488" t="s">
        <v>140</v>
      </c>
      <c r="N33488" t="s">
        <v>140</v>
      </c>
      <c r="O33488" t="s">
        <v>101</v>
      </c>
      <c r="P33488" t="s">
        <v>903</v>
      </c>
      <c r="Q33488" t="s">
        <v>921</v>
      </c>
      <c r="R33488" t="s">
        <v>97</v>
      </c>
      <c r="S33488" t="s">
        <v>950</v>
      </c>
      <c r="T33488" t="s">
        <v>967</v>
      </c>
      <c r="U33488" t="s">
        <v>140</v>
      </c>
      <c r="V33488" t="s">
        <v>140</v>
      </c>
      <c r="W33488" t="s">
        <v>140</v>
      </c>
      <c r="X33488" t="s">
        <v>140</v>
      </c>
      <c r="Y33488" t="s">
        <v>140</v>
      </c>
      <c r="Z33488" t="s">
        <v>140</v>
      </c>
      <c r="AA33488" t="s">
        <v>140</v>
      </c>
      <c r="AB33488" t="s">
        <v>140</v>
      </c>
      <c r="AC33488" t="s">
        <v>718</v>
      </c>
      <c r="AD33488" t="s">
        <v>140</v>
      </c>
      <c r="AE33488" t="s">
        <v>140</v>
      </c>
      <c r="AF33488" t="s">
        <v>449</v>
      </c>
    </row>
    <row r="33489" spans="1:32" x14ac:dyDescent="0.35">
      <c r="A33489" t="s">
        <v>28</v>
      </c>
      <c r="B33489" t="s">
        <v>1129</v>
      </c>
      <c r="C33489">
        <v>34</v>
      </c>
      <c r="D33489" t="s">
        <v>977</v>
      </c>
      <c r="E33489" t="s">
        <v>251</v>
      </c>
      <c r="F33489" t="s">
        <v>515</v>
      </c>
      <c r="G33489" t="s">
        <v>490</v>
      </c>
      <c r="H33489" t="s">
        <v>140</v>
      </c>
      <c r="I33489" t="s">
        <v>140</v>
      </c>
      <c r="J33489" t="s">
        <v>127</v>
      </c>
      <c r="K33489" t="s">
        <v>677</v>
      </c>
      <c r="L33489" t="s">
        <v>149</v>
      </c>
      <c r="M33489" t="s">
        <v>140</v>
      </c>
      <c r="N33489" t="s">
        <v>515</v>
      </c>
      <c r="O33489" t="s">
        <v>37</v>
      </c>
      <c r="P33489" t="s">
        <v>1106</v>
      </c>
      <c r="Q33489" t="s">
        <v>915</v>
      </c>
      <c r="R33489" t="s">
        <v>1043</v>
      </c>
      <c r="S33489" t="s">
        <v>1085</v>
      </c>
      <c r="T33489" t="s">
        <v>140</v>
      </c>
      <c r="U33489" t="s">
        <v>140</v>
      </c>
      <c r="V33489" t="s">
        <v>140</v>
      </c>
      <c r="W33489" t="s">
        <v>1058</v>
      </c>
      <c r="X33489" t="s">
        <v>140</v>
      </c>
      <c r="Y33489" t="s">
        <v>140</v>
      </c>
      <c r="Z33489" t="s">
        <v>140</v>
      </c>
      <c r="AA33489" t="s">
        <v>515</v>
      </c>
      <c r="AB33489" t="s">
        <v>140</v>
      </c>
      <c r="AC33489" t="s">
        <v>371</v>
      </c>
      <c r="AD33489" t="s">
        <v>140</v>
      </c>
      <c r="AE33489" t="s">
        <v>140</v>
      </c>
      <c r="AF33489" t="s">
        <v>924</v>
      </c>
    </row>
    <row r="33490" spans="1:32" x14ac:dyDescent="0.35">
      <c r="A33490" t="s">
        <v>28</v>
      </c>
      <c r="B33490" t="s">
        <v>1130</v>
      </c>
      <c r="C33490">
        <v>147</v>
      </c>
      <c r="D33490" t="s">
        <v>1012</v>
      </c>
      <c r="E33490" t="s">
        <v>113</v>
      </c>
      <c r="F33490" t="s">
        <v>1014</v>
      </c>
      <c r="G33490" t="s">
        <v>1062</v>
      </c>
      <c r="H33490" t="s">
        <v>140</v>
      </c>
      <c r="I33490" t="s">
        <v>548</v>
      </c>
      <c r="J33490" t="s">
        <v>129</v>
      </c>
      <c r="K33490" t="s">
        <v>970</v>
      </c>
      <c r="L33490" t="s">
        <v>1023</v>
      </c>
      <c r="M33490" t="s">
        <v>1020</v>
      </c>
      <c r="N33490" t="s">
        <v>1013</v>
      </c>
      <c r="O33490" t="s">
        <v>501</v>
      </c>
      <c r="P33490" t="s">
        <v>1058</v>
      </c>
      <c r="Q33490" t="s">
        <v>1182</v>
      </c>
      <c r="R33490" t="s">
        <v>131</v>
      </c>
      <c r="S33490" t="s">
        <v>111</v>
      </c>
      <c r="T33490" t="s">
        <v>1010</v>
      </c>
      <c r="U33490" t="s">
        <v>775</v>
      </c>
      <c r="V33490" t="s">
        <v>140</v>
      </c>
      <c r="W33490" t="s">
        <v>1067</v>
      </c>
      <c r="X33490" t="s">
        <v>949</v>
      </c>
      <c r="Y33490" t="s">
        <v>775</v>
      </c>
      <c r="Z33490" t="s">
        <v>140</v>
      </c>
      <c r="AA33490" t="s">
        <v>140</v>
      </c>
      <c r="AB33490" t="s">
        <v>140</v>
      </c>
      <c r="AC33490" t="s">
        <v>769</v>
      </c>
      <c r="AD33490" t="s">
        <v>345</v>
      </c>
      <c r="AE33490" t="s">
        <v>1054</v>
      </c>
      <c r="AF33490" t="s">
        <v>497</v>
      </c>
    </row>
    <row r="33491" spans="1:32" x14ac:dyDescent="0.35">
      <c r="A33491" t="s">
        <v>28</v>
      </c>
      <c r="B33491" t="s">
        <v>1131</v>
      </c>
      <c r="C33491">
        <v>25</v>
      </c>
      <c r="D33491" t="s">
        <v>939</v>
      </c>
      <c r="E33491" t="s">
        <v>685</v>
      </c>
      <c r="F33491" t="s">
        <v>140</v>
      </c>
      <c r="G33491" t="s">
        <v>939</v>
      </c>
      <c r="H33491" t="s">
        <v>140</v>
      </c>
      <c r="I33491" t="s">
        <v>345</v>
      </c>
      <c r="J33491" t="s">
        <v>548</v>
      </c>
      <c r="K33491" t="s">
        <v>394</v>
      </c>
      <c r="L33491" t="s">
        <v>345</v>
      </c>
      <c r="M33491" t="s">
        <v>1095</v>
      </c>
      <c r="N33491" t="s">
        <v>140</v>
      </c>
      <c r="O33491" t="s">
        <v>970</v>
      </c>
      <c r="P33491" t="s">
        <v>101</v>
      </c>
      <c r="Q33491" t="s">
        <v>140</v>
      </c>
      <c r="R33491" t="s">
        <v>515</v>
      </c>
      <c r="S33491" t="s">
        <v>140</v>
      </c>
      <c r="T33491" t="s">
        <v>140</v>
      </c>
      <c r="U33491" t="s">
        <v>1073</v>
      </c>
      <c r="V33491" t="s">
        <v>140</v>
      </c>
      <c r="W33491" t="s">
        <v>140</v>
      </c>
      <c r="X33491" t="s">
        <v>140</v>
      </c>
      <c r="Y33491" t="s">
        <v>140</v>
      </c>
      <c r="Z33491" t="s">
        <v>140</v>
      </c>
      <c r="AA33491" t="s">
        <v>140</v>
      </c>
      <c r="AB33491" t="s">
        <v>140</v>
      </c>
      <c r="AC33491" t="s">
        <v>115</v>
      </c>
      <c r="AD33491" t="s">
        <v>41</v>
      </c>
      <c r="AE33491" t="s">
        <v>140</v>
      </c>
      <c r="AF33491" t="s">
        <v>562</v>
      </c>
    </row>
    <row r="33492" spans="1:32" x14ac:dyDescent="0.35">
      <c r="A33492" t="s">
        <v>29</v>
      </c>
      <c r="B33492" t="s">
        <v>1129</v>
      </c>
      <c r="C33492">
        <v>12</v>
      </c>
      <c r="D33492" t="s">
        <v>495</v>
      </c>
      <c r="E33492" t="s">
        <v>571</v>
      </c>
      <c r="F33492" t="s">
        <v>140</v>
      </c>
      <c r="G33492" t="s">
        <v>574</v>
      </c>
      <c r="H33492" t="s">
        <v>140</v>
      </c>
      <c r="I33492" t="s">
        <v>921</v>
      </c>
      <c r="J33492" t="s">
        <v>921</v>
      </c>
      <c r="K33492" t="s">
        <v>506</v>
      </c>
      <c r="L33492" t="s">
        <v>93</v>
      </c>
      <c r="M33492" t="s">
        <v>131</v>
      </c>
      <c r="N33492" t="s">
        <v>140</v>
      </c>
      <c r="O33492" t="s">
        <v>93</v>
      </c>
      <c r="P33492" t="s">
        <v>574</v>
      </c>
      <c r="Q33492" t="s">
        <v>495</v>
      </c>
      <c r="R33492" t="s">
        <v>389</v>
      </c>
      <c r="S33492" t="s">
        <v>921</v>
      </c>
      <c r="T33492" t="s">
        <v>574</v>
      </c>
      <c r="U33492" t="s">
        <v>140</v>
      </c>
      <c r="V33492" t="s">
        <v>140</v>
      </c>
      <c r="W33492" t="s">
        <v>921</v>
      </c>
      <c r="X33492" t="s">
        <v>140</v>
      </c>
      <c r="Y33492" t="s">
        <v>140</v>
      </c>
      <c r="Z33492" t="s">
        <v>140</v>
      </c>
      <c r="AA33492" t="s">
        <v>140</v>
      </c>
      <c r="AB33492" t="s">
        <v>140</v>
      </c>
      <c r="AC33492" t="s">
        <v>574</v>
      </c>
      <c r="AD33492" t="s">
        <v>140</v>
      </c>
      <c r="AE33492" t="s">
        <v>140</v>
      </c>
      <c r="AF33492" t="s">
        <v>749</v>
      </c>
    </row>
    <row r="33493" spans="1:32" x14ac:dyDescent="0.35">
      <c r="A33493" t="s">
        <v>29</v>
      </c>
      <c r="B33493" t="s">
        <v>1130</v>
      </c>
      <c r="C33493">
        <v>172</v>
      </c>
      <c r="D33493" t="s">
        <v>1062</v>
      </c>
      <c r="E33493" t="s">
        <v>917</v>
      </c>
      <c r="F33493" t="s">
        <v>919</v>
      </c>
      <c r="G33493" t="s">
        <v>1012</v>
      </c>
      <c r="H33493" t="s">
        <v>140</v>
      </c>
      <c r="I33493" t="s">
        <v>967</v>
      </c>
      <c r="J33493" t="s">
        <v>121</v>
      </c>
      <c r="K33493" t="s">
        <v>755</v>
      </c>
      <c r="L33493" t="s">
        <v>1003</v>
      </c>
      <c r="M33493" t="s">
        <v>949</v>
      </c>
      <c r="N33493" t="s">
        <v>1011</v>
      </c>
      <c r="O33493" t="s">
        <v>1059</v>
      </c>
      <c r="P33493" t="s">
        <v>954</v>
      </c>
      <c r="Q33493" t="s">
        <v>592</v>
      </c>
      <c r="R33493" t="s">
        <v>1095</v>
      </c>
      <c r="S33493" t="s">
        <v>1061</v>
      </c>
      <c r="T33493" t="s">
        <v>919</v>
      </c>
      <c r="U33493" t="s">
        <v>1011</v>
      </c>
      <c r="V33493" t="s">
        <v>140</v>
      </c>
      <c r="W33493" t="s">
        <v>1058</v>
      </c>
      <c r="X33493" t="s">
        <v>949</v>
      </c>
      <c r="Y33493" t="s">
        <v>1012</v>
      </c>
      <c r="Z33493" t="s">
        <v>140</v>
      </c>
      <c r="AA33493" t="s">
        <v>140</v>
      </c>
      <c r="AB33493" t="s">
        <v>140</v>
      </c>
      <c r="AC33493" t="s">
        <v>91</v>
      </c>
      <c r="AD33493" t="s">
        <v>939</v>
      </c>
      <c r="AE33493" t="s">
        <v>140</v>
      </c>
      <c r="AF33493" t="s">
        <v>743</v>
      </c>
    </row>
    <row r="33494" spans="1:32" x14ac:dyDescent="0.35">
      <c r="A33494" t="s">
        <v>29</v>
      </c>
      <c r="B33494" t="s">
        <v>1131</v>
      </c>
      <c r="C33494">
        <v>20</v>
      </c>
      <c r="D33494" t="s">
        <v>140</v>
      </c>
      <c r="E33494" t="s">
        <v>196</v>
      </c>
      <c r="F33494" t="s">
        <v>140</v>
      </c>
      <c r="G33494" t="s">
        <v>140</v>
      </c>
      <c r="H33494" t="s">
        <v>140</v>
      </c>
      <c r="I33494" t="s">
        <v>1023</v>
      </c>
      <c r="J33494" t="s">
        <v>915</v>
      </c>
      <c r="K33494" t="s">
        <v>440</v>
      </c>
      <c r="L33494" t="s">
        <v>1065</v>
      </c>
      <c r="M33494" t="s">
        <v>140</v>
      </c>
      <c r="N33494" t="s">
        <v>140</v>
      </c>
      <c r="O33494" t="s">
        <v>105</v>
      </c>
      <c r="P33494" t="s">
        <v>949</v>
      </c>
      <c r="Q33494" t="s">
        <v>856</v>
      </c>
      <c r="R33494" t="s">
        <v>1055</v>
      </c>
      <c r="S33494" t="s">
        <v>755</v>
      </c>
      <c r="T33494" t="s">
        <v>140</v>
      </c>
      <c r="U33494" t="s">
        <v>140</v>
      </c>
      <c r="V33494" t="s">
        <v>140</v>
      </c>
      <c r="W33494" t="s">
        <v>140</v>
      </c>
      <c r="X33494" t="s">
        <v>140</v>
      </c>
      <c r="Y33494" t="s">
        <v>140</v>
      </c>
      <c r="Z33494" t="s">
        <v>140</v>
      </c>
      <c r="AA33494" t="s">
        <v>140</v>
      </c>
      <c r="AB33494" t="s">
        <v>140</v>
      </c>
      <c r="AC33494" t="s">
        <v>1057</v>
      </c>
      <c r="AD33494" t="s">
        <v>140</v>
      </c>
      <c r="AE33494" t="s">
        <v>140</v>
      </c>
      <c r="AF33494" t="s">
        <v>298</v>
      </c>
    </row>
    <row r="33495" spans="1:32" x14ac:dyDescent="0.35">
      <c r="A33495" t="s">
        <v>30</v>
      </c>
      <c r="B33495" t="s">
        <v>1129</v>
      </c>
      <c r="C33495">
        <v>13</v>
      </c>
      <c r="D33495" t="s">
        <v>1080</v>
      </c>
      <c r="E33495" t="s">
        <v>395</v>
      </c>
      <c r="F33495" t="s">
        <v>140</v>
      </c>
      <c r="G33495" t="s">
        <v>788</v>
      </c>
      <c r="H33495" t="s">
        <v>915</v>
      </c>
      <c r="I33495" t="s">
        <v>140</v>
      </c>
      <c r="J33495" t="s">
        <v>1069</v>
      </c>
      <c r="K33495" t="s">
        <v>451</v>
      </c>
      <c r="L33495" t="s">
        <v>762</v>
      </c>
      <c r="M33495" t="s">
        <v>140</v>
      </c>
      <c r="N33495" t="s">
        <v>1004</v>
      </c>
      <c r="O33495" t="s">
        <v>408</v>
      </c>
      <c r="P33495" t="s">
        <v>788</v>
      </c>
      <c r="Q33495" t="s">
        <v>187</v>
      </c>
      <c r="R33495" t="s">
        <v>551</v>
      </c>
      <c r="S33495" t="s">
        <v>915</v>
      </c>
      <c r="T33495" t="s">
        <v>1087</v>
      </c>
      <c r="U33495" t="s">
        <v>140</v>
      </c>
      <c r="V33495" t="s">
        <v>140</v>
      </c>
      <c r="W33495" t="s">
        <v>140</v>
      </c>
      <c r="X33495" t="s">
        <v>140</v>
      </c>
      <c r="Y33495" t="s">
        <v>140</v>
      </c>
      <c r="Z33495" t="s">
        <v>140</v>
      </c>
      <c r="AA33495" t="s">
        <v>140</v>
      </c>
      <c r="AB33495" t="s">
        <v>140</v>
      </c>
      <c r="AC33495" t="s">
        <v>140</v>
      </c>
      <c r="AD33495" t="s">
        <v>140</v>
      </c>
      <c r="AE33495" t="s">
        <v>140</v>
      </c>
      <c r="AF33495" t="s">
        <v>700</v>
      </c>
    </row>
    <row r="33496" spans="1:32" x14ac:dyDescent="0.35">
      <c r="A33496" t="s">
        <v>30</v>
      </c>
      <c r="B33496" t="s">
        <v>1130</v>
      </c>
      <c r="C33496">
        <v>166</v>
      </c>
      <c r="D33496" t="s">
        <v>949</v>
      </c>
      <c r="E33496" t="s">
        <v>371</v>
      </c>
      <c r="F33496" t="s">
        <v>1013</v>
      </c>
      <c r="G33496" t="s">
        <v>949</v>
      </c>
      <c r="H33496" t="s">
        <v>140</v>
      </c>
      <c r="I33496" t="s">
        <v>988</v>
      </c>
      <c r="J33496" t="s">
        <v>394</v>
      </c>
      <c r="K33496" t="s">
        <v>917</v>
      </c>
      <c r="L33496" t="s">
        <v>1018</v>
      </c>
      <c r="M33496" t="s">
        <v>1008</v>
      </c>
      <c r="N33496" t="s">
        <v>1008</v>
      </c>
      <c r="O33496" t="s">
        <v>950</v>
      </c>
      <c r="P33496" t="s">
        <v>919</v>
      </c>
      <c r="Q33496" t="s">
        <v>614</v>
      </c>
      <c r="R33496" t="s">
        <v>87</v>
      </c>
      <c r="S33496" t="s">
        <v>1044</v>
      </c>
      <c r="T33496" t="s">
        <v>1058</v>
      </c>
      <c r="U33496" t="s">
        <v>1019</v>
      </c>
      <c r="V33496" t="s">
        <v>140</v>
      </c>
      <c r="W33496" t="s">
        <v>1011</v>
      </c>
      <c r="X33496" t="s">
        <v>140</v>
      </c>
      <c r="Y33496" t="s">
        <v>1013</v>
      </c>
      <c r="Z33496" t="s">
        <v>1016</v>
      </c>
      <c r="AA33496" t="s">
        <v>140</v>
      </c>
      <c r="AB33496" t="s">
        <v>140</v>
      </c>
      <c r="AC33496" t="s">
        <v>371</v>
      </c>
      <c r="AD33496" t="s">
        <v>458</v>
      </c>
      <c r="AE33496" t="s">
        <v>140</v>
      </c>
      <c r="AF33496" t="s">
        <v>695</v>
      </c>
    </row>
    <row r="33497" spans="1:32" x14ac:dyDescent="0.35">
      <c r="A33497" t="s">
        <v>30</v>
      </c>
      <c r="B33497" t="s">
        <v>1131</v>
      </c>
      <c r="C33497">
        <v>22</v>
      </c>
      <c r="D33497" t="s">
        <v>140</v>
      </c>
      <c r="E33497" t="s">
        <v>937</v>
      </c>
      <c r="F33497" t="s">
        <v>1062</v>
      </c>
      <c r="G33497" t="s">
        <v>140</v>
      </c>
      <c r="H33497" t="s">
        <v>140</v>
      </c>
      <c r="I33497" t="s">
        <v>129</v>
      </c>
      <c r="J33497" t="s">
        <v>140</v>
      </c>
      <c r="K33497" t="s">
        <v>293</v>
      </c>
      <c r="L33497" t="s">
        <v>983</v>
      </c>
      <c r="M33497" t="s">
        <v>140</v>
      </c>
      <c r="N33497" t="s">
        <v>140</v>
      </c>
      <c r="O33497" t="s">
        <v>1048</v>
      </c>
      <c r="P33497" t="s">
        <v>1065</v>
      </c>
      <c r="Q33497" t="s">
        <v>954</v>
      </c>
      <c r="R33497" t="s">
        <v>1052</v>
      </c>
      <c r="S33497" t="s">
        <v>140</v>
      </c>
      <c r="T33497" t="s">
        <v>1062</v>
      </c>
      <c r="U33497" t="s">
        <v>1051</v>
      </c>
      <c r="V33497" t="s">
        <v>140</v>
      </c>
      <c r="W33497" t="s">
        <v>140</v>
      </c>
      <c r="X33497" t="s">
        <v>140</v>
      </c>
      <c r="Y33497" t="s">
        <v>660</v>
      </c>
      <c r="Z33497" t="s">
        <v>1051</v>
      </c>
      <c r="AA33497" t="s">
        <v>140</v>
      </c>
      <c r="AB33497" t="s">
        <v>140</v>
      </c>
      <c r="AC33497" t="s">
        <v>983</v>
      </c>
      <c r="AD33497" t="s">
        <v>140</v>
      </c>
      <c r="AE33497" t="s">
        <v>140</v>
      </c>
      <c r="AF33497" t="s">
        <v>169</v>
      </c>
    </row>
    <row r="33498" spans="1:32" x14ac:dyDescent="0.35">
      <c r="A33498" t="s">
        <v>31</v>
      </c>
      <c r="B33498" t="s">
        <v>1129</v>
      </c>
      <c r="C33498">
        <v>28</v>
      </c>
      <c r="D33498" t="s">
        <v>1054</v>
      </c>
      <c r="E33498" t="s">
        <v>947</v>
      </c>
      <c r="F33498" t="s">
        <v>140</v>
      </c>
      <c r="G33498" t="s">
        <v>95</v>
      </c>
      <c r="H33498" t="s">
        <v>140</v>
      </c>
      <c r="I33498" t="s">
        <v>785</v>
      </c>
      <c r="J33498" t="s">
        <v>513</v>
      </c>
      <c r="K33498" t="s">
        <v>671</v>
      </c>
      <c r="L33498" t="s">
        <v>521</v>
      </c>
      <c r="M33498" t="s">
        <v>115</v>
      </c>
      <c r="N33498" t="s">
        <v>671</v>
      </c>
      <c r="O33498" t="s">
        <v>460</v>
      </c>
      <c r="P33498" t="s">
        <v>456</v>
      </c>
      <c r="Q33498" t="s">
        <v>1056</v>
      </c>
      <c r="R33498" t="s">
        <v>462</v>
      </c>
      <c r="S33498" t="s">
        <v>269</v>
      </c>
      <c r="T33498" t="s">
        <v>1047</v>
      </c>
      <c r="U33498" t="s">
        <v>1047</v>
      </c>
      <c r="V33498" t="s">
        <v>140</v>
      </c>
      <c r="W33498" t="s">
        <v>847</v>
      </c>
      <c r="X33498" t="s">
        <v>140</v>
      </c>
      <c r="Y33498" t="s">
        <v>140</v>
      </c>
      <c r="Z33498" t="s">
        <v>140</v>
      </c>
      <c r="AA33498" t="s">
        <v>1054</v>
      </c>
      <c r="AB33498" t="s">
        <v>140</v>
      </c>
      <c r="AC33498" t="s">
        <v>513</v>
      </c>
      <c r="AD33498" t="s">
        <v>140</v>
      </c>
      <c r="AE33498" t="s">
        <v>140</v>
      </c>
      <c r="AF33498" t="s">
        <v>269</v>
      </c>
    </row>
    <row r="33499" spans="1:32" x14ac:dyDescent="0.35">
      <c r="A33499" t="s">
        <v>31</v>
      </c>
      <c r="B33499" t="s">
        <v>1130</v>
      </c>
      <c r="C33499">
        <v>100</v>
      </c>
      <c r="D33499" t="s">
        <v>950</v>
      </c>
      <c r="E33499" t="s">
        <v>379</v>
      </c>
      <c r="F33499" t="s">
        <v>140</v>
      </c>
      <c r="G33499" t="s">
        <v>1066</v>
      </c>
      <c r="H33499" t="s">
        <v>140</v>
      </c>
      <c r="I33499" t="s">
        <v>777</v>
      </c>
      <c r="J33499" t="s">
        <v>1061</v>
      </c>
      <c r="K33499" t="s">
        <v>826</v>
      </c>
      <c r="L33499" t="s">
        <v>762</v>
      </c>
      <c r="M33499" t="s">
        <v>1016</v>
      </c>
      <c r="N33499" t="s">
        <v>954</v>
      </c>
      <c r="O33499" t="s">
        <v>121</v>
      </c>
      <c r="P33499" t="s">
        <v>940</v>
      </c>
      <c r="Q33499" t="s">
        <v>718</v>
      </c>
      <c r="R33499" t="s">
        <v>521</v>
      </c>
      <c r="S33499" t="s">
        <v>886</v>
      </c>
      <c r="T33499" t="s">
        <v>140</v>
      </c>
      <c r="U33499" t="s">
        <v>140</v>
      </c>
      <c r="V33499" t="s">
        <v>140</v>
      </c>
      <c r="W33499" t="s">
        <v>919</v>
      </c>
      <c r="X33499" t="s">
        <v>1017</v>
      </c>
      <c r="Y33499" t="s">
        <v>1017</v>
      </c>
      <c r="Z33499" t="s">
        <v>1010</v>
      </c>
      <c r="AA33499" t="s">
        <v>140</v>
      </c>
      <c r="AB33499" t="s">
        <v>140</v>
      </c>
      <c r="AC33499" t="s">
        <v>654</v>
      </c>
      <c r="AD33499" t="s">
        <v>1068</v>
      </c>
      <c r="AE33499" t="s">
        <v>1058</v>
      </c>
      <c r="AF33499" t="s">
        <v>614</v>
      </c>
    </row>
    <row r="33500" spans="1:32" x14ac:dyDescent="0.35">
      <c r="A33500" t="s">
        <v>31</v>
      </c>
      <c r="B33500" t="s">
        <v>1131</v>
      </c>
      <c r="C33500">
        <v>78</v>
      </c>
      <c r="D33500" t="s">
        <v>548</v>
      </c>
      <c r="E33500" t="s">
        <v>608</v>
      </c>
      <c r="F33500" t="s">
        <v>140</v>
      </c>
      <c r="G33500" t="s">
        <v>664</v>
      </c>
      <c r="H33500" t="s">
        <v>1046</v>
      </c>
      <c r="I33500" t="s">
        <v>959</v>
      </c>
      <c r="J33500" t="s">
        <v>812</v>
      </c>
      <c r="K33500" t="s">
        <v>360</v>
      </c>
      <c r="L33500" t="s">
        <v>792</v>
      </c>
      <c r="M33500" t="s">
        <v>1014</v>
      </c>
      <c r="N33500" t="s">
        <v>949</v>
      </c>
      <c r="O33500" t="s">
        <v>953</v>
      </c>
      <c r="P33500" t="s">
        <v>777</v>
      </c>
      <c r="Q33500" t="s">
        <v>826</v>
      </c>
      <c r="R33500" t="s">
        <v>562</v>
      </c>
      <c r="S33500" t="s">
        <v>592</v>
      </c>
      <c r="T33500" t="s">
        <v>1051</v>
      </c>
      <c r="U33500" t="s">
        <v>1051</v>
      </c>
      <c r="V33500" t="s">
        <v>140</v>
      </c>
      <c r="W33500" t="s">
        <v>1073</v>
      </c>
      <c r="X33500" t="s">
        <v>1010</v>
      </c>
      <c r="Y33500" t="s">
        <v>140</v>
      </c>
      <c r="Z33500" t="s">
        <v>140</v>
      </c>
      <c r="AA33500" t="s">
        <v>140</v>
      </c>
      <c r="AB33500" t="s">
        <v>1046</v>
      </c>
      <c r="AC33500" t="s">
        <v>913</v>
      </c>
      <c r="AD33500" t="s">
        <v>1009</v>
      </c>
      <c r="AE33500" t="s">
        <v>140</v>
      </c>
      <c r="AF33500" t="s">
        <v>269</v>
      </c>
    </row>
    <row r="33501" spans="1:32" x14ac:dyDescent="0.35">
      <c r="A33501" t="s">
        <v>32</v>
      </c>
      <c r="B33501" t="s">
        <v>1129</v>
      </c>
      <c r="C33501">
        <v>693</v>
      </c>
      <c r="D33501" t="s">
        <v>1070</v>
      </c>
      <c r="E33501" t="s">
        <v>69</v>
      </c>
      <c r="F33501" t="s">
        <v>1073</v>
      </c>
      <c r="G33501" t="s">
        <v>111</v>
      </c>
      <c r="H33501" t="s">
        <v>1095</v>
      </c>
      <c r="I33501" t="s">
        <v>1045</v>
      </c>
      <c r="J33501" t="s">
        <v>849</v>
      </c>
      <c r="K33501" t="s">
        <v>45</v>
      </c>
      <c r="L33501" t="s">
        <v>518</v>
      </c>
      <c r="M33501" t="s">
        <v>1019</v>
      </c>
      <c r="N33501" t="s">
        <v>527</v>
      </c>
      <c r="O33501" t="s">
        <v>411</v>
      </c>
      <c r="P33501" t="s">
        <v>511</v>
      </c>
      <c r="Q33501" t="s">
        <v>125</v>
      </c>
      <c r="R33501" t="s">
        <v>462</v>
      </c>
      <c r="S33501" t="s">
        <v>755</v>
      </c>
      <c r="T33501" t="s">
        <v>1064</v>
      </c>
      <c r="U33501" t="s">
        <v>1021</v>
      </c>
      <c r="V33501" t="s">
        <v>140</v>
      </c>
      <c r="W33501" t="s">
        <v>660</v>
      </c>
      <c r="X33501" t="s">
        <v>1017</v>
      </c>
      <c r="Y33501" t="s">
        <v>1009</v>
      </c>
      <c r="Z33501" t="s">
        <v>1016</v>
      </c>
      <c r="AA33501" t="s">
        <v>1008</v>
      </c>
      <c r="AB33501" t="s">
        <v>1022</v>
      </c>
      <c r="AC33501" t="s">
        <v>812</v>
      </c>
      <c r="AD33501" t="s">
        <v>1073</v>
      </c>
      <c r="AE33501" t="s">
        <v>1013</v>
      </c>
      <c r="AF33501" t="s">
        <v>386</v>
      </c>
    </row>
    <row r="33502" spans="1:32" x14ac:dyDescent="0.35">
      <c r="A33502" t="s">
        <v>32</v>
      </c>
      <c r="B33502" t="s">
        <v>1130</v>
      </c>
      <c r="C33502">
        <v>3294</v>
      </c>
      <c r="D33502" t="s">
        <v>1048</v>
      </c>
      <c r="E33502" t="s">
        <v>1106</v>
      </c>
      <c r="F33502" t="s">
        <v>775</v>
      </c>
      <c r="G33502" t="s">
        <v>1043</v>
      </c>
      <c r="H33502" t="s">
        <v>1009</v>
      </c>
      <c r="I33502" t="s">
        <v>1095</v>
      </c>
      <c r="J33502" t="s">
        <v>111</v>
      </c>
      <c r="K33502" t="s">
        <v>746</v>
      </c>
      <c r="L33502" t="s">
        <v>1067</v>
      </c>
      <c r="M33502" t="s">
        <v>1066</v>
      </c>
      <c r="N33502" t="s">
        <v>1063</v>
      </c>
      <c r="O33502" t="s">
        <v>501</v>
      </c>
      <c r="P33502" t="s">
        <v>1060</v>
      </c>
      <c r="Q33502" t="s">
        <v>897</v>
      </c>
      <c r="R33502" t="s">
        <v>953</v>
      </c>
      <c r="S33502" t="s">
        <v>1095</v>
      </c>
      <c r="T33502" t="s">
        <v>949</v>
      </c>
      <c r="U33502" t="s">
        <v>1021</v>
      </c>
      <c r="V33502" t="s">
        <v>140</v>
      </c>
      <c r="W33502" t="s">
        <v>1052</v>
      </c>
      <c r="X33502" t="s">
        <v>775</v>
      </c>
      <c r="Y33502" t="s">
        <v>1009</v>
      </c>
      <c r="Z33502" t="s">
        <v>1022</v>
      </c>
      <c r="AA33502" t="s">
        <v>1022</v>
      </c>
      <c r="AB33502" t="s">
        <v>140</v>
      </c>
      <c r="AC33502" t="s">
        <v>574</v>
      </c>
      <c r="AD33502" t="s">
        <v>733</v>
      </c>
      <c r="AE33502" t="s">
        <v>1014</v>
      </c>
      <c r="AF33502" t="s">
        <v>376</v>
      </c>
    </row>
    <row r="33503" spans="1:32" x14ac:dyDescent="0.35">
      <c r="A33503" t="s">
        <v>32</v>
      </c>
      <c r="B33503" t="s">
        <v>1131</v>
      </c>
      <c r="C33503">
        <v>921</v>
      </c>
      <c r="D33503" t="s">
        <v>1052</v>
      </c>
      <c r="E33503" t="s">
        <v>681</v>
      </c>
      <c r="F33503" t="s">
        <v>1063</v>
      </c>
      <c r="G33503" t="s">
        <v>1051</v>
      </c>
      <c r="H33503" t="s">
        <v>949</v>
      </c>
      <c r="I33503" t="s">
        <v>973</v>
      </c>
      <c r="J33503" t="s">
        <v>849</v>
      </c>
      <c r="K33503" t="s">
        <v>681</v>
      </c>
      <c r="L33503" t="s">
        <v>788</v>
      </c>
      <c r="M33503" t="s">
        <v>1055</v>
      </c>
      <c r="N33503" t="s">
        <v>1014</v>
      </c>
      <c r="O33503" t="s">
        <v>91</v>
      </c>
      <c r="P33503" t="s">
        <v>971</v>
      </c>
      <c r="Q33503" t="s">
        <v>1049</v>
      </c>
      <c r="R33503" t="s">
        <v>999</v>
      </c>
      <c r="S33503" t="s">
        <v>1044</v>
      </c>
      <c r="T33503" t="s">
        <v>1007</v>
      </c>
      <c r="U33503" t="s">
        <v>1043</v>
      </c>
      <c r="V33503" t="s">
        <v>140</v>
      </c>
      <c r="W33503" t="s">
        <v>954</v>
      </c>
      <c r="X33503" t="s">
        <v>1016</v>
      </c>
      <c r="Y33503" t="s">
        <v>1010</v>
      </c>
      <c r="Z33503" t="s">
        <v>1014</v>
      </c>
      <c r="AA33503" t="s">
        <v>1022</v>
      </c>
      <c r="AB33503" t="s">
        <v>1008</v>
      </c>
      <c r="AC33503" t="s">
        <v>1049</v>
      </c>
      <c r="AD33503" t="s">
        <v>1047</v>
      </c>
      <c r="AE33503" t="s">
        <v>1012</v>
      </c>
      <c r="AF33503" t="s">
        <v>342</v>
      </c>
    </row>
    <row r="33505" spans="1:32" x14ac:dyDescent="0.35">
      <c r="A33505" t="s">
        <v>2374</v>
      </c>
    </row>
    <row r="33506" spans="1:32" x14ac:dyDescent="0.35">
      <c r="A33506" t="s">
        <v>2</v>
      </c>
      <c r="B33506" t="s">
        <v>1150</v>
      </c>
      <c r="C33506" t="s">
        <v>3</v>
      </c>
      <c r="D33506" t="s">
        <v>2347</v>
      </c>
      <c r="E33506" t="s">
        <v>2348</v>
      </c>
      <c r="F33506" t="s">
        <v>2349</v>
      </c>
      <c r="G33506" t="s">
        <v>2350</v>
      </c>
      <c r="H33506" t="s">
        <v>2351</v>
      </c>
      <c r="I33506" t="s">
        <v>2352</v>
      </c>
      <c r="J33506" t="s">
        <v>2353</v>
      </c>
      <c r="K33506" t="s">
        <v>2354</v>
      </c>
      <c r="L33506" t="s">
        <v>2355</v>
      </c>
      <c r="M33506" t="s">
        <v>2356</v>
      </c>
      <c r="N33506" t="s">
        <v>2357</v>
      </c>
      <c r="O33506" t="s">
        <v>2358</v>
      </c>
      <c r="P33506" t="s">
        <v>2359</v>
      </c>
      <c r="Q33506" t="s">
        <v>2360</v>
      </c>
      <c r="R33506" t="s">
        <v>2361</v>
      </c>
      <c r="S33506" t="s">
        <v>2362</v>
      </c>
      <c r="T33506" t="s">
        <v>2363</v>
      </c>
      <c r="U33506" t="s">
        <v>2364</v>
      </c>
      <c r="V33506" t="s">
        <v>2365</v>
      </c>
      <c r="W33506" t="s">
        <v>2366</v>
      </c>
      <c r="X33506" t="s">
        <v>2367</v>
      </c>
      <c r="Y33506" t="s">
        <v>2368</v>
      </c>
      <c r="Z33506" t="s">
        <v>2369</v>
      </c>
      <c r="AA33506" t="s">
        <v>2370</v>
      </c>
      <c r="AB33506" t="s">
        <v>2371</v>
      </c>
      <c r="AC33506" t="s">
        <v>1032</v>
      </c>
      <c r="AD33506" t="s">
        <v>1042</v>
      </c>
      <c r="AE33506" t="s">
        <v>136</v>
      </c>
      <c r="AF33506" t="s">
        <v>1416</v>
      </c>
    </row>
    <row r="33507" spans="1:32" x14ac:dyDescent="0.35">
      <c r="A33507" t="s">
        <v>8</v>
      </c>
      <c r="B33507" t="s">
        <v>1151</v>
      </c>
      <c r="C33507">
        <v>133</v>
      </c>
      <c r="D33507" t="s">
        <v>574</v>
      </c>
      <c r="E33507" t="s">
        <v>513</v>
      </c>
      <c r="F33507" t="s">
        <v>1063</v>
      </c>
      <c r="G33507" t="s">
        <v>140</v>
      </c>
      <c r="H33507" t="s">
        <v>1073</v>
      </c>
      <c r="I33507" t="s">
        <v>746</v>
      </c>
      <c r="J33507" t="s">
        <v>897</v>
      </c>
      <c r="K33507" t="s">
        <v>411</v>
      </c>
      <c r="L33507" t="s">
        <v>111</v>
      </c>
      <c r="M33507" t="s">
        <v>1066</v>
      </c>
      <c r="N33507" t="s">
        <v>1058</v>
      </c>
      <c r="O33507" t="s">
        <v>970</v>
      </c>
      <c r="P33507" t="s">
        <v>660</v>
      </c>
      <c r="Q33507" t="s">
        <v>921</v>
      </c>
      <c r="R33507" t="s">
        <v>269</v>
      </c>
      <c r="S33507" t="s">
        <v>595</v>
      </c>
      <c r="T33507" t="s">
        <v>1021</v>
      </c>
      <c r="U33507" t="s">
        <v>140</v>
      </c>
      <c r="V33507" t="s">
        <v>140</v>
      </c>
      <c r="W33507" t="s">
        <v>1046</v>
      </c>
      <c r="X33507" t="s">
        <v>140</v>
      </c>
      <c r="Y33507" t="s">
        <v>140</v>
      </c>
      <c r="Z33507" t="s">
        <v>140</v>
      </c>
      <c r="AA33507" t="s">
        <v>1021</v>
      </c>
      <c r="AB33507" t="s">
        <v>140</v>
      </c>
      <c r="AC33507" t="s">
        <v>515</v>
      </c>
      <c r="AD33507" t="s">
        <v>971</v>
      </c>
      <c r="AE33507" t="s">
        <v>140</v>
      </c>
      <c r="AF33507" t="s">
        <v>573</v>
      </c>
    </row>
    <row r="33508" spans="1:32" x14ac:dyDescent="0.35">
      <c r="A33508" t="s">
        <v>8</v>
      </c>
      <c r="B33508" t="s">
        <v>1152</v>
      </c>
      <c r="C33508">
        <v>55</v>
      </c>
      <c r="D33508" t="s">
        <v>824</v>
      </c>
      <c r="E33508" t="s">
        <v>751</v>
      </c>
      <c r="F33508" t="s">
        <v>1014</v>
      </c>
      <c r="G33508" t="s">
        <v>1047</v>
      </c>
      <c r="H33508" t="s">
        <v>1050</v>
      </c>
      <c r="I33508" t="s">
        <v>1106</v>
      </c>
      <c r="J33508" t="s">
        <v>1104</v>
      </c>
      <c r="K33508" t="s">
        <v>433</v>
      </c>
      <c r="L33508" t="s">
        <v>917</v>
      </c>
      <c r="M33508" t="s">
        <v>140</v>
      </c>
      <c r="N33508" t="s">
        <v>140</v>
      </c>
      <c r="O33508" t="s">
        <v>113</v>
      </c>
      <c r="P33508" t="s">
        <v>1055</v>
      </c>
      <c r="Q33508" t="s">
        <v>595</v>
      </c>
      <c r="R33508" t="s">
        <v>991</v>
      </c>
      <c r="S33508" t="s">
        <v>101</v>
      </c>
      <c r="T33508" t="s">
        <v>1016</v>
      </c>
      <c r="U33508" t="s">
        <v>140</v>
      </c>
      <c r="V33508" t="s">
        <v>140</v>
      </c>
      <c r="W33508" t="s">
        <v>140</v>
      </c>
      <c r="X33508" t="s">
        <v>140</v>
      </c>
      <c r="Y33508" t="s">
        <v>140</v>
      </c>
      <c r="Z33508" t="s">
        <v>140</v>
      </c>
      <c r="AA33508" t="s">
        <v>140</v>
      </c>
      <c r="AB33508" t="s">
        <v>140</v>
      </c>
      <c r="AC33508" t="s">
        <v>286</v>
      </c>
      <c r="AD33508" t="s">
        <v>775</v>
      </c>
      <c r="AE33508" t="s">
        <v>1004</v>
      </c>
      <c r="AF33508" t="s">
        <v>603</v>
      </c>
    </row>
    <row r="33509" spans="1:32" x14ac:dyDescent="0.35">
      <c r="A33509" t="s">
        <v>8</v>
      </c>
      <c r="B33509" t="s">
        <v>339</v>
      </c>
      <c r="C33509">
        <v>15</v>
      </c>
      <c r="D33509" t="s">
        <v>422</v>
      </c>
      <c r="E33509" t="s">
        <v>874</v>
      </c>
      <c r="F33509" t="s">
        <v>140</v>
      </c>
      <c r="G33509" t="s">
        <v>140</v>
      </c>
      <c r="H33509" t="s">
        <v>517</v>
      </c>
      <c r="I33509" t="s">
        <v>399</v>
      </c>
      <c r="J33509" t="s">
        <v>932</v>
      </c>
      <c r="K33509" t="s">
        <v>952</v>
      </c>
      <c r="L33509" t="s">
        <v>117</v>
      </c>
      <c r="M33509" t="s">
        <v>1066</v>
      </c>
      <c r="N33509" t="s">
        <v>140</v>
      </c>
      <c r="O33509" t="s">
        <v>911</v>
      </c>
      <c r="P33509" t="s">
        <v>71</v>
      </c>
      <c r="Q33509" t="s">
        <v>991</v>
      </c>
      <c r="R33509" t="s">
        <v>140</v>
      </c>
      <c r="S33509" t="s">
        <v>517</v>
      </c>
      <c r="T33509" t="s">
        <v>140</v>
      </c>
      <c r="U33509" t="s">
        <v>140</v>
      </c>
      <c r="V33509" t="s">
        <v>140</v>
      </c>
      <c r="W33509" t="s">
        <v>140</v>
      </c>
      <c r="X33509" t="s">
        <v>140</v>
      </c>
      <c r="Y33509" t="s">
        <v>140</v>
      </c>
      <c r="Z33509" t="s">
        <v>140</v>
      </c>
      <c r="AA33509" t="s">
        <v>140</v>
      </c>
      <c r="AB33509" t="s">
        <v>140</v>
      </c>
      <c r="AC33509" t="s">
        <v>517</v>
      </c>
      <c r="AD33509" t="s">
        <v>119</v>
      </c>
      <c r="AE33509" t="s">
        <v>140</v>
      </c>
      <c r="AF33509" t="s">
        <v>87</v>
      </c>
    </row>
    <row r="33510" spans="1:32" x14ac:dyDescent="0.35">
      <c r="A33510" t="s">
        <v>9</v>
      </c>
      <c r="B33510" t="s">
        <v>1151</v>
      </c>
      <c r="C33510">
        <v>122</v>
      </c>
      <c r="D33510" t="s">
        <v>1021</v>
      </c>
      <c r="E33510" t="s">
        <v>646</v>
      </c>
      <c r="F33510" t="s">
        <v>1013</v>
      </c>
      <c r="G33510" t="s">
        <v>458</v>
      </c>
      <c r="H33510" t="s">
        <v>140</v>
      </c>
      <c r="I33510" t="s">
        <v>527</v>
      </c>
      <c r="J33510" t="s">
        <v>103</v>
      </c>
      <c r="K33510" t="s">
        <v>871</v>
      </c>
      <c r="L33510" t="s">
        <v>1065</v>
      </c>
      <c r="M33510" t="s">
        <v>1009</v>
      </c>
      <c r="N33510" t="s">
        <v>929</v>
      </c>
      <c r="O33510" t="s">
        <v>1072</v>
      </c>
      <c r="P33510" t="s">
        <v>1057</v>
      </c>
      <c r="Q33510" t="s">
        <v>812</v>
      </c>
      <c r="R33510" t="s">
        <v>125</v>
      </c>
      <c r="S33510" t="s">
        <v>999</v>
      </c>
      <c r="T33510" t="s">
        <v>1063</v>
      </c>
      <c r="U33510" t="s">
        <v>1012</v>
      </c>
      <c r="V33510" t="s">
        <v>140</v>
      </c>
      <c r="W33510" t="s">
        <v>1007</v>
      </c>
      <c r="X33510" t="s">
        <v>140</v>
      </c>
      <c r="Y33510" t="s">
        <v>140</v>
      </c>
      <c r="Z33510" t="s">
        <v>140</v>
      </c>
      <c r="AA33510" t="s">
        <v>140</v>
      </c>
      <c r="AB33510" t="s">
        <v>140</v>
      </c>
      <c r="AC33510" t="s">
        <v>971</v>
      </c>
      <c r="AD33510" t="s">
        <v>95</v>
      </c>
      <c r="AE33510" t="s">
        <v>140</v>
      </c>
      <c r="AF33510" t="s">
        <v>497</v>
      </c>
    </row>
    <row r="33511" spans="1:32" x14ac:dyDescent="0.35">
      <c r="A33511" t="s">
        <v>9</v>
      </c>
      <c r="B33511" t="s">
        <v>1152</v>
      </c>
      <c r="C33511">
        <v>66</v>
      </c>
      <c r="D33511" t="s">
        <v>1048</v>
      </c>
      <c r="E33511" t="s">
        <v>937</v>
      </c>
      <c r="F33511" t="s">
        <v>949</v>
      </c>
      <c r="G33511" t="s">
        <v>1051</v>
      </c>
      <c r="H33511" t="s">
        <v>1051</v>
      </c>
      <c r="I33511" t="s">
        <v>733</v>
      </c>
      <c r="J33511" t="s">
        <v>952</v>
      </c>
      <c r="K33511" t="s">
        <v>967</v>
      </c>
      <c r="L33511" t="s">
        <v>1064</v>
      </c>
      <c r="M33511" t="s">
        <v>140</v>
      </c>
      <c r="N33511" t="s">
        <v>140</v>
      </c>
      <c r="O33511" t="s">
        <v>574</v>
      </c>
      <c r="P33511" t="s">
        <v>140</v>
      </c>
      <c r="Q33511" t="s">
        <v>527</v>
      </c>
      <c r="R33511" t="s">
        <v>937</v>
      </c>
      <c r="S33511" t="s">
        <v>1020</v>
      </c>
      <c r="T33511" t="s">
        <v>971</v>
      </c>
      <c r="U33511" t="s">
        <v>140</v>
      </c>
      <c r="V33511" t="s">
        <v>140</v>
      </c>
      <c r="W33511" t="s">
        <v>140</v>
      </c>
      <c r="X33511" t="s">
        <v>140</v>
      </c>
      <c r="Y33511" t="s">
        <v>140</v>
      </c>
      <c r="Z33511" t="s">
        <v>140</v>
      </c>
      <c r="AA33511" t="s">
        <v>140</v>
      </c>
      <c r="AB33511" t="s">
        <v>140</v>
      </c>
      <c r="AC33511" t="s">
        <v>1182</v>
      </c>
      <c r="AD33511" t="s">
        <v>1057</v>
      </c>
      <c r="AE33511" t="s">
        <v>140</v>
      </c>
      <c r="AF33511" t="s">
        <v>448</v>
      </c>
    </row>
    <row r="33512" spans="1:32" x14ac:dyDescent="0.35">
      <c r="A33512" t="s">
        <v>9</v>
      </c>
      <c r="B33512" t="s">
        <v>339</v>
      </c>
      <c r="C33512">
        <v>12</v>
      </c>
      <c r="D33512" t="s">
        <v>140</v>
      </c>
      <c r="E33512" t="s">
        <v>801</v>
      </c>
      <c r="F33512" t="s">
        <v>140</v>
      </c>
      <c r="G33512" t="s">
        <v>140</v>
      </c>
      <c r="H33512" t="s">
        <v>140</v>
      </c>
      <c r="I33512" t="s">
        <v>929</v>
      </c>
      <c r="J33512" t="s">
        <v>716</v>
      </c>
      <c r="K33512" t="s">
        <v>528</v>
      </c>
      <c r="L33512" t="s">
        <v>140</v>
      </c>
      <c r="M33512" t="s">
        <v>140</v>
      </c>
      <c r="N33512" t="s">
        <v>140</v>
      </c>
      <c r="O33512" t="s">
        <v>140</v>
      </c>
      <c r="P33512" t="s">
        <v>140</v>
      </c>
      <c r="Q33512" t="s">
        <v>929</v>
      </c>
      <c r="R33512" t="s">
        <v>349</v>
      </c>
      <c r="S33512" t="s">
        <v>140</v>
      </c>
      <c r="T33512" t="s">
        <v>140</v>
      </c>
      <c r="U33512" t="s">
        <v>140</v>
      </c>
      <c r="V33512" t="s">
        <v>140</v>
      </c>
      <c r="W33512" t="s">
        <v>140</v>
      </c>
      <c r="X33512" t="s">
        <v>140</v>
      </c>
      <c r="Y33512" t="s">
        <v>140</v>
      </c>
      <c r="Z33512" t="s">
        <v>140</v>
      </c>
      <c r="AA33512" t="s">
        <v>140</v>
      </c>
      <c r="AB33512" t="s">
        <v>140</v>
      </c>
      <c r="AC33512" t="s">
        <v>801</v>
      </c>
      <c r="AD33512" t="s">
        <v>1100</v>
      </c>
      <c r="AE33512" t="s">
        <v>140</v>
      </c>
      <c r="AF33512" t="s">
        <v>692</v>
      </c>
    </row>
    <row r="33513" spans="1:32" x14ac:dyDescent="0.35">
      <c r="A33513" t="s">
        <v>10</v>
      </c>
      <c r="B33513" t="s">
        <v>1151</v>
      </c>
      <c r="C33513">
        <v>129</v>
      </c>
      <c r="D33513" t="s">
        <v>949</v>
      </c>
      <c r="E33513" t="s">
        <v>777</v>
      </c>
      <c r="F33513" t="s">
        <v>929</v>
      </c>
      <c r="G33513" t="s">
        <v>1043</v>
      </c>
      <c r="H33513" t="s">
        <v>971</v>
      </c>
      <c r="I33513" t="s">
        <v>643</v>
      </c>
      <c r="J33513" t="s">
        <v>967</v>
      </c>
      <c r="K33513" t="s">
        <v>187</v>
      </c>
      <c r="L33513" t="s">
        <v>664</v>
      </c>
      <c r="M33513" t="s">
        <v>1098</v>
      </c>
      <c r="N33513" t="s">
        <v>1011</v>
      </c>
      <c r="O33513" t="s">
        <v>897</v>
      </c>
      <c r="P33513" t="s">
        <v>954</v>
      </c>
      <c r="Q33513" t="s">
        <v>157</v>
      </c>
      <c r="R33513" t="s">
        <v>849</v>
      </c>
      <c r="S33513" t="s">
        <v>1065</v>
      </c>
      <c r="T33513" t="s">
        <v>1098</v>
      </c>
      <c r="U33513" t="s">
        <v>1009</v>
      </c>
      <c r="V33513" t="s">
        <v>140</v>
      </c>
      <c r="W33513" t="s">
        <v>140</v>
      </c>
      <c r="X33513" t="s">
        <v>1019</v>
      </c>
      <c r="Y33513" t="s">
        <v>1019</v>
      </c>
      <c r="Z33513" t="s">
        <v>140</v>
      </c>
      <c r="AA33513" t="s">
        <v>140</v>
      </c>
      <c r="AB33513" t="s">
        <v>140</v>
      </c>
      <c r="AC33513" t="s">
        <v>942</v>
      </c>
      <c r="AD33513" t="s">
        <v>527</v>
      </c>
      <c r="AE33513" t="s">
        <v>1066</v>
      </c>
      <c r="AF33513" t="s">
        <v>363</v>
      </c>
    </row>
    <row r="33514" spans="1:32" x14ac:dyDescent="0.35">
      <c r="A33514" t="s">
        <v>10</v>
      </c>
      <c r="B33514" t="s">
        <v>1152</v>
      </c>
      <c r="C33514">
        <v>67</v>
      </c>
      <c r="D33514" t="s">
        <v>1060</v>
      </c>
      <c r="E33514" t="s">
        <v>422</v>
      </c>
      <c r="F33514" t="s">
        <v>140</v>
      </c>
      <c r="G33514" t="s">
        <v>1014</v>
      </c>
      <c r="H33514" t="s">
        <v>1009</v>
      </c>
      <c r="I33514" t="s">
        <v>788</v>
      </c>
      <c r="J33514" t="s">
        <v>1062</v>
      </c>
      <c r="K33514" t="s">
        <v>983</v>
      </c>
      <c r="L33514" t="s">
        <v>1004</v>
      </c>
      <c r="M33514" t="s">
        <v>1050</v>
      </c>
      <c r="N33514" t="s">
        <v>1009</v>
      </c>
      <c r="O33514" t="s">
        <v>1064</v>
      </c>
      <c r="P33514" t="s">
        <v>140</v>
      </c>
      <c r="Q33514" t="s">
        <v>517</v>
      </c>
      <c r="R33514" t="s">
        <v>345</v>
      </c>
      <c r="S33514" t="s">
        <v>515</v>
      </c>
      <c r="T33514" t="s">
        <v>1014</v>
      </c>
      <c r="U33514" t="s">
        <v>140</v>
      </c>
      <c r="V33514" t="s">
        <v>140</v>
      </c>
      <c r="W33514" t="s">
        <v>1054</v>
      </c>
      <c r="X33514" t="s">
        <v>1011</v>
      </c>
      <c r="Y33514" t="s">
        <v>140</v>
      </c>
      <c r="Z33514" t="s">
        <v>140</v>
      </c>
      <c r="AA33514" t="s">
        <v>140</v>
      </c>
      <c r="AB33514" t="s">
        <v>140</v>
      </c>
      <c r="AC33514" t="s">
        <v>664</v>
      </c>
      <c r="AD33514" t="s">
        <v>924</v>
      </c>
      <c r="AE33514" t="s">
        <v>140</v>
      </c>
      <c r="AF33514" t="s">
        <v>277</v>
      </c>
    </row>
    <row r="33515" spans="1:32" x14ac:dyDescent="0.35">
      <c r="A33515" t="s">
        <v>10</v>
      </c>
      <c r="B33515" t="s">
        <v>339</v>
      </c>
      <c r="C33515">
        <v>10</v>
      </c>
      <c r="D33515" t="s">
        <v>755</v>
      </c>
      <c r="E33515" t="s">
        <v>455</v>
      </c>
      <c r="F33515" t="s">
        <v>140</v>
      </c>
      <c r="G33515" t="s">
        <v>140</v>
      </c>
      <c r="H33515" t="s">
        <v>755</v>
      </c>
      <c r="I33515" t="s">
        <v>1059</v>
      </c>
      <c r="J33515" t="s">
        <v>755</v>
      </c>
      <c r="K33515" t="s">
        <v>888</v>
      </c>
      <c r="L33515" t="s">
        <v>595</v>
      </c>
      <c r="M33515" t="s">
        <v>1059</v>
      </c>
      <c r="N33515" t="s">
        <v>140</v>
      </c>
      <c r="O33515" t="s">
        <v>810</v>
      </c>
      <c r="P33515" t="s">
        <v>755</v>
      </c>
      <c r="Q33515" t="s">
        <v>810</v>
      </c>
      <c r="R33515" t="s">
        <v>140</v>
      </c>
      <c r="S33515" t="s">
        <v>781</v>
      </c>
      <c r="T33515" t="s">
        <v>140</v>
      </c>
      <c r="U33515" t="s">
        <v>140</v>
      </c>
      <c r="V33515" t="s">
        <v>140</v>
      </c>
      <c r="W33515" t="s">
        <v>1059</v>
      </c>
      <c r="X33515" t="s">
        <v>140</v>
      </c>
      <c r="Y33515" t="s">
        <v>140</v>
      </c>
      <c r="Z33515" t="s">
        <v>140</v>
      </c>
      <c r="AA33515" t="s">
        <v>140</v>
      </c>
      <c r="AB33515" t="s">
        <v>140</v>
      </c>
      <c r="AC33515" t="s">
        <v>140</v>
      </c>
      <c r="AD33515" t="s">
        <v>140</v>
      </c>
      <c r="AE33515" t="s">
        <v>140</v>
      </c>
      <c r="AF33515" t="s">
        <v>180</v>
      </c>
    </row>
    <row r="33516" spans="1:32" x14ac:dyDescent="0.35">
      <c r="A33516" t="s">
        <v>11</v>
      </c>
      <c r="B33516" t="s">
        <v>1151</v>
      </c>
      <c r="C33516">
        <v>134</v>
      </c>
      <c r="D33516" t="s">
        <v>1017</v>
      </c>
      <c r="E33516" t="s">
        <v>673</v>
      </c>
      <c r="F33516" t="s">
        <v>1010</v>
      </c>
      <c r="G33516" t="s">
        <v>1052</v>
      </c>
      <c r="H33516" t="s">
        <v>1063</v>
      </c>
      <c r="I33516" t="s">
        <v>115</v>
      </c>
      <c r="J33516" t="s">
        <v>668</v>
      </c>
      <c r="K33516" t="s">
        <v>495</v>
      </c>
      <c r="L33516" t="s">
        <v>147</v>
      </c>
      <c r="M33516" t="s">
        <v>1066</v>
      </c>
      <c r="N33516" t="s">
        <v>949</v>
      </c>
      <c r="O33516" t="s">
        <v>893</v>
      </c>
      <c r="P33516" t="s">
        <v>103</v>
      </c>
      <c r="Q33516" t="s">
        <v>1106</v>
      </c>
      <c r="R33516" t="s">
        <v>1080</v>
      </c>
      <c r="S33516" t="s">
        <v>664</v>
      </c>
      <c r="T33516" t="s">
        <v>939</v>
      </c>
      <c r="U33516" t="s">
        <v>1054</v>
      </c>
      <c r="V33516" t="s">
        <v>140</v>
      </c>
      <c r="W33516" t="s">
        <v>1044</v>
      </c>
      <c r="X33516" t="s">
        <v>1073</v>
      </c>
      <c r="Y33516" t="s">
        <v>1012</v>
      </c>
      <c r="Z33516" t="s">
        <v>140</v>
      </c>
      <c r="AA33516" t="s">
        <v>140</v>
      </c>
      <c r="AB33516" t="s">
        <v>140</v>
      </c>
      <c r="AC33516" t="s">
        <v>977</v>
      </c>
      <c r="AD33516" t="s">
        <v>1060</v>
      </c>
      <c r="AE33516" t="s">
        <v>1063</v>
      </c>
      <c r="AF33516" t="s">
        <v>59</v>
      </c>
    </row>
    <row r="33517" spans="1:32" x14ac:dyDescent="0.35">
      <c r="A33517" t="s">
        <v>11</v>
      </c>
      <c r="B33517" t="s">
        <v>1152</v>
      </c>
      <c r="C33517">
        <v>57</v>
      </c>
      <c r="D33517" t="s">
        <v>140</v>
      </c>
      <c r="E33517" t="s">
        <v>1065</v>
      </c>
      <c r="F33517" t="s">
        <v>140</v>
      </c>
      <c r="G33517" t="s">
        <v>1052</v>
      </c>
      <c r="H33517" t="s">
        <v>1055</v>
      </c>
      <c r="I33517" t="s">
        <v>977</v>
      </c>
      <c r="J33517" t="s">
        <v>921</v>
      </c>
      <c r="K33517" t="s">
        <v>639</v>
      </c>
      <c r="L33517" t="s">
        <v>1068</v>
      </c>
      <c r="M33517" t="s">
        <v>1098</v>
      </c>
      <c r="N33517" t="s">
        <v>140</v>
      </c>
      <c r="O33517" t="s">
        <v>1007</v>
      </c>
      <c r="P33517" t="s">
        <v>140</v>
      </c>
      <c r="Q33517" t="s">
        <v>639</v>
      </c>
      <c r="R33517" t="s">
        <v>117</v>
      </c>
      <c r="S33517" t="s">
        <v>971</v>
      </c>
      <c r="T33517" t="s">
        <v>915</v>
      </c>
      <c r="U33517" t="s">
        <v>140</v>
      </c>
      <c r="V33517" t="s">
        <v>140</v>
      </c>
      <c r="W33517" t="s">
        <v>950</v>
      </c>
      <c r="X33517" t="s">
        <v>140</v>
      </c>
      <c r="Y33517" t="s">
        <v>140</v>
      </c>
      <c r="Z33517" t="s">
        <v>140</v>
      </c>
      <c r="AA33517" t="s">
        <v>140</v>
      </c>
      <c r="AB33517" t="s">
        <v>140</v>
      </c>
      <c r="AC33517" t="s">
        <v>769</v>
      </c>
      <c r="AD33517" t="s">
        <v>147</v>
      </c>
      <c r="AE33517" t="s">
        <v>140</v>
      </c>
      <c r="AF33517" t="s">
        <v>808</v>
      </c>
    </row>
    <row r="33518" spans="1:32" x14ac:dyDescent="0.35">
      <c r="A33518" t="s">
        <v>11</v>
      </c>
      <c r="B33518" t="s">
        <v>339</v>
      </c>
      <c r="C33518">
        <v>15</v>
      </c>
      <c r="D33518" t="s">
        <v>140</v>
      </c>
      <c r="E33518" t="s">
        <v>1059</v>
      </c>
      <c r="F33518" t="s">
        <v>140</v>
      </c>
      <c r="G33518" t="s">
        <v>140</v>
      </c>
      <c r="H33518" t="s">
        <v>140</v>
      </c>
      <c r="I33518" t="s">
        <v>1059</v>
      </c>
      <c r="J33518" t="s">
        <v>588</v>
      </c>
      <c r="K33518" t="s">
        <v>601</v>
      </c>
      <c r="L33518" t="s">
        <v>140</v>
      </c>
      <c r="M33518" t="s">
        <v>140</v>
      </c>
      <c r="N33518" t="s">
        <v>140</v>
      </c>
      <c r="O33518" t="s">
        <v>1059</v>
      </c>
      <c r="P33518" t="s">
        <v>140</v>
      </c>
      <c r="Q33518" t="s">
        <v>929</v>
      </c>
      <c r="R33518" t="s">
        <v>456</v>
      </c>
      <c r="S33518" t="s">
        <v>411</v>
      </c>
      <c r="T33518" t="s">
        <v>140</v>
      </c>
      <c r="U33518" t="s">
        <v>140</v>
      </c>
      <c r="V33518" t="s">
        <v>140</v>
      </c>
      <c r="W33518" t="s">
        <v>1059</v>
      </c>
      <c r="X33518" t="s">
        <v>140</v>
      </c>
      <c r="Y33518" t="s">
        <v>140</v>
      </c>
      <c r="Z33518" t="s">
        <v>140</v>
      </c>
      <c r="AA33518" t="s">
        <v>140</v>
      </c>
      <c r="AB33518" t="s">
        <v>140</v>
      </c>
      <c r="AC33518" t="s">
        <v>115</v>
      </c>
      <c r="AD33518" t="s">
        <v>1095</v>
      </c>
      <c r="AE33518" t="s">
        <v>140</v>
      </c>
      <c r="AF33518" t="s">
        <v>433</v>
      </c>
    </row>
    <row r="33519" spans="1:32" x14ac:dyDescent="0.35">
      <c r="A33519" t="s">
        <v>12</v>
      </c>
      <c r="B33519" t="s">
        <v>1151</v>
      </c>
      <c r="C33519">
        <v>129</v>
      </c>
      <c r="D33519" t="s">
        <v>1021</v>
      </c>
      <c r="E33519" t="s">
        <v>489</v>
      </c>
      <c r="F33519" t="s">
        <v>775</v>
      </c>
      <c r="G33519" t="s">
        <v>983</v>
      </c>
      <c r="H33519" t="s">
        <v>733</v>
      </c>
      <c r="I33519" t="s">
        <v>115</v>
      </c>
      <c r="J33519" t="s">
        <v>961</v>
      </c>
      <c r="K33519" t="s">
        <v>855</v>
      </c>
      <c r="L33519" t="s">
        <v>446</v>
      </c>
      <c r="M33519" t="s">
        <v>1051</v>
      </c>
      <c r="N33519" t="s">
        <v>1064</v>
      </c>
      <c r="O33519" t="s">
        <v>513</v>
      </c>
      <c r="P33519" t="s">
        <v>93</v>
      </c>
      <c r="Q33519" t="s">
        <v>269</v>
      </c>
      <c r="R33519" t="s">
        <v>961</v>
      </c>
      <c r="S33519" t="s">
        <v>1102</v>
      </c>
      <c r="T33519" t="s">
        <v>971</v>
      </c>
      <c r="U33519" t="s">
        <v>1020</v>
      </c>
      <c r="V33519" t="s">
        <v>140</v>
      </c>
      <c r="W33519" t="s">
        <v>1046</v>
      </c>
      <c r="X33519" t="s">
        <v>1063</v>
      </c>
      <c r="Y33519" t="s">
        <v>1063</v>
      </c>
      <c r="Z33519" t="s">
        <v>1063</v>
      </c>
      <c r="AA33519" t="s">
        <v>140</v>
      </c>
      <c r="AB33519" t="s">
        <v>140</v>
      </c>
      <c r="AC33519" t="s">
        <v>991</v>
      </c>
      <c r="AD33519" t="s">
        <v>971</v>
      </c>
      <c r="AE33519" t="s">
        <v>140</v>
      </c>
      <c r="AF33519" t="s">
        <v>741</v>
      </c>
    </row>
    <row r="33520" spans="1:32" x14ac:dyDescent="0.35">
      <c r="A33520" t="s">
        <v>12</v>
      </c>
      <c r="B33520" t="s">
        <v>1152</v>
      </c>
      <c r="C33520">
        <v>57</v>
      </c>
      <c r="D33520" t="s">
        <v>140</v>
      </c>
      <c r="E33520" t="s">
        <v>1104</v>
      </c>
      <c r="F33520" t="s">
        <v>140</v>
      </c>
      <c r="G33520" t="s">
        <v>91</v>
      </c>
      <c r="H33520" t="s">
        <v>1050</v>
      </c>
      <c r="I33520" t="s">
        <v>1051</v>
      </c>
      <c r="J33520" t="s">
        <v>942</v>
      </c>
      <c r="K33520" t="s">
        <v>837</v>
      </c>
      <c r="L33520" t="s">
        <v>983</v>
      </c>
      <c r="M33520" t="s">
        <v>1067</v>
      </c>
      <c r="N33520" t="s">
        <v>1050</v>
      </c>
      <c r="O33520" t="s">
        <v>996</v>
      </c>
      <c r="P33520" t="s">
        <v>1050</v>
      </c>
      <c r="Q33520" t="s">
        <v>458</v>
      </c>
      <c r="R33520" t="s">
        <v>269</v>
      </c>
      <c r="S33520" t="s">
        <v>522</v>
      </c>
      <c r="T33520" t="s">
        <v>140</v>
      </c>
      <c r="U33520" t="s">
        <v>1050</v>
      </c>
      <c r="V33520" t="s">
        <v>140</v>
      </c>
      <c r="W33520" t="s">
        <v>1007</v>
      </c>
      <c r="X33520" t="s">
        <v>140</v>
      </c>
      <c r="Y33520" t="s">
        <v>140</v>
      </c>
      <c r="Z33520" t="s">
        <v>140</v>
      </c>
      <c r="AA33520" t="s">
        <v>140</v>
      </c>
      <c r="AB33520" t="s">
        <v>1050</v>
      </c>
      <c r="AC33520" t="s">
        <v>824</v>
      </c>
      <c r="AD33520" t="s">
        <v>501</v>
      </c>
      <c r="AE33520" t="s">
        <v>977</v>
      </c>
      <c r="AF33520" t="s">
        <v>685</v>
      </c>
    </row>
    <row r="33521" spans="1:32" x14ac:dyDescent="0.35">
      <c r="A33521" t="s">
        <v>12</v>
      </c>
      <c r="B33521" t="s">
        <v>339</v>
      </c>
      <c r="C33521">
        <v>23</v>
      </c>
      <c r="D33521" t="s">
        <v>1051</v>
      </c>
      <c r="E33521" t="s">
        <v>451</v>
      </c>
      <c r="F33521" t="s">
        <v>140</v>
      </c>
      <c r="G33521" t="s">
        <v>838</v>
      </c>
      <c r="H33521" t="s">
        <v>140</v>
      </c>
      <c r="I33521" t="s">
        <v>643</v>
      </c>
      <c r="J33521" t="s">
        <v>286</v>
      </c>
      <c r="K33521" t="s">
        <v>162</v>
      </c>
      <c r="L33521" t="s">
        <v>501</v>
      </c>
      <c r="M33521" t="s">
        <v>140</v>
      </c>
      <c r="N33521" t="s">
        <v>838</v>
      </c>
      <c r="O33521" t="s">
        <v>950</v>
      </c>
      <c r="P33521" t="s">
        <v>286</v>
      </c>
      <c r="Q33521" t="s">
        <v>917</v>
      </c>
      <c r="R33521" t="s">
        <v>501</v>
      </c>
      <c r="S33521" t="s">
        <v>838</v>
      </c>
      <c r="T33521" t="s">
        <v>1054</v>
      </c>
      <c r="U33521" t="s">
        <v>140</v>
      </c>
      <c r="V33521" t="s">
        <v>140</v>
      </c>
      <c r="W33521" t="s">
        <v>838</v>
      </c>
      <c r="X33521" t="s">
        <v>1054</v>
      </c>
      <c r="Y33521" t="s">
        <v>140</v>
      </c>
      <c r="Z33521" t="s">
        <v>140</v>
      </c>
      <c r="AA33521" t="s">
        <v>140</v>
      </c>
      <c r="AB33521" t="s">
        <v>140</v>
      </c>
      <c r="AC33521" t="s">
        <v>140</v>
      </c>
      <c r="AD33521" t="s">
        <v>977</v>
      </c>
      <c r="AE33521" t="s">
        <v>140</v>
      </c>
      <c r="AF33521" t="s">
        <v>602</v>
      </c>
    </row>
    <row r="33522" spans="1:32" x14ac:dyDescent="0.35">
      <c r="A33522" t="s">
        <v>13</v>
      </c>
      <c r="B33522" t="s">
        <v>1151</v>
      </c>
      <c r="C33522">
        <v>138</v>
      </c>
      <c r="D33522" t="s">
        <v>869</v>
      </c>
      <c r="E33522" t="s">
        <v>237</v>
      </c>
      <c r="F33522" t="s">
        <v>1008</v>
      </c>
      <c r="G33522" t="s">
        <v>1048</v>
      </c>
      <c r="H33522" t="s">
        <v>1019</v>
      </c>
      <c r="I33522" t="s">
        <v>286</v>
      </c>
      <c r="J33522" t="s">
        <v>269</v>
      </c>
      <c r="K33522" t="s">
        <v>856</v>
      </c>
      <c r="L33522" t="s">
        <v>340</v>
      </c>
      <c r="M33522" t="s">
        <v>1073</v>
      </c>
      <c r="N33522" t="s">
        <v>939</v>
      </c>
      <c r="O33522" t="s">
        <v>985</v>
      </c>
      <c r="P33522" t="s">
        <v>877</v>
      </c>
      <c r="Q33522" t="s">
        <v>886</v>
      </c>
      <c r="R33522" t="s">
        <v>893</v>
      </c>
      <c r="S33522" t="s">
        <v>495</v>
      </c>
      <c r="T33522" t="s">
        <v>1058</v>
      </c>
      <c r="U33522" t="s">
        <v>1019</v>
      </c>
      <c r="V33522" t="s">
        <v>140</v>
      </c>
      <c r="W33522" t="s">
        <v>1011</v>
      </c>
      <c r="X33522" t="s">
        <v>140</v>
      </c>
      <c r="Y33522" t="s">
        <v>140</v>
      </c>
      <c r="Z33522" t="s">
        <v>140</v>
      </c>
      <c r="AA33522" t="s">
        <v>140</v>
      </c>
      <c r="AB33522" t="s">
        <v>140</v>
      </c>
      <c r="AC33522" t="s">
        <v>129</v>
      </c>
      <c r="AD33522" t="s">
        <v>954</v>
      </c>
      <c r="AE33522" t="s">
        <v>1016</v>
      </c>
      <c r="AF33522" t="s">
        <v>1087</v>
      </c>
    </row>
    <row r="33523" spans="1:32" x14ac:dyDescent="0.35">
      <c r="A33523" t="s">
        <v>13</v>
      </c>
      <c r="B33523" t="s">
        <v>1152</v>
      </c>
      <c r="C33523">
        <v>53</v>
      </c>
      <c r="D33523" t="s">
        <v>838</v>
      </c>
      <c r="E33523" t="s">
        <v>970</v>
      </c>
      <c r="F33523" t="s">
        <v>1014</v>
      </c>
      <c r="G33523" t="s">
        <v>140</v>
      </c>
      <c r="H33523" t="s">
        <v>1043</v>
      </c>
      <c r="I33523" t="s">
        <v>837</v>
      </c>
      <c r="J33523" t="s">
        <v>1003</v>
      </c>
      <c r="K33523" t="s">
        <v>901</v>
      </c>
      <c r="L33523" t="s">
        <v>125</v>
      </c>
      <c r="M33523" t="s">
        <v>869</v>
      </c>
      <c r="N33523" t="s">
        <v>1073</v>
      </c>
      <c r="O33523" t="s">
        <v>548</v>
      </c>
      <c r="P33523" t="s">
        <v>1058</v>
      </c>
      <c r="Q33523" t="s">
        <v>994</v>
      </c>
      <c r="R33523" t="s">
        <v>574</v>
      </c>
      <c r="S33523" t="s">
        <v>924</v>
      </c>
      <c r="T33523" t="s">
        <v>140</v>
      </c>
      <c r="U33523" t="s">
        <v>140</v>
      </c>
      <c r="V33523" t="s">
        <v>140</v>
      </c>
      <c r="W33523" t="s">
        <v>1066</v>
      </c>
      <c r="X33523" t="s">
        <v>140</v>
      </c>
      <c r="Y33523" t="s">
        <v>1014</v>
      </c>
      <c r="Z33523" t="s">
        <v>140</v>
      </c>
      <c r="AA33523" t="s">
        <v>140</v>
      </c>
      <c r="AB33523" t="s">
        <v>140</v>
      </c>
      <c r="AC33523" t="s">
        <v>942</v>
      </c>
      <c r="AD33523" t="s">
        <v>1020</v>
      </c>
      <c r="AE33523" t="s">
        <v>140</v>
      </c>
      <c r="AF33523" t="s">
        <v>354</v>
      </c>
    </row>
    <row r="33524" spans="1:32" x14ac:dyDescent="0.35">
      <c r="A33524" t="s">
        <v>13</v>
      </c>
      <c r="B33524" t="s">
        <v>339</v>
      </c>
      <c r="C33524">
        <v>15</v>
      </c>
      <c r="D33524" t="s">
        <v>140</v>
      </c>
      <c r="E33524" t="s">
        <v>756</v>
      </c>
      <c r="F33524" t="s">
        <v>140</v>
      </c>
      <c r="G33524" t="s">
        <v>140</v>
      </c>
      <c r="H33524" t="s">
        <v>140</v>
      </c>
      <c r="I33524" t="s">
        <v>983</v>
      </c>
      <c r="J33524" t="s">
        <v>1072</v>
      </c>
      <c r="K33524" t="s">
        <v>686</v>
      </c>
      <c r="L33524" t="s">
        <v>659</v>
      </c>
      <c r="M33524" t="s">
        <v>140</v>
      </c>
      <c r="N33524" t="s">
        <v>140</v>
      </c>
      <c r="O33524" t="s">
        <v>574</v>
      </c>
      <c r="P33524" t="s">
        <v>996</v>
      </c>
      <c r="Q33524" t="s">
        <v>704</v>
      </c>
      <c r="R33524" t="s">
        <v>942</v>
      </c>
      <c r="S33524" t="s">
        <v>903</v>
      </c>
      <c r="T33524" t="s">
        <v>812</v>
      </c>
      <c r="U33524" t="s">
        <v>140</v>
      </c>
      <c r="V33524" t="s">
        <v>140</v>
      </c>
      <c r="W33524" t="s">
        <v>140</v>
      </c>
      <c r="X33524" t="s">
        <v>140</v>
      </c>
      <c r="Y33524" t="s">
        <v>140</v>
      </c>
      <c r="Z33524" t="s">
        <v>140</v>
      </c>
      <c r="AA33524" t="s">
        <v>140</v>
      </c>
      <c r="AB33524" t="s">
        <v>140</v>
      </c>
      <c r="AC33524" t="s">
        <v>140</v>
      </c>
      <c r="AD33524" t="s">
        <v>140</v>
      </c>
      <c r="AE33524" t="s">
        <v>140</v>
      </c>
      <c r="AF33524" t="s">
        <v>741</v>
      </c>
    </row>
    <row r="33525" spans="1:32" x14ac:dyDescent="0.35">
      <c r="A33525" t="s">
        <v>14</v>
      </c>
      <c r="B33525" t="s">
        <v>1151</v>
      </c>
      <c r="C33525">
        <v>123</v>
      </c>
      <c r="D33525" t="s">
        <v>147</v>
      </c>
      <c r="E33525" t="s">
        <v>354</v>
      </c>
      <c r="F33525" t="s">
        <v>1066</v>
      </c>
      <c r="G33525" t="s">
        <v>875</v>
      </c>
      <c r="H33525" t="s">
        <v>1067</v>
      </c>
      <c r="I33525" t="s">
        <v>371</v>
      </c>
      <c r="J33525" t="s">
        <v>893</v>
      </c>
      <c r="K33525" t="s">
        <v>598</v>
      </c>
      <c r="L33525" t="s">
        <v>490</v>
      </c>
      <c r="M33525" t="s">
        <v>940</v>
      </c>
      <c r="N33525" t="s">
        <v>1043</v>
      </c>
      <c r="O33525" t="s">
        <v>1080</v>
      </c>
      <c r="P33525" t="s">
        <v>706</v>
      </c>
      <c r="Q33525" t="s">
        <v>973</v>
      </c>
      <c r="R33525" t="s">
        <v>113</v>
      </c>
      <c r="S33525" t="s">
        <v>522</v>
      </c>
      <c r="T33525" t="s">
        <v>140</v>
      </c>
      <c r="U33525" t="s">
        <v>1060</v>
      </c>
      <c r="V33525" t="s">
        <v>140</v>
      </c>
      <c r="W33525" t="s">
        <v>996</v>
      </c>
      <c r="X33525" t="s">
        <v>1063</v>
      </c>
      <c r="Y33525" t="s">
        <v>140</v>
      </c>
      <c r="Z33525" t="s">
        <v>1019</v>
      </c>
      <c r="AA33525" t="s">
        <v>140</v>
      </c>
      <c r="AB33525" t="s">
        <v>140</v>
      </c>
      <c r="AC33525" t="s">
        <v>1067</v>
      </c>
      <c r="AD33525" t="s">
        <v>940</v>
      </c>
      <c r="AE33525" t="s">
        <v>140</v>
      </c>
      <c r="AF33525" t="s">
        <v>888</v>
      </c>
    </row>
    <row r="33526" spans="1:32" x14ac:dyDescent="0.35">
      <c r="A33526" t="s">
        <v>14</v>
      </c>
      <c r="B33526" t="s">
        <v>1152</v>
      </c>
      <c r="C33526">
        <v>65</v>
      </c>
      <c r="D33526" t="s">
        <v>1102</v>
      </c>
      <c r="E33526" t="s">
        <v>528</v>
      </c>
      <c r="F33526" t="s">
        <v>1058</v>
      </c>
      <c r="G33526" t="s">
        <v>345</v>
      </c>
      <c r="H33526" t="s">
        <v>919</v>
      </c>
      <c r="I33526" t="s">
        <v>897</v>
      </c>
      <c r="J33526" t="s">
        <v>317</v>
      </c>
      <c r="K33526" t="s">
        <v>1087</v>
      </c>
      <c r="L33526" t="s">
        <v>977</v>
      </c>
      <c r="M33526" t="s">
        <v>869</v>
      </c>
      <c r="N33526" t="s">
        <v>140</v>
      </c>
      <c r="O33526" t="s">
        <v>664</v>
      </c>
      <c r="P33526" t="s">
        <v>1063</v>
      </c>
      <c r="Q33526" t="s">
        <v>967</v>
      </c>
      <c r="R33526" t="s">
        <v>107</v>
      </c>
      <c r="S33526" t="s">
        <v>970</v>
      </c>
      <c r="T33526" t="s">
        <v>919</v>
      </c>
      <c r="U33526" t="s">
        <v>1055</v>
      </c>
      <c r="V33526" t="s">
        <v>140</v>
      </c>
      <c r="W33526" t="s">
        <v>769</v>
      </c>
      <c r="X33526" t="s">
        <v>1055</v>
      </c>
      <c r="Y33526" t="s">
        <v>1055</v>
      </c>
      <c r="Z33526" t="s">
        <v>140</v>
      </c>
      <c r="AA33526" t="s">
        <v>140</v>
      </c>
      <c r="AB33526" t="s">
        <v>140</v>
      </c>
      <c r="AC33526" t="s">
        <v>123</v>
      </c>
      <c r="AD33526" t="s">
        <v>971</v>
      </c>
      <c r="AE33526" t="s">
        <v>140</v>
      </c>
      <c r="AF33526" t="s">
        <v>886</v>
      </c>
    </row>
    <row r="33527" spans="1:32" x14ac:dyDescent="0.35">
      <c r="A33527" t="s">
        <v>14</v>
      </c>
      <c r="B33527" t="s">
        <v>339</v>
      </c>
      <c r="C33527">
        <v>13</v>
      </c>
      <c r="D33527" t="s">
        <v>140</v>
      </c>
      <c r="E33527" t="s">
        <v>517</v>
      </c>
      <c r="F33527" t="s">
        <v>125</v>
      </c>
      <c r="G33527" t="s">
        <v>681</v>
      </c>
      <c r="H33527" t="s">
        <v>140</v>
      </c>
      <c r="I33527" t="s">
        <v>1073</v>
      </c>
      <c r="J33527" t="s">
        <v>125</v>
      </c>
      <c r="K33527" t="s">
        <v>880</v>
      </c>
      <c r="L33527" t="s">
        <v>517</v>
      </c>
      <c r="M33527" t="s">
        <v>140</v>
      </c>
      <c r="N33527" t="s">
        <v>121</v>
      </c>
      <c r="O33527" t="s">
        <v>140</v>
      </c>
      <c r="P33527" t="s">
        <v>140</v>
      </c>
      <c r="Q33527" t="s">
        <v>121</v>
      </c>
      <c r="R33527" t="s">
        <v>121</v>
      </c>
      <c r="S33527" t="s">
        <v>140</v>
      </c>
      <c r="T33527" t="s">
        <v>140</v>
      </c>
      <c r="U33527" t="s">
        <v>140</v>
      </c>
      <c r="V33527" t="s">
        <v>140</v>
      </c>
      <c r="W33527" t="s">
        <v>140</v>
      </c>
      <c r="X33527" t="s">
        <v>121</v>
      </c>
      <c r="Y33527" t="s">
        <v>140</v>
      </c>
      <c r="Z33527" t="s">
        <v>140</v>
      </c>
      <c r="AA33527" t="s">
        <v>140</v>
      </c>
      <c r="AB33527" t="s">
        <v>140</v>
      </c>
      <c r="AC33527" t="s">
        <v>1073</v>
      </c>
      <c r="AD33527" t="s">
        <v>1003</v>
      </c>
      <c r="AE33527" t="s">
        <v>140</v>
      </c>
      <c r="AF33527" t="s">
        <v>650</v>
      </c>
    </row>
    <row r="33528" spans="1:32" x14ac:dyDescent="0.35">
      <c r="A33528" t="s">
        <v>15</v>
      </c>
      <c r="B33528" t="s">
        <v>1151</v>
      </c>
      <c r="C33528">
        <v>136</v>
      </c>
      <c r="D33528" t="s">
        <v>1055</v>
      </c>
      <c r="E33528" t="s">
        <v>73</v>
      </c>
      <c r="F33528" t="s">
        <v>1066</v>
      </c>
      <c r="G33528" t="s">
        <v>869</v>
      </c>
      <c r="H33528" t="s">
        <v>940</v>
      </c>
      <c r="I33528" t="s">
        <v>729</v>
      </c>
      <c r="J33528" t="s">
        <v>641</v>
      </c>
      <c r="K33528" t="s">
        <v>659</v>
      </c>
      <c r="L33528" t="s">
        <v>269</v>
      </c>
      <c r="M33528" t="s">
        <v>1017</v>
      </c>
      <c r="N33528" t="s">
        <v>1051</v>
      </c>
      <c r="O33528" t="s">
        <v>921</v>
      </c>
      <c r="P33528" t="s">
        <v>837</v>
      </c>
      <c r="Q33528" t="s">
        <v>668</v>
      </c>
      <c r="R33528" t="s">
        <v>729</v>
      </c>
      <c r="S33528" t="s">
        <v>643</v>
      </c>
      <c r="T33528" t="s">
        <v>1050</v>
      </c>
      <c r="U33528" t="s">
        <v>140</v>
      </c>
      <c r="V33528" t="s">
        <v>140</v>
      </c>
      <c r="W33528" t="s">
        <v>1046</v>
      </c>
      <c r="X33528" t="s">
        <v>1050</v>
      </c>
      <c r="Y33528" t="s">
        <v>1013</v>
      </c>
      <c r="Z33528" t="s">
        <v>140</v>
      </c>
      <c r="AA33528" t="s">
        <v>140</v>
      </c>
      <c r="AB33528" t="s">
        <v>140</v>
      </c>
      <c r="AC33528" t="s">
        <v>1062</v>
      </c>
      <c r="AD33528" t="s">
        <v>1011</v>
      </c>
      <c r="AE33528" t="s">
        <v>140</v>
      </c>
      <c r="AF33528" t="s">
        <v>455</v>
      </c>
    </row>
    <row r="33529" spans="1:32" x14ac:dyDescent="0.35">
      <c r="A33529" t="s">
        <v>15</v>
      </c>
      <c r="B33529" t="s">
        <v>1152</v>
      </c>
      <c r="C33529">
        <v>59</v>
      </c>
      <c r="D33529" t="s">
        <v>1058</v>
      </c>
      <c r="E33529" t="s">
        <v>741</v>
      </c>
      <c r="F33529" t="s">
        <v>140</v>
      </c>
      <c r="G33529" t="s">
        <v>1049</v>
      </c>
      <c r="H33529" t="s">
        <v>140</v>
      </c>
      <c r="I33529" t="s">
        <v>954</v>
      </c>
      <c r="J33529" t="s">
        <v>824</v>
      </c>
      <c r="K33529" t="s">
        <v>810</v>
      </c>
      <c r="L33529" t="s">
        <v>574</v>
      </c>
      <c r="M33529" t="s">
        <v>140</v>
      </c>
      <c r="N33529" t="s">
        <v>1058</v>
      </c>
      <c r="O33529" t="s">
        <v>716</v>
      </c>
      <c r="P33529" t="s">
        <v>1043</v>
      </c>
      <c r="Q33529" t="s">
        <v>716</v>
      </c>
      <c r="R33529" t="s">
        <v>121</v>
      </c>
      <c r="S33529" t="s">
        <v>875</v>
      </c>
      <c r="T33529" t="s">
        <v>1023</v>
      </c>
      <c r="U33529" t="s">
        <v>140</v>
      </c>
      <c r="V33529" t="s">
        <v>140</v>
      </c>
      <c r="W33529" t="s">
        <v>1049</v>
      </c>
      <c r="X33529" t="s">
        <v>140</v>
      </c>
      <c r="Y33529" t="s">
        <v>1058</v>
      </c>
      <c r="Z33529" t="s">
        <v>140</v>
      </c>
      <c r="AA33529" t="s">
        <v>140</v>
      </c>
      <c r="AB33529" t="s">
        <v>140</v>
      </c>
      <c r="AC33529" t="s">
        <v>527</v>
      </c>
      <c r="AD33529" t="s">
        <v>950</v>
      </c>
      <c r="AE33529" t="s">
        <v>1009</v>
      </c>
      <c r="AF33529" t="s">
        <v>724</v>
      </c>
    </row>
    <row r="33530" spans="1:32" x14ac:dyDescent="0.35">
      <c r="A33530" t="s">
        <v>15</v>
      </c>
      <c r="B33530" t="s">
        <v>339</v>
      </c>
      <c r="C33530">
        <v>10</v>
      </c>
      <c r="D33530" t="s">
        <v>140</v>
      </c>
      <c r="E33530" t="s">
        <v>1102</v>
      </c>
      <c r="F33530" t="s">
        <v>140</v>
      </c>
      <c r="G33530" t="s">
        <v>261</v>
      </c>
      <c r="H33530" t="s">
        <v>140</v>
      </c>
      <c r="I33530" t="s">
        <v>140</v>
      </c>
      <c r="J33530" t="s">
        <v>443</v>
      </c>
      <c r="K33530" t="s">
        <v>959</v>
      </c>
      <c r="L33530" t="s">
        <v>1102</v>
      </c>
      <c r="M33530" t="s">
        <v>140</v>
      </c>
      <c r="N33530" t="s">
        <v>140</v>
      </c>
      <c r="O33530" t="s">
        <v>140</v>
      </c>
      <c r="P33530" t="s">
        <v>140</v>
      </c>
      <c r="Q33530" t="s">
        <v>975</v>
      </c>
      <c r="R33530" t="s">
        <v>140</v>
      </c>
      <c r="S33530" t="s">
        <v>140</v>
      </c>
      <c r="T33530" t="s">
        <v>1102</v>
      </c>
      <c r="U33530" t="s">
        <v>140</v>
      </c>
      <c r="V33530" t="s">
        <v>140</v>
      </c>
      <c r="W33530" t="s">
        <v>140</v>
      </c>
      <c r="X33530" t="s">
        <v>140</v>
      </c>
      <c r="Y33530" t="s">
        <v>140</v>
      </c>
      <c r="Z33530" t="s">
        <v>1102</v>
      </c>
      <c r="AA33530" t="s">
        <v>140</v>
      </c>
      <c r="AB33530" t="s">
        <v>140</v>
      </c>
      <c r="AC33530" t="s">
        <v>1062</v>
      </c>
      <c r="AD33530" t="s">
        <v>140</v>
      </c>
      <c r="AE33530" t="s">
        <v>140</v>
      </c>
      <c r="AF33530" t="s">
        <v>1071</v>
      </c>
    </row>
    <row r="33531" spans="1:32" x14ac:dyDescent="0.35">
      <c r="A33531" t="s">
        <v>16</v>
      </c>
      <c r="B33531" t="s">
        <v>1151</v>
      </c>
      <c r="C33531">
        <v>121</v>
      </c>
      <c r="D33531" t="s">
        <v>1067</v>
      </c>
      <c r="E33531" t="s">
        <v>115</v>
      </c>
      <c r="F33531" t="s">
        <v>140</v>
      </c>
      <c r="G33531" t="s">
        <v>1070</v>
      </c>
      <c r="H33531" t="s">
        <v>140</v>
      </c>
      <c r="I33531" t="s">
        <v>973</v>
      </c>
      <c r="J33531" t="s">
        <v>1100</v>
      </c>
      <c r="K33531" t="s">
        <v>712</v>
      </c>
      <c r="L33531" t="s">
        <v>405</v>
      </c>
      <c r="M33531" t="s">
        <v>869</v>
      </c>
      <c r="N33531" t="s">
        <v>140</v>
      </c>
      <c r="O33531" t="s">
        <v>988</v>
      </c>
      <c r="P33531" t="s">
        <v>733</v>
      </c>
      <c r="Q33531" t="s">
        <v>614</v>
      </c>
      <c r="R33531" t="s">
        <v>95</v>
      </c>
      <c r="S33531" t="s">
        <v>942</v>
      </c>
      <c r="T33531" t="s">
        <v>1018</v>
      </c>
      <c r="U33531" t="s">
        <v>1060</v>
      </c>
      <c r="V33531" t="s">
        <v>140</v>
      </c>
      <c r="W33531" t="s">
        <v>971</v>
      </c>
      <c r="X33531" t="s">
        <v>1010</v>
      </c>
      <c r="Y33531" t="s">
        <v>140</v>
      </c>
      <c r="Z33531" t="s">
        <v>140</v>
      </c>
      <c r="AA33531" t="s">
        <v>140</v>
      </c>
      <c r="AB33531" t="s">
        <v>140</v>
      </c>
      <c r="AC33531" t="s">
        <v>977</v>
      </c>
      <c r="AD33531" t="s">
        <v>949</v>
      </c>
      <c r="AE33531" t="s">
        <v>140</v>
      </c>
      <c r="AF33531" t="s">
        <v>908</v>
      </c>
    </row>
    <row r="33532" spans="1:32" x14ac:dyDescent="0.35">
      <c r="A33532" t="s">
        <v>16</v>
      </c>
      <c r="B33532" t="s">
        <v>1152</v>
      </c>
      <c r="C33532">
        <v>65</v>
      </c>
      <c r="D33532" t="s">
        <v>140</v>
      </c>
      <c r="E33532" t="s">
        <v>983</v>
      </c>
      <c r="F33532" t="s">
        <v>1012</v>
      </c>
      <c r="G33532" t="s">
        <v>1011</v>
      </c>
      <c r="H33532" t="s">
        <v>140</v>
      </c>
      <c r="I33532" t="s">
        <v>1051</v>
      </c>
      <c r="J33532" t="s">
        <v>1056</v>
      </c>
      <c r="K33532" t="s">
        <v>953</v>
      </c>
      <c r="L33532" t="s">
        <v>1064</v>
      </c>
      <c r="M33532" t="s">
        <v>1012</v>
      </c>
      <c r="N33532" t="s">
        <v>140</v>
      </c>
      <c r="O33532" t="s">
        <v>971</v>
      </c>
      <c r="P33532" t="s">
        <v>140</v>
      </c>
      <c r="Q33532" t="s">
        <v>515</v>
      </c>
      <c r="R33532" t="s">
        <v>91</v>
      </c>
      <c r="S33532" t="s">
        <v>1095</v>
      </c>
      <c r="T33532" t="s">
        <v>939</v>
      </c>
      <c r="U33532" t="s">
        <v>140</v>
      </c>
      <c r="V33532" t="s">
        <v>140</v>
      </c>
      <c r="W33532" t="s">
        <v>1012</v>
      </c>
      <c r="X33532" t="s">
        <v>140</v>
      </c>
      <c r="Y33532" t="s">
        <v>140</v>
      </c>
      <c r="Z33532" t="s">
        <v>1011</v>
      </c>
      <c r="AA33532" t="s">
        <v>140</v>
      </c>
      <c r="AB33532" t="s">
        <v>140</v>
      </c>
      <c r="AC33532" t="s">
        <v>1073</v>
      </c>
      <c r="AD33532" t="s">
        <v>1072</v>
      </c>
      <c r="AE33532" t="s">
        <v>140</v>
      </c>
      <c r="AF33532" t="s">
        <v>635</v>
      </c>
    </row>
    <row r="33533" spans="1:32" x14ac:dyDescent="0.35">
      <c r="A33533" t="s">
        <v>16</v>
      </c>
      <c r="B33533" t="s">
        <v>339</v>
      </c>
      <c r="C33533">
        <v>18</v>
      </c>
      <c r="D33533" t="s">
        <v>1043</v>
      </c>
      <c r="E33533" t="s">
        <v>977</v>
      </c>
      <c r="F33533" t="s">
        <v>140</v>
      </c>
      <c r="G33533" t="s">
        <v>140</v>
      </c>
      <c r="H33533" t="s">
        <v>140</v>
      </c>
      <c r="I33533" t="s">
        <v>140</v>
      </c>
      <c r="J33533" t="s">
        <v>1067</v>
      </c>
      <c r="K33533" t="s">
        <v>111</v>
      </c>
      <c r="L33533" t="s">
        <v>140</v>
      </c>
      <c r="M33533" t="s">
        <v>140</v>
      </c>
      <c r="N33533" t="s">
        <v>140</v>
      </c>
      <c r="O33533" t="s">
        <v>140</v>
      </c>
      <c r="P33533" t="s">
        <v>140</v>
      </c>
      <c r="Q33533" t="s">
        <v>953</v>
      </c>
      <c r="R33533" t="s">
        <v>515</v>
      </c>
      <c r="S33533" t="s">
        <v>903</v>
      </c>
      <c r="T33533" t="s">
        <v>140</v>
      </c>
      <c r="U33533" t="s">
        <v>1049</v>
      </c>
      <c r="V33533" t="s">
        <v>140</v>
      </c>
      <c r="W33533" t="s">
        <v>140</v>
      </c>
      <c r="X33533" t="s">
        <v>140</v>
      </c>
      <c r="Y33533" t="s">
        <v>1049</v>
      </c>
      <c r="Z33533" t="s">
        <v>140</v>
      </c>
      <c r="AA33533" t="s">
        <v>140</v>
      </c>
      <c r="AB33533" t="s">
        <v>140</v>
      </c>
      <c r="AC33533" t="s">
        <v>977</v>
      </c>
      <c r="AD33533" t="s">
        <v>140</v>
      </c>
      <c r="AE33533" t="s">
        <v>140</v>
      </c>
      <c r="AF33533" t="s">
        <v>566</v>
      </c>
    </row>
    <row r="33534" spans="1:32" x14ac:dyDescent="0.35">
      <c r="A33534" t="s">
        <v>17</v>
      </c>
      <c r="B33534" t="s">
        <v>1151</v>
      </c>
      <c r="C33534">
        <v>127</v>
      </c>
      <c r="D33534" t="s">
        <v>1048</v>
      </c>
      <c r="E33534" t="s">
        <v>706</v>
      </c>
      <c r="F33534" t="s">
        <v>1063</v>
      </c>
      <c r="G33534" t="s">
        <v>1062</v>
      </c>
      <c r="H33534" t="s">
        <v>1058</v>
      </c>
      <c r="I33534" t="s">
        <v>769</v>
      </c>
      <c r="J33534" t="s">
        <v>517</v>
      </c>
      <c r="K33534" t="s">
        <v>662</v>
      </c>
      <c r="L33534" t="s">
        <v>95</v>
      </c>
      <c r="M33534" t="s">
        <v>1017</v>
      </c>
      <c r="N33534" t="s">
        <v>1018</v>
      </c>
      <c r="O33534" t="s">
        <v>942</v>
      </c>
      <c r="P33534" t="s">
        <v>733</v>
      </c>
      <c r="Q33534" t="s">
        <v>847</v>
      </c>
      <c r="R33534" t="s">
        <v>1057</v>
      </c>
      <c r="S33534" t="s">
        <v>129</v>
      </c>
      <c r="T33534" t="s">
        <v>1058</v>
      </c>
      <c r="U33534" t="s">
        <v>140</v>
      </c>
      <c r="V33534" t="s">
        <v>140</v>
      </c>
      <c r="W33534" t="s">
        <v>1053</v>
      </c>
      <c r="X33534" t="s">
        <v>140</v>
      </c>
      <c r="Y33534" t="s">
        <v>1014</v>
      </c>
      <c r="Z33534" t="s">
        <v>140</v>
      </c>
      <c r="AA33534" t="s">
        <v>140</v>
      </c>
      <c r="AB33534" t="s">
        <v>140</v>
      </c>
      <c r="AC33534" t="s">
        <v>942</v>
      </c>
      <c r="AD33534" t="s">
        <v>824</v>
      </c>
      <c r="AE33534" t="s">
        <v>940</v>
      </c>
      <c r="AF33534" t="s">
        <v>623</v>
      </c>
    </row>
    <row r="33535" spans="1:32" x14ac:dyDescent="0.35">
      <c r="A33535" t="s">
        <v>17</v>
      </c>
      <c r="B33535" t="s">
        <v>1152</v>
      </c>
      <c r="C33535">
        <v>62</v>
      </c>
      <c r="D33535" t="s">
        <v>1050</v>
      </c>
      <c r="E33535" t="s">
        <v>674</v>
      </c>
      <c r="F33535" t="s">
        <v>140</v>
      </c>
      <c r="G33535" t="s">
        <v>317</v>
      </c>
      <c r="H33535" t="s">
        <v>1018</v>
      </c>
      <c r="I33535" t="s">
        <v>988</v>
      </c>
      <c r="J33535" t="s">
        <v>113</v>
      </c>
      <c r="K33535" t="s">
        <v>1100</v>
      </c>
      <c r="L33535" t="s">
        <v>915</v>
      </c>
      <c r="M33535" t="s">
        <v>1018</v>
      </c>
      <c r="N33535" t="s">
        <v>140</v>
      </c>
      <c r="O33535" t="s">
        <v>869</v>
      </c>
      <c r="P33535" t="s">
        <v>660</v>
      </c>
      <c r="Q33535" t="s">
        <v>115</v>
      </c>
      <c r="R33535" t="s">
        <v>643</v>
      </c>
      <c r="S33535" t="s">
        <v>129</v>
      </c>
      <c r="T33535" t="s">
        <v>1063</v>
      </c>
      <c r="U33535" t="s">
        <v>949</v>
      </c>
      <c r="V33535" t="s">
        <v>140</v>
      </c>
      <c r="W33535" t="s">
        <v>1012</v>
      </c>
      <c r="X33535" t="s">
        <v>1012</v>
      </c>
      <c r="Y33535" t="s">
        <v>1009</v>
      </c>
      <c r="Z33535" t="s">
        <v>140</v>
      </c>
      <c r="AA33535" t="s">
        <v>140</v>
      </c>
      <c r="AB33535" t="s">
        <v>140</v>
      </c>
      <c r="AC33535" t="s">
        <v>515</v>
      </c>
      <c r="AD33535" t="s">
        <v>950</v>
      </c>
      <c r="AE33535" t="s">
        <v>1058</v>
      </c>
      <c r="AF33535" t="s">
        <v>541</v>
      </c>
    </row>
    <row r="33536" spans="1:32" x14ac:dyDescent="0.35">
      <c r="A33536" t="s">
        <v>17</v>
      </c>
      <c r="B33536" t="s">
        <v>339</v>
      </c>
      <c r="C33536">
        <v>13</v>
      </c>
      <c r="D33536" t="s">
        <v>1018</v>
      </c>
      <c r="E33536" t="s">
        <v>293</v>
      </c>
      <c r="F33536" t="s">
        <v>988</v>
      </c>
      <c r="G33536" t="s">
        <v>140</v>
      </c>
      <c r="H33536" t="s">
        <v>140</v>
      </c>
      <c r="I33536" t="s">
        <v>125</v>
      </c>
      <c r="J33536" t="s">
        <v>140</v>
      </c>
      <c r="K33536" t="s">
        <v>1018</v>
      </c>
      <c r="L33536" t="s">
        <v>988</v>
      </c>
      <c r="M33536" t="s">
        <v>140</v>
      </c>
      <c r="N33536" t="s">
        <v>140</v>
      </c>
      <c r="O33536" t="s">
        <v>961</v>
      </c>
      <c r="P33536" t="s">
        <v>140</v>
      </c>
      <c r="Q33536" t="s">
        <v>1018</v>
      </c>
      <c r="R33536" t="s">
        <v>293</v>
      </c>
      <c r="S33536" t="s">
        <v>522</v>
      </c>
      <c r="T33536" t="s">
        <v>140</v>
      </c>
      <c r="U33536" t="s">
        <v>125</v>
      </c>
      <c r="V33536" t="s">
        <v>140</v>
      </c>
      <c r="W33536" t="s">
        <v>140</v>
      </c>
      <c r="X33536" t="s">
        <v>140</v>
      </c>
      <c r="Y33536" t="s">
        <v>140</v>
      </c>
      <c r="Z33536" t="s">
        <v>140</v>
      </c>
      <c r="AA33536" t="s">
        <v>140</v>
      </c>
      <c r="AB33536" t="s">
        <v>140</v>
      </c>
      <c r="AC33536" t="s">
        <v>125</v>
      </c>
      <c r="AD33536" t="s">
        <v>140</v>
      </c>
      <c r="AE33536" t="s">
        <v>140</v>
      </c>
      <c r="AF33536" t="s">
        <v>273</v>
      </c>
    </row>
    <row r="33537" spans="1:32" x14ac:dyDescent="0.35">
      <c r="A33537" t="s">
        <v>18</v>
      </c>
      <c r="B33537" t="s">
        <v>1151</v>
      </c>
      <c r="C33537">
        <v>140</v>
      </c>
      <c r="D33537" t="s">
        <v>1021</v>
      </c>
      <c r="E33537" t="s">
        <v>379</v>
      </c>
      <c r="F33537" t="s">
        <v>1098</v>
      </c>
      <c r="G33537" t="s">
        <v>1019</v>
      </c>
      <c r="H33537" t="s">
        <v>140</v>
      </c>
      <c r="I33537" t="s">
        <v>1045</v>
      </c>
      <c r="J33537" t="s">
        <v>1154</v>
      </c>
      <c r="K33537" t="s">
        <v>59</v>
      </c>
      <c r="L33537" t="s">
        <v>668</v>
      </c>
      <c r="M33537" t="s">
        <v>971</v>
      </c>
      <c r="N33537" t="s">
        <v>1066</v>
      </c>
      <c r="O33537" t="s">
        <v>643</v>
      </c>
      <c r="P33537" t="s">
        <v>971</v>
      </c>
      <c r="Q33537" t="s">
        <v>521</v>
      </c>
      <c r="R33537" t="s">
        <v>755</v>
      </c>
      <c r="S33537" t="s">
        <v>1072</v>
      </c>
      <c r="T33537" t="s">
        <v>1004</v>
      </c>
      <c r="U33537" t="s">
        <v>1098</v>
      </c>
      <c r="V33537" t="s">
        <v>140</v>
      </c>
      <c r="W33537" t="s">
        <v>1013</v>
      </c>
      <c r="X33537" t="s">
        <v>1009</v>
      </c>
      <c r="Y33537" t="s">
        <v>1008</v>
      </c>
      <c r="Z33537" t="s">
        <v>140</v>
      </c>
      <c r="AA33537" t="s">
        <v>140</v>
      </c>
      <c r="AB33537" t="s">
        <v>140</v>
      </c>
      <c r="AC33537" t="s">
        <v>1104</v>
      </c>
      <c r="AD33537" t="s">
        <v>1060</v>
      </c>
      <c r="AE33537" t="s">
        <v>140</v>
      </c>
      <c r="AF33537" t="s">
        <v>61</v>
      </c>
    </row>
    <row r="33538" spans="1:32" x14ac:dyDescent="0.35">
      <c r="A33538" t="s">
        <v>18</v>
      </c>
      <c r="B33538" t="s">
        <v>1152</v>
      </c>
      <c r="C33538">
        <v>51</v>
      </c>
      <c r="D33538" t="s">
        <v>1011</v>
      </c>
      <c r="E33538" t="s">
        <v>746</v>
      </c>
      <c r="F33538" t="s">
        <v>140</v>
      </c>
      <c r="G33538" t="s">
        <v>140</v>
      </c>
      <c r="H33538" t="s">
        <v>140</v>
      </c>
      <c r="I33538" t="s">
        <v>662</v>
      </c>
      <c r="J33538" t="s">
        <v>929</v>
      </c>
      <c r="K33538" t="s">
        <v>1072</v>
      </c>
      <c r="L33538" t="s">
        <v>1102</v>
      </c>
      <c r="M33538" t="s">
        <v>875</v>
      </c>
      <c r="N33538" t="s">
        <v>1017</v>
      </c>
      <c r="O33538" t="s">
        <v>1053</v>
      </c>
      <c r="P33538" t="s">
        <v>1073</v>
      </c>
      <c r="Q33538" t="s">
        <v>95</v>
      </c>
      <c r="R33538" t="s">
        <v>1059</v>
      </c>
      <c r="S33538" t="s">
        <v>785</v>
      </c>
      <c r="T33538" t="s">
        <v>875</v>
      </c>
      <c r="U33538" t="s">
        <v>140</v>
      </c>
      <c r="V33538" t="s">
        <v>140</v>
      </c>
      <c r="W33538" t="s">
        <v>838</v>
      </c>
      <c r="X33538" t="s">
        <v>140</v>
      </c>
      <c r="Y33538" t="s">
        <v>140</v>
      </c>
      <c r="Z33538" t="s">
        <v>140</v>
      </c>
      <c r="AA33538" t="s">
        <v>140</v>
      </c>
      <c r="AB33538" t="s">
        <v>140</v>
      </c>
      <c r="AC33538" t="s">
        <v>405</v>
      </c>
      <c r="AD33538" t="s">
        <v>664</v>
      </c>
      <c r="AE33538" t="s">
        <v>1003</v>
      </c>
      <c r="AF33538" t="s">
        <v>356</v>
      </c>
    </row>
    <row r="33539" spans="1:32" x14ac:dyDescent="0.35">
      <c r="A33539" t="s">
        <v>18</v>
      </c>
      <c r="B33539" t="s">
        <v>339</v>
      </c>
      <c r="C33539">
        <v>13</v>
      </c>
      <c r="D33539" t="s">
        <v>140</v>
      </c>
      <c r="E33539" t="s">
        <v>746</v>
      </c>
      <c r="F33539" t="s">
        <v>915</v>
      </c>
      <c r="G33539" t="s">
        <v>140</v>
      </c>
      <c r="H33539" t="s">
        <v>140</v>
      </c>
      <c r="I33539" t="s">
        <v>1055</v>
      </c>
      <c r="J33539" t="s">
        <v>980</v>
      </c>
      <c r="K33539" t="s">
        <v>901</v>
      </c>
      <c r="L33539" t="s">
        <v>140</v>
      </c>
      <c r="M33539" t="s">
        <v>140</v>
      </c>
      <c r="N33539" t="s">
        <v>140</v>
      </c>
      <c r="O33539" t="s">
        <v>1055</v>
      </c>
      <c r="P33539" t="s">
        <v>915</v>
      </c>
      <c r="Q33539" t="s">
        <v>317</v>
      </c>
      <c r="R33539" t="s">
        <v>1102</v>
      </c>
      <c r="S33539" t="s">
        <v>671</v>
      </c>
      <c r="T33539" t="s">
        <v>1102</v>
      </c>
      <c r="U33539" t="s">
        <v>140</v>
      </c>
      <c r="V33539" t="s">
        <v>140</v>
      </c>
      <c r="W33539" t="s">
        <v>1102</v>
      </c>
      <c r="X33539" t="s">
        <v>140</v>
      </c>
      <c r="Y33539" t="s">
        <v>140</v>
      </c>
      <c r="Z33539" t="s">
        <v>140</v>
      </c>
      <c r="AA33539" t="s">
        <v>140</v>
      </c>
      <c r="AB33539" t="s">
        <v>140</v>
      </c>
      <c r="AC33539" t="s">
        <v>1047</v>
      </c>
      <c r="AD33539" t="s">
        <v>140</v>
      </c>
      <c r="AE33539" t="s">
        <v>140</v>
      </c>
      <c r="AF33539" t="s">
        <v>349</v>
      </c>
    </row>
    <row r="33540" spans="1:32" x14ac:dyDescent="0.35">
      <c r="A33540" t="s">
        <v>19</v>
      </c>
      <c r="B33540" t="s">
        <v>1151</v>
      </c>
      <c r="C33540">
        <v>137</v>
      </c>
      <c r="D33540" t="s">
        <v>1021</v>
      </c>
      <c r="E33540" t="s">
        <v>293</v>
      </c>
      <c r="F33540" t="s">
        <v>1022</v>
      </c>
      <c r="G33540" t="s">
        <v>1011</v>
      </c>
      <c r="H33540" t="s">
        <v>140</v>
      </c>
      <c r="I33540" t="s">
        <v>877</v>
      </c>
      <c r="J33540" t="s">
        <v>756</v>
      </c>
      <c r="K33540" t="s">
        <v>149</v>
      </c>
      <c r="L33540" t="s">
        <v>952</v>
      </c>
      <c r="M33540" t="s">
        <v>1055</v>
      </c>
      <c r="N33540" t="s">
        <v>1019</v>
      </c>
      <c r="O33540" t="s">
        <v>869</v>
      </c>
      <c r="P33540" t="s">
        <v>1068</v>
      </c>
      <c r="Q33540" t="s">
        <v>117</v>
      </c>
      <c r="R33540" t="s">
        <v>131</v>
      </c>
      <c r="S33540" t="s">
        <v>967</v>
      </c>
      <c r="T33540" t="s">
        <v>1019</v>
      </c>
      <c r="U33540" t="s">
        <v>1054</v>
      </c>
      <c r="V33540" t="s">
        <v>140</v>
      </c>
      <c r="W33540" t="s">
        <v>1064</v>
      </c>
      <c r="X33540" t="s">
        <v>1014</v>
      </c>
      <c r="Y33540" t="s">
        <v>140</v>
      </c>
      <c r="Z33540" t="s">
        <v>140</v>
      </c>
      <c r="AA33540" t="s">
        <v>140</v>
      </c>
      <c r="AB33540" t="s">
        <v>140</v>
      </c>
      <c r="AC33540" t="s">
        <v>1102</v>
      </c>
      <c r="AD33540" t="s">
        <v>1044</v>
      </c>
      <c r="AE33540" t="s">
        <v>1014</v>
      </c>
      <c r="AF33540" t="s">
        <v>723</v>
      </c>
    </row>
    <row r="33541" spans="1:32" x14ac:dyDescent="0.35">
      <c r="A33541" t="s">
        <v>19</v>
      </c>
      <c r="B33541" t="s">
        <v>1152</v>
      </c>
      <c r="C33541">
        <v>56</v>
      </c>
      <c r="D33541" t="s">
        <v>140</v>
      </c>
      <c r="E33541" t="s">
        <v>1087</v>
      </c>
      <c r="F33541" t="s">
        <v>140</v>
      </c>
      <c r="G33541" t="s">
        <v>140</v>
      </c>
      <c r="H33541" t="s">
        <v>1012</v>
      </c>
      <c r="I33541" t="s">
        <v>901</v>
      </c>
      <c r="J33541" t="s">
        <v>901</v>
      </c>
      <c r="K33541" t="s">
        <v>1083</v>
      </c>
      <c r="L33541" t="s">
        <v>733</v>
      </c>
      <c r="M33541" t="s">
        <v>1018</v>
      </c>
      <c r="N33541" t="s">
        <v>1054</v>
      </c>
      <c r="O33541" t="s">
        <v>1044</v>
      </c>
      <c r="P33541" t="s">
        <v>140</v>
      </c>
      <c r="Q33541" t="s">
        <v>841</v>
      </c>
      <c r="R33541" t="s">
        <v>121</v>
      </c>
      <c r="S33541" t="s">
        <v>991</v>
      </c>
      <c r="T33541" t="s">
        <v>140</v>
      </c>
      <c r="U33541" t="s">
        <v>140</v>
      </c>
      <c r="V33541" t="s">
        <v>140</v>
      </c>
      <c r="W33541" t="s">
        <v>140</v>
      </c>
      <c r="X33541" t="s">
        <v>1012</v>
      </c>
      <c r="Y33541" t="s">
        <v>140</v>
      </c>
      <c r="Z33541" t="s">
        <v>140</v>
      </c>
      <c r="AA33541" t="s">
        <v>140</v>
      </c>
      <c r="AB33541" t="s">
        <v>140</v>
      </c>
      <c r="AC33541" t="s">
        <v>87</v>
      </c>
      <c r="AD33541" t="s">
        <v>1012</v>
      </c>
      <c r="AE33541" t="s">
        <v>140</v>
      </c>
      <c r="AF33541" t="s">
        <v>75</v>
      </c>
    </row>
    <row r="33542" spans="1:32" x14ac:dyDescent="0.35">
      <c r="A33542" t="s">
        <v>19</v>
      </c>
      <c r="B33542" t="s">
        <v>339</v>
      </c>
      <c r="C33542">
        <v>12</v>
      </c>
      <c r="D33542" t="s">
        <v>140</v>
      </c>
      <c r="E33542" t="s">
        <v>1048</v>
      </c>
      <c r="F33542" t="s">
        <v>87</v>
      </c>
      <c r="G33542" t="s">
        <v>140</v>
      </c>
      <c r="H33542" t="s">
        <v>140</v>
      </c>
      <c r="I33542" t="s">
        <v>165</v>
      </c>
      <c r="J33542" t="s">
        <v>856</v>
      </c>
      <c r="K33542" t="s">
        <v>856</v>
      </c>
      <c r="L33542" t="s">
        <v>242</v>
      </c>
      <c r="M33542" t="s">
        <v>140</v>
      </c>
      <c r="N33542" t="s">
        <v>1048</v>
      </c>
      <c r="O33542" t="s">
        <v>140</v>
      </c>
      <c r="P33542" t="s">
        <v>1048</v>
      </c>
      <c r="Q33542" t="s">
        <v>140</v>
      </c>
      <c r="R33542" t="s">
        <v>1018</v>
      </c>
      <c r="S33542" t="s">
        <v>140</v>
      </c>
      <c r="T33542" t="s">
        <v>140</v>
      </c>
      <c r="U33542" t="s">
        <v>140</v>
      </c>
      <c r="V33542" t="s">
        <v>140</v>
      </c>
      <c r="W33542" t="s">
        <v>140</v>
      </c>
      <c r="X33542" t="s">
        <v>140</v>
      </c>
      <c r="Y33542" t="s">
        <v>140</v>
      </c>
      <c r="Z33542" t="s">
        <v>140</v>
      </c>
      <c r="AA33542" t="s">
        <v>140</v>
      </c>
      <c r="AB33542" t="s">
        <v>140</v>
      </c>
      <c r="AC33542" t="s">
        <v>837</v>
      </c>
      <c r="AD33542" t="s">
        <v>919</v>
      </c>
      <c r="AE33542" t="s">
        <v>140</v>
      </c>
      <c r="AF33542" t="s">
        <v>924</v>
      </c>
    </row>
    <row r="33543" spans="1:32" x14ac:dyDescent="0.35">
      <c r="A33543" t="s">
        <v>20</v>
      </c>
      <c r="B33543" t="s">
        <v>1151</v>
      </c>
      <c r="C33543">
        <v>122</v>
      </c>
      <c r="D33543" t="s">
        <v>1066</v>
      </c>
      <c r="E33543" t="s">
        <v>528</v>
      </c>
      <c r="F33543" t="s">
        <v>1013</v>
      </c>
      <c r="G33543" t="s">
        <v>1050</v>
      </c>
      <c r="H33543" t="s">
        <v>1050</v>
      </c>
      <c r="I33543" t="s">
        <v>788</v>
      </c>
      <c r="J33543" t="s">
        <v>1104</v>
      </c>
      <c r="K33543" t="s">
        <v>1087</v>
      </c>
      <c r="L33543" t="s">
        <v>1095</v>
      </c>
      <c r="M33543" t="s">
        <v>1017</v>
      </c>
      <c r="N33543" t="s">
        <v>1073</v>
      </c>
      <c r="O33543" t="s">
        <v>729</v>
      </c>
      <c r="P33543" t="s">
        <v>769</v>
      </c>
      <c r="Q33543" t="s">
        <v>1104</v>
      </c>
      <c r="R33543" t="s">
        <v>574</v>
      </c>
      <c r="S33543" t="s">
        <v>991</v>
      </c>
      <c r="T33543" t="s">
        <v>1060</v>
      </c>
      <c r="U33543" t="s">
        <v>875</v>
      </c>
      <c r="V33543" t="s">
        <v>140</v>
      </c>
      <c r="W33543" t="s">
        <v>1004</v>
      </c>
      <c r="X33543" t="s">
        <v>1013</v>
      </c>
      <c r="Y33543" t="s">
        <v>1013</v>
      </c>
      <c r="Z33543" t="s">
        <v>140</v>
      </c>
      <c r="AA33543" t="s">
        <v>140</v>
      </c>
      <c r="AB33543" t="s">
        <v>140</v>
      </c>
      <c r="AC33543" t="s">
        <v>462</v>
      </c>
      <c r="AD33543" t="s">
        <v>1018</v>
      </c>
      <c r="AE33543" t="s">
        <v>1050</v>
      </c>
      <c r="AF33543" t="s">
        <v>816</v>
      </c>
    </row>
    <row r="33544" spans="1:32" x14ac:dyDescent="0.35">
      <c r="A33544" t="s">
        <v>20</v>
      </c>
      <c r="B33544" t="s">
        <v>1152</v>
      </c>
      <c r="C33544">
        <v>65</v>
      </c>
      <c r="D33544" t="s">
        <v>140</v>
      </c>
      <c r="E33544" t="s">
        <v>643</v>
      </c>
      <c r="F33544" t="s">
        <v>140</v>
      </c>
      <c r="G33544" t="s">
        <v>1058</v>
      </c>
      <c r="H33544" t="s">
        <v>140</v>
      </c>
      <c r="I33544" t="s">
        <v>1068</v>
      </c>
      <c r="J33544" t="s">
        <v>521</v>
      </c>
      <c r="K33544" t="s">
        <v>841</v>
      </c>
      <c r="L33544" t="s">
        <v>1102</v>
      </c>
      <c r="M33544" t="s">
        <v>140</v>
      </c>
      <c r="N33544" t="s">
        <v>140</v>
      </c>
      <c r="O33544" t="s">
        <v>1013</v>
      </c>
      <c r="P33544" t="s">
        <v>140</v>
      </c>
      <c r="Q33544" t="s">
        <v>1063</v>
      </c>
      <c r="R33544" t="s">
        <v>107</v>
      </c>
      <c r="S33544" t="s">
        <v>89</v>
      </c>
      <c r="T33544" t="s">
        <v>1021</v>
      </c>
      <c r="U33544" t="s">
        <v>1020</v>
      </c>
      <c r="V33544" t="s">
        <v>140</v>
      </c>
      <c r="W33544" t="s">
        <v>1067</v>
      </c>
      <c r="X33544" t="s">
        <v>1014</v>
      </c>
      <c r="Y33544" t="s">
        <v>140</v>
      </c>
      <c r="Z33544" t="s">
        <v>140</v>
      </c>
      <c r="AA33544" t="s">
        <v>140</v>
      </c>
      <c r="AB33544" t="s">
        <v>140</v>
      </c>
      <c r="AC33544" t="s">
        <v>733</v>
      </c>
      <c r="AD33544" t="s">
        <v>1057</v>
      </c>
      <c r="AE33544" t="s">
        <v>1014</v>
      </c>
      <c r="AF33544" t="s">
        <v>540</v>
      </c>
    </row>
    <row r="33545" spans="1:32" x14ac:dyDescent="0.35">
      <c r="A33545" t="s">
        <v>20</v>
      </c>
      <c r="B33545" t="s">
        <v>339</v>
      </c>
      <c r="C33545">
        <v>18</v>
      </c>
      <c r="D33545" t="s">
        <v>140</v>
      </c>
      <c r="E33545" t="s">
        <v>993</v>
      </c>
      <c r="F33545" t="s">
        <v>140</v>
      </c>
      <c r="G33545" t="s">
        <v>140</v>
      </c>
      <c r="H33545" t="s">
        <v>140</v>
      </c>
      <c r="I33545" t="s">
        <v>1070</v>
      </c>
      <c r="J33545" t="s">
        <v>109</v>
      </c>
      <c r="K33545" t="s">
        <v>668</v>
      </c>
      <c r="L33545" t="s">
        <v>656</v>
      </c>
      <c r="M33545" t="s">
        <v>140</v>
      </c>
      <c r="N33545" t="s">
        <v>140</v>
      </c>
      <c r="O33545" t="s">
        <v>737</v>
      </c>
      <c r="P33545" t="s">
        <v>1067</v>
      </c>
      <c r="Q33545" t="s">
        <v>515</v>
      </c>
      <c r="R33545" t="s">
        <v>1051</v>
      </c>
      <c r="S33545" t="s">
        <v>140</v>
      </c>
      <c r="T33545" t="s">
        <v>140</v>
      </c>
      <c r="U33545" t="s">
        <v>140</v>
      </c>
      <c r="V33545" t="s">
        <v>140</v>
      </c>
      <c r="W33545" t="s">
        <v>140</v>
      </c>
      <c r="X33545" t="s">
        <v>140</v>
      </c>
      <c r="Y33545" t="s">
        <v>140</v>
      </c>
      <c r="Z33545" t="s">
        <v>140</v>
      </c>
      <c r="AA33545" t="s">
        <v>140</v>
      </c>
      <c r="AB33545" t="s">
        <v>140</v>
      </c>
      <c r="AC33545" t="s">
        <v>738</v>
      </c>
      <c r="AD33545" t="s">
        <v>117</v>
      </c>
      <c r="AE33545" t="s">
        <v>140</v>
      </c>
      <c r="AF33545" t="s">
        <v>376</v>
      </c>
    </row>
    <row r="33546" spans="1:32" x14ac:dyDescent="0.35">
      <c r="A33546" t="s">
        <v>21</v>
      </c>
      <c r="B33546" t="s">
        <v>1151</v>
      </c>
      <c r="C33546">
        <v>119</v>
      </c>
      <c r="D33546" t="s">
        <v>125</v>
      </c>
      <c r="E33546" t="s">
        <v>794</v>
      </c>
      <c r="F33546" t="s">
        <v>1046</v>
      </c>
      <c r="G33546" t="s">
        <v>801</v>
      </c>
      <c r="H33546" t="s">
        <v>527</v>
      </c>
      <c r="I33546" t="s">
        <v>1046</v>
      </c>
      <c r="J33546" t="s">
        <v>1139</v>
      </c>
      <c r="K33546" t="s">
        <v>1139</v>
      </c>
      <c r="L33546" t="s">
        <v>286</v>
      </c>
      <c r="M33546" t="s">
        <v>140</v>
      </c>
      <c r="N33546" t="s">
        <v>1046</v>
      </c>
      <c r="O33546" t="s">
        <v>729</v>
      </c>
      <c r="P33546" t="s">
        <v>1004</v>
      </c>
      <c r="Q33546" t="s">
        <v>1098</v>
      </c>
      <c r="R33546" t="s">
        <v>801</v>
      </c>
      <c r="S33546" t="s">
        <v>527</v>
      </c>
      <c r="T33546" t="s">
        <v>996</v>
      </c>
      <c r="U33546" t="s">
        <v>1004</v>
      </c>
      <c r="V33546" t="s">
        <v>140</v>
      </c>
      <c r="W33546" t="s">
        <v>1046</v>
      </c>
      <c r="X33546" t="s">
        <v>1098</v>
      </c>
      <c r="Y33546" t="s">
        <v>1098</v>
      </c>
      <c r="Z33546" t="s">
        <v>1012</v>
      </c>
      <c r="AA33546" t="s">
        <v>140</v>
      </c>
      <c r="AB33546" t="s">
        <v>140</v>
      </c>
      <c r="AC33546" t="s">
        <v>115</v>
      </c>
      <c r="AD33546" t="s">
        <v>664</v>
      </c>
      <c r="AE33546" t="s">
        <v>140</v>
      </c>
      <c r="AF33546" t="s">
        <v>341</v>
      </c>
    </row>
    <row r="33547" spans="1:32" x14ac:dyDescent="0.35">
      <c r="A33547" t="s">
        <v>21</v>
      </c>
      <c r="B33547" t="s">
        <v>1152</v>
      </c>
      <c r="C33547">
        <v>72</v>
      </c>
      <c r="D33547" t="s">
        <v>1017</v>
      </c>
      <c r="E33547" t="s">
        <v>1053</v>
      </c>
      <c r="F33547" t="s">
        <v>996</v>
      </c>
      <c r="G33547" t="s">
        <v>458</v>
      </c>
      <c r="H33547" t="s">
        <v>458</v>
      </c>
      <c r="I33547" t="s">
        <v>1053</v>
      </c>
      <c r="J33547" t="s">
        <v>999</v>
      </c>
      <c r="K33547" t="s">
        <v>973</v>
      </c>
      <c r="L33547" t="s">
        <v>1073</v>
      </c>
      <c r="M33547" t="s">
        <v>1017</v>
      </c>
      <c r="N33547" t="s">
        <v>140</v>
      </c>
      <c r="O33547" t="s">
        <v>1053</v>
      </c>
      <c r="P33547" t="s">
        <v>996</v>
      </c>
      <c r="Q33547" t="s">
        <v>140</v>
      </c>
      <c r="R33547" t="s">
        <v>1073</v>
      </c>
      <c r="S33547" t="s">
        <v>140</v>
      </c>
      <c r="T33547" t="s">
        <v>140</v>
      </c>
      <c r="U33547" t="s">
        <v>1017</v>
      </c>
      <c r="V33547" t="s">
        <v>140</v>
      </c>
      <c r="W33547" t="s">
        <v>996</v>
      </c>
      <c r="X33547" t="s">
        <v>140</v>
      </c>
      <c r="Y33547" t="s">
        <v>140</v>
      </c>
      <c r="Z33547" t="s">
        <v>1073</v>
      </c>
      <c r="AA33547" t="s">
        <v>140</v>
      </c>
      <c r="AB33547" t="s">
        <v>140</v>
      </c>
      <c r="AC33547" t="s">
        <v>641</v>
      </c>
      <c r="AD33547" t="s">
        <v>1053</v>
      </c>
      <c r="AE33547" t="s">
        <v>140</v>
      </c>
      <c r="AF33547" t="s">
        <v>407</v>
      </c>
    </row>
    <row r="33548" spans="1:32" x14ac:dyDescent="0.35">
      <c r="A33548" t="s">
        <v>21</v>
      </c>
      <c r="B33548" t="s">
        <v>339</v>
      </c>
      <c r="C33548">
        <v>18</v>
      </c>
      <c r="D33548" t="s">
        <v>95</v>
      </c>
      <c r="E33548" t="s">
        <v>874</v>
      </c>
      <c r="F33548" t="s">
        <v>140</v>
      </c>
      <c r="G33548" t="s">
        <v>140</v>
      </c>
      <c r="H33548" t="s">
        <v>140</v>
      </c>
      <c r="I33548" t="s">
        <v>458</v>
      </c>
      <c r="J33548" t="s">
        <v>614</v>
      </c>
      <c r="K33548" t="s">
        <v>614</v>
      </c>
      <c r="L33548" t="s">
        <v>95</v>
      </c>
      <c r="M33548" t="s">
        <v>140</v>
      </c>
      <c r="N33548" t="s">
        <v>458</v>
      </c>
      <c r="O33548" t="s">
        <v>140</v>
      </c>
      <c r="P33548" t="s">
        <v>458</v>
      </c>
      <c r="Q33548" t="s">
        <v>458</v>
      </c>
      <c r="R33548" t="s">
        <v>95</v>
      </c>
      <c r="S33548" t="s">
        <v>458</v>
      </c>
      <c r="T33548" t="s">
        <v>458</v>
      </c>
      <c r="U33548" t="s">
        <v>458</v>
      </c>
      <c r="V33548" t="s">
        <v>140</v>
      </c>
      <c r="W33548" t="s">
        <v>95</v>
      </c>
      <c r="X33548" t="s">
        <v>95</v>
      </c>
      <c r="Y33548" t="s">
        <v>140</v>
      </c>
      <c r="Z33548" t="s">
        <v>140</v>
      </c>
      <c r="AA33548" t="s">
        <v>140</v>
      </c>
      <c r="AB33548" t="s">
        <v>140</v>
      </c>
      <c r="AC33548" t="s">
        <v>458</v>
      </c>
      <c r="AD33548" t="s">
        <v>458</v>
      </c>
      <c r="AE33548" t="s">
        <v>140</v>
      </c>
      <c r="AF33548" t="s">
        <v>196</v>
      </c>
    </row>
    <row r="33549" spans="1:32" x14ac:dyDescent="0.35">
      <c r="A33549" t="s">
        <v>22</v>
      </c>
      <c r="B33549" t="s">
        <v>1151</v>
      </c>
      <c r="C33549">
        <v>139</v>
      </c>
      <c r="D33549" t="s">
        <v>1010</v>
      </c>
      <c r="E33549" t="s">
        <v>399</v>
      </c>
      <c r="F33549" t="s">
        <v>1011</v>
      </c>
      <c r="G33549" t="s">
        <v>1017</v>
      </c>
      <c r="H33549" t="s">
        <v>140</v>
      </c>
      <c r="I33549" t="s">
        <v>1102</v>
      </c>
      <c r="J33549" t="s">
        <v>917</v>
      </c>
      <c r="K33549" t="s">
        <v>673</v>
      </c>
      <c r="L33549" t="s">
        <v>1059</v>
      </c>
      <c r="M33549" t="s">
        <v>1007</v>
      </c>
      <c r="N33549" t="s">
        <v>140</v>
      </c>
      <c r="O33549" t="s">
        <v>1067</v>
      </c>
      <c r="P33549" t="s">
        <v>1057</v>
      </c>
      <c r="Q33549" t="s">
        <v>115</v>
      </c>
      <c r="R33549" t="s">
        <v>574</v>
      </c>
      <c r="S33549" t="s">
        <v>849</v>
      </c>
      <c r="T33549" t="s">
        <v>988</v>
      </c>
      <c r="U33549" t="s">
        <v>1010</v>
      </c>
      <c r="V33549" t="s">
        <v>140</v>
      </c>
      <c r="W33549" t="s">
        <v>1055</v>
      </c>
      <c r="X33549" t="s">
        <v>140</v>
      </c>
      <c r="Y33549" t="s">
        <v>140</v>
      </c>
      <c r="Z33549" t="s">
        <v>1010</v>
      </c>
      <c r="AA33549" t="s">
        <v>140</v>
      </c>
      <c r="AB33549" t="s">
        <v>140</v>
      </c>
      <c r="AC33549" t="s">
        <v>517</v>
      </c>
      <c r="AD33549" t="s">
        <v>1018</v>
      </c>
      <c r="AE33549" t="s">
        <v>939</v>
      </c>
      <c r="AF33549" t="s">
        <v>797</v>
      </c>
    </row>
    <row r="33550" spans="1:32" x14ac:dyDescent="0.35">
      <c r="A33550" t="s">
        <v>22</v>
      </c>
      <c r="B33550" t="s">
        <v>1152</v>
      </c>
      <c r="C33550">
        <v>53</v>
      </c>
      <c r="D33550" t="s">
        <v>140</v>
      </c>
      <c r="E33550" t="s">
        <v>405</v>
      </c>
      <c r="F33550" t="s">
        <v>775</v>
      </c>
      <c r="G33550" t="s">
        <v>140</v>
      </c>
      <c r="H33550" t="s">
        <v>140</v>
      </c>
      <c r="I33550" t="s">
        <v>838</v>
      </c>
      <c r="J33550" t="s">
        <v>977</v>
      </c>
      <c r="K33550" t="s">
        <v>286</v>
      </c>
      <c r="L33550" t="s">
        <v>775</v>
      </c>
      <c r="M33550" t="s">
        <v>919</v>
      </c>
      <c r="N33550" t="s">
        <v>1014</v>
      </c>
      <c r="O33550" t="s">
        <v>1073</v>
      </c>
      <c r="P33550" t="s">
        <v>1014</v>
      </c>
      <c r="Q33550" t="s">
        <v>548</v>
      </c>
      <c r="R33550" t="s">
        <v>893</v>
      </c>
      <c r="S33550" t="s">
        <v>95</v>
      </c>
      <c r="T33550" t="s">
        <v>140</v>
      </c>
      <c r="U33550" t="s">
        <v>140</v>
      </c>
      <c r="V33550" t="s">
        <v>140</v>
      </c>
      <c r="W33550" t="s">
        <v>1012</v>
      </c>
      <c r="X33550" t="s">
        <v>140</v>
      </c>
      <c r="Y33550" t="s">
        <v>1012</v>
      </c>
      <c r="Z33550" t="s">
        <v>140</v>
      </c>
      <c r="AA33550" t="s">
        <v>140</v>
      </c>
      <c r="AB33550" t="s">
        <v>140</v>
      </c>
      <c r="AC33550" t="s">
        <v>1044</v>
      </c>
      <c r="AD33550" t="s">
        <v>775</v>
      </c>
      <c r="AE33550" t="s">
        <v>775</v>
      </c>
      <c r="AF33550" t="s">
        <v>889</v>
      </c>
    </row>
    <row r="33551" spans="1:32" x14ac:dyDescent="0.35">
      <c r="A33551" t="s">
        <v>22</v>
      </c>
      <c r="B33551" t="s">
        <v>339</v>
      </c>
      <c r="C33551">
        <v>16</v>
      </c>
      <c r="D33551" t="s">
        <v>405</v>
      </c>
      <c r="E33551" t="s">
        <v>959</v>
      </c>
      <c r="F33551" t="s">
        <v>140</v>
      </c>
      <c r="G33551" t="s">
        <v>458</v>
      </c>
      <c r="H33551" t="s">
        <v>140</v>
      </c>
      <c r="I33551" t="s">
        <v>1003</v>
      </c>
      <c r="J33551" t="s">
        <v>1061</v>
      </c>
      <c r="K33551" t="s">
        <v>919</v>
      </c>
      <c r="L33551" t="s">
        <v>140</v>
      </c>
      <c r="M33551" t="s">
        <v>140</v>
      </c>
      <c r="N33551" t="s">
        <v>140</v>
      </c>
      <c r="O33551" t="s">
        <v>140</v>
      </c>
      <c r="P33551" t="s">
        <v>949</v>
      </c>
      <c r="Q33551" t="s">
        <v>261</v>
      </c>
      <c r="R33551" t="s">
        <v>988</v>
      </c>
      <c r="S33551" t="s">
        <v>405</v>
      </c>
      <c r="T33551" t="s">
        <v>140</v>
      </c>
      <c r="U33551" t="s">
        <v>140</v>
      </c>
      <c r="V33551" t="s">
        <v>140</v>
      </c>
      <c r="W33551" t="s">
        <v>929</v>
      </c>
      <c r="X33551" t="s">
        <v>140</v>
      </c>
      <c r="Y33551" t="s">
        <v>140</v>
      </c>
      <c r="Z33551" t="s">
        <v>140</v>
      </c>
      <c r="AA33551" t="s">
        <v>140</v>
      </c>
      <c r="AB33551" t="s">
        <v>140</v>
      </c>
      <c r="AC33551" t="s">
        <v>140</v>
      </c>
      <c r="AD33551" t="s">
        <v>1052</v>
      </c>
      <c r="AE33551" t="s">
        <v>140</v>
      </c>
      <c r="AF33551" t="s">
        <v>291</v>
      </c>
    </row>
    <row r="33552" spans="1:32" x14ac:dyDescent="0.35">
      <c r="A33552" t="s">
        <v>23</v>
      </c>
      <c r="B33552" t="s">
        <v>1151</v>
      </c>
      <c r="C33552">
        <v>124</v>
      </c>
      <c r="D33552" t="s">
        <v>949</v>
      </c>
      <c r="E33552" t="s">
        <v>47</v>
      </c>
      <c r="F33552" t="s">
        <v>1050</v>
      </c>
      <c r="G33552" t="s">
        <v>1060</v>
      </c>
      <c r="H33552" t="s">
        <v>1098</v>
      </c>
      <c r="I33552" t="s">
        <v>462</v>
      </c>
      <c r="J33552" t="s">
        <v>113</v>
      </c>
      <c r="K33552" t="s">
        <v>627</v>
      </c>
      <c r="L33552" t="s">
        <v>641</v>
      </c>
      <c r="M33552" t="s">
        <v>1012</v>
      </c>
      <c r="N33552" t="s">
        <v>1066</v>
      </c>
      <c r="O33552" t="s">
        <v>674</v>
      </c>
      <c r="P33552" t="s">
        <v>95</v>
      </c>
      <c r="Q33552" t="s">
        <v>1072</v>
      </c>
      <c r="R33552" t="s">
        <v>1068</v>
      </c>
      <c r="S33552" t="s">
        <v>942</v>
      </c>
      <c r="T33552" t="s">
        <v>1019</v>
      </c>
      <c r="U33552" t="s">
        <v>1060</v>
      </c>
      <c r="V33552" t="s">
        <v>140</v>
      </c>
      <c r="W33552" t="s">
        <v>1070</v>
      </c>
      <c r="X33552" t="s">
        <v>1050</v>
      </c>
      <c r="Y33552" t="s">
        <v>140</v>
      </c>
      <c r="Z33552" t="s">
        <v>140</v>
      </c>
      <c r="AA33552" t="s">
        <v>140</v>
      </c>
      <c r="AB33552" t="s">
        <v>1021</v>
      </c>
      <c r="AC33552" t="s">
        <v>131</v>
      </c>
      <c r="AD33552" t="s">
        <v>977</v>
      </c>
      <c r="AE33552" t="s">
        <v>140</v>
      </c>
      <c r="AF33552" t="s">
        <v>279</v>
      </c>
    </row>
    <row r="33553" spans="1:32" x14ac:dyDescent="0.35">
      <c r="A33553" t="s">
        <v>23</v>
      </c>
      <c r="B33553" t="s">
        <v>1152</v>
      </c>
      <c r="C33553">
        <v>61</v>
      </c>
      <c r="D33553" t="s">
        <v>1070</v>
      </c>
      <c r="E33553" t="s">
        <v>886</v>
      </c>
      <c r="F33553" t="s">
        <v>1043</v>
      </c>
      <c r="G33553" t="s">
        <v>140</v>
      </c>
      <c r="H33553" t="s">
        <v>140</v>
      </c>
      <c r="I33553" t="s">
        <v>107</v>
      </c>
      <c r="J33553" t="s">
        <v>595</v>
      </c>
      <c r="K33553" t="s">
        <v>856</v>
      </c>
      <c r="L33553" t="s">
        <v>371</v>
      </c>
      <c r="M33553" t="s">
        <v>1073</v>
      </c>
      <c r="N33553" t="s">
        <v>140</v>
      </c>
      <c r="O33553" t="s">
        <v>462</v>
      </c>
      <c r="P33553" t="s">
        <v>1073</v>
      </c>
      <c r="Q33553" t="s">
        <v>973</v>
      </c>
      <c r="R33553" t="s">
        <v>871</v>
      </c>
      <c r="S33553" t="s">
        <v>513</v>
      </c>
      <c r="T33553" t="s">
        <v>140</v>
      </c>
      <c r="U33553" t="s">
        <v>1043</v>
      </c>
      <c r="V33553" t="s">
        <v>140</v>
      </c>
      <c r="W33553" t="s">
        <v>1043</v>
      </c>
      <c r="X33553" t="s">
        <v>140</v>
      </c>
      <c r="Y33553" t="s">
        <v>140</v>
      </c>
      <c r="Z33553" t="s">
        <v>140</v>
      </c>
      <c r="AA33553" t="s">
        <v>140</v>
      </c>
      <c r="AB33553" t="s">
        <v>140</v>
      </c>
      <c r="AC33553" t="s">
        <v>991</v>
      </c>
      <c r="AD33553" t="s">
        <v>664</v>
      </c>
      <c r="AE33553" t="s">
        <v>140</v>
      </c>
      <c r="AF33553" t="s">
        <v>792</v>
      </c>
    </row>
    <row r="33554" spans="1:32" x14ac:dyDescent="0.35">
      <c r="A33554" t="s">
        <v>23</v>
      </c>
      <c r="B33554" t="s">
        <v>339</v>
      </c>
      <c r="C33554">
        <v>19</v>
      </c>
      <c r="D33554" t="s">
        <v>140</v>
      </c>
      <c r="E33554" t="s">
        <v>888</v>
      </c>
      <c r="F33554" t="s">
        <v>140</v>
      </c>
      <c r="G33554" t="s">
        <v>971</v>
      </c>
      <c r="H33554" t="s">
        <v>140</v>
      </c>
      <c r="I33554" t="s">
        <v>394</v>
      </c>
      <c r="J33554" t="s">
        <v>422</v>
      </c>
      <c r="K33554" t="s">
        <v>470</v>
      </c>
      <c r="L33554" t="s">
        <v>1061</v>
      </c>
      <c r="M33554" t="s">
        <v>87</v>
      </c>
      <c r="N33554" t="s">
        <v>1021</v>
      </c>
      <c r="O33554" t="s">
        <v>140</v>
      </c>
      <c r="P33554" t="s">
        <v>140</v>
      </c>
      <c r="Q33554" t="s">
        <v>977</v>
      </c>
      <c r="R33554" t="s">
        <v>140</v>
      </c>
      <c r="S33554" t="s">
        <v>87</v>
      </c>
      <c r="T33554" t="s">
        <v>140</v>
      </c>
      <c r="U33554" t="s">
        <v>140</v>
      </c>
      <c r="V33554" t="s">
        <v>140</v>
      </c>
      <c r="W33554" t="s">
        <v>140</v>
      </c>
      <c r="X33554" t="s">
        <v>140</v>
      </c>
      <c r="Y33554" t="s">
        <v>140</v>
      </c>
      <c r="Z33554" t="s">
        <v>140</v>
      </c>
      <c r="AA33554" t="s">
        <v>140</v>
      </c>
      <c r="AB33554" t="s">
        <v>140</v>
      </c>
      <c r="AC33554" t="s">
        <v>1051</v>
      </c>
      <c r="AD33554" t="s">
        <v>681</v>
      </c>
      <c r="AE33554" t="s">
        <v>140</v>
      </c>
      <c r="AF33554" t="s">
        <v>843</v>
      </c>
    </row>
    <row r="33555" spans="1:32" x14ac:dyDescent="0.35">
      <c r="A33555" t="s">
        <v>24</v>
      </c>
      <c r="B33555" t="s">
        <v>1151</v>
      </c>
      <c r="C33555">
        <v>123</v>
      </c>
      <c r="D33555" t="s">
        <v>954</v>
      </c>
      <c r="E33555" t="s">
        <v>73</v>
      </c>
      <c r="F33555" t="s">
        <v>140</v>
      </c>
      <c r="G33555" t="s">
        <v>1056</v>
      </c>
      <c r="H33555" t="s">
        <v>125</v>
      </c>
      <c r="I33555" t="s">
        <v>1007</v>
      </c>
      <c r="J33555" t="s">
        <v>674</v>
      </c>
      <c r="K33555" t="s">
        <v>826</v>
      </c>
      <c r="L33555" t="s">
        <v>643</v>
      </c>
      <c r="M33555" t="s">
        <v>1009</v>
      </c>
      <c r="N33555" t="s">
        <v>1066</v>
      </c>
      <c r="O33555" t="s">
        <v>107</v>
      </c>
      <c r="P33555" t="s">
        <v>1044</v>
      </c>
      <c r="Q33555" t="s">
        <v>973</v>
      </c>
      <c r="R33555" t="s">
        <v>643</v>
      </c>
      <c r="S33555" t="s">
        <v>269</v>
      </c>
      <c r="T33555" t="s">
        <v>950</v>
      </c>
      <c r="U33555" t="s">
        <v>1063</v>
      </c>
      <c r="V33555" t="s">
        <v>140</v>
      </c>
      <c r="W33555" t="s">
        <v>515</v>
      </c>
      <c r="X33555" t="s">
        <v>1021</v>
      </c>
      <c r="Y33555" t="s">
        <v>1063</v>
      </c>
      <c r="Z33555" t="s">
        <v>140</v>
      </c>
      <c r="AA33555" t="s">
        <v>140</v>
      </c>
      <c r="AB33555" t="s">
        <v>140</v>
      </c>
      <c r="AC33555" t="s">
        <v>664</v>
      </c>
      <c r="AD33555" t="s">
        <v>345</v>
      </c>
      <c r="AE33555" t="s">
        <v>1066</v>
      </c>
      <c r="AF33555" t="s">
        <v>67</v>
      </c>
    </row>
    <row r="33556" spans="1:32" x14ac:dyDescent="0.35">
      <c r="A33556" t="s">
        <v>24</v>
      </c>
      <c r="B33556" t="s">
        <v>1152</v>
      </c>
      <c r="C33556">
        <v>71</v>
      </c>
      <c r="D33556" t="s">
        <v>1067</v>
      </c>
      <c r="E33556" t="s">
        <v>942</v>
      </c>
      <c r="F33556" t="s">
        <v>140</v>
      </c>
      <c r="G33556" t="s">
        <v>664</v>
      </c>
      <c r="H33556" t="s">
        <v>140</v>
      </c>
      <c r="I33556" t="s">
        <v>394</v>
      </c>
      <c r="J33556" t="s">
        <v>746</v>
      </c>
      <c r="K33556" t="s">
        <v>794</v>
      </c>
      <c r="L33556" t="s">
        <v>1060</v>
      </c>
      <c r="M33556" t="s">
        <v>1020</v>
      </c>
      <c r="N33556" t="s">
        <v>140</v>
      </c>
      <c r="O33556" t="s">
        <v>967</v>
      </c>
      <c r="P33556" t="s">
        <v>1009</v>
      </c>
      <c r="Q33556" t="s">
        <v>1070</v>
      </c>
      <c r="R33556" t="s">
        <v>1100</v>
      </c>
      <c r="S33556" t="s">
        <v>869</v>
      </c>
      <c r="T33556" t="s">
        <v>664</v>
      </c>
      <c r="U33556" t="s">
        <v>1017</v>
      </c>
      <c r="V33556" t="s">
        <v>140</v>
      </c>
      <c r="W33556" t="s">
        <v>869</v>
      </c>
      <c r="X33556" t="s">
        <v>1068</v>
      </c>
      <c r="Y33556" t="s">
        <v>1017</v>
      </c>
      <c r="Z33556" t="s">
        <v>140</v>
      </c>
      <c r="AA33556" t="s">
        <v>1098</v>
      </c>
      <c r="AB33556" t="s">
        <v>140</v>
      </c>
      <c r="AC33556" t="s">
        <v>812</v>
      </c>
      <c r="AD33556" t="s">
        <v>1018</v>
      </c>
      <c r="AE33556" t="s">
        <v>140</v>
      </c>
      <c r="AF33556" t="s">
        <v>463</v>
      </c>
    </row>
    <row r="33557" spans="1:32" x14ac:dyDescent="0.35">
      <c r="A33557" t="s">
        <v>24</v>
      </c>
      <c r="B33557" t="s">
        <v>339</v>
      </c>
      <c r="C33557">
        <v>13</v>
      </c>
      <c r="D33557" t="s">
        <v>140</v>
      </c>
      <c r="E33557" t="s">
        <v>140</v>
      </c>
      <c r="F33557" t="s">
        <v>140</v>
      </c>
      <c r="G33557" t="s">
        <v>140</v>
      </c>
      <c r="H33557" t="s">
        <v>140</v>
      </c>
      <c r="I33557" t="s">
        <v>140</v>
      </c>
      <c r="J33557" t="s">
        <v>1182</v>
      </c>
      <c r="K33557" t="s">
        <v>961</v>
      </c>
      <c r="L33557" t="s">
        <v>140</v>
      </c>
      <c r="M33557" t="s">
        <v>140</v>
      </c>
      <c r="N33557" t="s">
        <v>140</v>
      </c>
      <c r="O33557" t="s">
        <v>140</v>
      </c>
      <c r="P33557" t="s">
        <v>140</v>
      </c>
      <c r="Q33557" t="s">
        <v>140</v>
      </c>
      <c r="R33557" t="s">
        <v>939</v>
      </c>
      <c r="S33557" t="s">
        <v>940</v>
      </c>
      <c r="T33557" t="s">
        <v>140</v>
      </c>
      <c r="U33557" t="s">
        <v>919</v>
      </c>
      <c r="V33557" t="s">
        <v>140</v>
      </c>
      <c r="W33557" t="s">
        <v>140</v>
      </c>
      <c r="X33557" t="s">
        <v>140</v>
      </c>
      <c r="Y33557" t="s">
        <v>140</v>
      </c>
      <c r="Z33557" t="s">
        <v>140</v>
      </c>
      <c r="AA33557" t="s">
        <v>140</v>
      </c>
      <c r="AB33557" t="s">
        <v>140</v>
      </c>
      <c r="AC33557" t="s">
        <v>991</v>
      </c>
      <c r="AD33557" t="s">
        <v>785</v>
      </c>
      <c r="AE33557" t="s">
        <v>140</v>
      </c>
      <c r="AF33557" t="s">
        <v>459</v>
      </c>
    </row>
    <row r="33558" spans="1:32" x14ac:dyDescent="0.35">
      <c r="A33558" t="s">
        <v>25</v>
      </c>
      <c r="B33558" t="s">
        <v>1151</v>
      </c>
      <c r="C33558">
        <v>123</v>
      </c>
      <c r="D33558" t="s">
        <v>1098</v>
      </c>
      <c r="E33558" t="s">
        <v>489</v>
      </c>
      <c r="F33558" t="s">
        <v>949</v>
      </c>
      <c r="G33558" t="s">
        <v>988</v>
      </c>
      <c r="H33558" t="s">
        <v>1050</v>
      </c>
      <c r="I33558" t="s">
        <v>940</v>
      </c>
      <c r="J33558" t="s">
        <v>812</v>
      </c>
      <c r="K33558" t="s">
        <v>751</v>
      </c>
      <c r="L33558" t="s">
        <v>476</v>
      </c>
      <c r="M33558" t="s">
        <v>140</v>
      </c>
      <c r="N33558" t="s">
        <v>971</v>
      </c>
      <c r="O33558" t="s">
        <v>812</v>
      </c>
      <c r="P33558" t="s">
        <v>664</v>
      </c>
      <c r="Q33558" t="s">
        <v>317</v>
      </c>
      <c r="R33558" t="s">
        <v>643</v>
      </c>
      <c r="S33558" t="s">
        <v>109</v>
      </c>
      <c r="T33558" t="s">
        <v>1023</v>
      </c>
      <c r="U33558" t="s">
        <v>1009</v>
      </c>
      <c r="V33558" t="s">
        <v>140</v>
      </c>
      <c r="W33558" t="s">
        <v>99</v>
      </c>
      <c r="X33558" t="s">
        <v>140</v>
      </c>
      <c r="Y33558" t="s">
        <v>1013</v>
      </c>
      <c r="Z33558" t="s">
        <v>140</v>
      </c>
      <c r="AA33558" t="s">
        <v>140</v>
      </c>
      <c r="AB33558" t="s">
        <v>140</v>
      </c>
      <c r="AC33558" t="s">
        <v>942</v>
      </c>
      <c r="AD33558" t="s">
        <v>109</v>
      </c>
      <c r="AE33558" t="s">
        <v>140</v>
      </c>
      <c r="AF33558" t="s">
        <v>504</v>
      </c>
    </row>
    <row r="33559" spans="1:32" x14ac:dyDescent="0.35">
      <c r="A33559" t="s">
        <v>25</v>
      </c>
      <c r="B33559" t="s">
        <v>1152</v>
      </c>
      <c r="C33559">
        <v>68</v>
      </c>
      <c r="D33559" t="s">
        <v>140</v>
      </c>
      <c r="E33559" t="s">
        <v>838</v>
      </c>
      <c r="F33559" t="s">
        <v>1058</v>
      </c>
      <c r="G33559" t="s">
        <v>1014</v>
      </c>
      <c r="H33559" t="s">
        <v>1019</v>
      </c>
      <c r="I33559" t="s">
        <v>824</v>
      </c>
      <c r="J33559" t="s">
        <v>1018</v>
      </c>
      <c r="K33559" t="s">
        <v>121</v>
      </c>
      <c r="L33559" t="s">
        <v>1020</v>
      </c>
      <c r="M33559" t="s">
        <v>1014</v>
      </c>
      <c r="N33559" t="s">
        <v>1014</v>
      </c>
      <c r="O33559" t="s">
        <v>1055</v>
      </c>
      <c r="P33559" t="s">
        <v>1073</v>
      </c>
      <c r="Q33559" t="s">
        <v>107</v>
      </c>
      <c r="R33559" t="s">
        <v>769</v>
      </c>
      <c r="S33559" t="s">
        <v>1003</v>
      </c>
      <c r="T33559" t="s">
        <v>140</v>
      </c>
      <c r="U33559" t="s">
        <v>140</v>
      </c>
      <c r="V33559" t="s">
        <v>140</v>
      </c>
      <c r="W33559" t="s">
        <v>1070</v>
      </c>
      <c r="X33559" t="s">
        <v>140</v>
      </c>
      <c r="Y33559" t="s">
        <v>140</v>
      </c>
      <c r="Z33559" t="s">
        <v>140</v>
      </c>
      <c r="AA33559" t="s">
        <v>1019</v>
      </c>
      <c r="AB33559" t="s">
        <v>140</v>
      </c>
      <c r="AC33559" t="s">
        <v>317</v>
      </c>
      <c r="AD33559" t="s">
        <v>664</v>
      </c>
      <c r="AE33559" t="s">
        <v>140</v>
      </c>
      <c r="AF33559" t="s">
        <v>352</v>
      </c>
    </row>
    <row r="33560" spans="1:32" x14ac:dyDescent="0.35">
      <c r="A33560" t="s">
        <v>25</v>
      </c>
      <c r="B33560" t="s">
        <v>339</v>
      </c>
      <c r="C33560">
        <v>13</v>
      </c>
      <c r="D33560" t="s">
        <v>140</v>
      </c>
      <c r="E33560" t="s">
        <v>668</v>
      </c>
      <c r="F33560" t="s">
        <v>140</v>
      </c>
      <c r="G33560" t="s">
        <v>140</v>
      </c>
      <c r="H33560" t="s">
        <v>140</v>
      </c>
      <c r="I33560" t="s">
        <v>140</v>
      </c>
      <c r="J33560" t="s">
        <v>1100</v>
      </c>
      <c r="K33560" t="s">
        <v>860</v>
      </c>
      <c r="L33560" t="s">
        <v>1012</v>
      </c>
      <c r="M33560" t="s">
        <v>140</v>
      </c>
      <c r="N33560" t="s">
        <v>140</v>
      </c>
      <c r="O33560" t="s">
        <v>1045</v>
      </c>
      <c r="P33560" t="s">
        <v>1049</v>
      </c>
      <c r="Q33560" t="s">
        <v>1067</v>
      </c>
      <c r="R33560" t="s">
        <v>654</v>
      </c>
      <c r="S33560" t="s">
        <v>595</v>
      </c>
      <c r="T33560" t="s">
        <v>140</v>
      </c>
      <c r="U33560" t="s">
        <v>140</v>
      </c>
      <c r="V33560" t="s">
        <v>140</v>
      </c>
      <c r="W33560" t="s">
        <v>187</v>
      </c>
      <c r="X33560" t="s">
        <v>140</v>
      </c>
      <c r="Y33560" t="s">
        <v>140</v>
      </c>
      <c r="Z33560" t="s">
        <v>140</v>
      </c>
      <c r="AA33560" t="s">
        <v>140</v>
      </c>
      <c r="AB33560" t="s">
        <v>140</v>
      </c>
      <c r="AC33560" t="s">
        <v>501</v>
      </c>
      <c r="AD33560" t="s">
        <v>140</v>
      </c>
      <c r="AE33560" t="s">
        <v>501</v>
      </c>
      <c r="AF33560" t="s">
        <v>428</v>
      </c>
    </row>
    <row r="33561" spans="1:32" x14ac:dyDescent="0.35">
      <c r="A33561" t="s">
        <v>26</v>
      </c>
      <c r="B33561" t="s">
        <v>1151</v>
      </c>
      <c r="C33561">
        <v>129</v>
      </c>
      <c r="D33561" t="s">
        <v>1048</v>
      </c>
      <c r="E33561" t="s">
        <v>528</v>
      </c>
      <c r="F33561" t="s">
        <v>1019</v>
      </c>
      <c r="G33561" t="s">
        <v>1073</v>
      </c>
      <c r="H33561" t="s">
        <v>775</v>
      </c>
      <c r="I33561" t="s">
        <v>97</v>
      </c>
      <c r="J33561" t="s">
        <v>662</v>
      </c>
      <c r="K33561" t="s">
        <v>323</v>
      </c>
      <c r="L33561" t="s">
        <v>1095</v>
      </c>
      <c r="M33561" t="s">
        <v>996</v>
      </c>
      <c r="N33561" t="s">
        <v>1098</v>
      </c>
      <c r="O33561" t="s">
        <v>405</v>
      </c>
      <c r="P33561" t="s">
        <v>1007</v>
      </c>
      <c r="Q33561" t="s">
        <v>755</v>
      </c>
      <c r="R33561" t="s">
        <v>121</v>
      </c>
      <c r="S33561" t="s">
        <v>129</v>
      </c>
      <c r="T33561" t="s">
        <v>940</v>
      </c>
      <c r="U33561" t="s">
        <v>775</v>
      </c>
      <c r="V33561" t="s">
        <v>140</v>
      </c>
      <c r="W33561" t="s">
        <v>996</v>
      </c>
      <c r="X33561" t="s">
        <v>1017</v>
      </c>
      <c r="Y33561" t="s">
        <v>1021</v>
      </c>
      <c r="Z33561" t="s">
        <v>140</v>
      </c>
      <c r="AA33561" t="s">
        <v>140</v>
      </c>
      <c r="AB33561" t="s">
        <v>140</v>
      </c>
      <c r="AC33561" t="s">
        <v>942</v>
      </c>
      <c r="AD33561" t="s">
        <v>1044</v>
      </c>
      <c r="AE33561" t="s">
        <v>140</v>
      </c>
      <c r="AF33561" t="s">
        <v>720</v>
      </c>
    </row>
    <row r="33562" spans="1:32" x14ac:dyDescent="0.35">
      <c r="A33562" t="s">
        <v>26</v>
      </c>
      <c r="B33562" t="s">
        <v>1152</v>
      </c>
      <c r="C33562">
        <v>56</v>
      </c>
      <c r="D33562" t="s">
        <v>801</v>
      </c>
      <c r="E33562" t="s">
        <v>1080</v>
      </c>
      <c r="F33562" t="s">
        <v>140</v>
      </c>
      <c r="G33562" t="s">
        <v>664</v>
      </c>
      <c r="H33562" t="s">
        <v>939</v>
      </c>
      <c r="I33562" t="s">
        <v>643</v>
      </c>
      <c r="J33562" t="s">
        <v>394</v>
      </c>
      <c r="K33562" t="s">
        <v>848</v>
      </c>
      <c r="L33562" t="s">
        <v>140</v>
      </c>
      <c r="M33562" t="s">
        <v>1020</v>
      </c>
      <c r="N33562" t="s">
        <v>1046</v>
      </c>
      <c r="O33562" t="s">
        <v>838</v>
      </c>
      <c r="P33562" t="s">
        <v>140</v>
      </c>
      <c r="Q33562" t="s">
        <v>917</v>
      </c>
      <c r="R33562" t="s">
        <v>1049</v>
      </c>
      <c r="S33562" t="s">
        <v>769</v>
      </c>
      <c r="T33562" t="s">
        <v>140</v>
      </c>
      <c r="U33562" t="s">
        <v>140</v>
      </c>
      <c r="V33562" t="s">
        <v>140</v>
      </c>
      <c r="W33562" t="s">
        <v>1045</v>
      </c>
      <c r="X33562" t="s">
        <v>140</v>
      </c>
      <c r="Y33562" t="s">
        <v>140</v>
      </c>
      <c r="Z33562" t="s">
        <v>140</v>
      </c>
      <c r="AA33562" t="s">
        <v>140</v>
      </c>
      <c r="AB33562" t="s">
        <v>140</v>
      </c>
      <c r="AC33562" t="s">
        <v>1062</v>
      </c>
      <c r="AD33562" t="s">
        <v>919</v>
      </c>
      <c r="AE33562" t="s">
        <v>140</v>
      </c>
      <c r="AF33562" t="s">
        <v>633</v>
      </c>
    </row>
    <row r="33563" spans="1:32" x14ac:dyDescent="0.35">
      <c r="A33563" t="s">
        <v>26</v>
      </c>
      <c r="B33563" t="s">
        <v>339</v>
      </c>
      <c r="C33563">
        <v>16</v>
      </c>
      <c r="D33563" t="s">
        <v>140</v>
      </c>
      <c r="E33563" t="s">
        <v>568</v>
      </c>
      <c r="F33563" t="s">
        <v>140</v>
      </c>
      <c r="G33563" t="s">
        <v>140</v>
      </c>
      <c r="H33563" t="s">
        <v>942</v>
      </c>
      <c r="I33563" t="s">
        <v>140</v>
      </c>
      <c r="J33563" t="s">
        <v>394</v>
      </c>
      <c r="K33563" t="s">
        <v>841</v>
      </c>
      <c r="L33563" t="s">
        <v>937</v>
      </c>
      <c r="M33563" t="s">
        <v>140</v>
      </c>
      <c r="N33563" t="s">
        <v>942</v>
      </c>
      <c r="O33563" t="s">
        <v>93</v>
      </c>
      <c r="P33563" t="s">
        <v>942</v>
      </c>
      <c r="Q33563" t="s">
        <v>1064</v>
      </c>
      <c r="R33563" t="s">
        <v>1100</v>
      </c>
      <c r="S33563" t="s">
        <v>1049</v>
      </c>
      <c r="T33563" t="s">
        <v>140</v>
      </c>
      <c r="U33563" t="s">
        <v>140</v>
      </c>
      <c r="V33563" t="s">
        <v>140</v>
      </c>
      <c r="W33563" t="s">
        <v>942</v>
      </c>
      <c r="X33563" t="s">
        <v>140</v>
      </c>
      <c r="Y33563" t="s">
        <v>140</v>
      </c>
      <c r="Z33563" t="s">
        <v>140</v>
      </c>
      <c r="AA33563" t="s">
        <v>140</v>
      </c>
      <c r="AB33563" t="s">
        <v>140</v>
      </c>
      <c r="AC33563" t="s">
        <v>526</v>
      </c>
      <c r="AD33563" t="s">
        <v>140</v>
      </c>
      <c r="AE33563" t="s">
        <v>140</v>
      </c>
      <c r="AF33563" t="s">
        <v>358</v>
      </c>
    </row>
    <row r="33564" spans="1:32" x14ac:dyDescent="0.35">
      <c r="A33564" t="s">
        <v>27</v>
      </c>
      <c r="B33564" t="s">
        <v>1151</v>
      </c>
      <c r="C33564">
        <v>117</v>
      </c>
      <c r="D33564" t="s">
        <v>140</v>
      </c>
      <c r="E33564" t="s">
        <v>706</v>
      </c>
      <c r="F33564" t="s">
        <v>1013</v>
      </c>
      <c r="G33564" t="s">
        <v>1058</v>
      </c>
      <c r="H33564" t="s">
        <v>140</v>
      </c>
      <c r="I33564" t="s">
        <v>458</v>
      </c>
      <c r="J33564" t="s">
        <v>942</v>
      </c>
      <c r="K33564" t="s">
        <v>1085</v>
      </c>
      <c r="L33564" t="s">
        <v>1047</v>
      </c>
      <c r="M33564" t="s">
        <v>1054</v>
      </c>
      <c r="N33564" t="s">
        <v>1009</v>
      </c>
      <c r="O33564" t="s">
        <v>961</v>
      </c>
      <c r="P33564" t="s">
        <v>1068</v>
      </c>
      <c r="Q33564" t="s">
        <v>101</v>
      </c>
      <c r="R33564" t="s">
        <v>937</v>
      </c>
      <c r="S33564" t="s">
        <v>801</v>
      </c>
      <c r="T33564" t="s">
        <v>1018</v>
      </c>
      <c r="U33564" t="s">
        <v>140</v>
      </c>
      <c r="V33564" t="s">
        <v>140</v>
      </c>
      <c r="W33564" t="s">
        <v>950</v>
      </c>
      <c r="X33564" t="s">
        <v>940</v>
      </c>
      <c r="Y33564" t="s">
        <v>1010</v>
      </c>
      <c r="Z33564" t="s">
        <v>140</v>
      </c>
      <c r="AA33564" t="s">
        <v>775</v>
      </c>
      <c r="AB33564" t="s">
        <v>140</v>
      </c>
      <c r="AC33564" t="s">
        <v>917</v>
      </c>
      <c r="AD33564" t="s">
        <v>1060</v>
      </c>
      <c r="AE33564" t="s">
        <v>1043</v>
      </c>
      <c r="AF33564" t="s">
        <v>691</v>
      </c>
    </row>
    <row r="33565" spans="1:32" x14ac:dyDescent="0.35">
      <c r="A33565" t="s">
        <v>27</v>
      </c>
      <c r="B33565" t="s">
        <v>1152</v>
      </c>
      <c r="C33565">
        <v>72</v>
      </c>
      <c r="D33565" t="s">
        <v>949</v>
      </c>
      <c r="E33565" t="s">
        <v>115</v>
      </c>
      <c r="F33565" t="s">
        <v>140</v>
      </c>
      <c r="G33565" t="s">
        <v>949</v>
      </c>
      <c r="H33565" t="s">
        <v>140</v>
      </c>
      <c r="I33565" t="s">
        <v>99</v>
      </c>
      <c r="J33565" t="s">
        <v>317</v>
      </c>
      <c r="K33565" t="s">
        <v>495</v>
      </c>
      <c r="L33565" t="s">
        <v>1048</v>
      </c>
      <c r="M33565" t="s">
        <v>1054</v>
      </c>
      <c r="N33565" t="s">
        <v>140</v>
      </c>
      <c r="O33565" t="s">
        <v>1018</v>
      </c>
      <c r="P33565" t="s">
        <v>1063</v>
      </c>
      <c r="Q33565" t="s">
        <v>999</v>
      </c>
      <c r="R33565" t="s">
        <v>877</v>
      </c>
      <c r="S33565" t="s">
        <v>515</v>
      </c>
      <c r="T33565" t="s">
        <v>1007</v>
      </c>
      <c r="U33565" t="s">
        <v>949</v>
      </c>
      <c r="V33565" t="s">
        <v>140</v>
      </c>
      <c r="W33565" t="s">
        <v>1046</v>
      </c>
      <c r="X33565" t="s">
        <v>140</v>
      </c>
      <c r="Y33565" t="s">
        <v>140</v>
      </c>
      <c r="Z33565" t="s">
        <v>140</v>
      </c>
      <c r="AA33565" t="s">
        <v>140</v>
      </c>
      <c r="AB33565" t="s">
        <v>140</v>
      </c>
      <c r="AC33565" t="s">
        <v>1057</v>
      </c>
      <c r="AD33565" t="s">
        <v>394</v>
      </c>
      <c r="AE33565" t="s">
        <v>140</v>
      </c>
      <c r="AF33565" t="s">
        <v>382</v>
      </c>
    </row>
    <row r="33566" spans="1:32" x14ac:dyDescent="0.35">
      <c r="A33566" t="s">
        <v>27</v>
      </c>
      <c r="B33566" t="s">
        <v>339</v>
      </c>
      <c r="C33566">
        <v>13</v>
      </c>
      <c r="D33566" t="s">
        <v>140</v>
      </c>
      <c r="E33566" t="s">
        <v>924</v>
      </c>
      <c r="F33566" t="s">
        <v>1059</v>
      </c>
      <c r="G33566" t="s">
        <v>140</v>
      </c>
      <c r="H33566" t="s">
        <v>140</v>
      </c>
      <c r="I33566" t="s">
        <v>131</v>
      </c>
      <c r="J33566" t="s">
        <v>140</v>
      </c>
      <c r="K33566" t="s">
        <v>443</v>
      </c>
      <c r="L33566" t="s">
        <v>967</v>
      </c>
      <c r="M33566" t="s">
        <v>140</v>
      </c>
      <c r="N33566" t="s">
        <v>140</v>
      </c>
      <c r="O33566" t="s">
        <v>967</v>
      </c>
      <c r="P33566" t="s">
        <v>140</v>
      </c>
      <c r="Q33566" t="s">
        <v>187</v>
      </c>
      <c r="R33566" t="s">
        <v>140</v>
      </c>
      <c r="S33566" t="s">
        <v>140</v>
      </c>
      <c r="T33566" t="s">
        <v>967</v>
      </c>
      <c r="U33566" t="s">
        <v>140</v>
      </c>
      <c r="V33566" t="s">
        <v>140</v>
      </c>
      <c r="W33566" t="s">
        <v>140</v>
      </c>
      <c r="X33566" t="s">
        <v>140</v>
      </c>
      <c r="Y33566" t="s">
        <v>140</v>
      </c>
      <c r="Z33566" t="s">
        <v>140</v>
      </c>
      <c r="AA33566" t="s">
        <v>140</v>
      </c>
      <c r="AB33566" t="s">
        <v>140</v>
      </c>
      <c r="AC33566" t="s">
        <v>140</v>
      </c>
      <c r="AD33566" t="s">
        <v>140</v>
      </c>
      <c r="AE33566" t="s">
        <v>140</v>
      </c>
      <c r="AF33566" t="s">
        <v>711</v>
      </c>
    </row>
    <row r="33567" spans="1:32" x14ac:dyDescent="0.35">
      <c r="A33567" t="s">
        <v>28</v>
      </c>
      <c r="B33567" t="s">
        <v>1151</v>
      </c>
      <c r="C33567">
        <v>116</v>
      </c>
      <c r="D33567" t="s">
        <v>1043</v>
      </c>
      <c r="E33567" t="s">
        <v>518</v>
      </c>
      <c r="F33567" t="s">
        <v>1021</v>
      </c>
      <c r="G33567" t="s">
        <v>664</v>
      </c>
      <c r="H33567" t="s">
        <v>140</v>
      </c>
      <c r="I33567" t="s">
        <v>664</v>
      </c>
      <c r="J33567" t="s">
        <v>729</v>
      </c>
      <c r="K33567" t="s">
        <v>671</v>
      </c>
      <c r="L33567" t="s">
        <v>107</v>
      </c>
      <c r="M33567" t="s">
        <v>660</v>
      </c>
      <c r="N33567" t="s">
        <v>1009</v>
      </c>
      <c r="O33567" t="s">
        <v>1085</v>
      </c>
      <c r="P33567" t="s">
        <v>125</v>
      </c>
      <c r="Q33567" t="s">
        <v>103</v>
      </c>
      <c r="R33567" t="s">
        <v>973</v>
      </c>
      <c r="S33567" t="s">
        <v>111</v>
      </c>
      <c r="T33567" t="s">
        <v>1010</v>
      </c>
      <c r="U33567" t="s">
        <v>1055</v>
      </c>
      <c r="V33567" t="s">
        <v>140</v>
      </c>
      <c r="W33567" t="s">
        <v>973</v>
      </c>
      <c r="X33567" t="s">
        <v>1066</v>
      </c>
      <c r="Y33567" t="s">
        <v>140</v>
      </c>
      <c r="Z33567" t="s">
        <v>140</v>
      </c>
      <c r="AA33567" t="s">
        <v>1021</v>
      </c>
      <c r="AB33567" t="s">
        <v>140</v>
      </c>
      <c r="AC33567" t="s">
        <v>117</v>
      </c>
      <c r="AD33567" t="s">
        <v>527</v>
      </c>
      <c r="AE33567" t="s">
        <v>775</v>
      </c>
      <c r="AF33567" t="s">
        <v>53</v>
      </c>
    </row>
    <row r="33568" spans="1:32" x14ac:dyDescent="0.35">
      <c r="A33568" t="s">
        <v>28</v>
      </c>
      <c r="B33568" t="s">
        <v>1152</v>
      </c>
      <c r="C33568">
        <v>78</v>
      </c>
      <c r="D33568" t="s">
        <v>1063</v>
      </c>
      <c r="E33568" t="s">
        <v>746</v>
      </c>
      <c r="F33568" t="s">
        <v>1011</v>
      </c>
      <c r="G33568" t="s">
        <v>988</v>
      </c>
      <c r="H33568" t="s">
        <v>140</v>
      </c>
      <c r="I33568" t="s">
        <v>131</v>
      </c>
      <c r="J33568" t="s">
        <v>729</v>
      </c>
      <c r="K33568" t="s">
        <v>952</v>
      </c>
      <c r="L33568" t="s">
        <v>1070</v>
      </c>
      <c r="M33568" t="s">
        <v>775</v>
      </c>
      <c r="N33568" t="s">
        <v>775</v>
      </c>
      <c r="O33568" t="s">
        <v>125</v>
      </c>
      <c r="P33568" t="s">
        <v>775</v>
      </c>
      <c r="Q33568" t="s">
        <v>1100</v>
      </c>
      <c r="R33568" t="s">
        <v>1057</v>
      </c>
      <c r="S33568" t="s">
        <v>394</v>
      </c>
      <c r="T33568" t="s">
        <v>140</v>
      </c>
      <c r="U33568" t="s">
        <v>140</v>
      </c>
      <c r="V33568" t="s">
        <v>140</v>
      </c>
      <c r="W33568" t="s">
        <v>140</v>
      </c>
      <c r="X33568" t="s">
        <v>140</v>
      </c>
      <c r="Y33568" t="s">
        <v>1066</v>
      </c>
      <c r="Z33568" t="s">
        <v>140</v>
      </c>
      <c r="AA33568" t="s">
        <v>140</v>
      </c>
      <c r="AB33568" t="s">
        <v>140</v>
      </c>
      <c r="AC33568" t="s">
        <v>1045</v>
      </c>
      <c r="AD33568" t="s">
        <v>115</v>
      </c>
      <c r="AE33568" t="s">
        <v>1063</v>
      </c>
      <c r="AF33568" t="s">
        <v>759</v>
      </c>
    </row>
    <row r="33569" spans="1:32" x14ac:dyDescent="0.35">
      <c r="A33569" t="s">
        <v>28</v>
      </c>
      <c r="B33569" t="s">
        <v>339</v>
      </c>
      <c r="C33569">
        <v>12</v>
      </c>
      <c r="D33569" t="s">
        <v>664</v>
      </c>
      <c r="E33569" t="s">
        <v>755</v>
      </c>
      <c r="F33569" t="s">
        <v>140</v>
      </c>
      <c r="G33569" t="s">
        <v>521</v>
      </c>
      <c r="H33569" t="s">
        <v>140</v>
      </c>
      <c r="I33569" t="s">
        <v>140</v>
      </c>
      <c r="J33569" t="s">
        <v>1007</v>
      </c>
      <c r="K33569" t="s">
        <v>895</v>
      </c>
      <c r="L33569" t="s">
        <v>345</v>
      </c>
      <c r="M33569" t="s">
        <v>140</v>
      </c>
      <c r="N33569" t="s">
        <v>345</v>
      </c>
      <c r="O33569" t="s">
        <v>1007</v>
      </c>
      <c r="P33569" t="s">
        <v>140</v>
      </c>
      <c r="Q33569" t="s">
        <v>1007</v>
      </c>
      <c r="R33569" t="s">
        <v>446</v>
      </c>
      <c r="S33569" t="s">
        <v>1154</v>
      </c>
      <c r="T33569" t="s">
        <v>140</v>
      </c>
      <c r="U33569" t="s">
        <v>140</v>
      </c>
      <c r="V33569" t="s">
        <v>140</v>
      </c>
      <c r="W33569" t="s">
        <v>140</v>
      </c>
      <c r="X33569" t="s">
        <v>140</v>
      </c>
      <c r="Y33569" t="s">
        <v>140</v>
      </c>
      <c r="Z33569" t="s">
        <v>140</v>
      </c>
      <c r="AA33569" t="s">
        <v>140</v>
      </c>
      <c r="AB33569" t="s">
        <v>140</v>
      </c>
      <c r="AC33569" t="s">
        <v>140</v>
      </c>
      <c r="AD33569" t="s">
        <v>140</v>
      </c>
      <c r="AE33569" t="s">
        <v>140</v>
      </c>
      <c r="AF33569" t="s">
        <v>536</v>
      </c>
    </row>
    <row r="33570" spans="1:32" x14ac:dyDescent="0.35">
      <c r="A33570" t="s">
        <v>29</v>
      </c>
      <c r="B33570" t="s">
        <v>1151</v>
      </c>
      <c r="C33570">
        <v>109</v>
      </c>
      <c r="D33570" t="s">
        <v>1023</v>
      </c>
      <c r="E33570" t="s">
        <v>862</v>
      </c>
      <c r="F33570" t="s">
        <v>950</v>
      </c>
      <c r="G33570" t="s">
        <v>140</v>
      </c>
      <c r="H33570" t="s">
        <v>140</v>
      </c>
      <c r="I33570" t="s">
        <v>769</v>
      </c>
      <c r="J33570" t="s">
        <v>953</v>
      </c>
      <c r="K33570" t="s">
        <v>762</v>
      </c>
      <c r="L33570" t="s">
        <v>729</v>
      </c>
      <c r="M33570" t="s">
        <v>1046</v>
      </c>
      <c r="N33570" t="s">
        <v>939</v>
      </c>
      <c r="O33570" t="s">
        <v>592</v>
      </c>
      <c r="P33570" t="s">
        <v>660</v>
      </c>
      <c r="Q33570" t="s">
        <v>411</v>
      </c>
      <c r="R33570" t="s">
        <v>915</v>
      </c>
      <c r="S33570" t="s">
        <v>93</v>
      </c>
      <c r="T33570" t="s">
        <v>950</v>
      </c>
      <c r="U33570" t="s">
        <v>940</v>
      </c>
      <c r="V33570" t="s">
        <v>140</v>
      </c>
      <c r="W33570" t="s">
        <v>1058</v>
      </c>
      <c r="X33570" t="s">
        <v>1017</v>
      </c>
      <c r="Y33570" t="s">
        <v>1012</v>
      </c>
      <c r="Z33570" t="s">
        <v>140</v>
      </c>
      <c r="AA33570" t="s">
        <v>140</v>
      </c>
      <c r="AB33570" t="s">
        <v>140</v>
      </c>
      <c r="AC33570" t="s">
        <v>129</v>
      </c>
      <c r="AD33570" t="s">
        <v>1009</v>
      </c>
      <c r="AE33570" t="s">
        <v>140</v>
      </c>
      <c r="AF33570" t="s">
        <v>408</v>
      </c>
    </row>
    <row r="33571" spans="1:32" x14ac:dyDescent="0.35">
      <c r="A33571" t="s">
        <v>29</v>
      </c>
      <c r="B33571" t="s">
        <v>1152</v>
      </c>
      <c r="C33571">
        <v>73</v>
      </c>
      <c r="D33571" t="s">
        <v>1044</v>
      </c>
      <c r="E33571" t="s">
        <v>1154</v>
      </c>
      <c r="F33571" t="s">
        <v>1046</v>
      </c>
      <c r="G33571" t="s">
        <v>949</v>
      </c>
      <c r="H33571" t="s">
        <v>140</v>
      </c>
      <c r="I33571" t="s">
        <v>973</v>
      </c>
      <c r="J33571" t="s">
        <v>121</v>
      </c>
      <c r="K33571" t="s">
        <v>718</v>
      </c>
      <c r="L33571" t="s">
        <v>1060</v>
      </c>
      <c r="M33571" t="s">
        <v>1066</v>
      </c>
      <c r="N33571" t="s">
        <v>140</v>
      </c>
      <c r="O33571" t="s">
        <v>769</v>
      </c>
      <c r="P33571" t="s">
        <v>949</v>
      </c>
      <c r="Q33571" t="s">
        <v>99</v>
      </c>
      <c r="R33571" t="s">
        <v>422</v>
      </c>
      <c r="S33571" t="s">
        <v>950</v>
      </c>
      <c r="T33571" t="s">
        <v>949</v>
      </c>
      <c r="U33571" t="s">
        <v>140</v>
      </c>
      <c r="V33571" t="s">
        <v>140</v>
      </c>
      <c r="W33571" t="s">
        <v>875</v>
      </c>
      <c r="X33571" t="s">
        <v>1013</v>
      </c>
      <c r="Y33571" t="s">
        <v>1013</v>
      </c>
      <c r="Z33571" t="s">
        <v>140</v>
      </c>
      <c r="AA33571" t="s">
        <v>140</v>
      </c>
      <c r="AB33571" t="s">
        <v>140</v>
      </c>
      <c r="AC33571" t="s">
        <v>109</v>
      </c>
      <c r="AD33571" t="s">
        <v>996</v>
      </c>
      <c r="AE33571" t="s">
        <v>140</v>
      </c>
      <c r="AF33571" t="s">
        <v>180</v>
      </c>
    </row>
    <row r="33572" spans="1:32" x14ac:dyDescent="0.35">
      <c r="A33572" t="s">
        <v>29</v>
      </c>
      <c r="B33572" t="s">
        <v>339</v>
      </c>
      <c r="C33572">
        <v>22</v>
      </c>
      <c r="D33572" t="s">
        <v>769</v>
      </c>
      <c r="E33572" t="s">
        <v>718</v>
      </c>
      <c r="F33572" t="s">
        <v>140</v>
      </c>
      <c r="G33572" t="s">
        <v>527</v>
      </c>
      <c r="H33572" t="s">
        <v>140</v>
      </c>
      <c r="I33572" t="s">
        <v>1059</v>
      </c>
      <c r="J33572" t="s">
        <v>513</v>
      </c>
      <c r="K33572" t="s">
        <v>718</v>
      </c>
      <c r="L33572" t="s">
        <v>140</v>
      </c>
      <c r="M33572" t="s">
        <v>140</v>
      </c>
      <c r="N33572" t="s">
        <v>140</v>
      </c>
      <c r="O33572" t="s">
        <v>140</v>
      </c>
      <c r="P33572" t="s">
        <v>140</v>
      </c>
      <c r="Q33572" t="s">
        <v>983</v>
      </c>
      <c r="R33572" t="s">
        <v>788</v>
      </c>
      <c r="S33572" t="s">
        <v>140</v>
      </c>
      <c r="T33572" t="s">
        <v>1072</v>
      </c>
      <c r="U33572" t="s">
        <v>140</v>
      </c>
      <c r="V33572" t="s">
        <v>140</v>
      </c>
      <c r="W33572" t="s">
        <v>140</v>
      </c>
      <c r="X33572" t="s">
        <v>1052</v>
      </c>
      <c r="Y33572" t="s">
        <v>140</v>
      </c>
      <c r="Z33572" t="s">
        <v>140</v>
      </c>
      <c r="AA33572" t="s">
        <v>140</v>
      </c>
      <c r="AB33572" t="s">
        <v>140</v>
      </c>
      <c r="AC33572" t="s">
        <v>140</v>
      </c>
      <c r="AD33572" t="s">
        <v>140</v>
      </c>
      <c r="AE33572" t="s">
        <v>140</v>
      </c>
      <c r="AF33572" t="s">
        <v>298</v>
      </c>
    </row>
    <row r="33573" spans="1:32" x14ac:dyDescent="0.35">
      <c r="A33573" t="s">
        <v>30</v>
      </c>
      <c r="B33573" t="s">
        <v>1151</v>
      </c>
      <c r="C33573">
        <v>108</v>
      </c>
      <c r="D33573" t="s">
        <v>1051</v>
      </c>
      <c r="E33573" t="s">
        <v>848</v>
      </c>
      <c r="F33573" t="s">
        <v>775</v>
      </c>
      <c r="G33573" t="s">
        <v>1051</v>
      </c>
      <c r="H33573" t="s">
        <v>1009</v>
      </c>
      <c r="I33573" t="s">
        <v>99</v>
      </c>
      <c r="J33573" t="s">
        <v>801</v>
      </c>
      <c r="K33573" t="s">
        <v>741</v>
      </c>
      <c r="L33573" t="s">
        <v>1044</v>
      </c>
      <c r="M33573" t="s">
        <v>1010</v>
      </c>
      <c r="N33573" t="s">
        <v>1009</v>
      </c>
      <c r="O33573" t="s">
        <v>915</v>
      </c>
      <c r="P33573" t="s">
        <v>99</v>
      </c>
      <c r="Q33573" t="s">
        <v>968</v>
      </c>
      <c r="R33573" t="s">
        <v>991</v>
      </c>
      <c r="S33573" t="s">
        <v>574</v>
      </c>
      <c r="T33573" t="s">
        <v>971</v>
      </c>
      <c r="U33573" t="s">
        <v>949</v>
      </c>
      <c r="V33573" t="s">
        <v>140</v>
      </c>
      <c r="W33573" t="s">
        <v>1050</v>
      </c>
      <c r="X33573" t="s">
        <v>140</v>
      </c>
      <c r="Y33573" t="s">
        <v>1014</v>
      </c>
      <c r="Z33573" t="s">
        <v>1014</v>
      </c>
      <c r="AA33573" t="s">
        <v>140</v>
      </c>
      <c r="AB33573" t="s">
        <v>140</v>
      </c>
      <c r="AC33573" t="s">
        <v>1182</v>
      </c>
      <c r="AD33573" t="s">
        <v>919</v>
      </c>
      <c r="AE33573" t="s">
        <v>140</v>
      </c>
      <c r="AF33573" t="s">
        <v>786</v>
      </c>
    </row>
    <row r="33574" spans="1:32" x14ac:dyDescent="0.35">
      <c r="A33574" t="s">
        <v>30</v>
      </c>
      <c r="B33574" t="s">
        <v>1152</v>
      </c>
      <c r="C33574">
        <v>78</v>
      </c>
      <c r="D33574" t="s">
        <v>775</v>
      </c>
      <c r="E33574" t="s">
        <v>824</v>
      </c>
      <c r="F33574" t="s">
        <v>140</v>
      </c>
      <c r="G33574" t="s">
        <v>140</v>
      </c>
      <c r="H33574" t="s">
        <v>140</v>
      </c>
      <c r="I33574" t="s">
        <v>1051</v>
      </c>
      <c r="J33574" t="s">
        <v>87</v>
      </c>
      <c r="K33574" t="s">
        <v>107</v>
      </c>
      <c r="L33574" t="s">
        <v>1046</v>
      </c>
      <c r="M33574" t="s">
        <v>140</v>
      </c>
      <c r="N33574" t="s">
        <v>140</v>
      </c>
      <c r="O33574" t="s">
        <v>1051</v>
      </c>
      <c r="P33574" t="s">
        <v>140</v>
      </c>
      <c r="Q33574" t="s">
        <v>970</v>
      </c>
      <c r="R33574" t="s">
        <v>999</v>
      </c>
      <c r="S33574" t="s">
        <v>1011</v>
      </c>
      <c r="T33574" t="s">
        <v>1055</v>
      </c>
      <c r="U33574" t="s">
        <v>1019</v>
      </c>
      <c r="V33574" t="s">
        <v>140</v>
      </c>
      <c r="W33574" t="s">
        <v>140</v>
      </c>
      <c r="X33574" t="s">
        <v>140</v>
      </c>
      <c r="Y33574" t="s">
        <v>140</v>
      </c>
      <c r="Z33574" t="s">
        <v>775</v>
      </c>
      <c r="AA33574" t="s">
        <v>140</v>
      </c>
      <c r="AB33574" t="s">
        <v>140</v>
      </c>
      <c r="AC33574" t="s">
        <v>95</v>
      </c>
      <c r="AD33574" t="s">
        <v>515</v>
      </c>
      <c r="AE33574" t="s">
        <v>140</v>
      </c>
      <c r="AF33574" t="s">
        <v>487</v>
      </c>
    </row>
    <row r="33575" spans="1:32" x14ac:dyDescent="0.35">
      <c r="A33575" t="s">
        <v>30</v>
      </c>
      <c r="B33575" t="s">
        <v>339</v>
      </c>
      <c r="C33575">
        <v>15</v>
      </c>
      <c r="D33575" t="s">
        <v>140</v>
      </c>
      <c r="E33575" t="s">
        <v>729</v>
      </c>
      <c r="F33575" t="s">
        <v>1057</v>
      </c>
      <c r="G33575" t="s">
        <v>140</v>
      </c>
      <c r="H33575" t="s">
        <v>140</v>
      </c>
      <c r="I33575" t="s">
        <v>893</v>
      </c>
      <c r="J33575" t="s">
        <v>1102</v>
      </c>
      <c r="K33575" t="s">
        <v>924</v>
      </c>
      <c r="L33575" t="s">
        <v>1057</v>
      </c>
      <c r="M33575" t="s">
        <v>140</v>
      </c>
      <c r="N33575" t="s">
        <v>140</v>
      </c>
      <c r="O33575" t="s">
        <v>1045</v>
      </c>
      <c r="P33575" t="s">
        <v>140</v>
      </c>
      <c r="Q33575" t="s">
        <v>140</v>
      </c>
      <c r="R33575" t="s">
        <v>140</v>
      </c>
      <c r="S33575" t="s">
        <v>140</v>
      </c>
      <c r="T33575" t="s">
        <v>1045</v>
      </c>
      <c r="U33575" t="s">
        <v>140</v>
      </c>
      <c r="V33575" t="s">
        <v>140</v>
      </c>
      <c r="W33575" t="s">
        <v>140</v>
      </c>
      <c r="X33575" t="s">
        <v>140</v>
      </c>
      <c r="Y33575" t="s">
        <v>1061</v>
      </c>
      <c r="Z33575" t="s">
        <v>140</v>
      </c>
      <c r="AA33575" t="s">
        <v>140</v>
      </c>
      <c r="AB33575" t="s">
        <v>140</v>
      </c>
      <c r="AC33575" t="s">
        <v>996</v>
      </c>
      <c r="AD33575" t="s">
        <v>592</v>
      </c>
      <c r="AE33575" t="s">
        <v>140</v>
      </c>
      <c r="AF33575" t="s">
        <v>138</v>
      </c>
    </row>
    <row r="33576" spans="1:32" x14ac:dyDescent="0.35">
      <c r="A33576" t="s">
        <v>31</v>
      </c>
      <c r="B33576" t="s">
        <v>1151</v>
      </c>
      <c r="C33576">
        <v>137</v>
      </c>
      <c r="D33576" t="s">
        <v>1053</v>
      </c>
      <c r="E33576" t="s">
        <v>728</v>
      </c>
      <c r="F33576" t="s">
        <v>140</v>
      </c>
      <c r="G33576" t="s">
        <v>1057</v>
      </c>
      <c r="H33576" t="s">
        <v>140</v>
      </c>
      <c r="I33576" t="s">
        <v>1087</v>
      </c>
      <c r="J33576" t="s">
        <v>991</v>
      </c>
      <c r="K33576" t="s">
        <v>471</v>
      </c>
      <c r="L33576" t="s">
        <v>354</v>
      </c>
      <c r="M33576" t="s">
        <v>971</v>
      </c>
      <c r="N33576" t="s">
        <v>1049</v>
      </c>
      <c r="O33576" t="s">
        <v>162</v>
      </c>
      <c r="P33576" t="s">
        <v>961</v>
      </c>
      <c r="Q33576" t="s">
        <v>1106</v>
      </c>
      <c r="R33576" t="s">
        <v>538</v>
      </c>
      <c r="S33576" t="s">
        <v>411</v>
      </c>
      <c r="T33576" t="s">
        <v>939</v>
      </c>
      <c r="U33576" t="s">
        <v>954</v>
      </c>
      <c r="V33576" t="s">
        <v>140</v>
      </c>
      <c r="W33576" t="s">
        <v>838</v>
      </c>
      <c r="X33576" t="s">
        <v>1054</v>
      </c>
      <c r="Y33576" t="s">
        <v>140</v>
      </c>
      <c r="Z33576" t="s">
        <v>140</v>
      </c>
      <c r="AA33576" t="s">
        <v>1010</v>
      </c>
      <c r="AB33576" t="s">
        <v>1021</v>
      </c>
      <c r="AC33576" t="s">
        <v>412</v>
      </c>
      <c r="AD33576" t="s">
        <v>775</v>
      </c>
      <c r="AE33576" t="s">
        <v>1098</v>
      </c>
      <c r="AF33576" t="s">
        <v>119</v>
      </c>
    </row>
    <row r="33577" spans="1:32" x14ac:dyDescent="0.35">
      <c r="A33577" t="s">
        <v>31</v>
      </c>
      <c r="B33577" t="s">
        <v>1152</v>
      </c>
      <c r="C33577">
        <v>58</v>
      </c>
      <c r="D33577" t="s">
        <v>1009</v>
      </c>
      <c r="E33577" t="s">
        <v>862</v>
      </c>
      <c r="F33577" t="s">
        <v>140</v>
      </c>
      <c r="G33577" t="s">
        <v>940</v>
      </c>
      <c r="H33577" t="s">
        <v>940</v>
      </c>
      <c r="I33577" t="s">
        <v>751</v>
      </c>
      <c r="J33577" t="s">
        <v>662</v>
      </c>
      <c r="K33577" t="s">
        <v>999</v>
      </c>
      <c r="L33577" t="s">
        <v>777</v>
      </c>
      <c r="M33577" t="s">
        <v>140</v>
      </c>
      <c r="N33577" t="s">
        <v>140</v>
      </c>
      <c r="O33577" t="s">
        <v>903</v>
      </c>
      <c r="P33577" t="s">
        <v>903</v>
      </c>
      <c r="Q33577" t="s">
        <v>422</v>
      </c>
      <c r="R33577" t="s">
        <v>810</v>
      </c>
      <c r="S33577" t="s">
        <v>827</v>
      </c>
      <c r="T33577" t="s">
        <v>1009</v>
      </c>
      <c r="U33577" t="s">
        <v>140</v>
      </c>
      <c r="V33577" t="s">
        <v>140</v>
      </c>
      <c r="W33577" t="s">
        <v>1057</v>
      </c>
      <c r="X33577" t="s">
        <v>140</v>
      </c>
      <c r="Y33577" t="s">
        <v>940</v>
      </c>
      <c r="Z33577" t="s">
        <v>1009</v>
      </c>
      <c r="AA33577" t="s">
        <v>140</v>
      </c>
      <c r="AB33577" t="s">
        <v>140</v>
      </c>
      <c r="AC33577" t="s">
        <v>921</v>
      </c>
      <c r="AD33577" t="s">
        <v>940</v>
      </c>
      <c r="AE33577" t="s">
        <v>140</v>
      </c>
      <c r="AF33577" t="s">
        <v>522</v>
      </c>
    </row>
    <row r="33578" spans="1:32" x14ac:dyDescent="0.35">
      <c r="A33578" t="s">
        <v>31</v>
      </c>
      <c r="B33578" t="s">
        <v>339</v>
      </c>
      <c r="C33578">
        <v>11</v>
      </c>
      <c r="D33578" t="s">
        <v>1047</v>
      </c>
      <c r="E33578" t="s">
        <v>145</v>
      </c>
      <c r="F33578" t="s">
        <v>140</v>
      </c>
      <c r="G33578" t="s">
        <v>140</v>
      </c>
      <c r="H33578" t="s">
        <v>140</v>
      </c>
      <c r="I33578" t="s">
        <v>824</v>
      </c>
      <c r="J33578" t="s">
        <v>140</v>
      </c>
      <c r="K33578" t="s">
        <v>492</v>
      </c>
      <c r="L33578" t="s">
        <v>492</v>
      </c>
      <c r="M33578" t="s">
        <v>140</v>
      </c>
      <c r="N33578" t="s">
        <v>140</v>
      </c>
      <c r="O33578" t="s">
        <v>95</v>
      </c>
      <c r="P33578" t="s">
        <v>95</v>
      </c>
      <c r="Q33578" t="s">
        <v>860</v>
      </c>
      <c r="R33578" t="s">
        <v>95</v>
      </c>
      <c r="S33578" t="s">
        <v>522</v>
      </c>
      <c r="T33578" t="s">
        <v>140</v>
      </c>
      <c r="U33578" t="s">
        <v>140</v>
      </c>
      <c r="V33578" t="s">
        <v>140</v>
      </c>
      <c r="W33578" t="s">
        <v>187</v>
      </c>
      <c r="X33578" t="s">
        <v>140</v>
      </c>
      <c r="Y33578" t="s">
        <v>140</v>
      </c>
      <c r="Z33578" t="s">
        <v>140</v>
      </c>
      <c r="AA33578" t="s">
        <v>140</v>
      </c>
      <c r="AB33578" t="s">
        <v>140</v>
      </c>
      <c r="AC33578" t="s">
        <v>292</v>
      </c>
      <c r="AD33578" t="s">
        <v>897</v>
      </c>
      <c r="AE33578" t="s">
        <v>140</v>
      </c>
      <c r="AF33578" t="s">
        <v>140</v>
      </c>
    </row>
    <row r="33579" spans="1:32" x14ac:dyDescent="0.35">
      <c r="A33579" t="s">
        <v>32</v>
      </c>
      <c r="B33579" t="s">
        <v>1151</v>
      </c>
      <c r="C33579">
        <v>3035</v>
      </c>
      <c r="D33579" t="s">
        <v>1004</v>
      </c>
      <c r="E33579" t="s">
        <v>538</v>
      </c>
      <c r="F33579" t="s">
        <v>1054</v>
      </c>
      <c r="G33579" t="s">
        <v>1023</v>
      </c>
      <c r="H33579" t="s">
        <v>954</v>
      </c>
      <c r="I33579" t="s">
        <v>942</v>
      </c>
      <c r="J33579" t="s">
        <v>897</v>
      </c>
      <c r="K33579" t="s">
        <v>421</v>
      </c>
      <c r="L33579" t="s">
        <v>115</v>
      </c>
      <c r="M33579" t="s">
        <v>1055</v>
      </c>
      <c r="N33579" t="s">
        <v>1043</v>
      </c>
      <c r="O33579" t="s">
        <v>117</v>
      </c>
      <c r="P33579" t="s">
        <v>394</v>
      </c>
      <c r="Q33579" t="s">
        <v>371</v>
      </c>
      <c r="R33579" t="s">
        <v>1102</v>
      </c>
      <c r="S33579" t="s">
        <v>643</v>
      </c>
      <c r="T33579" t="s">
        <v>1046</v>
      </c>
      <c r="U33579" t="s">
        <v>1098</v>
      </c>
      <c r="V33579" t="s">
        <v>140</v>
      </c>
      <c r="W33579" t="s">
        <v>919</v>
      </c>
      <c r="X33579" t="s">
        <v>775</v>
      </c>
      <c r="Y33579" t="s">
        <v>1013</v>
      </c>
      <c r="Z33579" t="s">
        <v>1008</v>
      </c>
      <c r="AA33579" t="s">
        <v>1022</v>
      </c>
      <c r="AB33579" t="s">
        <v>1022</v>
      </c>
      <c r="AC33579" t="s">
        <v>953</v>
      </c>
      <c r="AD33579" t="s">
        <v>515</v>
      </c>
      <c r="AE33579" t="s">
        <v>1014</v>
      </c>
      <c r="AF33579" t="s">
        <v>81</v>
      </c>
    </row>
    <row r="33580" spans="1:32" x14ac:dyDescent="0.35">
      <c r="A33580" t="s">
        <v>32</v>
      </c>
      <c r="B33580" t="s">
        <v>1152</v>
      </c>
      <c r="C33580">
        <v>1518</v>
      </c>
      <c r="D33580" t="s">
        <v>1051</v>
      </c>
      <c r="E33580" t="s">
        <v>718</v>
      </c>
      <c r="F33580" t="s">
        <v>1019</v>
      </c>
      <c r="G33580" t="s">
        <v>1068</v>
      </c>
      <c r="H33580" t="s">
        <v>1011</v>
      </c>
      <c r="I33580" t="s">
        <v>548</v>
      </c>
      <c r="J33580" t="s">
        <v>97</v>
      </c>
      <c r="K33580" t="s">
        <v>1076</v>
      </c>
      <c r="L33580" t="s">
        <v>1057</v>
      </c>
      <c r="M33580" t="s">
        <v>1066</v>
      </c>
      <c r="N33580" t="s">
        <v>1013</v>
      </c>
      <c r="O33580" t="s">
        <v>929</v>
      </c>
      <c r="P33580" t="s">
        <v>1011</v>
      </c>
      <c r="Q33580" t="s">
        <v>147</v>
      </c>
      <c r="R33580" t="s">
        <v>129</v>
      </c>
      <c r="S33580" t="s">
        <v>99</v>
      </c>
      <c r="T33580" t="s">
        <v>1058</v>
      </c>
      <c r="U33580" t="s">
        <v>1063</v>
      </c>
      <c r="V33580" t="s">
        <v>140</v>
      </c>
      <c r="W33580" t="s">
        <v>971</v>
      </c>
      <c r="X33580" t="s">
        <v>1009</v>
      </c>
      <c r="Y33580" t="s">
        <v>1009</v>
      </c>
      <c r="Z33580" t="s">
        <v>1010</v>
      </c>
      <c r="AA33580" t="s">
        <v>1008</v>
      </c>
      <c r="AB33580" t="s">
        <v>140</v>
      </c>
      <c r="AC33580" t="s">
        <v>942</v>
      </c>
      <c r="AD33580" t="s">
        <v>1045</v>
      </c>
      <c r="AE33580" t="s">
        <v>1009</v>
      </c>
      <c r="AF33580" t="s">
        <v>392</v>
      </c>
    </row>
    <row r="33581" spans="1:32" x14ac:dyDescent="0.35">
      <c r="A33581" t="s">
        <v>32</v>
      </c>
      <c r="B33581" t="s">
        <v>339</v>
      </c>
      <c r="C33581">
        <v>355</v>
      </c>
      <c r="D33581" t="s">
        <v>1073</v>
      </c>
      <c r="E33581" t="s">
        <v>127</v>
      </c>
      <c r="F33581" t="s">
        <v>1058</v>
      </c>
      <c r="G33581" t="s">
        <v>919</v>
      </c>
      <c r="H33581" t="s">
        <v>1012</v>
      </c>
      <c r="I33581" t="s">
        <v>1056</v>
      </c>
      <c r="J33581" t="s">
        <v>893</v>
      </c>
      <c r="K33581" t="s">
        <v>911</v>
      </c>
      <c r="L33581" t="s">
        <v>89</v>
      </c>
      <c r="M33581" t="s">
        <v>1009</v>
      </c>
      <c r="N33581" t="s">
        <v>1050</v>
      </c>
      <c r="O33581" t="s">
        <v>1047</v>
      </c>
      <c r="P33581" t="s">
        <v>1052</v>
      </c>
      <c r="Q33581" t="s">
        <v>147</v>
      </c>
      <c r="R33581" t="s">
        <v>147</v>
      </c>
      <c r="S33581" t="s">
        <v>977</v>
      </c>
      <c r="T33581" t="s">
        <v>940</v>
      </c>
      <c r="U33581" t="s">
        <v>949</v>
      </c>
      <c r="V33581" t="s">
        <v>140</v>
      </c>
      <c r="W33581" t="s">
        <v>971</v>
      </c>
      <c r="X33581" t="s">
        <v>1058</v>
      </c>
      <c r="Y33581" t="s">
        <v>1014</v>
      </c>
      <c r="Z33581" t="s">
        <v>1016</v>
      </c>
      <c r="AA33581" t="s">
        <v>140</v>
      </c>
      <c r="AB33581" t="s">
        <v>140</v>
      </c>
      <c r="AC33581" t="s">
        <v>109</v>
      </c>
      <c r="AD33581" t="s">
        <v>1057</v>
      </c>
      <c r="AE33581" t="s">
        <v>1013</v>
      </c>
      <c r="AF33581" t="s">
        <v>599</v>
      </c>
    </row>
    <row r="33583" spans="1:32" x14ac:dyDescent="0.35">
      <c r="A33583" t="s">
        <v>2375</v>
      </c>
    </row>
    <row r="33584" spans="1:32" x14ac:dyDescent="0.35">
      <c r="A33584" t="s">
        <v>2</v>
      </c>
      <c r="B33584" t="s">
        <v>1164</v>
      </c>
      <c r="C33584" t="s">
        <v>3</v>
      </c>
      <c r="D33584" t="s">
        <v>2347</v>
      </c>
      <c r="E33584" t="s">
        <v>2348</v>
      </c>
      <c r="F33584" t="s">
        <v>2349</v>
      </c>
      <c r="G33584" t="s">
        <v>2350</v>
      </c>
      <c r="H33584" t="s">
        <v>2351</v>
      </c>
      <c r="I33584" t="s">
        <v>2352</v>
      </c>
      <c r="J33584" t="s">
        <v>2353</v>
      </c>
      <c r="K33584" t="s">
        <v>2354</v>
      </c>
      <c r="L33584" t="s">
        <v>2355</v>
      </c>
      <c r="M33584" t="s">
        <v>2356</v>
      </c>
      <c r="N33584" t="s">
        <v>2357</v>
      </c>
      <c r="O33584" t="s">
        <v>2358</v>
      </c>
      <c r="P33584" t="s">
        <v>2359</v>
      </c>
      <c r="Q33584" t="s">
        <v>2360</v>
      </c>
      <c r="R33584" t="s">
        <v>2361</v>
      </c>
      <c r="S33584" t="s">
        <v>2362</v>
      </c>
      <c r="T33584" t="s">
        <v>2363</v>
      </c>
      <c r="U33584" t="s">
        <v>2364</v>
      </c>
      <c r="V33584" t="s">
        <v>2365</v>
      </c>
      <c r="W33584" t="s">
        <v>2366</v>
      </c>
      <c r="X33584" t="s">
        <v>2367</v>
      </c>
      <c r="Y33584" t="s">
        <v>2368</v>
      </c>
      <c r="Z33584" t="s">
        <v>2369</v>
      </c>
      <c r="AA33584" t="s">
        <v>2370</v>
      </c>
      <c r="AB33584" t="s">
        <v>2371</v>
      </c>
      <c r="AC33584" t="s">
        <v>1032</v>
      </c>
      <c r="AD33584" t="s">
        <v>1042</v>
      </c>
      <c r="AE33584" t="s">
        <v>136</v>
      </c>
      <c r="AF33584" t="s">
        <v>1416</v>
      </c>
    </row>
    <row r="33585" spans="1:32" x14ac:dyDescent="0.35">
      <c r="A33585" t="s">
        <v>8</v>
      </c>
      <c r="B33585" t="s">
        <v>1165</v>
      </c>
      <c r="C33585">
        <v>69</v>
      </c>
      <c r="D33585" t="s">
        <v>1045</v>
      </c>
      <c r="E33585" t="s">
        <v>810</v>
      </c>
      <c r="F33585" t="s">
        <v>954</v>
      </c>
      <c r="G33585" t="s">
        <v>1019</v>
      </c>
      <c r="H33585" t="s">
        <v>1019</v>
      </c>
      <c r="I33585" t="s">
        <v>785</v>
      </c>
      <c r="J33585" t="s">
        <v>893</v>
      </c>
      <c r="K33585" t="s">
        <v>994</v>
      </c>
      <c r="L33585" t="s">
        <v>95</v>
      </c>
      <c r="M33585" t="s">
        <v>775</v>
      </c>
      <c r="N33585" t="s">
        <v>996</v>
      </c>
      <c r="O33585" t="s">
        <v>894</v>
      </c>
      <c r="P33585" t="s">
        <v>869</v>
      </c>
      <c r="Q33585" t="s">
        <v>296</v>
      </c>
      <c r="R33585" t="s">
        <v>954</v>
      </c>
      <c r="S33585" t="s">
        <v>1095</v>
      </c>
      <c r="T33585" t="s">
        <v>1055</v>
      </c>
      <c r="U33585" t="s">
        <v>140</v>
      </c>
      <c r="V33585" t="s">
        <v>140</v>
      </c>
      <c r="W33585" t="s">
        <v>140</v>
      </c>
      <c r="X33585" t="s">
        <v>140</v>
      </c>
      <c r="Y33585" t="s">
        <v>140</v>
      </c>
      <c r="Z33585" t="s">
        <v>140</v>
      </c>
      <c r="AA33585" t="s">
        <v>140</v>
      </c>
      <c r="AB33585" t="s">
        <v>140</v>
      </c>
      <c r="AC33585" t="s">
        <v>950</v>
      </c>
      <c r="AD33585" t="s">
        <v>527</v>
      </c>
      <c r="AE33585" t="s">
        <v>1018</v>
      </c>
      <c r="AF33585" t="s">
        <v>718</v>
      </c>
    </row>
    <row r="33586" spans="1:32" x14ac:dyDescent="0.35">
      <c r="A33586" t="s">
        <v>8</v>
      </c>
      <c r="B33586" t="s">
        <v>1166</v>
      </c>
      <c r="C33586">
        <v>134</v>
      </c>
      <c r="D33586" t="s">
        <v>716</v>
      </c>
      <c r="E33586" t="s">
        <v>911</v>
      </c>
      <c r="F33586" t="s">
        <v>140</v>
      </c>
      <c r="G33586" t="s">
        <v>1017</v>
      </c>
      <c r="H33586" t="s">
        <v>869</v>
      </c>
      <c r="I33586" t="s">
        <v>848</v>
      </c>
      <c r="J33586" t="s">
        <v>443</v>
      </c>
      <c r="K33586" t="s">
        <v>848</v>
      </c>
      <c r="L33586" t="s">
        <v>897</v>
      </c>
      <c r="M33586" t="s">
        <v>949</v>
      </c>
      <c r="N33586" t="s">
        <v>140</v>
      </c>
      <c r="O33586" t="s">
        <v>121</v>
      </c>
      <c r="P33586" t="s">
        <v>1061</v>
      </c>
      <c r="Q33586" t="s">
        <v>1061</v>
      </c>
      <c r="R33586" t="s">
        <v>849</v>
      </c>
      <c r="S33586" t="s">
        <v>1106</v>
      </c>
      <c r="T33586" t="s">
        <v>1013</v>
      </c>
      <c r="U33586" t="s">
        <v>140</v>
      </c>
      <c r="V33586" t="s">
        <v>140</v>
      </c>
      <c r="W33586" t="s">
        <v>939</v>
      </c>
      <c r="X33586" t="s">
        <v>140</v>
      </c>
      <c r="Y33586" t="s">
        <v>140</v>
      </c>
      <c r="Z33586" t="s">
        <v>140</v>
      </c>
      <c r="AA33586" t="s">
        <v>1019</v>
      </c>
      <c r="AB33586" t="s">
        <v>140</v>
      </c>
      <c r="AC33586" t="s">
        <v>983</v>
      </c>
      <c r="AD33586" t="s">
        <v>1020</v>
      </c>
      <c r="AE33586" t="s">
        <v>140</v>
      </c>
      <c r="AF33586" t="s">
        <v>656</v>
      </c>
    </row>
    <row r="33587" spans="1:32" x14ac:dyDescent="0.35">
      <c r="A33587" t="s">
        <v>9</v>
      </c>
      <c r="B33587" t="s">
        <v>1165</v>
      </c>
      <c r="C33587">
        <v>98</v>
      </c>
      <c r="D33587" t="s">
        <v>1098</v>
      </c>
      <c r="E33587" t="s">
        <v>117</v>
      </c>
      <c r="F33587" t="s">
        <v>1012</v>
      </c>
      <c r="G33587" t="s">
        <v>1043</v>
      </c>
      <c r="H33587" t="s">
        <v>140</v>
      </c>
      <c r="I33587" t="s">
        <v>345</v>
      </c>
      <c r="J33587" t="s">
        <v>95</v>
      </c>
      <c r="K33587" t="s">
        <v>386</v>
      </c>
      <c r="L33587" t="s">
        <v>89</v>
      </c>
      <c r="M33587" t="s">
        <v>140</v>
      </c>
      <c r="N33587" t="s">
        <v>1064</v>
      </c>
      <c r="O33587" t="s">
        <v>317</v>
      </c>
      <c r="P33587" t="s">
        <v>950</v>
      </c>
      <c r="Q33587" t="s">
        <v>93</v>
      </c>
      <c r="R33587" t="s">
        <v>405</v>
      </c>
      <c r="S33587" t="s">
        <v>574</v>
      </c>
      <c r="T33587" t="s">
        <v>1021</v>
      </c>
      <c r="U33587" t="s">
        <v>140</v>
      </c>
      <c r="V33587" t="s">
        <v>140</v>
      </c>
      <c r="W33587" t="s">
        <v>1043</v>
      </c>
      <c r="X33587" t="s">
        <v>140</v>
      </c>
      <c r="Y33587" t="s">
        <v>140</v>
      </c>
      <c r="Z33587" t="s">
        <v>140</v>
      </c>
      <c r="AA33587" t="s">
        <v>140</v>
      </c>
      <c r="AB33587" t="s">
        <v>140</v>
      </c>
      <c r="AC33587" t="s">
        <v>977</v>
      </c>
      <c r="AD33587" t="s">
        <v>115</v>
      </c>
      <c r="AE33587" t="s">
        <v>140</v>
      </c>
      <c r="AF33587" t="s">
        <v>152</v>
      </c>
    </row>
    <row r="33588" spans="1:32" x14ac:dyDescent="0.35">
      <c r="A33588" t="s">
        <v>9</v>
      </c>
      <c r="B33588" t="s">
        <v>1166</v>
      </c>
      <c r="C33588">
        <v>102</v>
      </c>
      <c r="D33588" t="s">
        <v>1098</v>
      </c>
      <c r="E33588" t="s">
        <v>917</v>
      </c>
      <c r="F33588" t="s">
        <v>1063</v>
      </c>
      <c r="G33588" t="s">
        <v>89</v>
      </c>
      <c r="H33588" t="s">
        <v>1020</v>
      </c>
      <c r="I33588" t="s">
        <v>1003</v>
      </c>
      <c r="J33588" t="s">
        <v>812</v>
      </c>
      <c r="K33588" t="s">
        <v>952</v>
      </c>
      <c r="L33588" t="s">
        <v>1004</v>
      </c>
      <c r="M33588" t="s">
        <v>1063</v>
      </c>
      <c r="N33588" t="s">
        <v>940</v>
      </c>
      <c r="O33588" t="s">
        <v>1049</v>
      </c>
      <c r="P33588" t="s">
        <v>1043</v>
      </c>
      <c r="Q33588" t="s">
        <v>1048</v>
      </c>
      <c r="R33588" t="s">
        <v>95</v>
      </c>
      <c r="S33588" t="s">
        <v>996</v>
      </c>
      <c r="T33588" t="s">
        <v>1020</v>
      </c>
      <c r="U33588" t="s">
        <v>1021</v>
      </c>
      <c r="V33588" t="s">
        <v>140</v>
      </c>
      <c r="W33588" t="s">
        <v>1098</v>
      </c>
      <c r="X33588" t="s">
        <v>140</v>
      </c>
      <c r="Y33588" t="s">
        <v>140</v>
      </c>
      <c r="Z33588" t="s">
        <v>140</v>
      </c>
      <c r="AA33588" t="s">
        <v>140</v>
      </c>
      <c r="AB33588" t="s">
        <v>140</v>
      </c>
      <c r="AC33588" t="s">
        <v>1049</v>
      </c>
      <c r="AD33588" t="s">
        <v>838</v>
      </c>
      <c r="AE33588" t="s">
        <v>140</v>
      </c>
      <c r="AF33588" t="s">
        <v>172</v>
      </c>
    </row>
    <row r="33589" spans="1:32" x14ac:dyDescent="0.35">
      <c r="A33589" t="s">
        <v>10</v>
      </c>
      <c r="B33589" t="s">
        <v>1165</v>
      </c>
      <c r="C33589">
        <v>78</v>
      </c>
      <c r="D33589" t="s">
        <v>954</v>
      </c>
      <c r="E33589" t="s">
        <v>57</v>
      </c>
      <c r="F33589" t="s">
        <v>1095</v>
      </c>
      <c r="G33589" t="s">
        <v>1013</v>
      </c>
      <c r="H33589" t="s">
        <v>1058</v>
      </c>
      <c r="I33589" t="s">
        <v>999</v>
      </c>
      <c r="J33589" t="s">
        <v>875</v>
      </c>
      <c r="K33589" t="s">
        <v>476</v>
      </c>
      <c r="L33589" t="s">
        <v>915</v>
      </c>
      <c r="M33589" t="s">
        <v>950</v>
      </c>
      <c r="N33589" t="s">
        <v>1055</v>
      </c>
      <c r="O33589" t="s">
        <v>522</v>
      </c>
      <c r="P33589" t="s">
        <v>1051</v>
      </c>
      <c r="Q33589" t="s">
        <v>346</v>
      </c>
      <c r="R33589" t="s">
        <v>121</v>
      </c>
      <c r="S33589" t="s">
        <v>991</v>
      </c>
      <c r="T33589" t="s">
        <v>939</v>
      </c>
      <c r="U33589" t="s">
        <v>1063</v>
      </c>
      <c r="V33589" t="s">
        <v>140</v>
      </c>
      <c r="W33589" t="s">
        <v>775</v>
      </c>
      <c r="X33589" t="s">
        <v>775</v>
      </c>
      <c r="Y33589" t="s">
        <v>140</v>
      </c>
      <c r="Z33589" t="s">
        <v>140</v>
      </c>
      <c r="AA33589" t="s">
        <v>140</v>
      </c>
      <c r="AB33589" t="s">
        <v>140</v>
      </c>
      <c r="AC33589" t="s">
        <v>903</v>
      </c>
      <c r="AD33589" t="s">
        <v>664</v>
      </c>
      <c r="AE33589" t="s">
        <v>1066</v>
      </c>
      <c r="AF33589" t="s">
        <v>349</v>
      </c>
    </row>
    <row r="33590" spans="1:32" x14ac:dyDescent="0.35">
      <c r="A33590" t="s">
        <v>10</v>
      </c>
      <c r="B33590" t="s">
        <v>1166</v>
      </c>
      <c r="C33590">
        <v>128</v>
      </c>
      <c r="D33590" t="s">
        <v>1020</v>
      </c>
      <c r="E33590" t="s">
        <v>942</v>
      </c>
      <c r="F33590" t="s">
        <v>140</v>
      </c>
      <c r="G33590" t="s">
        <v>1046</v>
      </c>
      <c r="H33590" t="s">
        <v>950</v>
      </c>
      <c r="I33590" t="s">
        <v>129</v>
      </c>
      <c r="J33590" t="s">
        <v>147</v>
      </c>
      <c r="K33590" t="s">
        <v>405</v>
      </c>
      <c r="L33590" t="s">
        <v>1007</v>
      </c>
      <c r="M33590" t="s">
        <v>1009</v>
      </c>
      <c r="N33590" t="s">
        <v>1009</v>
      </c>
      <c r="O33590" t="s">
        <v>801</v>
      </c>
      <c r="P33590" t="s">
        <v>1058</v>
      </c>
      <c r="Q33590" t="s">
        <v>1061</v>
      </c>
      <c r="R33590" t="s">
        <v>107</v>
      </c>
      <c r="S33590" t="s">
        <v>1045</v>
      </c>
      <c r="T33590" t="s">
        <v>1009</v>
      </c>
      <c r="U33590" t="s">
        <v>140</v>
      </c>
      <c r="V33590" t="s">
        <v>140</v>
      </c>
      <c r="W33590" t="s">
        <v>1014</v>
      </c>
      <c r="X33590" t="s">
        <v>1054</v>
      </c>
      <c r="Y33590" t="s">
        <v>1054</v>
      </c>
      <c r="Z33590" t="s">
        <v>140</v>
      </c>
      <c r="AA33590" t="s">
        <v>140</v>
      </c>
      <c r="AB33590" t="s">
        <v>140</v>
      </c>
      <c r="AC33590" t="s">
        <v>87</v>
      </c>
      <c r="AD33590" t="s">
        <v>405</v>
      </c>
      <c r="AE33590" t="s">
        <v>1014</v>
      </c>
      <c r="AF33590" t="s">
        <v>727</v>
      </c>
    </row>
    <row r="33591" spans="1:32" x14ac:dyDescent="0.35">
      <c r="A33591" t="s">
        <v>11</v>
      </c>
      <c r="B33591" t="s">
        <v>1165</v>
      </c>
      <c r="C33591">
        <v>87</v>
      </c>
      <c r="D33591" t="s">
        <v>1050</v>
      </c>
      <c r="E33591" t="s">
        <v>614</v>
      </c>
      <c r="F33591" t="s">
        <v>140</v>
      </c>
      <c r="G33591" t="s">
        <v>140</v>
      </c>
      <c r="H33591" t="s">
        <v>140</v>
      </c>
      <c r="I33591" t="s">
        <v>952</v>
      </c>
      <c r="J33591" t="s">
        <v>111</v>
      </c>
      <c r="K33591" t="s">
        <v>1139</v>
      </c>
      <c r="L33591" t="s">
        <v>501</v>
      </c>
      <c r="M33591" t="s">
        <v>1023</v>
      </c>
      <c r="N33591" t="s">
        <v>1055</v>
      </c>
      <c r="O33591" t="s">
        <v>716</v>
      </c>
      <c r="P33591" t="s">
        <v>422</v>
      </c>
      <c r="Q33591" t="s">
        <v>538</v>
      </c>
      <c r="R33591" t="s">
        <v>446</v>
      </c>
      <c r="S33591" t="s">
        <v>1057</v>
      </c>
      <c r="T33591" t="s">
        <v>1043</v>
      </c>
      <c r="U33591" t="s">
        <v>1014</v>
      </c>
      <c r="V33591" t="s">
        <v>140</v>
      </c>
      <c r="W33591" t="s">
        <v>664</v>
      </c>
      <c r="X33591" t="s">
        <v>940</v>
      </c>
      <c r="Y33591" t="s">
        <v>1021</v>
      </c>
      <c r="Z33591" t="s">
        <v>140</v>
      </c>
      <c r="AA33591" t="s">
        <v>140</v>
      </c>
      <c r="AB33591" t="s">
        <v>140</v>
      </c>
      <c r="AC33591" t="s">
        <v>838</v>
      </c>
      <c r="AD33591" t="s">
        <v>1007</v>
      </c>
      <c r="AE33591" t="s">
        <v>1054</v>
      </c>
      <c r="AF33591" t="s">
        <v>571</v>
      </c>
    </row>
    <row r="33592" spans="1:32" x14ac:dyDescent="0.35">
      <c r="A33592" t="s">
        <v>11</v>
      </c>
      <c r="B33592" t="s">
        <v>1166</v>
      </c>
      <c r="C33592">
        <v>119</v>
      </c>
      <c r="D33592" t="s">
        <v>140</v>
      </c>
      <c r="E33592" t="s">
        <v>495</v>
      </c>
      <c r="F33592" t="s">
        <v>1016</v>
      </c>
      <c r="G33592" t="s">
        <v>1044</v>
      </c>
      <c r="H33592" t="s">
        <v>1066</v>
      </c>
      <c r="I33592" t="s">
        <v>91</v>
      </c>
      <c r="J33592" t="s">
        <v>888</v>
      </c>
      <c r="K33592" t="s">
        <v>421</v>
      </c>
      <c r="L33592" t="s">
        <v>1003</v>
      </c>
      <c r="M33592" t="s">
        <v>140</v>
      </c>
      <c r="N33592" t="s">
        <v>1016</v>
      </c>
      <c r="O33592" t="s">
        <v>125</v>
      </c>
      <c r="P33592" t="s">
        <v>1058</v>
      </c>
      <c r="Q33592" t="s">
        <v>716</v>
      </c>
      <c r="R33592" t="s">
        <v>371</v>
      </c>
      <c r="S33592" t="s">
        <v>838</v>
      </c>
      <c r="T33592" t="s">
        <v>660</v>
      </c>
      <c r="U33592" t="s">
        <v>775</v>
      </c>
      <c r="V33592" t="s">
        <v>140</v>
      </c>
      <c r="W33592" t="s">
        <v>1044</v>
      </c>
      <c r="X33592" t="s">
        <v>1017</v>
      </c>
      <c r="Y33592" t="s">
        <v>140</v>
      </c>
      <c r="Z33592" t="s">
        <v>140</v>
      </c>
      <c r="AA33592" t="s">
        <v>140</v>
      </c>
      <c r="AB33592" t="s">
        <v>140</v>
      </c>
      <c r="AC33592" t="s">
        <v>91</v>
      </c>
      <c r="AD33592" t="s">
        <v>988</v>
      </c>
      <c r="AE33592" t="s">
        <v>140</v>
      </c>
      <c r="AF33592" t="s">
        <v>910</v>
      </c>
    </row>
    <row r="33593" spans="1:32" x14ac:dyDescent="0.35">
      <c r="A33593" t="s">
        <v>12</v>
      </c>
      <c r="B33593" t="s">
        <v>1165</v>
      </c>
      <c r="C33593">
        <v>12</v>
      </c>
      <c r="D33593" t="s">
        <v>988</v>
      </c>
      <c r="E33593" t="s">
        <v>1020</v>
      </c>
      <c r="F33593" t="s">
        <v>1020</v>
      </c>
      <c r="G33593" t="s">
        <v>140</v>
      </c>
      <c r="H33593" t="s">
        <v>140</v>
      </c>
      <c r="I33593" t="s">
        <v>919</v>
      </c>
      <c r="J33593" t="s">
        <v>140</v>
      </c>
      <c r="K33593" t="s">
        <v>733</v>
      </c>
      <c r="L33593" t="s">
        <v>919</v>
      </c>
      <c r="M33593" t="s">
        <v>140</v>
      </c>
      <c r="N33593" t="s">
        <v>140</v>
      </c>
      <c r="O33593" t="s">
        <v>140</v>
      </c>
      <c r="P33593" t="s">
        <v>140</v>
      </c>
      <c r="Q33593" t="s">
        <v>42</v>
      </c>
      <c r="R33593" t="s">
        <v>919</v>
      </c>
      <c r="S33593" t="s">
        <v>919</v>
      </c>
      <c r="T33593" t="s">
        <v>140</v>
      </c>
      <c r="U33593" t="s">
        <v>140</v>
      </c>
      <c r="V33593" t="s">
        <v>140</v>
      </c>
      <c r="W33593" t="s">
        <v>140</v>
      </c>
      <c r="X33593" t="s">
        <v>140</v>
      </c>
      <c r="Y33593" t="s">
        <v>140</v>
      </c>
      <c r="Z33593" t="s">
        <v>140</v>
      </c>
      <c r="AA33593" t="s">
        <v>140</v>
      </c>
      <c r="AB33593" t="s">
        <v>140</v>
      </c>
      <c r="AC33593" t="s">
        <v>733</v>
      </c>
      <c r="AD33593" t="s">
        <v>140</v>
      </c>
      <c r="AE33593" t="s">
        <v>140</v>
      </c>
      <c r="AF33593" t="s">
        <v>741</v>
      </c>
    </row>
    <row r="33594" spans="1:32" x14ac:dyDescent="0.35">
      <c r="A33594" t="s">
        <v>12</v>
      </c>
      <c r="B33594" t="s">
        <v>1166</v>
      </c>
      <c r="C33594">
        <v>197</v>
      </c>
      <c r="D33594" t="s">
        <v>1063</v>
      </c>
      <c r="E33594" t="s">
        <v>573</v>
      </c>
      <c r="F33594" t="s">
        <v>1009</v>
      </c>
      <c r="G33594" t="s">
        <v>983</v>
      </c>
      <c r="H33594" t="s">
        <v>869</v>
      </c>
      <c r="I33594" t="s">
        <v>1072</v>
      </c>
      <c r="J33594" t="s">
        <v>1104</v>
      </c>
      <c r="K33594" t="s">
        <v>888</v>
      </c>
      <c r="L33594" t="s">
        <v>641</v>
      </c>
      <c r="M33594" t="s">
        <v>919</v>
      </c>
      <c r="N33594" t="s">
        <v>950</v>
      </c>
      <c r="O33594" t="s">
        <v>970</v>
      </c>
      <c r="P33594" t="s">
        <v>121</v>
      </c>
      <c r="Q33594" t="s">
        <v>1059</v>
      </c>
      <c r="R33594" t="s">
        <v>1104</v>
      </c>
      <c r="S33594" t="s">
        <v>111</v>
      </c>
      <c r="T33594" t="s">
        <v>940</v>
      </c>
      <c r="U33594" t="s">
        <v>939</v>
      </c>
      <c r="V33594" t="s">
        <v>140</v>
      </c>
      <c r="W33594" t="s">
        <v>1051</v>
      </c>
      <c r="X33594" t="s">
        <v>1014</v>
      </c>
      <c r="Y33594" t="s">
        <v>1009</v>
      </c>
      <c r="Z33594" t="s">
        <v>1009</v>
      </c>
      <c r="AA33594" t="s">
        <v>140</v>
      </c>
      <c r="AB33594" t="s">
        <v>1009</v>
      </c>
      <c r="AC33594" t="s">
        <v>394</v>
      </c>
      <c r="AD33594" t="s">
        <v>875</v>
      </c>
      <c r="AE33594" t="s">
        <v>1055</v>
      </c>
      <c r="AF33594" t="s">
        <v>320</v>
      </c>
    </row>
    <row r="33595" spans="1:32" x14ac:dyDescent="0.35">
      <c r="A33595" t="s">
        <v>13</v>
      </c>
      <c r="B33595" t="s">
        <v>1165</v>
      </c>
      <c r="C33595">
        <v>7</v>
      </c>
      <c r="D33595" t="s">
        <v>140</v>
      </c>
      <c r="E33595" t="s">
        <v>623</v>
      </c>
      <c r="F33595" t="s">
        <v>140</v>
      </c>
      <c r="G33595" t="s">
        <v>140</v>
      </c>
      <c r="H33595" t="s">
        <v>140</v>
      </c>
      <c r="I33595" t="s">
        <v>1085</v>
      </c>
      <c r="J33595" t="s">
        <v>623</v>
      </c>
      <c r="K33595" t="s">
        <v>617</v>
      </c>
      <c r="L33595" t="s">
        <v>331</v>
      </c>
      <c r="M33595" t="s">
        <v>140</v>
      </c>
      <c r="N33595" t="s">
        <v>140</v>
      </c>
      <c r="O33595" t="s">
        <v>140</v>
      </c>
      <c r="P33595" t="s">
        <v>1085</v>
      </c>
      <c r="Q33595" t="s">
        <v>622</v>
      </c>
      <c r="R33595" t="s">
        <v>140</v>
      </c>
      <c r="S33595" t="s">
        <v>1085</v>
      </c>
      <c r="T33595" t="s">
        <v>140</v>
      </c>
      <c r="U33595" t="s">
        <v>140</v>
      </c>
      <c r="V33595" t="s">
        <v>140</v>
      </c>
      <c r="W33595" t="s">
        <v>140</v>
      </c>
      <c r="X33595" t="s">
        <v>140</v>
      </c>
      <c r="Y33595" t="s">
        <v>140</v>
      </c>
      <c r="Z33595" t="s">
        <v>140</v>
      </c>
      <c r="AA33595" t="s">
        <v>140</v>
      </c>
      <c r="AB33595" t="s">
        <v>140</v>
      </c>
      <c r="AC33595" t="s">
        <v>623</v>
      </c>
      <c r="AD33595" t="s">
        <v>140</v>
      </c>
      <c r="AE33595" t="s">
        <v>140</v>
      </c>
      <c r="AF33595" t="s">
        <v>140</v>
      </c>
    </row>
    <row r="33596" spans="1:32" x14ac:dyDescent="0.35">
      <c r="A33596" t="s">
        <v>13</v>
      </c>
      <c r="B33596" t="s">
        <v>1166</v>
      </c>
      <c r="C33596">
        <v>199</v>
      </c>
      <c r="D33596" t="s">
        <v>1070</v>
      </c>
      <c r="E33596" t="s">
        <v>659</v>
      </c>
      <c r="F33596" t="s">
        <v>1010</v>
      </c>
      <c r="G33596" t="s">
        <v>1050</v>
      </c>
      <c r="H33596" t="s">
        <v>1017</v>
      </c>
      <c r="I33596" t="s">
        <v>592</v>
      </c>
      <c r="J33596" t="s">
        <v>574</v>
      </c>
      <c r="K33596" t="s">
        <v>551</v>
      </c>
      <c r="L33596" t="s">
        <v>867</v>
      </c>
      <c r="M33596" t="s">
        <v>1018</v>
      </c>
      <c r="N33596" t="s">
        <v>1046</v>
      </c>
      <c r="O33596" t="s">
        <v>643</v>
      </c>
      <c r="P33596" t="s">
        <v>111</v>
      </c>
      <c r="Q33596" t="s">
        <v>766</v>
      </c>
      <c r="R33596" t="s">
        <v>113</v>
      </c>
      <c r="S33596" t="s">
        <v>639</v>
      </c>
      <c r="T33596" t="s">
        <v>1043</v>
      </c>
      <c r="U33596" t="s">
        <v>1012</v>
      </c>
      <c r="V33596" t="s">
        <v>140</v>
      </c>
      <c r="W33596" t="s">
        <v>949</v>
      </c>
      <c r="X33596" t="s">
        <v>140</v>
      </c>
      <c r="Y33596" t="s">
        <v>1008</v>
      </c>
      <c r="Z33596" t="s">
        <v>140</v>
      </c>
      <c r="AA33596" t="s">
        <v>140</v>
      </c>
      <c r="AB33596" t="s">
        <v>140</v>
      </c>
      <c r="AC33596" t="s">
        <v>1065</v>
      </c>
      <c r="AD33596" t="s">
        <v>954</v>
      </c>
      <c r="AE33596" t="s">
        <v>1010</v>
      </c>
      <c r="AF33596" t="s">
        <v>598</v>
      </c>
    </row>
    <row r="33597" spans="1:32" x14ac:dyDescent="0.35">
      <c r="A33597" t="s">
        <v>14</v>
      </c>
      <c r="B33597" t="s">
        <v>1165</v>
      </c>
      <c r="C33597">
        <v>52</v>
      </c>
      <c r="D33597" t="s">
        <v>952</v>
      </c>
      <c r="E33597" t="s">
        <v>659</v>
      </c>
      <c r="F33597" t="s">
        <v>1051</v>
      </c>
      <c r="G33597" t="s">
        <v>1051</v>
      </c>
      <c r="H33597" t="s">
        <v>875</v>
      </c>
      <c r="I33597" t="s">
        <v>673</v>
      </c>
      <c r="J33597" t="s">
        <v>1003</v>
      </c>
      <c r="K33597" t="s">
        <v>443</v>
      </c>
      <c r="L33597" t="s">
        <v>501</v>
      </c>
      <c r="M33597" t="s">
        <v>1019</v>
      </c>
      <c r="N33597" t="s">
        <v>1016</v>
      </c>
      <c r="O33597" t="s">
        <v>1059</v>
      </c>
      <c r="P33597" t="s">
        <v>812</v>
      </c>
      <c r="Q33597" t="s">
        <v>751</v>
      </c>
      <c r="R33597" t="s">
        <v>87</v>
      </c>
      <c r="S33597" t="s">
        <v>994</v>
      </c>
      <c r="T33597" t="s">
        <v>140</v>
      </c>
      <c r="U33597" t="s">
        <v>140</v>
      </c>
      <c r="V33597" t="s">
        <v>140</v>
      </c>
      <c r="W33597" t="s">
        <v>1063</v>
      </c>
      <c r="X33597" t="s">
        <v>140</v>
      </c>
      <c r="Y33597" t="s">
        <v>140</v>
      </c>
      <c r="Z33597" t="s">
        <v>140</v>
      </c>
      <c r="AA33597" t="s">
        <v>140</v>
      </c>
      <c r="AB33597" t="s">
        <v>140</v>
      </c>
      <c r="AC33597" t="s">
        <v>903</v>
      </c>
      <c r="AD33597" t="s">
        <v>109</v>
      </c>
      <c r="AE33597" t="s">
        <v>140</v>
      </c>
      <c r="AF33597" t="s">
        <v>662</v>
      </c>
    </row>
    <row r="33598" spans="1:32" x14ac:dyDescent="0.35">
      <c r="A33598" t="s">
        <v>14</v>
      </c>
      <c r="B33598" t="s">
        <v>1166</v>
      </c>
      <c r="C33598">
        <v>149</v>
      </c>
      <c r="D33598" t="s">
        <v>394</v>
      </c>
      <c r="E33598" t="s">
        <v>720</v>
      </c>
      <c r="F33598" t="s">
        <v>939</v>
      </c>
      <c r="G33598" t="s">
        <v>977</v>
      </c>
      <c r="H33598" t="s">
        <v>903</v>
      </c>
      <c r="I33598" t="s">
        <v>985</v>
      </c>
      <c r="J33598" t="s">
        <v>113</v>
      </c>
      <c r="K33598" t="s">
        <v>340</v>
      </c>
      <c r="L33598" t="s">
        <v>970</v>
      </c>
      <c r="M33598" t="s">
        <v>1051</v>
      </c>
      <c r="N33598" t="s">
        <v>939</v>
      </c>
      <c r="O33598" t="s">
        <v>113</v>
      </c>
      <c r="P33598" t="s">
        <v>129</v>
      </c>
      <c r="Q33598" t="s">
        <v>929</v>
      </c>
      <c r="R33598" t="s">
        <v>115</v>
      </c>
      <c r="S33598" t="s">
        <v>286</v>
      </c>
      <c r="T33598" t="s">
        <v>1011</v>
      </c>
      <c r="U33598" t="s">
        <v>1073</v>
      </c>
      <c r="V33598" t="s">
        <v>140</v>
      </c>
      <c r="W33598" t="s">
        <v>1056</v>
      </c>
      <c r="X33598" t="s">
        <v>1050</v>
      </c>
      <c r="Y33598" t="s">
        <v>1014</v>
      </c>
      <c r="Z33598" t="s">
        <v>1012</v>
      </c>
      <c r="AA33598" t="s">
        <v>140</v>
      </c>
      <c r="AB33598" t="s">
        <v>140</v>
      </c>
      <c r="AC33598" t="s">
        <v>548</v>
      </c>
      <c r="AD33598" t="s">
        <v>1043</v>
      </c>
      <c r="AE33598" t="s">
        <v>140</v>
      </c>
      <c r="AF33598" t="s">
        <v>65</v>
      </c>
    </row>
    <row r="33599" spans="1:32" x14ac:dyDescent="0.35">
      <c r="A33599" t="s">
        <v>15</v>
      </c>
      <c r="B33599" t="s">
        <v>1165</v>
      </c>
      <c r="C33599">
        <v>89</v>
      </c>
      <c r="D33599" t="s">
        <v>1010</v>
      </c>
      <c r="E33599" t="s">
        <v>511</v>
      </c>
      <c r="F33599" t="s">
        <v>140</v>
      </c>
      <c r="G33599" t="s">
        <v>1012</v>
      </c>
      <c r="H33599" t="s">
        <v>140</v>
      </c>
      <c r="I33599" t="s">
        <v>129</v>
      </c>
      <c r="J33599" t="s">
        <v>718</v>
      </c>
      <c r="K33599" t="s">
        <v>746</v>
      </c>
      <c r="L33599" t="s">
        <v>1003</v>
      </c>
      <c r="M33599" t="s">
        <v>939</v>
      </c>
      <c r="N33599" t="s">
        <v>140</v>
      </c>
      <c r="O33599" t="s">
        <v>755</v>
      </c>
      <c r="P33599" t="s">
        <v>971</v>
      </c>
      <c r="Q33599" t="s">
        <v>620</v>
      </c>
      <c r="R33599" t="s">
        <v>269</v>
      </c>
      <c r="S33599" t="s">
        <v>903</v>
      </c>
      <c r="T33599" t="s">
        <v>140</v>
      </c>
      <c r="U33599" t="s">
        <v>140</v>
      </c>
      <c r="V33599" t="s">
        <v>140</v>
      </c>
      <c r="W33599" t="s">
        <v>140</v>
      </c>
      <c r="X33599" t="s">
        <v>939</v>
      </c>
      <c r="Y33599" t="s">
        <v>1022</v>
      </c>
      <c r="Z33599" t="s">
        <v>140</v>
      </c>
      <c r="AA33599" t="s">
        <v>140</v>
      </c>
      <c r="AB33599" t="s">
        <v>140</v>
      </c>
      <c r="AC33599" t="s">
        <v>1023</v>
      </c>
      <c r="AD33599" t="s">
        <v>1068</v>
      </c>
      <c r="AE33599" t="s">
        <v>1016</v>
      </c>
      <c r="AF33599" t="s">
        <v>346</v>
      </c>
    </row>
    <row r="33600" spans="1:32" x14ac:dyDescent="0.35">
      <c r="A33600" t="s">
        <v>15</v>
      </c>
      <c r="B33600" t="s">
        <v>1166</v>
      </c>
      <c r="C33600">
        <v>116</v>
      </c>
      <c r="D33600" t="s">
        <v>954</v>
      </c>
      <c r="E33600" t="s">
        <v>526</v>
      </c>
      <c r="F33600" t="s">
        <v>1050</v>
      </c>
      <c r="G33600" t="s">
        <v>317</v>
      </c>
      <c r="H33600" t="s">
        <v>954</v>
      </c>
      <c r="I33600" t="s">
        <v>1061</v>
      </c>
      <c r="J33600" t="s">
        <v>952</v>
      </c>
      <c r="K33600" t="s">
        <v>737</v>
      </c>
      <c r="L33600" t="s">
        <v>718</v>
      </c>
      <c r="M33600" t="s">
        <v>140</v>
      </c>
      <c r="N33600" t="s">
        <v>1064</v>
      </c>
      <c r="O33600" t="s">
        <v>970</v>
      </c>
      <c r="P33600" t="s">
        <v>187</v>
      </c>
      <c r="Q33600" t="s">
        <v>1051</v>
      </c>
      <c r="R33600" t="s">
        <v>125</v>
      </c>
      <c r="S33600" t="s">
        <v>121</v>
      </c>
      <c r="T33600" t="s">
        <v>903</v>
      </c>
      <c r="U33600" t="s">
        <v>140</v>
      </c>
      <c r="V33600" t="s">
        <v>140</v>
      </c>
      <c r="W33600" t="s">
        <v>988</v>
      </c>
      <c r="X33600" t="s">
        <v>1012</v>
      </c>
      <c r="Y33600" t="s">
        <v>1017</v>
      </c>
      <c r="Z33600" t="s">
        <v>1063</v>
      </c>
      <c r="AA33600" t="s">
        <v>140</v>
      </c>
      <c r="AB33600" t="s">
        <v>140</v>
      </c>
      <c r="AC33600" t="s">
        <v>1056</v>
      </c>
      <c r="AD33600" t="s">
        <v>1019</v>
      </c>
      <c r="AE33600" t="s">
        <v>140</v>
      </c>
      <c r="AF33600" t="s">
        <v>620</v>
      </c>
    </row>
    <row r="33601" spans="1:32" x14ac:dyDescent="0.35">
      <c r="A33601" t="s">
        <v>16</v>
      </c>
      <c r="B33601" t="s">
        <v>1165</v>
      </c>
      <c r="C33601">
        <v>94</v>
      </c>
      <c r="D33601" t="s">
        <v>1020</v>
      </c>
      <c r="E33601" t="s">
        <v>999</v>
      </c>
      <c r="F33601" t="s">
        <v>1013</v>
      </c>
      <c r="G33601" t="s">
        <v>869</v>
      </c>
      <c r="H33601" t="s">
        <v>140</v>
      </c>
      <c r="I33601" t="s">
        <v>929</v>
      </c>
      <c r="J33601" t="s">
        <v>961</v>
      </c>
      <c r="K33601" t="s">
        <v>320</v>
      </c>
      <c r="L33601" t="s">
        <v>953</v>
      </c>
      <c r="M33601" t="s">
        <v>1004</v>
      </c>
      <c r="N33601" t="s">
        <v>140</v>
      </c>
      <c r="O33601" t="s">
        <v>515</v>
      </c>
      <c r="P33601" t="s">
        <v>1048</v>
      </c>
      <c r="Q33601" t="s">
        <v>777</v>
      </c>
      <c r="R33601" t="s">
        <v>1067</v>
      </c>
      <c r="S33601" t="s">
        <v>501</v>
      </c>
      <c r="T33601" t="s">
        <v>1060</v>
      </c>
      <c r="U33601" t="s">
        <v>1050</v>
      </c>
      <c r="V33601" t="s">
        <v>140</v>
      </c>
      <c r="W33601" t="s">
        <v>1023</v>
      </c>
      <c r="X33601" t="s">
        <v>1016</v>
      </c>
      <c r="Y33601" t="s">
        <v>1098</v>
      </c>
      <c r="Z33601" t="s">
        <v>140</v>
      </c>
      <c r="AA33601" t="s">
        <v>140</v>
      </c>
      <c r="AB33601" t="s">
        <v>140</v>
      </c>
      <c r="AC33601" t="s">
        <v>664</v>
      </c>
      <c r="AD33601" t="s">
        <v>733</v>
      </c>
      <c r="AE33601" t="s">
        <v>140</v>
      </c>
      <c r="AF33601" t="s">
        <v>397</v>
      </c>
    </row>
    <row r="33602" spans="1:32" x14ac:dyDescent="0.35">
      <c r="A33602" t="s">
        <v>16</v>
      </c>
      <c r="B33602" t="s">
        <v>1166</v>
      </c>
      <c r="C33602">
        <v>110</v>
      </c>
      <c r="D33602" t="s">
        <v>903</v>
      </c>
      <c r="E33602" t="s">
        <v>97</v>
      </c>
      <c r="F33602" t="s">
        <v>140</v>
      </c>
      <c r="G33602" t="s">
        <v>1050</v>
      </c>
      <c r="H33602" t="s">
        <v>140</v>
      </c>
      <c r="I33602" t="s">
        <v>1045</v>
      </c>
      <c r="J33602" t="s">
        <v>1003</v>
      </c>
      <c r="K33602" t="s">
        <v>129</v>
      </c>
      <c r="L33602" t="s">
        <v>1003</v>
      </c>
      <c r="M33602" t="s">
        <v>949</v>
      </c>
      <c r="N33602" t="s">
        <v>140</v>
      </c>
      <c r="O33602" t="s">
        <v>733</v>
      </c>
      <c r="P33602" t="s">
        <v>1048</v>
      </c>
      <c r="Q33602" t="s">
        <v>967</v>
      </c>
      <c r="R33602" t="s">
        <v>422</v>
      </c>
      <c r="S33602" t="s">
        <v>1102</v>
      </c>
      <c r="T33602" t="s">
        <v>1050</v>
      </c>
      <c r="U33602" t="s">
        <v>1051</v>
      </c>
      <c r="V33602" t="s">
        <v>140</v>
      </c>
      <c r="W33602" t="s">
        <v>1013</v>
      </c>
      <c r="X33602" t="s">
        <v>140</v>
      </c>
      <c r="Y33602" t="s">
        <v>140</v>
      </c>
      <c r="Z33602" t="s">
        <v>775</v>
      </c>
      <c r="AA33602" t="s">
        <v>140</v>
      </c>
      <c r="AB33602" t="s">
        <v>140</v>
      </c>
      <c r="AC33602" t="s">
        <v>458</v>
      </c>
      <c r="AD33602" t="s">
        <v>1020</v>
      </c>
      <c r="AE33602" t="s">
        <v>140</v>
      </c>
      <c r="AF33602" t="s">
        <v>820</v>
      </c>
    </row>
    <row r="33603" spans="1:32" x14ac:dyDescent="0.35">
      <c r="A33603" t="s">
        <v>17</v>
      </c>
      <c r="B33603" t="s">
        <v>1165</v>
      </c>
      <c r="C33603">
        <v>109</v>
      </c>
      <c r="D33603" t="s">
        <v>1064</v>
      </c>
      <c r="E33603" t="s">
        <v>117</v>
      </c>
      <c r="F33603" t="s">
        <v>1021</v>
      </c>
      <c r="G33603" t="s">
        <v>1060</v>
      </c>
      <c r="H33603" t="s">
        <v>1050</v>
      </c>
      <c r="I33603" t="s">
        <v>988</v>
      </c>
      <c r="J33603" t="s">
        <v>785</v>
      </c>
      <c r="K33603" t="s">
        <v>107</v>
      </c>
      <c r="L33603" t="s">
        <v>89</v>
      </c>
      <c r="M33603" t="s">
        <v>1021</v>
      </c>
      <c r="N33603" t="s">
        <v>919</v>
      </c>
      <c r="O33603" t="s">
        <v>109</v>
      </c>
      <c r="P33603" t="s">
        <v>1060</v>
      </c>
      <c r="Q33603" t="s">
        <v>389</v>
      </c>
      <c r="R33603" t="s">
        <v>929</v>
      </c>
      <c r="S33603" t="s">
        <v>93</v>
      </c>
      <c r="T33603" t="s">
        <v>1054</v>
      </c>
      <c r="U33603" t="s">
        <v>1063</v>
      </c>
      <c r="V33603" t="s">
        <v>140</v>
      </c>
      <c r="W33603" t="s">
        <v>89</v>
      </c>
      <c r="X33603" t="s">
        <v>1016</v>
      </c>
      <c r="Y33603" t="s">
        <v>1012</v>
      </c>
      <c r="Z33603" t="s">
        <v>140</v>
      </c>
      <c r="AA33603" t="s">
        <v>140</v>
      </c>
      <c r="AB33603" t="s">
        <v>140</v>
      </c>
      <c r="AC33603" t="s">
        <v>501</v>
      </c>
      <c r="AD33603" t="s">
        <v>988</v>
      </c>
      <c r="AE33603" t="s">
        <v>1043</v>
      </c>
      <c r="AF33603" t="s">
        <v>73</v>
      </c>
    </row>
    <row r="33604" spans="1:32" x14ac:dyDescent="0.35">
      <c r="A33604" t="s">
        <v>17</v>
      </c>
      <c r="B33604" t="s">
        <v>1166</v>
      </c>
      <c r="C33604">
        <v>93</v>
      </c>
      <c r="D33604" t="s">
        <v>1009</v>
      </c>
      <c r="E33604" t="s">
        <v>932</v>
      </c>
      <c r="F33604" t="s">
        <v>1012</v>
      </c>
      <c r="G33604" t="s">
        <v>788</v>
      </c>
      <c r="H33604" t="s">
        <v>940</v>
      </c>
      <c r="I33604" t="s">
        <v>91</v>
      </c>
      <c r="J33604" t="s">
        <v>131</v>
      </c>
      <c r="K33604" t="s">
        <v>1085</v>
      </c>
      <c r="L33604" t="s">
        <v>893</v>
      </c>
      <c r="M33604" t="s">
        <v>1020</v>
      </c>
      <c r="N33604" t="s">
        <v>140</v>
      </c>
      <c r="O33604" t="s">
        <v>394</v>
      </c>
      <c r="P33604" t="s">
        <v>1061</v>
      </c>
      <c r="Q33604" t="s">
        <v>988</v>
      </c>
      <c r="R33604" t="s">
        <v>1072</v>
      </c>
      <c r="S33604" t="s">
        <v>1053</v>
      </c>
      <c r="T33604" t="s">
        <v>1066</v>
      </c>
      <c r="U33604" t="s">
        <v>1054</v>
      </c>
      <c r="V33604" t="s">
        <v>140</v>
      </c>
      <c r="W33604" t="s">
        <v>1054</v>
      </c>
      <c r="X33604" t="s">
        <v>140</v>
      </c>
      <c r="Y33604" t="s">
        <v>1016</v>
      </c>
      <c r="Z33604" t="s">
        <v>140</v>
      </c>
      <c r="AA33604" t="s">
        <v>140</v>
      </c>
      <c r="AB33604" t="s">
        <v>140</v>
      </c>
      <c r="AC33604" t="s">
        <v>1059</v>
      </c>
      <c r="AD33604" t="s">
        <v>515</v>
      </c>
      <c r="AE33604" t="s">
        <v>1050</v>
      </c>
      <c r="AF33604" t="s">
        <v>366</v>
      </c>
    </row>
    <row r="33605" spans="1:32" x14ac:dyDescent="0.35">
      <c r="A33605" t="s">
        <v>18</v>
      </c>
      <c r="B33605" t="s">
        <v>1165</v>
      </c>
      <c r="C33605">
        <v>14</v>
      </c>
      <c r="D33605" t="s">
        <v>140</v>
      </c>
      <c r="E33605" t="s">
        <v>888</v>
      </c>
      <c r="F33605" t="s">
        <v>140</v>
      </c>
      <c r="G33605" t="s">
        <v>140</v>
      </c>
      <c r="H33605" t="s">
        <v>140</v>
      </c>
      <c r="I33605" t="s">
        <v>140</v>
      </c>
      <c r="J33605" t="s">
        <v>455</v>
      </c>
      <c r="K33605" t="s">
        <v>422</v>
      </c>
      <c r="L33605" t="s">
        <v>345</v>
      </c>
      <c r="M33605" t="s">
        <v>942</v>
      </c>
      <c r="N33605" t="s">
        <v>140</v>
      </c>
      <c r="O33605" t="s">
        <v>345</v>
      </c>
      <c r="P33605" t="s">
        <v>140</v>
      </c>
      <c r="Q33605" t="s">
        <v>562</v>
      </c>
      <c r="R33605" t="s">
        <v>942</v>
      </c>
      <c r="S33605" t="s">
        <v>140</v>
      </c>
      <c r="T33605" t="s">
        <v>140</v>
      </c>
      <c r="U33605" t="s">
        <v>140</v>
      </c>
      <c r="V33605" t="s">
        <v>140</v>
      </c>
      <c r="W33605" t="s">
        <v>140</v>
      </c>
      <c r="X33605" t="s">
        <v>140</v>
      </c>
      <c r="Y33605" t="s">
        <v>140</v>
      </c>
      <c r="Z33605" t="s">
        <v>140</v>
      </c>
      <c r="AA33605" t="s">
        <v>140</v>
      </c>
      <c r="AB33605" t="s">
        <v>140</v>
      </c>
      <c r="AC33605" t="s">
        <v>317</v>
      </c>
      <c r="AD33605" t="s">
        <v>345</v>
      </c>
      <c r="AE33605" t="s">
        <v>140</v>
      </c>
      <c r="AF33605" t="s">
        <v>818</v>
      </c>
    </row>
    <row r="33606" spans="1:32" x14ac:dyDescent="0.35">
      <c r="A33606" t="s">
        <v>18</v>
      </c>
      <c r="B33606" t="s">
        <v>1166</v>
      </c>
      <c r="C33606">
        <v>190</v>
      </c>
      <c r="D33606" t="s">
        <v>1054</v>
      </c>
      <c r="E33606" t="s">
        <v>792</v>
      </c>
      <c r="F33606" t="s">
        <v>1066</v>
      </c>
      <c r="G33606" t="s">
        <v>1012</v>
      </c>
      <c r="H33606" t="s">
        <v>140</v>
      </c>
      <c r="I33606" t="s">
        <v>769</v>
      </c>
      <c r="J33606" t="s">
        <v>1182</v>
      </c>
      <c r="K33606" t="s">
        <v>752</v>
      </c>
      <c r="L33606" t="s">
        <v>749</v>
      </c>
      <c r="M33606" t="s">
        <v>1018</v>
      </c>
      <c r="N33606" t="s">
        <v>1055</v>
      </c>
      <c r="O33606" t="s">
        <v>125</v>
      </c>
      <c r="P33606" t="s">
        <v>1023</v>
      </c>
      <c r="Q33606" t="s">
        <v>127</v>
      </c>
      <c r="R33606" t="s">
        <v>952</v>
      </c>
      <c r="S33606" t="s">
        <v>269</v>
      </c>
      <c r="T33606" t="s">
        <v>660</v>
      </c>
      <c r="U33606" t="s">
        <v>1054</v>
      </c>
      <c r="V33606" t="s">
        <v>140</v>
      </c>
      <c r="W33606" t="s">
        <v>1020</v>
      </c>
      <c r="X33606" t="s">
        <v>1013</v>
      </c>
      <c r="Y33606" t="s">
        <v>1022</v>
      </c>
      <c r="Z33606" t="s">
        <v>140</v>
      </c>
      <c r="AA33606" t="s">
        <v>140</v>
      </c>
      <c r="AB33606" t="s">
        <v>140</v>
      </c>
      <c r="AC33606" t="s">
        <v>937</v>
      </c>
      <c r="AD33606" t="s">
        <v>1051</v>
      </c>
      <c r="AE33606" t="s">
        <v>1011</v>
      </c>
      <c r="AF33606" t="s">
        <v>474</v>
      </c>
    </row>
    <row r="33607" spans="1:32" x14ac:dyDescent="0.35">
      <c r="A33607" t="s">
        <v>19</v>
      </c>
      <c r="B33607" t="s">
        <v>1165</v>
      </c>
      <c r="C33607">
        <v>66</v>
      </c>
      <c r="D33607" t="s">
        <v>140</v>
      </c>
      <c r="E33607" t="s">
        <v>511</v>
      </c>
      <c r="F33607" t="s">
        <v>1010</v>
      </c>
      <c r="G33607" t="s">
        <v>140</v>
      </c>
      <c r="H33607" t="s">
        <v>140</v>
      </c>
      <c r="I33607" t="s">
        <v>985</v>
      </c>
      <c r="J33607" t="s">
        <v>897</v>
      </c>
      <c r="K33607" t="s">
        <v>773</v>
      </c>
      <c r="L33607" t="s">
        <v>443</v>
      </c>
      <c r="M33607" t="s">
        <v>1058</v>
      </c>
      <c r="N33607" t="s">
        <v>775</v>
      </c>
      <c r="O33607" t="s">
        <v>733</v>
      </c>
      <c r="P33607" t="s">
        <v>1017</v>
      </c>
      <c r="Q33607" t="s">
        <v>192</v>
      </c>
      <c r="R33607" t="s">
        <v>458</v>
      </c>
      <c r="S33607" t="s">
        <v>93</v>
      </c>
      <c r="T33607" t="s">
        <v>1058</v>
      </c>
      <c r="U33607" t="s">
        <v>775</v>
      </c>
      <c r="V33607" t="s">
        <v>140</v>
      </c>
      <c r="W33607" t="s">
        <v>939</v>
      </c>
      <c r="X33607" t="s">
        <v>1054</v>
      </c>
      <c r="Y33607" t="s">
        <v>140</v>
      </c>
      <c r="Z33607" t="s">
        <v>140</v>
      </c>
      <c r="AA33607" t="s">
        <v>140</v>
      </c>
      <c r="AB33607" t="s">
        <v>140</v>
      </c>
      <c r="AC33607" t="s">
        <v>893</v>
      </c>
      <c r="AD33607" t="s">
        <v>1073</v>
      </c>
      <c r="AE33607" t="s">
        <v>140</v>
      </c>
      <c r="AF33607" t="s">
        <v>451</v>
      </c>
    </row>
    <row r="33608" spans="1:32" x14ac:dyDescent="0.35">
      <c r="A33608" t="s">
        <v>19</v>
      </c>
      <c r="B33608" t="s">
        <v>1166</v>
      </c>
      <c r="C33608">
        <v>139</v>
      </c>
      <c r="D33608" t="s">
        <v>1019</v>
      </c>
      <c r="E33608" t="s">
        <v>901</v>
      </c>
      <c r="F33608" t="s">
        <v>775</v>
      </c>
      <c r="G33608" t="s">
        <v>1011</v>
      </c>
      <c r="H33608" t="s">
        <v>1010</v>
      </c>
      <c r="I33608" t="s">
        <v>264</v>
      </c>
      <c r="J33608" t="s">
        <v>511</v>
      </c>
      <c r="K33608" t="s">
        <v>773</v>
      </c>
      <c r="L33608" t="s">
        <v>103</v>
      </c>
      <c r="M33608" t="s">
        <v>1050</v>
      </c>
      <c r="N33608" t="s">
        <v>1017</v>
      </c>
      <c r="O33608" t="s">
        <v>919</v>
      </c>
      <c r="P33608" t="s">
        <v>1018</v>
      </c>
      <c r="Q33608" t="s">
        <v>1059</v>
      </c>
      <c r="R33608" t="s">
        <v>785</v>
      </c>
      <c r="S33608" t="s">
        <v>1070</v>
      </c>
      <c r="T33608" t="s">
        <v>140</v>
      </c>
      <c r="U33608" t="s">
        <v>1012</v>
      </c>
      <c r="V33608" t="s">
        <v>140</v>
      </c>
      <c r="W33608" t="s">
        <v>1051</v>
      </c>
      <c r="X33608" t="s">
        <v>1010</v>
      </c>
      <c r="Y33608" t="s">
        <v>140</v>
      </c>
      <c r="Z33608" t="s">
        <v>140</v>
      </c>
      <c r="AA33608" t="s">
        <v>140</v>
      </c>
      <c r="AB33608" t="s">
        <v>140</v>
      </c>
      <c r="AC33608" t="s">
        <v>87</v>
      </c>
      <c r="AD33608" t="s">
        <v>345</v>
      </c>
      <c r="AE33608" t="s">
        <v>1014</v>
      </c>
      <c r="AF33608" t="s">
        <v>618</v>
      </c>
    </row>
    <row r="33609" spans="1:32" x14ac:dyDescent="0.35">
      <c r="A33609" t="s">
        <v>20</v>
      </c>
      <c r="B33609" t="s">
        <v>1165</v>
      </c>
      <c r="C33609">
        <v>117</v>
      </c>
      <c r="D33609" t="s">
        <v>1050</v>
      </c>
      <c r="E33609" t="s">
        <v>968</v>
      </c>
      <c r="F33609" t="s">
        <v>1009</v>
      </c>
      <c r="G33609" t="s">
        <v>949</v>
      </c>
      <c r="H33609" t="s">
        <v>140</v>
      </c>
      <c r="I33609" t="s">
        <v>317</v>
      </c>
      <c r="J33609" t="s">
        <v>646</v>
      </c>
      <c r="K33609" t="s">
        <v>860</v>
      </c>
      <c r="L33609" t="s">
        <v>662</v>
      </c>
      <c r="M33609" t="s">
        <v>1011</v>
      </c>
      <c r="N33609" t="s">
        <v>949</v>
      </c>
      <c r="O33609" t="s">
        <v>111</v>
      </c>
      <c r="P33609" t="s">
        <v>501</v>
      </c>
      <c r="Q33609" t="s">
        <v>662</v>
      </c>
      <c r="R33609" t="s">
        <v>574</v>
      </c>
      <c r="S33609" t="s">
        <v>1057</v>
      </c>
      <c r="T33609" t="s">
        <v>1054</v>
      </c>
      <c r="U33609" t="s">
        <v>1007</v>
      </c>
      <c r="V33609" t="s">
        <v>140</v>
      </c>
      <c r="W33609" t="s">
        <v>1058</v>
      </c>
      <c r="X33609" t="s">
        <v>1009</v>
      </c>
      <c r="Y33609" t="s">
        <v>1009</v>
      </c>
      <c r="Z33609" t="s">
        <v>140</v>
      </c>
      <c r="AA33609" t="s">
        <v>140</v>
      </c>
      <c r="AB33609" t="s">
        <v>140</v>
      </c>
      <c r="AC33609" t="s">
        <v>187</v>
      </c>
      <c r="AD33609" t="s">
        <v>345</v>
      </c>
      <c r="AE33609" t="s">
        <v>140</v>
      </c>
      <c r="AF33609" t="s">
        <v>602</v>
      </c>
    </row>
    <row r="33610" spans="1:32" x14ac:dyDescent="0.35">
      <c r="A33610" t="s">
        <v>20</v>
      </c>
      <c r="B33610" t="s">
        <v>1166</v>
      </c>
      <c r="C33610">
        <v>88</v>
      </c>
      <c r="D33610" t="s">
        <v>140</v>
      </c>
      <c r="E33610" t="s">
        <v>1071</v>
      </c>
      <c r="F33610" t="s">
        <v>140</v>
      </c>
      <c r="G33610" t="s">
        <v>939</v>
      </c>
      <c r="H33610" t="s">
        <v>1051</v>
      </c>
      <c r="I33610" t="s">
        <v>515</v>
      </c>
      <c r="J33610" t="s">
        <v>93</v>
      </c>
      <c r="K33610" t="s">
        <v>777</v>
      </c>
      <c r="L33610" t="s">
        <v>89</v>
      </c>
      <c r="M33610" t="s">
        <v>140</v>
      </c>
      <c r="N33610" t="s">
        <v>1055</v>
      </c>
      <c r="O33610" t="s">
        <v>733</v>
      </c>
      <c r="P33610" t="s">
        <v>940</v>
      </c>
      <c r="Q33610" t="s">
        <v>1011</v>
      </c>
      <c r="R33610" t="s">
        <v>87</v>
      </c>
      <c r="S33610" t="s">
        <v>269</v>
      </c>
      <c r="T33610" t="s">
        <v>1004</v>
      </c>
      <c r="U33610" t="s">
        <v>1064</v>
      </c>
      <c r="V33610" t="s">
        <v>140</v>
      </c>
      <c r="W33610" t="s">
        <v>801</v>
      </c>
      <c r="X33610" t="s">
        <v>1013</v>
      </c>
      <c r="Y33610" t="s">
        <v>140</v>
      </c>
      <c r="Z33610" t="s">
        <v>140</v>
      </c>
      <c r="AA33610" t="s">
        <v>140</v>
      </c>
      <c r="AB33610" t="s">
        <v>140</v>
      </c>
      <c r="AC33610" t="s">
        <v>999</v>
      </c>
      <c r="AD33610" t="s">
        <v>1004</v>
      </c>
      <c r="AE33610" t="s">
        <v>1068</v>
      </c>
      <c r="AF33610" t="s">
        <v>350</v>
      </c>
    </row>
    <row r="33611" spans="1:32" x14ac:dyDescent="0.35">
      <c r="A33611" t="s">
        <v>21</v>
      </c>
      <c r="B33611" t="s">
        <v>1166</v>
      </c>
      <c r="C33611">
        <v>209</v>
      </c>
      <c r="D33611" t="s">
        <v>801</v>
      </c>
      <c r="E33611" t="s">
        <v>654</v>
      </c>
      <c r="F33611" t="s">
        <v>1048</v>
      </c>
      <c r="G33611" t="s">
        <v>838</v>
      </c>
      <c r="H33611" t="s">
        <v>345</v>
      </c>
      <c r="I33611" t="s">
        <v>515</v>
      </c>
      <c r="J33611" t="s">
        <v>706</v>
      </c>
      <c r="K33611" t="s">
        <v>476</v>
      </c>
      <c r="L33611" t="s">
        <v>788</v>
      </c>
      <c r="M33611" t="s">
        <v>1013</v>
      </c>
      <c r="N33611" t="s">
        <v>1066</v>
      </c>
      <c r="O33611" t="s">
        <v>147</v>
      </c>
      <c r="P33611" t="s">
        <v>919</v>
      </c>
      <c r="Q33611" t="s">
        <v>1017</v>
      </c>
      <c r="R33611" t="s">
        <v>838</v>
      </c>
      <c r="S33611" t="s">
        <v>919</v>
      </c>
      <c r="T33611" t="s">
        <v>1048</v>
      </c>
      <c r="U33611" t="s">
        <v>1048</v>
      </c>
      <c r="V33611" t="s">
        <v>140</v>
      </c>
      <c r="W33611" t="s">
        <v>919</v>
      </c>
      <c r="X33611" t="s">
        <v>1066</v>
      </c>
      <c r="Y33611" t="s">
        <v>775</v>
      </c>
      <c r="Z33611" t="s">
        <v>1017</v>
      </c>
      <c r="AA33611" t="s">
        <v>140</v>
      </c>
      <c r="AB33611" t="s">
        <v>140</v>
      </c>
      <c r="AC33611" t="s">
        <v>961</v>
      </c>
      <c r="AD33611" t="s">
        <v>838</v>
      </c>
      <c r="AE33611" t="s">
        <v>140</v>
      </c>
      <c r="AF33611" t="s">
        <v>292</v>
      </c>
    </row>
    <row r="33612" spans="1:32" x14ac:dyDescent="0.35">
      <c r="A33612" t="s">
        <v>22</v>
      </c>
      <c r="B33612" t="s">
        <v>1165</v>
      </c>
      <c r="C33612">
        <v>98</v>
      </c>
      <c r="D33612" t="s">
        <v>140</v>
      </c>
      <c r="E33612" t="s">
        <v>1085</v>
      </c>
      <c r="F33612" t="s">
        <v>1011</v>
      </c>
      <c r="G33612" t="s">
        <v>1073</v>
      </c>
      <c r="H33612" t="s">
        <v>140</v>
      </c>
      <c r="I33612" t="s">
        <v>87</v>
      </c>
      <c r="J33612" t="s">
        <v>973</v>
      </c>
      <c r="K33612" t="s">
        <v>119</v>
      </c>
      <c r="L33612" t="s">
        <v>527</v>
      </c>
      <c r="M33612" t="s">
        <v>1047</v>
      </c>
      <c r="N33612" t="s">
        <v>140</v>
      </c>
      <c r="O33612" t="s">
        <v>527</v>
      </c>
      <c r="P33612" t="s">
        <v>1018</v>
      </c>
      <c r="Q33612" t="s">
        <v>513</v>
      </c>
      <c r="R33612" t="s">
        <v>515</v>
      </c>
      <c r="S33612" t="s">
        <v>716</v>
      </c>
      <c r="T33612" t="s">
        <v>140</v>
      </c>
      <c r="U33612" t="s">
        <v>140</v>
      </c>
      <c r="V33612" t="s">
        <v>140</v>
      </c>
      <c r="W33612" t="s">
        <v>954</v>
      </c>
      <c r="X33612" t="s">
        <v>140</v>
      </c>
      <c r="Y33612" t="s">
        <v>1016</v>
      </c>
      <c r="Z33612" t="s">
        <v>140</v>
      </c>
      <c r="AA33612" t="s">
        <v>140</v>
      </c>
      <c r="AB33612" t="s">
        <v>140</v>
      </c>
      <c r="AC33612" t="s">
        <v>394</v>
      </c>
      <c r="AD33612" t="s">
        <v>515</v>
      </c>
      <c r="AE33612" t="s">
        <v>1054</v>
      </c>
      <c r="AF33612" t="s">
        <v>599</v>
      </c>
    </row>
    <row r="33613" spans="1:32" x14ac:dyDescent="0.35">
      <c r="A33613" t="s">
        <v>22</v>
      </c>
      <c r="B33613" t="s">
        <v>1166</v>
      </c>
      <c r="C33613">
        <v>110</v>
      </c>
      <c r="D33613" t="s">
        <v>1050</v>
      </c>
      <c r="E33613" t="s">
        <v>532</v>
      </c>
      <c r="F33613" t="s">
        <v>775</v>
      </c>
      <c r="G33613" t="s">
        <v>1016</v>
      </c>
      <c r="H33613" t="s">
        <v>140</v>
      </c>
      <c r="I33613" t="s">
        <v>973</v>
      </c>
      <c r="J33613" t="s">
        <v>917</v>
      </c>
      <c r="K33613" t="s">
        <v>712</v>
      </c>
      <c r="L33613" t="s">
        <v>733</v>
      </c>
      <c r="M33613" t="s">
        <v>1055</v>
      </c>
      <c r="N33613" t="s">
        <v>1016</v>
      </c>
      <c r="O33613" t="s">
        <v>869</v>
      </c>
      <c r="P33613" t="s">
        <v>1070</v>
      </c>
      <c r="Q33613" t="s">
        <v>903</v>
      </c>
      <c r="R33613" t="s">
        <v>1182</v>
      </c>
      <c r="S33613" t="s">
        <v>756</v>
      </c>
      <c r="T33613" t="s">
        <v>967</v>
      </c>
      <c r="U33613" t="s">
        <v>1016</v>
      </c>
      <c r="V33613" t="s">
        <v>140</v>
      </c>
      <c r="W33613" t="s">
        <v>1054</v>
      </c>
      <c r="X33613" t="s">
        <v>140</v>
      </c>
      <c r="Y33613" t="s">
        <v>140</v>
      </c>
      <c r="Z33613" t="s">
        <v>1016</v>
      </c>
      <c r="AA33613" t="s">
        <v>140</v>
      </c>
      <c r="AB33613" t="s">
        <v>140</v>
      </c>
      <c r="AC33613" t="s">
        <v>131</v>
      </c>
      <c r="AD33613" t="s">
        <v>1017</v>
      </c>
      <c r="AE33613" t="s">
        <v>1050</v>
      </c>
      <c r="AF33613" t="s">
        <v>814</v>
      </c>
    </row>
    <row r="33614" spans="1:32" x14ac:dyDescent="0.35">
      <c r="A33614" t="s">
        <v>23</v>
      </c>
      <c r="B33614" t="s">
        <v>1165</v>
      </c>
      <c r="C33614">
        <v>86</v>
      </c>
      <c r="D33614" t="s">
        <v>1068</v>
      </c>
      <c r="E33614" t="s">
        <v>522</v>
      </c>
      <c r="F33614" t="s">
        <v>1055</v>
      </c>
      <c r="G33614" t="s">
        <v>1048</v>
      </c>
      <c r="H33614" t="s">
        <v>140</v>
      </c>
      <c r="I33614" t="s">
        <v>777</v>
      </c>
      <c r="J33614" t="s">
        <v>111</v>
      </c>
      <c r="K33614" t="s">
        <v>492</v>
      </c>
      <c r="L33614" t="s">
        <v>937</v>
      </c>
      <c r="M33614" t="s">
        <v>775</v>
      </c>
      <c r="N33614" t="s">
        <v>1016</v>
      </c>
      <c r="O33614" t="s">
        <v>121</v>
      </c>
      <c r="P33614" t="s">
        <v>1050</v>
      </c>
      <c r="Q33614" t="s">
        <v>794</v>
      </c>
      <c r="R33614" t="s">
        <v>983</v>
      </c>
      <c r="S33614" t="s">
        <v>917</v>
      </c>
      <c r="T33614" t="s">
        <v>775</v>
      </c>
      <c r="U33614" t="s">
        <v>140</v>
      </c>
      <c r="V33614" t="s">
        <v>140</v>
      </c>
      <c r="W33614" t="s">
        <v>140</v>
      </c>
      <c r="X33614" t="s">
        <v>1055</v>
      </c>
      <c r="Y33614" t="s">
        <v>140</v>
      </c>
      <c r="Z33614" t="s">
        <v>140</v>
      </c>
      <c r="AA33614" t="s">
        <v>140</v>
      </c>
      <c r="AB33614" t="s">
        <v>140</v>
      </c>
      <c r="AC33614" t="s">
        <v>897</v>
      </c>
      <c r="AD33614" t="s">
        <v>345</v>
      </c>
      <c r="AE33614" t="s">
        <v>140</v>
      </c>
      <c r="AF33614" t="s">
        <v>264</v>
      </c>
    </row>
    <row r="33615" spans="1:32" x14ac:dyDescent="0.35">
      <c r="A33615" t="s">
        <v>23</v>
      </c>
      <c r="B33615" t="s">
        <v>1166</v>
      </c>
      <c r="C33615">
        <v>118</v>
      </c>
      <c r="D33615" t="s">
        <v>1058</v>
      </c>
      <c r="E33615" t="s">
        <v>266</v>
      </c>
      <c r="F33615" t="s">
        <v>1058</v>
      </c>
      <c r="G33615" t="s">
        <v>1055</v>
      </c>
      <c r="H33615" t="s">
        <v>1017</v>
      </c>
      <c r="I33615" t="s">
        <v>812</v>
      </c>
      <c r="J33615" t="s">
        <v>897</v>
      </c>
      <c r="K33615" t="s">
        <v>618</v>
      </c>
      <c r="L33615" t="s">
        <v>105</v>
      </c>
      <c r="M33615" t="s">
        <v>1046</v>
      </c>
      <c r="N33615" t="s">
        <v>1011</v>
      </c>
      <c r="O33615" t="s">
        <v>917</v>
      </c>
      <c r="P33615" t="s">
        <v>716</v>
      </c>
      <c r="Q33615" t="s">
        <v>1048</v>
      </c>
      <c r="R33615" t="s">
        <v>548</v>
      </c>
      <c r="S33615" t="s">
        <v>937</v>
      </c>
      <c r="T33615" t="s">
        <v>1013</v>
      </c>
      <c r="U33615" t="s">
        <v>1004</v>
      </c>
      <c r="V33615" t="s">
        <v>140</v>
      </c>
      <c r="W33615" t="s">
        <v>1062</v>
      </c>
      <c r="X33615" t="s">
        <v>775</v>
      </c>
      <c r="Y33615" t="s">
        <v>140</v>
      </c>
      <c r="Z33615" t="s">
        <v>140</v>
      </c>
      <c r="AA33615" t="s">
        <v>140</v>
      </c>
      <c r="AB33615" t="s">
        <v>775</v>
      </c>
      <c r="AC33615" t="s">
        <v>394</v>
      </c>
      <c r="AD33615" t="s">
        <v>394</v>
      </c>
      <c r="AE33615" t="s">
        <v>140</v>
      </c>
      <c r="AF33615" t="s">
        <v>650</v>
      </c>
    </row>
    <row r="33616" spans="1:32" x14ac:dyDescent="0.35">
      <c r="A33616" t="s">
        <v>24</v>
      </c>
      <c r="B33616" t="s">
        <v>1165</v>
      </c>
      <c r="C33616">
        <v>77</v>
      </c>
      <c r="D33616" t="s">
        <v>1045</v>
      </c>
      <c r="E33616" t="s">
        <v>641</v>
      </c>
      <c r="F33616" t="s">
        <v>140</v>
      </c>
      <c r="G33616" t="s">
        <v>1043</v>
      </c>
      <c r="H33616" t="s">
        <v>1098</v>
      </c>
      <c r="I33616" t="s">
        <v>574</v>
      </c>
      <c r="J33616" t="s">
        <v>937</v>
      </c>
      <c r="K33616" t="s">
        <v>746</v>
      </c>
      <c r="L33616" t="s">
        <v>1044</v>
      </c>
      <c r="M33616" t="s">
        <v>1055</v>
      </c>
      <c r="N33616" t="s">
        <v>140</v>
      </c>
      <c r="O33616" t="s">
        <v>405</v>
      </c>
      <c r="P33616" t="s">
        <v>1008</v>
      </c>
      <c r="Q33616" t="s">
        <v>97</v>
      </c>
      <c r="R33616" t="s">
        <v>716</v>
      </c>
      <c r="S33616" t="s">
        <v>929</v>
      </c>
      <c r="T33616" t="s">
        <v>1048</v>
      </c>
      <c r="U33616" t="s">
        <v>1063</v>
      </c>
      <c r="V33616" t="s">
        <v>140</v>
      </c>
      <c r="W33616" t="s">
        <v>1003</v>
      </c>
      <c r="X33616" t="s">
        <v>1046</v>
      </c>
      <c r="Y33616" t="s">
        <v>140</v>
      </c>
      <c r="Z33616" t="s">
        <v>140</v>
      </c>
      <c r="AA33616" t="s">
        <v>140</v>
      </c>
      <c r="AB33616" t="s">
        <v>140</v>
      </c>
      <c r="AC33616" t="s">
        <v>515</v>
      </c>
      <c r="AD33616" t="s">
        <v>988</v>
      </c>
      <c r="AE33616" t="s">
        <v>949</v>
      </c>
      <c r="AF33616" t="s">
        <v>695</v>
      </c>
    </row>
    <row r="33617" spans="1:32" x14ac:dyDescent="0.35">
      <c r="A33617" t="s">
        <v>24</v>
      </c>
      <c r="B33617" t="s">
        <v>1166</v>
      </c>
      <c r="C33617">
        <v>130</v>
      </c>
      <c r="D33617" t="s">
        <v>954</v>
      </c>
      <c r="E33617" t="s">
        <v>528</v>
      </c>
      <c r="F33617" t="s">
        <v>140</v>
      </c>
      <c r="G33617" t="s">
        <v>801</v>
      </c>
      <c r="H33617" t="s">
        <v>967</v>
      </c>
      <c r="I33617" t="s">
        <v>1043</v>
      </c>
      <c r="J33617" t="s">
        <v>289</v>
      </c>
      <c r="K33617" t="s">
        <v>855</v>
      </c>
      <c r="L33617" t="s">
        <v>89</v>
      </c>
      <c r="M33617" t="s">
        <v>1063</v>
      </c>
      <c r="N33617" t="s">
        <v>1098</v>
      </c>
      <c r="O33617" t="s">
        <v>915</v>
      </c>
      <c r="P33617" t="s">
        <v>1056</v>
      </c>
      <c r="Q33617" t="s">
        <v>869</v>
      </c>
      <c r="R33617" t="s">
        <v>97</v>
      </c>
      <c r="S33617" t="s">
        <v>1072</v>
      </c>
      <c r="T33617" t="s">
        <v>1047</v>
      </c>
      <c r="U33617" t="s">
        <v>949</v>
      </c>
      <c r="V33617" t="s">
        <v>140</v>
      </c>
      <c r="W33617" t="s">
        <v>1046</v>
      </c>
      <c r="X33617" t="s">
        <v>949</v>
      </c>
      <c r="Y33617" t="s">
        <v>949</v>
      </c>
      <c r="Z33617" t="s">
        <v>140</v>
      </c>
      <c r="AA33617" t="s">
        <v>1063</v>
      </c>
      <c r="AB33617" t="s">
        <v>140</v>
      </c>
      <c r="AC33617" t="s">
        <v>1095</v>
      </c>
      <c r="AD33617" t="s">
        <v>1070</v>
      </c>
      <c r="AE33617" t="s">
        <v>1063</v>
      </c>
      <c r="AF33617" t="s">
        <v>700</v>
      </c>
    </row>
    <row r="33618" spans="1:32" x14ac:dyDescent="0.35">
      <c r="A33618" t="s">
        <v>25</v>
      </c>
      <c r="B33618" t="s">
        <v>1165</v>
      </c>
      <c r="C33618">
        <v>88</v>
      </c>
      <c r="D33618" t="s">
        <v>1054</v>
      </c>
      <c r="E33618" t="s">
        <v>867</v>
      </c>
      <c r="F33618" t="s">
        <v>1054</v>
      </c>
      <c r="G33618" t="s">
        <v>1013</v>
      </c>
      <c r="H33618" t="s">
        <v>140</v>
      </c>
      <c r="I33618" t="s">
        <v>954</v>
      </c>
      <c r="J33618" t="s">
        <v>394</v>
      </c>
      <c r="K33618" t="s">
        <v>1139</v>
      </c>
      <c r="L33618" t="s">
        <v>729</v>
      </c>
      <c r="M33618" t="s">
        <v>1016</v>
      </c>
      <c r="N33618" t="s">
        <v>775</v>
      </c>
      <c r="O33618" t="s">
        <v>515</v>
      </c>
      <c r="P33618" t="s">
        <v>1052</v>
      </c>
      <c r="Q33618" t="s">
        <v>777</v>
      </c>
      <c r="R33618" t="s">
        <v>985</v>
      </c>
      <c r="S33618" t="s">
        <v>93</v>
      </c>
      <c r="T33618" t="s">
        <v>140</v>
      </c>
      <c r="U33618" t="s">
        <v>140</v>
      </c>
      <c r="V33618" t="s">
        <v>140</v>
      </c>
      <c r="W33618" t="s">
        <v>646</v>
      </c>
      <c r="X33618" t="s">
        <v>140</v>
      </c>
      <c r="Y33618" t="s">
        <v>1009</v>
      </c>
      <c r="Z33618" t="s">
        <v>140</v>
      </c>
      <c r="AA33618" t="s">
        <v>140</v>
      </c>
      <c r="AB33618" t="s">
        <v>140</v>
      </c>
      <c r="AC33618" t="s">
        <v>1061</v>
      </c>
      <c r="AD33618" t="s">
        <v>345</v>
      </c>
      <c r="AE33618" t="s">
        <v>140</v>
      </c>
      <c r="AF33618" t="s">
        <v>234</v>
      </c>
    </row>
    <row r="33619" spans="1:32" x14ac:dyDescent="0.35">
      <c r="A33619" t="s">
        <v>25</v>
      </c>
      <c r="B33619" t="s">
        <v>1166</v>
      </c>
      <c r="C33619">
        <v>116</v>
      </c>
      <c r="D33619" t="s">
        <v>1014</v>
      </c>
      <c r="E33619" t="s">
        <v>614</v>
      </c>
      <c r="F33619" t="s">
        <v>1098</v>
      </c>
      <c r="G33619" t="s">
        <v>1061</v>
      </c>
      <c r="H33619" t="s">
        <v>1048</v>
      </c>
      <c r="I33619" t="s">
        <v>1023</v>
      </c>
      <c r="J33619" t="s">
        <v>991</v>
      </c>
      <c r="K33619" t="s">
        <v>749</v>
      </c>
      <c r="L33619" t="s">
        <v>788</v>
      </c>
      <c r="M33619" t="s">
        <v>140</v>
      </c>
      <c r="N33619" t="s">
        <v>1007</v>
      </c>
      <c r="O33619" t="s">
        <v>985</v>
      </c>
      <c r="P33619" t="s">
        <v>1057</v>
      </c>
      <c r="Q33619" t="s">
        <v>1007</v>
      </c>
      <c r="R33619" t="s">
        <v>812</v>
      </c>
      <c r="S33619" t="s">
        <v>1051</v>
      </c>
      <c r="T33619" t="s">
        <v>950</v>
      </c>
      <c r="U33619" t="s">
        <v>1014</v>
      </c>
      <c r="V33619" t="s">
        <v>140</v>
      </c>
      <c r="W33619" t="s">
        <v>1055</v>
      </c>
      <c r="X33619" t="s">
        <v>140</v>
      </c>
      <c r="Y33619" t="s">
        <v>140</v>
      </c>
      <c r="Z33619" t="s">
        <v>140</v>
      </c>
      <c r="AA33619" t="s">
        <v>1014</v>
      </c>
      <c r="AB33619" t="s">
        <v>140</v>
      </c>
      <c r="AC33619" t="s">
        <v>107</v>
      </c>
      <c r="AD33619" t="s">
        <v>1044</v>
      </c>
      <c r="AE33619" t="s">
        <v>1098</v>
      </c>
      <c r="AF33619" t="s">
        <v>735</v>
      </c>
    </row>
    <row r="33620" spans="1:32" x14ac:dyDescent="0.35">
      <c r="A33620" t="s">
        <v>26</v>
      </c>
      <c r="B33620" t="s">
        <v>1165</v>
      </c>
      <c r="C33620">
        <v>96</v>
      </c>
      <c r="D33620" t="s">
        <v>1073</v>
      </c>
      <c r="E33620" t="s">
        <v>264</v>
      </c>
      <c r="F33620" t="s">
        <v>1011</v>
      </c>
      <c r="G33620" t="s">
        <v>775</v>
      </c>
      <c r="H33620" t="s">
        <v>140</v>
      </c>
      <c r="I33620" t="s">
        <v>837</v>
      </c>
      <c r="J33620" t="s">
        <v>893</v>
      </c>
      <c r="K33620" t="s">
        <v>598</v>
      </c>
      <c r="L33620" t="s">
        <v>824</v>
      </c>
      <c r="M33620" t="s">
        <v>1011</v>
      </c>
      <c r="N33620" t="s">
        <v>919</v>
      </c>
      <c r="O33620" t="s">
        <v>517</v>
      </c>
      <c r="P33620" t="s">
        <v>1020</v>
      </c>
      <c r="Q33620" t="s">
        <v>1083</v>
      </c>
      <c r="R33620" t="s">
        <v>812</v>
      </c>
      <c r="S33620" t="s">
        <v>788</v>
      </c>
      <c r="T33620" t="s">
        <v>1063</v>
      </c>
      <c r="U33620" t="s">
        <v>1014</v>
      </c>
      <c r="V33620" t="s">
        <v>140</v>
      </c>
      <c r="W33620" t="s">
        <v>971</v>
      </c>
      <c r="X33620" t="s">
        <v>1021</v>
      </c>
      <c r="Y33620" t="s">
        <v>949</v>
      </c>
      <c r="Z33620" t="s">
        <v>140</v>
      </c>
      <c r="AA33620" t="s">
        <v>140</v>
      </c>
      <c r="AB33620" t="s">
        <v>140</v>
      </c>
      <c r="AC33620" t="s">
        <v>129</v>
      </c>
      <c r="AD33620" t="s">
        <v>919</v>
      </c>
      <c r="AE33620" t="s">
        <v>140</v>
      </c>
      <c r="AF33620" t="s">
        <v>571</v>
      </c>
    </row>
    <row r="33621" spans="1:32" x14ac:dyDescent="0.35">
      <c r="A33621" t="s">
        <v>26</v>
      </c>
      <c r="B33621" t="s">
        <v>1166</v>
      </c>
      <c r="C33621">
        <v>105</v>
      </c>
      <c r="D33621" t="s">
        <v>1062</v>
      </c>
      <c r="E33621" t="s">
        <v>411</v>
      </c>
      <c r="F33621" t="s">
        <v>140</v>
      </c>
      <c r="G33621" t="s">
        <v>345</v>
      </c>
      <c r="H33621" t="s">
        <v>919</v>
      </c>
      <c r="I33621" t="s">
        <v>838</v>
      </c>
      <c r="J33621" t="s">
        <v>1102</v>
      </c>
      <c r="K33621" t="s">
        <v>598</v>
      </c>
      <c r="L33621" t="s">
        <v>824</v>
      </c>
      <c r="M33621" t="s">
        <v>733</v>
      </c>
      <c r="N33621" t="s">
        <v>1054</v>
      </c>
      <c r="O33621" t="s">
        <v>973</v>
      </c>
      <c r="P33621" t="s">
        <v>1048</v>
      </c>
      <c r="Q33621" t="s">
        <v>1044</v>
      </c>
      <c r="R33621" t="s">
        <v>1095</v>
      </c>
      <c r="S33621" t="s">
        <v>953</v>
      </c>
      <c r="T33621" t="s">
        <v>1050</v>
      </c>
      <c r="U33621" t="s">
        <v>1009</v>
      </c>
      <c r="V33621" t="s">
        <v>140</v>
      </c>
      <c r="W33621" t="s">
        <v>1003</v>
      </c>
      <c r="X33621" t="s">
        <v>1009</v>
      </c>
      <c r="Y33621" t="s">
        <v>140</v>
      </c>
      <c r="Z33621" t="s">
        <v>140</v>
      </c>
      <c r="AA33621" t="s">
        <v>140</v>
      </c>
      <c r="AB33621" t="s">
        <v>140</v>
      </c>
      <c r="AC33621" t="s">
        <v>574</v>
      </c>
      <c r="AD33621" t="s">
        <v>1044</v>
      </c>
      <c r="AE33621" t="s">
        <v>140</v>
      </c>
      <c r="AF33621" t="s">
        <v>53</v>
      </c>
    </row>
    <row r="33622" spans="1:32" x14ac:dyDescent="0.35">
      <c r="A33622" t="s">
        <v>27</v>
      </c>
      <c r="B33622" t="s">
        <v>1165</v>
      </c>
      <c r="C33622">
        <v>99</v>
      </c>
      <c r="D33622" t="s">
        <v>140</v>
      </c>
      <c r="E33622" t="s">
        <v>269</v>
      </c>
      <c r="F33622" t="s">
        <v>1098</v>
      </c>
      <c r="G33622" t="s">
        <v>140</v>
      </c>
      <c r="H33622" t="s">
        <v>140</v>
      </c>
      <c r="I33622" t="s">
        <v>953</v>
      </c>
      <c r="J33622" t="s">
        <v>109</v>
      </c>
      <c r="K33622" t="s">
        <v>422</v>
      </c>
      <c r="L33622" t="s">
        <v>996</v>
      </c>
      <c r="M33622" t="s">
        <v>1017</v>
      </c>
      <c r="N33622" t="s">
        <v>1014</v>
      </c>
      <c r="O33622" t="s">
        <v>769</v>
      </c>
      <c r="P33622" t="s">
        <v>1007</v>
      </c>
      <c r="Q33622" t="s">
        <v>532</v>
      </c>
      <c r="R33622" t="s">
        <v>123</v>
      </c>
      <c r="S33622" t="s">
        <v>1061</v>
      </c>
      <c r="T33622" t="s">
        <v>1019</v>
      </c>
      <c r="U33622" t="s">
        <v>140</v>
      </c>
      <c r="V33622" t="s">
        <v>140</v>
      </c>
      <c r="W33622" t="s">
        <v>1023</v>
      </c>
      <c r="X33622" t="s">
        <v>949</v>
      </c>
      <c r="Y33622" t="s">
        <v>1016</v>
      </c>
      <c r="Z33622" t="s">
        <v>140</v>
      </c>
      <c r="AA33622" t="s">
        <v>775</v>
      </c>
      <c r="AB33622" t="s">
        <v>140</v>
      </c>
      <c r="AC33622" t="s">
        <v>991</v>
      </c>
      <c r="AD33622" t="s">
        <v>1057</v>
      </c>
      <c r="AE33622" t="s">
        <v>1021</v>
      </c>
      <c r="AF33622" t="s">
        <v>865</v>
      </c>
    </row>
    <row r="33623" spans="1:32" x14ac:dyDescent="0.35">
      <c r="A33623" t="s">
        <v>27</v>
      </c>
      <c r="B33623" t="s">
        <v>1166</v>
      </c>
      <c r="C33623">
        <v>103</v>
      </c>
      <c r="D33623" t="s">
        <v>1021</v>
      </c>
      <c r="E33623" t="s">
        <v>741</v>
      </c>
      <c r="F33623" t="s">
        <v>140</v>
      </c>
      <c r="G33623" t="s">
        <v>1068</v>
      </c>
      <c r="H33623" t="s">
        <v>140</v>
      </c>
      <c r="I33623" t="s">
        <v>1064</v>
      </c>
      <c r="J33623" t="s">
        <v>788</v>
      </c>
      <c r="K33623" t="s">
        <v>412</v>
      </c>
      <c r="L33623" t="s">
        <v>1070</v>
      </c>
      <c r="M33623" t="s">
        <v>775</v>
      </c>
      <c r="N33623" t="s">
        <v>140</v>
      </c>
      <c r="O33623" t="s">
        <v>1102</v>
      </c>
      <c r="P33623" t="s">
        <v>1021</v>
      </c>
      <c r="Q33623" t="s">
        <v>501</v>
      </c>
      <c r="R33623" t="s">
        <v>718</v>
      </c>
      <c r="S33623" t="s">
        <v>1052</v>
      </c>
      <c r="T33623" t="s">
        <v>1067</v>
      </c>
      <c r="U33623" t="s">
        <v>1021</v>
      </c>
      <c r="V33623" t="s">
        <v>140</v>
      </c>
      <c r="W33623" t="s">
        <v>1046</v>
      </c>
      <c r="X33623" t="s">
        <v>775</v>
      </c>
      <c r="Y33623" t="s">
        <v>140</v>
      </c>
      <c r="Z33623" t="s">
        <v>140</v>
      </c>
      <c r="AA33623" t="s">
        <v>140</v>
      </c>
      <c r="AB33623" t="s">
        <v>140</v>
      </c>
      <c r="AC33623" t="s">
        <v>103</v>
      </c>
      <c r="AD33623" t="s">
        <v>1004</v>
      </c>
      <c r="AE33623" t="s">
        <v>1021</v>
      </c>
      <c r="AF33623" t="s">
        <v>682</v>
      </c>
    </row>
    <row r="33624" spans="1:32" x14ac:dyDescent="0.35">
      <c r="A33624" t="s">
        <v>28</v>
      </c>
      <c r="B33624" t="s">
        <v>1165</v>
      </c>
      <c r="C33624">
        <v>85</v>
      </c>
      <c r="D33624" t="s">
        <v>1050</v>
      </c>
      <c r="E33624" t="s">
        <v>862</v>
      </c>
      <c r="F33624" t="s">
        <v>1021</v>
      </c>
      <c r="G33624" t="s">
        <v>1047</v>
      </c>
      <c r="H33624" t="s">
        <v>140</v>
      </c>
      <c r="I33624" t="s">
        <v>733</v>
      </c>
      <c r="J33624" t="s">
        <v>961</v>
      </c>
      <c r="K33624" t="s">
        <v>1154</v>
      </c>
      <c r="L33624" t="s">
        <v>1067</v>
      </c>
      <c r="M33624" t="s">
        <v>1068</v>
      </c>
      <c r="N33624" t="s">
        <v>949</v>
      </c>
      <c r="O33624" t="s">
        <v>921</v>
      </c>
      <c r="P33624" t="s">
        <v>996</v>
      </c>
      <c r="Q33624" t="s">
        <v>1076</v>
      </c>
      <c r="R33624" t="s">
        <v>973</v>
      </c>
      <c r="S33624" t="s">
        <v>849</v>
      </c>
      <c r="T33624" t="s">
        <v>1013</v>
      </c>
      <c r="U33624" t="s">
        <v>140</v>
      </c>
      <c r="V33624" t="s">
        <v>140</v>
      </c>
      <c r="W33624" t="s">
        <v>1003</v>
      </c>
      <c r="X33624" t="s">
        <v>1020</v>
      </c>
      <c r="Y33624" t="s">
        <v>949</v>
      </c>
      <c r="Z33624" t="s">
        <v>140</v>
      </c>
      <c r="AA33624" t="s">
        <v>140</v>
      </c>
      <c r="AB33624" t="s">
        <v>140</v>
      </c>
      <c r="AC33624" t="s">
        <v>317</v>
      </c>
      <c r="AD33624" t="s">
        <v>97</v>
      </c>
      <c r="AE33624" t="s">
        <v>1043</v>
      </c>
      <c r="AF33624" t="s">
        <v>620</v>
      </c>
    </row>
    <row r="33625" spans="1:32" x14ac:dyDescent="0.35">
      <c r="A33625" t="s">
        <v>28</v>
      </c>
      <c r="B33625" t="s">
        <v>1166</v>
      </c>
      <c r="C33625">
        <v>121</v>
      </c>
      <c r="D33625" t="s">
        <v>1098</v>
      </c>
      <c r="E33625" t="s">
        <v>421</v>
      </c>
      <c r="F33625" t="s">
        <v>1021</v>
      </c>
      <c r="G33625" t="s">
        <v>967</v>
      </c>
      <c r="H33625" t="s">
        <v>140</v>
      </c>
      <c r="I33625" t="s">
        <v>769</v>
      </c>
      <c r="J33625" t="s">
        <v>1095</v>
      </c>
      <c r="K33625" t="s">
        <v>681</v>
      </c>
      <c r="L33625" t="s">
        <v>788</v>
      </c>
      <c r="M33625" t="s">
        <v>1020</v>
      </c>
      <c r="N33625" t="s">
        <v>1009</v>
      </c>
      <c r="O33625" t="s">
        <v>1049</v>
      </c>
      <c r="P33625" t="s">
        <v>1053</v>
      </c>
      <c r="Q33625" t="s">
        <v>1061</v>
      </c>
      <c r="R33625" t="s">
        <v>89</v>
      </c>
      <c r="S33625" t="s">
        <v>548</v>
      </c>
      <c r="T33625" t="s">
        <v>140</v>
      </c>
      <c r="U33625" t="s">
        <v>1055</v>
      </c>
      <c r="V33625" t="s">
        <v>140</v>
      </c>
      <c r="W33625" t="s">
        <v>1052</v>
      </c>
      <c r="X33625" t="s">
        <v>140</v>
      </c>
      <c r="Y33625" t="s">
        <v>140</v>
      </c>
      <c r="Z33625" t="s">
        <v>140</v>
      </c>
      <c r="AA33625" t="s">
        <v>1021</v>
      </c>
      <c r="AB33625" t="s">
        <v>140</v>
      </c>
      <c r="AC33625" t="s">
        <v>983</v>
      </c>
      <c r="AD33625" t="s">
        <v>1045</v>
      </c>
      <c r="AE33625" t="s">
        <v>140</v>
      </c>
      <c r="AF33625" t="s">
        <v>168</v>
      </c>
    </row>
    <row r="33626" spans="1:32" x14ac:dyDescent="0.35">
      <c r="A33626" t="s">
        <v>29</v>
      </c>
      <c r="B33626" t="s">
        <v>1165</v>
      </c>
      <c r="C33626">
        <v>94</v>
      </c>
      <c r="D33626" t="s">
        <v>967</v>
      </c>
      <c r="E33626" t="s">
        <v>968</v>
      </c>
      <c r="F33626" t="s">
        <v>950</v>
      </c>
      <c r="G33626" t="s">
        <v>140</v>
      </c>
      <c r="H33626" t="s">
        <v>140</v>
      </c>
      <c r="I33626" t="s">
        <v>147</v>
      </c>
      <c r="J33626" t="s">
        <v>129</v>
      </c>
      <c r="K33626" t="s">
        <v>781</v>
      </c>
      <c r="L33626" t="s">
        <v>1102</v>
      </c>
      <c r="M33626" t="s">
        <v>919</v>
      </c>
      <c r="N33626" t="s">
        <v>954</v>
      </c>
      <c r="O33626" t="s">
        <v>985</v>
      </c>
      <c r="P33626" t="s">
        <v>345</v>
      </c>
      <c r="Q33626" t="s">
        <v>354</v>
      </c>
      <c r="R33626" t="s">
        <v>788</v>
      </c>
      <c r="S33626" t="s">
        <v>812</v>
      </c>
      <c r="T33626" t="s">
        <v>140</v>
      </c>
      <c r="U33626" t="s">
        <v>1063</v>
      </c>
      <c r="V33626" t="s">
        <v>140</v>
      </c>
      <c r="W33626" t="s">
        <v>140</v>
      </c>
      <c r="X33626" t="s">
        <v>1011</v>
      </c>
      <c r="Y33626" t="s">
        <v>1017</v>
      </c>
      <c r="Z33626" t="s">
        <v>140</v>
      </c>
      <c r="AA33626" t="s">
        <v>140</v>
      </c>
      <c r="AB33626" t="s">
        <v>140</v>
      </c>
      <c r="AC33626" t="s">
        <v>919</v>
      </c>
      <c r="AD33626" t="s">
        <v>1058</v>
      </c>
      <c r="AE33626" t="s">
        <v>140</v>
      </c>
      <c r="AF33626" t="s">
        <v>81</v>
      </c>
    </row>
    <row r="33627" spans="1:32" x14ac:dyDescent="0.35">
      <c r="A33627" t="s">
        <v>29</v>
      </c>
      <c r="B33627" t="s">
        <v>1166</v>
      </c>
      <c r="C33627">
        <v>110</v>
      </c>
      <c r="D33627" t="s">
        <v>1018</v>
      </c>
      <c r="E33627" t="s">
        <v>490</v>
      </c>
      <c r="F33627" t="s">
        <v>1043</v>
      </c>
      <c r="G33627" t="s">
        <v>1043</v>
      </c>
      <c r="H33627" t="s">
        <v>140</v>
      </c>
      <c r="I33627" t="s">
        <v>915</v>
      </c>
      <c r="J33627" t="s">
        <v>517</v>
      </c>
      <c r="K33627" t="s">
        <v>639</v>
      </c>
      <c r="L33627" t="s">
        <v>996</v>
      </c>
      <c r="M33627" t="s">
        <v>1009</v>
      </c>
      <c r="N33627" t="s">
        <v>140</v>
      </c>
      <c r="O33627" t="s">
        <v>574</v>
      </c>
      <c r="P33627" t="s">
        <v>1019</v>
      </c>
      <c r="Q33627" t="s">
        <v>903</v>
      </c>
      <c r="R33627" t="s">
        <v>999</v>
      </c>
      <c r="S33627" t="s">
        <v>988</v>
      </c>
      <c r="T33627" t="s">
        <v>801</v>
      </c>
      <c r="U33627" t="s">
        <v>1011</v>
      </c>
      <c r="V33627" t="s">
        <v>140</v>
      </c>
      <c r="W33627" t="s">
        <v>733</v>
      </c>
      <c r="X33627" t="s">
        <v>1019</v>
      </c>
      <c r="Y33627" t="s">
        <v>140</v>
      </c>
      <c r="Z33627" t="s">
        <v>140</v>
      </c>
      <c r="AA33627" t="s">
        <v>140</v>
      </c>
      <c r="AB33627" t="s">
        <v>140</v>
      </c>
      <c r="AC33627" t="s">
        <v>937</v>
      </c>
      <c r="AD33627" t="s">
        <v>1055</v>
      </c>
      <c r="AE33627" t="s">
        <v>140</v>
      </c>
      <c r="AF33627" t="s">
        <v>368</v>
      </c>
    </row>
    <row r="33628" spans="1:32" x14ac:dyDescent="0.35">
      <c r="A33628" t="s">
        <v>30</v>
      </c>
      <c r="B33628" t="s">
        <v>1165</v>
      </c>
      <c r="C33628">
        <v>90</v>
      </c>
      <c r="D33628" t="s">
        <v>140</v>
      </c>
      <c r="E33628" t="s">
        <v>93</v>
      </c>
      <c r="F33628" t="s">
        <v>1055</v>
      </c>
      <c r="G33628" t="s">
        <v>140</v>
      </c>
      <c r="H33628" t="s">
        <v>140</v>
      </c>
      <c r="I33628" t="s">
        <v>985</v>
      </c>
      <c r="J33628" t="s">
        <v>875</v>
      </c>
      <c r="K33628" t="s">
        <v>756</v>
      </c>
      <c r="L33628" t="s">
        <v>903</v>
      </c>
      <c r="M33628" t="s">
        <v>1010</v>
      </c>
      <c r="N33628" t="s">
        <v>1010</v>
      </c>
      <c r="O33628" t="s">
        <v>458</v>
      </c>
      <c r="P33628" t="s">
        <v>838</v>
      </c>
      <c r="Q33628" t="s">
        <v>264</v>
      </c>
      <c r="R33628" t="s">
        <v>1065</v>
      </c>
      <c r="S33628" t="s">
        <v>801</v>
      </c>
      <c r="T33628" t="s">
        <v>1050</v>
      </c>
      <c r="U33628" t="s">
        <v>140</v>
      </c>
      <c r="V33628" t="s">
        <v>140</v>
      </c>
      <c r="W33628" t="s">
        <v>1009</v>
      </c>
      <c r="X33628" t="s">
        <v>140</v>
      </c>
      <c r="Y33628" t="s">
        <v>140</v>
      </c>
      <c r="Z33628" t="s">
        <v>140</v>
      </c>
      <c r="AA33628" t="s">
        <v>140</v>
      </c>
      <c r="AB33628" t="s">
        <v>140</v>
      </c>
      <c r="AC33628" t="s">
        <v>897</v>
      </c>
      <c r="AD33628" t="s">
        <v>996</v>
      </c>
      <c r="AE33628" t="s">
        <v>140</v>
      </c>
      <c r="AF33628" t="s">
        <v>392</v>
      </c>
    </row>
    <row r="33629" spans="1:32" x14ac:dyDescent="0.35">
      <c r="A33629" t="s">
        <v>30</v>
      </c>
      <c r="B33629" t="s">
        <v>1166</v>
      </c>
      <c r="C33629">
        <v>111</v>
      </c>
      <c r="D33629" t="s">
        <v>875</v>
      </c>
      <c r="E33629" t="s">
        <v>1076</v>
      </c>
      <c r="F33629" t="s">
        <v>140</v>
      </c>
      <c r="G33629" t="s">
        <v>950</v>
      </c>
      <c r="H33629" t="s">
        <v>1012</v>
      </c>
      <c r="I33629" t="s">
        <v>1066</v>
      </c>
      <c r="J33629" t="s">
        <v>937</v>
      </c>
      <c r="K33629" t="s">
        <v>127</v>
      </c>
      <c r="L33629" t="s">
        <v>1070</v>
      </c>
      <c r="M33629" t="s">
        <v>140</v>
      </c>
      <c r="N33629" t="s">
        <v>1016</v>
      </c>
      <c r="O33629" t="s">
        <v>458</v>
      </c>
      <c r="P33629" t="s">
        <v>1048</v>
      </c>
      <c r="Q33629" t="s">
        <v>1067</v>
      </c>
      <c r="R33629" t="s">
        <v>97</v>
      </c>
      <c r="S33629" t="s">
        <v>919</v>
      </c>
      <c r="T33629" t="s">
        <v>515</v>
      </c>
      <c r="U33629" t="s">
        <v>1060</v>
      </c>
      <c r="V33629" t="s">
        <v>140</v>
      </c>
      <c r="W33629" t="s">
        <v>1050</v>
      </c>
      <c r="X33629" t="s">
        <v>140</v>
      </c>
      <c r="Y33629" t="s">
        <v>1050</v>
      </c>
      <c r="Z33629" t="s">
        <v>949</v>
      </c>
      <c r="AA33629" t="s">
        <v>140</v>
      </c>
      <c r="AB33629" t="s">
        <v>140</v>
      </c>
      <c r="AC33629" t="s">
        <v>121</v>
      </c>
      <c r="AD33629" t="s">
        <v>733</v>
      </c>
      <c r="AE33629" t="s">
        <v>140</v>
      </c>
      <c r="AF33629" t="s">
        <v>853</v>
      </c>
    </row>
    <row r="33630" spans="1:32" x14ac:dyDescent="0.35">
      <c r="A33630" t="s">
        <v>31</v>
      </c>
      <c r="B33630" t="s">
        <v>1165</v>
      </c>
      <c r="C33630">
        <v>131</v>
      </c>
      <c r="D33630" t="s">
        <v>527</v>
      </c>
      <c r="E33630" t="s">
        <v>968</v>
      </c>
      <c r="F33630" t="s">
        <v>140</v>
      </c>
      <c r="G33630" t="s">
        <v>1021</v>
      </c>
      <c r="H33630" t="s">
        <v>140</v>
      </c>
      <c r="I33630" t="s">
        <v>242</v>
      </c>
      <c r="J33630" t="s">
        <v>1095</v>
      </c>
      <c r="K33630" t="s">
        <v>513</v>
      </c>
      <c r="L33630" t="s">
        <v>756</v>
      </c>
      <c r="M33630" t="s">
        <v>949</v>
      </c>
      <c r="N33630" t="s">
        <v>1060</v>
      </c>
      <c r="O33630" t="s">
        <v>317</v>
      </c>
      <c r="P33630" t="s">
        <v>99</v>
      </c>
      <c r="Q33630" t="s">
        <v>142</v>
      </c>
      <c r="R33630" t="s">
        <v>781</v>
      </c>
      <c r="S33630" t="s">
        <v>697</v>
      </c>
      <c r="T33630" t="s">
        <v>1016</v>
      </c>
      <c r="U33630" t="s">
        <v>1016</v>
      </c>
      <c r="V33630" t="s">
        <v>140</v>
      </c>
      <c r="W33630" t="s">
        <v>915</v>
      </c>
      <c r="X33630" t="s">
        <v>1066</v>
      </c>
      <c r="Y33630" t="s">
        <v>140</v>
      </c>
      <c r="Z33630" t="s">
        <v>1016</v>
      </c>
      <c r="AA33630" t="s">
        <v>1016</v>
      </c>
      <c r="AB33630" t="s">
        <v>140</v>
      </c>
      <c r="AC33630" t="s">
        <v>113</v>
      </c>
      <c r="AD33630" t="s">
        <v>1011</v>
      </c>
      <c r="AE33630" t="s">
        <v>940</v>
      </c>
      <c r="AF33630" t="s">
        <v>97</v>
      </c>
    </row>
    <row r="33631" spans="1:32" x14ac:dyDescent="0.35">
      <c r="A33631" t="s">
        <v>31</v>
      </c>
      <c r="B33631" t="s">
        <v>1166</v>
      </c>
      <c r="C33631">
        <v>75</v>
      </c>
      <c r="D33631" t="s">
        <v>869</v>
      </c>
      <c r="E33631" t="s">
        <v>375</v>
      </c>
      <c r="F33631" t="s">
        <v>140</v>
      </c>
      <c r="G33631" t="s">
        <v>801</v>
      </c>
      <c r="H33631" t="s">
        <v>1054</v>
      </c>
      <c r="I33631" t="s">
        <v>317</v>
      </c>
      <c r="J33631" t="s">
        <v>123</v>
      </c>
      <c r="K33631" t="s">
        <v>656</v>
      </c>
      <c r="L33631" t="s">
        <v>73</v>
      </c>
      <c r="M33631" t="s">
        <v>954</v>
      </c>
      <c r="N33631" t="s">
        <v>801</v>
      </c>
      <c r="O33631" t="s">
        <v>877</v>
      </c>
      <c r="P33631" t="s">
        <v>113</v>
      </c>
      <c r="Q33631" t="s">
        <v>801</v>
      </c>
      <c r="R33631" t="s">
        <v>826</v>
      </c>
      <c r="S33631" t="s">
        <v>674</v>
      </c>
      <c r="T33631" t="s">
        <v>954</v>
      </c>
      <c r="U33631" t="s">
        <v>954</v>
      </c>
      <c r="V33631" t="s">
        <v>140</v>
      </c>
      <c r="W33631" t="s">
        <v>345</v>
      </c>
      <c r="X33631" t="s">
        <v>140</v>
      </c>
      <c r="Y33631" t="s">
        <v>1054</v>
      </c>
      <c r="Z33631" t="s">
        <v>140</v>
      </c>
      <c r="AA33631" t="s">
        <v>140</v>
      </c>
      <c r="AB33631" t="s">
        <v>1054</v>
      </c>
      <c r="AC33631" t="s">
        <v>379</v>
      </c>
      <c r="AD33631" t="s">
        <v>954</v>
      </c>
      <c r="AE33631" t="s">
        <v>140</v>
      </c>
      <c r="AF33631" t="s">
        <v>968</v>
      </c>
    </row>
    <row r="33632" spans="1:32" x14ac:dyDescent="0.35">
      <c r="A33632" t="s">
        <v>32</v>
      </c>
      <c r="B33632" t="s">
        <v>1165</v>
      </c>
      <c r="C33632">
        <v>1836</v>
      </c>
      <c r="D33632" t="s">
        <v>1073</v>
      </c>
      <c r="E33632" t="s">
        <v>1080</v>
      </c>
      <c r="F33632" t="s">
        <v>1017</v>
      </c>
      <c r="G33632" t="s">
        <v>1098</v>
      </c>
      <c r="H33632" t="s">
        <v>1009</v>
      </c>
      <c r="I33632" t="s">
        <v>991</v>
      </c>
      <c r="J33632" t="s">
        <v>123</v>
      </c>
      <c r="K33632" t="s">
        <v>199</v>
      </c>
      <c r="L33632" t="s">
        <v>91</v>
      </c>
      <c r="M33632" t="s">
        <v>1066</v>
      </c>
      <c r="N33632" t="s">
        <v>1011</v>
      </c>
      <c r="O33632" t="s">
        <v>1072</v>
      </c>
      <c r="P33632" t="s">
        <v>515</v>
      </c>
      <c r="Q33632" t="s">
        <v>847</v>
      </c>
      <c r="R33632" t="s">
        <v>1095</v>
      </c>
      <c r="S33632" t="s">
        <v>716</v>
      </c>
      <c r="T33632" t="s">
        <v>1021</v>
      </c>
      <c r="U33632" t="s">
        <v>1014</v>
      </c>
      <c r="V33632" t="s">
        <v>140</v>
      </c>
      <c r="W33632" t="s">
        <v>1068</v>
      </c>
      <c r="X33632" t="s">
        <v>775</v>
      </c>
      <c r="Y33632" t="s">
        <v>1013</v>
      </c>
      <c r="Z33632" t="s">
        <v>140</v>
      </c>
      <c r="AA33632" t="s">
        <v>1022</v>
      </c>
      <c r="AB33632" t="s">
        <v>140</v>
      </c>
      <c r="AC33632" t="s">
        <v>548</v>
      </c>
      <c r="AD33632" t="s">
        <v>458</v>
      </c>
      <c r="AE33632" t="s">
        <v>1012</v>
      </c>
      <c r="AF33632" t="s">
        <v>341</v>
      </c>
    </row>
    <row r="33633" spans="1:32" x14ac:dyDescent="0.35">
      <c r="A33633" t="s">
        <v>32</v>
      </c>
      <c r="B33633" t="s">
        <v>1166</v>
      </c>
      <c r="C33633">
        <v>3072</v>
      </c>
      <c r="D33633" t="s">
        <v>1068</v>
      </c>
      <c r="E33633" t="s">
        <v>551</v>
      </c>
      <c r="F33633" t="s">
        <v>1021</v>
      </c>
      <c r="G33633" t="s">
        <v>664</v>
      </c>
      <c r="H33633" t="s">
        <v>1060</v>
      </c>
      <c r="I33633" t="s">
        <v>99</v>
      </c>
      <c r="J33633" t="s">
        <v>662</v>
      </c>
      <c r="K33633" t="s">
        <v>913</v>
      </c>
      <c r="L33633" t="s">
        <v>107</v>
      </c>
      <c r="M33633" t="s">
        <v>1098</v>
      </c>
      <c r="N33633" t="s">
        <v>1098</v>
      </c>
      <c r="O33633" t="s">
        <v>317</v>
      </c>
      <c r="P33633" t="s">
        <v>1003</v>
      </c>
      <c r="Q33633" t="s">
        <v>1003</v>
      </c>
      <c r="R33633" t="s">
        <v>643</v>
      </c>
      <c r="S33633" t="s">
        <v>1095</v>
      </c>
      <c r="T33633" t="s">
        <v>1060</v>
      </c>
      <c r="U33633" t="s">
        <v>1055</v>
      </c>
      <c r="V33633" t="s">
        <v>140</v>
      </c>
      <c r="W33633" t="s">
        <v>1052</v>
      </c>
      <c r="X33633" t="s">
        <v>1063</v>
      </c>
      <c r="Y33633" t="s">
        <v>1009</v>
      </c>
      <c r="Z33633" t="s">
        <v>1016</v>
      </c>
      <c r="AA33633" t="s">
        <v>1008</v>
      </c>
      <c r="AB33633" t="s">
        <v>1022</v>
      </c>
      <c r="AC33633" t="s">
        <v>788</v>
      </c>
      <c r="AD33633" t="s">
        <v>515</v>
      </c>
      <c r="AE33633" t="s">
        <v>1009</v>
      </c>
      <c r="AF33633" t="s">
        <v>296</v>
      </c>
    </row>
    <row r="33635" spans="1:32" x14ac:dyDescent="0.35">
      <c r="A33635" t="s">
        <v>2376</v>
      </c>
    </row>
    <row r="33636" spans="1:32" x14ac:dyDescent="0.35">
      <c r="A33636" t="s">
        <v>2</v>
      </c>
      <c r="B33636" t="s">
        <v>1683</v>
      </c>
      <c r="C33636" t="s">
        <v>3</v>
      </c>
      <c r="D33636" t="s">
        <v>2347</v>
      </c>
      <c r="E33636" t="s">
        <v>2348</v>
      </c>
      <c r="F33636" t="s">
        <v>2349</v>
      </c>
      <c r="G33636" t="s">
        <v>2350</v>
      </c>
      <c r="H33636" t="s">
        <v>2351</v>
      </c>
      <c r="I33636" t="s">
        <v>2352</v>
      </c>
      <c r="J33636" t="s">
        <v>2353</v>
      </c>
      <c r="K33636" t="s">
        <v>2354</v>
      </c>
      <c r="L33636" t="s">
        <v>2355</v>
      </c>
      <c r="M33636" t="s">
        <v>2356</v>
      </c>
      <c r="N33636" t="s">
        <v>2357</v>
      </c>
      <c r="O33636" t="s">
        <v>2358</v>
      </c>
      <c r="P33636" t="s">
        <v>2359</v>
      </c>
      <c r="Q33636" t="s">
        <v>2360</v>
      </c>
      <c r="R33636" t="s">
        <v>2361</v>
      </c>
      <c r="S33636" t="s">
        <v>2362</v>
      </c>
      <c r="T33636" t="s">
        <v>2363</v>
      </c>
      <c r="U33636" t="s">
        <v>2364</v>
      </c>
      <c r="V33636" t="s">
        <v>2365</v>
      </c>
      <c r="W33636" t="s">
        <v>2366</v>
      </c>
      <c r="X33636" t="s">
        <v>2367</v>
      </c>
      <c r="Y33636" t="s">
        <v>2368</v>
      </c>
      <c r="Z33636" t="s">
        <v>2369</v>
      </c>
      <c r="AA33636" t="s">
        <v>2370</v>
      </c>
      <c r="AB33636" t="s">
        <v>2371</v>
      </c>
      <c r="AC33636" t="s">
        <v>1032</v>
      </c>
      <c r="AD33636" t="s">
        <v>1042</v>
      </c>
      <c r="AE33636" t="s">
        <v>136</v>
      </c>
      <c r="AF33636" t="s">
        <v>1416</v>
      </c>
    </row>
    <row r="33637" spans="1:32" x14ac:dyDescent="0.35">
      <c r="A33637" t="s">
        <v>8</v>
      </c>
      <c r="B33637" t="s">
        <v>1684</v>
      </c>
      <c r="C33637">
        <v>123</v>
      </c>
      <c r="D33637" t="s">
        <v>1049</v>
      </c>
      <c r="E33637" t="s">
        <v>551</v>
      </c>
      <c r="F33637" t="s">
        <v>140</v>
      </c>
      <c r="G33637" t="s">
        <v>1098</v>
      </c>
      <c r="H33637" t="s">
        <v>1007</v>
      </c>
      <c r="I33637" t="s">
        <v>1154</v>
      </c>
      <c r="J33637" t="s">
        <v>592</v>
      </c>
      <c r="K33637" t="s">
        <v>706</v>
      </c>
      <c r="L33637" t="s">
        <v>405</v>
      </c>
      <c r="M33637" t="s">
        <v>1010</v>
      </c>
      <c r="N33637" t="s">
        <v>1066</v>
      </c>
      <c r="O33637" t="s">
        <v>1104</v>
      </c>
      <c r="P33637" t="s">
        <v>1047</v>
      </c>
      <c r="Q33637" t="s">
        <v>917</v>
      </c>
      <c r="R33637" t="s">
        <v>1095</v>
      </c>
      <c r="S33637" t="s">
        <v>97</v>
      </c>
      <c r="T33637" t="s">
        <v>1014</v>
      </c>
      <c r="U33637" t="s">
        <v>140</v>
      </c>
      <c r="V33637" t="s">
        <v>140</v>
      </c>
      <c r="W33637" t="s">
        <v>1066</v>
      </c>
      <c r="X33637" t="s">
        <v>140</v>
      </c>
      <c r="Y33637" t="s">
        <v>140</v>
      </c>
      <c r="Z33637" t="s">
        <v>140</v>
      </c>
      <c r="AA33637" t="s">
        <v>1019</v>
      </c>
      <c r="AB33637" t="s">
        <v>140</v>
      </c>
      <c r="AC33637" t="s">
        <v>109</v>
      </c>
      <c r="AD33637" t="s">
        <v>919</v>
      </c>
      <c r="AE33637" t="s">
        <v>1011</v>
      </c>
      <c r="AF33637" t="s">
        <v>834</v>
      </c>
    </row>
    <row r="33638" spans="1:32" x14ac:dyDescent="0.35">
      <c r="A33638" t="s">
        <v>8</v>
      </c>
      <c r="B33638" t="s">
        <v>1685</v>
      </c>
      <c r="C33638">
        <v>78</v>
      </c>
      <c r="D33638" t="s">
        <v>953</v>
      </c>
      <c r="E33638" t="s">
        <v>871</v>
      </c>
      <c r="F33638" t="s">
        <v>940</v>
      </c>
      <c r="G33638" t="s">
        <v>1014</v>
      </c>
      <c r="H33638" t="s">
        <v>1060</v>
      </c>
      <c r="I33638" t="s">
        <v>681</v>
      </c>
      <c r="J33638" t="s">
        <v>187</v>
      </c>
      <c r="K33638" t="s">
        <v>886</v>
      </c>
      <c r="L33638" t="s">
        <v>105</v>
      </c>
      <c r="M33638" t="s">
        <v>1004</v>
      </c>
      <c r="N33638" t="s">
        <v>140</v>
      </c>
      <c r="O33638" t="s">
        <v>293</v>
      </c>
      <c r="P33638" t="s">
        <v>1059</v>
      </c>
      <c r="Q33638" t="s">
        <v>741</v>
      </c>
      <c r="R33638" t="s">
        <v>422</v>
      </c>
      <c r="S33638" t="s">
        <v>848</v>
      </c>
      <c r="T33638" t="s">
        <v>1021</v>
      </c>
      <c r="U33638" t="s">
        <v>140</v>
      </c>
      <c r="V33638" t="s">
        <v>140</v>
      </c>
      <c r="W33638" t="s">
        <v>1019</v>
      </c>
      <c r="X33638" t="s">
        <v>140</v>
      </c>
      <c r="Y33638" t="s">
        <v>140</v>
      </c>
      <c r="Z33638" t="s">
        <v>140</v>
      </c>
      <c r="AA33638" t="s">
        <v>140</v>
      </c>
      <c r="AB33638" t="s">
        <v>140</v>
      </c>
      <c r="AC33638" t="s">
        <v>801</v>
      </c>
      <c r="AD33638" t="s">
        <v>1046</v>
      </c>
      <c r="AE33638" t="s">
        <v>140</v>
      </c>
      <c r="AF33638" t="s">
        <v>522</v>
      </c>
    </row>
    <row r="33639" spans="1:32" x14ac:dyDescent="0.35">
      <c r="A33639" t="s">
        <v>8</v>
      </c>
      <c r="B33639" t="s">
        <v>339</v>
      </c>
      <c r="C33639">
        <v>2</v>
      </c>
      <c r="D33639" t="s">
        <v>140</v>
      </c>
      <c r="E33639" t="s">
        <v>140</v>
      </c>
      <c r="F33639" t="s">
        <v>140</v>
      </c>
      <c r="G33639" t="s">
        <v>140</v>
      </c>
      <c r="H33639" t="s">
        <v>140</v>
      </c>
      <c r="I33639" t="s">
        <v>530</v>
      </c>
      <c r="J33639" t="s">
        <v>140</v>
      </c>
      <c r="K33639" t="s">
        <v>140</v>
      </c>
      <c r="L33639" t="s">
        <v>140</v>
      </c>
      <c r="M33639" t="s">
        <v>140</v>
      </c>
      <c r="N33639" t="s">
        <v>140</v>
      </c>
      <c r="O33639" t="s">
        <v>140</v>
      </c>
      <c r="P33639" t="s">
        <v>140</v>
      </c>
      <c r="Q33639" t="s">
        <v>140</v>
      </c>
      <c r="R33639" t="s">
        <v>140</v>
      </c>
      <c r="S33639" t="s">
        <v>140</v>
      </c>
      <c r="T33639" t="s">
        <v>140</v>
      </c>
      <c r="U33639" t="s">
        <v>140</v>
      </c>
      <c r="V33639" t="s">
        <v>140</v>
      </c>
      <c r="W33639" t="s">
        <v>140</v>
      </c>
      <c r="X33639" t="s">
        <v>140</v>
      </c>
      <c r="Y33639" t="s">
        <v>140</v>
      </c>
      <c r="Z33639" t="s">
        <v>140</v>
      </c>
      <c r="AA33639" t="s">
        <v>140</v>
      </c>
      <c r="AB33639" t="s">
        <v>140</v>
      </c>
      <c r="AC33639" t="s">
        <v>140</v>
      </c>
      <c r="AD33639" t="s">
        <v>529</v>
      </c>
      <c r="AE33639" t="s">
        <v>140</v>
      </c>
      <c r="AF33639" t="s">
        <v>140</v>
      </c>
    </row>
    <row r="33640" spans="1:32" x14ac:dyDescent="0.35">
      <c r="A33640" t="s">
        <v>9</v>
      </c>
      <c r="B33640" t="s">
        <v>1684</v>
      </c>
      <c r="C33640">
        <v>185</v>
      </c>
      <c r="D33640" t="s">
        <v>1066</v>
      </c>
      <c r="E33640" t="s">
        <v>117</v>
      </c>
      <c r="F33640" t="s">
        <v>1014</v>
      </c>
      <c r="G33640" t="s">
        <v>1048</v>
      </c>
      <c r="H33640" t="s">
        <v>1021</v>
      </c>
      <c r="I33640" t="s">
        <v>1057</v>
      </c>
      <c r="J33640" t="s">
        <v>812</v>
      </c>
      <c r="K33640" t="s">
        <v>961</v>
      </c>
      <c r="L33640" t="s">
        <v>1057</v>
      </c>
      <c r="M33640" t="s">
        <v>1016</v>
      </c>
      <c r="N33640" t="s">
        <v>1004</v>
      </c>
      <c r="O33640" t="s">
        <v>87</v>
      </c>
      <c r="P33640" t="s">
        <v>1018</v>
      </c>
      <c r="Q33640" t="s">
        <v>317</v>
      </c>
      <c r="R33640" t="s">
        <v>87</v>
      </c>
      <c r="S33640" t="s">
        <v>1065</v>
      </c>
      <c r="T33640" t="s">
        <v>1066</v>
      </c>
      <c r="U33640" t="s">
        <v>1013</v>
      </c>
      <c r="V33640" t="s">
        <v>140</v>
      </c>
      <c r="W33640" t="s">
        <v>1050</v>
      </c>
      <c r="X33640" t="s">
        <v>140</v>
      </c>
      <c r="Y33640" t="s">
        <v>140</v>
      </c>
      <c r="Z33640" t="s">
        <v>140</v>
      </c>
      <c r="AA33640" t="s">
        <v>140</v>
      </c>
      <c r="AB33640" t="s">
        <v>140</v>
      </c>
      <c r="AC33640" t="s">
        <v>109</v>
      </c>
      <c r="AD33640" t="s">
        <v>788</v>
      </c>
      <c r="AE33640" t="s">
        <v>140</v>
      </c>
      <c r="AF33640" t="s">
        <v>214</v>
      </c>
    </row>
    <row r="33641" spans="1:32" x14ac:dyDescent="0.35">
      <c r="A33641" t="s">
        <v>9</v>
      </c>
      <c r="B33641" t="s">
        <v>1685</v>
      </c>
      <c r="C33641">
        <v>13</v>
      </c>
      <c r="D33641" t="s">
        <v>140</v>
      </c>
      <c r="E33641" t="s">
        <v>73</v>
      </c>
      <c r="F33641" t="s">
        <v>1051</v>
      </c>
      <c r="G33641" t="s">
        <v>932</v>
      </c>
      <c r="H33641" t="s">
        <v>140</v>
      </c>
      <c r="I33641" t="s">
        <v>953</v>
      </c>
      <c r="J33641" t="s">
        <v>105</v>
      </c>
      <c r="K33641" t="s">
        <v>509</v>
      </c>
      <c r="L33641" t="s">
        <v>961</v>
      </c>
      <c r="M33641" t="s">
        <v>140</v>
      </c>
      <c r="N33641" t="s">
        <v>1056</v>
      </c>
      <c r="O33641" t="s">
        <v>953</v>
      </c>
      <c r="P33641" t="s">
        <v>1056</v>
      </c>
      <c r="Q33641" t="s">
        <v>1051</v>
      </c>
      <c r="R33641" t="s">
        <v>883</v>
      </c>
      <c r="S33641" t="s">
        <v>140</v>
      </c>
      <c r="T33641" t="s">
        <v>140</v>
      </c>
      <c r="U33641" t="s">
        <v>140</v>
      </c>
      <c r="V33641" t="s">
        <v>140</v>
      </c>
      <c r="W33641" t="s">
        <v>140</v>
      </c>
      <c r="X33641" t="s">
        <v>140</v>
      </c>
      <c r="Y33641" t="s">
        <v>140</v>
      </c>
      <c r="Z33641" t="s">
        <v>140</v>
      </c>
      <c r="AA33641" t="s">
        <v>140</v>
      </c>
      <c r="AB33641" t="s">
        <v>140</v>
      </c>
      <c r="AC33641" t="s">
        <v>1051</v>
      </c>
      <c r="AD33641" t="s">
        <v>1056</v>
      </c>
      <c r="AE33641" t="s">
        <v>140</v>
      </c>
      <c r="AF33641" t="s">
        <v>140</v>
      </c>
    </row>
    <row r="33642" spans="1:32" x14ac:dyDescent="0.35">
      <c r="A33642" t="s">
        <v>9</v>
      </c>
      <c r="B33642" t="s">
        <v>339</v>
      </c>
      <c r="C33642">
        <v>2</v>
      </c>
      <c r="D33642" t="s">
        <v>140</v>
      </c>
      <c r="E33642" t="s">
        <v>140</v>
      </c>
      <c r="F33642" t="s">
        <v>140</v>
      </c>
      <c r="G33642" t="s">
        <v>434</v>
      </c>
      <c r="H33642" t="s">
        <v>140</v>
      </c>
      <c r="I33642" t="s">
        <v>140</v>
      </c>
      <c r="J33642" t="s">
        <v>140</v>
      </c>
      <c r="K33642" t="s">
        <v>140</v>
      </c>
      <c r="L33642" t="s">
        <v>140</v>
      </c>
      <c r="M33642" t="s">
        <v>140</v>
      </c>
      <c r="N33642" t="s">
        <v>140</v>
      </c>
      <c r="O33642" t="s">
        <v>140</v>
      </c>
      <c r="P33642" t="s">
        <v>140</v>
      </c>
      <c r="Q33642" t="s">
        <v>140</v>
      </c>
      <c r="R33642" t="s">
        <v>140</v>
      </c>
      <c r="S33642" t="s">
        <v>140</v>
      </c>
      <c r="T33642" t="s">
        <v>140</v>
      </c>
      <c r="U33642" t="s">
        <v>140</v>
      </c>
      <c r="V33642" t="s">
        <v>140</v>
      </c>
      <c r="W33642" t="s">
        <v>140</v>
      </c>
      <c r="X33642" t="s">
        <v>140</v>
      </c>
      <c r="Y33642" t="s">
        <v>140</v>
      </c>
      <c r="Z33642" t="s">
        <v>140</v>
      </c>
      <c r="AA33642" t="s">
        <v>140</v>
      </c>
      <c r="AB33642" t="s">
        <v>140</v>
      </c>
      <c r="AC33642" t="s">
        <v>140</v>
      </c>
      <c r="AD33642" t="s">
        <v>435</v>
      </c>
      <c r="AE33642" t="s">
        <v>140</v>
      </c>
      <c r="AF33642" t="s">
        <v>140</v>
      </c>
    </row>
    <row r="33643" spans="1:32" x14ac:dyDescent="0.35">
      <c r="A33643" t="s">
        <v>10</v>
      </c>
      <c r="B33643" t="s">
        <v>1684</v>
      </c>
      <c r="C33643">
        <v>181</v>
      </c>
      <c r="D33643" t="s">
        <v>939</v>
      </c>
      <c r="E33643" t="s">
        <v>1106</v>
      </c>
      <c r="F33643" t="s">
        <v>1073</v>
      </c>
      <c r="G33643" t="s">
        <v>1019</v>
      </c>
      <c r="H33643" t="s">
        <v>1019</v>
      </c>
      <c r="I33643" t="s">
        <v>812</v>
      </c>
      <c r="J33643" t="s">
        <v>1065</v>
      </c>
      <c r="K33643" t="s">
        <v>405</v>
      </c>
      <c r="L33643" t="s">
        <v>1007</v>
      </c>
      <c r="M33643" t="s">
        <v>1046</v>
      </c>
      <c r="N33643" t="s">
        <v>1008</v>
      </c>
      <c r="O33643" t="s">
        <v>788</v>
      </c>
      <c r="P33643" t="s">
        <v>1014</v>
      </c>
      <c r="Q33643" t="s">
        <v>495</v>
      </c>
      <c r="R33643" t="s">
        <v>967</v>
      </c>
      <c r="S33643" t="s">
        <v>660</v>
      </c>
      <c r="T33643" t="s">
        <v>1012</v>
      </c>
      <c r="U33643" t="s">
        <v>1016</v>
      </c>
      <c r="V33643" t="s">
        <v>140</v>
      </c>
      <c r="W33643" t="s">
        <v>775</v>
      </c>
      <c r="X33643" t="s">
        <v>1017</v>
      </c>
      <c r="Y33643" t="s">
        <v>1063</v>
      </c>
      <c r="Z33643" t="s">
        <v>140</v>
      </c>
      <c r="AA33643" t="s">
        <v>140</v>
      </c>
      <c r="AB33643" t="s">
        <v>140</v>
      </c>
      <c r="AC33643" t="s">
        <v>1067</v>
      </c>
      <c r="AD33643" t="s">
        <v>129</v>
      </c>
      <c r="AE33643" t="s">
        <v>1017</v>
      </c>
      <c r="AF33643" t="s">
        <v>908</v>
      </c>
    </row>
    <row r="33644" spans="1:32" x14ac:dyDescent="0.35">
      <c r="A33644" t="s">
        <v>10</v>
      </c>
      <c r="B33644" t="s">
        <v>1685</v>
      </c>
      <c r="C33644">
        <v>25</v>
      </c>
      <c r="D33644" t="s">
        <v>660</v>
      </c>
      <c r="E33644" t="s">
        <v>162</v>
      </c>
      <c r="F33644" t="s">
        <v>985</v>
      </c>
      <c r="G33644" t="s">
        <v>660</v>
      </c>
      <c r="H33644" t="s">
        <v>119</v>
      </c>
      <c r="I33644" t="s">
        <v>1070</v>
      </c>
      <c r="J33644" t="s">
        <v>929</v>
      </c>
      <c r="K33644" t="s">
        <v>762</v>
      </c>
      <c r="L33644" t="s">
        <v>749</v>
      </c>
      <c r="M33644" t="s">
        <v>140</v>
      </c>
      <c r="N33644" t="s">
        <v>1044</v>
      </c>
      <c r="O33644" t="s">
        <v>751</v>
      </c>
      <c r="P33644" t="s">
        <v>893</v>
      </c>
      <c r="Q33644" t="s">
        <v>1080</v>
      </c>
      <c r="R33644" t="s">
        <v>389</v>
      </c>
      <c r="S33644" t="s">
        <v>932</v>
      </c>
      <c r="T33644" t="s">
        <v>1064</v>
      </c>
      <c r="U33644" t="s">
        <v>140</v>
      </c>
      <c r="V33644" t="s">
        <v>140</v>
      </c>
      <c r="W33644" t="s">
        <v>140</v>
      </c>
      <c r="X33644" t="s">
        <v>140</v>
      </c>
      <c r="Y33644" t="s">
        <v>140</v>
      </c>
      <c r="Z33644" t="s">
        <v>140</v>
      </c>
      <c r="AA33644" t="s">
        <v>140</v>
      </c>
      <c r="AB33644" t="s">
        <v>140</v>
      </c>
      <c r="AC33644" t="s">
        <v>115</v>
      </c>
      <c r="AD33644" t="s">
        <v>140</v>
      </c>
      <c r="AE33644" t="s">
        <v>140</v>
      </c>
      <c r="AF33644" t="s">
        <v>826</v>
      </c>
    </row>
    <row r="33645" spans="1:32" x14ac:dyDescent="0.35">
      <c r="A33645" t="s">
        <v>11</v>
      </c>
      <c r="B33645" t="s">
        <v>1684</v>
      </c>
      <c r="C33645">
        <v>186</v>
      </c>
      <c r="D33645" t="s">
        <v>775</v>
      </c>
      <c r="E33645" t="s">
        <v>877</v>
      </c>
      <c r="F33645" t="s">
        <v>1008</v>
      </c>
      <c r="G33645" t="s">
        <v>954</v>
      </c>
      <c r="H33645" t="s">
        <v>1009</v>
      </c>
      <c r="I33645" t="s">
        <v>729</v>
      </c>
      <c r="J33645" t="s">
        <v>993</v>
      </c>
      <c r="K33645" t="s">
        <v>411</v>
      </c>
      <c r="L33645" t="s">
        <v>1067</v>
      </c>
      <c r="M33645" t="s">
        <v>1055</v>
      </c>
      <c r="N33645" t="s">
        <v>140</v>
      </c>
      <c r="O33645" t="s">
        <v>983</v>
      </c>
      <c r="P33645" t="s">
        <v>988</v>
      </c>
      <c r="Q33645" t="s">
        <v>641</v>
      </c>
      <c r="R33645" t="s">
        <v>924</v>
      </c>
      <c r="S33645" t="s">
        <v>458</v>
      </c>
      <c r="T33645" t="s">
        <v>1068</v>
      </c>
      <c r="U33645" t="s">
        <v>1010</v>
      </c>
      <c r="V33645" t="s">
        <v>140</v>
      </c>
      <c r="W33645" t="s">
        <v>1044</v>
      </c>
      <c r="X33645" t="s">
        <v>1019</v>
      </c>
      <c r="Y33645" t="s">
        <v>1013</v>
      </c>
      <c r="Z33645" t="s">
        <v>140</v>
      </c>
      <c r="AA33645" t="s">
        <v>140</v>
      </c>
      <c r="AB33645" t="s">
        <v>140</v>
      </c>
      <c r="AC33645" t="s">
        <v>1065</v>
      </c>
      <c r="AD33645" t="s">
        <v>875</v>
      </c>
      <c r="AE33645" t="s">
        <v>1009</v>
      </c>
      <c r="AF33645" t="s">
        <v>427</v>
      </c>
    </row>
    <row r="33646" spans="1:32" x14ac:dyDescent="0.35">
      <c r="A33646" t="s">
        <v>11</v>
      </c>
      <c r="B33646" t="s">
        <v>1685</v>
      </c>
      <c r="C33646">
        <v>20</v>
      </c>
      <c r="D33646" t="s">
        <v>140</v>
      </c>
      <c r="E33646" t="s">
        <v>69</v>
      </c>
      <c r="F33646" t="s">
        <v>140</v>
      </c>
      <c r="G33646" t="s">
        <v>117</v>
      </c>
      <c r="H33646" t="s">
        <v>988</v>
      </c>
      <c r="I33646" t="s">
        <v>140</v>
      </c>
      <c r="J33646" t="s">
        <v>959</v>
      </c>
      <c r="K33646" t="s">
        <v>681</v>
      </c>
      <c r="L33646" t="s">
        <v>1095</v>
      </c>
      <c r="M33646" t="s">
        <v>140</v>
      </c>
      <c r="N33646" t="s">
        <v>1104</v>
      </c>
      <c r="O33646" t="s">
        <v>681</v>
      </c>
      <c r="P33646" t="s">
        <v>1095</v>
      </c>
      <c r="Q33646" t="s">
        <v>718</v>
      </c>
      <c r="R33646" t="s">
        <v>1076</v>
      </c>
      <c r="S33646" t="s">
        <v>527</v>
      </c>
      <c r="T33646" t="s">
        <v>1048</v>
      </c>
      <c r="U33646" t="s">
        <v>988</v>
      </c>
      <c r="V33646" t="s">
        <v>140</v>
      </c>
      <c r="W33646" t="s">
        <v>140</v>
      </c>
      <c r="X33646" t="s">
        <v>1095</v>
      </c>
      <c r="Y33646" t="s">
        <v>140</v>
      </c>
      <c r="Z33646" t="s">
        <v>140</v>
      </c>
      <c r="AA33646" t="s">
        <v>140</v>
      </c>
      <c r="AB33646" t="s">
        <v>140</v>
      </c>
      <c r="AC33646" t="s">
        <v>527</v>
      </c>
      <c r="AD33646" t="s">
        <v>1067</v>
      </c>
      <c r="AE33646" t="s">
        <v>140</v>
      </c>
      <c r="AF33646" t="s">
        <v>1087</v>
      </c>
    </row>
    <row r="33647" spans="1:32" x14ac:dyDescent="0.35">
      <c r="A33647" t="s">
        <v>12</v>
      </c>
      <c r="B33647" t="s">
        <v>1684</v>
      </c>
      <c r="C33647">
        <v>81</v>
      </c>
      <c r="D33647" t="s">
        <v>1066</v>
      </c>
      <c r="E33647" t="s">
        <v>340</v>
      </c>
      <c r="F33647" t="s">
        <v>1021</v>
      </c>
      <c r="G33647" t="s">
        <v>875</v>
      </c>
      <c r="H33647" t="s">
        <v>1021</v>
      </c>
      <c r="I33647" t="s">
        <v>117</v>
      </c>
      <c r="J33647" t="s">
        <v>147</v>
      </c>
      <c r="K33647" t="s">
        <v>543</v>
      </c>
      <c r="L33647" t="s">
        <v>1083</v>
      </c>
      <c r="M33647" t="s">
        <v>875</v>
      </c>
      <c r="N33647" t="s">
        <v>1046</v>
      </c>
      <c r="O33647" t="s">
        <v>718</v>
      </c>
      <c r="P33647" t="s">
        <v>405</v>
      </c>
      <c r="Q33647" t="s">
        <v>515</v>
      </c>
      <c r="R33647" t="s">
        <v>1044</v>
      </c>
      <c r="S33647" t="s">
        <v>443</v>
      </c>
      <c r="T33647" t="s">
        <v>1021</v>
      </c>
      <c r="U33647" t="s">
        <v>1052</v>
      </c>
      <c r="V33647" t="s">
        <v>140</v>
      </c>
      <c r="W33647" t="s">
        <v>515</v>
      </c>
      <c r="X33647" t="s">
        <v>1021</v>
      </c>
      <c r="Y33647" t="s">
        <v>140</v>
      </c>
      <c r="Z33647" t="s">
        <v>140</v>
      </c>
      <c r="AA33647" t="s">
        <v>140</v>
      </c>
      <c r="AB33647" t="s">
        <v>140</v>
      </c>
      <c r="AC33647" t="s">
        <v>1044</v>
      </c>
      <c r="AD33647" t="s">
        <v>1023</v>
      </c>
      <c r="AE33647" t="s">
        <v>1019</v>
      </c>
      <c r="AF33647" t="s">
        <v>237</v>
      </c>
    </row>
    <row r="33648" spans="1:32" x14ac:dyDescent="0.35">
      <c r="A33648" t="s">
        <v>12</v>
      </c>
      <c r="B33648" t="s">
        <v>1685</v>
      </c>
      <c r="C33648">
        <v>126</v>
      </c>
      <c r="D33648" t="s">
        <v>1016</v>
      </c>
      <c r="E33648" t="s">
        <v>495</v>
      </c>
      <c r="F33648" t="s">
        <v>1008</v>
      </c>
      <c r="G33648" t="s">
        <v>729</v>
      </c>
      <c r="H33648" t="s">
        <v>1003</v>
      </c>
      <c r="I33648" t="s">
        <v>89</v>
      </c>
      <c r="J33648" t="s">
        <v>646</v>
      </c>
      <c r="K33648" t="s">
        <v>781</v>
      </c>
      <c r="L33648" t="s">
        <v>121</v>
      </c>
      <c r="M33648" t="s">
        <v>954</v>
      </c>
      <c r="N33648" t="s">
        <v>345</v>
      </c>
      <c r="O33648" t="s">
        <v>1085</v>
      </c>
      <c r="P33648" t="s">
        <v>1072</v>
      </c>
      <c r="Q33648" t="s">
        <v>924</v>
      </c>
      <c r="R33648" t="s">
        <v>993</v>
      </c>
      <c r="S33648" t="s">
        <v>716</v>
      </c>
      <c r="T33648" t="s">
        <v>1007</v>
      </c>
      <c r="U33648" t="s">
        <v>775</v>
      </c>
      <c r="V33648" t="s">
        <v>140</v>
      </c>
      <c r="W33648" t="s">
        <v>1058</v>
      </c>
      <c r="X33648" t="s">
        <v>1008</v>
      </c>
      <c r="Y33648" t="s">
        <v>775</v>
      </c>
      <c r="Z33648" t="s">
        <v>775</v>
      </c>
      <c r="AA33648" t="s">
        <v>140</v>
      </c>
      <c r="AB33648" t="s">
        <v>775</v>
      </c>
      <c r="AC33648" t="s">
        <v>125</v>
      </c>
      <c r="AD33648" t="s">
        <v>1057</v>
      </c>
      <c r="AE33648" t="s">
        <v>1021</v>
      </c>
      <c r="AF33648" t="s">
        <v>654</v>
      </c>
    </row>
    <row r="33649" spans="1:32" x14ac:dyDescent="0.35">
      <c r="A33649" t="s">
        <v>12</v>
      </c>
      <c r="B33649" t="s">
        <v>339</v>
      </c>
      <c r="C33649">
        <v>2</v>
      </c>
      <c r="D33649" t="s">
        <v>140</v>
      </c>
      <c r="E33649" t="s">
        <v>140</v>
      </c>
      <c r="F33649" t="s">
        <v>140</v>
      </c>
      <c r="G33649" t="s">
        <v>140</v>
      </c>
      <c r="H33649" t="s">
        <v>140</v>
      </c>
      <c r="I33649" t="s">
        <v>140</v>
      </c>
      <c r="J33649" t="s">
        <v>140</v>
      </c>
      <c r="K33649" t="s">
        <v>140</v>
      </c>
      <c r="L33649" t="s">
        <v>140</v>
      </c>
      <c r="M33649" t="s">
        <v>140</v>
      </c>
      <c r="N33649" t="s">
        <v>140</v>
      </c>
      <c r="O33649" t="s">
        <v>140</v>
      </c>
      <c r="P33649" t="s">
        <v>140</v>
      </c>
      <c r="Q33649" t="s">
        <v>140</v>
      </c>
      <c r="R33649" t="s">
        <v>140</v>
      </c>
      <c r="S33649" t="s">
        <v>140</v>
      </c>
      <c r="T33649" t="s">
        <v>140</v>
      </c>
      <c r="U33649" t="s">
        <v>140</v>
      </c>
      <c r="V33649" t="s">
        <v>140</v>
      </c>
      <c r="W33649" t="s">
        <v>140</v>
      </c>
      <c r="X33649" t="s">
        <v>140</v>
      </c>
      <c r="Y33649" t="s">
        <v>140</v>
      </c>
      <c r="Z33649" t="s">
        <v>140</v>
      </c>
      <c r="AA33649" t="s">
        <v>140</v>
      </c>
      <c r="AB33649" t="s">
        <v>140</v>
      </c>
      <c r="AC33649" t="s">
        <v>140</v>
      </c>
      <c r="AD33649" t="s">
        <v>140</v>
      </c>
      <c r="AE33649" t="s">
        <v>610</v>
      </c>
      <c r="AF33649" t="s">
        <v>610</v>
      </c>
    </row>
    <row r="33650" spans="1:32" x14ac:dyDescent="0.35">
      <c r="A33650" t="s">
        <v>13</v>
      </c>
      <c r="B33650" t="s">
        <v>1684</v>
      </c>
      <c r="C33650">
        <v>40</v>
      </c>
      <c r="D33650" t="s">
        <v>103</v>
      </c>
      <c r="E33650" t="s">
        <v>528</v>
      </c>
      <c r="F33650" t="s">
        <v>140</v>
      </c>
      <c r="G33650" t="s">
        <v>1058</v>
      </c>
      <c r="H33650" t="s">
        <v>1064</v>
      </c>
      <c r="I33650" t="s">
        <v>706</v>
      </c>
      <c r="J33650" t="s">
        <v>942</v>
      </c>
      <c r="K33650" t="s">
        <v>269</v>
      </c>
      <c r="L33650" t="s">
        <v>762</v>
      </c>
      <c r="M33650" t="s">
        <v>1049</v>
      </c>
      <c r="N33650" t="s">
        <v>1052</v>
      </c>
      <c r="O33650" t="s">
        <v>317</v>
      </c>
      <c r="P33650" t="s">
        <v>199</v>
      </c>
      <c r="Q33650" t="s">
        <v>99</v>
      </c>
      <c r="R33650" t="s">
        <v>903</v>
      </c>
      <c r="S33650" t="s">
        <v>199</v>
      </c>
      <c r="T33650" t="s">
        <v>140</v>
      </c>
      <c r="U33650" t="s">
        <v>140</v>
      </c>
      <c r="V33650" t="s">
        <v>140</v>
      </c>
      <c r="W33650" t="s">
        <v>1064</v>
      </c>
      <c r="X33650" t="s">
        <v>140</v>
      </c>
      <c r="Y33650" t="s">
        <v>140</v>
      </c>
      <c r="Z33650" t="s">
        <v>140</v>
      </c>
      <c r="AA33650" t="s">
        <v>140</v>
      </c>
      <c r="AB33650" t="s">
        <v>140</v>
      </c>
      <c r="AC33650" t="s">
        <v>643</v>
      </c>
      <c r="AD33650" t="s">
        <v>140</v>
      </c>
      <c r="AE33650" t="s">
        <v>140</v>
      </c>
      <c r="AF33650" t="s">
        <v>599</v>
      </c>
    </row>
    <row r="33651" spans="1:32" x14ac:dyDescent="0.35">
      <c r="A33651" t="s">
        <v>13</v>
      </c>
      <c r="B33651" t="s">
        <v>1685</v>
      </c>
      <c r="C33651">
        <v>163</v>
      </c>
      <c r="D33651" t="s">
        <v>1060</v>
      </c>
      <c r="E33651" t="s">
        <v>433</v>
      </c>
      <c r="F33651" t="s">
        <v>1016</v>
      </c>
      <c r="G33651" t="s">
        <v>1066</v>
      </c>
      <c r="H33651" t="s">
        <v>1014</v>
      </c>
      <c r="I33651" t="s">
        <v>1100</v>
      </c>
      <c r="J33651" t="s">
        <v>121</v>
      </c>
      <c r="K33651" t="s">
        <v>874</v>
      </c>
      <c r="L33651" t="s">
        <v>741</v>
      </c>
      <c r="M33651" t="s">
        <v>1058</v>
      </c>
      <c r="N33651" t="s">
        <v>1058</v>
      </c>
      <c r="O33651" t="s">
        <v>1072</v>
      </c>
      <c r="P33651" t="s">
        <v>121</v>
      </c>
      <c r="Q33651" t="s">
        <v>381</v>
      </c>
      <c r="R33651" t="s">
        <v>113</v>
      </c>
      <c r="S33651" t="s">
        <v>867</v>
      </c>
      <c r="T33651" t="s">
        <v>1046</v>
      </c>
      <c r="U33651" t="s">
        <v>1063</v>
      </c>
      <c r="V33651" t="s">
        <v>140</v>
      </c>
      <c r="W33651" t="s">
        <v>1063</v>
      </c>
      <c r="X33651" t="s">
        <v>140</v>
      </c>
      <c r="Y33651" t="s">
        <v>1008</v>
      </c>
      <c r="Z33651" t="s">
        <v>140</v>
      </c>
      <c r="AA33651" t="s">
        <v>140</v>
      </c>
      <c r="AB33651" t="s">
        <v>140</v>
      </c>
      <c r="AC33651" t="s">
        <v>942</v>
      </c>
      <c r="AD33651" t="s">
        <v>1060</v>
      </c>
      <c r="AE33651" t="s">
        <v>140</v>
      </c>
      <c r="AF33651" t="s">
        <v>1080</v>
      </c>
    </row>
    <row r="33652" spans="1:32" x14ac:dyDescent="0.35">
      <c r="A33652" t="s">
        <v>13</v>
      </c>
      <c r="B33652" t="s">
        <v>339</v>
      </c>
      <c r="C33652">
        <v>3</v>
      </c>
      <c r="D33652" t="s">
        <v>140</v>
      </c>
      <c r="E33652" t="s">
        <v>140</v>
      </c>
      <c r="F33652" t="s">
        <v>140</v>
      </c>
      <c r="G33652" t="s">
        <v>140</v>
      </c>
      <c r="H33652" t="s">
        <v>140</v>
      </c>
      <c r="I33652" t="s">
        <v>140</v>
      </c>
      <c r="J33652" t="s">
        <v>140</v>
      </c>
      <c r="K33652" t="s">
        <v>75</v>
      </c>
      <c r="L33652" t="s">
        <v>140</v>
      </c>
      <c r="M33652" t="s">
        <v>140</v>
      </c>
      <c r="N33652" t="s">
        <v>140</v>
      </c>
      <c r="O33652" t="s">
        <v>140</v>
      </c>
      <c r="P33652" t="s">
        <v>140</v>
      </c>
      <c r="Q33652" t="s">
        <v>140</v>
      </c>
      <c r="R33652" t="s">
        <v>926</v>
      </c>
      <c r="S33652" t="s">
        <v>140</v>
      </c>
      <c r="T33652" t="s">
        <v>140</v>
      </c>
      <c r="U33652" t="s">
        <v>140</v>
      </c>
      <c r="V33652" t="s">
        <v>140</v>
      </c>
      <c r="W33652" t="s">
        <v>140</v>
      </c>
      <c r="X33652" t="s">
        <v>140</v>
      </c>
      <c r="Y33652" t="s">
        <v>140</v>
      </c>
      <c r="Z33652" t="s">
        <v>140</v>
      </c>
      <c r="AA33652" t="s">
        <v>140</v>
      </c>
      <c r="AB33652" t="s">
        <v>140</v>
      </c>
      <c r="AC33652" t="s">
        <v>140</v>
      </c>
      <c r="AD33652" t="s">
        <v>140</v>
      </c>
      <c r="AE33652" t="s">
        <v>37</v>
      </c>
      <c r="AF33652" t="s">
        <v>140</v>
      </c>
    </row>
    <row r="33653" spans="1:32" x14ac:dyDescent="0.35">
      <c r="A33653" t="s">
        <v>14</v>
      </c>
      <c r="B33653" t="s">
        <v>1684</v>
      </c>
      <c r="C33653">
        <v>136</v>
      </c>
      <c r="D33653" t="s">
        <v>1049</v>
      </c>
      <c r="E33653" t="s">
        <v>433</v>
      </c>
      <c r="F33653" t="s">
        <v>971</v>
      </c>
      <c r="G33653" t="s">
        <v>996</v>
      </c>
      <c r="H33653" t="s">
        <v>1052</v>
      </c>
      <c r="I33653" t="s">
        <v>119</v>
      </c>
      <c r="J33653" t="s">
        <v>1095</v>
      </c>
      <c r="K33653" t="s">
        <v>289</v>
      </c>
      <c r="L33653" t="s">
        <v>443</v>
      </c>
      <c r="M33653" t="s">
        <v>1073</v>
      </c>
      <c r="N33653" t="s">
        <v>1058</v>
      </c>
      <c r="O33653" t="s">
        <v>501</v>
      </c>
      <c r="P33653" t="s">
        <v>733</v>
      </c>
      <c r="Q33653" t="s">
        <v>91</v>
      </c>
      <c r="R33653" t="s">
        <v>812</v>
      </c>
      <c r="S33653" t="s">
        <v>1085</v>
      </c>
      <c r="T33653" t="s">
        <v>1055</v>
      </c>
      <c r="U33653" t="s">
        <v>1098</v>
      </c>
      <c r="V33653" t="s">
        <v>140</v>
      </c>
      <c r="W33653" t="s">
        <v>1064</v>
      </c>
      <c r="X33653" t="s">
        <v>775</v>
      </c>
      <c r="Y33653" t="s">
        <v>140</v>
      </c>
      <c r="Z33653" t="s">
        <v>775</v>
      </c>
      <c r="AA33653" t="s">
        <v>140</v>
      </c>
      <c r="AB33653" t="s">
        <v>140</v>
      </c>
      <c r="AC33653" t="s">
        <v>967</v>
      </c>
      <c r="AD33653" t="s">
        <v>1020</v>
      </c>
      <c r="AE33653" t="s">
        <v>140</v>
      </c>
      <c r="AF33653" t="s">
        <v>880</v>
      </c>
    </row>
    <row r="33654" spans="1:32" x14ac:dyDescent="0.35">
      <c r="A33654" t="s">
        <v>14</v>
      </c>
      <c r="B33654" t="s">
        <v>1685</v>
      </c>
      <c r="C33654">
        <v>63</v>
      </c>
      <c r="D33654" t="s">
        <v>107</v>
      </c>
      <c r="E33654" t="s">
        <v>618</v>
      </c>
      <c r="F33654" t="s">
        <v>140</v>
      </c>
      <c r="G33654" t="s">
        <v>973</v>
      </c>
      <c r="H33654" t="s">
        <v>973</v>
      </c>
      <c r="I33654" t="s">
        <v>988</v>
      </c>
      <c r="J33654" t="s">
        <v>1080</v>
      </c>
      <c r="K33654" t="s">
        <v>627</v>
      </c>
      <c r="L33654" t="s">
        <v>662</v>
      </c>
      <c r="M33654" t="s">
        <v>1048</v>
      </c>
      <c r="N33654" t="s">
        <v>1058</v>
      </c>
      <c r="O33654" t="s">
        <v>712</v>
      </c>
      <c r="P33654" t="s">
        <v>659</v>
      </c>
      <c r="Q33654" t="s">
        <v>983</v>
      </c>
      <c r="R33654" t="s">
        <v>952</v>
      </c>
      <c r="S33654" t="s">
        <v>127</v>
      </c>
      <c r="T33654" t="s">
        <v>140</v>
      </c>
      <c r="U33654" t="s">
        <v>869</v>
      </c>
      <c r="V33654" t="s">
        <v>140</v>
      </c>
      <c r="W33654" t="s">
        <v>977</v>
      </c>
      <c r="X33654" t="s">
        <v>919</v>
      </c>
      <c r="Y33654" t="s">
        <v>1058</v>
      </c>
      <c r="Z33654" t="s">
        <v>140</v>
      </c>
      <c r="AA33654" t="s">
        <v>140</v>
      </c>
      <c r="AB33654" t="s">
        <v>140</v>
      </c>
      <c r="AC33654" t="s">
        <v>394</v>
      </c>
      <c r="AD33654" t="s">
        <v>996</v>
      </c>
      <c r="AE33654" t="s">
        <v>140</v>
      </c>
      <c r="AF33654" t="s">
        <v>777</v>
      </c>
    </row>
    <row r="33655" spans="1:32" x14ac:dyDescent="0.35">
      <c r="A33655" t="s">
        <v>14</v>
      </c>
      <c r="B33655" t="s">
        <v>339</v>
      </c>
      <c r="C33655">
        <v>2</v>
      </c>
      <c r="D33655" t="s">
        <v>140</v>
      </c>
      <c r="E33655" t="s">
        <v>140</v>
      </c>
      <c r="F33655" t="s">
        <v>140</v>
      </c>
      <c r="G33655" t="s">
        <v>260</v>
      </c>
      <c r="H33655" t="s">
        <v>140</v>
      </c>
      <c r="I33655" t="s">
        <v>140</v>
      </c>
      <c r="J33655" t="s">
        <v>140</v>
      </c>
      <c r="K33655" t="s">
        <v>140</v>
      </c>
      <c r="L33655" t="s">
        <v>140</v>
      </c>
      <c r="M33655" t="s">
        <v>140</v>
      </c>
      <c r="N33655" t="s">
        <v>140</v>
      </c>
      <c r="O33655" t="s">
        <v>140</v>
      </c>
      <c r="P33655" t="s">
        <v>140</v>
      </c>
      <c r="Q33655" t="s">
        <v>140</v>
      </c>
      <c r="R33655" t="s">
        <v>261</v>
      </c>
      <c r="S33655" t="s">
        <v>140</v>
      </c>
      <c r="T33655" t="s">
        <v>140</v>
      </c>
      <c r="U33655" t="s">
        <v>140</v>
      </c>
      <c r="V33655" t="s">
        <v>140</v>
      </c>
      <c r="W33655" t="s">
        <v>140</v>
      </c>
      <c r="X33655" t="s">
        <v>140</v>
      </c>
      <c r="Y33655" t="s">
        <v>140</v>
      </c>
      <c r="Z33655" t="s">
        <v>140</v>
      </c>
      <c r="AA33655" t="s">
        <v>140</v>
      </c>
      <c r="AB33655" t="s">
        <v>140</v>
      </c>
      <c r="AC33655" t="s">
        <v>140</v>
      </c>
      <c r="AD33655" t="s">
        <v>140</v>
      </c>
      <c r="AE33655" t="s">
        <v>140</v>
      </c>
      <c r="AF33655" t="s">
        <v>140</v>
      </c>
    </row>
    <row r="33656" spans="1:32" x14ac:dyDescent="0.35">
      <c r="A33656" t="s">
        <v>15</v>
      </c>
      <c r="B33656" t="s">
        <v>1684</v>
      </c>
      <c r="C33656">
        <v>160</v>
      </c>
      <c r="D33656" t="s">
        <v>949</v>
      </c>
      <c r="E33656" t="s">
        <v>752</v>
      </c>
      <c r="F33656" t="s">
        <v>949</v>
      </c>
      <c r="G33656" t="s">
        <v>1060</v>
      </c>
      <c r="H33656" t="s">
        <v>1014</v>
      </c>
      <c r="I33656" t="s">
        <v>1072</v>
      </c>
      <c r="J33656" t="s">
        <v>953</v>
      </c>
      <c r="K33656" t="s">
        <v>522</v>
      </c>
      <c r="L33656" t="s">
        <v>574</v>
      </c>
      <c r="M33656" t="s">
        <v>1021</v>
      </c>
      <c r="N33656" t="s">
        <v>1050</v>
      </c>
      <c r="O33656" t="s">
        <v>476</v>
      </c>
      <c r="P33656" t="s">
        <v>769</v>
      </c>
      <c r="Q33656" t="s">
        <v>777</v>
      </c>
      <c r="R33656" t="s">
        <v>1095</v>
      </c>
      <c r="S33656" t="s">
        <v>1095</v>
      </c>
      <c r="T33656" t="s">
        <v>1055</v>
      </c>
      <c r="U33656" t="s">
        <v>140</v>
      </c>
      <c r="V33656" t="s">
        <v>140</v>
      </c>
      <c r="W33656" t="s">
        <v>515</v>
      </c>
      <c r="X33656" t="s">
        <v>1055</v>
      </c>
      <c r="Y33656" t="s">
        <v>1021</v>
      </c>
      <c r="Z33656" t="s">
        <v>1014</v>
      </c>
      <c r="AA33656" t="s">
        <v>140</v>
      </c>
      <c r="AB33656" t="s">
        <v>140</v>
      </c>
      <c r="AC33656" t="s">
        <v>1068</v>
      </c>
      <c r="AD33656" t="s">
        <v>1043</v>
      </c>
      <c r="AE33656" t="s">
        <v>140</v>
      </c>
      <c r="AF33656" t="s">
        <v>795</v>
      </c>
    </row>
    <row r="33657" spans="1:32" x14ac:dyDescent="0.35">
      <c r="A33657" t="s">
        <v>15</v>
      </c>
      <c r="B33657" t="s">
        <v>1685</v>
      </c>
      <c r="C33657">
        <v>42</v>
      </c>
      <c r="D33657" t="s">
        <v>940</v>
      </c>
      <c r="E33657" t="s">
        <v>1069</v>
      </c>
      <c r="F33657" t="s">
        <v>140</v>
      </c>
      <c r="G33657" t="s">
        <v>522</v>
      </c>
      <c r="H33657" t="s">
        <v>875</v>
      </c>
      <c r="I33657" t="s">
        <v>1007</v>
      </c>
      <c r="J33657" t="s">
        <v>202</v>
      </c>
      <c r="K33657" t="s">
        <v>851</v>
      </c>
      <c r="L33657" t="s">
        <v>412</v>
      </c>
      <c r="M33657" t="s">
        <v>140</v>
      </c>
      <c r="N33657" t="s">
        <v>1070</v>
      </c>
      <c r="O33657" t="s">
        <v>147</v>
      </c>
      <c r="P33657" t="s">
        <v>1139</v>
      </c>
      <c r="Q33657" t="s">
        <v>129</v>
      </c>
      <c r="R33657" t="s">
        <v>952</v>
      </c>
      <c r="S33657" t="s">
        <v>988</v>
      </c>
      <c r="T33657" t="s">
        <v>769</v>
      </c>
      <c r="U33657" t="s">
        <v>140</v>
      </c>
      <c r="V33657" t="s">
        <v>140</v>
      </c>
      <c r="W33657" t="s">
        <v>940</v>
      </c>
      <c r="X33657" t="s">
        <v>140</v>
      </c>
      <c r="Y33657" t="s">
        <v>140</v>
      </c>
      <c r="Z33657" t="s">
        <v>140</v>
      </c>
      <c r="AA33657" t="s">
        <v>140</v>
      </c>
      <c r="AB33657" t="s">
        <v>140</v>
      </c>
      <c r="AC33657" t="s">
        <v>983</v>
      </c>
      <c r="AD33657" t="s">
        <v>1098</v>
      </c>
      <c r="AE33657" t="s">
        <v>140</v>
      </c>
      <c r="AF33657" t="s">
        <v>187</v>
      </c>
    </row>
    <row r="33658" spans="1:32" x14ac:dyDescent="0.35">
      <c r="A33658" t="s">
        <v>15</v>
      </c>
      <c r="B33658" t="s">
        <v>339</v>
      </c>
      <c r="C33658">
        <v>3</v>
      </c>
      <c r="D33658" t="s">
        <v>140</v>
      </c>
      <c r="E33658" t="s">
        <v>140</v>
      </c>
      <c r="F33658" t="s">
        <v>140</v>
      </c>
      <c r="G33658" t="s">
        <v>140</v>
      </c>
      <c r="H33658" t="s">
        <v>140</v>
      </c>
      <c r="I33658" t="s">
        <v>140</v>
      </c>
      <c r="J33658" t="s">
        <v>140</v>
      </c>
      <c r="K33658" t="s">
        <v>544</v>
      </c>
      <c r="L33658" t="s">
        <v>140</v>
      </c>
      <c r="M33658" t="s">
        <v>140</v>
      </c>
      <c r="N33658" t="s">
        <v>140</v>
      </c>
      <c r="O33658" t="s">
        <v>140</v>
      </c>
      <c r="P33658" t="s">
        <v>140</v>
      </c>
      <c r="Q33658" t="s">
        <v>140</v>
      </c>
      <c r="R33658" t="s">
        <v>544</v>
      </c>
      <c r="S33658" t="s">
        <v>140</v>
      </c>
      <c r="T33658" t="s">
        <v>140</v>
      </c>
      <c r="U33658" t="s">
        <v>140</v>
      </c>
      <c r="V33658" t="s">
        <v>140</v>
      </c>
      <c r="W33658" t="s">
        <v>140</v>
      </c>
      <c r="X33658" t="s">
        <v>140</v>
      </c>
      <c r="Y33658" t="s">
        <v>140</v>
      </c>
      <c r="Z33658" t="s">
        <v>140</v>
      </c>
      <c r="AA33658" t="s">
        <v>140</v>
      </c>
      <c r="AB33658" t="s">
        <v>140</v>
      </c>
      <c r="AC33658" t="s">
        <v>667</v>
      </c>
      <c r="AD33658" t="s">
        <v>140</v>
      </c>
      <c r="AE33658" t="s">
        <v>476</v>
      </c>
      <c r="AF33658" t="s">
        <v>140</v>
      </c>
    </row>
    <row r="33659" spans="1:32" x14ac:dyDescent="0.35">
      <c r="A33659" t="s">
        <v>16</v>
      </c>
      <c r="B33659" t="s">
        <v>1684</v>
      </c>
      <c r="C33659">
        <v>185</v>
      </c>
      <c r="D33659" t="s">
        <v>996</v>
      </c>
      <c r="E33659" t="s">
        <v>107</v>
      </c>
      <c r="F33659" t="s">
        <v>140</v>
      </c>
      <c r="G33659" t="s">
        <v>1011</v>
      </c>
      <c r="H33659" t="s">
        <v>140</v>
      </c>
      <c r="I33659" t="s">
        <v>345</v>
      </c>
      <c r="J33659" t="s">
        <v>87</v>
      </c>
      <c r="K33659" t="s">
        <v>668</v>
      </c>
      <c r="L33659" t="s">
        <v>915</v>
      </c>
      <c r="M33659" t="s">
        <v>1073</v>
      </c>
      <c r="N33659" t="s">
        <v>140</v>
      </c>
      <c r="O33659" t="s">
        <v>1070</v>
      </c>
      <c r="P33659" t="s">
        <v>954</v>
      </c>
      <c r="Q33659" t="s">
        <v>113</v>
      </c>
      <c r="R33659" t="s">
        <v>991</v>
      </c>
      <c r="S33659" t="s">
        <v>942</v>
      </c>
      <c r="T33659" t="s">
        <v>1073</v>
      </c>
      <c r="U33659" t="s">
        <v>1073</v>
      </c>
      <c r="V33659" t="s">
        <v>140</v>
      </c>
      <c r="W33659" t="s">
        <v>1046</v>
      </c>
      <c r="X33659" t="s">
        <v>1008</v>
      </c>
      <c r="Y33659" t="s">
        <v>775</v>
      </c>
      <c r="Z33659" t="s">
        <v>1013</v>
      </c>
      <c r="AA33659" t="s">
        <v>140</v>
      </c>
      <c r="AB33659" t="s">
        <v>140</v>
      </c>
      <c r="AC33659" t="s">
        <v>1064</v>
      </c>
      <c r="AD33659" t="s">
        <v>1004</v>
      </c>
      <c r="AE33659" t="s">
        <v>140</v>
      </c>
      <c r="AF33659" t="s">
        <v>483</v>
      </c>
    </row>
    <row r="33660" spans="1:32" x14ac:dyDescent="0.35">
      <c r="A33660" t="s">
        <v>16</v>
      </c>
      <c r="B33660" t="s">
        <v>1685</v>
      </c>
      <c r="C33660">
        <v>16</v>
      </c>
      <c r="D33660" t="s">
        <v>140</v>
      </c>
      <c r="E33660" t="s">
        <v>875</v>
      </c>
      <c r="F33660" t="s">
        <v>140</v>
      </c>
      <c r="G33660" t="s">
        <v>551</v>
      </c>
      <c r="H33660" t="s">
        <v>140</v>
      </c>
      <c r="I33660" t="s">
        <v>517</v>
      </c>
      <c r="J33660" t="s">
        <v>968</v>
      </c>
      <c r="K33660" t="s">
        <v>618</v>
      </c>
      <c r="L33660" t="s">
        <v>1067</v>
      </c>
      <c r="M33660" t="s">
        <v>140</v>
      </c>
      <c r="N33660" t="s">
        <v>140</v>
      </c>
      <c r="O33660" t="s">
        <v>1059</v>
      </c>
      <c r="P33660" t="s">
        <v>1067</v>
      </c>
      <c r="Q33660" t="s">
        <v>1007</v>
      </c>
      <c r="R33660" t="s">
        <v>517</v>
      </c>
      <c r="S33660" t="s">
        <v>1067</v>
      </c>
      <c r="T33660" t="s">
        <v>140</v>
      </c>
      <c r="U33660" t="s">
        <v>140</v>
      </c>
      <c r="V33660" t="s">
        <v>140</v>
      </c>
      <c r="W33660" t="s">
        <v>140</v>
      </c>
      <c r="X33660" t="s">
        <v>140</v>
      </c>
      <c r="Y33660" t="s">
        <v>140</v>
      </c>
      <c r="Z33660" t="s">
        <v>140</v>
      </c>
      <c r="AA33660" t="s">
        <v>140</v>
      </c>
      <c r="AB33660" t="s">
        <v>140</v>
      </c>
      <c r="AC33660" t="s">
        <v>877</v>
      </c>
      <c r="AD33660" t="s">
        <v>117</v>
      </c>
      <c r="AE33660" t="s">
        <v>140</v>
      </c>
      <c r="AF33660" t="s">
        <v>841</v>
      </c>
    </row>
    <row r="33661" spans="1:32" x14ac:dyDescent="0.35">
      <c r="A33661" t="s">
        <v>16</v>
      </c>
      <c r="B33661" t="s">
        <v>339</v>
      </c>
      <c r="C33661">
        <v>3</v>
      </c>
      <c r="D33661" t="s">
        <v>140</v>
      </c>
      <c r="E33661" t="s">
        <v>342</v>
      </c>
      <c r="F33661" t="s">
        <v>142</v>
      </c>
      <c r="G33661" t="s">
        <v>140</v>
      </c>
      <c r="H33661" t="s">
        <v>140</v>
      </c>
      <c r="I33661" t="s">
        <v>140</v>
      </c>
      <c r="J33661" t="s">
        <v>140</v>
      </c>
      <c r="K33661" t="s">
        <v>140</v>
      </c>
      <c r="L33661" t="s">
        <v>605</v>
      </c>
      <c r="M33661" t="s">
        <v>140</v>
      </c>
      <c r="N33661" t="s">
        <v>140</v>
      </c>
      <c r="O33661" t="s">
        <v>140</v>
      </c>
      <c r="P33661" t="s">
        <v>140</v>
      </c>
      <c r="Q33661" t="s">
        <v>343</v>
      </c>
      <c r="R33661" t="s">
        <v>140</v>
      </c>
      <c r="S33661" t="s">
        <v>140</v>
      </c>
      <c r="T33661" t="s">
        <v>140</v>
      </c>
      <c r="U33661" t="s">
        <v>140</v>
      </c>
      <c r="V33661" t="s">
        <v>140</v>
      </c>
      <c r="W33661" t="s">
        <v>140</v>
      </c>
      <c r="X33661" t="s">
        <v>140</v>
      </c>
      <c r="Y33661" t="s">
        <v>140</v>
      </c>
      <c r="Z33661" t="s">
        <v>140</v>
      </c>
      <c r="AA33661" t="s">
        <v>140</v>
      </c>
      <c r="AB33661" t="s">
        <v>140</v>
      </c>
      <c r="AC33661" t="s">
        <v>140</v>
      </c>
      <c r="AD33661" t="s">
        <v>140</v>
      </c>
      <c r="AE33661" t="s">
        <v>140</v>
      </c>
      <c r="AF33661" t="s">
        <v>140</v>
      </c>
    </row>
    <row r="33662" spans="1:32" x14ac:dyDescent="0.35">
      <c r="A33662" t="s">
        <v>17</v>
      </c>
      <c r="B33662" t="s">
        <v>1684</v>
      </c>
      <c r="C33662">
        <v>177</v>
      </c>
      <c r="D33662" t="s">
        <v>1051</v>
      </c>
      <c r="E33662" t="s">
        <v>897</v>
      </c>
      <c r="F33662" t="s">
        <v>1063</v>
      </c>
      <c r="G33662" t="s">
        <v>1052</v>
      </c>
      <c r="H33662" t="s">
        <v>775</v>
      </c>
      <c r="I33662" t="s">
        <v>967</v>
      </c>
      <c r="J33662" t="s">
        <v>123</v>
      </c>
      <c r="K33662" t="s">
        <v>117</v>
      </c>
      <c r="L33662" t="s">
        <v>824</v>
      </c>
      <c r="M33662" t="s">
        <v>1017</v>
      </c>
      <c r="N33662" t="s">
        <v>1058</v>
      </c>
      <c r="O33662" t="s">
        <v>527</v>
      </c>
      <c r="P33662" t="s">
        <v>1073</v>
      </c>
      <c r="Q33662" t="s">
        <v>399</v>
      </c>
      <c r="R33662" t="s">
        <v>1053</v>
      </c>
      <c r="S33662" t="s">
        <v>95</v>
      </c>
      <c r="T33662" t="s">
        <v>1011</v>
      </c>
      <c r="U33662" t="s">
        <v>1063</v>
      </c>
      <c r="V33662" t="s">
        <v>140</v>
      </c>
      <c r="W33662" t="s">
        <v>1062</v>
      </c>
      <c r="X33662" t="s">
        <v>1010</v>
      </c>
      <c r="Y33662" t="s">
        <v>1008</v>
      </c>
      <c r="Z33662" t="s">
        <v>140</v>
      </c>
      <c r="AA33662" t="s">
        <v>140</v>
      </c>
      <c r="AB33662" t="s">
        <v>140</v>
      </c>
      <c r="AC33662" t="s">
        <v>967</v>
      </c>
      <c r="AD33662" t="s">
        <v>1003</v>
      </c>
      <c r="AE33662" t="s">
        <v>1055</v>
      </c>
      <c r="AF33662" t="s">
        <v>49</v>
      </c>
    </row>
    <row r="33663" spans="1:32" x14ac:dyDescent="0.35">
      <c r="A33663" t="s">
        <v>17</v>
      </c>
      <c r="B33663" t="s">
        <v>1685</v>
      </c>
      <c r="C33663">
        <v>24</v>
      </c>
      <c r="D33663" t="s">
        <v>140</v>
      </c>
      <c r="E33663" t="s">
        <v>342</v>
      </c>
      <c r="F33663" t="s">
        <v>1043</v>
      </c>
      <c r="G33663" t="s">
        <v>411</v>
      </c>
      <c r="H33663" t="s">
        <v>95</v>
      </c>
      <c r="I33663" t="s">
        <v>664</v>
      </c>
      <c r="J33663" t="s">
        <v>95</v>
      </c>
      <c r="K33663" t="s">
        <v>668</v>
      </c>
      <c r="L33663" t="s">
        <v>709</v>
      </c>
      <c r="M33663" t="s">
        <v>875</v>
      </c>
      <c r="N33663" t="s">
        <v>1060</v>
      </c>
      <c r="O33663" t="s">
        <v>1071</v>
      </c>
      <c r="P33663" t="s">
        <v>446</v>
      </c>
      <c r="Q33663" t="s">
        <v>592</v>
      </c>
      <c r="R33663" t="s">
        <v>837</v>
      </c>
      <c r="S33663" t="s">
        <v>875</v>
      </c>
      <c r="T33663" t="s">
        <v>1043</v>
      </c>
      <c r="U33663" t="s">
        <v>939</v>
      </c>
      <c r="V33663" t="s">
        <v>140</v>
      </c>
      <c r="W33663" t="s">
        <v>875</v>
      </c>
      <c r="X33663" t="s">
        <v>140</v>
      </c>
      <c r="Y33663" t="s">
        <v>1023</v>
      </c>
      <c r="Z33663" t="s">
        <v>140</v>
      </c>
      <c r="AA33663" t="s">
        <v>140</v>
      </c>
      <c r="AB33663" t="s">
        <v>140</v>
      </c>
      <c r="AC33663" t="s">
        <v>99</v>
      </c>
      <c r="AD33663" t="s">
        <v>140</v>
      </c>
      <c r="AE33663" t="s">
        <v>140</v>
      </c>
      <c r="AF33663" t="s">
        <v>639</v>
      </c>
    </row>
    <row r="33664" spans="1:32" x14ac:dyDescent="0.35">
      <c r="A33664" t="s">
        <v>17</v>
      </c>
      <c r="B33664" t="s">
        <v>339</v>
      </c>
      <c r="C33664">
        <v>1</v>
      </c>
      <c r="D33664" t="s">
        <v>140</v>
      </c>
      <c r="E33664" t="s">
        <v>140</v>
      </c>
      <c r="F33664" t="s">
        <v>140</v>
      </c>
      <c r="G33664" t="s">
        <v>140</v>
      </c>
      <c r="H33664" t="s">
        <v>140</v>
      </c>
      <c r="I33664" t="s">
        <v>140</v>
      </c>
      <c r="J33664" t="s">
        <v>140</v>
      </c>
      <c r="K33664" t="s">
        <v>140</v>
      </c>
      <c r="L33664" t="s">
        <v>140</v>
      </c>
      <c r="M33664" t="s">
        <v>140</v>
      </c>
      <c r="N33664" t="s">
        <v>140</v>
      </c>
      <c r="O33664" t="s">
        <v>140</v>
      </c>
      <c r="P33664" t="s">
        <v>140</v>
      </c>
      <c r="Q33664" t="s">
        <v>140</v>
      </c>
      <c r="R33664" t="s">
        <v>140</v>
      </c>
      <c r="S33664" t="s">
        <v>140</v>
      </c>
      <c r="T33664" t="s">
        <v>140</v>
      </c>
      <c r="U33664" t="s">
        <v>140</v>
      </c>
      <c r="V33664" t="s">
        <v>140</v>
      </c>
      <c r="W33664" t="s">
        <v>140</v>
      </c>
      <c r="X33664" t="s">
        <v>140</v>
      </c>
      <c r="Y33664" t="s">
        <v>140</v>
      </c>
      <c r="Z33664" t="s">
        <v>140</v>
      </c>
      <c r="AA33664" t="s">
        <v>140</v>
      </c>
      <c r="AB33664" t="s">
        <v>140</v>
      </c>
      <c r="AC33664" t="s">
        <v>140</v>
      </c>
      <c r="AD33664" t="s">
        <v>140</v>
      </c>
      <c r="AE33664" t="s">
        <v>177</v>
      </c>
      <c r="AF33664" t="s">
        <v>140</v>
      </c>
    </row>
    <row r="33665" spans="1:32" x14ac:dyDescent="0.35">
      <c r="A33665" t="s">
        <v>18</v>
      </c>
      <c r="B33665" t="s">
        <v>1684</v>
      </c>
      <c r="C33665">
        <v>144</v>
      </c>
      <c r="D33665" t="s">
        <v>1063</v>
      </c>
      <c r="E33665" t="s">
        <v>1083</v>
      </c>
      <c r="F33665" t="s">
        <v>939</v>
      </c>
      <c r="G33665" t="s">
        <v>775</v>
      </c>
      <c r="H33665" t="s">
        <v>140</v>
      </c>
      <c r="I33665" t="s">
        <v>1045</v>
      </c>
      <c r="J33665" t="s">
        <v>662</v>
      </c>
      <c r="K33665" t="s">
        <v>340</v>
      </c>
      <c r="L33665" t="s">
        <v>1100</v>
      </c>
      <c r="M33665" t="s">
        <v>919</v>
      </c>
      <c r="N33665" t="s">
        <v>1058</v>
      </c>
      <c r="O33665" t="s">
        <v>967</v>
      </c>
      <c r="P33665" t="s">
        <v>1062</v>
      </c>
      <c r="Q33665" t="s">
        <v>968</v>
      </c>
      <c r="R33665" t="s">
        <v>286</v>
      </c>
      <c r="S33665" t="s">
        <v>953</v>
      </c>
      <c r="T33665" t="s">
        <v>733</v>
      </c>
      <c r="U33665" t="s">
        <v>1011</v>
      </c>
      <c r="V33665" t="s">
        <v>140</v>
      </c>
      <c r="W33665" t="s">
        <v>939</v>
      </c>
      <c r="X33665" t="s">
        <v>1009</v>
      </c>
      <c r="Y33665" t="s">
        <v>140</v>
      </c>
      <c r="Z33665" t="s">
        <v>140</v>
      </c>
      <c r="AA33665" t="s">
        <v>140</v>
      </c>
      <c r="AB33665" t="s">
        <v>140</v>
      </c>
      <c r="AC33665" t="s">
        <v>961</v>
      </c>
      <c r="AD33665" t="s">
        <v>1046</v>
      </c>
      <c r="AE33665" t="s">
        <v>1066</v>
      </c>
      <c r="AF33665" t="s">
        <v>822</v>
      </c>
    </row>
    <row r="33666" spans="1:32" x14ac:dyDescent="0.35">
      <c r="A33666" t="s">
        <v>18</v>
      </c>
      <c r="B33666" t="s">
        <v>1685</v>
      </c>
      <c r="C33666">
        <v>57</v>
      </c>
      <c r="D33666" t="s">
        <v>939</v>
      </c>
      <c r="E33666" t="s">
        <v>65</v>
      </c>
      <c r="F33666" t="s">
        <v>140</v>
      </c>
      <c r="G33666" t="s">
        <v>140</v>
      </c>
      <c r="H33666" t="s">
        <v>140</v>
      </c>
      <c r="I33666" t="s">
        <v>1104</v>
      </c>
      <c r="J33666" t="s">
        <v>119</v>
      </c>
      <c r="K33666" t="s">
        <v>880</v>
      </c>
      <c r="L33666" t="s">
        <v>961</v>
      </c>
      <c r="M33666" t="s">
        <v>1007</v>
      </c>
      <c r="N33666" t="s">
        <v>1009</v>
      </c>
      <c r="O33666" t="s">
        <v>917</v>
      </c>
      <c r="P33666" t="s">
        <v>1009</v>
      </c>
      <c r="Q33666" t="s">
        <v>187</v>
      </c>
      <c r="R33666" t="s">
        <v>117</v>
      </c>
      <c r="S33666" t="s">
        <v>841</v>
      </c>
      <c r="T33666" t="s">
        <v>1066</v>
      </c>
      <c r="U33666" t="s">
        <v>1009</v>
      </c>
      <c r="V33666" t="s">
        <v>140</v>
      </c>
      <c r="W33666" t="s">
        <v>1018</v>
      </c>
      <c r="X33666" t="s">
        <v>140</v>
      </c>
      <c r="Y33666" t="s">
        <v>1009</v>
      </c>
      <c r="Z33666" t="s">
        <v>140</v>
      </c>
      <c r="AA33666" t="s">
        <v>140</v>
      </c>
      <c r="AB33666" t="s">
        <v>140</v>
      </c>
      <c r="AC33666" t="s">
        <v>147</v>
      </c>
      <c r="AD33666" t="s">
        <v>1070</v>
      </c>
      <c r="AE33666" t="s">
        <v>140</v>
      </c>
      <c r="AF33666" t="s">
        <v>266</v>
      </c>
    </row>
    <row r="33667" spans="1:32" x14ac:dyDescent="0.35">
      <c r="A33667" t="s">
        <v>18</v>
      </c>
      <c r="B33667" t="s">
        <v>339</v>
      </c>
      <c r="C33667">
        <v>3</v>
      </c>
      <c r="D33667" t="s">
        <v>140</v>
      </c>
      <c r="E33667" t="s">
        <v>160</v>
      </c>
      <c r="F33667" t="s">
        <v>140</v>
      </c>
      <c r="G33667" t="s">
        <v>140</v>
      </c>
      <c r="H33667" t="s">
        <v>140</v>
      </c>
      <c r="I33667" t="s">
        <v>140</v>
      </c>
      <c r="J33667" t="s">
        <v>160</v>
      </c>
      <c r="K33667" t="s">
        <v>160</v>
      </c>
      <c r="L33667" t="s">
        <v>160</v>
      </c>
      <c r="M33667" t="s">
        <v>140</v>
      </c>
      <c r="N33667" t="s">
        <v>140</v>
      </c>
      <c r="O33667" t="s">
        <v>140</v>
      </c>
      <c r="P33667" t="s">
        <v>140</v>
      </c>
      <c r="Q33667" t="s">
        <v>140</v>
      </c>
      <c r="R33667" t="s">
        <v>140</v>
      </c>
      <c r="S33667" t="s">
        <v>140</v>
      </c>
      <c r="T33667" t="s">
        <v>140</v>
      </c>
      <c r="U33667" t="s">
        <v>140</v>
      </c>
      <c r="V33667" t="s">
        <v>140</v>
      </c>
      <c r="W33667" t="s">
        <v>140</v>
      </c>
      <c r="X33667" t="s">
        <v>140</v>
      </c>
      <c r="Y33667" t="s">
        <v>140</v>
      </c>
      <c r="Z33667" t="s">
        <v>140</v>
      </c>
      <c r="AA33667" t="s">
        <v>140</v>
      </c>
      <c r="AB33667" t="s">
        <v>140</v>
      </c>
      <c r="AC33667" t="s">
        <v>140</v>
      </c>
      <c r="AD33667" t="s">
        <v>970</v>
      </c>
      <c r="AE33667" t="s">
        <v>140</v>
      </c>
      <c r="AF33667" t="s">
        <v>45</v>
      </c>
    </row>
    <row r="33668" spans="1:32" x14ac:dyDescent="0.35">
      <c r="A33668" t="s">
        <v>19</v>
      </c>
      <c r="B33668" t="s">
        <v>1684</v>
      </c>
      <c r="C33668">
        <v>178</v>
      </c>
      <c r="D33668" t="s">
        <v>1012</v>
      </c>
      <c r="E33668" t="s">
        <v>668</v>
      </c>
      <c r="F33668" t="s">
        <v>1014</v>
      </c>
      <c r="G33668" t="s">
        <v>1019</v>
      </c>
      <c r="H33668" t="s">
        <v>1008</v>
      </c>
      <c r="I33668" t="s">
        <v>513</v>
      </c>
      <c r="J33668" t="s">
        <v>867</v>
      </c>
      <c r="K33668" t="s">
        <v>418</v>
      </c>
      <c r="L33668" t="s">
        <v>123</v>
      </c>
      <c r="M33668" t="s">
        <v>1058</v>
      </c>
      <c r="N33668" t="s">
        <v>775</v>
      </c>
      <c r="O33668" t="s">
        <v>1051</v>
      </c>
      <c r="P33668" t="s">
        <v>1058</v>
      </c>
      <c r="Q33668" t="s">
        <v>662</v>
      </c>
      <c r="R33668" t="s">
        <v>129</v>
      </c>
      <c r="S33668" t="s">
        <v>1067</v>
      </c>
      <c r="T33668" t="s">
        <v>140</v>
      </c>
      <c r="U33668" t="s">
        <v>1013</v>
      </c>
      <c r="V33668" t="s">
        <v>140</v>
      </c>
      <c r="W33668" t="s">
        <v>1050</v>
      </c>
      <c r="X33668" t="s">
        <v>1014</v>
      </c>
      <c r="Y33668" t="s">
        <v>140</v>
      </c>
      <c r="Z33668" t="s">
        <v>140</v>
      </c>
      <c r="AA33668" t="s">
        <v>140</v>
      </c>
      <c r="AB33668" t="s">
        <v>140</v>
      </c>
      <c r="AC33668" t="s">
        <v>131</v>
      </c>
      <c r="AD33668" t="s">
        <v>515</v>
      </c>
      <c r="AE33668" t="s">
        <v>1013</v>
      </c>
      <c r="AF33668" t="s">
        <v>834</v>
      </c>
    </row>
    <row r="33669" spans="1:32" x14ac:dyDescent="0.35">
      <c r="A33669" t="s">
        <v>19</v>
      </c>
      <c r="B33669" t="s">
        <v>1685</v>
      </c>
      <c r="C33669">
        <v>24</v>
      </c>
      <c r="D33669" t="s">
        <v>140</v>
      </c>
      <c r="E33669" t="s">
        <v>428</v>
      </c>
      <c r="F33669" t="s">
        <v>1021</v>
      </c>
      <c r="G33669" t="s">
        <v>140</v>
      </c>
      <c r="H33669" t="s">
        <v>140</v>
      </c>
      <c r="I33669" t="s">
        <v>1048</v>
      </c>
      <c r="J33669" t="s">
        <v>641</v>
      </c>
      <c r="K33669" t="s">
        <v>53</v>
      </c>
      <c r="L33669" t="s">
        <v>659</v>
      </c>
      <c r="M33669" t="s">
        <v>1020</v>
      </c>
      <c r="N33669" t="s">
        <v>515</v>
      </c>
      <c r="O33669" t="s">
        <v>289</v>
      </c>
      <c r="P33669" t="s">
        <v>1095</v>
      </c>
      <c r="Q33669" t="s">
        <v>317</v>
      </c>
      <c r="R33669" t="s">
        <v>919</v>
      </c>
      <c r="S33669" t="s">
        <v>847</v>
      </c>
      <c r="T33669" t="s">
        <v>973</v>
      </c>
      <c r="U33669" t="s">
        <v>515</v>
      </c>
      <c r="V33669" t="s">
        <v>140</v>
      </c>
      <c r="W33669" t="s">
        <v>517</v>
      </c>
      <c r="X33669" t="s">
        <v>140</v>
      </c>
      <c r="Y33669" t="s">
        <v>140</v>
      </c>
      <c r="Z33669" t="s">
        <v>140</v>
      </c>
      <c r="AA33669" t="s">
        <v>140</v>
      </c>
      <c r="AB33669" t="s">
        <v>140</v>
      </c>
      <c r="AC33669" t="s">
        <v>749</v>
      </c>
      <c r="AD33669" t="s">
        <v>801</v>
      </c>
      <c r="AE33669" t="s">
        <v>140</v>
      </c>
      <c r="AF33669" t="s">
        <v>862</v>
      </c>
    </row>
    <row r="33670" spans="1:32" x14ac:dyDescent="0.35">
      <c r="A33670" t="s">
        <v>19</v>
      </c>
      <c r="B33670" t="s">
        <v>339</v>
      </c>
      <c r="C33670">
        <v>3</v>
      </c>
      <c r="D33670" t="s">
        <v>140</v>
      </c>
      <c r="E33670" t="s">
        <v>140</v>
      </c>
      <c r="F33670" t="s">
        <v>140</v>
      </c>
      <c r="G33670" t="s">
        <v>140</v>
      </c>
      <c r="H33670" t="s">
        <v>140</v>
      </c>
      <c r="I33670" t="s">
        <v>140</v>
      </c>
      <c r="J33670" t="s">
        <v>140</v>
      </c>
      <c r="K33670" t="s">
        <v>140</v>
      </c>
      <c r="L33670" t="s">
        <v>140</v>
      </c>
      <c r="M33670" t="s">
        <v>140</v>
      </c>
      <c r="N33670" t="s">
        <v>140</v>
      </c>
      <c r="O33670" t="s">
        <v>140</v>
      </c>
      <c r="P33670" t="s">
        <v>140</v>
      </c>
      <c r="Q33670" t="s">
        <v>140</v>
      </c>
      <c r="R33670" t="s">
        <v>848</v>
      </c>
      <c r="S33670" t="s">
        <v>140</v>
      </c>
      <c r="T33670" t="s">
        <v>140</v>
      </c>
      <c r="U33670" t="s">
        <v>140</v>
      </c>
      <c r="V33670" t="s">
        <v>140</v>
      </c>
      <c r="W33670" t="s">
        <v>140</v>
      </c>
      <c r="X33670" t="s">
        <v>140</v>
      </c>
      <c r="Y33670" t="s">
        <v>140</v>
      </c>
      <c r="Z33670" t="s">
        <v>140</v>
      </c>
      <c r="AA33670" t="s">
        <v>140</v>
      </c>
      <c r="AB33670" t="s">
        <v>140</v>
      </c>
      <c r="AC33670" t="s">
        <v>140</v>
      </c>
      <c r="AD33670" t="s">
        <v>140</v>
      </c>
      <c r="AE33670" t="s">
        <v>140</v>
      </c>
      <c r="AF33670" t="s">
        <v>989</v>
      </c>
    </row>
    <row r="33671" spans="1:32" x14ac:dyDescent="0.35">
      <c r="A33671" t="s">
        <v>20</v>
      </c>
      <c r="B33671" t="s">
        <v>1684</v>
      </c>
      <c r="C33671">
        <v>179</v>
      </c>
      <c r="D33671" t="s">
        <v>1010</v>
      </c>
      <c r="E33671" t="s">
        <v>386</v>
      </c>
      <c r="F33671" t="s">
        <v>140</v>
      </c>
      <c r="G33671" t="s">
        <v>1058</v>
      </c>
      <c r="H33671" t="s">
        <v>140</v>
      </c>
      <c r="I33671" t="s">
        <v>915</v>
      </c>
      <c r="J33671" t="s">
        <v>119</v>
      </c>
      <c r="K33671" t="s">
        <v>860</v>
      </c>
      <c r="L33671" t="s">
        <v>716</v>
      </c>
      <c r="M33671" t="s">
        <v>140</v>
      </c>
      <c r="N33671" t="s">
        <v>775</v>
      </c>
      <c r="O33671" t="s">
        <v>1065</v>
      </c>
      <c r="P33671" t="s">
        <v>1004</v>
      </c>
      <c r="Q33671" t="s">
        <v>91</v>
      </c>
      <c r="R33671" t="s">
        <v>1056</v>
      </c>
      <c r="S33671" t="s">
        <v>983</v>
      </c>
      <c r="T33671" t="s">
        <v>775</v>
      </c>
      <c r="U33671" t="s">
        <v>515</v>
      </c>
      <c r="V33671" t="s">
        <v>140</v>
      </c>
      <c r="W33671" t="s">
        <v>660</v>
      </c>
      <c r="X33671" t="s">
        <v>1009</v>
      </c>
      <c r="Y33671" t="s">
        <v>1016</v>
      </c>
      <c r="Z33671" t="s">
        <v>140</v>
      </c>
      <c r="AA33671" t="s">
        <v>140</v>
      </c>
      <c r="AB33671" t="s">
        <v>140</v>
      </c>
      <c r="AC33671" t="s">
        <v>952</v>
      </c>
      <c r="AD33671" t="s">
        <v>903</v>
      </c>
      <c r="AE33671" t="s">
        <v>1055</v>
      </c>
      <c r="AF33671" t="s">
        <v>437</v>
      </c>
    </row>
    <row r="33672" spans="1:32" x14ac:dyDescent="0.35">
      <c r="A33672" t="s">
        <v>20</v>
      </c>
      <c r="B33672" t="s">
        <v>1685</v>
      </c>
      <c r="C33672">
        <v>26</v>
      </c>
      <c r="D33672" t="s">
        <v>1049</v>
      </c>
      <c r="E33672" t="s">
        <v>588</v>
      </c>
      <c r="F33672" t="s">
        <v>1020</v>
      </c>
      <c r="G33672" t="s">
        <v>1098</v>
      </c>
      <c r="H33672" t="s">
        <v>729</v>
      </c>
      <c r="I33672" t="s">
        <v>769</v>
      </c>
      <c r="J33672" t="s">
        <v>1062</v>
      </c>
      <c r="K33672" t="s">
        <v>147</v>
      </c>
      <c r="L33672" t="s">
        <v>293</v>
      </c>
      <c r="M33672" t="s">
        <v>1053</v>
      </c>
      <c r="N33672" t="s">
        <v>977</v>
      </c>
      <c r="O33672" t="s">
        <v>751</v>
      </c>
      <c r="P33672" t="s">
        <v>522</v>
      </c>
      <c r="Q33672" t="s">
        <v>1044</v>
      </c>
      <c r="R33672" t="s">
        <v>41</v>
      </c>
      <c r="S33672" t="s">
        <v>1053</v>
      </c>
      <c r="T33672" t="s">
        <v>729</v>
      </c>
      <c r="U33672" t="s">
        <v>140</v>
      </c>
      <c r="V33672" t="s">
        <v>140</v>
      </c>
      <c r="W33672" t="s">
        <v>140</v>
      </c>
      <c r="X33672" t="s">
        <v>140</v>
      </c>
      <c r="Y33672" t="s">
        <v>140</v>
      </c>
      <c r="Z33672" t="s">
        <v>140</v>
      </c>
      <c r="AA33672" t="s">
        <v>140</v>
      </c>
      <c r="AB33672" t="s">
        <v>140</v>
      </c>
      <c r="AC33672" t="s">
        <v>755</v>
      </c>
      <c r="AD33672" t="s">
        <v>140</v>
      </c>
      <c r="AE33672" t="s">
        <v>140</v>
      </c>
      <c r="AF33672" t="s">
        <v>855</v>
      </c>
    </row>
    <row r="33673" spans="1:32" x14ac:dyDescent="0.35">
      <c r="A33673" t="s">
        <v>21</v>
      </c>
      <c r="B33673" t="s">
        <v>1684</v>
      </c>
      <c r="C33673">
        <v>187</v>
      </c>
      <c r="D33673" t="s">
        <v>501</v>
      </c>
      <c r="E33673" t="s">
        <v>841</v>
      </c>
      <c r="F33673" t="s">
        <v>954</v>
      </c>
      <c r="G33673" t="s">
        <v>345</v>
      </c>
      <c r="H33673" t="s">
        <v>345</v>
      </c>
      <c r="I33673" t="s">
        <v>515</v>
      </c>
      <c r="J33673" t="s">
        <v>162</v>
      </c>
      <c r="K33673" t="s">
        <v>924</v>
      </c>
      <c r="L33673" t="s">
        <v>501</v>
      </c>
      <c r="M33673" t="s">
        <v>1013</v>
      </c>
      <c r="N33673" t="s">
        <v>949</v>
      </c>
      <c r="O33673" t="s">
        <v>967</v>
      </c>
      <c r="P33673" t="s">
        <v>1018</v>
      </c>
      <c r="Q33673" t="s">
        <v>1019</v>
      </c>
      <c r="R33673" t="s">
        <v>1047</v>
      </c>
      <c r="S33673" t="s">
        <v>1052</v>
      </c>
      <c r="T33673" t="s">
        <v>954</v>
      </c>
      <c r="U33673" t="s">
        <v>954</v>
      </c>
      <c r="V33673" t="s">
        <v>140</v>
      </c>
      <c r="W33673" t="s">
        <v>1018</v>
      </c>
      <c r="X33673" t="s">
        <v>949</v>
      </c>
      <c r="Y33673" t="s">
        <v>1019</v>
      </c>
      <c r="Z33673" t="s">
        <v>949</v>
      </c>
      <c r="AA33673" t="s">
        <v>140</v>
      </c>
      <c r="AB33673" t="s">
        <v>140</v>
      </c>
      <c r="AC33673" t="s">
        <v>115</v>
      </c>
      <c r="AD33673" t="s">
        <v>988</v>
      </c>
      <c r="AE33673" t="s">
        <v>140</v>
      </c>
      <c r="AF33673" t="s">
        <v>602</v>
      </c>
    </row>
    <row r="33674" spans="1:32" x14ac:dyDescent="0.35">
      <c r="A33674" t="s">
        <v>21</v>
      </c>
      <c r="B33674" t="s">
        <v>1685</v>
      </c>
      <c r="C33674">
        <v>22</v>
      </c>
      <c r="D33674" t="s">
        <v>1070</v>
      </c>
      <c r="E33674" t="s">
        <v>53</v>
      </c>
      <c r="F33674" t="s">
        <v>1070</v>
      </c>
      <c r="G33674" t="s">
        <v>788</v>
      </c>
      <c r="H33674" t="s">
        <v>1070</v>
      </c>
      <c r="I33674" t="s">
        <v>1070</v>
      </c>
      <c r="J33674" t="s">
        <v>788</v>
      </c>
      <c r="K33674" t="s">
        <v>532</v>
      </c>
      <c r="L33674" t="s">
        <v>202</v>
      </c>
      <c r="M33674" t="s">
        <v>140</v>
      </c>
      <c r="N33674" t="s">
        <v>1070</v>
      </c>
      <c r="O33674" t="s">
        <v>532</v>
      </c>
      <c r="P33674" t="s">
        <v>788</v>
      </c>
      <c r="Q33674" t="s">
        <v>1070</v>
      </c>
      <c r="R33674" t="s">
        <v>755</v>
      </c>
      <c r="S33674" t="s">
        <v>1070</v>
      </c>
      <c r="T33674" t="s">
        <v>1070</v>
      </c>
      <c r="U33674" t="s">
        <v>1070</v>
      </c>
      <c r="V33674" t="s">
        <v>140</v>
      </c>
      <c r="W33674" t="s">
        <v>788</v>
      </c>
      <c r="X33674" t="s">
        <v>1070</v>
      </c>
      <c r="Y33674" t="s">
        <v>140</v>
      </c>
      <c r="Z33674" t="s">
        <v>140</v>
      </c>
      <c r="AA33674" t="s">
        <v>140</v>
      </c>
      <c r="AB33674" t="s">
        <v>140</v>
      </c>
      <c r="AC33674" t="s">
        <v>532</v>
      </c>
      <c r="AD33674" t="s">
        <v>140</v>
      </c>
      <c r="AE33674" t="s">
        <v>140</v>
      </c>
      <c r="AF33674" t="s">
        <v>202</v>
      </c>
    </row>
    <row r="33675" spans="1:32" x14ac:dyDescent="0.35">
      <c r="A33675" t="s">
        <v>22</v>
      </c>
      <c r="B33675" t="s">
        <v>1684</v>
      </c>
      <c r="C33675">
        <v>186</v>
      </c>
      <c r="D33675" t="s">
        <v>1054</v>
      </c>
      <c r="E33675" t="s">
        <v>674</v>
      </c>
      <c r="F33675" t="s">
        <v>1012</v>
      </c>
      <c r="G33675" t="s">
        <v>1012</v>
      </c>
      <c r="H33675" t="s">
        <v>140</v>
      </c>
      <c r="I33675" t="s">
        <v>967</v>
      </c>
      <c r="J33675" t="s">
        <v>897</v>
      </c>
      <c r="K33675" t="s">
        <v>871</v>
      </c>
      <c r="L33675" t="s">
        <v>664</v>
      </c>
      <c r="M33675" t="s">
        <v>971</v>
      </c>
      <c r="N33675" t="s">
        <v>140</v>
      </c>
      <c r="O33675" t="s">
        <v>1057</v>
      </c>
      <c r="P33675" t="s">
        <v>996</v>
      </c>
      <c r="Q33675" t="s">
        <v>103</v>
      </c>
      <c r="R33675" t="s">
        <v>991</v>
      </c>
      <c r="S33675" t="s">
        <v>785</v>
      </c>
      <c r="T33675" t="s">
        <v>1064</v>
      </c>
      <c r="U33675" t="s">
        <v>140</v>
      </c>
      <c r="V33675" t="s">
        <v>140</v>
      </c>
      <c r="W33675" t="s">
        <v>1066</v>
      </c>
      <c r="X33675" t="s">
        <v>140</v>
      </c>
      <c r="Y33675" t="s">
        <v>140</v>
      </c>
      <c r="Z33675" t="s">
        <v>140</v>
      </c>
      <c r="AA33675" t="s">
        <v>140</v>
      </c>
      <c r="AB33675" t="s">
        <v>140</v>
      </c>
      <c r="AC33675" t="s">
        <v>1095</v>
      </c>
      <c r="AD33675" t="s">
        <v>1020</v>
      </c>
      <c r="AE33675" t="s">
        <v>1014</v>
      </c>
      <c r="AF33675" t="s">
        <v>212</v>
      </c>
    </row>
    <row r="33676" spans="1:32" x14ac:dyDescent="0.35">
      <c r="A33676" t="s">
        <v>22</v>
      </c>
      <c r="B33676" t="s">
        <v>1685</v>
      </c>
      <c r="C33676">
        <v>21</v>
      </c>
      <c r="D33676" t="s">
        <v>140</v>
      </c>
      <c r="E33676" t="s">
        <v>363</v>
      </c>
      <c r="F33676" t="s">
        <v>664</v>
      </c>
      <c r="G33676" t="s">
        <v>977</v>
      </c>
      <c r="H33676" t="s">
        <v>140</v>
      </c>
      <c r="I33676" t="s">
        <v>1087</v>
      </c>
      <c r="J33676" t="s">
        <v>1055</v>
      </c>
      <c r="K33676" t="s">
        <v>433</v>
      </c>
      <c r="L33676" t="s">
        <v>1102</v>
      </c>
      <c r="M33676" t="s">
        <v>140</v>
      </c>
      <c r="N33676" t="s">
        <v>1055</v>
      </c>
      <c r="O33676" t="s">
        <v>140</v>
      </c>
      <c r="P33676" t="s">
        <v>1055</v>
      </c>
      <c r="Q33676" t="s">
        <v>867</v>
      </c>
      <c r="R33676" t="s">
        <v>973</v>
      </c>
      <c r="S33676" t="s">
        <v>340</v>
      </c>
      <c r="T33676" t="s">
        <v>1055</v>
      </c>
      <c r="U33676" t="s">
        <v>1055</v>
      </c>
      <c r="V33676" t="s">
        <v>140</v>
      </c>
      <c r="W33676" t="s">
        <v>1066</v>
      </c>
      <c r="X33676" t="s">
        <v>140</v>
      </c>
      <c r="Y33676" t="s">
        <v>1066</v>
      </c>
      <c r="Z33676" t="s">
        <v>1055</v>
      </c>
      <c r="AA33676" t="s">
        <v>140</v>
      </c>
      <c r="AB33676" t="s">
        <v>140</v>
      </c>
      <c r="AC33676" t="s">
        <v>973</v>
      </c>
      <c r="AD33676" t="s">
        <v>1007</v>
      </c>
      <c r="AE33676" t="s">
        <v>405</v>
      </c>
      <c r="AF33676" t="s">
        <v>538</v>
      </c>
    </row>
    <row r="33677" spans="1:32" x14ac:dyDescent="0.35">
      <c r="A33677" t="s">
        <v>22</v>
      </c>
      <c r="B33677" t="s">
        <v>339</v>
      </c>
      <c r="C33677">
        <v>1</v>
      </c>
      <c r="D33677" t="s">
        <v>140</v>
      </c>
      <c r="E33677" t="s">
        <v>140</v>
      </c>
      <c r="F33677" t="s">
        <v>140</v>
      </c>
      <c r="G33677" t="s">
        <v>140</v>
      </c>
      <c r="H33677" t="s">
        <v>140</v>
      </c>
      <c r="I33677" t="s">
        <v>140</v>
      </c>
      <c r="J33677" t="s">
        <v>140</v>
      </c>
      <c r="K33677" t="s">
        <v>140</v>
      </c>
      <c r="L33677" t="s">
        <v>140</v>
      </c>
      <c r="M33677" t="s">
        <v>140</v>
      </c>
      <c r="N33677" t="s">
        <v>140</v>
      </c>
      <c r="O33677" t="s">
        <v>140</v>
      </c>
      <c r="P33677" t="s">
        <v>140</v>
      </c>
      <c r="Q33677" t="s">
        <v>177</v>
      </c>
      <c r="R33677" t="s">
        <v>140</v>
      </c>
      <c r="S33677" t="s">
        <v>140</v>
      </c>
      <c r="T33677" t="s">
        <v>140</v>
      </c>
      <c r="U33677" t="s">
        <v>140</v>
      </c>
      <c r="V33677" t="s">
        <v>140</v>
      </c>
      <c r="W33677" t="s">
        <v>140</v>
      </c>
      <c r="X33677" t="s">
        <v>140</v>
      </c>
      <c r="Y33677" t="s">
        <v>140</v>
      </c>
      <c r="Z33677" t="s">
        <v>140</v>
      </c>
      <c r="AA33677" t="s">
        <v>140</v>
      </c>
      <c r="AB33677" t="s">
        <v>140</v>
      </c>
      <c r="AC33677" t="s">
        <v>140</v>
      </c>
      <c r="AD33677" t="s">
        <v>140</v>
      </c>
      <c r="AE33677" t="s">
        <v>140</v>
      </c>
      <c r="AF33677" t="s">
        <v>140</v>
      </c>
    </row>
    <row r="33678" spans="1:32" x14ac:dyDescent="0.35">
      <c r="A33678" t="s">
        <v>23</v>
      </c>
      <c r="B33678" t="s">
        <v>1684</v>
      </c>
      <c r="C33678">
        <v>112</v>
      </c>
      <c r="D33678" t="s">
        <v>1052</v>
      </c>
      <c r="E33678" t="s">
        <v>401</v>
      </c>
      <c r="F33678" t="s">
        <v>1048</v>
      </c>
      <c r="G33678" t="s">
        <v>1018</v>
      </c>
      <c r="H33678" t="s">
        <v>1019</v>
      </c>
      <c r="I33678" t="s">
        <v>121</v>
      </c>
      <c r="J33678" t="s">
        <v>755</v>
      </c>
      <c r="K33678" t="s">
        <v>202</v>
      </c>
      <c r="L33678" t="s">
        <v>1104</v>
      </c>
      <c r="M33678" t="s">
        <v>1073</v>
      </c>
      <c r="N33678" t="s">
        <v>1009</v>
      </c>
      <c r="O33678" t="s">
        <v>111</v>
      </c>
      <c r="P33678" t="s">
        <v>147</v>
      </c>
      <c r="Q33678" t="s">
        <v>1068</v>
      </c>
      <c r="R33678" t="s">
        <v>788</v>
      </c>
      <c r="S33678" t="s">
        <v>115</v>
      </c>
      <c r="T33678" t="s">
        <v>140</v>
      </c>
      <c r="U33678" t="s">
        <v>919</v>
      </c>
      <c r="V33678" t="s">
        <v>140</v>
      </c>
      <c r="W33678" t="s">
        <v>1043</v>
      </c>
      <c r="X33678" t="s">
        <v>1014</v>
      </c>
      <c r="Y33678" t="s">
        <v>140</v>
      </c>
      <c r="Z33678" t="s">
        <v>140</v>
      </c>
      <c r="AA33678" t="s">
        <v>140</v>
      </c>
      <c r="AB33678" t="s">
        <v>1019</v>
      </c>
      <c r="AC33678" t="s">
        <v>87</v>
      </c>
      <c r="AD33678" t="s">
        <v>1049</v>
      </c>
      <c r="AE33678" t="s">
        <v>140</v>
      </c>
      <c r="AF33678" t="s">
        <v>886</v>
      </c>
    </row>
    <row r="33679" spans="1:32" x14ac:dyDescent="0.35">
      <c r="A33679" t="s">
        <v>23</v>
      </c>
      <c r="B33679" t="s">
        <v>1685</v>
      </c>
      <c r="C33679">
        <v>90</v>
      </c>
      <c r="D33679" t="s">
        <v>140</v>
      </c>
      <c r="E33679" t="s">
        <v>834</v>
      </c>
      <c r="F33679" t="s">
        <v>140</v>
      </c>
      <c r="G33679" t="s">
        <v>140</v>
      </c>
      <c r="H33679" t="s">
        <v>1012</v>
      </c>
      <c r="I33679" t="s">
        <v>1076</v>
      </c>
      <c r="J33679" t="s">
        <v>643</v>
      </c>
      <c r="K33679" t="s">
        <v>895</v>
      </c>
      <c r="L33679" t="s">
        <v>741</v>
      </c>
      <c r="M33679" t="s">
        <v>1012</v>
      </c>
      <c r="N33679" t="s">
        <v>1046</v>
      </c>
      <c r="O33679" t="s">
        <v>921</v>
      </c>
      <c r="P33679" t="s">
        <v>1045</v>
      </c>
      <c r="Q33679" t="s">
        <v>681</v>
      </c>
      <c r="R33679" t="s">
        <v>1003</v>
      </c>
      <c r="S33679" t="s">
        <v>662</v>
      </c>
      <c r="T33679" t="s">
        <v>1058</v>
      </c>
      <c r="U33679" t="s">
        <v>140</v>
      </c>
      <c r="V33679" t="s">
        <v>140</v>
      </c>
      <c r="W33679" t="s">
        <v>1056</v>
      </c>
      <c r="X33679" t="s">
        <v>1043</v>
      </c>
      <c r="Y33679" t="s">
        <v>140</v>
      </c>
      <c r="Z33679" t="s">
        <v>140</v>
      </c>
      <c r="AA33679" t="s">
        <v>140</v>
      </c>
      <c r="AB33679" t="s">
        <v>140</v>
      </c>
      <c r="AC33679" t="s">
        <v>131</v>
      </c>
      <c r="AD33679" t="s">
        <v>664</v>
      </c>
      <c r="AE33679" t="s">
        <v>140</v>
      </c>
      <c r="AF33679" t="s">
        <v>673</v>
      </c>
    </row>
    <row r="33680" spans="1:32" x14ac:dyDescent="0.35">
      <c r="A33680" t="s">
        <v>23</v>
      </c>
      <c r="B33680" t="s">
        <v>339</v>
      </c>
      <c r="C33680">
        <v>2</v>
      </c>
      <c r="D33680" t="s">
        <v>140</v>
      </c>
      <c r="E33680" t="s">
        <v>140</v>
      </c>
      <c r="F33680" t="s">
        <v>140</v>
      </c>
      <c r="G33680" t="s">
        <v>140</v>
      </c>
      <c r="H33680" t="s">
        <v>140</v>
      </c>
      <c r="I33680" t="s">
        <v>140</v>
      </c>
      <c r="J33680" t="s">
        <v>140</v>
      </c>
      <c r="K33680" t="s">
        <v>140</v>
      </c>
      <c r="L33680" t="s">
        <v>140</v>
      </c>
      <c r="M33680" t="s">
        <v>140</v>
      </c>
      <c r="N33680" t="s">
        <v>140</v>
      </c>
      <c r="O33680" t="s">
        <v>140</v>
      </c>
      <c r="P33680" t="s">
        <v>140</v>
      </c>
      <c r="Q33680" t="s">
        <v>140</v>
      </c>
      <c r="R33680" t="s">
        <v>140</v>
      </c>
      <c r="S33680" t="s">
        <v>140</v>
      </c>
      <c r="T33680" t="s">
        <v>140</v>
      </c>
      <c r="U33680" t="s">
        <v>140</v>
      </c>
      <c r="V33680" t="s">
        <v>140</v>
      </c>
      <c r="W33680" t="s">
        <v>140</v>
      </c>
      <c r="X33680" t="s">
        <v>140</v>
      </c>
      <c r="Y33680" t="s">
        <v>140</v>
      </c>
      <c r="Z33680" t="s">
        <v>140</v>
      </c>
      <c r="AA33680" t="s">
        <v>140</v>
      </c>
      <c r="AB33680" t="s">
        <v>140</v>
      </c>
      <c r="AC33680" t="s">
        <v>140</v>
      </c>
      <c r="AD33680" t="s">
        <v>814</v>
      </c>
      <c r="AE33680" t="s">
        <v>140</v>
      </c>
      <c r="AF33680" t="s">
        <v>813</v>
      </c>
    </row>
    <row r="33681" spans="1:32" x14ac:dyDescent="0.35">
      <c r="A33681" t="s">
        <v>24</v>
      </c>
      <c r="B33681" t="s">
        <v>1684</v>
      </c>
      <c r="C33681">
        <v>179</v>
      </c>
      <c r="D33681" t="s">
        <v>1060</v>
      </c>
      <c r="E33681" t="s">
        <v>127</v>
      </c>
      <c r="F33681" t="s">
        <v>140</v>
      </c>
      <c r="G33681" t="s">
        <v>1056</v>
      </c>
      <c r="H33681" t="s">
        <v>971</v>
      </c>
      <c r="I33681" t="s">
        <v>875</v>
      </c>
      <c r="J33681" t="s">
        <v>877</v>
      </c>
      <c r="K33681" t="s">
        <v>847</v>
      </c>
      <c r="L33681" t="s">
        <v>733</v>
      </c>
      <c r="M33681" t="s">
        <v>1019</v>
      </c>
      <c r="N33681" t="s">
        <v>1009</v>
      </c>
      <c r="O33681" t="s">
        <v>915</v>
      </c>
      <c r="P33681" t="s">
        <v>954</v>
      </c>
      <c r="Q33681" t="s">
        <v>1003</v>
      </c>
      <c r="R33681" t="s">
        <v>109</v>
      </c>
      <c r="S33681" t="s">
        <v>988</v>
      </c>
      <c r="T33681" t="s">
        <v>971</v>
      </c>
      <c r="U33681" t="s">
        <v>1011</v>
      </c>
      <c r="V33681" t="s">
        <v>140</v>
      </c>
      <c r="W33681" t="s">
        <v>1004</v>
      </c>
      <c r="X33681" t="s">
        <v>1043</v>
      </c>
      <c r="Y33681" t="s">
        <v>1021</v>
      </c>
      <c r="Z33681" t="s">
        <v>140</v>
      </c>
      <c r="AA33681" t="s">
        <v>1009</v>
      </c>
      <c r="AB33681" t="s">
        <v>140</v>
      </c>
      <c r="AC33681" t="s">
        <v>1053</v>
      </c>
      <c r="AD33681" t="s">
        <v>345</v>
      </c>
      <c r="AE33681" t="s">
        <v>1054</v>
      </c>
      <c r="AF33681" t="s">
        <v>256</v>
      </c>
    </row>
    <row r="33682" spans="1:32" x14ac:dyDescent="0.35">
      <c r="A33682" t="s">
        <v>24</v>
      </c>
      <c r="B33682" t="s">
        <v>1685</v>
      </c>
      <c r="C33682">
        <v>28</v>
      </c>
      <c r="D33682" t="s">
        <v>1059</v>
      </c>
      <c r="E33682" t="s">
        <v>208</v>
      </c>
      <c r="F33682" t="s">
        <v>140</v>
      </c>
      <c r="G33682" t="s">
        <v>140</v>
      </c>
      <c r="H33682" t="s">
        <v>654</v>
      </c>
      <c r="I33682" t="s">
        <v>949</v>
      </c>
      <c r="J33682" t="s">
        <v>113</v>
      </c>
      <c r="K33682" t="s">
        <v>349</v>
      </c>
      <c r="L33682" t="s">
        <v>847</v>
      </c>
      <c r="M33682" t="s">
        <v>949</v>
      </c>
      <c r="N33682" t="s">
        <v>1070</v>
      </c>
      <c r="O33682" t="s">
        <v>511</v>
      </c>
      <c r="P33682" t="s">
        <v>111</v>
      </c>
      <c r="Q33682" t="s">
        <v>1059</v>
      </c>
      <c r="R33682" t="s">
        <v>738</v>
      </c>
      <c r="S33682" t="s">
        <v>564</v>
      </c>
      <c r="T33682" t="s">
        <v>548</v>
      </c>
      <c r="U33682" t="s">
        <v>140</v>
      </c>
      <c r="V33682" t="s">
        <v>140</v>
      </c>
      <c r="W33682" t="s">
        <v>1065</v>
      </c>
      <c r="X33682" t="s">
        <v>140</v>
      </c>
      <c r="Y33682" t="s">
        <v>140</v>
      </c>
      <c r="Z33682" t="s">
        <v>140</v>
      </c>
      <c r="AA33682" t="s">
        <v>140</v>
      </c>
      <c r="AB33682" t="s">
        <v>140</v>
      </c>
      <c r="AC33682" t="s">
        <v>985</v>
      </c>
      <c r="AD33682" t="s">
        <v>919</v>
      </c>
      <c r="AE33682" t="s">
        <v>140</v>
      </c>
      <c r="AF33682" t="s">
        <v>952</v>
      </c>
    </row>
    <row r="33683" spans="1:32" x14ac:dyDescent="0.35">
      <c r="A33683" t="s">
        <v>25</v>
      </c>
      <c r="B33683" t="s">
        <v>1684</v>
      </c>
      <c r="C33683">
        <v>184</v>
      </c>
      <c r="D33683" t="s">
        <v>1016</v>
      </c>
      <c r="E33683" t="s">
        <v>917</v>
      </c>
      <c r="F33683" t="s">
        <v>1014</v>
      </c>
      <c r="G33683" t="s">
        <v>940</v>
      </c>
      <c r="H33683" t="s">
        <v>1098</v>
      </c>
      <c r="I33683" t="s">
        <v>1007</v>
      </c>
      <c r="J33683" t="s">
        <v>1072</v>
      </c>
      <c r="K33683" t="s">
        <v>746</v>
      </c>
      <c r="L33683" t="s">
        <v>91</v>
      </c>
      <c r="M33683" t="s">
        <v>1008</v>
      </c>
      <c r="N33683" t="s">
        <v>1066</v>
      </c>
      <c r="O33683" t="s">
        <v>733</v>
      </c>
      <c r="P33683" t="s">
        <v>1068</v>
      </c>
      <c r="Q33683" t="s">
        <v>125</v>
      </c>
      <c r="R33683" t="s">
        <v>111</v>
      </c>
      <c r="S33683" t="s">
        <v>91</v>
      </c>
      <c r="T33683" t="s">
        <v>1066</v>
      </c>
      <c r="U33683" t="s">
        <v>1016</v>
      </c>
      <c r="V33683" t="s">
        <v>140</v>
      </c>
      <c r="W33683" t="s">
        <v>983</v>
      </c>
      <c r="X33683" t="s">
        <v>140</v>
      </c>
      <c r="Y33683" t="s">
        <v>1010</v>
      </c>
      <c r="Z33683" t="s">
        <v>140</v>
      </c>
      <c r="AA33683" t="s">
        <v>1016</v>
      </c>
      <c r="AB33683" t="s">
        <v>140</v>
      </c>
      <c r="AC33683" t="s">
        <v>1095</v>
      </c>
      <c r="AD33683" t="s">
        <v>1056</v>
      </c>
      <c r="AE33683" t="s">
        <v>775</v>
      </c>
      <c r="AF33683" t="s">
        <v>425</v>
      </c>
    </row>
    <row r="33684" spans="1:32" x14ac:dyDescent="0.35">
      <c r="A33684" t="s">
        <v>25</v>
      </c>
      <c r="B33684" t="s">
        <v>1685</v>
      </c>
      <c r="C33684">
        <v>17</v>
      </c>
      <c r="D33684" t="s">
        <v>915</v>
      </c>
      <c r="E33684" t="s">
        <v>634</v>
      </c>
      <c r="F33684" t="s">
        <v>140</v>
      </c>
      <c r="G33684" t="s">
        <v>147</v>
      </c>
      <c r="H33684" t="s">
        <v>140</v>
      </c>
      <c r="I33684" t="s">
        <v>1070</v>
      </c>
      <c r="J33684" t="s">
        <v>140</v>
      </c>
      <c r="K33684" t="s">
        <v>595</v>
      </c>
      <c r="L33684" t="s">
        <v>360</v>
      </c>
      <c r="M33684" t="s">
        <v>140</v>
      </c>
      <c r="N33684" t="s">
        <v>527</v>
      </c>
      <c r="O33684" t="s">
        <v>562</v>
      </c>
      <c r="P33684" t="s">
        <v>968</v>
      </c>
      <c r="Q33684" t="s">
        <v>1102</v>
      </c>
      <c r="R33684" t="s">
        <v>1020</v>
      </c>
      <c r="S33684" t="s">
        <v>950</v>
      </c>
      <c r="T33684" t="s">
        <v>527</v>
      </c>
      <c r="U33684" t="s">
        <v>140</v>
      </c>
      <c r="V33684" t="s">
        <v>140</v>
      </c>
      <c r="W33684" t="s">
        <v>140</v>
      </c>
      <c r="X33684" t="s">
        <v>140</v>
      </c>
      <c r="Y33684" t="s">
        <v>140</v>
      </c>
      <c r="Z33684" t="s">
        <v>140</v>
      </c>
      <c r="AA33684" t="s">
        <v>140</v>
      </c>
      <c r="AB33684" t="s">
        <v>140</v>
      </c>
      <c r="AC33684" t="s">
        <v>527</v>
      </c>
      <c r="AD33684" t="s">
        <v>527</v>
      </c>
      <c r="AE33684" t="s">
        <v>140</v>
      </c>
      <c r="AF33684" t="s">
        <v>363</v>
      </c>
    </row>
    <row r="33685" spans="1:32" x14ac:dyDescent="0.35">
      <c r="A33685" t="s">
        <v>25</v>
      </c>
      <c r="B33685" t="s">
        <v>339</v>
      </c>
      <c r="C33685">
        <v>3</v>
      </c>
      <c r="D33685" t="s">
        <v>140</v>
      </c>
      <c r="E33685" t="s">
        <v>733</v>
      </c>
      <c r="F33685" t="s">
        <v>783</v>
      </c>
      <c r="G33685" t="s">
        <v>783</v>
      </c>
      <c r="H33685" t="s">
        <v>140</v>
      </c>
      <c r="I33685" t="s">
        <v>140</v>
      </c>
      <c r="J33685" t="s">
        <v>140</v>
      </c>
      <c r="K33685" t="s">
        <v>733</v>
      </c>
      <c r="L33685" t="s">
        <v>733</v>
      </c>
      <c r="M33685" t="s">
        <v>140</v>
      </c>
      <c r="N33685" t="s">
        <v>140</v>
      </c>
      <c r="O33685" t="s">
        <v>733</v>
      </c>
      <c r="P33685" t="s">
        <v>140</v>
      </c>
      <c r="Q33685" t="s">
        <v>733</v>
      </c>
      <c r="R33685" t="s">
        <v>140</v>
      </c>
      <c r="S33685" t="s">
        <v>140</v>
      </c>
      <c r="T33685" t="s">
        <v>140</v>
      </c>
      <c r="U33685" t="s">
        <v>140</v>
      </c>
      <c r="V33685" t="s">
        <v>140</v>
      </c>
      <c r="W33685" t="s">
        <v>140</v>
      </c>
      <c r="X33685" t="s">
        <v>140</v>
      </c>
      <c r="Y33685" t="s">
        <v>140</v>
      </c>
      <c r="Z33685" t="s">
        <v>140</v>
      </c>
      <c r="AA33685" t="s">
        <v>140</v>
      </c>
      <c r="AB33685" t="s">
        <v>140</v>
      </c>
      <c r="AC33685" t="s">
        <v>140</v>
      </c>
      <c r="AD33685" t="s">
        <v>140</v>
      </c>
      <c r="AE33685" t="s">
        <v>140</v>
      </c>
      <c r="AF33685" t="s">
        <v>206</v>
      </c>
    </row>
    <row r="33686" spans="1:32" x14ac:dyDescent="0.35">
      <c r="A33686" t="s">
        <v>26</v>
      </c>
      <c r="B33686" t="s">
        <v>1684</v>
      </c>
      <c r="C33686">
        <v>179</v>
      </c>
      <c r="D33686" t="s">
        <v>1018</v>
      </c>
      <c r="E33686" t="s">
        <v>573</v>
      </c>
      <c r="F33686" t="s">
        <v>1012</v>
      </c>
      <c r="G33686" t="s">
        <v>1050</v>
      </c>
      <c r="H33686" t="s">
        <v>140</v>
      </c>
      <c r="I33686" t="s">
        <v>643</v>
      </c>
      <c r="J33686" t="s">
        <v>812</v>
      </c>
      <c r="K33686" t="s">
        <v>192</v>
      </c>
      <c r="L33686" t="s">
        <v>1044</v>
      </c>
      <c r="M33686" t="s">
        <v>1051</v>
      </c>
      <c r="N33686" t="s">
        <v>1011</v>
      </c>
      <c r="O33686" t="s">
        <v>942</v>
      </c>
      <c r="P33686" t="s">
        <v>1017</v>
      </c>
      <c r="Q33686" t="s">
        <v>1182</v>
      </c>
      <c r="R33686" t="s">
        <v>991</v>
      </c>
      <c r="S33686" t="s">
        <v>1072</v>
      </c>
      <c r="T33686" t="s">
        <v>1013</v>
      </c>
      <c r="U33686" t="s">
        <v>1012</v>
      </c>
      <c r="V33686" t="s">
        <v>140</v>
      </c>
      <c r="W33686" t="s">
        <v>1007</v>
      </c>
      <c r="X33686" t="s">
        <v>775</v>
      </c>
      <c r="Y33686" t="s">
        <v>1063</v>
      </c>
      <c r="Z33686" t="s">
        <v>140</v>
      </c>
      <c r="AA33686" t="s">
        <v>140</v>
      </c>
      <c r="AB33686" t="s">
        <v>140</v>
      </c>
      <c r="AC33686" t="s">
        <v>91</v>
      </c>
      <c r="AD33686" t="s">
        <v>660</v>
      </c>
      <c r="AE33686" t="s">
        <v>140</v>
      </c>
      <c r="AF33686" t="s">
        <v>43</v>
      </c>
    </row>
    <row r="33687" spans="1:32" x14ac:dyDescent="0.35">
      <c r="A33687" t="s">
        <v>26</v>
      </c>
      <c r="B33687" t="s">
        <v>1685</v>
      </c>
      <c r="C33687">
        <v>20</v>
      </c>
      <c r="D33687" t="s">
        <v>1048</v>
      </c>
      <c r="E33687" t="s">
        <v>65</v>
      </c>
      <c r="F33687" t="s">
        <v>140</v>
      </c>
      <c r="G33687" t="s">
        <v>785</v>
      </c>
      <c r="H33687" t="s">
        <v>785</v>
      </c>
      <c r="I33687" t="s">
        <v>1044</v>
      </c>
      <c r="J33687" t="s">
        <v>837</v>
      </c>
      <c r="K33687" t="s">
        <v>279</v>
      </c>
      <c r="L33687" t="s">
        <v>517</v>
      </c>
      <c r="M33687" t="s">
        <v>1044</v>
      </c>
      <c r="N33687" t="s">
        <v>985</v>
      </c>
      <c r="O33687" t="s">
        <v>841</v>
      </c>
      <c r="P33687" t="s">
        <v>849</v>
      </c>
      <c r="Q33687" t="s">
        <v>985</v>
      </c>
      <c r="R33687" t="s">
        <v>970</v>
      </c>
      <c r="S33687" t="s">
        <v>733</v>
      </c>
      <c r="T33687" t="s">
        <v>1072</v>
      </c>
      <c r="U33687" t="s">
        <v>140</v>
      </c>
      <c r="V33687" t="s">
        <v>140</v>
      </c>
      <c r="W33687" t="s">
        <v>639</v>
      </c>
      <c r="X33687" t="s">
        <v>140</v>
      </c>
      <c r="Y33687" t="s">
        <v>140</v>
      </c>
      <c r="Z33687" t="s">
        <v>140</v>
      </c>
      <c r="AA33687" t="s">
        <v>140</v>
      </c>
      <c r="AB33687" t="s">
        <v>140</v>
      </c>
      <c r="AC33687" t="s">
        <v>162</v>
      </c>
      <c r="AD33687" t="s">
        <v>942</v>
      </c>
      <c r="AE33687" t="s">
        <v>140</v>
      </c>
      <c r="AF33687" t="s">
        <v>113</v>
      </c>
    </row>
    <row r="33688" spans="1:32" x14ac:dyDescent="0.35">
      <c r="A33688" t="s">
        <v>26</v>
      </c>
      <c r="B33688" t="s">
        <v>339</v>
      </c>
      <c r="C33688">
        <v>2</v>
      </c>
      <c r="D33688" t="s">
        <v>493</v>
      </c>
      <c r="E33688" t="s">
        <v>492</v>
      </c>
      <c r="F33688" t="s">
        <v>140</v>
      </c>
      <c r="G33688" t="s">
        <v>140</v>
      </c>
      <c r="H33688" t="s">
        <v>493</v>
      </c>
      <c r="I33688" t="s">
        <v>140</v>
      </c>
      <c r="J33688" t="s">
        <v>140</v>
      </c>
      <c r="K33688" t="s">
        <v>140</v>
      </c>
      <c r="L33688" t="s">
        <v>140</v>
      </c>
      <c r="M33688" t="s">
        <v>140</v>
      </c>
      <c r="N33688" t="s">
        <v>140</v>
      </c>
      <c r="O33688" t="s">
        <v>140</v>
      </c>
      <c r="P33688" t="s">
        <v>140</v>
      </c>
      <c r="Q33688" t="s">
        <v>492</v>
      </c>
      <c r="R33688" t="s">
        <v>140</v>
      </c>
      <c r="S33688" t="s">
        <v>140</v>
      </c>
      <c r="T33688" t="s">
        <v>140</v>
      </c>
      <c r="U33688" t="s">
        <v>140</v>
      </c>
      <c r="V33688" t="s">
        <v>140</v>
      </c>
      <c r="W33688" t="s">
        <v>140</v>
      </c>
      <c r="X33688" t="s">
        <v>140</v>
      </c>
      <c r="Y33688" t="s">
        <v>140</v>
      </c>
      <c r="Z33688" t="s">
        <v>140</v>
      </c>
      <c r="AA33688" t="s">
        <v>140</v>
      </c>
      <c r="AB33688" t="s">
        <v>140</v>
      </c>
      <c r="AC33688" t="s">
        <v>140</v>
      </c>
      <c r="AD33688" t="s">
        <v>140</v>
      </c>
      <c r="AE33688" t="s">
        <v>140</v>
      </c>
      <c r="AF33688" t="s">
        <v>140</v>
      </c>
    </row>
    <row r="33689" spans="1:32" x14ac:dyDescent="0.35">
      <c r="A33689" t="s">
        <v>27</v>
      </c>
      <c r="B33689" t="s">
        <v>1684</v>
      </c>
      <c r="C33689">
        <v>190</v>
      </c>
      <c r="D33689" t="s">
        <v>1009</v>
      </c>
      <c r="E33689" t="s">
        <v>105</v>
      </c>
      <c r="F33689" t="s">
        <v>775</v>
      </c>
      <c r="G33689" t="s">
        <v>1021</v>
      </c>
      <c r="H33689" t="s">
        <v>140</v>
      </c>
      <c r="I33689" t="s">
        <v>1044</v>
      </c>
      <c r="J33689" t="s">
        <v>1065</v>
      </c>
      <c r="K33689" t="s">
        <v>668</v>
      </c>
      <c r="L33689" t="s">
        <v>660</v>
      </c>
      <c r="M33689" t="s">
        <v>1054</v>
      </c>
      <c r="N33689" t="s">
        <v>1016</v>
      </c>
      <c r="O33689" t="s">
        <v>317</v>
      </c>
      <c r="P33689" t="s">
        <v>1046</v>
      </c>
      <c r="Q33689" t="s">
        <v>897</v>
      </c>
      <c r="R33689" t="s">
        <v>897</v>
      </c>
      <c r="S33689" t="s">
        <v>838</v>
      </c>
      <c r="T33689" t="s">
        <v>1051</v>
      </c>
      <c r="U33689" t="s">
        <v>1009</v>
      </c>
      <c r="V33689" t="s">
        <v>140</v>
      </c>
      <c r="W33689" t="s">
        <v>1073</v>
      </c>
      <c r="X33689" t="s">
        <v>1063</v>
      </c>
      <c r="Y33689" t="s">
        <v>1008</v>
      </c>
      <c r="Z33689" t="s">
        <v>140</v>
      </c>
      <c r="AA33689" t="s">
        <v>1009</v>
      </c>
      <c r="AB33689" t="s">
        <v>140</v>
      </c>
      <c r="AC33689" t="s">
        <v>1102</v>
      </c>
      <c r="AD33689" t="s">
        <v>996</v>
      </c>
      <c r="AE33689" t="s">
        <v>1009</v>
      </c>
      <c r="AF33689" t="s">
        <v>227</v>
      </c>
    </row>
    <row r="33690" spans="1:32" x14ac:dyDescent="0.35">
      <c r="A33690" t="s">
        <v>27</v>
      </c>
      <c r="B33690" t="s">
        <v>1685</v>
      </c>
      <c r="C33690">
        <v>12</v>
      </c>
      <c r="D33690" t="s">
        <v>140</v>
      </c>
      <c r="E33690" t="s">
        <v>893</v>
      </c>
      <c r="F33690" t="s">
        <v>140</v>
      </c>
      <c r="G33690" t="s">
        <v>983</v>
      </c>
      <c r="H33690" t="s">
        <v>140</v>
      </c>
      <c r="I33690" t="s">
        <v>127</v>
      </c>
      <c r="J33690" t="s">
        <v>564</v>
      </c>
      <c r="K33690" t="s">
        <v>924</v>
      </c>
      <c r="L33690" t="s">
        <v>140</v>
      </c>
      <c r="M33690" t="s">
        <v>140</v>
      </c>
      <c r="N33690" t="s">
        <v>140</v>
      </c>
      <c r="O33690" t="s">
        <v>140</v>
      </c>
      <c r="P33690" t="s">
        <v>140</v>
      </c>
      <c r="Q33690" t="s">
        <v>897</v>
      </c>
      <c r="R33690" t="s">
        <v>1007</v>
      </c>
      <c r="S33690" t="s">
        <v>140</v>
      </c>
      <c r="T33690" t="s">
        <v>1102</v>
      </c>
      <c r="U33690" t="s">
        <v>140</v>
      </c>
      <c r="V33690" t="s">
        <v>140</v>
      </c>
      <c r="W33690" t="s">
        <v>983</v>
      </c>
      <c r="X33690" t="s">
        <v>801</v>
      </c>
      <c r="Y33690" t="s">
        <v>140</v>
      </c>
      <c r="Z33690" t="s">
        <v>140</v>
      </c>
      <c r="AA33690" t="s">
        <v>140</v>
      </c>
      <c r="AB33690" t="s">
        <v>140</v>
      </c>
      <c r="AC33690" t="s">
        <v>983</v>
      </c>
      <c r="AD33690" t="s">
        <v>1059</v>
      </c>
      <c r="AE33690" t="s">
        <v>147</v>
      </c>
      <c r="AF33690" t="s">
        <v>895</v>
      </c>
    </row>
    <row r="33691" spans="1:32" x14ac:dyDescent="0.35">
      <c r="A33691" t="s">
        <v>28</v>
      </c>
      <c r="B33691" t="s">
        <v>1684</v>
      </c>
      <c r="C33691">
        <v>175</v>
      </c>
      <c r="D33691" t="s">
        <v>1066</v>
      </c>
      <c r="E33691" t="s">
        <v>968</v>
      </c>
      <c r="F33691" t="s">
        <v>1011</v>
      </c>
      <c r="G33691" t="s">
        <v>501</v>
      </c>
      <c r="H33691" t="s">
        <v>140</v>
      </c>
      <c r="I33691" t="s">
        <v>988</v>
      </c>
      <c r="J33691" t="s">
        <v>103</v>
      </c>
      <c r="K33691" t="s">
        <v>641</v>
      </c>
      <c r="L33691" t="s">
        <v>942</v>
      </c>
      <c r="M33691" t="s">
        <v>1016</v>
      </c>
      <c r="N33691" t="s">
        <v>1054</v>
      </c>
      <c r="O33691" t="s">
        <v>574</v>
      </c>
      <c r="P33691" t="s">
        <v>1057</v>
      </c>
      <c r="Q33691" t="s">
        <v>121</v>
      </c>
      <c r="R33691" t="s">
        <v>1072</v>
      </c>
      <c r="S33691" t="s">
        <v>812</v>
      </c>
      <c r="T33691" t="s">
        <v>1008</v>
      </c>
      <c r="U33691" t="s">
        <v>1054</v>
      </c>
      <c r="V33691" t="s">
        <v>140</v>
      </c>
      <c r="W33691" t="s">
        <v>996</v>
      </c>
      <c r="X33691" t="s">
        <v>1017</v>
      </c>
      <c r="Y33691" t="s">
        <v>1012</v>
      </c>
      <c r="Z33691" t="s">
        <v>140</v>
      </c>
      <c r="AA33691" t="s">
        <v>1012</v>
      </c>
      <c r="AB33691" t="s">
        <v>140</v>
      </c>
      <c r="AC33691" t="s">
        <v>1061</v>
      </c>
      <c r="AD33691" t="s">
        <v>87</v>
      </c>
      <c r="AE33691" t="s">
        <v>1019</v>
      </c>
      <c r="AF33691" t="s">
        <v>49</v>
      </c>
    </row>
    <row r="33692" spans="1:32" x14ac:dyDescent="0.35">
      <c r="A33692" t="s">
        <v>28</v>
      </c>
      <c r="B33692" t="s">
        <v>1685</v>
      </c>
      <c r="C33692">
        <v>28</v>
      </c>
      <c r="D33692" t="s">
        <v>1066</v>
      </c>
      <c r="E33692" t="s">
        <v>727</v>
      </c>
      <c r="F33692" t="s">
        <v>140</v>
      </c>
      <c r="G33692" t="s">
        <v>1004</v>
      </c>
      <c r="H33692" t="s">
        <v>140</v>
      </c>
      <c r="I33692" t="s">
        <v>801</v>
      </c>
      <c r="J33692" t="s">
        <v>788</v>
      </c>
      <c r="K33692" t="s">
        <v>886</v>
      </c>
      <c r="L33692" t="s">
        <v>1070</v>
      </c>
      <c r="M33692" t="s">
        <v>162</v>
      </c>
      <c r="N33692" t="s">
        <v>140</v>
      </c>
      <c r="O33692" t="s">
        <v>738</v>
      </c>
      <c r="P33692" t="s">
        <v>89</v>
      </c>
      <c r="Q33692" t="s">
        <v>716</v>
      </c>
      <c r="R33692" t="s">
        <v>140</v>
      </c>
      <c r="S33692" t="s">
        <v>1044</v>
      </c>
      <c r="T33692" t="s">
        <v>140</v>
      </c>
      <c r="U33692" t="s">
        <v>140</v>
      </c>
      <c r="V33692" t="s">
        <v>140</v>
      </c>
      <c r="W33692" t="s">
        <v>87</v>
      </c>
      <c r="X33692" t="s">
        <v>140</v>
      </c>
      <c r="Y33692" t="s">
        <v>140</v>
      </c>
      <c r="Z33692" t="s">
        <v>140</v>
      </c>
      <c r="AA33692" t="s">
        <v>140</v>
      </c>
      <c r="AB33692" t="s">
        <v>140</v>
      </c>
      <c r="AC33692" t="s">
        <v>1071</v>
      </c>
      <c r="AD33692" t="s">
        <v>1058</v>
      </c>
      <c r="AE33692" t="s">
        <v>140</v>
      </c>
      <c r="AF33692" t="s">
        <v>659</v>
      </c>
    </row>
    <row r="33693" spans="1:32" x14ac:dyDescent="0.35">
      <c r="A33693" t="s">
        <v>28</v>
      </c>
      <c r="B33693" t="s">
        <v>339</v>
      </c>
      <c r="C33693">
        <v>3</v>
      </c>
      <c r="D33693" t="s">
        <v>140</v>
      </c>
      <c r="E33693" t="s">
        <v>140</v>
      </c>
      <c r="F33693" t="s">
        <v>140</v>
      </c>
      <c r="G33693" t="s">
        <v>140</v>
      </c>
      <c r="H33693" t="s">
        <v>140</v>
      </c>
      <c r="I33693" t="s">
        <v>140</v>
      </c>
      <c r="J33693" t="s">
        <v>51</v>
      </c>
      <c r="K33693" t="s">
        <v>51</v>
      </c>
      <c r="L33693" t="s">
        <v>140</v>
      </c>
      <c r="M33693" t="s">
        <v>140</v>
      </c>
      <c r="N33693" t="s">
        <v>140</v>
      </c>
      <c r="O33693" t="s">
        <v>140</v>
      </c>
      <c r="P33693" t="s">
        <v>140</v>
      </c>
      <c r="Q33693" t="s">
        <v>51</v>
      </c>
      <c r="R33693" t="s">
        <v>140</v>
      </c>
      <c r="S33693" t="s">
        <v>51</v>
      </c>
      <c r="T33693" t="s">
        <v>140</v>
      </c>
      <c r="U33693" t="s">
        <v>140</v>
      </c>
      <c r="V33693" t="s">
        <v>140</v>
      </c>
      <c r="W33693" t="s">
        <v>140</v>
      </c>
      <c r="X33693" t="s">
        <v>140</v>
      </c>
      <c r="Y33693" t="s">
        <v>140</v>
      </c>
      <c r="Z33693" t="s">
        <v>140</v>
      </c>
      <c r="AA33693" t="s">
        <v>140</v>
      </c>
      <c r="AB33693" t="s">
        <v>140</v>
      </c>
      <c r="AC33693" t="s">
        <v>140</v>
      </c>
      <c r="AD33693" t="s">
        <v>140</v>
      </c>
      <c r="AE33693" t="s">
        <v>140</v>
      </c>
      <c r="AF33693" t="s">
        <v>50</v>
      </c>
    </row>
    <row r="33694" spans="1:32" x14ac:dyDescent="0.35">
      <c r="A33694" t="s">
        <v>29</v>
      </c>
      <c r="B33694" t="s">
        <v>1684</v>
      </c>
      <c r="C33694">
        <v>188</v>
      </c>
      <c r="D33694" t="s">
        <v>458</v>
      </c>
      <c r="E33694" t="s">
        <v>162</v>
      </c>
      <c r="F33694" t="s">
        <v>1007</v>
      </c>
      <c r="G33694" t="s">
        <v>1054</v>
      </c>
      <c r="H33694" t="s">
        <v>140</v>
      </c>
      <c r="I33694" t="s">
        <v>99</v>
      </c>
      <c r="J33694" t="s">
        <v>107</v>
      </c>
      <c r="K33694" t="s">
        <v>614</v>
      </c>
      <c r="L33694" t="s">
        <v>515</v>
      </c>
      <c r="M33694" t="s">
        <v>1098</v>
      </c>
      <c r="N33694" t="s">
        <v>1054</v>
      </c>
      <c r="O33694" t="s">
        <v>1095</v>
      </c>
      <c r="P33694" t="s">
        <v>1046</v>
      </c>
      <c r="Q33694" t="s">
        <v>756</v>
      </c>
      <c r="R33694" t="s">
        <v>87</v>
      </c>
      <c r="S33694" t="s">
        <v>973</v>
      </c>
      <c r="T33694" t="s">
        <v>1004</v>
      </c>
      <c r="U33694" t="s">
        <v>1054</v>
      </c>
      <c r="V33694" t="s">
        <v>140</v>
      </c>
      <c r="W33694" t="s">
        <v>1046</v>
      </c>
      <c r="X33694" t="s">
        <v>1017</v>
      </c>
      <c r="Y33694" t="s">
        <v>1014</v>
      </c>
      <c r="Z33694" t="s">
        <v>140</v>
      </c>
      <c r="AA33694" t="s">
        <v>140</v>
      </c>
      <c r="AB33694" t="s">
        <v>140</v>
      </c>
      <c r="AC33694" t="s">
        <v>824</v>
      </c>
      <c r="AD33694" t="s">
        <v>1050</v>
      </c>
      <c r="AE33694" t="s">
        <v>140</v>
      </c>
      <c r="AF33694" t="s">
        <v>682</v>
      </c>
    </row>
    <row r="33695" spans="1:32" x14ac:dyDescent="0.35">
      <c r="A33695" t="s">
        <v>29</v>
      </c>
      <c r="B33695" t="s">
        <v>1685</v>
      </c>
      <c r="C33695">
        <v>16</v>
      </c>
      <c r="D33695" t="s">
        <v>140</v>
      </c>
      <c r="E33695" t="s">
        <v>654</v>
      </c>
      <c r="F33695" t="s">
        <v>140</v>
      </c>
      <c r="G33695" t="s">
        <v>140</v>
      </c>
      <c r="H33695" t="s">
        <v>140</v>
      </c>
      <c r="I33695" t="s">
        <v>91</v>
      </c>
      <c r="J33695" t="s">
        <v>1080</v>
      </c>
      <c r="K33695" t="s">
        <v>248</v>
      </c>
      <c r="L33695" t="s">
        <v>273</v>
      </c>
      <c r="M33695" t="s">
        <v>838</v>
      </c>
      <c r="N33695" t="s">
        <v>140</v>
      </c>
      <c r="O33695" t="s">
        <v>286</v>
      </c>
      <c r="P33695" t="s">
        <v>91</v>
      </c>
      <c r="Q33695" t="s">
        <v>983</v>
      </c>
      <c r="R33695" t="s">
        <v>901</v>
      </c>
      <c r="S33695" t="s">
        <v>788</v>
      </c>
      <c r="T33695" t="s">
        <v>91</v>
      </c>
      <c r="U33695" t="s">
        <v>140</v>
      </c>
      <c r="V33695" t="s">
        <v>140</v>
      </c>
      <c r="W33695" t="s">
        <v>91</v>
      </c>
      <c r="X33695" t="s">
        <v>140</v>
      </c>
      <c r="Y33695" t="s">
        <v>140</v>
      </c>
      <c r="Z33695" t="s">
        <v>140</v>
      </c>
      <c r="AA33695" t="s">
        <v>140</v>
      </c>
      <c r="AB33695" t="s">
        <v>140</v>
      </c>
      <c r="AC33695" t="s">
        <v>827</v>
      </c>
      <c r="AD33695" t="s">
        <v>140</v>
      </c>
      <c r="AE33695" t="s">
        <v>140</v>
      </c>
      <c r="AF33695" t="s">
        <v>536</v>
      </c>
    </row>
    <row r="33696" spans="1:32" x14ac:dyDescent="0.35">
      <c r="A33696" t="s">
        <v>30</v>
      </c>
      <c r="B33696" t="s">
        <v>1684</v>
      </c>
      <c r="C33696">
        <v>185</v>
      </c>
      <c r="D33696" t="s">
        <v>1011</v>
      </c>
      <c r="E33696" t="s">
        <v>595</v>
      </c>
      <c r="F33696" t="s">
        <v>1013</v>
      </c>
      <c r="G33696" t="s">
        <v>1011</v>
      </c>
      <c r="H33696" t="s">
        <v>140</v>
      </c>
      <c r="I33696" t="s">
        <v>801</v>
      </c>
      <c r="J33696" t="s">
        <v>915</v>
      </c>
      <c r="K33696" t="s">
        <v>756</v>
      </c>
      <c r="L33696" t="s">
        <v>1004</v>
      </c>
      <c r="M33696" t="s">
        <v>1008</v>
      </c>
      <c r="N33696" t="s">
        <v>1016</v>
      </c>
      <c r="O33696" t="s">
        <v>1070</v>
      </c>
      <c r="P33696" t="s">
        <v>869</v>
      </c>
      <c r="Q33696" t="s">
        <v>662</v>
      </c>
      <c r="R33696" t="s">
        <v>87</v>
      </c>
      <c r="S33696" t="s">
        <v>1052</v>
      </c>
      <c r="T33696" t="s">
        <v>1055</v>
      </c>
      <c r="U33696" t="s">
        <v>775</v>
      </c>
      <c r="V33696" t="s">
        <v>140</v>
      </c>
      <c r="W33696" t="s">
        <v>775</v>
      </c>
      <c r="X33696" t="s">
        <v>140</v>
      </c>
      <c r="Y33696" t="s">
        <v>775</v>
      </c>
      <c r="Z33696" t="s">
        <v>1012</v>
      </c>
      <c r="AA33696" t="s">
        <v>140</v>
      </c>
      <c r="AB33696" t="s">
        <v>140</v>
      </c>
      <c r="AC33696" t="s">
        <v>113</v>
      </c>
      <c r="AD33696" t="s">
        <v>903</v>
      </c>
      <c r="AE33696" t="s">
        <v>140</v>
      </c>
      <c r="AF33696" t="s">
        <v>382</v>
      </c>
    </row>
    <row r="33697" spans="1:32" x14ac:dyDescent="0.35">
      <c r="A33697" t="s">
        <v>30</v>
      </c>
      <c r="B33697" t="s">
        <v>1685</v>
      </c>
      <c r="C33697">
        <v>16</v>
      </c>
      <c r="D33697" t="s">
        <v>87</v>
      </c>
      <c r="E33697" t="s">
        <v>142</v>
      </c>
      <c r="F33697" t="s">
        <v>988</v>
      </c>
      <c r="G33697" t="s">
        <v>664</v>
      </c>
      <c r="H33697" t="s">
        <v>1023</v>
      </c>
      <c r="I33697" t="s">
        <v>1064</v>
      </c>
      <c r="J33697" t="s">
        <v>646</v>
      </c>
      <c r="K33697" t="s">
        <v>924</v>
      </c>
      <c r="L33697" t="s">
        <v>654</v>
      </c>
      <c r="M33697" t="s">
        <v>140</v>
      </c>
      <c r="N33697" t="s">
        <v>140</v>
      </c>
      <c r="O33697" t="s">
        <v>162</v>
      </c>
      <c r="P33697" t="s">
        <v>788</v>
      </c>
      <c r="Q33697" t="s">
        <v>816</v>
      </c>
      <c r="R33697" t="s">
        <v>548</v>
      </c>
      <c r="S33697" t="s">
        <v>518</v>
      </c>
      <c r="T33697" t="s">
        <v>777</v>
      </c>
      <c r="U33697" t="s">
        <v>996</v>
      </c>
      <c r="V33697" t="s">
        <v>140</v>
      </c>
      <c r="W33697" t="s">
        <v>1023</v>
      </c>
      <c r="X33697" t="s">
        <v>140</v>
      </c>
      <c r="Y33697" t="s">
        <v>140</v>
      </c>
      <c r="Z33697" t="s">
        <v>140</v>
      </c>
      <c r="AA33697" t="s">
        <v>140</v>
      </c>
      <c r="AB33697" t="s">
        <v>140</v>
      </c>
      <c r="AC33697" t="s">
        <v>991</v>
      </c>
      <c r="AD33697" t="s">
        <v>140</v>
      </c>
      <c r="AE33697" t="s">
        <v>140</v>
      </c>
      <c r="AF33697" t="s">
        <v>443</v>
      </c>
    </row>
    <row r="33698" spans="1:32" x14ac:dyDescent="0.35">
      <c r="A33698" t="s">
        <v>31</v>
      </c>
      <c r="B33698" t="s">
        <v>1684</v>
      </c>
      <c r="C33698">
        <v>26</v>
      </c>
      <c r="D33698" t="s">
        <v>140</v>
      </c>
      <c r="E33698" t="s">
        <v>897</v>
      </c>
      <c r="F33698" t="s">
        <v>140</v>
      </c>
      <c r="G33698" t="s">
        <v>140</v>
      </c>
      <c r="H33698" t="s">
        <v>140</v>
      </c>
      <c r="I33698" t="s">
        <v>293</v>
      </c>
      <c r="J33698" t="s">
        <v>983</v>
      </c>
      <c r="K33698" t="s">
        <v>849</v>
      </c>
      <c r="L33698" t="s">
        <v>894</v>
      </c>
      <c r="M33698" t="s">
        <v>140</v>
      </c>
      <c r="N33698" t="s">
        <v>140</v>
      </c>
      <c r="O33698" t="s">
        <v>1070</v>
      </c>
      <c r="P33698" t="s">
        <v>741</v>
      </c>
      <c r="Q33698" t="s">
        <v>1102</v>
      </c>
      <c r="R33698" t="s">
        <v>261</v>
      </c>
      <c r="S33698" t="s">
        <v>953</v>
      </c>
      <c r="T33698" t="s">
        <v>140</v>
      </c>
      <c r="U33698" t="s">
        <v>140</v>
      </c>
      <c r="V33698" t="s">
        <v>140</v>
      </c>
      <c r="W33698" t="s">
        <v>140</v>
      </c>
      <c r="X33698" t="s">
        <v>140</v>
      </c>
      <c r="Y33698" t="s">
        <v>140</v>
      </c>
      <c r="Z33698" t="s">
        <v>140</v>
      </c>
      <c r="AA33698" t="s">
        <v>140</v>
      </c>
      <c r="AB33698" t="s">
        <v>140</v>
      </c>
      <c r="AC33698" t="s">
        <v>571</v>
      </c>
      <c r="AD33698" t="s">
        <v>140</v>
      </c>
      <c r="AE33698" t="s">
        <v>140</v>
      </c>
      <c r="AF33698" t="s">
        <v>266</v>
      </c>
    </row>
    <row r="33699" spans="1:32" x14ac:dyDescent="0.35">
      <c r="A33699" t="s">
        <v>31</v>
      </c>
      <c r="B33699" t="s">
        <v>1685</v>
      </c>
      <c r="C33699">
        <v>177</v>
      </c>
      <c r="D33699" t="s">
        <v>929</v>
      </c>
      <c r="E33699" t="s">
        <v>221</v>
      </c>
      <c r="F33699" t="s">
        <v>140</v>
      </c>
      <c r="G33699" t="s">
        <v>733</v>
      </c>
      <c r="H33699" t="s">
        <v>1063</v>
      </c>
      <c r="I33699" t="s">
        <v>746</v>
      </c>
      <c r="J33699" t="s">
        <v>121</v>
      </c>
      <c r="K33699" t="s">
        <v>237</v>
      </c>
      <c r="L33699" t="s">
        <v>723</v>
      </c>
      <c r="M33699" t="s">
        <v>954</v>
      </c>
      <c r="N33699" t="s">
        <v>1003</v>
      </c>
      <c r="O33699" t="s">
        <v>127</v>
      </c>
      <c r="P33699" t="s">
        <v>87</v>
      </c>
      <c r="Q33699" t="s">
        <v>127</v>
      </c>
      <c r="R33699" t="s">
        <v>489</v>
      </c>
      <c r="S33699" t="s">
        <v>142</v>
      </c>
      <c r="T33699" t="s">
        <v>1050</v>
      </c>
      <c r="U33699" t="s">
        <v>1050</v>
      </c>
      <c r="V33699" t="s">
        <v>140</v>
      </c>
      <c r="W33699" t="s">
        <v>967</v>
      </c>
      <c r="X33699" t="s">
        <v>775</v>
      </c>
      <c r="Y33699" t="s">
        <v>1063</v>
      </c>
      <c r="Z33699" t="s">
        <v>1008</v>
      </c>
      <c r="AA33699" t="s">
        <v>1008</v>
      </c>
      <c r="AB33699" t="s">
        <v>1063</v>
      </c>
      <c r="AC33699" t="s">
        <v>293</v>
      </c>
      <c r="AD33699" t="s">
        <v>1020</v>
      </c>
      <c r="AE33699" t="s">
        <v>140</v>
      </c>
      <c r="AF33699" t="s">
        <v>937</v>
      </c>
    </row>
    <row r="33700" spans="1:32" x14ac:dyDescent="0.35">
      <c r="A33700" t="s">
        <v>31</v>
      </c>
      <c r="B33700" t="s">
        <v>339</v>
      </c>
      <c r="C33700">
        <v>3</v>
      </c>
      <c r="D33700" t="s">
        <v>140</v>
      </c>
      <c r="E33700" t="s">
        <v>140</v>
      </c>
      <c r="F33700" t="s">
        <v>140</v>
      </c>
      <c r="G33700" t="s">
        <v>140</v>
      </c>
      <c r="H33700" t="s">
        <v>140</v>
      </c>
      <c r="I33700" t="s">
        <v>127</v>
      </c>
      <c r="J33700" t="s">
        <v>140</v>
      </c>
      <c r="K33700" t="s">
        <v>140</v>
      </c>
      <c r="L33700" t="s">
        <v>140</v>
      </c>
      <c r="M33700" t="s">
        <v>140</v>
      </c>
      <c r="N33700" t="s">
        <v>140</v>
      </c>
      <c r="O33700" t="s">
        <v>140</v>
      </c>
      <c r="P33700" t="s">
        <v>140</v>
      </c>
      <c r="Q33700" t="s">
        <v>385</v>
      </c>
      <c r="R33700" t="s">
        <v>140</v>
      </c>
      <c r="S33700" t="s">
        <v>140</v>
      </c>
      <c r="T33700" t="s">
        <v>140</v>
      </c>
      <c r="U33700" t="s">
        <v>140</v>
      </c>
      <c r="V33700" t="s">
        <v>140</v>
      </c>
      <c r="W33700" t="s">
        <v>140</v>
      </c>
      <c r="X33700" t="s">
        <v>140</v>
      </c>
      <c r="Y33700" t="s">
        <v>140</v>
      </c>
      <c r="Z33700" t="s">
        <v>140</v>
      </c>
      <c r="AA33700" t="s">
        <v>140</v>
      </c>
      <c r="AB33700" t="s">
        <v>140</v>
      </c>
      <c r="AC33700" t="s">
        <v>140</v>
      </c>
      <c r="AD33700" t="s">
        <v>140</v>
      </c>
      <c r="AE33700" t="s">
        <v>799</v>
      </c>
      <c r="AF33700" t="s">
        <v>140</v>
      </c>
    </row>
    <row r="33701" spans="1:32" x14ac:dyDescent="0.35">
      <c r="A33701" t="s">
        <v>32</v>
      </c>
      <c r="B33701" t="s">
        <v>1684</v>
      </c>
      <c r="C33701">
        <v>3746</v>
      </c>
      <c r="D33701" t="s">
        <v>1051</v>
      </c>
      <c r="E33701" t="s">
        <v>968</v>
      </c>
      <c r="F33701" t="s">
        <v>1054</v>
      </c>
      <c r="G33701" t="s">
        <v>1051</v>
      </c>
      <c r="H33701" t="s">
        <v>1011</v>
      </c>
      <c r="I33701" t="s">
        <v>91</v>
      </c>
      <c r="J33701" t="s">
        <v>115</v>
      </c>
      <c r="K33701" t="s">
        <v>1087</v>
      </c>
      <c r="L33701" t="s">
        <v>1049</v>
      </c>
      <c r="M33701" t="s">
        <v>949</v>
      </c>
      <c r="N33701" t="s">
        <v>1054</v>
      </c>
      <c r="O33701" t="s">
        <v>1049</v>
      </c>
      <c r="P33701" t="s">
        <v>950</v>
      </c>
      <c r="Q33701" t="s">
        <v>121</v>
      </c>
      <c r="R33701" t="s">
        <v>953</v>
      </c>
      <c r="S33701" t="s">
        <v>983</v>
      </c>
      <c r="T33701" t="s">
        <v>1050</v>
      </c>
      <c r="U33701" t="s">
        <v>1017</v>
      </c>
      <c r="V33701" t="s">
        <v>140</v>
      </c>
      <c r="W33701" t="s">
        <v>971</v>
      </c>
      <c r="X33701" t="s">
        <v>1063</v>
      </c>
      <c r="Y33701" t="s">
        <v>1013</v>
      </c>
      <c r="Z33701" t="s">
        <v>1010</v>
      </c>
      <c r="AA33701" t="s">
        <v>1008</v>
      </c>
      <c r="AB33701" t="s">
        <v>140</v>
      </c>
      <c r="AC33701" t="s">
        <v>983</v>
      </c>
      <c r="AD33701" t="s">
        <v>664</v>
      </c>
      <c r="AE33701" t="s">
        <v>1009</v>
      </c>
      <c r="AF33701" t="s">
        <v>808</v>
      </c>
    </row>
    <row r="33702" spans="1:32" x14ac:dyDescent="0.35">
      <c r="A33702" t="s">
        <v>32</v>
      </c>
      <c r="B33702" t="s">
        <v>1685</v>
      </c>
      <c r="C33702">
        <v>1124</v>
      </c>
      <c r="D33702" t="s">
        <v>996</v>
      </c>
      <c r="E33702" t="s">
        <v>149</v>
      </c>
      <c r="F33702" t="s">
        <v>1019</v>
      </c>
      <c r="G33702" t="s">
        <v>988</v>
      </c>
      <c r="H33702" t="s">
        <v>664</v>
      </c>
      <c r="I33702" t="s">
        <v>942</v>
      </c>
      <c r="J33702" t="s">
        <v>1182</v>
      </c>
      <c r="K33702" t="s">
        <v>856</v>
      </c>
      <c r="L33702" t="s">
        <v>867</v>
      </c>
      <c r="M33702" t="s">
        <v>954</v>
      </c>
      <c r="N33702" t="s">
        <v>1018</v>
      </c>
      <c r="O33702" t="s">
        <v>1080</v>
      </c>
      <c r="P33702" t="s">
        <v>1104</v>
      </c>
      <c r="Q33702" t="s">
        <v>105</v>
      </c>
      <c r="R33702" t="s">
        <v>749</v>
      </c>
      <c r="S33702" t="s">
        <v>662</v>
      </c>
      <c r="T33702" t="s">
        <v>1052</v>
      </c>
      <c r="U33702" t="s">
        <v>1017</v>
      </c>
      <c r="V33702" t="s">
        <v>140</v>
      </c>
      <c r="W33702" t="s">
        <v>515</v>
      </c>
      <c r="X33702" t="s">
        <v>1021</v>
      </c>
      <c r="Y33702" t="s">
        <v>1009</v>
      </c>
      <c r="Z33702" t="s">
        <v>1022</v>
      </c>
      <c r="AA33702" t="s">
        <v>140</v>
      </c>
      <c r="AB33702" t="s">
        <v>1022</v>
      </c>
      <c r="AC33702" t="s">
        <v>643</v>
      </c>
      <c r="AD33702" t="s">
        <v>1004</v>
      </c>
      <c r="AE33702" t="s">
        <v>1016</v>
      </c>
      <c r="AF33702" t="s">
        <v>446</v>
      </c>
    </row>
    <row r="33703" spans="1:32" x14ac:dyDescent="0.35">
      <c r="A33703" t="s">
        <v>32</v>
      </c>
      <c r="B33703" t="s">
        <v>339</v>
      </c>
      <c r="C33703">
        <v>38</v>
      </c>
      <c r="D33703" t="s">
        <v>919</v>
      </c>
      <c r="E33703" t="s">
        <v>729</v>
      </c>
      <c r="F33703" t="s">
        <v>89</v>
      </c>
      <c r="G33703" t="s">
        <v>746</v>
      </c>
      <c r="H33703" t="s">
        <v>919</v>
      </c>
      <c r="I33703" t="s">
        <v>1011</v>
      </c>
      <c r="J33703" t="s">
        <v>1102</v>
      </c>
      <c r="K33703" t="s">
        <v>841</v>
      </c>
      <c r="L33703" t="s">
        <v>729</v>
      </c>
      <c r="M33703" t="s">
        <v>140</v>
      </c>
      <c r="N33703" t="s">
        <v>140</v>
      </c>
      <c r="O33703" t="s">
        <v>1013</v>
      </c>
      <c r="P33703" t="s">
        <v>140</v>
      </c>
      <c r="Q33703" t="s">
        <v>952</v>
      </c>
      <c r="R33703" t="s">
        <v>985</v>
      </c>
      <c r="S33703" t="s">
        <v>1007</v>
      </c>
      <c r="T33703" t="s">
        <v>140</v>
      </c>
      <c r="U33703" t="s">
        <v>140</v>
      </c>
      <c r="V33703" t="s">
        <v>140</v>
      </c>
      <c r="W33703" t="s">
        <v>140</v>
      </c>
      <c r="X33703" t="s">
        <v>140</v>
      </c>
      <c r="Y33703" t="s">
        <v>140</v>
      </c>
      <c r="Z33703" t="s">
        <v>140</v>
      </c>
      <c r="AA33703" t="s">
        <v>140</v>
      </c>
      <c r="AB33703" t="s">
        <v>140</v>
      </c>
      <c r="AC33703" t="s">
        <v>869</v>
      </c>
      <c r="AD33703" t="s">
        <v>1003</v>
      </c>
      <c r="AE33703" t="s">
        <v>123</v>
      </c>
      <c r="AF33703" t="s">
        <v>723</v>
      </c>
    </row>
    <row r="33705" spans="1:32" x14ac:dyDescent="0.35">
      <c r="A33705" t="s">
        <v>2377</v>
      </c>
    </row>
    <row r="33706" spans="1:32" x14ac:dyDescent="0.35">
      <c r="A33706" t="s">
        <v>2</v>
      </c>
      <c r="B33706" t="s">
        <v>1170</v>
      </c>
      <c r="C33706" t="s">
        <v>3</v>
      </c>
      <c r="D33706" t="s">
        <v>2347</v>
      </c>
      <c r="E33706" t="s">
        <v>2348</v>
      </c>
      <c r="F33706" t="s">
        <v>2349</v>
      </c>
      <c r="G33706" t="s">
        <v>2350</v>
      </c>
      <c r="H33706" t="s">
        <v>2351</v>
      </c>
      <c r="I33706" t="s">
        <v>2352</v>
      </c>
      <c r="J33706" t="s">
        <v>2353</v>
      </c>
      <c r="K33706" t="s">
        <v>2354</v>
      </c>
      <c r="L33706" t="s">
        <v>2355</v>
      </c>
      <c r="M33706" t="s">
        <v>2356</v>
      </c>
      <c r="N33706" t="s">
        <v>2357</v>
      </c>
      <c r="O33706" t="s">
        <v>2358</v>
      </c>
      <c r="P33706" t="s">
        <v>2359</v>
      </c>
      <c r="Q33706" t="s">
        <v>2360</v>
      </c>
      <c r="R33706" t="s">
        <v>2361</v>
      </c>
      <c r="S33706" t="s">
        <v>2362</v>
      </c>
      <c r="T33706" t="s">
        <v>2363</v>
      </c>
      <c r="U33706" t="s">
        <v>2364</v>
      </c>
      <c r="V33706" t="s">
        <v>2365</v>
      </c>
      <c r="W33706" t="s">
        <v>2366</v>
      </c>
      <c r="X33706" t="s">
        <v>2367</v>
      </c>
      <c r="Y33706" t="s">
        <v>2368</v>
      </c>
      <c r="Z33706" t="s">
        <v>2369</v>
      </c>
      <c r="AA33706" t="s">
        <v>2370</v>
      </c>
      <c r="AB33706" t="s">
        <v>2371</v>
      </c>
      <c r="AC33706" t="s">
        <v>1032</v>
      </c>
      <c r="AD33706" t="s">
        <v>1042</v>
      </c>
      <c r="AE33706" t="s">
        <v>136</v>
      </c>
      <c r="AF33706" t="s">
        <v>1416</v>
      </c>
    </row>
    <row r="33707" spans="1:32" x14ac:dyDescent="0.35">
      <c r="A33707" t="s">
        <v>8</v>
      </c>
      <c r="B33707" t="s">
        <v>1171</v>
      </c>
      <c r="C33707">
        <v>203</v>
      </c>
      <c r="D33707" t="s">
        <v>91</v>
      </c>
      <c r="E33707" t="s">
        <v>913</v>
      </c>
      <c r="F33707" t="s">
        <v>1012</v>
      </c>
      <c r="G33707" t="s">
        <v>1054</v>
      </c>
      <c r="H33707" t="s">
        <v>1018</v>
      </c>
      <c r="I33707" t="s">
        <v>639</v>
      </c>
      <c r="J33707" t="s">
        <v>93</v>
      </c>
      <c r="K33707" t="s">
        <v>157</v>
      </c>
      <c r="L33707" t="s">
        <v>893</v>
      </c>
      <c r="M33707" t="s">
        <v>1017</v>
      </c>
      <c r="N33707" t="s">
        <v>1054</v>
      </c>
      <c r="O33707" t="s">
        <v>837</v>
      </c>
      <c r="P33707" t="s">
        <v>527</v>
      </c>
      <c r="Q33707" t="s">
        <v>1106</v>
      </c>
      <c r="R33707" t="s">
        <v>107</v>
      </c>
      <c r="S33707" t="s">
        <v>443</v>
      </c>
      <c r="T33707" t="s">
        <v>1063</v>
      </c>
      <c r="U33707" t="s">
        <v>140</v>
      </c>
      <c r="V33707" t="s">
        <v>140</v>
      </c>
      <c r="W33707" t="s">
        <v>949</v>
      </c>
      <c r="X33707" t="s">
        <v>140</v>
      </c>
      <c r="Y33707" t="s">
        <v>140</v>
      </c>
      <c r="Z33707" t="s">
        <v>140</v>
      </c>
      <c r="AA33707" t="s">
        <v>1012</v>
      </c>
      <c r="AB33707" t="s">
        <v>140</v>
      </c>
      <c r="AC33707" t="s">
        <v>915</v>
      </c>
      <c r="AD33707" t="s">
        <v>1068</v>
      </c>
      <c r="AE33707" t="s">
        <v>775</v>
      </c>
      <c r="AF33707" t="s">
        <v>320</v>
      </c>
    </row>
    <row r="33708" spans="1:32" x14ac:dyDescent="0.35">
      <c r="A33708" t="s">
        <v>9</v>
      </c>
      <c r="B33708" t="s">
        <v>1171</v>
      </c>
      <c r="C33708">
        <v>200</v>
      </c>
      <c r="D33708" t="s">
        <v>1098</v>
      </c>
      <c r="E33708" t="s">
        <v>422</v>
      </c>
      <c r="F33708" t="s">
        <v>1012</v>
      </c>
      <c r="G33708" t="s">
        <v>1064</v>
      </c>
      <c r="H33708" t="s">
        <v>1019</v>
      </c>
      <c r="I33708" t="s">
        <v>458</v>
      </c>
      <c r="J33708" t="s">
        <v>405</v>
      </c>
      <c r="K33708" t="s">
        <v>119</v>
      </c>
      <c r="L33708" t="s">
        <v>527</v>
      </c>
      <c r="M33708" t="s">
        <v>1016</v>
      </c>
      <c r="N33708" t="s">
        <v>1068</v>
      </c>
      <c r="O33708" t="s">
        <v>942</v>
      </c>
      <c r="P33708" t="s">
        <v>1007</v>
      </c>
      <c r="Q33708" t="s">
        <v>87</v>
      </c>
      <c r="R33708" t="s">
        <v>95</v>
      </c>
      <c r="S33708" t="s">
        <v>801</v>
      </c>
      <c r="T33708" t="s">
        <v>1055</v>
      </c>
      <c r="U33708" t="s">
        <v>1013</v>
      </c>
      <c r="V33708" t="s">
        <v>140</v>
      </c>
      <c r="W33708" t="s">
        <v>1058</v>
      </c>
      <c r="X33708" t="s">
        <v>140</v>
      </c>
      <c r="Y33708" t="s">
        <v>140</v>
      </c>
      <c r="Z33708" t="s">
        <v>140</v>
      </c>
      <c r="AA33708" t="s">
        <v>140</v>
      </c>
      <c r="AB33708" t="s">
        <v>140</v>
      </c>
      <c r="AC33708" t="s">
        <v>915</v>
      </c>
      <c r="AD33708" t="s">
        <v>125</v>
      </c>
      <c r="AE33708" t="s">
        <v>140</v>
      </c>
      <c r="AF33708" t="s">
        <v>579</v>
      </c>
    </row>
    <row r="33709" spans="1:32" x14ac:dyDescent="0.35">
      <c r="A33709" t="s">
        <v>10</v>
      </c>
      <c r="B33709" t="s">
        <v>1171</v>
      </c>
      <c r="C33709">
        <v>206</v>
      </c>
      <c r="D33709" t="s">
        <v>1020</v>
      </c>
      <c r="E33709" t="s">
        <v>668</v>
      </c>
      <c r="F33709" t="s">
        <v>1023</v>
      </c>
      <c r="G33709" t="s">
        <v>949</v>
      </c>
      <c r="H33709" t="s">
        <v>1018</v>
      </c>
      <c r="I33709" t="s">
        <v>131</v>
      </c>
      <c r="J33709" t="s">
        <v>501</v>
      </c>
      <c r="K33709" t="s">
        <v>93</v>
      </c>
      <c r="L33709" t="s">
        <v>664</v>
      </c>
      <c r="M33709" t="s">
        <v>1050</v>
      </c>
      <c r="N33709" t="s">
        <v>1019</v>
      </c>
      <c r="O33709" t="s">
        <v>812</v>
      </c>
      <c r="P33709" t="s">
        <v>1046</v>
      </c>
      <c r="Q33709" t="s">
        <v>199</v>
      </c>
      <c r="R33709" t="s">
        <v>643</v>
      </c>
      <c r="S33709" t="s">
        <v>1065</v>
      </c>
      <c r="T33709" t="s">
        <v>1054</v>
      </c>
      <c r="U33709" t="s">
        <v>1016</v>
      </c>
      <c r="V33709" t="s">
        <v>140</v>
      </c>
      <c r="W33709" t="s">
        <v>1012</v>
      </c>
      <c r="X33709" t="s">
        <v>1021</v>
      </c>
      <c r="Y33709" t="s">
        <v>1014</v>
      </c>
      <c r="Z33709" t="s">
        <v>140</v>
      </c>
      <c r="AA33709" t="s">
        <v>140</v>
      </c>
      <c r="AB33709" t="s">
        <v>140</v>
      </c>
      <c r="AC33709" t="s">
        <v>1065</v>
      </c>
      <c r="AD33709" t="s">
        <v>983</v>
      </c>
      <c r="AE33709" t="s">
        <v>1021</v>
      </c>
      <c r="AF33709" t="s">
        <v>645</v>
      </c>
    </row>
    <row r="33710" spans="1:32" x14ac:dyDescent="0.35">
      <c r="A33710" t="s">
        <v>11</v>
      </c>
      <c r="B33710" t="s">
        <v>1171</v>
      </c>
      <c r="C33710">
        <v>206</v>
      </c>
      <c r="D33710" t="s">
        <v>1063</v>
      </c>
      <c r="E33710" t="s">
        <v>841</v>
      </c>
      <c r="F33710" t="s">
        <v>1008</v>
      </c>
      <c r="G33710" t="s">
        <v>971</v>
      </c>
      <c r="H33710" t="s">
        <v>1019</v>
      </c>
      <c r="I33710" t="s">
        <v>1102</v>
      </c>
      <c r="J33710" t="s">
        <v>162</v>
      </c>
      <c r="K33710" t="s">
        <v>157</v>
      </c>
      <c r="L33710" t="s">
        <v>824</v>
      </c>
      <c r="M33710" t="s">
        <v>1098</v>
      </c>
      <c r="N33710" t="s">
        <v>775</v>
      </c>
      <c r="O33710" t="s">
        <v>317</v>
      </c>
      <c r="P33710" t="s">
        <v>824</v>
      </c>
      <c r="Q33710" t="s">
        <v>127</v>
      </c>
      <c r="R33710" t="s">
        <v>924</v>
      </c>
      <c r="S33710" t="s">
        <v>458</v>
      </c>
      <c r="T33710" t="s">
        <v>1068</v>
      </c>
      <c r="U33710" t="s">
        <v>1012</v>
      </c>
      <c r="V33710" t="s">
        <v>140</v>
      </c>
      <c r="W33710" t="s">
        <v>458</v>
      </c>
      <c r="X33710" t="s">
        <v>1055</v>
      </c>
      <c r="Y33710" t="s">
        <v>1013</v>
      </c>
      <c r="Z33710" t="s">
        <v>140</v>
      </c>
      <c r="AA33710" t="s">
        <v>140</v>
      </c>
      <c r="AB33710" t="s">
        <v>140</v>
      </c>
      <c r="AC33710" t="s">
        <v>915</v>
      </c>
      <c r="AD33710" t="s">
        <v>664</v>
      </c>
      <c r="AE33710" t="s">
        <v>1013</v>
      </c>
      <c r="AF33710" t="s">
        <v>608</v>
      </c>
    </row>
    <row r="33711" spans="1:32" x14ac:dyDescent="0.35">
      <c r="A33711" t="s">
        <v>12</v>
      </c>
      <c r="B33711" t="s">
        <v>1171</v>
      </c>
      <c r="C33711">
        <v>15</v>
      </c>
      <c r="D33711" t="s">
        <v>950</v>
      </c>
      <c r="E33711" t="s">
        <v>1098</v>
      </c>
      <c r="F33711" t="s">
        <v>1098</v>
      </c>
      <c r="G33711" t="s">
        <v>140</v>
      </c>
      <c r="H33711" t="s">
        <v>140</v>
      </c>
      <c r="I33711" t="s">
        <v>940</v>
      </c>
      <c r="J33711" t="s">
        <v>140</v>
      </c>
      <c r="K33711" t="s">
        <v>1007</v>
      </c>
      <c r="L33711" t="s">
        <v>940</v>
      </c>
      <c r="M33711" t="s">
        <v>140</v>
      </c>
      <c r="N33711" t="s">
        <v>140</v>
      </c>
      <c r="O33711" t="s">
        <v>140</v>
      </c>
      <c r="P33711" t="s">
        <v>140</v>
      </c>
      <c r="Q33711" t="s">
        <v>356</v>
      </c>
      <c r="R33711" t="s">
        <v>940</v>
      </c>
      <c r="S33711" t="s">
        <v>940</v>
      </c>
      <c r="T33711" t="s">
        <v>140</v>
      </c>
      <c r="U33711" t="s">
        <v>140</v>
      </c>
      <c r="V33711" t="s">
        <v>140</v>
      </c>
      <c r="W33711" t="s">
        <v>113</v>
      </c>
      <c r="X33711" t="s">
        <v>140</v>
      </c>
      <c r="Y33711" t="s">
        <v>140</v>
      </c>
      <c r="Z33711" t="s">
        <v>140</v>
      </c>
      <c r="AA33711" t="s">
        <v>140</v>
      </c>
      <c r="AB33711" t="s">
        <v>140</v>
      </c>
      <c r="AC33711" t="s">
        <v>1007</v>
      </c>
      <c r="AD33711" t="s">
        <v>113</v>
      </c>
      <c r="AE33711" t="s">
        <v>113</v>
      </c>
      <c r="AF33711" t="s">
        <v>785</v>
      </c>
    </row>
    <row r="33712" spans="1:32" x14ac:dyDescent="0.35">
      <c r="A33712" t="s">
        <v>12</v>
      </c>
      <c r="B33712" t="s">
        <v>1172</v>
      </c>
      <c r="C33712">
        <v>194</v>
      </c>
      <c r="D33712" t="s">
        <v>1063</v>
      </c>
      <c r="E33712" t="s">
        <v>192</v>
      </c>
      <c r="F33712" t="s">
        <v>1009</v>
      </c>
      <c r="G33712" t="s">
        <v>147</v>
      </c>
      <c r="H33712" t="s">
        <v>950</v>
      </c>
      <c r="I33712" t="s">
        <v>131</v>
      </c>
      <c r="J33712" t="s">
        <v>1100</v>
      </c>
      <c r="K33712" t="s">
        <v>712</v>
      </c>
      <c r="L33712" t="s">
        <v>1076</v>
      </c>
      <c r="M33712" t="s">
        <v>1023</v>
      </c>
      <c r="N33712" t="s">
        <v>996</v>
      </c>
      <c r="O33712" t="s">
        <v>674</v>
      </c>
      <c r="P33712" t="s">
        <v>123</v>
      </c>
      <c r="Q33712" t="s">
        <v>973</v>
      </c>
      <c r="R33712" t="s">
        <v>893</v>
      </c>
      <c r="S33712" t="s">
        <v>117</v>
      </c>
      <c r="T33712" t="s">
        <v>1046</v>
      </c>
      <c r="U33712" t="s">
        <v>939</v>
      </c>
      <c r="V33712" t="s">
        <v>140</v>
      </c>
      <c r="W33712" t="s">
        <v>1046</v>
      </c>
      <c r="X33712" t="s">
        <v>1014</v>
      </c>
      <c r="Y33712" t="s">
        <v>1009</v>
      </c>
      <c r="Z33712" t="s">
        <v>1009</v>
      </c>
      <c r="AA33712" t="s">
        <v>140</v>
      </c>
      <c r="AB33712" t="s">
        <v>1009</v>
      </c>
      <c r="AC33712" t="s">
        <v>548</v>
      </c>
      <c r="AD33712" t="s">
        <v>515</v>
      </c>
      <c r="AE33712" t="s">
        <v>1019</v>
      </c>
      <c r="AF33712" t="s">
        <v>323</v>
      </c>
    </row>
    <row r="33713" spans="1:32" x14ac:dyDescent="0.35">
      <c r="A33713" t="s">
        <v>13</v>
      </c>
      <c r="B33713" t="s">
        <v>1171</v>
      </c>
      <c r="C33713">
        <v>7</v>
      </c>
      <c r="D33713" t="s">
        <v>140</v>
      </c>
      <c r="E33713" t="s">
        <v>623</v>
      </c>
      <c r="F33713" t="s">
        <v>140</v>
      </c>
      <c r="G33713" t="s">
        <v>140</v>
      </c>
      <c r="H33713" t="s">
        <v>140</v>
      </c>
      <c r="I33713" t="s">
        <v>1085</v>
      </c>
      <c r="J33713" t="s">
        <v>623</v>
      </c>
      <c r="K33713" t="s">
        <v>617</v>
      </c>
      <c r="L33713" t="s">
        <v>331</v>
      </c>
      <c r="M33713" t="s">
        <v>140</v>
      </c>
      <c r="N33713" t="s">
        <v>140</v>
      </c>
      <c r="O33713" t="s">
        <v>140</v>
      </c>
      <c r="P33713" t="s">
        <v>1085</v>
      </c>
      <c r="Q33713" t="s">
        <v>622</v>
      </c>
      <c r="R33713" t="s">
        <v>140</v>
      </c>
      <c r="S33713" t="s">
        <v>1085</v>
      </c>
      <c r="T33713" t="s">
        <v>140</v>
      </c>
      <c r="U33713" t="s">
        <v>140</v>
      </c>
      <c r="V33713" t="s">
        <v>140</v>
      </c>
      <c r="W33713" t="s">
        <v>140</v>
      </c>
      <c r="X33713" t="s">
        <v>140</v>
      </c>
      <c r="Y33713" t="s">
        <v>140</v>
      </c>
      <c r="Z33713" t="s">
        <v>140</v>
      </c>
      <c r="AA33713" t="s">
        <v>140</v>
      </c>
      <c r="AB33713" t="s">
        <v>140</v>
      </c>
      <c r="AC33713" t="s">
        <v>623</v>
      </c>
      <c r="AD33713" t="s">
        <v>140</v>
      </c>
      <c r="AE33713" t="s">
        <v>140</v>
      </c>
      <c r="AF33713" t="s">
        <v>140</v>
      </c>
    </row>
    <row r="33714" spans="1:32" x14ac:dyDescent="0.35">
      <c r="A33714" t="s">
        <v>13</v>
      </c>
      <c r="B33714" t="s">
        <v>1172</v>
      </c>
      <c r="C33714">
        <v>199</v>
      </c>
      <c r="D33714" t="s">
        <v>1070</v>
      </c>
      <c r="E33714" t="s">
        <v>659</v>
      </c>
      <c r="F33714" t="s">
        <v>1010</v>
      </c>
      <c r="G33714" t="s">
        <v>1050</v>
      </c>
      <c r="H33714" t="s">
        <v>1017</v>
      </c>
      <c r="I33714" t="s">
        <v>592</v>
      </c>
      <c r="J33714" t="s">
        <v>574</v>
      </c>
      <c r="K33714" t="s">
        <v>551</v>
      </c>
      <c r="L33714" t="s">
        <v>867</v>
      </c>
      <c r="M33714" t="s">
        <v>1018</v>
      </c>
      <c r="N33714" t="s">
        <v>1046</v>
      </c>
      <c r="O33714" t="s">
        <v>643</v>
      </c>
      <c r="P33714" t="s">
        <v>111</v>
      </c>
      <c r="Q33714" t="s">
        <v>766</v>
      </c>
      <c r="R33714" t="s">
        <v>113</v>
      </c>
      <c r="S33714" t="s">
        <v>639</v>
      </c>
      <c r="T33714" t="s">
        <v>1043</v>
      </c>
      <c r="U33714" t="s">
        <v>1012</v>
      </c>
      <c r="V33714" t="s">
        <v>140</v>
      </c>
      <c r="W33714" t="s">
        <v>949</v>
      </c>
      <c r="X33714" t="s">
        <v>140</v>
      </c>
      <c r="Y33714" t="s">
        <v>1008</v>
      </c>
      <c r="Z33714" t="s">
        <v>140</v>
      </c>
      <c r="AA33714" t="s">
        <v>140</v>
      </c>
      <c r="AB33714" t="s">
        <v>140</v>
      </c>
      <c r="AC33714" t="s">
        <v>1065</v>
      </c>
      <c r="AD33714" t="s">
        <v>954</v>
      </c>
      <c r="AE33714" t="s">
        <v>1010</v>
      </c>
      <c r="AF33714" t="s">
        <v>598</v>
      </c>
    </row>
    <row r="33715" spans="1:32" x14ac:dyDescent="0.35">
      <c r="A33715" t="s">
        <v>14</v>
      </c>
      <c r="B33715" t="s">
        <v>1171</v>
      </c>
      <c r="C33715">
        <v>124</v>
      </c>
      <c r="D33715" t="s">
        <v>394</v>
      </c>
      <c r="E33715" t="s">
        <v>57</v>
      </c>
      <c r="F33715" t="s">
        <v>1052</v>
      </c>
      <c r="G33715" t="s">
        <v>1059</v>
      </c>
      <c r="H33715" t="s">
        <v>1064</v>
      </c>
      <c r="I33715" t="s">
        <v>985</v>
      </c>
      <c r="J33715" t="s">
        <v>103</v>
      </c>
      <c r="K33715" t="s">
        <v>681</v>
      </c>
      <c r="L33715" t="s">
        <v>756</v>
      </c>
      <c r="M33715" t="s">
        <v>1066</v>
      </c>
      <c r="N33715" t="s">
        <v>1063</v>
      </c>
      <c r="O33715" t="s">
        <v>111</v>
      </c>
      <c r="P33715" t="s">
        <v>1095</v>
      </c>
      <c r="Q33715" t="s">
        <v>988</v>
      </c>
      <c r="R33715" t="s">
        <v>788</v>
      </c>
      <c r="S33715" t="s">
        <v>1085</v>
      </c>
      <c r="T33715" t="s">
        <v>1063</v>
      </c>
      <c r="U33715" t="s">
        <v>1068</v>
      </c>
      <c r="V33715" t="s">
        <v>140</v>
      </c>
      <c r="W33715" t="s">
        <v>988</v>
      </c>
      <c r="X33715" t="s">
        <v>1098</v>
      </c>
      <c r="Y33715" t="s">
        <v>1063</v>
      </c>
      <c r="Z33715" t="s">
        <v>140</v>
      </c>
      <c r="AA33715" t="s">
        <v>140</v>
      </c>
      <c r="AB33715" t="s">
        <v>140</v>
      </c>
      <c r="AC33715" t="s">
        <v>869</v>
      </c>
      <c r="AD33715" t="s">
        <v>1007</v>
      </c>
      <c r="AE33715" t="s">
        <v>140</v>
      </c>
      <c r="AF33715" t="s">
        <v>886</v>
      </c>
    </row>
    <row r="33716" spans="1:32" x14ac:dyDescent="0.35">
      <c r="A33716" t="s">
        <v>14</v>
      </c>
      <c r="B33716" t="s">
        <v>1172</v>
      </c>
      <c r="C33716">
        <v>77</v>
      </c>
      <c r="D33716" t="s">
        <v>129</v>
      </c>
      <c r="E33716" t="s">
        <v>528</v>
      </c>
      <c r="F33716" t="s">
        <v>140</v>
      </c>
      <c r="G33716" t="s">
        <v>1058</v>
      </c>
      <c r="H33716" t="s">
        <v>1067</v>
      </c>
      <c r="I33716" t="s">
        <v>706</v>
      </c>
      <c r="J33716" t="s">
        <v>893</v>
      </c>
      <c r="K33716" t="s">
        <v>538</v>
      </c>
      <c r="L33716" t="s">
        <v>999</v>
      </c>
      <c r="M33716" t="s">
        <v>1064</v>
      </c>
      <c r="N33716" t="s">
        <v>950</v>
      </c>
      <c r="O33716" t="s">
        <v>937</v>
      </c>
      <c r="P33716" t="s">
        <v>893</v>
      </c>
      <c r="Q33716" t="s">
        <v>785</v>
      </c>
      <c r="R33716" t="s">
        <v>924</v>
      </c>
      <c r="S33716" t="s">
        <v>674</v>
      </c>
      <c r="T33716" t="s">
        <v>1058</v>
      </c>
      <c r="U33716" t="s">
        <v>140</v>
      </c>
      <c r="V33716" t="s">
        <v>140</v>
      </c>
      <c r="W33716" t="s">
        <v>940</v>
      </c>
      <c r="X33716" t="s">
        <v>1058</v>
      </c>
      <c r="Y33716" t="s">
        <v>140</v>
      </c>
      <c r="Z33716" t="s">
        <v>1058</v>
      </c>
      <c r="AA33716" t="s">
        <v>140</v>
      </c>
      <c r="AB33716" t="s">
        <v>140</v>
      </c>
      <c r="AC33716" t="s">
        <v>1085</v>
      </c>
      <c r="AD33716" t="s">
        <v>1046</v>
      </c>
      <c r="AE33716" t="s">
        <v>140</v>
      </c>
      <c r="AF33716" t="s">
        <v>924</v>
      </c>
    </row>
    <row r="33717" spans="1:32" x14ac:dyDescent="0.35">
      <c r="A33717" t="s">
        <v>15</v>
      </c>
      <c r="B33717" t="s">
        <v>1171</v>
      </c>
      <c r="C33717">
        <v>205</v>
      </c>
      <c r="D33717" t="s">
        <v>1098</v>
      </c>
      <c r="E33717" t="s">
        <v>794</v>
      </c>
      <c r="F33717" t="s">
        <v>1054</v>
      </c>
      <c r="G33717" t="s">
        <v>527</v>
      </c>
      <c r="H33717" t="s">
        <v>949</v>
      </c>
      <c r="I33717" t="s">
        <v>1059</v>
      </c>
      <c r="J33717" t="s">
        <v>897</v>
      </c>
      <c r="K33717" t="s">
        <v>659</v>
      </c>
      <c r="L33717" t="s">
        <v>123</v>
      </c>
      <c r="M33717" t="s">
        <v>1063</v>
      </c>
      <c r="N33717" t="s">
        <v>1020</v>
      </c>
      <c r="O33717" t="s">
        <v>646</v>
      </c>
      <c r="P33717" t="s">
        <v>985</v>
      </c>
      <c r="Q33717" t="s">
        <v>970</v>
      </c>
      <c r="R33717" t="s">
        <v>107</v>
      </c>
      <c r="S33717" t="s">
        <v>973</v>
      </c>
      <c r="T33717" t="s">
        <v>1060</v>
      </c>
      <c r="U33717" t="s">
        <v>140</v>
      </c>
      <c r="V33717" t="s">
        <v>140</v>
      </c>
      <c r="W33717" t="s">
        <v>919</v>
      </c>
      <c r="X33717" t="s">
        <v>1017</v>
      </c>
      <c r="Y33717" t="s">
        <v>1063</v>
      </c>
      <c r="Z33717" t="s">
        <v>1013</v>
      </c>
      <c r="AA33717" t="s">
        <v>140</v>
      </c>
      <c r="AB33717" t="s">
        <v>140</v>
      </c>
      <c r="AC33717" t="s">
        <v>664</v>
      </c>
      <c r="AD33717" t="s">
        <v>1050</v>
      </c>
      <c r="AE33717" t="s">
        <v>1008</v>
      </c>
      <c r="AF33717" t="s">
        <v>221</v>
      </c>
    </row>
    <row r="33718" spans="1:32" x14ac:dyDescent="0.35">
      <c r="A33718" t="s">
        <v>16</v>
      </c>
      <c r="B33718" t="s">
        <v>1171</v>
      </c>
      <c r="C33718">
        <v>204</v>
      </c>
      <c r="D33718" t="s">
        <v>919</v>
      </c>
      <c r="E33718" t="s">
        <v>985</v>
      </c>
      <c r="F33718" t="s">
        <v>1010</v>
      </c>
      <c r="G33718" t="s">
        <v>1060</v>
      </c>
      <c r="H33718" t="s">
        <v>140</v>
      </c>
      <c r="I33718" t="s">
        <v>838</v>
      </c>
      <c r="J33718" t="s">
        <v>991</v>
      </c>
      <c r="K33718" t="s">
        <v>867</v>
      </c>
      <c r="L33718" t="s">
        <v>89</v>
      </c>
      <c r="M33718" t="s">
        <v>1046</v>
      </c>
      <c r="N33718" t="s">
        <v>140</v>
      </c>
      <c r="O33718" t="s">
        <v>1062</v>
      </c>
      <c r="P33718" t="s">
        <v>1048</v>
      </c>
      <c r="Q33718" t="s">
        <v>115</v>
      </c>
      <c r="R33718" t="s">
        <v>991</v>
      </c>
      <c r="S33718" t="s">
        <v>983</v>
      </c>
      <c r="T33718" t="s">
        <v>1020</v>
      </c>
      <c r="U33718" t="s">
        <v>1020</v>
      </c>
      <c r="V33718" t="s">
        <v>140</v>
      </c>
      <c r="W33718" t="s">
        <v>1043</v>
      </c>
      <c r="X33718" t="s">
        <v>1008</v>
      </c>
      <c r="Y33718" t="s">
        <v>1063</v>
      </c>
      <c r="Z33718" t="s">
        <v>1013</v>
      </c>
      <c r="AA33718" t="s">
        <v>140</v>
      </c>
      <c r="AB33718" t="s">
        <v>140</v>
      </c>
      <c r="AC33718" t="s">
        <v>345</v>
      </c>
      <c r="AD33718" t="s">
        <v>869</v>
      </c>
      <c r="AE33718" t="s">
        <v>140</v>
      </c>
      <c r="AF33718" t="s">
        <v>397</v>
      </c>
    </row>
    <row r="33719" spans="1:32" x14ac:dyDescent="0.35">
      <c r="A33719" t="s">
        <v>17</v>
      </c>
      <c r="B33719" t="s">
        <v>1171</v>
      </c>
      <c r="C33719">
        <v>202</v>
      </c>
      <c r="D33719" t="s">
        <v>954</v>
      </c>
      <c r="E33719" t="s">
        <v>877</v>
      </c>
      <c r="F33719" t="s">
        <v>775</v>
      </c>
      <c r="G33719" t="s">
        <v>838</v>
      </c>
      <c r="H33719" t="s">
        <v>1043</v>
      </c>
      <c r="I33719" t="s">
        <v>1065</v>
      </c>
      <c r="J33719" t="s">
        <v>123</v>
      </c>
      <c r="K33719" t="s">
        <v>1100</v>
      </c>
      <c r="L33719" t="s">
        <v>1072</v>
      </c>
      <c r="M33719" t="s">
        <v>1055</v>
      </c>
      <c r="N33719" t="s">
        <v>1050</v>
      </c>
      <c r="O33719" t="s">
        <v>89</v>
      </c>
      <c r="P33719" t="s">
        <v>1062</v>
      </c>
      <c r="Q33719" t="s">
        <v>921</v>
      </c>
      <c r="R33719" t="s">
        <v>99</v>
      </c>
      <c r="S33719" t="s">
        <v>643</v>
      </c>
      <c r="T33719" t="s">
        <v>949</v>
      </c>
      <c r="U33719" t="s">
        <v>1019</v>
      </c>
      <c r="V33719" t="s">
        <v>140</v>
      </c>
      <c r="W33719" t="s">
        <v>1062</v>
      </c>
      <c r="X33719" t="s">
        <v>1008</v>
      </c>
      <c r="Y33719" t="s">
        <v>1009</v>
      </c>
      <c r="Z33719" t="s">
        <v>140</v>
      </c>
      <c r="AA33719" t="s">
        <v>140</v>
      </c>
      <c r="AB33719" t="s">
        <v>140</v>
      </c>
      <c r="AC33719" t="s">
        <v>967</v>
      </c>
      <c r="AD33719" t="s">
        <v>1045</v>
      </c>
      <c r="AE33719" t="s">
        <v>1050</v>
      </c>
      <c r="AF33719" t="s">
        <v>206</v>
      </c>
    </row>
    <row r="33720" spans="1:32" x14ac:dyDescent="0.35">
      <c r="A33720" t="s">
        <v>18</v>
      </c>
      <c r="B33720" t="s">
        <v>1171</v>
      </c>
      <c r="C33720">
        <v>24</v>
      </c>
      <c r="D33720" t="s">
        <v>140</v>
      </c>
      <c r="E33720" t="s">
        <v>551</v>
      </c>
      <c r="F33720" t="s">
        <v>140</v>
      </c>
      <c r="G33720" t="s">
        <v>140</v>
      </c>
      <c r="H33720" t="s">
        <v>140</v>
      </c>
      <c r="I33720" t="s">
        <v>140</v>
      </c>
      <c r="J33720" t="s">
        <v>320</v>
      </c>
      <c r="K33720" t="s">
        <v>127</v>
      </c>
      <c r="L33720" t="s">
        <v>971</v>
      </c>
      <c r="M33720" t="s">
        <v>838</v>
      </c>
      <c r="N33720" t="s">
        <v>140</v>
      </c>
      <c r="O33720" t="s">
        <v>103</v>
      </c>
      <c r="P33720" t="s">
        <v>140</v>
      </c>
      <c r="Q33720" t="s">
        <v>959</v>
      </c>
      <c r="R33720" t="s">
        <v>788</v>
      </c>
      <c r="S33720" t="s">
        <v>140</v>
      </c>
      <c r="T33720" t="s">
        <v>971</v>
      </c>
      <c r="U33720" t="s">
        <v>140</v>
      </c>
      <c r="V33720" t="s">
        <v>140</v>
      </c>
      <c r="W33720" t="s">
        <v>140</v>
      </c>
      <c r="X33720" t="s">
        <v>140</v>
      </c>
      <c r="Y33720" t="s">
        <v>140</v>
      </c>
      <c r="Z33720" t="s">
        <v>140</v>
      </c>
      <c r="AA33720" t="s">
        <v>140</v>
      </c>
      <c r="AB33720" t="s">
        <v>140</v>
      </c>
      <c r="AC33720" t="s">
        <v>913</v>
      </c>
      <c r="AD33720" t="s">
        <v>501</v>
      </c>
      <c r="AE33720" t="s">
        <v>140</v>
      </c>
      <c r="AF33720" t="s">
        <v>926</v>
      </c>
    </row>
    <row r="33721" spans="1:32" x14ac:dyDescent="0.35">
      <c r="A33721" t="s">
        <v>18</v>
      </c>
      <c r="B33721" t="s">
        <v>1172</v>
      </c>
      <c r="C33721">
        <v>180</v>
      </c>
      <c r="D33721" t="s">
        <v>1017</v>
      </c>
      <c r="E33721" t="s">
        <v>518</v>
      </c>
      <c r="F33721" t="s">
        <v>1066</v>
      </c>
      <c r="G33721" t="s">
        <v>1012</v>
      </c>
      <c r="H33721" t="s">
        <v>140</v>
      </c>
      <c r="I33721" t="s">
        <v>89</v>
      </c>
      <c r="J33721" t="s">
        <v>443</v>
      </c>
      <c r="K33721" t="s">
        <v>389</v>
      </c>
      <c r="L33721" t="s">
        <v>970</v>
      </c>
      <c r="M33721" t="s">
        <v>1007</v>
      </c>
      <c r="N33721" t="s">
        <v>1055</v>
      </c>
      <c r="O33721" t="s">
        <v>942</v>
      </c>
      <c r="P33721" t="s">
        <v>950</v>
      </c>
      <c r="Q33721" t="s">
        <v>1106</v>
      </c>
      <c r="R33721" t="s">
        <v>961</v>
      </c>
      <c r="S33721" t="s">
        <v>113</v>
      </c>
      <c r="T33721" t="s">
        <v>1064</v>
      </c>
      <c r="U33721" t="s">
        <v>1017</v>
      </c>
      <c r="V33721" t="s">
        <v>140</v>
      </c>
      <c r="W33721" t="s">
        <v>954</v>
      </c>
      <c r="X33721" t="s">
        <v>1013</v>
      </c>
      <c r="Y33721" t="s">
        <v>1008</v>
      </c>
      <c r="Z33721" t="s">
        <v>140</v>
      </c>
      <c r="AA33721" t="s">
        <v>140</v>
      </c>
      <c r="AB33721" t="s">
        <v>140</v>
      </c>
      <c r="AC33721" t="s">
        <v>107</v>
      </c>
      <c r="AD33721" t="s">
        <v>1073</v>
      </c>
      <c r="AE33721" t="s">
        <v>949</v>
      </c>
      <c r="AF33721" t="s">
        <v>206</v>
      </c>
    </row>
    <row r="33722" spans="1:32" x14ac:dyDescent="0.35">
      <c r="A33722" t="s">
        <v>19</v>
      </c>
      <c r="B33722" t="s">
        <v>1171</v>
      </c>
      <c r="C33722">
        <v>167</v>
      </c>
      <c r="D33722" t="s">
        <v>1063</v>
      </c>
      <c r="E33722" t="s">
        <v>639</v>
      </c>
      <c r="F33722" t="s">
        <v>1063</v>
      </c>
      <c r="G33722" t="s">
        <v>1021</v>
      </c>
      <c r="H33722" t="s">
        <v>1010</v>
      </c>
      <c r="I33722" t="s">
        <v>871</v>
      </c>
      <c r="J33722" t="s">
        <v>841</v>
      </c>
      <c r="K33722" t="s">
        <v>237</v>
      </c>
      <c r="L33722" t="s">
        <v>131</v>
      </c>
      <c r="M33722" t="s">
        <v>1043</v>
      </c>
      <c r="N33722" t="s">
        <v>1019</v>
      </c>
      <c r="O33722" t="s">
        <v>869</v>
      </c>
      <c r="P33722" t="s">
        <v>1046</v>
      </c>
      <c r="Q33722" t="s">
        <v>405</v>
      </c>
      <c r="R33722" t="s">
        <v>103</v>
      </c>
      <c r="S33722" t="s">
        <v>996</v>
      </c>
      <c r="T33722" t="s">
        <v>140</v>
      </c>
      <c r="U33722" t="s">
        <v>1009</v>
      </c>
      <c r="V33722" t="s">
        <v>140</v>
      </c>
      <c r="W33722" t="s">
        <v>1046</v>
      </c>
      <c r="X33722" t="s">
        <v>1012</v>
      </c>
      <c r="Y33722" t="s">
        <v>140</v>
      </c>
      <c r="Z33722" t="s">
        <v>140</v>
      </c>
      <c r="AA33722" t="s">
        <v>140</v>
      </c>
      <c r="AB33722" t="s">
        <v>140</v>
      </c>
      <c r="AC33722" t="s">
        <v>716</v>
      </c>
      <c r="AD33722" t="s">
        <v>664</v>
      </c>
      <c r="AE33722" t="s">
        <v>1009</v>
      </c>
      <c r="AF33722" t="s">
        <v>627</v>
      </c>
    </row>
    <row r="33723" spans="1:32" x14ac:dyDescent="0.35">
      <c r="A33723" t="s">
        <v>19</v>
      </c>
      <c r="B33723" t="s">
        <v>1172</v>
      </c>
      <c r="C33723">
        <v>38</v>
      </c>
      <c r="D33723" t="s">
        <v>140</v>
      </c>
      <c r="E33723" t="s">
        <v>399</v>
      </c>
      <c r="F33723" t="s">
        <v>140</v>
      </c>
      <c r="G33723" t="s">
        <v>140</v>
      </c>
      <c r="H33723" t="s">
        <v>140</v>
      </c>
      <c r="I33723" t="s">
        <v>187</v>
      </c>
      <c r="J33723" t="s">
        <v>107</v>
      </c>
      <c r="K33723" t="s">
        <v>467</v>
      </c>
      <c r="L33723" t="s">
        <v>412</v>
      </c>
      <c r="M33723" t="s">
        <v>1021</v>
      </c>
      <c r="N33723" t="s">
        <v>1066</v>
      </c>
      <c r="O33723" t="s">
        <v>838</v>
      </c>
      <c r="P33723" t="s">
        <v>1020</v>
      </c>
      <c r="Q33723" t="s">
        <v>654</v>
      </c>
      <c r="R33723" t="s">
        <v>1057</v>
      </c>
      <c r="S33723" t="s">
        <v>340</v>
      </c>
      <c r="T33723" t="s">
        <v>919</v>
      </c>
      <c r="U33723" t="s">
        <v>1066</v>
      </c>
      <c r="V33723" t="s">
        <v>140</v>
      </c>
      <c r="W33723" t="s">
        <v>515</v>
      </c>
      <c r="X33723" t="s">
        <v>140</v>
      </c>
      <c r="Y33723" t="s">
        <v>140</v>
      </c>
      <c r="Z33723" t="s">
        <v>140</v>
      </c>
      <c r="AA33723" t="s">
        <v>140</v>
      </c>
      <c r="AB33723" t="s">
        <v>140</v>
      </c>
      <c r="AC33723" t="s">
        <v>1100</v>
      </c>
      <c r="AD33723" t="s">
        <v>1066</v>
      </c>
      <c r="AE33723" t="s">
        <v>140</v>
      </c>
      <c r="AF33723" t="s">
        <v>513</v>
      </c>
    </row>
    <row r="33724" spans="1:32" x14ac:dyDescent="0.35">
      <c r="A33724" t="s">
        <v>20</v>
      </c>
      <c r="B33724" t="s">
        <v>1171</v>
      </c>
      <c r="C33724">
        <v>205</v>
      </c>
      <c r="D33724" t="s">
        <v>1021</v>
      </c>
      <c r="E33724" t="s">
        <v>860</v>
      </c>
      <c r="F33724" t="s">
        <v>1010</v>
      </c>
      <c r="G33724" t="s">
        <v>1066</v>
      </c>
      <c r="H33724" t="s">
        <v>1054</v>
      </c>
      <c r="I33724" t="s">
        <v>915</v>
      </c>
      <c r="J33724" t="s">
        <v>718</v>
      </c>
      <c r="K33724" t="s">
        <v>746</v>
      </c>
      <c r="L33724" t="s">
        <v>97</v>
      </c>
      <c r="M33724" t="s">
        <v>1012</v>
      </c>
      <c r="N33724" t="s">
        <v>1098</v>
      </c>
      <c r="O33724" t="s">
        <v>942</v>
      </c>
      <c r="P33724" t="s">
        <v>664</v>
      </c>
      <c r="Q33724" t="s">
        <v>548</v>
      </c>
      <c r="R33724" t="s">
        <v>942</v>
      </c>
      <c r="S33724" t="s">
        <v>91</v>
      </c>
      <c r="T33724" t="s">
        <v>1043</v>
      </c>
      <c r="U33724" t="s">
        <v>919</v>
      </c>
      <c r="V33724" t="s">
        <v>140</v>
      </c>
      <c r="W33724" t="s">
        <v>950</v>
      </c>
      <c r="X33724" t="s">
        <v>1013</v>
      </c>
      <c r="Y33724" t="s">
        <v>1010</v>
      </c>
      <c r="Z33724" t="s">
        <v>140</v>
      </c>
      <c r="AA33724" t="s">
        <v>140</v>
      </c>
      <c r="AB33724" t="s">
        <v>140</v>
      </c>
      <c r="AC33724" t="s">
        <v>961</v>
      </c>
      <c r="AD33724" t="s">
        <v>1070</v>
      </c>
      <c r="AE33724" t="s">
        <v>949</v>
      </c>
      <c r="AF33724" t="s">
        <v>584</v>
      </c>
    </row>
    <row r="33725" spans="1:32" x14ac:dyDescent="0.35">
      <c r="A33725" t="s">
        <v>21</v>
      </c>
      <c r="B33725" t="s">
        <v>1171</v>
      </c>
      <c r="C33725">
        <v>209</v>
      </c>
      <c r="D33725" t="s">
        <v>801</v>
      </c>
      <c r="E33725" t="s">
        <v>654</v>
      </c>
      <c r="F33725" t="s">
        <v>1048</v>
      </c>
      <c r="G33725" t="s">
        <v>838</v>
      </c>
      <c r="H33725" t="s">
        <v>345</v>
      </c>
      <c r="I33725" t="s">
        <v>515</v>
      </c>
      <c r="J33725" t="s">
        <v>706</v>
      </c>
      <c r="K33725" t="s">
        <v>476</v>
      </c>
      <c r="L33725" t="s">
        <v>788</v>
      </c>
      <c r="M33725" t="s">
        <v>1013</v>
      </c>
      <c r="N33725" t="s">
        <v>1066</v>
      </c>
      <c r="O33725" t="s">
        <v>147</v>
      </c>
      <c r="P33725" t="s">
        <v>919</v>
      </c>
      <c r="Q33725" t="s">
        <v>1017</v>
      </c>
      <c r="R33725" t="s">
        <v>838</v>
      </c>
      <c r="S33725" t="s">
        <v>919</v>
      </c>
      <c r="T33725" t="s">
        <v>1048</v>
      </c>
      <c r="U33725" t="s">
        <v>1048</v>
      </c>
      <c r="V33725" t="s">
        <v>140</v>
      </c>
      <c r="W33725" t="s">
        <v>919</v>
      </c>
      <c r="X33725" t="s">
        <v>1066</v>
      </c>
      <c r="Y33725" t="s">
        <v>775</v>
      </c>
      <c r="Z33725" t="s">
        <v>1017</v>
      </c>
      <c r="AA33725" t="s">
        <v>140</v>
      </c>
      <c r="AB33725" t="s">
        <v>140</v>
      </c>
      <c r="AC33725" t="s">
        <v>961</v>
      </c>
      <c r="AD33725" t="s">
        <v>838</v>
      </c>
      <c r="AE33725" t="s">
        <v>140</v>
      </c>
      <c r="AF33725" t="s">
        <v>292</v>
      </c>
    </row>
    <row r="33726" spans="1:32" x14ac:dyDescent="0.35">
      <c r="A33726" t="s">
        <v>22</v>
      </c>
      <c r="B33726" t="s">
        <v>1171</v>
      </c>
      <c r="C33726">
        <v>208</v>
      </c>
      <c r="D33726" t="s">
        <v>1021</v>
      </c>
      <c r="E33726" t="s">
        <v>993</v>
      </c>
      <c r="F33726" t="s">
        <v>1021</v>
      </c>
      <c r="G33726" t="s">
        <v>1017</v>
      </c>
      <c r="H33726" t="s">
        <v>140</v>
      </c>
      <c r="I33726" t="s">
        <v>574</v>
      </c>
      <c r="J33726" t="s">
        <v>785</v>
      </c>
      <c r="K33726" t="s">
        <v>446</v>
      </c>
      <c r="L33726" t="s">
        <v>1057</v>
      </c>
      <c r="M33726" t="s">
        <v>1051</v>
      </c>
      <c r="N33726" t="s">
        <v>1008</v>
      </c>
      <c r="O33726" t="s">
        <v>1047</v>
      </c>
      <c r="P33726" t="s">
        <v>1023</v>
      </c>
      <c r="Q33726" t="s">
        <v>785</v>
      </c>
      <c r="R33726" t="s">
        <v>317</v>
      </c>
      <c r="S33726" t="s">
        <v>286</v>
      </c>
      <c r="T33726" t="s">
        <v>950</v>
      </c>
      <c r="U33726" t="s">
        <v>1008</v>
      </c>
      <c r="V33726" t="s">
        <v>140</v>
      </c>
      <c r="W33726" t="s">
        <v>1066</v>
      </c>
      <c r="X33726" t="s">
        <v>140</v>
      </c>
      <c r="Y33726" t="s">
        <v>1008</v>
      </c>
      <c r="Z33726" t="s">
        <v>1008</v>
      </c>
      <c r="AA33726" t="s">
        <v>140</v>
      </c>
      <c r="AB33726" t="s">
        <v>140</v>
      </c>
      <c r="AC33726" t="s">
        <v>953</v>
      </c>
      <c r="AD33726" t="s">
        <v>954</v>
      </c>
      <c r="AE33726" t="s">
        <v>1055</v>
      </c>
      <c r="AF33726" t="s">
        <v>615</v>
      </c>
    </row>
    <row r="33727" spans="1:32" x14ac:dyDescent="0.35">
      <c r="A33727" t="s">
        <v>23</v>
      </c>
      <c r="B33727" t="s">
        <v>1171</v>
      </c>
      <c r="C33727">
        <v>25</v>
      </c>
      <c r="D33727" t="s">
        <v>1061</v>
      </c>
      <c r="E33727" t="s">
        <v>87</v>
      </c>
      <c r="F33727" t="s">
        <v>140</v>
      </c>
      <c r="G33727" t="s">
        <v>903</v>
      </c>
      <c r="H33727" t="s">
        <v>1046</v>
      </c>
      <c r="I33727" t="s">
        <v>929</v>
      </c>
      <c r="J33727" t="s">
        <v>113</v>
      </c>
      <c r="K33727" t="s">
        <v>970</v>
      </c>
      <c r="L33727" t="s">
        <v>1046</v>
      </c>
      <c r="M33727" t="s">
        <v>140</v>
      </c>
      <c r="N33727" t="s">
        <v>140</v>
      </c>
      <c r="O33727" t="s">
        <v>1095</v>
      </c>
      <c r="P33727" t="s">
        <v>140</v>
      </c>
      <c r="Q33727" t="s">
        <v>386</v>
      </c>
      <c r="R33727" t="s">
        <v>140</v>
      </c>
      <c r="S33727" t="s">
        <v>1060</v>
      </c>
      <c r="T33727" t="s">
        <v>140</v>
      </c>
      <c r="U33727" t="s">
        <v>1060</v>
      </c>
      <c r="V33727" t="s">
        <v>140</v>
      </c>
      <c r="W33727" t="s">
        <v>140</v>
      </c>
      <c r="X33727" t="s">
        <v>140</v>
      </c>
      <c r="Y33727" t="s">
        <v>140</v>
      </c>
      <c r="Z33727" t="s">
        <v>140</v>
      </c>
      <c r="AA33727" t="s">
        <v>140</v>
      </c>
      <c r="AB33727" t="s">
        <v>140</v>
      </c>
      <c r="AC33727" t="s">
        <v>421</v>
      </c>
      <c r="AD33727" t="s">
        <v>140</v>
      </c>
      <c r="AE33727" t="s">
        <v>140</v>
      </c>
      <c r="AF33727" t="s">
        <v>292</v>
      </c>
    </row>
    <row r="33728" spans="1:32" x14ac:dyDescent="0.35">
      <c r="A33728" t="s">
        <v>23</v>
      </c>
      <c r="B33728" t="s">
        <v>1172</v>
      </c>
      <c r="C33728">
        <v>179</v>
      </c>
      <c r="D33728" t="s">
        <v>1066</v>
      </c>
      <c r="E33728" t="s">
        <v>55</v>
      </c>
      <c r="F33728" t="s">
        <v>1043</v>
      </c>
      <c r="G33728" t="s">
        <v>1098</v>
      </c>
      <c r="H33728" t="s">
        <v>1012</v>
      </c>
      <c r="I33728" t="s">
        <v>662</v>
      </c>
      <c r="J33728" t="s">
        <v>592</v>
      </c>
      <c r="K33728" t="s">
        <v>73</v>
      </c>
      <c r="L33728" t="s">
        <v>127</v>
      </c>
      <c r="M33728" t="s">
        <v>940</v>
      </c>
      <c r="N33728" t="s">
        <v>1054</v>
      </c>
      <c r="O33728" t="s">
        <v>718</v>
      </c>
      <c r="P33728" t="s">
        <v>983</v>
      </c>
      <c r="Q33728" t="s">
        <v>548</v>
      </c>
      <c r="R33728" t="s">
        <v>788</v>
      </c>
      <c r="S33728" t="s">
        <v>595</v>
      </c>
      <c r="T33728" t="s">
        <v>1014</v>
      </c>
      <c r="U33728" t="s">
        <v>940</v>
      </c>
      <c r="V33728" t="s">
        <v>140</v>
      </c>
      <c r="W33728" t="s">
        <v>919</v>
      </c>
      <c r="X33728" t="s">
        <v>1017</v>
      </c>
      <c r="Y33728" t="s">
        <v>140</v>
      </c>
      <c r="Z33728" t="s">
        <v>140</v>
      </c>
      <c r="AA33728" t="s">
        <v>140</v>
      </c>
      <c r="AB33728" t="s">
        <v>1012</v>
      </c>
      <c r="AC33728" t="s">
        <v>99</v>
      </c>
      <c r="AD33728" t="s">
        <v>548</v>
      </c>
      <c r="AE33728" t="s">
        <v>140</v>
      </c>
      <c r="AF33728" t="s">
        <v>834</v>
      </c>
    </row>
    <row r="33729" spans="1:32" x14ac:dyDescent="0.35">
      <c r="A33729" t="s">
        <v>24</v>
      </c>
      <c r="B33729" t="s">
        <v>1171</v>
      </c>
      <c r="C33729">
        <v>207</v>
      </c>
      <c r="D33729" t="s">
        <v>1052</v>
      </c>
      <c r="E33729" t="s">
        <v>1071</v>
      </c>
      <c r="F33729" t="s">
        <v>140</v>
      </c>
      <c r="G33729" t="s">
        <v>903</v>
      </c>
      <c r="H33729" t="s">
        <v>1045</v>
      </c>
      <c r="I33729" t="s">
        <v>1070</v>
      </c>
      <c r="J33729" t="s">
        <v>924</v>
      </c>
      <c r="K33729" t="s">
        <v>781</v>
      </c>
      <c r="L33729" t="s">
        <v>915</v>
      </c>
      <c r="M33729" t="s">
        <v>1021</v>
      </c>
      <c r="N33729" t="s">
        <v>1019</v>
      </c>
      <c r="O33729" t="s">
        <v>574</v>
      </c>
      <c r="P33729" t="s">
        <v>919</v>
      </c>
      <c r="Q33729" t="s">
        <v>988</v>
      </c>
      <c r="R33729" t="s">
        <v>107</v>
      </c>
      <c r="S33729" t="s">
        <v>973</v>
      </c>
      <c r="T33729" t="s">
        <v>950</v>
      </c>
      <c r="U33729" t="s">
        <v>1054</v>
      </c>
      <c r="V33729" t="s">
        <v>140</v>
      </c>
      <c r="W33729" t="s">
        <v>1023</v>
      </c>
      <c r="X33729" t="s">
        <v>1066</v>
      </c>
      <c r="Y33729" t="s">
        <v>775</v>
      </c>
      <c r="Z33729" t="s">
        <v>140</v>
      </c>
      <c r="AA33729" t="s">
        <v>1013</v>
      </c>
      <c r="AB33729" t="s">
        <v>140</v>
      </c>
      <c r="AC33729" t="s">
        <v>769</v>
      </c>
      <c r="AD33729" t="s">
        <v>903</v>
      </c>
      <c r="AE33729" t="s">
        <v>1019</v>
      </c>
      <c r="AF33729" t="s">
        <v>808</v>
      </c>
    </row>
    <row r="33730" spans="1:32" x14ac:dyDescent="0.35">
      <c r="A33730" t="s">
        <v>25</v>
      </c>
      <c r="B33730" t="s">
        <v>1171</v>
      </c>
      <c r="C33730">
        <v>204</v>
      </c>
      <c r="D33730" t="s">
        <v>775</v>
      </c>
      <c r="E33730" t="s">
        <v>867</v>
      </c>
      <c r="F33730" t="s">
        <v>1011</v>
      </c>
      <c r="G33730" t="s">
        <v>919</v>
      </c>
      <c r="H33730" t="s">
        <v>1011</v>
      </c>
      <c r="I33730" t="s">
        <v>1004</v>
      </c>
      <c r="J33730" t="s">
        <v>942</v>
      </c>
      <c r="K33730" t="s">
        <v>386</v>
      </c>
      <c r="L33730" t="s">
        <v>129</v>
      </c>
      <c r="M33730" t="s">
        <v>1008</v>
      </c>
      <c r="N33730" t="s">
        <v>1043</v>
      </c>
      <c r="O33730" t="s">
        <v>109</v>
      </c>
      <c r="P33730" t="s">
        <v>1062</v>
      </c>
      <c r="Q33730" t="s">
        <v>125</v>
      </c>
      <c r="R33730" t="s">
        <v>121</v>
      </c>
      <c r="S33730" t="s">
        <v>394</v>
      </c>
      <c r="T33730" t="s">
        <v>1043</v>
      </c>
      <c r="U33730" t="s">
        <v>1010</v>
      </c>
      <c r="V33730" t="s">
        <v>140</v>
      </c>
      <c r="W33730" t="s">
        <v>89</v>
      </c>
      <c r="X33730" t="s">
        <v>140</v>
      </c>
      <c r="Y33730" t="s">
        <v>1010</v>
      </c>
      <c r="Z33730" t="s">
        <v>140</v>
      </c>
      <c r="AA33730" t="s">
        <v>1010</v>
      </c>
      <c r="AB33730" t="s">
        <v>140</v>
      </c>
      <c r="AC33730" t="s">
        <v>147</v>
      </c>
      <c r="AD33730" t="s">
        <v>838</v>
      </c>
      <c r="AE33730" t="s">
        <v>1063</v>
      </c>
      <c r="AF33730" t="s">
        <v>978</v>
      </c>
    </row>
    <row r="33731" spans="1:32" x14ac:dyDescent="0.35">
      <c r="A33731" t="s">
        <v>26</v>
      </c>
      <c r="B33731" t="s">
        <v>1171</v>
      </c>
      <c r="C33731">
        <v>201</v>
      </c>
      <c r="D33731" t="s">
        <v>919</v>
      </c>
      <c r="E33731" t="s">
        <v>932</v>
      </c>
      <c r="F33731" t="s">
        <v>1014</v>
      </c>
      <c r="G33731" t="s">
        <v>1018</v>
      </c>
      <c r="H33731" t="s">
        <v>1058</v>
      </c>
      <c r="I33731" t="s">
        <v>999</v>
      </c>
      <c r="J33731" t="s">
        <v>405</v>
      </c>
      <c r="K33731" t="s">
        <v>598</v>
      </c>
      <c r="L33731" t="s">
        <v>824</v>
      </c>
      <c r="M33731" t="s">
        <v>1004</v>
      </c>
      <c r="N33731" t="s">
        <v>1046</v>
      </c>
      <c r="O33731" t="s">
        <v>999</v>
      </c>
      <c r="P33731" t="s">
        <v>1073</v>
      </c>
      <c r="Q33731" t="s">
        <v>93</v>
      </c>
      <c r="R33731" t="s">
        <v>129</v>
      </c>
      <c r="S33731" t="s">
        <v>1095</v>
      </c>
      <c r="T33731" t="s">
        <v>1011</v>
      </c>
      <c r="U33731" t="s">
        <v>1014</v>
      </c>
      <c r="V33731" t="s">
        <v>140</v>
      </c>
      <c r="W33731" t="s">
        <v>875</v>
      </c>
      <c r="X33731" t="s">
        <v>1063</v>
      </c>
      <c r="Y33731" t="s">
        <v>1012</v>
      </c>
      <c r="Z33731" t="s">
        <v>140</v>
      </c>
      <c r="AA33731" t="s">
        <v>140</v>
      </c>
      <c r="AB33731" t="s">
        <v>140</v>
      </c>
      <c r="AC33731" t="s">
        <v>788</v>
      </c>
      <c r="AD33731" t="s">
        <v>664</v>
      </c>
      <c r="AE33731" t="s">
        <v>140</v>
      </c>
      <c r="AF33731" t="s">
        <v>55</v>
      </c>
    </row>
    <row r="33732" spans="1:32" x14ac:dyDescent="0.35">
      <c r="A33732" t="s">
        <v>27</v>
      </c>
      <c r="B33732" t="s">
        <v>1171</v>
      </c>
      <c r="C33732">
        <v>202</v>
      </c>
      <c r="D33732" t="s">
        <v>1009</v>
      </c>
      <c r="E33732" t="s">
        <v>101</v>
      </c>
      <c r="F33732" t="s">
        <v>1063</v>
      </c>
      <c r="G33732" t="s">
        <v>1098</v>
      </c>
      <c r="H33732" t="s">
        <v>140</v>
      </c>
      <c r="I33732" t="s">
        <v>801</v>
      </c>
      <c r="J33732" t="s">
        <v>91</v>
      </c>
      <c r="K33732" t="s">
        <v>668</v>
      </c>
      <c r="L33732" t="s">
        <v>515</v>
      </c>
      <c r="M33732" t="s">
        <v>1021</v>
      </c>
      <c r="N33732" t="s">
        <v>1010</v>
      </c>
      <c r="O33732" t="s">
        <v>147</v>
      </c>
      <c r="P33732" t="s">
        <v>939</v>
      </c>
      <c r="Q33732" t="s">
        <v>897</v>
      </c>
      <c r="R33732" t="s">
        <v>1100</v>
      </c>
      <c r="S33732" t="s">
        <v>345</v>
      </c>
      <c r="T33732" t="s">
        <v>1068</v>
      </c>
      <c r="U33732" t="s">
        <v>1009</v>
      </c>
      <c r="V33732" t="s">
        <v>140</v>
      </c>
      <c r="W33732" t="s">
        <v>1018</v>
      </c>
      <c r="X33732" t="s">
        <v>1054</v>
      </c>
      <c r="Y33732" t="s">
        <v>1008</v>
      </c>
      <c r="Z33732" t="s">
        <v>140</v>
      </c>
      <c r="AA33732" t="s">
        <v>1013</v>
      </c>
      <c r="AB33732" t="s">
        <v>140</v>
      </c>
      <c r="AC33732" t="s">
        <v>129</v>
      </c>
      <c r="AD33732" t="s">
        <v>1070</v>
      </c>
      <c r="AE33732" t="s">
        <v>1021</v>
      </c>
      <c r="AF33732" t="s">
        <v>836</v>
      </c>
    </row>
    <row r="33733" spans="1:32" x14ac:dyDescent="0.35">
      <c r="A33733" t="s">
        <v>28</v>
      </c>
      <c r="B33733" t="s">
        <v>1171</v>
      </c>
      <c r="C33733">
        <v>206</v>
      </c>
      <c r="D33733" t="s">
        <v>1066</v>
      </c>
      <c r="E33733" t="s">
        <v>1083</v>
      </c>
      <c r="F33733" t="s">
        <v>1021</v>
      </c>
      <c r="G33733" t="s">
        <v>1067</v>
      </c>
      <c r="H33733" t="s">
        <v>140</v>
      </c>
      <c r="I33733" t="s">
        <v>988</v>
      </c>
      <c r="J33733" t="s">
        <v>121</v>
      </c>
      <c r="K33733" t="s">
        <v>399</v>
      </c>
      <c r="L33733" t="s">
        <v>1049</v>
      </c>
      <c r="M33733" t="s">
        <v>1060</v>
      </c>
      <c r="N33733" t="s">
        <v>775</v>
      </c>
      <c r="O33733" t="s">
        <v>115</v>
      </c>
      <c r="P33733" t="s">
        <v>838</v>
      </c>
      <c r="Q33733" t="s">
        <v>97</v>
      </c>
      <c r="R33733" t="s">
        <v>1049</v>
      </c>
      <c r="S33733" t="s">
        <v>103</v>
      </c>
      <c r="T33733" t="s">
        <v>1008</v>
      </c>
      <c r="U33733" t="s">
        <v>1019</v>
      </c>
      <c r="V33733" t="s">
        <v>140</v>
      </c>
      <c r="W33733" t="s">
        <v>1047</v>
      </c>
      <c r="X33733" t="s">
        <v>1019</v>
      </c>
      <c r="Y33733" t="s">
        <v>1014</v>
      </c>
      <c r="Z33733" t="s">
        <v>140</v>
      </c>
      <c r="AA33733" t="s">
        <v>1014</v>
      </c>
      <c r="AB33733" t="s">
        <v>140</v>
      </c>
      <c r="AC33733" t="s">
        <v>87</v>
      </c>
      <c r="AD33733" t="s">
        <v>89</v>
      </c>
      <c r="AE33733" t="s">
        <v>1063</v>
      </c>
      <c r="AF33733" t="s">
        <v>667</v>
      </c>
    </row>
    <row r="33734" spans="1:32" x14ac:dyDescent="0.35">
      <c r="A33734" t="s">
        <v>29</v>
      </c>
      <c r="B33734" t="s">
        <v>1171</v>
      </c>
      <c r="C33734">
        <v>204</v>
      </c>
      <c r="D33734" t="s">
        <v>903</v>
      </c>
      <c r="E33734" t="s">
        <v>968</v>
      </c>
      <c r="F33734" t="s">
        <v>1051</v>
      </c>
      <c r="G33734" t="s">
        <v>1021</v>
      </c>
      <c r="H33734" t="s">
        <v>140</v>
      </c>
      <c r="I33734" t="s">
        <v>394</v>
      </c>
      <c r="J33734" t="s">
        <v>97</v>
      </c>
      <c r="K33734" t="s">
        <v>654</v>
      </c>
      <c r="L33734" t="s">
        <v>1061</v>
      </c>
      <c r="M33734" t="s">
        <v>1058</v>
      </c>
      <c r="N33734" t="s">
        <v>1021</v>
      </c>
      <c r="O33734" t="s">
        <v>125</v>
      </c>
      <c r="P33734" t="s">
        <v>1060</v>
      </c>
      <c r="Q33734" t="s">
        <v>187</v>
      </c>
      <c r="R33734" t="s">
        <v>991</v>
      </c>
      <c r="S33734" t="s">
        <v>973</v>
      </c>
      <c r="T33734" t="s">
        <v>1052</v>
      </c>
      <c r="U33734" t="s">
        <v>1021</v>
      </c>
      <c r="V33734" t="s">
        <v>140</v>
      </c>
      <c r="W33734" t="s">
        <v>1048</v>
      </c>
      <c r="X33734" t="s">
        <v>1054</v>
      </c>
      <c r="Y33734" t="s">
        <v>1009</v>
      </c>
      <c r="Z33734" t="s">
        <v>140</v>
      </c>
      <c r="AA33734" t="s">
        <v>140</v>
      </c>
      <c r="AB33734" t="s">
        <v>140</v>
      </c>
      <c r="AC33734" t="s">
        <v>1049</v>
      </c>
      <c r="AD33734" t="s">
        <v>1066</v>
      </c>
      <c r="AE33734" t="s">
        <v>140</v>
      </c>
      <c r="AF33734" t="s">
        <v>890</v>
      </c>
    </row>
    <row r="33735" spans="1:32" x14ac:dyDescent="0.35">
      <c r="A33735" t="s">
        <v>30</v>
      </c>
      <c r="B33735" t="s">
        <v>1171</v>
      </c>
      <c r="C33735">
        <v>201</v>
      </c>
      <c r="D33735" t="s">
        <v>1050</v>
      </c>
      <c r="E33735" t="s">
        <v>917</v>
      </c>
      <c r="F33735" t="s">
        <v>775</v>
      </c>
      <c r="G33735" t="s">
        <v>1055</v>
      </c>
      <c r="H33735" t="s">
        <v>1010</v>
      </c>
      <c r="I33735" t="s">
        <v>977</v>
      </c>
      <c r="J33735" t="s">
        <v>99</v>
      </c>
      <c r="K33735" t="s">
        <v>1154</v>
      </c>
      <c r="L33735" t="s">
        <v>1047</v>
      </c>
      <c r="M33735" t="s">
        <v>1008</v>
      </c>
      <c r="N33735" t="s">
        <v>1010</v>
      </c>
      <c r="O33735" t="s">
        <v>458</v>
      </c>
      <c r="P33735" t="s">
        <v>1070</v>
      </c>
      <c r="Q33735" t="s">
        <v>119</v>
      </c>
      <c r="R33735" t="s">
        <v>942</v>
      </c>
      <c r="S33735" t="s">
        <v>1045</v>
      </c>
      <c r="T33735" t="s">
        <v>1051</v>
      </c>
      <c r="U33735" t="s">
        <v>1054</v>
      </c>
      <c r="V33735" t="s">
        <v>140</v>
      </c>
      <c r="W33735" t="s">
        <v>1021</v>
      </c>
      <c r="X33735" t="s">
        <v>140</v>
      </c>
      <c r="Y33735" t="s">
        <v>1063</v>
      </c>
      <c r="Z33735" t="s">
        <v>1014</v>
      </c>
      <c r="AA33735" t="s">
        <v>140</v>
      </c>
      <c r="AB33735" t="s">
        <v>140</v>
      </c>
      <c r="AC33735" t="s">
        <v>115</v>
      </c>
      <c r="AD33735" t="s">
        <v>1062</v>
      </c>
      <c r="AE33735" t="s">
        <v>140</v>
      </c>
      <c r="AF33735" t="s">
        <v>560</v>
      </c>
    </row>
    <row r="33736" spans="1:32" x14ac:dyDescent="0.35">
      <c r="A33736" t="s">
        <v>31</v>
      </c>
      <c r="B33736" t="s">
        <v>1171</v>
      </c>
      <c r="C33736">
        <v>128</v>
      </c>
      <c r="D33736" t="s">
        <v>515</v>
      </c>
      <c r="E33736" t="s">
        <v>349</v>
      </c>
      <c r="F33736" t="s">
        <v>140</v>
      </c>
      <c r="G33736" t="s">
        <v>664</v>
      </c>
      <c r="H33736" t="s">
        <v>1063</v>
      </c>
      <c r="I33736" t="s">
        <v>1182</v>
      </c>
      <c r="J33736" t="s">
        <v>121</v>
      </c>
      <c r="K33736" t="s">
        <v>47</v>
      </c>
      <c r="L33736" t="s">
        <v>57</v>
      </c>
      <c r="M33736" t="s">
        <v>1055</v>
      </c>
      <c r="N33736" t="s">
        <v>1057</v>
      </c>
      <c r="O33736" t="s">
        <v>718</v>
      </c>
      <c r="P33736" t="s">
        <v>991</v>
      </c>
      <c r="Q33736" t="s">
        <v>1102</v>
      </c>
      <c r="R33736" t="s">
        <v>489</v>
      </c>
      <c r="S33736" t="s">
        <v>573</v>
      </c>
      <c r="T33736" t="s">
        <v>1055</v>
      </c>
      <c r="U33736" t="s">
        <v>1055</v>
      </c>
      <c r="V33736" t="s">
        <v>140</v>
      </c>
      <c r="W33736" t="s">
        <v>1056</v>
      </c>
      <c r="X33736" t="s">
        <v>1063</v>
      </c>
      <c r="Y33736" t="s">
        <v>1063</v>
      </c>
      <c r="Z33736" t="s">
        <v>1008</v>
      </c>
      <c r="AA33736" t="s">
        <v>140</v>
      </c>
      <c r="AB33736" t="s">
        <v>1063</v>
      </c>
      <c r="AC33736" t="s">
        <v>826</v>
      </c>
      <c r="AD33736" t="s">
        <v>939</v>
      </c>
      <c r="AE33736" t="s">
        <v>1054</v>
      </c>
      <c r="AF33736" t="s">
        <v>476</v>
      </c>
    </row>
    <row r="33737" spans="1:32" x14ac:dyDescent="0.35">
      <c r="A33737" t="s">
        <v>31</v>
      </c>
      <c r="B33737" t="s">
        <v>1172</v>
      </c>
      <c r="C33737">
        <v>78</v>
      </c>
      <c r="D33737" t="s">
        <v>915</v>
      </c>
      <c r="E33737" t="s">
        <v>1076</v>
      </c>
      <c r="F33737" t="s">
        <v>140</v>
      </c>
      <c r="G33737" t="s">
        <v>1019</v>
      </c>
      <c r="H33737" t="s">
        <v>140</v>
      </c>
      <c r="I33737" t="s">
        <v>822</v>
      </c>
      <c r="J33737" t="s">
        <v>109</v>
      </c>
      <c r="K33737" t="s">
        <v>985</v>
      </c>
      <c r="L33737" t="s">
        <v>476</v>
      </c>
      <c r="M33737" t="s">
        <v>1052</v>
      </c>
      <c r="N33737" t="s">
        <v>1048</v>
      </c>
      <c r="O33737" t="s">
        <v>121</v>
      </c>
      <c r="P33737" t="s">
        <v>371</v>
      </c>
      <c r="Q33737" t="s">
        <v>474</v>
      </c>
      <c r="R33737" t="s">
        <v>921</v>
      </c>
      <c r="S33737" t="s">
        <v>65</v>
      </c>
      <c r="T33737" t="s">
        <v>775</v>
      </c>
      <c r="U33737" t="s">
        <v>775</v>
      </c>
      <c r="V33737" t="s">
        <v>140</v>
      </c>
      <c r="W33737" t="s">
        <v>967</v>
      </c>
      <c r="X33737" t="s">
        <v>1013</v>
      </c>
      <c r="Y33737" t="s">
        <v>140</v>
      </c>
      <c r="Z33737" t="s">
        <v>140</v>
      </c>
      <c r="AA33737" t="s">
        <v>775</v>
      </c>
      <c r="AB33737" t="s">
        <v>140</v>
      </c>
      <c r="AC33737" t="s">
        <v>269</v>
      </c>
      <c r="AD33737" t="s">
        <v>1011</v>
      </c>
      <c r="AE33737" t="s">
        <v>140</v>
      </c>
      <c r="AF33737" t="s">
        <v>983</v>
      </c>
    </row>
    <row r="33738" spans="1:32" x14ac:dyDescent="0.35">
      <c r="A33738" t="s">
        <v>32</v>
      </c>
      <c r="B33738" t="s">
        <v>1171</v>
      </c>
      <c r="C33738">
        <v>3963</v>
      </c>
      <c r="D33738" t="s">
        <v>1018</v>
      </c>
      <c r="E33738" t="s">
        <v>871</v>
      </c>
      <c r="F33738" t="s">
        <v>1054</v>
      </c>
      <c r="G33738" t="s">
        <v>869</v>
      </c>
      <c r="H33738" t="s">
        <v>1050</v>
      </c>
      <c r="I33738" t="s">
        <v>89</v>
      </c>
      <c r="J33738" t="s">
        <v>893</v>
      </c>
      <c r="K33738" t="s">
        <v>495</v>
      </c>
      <c r="L33738" t="s">
        <v>147</v>
      </c>
      <c r="M33738" t="s">
        <v>1011</v>
      </c>
      <c r="N33738" t="s">
        <v>1011</v>
      </c>
      <c r="O33738" t="s">
        <v>1095</v>
      </c>
      <c r="P33738" t="s">
        <v>875</v>
      </c>
      <c r="Q33738" t="s">
        <v>729</v>
      </c>
      <c r="R33738" t="s">
        <v>716</v>
      </c>
      <c r="S33738" t="s">
        <v>973</v>
      </c>
      <c r="T33738" t="s">
        <v>940</v>
      </c>
      <c r="U33738" t="s">
        <v>1017</v>
      </c>
      <c r="V33738" t="s">
        <v>140</v>
      </c>
      <c r="W33738" t="s">
        <v>919</v>
      </c>
      <c r="X33738" t="s">
        <v>775</v>
      </c>
      <c r="Y33738" t="s">
        <v>1009</v>
      </c>
      <c r="Z33738" t="s">
        <v>1008</v>
      </c>
      <c r="AA33738" t="s">
        <v>1008</v>
      </c>
      <c r="AB33738" t="s">
        <v>140</v>
      </c>
      <c r="AC33738" t="s">
        <v>147</v>
      </c>
      <c r="AD33738" t="s">
        <v>1047</v>
      </c>
      <c r="AE33738" t="s">
        <v>1014</v>
      </c>
      <c r="AF33738" t="s">
        <v>77</v>
      </c>
    </row>
    <row r="33739" spans="1:32" x14ac:dyDescent="0.35">
      <c r="A33739" t="s">
        <v>32</v>
      </c>
      <c r="B33739" t="s">
        <v>1172</v>
      </c>
      <c r="C33739">
        <v>945</v>
      </c>
      <c r="D33739" t="s">
        <v>1052</v>
      </c>
      <c r="E33739" t="s">
        <v>145</v>
      </c>
      <c r="F33739" t="s">
        <v>1019</v>
      </c>
      <c r="G33739" t="s">
        <v>1020</v>
      </c>
      <c r="H33739" t="s">
        <v>939</v>
      </c>
      <c r="I33739" t="s">
        <v>952</v>
      </c>
      <c r="J33739" t="s">
        <v>115</v>
      </c>
      <c r="K33739" t="s">
        <v>720</v>
      </c>
      <c r="L33739" t="s">
        <v>970</v>
      </c>
      <c r="M33739" t="s">
        <v>1007</v>
      </c>
      <c r="N33739" t="s">
        <v>1020</v>
      </c>
      <c r="O33739" t="s">
        <v>785</v>
      </c>
      <c r="P33739" t="s">
        <v>1095</v>
      </c>
      <c r="Q33739" t="s">
        <v>755</v>
      </c>
      <c r="R33739" t="s">
        <v>1104</v>
      </c>
      <c r="S33739" t="s">
        <v>646</v>
      </c>
      <c r="T33739" t="s">
        <v>939</v>
      </c>
      <c r="U33739" t="s">
        <v>1017</v>
      </c>
      <c r="V33739" t="s">
        <v>140</v>
      </c>
      <c r="W33739" t="s">
        <v>1073</v>
      </c>
      <c r="X33739" t="s">
        <v>1063</v>
      </c>
      <c r="Y33739" t="s">
        <v>1022</v>
      </c>
      <c r="Z33739" t="s">
        <v>1013</v>
      </c>
      <c r="AA33739" t="s">
        <v>140</v>
      </c>
      <c r="AB33739" t="s">
        <v>1010</v>
      </c>
      <c r="AC33739" t="s">
        <v>1072</v>
      </c>
      <c r="AD33739" t="s">
        <v>996</v>
      </c>
      <c r="AE33739" t="s">
        <v>1013</v>
      </c>
      <c r="AF33739" t="s">
        <v>145</v>
      </c>
    </row>
    <row r="33741" spans="1:32" x14ac:dyDescent="0.35">
      <c r="A33741" t="s">
        <v>2378</v>
      </c>
    </row>
    <row r="33742" spans="1:32" x14ac:dyDescent="0.35">
      <c r="A33742" t="s">
        <v>2</v>
      </c>
      <c r="B33742" t="s">
        <v>2379</v>
      </c>
      <c r="C33742" t="s">
        <v>3</v>
      </c>
      <c r="D33742" t="s">
        <v>2347</v>
      </c>
      <c r="E33742" t="s">
        <v>2348</v>
      </c>
      <c r="F33742" t="s">
        <v>2349</v>
      </c>
      <c r="G33742" t="s">
        <v>2350</v>
      </c>
      <c r="H33742" t="s">
        <v>2351</v>
      </c>
      <c r="I33742" t="s">
        <v>2352</v>
      </c>
      <c r="J33742" t="s">
        <v>2353</v>
      </c>
      <c r="K33742" t="s">
        <v>2354</v>
      </c>
      <c r="L33742" t="s">
        <v>2355</v>
      </c>
      <c r="M33742" t="s">
        <v>2356</v>
      </c>
      <c r="N33742" t="s">
        <v>2357</v>
      </c>
      <c r="O33742" t="s">
        <v>2358</v>
      </c>
      <c r="P33742" t="s">
        <v>2359</v>
      </c>
      <c r="Q33742" t="s">
        <v>2360</v>
      </c>
      <c r="R33742" t="s">
        <v>2361</v>
      </c>
      <c r="S33742" t="s">
        <v>2362</v>
      </c>
      <c r="T33742" t="s">
        <v>2363</v>
      </c>
      <c r="U33742" t="s">
        <v>2364</v>
      </c>
      <c r="V33742" t="s">
        <v>2365</v>
      </c>
      <c r="W33742" t="s">
        <v>2366</v>
      </c>
      <c r="X33742" t="s">
        <v>2367</v>
      </c>
      <c r="Y33742" t="s">
        <v>2368</v>
      </c>
      <c r="Z33742" t="s">
        <v>2369</v>
      </c>
      <c r="AA33742" t="s">
        <v>2370</v>
      </c>
      <c r="AB33742" t="s">
        <v>2371</v>
      </c>
      <c r="AC33742" t="s">
        <v>1032</v>
      </c>
      <c r="AD33742" t="s">
        <v>1042</v>
      </c>
      <c r="AE33742" t="s">
        <v>136</v>
      </c>
      <c r="AF33742" t="s">
        <v>1416</v>
      </c>
    </row>
    <row r="33743" spans="1:32" x14ac:dyDescent="0.35">
      <c r="A33743" t="s">
        <v>8</v>
      </c>
      <c r="B33743" t="s">
        <v>2380</v>
      </c>
      <c r="C33743">
        <v>59</v>
      </c>
      <c r="D33743" t="s">
        <v>515</v>
      </c>
      <c r="E33743" t="s">
        <v>45</v>
      </c>
      <c r="F33743" t="s">
        <v>1014</v>
      </c>
      <c r="G33743" t="s">
        <v>954</v>
      </c>
      <c r="H33743" t="s">
        <v>954</v>
      </c>
      <c r="I33743" t="s">
        <v>1102</v>
      </c>
      <c r="J33743" t="s">
        <v>476</v>
      </c>
      <c r="K33743" t="s">
        <v>691</v>
      </c>
      <c r="L33743" t="s">
        <v>1080</v>
      </c>
      <c r="M33743" t="s">
        <v>954</v>
      </c>
      <c r="N33743" t="s">
        <v>1051</v>
      </c>
      <c r="O33743" t="s">
        <v>942</v>
      </c>
      <c r="P33743" t="s">
        <v>664</v>
      </c>
      <c r="Q33743" t="s">
        <v>737</v>
      </c>
      <c r="R33743" t="s">
        <v>99</v>
      </c>
      <c r="S33743" t="s">
        <v>443</v>
      </c>
      <c r="T33743" t="s">
        <v>140</v>
      </c>
      <c r="U33743" t="s">
        <v>140</v>
      </c>
      <c r="V33743" t="s">
        <v>140</v>
      </c>
      <c r="W33743" t="s">
        <v>954</v>
      </c>
      <c r="X33743" t="s">
        <v>140</v>
      </c>
      <c r="Y33743" t="s">
        <v>140</v>
      </c>
      <c r="Z33743" t="s">
        <v>140</v>
      </c>
      <c r="AA33743" t="s">
        <v>954</v>
      </c>
      <c r="AB33743" t="s">
        <v>140</v>
      </c>
      <c r="AC33743" t="s">
        <v>462</v>
      </c>
      <c r="AD33743" t="s">
        <v>1011</v>
      </c>
      <c r="AE33743" t="s">
        <v>140</v>
      </c>
      <c r="AF33743" t="s">
        <v>733</v>
      </c>
    </row>
    <row r="33744" spans="1:32" x14ac:dyDescent="0.35">
      <c r="A33744" t="s">
        <v>8</v>
      </c>
      <c r="B33744" t="s">
        <v>2381</v>
      </c>
      <c r="C33744">
        <v>20</v>
      </c>
      <c r="D33744" t="s">
        <v>788</v>
      </c>
      <c r="E33744" t="s">
        <v>802</v>
      </c>
      <c r="F33744" t="s">
        <v>140</v>
      </c>
      <c r="G33744" t="s">
        <v>971</v>
      </c>
      <c r="H33744" t="s">
        <v>971</v>
      </c>
      <c r="I33744" t="s">
        <v>848</v>
      </c>
      <c r="J33744" t="s">
        <v>664</v>
      </c>
      <c r="K33744" t="s">
        <v>827</v>
      </c>
      <c r="L33744" t="s">
        <v>673</v>
      </c>
      <c r="M33744" t="s">
        <v>140</v>
      </c>
      <c r="N33744" t="s">
        <v>140</v>
      </c>
      <c r="O33744" t="s">
        <v>478</v>
      </c>
      <c r="P33744" t="s">
        <v>394</v>
      </c>
      <c r="Q33744" t="s">
        <v>499</v>
      </c>
      <c r="R33744" t="s">
        <v>971</v>
      </c>
      <c r="S33744" t="s">
        <v>39</v>
      </c>
      <c r="T33744" t="s">
        <v>140</v>
      </c>
      <c r="U33744" t="s">
        <v>140</v>
      </c>
      <c r="V33744" t="s">
        <v>140</v>
      </c>
      <c r="W33744" t="s">
        <v>664</v>
      </c>
      <c r="X33744" t="s">
        <v>140</v>
      </c>
      <c r="Y33744" t="s">
        <v>140</v>
      </c>
      <c r="Z33744" t="s">
        <v>140</v>
      </c>
      <c r="AA33744" t="s">
        <v>140</v>
      </c>
      <c r="AB33744" t="s">
        <v>140</v>
      </c>
      <c r="AC33744" t="s">
        <v>123</v>
      </c>
      <c r="AD33744" t="s">
        <v>140</v>
      </c>
      <c r="AE33744" t="s">
        <v>140</v>
      </c>
      <c r="AF33744" t="s">
        <v>897</v>
      </c>
    </row>
    <row r="33745" spans="1:32" x14ac:dyDescent="0.35">
      <c r="A33745" t="s">
        <v>8</v>
      </c>
      <c r="B33745" t="s">
        <v>2382</v>
      </c>
      <c r="C33745">
        <v>40</v>
      </c>
      <c r="D33745" t="s">
        <v>399</v>
      </c>
      <c r="E33745" t="s">
        <v>827</v>
      </c>
      <c r="F33745" t="s">
        <v>1073</v>
      </c>
      <c r="G33745" t="s">
        <v>1021</v>
      </c>
      <c r="H33745" t="s">
        <v>660</v>
      </c>
      <c r="I33745" t="s">
        <v>921</v>
      </c>
      <c r="J33745" t="s">
        <v>756</v>
      </c>
      <c r="K33745" t="s">
        <v>1072</v>
      </c>
      <c r="L33745" t="s">
        <v>660</v>
      </c>
      <c r="M33745" t="s">
        <v>949</v>
      </c>
      <c r="N33745" t="s">
        <v>140</v>
      </c>
      <c r="O33745" t="s">
        <v>65</v>
      </c>
      <c r="P33745" t="s">
        <v>103</v>
      </c>
      <c r="Q33745" t="s">
        <v>87</v>
      </c>
      <c r="R33745" t="s">
        <v>113</v>
      </c>
      <c r="S33745" t="s">
        <v>1004</v>
      </c>
      <c r="T33745" t="s">
        <v>1073</v>
      </c>
      <c r="U33745" t="s">
        <v>140</v>
      </c>
      <c r="V33745" t="s">
        <v>140</v>
      </c>
      <c r="W33745" t="s">
        <v>140</v>
      </c>
      <c r="X33745" t="s">
        <v>140</v>
      </c>
      <c r="Y33745" t="s">
        <v>140</v>
      </c>
      <c r="Z33745" t="s">
        <v>140</v>
      </c>
      <c r="AA33745" t="s">
        <v>140</v>
      </c>
      <c r="AB33745" t="s">
        <v>140</v>
      </c>
      <c r="AC33745" t="s">
        <v>1019</v>
      </c>
      <c r="AD33745" t="s">
        <v>1044</v>
      </c>
      <c r="AE33745" t="s">
        <v>1064</v>
      </c>
      <c r="AF33745" t="s">
        <v>956</v>
      </c>
    </row>
    <row r="33746" spans="1:32" x14ac:dyDescent="0.35">
      <c r="A33746" t="s">
        <v>8</v>
      </c>
      <c r="B33746" t="s">
        <v>2383</v>
      </c>
      <c r="C33746">
        <v>84</v>
      </c>
      <c r="D33746" t="s">
        <v>458</v>
      </c>
      <c r="E33746" t="s">
        <v>91</v>
      </c>
      <c r="F33746" t="s">
        <v>140</v>
      </c>
      <c r="G33746" t="s">
        <v>140</v>
      </c>
      <c r="H33746" t="s">
        <v>954</v>
      </c>
      <c r="I33746" t="s">
        <v>192</v>
      </c>
      <c r="J33746" t="s">
        <v>893</v>
      </c>
      <c r="K33746" t="s">
        <v>674</v>
      </c>
      <c r="L33746" t="s">
        <v>405</v>
      </c>
      <c r="M33746" t="s">
        <v>1014</v>
      </c>
      <c r="N33746" t="s">
        <v>775</v>
      </c>
      <c r="O33746" t="s">
        <v>1052</v>
      </c>
      <c r="P33746" t="s">
        <v>1052</v>
      </c>
      <c r="Q33746" t="s">
        <v>99</v>
      </c>
      <c r="R33746" t="s">
        <v>592</v>
      </c>
      <c r="S33746" t="s">
        <v>749</v>
      </c>
      <c r="T33746" t="s">
        <v>1014</v>
      </c>
      <c r="U33746" t="s">
        <v>140</v>
      </c>
      <c r="V33746" t="s">
        <v>140</v>
      </c>
      <c r="W33746" t="s">
        <v>775</v>
      </c>
      <c r="X33746" t="s">
        <v>140</v>
      </c>
      <c r="Y33746" t="s">
        <v>140</v>
      </c>
      <c r="Z33746" t="s">
        <v>140</v>
      </c>
      <c r="AA33746" t="s">
        <v>140</v>
      </c>
      <c r="AB33746" t="s">
        <v>140</v>
      </c>
      <c r="AC33746" t="s">
        <v>1047</v>
      </c>
      <c r="AD33746" t="s">
        <v>660</v>
      </c>
      <c r="AE33746" t="s">
        <v>140</v>
      </c>
      <c r="AF33746" t="s">
        <v>691</v>
      </c>
    </row>
    <row r="33747" spans="1:32" x14ac:dyDescent="0.35">
      <c r="A33747" t="s">
        <v>9</v>
      </c>
      <c r="B33747" t="s">
        <v>2380</v>
      </c>
      <c r="C33747">
        <v>53</v>
      </c>
      <c r="D33747" t="s">
        <v>140</v>
      </c>
      <c r="E33747" t="s">
        <v>532</v>
      </c>
      <c r="F33747" t="s">
        <v>775</v>
      </c>
      <c r="G33747" t="s">
        <v>1067</v>
      </c>
      <c r="H33747" t="s">
        <v>140</v>
      </c>
      <c r="I33747" t="s">
        <v>1056</v>
      </c>
      <c r="J33747" t="s">
        <v>985</v>
      </c>
      <c r="K33747" t="s">
        <v>41</v>
      </c>
      <c r="L33747" t="s">
        <v>1070</v>
      </c>
      <c r="M33747" t="s">
        <v>1054</v>
      </c>
      <c r="N33747" t="s">
        <v>1070</v>
      </c>
      <c r="O33747" t="s">
        <v>109</v>
      </c>
      <c r="P33747" t="s">
        <v>140</v>
      </c>
      <c r="Q33747" t="s">
        <v>1102</v>
      </c>
      <c r="R33747" t="s">
        <v>746</v>
      </c>
      <c r="S33747" t="s">
        <v>89</v>
      </c>
      <c r="T33747" t="s">
        <v>1054</v>
      </c>
      <c r="U33747" t="s">
        <v>1066</v>
      </c>
      <c r="V33747" t="s">
        <v>140</v>
      </c>
      <c r="W33747" t="s">
        <v>1055</v>
      </c>
      <c r="X33747" t="s">
        <v>140</v>
      </c>
      <c r="Y33747" t="s">
        <v>140</v>
      </c>
      <c r="Z33747" t="s">
        <v>140</v>
      </c>
      <c r="AA33747" t="s">
        <v>140</v>
      </c>
      <c r="AB33747" t="s">
        <v>140</v>
      </c>
      <c r="AC33747" t="s">
        <v>801</v>
      </c>
      <c r="AD33747" t="s">
        <v>668</v>
      </c>
      <c r="AE33747" t="s">
        <v>140</v>
      </c>
      <c r="AF33747" t="s">
        <v>773</v>
      </c>
    </row>
    <row r="33748" spans="1:32" x14ac:dyDescent="0.35">
      <c r="A33748" t="s">
        <v>9</v>
      </c>
      <c r="B33748" t="s">
        <v>2381</v>
      </c>
      <c r="C33748">
        <v>14</v>
      </c>
      <c r="D33748" t="s">
        <v>1067</v>
      </c>
      <c r="E33748" t="s">
        <v>69</v>
      </c>
      <c r="F33748" t="s">
        <v>1067</v>
      </c>
      <c r="G33748" t="s">
        <v>756</v>
      </c>
      <c r="H33748" t="s">
        <v>446</v>
      </c>
      <c r="I33748" t="s">
        <v>293</v>
      </c>
      <c r="J33748" t="s">
        <v>1072</v>
      </c>
      <c r="K33748" t="s">
        <v>470</v>
      </c>
      <c r="L33748" t="s">
        <v>1067</v>
      </c>
      <c r="M33748" t="s">
        <v>140</v>
      </c>
      <c r="N33748" t="s">
        <v>937</v>
      </c>
      <c r="O33748" t="s">
        <v>446</v>
      </c>
      <c r="P33748" t="s">
        <v>937</v>
      </c>
      <c r="Q33748" t="s">
        <v>1067</v>
      </c>
      <c r="R33748" t="s">
        <v>1067</v>
      </c>
      <c r="S33748" t="s">
        <v>87</v>
      </c>
      <c r="T33748" t="s">
        <v>1072</v>
      </c>
      <c r="U33748" t="s">
        <v>140</v>
      </c>
      <c r="V33748" t="s">
        <v>140</v>
      </c>
      <c r="W33748" t="s">
        <v>1067</v>
      </c>
      <c r="X33748" t="s">
        <v>140</v>
      </c>
      <c r="Y33748" t="s">
        <v>140</v>
      </c>
      <c r="Z33748" t="s">
        <v>140</v>
      </c>
      <c r="AA33748" t="s">
        <v>140</v>
      </c>
      <c r="AB33748" t="s">
        <v>140</v>
      </c>
      <c r="AC33748" t="s">
        <v>446</v>
      </c>
      <c r="AD33748" t="s">
        <v>140</v>
      </c>
      <c r="AE33748" t="s">
        <v>140</v>
      </c>
      <c r="AF33748" t="s">
        <v>418</v>
      </c>
    </row>
    <row r="33749" spans="1:32" x14ac:dyDescent="0.35">
      <c r="A33749" t="s">
        <v>9</v>
      </c>
      <c r="B33749" t="s">
        <v>2382</v>
      </c>
      <c r="C33749">
        <v>40</v>
      </c>
      <c r="D33749" t="s">
        <v>1058</v>
      </c>
      <c r="E33749" t="s">
        <v>841</v>
      </c>
      <c r="F33749" t="s">
        <v>140</v>
      </c>
      <c r="G33749" t="s">
        <v>1067</v>
      </c>
      <c r="H33749" t="s">
        <v>140</v>
      </c>
      <c r="I33749" t="s">
        <v>1057</v>
      </c>
      <c r="J33749" t="s">
        <v>706</v>
      </c>
      <c r="K33749" t="s">
        <v>1182</v>
      </c>
      <c r="L33749" t="s">
        <v>1067</v>
      </c>
      <c r="M33749" t="s">
        <v>140</v>
      </c>
      <c r="N33749" t="s">
        <v>515</v>
      </c>
      <c r="O33749" t="s">
        <v>681</v>
      </c>
      <c r="P33749" t="s">
        <v>405</v>
      </c>
      <c r="Q33749" t="s">
        <v>646</v>
      </c>
      <c r="R33749" t="s">
        <v>117</v>
      </c>
      <c r="S33749" t="s">
        <v>756</v>
      </c>
      <c r="T33749" t="s">
        <v>1058</v>
      </c>
      <c r="U33749" t="s">
        <v>140</v>
      </c>
      <c r="V33749" t="s">
        <v>140</v>
      </c>
      <c r="W33749" t="s">
        <v>1067</v>
      </c>
      <c r="X33749" t="s">
        <v>140</v>
      </c>
      <c r="Y33749" t="s">
        <v>140</v>
      </c>
      <c r="Z33749" t="s">
        <v>140</v>
      </c>
      <c r="AA33749" t="s">
        <v>140</v>
      </c>
      <c r="AB33749" t="s">
        <v>140</v>
      </c>
      <c r="AC33749" t="s">
        <v>1067</v>
      </c>
      <c r="AD33749" t="s">
        <v>129</v>
      </c>
      <c r="AE33749" t="s">
        <v>140</v>
      </c>
      <c r="AF33749" t="s">
        <v>645</v>
      </c>
    </row>
    <row r="33750" spans="1:32" x14ac:dyDescent="0.35">
      <c r="A33750" t="s">
        <v>9</v>
      </c>
      <c r="B33750" t="s">
        <v>2383</v>
      </c>
      <c r="C33750">
        <v>93</v>
      </c>
      <c r="D33750" t="s">
        <v>1050</v>
      </c>
      <c r="E33750" t="s">
        <v>345</v>
      </c>
      <c r="F33750" t="s">
        <v>1016</v>
      </c>
      <c r="G33750" t="s">
        <v>1011</v>
      </c>
      <c r="H33750" t="s">
        <v>140</v>
      </c>
      <c r="I33750" t="s">
        <v>950</v>
      </c>
      <c r="J33750" t="s">
        <v>999</v>
      </c>
      <c r="K33750" t="s">
        <v>1044</v>
      </c>
      <c r="L33750" t="s">
        <v>988</v>
      </c>
      <c r="M33750" t="s">
        <v>140</v>
      </c>
      <c r="N33750" t="s">
        <v>1066</v>
      </c>
      <c r="O33750" t="s">
        <v>996</v>
      </c>
      <c r="P33750" t="s">
        <v>1017</v>
      </c>
      <c r="Q33750" t="s">
        <v>977</v>
      </c>
      <c r="R33750" t="s">
        <v>1049</v>
      </c>
      <c r="S33750" t="s">
        <v>1048</v>
      </c>
      <c r="T33750" t="s">
        <v>775</v>
      </c>
      <c r="U33750" t="s">
        <v>140</v>
      </c>
      <c r="V33750" t="s">
        <v>140</v>
      </c>
      <c r="W33750" t="s">
        <v>140</v>
      </c>
      <c r="X33750" t="s">
        <v>140</v>
      </c>
      <c r="Y33750" t="s">
        <v>140</v>
      </c>
      <c r="Z33750" t="s">
        <v>140</v>
      </c>
      <c r="AA33750" t="s">
        <v>140</v>
      </c>
      <c r="AB33750" t="s">
        <v>140</v>
      </c>
      <c r="AC33750" t="s">
        <v>1067</v>
      </c>
      <c r="AD33750" t="s">
        <v>988</v>
      </c>
      <c r="AE33750" t="s">
        <v>140</v>
      </c>
      <c r="AF33750" t="s">
        <v>725</v>
      </c>
    </row>
    <row r="33751" spans="1:32" x14ac:dyDescent="0.35">
      <c r="A33751" t="s">
        <v>10</v>
      </c>
      <c r="B33751" t="s">
        <v>2380</v>
      </c>
      <c r="C33751">
        <v>64</v>
      </c>
      <c r="D33751" t="s">
        <v>1052</v>
      </c>
      <c r="E33751" t="s">
        <v>582</v>
      </c>
      <c r="F33751" t="s">
        <v>140</v>
      </c>
      <c r="G33751" t="s">
        <v>1020</v>
      </c>
      <c r="H33751" t="s">
        <v>269</v>
      </c>
      <c r="I33751" t="s">
        <v>1049</v>
      </c>
      <c r="J33751" t="s">
        <v>952</v>
      </c>
      <c r="K33751" t="s">
        <v>365</v>
      </c>
      <c r="L33751" t="s">
        <v>1182</v>
      </c>
      <c r="M33751" t="s">
        <v>1047</v>
      </c>
      <c r="N33751" t="s">
        <v>1009</v>
      </c>
      <c r="O33751" t="s">
        <v>412</v>
      </c>
      <c r="P33751" t="s">
        <v>971</v>
      </c>
      <c r="Q33751" t="s">
        <v>65</v>
      </c>
      <c r="R33751" t="s">
        <v>1072</v>
      </c>
      <c r="S33751" t="s">
        <v>749</v>
      </c>
      <c r="T33751" t="s">
        <v>939</v>
      </c>
      <c r="U33751" t="s">
        <v>140</v>
      </c>
      <c r="V33751" t="s">
        <v>140</v>
      </c>
      <c r="W33751" t="s">
        <v>1009</v>
      </c>
      <c r="X33751" t="s">
        <v>140</v>
      </c>
      <c r="Y33751" t="s">
        <v>1020</v>
      </c>
      <c r="Z33751" t="s">
        <v>140</v>
      </c>
      <c r="AA33751" t="s">
        <v>140</v>
      </c>
      <c r="AB33751" t="s">
        <v>140</v>
      </c>
      <c r="AC33751" t="s">
        <v>89</v>
      </c>
      <c r="AD33751" t="s">
        <v>1044</v>
      </c>
      <c r="AE33751" t="s">
        <v>1060</v>
      </c>
      <c r="AF33751" t="s">
        <v>451</v>
      </c>
    </row>
    <row r="33752" spans="1:32" x14ac:dyDescent="0.35">
      <c r="A33752" t="s">
        <v>10</v>
      </c>
      <c r="B33752" t="s">
        <v>2381</v>
      </c>
      <c r="C33752">
        <v>15</v>
      </c>
      <c r="D33752" t="s">
        <v>89</v>
      </c>
      <c r="E33752" t="s">
        <v>849</v>
      </c>
      <c r="F33752" t="s">
        <v>140</v>
      </c>
      <c r="G33752" t="s">
        <v>1073</v>
      </c>
      <c r="H33752" t="s">
        <v>140</v>
      </c>
      <c r="I33752" t="s">
        <v>536</v>
      </c>
      <c r="J33752" t="s">
        <v>317</v>
      </c>
      <c r="K33752" t="s">
        <v>1098</v>
      </c>
      <c r="L33752" t="s">
        <v>140</v>
      </c>
      <c r="M33752" t="s">
        <v>939</v>
      </c>
      <c r="N33752" t="s">
        <v>140</v>
      </c>
      <c r="O33752" t="s">
        <v>746</v>
      </c>
      <c r="P33752" t="s">
        <v>140</v>
      </c>
      <c r="Q33752" t="s">
        <v>897</v>
      </c>
      <c r="R33752" t="s">
        <v>792</v>
      </c>
      <c r="S33752" t="s">
        <v>897</v>
      </c>
      <c r="T33752" t="s">
        <v>869</v>
      </c>
      <c r="U33752" t="s">
        <v>140</v>
      </c>
      <c r="V33752" t="s">
        <v>140</v>
      </c>
      <c r="W33752" t="s">
        <v>140</v>
      </c>
      <c r="X33752" t="s">
        <v>1098</v>
      </c>
      <c r="Y33752" t="s">
        <v>140</v>
      </c>
      <c r="Z33752" t="s">
        <v>140</v>
      </c>
      <c r="AA33752" t="s">
        <v>140</v>
      </c>
      <c r="AB33752" t="s">
        <v>140</v>
      </c>
      <c r="AC33752" t="s">
        <v>119</v>
      </c>
      <c r="AD33752" t="s">
        <v>1071</v>
      </c>
      <c r="AE33752" t="s">
        <v>140</v>
      </c>
      <c r="AF33752" t="s">
        <v>1154</v>
      </c>
    </row>
    <row r="33753" spans="1:32" x14ac:dyDescent="0.35">
      <c r="A33753" t="s">
        <v>10</v>
      </c>
      <c r="B33753" t="s">
        <v>2382</v>
      </c>
      <c r="C33753">
        <v>46</v>
      </c>
      <c r="D33753" t="s">
        <v>1047</v>
      </c>
      <c r="E33753" t="s">
        <v>794</v>
      </c>
      <c r="F33753" t="s">
        <v>812</v>
      </c>
      <c r="G33753" t="s">
        <v>1007</v>
      </c>
      <c r="H33753" t="s">
        <v>140</v>
      </c>
      <c r="I33753" t="s">
        <v>785</v>
      </c>
      <c r="J33753" t="s">
        <v>869</v>
      </c>
      <c r="K33753" t="s">
        <v>1053</v>
      </c>
      <c r="L33753" t="s">
        <v>1056</v>
      </c>
      <c r="M33753" t="s">
        <v>1048</v>
      </c>
      <c r="N33753" t="s">
        <v>1012</v>
      </c>
      <c r="O33753" t="s">
        <v>662</v>
      </c>
      <c r="P33753" t="s">
        <v>1007</v>
      </c>
      <c r="Q33753" t="s">
        <v>45</v>
      </c>
      <c r="R33753" t="s">
        <v>953</v>
      </c>
      <c r="S33753" t="s">
        <v>1052</v>
      </c>
      <c r="T33753" t="s">
        <v>1055</v>
      </c>
      <c r="U33753" t="s">
        <v>140</v>
      </c>
      <c r="V33753" t="s">
        <v>140</v>
      </c>
      <c r="W33753" t="s">
        <v>1058</v>
      </c>
      <c r="X33753" t="s">
        <v>1062</v>
      </c>
      <c r="Y33753" t="s">
        <v>140</v>
      </c>
      <c r="Z33753" t="s">
        <v>140</v>
      </c>
      <c r="AA33753" t="s">
        <v>140</v>
      </c>
      <c r="AB33753" t="s">
        <v>140</v>
      </c>
      <c r="AC33753" t="s">
        <v>1003</v>
      </c>
      <c r="AD33753" t="s">
        <v>1059</v>
      </c>
      <c r="AE33753" t="s">
        <v>140</v>
      </c>
      <c r="AF33753" t="s">
        <v>794</v>
      </c>
    </row>
    <row r="33754" spans="1:32" x14ac:dyDescent="0.35">
      <c r="A33754" t="s">
        <v>10</v>
      </c>
      <c r="B33754" t="s">
        <v>2383</v>
      </c>
      <c r="C33754">
        <v>81</v>
      </c>
      <c r="D33754" t="s">
        <v>140</v>
      </c>
      <c r="E33754" t="s">
        <v>929</v>
      </c>
      <c r="F33754" t="s">
        <v>1052</v>
      </c>
      <c r="G33754" t="s">
        <v>140</v>
      </c>
      <c r="H33754" t="s">
        <v>140</v>
      </c>
      <c r="I33754" t="s">
        <v>1067</v>
      </c>
      <c r="J33754" t="s">
        <v>660</v>
      </c>
      <c r="K33754" t="s">
        <v>973</v>
      </c>
      <c r="L33754" t="s">
        <v>140</v>
      </c>
      <c r="M33754" t="s">
        <v>140</v>
      </c>
      <c r="N33754" t="s">
        <v>1055</v>
      </c>
      <c r="O33754" t="s">
        <v>1004</v>
      </c>
      <c r="P33754" t="s">
        <v>1055</v>
      </c>
      <c r="Q33754" t="s">
        <v>87</v>
      </c>
      <c r="R33754" t="s">
        <v>991</v>
      </c>
      <c r="S33754" t="s">
        <v>1068</v>
      </c>
      <c r="T33754" t="s">
        <v>140</v>
      </c>
      <c r="U33754" t="s">
        <v>1063</v>
      </c>
      <c r="V33754" t="s">
        <v>140</v>
      </c>
      <c r="W33754" t="s">
        <v>1013</v>
      </c>
      <c r="X33754" t="s">
        <v>140</v>
      </c>
      <c r="Y33754" t="s">
        <v>140</v>
      </c>
      <c r="Z33754" t="s">
        <v>140</v>
      </c>
      <c r="AA33754" t="s">
        <v>140</v>
      </c>
      <c r="AB33754" t="s">
        <v>140</v>
      </c>
      <c r="AC33754" t="s">
        <v>1044</v>
      </c>
      <c r="AD33754" t="s">
        <v>548</v>
      </c>
      <c r="AE33754" t="s">
        <v>1063</v>
      </c>
      <c r="AF33754" t="s">
        <v>406</v>
      </c>
    </row>
    <row r="33755" spans="1:32" x14ac:dyDescent="0.35">
      <c r="A33755" t="s">
        <v>11</v>
      </c>
      <c r="B33755" t="s">
        <v>2380</v>
      </c>
      <c r="C33755">
        <v>54</v>
      </c>
      <c r="D33755" t="s">
        <v>140</v>
      </c>
      <c r="E33755" t="s">
        <v>470</v>
      </c>
      <c r="F33755" t="s">
        <v>1012</v>
      </c>
      <c r="G33755" t="s">
        <v>1058</v>
      </c>
      <c r="H33755" t="s">
        <v>1058</v>
      </c>
      <c r="I33755" t="s">
        <v>511</v>
      </c>
      <c r="J33755" t="s">
        <v>127</v>
      </c>
      <c r="K33755" t="s">
        <v>242</v>
      </c>
      <c r="L33755" t="s">
        <v>953</v>
      </c>
      <c r="M33755" t="s">
        <v>140</v>
      </c>
      <c r="N33755" t="s">
        <v>1073</v>
      </c>
      <c r="O33755" t="s">
        <v>405</v>
      </c>
      <c r="P33755" t="s">
        <v>841</v>
      </c>
      <c r="Q33755" t="s">
        <v>762</v>
      </c>
      <c r="R33755" t="s">
        <v>564</v>
      </c>
      <c r="S33755" t="s">
        <v>869</v>
      </c>
      <c r="T33755" t="s">
        <v>345</v>
      </c>
      <c r="U33755" t="s">
        <v>140</v>
      </c>
      <c r="V33755" t="s">
        <v>140</v>
      </c>
      <c r="W33755" t="s">
        <v>1104</v>
      </c>
      <c r="X33755" t="s">
        <v>1055</v>
      </c>
      <c r="Y33755" t="s">
        <v>1055</v>
      </c>
      <c r="Z33755" t="s">
        <v>140</v>
      </c>
      <c r="AA33755" t="s">
        <v>140</v>
      </c>
      <c r="AB33755" t="s">
        <v>140</v>
      </c>
      <c r="AC33755" t="s">
        <v>317</v>
      </c>
      <c r="AD33755" t="s">
        <v>869</v>
      </c>
      <c r="AE33755" t="s">
        <v>140</v>
      </c>
      <c r="AF33755" t="s">
        <v>286</v>
      </c>
    </row>
    <row r="33756" spans="1:32" x14ac:dyDescent="0.35">
      <c r="A33756" t="s">
        <v>11</v>
      </c>
      <c r="B33756" t="s">
        <v>2381</v>
      </c>
      <c r="C33756">
        <v>24</v>
      </c>
      <c r="D33756" t="s">
        <v>140</v>
      </c>
      <c r="E33756" t="s">
        <v>848</v>
      </c>
      <c r="F33756" t="s">
        <v>140</v>
      </c>
      <c r="G33756" t="s">
        <v>921</v>
      </c>
      <c r="H33756" t="s">
        <v>140</v>
      </c>
      <c r="I33756" t="s">
        <v>971</v>
      </c>
      <c r="J33756" t="s">
        <v>588</v>
      </c>
      <c r="K33756" t="s">
        <v>386</v>
      </c>
      <c r="L33756" t="s">
        <v>660</v>
      </c>
      <c r="M33756" t="s">
        <v>140</v>
      </c>
      <c r="N33756" t="s">
        <v>140</v>
      </c>
      <c r="O33756" t="s">
        <v>953</v>
      </c>
      <c r="P33756" t="s">
        <v>953</v>
      </c>
      <c r="Q33756" t="s">
        <v>192</v>
      </c>
      <c r="R33756" t="s">
        <v>481</v>
      </c>
      <c r="S33756" t="s">
        <v>893</v>
      </c>
      <c r="T33756" t="s">
        <v>988</v>
      </c>
      <c r="U33756" t="s">
        <v>140</v>
      </c>
      <c r="V33756" t="s">
        <v>140</v>
      </c>
      <c r="W33756" t="s">
        <v>140</v>
      </c>
      <c r="X33756" t="s">
        <v>140</v>
      </c>
      <c r="Y33756" t="s">
        <v>140</v>
      </c>
      <c r="Z33756" t="s">
        <v>140</v>
      </c>
      <c r="AA33756" t="s">
        <v>140</v>
      </c>
      <c r="AB33756" t="s">
        <v>140</v>
      </c>
      <c r="AC33756" t="s">
        <v>261</v>
      </c>
      <c r="AD33756" t="s">
        <v>662</v>
      </c>
      <c r="AE33756" t="s">
        <v>140</v>
      </c>
      <c r="AF33756" t="s">
        <v>121</v>
      </c>
    </row>
    <row r="33757" spans="1:32" x14ac:dyDescent="0.35">
      <c r="A33757" t="s">
        <v>11</v>
      </c>
      <c r="B33757" t="s">
        <v>2382</v>
      </c>
      <c r="C33757">
        <v>45</v>
      </c>
      <c r="D33757" t="s">
        <v>1046</v>
      </c>
      <c r="E33757" t="s">
        <v>1106</v>
      </c>
      <c r="F33757" t="s">
        <v>140</v>
      </c>
      <c r="G33757" t="s">
        <v>1021</v>
      </c>
      <c r="H33757" t="s">
        <v>140</v>
      </c>
      <c r="I33757" t="s">
        <v>517</v>
      </c>
      <c r="J33757" t="s">
        <v>937</v>
      </c>
      <c r="K33757" t="s">
        <v>993</v>
      </c>
      <c r="L33757" t="s">
        <v>950</v>
      </c>
      <c r="M33757" t="s">
        <v>983</v>
      </c>
      <c r="N33757" t="s">
        <v>1021</v>
      </c>
      <c r="O33757" t="s">
        <v>1065</v>
      </c>
      <c r="P33757" t="s">
        <v>1004</v>
      </c>
      <c r="Q33757" t="s">
        <v>101</v>
      </c>
      <c r="R33757" t="s">
        <v>942</v>
      </c>
      <c r="S33757" t="s">
        <v>801</v>
      </c>
      <c r="T33757" t="s">
        <v>140</v>
      </c>
      <c r="U33757" t="s">
        <v>1011</v>
      </c>
      <c r="V33757" t="s">
        <v>140</v>
      </c>
      <c r="W33757" t="s">
        <v>394</v>
      </c>
      <c r="X33757" t="s">
        <v>140</v>
      </c>
      <c r="Y33757" t="s">
        <v>140</v>
      </c>
      <c r="Z33757" t="s">
        <v>140</v>
      </c>
      <c r="AA33757" t="s">
        <v>140</v>
      </c>
      <c r="AB33757" t="s">
        <v>140</v>
      </c>
      <c r="AC33757" t="s">
        <v>838</v>
      </c>
      <c r="AD33757" t="s">
        <v>1058</v>
      </c>
      <c r="AE33757" t="s">
        <v>954</v>
      </c>
      <c r="AF33757" t="s">
        <v>481</v>
      </c>
    </row>
    <row r="33758" spans="1:32" x14ac:dyDescent="0.35">
      <c r="A33758" t="s">
        <v>11</v>
      </c>
      <c r="B33758" t="s">
        <v>2383</v>
      </c>
      <c r="C33758">
        <v>83</v>
      </c>
      <c r="D33758" t="s">
        <v>775</v>
      </c>
      <c r="E33758" t="s">
        <v>729</v>
      </c>
      <c r="F33758" t="s">
        <v>140</v>
      </c>
      <c r="G33758" t="s">
        <v>1017</v>
      </c>
      <c r="H33758" t="s">
        <v>1017</v>
      </c>
      <c r="I33758" t="s">
        <v>1056</v>
      </c>
      <c r="J33758" t="s">
        <v>921</v>
      </c>
      <c r="K33758" t="s">
        <v>261</v>
      </c>
      <c r="L33758" t="s">
        <v>1061</v>
      </c>
      <c r="M33758" t="s">
        <v>140</v>
      </c>
      <c r="N33758" t="s">
        <v>140</v>
      </c>
      <c r="O33758" t="s">
        <v>317</v>
      </c>
      <c r="P33758" t="s">
        <v>140</v>
      </c>
      <c r="Q33758" t="s">
        <v>89</v>
      </c>
      <c r="R33758" t="s">
        <v>147</v>
      </c>
      <c r="S33758" t="s">
        <v>950</v>
      </c>
      <c r="T33758" t="s">
        <v>1018</v>
      </c>
      <c r="U33758" t="s">
        <v>1017</v>
      </c>
      <c r="V33758" t="s">
        <v>140</v>
      </c>
      <c r="W33758" t="s">
        <v>1066</v>
      </c>
      <c r="X33758" t="s">
        <v>1007</v>
      </c>
      <c r="Y33758" t="s">
        <v>140</v>
      </c>
      <c r="Z33758" t="s">
        <v>140</v>
      </c>
      <c r="AA33758" t="s">
        <v>140</v>
      </c>
      <c r="AB33758" t="s">
        <v>140</v>
      </c>
      <c r="AC33758" t="s">
        <v>1020</v>
      </c>
      <c r="AD33758" t="s">
        <v>875</v>
      </c>
      <c r="AE33758" t="s">
        <v>140</v>
      </c>
      <c r="AF33758" t="s">
        <v>139</v>
      </c>
    </row>
    <row r="33759" spans="1:32" x14ac:dyDescent="0.35">
      <c r="A33759" t="s">
        <v>12</v>
      </c>
      <c r="B33759" t="s">
        <v>2380</v>
      </c>
      <c r="C33759">
        <v>60</v>
      </c>
      <c r="D33759" t="s">
        <v>1055</v>
      </c>
      <c r="E33759" t="s">
        <v>834</v>
      </c>
      <c r="F33759" t="s">
        <v>1055</v>
      </c>
      <c r="G33759" t="s">
        <v>915</v>
      </c>
      <c r="H33759" t="s">
        <v>345</v>
      </c>
      <c r="I33759" t="s">
        <v>105</v>
      </c>
      <c r="J33759" t="s">
        <v>532</v>
      </c>
      <c r="K33759" t="s">
        <v>816</v>
      </c>
      <c r="L33759" t="s">
        <v>564</v>
      </c>
      <c r="M33759" t="s">
        <v>940</v>
      </c>
      <c r="N33759" t="s">
        <v>1055</v>
      </c>
      <c r="O33759" t="s">
        <v>794</v>
      </c>
      <c r="P33759" t="s">
        <v>953</v>
      </c>
      <c r="Q33759" t="s">
        <v>837</v>
      </c>
      <c r="R33759" t="s">
        <v>746</v>
      </c>
      <c r="S33759" t="s">
        <v>462</v>
      </c>
      <c r="T33759" t="s">
        <v>1068</v>
      </c>
      <c r="U33759" t="s">
        <v>1055</v>
      </c>
      <c r="V33759" t="s">
        <v>140</v>
      </c>
      <c r="W33759" t="s">
        <v>1052</v>
      </c>
      <c r="X33759" t="s">
        <v>140</v>
      </c>
      <c r="Y33759" t="s">
        <v>1055</v>
      </c>
      <c r="Z33759" t="s">
        <v>140</v>
      </c>
      <c r="AA33759" t="s">
        <v>140</v>
      </c>
      <c r="AB33759" t="s">
        <v>140</v>
      </c>
      <c r="AC33759" t="s">
        <v>109</v>
      </c>
      <c r="AD33759" t="s">
        <v>1055</v>
      </c>
      <c r="AE33759" t="s">
        <v>1057</v>
      </c>
      <c r="AF33759" t="s">
        <v>1051</v>
      </c>
    </row>
    <row r="33760" spans="1:32" x14ac:dyDescent="0.35">
      <c r="A33760" t="s">
        <v>12</v>
      </c>
      <c r="B33760" t="s">
        <v>2381</v>
      </c>
      <c r="C33760">
        <v>19</v>
      </c>
      <c r="D33760" t="s">
        <v>140</v>
      </c>
      <c r="E33760" t="s">
        <v>460</v>
      </c>
      <c r="F33760" t="s">
        <v>140</v>
      </c>
      <c r="G33760" t="s">
        <v>1102</v>
      </c>
      <c r="H33760" t="s">
        <v>664</v>
      </c>
      <c r="I33760" t="s">
        <v>140</v>
      </c>
      <c r="J33760" t="s">
        <v>289</v>
      </c>
      <c r="K33760" t="s">
        <v>289</v>
      </c>
      <c r="L33760" t="s">
        <v>1071</v>
      </c>
      <c r="M33760" t="s">
        <v>1102</v>
      </c>
      <c r="N33760" t="s">
        <v>664</v>
      </c>
      <c r="O33760" t="s">
        <v>756</v>
      </c>
      <c r="P33760" t="s">
        <v>1071</v>
      </c>
      <c r="Q33760" t="s">
        <v>192</v>
      </c>
      <c r="R33760" t="s">
        <v>897</v>
      </c>
      <c r="S33760" t="s">
        <v>1102</v>
      </c>
      <c r="T33760" t="s">
        <v>140</v>
      </c>
      <c r="U33760" t="s">
        <v>140</v>
      </c>
      <c r="V33760" t="s">
        <v>140</v>
      </c>
      <c r="W33760" t="s">
        <v>664</v>
      </c>
      <c r="X33760" t="s">
        <v>140</v>
      </c>
      <c r="Y33760" t="s">
        <v>140</v>
      </c>
      <c r="Z33760" t="s">
        <v>140</v>
      </c>
      <c r="AA33760" t="s">
        <v>140</v>
      </c>
      <c r="AB33760" t="s">
        <v>664</v>
      </c>
      <c r="AC33760" t="s">
        <v>1102</v>
      </c>
      <c r="AD33760" t="s">
        <v>664</v>
      </c>
      <c r="AE33760" t="s">
        <v>140</v>
      </c>
      <c r="AF33760" t="s">
        <v>517</v>
      </c>
    </row>
    <row r="33761" spans="1:32" x14ac:dyDescent="0.35">
      <c r="A33761" t="s">
        <v>12</v>
      </c>
      <c r="B33761" t="s">
        <v>2382</v>
      </c>
      <c r="C33761">
        <v>43</v>
      </c>
      <c r="D33761" t="s">
        <v>1011</v>
      </c>
      <c r="E33761" t="s">
        <v>646</v>
      </c>
      <c r="F33761" t="s">
        <v>140</v>
      </c>
      <c r="G33761" t="s">
        <v>458</v>
      </c>
      <c r="H33761" t="s">
        <v>1073</v>
      </c>
      <c r="I33761" t="s">
        <v>993</v>
      </c>
      <c r="J33761" t="s">
        <v>91</v>
      </c>
      <c r="K33761" t="s">
        <v>921</v>
      </c>
      <c r="L33761" t="s">
        <v>937</v>
      </c>
      <c r="M33761" t="s">
        <v>458</v>
      </c>
      <c r="N33761" t="s">
        <v>574</v>
      </c>
      <c r="O33761" t="s">
        <v>1044</v>
      </c>
      <c r="P33761" t="s">
        <v>574</v>
      </c>
      <c r="Q33761" t="s">
        <v>950</v>
      </c>
      <c r="R33761" t="s">
        <v>937</v>
      </c>
      <c r="S33761" t="s">
        <v>119</v>
      </c>
      <c r="T33761" t="s">
        <v>1073</v>
      </c>
      <c r="U33761" t="s">
        <v>574</v>
      </c>
      <c r="V33761" t="s">
        <v>140</v>
      </c>
      <c r="W33761" t="s">
        <v>140</v>
      </c>
      <c r="X33761" t="s">
        <v>140</v>
      </c>
      <c r="Y33761" t="s">
        <v>140</v>
      </c>
      <c r="Z33761" t="s">
        <v>1073</v>
      </c>
      <c r="AA33761" t="s">
        <v>140</v>
      </c>
      <c r="AB33761" t="s">
        <v>140</v>
      </c>
      <c r="AC33761" t="s">
        <v>953</v>
      </c>
      <c r="AD33761" t="s">
        <v>1007</v>
      </c>
      <c r="AE33761" t="s">
        <v>140</v>
      </c>
      <c r="AF33761" t="s">
        <v>568</v>
      </c>
    </row>
    <row r="33762" spans="1:32" x14ac:dyDescent="0.35">
      <c r="A33762" t="s">
        <v>12</v>
      </c>
      <c r="B33762" t="s">
        <v>2383</v>
      </c>
      <c r="C33762">
        <v>87</v>
      </c>
      <c r="D33762" t="s">
        <v>1009</v>
      </c>
      <c r="E33762" t="s">
        <v>970</v>
      </c>
      <c r="F33762" t="s">
        <v>1008</v>
      </c>
      <c r="G33762" t="s">
        <v>716</v>
      </c>
      <c r="H33762" t="s">
        <v>1048</v>
      </c>
      <c r="I33762" t="s">
        <v>869</v>
      </c>
      <c r="J33762" t="s">
        <v>527</v>
      </c>
      <c r="K33762" t="s">
        <v>113</v>
      </c>
      <c r="L33762" t="s">
        <v>991</v>
      </c>
      <c r="M33762" t="s">
        <v>1066</v>
      </c>
      <c r="N33762" t="s">
        <v>1051</v>
      </c>
      <c r="O33762" t="s">
        <v>973</v>
      </c>
      <c r="P33762" t="s">
        <v>125</v>
      </c>
      <c r="Q33762" t="s">
        <v>109</v>
      </c>
      <c r="R33762" t="s">
        <v>1061</v>
      </c>
      <c r="S33762" t="s">
        <v>109</v>
      </c>
      <c r="T33762" t="s">
        <v>1055</v>
      </c>
      <c r="U33762" t="s">
        <v>140</v>
      </c>
      <c r="V33762" t="s">
        <v>140</v>
      </c>
      <c r="W33762" t="s">
        <v>1004</v>
      </c>
      <c r="X33762" t="s">
        <v>1055</v>
      </c>
      <c r="Y33762" t="s">
        <v>140</v>
      </c>
      <c r="Z33762" t="s">
        <v>140</v>
      </c>
      <c r="AA33762" t="s">
        <v>140</v>
      </c>
      <c r="AB33762" t="s">
        <v>140</v>
      </c>
      <c r="AC33762" t="s">
        <v>801</v>
      </c>
      <c r="AD33762" t="s">
        <v>394</v>
      </c>
      <c r="AE33762" t="s">
        <v>140</v>
      </c>
      <c r="AF33762" t="s">
        <v>342</v>
      </c>
    </row>
    <row r="33763" spans="1:32" x14ac:dyDescent="0.35">
      <c r="A33763" t="s">
        <v>13</v>
      </c>
      <c r="B33763" t="s">
        <v>2380</v>
      </c>
      <c r="C33763">
        <v>61</v>
      </c>
      <c r="D33763" t="s">
        <v>1060</v>
      </c>
      <c r="E33763" t="s">
        <v>451</v>
      </c>
      <c r="F33763" t="s">
        <v>140</v>
      </c>
      <c r="G33763" t="s">
        <v>345</v>
      </c>
      <c r="H33763" t="s">
        <v>140</v>
      </c>
      <c r="I33763" t="s">
        <v>860</v>
      </c>
      <c r="J33763" t="s">
        <v>994</v>
      </c>
      <c r="K33763" t="s">
        <v>342</v>
      </c>
      <c r="L33763" t="s">
        <v>792</v>
      </c>
      <c r="M33763" t="s">
        <v>1068</v>
      </c>
      <c r="N33763" t="s">
        <v>940</v>
      </c>
      <c r="O33763" t="s">
        <v>1049</v>
      </c>
      <c r="P33763" t="s">
        <v>117</v>
      </c>
      <c r="Q33763" t="s">
        <v>77</v>
      </c>
      <c r="R33763" t="s">
        <v>1182</v>
      </c>
      <c r="S33763" t="s">
        <v>562</v>
      </c>
      <c r="T33763" t="s">
        <v>1052</v>
      </c>
      <c r="U33763" t="s">
        <v>939</v>
      </c>
      <c r="V33763" t="s">
        <v>140</v>
      </c>
      <c r="W33763" t="s">
        <v>939</v>
      </c>
      <c r="X33763" t="s">
        <v>140</v>
      </c>
      <c r="Y33763" t="s">
        <v>140</v>
      </c>
      <c r="Z33763" t="s">
        <v>140</v>
      </c>
      <c r="AA33763" t="s">
        <v>140</v>
      </c>
      <c r="AB33763" t="s">
        <v>140</v>
      </c>
      <c r="AC33763" t="s">
        <v>187</v>
      </c>
      <c r="AD33763" t="s">
        <v>1058</v>
      </c>
      <c r="AE33763" t="s">
        <v>140</v>
      </c>
      <c r="AF33763" t="s">
        <v>527</v>
      </c>
    </row>
    <row r="33764" spans="1:32" x14ac:dyDescent="0.35">
      <c r="A33764" t="s">
        <v>13</v>
      </c>
      <c r="B33764" t="s">
        <v>2381</v>
      </c>
      <c r="C33764">
        <v>13</v>
      </c>
      <c r="D33764" t="s">
        <v>418</v>
      </c>
      <c r="E33764" t="s">
        <v>320</v>
      </c>
      <c r="F33764" t="s">
        <v>140</v>
      </c>
      <c r="G33764" t="s">
        <v>140</v>
      </c>
      <c r="H33764" t="s">
        <v>95</v>
      </c>
      <c r="I33764" t="s">
        <v>1087</v>
      </c>
      <c r="J33764" t="s">
        <v>592</v>
      </c>
      <c r="K33764" t="s">
        <v>703</v>
      </c>
      <c r="L33764" t="s">
        <v>886</v>
      </c>
      <c r="M33764" t="s">
        <v>977</v>
      </c>
      <c r="N33764" t="s">
        <v>140</v>
      </c>
      <c r="O33764" t="s">
        <v>1087</v>
      </c>
      <c r="P33764" t="s">
        <v>762</v>
      </c>
      <c r="Q33764" t="s">
        <v>101</v>
      </c>
      <c r="R33764" t="s">
        <v>147</v>
      </c>
      <c r="S33764" t="s">
        <v>240</v>
      </c>
      <c r="T33764" t="s">
        <v>1018</v>
      </c>
      <c r="U33764" t="s">
        <v>140</v>
      </c>
      <c r="V33764" t="s">
        <v>140</v>
      </c>
      <c r="W33764" t="s">
        <v>317</v>
      </c>
      <c r="X33764" t="s">
        <v>140</v>
      </c>
      <c r="Y33764" t="s">
        <v>140</v>
      </c>
      <c r="Z33764" t="s">
        <v>140</v>
      </c>
      <c r="AA33764" t="s">
        <v>140</v>
      </c>
      <c r="AB33764" t="s">
        <v>140</v>
      </c>
      <c r="AC33764" t="s">
        <v>977</v>
      </c>
      <c r="AD33764" t="s">
        <v>140</v>
      </c>
      <c r="AE33764" t="s">
        <v>140</v>
      </c>
      <c r="AF33764" t="s">
        <v>140</v>
      </c>
    </row>
    <row r="33765" spans="1:32" x14ac:dyDescent="0.35">
      <c r="A33765" t="s">
        <v>13</v>
      </c>
      <c r="B33765" t="s">
        <v>2382</v>
      </c>
      <c r="C33765">
        <v>37</v>
      </c>
      <c r="D33765" t="s">
        <v>1048</v>
      </c>
      <c r="E33765" t="s">
        <v>292</v>
      </c>
      <c r="F33765" t="s">
        <v>140</v>
      </c>
      <c r="G33765" t="s">
        <v>140</v>
      </c>
      <c r="H33765" t="s">
        <v>1007</v>
      </c>
      <c r="I33765" t="s">
        <v>841</v>
      </c>
      <c r="J33765" t="s">
        <v>1017</v>
      </c>
      <c r="K33765" t="s">
        <v>781</v>
      </c>
      <c r="L33765" t="s">
        <v>827</v>
      </c>
      <c r="M33765" t="s">
        <v>1062</v>
      </c>
      <c r="N33765" t="s">
        <v>1007</v>
      </c>
      <c r="O33765" t="s">
        <v>929</v>
      </c>
      <c r="P33765" t="s">
        <v>518</v>
      </c>
      <c r="Q33765" t="s">
        <v>766</v>
      </c>
      <c r="R33765" t="s">
        <v>937</v>
      </c>
      <c r="S33765" t="s">
        <v>121</v>
      </c>
      <c r="T33765" t="s">
        <v>140</v>
      </c>
      <c r="U33765" t="s">
        <v>140</v>
      </c>
      <c r="V33765" t="s">
        <v>140</v>
      </c>
      <c r="W33765" t="s">
        <v>140</v>
      </c>
      <c r="X33765" t="s">
        <v>140</v>
      </c>
      <c r="Y33765" t="s">
        <v>140</v>
      </c>
      <c r="Z33765" t="s">
        <v>140</v>
      </c>
      <c r="AA33765" t="s">
        <v>140</v>
      </c>
      <c r="AB33765" t="s">
        <v>140</v>
      </c>
      <c r="AC33765" t="s">
        <v>1056</v>
      </c>
      <c r="AD33765" t="s">
        <v>140</v>
      </c>
      <c r="AE33765" t="s">
        <v>140</v>
      </c>
      <c r="AF33765" t="s">
        <v>199</v>
      </c>
    </row>
    <row r="33766" spans="1:32" x14ac:dyDescent="0.35">
      <c r="A33766" t="s">
        <v>13</v>
      </c>
      <c r="B33766" t="s">
        <v>2383</v>
      </c>
      <c r="C33766">
        <v>95</v>
      </c>
      <c r="D33766" t="s">
        <v>1060</v>
      </c>
      <c r="E33766" t="s">
        <v>646</v>
      </c>
      <c r="F33766" t="s">
        <v>1014</v>
      </c>
      <c r="G33766" t="s">
        <v>1014</v>
      </c>
      <c r="H33766" t="s">
        <v>140</v>
      </c>
      <c r="I33766" t="s">
        <v>664</v>
      </c>
      <c r="J33766" t="s">
        <v>919</v>
      </c>
      <c r="K33766" t="s">
        <v>924</v>
      </c>
      <c r="L33766" t="s">
        <v>517</v>
      </c>
      <c r="M33766" t="s">
        <v>1019</v>
      </c>
      <c r="N33766" t="s">
        <v>1058</v>
      </c>
      <c r="O33766" t="s">
        <v>111</v>
      </c>
      <c r="P33766" t="s">
        <v>996</v>
      </c>
      <c r="Q33766" t="s">
        <v>856</v>
      </c>
      <c r="R33766" t="s">
        <v>716</v>
      </c>
      <c r="S33766" t="s">
        <v>1061</v>
      </c>
      <c r="T33766" t="s">
        <v>1098</v>
      </c>
      <c r="U33766" t="s">
        <v>140</v>
      </c>
      <c r="V33766" t="s">
        <v>140</v>
      </c>
      <c r="W33766" t="s">
        <v>1014</v>
      </c>
      <c r="X33766" t="s">
        <v>140</v>
      </c>
      <c r="Y33766" t="s">
        <v>1016</v>
      </c>
      <c r="Z33766" t="s">
        <v>140</v>
      </c>
      <c r="AA33766" t="s">
        <v>140</v>
      </c>
      <c r="AB33766" t="s">
        <v>140</v>
      </c>
      <c r="AC33766" t="s">
        <v>824</v>
      </c>
      <c r="AD33766" t="s">
        <v>1064</v>
      </c>
      <c r="AE33766" t="s">
        <v>1009</v>
      </c>
      <c r="AF33766" t="s">
        <v>341</v>
      </c>
    </row>
    <row r="33767" spans="1:32" x14ac:dyDescent="0.35">
      <c r="A33767" t="s">
        <v>14</v>
      </c>
      <c r="B33767" t="s">
        <v>2380</v>
      </c>
      <c r="C33767">
        <v>60</v>
      </c>
      <c r="D33767" t="s">
        <v>749</v>
      </c>
      <c r="E33767" t="s">
        <v>550</v>
      </c>
      <c r="F33767" t="s">
        <v>1003</v>
      </c>
      <c r="G33767" t="s">
        <v>458</v>
      </c>
      <c r="H33767" t="s">
        <v>527</v>
      </c>
      <c r="I33767" t="s">
        <v>1076</v>
      </c>
      <c r="J33767" t="s">
        <v>517</v>
      </c>
      <c r="K33767" t="s">
        <v>656</v>
      </c>
      <c r="L33767" t="s">
        <v>716</v>
      </c>
      <c r="M33767" t="s">
        <v>140</v>
      </c>
      <c r="N33767" t="s">
        <v>1046</v>
      </c>
      <c r="O33767" t="s">
        <v>548</v>
      </c>
      <c r="P33767" t="s">
        <v>915</v>
      </c>
      <c r="Q33767" t="s">
        <v>643</v>
      </c>
      <c r="R33767" t="s">
        <v>897</v>
      </c>
      <c r="S33767" t="s">
        <v>847</v>
      </c>
      <c r="T33767" t="s">
        <v>140</v>
      </c>
      <c r="U33767" t="s">
        <v>869</v>
      </c>
      <c r="V33767" t="s">
        <v>140</v>
      </c>
      <c r="W33767" t="s">
        <v>929</v>
      </c>
      <c r="X33767" t="s">
        <v>140</v>
      </c>
      <c r="Y33767" t="s">
        <v>140</v>
      </c>
      <c r="Z33767" t="s">
        <v>939</v>
      </c>
      <c r="AA33767" t="s">
        <v>140</v>
      </c>
      <c r="AB33767" t="s">
        <v>140</v>
      </c>
      <c r="AC33767" t="s">
        <v>121</v>
      </c>
      <c r="AD33767" t="s">
        <v>940</v>
      </c>
      <c r="AE33767" t="s">
        <v>140</v>
      </c>
      <c r="AF33767" t="s">
        <v>465</v>
      </c>
    </row>
    <row r="33768" spans="1:32" x14ac:dyDescent="0.35">
      <c r="A33768" t="s">
        <v>14</v>
      </c>
      <c r="B33768" t="s">
        <v>2381</v>
      </c>
      <c r="C33768">
        <v>19</v>
      </c>
      <c r="D33768" t="s">
        <v>95</v>
      </c>
      <c r="E33768" t="s">
        <v>573</v>
      </c>
      <c r="F33768" t="s">
        <v>140</v>
      </c>
      <c r="G33768" t="s">
        <v>140</v>
      </c>
      <c r="H33768" t="s">
        <v>838</v>
      </c>
      <c r="I33768" t="s">
        <v>777</v>
      </c>
      <c r="J33768" t="s">
        <v>131</v>
      </c>
      <c r="K33768" t="s">
        <v>109</v>
      </c>
      <c r="L33768" t="s">
        <v>564</v>
      </c>
      <c r="M33768" t="s">
        <v>140</v>
      </c>
      <c r="N33768" t="s">
        <v>140</v>
      </c>
      <c r="O33768" t="s">
        <v>57</v>
      </c>
      <c r="P33768" t="s">
        <v>913</v>
      </c>
      <c r="Q33768" t="s">
        <v>140</v>
      </c>
      <c r="R33768" t="s">
        <v>848</v>
      </c>
      <c r="S33768" t="s">
        <v>674</v>
      </c>
      <c r="T33768" t="s">
        <v>733</v>
      </c>
      <c r="U33768" t="s">
        <v>733</v>
      </c>
      <c r="V33768" t="s">
        <v>140</v>
      </c>
      <c r="W33768" t="s">
        <v>140</v>
      </c>
      <c r="X33768" t="s">
        <v>733</v>
      </c>
      <c r="Y33768" t="s">
        <v>140</v>
      </c>
      <c r="Z33768" t="s">
        <v>140</v>
      </c>
      <c r="AA33768" t="s">
        <v>140</v>
      </c>
      <c r="AB33768" t="s">
        <v>140</v>
      </c>
      <c r="AC33768" t="s">
        <v>527</v>
      </c>
      <c r="AD33768" t="s">
        <v>140</v>
      </c>
      <c r="AE33768" t="s">
        <v>140</v>
      </c>
      <c r="AF33768" t="s">
        <v>643</v>
      </c>
    </row>
    <row r="33769" spans="1:32" x14ac:dyDescent="0.35">
      <c r="A33769" t="s">
        <v>14</v>
      </c>
      <c r="B33769" t="s">
        <v>2382</v>
      </c>
      <c r="C33769">
        <v>41</v>
      </c>
      <c r="D33769" t="s">
        <v>973</v>
      </c>
      <c r="E33769" t="s">
        <v>492</v>
      </c>
      <c r="F33769" t="s">
        <v>1048</v>
      </c>
      <c r="G33769" t="s">
        <v>1067</v>
      </c>
      <c r="H33769" t="s">
        <v>999</v>
      </c>
      <c r="I33769" t="s">
        <v>671</v>
      </c>
      <c r="J33769" t="s">
        <v>956</v>
      </c>
      <c r="K33769" t="s">
        <v>502</v>
      </c>
      <c r="L33769" t="s">
        <v>451</v>
      </c>
      <c r="M33769" t="s">
        <v>801</v>
      </c>
      <c r="N33769" t="s">
        <v>1048</v>
      </c>
      <c r="O33769" t="s">
        <v>812</v>
      </c>
      <c r="P33769" t="s">
        <v>1087</v>
      </c>
      <c r="Q33769" t="s">
        <v>1057</v>
      </c>
      <c r="R33769" t="s">
        <v>458</v>
      </c>
      <c r="S33769" t="s">
        <v>490</v>
      </c>
      <c r="T33769" t="s">
        <v>1004</v>
      </c>
      <c r="U33769" t="s">
        <v>140</v>
      </c>
      <c r="V33769" t="s">
        <v>140</v>
      </c>
      <c r="W33769" t="s">
        <v>1072</v>
      </c>
      <c r="X33769" t="s">
        <v>1020</v>
      </c>
      <c r="Y33769" t="s">
        <v>140</v>
      </c>
      <c r="Z33769" t="s">
        <v>140</v>
      </c>
      <c r="AA33769" t="s">
        <v>140</v>
      </c>
      <c r="AB33769" t="s">
        <v>140</v>
      </c>
      <c r="AC33769" t="s">
        <v>983</v>
      </c>
      <c r="AD33769" t="s">
        <v>1052</v>
      </c>
      <c r="AE33769" t="s">
        <v>140</v>
      </c>
      <c r="AF33769" t="s">
        <v>87</v>
      </c>
    </row>
    <row r="33770" spans="1:32" x14ac:dyDescent="0.35">
      <c r="A33770" t="s">
        <v>14</v>
      </c>
      <c r="B33770" t="s">
        <v>2383</v>
      </c>
      <c r="C33770">
        <v>81</v>
      </c>
      <c r="D33770" t="s">
        <v>919</v>
      </c>
      <c r="E33770" t="s">
        <v>841</v>
      </c>
      <c r="F33770" t="s">
        <v>140</v>
      </c>
      <c r="G33770" t="s">
        <v>1049</v>
      </c>
      <c r="H33770" t="s">
        <v>1098</v>
      </c>
      <c r="I33770" t="s">
        <v>1062</v>
      </c>
      <c r="J33770" t="s">
        <v>660</v>
      </c>
      <c r="K33770" t="s">
        <v>317</v>
      </c>
      <c r="L33770" t="s">
        <v>147</v>
      </c>
      <c r="M33770" t="s">
        <v>1052</v>
      </c>
      <c r="N33770" t="s">
        <v>1098</v>
      </c>
      <c r="O33770" t="s">
        <v>103</v>
      </c>
      <c r="P33770" t="s">
        <v>458</v>
      </c>
      <c r="Q33770" t="s">
        <v>643</v>
      </c>
      <c r="R33770" t="s">
        <v>812</v>
      </c>
      <c r="S33770" t="s">
        <v>973</v>
      </c>
      <c r="T33770" t="s">
        <v>140</v>
      </c>
      <c r="U33770" t="s">
        <v>1011</v>
      </c>
      <c r="V33770" t="s">
        <v>140</v>
      </c>
      <c r="W33770" t="s">
        <v>1007</v>
      </c>
      <c r="X33770" t="s">
        <v>1098</v>
      </c>
      <c r="Y33770" t="s">
        <v>1011</v>
      </c>
      <c r="Z33770" t="s">
        <v>140</v>
      </c>
      <c r="AA33770" t="s">
        <v>140</v>
      </c>
      <c r="AB33770" t="s">
        <v>140</v>
      </c>
      <c r="AC33770" t="s">
        <v>1045</v>
      </c>
      <c r="AD33770" t="s">
        <v>950</v>
      </c>
      <c r="AE33770" t="s">
        <v>140</v>
      </c>
      <c r="AF33770" t="s">
        <v>425</v>
      </c>
    </row>
    <row r="33771" spans="1:32" x14ac:dyDescent="0.35">
      <c r="A33771" t="s">
        <v>15</v>
      </c>
      <c r="B33771" t="s">
        <v>2380</v>
      </c>
      <c r="C33771">
        <v>51</v>
      </c>
      <c r="D33771" t="s">
        <v>1020</v>
      </c>
      <c r="E33771" t="s">
        <v>576</v>
      </c>
      <c r="F33771" t="s">
        <v>940</v>
      </c>
      <c r="G33771" t="s">
        <v>458</v>
      </c>
      <c r="H33771" t="s">
        <v>1050</v>
      </c>
      <c r="I33771" t="s">
        <v>733</v>
      </c>
      <c r="J33771" t="s">
        <v>492</v>
      </c>
      <c r="K33771" t="s">
        <v>418</v>
      </c>
      <c r="L33771" t="s">
        <v>674</v>
      </c>
      <c r="M33771" t="s">
        <v>140</v>
      </c>
      <c r="N33771" t="s">
        <v>89</v>
      </c>
      <c r="O33771" t="s">
        <v>598</v>
      </c>
      <c r="P33771" t="s">
        <v>1154</v>
      </c>
      <c r="Q33771" t="s">
        <v>942</v>
      </c>
      <c r="R33771" t="s">
        <v>681</v>
      </c>
      <c r="S33771" t="s">
        <v>849</v>
      </c>
      <c r="T33771" t="s">
        <v>1004</v>
      </c>
      <c r="U33771" t="s">
        <v>140</v>
      </c>
      <c r="V33771" t="s">
        <v>140</v>
      </c>
      <c r="W33771" t="s">
        <v>996</v>
      </c>
      <c r="X33771" t="s">
        <v>140</v>
      </c>
      <c r="Y33771" t="s">
        <v>1050</v>
      </c>
      <c r="Z33771" t="s">
        <v>140</v>
      </c>
      <c r="AA33771" t="s">
        <v>140</v>
      </c>
      <c r="AB33771" t="s">
        <v>140</v>
      </c>
      <c r="AC33771" t="s">
        <v>1051</v>
      </c>
      <c r="AD33771" t="s">
        <v>1048</v>
      </c>
      <c r="AE33771" t="s">
        <v>140</v>
      </c>
      <c r="AF33771" t="s">
        <v>127</v>
      </c>
    </row>
    <row r="33772" spans="1:32" x14ac:dyDescent="0.35">
      <c r="A33772" t="s">
        <v>15</v>
      </c>
      <c r="B33772" t="s">
        <v>2381</v>
      </c>
      <c r="C33772">
        <v>22</v>
      </c>
      <c r="D33772" t="s">
        <v>140</v>
      </c>
      <c r="E33772" t="s">
        <v>353</v>
      </c>
      <c r="F33772" t="s">
        <v>664</v>
      </c>
      <c r="G33772" t="s">
        <v>756</v>
      </c>
      <c r="H33772" t="s">
        <v>664</v>
      </c>
      <c r="I33772" t="s">
        <v>1102</v>
      </c>
      <c r="J33772" t="s">
        <v>1102</v>
      </c>
      <c r="K33772" t="s">
        <v>798</v>
      </c>
      <c r="L33772" t="s">
        <v>937</v>
      </c>
      <c r="M33772" t="s">
        <v>140</v>
      </c>
      <c r="N33772" t="s">
        <v>1019</v>
      </c>
      <c r="O33772" t="s">
        <v>37</v>
      </c>
      <c r="P33772" t="s">
        <v>237</v>
      </c>
      <c r="Q33772" t="s">
        <v>1106</v>
      </c>
      <c r="R33772" t="s">
        <v>495</v>
      </c>
      <c r="S33772" t="s">
        <v>917</v>
      </c>
      <c r="T33772" t="s">
        <v>1102</v>
      </c>
      <c r="U33772" t="s">
        <v>140</v>
      </c>
      <c r="V33772" t="s">
        <v>140</v>
      </c>
      <c r="W33772" t="s">
        <v>664</v>
      </c>
      <c r="X33772" t="s">
        <v>140</v>
      </c>
      <c r="Y33772" t="s">
        <v>140</v>
      </c>
      <c r="Z33772" t="s">
        <v>140</v>
      </c>
      <c r="AA33772" t="s">
        <v>140</v>
      </c>
      <c r="AB33772" t="s">
        <v>140</v>
      </c>
      <c r="AC33772" t="s">
        <v>769</v>
      </c>
      <c r="AD33772" t="s">
        <v>140</v>
      </c>
      <c r="AE33772" t="s">
        <v>949</v>
      </c>
      <c r="AF33772" t="s">
        <v>664</v>
      </c>
    </row>
    <row r="33773" spans="1:32" x14ac:dyDescent="0.35">
      <c r="A33773" t="s">
        <v>15</v>
      </c>
      <c r="B33773" t="s">
        <v>2382</v>
      </c>
      <c r="C33773">
        <v>42</v>
      </c>
      <c r="D33773" t="s">
        <v>1073</v>
      </c>
      <c r="E33773" t="s">
        <v>51</v>
      </c>
      <c r="F33773" t="s">
        <v>1009</v>
      </c>
      <c r="G33773" t="s">
        <v>115</v>
      </c>
      <c r="H33773" t="s">
        <v>1073</v>
      </c>
      <c r="I33773" t="s">
        <v>706</v>
      </c>
      <c r="J33773" t="s">
        <v>103</v>
      </c>
      <c r="K33773" t="s">
        <v>323</v>
      </c>
      <c r="L33773" t="s">
        <v>123</v>
      </c>
      <c r="M33773" t="s">
        <v>140</v>
      </c>
      <c r="N33773" t="s">
        <v>140</v>
      </c>
      <c r="O33773" t="s">
        <v>988</v>
      </c>
      <c r="P33773" t="s">
        <v>1044</v>
      </c>
      <c r="Q33773" t="s">
        <v>741</v>
      </c>
      <c r="R33773" t="s">
        <v>1057</v>
      </c>
      <c r="S33773" t="s">
        <v>595</v>
      </c>
      <c r="T33773" t="s">
        <v>1073</v>
      </c>
      <c r="U33773" t="s">
        <v>140</v>
      </c>
      <c r="V33773" t="s">
        <v>140</v>
      </c>
      <c r="W33773" t="s">
        <v>140</v>
      </c>
      <c r="X33773" t="s">
        <v>140</v>
      </c>
      <c r="Y33773" t="s">
        <v>140</v>
      </c>
      <c r="Z33773" t="s">
        <v>140</v>
      </c>
      <c r="AA33773" t="s">
        <v>140</v>
      </c>
      <c r="AB33773" t="s">
        <v>140</v>
      </c>
      <c r="AC33773" t="s">
        <v>1095</v>
      </c>
      <c r="AD33773" t="s">
        <v>1055</v>
      </c>
      <c r="AE33773" t="s">
        <v>140</v>
      </c>
      <c r="AF33773" t="s">
        <v>379</v>
      </c>
    </row>
    <row r="33774" spans="1:32" x14ac:dyDescent="0.35">
      <c r="A33774" t="s">
        <v>15</v>
      </c>
      <c r="B33774" t="s">
        <v>2383</v>
      </c>
      <c r="C33774">
        <v>90</v>
      </c>
      <c r="D33774" t="s">
        <v>1021</v>
      </c>
      <c r="E33774" t="s">
        <v>101</v>
      </c>
      <c r="F33774" t="s">
        <v>140</v>
      </c>
      <c r="G33774" t="s">
        <v>1021</v>
      </c>
      <c r="H33774" t="s">
        <v>140</v>
      </c>
      <c r="I33774" t="s">
        <v>838</v>
      </c>
      <c r="J33774" t="s">
        <v>109</v>
      </c>
      <c r="K33774" t="s">
        <v>1100</v>
      </c>
      <c r="L33774" t="s">
        <v>973</v>
      </c>
      <c r="M33774" t="s">
        <v>1050</v>
      </c>
      <c r="N33774" t="s">
        <v>1021</v>
      </c>
      <c r="O33774" t="s">
        <v>953</v>
      </c>
      <c r="P33774" t="s">
        <v>664</v>
      </c>
      <c r="Q33774" t="s">
        <v>476</v>
      </c>
      <c r="R33774" t="s">
        <v>1047</v>
      </c>
      <c r="S33774" t="s">
        <v>1055</v>
      </c>
      <c r="T33774" t="s">
        <v>1021</v>
      </c>
      <c r="U33774" t="s">
        <v>140</v>
      </c>
      <c r="V33774" t="s">
        <v>140</v>
      </c>
      <c r="W33774" t="s">
        <v>664</v>
      </c>
      <c r="X33774" t="s">
        <v>1051</v>
      </c>
      <c r="Y33774" t="s">
        <v>1012</v>
      </c>
      <c r="Z33774" t="s">
        <v>1021</v>
      </c>
      <c r="AA33774" t="s">
        <v>140</v>
      </c>
      <c r="AB33774" t="s">
        <v>140</v>
      </c>
      <c r="AC33774" t="s">
        <v>919</v>
      </c>
      <c r="AD33774" t="s">
        <v>939</v>
      </c>
      <c r="AE33774" t="s">
        <v>140</v>
      </c>
      <c r="AF33774" t="s">
        <v>798</v>
      </c>
    </row>
    <row r="33775" spans="1:32" x14ac:dyDescent="0.35">
      <c r="A33775" t="s">
        <v>16</v>
      </c>
      <c r="B33775" t="s">
        <v>2380</v>
      </c>
      <c r="C33775">
        <v>56</v>
      </c>
      <c r="D33775" t="s">
        <v>985</v>
      </c>
      <c r="E33775" t="s">
        <v>746</v>
      </c>
      <c r="F33775" t="s">
        <v>140</v>
      </c>
      <c r="G33775" t="s">
        <v>140</v>
      </c>
      <c r="H33775" t="s">
        <v>140</v>
      </c>
      <c r="I33775" t="s">
        <v>1067</v>
      </c>
      <c r="J33775" t="s">
        <v>162</v>
      </c>
      <c r="K33775" t="s">
        <v>994</v>
      </c>
      <c r="L33775" t="s">
        <v>107</v>
      </c>
      <c r="M33775" t="s">
        <v>515</v>
      </c>
      <c r="N33775" t="s">
        <v>140</v>
      </c>
      <c r="O33775" t="s">
        <v>1059</v>
      </c>
      <c r="P33775" t="s">
        <v>1019</v>
      </c>
      <c r="Q33775" t="s">
        <v>532</v>
      </c>
      <c r="R33775" t="s">
        <v>1087</v>
      </c>
      <c r="S33775" t="s">
        <v>993</v>
      </c>
      <c r="T33775" t="s">
        <v>140</v>
      </c>
      <c r="U33775" t="s">
        <v>1014</v>
      </c>
      <c r="V33775" t="s">
        <v>140</v>
      </c>
      <c r="W33775" t="s">
        <v>1049</v>
      </c>
      <c r="X33775" t="s">
        <v>1014</v>
      </c>
      <c r="Y33775" t="s">
        <v>140</v>
      </c>
      <c r="Z33775" t="s">
        <v>140</v>
      </c>
      <c r="AA33775" t="s">
        <v>140</v>
      </c>
      <c r="AB33775" t="s">
        <v>140</v>
      </c>
      <c r="AC33775" t="s">
        <v>548</v>
      </c>
      <c r="AD33775" t="s">
        <v>1058</v>
      </c>
      <c r="AE33775" t="s">
        <v>140</v>
      </c>
      <c r="AF33775" t="s">
        <v>467</v>
      </c>
    </row>
    <row r="33776" spans="1:32" x14ac:dyDescent="0.35">
      <c r="A33776" t="s">
        <v>16</v>
      </c>
      <c r="B33776" t="s">
        <v>2381</v>
      </c>
      <c r="C33776">
        <v>15</v>
      </c>
      <c r="D33776" t="s">
        <v>405</v>
      </c>
      <c r="E33776" t="s">
        <v>460</v>
      </c>
      <c r="F33776" t="s">
        <v>140</v>
      </c>
      <c r="G33776" t="s">
        <v>769</v>
      </c>
      <c r="H33776" t="s">
        <v>140</v>
      </c>
      <c r="I33776" t="s">
        <v>769</v>
      </c>
      <c r="J33776" t="s">
        <v>140</v>
      </c>
      <c r="K33776" t="s">
        <v>481</v>
      </c>
      <c r="L33776" t="s">
        <v>959</v>
      </c>
      <c r="M33776" t="s">
        <v>140</v>
      </c>
      <c r="N33776" t="s">
        <v>140</v>
      </c>
      <c r="O33776" t="s">
        <v>386</v>
      </c>
      <c r="P33776" t="s">
        <v>674</v>
      </c>
      <c r="Q33776" t="s">
        <v>847</v>
      </c>
      <c r="R33776" t="s">
        <v>996</v>
      </c>
      <c r="S33776" t="s">
        <v>386</v>
      </c>
      <c r="T33776" t="s">
        <v>140</v>
      </c>
      <c r="U33776" t="s">
        <v>769</v>
      </c>
      <c r="V33776" t="s">
        <v>140</v>
      </c>
      <c r="W33776" t="s">
        <v>1052</v>
      </c>
      <c r="X33776" t="s">
        <v>140</v>
      </c>
      <c r="Y33776" t="s">
        <v>140</v>
      </c>
      <c r="Z33776" t="s">
        <v>769</v>
      </c>
      <c r="AA33776" t="s">
        <v>140</v>
      </c>
      <c r="AB33776" t="s">
        <v>140</v>
      </c>
      <c r="AC33776" t="s">
        <v>1052</v>
      </c>
      <c r="AD33776" t="s">
        <v>140</v>
      </c>
      <c r="AE33776" t="s">
        <v>140</v>
      </c>
      <c r="AF33776" t="s">
        <v>513</v>
      </c>
    </row>
    <row r="33777" spans="1:32" x14ac:dyDescent="0.35">
      <c r="A33777" t="s">
        <v>16</v>
      </c>
      <c r="B33777" t="s">
        <v>2382</v>
      </c>
      <c r="C33777">
        <v>43</v>
      </c>
      <c r="D33777" t="s">
        <v>140</v>
      </c>
      <c r="E33777" t="s">
        <v>548</v>
      </c>
      <c r="F33777" t="s">
        <v>1021</v>
      </c>
      <c r="G33777" t="s">
        <v>939</v>
      </c>
      <c r="H33777" t="s">
        <v>140</v>
      </c>
      <c r="I33777" t="s">
        <v>123</v>
      </c>
      <c r="J33777" t="s">
        <v>1064</v>
      </c>
      <c r="K33777" t="s">
        <v>977</v>
      </c>
      <c r="L33777" t="s">
        <v>1062</v>
      </c>
      <c r="M33777" t="s">
        <v>140</v>
      </c>
      <c r="N33777" t="s">
        <v>140</v>
      </c>
      <c r="O33777" t="s">
        <v>345</v>
      </c>
      <c r="P33777" t="s">
        <v>1066</v>
      </c>
      <c r="Q33777" t="s">
        <v>812</v>
      </c>
      <c r="R33777" t="s">
        <v>749</v>
      </c>
      <c r="S33777" t="s">
        <v>664</v>
      </c>
      <c r="T33777" t="s">
        <v>1062</v>
      </c>
      <c r="U33777" t="s">
        <v>953</v>
      </c>
      <c r="V33777" t="s">
        <v>140</v>
      </c>
      <c r="W33777" t="s">
        <v>140</v>
      </c>
      <c r="X33777" t="s">
        <v>140</v>
      </c>
      <c r="Y33777" t="s">
        <v>996</v>
      </c>
      <c r="Z33777" t="s">
        <v>140</v>
      </c>
      <c r="AA33777" t="s">
        <v>140</v>
      </c>
      <c r="AB33777" t="s">
        <v>140</v>
      </c>
      <c r="AC33777" t="s">
        <v>977</v>
      </c>
      <c r="AD33777" t="s">
        <v>662</v>
      </c>
      <c r="AE33777" t="s">
        <v>140</v>
      </c>
      <c r="AF33777" t="s">
        <v>67</v>
      </c>
    </row>
    <row r="33778" spans="1:32" x14ac:dyDescent="0.35">
      <c r="A33778" t="s">
        <v>16</v>
      </c>
      <c r="B33778" t="s">
        <v>2383</v>
      </c>
      <c r="C33778">
        <v>90</v>
      </c>
      <c r="D33778" t="s">
        <v>1019</v>
      </c>
      <c r="E33778" t="s">
        <v>996</v>
      </c>
      <c r="F33778" t="s">
        <v>140</v>
      </c>
      <c r="G33778" t="s">
        <v>1064</v>
      </c>
      <c r="H33778" t="s">
        <v>140</v>
      </c>
      <c r="I33778" t="s">
        <v>1048</v>
      </c>
      <c r="J33778" t="s">
        <v>953</v>
      </c>
      <c r="K33778" t="s">
        <v>101</v>
      </c>
      <c r="L33778" t="s">
        <v>733</v>
      </c>
      <c r="M33778" t="s">
        <v>1051</v>
      </c>
      <c r="N33778" t="s">
        <v>140</v>
      </c>
      <c r="O33778" t="s">
        <v>1063</v>
      </c>
      <c r="P33778" t="s">
        <v>1020</v>
      </c>
      <c r="Q33778" t="s">
        <v>89</v>
      </c>
      <c r="R33778" t="s">
        <v>919</v>
      </c>
      <c r="S33778" t="s">
        <v>1064</v>
      </c>
      <c r="T33778" t="s">
        <v>1004</v>
      </c>
      <c r="U33778" t="s">
        <v>140</v>
      </c>
      <c r="V33778" t="s">
        <v>140</v>
      </c>
      <c r="W33778" t="s">
        <v>140</v>
      </c>
      <c r="X33778" t="s">
        <v>140</v>
      </c>
      <c r="Y33778" t="s">
        <v>140</v>
      </c>
      <c r="Z33778" t="s">
        <v>140</v>
      </c>
      <c r="AA33778" t="s">
        <v>140</v>
      </c>
      <c r="AB33778" t="s">
        <v>140</v>
      </c>
      <c r="AC33778" t="s">
        <v>971</v>
      </c>
      <c r="AD33778" t="s">
        <v>1011</v>
      </c>
      <c r="AE33778" t="s">
        <v>140</v>
      </c>
      <c r="AF33778" t="s">
        <v>925</v>
      </c>
    </row>
    <row r="33779" spans="1:32" x14ac:dyDescent="0.35">
      <c r="A33779" t="s">
        <v>17</v>
      </c>
      <c r="B33779" t="s">
        <v>2380</v>
      </c>
      <c r="C33779">
        <v>55</v>
      </c>
      <c r="D33779" t="s">
        <v>1066</v>
      </c>
      <c r="E33779" t="s">
        <v>511</v>
      </c>
      <c r="F33779" t="s">
        <v>140</v>
      </c>
      <c r="G33779" t="s">
        <v>664</v>
      </c>
      <c r="H33779" t="s">
        <v>971</v>
      </c>
      <c r="I33779" t="s">
        <v>131</v>
      </c>
      <c r="J33779" t="s">
        <v>97</v>
      </c>
      <c r="K33779" t="s">
        <v>805</v>
      </c>
      <c r="L33779" t="s">
        <v>641</v>
      </c>
      <c r="M33779" t="s">
        <v>1018</v>
      </c>
      <c r="N33779" t="s">
        <v>140</v>
      </c>
      <c r="O33779" t="s">
        <v>371</v>
      </c>
      <c r="P33779" t="s">
        <v>147</v>
      </c>
      <c r="Q33779" t="s">
        <v>771</v>
      </c>
      <c r="R33779" t="s">
        <v>1044</v>
      </c>
      <c r="S33779" t="s">
        <v>674</v>
      </c>
      <c r="T33779" t="s">
        <v>1098</v>
      </c>
      <c r="U33779" t="s">
        <v>140</v>
      </c>
      <c r="V33779" t="s">
        <v>140</v>
      </c>
      <c r="W33779" t="s">
        <v>1065</v>
      </c>
      <c r="X33779" t="s">
        <v>1012</v>
      </c>
      <c r="Y33779" t="s">
        <v>140</v>
      </c>
      <c r="Z33779" t="s">
        <v>140</v>
      </c>
      <c r="AA33779" t="s">
        <v>140</v>
      </c>
      <c r="AB33779" t="s">
        <v>140</v>
      </c>
      <c r="AC33779" t="s">
        <v>595</v>
      </c>
      <c r="AD33779" t="s">
        <v>1021</v>
      </c>
      <c r="AE33779" t="s">
        <v>140</v>
      </c>
      <c r="AF33779" t="s">
        <v>467</v>
      </c>
    </row>
    <row r="33780" spans="1:32" x14ac:dyDescent="0.35">
      <c r="A33780" t="s">
        <v>17</v>
      </c>
      <c r="B33780" t="s">
        <v>2381</v>
      </c>
      <c r="C33780">
        <v>17</v>
      </c>
      <c r="D33780" t="s">
        <v>140</v>
      </c>
      <c r="E33780" t="s">
        <v>602</v>
      </c>
      <c r="F33780" t="s">
        <v>140</v>
      </c>
      <c r="G33780" t="s">
        <v>1003</v>
      </c>
      <c r="H33780" t="s">
        <v>140</v>
      </c>
      <c r="I33780" t="s">
        <v>394</v>
      </c>
      <c r="J33780" t="s">
        <v>824</v>
      </c>
      <c r="K33780" t="s">
        <v>729</v>
      </c>
      <c r="L33780" t="s">
        <v>521</v>
      </c>
      <c r="M33780" t="s">
        <v>1003</v>
      </c>
      <c r="N33780" t="s">
        <v>140</v>
      </c>
      <c r="O33780" t="s">
        <v>394</v>
      </c>
      <c r="P33780" t="s">
        <v>837</v>
      </c>
      <c r="Q33780" t="s">
        <v>913</v>
      </c>
      <c r="R33780" t="s">
        <v>532</v>
      </c>
      <c r="S33780" t="s">
        <v>980</v>
      </c>
      <c r="T33780" t="s">
        <v>140</v>
      </c>
      <c r="U33780" t="s">
        <v>1048</v>
      </c>
      <c r="V33780" t="s">
        <v>140</v>
      </c>
      <c r="W33780" t="s">
        <v>451</v>
      </c>
      <c r="X33780" t="s">
        <v>140</v>
      </c>
      <c r="Y33780" t="s">
        <v>140</v>
      </c>
      <c r="Z33780" t="s">
        <v>140</v>
      </c>
      <c r="AA33780" t="s">
        <v>140</v>
      </c>
      <c r="AB33780" t="s">
        <v>140</v>
      </c>
      <c r="AC33780" t="s">
        <v>1080</v>
      </c>
      <c r="AD33780" t="s">
        <v>1068</v>
      </c>
      <c r="AE33780" t="s">
        <v>140</v>
      </c>
      <c r="AF33780" t="s">
        <v>1069</v>
      </c>
    </row>
    <row r="33781" spans="1:32" x14ac:dyDescent="0.35">
      <c r="A33781" t="s">
        <v>17</v>
      </c>
      <c r="B33781" t="s">
        <v>2382</v>
      </c>
      <c r="C33781">
        <v>45</v>
      </c>
      <c r="D33781" t="s">
        <v>517</v>
      </c>
      <c r="E33781" t="s">
        <v>462</v>
      </c>
      <c r="F33781" t="s">
        <v>1017</v>
      </c>
      <c r="G33781" t="s">
        <v>1060</v>
      </c>
      <c r="H33781" t="s">
        <v>954</v>
      </c>
      <c r="I33781" t="s">
        <v>729</v>
      </c>
      <c r="J33781" t="s">
        <v>113</v>
      </c>
      <c r="K33781" t="s">
        <v>991</v>
      </c>
      <c r="L33781" t="s">
        <v>875</v>
      </c>
      <c r="M33781" t="s">
        <v>1055</v>
      </c>
      <c r="N33781" t="s">
        <v>1055</v>
      </c>
      <c r="O33781" t="s">
        <v>1017</v>
      </c>
      <c r="P33781" t="s">
        <v>1048</v>
      </c>
      <c r="Q33781" t="s">
        <v>720</v>
      </c>
      <c r="R33781" t="s">
        <v>458</v>
      </c>
      <c r="S33781" t="s">
        <v>785</v>
      </c>
      <c r="T33781" t="s">
        <v>954</v>
      </c>
      <c r="U33781" t="s">
        <v>140</v>
      </c>
      <c r="V33781" t="s">
        <v>140</v>
      </c>
      <c r="W33781" t="s">
        <v>1021</v>
      </c>
      <c r="X33781" t="s">
        <v>140</v>
      </c>
      <c r="Y33781" t="s">
        <v>1063</v>
      </c>
      <c r="Z33781" t="s">
        <v>140</v>
      </c>
      <c r="AA33781" t="s">
        <v>140</v>
      </c>
      <c r="AB33781" t="s">
        <v>140</v>
      </c>
      <c r="AC33781" t="s">
        <v>1098</v>
      </c>
      <c r="AD33781" t="s">
        <v>317</v>
      </c>
      <c r="AE33781" t="s">
        <v>824</v>
      </c>
      <c r="AF33781" t="s">
        <v>379</v>
      </c>
    </row>
    <row r="33782" spans="1:32" x14ac:dyDescent="0.35">
      <c r="A33782" t="s">
        <v>17</v>
      </c>
      <c r="B33782" t="s">
        <v>2383</v>
      </c>
      <c r="C33782">
        <v>85</v>
      </c>
      <c r="D33782" t="s">
        <v>140</v>
      </c>
      <c r="E33782" t="s">
        <v>643</v>
      </c>
      <c r="F33782" t="s">
        <v>1098</v>
      </c>
      <c r="G33782" t="s">
        <v>769</v>
      </c>
      <c r="H33782" t="s">
        <v>1098</v>
      </c>
      <c r="I33782" t="s">
        <v>1052</v>
      </c>
      <c r="J33782" t="s">
        <v>517</v>
      </c>
      <c r="K33782" t="s">
        <v>1045</v>
      </c>
      <c r="L33782" t="s">
        <v>929</v>
      </c>
      <c r="M33782" t="s">
        <v>140</v>
      </c>
      <c r="N33782" t="s">
        <v>950</v>
      </c>
      <c r="O33782" t="s">
        <v>801</v>
      </c>
      <c r="P33782" t="s">
        <v>1012</v>
      </c>
      <c r="Q33782" t="s">
        <v>1003</v>
      </c>
      <c r="R33782" t="s">
        <v>769</v>
      </c>
      <c r="S33782" t="s">
        <v>1066</v>
      </c>
      <c r="T33782" t="s">
        <v>1017</v>
      </c>
      <c r="U33782" t="s">
        <v>1055</v>
      </c>
      <c r="V33782" t="s">
        <v>140</v>
      </c>
      <c r="W33782" t="s">
        <v>1012</v>
      </c>
      <c r="X33782" t="s">
        <v>140</v>
      </c>
      <c r="Y33782" t="s">
        <v>1019</v>
      </c>
      <c r="Z33782" t="s">
        <v>140</v>
      </c>
      <c r="AA33782" t="s">
        <v>140</v>
      </c>
      <c r="AB33782" t="s">
        <v>140</v>
      </c>
      <c r="AC33782" t="s">
        <v>515</v>
      </c>
      <c r="AD33782" t="s">
        <v>501</v>
      </c>
      <c r="AE33782" t="s">
        <v>1058</v>
      </c>
      <c r="AF33782" t="s">
        <v>541</v>
      </c>
    </row>
    <row r="33783" spans="1:32" x14ac:dyDescent="0.35">
      <c r="A33783" t="s">
        <v>18</v>
      </c>
      <c r="B33783" t="s">
        <v>2380</v>
      </c>
      <c r="C33783">
        <v>68</v>
      </c>
      <c r="D33783" t="s">
        <v>1066</v>
      </c>
      <c r="E33783" t="s">
        <v>656</v>
      </c>
      <c r="F33783" t="s">
        <v>1048</v>
      </c>
      <c r="G33783" t="s">
        <v>1054</v>
      </c>
      <c r="H33783" t="s">
        <v>140</v>
      </c>
      <c r="I33783" t="s">
        <v>950</v>
      </c>
      <c r="J33783" t="s">
        <v>685</v>
      </c>
      <c r="K33783" t="s">
        <v>724</v>
      </c>
      <c r="L33783" t="s">
        <v>777</v>
      </c>
      <c r="M33783" t="s">
        <v>1056</v>
      </c>
      <c r="N33783" t="s">
        <v>1066</v>
      </c>
      <c r="O33783" t="s">
        <v>97</v>
      </c>
      <c r="P33783" t="s">
        <v>903</v>
      </c>
      <c r="Q33783" t="s">
        <v>446</v>
      </c>
      <c r="R33783" t="s">
        <v>1076</v>
      </c>
      <c r="S33783" t="s">
        <v>269</v>
      </c>
      <c r="T33783" t="s">
        <v>1061</v>
      </c>
      <c r="U33783" t="s">
        <v>1018</v>
      </c>
      <c r="V33783" t="s">
        <v>140</v>
      </c>
      <c r="W33783" t="s">
        <v>140</v>
      </c>
      <c r="X33783" t="s">
        <v>140</v>
      </c>
      <c r="Y33783" t="s">
        <v>140</v>
      </c>
      <c r="Z33783" t="s">
        <v>140</v>
      </c>
      <c r="AA33783" t="s">
        <v>140</v>
      </c>
      <c r="AB33783" t="s">
        <v>140</v>
      </c>
      <c r="AC33783" t="s">
        <v>970</v>
      </c>
      <c r="AD33783" t="s">
        <v>1012</v>
      </c>
      <c r="AE33783" t="s">
        <v>140</v>
      </c>
      <c r="AF33783" t="s">
        <v>199</v>
      </c>
    </row>
    <row r="33784" spans="1:32" x14ac:dyDescent="0.35">
      <c r="A33784" t="s">
        <v>18</v>
      </c>
      <c r="B33784" t="s">
        <v>2381</v>
      </c>
      <c r="C33784">
        <v>22</v>
      </c>
      <c r="D33784" t="s">
        <v>140</v>
      </c>
      <c r="E33784" t="s">
        <v>826</v>
      </c>
      <c r="F33784" t="s">
        <v>140</v>
      </c>
      <c r="G33784" t="s">
        <v>1073</v>
      </c>
      <c r="H33784" t="s">
        <v>140</v>
      </c>
      <c r="I33784" t="s">
        <v>522</v>
      </c>
      <c r="J33784" t="s">
        <v>1062</v>
      </c>
      <c r="K33784" t="s">
        <v>942</v>
      </c>
      <c r="L33784" t="s">
        <v>1057</v>
      </c>
      <c r="M33784" t="s">
        <v>140</v>
      </c>
      <c r="N33784" t="s">
        <v>140</v>
      </c>
      <c r="O33784" t="s">
        <v>641</v>
      </c>
      <c r="P33784" t="s">
        <v>983</v>
      </c>
      <c r="Q33784" t="s">
        <v>1065</v>
      </c>
      <c r="R33784" t="s">
        <v>405</v>
      </c>
      <c r="S33784" t="s">
        <v>1100</v>
      </c>
      <c r="T33784" t="s">
        <v>140</v>
      </c>
      <c r="U33784" t="s">
        <v>140</v>
      </c>
      <c r="V33784" t="s">
        <v>140</v>
      </c>
      <c r="W33784" t="s">
        <v>595</v>
      </c>
      <c r="X33784" t="s">
        <v>140</v>
      </c>
      <c r="Y33784" t="s">
        <v>140</v>
      </c>
      <c r="Z33784" t="s">
        <v>140</v>
      </c>
      <c r="AA33784" t="s">
        <v>140</v>
      </c>
      <c r="AB33784" t="s">
        <v>140</v>
      </c>
      <c r="AC33784" t="s">
        <v>394</v>
      </c>
      <c r="AD33784" t="s">
        <v>1018</v>
      </c>
      <c r="AE33784" t="s">
        <v>140</v>
      </c>
      <c r="AF33784" t="s">
        <v>863</v>
      </c>
    </row>
    <row r="33785" spans="1:32" x14ac:dyDescent="0.35">
      <c r="A33785" t="s">
        <v>18</v>
      </c>
      <c r="B33785" t="s">
        <v>2382</v>
      </c>
      <c r="C33785">
        <v>36</v>
      </c>
      <c r="D33785" t="s">
        <v>140</v>
      </c>
      <c r="E33785" t="s">
        <v>623</v>
      </c>
      <c r="F33785" t="s">
        <v>660</v>
      </c>
      <c r="G33785" t="s">
        <v>140</v>
      </c>
      <c r="H33785" t="s">
        <v>140</v>
      </c>
      <c r="I33785" t="s">
        <v>662</v>
      </c>
      <c r="J33785" t="s">
        <v>1064</v>
      </c>
      <c r="K33785" t="s">
        <v>381</v>
      </c>
      <c r="L33785" t="s">
        <v>119</v>
      </c>
      <c r="M33785" t="s">
        <v>1050</v>
      </c>
      <c r="N33785" t="s">
        <v>140</v>
      </c>
      <c r="O33785" t="s">
        <v>1100</v>
      </c>
      <c r="P33785" t="s">
        <v>1060</v>
      </c>
      <c r="Q33785" t="s">
        <v>720</v>
      </c>
      <c r="R33785" t="s">
        <v>458</v>
      </c>
      <c r="S33785" t="s">
        <v>921</v>
      </c>
      <c r="T33785" t="s">
        <v>954</v>
      </c>
      <c r="U33785" t="s">
        <v>140</v>
      </c>
      <c r="V33785" t="s">
        <v>140</v>
      </c>
      <c r="W33785" t="s">
        <v>458</v>
      </c>
      <c r="X33785" t="s">
        <v>140</v>
      </c>
      <c r="Y33785" t="s">
        <v>140</v>
      </c>
      <c r="Z33785" t="s">
        <v>140</v>
      </c>
      <c r="AA33785" t="s">
        <v>140</v>
      </c>
      <c r="AB33785" t="s">
        <v>140</v>
      </c>
      <c r="AC33785" t="s">
        <v>1104</v>
      </c>
      <c r="AD33785" t="s">
        <v>1003</v>
      </c>
      <c r="AE33785" t="s">
        <v>660</v>
      </c>
      <c r="AF33785" t="s">
        <v>1069</v>
      </c>
    </row>
    <row r="33786" spans="1:32" x14ac:dyDescent="0.35">
      <c r="A33786" t="s">
        <v>18</v>
      </c>
      <c r="B33786" t="s">
        <v>2383</v>
      </c>
      <c r="C33786">
        <v>78</v>
      </c>
      <c r="D33786" t="s">
        <v>1017</v>
      </c>
      <c r="E33786" t="s">
        <v>1087</v>
      </c>
      <c r="F33786" t="s">
        <v>140</v>
      </c>
      <c r="G33786" t="s">
        <v>140</v>
      </c>
      <c r="H33786" t="s">
        <v>140</v>
      </c>
      <c r="I33786" t="s">
        <v>1023</v>
      </c>
      <c r="J33786" t="s">
        <v>1102</v>
      </c>
      <c r="K33786" t="s">
        <v>595</v>
      </c>
      <c r="L33786" t="s">
        <v>592</v>
      </c>
      <c r="M33786" t="s">
        <v>1007</v>
      </c>
      <c r="N33786" t="s">
        <v>1020</v>
      </c>
      <c r="O33786" t="s">
        <v>950</v>
      </c>
      <c r="P33786" t="s">
        <v>1021</v>
      </c>
      <c r="Q33786" t="s">
        <v>595</v>
      </c>
      <c r="R33786" t="s">
        <v>113</v>
      </c>
      <c r="S33786" t="s">
        <v>1053</v>
      </c>
      <c r="T33786" t="s">
        <v>869</v>
      </c>
      <c r="U33786" t="s">
        <v>1016</v>
      </c>
      <c r="V33786" t="s">
        <v>140</v>
      </c>
      <c r="W33786" t="s">
        <v>140</v>
      </c>
      <c r="X33786" t="s">
        <v>1021</v>
      </c>
      <c r="Y33786" t="s">
        <v>1016</v>
      </c>
      <c r="Z33786" t="s">
        <v>140</v>
      </c>
      <c r="AA33786" t="s">
        <v>140</v>
      </c>
      <c r="AB33786" t="s">
        <v>140</v>
      </c>
      <c r="AC33786" t="s">
        <v>1095</v>
      </c>
      <c r="AD33786" t="s">
        <v>950</v>
      </c>
      <c r="AE33786" t="s">
        <v>1098</v>
      </c>
      <c r="AF33786" t="s">
        <v>390</v>
      </c>
    </row>
    <row r="33787" spans="1:32" x14ac:dyDescent="0.35">
      <c r="A33787" t="s">
        <v>19</v>
      </c>
      <c r="B33787" t="s">
        <v>2380</v>
      </c>
      <c r="C33787">
        <v>62</v>
      </c>
      <c r="D33787" t="s">
        <v>1055</v>
      </c>
      <c r="E33787" t="s">
        <v>785</v>
      </c>
      <c r="F33787" t="s">
        <v>1020</v>
      </c>
      <c r="G33787" t="s">
        <v>140</v>
      </c>
      <c r="H33787" t="s">
        <v>140</v>
      </c>
      <c r="I33787" t="s">
        <v>737</v>
      </c>
      <c r="J33787" t="s">
        <v>812</v>
      </c>
      <c r="K33787" t="s">
        <v>65</v>
      </c>
      <c r="L33787" t="s">
        <v>924</v>
      </c>
      <c r="M33787" t="s">
        <v>1023</v>
      </c>
      <c r="N33787" t="s">
        <v>140</v>
      </c>
      <c r="O33787" t="s">
        <v>1014</v>
      </c>
      <c r="P33787" t="s">
        <v>1018</v>
      </c>
      <c r="Q33787" t="s">
        <v>1080</v>
      </c>
      <c r="R33787" t="s">
        <v>646</v>
      </c>
      <c r="S33787" t="s">
        <v>716</v>
      </c>
      <c r="T33787" t="s">
        <v>140</v>
      </c>
      <c r="U33787" t="s">
        <v>775</v>
      </c>
      <c r="V33787" t="s">
        <v>140</v>
      </c>
      <c r="W33787" t="s">
        <v>1018</v>
      </c>
      <c r="X33787" t="s">
        <v>1012</v>
      </c>
      <c r="Y33787" t="s">
        <v>140</v>
      </c>
      <c r="Z33787" t="s">
        <v>140</v>
      </c>
      <c r="AA33787" t="s">
        <v>140</v>
      </c>
      <c r="AB33787" t="s">
        <v>140</v>
      </c>
      <c r="AC33787" t="s">
        <v>99</v>
      </c>
      <c r="AD33787" t="s">
        <v>527</v>
      </c>
      <c r="AE33787" t="s">
        <v>140</v>
      </c>
      <c r="AF33787" t="s">
        <v>837</v>
      </c>
    </row>
    <row r="33788" spans="1:32" x14ac:dyDescent="0.35">
      <c r="A33788" t="s">
        <v>19</v>
      </c>
      <c r="B33788" t="s">
        <v>2381</v>
      </c>
      <c r="C33788">
        <v>17</v>
      </c>
      <c r="D33788" t="s">
        <v>140</v>
      </c>
      <c r="E33788" t="s">
        <v>502</v>
      </c>
      <c r="F33788" t="s">
        <v>140</v>
      </c>
      <c r="G33788" t="s">
        <v>140</v>
      </c>
      <c r="H33788" t="s">
        <v>1020</v>
      </c>
      <c r="I33788" t="s">
        <v>654</v>
      </c>
      <c r="J33788" t="s">
        <v>571</v>
      </c>
      <c r="K33788" t="s">
        <v>535</v>
      </c>
      <c r="L33788" t="s">
        <v>656</v>
      </c>
      <c r="M33788" t="s">
        <v>140</v>
      </c>
      <c r="N33788" t="s">
        <v>996</v>
      </c>
      <c r="O33788" t="s">
        <v>1087</v>
      </c>
      <c r="P33788" t="s">
        <v>91</v>
      </c>
      <c r="Q33788" t="s">
        <v>386</v>
      </c>
      <c r="R33788" t="s">
        <v>756</v>
      </c>
      <c r="S33788" t="s">
        <v>1139</v>
      </c>
      <c r="T33788" t="s">
        <v>996</v>
      </c>
      <c r="U33788" t="s">
        <v>996</v>
      </c>
      <c r="V33788" t="s">
        <v>140</v>
      </c>
      <c r="W33788" t="s">
        <v>755</v>
      </c>
      <c r="X33788" t="s">
        <v>140</v>
      </c>
      <c r="Y33788" t="s">
        <v>140</v>
      </c>
      <c r="Z33788" t="s">
        <v>140</v>
      </c>
      <c r="AA33788" t="s">
        <v>140</v>
      </c>
      <c r="AB33788" t="s">
        <v>140</v>
      </c>
      <c r="AC33788" t="s">
        <v>140</v>
      </c>
      <c r="AD33788" t="s">
        <v>140</v>
      </c>
      <c r="AE33788" t="s">
        <v>140</v>
      </c>
      <c r="AF33788" t="s">
        <v>91</v>
      </c>
    </row>
    <row r="33789" spans="1:32" x14ac:dyDescent="0.35">
      <c r="A33789" t="s">
        <v>19</v>
      </c>
      <c r="B33789" t="s">
        <v>2382</v>
      </c>
      <c r="C33789">
        <v>43</v>
      </c>
      <c r="D33789" t="s">
        <v>1019</v>
      </c>
      <c r="E33789" t="s">
        <v>639</v>
      </c>
      <c r="F33789" t="s">
        <v>140</v>
      </c>
      <c r="G33789" t="s">
        <v>1021</v>
      </c>
      <c r="H33789" t="s">
        <v>140</v>
      </c>
      <c r="I33789" t="s">
        <v>741</v>
      </c>
      <c r="J33789" t="s">
        <v>535</v>
      </c>
      <c r="K33789" t="s">
        <v>910</v>
      </c>
      <c r="L33789" t="s">
        <v>915</v>
      </c>
      <c r="M33789" t="s">
        <v>996</v>
      </c>
      <c r="N33789" t="s">
        <v>775</v>
      </c>
      <c r="O33789" t="s">
        <v>99</v>
      </c>
      <c r="P33789" t="s">
        <v>1043</v>
      </c>
      <c r="Q33789" t="s">
        <v>103</v>
      </c>
      <c r="R33789" t="s">
        <v>1064</v>
      </c>
      <c r="S33789" t="s">
        <v>869</v>
      </c>
      <c r="T33789" t="s">
        <v>1011</v>
      </c>
      <c r="U33789" t="s">
        <v>140</v>
      </c>
      <c r="V33789" t="s">
        <v>140</v>
      </c>
      <c r="W33789" t="s">
        <v>971</v>
      </c>
      <c r="X33789" t="s">
        <v>1058</v>
      </c>
      <c r="Y33789" t="s">
        <v>140</v>
      </c>
      <c r="Z33789" t="s">
        <v>140</v>
      </c>
      <c r="AA33789" t="s">
        <v>140</v>
      </c>
      <c r="AB33789" t="s">
        <v>140</v>
      </c>
      <c r="AC33789" t="s">
        <v>1087</v>
      </c>
      <c r="AD33789" t="s">
        <v>458</v>
      </c>
      <c r="AE33789" t="s">
        <v>1058</v>
      </c>
      <c r="AF33789" t="s">
        <v>867</v>
      </c>
    </row>
    <row r="33790" spans="1:32" x14ac:dyDescent="0.35">
      <c r="A33790" t="s">
        <v>19</v>
      </c>
      <c r="B33790" t="s">
        <v>2383</v>
      </c>
      <c r="C33790">
        <v>83</v>
      </c>
      <c r="D33790" t="s">
        <v>140</v>
      </c>
      <c r="E33790" t="s">
        <v>777</v>
      </c>
      <c r="F33790" t="s">
        <v>140</v>
      </c>
      <c r="G33790" t="s">
        <v>1098</v>
      </c>
      <c r="H33790" t="s">
        <v>140</v>
      </c>
      <c r="I33790" t="s">
        <v>592</v>
      </c>
      <c r="J33790" t="s">
        <v>1049</v>
      </c>
      <c r="K33790" t="s">
        <v>399</v>
      </c>
      <c r="L33790" t="s">
        <v>548</v>
      </c>
      <c r="M33790" t="s">
        <v>140</v>
      </c>
      <c r="N33790" t="s">
        <v>1098</v>
      </c>
      <c r="O33790" t="s">
        <v>1043</v>
      </c>
      <c r="P33790" t="s">
        <v>1019</v>
      </c>
      <c r="Q33790" t="s">
        <v>985</v>
      </c>
      <c r="R33790" t="s">
        <v>1049</v>
      </c>
      <c r="S33790" t="s">
        <v>345</v>
      </c>
      <c r="T33790" t="s">
        <v>140</v>
      </c>
      <c r="U33790" t="s">
        <v>1013</v>
      </c>
      <c r="V33790" t="s">
        <v>140</v>
      </c>
      <c r="W33790" t="s">
        <v>140</v>
      </c>
      <c r="X33790" t="s">
        <v>140</v>
      </c>
      <c r="Y33790" t="s">
        <v>140</v>
      </c>
      <c r="Z33790" t="s">
        <v>140</v>
      </c>
      <c r="AA33790" t="s">
        <v>140</v>
      </c>
      <c r="AB33790" t="s">
        <v>140</v>
      </c>
      <c r="AC33790" t="s">
        <v>716</v>
      </c>
      <c r="AD33790" t="s">
        <v>1068</v>
      </c>
      <c r="AE33790" t="s">
        <v>140</v>
      </c>
      <c r="AF33790" t="s">
        <v>743</v>
      </c>
    </row>
    <row r="33791" spans="1:32" x14ac:dyDescent="0.35">
      <c r="A33791" t="s">
        <v>20</v>
      </c>
      <c r="B33791" t="s">
        <v>2380</v>
      </c>
      <c r="C33791">
        <v>55</v>
      </c>
      <c r="D33791" t="s">
        <v>1063</v>
      </c>
      <c r="E33791" t="s">
        <v>363</v>
      </c>
      <c r="F33791" t="s">
        <v>140</v>
      </c>
      <c r="G33791" t="s">
        <v>1012</v>
      </c>
      <c r="H33791" t="s">
        <v>140</v>
      </c>
      <c r="I33791" t="s">
        <v>131</v>
      </c>
      <c r="J33791" t="s">
        <v>460</v>
      </c>
      <c r="K33791" t="s">
        <v>602</v>
      </c>
      <c r="L33791" t="s">
        <v>921</v>
      </c>
      <c r="M33791" t="s">
        <v>1021</v>
      </c>
      <c r="N33791" t="s">
        <v>1018</v>
      </c>
      <c r="O33791" t="s">
        <v>660</v>
      </c>
      <c r="P33791" t="s">
        <v>971</v>
      </c>
      <c r="Q33791" t="s">
        <v>929</v>
      </c>
      <c r="R33791" t="s">
        <v>849</v>
      </c>
      <c r="S33791" t="s">
        <v>162</v>
      </c>
      <c r="T33791" t="s">
        <v>1007</v>
      </c>
      <c r="U33791" t="s">
        <v>1003</v>
      </c>
      <c r="V33791" t="s">
        <v>140</v>
      </c>
      <c r="W33791" t="s">
        <v>1048</v>
      </c>
      <c r="X33791" t="s">
        <v>1021</v>
      </c>
      <c r="Y33791" t="s">
        <v>1021</v>
      </c>
      <c r="Z33791" t="s">
        <v>140</v>
      </c>
      <c r="AA33791" t="s">
        <v>140</v>
      </c>
      <c r="AB33791" t="s">
        <v>140</v>
      </c>
      <c r="AC33791" t="s">
        <v>162</v>
      </c>
      <c r="AD33791" t="s">
        <v>1057</v>
      </c>
      <c r="AE33791" t="s">
        <v>875</v>
      </c>
      <c r="AF33791" t="s">
        <v>871</v>
      </c>
    </row>
    <row r="33792" spans="1:32" x14ac:dyDescent="0.35">
      <c r="A33792" t="s">
        <v>20</v>
      </c>
      <c r="B33792" t="s">
        <v>2381</v>
      </c>
      <c r="C33792">
        <v>19</v>
      </c>
      <c r="D33792" t="s">
        <v>1045</v>
      </c>
      <c r="E33792" t="s">
        <v>497</v>
      </c>
      <c r="F33792" t="s">
        <v>140</v>
      </c>
      <c r="G33792" t="s">
        <v>1073</v>
      </c>
      <c r="H33792" t="s">
        <v>901</v>
      </c>
      <c r="I33792" t="s">
        <v>548</v>
      </c>
      <c r="J33792" t="s">
        <v>664</v>
      </c>
      <c r="K33792" t="s">
        <v>664</v>
      </c>
      <c r="L33792" t="s">
        <v>967</v>
      </c>
      <c r="M33792" t="s">
        <v>140</v>
      </c>
      <c r="N33792" t="s">
        <v>1020</v>
      </c>
      <c r="O33792" t="s">
        <v>762</v>
      </c>
      <c r="P33792" t="s">
        <v>93</v>
      </c>
      <c r="Q33792" t="s">
        <v>517</v>
      </c>
      <c r="R33792" t="s">
        <v>360</v>
      </c>
      <c r="S33792" t="s">
        <v>660</v>
      </c>
      <c r="T33792" t="s">
        <v>140</v>
      </c>
      <c r="U33792" t="s">
        <v>140</v>
      </c>
      <c r="V33792" t="s">
        <v>140</v>
      </c>
      <c r="W33792" t="s">
        <v>140</v>
      </c>
      <c r="X33792" t="s">
        <v>140</v>
      </c>
      <c r="Y33792" t="s">
        <v>140</v>
      </c>
      <c r="Z33792" t="s">
        <v>140</v>
      </c>
      <c r="AA33792" t="s">
        <v>140</v>
      </c>
      <c r="AB33792" t="s">
        <v>140</v>
      </c>
      <c r="AC33792" t="s">
        <v>911</v>
      </c>
      <c r="AD33792" t="s">
        <v>140</v>
      </c>
      <c r="AE33792" t="s">
        <v>140</v>
      </c>
      <c r="AF33792" t="s">
        <v>639</v>
      </c>
    </row>
    <row r="33793" spans="1:32" x14ac:dyDescent="0.35">
      <c r="A33793" t="s">
        <v>20</v>
      </c>
      <c r="B33793" t="s">
        <v>2382</v>
      </c>
      <c r="C33793">
        <v>38</v>
      </c>
      <c r="D33793" t="s">
        <v>140</v>
      </c>
      <c r="E33793" t="s">
        <v>527</v>
      </c>
      <c r="F33793" t="s">
        <v>1011</v>
      </c>
      <c r="G33793" t="s">
        <v>1058</v>
      </c>
      <c r="H33793" t="s">
        <v>140</v>
      </c>
      <c r="I33793" t="s">
        <v>971</v>
      </c>
      <c r="J33793" t="s">
        <v>1050</v>
      </c>
      <c r="K33793" t="s">
        <v>107</v>
      </c>
      <c r="L33793" t="s">
        <v>903</v>
      </c>
      <c r="M33793" t="s">
        <v>140</v>
      </c>
      <c r="N33793" t="s">
        <v>939</v>
      </c>
      <c r="O33793" t="s">
        <v>140</v>
      </c>
      <c r="P33793" t="s">
        <v>89</v>
      </c>
      <c r="Q33793" t="s">
        <v>548</v>
      </c>
      <c r="R33793" t="s">
        <v>1045</v>
      </c>
      <c r="S33793" t="s">
        <v>1053</v>
      </c>
      <c r="T33793" t="s">
        <v>140</v>
      </c>
      <c r="U33793" t="s">
        <v>775</v>
      </c>
      <c r="V33793" t="s">
        <v>140</v>
      </c>
      <c r="W33793" t="s">
        <v>1021</v>
      </c>
      <c r="X33793" t="s">
        <v>775</v>
      </c>
      <c r="Y33793" t="s">
        <v>140</v>
      </c>
      <c r="Z33793" t="s">
        <v>140</v>
      </c>
      <c r="AA33793" t="s">
        <v>140</v>
      </c>
      <c r="AB33793" t="s">
        <v>140</v>
      </c>
      <c r="AC33793" t="s">
        <v>97</v>
      </c>
      <c r="AD33793" t="s">
        <v>1066</v>
      </c>
      <c r="AE33793" t="s">
        <v>140</v>
      </c>
      <c r="AF33793" t="s">
        <v>76</v>
      </c>
    </row>
    <row r="33794" spans="1:32" x14ac:dyDescent="0.35">
      <c r="A33794" t="s">
        <v>20</v>
      </c>
      <c r="B33794" t="s">
        <v>2383</v>
      </c>
      <c r="C33794">
        <v>93</v>
      </c>
      <c r="D33794" t="s">
        <v>1021</v>
      </c>
      <c r="E33794" t="s">
        <v>592</v>
      </c>
      <c r="F33794" t="s">
        <v>140</v>
      </c>
      <c r="G33794" t="s">
        <v>1046</v>
      </c>
      <c r="H33794" t="s">
        <v>140</v>
      </c>
      <c r="I33794" t="s">
        <v>501</v>
      </c>
      <c r="J33794" t="s">
        <v>97</v>
      </c>
      <c r="K33794" t="s">
        <v>716</v>
      </c>
      <c r="L33794" t="s">
        <v>131</v>
      </c>
      <c r="M33794" t="s">
        <v>1021</v>
      </c>
      <c r="N33794" t="s">
        <v>1016</v>
      </c>
      <c r="O33794" t="s">
        <v>592</v>
      </c>
      <c r="P33794" t="s">
        <v>1018</v>
      </c>
      <c r="Q33794" t="s">
        <v>147</v>
      </c>
      <c r="R33794" t="s">
        <v>971</v>
      </c>
      <c r="S33794" t="s">
        <v>869</v>
      </c>
      <c r="T33794" t="s">
        <v>1060</v>
      </c>
      <c r="U33794" t="s">
        <v>1064</v>
      </c>
      <c r="V33794" t="s">
        <v>140</v>
      </c>
      <c r="W33794" t="s">
        <v>1053</v>
      </c>
      <c r="X33794" t="s">
        <v>140</v>
      </c>
      <c r="Y33794" t="s">
        <v>140</v>
      </c>
      <c r="Z33794" t="s">
        <v>140</v>
      </c>
      <c r="AA33794" t="s">
        <v>140</v>
      </c>
      <c r="AB33794" t="s">
        <v>140</v>
      </c>
      <c r="AC33794" t="s">
        <v>788</v>
      </c>
      <c r="AD33794" t="s">
        <v>527</v>
      </c>
      <c r="AE33794" t="s">
        <v>1013</v>
      </c>
      <c r="AF33794" t="s">
        <v>485</v>
      </c>
    </row>
    <row r="33795" spans="1:32" x14ac:dyDescent="0.35">
      <c r="A33795" t="s">
        <v>21</v>
      </c>
      <c r="B33795" t="s">
        <v>2380</v>
      </c>
      <c r="C33795">
        <v>55</v>
      </c>
      <c r="D33795" t="s">
        <v>532</v>
      </c>
      <c r="E33795" t="s">
        <v>39</v>
      </c>
      <c r="F33795" t="s">
        <v>1068</v>
      </c>
      <c r="G33795" t="s">
        <v>729</v>
      </c>
      <c r="H33795" t="s">
        <v>422</v>
      </c>
      <c r="I33795" t="s">
        <v>1057</v>
      </c>
      <c r="J33795" t="s">
        <v>492</v>
      </c>
      <c r="K33795" t="s">
        <v>620</v>
      </c>
      <c r="L33795" t="s">
        <v>729</v>
      </c>
      <c r="M33795" t="s">
        <v>1055</v>
      </c>
      <c r="N33795" t="s">
        <v>140</v>
      </c>
      <c r="O33795" t="s">
        <v>187</v>
      </c>
      <c r="P33795" t="s">
        <v>1055</v>
      </c>
      <c r="Q33795" t="s">
        <v>140</v>
      </c>
      <c r="R33795" t="s">
        <v>729</v>
      </c>
      <c r="S33795" t="s">
        <v>788</v>
      </c>
      <c r="T33795" t="s">
        <v>1055</v>
      </c>
      <c r="U33795" t="s">
        <v>1068</v>
      </c>
      <c r="V33795" t="s">
        <v>140</v>
      </c>
      <c r="W33795" t="s">
        <v>1057</v>
      </c>
      <c r="X33795" t="s">
        <v>1057</v>
      </c>
      <c r="Y33795" t="s">
        <v>1068</v>
      </c>
      <c r="Z33795" t="s">
        <v>140</v>
      </c>
      <c r="AA33795" t="s">
        <v>140</v>
      </c>
      <c r="AB33795" t="s">
        <v>140</v>
      </c>
      <c r="AC33795" t="s">
        <v>422</v>
      </c>
      <c r="AD33795" t="s">
        <v>1057</v>
      </c>
      <c r="AE33795" t="s">
        <v>140</v>
      </c>
      <c r="AF33795" t="s">
        <v>187</v>
      </c>
    </row>
    <row r="33796" spans="1:32" x14ac:dyDescent="0.35">
      <c r="A33796" t="s">
        <v>21</v>
      </c>
      <c r="B33796" t="s">
        <v>2381</v>
      </c>
      <c r="C33796">
        <v>9</v>
      </c>
      <c r="D33796" t="s">
        <v>140</v>
      </c>
      <c r="E33796" t="s">
        <v>196</v>
      </c>
      <c r="F33796" t="s">
        <v>95</v>
      </c>
      <c r="G33796" t="s">
        <v>95</v>
      </c>
      <c r="H33796" t="s">
        <v>95</v>
      </c>
      <c r="I33796" t="s">
        <v>95</v>
      </c>
      <c r="J33796" t="s">
        <v>140</v>
      </c>
      <c r="K33796" t="s">
        <v>95</v>
      </c>
      <c r="L33796" t="s">
        <v>95</v>
      </c>
      <c r="M33796" t="s">
        <v>140</v>
      </c>
      <c r="N33796" t="s">
        <v>140</v>
      </c>
      <c r="O33796" t="s">
        <v>196</v>
      </c>
      <c r="P33796" t="s">
        <v>564</v>
      </c>
      <c r="Q33796" t="s">
        <v>140</v>
      </c>
      <c r="R33796" t="s">
        <v>95</v>
      </c>
      <c r="S33796" t="s">
        <v>95</v>
      </c>
      <c r="T33796" t="s">
        <v>140</v>
      </c>
      <c r="U33796" t="s">
        <v>140</v>
      </c>
      <c r="V33796" t="s">
        <v>140</v>
      </c>
      <c r="W33796" t="s">
        <v>140</v>
      </c>
      <c r="X33796" t="s">
        <v>140</v>
      </c>
      <c r="Y33796" t="s">
        <v>140</v>
      </c>
      <c r="Z33796" t="s">
        <v>140</v>
      </c>
      <c r="AA33796" t="s">
        <v>140</v>
      </c>
      <c r="AB33796" t="s">
        <v>140</v>
      </c>
      <c r="AC33796" t="s">
        <v>95</v>
      </c>
      <c r="AD33796" t="s">
        <v>95</v>
      </c>
      <c r="AE33796" t="s">
        <v>140</v>
      </c>
      <c r="AF33796" t="s">
        <v>564</v>
      </c>
    </row>
    <row r="33797" spans="1:32" x14ac:dyDescent="0.35">
      <c r="A33797" t="s">
        <v>21</v>
      </c>
      <c r="B33797" t="s">
        <v>2382</v>
      </c>
      <c r="C33797">
        <v>43</v>
      </c>
      <c r="D33797" t="s">
        <v>1062</v>
      </c>
      <c r="E33797" t="s">
        <v>837</v>
      </c>
      <c r="F33797" t="s">
        <v>939</v>
      </c>
      <c r="G33797" t="s">
        <v>1062</v>
      </c>
      <c r="H33797" t="s">
        <v>939</v>
      </c>
      <c r="I33797" t="s">
        <v>501</v>
      </c>
      <c r="J33797" t="s">
        <v>837</v>
      </c>
      <c r="K33797" t="s">
        <v>269</v>
      </c>
      <c r="L33797" t="s">
        <v>837</v>
      </c>
      <c r="M33797" t="s">
        <v>140</v>
      </c>
      <c r="N33797" t="s">
        <v>1062</v>
      </c>
      <c r="O33797" t="s">
        <v>501</v>
      </c>
      <c r="P33797" t="s">
        <v>317</v>
      </c>
      <c r="Q33797" t="s">
        <v>939</v>
      </c>
      <c r="R33797" t="s">
        <v>501</v>
      </c>
      <c r="S33797" t="s">
        <v>939</v>
      </c>
      <c r="T33797" t="s">
        <v>140</v>
      </c>
      <c r="U33797" t="s">
        <v>939</v>
      </c>
      <c r="V33797" t="s">
        <v>140</v>
      </c>
      <c r="W33797" t="s">
        <v>939</v>
      </c>
      <c r="X33797" t="s">
        <v>939</v>
      </c>
      <c r="Y33797" t="s">
        <v>140</v>
      </c>
      <c r="Z33797" t="s">
        <v>140</v>
      </c>
      <c r="AA33797" t="s">
        <v>140</v>
      </c>
      <c r="AB33797" t="s">
        <v>140</v>
      </c>
      <c r="AC33797" t="s">
        <v>269</v>
      </c>
      <c r="AD33797" t="s">
        <v>269</v>
      </c>
      <c r="AE33797" t="s">
        <v>140</v>
      </c>
      <c r="AF33797" t="s">
        <v>633</v>
      </c>
    </row>
    <row r="33798" spans="1:32" x14ac:dyDescent="0.35">
      <c r="A33798" t="s">
        <v>21</v>
      </c>
      <c r="B33798" t="s">
        <v>2383</v>
      </c>
      <c r="C33798">
        <v>102</v>
      </c>
      <c r="D33798" t="s">
        <v>1058</v>
      </c>
      <c r="E33798" t="s">
        <v>115</v>
      </c>
      <c r="F33798" t="s">
        <v>1058</v>
      </c>
      <c r="G33798" t="s">
        <v>1048</v>
      </c>
      <c r="H33798" t="s">
        <v>1058</v>
      </c>
      <c r="I33798" t="s">
        <v>1058</v>
      </c>
      <c r="J33798" t="s">
        <v>718</v>
      </c>
      <c r="K33798" t="s">
        <v>131</v>
      </c>
      <c r="L33798" t="s">
        <v>527</v>
      </c>
      <c r="M33798" t="s">
        <v>140</v>
      </c>
      <c r="N33798" t="s">
        <v>1058</v>
      </c>
      <c r="O33798" t="s">
        <v>1023</v>
      </c>
      <c r="P33798" t="s">
        <v>775</v>
      </c>
      <c r="Q33798" t="s">
        <v>1058</v>
      </c>
      <c r="R33798" t="s">
        <v>1058</v>
      </c>
      <c r="S33798" t="s">
        <v>775</v>
      </c>
      <c r="T33798" t="s">
        <v>875</v>
      </c>
      <c r="U33798" t="s">
        <v>1048</v>
      </c>
      <c r="V33798" t="s">
        <v>140</v>
      </c>
      <c r="W33798" t="s">
        <v>1023</v>
      </c>
      <c r="X33798" t="s">
        <v>140</v>
      </c>
      <c r="Y33798" t="s">
        <v>140</v>
      </c>
      <c r="Z33798" t="s">
        <v>1048</v>
      </c>
      <c r="AA33798" t="s">
        <v>140</v>
      </c>
      <c r="AB33798" t="s">
        <v>140</v>
      </c>
      <c r="AC33798" t="s">
        <v>422</v>
      </c>
      <c r="AD33798" t="s">
        <v>1048</v>
      </c>
      <c r="AE33798" t="s">
        <v>140</v>
      </c>
      <c r="AF33798" t="s">
        <v>636</v>
      </c>
    </row>
    <row r="33799" spans="1:32" x14ac:dyDescent="0.35">
      <c r="A33799" t="s">
        <v>22</v>
      </c>
      <c r="B33799" t="s">
        <v>2380</v>
      </c>
      <c r="C33799">
        <v>52</v>
      </c>
      <c r="D33799" t="s">
        <v>1063</v>
      </c>
      <c r="E33799" t="s">
        <v>412</v>
      </c>
      <c r="F33799" t="s">
        <v>1021</v>
      </c>
      <c r="G33799" t="s">
        <v>1007</v>
      </c>
      <c r="H33799" t="s">
        <v>140</v>
      </c>
      <c r="I33799" t="s">
        <v>490</v>
      </c>
      <c r="J33799" t="s">
        <v>788</v>
      </c>
      <c r="K33799" t="s">
        <v>389</v>
      </c>
      <c r="L33799" t="s">
        <v>929</v>
      </c>
      <c r="M33799" t="s">
        <v>1049</v>
      </c>
      <c r="N33799" t="s">
        <v>140</v>
      </c>
      <c r="O33799" t="s">
        <v>999</v>
      </c>
      <c r="P33799" t="s">
        <v>967</v>
      </c>
      <c r="Q33799" t="s">
        <v>860</v>
      </c>
      <c r="R33799" t="s">
        <v>95</v>
      </c>
      <c r="S33799" t="s">
        <v>646</v>
      </c>
      <c r="T33799" t="s">
        <v>140</v>
      </c>
      <c r="U33799" t="s">
        <v>140</v>
      </c>
      <c r="V33799" t="s">
        <v>140</v>
      </c>
      <c r="W33799" t="s">
        <v>1063</v>
      </c>
      <c r="X33799" t="s">
        <v>140</v>
      </c>
      <c r="Y33799" t="s">
        <v>1063</v>
      </c>
      <c r="Z33799" t="s">
        <v>140</v>
      </c>
      <c r="AA33799" t="s">
        <v>140</v>
      </c>
      <c r="AB33799" t="s">
        <v>140</v>
      </c>
      <c r="AC33799" t="s">
        <v>952</v>
      </c>
      <c r="AD33799" t="s">
        <v>875</v>
      </c>
      <c r="AE33799" t="s">
        <v>140</v>
      </c>
      <c r="AF33799" t="s">
        <v>659</v>
      </c>
    </row>
    <row r="33800" spans="1:32" x14ac:dyDescent="0.35">
      <c r="A33800" t="s">
        <v>22</v>
      </c>
      <c r="B33800" t="s">
        <v>2381</v>
      </c>
      <c r="C33800">
        <v>16</v>
      </c>
      <c r="D33800" t="s">
        <v>140</v>
      </c>
      <c r="E33800" t="s">
        <v>766</v>
      </c>
      <c r="F33800" t="s">
        <v>140</v>
      </c>
      <c r="G33800" t="s">
        <v>140</v>
      </c>
      <c r="H33800" t="s">
        <v>140</v>
      </c>
      <c r="I33800" t="s">
        <v>671</v>
      </c>
      <c r="J33800" t="s">
        <v>422</v>
      </c>
      <c r="K33800" t="s">
        <v>394</v>
      </c>
      <c r="L33800" t="s">
        <v>1020</v>
      </c>
      <c r="M33800" t="s">
        <v>140</v>
      </c>
      <c r="N33800" t="s">
        <v>1020</v>
      </c>
      <c r="O33800" t="s">
        <v>985</v>
      </c>
      <c r="P33800" t="s">
        <v>1070</v>
      </c>
      <c r="Q33800" t="s">
        <v>771</v>
      </c>
      <c r="R33800" t="s">
        <v>752</v>
      </c>
      <c r="S33800" t="s">
        <v>502</v>
      </c>
      <c r="T33800" t="s">
        <v>140</v>
      </c>
      <c r="U33800" t="s">
        <v>140</v>
      </c>
      <c r="V33800" t="s">
        <v>140</v>
      </c>
      <c r="W33800" t="s">
        <v>875</v>
      </c>
      <c r="X33800" t="s">
        <v>140</v>
      </c>
      <c r="Y33800" t="s">
        <v>140</v>
      </c>
      <c r="Z33800" t="s">
        <v>140</v>
      </c>
      <c r="AA33800" t="s">
        <v>140</v>
      </c>
      <c r="AB33800" t="s">
        <v>140</v>
      </c>
      <c r="AC33800" t="s">
        <v>929</v>
      </c>
      <c r="AD33800" t="s">
        <v>140</v>
      </c>
      <c r="AE33800" t="s">
        <v>140</v>
      </c>
      <c r="AF33800" t="s">
        <v>470</v>
      </c>
    </row>
    <row r="33801" spans="1:32" x14ac:dyDescent="0.35">
      <c r="A33801" t="s">
        <v>22</v>
      </c>
      <c r="B33801" t="s">
        <v>2382</v>
      </c>
      <c r="C33801">
        <v>36</v>
      </c>
      <c r="D33801" t="s">
        <v>140</v>
      </c>
      <c r="E33801" t="s">
        <v>671</v>
      </c>
      <c r="F33801" t="s">
        <v>458</v>
      </c>
      <c r="G33801" t="s">
        <v>140</v>
      </c>
      <c r="H33801" t="s">
        <v>140</v>
      </c>
      <c r="I33801" t="s">
        <v>1043</v>
      </c>
      <c r="J33801" t="s">
        <v>354</v>
      </c>
      <c r="K33801" t="s">
        <v>608</v>
      </c>
      <c r="L33801" t="s">
        <v>101</v>
      </c>
      <c r="M33801" t="s">
        <v>548</v>
      </c>
      <c r="N33801" t="s">
        <v>140</v>
      </c>
      <c r="O33801" t="s">
        <v>1058</v>
      </c>
      <c r="P33801" t="s">
        <v>733</v>
      </c>
      <c r="Q33801" t="s">
        <v>1064</v>
      </c>
      <c r="R33801" t="s">
        <v>718</v>
      </c>
      <c r="S33801" t="s">
        <v>952</v>
      </c>
      <c r="T33801" t="s">
        <v>269</v>
      </c>
      <c r="U33801" t="s">
        <v>140</v>
      </c>
      <c r="V33801" t="s">
        <v>140</v>
      </c>
      <c r="W33801" t="s">
        <v>875</v>
      </c>
      <c r="X33801" t="s">
        <v>140</v>
      </c>
      <c r="Y33801" t="s">
        <v>140</v>
      </c>
      <c r="Z33801" t="s">
        <v>140</v>
      </c>
      <c r="AA33801" t="s">
        <v>140</v>
      </c>
      <c r="AB33801" t="s">
        <v>140</v>
      </c>
      <c r="AC33801" t="s">
        <v>985</v>
      </c>
      <c r="AD33801" t="s">
        <v>140</v>
      </c>
      <c r="AE33801" t="s">
        <v>1056</v>
      </c>
      <c r="AF33801" t="s">
        <v>886</v>
      </c>
    </row>
    <row r="33802" spans="1:32" x14ac:dyDescent="0.35">
      <c r="A33802" t="s">
        <v>22</v>
      </c>
      <c r="B33802" t="s">
        <v>2383</v>
      </c>
      <c r="C33802">
        <v>104</v>
      </c>
      <c r="D33802" t="s">
        <v>1066</v>
      </c>
      <c r="E33802" t="s">
        <v>93</v>
      </c>
      <c r="F33802" t="s">
        <v>140</v>
      </c>
      <c r="G33802" t="s">
        <v>1054</v>
      </c>
      <c r="H33802" t="s">
        <v>140</v>
      </c>
      <c r="I33802" t="s">
        <v>733</v>
      </c>
      <c r="J33802" t="s">
        <v>99</v>
      </c>
      <c r="K33802" t="s">
        <v>1182</v>
      </c>
      <c r="L33802" t="s">
        <v>1048</v>
      </c>
      <c r="M33802" t="s">
        <v>140</v>
      </c>
      <c r="N33802" t="s">
        <v>140</v>
      </c>
      <c r="O33802" t="s">
        <v>1048</v>
      </c>
      <c r="P33802" t="s">
        <v>1055</v>
      </c>
      <c r="Q33802" t="s">
        <v>574</v>
      </c>
      <c r="R33802" t="s">
        <v>1047</v>
      </c>
      <c r="S33802" t="s">
        <v>1049</v>
      </c>
      <c r="T33802" t="s">
        <v>950</v>
      </c>
      <c r="U33802" t="s">
        <v>1016</v>
      </c>
      <c r="V33802" t="s">
        <v>140</v>
      </c>
      <c r="W33802" t="s">
        <v>775</v>
      </c>
      <c r="X33802" t="s">
        <v>140</v>
      </c>
      <c r="Y33802" t="s">
        <v>140</v>
      </c>
      <c r="Z33802" t="s">
        <v>1016</v>
      </c>
      <c r="AA33802" t="s">
        <v>140</v>
      </c>
      <c r="AB33802" t="s">
        <v>140</v>
      </c>
      <c r="AC33802" t="s">
        <v>967</v>
      </c>
      <c r="AD33802" t="s">
        <v>1060</v>
      </c>
      <c r="AE33802" t="s">
        <v>1011</v>
      </c>
      <c r="AF33802" t="s">
        <v>251</v>
      </c>
    </row>
    <row r="33803" spans="1:32" x14ac:dyDescent="0.35">
      <c r="A33803" t="s">
        <v>23</v>
      </c>
      <c r="B33803" t="s">
        <v>2380</v>
      </c>
      <c r="C33803">
        <v>71</v>
      </c>
      <c r="D33803" t="s">
        <v>875</v>
      </c>
      <c r="E33803" t="s">
        <v>602</v>
      </c>
      <c r="F33803" t="s">
        <v>1050</v>
      </c>
      <c r="G33803" t="s">
        <v>140</v>
      </c>
      <c r="H33803" t="s">
        <v>1012</v>
      </c>
      <c r="I33803" t="s">
        <v>1104</v>
      </c>
      <c r="J33803" t="s">
        <v>847</v>
      </c>
      <c r="K33803" t="s">
        <v>390</v>
      </c>
      <c r="L33803" t="s">
        <v>751</v>
      </c>
      <c r="M33803" t="s">
        <v>949</v>
      </c>
      <c r="N33803" t="s">
        <v>940</v>
      </c>
      <c r="O33803" t="s">
        <v>712</v>
      </c>
      <c r="P33803" t="s">
        <v>991</v>
      </c>
      <c r="Q33803" t="s">
        <v>988</v>
      </c>
      <c r="R33803" t="s">
        <v>952</v>
      </c>
      <c r="S33803" t="s">
        <v>723</v>
      </c>
      <c r="T33803" t="s">
        <v>1008</v>
      </c>
      <c r="U33803" t="s">
        <v>1060</v>
      </c>
      <c r="V33803" t="s">
        <v>140</v>
      </c>
      <c r="W33803" t="s">
        <v>131</v>
      </c>
      <c r="X33803" t="s">
        <v>1050</v>
      </c>
      <c r="Y33803" t="s">
        <v>140</v>
      </c>
      <c r="Z33803" t="s">
        <v>140</v>
      </c>
      <c r="AA33803" t="s">
        <v>140</v>
      </c>
      <c r="AB33803" t="s">
        <v>140</v>
      </c>
      <c r="AC33803" t="s">
        <v>942</v>
      </c>
      <c r="AD33803" t="s">
        <v>991</v>
      </c>
      <c r="AE33803" t="s">
        <v>140</v>
      </c>
      <c r="AF33803" t="s">
        <v>917</v>
      </c>
    </row>
    <row r="33804" spans="1:32" x14ac:dyDescent="0.35">
      <c r="A33804" t="s">
        <v>23</v>
      </c>
      <c r="B33804" t="s">
        <v>2381</v>
      </c>
      <c r="C33804">
        <v>18</v>
      </c>
      <c r="D33804" t="s">
        <v>140</v>
      </c>
      <c r="E33804" t="s">
        <v>878</v>
      </c>
      <c r="F33804" t="s">
        <v>140</v>
      </c>
      <c r="G33804" t="s">
        <v>1051</v>
      </c>
      <c r="H33804" t="s">
        <v>140</v>
      </c>
      <c r="I33804" t="s">
        <v>140</v>
      </c>
      <c r="J33804" t="s">
        <v>999</v>
      </c>
      <c r="K33804" t="s">
        <v>856</v>
      </c>
      <c r="L33804" t="s">
        <v>451</v>
      </c>
      <c r="M33804" t="s">
        <v>140</v>
      </c>
      <c r="N33804" t="s">
        <v>869</v>
      </c>
      <c r="O33804" t="s">
        <v>119</v>
      </c>
      <c r="P33804" t="s">
        <v>598</v>
      </c>
      <c r="Q33804" t="s">
        <v>95</v>
      </c>
      <c r="R33804" t="s">
        <v>490</v>
      </c>
      <c r="S33804" t="s">
        <v>1102</v>
      </c>
      <c r="T33804" t="s">
        <v>140</v>
      </c>
      <c r="U33804" t="s">
        <v>140</v>
      </c>
      <c r="V33804" t="s">
        <v>140</v>
      </c>
      <c r="W33804" t="s">
        <v>140</v>
      </c>
      <c r="X33804" t="s">
        <v>140</v>
      </c>
      <c r="Y33804" t="s">
        <v>140</v>
      </c>
      <c r="Z33804" t="s">
        <v>140</v>
      </c>
      <c r="AA33804" t="s">
        <v>140</v>
      </c>
      <c r="AB33804" t="s">
        <v>140</v>
      </c>
      <c r="AC33804" t="s">
        <v>1064</v>
      </c>
      <c r="AD33804" t="s">
        <v>140</v>
      </c>
      <c r="AE33804" t="s">
        <v>140</v>
      </c>
      <c r="AF33804" t="s">
        <v>777</v>
      </c>
    </row>
    <row r="33805" spans="1:32" x14ac:dyDescent="0.35">
      <c r="A33805" t="s">
        <v>23</v>
      </c>
      <c r="B33805" t="s">
        <v>2382</v>
      </c>
      <c r="C33805">
        <v>39</v>
      </c>
      <c r="D33805" t="s">
        <v>140</v>
      </c>
      <c r="E33805" t="s">
        <v>199</v>
      </c>
      <c r="F33805" t="s">
        <v>1020</v>
      </c>
      <c r="G33805" t="s">
        <v>869</v>
      </c>
      <c r="H33805" t="s">
        <v>140</v>
      </c>
      <c r="I33805" t="s">
        <v>860</v>
      </c>
      <c r="J33805" t="s">
        <v>123</v>
      </c>
      <c r="K33805" t="s">
        <v>1085</v>
      </c>
      <c r="L33805" t="s">
        <v>824</v>
      </c>
      <c r="M33805" t="s">
        <v>140</v>
      </c>
      <c r="N33805" t="s">
        <v>140</v>
      </c>
      <c r="O33805" t="s">
        <v>716</v>
      </c>
      <c r="P33805" t="s">
        <v>919</v>
      </c>
      <c r="Q33805" t="s">
        <v>838</v>
      </c>
      <c r="R33805" t="s">
        <v>664</v>
      </c>
      <c r="S33805" t="s">
        <v>664</v>
      </c>
      <c r="T33805" t="s">
        <v>1058</v>
      </c>
      <c r="U33805" t="s">
        <v>919</v>
      </c>
      <c r="V33805" t="s">
        <v>140</v>
      </c>
      <c r="W33805" t="s">
        <v>140</v>
      </c>
      <c r="X33805" t="s">
        <v>1020</v>
      </c>
      <c r="Y33805" t="s">
        <v>140</v>
      </c>
      <c r="Z33805" t="s">
        <v>140</v>
      </c>
      <c r="AA33805" t="s">
        <v>140</v>
      </c>
      <c r="AB33805" t="s">
        <v>919</v>
      </c>
      <c r="AC33805" t="s">
        <v>1076</v>
      </c>
      <c r="AD33805" t="s">
        <v>140</v>
      </c>
      <c r="AE33805" t="s">
        <v>140</v>
      </c>
      <c r="AF33805" t="s">
        <v>342</v>
      </c>
    </row>
    <row r="33806" spans="1:32" x14ac:dyDescent="0.35">
      <c r="A33806" t="s">
        <v>23</v>
      </c>
      <c r="B33806" t="s">
        <v>2383</v>
      </c>
      <c r="C33806">
        <v>76</v>
      </c>
      <c r="D33806" t="s">
        <v>1058</v>
      </c>
      <c r="E33806" t="s">
        <v>517</v>
      </c>
      <c r="F33806" t="s">
        <v>1058</v>
      </c>
      <c r="G33806" t="s">
        <v>1073</v>
      </c>
      <c r="H33806" t="s">
        <v>1058</v>
      </c>
      <c r="I33806" t="s">
        <v>952</v>
      </c>
      <c r="J33806" t="s">
        <v>988</v>
      </c>
      <c r="K33806" t="s">
        <v>777</v>
      </c>
      <c r="L33806" t="s">
        <v>129</v>
      </c>
      <c r="M33806" t="s">
        <v>950</v>
      </c>
      <c r="N33806" t="s">
        <v>140</v>
      </c>
      <c r="O33806" t="s">
        <v>988</v>
      </c>
      <c r="P33806" t="s">
        <v>1023</v>
      </c>
      <c r="Q33806" t="s">
        <v>961</v>
      </c>
      <c r="R33806" t="s">
        <v>971</v>
      </c>
      <c r="S33806" t="s">
        <v>1045</v>
      </c>
      <c r="T33806" t="s">
        <v>1009</v>
      </c>
      <c r="U33806" t="s">
        <v>1058</v>
      </c>
      <c r="V33806" t="s">
        <v>140</v>
      </c>
      <c r="W33806" t="s">
        <v>140</v>
      </c>
      <c r="X33806" t="s">
        <v>140</v>
      </c>
      <c r="Y33806" t="s">
        <v>140</v>
      </c>
      <c r="Z33806" t="s">
        <v>140</v>
      </c>
      <c r="AA33806" t="s">
        <v>140</v>
      </c>
      <c r="AB33806" t="s">
        <v>140</v>
      </c>
      <c r="AC33806" t="s">
        <v>769</v>
      </c>
      <c r="AD33806" t="s">
        <v>103</v>
      </c>
      <c r="AE33806" t="s">
        <v>140</v>
      </c>
      <c r="AF33806" t="s">
        <v>830</v>
      </c>
    </row>
    <row r="33807" spans="1:32" x14ac:dyDescent="0.35">
      <c r="A33807" t="s">
        <v>24</v>
      </c>
      <c r="B33807" t="s">
        <v>2380</v>
      </c>
      <c r="C33807">
        <v>59</v>
      </c>
      <c r="D33807" t="s">
        <v>950</v>
      </c>
      <c r="E33807" t="s">
        <v>375</v>
      </c>
      <c r="F33807" t="s">
        <v>140</v>
      </c>
      <c r="G33807" t="s">
        <v>1102</v>
      </c>
      <c r="H33807" t="s">
        <v>125</v>
      </c>
      <c r="I33807" t="s">
        <v>988</v>
      </c>
      <c r="J33807" t="s">
        <v>699</v>
      </c>
      <c r="K33807" t="s">
        <v>234</v>
      </c>
      <c r="L33807" t="s">
        <v>952</v>
      </c>
      <c r="M33807" t="s">
        <v>1014</v>
      </c>
      <c r="N33807" t="s">
        <v>1058</v>
      </c>
      <c r="O33807" t="s">
        <v>662</v>
      </c>
      <c r="P33807" t="s">
        <v>664</v>
      </c>
      <c r="Q33807" t="s">
        <v>983</v>
      </c>
      <c r="R33807" t="s">
        <v>490</v>
      </c>
      <c r="S33807" t="s">
        <v>1154</v>
      </c>
      <c r="T33807" t="s">
        <v>1057</v>
      </c>
      <c r="U33807" t="s">
        <v>1060</v>
      </c>
      <c r="V33807" t="s">
        <v>140</v>
      </c>
      <c r="W33807" t="s">
        <v>1053</v>
      </c>
      <c r="X33807" t="s">
        <v>1017</v>
      </c>
      <c r="Y33807" t="s">
        <v>140</v>
      </c>
      <c r="Z33807" t="s">
        <v>140</v>
      </c>
      <c r="AA33807" t="s">
        <v>1058</v>
      </c>
      <c r="AB33807" t="s">
        <v>140</v>
      </c>
      <c r="AC33807" t="s">
        <v>111</v>
      </c>
      <c r="AD33807" t="s">
        <v>733</v>
      </c>
      <c r="AE33807" t="s">
        <v>140</v>
      </c>
      <c r="AF33807" t="s">
        <v>1087</v>
      </c>
    </row>
    <row r="33808" spans="1:32" x14ac:dyDescent="0.35">
      <c r="A33808" t="s">
        <v>24</v>
      </c>
      <c r="B33808" t="s">
        <v>2381</v>
      </c>
      <c r="C33808">
        <v>13</v>
      </c>
      <c r="D33808" t="s">
        <v>1080</v>
      </c>
      <c r="E33808" t="s">
        <v>349</v>
      </c>
      <c r="F33808" t="s">
        <v>140</v>
      </c>
      <c r="G33808" t="s">
        <v>654</v>
      </c>
      <c r="H33808" t="s">
        <v>985</v>
      </c>
      <c r="I33808" t="s">
        <v>140</v>
      </c>
      <c r="J33808" t="s">
        <v>639</v>
      </c>
      <c r="K33808" t="s">
        <v>773</v>
      </c>
      <c r="L33808" t="s">
        <v>1054</v>
      </c>
      <c r="M33808" t="s">
        <v>140</v>
      </c>
      <c r="N33808" t="s">
        <v>140</v>
      </c>
      <c r="O33808" t="s">
        <v>685</v>
      </c>
      <c r="P33808" t="s">
        <v>140</v>
      </c>
      <c r="Q33808" t="s">
        <v>1080</v>
      </c>
      <c r="R33808" t="s">
        <v>871</v>
      </c>
      <c r="S33808" t="s">
        <v>1106</v>
      </c>
      <c r="T33808" t="s">
        <v>199</v>
      </c>
      <c r="U33808" t="s">
        <v>140</v>
      </c>
      <c r="V33808" t="s">
        <v>140</v>
      </c>
      <c r="W33808" t="s">
        <v>140</v>
      </c>
      <c r="X33808" t="s">
        <v>140</v>
      </c>
      <c r="Y33808" t="s">
        <v>140</v>
      </c>
      <c r="Z33808" t="s">
        <v>140</v>
      </c>
      <c r="AA33808" t="s">
        <v>140</v>
      </c>
      <c r="AB33808" t="s">
        <v>140</v>
      </c>
      <c r="AC33808" t="s">
        <v>199</v>
      </c>
      <c r="AD33808" t="s">
        <v>89</v>
      </c>
      <c r="AE33808" t="s">
        <v>140</v>
      </c>
      <c r="AF33808" t="s">
        <v>1018</v>
      </c>
    </row>
    <row r="33809" spans="1:32" x14ac:dyDescent="0.35">
      <c r="A33809" t="s">
        <v>24</v>
      </c>
      <c r="B33809" t="s">
        <v>2382</v>
      </c>
      <c r="C33809">
        <v>40</v>
      </c>
      <c r="D33809" t="s">
        <v>1046</v>
      </c>
      <c r="E33809" t="s">
        <v>826</v>
      </c>
      <c r="F33809" t="s">
        <v>140</v>
      </c>
      <c r="G33809" t="s">
        <v>140</v>
      </c>
      <c r="H33809" t="s">
        <v>1017</v>
      </c>
      <c r="I33809" t="s">
        <v>983</v>
      </c>
      <c r="J33809" t="s">
        <v>162</v>
      </c>
      <c r="K33809" t="s">
        <v>456</v>
      </c>
      <c r="L33809" t="s">
        <v>517</v>
      </c>
      <c r="M33809" t="s">
        <v>1050</v>
      </c>
      <c r="N33809" t="s">
        <v>140</v>
      </c>
      <c r="O33809" t="s">
        <v>113</v>
      </c>
      <c r="P33809" t="s">
        <v>527</v>
      </c>
      <c r="Q33809" t="s">
        <v>109</v>
      </c>
      <c r="R33809" t="s">
        <v>1045</v>
      </c>
      <c r="S33809" t="s">
        <v>1045</v>
      </c>
      <c r="T33809" t="s">
        <v>1007</v>
      </c>
      <c r="U33809" t="s">
        <v>1050</v>
      </c>
      <c r="V33809" t="s">
        <v>140</v>
      </c>
      <c r="W33809" t="s">
        <v>1048</v>
      </c>
      <c r="X33809" t="s">
        <v>1064</v>
      </c>
      <c r="Y33809" t="s">
        <v>1050</v>
      </c>
      <c r="Z33809" t="s">
        <v>140</v>
      </c>
      <c r="AA33809" t="s">
        <v>140</v>
      </c>
      <c r="AB33809" t="s">
        <v>140</v>
      </c>
      <c r="AC33809" t="s">
        <v>1017</v>
      </c>
      <c r="AD33809" t="s">
        <v>1070</v>
      </c>
      <c r="AE33809" t="s">
        <v>775</v>
      </c>
      <c r="AF33809" t="s">
        <v>606</v>
      </c>
    </row>
    <row r="33810" spans="1:32" x14ac:dyDescent="0.35">
      <c r="A33810" t="s">
        <v>24</v>
      </c>
      <c r="B33810" t="s">
        <v>2383</v>
      </c>
      <c r="C33810">
        <v>95</v>
      </c>
      <c r="D33810" t="s">
        <v>1043</v>
      </c>
      <c r="E33810" t="s">
        <v>548</v>
      </c>
      <c r="F33810" t="s">
        <v>140</v>
      </c>
      <c r="G33810" t="s">
        <v>1046</v>
      </c>
      <c r="H33810" t="s">
        <v>515</v>
      </c>
      <c r="I33810" t="s">
        <v>1058</v>
      </c>
      <c r="J33810" t="s">
        <v>1004</v>
      </c>
      <c r="K33810" t="s">
        <v>716</v>
      </c>
      <c r="L33810" t="s">
        <v>1046</v>
      </c>
      <c r="M33810" t="s">
        <v>1021</v>
      </c>
      <c r="N33810" t="s">
        <v>1021</v>
      </c>
      <c r="O33810" t="s">
        <v>1054</v>
      </c>
      <c r="P33810" t="s">
        <v>1046</v>
      </c>
      <c r="Q33810" t="s">
        <v>1007</v>
      </c>
      <c r="R33810" t="s">
        <v>915</v>
      </c>
      <c r="S33810" t="s">
        <v>1070</v>
      </c>
      <c r="T33810" t="s">
        <v>949</v>
      </c>
      <c r="U33810" t="s">
        <v>140</v>
      </c>
      <c r="V33810" t="s">
        <v>140</v>
      </c>
      <c r="W33810" t="s">
        <v>1060</v>
      </c>
      <c r="X33810" t="s">
        <v>1021</v>
      </c>
      <c r="Y33810" t="s">
        <v>1021</v>
      </c>
      <c r="Z33810" t="s">
        <v>140</v>
      </c>
      <c r="AA33810" t="s">
        <v>140</v>
      </c>
      <c r="AB33810" t="s">
        <v>140</v>
      </c>
      <c r="AC33810" t="s">
        <v>1044</v>
      </c>
      <c r="AD33810" t="s">
        <v>903</v>
      </c>
      <c r="AE33810" t="s">
        <v>1050</v>
      </c>
      <c r="AF33810" t="s">
        <v>406</v>
      </c>
    </row>
    <row r="33811" spans="1:32" x14ac:dyDescent="0.35">
      <c r="A33811" t="s">
        <v>25</v>
      </c>
      <c r="B33811" t="s">
        <v>2380</v>
      </c>
      <c r="C33811">
        <v>53</v>
      </c>
      <c r="D33811" t="s">
        <v>1054</v>
      </c>
      <c r="E33811" t="s">
        <v>55</v>
      </c>
      <c r="F33811" t="s">
        <v>140</v>
      </c>
      <c r="G33811" t="s">
        <v>1070</v>
      </c>
      <c r="H33811" t="s">
        <v>1051</v>
      </c>
      <c r="I33811" t="s">
        <v>977</v>
      </c>
      <c r="J33811" t="s">
        <v>515</v>
      </c>
      <c r="K33811" t="s">
        <v>379</v>
      </c>
      <c r="L33811" t="s">
        <v>901</v>
      </c>
      <c r="M33811" t="s">
        <v>1014</v>
      </c>
      <c r="N33811" t="s">
        <v>1058</v>
      </c>
      <c r="O33811" t="s">
        <v>1057</v>
      </c>
      <c r="P33811" t="s">
        <v>1043</v>
      </c>
      <c r="Q33811" t="s">
        <v>521</v>
      </c>
      <c r="R33811" t="s">
        <v>841</v>
      </c>
      <c r="S33811" t="s">
        <v>849</v>
      </c>
      <c r="T33811" t="s">
        <v>1054</v>
      </c>
      <c r="U33811" t="s">
        <v>140</v>
      </c>
      <c r="V33811" t="s">
        <v>140</v>
      </c>
      <c r="W33811" t="s">
        <v>999</v>
      </c>
      <c r="X33811" t="s">
        <v>140</v>
      </c>
      <c r="Y33811" t="s">
        <v>140</v>
      </c>
      <c r="Z33811" t="s">
        <v>140</v>
      </c>
      <c r="AA33811" t="s">
        <v>140</v>
      </c>
      <c r="AB33811" t="s">
        <v>140</v>
      </c>
      <c r="AC33811" t="s">
        <v>668</v>
      </c>
      <c r="AD33811" t="s">
        <v>1073</v>
      </c>
      <c r="AE33811" t="s">
        <v>140</v>
      </c>
      <c r="AF33811" t="s">
        <v>421</v>
      </c>
    </row>
    <row r="33812" spans="1:32" x14ac:dyDescent="0.35">
      <c r="A33812" t="s">
        <v>25</v>
      </c>
      <c r="B33812" t="s">
        <v>2381</v>
      </c>
      <c r="C33812">
        <v>17</v>
      </c>
      <c r="D33812" t="s">
        <v>140</v>
      </c>
      <c r="E33812" t="s">
        <v>832</v>
      </c>
      <c r="F33812" t="s">
        <v>111</v>
      </c>
      <c r="G33812" t="s">
        <v>399</v>
      </c>
      <c r="H33812" t="s">
        <v>140</v>
      </c>
      <c r="I33812" t="s">
        <v>140</v>
      </c>
      <c r="J33812" t="s">
        <v>592</v>
      </c>
      <c r="K33812" t="s">
        <v>492</v>
      </c>
      <c r="L33812" t="s">
        <v>646</v>
      </c>
      <c r="M33812" t="s">
        <v>140</v>
      </c>
      <c r="N33812" t="s">
        <v>1004</v>
      </c>
      <c r="O33812" t="s">
        <v>921</v>
      </c>
      <c r="P33812" t="s">
        <v>422</v>
      </c>
      <c r="Q33812" t="s">
        <v>973</v>
      </c>
      <c r="R33812" t="s">
        <v>1000</v>
      </c>
      <c r="S33812" t="s">
        <v>95</v>
      </c>
      <c r="T33812" t="s">
        <v>1064</v>
      </c>
      <c r="U33812" t="s">
        <v>1064</v>
      </c>
      <c r="V33812" t="s">
        <v>140</v>
      </c>
      <c r="W33812" t="s">
        <v>805</v>
      </c>
      <c r="X33812" t="s">
        <v>140</v>
      </c>
      <c r="Y33812" t="s">
        <v>1004</v>
      </c>
      <c r="Z33812" t="s">
        <v>140</v>
      </c>
      <c r="AA33812" t="s">
        <v>140</v>
      </c>
      <c r="AB33812" t="s">
        <v>140</v>
      </c>
      <c r="AC33812" t="s">
        <v>140</v>
      </c>
      <c r="AD33812" t="s">
        <v>988</v>
      </c>
      <c r="AE33812" t="s">
        <v>140</v>
      </c>
      <c r="AF33812" t="s">
        <v>495</v>
      </c>
    </row>
    <row r="33813" spans="1:32" x14ac:dyDescent="0.35">
      <c r="A33813" t="s">
        <v>25</v>
      </c>
      <c r="B33813" t="s">
        <v>2382</v>
      </c>
      <c r="C33813">
        <v>41</v>
      </c>
      <c r="D33813" t="s">
        <v>140</v>
      </c>
      <c r="E33813" t="s">
        <v>101</v>
      </c>
      <c r="F33813" t="s">
        <v>140</v>
      </c>
      <c r="G33813" t="s">
        <v>977</v>
      </c>
      <c r="H33813" t="s">
        <v>1066</v>
      </c>
      <c r="I33813" t="s">
        <v>929</v>
      </c>
      <c r="J33813" t="s">
        <v>97</v>
      </c>
      <c r="K33813" t="s">
        <v>1059</v>
      </c>
      <c r="L33813" t="s">
        <v>801</v>
      </c>
      <c r="M33813" t="s">
        <v>140</v>
      </c>
      <c r="N33813" t="s">
        <v>954</v>
      </c>
      <c r="O33813" t="s">
        <v>643</v>
      </c>
      <c r="P33813" t="s">
        <v>801</v>
      </c>
      <c r="Q33813" t="s">
        <v>919</v>
      </c>
      <c r="R33813" t="s">
        <v>113</v>
      </c>
      <c r="S33813" t="s">
        <v>950</v>
      </c>
      <c r="T33813" t="s">
        <v>954</v>
      </c>
      <c r="U33813" t="s">
        <v>140</v>
      </c>
      <c r="V33813" t="s">
        <v>140</v>
      </c>
      <c r="W33813" t="s">
        <v>1063</v>
      </c>
      <c r="X33813" t="s">
        <v>140</v>
      </c>
      <c r="Y33813" t="s">
        <v>140</v>
      </c>
      <c r="Z33813" t="s">
        <v>140</v>
      </c>
      <c r="AA33813" t="s">
        <v>140</v>
      </c>
      <c r="AB33813" t="s">
        <v>140</v>
      </c>
      <c r="AC33813" t="s">
        <v>117</v>
      </c>
      <c r="AD33813" t="s">
        <v>1070</v>
      </c>
      <c r="AE33813" t="s">
        <v>140</v>
      </c>
      <c r="AF33813" t="s">
        <v>820</v>
      </c>
    </row>
    <row r="33814" spans="1:32" x14ac:dyDescent="0.35">
      <c r="A33814" t="s">
        <v>25</v>
      </c>
      <c r="B33814" t="s">
        <v>2383</v>
      </c>
      <c r="C33814">
        <v>93</v>
      </c>
      <c r="D33814" t="s">
        <v>1054</v>
      </c>
      <c r="E33814" t="s">
        <v>109</v>
      </c>
      <c r="F33814" t="s">
        <v>1054</v>
      </c>
      <c r="G33814" t="s">
        <v>140</v>
      </c>
      <c r="H33814" t="s">
        <v>1014</v>
      </c>
      <c r="I33814" t="s">
        <v>1019</v>
      </c>
      <c r="J33814" t="s">
        <v>131</v>
      </c>
      <c r="K33814" t="s">
        <v>749</v>
      </c>
      <c r="L33814" t="s">
        <v>801</v>
      </c>
      <c r="M33814" t="s">
        <v>140</v>
      </c>
      <c r="N33814" t="s">
        <v>1066</v>
      </c>
      <c r="O33814" t="s">
        <v>838</v>
      </c>
      <c r="P33814" t="s">
        <v>869</v>
      </c>
      <c r="Q33814" t="s">
        <v>527</v>
      </c>
      <c r="R33814" t="s">
        <v>971</v>
      </c>
      <c r="S33814" t="s">
        <v>1045</v>
      </c>
      <c r="T33814" t="s">
        <v>1043</v>
      </c>
      <c r="U33814" t="s">
        <v>140</v>
      </c>
      <c r="V33814" t="s">
        <v>140</v>
      </c>
      <c r="W33814" t="s">
        <v>1044</v>
      </c>
      <c r="X33814" t="s">
        <v>140</v>
      </c>
      <c r="Y33814" t="s">
        <v>140</v>
      </c>
      <c r="Z33814" t="s">
        <v>140</v>
      </c>
      <c r="AA33814" t="s">
        <v>1014</v>
      </c>
      <c r="AB33814" t="s">
        <v>140</v>
      </c>
      <c r="AC33814" t="s">
        <v>1062</v>
      </c>
      <c r="AD33814" t="s">
        <v>394</v>
      </c>
      <c r="AE33814" t="s">
        <v>1066</v>
      </c>
      <c r="AF33814" t="s">
        <v>453</v>
      </c>
    </row>
    <row r="33815" spans="1:32" x14ac:dyDescent="0.35">
      <c r="A33815" t="s">
        <v>26</v>
      </c>
      <c r="B33815" t="s">
        <v>2380</v>
      </c>
      <c r="C33815">
        <v>61</v>
      </c>
      <c r="D33815" t="s">
        <v>971</v>
      </c>
      <c r="E33815" t="s">
        <v>771</v>
      </c>
      <c r="F33815" t="s">
        <v>140</v>
      </c>
      <c r="G33815" t="s">
        <v>1018</v>
      </c>
      <c r="H33815" t="s">
        <v>515</v>
      </c>
      <c r="I33815" t="s">
        <v>952</v>
      </c>
      <c r="J33815" t="s">
        <v>117</v>
      </c>
      <c r="K33815" t="s">
        <v>965</v>
      </c>
      <c r="L33815" t="s">
        <v>89</v>
      </c>
      <c r="M33815" t="s">
        <v>1065</v>
      </c>
      <c r="N33815" t="s">
        <v>1070</v>
      </c>
      <c r="O33815" t="s">
        <v>117</v>
      </c>
      <c r="P33815" t="s">
        <v>140</v>
      </c>
      <c r="Q33815" t="s">
        <v>777</v>
      </c>
      <c r="R33815" t="s">
        <v>386</v>
      </c>
      <c r="S33815" t="s">
        <v>674</v>
      </c>
      <c r="T33815" t="s">
        <v>1050</v>
      </c>
      <c r="U33815" t="s">
        <v>1019</v>
      </c>
      <c r="V33815" t="s">
        <v>140</v>
      </c>
      <c r="W33815" t="s">
        <v>1046</v>
      </c>
      <c r="X33815" t="s">
        <v>1066</v>
      </c>
      <c r="Y33815" t="s">
        <v>140</v>
      </c>
      <c r="Z33815" t="s">
        <v>140</v>
      </c>
      <c r="AA33815" t="s">
        <v>140</v>
      </c>
      <c r="AB33815" t="s">
        <v>140</v>
      </c>
      <c r="AC33815" t="s">
        <v>117</v>
      </c>
      <c r="AD33815" t="s">
        <v>929</v>
      </c>
      <c r="AE33815" t="s">
        <v>140</v>
      </c>
      <c r="AF33815" t="s">
        <v>115</v>
      </c>
    </row>
    <row r="33816" spans="1:32" x14ac:dyDescent="0.35">
      <c r="A33816" t="s">
        <v>26</v>
      </c>
      <c r="B33816" t="s">
        <v>2381</v>
      </c>
      <c r="C33816">
        <v>23</v>
      </c>
      <c r="D33816" t="s">
        <v>574</v>
      </c>
      <c r="E33816" t="s">
        <v>991</v>
      </c>
      <c r="F33816" t="s">
        <v>140</v>
      </c>
      <c r="G33816" t="s">
        <v>574</v>
      </c>
      <c r="H33816" t="s">
        <v>140</v>
      </c>
      <c r="I33816" t="s">
        <v>443</v>
      </c>
      <c r="J33816" t="s">
        <v>574</v>
      </c>
      <c r="K33816" t="s">
        <v>446</v>
      </c>
      <c r="L33816" t="s">
        <v>950</v>
      </c>
      <c r="M33816" t="s">
        <v>140</v>
      </c>
      <c r="N33816" t="s">
        <v>643</v>
      </c>
      <c r="O33816" t="s">
        <v>1018</v>
      </c>
      <c r="P33816" t="s">
        <v>140</v>
      </c>
      <c r="Q33816" t="s">
        <v>983</v>
      </c>
      <c r="R33816" t="s">
        <v>1072</v>
      </c>
      <c r="S33816" t="s">
        <v>897</v>
      </c>
      <c r="T33816" t="s">
        <v>140</v>
      </c>
      <c r="U33816" t="s">
        <v>1018</v>
      </c>
      <c r="V33816" t="s">
        <v>140</v>
      </c>
      <c r="W33816" t="s">
        <v>140</v>
      </c>
      <c r="X33816" t="s">
        <v>140</v>
      </c>
      <c r="Y33816" t="s">
        <v>140</v>
      </c>
      <c r="Z33816" t="s">
        <v>140</v>
      </c>
      <c r="AA33816" t="s">
        <v>140</v>
      </c>
      <c r="AB33816" t="s">
        <v>140</v>
      </c>
      <c r="AC33816" t="s">
        <v>345</v>
      </c>
      <c r="AD33816" t="s">
        <v>1052</v>
      </c>
      <c r="AE33816" t="s">
        <v>140</v>
      </c>
      <c r="AF33816" t="s">
        <v>565</v>
      </c>
    </row>
    <row r="33817" spans="1:32" x14ac:dyDescent="0.35">
      <c r="A33817" t="s">
        <v>26</v>
      </c>
      <c r="B33817" t="s">
        <v>2382</v>
      </c>
      <c r="C33817">
        <v>42</v>
      </c>
      <c r="D33817" t="s">
        <v>1018</v>
      </c>
      <c r="E33817" t="s">
        <v>882</v>
      </c>
      <c r="F33817" t="s">
        <v>140</v>
      </c>
      <c r="G33817" t="s">
        <v>977</v>
      </c>
      <c r="H33817" t="s">
        <v>140</v>
      </c>
      <c r="I33817" t="s">
        <v>988</v>
      </c>
      <c r="J33817" t="s">
        <v>412</v>
      </c>
      <c r="K33817" t="s">
        <v>956</v>
      </c>
      <c r="L33817" t="s">
        <v>967</v>
      </c>
      <c r="M33817" t="s">
        <v>919</v>
      </c>
      <c r="N33817" t="s">
        <v>140</v>
      </c>
      <c r="O33817" t="s">
        <v>718</v>
      </c>
      <c r="P33817" t="s">
        <v>1053</v>
      </c>
      <c r="Q33817" t="s">
        <v>101</v>
      </c>
      <c r="R33817" t="s">
        <v>1070</v>
      </c>
      <c r="S33817" t="s">
        <v>121</v>
      </c>
      <c r="T33817" t="s">
        <v>996</v>
      </c>
      <c r="U33817" t="s">
        <v>140</v>
      </c>
      <c r="V33817" t="s">
        <v>140</v>
      </c>
      <c r="W33817" t="s">
        <v>345</v>
      </c>
      <c r="X33817" t="s">
        <v>140</v>
      </c>
      <c r="Y33817" t="s">
        <v>140</v>
      </c>
      <c r="Z33817" t="s">
        <v>140</v>
      </c>
      <c r="AA33817" t="s">
        <v>140</v>
      </c>
      <c r="AB33817" t="s">
        <v>140</v>
      </c>
      <c r="AC33817" t="s">
        <v>1057</v>
      </c>
      <c r="AD33817" t="s">
        <v>140</v>
      </c>
      <c r="AE33817" t="s">
        <v>140</v>
      </c>
      <c r="AF33817" t="s">
        <v>242</v>
      </c>
    </row>
    <row r="33818" spans="1:32" x14ac:dyDescent="0.35">
      <c r="A33818" t="s">
        <v>26</v>
      </c>
      <c r="B33818" t="s">
        <v>2383</v>
      </c>
      <c r="C33818">
        <v>75</v>
      </c>
      <c r="D33818" t="s">
        <v>1060</v>
      </c>
      <c r="E33818" t="s">
        <v>1076</v>
      </c>
      <c r="F33818" t="s">
        <v>1055</v>
      </c>
      <c r="G33818" t="s">
        <v>140</v>
      </c>
      <c r="H33818" t="s">
        <v>1098</v>
      </c>
      <c r="I33818" t="s">
        <v>983</v>
      </c>
      <c r="J33818" t="s">
        <v>915</v>
      </c>
      <c r="K33818" t="s">
        <v>121</v>
      </c>
      <c r="L33818" t="s">
        <v>929</v>
      </c>
      <c r="M33818" t="s">
        <v>1019</v>
      </c>
      <c r="N33818" t="s">
        <v>140</v>
      </c>
      <c r="O33818" t="s">
        <v>99</v>
      </c>
      <c r="P33818" t="s">
        <v>1068</v>
      </c>
      <c r="Q33818" t="s">
        <v>937</v>
      </c>
      <c r="R33818" t="s">
        <v>1065</v>
      </c>
      <c r="S33818" t="s">
        <v>1020</v>
      </c>
      <c r="T33818" t="s">
        <v>140</v>
      </c>
      <c r="U33818" t="s">
        <v>140</v>
      </c>
      <c r="V33818" t="s">
        <v>140</v>
      </c>
      <c r="W33818" t="s">
        <v>394</v>
      </c>
      <c r="X33818" t="s">
        <v>1063</v>
      </c>
      <c r="Y33818" t="s">
        <v>1058</v>
      </c>
      <c r="Z33818" t="s">
        <v>140</v>
      </c>
      <c r="AA33818" t="s">
        <v>140</v>
      </c>
      <c r="AB33818" t="s">
        <v>140</v>
      </c>
      <c r="AC33818" t="s">
        <v>985</v>
      </c>
      <c r="AD33818" t="s">
        <v>915</v>
      </c>
      <c r="AE33818" t="s">
        <v>140</v>
      </c>
      <c r="AF33818" t="s">
        <v>790</v>
      </c>
    </row>
    <row r="33819" spans="1:32" x14ac:dyDescent="0.35">
      <c r="A33819" t="s">
        <v>27</v>
      </c>
      <c r="B33819" t="s">
        <v>2380</v>
      </c>
      <c r="C33819">
        <v>43</v>
      </c>
      <c r="D33819" t="s">
        <v>140</v>
      </c>
      <c r="E33819" t="s">
        <v>756</v>
      </c>
      <c r="F33819" t="s">
        <v>1017</v>
      </c>
      <c r="G33819" t="s">
        <v>140</v>
      </c>
      <c r="H33819" t="s">
        <v>140</v>
      </c>
      <c r="I33819" t="s">
        <v>1182</v>
      </c>
      <c r="J33819" t="s">
        <v>323</v>
      </c>
      <c r="K33819" t="s">
        <v>697</v>
      </c>
      <c r="L33819" t="s">
        <v>1017</v>
      </c>
      <c r="M33819" t="s">
        <v>950</v>
      </c>
      <c r="N33819" t="s">
        <v>1098</v>
      </c>
      <c r="O33819" t="s">
        <v>769</v>
      </c>
      <c r="P33819" t="s">
        <v>458</v>
      </c>
      <c r="Q33819" t="s">
        <v>968</v>
      </c>
      <c r="R33819" t="s">
        <v>1087</v>
      </c>
      <c r="S33819" t="s">
        <v>788</v>
      </c>
      <c r="T33819" t="s">
        <v>140</v>
      </c>
      <c r="U33819" t="s">
        <v>140</v>
      </c>
      <c r="V33819" t="s">
        <v>140</v>
      </c>
      <c r="W33819" t="s">
        <v>1098</v>
      </c>
      <c r="X33819" t="s">
        <v>140</v>
      </c>
      <c r="Y33819" t="s">
        <v>140</v>
      </c>
      <c r="Z33819" t="s">
        <v>140</v>
      </c>
      <c r="AA33819" t="s">
        <v>140</v>
      </c>
      <c r="AB33819" t="s">
        <v>140</v>
      </c>
      <c r="AC33819" t="s">
        <v>91</v>
      </c>
      <c r="AD33819" t="s">
        <v>1098</v>
      </c>
      <c r="AE33819" t="s">
        <v>1051</v>
      </c>
      <c r="AF33819" t="s">
        <v>562</v>
      </c>
    </row>
    <row r="33820" spans="1:32" x14ac:dyDescent="0.35">
      <c r="A33820" t="s">
        <v>27</v>
      </c>
      <c r="B33820" t="s">
        <v>2381</v>
      </c>
      <c r="C33820">
        <v>21</v>
      </c>
      <c r="D33820" t="s">
        <v>140</v>
      </c>
      <c r="E33820" t="s">
        <v>562</v>
      </c>
      <c r="F33820" t="s">
        <v>140</v>
      </c>
      <c r="G33820" t="s">
        <v>140</v>
      </c>
      <c r="H33820" t="s">
        <v>140</v>
      </c>
      <c r="I33820" t="s">
        <v>582</v>
      </c>
      <c r="J33820" t="s">
        <v>140</v>
      </c>
      <c r="K33820" t="s">
        <v>794</v>
      </c>
      <c r="L33820" t="s">
        <v>716</v>
      </c>
      <c r="M33820" t="s">
        <v>1068</v>
      </c>
      <c r="N33820" t="s">
        <v>140</v>
      </c>
      <c r="O33820" t="s">
        <v>1049</v>
      </c>
      <c r="P33820" t="s">
        <v>548</v>
      </c>
      <c r="Q33820" t="s">
        <v>513</v>
      </c>
      <c r="R33820" t="s">
        <v>340</v>
      </c>
      <c r="S33820" t="s">
        <v>942</v>
      </c>
      <c r="T33820" t="s">
        <v>595</v>
      </c>
      <c r="U33820" t="s">
        <v>140</v>
      </c>
      <c r="V33820" t="s">
        <v>140</v>
      </c>
      <c r="W33820" t="s">
        <v>1104</v>
      </c>
      <c r="X33820" t="s">
        <v>140</v>
      </c>
      <c r="Y33820" t="s">
        <v>140</v>
      </c>
      <c r="Z33820" t="s">
        <v>140</v>
      </c>
      <c r="AA33820" t="s">
        <v>875</v>
      </c>
      <c r="AB33820" t="s">
        <v>140</v>
      </c>
      <c r="AC33820" t="s">
        <v>140</v>
      </c>
      <c r="AD33820" t="s">
        <v>140</v>
      </c>
      <c r="AE33820" t="s">
        <v>140</v>
      </c>
      <c r="AF33820" t="s">
        <v>476</v>
      </c>
    </row>
    <row r="33821" spans="1:32" x14ac:dyDescent="0.35">
      <c r="A33821" t="s">
        <v>27</v>
      </c>
      <c r="B33821" t="s">
        <v>2382</v>
      </c>
      <c r="C33821">
        <v>44</v>
      </c>
      <c r="D33821" t="s">
        <v>1020</v>
      </c>
      <c r="E33821" t="s">
        <v>1076</v>
      </c>
      <c r="F33821" t="s">
        <v>140</v>
      </c>
      <c r="G33821" t="s">
        <v>664</v>
      </c>
      <c r="H33821" t="s">
        <v>140</v>
      </c>
      <c r="I33821" t="s">
        <v>1054</v>
      </c>
      <c r="J33821" t="s">
        <v>140</v>
      </c>
      <c r="K33821" t="s">
        <v>1007</v>
      </c>
      <c r="L33821" t="s">
        <v>548</v>
      </c>
      <c r="M33821" t="s">
        <v>140</v>
      </c>
      <c r="N33821" t="s">
        <v>140</v>
      </c>
      <c r="O33821" t="s">
        <v>129</v>
      </c>
      <c r="P33821" t="s">
        <v>140</v>
      </c>
      <c r="Q33821" t="s">
        <v>875</v>
      </c>
      <c r="R33821" t="s">
        <v>115</v>
      </c>
      <c r="S33821" t="s">
        <v>967</v>
      </c>
      <c r="T33821" t="s">
        <v>1068</v>
      </c>
      <c r="U33821" t="s">
        <v>140</v>
      </c>
      <c r="V33821" t="s">
        <v>140</v>
      </c>
      <c r="W33821" t="s">
        <v>140</v>
      </c>
      <c r="X33821" t="s">
        <v>140</v>
      </c>
      <c r="Y33821" t="s">
        <v>140</v>
      </c>
      <c r="Z33821" t="s">
        <v>140</v>
      </c>
      <c r="AA33821" t="s">
        <v>140</v>
      </c>
      <c r="AB33821" t="s">
        <v>140</v>
      </c>
      <c r="AC33821" t="s">
        <v>371</v>
      </c>
      <c r="AD33821" t="s">
        <v>1049</v>
      </c>
      <c r="AE33821" t="s">
        <v>140</v>
      </c>
      <c r="AF33821" t="s">
        <v>356</v>
      </c>
    </row>
    <row r="33822" spans="1:32" x14ac:dyDescent="0.35">
      <c r="A33822" t="s">
        <v>27</v>
      </c>
      <c r="B33822" t="s">
        <v>2383</v>
      </c>
      <c r="C33822">
        <v>94</v>
      </c>
      <c r="D33822" t="s">
        <v>140</v>
      </c>
      <c r="E33822" t="s">
        <v>985</v>
      </c>
      <c r="F33822" t="s">
        <v>1017</v>
      </c>
      <c r="G33822" t="s">
        <v>1054</v>
      </c>
      <c r="H33822" t="s">
        <v>140</v>
      </c>
      <c r="I33822" t="s">
        <v>1046</v>
      </c>
      <c r="J33822" t="s">
        <v>394</v>
      </c>
      <c r="K33822" t="s">
        <v>371</v>
      </c>
      <c r="L33822" t="s">
        <v>1046</v>
      </c>
      <c r="M33822" t="s">
        <v>140</v>
      </c>
      <c r="N33822" t="s">
        <v>140</v>
      </c>
      <c r="O33822" t="s">
        <v>87</v>
      </c>
      <c r="P33822" t="s">
        <v>1014</v>
      </c>
      <c r="Q33822" t="s">
        <v>1182</v>
      </c>
      <c r="R33822" t="s">
        <v>89</v>
      </c>
      <c r="S33822" t="s">
        <v>1055</v>
      </c>
      <c r="T33822" t="s">
        <v>1073</v>
      </c>
      <c r="U33822" t="s">
        <v>1054</v>
      </c>
      <c r="V33822" t="s">
        <v>140</v>
      </c>
      <c r="W33822" t="s">
        <v>1004</v>
      </c>
      <c r="X33822" t="s">
        <v>1048</v>
      </c>
      <c r="Y33822" t="s">
        <v>1016</v>
      </c>
      <c r="Z33822" t="s">
        <v>140</v>
      </c>
      <c r="AA33822" t="s">
        <v>140</v>
      </c>
      <c r="AB33822" t="s">
        <v>140</v>
      </c>
      <c r="AC33822" t="s">
        <v>111</v>
      </c>
      <c r="AD33822" t="s">
        <v>903</v>
      </c>
      <c r="AE33822" t="s">
        <v>1054</v>
      </c>
      <c r="AF33822" t="s">
        <v>625</v>
      </c>
    </row>
    <row r="33823" spans="1:32" x14ac:dyDescent="0.35">
      <c r="A33823" t="s">
        <v>28</v>
      </c>
      <c r="B33823" t="s">
        <v>2380</v>
      </c>
      <c r="C33823">
        <v>61</v>
      </c>
      <c r="D33823" t="s">
        <v>950</v>
      </c>
      <c r="E33823" t="s">
        <v>926</v>
      </c>
      <c r="F33823" t="s">
        <v>140</v>
      </c>
      <c r="G33823" t="s">
        <v>93</v>
      </c>
      <c r="H33823" t="s">
        <v>140</v>
      </c>
      <c r="I33823" t="s">
        <v>1064</v>
      </c>
      <c r="J33823" t="s">
        <v>465</v>
      </c>
      <c r="K33823" t="s">
        <v>375</v>
      </c>
      <c r="L33823" t="s">
        <v>729</v>
      </c>
      <c r="M33823" t="s">
        <v>1019</v>
      </c>
      <c r="N33823" t="s">
        <v>1021</v>
      </c>
      <c r="O33823" t="s">
        <v>532</v>
      </c>
      <c r="P33823" t="s">
        <v>317</v>
      </c>
      <c r="Q33823" t="s">
        <v>446</v>
      </c>
      <c r="R33823" t="s">
        <v>286</v>
      </c>
      <c r="S33823" t="s">
        <v>105</v>
      </c>
      <c r="T33823" t="s">
        <v>1009</v>
      </c>
      <c r="U33823" t="s">
        <v>1043</v>
      </c>
      <c r="V33823" t="s">
        <v>140</v>
      </c>
      <c r="W33823" t="s">
        <v>1045</v>
      </c>
      <c r="X33823" t="s">
        <v>1052</v>
      </c>
      <c r="Y33823" t="s">
        <v>140</v>
      </c>
      <c r="Z33823" t="s">
        <v>140</v>
      </c>
      <c r="AA33823" t="s">
        <v>140</v>
      </c>
      <c r="AB33823" t="s">
        <v>140</v>
      </c>
      <c r="AC33823" t="s">
        <v>841</v>
      </c>
      <c r="AD33823" t="s">
        <v>1068</v>
      </c>
      <c r="AE33823" t="s">
        <v>140</v>
      </c>
      <c r="AF33823" t="s">
        <v>755</v>
      </c>
    </row>
    <row r="33824" spans="1:32" x14ac:dyDescent="0.35">
      <c r="A33824" t="s">
        <v>28</v>
      </c>
      <c r="B33824" t="s">
        <v>2381</v>
      </c>
      <c r="C33824">
        <v>12</v>
      </c>
      <c r="D33824" t="s">
        <v>140</v>
      </c>
      <c r="E33824" t="s">
        <v>346</v>
      </c>
      <c r="F33824" t="s">
        <v>89</v>
      </c>
      <c r="G33824" t="s">
        <v>1102</v>
      </c>
      <c r="H33824" t="s">
        <v>140</v>
      </c>
      <c r="I33824" t="s">
        <v>399</v>
      </c>
      <c r="J33824" t="s">
        <v>1080</v>
      </c>
      <c r="K33824" t="s">
        <v>140</v>
      </c>
      <c r="L33824" t="s">
        <v>127</v>
      </c>
      <c r="M33824" t="s">
        <v>162</v>
      </c>
      <c r="N33824" t="s">
        <v>140</v>
      </c>
      <c r="O33824" t="s">
        <v>385</v>
      </c>
      <c r="P33824" t="s">
        <v>451</v>
      </c>
      <c r="Q33824" t="s">
        <v>660</v>
      </c>
      <c r="R33824" t="s">
        <v>1102</v>
      </c>
      <c r="S33824" t="s">
        <v>89</v>
      </c>
      <c r="T33824" t="s">
        <v>140</v>
      </c>
      <c r="U33824" t="s">
        <v>140</v>
      </c>
      <c r="V33824" t="s">
        <v>140</v>
      </c>
      <c r="W33824" t="s">
        <v>1080</v>
      </c>
      <c r="X33824" t="s">
        <v>140</v>
      </c>
      <c r="Y33824" t="s">
        <v>140</v>
      </c>
      <c r="Z33824" t="s">
        <v>140</v>
      </c>
      <c r="AA33824" t="s">
        <v>140</v>
      </c>
      <c r="AB33824" t="s">
        <v>140</v>
      </c>
      <c r="AC33824" t="s">
        <v>162</v>
      </c>
      <c r="AD33824" t="s">
        <v>788</v>
      </c>
      <c r="AE33824" t="s">
        <v>140</v>
      </c>
      <c r="AF33824" t="s">
        <v>913</v>
      </c>
    </row>
    <row r="33825" spans="1:32" x14ac:dyDescent="0.35">
      <c r="A33825" t="s">
        <v>28</v>
      </c>
      <c r="B33825" t="s">
        <v>2382</v>
      </c>
      <c r="C33825">
        <v>45</v>
      </c>
      <c r="D33825" t="s">
        <v>1054</v>
      </c>
      <c r="E33825" t="s">
        <v>93</v>
      </c>
      <c r="F33825" t="s">
        <v>1048</v>
      </c>
      <c r="G33825" t="s">
        <v>869</v>
      </c>
      <c r="H33825" t="s">
        <v>140</v>
      </c>
      <c r="I33825" t="s">
        <v>1065</v>
      </c>
      <c r="J33825" t="s">
        <v>1067</v>
      </c>
      <c r="K33825" t="s">
        <v>113</v>
      </c>
      <c r="L33825" t="s">
        <v>87</v>
      </c>
      <c r="M33825" t="s">
        <v>1047</v>
      </c>
      <c r="N33825" t="s">
        <v>1011</v>
      </c>
      <c r="O33825" t="s">
        <v>1064</v>
      </c>
      <c r="P33825" t="s">
        <v>1064</v>
      </c>
      <c r="Q33825" t="s">
        <v>317</v>
      </c>
      <c r="R33825" t="s">
        <v>1065</v>
      </c>
      <c r="S33825" t="s">
        <v>105</v>
      </c>
      <c r="T33825" t="s">
        <v>140</v>
      </c>
      <c r="U33825" t="s">
        <v>140</v>
      </c>
      <c r="V33825" t="s">
        <v>140</v>
      </c>
      <c r="W33825" t="s">
        <v>775</v>
      </c>
      <c r="X33825" t="s">
        <v>140</v>
      </c>
      <c r="Y33825" t="s">
        <v>1048</v>
      </c>
      <c r="Z33825" t="s">
        <v>140</v>
      </c>
      <c r="AA33825" t="s">
        <v>1048</v>
      </c>
      <c r="AB33825" t="s">
        <v>140</v>
      </c>
      <c r="AC33825" t="s">
        <v>1064</v>
      </c>
      <c r="AD33825" t="s">
        <v>1056</v>
      </c>
      <c r="AE33825" t="s">
        <v>140</v>
      </c>
      <c r="AF33825" t="s">
        <v>402</v>
      </c>
    </row>
    <row r="33826" spans="1:32" x14ac:dyDescent="0.35">
      <c r="A33826" t="s">
        <v>28</v>
      </c>
      <c r="B33826" t="s">
        <v>2383</v>
      </c>
      <c r="C33826">
        <v>88</v>
      </c>
      <c r="D33826" t="s">
        <v>1063</v>
      </c>
      <c r="E33826" t="s">
        <v>897</v>
      </c>
      <c r="F33826" t="s">
        <v>140</v>
      </c>
      <c r="G33826" t="s">
        <v>1098</v>
      </c>
      <c r="H33826" t="s">
        <v>140</v>
      </c>
      <c r="I33826" t="s">
        <v>1045</v>
      </c>
      <c r="J33826" t="s">
        <v>1047</v>
      </c>
      <c r="K33826" t="s">
        <v>1072</v>
      </c>
      <c r="L33826" t="s">
        <v>1068</v>
      </c>
      <c r="M33826" t="s">
        <v>1063</v>
      </c>
      <c r="N33826" t="s">
        <v>1012</v>
      </c>
      <c r="O33826" t="s">
        <v>501</v>
      </c>
      <c r="P33826" t="s">
        <v>1014</v>
      </c>
      <c r="Q33826" t="s">
        <v>527</v>
      </c>
      <c r="R33826" t="s">
        <v>996</v>
      </c>
      <c r="S33826" t="s">
        <v>1070</v>
      </c>
      <c r="T33826" t="s">
        <v>140</v>
      </c>
      <c r="U33826" t="s">
        <v>1063</v>
      </c>
      <c r="V33826" t="s">
        <v>140</v>
      </c>
      <c r="W33826" t="s">
        <v>660</v>
      </c>
      <c r="X33826" t="s">
        <v>140</v>
      </c>
      <c r="Y33826" t="s">
        <v>140</v>
      </c>
      <c r="Z33826" t="s">
        <v>140</v>
      </c>
      <c r="AA33826" t="s">
        <v>140</v>
      </c>
      <c r="AB33826" t="s">
        <v>140</v>
      </c>
      <c r="AC33826" t="s">
        <v>1073</v>
      </c>
      <c r="AD33826" t="s">
        <v>117</v>
      </c>
      <c r="AE33826" t="s">
        <v>940</v>
      </c>
      <c r="AF33826" t="s">
        <v>747</v>
      </c>
    </row>
    <row r="33827" spans="1:32" x14ac:dyDescent="0.35">
      <c r="A33827" t="s">
        <v>29</v>
      </c>
      <c r="B33827" t="s">
        <v>2380</v>
      </c>
      <c r="C33827">
        <v>70</v>
      </c>
      <c r="D33827" t="s">
        <v>527</v>
      </c>
      <c r="E33827" t="s">
        <v>709</v>
      </c>
      <c r="F33827" t="s">
        <v>971</v>
      </c>
      <c r="G33827" t="s">
        <v>1055</v>
      </c>
      <c r="H33827" t="s">
        <v>140</v>
      </c>
      <c r="I33827" t="s">
        <v>824</v>
      </c>
      <c r="J33827" t="s">
        <v>749</v>
      </c>
      <c r="K33827" t="s">
        <v>39</v>
      </c>
      <c r="L33827" t="s">
        <v>937</v>
      </c>
      <c r="M33827" t="s">
        <v>1050</v>
      </c>
      <c r="N33827" t="s">
        <v>775</v>
      </c>
      <c r="O33827" t="s">
        <v>289</v>
      </c>
      <c r="P33827" t="s">
        <v>345</v>
      </c>
      <c r="Q33827" t="s">
        <v>752</v>
      </c>
      <c r="R33827" t="s">
        <v>668</v>
      </c>
      <c r="S33827" t="s">
        <v>1061</v>
      </c>
      <c r="T33827" t="s">
        <v>1052</v>
      </c>
      <c r="U33827" t="s">
        <v>140</v>
      </c>
      <c r="V33827" t="s">
        <v>140</v>
      </c>
      <c r="W33827" t="s">
        <v>1052</v>
      </c>
      <c r="X33827" t="s">
        <v>1009</v>
      </c>
      <c r="Y33827" t="s">
        <v>1054</v>
      </c>
      <c r="Z33827" t="s">
        <v>140</v>
      </c>
      <c r="AA33827" t="s">
        <v>140</v>
      </c>
      <c r="AB33827" t="s">
        <v>140</v>
      </c>
      <c r="AC33827" t="s">
        <v>592</v>
      </c>
      <c r="AD33827" t="s">
        <v>140</v>
      </c>
      <c r="AE33827" t="s">
        <v>140</v>
      </c>
      <c r="AF33827" t="s">
        <v>323</v>
      </c>
    </row>
    <row r="33828" spans="1:32" x14ac:dyDescent="0.35">
      <c r="A33828" t="s">
        <v>29</v>
      </c>
      <c r="B33828" t="s">
        <v>2381</v>
      </c>
      <c r="C33828">
        <v>15</v>
      </c>
      <c r="D33828" t="s">
        <v>443</v>
      </c>
      <c r="E33828" t="s">
        <v>913</v>
      </c>
      <c r="F33828" t="s">
        <v>643</v>
      </c>
      <c r="G33828" t="s">
        <v>140</v>
      </c>
      <c r="H33828" t="s">
        <v>140</v>
      </c>
      <c r="I33828" t="s">
        <v>73</v>
      </c>
      <c r="J33828" t="s">
        <v>1000</v>
      </c>
      <c r="K33828" t="s">
        <v>685</v>
      </c>
      <c r="L33828" t="s">
        <v>970</v>
      </c>
      <c r="M33828" t="s">
        <v>140</v>
      </c>
      <c r="N33828" t="s">
        <v>140</v>
      </c>
      <c r="O33828" t="s">
        <v>681</v>
      </c>
      <c r="P33828" t="s">
        <v>1182</v>
      </c>
      <c r="Q33828" t="s">
        <v>762</v>
      </c>
      <c r="R33828" t="s">
        <v>51</v>
      </c>
      <c r="S33828" t="s">
        <v>970</v>
      </c>
      <c r="T33828" t="s">
        <v>988</v>
      </c>
      <c r="U33828" t="s">
        <v>140</v>
      </c>
      <c r="V33828" t="s">
        <v>140</v>
      </c>
      <c r="W33828" t="s">
        <v>643</v>
      </c>
      <c r="X33828" t="s">
        <v>988</v>
      </c>
      <c r="Y33828" t="s">
        <v>140</v>
      </c>
      <c r="Z33828" t="s">
        <v>140</v>
      </c>
      <c r="AA33828" t="s">
        <v>140</v>
      </c>
      <c r="AB33828" t="s">
        <v>140</v>
      </c>
      <c r="AC33828" t="s">
        <v>639</v>
      </c>
      <c r="AD33828" t="s">
        <v>140</v>
      </c>
      <c r="AE33828" t="s">
        <v>140</v>
      </c>
      <c r="AF33828" t="s">
        <v>1182</v>
      </c>
    </row>
    <row r="33829" spans="1:32" x14ac:dyDescent="0.35">
      <c r="A33829" t="s">
        <v>29</v>
      </c>
      <c r="B33829" t="s">
        <v>2382</v>
      </c>
      <c r="C33829">
        <v>35</v>
      </c>
      <c r="D33829" t="s">
        <v>971</v>
      </c>
      <c r="E33829" t="s">
        <v>1085</v>
      </c>
      <c r="F33829" t="s">
        <v>733</v>
      </c>
      <c r="G33829" t="s">
        <v>140</v>
      </c>
      <c r="H33829" t="s">
        <v>140</v>
      </c>
      <c r="I33829" t="s">
        <v>967</v>
      </c>
      <c r="J33829" t="s">
        <v>970</v>
      </c>
      <c r="K33829" t="s">
        <v>399</v>
      </c>
      <c r="L33829" t="s">
        <v>1053</v>
      </c>
      <c r="M33829" t="s">
        <v>1065</v>
      </c>
      <c r="N33829" t="s">
        <v>1062</v>
      </c>
      <c r="O33829" t="s">
        <v>733</v>
      </c>
      <c r="P33829" t="s">
        <v>140</v>
      </c>
      <c r="Q33829" t="s">
        <v>115</v>
      </c>
      <c r="R33829" t="s">
        <v>527</v>
      </c>
      <c r="S33829" t="s">
        <v>967</v>
      </c>
      <c r="T33829" t="s">
        <v>971</v>
      </c>
      <c r="U33829" t="s">
        <v>140</v>
      </c>
      <c r="V33829" t="s">
        <v>140</v>
      </c>
      <c r="W33829" t="s">
        <v>838</v>
      </c>
      <c r="X33829" t="s">
        <v>919</v>
      </c>
      <c r="Y33829" t="s">
        <v>775</v>
      </c>
      <c r="Z33829" t="s">
        <v>140</v>
      </c>
      <c r="AA33829" t="s">
        <v>140</v>
      </c>
      <c r="AB33829" t="s">
        <v>140</v>
      </c>
      <c r="AC33829" t="s">
        <v>1053</v>
      </c>
      <c r="AD33829" t="s">
        <v>1043</v>
      </c>
      <c r="AE33829" t="s">
        <v>140</v>
      </c>
      <c r="AF33829" t="s">
        <v>431</v>
      </c>
    </row>
    <row r="33830" spans="1:32" x14ac:dyDescent="0.35">
      <c r="A33830" t="s">
        <v>29</v>
      </c>
      <c r="B33830" t="s">
        <v>2383</v>
      </c>
      <c r="C33830">
        <v>84</v>
      </c>
      <c r="D33830" t="s">
        <v>869</v>
      </c>
      <c r="E33830" t="s">
        <v>1044</v>
      </c>
      <c r="F33830" t="s">
        <v>1014</v>
      </c>
      <c r="G33830" t="s">
        <v>1011</v>
      </c>
      <c r="H33830" t="s">
        <v>140</v>
      </c>
      <c r="I33830" t="s">
        <v>838</v>
      </c>
      <c r="J33830" t="s">
        <v>660</v>
      </c>
      <c r="K33830" t="s">
        <v>1003</v>
      </c>
      <c r="L33830" t="s">
        <v>1058</v>
      </c>
      <c r="M33830" t="s">
        <v>140</v>
      </c>
      <c r="N33830" t="s">
        <v>140</v>
      </c>
      <c r="O33830" t="s">
        <v>1020</v>
      </c>
      <c r="P33830" t="s">
        <v>1063</v>
      </c>
      <c r="Q33830" t="s">
        <v>1057</v>
      </c>
      <c r="R33830" t="s">
        <v>1007</v>
      </c>
      <c r="S33830" t="s">
        <v>1095</v>
      </c>
      <c r="T33830" t="s">
        <v>971</v>
      </c>
      <c r="U33830" t="s">
        <v>1048</v>
      </c>
      <c r="V33830" t="s">
        <v>140</v>
      </c>
      <c r="W33830" t="s">
        <v>140</v>
      </c>
      <c r="X33830" t="s">
        <v>140</v>
      </c>
      <c r="Y33830" t="s">
        <v>140</v>
      </c>
      <c r="Z33830" t="s">
        <v>140</v>
      </c>
      <c r="AA33830" t="s">
        <v>140</v>
      </c>
      <c r="AB33830" t="s">
        <v>140</v>
      </c>
      <c r="AC33830" t="s">
        <v>1004</v>
      </c>
      <c r="AD33830" t="s">
        <v>1068</v>
      </c>
      <c r="AE33830" t="s">
        <v>140</v>
      </c>
      <c r="AF33830" t="s">
        <v>823</v>
      </c>
    </row>
    <row r="33831" spans="1:32" x14ac:dyDescent="0.35">
      <c r="A33831" t="s">
        <v>30</v>
      </c>
      <c r="B33831" t="s">
        <v>2380</v>
      </c>
      <c r="C33831">
        <v>40</v>
      </c>
      <c r="D33831" t="s">
        <v>140</v>
      </c>
      <c r="E33831" t="s">
        <v>192</v>
      </c>
      <c r="F33831" t="s">
        <v>1058</v>
      </c>
      <c r="G33831" t="s">
        <v>140</v>
      </c>
      <c r="H33831" t="s">
        <v>140</v>
      </c>
      <c r="I33831" t="s">
        <v>718</v>
      </c>
      <c r="J33831" t="s">
        <v>970</v>
      </c>
      <c r="K33831" t="s">
        <v>782</v>
      </c>
      <c r="L33831" t="s">
        <v>915</v>
      </c>
      <c r="M33831" t="s">
        <v>1012</v>
      </c>
      <c r="N33831" t="s">
        <v>1012</v>
      </c>
      <c r="O33831" t="s">
        <v>1065</v>
      </c>
      <c r="P33831" t="s">
        <v>801</v>
      </c>
      <c r="Q33831" t="s">
        <v>427</v>
      </c>
      <c r="R33831" t="s">
        <v>712</v>
      </c>
      <c r="S33831" t="s">
        <v>949</v>
      </c>
      <c r="T33831" t="s">
        <v>1058</v>
      </c>
      <c r="U33831" t="s">
        <v>996</v>
      </c>
      <c r="V33831" t="s">
        <v>140</v>
      </c>
      <c r="W33831" t="s">
        <v>869</v>
      </c>
      <c r="X33831" t="s">
        <v>140</v>
      </c>
      <c r="Y33831" t="s">
        <v>1046</v>
      </c>
      <c r="Z33831" t="s">
        <v>140</v>
      </c>
      <c r="AA33831" t="s">
        <v>140</v>
      </c>
      <c r="AB33831" t="s">
        <v>140</v>
      </c>
      <c r="AC33831" t="s">
        <v>646</v>
      </c>
      <c r="AD33831" t="s">
        <v>1012</v>
      </c>
      <c r="AE33831" t="s">
        <v>140</v>
      </c>
      <c r="AF33831" t="s">
        <v>729</v>
      </c>
    </row>
    <row r="33832" spans="1:32" x14ac:dyDescent="0.35">
      <c r="A33832" t="s">
        <v>30</v>
      </c>
      <c r="B33832" t="s">
        <v>2381</v>
      </c>
      <c r="C33832">
        <v>15</v>
      </c>
      <c r="D33832" t="s">
        <v>345</v>
      </c>
      <c r="E33832" t="s">
        <v>366</v>
      </c>
      <c r="F33832" t="s">
        <v>140</v>
      </c>
      <c r="G33832" t="s">
        <v>345</v>
      </c>
      <c r="H33832" t="s">
        <v>140</v>
      </c>
      <c r="I33832" t="s">
        <v>749</v>
      </c>
      <c r="J33832" t="s">
        <v>345</v>
      </c>
      <c r="K33832" t="s">
        <v>97</v>
      </c>
      <c r="L33832" t="s">
        <v>405</v>
      </c>
      <c r="M33832" t="s">
        <v>140</v>
      </c>
      <c r="N33832" t="s">
        <v>140</v>
      </c>
      <c r="O33832" t="s">
        <v>476</v>
      </c>
      <c r="P33832" t="s">
        <v>57</v>
      </c>
      <c r="Q33832" t="s">
        <v>901</v>
      </c>
      <c r="R33832" t="s">
        <v>1064</v>
      </c>
      <c r="S33832" t="s">
        <v>386</v>
      </c>
      <c r="T33832" t="s">
        <v>875</v>
      </c>
      <c r="U33832" t="s">
        <v>140</v>
      </c>
      <c r="V33832" t="s">
        <v>140</v>
      </c>
      <c r="W33832" t="s">
        <v>140</v>
      </c>
      <c r="X33832" t="s">
        <v>140</v>
      </c>
      <c r="Y33832" t="s">
        <v>140</v>
      </c>
      <c r="Z33832" t="s">
        <v>140</v>
      </c>
      <c r="AA33832" t="s">
        <v>140</v>
      </c>
      <c r="AB33832" t="s">
        <v>140</v>
      </c>
      <c r="AC33832" t="s">
        <v>187</v>
      </c>
      <c r="AD33832" t="s">
        <v>140</v>
      </c>
      <c r="AE33832" t="s">
        <v>140</v>
      </c>
      <c r="AF33832" t="s">
        <v>455</v>
      </c>
    </row>
    <row r="33833" spans="1:32" x14ac:dyDescent="0.35">
      <c r="A33833" t="s">
        <v>30</v>
      </c>
      <c r="B33833" t="s">
        <v>2382</v>
      </c>
      <c r="C33833">
        <v>43</v>
      </c>
      <c r="D33833" t="s">
        <v>1055</v>
      </c>
      <c r="E33833" t="s">
        <v>968</v>
      </c>
      <c r="F33833" t="s">
        <v>140</v>
      </c>
      <c r="G33833" t="s">
        <v>950</v>
      </c>
      <c r="H33833" t="s">
        <v>1055</v>
      </c>
      <c r="I33833" t="s">
        <v>1068</v>
      </c>
      <c r="J33833" t="s">
        <v>269</v>
      </c>
      <c r="K33833" t="s">
        <v>1104</v>
      </c>
      <c r="L33833" t="s">
        <v>940</v>
      </c>
      <c r="M33833" t="s">
        <v>140</v>
      </c>
      <c r="N33833" t="s">
        <v>1063</v>
      </c>
      <c r="O33833" t="s">
        <v>1049</v>
      </c>
      <c r="P33833" t="s">
        <v>140</v>
      </c>
      <c r="Q33833" t="s">
        <v>781</v>
      </c>
      <c r="R33833" t="s">
        <v>942</v>
      </c>
      <c r="S33833" t="s">
        <v>849</v>
      </c>
      <c r="T33833" t="s">
        <v>1004</v>
      </c>
      <c r="U33833" t="s">
        <v>1066</v>
      </c>
      <c r="V33833" t="s">
        <v>140</v>
      </c>
      <c r="W33833" t="s">
        <v>1055</v>
      </c>
      <c r="X33833" t="s">
        <v>140</v>
      </c>
      <c r="Y33833" t="s">
        <v>1066</v>
      </c>
      <c r="Z33833" t="s">
        <v>1066</v>
      </c>
      <c r="AA33833" t="s">
        <v>140</v>
      </c>
      <c r="AB33833" t="s">
        <v>140</v>
      </c>
      <c r="AC33833" t="s">
        <v>841</v>
      </c>
      <c r="AD33833" t="s">
        <v>501</v>
      </c>
      <c r="AE33833" t="s">
        <v>140</v>
      </c>
      <c r="AF33833" t="s">
        <v>61</v>
      </c>
    </row>
    <row r="33834" spans="1:32" x14ac:dyDescent="0.35">
      <c r="A33834" t="s">
        <v>30</v>
      </c>
      <c r="B33834" t="s">
        <v>2383</v>
      </c>
      <c r="C33834">
        <v>103</v>
      </c>
      <c r="D33834" t="s">
        <v>954</v>
      </c>
      <c r="E33834" t="s">
        <v>838</v>
      </c>
      <c r="F33834" t="s">
        <v>1019</v>
      </c>
      <c r="G33834" t="s">
        <v>1019</v>
      </c>
      <c r="H33834" t="s">
        <v>140</v>
      </c>
      <c r="I33834" t="s">
        <v>1018</v>
      </c>
      <c r="J33834" t="s">
        <v>1052</v>
      </c>
      <c r="K33834" t="s">
        <v>977</v>
      </c>
      <c r="L33834" t="s">
        <v>1052</v>
      </c>
      <c r="M33834" t="s">
        <v>140</v>
      </c>
      <c r="N33834" t="s">
        <v>140</v>
      </c>
      <c r="O33834" t="s">
        <v>1043</v>
      </c>
      <c r="P33834" t="s">
        <v>1055</v>
      </c>
      <c r="Q33834" t="s">
        <v>1052</v>
      </c>
      <c r="R33834" t="s">
        <v>1068</v>
      </c>
      <c r="S33834" t="s">
        <v>1050</v>
      </c>
      <c r="T33834" t="s">
        <v>1018</v>
      </c>
      <c r="U33834" t="s">
        <v>140</v>
      </c>
      <c r="V33834" t="s">
        <v>140</v>
      </c>
      <c r="W33834" t="s">
        <v>140</v>
      </c>
      <c r="X33834" t="s">
        <v>140</v>
      </c>
      <c r="Y33834" t="s">
        <v>140</v>
      </c>
      <c r="Z33834" t="s">
        <v>1014</v>
      </c>
      <c r="AA33834" t="s">
        <v>140</v>
      </c>
      <c r="AB33834" t="s">
        <v>140</v>
      </c>
      <c r="AC33834" t="s">
        <v>548</v>
      </c>
      <c r="AD33834" t="s">
        <v>1067</v>
      </c>
      <c r="AE33834" t="s">
        <v>140</v>
      </c>
      <c r="AF33834" t="s">
        <v>347</v>
      </c>
    </row>
    <row r="33835" spans="1:32" x14ac:dyDescent="0.35">
      <c r="A33835" t="s">
        <v>31</v>
      </c>
      <c r="B33835" t="s">
        <v>2380</v>
      </c>
      <c r="C33835">
        <v>77</v>
      </c>
      <c r="D33835" t="s">
        <v>1020</v>
      </c>
      <c r="E33835" t="s">
        <v>550</v>
      </c>
      <c r="F33835" t="s">
        <v>140</v>
      </c>
      <c r="G33835" t="s">
        <v>1058</v>
      </c>
      <c r="H33835" t="s">
        <v>140</v>
      </c>
      <c r="I33835" t="s">
        <v>723</v>
      </c>
      <c r="J33835" t="s">
        <v>668</v>
      </c>
      <c r="K33835" t="s">
        <v>349</v>
      </c>
      <c r="L33835" t="s">
        <v>55</v>
      </c>
      <c r="M33835" t="s">
        <v>140</v>
      </c>
      <c r="N33835" t="s">
        <v>903</v>
      </c>
      <c r="O33835" t="s">
        <v>893</v>
      </c>
      <c r="P33835" t="s">
        <v>592</v>
      </c>
      <c r="Q33835" t="s">
        <v>1076</v>
      </c>
      <c r="R33835" t="s">
        <v>627</v>
      </c>
      <c r="S33835" t="s">
        <v>471</v>
      </c>
      <c r="T33835" t="s">
        <v>1020</v>
      </c>
      <c r="U33835" t="s">
        <v>1058</v>
      </c>
      <c r="V33835" t="s">
        <v>140</v>
      </c>
      <c r="W33835" t="s">
        <v>99</v>
      </c>
      <c r="X33835" t="s">
        <v>1008</v>
      </c>
      <c r="Y33835" t="s">
        <v>1058</v>
      </c>
      <c r="Z33835" t="s">
        <v>1013</v>
      </c>
      <c r="AA33835" t="s">
        <v>1013</v>
      </c>
      <c r="AB33835" t="s">
        <v>140</v>
      </c>
      <c r="AC33835" t="s">
        <v>673</v>
      </c>
      <c r="AD33835" t="s">
        <v>1058</v>
      </c>
      <c r="AE33835" t="s">
        <v>1048</v>
      </c>
      <c r="AF33835" t="s">
        <v>869</v>
      </c>
    </row>
    <row r="33836" spans="1:32" x14ac:dyDescent="0.35">
      <c r="A33836" t="s">
        <v>31</v>
      </c>
      <c r="B33836" t="s">
        <v>2381</v>
      </c>
      <c r="C33836">
        <v>24</v>
      </c>
      <c r="D33836" t="s">
        <v>261</v>
      </c>
      <c r="E33836" t="s">
        <v>452</v>
      </c>
      <c r="F33836" t="s">
        <v>140</v>
      </c>
      <c r="G33836" t="s">
        <v>340</v>
      </c>
      <c r="H33836" t="s">
        <v>1057</v>
      </c>
      <c r="I33836" t="s">
        <v>89</v>
      </c>
      <c r="J33836" t="s">
        <v>961</v>
      </c>
      <c r="K33836" t="s">
        <v>323</v>
      </c>
      <c r="L33836" t="s">
        <v>261</v>
      </c>
      <c r="M33836" t="s">
        <v>1057</v>
      </c>
      <c r="N33836" t="s">
        <v>1057</v>
      </c>
      <c r="O33836" t="s">
        <v>264</v>
      </c>
      <c r="P33836" t="s">
        <v>824</v>
      </c>
      <c r="Q33836" t="s">
        <v>947</v>
      </c>
      <c r="R33836" t="s">
        <v>414</v>
      </c>
      <c r="S33836" t="s">
        <v>495</v>
      </c>
      <c r="T33836" t="s">
        <v>1057</v>
      </c>
      <c r="U33836" t="s">
        <v>140</v>
      </c>
      <c r="V33836" t="s">
        <v>140</v>
      </c>
      <c r="W33836" t="s">
        <v>1003</v>
      </c>
      <c r="X33836" t="s">
        <v>140</v>
      </c>
      <c r="Y33836" t="s">
        <v>140</v>
      </c>
      <c r="Z33836" t="s">
        <v>140</v>
      </c>
      <c r="AA33836" t="s">
        <v>140</v>
      </c>
      <c r="AB33836" t="s">
        <v>1057</v>
      </c>
      <c r="AC33836" t="s">
        <v>568</v>
      </c>
      <c r="AD33836" t="s">
        <v>140</v>
      </c>
      <c r="AE33836" t="s">
        <v>140</v>
      </c>
      <c r="AF33836" t="s">
        <v>1057</v>
      </c>
    </row>
    <row r="33837" spans="1:32" x14ac:dyDescent="0.35">
      <c r="A33837" t="s">
        <v>31</v>
      </c>
      <c r="B33837" t="s">
        <v>2382</v>
      </c>
      <c r="C33837">
        <v>25</v>
      </c>
      <c r="D33837" t="s">
        <v>824</v>
      </c>
      <c r="E33837" t="s">
        <v>550</v>
      </c>
      <c r="F33837" t="s">
        <v>140</v>
      </c>
      <c r="G33837" t="s">
        <v>1011</v>
      </c>
      <c r="H33837" t="s">
        <v>140</v>
      </c>
      <c r="I33837" t="s">
        <v>994</v>
      </c>
      <c r="J33837" t="s">
        <v>893</v>
      </c>
      <c r="K33837" t="s">
        <v>947</v>
      </c>
      <c r="L33837" t="s">
        <v>862</v>
      </c>
      <c r="M33837" t="s">
        <v>345</v>
      </c>
      <c r="N33837" t="s">
        <v>345</v>
      </c>
      <c r="O33837" t="s">
        <v>121</v>
      </c>
      <c r="P33837" t="s">
        <v>511</v>
      </c>
      <c r="Q33837" t="s">
        <v>924</v>
      </c>
      <c r="R33837" t="s">
        <v>264</v>
      </c>
      <c r="S33837" t="s">
        <v>470</v>
      </c>
      <c r="T33837" t="s">
        <v>140</v>
      </c>
      <c r="U33837" t="s">
        <v>345</v>
      </c>
      <c r="V33837" t="s">
        <v>140</v>
      </c>
      <c r="W33837" t="s">
        <v>1061</v>
      </c>
      <c r="X33837" t="s">
        <v>140</v>
      </c>
      <c r="Y33837" t="s">
        <v>140</v>
      </c>
      <c r="Z33837" t="s">
        <v>140</v>
      </c>
      <c r="AA33837" t="s">
        <v>140</v>
      </c>
      <c r="AB33837" t="s">
        <v>140</v>
      </c>
      <c r="AC33837" t="s">
        <v>345</v>
      </c>
      <c r="AD33837" t="s">
        <v>1020</v>
      </c>
      <c r="AE33837" t="s">
        <v>140</v>
      </c>
      <c r="AF33837" t="s">
        <v>345</v>
      </c>
    </row>
    <row r="33838" spans="1:32" x14ac:dyDescent="0.35">
      <c r="A33838" t="s">
        <v>31</v>
      </c>
      <c r="B33838" t="s">
        <v>2383</v>
      </c>
      <c r="C33838">
        <v>80</v>
      </c>
      <c r="D33838" t="s">
        <v>1019</v>
      </c>
      <c r="E33838" t="s">
        <v>592</v>
      </c>
      <c r="F33838" t="s">
        <v>140</v>
      </c>
      <c r="G33838" t="s">
        <v>1012</v>
      </c>
      <c r="H33838" t="s">
        <v>140</v>
      </c>
      <c r="I33838" t="s">
        <v>961</v>
      </c>
      <c r="J33838" t="s">
        <v>1050</v>
      </c>
      <c r="K33838" t="s">
        <v>1085</v>
      </c>
      <c r="L33838" t="s">
        <v>513</v>
      </c>
      <c r="M33838" t="s">
        <v>1058</v>
      </c>
      <c r="N33838" t="s">
        <v>1062</v>
      </c>
      <c r="O33838" t="s">
        <v>269</v>
      </c>
      <c r="P33838" t="s">
        <v>838</v>
      </c>
      <c r="Q33838" t="s">
        <v>147</v>
      </c>
      <c r="R33838" t="s">
        <v>942</v>
      </c>
      <c r="S33838" t="s">
        <v>1100</v>
      </c>
      <c r="T33838" t="s">
        <v>140</v>
      </c>
      <c r="U33838" t="s">
        <v>1013</v>
      </c>
      <c r="V33838" t="s">
        <v>140</v>
      </c>
      <c r="W33838" t="s">
        <v>996</v>
      </c>
      <c r="X33838" t="s">
        <v>1050</v>
      </c>
      <c r="Y33838" t="s">
        <v>140</v>
      </c>
      <c r="Z33838" t="s">
        <v>140</v>
      </c>
      <c r="AA33838" t="s">
        <v>140</v>
      </c>
      <c r="AB33838" t="s">
        <v>140</v>
      </c>
      <c r="AC33838" t="s">
        <v>495</v>
      </c>
      <c r="AD33838" t="s">
        <v>1048</v>
      </c>
      <c r="AE33838" t="s">
        <v>140</v>
      </c>
      <c r="AF33838" t="s">
        <v>728</v>
      </c>
    </row>
    <row r="33839" spans="1:32" x14ac:dyDescent="0.35">
      <c r="A33839" t="s">
        <v>32</v>
      </c>
      <c r="B33839" t="s">
        <v>2380</v>
      </c>
      <c r="C33839">
        <v>1400</v>
      </c>
      <c r="D33839" t="s">
        <v>664</v>
      </c>
      <c r="E33839" t="s">
        <v>470</v>
      </c>
      <c r="F33839" t="s">
        <v>1098</v>
      </c>
      <c r="G33839" t="s">
        <v>1062</v>
      </c>
      <c r="H33839" t="s">
        <v>1004</v>
      </c>
      <c r="I33839" t="s">
        <v>103</v>
      </c>
      <c r="J33839" t="s">
        <v>871</v>
      </c>
      <c r="K33839" t="s">
        <v>346</v>
      </c>
      <c r="L33839" t="s">
        <v>897</v>
      </c>
      <c r="M33839" t="s">
        <v>1043</v>
      </c>
      <c r="N33839" t="s">
        <v>1050</v>
      </c>
      <c r="O33839" t="s">
        <v>1100</v>
      </c>
      <c r="P33839" t="s">
        <v>1067</v>
      </c>
      <c r="Q33839" t="s">
        <v>641</v>
      </c>
      <c r="R33839" t="s">
        <v>674</v>
      </c>
      <c r="S33839" t="s">
        <v>917</v>
      </c>
      <c r="T33839" t="s">
        <v>1043</v>
      </c>
      <c r="U33839" t="s">
        <v>1058</v>
      </c>
      <c r="V33839" t="s">
        <v>140</v>
      </c>
      <c r="W33839" t="s">
        <v>664</v>
      </c>
      <c r="X33839" t="s">
        <v>1019</v>
      </c>
      <c r="Y33839" t="s">
        <v>1012</v>
      </c>
      <c r="Z33839" t="s">
        <v>1008</v>
      </c>
      <c r="AA33839" t="s">
        <v>1008</v>
      </c>
      <c r="AB33839" t="s">
        <v>140</v>
      </c>
      <c r="AC33839" t="s">
        <v>785</v>
      </c>
      <c r="AD33839" t="s">
        <v>950</v>
      </c>
      <c r="AE33839" t="s">
        <v>1009</v>
      </c>
      <c r="AF33839" t="s">
        <v>921</v>
      </c>
    </row>
    <row r="33840" spans="1:32" x14ac:dyDescent="0.35">
      <c r="A33840" t="s">
        <v>32</v>
      </c>
      <c r="B33840" t="s">
        <v>2381</v>
      </c>
      <c r="C33840">
        <v>419</v>
      </c>
      <c r="D33840" t="s">
        <v>664</v>
      </c>
      <c r="E33840" t="s">
        <v>363</v>
      </c>
      <c r="F33840" t="s">
        <v>1066</v>
      </c>
      <c r="G33840" t="s">
        <v>1065</v>
      </c>
      <c r="H33840" t="s">
        <v>869</v>
      </c>
      <c r="I33840" t="s">
        <v>113</v>
      </c>
      <c r="J33840" t="s">
        <v>97</v>
      </c>
      <c r="K33840" t="s">
        <v>654</v>
      </c>
      <c r="L33840" t="s">
        <v>595</v>
      </c>
      <c r="M33840" t="s">
        <v>949</v>
      </c>
      <c r="N33840" t="s">
        <v>1098</v>
      </c>
      <c r="O33840" t="s">
        <v>913</v>
      </c>
      <c r="P33840" t="s">
        <v>646</v>
      </c>
      <c r="Q33840" t="s">
        <v>1182</v>
      </c>
      <c r="R33840" t="s">
        <v>746</v>
      </c>
      <c r="S33840" t="s">
        <v>668</v>
      </c>
      <c r="T33840" t="s">
        <v>1064</v>
      </c>
      <c r="U33840" t="s">
        <v>1017</v>
      </c>
      <c r="V33840" t="s">
        <v>140</v>
      </c>
      <c r="W33840" t="s">
        <v>1056</v>
      </c>
      <c r="X33840" t="s">
        <v>1012</v>
      </c>
      <c r="Y33840" t="s">
        <v>1022</v>
      </c>
      <c r="Z33840" t="s">
        <v>1008</v>
      </c>
      <c r="AA33840" t="s">
        <v>1008</v>
      </c>
      <c r="AB33840" t="s">
        <v>1008</v>
      </c>
      <c r="AC33840" t="s">
        <v>985</v>
      </c>
      <c r="AD33840" t="s">
        <v>1018</v>
      </c>
      <c r="AE33840" t="s">
        <v>1022</v>
      </c>
      <c r="AF33840" t="s">
        <v>490</v>
      </c>
    </row>
    <row r="33841" spans="1:32" x14ac:dyDescent="0.35">
      <c r="A33841" t="s">
        <v>32</v>
      </c>
      <c r="B33841" t="s">
        <v>2382</v>
      </c>
      <c r="C33841">
        <v>972</v>
      </c>
      <c r="D33841" t="s">
        <v>971</v>
      </c>
      <c r="E33841" t="s">
        <v>412</v>
      </c>
      <c r="F33841" t="s">
        <v>1055</v>
      </c>
      <c r="G33841" t="s">
        <v>919</v>
      </c>
      <c r="H33841" t="s">
        <v>1066</v>
      </c>
      <c r="I33841" t="s">
        <v>121</v>
      </c>
      <c r="J33841" t="s">
        <v>422</v>
      </c>
      <c r="K33841" t="s">
        <v>521</v>
      </c>
      <c r="L33841" t="s">
        <v>985</v>
      </c>
      <c r="M33841" t="s">
        <v>1020</v>
      </c>
      <c r="N33841" t="s">
        <v>1098</v>
      </c>
      <c r="O33841" t="s">
        <v>147</v>
      </c>
      <c r="P33841" t="s">
        <v>1053</v>
      </c>
      <c r="Q33841" t="s">
        <v>95</v>
      </c>
      <c r="R33841" t="s">
        <v>394</v>
      </c>
      <c r="S33841" t="s">
        <v>317</v>
      </c>
      <c r="T33841" t="s">
        <v>1046</v>
      </c>
      <c r="U33841" t="s">
        <v>1021</v>
      </c>
      <c r="V33841" t="s">
        <v>140</v>
      </c>
      <c r="W33841" t="s">
        <v>1048</v>
      </c>
      <c r="X33841" t="s">
        <v>1054</v>
      </c>
      <c r="Y33841" t="s">
        <v>1009</v>
      </c>
      <c r="Z33841" t="s">
        <v>1022</v>
      </c>
      <c r="AA33841" t="s">
        <v>1008</v>
      </c>
      <c r="AB33841" t="s">
        <v>1008</v>
      </c>
      <c r="AC33841" t="s">
        <v>983</v>
      </c>
      <c r="AD33841" t="s">
        <v>903</v>
      </c>
      <c r="AE33841" t="s">
        <v>775</v>
      </c>
      <c r="AF33841" t="s">
        <v>980</v>
      </c>
    </row>
    <row r="33842" spans="1:32" x14ac:dyDescent="0.35">
      <c r="A33842" t="s">
        <v>32</v>
      </c>
      <c r="B33842" t="s">
        <v>2383</v>
      </c>
      <c r="C33842">
        <v>2117</v>
      </c>
      <c r="D33842" t="s">
        <v>1055</v>
      </c>
      <c r="E33842" t="s">
        <v>517</v>
      </c>
      <c r="F33842" t="s">
        <v>1014</v>
      </c>
      <c r="G33842" t="s">
        <v>1020</v>
      </c>
      <c r="H33842" t="s">
        <v>1019</v>
      </c>
      <c r="I33842" t="s">
        <v>733</v>
      </c>
      <c r="J33842" t="s">
        <v>1049</v>
      </c>
      <c r="K33842" t="s">
        <v>405</v>
      </c>
      <c r="L33842" t="s">
        <v>988</v>
      </c>
      <c r="M33842" t="s">
        <v>1019</v>
      </c>
      <c r="N33842" t="s">
        <v>1021</v>
      </c>
      <c r="O33842" t="s">
        <v>929</v>
      </c>
      <c r="P33842" t="s">
        <v>954</v>
      </c>
      <c r="Q33842" t="s">
        <v>983</v>
      </c>
      <c r="R33842" t="s">
        <v>1003</v>
      </c>
      <c r="S33842" t="s">
        <v>660</v>
      </c>
      <c r="T33842" t="s">
        <v>1058</v>
      </c>
      <c r="U33842" t="s">
        <v>1019</v>
      </c>
      <c r="V33842" t="s">
        <v>140</v>
      </c>
      <c r="W33842" t="s">
        <v>954</v>
      </c>
      <c r="X33842" t="s">
        <v>1012</v>
      </c>
      <c r="Y33842" t="s">
        <v>1016</v>
      </c>
      <c r="Z33842" t="s">
        <v>1016</v>
      </c>
      <c r="AA33842" t="s">
        <v>140</v>
      </c>
      <c r="AB33842" t="s">
        <v>140</v>
      </c>
      <c r="AC33842" t="s">
        <v>1053</v>
      </c>
      <c r="AD33842" t="s">
        <v>345</v>
      </c>
      <c r="AE33842" t="s">
        <v>1014</v>
      </c>
      <c r="AF33842" t="s">
        <v>585</v>
      </c>
    </row>
    <row r="33844" spans="1:32" x14ac:dyDescent="0.35">
      <c r="A33844" t="s">
        <v>2384</v>
      </c>
    </row>
    <row r="33845" spans="1:32" x14ac:dyDescent="0.35">
      <c r="A33845" t="s">
        <v>2</v>
      </c>
      <c r="B33845" t="s">
        <v>3</v>
      </c>
      <c r="C33845" t="s">
        <v>2385</v>
      </c>
      <c r="D33845" t="s">
        <v>2386</v>
      </c>
      <c r="E33845" t="s">
        <v>2387</v>
      </c>
      <c r="F33845" t="s">
        <v>2388</v>
      </c>
      <c r="G33845" t="s">
        <v>1376</v>
      </c>
      <c r="H33845" t="s">
        <v>1042</v>
      </c>
      <c r="I33845" t="s">
        <v>136</v>
      </c>
    </row>
    <row r="33846" spans="1:32" x14ac:dyDescent="0.35">
      <c r="A33846" t="s">
        <v>8</v>
      </c>
      <c r="B33846">
        <v>201</v>
      </c>
      <c r="C33846" t="s">
        <v>115</v>
      </c>
      <c r="D33846" t="s">
        <v>427</v>
      </c>
      <c r="E33846" t="s">
        <v>429</v>
      </c>
      <c r="F33846" t="s">
        <v>242</v>
      </c>
      <c r="G33846" t="s">
        <v>1070</v>
      </c>
      <c r="H33846" t="s">
        <v>1066</v>
      </c>
      <c r="I33846" t="s">
        <v>1010</v>
      </c>
    </row>
    <row r="33847" spans="1:32" x14ac:dyDescent="0.35">
      <c r="A33847" t="s">
        <v>9</v>
      </c>
      <c r="B33847">
        <v>200</v>
      </c>
      <c r="C33847" t="s">
        <v>379</v>
      </c>
      <c r="D33847" t="s">
        <v>465</v>
      </c>
      <c r="E33847" t="s">
        <v>853</v>
      </c>
      <c r="F33847" t="s">
        <v>810</v>
      </c>
      <c r="G33847" t="s">
        <v>950</v>
      </c>
      <c r="H33847" t="s">
        <v>1095</v>
      </c>
      <c r="I33847" t="s">
        <v>1010</v>
      </c>
    </row>
    <row r="33848" spans="1:32" x14ac:dyDescent="0.35">
      <c r="A33848" t="s">
        <v>10</v>
      </c>
      <c r="B33848">
        <v>207</v>
      </c>
      <c r="C33848" t="s">
        <v>888</v>
      </c>
      <c r="D33848" t="s">
        <v>855</v>
      </c>
      <c r="E33848" t="s">
        <v>835</v>
      </c>
      <c r="F33848" t="s">
        <v>888</v>
      </c>
      <c r="G33848" t="s">
        <v>660</v>
      </c>
      <c r="H33848" t="s">
        <v>1062</v>
      </c>
      <c r="I33848" t="s">
        <v>1013</v>
      </c>
    </row>
    <row r="33849" spans="1:32" x14ac:dyDescent="0.35">
      <c r="A33849" t="s">
        <v>11</v>
      </c>
      <c r="B33849">
        <v>206</v>
      </c>
      <c r="C33849" t="s">
        <v>528</v>
      </c>
      <c r="D33849" t="s">
        <v>888</v>
      </c>
      <c r="E33849" t="s">
        <v>760</v>
      </c>
      <c r="F33849" t="s">
        <v>894</v>
      </c>
      <c r="G33849" t="s">
        <v>954</v>
      </c>
      <c r="H33849" t="s">
        <v>1043</v>
      </c>
      <c r="I33849" t="s">
        <v>1009</v>
      </c>
    </row>
    <row r="33850" spans="1:32" x14ac:dyDescent="0.35">
      <c r="A33850" t="s">
        <v>12</v>
      </c>
      <c r="B33850">
        <v>208</v>
      </c>
      <c r="C33850" t="s">
        <v>953</v>
      </c>
      <c r="D33850" t="s">
        <v>731</v>
      </c>
      <c r="E33850" t="s">
        <v>40</v>
      </c>
      <c r="F33850" t="s">
        <v>598</v>
      </c>
      <c r="G33850" t="s">
        <v>1056</v>
      </c>
      <c r="H33850" t="s">
        <v>1055</v>
      </c>
      <c r="I33850" t="s">
        <v>1009</v>
      </c>
    </row>
    <row r="33851" spans="1:32" x14ac:dyDescent="0.35">
      <c r="A33851" t="s">
        <v>13</v>
      </c>
      <c r="B33851">
        <v>206</v>
      </c>
      <c r="C33851" t="s">
        <v>1044</v>
      </c>
      <c r="D33851" t="s">
        <v>73</v>
      </c>
      <c r="E33851" t="s">
        <v>459</v>
      </c>
      <c r="F33851" t="s">
        <v>1087</v>
      </c>
      <c r="G33851" t="s">
        <v>91</v>
      </c>
      <c r="H33851" t="s">
        <v>1066</v>
      </c>
      <c r="I33851" t="s">
        <v>1009</v>
      </c>
    </row>
    <row r="33852" spans="1:32" x14ac:dyDescent="0.35">
      <c r="A33852" t="s">
        <v>14</v>
      </c>
      <c r="B33852">
        <v>202</v>
      </c>
      <c r="C33852" t="s">
        <v>1104</v>
      </c>
      <c r="D33852" t="s">
        <v>47</v>
      </c>
      <c r="E33852" t="s">
        <v>525</v>
      </c>
      <c r="F33852" t="s">
        <v>847</v>
      </c>
      <c r="G33852" t="s">
        <v>1056</v>
      </c>
      <c r="H33852" t="s">
        <v>664</v>
      </c>
      <c r="I33852" t="s">
        <v>140</v>
      </c>
    </row>
    <row r="33853" spans="1:32" x14ac:dyDescent="0.35">
      <c r="A33853" t="s">
        <v>15</v>
      </c>
      <c r="B33853">
        <v>206</v>
      </c>
      <c r="C33853" t="s">
        <v>924</v>
      </c>
      <c r="D33853" t="s">
        <v>886</v>
      </c>
      <c r="E33853" t="s">
        <v>807</v>
      </c>
      <c r="F33853" t="s">
        <v>1071</v>
      </c>
      <c r="G33853" t="s">
        <v>996</v>
      </c>
      <c r="H33853" t="s">
        <v>1048</v>
      </c>
      <c r="I33853" t="s">
        <v>1008</v>
      </c>
    </row>
    <row r="33854" spans="1:32" x14ac:dyDescent="0.35">
      <c r="A33854" t="s">
        <v>16</v>
      </c>
      <c r="B33854">
        <v>206</v>
      </c>
      <c r="C33854" t="s">
        <v>360</v>
      </c>
      <c r="D33854" t="s">
        <v>956</v>
      </c>
      <c r="E33854" t="s">
        <v>711</v>
      </c>
      <c r="F33854" t="s">
        <v>465</v>
      </c>
      <c r="G33854" t="s">
        <v>1017</v>
      </c>
      <c r="H33854" t="s">
        <v>869</v>
      </c>
      <c r="I33854" t="s">
        <v>140</v>
      </c>
    </row>
    <row r="33855" spans="1:32" x14ac:dyDescent="0.35">
      <c r="A33855" t="s">
        <v>17</v>
      </c>
      <c r="B33855">
        <v>203</v>
      </c>
      <c r="C33855" t="s">
        <v>528</v>
      </c>
      <c r="D33855" t="s">
        <v>810</v>
      </c>
      <c r="E33855" t="s">
        <v>251</v>
      </c>
      <c r="F33855" t="s">
        <v>467</v>
      </c>
      <c r="G33855" t="s">
        <v>1020</v>
      </c>
      <c r="H33855" t="s">
        <v>1070</v>
      </c>
      <c r="I33855" t="s">
        <v>140</v>
      </c>
    </row>
    <row r="33856" spans="1:32" x14ac:dyDescent="0.35">
      <c r="A33856" t="s">
        <v>18</v>
      </c>
      <c r="B33856">
        <v>205</v>
      </c>
      <c r="C33856" t="s">
        <v>662</v>
      </c>
      <c r="D33856" t="s">
        <v>365</v>
      </c>
      <c r="E33856" t="s">
        <v>459</v>
      </c>
      <c r="F33856" t="s">
        <v>834</v>
      </c>
      <c r="G33856" t="s">
        <v>838</v>
      </c>
      <c r="H33856" t="s">
        <v>954</v>
      </c>
      <c r="I33856" t="s">
        <v>140</v>
      </c>
    </row>
    <row r="33857" spans="1:9" x14ac:dyDescent="0.35">
      <c r="A33857" t="s">
        <v>19</v>
      </c>
      <c r="B33857">
        <v>206</v>
      </c>
      <c r="C33857" t="s">
        <v>897</v>
      </c>
      <c r="D33857" t="s">
        <v>551</v>
      </c>
      <c r="E33857" t="s">
        <v>475</v>
      </c>
      <c r="F33857" t="s">
        <v>975</v>
      </c>
      <c r="G33857" t="s">
        <v>345</v>
      </c>
      <c r="H33857" t="s">
        <v>1020</v>
      </c>
      <c r="I33857" t="s">
        <v>1054</v>
      </c>
    </row>
    <row r="33858" spans="1:9" x14ac:dyDescent="0.35">
      <c r="A33858" t="s">
        <v>20</v>
      </c>
      <c r="B33858">
        <v>206</v>
      </c>
      <c r="C33858" t="s">
        <v>323</v>
      </c>
      <c r="D33858" t="s">
        <v>834</v>
      </c>
      <c r="E33858" t="s">
        <v>485</v>
      </c>
      <c r="F33858" t="s">
        <v>456</v>
      </c>
      <c r="G33858" t="s">
        <v>458</v>
      </c>
      <c r="H33858" t="s">
        <v>1057</v>
      </c>
      <c r="I33858" t="s">
        <v>140</v>
      </c>
    </row>
    <row r="33859" spans="1:9" x14ac:dyDescent="0.35">
      <c r="A33859" t="s">
        <v>21</v>
      </c>
      <c r="B33859">
        <v>210</v>
      </c>
      <c r="C33859" t="s">
        <v>354</v>
      </c>
      <c r="D33859" t="s">
        <v>528</v>
      </c>
      <c r="E33859" t="s">
        <v>431</v>
      </c>
      <c r="F33859" t="s">
        <v>63</v>
      </c>
      <c r="G33859" t="s">
        <v>1066</v>
      </c>
      <c r="H33859" t="s">
        <v>940</v>
      </c>
      <c r="I33859" t="s">
        <v>1013</v>
      </c>
    </row>
    <row r="33860" spans="1:9" x14ac:dyDescent="0.35">
      <c r="A33860" t="s">
        <v>22</v>
      </c>
      <c r="B33860">
        <v>209</v>
      </c>
      <c r="C33860" t="s">
        <v>571</v>
      </c>
      <c r="D33860" t="s">
        <v>261</v>
      </c>
      <c r="E33860" t="s">
        <v>819</v>
      </c>
      <c r="F33860" t="s">
        <v>399</v>
      </c>
      <c r="G33860" t="s">
        <v>940</v>
      </c>
      <c r="H33860" t="s">
        <v>903</v>
      </c>
      <c r="I33860" t="s">
        <v>1021</v>
      </c>
    </row>
    <row r="33861" spans="1:9" x14ac:dyDescent="0.35">
      <c r="A33861" t="s">
        <v>23</v>
      </c>
      <c r="B33861">
        <v>205</v>
      </c>
      <c r="C33861" t="s">
        <v>115</v>
      </c>
      <c r="D33861" t="s">
        <v>874</v>
      </c>
      <c r="E33861" t="s">
        <v>429</v>
      </c>
      <c r="F33861" t="s">
        <v>1071</v>
      </c>
      <c r="G33861" t="s">
        <v>977</v>
      </c>
      <c r="H33861" t="s">
        <v>940</v>
      </c>
      <c r="I33861" t="s">
        <v>140</v>
      </c>
    </row>
    <row r="33862" spans="1:9" x14ac:dyDescent="0.35">
      <c r="A33862" t="s">
        <v>24</v>
      </c>
      <c r="B33862">
        <v>207</v>
      </c>
      <c r="C33862" t="s">
        <v>959</v>
      </c>
      <c r="D33862" t="s">
        <v>264</v>
      </c>
      <c r="E33862" t="s">
        <v>479</v>
      </c>
      <c r="F33862" t="s">
        <v>456</v>
      </c>
      <c r="G33862" t="s">
        <v>1007</v>
      </c>
      <c r="H33862" t="s">
        <v>869</v>
      </c>
      <c r="I33862" t="s">
        <v>1013</v>
      </c>
    </row>
    <row r="33863" spans="1:9" x14ac:dyDescent="0.35">
      <c r="A33863" t="s">
        <v>25</v>
      </c>
      <c r="B33863">
        <v>203</v>
      </c>
      <c r="C33863" t="s">
        <v>354</v>
      </c>
      <c r="D33863" t="s">
        <v>421</v>
      </c>
      <c r="E33863" t="s">
        <v>482</v>
      </c>
      <c r="F33863" t="s">
        <v>792</v>
      </c>
      <c r="G33863" t="s">
        <v>1068</v>
      </c>
      <c r="H33863" t="s">
        <v>1046</v>
      </c>
      <c r="I33863" t="s">
        <v>140</v>
      </c>
    </row>
    <row r="33864" spans="1:9" x14ac:dyDescent="0.35">
      <c r="A33864" t="s">
        <v>26</v>
      </c>
      <c r="B33864">
        <v>202</v>
      </c>
      <c r="C33864" t="s">
        <v>837</v>
      </c>
      <c r="D33864" t="s">
        <v>433</v>
      </c>
      <c r="E33864" t="s">
        <v>76</v>
      </c>
      <c r="F33864" t="s">
        <v>880</v>
      </c>
      <c r="G33864" t="s">
        <v>1043</v>
      </c>
      <c r="H33864" t="s">
        <v>996</v>
      </c>
      <c r="I33864" t="s">
        <v>1021</v>
      </c>
    </row>
    <row r="33865" spans="1:9" x14ac:dyDescent="0.35">
      <c r="A33865" t="s">
        <v>27</v>
      </c>
      <c r="B33865">
        <v>204</v>
      </c>
      <c r="C33865" t="s">
        <v>794</v>
      </c>
      <c r="D33865" t="s">
        <v>668</v>
      </c>
      <c r="E33865" t="s">
        <v>179</v>
      </c>
      <c r="F33865" t="s">
        <v>827</v>
      </c>
      <c r="G33865" t="s">
        <v>996</v>
      </c>
      <c r="H33865" t="s">
        <v>1047</v>
      </c>
      <c r="I33865" t="s">
        <v>1009</v>
      </c>
    </row>
    <row r="33866" spans="1:9" x14ac:dyDescent="0.35">
      <c r="A33866" t="s">
        <v>28</v>
      </c>
      <c r="B33866">
        <v>207</v>
      </c>
      <c r="C33866" t="s">
        <v>762</v>
      </c>
      <c r="D33866" t="s">
        <v>279</v>
      </c>
      <c r="E33866" t="s">
        <v>889</v>
      </c>
      <c r="F33866" t="s">
        <v>794</v>
      </c>
      <c r="G33866" t="s">
        <v>940</v>
      </c>
      <c r="H33866" t="s">
        <v>971</v>
      </c>
      <c r="I33866" t="s">
        <v>1012</v>
      </c>
    </row>
    <row r="33867" spans="1:9" x14ac:dyDescent="0.35">
      <c r="A33867" t="s">
        <v>29</v>
      </c>
      <c r="B33867">
        <v>203</v>
      </c>
      <c r="C33867" t="s">
        <v>418</v>
      </c>
      <c r="D33867" t="s">
        <v>192</v>
      </c>
      <c r="E33867" t="s">
        <v>612</v>
      </c>
      <c r="F33867" t="s">
        <v>568</v>
      </c>
      <c r="G33867" t="s">
        <v>954</v>
      </c>
      <c r="H33867" t="s">
        <v>940</v>
      </c>
      <c r="I33867" t="s">
        <v>1063</v>
      </c>
    </row>
    <row r="33868" spans="1:9" x14ac:dyDescent="0.35">
      <c r="A33868" t="s">
        <v>30</v>
      </c>
      <c r="B33868">
        <v>202</v>
      </c>
      <c r="C33868" t="s">
        <v>471</v>
      </c>
      <c r="D33868" t="s">
        <v>777</v>
      </c>
      <c r="E33868" t="s">
        <v>710</v>
      </c>
      <c r="F33868" t="s">
        <v>451</v>
      </c>
      <c r="G33868" t="s">
        <v>1018</v>
      </c>
      <c r="H33868" t="s">
        <v>1068</v>
      </c>
      <c r="I33868" t="s">
        <v>1016</v>
      </c>
    </row>
    <row r="33869" spans="1:9" x14ac:dyDescent="0.35">
      <c r="A33869" t="s">
        <v>31</v>
      </c>
      <c r="B33869">
        <v>207</v>
      </c>
      <c r="C33869" t="s">
        <v>940</v>
      </c>
      <c r="D33869" t="s">
        <v>886</v>
      </c>
      <c r="E33869" t="s">
        <v>491</v>
      </c>
      <c r="F33869" t="s">
        <v>894</v>
      </c>
      <c r="G33869" t="s">
        <v>1062</v>
      </c>
      <c r="H33869" t="s">
        <v>1063</v>
      </c>
      <c r="I33869" t="s">
        <v>1050</v>
      </c>
    </row>
    <row r="33870" spans="1:9" x14ac:dyDescent="0.35">
      <c r="A33870" t="s">
        <v>32</v>
      </c>
      <c r="B33870">
        <v>4921</v>
      </c>
      <c r="C33870" t="s">
        <v>1139</v>
      </c>
      <c r="D33870" t="s">
        <v>956</v>
      </c>
      <c r="E33870" t="s">
        <v>694</v>
      </c>
      <c r="F33870" t="s">
        <v>762</v>
      </c>
      <c r="G33870" t="s">
        <v>869</v>
      </c>
      <c r="H33870" t="s">
        <v>1052</v>
      </c>
      <c r="I33870" t="s">
        <v>1016</v>
      </c>
    </row>
    <row r="33872" spans="1:9" x14ac:dyDescent="0.35">
      <c r="A33872" t="s">
        <v>2389</v>
      </c>
    </row>
    <row r="33873" spans="1:10" x14ac:dyDescent="0.35">
      <c r="A33873" t="s">
        <v>2</v>
      </c>
      <c r="B33873" t="s">
        <v>1136</v>
      </c>
      <c r="C33873" t="s">
        <v>3</v>
      </c>
      <c r="D33873" t="s">
        <v>2385</v>
      </c>
      <c r="E33873" t="s">
        <v>2386</v>
      </c>
      <c r="F33873" t="s">
        <v>2387</v>
      </c>
      <c r="G33873" t="s">
        <v>2388</v>
      </c>
      <c r="H33873" t="s">
        <v>1376</v>
      </c>
      <c r="I33873" t="s">
        <v>1042</v>
      </c>
      <c r="J33873" t="s">
        <v>136</v>
      </c>
    </row>
    <row r="33874" spans="1:10" x14ac:dyDescent="0.35">
      <c r="A33874" t="s">
        <v>8</v>
      </c>
      <c r="B33874" t="s">
        <v>1126</v>
      </c>
      <c r="C33874">
        <v>89</v>
      </c>
      <c r="D33874" t="s">
        <v>718</v>
      </c>
      <c r="E33874" t="s">
        <v>471</v>
      </c>
      <c r="F33874" t="s">
        <v>498</v>
      </c>
      <c r="G33874" t="s">
        <v>562</v>
      </c>
      <c r="H33874" t="s">
        <v>1004</v>
      </c>
      <c r="I33874" t="s">
        <v>1058</v>
      </c>
      <c r="J33874" t="s">
        <v>140</v>
      </c>
    </row>
    <row r="33875" spans="1:10" x14ac:dyDescent="0.35">
      <c r="A33875" t="s">
        <v>8</v>
      </c>
      <c r="B33875" t="s">
        <v>1127</v>
      </c>
      <c r="C33875">
        <v>111</v>
      </c>
      <c r="D33875" t="s">
        <v>103</v>
      </c>
      <c r="E33875" t="s">
        <v>75</v>
      </c>
      <c r="F33875" t="s">
        <v>82</v>
      </c>
      <c r="G33875" t="s">
        <v>752</v>
      </c>
      <c r="H33875" t="s">
        <v>345</v>
      </c>
      <c r="I33875" t="s">
        <v>1055</v>
      </c>
      <c r="J33875" t="s">
        <v>1013</v>
      </c>
    </row>
    <row r="33876" spans="1:10" x14ac:dyDescent="0.35">
      <c r="A33876" t="s">
        <v>8</v>
      </c>
      <c r="B33876" t="s">
        <v>339</v>
      </c>
      <c r="C33876">
        <v>1</v>
      </c>
      <c r="D33876" t="s">
        <v>140</v>
      </c>
      <c r="E33876" t="s">
        <v>177</v>
      </c>
      <c r="F33876" t="s">
        <v>140</v>
      </c>
      <c r="G33876" t="s">
        <v>177</v>
      </c>
      <c r="H33876" t="s">
        <v>140</v>
      </c>
      <c r="I33876" t="s">
        <v>140</v>
      </c>
      <c r="J33876" t="s">
        <v>140</v>
      </c>
    </row>
    <row r="33877" spans="1:10" x14ac:dyDescent="0.35">
      <c r="A33877" t="s">
        <v>9</v>
      </c>
      <c r="B33877" t="s">
        <v>1126</v>
      </c>
      <c r="C33877">
        <v>77</v>
      </c>
      <c r="D33877" t="s">
        <v>956</v>
      </c>
      <c r="E33877" t="s">
        <v>157</v>
      </c>
      <c r="F33877" t="s">
        <v>1015</v>
      </c>
      <c r="G33877" t="s">
        <v>451</v>
      </c>
      <c r="H33877" t="s">
        <v>929</v>
      </c>
      <c r="I33877" t="s">
        <v>716</v>
      </c>
      <c r="J33877" t="s">
        <v>1012</v>
      </c>
    </row>
    <row r="33878" spans="1:10" x14ac:dyDescent="0.35">
      <c r="A33878" t="s">
        <v>9</v>
      </c>
      <c r="B33878" t="s">
        <v>1127</v>
      </c>
      <c r="C33878">
        <v>117</v>
      </c>
      <c r="D33878" t="s">
        <v>737</v>
      </c>
      <c r="E33878" t="s">
        <v>446</v>
      </c>
      <c r="F33878" t="s">
        <v>890</v>
      </c>
      <c r="G33878" t="s">
        <v>932</v>
      </c>
      <c r="H33878" t="s">
        <v>1051</v>
      </c>
      <c r="I33878" t="s">
        <v>1095</v>
      </c>
      <c r="J33878" t="s">
        <v>140</v>
      </c>
    </row>
    <row r="33879" spans="1:10" x14ac:dyDescent="0.35">
      <c r="A33879" t="s">
        <v>9</v>
      </c>
      <c r="B33879" t="s">
        <v>339</v>
      </c>
      <c r="C33879">
        <v>6</v>
      </c>
      <c r="D33879" t="s">
        <v>160</v>
      </c>
      <c r="E33879" t="s">
        <v>674</v>
      </c>
      <c r="F33879" t="s">
        <v>55</v>
      </c>
      <c r="G33879" t="s">
        <v>785</v>
      </c>
      <c r="H33879" t="s">
        <v>140</v>
      </c>
      <c r="I33879" t="s">
        <v>140</v>
      </c>
      <c r="J33879" t="s">
        <v>140</v>
      </c>
    </row>
    <row r="33880" spans="1:10" x14ac:dyDescent="0.35">
      <c r="A33880" t="s">
        <v>10</v>
      </c>
      <c r="B33880" t="s">
        <v>1126</v>
      </c>
      <c r="C33880">
        <v>92</v>
      </c>
      <c r="D33880" t="s">
        <v>1000</v>
      </c>
      <c r="E33880" t="s">
        <v>588</v>
      </c>
      <c r="F33880" t="s">
        <v>835</v>
      </c>
      <c r="G33880" t="s">
        <v>411</v>
      </c>
      <c r="H33880" t="s">
        <v>996</v>
      </c>
      <c r="I33880" t="s">
        <v>1064</v>
      </c>
      <c r="J33880" t="s">
        <v>140</v>
      </c>
    </row>
    <row r="33881" spans="1:10" x14ac:dyDescent="0.35">
      <c r="A33881" t="s">
        <v>10</v>
      </c>
      <c r="B33881" t="s">
        <v>1127</v>
      </c>
      <c r="C33881">
        <v>105</v>
      </c>
      <c r="D33881" t="s">
        <v>162</v>
      </c>
      <c r="E33881" t="s">
        <v>551</v>
      </c>
      <c r="F33881" t="s">
        <v>705</v>
      </c>
      <c r="G33881" t="s">
        <v>894</v>
      </c>
      <c r="H33881" t="s">
        <v>345</v>
      </c>
      <c r="I33881" t="s">
        <v>903</v>
      </c>
      <c r="J33881" t="s">
        <v>1063</v>
      </c>
    </row>
    <row r="33882" spans="1:10" x14ac:dyDescent="0.35">
      <c r="A33882" t="s">
        <v>10</v>
      </c>
      <c r="B33882" t="s">
        <v>339</v>
      </c>
      <c r="C33882">
        <v>10</v>
      </c>
      <c r="D33882" t="s">
        <v>509</v>
      </c>
      <c r="E33882" t="s">
        <v>1004</v>
      </c>
      <c r="F33882" t="s">
        <v>256</v>
      </c>
      <c r="G33882" t="s">
        <v>860</v>
      </c>
      <c r="H33882" t="s">
        <v>140</v>
      </c>
      <c r="I33882" t="s">
        <v>1004</v>
      </c>
      <c r="J33882" t="s">
        <v>140</v>
      </c>
    </row>
    <row r="33883" spans="1:10" x14ac:dyDescent="0.35">
      <c r="A33883" t="s">
        <v>11</v>
      </c>
      <c r="B33883" t="s">
        <v>1126</v>
      </c>
      <c r="C33883">
        <v>90</v>
      </c>
      <c r="D33883" t="s">
        <v>970</v>
      </c>
      <c r="E33883" t="s">
        <v>994</v>
      </c>
      <c r="F33883" t="s">
        <v>803</v>
      </c>
      <c r="G33883" t="s">
        <v>51</v>
      </c>
      <c r="H33883" t="s">
        <v>1073</v>
      </c>
      <c r="I33883" t="s">
        <v>1062</v>
      </c>
      <c r="J33883" t="s">
        <v>775</v>
      </c>
    </row>
    <row r="33884" spans="1:10" x14ac:dyDescent="0.35">
      <c r="A33884" t="s">
        <v>11</v>
      </c>
      <c r="B33884" t="s">
        <v>1127</v>
      </c>
      <c r="C33884">
        <v>111</v>
      </c>
      <c r="D33884" t="s">
        <v>620</v>
      </c>
      <c r="E33884" t="s">
        <v>654</v>
      </c>
      <c r="F33884" t="s">
        <v>215</v>
      </c>
      <c r="G33884" t="s">
        <v>293</v>
      </c>
      <c r="H33884" t="s">
        <v>954</v>
      </c>
      <c r="I33884" t="s">
        <v>1008</v>
      </c>
      <c r="J33884" t="s">
        <v>1010</v>
      </c>
    </row>
    <row r="33885" spans="1:10" x14ac:dyDescent="0.35">
      <c r="A33885" t="s">
        <v>11</v>
      </c>
      <c r="B33885" t="s">
        <v>339</v>
      </c>
      <c r="C33885">
        <v>5</v>
      </c>
      <c r="D33885" t="s">
        <v>140</v>
      </c>
      <c r="E33885" t="s">
        <v>947</v>
      </c>
      <c r="F33885" t="s">
        <v>559</v>
      </c>
      <c r="G33885" t="s">
        <v>968</v>
      </c>
      <c r="H33885" t="s">
        <v>140</v>
      </c>
      <c r="I33885" t="s">
        <v>140</v>
      </c>
      <c r="J33885" t="s">
        <v>140</v>
      </c>
    </row>
    <row r="33886" spans="1:10" x14ac:dyDescent="0.35">
      <c r="A33886" t="s">
        <v>12</v>
      </c>
      <c r="B33886" t="s">
        <v>1126</v>
      </c>
      <c r="C33886">
        <v>95</v>
      </c>
      <c r="D33886" t="s">
        <v>1064</v>
      </c>
      <c r="E33886" t="s">
        <v>535</v>
      </c>
      <c r="F33886" t="s">
        <v>995</v>
      </c>
      <c r="G33886" t="s">
        <v>805</v>
      </c>
      <c r="H33886" t="s">
        <v>1062</v>
      </c>
      <c r="I33886" t="s">
        <v>1046</v>
      </c>
      <c r="J33886" t="s">
        <v>1021</v>
      </c>
    </row>
    <row r="33887" spans="1:10" x14ac:dyDescent="0.35">
      <c r="A33887" t="s">
        <v>12</v>
      </c>
      <c r="B33887" t="s">
        <v>1127</v>
      </c>
      <c r="C33887">
        <v>100</v>
      </c>
      <c r="D33887" t="s">
        <v>1104</v>
      </c>
      <c r="E33887" t="s">
        <v>751</v>
      </c>
      <c r="F33887" t="s">
        <v>648</v>
      </c>
      <c r="G33887" t="s">
        <v>411</v>
      </c>
      <c r="H33887" t="s">
        <v>967</v>
      </c>
      <c r="I33887" t="s">
        <v>1017</v>
      </c>
      <c r="J33887" t="s">
        <v>140</v>
      </c>
    </row>
    <row r="33888" spans="1:10" x14ac:dyDescent="0.35">
      <c r="A33888" t="s">
        <v>12</v>
      </c>
      <c r="B33888" t="s">
        <v>339</v>
      </c>
      <c r="C33888">
        <v>13</v>
      </c>
      <c r="D33888" t="s">
        <v>746</v>
      </c>
      <c r="E33888" t="s">
        <v>63</v>
      </c>
      <c r="F33888" t="s">
        <v>62</v>
      </c>
      <c r="G33888" t="s">
        <v>942</v>
      </c>
      <c r="H33888" t="s">
        <v>140</v>
      </c>
      <c r="I33888" t="s">
        <v>140</v>
      </c>
      <c r="J33888" t="s">
        <v>140</v>
      </c>
    </row>
    <row r="33889" spans="1:10" x14ac:dyDescent="0.35">
      <c r="A33889" t="s">
        <v>13</v>
      </c>
      <c r="B33889" t="s">
        <v>1126</v>
      </c>
      <c r="C33889">
        <v>85</v>
      </c>
      <c r="D33889" t="s">
        <v>1055</v>
      </c>
      <c r="E33889" t="s">
        <v>568</v>
      </c>
      <c r="F33889" t="s">
        <v>410</v>
      </c>
      <c r="G33889" t="s">
        <v>888</v>
      </c>
      <c r="H33889" t="s">
        <v>87</v>
      </c>
      <c r="I33889" t="s">
        <v>1055</v>
      </c>
      <c r="J33889" t="s">
        <v>140</v>
      </c>
    </row>
    <row r="33890" spans="1:10" x14ac:dyDescent="0.35">
      <c r="A33890" t="s">
        <v>13</v>
      </c>
      <c r="B33890" t="s">
        <v>1127</v>
      </c>
      <c r="C33890">
        <v>112</v>
      </c>
      <c r="D33890" t="s">
        <v>87</v>
      </c>
      <c r="E33890" t="s">
        <v>603</v>
      </c>
      <c r="F33890" t="s">
        <v>909</v>
      </c>
      <c r="G33890" t="s">
        <v>1076</v>
      </c>
      <c r="H33890" t="s">
        <v>548</v>
      </c>
      <c r="I33890" t="s">
        <v>1043</v>
      </c>
      <c r="J33890" t="s">
        <v>1013</v>
      </c>
    </row>
    <row r="33891" spans="1:10" x14ac:dyDescent="0.35">
      <c r="A33891" t="s">
        <v>13</v>
      </c>
      <c r="B33891" t="s">
        <v>339</v>
      </c>
      <c r="C33891">
        <v>9</v>
      </c>
      <c r="D33891" t="s">
        <v>1085</v>
      </c>
      <c r="E33891" t="s">
        <v>65</v>
      </c>
      <c r="F33891" t="s">
        <v>448</v>
      </c>
      <c r="G33891" t="s">
        <v>140</v>
      </c>
      <c r="H33891" t="s">
        <v>664</v>
      </c>
      <c r="I33891" t="s">
        <v>140</v>
      </c>
      <c r="J33891" t="s">
        <v>953</v>
      </c>
    </row>
    <row r="33892" spans="1:10" x14ac:dyDescent="0.35">
      <c r="A33892" t="s">
        <v>14</v>
      </c>
      <c r="B33892" t="s">
        <v>1126</v>
      </c>
      <c r="C33892">
        <v>77</v>
      </c>
      <c r="D33892" t="s">
        <v>574</v>
      </c>
      <c r="E33892" t="s">
        <v>880</v>
      </c>
      <c r="F33892" t="s">
        <v>828</v>
      </c>
      <c r="G33892" t="s">
        <v>810</v>
      </c>
      <c r="H33892" t="s">
        <v>869</v>
      </c>
      <c r="I33892" t="s">
        <v>1073</v>
      </c>
      <c r="J33892" t="s">
        <v>140</v>
      </c>
    </row>
    <row r="33893" spans="1:10" x14ac:dyDescent="0.35">
      <c r="A33893" t="s">
        <v>14</v>
      </c>
      <c r="B33893" t="s">
        <v>1127</v>
      </c>
      <c r="C33893">
        <v>118</v>
      </c>
      <c r="D33893" t="s">
        <v>755</v>
      </c>
      <c r="E33893" t="s">
        <v>142</v>
      </c>
      <c r="F33893" t="s">
        <v>758</v>
      </c>
      <c r="G33893" t="s">
        <v>513</v>
      </c>
      <c r="H33893" t="s">
        <v>769</v>
      </c>
      <c r="I33893" t="s">
        <v>1056</v>
      </c>
      <c r="J33893" t="s">
        <v>140</v>
      </c>
    </row>
    <row r="33894" spans="1:10" x14ac:dyDescent="0.35">
      <c r="A33894" t="s">
        <v>14</v>
      </c>
      <c r="B33894" t="s">
        <v>339</v>
      </c>
      <c r="C33894">
        <v>7</v>
      </c>
      <c r="D33894" t="s">
        <v>862</v>
      </c>
      <c r="E33894" t="s">
        <v>536</v>
      </c>
      <c r="F33894" t="s">
        <v>101</v>
      </c>
      <c r="G33894" t="s">
        <v>75</v>
      </c>
      <c r="H33894" t="s">
        <v>140</v>
      </c>
      <c r="I33894" t="s">
        <v>187</v>
      </c>
      <c r="J33894" t="s">
        <v>140</v>
      </c>
    </row>
    <row r="33895" spans="1:10" x14ac:dyDescent="0.35">
      <c r="A33895" t="s">
        <v>15</v>
      </c>
      <c r="B33895" t="s">
        <v>1126</v>
      </c>
      <c r="C33895">
        <v>93</v>
      </c>
      <c r="D33895" t="s">
        <v>903</v>
      </c>
      <c r="E33895" t="s">
        <v>650</v>
      </c>
      <c r="F33895" t="s">
        <v>355</v>
      </c>
      <c r="G33895" t="s">
        <v>598</v>
      </c>
      <c r="H33895" t="s">
        <v>1062</v>
      </c>
      <c r="I33895" t="s">
        <v>869</v>
      </c>
      <c r="J33895" t="s">
        <v>140</v>
      </c>
    </row>
    <row r="33896" spans="1:10" x14ac:dyDescent="0.35">
      <c r="A33896" t="s">
        <v>15</v>
      </c>
      <c r="B33896" t="s">
        <v>1127</v>
      </c>
      <c r="C33896">
        <v>107</v>
      </c>
      <c r="D33896" t="s">
        <v>489</v>
      </c>
      <c r="E33896" t="s">
        <v>603</v>
      </c>
      <c r="F33896" t="s">
        <v>545</v>
      </c>
      <c r="G33896" t="s">
        <v>1083</v>
      </c>
      <c r="H33896" t="s">
        <v>869</v>
      </c>
      <c r="I33896" t="s">
        <v>1043</v>
      </c>
      <c r="J33896" t="s">
        <v>1016</v>
      </c>
    </row>
    <row r="33897" spans="1:10" x14ac:dyDescent="0.35">
      <c r="A33897" t="s">
        <v>15</v>
      </c>
      <c r="B33897" t="s">
        <v>339</v>
      </c>
      <c r="C33897">
        <v>6</v>
      </c>
      <c r="D33897" t="s">
        <v>291</v>
      </c>
      <c r="E33897" t="s">
        <v>1007</v>
      </c>
      <c r="F33897" t="s">
        <v>398</v>
      </c>
      <c r="G33897" t="s">
        <v>140</v>
      </c>
      <c r="H33897" t="s">
        <v>140</v>
      </c>
      <c r="I33897" t="s">
        <v>140</v>
      </c>
      <c r="J33897" t="s">
        <v>140</v>
      </c>
    </row>
    <row r="33898" spans="1:10" x14ac:dyDescent="0.35">
      <c r="A33898" t="s">
        <v>16</v>
      </c>
      <c r="B33898" t="s">
        <v>1126</v>
      </c>
      <c r="C33898">
        <v>83</v>
      </c>
      <c r="D33898" t="s">
        <v>412</v>
      </c>
      <c r="E33898" t="s">
        <v>588</v>
      </c>
      <c r="F33898" t="s">
        <v>835</v>
      </c>
      <c r="G33898" t="s">
        <v>886</v>
      </c>
      <c r="H33898" t="s">
        <v>954</v>
      </c>
      <c r="I33898" t="s">
        <v>1067</v>
      </c>
      <c r="J33898" t="s">
        <v>140</v>
      </c>
    </row>
    <row r="33899" spans="1:10" x14ac:dyDescent="0.35">
      <c r="A33899" t="s">
        <v>16</v>
      </c>
      <c r="B33899" t="s">
        <v>1127</v>
      </c>
      <c r="C33899">
        <v>107</v>
      </c>
      <c r="D33899" t="s">
        <v>307</v>
      </c>
      <c r="E33899" t="s">
        <v>522</v>
      </c>
      <c r="F33899" t="s">
        <v>864</v>
      </c>
      <c r="G33899" t="s">
        <v>837</v>
      </c>
      <c r="H33899" t="s">
        <v>1014</v>
      </c>
      <c r="I33899" t="s">
        <v>1098</v>
      </c>
      <c r="J33899" t="s">
        <v>140</v>
      </c>
    </row>
    <row r="33900" spans="1:10" x14ac:dyDescent="0.35">
      <c r="A33900" t="s">
        <v>16</v>
      </c>
      <c r="B33900" t="s">
        <v>339</v>
      </c>
      <c r="C33900">
        <v>16</v>
      </c>
      <c r="D33900" t="s">
        <v>266</v>
      </c>
      <c r="E33900" t="s">
        <v>474</v>
      </c>
      <c r="F33900" t="s">
        <v>743</v>
      </c>
      <c r="G33900" t="s">
        <v>1049</v>
      </c>
      <c r="H33900" t="s">
        <v>140</v>
      </c>
      <c r="I33900" t="s">
        <v>977</v>
      </c>
      <c r="J33900" t="s">
        <v>140</v>
      </c>
    </row>
    <row r="33901" spans="1:10" x14ac:dyDescent="0.35">
      <c r="A33901" t="s">
        <v>17</v>
      </c>
      <c r="B33901" t="s">
        <v>1126</v>
      </c>
      <c r="C33901">
        <v>92</v>
      </c>
      <c r="D33901" t="s">
        <v>412</v>
      </c>
      <c r="E33901" t="s">
        <v>320</v>
      </c>
      <c r="F33901" t="s">
        <v>547</v>
      </c>
      <c r="G33901" t="s">
        <v>1083</v>
      </c>
      <c r="H33901" t="s">
        <v>1023</v>
      </c>
      <c r="I33901" t="s">
        <v>1064</v>
      </c>
      <c r="J33901" t="s">
        <v>140</v>
      </c>
    </row>
    <row r="33902" spans="1:10" x14ac:dyDescent="0.35">
      <c r="A33902" t="s">
        <v>17</v>
      </c>
      <c r="B33902" t="s">
        <v>1127</v>
      </c>
      <c r="C33902">
        <v>100</v>
      </c>
      <c r="D33902" t="s">
        <v>771</v>
      </c>
      <c r="E33902" t="s">
        <v>712</v>
      </c>
      <c r="F33902" t="s">
        <v>478</v>
      </c>
      <c r="G33902" t="s">
        <v>360</v>
      </c>
      <c r="H33902" t="s">
        <v>1055</v>
      </c>
      <c r="I33902" t="s">
        <v>1047</v>
      </c>
      <c r="J33902" t="s">
        <v>140</v>
      </c>
    </row>
    <row r="33903" spans="1:10" x14ac:dyDescent="0.35">
      <c r="A33903" t="s">
        <v>17</v>
      </c>
      <c r="B33903" t="s">
        <v>339</v>
      </c>
      <c r="C33903">
        <v>11</v>
      </c>
      <c r="D33903" t="s">
        <v>1071</v>
      </c>
      <c r="E33903" t="s">
        <v>1044</v>
      </c>
      <c r="F33903" t="s">
        <v>734</v>
      </c>
      <c r="G33903" t="s">
        <v>685</v>
      </c>
      <c r="H33903" t="s">
        <v>140</v>
      </c>
      <c r="I33903" t="s">
        <v>1048</v>
      </c>
      <c r="J33903" t="s">
        <v>140</v>
      </c>
    </row>
    <row r="33904" spans="1:10" x14ac:dyDescent="0.35">
      <c r="A33904" t="s">
        <v>18</v>
      </c>
      <c r="B33904" t="s">
        <v>1126</v>
      </c>
      <c r="C33904">
        <v>94</v>
      </c>
      <c r="D33904" t="s">
        <v>147</v>
      </c>
      <c r="E33904" t="s">
        <v>237</v>
      </c>
      <c r="F33904" t="s">
        <v>488</v>
      </c>
      <c r="G33904" t="s">
        <v>67</v>
      </c>
      <c r="H33904" t="s">
        <v>1011</v>
      </c>
      <c r="I33904" t="s">
        <v>1062</v>
      </c>
      <c r="J33904" t="s">
        <v>140</v>
      </c>
    </row>
    <row r="33905" spans="1:10" x14ac:dyDescent="0.35">
      <c r="A33905" t="s">
        <v>18</v>
      </c>
      <c r="B33905" t="s">
        <v>1127</v>
      </c>
      <c r="C33905">
        <v>103</v>
      </c>
      <c r="D33905" t="s">
        <v>641</v>
      </c>
      <c r="E33905" t="s">
        <v>349</v>
      </c>
      <c r="F33905" t="s">
        <v>374</v>
      </c>
      <c r="G33905" t="s">
        <v>543</v>
      </c>
      <c r="H33905" t="s">
        <v>985</v>
      </c>
      <c r="I33905" t="s">
        <v>1021</v>
      </c>
      <c r="J33905" t="s">
        <v>140</v>
      </c>
    </row>
    <row r="33906" spans="1:10" x14ac:dyDescent="0.35">
      <c r="A33906" t="s">
        <v>18</v>
      </c>
      <c r="B33906" t="s">
        <v>339</v>
      </c>
      <c r="C33906">
        <v>8</v>
      </c>
      <c r="D33906" t="s">
        <v>460</v>
      </c>
      <c r="E33906" t="s">
        <v>1069</v>
      </c>
      <c r="F33906" t="s">
        <v>601</v>
      </c>
      <c r="G33906" t="s">
        <v>140</v>
      </c>
      <c r="H33906" t="s">
        <v>140</v>
      </c>
      <c r="I33906" t="s">
        <v>140</v>
      </c>
      <c r="J33906" t="s">
        <v>140</v>
      </c>
    </row>
    <row r="33907" spans="1:10" x14ac:dyDescent="0.35">
      <c r="A33907" t="s">
        <v>19</v>
      </c>
      <c r="B33907" t="s">
        <v>1126</v>
      </c>
      <c r="C33907">
        <v>96</v>
      </c>
      <c r="D33907" t="s">
        <v>988</v>
      </c>
      <c r="E33907" t="s">
        <v>467</v>
      </c>
      <c r="F33907" t="s">
        <v>791</v>
      </c>
      <c r="G33907" t="s">
        <v>518</v>
      </c>
      <c r="H33907" t="s">
        <v>991</v>
      </c>
      <c r="I33907" t="s">
        <v>1018</v>
      </c>
      <c r="J33907" t="s">
        <v>140</v>
      </c>
    </row>
    <row r="33908" spans="1:10" x14ac:dyDescent="0.35">
      <c r="A33908" t="s">
        <v>19</v>
      </c>
      <c r="B33908" t="s">
        <v>1127</v>
      </c>
      <c r="C33908">
        <v>99</v>
      </c>
      <c r="D33908" t="s">
        <v>671</v>
      </c>
      <c r="E33908" t="s">
        <v>293</v>
      </c>
      <c r="F33908" t="s">
        <v>223</v>
      </c>
      <c r="G33908" t="s">
        <v>994</v>
      </c>
      <c r="H33908" t="s">
        <v>1050</v>
      </c>
      <c r="I33908" t="s">
        <v>940</v>
      </c>
      <c r="J33908" t="s">
        <v>939</v>
      </c>
    </row>
    <row r="33909" spans="1:10" x14ac:dyDescent="0.35">
      <c r="A33909" t="s">
        <v>19</v>
      </c>
      <c r="B33909" t="s">
        <v>339</v>
      </c>
      <c r="C33909">
        <v>11</v>
      </c>
      <c r="D33909" t="s">
        <v>1070</v>
      </c>
      <c r="E33909" t="s">
        <v>95</v>
      </c>
      <c r="F33909" t="s">
        <v>653</v>
      </c>
      <c r="G33909" t="s">
        <v>781</v>
      </c>
      <c r="H33909" t="s">
        <v>140</v>
      </c>
      <c r="I33909" t="s">
        <v>140</v>
      </c>
      <c r="J33909" t="s">
        <v>971</v>
      </c>
    </row>
    <row r="33910" spans="1:10" x14ac:dyDescent="0.35">
      <c r="A33910" t="s">
        <v>20</v>
      </c>
      <c r="B33910" t="s">
        <v>1126</v>
      </c>
      <c r="C33910">
        <v>87</v>
      </c>
      <c r="D33910" t="s">
        <v>893</v>
      </c>
      <c r="E33910" t="s">
        <v>908</v>
      </c>
      <c r="F33910" t="s">
        <v>540</v>
      </c>
      <c r="G33910" t="s">
        <v>427</v>
      </c>
      <c r="H33910" t="s">
        <v>111</v>
      </c>
      <c r="I33910" t="s">
        <v>345</v>
      </c>
      <c r="J33910" t="s">
        <v>140</v>
      </c>
    </row>
    <row r="33911" spans="1:10" x14ac:dyDescent="0.35">
      <c r="A33911" t="s">
        <v>20</v>
      </c>
      <c r="B33911" t="s">
        <v>1127</v>
      </c>
      <c r="C33911">
        <v>115</v>
      </c>
      <c r="D33911" t="s">
        <v>346</v>
      </c>
      <c r="E33911" t="s">
        <v>639</v>
      </c>
      <c r="F33911" t="s">
        <v>383</v>
      </c>
      <c r="G33911" t="s">
        <v>157</v>
      </c>
      <c r="H33911" t="s">
        <v>1021</v>
      </c>
      <c r="I33911" t="s">
        <v>1056</v>
      </c>
      <c r="J33911" t="s">
        <v>140</v>
      </c>
    </row>
    <row r="33912" spans="1:10" x14ac:dyDescent="0.35">
      <c r="A33912" t="s">
        <v>20</v>
      </c>
      <c r="B33912" t="s">
        <v>339</v>
      </c>
      <c r="C33912">
        <v>4</v>
      </c>
      <c r="D33912" t="s">
        <v>140</v>
      </c>
      <c r="E33912" t="s">
        <v>37</v>
      </c>
      <c r="F33912" t="s">
        <v>177</v>
      </c>
      <c r="G33912" t="s">
        <v>140</v>
      </c>
      <c r="H33912" t="s">
        <v>140</v>
      </c>
      <c r="I33912" t="s">
        <v>140</v>
      </c>
      <c r="J33912" t="s">
        <v>140</v>
      </c>
    </row>
    <row r="33913" spans="1:10" x14ac:dyDescent="0.35">
      <c r="A33913" t="s">
        <v>21</v>
      </c>
      <c r="B33913" t="s">
        <v>1126</v>
      </c>
      <c r="C33913">
        <v>58</v>
      </c>
      <c r="D33913" t="s">
        <v>924</v>
      </c>
      <c r="E33913" t="s">
        <v>61</v>
      </c>
      <c r="F33913" t="s">
        <v>852</v>
      </c>
      <c r="G33913" t="s">
        <v>852</v>
      </c>
      <c r="H33913" t="s">
        <v>140</v>
      </c>
      <c r="I33913" t="s">
        <v>1004</v>
      </c>
      <c r="J33913" t="s">
        <v>1098</v>
      </c>
    </row>
    <row r="33914" spans="1:10" x14ac:dyDescent="0.35">
      <c r="A33914" t="s">
        <v>21</v>
      </c>
      <c r="B33914" t="s">
        <v>1127</v>
      </c>
      <c r="C33914">
        <v>144</v>
      </c>
      <c r="D33914" t="s">
        <v>37</v>
      </c>
      <c r="E33914" t="s">
        <v>411</v>
      </c>
      <c r="F33914" t="s">
        <v>437</v>
      </c>
      <c r="G33914" t="s">
        <v>37</v>
      </c>
      <c r="H33914" t="s">
        <v>1073</v>
      </c>
      <c r="I33914" t="s">
        <v>1017</v>
      </c>
      <c r="J33914" t="s">
        <v>140</v>
      </c>
    </row>
    <row r="33915" spans="1:10" x14ac:dyDescent="0.35">
      <c r="A33915" t="s">
        <v>21</v>
      </c>
      <c r="B33915" t="s">
        <v>339</v>
      </c>
      <c r="C33915">
        <v>8</v>
      </c>
      <c r="D33915" t="s">
        <v>592</v>
      </c>
      <c r="E33915" t="s">
        <v>140</v>
      </c>
      <c r="F33915" t="s">
        <v>376</v>
      </c>
      <c r="G33915" t="s">
        <v>376</v>
      </c>
      <c r="H33915" t="s">
        <v>140</v>
      </c>
      <c r="I33915" t="s">
        <v>592</v>
      </c>
      <c r="J33915" t="s">
        <v>140</v>
      </c>
    </row>
    <row r="33916" spans="1:10" x14ac:dyDescent="0.35">
      <c r="A33916" t="s">
        <v>22</v>
      </c>
      <c r="B33916" t="s">
        <v>1126</v>
      </c>
      <c r="C33916">
        <v>87</v>
      </c>
      <c r="D33916" t="s">
        <v>737</v>
      </c>
      <c r="E33916" t="s">
        <v>947</v>
      </c>
      <c r="F33916" t="s">
        <v>798</v>
      </c>
      <c r="G33916" t="s">
        <v>975</v>
      </c>
      <c r="H33916" t="s">
        <v>869</v>
      </c>
      <c r="I33916" t="s">
        <v>915</v>
      </c>
      <c r="J33916" t="s">
        <v>140</v>
      </c>
    </row>
    <row r="33917" spans="1:10" x14ac:dyDescent="0.35">
      <c r="A33917" t="s">
        <v>22</v>
      </c>
      <c r="B33917" t="s">
        <v>1127</v>
      </c>
      <c r="C33917">
        <v>111</v>
      </c>
      <c r="D33917" t="s">
        <v>470</v>
      </c>
      <c r="E33917" t="s">
        <v>985</v>
      </c>
      <c r="F33917" t="s">
        <v>351</v>
      </c>
      <c r="G33917" t="s">
        <v>749</v>
      </c>
      <c r="H33917" t="s">
        <v>1017</v>
      </c>
      <c r="I33917" t="s">
        <v>869</v>
      </c>
      <c r="J33917" t="s">
        <v>1043</v>
      </c>
    </row>
    <row r="33918" spans="1:10" x14ac:dyDescent="0.35">
      <c r="A33918" t="s">
        <v>22</v>
      </c>
      <c r="B33918" t="s">
        <v>339</v>
      </c>
      <c r="C33918">
        <v>11</v>
      </c>
      <c r="D33918" t="s">
        <v>766</v>
      </c>
      <c r="E33918" t="s">
        <v>249</v>
      </c>
      <c r="F33918" t="s">
        <v>182</v>
      </c>
      <c r="G33918" t="s">
        <v>785</v>
      </c>
      <c r="H33918" t="s">
        <v>140</v>
      </c>
      <c r="I33918" t="s">
        <v>140</v>
      </c>
      <c r="J33918" t="s">
        <v>140</v>
      </c>
    </row>
    <row r="33919" spans="1:10" x14ac:dyDescent="0.35">
      <c r="A33919" t="s">
        <v>23</v>
      </c>
      <c r="B33919" t="s">
        <v>1126</v>
      </c>
      <c r="C33919">
        <v>99</v>
      </c>
      <c r="D33919" t="s">
        <v>115</v>
      </c>
      <c r="E33919" t="s">
        <v>546</v>
      </c>
      <c r="F33919" t="s">
        <v>891</v>
      </c>
      <c r="G33919" t="s">
        <v>1069</v>
      </c>
      <c r="H33919" t="s">
        <v>801</v>
      </c>
      <c r="I33919" t="s">
        <v>1009</v>
      </c>
      <c r="J33919" t="s">
        <v>140</v>
      </c>
    </row>
    <row r="33920" spans="1:10" x14ac:dyDescent="0.35">
      <c r="A33920" t="s">
        <v>23</v>
      </c>
      <c r="B33920" t="s">
        <v>1127</v>
      </c>
      <c r="C33920">
        <v>94</v>
      </c>
      <c r="D33920" t="s">
        <v>1182</v>
      </c>
      <c r="E33920" t="s">
        <v>720</v>
      </c>
      <c r="F33920" t="s">
        <v>233</v>
      </c>
      <c r="G33920" t="s">
        <v>476</v>
      </c>
      <c r="H33920" t="s">
        <v>458</v>
      </c>
      <c r="I33920" t="s">
        <v>1070</v>
      </c>
      <c r="J33920" t="s">
        <v>140</v>
      </c>
    </row>
    <row r="33921" spans="1:10" x14ac:dyDescent="0.35">
      <c r="A33921" t="s">
        <v>23</v>
      </c>
      <c r="B33921" t="s">
        <v>339</v>
      </c>
      <c r="C33921">
        <v>12</v>
      </c>
      <c r="D33921" t="s">
        <v>140</v>
      </c>
      <c r="E33921" t="s">
        <v>816</v>
      </c>
      <c r="F33921" t="s">
        <v>815</v>
      </c>
      <c r="G33921" t="s">
        <v>952</v>
      </c>
      <c r="H33921" t="s">
        <v>785</v>
      </c>
      <c r="I33921" t="s">
        <v>140</v>
      </c>
      <c r="J33921" t="s">
        <v>140</v>
      </c>
    </row>
    <row r="33922" spans="1:10" x14ac:dyDescent="0.35">
      <c r="A33922" t="s">
        <v>24</v>
      </c>
      <c r="B33922" t="s">
        <v>1126</v>
      </c>
      <c r="C33922">
        <v>86</v>
      </c>
      <c r="D33922" t="s">
        <v>961</v>
      </c>
      <c r="E33922" t="s">
        <v>401</v>
      </c>
      <c r="F33922" t="s">
        <v>78</v>
      </c>
      <c r="G33922" t="s">
        <v>73</v>
      </c>
      <c r="H33922" t="s">
        <v>664</v>
      </c>
      <c r="I33922" t="s">
        <v>954</v>
      </c>
      <c r="J33922" t="s">
        <v>1017</v>
      </c>
    </row>
    <row r="33923" spans="1:10" x14ac:dyDescent="0.35">
      <c r="A33923" t="s">
        <v>24</v>
      </c>
      <c r="B33923" t="s">
        <v>1127</v>
      </c>
      <c r="C33923">
        <v>117</v>
      </c>
      <c r="D33923" t="s">
        <v>81</v>
      </c>
      <c r="E33923" t="s">
        <v>490</v>
      </c>
      <c r="F33923" t="s">
        <v>864</v>
      </c>
      <c r="G33923" t="s">
        <v>1000</v>
      </c>
      <c r="H33923" t="s">
        <v>1050</v>
      </c>
      <c r="I33923" t="s">
        <v>664</v>
      </c>
      <c r="J33923" t="s">
        <v>140</v>
      </c>
    </row>
    <row r="33924" spans="1:10" x14ac:dyDescent="0.35">
      <c r="A33924" t="s">
        <v>24</v>
      </c>
      <c r="B33924" t="s">
        <v>339</v>
      </c>
      <c r="C33924">
        <v>4</v>
      </c>
      <c r="D33924" t="s">
        <v>601</v>
      </c>
      <c r="E33924" t="s">
        <v>385</v>
      </c>
      <c r="F33924" t="s">
        <v>602</v>
      </c>
      <c r="G33924" t="s">
        <v>602</v>
      </c>
      <c r="H33924" t="s">
        <v>140</v>
      </c>
      <c r="I33924" t="s">
        <v>140</v>
      </c>
      <c r="J33924" t="s">
        <v>140</v>
      </c>
    </row>
    <row r="33925" spans="1:10" x14ac:dyDescent="0.35">
      <c r="A33925" t="s">
        <v>25</v>
      </c>
      <c r="B33925" t="s">
        <v>1126</v>
      </c>
      <c r="C33925">
        <v>85</v>
      </c>
      <c r="D33925" t="s">
        <v>893</v>
      </c>
      <c r="E33925" t="s">
        <v>401</v>
      </c>
      <c r="F33925" t="s">
        <v>583</v>
      </c>
      <c r="G33925" t="s">
        <v>882</v>
      </c>
      <c r="H33925" t="s">
        <v>664</v>
      </c>
      <c r="I33925" t="s">
        <v>949</v>
      </c>
      <c r="J33925" t="s">
        <v>140</v>
      </c>
    </row>
    <row r="33926" spans="1:10" x14ac:dyDescent="0.35">
      <c r="A33926" t="s">
        <v>25</v>
      </c>
      <c r="B33926" t="s">
        <v>1127</v>
      </c>
      <c r="C33926">
        <v>110</v>
      </c>
      <c r="D33926" t="s">
        <v>830</v>
      </c>
      <c r="E33926" t="s">
        <v>777</v>
      </c>
      <c r="F33926" t="s">
        <v>634</v>
      </c>
      <c r="G33926" t="s">
        <v>654</v>
      </c>
      <c r="H33926" t="s">
        <v>1020</v>
      </c>
      <c r="I33926" t="s">
        <v>1004</v>
      </c>
      <c r="J33926" t="s">
        <v>140</v>
      </c>
    </row>
    <row r="33927" spans="1:10" x14ac:dyDescent="0.35">
      <c r="A33927" t="s">
        <v>25</v>
      </c>
      <c r="B33927" t="s">
        <v>339</v>
      </c>
      <c r="C33927">
        <v>8</v>
      </c>
      <c r="D33927" t="s">
        <v>802</v>
      </c>
      <c r="E33927" t="s">
        <v>706</v>
      </c>
      <c r="F33927" t="s">
        <v>682</v>
      </c>
      <c r="G33927" t="s">
        <v>140</v>
      </c>
      <c r="H33927" t="s">
        <v>140</v>
      </c>
      <c r="I33927" t="s">
        <v>140</v>
      </c>
      <c r="J33927" t="s">
        <v>140</v>
      </c>
    </row>
    <row r="33928" spans="1:10" x14ac:dyDescent="0.35">
      <c r="A33928" t="s">
        <v>26</v>
      </c>
      <c r="B33928" t="s">
        <v>1126</v>
      </c>
      <c r="C33928">
        <v>92</v>
      </c>
      <c r="D33928" t="s">
        <v>718</v>
      </c>
      <c r="E33928" t="s">
        <v>874</v>
      </c>
      <c r="F33928" t="s">
        <v>374</v>
      </c>
      <c r="G33928" t="s">
        <v>57</v>
      </c>
      <c r="H33928" t="s">
        <v>1050</v>
      </c>
      <c r="I33928" t="s">
        <v>1007</v>
      </c>
      <c r="J33928" t="s">
        <v>140</v>
      </c>
    </row>
    <row r="33929" spans="1:10" x14ac:dyDescent="0.35">
      <c r="A33929" t="s">
        <v>26</v>
      </c>
      <c r="B33929" t="s">
        <v>1127</v>
      </c>
      <c r="C33929">
        <v>100</v>
      </c>
      <c r="D33929" t="s">
        <v>849</v>
      </c>
      <c r="E33929" t="s">
        <v>681</v>
      </c>
      <c r="F33929" t="s">
        <v>525</v>
      </c>
      <c r="G33929" t="s">
        <v>535</v>
      </c>
      <c r="H33929" t="s">
        <v>1046</v>
      </c>
      <c r="I33929" t="s">
        <v>1057</v>
      </c>
      <c r="J33929" t="s">
        <v>1021</v>
      </c>
    </row>
    <row r="33930" spans="1:10" x14ac:dyDescent="0.35">
      <c r="A33930" t="s">
        <v>26</v>
      </c>
      <c r="B33930" t="s">
        <v>339</v>
      </c>
      <c r="C33930">
        <v>10</v>
      </c>
      <c r="D33930" t="s">
        <v>340</v>
      </c>
      <c r="E33930" t="s">
        <v>140</v>
      </c>
      <c r="F33930" t="s">
        <v>179</v>
      </c>
      <c r="G33930" t="s">
        <v>595</v>
      </c>
      <c r="H33930" t="s">
        <v>140</v>
      </c>
      <c r="I33930" t="s">
        <v>140</v>
      </c>
      <c r="J33930" t="s">
        <v>1182</v>
      </c>
    </row>
    <row r="33931" spans="1:10" x14ac:dyDescent="0.35">
      <c r="A33931" t="s">
        <v>27</v>
      </c>
      <c r="B33931" t="s">
        <v>1126</v>
      </c>
      <c r="C33931">
        <v>78</v>
      </c>
      <c r="D33931" t="s">
        <v>511</v>
      </c>
      <c r="E33931" t="s">
        <v>495</v>
      </c>
      <c r="F33931" t="s">
        <v>575</v>
      </c>
      <c r="G33931" t="s">
        <v>142</v>
      </c>
      <c r="H33931" t="s">
        <v>1023</v>
      </c>
      <c r="I33931" t="s">
        <v>660</v>
      </c>
      <c r="J33931" t="s">
        <v>140</v>
      </c>
    </row>
    <row r="33932" spans="1:10" x14ac:dyDescent="0.35">
      <c r="A33932" t="s">
        <v>27</v>
      </c>
      <c r="B33932" t="s">
        <v>1127</v>
      </c>
      <c r="C33932">
        <v>114</v>
      </c>
      <c r="D33932" t="s">
        <v>738</v>
      </c>
      <c r="E33932" t="s">
        <v>917</v>
      </c>
      <c r="F33932" t="s">
        <v>212</v>
      </c>
      <c r="G33932" t="s">
        <v>794</v>
      </c>
      <c r="H33932" t="s">
        <v>1047</v>
      </c>
      <c r="I33932" t="s">
        <v>950</v>
      </c>
      <c r="J33932" t="s">
        <v>775</v>
      </c>
    </row>
    <row r="33933" spans="1:10" x14ac:dyDescent="0.35">
      <c r="A33933" t="s">
        <v>27</v>
      </c>
      <c r="B33933" t="s">
        <v>339</v>
      </c>
      <c r="C33933">
        <v>12</v>
      </c>
      <c r="D33933" t="s">
        <v>847</v>
      </c>
      <c r="E33933" t="s">
        <v>113</v>
      </c>
      <c r="F33933" t="s">
        <v>414</v>
      </c>
      <c r="G33933" t="s">
        <v>924</v>
      </c>
      <c r="H33933" t="s">
        <v>140</v>
      </c>
      <c r="I33933" t="s">
        <v>646</v>
      </c>
      <c r="J33933" t="s">
        <v>140</v>
      </c>
    </row>
    <row r="33934" spans="1:10" x14ac:dyDescent="0.35">
      <c r="A33934" t="s">
        <v>28</v>
      </c>
      <c r="B33934" t="s">
        <v>1126</v>
      </c>
      <c r="C33934">
        <v>72</v>
      </c>
      <c r="D33934" t="s">
        <v>1182</v>
      </c>
      <c r="E33934" t="s">
        <v>822</v>
      </c>
      <c r="F33934" t="s">
        <v>796</v>
      </c>
      <c r="G33934" t="s">
        <v>965</v>
      </c>
      <c r="H33934" t="s">
        <v>1023</v>
      </c>
      <c r="I33934" t="s">
        <v>527</v>
      </c>
      <c r="J33934" t="s">
        <v>939</v>
      </c>
    </row>
    <row r="33935" spans="1:10" x14ac:dyDescent="0.35">
      <c r="A33935" t="s">
        <v>28</v>
      </c>
      <c r="B33935" t="s">
        <v>1127</v>
      </c>
      <c r="C33935">
        <v>125</v>
      </c>
      <c r="D33935" t="s">
        <v>650</v>
      </c>
      <c r="E33935" t="s">
        <v>45</v>
      </c>
      <c r="F33935" t="s">
        <v>864</v>
      </c>
      <c r="G33935" t="s">
        <v>913</v>
      </c>
      <c r="H33935" t="s">
        <v>1055</v>
      </c>
      <c r="I33935" t="s">
        <v>939</v>
      </c>
      <c r="J33935" t="s">
        <v>140</v>
      </c>
    </row>
    <row r="33936" spans="1:10" x14ac:dyDescent="0.35">
      <c r="A33936" t="s">
        <v>28</v>
      </c>
      <c r="B33936" t="s">
        <v>339</v>
      </c>
      <c r="C33936">
        <v>10</v>
      </c>
      <c r="D33936" t="s">
        <v>83</v>
      </c>
      <c r="E33936" t="s">
        <v>942</v>
      </c>
      <c r="F33936" t="s">
        <v>82</v>
      </c>
      <c r="G33936" t="s">
        <v>968</v>
      </c>
      <c r="H33936" t="s">
        <v>140</v>
      </c>
      <c r="I33936" t="s">
        <v>140</v>
      </c>
      <c r="J33936" t="s">
        <v>140</v>
      </c>
    </row>
    <row r="33937" spans="1:10" x14ac:dyDescent="0.35">
      <c r="A33937" t="s">
        <v>29</v>
      </c>
      <c r="B33937" t="s">
        <v>1126</v>
      </c>
      <c r="C33937">
        <v>95</v>
      </c>
      <c r="D33937" t="s">
        <v>119</v>
      </c>
      <c r="E33937" t="s">
        <v>83</v>
      </c>
      <c r="F33937" t="s">
        <v>42</v>
      </c>
      <c r="G33937" t="s">
        <v>526</v>
      </c>
      <c r="H33937" t="s">
        <v>1063</v>
      </c>
      <c r="I33937" t="s">
        <v>1054</v>
      </c>
      <c r="J33937" t="s">
        <v>1063</v>
      </c>
    </row>
    <row r="33938" spans="1:10" x14ac:dyDescent="0.35">
      <c r="A33938" t="s">
        <v>29</v>
      </c>
      <c r="B33938" t="s">
        <v>1127</v>
      </c>
      <c r="C33938">
        <v>98</v>
      </c>
      <c r="D33938" t="s">
        <v>221</v>
      </c>
      <c r="E33938" t="s">
        <v>1100</v>
      </c>
      <c r="F33938" t="s">
        <v>963</v>
      </c>
      <c r="G33938" t="s">
        <v>582</v>
      </c>
      <c r="H33938" t="s">
        <v>660</v>
      </c>
      <c r="I33938" t="s">
        <v>919</v>
      </c>
      <c r="J33938" t="s">
        <v>1019</v>
      </c>
    </row>
    <row r="33939" spans="1:10" x14ac:dyDescent="0.35">
      <c r="A33939" t="s">
        <v>29</v>
      </c>
      <c r="B33939" t="s">
        <v>339</v>
      </c>
      <c r="C33939">
        <v>10</v>
      </c>
      <c r="D33939" t="s">
        <v>742</v>
      </c>
      <c r="E33939" t="s">
        <v>1049</v>
      </c>
      <c r="F33939" t="s">
        <v>142</v>
      </c>
      <c r="G33939" t="s">
        <v>862</v>
      </c>
      <c r="H33939" t="s">
        <v>140</v>
      </c>
      <c r="I33939" t="s">
        <v>140</v>
      </c>
      <c r="J33939" t="s">
        <v>140</v>
      </c>
    </row>
    <row r="33940" spans="1:10" x14ac:dyDescent="0.35">
      <c r="A33940" t="s">
        <v>30</v>
      </c>
      <c r="B33940" t="s">
        <v>1126</v>
      </c>
      <c r="C33940">
        <v>76</v>
      </c>
      <c r="D33940" t="s">
        <v>521</v>
      </c>
      <c r="E33940" t="s">
        <v>105</v>
      </c>
      <c r="F33940" t="s">
        <v>583</v>
      </c>
      <c r="G33940" t="s">
        <v>119</v>
      </c>
      <c r="H33940" t="s">
        <v>929</v>
      </c>
      <c r="I33940" t="s">
        <v>664</v>
      </c>
      <c r="J33940" t="s">
        <v>140</v>
      </c>
    </row>
    <row r="33941" spans="1:10" x14ac:dyDescent="0.35">
      <c r="A33941" t="s">
        <v>30</v>
      </c>
      <c r="B33941" t="s">
        <v>1127</v>
      </c>
      <c r="C33941">
        <v>120</v>
      </c>
      <c r="D33941" t="s">
        <v>900</v>
      </c>
      <c r="E33941" t="s">
        <v>746</v>
      </c>
      <c r="F33941" t="s">
        <v>816</v>
      </c>
      <c r="G33941" t="s">
        <v>623</v>
      </c>
      <c r="H33941" t="s">
        <v>1021</v>
      </c>
      <c r="I33941" t="s">
        <v>1020</v>
      </c>
      <c r="J33941" t="s">
        <v>1014</v>
      </c>
    </row>
    <row r="33942" spans="1:10" x14ac:dyDescent="0.35">
      <c r="A33942" t="s">
        <v>30</v>
      </c>
      <c r="B33942" t="s">
        <v>339</v>
      </c>
      <c r="C33942">
        <v>6</v>
      </c>
      <c r="D33942" t="s">
        <v>882</v>
      </c>
      <c r="E33942" t="s">
        <v>140</v>
      </c>
      <c r="F33942" t="s">
        <v>436</v>
      </c>
      <c r="G33942" t="s">
        <v>101</v>
      </c>
      <c r="H33942" t="s">
        <v>140</v>
      </c>
      <c r="I33942" t="s">
        <v>140</v>
      </c>
      <c r="J33942" t="s">
        <v>140</v>
      </c>
    </row>
    <row r="33943" spans="1:10" x14ac:dyDescent="0.35">
      <c r="A33943" t="s">
        <v>31</v>
      </c>
      <c r="B33943" t="s">
        <v>1126</v>
      </c>
      <c r="C33943">
        <v>101</v>
      </c>
      <c r="D33943" t="s">
        <v>1011</v>
      </c>
      <c r="E33943" t="s">
        <v>37</v>
      </c>
      <c r="F33943" t="s">
        <v>1137</v>
      </c>
      <c r="G33943" t="s">
        <v>65</v>
      </c>
      <c r="H33943" t="s">
        <v>1017</v>
      </c>
      <c r="I33943" t="s">
        <v>1008</v>
      </c>
      <c r="J33943" t="s">
        <v>1043</v>
      </c>
    </row>
    <row r="33944" spans="1:10" x14ac:dyDescent="0.35">
      <c r="A33944" t="s">
        <v>31</v>
      </c>
      <c r="B33944" t="s">
        <v>1127</v>
      </c>
      <c r="C33944">
        <v>100</v>
      </c>
      <c r="D33944" t="s">
        <v>971</v>
      </c>
      <c r="E33944" t="s">
        <v>73</v>
      </c>
      <c r="F33944" t="s">
        <v>388</v>
      </c>
      <c r="G33944" t="s">
        <v>293</v>
      </c>
      <c r="H33944" t="s">
        <v>983</v>
      </c>
      <c r="I33944" t="s">
        <v>1098</v>
      </c>
      <c r="J33944" t="s">
        <v>1043</v>
      </c>
    </row>
    <row r="33945" spans="1:10" x14ac:dyDescent="0.35">
      <c r="A33945" t="s">
        <v>31</v>
      </c>
      <c r="B33945" t="s">
        <v>339</v>
      </c>
      <c r="C33945">
        <v>6</v>
      </c>
      <c r="D33945" t="s">
        <v>140</v>
      </c>
      <c r="E33945" t="s">
        <v>915</v>
      </c>
      <c r="F33945" t="s">
        <v>177</v>
      </c>
      <c r="G33945" t="s">
        <v>915</v>
      </c>
      <c r="H33945" t="s">
        <v>140</v>
      </c>
      <c r="I33945" t="s">
        <v>140</v>
      </c>
      <c r="J33945" t="s">
        <v>140</v>
      </c>
    </row>
    <row r="33946" spans="1:10" x14ac:dyDescent="0.35">
      <c r="A33946" t="s">
        <v>32</v>
      </c>
      <c r="B33946" t="s">
        <v>1126</v>
      </c>
      <c r="C33946">
        <v>2079</v>
      </c>
      <c r="D33946" t="s">
        <v>595</v>
      </c>
      <c r="E33946" t="s">
        <v>149</v>
      </c>
      <c r="F33946" t="s">
        <v>295</v>
      </c>
      <c r="G33946" t="s">
        <v>771</v>
      </c>
      <c r="H33946" t="s">
        <v>660</v>
      </c>
      <c r="I33946" t="s">
        <v>1023</v>
      </c>
      <c r="J33946" t="s">
        <v>1016</v>
      </c>
    </row>
    <row r="33947" spans="1:10" x14ac:dyDescent="0.35">
      <c r="A33947" t="s">
        <v>32</v>
      </c>
      <c r="B33947" t="s">
        <v>1127</v>
      </c>
      <c r="C33947">
        <v>2638</v>
      </c>
      <c r="D33947" t="s">
        <v>142</v>
      </c>
      <c r="E33947" t="s">
        <v>826</v>
      </c>
      <c r="F33947" t="s">
        <v>747</v>
      </c>
      <c r="G33947" t="s">
        <v>433</v>
      </c>
      <c r="H33947" t="s">
        <v>1052</v>
      </c>
      <c r="I33947" t="s">
        <v>1052</v>
      </c>
      <c r="J33947" t="s">
        <v>1016</v>
      </c>
    </row>
    <row r="33948" spans="1:10" x14ac:dyDescent="0.35">
      <c r="A33948" t="s">
        <v>32</v>
      </c>
      <c r="B33948" t="s">
        <v>339</v>
      </c>
      <c r="C33948">
        <v>204</v>
      </c>
      <c r="D33948" t="s">
        <v>773</v>
      </c>
      <c r="E33948" t="s">
        <v>521</v>
      </c>
      <c r="F33948" t="s">
        <v>544</v>
      </c>
      <c r="G33948" t="s">
        <v>639</v>
      </c>
      <c r="H33948" t="s">
        <v>1063</v>
      </c>
      <c r="I33948" t="s">
        <v>1068</v>
      </c>
      <c r="J33948" t="s">
        <v>775</v>
      </c>
    </row>
    <row r="33950" spans="1:10" x14ac:dyDescent="0.35">
      <c r="A33950" t="s">
        <v>2390</v>
      </c>
    </row>
    <row r="33951" spans="1:10" x14ac:dyDescent="0.35">
      <c r="A33951" t="s">
        <v>2</v>
      </c>
      <c r="B33951" t="s">
        <v>1141</v>
      </c>
      <c r="C33951" t="s">
        <v>3</v>
      </c>
      <c r="D33951" t="s">
        <v>2385</v>
      </c>
      <c r="E33951" t="s">
        <v>2386</v>
      </c>
      <c r="F33951" t="s">
        <v>2387</v>
      </c>
      <c r="G33951" t="s">
        <v>2388</v>
      </c>
      <c r="H33951" t="s">
        <v>1376</v>
      </c>
      <c r="I33951" t="s">
        <v>1042</v>
      </c>
      <c r="J33951" t="s">
        <v>136</v>
      </c>
    </row>
    <row r="33952" spans="1:10" x14ac:dyDescent="0.35">
      <c r="A33952" t="s">
        <v>8</v>
      </c>
      <c r="B33952" t="s">
        <v>1129</v>
      </c>
      <c r="C33952">
        <v>43</v>
      </c>
      <c r="D33952" t="s">
        <v>1058</v>
      </c>
      <c r="E33952" t="s">
        <v>688</v>
      </c>
      <c r="F33952" t="s">
        <v>447</v>
      </c>
      <c r="G33952" t="s">
        <v>623</v>
      </c>
      <c r="H33952" t="s">
        <v>89</v>
      </c>
      <c r="I33952" t="s">
        <v>1017</v>
      </c>
      <c r="J33952" t="s">
        <v>1021</v>
      </c>
    </row>
    <row r="33953" spans="1:10" x14ac:dyDescent="0.35">
      <c r="A33953" t="s">
        <v>8</v>
      </c>
      <c r="B33953" t="s">
        <v>1130</v>
      </c>
      <c r="C33953">
        <v>115</v>
      </c>
      <c r="D33953" t="s">
        <v>849</v>
      </c>
      <c r="E33953" t="s">
        <v>980</v>
      </c>
      <c r="F33953" t="s">
        <v>666</v>
      </c>
      <c r="G33953" t="s">
        <v>947</v>
      </c>
      <c r="H33953" t="s">
        <v>1068</v>
      </c>
      <c r="I33953" t="s">
        <v>775</v>
      </c>
      <c r="J33953" t="s">
        <v>140</v>
      </c>
    </row>
    <row r="33954" spans="1:10" x14ac:dyDescent="0.35">
      <c r="A33954" t="s">
        <v>8</v>
      </c>
      <c r="B33954" t="s">
        <v>1131</v>
      </c>
      <c r="C33954">
        <v>43</v>
      </c>
      <c r="D33954" t="s">
        <v>921</v>
      </c>
      <c r="E33954" t="s">
        <v>543</v>
      </c>
      <c r="F33954" t="s">
        <v>246</v>
      </c>
      <c r="G33954" t="s">
        <v>149</v>
      </c>
      <c r="H33954" t="s">
        <v>1068</v>
      </c>
      <c r="I33954" t="s">
        <v>515</v>
      </c>
      <c r="J33954" t="s">
        <v>140</v>
      </c>
    </row>
    <row r="33955" spans="1:10" x14ac:dyDescent="0.35">
      <c r="A33955" t="s">
        <v>9</v>
      </c>
      <c r="B33955" t="s">
        <v>1129</v>
      </c>
      <c r="C33955">
        <v>18</v>
      </c>
      <c r="D33955" t="s">
        <v>140</v>
      </c>
      <c r="E33955" t="s">
        <v>414</v>
      </c>
      <c r="F33955" t="s">
        <v>581</v>
      </c>
      <c r="G33955" t="s">
        <v>296</v>
      </c>
      <c r="H33955" t="s">
        <v>996</v>
      </c>
      <c r="I33955" t="s">
        <v>140</v>
      </c>
      <c r="J33955" t="s">
        <v>140</v>
      </c>
    </row>
    <row r="33956" spans="1:10" x14ac:dyDescent="0.35">
      <c r="A33956" t="s">
        <v>9</v>
      </c>
      <c r="B33956" t="s">
        <v>1130</v>
      </c>
      <c r="C33956">
        <v>162</v>
      </c>
      <c r="D33956" t="s">
        <v>882</v>
      </c>
      <c r="E33956" t="s">
        <v>289</v>
      </c>
      <c r="F33956" t="s">
        <v>383</v>
      </c>
      <c r="G33956" t="s">
        <v>654</v>
      </c>
      <c r="H33956" t="s">
        <v>660</v>
      </c>
      <c r="I33956" t="s">
        <v>405</v>
      </c>
      <c r="J33956" t="s">
        <v>140</v>
      </c>
    </row>
    <row r="33957" spans="1:10" x14ac:dyDescent="0.35">
      <c r="A33957" t="s">
        <v>9</v>
      </c>
      <c r="B33957" t="s">
        <v>1131</v>
      </c>
      <c r="C33957">
        <v>20</v>
      </c>
      <c r="D33957" t="s">
        <v>746</v>
      </c>
      <c r="E33957" t="s">
        <v>674</v>
      </c>
      <c r="F33957" t="s">
        <v>223</v>
      </c>
      <c r="G33957" t="s">
        <v>51</v>
      </c>
      <c r="H33957" t="s">
        <v>140</v>
      </c>
      <c r="I33957" t="s">
        <v>140</v>
      </c>
      <c r="J33957" t="s">
        <v>1007</v>
      </c>
    </row>
    <row r="33958" spans="1:10" x14ac:dyDescent="0.35">
      <c r="A33958" t="s">
        <v>10</v>
      </c>
      <c r="B33958" t="s">
        <v>1129</v>
      </c>
      <c r="C33958">
        <v>25</v>
      </c>
      <c r="D33958" t="s">
        <v>140</v>
      </c>
      <c r="E33958" t="s">
        <v>889</v>
      </c>
      <c r="F33958" t="s">
        <v>494</v>
      </c>
      <c r="G33958" t="s">
        <v>810</v>
      </c>
      <c r="H33958" t="s">
        <v>140</v>
      </c>
      <c r="I33958" t="s">
        <v>996</v>
      </c>
      <c r="J33958" t="s">
        <v>140</v>
      </c>
    </row>
    <row r="33959" spans="1:10" x14ac:dyDescent="0.35">
      <c r="A33959" t="s">
        <v>10</v>
      </c>
      <c r="B33959" t="s">
        <v>1130</v>
      </c>
      <c r="C33959">
        <v>168</v>
      </c>
      <c r="D33959" t="s">
        <v>389</v>
      </c>
      <c r="E33959" t="s">
        <v>968</v>
      </c>
      <c r="F33959" t="s">
        <v>251</v>
      </c>
      <c r="G33959" t="s">
        <v>564</v>
      </c>
      <c r="H33959" t="s">
        <v>1056</v>
      </c>
      <c r="I33959" t="s">
        <v>903</v>
      </c>
      <c r="J33959" t="s">
        <v>1009</v>
      </c>
    </row>
    <row r="33960" spans="1:10" x14ac:dyDescent="0.35">
      <c r="A33960" t="s">
        <v>10</v>
      </c>
      <c r="B33960" t="s">
        <v>1131</v>
      </c>
      <c r="C33960">
        <v>14</v>
      </c>
      <c r="D33960" t="s">
        <v>428</v>
      </c>
      <c r="E33960" t="s">
        <v>323</v>
      </c>
      <c r="F33960" t="s">
        <v>182</v>
      </c>
      <c r="G33960" t="s">
        <v>999</v>
      </c>
      <c r="H33960" t="s">
        <v>140</v>
      </c>
      <c r="I33960" t="s">
        <v>140</v>
      </c>
      <c r="J33960" t="s">
        <v>140</v>
      </c>
    </row>
    <row r="33961" spans="1:10" x14ac:dyDescent="0.35">
      <c r="A33961" t="s">
        <v>11</v>
      </c>
      <c r="B33961" t="s">
        <v>1129</v>
      </c>
      <c r="C33961">
        <v>22</v>
      </c>
      <c r="D33961" t="s">
        <v>664</v>
      </c>
      <c r="E33961" t="s">
        <v>711</v>
      </c>
      <c r="F33961" t="s">
        <v>698</v>
      </c>
      <c r="G33961" t="s">
        <v>893</v>
      </c>
      <c r="H33961" t="s">
        <v>140</v>
      </c>
      <c r="I33961" t="s">
        <v>1070</v>
      </c>
      <c r="J33961" t="s">
        <v>140</v>
      </c>
    </row>
    <row r="33962" spans="1:10" x14ac:dyDescent="0.35">
      <c r="A33962" t="s">
        <v>11</v>
      </c>
      <c r="B33962" t="s">
        <v>1130</v>
      </c>
      <c r="C33962">
        <v>160</v>
      </c>
      <c r="D33962" t="s">
        <v>781</v>
      </c>
      <c r="E33962" t="s">
        <v>654</v>
      </c>
      <c r="F33962" t="s">
        <v>635</v>
      </c>
      <c r="G33962" t="s">
        <v>762</v>
      </c>
      <c r="H33962" t="s">
        <v>971</v>
      </c>
      <c r="I33962" t="s">
        <v>1055</v>
      </c>
      <c r="J33962" t="s">
        <v>1012</v>
      </c>
    </row>
    <row r="33963" spans="1:10" x14ac:dyDescent="0.35">
      <c r="A33963" t="s">
        <v>11</v>
      </c>
      <c r="B33963" t="s">
        <v>1131</v>
      </c>
      <c r="C33963">
        <v>24</v>
      </c>
      <c r="D33963" t="s">
        <v>245</v>
      </c>
      <c r="E33963" t="s">
        <v>991</v>
      </c>
      <c r="F33963" t="s">
        <v>599</v>
      </c>
      <c r="G33963" t="s">
        <v>741</v>
      </c>
      <c r="H33963" t="s">
        <v>140</v>
      </c>
      <c r="I33963" t="s">
        <v>1046</v>
      </c>
      <c r="J33963" t="s">
        <v>140</v>
      </c>
    </row>
    <row r="33964" spans="1:10" x14ac:dyDescent="0.35">
      <c r="A33964" t="s">
        <v>12</v>
      </c>
      <c r="B33964" t="s">
        <v>1129</v>
      </c>
      <c r="C33964">
        <v>77</v>
      </c>
      <c r="D33964" t="s">
        <v>1017</v>
      </c>
      <c r="E33964" t="s">
        <v>771</v>
      </c>
      <c r="F33964" t="s">
        <v>613</v>
      </c>
      <c r="G33964" t="s">
        <v>598</v>
      </c>
      <c r="H33964" t="s">
        <v>954</v>
      </c>
      <c r="I33964" t="s">
        <v>140</v>
      </c>
      <c r="J33964" t="s">
        <v>1017</v>
      </c>
    </row>
    <row r="33965" spans="1:10" x14ac:dyDescent="0.35">
      <c r="A33965" t="s">
        <v>12</v>
      </c>
      <c r="B33965" t="s">
        <v>1130</v>
      </c>
      <c r="C33965">
        <v>86</v>
      </c>
      <c r="D33965" t="s">
        <v>646</v>
      </c>
      <c r="E33965" t="s">
        <v>41</v>
      </c>
      <c r="F33965" t="s">
        <v>424</v>
      </c>
      <c r="G33965" t="s">
        <v>538</v>
      </c>
      <c r="H33965" t="s">
        <v>1072</v>
      </c>
      <c r="I33965" t="s">
        <v>1098</v>
      </c>
      <c r="J33965" t="s">
        <v>140</v>
      </c>
    </row>
    <row r="33966" spans="1:10" x14ac:dyDescent="0.35">
      <c r="A33966" t="s">
        <v>12</v>
      </c>
      <c r="B33966" t="s">
        <v>1131</v>
      </c>
      <c r="C33966">
        <v>45</v>
      </c>
      <c r="D33966" t="s">
        <v>917</v>
      </c>
      <c r="E33966" t="s">
        <v>467</v>
      </c>
      <c r="F33966" t="s">
        <v>348</v>
      </c>
      <c r="G33966" t="s">
        <v>465</v>
      </c>
      <c r="H33966" t="s">
        <v>1070</v>
      </c>
      <c r="I33966" t="s">
        <v>838</v>
      </c>
      <c r="J33966" t="s">
        <v>140</v>
      </c>
    </row>
    <row r="33967" spans="1:10" x14ac:dyDescent="0.35">
      <c r="A33967" t="s">
        <v>13</v>
      </c>
      <c r="B33967" t="s">
        <v>1129</v>
      </c>
      <c r="C33967">
        <v>31</v>
      </c>
      <c r="D33967" t="s">
        <v>140</v>
      </c>
      <c r="E33967" t="s">
        <v>699</v>
      </c>
      <c r="F33967" t="s">
        <v>306</v>
      </c>
      <c r="G33967" t="s">
        <v>919</v>
      </c>
      <c r="H33967" t="s">
        <v>476</v>
      </c>
      <c r="I33967" t="s">
        <v>1098</v>
      </c>
      <c r="J33967" t="s">
        <v>140</v>
      </c>
    </row>
    <row r="33968" spans="1:10" x14ac:dyDescent="0.35">
      <c r="A33968" t="s">
        <v>13</v>
      </c>
      <c r="B33968" t="s">
        <v>1130</v>
      </c>
      <c r="C33968">
        <v>99</v>
      </c>
      <c r="D33968" t="s">
        <v>903</v>
      </c>
      <c r="E33968" t="s">
        <v>354</v>
      </c>
      <c r="F33968" t="s">
        <v>519</v>
      </c>
      <c r="G33968" t="s">
        <v>119</v>
      </c>
      <c r="H33968" t="s">
        <v>1003</v>
      </c>
      <c r="I33968" t="s">
        <v>1048</v>
      </c>
      <c r="J33968" t="s">
        <v>1009</v>
      </c>
    </row>
    <row r="33969" spans="1:10" x14ac:dyDescent="0.35">
      <c r="A33969" t="s">
        <v>13</v>
      </c>
      <c r="B33969" t="s">
        <v>1131</v>
      </c>
      <c r="C33969">
        <v>76</v>
      </c>
      <c r="D33969" t="s">
        <v>985</v>
      </c>
      <c r="E33969" t="s">
        <v>221</v>
      </c>
      <c r="F33969" t="s">
        <v>306</v>
      </c>
      <c r="G33969" t="s">
        <v>51</v>
      </c>
      <c r="H33969" t="s">
        <v>967</v>
      </c>
      <c r="I33969" t="s">
        <v>1012</v>
      </c>
      <c r="J33969" t="s">
        <v>1014</v>
      </c>
    </row>
    <row r="33970" spans="1:10" x14ac:dyDescent="0.35">
      <c r="A33970" t="s">
        <v>14</v>
      </c>
      <c r="B33970" t="s">
        <v>1129</v>
      </c>
      <c r="C33970">
        <v>49</v>
      </c>
      <c r="D33970" t="s">
        <v>660</v>
      </c>
      <c r="E33970" t="s">
        <v>871</v>
      </c>
      <c r="F33970" t="s">
        <v>114</v>
      </c>
      <c r="G33970" t="s">
        <v>681</v>
      </c>
      <c r="H33970" t="s">
        <v>971</v>
      </c>
      <c r="I33970" t="s">
        <v>1063</v>
      </c>
      <c r="J33970" t="s">
        <v>140</v>
      </c>
    </row>
    <row r="33971" spans="1:10" x14ac:dyDescent="0.35">
      <c r="A33971" t="s">
        <v>14</v>
      </c>
      <c r="B33971" t="s">
        <v>1130</v>
      </c>
      <c r="C33971">
        <v>120</v>
      </c>
      <c r="D33971" t="s">
        <v>812</v>
      </c>
      <c r="E33971" t="s">
        <v>822</v>
      </c>
      <c r="F33971" t="s">
        <v>693</v>
      </c>
      <c r="G33971" t="s">
        <v>888</v>
      </c>
      <c r="H33971" t="s">
        <v>109</v>
      </c>
      <c r="I33971" t="s">
        <v>915</v>
      </c>
      <c r="J33971" t="s">
        <v>140</v>
      </c>
    </row>
    <row r="33972" spans="1:10" x14ac:dyDescent="0.35">
      <c r="A33972" t="s">
        <v>14</v>
      </c>
      <c r="B33972" t="s">
        <v>1131</v>
      </c>
      <c r="C33972">
        <v>33</v>
      </c>
      <c r="D33972" t="s">
        <v>618</v>
      </c>
      <c r="E33972" t="s">
        <v>95</v>
      </c>
      <c r="F33972" t="s">
        <v>223</v>
      </c>
      <c r="G33972" t="s">
        <v>848</v>
      </c>
      <c r="H33972" t="s">
        <v>996</v>
      </c>
      <c r="I33972" t="s">
        <v>660</v>
      </c>
      <c r="J33972" t="s">
        <v>140</v>
      </c>
    </row>
    <row r="33973" spans="1:10" x14ac:dyDescent="0.35">
      <c r="A33973" t="s">
        <v>15</v>
      </c>
      <c r="B33973" t="s">
        <v>1129</v>
      </c>
      <c r="C33973">
        <v>44</v>
      </c>
      <c r="D33973" t="s">
        <v>664</v>
      </c>
      <c r="E33973" t="s">
        <v>508</v>
      </c>
      <c r="F33973" t="s">
        <v>400</v>
      </c>
      <c r="G33973" t="s">
        <v>608</v>
      </c>
      <c r="H33973" t="s">
        <v>824</v>
      </c>
      <c r="I33973" t="s">
        <v>140</v>
      </c>
      <c r="J33973" t="s">
        <v>140</v>
      </c>
    </row>
    <row r="33974" spans="1:10" x14ac:dyDescent="0.35">
      <c r="A33974" t="s">
        <v>15</v>
      </c>
      <c r="B33974" t="s">
        <v>1130</v>
      </c>
      <c r="C33974">
        <v>130</v>
      </c>
      <c r="D33974" t="s">
        <v>746</v>
      </c>
      <c r="E33974" t="s">
        <v>834</v>
      </c>
      <c r="F33974" t="s">
        <v>166</v>
      </c>
      <c r="G33974" t="s">
        <v>646</v>
      </c>
      <c r="H33974" t="s">
        <v>1020</v>
      </c>
      <c r="I33974" t="s">
        <v>1047</v>
      </c>
      <c r="J33974" t="s">
        <v>1010</v>
      </c>
    </row>
    <row r="33975" spans="1:10" x14ac:dyDescent="0.35">
      <c r="A33975" t="s">
        <v>15</v>
      </c>
      <c r="B33975" t="s">
        <v>1131</v>
      </c>
      <c r="C33975">
        <v>32</v>
      </c>
      <c r="D33975" t="s">
        <v>826</v>
      </c>
      <c r="E33975" t="s">
        <v>192</v>
      </c>
      <c r="F33975" t="s">
        <v>853</v>
      </c>
      <c r="G33975" t="s">
        <v>834</v>
      </c>
      <c r="H33975" t="s">
        <v>801</v>
      </c>
      <c r="I33975" t="s">
        <v>140</v>
      </c>
      <c r="J33975" t="s">
        <v>140</v>
      </c>
    </row>
    <row r="33976" spans="1:10" x14ac:dyDescent="0.35">
      <c r="A33976" t="s">
        <v>16</v>
      </c>
      <c r="B33976" t="s">
        <v>1129</v>
      </c>
      <c r="C33976">
        <v>13</v>
      </c>
      <c r="D33976" t="s">
        <v>101</v>
      </c>
      <c r="E33976" t="s">
        <v>314</v>
      </c>
      <c r="F33976" t="s">
        <v>76</v>
      </c>
      <c r="G33976" t="s">
        <v>874</v>
      </c>
      <c r="H33976" t="s">
        <v>140</v>
      </c>
      <c r="I33976" t="s">
        <v>140</v>
      </c>
      <c r="J33976" t="s">
        <v>140</v>
      </c>
    </row>
    <row r="33977" spans="1:10" x14ac:dyDescent="0.35">
      <c r="A33977" t="s">
        <v>16</v>
      </c>
      <c r="B33977" t="s">
        <v>1130</v>
      </c>
      <c r="C33977">
        <v>166</v>
      </c>
      <c r="D33977" t="s">
        <v>455</v>
      </c>
      <c r="E33977" t="s">
        <v>538</v>
      </c>
      <c r="F33977" t="s">
        <v>711</v>
      </c>
      <c r="G33977" t="s">
        <v>913</v>
      </c>
      <c r="H33977" t="s">
        <v>1055</v>
      </c>
      <c r="I33977" t="s">
        <v>996</v>
      </c>
      <c r="J33977" t="s">
        <v>140</v>
      </c>
    </row>
    <row r="33978" spans="1:10" x14ac:dyDescent="0.35">
      <c r="A33978" t="s">
        <v>16</v>
      </c>
      <c r="B33978" t="s">
        <v>1131</v>
      </c>
      <c r="C33978">
        <v>27</v>
      </c>
      <c r="D33978" t="s">
        <v>588</v>
      </c>
      <c r="E33978" t="s">
        <v>492</v>
      </c>
      <c r="F33978" t="s">
        <v>416</v>
      </c>
      <c r="G33978" t="s">
        <v>592</v>
      </c>
      <c r="H33978" t="s">
        <v>140</v>
      </c>
      <c r="I33978" t="s">
        <v>875</v>
      </c>
      <c r="J33978" t="s">
        <v>140</v>
      </c>
    </row>
    <row r="33979" spans="1:10" x14ac:dyDescent="0.35">
      <c r="A33979" t="s">
        <v>17</v>
      </c>
      <c r="B33979" t="s">
        <v>1129</v>
      </c>
      <c r="C33979">
        <v>27</v>
      </c>
      <c r="D33979" t="s">
        <v>716</v>
      </c>
      <c r="E33979" t="s">
        <v>139</v>
      </c>
      <c r="F33979" t="s">
        <v>828</v>
      </c>
      <c r="G33979" t="s">
        <v>832</v>
      </c>
      <c r="H33979" t="s">
        <v>1062</v>
      </c>
      <c r="I33979" t="s">
        <v>140</v>
      </c>
      <c r="J33979" t="s">
        <v>140</v>
      </c>
    </row>
    <row r="33980" spans="1:10" x14ac:dyDescent="0.35">
      <c r="A33980" t="s">
        <v>17</v>
      </c>
      <c r="B33980" t="s">
        <v>1130</v>
      </c>
      <c r="C33980">
        <v>162</v>
      </c>
      <c r="D33980" t="s">
        <v>57</v>
      </c>
      <c r="E33980" t="s">
        <v>511</v>
      </c>
      <c r="F33980" t="s">
        <v>138</v>
      </c>
      <c r="G33980" t="s">
        <v>805</v>
      </c>
      <c r="H33980" t="s">
        <v>1020</v>
      </c>
      <c r="I33980" t="s">
        <v>458</v>
      </c>
      <c r="J33980" t="s">
        <v>140</v>
      </c>
    </row>
    <row r="33981" spans="1:10" x14ac:dyDescent="0.35">
      <c r="A33981" t="s">
        <v>17</v>
      </c>
      <c r="B33981" t="s">
        <v>1131</v>
      </c>
      <c r="C33981">
        <v>14</v>
      </c>
      <c r="D33981" t="s">
        <v>389</v>
      </c>
      <c r="E33981" t="s">
        <v>91</v>
      </c>
      <c r="F33981" t="s">
        <v>255</v>
      </c>
      <c r="G33981" t="s">
        <v>1139</v>
      </c>
      <c r="H33981" t="s">
        <v>140</v>
      </c>
      <c r="I33981" t="s">
        <v>140</v>
      </c>
      <c r="J33981" t="s">
        <v>140</v>
      </c>
    </row>
    <row r="33982" spans="1:10" x14ac:dyDescent="0.35">
      <c r="A33982" t="s">
        <v>18</v>
      </c>
      <c r="B33982" t="s">
        <v>1129</v>
      </c>
      <c r="C33982">
        <v>23</v>
      </c>
      <c r="D33982" t="s">
        <v>838</v>
      </c>
      <c r="E33982" t="s">
        <v>227</v>
      </c>
      <c r="F33982" t="s">
        <v>523</v>
      </c>
      <c r="G33982" t="s">
        <v>595</v>
      </c>
      <c r="H33982" t="s">
        <v>751</v>
      </c>
      <c r="I33982" t="s">
        <v>1018</v>
      </c>
      <c r="J33982" t="s">
        <v>140</v>
      </c>
    </row>
    <row r="33983" spans="1:10" x14ac:dyDescent="0.35">
      <c r="A33983" t="s">
        <v>18</v>
      </c>
      <c r="B33983" t="s">
        <v>1130</v>
      </c>
      <c r="C33983">
        <v>139</v>
      </c>
      <c r="D33983" t="s">
        <v>105</v>
      </c>
      <c r="E33983" t="s">
        <v>467</v>
      </c>
      <c r="F33983" t="s">
        <v>945</v>
      </c>
      <c r="G33983" t="s">
        <v>237</v>
      </c>
      <c r="H33983" t="s">
        <v>345</v>
      </c>
      <c r="I33983" t="s">
        <v>1020</v>
      </c>
      <c r="J33983" t="s">
        <v>140</v>
      </c>
    </row>
    <row r="33984" spans="1:10" x14ac:dyDescent="0.35">
      <c r="A33984" t="s">
        <v>18</v>
      </c>
      <c r="B33984" t="s">
        <v>1131</v>
      </c>
      <c r="C33984">
        <v>43</v>
      </c>
      <c r="D33984" t="s">
        <v>517</v>
      </c>
      <c r="E33984" t="s">
        <v>678</v>
      </c>
      <c r="F33984" t="s">
        <v>589</v>
      </c>
      <c r="G33984" t="s">
        <v>935</v>
      </c>
      <c r="H33984" t="s">
        <v>140</v>
      </c>
      <c r="I33984" t="s">
        <v>1060</v>
      </c>
      <c r="J33984" t="s">
        <v>140</v>
      </c>
    </row>
    <row r="33985" spans="1:10" x14ac:dyDescent="0.35">
      <c r="A33985" t="s">
        <v>19</v>
      </c>
      <c r="B33985" t="s">
        <v>1129</v>
      </c>
      <c r="C33985">
        <v>11</v>
      </c>
      <c r="D33985" t="s">
        <v>718</v>
      </c>
      <c r="E33985" t="s">
        <v>743</v>
      </c>
      <c r="F33985" t="s">
        <v>905</v>
      </c>
      <c r="G33985" t="s">
        <v>1087</v>
      </c>
      <c r="H33985" t="s">
        <v>140</v>
      </c>
      <c r="I33985" t="s">
        <v>140</v>
      </c>
      <c r="J33985" t="s">
        <v>140</v>
      </c>
    </row>
    <row r="33986" spans="1:10" x14ac:dyDescent="0.35">
      <c r="A33986" t="s">
        <v>19</v>
      </c>
      <c r="B33986" t="s">
        <v>1130</v>
      </c>
      <c r="C33986">
        <v>154</v>
      </c>
      <c r="D33986" t="s">
        <v>286</v>
      </c>
      <c r="E33986" t="s">
        <v>513</v>
      </c>
      <c r="F33986" t="s">
        <v>619</v>
      </c>
      <c r="G33986" t="s">
        <v>894</v>
      </c>
      <c r="H33986" t="s">
        <v>1056</v>
      </c>
      <c r="I33986" t="s">
        <v>1020</v>
      </c>
      <c r="J33986" t="s">
        <v>1063</v>
      </c>
    </row>
    <row r="33987" spans="1:10" x14ac:dyDescent="0.35">
      <c r="A33987" t="s">
        <v>19</v>
      </c>
      <c r="B33987" t="s">
        <v>1131</v>
      </c>
      <c r="C33987">
        <v>41</v>
      </c>
      <c r="D33987" t="s">
        <v>755</v>
      </c>
      <c r="E33987" t="s">
        <v>975</v>
      </c>
      <c r="F33987" t="s">
        <v>215</v>
      </c>
      <c r="G33987" t="s">
        <v>895</v>
      </c>
      <c r="H33987" t="s">
        <v>1064</v>
      </c>
      <c r="I33987" t="s">
        <v>1007</v>
      </c>
      <c r="J33987" t="s">
        <v>1007</v>
      </c>
    </row>
    <row r="33988" spans="1:10" x14ac:dyDescent="0.35">
      <c r="A33988" t="s">
        <v>20</v>
      </c>
      <c r="B33988" t="s">
        <v>1129</v>
      </c>
      <c r="C33988">
        <v>32</v>
      </c>
      <c r="D33988" t="s">
        <v>950</v>
      </c>
      <c r="E33988" t="s">
        <v>354</v>
      </c>
      <c r="F33988" t="s">
        <v>796</v>
      </c>
      <c r="G33988" t="s">
        <v>965</v>
      </c>
      <c r="H33988" t="s">
        <v>1106</v>
      </c>
      <c r="I33988" t="s">
        <v>140</v>
      </c>
      <c r="J33988" t="s">
        <v>140</v>
      </c>
    </row>
    <row r="33989" spans="1:10" x14ac:dyDescent="0.35">
      <c r="A33989" t="s">
        <v>20</v>
      </c>
      <c r="B33989" t="s">
        <v>1130</v>
      </c>
      <c r="C33989">
        <v>90</v>
      </c>
      <c r="D33989" t="s">
        <v>623</v>
      </c>
      <c r="E33989" t="s">
        <v>651</v>
      </c>
      <c r="F33989" t="s">
        <v>743</v>
      </c>
      <c r="G33989" t="s">
        <v>712</v>
      </c>
      <c r="H33989" t="s">
        <v>1007</v>
      </c>
      <c r="I33989" t="s">
        <v>1044</v>
      </c>
      <c r="J33989" t="s">
        <v>140</v>
      </c>
    </row>
    <row r="33990" spans="1:10" x14ac:dyDescent="0.35">
      <c r="A33990" t="s">
        <v>20</v>
      </c>
      <c r="B33990" t="s">
        <v>1131</v>
      </c>
      <c r="C33990">
        <v>84</v>
      </c>
      <c r="D33990" t="s">
        <v>856</v>
      </c>
      <c r="E33990" t="s">
        <v>841</v>
      </c>
      <c r="F33990" t="s">
        <v>248</v>
      </c>
      <c r="G33990" t="s">
        <v>237</v>
      </c>
      <c r="H33990" t="s">
        <v>1048</v>
      </c>
      <c r="I33990" t="s">
        <v>1059</v>
      </c>
      <c r="J33990" t="s">
        <v>140</v>
      </c>
    </row>
    <row r="33991" spans="1:10" x14ac:dyDescent="0.35">
      <c r="A33991" t="s">
        <v>21</v>
      </c>
      <c r="B33991" t="s">
        <v>1129</v>
      </c>
      <c r="C33991">
        <v>43</v>
      </c>
      <c r="D33991" t="s">
        <v>317</v>
      </c>
      <c r="E33991" t="s">
        <v>139</v>
      </c>
      <c r="F33991" t="s">
        <v>82</v>
      </c>
      <c r="G33991" t="s">
        <v>277</v>
      </c>
      <c r="H33991" t="s">
        <v>501</v>
      </c>
      <c r="I33991" t="s">
        <v>140</v>
      </c>
      <c r="J33991" t="s">
        <v>939</v>
      </c>
    </row>
    <row r="33992" spans="1:10" x14ac:dyDescent="0.35">
      <c r="A33992" t="s">
        <v>21</v>
      </c>
      <c r="B33992" t="s">
        <v>1130</v>
      </c>
      <c r="C33992">
        <v>75</v>
      </c>
      <c r="D33992" t="s">
        <v>627</v>
      </c>
      <c r="E33992" t="s">
        <v>521</v>
      </c>
      <c r="F33992" t="s">
        <v>152</v>
      </c>
      <c r="G33992" t="s">
        <v>728</v>
      </c>
      <c r="H33992" t="s">
        <v>140</v>
      </c>
      <c r="I33992" t="s">
        <v>345</v>
      </c>
      <c r="J33992" t="s">
        <v>140</v>
      </c>
    </row>
    <row r="33993" spans="1:10" x14ac:dyDescent="0.35">
      <c r="A33993" t="s">
        <v>21</v>
      </c>
      <c r="B33993" t="s">
        <v>1131</v>
      </c>
      <c r="C33993">
        <v>92</v>
      </c>
      <c r="D33993" t="s">
        <v>83</v>
      </c>
      <c r="E33993" t="s">
        <v>371</v>
      </c>
      <c r="F33993" t="s">
        <v>79</v>
      </c>
      <c r="G33993" t="s">
        <v>565</v>
      </c>
      <c r="H33993" t="s">
        <v>1019</v>
      </c>
      <c r="I33993" t="s">
        <v>1019</v>
      </c>
      <c r="J33993" t="s">
        <v>140</v>
      </c>
    </row>
    <row r="33994" spans="1:10" x14ac:dyDescent="0.35">
      <c r="A33994" t="s">
        <v>22</v>
      </c>
      <c r="B33994" t="s">
        <v>1129</v>
      </c>
      <c r="C33994">
        <v>23</v>
      </c>
      <c r="D33994" t="s">
        <v>627</v>
      </c>
      <c r="E33994" t="s">
        <v>562</v>
      </c>
      <c r="F33994" t="s">
        <v>889</v>
      </c>
      <c r="G33994" t="s">
        <v>706</v>
      </c>
      <c r="H33994" t="s">
        <v>1011</v>
      </c>
      <c r="I33994" t="s">
        <v>140</v>
      </c>
      <c r="J33994" t="s">
        <v>140</v>
      </c>
    </row>
    <row r="33995" spans="1:10" x14ac:dyDescent="0.35">
      <c r="A33995" t="s">
        <v>22</v>
      </c>
      <c r="B33995" t="s">
        <v>1130</v>
      </c>
      <c r="C33995">
        <v>170</v>
      </c>
      <c r="D33995" t="s">
        <v>389</v>
      </c>
      <c r="E33995" t="s">
        <v>162</v>
      </c>
      <c r="F33995" t="s">
        <v>487</v>
      </c>
      <c r="G33995" t="s">
        <v>293</v>
      </c>
      <c r="H33995" t="s">
        <v>954</v>
      </c>
      <c r="I33995" t="s">
        <v>1056</v>
      </c>
      <c r="J33995" t="s">
        <v>1011</v>
      </c>
    </row>
    <row r="33996" spans="1:10" x14ac:dyDescent="0.35">
      <c r="A33996" t="s">
        <v>22</v>
      </c>
      <c r="B33996" t="s">
        <v>1131</v>
      </c>
      <c r="C33996">
        <v>16</v>
      </c>
      <c r="D33996" t="s">
        <v>727</v>
      </c>
      <c r="E33996" t="s">
        <v>741</v>
      </c>
      <c r="F33996" t="s">
        <v>900</v>
      </c>
      <c r="G33996" t="s">
        <v>107</v>
      </c>
      <c r="H33996" t="s">
        <v>140</v>
      </c>
      <c r="I33996" t="s">
        <v>109</v>
      </c>
      <c r="J33996" t="s">
        <v>140</v>
      </c>
    </row>
    <row r="33997" spans="1:10" x14ac:dyDescent="0.35">
      <c r="A33997" t="s">
        <v>23</v>
      </c>
      <c r="B33997" t="s">
        <v>1129</v>
      </c>
      <c r="C33997">
        <v>41</v>
      </c>
      <c r="D33997" t="s">
        <v>1019</v>
      </c>
      <c r="E33997" t="s">
        <v>630</v>
      </c>
      <c r="F33997" t="s">
        <v>684</v>
      </c>
      <c r="G33997" t="s">
        <v>365</v>
      </c>
      <c r="H33997" t="s">
        <v>788</v>
      </c>
      <c r="I33997" t="s">
        <v>1051</v>
      </c>
      <c r="J33997" t="s">
        <v>140</v>
      </c>
    </row>
    <row r="33998" spans="1:10" x14ac:dyDescent="0.35">
      <c r="A33998" t="s">
        <v>23</v>
      </c>
      <c r="B33998" t="s">
        <v>1130</v>
      </c>
      <c r="C33998">
        <v>105</v>
      </c>
      <c r="D33998" t="s">
        <v>718</v>
      </c>
      <c r="E33998" t="s">
        <v>827</v>
      </c>
      <c r="F33998" t="s">
        <v>525</v>
      </c>
      <c r="G33998" t="s">
        <v>718</v>
      </c>
      <c r="H33998" t="s">
        <v>838</v>
      </c>
      <c r="I33998" t="s">
        <v>1068</v>
      </c>
      <c r="J33998" t="s">
        <v>140</v>
      </c>
    </row>
    <row r="33999" spans="1:10" x14ac:dyDescent="0.35">
      <c r="A33999" t="s">
        <v>23</v>
      </c>
      <c r="B33999" t="s">
        <v>1131</v>
      </c>
      <c r="C33999">
        <v>59</v>
      </c>
      <c r="D33999" t="s">
        <v>162</v>
      </c>
      <c r="E33999" t="s">
        <v>582</v>
      </c>
      <c r="F33999" t="s">
        <v>66</v>
      </c>
      <c r="G33999" t="s">
        <v>975</v>
      </c>
      <c r="H33999" t="s">
        <v>458</v>
      </c>
      <c r="I33999" t="s">
        <v>140</v>
      </c>
      <c r="J33999" t="s">
        <v>140</v>
      </c>
    </row>
    <row r="34000" spans="1:10" x14ac:dyDescent="0.35">
      <c r="A34000" t="s">
        <v>24</v>
      </c>
      <c r="B34000" t="s">
        <v>1129</v>
      </c>
      <c r="C34000">
        <v>34</v>
      </c>
      <c r="D34000" t="s">
        <v>1004</v>
      </c>
      <c r="E34000" t="s">
        <v>629</v>
      </c>
      <c r="F34000" t="s">
        <v>413</v>
      </c>
      <c r="G34000" t="s">
        <v>518</v>
      </c>
      <c r="H34000" t="s">
        <v>1065</v>
      </c>
      <c r="I34000" t="s">
        <v>140</v>
      </c>
      <c r="J34000" t="s">
        <v>140</v>
      </c>
    </row>
    <row r="34001" spans="1:10" x14ac:dyDescent="0.35">
      <c r="A34001" t="s">
        <v>24</v>
      </c>
      <c r="B34001" t="s">
        <v>1130</v>
      </c>
      <c r="C34001">
        <v>147</v>
      </c>
      <c r="D34001" t="s">
        <v>827</v>
      </c>
      <c r="E34001" t="s">
        <v>1076</v>
      </c>
      <c r="F34001" t="s">
        <v>448</v>
      </c>
      <c r="G34001" t="s">
        <v>237</v>
      </c>
      <c r="H34001" t="s">
        <v>954</v>
      </c>
      <c r="I34001" t="s">
        <v>458</v>
      </c>
      <c r="J34001" t="s">
        <v>1012</v>
      </c>
    </row>
    <row r="34002" spans="1:10" x14ac:dyDescent="0.35">
      <c r="A34002" t="s">
        <v>24</v>
      </c>
      <c r="B34002" t="s">
        <v>1131</v>
      </c>
      <c r="C34002">
        <v>26</v>
      </c>
      <c r="D34002" t="s">
        <v>291</v>
      </c>
      <c r="E34002" t="s">
        <v>641</v>
      </c>
      <c r="F34002" t="s">
        <v>77</v>
      </c>
      <c r="G34002" t="s">
        <v>882</v>
      </c>
      <c r="H34002" t="s">
        <v>1011</v>
      </c>
      <c r="I34002" t="s">
        <v>140</v>
      </c>
      <c r="J34002" t="s">
        <v>140</v>
      </c>
    </row>
    <row r="34003" spans="1:10" x14ac:dyDescent="0.35">
      <c r="A34003" t="s">
        <v>25</v>
      </c>
      <c r="B34003" t="s">
        <v>1129</v>
      </c>
      <c r="C34003">
        <v>23</v>
      </c>
      <c r="D34003" t="s">
        <v>97</v>
      </c>
      <c r="E34003" t="s">
        <v>724</v>
      </c>
      <c r="F34003" t="s">
        <v>905</v>
      </c>
      <c r="G34003" t="s">
        <v>862</v>
      </c>
      <c r="H34003" t="s">
        <v>97</v>
      </c>
      <c r="I34003" t="s">
        <v>1050</v>
      </c>
      <c r="J34003" t="s">
        <v>140</v>
      </c>
    </row>
    <row r="34004" spans="1:10" x14ac:dyDescent="0.35">
      <c r="A34004" t="s">
        <v>25</v>
      </c>
      <c r="B34004" t="s">
        <v>1130</v>
      </c>
      <c r="C34004">
        <v>161</v>
      </c>
      <c r="D34004" t="s">
        <v>354</v>
      </c>
      <c r="E34004" t="s">
        <v>511</v>
      </c>
      <c r="F34004" t="s">
        <v>484</v>
      </c>
      <c r="G34004" t="s">
        <v>142</v>
      </c>
      <c r="H34004" t="s">
        <v>1043</v>
      </c>
      <c r="I34004" t="s">
        <v>1048</v>
      </c>
      <c r="J34004" t="s">
        <v>140</v>
      </c>
    </row>
    <row r="34005" spans="1:10" x14ac:dyDescent="0.35">
      <c r="A34005" t="s">
        <v>25</v>
      </c>
      <c r="B34005" t="s">
        <v>1131</v>
      </c>
      <c r="C34005">
        <v>19</v>
      </c>
      <c r="D34005" t="s">
        <v>900</v>
      </c>
      <c r="E34005" t="s">
        <v>731</v>
      </c>
      <c r="F34005" t="s">
        <v>874</v>
      </c>
      <c r="G34005" t="s">
        <v>371</v>
      </c>
      <c r="H34005" t="s">
        <v>99</v>
      </c>
      <c r="I34005" t="s">
        <v>140</v>
      </c>
      <c r="J34005" t="s">
        <v>140</v>
      </c>
    </row>
    <row r="34006" spans="1:10" x14ac:dyDescent="0.35">
      <c r="A34006" t="s">
        <v>26</v>
      </c>
      <c r="B34006" t="s">
        <v>1129</v>
      </c>
      <c r="C34006">
        <v>20</v>
      </c>
      <c r="D34006" t="s">
        <v>1104</v>
      </c>
      <c r="E34006" t="s">
        <v>354</v>
      </c>
      <c r="F34006" t="s">
        <v>1167</v>
      </c>
      <c r="G34006" t="s">
        <v>105</v>
      </c>
      <c r="H34006" t="s">
        <v>140</v>
      </c>
      <c r="I34006" t="s">
        <v>140</v>
      </c>
      <c r="J34006" t="s">
        <v>140</v>
      </c>
    </row>
    <row r="34007" spans="1:10" x14ac:dyDescent="0.35">
      <c r="A34007" t="s">
        <v>26</v>
      </c>
      <c r="B34007" t="s">
        <v>1130</v>
      </c>
      <c r="C34007">
        <v>137</v>
      </c>
      <c r="D34007" t="s">
        <v>924</v>
      </c>
      <c r="E34007" t="s">
        <v>1071</v>
      </c>
      <c r="F34007" t="s">
        <v>403</v>
      </c>
      <c r="G34007" t="s">
        <v>703</v>
      </c>
      <c r="H34007" t="s">
        <v>1060</v>
      </c>
      <c r="I34007" t="s">
        <v>1051</v>
      </c>
      <c r="J34007" t="s">
        <v>1066</v>
      </c>
    </row>
    <row r="34008" spans="1:10" x14ac:dyDescent="0.35">
      <c r="A34008" t="s">
        <v>26</v>
      </c>
      <c r="B34008" t="s">
        <v>1131</v>
      </c>
      <c r="C34008">
        <v>45</v>
      </c>
      <c r="D34008" t="s">
        <v>405</v>
      </c>
      <c r="E34008" t="s">
        <v>771</v>
      </c>
      <c r="F34008" t="s">
        <v>393</v>
      </c>
      <c r="G34008" t="s">
        <v>691</v>
      </c>
      <c r="H34008" t="s">
        <v>775</v>
      </c>
      <c r="I34008" t="s">
        <v>1095</v>
      </c>
      <c r="J34008" t="s">
        <v>140</v>
      </c>
    </row>
    <row r="34009" spans="1:10" x14ac:dyDescent="0.35">
      <c r="A34009" t="s">
        <v>27</v>
      </c>
      <c r="B34009" t="s">
        <v>1129</v>
      </c>
      <c r="C34009">
        <v>7</v>
      </c>
      <c r="D34009" t="s">
        <v>654</v>
      </c>
      <c r="E34009" t="s">
        <v>508</v>
      </c>
      <c r="F34009" t="s">
        <v>46</v>
      </c>
      <c r="G34009" t="s">
        <v>47</v>
      </c>
      <c r="H34009" t="s">
        <v>140</v>
      </c>
      <c r="I34009" t="s">
        <v>140</v>
      </c>
      <c r="J34009" t="s">
        <v>140</v>
      </c>
    </row>
    <row r="34010" spans="1:10" x14ac:dyDescent="0.35">
      <c r="A34010" t="s">
        <v>27</v>
      </c>
      <c r="B34010" t="s">
        <v>1130</v>
      </c>
      <c r="C34010">
        <v>171</v>
      </c>
      <c r="D34010" t="s">
        <v>65</v>
      </c>
      <c r="E34010" t="s">
        <v>462</v>
      </c>
      <c r="F34010" t="s">
        <v>799</v>
      </c>
      <c r="G34010" t="s">
        <v>855</v>
      </c>
      <c r="H34010" t="s">
        <v>1007</v>
      </c>
      <c r="I34010" t="s">
        <v>345</v>
      </c>
      <c r="J34010" t="s">
        <v>1014</v>
      </c>
    </row>
    <row r="34011" spans="1:10" x14ac:dyDescent="0.35">
      <c r="A34011" t="s">
        <v>27</v>
      </c>
      <c r="B34011" t="s">
        <v>1131</v>
      </c>
      <c r="C34011">
        <v>26</v>
      </c>
      <c r="D34011" t="s">
        <v>462</v>
      </c>
      <c r="E34011" t="s">
        <v>157</v>
      </c>
      <c r="F34011" t="s">
        <v>448</v>
      </c>
      <c r="G34011" t="s">
        <v>794</v>
      </c>
      <c r="H34011" t="s">
        <v>517</v>
      </c>
      <c r="I34011" t="s">
        <v>1043</v>
      </c>
      <c r="J34011" t="s">
        <v>140</v>
      </c>
    </row>
    <row r="34012" spans="1:10" x14ac:dyDescent="0.35">
      <c r="A34012" t="s">
        <v>28</v>
      </c>
      <c r="B34012" t="s">
        <v>1129</v>
      </c>
      <c r="C34012">
        <v>34</v>
      </c>
      <c r="D34012" t="s">
        <v>1070</v>
      </c>
      <c r="E34012" t="s">
        <v>483</v>
      </c>
      <c r="F34012" t="s">
        <v>825</v>
      </c>
      <c r="G34012" t="s">
        <v>401</v>
      </c>
      <c r="H34012" t="s">
        <v>1018</v>
      </c>
      <c r="I34012" t="s">
        <v>1058</v>
      </c>
      <c r="J34012" t="s">
        <v>140</v>
      </c>
    </row>
    <row r="34013" spans="1:10" x14ac:dyDescent="0.35">
      <c r="A34013" t="s">
        <v>28</v>
      </c>
      <c r="B34013" t="s">
        <v>1130</v>
      </c>
      <c r="C34013">
        <v>147</v>
      </c>
      <c r="D34013" t="s">
        <v>874</v>
      </c>
      <c r="E34013" t="s">
        <v>323</v>
      </c>
      <c r="F34013" t="s">
        <v>540</v>
      </c>
      <c r="G34013" t="s">
        <v>762</v>
      </c>
      <c r="H34013" t="s">
        <v>954</v>
      </c>
      <c r="I34013" t="s">
        <v>1060</v>
      </c>
      <c r="J34013" t="s">
        <v>1019</v>
      </c>
    </row>
    <row r="34014" spans="1:10" x14ac:dyDescent="0.35">
      <c r="A34014" t="s">
        <v>28</v>
      </c>
      <c r="B34014" t="s">
        <v>1131</v>
      </c>
      <c r="C34014">
        <v>26</v>
      </c>
      <c r="D34014" t="s">
        <v>470</v>
      </c>
      <c r="E34014" t="s">
        <v>341</v>
      </c>
      <c r="F34014" t="s">
        <v>557</v>
      </c>
      <c r="G34014" t="s">
        <v>731</v>
      </c>
      <c r="H34014" t="s">
        <v>140</v>
      </c>
      <c r="I34014" t="s">
        <v>109</v>
      </c>
      <c r="J34014" t="s">
        <v>140</v>
      </c>
    </row>
    <row r="34015" spans="1:10" x14ac:dyDescent="0.35">
      <c r="A34015" t="s">
        <v>29</v>
      </c>
      <c r="B34015" t="s">
        <v>1129</v>
      </c>
      <c r="C34015">
        <v>12</v>
      </c>
      <c r="D34015" t="s">
        <v>345</v>
      </c>
      <c r="E34015" t="s">
        <v>372</v>
      </c>
      <c r="F34015" t="s">
        <v>958</v>
      </c>
      <c r="G34015" t="s">
        <v>368</v>
      </c>
      <c r="H34015" t="s">
        <v>140</v>
      </c>
      <c r="I34015" t="s">
        <v>140</v>
      </c>
      <c r="J34015" t="s">
        <v>140</v>
      </c>
    </row>
    <row r="34016" spans="1:10" x14ac:dyDescent="0.35">
      <c r="A34016" t="s">
        <v>29</v>
      </c>
      <c r="B34016" t="s">
        <v>1130</v>
      </c>
      <c r="C34016">
        <v>171</v>
      </c>
      <c r="D34016" t="s">
        <v>571</v>
      </c>
      <c r="E34016" t="s">
        <v>105</v>
      </c>
      <c r="F34016" t="s">
        <v>391</v>
      </c>
      <c r="G34016" t="s">
        <v>379</v>
      </c>
      <c r="H34016" t="s">
        <v>1051</v>
      </c>
      <c r="I34016" t="s">
        <v>1060</v>
      </c>
      <c r="J34016" t="s">
        <v>1021</v>
      </c>
    </row>
    <row r="34017" spans="1:10" x14ac:dyDescent="0.35">
      <c r="A34017" t="s">
        <v>29</v>
      </c>
      <c r="B34017" t="s">
        <v>1131</v>
      </c>
      <c r="C34017">
        <v>20</v>
      </c>
      <c r="D34017" t="s">
        <v>37</v>
      </c>
      <c r="E34017" t="s">
        <v>584</v>
      </c>
      <c r="F34017" t="s">
        <v>545</v>
      </c>
      <c r="G34017" t="s">
        <v>901</v>
      </c>
      <c r="H34017" t="s">
        <v>949</v>
      </c>
      <c r="I34017" t="s">
        <v>140</v>
      </c>
      <c r="J34017" t="s">
        <v>140</v>
      </c>
    </row>
    <row r="34018" spans="1:10" x14ac:dyDescent="0.35">
      <c r="A34018" t="s">
        <v>30</v>
      </c>
      <c r="B34018" t="s">
        <v>1129</v>
      </c>
      <c r="C34018">
        <v>13</v>
      </c>
      <c r="D34018" t="s">
        <v>451</v>
      </c>
      <c r="E34018" t="s">
        <v>1069</v>
      </c>
      <c r="F34018" t="s">
        <v>779</v>
      </c>
      <c r="G34018" t="s">
        <v>221</v>
      </c>
      <c r="H34018" t="s">
        <v>140</v>
      </c>
      <c r="I34018" t="s">
        <v>140</v>
      </c>
      <c r="J34018" t="s">
        <v>140</v>
      </c>
    </row>
    <row r="34019" spans="1:10" x14ac:dyDescent="0.35">
      <c r="A34019" t="s">
        <v>30</v>
      </c>
      <c r="B34019" t="s">
        <v>1130</v>
      </c>
      <c r="C34019">
        <v>167</v>
      </c>
      <c r="D34019" t="s">
        <v>349</v>
      </c>
      <c r="E34019" t="s">
        <v>901</v>
      </c>
      <c r="F34019" t="s">
        <v>437</v>
      </c>
      <c r="G34019" t="s">
        <v>264</v>
      </c>
      <c r="H34019" t="s">
        <v>1023</v>
      </c>
      <c r="I34019" t="s">
        <v>515</v>
      </c>
      <c r="J34019" t="s">
        <v>1013</v>
      </c>
    </row>
    <row r="34020" spans="1:10" x14ac:dyDescent="0.35">
      <c r="A34020" t="s">
        <v>30</v>
      </c>
      <c r="B34020" t="s">
        <v>1131</v>
      </c>
      <c r="C34020">
        <v>22</v>
      </c>
      <c r="D34020" t="s">
        <v>65</v>
      </c>
      <c r="E34020" t="s">
        <v>983</v>
      </c>
      <c r="F34020" t="s">
        <v>799</v>
      </c>
      <c r="G34020" t="s">
        <v>528</v>
      </c>
      <c r="H34020" t="s">
        <v>140</v>
      </c>
      <c r="I34020" t="s">
        <v>140</v>
      </c>
      <c r="J34020" t="s">
        <v>140</v>
      </c>
    </row>
    <row r="34021" spans="1:10" x14ac:dyDescent="0.35">
      <c r="A34021" t="s">
        <v>31</v>
      </c>
      <c r="B34021" t="s">
        <v>1129</v>
      </c>
      <c r="C34021">
        <v>28</v>
      </c>
      <c r="D34021" t="s">
        <v>140</v>
      </c>
      <c r="E34021" t="s">
        <v>620</v>
      </c>
      <c r="F34021" t="s">
        <v>188</v>
      </c>
      <c r="G34021" t="s">
        <v>947</v>
      </c>
      <c r="H34021" t="s">
        <v>1047</v>
      </c>
      <c r="I34021" t="s">
        <v>140</v>
      </c>
      <c r="J34021" t="s">
        <v>140</v>
      </c>
    </row>
    <row r="34022" spans="1:10" x14ac:dyDescent="0.35">
      <c r="A34022" t="s">
        <v>31</v>
      </c>
      <c r="B34022" t="s">
        <v>1130</v>
      </c>
      <c r="C34022">
        <v>101</v>
      </c>
      <c r="D34022" t="s">
        <v>1064</v>
      </c>
      <c r="E34022" t="s">
        <v>762</v>
      </c>
      <c r="F34022" t="s">
        <v>740</v>
      </c>
      <c r="G34022" t="s">
        <v>412</v>
      </c>
      <c r="H34022" t="s">
        <v>919</v>
      </c>
      <c r="I34022" t="s">
        <v>1017</v>
      </c>
      <c r="J34022" t="s">
        <v>1023</v>
      </c>
    </row>
    <row r="34023" spans="1:10" x14ac:dyDescent="0.35">
      <c r="A34023" t="s">
        <v>31</v>
      </c>
      <c r="B34023" t="s">
        <v>1131</v>
      </c>
      <c r="C34023">
        <v>78</v>
      </c>
      <c r="D34023" t="s">
        <v>140</v>
      </c>
      <c r="E34023" t="s">
        <v>843</v>
      </c>
      <c r="F34023" t="s">
        <v>491</v>
      </c>
      <c r="G34023" t="s">
        <v>773</v>
      </c>
      <c r="H34023" t="s">
        <v>1067</v>
      </c>
      <c r="I34023" t="s">
        <v>1009</v>
      </c>
      <c r="J34023" t="s">
        <v>140</v>
      </c>
    </row>
    <row r="34024" spans="1:10" x14ac:dyDescent="0.35">
      <c r="A34024" t="s">
        <v>32</v>
      </c>
      <c r="B34024" t="s">
        <v>1129</v>
      </c>
      <c r="C34024">
        <v>693</v>
      </c>
      <c r="D34024" t="s">
        <v>527</v>
      </c>
      <c r="E34024" t="s">
        <v>402</v>
      </c>
      <c r="F34024" t="s">
        <v>866</v>
      </c>
      <c r="G34024" t="s">
        <v>834</v>
      </c>
      <c r="H34024" t="s">
        <v>1003</v>
      </c>
      <c r="I34024" t="s">
        <v>1063</v>
      </c>
      <c r="J34024" t="s">
        <v>1016</v>
      </c>
    </row>
    <row r="34025" spans="1:10" x14ac:dyDescent="0.35">
      <c r="A34025" t="s">
        <v>32</v>
      </c>
      <c r="B34025" t="s">
        <v>1130</v>
      </c>
      <c r="C34025">
        <v>3303</v>
      </c>
      <c r="D34025" t="s">
        <v>564</v>
      </c>
      <c r="E34025" t="s">
        <v>888</v>
      </c>
      <c r="F34025" t="s">
        <v>246</v>
      </c>
      <c r="G34025" t="s">
        <v>489</v>
      </c>
      <c r="H34025" t="s">
        <v>1052</v>
      </c>
      <c r="I34025" t="s">
        <v>1062</v>
      </c>
      <c r="J34025" t="s">
        <v>1013</v>
      </c>
    </row>
    <row r="34026" spans="1:10" x14ac:dyDescent="0.35">
      <c r="A34026" t="s">
        <v>32</v>
      </c>
      <c r="B34026" t="s">
        <v>1131</v>
      </c>
      <c r="C34026">
        <v>925</v>
      </c>
      <c r="D34026" t="s">
        <v>467</v>
      </c>
      <c r="E34026" t="s">
        <v>913</v>
      </c>
      <c r="F34026" t="s">
        <v>417</v>
      </c>
      <c r="G34026" t="s">
        <v>731</v>
      </c>
      <c r="H34026" t="s">
        <v>1060</v>
      </c>
      <c r="I34026" t="s">
        <v>1048</v>
      </c>
      <c r="J34026" t="s">
        <v>1008</v>
      </c>
    </row>
    <row r="34028" spans="1:10" x14ac:dyDescent="0.35">
      <c r="A34028" t="s">
        <v>2391</v>
      </c>
    </row>
    <row r="34029" spans="1:10" x14ac:dyDescent="0.35">
      <c r="A34029" t="s">
        <v>2</v>
      </c>
      <c r="B34029" t="s">
        <v>1150</v>
      </c>
      <c r="C34029" t="s">
        <v>3</v>
      </c>
      <c r="D34029" t="s">
        <v>2385</v>
      </c>
      <c r="E34029" t="s">
        <v>2386</v>
      </c>
      <c r="F34029" t="s">
        <v>2387</v>
      </c>
      <c r="G34029" t="s">
        <v>2388</v>
      </c>
      <c r="H34029" t="s">
        <v>1376</v>
      </c>
      <c r="I34029" t="s">
        <v>1042</v>
      </c>
      <c r="J34029" t="s">
        <v>136</v>
      </c>
    </row>
    <row r="34030" spans="1:10" x14ac:dyDescent="0.35">
      <c r="A34030" t="s">
        <v>8</v>
      </c>
      <c r="B34030" t="s">
        <v>1151</v>
      </c>
      <c r="C34030">
        <v>133</v>
      </c>
      <c r="D34030" t="s">
        <v>788</v>
      </c>
      <c r="E34030" t="s">
        <v>879</v>
      </c>
      <c r="F34030" t="s">
        <v>885</v>
      </c>
      <c r="G34030" t="s">
        <v>242</v>
      </c>
      <c r="H34030" t="s">
        <v>996</v>
      </c>
      <c r="I34030" t="s">
        <v>1021</v>
      </c>
      <c r="J34030" t="s">
        <v>1016</v>
      </c>
    </row>
    <row r="34031" spans="1:10" x14ac:dyDescent="0.35">
      <c r="A34031" t="s">
        <v>8</v>
      </c>
      <c r="B34031" t="s">
        <v>1152</v>
      </c>
      <c r="C34031">
        <v>53</v>
      </c>
      <c r="D34031" t="s">
        <v>1087</v>
      </c>
      <c r="E34031" t="s">
        <v>467</v>
      </c>
      <c r="F34031" t="s">
        <v>823</v>
      </c>
      <c r="G34031" t="s">
        <v>389</v>
      </c>
      <c r="H34031" t="s">
        <v>903</v>
      </c>
      <c r="I34031" t="s">
        <v>1019</v>
      </c>
      <c r="J34031" t="s">
        <v>140</v>
      </c>
    </row>
    <row r="34032" spans="1:10" x14ac:dyDescent="0.35">
      <c r="A34032" t="s">
        <v>8</v>
      </c>
      <c r="B34032" t="s">
        <v>339</v>
      </c>
      <c r="C34032">
        <v>15</v>
      </c>
      <c r="D34032" t="s">
        <v>119</v>
      </c>
      <c r="E34032" t="s">
        <v>874</v>
      </c>
      <c r="F34032" t="s">
        <v>634</v>
      </c>
      <c r="G34032" t="s">
        <v>314</v>
      </c>
      <c r="H34032" t="s">
        <v>664</v>
      </c>
      <c r="I34032" t="s">
        <v>517</v>
      </c>
      <c r="J34032" t="s">
        <v>140</v>
      </c>
    </row>
    <row r="34033" spans="1:10" x14ac:dyDescent="0.35">
      <c r="A34033" t="s">
        <v>9</v>
      </c>
      <c r="B34033" t="s">
        <v>1151</v>
      </c>
      <c r="C34033">
        <v>121</v>
      </c>
      <c r="D34033" t="s">
        <v>399</v>
      </c>
      <c r="E34033" t="s">
        <v>192</v>
      </c>
      <c r="F34033" t="s">
        <v>223</v>
      </c>
      <c r="G34033" t="s">
        <v>564</v>
      </c>
      <c r="H34033" t="s">
        <v>664</v>
      </c>
      <c r="I34033" t="s">
        <v>125</v>
      </c>
      <c r="J34033" t="s">
        <v>1013</v>
      </c>
    </row>
    <row r="34034" spans="1:10" x14ac:dyDescent="0.35">
      <c r="A34034" t="s">
        <v>9</v>
      </c>
      <c r="B34034" t="s">
        <v>1152</v>
      </c>
      <c r="C34034">
        <v>67</v>
      </c>
      <c r="D34034" t="s">
        <v>71</v>
      </c>
      <c r="E34034" t="s">
        <v>412</v>
      </c>
      <c r="F34034" t="s">
        <v>843</v>
      </c>
      <c r="G34034" t="s">
        <v>573</v>
      </c>
      <c r="H34034" t="s">
        <v>1004</v>
      </c>
      <c r="I34034" t="s">
        <v>1102</v>
      </c>
      <c r="J34034" t="s">
        <v>140</v>
      </c>
    </row>
    <row r="34035" spans="1:10" x14ac:dyDescent="0.35">
      <c r="A34035" t="s">
        <v>9</v>
      </c>
      <c r="B34035" t="s">
        <v>339</v>
      </c>
      <c r="C34035">
        <v>12</v>
      </c>
      <c r="D34035" t="s">
        <v>879</v>
      </c>
      <c r="E34035" t="s">
        <v>801</v>
      </c>
      <c r="F34035" t="s">
        <v>693</v>
      </c>
      <c r="G34035" t="s">
        <v>412</v>
      </c>
      <c r="H34035" t="s">
        <v>140</v>
      </c>
      <c r="I34035" t="s">
        <v>140</v>
      </c>
      <c r="J34035" t="s">
        <v>140</v>
      </c>
    </row>
    <row r="34036" spans="1:10" x14ac:dyDescent="0.35">
      <c r="A34036" t="s">
        <v>10</v>
      </c>
      <c r="B34036" t="s">
        <v>1151</v>
      </c>
      <c r="C34036">
        <v>129</v>
      </c>
      <c r="D34036" t="s">
        <v>901</v>
      </c>
      <c r="E34036" t="s">
        <v>73</v>
      </c>
      <c r="F34036" t="s">
        <v>439</v>
      </c>
      <c r="G34036" t="s">
        <v>412</v>
      </c>
      <c r="H34036" t="s">
        <v>733</v>
      </c>
      <c r="I34036" t="s">
        <v>458</v>
      </c>
      <c r="J34036" t="s">
        <v>1014</v>
      </c>
    </row>
    <row r="34037" spans="1:10" x14ac:dyDescent="0.35">
      <c r="A34037" t="s">
        <v>10</v>
      </c>
      <c r="B34037" t="s">
        <v>1152</v>
      </c>
      <c r="C34037">
        <v>67</v>
      </c>
      <c r="D34037" t="s">
        <v>43</v>
      </c>
      <c r="E34037" t="s">
        <v>729</v>
      </c>
      <c r="F34037" t="s">
        <v>852</v>
      </c>
      <c r="G34037" t="s">
        <v>673</v>
      </c>
      <c r="H34037" t="s">
        <v>1023</v>
      </c>
      <c r="I34037" t="s">
        <v>1052</v>
      </c>
      <c r="J34037" t="s">
        <v>140</v>
      </c>
    </row>
    <row r="34038" spans="1:10" x14ac:dyDescent="0.35">
      <c r="A34038" t="s">
        <v>10</v>
      </c>
      <c r="B34038" t="s">
        <v>339</v>
      </c>
      <c r="C34038">
        <v>11</v>
      </c>
      <c r="D34038" t="s">
        <v>703</v>
      </c>
      <c r="E34038" t="s">
        <v>633</v>
      </c>
      <c r="F34038" t="s">
        <v>702</v>
      </c>
      <c r="G34038" t="s">
        <v>395</v>
      </c>
      <c r="H34038" t="s">
        <v>140</v>
      </c>
      <c r="I34038" t="s">
        <v>140</v>
      </c>
      <c r="J34038" t="s">
        <v>140</v>
      </c>
    </row>
    <row r="34039" spans="1:10" x14ac:dyDescent="0.35">
      <c r="A34039" t="s">
        <v>11</v>
      </c>
      <c r="B34039" t="s">
        <v>1151</v>
      </c>
      <c r="C34039">
        <v>134</v>
      </c>
      <c r="D34039" t="s">
        <v>877</v>
      </c>
      <c r="E34039" t="s">
        <v>65</v>
      </c>
      <c r="F34039" t="s">
        <v>276</v>
      </c>
      <c r="G34039" t="s">
        <v>766</v>
      </c>
      <c r="H34039" t="s">
        <v>1073</v>
      </c>
      <c r="I34039" t="s">
        <v>1043</v>
      </c>
      <c r="J34039" t="s">
        <v>1010</v>
      </c>
    </row>
    <row r="34040" spans="1:10" x14ac:dyDescent="0.35">
      <c r="A34040" t="s">
        <v>11</v>
      </c>
      <c r="B34040" t="s">
        <v>1152</v>
      </c>
      <c r="C34040">
        <v>57</v>
      </c>
      <c r="D34040" t="s">
        <v>822</v>
      </c>
      <c r="E34040" t="s">
        <v>422</v>
      </c>
      <c r="F34040" t="s">
        <v>485</v>
      </c>
      <c r="G34040" t="s">
        <v>286</v>
      </c>
      <c r="H34040" t="s">
        <v>1051</v>
      </c>
      <c r="I34040" t="s">
        <v>1020</v>
      </c>
      <c r="J34040" t="s">
        <v>1011</v>
      </c>
    </row>
    <row r="34041" spans="1:10" x14ac:dyDescent="0.35">
      <c r="A34041" t="s">
        <v>11</v>
      </c>
      <c r="B34041" t="s">
        <v>339</v>
      </c>
      <c r="C34041">
        <v>15</v>
      </c>
      <c r="D34041" t="s">
        <v>499</v>
      </c>
      <c r="E34041" t="s">
        <v>1059</v>
      </c>
      <c r="F34041" t="s">
        <v>249</v>
      </c>
      <c r="G34041" t="s">
        <v>724</v>
      </c>
      <c r="H34041" t="s">
        <v>140</v>
      </c>
      <c r="I34041" t="s">
        <v>140</v>
      </c>
      <c r="J34041" t="s">
        <v>140</v>
      </c>
    </row>
    <row r="34042" spans="1:10" x14ac:dyDescent="0.35">
      <c r="A34042" t="s">
        <v>12</v>
      </c>
      <c r="B34042" t="s">
        <v>1151</v>
      </c>
      <c r="C34042">
        <v>128</v>
      </c>
      <c r="D34042" t="s">
        <v>1057</v>
      </c>
      <c r="E34042" t="s">
        <v>880</v>
      </c>
      <c r="F34042" t="s">
        <v>770</v>
      </c>
      <c r="G34042" t="s">
        <v>57</v>
      </c>
      <c r="H34042" t="s">
        <v>953</v>
      </c>
      <c r="I34042" t="s">
        <v>1073</v>
      </c>
      <c r="J34042" t="s">
        <v>140</v>
      </c>
    </row>
    <row r="34043" spans="1:10" x14ac:dyDescent="0.35">
      <c r="A34043" t="s">
        <v>12</v>
      </c>
      <c r="B34043" t="s">
        <v>1152</v>
      </c>
      <c r="C34043">
        <v>57</v>
      </c>
      <c r="D34043" t="s">
        <v>532</v>
      </c>
      <c r="E34043" t="s">
        <v>522</v>
      </c>
      <c r="F34043" t="s">
        <v>66</v>
      </c>
      <c r="G34043" t="s">
        <v>462</v>
      </c>
      <c r="H34043" t="s">
        <v>140</v>
      </c>
      <c r="I34043" t="s">
        <v>140</v>
      </c>
      <c r="J34043" t="s">
        <v>1050</v>
      </c>
    </row>
    <row r="34044" spans="1:10" x14ac:dyDescent="0.35">
      <c r="A34044" t="s">
        <v>12</v>
      </c>
      <c r="B34044" t="s">
        <v>339</v>
      </c>
      <c r="C34044">
        <v>23</v>
      </c>
      <c r="D34044" t="s">
        <v>838</v>
      </c>
      <c r="E34044" t="s">
        <v>688</v>
      </c>
      <c r="F34044" t="s">
        <v>736</v>
      </c>
      <c r="G34044" t="s">
        <v>894</v>
      </c>
      <c r="H34044" t="s">
        <v>1063</v>
      </c>
      <c r="I34044" t="s">
        <v>140</v>
      </c>
      <c r="J34044" t="s">
        <v>140</v>
      </c>
    </row>
    <row r="34045" spans="1:10" x14ac:dyDescent="0.35">
      <c r="A34045" t="s">
        <v>13</v>
      </c>
      <c r="B34045" t="s">
        <v>1151</v>
      </c>
      <c r="C34045">
        <v>138</v>
      </c>
      <c r="D34045" t="s">
        <v>345</v>
      </c>
      <c r="E34045" t="s">
        <v>627</v>
      </c>
      <c r="F34045" t="s">
        <v>793</v>
      </c>
      <c r="G34045" t="s">
        <v>386</v>
      </c>
      <c r="H34045" t="s">
        <v>801</v>
      </c>
      <c r="I34045" t="s">
        <v>940</v>
      </c>
      <c r="J34045" t="s">
        <v>1016</v>
      </c>
    </row>
    <row r="34046" spans="1:10" x14ac:dyDescent="0.35">
      <c r="A34046" t="s">
        <v>13</v>
      </c>
      <c r="B34046" t="s">
        <v>1152</v>
      </c>
      <c r="C34046">
        <v>53</v>
      </c>
      <c r="D34046" t="s">
        <v>574</v>
      </c>
      <c r="E34046" t="s">
        <v>385</v>
      </c>
      <c r="F34046" t="s">
        <v>981</v>
      </c>
      <c r="G34046" t="s">
        <v>162</v>
      </c>
      <c r="H34046" t="s">
        <v>91</v>
      </c>
      <c r="I34046" t="s">
        <v>140</v>
      </c>
      <c r="J34046" t="s">
        <v>1021</v>
      </c>
    </row>
    <row r="34047" spans="1:10" x14ac:dyDescent="0.35">
      <c r="A34047" t="s">
        <v>13</v>
      </c>
      <c r="B34047" t="s">
        <v>339</v>
      </c>
      <c r="C34047">
        <v>15</v>
      </c>
      <c r="D34047" t="s">
        <v>1070</v>
      </c>
      <c r="E34047" t="s">
        <v>264</v>
      </c>
      <c r="F34047" t="s">
        <v>59</v>
      </c>
      <c r="G34047" t="s">
        <v>354</v>
      </c>
      <c r="H34047" t="s">
        <v>582</v>
      </c>
      <c r="I34047" t="s">
        <v>1070</v>
      </c>
      <c r="J34047" t="s">
        <v>140</v>
      </c>
    </row>
    <row r="34048" spans="1:10" x14ac:dyDescent="0.35">
      <c r="A34048" t="s">
        <v>14</v>
      </c>
      <c r="B34048" t="s">
        <v>1151</v>
      </c>
      <c r="C34048">
        <v>124</v>
      </c>
      <c r="D34048" t="s">
        <v>125</v>
      </c>
      <c r="E34048" t="s">
        <v>935</v>
      </c>
      <c r="F34048" t="s">
        <v>817</v>
      </c>
      <c r="G34048" t="s">
        <v>411</v>
      </c>
      <c r="H34048" t="s">
        <v>1064</v>
      </c>
      <c r="I34048" t="s">
        <v>1020</v>
      </c>
      <c r="J34048" t="s">
        <v>140</v>
      </c>
    </row>
    <row r="34049" spans="1:10" x14ac:dyDescent="0.35">
      <c r="A34049" t="s">
        <v>14</v>
      </c>
      <c r="B34049" t="s">
        <v>1152</v>
      </c>
      <c r="C34049">
        <v>65</v>
      </c>
      <c r="D34049" t="s">
        <v>1087</v>
      </c>
      <c r="E34049" t="s">
        <v>446</v>
      </c>
      <c r="F34049" t="s">
        <v>715</v>
      </c>
      <c r="G34049" t="s">
        <v>433</v>
      </c>
      <c r="H34049" t="s">
        <v>109</v>
      </c>
      <c r="I34049" t="s">
        <v>125</v>
      </c>
      <c r="J34049" t="s">
        <v>140</v>
      </c>
    </row>
    <row r="34050" spans="1:10" x14ac:dyDescent="0.35">
      <c r="A34050" t="s">
        <v>14</v>
      </c>
      <c r="B34050" t="s">
        <v>339</v>
      </c>
      <c r="C34050">
        <v>13</v>
      </c>
      <c r="D34050" t="s">
        <v>91</v>
      </c>
      <c r="E34050" t="s">
        <v>140</v>
      </c>
      <c r="F34050" t="s">
        <v>1079</v>
      </c>
      <c r="G34050" t="s">
        <v>125</v>
      </c>
      <c r="H34050" t="s">
        <v>121</v>
      </c>
      <c r="I34050" t="s">
        <v>1003</v>
      </c>
      <c r="J34050" t="s">
        <v>140</v>
      </c>
    </row>
    <row r="34051" spans="1:10" x14ac:dyDescent="0.35">
      <c r="A34051" t="s">
        <v>15</v>
      </c>
      <c r="B34051" t="s">
        <v>1151</v>
      </c>
      <c r="C34051">
        <v>137</v>
      </c>
      <c r="D34051" t="s">
        <v>269</v>
      </c>
      <c r="E34051" t="s">
        <v>562</v>
      </c>
      <c r="F34051" t="s">
        <v>649</v>
      </c>
      <c r="G34051" t="s">
        <v>199</v>
      </c>
      <c r="H34051" t="s">
        <v>971</v>
      </c>
      <c r="I34051" t="s">
        <v>1058</v>
      </c>
      <c r="J34051" t="s">
        <v>140</v>
      </c>
    </row>
    <row r="34052" spans="1:10" x14ac:dyDescent="0.35">
      <c r="A34052" t="s">
        <v>15</v>
      </c>
      <c r="B34052" t="s">
        <v>1152</v>
      </c>
      <c r="C34052">
        <v>59</v>
      </c>
      <c r="D34052" t="s">
        <v>354</v>
      </c>
      <c r="E34052" t="s">
        <v>61</v>
      </c>
      <c r="F34052" t="s">
        <v>402</v>
      </c>
      <c r="G34052" t="s">
        <v>766</v>
      </c>
      <c r="H34052" t="s">
        <v>345</v>
      </c>
      <c r="I34052" t="s">
        <v>527</v>
      </c>
      <c r="J34052" t="s">
        <v>1009</v>
      </c>
    </row>
    <row r="34053" spans="1:10" x14ac:dyDescent="0.35">
      <c r="A34053" t="s">
        <v>15</v>
      </c>
      <c r="B34053" t="s">
        <v>339</v>
      </c>
      <c r="C34053">
        <v>10</v>
      </c>
      <c r="D34053" t="s">
        <v>1102</v>
      </c>
      <c r="E34053" t="s">
        <v>1067</v>
      </c>
      <c r="F34053" t="s">
        <v>459</v>
      </c>
      <c r="G34053" t="s">
        <v>1071</v>
      </c>
      <c r="H34053" t="s">
        <v>1067</v>
      </c>
      <c r="I34053" t="s">
        <v>140</v>
      </c>
      <c r="J34053" t="s">
        <v>140</v>
      </c>
    </row>
    <row r="34054" spans="1:10" x14ac:dyDescent="0.35">
      <c r="A34054" t="s">
        <v>16</v>
      </c>
      <c r="B34054" t="s">
        <v>1151</v>
      </c>
      <c r="C34054">
        <v>122</v>
      </c>
      <c r="D34054" t="s">
        <v>756</v>
      </c>
      <c r="E34054" t="s">
        <v>731</v>
      </c>
      <c r="F34054" t="s">
        <v>233</v>
      </c>
      <c r="G34054" t="s">
        <v>379</v>
      </c>
      <c r="H34054" t="s">
        <v>1066</v>
      </c>
      <c r="I34054" t="s">
        <v>915</v>
      </c>
      <c r="J34054" t="s">
        <v>140</v>
      </c>
    </row>
    <row r="34055" spans="1:10" x14ac:dyDescent="0.35">
      <c r="A34055" t="s">
        <v>16</v>
      </c>
      <c r="B34055" t="s">
        <v>1152</v>
      </c>
      <c r="C34055">
        <v>66</v>
      </c>
      <c r="D34055" t="s">
        <v>963</v>
      </c>
      <c r="E34055" t="s">
        <v>781</v>
      </c>
      <c r="F34055" t="s">
        <v>183</v>
      </c>
      <c r="G34055" t="s">
        <v>129</v>
      </c>
      <c r="H34055" t="s">
        <v>1019</v>
      </c>
      <c r="I34055" t="s">
        <v>140</v>
      </c>
      <c r="J34055" t="s">
        <v>140</v>
      </c>
    </row>
    <row r="34056" spans="1:10" x14ac:dyDescent="0.35">
      <c r="A34056" t="s">
        <v>16</v>
      </c>
      <c r="B34056" t="s">
        <v>339</v>
      </c>
      <c r="C34056">
        <v>18</v>
      </c>
      <c r="D34056" t="s">
        <v>711</v>
      </c>
      <c r="E34056" t="s">
        <v>286</v>
      </c>
      <c r="F34056" t="s">
        <v>790</v>
      </c>
      <c r="G34056" t="s">
        <v>511</v>
      </c>
      <c r="H34056" t="s">
        <v>140</v>
      </c>
      <c r="I34056" t="s">
        <v>140</v>
      </c>
      <c r="J34056" t="s">
        <v>140</v>
      </c>
    </row>
    <row r="34057" spans="1:10" x14ac:dyDescent="0.35">
      <c r="A34057" t="s">
        <v>17</v>
      </c>
      <c r="B34057" t="s">
        <v>1151</v>
      </c>
      <c r="C34057">
        <v>128</v>
      </c>
      <c r="D34057" t="s">
        <v>826</v>
      </c>
      <c r="E34057" t="s">
        <v>1000</v>
      </c>
      <c r="F34057" t="s">
        <v>835</v>
      </c>
      <c r="G34057" t="s">
        <v>571</v>
      </c>
      <c r="H34057" t="s">
        <v>1073</v>
      </c>
      <c r="I34057" t="s">
        <v>869</v>
      </c>
      <c r="J34057" t="s">
        <v>140</v>
      </c>
    </row>
    <row r="34058" spans="1:10" x14ac:dyDescent="0.35">
      <c r="A34058" t="s">
        <v>17</v>
      </c>
      <c r="B34058" t="s">
        <v>1152</v>
      </c>
      <c r="C34058">
        <v>62</v>
      </c>
      <c r="D34058" t="s">
        <v>731</v>
      </c>
      <c r="E34058" t="s">
        <v>860</v>
      </c>
      <c r="F34058" t="s">
        <v>883</v>
      </c>
      <c r="G34058" t="s">
        <v>1139</v>
      </c>
      <c r="H34058" t="s">
        <v>1060</v>
      </c>
      <c r="I34058" t="s">
        <v>1064</v>
      </c>
      <c r="J34058" t="s">
        <v>140</v>
      </c>
    </row>
    <row r="34059" spans="1:10" x14ac:dyDescent="0.35">
      <c r="A34059" t="s">
        <v>17</v>
      </c>
      <c r="B34059" t="s">
        <v>339</v>
      </c>
      <c r="C34059">
        <v>13</v>
      </c>
      <c r="D34059" t="s">
        <v>871</v>
      </c>
      <c r="E34059" t="s">
        <v>101</v>
      </c>
      <c r="F34059" t="s">
        <v>618</v>
      </c>
      <c r="G34059" t="s">
        <v>401</v>
      </c>
      <c r="H34059" t="s">
        <v>140</v>
      </c>
      <c r="I34059" t="s">
        <v>123</v>
      </c>
      <c r="J34059" t="s">
        <v>140</v>
      </c>
    </row>
    <row r="34060" spans="1:10" x14ac:dyDescent="0.35">
      <c r="A34060" t="s">
        <v>18</v>
      </c>
      <c r="B34060" t="s">
        <v>1151</v>
      </c>
      <c r="C34060">
        <v>141</v>
      </c>
      <c r="D34060" t="s">
        <v>643</v>
      </c>
      <c r="E34060" t="s">
        <v>895</v>
      </c>
      <c r="F34060" t="s">
        <v>201</v>
      </c>
      <c r="G34060" t="s">
        <v>65</v>
      </c>
      <c r="H34060" t="s">
        <v>458</v>
      </c>
      <c r="I34060" t="s">
        <v>1046</v>
      </c>
      <c r="J34060" t="s">
        <v>140</v>
      </c>
    </row>
    <row r="34061" spans="1:10" x14ac:dyDescent="0.35">
      <c r="A34061" t="s">
        <v>18</v>
      </c>
      <c r="B34061" t="s">
        <v>1152</v>
      </c>
      <c r="C34061">
        <v>51</v>
      </c>
      <c r="D34061" t="s">
        <v>573</v>
      </c>
      <c r="E34061" t="s">
        <v>47</v>
      </c>
      <c r="F34061" t="s">
        <v>676</v>
      </c>
      <c r="G34061" t="s">
        <v>55</v>
      </c>
      <c r="H34061" t="s">
        <v>1070</v>
      </c>
      <c r="I34061" t="s">
        <v>996</v>
      </c>
      <c r="J34061" t="s">
        <v>140</v>
      </c>
    </row>
    <row r="34062" spans="1:10" x14ac:dyDescent="0.35">
      <c r="A34062" t="s">
        <v>18</v>
      </c>
      <c r="B34062" t="s">
        <v>339</v>
      </c>
      <c r="C34062">
        <v>13</v>
      </c>
      <c r="D34062" t="s">
        <v>668</v>
      </c>
      <c r="E34062" t="s">
        <v>882</v>
      </c>
      <c r="F34062" t="s">
        <v>378</v>
      </c>
      <c r="G34062" t="s">
        <v>115</v>
      </c>
      <c r="H34062" t="s">
        <v>1072</v>
      </c>
      <c r="I34062" t="s">
        <v>140</v>
      </c>
      <c r="J34062" t="s">
        <v>140</v>
      </c>
    </row>
    <row r="34063" spans="1:10" x14ac:dyDescent="0.35">
      <c r="A34063" t="s">
        <v>19</v>
      </c>
      <c r="B34063" t="s">
        <v>1151</v>
      </c>
      <c r="C34063">
        <v>138</v>
      </c>
      <c r="D34063" t="s">
        <v>443</v>
      </c>
      <c r="E34063" t="s">
        <v>720</v>
      </c>
      <c r="F34063" t="s">
        <v>472</v>
      </c>
      <c r="G34063" t="s">
        <v>671</v>
      </c>
      <c r="H34063" t="s">
        <v>660</v>
      </c>
      <c r="I34063" t="s">
        <v>949</v>
      </c>
      <c r="J34063" t="s">
        <v>1098</v>
      </c>
    </row>
    <row r="34064" spans="1:10" x14ac:dyDescent="0.35">
      <c r="A34064" t="s">
        <v>19</v>
      </c>
      <c r="B34064" t="s">
        <v>1152</v>
      </c>
      <c r="C34064">
        <v>56</v>
      </c>
      <c r="D34064" t="s">
        <v>893</v>
      </c>
      <c r="E34064" t="s">
        <v>968</v>
      </c>
      <c r="F34064" t="s">
        <v>482</v>
      </c>
      <c r="G34064" t="s">
        <v>341</v>
      </c>
      <c r="H34064" t="s">
        <v>1052</v>
      </c>
      <c r="I34064" t="s">
        <v>838</v>
      </c>
      <c r="J34064" t="s">
        <v>140</v>
      </c>
    </row>
    <row r="34065" spans="1:10" x14ac:dyDescent="0.35">
      <c r="A34065" t="s">
        <v>19</v>
      </c>
      <c r="B34065" t="s">
        <v>339</v>
      </c>
      <c r="C34065">
        <v>12</v>
      </c>
      <c r="D34065" t="s">
        <v>317</v>
      </c>
      <c r="E34065" t="s">
        <v>919</v>
      </c>
      <c r="F34065" t="s">
        <v>876</v>
      </c>
      <c r="G34065" t="s">
        <v>841</v>
      </c>
      <c r="H34065" t="s">
        <v>841</v>
      </c>
      <c r="I34065" t="s">
        <v>140</v>
      </c>
      <c r="J34065" t="s">
        <v>1048</v>
      </c>
    </row>
    <row r="34066" spans="1:10" x14ac:dyDescent="0.35">
      <c r="A34066" t="s">
        <v>20</v>
      </c>
      <c r="B34066" t="s">
        <v>1151</v>
      </c>
      <c r="C34066">
        <v>123</v>
      </c>
      <c r="D34066" t="s">
        <v>443</v>
      </c>
      <c r="E34066" t="s">
        <v>43</v>
      </c>
      <c r="F34066" t="s">
        <v>276</v>
      </c>
      <c r="G34066" t="s">
        <v>51</v>
      </c>
      <c r="H34066" t="s">
        <v>942</v>
      </c>
      <c r="I34066" t="s">
        <v>950</v>
      </c>
      <c r="J34066" t="s">
        <v>140</v>
      </c>
    </row>
    <row r="34067" spans="1:10" x14ac:dyDescent="0.35">
      <c r="A34067" t="s">
        <v>20</v>
      </c>
      <c r="B34067" t="s">
        <v>1152</v>
      </c>
      <c r="C34067">
        <v>65</v>
      </c>
      <c r="D34067" t="s">
        <v>277</v>
      </c>
      <c r="E34067" t="s">
        <v>917</v>
      </c>
      <c r="F34067" t="s">
        <v>75</v>
      </c>
      <c r="G34067" t="s">
        <v>874</v>
      </c>
      <c r="H34067" t="s">
        <v>1013</v>
      </c>
      <c r="I34067" t="s">
        <v>977</v>
      </c>
      <c r="J34067" t="s">
        <v>140</v>
      </c>
    </row>
    <row r="34068" spans="1:10" x14ac:dyDescent="0.35">
      <c r="A34068" t="s">
        <v>20</v>
      </c>
      <c r="B34068" t="s">
        <v>339</v>
      </c>
      <c r="C34068">
        <v>18</v>
      </c>
      <c r="D34068" t="s">
        <v>685</v>
      </c>
      <c r="E34068" t="s">
        <v>81</v>
      </c>
      <c r="F34068" t="s">
        <v>296</v>
      </c>
      <c r="G34068" t="s">
        <v>548</v>
      </c>
      <c r="H34068" t="s">
        <v>140</v>
      </c>
      <c r="I34068" t="s">
        <v>462</v>
      </c>
      <c r="J34068" t="s">
        <v>140</v>
      </c>
    </row>
    <row r="34069" spans="1:10" x14ac:dyDescent="0.35">
      <c r="A34069" t="s">
        <v>21</v>
      </c>
      <c r="B34069" t="s">
        <v>1151</v>
      </c>
      <c r="C34069">
        <v>120</v>
      </c>
      <c r="D34069" t="s">
        <v>1000</v>
      </c>
      <c r="E34069" t="s">
        <v>762</v>
      </c>
      <c r="F34069" t="s">
        <v>852</v>
      </c>
      <c r="G34069" t="s">
        <v>686</v>
      </c>
      <c r="H34069" t="s">
        <v>1007</v>
      </c>
      <c r="I34069" t="s">
        <v>1098</v>
      </c>
      <c r="J34069" t="s">
        <v>140</v>
      </c>
    </row>
    <row r="34070" spans="1:10" x14ac:dyDescent="0.35">
      <c r="A34070" t="s">
        <v>21</v>
      </c>
      <c r="B34070" t="s">
        <v>1152</v>
      </c>
      <c r="C34070">
        <v>72</v>
      </c>
      <c r="D34070" t="s">
        <v>882</v>
      </c>
      <c r="E34070" t="s">
        <v>564</v>
      </c>
      <c r="F34070" t="s">
        <v>385</v>
      </c>
      <c r="G34070" t="s">
        <v>697</v>
      </c>
      <c r="H34070" t="s">
        <v>140</v>
      </c>
      <c r="I34070" t="s">
        <v>996</v>
      </c>
      <c r="J34070" t="s">
        <v>1017</v>
      </c>
    </row>
    <row r="34071" spans="1:10" x14ac:dyDescent="0.35">
      <c r="A34071" t="s">
        <v>21</v>
      </c>
      <c r="B34071" t="s">
        <v>339</v>
      </c>
      <c r="C34071">
        <v>18</v>
      </c>
      <c r="D34071" t="s">
        <v>196</v>
      </c>
      <c r="E34071" t="s">
        <v>614</v>
      </c>
      <c r="F34071" t="s">
        <v>610</v>
      </c>
      <c r="G34071" t="s">
        <v>196</v>
      </c>
      <c r="H34071" t="s">
        <v>140</v>
      </c>
      <c r="I34071" t="s">
        <v>140</v>
      </c>
      <c r="J34071" t="s">
        <v>140</v>
      </c>
    </row>
    <row r="34072" spans="1:10" x14ac:dyDescent="0.35">
      <c r="A34072" t="s">
        <v>22</v>
      </c>
      <c r="B34072" t="s">
        <v>1151</v>
      </c>
      <c r="C34072">
        <v>139</v>
      </c>
      <c r="D34072" t="s">
        <v>192</v>
      </c>
      <c r="E34072" t="s">
        <v>320</v>
      </c>
      <c r="F34072" t="s">
        <v>819</v>
      </c>
      <c r="G34072" t="s">
        <v>521</v>
      </c>
      <c r="H34072" t="s">
        <v>1020</v>
      </c>
      <c r="I34072" t="s">
        <v>1053</v>
      </c>
      <c r="J34072" t="s">
        <v>1055</v>
      </c>
    </row>
    <row r="34073" spans="1:10" x14ac:dyDescent="0.35">
      <c r="A34073" t="s">
        <v>22</v>
      </c>
      <c r="B34073" t="s">
        <v>1152</v>
      </c>
      <c r="C34073">
        <v>54</v>
      </c>
      <c r="D34073" t="s">
        <v>790</v>
      </c>
      <c r="E34073" t="s">
        <v>824</v>
      </c>
      <c r="F34073" t="s">
        <v>852</v>
      </c>
      <c r="G34073" t="s">
        <v>1106</v>
      </c>
      <c r="H34073" t="s">
        <v>940</v>
      </c>
      <c r="I34073" t="s">
        <v>940</v>
      </c>
      <c r="J34073" t="s">
        <v>140</v>
      </c>
    </row>
    <row r="34074" spans="1:10" x14ac:dyDescent="0.35">
      <c r="A34074" t="s">
        <v>22</v>
      </c>
      <c r="B34074" t="s">
        <v>339</v>
      </c>
      <c r="C34074">
        <v>16</v>
      </c>
      <c r="D34074" t="s">
        <v>379</v>
      </c>
      <c r="E34074" t="s">
        <v>947</v>
      </c>
      <c r="F34074" t="s">
        <v>160</v>
      </c>
      <c r="G34074" t="s">
        <v>921</v>
      </c>
      <c r="H34074" t="s">
        <v>949</v>
      </c>
      <c r="I34074" t="s">
        <v>140</v>
      </c>
      <c r="J34074" t="s">
        <v>140</v>
      </c>
    </row>
    <row r="34075" spans="1:10" x14ac:dyDescent="0.35">
      <c r="A34075" t="s">
        <v>23</v>
      </c>
      <c r="B34075" t="s">
        <v>1151</v>
      </c>
      <c r="C34075">
        <v>125</v>
      </c>
      <c r="D34075" t="s">
        <v>129</v>
      </c>
      <c r="E34075" t="s">
        <v>620</v>
      </c>
      <c r="F34075" t="s">
        <v>966</v>
      </c>
      <c r="G34075" t="s">
        <v>762</v>
      </c>
      <c r="H34075" t="s">
        <v>991</v>
      </c>
      <c r="I34075" t="s">
        <v>940</v>
      </c>
      <c r="J34075" t="s">
        <v>140</v>
      </c>
    </row>
    <row r="34076" spans="1:10" x14ac:dyDescent="0.35">
      <c r="A34076" t="s">
        <v>23</v>
      </c>
      <c r="B34076" t="s">
        <v>1152</v>
      </c>
      <c r="C34076">
        <v>61</v>
      </c>
      <c r="D34076" t="s">
        <v>131</v>
      </c>
      <c r="E34076" t="s">
        <v>354</v>
      </c>
      <c r="F34076" t="s">
        <v>619</v>
      </c>
      <c r="G34076" t="s">
        <v>111</v>
      </c>
      <c r="H34076" t="s">
        <v>939</v>
      </c>
      <c r="I34076" t="s">
        <v>1051</v>
      </c>
      <c r="J34076" t="s">
        <v>140</v>
      </c>
    </row>
    <row r="34077" spans="1:10" x14ac:dyDescent="0.35">
      <c r="A34077" t="s">
        <v>23</v>
      </c>
      <c r="B34077" t="s">
        <v>339</v>
      </c>
      <c r="C34077">
        <v>19</v>
      </c>
      <c r="D34077" t="s">
        <v>427</v>
      </c>
      <c r="E34077" t="s">
        <v>115</v>
      </c>
      <c r="F34077" t="s">
        <v>409</v>
      </c>
      <c r="G34077" t="s">
        <v>723</v>
      </c>
      <c r="H34077" t="s">
        <v>1021</v>
      </c>
      <c r="I34077" t="s">
        <v>140</v>
      </c>
      <c r="J34077" t="s">
        <v>140</v>
      </c>
    </row>
    <row r="34078" spans="1:10" x14ac:dyDescent="0.35">
      <c r="A34078" t="s">
        <v>24</v>
      </c>
      <c r="B34078" t="s">
        <v>1151</v>
      </c>
      <c r="C34078">
        <v>123</v>
      </c>
      <c r="D34078" t="s">
        <v>495</v>
      </c>
      <c r="E34078" t="s">
        <v>956</v>
      </c>
      <c r="F34078" t="s">
        <v>76</v>
      </c>
      <c r="G34078" t="s">
        <v>994</v>
      </c>
      <c r="H34078" t="s">
        <v>971</v>
      </c>
      <c r="I34078" t="s">
        <v>950</v>
      </c>
      <c r="J34078" t="s">
        <v>1063</v>
      </c>
    </row>
    <row r="34079" spans="1:10" x14ac:dyDescent="0.35">
      <c r="A34079" t="s">
        <v>24</v>
      </c>
      <c r="B34079" t="s">
        <v>1152</v>
      </c>
      <c r="C34079">
        <v>71</v>
      </c>
      <c r="D34079" t="s">
        <v>43</v>
      </c>
      <c r="E34079" t="s">
        <v>598</v>
      </c>
      <c r="F34079" t="s">
        <v>508</v>
      </c>
      <c r="G34079" t="s">
        <v>546</v>
      </c>
      <c r="H34079" t="s">
        <v>1068</v>
      </c>
      <c r="I34079" t="s">
        <v>140</v>
      </c>
      <c r="J34079" t="s">
        <v>140</v>
      </c>
    </row>
    <row r="34080" spans="1:10" x14ac:dyDescent="0.35">
      <c r="A34080" t="s">
        <v>24</v>
      </c>
      <c r="B34080" t="s">
        <v>339</v>
      </c>
      <c r="C34080">
        <v>13</v>
      </c>
      <c r="D34080" t="s">
        <v>618</v>
      </c>
      <c r="E34080" t="s">
        <v>1062</v>
      </c>
      <c r="F34080" t="s">
        <v>391</v>
      </c>
      <c r="G34080" t="s">
        <v>894</v>
      </c>
      <c r="H34080" t="s">
        <v>140</v>
      </c>
      <c r="I34080" t="s">
        <v>513</v>
      </c>
      <c r="J34080" t="s">
        <v>140</v>
      </c>
    </row>
    <row r="34081" spans="1:10" x14ac:dyDescent="0.35">
      <c r="A34081" t="s">
        <v>25</v>
      </c>
      <c r="B34081" t="s">
        <v>1151</v>
      </c>
      <c r="C34081">
        <v>123</v>
      </c>
      <c r="D34081" t="s">
        <v>792</v>
      </c>
      <c r="E34081" t="s">
        <v>766</v>
      </c>
      <c r="F34081" t="s">
        <v>453</v>
      </c>
      <c r="G34081" t="s">
        <v>354</v>
      </c>
      <c r="H34081" t="s">
        <v>1023</v>
      </c>
      <c r="I34081" t="s">
        <v>950</v>
      </c>
      <c r="J34081" t="s">
        <v>140</v>
      </c>
    </row>
    <row r="34082" spans="1:10" x14ac:dyDescent="0.35">
      <c r="A34082" t="s">
        <v>25</v>
      </c>
      <c r="B34082" t="s">
        <v>1152</v>
      </c>
      <c r="C34082">
        <v>67</v>
      </c>
      <c r="D34082" t="s">
        <v>240</v>
      </c>
      <c r="E34082" t="s">
        <v>286</v>
      </c>
      <c r="F34082" t="s">
        <v>350</v>
      </c>
      <c r="G34082" t="s">
        <v>860</v>
      </c>
      <c r="H34082" t="s">
        <v>1021</v>
      </c>
      <c r="I34082" t="s">
        <v>1013</v>
      </c>
      <c r="J34082" t="s">
        <v>140</v>
      </c>
    </row>
    <row r="34083" spans="1:10" x14ac:dyDescent="0.35">
      <c r="A34083" t="s">
        <v>25</v>
      </c>
      <c r="B34083" t="s">
        <v>339</v>
      </c>
      <c r="C34083">
        <v>13</v>
      </c>
      <c r="D34083" t="s">
        <v>901</v>
      </c>
      <c r="E34083" t="s">
        <v>323</v>
      </c>
      <c r="F34083" t="s">
        <v>309</v>
      </c>
      <c r="G34083" t="s">
        <v>860</v>
      </c>
      <c r="H34083" t="s">
        <v>1049</v>
      </c>
      <c r="I34083" t="s">
        <v>140</v>
      </c>
      <c r="J34083" t="s">
        <v>140</v>
      </c>
    </row>
    <row r="34084" spans="1:10" x14ac:dyDescent="0.35">
      <c r="A34084" t="s">
        <v>26</v>
      </c>
      <c r="B34084" t="s">
        <v>1151</v>
      </c>
      <c r="C34084">
        <v>130</v>
      </c>
      <c r="D34084" t="s">
        <v>785</v>
      </c>
      <c r="E34084" t="s">
        <v>1071</v>
      </c>
      <c r="F34084" t="s">
        <v>306</v>
      </c>
      <c r="G34084" t="s">
        <v>685</v>
      </c>
      <c r="H34084" t="s">
        <v>1046</v>
      </c>
      <c r="I34084" t="s">
        <v>1044</v>
      </c>
      <c r="J34084" t="s">
        <v>1066</v>
      </c>
    </row>
    <row r="34085" spans="1:10" x14ac:dyDescent="0.35">
      <c r="A34085" t="s">
        <v>26</v>
      </c>
      <c r="B34085" t="s">
        <v>1152</v>
      </c>
      <c r="C34085">
        <v>56</v>
      </c>
      <c r="D34085" t="s">
        <v>671</v>
      </c>
      <c r="E34085" t="s">
        <v>379</v>
      </c>
      <c r="F34085" t="s">
        <v>569</v>
      </c>
      <c r="G34085" t="s">
        <v>603</v>
      </c>
      <c r="H34085" t="s">
        <v>1021</v>
      </c>
      <c r="I34085" t="s">
        <v>1021</v>
      </c>
      <c r="J34085" t="s">
        <v>140</v>
      </c>
    </row>
    <row r="34086" spans="1:10" x14ac:dyDescent="0.35">
      <c r="A34086" t="s">
        <v>26</v>
      </c>
      <c r="B34086" t="s">
        <v>339</v>
      </c>
      <c r="C34086">
        <v>16</v>
      </c>
      <c r="D34086" t="s">
        <v>662</v>
      </c>
      <c r="E34086" t="s">
        <v>926</v>
      </c>
      <c r="F34086" t="s">
        <v>798</v>
      </c>
      <c r="G34086" t="s">
        <v>55</v>
      </c>
      <c r="H34086" t="s">
        <v>1004</v>
      </c>
      <c r="I34086" t="s">
        <v>140</v>
      </c>
      <c r="J34086" t="s">
        <v>140</v>
      </c>
    </row>
    <row r="34087" spans="1:10" x14ac:dyDescent="0.35">
      <c r="A34087" t="s">
        <v>27</v>
      </c>
      <c r="B34087" t="s">
        <v>1151</v>
      </c>
      <c r="C34087">
        <v>119</v>
      </c>
      <c r="D34087" t="s">
        <v>777</v>
      </c>
      <c r="E34087" t="s">
        <v>911</v>
      </c>
      <c r="F34087" t="s">
        <v>789</v>
      </c>
      <c r="G34087" t="s">
        <v>433</v>
      </c>
      <c r="H34087" t="s">
        <v>515</v>
      </c>
      <c r="I34087" t="s">
        <v>89</v>
      </c>
      <c r="J34087" t="s">
        <v>775</v>
      </c>
    </row>
    <row r="34088" spans="1:10" x14ac:dyDescent="0.35">
      <c r="A34088" t="s">
        <v>27</v>
      </c>
      <c r="B34088" t="s">
        <v>1152</v>
      </c>
      <c r="C34088">
        <v>72</v>
      </c>
      <c r="D34088" t="s">
        <v>71</v>
      </c>
      <c r="E34088" t="s">
        <v>269</v>
      </c>
      <c r="F34088" t="s">
        <v>963</v>
      </c>
      <c r="G34088" t="s">
        <v>773</v>
      </c>
      <c r="H34088" t="s">
        <v>1047</v>
      </c>
      <c r="I34088" t="s">
        <v>1011</v>
      </c>
      <c r="J34088" t="s">
        <v>140</v>
      </c>
    </row>
    <row r="34089" spans="1:10" x14ac:dyDescent="0.35">
      <c r="A34089" t="s">
        <v>27</v>
      </c>
      <c r="B34089" t="s">
        <v>339</v>
      </c>
      <c r="C34089">
        <v>13</v>
      </c>
      <c r="D34089" t="s">
        <v>790</v>
      </c>
      <c r="E34089" t="s">
        <v>1059</v>
      </c>
      <c r="F34089" t="s">
        <v>43</v>
      </c>
      <c r="G34089" t="s">
        <v>699</v>
      </c>
      <c r="H34089" t="s">
        <v>140</v>
      </c>
      <c r="I34089" t="s">
        <v>140</v>
      </c>
      <c r="J34089" t="s">
        <v>140</v>
      </c>
    </row>
    <row r="34090" spans="1:10" x14ac:dyDescent="0.35">
      <c r="A34090" t="s">
        <v>28</v>
      </c>
      <c r="B34090" t="s">
        <v>1151</v>
      </c>
      <c r="C34090">
        <v>117</v>
      </c>
      <c r="D34090" t="s">
        <v>1139</v>
      </c>
      <c r="E34090" t="s">
        <v>266</v>
      </c>
      <c r="F34090" t="s">
        <v>503</v>
      </c>
      <c r="G34090" t="s">
        <v>650</v>
      </c>
      <c r="H34090" t="s">
        <v>1052</v>
      </c>
      <c r="I34090" t="s">
        <v>1068</v>
      </c>
      <c r="J34090" t="s">
        <v>1012</v>
      </c>
    </row>
    <row r="34091" spans="1:10" x14ac:dyDescent="0.35">
      <c r="A34091" t="s">
        <v>28</v>
      </c>
      <c r="B34091" t="s">
        <v>1152</v>
      </c>
      <c r="C34091">
        <v>78</v>
      </c>
      <c r="D34091" t="s">
        <v>651</v>
      </c>
      <c r="E34091" t="s">
        <v>1069</v>
      </c>
      <c r="F34091" t="s">
        <v>744</v>
      </c>
      <c r="G34091" t="s">
        <v>867</v>
      </c>
      <c r="H34091" t="s">
        <v>1012</v>
      </c>
      <c r="I34091" t="s">
        <v>1066</v>
      </c>
      <c r="J34091" t="s">
        <v>775</v>
      </c>
    </row>
    <row r="34092" spans="1:10" x14ac:dyDescent="0.35">
      <c r="A34092" t="s">
        <v>28</v>
      </c>
      <c r="B34092" t="s">
        <v>339</v>
      </c>
      <c r="C34092">
        <v>12</v>
      </c>
      <c r="D34092" t="s">
        <v>785</v>
      </c>
      <c r="E34092" t="s">
        <v>157</v>
      </c>
      <c r="F34092" t="s">
        <v>372</v>
      </c>
      <c r="G34092" t="s">
        <v>59</v>
      </c>
      <c r="H34092" t="s">
        <v>140</v>
      </c>
      <c r="I34092" t="s">
        <v>785</v>
      </c>
      <c r="J34092" t="s">
        <v>140</v>
      </c>
    </row>
    <row r="34093" spans="1:10" x14ac:dyDescent="0.35">
      <c r="A34093" t="s">
        <v>29</v>
      </c>
      <c r="B34093" t="s">
        <v>1151</v>
      </c>
      <c r="C34093">
        <v>108</v>
      </c>
      <c r="D34093" t="s">
        <v>528</v>
      </c>
      <c r="E34093" t="s">
        <v>650</v>
      </c>
      <c r="F34093" t="s">
        <v>372</v>
      </c>
      <c r="G34093" t="s">
        <v>762</v>
      </c>
      <c r="H34093" t="s">
        <v>1054</v>
      </c>
      <c r="I34093" t="s">
        <v>1060</v>
      </c>
      <c r="J34093" t="s">
        <v>140</v>
      </c>
    </row>
    <row r="34094" spans="1:10" x14ac:dyDescent="0.35">
      <c r="A34094" t="s">
        <v>29</v>
      </c>
      <c r="B34094" t="s">
        <v>1152</v>
      </c>
      <c r="C34094">
        <v>73</v>
      </c>
      <c r="D34094" t="s">
        <v>59</v>
      </c>
      <c r="E34094" t="s">
        <v>422</v>
      </c>
      <c r="F34094" t="s">
        <v>215</v>
      </c>
      <c r="G34094" t="s">
        <v>59</v>
      </c>
      <c r="H34094" t="s">
        <v>1068</v>
      </c>
      <c r="I34094" t="s">
        <v>949</v>
      </c>
      <c r="J34094" t="s">
        <v>1046</v>
      </c>
    </row>
    <row r="34095" spans="1:10" x14ac:dyDescent="0.35">
      <c r="A34095" t="s">
        <v>29</v>
      </c>
      <c r="B34095" t="s">
        <v>339</v>
      </c>
      <c r="C34095">
        <v>22</v>
      </c>
      <c r="D34095" t="s">
        <v>323</v>
      </c>
      <c r="E34095" t="s">
        <v>527</v>
      </c>
      <c r="F34095" t="s">
        <v>252</v>
      </c>
      <c r="G34095" t="s">
        <v>433</v>
      </c>
      <c r="H34095" t="s">
        <v>527</v>
      </c>
      <c r="I34095" t="s">
        <v>1020</v>
      </c>
      <c r="J34095" t="s">
        <v>140</v>
      </c>
    </row>
    <row r="34096" spans="1:10" x14ac:dyDescent="0.35">
      <c r="A34096" t="s">
        <v>30</v>
      </c>
      <c r="B34096" t="s">
        <v>1151</v>
      </c>
      <c r="C34096">
        <v>108</v>
      </c>
      <c r="D34096" t="s">
        <v>913</v>
      </c>
      <c r="E34096" t="s">
        <v>495</v>
      </c>
      <c r="F34096" t="s">
        <v>714</v>
      </c>
      <c r="G34096" t="s">
        <v>685</v>
      </c>
      <c r="H34096" t="s">
        <v>1070</v>
      </c>
      <c r="I34096" t="s">
        <v>458</v>
      </c>
      <c r="J34096" t="s">
        <v>1014</v>
      </c>
    </row>
    <row r="34097" spans="1:10" x14ac:dyDescent="0.35">
      <c r="A34097" t="s">
        <v>30</v>
      </c>
      <c r="B34097" t="s">
        <v>1152</v>
      </c>
      <c r="C34097">
        <v>78</v>
      </c>
      <c r="D34097" t="s">
        <v>227</v>
      </c>
      <c r="E34097" t="s">
        <v>91</v>
      </c>
      <c r="F34097" t="s">
        <v>677</v>
      </c>
      <c r="G34097" t="s">
        <v>386</v>
      </c>
      <c r="H34097" t="s">
        <v>1063</v>
      </c>
      <c r="I34097" t="s">
        <v>775</v>
      </c>
      <c r="J34097" t="s">
        <v>140</v>
      </c>
    </row>
    <row r="34098" spans="1:10" x14ac:dyDescent="0.35">
      <c r="A34098" t="s">
        <v>30</v>
      </c>
      <c r="B34098" t="s">
        <v>339</v>
      </c>
      <c r="C34098">
        <v>16</v>
      </c>
      <c r="D34098" t="s">
        <v>478</v>
      </c>
      <c r="E34098" t="s">
        <v>349</v>
      </c>
      <c r="F34098" t="s">
        <v>470</v>
      </c>
      <c r="G34098" t="s">
        <v>716</v>
      </c>
      <c r="H34098" t="s">
        <v>950</v>
      </c>
      <c r="I34098" t="s">
        <v>140</v>
      </c>
      <c r="J34098" t="s">
        <v>140</v>
      </c>
    </row>
    <row r="34099" spans="1:10" x14ac:dyDescent="0.35">
      <c r="A34099" t="s">
        <v>31</v>
      </c>
      <c r="B34099" t="s">
        <v>1151</v>
      </c>
      <c r="C34099">
        <v>138</v>
      </c>
      <c r="D34099" t="s">
        <v>939</v>
      </c>
      <c r="E34099" t="s">
        <v>418</v>
      </c>
      <c r="F34099" t="s">
        <v>288</v>
      </c>
      <c r="G34099" t="s">
        <v>521</v>
      </c>
      <c r="H34099" t="s">
        <v>1064</v>
      </c>
      <c r="I34099" t="s">
        <v>1054</v>
      </c>
      <c r="J34099" t="s">
        <v>1004</v>
      </c>
    </row>
    <row r="34100" spans="1:10" x14ac:dyDescent="0.35">
      <c r="A34100" t="s">
        <v>31</v>
      </c>
      <c r="B34100" t="s">
        <v>1152</v>
      </c>
      <c r="C34100">
        <v>58</v>
      </c>
      <c r="D34100" t="s">
        <v>1051</v>
      </c>
      <c r="E34100" t="s">
        <v>759</v>
      </c>
      <c r="F34100" t="s">
        <v>387</v>
      </c>
      <c r="G34100" t="s">
        <v>81</v>
      </c>
      <c r="H34100" t="s">
        <v>1057</v>
      </c>
      <c r="I34100" t="s">
        <v>1010</v>
      </c>
      <c r="J34100" t="s">
        <v>140</v>
      </c>
    </row>
    <row r="34101" spans="1:10" x14ac:dyDescent="0.35">
      <c r="A34101" t="s">
        <v>31</v>
      </c>
      <c r="B34101" t="s">
        <v>339</v>
      </c>
      <c r="C34101">
        <v>11</v>
      </c>
      <c r="D34101" t="s">
        <v>140</v>
      </c>
      <c r="E34101" t="s">
        <v>921</v>
      </c>
      <c r="F34101" t="s">
        <v>898</v>
      </c>
      <c r="G34101" t="s">
        <v>513</v>
      </c>
      <c r="H34101" t="s">
        <v>1018</v>
      </c>
      <c r="I34101" t="s">
        <v>140</v>
      </c>
      <c r="J34101" t="s">
        <v>140</v>
      </c>
    </row>
    <row r="34102" spans="1:10" x14ac:dyDescent="0.35">
      <c r="A34102" t="s">
        <v>32</v>
      </c>
      <c r="B34102" t="s">
        <v>1151</v>
      </c>
      <c r="C34102">
        <v>3046</v>
      </c>
      <c r="D34102" t="s">
        <v>1106</v>
      </c>
      <c r="E34102" t="s">
        <v>771</v>
      </c>
      <c r="F34102" t="s">
        <v>415</v>
      </c>
      <c r="G34102" t="s">
        <v>467</v>
      </c>
      <c r="H34102" t="s">
        <v>1064</v>
      </c>
      <c r="I34102" t="s">
        <v>919</v>
      </c>
      <c r="J34102" t="s">
        <v>1013</v>
      </c>
    </row>
    <row r="34103" spans="1:10" x14ac:dyDescent="0.35">
      <c r="A34103" t="s">
        <v>32</v>
      </c>
      <c r="B34103" t="s">
        <v>1152</v>
      </c>
      <c r="C34103">
        <v>1518</v>
      </c>
      <c r="D34103" t="s">
        <v>279</v>
      </c>
      <c r="E34103" t="s">
        <v>465</v>
      </c>
      <c r="F34103" t="s">
        <v>556</v>
      </c>
      <c r="G34103" t="s">
        <v>528</v>
      </c>
      <c r="H34103" t="s">
        <v>1051</v>
      </c>
      <c r="I34103" t="s">
        <v>971</v>
      </c>
      <c r="J34103" t="s">
        <v>1016</v>
      </c>
    </row>
    <row r="34104" spans="1:10" x14ac:dyDescent="0.35">
      <c r="A34104" t="s">
        <v>32</v>
      </c>
      <c r="B34104" t="s">
        <v>339</v>
      </c>
      <c r="C34104">
        <v>357</v>
      </c>
      <c r="D34104" t="s">
        <v>762</v>
      </c>
      <c r="E34104" t="s">
        <v>639</v>
      </c>
      <c r="F34104" t="s">
        <v>303</v>
      </c>
      <c r="G34104" t="s">
        <v>340</v>
      </c>
      <c r="H34104" t="s">
        <v>919</v>
      </c>
      <c r="I34104" t="s">
        <v>950</v>
      </c>
      <c r="J34104" t="s">
        <v>1022</v>
      </c>
    </row>
    <row r="34106" spans="1:10" x14ac:dyDescent="0.35">
      <c r="A34106" t="s">
        <v>2392</v>
      </c>
    </row>
    <row r="34107" spans="1:10" x14ac:dyDescent="0.35">
      <c r="A34107" t="s">
        <v>2</v>
      </c>
      <c r="B34107" t="s">
        <v>1164</v>
      </c>
      <c r="C34107" t="s">
        <v>3</v>
      </c>
      <c r="D34107" t="s">
        <v>2385</v>
      </c>
      <c r="E34107" t="s">
        <v>2386</v>
      </c>
      <c r="F34107" t="s">
        <v>2387</v>
      </c>
      <c r="G34107" t="s">
        <v>2388</v>
      </c>
      <c r="H34107" t="s">
        <v>1376</v>
      </c>
      <c r="I34107" t="s">
        <v>1042</v>
      </c>
      <c r="J34107" t="s">
        <v>136</v>
      </c>
    </row>
    <row r="34108" spans="1:10" x14ac:dyDescent="0.35">
      <c r="A34108" t="s">
        <v>8</v>
      </c>
      <c r="B34108" t="s">
        <v>1165</v>
      </c>
      <c r="C34108">
        <v>68</v>
      </c>
      <c r="D34108" t="s">
        <v>788</v>
      </c>
      <c r="E34108" t="s">
        <v>709</v>
      </c>
      <c r="F34108" t="s">
        <v>652</v>
      </c>
      <c r="G34108" t="s">
        <v>720</v>
      </c>
      <c r="H34108" t="s">
        <v>824</v>
      </c>
      <c r="I34108" t="s">
        <v>1048</v>
      </c>
      <c r="J34108" t="s">
        <v>1063</v>
      </c>
    </row>
    <row r="34109" spans="1:10" x14ac:dyDescent="0.35">
      <c r="A34109" t="s">
        <v>8</v>
      </c>
      <c r="B34109" t="s">
        <v>1166</v>
      </c>
      <c r="C34109">
        <v>133</v>
      </c>
      <c r="D34109" t="s">
        <v>371</v>
      </c>
      <c r="E34109" t="s">
        <v>206</v>
      </c>
      <c r="F34109" t="s">
        <v>534</v>
      </c>
      <c r="G34109" t="s">
        <v>55</v>
      </c>
      <c r="H34109" t="s">
        <v>1068</v>
      </c>
      <c r="I34109" t="s">
        <v>1017</v>
      </c>
      <c r="J34109" t="s">
        <v>140</v>
      </c>
    </row>
    <row r="34110" spans="1:10" x14ac:dyDescent="0.35">
      <c r="A34110" t="s">
        <v>9</v>
      </c>
      <c r="B34110" t="s">
        <v>1165</v>
      </c>
      <c r="C34110">
        <v>98</v>
      </c>
      <c r="D34110" t="s">
        <v>794</v>
      </c>
      <c r="E34110" t="s">
        <v>901</v>
      </c>
      <c r="F34110" t="s">
        <v>554</v>
      </c>
      <c r="G34110" t="s">
        <v>911</v>
      </c>
      <c r="H34110" t="s">
        <v>875</v>
      </c>
      <c r="I34110" t="s">
        <v>129</v>
      </c>
      <c r="J34110" t="s">
        <v>140</v>
      </c>
    </row>
    <row r="34111" spans="1:10" x14ac:dyDescent="0.35">
      <c r="A34111" t="s">
        <v>9</v>
      </c>
      <c r="B34111" t="s">
        <v>1166</v>
      </c>
      <c r="C34111">
        <v>102</v>
      </c>
      <c r="D34111" t="s">
        <v>492</v>
      </c>
      <c r="E34111" t="s">
        <v>723</v>
      </c>
      <c r="F34111" t="s">
        <v>682</v>
      </c>
      <c r="G34111" t="s">
        <v>805</v>
      </c>
      <c r="H34111" t="s">
        <v>1060</v>
      </c>
      <c r="I34111" t="s">
        <v>99</v>
      </c>
      <c r="J34111" t="s">
        <v>1014</v>
      </c>
    </row>
    <row r="34112" spans="1:10" x14ac:dyDescent="0.35">
      <c r="A34112" t="s">
        <v>10</v>
      </c>
      <c r="B34112" t="s">
        <v>1165</v>
      </c>
      <c r="C34112">
        <v>80</v>
      </c>
      <c r="D34112" t="s">
        <v>751</v>
      </c>
      <c r="E34112" t="s">
        <v>618</v>
      </c>
      <c r="F34112" t="s">
        <v>644</v>
      </c>
      <c r="G34112" t="s">
        <v>781</v>
      </c>
      <c r="H34112" t="s">
        <v>1070</v>
      </c>
      <c r="I34112" t="s">
        <v>1066</v>
      </c>
      <c r="J34112" t="s">
        <v>140</v>
      </c>
    </row>
    <row r="34113" spans="1:10" x14ac:dyDescent="0.35">
      <c r="A34113" t="s">
        <v>10</v>
      </c>
      <c r="B34113" t="s">
        <v>1166</v>
      </c>
      <c r="C34113">
        <v>127</v>
      </c>
      <c r="D34113" t="s">
        <v>792</v>
      </c>
      <c r="E34113" t="s">
        <v>421</v>
      </c>
      <c r="F34113" t="s">
        <v>625</v>
      </c>
      <c r="G34113" t="s">
        <v>421</v>
      </c>
      <c r="H34113" t="s">
        <v>660</v>
      </c>
      <c r="I34113" t="s">
        <v>501</v>
      </c>
      <c r="J34113" t="s">
        <v>1012</v>
      </c>
    </row>
    <row r="34114" spans="1:10" x14ac:dyDescent="0.35">
      <c r="A34114" t="s">
        <v>11</v>
      </c>
      <c r="B34114" t="s">
        <v>1165</v>
      </c>
      <c r="C34114">
        <v>87</v>
      </c>
      <c r="D34114" t="s">
        <v>961</v>
      </c>
      <c r="E34114" t="s">
        <v>401</v>
      </c>
      <c r="F34114" t="s">
        <v>547</v>
      </c>
      <c r="G34114" t="s">
        <v>528</v>
      </c>
      <c r="H34114" t="s">
        <v>1003</v>
      </c>
      <c r="I34114" t="s">
        <v>1043</v>
      </c>
      <c r="J34114" t="s">
        <v>1017</v>
      </c>
    </row>
    <row r="34115" spans="1:10" x14ac:dyDescent="0.35">
      <c r="A34115" t="s">
        <v>11</v>
      </c>
      <c r="B34115" t="s">
        <v>1166</v>
      </c>
      <c r="C34115">
        <v>119</v>
      </c>
      <c r="D34115" t="s">
        <v>620</v>
      </c>
      <c r="E34115" t="s">
        <v>386</v>
      </c>
      <c r="F34115" t="s">
        <v>799</v>
      </c>
      <c r="G34115" t="s">
        <v>659</v>
      </c>
      <c r="H34115" t="s">
        <v>140</v>
      </c>
      <c r="I34115" t="s">
        <v>1043</v>
      </c>
      <c r="J34115" t="s">
        <v>140</v>
      </c>
    </row>
    <row r="34116" spans="1:10" x14ac:dyDescent="0.35">
      <c r="A34116" t="s">
        <v>12</v>
      </c>
      <c r="B34116" t="s">
        <v>1165</v>
      </c>
      <c r="C34116">
        <v>12</v>
      </c>
      <c r="D34116" t="s">
        <v>140</v>
      </c>
      <c r="E34116" t="s">
        <v>1020</v>
      </c>
      <c r="F34116" t="s">
        <v>1200</v>
      </c>
      <c r="G34116" t="s">
        <v>929</v>
      </c>
      <c r="H34116" t="s">
        <v>147</v>
      </c>
      <c r="I34116" t="s">
        <v>140</v>
      </c>
      <c r="J34116" t="s">
        <v>140</v>
      </c>
    </row>
    <row r="34117" spans="1:10" x14ac:dyDescent="0.35">
      <c r="A34117" t="s">
        <v>12</v>
      </c>
      <c r="B34117" t="s">
        <v>1166</v>
      </c>
      <c r="C34117">
        <v>196</v>
      </c>
      <c r="D34117" t="s">
        <v>125</v>
      </c>
      <c r="E34117" t="s">
        <v>365</v>
      </c>
      <c r="F34117" t="s">
        <v>459</v>
      </c>
      <c r="G34117" t="s">
        <v>564</v>
      </c>
      <c r="H34117" t="s">
        <v>838</v>
      </c>
      <c r="I34117" t="s">
        <v>1066</v>
      </c>
      <c r="J34117" t="s">
        <v>1009</v>
      </c>
    </row>
    <row r="34118" spans="1:10" x14ac:dyDescent="0.35">
      <c r="A34118" t="s">
        <v>13</v>
      </c>
      <c r="B34118" t="s">
        <v>1165</v>
      </c>
      <c r="C34118">
        <v>7</v>
      </c>
      <c r="D34118" t="s">
        <v>140</v>
      </c>
      <c r="E34118" t="s">
        <v>695</v>
      </c>
      <c r="F34118" t="s">
        <v>622</v>
      </c>
      <c r="G34118" t="s">
        <v>618</v>
      </c>
      <c r="H34118" t="s">
        <v>1085</v>
      </c>
      <c r="I34118" t="s">
        <v>140</v>
      </c>
      <c r="J34118" t="s">
        <v>140</v>
      </c>
    </row>
    <row r="34119" spans="1:10" x14ac:dyDescent="0.35">
      <c r="A34119" t="s">
        <v>13</v>
      </c>
      <c r="B34119" t="s">
        <v>1166</v>
      </c>
      <c r="C34119">
        <v>199</v>
      </c>
      <c r="D34119" t="s">
        <v>824</v>
      </c>
      <c r="E34119" t="s">
        <v>149</v>
      </c>
      <c r="F34119" t="s">
        <v>701</v>
      </c>
      <c r="G34119" t="s">
        <v>993</v>
      </c>
      <c r="H34119" t="s">
        <v>99</v>
      </c>
      <c r="I34119" t="s">
        <v>1050</v>
      </c>
      <c r="J34119" t="s">
        <v>1009</v>
      </c>
    </row>
    <row r="34120" spans="1:10" x14ac:dyDescent="0.35">
      <c r="A34120" t="s">
        <v>14</v>
      </c>
      <c r="B34120" t="s">
        <v>1165</v>
      </c>
      <c r="C34120">
        <v>52</v>
      </c>
      <c r="D34120" t="s">
        <v>775</v>
      </c>
      <c r="E34120" t="s">
        <v>37</v>
      </c>
      <c r="F34120" t="s">
        <v>945</v>
      </c>
      <c r="G34120" t="s">
        <v>1087</v>
      </c>
      <c r="H34120" t="s">
        <v>1061</v>
      </c>
      <c r="I34120" t="s">
        <v>1059</v>
      </c>
      <c r="J34120" t="s">
        <v>140</v>
      </c>
    </row>
    <row r="34121" spans="1:10" x14ac:dyDescent="0.35">
      <c r="A34121" t="s">
        <v>14</v>
      </c>
      <c r="B34121" t="s">
        <v>1166</v>
      </c>
      <c r="C34121">
        <v>150</v>
      </c>
      <c r="D34121" t="s">
        <v>837</v>
      </c>
      <c r="E34121" t="s">
        <v>1069</v>
      </c>
      <c r="F34121" t="s">
        <v>690</v>
      </c>
      <c r="G34121" t="s">
        <v>932</v>
      </c>
      <c r="H34121" t="s">
        <v>458</v>
      </c>
      <c r="I34121" t="s">
        <v>1064</v>
      </c>
      <c r="J34121" t="s">
        <v>140</v>
      </c>
    </row>
    <row r="34122" spans="1:10" x14ac:dyDescent="0.35">
      <c r="A34122" t="s">
        <v>15</v>
      </c>
      <c r="B34122" t="s">
        <v>1165</v>
      </c>
      <c r="C34122">
        <v>90</v>
      </c>
      <c r="D34122" t="s">
        <v>93</v>
      </c>
      <c r="E34122" t="s">
        <v>720</v>
      </c>
      <c r="F34122" t="s">
        <v>505</v>
      </c>
      <c r="G34122" t="s">
        <v>103</v>
      </c>
      <c r="H34122" t="s">
        <v>971</v>
      </c>
      <c r="I34122" t="s">
        <v>515</v>
      </c>
      <c r="J34122" t="s">
        <v>1016</v>
      </c>
    </row>
    <row r="34123" spans="1:10" x14ac:dyDescent="0.35">
      <c r="A34123" t="s">
        <v>15</v>
      </c>
      <c r="B34123" t="s">
        <v>1166</v>
      </c>
      <c r="C34123">
        <v>116</v>
      </c>
      <c r="D34123" t="s">
        <v>162</v>
      </c>
      <c r="E34123" t="s">
        <v>980</v>
      </c>
      <c r="F34123" t="s">
        <v>583</v>
      </c>
      <c r="G34123" t="s">
        <v>656</v>
      </c>
      <c r="H34123" t="s">
        <v>660</v>
      </c>
      <c r="I34123" t="s">
        <v>1058</v>
      </c>
      <c r="J34123" t="s">
        <v>140</v>
      </c>
    </row>
    <row r="34124" spans="1:10" x14ac:dyDescent="0.35">
      <c r="A34124" t="s">
        <v>16</v>
      </c>
      <c r="B34124" t="s">
        <v>1165</v>
      </c>
      <c r="C34124">
        <v>96</v>
      </c>
      <c r="D34124" t="s">
        <v>51</v>
      </c>
      <c r="E34124" t="s">
        <v>771</v>
      </c>
      <c r="F34124" t="s">
        <v>309</v>
      </c>
      <c r="G34124" t="s">
        <v>932</v>
      </c>
      <c r="H34124" t="s">
        <v>954</v>
      </c>
      <c r="I34124" t="s">
        <v>875</v>
      </c>
      <c r="J34124" t="s">
        <v>140</v>
      </c>
    </row>
    <row r="34125" spans="1:10" x14ac:dyDescent="0.35">
      <c r="A34125" t="s">
        <v>16</v>
      </c>
      <c r="B34125" t="s">
        <v>1166</v>
      </c>
      <c r="C34125">
        <v>110</v>
      </c>
      <c r="D34125" t="s">
        <v>562</v>
      </c>
      <c r="E34125" t="s">
        <v>157</v>
      </c>
      <c r="F34125" t="s">
        <v>629</v>
      </c>
      <c r="G34125" t="s">
        <v>399</v>
      </c>
      <c r="H34125" t="s">
        <v>140</v>
      </c>
      <c r="I34125" t="s">
        <v>1060</v>
      </c>
      <c r="J34125" t="s">
        <v>140</v>
      </c>
    </row>
    <row r="34126" spans="1:10" x14ac:dyDescent="0.35">
      <c r="A34126" t="s">
        <v>17</v>
      </c>
      <c r="B34126" t="s">
        <v>1165</v>
      </c>
      <c r="C34126">
        <v>109</v>
      </c>
      <c r="D34126" t="s">
        <v>1139</v>
      </c>
      <c r="E34126" t="s">
        <v>848</v>
      </c>
      <c r="F34126" t="s">
        <v>226</v>
      </c>
      <c r="G34126" t="s">
        <v>582</v>
      </c>
      <c r="H34126" t="s">
        <v>1011</v>
      </c>
      <c r="I34126" t="s">
        <v>1070</v>
      </c>
      <c r="J34126" t="s">
        <v>140</v>
      </c>
    </row>
    <row r="34127" spans="1:10" x14ac:dyDescent="0.35">
      <c r="A34127" t="s">
        <v>17</v>
      </c>
      <c r="B34127" t="s">
        <v>1166</v>
      </c>
      <c r="C34127">
        <v>94</v>
      </c>
      <c r="D34127" t="s">
        <v>237</v>
      </c>
      <c r="E34127" t="s">
        <v>994</v>
      </c>
      <c r="F34127" t="s">
        <v>390</v>
      </c>
      <c r="G34127" t="s">
        <v>834</v>
      </c>
      <c r="H34127" t="s">
        <v>869</v>
      </c>
      <c r="I34127" t="s">
        <v>1070</v>
      </c>
      <c r="J34127" t="s">
        <v>140</v>
      </c>
    </row>
    <row r="34128" spans="1:10" x14ac:dyDescent="0.35">
      <c r="A34128" t="s">
        <v>18</v>
      </c>
      <c r="B34128" t="s">
        <v>1165</v>
      </c>
      <c r="C34128">
        <v>14</v>
      </c>
      <c r="D34128" t="s">
        <v>985</v>
      </c>
      <c r="E34128" t="s">
        <v>192</v>
      </c>
      <c r="F34128" t="s">
        <v>236</v>
      </c>
      <c r="G34128" t="s">
        <v>746</v>
      </c>
      <c r="H34128" t="s">
        <v>123</v>
      </c>
      <c r="I34128" t="s">
        <v>345</v>
      </c>
      <c r="J34128" t="s">
        <v>140</v>
      </c>
    </row>
    <row r="34129" spans="1:10" x14ac:dyDescent="0.35">
      <c r="A34129" t="s">
        <v>18</v>
      </c>
      <c r="B34129" t="s">
        <v>1166</v>
      </c>
      <c r="C34129">
        <v>191</v>
      </c>
      <c r="D34129" t="s">
        <v>93</v>
      </c>
      <c r="E34129" t="s">
        <v>895</v>
      </c>
      <c r="F34129" t="s">
        <v>80</v>
      </c>
      <c r="G34129" t="s">
        <v>771</v>
      </c>
      <c r="H34129" t="s">
        <v>345</v>
      </c>
      <c r="I34129" t="s">
        <v>1046</v>
      </c>
      <c r="J34129" t="s">
        <v>140</v>
      </c>
    </row>
    <row r="34130" spans="1:10" x14ac:dyDescent="0.35">
      <c r="A34130" t="s">
        <v>19</v>
      </c>
      <c r="B34130" t="s">
        <v>1165</v>
      </c>
      <c r="C34130">
        <v>66</v>
      </c>
      <c r="D34130" t="s">
        <v>801</v>
      </c>
      <c r="E34130" t="s">
        <v>1139</v>
      </c>
      <c r="F34130" t="s">
        <v>46</v>
      </c>
      <c r="G34130" t="s">
        <v>45</v>
      </c>
      <c r="H34130" t="s">
        <v>269</v>
      </c>
      <c r="I34130" t="s">
        <v>775</v>
      </c>
      <c r="J34130" t="s">
        <v>140</v>
      </c>
    </row>
    <row r="34131" spans="1:10" x14ac:dyDescent="0.35">
      <c r="A34131" t="s">
        <v>19</v>
      </c>
      <c r="B34131" t="s">
        <v>1166</v>
      </c>
      <c r="C34131">
        <v>140</v>
      </c>
      <c r="D34131" t="s">
        <v>877</v>
      </c>
      <c r="E34131" t="s">
        <v>826</v>
      </c>
      <c r="F34131" t="s">
        <v>907</v>
      </c>
      <c r="G34131" t="s">
        <v>781</v>
      </c>
      <c r="H34131" t="s">
        <v>1058</v>
      </c>
      <c r="I34131" t="s">
        <v>971</v>
      </c>
      <c r="J34131" t="s">
        <v>1058</v>
      </c>
    </row>
    <row r="34132" spans="1:10" x14ac:dyDescent="0.35">
      <c r="A34132" t="s">
        <v>20</v>
      </c>
      <c r="B34132" t="s">
        <v>1165</v>
      </c>
      <c r="C34132">
        <v>118</v>
      </c>
      <c r="D34132" t="s">
        <v>418</v>
      </c>
      <c r="E34132" t="s">
        <v>703</v>
      </c>
      <c r="F34132" t="s">
        <v>506</v>
      </c>
      <c r="G34132" t="s">
        <v>433</v>
      </c>
      <c r="H34132" t="s">
        <v>950</v>
      </c>
      <c r="I34132" t="s">
        <v>109</v>
      </c>
      <c r="J34132" t="s">
        <v>140</v>
      </c>
    </row>
    <row r="34133" spans="1:10" x14ac:dyDescent="0.35">
      <c r="A34133" t="s">
        <v>20</v>
      </c>
      <c r="B34133" t="s">
        <v>1166</v>
      </c>
      <c r="C34133">
        <v>88</v>
      </c>
      <c r="D34133" t="s">
        <v>671</v>
      </c>
      <c r="E34133" t="s">
        <v>956</v>
      </c>
      <c r="F34133" t="s">
        <v>368</v>
      </c>
      <c r="G34133" t="s">
        <v>738</v>
      </c>
      <c r="H34133" t="s">
        <v>89</v>
      </c>
      <c r="I34133" t="s">
        <v>1051</v>
      </c>
      <c r="J34133" t="s">
        <v>140</v>
      </c>
    </row>
    <row r="34134" spans="1:10" x14ac:dyDescent="0.35">
      <c r="A34134" t="s">
        <v>21</v>
      </c>
      <c r="B34134" t="s">
        <v>1166</v>
      </c>
      <c r="C34134">
        <v>210</v>
      </c>
      <c r="D34134" t="s">
        <v>354</v>
      </c>
      <c r="E34134" t="s">
        <v>528</v>
      </c>
      <c r="F34134" t="s">
        <v>431</v>
      </c>
      <c r="G34134" t="s">
        <v>63</v>
      </c>
      <c r="H34134" t="s">
        <v>1066</v>
      </c>
      <c r="I34134" t="s">
        <v>940</v>
      </c>
      <c r="J34134" t="s">
        <v>1013</v>
      </c>
    </row>
    <row r="34135" spans="1:10" x14ac:dyDescent="0.35">
      <c r="A34135" t="s">
        <v>22</v>
      </c>
      <c r="B34135" t="s">
        <v>1165</v>
      </c>
      <c r="C34135">
        <v>98</v>
      </c>
      <c r="D34135" t="s">
        <v>773</v>
      </c>
      <c r="E34135" t="s">
        <v>1087</v>
      </c>
      <c r="F34135" t="s">
        <v>357</v>
      </c>
      <c r="G34135" t="s">
        <v>476</v>
      </c>
      <c r="H34135" t="s">
        <v>664</v>
      </c>
      <c r="I34135" t="s">
        <v>501</v>
      </c>
      <c r="J34135" t="s">
        <v>140</v>
      </c>
    </row>
    <row r="34136" spans="1:10" x14ac:dyDescent="0.35">
      <c r="A34136" t="s">
        <v>22</v>
      </c>
      <c r="B34136" t="s">
        <v>1166</v>
      </c>
      <c r="C34136">
        <v>111</v>
      </c>
      <c r="D34136" t="s">
        <v>731</v>
      </c>
      <c r="E34136" t="s">
        <v>1139</v>
      </c>
      <c r="F34136" t="s">
        <v>215</v>
      </c>
      <c r="G34136" t="s">
        <v>848</v>
      </c>
      <c r="H34136" t="s">
        <v>1016</v>
      </c>
      <c r="I34136" t="s">
        <v>1052</v>
      </c>
      <c r="J34136" t="s">
        <v>1050</v>
      </c>
    </row>
    <row r="34137" spans="1:10" x14ac:dyDescent="0.35">
      <c r="A34137" t="s">
        <v>23</v>
      </c>
      <c r="B34137" t="s">
        <v>1165</v>
      </c>
      <c r="C34137">
        <v>86</v>
      </c>
      <c r="D34137" t="s">
        <v>977</v>
      </c>
      <c r="E34137" t="s">
        <v>543</v>
      </c>
      <c r="F34137" t="s">
        <v>745</v>
      </c>
      <c r="G34137" t="s">
        <v>706</v>
      </c>
      <c r="H34137" t="s">
        <v>838</v>
      </c>
      <c r="I34137" t="s">
        <v>140</v>
      </c>
      <c r="J34137" t="s">
        <v>140</v>
      </c>
    </row>
    <row r="34138" spans="1:10" x14ac:dyDescent="0.35">
      <c r="A34138" t="s">
        <v>23</v>
      </c>
      <c r="B34138" t="s">
        <v>1166</v>
      </c>
      <c r="C34138">
        <v>119</v>
      </c>
      <c r="D34138" t="s">
        <v>749</v>
      </c>
      <c r="E34138" t="s">
        <v>697</v>
      </c>
      <c r="F34138" t="s">
        <v>616</v>
      </c>
      <c r="G34138" t="s">
        <v>888</v>
      </c>
      <c r="H34138" t="s">
        <v>801</v>
      </c>
      <c r="I34138" t="s">
        <v>1007</v>
      </c>
      <c r="J34138" t="s">
        <v>140</v>
      </c>
    </row>
    <row r="34139" spans="1:10" x14ac:dyDescent="0.35">
      <c r="A34139" t="s">
        <v>24</v>
      </c>
      <c r="B34139" t="s">
        <v>1165</v>
      </c>
      <c r="C34139">
        <v>77</v>
      </c>
      <c r="D34139" t="s">
        <v>543</v>
      </c>
      <c r="E34139" t="s">
        <v>323</v>
      </c>
      <c r="F34139" t="s">
        <v>313</v>
      </c>
      <c r="G34139" t="s">
        <v>752</v>
      </c>
      <c r="H34139" t="s">
        <v>1055</v>
      </c>
      <c r="I34139" t="s">
        <v>664</v>
      </c>
      <c r="J34139" t="s">
        <v>140</v>
      </c>
    </row>
    <row r="34140" spans="1:10" x14ac:dyDescent="0.35">
      <c r="A34140" t="s">
        <v>24</v>
      </c>
      <c r="B34140" t="s">
        <v>1166</v>
      </c>
      <c r="C34140">
        <v>130</v>
      </c>
      <c r="D34140" t="s">
        <v>492</v>
      </c>
      <c r="E34140" t="s">
        <v>411</v>
      </c>
      <c r="F34140" t="s">
        <v>864</v>
      </c>
      <c r="G34140" t="s">
        <v>568</v>
      </c>
      <c r="H34140" t="s">
        <v>950</v>
      </c>
      <c r="I34140" t="s">
        <v>1004</v>
      </c>
      <c r="J34140" t="s">
        <v>1063</v>
      </c>
    </row>
    <row r="34141" spans="1:10" x14ac:dyDescent="0.35">
      <c r="A34141" t="s">
        <v>25</v>
      </c>
      <c r="B34141" t="s">
        <v>1165</v>
      </c>
      <c r="C34141">
        <v>88</v>
      </c>
      <c r="D34141" t="s">
        <v>810</v>
      </c>
      <c r="E34141" t="s">
        <v>959</v>
      </c>
      <c r="F34141" t="s">
        <v>487</v>
      </c>
      <c r="G34141" t="s">
        <v>911</v>
      </c>
      <c r="H34141" t="s">
        <v>1048</v>
      </c>
      <c r="I34141" t="s">
        <v>996</v>
      </c>
      <c r="J34141" t="s">
        <v>140</v>
      </c>
    </row>
    <row r="34142" spans="1:10" x14ac:dyDescent="0.35">
      <c r="A34142" t="s">
        <v>25</v>
      </c>
      <c r="B34142" t="s">
        <v>1166</v>
      </c>
      <c r="C34142">
        <v>115</v>
      </c>
      <c r="D34142" t="s">
        <v>738</v>
      </c>
      <c r="E34142" t="s">
        <v>412</v>
      </c>
      <c r="F34142" t="s">
        <v>624</v>
      </c>
      <c r="G34142" t="s">
        <v>354</v>
      </c>
      <c r="H34142" t="s">
        <v>515</v>
      </c>
      <c r="I34142" t="s">
        <v>1063</v>
      </c>
      <c r="J34142" t="s">
        <v>140</v>
      </c>
    </row>
    <row r="34143" spans="1:10" x14ac:dyDescent="0.35">
      <c r="A34143" t="s">
        <v>26</v>
      </c>
      <c r="B34143" t="s">
        <v>1165</v>
      </c>
      <c r="C34143">
        <v>96</v>
      </c>
      <c r="D34143" t="s">
        <v>646</v>
      </c>
      <c r="E34143" t="s">
        <v>762</v>
      </c>
      <c r="F34143" t="s">
        <v>36</v>
      </c>
      <c r="G34143" t="s">
        <v>451</v>
      </c>
      <c r="H34143" t="s">
        <v>1068</v>
      </c>
      <c r="I34143" t="s">
        <v>875</v>
      </c>
      <c r="J34143" t="s">
        <v>1020</v>
      </c>
    </row>
    <row r="34144" spans="1:10" x14ac:dyDescent="0.35">
      <c r="A34144" t="s">
        <v>26</v>
      </c>
      <c r="B34144" t="s">
        <v>1166</v>
      </c>
      <c r="C34144">
        <v>106</v>
      </c>
      <c r="D34144" t="s">
        <v>749</v>
      </c>
      <c r="E34144" t="s">
        <v>551</v>
      </c>
      <c r="F34144" t="s">
        <v>503</v>
      </c>
      <c r="G34144" t="s">
        <v>667</v>
      </c>
      <c r="H34144" t="s">
        <v>1012</v>
      </c>
      <c r="I34144" t="s">
        <v>1068</v>
      </c>
      <c r="J34144" t="s">
        <v>140</v>
      </c>
    </row>
    <row r="34145" spans="1:10" x14ac:dyDescent="0.35">
      <c r="A34145" t="s">
        <v>27</v>
      </c>
      <c r="B34145" t="s">
        <v>1165</v>
      </c>
      <c r="C34145">
        <v>100</v>
      </c>
      <c r="D34145" t="s">
        <v>379</v>
      </c>
      <c r="E34145" t="s">
        <v>668</v>
      </c>
      <c r="F34145" t="s">
        <v>760</v>
      </c>
      <c r="G34145" t="s">
        <v>671</v>
      </c>
      <c r="H34145" t="s">
        <v>950</v>
      </c>
      <c r="I34145" t="s">
        <v>458</v>
      </c>
      <c r="J34145" t="s">
        <v>140</v>
      </c>
    </row>
    <row r="34146" spans="1:10" x14ac:dyDescent="0.35">
      <c r="A34146" t="s">
        <v>27</v>
      </c>
      <c r="B34146" t="s">
        <v>1166</v>
      </c>
      <c r="C34146">
        <v>104</v>
      </c>
      <c r="D34146" t="s">
        <v>467</v>
      </c>
      <c r="E34146" t="s">
        <v>1076</v>
      </c>
      <c r="F34146" t="s">
        <v>252</v>
      </c>
      <c r="G34146" t="s">
        <v>455</v>
      </c>
      <c r="H34146" t="s">
        <v>996</v>
      </c>
      <c r="I34146" t="s">
        <v>1023</v>
      </c>
      <c r="J34146" t="s">
        <v>1021</v>
      </c>
    </row>
    <row r="34147" spans="1:10" x14ac:dyDescent="0.35">
      <c r="A34147" t="s">
        <v>28</v>
      </c>
      <c r="B34147" t="s">
        <v>1165</v>
      </c>
      <c r="C34147">
        <v>85</v>
      </c>
      <c r="D34147" t="s">
        <v>489</v>
      </c>
      <c r="E34147" t="s">
        <v>880</v>
      </c>
      <c r="F34147" t="s">
        <v>979</v>
      </c>
      <c r="G34147" t="s">
        <v>720</v>
      </c>
      <c r="H34147" t="s">
        <v>1064</v>
      </c>
      <c r="I34147" t="s">
        <v>950</v>
      </c>
      <c r="J34147" t="s">
        <v>775</v>
      </c>
    </row>
    <row r="34148" spans="1:10" x14ac:dyDescent="0.35">
      <c r="A34148" t="s">
        <v>28</v>
      </c>
      <c r="B34148" t="s">
        <v>1166</v>
      </c>
      <c r="C34148">
        <v>122</v>
      </c>
      <c r="D34148" t="s">
        <v>379</v>
      </c>
      <c r="E34148" t="s">
        <v>279</v>
      </c>
      <c r="F34148" t="s">
        <v>328</v>
      </c>
      <c r="G34148" t="s">
        <v>418</v>
      </c>
      <c r="H34148" t="s">
        <v>775</v>
      </c>
      <c r="I34148" t="s">
        <v>1060</v>
      </c>
      <c r="J34148" t="s">
        <v>1009</v>
      </c>
    </row>
    <row r="34149" spans="1:10" x14ac:dyDescent="0.35">
      <c r="A34149" t="s">
        <v>29</v>
      </c>
      <c r="B34149" t="s">
        <v>1165</v>
      </c>
      <c r="C34149">
        <v>94</v>
      </c>
      <c r="D34149" t="s">
        <v>867</v>
      </c>
      <c r="E34149" t="s">
        <v>237</v>
      </c>
      <c r="F34149" t="s">
        <v>909</v>
      </c>
      <c r="G34149" t="s">
        <v>564</v>
      </c>
      <c r="H34149" t="s">
        <v>940</v>
      </c>
      <c r="I34149" t="s">
        <v>950</v>
      </c>
      <c r="J34149" t="s">
        <v>1021</v>
      </c>
    </row>
    <row r="34150" spans="1:10" x14ac:dyDescent="0.35">
      <c r="A34150" t="s">
        <v>29</v>
      </c>
      <c r="B34150" t="s">
        <v>1166</v>
      </c>
      <c r="C34150">
        <v>109</v>
      </c>
      <c r="D34150" t="s">
        <v>980</v>
      </c>
      <c r="E34150" t="s">
        <v>614</v>
      </c>
      <c r="F34150" t="s">
        <v>431</v>
      </c>
      <c r="G34150" t="s">
        <v>886</v>
      </c>
      <c r="H34150" t="s">
        <v>1048</v>
      </c>
      <c r="I34150" t="s">
        <v>1019</v>
      </c>
      <c r="J34150" t="s">
        <v>1014</v>
      </c>
    </row>
    <row r="34151" spans="1:10" x14ac:dyDescent="0.35">
      <c r="A34151" t="s">
        <v>30</v>
      </c>
      <c r="B34151" t="s">
        <v>1165</v>
      </c>
      <c r="C34151">
        <v>91</v>
      </c>
      <c r="D34151" t="s">
        <v>492</v>
      </c>
      <c r="E34151" t="s">
        <v>289</v>
      </c>
      <c r="F34151" t="s">
        <v>139</v>
      </c>
      <c r="G34151" t="s">
        <v>1071</v>
      </c>
      <c r="H34151" t="s">
        <v>660</v>
      </c>
      <c r="I34151" t="s">
        <v>1004</v>
      </c>
      <c r="J34151" t="s">
        <v>140</v>
      </c>
    </row>
    <row r="34152" spans="1:10" x14ac:dyDescent="0.35">
      <c r="A34152" t="s">
        <v>30</v>
      </c>
      <c r="B34152" t="s">
        <v>1166</v>
      </c>
      <c r="C34152">
        <v>111</v>
      </c>
      <c r="D34152" t="s">
        <v>296</v>
      </c>
      <c r="E34152" t="s">
        <v>443</v>
      </c>
      <c r="F34152" t="s">
        <v>565</v>
      </c>
      <c r="G34152" t="s">
        <v>794</v>
      </c>
      <c r="H34152" t="s">
        <v>1011</v>
      </c>
      <c r="I34152" t="s">
        <v>919</v>
      </c>
      <c r="J34152" t="s">
        <v>1063</v>
      </c>
    </row>
    <row r="34153" spans="1:10" x14ac:dyDescent="0.35">
      <c r="A34153" t="s">
        <v>31</v>
      </c>
      <c r="B34153" t="s">
        <v>1165</v>
      </c>
      <c r="C34153">
        <v>132</v>
      </c>
      <c r="D34153" t="s">
        <v>1016</v>
      </c>
      <c r="E34153" t="s">
        <v>598</v>
      </c>
      <c r="F34153" t="s">
        <v>920</v>
      </c>
      <c r="G34153" t="s">
        <v>860</v>
      </c>
      <c r="H34153" t="s">
        <v>1023</v>
      </c>
      <c r="I34153" t="s">
        <v>1016</v>
      </c>
      <c r="J34153" t="s">
        <v>1047</v>
      </c>
    </row>
    <row r="34154" spans="1:10" x14ac:dyDescent="0.35">
      <c r="A34154" t="s">
        <v>31</v>
      </c>
      <c r="B34154" t="s">
        <v>1166</v>
      </c>
      <c r="C34154">
        <v>75</v>
      </c>
      <c r="D34154" t="s">
        <v>869</v>
      </c>
      <c r="E34154" t="s">
        <v>375</v>
      </c>
      <c r="F34154" t="s">
        <v>969</v>
      </c>
      <c r="G34154" t="s">
        <v>379</v>
      </c>
      <c r="H34154" t="s">
        <v>345</v>
      </c>
      <c r="I34154" t="s">
        <v>1054</v>
      </c>
      <c r="J34154" t="s">
        <v>140</v>
      </c>
    </row>
    <row r="34155" spans="1:10" x14ac:dyDescent="0.35">
      <c r="A34155" t="s">
        <v>32</v>
      </c>
      <c r="B34155" t="s">
        <v>1165</v>
      </c>
      <c r="C34155">
        <v>1844</v>
      </c>
      <c r="D34155" t="s">
        <v>412</v>
      </c>
      <c r="E34155" t="s">
        <v>975</v>
      </c>
      <c r="F34155" t="s">
        <v>616</v>
      </c>
      <c r="G34155" t="s">
        <v>157</v>
      </c>
      <c r="H34155" t="s">
        <v>515</v>
      </c>
      <c r="I34155" t="s">
        <v>1047</v>
      </c>
      <c r="J34155" t="s">
        <v>1016</v>
      </c>
    </row>
    <row r="34156" spans="1:10" x14ac:dyDescent="0.35">
      <c r="A34156" t="s">
        <v>32</v>
      </c>
      <c r="B34156" t="s">
        <v>1166</v>
      </c>
      <c r="C34156">
        <v>3077</v>
      </c>
      <c r="D34156" t="s">
        <v>192</v>
      </c>
      <c r="E34156" t="s">
        <v>762</v>
      </c>
      <c r="F34156" t="s">
        <v>693</v>
      </c>
      <c r="G34156" t="s">
        <v>237</v>
      </c>
      <c r="H34156" t="s">
        <v>919</v>
      </c>
      <c r="I34156" t="s">
        <v>1051</v>
      </c>
      <c r="J34156" t="s">
        <v>1016</v>
      </c>
    </row>
    <row r="34158" spans="1:10" x14ac:dyDescent="0.35">
      <c r="A34158" t="s">
        <v>2393</v>
      </c>
    </row>
    <row r="34159" spans="1:10" x14ac:dyDescent="0.35">
      <c r="A34159" t="s">
        <v>2</v>
      </c>
      <c r="B34159" t="s">
        <v>1683</v>
      </c>
      <c r="C34159" t="s">
        <v>3</v>
      </c>
      <c r="D34159" t="s">
        <v>2385</v>
      </c>
      <c r="E34159" t="s">
        <v>2386</v>
      </c>
      <c r="F34159" t="s">
        <v>2387</v>
      </c>
      <c r="G34159" t="s">
        <v>2388</v>
      </c>
      <c r="H34159" t="s">
        <v>1376</v>
      </c>
      <c r="I34159" t="s">
        <v>1042</v>
      </c>
      <c r="J34159" t="s">
        <v>136</v>
      </c>
    </row>
    <row r="34160" spans="1:10" x14ac:dyDescent="0.35">
      <c r="A34160" t="s">
        <v>8</v>
      </c>
      <c r="B34160" t="s">
        <v>1684</v>
      </c>
      <c r="C34160">
        <v>123</v>
      </c>
      <c r="D34160" t="s">
        <v>756</v>
      </c>
      <c r="E34160" t="s">
        <v>588</v>
      </c>
      <c r="F34160" t="s">
        <v>166</v>
      </c>
      <c r="G34160" t="s">
        <v>582</v>
      </c>
      <c r="H34160" t="s">
        <v>950</v>
      </c>
      <c r="I34160" t="s">
        <v>940</v>
      </c>
      <c r="J34160" t="s">
        <v>140</v>
      </c>
    </row>
    <row r="34161" spans="1:10" x14ac:dyDescent="0.35">
      <c r="A34161" t="s">
        <v>8</v>
      </c>
      <c r="B34161" t="s">
        <v>1685</v>
      </c>
      <c r="C34161">
        <v>76</v>
      </c>
      <c r="D34161" t="s">
        <v>875</v>
      </c>
      <c r="E34161" t="s">
        <v>292</v>
      </c>
      <c r="F34161" t="s">
        <v>958</v>
      </c>
      <c r="G34161" t="s">
        <v>691</v>
      </c>
      <c r="H34161" t="s">
        <v>1045</v>
      </c>
      <c r="I34161" t="s">
        <v>1063</v>
      </c>
      <c r="J34161" t="s">
        <v>140</v>
      </c>
    </row>
    <row r="34162" spans="1:10" x14ac:dyDescent="0.35">
      <c r="A34162" t="s">
        <v>8</v>
      </c>
      <c r="B34162" t="s">
        <v>339</v>
      </c>
      <c r="C34162">
        <v>2</v>
      </c>
      <c r="D34162" t="s">
        <v>529</v>
      </c>
      <c r="E34162" t="s">
        <v>140</v>
      </c>
      <c r="F34162" t="s">
        <v>140</v>
      </c>
      <c r="G34162" t="s">
        <v>140</v>
      </c>
      <c r="H34162" t="s">
        <v>140</v>
      </c>
      <c r="I34162" t="s">
        <v>140</v>
      </c>
      <c r="J34162" t="s">
        <v>530</v>
      </c>
    </row>
    <row r="34163" spans="1:10" x14ac:dyDescent="0.35">
      <c r="A34163" t="s">
        <v>9</v>
      </c>
      <c r="B34163" t="s">
        <v>1684</v>
      </c>
      <c r="C34163">
        <v>185</v>
      </c>
      <c r="D34163" t="s">
        <v>51</v>
      </c>
      <c r="E34163" t="s">
        <v>399</v>
      </c>
      <c r="F34163" t="s">
        <v>579</v>
      </c>
      <c r="G34163" t="s">
        <v>659</v>
      </c>
      <c r="H34163" t="s">
        <v>919</v>
      </c>
      <c r="I34163" t="s">
        <v>125</v>
      </c>
      <c r="J34163" t="s">
        <v>1010</v>
      </c>
    </row>
    <row r="34164" spans="1:10" x14ac:dyDescent="0.35">
      <c r="A34164" t="s">
        <v>9</v>
      </c>
      <c r="B34164" t="s">
        <v>1685</v>
      </c>
      <c r="C34164">
        <v>13</v>
      </c>
      <c r="D34164" t="s">
        <v>140</v>
      </c>
      <c r="E34164" t="s">
        <v>765</v>
      </c>
      <c r="F34164" t="s">
        <v>960</v>
      </c>
      <c r="G34164" t="s">
        <v>446</v>
      </c>
      <c r="H34164" t="s">
        <v>999</v>
      </c>
      <c r="I34164" t="s">
        <v>824</v>
      </c>
      <c r="J34164" t="s">
        <v>140</v>
      </c>
    </row>
    <row r="34165" spans="1:10" x14ac:dyDescent="0.35">
      <c r="A34165" t="s">
        <v>9</v>
      </c>
      <c r="B34165" t="s">
        <v>339</v>
      </c>
      <c r="C34165">
        <v>2</v>
      </c>
      <c r="D34165" t="s">
        <v>140</v>
      </c>
      <c r="E34165" t="s">
        <v>140</v>
      </c>
      <c r="F34165" t="s">
        <v>177</v>
      </c>
      <c r="G34165" t="s">
        <v>140</v>
      </c>
      <c r="H34165" t="s">
        <v>140</v>
      </c>
      <c r="I34165" t="s">
        <v>140</v>
      </c>
      <c r="J34165" t="s">
        <v>140</v>
      </c>
    </row>
    <row r="34166" spans="1:10" x14ac:dyDescent="0.35">
      <c r="A34166" t="s">
        <v>10</v>
      </c>
      <c r="B34166" t="s">
        <v>1684</v>
      </c>
      <c r="C34166">
        <v>182</v>
      </c>
      <c r="D34166" t="s">
        <v>323</v>
      </c>
      <c r="E34166" t="s">
        <v>932</v>
      </c>
      <c r="F34166" t="s">
        <v>635</v>
      </c>
      <c r="G34166" t="s">
        <v>421</v>
      </c>
      <c r="H34166" t="s">
        <v>1045</v>
      </c>
      <c r="I34166" t="s">
        <v>1062</v>
      </c>
      <c r="J34166" t="s">
        <v>1009</v>
      </c>
    </row>
    <row r="34167" spans="1:10" x14ac:dyDescent="0.35">
      <c r="A34167" t="s">
        <v>10</v>
      </c>
      <c r="B34167" t="s">
        <v>1685</v>
      </c>
      <c r="C34167">
        <v>25</v>
      </c>
      <c r="D34167" t="s">
        <v>592</v>
      </c>
      <c r="E34167" t="s">
        <v>686</v>
      </c>
      <c r="F34167" t="s">
        <v>220</v>
      </c>
      <c r="G34167" t="s">
        <v>959</v>
      </c>
      <c r="H34167" t="s">
        <v>140</v>
      </c>
      <c r="I34167" t="s">
        <v>660</v>
      </c>
      <c r="J34167" t="s">
        <v>140</v>
      </c>
    </row>
    <row r="34168" spans="1:10" x14ac:dyDescent="0.35">
      <c r="A34168" t="s">
        <v>11</v>
      </c>
      <c r="B34168" t="s">
        <v>1684</v>
      </c>
      <c r="C34168">
        <v>186</v>
      </c>
      <c r="D34168" t="s">
        <v>145</v>
      </c>
      <c r="E34168" t="s">
        <v>446</v>
      </c>
      <c r="F34168" t="s">
        <v>760</v>
      </c>
      <c r="G34168" t="s">
        <v>433</v>
      </c>
      <c r="H34168" t="s">
        <v>1060</v>
      </c>
      <c r="I34168" t="s">
        <v>1066</v>
      </c>
      <c r="J34168" t="s">
        <v>1014</v>
      </c>
    </row>
    <row r="34169" spans="1:10" x14ac:dyDescent="0.35">
      <c r="A34169" t="s">
        <v>11</v>
      </c>
      <c r="B34169" t="s">
        <v>1685</v>
      </c>
      <c r="C34169">
        <v>20</v>
      </c>
      <c r="D34169" t="s">
        <v>1104</v>
      </c>
      <c r="E34169" t="s">
        <v>299</v>
      </c>
      <c r="F34169" t="s">
        <v>559</v>
      </c>
      <c r="G34169" t="s">
        <v>573</v>
      </c>
      <c r="H34169" t="s">
        <v>140</v>
      </c>
      <c r="I34169" t="s">
        <v>345</v>
      </c>
      <c r="J34169" t="s">
        <v>140</v>
      </c>
    </row>
    <row r="34170" spans="1:10" x14ac:dyDescent="0.35">
      <c r="A34170" t="s">
        <v>12</v>
      </c>
      <c r="B34170" t="s">
        <v>1684</v>
      </c>
      <c r="C34170">
        <v>80</v>
      </c>
      <c r="D34170" t="s">
        <v>970</v>
      </c>
      <c r="E34170" t="s">
        <v>492</v>
      </c>
      <c r="F34170" t="s">
        <v>726</v>
      </c>
      <c r="G34170" t="s">
        <v>513</v>
      </c>
      <c r="H34170" t="s">
        <v>1056</v>
      </c>
      <c r="I34170" t="s">
        <v>1046</v>
      </c>
      <c r="J34170" t="s">
        <v>140</v>
      </c>
    </row>
    <row r="34171" spans="1:10" x14ac:dyDescent="0.35">
      <c r="A34171" t="s">
        <v>12</v>
      </c>
      <c r="B34171" t="s">
        <v>1685</v>
      </c>
      <c r="C34171">
        <v>126</v>
      </c>
      <c r="D34171" t="s">
        <v>1004</v>
      </c>
      <c r="E34171" t="s">
        <v>886</v>
      </c>
      <c r="F34171" t="s">
        <v>653</v>
      </c>
      <c r="G34171" t="s">
        <v>956</v>
      </c>
      <c r="H34171" t="s">
        <v>1056</v>
      </c>
      <c r="I34171" t="s">
        <v>1054</v>
      </c>
      <c r="J34171" t="s">
        <v>140</v>
      </c>
    </row>
    <row r="34172" spans="1:10" x14ac:dyDescent="0.35">
      <c r="A34172" t="s">
        <v>12</v>
      </c>
      <c r="B34172" t="s">
        <v>339</v>
      </c>
      <c r="C34172">
        <v>2</v>
      </c>
      <c r="D34172" t="s">
        <v>610</v>
      </c>
      <c r="E34172" t="s">
        <v>140</v>
      </c>
      <c r="F34172" t="s">
        <v>140</v>
      </c>
      <c r="G34172" t="s">
        <v>140</v>
      </c>
      <c r="H34172" t="s">
        <v>140</v>
      </c>
      <c r="I34172" t="s">
        <v>140</v>
      </c>
      <c r="J34172" t="s">
        <v>610</v>
      </c>
    </row>
    <row r="34173" spans="1:10" x14ac:dyDescent="0.35">
      <c r="A34173" t="s">
        <v>13</v>
      </c>
      <c r="B34173" t="s">
        <v>1684</v>
      </c>
      <c r="C34173">
        <v>40</v>
      </c>
      <c r="D34173" t="s">
        <v>421</v>
      </c>
      <c r="E34173" t="s">
        <v>810</v>
      </c>
      <c r="F34173" t="s">
        <v>1246</v>
      </c>
      <c r="G34173" t="s">
        <v>917</v>
      </c>
      <c r="H34173" t="s">
        <v>929</v>
      </c>
      <c r="I34173" t="s">
        <v>1073</v>
      </c>
      <c r="J34173" t="s">
        <v>140</v>
      </c>
    </row>
    <row r="34174" spans="1:10" x14ac:dyDescent="0.35">
      <c r="A34174" t="s">
        <v>13</v>
      </c>
      <c r="B34174" t="s">
        <v>1685</v>
      </c>
      <c r="C34174">
        <v>163</v>
      </c>
      <c r="D34174" t="s">
        <v>1051</v>
      </c>
      <c r="E34174" t="s">
        <v>562</v>
      </c>
      <c r="F34174" t="s">
        <v>946</v>
      </c>
      <c r="G34174" t="s">
        <v>293</v>
      </c>
      <c r="H34174" t="s">
        <v>87</v>
      </c>
      <c r="I34174" t="s">
        <v>1055</v>
      </c>
      <c r="J34174" t="s">
        <v>1016</v>
      </c>
    </row>
    <row r="34175" spans="1:10" x14ac:dyDescent="0.35">
      <c r="A34175" t="s">
        <v>13</v>
      </c>
      <c r="B34175" t="s">
        <v>339</v>
      </c>
      <c r="C34175">
        <v>3</v>
      </c>
      <c r="D34175" t="s">
        <v>140</v>
      </c>
      <c r="E34175" t="s">
        <v>926</v>
      </c>
      <c r="F34175" t="s">
        <v>75</v>
      </c>
      <c r="G34175" t="s">
        <v>140</v>
      </c>
      <c r="H34175" t="s">
        <v>140</v>
      </c>
      <c r="I34175" t="s">
        <v>140</v>
      </c>
      <c r="J34175" t="s">
        <v>37</v>
      </c>
    </row>
    <row r="34176" spans="1:10" x14ac:dyDescent="0.35">
      <c r="A34176" t="s">
        <v>14</v>
      </c>
      <c r="B34176" t="s">
        <v>1684</v>
      </c>
      <c r="C34176">
        <v>137</v>
      </c>
      <c r="D34176" t="s">
        <v>522</v>
      </c>
      <c r="E34176" t="s">
        <v>65</v>
      </c>
      <c r="F34176" t="s">
        <v>559</v>
      </c>
      <c r="G34176" t="s">
        <v>681</v>
      </c>
      <c r="H34176" t="s">
        <v>875</v>
      </c>
      <c r="I34176" t="s">
        <v>929</v>
      </c>
      <c r="J34176" t="s">
        <v>140</v>
      </c>
    </row>
    <row r="34177" spans="1:10" x14ac:dyDescent="0.35">
      <c r="A34177" t="s">
        <v>14</v>
      </c>
      <c r="B34177" t="s">
        <v>1685</v>
      </c>
      <c r="C34177">
        <v>63</v>
      </c>
      <c r="D34177" t="s">
        <v>939</v>
      </c>
      <c r="E34177" t="s">
        <v>834</v>
      </c>
      <c r="F34177" t="s">
        <v>748</v>
      </c>
      <c r="G34177" t="s">
        <v>320</v>
      </c>
      <c r="H34177" t="s">
        <v>91</v>
      </c>
      <c r="I34177" t="s">
        <v>1063</v>
      </c>
      <c r="J34177" t="s">
        <v>140</v>
      </c>
    </row>
    <row r="34178" spans="1:10" x14ac:dyDescent="0.35">
      <c r="A34178" t="s">
        <v>14</v>
      </c>
      <c r="B34178" t="s">
        <v>339</v>
      </c>
      <c r="C34178">
        <v>2</v>
      </c>
      <c r="D34178" t="s">
        <v>140</v>
      </c>
      <c r="E34178" t="s">
        <v>140</v>
      </c>
      <c r="F34178" t="s">
        <v>261</v>
      </c>
      <c r="G34178" t="s">
        <v>261</v>
      </c>
      <c r="H34178" t="s">
        <v>140</v>
      </c>
      <c r="I34178" t="s">
        <v>260</v>
      </c>
      <c r="J34178" t="s">
        <v>140</v>
      </c>
    </row>
    <row r="34179" spans="1:10" x14ac:dyDescent="0.35">
      <c r="A34179" t="s">
        <v>15</v>
      </c>
      <c r="B34179" t="s">
        <v>1684</v>
      </c>
      <c r="C34179">
        <v>161</v>
      </c>
      <c r="D34179" t="s">
        <v>261</v>
      </c>
      <c r="E34179" t="s">
        <v>470</v>
      </c>
      <c r="F34179" t="s">
        <v>694</v>
      </c>
      <c r="G34179" t="s">
        <v>1087</v>
      </c>
      <c r="H34179" t="s">
        <v>1051</v>
      </c>
      <c r="I34179" t="s">
        <v>919</v>
      </c>
      <c r="J34179" t="s">
        <v>140</v>
      </c>
    </row>
    <row r="34180" spans="1:10" x14ac:dyDescent="0.35">
      <c r="A34180" t="s">
        <v>15</v>
      </c>
      <c r="B34180" t="s">
        <v>1685</v>
      </c>
      <c r="C34180">
        <v>42</v>
      </c>
      <c r="D34180" t="s">
        <v>1052</v>
      </c>
      <c r="E34180" t="s">
        <v>588</v>
      </c>
      <c r="F34180" t="s">
        <v>721</v>
      </c>
      <c r="G34180" t="s">
        <v>460</v>
      </c>
      <c r="H34180" t="s">
        <v>1059</v>
      </c>
      <c r="I34180" t="s">
        <v>140</v>
      </c>
      <c r="J34180" t="s">
        <v>140</v>
      </c>
    </row>
    <row r="34181" spans="1:10" x14ac:dyDescent="0.35">
      <c r="A34181" t="s">
        <v>15</v>
      </c>
      <c r="B34181" t="s">
        <v>339</v>
      </c>
      <c r="C34181">
        <v>3</v>
      </c>
      <c r="D34181" t="s">
        <v>140</v>
      </c>
      <c r="E34181" t="s">
        <v>477</v>
      </c>
      <c r="F34181" t="s">
        <v>477</v>
      </c>
      <c r="G34181" t="s">
        <v>140</v>
      </c>
      <c r="H34181" t="s">
        <v>140</v>
      </c>
      <c r="I34181" t="s">
        <v>140</v>
      </c>
      <c r="J34181" t="s">
        <v>476</v>
      </c>
    </row>
    <row r="34182" spans="1:10" x14ac:dyDescent="0.35">
      <c r="A34182" t="s">
        <v>16</v>
      </c>
      <c r="B34182" t="s">
        <v>1684</v>
      </c>
      <c r="C34182">
        <v>187</v>
      </c>
      <c r="D34182" t="s">
        <v>562</v>
      </c>
      <c r="E34182" t="s">
        <v>323</v>
      </c>
      <c r="F34182" t="s">
        <v>884</v>
      </c>
      <c r="G34182" t="s">
        <v>1087</v>
      </c>
      <c r="H34182" t="s">
        <v>1019</v>
      </c>
      <c r="I34182" t="s">
        <v>1064</v>
      </c>
      <c r="J34182" t="s">
        <v>140</v>
      </c>
    </row>
    <row r="34183" spans="1:10" x14ac:dyDescent="0.35">
      <c r="A34183" t="s">
        <v>16</v>
      </c>
      <c r="B34183" t="s">
        <v>1685</v>
      </c>
      <c r="C34183">
        <v>16</v>
      </c>
      <c r="D34183" t="s">
        <v>929</v>
      </c>
      <c r="E34183" t="s">
        <v>408</v>
      </c>
      <c r="F34183" t="s">
        <v>174</v>
      </c>
      <c r="G34183" t="s">
        <v>159</v>
      </c>
      <c r="H34183" t="s">
        <v>875</v>
      </c>
      <c r="I34183" t="s">
        <v>140</v>
      </c>
      <c r="J34183" t="s">
        <v>140</v>
      </c>
    </row>
    <row r="34184" spans="1:10" x14ac:dyDescent="0.35">
      <c r="A34184" t="s">
        <v>16</v>
      </c>
      <c r="B34184" t="s">
        <v>339</v>
      </c>
      <c r="C34184">
        <v>3</v>
      </c>
      <c r="D34184" t="s">
        <v>342</v>
      </c>
      <c r="E34184" t="s">
        <v>140</v>
      </c>
      <c r="F34184" t="s">
        <v>343</v>
      </c>
      <c r="G34184" t="s">
        <v>604</v>
      </c>
      <c r="H34184" t="s">
        <v>140</v>
      </c>
      <c r="I34184" t="s">
        <v>140</v>
      </c>
      <c r="J34184" t="s">
        <v>140</v>
      </c>
    </row>
    <row r="34185" spans="1:10" x14ac:dyDescent="0.35">
      <c r="A34185" t="s">
        <v>17</v>
      </c>
      <c r="B34185" t="s">
        <v>1684</v>
      </c>
      <c r="C34185">
        <v>178</v>
      </c>
      <c r="D34185" t="s">
        <v>737</v>
      </c>
      <c r="E34185" t="s">
        <v>532</v>
      </c>
      <c r="F34185" t="s">
        <v>585</v>
      </c>
      <c r="G34185" t="s">
        <v>538</v>
      </c>
      <c r="H34185" t="s">
        <v>1060</v>
      </c>
      <c r="I34185" t="s">
        <v>660</v>
      </c>
      <c r="J34185" t="s">
        <v>140</v>
      </c>
    </row>
    <row r="34186" spans="1:10" x14ac:dyDescent="0.35">
      <c r="A34186" t="s">
        <v>17</v>
      </c>
      <c r="B34186" t="s">
        <v>1685</v>
      </c>
      <c r="C34186">
        <v>24</v>
      </c>
      <c r="D34186" t="s">
        <v>875</v>
      </c>
      <c r="E34186" t="s">
        <v>486</v>
      </c>
      <c r="F34186" t="s">
        <v>570</v>
      </c>
      <c r="G34186" t="s">
        <v>183</v>
      </c>
      <c r="H34186" t="s">
        <v>140</v>
      </c>
      <c r="I34186" t="s">
        <v>1023</v>
      </c>
      <c r="J34186" t="s">
        <v>140</v>
      </c>
    </row>
    <row r="34187" spans="1:10" x14ac:dyDescent="0.35">
      <c r="A34187" t="s">
        <v>17</v>
      </c>
      <c r="B34187" t="s">
        <v>339</v>
      </c>
      <c r="C34187">
        <v>1</v>
      </c>
      <c r="D34187" t="s">
        <v>177</v>
      </c>
      <c r="E34187" t="s">
        <v>140</v>
      </c>
      <c r="F34187" t="s">
        <v>140</v>
      </c>
      <c r="G34187" t="s">
        <v>140</v>
      </c>
      <c r="H34187" t="s">
        <v>140</v>
      </c>
      <c r="I34187" t="s">
        <v>140</v>
      </c>
      <c r="J34187" t="s">
        <v>140</v>
      </c>
    </row>
    <row r="34188" spans="1:10" x14ac:dyDescent="0.35">
      <c r="A34188" t="s">
        <v>18</v>
      </c>
      <c r="B34188" t="s">
        <v>1684</v>
      </c>
      <c r="C34188">
        <v>145</v>
      </c>
      <c r="D34188" t="s">
        <v>162</v>
      </c>
      <c r="E34188" t="s">
        <v>1069</v>
      </c>
      <c r="F34188" t="s">
        <v>934</v>
      </c>
      <c r="G34188" t="s">
        <v>855</v>
      </c>
      <c r="H34188" t="s">
        <v>769</v>
      </c>
      <c r="I34188" t="s">
        <v>1052</v>
      </c>
      <c r="J34188" t="s">
        <v>140</v>
      </c>
    </row>
    <row r="34189" spans="1:10" x14ac:dyDescent="0.35">
      <c r="A34189" t="s">
        <v>18</v>
      </c>
      <c r="B34189" t="s">
        <v>1685</v>
      </c>
      <c r="C34189">
        <v>57</v>
      </c>
      <c r="D34189" t="s">
        <v>1021</v>
      </c>
      <c r="E34189" t="s">
        <v>471</v>
      </c>
      <c r="F34189" t="s">
        <v>931</v>
      </c>
      <c r="G34189" t="s">
        <v>536</v>
      </c>
      <c r="H34189" t="s">
        <v>1019</v>
      </c>
      <c r="I34189" t="s">
        <v>140</v>
      </c>
      <c r="J34189" t="s">
        <v>140</v>
      </c>
    </row>
    <row r="34190" spans="1:10" x14ac:dyDescent="0.35">
      <c r="A34190" t="s">
        <v>18</v>
      </c>
      <c r="B34190" t="s">
        <v>339</v>
      </c>
      <c r="C34190">
        <v>3</v>
      </c>
      <c r="D34190" t="s">
        <v>140</v>
      </c>
      <c r="E34190" t="s">
        <v>177</v>
      </c>
      <c r="F34190" t="s">
        <v>177</v>
      </c>
      <c r="G34190" t="s">
        <v>45</v>
      </c>
      <c r="H34190" t="s">
        <v>140</v>
      </c>
      <c r="I34190" t="s">
        <v>140</v>
      </c>
      <c r="J34190" t="s">
        <v>140</v>
      </c>
    </row>
    <row r="34191" spans="1:10" x14ac:dyDescent="0.35">
      <c r="A34191" t="s">
        <v>19</v>
      </c>
      <c r="B34191" t="s">
        <v>1684</v>
      </c>
      <c r="C34191">
        <v>179</v>
      </c>
      <c r="D34191" t="s">
        <v>718</v>
      </c>
      <c r="E34191" t="s">
        <v>412</v>
      </c>
      <c r="F34191" t="s">
        <v>815</v>
      </c>
      <c r="G34191" t="s">
        <v>673</v>
      </c>
      <c r="H34191" t="s">
        <v>1056</v>
      </c>
      <c r="I34191" t="s">
        <v>1048</v>
      </c>
      <c r="J34191" t="s">
        <v>1011</v>
      </c>
    </row>
    <row r="34192" spans="1:10" x14ac:dyDescent="0.35">
      <c r="A34192" t="s">
        <v>19</v>
      </c>
      <c r="B34192" t="s">
        <v>1685</v>
      </c>
      <c r="C34192">
        <v>24</v>
      </c>
      <c r="D34192" t="s">
        <v>1020</v>
      </c>
      <c r="E34192" t="s">
        <v>883</v>
      </c>
      <c r="F34192" t="s">
        <v>324</v>
      </c>
      <c r="G34192" t="s">
        <v>731</v>
      </c>
      <c r="H34192" t="s">
        <v>140</v>
      </c>
      <c r="I34192" t="s">
        <v>140</v>
      </c>
      <c r="J34192" t="s">
        <v>140</v>
      </c>
    </row>
    <row r="34193" spans="1:10" x14ac:dyDescent="0.35">
      <c r="A34193" t="s">
        <v>19</v>
      </c>
      <c r="B34193" t="s">
        <v>339</v>
      </c>
      <c r="C34193">
        <v>3</v>
      </c>
      <c r="D34193" t="s">
        <v>848</v>
      </c>
      <c r="E34193" t="s">
        <v>140</v>
      </c>
      <c r="F34193" t="s">
        <v>989</v>
      </c>
      <c r="G34193" t="s">
        <v>140</v>
      </c>
      <c r="H34193" t="s">
        <v>140</v>
      </c>
      <c r="I34193" t="s">
        <v>140</v>
      </c>
      <c r="J34193" t="s">
        <v>140</v>
      </c>
    </row>
    <row r="34194" spans="1:10" x14ac:dyDescent="0.35">
      <c r="A34194" t="s">
        <v>20</v>
      </c>
      <c r="B34194" t="s">
        <v>1684</v>
      </c>
      <c r="C34194">
        <v>180</v>
      </c>
      <c r="D34194" t="s">
        <v>834</v>
      </c>
      <c r="E34194" t="s">
        <v>834</v>
      </c>
      <c r="F34194" t="s">
        <v>863</v>
      </c>
      <c r="G34194" t="s">
        <v>57</v>
      </c>
      <c r="H34194" t="s">
        <v>919</v>
      </c>
      <c r="I34194" t="s">
        <v>1067</v>
      </c>
      <c r="J34194" t="s">
        <v>140</v>
      </c>
    </row>
    <row r="34195" spans="1:10" x14ac:dyDescent="0.35">
      <c r="A34195" t="s">
        <v>20</v>
      </c>
      <c r="B34195" t="s">
        <v>1685</v>
      </c>
      <c r="C34195">
        <v>26</v>
      </c>
      <c r="D34195" t="s">
        <v>140</v>
      </c>
      <c r="E34195" t="s">
        <v>237</v>
      </c>
      <c r="F34195" t="s">
        <v>617</v>
      </c>
      <c r="G34195" t="s">
        <v>816</v>
      </c>
      <c r="H34195" t="s">
        <v>521</v>
      </c>
      <c r="I34195" t="s">
        <v>140</v>
      </c>
      <c r="J34195" t="s">
        <v>140</v>
      </c>
    </row>
    <row r="34196" spans="1:10" x14ac:dyDescent="0.35">
      <c r="A34196" t="s">
        <v>21</v>
      </c>
      <c r="B34196" t="s">
        <v>1684</v>
      </c>
      <c r="C34196">
        <v>188</v>
      </c>
      <c r="D34196" t="s">
        <v>401</v>
      </c>
      <c r="E34196" t="s">
        <v>860</v>
      </c>
      <c r="F34196" t="s">
        <v>392</v>
      </c>
      <c r="G34196" t="s">
        <v>633</v>
      </c>
      <c r="H34196" t="s">
        <v>949</v>
      </c>
      <c r="I34196" t="s">
        <v>954</v>
      </c>
      <c r="J34196" t="s">
        <v>1013</v>
      </c>
    </row>
    <row r="34197" spans="1:10" x14ac:dyDescent="0.35">
      <c r="A34197" t="s">
        <v>21</v>
      </c>
      <c r="B34197" t="s">
        <v>1685</v>
      </c>
      <c r="C34197">
        <v>22</v>
      </c>
      <c r="D34197" t="s">
        <v>755</v>
      </c>
      <c r="E34197" t="s">
        <v>160</v>
      </c>
      <c r="F34197" t="s">
        <v>488</v>
      </c>
      <c r="G34197" t="s">
        <v>240</v>
      </c>
      <c r="H34197" t="s">
        <v>1070</v>
      </c>
      <c r="I34197" t="s">
        <v>140</v>
      </c>
      <c r="J34197" t="s">
        <v>140</v>
      </c>
    </row>
    <row r="34198" spans="1:10" x14ac:dyDescent="0.35">
      <c r="A34198" t="s">
        <v>22</v>
      </c>
      <c r="B34198" t="s">
        <v>1684</v>
      </c>
      <c r="C34198">
        <v>187</v>
      </c>
      <c r="D34198" t="s">
        <v>618</v>
      </c>
      <c r="E34198" t="s">
        <v>968</v>
      </c>
      <c r="F34198" t="s">
        <v>558</v>
      </c>
      <c r="G34198" t="s">
        <v>1080</v>
      </c>
      <c r="H34198" t="s">
        <v>954</v>
      </c>
      <c r="I34198" t="s">
        <v>1056</v>
      </c>
      <c r="J34198" t="s">
        <v>1054</v>
      </c>
    </row>
    <row r="34199" spans="1:10" x14ac:dyDescent="0.35">
      <c r="A34199" t="s">
        <v>22</v>
      </c>
      <c r="B34199" t="s">
        <v>1685</v>
      </c>
      <c r="C34199">
        <v>21</v>
      </c>
      <c r="D34199" t="s">
        <v>953</v>
      </c>
      <c r="E34199" t="s">
        <v>206</v>
      </c>
      <c r="F34199" t="s">
        <v>569</v>
      </c>
      <c r="G34199" t="s">
        <v>266</v>
      </c>
      <c r="H34199" t="s">
        <v>140</v>
      </c>
      <c r="I34199" t="s">
        <v>140</v>
      </c>
      <c r="J34199" t="s">
        <v>140</v>
      </c>
    </row>
    <row r="34200" spans="1:10" x14ac:dyDescent="0.35">
      <c r="A34200" t="s">
        <v>22</v>
      </c>
      <c r="B34200" t="s">
        <v>339</v>
      </c>
      <c r="C34200">
        <v>1</v>
      </c>
      <c r="D34200" t="s">
        <v>177</v>
      </c>
      <c r="E34200" t="s">
        <v>140</v>
      </c>
      <c r="F34200" t="s">
        <v>140</v>
      </c>
      <c r="G34200" t="s">
        <v>140</v>
      </c>
      <c r="H34200" t="s">
        <v>140</v>
      </c>
      <c r="I34200" t="s">
        <v>140</v>
      </c>
      <c r="J34200" t="s">
        <v>140</v>
      </c>
    </row>
    <row r="34201" spans="1:10" x14ac:dyDescent="0.35">
      <c r="A34201" t="s">
        <v>23</v>
      </c>
      <c r="B34201" t="s">
        <v>1684</v>
      </c>
      <c r="C34201">
        <v>113</v>
      </c>
      <c r="D34201" t="s">
        <v>1080</v>
      </c>
      <c r="E34201" t="s">
        <v>202</v>
      </c>
      <c r="F34201" t="s">
        <v>878</v>
      </c>
      <c r="G34201" t="s">
        <v>848</v>
      </c>
      <c r="H34201" t="s">
        <v>1049</v>
      </c>
      <c r="I34201" t="s">
        <v>1007</v>
      </c>
      <c r="J34201" t="s">
        <v>140</v>
      </c>
    </row>
    <row r="34202" spans="1:10" x14ac:dyDescent="0.35">
      <c r="A34202" t="s">
        <v>23</v>
      </c>
      <c r="B34202" t="s">
        <v>1685</v>
      </c>
      <c r="C34202">
        <v>90</v>
      </c>
      <c r="D34202" t="s">
        <v>1060</v>
      </c>
      <c r="E34202" t="s">
        <v>882</v>
      </c>
      <c r="F34202" t="s">
        <v>236</v>
      </c>
      <c r="G34202" t="s">
        <v>564</v>
      </c>
      <c r="H34202" t="s">
        <v>1052</v>
      </c>
      <c r="I34202" t="s">
        <v>140</v>
      </c>
      <c r="J34202" t="s">
        <v>140</v>
      </c>
    </row>
    <row r="34203" spans="1:10" x14ac:dyDescent="0.35">
      <c r="A34203" t="s">
        <v>23</v>
      </c>
      <c r="B34203" t="s">
        <v>339</v>
      </c>
      <c r="C34203">
        <v>2</v>
      </c>
      <c r="D34203" t="s">
        <v>140</v>
      </c>
      <c r="E34203" t="s">
        <v>140</v>
      </c>
      <c r="F34203" t="s">
        <v>814</v>
      </c>
      <c r="G34203" t="s">
        <v>140</v>
      </c>
      <c r="H34203" t="s">
        <v>140</v>
      </c>
      <c r="I34203" t="s">
        <v>813</v>
      </c>
      <c r="J34203" t="s">
        <v>140</v>
      </c>
    </row>
    <row r="34204" spans="1:10" x14ac:dyDescent="0.35">
      <c r="A34204" t="s">
        <v>24</v>
      </c>
      <c r="B34204" t="s">
        <v>1684</v>
      </c>
      <c r="C34204">
        <v>179</v>
      </c>
      <c r="D34204" t="s">
        <v>65</v>
      </c>
      <c r="E34204" t="s">
        <v>386</v>
      </c>
      <c r="F34204" t="s">
        <v>251</v>
      </c>
      <c r="G34204" t="s">
        <v>673</v>
      </c>
      <c r="H34204" t="s">
        <v>1052</v>
      </c>
      <c r="I34204" t="s">
        <v>1070</v>
      </c>
      <c r="J34204" t="s">
        <v>1009</v>
      </c>
    </row>
    <row r="34205" spans="1:10" x14ac:dyDescent="0.35">
      <c r="A34205" t="s">
        <v>24</v>
      </c>
      <c r="B34205" t="s">
        <v>1685</v>
      </c>
      <c r="C34205">
        <v>28</v>
      </c>
      <c r="D34205" t="s">
        <v>140</v>
      </c>
      <c r="E34205" t="s">
        <v>357</v>
      </c>
      <c r="F34205" t="s">
        <v>120</v>
      </c>
      <c r="G34205" t="s">
        <v>327</v>
      </c>
      <c r="H34205" t="s">
        <v>140</v>
      </c>
      <c r="I34205" t="s">
        <v>140</v>
      </c>
      <c r="J34205" t="s">
        <v>140</v>
      </c>
    </row>
    <row r="34206" spans="1:10" x14ac:dyDescent="0.35">
      <c r="A34206" t="s">
        <v>25</v>
      </c>
      <c r="B34206" t="s">
        <v>1684</v>
      </c>
      <c r="C34206">
        <v>183</v>
      </c>
      <c r="D34206" t="s">
        <v>618</v>
      </c>
      <c r="E34206" t="s">
        <v>860</v>
      </c>
      <c r="F34206" t="s">
        <v>482</v>
      </c>
      <c r="G34206" t="s">
        <v>528</v>
      </c>
      <c r="H34206" t="s">
        <v>1011</v>
      </c>
      <c r="I34206" t="s">
        <v>1043</v>
      </c>
      <c r="J34206" t="s">
        <v>140</v>
      </c>
    </row>
    <row r="34207" spans="1:10" x14ac:dyDescent="0.35">
      <c r="A34207" t="s">
        <v>25</v>
      </c>
      <c r="B34207" t="s">
        <v>1685</v>
      </c>
      <c r="C34207">
        <v>17</v>
      </c>
      <c r="D34207" t="s">
        <v>527</v>
      </c>
      <c r="E34207" t="s">
        <v>215</v>
      </c>
      <c r="F34207" t="s">
        <v>218</v>
      </c>
      <c r="G34207" t="s">
        <v>51</v>
      </c>
      <c r="H34207" t="s">
        <v>476</v>
      </c>
      <c r="I34207" t="s">
        <v>527</v>
      </c>
      <c r="J34207" t="s">
        <v>140</v>
      </c>
    </row>
    <row r="34208" spans="1:10" x14ac:dyDescent="0.35">
      <c r="A34208" t="s">
        <v>25</v>
      </c>
      <c r="B34208" t="s">
        <v>339</v>
      </c>
      <c r="C34208">
        <v>3</v>
      </c>
      <c r="D34208" t="s">
        <v>140</v>
      </c>
      <c r="E34208" t="s">
        <v>140</v>
      </c>
      <c r="F34208" t="s">
        <v>782</v>
      </c>
      <c r="G34208" t="s">
        <v>140</v>
      </c>
      <c r="H34208" t="s">
        <v>783</v>
      </c>
      <c r="I34208" t="s">
        <v>140</v>
      </c>
      <c r="J34208" t="s">
        <v>140</v>
      </c>
    </row>
    <row r="34209" spans="1:10" x14ac:dyDescent="0.35">
      <c r="A34209" t="s">
        <v>26</v>
      </c>
      <c r="B34209" t="s">
        <v>1684</v>
      </c>
      <c r="C34209">
        <v>180</v>
      </c>
      <c r="D34209" t="s">
        <v>1154</v>
      </c>
      <c r="E34209" t="s">
        <v>433</v>
      </c>
      <c r="F34209" t="s">
        <v>616</v>
      </c>
      <c r="G34209" t="s">
        <v>360</v>
      </c>
      <c r="H34209" t="s">
        <v>1043</v>
      </c>
      <c r="I34209" t="s">
        <v>1064</v>
      </c>
      <c r="J34209" t="s">
        <v>1017</v>
      </c>
    </row>
    <row r="34210" spans="1:10" x14ac:dyDescent="0.35">
      <c r="A34210" t="s">
        <v>26</v>
      </c>
      <c r="B34210" t="s">
        <v>1685</v>
      </c>
      <c r="C34210">
        <v>20</v>
      </c>
      <c r="D34210" t="s">
        <v>527</v>
      </c>
      <c r="E34210" t="s">
        <v>871</v>
      </c>
      <c r="F34210" t="s">
        <v>285</v>
      </c>
      <c r="G34210" t="s">
        <v>471</v>
      </c>
      <c r="H34210" t="s">
        <v>1043</v>
      </c>
      <c r="I34210" t="s">
        <v>1048</v>
      </c>
      <c r="J34210" t="s">
        <v>140</v>
      </c>
    </row>
    <row r="34211" spans="1:10" x14ac:dyDescent="0.35">
      <c r="A34211" t="s">
        <v>26</v>
      </c>
      <c r="B34211" t="s">
        <v>339</v>
      </c>
      <c r="C34211">
        <v>2</v>
      </c>
      <c r="D34211" t="s">
        <v>140</v>
      </c>
      <c r="E34211" t="s">
        <v>493</v>
      </c>
      <c r="F34211" t="s">
        <v>177</v>
      </c>
      <c r="G34211" t="s">
        <v>140</v>
      </c>
      <c r="H34211" t="s">
        <v>140</v>
      </c>
      <c r="I34211" t="s">
        <v>140</v>
      </c>
      <c r="J34211" t="s">
        <v>140</v>
      </c>
    </row>
    <row r="34212" spans="1:10" x14ac:dyDescent="0.35">
      <c r="A34212" t="s">
        <v>27</v>
      </c>
      <c r="B34212" t="s">
        <v>1684</v>
      </c>
      <c r="C34212">
        <v>192</v>
      </c>
      <c r="D34212" t="s">
        <v>834</v>
      </c>
      <c r="E34212" t="s">
        <v>706</v>
      </c>
      <c r="F34212" t="s">
        <v>180</v>
      </c>
      <c r="G34212" t="s">
        <v>492</v>
      </c>
      <c r="H34212" t="s">
        <v>1070</v>
      </c>
      <c r="I34212" t="s">
        <v>733</v>
      </c>
      <c r="J34212" t="s">
        <v>1009</v>
      </c>
    </row>
    <row r="34213" spans="1:10" x14ac:dyDescent="0.35">
      <c r="A34213" t="s">
        <v>27</v>
      </c>
      <c r="B34213" t="s">
        <v>1685</v>
      </c>
      <c r="C34213">
        <v>12</v>
      </c>
      <c r="D34213" t="s">
        <v>983</v>
      </c>
      <c r="E34213" t="s">
        <v>801</v>
      </c>
      <c r="F34213" t="s">
        <v>270</v>
      </c>
      <c r="G34213" t="s">
        <v>115</v>
      </c>
      <c r="H34213" t="s">
        <v>140</v>
      </c>
      <c r="I34213" t="s">
        <v>140</v>
      </c>
      <c r="J34213" t="s">
        <v>140</v>
      </c>
    </row>
    <row r="34214" spans="1:10" x14ac:dyDescent="0.35">
      <c r="A34214" t="s">
        <v>28</v>
      </c>
      <c r="B34214" t="s">
        <v>1684</v>
      </c>
      <c r="C34214">
        <v>175</v>
      </c>
      <c r="D34214" t="s">
        <v>379</v>
      </c>
      <c r="E34214" t="s">
        <v>731</v>
      </c>
      <c r="F34214" t="s">
        <v>734</v>
      </c>
      <c r="G34214" t="s">
        <v>956</v>
      </c>
      <c r="H34214" t="s">
        <v>940</v>
      </c>
      <c r="I34214" t="s">
        <v>1004</v>
      </c>
      <c r="J34214" t="s">
        <v>1016</v>
      </c>
    </row>
    <row r="34215" spans="1:10" x14ac:dyDescent="0.35">
      <c r="A34215" t="s">
        <v>28</v>
      </c>
      <c r="B34215" t="s">
        <v>1685</v>
      </c>
      <c r="C34215">
        <v>29</v>
      </c>
      <c r="D34215" t="s">
        <v>777</v>
      </c>
      <c r="E34215" t="s">
        <v>900</v>
      </c>
      <c r="F34215" t="s">
        <v>475</v>
      </c>
      <c r="G34215" t="s">
        <v>37</v>
      </c>
      <c r="H34215" t="s">
        <v>1060</v>
      </c>
      <c r="I34215" t="s">
        <v>515</v>
      </c>
      <c r="J34215" t="s">
        <v>140</v>
      </c>
    </row>
    <row r="34216" spans="1:10" x14ac:dyDescent="0.35">
      <c r="A34216" t="s">
        <v>28</v>
      </c>
      <c r="B34216" t="s">
        <v>339</v>
      </c>
      <c r="C34216">
        <v>3</v>
      </c>
      <c r="D34216" t="s">
        <v>541</v>
      </c>
      <c r="E34216" t="s">
        <v>140</v>
      </c>
      <c r="F34216" t="s">
        <v>140</v>
      </c>
      <c r="G34216" t="s">
        <v>51</v>
      </c>
      <c r="H34216" t="s">
        <v>140</v>
      </c>
      <c r="I34216" t="s">
        <v>140</v>
      </c>
      <c r="J34216" t="s">
        <v>51</v>
      </c>
    </row>
    <row r="34217" spans="1:10" x14ac:dyDescent="0.35">
      <c r="A34217" t="s">
        <v>29</v>
      </c>
      <c r="B34217" t="s">
        <v>1684</v>
      </c>
      <c r="C34217">
        <v>187</v>
      </c>
      <c r="D34217" t="s">
        <v>731</v>
      </c>
      <c r="E34217" t="s">
        <v>293</v>
      </c>
      <c r="F34217" t="s">
        <v>171</v>
      </c>
      <c r="G34217" t="s">
        <v>456</v>
      </c>
      <c r="H34217" t="s">
        <v>1048</v>
      </c>
      <c r="I34217" t="s">
        <v>1020</v>
      </c>
      <c r="J34217" t="s">
        <v>775</v>
      </c>
    </row>
    <row r="34218" spans="1:10" x14ac:dyDescent="0.35">
      <c r="A34218" t="s">
        <v>29</v>
      </c>
      <c r="B34218" t="s">
        <v>1685</v>
      </c>
      <c r="C34218">
        <v>16</v>
      </c>
      <c r="D34218" t="s">
        <v>903</v>
      </c>
      <c r="E34218" t="s">
        <v>249</v>
      </c>
      <c r="F34218" t="s">
        <v>1188</v>
      </c>
      <c r="G34218" t="s">
        <v>650</v>
      </c>
      <c r="H34218" t="s">
        <v>140</v>
      </c>
      <c r="I34218" t="s">
        <v>140</v>
      </c>
      <c r="J34218" t="s">
        <v>140</v>
      </c>
    </row>
    <row r="34219" spans="1:10" x14ac:dyDescent="0.35">
      <c r="A34219" t="s">
        <v>30</v>
      </c>
      <c r="B34219" t="s">
        <v>1684</v>
      </c>
      <c r="C34219">
        <v>186</v>
      </c>
      <c r="D34219" t="s">
        <v>83</v>
      </c>
      <c r="E34219" t="s">
        <v>1102</v>
      </c>
      <c r="F34219" t="s">
        <v>227</v>
      </c>
      <c r="G34219" t="s">
        <v>888</v>
      </c>
      <c r="H34219" t="s">
        <v>1068</v>
      </c>
      <c r="I34219" t="s">
        <v>1052</v>
      </c>
      <c r="J34219" t="s">
        <v>1016</v>
      </c>
    </row>
    <row r="34220" spans="1:10" x14ac:dyDescent="0.35">
      <c r="A34220" t="s">
        <v>30</v>
      </c>
      <c r="B34220" t="s">
        <v>1685</v>
      </c>
      <c r="C34220">
        <v>16</v>
      </c>
      <c r="D34220" t="s">
        <v>1055</v>
      </c>
      <c r="E34220" t="s">
        <v>721</v>
      </c>
      <c r="F34220" t="s">
        <v>655</v>
      </c>
      <c r="G34220" t="s">
        <v>678</v>
      </c>
      <c r="H34220" t="s">
        <v>140</v>
      </c>
      <c r="I34220" t="s">
        <v>939</v>
      </c>
      <c r="J34220" t="s">
        <v>140</v>
      </c>
    </row>
    <row r="34221" spans="1:10" x14ac:dyDescent="0.35">
      <c r="A34221" t="s">
        <v>31</v>
      </c>
      <c r="B34221" t="s">
        <v>1684</v>
      </c>
      <c r="C34221">
        <v>26</v>
      </c>
      <c r="D34221" t="s">
        <v>953</v>
      </c>
      <c r="E34221" t="s">
        <v>354</v>
      </c>
      <c r="F34221" t="s">
        <v>570</v>
      </c>
      <c r="G34221" t="s">
        <v>894</v>
      </c>
      <c r="H34221" t="s">
        <v>1070</v>
      </c>
      <c r="I34221" t="s">
        <v>1070</v>
      </c>
      <c r="J34221" t="s">
        <v>140</v>
      </c>
    </row>
    <row r="34222" spans="1:10" x14ac:dyDescent="0.35">
      <c r="A34222" t="s">
        <v>31</v>
      </c>
      <c r="B34222" t="s">
        <v>1685</v>
      </c>
      <c r="C34222">
        <v>178</v>
      </c>
      <c r="D34222" t="s">
        <v>1021</v>
      </c>
      <c r="E34222" t="s">
        <v>59</v>
      </c>
      <c r="F34222" t="s">
        <v>927</v>
      </c>
      <c r="G34222" t="s">
        <v>528</v>
      </c>
      <c r="H34222" t="s">
        <v>875</v>
      </c>
      <c r="I34222" t="s">
        <v>1008</v>
      </c>
      <c r="J34222" t="s">
        <v>1054</v>
      </c>
    </row>
    <row r="34223" spans="1:10" x14ac:dyDescent="0.35">
      <c r="A34223" t="s">
        <v>31</v>
      </c>
      <c r="B34223" t="s">
        <v>339</v>
      </c>
      <c r="C34223">
        <v>3</v>
      </c>
      <c r="D34223" t="s">
        <v>140</v>
      </c>
      <c r="E34223" t="s">
        <v>385</v>
      </c>
      <c r="F34223" t="s">
        <v>127</v>
      </c>
      <c r="G34223" t="s">
        <v>140</v>
      </c>
      <c r="H34223" t="s">
        <v>140</v>
      </c>
      <c r="I34223" t="s">
        <v>140</v>
      </c>
      <c r="J34223" t="s">
        <v>799</v>
      </c>
    </row>
    <row r="34224" spans="1:10" x14ac:dyDescent="0.35">
      <c r="A34224" t="s">
        <v>32</v>
      </c>
      <c r="B34224" t="s">
        <v>1684</v>
      </c>
      <c r="C34224">
        <v>3759</v>
      </c>
      <c r="D34224" t="s">
        <v>723</v>
      </c>
      <c r="E34224" t="s">
        <v>826</v>
      </c>
      <c r="F34224" t="s">
        <v>406</v>
      </c>
      <c r="G34224" t="s">
        <v>673</v>
      </c>
      <c r="H34224" t="s">
        <v>1068</v>
      </c>
      <c r="I34224" t="s">
        <v>996</v>
      </c>
      <c r="J34224" t="s">
        <v>1016</v>
      </c>
    </row>
    <row r="34225" spans="1:10" x14ac:dyDescent="0.35">
      <c r="A34225" t="s">
        <v>32</v>
      </c>
      <c r="B34225" t="s">
        <v>1685</v>
      </c>
      <c r="C34225">
        <v>1124</v>
      </c>
      <c r="D34225" t="s">
        <v>1064</v>
      </c>
      <c r="E34225" t="s">
        <v>645</v>
      </c>
      <c r="F34225" t="s">
        <v>672</v>
      </c>
      <c r="G34225" t="s">
        <v>242</v>
      </c>
      <c r="H34225" t="s">
        <v>458</v>
      </c>
      <c r="I34225" t="s">
        <v>1054</v>
      </c>
      <c r="J34225" t="s">
        <v>1022</v>
      </c>
    </row>
    <row r="34226" spans="1:10" x14ac:dyDescent="0.35">
      <c r="A34226" t="s">
        <v>32</v>
      </c>
      <c r="B34226" t="s">
        <v>339</v>
      </c>
      <c r="C34226">
        <v>38</v>
      </c>
      <c r="D34226" t="s">
        <v>681</v>
      </c>
      <c r="E34226" t="s">
        <v>856</v>
      </c>
      <c r="F34226" t="s">
        <v>557</v>
      </c>
      <c r="G34226" t="s">
        <v>643</v>
      </c>
      <c r="H34226" t="s">
        <v>1003</v>
      </c>
      <c r="I34226" t="s">
        <v>97</v>
      </c>
      <c r="J34226" t="s">
        <v>97</v>
      </c>
    </row>
    <row r="34228" spans="1:10" x14ac:dyDescent="0.35">
      <c r="A34228" t="s">
        <v>2394</v>
      </c>
    </row>
    <row r="34229" spans="1:10" x14ac:dyDescent="0.35">
      <c r="A34229" t="s">
        <v>2</v>
      </c>
      <c r="B34229" t="s">
        <v>1170</v>
      </c>
      <c r="C34229" t="s">
        <v>3</v>
      </c>
      <c r="D34229" t="s">
        <v>2385</v>
      </c>
      <c r="E34229" t="s">
        <v>2386</v>
      </c>
      <c r="F34229" t="s">
        <v>2387</v>
      </c>
      <c r="G34229" t="s">
        <v>2388</v>
      </c>
      <c r="H34229" t="s">
        <v>1376</v>
      </c>
      <c r="I34229" t="s">
        <v>1042</v>
      </c>
      <c r="J34229" t="s">
        <v>136</v>
      </c>
    </row>
    <row r="34230" spans="1:10" x14ac:dyDescent="0.35">
      <c r="A34230" t="s">
        <v>8</v>
      </c>
      <c r="B34230" t="s">
        <v>1171</v>
      </c>
      <c r="C34230">
        <v>201</v>
      </c>
      <c r="D34230" t="s">
        <v>115</v>
      </c>
      <c r="E34230" t="s">
        <v>427</v>
      </c>
      <c r="F34230" t="s">
        <v>429</v>
      </c>
      <c r="G34230" t="s">
        <v>242</v>
      </c>
      <c r="H34230" t="s">
        <v>1070</v>
      </c>
      <c r="I34230" t="s">
        <v>1066</v>
      </c>
      <c r="J34230" t="s">
        <v>1010</v>
      </c>
    </row>
    <row r="34231" spans="1:10" x14ac:dyDescent="0.35">
      <c r="A34231" t="s">
        <v>9</v>
      </c>
      <c r="B34231" t="s">
        <v>1171</v>
      </c>
      <c r="C34231">
        <v>200</v>
      </c>
      <c r="D34231" t="s">
        <v>379</v>
      </c>
      <c r="E34231" t="s">
        <v>465</v>
      </c>
      <c r="F34231" t="s">
        <v>853</v>
      </c>
      <c r="G34231" t="s">
        <v>810</v>
      </c>
      <c r="H34231" t="s">
        <v>950</v>
      </c>
      <c r="I34231" t="s">
        <v>1095</v>
      </c>
      <c r="J34231" t="s">
        <v>1010</v>
      </c>
    </row>
    <row r="34232" spans="1:10" x14ac:dyDescent="0.35">
      <c r="A34232" t="s">
        <v>10</v>
      </c>
      <c r="B34232" t="s">
        <v>1171</v>
      </c>
      <c r="C34232">
        <v>207</v>
      </c>
      <c r="D34232" t="s">
        <v>888</v>
      </c>
      <c r="E34232" t="s">
        <v>855</v>
      </c>
      <c r="F34232" t="s">
        <v>835</v>
      </c>
      <c r="G34232" t="s">
        <v>888</v>
      </c>
      <c r="H34232" t="s">
        <v>660</v>
      </c>
      <c r="I34232" t="s">
        <v>1062</v>
      </c>
      <c r="J34232" t="s">
        <v>1013</v>
      </c>
    </row>
    <row r="34233" spans="1:10" x14ac:dyDescent="0.35">
      <c r="A34233" t="s">
        <v>11</v>
      </c>
      <c r="B34233" t="s">
        <v>1171</v>
      </c>
      <c r="C34233">
        <v>206</v>
      </c>
      <c r="D34233" t="s">
        <v>528</v>
      </c>
      <c r="E34233" t="s">
        <v>888</v>
      </c>
      <c r="F34233" t="s">
        <v>760</v>
      </c>
      <c r="G34233" t="s">
        <v>894</v>
      </c>
      <c r="H34233" t="s">
        <v>954</v>
      </c>
      <c r="I34233" t="s">
        <v>1043</v>
      </c>
      <c r="J34233" t="s">
        <v>1009</v>
      </c>
    </row>
    <row r="34234" spans="1:10" x14ac:dyDescent="0.35">
      <c r="A34234" t="s">
        <v>12</v>
      </c>
      <c r="B34234" t="s">
        <v>1171</v>
      </c>
      <c r="C34234">
        <v>15</v>
      </c>
      <c r="D34234" t="s">
        <v>140</v>
      </c>
      <c r="E34234" t="s">
        <v>1098</v>
      </c>
      <c r="F34234" t="s">
        <v>1204</v>
      </c>
      <c r="G34234" t="s">
        <v>476</v>
      </c>
      <c r="H34234" t="s">
        <v>1057</v>
      </c>
      <c r="I34234" t="s">
        <v>140</v>
      </c>
      <c r="J34234" t="s">
        <v>140</v>
      </c>
    </row>
    <row r="34235" spans="1:10" x14ac:dyDescent="0.35">
      <c r="A34235" t="s">
        <v>12</v>
      </c>
      <c r="B34235" t="s">
        <v>1172</v>
      </c>
      <c r="C34235">
        <v>193</v>
      </c>
      <c r="D34235" t="s">
        <v>991</v>
      </c>
      <c r="E34235" t="s">
        <v>360</v>
      </c>
      <c r="F34235" t="s">
        <v>561</v>
      </c>
      <c r="G34235" t="s">
        <v>781</v>
      </c>
      <c r="H34235" t="s">
        <v>1056</v>
      </c>
      <c r="I34235" t="s">
        <v>1066</v>
      </c>
      <c r="J34235" t="s">
        <v>1009</v>
      </c>
    </row>
    <row r="34236" spans="1:10" x14ac:dyDescent="0.35">
      <c r="A34236" t="s">
        <v>13</v>
      </c>
      <c r="B34236" t="s">
        <v>1171</v>
      </c>
      <c r="C34236">
        <v>7</v>
      </c>
      <c r="D34236" t="s">
        <v>140</v>
      </c>
      <c r="E34236" t="s">
        <v>695</v>
      </c>
      <c r="F34236" t="s">
        <v>622</v>
      </c>
      <c r="G34236" t="s">
        <v>618</v>
      </c>
      <c r="H34236" t="s">
        <v>1085</v>
      </c>
      <c r="I34236" t="s">
        <v>140</v>
      </c>
      <c r="J34236" t="s">
        <v>140</v>
      </c>
    </row>
    <row r="34237" spans="1:10" x14ac:dyDescent="0.35">
      <c r="A34237" t="s">
        <v>13</v>
      </c>
      <c r="B34237" t="s">
        <v>1172</v>
      </c>
      <c r="C34237">
        <v>199</v>
      </c>
      <c r="D34237" t="s">
        <v>824</v>
      </c>
      <c r="E34237" t="s">
        <v>149</v>
      </c>
      <c r="F34237" t="s">
        <v>701</v>
      </c>
      <c r="G34237" t="s">
        <v>993</v>
      </c>
      <c r="H34237" t="s">
        <v>99</v>
      </c>
      <c r="I34237" t="s">
        <v>1050</v>
      </c>
      <c r="J34237" t="s">
        <v>1009</v>
      </c>
    </row>
    <row r="34238" spans="1:10" x14ac:dyDescent="0.35">
      <c r="A34238" t="s">
        <v>14</v>
      </c>
      <c r="B34238" t="s">
        <v>1171</v>
      </c>
      <c r="C34238">
        <v>126</v>
      </c>
      <c r="D34238" t="s">
        <v>952</v>
      </c>
      <c r="E34238" t="s">
        <v>401</v>
      </c>
      <c r="F34238" t="s">
        <v>359</v>
      </c>
      <c r="G34238" t="s">
        <v>781</v>
      </c>
      <c r="H34238" t="s">
        <v>1004</v>
      </c>
      <c r="I34238" t="s">
        <v>345</v>
      </c>
      <c r="J34238" t="s">
        <v>140</v>
      </c>
    </row>
    <row r="34239" spans="1:10" x14ac:dyDescent="0.35">
      <c r="A34239" t="s">
        <v>14</v>
      </c>
      <c r="B34239" t="s">
        <v>1172</v>
      </c>
      <c r="C34239">
        <v>76</v>
      </c>
      <c r="D34239" t="s">
        <v>517</v>
      </c>
      <c r="E34239" t="s">
        <v>720</v>
      </c>
      <c r="F34239" t="s">
        <v>753</v>
      </c>
      <c r="G34239" t="s">
        <v>511</v>
      </c>
      <c r="H34239" t="s">
        <v>121</v>
      </c>
      <c r="I34239" t="s">
        <v>515</v>
      </c>
      <c r="J34239" t="s">
        <v>140</v>
      </c>
    </row>
    <row r="34240" spans="1:10" x14ac:dyDescent="0.35">
      <c r="A34240" t="s">
        <v>15</v>
      </c>
      <c r="B34240" t="s">
        <v>1171</v>
      </c>
      <c r="C34240">
        <v>206</v>
      </c>
      <c r="D34240" t="s">
        <v>924</v>
      </c>
      <c r="E34240" t="s">
        <v>886</v>
      </c>
      <c r="F34240" t="s">
        <v>807</v>
      </c>
      <c r="G34240" t="s">
        <v>1071</v>
      </c>
      <c r="H34240" t="s">
        <v>996</v>
      </c>
      <c r="I34240" t="s">
        <v>1048</v>
      </c>
      <c r="J34240" t="s">
        <v>1008</v>
      </c>
    </row>
    <row r="34241" spans="1:10" x14ac:dyDescent="0.35">
      <c r="A34241" t="s">
        <v>16</v>
      </c>
      <c r="B34241" t="s">
        <v>1171</v>
      </c>
      <c r="C34241">
        <v>206</v>
      </c>
      <c r="D34241" t="s">
        <v>360</v>
      </c>
      <c r="E34241" t="s">
        <v>956</v>
      </c>
      <c r="F34241" t="s">
        <v>711</v>
      </c>
      <c r="G34241" t="s">
        <v>465</v>
      </c>
      <c r="H34241" t="s">
        <v>1017</v>
      </c>
      <c r="I34241" t="s">
        <v>869</v>
      </c>
      <c r="J34241" t="s">
        <v>140</v>
      </c>
    </row>
    <row r="34242" spans="1:10" x14ac:dyDescent="0.35">
      <c r="A34242" t="s">
        <v>17</v>
      </c>
      <c r="B34242" t="s">
        <v>1171</v>
      </c>
      <c r="C34242">
        <v>203</v>
      </c>
      <c r="D34242" t="s">
        <v>528</v>
      </c>
      <c r="E34242" t="s">
        <v>810</v>
      </c>
      <c r="F34242" t="s">
        <v>251</v>
      </c>
      <c r="G34242" t="s">
        <v>467</v>
      </c>
      <c r="H34242" t="s">
        <v>1020</v>
      </c>
      <c r="I34242" t="s">
        <v>1070</v>
      </c>
      <c r="J34242" t="s">
        <v>140</v>
      </c>
    </row>
    <row r="34243" spans="1:10" x14ac:dyDescent="0.35">
      <c r="A34243" t="s">
        <v>18</v>
      </c>
      <c r="B34243" t="s">
        <v>1171</v>
      </c>
      <c r="C34243">
        <v>24</v>
      </c>
      <c r="D34243" t="s">
        <v>443</v>
      </c>
      <c r="E34243" t="s">
        <v>61</v>
      </c>
      <c r="F34243" t="s">
        <v>583</v>
      </c>
      <c r="G34243" t="s">
        <v>659</v>
      </c>
      <c r="H34243" t="s">
        <v>103</v>
      </c>
      <c r="I34243" t="s">
        <v>501</v>
      </c>
      <c r="J34243" t="s">
        <v>140</v>
      </c>
    </row>
    <row r="34244" spans="1:10" x14ac:dyDescent="0.35">
      <c r="A34244" t="s">
        <v>18</v>
      </c>
      <c r="B34244" t="s">
        <v>1172</v>
      </c>
      <c r="C34244">
        <v>181</v>
      </c>
      <c r="D34244" t="s">
        <v>662</v>
      </c>
      <c r="E34244" t="s">
        <v>149</v>
      </c>
      <c r="F34244" t="s">
        <v>779</v>
      </c>
      <c r="G34244" t="s">
        <v>856</v>
      </c>
      <c r="H34244" t="s">
        <v>903</v>
      </c>
      <c r="I34244" t="s">
        <v>1043</v>
      </c>
      <c r="J34244" t="s">
        <v>140</v>
      </c>
    </row>
    <row r="34245" spans="1:10" x14ac:dyDescent="0.35">
      <c r="A34245" t="s">
        <v>19</v>
      </c>
      <c r="B34245" t="s">
        <v>1171</v>
      </c>
      <c r="C34245">
        <v>168</v>
      </c>
      <c r="D34245" t="s">
        <v>127</v>
      </c>
      <c r="E34245" t="s">
        <v>543</v>
      </c>
      <c r="F34245" t="s">
        <v>807</v>
      </c>
      <c r="G34245" t="s">
        <v>766</v>
      </c>
      <c r="H34245" t="s">
        <v>875</v>
      </c>
      <c r="I34245" t="s">
        <v>1073</v>
      </c>
      <c r="J34245" t="s">
        <v>949</v>
      </c>
    </row>
    <row r="34246" spans="1:10" x14ac:dyDescent="0.35">
      <c r="A34246" t="s">
        <v>19</v>
      </c>
      <c r="B34246" t="s">
        <v>1172</v>
      </c>
      <c r="C34246">
        <v>38</v>
      </c>
      <c r="D34246" t="s">
        <v>1066</v>
      </c>
      <c r="E34246" t="s">
        <v>994</v>
      </c>
      <c r="F34246" t="s">
        <v>1155</v>
      </c>
      <c r="G34246" t="s">
        <v>901</v>
      </c>
      <c r="H34246" t="s">
        <v>1065</v>
      </c>
      <c r="I34246" t="s">
        <v>1066</v>
      </c>
      <c r="J34246" t="s">
        <v>140</v>
      </c>
    </row>
    <row r="34247" spans="1:10" x14ac:dyDescent="0.35">
      <c r="A34247" t="s">
        <v>20</v>
      </c>
      <c r="B34247" t="s">
        <v>1171</v>
      </c>
      <c r="C34247">
        <v>206</v>
      </c>
      <c r="D34247" t="s">
        <v>323</v>
      </c>
      <c r="E34247" t="s">
        <v>834</v>
      </c>
      <c r="F34247" t="s">
        <v>485</v>
      </c>
      <c r="G34247" t="s">
        <v>456</v>
      </c>
      <c r="H34247" t="s">
        <v>458</v>
      </c>
      <c r="I34247" t="s">
        <v>1057</v>
      </c>
      <c r="J34247" t="s">
        <v>140</v>
      </c>
    </row>
    <row r="34248" spans="1:10" x14ac:dyDescent="0.35">
      <c r="A34248" t="s">
        <v>21</v>
      </c>
      <c r="B34248" t="s">
        <v>1171</v>
      </c>
      <c r="C34248">
        <v>210</v>
      </c>
      <c r="D34248" t="s">
        <v>354</v>
      </c>
      <c r="E34248" t="s">
        <v>528</v>
      </c>
      <c r="F34248" t="s">
        <v>431</v>
      </c>
      <c r="G34248" t="s">
        <v>63</v>
      </c>
      <c r="H34248" t="s">
        <v>1066</v>
      </c>
      <c r="I34248" t="s">
        <v>940</v>
      </c>
      <c r="J34248" t="s">
        <v>1013</v>
      </c>
    </row>
    <row r="34249" spans="1:10" x14ac:dyDescent="0.35">
      <c r="A34249" t="s">
        <v>22</v>
      </c>
      <c r="B34249" t="s">
        <v>1171</v>
      </c>
      <c r="C34249">
        <v>209</v>
      </c>
      <c r="D34249" t="s">
        <v>571</v>
      </c>
      <c r="E34249" t="s">
        <v>261</v>
      </c>
      <c r="F34249" t="s">
        <v>819</v>
      </c>
      <c r="G34249" t="s">
        <v>399</v>
      </c>
      <c r="H34249" t="s">
        <v>940</v>
      </c>
      <c r="I34249" t="s">
        <v>903</v>
      </c>
      <c r="J34249" t="s">
        <v>1021</v>
      </c>
    </row>
    <row r="34250" spans="1:10" x14ac:dyDescent="0.35">
      <c r="A34250" t="s">
        <v>23</v>
      </c>
      <c r="B34250" t="s">
        <v>1171</v>
      </c>
      <c r="C34250">
        <v>25</v>
      </c>
      <c r="D34250" t="s">
        <v>101</v>
      </c>
      <c r="E34250" t="s">
        <v>199</v>
      </c>
      <c r="F34250" t="s">
        <v>819</v>
      </c>
      <c r="G34250" t="s">
        <v>379</v>
      </c>
      <c r="H34250" t="s">
        <v>574</v>
      </c>
      <c r="I34250" t="s">
        <v>140</v>
      </c>
      <c r="J34250" t="s">
        <v>140</v>
      </c>
    </row>
    <row r="34251" spans="1:10" x14ac:dyDescent="0.35">
      <c r="A34251" t="s">
        <v>23</v>
      </c>
      <c r="B34251" t="s">
        <v>1172</v>
      </c>
      <c r="C34251">
        <v>180</v>
      </c>
      <c r="D34251" t="s">
        <v>111</v>
      </c>
      <c r="E34251" t="s">
        <v>360</v>
      </c>
      <c r="F34251" t="s">
        <v>347</v>
      </c>
      <c r="G34251" t="s">
        <v>465</v>
      </c>
      <c r="H34251" t="s">
        <v>1003</v>
      </c>
      <c r="I34251" t="s">
        <v>954</v>
      </c>
      <c r="J34251" t="s">
        <v>140</v>
      </c>
    </row>
    <row r="34252" spans="1:10" x14ac:dyDescent="0.35">
      <c r="A34252" t="s">
        <v>24</v>
      </c>
      <c r="B34252" t="s">
        <v>1171</v>
      </c>
      <c r="C34252">
        <v>207</v>
      </c>
      <c r="D34252" t="s">
        <v>959</v>
      </c>
      <c r="E34252" t="s">
        <v>264</v>
      </c>
      <c r="F34252" t="s">
        <v>479</v>
      </c>
      <c r="G34252" t="s">
        <v>456</v>
      </c>
      <c r="H34252" t="s">
        <v>1007</v>
      </c>
      <c r="I34252" t="s">
        <v>869</v>
      </c>
      <c r="J34252" t="s">
        <v>1013</v>
      </c>
    </row>
    <row r="34253" spans="1:10" x14ac:dyDescent="0.35">
      <c r="A34253" t="s">
        <v>25</v>
      </c>
      <c r="B34253" t="s">
        <v>1171</v>
      </c>
      <c r="C34253">
        <v>203</v>
      </c>
      <c r="D34253" t="s">
        <v>354</v>
      </c>
      <c r="E34253" t="s">
        <v>421</v>
      </c>
      <c r="F34253" t="s">
        <v>482</v>
      </c>
      <c r="G34253" t="s">
        <v>792</v>
      </c>
      <c r="H34253" t="s">
        <v>1068</v>
      </c>
      <c r="I34253" t="s">
        <v>1046</v>
      </c>
      <c r="J34253" t="s">
        <v>140</v>
      </c>
    </row>
    <row r="34254" spans="1:10" x14ac:dyDescent="0.35">
      <c r="A34254" t="s">
        <v>26</v>
      </c>
      <c r="B34254" t="s">
        <v>1171</v>
      </c>
      <c r="C34254">
        <v>202</v>
      </c>
      <c r="D34254" t="s">
        <v>837</v>
      </c>
      <c r="E34254" t="s">
        <v>433</v>
      </c>
      <c r="F34254" t="s">
        <v>76</v>
      </c>
      <c r="G34254" t="s">
        <v>880</v>
      </c>
      <c r="H34254" t="s">
        <v>1043</v>
      </c>
      <c r="I34254" t="s">
        <v>996</v>
      </c>
      <c r="J34254" t="s">
        <v>1021</v>
      </c>
    </row>
    <row r="34255" spans="1:10" x14ac:dyDescent="0.35">
      <c r="A34255" t="s">
        <v>27</v>
      </c>
      <c r="B34255" t="s">
        <v>1171</v>
      </c>
      <c r="C34255">
        <v>204</v>
      </c>
      <c r="D34255" t="s">
        <v>794</v>
      </c>
      <c r="E34255" t="s">
        <v>668</v>
      </c>
      <c r="F34255" t="s">
        <v>179</v>
      </c>
      <c r="G34255" t="s">
        <v>827</v>
      </c>
      <c r="H34255" t="s">
        <v>996</v>
      </c>
      <c r="I34255" t="s">
        <v>1047</v>
      </c>
      <c r="J34255" t="s">
        <v>1009</v>
      </c>
    </row>
    <row r="34256" spans="1:10" x14ac:dyDescent="0.35">
      <c r="A34256" t="s">
        <v>28</v>
      </c>
      <c r="B34256" t="s">
        <v>1171</v>
      </c>
      <c r="C34256">
        <v>207</v>
      </c>
      <c r="D34256" t="s">
        <v>762</v>
      </c>
      <c r="E34256" t="s">
        <v>279</v>
      </c>
      <c r="F34256" t="s">
        <v>889</v>
      </c>
      <c r="G34256" t="s">
        <v>794</v>
      </c>
      <c r="H34256" t="s">
        <v>940</v>
      </c>
      <c r="I34256" t="s">
        <v>971</v>
      </c>
      <c r="J34256" t="s">
        <v>1012</v>
      </c>
    </row>
    <row r="34257" spans="1:10" x14ac:dyDescent="0.35">
      <c r="A34257" t="s">
        <v>29</v>
      </c>
      <c r="B34257" t="s">
        <v>1171</v>
      </c>
      <c r="C34257">
        <v>203</v>
      </c>
      <c r="D34257" t="s">
        <v>418</v>
      </c>
      <c r="E34257" t="s">
        <v>192</v>
      </c>
      <c r="F34257" t="s">
        <v>612</v>
      </c>
      <c r="G34257" t="s">
        <v>568</v>
      </c>
      <c r="H34257" t="s">
        <v>954</v>
      </c>
      <c r="I34257" t="s">
        <v>940</v>
      </c>
      <c r="J34257" t="s">
        <v>1063</v>
      </c>
    </row>
    <row r="34258" spans="1:10" x14ac:dyDescent="0.35">
      <c r="A34258" t="s">
        <v>30</v>
      </c>
      <c r="B34258" t="s">
        <v>1171</v>
      </c>
      <c r="C34258">
        <v>202</v>
      </c>
      <c r="D34258" t="s">
        <v>471</v>
      </c>
      <c r="E34258" t="s">
        <v>777</v>
      </c>
      <c r="F34258" t="s">
        <v>710</v>
      </c>
      <c r="G34258" t="s">
        <v>451</v>
      </c>
      <c r="H34258" t="s">
        <v>1018</v>
      </c>
      <c r="I34258" t="s">
        <v>1068</v>
      </c>
      <c r="J34258" t="s">
        <v>1016</v>
      </c>
    </row>
    <row r="34259" spans="1:10" x14ac:dyDescent="0.35">
      <c r="A34259" t="s">
        <v>31</v>
      </c>
      <c r="B34259" t="s">
        <v>1171</v>
      </c>
      <c r="C34259">
        <v>129</v>
      </c>
      <c r="D34259" t="s">
        <v>1073</v>
      </c>
      <c r="E34259" t="s">
        <v>43</v>
      </c>
      <c r="F34259" t="s">
        <v>512</v>
      </c>
      <c r="G34259" t="s">
        <v>959</v>
      </c>
      <c r="H34259" t="s">
        <v>515</v>
      </c>
      <c r="I34259" t="s">
        <v>1063</v>
      </c>
      <c r="J34259" t="s">
        <v>954</v>
      </c>
    </row>
    <row r="34260" spans="1:10" x14ac:dyDescent="0.35">
      <c r="A34260" t="s">
        <v>31</v>
      </c>
      <c r="B34260" t="s">
        <v>1172</v>
      </c>
      <c r="C34260">
        <v>78</v>
      </c>
      <c r="D34260" t="s">
        <v>775</v>
      </c>
      <c r="E34260" t="s">
        <v>913</v>
      </c>
      <c r="F34260" t="s">
        <v>982</v>
      </c>
      <c r="G34260" t="s">
        <v>921</v>
      </c>
      <c r="H34260" t="s">
        <v>988</v>
      </c>
      <c r="I34260" t="s">
        <v>1063</v>
      </c>
      <c r="J34260" t="s">
        <v>140</v>
      </c>
    </row>
    <row r="34261" spans="1:10" x14ac:dyDescent="0.35">
      <c r="A34261" t="s">
        <v>32</v>
      </c>
      <c r="B34261" t="s">
        <v>1171</v>
      </c>
      <c r="C34261">
        <v>3976</v>
      </c>
      <c r="D34261" t="s">
        <v>712</v>
      </c>
      <c r="E34261" t="s">
        <v>1000</v>
      </c>
      <c r="F34261" t="s">
        <v>580</v>
      </c>
      <c r="G34261" t="s">
        <v>737</v>
      </c>
      <c r="H34261" t="s">
        <v>1004</v>
      </c>
      <c r="I34261" t="s">
        <v>1023</v>
      </c>
      <c r="J34261" t="s">
        <v>1013</v>
      </c>
    </row>
    <row r="34262" spans="1:10" x14ac:dyDescent="0.35">
      <c r="A34262" t="s">
        <v>32</v>
      </c>
      <c r="B34262" t="s">
        <v>1172</v>
      </c>
      <c r="C34262">
        <v>945</v>
      </c>
      <c r="D34262" t="s">
        <v>985</v>
      </c>
      <c r="E34262" t="s">
        <v>685</v>
      </c>
      <c r="F34262" t="s">
        <v>896</v>
      </c>
      <c r="G34262" t="s">
        <v>543</v>
      </c>
      <c r="H34262" t="s">
        <v>915</v>
      </c>
      <c r="I34262" t="s">
        <v>954</v>
      </c>
      <c r="J34262" t="s">
        <v>1008</v>
      </c>
    </row>
    <row r="34264" spans="1:10" x14ac:dyDescent="0.35">
      <c r="A34264" t="s">
        <v>2395</v>
      </c>
    </row>
    <row r="34265" spans="1:10" x14ac:dyDescent="0.35">
      <c r="A34265" t="s">
        <v>2</v>
      </c>
      <c r="B34265" t="s">
        <v>3</v>
      </c>
      <c r="C34265" t="s">
        <v>1133</v>
      </c>
      <c r="D34265" t="s">
        <v>85</v>
      </c>
      <c r="E34265" t="s">
        <v>86</v>
      </c>
      <c r="F34265" t="s">
        <v>136</v>
      </c>
    </row>
    <row r="34266" spans="1:10" x14ac:dyDescent="0.35">
      <c r="A34266" t="s">
        <v>8</v>
      </c>
      <c r="B34266">
        <v>204</v>
      </c>
      <c r="C34266" t="s">
        <v>140</v>
      </c>
      <c r="D34266" t="s">
        <v>475</v>
      </c>
      <c r="E34266" t="s">
        <v>576</v>
      </c>
      <c r="F34266" t="s">
        <v>1013</v>
      </c>
    </row>
    <row r="34267" spans="1:10" x14ac:dyDescent="0.35">
      <c r="A34267" t="s">
        <v>9</v>
      </c>
      <c r="B34267">
        <v>201</v>
      </c>
      <c r="C34267" t="s">
        <v>1012</v>
      </c>
      <c r="D34267" t="s">
        <v>1110</v>
      </c>
      <c r="E34267" t="s">
        <v>1044</v>
      </c>
      <c r="F34267" t="s">
        <v>140</v>
      </c>
    </row>
    <row r="34268" spans="1:10" x14ac:dyDescent="0.35">
      <c r="A34268" t="s">
        <v>10</v>
      </c>
      <c r="B34268">
        <v>208</v>
      </c>
      <c r="C34268" t="s">
        <v>140</v>
      </c>
      <c r="D34268" t="s">
        <v>1138</v>
      </c>
      <c r="E34268" t="s">
        <v>1106</v>
      </c>
      <c r="F34268" t="s">
        <v>140</v>
      </c>
    </row>
    <row r="34269" spans="1:10" x14ac:dyDescent="0.35">
      <c r="A34269" t="s">
        <v>11</v>
      </c>
      <c r="B34269">
        <v>206</v>
      </c>
      <c r="C34269" t="s">
        <v>140</v>
      </c>
      <c r="D34269" t="s">
        <v>930</v>
      </c>
      <c r="E34269" t="s">
        <v>147</v>
      </c>
      <c r="F34269" t="s">
        <v>140</v>
      </c>
    </row>
    <row r="34270" spans="1:10" x14ac:dyDescent="0.35">
      <c r="A34270" t="s">
        <v>12</v>
      </c>
      <c r="B34270">
        <v>209</v>
      </c>
      <c r="C34270" t="s">
        <v>140</v>
      </c>
      <c r="D34270" t="s">
        <v>353</v>
      </c>
      <c r="E34270" t="s">
        <v>612</v>
      </c>
      <c r="F34270" t="s">
        <v>1019</v>
      </c>
    </row>
    <row r="34271" spans="1:10" x14ac:dyDescent="0.35">
      <c r="A34271" t="s">
        <v>13</v>
      </c>
      <c r="B34271">
        <v>206</v>
      </c>
      <c r="C34271" t="s">
        <v>140</v>
      </c>
      <c r="D34271" t="s">
        <v>901</v>
      </c>
      <c r="E34271" t="s">
        <v>969</v>
      </c>
      <c r="F34271" t="s">
        <v>1012</v>
      </c>
    </row>
    <row r="34272" spans="1:10" x14ac:dyDescent="0.35">
      <c r="A34272" t="s">
        <v>14</v>
      </c>
      <c r="B34272">
        <v>203</v>
      </c>
      <c r="C34272" t="s">
        <v>1014</v>
      </c>
      <c r="D34272" t="s">
        <v>891</v>
      </c>
      <c r="E34272" t="s">
        <v>882</v>
      </c>
      <c r="F34272" t="s">
        <v>140</v>
      </c>
    </row>
    <row r="34273" spans="1:6" x14ac:dyDescent="0.35">
      <c r="A34273" t="s">
        <v>15</v>
      </c>
      <c r="B34273">
        <v>206</v>
      </c>
      <c r="C34273" t="s">
        <v>1016</v>
      </c>
      <c r="D34273" t="s">
        <v>519</v>
      </c>
      <c r="E34273" t="s">
        <v>712</v>
      </c>
      <c r="F34273" t="s">
        <v>1014</v>
      </c>
    </row>
    <row r="34274" spans="1:6" x14ac:dyDescent="0.35">
      <c r="A34274" t="s">
        <v>16</v>
      </c>
      <c r="B34274">
        <v>206</v>
      </c>
      <c r="C34274" t="s">
        <v>1014</v>
      </c>
      <c r="D34274" t="s">
        <v>88</v>
      </c>
      <c r="E34274" t="s">
        <v>394</v>
      </c>
      <c r="F34274" t="s">
        <v>1016</v>
      </c>
    </row>
    <row r="34275" spans="1:6" x14ac:dyDescent="0.35">
      <c r="A34275" t="s">
        <v>17</v>
      </c>
      <c r="B34275">
        <v>203</v>
      </c>
      <c r="C34275" t="s">
        <v>1009</v>
      </c>
      <c r="D34275" t="s">
        <v>1158</v>
      </c>
      <c r="E34275" t="s">
        <v>1104</v>
      </c>
      <c r="F34275" t="s">
        <v>140</v>
      </c>
    </row>
    <row r="34276" spans="1:6" x14ac:dyDescent="0.35">
      <c r="A34276" t="s">
        <v>18</v>
      </c>
      <c r="B34276">
        <v>205</v>
      </c>
      <c r="C34276" t="s">
        <v>1010</v>
      </c>
      <c r="D34276" t="s">
        <v>1156</v>
      </c>
      <c r="E34276" t="s">
        <v>959</v>
      </c>
      <c r="F34276" t="s">
        <v>1066</v>
      </c>
    </row>
    <row r="34277" spans="1:6" x14ac:dyDescent="0.35">
      <c r="A34277" t="s">
        <v>19</v>
      </c>
      <c r="B34277">
        <v>206</v>
      </c>
      <c r="C34277" t="s">
        <v>1019</v>
      </c>
      <c r="D34277" t="s">
        <v>316</v>
      </c>
      <c r="E34277" t="s">
        <v>91</v>
      </c>
      <c r="F34277" t="s">
        <v>140</v>
      </c>
    </row>
    <row r="34278" spans="1:6" x14ac:dyDescent="0.35">
      <c r="A34278" t="s">
        <v>20</v>
      </c>
      <c r="B34278">
        <v>206</v>
      </c>
      <c r="C34278" t="s">
        <v>140</v>
      </c>
      <c r="D34278" t="s">
        <v>1099</v>
      </c>
      <c r="E34278" t="s">
        <v>1100</v>
      </c>
      <c r="F34278" t="s">
        <v>140</v>
      </c>
    </row>
    <row r="34279" spans="1:6" x14ac:dyDescent="0.35">
      <c r="A34279" t="s">
        <v>21</v>
      </c>
      <c r="B34279">
        <v>210</v>
      </c>
      <c r="C34279" t="s">
        <v>140</v>
      </c>
      <c r="D34279" t="s">
        <v>122</v>
      </c>
      <c r="E34279" t="s">
        <v>121</v>
      </c>
      <c r="F34279" t="s">
        <v>140</v>
      </c>
    </row>
    <row r="34280" spans="1:6" x14ac:dyDescent="0.35">
      <c r="A34280" t="s">
        <v>22</v>
      </c>
      <c r="B34280">
        <v>209</v>
      </c>
      <c r="C34280" t="s">
        <v>1013</v>
      </c>
      <c r="D34280" t="s">
        <v>516</v>
      </c>
      <c r="E34280" t="s">
        <v>123</v>
      </c>
      <c r="F34280" t="s">
        <v>140</v>
      </c>
    </row>
    <row r="34281" spans="1:6" x14ac:dyDescent="0.35">
      <c r="A34281" t="s">
        <v>23</v>
      </c>
      <c r="B34281">
        <v>205</v>
      </c>
      <c r="C34281" t="s">
        <v>1016</v>
      </c>
      <c r="D34281" t="s">
        <v>426</v>
      </c>
      <c r="E34281" t="s">
        <v>926</v>
      </c>
      <c r="F34281" t="s">
        <v>140</v>
      </c>
    </row>
    <row r="34282" spans="1:6" x14ac:dyDescent="0.35">
      <c r="A34282" t="s">
        <v>24</v>
      </c>
      <c r="B34282">
        <v>207</v>
      </c>
      <c r="C34282" t="s">
        <v>140</v>
      </c>
      <c r="D34282" t="s">
        <v>951</v>
      </c>
      <c r="E34282" t="s">
        <v>952</v>
      </c>
      <c r="F34282" t="s">
        <v>140</v>
      </c>
    </row>
    <row r="34283" spans="1:6" x14ac:dyDescent="0.35">
      <c r="A34283" t="s">
        <v>25</v>
      </c>
      <c r="B34283">
        <v>204</v>
      </c>
      <c r="C34283" t="s">
        <v>1009</v>
      </c>
      <c r="D34283" t="s">
        <v>1137</v>
      </c>
      <c r="E34283" t="s">
        <v>574</v>
      </c>
      <c r="F34283" t="s">
        <v>1063</v>
      </c>
    </row>
    <row r="34284" spans="1:6" x14ac:dyDescent="0.35">
      <c r="A34284" t="s">
        <v>26</v>
      </c>
      <c r="B34284">
        <v>202</v>
      </c>
      <c r="C34284" t="s">
        <v>1063</v>
      </c>
      <c r="D34284" t="s">
        <v>892</v>
      </c>
      <c r="E34284" t="s">
        <v>937</v>
      </c>
      <c r="F34284" t="s">
        <v>140</v>
      </c>
    </row>
    <row r="34285" spans="1:6" x14ac:dyDescent="0.35">
      <c r="A34285" t="s">
        <v>27</v>
      </c>
      <c r="B34285">
        <v>204</v>
      </c>
      <c r="C34285" t="s">
        <v>140</v>
      </c>
      <c r="D34285" t="s">
        <v>500</v>
      </c>
      <c r="E34285" t="s">
        <v>501</v>
      </c>
      <c r="F34285" t="s">
        <v>140</v>
      </c>
    </row>
    <row r="34286" spans="1:6" x14ac:dyDescent="0.35">
      <c r="A34286" t="s">
        <v>28</v>
      </c>
      <c r="B34286">
        <v>207</v>
      </c>
      <c r="C34286" t="s">
        <v>1016</v>
      </c>
      <c r="D34286" t="s">
        <v>1088</v>
      </c>
      <c r="E34286" t="s">
        <v>777</v>
      </c>
      <c r="F34286" t="s">
        <v>1021</v>
      </c>
    </row>
    <row r="34287" spans="1:6" x14ac:dyDescent="0.35">
      <c r="A34287" t="s">
        <v>29</v>
      </c>
      <c r="B34287">
        <v>204</v>
      </c>
      <c r="C34287" t="s">
        <v>140</v>
      </c>
      <c r="D34287" t="s">
        <v>90</v>
      </c>
      <c r="E34287" t="s">
        <v>89</v>
      </c>
      <c r="F34287" t="s">
        <v>140</v>
      </c>
    </row>
    <row r="34288" spans="1:6" x14ac:dyDescent="0.35">
      <c r="A34288" t="s">
        <v>30</v>
      </c>
      <c r="B34288">
        <v>202</v>
      </c>
      <c r="C34288" t="s">
        <v>140</v>
      </c>
      <c r="D34288" t="s">
        <v>1134</v>
      </c>
      <c r="E34288" t="s">
        <v>1095</v>
      </c>
      <c r="F34288" t="s">
        <v>140</v>
      </c>
    </row>
    <row r="34289" spans="1:7" x14ac:dyDescent="0.35">
      <c r="A34289" t="s">
        <v>31</v>
      </c>
      <c r="B34289">
        <v>207</v>
      </c>
      <c r="C34289" t="s">
        <v>1010</v>
      </c>
      <c r="D34289" t="s">
        <v>867</v>
      </c>
      <c r="E34289" t="s">
        <v>520</v>
      </c>
      <c r="F34289" t="s">
        <v>1055</v>
      </c>
    </row>
    <row r="34290" spans="1:7" x14ac:dyDescent="0.35">
      <c r="A34290" t="s">
        <v>32</v>
      </c>
      <c r="B34290">
        <v>4930</v>
      </c>
      <c r="C34290" t="s">
        <v>1010</v>
      </c>
      <c r="D34290" t="s">
        <v>260</v>
      </c>
      <c r="E34290" t="s">
        <v>293</v>
      </c>
      <c r="F34290" t="s">
        <v>1010</v>
      </c>
    </row>
    <row r="34292" spans="1:7" x14ac:dyDescent="0.35">
      <c r="A34292" t="s">
        <v>2396</v>
      </c>
    </row>
    <row r="34293" spans="1:7" x14ac:dyDescent="0.35">
      <c r="A34293" t="s">
        <v>2</v>
      </c>
      <c r="B34293" t="s">
        <v>1136</v>
      </c>
      <c r="C34293" t="s">
        <v>3</v>
      </c>
      <c r="D34293" t="s">
        <v>1133</v>
      </c>
      <c r="E34293" t="s">
        <v>85</v>
      </c>
      <c r="F34293" t="s">
        <v>86</v>
      </c>
      <c r="G34293" t="s">
        <v>136</v>
      </c>
    </row>
    <row r="34294" spans="1:7" x14ac:dyDescent="0.35">
      <c r="A34294" t="s">
        <v>8</v>
      </c>
      <c r="B34294" t="s">
        <v>1126</v>
      </c>
      <c r="C34294">
        <v>92</v>
      </c>
      <c r="D34294" t="s">
        <v>140</v>
      </c>
      <c r="E34294" t="s">
        <v>725</v>
      </c>
      <c r="F34294" t="s">
        <v>879</v>
      </c>
      <c r="G34294" t="s">
        <v>1009</v>
      </c>
    </row>
    <row r="34295" spans="1:7" x14ac:dyDescent="0.35">
      <c r="A34295" t="s">
        <v>8</v>
      </c>
      <c r="B34295" t="s">
        <v>1127</v>
      </c>
      <c r="C34295">
        <v>111</v>
      </c>
      <c r="D34295" t="s">
        <v>140</v>
      </c>
      <c r="E34295" t="s">
        <v>561</v>
      </c>
      <c r="F34295" t="s">
        <v>546</v>
      </c>
      <c r="G34295" t="s">
        <v>1013</v>
      </c>
    </row>
    <row r="34296" spans="1:7" x14ac:dyDescent="0.35">
      <c r="A34296" t="s">
        <v>8</v>
      </c>
      <c r="B34296" t="s">
        <v>339</v>
      </c>
      <c r="C34296">
        <v>1</v>
      </c>
      <c r="D34296" t="s">
        <v>140</v>
      </c>
      <c r="E34296" t="s">
        <v>140</v>
      </c>
      <c r="F34296" t="s">
        <v>177</v>
      </c>
      <c r="G34296" t="s">
        <v>140</v>
      </c>
    </row>
    <row r="34297" spans="1:7" x14ac:dyDescent="0.35">
      <c r="A34297" t="s">
        <v>9</v>
      </c>
      <c r="B34297" t="s">
        <v>1126</v>
      </c>
      <c r="C34297">
        <v>77</v>
      </c>
      <c r="D34297" t="s">
        <v>140</v>
      </c>
      <c r="E34297" t="s">
        <v>114</v>
      </c>
      <c r="F34297" t="s">
        <v>113</v>
      </c>
      <c r="G34297" t="s">
        <v>140</v>
      </c>
    </row>
    <row r="34298" spans="1:7" x14ac:dyDescent="0.35">
      <c r="A34298" t="s">
        <v>9</v>
      </c>
      <c r="B34298" t="s">
        <v>1127</v>
      </c>
      <c r="C34298">
        <v>118</v>
      </c>
      <c r="D34298" t="s">
        <v>1054</v>
      </c>
      <c r="E34298" t="s">
        <v>918</v>
      </c>
      <c r="F34298" t="s">
        <v>1046</v>
      </c>
      <c r="G34298" t="s">
        <v>140</v>
      </c>
    </row>
    <row r="34299" spans="1:7" x14ac:dyDescent="0.35">
      <c r="A34299" t="s">
        <v>9</v>
      </c>
      <c r="B34299" t="s">
        <v>339</v>
      </c>
      <c r="C34299">
        <v>6</v>
      </c>
      <c r="D34299" t="s">
        <v>140</v>
      </c>
      <c r="E34299" t="s">
        <v>177</v>
      </c>
      <c r="F34299" t="s">
        <v>140</v>
      </c>
      <c r="G34299" t="s">
        <v>140</v>
      </c>
    </row>
    <row r="34300" spans="1:7" x14ac:dyDescent="0.35">
      <c r="A34300" t="s">
        <v>10</v>
      </c>
      <c r="B34300" t="s">
        <v>1126</v>
      </c>
      <c r="C34300">
        <v>93</v>
      </c>
      <c r="D34300" t="s">
        <v>140</v>
      </c>
      <c r="E34300" t="s">
        <v>740</v>
      </c>
      <c r="F34300" t="s">
        <v>741</v>
      </c>
      <c r="G34300" t="s">
        <v>140</v>
      </c>
    </row>
    <row r="34301" spans="1:7" x14ac:dyDescent="0.35">
      <c r="A34301" t="s">
        <v>10</v>
      </c>
      <c r="B34301" t="s">
        <v>1127</v>
      </c>
      <c r="C34301">
        <v>105</v>
      </c>
      <c r="D34301" t="s">
        <v>140</v>
      </c>
      <c r="E34301" t="s">
        <v>1099</v>
      </c>
      <c r="F34301" t="s">
        <v>1100</v>
      </c>
      <c r="G34301" t="s">
        <v>140</v>
      </c>
    </row>
    <row r="34302" spans="1:7" x14ac:dyDescent="0.35">
      <c r="A34302" t="s">
        <v>10</v>
      </c>
      <c r="B34302" t="s">
        <v>339</v>
      </c>
      <c r="C34302">
        <v>10</v>
      </c>
      <c r="D34302" t="s">
        <v>140</v>
      </c>
      <c r="E34302" t="s">
        <v>696</v>
      </c>
      <c r="F34302" t="s">
        <v>697</v>
      </c>
      <c r="G34302" t="s">
        <v>140</v>
      </c>
    </row>
    <row r="34303" spans="1:7" x14ac:dyDescent="0.35">
      <c r="A34303" t="s">
        <v>11</v>
      </c>
      <c r="B34303" t="s">
        <v>1126</v>
      </c>
      <c r="C34303">
        <v>90</v>
      </c>
      <c r="D34303" t="s">
        <v>140</v>
      </c>
      <c r="E34303" t="s">
        <v>114</v>
      </c>
      <c r="F34303" t="s">
        <v>113</v>
      </c>
      <c r="G34303" t="s">
        <v>140</v>
      </c>
    </row>
    <row r="34304" spans="1:7" x14ac:dyDescent="0.35">
      <c r="A34304" t="s">
        <v>11</v>
      </c>
      <c r="B34304" t="s">
        <v>1127</v>
      </c>
      <c r="C34304">
        <v>111</v>
      </c>
      <c r="D34304" t="s">
        <v>140</v>
      </c>
      <c r="E34304" t="s">
        <v>1097</v>
      </c>
      <c r="F34304" t="s">
        <v>1044</v>
      </c>
      <c r="G34304" t="s">
        <v>140</v>
      </c>
    </row>
    <row r="34305" spans="1:7" x14ac:dyDescent="0.35">
      <c r="A34305" t="s">
        <v>11</v>
      </c>
      <c r="B34305" t="s">
        <v>339</v>
      </c>
      <c r="C34305">
        <v>5</v>
      </c>
      <c r="D34305" t="s">
        <v>140</v>
      </c>
      <c r="E34305" t="s">
        <v>177</v>
      </c>
      <c r="F34305" t="s">
        <v>140</v>
      </c>
      <c r="G34305" t="s">
        <v>140</v>
      </c>
    </row>
    <row r="34306" spans="1:7" x14ac:dyDescent="0.35">
      <c r="A34306" t="s">
        <v>12</v>
      </c>
      <c r="B34306" t="s">
        <v>1126</v>
      </c>
      <c r="C34306">
        <v>96</v>
      </c>
      <c r="D34306" t="s">
        <v>140</v>
      </c>
      <c r="E34306" t="s">
        <v>978</v>
      </c>
      <c r="F34306" t="s">
        <v>694</v>
      </c>
      <c r="G34306" t="s">
        <v>940</v>
      </c>
    </row>
    <row r="34307" spans="1:7" x14ac:dyDescent="0.35">
      <c r="A34307" t="s">
        <v>12</v>
      </c>
      <c r="B34307" t="s">
        <v>1127</v>
      </c>
      <c r="C34307">
        <v>100</v>
      </c>
      <c r="D34307" t="s">
        <v>140</v>
      </c>
      <c r="E34307" t="s">
        <v>506</v>
      </c>
      <c r="F34307" t="s">
        <v>507</v>
      </c>
      <c r="G34307" t="s">
        <v>140</v>
      </c>
    </row>
    <row r="34308" spans="1:7" x14ac:dyDescent="0.35">
      <c r="A34308" t="s">
        <v>12</v>
      </c>
      <c r="B34308" t="s">
        <v>339</v>
      </c>
      <c r="C34308">
        <v>13</v>
      </c>
      <c r="D34308" t="s">
        <v>140</v>
      </c>
      <c r="E34308" t="s">
        <v>783</v>
      </c>
      <c r="F34308" t="s">
        <v>782</v>
      </c>
      <c r="G34308" t="s">
        <v>140</v>
      </c>
    </row>
    <row r="34309" spans="1:7" x14ac:dyDescent="0.35">
      <c r="A34309" t="s">
        <v>13</v>
      </c>
      <c r="B34309" t="s">
        <v>1126</v>
      </c>
      <c r="C34309">
        <v>85</v>
      </c>
      <c r="D34309" t="s">
        <v>140</v>
      </c>
      <c r="E34309" t="s">
        <v>115</v>
      </c>
      <c r="F34309" t="s">
        <v>116</v>
      </c>
      <c r="G34309" t="s">
        <v>140</v>
      </c>
    </row>
    <row r="34310" spans="1:7" x14ac:dyDescent="0.35">
      <c r="A34310" t="s">
        <v>13</v>
      </c>
      <c r="B34310" t="s">
        <v>1127</v>
      </c>
      <c r="C34310">
        <v>112</v>
      </c>
      <c r="D34310" t="s">
        <v>140</v>
      </c>
      <c r="E34310" t="s">
        <v>1071</v>
      </c>
      <c r="F34310" t="s">
        <v>597</v>
      </c>
      <c r="G34310" t="s">
        <v>1011</v>
      </c>
    </row>
    <row r="34311" spans="1:7" x14ac:dyDescent="0.35">
      <c r="A34311" t="s">
        <v>13</v>
      </c>
      <c r="B34311" t="s">
        <v>339</v>
      </c>
      <c r="C34311">
        <v>9</v>
      </c>
      <c r="D34311" t="s">
        <v>140</v>
      </c>
      <c r="E34311" t="s">
        <v>1085</v>
      </c>
      <c r="F34311" t="s">
        <v>1086</v>
      </c>
      <c r="G34311" t="s">
        <v>140</v>
      </c>
    </row>
    <row r="34312" spans="1:7" x14ac:dyDescent="0.35">
      <c r="A34312" t="s">
        <v>14</v>
      </c>
      <c r="B34312" t="s">
        <v>1126</v>
      </c>
      <c r="C34312">
        <v>77</v>
      </c>
      <c r="D34312" t="s">
        <v>140</v>
      </c>
      <c r="E34312" t="s">
        <v>636</v>
      </c>
      <c r="F34312" t="s">
        <v>637</v>
      </c>
      <c r="G34312" t="s">
        <v>140</v>
      </c>
    </row>
    <row r="34313" spans="1:7" x14ac:dyDescent="0.35">
      <c r="A34313" t="s">
        <v>14</v>
      </c>
      <c r="B34313" t="s">
        <v>1127</v>
      </c>
      <c r="C34313">
        <v>119</v>
      </c>
      <c r="D34313" t="s">
        <v>1021</v>
      </c>
      <c r="E34313" t="s">
        <v>191</v>
      </c>
      <c r="F34313" t="s">
        <v>681</v>
      </c>
      <c r="G34313" t="s">
        <v>140</v>
      </c>
    </row>
    <row r="34314" spans="1:7" x14ac:dyDescent="0.35">
      <c r="A34314" t="s">
        <v>14</v>
      </c>
      <c r="B34314" t="s">
        <v>339</v>
      </c>
      <c r="C34314">
        <v>7</v>
      </c>
      <c r="D34314" t="s">
        <v>140</v>
      </c>
      <c r="E34314" t="s">
        <v>1118</v>
      </c>
      <c r="F34314" t="s">
        <v>1051</v>
      </c>
      <c r="G34314" t="s">
        <v>140</v>
      </c>
    </row>
    <row r="34315" spans="1:7" x14ac:dyDescent="0.35">
      <c r="A34315" t="s">
        <v>15</v>
      </c>
      <c r="B34315" t="s">
        <v>1126</v>
      </c>
      <c r="C34315">
        <v>93</v>
      </c>
      <c r="D34315" t="s">
        <v>140</v>
      </c>
      <c r="E34315" t="s">
        <v>873</v>
      </c>
      <c r="F34315" t="s">
        <v>874</v>
      </c>
      <c r="G34315" t="s">
        <v>140</v>
      </c>
    </row>
    <row r="34316" spans="1:7" x14ac:dyDescent="0.35">
      <c r="A34316" t="s">
        <v>15</v>
      </c>
      <c r="B34316" t="s">
        <v>1127</v>
      </c>
      <c r="C34316">
        <v>107</v>
      </c>
      <c r="D34316" t="s">
        <v>1012</v>
      </c>
      <c r="E34316" t="s">
        <v>969</v>
      </c>
      <c r="F34316" t="s">
        <v>1154</v>
      </c>
      <c r="G34316" t="s">
        <v>1017</v>
      </c>
    </row>
    <row r="34317" spans="1:7" x14ac:dyDescent="0.35">
      <c r="A34317" t="s">
        <v>15</v>
      </c>
      <c r="B34317" t="s">
        <v>339</v>
      </c>
      <c r="C34317">
        <v>6</v>
      </c>
      <c r="D34317" t="s">
        <v>140</v>
      </c>
      <c r="E34317" t="s">
        <v>166</v>
      </c>
      <c r="F34317" t="s">
        <v>165</v>
      </c>
      <c r="G34317" t="s">
        <v>140</v>
      </c>
    </row>
    <row r="34318" spans="1:7" x14ac:dyDescent="0.35">
      <c r="A34318" t="s">
        <v>16</v>
      </c>
      <c r="B34318" t="s">
        <v>1126</v>
      </c>
      <c r="C34318">
        <v>83</v>
      </c>
      <c r="D34318" t="s">
        <v>140</v>
      </c>
      <c r="E34318" t="s">
        <v>642</v>
      </c>
      <c r="F34318" t="s">
        <v>643</v>
      </c>
      <c r="G34318" t="s">
        <v>140</v>
      </c>
    </row>
    <row r="34319" spans="1:7" x14ac:dyDescent="0.35">
      <c r="A34319" t="s">
        <v>16</v>
      </c>
      <c r="B34319" t="s">
        <v>1127</v>
      </c>
      <c r="C34319">
        <v>107</v>
      </c>
      <c r="D34319" t="s">
        <v>1054</v>
      </c>
      <c r="E34319" t="s">
        <v>1122</v>
      </c>
      <c r="F34319" t="s">
        <v>824</v>
      </c>
      <c r="G34319" t="s">
        <v>140</v>
      </c>
    </row>
    <row r="34320" spans="1:7" x14ac:dyDescent="0.35">
      <c r="A34320" t="s">
        <v>16</v>
      </c>
      <c r="B34320" t="s">
        <v>339</v>
      </c>
      <c r="C34320">
        <v>16</v>
      </c>
      <c r="D34320" t="s">
        <v>140</v>
      </c>
      <c r="E34320" t="s">
        <v>1005</v>
      </c>
      <c r="F34320" t="s">
        <v>869</v>
      </c>
      <c r="G34320" t="s">
        <v>971</v>
      </c>
    </row>
    <row r="34321" spans="1:7" x14ac:dyDescent="0.35">
      <c r="A34321" t="s">
        <v>17</v>
      </c>
      <c r="B34321" t="s">
        <v>1126</v>
      </c>
      <c r="C34321">
        <v>92</v>
      </c>
      <c r="D34321" t="s">
        <v>140</v>
      </c>
      <c r="E34321" t="s">
        <v>717</v>
      </c>
      <c r="F34321" t="s">
        <v>716</v>
      </c>
      <c r="G34321" t="s">
        <v>140</v>
      </c>
    </row>
    <row r="34322" spans="1:7" x14ac:dyDescent="0.35">
      <c r="A34322" t="s">
        <v>17</v>
      </c>
      <c r="B34322" t="s">
        <v>1127</v>
      </c>
      <c r="C34322">
        <v>100</v>
      </c>
      <c r="D34322" t="s">
        <v>1021</v>
      </c>
      <c r="E34322" t="s">
        <v>927</v>
      </c>
      <c r="F34322" t="s">
        <v>893</v>
      </c>
      <c r="G34322" t="s">
        <v>140</v>
      </c>
    </row>
    <row r="34323" spans="1:7" x14ac:dyDescent="0.35">
      <c r="A34323" t="s">
        <v>17</v>
      </c>
      <c r="B34323" t="s">
        <v>339</v>
      </c>
      <c r="C34323">
        <v>11</v>
      </c>
      <c r="D34323" t="s">
        <v>140</v>
      </c>
      <c r="E34323" t="s">
        <v>361</v>
      </c>
      <c r="F34323" t="s">
        <v>360</v>
      </c>
      <c r="G34323" t="s">
        <v>140</v>
      </c>
    </row>
    <row r="34324" spans="1:7" x14ac:dyDescent="0.35">
      <c r="A34324" t="s">
        <v>18</v>
      </c>
      <c r="B34324" t="s">
        <v>1126</v>
      </c>
      <c r="C34324">
        <v>94</v>
      </c>
      <c r="D34324" t="s">
        <v>140</v>
      </c>
      <c r="E34324" t="s">
        <v>464</v>
      </c>
      <c r="F34324" t="s">
        <v>588</v>
      </c>
      <c r="G34324" t="s">
        <v>950</v>
      </c>
    </row>
    <row r="34325" spans="1:7" x14ac:dyDescent="0.35">
      <c r="A34325" t="s">
        <v>18</v>
      </c>
      <c r="B34325" t="s">
        <v>1127</v>
      </c>
      <c r="C34325">
        <v>103</v>
      </c>
      <c r="D34325" t="s">
        <v>1009</v>
      </c>
      <c r="E34325" t="s">
        <v>1088</v>
      </c>
      <c r="F34325" t="s">
        <v>639</v>
      </c>
      <c r="G34325" t="s">
        <v>140</v>
      </c>
    </row>
    <row r="34326" spans="1:7" x14ac:dyDescent="0.35">
      <c r="A34326" t="s">
        <v>18</v>
      </c>
      <c r="B34326" t="s">
        <v>339</v>
      </c>
      <c r="C34326">
        <v>8</v>
      </c>
      <c r="D34326" t="s">
        <v>140</v>
      </c>
      <c r="E34326" t="s">
        <v>653</v>
      </c>
      <c r="F34326" t="s">
        <v>654</v>
      </c>
      <c r="G34326" t="s">
        <v>140</v>
      </c>
    </row>
    <row r="34327" spans="1:7" x14ac:dyDescent="0.35">
      <c r="A34327" t="s">
        <v>19</v>
      </c>
      <c r="B34327" t="s">
        <v>1126</v>
      </c>
      <c r="C34327">
        <v>96</v>
      </c>
      <c r="D34327" t="s">
        <v>1017</v>
      </c>
      <c r="E34327" t="s">
        <v>717</v>
      </c>
      <c r="F34327" t="s">
        <v>91</v>
      </c>
      <c r="G34327" t="s">
        <v>140</v>
      </c>
    </row>
    <row r="34328" spans="1:7" x14ac:dyDescent="0.35">
      <c r="A34328" t="s">
        <v>19</v>
      </c>
      <c r="B34328" t="s">
        <v>1127</v>
      </c>
      <c r="C34328">
        <v>99</v>
      </c>
      <c r="D34328" t="s">
        <v>1016</v>
      </c>
      <c r="E34328" t="s">
        <v>132</v>
      </c>
      <c r="F34328" t="s">
        <v>317</v>
      </c>
      <c r="G34328" t="s">
        <v>140</v>
      </c>
    </row>
    <row r="34329" spans="1:7" x14ac:dyDescent="0.35">
      <c r="A34329" t="s">
        <v>19</v>
      </c>
      <c r="B34329" t="s">
        <v>339</v>
      </c>
      <c r="C34329">
        <v>11</v>
      </c>
      <c r="D34329" t="s">
        <v>1070</v>
      </c>
      <c r="E34329" t="s">
        <v>1143</v>
      </c>
      <c r="F34329" t="s">
        <v>140</v>
      </c>
      <c r="G34329" t="s">
        <v>140</v>
      </c>
    </row>
    <row r="34330" spans="1:7" x14ac:dyDescent="0.35">
      <c r="A34330" t="s">
        <v>20</v>
      </c>
      <c r="B34330" t="s">
        <v>1126</v>
      </c>
      <c r="C34330">
        <v>87</v>
      </c>
      <c r="D34330" t="s">
        <v>140</v>
      </c>
      <c r="E34330" t="s">
        <v>876</v>
      </c>
      <c r="F34330" t="s">
        <v>877</v>
      </c>
      <c r="G34330" t="s">
        <v>140</v>
      </c>
    </row>
    <row r="34331" spans="1:7" x14ac:dyDescent="0.35">
      <c r="A34331" t="s">
        <v>20</v>
      </c>
      <c r="B34331" t="s">
        <v>1127</v>
      </c>
      <c r="C34331">
        <v>115</v>
      </c>
      <c r="D34331" t="s">
        <v>140</v>
      </c>
      <c r="E34331" t="s">
        <v>1075</v>
      </c>
      <c r="F34331" t="s">
        <v>991</v>
      </c>
      <c r="G34331" t="s">
        <v>140</v>
      </c>
    </row>
    <row r="34332" spans="1:7" x14ac:dyDescent="0.35">
      <c r="A34332" t="s">
        <v>20</v>
      </c>
      <c r="B34332" t="s">
        <v>339</v>
      </c>
      <c r="C34332">
        <v>4</v>
      </c>
      <c r="D34332" t="s">
        <v>140</v>
      </c>
      <c r="E34332" t="s">
        <v>177</v>
      </c>
      <c r="F34332" t="s">
        <v>140</v>
      </c>
      <c r="G34332" t="s">
        <v>140</v>
      </c>
    </row>
    <row r="34333" spans="1:7" x14ac:dyDescent="0.35">
      <c r="A34333" t="s">
        <v>21</v>
      </c>
      <c r="B34333" t="s">
        <v>1126</v>
      </c>
      <c r="C34333">
        <v>58</v>
      </c>
      <c r="D34333" t="s">
        <v>140</v>
      </c>
      <c r="E34333" t="s">
        <v>930</v>
      </c>
      <c r="F34333" t="s">
        <v>147</v>
      </c>
      <c r="G34333" t="s">
        <v>140</v>
      </c>
    </row>
    <row r="34334" spans="1:7" x14ac:dyDescent="0.35">
      <c r="A34334" t="s">
        <v>21</v>
      </c>
      <c r="B34334" t="s">
        <v>1127</v>
      </c>
      <c r="C34334">
        <v>144</v>
      </c>
      <c r="D34334" t="s">
        <v>140</v>
      </c>
      <c r="E34334" t="s">
        <v>96</v>
      </c>
      <c r="F34334" t="s">
        <v>95</v>
      </c>
      <c r="G34334" t="s">
        <v>140</v>
      </c>
    </row>
    <row r="34335" spans="1:7" x14ac:dyDescent="0.35">
      <c r="A34335" t="s">
        <v>21</v>
      </c>
      <c r="B34335" t="s">
        <v>339</v>
      </c>
      <c r="C34335">
        <v>8</v>
      </c>
      <c r="D34335" t="s">
        <v>140</v>
      </c>
      <c r="E34335" t="s">
        <v>1158</v>
      </c>
      <c r="F34335" t="s">
        <v>592</v>
      </c>
      <c r="G34335" t="s">
        <v>140</v>
      </c>
    </row>
    <row r="34336" spans="1:7" x14ac:dyDescent="0.35">
      <c r="A34336" t="s">
        <v>22</v>
      </c>
      <c r="B34336" t="s">
        <v>1126</v>
      </c>
      <c r="C34336">
        <v>87</v>
      </c>
      <c r="D34336" t="s">
        <v>1021</v>
      </c>
      <c r="E34336" t="s">
        <v>675</v>
      </c>
      <c r="F34336" t="s">
        <v>849</v>
      </c>
      <c r="G34336" t="s">
        <v>140</v>
      </c>
    </row>
    <row r="34337" spans="1:7" x14ac:dyDescent="0.35">
      <c r="A34337" t="s">
        <v>22</v>
      </c>
      <c r="B34337" t="s">
        <v>1127</v>
      </c>
      <c r="C34337">
        <v>111</v>
      </c>
      <c r="D34337" t="s">
        <v>140</v>
      </c>
      <c r="E34337" t="s">
        <v>90</v>
      </c>
      <c r="F34337" t="s">
        <v>89</v>
      </c>
      <c r="G34337" t="s">
        <v>140</v>
      </c>
    </row>
    <row r="34338" spans="1:7" x14ac:dyDescent="0.35">
      <c r="A34338" t="s">
        <v>22</v>
      </c>
      <c r="B34338" t="s">
        <v>339</v>
      </c>
      <c r="C34338">
        <v>11</v>
      </c>
      <c r="D34338" t="s">
        <v>140</v>
      </c>
      <c r="E34338" t="s">
        <v>957</v>
      </c>
      <c r="F34338" t="s">
        <v>956</v>
      </c>
      <c r="G34338" t="s">
        <v>140</v>
      </c>
    </row>
    <row r="34339" spans="1:7" x14ac:dyDescent="0.35">
      <c r="A34339" t="s">
        <v>23</v>
      </c>
      <c r="B34339" t="s">
        <v>1126</v>
      </c>
      <c r="C34339">
        <v>99</v>
      </c>
      <c r="D34339" t="s">
        <v>1009</v>
      </c>
      <c r="E34339" t="s">
        <v>377</v>
      </c>
      <c r="F34339" t="s">
        <v>408</v>
      </c>
      <c r="G34339" t="s">
        <v>140</v>
      </c>
    </row>
    <row r="34340" spans="1:7" x14ac:dyDescent="0.35">
      <c r="A34340" t="s">
        <v>23</v>
      </c>
      <c r="B34340" t="s">
        <v>1127</v>
      </c>
      <c r="C34340">
        <v>94</v>
      </c>
      <c r="D34340" t="s">
        <v>1016</v>
      </c>
      <c r="E34340" t="s">
        <v>72</v>
      </c>
      <c r="F34340" t="s">
        <v>895</v>
      </c>
      <c r="G34340" t="s">
        <v>140</v>
      </c>
    </row>
    <row r="34341" spans="1:7" x14ac:dyDescent="0.35">
      <c r="A34341" t="s">
        <v>23</v>
      </c>
      <c r="B34341" t="s">
        <v>339</v>
      </c>
      <c r="C34341">
        <v>12</v>
      </c>
      <c r="D34341" t="s">
        <v>140</v>
      </c>
      <c r="E34341" t="s">
        <v>313</v>
      </c>
      <c r="F34341" t="s">
        <v>314</v>
      </c>
      <c r="G34341" t="s">
        <v>140</v>
      </c>
    </row>
    <row r="34342" spans="1:7" x14ac:dyDescent="0.35">
      <c r="A34342" t="s">
        <v>24</v>
      </c>
      <c r="B34342" t="s">
        <v>1126</v>
      </c>
      <c r="C34342">
        <v>86</v>
      </c>
      <c r="D34342" t="s">
        <v>140</v>
      </c>
      <c r="E34342" t="s">
        <v>642</v>
      </c>
      <c r="F34342" t="s">
        <v>643</v>
      </c>
      <c r="G34342" t="s">
        <v>140</v>
      </c>
    </row>
    <row r="34343" spans="1:7" x14ac:dyDescent="0.35">
      <c r="A34343" t="s">
        <v>24</v>
      </c>
      <c r="B34343" t="s">
        <v>1127</v>
      </c>
      <c r="C34343">
        <v>117</v>
      </c>
      <c r="D34343" t="s">
        <v>140</v>
      </c>
      <c r="E34343" t="s">
        <v>370</v>
      </c>
      <c r="F34343" t="s">
        <v>371</v>
      </c>
      <c r="G34343" t="s">
        <v>140</v>
      </c>
    </row>
    <row r="34344" spans="1:7" x14ac:dyDescent="0.35">
      <c r="A34344" t="s">
        <v>24</v>
      </c>
      <c r="B34344" t="s">
        <v>339</v>
      </c>
      <c r="C34344">
        <v>4</v>
      </c>
      <c r="D34344" t="s">
        <v>140</v>
      </c>
      <c r="E34344" t="s">
        <v>384</v>
      </c>
      <c r="F34344" t="s">
        <v>385</v>
      </c>
      <c r="G34344" t="s">
        <v>140</v>
      </c>
    </row>
    <row r="34345" spans="1:7" x14ac:dyDescent="0.35">
      <c r="A34345" t="s">
        <v>25</v>
      </c>
      <c r="B34345" t="s">
        <v>1126</v>
      </c>
      <c r="C34345">
        <v>85</v>
      </c>
      <c r="D34345" t="s">
        <v>1019</v>
      </c>
      <c r="E34345" t="s">
        <v>936</v>
      </c>
      <c r="F34345" t="s">
        <v>985</v>
      </c>
      <c r="G34345" t="s">
        <v>140</v>
      </c>
    </row>
    <row r="34346" spans="1:7" x14ac:dyDescent="0.35">
      <c r="A34346" t="s">
        <v>25</v>
      </c>
      <c r="B34346" t="s">
        <v>1127</v>
      </c>
      <c r="C34346">
        <v>111</v>
      </c>
      <c r="D34346" t="s">
        <v>1022</v>
      </c>
      <c r="E34346" t="s">
        <v>1161</v>
      </c>
      <c r="F34346" t="s">
        <v>99</v>
      </c>
      <c r="G34346" t="s">
        <v>1098</v>
      </c>
    </row>
    <row r="34347" spans="1:7" x14ac:dyDescent="0.35">
      <c r="A34347" t="s">
        <v>25</v>
      </c>
      <c r="B34347" t="s">
        <v>339</v>
      </c>
      <c r="C34347">
        <v>8</v>
      </c>
      <c r="D34347" t="s">
        <v>140</v>
      </c>
      <c r="E34347" t="s">
        <v>177</v>
      </c>
      <c r="F34347" t="s">
        <v>140</v>
      </c>
      <c r="G34347" t="s">
        <v>140</v>
      </c>
    </row>
    <row r="34348" spans="1:7" x14ac:dyDescent="0.35">
      <c r="A34348" t="s">
        <v>26</v>
      </c>
      <c r="B34348" t="s">
        <v>1126</v>
      </c>
      <c r="C34348">
        <v>92</v>
      </c>
      <c r="D34348" t="s">
        <v>1017</v>
      </c>
      <c r="E34348" t="s">
        <v>404</v>
      </c>
      <c r="F34348" t="s">
        <v>1072</v>
      </c>
      <c r="G34348" t="s">
        <v>140</v>
      </c>
    </row>
    <row r="34349" spans="1:7" x14ac:dyDescent="0.35">
      <c r="A34349" t="s">
        <v>26</v>
      </c>
      <c r="B34349" t="s">
        <v>1127</v>
      </c>
      <c r="C34349">
        <v>100</v>
      </c>
      <c r="D34349" t="s">
        <v>140</v>
      </c>
      <c r="E34349" t="s">
        <v>1261</v>
      </c>
      <c r="F34349" t="s">
        <v>837</v>
      </c>
      <c r="G34349" t="s">
        <v>140</v>
      </c>
    </row>
    <row r="34350" spans="1:7" x14ac:dyDescent="0.35">
      <c r="A34350" t="s">
        <v>26</v>
      </c>
      <c r="B34350" t="s">
        <v>339</v>
      </c>
      <c r="C34350">
        <v>10</v>
      </c>
      <c r="D34350" t="s">
        <v>1070</v>
      </c>
      <c r="E34350" t="s">
        <v>1143</v>
      </c>
      <c r="F34350" t="s">
        <v>140</v>
      </c>
      <c r="G34350" t="s">
        <v>140</v>
      </c>
    </row>
    <row r="34351" spans="1:7" x14ac:dyDescent="0.35">
      <c r="A34351" t="s">
        <v>27</v>
      </c>
      <c r="B34351" t="s">
        <v>1126</v>
      </c>
      <c r="C34351">
        <v>78</v>
      </c>
      <c r="D34351" t="s">
        <v>140</v>
      </c>
      <c r="E34351" t="s">
        <v>100</v>
      </c>
      <c r="F34351" t="s">
        <v>99</v>
      </c>
      <c r="G34351" t="s">
        <v>140</v>
      </c>
    </row>
    <row r="34352" spans="1:7" x14ac:dyDescent="0.35">
      <c r="A34352" t="s">
        <v>27</v>
      </c>
      <c r="B34352" t="s">
        <v>1127</v>
      </c>
      <c r="C34352">
        <v>114</v>
      </c>
      <c r="D34352" t="s">
        <v>140</v>
      </c>
      <c r="E34352" t="s">
        <v>1097</v>
      </c>
      <c r="F34352" t="s">
        <v>1044</v>
      </c>
      <c r="G34352" t="s">
        <v>140</v>
      </c>
    </row>
    <row r="34353" spans="1:7" x14ac:dyDescent="0.35">
      <c r="A34353" t="s">
        <v>27</v>
      </c>
      <c r="B34353" t="s">
        <v>339</v>
      </c>
      <c r="C34353">
        <v>12</v>
      </c>
      <c r="D34353" t="s">
        <v>140</v>
      </c>
      <c r="E34353" t="s">
        <v>96</v>
      </c>
      <c r="F34353" t="s">
        <v>95</v>
      </c>
      <c r="G34353" t="s">
        <v>140</v>
      </c>
    </row>
    <row r="34354" spans="1:7" x14ac:dyDescent="0.35">
      <c r="A34354" t="s">
        <v>28</v>
      </c>
      <c r="B34354" t="s">
        <v>1126</v>
      </c>
      <c r="C34354">
        <v>72</v>
      </c>
      <c r="D34354" t="s">
        <v>140</v>
      </c>
      <c r="E34354" t="s">
        <v>537</v>
      </c>
      <c r="F34354" t="s">
        <v>513</v>
      </c>
      <c r="G34354" t="s">
        <v>1004</v>
      </c>
    </row>
    <row r="34355" spans="1:7" x14ac:dyDescent="0.35">
      <c r="A34355" t="s">
        <v>28</v>
      </c>
      <c r="B34355" t="s">
        <v>1127</v>
      </c>
      <c r="C34355">
        <v>125</v>
      </c>
      <c r="D34355" t="s">
        <v>1014</v>
      </c>
      <c r="E34355" t="s">
        <v>102</v>
      </c>
      <c r="F34355" t="s">
        <v>462</v>
      </c>
      <c r="G34355" t="s">
        <v>140</v>
      </c>
    </row>
    <row r="34356" spans="1:7" x14ac:dyDescent="0.35">
      <c r="A34356" t="s">
        <v>28</v>
      </c>
      <c r="B34356" t="s">
        <v>339</v>
      </c>
      <c r="C34356">
        <v>10</v>
      </c>
      <c r="D34356" t="s">
        <v>140</v>
      </c>
      <c r="E34356" t="s">
        <v>638</v>
      </c>
      <c r="F34356" t="s">
        <v>639</v>
      </c>
      <c r="G34356" t="s">
        <v>140</v>
      </c>
    </row>
    <row r="34357" spans="1:7" x14ac:dyDescent="0.35">
      <c r="A34357" t="s">
        <v>29</v>
      </c>
      <c r="B34357" t="s">
        <v>1126</v>
      </c>
      <c r="C34357">
        <v>96</v>
      </c>
      <c r="D34357" t="s">
        <v>140</v>
      </c>
      <c r="E34357" t="s">
        <v>130</v>
      </c>
      <c r="F34357" t="s">
        <v>129</v>
      </c>
      <c r="G34357" t="s">
        <v>140</v>
      </c>
    </row>
    <row r="34358" spans="1:7" x14ac:dyDescent="0.35">
      <c r="A34358" t="s">
        <v>29</v>
      </c>
      <c r="B34358" t="s">
        <v>1127</v>
      </c>
      <c r="C34358">
        <v>98</v>
      </c>
      <c r="D34358" t="s">
        <v>140</v>
      </c>
      <c r="E34358" t="s">
        <v>1024</v>
      </c>
      <c r="F34358" t="s">
        <v>977</v>
      </c>
      <c r="G34358" t="s">
        <v>140</v>
      </c>
    </row>
    <row r="34359" spans="1:7" x14ac:dyDescent="0.35">
      <c r="A34359" t="s">
        <v>29</v>
      </c>
      <c r="B34359" t="s">
        <v>339</v>
      </c>
      <c r="C34359">
        <v>10</v>
      </c>
      <c r="D34359" t="s">
        <v>140</v>
      </c>
      <c r="E34359" t="s">
        <v>177</v>
      </c>
      <c r="F34359" t="s">
        <v>140</v>
      </c>
      <c r="G34359" t="s">
        <v>140</v>
      </c>
    </row>
    <row r="34360" spans="1:7" x14ac:dyDescent="0.35">
      <c r="A34360" t="s">
        <v>30</v>
      </c>
      <c r="B34360" t="s">
        <v>1126</v>
      </c>
      <c r="C34360">
        <v>76</v>
      </c>
      <c r="D34360" t="s">
        <v>140</v>
      </c>
      <c r="E34360" t="s">
        <v>930</v>
      </c>
      <c r="F34360" t="s">
        <v>147</v>
      </c>
      <c r="G34360" t="s">
        <v>140</v>
      </c>
    </row>
    <row r="34361" spans="1:7" x14ac:dyDescent="0.35">
      <c r="A34361" t="s">
        <v>30</v>
      </c>
      <c r="B34361" t="s">
        <v>1127</v>
      </c>
      <c r="C34361">
        <v>120</v>
      </c>
      <c r="D34361" t="s">
        <v>140</v>
      </c>
      <c r="E34361" t="s">
        <v>998</v>
      </c>
      <c r="F34361" t="s">
        <v>999</v>
      </c>
      <c r="G34361" t="s">
        <v>140</v>
      </c>
    </row>
    <row r="34362" spans="1:7" x14ac:dyDescent="0.35">
      <c r="A34362" t="s">
        <v>30</v>
      </c>
      <c r="B34362" t="s">
        <v>339</v>
      </c>
      <c r="C34362">
        <v>6</v>
      </c>
      <c r="D34362" t="s">
        <v>140</v>
      </c>
      <c r="E34362" t="s">
        <v>177</v>
      </c>
      <c r="F34362" t="s">
        <v>140</v>
      </c>
      <c r="G34362" t="s">
        <v>140</v>
      </c>
    </row>
    <row r="34363" spans="1:7" x14ac:dyDescent="0.35">
      <c r="A34363" t="s">
        <v>31</v>
      </c>
      <c r="B34363" t="s">
        <v>1126</v>
      </c>
      <c r="C34363">
        <v>101</v>
      </c>
      <c r="D34363" t="s">
        <v>1014</v>
      </c>
      <c r="E34363" t="s">
        <v>269</v>
      </c>
      <c r="F34363" t="s">
        <v>1079</v>
      </c>
      <c r="G34363" t="s">
        <v>1043</v>
      </c>
    </row>
    <row r="34364" spans="1:7" x14ac:dyDescent="0.35">
      <c r="A34364" t="s">
        <v>31</v>
      </c>
      <c r="B34364" t="s">
        <v>1127</v>
      </c>
      <c r="C34364">
        <v>100</v>
      </c>
      <c r="D34364" t="s">
        <v>140</v>
      </c>
      <c r="E34364" t="s">
        <v>489</v>
      </c>
      <c r="F34364" t="s">
        <v>804</v>
      </c>
      <c r="G34364" t="s">
        <v>1011</v>
      </c>
    </row>
    <row r="34365" spans="1:7" x14ac:dyDescent="0.35">
      <c r="A34365" t="s">
        <v>31</v>
      </c>
      <c r="B34365" t="s">
        <v>339</v>
      </c>
      <c r="C34365">
        <v>6</v>
      </c>
      <c r="D34365" t="s">
        <v>140</v>
      </c>
      <c r="E34365" t="s">
        <v>140</v>
      </c>
      <c r="F34365" t="s">
        <v>177</v>
      </c>
      <c r="G34365" t="s">
        <v>140</v>
      </c>
    </row>
    <row r="34366" spans="1:7" x14ac:dyDescent="0.35">
      <c r="A34366" t="s">
        <v>32</v>
      </c>
      <c r="B34366" t="s">
        <v>1126</v>
      </c>
      <c r="C34366">
        <v>2085</v>
      </c>
      <c r="D34366" t="s">
        <v>1008</v>
      </c>
      <c r="E34366" t="s">
        <v>537</v>
      </c>
      <c r="F34366" t="s">
        <v>712</v>
      </c>
      <c r="G34366" t="s">
        <v>1016</v>
      </c>
    </row>
    <row r="34367" spans="1:7" x14ac:dyDescent="0.35">
      <c r="A34367" t="s">
        <v>32</v>
      </c>
      <c r="B34367" t="s">
        <v>1127</v>
      </c>
      <c r="C34367">
        <v>2641</v>
      </c>
      <c r="D34367" t="s">
        <v>1016</v>
      </c>
      <c r="E34367" t="s">
        <v>707</v>
      </c>
      <c r="F34367" t="s">
        <v>668</v>
      </c>
      <c r="G34367" t="s">
        <v>1008</v>
      </c>
    </row>
    <row r="34368" spans="1:7" x14ac:dyDescent="0.35">
      <c r="A34368" t="s">
        <v>32</v>
      </c>
      <c r="B34368" t="s">
        <v>339</v>
      </c>
      <c r="C34368">
        <v>204</v>
      </c>
      <c r="D34368" t="s">
        <v>1016</v>
      </c>
      <c r="E34368" t="s">
        <v>520</v>
      </c>
      <c r="F34368" t="s">
        <v>199</v>
      </c>
      <c r="G34368" t="s">
        <v>1010</v>
      </c>
    </row>
    <row r="34370" spans="1:7" x14ac:dyDescent="0.35">
      <c r="A34370" t="s">
        <v>2397</v>
      </c>
    </row>
    <row r="34371" spans="1:7" x14ac:dyDescent="0.35">
      <c r="A34371" t="s">
        <v>2</v>
      </c>
      <c r="B34371" t="s">
        <v>1141</v>
      </c>
      <c r="C34371" t="s">
        <v>3</v>
      </c>
      <c r="D34371" t="s">
        <v>85</v>
      </c>
      <c r="E34371" t="s">
        <v>86</v>
      </c>
      <c r="F34371" t="s">
        <v>1133</v>
      </c>
      <c r="G34371" t="s">
        <v>136</v>
      </c>
    </row>
    <row r="34372" spans="1:7" x14ac:dyDescent="0.35">
      <c r="A34372" t="s">
        <v>8</v>
      </c>
      <c r="B34372" t="s">
        <v>1129</v>
      </c>
      <c r="C34372">
        <v>44</v>
      </c>
      <c r="D34372" t="s">
        <v>298</v>
      </c>
      <c r="E34372" t="s">
        <v>485</v>
      </c>
      <c r="F34372" t="s">
        <v>140</v>
      </c>
      <c r="G34372" t="s">
        <v>1021</v>
      </c>
    </row>
    <row r="34373" spans="1:7" x14ac:dyDescent="0.35">
      <c r="A34373" t="s">
        <v>8</v>
      </c>
      <c r="B34373" t="s">
        <v>1130</v>
      </c>
      <c r="C34373">
        <v>116</v>
      </c>
      <c r="D34373" t="s">
        <v>779</v>
      </c>
      <c r="E34373" t="s">
        <v>470</v>
      </c>
      <c r="F34373" t="s">
        <v>140</v>
      </c>
      <c r="G34373" t="s">
        <v>1013</v>
      </c>
    </row>
    <row r="34374" spans="1:7" x14ac:dyDescent="0.35">
      <c r="A34374" t="s">
        <v>8</v>
      </c>
      <c r="B34374" t="s">
        <v>1131</v>
      </c>
      <c r="C34374">
        <v>44</v>
      </c>
      <c r="D34374" t="s">
        <v>267</v>
      </c>
      <c r="E34374" t="s">
        <v>266</v>
      </c>
      <c r="F34374" t="s">
        <v>140</v>
      </c>
      <c r="G34374" t="s">
        <v>140</v>
      </c>
    </row>
    <row r="34375" spans="1:7" x14ac:dyDescent="0.35">
      <c r="A34375" t="s">
        <v>9</v>
      </c>
      <c r="B34375" t="s">
        <v>1129</v>
      </c>
      <c r="C34375">
        <v>18</v>
      </c>
      <c r="D34375" t="s">
        <v>533</v>
      </c>
      <c r="E34375" t="s">
        <v>565</v>
      </c>
      <c r="F34375" t="s">
        <v>996</v>
      </c>
      <c r="G34375" t="s">
        <v>140</v>
      </c>
    </row>
    <row r="34376" spans="1:7" x14ac:dyDescent="0.35">
      <c r="A34376" t="s">
        <v>9</v>
      </c>
      <c r="B34376" t="s">
        <v>1130</v>
      </c>
      <c r="C34376">
        <v>163</v>
      </c>
      <c r="D34376" t="s">
        <v>1006</v>
      </c>
      <c r="E34376" t="s">
        <v>1048</v>
      </c>
      <c r="F34376" t="s">
        <v>1016</v>
      </c>
      <c r="G34376" t="s">
        <v>140</v>
      </c>
    </row>
    <row r="34377" spans="1:7" x14ac:dyDescent="0.35">
      <c r="A34377" t="s">
        <v>9</v>
      </c>
      <c r="B34377" t="s">
        <v>1131</v>
      </c>
      <c r="C34377">
        <v>20</v>
      </c>
      <c r="D34377" t="s">
        <v>177</v>
      </c>
      <c r="E34377" t="s">
        <v>140</v>
      </c>
      <c r="F34377" t="s">
        <v>140</v>
      </c>
      <c r="G34377" t="s">
        <v>140</v>
      </c>
    </row>
    <row r="34378" spans="1:7" x14ac:dyDescent="0.35">
      <c r="A34378" t="s">
        <v>10</v>
      </c>
      <c r="B34378" t="s">
        <v>1129</v>
      </c>
      <c r="C34378">
        <v>25</v>
      </c>
      <c r="D34378" t="s">
        <v>541</v>
      </c>
      <c r="E34378" t="s">
        <v>540</v>
      </c>
      <c r="F34378" t="s">
        <v>140</v>
      </c>
      <c r="G34378" t="s">
        <v>140</v>
      </c>
    </row>
    <row r="34379" spans="1:7" x14ac:dyDescent="0.35">
      <c r="A34379" t="s">
        <v>10</v>
      </c>
      <c r="B34379" t="s">
        <v>1130</v>
      </c>
      <c r="C34379">
        <v>169</v>
      </c>
      <c r="D34379" t="s">
        <v>928</v>
      </c>
      <c r="E34379" t="s">
        <v>929</v>
      </c>
      <c r="F34379" t="s">
        <v>140</v>
      </c>
      <c r="G34379" t="s">
        <v>140</v>
      </c>
    </row>
    <row r="34380" spans="1:7" x14ac:dyDescent="0.35">
      <c r="A34380" t="s">
        <v>10</v>
      </c>
      <c r="B34380" t="s">
        <v>1131</v>
      </c>
      <c r="C34380">
        <v>14</v>
      </c>
      <c r="D34380" t="s">
        <v>347</v>
      </c>
      <c r="E34380" t="s">
        <v>346</v>
      </c>
      <c r="F34380" t="s">
        <v>140</v>
      </c>
      <c r="G34380" t="s">
        <v>140</v>
      </c>
    </row>
    <row r="34381" spans="1:7" x14ac:dyDescent="0.35">
      <c r="A34381" t="s">
        <v>11</v>
      </c>
      <c r="B34381" t="s">
        <v>1129</v>
      </c>
      <c r="C34381">
        <v>22</v>
      </c>
      <c r="D34381" t="s">
        <v>554</v>
      </c>
      <c r="E34381" t="s">
        <v>553</v>
      </c>
      <c r="F34381" t="s">
        <v>140</v>
      </c>
      <c r="G34381" t="s">
        <v>140</v>
      </c>
    </row>
    <row r="34382" spans="1:7" x14ac:dyDescent="0.35">
      <c r="A34382" t="s">
        <v>11</v>
      </c>
      <c r="B34382" t="s">
        <v>1130</v>
      </c>
      <c r="C34382">
        <v>160</v>
      </c>
      <c r="D34382" t="s">
        <v>918</v>
      </c>
      <c r="E34382" t="s">
        <v>919</v>
      </c>
      <c r="F34382" t="s">
        <v>140</v>
      </c>
      <c r="G34382" t="s">
        <v>140</v>
      </c>
    </row>
    <row r="34383" spans="1:7" x14ac:dyDescent="0.35">
      <c r="A34383" t="s">
        <v>11</v>
      </c>
      <c r="B34383" t="s">
        <v>1131</v>
      </c>
      <c r="C34383">
        <v>24</v>
      </c>
      <c r="D34383" t="s">
        <v>800</v>
      </c>
      <c r="E34383" t="s">
        <v>801</v>
      </c>
      <c r="F34383" t="s">
        <v>140</v>
      </c>
      <c r="G34383" t="s">
        <v>140</v>
      </c>
    </row>
    <row r="34384" spans="1:7" x14ac:dyDescent="0.35">
      <c r="A34384" t="s">
        <v>12</v>
      </c>
      <c r="B34384" t="s">
        <v>1129</v>
      </c>
      <c r="C34384">
        <v>77</v>
      </c>
      <c r="D34384" t="s">
        <v>65</v>
      </c>
      <c r="E34384" t="s">
        <v>454</v>
      </c>
      <c r="F34384" t="s">
        <v>140</v>
      </c>
      <c r="G34384" t="s">
        <v>954</v>
      </c>
    </row>
    <row r="34385" spans="1:7" x14ac:dyDescent="0.35">
      <c r="A34385" t="s">
        <v>12</v>
      </c>
      <c r="B34385" t="s">
        <v>1130</v>
      </c>
      <c r="C34385">
        <v>87</v>
      </c>
      <c r="D34385" t="s">
        <v>503</v>
      </c>
      <c r="E34385" t="s">
        <v>502</v>
      </c>
      <c r="F34385" t="s">
        <v>140</v>
      </c>
      <c r="G34385" t="s">
        <v>140</v>
      </c>
    </row>
    <row r="34386" spans="1:7" x14ac:dyDescent="0.35">
      <c r="A34386" t="s">
        <v>12</v>
      </c>
      <c r="B34386" t="s">
        <v>1131</v>
      </c>
      <c r="C34386">
        <v>45</v>
      </c>
      <c r="D34386" t="s">
        <v>231</v>
      </c>
      <c r="E34386" t="s">
        <v>230</v>
      </c>
      <c r="F34386" t="s">
        <v>140</v>
      </c>
      <c r="G34386" t="s">
        <v>140</v>
      </c>
    </row>
    <row r="34387" spans="1:7" x14ac:dyDescent="0.35">
      <c r="A34387" t="s">
        <v>13</v>
      </c>
      <c r="B34387" t="s">
        <v>1129</v>
      </c>
      <c r="C34387">
        <v>31</v>
      </c>
      <c r="D34387" t="s">
        <v>117</v>
      </c>
      <c r="E34387" t="s">
        <v>442</v>
      </c>
      <c r="F34387" t="s">
        <v>140</v>
      </c>
      <c r="G34387" t="s">
        <v>1055</v>
      </c>
    </row>
    <row r="34388" spans="1:7" x14ac:dyDescent="0.35">
      <c r="A34388" t="s">
        <v>13</v>
      </c>
      <c r="B34388" t="s">
        <v>1130</v>
      </c>
      <c r="C34388">
        <v>99</v>
      </c>
      <c r="D34388" t="s">
        <v>1071</v>
      </c>
      <c r="E34388" t="s">
        <v>1175</v>
      </c>
      <c r="F34388" t="s">
        <v>140</v>
      </c>
      <c r="G34388" t="s">
        <v>140</v>
      </c>
    </row>
    <row r="34389" spans="1:7" x14ac:dyDescent="0.35">
      <c r="A34389" t="s">
        <v>13</v>
      </c>
      <c r="B34389" t="s">
        <v>1131</v>
      </c>
      <c r="C34389">
        <v>76</v>
      </c>
      <c r="D34389" t="s">
        <v>749</v>
      </c>
      <c r="E34389" t="s">
        <v>640</v>
      </c>
      <c r="F34389" t="s">
        <v>140</v>
      </c>
      <c r="G34389" t="s">
        <v>1011</v>
      </c>
    </row>
    <row r="34390" spans="1:7" x14ac:dyDescent="0.35">
      <c r="A34390" t="s">
        <v>14</v>
      </c>
      <c r="B34390" t="s">
        <v>1129</v>
      </c>
      <c r="C34390">
        <v>49</v>
      </c>
      <c r="D34390" t="s">
        <v>416</v>
      </c>
      <c r="E34390" t="s">
        <v>417</v>
      </c>
      <c r="F34390" t="s">
        <v>140</v>
      </c>
      <c r="G34390" t="s">
        <v>140</v>
      </c>
    </row>
    <row r="34391" spans="1:7" x14ac:dyDescent="0.35">
      <c r="A34391" t="s">
        <v>14</v>
      </c>
      <c r="B34391" t="s">
        <v>1130</v>
      </c>
      <c r="C34391">
        <v>121</v>
      </c>
      <c r="D34391" t="s">
        <v>191</v>
      </c>
      <c r="E34391" t="s">
        <v>862</v>
      </c>
      <c r="F34391" t="s">
        <v>1054</v>
      </c>
      <c r="G34391" t="s">
        <v>140</v>
      </c>
    </row>
    <row r="34392" spans="1:7" x14ac:dyDescent="0.35">
      <c r="A34392" t="s">
        <v>14</v>
      </c>
      <c r="B34392" t="s">
        <v>1131</v>
      </c>
      <c r="C34392">
        <v>33</v>
      </c>
      <c r="D34392" t="s">
        <v>243</v>
      </c>
      <c r="E34392" t="s">
        <v>242</v>
      </c>
      <c r="F34392" t="s">
        <v>140</v>
      </c>
      <c r="G34392" t="s">
        <v>140</v>
      </c>
    </row>
    <row r="34393" spans="1:7" x14ac:dyDescent="0.35">
      <c r="A34393" t="s">
        <v>15</v>
      </c>
      <c r="B34393" t="s">
        <v>1129</v>
      </c>
      <c r="C34393">
        <v>44</v>
      </c>
      <c r="D34393" t="s">
        <v>217</v>
      </c>
      <c r="E34393" t="s">
        <v>218</v>
      </c>
      <c r="F34393" t="s">
        <v>140</v>
      </c>
      <c r="G34393" t="s">
        <v>140</v>
      </c>
    </row>
    <row r="34394" spans="1:7" x14ac:dyDescent="0.35">
      <c r="A34394" t="s">
        <v>15</v>
      </c>
      <c r="B34394" t="s">
        <v>1130</v>
      </c>
      <c r="C34394">
        <v>130</v>
      </c>
      <c r="D34394" t="s">
        <v>596</v>
      </c>
      <c r="E34394" t="s">
        <v>785</v>
      </c>
      <c r="F34394" t="s">
        <v>1009</v>
      </c>
      <c r="G34394" t="s">
        <v>1021</v>
      </c>
    </row>
    <row r="34395" spans="1:7" x14ac:dyDescent="0.35">
      <c r="A34395" t="s">
        <v>15</v>
      </c>
      <c r="B34395" t="s">
        <v>1131</v>
      </c>
      <c r="C34395">
        <v>32</v>
      </c>
      <c r="D34395" t="s">
        <v>488</v>
      </c>
      <c r="E34395" t="s">
        <v>489</v>
      </c>
      <c r="F34395" t="s">
        <v>140</v>
      </c>
      <c r="G34395" t="s">
        <v>140</v>
      </c>
    </row>
    <row r="34396" spans="1:7" x14ac:dyDescent="0.35">
      <c r="A34396" t="s">
        <v>16</v>
      </c>
      <c r="B34396" t="s">
        <v>1129</v>
      </c>
      <c r="C34396">
        <v>13</v>
      </c>
      <c r="D34396" t="s">
        <v>692</v>
      </c>
      <c r="E34396" t="s">
        <v>693</v>
      </c>
      <c r="F34396" t="s">
        <v>140</v>
      </c>
      <c r="G34396" t="s">
        <v>140</v>
      </c>
    </row>
    <row r="34397" spans="1:7" x14ac:dyDescent="0.35">
      <c r="A34397" t="s">
        <v>16</v>
      </c>
      <c r="B34397" t="s">
        <v>1130</v>
      </c>
      <c r="C34397">
        <v>166</v>
      </c>
      <c r="D34397" t="s">
        <v>858</v>
      </c>
      <c r="E34397" t="s">
        <v>660</v>
      </c>
      <c r="F34397" t="s">
        <v>1012</v>
      </c>
      <c r="G34397" t="s">
        <v>1013</v>
      </c>
    </row>
    <row r="34398" spans="1:7" x14ac:dyDescent="0.35">
      <c r="A34398" t="s">
        <v>16</v>
      </c>
      <c r="B34398" t="s">
        <v>1131</v>
      </c>
      <c r="C34398">
        <v>27</v>
      </c>
      <c r="D34398" t="s">
        <v>1207</v>
      </c>
      <c r="E34398" t="s">
        <v>971</v>
      </c>
      <c r="F34398" t="s">
        <v>140</v>
      </c>
      <c r="G34398" t="s">
        <v>140</v>
      </c>
    </row>
    <row r="34399" spans="1:7" x14ac:dyDescent="0.35">
      <c r="A34399" t="s">
        <v>17</v>
      </c>
      <c r="B34399" t="s">
        <v>1129</v>
      </c>
      <c r="C34399">
        <v>27</v>
      </c>
      <c r="D34399" t="s">
        <v>391</v>
      </c>
      <c r="E34399" t="s">
        <v>390</v>
      </c>
      <c r="F34399" t="s">
        <v>140</v>
      </c>
      <c r="G34399" t="s">
        <v>140</v>
      </c>
    </row>
    <row r="34400" spans="1:7" x14ac:dyDescent="0.35">
      <c r="A34400" t="s">
        <v>17</v>
      </c>
      <c r="B34400" t="s">
        <v>1130</v>
      </c>
      <c r="C34400">
        <v>162</v>
      </c>
      <c r="D34400" t="s">
        <v>858</v>
      </c>
      <c r="E34400" t="s">
        <v>527</v>
      </c>
      <c r="F34400" t="s">
        <v>140</v>
      </c>
      <c r="G34400" t="s">
        <v>140</v>
      </c>
    </row>
    <row r="34401" spans="1:7" x14ac:dyDescent="0.35">
      <c r="A34401" t="s">
        <v>17</v>
      </c>
      <c r="B34401" t="s">
        <v>1131</v>
      </c>
      <c r="C34401">
        <v>14</v>
      </c>
      <c r="D34401" t="s">
        <v>655</v>
      </c>
      <c r="E34401" t="s">
        <v>871</v>
      </c>
      <c r="F34401" t="s">
        <v>91</v>
      </c>
      <c r="G34401" t="s">
        <v>140</v>
      </c>
    </row>
    <row r="34402" spans="1:7" x14ac:dyDescent="0.35">
      <c r="A34402" t="s">
        <v>18</v>
      </c>
      <c r="B34402" t="s">
        <v>1129</v>
      </c>
      <c r="C34402">
        <v>23</v>
      </c>
      <c r="D34402" t="s">
        <v>616</v>
      </c>
      <c r="E34402" t="s">
        <v>615</v>
      </c>
      <c r="F34402" t="s">
        <v>140</v>
      </c>
      <c r="G34402" t="s">
        <v>140</v>
      </c>
    </row>
    <row r="34403" spans="1:7" x14ac:dyDescent="0.35">
      <c r="A34403" t="s">
        <v>18</v>
      </c>
      <c r="B34403" t="s">
        <v>1130</v>
      </c>
      <c r="C34403">
        <v>139</v>
      </c>
      <c r="D34403" t="s">
        <v>567</v>
      </c>
      <c r="E34403" t="s">
        <v>467</v>
      </c>
      <c r="F34403" t="s">
        <v>1013</v>
      </c>
      <c r="G34403" t="s">
        <v>1063</v>
      </c>
    </row>
    <row r="34404" spans="1:7" x14ac:dyDescent="0.35">
      <c r="A34404" t="s">
        <v>18</v>
      </c>
      <c r="B34404" t="s">
        <v>1131</v>
      </c>
      <c r="C34404">
        <v>43</v>
      </c>
      <c r="D34404" t="s">
        <v>491</v>
      </c>
      <c r="E34404" t="s">
        <v>785</v>
      </c>
      <c r="F34404" t="s">
        <v>140</v>
      </c>
      <c r="G34404" t="s">
        <v>838</v>
      </c>
    </row>
    <row r="34405" spans="1:7" x14ac:dyDescent="0.35">
      <c r="A34405" t="s">
        <v>19</v>
      </c>
      <c r="B34405" t="s">
        <v>1129</v>
      </c>
      <c r="C34405">
        <v>11</v>
      </c>
      <c r="D34405" t="s">
        <v>714</v>
      </c>
      <c r="E34405" t="s">
        <v>715</v>
      </c>
      <c r="F34405" t="s">
        <v>140</v>
      </c>
      <c r="G34405" t="s">
        <v>140</v>
      </c>
    </row>
    <row r="34406" spans="1:7" x14ac:dyDescent="0.35">
      <c r="A34406" t="s">
        <v>19</v>
      </c>
      <c r="B34406" t="s">
        <v>1130</v>
      </c>
      <c r="C34406">
        <v>154</v>
      </c>
      <c r="D34406" t="s">
        <v>1122</v>
      </c>
      <c r="E34406" t="s">
        <v>89</v>
      </c>
      <c r="F34406" t="s">
        <v>1016</v>
      </c>
      <c r="G34406" t="s">
        <v>140</v>
      </c>
    </row>
    <row r="34407" spans="1:7" x14ac:dyDescent="0.35">
      <c r="A34407" t="s">
        <v>19</v>
      </c>
      <c r="B34407" t="s">
        <v>1131</v>
      </c>
      <c r="C34407">
        <v>41</v>
      </c>
      <c r="D34407" t="s">
        <v>930</v>
      </c>
      <c r="E34407" t="s">
        <v>1070</v>
      </c>
      <c r="F34407" t="s">
        <v>950</v>
      </c>
      <c r="G34407" t="s">
        <v>140</v>
      </c>
    </row>
    <row r="34408" spans="1:7" x14ac:dyDescent="0.35">
      <c r="A34408" t="s">
        <v>20</v>
      </c>
      <c r="B34408" t="s">
        <v>1129</v>
      </c>
      <c r="C34408">
        <v>32</v>
      </c>
      <c r="D34408" t="s">
        <v>60</v>
      </c>
      <c r="E34408" t="s">
        <v>61</v>
      </c>
      <c r="F34408" t="s">
        <v>140</v>
      </c>
      <c r="G34408" t="s">
        <v>140</v>
      </c>
    </row>
    <row r="34409" spans="1:7" x14ac:dyDescent="0.35">
      <c r="A34409" t="s">
        <v>20</v>
      </c>
      <c r="B34409" t="s">
        <v>1130</v>
      </c>
      <c r="C34409">
        <v>90</v>
      </c>
      <c r="D34409" t="s">
        <v>1186</v>
      </c>
      <c r="E34409" t="s">
        <v>1058</v>
      </c>
      <c r="F34409" t="s">
        <v>140</v>
      </c>
      <c r="G34409" t="s">
        <v>140</v>
      </c>
    </row>
    <row r="34410" spans="1:7" x14ac:dyDescent="0.35">
      <c r="A34410" t="s">
        <v>20</v>
      </c>
      <c r="B34410" t="s">
        <v>1131</v>
      </c>
      <c r="C34410">
        <v>84</v>
      </c>
      <c r="D34410" t="s">
        <v>1155</v>
      </c>
      <c r="E34410" t="s">
        <v>1154</v>
      </c>
      <c r="F34410" t="s">
        <v>140</v>
      </c>
      <c r="G34410" t="s">
        <v>140</v>
      </c>
    </row>
    <row r="34411" spans="1:7" x14ac:dyDescent="0.35">
      <c r="A34411" t="s">
        <v>21</v>
      </c>
      <c r="B34411" t="s">
        <v>1129</v>
      </c>
      <c r="C34411">
        <v>43</v>
      </c>
      <c r="D34411" t="s">
        <v>82</v>
      </c>
      <c r="E34411" t="s">
        <v>83</v>
      </c>
      <c r="F34411" t="s">
        <v>140</v>
      </c>
      <c r="G34411" t="s">
        <v>140</v>
      </c>
    </row>
    <row r="34412" spans="1:7" x14ac:dyDescent="0.35">
      <c r="A34412" t="s">
        <v>21</v>
      </c>
      <c r="B34412" t="s">
        <v>1130</v>
      </c>
      <c r="C34412">
        <v>75</v>
      </c>
      <c r="D34412" t="s">
        <v>955</v>
      </c>
      <c r="E34412" t="s">
        <v>954</v>
      </c>
      <c r="F34412" t="s">
        <v>140</v>
      </c>
      <c r="G34412" t="s">
        <v>140</v>
      </c>
    </row>
    <row r="34413" spans="1:7" x14ac:dyDescent="0.35">
      <c r="A34413" t="s">
        <v>21</v>
      </c>
      <c r="B34413" t="s">
        <v>1131</v>
      </c>
      <c r="C34413">
        <v>92</v>
      </c>
      <c r="D34413" t="s">
        <v>1024</v>
      </c>
      <c r="E34413" t="s">
        <v>977</v>
      </c>
      <c r="F34413" t="s">
        <v>140</v>
      </c>
      <c r="G34413" t="s">
        <v>140</v>
      </c>
    </row>
    <row r="34414" spans="1:7" x14ac:dyDescent="0.35">
      <c r="A34414" t="s">
        <v>22</v>
      </c>
      <c r="B34414" t="s">
        <v>1129</v>
      </c>
      <c r="C34414">
        <v>23</v>
      </c>
      <c r="D34414" t="s">
        <v>698</v>
      </c>
      <c r="E34414" t="s">
        <v>699</v>
      </c>
      <c r="F34414" t="s">
        <v>140</v>
      </c>
      <c r="G34414" t="s">
        <v>140</v>
      </c>
    </row>
    <row r="34415" spans="1:7" x14ac:dyDescent="0.35">
      <c r="A34415" t="s">
        <v>22</v>
      </c>
      <c r="B34415" t="s">
        <v>1130</v>
      </c>
      <c r="C34415">
        <v>170</v>
      </c>
      <c r="D34415" t="s">
        <v>92</v>
      </c>
      <c r="E34415" t="s">
        <v>89</v>
      </c>
      <c r="F34415" t="s">
        <v>1009</v>
      </c>
      <c r="G34415" t="s">
        <v>140</v>
      </c>
    </row>
    <row r="34416" spans="1:7" x14ac:dyDescent="0.35">
      <c r="A34416" t="s">
        <v>22</v>
      </c>
      <c r="B34416" t="s">
        <v>1131</v>
      </c>
      <c r="C34416">
        <v>16</v>
      </c>
      <c r="D34416" t="s">
        <v>1230</v>
      </c>
      <c r="E34416" t="s">
        <v>1004</v>
      </c>
      <c r="F34416" t="s">
        <v>140</v>
      </c>
      <c r="G34416" t="s">
        <v>140</v>
      </c>
    </row>
    <row r="34417" spans="1:7" x14ac:dyDescent="0.35">
      <c r="A34417" t="s">
        <v>23</v>
      </c>
      <c r="B34417" t="s">
        <v>1129</v>
      </c>
      <c r="C34417">
        <v>41</v>
      </c>
      <c r="D34417" t="s">
        <v>580</v>
      </c>
      <c r="E34417" t="s">
        <v>579</v>
      </c>
      <c r="F34417" t="s">
        <v>140</v>
      </c>
      <c r="G34417" t="s">
        <v>140</v>
      </c>
    </row>
    <row r="34418" spans="1:7" x14ac:dyDescent="0.35">
      <c r="A34418" t="s">
        <v>23</v>
      </c>
      <c r="B34418" t="s">
        <v>1130</v>
      </c>
      <c r="C34418">
        <v>105</v>
      </c>
      <c r="D34418" t="s">
        <v>72</v>
      </c>
      <c r="E34418" t="s">
        <v>880</v>
      </c>
      <c r="F34418" t="s">
        <v>1009</v>
      </c>
      <c r="G34418" t="s">
        <v>140</v>
      </c>
    </row>
    <row r="34419" spans="1:7" x14ac:dyDescent="0.35">
      <c r="A34419" t="s">
        <v>23</v>
      </c>
      <c r="B34419" t="s">
        <v>1131</v>
      </c>
      <c r="C34419">
        <v>59</v>
      </c>
      <c r="D34419" t="s">
        <v>619</v>
      </c>
      <c r="E34419" t="s">
        <v>546</v>
      </c>
      <c r="F34419" t="s">
        <v>1009</v>
      </c>
      <c r="G34419" t="s">
        <v>140</v>
      </c>
    </row>
    <row r="34420" spans="1:7" x14ac:dyDescent="0.35">
      <c r="A34420" t="s">
        <v>24</v>
      </c>
      <c r="B34420" t="s">
        <v>1129</v>
      </c>
      <c r="C34420">
        <v>34</v>
      </c>
      <c r="D34420" t="s">
        <v>214</v>
      </c>
      <c r="E34420" t="s">
        <v>215</v>
      </c>
      <c r="F34420" t="s">
        <v>140</v>
      </c>
      <c r="G34420" t="s">
        <v>140</v>
      </c>
    </row>
    <row r="34421" spans="1:7" x14ac:dyDescent="0.35">
      <c r="A34421" t="s">
        <v>24</v>
      </c>
      <c r="B34421" t="s">
        <v>1130</v>
      </c>
      <c r="C34421">
        <v>147</v>
      </c>
      <c r="D34421" t="s">
        <v>1143</v>
      </c>
      <c r="E34421" t="s">
        <v>1070</v>
      </c>
      <c r="F34421" t="s">
        <v>140</v>
      </c>
      <c r="G34421" t="s">
        <v>140</v>
      </c>
    </row>
    <row r="34422" spans="1:7" x14ac:dyDescent="0.35">
      <c r="A34422" t="s">
        <v>24</v>
      </c>
      <c r="B34422" t="s">
        <v>1131</v>
      </c>
      <c r="C34422">
        <v>26</v>
      </c>
      <c r="D34422" t="s">
        <v>1097</v>
      </c>
      <c r="E34422" t="s">
        <v>1044</v>
      </c>
      <c r="F34422" t="s">
        <v>140</v>
      </c>
      <c r="G34422" t="s">
        <v>140</v>
      </c>
    </row>
    <row r="34423" spans="1:7" x14ac:dyDescent="0.35">
      <c r="A34423" t="s">
        <v>25</v>
      </c>
      <c r="B34423" t="s">
        <v>1129</v>
      </c>
      <c r="C34423">
        <v>23</v>
      </c>
      <c r="D34423" t="s">
        <v>711</v>
      </c>
      <c r="E34423" t="s">
        <v>353</v>
      </c>
      <c r="F34423" t="s">
        <v>1012</v>
      </c>
      <c r="G34423" t="s">
        <v>140</v>
      </c>
    </row>
    <row r="34424" spans="1:7" x14ac:dyDescent="0.35">
      <c r="A34424" t="s">
        <v>25</v>
      </c>
      <c r="B34424" t="s">
        <v>1130</v>
      </c>
      <c r="C34424">
        <v>162</v>
      </c>
      <c r="D34424" t="s">
        <v>514</v>
      </c>
      <c r="E34424" t="s">
        <v>1052</v>
      </c>
      <c r="F34424" t="s">
        <v>1009</v>
      </c>
      <c r="G34424" t="s">
        <v>140</v>
      </c>
    </row>
    <row r="34425" spans="1:7" x14ac:dyDescent="0.35">
      <c r="A34425" t="s">
        <v>25</v>
      </c>
      <c r="B34425" t="s">
        <v>1131</v>
      </c>
      <c r="C34425">
        <v>19</v>
      </c>
      <c r="D34425" t="s">
        <v>512</v>
      </c>
      <c r="E34425" t="s">
        <v>269</v>
      </c>
      <c r="F34425" t="s">
        <v>140</v>
      </c>
      <c r="G34425" t="s">
        <v>99</v>
      </c>
    </row>
    <row r="34426" spans="1:7" x14ac:dyDescent="0.35">
      <c r="A34426" t="s">
        <v>26</v>
      </c>
      <c r="B34426" t="s">
        <v>1129</v>
      </c>
      <c r="C34426">
        <v>20</v>
      </c>
      <c r="D34426" t="s">
        <v>798</v>
      </c>
      <c r="E34426" t="s">
        <v>836</v>
      </c>
      <c r="F34426" t="s">
        <v>1049</v>
      </c>
      <c r="G34426" t="s">
        <v>140</v>
      </c>
    </row>
    <row r="34427" spans="1:7" x14ac:dyDescent="0.35">
      <c r="A34427" t="s">
        <v>26</v>
      </c>
      <c r="B34427" t="s">
        <v>1130</v>
      </c>
      <c r="C34427">
        <v>137</v>
      </c>
      <c r="D34427" t="s">
        <v>839</v>
      </c>
      <c r="E34427" t="s">
        <v>838</v>
      </c>
      <c r="F34427" t="s">
        <v>140</v>
      </c>
      <c r="G34427" t="s">
        <v>140</v>
      </c>
    </row>
    <row r="34428" spans="1:7" x14ac:dyDescent="0.35">
      <c r="A34428" t="s">
        <v>26</v>
      </c>
      <c r="B34428" t="s">
        <v>1131</v>
      </c>
      <c r="C34428">
        <v>45</v>
      </c>
      <c r="D34428" t="s">
        <v>1099</v>
      </c>
      <c r="E34428" t="s">
        <v>1100</v>
      </c>
      <c r="F34428" t="s">
        <v>140</v>
      </c>
      <c r="G34428" t="s">
        <v>140</v>
      </c>
    </row>
    <row r="34429" spans="1:7" x14ac:dyDescent="0.35">
      <c r="A34429" t="s">
        <v>27</v>
      </c>
      <c r="B34429" t="s">
        <v>1129</v>
      </c>
      <c r="C34429">
        <v>7</v>
      </c>
      <c r="D34429" t="s">
        <v>873</v>
      </c>
      <c r="E34429" t="s">
        <v>874</v>
      </c>
      <c r="F34429" t="s">
        <v>140</v>
      </c>
      <c r="G34429" t="s">
        <v>140</v>
      </c>
    </row>
    <row r="34430" spans="1:7" x14ac:dyDescent="0.35">
      <c r="A34430" t="s">
        <v>27</v>
      </c>
      <c r="B34430" t="s">
        <v>1130</v>
      </c>
      <c r="C34430">
        <v>171</v>
      </c>
      <c r="D34430" t="s">
        <v>1111</v>
      </c>
      <c r="E34430" t="s">
        <v>1067</v>
      </c>
      <c r="F34430" t="s">
        <v>140</v>
      </c>
      <c r="G34430" t="s">
        <v>140</v>
      </c>
    </row>
    <row r="34431" spans="1:7" x14ac:dyDescent="0.35">
      <c r="A34431" t="s">
        <v>27</v>
      </c>
      <c r="B34431" t="s">
        <v>1131</v>
      </c>
      <c r="C34431">
        <v>26</v>
      </c>
      <c r="D34431" t="s">
        <v>1112</v>
      </c>
      <c r="E34431" t="s">
        <v>1061</v>
      </c>
      <c r="F34431" t="s">
        <v>140</v>
      </c>
      <c r="G34431" t="s">
        <v>140</v>
      </c>
    </row>
    <row r="34432" spans="1:7" x14ac:dyDescent="0.35">
      <c r="A34432" t="s">
        <v>28</v>
      </c>
      <c r="B34432" t="s">
        <v>1129</v>
      </c>
      <c r="C34432">
        <v>34</v>
      </c>
      <c r="D34432" t="s">
        <v>40</v>
      </c>
      <c r="E34432" t="s">
        <v>41</v>
      </c>
      <c r="F34432" t="s">
        <v>140</v>
      </c>
      <c r="G34432" t="s">
        <v>140</v>
      </c>
    </row>
    <row r="34433" spans="1:7" x14ac:dyDescent="0.35">
      <c r="A34433" t="s">
        <v>28</v>
      </c>
      <c r="B34433" t="s">
        <v>1130</v>
      </c>
      <c r="C34433">
        <v>147</v>
      </c>
      <c r="D34433" t="s">
        <v>916</v>
      </c>
      <c r="E34433" t="s">
        <v>1104</v>
      </c>
      <c r="F34433" t="s">
        <v>1009</v>
      </c>
      <c r="G34433" t="s">
        <v>1098</v>
      </c>
    </row>
    <row r="34434" spans="1:7" x14ac:dyDescent="0.35">
      <c r="A34434" t="s">
        <v>28</v>
      </c>
      <c r="B34434" t="s">
        <v>1131</v>
      </c>
      <c r="C34434">
        <v>26</v>
      </c>
      <c r="D34434" t="s">
        <v>887</v>
      </c>
      <c r="E34434" t="s">
        <v>888</v>
      </c>
      <c r="F34434" t="s">
        <v>140</v>
      </c>
      <c r="G34434" t="s">
        <v>140</v>
      </c>
    </row>
    <row r="34435" spans="1:7" x14ac:dyDescent="0.35">
      <c r="A34435" t="s">
        <v>29</v>
      </c>
      <c r="B34435" t="s">
        <v>1129</v>
      </c>
      <c r="C34435">
        <v>12</v>
      </c>
      <c r="D34435" t="s">
        <v>351</v>
      </c>
      <c r="E34435" t="s">
        <v>350</v>
      </c>
      <c r="F34435" t="s">
        <v>140</v>
      </c>
      <c r="G34435" t="s">
        <v>140</v>
      </c>
    </row>
    <row r="34436" spans="1:7" x14ac:dyDescent="0.35">
      <c r="A34436" t="s">
        <v>29</v>
      </c>
      <c r="B34436" t="s">
        <v>1130</v>
      </c>
      <c r="C34436">
        <v>172</v>
      </c>
      <c r="D34436" t="s">
        <v>661</v>
      </c>
      <c r="E34436" t="s">
        <v>660</v>
      </c>
      <c r="F34436" t="s">
        <v>140</v>
      </c>
      <c r="G34436" t="s">
        <v>140</v>
      </c>
    </row>
    <row r="34437" spans="1:7" x14ac:dyDescent="0.35">
      <c r="A34437" t="s">
        <v>29</v>
      </c>
      <c r="B34437" t="s">
        <v>1131</v>
      </c>
      <c r="C34437">
        <v>20</v>
      </c>
      <c r="D34437" t="s">
        <v>1115</v>
      </c>
      <c r="E34437" t="s">
        <v>1057</v>
      </c>
      <c r="F34437" t="s">
        <v>140</v>
      </c>
      <c r="G34437" t="s">
        <v>140</v>
      </c>
    </row>
    <row r="34438" spans="1:7" x14ac:dyDescent="0.35">
      <c r="A34438" t="s">
        <v>30</v>
      </c>
      <c r="B34438" t="s">
        <v>1129</v>
      </c>
      <c r="C34438">
        <v>13</v>
      </c>
      <c r="D34438" t="s">
        <v>367</v>
      </c>
      <c r="E34438" t="s">
        <v>366</v>
      </c>
      <c r="F34438" t="s">
        <v>140</v>
      </c>
      <c r="G34438" t="s">
        <v>140</v>
      </c>
    </row>
    <row r="34439" spans="1:7" x14ac:dyDescent="0.35">
      <c r="A34439" t="s">
        <v>30</v>
      </c>
      <c r="B34439" t="s">
        <v>1130</v>
      </c>
      <c r="C34439">
        <v>167</v>
      </c>
      <c r="D34439" t="s">
        <v>1121</v>
      </c>
      <c r="E34439" t="s">
        <v>394</v>
      </c>
      <c r="F34439" t="s">
        <v>140</v>
      </c>
      <c r="G34439" t="s">
        <v>140</v>
      </c>
    </row>
    <row r="34440" spans="1:7" x14ac:dyDescent="0.35">
      <c r="A34440" t="s">
        <v>30</v>
      </c>
      <c r="B34440" t="s">
        <v>1131</v>
      </c>
      <c r="C34440">
        <v>22</v>
      </c>
      <c r="D34440" t="s">
        <v>1109</v>
      </c>
      <c r="E34440" t="s">
        <v>1062</v>
      </c>
      <c r="F34440" t="s">
        <v>140</v>
      </c>
      <c r="G34440" t="s">
        <v>140</v>
      </c>
    </row>
    <row r="34441" spans="1:7" x14ac:dyDescent="0.35">
      <c r="A34441" t="s">
        <v>31</v>
      </c>
      <c r="B34441" t="s">
        <v>1129</v>
      </c>
      <c r="C34441">
        <v>28</v>
      </c>
      <c r="D34441" t="s">
        <v>187</v>
      </c>
      <c r="E34441" t="s">
        <v>188</v>
      </c>
      <c r="F34441" t="s">
        <v>140</v>
      </c>
      <c r="G34441" t="s">
        <v>140</v>
      </c>
    </row>
    <row r="34442" spans="1:7" x14ac:dyDescent="0.35">
      <c r="A34442" t="s">
        <v>31</v>
      </c>
      <c r="B34442" t="s">
        <v>1130</v>
      </c>
      <c r="C34442">
        <v>101</v>
      </c>
      <c r="D34442" t="s">
        <v>1100</v>
      </c>
      <c r="E34442" t="s">
        <v>876</v>
      </c>
      <c r="F34442" t="s">
        <v>1009</v>
      </c>
      <c r="G34442" t="s">
        <v>1007</v>
      </c>
    </row>
    <row r="34443" spans="1:7" x14ac:dyDescent="0.35">
      <c r="A34443" t="s">
        <v>31</v>
      </c>
      <c r="B34443" t="s">
        <v>1131</v>
      </c>
      <c r="C34443">
        <v>78</v>
      </c>
      <c r="D34443" t="s">
        <v>773</v>
      </c>
      <c r="E34443" t="s">
        <v>772</v>
      </c>
      <c r="F34443" t="s">
        <v>140</v>
      </c>
      <c r="G34443" t="s">
        <v>140</v>
      </c>
    </row>
    <row r="34444" spans="1:7" x14ac:dyDescent="0.35">
      <c r="A34444" t="s">
        <v>32</v>
      </c>
      <c r="B34444" t="s">
        <v>1129</v>
      </c>
      <c r="C34444">
        <v>694</v>
      </c>
      <c r="D34444" t="s">
        <v>625</v>
      </c>
      <c r="E34444" t="s">
        <v>628</v>
      </c>
      <c r="F34444" t="s">
        <v>1010</v>
      </c>
      <c r="G34444" t="s">
        <v>1010</v>
      </c>
    </row>
    <row r="34445" spans="1:7" x14ac:dyDescent="0.35">
      <c r="A34445" t="s">
        <v>32</v>
      </c>
      <c r="B34445" t="s">
        <v>1130</v>
      </c>
      <c r="C34445">
        <v>3310</v>
      </c>
      <c r="D34445" t="s">
        <v>118</v>
      </c>
      <c r="E34445" t="s">
        <v>517</v>
      </c>
      <c r="F34445" t="s">
        <v>1010</v>
      </c>
      <c r="G34445" t="s">
        <v>1008</v>
      </c>
    </row>
    <row r="34446" spans="1:7" x14ac:dyDescent="0.35">
      <c r="A34446" t="s">
        <v>32</v>
      </c>
      <c r="B34446" t="s">
        <v>1131</v>
      </c>
      <c r="C34446">
        <v>926</v>
      </c>
      <c r="D34446" t="s">
        <v>914</v>
      </c>
      <c r="E34446" t="s">
        <v>848</v>
      </c>
      <c r="F34446" t="s">
        <v>1010</v>
      </c>
      <c r="G34446" t="s">
        <v>1013</v>
      </c>
    </row>
    <row r="34448" spans="1:7" x14ac:dyDescent="0.35">
      <c r="A34448" t="s">
        <v>2398</v>
      </c>
    </row>
    <row r="34449" spans="1:7" x14ac:dyDescent="0.35">
      <c r="A34449" t="s">
        <v>2</v>
      </c>
      <c r="B34449" t="s">
        <v>1150</v>
      </c>
      <c r="C34449" t="s">
        <v>3</v>
      </c>
      <c r="D34449" t="s">
        <v>85</v>
      </c>
      <c r="E34449" t="s">
        <v>86</v>
      </c>
      <c r="F34449" t="s">
        <v>1133</v>
      </c>
      <c r="G34449" t="s">
        <v>136</v>
      </c>
    </row>
    <row r="34450" spans="1:7" x14ac:dyDescent="0.35">
      <c r="A34450" t="s">
        <v>8</v>
      </c>
      <c r="B34450" t="s">
        <v>1151</v>
      </c>
      <c r="C34450">
        <v>133</v>
      </c>
      <c r="D34450" t="s">
        <v>464</v>
      </c>
      <c r="E34450" t="s">
        <v>499</v>
      </c>
      <c r="F34450" t="s">
        <v>140</v>
      </c>
      <c r="G34450" t="s">
        <v>1016</v>
      </c>
    </row>
    <row r="34451" spans="1:7" x14ac:dyDescent="0.35">
      <c r="A34451" t="s">
        <v>8</v>
      </c>
      <c r="B34451" t="s">
        <v>1152</v>
      </c>
      <c r="C34451">
        <v>56</v>
      </c>
      <c r="D34451" t="s">
        <v>472</v>
      </c>
      <c r="E34451" t="s">
        <v>471</v>
      </c>
      <c r="F34451" t="s">
        <v>140</v>
      </c>
      <c r="G34451" t="s">
        <v>140</v>
      </c>
    </row>
    <row r="34452" spans="1:7" x14ac:dyDescent="0.35">
      <c r="A34452" t="s">
        <v>8</v>
      </c>
      <c r="B34452" t="s">
        <v>339</v>
      </c>
      <c r="C34452">
        <v>15</v>
      </c>
      <c r="D34452" t="s">
        <v>676</v>
      </c>
      <c r="E34452" t="s">
        <v>795</v>
      </c>
      <c r="F34452" t="s">
        <v>140</v>
      </c>
      <c r="G34452" t="s">
        <v>919</v>
      </c>
    </row>
    <row r="34453" spans="1:7" x14ac:dyDescent="0.35">
      <c r="A34453" t="s">
        <v>9</v>
      </c>
      <c r="B34453" t="s">
        <v>1151</v>
      </c>
      <c r="C34453">
        <v>122</v>
      </c>
      <c r="D34453" t="s">
        <v>806</v>
      </c>
      <c r="E34453" t="s">
        <v>769</v>
      </c>
      <c r="F34453" t="s">
        <v>1054</v>
      </c>
      <c r="G34453" t="s">
        <v>140</v>
      </c>
    </row>
    <row r="34454" spans="1:7" x14ac:dyDescent="0.35">
      <c r="A34454" t="s">
        <v>9</v>
      </c>
      <c r="B34454" t="s">
        <v>1152</v>
      </c>
      <c r="C34454">
        <v>67</v>
      </c>
      <c r="D34454" t="s">
        <v>1196</v>
      </c>
      <c r="E34454" t="s">
        <v>1011</v>
      </c>
      <c r="F34454" t="s">
        <v>140</v>
      </c>
      <c r="G34454" t="s">
        <v>140</v>
      </c>
    </row>
    <row r="34455" spans="1:7" x14ac:dyDescent="0.35">
      <c r="A34455" t="s">
        <v>9</v>
      </c>
      <c r="B34455" t="s">
        <v>339</v>
      </c>
      <c r="C34455">
        <v>12</v>
      </c>
      <c r="D34455" t="s">
        <v>957</v>
      </c>
      <c r="E34455" t="s">
        <v>956</v>
      </c>
      <c r="F34455" t="s">
        <v>140</v>
      </c>
      <c r="G34455" t="s">
        <v>140</v>
      </c>
    </row>
    <row r="34456" spans="1:7" x14ac:dyDescent="0.35">
      <c r="A34456" t="s">
        <v>10</v>
      </c>
      <c r="B34456" t="s">
        <v>1151</v>
      </c>
      <c r="C34456">
        <v>130</v>
      </c>
      <c r="D34456" t="s">
        <v>510</v>
      </c>
      <c r="E34456" t="s">
        <v>511</v>
      </c>
      <c r="F34456" t="s">
        <v>140</v>
      </c>
      <c r="G34456" t="s">
        <v>140</v>
      </c>
    </row>
    <row r="34457" spans="1:7" x14ac:dyDescent="0.35">
      <c r="A34457" t="s">
        <v>10</v>
      </c>
      <c r="B34457" t="s">
        <v>1152</v>
      </c>
      <c r="C34457">
        <v>67</v>
      </c>
      <c r="D34457" t="s">
        <v>768</v>
      </c>
      <c r="E34457" t="s">
        <v>769</v>
      </c>
      <c r="F34457" t="s">
        <v>140</v>
      </c>
      <c r="G34457" t="s">
        <v>140</v>
      </c>
    </row>
    <row r="34458" spans="1:7" x14ac:dyDescent="0.35">
      <c r="A34458" t="s">
        <v>10</v>
      </c>
      <c r="B34458" t="s">
        <v>339</v>
      </c>
      <c r="C34458">
        <v>11</v>
      </c>
      <c r="D34458" t="s">
        <v>355</v>
      </c>
      <c r="E34458" t="s">
        <v>354</v>
      </c>
      <c r="F34458" t="s">
        <v>140</v>
      </c>
      <c r="G34458" t="s">
        <v>140</v>
      </c>
    </row>
    <row r="34459" spans="1:7" x14ac:dyDescent="0.35">
      <c r="A34459" t="s">
        <v>11</v>
      </c>
      <c r="B34459" t="s">
        <v>1151</v>
      </c>
      <c r="C34459">
        <v>134</v>
      </c>
      <c r="D34459" t="s">
        <v>936</v>
      </c>
      <c r="E34459" t="s">
        <v>937</v>
      </c>
      <c r="F34459" t="s">
        <v>140</v>
      </c>
      <c r="G34459" t="s">
        <v>140</v>
      </c>
    </row>
    <row r="34460" spans="1:7" x14ac:dyDescent="0.35">
      <c r="A34460" t="s">
        <v>11</v>
      </c>
      <c r="B34460" t="s">
        <v>1152</v>
      </c>
      <c r="C34460">
        <v>57</v>
      </c>
      <c r="D34460" t="s">
        <v>1143</v>
      </c>
      <c r="E34460" t="s">
        <v>1070</v>
      </c>
      <c r="F34460" t="s">
        <v>140</v>
      </c>
      <c r="G34460" t="s">
        <v>140</v>
      </c>
    </row>
    <row r="34461" spans="1:7" x14ac:dyDescent="0.35">
      <c r="A34461" t="s">
        <v>11</v>
      </c>
      <c r="B34461" t="s">
        <v>339</v>
      </c>
      <c r="C34461">
        <v>15</v>
      </c>
      <c r="D34461" t="s">
        <v>177</v>
      </c>
      <c r="E34461" t="s">
        <v>140</v>
      </c>
      <c r="F34461" t="s">
        <v>140</v>
      </c>
      <c r="G34461" t="s">
        <v>140</v>
      </c>
    </row>
    <row r="34462" spans="1:7" x14ac:dyDescent="0.35">
      <c r="A34462" t="s">
        <v>12</v>
      </c>
      <c r="B34462" t="s">
        <v>1151</v>
      </c>
      <c r="C34462">
        <v>129</v>
      </c>
      <c r="D34462" t="s">
        <v>165</v>
      </c>
      <c r="E34462" t="s">
        <v>166</v>
      </c>
      <c r="F34462" t="s">
        <v>140</v>
      </c>
      <c r="G34462" t="s">
        <v>140</v>
      </c>
    </row>
    <row r="34463" spans="1:7" x14ac:dyDescent="0.35">
      <c r="A34463" t="s">
        <v>12</v>
      </c>
      <c r="B34463" t="s">
        <v>1152</v>
      </c>
      <c r="C34463">
        <v>57</v>
      </c>
      <c r="D34463" t="s">
        <v>74</v>
      </c>
      <c r="E34463" t="s">
        <v>576</v>
      </c>
      <c r="F34463" t="s">
        <v>140</v>
      </c>
      <c r="G34463" t="s">
        <v>1050</v>
      </c>
    </row>
    <row r="34464" spans="1:7" x14ac:dyDescent="0.35">
      <c r="A34464" t="s">
        <v>12</v>
      </c>
      <c r="B34464" t="s">
        <v>339</v>
      </c>
      <c r="C34464">
        <v>23</v>
      </c>
      <c r="D34464" t="s">
        <v>63</v>
      </c>
      <c r="E34464" t="s">
        <v>153</v>
      </c>
      <c r="F34464" t="s">
        <v>140</v>
      </c>
      <c r="G34464" t="s">
        <v>838</v>
      </c>
    </row>
    <row r="34465" spans="1:7" x14ac:dyDescent="0.35">
      <c r="A34465" t="s">
        <v>13</v>
      </c>
      <c r="B34465" t="s">
        <v>1151</v>
      </c>
      <c r="C34465">
        <v>138</v>
      </c>
      <c r="D34465" t="s">
        <v>446</v>
      </c>
      <c r="E34465" t="s">
        <v>861</v>
      </c>
      <c r="F34465" t="s">
        <v>140</v>
      </c>
      <c r="G34465" t="s">
        <v>1012</v>
      </c>
    </row>
    <row r="34466" spans="1:7" x14ac:dyDescent="0.35">
      <c r="A34466" t="s">
        <v>13</v>
      </c>
      <c r="B34466" t="s">
        <v>1152</v>
      </c>
      <c r="C34466">
        <v>53</v>
      </c>
      <c r="D34466" t="s">
        <v>991</v>
      </c>
      <c r="E34466" t="s">
        <v>122</v>
      </c>
      <c r="F34466" t="s">
        <v>140</v>
      </c>
      <c r="G34466" t="s">
        <v>1019</v>
      </c>
    </row>
    <row r="34467" spans="1:7" x14ac:dyDescent="0.35">
      <c r="A34467" t="s">
        <v>13</v>
      </c>
      <c r="B34467" t="s">
        <v>339</v>
      </c>
      <c r="C34467">
        <v>15</v>
      </c>
      <c r="D34467" t="s">
        <v>513</v>
      </c>
      <c r="E34467" t="s">
        <v>512</v>
      </c>
      <c r="F34467" t="s">
        <v>140</v>
      </c>
      <c r="G34467" t="s">
        <v>140</v>
      </c>
    </row>
    <row r="34468" spans="1:7" x14ac:dyDescent="0.35">
      <c r="A34468" t="s">
        <v>14</v>
      </c>
      <c r="B34468" t="s">
        <v>1151</v>
      </c>
      <c r="C34468">
        <v>124</v>
      </c>
      <c r="D34468" t="s">
        <v>701</v>
      </c>
      <c r="E34468" t="s">
        <v>546</v>
      </c>
      <c r="F34468" t="s">
        <v>140</v>
      </c>
      <c r="G34468" t="s">
        <v>140</v>
      </c>
    </row>
    <row r="34469" spans="1:7" x14ac:dyDescent="0.35">
      <c r="A34469" t="s">
        <v>14</v>
      </c>
      <c r="B34469" t="s">
        <v>1152</v>
      </c>
      <c r="C34469">
        <v>66</v>
      </c>
      <c r="D34469" t="s">
        <v>617</v>
      </c>
      <c r="E34469" t="s">
        <v>568</v>
      </c>
      <c r="F34469" t="s">
        <v>1050</v>
      </c>
      <c r="G34469" t="s">
        <v>140</v>
      </c>
    </row>
    <row r="34470" spans="1:7" x14ac:dyDescent="0.35">
      <c r="A34470" t="s">
        <v>14</v>
      </c>
      <c r="B34470" t="s">
        <v>339</v>
      </c>
      <c r="C34470">
        <v>13</v>
      </c>
      <c r="D34470" t="s">
        <v>966</v>
      </c>
      <c r="E34470" t="s">
        <v>965</v>
      </c>
      <c r="F34470" t="s">
        <v>140</v>
      </c>
      <c r="G34470" t="s">
        <v>140</v>
      </c>
    </row>
    <row r="34471" spans="1:7" x14ac:dyDescent="0.35">
      <c r="A34471" t="s">
        <v>15</v>
      </c>
      <c r="B34471" t="s">
        <v>1151</v>
      </c>
      <c r="C34471">
        <v>137</v>
      </c>
      <c r="D34471" t="s">
        <v>488</v>
      </c>
      <c r="E34471" t="s">
        <v>826</v>
      </c>
      <c r="F34471" t="s">
        <v>1009</v>
      </c>
      <c r="G34471" t="s">
        <v>1012</v>
      </c>
    </row>
    <row r="34472" spans="1:7" x14ac:dyDescent="0.35">
      <c r="A34472" t="s">
        <v>15</v>
      </c>
      <c r="B34472" t="s">
        <v>1152</v>
      </c>
      <c r="C34472">
        <v>59</v>
      </c>
      <c r="D34472" t="s">
        <v>736</v>
      </c>
      <c r="E34472" t="s">
        <v>762</v>
      </c>
      <c r="F34472" t="s">
        <v>140</v>
      </c>
      <c r="G34472" t="s">
        <v>1009</v>
      </c>
    </row>
    <row r="34473" spans="1:7" x14ac:dyDescent="0.35">
      <c r="A34473" t="s">
        <v>15</v>
      </c>
      <c r="B34473" t="s">
        <v>339</v>
      </c>
      <c r="C34473">
        <v>10</v>
      </c>
      <c r="D34473" t="s">
        <v>670</v>
      </c>
      <c r="E34473" t="s">
        <v>671</v>
      </c>
      <c r="F34473" t="s">
        <v>140</v>
      </c>
      <c r="G34473" t="s">
        <v>140</v>
      </c>
    </row>
    <row r="34474" spans="1:7" x14ac:dyDescent="0.35">
      <c r="A34474" t="s">
        <v>16</v>
      </c>
      <c r="B34474" t="s">
        <v>1151</v>
      </c>
      <c r="C34474">
        <v>122</v>
      </c>
      <c r="D34474" t="s">
        <v>811</v>
      </c>
      <c r="E34474" t="s">
        <v>985</v>
      </c>
      <c r="F34474" t="s">
        <v>140</v>
      </c>
      <c r="G34474" t="s">
        <v>1009</v>
      </c>
    </row>
    <row r="34475" spans="1:7" x14ac:dyDescent="0.35">
      <c r="A34475" t="s">
        <v>16</v>
      </c>
      <c r="B34475" t="s">
        <v>1152</v>
      </c>
      <c r="C34475">
        <v>66</v>
      </c>
      <c r="D34475" t="s">
        <v>1002</v>
      </c>
      <c r="E34475" t="s">
        <v>996</v>
      </c>
      <c r="F34475" t="s">
        <v>1050</v>
      </c>
      <c r="G34475" t="s">
        <v>140</v>
      </c>
    </row>
    <row r="34476" spans="1:7" x14ac:dyDescent="0.35">
      <c r="A34476" t="s">
        <v>16</v>
      </c>
      <c r="B34476" t="s">
        <v>339</v>
      </c>
      <c r="C34476">
        <v>18</v>
      </c>
      <c r="D34476" t="s">
        <v>1111</v>
      </c>
      <c r="E34476" t="s">
        <v>1067</v>
      </c>
      <c r="F34476" t="s">
        <v>140</v>
      </c>
      <c r="G34476" t="s">
        <v>140</v>
      </c>
    </row>
    <row r="34477" spans="1:7" x14ac:dyDescent="0.35">
      <c r="A34477" t="s">
        <v>17</v>
      </c>
      <c r="B34477" t="s">
        <v>1151</v>
      </c>
      <c r="C34477">
        <v>128</v>
      </c>
      <c r="D34477" t="s">
        <v>892</v>
      </c>
      <c r="E34477" t="s">
        <v>893</v>
      </c>
      <c r="F34477" t="s">
        <v>140</v>
      </c>
      <c r="G34477" t="s">
        <v>140</v>
      </c>
    </row>
    <row r="34478" spans="1:7" x14ac:dyDescent="0.35">
      <c r="A34478" t="s">
        <v>17</v>
      </c>
      <c r="B34478" t="s">
        <v>1152</v>
      </c>
      <c r="C34478">
        <v>62</v>
      </c>
      <c r="D34478" t="s">
        <v>876</v>
      </c>
      <c r="E34478" t="s">
        <v>462</v>
      </c>
      <c r="F34478" t="s">
        <v>1058</v>
      </c>
      <c r="G34478" t="s">
        <v>140</v>
      </c>
    </row>
    <row r="34479" spans="1:7" x14ac:dyDescent="0.35">
      <c r="A34479" t="s">
        <v>17</v>
      </c>
      <c r="B34479" t="s">
        <v>339</v>
      </c>
      <c r="C34479">
        <v>13</v>
      </c>
      <c r="D34479" t="s">
        <v>177</v>
      </c>
      <c r="E34479" t="s">
        <v>140</v>
      </c>
      <c r="F34479" t="s">
        <v>140</v>
      </c>
      <c r="G34479" t="s">
        <v>140</v>
      </c>
    </row>
    <row r="34480" spans="1:7" x14ac:dyDescent="0.35">
      <c r="A34480" t="s">
        <v>18</v>
      </c>
      <c r="B34480" t="s">
        <v>1151</v>
      </c>
      <c r="C34480">
        <v>141</v>
      </c>
      <c r="D34480" t="s">
        <v>730</v>
      </c>
      <c r="E34480" t="s">
        <v>57</v>
      </c>
      <c r="F34480" t="s">
        <v>140</v>
      </c>
      <c r="G34480" t="s">
        <v>954</v>
      </c>
    </row>
    <row r="34481" spans="1:7" x14ac:dyDescent="0.35">
      <c r="A34481" t="s">
        <v>18</v>
      </c>
      <c r="B34481" t="s">
        <v>1152</v>
      </c>
      <c r="C34481">
        <v>51</v>
      </c>
      <c r="D34481" t="s">
        <v>684</v>
      </c>
      <c r="E34481" t="s">
        <v>237</v>
      </c>
      <c r="F34481" t="s">
        <v>1017</v>
      </c>
      <c r="G34481" t="s">
        <v>140</v>
      </c>
    </row>
    <row r="34482" spans="1:7" x14ac:dyDescent="0.35">
      <c r="A34482" t="s">
        <v>18</v>
      </c>
      <c r="B34482" t="s">
        <v>339</v>
      </c>
      <c r="C34482">
        <v>13</v>
      </c>
      <c r="D34482" t="s">
        <v>990</v>
      </c>
      <c r="E34482" t="s">
        <v>458</v>
      </c>
      <c r="F34482" t="s">
        <v>140</v>
      </c>
      <c r="G34482" t="s">
        <v>140</v>
      </c>
    </row>
    <row r="34483" spans="1:7" x14ac:dyDescent="0.35">
      <c r="A34483" t="s">
        <v>19</v>
      </c>
      <c r="B34483" t="s">
        <v>1151</v>
      </c>
      <c r="C34483">
        <v>138</v>
      </c>
      <c r="D34483" t="s">
        <v>1153</v>
      </c>
      <c r="E34483" t="s">
        <v>99</v>
      </c>
      <c r="F34483" t="s">
        <v>1016</v>
      </c>
      <c r="G34483" t="s">
        <v>140</v>
      </c>
    </row>
    <row r="34484" spans="1:7" x14ac:dyDescent="0.35">
      <c r="A34484" t="s">
        <v>19</v>
      </c>
      <c r="B34484" t="s">
        <v>1152</v>
      </c>
      <c r="C34484">
        <v>56</v>
      </c>
      <c r="D34484" t="s">
        <v>270</v>
      </c>
      <c r="E34484" t="s">
        <v>147</v>
      </c>
      <c r="F34484" t="s">
        <v>1051</v>
      </c>
      <c r="G34484" t="s">
        <v>140</v>
      </c>
    </row>
    <row r="34485" spans="1:7" x14ac:dyDescent="0.35">
      <c r="A34485" t="s">
        <v>19</v>
      </c>
      <c r="B34485" t="s">
        <v>339</v>
      </c>
      <c r="C34485">
        <v>12</v>
      </c>
      <c r="D34485" t="s">
        <v>116</v>
      </c>
      <c r="E34485" t="s">
        <v>115</v>
      </c>
      <c r="F34485" t="s">
        <v>140</v>
      </c>
      <c r="G34485" t="s">
        <v>140</v>
      </c>
    </row>
    <row r="34486" spans="1:7" x14ac:dyDescent="0.35">
      <c r="A34486" t="s">
        <v>20</v>
      </c>
      <c r="B34486" t="s">
        <v>1151</v>
      </c>
      <c r="C34486">
        <v>123</v>
      </c>
      <c r="D34486" t="s">
        <v>740</v>
      </c>
      <c r="E34486" t="s">
        <v>741</v>
      </c>
      <c r="F34486" t="s">
        <v>140</v>
      </c>
      <c r="G34486" t="s">
        <v>140</v>
      </c>
    </row>
    <row r="34487" spans="1:7" x14ac:dyDescent="0.35">
      <c r="A34487" t="s">
        <v>20</v>
      </c>
      <c r="B34487" t="s">
        <v>1152</v>
      </c>
      <c r="C34487">
        <v>65</v>
      </c>
      <c r="D34487" t="s">
        <v>1200</v>
      </c>
      <c r="E34487" t="s">
        <v>1020</v>
      </c>
      <c r="F34487" t="s">
        <v>140</v>
      </c>
      <c r="G34487" t="s">
        <v>140</v>
      </c>
    </row>
    <row r="34488" spans="1:7" x14ac:dyDescent="0.35">
      <c r="A34488" t="s">
        <v>20</v>
      </c>
      <c r="B34488" t="s">
        <v>339</v>
      </c>
      <c r="C34488">
        <v>18</v>
      </c>
      <c r="D34488" t="s">
        <v>938</v>
      </c>
      <c r="E34488" t="s">
        <v>939</v>
      </c>
      <c r="F34488" t="s">
        <v>140</v>
      </c>
      <c r="G34488" t="s">
        <v>140</v>
      </c>
    </row>
    <row r="34489" spans="1:7" x14ac:dyDescent="0.35">
      <c r="A34489" t="s">
        <v>21</v>
      </c>
      <c r="B34489" t="s">
        <v>1151</v>
      </c>
      <c r="C34489">
        <v>120</v>
      </c>
      <c r="D34489" t="s">
        <v>1137</v>
      </c>
      <c r="E34489" t="s">
        <v>1102</v>
      </c>
      <c r="F34489" t="s">
        <v>140</v>
      </c>
      <c r="G34489" t="s">
        <v>140</v>
      </c>
    </row>
    <row r="34490" spans="1:7" x14ac:dyDescent="0.35">
      <c r="A34490" t="s">
        <v>21</v>
      </c>
      <c r="B34490" t="s">
        <v>1152</v>
      </c>
      <c r="C34490">
        <v>72</v>
      </c>
      <c r="D34490" t="s">
        <v>974</v>
      </c>
      <c r="E34490" t="s">
        <v>973</v>
      </c>
      <c r="F34490" t="s">
        <v>140</v>
      </c>
      <c r="G34490" t="s">
        <v>140</v>
      </c>
    </row>
    <row r="34491" spans="1:7" x14ac:dyDescent="0.35">
      <c r="A34491" t="s">
        <v>21</v>
      </c>
      <c r="B34491" t="s">
        <v>339</v>
      </c>
      <c r="C34491">
        <v>18</v>
      </c>
      <c r="D34491" t="s">
        <v>563</v>
      </c>
      <c r="E34491" t="s">
        <v>564</v>
      </c>
      <c r="F34491" t="s">
        <v>140</v>
      </c>
      <c r="G34491" t="s">
        <v>140</v>
      </c>
    </row>
    <row r="34492" spans="1:7" x14ac:dyDescent="0.35">
      <c r="A34492" t="s">
        <v>22</v>
      </c>
      <c r="B34492" t="s">
        <v>1151</v>
      </c>
      <c r="C34492">
        <v>139</v>
      </c>
      <c r="D34492" t="s">
        <v>1075</v>
      </c>
      <c r="E34492" t="s">
        <v>991</v>
      </c>
      <c r="F34492" t="s">
        <v>140</v>
      </c>
      <c r="G34492" t="s">
        <v>140</v>
      </c>
    </row>
    <row r="34493" spans="1:7" x14ac:dyDescent="0.35">
      <c r="A34493" t="s">
        <v>22</v>
      </c>
      <c r="B34493" t="s">
        <v>1152</v>
      </c>
      <c r="C34493">
        <v>54</v>
      </c>
      <c r="D34493" t="s">
        <v>906</v>
      </c>
      <c r="E34493" t="s">
        <v>1095</v>
      </c>
      <c r="F34493" t="s">
        <v>1066</v>
      </c>
      <c r="G34493" t="s">
        <v>140</v>
      </c>
    </row>
    <row r="34494" spans="1:7" x14ac:dyDescent="0.35">
      <c r="A34494" t="s">
        <v>22</v>
      </c>
      <c r="B34494" t="s">
        <v>339</v>
      </c>
      <c r="C34494">
        <v>16</v>
      </c>
      <c r="D34494" t="s">
        <v>468</v>
      </c>
      <c r="E34494" t="s">
        <v>467</v>
      </c>
      <c r="F34494" t="s">
        <v>140</v>
      </c>
      <c r="G34494" t="s">
        <v>140</v>
      </c>
    </row>
    <row r="34495" spans="1:7" x14ac:dyDescent="0.35">
      <c r="A34495" t="s">
        <v>23</v>
      </c>
      <c r="B34495" t="s">
        <v>1151</v>
      </c>
      <c r="C34495">
        <v>125</v>
      </c>
      <c r="D34495" t="s">
        <v>815</v>
      </c>
      <c r="E34495" t="s">
        <v>816</v>
      </c>
      <c r="F34495" t="s">
        <v>140</v>
      </c>
      <c r="G34495" t="s">
        <v>140</v>
      </c>
    </row>
    <row r="34496" spans="1:7" x14ac:dyDescent="0.35">
      <c r="A34496" t="s">
        <v>23</v>
      </c>
      <c r="B34496" t="s">
        <v>1152</v>
      </c>
      <c r="C34496">
        <v>61</v>
      </c>
      <c r="D34496" t="s">
        <v>605</v>
      </c>
      <c r="E34496" t="s">
        <v>935</v>
      </c>
      <c r="F34496" t="s">
        <v>1017</v>
      </c>
      <c r="G34496" t="s">
        <v>140</v>
      </c>
    </row>
    <row r="34497" spans="1:7" x14ac:dyDescent="0.35">
      <c r="A34497" t="s">
        <v>23</v>
      </c>
      <c r="B34497" t="s">
        <v>339</v>
      </c>
      <c r="C34497">
        <v>19</v>
      </c>
      <c r="D34497" t="s">
        <v>927</v>
      </c>
      <c r="E34497" t="s">
        <v>849</v>
      </c>
      <c r="F34497" t="s">
        <v>140</v>
      </c>
      <c r="G34497" t="s">
        <v>140</v>
      </c>
    </row>
    <row r="34498" spans="1:7" x14ac:dyDescent="0.35">
      <c r="A34498" t="s">
        <v>24</v>
      </c>
      <c r="B34498" t="s">
        <v>1151</v>
      </c>
      <c r="C34498">
        <v>123</v>
      </c>
      <c r="D34498" t="s">
        <v>1158</v>
      </c>
      <c r="E34498" t="s">
        <v>592</v>
      </c>
      <c r="F34498" t="s">
        <v>140</v>
      </c>
      <c r="G34498" t="s">
        <v>140</v>
      </c>
    </row>
    <row r="34499" spans="1:7" x14ac:dyDescent="0.35">
      <c r="A34499" t="s">
        <v>24</v>
      </c>
      <c r="B34499" t="s">
        <v>1152</v>
      </c>
      <c r="C34499">
        <v>71</v>
      </c>
      <c r="D34499" t="s">
        <v>120</v>
      </c>
      <c r="E34499" t="s">
        <v>119</v>
      </c>
      <c r="F34499" t="s">
        <v>140</v>
      </c>
      <c r="G34499" t="s">
        <v>140</v>
      </c>
    </row>
    <row r="34500" spans="1:7" x14ac:dyDescent="0.35">
      <c r="A34500" t="s">
        <v>24</v>
      </c>
      <c r="B34500" t="s">
        <v>339</v>
      </c>
      <c r="C34500">
        <v>13</v>
      </c>
      <c r="D34500" t="s">
        <v>177</v>
      </c>
      <c r="E34500" t="s">
        <v>140</v>
      </c>
      <c r="F34500" t="s">
        <v>140</v>
      </c>
      <c r="G34500" t="s">
        <v>140</v>
      </c>
    </row>
    <row r="34501" spans="1:7" x14ac:dyDescent="0.35">
      <c r="A34501" t="s">
        <v>25</v>
      </c>
      <c r="B34501" t="s">
        <v>1151</v>
      </c>
      <c r="C34501">
        <v>123</v>
      </c>
      <c r="D34501" t="s">
        <v>906</v>
      </c>
      <c r="E34501" t="s">
        <v>125</v>
      </c>
      <c r="F34501" t="s">
        <v>1022</v>
      </c>
      <c r="G34501" t="s">
        <v>949</v>
      </c>
    </row>
    <row r="34502" spans="1:7" x14ac:dyDescent="0.35">
      <c r="A34502" t="s">
        <v>25</v>
      </c>
      <c r="B34502" t="s">
        <v>1152</v>
      </c>
      <c r="C34502">
        <v>68</v>
      </c>
      <c r="D34502" t="s">
        <v>118</v>
      </c>
      <c r="E34502" t="s">
        <v>985</v>
      </c>
      <c r="F34502" t="s">
        <v>949</v>
      </c>
      <c r="G34502" t="s">
        <v>140</v>
      </c>
    </row>
    <row r="34503" spans="1:7" x14ac:dyDescent="0.35">
      <c r="A34503" t="s">
        <v>25</v>
      </c>
      <c r="B34503" t="s">
        <v>339</v>
      </c>
      <c r="C34503">
        <v>13</v>
      </c>
      <c r="D34503" t="s">
        <v>1204</v>
      </c>
      <c r="E34503" t="s">
        <v>1098</v>
      </c>
      <c r="F34503" t="s">
        <v>140</v>
      </c>
      <c r="G34503" t="s">
        <v>140</v>
      </c>
    </row>
    <row r="34504" spans="1:7" x14ac:dyDescent="0.35">
      <c r="A34504" t="s">
        <v>26</v>
      </c>
      <c r="B34504" t="s">
        <v>1151</v>
      </c>
      <c r="C34504">
        <v>130</v>
      </c>
      <c r="D34504" t="s">
        <v>116</v>
      </c>
      <c r="E34504" t="s">
        <v>115</v>
      </c>
      <c r="F34504" t="s">
        <v>140</v>
      </c>
      <c r="G34504" t="s">
        <v>140</v>
      </c>
    </row>
    <row r="34505" spans="1:7" x14ac:dyDescent="0.35">
      <c r="A34505" t="s">
        <v>26</v>
      </c>
      <c r="B34505" t="s">
        <v>1152</v>
      </c>
      <c r="C34505">
        <v>56</v>
      </c>
      <c r="D34505" t="s">
        <v>461</v>
      </c>
      <c r="E34505" t="s">
        <v>812</v>
      </c>
      <c r="F34505" t="s">
        <v>1051</v>
      </c>
      <c r="G34505" t="s">
        <v>140</v>
      </c>
    </row>
    <row r="34506" spans="1:7" x14ac:dyDescent="0.35">
      <c r="A34506" t="s">
        <v>26</v>
      </c>
      <c r="B34506" t="s">
        <v>339</v>
      </c>
      <c r="C34506">
        <v>16</v>
      </c>
      <c r="D34506" t="s">
        <v>943</v>
      </c>
      <c r="E34506" t="s">
        <v>942</v>
      </c>
      <c r="F34506" t="s">
        <v>140</v>
      </c>
      <c r="G34506" t="s">
        <v>140</v>
      </c>
    </row>
    <row r="34507" spans="1:7" x14ac:dyDescent="0.35">
      <c r="A34507" t="s">
        <v>27</v>
      </c>
      <c r="B34507" t="s">
        <v>1151</v>
      </c>
      <c r="C34507">
        <v>119</v>
      </c>
      <c r="D34507" t="s">
        <v>1230</v>
      </c>
      <c r="E34507" t="s">
        <v>1004</v>
      </c>
      <c r="F34507" t="s">
        <v>140</v>
      </c>
      <c r="G34507" t="s">
        <v>140</v>
      </c>
    </row>
    <row r="34508" spans="1:7" x14ac:dyDescent="0.35">
      <c r="A34508" t="s">
        <v>27</v>
      </c>
      <c r="B34508" t="s">
        <v>1152</v>
      </c>
      <c r="C34508">
        <v>72</v>
      </c>
      <c r="D34508" t="s">
        <v>108</v>
      </c>
      <c r="E34508" t="s">
        <v>107</v>
      </c>
      <c r="F34508" t="s">
        <v>140</v>
      </c>
      <c r="G34508" t="s">
        <v>140</v>
      </c>
    </row>
    <row r="34509" spans="1:7" x14ac:dyDescent="0.35">
      <c r="A34509" t="s">
        <v>27</v>
      </c>
      <c r="B34509" t="s">
        <v>339</v>
      </c>
      <c r="C34509">
        <v>13</v>
      </c>
      <c r="D34509" t="s">
        <v>1088</v>
      </c>
      <c r="E34509" t="s">
        <v>1087</v>
      </c>
      <c r="F34509" t="s">
        <v>140</v>
      </c>
      <c r="G34509" t="s">
        <v>140</v>
      </c>
    </row>
    <row r="34510" spans="1:7" x14ac:dyDescent="0.35">
      <c r="A34510" t="s">
        <v>28</v>
      </c>
      <c r="B34510" t="s">
        <v>1151</v>
      </c>
      <c r="C34510">
        <v>117</v>
      </c>
      <c r="D34510" t="s">
        <v>680</v>
      </c>
      <c r="E34510" t="s">
        <v>399</v>
      </c>
      <c r="F34510" t="s">
        <v>140</v>
      </c>
      <c r="G34510" t="s">
        <v>1058</v>
      </c>
    </row>
    <row r="34511" spans="1:7" x14ac:dyDescent="0.35">
      <c r="A34511" t="s">
        <v>28</v>
      </c>
      <c r="B34511" t="s">
        <v>1152</v>
      </c>
      <c r="C34511">
        <v>78</v>
      </c>
      <c r="D34511" t="s">
        <v>916</v>
      </c>
      <c r="E34511" t="s">
        <v>371</v>
      </c>
      <c r="F34511" t="s">
        <v>1021</v>
      </c>
      <c r="G34511" t="s">
        <v>140</v>
      </c>
    </row>
    <row r="34512" spans="1:7" x14ac:dyDescent="0.35">
      <c r="A34512" t="s">
        <v>28</v>
      </c>
      <c r="B34512" t="s">
        <v>339</v>
      </c>
      <c r="C34512">
        <v>12</v>
      </c>
      <c r="D34512" t="s">
        <v>992</v>
      </c>
      <c r="E34512" t="s">
        <v>993</v>
      </c>
      <c r="F34512" t="s">
        <v>140</v>
      </c>
      <c r="G34512" t="s">
        <v>140</v>
      </c>
    </row>
    <row r="34513" spans="1:7" x14ac:dyDescent="0.35">
      <c r="A34513" t="s">
        <v>29</v>
      </c>
      <c r="B34513" t="s">
        <v>1151</v>
      </c>
      <c r="C34513">
        <v>109</v>
      </c>
      <c r="D34513" t="s">
        <v>906</v>
      </c>
      <c r="E34513" t="s">
        <v>729</v>
      </c>
      <c r="F34513" t="s">
        <v>140</v>
      </c>
      <c r="G34513" t="s">
        <v>140</v>
      </c>
    </row>
    <row r="34514" spans="1:7" x14ac:dyDescent="0.35">
      <c r="A34514" t="s">
        <v>29</v>
      </c>
      <c r="B34514" t="s">
        <v>1152</v>
      </c>
      <c r="C34514">
        <v>73</v>
      </c>
      <c r="D34514" t="s">
        <v>1108</v>
      </c>
      <c r="E34514" t="s">
        <v>1068</v>
      </c>
      <c r="F34514" t="s">
        <v>140</v>
      </c>
      <c r="G34514" t="s">
        <v>140</v>
      </c>
    </row>
    <row r="34515" spans="1:7" x14ac:dyDescent="0.35">
      <c r="A34515" t="s">
        <v>29</v>
      </c>
      <c r="B34515" t="s">
        <v>339</v>
      </c>
      <c r="C34515">
        <v>22</v>
      </c>
      <c r="D34515" t="s">
        <v>858</v>
      </c>
      <c r="E34515" t="s">
        <v>527</v>
      </c>
      <c r="F34515" t="s">
        <v>140</v>
      </c>
      <c r="G34515" t="s">
        <v>140</v>
      </c>
    </row>
    <row r="34516" spans="1:7" x14ac:dyDescent="0.35">
      <c r="A34516" t="s">
        <v>30</v>
      </c>
      <c r="B34516" t="s">
        <v>1151</v>
      </c>
      <c r="C34516">
        <v>108</v>
      </c>
      <c r="D34516" t="s">
        <v>404</v>
      </c>
      <c r="E34516" t="s">
        <v>405</v>
      </c>
      <c r="F34516" t="s">
        <v>140</v>
      </c>
      <c r="G34516" t="s">
        <v>140</v>
      </c>
    </row>
    <row r="34517" spans="1:7" x14ac:dyDescent="0.35">
      <c r="A34517" t="s">
        <v>30</v>
      </c>
      <c r="B34517" t="s">
        <v>1152</v>
      </c>
      <c r="C34517">
        <v>78</v>
      </c>
      <c r="D34517" t="s">
        <v>987</v>
      </c>
      <c r="E34517" t="s">
        <v>988</v>
      </c>
      <c r="F34517" t="s">
        <v>140</v>
      </c>
      <c r="G34517" t="s">
        <v>140</v>
      </c>
    </row>
    <row r="34518" spans="1:7" x14ac:dyDescent="0.35">
      <c r="A34518" t="s">
        <v>30</v>
      </c>
      <c r="B34518" t="s">
        <v>339</v>
      </c>
      <c r="C34518">
        <v>16</v>
      </c>
      <c r="D34518" t="s">
        <v>344</v>
      </c>
      <c r="E34518" t="s">
        <v>345</v>
      </c>
      <c r="F34518" t="s">
        <v>140</v>
      </c>
      <c r="G34518" t="s">
        <v>140</v>
      </c>
    </row>
    <row r="34519" spans="1:7" x14ac:dyDescent="0.35">
      <c r="A34519" t="s">
        <v>31</v>
      </c>
      <c r="B34519" t="s">
        <v>1151</v>
      </c>
      <c r="C34519">
        <v>138</v>
      </c>
      <c r="D34519" t="s">
        <v>749</v>
      </c>
      <c r="E34519" t="s">
        <v>876</v>
      </c>
      <c r="F34519" t="s">
        <v>1013</v>
      </c>
      <c r="G34519" t="s">
        <v>1098</v>
      </c>
    </row>
    <row r="34520" spans="1:7" x14ac:dyDescent="0.35">
      <c r="A34520" t="s">
        <v>31</v>
      </c>
      <c r="B34520" t="s">
        <v>1152</v>
      </c>
      <c r="C34520">
        <v>58</v>
      </c>
      <c r="D34520" t="s">
        <v>495</v>
      </c>
      <c r="E34520" t="s">
        <v>156</v>
      </c>
      <c r="F34520" t="s">
        <v>140</v>
      </c>
      <c r="G34520" t="s">
        <v>940</v>
      </c>
    </row>
    <row r="34521" spans="1:7" x14ac:dyDescent="0.35">
      <c r="A34521" t="s">
        <v>31</v>
      </c>
      <c r="B34521" t="s">
        <v>339</v>
      </c>
      <c r="C34521">
        <v>11</v>
      </c>
      <c r="D34521" t="s">
        <v>292</v>
      </c>
      <c r="E34521" t="s">
        <v>547</v>
      </c>
      <c r="F34521" t="s">
        <v>140</v>
      </c>
      <c r="G34521" t="s">
        <v>140</v>
      </c>
    </row>
    <row r="34522" spans="1:7" x14ac:dyDescent="0.35">
      <c r="A34522" t="s">
        <v>32</v>
      </c>
      <c r="B34522" t="s">
        <v>1151</v>
      </c>
      <c r="C34522">
        <v>3050</v>
      </c>
      <c r="D34522" t="s">
        <v>542</v>
      </c>
      <c r="E34522" t="s">
        <v>751</v>
      </c>
      <c r="F34522" t="s">
        <v>1022</v>
      </c>
      <c r="G34522" t="s">
        <v>1016</v>
      </c>
    </row>
    <row r="34523" spans="1:7" x14ac:dyDescent="0.35">
      <c r="A34523" t="s">
        <v>32</v>
      </c>
      <c r="B34523" t="s">
        <v>1152</v>
      </c>
      <c r="C34523">
        <v>1523</v>
      </c>
      <c r="D34523" t="s">
        <v>638</v>
      </c>
      <c r="E34523" t="s">
        <v>877</v>
      </c>
      <c r="F34523" t="s">
        <v>1012</v>
      </c>
      <c r="G34523" t="s">
        <v>1022</v>
      </c>
    </row>
    <row r="34524" spans="1:7" x14ac:dyDescent="0.35">
      <c r="A34524" t="s">
        <v>32</v>
      </c>
      <c r="B34524" t="s">
        <v>339</v>
      </c>
      <c r="C34524">
        <v>357</v>
      </c>
      <c r="D34524" t="s">
        <v>992</v>
      </c>
      <c r="E34524" t="s">
        <v>1080</v>
      </c>
      <c r="F34524" t="s">
        <v>140</v>
      </c>
      <c r="G34524" t="s">
        <v>1010</v>
      </c>
    </row>
    <row r="34526" spans="1:7" x14ac:dyDescent="0.35">
      <c r="A34526" t="s">
        <v>2399</v>
      </c>
    </row>
    <row r="34527" spans="1:7" x14ac:dyDescent="0.35">
      <c r="A34527" t="s">
        <v>2</v>
      </c>
      <c r="B34527" t="s">
        <v>1164</v>
      </c>
      <c r="C34527" t="s">
        <v>3</v>
      </c>
      <c r="D34527" t="s">
        <v>1133</v>
      </c>
      <c r="E34527" t="s">
        <v>85</v>
      </c>
      <c r="F34527" t="s">
        <v>86</v>
      </c>
      <c r="G34527" t="s">
        <v>136</v>
      </c>
    </row>
    <row r="34528" spans="1:7" x14ac:dyDescent="0.35">
      <c r="A34528" t="s">
        <v>8</v>
      </c>
      <c r="B34528" t="s">
        <v>1165</v>
      </c>
      <c r="C34528">
        <v>69</v>
      </c>
      <c r="D34528" t="s">
        <v>140</v>
      </c>
      <c r="E34528" t="s">
        <v>829</v>
      </c>
      <c r="F34528" t="s">
        <v>910</v>
      </c>
      <c r="G34528" t="s">
        <v>1063</v>
      </c>
    </row>
    <row r="34529" spans="1:7" x14ac:dyDescent="0.35">
      <c r="A34529" t="s">
        <v>8</v>
      </c>
      <c r="B34529" t="s">
        <v>1166</v>
      </c>
      <c r="C34529">
        <v>135</v>
      </c>
      <c r="D34529" t="s">
        <v>140</v>
      </c>
      <c r="E34529" t="s">
        <v>981</v>
      </c>
      <c r="F34529" t="s">
        <v>536</v>
      </c>
      <c r="G34529" t="s">
        <v>1016</v>
      </c>
    </row>
    <row r="34530" spans="1:7" x14ac:dyDescent="0.35">
      <c r="A34530" t="s">
        <v>9</v>
      </c>
      <c r="B34530" t="s">
        <v>1165</v>
      </c>
      <c r="C34530">
        <v>99</v>
      </c>
      <c r="D34530" t="s">
        <v>140</v>
      </c>
      <c r="E34530" t="s">
        <v>928</v>
      </c>
      <c r="F34530" t="s">
        <v>929</v>
      </c>
      <c r="G34530" t="s">
        <v>140</v>
      </c>
    </row>
    <row r="34531" spans="1:7" x14ac:dyDescent="0.35">
      <c r="A34531" t="s">
        <v>9</v>
      </c>
      <c r="B34531" t="s">
        <v>1166</v>
      </c>
      <c r="C34531">
        <v>102</v>
      </c>
      <c r="D34531" t="s">
        <v>1055</v>
      </c>
      <c r="E34531" t="s">
        <v>1153</v>
      </c>
      <c r="F34531" t="s">
        <v>1067</v>
      </c>
      <c r="G34531" t="s">
        <v>140</v>
      </c>
    </row>
    <row r="34532" spans="1:7" x14ac:dyDescent="0.35">
      <c r="A34532" t="s">
        <v>10</v>
      </c>
      <c r="B34532" t="s">
        <v>1165</v>
      </c>
      <c r="C34532">
        <v>80</v>
      </c>
      <c r="D34532" t="s">
        <v>140</v>
      </c>
      <c r="E34532" t="s">
        <v>447</v>
      </c>
      <c r="F34532" t="s">
        <v>446</v>
      </c>
      <c r="G34532" t="s">
        <v>140</v>
      </c>
    </row>
    <row r="34533" spans="1:7" x14ac:dyDescent="0.35">
      <c r="A34533" t="s">
        <v>10</v>
      </c>
      <c r="B34533" t="s">
        <v>1166</v>
      </c>
      <c r="C34533">
        <v>128</v>
      </c>
      <c r="D34533" t="s">
        <v>140</v>
      </c>
      <c r="E34533" t="s">
        <v>898</v>
      </c>
      <c r="F34533" t="s">
        <v>897</v>
      </c>
      <c r="G34533" t="s">
        <v>140</v>
      </c>
    </row>
    <row r="34534" spans="1:7" x14ac:dyDescent="0.35">
      <c r="A34534" t="s">
        <v>11</v>
      </c>
      <c r="B34534" t="s">
        <v>1165</v>
      </c>
      <c r="C34534">
        <v>87</v>
      </c>
      <c r="D34534" t="s">
        <v>140</v>
      </c>
      <c r="E34534" t="s">
        <v>800</v>
      </c>
      <c r="F34534" t="s">
        <v>801</v>
      </c>
      <c r="G34534" t="s">
        <v>140</v>
      </c>
    </row>
    <row r="34535" spans="1:7" x14ac:dyDescent="0.35">
      <c r="A34535" t="s">
        <v>11</v>
      </c>
      <c r="B34535" t="s">
        <v>1166</v>
      </c>
      <c r="C34535">
        <v>119</v>
      </c>
      <c r="D34535" t="s">
        <v>140</v>
      </c>
      <c r="E34535" t="s">
        <v>1137</v>
      </c>
      <c r="F34535" t="s">
        <v>1102</v>
      </c>
      <c r="G34535" t="s">
        <v>140</v>
      </c>
    </row>
    <row r="34536" spans="1:7" x14ac:dyDescent="0.35">
      <c r="A34536" t="s">
        <v>12</v>
      </c>
      <c r="B34536" t="s">
        <v>1165</v>
      </c>
      <c r="C34536">
        <v>12</v>
      </c>
      <c r="D34536" t="s">
        <v>140</v>
      </c>
      <c r="E34536" t="s">
        <v>140</v>
      </c>
      <c r="F34536" t="s">
        <v>177</v>
      </c>
      <c r="G34536" t="s">
        <v>140</v>
      </c>
    </row>
    <row r="34537" spans="1:7" x14ac:dyDescent="0.35">
      <c r="A34537" t="s">
        <v>12</v>
      </c>
      <c r="B34537" t="s">
        <v>1166</v>
      </c>
      <c r="C34537">
        <v>197</v>
      </c>
      <c r="D34537" t="s">
        <v>140</v>
      </c>
      <c r="E34537" t="s">
        <v>628</v>
      </c>
      <c r="F34537" t="s">
        <v>218</v>
      </c>
      <c r="G34537" t="s">
        <v>1019</v>
      </c>
    </row>
    <row r="34538" spans="1:7" x14ac:dyDescent="0.35">
      <c r="A34538" t="s">
        <v>13</v>
      </c>
      <c r="B34538" t="s">
        <v>1165</v>
      </c>
      <c r="C34538">
        <v>7</v>
      </c>
      <c r="D34538" t="s">
        <v>140</v>
      </c>
      <c r="E34538" t="s">
        <v>140</v>
      </c>
      <c r="F34538" t="s">
        <v>177</v>
      </c>
      <c r="G34538" t="s">
        <v>140</v>
      </c>
    </row>
    <row r="34539" spans="1:7" x14ac:dyDescent="0.35">
      <c r="A34539" t="s">
        <v>13</v>
      </c>
      <c r="B34539" t="s">
        <v>1166</v>
      </c>
      <c r="C34539">
        <v>199</v>
      </c>
      <c r="D34539" t="s">
        <v>140</v>
      </c>
      <c r="E34539" t="s">
        <v>741</v>
      </c>
      <c r="F34539" t="s">
        <v>447</v>
      </c>
      <c r="G34539" t="s">
        <v>1063</v>
      </c>
    </row>
    <row r="34540" spans="1:7" x14ac:dyDescent="0.35">
      <c r="A34540" t="s">
        <v>14</v>
      </c>
      <c r="B34540" t="s">
        <v>1165</v>
      </c>
      <c r="C34540">
        <v>52</v>
      </c>
      <c r="D34540" t="s">
        <v>1063</v>
      </c>
      <c r="E34540" t="s">
        <v>491</v>
      </c>
      <c r="F34540" t="s">
        <v>706</v>
      </c>
      <c r="G34540" t="s">
        <v>140</v>
      </c>
    </row>
    <row r="34541" spans="1:7" x14ac:dyDescent="0.35">
      <c r="A34541" t="s">
        <v>14</v>
      </c>
      <c r="B34541" t="s">
        <v>1166</v>
      </c>
      <c r="C34541">
        <v>151</v>
      </c>
      <c r="D34541" t="s">
        <v>1014</v>
      </c>
      <c r="E34541" t="s">
        <v>708</v>
      </c>
      <c r="F34541" t="s">
        <v>603</v>
      </c>
      <c r="G34541" t="s">
        <v>140</v>
      </c>
    </row>
    <row r="34542" spans="1:7" x14ac:dyDescent="0.35">
      <c r="A34542" t="s">
        <v>15</v>
      </c>
      <c r="B34542" t="s">
        <v>1165</v>
      </c>
      <c r="C34542">
        <v>90</v>
      </c>
      <c r="D34542" t="s">
        <v>1063</v>
      </c>
      <c r="E34542" t="s">
        <v>491</v>
      </c>
      <c r="F34542" t="s">
        <v>777</v>
      </c>
      <c r="G34542" t="s">
        <v>1016</v>
      </c>
    </row>
    <row r="34543" spans="1:7" x14ac:dyDescent="0.35">
      <c r="A34543" t="s">
        <v>15</v>
      </c>
      <c r="B34543" t="s">
        <v>1166</v>
      </c>
      <c r="C34543">
        <v>116</v>
      </c>
      <c r="D34543" t="s">
        <v>140</v>
      </c>
      <c r="E34543" t="s">
        <v>50</v>
      </c>
      <c r="F34543" t="s">
        <v>568</v>
      </c>
      <c r="G34543" t="s">
        <v>1063</v>
      </c>
    </row>
    <row r="34544" spans="1:7" x14ac:dyDescent="0.35">
      <c r="A34544" t="s">
        <v>16</v>
      </c>
      <c r="B34544" t="s">
        <v>1165</v>
      </c>
      <c r="C34544">
        <v>96</v>
      </c>
      <c r="D34544" t="s">
        <v>1013</v>
      </c>
      <c r="E34544" t="s">
        <v>126</v>
      </c>
      <c r="F34544" t="s">
        <v>1059</v>
      </c>
      <c r="G34544" t="s">
        <v>1014</v>
      </c>
    </row>
    <row r="34545" spans="1:7" x14ac:dyDescent="0.35">
      <c r="A34545" t="s">
        <v>16</v>
      </c>
      <c r="B34545" t="s">
        <v>1166</v>
      </c>
      <c r="C34545">
        <v>110</v>
      </c>
      <c r="D34545" t="s">
        <v>1063</v>
      </c>
      <c r="E34545" t="s">
        <v>974</v>
      </c>
      <c r="F34545" t="s">
        <v>967</v>
      </c>
      <c r="G34545" t="s">
        <v>140</v>
      </c>
    </row>
    <row r="34546" spans="1:7" x14ac:dyDescent="0.35">
      <c r="A34546" t="s">
        <v>17</v>
      </c>
      <c r="B34546" t="s">
        <v>1165</v>
      </c>
      <c r="C34546">
        <v>109</v>
      </c>
      <c r="D34546" t="s">
        <v>140</v>
      </c>
      <c r="E34546" t="s">
        <v>974</v>
      </c>
      <c r="F34546" t="s">
        <v>973</v>
      </c>
      <c r="G34546" t="s">
        <v>140</v>
      </c>
    </row>
    <row r="34547" spans="1:7" x14ac:dyDescent="0.35">
      <c r="A34547" t="s">
        <v>17</v>
      </c>
      <c r="B34547" t="s">
        <v>1166</v>
      </c>
      <c r="C34547">
        <v>94</v>
      </c>
      <c r="D34547" t="s">
        <v>1054</v>
      </c>
      <c r="E34547" t="s">
        <v>840</v>
      </c>
      <c r="F34547" t="s">
        <v>706</v>
      </c>
      <c r="G34547" t="s">
        <v>140</v>
      </c>
    </row>
    <row r="34548" spans="1:7" x14ac:dyDescent="0.35">
      <c r="A34548" t="s">
        <v>18</v>
      </c>
      <c r="B34548" t="s">
        <v>1165</v>
      </c>
      <c r="C34548">
        <v>14</v>
      </c>
      <c r="D34548" t="s">
        <v>140</v>
      </c>
      <c r="E34548" t="s">
        <v>512</v>
      </c>
      <c r="F34548" t="s">
        <v>123</v>
      </c>
      <c r="G34548" t="s">
        <v>942</v>
      </c>
    </row>
    <row r="34549" spans="1:7" x14ac:dyDescent="0.35">
      <c r="A34549" t="s">
        <v>18</v>
      </c>
      <c r="B34549" t="s">
        <v>1166</v>
      </c>
      <c r="C34549">
        <v>191</v>
      </c>
      <c r="D34549" t="s">
        <v>1010</v>
      </c>
      <c r="E34549" t="s">
        <v>567</v>
      </c>
      <c r="F34549" t="s">
        <v>720</v>
      </c>
      <c r="G34549" t="s">
        <v>1017</v>
      </c>
    </row>
    <row r="34550" spans="1:7" x14ac:dyDescent="0.35">
      <c r="A34550" t="s">
        <v>19</v>
      </c>
      <c r="B34550" t="s">
        <v>1165</v>
      </c>
      <c r="C34550">
        <v>66</v>
      </c>
      <c r="D34550" t="s">
        <v>140</v>
      </c>
      <c r="E34550" t="s">
        <v>1137</v>
      </c>
      <c r="F34550" t="s">
        <v>1102</v>
      </c>
      <c r="G34550" t="s">
        <v>140</v>
      </c>
    </row>
    <row r="34551" spans="1:7" x14ac:dyDescent="0.35">
      <c r="A34551" t="s">
        <v>19</v>
      </c>
      <c r="B34551" t="s">
        <v>1166</v>
      </c>
      <c r="C34551">
        <v>140</v>
      </c>
      <c r="D34551" t="s">
        <v>1098</v>
      </c>
      <c r="E34551" t="s">
        <v>1134</v>
      </c>
      <c r="F34551" t="s">
        <v>769</v>
      </c>
      <c r="G34551" t="s">
        <v>140</v>
      </c>
    </row>
    <row r="34552" spans="1:7" x14ac:dyDescent="0.35">
      <c r="A34552" t="s">
        <v>20</v>
      </c>
      <c r="B34552" t="s">
        <v>1165</v>
      </c>
      <c r="C34552">
        <v>118</v>
      </c>
      <c r="D34552" t="s">
        <v>140</v>
      </c>
      <c r="E34552" t="s">
        <v>108</v>
      </c>
      <c r="F34552" t="s">
        <v>107</v>
      </c>
      <c r="G34552" t="s">
        <v>140</v>
      </c>
    </row>
    <row r="34553" spans="1:7" x14ac:dyDescent="0.35">
      <c r="A34553" t="s">
        <v>20</v>
      </c>
      <c r="B34553" t="s">
        <v>1166</v>
      </c>
      <c r="C34553">
        <v>88</v>
      </c>
      <c r="D34553" t="s">
        <v>140</v>
      </c>
      <c r="E34553" t="s">
        <v>102</v>
      </c>
      <c r="F34553" t="s">
        <v>101</v>
      </c>
      <c r="G34553" t="s">
        <v>140</v>
      </c>
    </row>
    <row r="34554" spans="1:7" x14ac:dyDescent="0.35">
      <c r="A34554" t="s">
        <v>21</v>
      </c>
      <c r="B34554" t="s">
        <v>1166</v>
      </c>
      <c r="C34554">
        <v>210</v>
      </c>
      <c r="D34554" t="s">
        <v>140</v>
      </c>
      <c r="E34554" t="s">
        <v>122</v>
      </c>
      <c r="F34554" t="s">
        <v>121</v>
      </c>
      <c r="G34554" t="s">
        <v>140</v>
      </c>
    </row>
    <row r="34555" spans="1:7" x14ac:dyDescent="0.35">
      <c r="A34555" t="s">
        <v>22</v>
      </c>
      <c r="B34555" t="s">
        <v>1165</v>
      </c>
      <c r="C34555">
        <v>98</v>
      </c>
      <c r="D34555" t="s">
        <v>1019</v>
      </c>
      <c r="E34555" t="s">
        <v>982</v>
      </c>
      <c r="F34555" t="s">
        <v>769</v>
      </c>
      <c r="G34555" t="s">
        <v>140</v>
      </c>
    </row>
    <row r="34556" spans="1:7" x14ac:dyDescent="0.35">
      <c r="A34556" t="s">
        <v>22</v>
      </c>
      <c r="B34556" t="s">
        <v>1166</v>
      </c>
      <c r="C34556">
        <v>111</v>
      </c>
      <c r="D34556" t="s">
        <v>140</v>
      </c>
      <c r="E34556" t="s">
        <v>927</v>
      </c>
      <c r="F34556" t="s">
        <v>849</v>
      </c>
      <c r="G34556" t="s">
        <v>140</v>
      </c>
    </row>
    <row r="34557" spans="1:7" x14ac:dyDescent="0.35">
      <c r="A34557" t="s">
        <v>23</v>
      </c>
      <c r="B34557" t="s">
        <v>1165</v>
      </c>
      <c r="C34557">
        <v>86</v>
      </c>
      <c r="D34557" t="s">
        <v>1014</v>
      </c>
      <c r="E34557" t="s">
        <v>504</v>
      </c>
      <c r="F34557" t="s">
        <v>666</v>
      </c>
      <c r="G34557" t="s">
        <v>140</v>
      </c>
    </row>
    <row r="34558" spans="1:7" x14ac:dyDescent="0.35">
      <c r="A34558" t="s">
        <v>23</v>
      </c>
      <c r="B34558" t="s">
        <v>1166</v>
      </c>
      <c r="C34558">
        <v>119</v>
      </c>
      <c r="D34558" t="s">
        <v>1016</v>
      </c>
      <c r="E34558" t="s">
        <v>887</v>
      </c>
      <c r="F34558" t="s">
        <v>932</v>
      </c>
      <c r="G34558" t="s">
        <v>140</v>
      </c>
    </row>
    <row r="34559" spans="1:7" x14ac:dyDescent="0.35">
      <c r="A34559" t="s">
        <v>24</v>
      </c>
      <c r="B34559" t="s">
        <v>1165</v>
      </c>
      <c r="C34559">
        <v>77</v>
      </c>
      <c r="D34559" t="s">
        <v>140</v>
      </c>
      <c r="E34559" t="s">
        <v>1112</v>
      </c>
      <c r="F34559" t="s">
        <v>1061</v>
      </c>
      <c r="G34559" t="s">
        <v>140</v>
      </c>
    </row>
    <row r="34560" spans="1:7" x14ac:dyDescent="0.35">
      <c r="A34560" t="s">
        <v>24</v>
      </c>
      <c r="B34560" t="s">
        <v>1166</v>
      </c>
      <c r="C34560">
        <v>130</v>
      </c>
      <c r="D34560" t="s">
        <v>140</v>
      </c>
      <c r="E34560" t="s">
        <v>1138</v>
      </c>
      <c r="F34560" t="s">
        <v>1106</v>
      </c>
      <c r="G34560" t="s">
        <v>140</v>
      </c>
    </row>
    <row r="34561" spans="1:7" x14ac:dyDescent="0.35">
      <c r="A34561" t="s">
        <v>25</v>
      </c>
      <c r="B34561" t="s">
        <v>1165</v>
      </c>
      <c r="C34561">
        <v>88</v>
      </c>
      <c r="D34561" t="s">
        <v>1008</v>
      </c>
      <c r="E34561" t="s">
        <v>858</v>
      </c>
      <c r="F34561" t="s">
        <v>838</v>
      </c>
      <c r="G34561" t="s">
        <v>140</v>
      </c>
    </row>
    <row r="34562" spans="1:7" x14ac:dyDescent="0.35">
      <c r="A34562" t="s">
        <v>25</v>
      </c>
      <c r="B34562" t="s">
        <v>1166</v>
      </c>
      <c r="C34562">
        <v>116</v>
      </c>
      <c r="D34562" t="s">
        <v>1063</v>
      </c>
      <c r="E34562" t="s">
        <v>719</v>
      </c>
      <c r="F34562" t="s">
        <v>405</v>
      </c>
      <c r="G34562" t="s">
        <v>1098</v>
      </c>
    </row>
    <row r="34563" spans="1:7" x14ac:dyDescent="0.35">
      <c r="A34563" t="s">
        <v>26</v>
      </c>
      <c r="B34563" t="s">
        <v>1165</v>
      </c>
      <c r="C34563">
        <v>96</v>
      </c>
      <c r="D34563" t="s">
        <v>1013</v>
      </c>
      <c r="E34563" t="s">
        <v>104</v>
      </c>
      <c r="F34563" t="s">
        <v>129</v>
      </c>
      <c r="G34563" t="s">
        <v>140</v>
      </c>
    </row>
    <row r="34564" spans="1:7" x14ac:dyDescent="0.35">
      <c r="A34564" t="s">
        <v>26</v>
      </c>
      <c r="B34564" t="s">
        <v>1166</v>
      </c>
      <c r="C34564">
        <v>106</v>
      </c>
      <c r="D34564" t="s">
        <v>1054</v>
      </c>
      <c r="E34564" t="s">
        <v>748</v>
      </c>
      <c r="F34564" t="s">
        <v>592</v>
      </c>
      <c r="G34564" t="s">
        <v>140</v>
      </c>
    </row>
    <row r="34565" spans="1:7" x14ac:dyDescent="0.35">
      <c r="A34565" t="s">
        <v>27</v>
      </c>
      <c r="B34565" t="s">
        <v>1165</v>
      </c>
      <c r="C34565">
        <v>100</v>
      </c>
      <c r="D34565" t="s">
        <v>140</v>
      </c>
      <c r="E34565" t="s">
        <v>1101</v>
      </c>
      <c r="F34565" t="s">
        <v>915</v>
      </c>
      <c r="G34565" t="s">
        <v>140</v>
      </c>
    </row>
    <row r="34566" spans="1:7" x14ac:dyDescent="0.35">
      <c r="A34566" t="s">
        <v>27</v>
      </c>
      <c r="B34566" t="s">
        <v>1166</v>
      </c>
      <c r="C34566">
        <v>104</v>
      </c>
      <c r="D34566" t="s">
        <v>140</v>
      </c>
      <c r="E34566" t="s">
        <v>1110</v>
      </c>
      <c r="F34566" t="s">
        <v>1053</v>
      </c>
      <c r="G34566" t="s">
        <v>140</v>
      </c>
    </row>
    <row r="34567" spans="1:7" x14ac:dyDescent="0.35">
      <c r="A34567" t="s">
        <v>28</v>
      </c>
      <c r="B34567" t="s">
        <v>1165</v>
      </c>
      <c r="C34567">
        <v>85</v>
      </c>
      <c r="D34567" t="s">
        <v>775</v>
      </c>
      <c r="E34567" t="s">
        <v>510</v>
      </c>
      <c r="F34567" t="s">
        <v>1085</v>
      </c>
      <c r="G34567" t="s">
        <v>1073</v>
      </c>
    </row>
    <row r="34568" spans="1:7" x14ac:dyDescent="0.35">
      <c r="A34568" t="s">
        <v>28</v>
      </c>
      <c r="B34568" t="s">
        <v>1166</v>
      </c>
      <c r="C34568">
        <v>122</v>
      </c>
      <c r="D34568" t="s">
        <v>140</v>
      </c>
      <c r="E34568" t="s">
        <v>163</v>
      </c>
      <c r="F34568" t="s">
        <v>162</v>
      </c>
      <c r="G34568" t="s">
        <v>140</v>
      </c>
    </row>
    <row r="34569" spans="1:7" x14ac:dyDescent="0.35">
      <c r="A34569" t="s">
        <v>29</v>
      </c>
      <c r="B34569" t="s">
        <v>1165</v>
      </c>
      <c r="C34569">
        <v>94</v>
      </c>
      <c r="D34569" t="s">
        <v>140</v>
      </c>
      <c r="E34569" t="s">
        <v>1119</v>
      </c>
      <c r="F34569" t="s">
        <v>1046</v>
      </c>
      <c r="G34569" t="s">
        <v>140</v>
      </c>
    </row>
    <row r="34570" spans="1:7" x14ac:dyDescent="0.35">
      <c r="A34570" t="s">
        <v>29</v>
      </c>
      <c r="B34570" t="s">
        <v>1166</v>
      </c>
      <c r="C34570">
        <v>110</v>
      </c>
      <c r="D34570" t="s">
        <v>140</v>
      </c>
      <c r="E34570" t="s">
        <v>118</v>
      </c>
      <c r="F34570" t="s">
        <v>117</v>
      </c>
      <c r="G34570" t="s">
        <v>140</v>
      </c>
    </row>
    <row r="34571" spans="1:7" x14ac:dyDescent="0.35">
      <c r="A34571" t="s">
        <v>30</v>
      </c>
      <c r="B34571" t="s">
        <v>1165</v>
      </c>
      <c r="C34571">
        <v>91</v>
      </c>
      <c r="D34571" t="s">
        <v>140</v>
      </c>
      <c r="E34571" t="s">
        <v>1167</v>
      </c>
      <c r="F34571" t="s">
        <v>1104</v>
      </c>
      <c r="G34571" t="s">
        <v>140</v>
      </c>
    </row>
    <row r="34572" spans="1:7" x14ac:dyDescent="0.35">
      <c r="A34572" t="s">
        <v>30</v>
      </c>
      <c r="B34572" t="s">
        <v>1166</v>
      </c>
      <c r="C34572">
        <v>111</v>
      </c>
      <c r="D34572" t="s">
        <v>140</v>
      </c>
      <c r="E34572" t="s">
        <v>344</v>
      </c>
      <c r="F34572" t="s">
        <v>345</v>
      </c>
      <c r="G34572" t="s">
        <v>140</v>
      </c>
    </row>
    <row r="34573" spans="1:7" x14ac:dyDescent="0.35">
      <c r="A34573" t="s">
        <v>31</v>
      </c>
      <c r="B34573" t="s">
        <v>1165</v>
      </c>
      <c r="C34573">
        <v>132</v>
      </c>
      <c r="D34573" t="s">
        <v>1014</v>
      </c>
      <c r="E34573" t="s">
        <v>458</v>
      </c>
      <c r="F34573" t="s">
        <v>88</v>
      </c>
      <c r="G34573" t="s">
        <v>940</v>
      </c>
    </row>
    <row r="34574" spans="1:7" x14ac:dyDescent="0.35">
      <c r="A34574" t="s">
        <v>31</v>
      </c>
      <c r="B34574" t="s">
        <v>1166</v>
      </c>
      <c r="C34574">
        <v>75</v>
      </c>
      <c r="D34574" t="s">
        <v>140</v>
      </c>
      <c r="E34574" t="s">
        <v>379</v>
      </c>
      <c r="F34574" t="s">
        <v>655</v>
      </c>
      <c r="G34574" t="s">
        <v>1054</v>
      </c>
    </row>
    <row r="34575" spans="1:7" x14ac:dyDescent="0.35">
      <c r="A34575" t="s">
        <v>32</v>
      </c>
      <c r="B34575" t="s">
        <v>1165</v>
      </c>
      <c r="C34575">
        <v>1846</v>
      </c>
      <c r="D34575" t="s">
        <v>1010</v>
      </c>
      <c r="E34575" t="s">
        <v>647</v>
      </c>
      <c r="F34575" t="s">
        <v>443</v>
      </c>
      <c r="G34575" t="s">
        <v>1010</v>
      </c>
    </row>
    <row r="34576" spans="1:7" x14ac:dyDescent="0.35">
      <c r="A34576" t="s">
        <v>32</v>
      </c>
      <c r="B34576" t="s">
        <v>1166</v>
      </c>
      <c r="C34576">
        <v>3084</v>
      </c>
      <c r="D34576" t="s">
        <v>1010</v>
      </c>
      <c r="E34576" t="s">
        <v>263</v>
      </c>
      <c r="F34576" t="s">
        <v>551</v>
      </c>
      <c r="G34576" t="s">
        <v>1010</v>
      </c>
    </row>
    <row r="34578" spans="1:7" x14ac:dyDescent="0.35">
      <c r="A34578" t="s">
        <v>2400</v>
      </c>
    </row>
    <row r="34579" spans="1:7" x14ac:dyDescent="0.35">
      <c r="A34579" t="s">
        <v>2</v>
      </c>
      <c r="B34579" t="s">
        <v>1170</v>
      </c>
      <c r="C34579" t="s">
        <v>3</v>
      </c>
      <c r="D34579" t="s">
        <v>1133</v>
      </c>
      <c r="E34579" t="s">
        <v>85</v>
      </c>
      <c r="F34579" t="s">
        <v>86</v>
      </c>
      <c r="G34579" t="s">
        <v>136</v>
      </c>
    </row>
    <row r="34580" spans="1:7" x14ac:dyDescent="0.35">
      <c r="A34580" t="s">
        <v>8</v>
      </c>
      <c r="B34580" t="s">
        <v>1171</v>
      </c>
      <c r="C34580">
        <v>204</v>
      </c>
      <c r="D34580" t="s">
        <v>140</v>
      </c>
      <c r="E34580" t="s">
        <v>475</v>
      </c>
      <c r="F34580" t="s">
        <v>576</v>
      </c>
      <c r="G34580" t="s">
        <v>1013</v>
      </c>
    </row>
    <row r="34581" spans="1:7" x14ac:dyDescent="0.35">
      <c r="A34581" t="s">
        <v>9</v>
      </c>
      <c r="B34581" t="s">
        <v>1171</v>
      </c>
      <c r="C34581">
        <v>201</v>
      </c>
      <c r="D34581" t="s">
        <v>1012</v>
      </c>
      <c r="E34581" t="s">
        <v>1110</v>
      </c>
      <c r="F34581" t="s">
        <v>1044</v>
      </c>
      <c r="G34581" t="s">
        <v>140</v>
      </c>
    </row>
    <row r="34582" spans="1:7" x14ac:dyDescent="0.35">
      <c r="A34582" t="s">
        <v>10</v>
      </c>
      <c r="B34582" t="s">
        <v>1171</v>
      </c>
      <c r="C34582">
        <v>208</v>
      </c>
      <c r="D34582" t="s">
        <v>140</v>
      </c>
      <c r="E34582" t="s">
        <v>1138</v>
      </c>
      <c r="F34582" t="s">
        <v>1106</v>
      </c>
      <c r="G34582" t="s">
        <v>140</v>
      </c>
    </row>
    <row r="34583" spans="1:7" x14ac:dyDescent="0.35">
      <c r="A34583" t="s">
        <v>11</v>
      </c>
      <c r="B34583" t="s">
        <v>1171</v>
      </c>
      <c r="C34583">
        <v>206</v>
      </c>
      <c r="D34583" t="s">
        <v>140</v>
      </c>
      <c r="E34583" t="s">
        <v>930</v>
      </c>
      <c r="F34583" t="s">
        <v>147</v>
      </c>
      <c r="G34583" t="s">
        <v>140</v>
      </c>
    </row>
    <row r="34584" spans="1:7" x14ac:dyDescent="0.35">
      <c r="A34584" t="s">
        <v>12</v>
      </c>
      <c r="B34584" t="s">
        <v>1171</v>
      </c>
      <c r="C34584">
        <v>15</v>
      </c>
      <c r="D34584" t="s">
        <v>140</v>
      </c>
      <c r="E34584" t="s">
        <v>113</v>
      </c>
      <c r="F34584" t="s">
        <v>114</v>
      </c>
      <c r="G34584" t="s">
        <v>140</v>
      </c>
    </row>
    <row r="34585" spans="1:7" x14ac:dyDescent="0.35">
      <c r="A34585" t="s">
        <v>12</v>
      </c>
      <c r="B34585" t="s">
        <v>1172</v>
      </c>
      <c r="C34585">
        <v>194</v>
      </c>
      <c r="D34585" t="s">
        <v>140</v>
      </c>
      <c r="E34585" t="s">
        <v>637</v>
      </c>
      <c r="F34585" t="s">
        <v>852</v>
      </c>
      <c r="G34585" t="s">
        <v>1021</v>
      </c>
    </row>
    <row r="34586" spans="1:7" x14ac:dyDescent="0.35">
      <c r="A34586" t="s">
        <v>13</v>
      </c>
      <c r="B34586" t="s">
        <v>1171</v>
      </c>
      <c r="C34586">
        <v>7</v>
      </c>
      <c r="D34586" t="s">
        <v>140</v>
      </c>
      <c r="E34586" t="s">
        <v>140</v>
      </c>
      <c r="F34586" t="s">
        <v>177</v>
      </c>
      <c r="G34586" t="s">
        <v>140</v>
      </c>
    </row>
    <row r="34587" spans="1:7" x14ac:dyDescent="0.35">
      <c r="A34587" t="s">
        <v>13</v>
      </c>
      <c r="B34587" t="s">
        <v>1172</v>
      </c>
      <c r="C34587">
        <v>199</v>
      </c>
      <c r="D34587" t="s">
        <v>140</v>
      </c>
      <c r="E34587" t="s">
        <v>741</v>
      </c>
      <c r="F34587" t="s">
        <v>447</v>
      </c>
      <c r="G34587" t="s">
        <v>1063</v>
      </c>
    </row>
    <row r="34588" spans="1:7" x14ac:dyDescent="0.35">
      <c r="A34588" t="s">
        <v>14</v>
      </c>
      <c r="B34588" t="s">
        <v>1171</v>
      </c>
      <c r="C34588">
        <v>126</v>
      </c>
      <c r="D34588" t="s">
        <v>1063</v>
      </c>
      <c r="E34588" t="s">
        <v>324</v>
      </c>
      <c r="F34588" t="s">
        <v>894</v>
      </c>
      <c r="G34588" t="s">
        <v>140</v>
      </c>
    </row>
    <row r="34589" spans="1:7" x14ac:dyDescent="0.35">
      <c r="A34589" t="s">
        <v>14</v>
      </c>
      <c r="B34589" t="s">
        <v>1172</v>
      </c>
      <c r="C34589">
        <v>77</v>
      </c>
      <c r="D34589" t="s">
        <v>1016</v>
      </c>
      <c r="E34589" t="s">
        <v>332</v>
      </c>
      <c r="F34589" t="s">
        <v>395</v>
      </c>
      <c r="G34589" t="s">
        <v>140</v>
      </c>
    </row>
    <row r="34590" spans="1:7" x14ac:dyDescent="0.35">
      <c r="A34590" t="s">
        <v>15</v>
      </c>
      <c r="B34590" t="s">
        <v>1171</v>
      </c>
      <c r="C34590">
        <v>206</v>
      </c>
      <c r="D34590" t="s">
        <v>1016</v>
      </c>
      <c r="E34590" t="s">
        <v>519</v>
      </c>
      <c r="F34590" t="s">
        <v>712</v>
      </c>
      <c r="G34590" t="s">
        <v>1014</v>
      </c>
    </row>
    <row r="34591" spans="1:7" x14ac:dyDescent="0.35">
      <c r="A34591" t="s">
        <v>16</v>
      </c>
      <c r="B34591" t="s">
        <v>1171</v>
      </c>
      <c r="C34591">
        <v>206</v>
      </c>
      <c r="D34591" t="s">
        <v>1014</v>
      </c>
      <c r="E34591" t="s">
        <v>88</v>
      </c>
      <c r="F34591" t="s">
        <v>394</v>
      </c>
      <c r="G34591" t="s">
        <v>1016</v>
      </c>
    </row>
    <row r="34592" spans="1:7" x14ac:dyDescent="0.35">
      <c r="A34592" t="s">
        <v>17</v>
      </c>
      <c r="B34592" t="s">
        <v>1171</v>
      </c>
      <c r="C34592">
        <v>203</v>
      </c>
      <c r="D34592" t="s">
        <v>1009</v>
      </c>
      <c r="E34592" t="s">
        <v>1158</v>
      </c>
      <c r="F34592" t="s">
        <v>1104</v>
      </c>
      <c r="G34592" t="s">
        <v>140</v>
      </c>
    </row>
    <row r="34593" spans="1:7" x14ac:dyDescent="0.35">
      <c r="A34593" t="s">
        <v>18</v>
      </c>
      <c r="B34593" t="s">
        <v>1171</v>
      </c>
      <c r="C34593">
        <v>24</v>
      </c>
      <c r="D34593" t="s">
        <v>140</v>
      </c>
      <c r="E34593" t="s">
        <v>523</v>
      </c>
      <c r="F34593" t="s">
        <v>103</v>
      </c>
      <c r="G34593" t="s">
        <v>838</v>
      </c>
    </row>
    <row r="34594" spans="1:7" x14ac:dyDescent="0.35">
      <c r="A34594" t="s">
        <v>18</v>
      </c>
      <c r="B34594" t="s">
        <v>1172</v>
      </c>
      <c r="C34594">
        <v>181</v>
      </c>
      <c r="D34594" t="s">
        <v>1016</v>
      </c>
      <c r="E34594" t="s">
        <v>857</v>
      </c>
      <c r="F34594" t="s">
        <v>766</v>
      </c>
      <c r="G34594" t="s">
        <v>1011</v>
      </c>
    </row>
    <row r="34595" spans="1:7" x14ac:dyDescent="0.35">
      <c r="A34595" t="s">
        <v>19</v>
      </c>
      <c r="B34595" t="s">
        <v>1171</v>
      </c>
      <c r="C34595">
        <v>168</v>
      </c>
      <c r="D34595" t="s">
        <v>1017</v>
      </c>
      <c r="E34595" t="s">
        <v>110</v>
      </c>
      <c r="F34595" t="s">
        <v>929</v>
      </c>
      <c r="G34595" t="s">
        <v>140</v>
      </c>
    </row>
    <row r="34596" spans="1:7" x14ac:dyDescent="0.35">
      <c r="A34596" t="s">
        <v>19</v>
      </c>
      <c r="B34596" t="s">
        <v>1172</v>
      </c>
      <c r="C34596">
        <v>38</v>
      </c>
      <c r="D34596" t="s">
        <v>140</v>
      </c>
      <c r="E34596" t="s">
        <v>494</v>
      </c>
      <c r="F34596" t="s">
        <v>495</v>
      </c>
      <c r="G34596" t="s">
        <v>140</v>
      </c>
    </row>
    <row r="34597" spans="1:7" x14ac:dyDescent="0.35">
      <c r="A34597" t="s">
        <v>20</v>
      </c>
      <c r="B34597" t="s">
        <v>1171</v>
      </c>
      <c r="C34597">
        <v>206</v>
      </c>
      <c r="D34597" t="s">
        <v>140</v>
      </c>
      <c r="E34597" t="s">
        <v>1099</v>
      </c>
      <c r="F34597" t="s">
        <v>1100</v>
      </c>
      <c r="G34597" t="s">
        <v>140</v>
      </c>
    </row>
    <row r="34598" spans="1:7" x14ac:dyDescent="0.35">
      <c r="A34598" t="s">
        <v>21</v>
      </c>
      <c r="B34598" t="s">
        <v>1171</v>
      </c>
      <c r="C34598">
        <v>210</v>
      </c>
      <c r="D34598" t="s">
        <v>140</v>
      </c>
      <c r="E34598" t="s">
        <v>122</v>
      </c>
      <c r="F34598" t="s">
        <v>121</v>
      </c>
      <c r="G34598" t="s">
        <v>140</v>
      </c>
    </row>
    <row r="34599" spans="1:7" x14ac:dyDescent="0.35">
      <c r="A34599" t="s">
        <v>22</v>
      </c>
      <c r="B34599" t="s">
        <v>1171</v>
      </c>
      <c r="C34599">
        <v>209</v>
      </c>
      <c r="D34599" t="s">
        <v>1013</v>
      </c>
      <c r="E34599" t="s">
        <v>516</v>
      </c>
      <c r="F34599" t="s">
        <v>123</v>
      </c>
      <c r="G34599" t="s">
        <v>140</v>
      </c>
    </row>
    <row r="34600" spans="1:7" x14ac:dyDescent="0.35">
      <c r="A34600" t="s">
        <v>23</v>
      </c>
      <c r="B34600" t="s">
        <v>1171</v>
      </c>
      <c r="C34600">
        <v>25</v>
      </c>
      <c r="D34600" t="s">
        <v>140</v>
      </c>
      <c r="E34600" t="s">
        <v>38</v>
      </c>
      <c r="F34600" t="s">
        <v>39</v>
      </c>
      <c r="G34600" t="s">
        <v>140</v>
      </c>
    </row>
    <row r="34601" spans="1:7" x14ac:dyDescent="0.35">
      <c r="A34601" t="s">
        <v>23</v>
      </c>
      <c r="B34601" t="s">
        <v>1172</v>
      </c>
      <c r="C34601">
        <v>180</v>
      </c>
      <c r="D34601" t="s">
        <v>1013</v>
      </c>
      <c r="E34601" t="s">
        <v>380</v>
      </c>
      <c r="F34601" t="s">
        <v>699</v>
      </c>
      <c r="G34601" t="s">
        <v>140</v>
      </c>
    </row>
    <row r="34602" spans="1:7" x14ac:dyDescent="0.35">
      <c r="A34602" t="s">
        <v>24</v>
      </c>
      <c r="B34602" t="s">
        <v>1171</v>
      </c>
      <c r="C34602">
        <v>207</v>
      </c>
      <c r="D34602" t="s">
        <v>140</v>
      </c>
      <c r="E34602" t="s">
        <v>951</v>
      </c>
      <c r="F34602" t="s">
        <v>952</v>
      </c>
      <c r="G34602" t="s">
        <v>140</v>
      </c>
    </row>
    <row r="34603" spans="1:7" x14ac:dyDescent="0.35">
      <c r="A34603" t="s">
        <v>25</v>
      </c>
      <c r="B34603" t="s">
        <v>1171</v>
      </c>
      <c r="C34603">
        <v>204</v>
      </c>
      <c r="D34603" t="s">
        <v>1009</v>
      </c>
      <c r="E34603" t="s">
        <v>1137</v>
      </c>
      <c r="F34603" t="s">
        <v>574</v>
      </c>
      <c r="G34603" t="s">
        <v>1063</v>
      </c>
    </row>
    <row r="34604" spans="1:7" x14ac:dyDescent="0.35">
      <c r="A34604" t="s">
        <v>26</v>
      </c>
      <c r="B34604" t="s">
        <v>1171</v>
      </c>
      <c r="C34604">
        <v>202</v>
      </c>
      <c r="D34604" t="s">
        <v>1063</v>
      </c>
      <c r="E34604" t="s">
        <v>892</v>
      </c>
      <c r="F34604" t="s">
        <v>937</v>
      </c>
      <c r="G34604" t="s">
        <v>140</v>
      </c>
    </row>
    <row r="34605" spans="1:7" x14ac:dyDescent="0.35">
      <c r="A34605" t="s">
        <v>27</v>
      </c>
      <c r="B34605" t="s">
        <v>1171</v>
      </c>
      <c r="C34605">
        <v>204</v>
      </c>
      <c r="D34605" t="s">
        <v>140</v>
      </c>
      <c r="E34605" t="s">
        <v>500</v>
      </c>
      <c r="F34605" t="s">
        <v>501</v>
      </c>
      <c r="G34605" t="s">
        <v>140</v>
      </c>
    </row>
    <row r="34606" spans="1:7" x14ac:dyDescent="0.35">
      <c r="A34606" t="s">
        <v>28</v>
      </c>
      <c r="B34606" t="s">
        <v>1171</v>
      </c>
      <c r="C34606">
        <v>207</v>
      </c>
      <c r="D34606" t="s">
        <v>1016</v>
      </c>
      <c r="E34606" t="s">
        <v>1088</v>
      </c>
      <c r="F34606" t="s">
        <v>777</v>
      </c>
      <c r="G34606" t="s">
        <v>1021</v>
      </c>
    </row>
    <row r="34607" spans="1:7" x14ac:dyDescent="0.35">
      <c r="A34607" t="s">
        <v>29</v>
      </c>
      <c r="B34607" t="s">
        <v>1171</v>
      </c>
      <c r="C34607">
        <v>204</v>
      </c>
      <c r="D34607" t="s">
        <v>140</v>
      </c>
      <c r="E34607" t="s">
        <v>90</v>
      </c>
      <c r="F34607" t="s">
        <v>89</v>
      </c>
      <c r="G34607" t="s">
        <v>140</v>
      </c>
    </row>
    <row r="34608" spans="1:7" x14ac:dyDescent="0.35">
      <c r="A34608" t="s">
        <v>30</v>
      </c>
      <c r="B34608" t="s">
        <v>1171</v>
      </c>
      <c r="C34608">
        <v>202</v>
      </c>
      <c r="D34608" t="s">
        <v>140</v>
      </c>
      <c r="E34608" t="s">
        <v>1134</v>
      </c>
      <c r="F34608" t="s">
        <v>1095</v>
      </c>
      <c r="G34608" t="s">
        <v>140</v>
      </c>
    </row>
    <row r="34609" spans="1:12" x14ac:dyDescent="0.35">
      <c r="A34609" t="s">
        <v>31</v>
      </c>
      <c r="B34609" t="s">
        <v>1171</v>
      </c>
      <c r="C34609">
        <v>129</v>
      </c>
      <c r="D34609" t="s">
        <v>140</v>
      </c>
      <c r="E34609" t="s">
        <v>412</v>
      </c>
      <c r="F34609" t="s">
        <v>931</v>
      </c>
      <c r="G34609" t="s">
        <v>939</v>
      </c>
    </row>
    <row r="34610" spans="1:12" x14ac:dyDescent="0.35">
      <c r="A34610" t="s">
        <v>31</v>
      </c>
      <c r="B34610" t="s">
        <v>1172</v>
      </c>
      <c r="C34610">
        <v>78</v>
      </c>
      <c r="D34610" t="s">
        <v>1098</v>
      </c>
      <c r="E34610" t="s">
        <v>915</v>
      </c>
      <c r="F34610" t="s">
        <v>88</v>
      </c>
      <c r="G34610" t="s">
        <v>140</v>
      </c>
    </row>
    <row r="34611" spans="1:12" x14ac:dyDescent="0.35">
      <c r="A34611" t="s">
        <v>32</v>
      </c>
      <c r="B34611" t="s">
        <v>1171</v>
      </c>
      <c r="C34611">
        <v>3983</v>
      </c>
      <c r="D34611" t="s">
        <v>1010</v>
      </c>
      <c r="E34611" t="s">
        <v>1086</v>
      </c>
      <c r="F34611" t="s">
        <v>718</v>
      </c>
      <c r="G34611" t="s">
        <v>1008</v>
      </c>
    </row>
    <row r="34612" spans="1:12" x14ac:dyDescent="0.35">
      <c r="A34612" t="s">
        <v>32</v>
      </c>
      <c r="B34612" t="s">
        <v>1172</v>
      </c>
      <c r="C34612">
        <v>947</v>
      </c>
      <c r="D34612" t="s">
        <v>1010</v>
      </c>
      <c r="E34612" t="s">
        <v>352</v>
      </c>
      <c r="F34612" t="s">
        <v>327</v>
      </c>
      <c r="G34612" t="s">
        <v>1009</v>
      </c>
    </row>
    <row r="34614" spans="1:12" x14ac:dyDescent="0.35">
      <c r="A34614" t="s">
        <v>2401</v>
      </c>
    </row>
    <row r="34615" spans="1:12" x14ac:dyDescent="0.35">
      <c r="A34615" t="s">
        <v>2</v>
      </c>
      <c r="B34615" t="s">
        <v>3</v>
      </c>
      <c r="C34615" t="s">
        <v>2402</v>
      </c>
      <c r="D34615" t="s">
        <v>2403</v>
      </c>
      <c r="E34615" t="s">
        <v>2404</v>
      </c>
      <c r="F34615" t="s">
        <v>2405</v>
      </c>
      <c r="G34615" t="s">
        <v>2406</v>
      </c>
      <c r="H34615" t="s">
        <v>2407</v>
      </c>
      <c r="I34615" t="s">
        <v>1032</v>
      </c>
      <c r="J34615" t="s">
        <v>2408</v>
      </c>
      <c r="K34615" t="s">
        <v>1042</v>
      </c>
      <c r="L34615" t="s">
        <v>136</v>
      </c>
    </row>
    <row r="34616" spans="1:12" x14ac:dyDescent="0.35">
      <c r="A34616" t="s">
        <v>8</v>
      </c>
      <c r="B34616">
        <v>204</v>
      </c>
      <c r="C34616" t="s">
        <v>1049</v>
      </c>
      <c r="D34616" t="s">
        <v>147</v>
      </c>
      <c r="E34616" t="s">
        <v>1010</v>
      </c>
      <c r="F34616" t="s">
        <v>940</v>
      </c>
      <c r="G34616" t="s">
        <v>115</v>
      </c>
      <c r="H34616" t="s">
        <v>1014</v>
      </c>
      <c r="I34616" t="s">
        <v>824</v>
      </c>
      <c r="J34616" t="s">
        <v>981</v>
      </c>
      <c r="K34616" t="s">
        <v>1098</v>
      </c>
      <c r="L34616" t="s">
        <v>1012</v>
      </c>
    </row>
    <row r="34617" spans="1:12" x14ac:dyDescent="0.35">
      <c r="A34617" t="s">
        <v>9</v>
      </c>
      <c r="B34617">
        <v>201</v>
      </c>
      <c r="C34617" t="s">
        <v>1102</v>
      </c>
      <c r="D34617" t="s">
        <v>1059</v>
      </c>
      <c r="E34617" t="s">
        <v>1008</v>
      </c>
      <c r="F34617" t="s">
        <v>1011</v>
      </c>
      <c r="G34617" t="s">
        <v>939</v>
      </c>
      <c r="H34617" t="s">
        <v>1063</v>
      </c>
      <c r="I34617" t="s">
        <v>983</v>
      </c>
      <c r="J34617" t="s">
        <v>38</v>
      </c>
      <c r="K34617" t="s">
        <v>937</v>
      </c>
      <c r="L34617" t="s">
        <v>1055</v>
      </c>
    </row>
    <row r="34618" spans="1:12" x14ac:dyDescent="0.35">
      <c r="A34618" t="s">
        <v>10</v>
      </c>
      <c r="B34618">
        <v>208</v>
      </c>
      <c r="C34618" t="s">
        <v>1102</v>
      </c>
      <c r="D34618" t="s">
        <v>1102</v>
      </c>
      <c r="E34618" t="s">
        <v>775</v>
      </c>
      <c r="F34618" t="s">
        <v>1043</v>
      </c>
      <c r="G34618" t="s">
        <v>109</v>
      </c>
      <c r="H34618" t="s">
        <v>949</v>
      </c>
      <c r="I34618" t="s">
        <v>97</v>
      </c>
      <c r="J34618" t="s">
        <v>367</v>
      </c>
      <c r="K34618" t="s">
        <v>458</v>
      </c>
      <c r="L34618" t="s">
        <v>1019</v>
      </c>
    </row>
    <row r="34619" spans="1:12" x14ac:dyDescent="0.35">
      <c r="A34619" t="s">
        <v>11</v>
      </c>
      <c r="B34619">
        <v>206</v>
      </c>
      <c r="C34619" t="s">
        <v>1072</v>
      </c>
      <c r="D34619" t="s">
        <v>977</v>
      </c>
      <c r="E34619" t="s">
        <v>140</v>
      </c>
      <c r="F34619" t="s">
        <v>1019</v>
      </c>
      <c r="G34619" t="s">
        <v>1050</v>
      </c>
      <c r="H34619" t="s">
        <v>1010</v>
      </c>
      <c r="I34619" t="s">
        <v>937</v>
      </c>
      <c r="J34619" t="s">
        <v>821</v>
      </c>
      <c r="K34619" t="s">
        <v>99</v>
      </c>
      <c r="L34619" t="s">
        <v>1010</v>
      </c>
    </row>
    <row r="34620" spans="1:12" x14ac:dyDescent="0.35">
      <c r="A34620" t="s">
        <v>12</v>
      </c>
      <c r="B34620">
        <v>209</v>
      </c>
      <c r="C34620" t="s">
        <v>1056</v>
      </c>
      <c r="D34620" t="s">
        <v>1062</v>
      </c>
      <c r="E34620" t="s">
        <v>1009</v>
      </c>
      <c r="F34620" t="s">
        <v>1055</v>
      </c>
      <c r="G34620" t="s">
        <v>394</v>
      </c>
      <c r="H34620" t="s">
        <v>140</v>
      </c>
      <c r="I34620" t="s">
        <v>983</v>
      </c>
      <c r="J34620" t="s">
        <v>457</v>
      </c>
      <c r="K34620" t="s">
        <v>515</v>
      </c>
      <c r="L34620" t="s">
        <v>939</v>
      </c>
    </row>
    <row r="34621" spans="1:12" x14ac:dyDescent="0.35">
      <c r="A34621" t="s">
        <v>13</v>
      </c>
      <c r="B34621">
        <v>205</v>
      </c>
      <c r="C34621" t="s">
        <v>515</v>
      </c>
      <c r="D34621" t="s">
        <v>1070</v>
      </c>
      <c r="E34621" t="s">
        <v>1013</v>
      </c>
      <c r="F34621" t="s">
        <v>1063</v>
      </c>
      <c r="G34621" t="s">
        <v>929</v>
      </c>
      <c r="H34621" t="s">
        <v>949</v>
      </c>
      <c r="I34621" t="s">
        <v>1045</v>
      </c>
      <c r="J34621" t="s">
        <v>510</v>
      </c>
      <c r="K34621" t="s">
        <v>1013</v>
      </c>
      <c r="L34621" t="s">
        <v>1012</v>
      </c>
    </row>
    <row r="34622" spans="1:12" x14ac:dyDescent="0.35">
      <c r="A34622" t="s">
        <v>14</v>
      </c>
      <c r="B34622">
        <v>203</v>
      </c>
      <c r="C34622" t="s">
        <v>131</v>
      </c>
      <c r="D34622" t="s">
        <v>983</v>
      </c>
      <c r="E34622" t="s">
        <v>1014</v>
      </c>
      <c r="F34622" t="s">
        <v>1048</v>
      </c>
      <c r="G34622" t="s">
        <v>121</v>
      </c>
      <c r="H34622" t="s">
        <v>1021</v>
      </c>
      <c r="I34622" t="s">
        <v>1047</v>
      </c>
      <c r="J34622" t="s">
        <v>690</v>
      </c>
      <c r="K34622" t="s">
        <v>824</v>
      </c>
      <c r="L34622" t="s">
        <v>1009</v>
      </c>
    </row>
    <row r="34623" spans="1:12" x14ac:dyDescent="0.35">
      <c r="A34623" t="s">
        <v>15</v>
      </c>
      <c r="B34623">
        <v>206</v>
      </c>
      <c r="C34623" t="s">
        <v>91</v>
      </c>
      <c r="D34623" t="s">
        <v>985</v>
      </c>
      <c r="E34623" t="s">
        <v>1019</v>
      </c>
      <c r="F34623" t="s">
        <v>1063</v>
      </c>
      <c r="G34623" t="s">
        <v>109</v>
      </c>
      <c r="H34623" t="s">
        <v>1019</v>
      </c>
      <c r="I34623" t="s">
        <v>107</v>
      </c>
      <c r="J34623" t="s">
        <v>796</v>
      </c>
      <c r="K34623" t="s">
        <v>801</v>
      </c>
      <c r="L34623" t="s">
        <v>1013</v>
      </c>
    </row>
    <row r="34624" spans="1:12" x14ac:dyDescent="0.35">
      <c r="A34624" t="s">
        <v>16</v>
      </c>
      <c r="B34624">
        <v>206</v>
      </c>
      <c r="C34624" t="s">
        <v>991</v>
      </c>
      <c r="D34624" t="s">
        <v>953</v>
      </c>
      <c r="E34624" t="s">
        <v>140</v>
      </c>
      <c r="F34624" t="s">
        <v>1013</v>
      </c>
      <c r="G34624" t="s">
        <v>1060</v>
      </c>
      <c r="H34624" t="s">
        <v>1054</v>
      </c>
      <c r="I34624" t="s">
        <v>1059</v>
      </c>
      <c r="J34624" t="s">
        <v>854</v>
      </c>
      <c r="K34624" t="s">
        <v>1023</v>
      </c>
      <c r="L34624" t="s">
        <v>140</v>
      </c>
    </row>
    <row r="34625" spans="1:12" x14ac:dyDescent="0.35">
      <c r="A34625" t="s">
        <v>17</v>
      </c>
      <c r="B34625">
        <v>203</v>
      </c>
      <c r="C34625" t="s">
        <v>105</v>
      </c>
      <c r="D34625" t="s">
        <v>643</v>
      </c>
      <c r="E34625" t="s">
        <v>140</v>
      </c>
      <c r="F34625" t="s">
        <v>1010</v>
      </c>
      <c r="G34625" t="s">
        <v>1064</v>
      </c>
      <c r="H34625" t="s">
        <v>1063</v>
      </c>
      <c r="I34625" t="s">
        <v>991</v>
      </c>
      <c r="J34625" t="s">
        <v>705</v>
      </c>
      <c r="K34625" t="s">
        <v>91</v>
      </c>
      <c r="L34625" t="s">
        <v>140</v>
      </c>
    </row>
    <row r="34626" spans="1:12" x14ac:dyDescent="0.35">
      <c r="A34626" t="s">
        <v>18</v>
      </c>
      <c r="B34626">
        <v>205</v>
      </c>
      <c r="C34626" t="s">
        <v>1106</v>
      </c>
      <c r="D34626" t="s">
        <v>127</v>
      </c>
      <c r="E34626" t="s">
        <v>1016</v>
      </c>
      <c r="F34626" t="s">
        <v>1012</v>
      </c>
      <c r="G34626" t="s">
        <v>769</v>
      </c>
      <c r="H34626" t="s">
        <v>1011</v>
      </c>
      <c r="I34626" t="s">
        <v>983</v>
      </c>
      <c r="J34626" t="s">
        <v>496</v>
      </c>
      <c r="K34626" t="s">
        <v>838</v>
      </c>
      <c r="L34626" t="s">
        <v>140</v>
      </c>
    </row>
    <row r="34627" spans="1:12" x14ac:dyDescent="0.35">
      <c r="A34627" t="s">
        <v>19</v>
      </c>
      <c r="B34627">
        <v>206</v>
      </c>
      <c r="C34627" t="s">
        <v>983</v>
      </c>
      <c r="D34627" t="s">
        <v>937</v>
      </c>
      <c r="E34627" t="s">
        <v>140</v>
      </c>
      <c r="F34627" t="s">
        <v>1050</v>
      </c>
      <c r="G34627" t="s">
        <v>915</v>
      </c>
      <c r="H34627" t="s">
        <v>1055</v>
      </c>
      <c r="I34627" t="s">
        <v>595</v>
      </c>
      <c r="J34627" t="s">
        <v>726</v>
      </c>
      <c r="K34627" t="s">
        <v>996</v>
      </c>
      <c r="L34627" t="s">
        <v>140</v>
      </c>
    </row>
    <row r="34628" spans="1:12" x14ac:dyDescent="0.35">
      <c r="A34628" t="s">
        <v>20</v>
      </c>
      <c r="B34628">
        <v>206</v>
      </c>
      <c r="C34628" t="s">
        <v>107</v>
      </c>
      <c r="D34628" t="s">
        <v>422</v>
      </c>
      <c r="E34628" t="s">
        <v>140</v>
      </c>
      <c r="F34628" t="s">
        <v>1014</v>
      </c>
      <c r="G34628" t="s">
        <v>527</v>
      </c>
      <c r="H34628" t="s">
        <v>775</v>
      </c>
      <c r="I34628" t="s">
        <v>405</v>
      </c>
      <c r="J34628" t="s">
        <v>38</v>
      </c>
      <c r="K34628" t="s">
        <v>1047</v>
      </c>
      <c r="L34628" t="s">
        <v>1012</v>
      </c>
    </row>
    <row r="34629" spans="1:12" x14ac:dyDescent="0.35">
      <c r="A34629" t="s">
        <v>21</v>
      </c>
      <c r="B34629">
        <v>210</v>
      </c>
      <c r="C34629" t="s">
        <v>121</v>
      </c>
      <c r="D34629" t="s">
        <v>1059</v>
      </c>
      <c r="E34629" t="s">
        <v>140</v>
      </c>
      <c r="F34629" t="s">
        <v>940</v>
      </c>
      <c r="G34629" t="s">
        <v>940</v>
      </c>
      <c r="H34629" t="s">
        <v>1066</v>
      </c>
      <c r="I34629" t="s">
        <v>716</v>
      </c>
      <c r="J34629" t="s">
        <v>66</v>
      </c>
      <c r="K34629" t="s">
        <v>716</v>
      </c>
      <c r="L34629" t="s">
        <v>140</v>
      </c>
    </row>
    <row r="34630" spans="1:12" x14ac:dyDescent="0.35">
      <c r="A34630" t="s">
        <v>22</v>
      </c>
      <c r="B34630">
        <v>209</v>
      </c>
      <c r="C34630" t="s">
        <v>1059</v>
      </c>
      <c r="D34630" t="s">
        <v>991</v>
      </c>
      <c r="E34630" t="s">
        <v>140</v>
      </c>
      <c r="F34630" t="s">
        <v>1014</v>
      </c>
      <c r="G34630" t="s">
        <v>664</v>
      </c>
      <c r="H34630" t="s">
        <v>1016</v>
      </c>
      <c r="I34630" t="s">
        <v>942</v>
      </c>
      <c r="J34630" t="s">
        <v>831</v>
      </c>
      <c r="K34630" t="s">
        <v>915</v>
      </c>
      <c r="L34630" t="s">
        <v>775</v>
      </c>
    </row>
    <row r="34631" spans="1:12" x14ac:dyDescent="0.35">
      <c r="A34631" t="s">
        <v>23</v>
      </c>
      <c r="B34631">
        <v>205</v>
      </c>
      <c r="C34631" t="s">
        <v>117</v>
      </c>
      <c r="D34631" t="s">
        <v>1100</v>
      </c>
      <c r="E34631" t="s">
        <v>140</v>
      </c>
      <c r="F34631" t="s">
        <v>140</v>
      </c>
      <c r="G34631" t="s">
        <v>501</v>
      </c>
      <c r="H34631" t="s">
        <v>1014</v>
      </c>
      <c r="I34631" t="s">
        <v>1003</v>
      </c>
      <c r="J34631" t="s">
        <v>464</v>
      </c>
      <c r="K34631" t="s">
        <v>1003</v>
      </c>
      <c r="L34631" t="s">
        <v>1014</v>
      </c>
    </row>
    <row r="34632" spans="1:12" x14ac:dyDescent="0.35">
      <c r="A34632" t="s">
        <v>24</v>
      </c>
      <c r="B34632">
        <v>207</v>
      </c>
      <c r="C34632" t="s">
        <v>517</v>
      </c>
      <c r="D34632" t="s">
        <v>548</v>
      </c>
      <c r="E34632" t="s">
        <v>1013</v>
      </c>
      <c r="F34632" t="s">
        <v>1019</v>
      </c>
      <c r="G34632" t="s">
        <v>1007</v>
      </c>
      <c r="H34632" t="s">
        <v>1060</v>
      </c>
      <c r="I34632" t="s">
        <v>1095</v>
      </c>
      <c r="J34632" t="s">
        <v>361</v>
      </c>
      <c r="K34632" t="s">
        <v>1052</v>
      </c>
      <c r="L34632" t="s">
        <v>140</v>
      </c>
    </row>
    <row r="34633" spans="1:12" x14ac:dyDescent="0.35">
      <c r="A34633" t="s">
        <v>25</v>
      </c>
      <c r="B34633">
        <v>204</v>
      </c>
      <c r="C34633" t="s">
        <v>967</v>
      </c>
      <c r="D34633" t="s">
        <v>769</v>
      </c>
      <c r="E34633" t="s">
        <v>140</v>
      </c>
      <c r="F34633" t="s">
        <v>775</v>
      </c>
      <c r="G34633" t="s">
        <v>939</v>
      </c>
      <c r="H34633" t="s">
        <v>1014</v>
      </c>
      <c r="I34633" t="s">
        <v>985</v>
      </c>
      <c r="J34633" t="s">
        <v>981</v>
      </c>
      <c r="K34633" t="s">
        <v>574</v>
      </c>
      <c r="L34633" t="s">
        <v>1019</v>
      </c>
    </row>
    <row r="34634" spans="1:12" x14ac:dyDescent="0.35">
      <c r="A34634" t="s">
        <v>26</v>
      </c>
      <c r="B34634">
        <v>202</v>
      </c>
      <c r="C34634" t="s">
        <v>269</v>
      </c>
      <c r="D34634" t="s">
        <v>115</v>
      </c>
      <c r="E34634" t="s">
        <v>140</v>
      </c>
      <c r="F34634" t="s">
        <v>1010</v>
      </c>
      <c r="G34634" t="s">
        <v>869</v>
      </c>
      <c r="H34634" t="s">
        <v>1063</v>
      </c>
      <c r="I34634" t="s">
        <v>961</v>
      </c>
      <c r="J34634" t="s">
        <v>464</v>
      </c>
      <c r="K34634" t="s">
        <v>733</v>
      </c>
      <c r="L34634" t="s">
        <v>1013</v>
      </c>
    </row>
    <row r="34635" spans="1:12" x14ac:dyDescent="0.35">
      <c r="A34635" t="s">
        <v>27</v>
      </c>
      <c r="B34635">
        <v>204</v>
      </c>
      <c r="C34635" t="s">
        <v>973</v>
      </c>
      <c r="D34635" t="s">
        <v>1044</v>
      </c>
      <c r="E34635" t="s">
        <v>140</v>
      </c>
      <c r="F34635" t="s">
        <v>775</v>
      </c>
      <c r="G34635" t="s">
        <v>1023</v>
      </c>
      <c r="H34635" t="s">
        <v>1012</v>
      </c>
      <c r="I34635" t="s">
        <v>103</v>
      </c>
      <c r="J34635" t="s">
        <v>619</v>
      </c>
      <c r="K34635" t="s">
        <v>1003</v>
      </c>
      <c r="L34635" t="s">
        <v>140</v>
      </c>
    </row>
    <row r="34636" spans="1:12" x14ac:dyDescent="0.35">
      <c r="A34636" t="s">
        <v>28</v>
      </c>
      <c r="B34636">
        <v>207</v>
      </c>
      <c r="C34636" t="s">
        <v>147</v>
      </c>
      <c r="D34636" t="s">
        <v>801</v>
      </c>
      <c r="E34636" t="s">
        <v>775</v>
      </c>
      <c r="F34636" t="s">
        <v>1098</v>
      </c>
      <c r="G34636" t="s">
        <v>458</v>
      </c>
      <c r="H34636" t="s">
        <v>775</v>
      </c>
      <c r="I34636" t="s">
        <v>716</v>
      </c>
      <c r="J34636" t="s">
        <v>70</v>
      </c>
      <c r="K34636" t="s">
        <v>89</v>
      </c>
      <c r="L34636" t="s">
        <v>1050</v>
      </c>
    </row>
    <row r="34637" spans="1:12" x14ac:dyDescent="0.35">
      <c r="A34637" t="s">
        <v>29</v>
      </c>
      <c r="B34637">
        <v>204</v>
      </c>
      <c r="C34637" t="s">
        <v>1059</v>
      </c>
      <c r="D34637" t="s">
        <v>394</v>
      </c>
      <c r="E34637" t="s">
        <v>1017</v>
      </c>
      <c r="F34637" t="s">
        <v>1009</v>
      </c>
      <c r="G34637" t="s">
        <v>971</v>
      </c>
      <c r="H34637" t="s">
        <v>1021</v>
      </c>
      <c r="I34637" t="s">
        <v>147</v>
      </c>
      <c r="J34637" t="s">
        <v>80</v>
      </c>
      <c r="K34637" t="s">
        <v>983</v>
      </c>
      <c r="L34637" t="s">
        <v>140</v>
      </c>
    </row>
    <row r="34638" spans="1:12" x14ac:dyDescent="0.35">
      <c r="A34638" t="s">
        <v>30</v>
      </c>
      <c r="B34638">
        <v>202</v>
      </c>
      <c r="C34638" t="s">
        <v>501</v>
      </c>
      <c r="D34638" t="s">
        <v>1095</v>
      </c>
      <c r="E34638" t="s">
        <v>140</v>
      </c>
      <c r="F34638" t="s">
        <v>140</v>
      </c>
      <c r="G34638" t="s">
        <v>1055</v>
      </c>
      <c r="H34638" t="s">
        <v>1020</v>
      </c>
      <c r="I34638" t="s">
        <v>1044</v>
      </c>
      <c r="J34638" t="s">
        <v>825</v>
      </c>
      <c r="K34638" t="s">
        <v>971</v>
      </c>
      <c r="L34638" t="s">
        <v>140</v>
      </c>
    </row>
    <row r="34639" spans="1:12" x14ac:dyDescent="0.35">
      <c r="A34639" t="s">
        <v>31</v>
      </c>
      <c r="B34639">
        <v>206</v>
      </c>
      <c r="C34639" t="s">
        <v>660</v>
      </c>
      <c r="D34639" t="s">
        <v>788</v>
      </c>
      <c r="E34639" t="s">
        <v>140</v>
      </c>
      <c r="F34639" t="s">
        <v>1020</v>
      </c>
      <c r="G34639" t="s">
        <v>1018</v>
      </c>
      <c r="H34639" t="s">
        <v>1014</v>
      </c>
      <c r="I34639" t="s">
        <v>107</v>
      </c>
      <c r="J34639" t="s">
        <v>753</v>
      </c>
      <c r="K34639" t="s">
        <v>140</v>
      </c>
      <c r="L34639" t="s">
        <v>1055</v>
      </c>
    </row>
    <row r="34640" spans="1:12" x14ac:dyDescent="0.35">
      <c r="A34640" t="s">
        <v>32</v>
      </c>
      <c r="B34640">
        <v>4928</v>
      </c>
      <c r="C34640" t="s">
        <v>999</v>
      </c>
      <c r="D34640" t="s">
        <v>1095</v>
      </c>
      <c r="E34640" t="s">
        <v>1010</v>
      </c>
      <c r="F34640" t="s">
        <v>1054</v>
      </c>
      <c r="G34640" t="s">
        <v>345</v>
      </c>
      <c r="H34640" t="s">
        <v>1054</v>
      </c>
      <c r="I34640" t="s">
        <v>87</v>
      </c>
      <c r="J34640" t="s">
        <v>569</v>
      </c>
      <c r="K34640" t="s">
        <v>1003</v>
      </c>
      <c r="L34640" t="s">
        <v>1009</v>
      </c>
    </row>
    <row r="34642" spans="1:13" x14ac:dyDescent="0.35">
      <c r="A34642" t="s">
        <v>2409</v>
      </c>
    </row>
    <row r="34643" spans="1:13" x14ac:dyDescent="0.35">
      <c r="A34643" t="s">
        <v>2</v>
      </c>
      <c r="B34643" t="s">
        <v>1136</v>
      </c>
      <c r="C34643" t="s">
        <v>3</v>
      </c>
      <c r="D34643" t="s">
        <v>2402</v>
      </c>
      <c r="E34643" t="s">
        <v>2403</v>
      </c>
      <c r="F34643" t="s">
        <v>2404</v>
      </c>
      <c r="G34643" t="s">
        <v>2405</v>
      </c>
      <c r="H34643" t="s">
        <v>2406</v>
      </c>
      <c r="I34643" t="s">
        <v>2407</v>
      </c>
      <c r="J34643" t="s">
        <v>1032</v>
      </c>
      <c r="K34643" t="s">
        <v>2408</v>
      </c>
      <c r="L34643" t="s">
        <v>1042</v>
      </c>
      <c r="M34643" t="s">
        <v>136</v>
      </c>
    </row>
    <row r="34644" spans="1:13" x14ac:dyDescent="0.35">
      <c r="A34644" t="s">
        <v>8</v>
      </c>
      <c r="B34644" t="s">
        <v>1126</v>
      </c>
      <c r="C34644">
        <v>92</v>
      </c>
      <c r="D34644" t="s">
        <v>1051</v>
      </c>
      <c r="E34644" t="s">
        <v>1057</v>
      </c>
      <c r="F34644" t="s">
        <v>1014</v>
      </c>
      <c r="G34644" t="s">
        <v>1098</v>
      </c>
      <c r="H34644" t="s">
        <v>999</v>
      </c>
      <c r="I34644" t="s">
        <v>140</v>
      </c>
      <c r="J34644" t="s">
        <v>1047</v>
      </c>
      <c r="K34644" t="s">
        <v>388</v>
      </c>
      <c r="L34644" t="s">
        <v>869</v>
      </c>
      <c r="M34644" t="s">
        <v>1054</v>
      </c>
    </row>
    <row r="34645" spans="1:13" x14ac:dyDescent="0.35">
      <c r="A34645" t="s">
        <v>8</v>
      </c>
      <c r="B34645" t="s">
        <v>1127</v>
      </c>
      <c r="C34645">
        <v>111</v>
      </c>
      <c r="D34645" t="s">
        <v>269</v>
      </c>
      <c r="E34645" t="s">
        <v>405</v>
      </c>
      <c r="F34645" t="s">
        <v>140</v>
      </c>
      <c r="G34645" t="s">
        <v>1060</v>
      </c>
      <c r="H34645" t="s">
        <v>443</v>
      </c>
      <c r="I34645" t="s">
        <v>1054</v>
      </c>
      <c r="J34645" t="s">
        <v>548</v>
      </c>
      <c r="K34645" t="s">
        <v>823</v>
      </c>
      <c r="L34645" t="s">
        <v>140</v>
      </c>
      <c r="M34645" t="s">
        <v>1013</v>
      </c>
    </row>
    <row r="34646" spans="1:13" x14ac:dyDescent="0.35">
      <c r="A34646" t="s">
        <v>8</v>
      </c>
      <c r="B34646" t="s">
        <v>339</v>
      </c>
      <c r="C34646">
        <v>1</v>
      </c>
      <c r="D34646" t="s">
        <v>140</v>
      </c>
      <c r="E34646" t="s">
        <v>140</v>
      </c>
      <c r="F34646" t="s">
        <v>140</v>
      </c>
      <c r="G34646" t="s">
        <v>140</v>
      </c>
      <c r="H34646" t="s">
        <v>140</v>
      </c>
      <c r="I34646" t="s">
        <v>140</v>
      </c>
      <c r="J34646" t="s">
        <v>140</v>
      </c>
      <c r="K34646" t="s">
        <v>177</v>
      </c>
      <c r="L34646" t="s">
        <v>140</v>
      </c>
      <c r="M34646" t="s">
        <v>140</v>
      </c>
    </row>
    <row r="34647" spans="1:13" x14ac:dyDescent="0.35">
      <c r="A34647" t="s">
        <v>9</v>
      </c>
      <c r="B34647" t="s">
        <v>1126</v>
      </c>
      <c r="C34647">
        <v>77</v>
      </c>
      <c r="D34647" t="s">
        <v>113</v>
      </c>
      <c r="E34647" t="s">
        <v>1061</v>
      </c>
      <c r="F34647" t="s">
        <v>1013</v>
      </c>
      <c r="G34647" t="s">
        <v>140</v>
      </c>
      <c r="H34647" t="s">
        <v>940</v>
      </c>
      <c r="I34647" t="s">
        <v>1043</v>
      </c>
      <c r="J34647" t="s">
        <v>953</v>
      </c>
      <c r="K34647" t="s">
        <v>66</v>
      </c>
      <c r="L34647" t="s">
        <v>115</v>
      </c>
      <c r="M34647" t="s">
        <v>140</v>
      </c>
    </row>
    <row r="34648" spans="1:13" x14ac:dyDescent="0.35">
      <c r="A34648" t="s">
        <v>9</v>
      </c>
      <c r="B34648" t="s">
        <v>1127</v>
      </c>
      <c r="C34648">
        <v>118</v>
      </c>
      <c r="D34648" t="s">
        <v>1095</v>
      </c>
      <c r="E34648" t="s">
        <v>317</v>
      </c>
      <c r="F34648" t="s">
        <v>140</v>
      </c>
      <c r="G34648" t="s">
        <v>1046</v>
      </c>
      <c r="H34648" t="s">
        <v>939</v>
      </c>
      <c r="I34648" t="s">
        <v>140</v>
      </c>
      <c r="J34648" t="s">
        <v>983</v>
      </c>
      <c r="K34648" t="s">
        <v>934</v>
      </c>
      <c r="L34648" t="s">
        <v>985</v>
      </c>
      <c r="M34648" t="s">
        <v>1051</v>
      </c>
    </row>
    <row r="34649" spans="1:13" x14ac:dyDescent="0.35">
      <c r="A34649" t="s">
        <v>9</v>
      </c>
      <c r="B34649" t="s">
        <v>339</v>
      </c>
      <c r="C34649">
        <v>6</v>
      </c>
      <c r="D34649" t="s">
        <v>140</v>
      </c>
      <c r="E34649" t="s">
        <v>140</v>
      </c>
      <c r="F34649" t="s">
        <v>140</v>
      </c>
      <c r="G34649" t="s">
        <v>140</v>
      </c>
      <c r="H34649" t="s">
        <v>140</v>
      </c>
      <c r="I34649" t="s">
        <v>140</v>
      </c>
      <c r="J34649" t="s">
        <v>140</v>
      </c>
      <c r="K34649" t="s">
        <v>945</v>
      </c>
      <c r="L34649" t="s">
        <v>728</v>
      </c>
      <c r="M34649" t="s">
        <v>140</v>
      </c>
    </row>
    <row r="34650" spans="1:13" x14ac:dyDescent="0.35">
      <c r="A34650" t="s">
        <v>10</v>
      </c>
      <c r="B34650" t="s">
        <v>1126</v>
      </c>
      <c r="C34650">
        <v>93</v>
      </c>
      <c r="D34650" t="s">
        <v>917</v>
      </c>
      <c r="E34650" t="s">
        <v>961</v>
      </c>
      <c r="F34650" t="s">
        <v>1019</v>
      </c>
      <c r="G34650" t="s">
        <v>1019</v>
      </c>
      <c r="H34650" t="s">
        <v>1102</v>
      </c>
      <c r="I34650" t="s">
        <v>919</v>
      </c>
      <c r="J34650" t="s">
        <v>716</v>
      </c>
      <c r="K34650" t="s">
        <v>208</v>
      </c>
      <c r="L34650" t="s">
        <v>89</v>
      </c>
      <c r="M34650" t="s">
        <v>1063</v>
      </c>
    </row>
    <row r="34651" spans="1:13" x14ac:dyDescent="0.35">
      <c r="A34651" t="s">
        <v>10</v>
      </c>
      <c r="B34651" t="s">
        <v>1127</v>
      </c>
      <c r="C34651">
        <v>105</v>
      </c>
      <c r="D34651" t="s">
        <v>99</v>
      </c>
      <c r="E34651" t="s">
        <v>788</v>
      </c>
      <c r="F34651" t="s">
        <v>140</v>
      </c>
      <c r="G34651" t="s">
        <v>1007</v>
      </c>
      <c r="H34651" t="s">
        <v>929</v>
      </c>
      <c r="I34651" t="s">
        <v>140</v>
      </c>
      <c r="J34651" t="s">
        <v>961</v>
      </c>
      <c r="K34651" t="s">
        <v>166</v>
      </c>
      <c r="L34651" t="s">
        <v>1062</v>
      </c>
      <c r="M34651" t="s">
        <v>1054</v>
      </c>
    </row>
    <row r="34652" spans="1:13" x14ac:dyDescent="0.35">
      <c r="A34652" t="s">
        <v>10</v>
      </c>
      <c r="B34652" t="s">
        <v>339</v>
      </c>
      <c r="C34652">
        <v>10</v>
      </c>
      <c r="D34652" t="s">
        <v>140</v>
      </c>
      <c r="E34652" t="s">
        <v>140</v>
      </c>
      <c r="F34652" t="s">
        <v>95</v>
      </c>
      <c r="G34652" t="s">
        <v>140</v>
      </c>
      <c r="H34652" t="s">
        <v>140</v>
      </c>
      <c r="I34652" t="s">
        <v>140</v>
      </c>
      <c r="J34652" t="s">
        <v>140</v>
      </c>
      <c r="K34652" t="s">
        <v>96</v>
      </c>
      <c r="L34652" t="s">
        <v>140</v>
      </c>
      <c r="M34652" t="s">
        <v>140</v>
      </c>
    </row>
    <row r="34653" spans="1:13" x14ac:dyDescent="0.35">
      <c r="A34653" t="s">
        <v>11</v>
      </c>
      <c r="B34653" t="s">
        <v>1126</v>
      </c>
      <c r="C34653">
        <v>90</v>
      </c>
      <c r="D34653" t="s">
        <v>668</v>
      </c>
      <c r="E34653" t="s">
        <v>1059</v>
      </c>
      <c r="F34653" t="s">
        <v>140</v>
      </c>
      <c r="G34653" t="s">
        <v>1046</v>
      </c>
      <c r="H34653" t="s">
        <v>1046</v>
      </c>
      <c r="I34653" t="s">
        <v>1014</v>
      </c>
      <c r="J34653" t="s">
        <v>121</v>
      </c>
      <c r="K34653" t="s">
        <v>979</v>
      </c>
      <c r="L34653" t="s">
        <v>394</v>
      </c>
      <c r="M34653" t="s">
        <v>1009</v>
      </c>
    </row>
    <row r="34654" spans="1:13" x14ac:dyDescent="0.35">
      <c r="A34654" t="s">
        <v>11</v>
      </c>
      <c r="B34654" t="s">
        <v>1127</v>
      </c>
      <c r="C34654">
        <v>111</v>
      </c>
      <c r="D34654" t="s">
        <v>664</v>
      </c>
      <c r="E34654" t="s">
        <v>1064</v>
      </c>
      <c r="F34654" t="s">
        <v>140</v>
      </c>
      <c r="G34654" t="s">
        <v>140</v>
      </c>
      <c r="H34654" t="s">
        <v>1058</v>
      </c>
      <c r="I34654" t="s">
        <v>140</v>
      </c>
      <c r="J34654" t="s">
        <v>961</v>
      </c>
      <c r="K34654" t="s">
        <v>348</v>
      </c>
      <c r="L34654" t="s">
        <v>1049</v>
      </c>
      <c r="M34654" t="s">
        <v>140</v>
      </c>
    </row>
    <row r="34655" spans="1:13" x14ac:dyDescent="0.35">
      <c r="A34655" t="s">
        <v>11</v>
      </c>
      <c r="B34655" t="s">
        <v>339</v>
      </c>
      <c r="C34655">
        <v>5</v>
      </c>
      <c r="D34655" t="s">
        <v>140</v>
      </c>
      <c r="E34655" t="s">
        <v>947</v>
      </c>
      <c r="F34655" t="s">
        <v>140</v>
      </c>
      <c r="G34655" t="s">
        <v>140</v>
      </c>
      <c r="H34655" t="s">
        <v>140</v>
      </c>
      <c r="I34655" t="s">
        <v>140</v>
      </c>
      <c r="J34655" t="s">
        <v>140</v>
      </c>
      <c r="K34655" t="s">
        <v>946</v>
      </c>
      <c r="L34655" t="s">
        <v>140</v>
      </c>
      <c r="M34655" t="s">
        <v>140</v>
      </c>
    </row>
    <row r="34656" spans="1:13" x14ac:dyDescent="0.35">
      <c r="A34656" t="s">
        <v>12</v>
      </c>
      <c r="B34656" t="s">
        <v>1126</v>
      </c>
      <c r="C34656">
        <v>96</v>
      </c>
      <c r="D34656" t="s">
        <v>1052</v>
      </c>
      <c r="E34656" t="s">
        <v>940</v>
      </c>
      <c r="F34656" t="s">
        <v>1021</v>
      </c>
      <c r="G34656" t="s">
        <v>140</v>
      </c>
      <c r="H34656" t="s">
        <v>131</v>
      </c>
      <c r="I34656" t="s">
        <v>140</v>
      </c>
      <c r="J34656" t="s">
        <v>983</v>
      </c>
      <c r="K34656" t="s">
        <v>708</v>
      </c>
      <c r="L34656" t="s">
        <v>869</v>
      </c>
      <c r="M34656" t="s">
        <v>733</v>
      </c>
    </row>
    <row r="34657" spans="1:13" x14ac:dyDescent="0.35">
      <c r="A34657" t="s">
        <v>12</v>
      </c>
      <c r="B34657" t="s">
        <v>1127</v>
      </c>
      <c r="C34657">
        <v>100</v>
      </c>
      <c r="D34657" t="s">
        <v>1067</v>
      </c>
      <c r="E34657" t="s">
        <v>733</v>
      </c>
      <c r="F34657" t="s">
        <v>140</v>
      </c>
      <c r="G34657" t="s">
        <v>1046</v>
      </c>
      <c r="H34657" t="s">
        <v>501</v>
      </c>
      <c r="I34657" t="s">
        <v>140</v>
      </c>
      <c r="J34657" t="s">
        <v>716</v>
      </c>
      <c r="K34657" t="s">
        <v>457</v>
      </c>
      <c r="L34657" t="s">
        <v>733</v>
      </c>
      <c r="M34657" t="s">
        <v>140</v>
      </c>
    </row>
    <row r="34658" spans="1:13" x14ac:dyDescent="0.35">
      <c r="A34658" t="s">
        <v>12</v>
      </c>
      <c r="B34658" t="s">
        <v>339</v>
      </c>
      <c r="C34658">
        <v>13</v>
      </c>
      <c r="D34658" t="s">
        <v>746</v>
      </c>
      <c r="E34658" t="s">
        <v>746</v>
      </c>
      <c r="F34658" t="s">
        <v>140</v>
      </c>
      <c r="G34658" t="s">
        <v>942</v>
      </c>
      <c r="H34658" t="s">
        <v>140</v>
      </c>
      <c r="I34658" t="s">
        <v>140</v>
      </c>
      <c r="J34658" t="s">
        <v>140</v>
      </c>
      <c r="K34658" t="s">
        <v>621</v>
      </c>
      <c r="L34658" t="s">
        <v>140</v>
      </c>
      <c r="M34658" t="s">
        <v>140</v>
      </c>
    </row>
    <row r="34659" spans="1:13" x14ac:dyDescent="0.35">
      <c r="A34659" t="s">
        <v>13</v>
      </c>
      <c r="B34659" t="s">
        <v>1126</v>
      </c>
      <c r="C34659">
        <v>84</v>
      </c>
      <c r="D34659" t="s">
        <v>733</v>
      </c>
      <c r="E34659" t="s">
        <v>1070</v>
      </c>
      <c r="F34659" t="s">
        <v>1009</v>
      </c>
      <c r="G34659" t="s">
        <v>140</v>
      </c>
      <c r="H34659" t="s">
        <v>1017</v>
      </c>
      <c r="I34659" t="s">
        <v>1021</v>
      </c>
      <c r="J34659" t="s">
        <v>919</v>
      </c>
      <c r="K34659" t="s">
        <v>112</v>
      </c>
      <c r="L34659" t="s">
        <v>1016</v>
      </c>
      <c r="M34659" t="s">
        <v>1014</v>
      </c>
    </row>
    <row r="34660" spans="1:13" x14ac:dyDescent="0.35">
      <c r="A34660" t="s">
        <v>13</v>
      </c>
      <c r="B34660" t="s">
        <v>1127</v>
      </c>
      <c r="C34660">
        <v>112</v>
      </c>
      <c r="D34660" t="s">
        <v>1023</v>
      </c>
      <c r="E34660" t="s">
        <v>1047</v>
      </c>
      <c r="F34660" t="s">
        <v>1013</v>
      </c>
      <c r="G34660" t="s">
        <v>1011</v>
      </c>
      <c r="H34660" t="s">
        <v>131</v>
      </c>
      <c r="I34660" t="s">
        <v>1066</v>
      </c>
      <c r="J34660" t="s">
        <v>1053</v>
      </c>
      <c r="K34660" t="s">
        <v>763</v>
      </c>
      <c r="L34660" t="s">
        <v>1013</v>
      </c>
      <c r="M34660" t="s">
        <v>775</v>
      </c>
    </row>
    <row r="34661" spans="1:13" x14ac:dyDescent="0.35">
      <c r="A34661" t="s">
        <v>13</v>
      </c>
      <c r="B34661" t="s">
        <v>339</v>
      </c>
      <c r="C34661">
        <v>9</v>
      </c>
      <c r="D34661" t="s">
        <v>140</v>
      </c>
      <c r="E34661" t="s">
        <v>140</v>
      </c>
      <c r="F34661" t="s">
        <v>140</v>
      </c>
      <c r="G34661" t="s">
        <v>140</v>
      </c>
      <c r="H34661" t="s">
        <v>140</v>
      </c>
      <c r="I34661" t="s">
        <v>140</v>
      </c>
      <c r="J34661" t="s">
        <v>140</v>
      </c>
      <c r="K34661" t="s">
        <v>177</v>
      </c>
      <c r="L34661" t="s">
        <v>140</v>
      </c>
      <c r="M34661" t="s">
        <v>140</v>
      </c>
    </row>
    <row r="34662" spans="1:13" x14ac:dyDescent="0.35">
      <c r="A34662" t="s">
        <v>14</v>
      </c>
      <c r="B34662" t="s">
        <v>1126</v>
      </c>
      <c r="C34662">
        <v>77</v>
      </c>
      <c r="D34662" t="s">
        <v>269</v>
      </c>
      <c r="E34662" t="s">
        <v>1070</v>
      </c>
      <c r="F34662" t="s">
        <v>140</v>
      </c>
      <c r="G34662" t="s">
        <v>1018</v>
      </c>
      <c r="H34662" t="s">
        <v>729</v>
      </c>
      <c r="I34662" t="s">
        <v>140</v>
      </c>
      <c r="J34662" t="s">
        <v>1062</v>
      </c>
      <c r="K34662" t="s">
        <v>803</v>
      </c>
      <c r="L34662" t="s">
        <v>967</v>
      </c>
      <c r="M34662" t="s">
        <v>949</v>
      </c>
    </row>
    <row r="34663" spans="1:13" x14ac:dyDescent="0.35">
      <c r="A34663" t="s">
        <v>14</v>
      </c>
      <c r="B34663" t="s">
        <v>1127</v>
      </c>
      <c r="C34663">
        <v>119</v>
      </c>
      <c r="D34663" t="s">
        <v>983</v>
      </c>
      <c r="E34663" t="s">
        <v>103</v>
      </c>
      <c r="F34663" t="s">
        <v>1019</v>
      </c>
      <c r="G34663" t="s">
        <v>1048</v>
      </c>
      <c r="H34663" t="s">
        <v>812</v>
      </c>
      <c r="I34663" t="s">
        <v>1058</v>
      </c>
      <c r="J34663" t="s">
        <v>869</v>
      </c>
      <c r="K34663" t="s">
        <v>934</v>
      </c>
      <c r="L34663" t="s">
        <v>977</v>
      </c>
      <c r="M34663" t="s">
        <v>140</v>
      </c>
    </row>
    <row r="34664" spans="1:13" x14ac:dyDescent="0.35">
      <c r="A34664" t="s">
        <v>14</v>
      </c>
      <c r="B34664" t="s">
        <v>339</v>
      </c>
      <c r="C34664">
        <v>7</v>
      </c>
      <c r="D34664" t="s">
        <v>101</v>
      </c>
      <c r="E34664" t="s">
        <v>968</v>
      </c>
      <c r="F34664" t="s">
        <v>140</v>
      </c>
      <c r="G34664" t="s">
        <v>140</v>
      </c>
      <c r="H34664" t="s">
        <v>140</v>
      </c>
      <c r="I34664" t="s">
        <v>140</v>
      </c>
      <c r="J34664" t="s">
        <v>862</v>
      </c>
      <c r="K34664" t="s">
        <v>529</v>
      </c>
      <c r="L34664" t="s">
        <v>140</v>
      </c>
      <c r="M34664" t="s">
        <v>140</v>
      </c>
    </row>
    <row r="34665" spans="1:13" x14ac:dyDescent="0.35">
      <c r="A34665" t="s">
        <v>15</v>
      </c>
      <c r="B34665" t="s">
        <v>1126</v>
      </c>
      <c r="C34665">
        <v>93</v>
      </c>
      <c r="D34665" t="s">
        <v>125</v>
      </c>
      <c r="E34665" t="s">
        <v>646</v>
      </c>
      <c r="F34665" t="s">
        <v>939</v>
      </c>
      <c r="G34665" t="s">
        <v>1014</v>
      </c>
      <c r="H34665" t="s">
        <v>1061</v>
      </c>
      <c r="I34665" t="s">
        <v>940</v>
      </c>
      <c r="J34665" t="s">
        <v>405</v>
      </c>
      <c r="K34665" t="s">
        <v>789</v>
      </c>
      <c r="L34665" t="s">
        <v>769</v>
      </c>
      <c r="M34665" t="s">
        <v>1014</v>
      </c>
    </row>
    <row r="34666" spans="1:13" x14ac:dyDescent="0.35">
      <c r="A34666" t="s">
        <v>15</v>
      </c>
      <c r="B34666" t="s">
        <v>1127</v>
      </c>
      <c r="C34666">
        <v>107</v>
      </c>
      <c r="D34666" t="s">
        <v>1059</v>
      </c>
      <c r="E34666" t="s">
        <v>1065</v>
      </c>
      <c r="F34666" t="s">
        <v>140</v>
      </c>
      <c r="G34666" t="s">
        <v>1019</v>
      </c>
      <c r="H34666" t="s">
        <v>147</v>
      </c>
      <c r="I34666" t="s">
        <v>140</v>
      </c>
      <c r="J34666" t="s">
        <v>121</v>
      </c>
      <c r="K34666" t="s">
        <v>644</v>
      </c>
      <c r="L34666" t="s">
        <v>1061</v>
      </c>
      <c r="M34666" t="s">
        <v>1016</v>
      </c>
    </row>
    <row r="34667" spans="1:13" x14ac:dyDescent="0.35">
      <c r="A34667" t="s">
        <v>15</v>
      </c>
      <c r="B34667" t="s">
        <v>339</v>
      </c>
      <c r="C34667">
        <v>6</v>
      </c>
      <c r="D34667" t="s">
        <v>140</v>
      </c>
      <c r="E34667" t="s">
        <v>140</v>
      </c>
      <c r="F34667" t="s">
        <v>140</v>
      </c>
      <c r="G34667" t="s">
        <v>140</v>
      </c>
      <c r="H34667" t="s">
        <v>140</v>
      </c>
      <c r="I34667" t="s">
        <v>140</v>
      </c>
      <c r="J34667" t="s">
        <v>140</v>
      </c>
      <c r="K34667" t="s">
        <v>177</v>
      </c>
      <c r="L34667" t="s">
        <v>140</v>
      </c>
      <c r="M34667" t="s">
        <v>140</v>
      </c>
    </row>
    <row r="34668" spans="1:13" x14ac:dyDescent="0.35">
      <c r="A34668" t="s">
        <v>16</v>
      </c>
      <c r="B34668" t="s">
        <v>1126</v>
      </c>
      <c r="C34668">
        <v>83</v>
      </c>
      <c r="D34668" t="s">
        <v>101</v>
      </c>
      <c r="E34668" t="s">
        <v>749</v>
      </c>
      <c r="F34668" t="s">
        <v>140</v>
      </c>
      <c r="G34668" t="s">
        <v>140</v>
      </c>
      <c r="H34668" t="s">
        <v>1018</v>
      </c>
      <c r="I34668" t="s">
        <v>1007</v>
      </c>
      <c r="J34668" t="s">
        <v>123</v>
      </c>
      <c r="K34668" t="s">
        <v>609</v>
      </c>
      <c r="L34668" t="s">
        <v>664</v>
      </c>
      <c r="M34668" t="s">
        <v>140</v>
      </c>
    </row>
    <row r="34669" spans="1:13" x14ac:dyDescent="0.35">
      <c r="A34669" t="s">
        <v>16</v>
      </c>
      <c r="B34669" t="s">
        <v>1127</v>
      </c>
      <c r="C34669">
        <v>107</v>
      </c>
      <c r="D34669" t="s">
        <v>801</v>
      </c>
      <c r="E34669" t="s">
        <v>988</v>
      </c>
      <c r="F34669" t="s">
        <v>140</v>
      </c>
      <c r="G34669" t="s">
        <v>775</v>
      </c>
      <c r="H34669" t="s">
        <v>1004</v>
      </c>
      <c r="I34669" t="s">
        <v>140</v>
      </c>
      <c r="J34669" t="s">
        <v>929</v>
      </c>
      <c r="K34669" t="s">
        <v>931</v>
      </c>
      <c r="L34669" t="s">
        <v>919</v>
      </c>
      <c r="M34669" t="s">
        <v>140</v>
      </c>
    </row>
    <row r="34670" spans="1:13" x14ac:dyDescent="0.35">
      <c r="A34670" t="s">
        <v>16</v>
      </c>
      <c r="B34670" t="s">
        <v>339</v>
      </c>
      <c r="C34670">
        <v>16</v>
      </c>
      <c r="D34670" t="s">
        <v>954</v>
      </c>
      <c r="E34670" t="s">
        <v>954</v>
      </c>
      <c r="F34670" t="s">
        <v>140</v>
      </c>
      <c r="G34670" t="s">
        <v>140</v>
      </c>
      <c r="H34670" t="s">
        <v>140</v>
      </c>
      <c r="I34670" t="s">
        <v>140</v>
      </c>
      <c r="J34670" t="s">
        <v>973</v>
      </c>
      <c r="K34670" t="s">
        <v>404</v>
      </c>
      <c r="L34670" t="s">
        <v>140</v>
      </c>
      <c r="M34670" t="s">
        <v>140</v>
      </c>
    </row>
    <row r="34671" spans="1:13" x14ac:dyDescent="0.35">
      <c r="A34671" t="s">
        <v>17</v>
      </c>
      <c r="B34671" t="s">
        <v>1126</v>
      </c>
      <c r="C34671">
        <v>92</v>
      </c>
      <c r="D34671" t="s">
        <v>901</v>
      </c>
      <c r="E34671" t="s">
        <v>1102</v>
      </c>
      <c r="F34671" t="s">
        <v>140</v>
      </c>
      <c r="G34671" t="s">
        <v>140</v>
      </c>
      <c r="H34671" t="s">
        <v>838</v>
      </c>
      <c r="I34671" t="s">
        <v>140</v>
      </c>
      <c r="J34671" t="s">
        <v>1065</v>
      </c>
      <c r="K34671" t="s">
        <v>309</v>
      </c>
      <c r="L34671" t="s">
        <v>269</v>
      </c>
      <c r="M34671" t="s">
        <v>140</v>
      </c>
    </row>
    <row r="34672" spans="1:13" x14ac:dyDescent="0.35">
      <c r="A34672" t="s">
        <v>17</v>
      </c>
      <c r="B34672" t="s">
        <v>1127</v>
      </c>
      <c r="C34672">
        <v>100</v>
      </c>
      <c r="D34672" t="s">
        <v>646</v>
      </c>
      <c r="E34672" t="s">
        <v>643</v>
      </c>
      <c r="F34672" t="s">
        <v>140</v>
      </c>
      <c r="G34672" t="s">
        <v>1009</v>
      </c>
      <c r="H34672" t="s">
        <v>1052</v>
      </c>
      <c r="I34672" t="s">
        <v>1014</v>
      </c>
      <c r="J34672" t="s">
        <v>422</v>
      </c>
      <c r="K34672" t="s">
        <v>239</v>
      </c>
      <c r="L34672" t="s">
        <v>660</v>
      </c>
      <c r="M34672" t="s">
        <v>140</v>
      </c>
    </row>
    <row r="34673" spans="1:13" x14ac:dyDescent="0.35">
      <c r="A34673" t="s">
        <v>17</v>
      </c>
      <c r="B34673" t="s">
        <v>339</v>
      </c>
      <c r="C34673">
        <v>11</v>
      </c>
      <c r="D34673" t="s">
        <v>967</v>
      </c>
      <c r="E34673" t="s">
        <v>897</v>
      </c>
      <c r="F34673" t="s">
        <v>140</v>
      </c>
      <c r="G34673" t="s">
        <v>140</v>
      </c>
      <c r="H34673" t="s">
        <v>140</v>
      </c>
      <c r="I34673" t="s">
        <v>1102</v>
      </c>
      <c r="J34673" t="s">
        <v>140</v>
      </c>
      <c r="K34673" t="s">
        <v>705</v>
      </c>
      <c r="L34673" t="s">
        <v>103</v>
      </c>
      <c r="M34673" t="s">
        <v>140</v>
      </c>
    </row>
    <row r="34674" spans="1:13" x14ac:dyDescent="0.35">
      <c r="A34674" t="s">
        <v>18</v>
      </c>
      <c r="B34674" t="s">
        <v>1126</v>
      </c>
      <c r="C34674">
        <v>94</v>
      </c>
      <c r="D34674" t="s">
        <v>386</v>
      </c>
      <c r="E34674" t="s">
        <v>662</v>
      </c>
      <c r="F34674" t="s">
        <v>140</v>
      </c>
      <c r="G34674" t="s">
        <v>1098</v>
      </c>
      <c r="H34674" t="s">
        <v>1003</v>
      </c>
      <c r="I34674" t="s">
        <v>1014</v>
      </c>
      <c r="J34674" t="s">
        <v>131</v>
      </c>
      <c r="K34674" t="s">
        <v>255</v>
      </c>
      <c r="L34674" t="s">
        <v>548</v>
      </c>
      <c r="M34674" t="s">
        <v>140</v>
      </c>
    </row>
    <row r="34675" spans="1:13" x14ac:dyDescent="0.35">
      <c r="A34675" t="s">
        <v>18</v>
      </c>
      <c r="B34675" t="s">
        <v>1127</v>
      </c>
      <c r="C34675">
        <v>103</v>
      </c>
      <c r="D34675" t="s">
        <v>1076</v>
      </c>
      <c r="E34675" t="s">
        <v>860</v>
      </c>
      <c r="F34675" t="s">
        <v>1063</v>
      </c>
      <c r="G34675" t="s">
        <v>140</v>
      </c>
      <c r="H34675" t="s">
        <v>1095</v>
      </c>
      <c r="I34675" t="s">
        <v>939</v>
      </c>
      <c r="J34675" t="s">
        <v>394</v>
      </c>
      <c r="K34675" t="s">
        <v>789</v>
      </c>
      <c r="L34675" t="s">
        <v>996</v>
      </c>
      <c r="M34675" t="s">
        <v>140</v>
      </c>
    </row>
    <row r="34676" spans="1:13" x14ac:dyDescent="0.35">
      <c r="A34676" t="s">
        <v>18</v>
      </c>
      <c r="B34676" t="s">
        <v>339</v>
      </c>
      <c r="C34676">
        <v>8</v>
      </c>
      <c r="D34676" t="s">
        <v>140</v>
      </c>
      <c r="E34676" t="s">
        <v>140</v>
      </c>
      <c r="F34676" t="s">
        <v>140</v>
      </c>
      <c r="G34676" t="s">
        <v>140</v>
      </c>
      <c r="H34676" t="s">
        <v>140</v>
      </c>
      <c r="I34676" t="s">
        <v>140</v>
      </c>
      <c r="J34676" t="s">
        <v>140</v>
      </c>
      <c r="K34676" t="s">
        <v>177</v>
      </c>
      <c r="L34676" t="s">
        <v>140</v>
      </c>
      <c r="M34676" t="s">
        <v>140</v>
      </c>
    </row>
    <row r="34677" spans="1:13" x14ac:dyDescent="0.35">
      <c r="A34677" t="s">
        <v>19</v>
      </c>
      <c r="B34677" t="s">
        <v>1126</v>
      </c>
      <c r="C34677">
        <v>96</v>
      </c>
      <c r="D34677" t="s">
        <v>123</v>
      </c>
      <c r="E34677" t="s">
        <v>1085</v>
      </c>
      <c r="F34677" t="s">
        <v>140</v>
      </c>
      <c r="G34677" t="s">
        <v>1050</v>
      </c>
      <c r="H34677" t="s">
        <v>147</v>
      </c>
      <c r="I34677" t="s">
        <v>1020</v>
      </c>
      <c r="J34677" t="s">
        <v>924</v>
      </c>
      <c r="K34677" t="s">
        <v>693</v>
      </c>
      <c r="L34677" t="s">
        <v>1023</v>
      </c>
      <c r="M34677" t="s">
        <v>140</v>
      </c>
    </row>
    <row r="34678" spans="1:13" x14ac:dyDescent="0.35">
      <c r="A34678" t="s">
        <v>19</v>
      </c>
      <c r="B34678" t="s">
        <v>1127</v>
      </c>
      <c r="C34678">
        <v>99</v>
      </c>
      <c r="D34678" t="s">
        <v>109</v>
      </c>
      <c r="E34678" t="s">
        <v>147</v>
      </c>
      <c r="F34678" t="s">
        <v>140</v>
      </c>
      <c r="G34678" t="s">
        <v>940</v>
      </c>
      <c r="H34678" t="s">
        <v>824</v>
      </c>
      <c r="I34678" t="s">
        <v>1054</v>
      </c>
      <c r="J34678" t="s">
        <v>123</v>
      </c>
      <c r="K34678" t="s">
        <v>306</v>
      </c>
      <c r="L34678" t="s">
        <v>875</v>
      </c>
      <c r="M34678" t="s">
        <v>140</v>
      </c>
    </row>
    <row r="34679" spans="1:13" x14ac:dyDescent="0.35">
      <c r="A34679" t="s">
        <v>19</v>
      </c>
      <c r="B34679" t="s">
        <v>339</v>
      </c>
      <c r="C34679">
        <v>11</v>
      </c>
      <c r="D34679" t="s">
        <v>140</v>
      </c>
      <c r="E34679" t="s">
        <v>95</v>
      </c>
      <c r="F34679" t="s">
        <v>140</v>
      </c>
      <c r="G34679" t="s">
        <v>140</v>
      </c>
      <c r="H34679" t="s">
        <v>140</v>
      </c>
      <c r="I34679" t="s">
        <v>140</v>
      </c>
      <c r="J34679" t="s">
        <v>1076</v>
      </c>
      <c r="K34679" t="s">
        <v>46</v>
      </c>
      <c r="L34679" t="s">
        <v>140</v>
      </c>
      <c r="M34679" t="s">
        <v>140</v>
      </c>
    </row>
    <row r="34680" spans="1:13" x14ac:dyDescent="0.35">
      <c r="A34680" t="s">
        <v>20</v>
      </c>
      <c r="B34680" t="s">
        <v>1126</v>
      </c>
      <c r="C34680">
        <v>87</v>
      </c>
      <c r="D34680" t="s">
        <v>848</v>
      </c>
      <c r="E34680" t="s">
        <v>421</v>
      </c>
      <c r="F34680" t="s">
        <v>140</v>
      </c>
      <c r="G34680" t="s">
        <v>949</v>
      </c>
      <c r="H34680" t="s">
        <v>953</v>
      </c>
      <c r="I34680" t="s">
        <v>1043</v>
      </c>
      <c r="J34680" t="s">
        <v>490</v>
      </c>
      <c r="K34680" t="s">
        <v>545</v>
      </c>
      <c r="L34680" t="s">
        <v>1023</v>
      </c>
      <c r="M34680" t="s">
        <v>775</v>
      </c>
    </row>
    <row r="34681" spans="1:13" x14ac:dyDescent="0.35">
      <c r="A34681" t="s">
        <v>20</v>
      </c>
      <c r="B34681" t="s">
        <v>1127</v>
      </c>
      <c r="C34681">
        <v>115</v>
      </c>
      <c r="D34681" t="s">
        <v>939</v>
      </c>
      <c r="E34681" t="s">
        <v>1067</v>
      </c>
      <c r="F34681" t="s">
        <v>140</v>
      </c>
      <c r="G34681" t="s">
        <v>140</v>
      </c>
      <c r="H34681" t="s">
        <v>1046</v>
      </c>
      <c r="I34681" t="s">
        <v>140</v>
      </c>
      <c r="J34681" t="s">
        <v>1067</v>
      </c>
      <c r="K34681" t="s">
        <v>809</v>
      </c>
      <c r="L34681" t="s">
        <v>458</v>
      </c>
      <c r="M34681" t="s">
        <v>1014</v>
      </c>
    </row>
    <row r="34682" spans="1:13" x14ac:dyDescent="0.35">
      <c r="A34682" t="s">
        <v>20</v>
      </c>
      <c r="B34682" t="s">
        <v>339</v>
      </c>
      <c r="C34682">
        <v>4</v>
      </c>
      <c r="D34682" t="s">
        <v>594</v>
      </c>
      <c r="E34682" t="s">
        <v>140</v>
      </c>
      <c r="F34682" t="s">
        <v>140</v>
      </c>
      <c r="G34682" t="s">
        <v>140</v>
      </c>
      <c r="H34682" t="s">
        <v>710</v>
      </c>
      <c r="I34682" t="s">
        <v>140</v>
      </c>
      <c r="J34682" t="s">
        <v>140</v>
      </c>
      <c r="K34682" t="s">
        <v>117</v>
      </c>
      <c r="L34682" t="s">
        <v>140</v>
      </c>
      <c r="M34682" t="s">
        <v>140</v>
      </c>
    </row>
    <row r="34683" spans="1:13" x14ac:dyDescent="0.35">
      <c r="A34683" t="s">
        <v>21</v>
      </c>
      <c r="B34683" t="s">
        <v>1126</v>
      </c>
      <c r="C34683">
        <v>58</v>
      </c>
      <c r="D34683" t="s">
        <v>157</v>
      </c>
      <c r="E34683" t="s">
        <v>490</v>
      </c>
      <c r="F34683" t="s">
        <v>140</v>
      </c>
      <c r="G34683" t="s">
        <v>1004</v>
      </c>
      <c r="H34683" t="s">
        <v>1004</v>
      </c>
      <c r="I34683" t="s">
        <v>1004</v>
      </c>
      <c r="J34683" t="s">
        <v>1053</v>
      </c>
      <c r="K34683" t="s">
        <v>863</v>
      </c>
      <c r="L34683" t="s">
        <v>749</v>
      </c>
      <c r="M34683" t="s">
        <v>140</v>
      </c>
    </row>
    <row r="34684" spans="1:13" x14ac:dyDescent="0.35">
      <c r="A34684" t="s">
        <v>21</v>
      </c>
      <c r="B34684" t="s">
        <v>1127</v>
      </c>
      <c r="C34684">
        <v>144</v>
      </c>
      <c r="D34684" t="s">
        <v>1053</v>
      </c>
      <c r="E34684" t="s">
        <v>996</v>
      </c>
      <c r="F34684" t="s">
        <v>140</v>
      </c>
      <c r="G34684" t="s">
        <v>1050</v>
      </c>
      <c r="H34684" t="s">
        <v>1050</v>
      </c>
      <c r="I34684" t="s">
        <v>1017</v>
      </c>
      <c r="J34684" t="s">
        <v>103</v>
      </c>
      <c r="K34684" t="s">
        <v>617</v>
      </c>
      <c r="L34684" t="s">
        <v>89</v>
      </c>
      <c r="M34684" t="s">
        <v>140</v>
      </c>
    </row>
    <row r="34685" spans="1:13" x14ac:dyDescent="0.35">
      <c r="A34685" t="s">
        <v>21</v>
      </c>
      <c r="B34685" t="s">
        <v>339</v>
      </c>
      <c r="C34685">
        <v>8</v>
      </c>
      <c r="D34685" t="s">
        <v>140</v>
      </c>
      <c r="E34685" t="s">
        <v>592</v>
      </c>
      <c r="F34685" t="s">
        <v>140</v>
      </c>
      <c r="G34685" t="s">
        <v>140</v>
      </c>
      <c r="H34685" t="s">
        <v>140</v>
      </c>
      <c r="I34685" t="s">
        <v>140</v>
      </c>
      <c r="J34685" t="s">
        <v>592</v>
      </c>
      <c r="K34685" t="s">
        <v>377</v>
      </c>
      <c r="L34685" t="s">
        <v>592</v>
      </c>
      <c r="M34685" t="s">
        <v>140</v>
      </c>
    </row>
    <row r="34686" spans="1:13" x14ac:dyDescent="0.35">
      <c r="A34686" t="s">
        <v>22</v>
      </c>
      <c r="B34686" t="s">
        <v>1126</v>
      </c>
      <c r="C34686">
        <v>87</v>
      </c>
      <c r="D34686" t="s">
        <v>924</v>
      </c>
      <c r="E34686" t="s">
        <v>412</v>
      </c>
      <c r="F34686" t="s">
        <v>140</v>
      </c>
      <c r="G34686" t="s">
        <v>949</v>
      </c>
      <c r="H34686" t="s">
        <v>129</v>
      </c>
      <c r="I34686" t="s">
        <v>775</v>
      </c>
      <c r="J34686" t="s">
        <v>977</v>
      </c>
      <c r="K34686" t="s">
        <v>625</v>
      </c>
      <c r="L34686" t="s">
        <v>103</v>
      </c>
      <c r="M34686" t="s">
        <v>1063</v>
      </c>
    </row>
    <row r="34687" spans="1:13" x14ac:dyDescent="0.35">
      <c r="A34687" t="s">
        <v>22</v>
      </c>
      <c r="B34687" t="s">
        <v>1127</v>
      </c>
      <c r="C34687">
        <v>111</v>
      </c>
      <c r="D34687" t="s">
        <v>1051</v>
      </c>
      <c r="E34687" t="s">
        <v>1048</v>
      </c>
      <c r="F34687" t="s">
        <v>140</v>
      </c>
      <c r="G34687" t="s">
        <v>140</v>
      </c>
      <c r="H34687" t="s">
        <v>1098</v>
      </c>
      <c r="I34687" t="s">
        <v>140</v>
      </c>
      <c r="J34687" t="s">
        <v>405</v>
      </c>
      <c r="K34687" t="s">
        <v>597</v>
      </c>
      <c r="L34687" t="s">
        <v>515</v>
      </c>
      <c r="M34687" t="s">
        <v>1016</v>
      </c>
    </row>
    <row r="34688" spans="1:13" x14ac:dyDescent="0.35">
      <c r="A34688" t="s">
        <v>22</v>
      </c>
      <c r="B34688" t="s">
        <v>339</v>
      </c>
      <c r="C34688">
        <v>11</v>
      </c>
      <c r="D34688" t="s">
        <v>140</v>
      </c>
      <c r="E34688" t="s">
        <v>140</v>
      </c>
      <c r="F34688" t="s">
        <v>140</v>
      </c>
      <c r="G34688" t="s">
        <v>140</v>
      </c>
      <c r="H34688" t="s">
        <v>140</v>
      </c>
      <c r="I34688" t="s">
        <v>140</v>
      </c>
      <c r="J34688" t="s">
        <v>140</v>
      </c>
      <c r="K34688" t="s">
        <v>572</v>
      </c>
      <c r="L34688" t="s">
        <v>107</v>
      </c>
      <c r="M34688" t="s">
        <v>643</v>
      </c>
    </row>
    <row r="34689" spans="1:13" x14ac:dyDescent="0.35">
      <c r="A34689" t="s">
        <v>23</v>
      </c>
      <c r="B34689" t="s">
        <v>1126</v>
      </c>
      <c r="C34689">
        <v>99</v>
      </c>
      <c r="D34689" t="s">
        <v>777</v>
      </c>
      <c r="E34689" t="s">
        <v>162</v>
      </c>
      <c r="F34689" t="s">
        <v>140</v>
      </c>
      <c r="G34689" t="s">
        <v>140</v>
      </c>
      <c r="H34689" t="s">
        <v>129</v>
      </c>
      <c r="I34689" t="s">
        <v>140</v>
      </c>
      <c r="J34689" t="s">
        <v>769</v>
      </c>
      <c r="K34689" t="s">
        <v>352</v>
      </c>
      <c r="L34689" t="s">
        <v>801</v>
      </c>
      <c r="M34689" t="s">
        <v>949</v>
      </c>
    </row>
    <row r="34690" spans="1:13" x14ac:dyDescent="0.35">
      <c r="A34690" t="s">
        <v>23</v>
      </c>
      <c r="B34690" t="s">
        <v>1127</v>
      </c>
      <c r="C34690">
        <v>94</v>
      </c>
      <c r="D34690" t="s">
        <v>1049</v>
      </c>
      <c r="E34690" t="s">
        <v>1095</v>
      </c>
      <c r="F34690" t="s">
        <v>140</v>
      </c>
      <c r="G34690" t="s">
        <v>140</v>
      </c>
      <c r="H34690" t="s">
        <v>903</v>
      </c>
      <c r="I34690" t="s">
        <v>1011</v>
      </c>
      <c r="J34690" t="s">
        <v>929</v>
      </c>
      <c r="K34690" t="s">
        <v>454</v>
      </c>
      <c r="L34690" t="s">
        <v>824</v>
      </c>
      <c r="M34690" t="s">
        <v>140</v>
      </c>
    </row>
    <row r="34691" spans="1:13" x14ac:dyDescent="0.35">
      <c r="A34691" t="s">
        <v>23</v>
      </c>
      <c r="B34691" t="s">
        <v>339</v>
      </c>
      <c r="C34691">
        <v>12</v>
      </c>
      <c r="D34691" t="s">
        <v>785</v>
      </c>
      <c r="E34691" t="s">
        <v>140</v>
      </c>
      <c r="F34691" t="s">
        <v>140</v>
      </c>
      <c r="G34691" t="s">
        <v>140</v>
      </c>
      <c r="H34691" t="s">
        <v>140</v>
      </c>
      <c r="I34691" t="s">
        <v>140</v>
      </c>
      <c r="J34691" t="s">
        <v>140</v>
      </c>
      <c r="K34691" t="s">
        <v>784</v>
      </c>
      <c r="L34691" t="s">
        <v>140</v>
      </c>
      <c r="M34691" t="s">
        <v>140</v>
      </c>
    </row>
    <row r="34692" spans="1:13" x14ac:dyDescent="0.35">
      <c r="A34692" t="s">
        <v>24</v>
      </c>
      <c r="B34692" t="s">
        <v>1126</v>
      </c>
      <c r="C34692">
        <v>86</v>
      </c>
      <c r="D34692" t="s">
        <v>911</v>
      </c>
      <c r="E34692" t="s">
        <v>1100</v>
      </c>
      <c r="F34692" t="s">
        <v>1013</v>
      </c>
      <c r="G34692" t="s">
        <v>1017</v>
      </c>
      <c r="H34692" t="s">
        <v>919</v>
      </c>
      <c r="I34692" t="s">
        <v>1017</v>
      </c>
      <c r="J34692" t="s">
        <v>317</v>
      </c>
      <c r="K34692" t="s">
        <v>907</v>
      </c>
      <c r="L34692" t="s">
        <v>1018</v>
      </c>
      <c r="M34692" t="s">
        <v>140</v>
      </c>
    </row>
    <row r="34693" spans="1:13" x14ac:dyDescent="0.35">
      <c r="A34693" t="s">
        <v>24</v>
      </c>
      <c r="B34693" t="s">
        <v>1127</v>
      </c>
      <c r="C34693">
        <v>117</v>
      </c>
      <c r="D34693" t="s">
        <v>929</v>
      </c>
      <c r="E34693" t="s">
        <v>1045</v>
      </c>
      <c r="F34693" t="s">
        <v>1013</v>
      </c>
      <c r="G34693" t="s">
        <v>1063</v>
      </c>
      <c r="H34693" t="s">
        <v>1060</v>
      </c>
      <c r="I34693" t="s">
        <v>1007</v>
      </c>
      <c r="J34693" t="s">
        <v>788</v>
      </c>
      <c r="K34693" t="s">
        <v>432</v>
      </c>
      <c r="L34693" t="s">
        <v>950</v>
      </c>
      <c r="M34693" t="s">
        <v>140</v>
      </c>
    </row>
    <row r="34694" spans="1:13" x14ac:dyDescent="0.35">
      <c r="A34694" t="s">
        <v>24</v>
      </c>
      <c r="B34694" t="s">
        <v>339</v>
      </c>
      <c r="C34694">
        <v>4</v>
      </c>
      <c r="D34694" t="s">
        <v>140</v>
      </c>
      <c r="E34694" t="s">
        <v>140</v>
      </c>
      <c r="F34694" t="s">
        <v>140</v>
      </c>
      <c r="G34694" t="s">
        <v>140</v>
      </c>
      <c r="H34694" t="s">
        <v>140</v>
      </c>
      <c r="I34694" t="s">
        <v>385</v>
      </c>
      <c r="J34694" t="s">
        <v>140</v>
      </c>
      <c r="K34694" t="s">
        <v>384</v>
      </c>
      <c r="L34694" t="s">
        <v>140</v>
      </c>
      <c r="M34694" t="s">
        <v>140</v>
      </c>
    </row>
    <row r="34695" spans="1:13" x14ac:dyDescent="0.35">
      <c r="A34695" t="s">
        <v>25</v>
      </c>
      <c r="B34695" t="s">
        <v>1126</v>
      </c>
      <c r="C34695">
        <v>85</v>
      </c>
      <c r="D34695" t="s">
        <v>893</v>
      </c>
      <c r="E34695" t="s">
        <v>527</v>
      </c>
      <c r="F34695" t="s">
        <v>140</v>
      </c>
      <c r="G34695" t="s">
        <v>1019</v>
      </c>
      <c r="H34695" t="s">
        <v>1064</v>
      </c>
      <c r="I34695" t="s">
        <v>1013</v>
      </c>
      <c r="J34695" t="s">
        <v>991</v>
      </c>
      <c r="K34695" t="s">
        <v>313</v>
      </c>
      <c r="L34695" t="s">
        <v>985</v>
      </c>
      <c r="M34695" t="s">
        <v>1016</v>
      </c>
    </row>
    <row r="34696" spans="1:13" x14ac:dyDescent="0.35">
      <c r="A34696" t="s">
        <v>25</v>
      </c>
      <c r="B34696" t="s">
        <v>1127</v>
      </c>
      <c r="C34696">
        <v>111</v>
      </c>
      <c r="D34696" t="s">
        <v>1007</v>
      </c>
      <c r="E34696" t="s">
        <v>1065</v>
      </c>
      <c r="F34696" t="s">
        <v>140</v>
      </c>
      <c r="G34696" t="s">
        <v>1063</v>
      </c>
      <c r="H34696" t="s">
        <v>1014</v>
      </c>
      <c r="I34696" t="s">
        <v>1063</v>
      </c>
      <c r="J34696" t="s">
        <v>517</v>
      </c>
      <c r="K34696" t="s">
        <v>364</v>
      </c>
      <c r="L34696" t="s">
        <v>801</v>
      </c>
      <c r="M34696" t="s">
        <v>1098</v>
      </c>
    </row>
    <row r="34697" spans="1:13" x14ac:dyDescent="0.35">
      <c r="A34697" t="s">
        <v>25</v>
      </c>
      <c r="B34697" t="s">
        <v>339</v>
      </c>
      <c r="C34697">
        <v>8</v>
      </c>
      <c r="D34697" t="s">
        <v>286</v>
      </c>
      <c r="E34697" t="s">
        <v>895</v>
      </c>
      <c r="F34697" t="s">
        <v>140</v>
      </c>
      <c r="G34697" t="s">
        <v>140</v>
      </c>
      <c r="H34697" t="s">
        <v>140</v>
      </c>
      <c r="I34697" t="s">
        <v>140</v>
      </c>
      <c r="J34697" t="s">
        <v>140</v>
      </c>
      <c r="K34697" t="s">
        <v>352</v>
      </c>
      <c r="L34697" t="s">
        <v>706</v>
      </c>
      <c r="M34697" t="s">
        <v>140</v>
      </c>
    </row>
    <row r="34698" spans="1:13" x14ac:dyDescent="0.35">
      <c r="A34698" t="s">
        <v>26</v>
      </c>
      <c r="B34698" t="s">
        <v>1126</v>
      </c>
      <c r="C34698">
        <v>92</v>
      </c>
      <c r="D34698" t="s">
        <v>1154</v>
      </c>
      <c r="E34698" t="s">
        <v>924</v>
      </c>
      <c r="F34698" t="s">
        <v>140</v>
      </c>
      <c r="G34698" t="s">
        <v>1009</v>
      </c>
      <c r="H34698" t="s">
        <v>939</v>
      </c>
      <c r="I34698" t="s">
        <v>1066</v>
      </c>
      <c r="J34698" t="s">
        <v>812</v>
      </c>
      <c r="K34698" t="s">
        <v>475</v>
      </c>
      <c r="L34698" t="s">
        <v>919</v>
      </c>
      <c r="M34698" t="s">
        <v>140</v>
      </c>
    </row>
    <row r="34699" spans="1:13" x14ac:dyDescent="0.35">
      <c r="A34699" t="s">
        <v>26</v>
      </c>
      <c r="B34699" t="s">
        <v>1127</v>
      </c>
      <c r="C34699">
        <v>100</v>
      </c>
      <c r="D34699" t="s">
        <v>991</v>
      </c>
      <c r="E34699" t="s">
        <v>1072</v>
      </c>
      <c r="F34699" t="s">
        <v>140</v>
      </c>
      <c r="G34699" t="s">
        <v>140</v>
      </c>
      <c r="H34699" t="s">
        <v>1045</v>
      </c>
      <c r="I34699" t="s">
        <v>140</v>
      </c>
      <c r="J34699" t="s">
        <v>462</v>
      </c>
      <c r="K34699" t="s">
        <v>415</v>
      </c>
      <c r="L34699" t="s">
        <v>977</v>
      </c>
      <c r="M34699" t="s">
        <v>775</v>
      </c>
    </row>
    <row r="34700" spans="1:13" x14ac:dyDescent="0.35">
      <c r="A34700" t="s">
        <v>26</v>
      </c>
      <c r="B34700" t="s">
        <v>339</v>
      </c>
      <c r="C34700">
        <v>10</v>
      </c>
      <c r="D34700" t="s">
        <v>140</v>
      </c>
      <c r="E34700" t="s">
        <v>140</v>
      </c>
      <c r="F34700" t="s">
        <v>140</v>
      </c>
      <c r="G34700" t="s">
        <v>140</v>
      </c>
      <c r="H34700" t="s">
        <v>801</v>
      </c>
      <c r="I34700" t="s">
        <v>140</v>
      </c>
      <c r="J34700" t="s">
        <v>595</v>
      </c>
      <c r="K34700" t="s">
        <v>854</v>
      </c>
      <c r="L34700" t="s">
        <v>1070</v>
      </c>
      <c r="M34700" t="s">
        <v>140</v>
      </c>
    </row>
    <row r="34701" spans="1:13" x14ac:dyDescent="0.35">
      <c r="A34701" t="s">
        <v>27</v>
      </c>
      <c r="B34701" t="s">
        <v>1126</v>
      </c>
      <c r="C34701">
        <v>78</v>
      </c>
      <c r="D34701" t="s">
        <v>1095</v>
      </c>
      <c r="E34701" t="s">
        <v>1049</v>
      </c>
      <c r="F34701" t="s">
        <v>140</v>
      </c>
      <c r="G34701" t="s">
        <v>1046</v>
      </c>
      <c r="H34701" t="s">
        <v>838</v>
      </c>
      <c r="I34701" t="s">
        <v>1017</v>
      </c>
      <c r="J34701" t="s">
        <v>394</v>
      </c>
      <c r="K34701" t="s">
        <v>66</v>
      </c>
      <c r="L34701" t="s">
        <v>942</v>
      </c>
      <c r="M34701" t="s">
        <v>140</v>
      </c>
    </row>
    <row r="34702" spans="1:13" x14ac:dyDescent="0.35">
      <c r="A34702" t="s">
        <v>27</v>
      </c>
      <c r="B34702" t="s">
        <v>1127</v>
      </c>
      <c r="C34702">
        <v>114</v>
      </c>
      <c r="D34702" t="s">
        <v>89</v>
      </c>
      <c r="E34702" t="s">
        <v>1057</v>
      </c>
      <c r="F34702" t="s">
        <v>140</v>
      </c>
      <c r="G34702" t="s">
        <v>140</v>
      </c>
      <c r="H34702" t="s">
        <v>1060</v>
      </c>
      <c r="I34702" t="s">
        <v>1013</v>
      </c>
      <c r="J34702" t="s">
        <v>93</v>
      </c>
      <c r="K34702" t="s">
        <v>622</v>
      </c>
      <c r="L34702" t="s">
        <v>996</v>
      </c>
      <c r="M34702" t="s">
        <v>140</v>
      </c>
    </row>
    <row r="34703" spans="1:13" x14ac:dyDescent="0.35">
      <c r="A34703" t="s">
        <v>27</v>
      </c>
      <c r="B34703" t="s">
        <v>339</v>
      </c>
      <c r="C34703">
        <v>12</v>
      </c>
      <c r="D34703" t="s">
        <v>95</v>
      </c>
      <c r="E34703" t="s">
        <v>140</v>
      </c>
      <c r="F34703" t="s">
        <v>140</v>
      </c>
      <c r="G34703" t="s">
        <v>140</v>
      </c>
      <c r="H34703" t="s">
        <v>140</v>
      </c>
      <c r="I34703" t="s">
        <v>140</v>
      </c>
      <c r="J34703" t="s">
        <v>140</v>
      </c>
      <c r="K34703" t="s">
        <v>1175</v>
      </c>
      <c r="L34703" t="s">
        <v>1095</v>
      </c>
      <c r="M34703" t="s">
        <v>140</v>
      </c>
    </row>
    <row r="34704" spans="1:13" x14ac:dyDescent="0.35">
      <c r="A34704" t="s">
        <v>28</v>
      </c>
      <c r="B34704" t="s">
        <v>1126</v>
      </c>
      <c r="C34704">
        <v>72</v>
      </c>
      <c r="D34704" t="s">
        <v>785</v>
      </c>
      <c r="E34704" t="s">
        <v>1061</v>
      </c>
      <c r="F34704" t="s">
        <v>1063</v>
      </c>
      <c r="G34704" t="s">
        <v>1063</v>
      </c>
      <c r="H34704" t="s">
        <v>527</v>
      </c>
      <c r="I34704" t="s">
        <v>1063</v>
      </c>
      <c r="J34704" t="s">
        <v>877</v>
      </c>
      <c r="K34704" t="s">
        <v>448</v>
      </c>
      <c r="L34704" t="s">
        <v>824</v>
      </c>
      <c r="M34704" t="s">
        <v>996</v>
      </c>
    </row>
    <row r="34705" spans="1:13" x14ac:dyDescent="0.35">
      <c r="A34705" t="s">
        <v>28</v>
      </c>
      <c r="B34705" t="s">
        <v>1127</v>
      </c>
      <c r="C34705">
        <v>125</v>
      </c>
      <c r="D34705" t="s">
        <v>967</v>
      </c>
      <c r="E34705" t="s">
        <v>915</v>
      </c>
      <c r="F34705" t="s">
        <v>1019</v>
      </c>
      <c r="G34705" t="s">
        <v>939</v>
      </c>
      <c r="H34705" t="s">
        <v>1056</v>
      </c>
      <c r="I34705" t="s">
        <v>1019</v>
      </c>
      <c r="J34705" t="s">
        <v>1056</v>
      </c>
      <c r="K34705" t="s">
        <v>739</v>
      </c>
      <c r="L34705" t="s">
        <v>967</v>
      </c>
      <c r="M34705" t="s">
        <v>140</v>
      </c>
    </row>
    <row r="34706" spans="1:13" x14ac:dyDescent="0.35">
      <c r="A34706" t="s">
        <v>28</v>
      </c>
      <c r="B34706" t="s">
        <v>339</v>
      </c>
      <c r="C34706">
        <v>10</v>
      </c>
      <c r="D34706" t="s">
        <v>140</v>
      </c>
      <c r="E34706" t="s">
        <v>140</v>
      </c>
      <c r="F34706" t="s">
        <v>140</v>
      </c>
      <c r="G34706" t="s">
        <v>140</v>
      </c>
      <c r="H34706" t="s">
        <v>140</v>
      </c>
      <c r="I34706" t="s">
        <v>140</v>
      </c>
      <c r="J34706" t="s">
        <v>942</v>
      </c>
      <c r="K34706" t="s">
        <v>343</v>
      </c>
      <c r="L34706" t="s">
        <v>614</v>
      </c>
      <c r="M34706" t="s">
        <v>187</v>
      </c>
    </row>
    <row r="34707" spans="1:13" x14ac:dyDescent="0.35">
      <c r="A34707" t="s">
        <v>29</v>
      </c>
      <c r="B34707" t="s">
        <v>1126</v>
      </c>
      <c r="C34707">
        <v>96</v>
      </c>
      <c r="D34707" t="s">
        <v>1104</v>
      </c>
      <c r="E34707" t="s">
        <v>970</v>
      </c>
      <c r="F34707" t="s">
        <v>1051</v>
      </c>
      <c r="G34707" t="s">
        <v>140</v>
      </c>
      <c r="H34707" t="s">
        <v>733</v>
      </c>
      <c r="I34707" t="s">
        <v>954</v>
      </c>
      <c r="J34707" t="s">
        <v>131</v>
      </c>
      <c r="K34707" t="s">
        <v>783</v>
      </c>
      <c r="L34707" t="s">
        <v>1072</v>
      </c>
      <c r="M34707" t="s">
        <v>140</v>
      </c>
    </row>
    <row r="34708" spans="1:13" x14ac:dyDescent="0.35">
      <c r="A34708" t="s">
        <v>29</v>
      </c>
      <c r="B34708" t="s">
        <v>1127</v>
      </c>
      <c r="C34708">
        <v>98</v>
      </c>
      <c r="D34708" t="s">
        <v>875</v>
      </c>
      <c r="E34708" t="s">
        <v>1048</v>
      </c>
      <c r="F34708" t="s">
        <v>140</v>
      </c>
      <c r="G34708" t="s">
        <v>1054</v>
      </c>
      <c r="H34708" t="s">
        <v>1017</v>
      </c>
      <c r="I34708" t="s">
        <v>140</v>
      </c>
      <c r="J34708" t="s">
        <v>147</v>
      </c>
      <c r="K34708" t="s">
        <v>828</v>
      </c>
      <c r="L34708" t="s">
        <v>983</v>
      </c>
      <c r="M34708" t="s">
        <v>140</v>
      </c>
    </row>
    <row r="34709" spans="1:13" x14ac:dyDescent="0.35">
      <c r="A34709" t="s">
        <v>29</v>
      </c>
      <c r="B34709" t="s">
        <v>339</v>
      </c>
      <c r="C34709">
        <v>10</v>
      </c>
      <c r="D34709" t="s">
        <v>1053</v>
      </c>
      <c r="E34709" t="s">
        <v>140</v>
      </c>
      <c r="F34709" t="s">
        <v>140</v>
      </c>
      <c r="G34709" t="s">
        <v>140</v>
      </c>
      <c r="H34709" t="s">
        <v>1049</v>
      </c>
      <c r="I34709" t="s">
        <v>140</v>
      </c>
      <c r="J34709" t="s">
        <v>140</v>
      </c>
      <c r="K34709" t="s">
        <v>106</v>
      </c>
      <c r="L34709" t="s">
        <v>140</v>
      </c>
      <c r="M34709" t="s">
        <v>140</v>
      </c>
    </row>
    <row r="34710" spans="1:13" x14ac:dyDescent="0.35">
      <c r="A34710" t="s">
        <v>30</v>
      </c>
      <c r="B34710" t="s">
        <v>1126</v>
      </c>
      <c r="C34710">
        <v>76</v>
      </c>
      <c r="D34710" t="s">
        <v>115</v>
      </c>
      <c r="E34710" t="s">
        <v>668</v>
      </c>
      <c r="F34710" t="s">
        <v>140</v>
      </c>
      <c r="G34710" t="s">
        <v>140</v>
      </c>
      <c r="H34710" t="s">
        <v>1007</v>
      </c>
      <c r="I34710" t="s">
        <v>527</v>
      </c>
      <c r="J34710" t="s">
        <v>903</v>
      </c>
      <c r="K34710" t="s">
        <v>770</v>
      </c>
      <c r="L34710" t="s">
        <v>1048</v>
      </c>
      <c r="M34710" t="s">
        <v>140</v>
      </c>
    </row>
    <row r="34711" spans="1:13" x14ac:dyDescent="0.35">
      <c r="A34711" t="s">
        <v>30</v>
      </c>
      <c r="B34711" t="s">
        <v>1127</v>
      </c>
      <c r="C34711">
        <v>120</v>
      </c>
      <c r="D34711" t="s">
        <v>971</v>
      </c>
      <c r="E34711" t="s">
        <v>996</v>
      </c>
      <c r="F34711" t="s">
        <v>140</v>
      </c>
      <c r="G34711" t="s">
        <v>140</v>
      </c>
      <c r="H34711" t="s">
        <v>1014</v>
      </c>
      <c r="I34711" t="s">
        <v>140</v>
      </c>
      <c r="J34711" t="s">
        <v>1065</v>
      </c>
      <c r="K34711" t="s">
        <v>473</v>
      </c>
      <c r="L34711" t="s">
        <v>869</v>
      </c>
      <c r="M34711" t="s">
        <v>140</v>
      </c>
    </row>
    <row r="34712" spans="1:13" x14ac:dyDescent="0.35">
      <c r="A34712" t="s">
        <v>30</v>
      </c>
      <c r="B34712" t="s">
        <v>339</v>
      </c>
      <c r="C34712">
        <v>6</v>
      </c>
      <c r="D34712" t="s">
        <v>140</v>
      </c>
      <c r="E34712" t="s">
        <v>140</v>
      </c>
      <c r="F34712" t="s">
        <v>140</v>
      </c>
      <c r="G34712" t="s">
        <v>140</v>
      </c>
      <c r="H34712" t="s">
        <v>140</v>
      </c>
      <c r="I34712" t="s">
        <v>140</v>
      </c>
      <c r="J34712" t="s">
        <v>140</v>
      </c>
      <c r="K34712" t="s">
        <v>177</v>
      </c>
      <c r="L34712" t="s">
        <v>140</v>
      </c>
      <c r="M34712" t="s">
        <v>140</v>
      </c>
    </row>
    <row r="34713" spans="1:13" x14ac:dyDescent="0.35">
      <c r="A34713" t="s">
        <v>31</v>
      </c>
      <c r="B34713" t="s">
        <v>1126</v>
      </c>
      <c r="C34713">
        <v>100</v>
      </c>
      <c r="D34713" t="s">
        <v>515</v>
      </c>
      <c r="E34713" t="s">
        <v>999</v>
      </c>
      <c r="F34713" t="s">
        <v>140</v>
      </c>
      <c r="G34713" t="s">
        <v>1043</v>
      </c>
      <c r="H34713" t="s">
        <v>869</v>
      </c>
      <c r="I34713" t="s">
        <v>1011</v>
      </c>
      <c r="J34713" t="s">
        <v>458</v>
      </c>
      <c r="K34713" t="s">
        <v>958</v>
      </c>
      <c r="L34713" t="s">
        <v>140</v>
      </c>
      <c r="M34713" t="s">
        <v>1043</v>
      </c>
    </row>
    <row r="34714" spans="1:13" x14ac:dyDescent="0.35">
      <c r="A34714" t="s">
        <v>31</v>
      </c>
      <c r="B34714" t="s">
        <v>1127</v>
      </c>
      <c r="C34714">
        <v>100</v>
      </c>
      <c r="D34714" t="s">
        <v>733</v>
      </c>
      <c r="E34714" t="s">
        <v>1095</v>
      </c>
      <c r="F34714" t="s">
        <v>140</v>
      </c>
      <c r="G34714" t="s">
        <v>1051</v>
      </c>
      <c r="H34714" t="s">
        <v>1020</v>
      </c>
      <c r="I34714" t="s">
        <v>140</v>
      </c>
      <c r="J34714" t="s">
        <v>924</v>
      </c>
      <c r="K34714" t="s">
        <v>280</v>
      </c>
      <c r="L34714" t="s">
        <v>140</v>
      </c>
      <c r="M34714" t="s">
        <v>1011</v>
      </c>
    </row>
    <row r="34715" spans="1:13" x14ac:dyDescent="0.35">
      <c r="A34715" t="s">
        <v>31</v>
      </c>
      <c r="B34715" t="s">
        <v>339</v>
      </c>
      <c r="C34715">
        <v>6</v>
      </c>
      <c r="D34715" t="s">
        <v>140</v>
      </c>
      <c r="E34715" t="s">
        <v>140</v>
      </c>
      <c r="F34715" t="s">
        <v>140</v>
      </c>
      <c r="G34715" t="s">
        <v>140</v>
      </c>
      <c r="H34715" t="s">
        <v>140</v>
      </c>
      <c r="I34715" t="s">
        <v>140</v>
      </c>
      <c r="J34715" t="s">
        <v>140</v>
      </c>
      <c r="K34715" t="s">
        <v>177</v>
      </c>
      <c r="L34715" t="s">
        <v>140</v>
      </c>
      <c r="M34715" t="s">
        <v>140</v>
      </c>
    </row>
    <row r="34716" spans="1:13" x14ac:dyDescent="0.35">
      <c r="A34716" t="s">
        <v>32</v>
      </c>
      <c r="B34716" t="s">
        <v>1126</v>
      </c>
      <c r="C34716">
        <v>2083</v>
      </c>
      <c r="D34716" t="s">
        <v>443</v>
      </c>
      <c r="E34716" t="s">
        <v>117</v>
      </c>
      <c r="F34716" t="s">
        <v>1013</v>
      </c>
      <c r="G34716" t="s">
        <v>1054</v>
      </c>
      <c r="H34716" t="s">
        <v>1003</v>
      </c>
      <c r="I34716" t="s">
        <v>949</v>
      </c>
      <c r="J34716" t="s">
        <v>125</v>
      </c>
      <c r="K34716" t="s">
        <v>367</v>
      </c>
      <c r="L34716" t="s">
        <v>501</v>
      </c>
      <c r="M34716" t="s">
        <v>1012</v>
      </c>
    </row>
    <row r="34717" spans="1:13" x14ac:dyDescent="0.35">
      <c r="A34717" t="s">
        <v>32</v>
      </c>
      <c r="B34717" t="s">
        <v>1127</v>
      </c>
      <c r="C34717">
        <v>2641</v>
      </c>
      <c r="D34717" t="s">
        <v>915</v>
      </c>
      <c r="E34717" t="s">
        <v>1065</v>
      </c>
      <c r="F34717" t="s">
        <v>1010</v>
      </c>
      <c r="G34717" t="s">
        <v>1054</v>
      </c>
      <c r="H34717" t="s">
        <v>875</v>
      </c>
      <c r="I34717" t="s">
        <v>775</v>
      </c>
      <c r="J34717" t="s">
        <v>953</v>
      </c>
      <c r="K34717" t="s">
        <v>885</v>
      </c>
      <c r="L34717" t="s">
        <v>838</v>
      </c>
      <c r="M34717" t="s">
        <v>1016</v>
      </c>
    </row>
    <row r="34718" spans="1:13" x14ac:dyDescent="0.35">
      <c r="A34718" t="s">
        <v>32</v>
      </c>
      <c r="B34718" t="s">
        <v>339</v>
      </c>
      <c r="C34718">
        <v>204</v>
      </c>
      <c r="D34718" t="s">
        <v>1045</v>
      </c>
      <c r="E34718" t="s">
        <v>929</v>
      </c>
      <c r="F34718" t="s">
        <v>1016</v>
      </c>
      <c r="G34718" t="s">
        <v>1010</v>
      </c>
      <c r="H34718" t="s">
        <v>1011</v>
      </c>
      <c r="I34718" t="s">
        <v>1055</v>
      </c>
      <c r="J34718" t="s">
        <v>875</v>
      </c>
      <c r="K34718" t="s">
        <v>56</v>
      </c>
      <c r="L34718" t="s">
        <v>1062</v>
      </c>
      <c r="M34718" t="s">
        <v>1019</v>
      </c>
    </row>
    <row r="34720" spans="1:13" x14ac:dyDescent="0.35">
      <c r="A34720" t="s">
        <v>2410</v>
      </c>
    </row>
    <row r="34721" spans="1:13" x14ac:dyDescent="0.35">
      <c r="A34721" t="s">
        <v>2</v>
      </c>
      <c r="B34721" t="s">
        <v>1141</v>
      </c>
      <c r="C34721" t="s">
        <v>3</v>
      </c>
      <c r="D34721" t="s">
        <v>2402</v>
      </c>
      <c r="E34721" t="s">
        <v>2403</v>
      </c>
      <c r="F34721" t="s">
        <v>2404</v>
      </c>
      <c r="G34721" t="s">
        <v>2405</v>
      </c>
      <c r="H34721" t="s">
        <v>2406</v>
      </c>
      <c r="I34721" t="s">
        <v>2407</v>
      </c>
      <c r="J34721" t="s">
        <v>1032</v>
      </c>
      <c r="K34721" t="s">
        <v>2408</v>
      </c>
      <c r="L34721" t="s">
        <v>1042</v>
      </c>
      <c r="M34721" t="s">
        <v>136</v>
      </c>
    </row>
    <row r="34722" spans="1:13" x14ac:dyDescent="0.35">
      <c r="A34722" t="s">
        <v>8</v>
      </c>
      <c r="B34722" t="s">
        <v>1129</v>
      </c>
      <c r="C34722">
        <v>44</v>
      </c>
      <c r="D34722" t="s">
        <v>911</v>
      </c>
      <c r="E34722" t="s">
        <v>532</v>
      </c>
      <c r="F34722" t="s">
        <v>1054</v>
      </c>
      <c r="G34722" t="s">
        <v>99</v>
      </c>
      <c r="H34722" t="s">
        <v>756</v>
      </c>
      <c r="I34722" t="s">
        <v>1004</v>
      </c>
      <c r="J34722" t="s">
        <v>729</v>
      </c>
      <c r="K34722" t="s">
        <v>452</v>
      </c>
      <c r="L34722" t="s">
        <v>1019</v>
      </c>
      <c r="M34722" t="s">
        <v>1021</v>
      </c>
    </row>
    <row r="34723" spans="1:13" x14ac:dyDescent="0.35">
      <c r="A34723" t="s">
        <v>8</v>
      </c>
      <c r="B34723" t="s">
        <v>1130</v>
      </c>
      <c r="C34723">
        <v>116</v>
      </c>
      <c r="D34723" t="s">
        <v>1018</v>
      </c>
      <c r="E34723" t="s">
        <v>458</v>
      </c>
      <c r="F34723" t="s">
        <v>140</v>
      </c>
      <c r="G34723" t="s">
        <v>140</v>
      </c>
      <c r="H34723" t="s">
        <v>113</v>
      </c>
      <c r="I34723" t="s">
        <v>140</v>
      </c>
      <c r="J34723" t="s">
        <v>527</v>
      </c>
      <c r="K34723" t="s">
        <v>567</v>
      </c>
      <c r="L34723" t="s">
        <v>1017</v>
      </c>
      <c r="M34723" t="s">
        <v>775</v>
      </c>
    </row>
    <row r="34724" spans="1:13" x14ac:dyDescent="0.35">
      <c r="A34724" t="s">
        <v>8</v>
      </c>
      <c r="B34724" t="s">
        <v>1131</v>
      </c>
      <c r="C34724">
        <v>44</v>
      </c>
      <c r="D34724" t="s">
        <v>89</v>
      </c>
      <c r="E34724" t="s">
        <v>1003</v>
      </c>
      <c r="F34724" t="s">
        <v>140</v>
      </c>
      <c r="G34724" t="s">
        <v>1051</v>
      </c>
      <c r="H34724" t="s">
        <v>983</v>
      </c>
      <c r="I34724" t="s">
        <v>140</v>
      </c>
      <c r="J34724" t="s">
        <v>996</v>
      </c>
      <c r="K34724" t="s">
        <v>817</v>
      </c>
      <c r="L34724" t="s">
        <v>1051</v>
      </c>
      <c r="M34724" t="s">
        <v>140</v>
      </c>
    </row>
    <row r="34725" spans="1:13" x14ac:dyDescent="0.35">
      <c r="A34725" t="s">
        <v>9</v>
      </c>
      <c r="B34725" t="s">
        <v>1129</v>
      </c>
      <c r="C34725">
        <v>18</v>
      </c>
      <c r="D34725" t="s">
        <v>654</v>
      </c>
      <c r="E34725" t="s">
        <v>95</v>
      </c>
      <c r="F34725" t="s">
        <v>1058</v>
      </c>
      <c r="G34725" t="s">
        <v>117</v>
      </c>
      <c r="H34725" t="s">
        <v>548</v>
      </c>
      <c r="I34725" t="s">
        <v>140</v>
      </c>
      <c r="J34725" t="s">
        <v>953</v>
      </c>
      <c r="K34725" t="s">
        <v>963</v>
      </c>
      <c r="L34725" t="s">
        <v>718</v>
      </c>
      <c r="M34725" t="s">
        <v>140</v>
      </c>
    </row>
    <row r="34726" spans="1:13" x14ac:dyDescent="0.35">
      <c r="A34726" t="s">
        <v>9</v>
      </c>
      <c r="B34726" t="s">
        <v>1130</v>
      </c>
      <c r="C34726">
        <v>163</v>
      </c>
      <c r="D34726" t="s">
        <v>953</v>
      </c>
      <c r="E34726" t="s">
        <v>89</v>
      </c>
      <c r="F34726" t="s">
        <v>140</v>
      </c>
      <c r="G34726" t="s">
        <v>1016</v>
      </c>
      <c r="H34726" t="s">
        <v>1011</v>
      </c>
      <c r="I34726" t="s">
        <v>1019</v>
      </c>
      <c r="J34726" t="s">
        <v>983</v>
      </c>
      <c r="K34726" t="s">
        <v>698</v>
      </c>
      <c r="L34726" t="s">
        <v>785</v>
      </c>
      <c r="M34726" t="s">
        <v>1043</v>
      </c>
    </row>
    <row r="34727" spans="1:13" x14ac:dyDescent="0.35">
      <c r="A34727" t="s">
        <v>9</v>
      </c>
      <c r="B34727" t="s">
        <v>1131</v>
      </c>
      <c r="C34727">
        <v>20</v>
      </c>
      <c r="D34727" t="s">
        <v>1072</v>
      </c>
      <c r="E34727" t="s">
        <v>1072</v>
      </c>
      <c r="F34727" t="s">
        <v>140</v>
      </c>
      <c r="G34727" t="s">
        <v>140</v>
      </c>
      <c r="H34727" t="s">
        <v>1007</v>
      </c>
      <c r="I34727" t="s">
        <v>140</v>
      </c>
      <c r="J34727" t="s">
        <v>548</v>
      </c>
      <c r="K34727" t="s">
        <v>64</v>
      </c>
      <c r="L34727" t="s">
        <v>1044</v>
      </c>
      <c r="M34727" t="s">
        <v>140</v>
      </c>
    </row>
    <row r="34728" spans="1:13" x14ac:dyDescent="0.35">
      <c r="A34728" t="s">
        <v>10</v>
      </c>
      <c r="B34728" t="s">
        <v>1129</v>
      </c>
      <c r="C34728">
        <v>25</v>
      </c>
      <c r="D34728" t="s">
        <v>991</v>
      </c>
      <c r="E34728" t="s">
        <v>685</v>
      </c>
      <c r="F34728" t="s">
        <v>140</v>
      </c>
      <c r="G34728" t="s">
        <v>801</v>
      </c>
      <c r="H34728" t="s">
        <v>317</v>
      </c>
      <c r="I34728" t="s">
        <v>991</v>
      </c>
      <c r="J34728" t="s">
        <v>595</v>
      </c>
      <c r="K34728" t="s">
        <v>782</v>
      </c>
      <c r="L34728" t="s">
        <v>996</v>
      </c>
      <c r="M34728" t="s">
        <v>996</v>
      </c>
    </row>
    <row r="34729" spans="1:13" x14ac:dyDescent="0.35">
      <c r="A34729" t="s">
        <v>10</v>
      </c>
      <c r="B34729" t="s">
        <v>1130</v>
      </c>
      <c r="C34729">
        <v>169</v>
      </c>
      <c r="D34729" t="s">
        <v>123</v>
      </c>
      <c r="E34729" t="s">
        <v>1061</v>
      </c>
      <c r="F34729" t="s">
        <v>775</v>
      </c>
      <c r="G34729" t="s">
        <v>1017</v>
      </c>
      <c r="H34729" t="s">
        <v>1053</v>
      </c>
      <c r="I34729" t="s">
        <v>140</v>
      </c>
      <c r="J34729" t="s">
        <v>1102</v>
      </c>
      <c r="K34729" t="s">
        <v>909</v>
      </c>
      <c r="L34729" t="s">
        <v>1067</v>
      </c>
      <c r="M34729" t="s">
        <v>1013</v>
      </c>
    </row>
    <row r="34730" spans="1:13" x14ac:dyDescent="0.35">
      <c r="A34730" t="s">
        <v>10</v>
      </c>
      <c r="B34730" t="s">
        <v>1131</v>
      </c>
      <c r="C34730">
        <v>14</v>
      </c>
      <c r="D34730" t="s">
        <v>140</v>
      </c>
      <c r="E34730" t="s">
        <v>140</v>
      </c>
      <c r="F34730" t="s">
        <v>458</v>
      </c>
      <c r="G34730" t="s">
        <v>140</v>
      </c>
      <c r="H34730" t="s">
        <v>716</v>
      </c>
      <c r="I34730" t="s">
        <v>140</v>
      </c>
      <c r="J34730" t="s">
        <v>999</v>
      </c>
      <c r="K34730" t="s">
        <v>512</v>
      </c>
      <c r="L34730" t="s">
        <v>140</v>
      </c>
      <c r="M34730" t="s">
        <v>140</v>
      </c>
    </row>
    <row r="34731" spans="1:13" x14ac:dyDescent="0.35">
      <c r="A34731" t="s">
        <v>11</v>
      </c>
      <c r="B34731" t="s">
        <v>1129</v>
      </c>
      <c r="C34731">
        <v>22</v>
      </c>
      <c r="D34731" t="s">
        <v>1046</v>
      </c>
      <c r="E34731" t="s">
        <v>1102</v>
      </c>
      <c r="F34731" t="s">
        <v>140</v>
      </c>
      <c r="G34731" t="s">
        <v>140</v>
      </c>
      <c r="H34731" t="s">
        <v>462</v>
      </c>
      <c r="I34731" t="s">
        <v>140</v>
      </c>
      <c r="J34731" t="s">
        <v>458</v>
      </c>
      <c r="K34731" t="s">
        <v>649</v>
      </c>
      <c r="L34731" t="s">
        <v>1057</v>
      </c>
      <c r="M34731" t="s">
        <v>140</v>
      </c>
    </row>
    <row r="34732" spans="1:13" x14ac:dyDescent="0.35">
      <c r="A34732" t="s">
        <v>11</v>
      </c>
      <c r="B34732" t="s">
        <v>1130</v>
      </c>
      <c r="C34732">
        <v>160</v>
      </c>
      <c r="D34732" t="s">
        <v>1102</v>
      </c>
      <c r="E34732" t="s">
        <v>1067</v>
      </c>
      <c r="F34732" t="s">
        <v>140</v>
      </c>
      <c r="G34732" t="s">
        <v>1017</v>
      </c>
      <c r="H34732" t="s">
        <v>775</v>
      </c>
      <c r="I34732" t="s">
        <v>1016</v>
      </c>
      <c r="J34732" t="s">
        <v>718</v>
      </c>
      <c r="K34732" t="s">
        <v>525</v>
      </c>
      <c r="L34732" t="s">
        <v>915</v>
      </c>
      <c r="M34732" t="s">
        <v>1010</v>
      </c>
    </row>
    <row r="34733" spans="1:13" x14ac:dyDescent="0.35">
      <c r="A34733" t="s">
        <v>11</v>
      </c>
      <c r="B34733" t="s">
        <v>1131</v>
      </c>
      <c r="C34733">
        <v>24</v>
      </c>
      <c r="D34733" t="s">
        <v>849</v>
      </c>
      <c r="E34733" t="s">
        <v>345</v>
      </c>
      <c r="F34733" t="s">
        <v>140</v>
      </c>
      <c r="G34733" t="s">
        <v>140</v>
      </c>
      <c r="H34733" t="s">
        <v>140</v>
      </c>
      <c r="I34733" t="s">
        <v>140</v>
      </c>
      <c r="J34733" t="s">
        <v>140</v>
      </c>
      <c r="K34733" t="s">
        <v>609</v>
      </c>
      <c r="L34733" t="s">
        <v>443</v>
      </c>
      <c r="M34733" t="s">
        <v>140</v>
      </c>
    </row>
    <row r="34734" spans="1:13" x14ac:dyDescent="0.35">
      <c r="A34734" t="s">
        <v>12</v>
      </c>
      <c r="B34734" t="s">
        <v>1129</v>
      </c>
      <c r="C34734">
        <v>77</v>
      </c>
      <c r="D34734" t="s">
        <v>950</v>
      </c>
      <c r="E34734" t="s">
        <v>954</v>
      </c>
      <c r="F34734" t="s">
        <v>1017</v>
      </c>
      <c r="G34734" t="s">
        <v>515</v>
      </c>
      <c r="H34734" t="s">
        <v>1072</v>
      </c>
      <c r="I34734" t="s">
        <v>140</v>
      </c>
      <c r="J34734" t="s">
        <v>1061</v>
      </c>
      <c r="K34734" t="s">
        <v>38</v>
      </c>
      <c r="L34734" t="s">
        <v>1064</v>
      </c>
      <c r="M34734" t="s">
        <v>950</v>
      </c>
    </row>
    <row r="34735" spans="1:13" x14ac:dyDescent="0.35">
      <c r="A34735" t="s">
        <v>12</v>
      </c>
      <c r="B34735" t="s">
        <v>1130</v>
      </c>
      <c r="C34735">
        <v>87</v>
      </c>
      <c r="D34735" t="s">
        <v>788</v>
      </c>
      <c r="E34735" t="s">
        <v>394</v>
      </c>
      <c r="F34735" t="s">
        <v>140</v>
      </c>
      <c r="G34735" t="s">
        <v>140</v>
      </c>
      <c r="H34735" t="s">
        <v>131</v>
      </c>
      <c r="I34735" t="s">
        <v>140</v>
      </c>
      <c r="J34735" t="s">
        <v>131</v>
      </c>
      <c r="K34735" t="s">
        <v>409</v>
      </c>
      <c r="L34735" t="s">
        <v>664</v>
      </c>
      <c r="M34735" t="s">
        <v>1098</v>
      </c>
    </row>
    <row r="34736" spans="1:13" x14ac:dyDescent="0.35">
      <c r="A34736" t="s">
        <v>12</v>
      </c>
      <c r="B34736" t="s">
        <v>1131</v>
      </c>
      <c r="C34736">
        <v>45</v>
      </c>
      <c r="D34736" t="s">
        <v>1073</v>
      </c>
      <c r="E34736" t="s">
        <v>1073</v>
      </c>
      <c r="F34736" t="s">
        <v>140</v>
      </c>
      <c r="G34736" t="s">
        <v>140</v>
      </c>
      <c r="H34736" t="s">
        <v>140</v>
      </c>
      <c r="I34736" t="s">
        <v>140</v>
      </c>
      <c r="J34736" t="s">
        <v>953</v>
      </c>
      <c r="K34736" t="s">
        <v>102</v>
      </c>
      <c r="L34736" t="s">
        <v>1073</v>
      </c>
      <c r="M34736" t="s">
        <v>140</v>
      </c>
    </row>
    <row r="34737" spans="1:13" x14ac:dyDescent="0.35">
      <c r="A34737" t="s">
        <v>13</v>
      </c>
      <c r="B34737" t="s">
        <v>1129</v>
      </c>
      <c r="C34737">
        <v>31</v>
      </c>
      <c r="D34737" t="s">
        <v>548</v>
      </c>
      <c r="E34737" t="s">
        <v>1070</v>
      </c>
      <c r="F34737" t="s">
        <v>140</v>
      </c>
      <c r="G34737" t="s">
        <v>1098</v>
      </c>
      <c r="H34737" t="s">
        <v>264</v>
      </c>
      <c r="I34737" t="s">
        <v>140</v>
      </c>
      <c r="J34737" t="s">
        <v>919</v>
      </c>
      <c r="K34737" t="s">
        <v>829</v>
      </c>
      <c r="L34737" t="s">
        <v>140</v>
      </c>
      <c r="M34737" t="s">
        <v>1055</v>
      </c>
    </row>
    <row r="34738" spans="1:13" x14ac:dyDescent="0.35">
      <c r="A34738" t="s">
        <v>13</v>
      </c>
      <c r="B34738" t="s">
        <v>1130</v>
      </c>
      <c r="C34738">
        <v>98</v>
      </c>
      <c r="D34738" t="s">
        <v>660</v>
      </c>
      <c r="E34738" t="s">
        <v>1053</v>
      </c>
      <c r="F34738" t="s">
        <v>140</v>
      </c>
      <c r="G34738" t="s">
        <v>1021</v>
      </c>
      <c r="H34738" t="s">
        <v>1046</v>
      </c>
      <c r="I34738" t="s">
        <v>1004</v>
      </c>
      <c r="J34738" t="s">
        <v>967</v>
      </c>
      <c r="K34738" t="s">
        <v>1088</v>
      </c>
      <c r="L34738" t="s">
        <v>1009</v>
      </c>
      <c r="M34738" t="s">
        <v>1009</v>
      </c>
    </row>
    <row r="34739" spans="1:13" x14ac:dyDescent="0.35">
      <c r="A34739" t="s">
        <v>13</v>
      </c>
      <c r="B34739" t="s">
        <v>1131</v>
      </c>
      <c r="C34739">
        <v>76</v>
      </c>
      <c r="D34739" t="s">
        <v>939</v>
      </c>
      <c r="E34739" t="s">
        <v>949</v>
      </c>
      <c r="F34739" t="s">
        <v>1011</v>
      </c>
      <c r="G34739" t="s">
        <v>140</v>
      </c>
      <c r="H34739" t="s">
        <v>1007</v>
      </c>
      <c r="I34739" t="s">
        <v>140</v>
      </c>
      <c r="J34739" t="s">
        <v>971</v>
      </c>
      <c r="K34739" t="s">
        <v>642</v>
      </c>
      <c r="L34739" t="s">
        <v>1013</v>
      </c>
      <c r="M34739" t="s">
        <v>1014</v>
      </c>
    </row>
    <row r="34740" spans="1:13" x14ac:dyDescent="0.35">
      <c r="A34740" t="s">
        <v>14</v>
      </c>
      <c r="B34740" t="s">
        <v>1129</v>
      </c>
      <c r="C34740">
        <v>49</v>
      </c>
      <c r="D34740" t="s">
        <v>443</v>
      </c>
      <c r="E34740" t="s">
        <v>371</v>
      </c>
      <c r="F34740" t="s">
        <v>140</v>
      </c>
      <c r="G34740" t="s">
        <v>812</v>
      </c>
      <c r="H34740" t="s">
        <v>1100</v>
      </c>
      <c r="I34740" t="s">
        <v>140</v>
      </c>
      <c r="J34740" t="s">
        <v>1073</v>
      </c>
      <c r="K34740" t="s">
        <v>215</v>
      </c>
      <c r="L34740" t="s">
        <v>1056</v>
      </c>
      <c r="M34740" t="s">
        <v>1043</v>
      </c>
    </row>
    <row r="34741" spans="1:13" x14ac:dyDescent="0.35">
      <c r="A34741" t="s">
        <v>14</v>
      </c>
      <c r="B34741" t="s">
        <v>1130</v>
      </c>
      <c r="C34741">
        <v>121</v>
      </c>
      <c r="D34741" t="s">
        <v>812</v>
      </c>
      <c r="E34741" t="s">
        <v>1053</v>
      </c>
      <c r="F34741" t="s">
        <v>1021</v>
      </c>
      <c r="G34741" t="s">
        <v>140</v>
      </c>
      <c r="H34741" t="s">
        <v>286</v>
      </c>
      <c r="I34741" t="s">
        <v>1050</v>
      </c>
      <c r="J34741" t="s">
        <v>1062</v>
      </c>
      <c r="K34741" t="s">
        <v>498</v>
      </c>
      <c r="L34741" t="s">
        <v>1053</v>
      </c>
      <c r="M34741" t="s">
        <v>140</v>
      </c>
    </row>
    <row r="34742" spans="1:13" x14ac:dyDescent="0.35">
      <c r="A34742" t="s">
        <v>14</v>
      </c>
      <c r="B34742" t="s">
        <v>1131</v>
      </c>
      <c r="C34742">
        <v>33</v>
      </c>
      <c r="D34742" t="s">
        <v>140</v>
      </c>
      <c r="E34742" t="s">
        <v>1003</v>
      </c>
      <c r="F34742" t="s">
        <v>140</v>
      </c>
      <c r="G34742" t="s">
        <v>140</v>
      </c>
      <c r="H34742" t="s">
        <v>140</v>
      </c>
      <c r="I34742" t="s">
        <v>140</v>
      </c>
      <c r="J34742" t="s">
        <v>574</v>
      </c>
      <c r="K34742" t="s">
        <v>713</v>
      </c>
      <c r="L34742" t="s">
        <v>769</v>
      </c>
      <c r="M34742" t="s">
        <v>140</v>
      </c>
    </row>
    <row r="34743" spans="1:13" x14ac:dyDescent="0.35">
      <c r="A34743" t="s">
        <v>15</v>
      </c>
      <c r="B34743" t="s">
        <v>1129</v>
      </c>
      <c r="C34743">
        <v>44</v>
      </c>
      <c r="D34743" t="s">
        <v>967</v>
      </c>
      <c r="E34743" t="s">
        <v>1102</v>
      </c>
      <c r="F34743" t="s">
        <v>1046</v>
      </c>
      <c r="G34743" t="s">
        <v>1046</v>
      </c>
      <c r="H34743" t="s">
        <v>1056</v>
      </c>
      <c r="I34743" t="s">
        <v>140</v>
      </c>
      <c r="J34743" t="s">
        <v>371</v>
      </c>
      <c r="K34743" t="s">
        <v>600</v>
      </c>
      <c r="L34743" t="s">
        <v>527</v>
      </c>
      <c r="M34743" t="s">
        <v>140</v>
      </c>
    </row>
    <row r="34744" spans="1:13" x14ac:dyDescent="0.35">
      <c r="A34744" t="s">
        <v>15</v>
      </c>
      <c r="B34744" t="s">
        <v>1130</v>
      </c>
      <c r="C34744">
        <v>130</v>
      </c>
      <c r="D34744" t="s">
        <v>999</v>
      </c>
      <c r="E34744" t="s">
        <v>87</v>
      </c>
      <c r="F34744" t="s">
        <v>1063</v>
      </c>
      <c r="G34744" t="s">
        <v>140</v>
      </c>
      <c r="H34744" t="s">
        <v>548</v>
      </c>
      <c r="I34744" t="s">
        <v>1063</v>
      </c>
      <c r="J34744" t="s">
        <v>87</v>
      </c>
      <c r="K34744" t="s">
        <v>374</v>
      </c>
      <c r="L34744" t="s">
        <v>548</v>
      </c>
      <c r="M34744" t="s">
        <v>1012</v>
      </c>
    </row>
    <row r="34745" spans="1:13" x14ac:dyDescent="0.35">
      <c r="A34745" t="s">
        <v>15</v>
      </c>
      <c r="B34745" t="s">
        <v>1131</v>
      </c>
      <c r="C34745">
        <v>32</v>
      </c>
      <c r="D34745" t="s">
        <v>919</v>
      </c>
      <c r="E34745" t="s">
        <v>101</v>
      </c>
      <c r="F34745" t="s">
        <v>140</v>
      </c>
      <c r="G34745" t="s">
        <v>1066</v>
      </c>
      <c r="H34745" t="s">
        <v>501</v>
      </c>
      <c r="I34745" t="s">
        <v>971</v>
      </c>
      <c r="J34745" t="s">
        <v>113</v>
      </c>
      <c r="K34745" t="s">
        <v>829</v>
      </c>
      <c r="L34745" t="s">
        <v>1051</v>
      </c>
      <c r="M34745" t="s">
        <v>140</v>
      </c>
    </row>
    <row r="34746" spans="1:13" x14ac:dyDescent="0.35">
      <c r="A34746" t="s">
        <v>16</v>
      </c>
      <c r="B34746" t="s">
        <v>1129</v>
      </c>
      <c r="C34746">
        <v>13</v>
      </c>
      <c r="D34746" t="s">
        <v>838</v>
      </c>
      <c r="E34746" t="s">
        <v>140</v>
      </c>
      <c r="F34746" t="s">
        <v>140</v>
      </c>
      <c r="G34746" t="s">
        <v>140</v>
      </c>
      <c r="H34746" t="s">
        <v>756</v>
      </c>
      <c r="I34746" t="s">
        <v>140</v>
      </c>
      <c r="J34746" t="s">
        <v>967</v>
      </c>
      <c r="K34746" t="s">
        <v>702</v>
      </c>
      <c r="L34746" t="s">
        <v>140</v>
      </c>
      <c r="M34746" t="s">
        <v>140</v>
      </c>
    </row>
    <row r="34747" spans="1:13" x14ac:dyDescent="0.35">
      <c r="A34747" t="s">
        <v>16</v>
      </c>
      <c r="B34747" t="s">
        <v>1130</v>
      </c>
      <c r="C34747">
        <v>166</v>
      </c>
      <c r="D34747" t="s">
        <v>643</v>
      </c>
      <c r="E34747" t="s">
        <v>107</v>
      </c>
      <c r="F34747" t="s">
        <v>140</v>
      </c>
      <c r="G34747" t="s">
        <v>1009</v>
      </c>
      <c r="H34747" t="s">
        <v>1066</v>
      </c>
      <c r="I34747" t="s">
        <v>949</v>
      </c>
      <c r="J34747" t="s">
        <v>967</v>
      </c>
      <c r="K34747" t="s">
        <v>995</v>
      </c>
      <c r="L34747" t="s">
        <v>515</v>
      </c>
      <c r="M34747" t="s">
        <v>140</v>
      </c>
    </row>
    <row r="34748" spans="1:13" x14ac:dyDescent="0.35">
      <c r="A34748" t="s">
        <v>16</v>
      </c>
      <c r="B34748" t="s">
        <v>1131</v>
      </c>
      <c r="C34748">
        <v>27</v>
      </c>
      <c r="D34748" t="s">
        <v>1057</v>
      </c>
      <c r="E34748" t="s">
        <v>1057</v>
      </c>
      <c r="F34748" t="s">
        <v>140</v>
      </c>
      <c r="G34748" t="s">
        <v>140</v>
      </c>
      <c r="H34748" t="s">
        <v>971</v>
      </c>
      <c r="I34748" t="s">
        <v>140</v>
      </c>
      <c r="J34748" t="s">
        <v>1104</v>
      </c>
      <c r="K34748" t="s">
        <v>854</v>
      </c>
      <c r="L34748" t="s">
        <v>971</v>
      </c>
      <c r="M34748" t="s">
        <v>140</v>
      </c>
    </row>
    <row r="34749" spans="1:13" x14ac:dyDescent="0.35">
      <c r="A34749" t="s">
        <v>17</v>
      </c>
      <c r="B34749" t="s">
        <v>1129</v>
      </c>
      <c r="C34749">
        <v>27</v>
      </c>
      <c r="D34749" t="s">
        <v>458</v>
      </c>
      <c r="E34749" t="s">
        <v>564</v>
      </c>
      <c r="F34749" t="s">
        <v>140</v>
      </c>
      <c r="G34749" t="s">
        <v>140</v>
      </c>
      <c r="H34749" t="s">
        <v>117</v>
      </c>
      <c r="I34749" t="s">
        <v>140</v>
      </c>
      <c r="J34749" t="s">
        <v>838</v>
      </c>
      <c r="K34749" t="s">
        <v>415</v>
      </c>
      <c r="L34749" t="s">
        <v>140</v>
      </c>
      <c r="M34749" t="s">
        <v>140</v>
      </c>
    </row>
    <row r="34750" spans="1:13" x14ac:dyDescent="0.35">
      <c r="A34750" t="s">
        <v>17</v>
      </c>
      <c r="B34750" t="s">
        <v>1130</v>
      </c>
      <c r="C34750">
        <v>162</v>
      </c>
      <c r="D34750" t="s">
        <v>639</v>
      </c>
      <c r="E34750" t="s">
        <v>991</v>
      </c>
      <c r="F34750" t="s">
        <v>140</v>
      </c>
      <c r="G34750" t="s">
        <v>1010</v>
      </c>
      <c r="H34750" t="s">
        <v>1052</v>
      </c>
      <c r="I34750" t="s">
        <v>1019</v>
      </c>
      <c r="J34750" t="s">
        <v>125</v>
      </c>
      <c r="K34750" t="s">
        <v>396</v>
      </c>
      <c r="L34750" t="s">
        <v>107</v>
      </c>
      <c r="M34750" t="s">
        <v>140</v>
      </c>
    </row>
    <row r="34751" spans="1:13" x14ac:dyDescent="0.35">
      <c r="A34751" t="s">
        <v>17</v>
      </c>
      <c r="B34751" t="s">
        <v>1131</v>
      </c>
      <c r="C34751">
        <v>14</v>
      </c>
      <c r="D34751" t="s">
        <v>838</v>
      </c>
      <c r="E34751" t="s">
        <v>140</v>
      </c>
      <c r="F34751" t="s">
        <v>140</v>
      </c>
      <c r="G34751" t="s">
        <v>140</v>
      </c>
      <c r="H34751" t="s">
        <v>140</v>
      </c>
      <c r="I34751" t="s">
        <v>140</v>
      </c>
      <c r="J34751" t="s">
        <v>871</v>
      </c>
      <c r="K34751" t="s">
        <v>763</v>
      </c>
      <c r="L34751" t="s">
        <v>140</v>
      </c>
      <c r="M34751" t="s">
        <v>140</v>
      </c>
    </row>
    <row r="34752" spans="1:13" x14ac:dyDescent="0.35">
      <c r="A34752" t="s">
        <v>18</v>
      </c>
      <c r="B34752" t="s">
        <v>1129</v>
      </c>
      <c r="C34752">
        <v>23</v>
      </c>
      <c r="D34752" t="s">
        <v>1102</v>
      </c>
      <c r="E34752" t="s">
        <v>379</v>
      </c>
      <c r="F34752" t="s">
        <v>140</v>
      </c>
      <c r="G34752" t="s">
        <v>140</v>
      </c>
      <c r="H34752" t="s">
        <v>1102</v>
      </c>
      <c r="I34752" t="s">
        <v>140</v>
      </c>
      <c r="J34752" t="s">
        <v>517</v>
      </c>
      <c r="K34752" t="s">
        <v>332</v>
      </c>
      <c r="L34752" t="s">
        <v>1018</v>
      </c>
      <c r="M34752" t="s">
        <v>140</v>
      </c>
    </row>
    <row r="34753" spans="1:13" x14ac:dyDescent="0.35">
      <c r="A34753" t="s">
        <v>18</v>
      </c>
      <c r="B34753" t="s">
        <v>1130</v>
      </c>
      <c r="C34753">
        <v>139</v>
      </c>
      <c r="D34753" t="s">
        <v>741</v>
      </c>
      <c r="E34753" t="s">
        <v>1182</v>
      </c>
      <c r="F34753" t="s">
        <v>1014</v>
      </c>
      <c r="G34753" t="s">
        <v>1019</v>
      </c>
      <c r="H34753" t="s">
        <v>919</v>
      </c>
      <c r="I34753" t="s">
        <v>1043</v>
      </c>
      <c r="J34753" t="s">
        <v>317</v>
      </c>
      <c r="K34753" t="s">
        <v>807</v>
      </c>
      <c r="L34753" t="s">
        <v>996</v>
      </c>
      <c r="M34753" t="s">
        <v>140</v>
      </c>
    </row>
    <row r="34754" spans="1:13" x14ac:dyDescent="0.35">
      <c r="A34754" t="s">
        <v>18</v>
      </c>
      <c r="B34754" t="s">
        <v>1131</v>
      </c>
      <c r="C34754">
        <v>43</v>
      </c>
      <c r="D34754" t="s">
        <v>812</v>
      </c>
      <c r="E34754" t="s">
        <v>924</v>
      </c>
      <c r="F34754" t="s">
        <v>140</v>
      </c>
      <c r="G34754" t="s">
        <v>140</v>
      </c>
      <c r="H34754" t="s">
        <v>877</v>
      </c>
      <c r="I34754" t="s">
        <v>140</v>
      </c>
      <c r="J34754" t="s">
        <v>996</v>
      </c>
      <c r="K34754" t="s">
        <v>734</v>
      </c>
      <c r="L34754" t="s">
        <v>785</v>
      </c>
      <c r="M34754" t="s">
        <v>140</v>
      </c>
    </row>
    <row r="34755" spans="1:13" x14ac:dyDescent="0.35">
      <c r="A34755" t="s">
        <v>19</v>
      </c>
      <c r="B34755" t="s">
        <v>1129</v>
      </c>
      <c r="C34755">
        <v>11</v>
      </c>
      <c r="D34755" t="s">
        <v>573</v>
      </c>
      <c r="E34755" t="s">
        <v>1061</v>
      </c>
      <c r="F34755" t="s">
        <v>140</v>
      </c>
      <c r="G34755" t="s">
        <v>140</v>
      </c>
      <c r="H34755" t="s">
        <v>659</v>
      </c>
      <c r="I34755" t="s">
        <v>1061</v>
      </c>
      <c r="J34755" t="s">
        <v>87</v>
      </c>
      <c r="K34755" t="s">
        <v>248</v>
      </c>
      <c r="L34755" t="s">
        <v>140</v>
      </c>
      <c r="M34755" t="s">
        <v>140</v>
      </c>
    </row>
    <row r="34756" spans="1:13" x14ac:dyDescent="0.35">
      <c r="A34756" t="s">
        <v>19</v>
      </c>
      <c r="B34756" t="s">
        <v>1130</v>
      </c>
      <c r="C34756">
        <v>154</v>
      </c>
      <c r="D34756" t="s">
        <v>125</v>
      </c>
      <c r="E34756" t="s">
        <v>115</v>
      </c>
      <c r="F34756" t="s">
        <v>140</v>
      </c>
      <c r="G34756" t="s">
        <v>1073</v>
      </c>
      <c r="H34756" t="s">
        <v>733</v>
      </c>
      <c r="I34756" t="s">
        <v>1055</v>
      </c>
      <c r="J34756" t="s">
        <v>1154</v>
      </c>
      <c r="K34756" t="s">
        <v>601</v>
      </c>
      <c r="L34756" t="s">
        <v>1004</v>
      </c>
      <c r="M34756" t="s">
        <v>140</v>
      </c>
    </row>
    <row r="34757" spans="1:13" x14ac:dyDescent="0.35">
      <c r="A34757" t="s">
        <v>19</v>
      </c>
      <c r="B34757" t="s">
        <v>1131</v>
      </c>
      <c r="C34757">
        <v>41</v>
      </c>
      <c r="D34757" t="s">
        <v>1068</v>
      </c>
      <c r="E34757" t="s">
        <v>643</v>
      </c>
      <c r="F34757" t="s">
        <v>140</v>
      </c>
      <c r="G34757" t="s">
        <v>140</v>
      </c>
      <c r="H34757" t="s">
        <v>1104</v>
      </c>
      <c r="I34757" t="s">
        <v>1019</v>
      </c>
      <c r="J34757" t="s">
        <v>801</v>
      </c>
      <c r="K34757" t="s">
        <v>690</v>
      </c>
      <c r="L34757" t="s">
        <v>99</v>
      </c>
      <c r="M34757" t="s">
        <v>140</v>
      </c>
    </row>
    <row r="34758" spans="1:13" x14ac:dyDescent="0.35">
      <c r="A34758" t="s">
        <v>20</v>
      </c>
      <c r="B34758" t="s">
        <v>1129</v>
      </c>
      <c r="C34758">
        <v>32</v>
      </c>
      <c r="D34758" t="s">
        <v>317</v>
      </c>
      <c r="E34758" t="s">
        <v>518</v>
      </c>
      <c r="F34758" t="s">
        <v>140</v>
      </c>
      <c r="G34758" t="s">
        <v>140</v>
      </c>
      <c r="H34758" t="s">
        <v>123</v>
      </c>
      <c r="I34758" t="s">
        <v>140</v>
      </c>
      <c r="J34758" t="s">
        <v>785</v>
      </c>
      <c r="K34758" t="s">
        <v>835</v>
      </c>
      <c r="L34758" t="s">
        <v>1061</v>
      </c>
      <c r="M34758" t="s">
        <v>140</v>
      </c>
    </row>
    <row r="34759" spans="1:13" x14ac:dyDescent="0.35">
      <c r="A34759" t="s">
        <v>20</v>
      </c>
      <c r="B34759" t="s">
        <v>1130</v>
      </c>
      <c r="C34759">
        <v>90</v>
      </c>
      <c r="D34759" t="s">
        <v>127</v>
      </c>
      <c r="E34759" t="s">
        <v>849</v>
      </c>
      <c r="F34759" t="s">
        <v>140</v>
      </c>
      <c r="G34759" t="s">
        <v>1011</v>
      </c>
      <c r="H34759" t="s">
        <v>1046</v>
      </c>
      <c r="I34759" t="s">
        <v>1050</v>
      </c>
      <c r="J34759" t="s">
        <v>674</v>
      </c>
      <c r="K34759" t="s">
        <v>76</v>
      </c>
      <c r="L34759" t="s">
        <v>1018</v>
      </c>
      <c r="M34759" t="s">
        <v>1098</v>
      </c>
    </row>
    <row r="34760" spans="1:13" x14ac:dyDescent="0.35">
      <c r="A34760" t="s">
        <v>20</v>
      </c>
      <c r="B34760" t="s">
        <v>1131</v>
      </c>
      <c r="C34760">
        <v>84</v>
      </c>
      <c r="D34760" t="s">
        <v>919</v>
      </c>
      <c r="E34760" t="s">
        <v>1045</v>
      </c>
      <c r="F34760" t="s">
        <v>140</v>
      </c>
      <c r="G34760" t="s">
        <v>140</v>
      </c>
      <c r="H34760" t="s">
        <v>394</v>
      </c>
      <c r="I34760" t="s">
        <v>140</v>
      </c>
      <c r="J34760" t="s">
        <v>1045</v>
      </c>
      <c r="K34760" t="s">
        <v>857</v>
      </c>
      <c r="L34760" t="s">
        <v>838</v>
      </c>
      <c r="M34760" t="s">
        <v>140</v>
      </c>
    </row>
    <row r="34761" spans="1:13" x14ac:dyDescent="0.35">
      <c r="A34761" t="s">
        <v>21</v>
      </c>
      <c r="B34761" t="s">
        <v>1129</v>
      </c>
      <c r="C34761">
        <v>43</v>
      </c>
      <c r="D34761" t="s">
        <v>706</v>
      </c>
      <c r="E34761" t="s">
        <v>706</v>
      </c>
      <c r="F34761" t="s">
        <v>140</v>
      </c>
      <c r="G34761" t="s">
        <v>1062</v>
      </c>
      <c r="H34761" t="s">
        <v>939</v>
      </c>
      <c r="I34761" t="s">
        <v>1062</v>
      </c>
      <c r="J34761" t="s">
        <v>501</v>
      </c>
      <c r="K34761" t="s">
        <v>631</v>
      </c>
      <c r="L34761" t="s">
        <v>501</v>
      </c>
      <c r="M34761" t="s">
        <v>140</v>
      </c>
    </row>
    <row r="34762" spans="1:13" x14ac:dyDescent="0.35">
      <c r="A34762" t="s">
        <v>21</v>
      </c>
      <c r="B34762" t="s">
        <v>1130</v>
      </c>
      <c r="C34762">
        <v>75</v>
      </c>
      <c r="D34762" t="s">
        <v>123</v>
      </c>
      <c r="E34762" t="s">
        <v>317</v>
      </c>
      <c r="F34762" t="s">
        <v>140</v>
      </c>
      <c r="G34762" t="s">
        <v>869</v>
      </c>
      <c r="H34762" t="s">
        <v>954</v>
      </c>
      <c r="I34762" t="s">
        <v>954</v>
      </c>
      <c r="J34762" t="s">
        <v>317</v>
      </c>
      <c r="K34762" t="s">
        <v>424</v>
      </c>
      <c r="L34762" t="s">
        <v>1182</v>
      </c>
      <c r="M34762" t="s">
        <v>140</v>
      </c>
    </row>
    <row r="34763" spans="1:13" x14ac:dyDescent="0.35">
      <c r="A34763" t="s">
        <v>21</v>
      </c>
      <c r="B34763" t="s">
        <v>1131</v>
      </c>
      <c r="C34763">
        <v>92</v>
      </c>
      <c r="D34763" t="s">
        <v>89</v>
      </c>
      <c r="E34763" t="s">
        <v>1007</v>
      </c>
      <c r="F34763" t="s">
        <v>140</v>
      </c>
      <c r="G34763" t="s">
        <v>140</v>
      </c>
      <c r="H34763" t="s">
        <v>1043</v>
      </c>
      <c r="I34763" t="s">
        <v>140</v>
      </c>
      <c r="J34763" t="s">
        <v>729</v>
      </c>
      <c r="K34763" t="s">
        <v>72</v>
      </c>
      <c r="L34763" t="s">
        <v>89</v>
      </c>
      <c r="M34763" t="s">
        <v>140</v>
      </c>
    </row>
    <row r="34764" spans="1:13" x14ac:dyDescent="0.35">
      <c r="A34764" t="s">
        <v>22</v>
      </c>
      <c r="B34764" t="s">
        <v>1129</v>
      </c>
      <c r="C34764">
        <v>23</v>
      </c>
      <c r="D34764" t="s">
        <v>1076</v>
      </c>
      <c r="E34764" t="s">
        <v>860</v>
      </c>
      <c r="F34764" t="s">
        <v>140</v>
      </c>
      <c r="G34764" t="s">
        <v>140</v>
      </c>
      <c r="H34764" t="s">
        <v>942</v>
      </c>
      <c r="I34764" t="s">
        <v>140</v>
      </c>
      <c r="J34764" t="s">
        <v>996</v>
      </c>
      <c r="K34764" t="s">
        <v>220</v>
      </c>
      <c r="L34764" t="s">
        <v>140</v>
      </c>
      <c r="M34764" t="s">
        <v>140</v>
      </c>
    </row>
    <row r="34765" spans="1:13" x14ac:dyDescent="0.35">
      <c r="A34765" t="s">
        <v>22</v>
      </c>
      <c r="B34765" t="s">
        <v>1130</v>
      </c>
      <c r="C34765">
        <v>170</v>
      </c>
      <c r="D34765" t="s">
        <v>967</v>
      </c>
      <c r="E34765" t="s">
        <v>394</v>
      </c>
      <c r="F34765" t="s">
        <v>140</v>
      </c>
      <c r="G34765" t="s">
        <v>1012</v>
      </c>
      <c r="H34765" t="s">
        <v>1047</v>
      </c>
      <c r="I34765" t="s">
        <v>1013</v>
      </c>
      <c r="J34765" t="s">
        <v>1095</v>
      </c>
      <c r="K34765" t="s">
        <v>981</v>
      </c>
      <c r="L34765" t="s">
        <v>983</v>
      </c>
      <c r="M34765" t="s">
        <v>1021</v>
      </c>
    </row>
    <row r="34766" spans="1:13" x14ac:dyDescent="0.35">
      <c r="A34766" t="s">
        <v>22</v>
      </c>
      <c r="B34766" t="s">
        <v>1131</v>
      </c>
      <c r="C34766">
        <v>16</v>
      </c>
      <c r="D34766" t="s">
        <v>140</v>
      </c>
      <c r="E34766" t="s">
        <v>95</v>
      </c>
      <c r="F34766" t="s">
        <v>140</v>
      </c>
      <c r="G34766" t="s">
        <v>140</v>
      </c>
      <c r="H34766" t="s">
        <v>140</v>
      </c>
      <c r="I34766" t="s">
        <v>140</v>
      </c>
      <c r="J34766" t="s">
        <v>187</v>
      </c>
      <c r="K34766" t="s">
        <v>537</v>
      </c>
      <c r="L34766" t="s">
        <v>1062</v>
      </c>
      <c r="M34766" t="s">
        <v>140</v>
      </c>
    </row>
    <row r="34767" spans="1:13" x14ac:dyDescent="0.35">
      <c r="A34767" t="s">
        <v>23</v>
      </c>
      <c r="B34767" t="s">
        <v>1129</v>
      </c>
      <c r="C34767">
        <v>41</v>
      </c>
      <c r="D34767" t="s">
        <v>471</v>
      </c>
      <c r="E34767" t="s">
        <v>620</v>
      </c>
      <c r="F34767" t="s">
        <v>140</v>
      </c>
      <c r="G34767" t="s">
        <v>140</v>
      </c>
      <c r="H34767" t="s">
        <v>952</v>
      </c>
      <c r="I34767" t="s">
        <v>140</v>
      </c>
      <c r="J34767" t="s">
        <v>949</v>
      </c>
      <c r="K34767" t="s">
        <v>710</v>
      </c>
      <c r="L34767" t="s">
        <v>1051</v>
      </c>
      <c r="M34767" t="s">
        <v>1051</v>
      </c>
    </row>
    <row r="34768" spans="1:13" x14ac:dyDescent="0.35">
      <c r="A34768" t="s">
        <v>23</v>
      </c>
      <c r="B34768" t="s">
        <v>1130</v>
      </c>
      <c r="C34768">
        <v>105</v>
      </c>
      <c r="D34768" t="s">
        <v>942</v>
      </c>
      <c r="E34768" t="s">
        <v>953</v>
      </c>
      <c r="F34768" t="s">
        <v>140</v>
      </c>
      <c r="G34768" t="s">
        <v>140</v>
      </c>
      <c r="H34768" t="s">
        <v>973</v>
      </c>
      <c r="I34768" t="s">
        <v>1011</v>
      </c>
      <c r="J34768" t="s">
        <v>973</v>
      </c>
      <c r="K34768" t="s">
        <v>907</v>
      </c>
      <c r="L34768" t="s">
        <v>1065</v>
      </c>
      <c r="M34768" t="s">
        <v>140</v>
      </c>
    </row>
    <row r="34769" spans="1:13" x14ac:dyDescent="0.35">
      <c r="A34769" t="s">
        <v>23</v>
      </c>
      <c r="B34769" t="s">
        <v>1131</v>
      </c>
      <c r="C34769">
        <v>59</v>
      </c>
      <c r="D34769" t="s">
        <v>940</v>
      </c>
      <c r="E34769" t="s">
        <v>940</v>
      </c>
      <c r="F34769" t="s">
        <v>140</v>
      </c>
      <c r="G34769" t="s">
        <v>140</v>
      </c>
      <c r="H34769" t="s">
        <v>1012</v>
      </c>
      <c r="I34769" t="s">
        <v>140</v>
      </c>
      <c r="J34769" t="s">
        <v>977</v>
      </c>
      <c r="K34769" t="s">
        <v>638</v>
      </c>
      <c r="L34769" t="s">
        <v>1065</v>
      </c>
      <c r="M34769" t="s">
        <v>140</v>
      </c>
    </row>
    <row r="34770" spans="1:13" x14ac:dyDescent="0.35">
      <c r="A34770" t="s">
        <v>24</v>
      </c>
      <c r="B34770" t="s">
        <v>1129</v>
      </c>
      <c r="C34770">
        <v>34</v>
      </c>
      <c r="D34770" t="s">
        <v>755</v>
      </c>
      <c r="E34770" t="s">
        <v>924</v>
      </c>
      <c r="F34770" t="s">
        <v>1058</v>
      </c>
      <c r="G34770" t="s">
        <v>1061</v>
      </c>
      <c r="H34770" t="s">
        <v>345</v>
      </c>
      <c r="I34770" t="s">
        <v>117</v>
      </c>
      <c r="J34770" t="s">
        <v>129</v>
      </c>
      <c r="K34770" t="s">
        <v>631</v>
      </c>
      <c r="L34770" t="s">
        <v>140</v>
      </c>
      <c r="M34770" t="s">
        <v>140</v>
      </c>
    </row>
    <row r="34771" spans="1:13" x14ac:dyDescent="0.35">
      <c r="A34771" t="s">
        <v>24</v>
      </c>
      <c r="B34771" t="s">
        <v>1130</v>
      </c>
      <c r="C34771">
        <v>147</v>
      </c>
      <c r="D34771" t="s">
        <v>592</v>
      </c>
      <c r="E34771" t="s">
        <v>394</v>
      </c>
      <c r="F34771" t="s">
        <v>1010</v>
      </c>
      <c r="G34771" t="s">
        <v>140</v>
      </c>
      <c r="H34771" t="s">
        <v>1018</v>
      </c>
      <c r="I34771" t="s">
        <v>949</v>
      </c>
      <c r="J34771" t="s">
        <v>953</v>
      </c>
      <c r="K34771" t="s">
        <v>885</v>
      </c>
      <c r="L34771" t="s">
        <v>1047</v>
      </c>
      <c r="M34771" t="s">
        <v>140</v>
      </c>
    </row>
    <row r="34772" spans="1:13" x14ac:dyDescent="0.35">
      <c r="A34772" t="s">
        <v>24</v>
      </c>
      <c r="B34772" t="s">
        <v>1131</v>
      </c>
      <c r="C34772">
        <v>26</v>
      </c>
      <c r="D34772" t="s">
        <v>1011</v>
      </c>
      <c r="E34772" t="s">
        <v>140</v>
      </c>
      <c r="F34772" t="s">
        <v>140</v>
      </c>
      <c r="G34772" t="s">
        <v>140</v>
      </c>
      <c r="H34772" t="s">
        <v>1011</v>
      </c>
      <c r="I34772" t="s">
        <v>140</v>
      </c>
      <c r="J34772" t="s">
        <v>1095</v>
      </c>
      <c r="K34772" t="s">
        <v>370</v>
      </c>
      <c r="L34772" t="s">
        <v>1020</v>
      </c>
      <c r="M34772" t="s">
        <v>140</v>
      </c>
    </row>
    <row r="34773" spans="1:13" x14ac:dyDescent="0.35">
      <c r="A34773" t="s">
        <v>25</v>
      </c>
      <c r="B34773" t="s">
        <v>1129</v>
      </c>
      <c r="C34773">
        <v>23</v>
      </c>
      <c r="D34773" t="s">
        <v>1095</v>
      </c>
      <c r="E34773" t="s">
        <v>1064</v>
      </c>
      <c r="F34773" t="s">
        <v>140</v>
      </c>
      <c r="G34773" t="s">
        <v>97</v>
      </c>
      <c r="H34773" t="s">
        <v>109</v>
      </c>
      <c r="I34773" t="s">
        <v>140</v>
      </c>
      <c r="J34773" t="s">
        <v>422</v>
      </c>
      <c r="K34773" t="s">
        <v>962</v>
      </c>
      <c r="L34773" t="s">
        <v>1056</v>
      </c>
      <c r="M34773" t="s">
        <v>140</v>
      </c>
    </row>
    <row r="34774" spans="1:13" x14ac:dyDescent="0.35">
      <c r="A34774" t="s">
        <v>25</v>
      </c>
      <c r="B34774" t="s">
        <v>1130</v>
      </c>
      <c r="C34774">
        <v>162</v>
      </c>
      <c r="D34774" t="s">
        <v>983</v>
      </c>
      <c r="E34774" t="s">
        <v>109</v>
      </c>
      <c r="F34774" t="s">
        <v>140</v>
      </c>
      <c r="G34774" t="s">
        <v>140</v>
      </c>
      <c r="H34774" t="s">
        <v>1058</v>
      </c>
      <c r="I34774" t="s">
        <v>1063</v>
      </c>
      <c r="J34774" t="s">
        <v>999</v>
      </c>
      <c r="K34774" t="s">
        <v>891</v>
      </c>
      <c r="L34774" t="s">
        <v>89</v>
      </c>
      <c r="M34774" t="s">
        <v>1008</v>
      </c>
    </row>
    <row r="34775" spans="1:13" x14ac:dyDescent="0.35">
      <c r="A34775" t="s">
        <v>25</v>
      </c>
      <c r="B34775" t="s">
        <v>1131</v>
      </c>
      <c r="C34775">
        <v>19</v>
      </c>
      <c r="D34775" t="s">
        <v>140</v>
      </c>
      <c r="E34775" t="s">
        <v>574</v>
      </c>
      <c r="F34775" t="s">
        <v>140</v>
      </c>
      <c r="G34775" t="s">
        <v>140</v>
      </c>
      <c r="H34775" t="s">
        <v>140</v>
      </c>
      <c r="I34775" t="s">
        <v>140</v>
      </c>
      <c r="J34775" t="s">
        <v>97</v>
      </c>
      <c r="K34775" t="s">
        <v>683</v>
      </c>
      <c r="L34775" t="s">
        <v>614</v>
      </c>
      <c r="M34775" t="s">
        <v>99</v>
      </c>
    </row>
    <row r="34776" spans="1:13" x14ac:dyDescent="0.35">
      <c r="A34776" t="s">
        <v>26</v>
      </c>
      <c r="B34776" t="s">
        <v>1129</v>
      </c>
      <c r="C34776">
        <v>20</v>
      </c>
      <c r="D34776" t="s">
        <v>592</v>
      </c>
      <c r="E34776" t="s">
        <v>592</v>
      </c>
      <c r="F34776" t="s">
        <v>140</v>
      </c>
      <c r="G34776" t="s">
        <v>140</v>
      </c>
      <c r="H34776" t="s">
        <v>970</v>
      </c>
      <c r="I34776" t="s">
        <v>140</v>
      </c>
      <c r="J34776" t="s">
        <v>718</v>
      </c>
      <c r="K34776" t="s">
        <v>70</v>
      </c>
      <c r="L34776" t="s">
        <v>1058</v>
      </c>
      <c r="M34776" t="s">
        <v>140</v>
      </c>
    </row>
    <row r="34777" spans="1:13" x14ac:dyDescent="0.35">
      <c r="A34777" t="s">
        <v>26</v>
      </c>
      <c r="B34777" t="s">
        <v>1130</v>
      </c>
      <c r="C34777">
        <v>137</v>
      </c>
      <c r="D34777" t="s">
        <v>129</v>
      </c>
      <c r="E34777" t="s">
        <v>592</v>
      </c>
      <c r="F34777" t="s">
        <v>140</v>
      </c>
      <c r="G34777" t="s">
        <v>1016</v>
      </c>
      <c r="H34777" t="s">
        <v>919</v>
      </c>
      <c r="I34777" t="s">
        <v>1017</v>
      </c>
      <c r="J34777" t="s">
        <v>1059</v>
      </c>
      <c r="K34777" t="s">
        <v>82</v>
      </c>
      <c r="L34777" t="s">
        <v>1061</v>
      </c>
      <c r="M34777" t="s">
        <v>140</v>
      </c>
    </row>
    <row r="34778" spans="1:13" x14ac:dyDescent="0.35">
      <c r="A34778" t="s">
        <v>26</v>
      </c>
      <c r="B34778" t="s">
        <v>1131</v>
      </c>
      <c r="C34778">
        <v>45</v>
      </c>
      <c r="D34778" t="s">
        <v>924</v>
      </c>
      <c r="E34778" t="s">
        <v>129</v>
      </c>
      <c r="F34778" t="s">
        <v>140</v>
      </c>
      <c r="G34778" t="s">
        <v>140</v>
      </c>
      <c r="H34778" t="s">
        <v>140</v>
      </c>
      <c r="I34778" t="s">
        <v>140</v>
      </c>
      <c r="J34778" t="s">
        <v>528</v>
      </c>
      <c r="K34778" t="s">
        <v>153</v>
      </c>
      <c r="L34778" t="s">
        <v>940</v>
      </c>
      <c r="M34778" t="s">
        <v>1058</v>
      </c>
    </row>
    <row r="34779" spans="1:13" x14ac:dyDescent="0.35">
      <c r="A34779" t="s">
        <v>27</v>
      </c>
      <c r="B34779" t="s">
        <v>1129</v>
      </c>
      <c r="C34779">
        <v>7</v>
      </c>
      <c r="D34779" t="s">
        <v>87</v>
      </c>
      <c r="E34779" t="s">
        <v>87</v>
      </c>
      <c r="F34779" t="s">
        <v>140</v>
      </c>
      <c r="G34779" t="s">
        <v>654</v>
      </c>
      <c r="H34779" t="s">
        <v>140</v>
      </c>
      <c r="I34779" t="s">
        <v>140</v>
      </c>
      <c r="J34779" t="s">
        <v>654</v>
      </c>
      <c r="K34779" t="s">
        <v>206</v>
      </c>
      <c r="L34779" t="s">
        <v>654</v>
      </c>
      <c r="M34779" t="s">
        <v>140</v>
      </c>
    </row>
    <row r="34780" spans="1:13" x14ac:dyDescent="0.35">
      <c r="A34780" t="s">
        <v>27</v>
      </c>
      <c r="B34780" t="s">
        <v>1130</v>
      </c>
      <c r="C34780">
        <v>171</v>
      </c>
      <c r="D34780" t="s">
        <v>87</v>
      </c>
      <c r="E34780" t="s">
        <v>1053</v>
      </c>
      <c r="F34780" t="s">
        <v>140</v>
      </c>
      <c r="G34780" t="s">
        <v>1013</v>
      </c>
      <c r="H34780" t="s">
        <v>660</v>
      </c>
      <c r="I34780" t="s">
        <v>775</v>
      </c>
      <c r="J34780" t="s">
        <v>87</v>
      </c>
      <c r="K34780" t="s">
        <v>891</v>
      </c>
      <c r="L34780" t="s">
        <v>929</v>
      </c>
      <c r="M34780" t="s">
        <v>140</v>
      </c>
    </row>
    <row r="34781" spans="1:13" x14ac:dyDescent="0.35">
      <c r="A34781" t="s">
        <v>27</v>
      </c>
      <c r="B34781" t="s">
        <v>1131</v>
      </c>
      <c r="C34781">
        <v>26</v>
      </c>
      <c r="D34781" t="s">
        <v>1047</v>
      </c>
      <c r="E34781" t="s">
        <v>140</v>
      </c>
      <c r="F34781" t="s">
        <v>140</v>
      </c>
      <c r="G34781" t="s">
        <v>140</v>
      </c>
      <c r="H34781" t="s">
        <v>140</v>
      </c>
      <c r="I34781" t="s">
        <v>140</v>
      </c>
      <c r="J34781" t="s">
        <v>862</v>
      </c>
      <c r="K34781" t="s">
        <v>896</v>
      </c>
      <c r="L34781" t="s">
        <v>1070</v>
      </c>
      <c r="M34781" t="s">
        <v>140</v>
      </c>
    </row>
    <row r="34782" spans="1:13" x14ac:dyDescent="0.35">
      <c r="A34782" t="s">
        <v>28</v>
      </c>
      <c r="B34782" t="s">
        <v>1129</v>
      </c>
      <c r="C34782">
        <v>34</v>
      </c>
      <c r="D34782" t="s">
        <v>93</v>
      </c>
      <c r="E34782" t="s">
        <v>643</v>
      </c>
      <c r="F34782" t="s">
        <v>1067</v>
      </c>
      <c r="G34782" t="s">
        <v>1067</v>
      </c>
      <c r="H34782" t="s">
        <v>127</v>
      </c>
      <c r="I34782" t="s">
        <v>1058</v>
      </c>
      <c r="J34782" t="s">
        <v>582</v>
      </c>
      <c r="K34782" t="s">
        <v>822</v>
      </c>
      <c r="L34782" t="s">
        <v>977</v>
      </c>
      <c r="M34782" t="s">
        <v>140</v>
      </c>
    </row>
    <row r="34783" spans="1:13" x14ac:dyDescent="0.35">
      <c r="A34783" t="s">
        <v>28</v>
      </c>
      <c r="B34783" t="s">
        <v>1130</v>
      </c>
      <c r="C34783">
        <v>147</v>
      </c>
      <c r="D34783" t="s">
        <v>942</v>
      </c>
      <c r="E34783" t="s">
        <v>824</v>
      </c>
      <c r="F34783" t="s">
        <v>140</v>
      </c>
      <c r="G34783" t="s">
        <v>775</v>
      </c>
      <c r="H34783" t="s">
        <v>869</v>
      </c>
      <c r="I34783" t="s">
        <v>1063</v>
      </c>
      <c r="J34783" t="s">
        <v>89</v>
      </c>
      <c r="K34783" t="s">
        <v>981</v>
      </c>
      <c r="L34783" t="s">
        <v>394</v>
      </c>
      <c r="M34783" t="s">
        <v>1048</v>
      </c>
    </row>
    <row r="34784" spans="1:13" x14ac:dyDescent="0.35">
      <c r="A34784" t="s">
        <v>28</v>
      </c>
      <c r="B34784" t="s">
        <v>1131</v>
      </c>
      <c r="C34784">
        <v>26</v>
      </c>
      <c r="D34784" t="s">
        <v>954</v>
      </c>
      <c r="E34784" t="s">
        <v>954</v>
      </c>
      <c r="F34784" t="s">
        <v>140</v>
      </c>
      <c r="G34784" t="s">
        <v>140</v>
      </c>
      <c r="H34784" t="s">
        <v>1046</v>
      </c>
      <c r="I34784" t="s">
        <v>140</v>
      </c>
      <c r="J34784" t="s">
        <v>954</v>
      </c>
      <c r="K34784" t="s">
        <v>531</v>
      </c>
      <c r="L34784" t="s">
        <v>89</v>
      </c>
      <c r="M34784" t="s">
        <v>140</v>
      </c>
    </row>
    <row r="34785" spans="1:13" x14ac:dyDescent="0.35">
      <c r="A34785" t="s">
        <v>29</v>
      </c>
      <c r="B34785" t="s">
        <v>1129</v>
      </c>
      <c r="C34785">
        <v>12</v>
      </c>
      <c r="D34785" t="s">
        <v>571</v>
      </c>
      <c r="E34785" t="s">
        <v>816</v>
      </c>
      <c r="F34785" t="s">
        <v>131</v>
      </c>
      <c r="G34785" t="s">
        <v>140</v>
      </c>
      <c r="H34785" t="s">
        <v>140</v>
      </c>
      <c r="I34785" t="s">
        <v>574</v>
      </c>
      <c r="J34785" t="s">
        <v>140</v>
      </c>
      <c r="K34785" t="s">
        <v>705</v>
      </c>
      <c r="L34785" t="s">
        <v>345</v>
      </c>
      <c r="M34785" t="s">
        <v>140</v>
      </c>
    </row>
    <row r="34786" spans="1:13" x14ac:dyDescent="0.35">
      <c r="A34786" t="s">
        <v>29</v>
      </c>
      <c r="B34786" t="s">
        <v>1130</v>
      </c>
      <c r="C34786">
        <v>172</v>
      </c>
      <c r="D34786" t="s">
        <v>89</v>
      </c>
      <c r="E34786" t="s">
        <v>988</v>
      </c>
      <c r="F34786" t="s">
        <v>1012</v>
      </c>
      <c r="G34786" t="s">
        <v>140</v>
      </c>
      <c r="H34786" t="s">
        <v>1046</v>
      </c>
      <c r="I34786" t="s">
        <v>1014</v>
      </c>
      <c r="J34786" t="s">
        <v>788</v>
      </c>
      <c r="K34786" t="s">
        <v>44</v>
      </c>
      <c r="L34786" t="s">
        <v>1061</v>
      </c>
      <c r="M34786" t="s">
        <v>140</v>
      </c>
    </row>
    <row r="34787" spans="1:13" x14ac:dyDescent="0.35">
      <c r="A34787" t="s">
        <v>29</v>
      </c>
      <c r="B34787" t="s">
        <v>1131</v>
      </c>
      <c r="C34787">
        <v>20</v>
      </c>
      <c r="D34787" t="s">
        <v>140</v>
      </c>
      <c r="E34787" t="s">
        <v>140</v>
      </c>
      <c r="F34787" t="s">
        <v>140</v>
      </c>
      <c r="G34787" t="s">
        <v>1057</v>
      </c>
      <c r="H34787" t="s">
        <v>443</v>
      </c>
      <c r="I34787" t="s">
        <v>140</v>
      </c>
      <c r="J34787" t="s">
        <v>103</v>
      </c>
      <c r="K34787" t="s">
        <v>556</v>
      </c>
      <c r="L34787" t="s">
        <v>451</v>
      </c>
      <c r="M34787" t="s">
        <v>140</v>
      </c>
    </row>
    <row r="34788" spans="1:13" x14ac:dyDescent="0.35">
      <c r="A34788" t="s">
        <v>30</v>
      </c>
      <c r="B34788" t="s">
        <v>1129</v>
      </c>
      <c r="C34788">
        <v>13</v>
      </c>
      <c r="D34788" t="s">
        <v>99</v>
      </c>
      <c r="E34788" t="s">
        <v>99</v>
      </c>
      <c r="F34788" t="s">
        <v>140</v>
      </c>
      <c r="G34788" t="s">
        <v>140</v>
      </c>
      <c r="H34788" t="s">
        <v>983</v>
      </c>
      <c r="I34788" t="s">
        <v>140</v>
      </c>
      <c r="J34788" t="s">
        <v>1004</v>
      </c>
      <c r="K34788" t="s">
        <v>617</v>
      </c>
      <c r="L34788" t="s">
        <v>788</v>
      </c>
      <c r="M34788" t="s">
        <v>140</v>
      </c>
    </row>
    <row r="34789" spans="1:13" x14ac:dyDescent="0.35">
      <c r="A34789" t="s">
        <v>30</v>
      </c>
      <c r="B34789" t="s">
        <v>1130</v>
      </c>
      <c r="C34789">
        <v>167</v>
      </c>
      <c r="D34789" t="s">
        <v>548</v>
      </c>
      <c r="E34789" t="s">
        <v>103</v>
      </c>
      <c r="F34789" t="s">
        <v>140</v>
      </c>
      <c r="G34789" t="s">
        <v>140</v>
      </c>
      <c r="H34789" t="s">
        <v>1098</v>
      </c>
      <c r="I34789" t="s">
        <v>1051</v>
      </c>
      <c r="J34789" t="s">
        <v>1047</v>
      </c>
      <c r="K34789" t="s">
        <v>552</v>
      </c>
      <c r="L34789" t="s">
        <v>1051</v>
      </c>
      <c r="M34789" t="s">
        <v>140</v>
      </c>
    </row>
    <row r="34790" spans="1:13" x14ac:dyDescent="0.35">
      <c r="A34790" t="s">
        <v>30</v>
      </c>
      <c r="B34790" t="s">
        <v>1131</v>
      </c>
      <c r="C34790">
        <v>22</v>
      </c>
      <c r="D34790" t="s">
        <v>140</v>
      </c>
      <c r="E34790" t="s">
        <v>140</v>
      </c>
      <c r="F34790" t="s">
        <v>140</v>
      </c>
      <c r="G34790" t="s">
        <v>140</v>
      </c>
      <c r="H34790" t="s">
        <v>140</v>
      </c>
      <c r="I34790" t="s">
        <v>140</v>
      </c>
      <c r="J34790" t="s">
        <v>993</v>
      </c>
      <c r="K34790" t="s">
        <v>1162</v>
      </c>
      <c r="L34790" t="s">
        <v>1052</v>
      </c>
      <c r="M34790" t="s">
        <v>140</v>
      </c>
    </row>
    <row r="34791" spans="1:13" x14ac:dyDescent="0.35">
      <c r="A34791" t="s">
        <v>31</v>
      </c>
      <c r="B34791" t="s">
        <v>1129</v>
      </c>
      <c r="C34791">
        <v>28</v>
      </c>
      <c r="D34791" t="s">
        <v>140</v>
      </c>
      <c r="E34791" t="s">
        <v>187</v>
      </c>
      <c r="F34791" t="s">
        <v>140</v>
      </c>
      <c r="G34791" t="s">
        <v>1047</v>
      </c>
      <c r="H34791" t="s">
        <v>1047</v>
      </c>
      <c r="I34791" t="s">
        <v>1047</v>
      </c>
      <c r="J34791" t="s">
        <v>999</v>
      </c>
      <c r="K34791" t="s">
        <v>361</v>
      </c>
      <c r="L34791" t="s">
        <v>140</v>
      </c>
      <c r="M34791" t="s">
        <v>140</v>
      </c>
    </row>
    <row r="34792" spans="1:13" x14ac:dyDescent="0.35">
      <c r="A34792" t="s">
        <v>31</v>
      </c>
      <c r="B34792" t="s">
        <v>1130</v>
      </c>
      <c r="C34792">
        <v>100</v>
      </c>
      <c r="D34792" t="s">
        <v>971</v>
      </c>
      <c r="E34792" t="s">
        <v>1004</v>
      </c>
      <c r="F34792" t="s">
        <v>140</v>
      </c>
      <c r="G34792" t="s">
        <v>1004</v>
      </c>
      <c r="H34792" t="s">
        <v>1073</v>
      </c>
      <c r="I34792" t="s">
        <v>140</v>
      </c>
      <c r="J34792" t="s">
        <v>87</v>
      </c>
      <c r="K34792" t="s">
        <v>263</v>
      </c>
      <c r="L34792" t="s">
        <v>140</v>
      </c>
      <c r="M34792" t="s">
        <v>1004</v>
      </c>
    </row>
    <row r="34793" spans="1:13" x14ac:dyDescent="0.35">
      <c r="A34793" t="s">
        <v>31</v>
      </c>
      <c r="B34793" t="s">
        <v>1131</v>
      </c>
      <c r="C34793">
        <v>78</v>
      </c>
      <c r="D34793" t="s">
        <v>1095</v>
      </c>
      <c r="E34793" t="s">
        <v>867</v>
      </c>
      <c r="F34793" t="s">
        <v>140</v>
      </c>
      <c r="G34793" t="s">
        <v>140</v>
      </c>
      <c r="H34793" t="s">
        <v>1051</v>
      </c>
      <c r="I34793" t="s">
        <v>140</v>
      </c>
      <c r="J34793" t="s">
        <v>371</v>
      </c>
      <c r="K34793" t="s">
        <v>701</v>
      </c>
      <c r="L34793" t="s">
        <v>140</v>
      </c>
      <c r="M34793" t="s">
        <v>140</v>
      </c>
    </row>
    <row r="34794" spans="1:13" x14ac:dyDescent="0.35">
      <c r="A34794" t="s">
        <v>32</v>
      </c>
      <c r="B34794" t="s">
        <v>1129</v>
      </c>
      <c r="C34794">
        <v>694</v>
      </c>
      <c r="D34794" t="s">
        <v>897</v>
      </c>
      <c r="E34794" t="s">
        <v>127</v>
      </c>
      <c r="F34794" t="s">
        <v>775</v>
      </c>
      <c r="G34794" t="s">
        <v>1062</v>
      </c>
      <c r="H34794" t="s">
        <v>999</v>
      </c>
      <c r="I34794" t="s">
        <v>1050</v>
      </c>
      <c r="J34794" t="s">
        <v>973</v>
      </c>
      <c r="K34794" t="s">
        <v>436</v>
      </c>
      <c r="L34794" t="s">
        <v>1070</v>
      </c>
      <c r="M34794" t="s">
        <v>775</v>
      </c>
    </row>
    <row r="34795" spans="1:13" x14ac:dyDescent="0.35">
      <c r="A34795" t="s">
        <v>32</v>
      </c>
      <c r="B34795" t="s">
        <v>1130</v>
      </c>
      <c r="C34795">
        <v>3308</v>
      </c>
      <c r="D34795" t="s">
        <v>643</v>
      </c>
      <c r="E34795" t="s">
        <v>147</v>
      </c>
      <c r="F34795" t="s">
        <v>1010</v>
      </c>
      <c r="G34795" t="s">
        <v>1014</v>
      </c>
      <c r="H34795" t="s">
        <v>1062</v>
      </c>
      <c r="I34795" t="s">
        <v>1017</v>
      </c>
      <c r="J34795" t="s">
        <v>87</v>
      </c>
      <c r="K34795" t="s">
        <v>981</v>
      </c>
      <c r="L34795" t="s">
        <v>824</v>
      </c>
      <c r="M34795" t="s">
        <v>1013</v>
      </c>
    </row>
    <row r="34796" spans="1:13" x14ac:dyDescent="0.35">
      <c r="A34796" t="s">
        <v>32</v>
      </c>
      <c r="B34796" t="s">
        <v>1131</v>
      </c>
      <c r="C34796">
        <v>926</v>
      </c>
      <c r="D34796" t="s">
        <v>875</v>
      </c>
      <c r="E34796" t="s">
        <v>1045</v>
      </c>
      <c r="F34796" t="s">
        <v>1022</v>
      </c>
      <c r="G34796" t="s">
        <v>1010</v>
      </c>
      <c r="H34796" t="s">
        <v>1052</v>
      </c>
      <c r="I34796" t="s">
        <v>1008</v>
      </c>
      <c r="J34796" t="s">
        <v>317</v>
      </c>
      <c r="K34796" t="s">
        <v>770</v>
      </c>
      <c r="L34796" t="s">
        <v>1044</v>
      </c>
      <c r="M34796" t="s">
        <v>1010</v>
      </c>
    </row>
    <row r="34798" spans="1:13" x14ac:dyDescent="0.35">
      <c r="A34798" t="s">
        <v>2411</v>
      </c>
    </row>
    <row r="34799" spans="1:13" x14ac:dyDescent="0.35">
      <c r="A34799" t="s">
        <v>2</v>
      </c>
      <c r="B34799" t="s">
        <v>1150</v>
      </c>
      <c r="C34799" t="s">
        <v>3</v>
      </c>
      <c r="D34799" t="s">
        <v>2402</v>
      </c>
      <c r="E34799" t="s">
        <v>2403</v>
      </c>
      <c r="F34799" t="s">
        <v>2404</v>
      </c>
      <c r="G34799" t="s">
        <v>2405</v>
      </c>
      <c r="H34799" t="s">
        <v>2406</v>
      </c>
      <c r="I34799" t="s">
        <v>2407</v>
      </c>
      <c r="J34799" t="s">
        <v>1032</v>
      </c>
      <c r="K34799" t="s">
        <v>2408</v>
      </c>
      <c r="L34799" t="s">
        <v>1042</v>
      </c>
      <c r="M34799" t="s">
        <v>136</v>
      </c>
    </row>
    <row r="34800" spans="1:13" x14ac:dyDescent="0.35">
      <c r="A34800" t="s">
        <v>8</v>
      </c>
      <c r="B34800" t="s">
        <v>1151</v>
      </c>
      <c r="C34800">
        <v>133</v>
      </c>
      <c r="D34800" t="s">
        <v>1061</v>
      </c>
      <c r="E34800" t="s">
        <v>99</v>
      </c>
      <c r="F34800" t="s">
        <v>140</v>
      </c>
      <c r="G34800" t="s">
        <v>939</v>
      </c>
      <c r="H34800" t="s">
        <v>1104</v>
      </c>
      <c r="I34800" t="s">
        <v>140</v>
      </c>
      <c r="J34800" t="s">
        <v>824</v>
      </c>
      <c r="K34800" t="s">
        <v>348</v>
      </c>
      <c r="L34800" t="s">
        <v>140</v>
      </c>
      <c r="M34800" t="s">
        <v>1016</v>
      </c>
    </row>
    <row r="34801" spans="1:13" x14ac:dyDescent="0.35">
      <c r="A34801" t="s">
        <v>8</v>
      </c>
      <c r="B34801" t="s">
        <v>1152</v>
      </c>
      <c r="C34801">
        <v>56</v>
      </c>
      <c r="D34801" t="s">
        <v>973</v>
      </c>
      <c r="E34801" t="s">
        <v>129</v>
      </c>
      <c r="F34801" t="s">
        <v>140</v>
      </c>
      <c r="G34801" t="s">
        <v>1007</v>
      </c>
      <c r="H34801" t="s">
        <v>1095</v>
      </c>
      <c r="I34801" t="s">
        <v>1020</v>
      </c>
      <c r="J34801" t="s">
        <v>1059</v>
      </c>
      <c r="K34801" t="s">
        <v>233</v>
      </c>
      <c r="L34801" t="s">
        <v>929</v>
      </c>
      <c r="M34801" t="s">
        <v>775</v>
      </c>
    </row>
    <row r="34802" spans="1:13" x14ac:dyDescent="0.35">
      <c r="A34802" t="s">
        <v>8</v>
      </c>
      <c r="B34802" t="s">
        <v>339</v>
      </c>
      <c r="C34802">
        <v>15</v>
      </c>
      <c r="D34802" t="s">
        <v>522</v>
      </c>
      <c r="E34802" t="s">
        <v>517</v>
      </c>
      <c r="F34802" t="s">
        <v>1064</v>
      </c>
      <c r="G34802" t="s">
        <v>140</v>
      </c>
      <c r="H34802" t="s">
        <v>975</v>
      </c>
      <c r="I34802" t="s">
        <v>140</v>
      </c>
      <c r="J34802" t="s">
        <v>140</v>
      </c>
      <c r="K34802" t="s">
        <v>76</v>
      </c>
      <c r="L34802" t="s">
        <v>140</v>
      </c>
      <c r="M34802" t="s">
        <v>919</v>
      </c>
    </row>
    <row r="34803" spans="1:13" x14ac:dyDescent="0.35">
      <c r="A34803" t="s">
        <v>9</v>
      </c>
      <c r="B34803" t="s">
        <v>1151</v>
      </c>
      <c r="C34803">
        <v>122</v>
      </c>
      <c r="D34803" t="s">
        <v>131</v>
      </c>
      <c r="E34803" t="s">
        <v>769</v>
      </c>
      <c r="F34803" t="s">
        <v>1010</v>
      </c>
      <c r="G34803" t="s">
        <v>1054</v>
      </c>
      <c r="H34803" t="s">
        <v>1073</v>
      </c>
      <c r="I34803" t="s">
        <v>1014</v>
      </c>
      <c r="J34803" t="s">
        <v>953</v>
      </c>
      <c r="K34803" t="s">
        <v>74</v>
      </c>
      <c r="L34803" t="s">
        <v>755</v>
      </c>
      <c r="M34803" t="s">
        <v>140</v>
      </c>
    </row>
    <row r="34804" spans="1:13" x14ac:dyDescent="0.35">
      <c r="A34804" t="s">
        <v>9</v>
      </c>
      <c r="B34804" t="s">
        <v>1152</v>
      </c>
      <c r="C34804">
        <v>67</v>
      </c>
      <c r="D34804" t="s">
        <v>1072</v>
      </c>
      <c r="E34804" t="s">
        <v>123</v>
      </c>
      <c r="F34804" t="s">
        <v>140</v>
      </c>
      <c r="G34804" t="s">
        <v>1058</v>
      </c>
      <c r="H34804" t="s">
        <v>1055</v>
      </c>
      <c r="I34804" t="s">
        <v>1054</v>
      </c>
      <c r="J34804" t="s">
        <v>548</v>
      </c>
      <c r="K34804" t="s">
        <v>38</v>
      </c>
      <c r="L34804" t="s">
        <v>1095</v>
      </c>
      <c r="M34804" t="s">
        <v>903</v>
      </c>
    </row>
    <row r="34805" spans="1:13" x14ac:dyDescent="0.35">
      <c r="A34805" t="s">
        <v>9</v>
      </c>
      <c r="B34805" t="s">
        <v>339</v>
      </c>
      <c r="C34805">
        <v>12</v>
      </c>
      <c r="D34805" t="s">
        <v>101</v>
      </c>
      <c r="E34805" t="s">
        <v>140</v>
      </c>
      <c r="F34805" t="s">
        <v>140</v>
      </c>
      <c r="G34805" t="s">
        <v>140</v>
      </c>
      <c r="H34805" t="s">
        <v>140</v>
      </c>
      <c r="I34805" t="s">
        <v>140</v>
      </c>
      <c r="J34805" t="s">
        <v>929</v>
      </c>
      <c r="K34805" t="s">
        <v>905</v>
      </c>
      <c r="L34805" t="s">
        <v>140</v>
      </c>
      <c r="M34805" t="s">
        <v>140</v>
      </c>
    </row>
    <row r="34806" spans="1:13" x14ac:dyDescent="0.35">
      <c r="A34806" t="s">
        <v>10</v>
      </c>
      <c r="B34806" t="s">
        <v>1151</v>
      </c>
      <c r="C34806">
        <v>130</v>
      </c>
      <c r="D34806" t="s">
        <v>113</v>
      </c>
      <c r="E34806" t="s">
        <v>961</v>
      </c>
      <c r="F34806" t="s">
        <v>140</v>
      </c>
      <c r="G34806" t="s">
        <v>949</v>
      </c>
      <c r="H34806" t="s">
        <v>983</v>
      </c>
      <c r="I34806" t="s">
        <v>940</v>
      </c>
      <c r="J34806" t="s">
        <v>422</v>
      </c>
      <c r="K34806" t="s">
        <v>580</v>
      </c>
      <c r="L34806" t="s">
        <v>1047</v>
      </c>
      <c r="M34806" t="s">
        <v>1098</v>
      </c>
    </row>
    <row r="34807" spans="1:13" x14ac:dyDescent="0.35">
      <c r="A34807" t="s">
        <v>10</v>
      </c>
      <c r="B34807" t="s">
        <v>1152</v>
      </c>
      <c r="C34807">
        <v>67</v>
      </c>
      <c r="D34807" t="s">
        <v>769</v>
      </c>
      <c r="E34807" t="s">
        <v>1067</v>
      </c>
      <c r="F34807" t="s">
        <v>971</v>
      </c>
      <c r="G34807" t="s">
        <v>140</v>
      </c>
      <c r="H34807" t="s">
        <v>988</v>
      </c>
      <c r="I34807" t="s">
        <v>140</v>
      </c>
      <c r="J34807" t="s">
        <v>1021</v>
      </c>
      <c r="K34807" t="s">
        <v>567</v>
      </c>
      <c r="L34807" t="s">
        <v>942</v>
      </c>
      <c r="M34807" t="s">
        <v>140</v>
      </c>
    </row>
    <row r="34808" spans="1:13" x14ac:dyDescent="0.35">
      <c r="A34808" t="s">
        <v>10</v>
      </c>
      <c r="B34808" t="s">
        <v>339</v>
      </c>
      <c r="C34808">
        <v>11</v>
      </c>
      <c r="D34808" t="s">
        <v>140</v>
      </c>
      <c r="E34808" t="s">
        <v>140</v>
      </c>
      <c r="F34808" t="s">
        <v>140</v>
      </c>
      <c r="G34808" t="s">
        <v>932</v>
      </c>
      <c r="H34808" t="s">
        <v>140</v>
      </c>
      <c r="I34808" t="s">
        <v>140</v>
      </c>
      <c r="J34808" t="s">
        <v>535</v>
      </c>
      <c r="K34808" t="s">
        <v>211</v>
      </c>
      <c r="L34808" t="s">
        <v>140</v>
      </c>
      <c r="M34808" t="s">
        <v>140</v>
      </c>
    </row>
    <row r="34809" spans="1:13" x14ac:dyDescent="0.35">
      <c r="A34809" t="s">
        <v>11</v>
      </c>
      <c r="B34809" t="s">
        <v>1151</v>
      </c>
      <c r="C34809">
        <v>134</v>
      </c>
      <c r="D34809" t="s">
        <v>574</v>
      </c>
      <c r="E34809" t="s">
        <v>99</v>
      </c>
      <c r="F34809" t="s">
        <v>140</v>
      </c>
      <c r="G34809" t="s">
        <v>1098</v>
      </c>
      <c r="H34809" t="s">
        <v>1004</v>
      </c>
      <c r="I34809" t="s">
        <v>1013</v>
      </c>
      <c r="J34809" t="s">
        <v>405</v>
      </c>
      <c r="K34809" t="s">
        <v>644</v>
      </c>
      <c r="L34809" t="s">
        <v>915</v>
      </c>
      <c r="M34809" t="s">
        <v>140</v>
      </c>
    </row>
    <row r="34810" spans="1:13" x14ac:dyDescent="0.35">
      <c r="A34810" t="s">
        <v>11</v>
      </c>
      <c r="B34810" t="s">
        <v>1152</v>
      </c>
      <c r="C34810">
        <v>57</v>
      </c>
      <c r="D34810" t="s">
        <v>961</v>
      </c>
      <c r="E34810" t="s">
        <v>939</v>
      </c>
      <c r="F34810" t="s">
        <v>140</v>
      </c>
      <c r="G34810" t="s">
        <v>140</v>
      </c>
      <c r="H34810" t="s">
        <v>140</v>
      </c>
      <c r="I34810" t="s">
        <v>140</v>
      </c>
      <c r="J34810" t="s">
        <v>1059</v>
      </c>
      <c r="K34810" t="s">
        <v>42</v>
      </c>
      <c r="L34810" t="s">
        <v>121</v>
      </c>
      <c r="M34810" t="s">
        <v>1012</v>
      </c>
    </row>
    <row r="34811" spans="1:13" x14ac:dyDescent="0.35">
      <c r="A34811" t="s">
        <v>11</v>
      </c>
      <c r="B34811" t="s">
        <v>339</v>
      </c>
      <c r="C34811">
        <v>15</v>
      </c>
      <c r="D34811" t="s">
        <v>1059</v>
      </c>
      <c r="E34811" t="s">
        <v>646</v>
      </c>
      <c r="F34811" t="s">
        <v>140</v>
      </c>
      <c r="G34811" t="s">
        <v>140</v>
      </c>
      <c r="H34811" t="s">
        <v>140</v>
      </c>
      <c r="I34811" t="s">
        <v>140</v>
      </c>
      <c r="J34811" t="s">
        <v>401</v>
      </c>
      <c r="K34811" t="s">
        <v>1015</v>
      </c>
      <c r="L34811" t="s">
        <v>140</v>
      </c>
      <c r="M34811" t="s">
        <v>140</v>
      </c>
    </row>
    <row r="34812" spans="1:13" x14ac:dyDescent="0.35">
      <c r="A34812" t="s">
        <v>12</v>
      </c>
      <c r="B34812" t="s">
        <v>1151</v>
      </c>
      <c r="C34812">
        <v>129</v>
      </c>
      <c r="D34812" t="s">
        <v>1023</v>
      </c>
      <c r="E34812" t="s">
        <v>1023</v>
      </c>
      <c r="F34812" t="s">
        <v>1063</v>
      </c>
      <c r="G34812" t="s">
        <v>1063</v>
      </c>
      <c r="H34812" t="s">
        <v>87</v>
      </c>
      <c r="I34812" t="s">
        <v>140</v>
      </c>
      <c r="J34812" t="s">
        <v>131</v>
      </c>
      <c r="K34812" t="s">
        <v>472</v>
      </c>
      <c r="L34812" t="s">
        <v>1052</v>
      </c>
      <c r="M34812" t="s">
        <v>1019</v>
      </c>
    </row>
    <row r="34813" spans="1:13" x14ac:dyDescent="0.35">
      <c r="A34813" t="s">
        <v>12</v>
      </c>
      <c r="B34813" t="s">
        <v>1152</v>
      </c>
      <c r="C34813">
        <v>57</v>
      </c>
      <c r="D34813" t="s">
        <v>121</v>
      </c>
      <c r="E34813" t="s">
        <v>983</v>
      </c>
      <c r="F34813" t="s">
        <v>140</v>
      </c>
      <c r="G34813" t="s">
        <v>660</v>
      </c>
      <c r="H34813" t="s">
        <v>983</v>
      </c>
      <c r="I34813" t="s">
        <v>140</v>
      </c>
      <c r="J34813" t="s">
        <v>1044</v>
      </c>
      <c r="K34813" t="s">
        <v>616</v>
      </c>
      <c r="L34813" t="s">
        <v>1067</v>
      </c>
      <c r="M34813" t="s">
        <v>996</v>
      </c>
    </row>
    <row r="34814" spans="1:13" x14ac:dyDescent="0.35">
      <c r="A34814" t="s">
        <v>12</v>
      </c>
      <c r="B34814" t="s">
        <v>339</v>
      </c>
      <c r="C34814">
        <v>23</v>
      </c>
      <c r="D34814" t="s">
        <v>838</v>
      </c>
      <c r="E34814" t="s">
        <v>140</v>
      </c>
      <c r="F34814" t="s">
        <v>140</v>
      </c>
      <c r="G34814" t="s">
        <v>140</v>
      </c>
      <c r="H34814" t="s">
        <v>140</v>
      </c>
      <c r="I34814" t="s">
        <v>140</v>
      </c>
      <c r="J34814" t="s">
        <v>838</v>
      </c>
      <c r="K34814" t="s">
        <v>1175</v>
      </c>
      <c r="L34814" t="s">
        <v>1051</v>
      </c>
      <c r="M34814" t="s">
        <v>838</v>
      </c>
    </row>
    <row r="34815" spans="1:13" x14ac:dyDescent="0.35">
      <c r="A34815" t="s">
        <v>13</v>
      </c>
      <c r="B34815" t="s">
        <v>1151</v>
      </c>
      <c r="C34815">
        <v>137</v>
      </c>
      <c r="D34815" t="s">
        <v>903</v>
      </c>
      <c r="E34815" t="s">
        <v>838</v>
      </c>
      <c r="F34815" t="s">
        <v>140</v>
      </c>
      <c r="G34815" t="s">
        <v>1063</v>
      </c>
      <c r="H34815" t="s">
        <v>1059</v>
      </c>
      <c r="I34815" t="s">
        <v>1013</v>
      </c>
      <c r="J34815" t="s">
        <v>1056</v>
      </c>
      <c r="K34815" t="s">
        <v>420</v>
      </c>
      <c r="L34815" t="s">
        <v>1014</v>
      </c>
      <c r="M34815" t="s">
        <v>1021</v>
      </c>
    </row>
    <row r="34816" spans="1:13" x14ac:dyDescent="0.35">
      <c r="A34816" t="s">
        <v>13</v>
      </c>
      <c r="B34816" t="s">
        <v>1152</v>
      </c>
      <c r="C34816">
        <v>53</v>
      </c>
      <c r="D34816" t="s">
        <v>1007</v>
      </c>
      <c r="E34816" t="s">
        <v>1073</v>
      </c>
      <c r="F34816" t="s">
        <v>1050</v>
      </c>
      <c r="G34816" t="s">
        <v>1019</v>
      </c>
      <c r="H34816" t="s">
        <v>1043</v>
      </c>
      <c r="I34816" t="s">
        <v>1062</v>
      </c>
      <c r="J34816" t="s">
        <v>1018</v>
      </c>
      <c r="K34816" t="s">
        <v>1158</v>
      </c>
      <c r="L34816" t="s">
        <v>140</v>
      </c>
      <c r="M34816" t="s">
        <v>140</v>
      </c>
    </row>
    <row r="34817" spans="1:13" x14ac:dyDescent="0.35">
      <c r="A34817" t="s">
        <v>13</v>
      </c>
      <c r="B34817" t="s">
        <v>339</v>
      </c>
      <c r="C34817">
        <v>15</v>
      </c>
      <c r="D34817" t="s">
        <v>140</v>
      </c>
      <c r="E34817" t="s">
        <v>140</v>
      </c>
      <c r="F34817" t="s">
        <v>140</v>
      </c>
      <c r="G34817" t="s">
        <v>140</v>
      </c>
      <c r="H34817" t="s">
        <v>140</v>
      </c>
      <c r="I34817" t="s">
        <v>140</v>
      </c>
      <c r="J34817" t="s">
        <v>1102</v>
      </c>
      <c r="K34817" t="s">
        <v>1137</v>
      </c>
      <c r="L34817" t="s">
        <v>140</v>
      </c>
      <c r="M34817" t="s">
        <v>140</v>
      </c>
    </row>
    <row r="34818" spans="1:13" x14ac:dyDescent="0.35">
      <c r="A34818" t="s">
        <v>14</v>
      </c>
      <c r="B34818" t="s">
        <v>1151</v>
      </c>
      <c r="C34818">
        <v>124</v>
      </c>
      <c r="D34818" t="s">
        <v>991</v>
      </c>
      <c r="E34818" t="s">
        <v>1095</v>
      </c>
      <c r="F34818" t="s">
        <v>1019</v>
      </c>
      <c r="G34818" t="s">
        <v>1023</v>
      </c>
      <c r="H34818" t="s">
        <v>115</v>
      </c>
      <c r="I34818" t="s">
        <v>1019</v>
      </c>
      <c r="J34818" t="s">
        <v>950</v>
      </c>
      <c r="K34818" t="s">
        <v>807</v>
      </c>
      <c r="L34818" t="s">
        <v>801</v>
      </c>
      <c r="M34818" t="s">
        <v>775</v>
      </c>
    </row>
    <row r="34819" spans="1:13" x14ac:dyDescent="0.35">
      <c r="A34819" t="s">
        <v>14</v>
      </c>
      <c r="B34819" t="s">
        <v>1152</v>
      </c>
      <c r="C34819">
        <v>66</v>
      </c>
      <c r="D34819" t="s">
        <v>1095</v>
      </c>
      <c r="E34819" t="s">
        <v>769</v>
      </c>
      <c r="F34819" t="s">
        <v>140</v>
      </c>
      <c r="G34819" t="s">
        <v>1098</v>
      </c>
      <c r="H34819" t="s">
        <v>91</v>
      </c>
      <c r="I34819" t="s">
        <v>949</v>
      </c>
      <c r="J34819" t="s">
        <v>903</v>
      </c>
      <c r="K34819" t="s">
        <v>42</v>
      </c>
      <c r="L34819" t="s">
        <v>1044</v>
      </c>
      <c r="M34819" t="s">
        <v>140</v>
      </c>
    </row>
    <row r="34820" spans="1:13" x14ac:dyDescent="0.35">
      <c r="A34820" t="s">
        <v>14</v>
      </c>
      <c r="B34820" t="s">
        <v>339</v>
      </c>
      <c r="C34820">
        <v>13</v>
      </c>
      <c r="D34820" t="s">
        <v>495</v>
      </c>
      <c r="E34820" t="s">
        <v>125</v>
      </c>
      <c r="F34820" t="s">
        <v>140</v>
      </c>
      <c r="G34820" t="s">
        <v>140</v>
      </c>
      <c r="H34820" t="s">
        <v>121</v>
      </c>
      <c r="I34820" t="s">
        <v>140</v>
      </c>
      <c r="J34820" t="s">
        <v>125</v>
      </c>
      <c r="K34820" t="s">
        <v>406</v>
      </c>
      <c r="L34820" t="s">
        <v>125</v>
      </c>
      <c r="M34820" t="s">
        <v>140</v>
      </c>
    </row>
    <row r="34821" spans="1:13" x14ac:dyDescent="0.35">
      <c r="A34821" t="s">
        <v>15</v>
      </c>
      <c r="B34821" t="s">
        <v>1151</v>
      </c>
      <c r="C34821">
        <v>137</v>
      </c>
      <c r="D34821" t="s">
        <v>317</v>
      </c>
      <c r="E34821" t="s">
        <v>517</v>
      </c>
      <c r="F34821" t="s">
        <v>1012</v>
      </c>
      <c r="G34821" t="s">
        <v>1054</v>
      </c>
      <c r="H34821" t="s">
        <v>999</v>
      </c>
      <c r="I34821" t="s">
        <v>140</v>
      </c>
      <c r="J34821" t="s">
        <v>985</v>
      </c>
      <c r="K34821" t="s">
        <v>842</v>
      </c>
      <c r="L34821" t="s">
        <v>1047</v>
      </c>
      <c r="M34821" t="s">
        <v>1013</v>
      </c>
    </row>
    <row r="34822" spans="1:13" x14ac:dyDescent="0.35">
      <c r="A34822" t="s">
        <v>15</v>
      </c>
      <c r="B34822" t="s">
        <v>1152</v>
      </c>
      <c r="C34822">
        <v>59</v>
      </c>
      <c r="D34822" t="s">
        <v>875</v>
      </c>
      <c r="E34822" t="s">
        <v>1053</v>
      </c>
      <c r="F34822" t="s">
        <v>1058</v>
      </c>
      <c r="G34822" t="s">
        <v>140</v>
      </c>
      <c r="H34822" t="s">
        <v>1051</v>
      </c>
      <c r="I34822" t="s">
        <v>996</v>
      </c>
      <c r="J34822" t="s">
        <v>117</v>
      </c>
      <c r="K34822" t="s">
        <v>426</v>
      </c>
      <c r="L34822" t="s">
        <v>729</v>
      </c>
      <c r="M34822" t="s">
        <v>1009</v>
      </c>
    </row>
    <row r="34823" spans="1:13" x14ac:dyDescent="0.35">
      <c r="A34823" t="s">
        <v>15</v>
      </c>
      <c r="B34823" t="s">
        <v>339</v>
      </c>
      <c r="C34823">
        <v>10</v>
      </c>
      <c r="D34823" t="s">
        <v>422</v>
      </c>
      <c r="E34823" t="s">
        <v>422</v>
      </c>
      <c r="F34823" t="s">
        <v>140</v>
      </c>
      <c r="G34823" t="s">
        <v>140</v>
      </c>
      <c r="H34823" t="s">
        <v>140</v>
      </c>
      <c r="I34823" t="s">
        <v>140</v>
      </c>
      <c r="J34823" t="s">
        <v>1062</v>
      </c>
      <c r="K34823" t="s">
        <v>684</v>
      </c>
      <c r="L34823" t="s">
        <v>1102</v>
      </c>
      <c r="M34823" t="s">
        <v>140</v>
      </c>
    </row>
    <row r="34824" spans="1:13" x14ac:dyDescent="0.35">
      <c r="A34824" t="s">
        <v>16</v>
      </c>
      <c r="B34824" t="s">
        <v>1151</v>
      </c>
      <c r="C34824">
        <v>122</v>
      </c>
      <c r="D34824" t="s">
        <v>123</v>
      </c>
      <c r="E34824" t="s">
        <v>729</v>
      </c>
      <c r="F34824" t="s">
        <v>140</v>
      </c>
      <c r="G34824" t="s">
        <v>1063</v>
      </c>
      <c r="H34824" t="s">
        <v>971</v>
      </c>
      <c r="I34824" t="s">
        <v>939</v>
      </c>
      <c r="J34824" t="s">
        <v>812</v>
      </c>
      <c r="K34824" t="s">
        <v>626</v>
      </c>
      <c r="L34824" t="s">
        <v>1020</v>
      </c>
      <c r="M34824" t="s">
        <v>140</v>
      </c>
    </row>
    <row r="34825" spans="1:13" x14ac:dyDescent="0.35">
      <c r="A34825" t="s">
        <v>16</v>
      </c>
      <c r="B34825" t="s">
        <v>1152</v>
      </c>
      <c r="C34825">
        <v>66</v>
      </c>
      <c r="D34825" t="s">
        <v>929</v>
      </c>
      <c r="E34825" t="s">
        <v>996</v>
      </c>
      <c r="F34825" t="s">
        <v>140</v>
      </c>
      <c r="G34825" t="s">
        <v>140</v>
      </c>
      <c r="H34825" t="s">
        <v>1051</v>
      </c>
      <c r="I34825" t="s">
        <v>140</v>
      </c>
      <c r="J34825" t="s">
        <v>660</v>
      </c>
      <c r="K34825" t="s">
        <v>740</v>
      </c>
      <c r="L34825" t="s">
        <v>1051</v>
      </c>
      <c r="M34825" t="s">
        <v>140</v>
      </c>
    </row>
    <row r="34826" spans="1:13" x14ac:dyDescent="0.35">
      <c r="A34826" t="s">
        <v>16</v>
      </c>
      <c r="B34826" t="s">
        <v>339</v>
      </c>
      <c r="C34826">
        <v>18</v>
      </c>
      <c r="D34826" t="s">
        <v>893</v>
      </c>
      <c r="E34826" t="s">
        <v>893</v>
      </c>
      <c r="F34826" t="s">
        <v>140</v>
      </c>
      <c r="G34826" t="s">
        <v>140</v>
      </c>
      <c r="H34826" t="s">
        <v>140</v>
      </c>
      <c r="I34826" t="s">
        <v>140</v>
      </c>
      <c r="J34826" t="s">
        <v>515</v>
      </c>
      <c r="K34826" t="s">
        <v>736</v>
      </c>
      <c r="L34826" t="s">
        <v>286</v>
      </c>
      <c r="M34826" t="s">
        <v>140</v>
      </c>
    </row>
    <row r="34827" spans="1:13" x14ac:dyDescent="0.35">
      <c r="A34827" t="s">
        <v>17</v>
      </c>
      <c r="B34827" t="s">
        <v>1151</v>
      </c>
      <c r="C34827">
        <v>128</v>
      </c>
      <c r="D34827" t="s">
        <v>289</v>
      </c>
      <c r="E34827" t="s">
        <v>115</v>
      </c>
      <c r="F34827" t="s">
        <v>140</v>
      </c>
      <c r="G34827" t="s">
        <v>1016</v>
      </c>
      <c r="H34827" t="s">
        <v>660</v>
      </c>
      <c r="I34827" t="s">
        <v>1017</v>
      </c>
      <c r="J34827" t="s">
        <v>953</v>
      </c>
      <c r="K34827" t="s">
        <v>509</v>
      </c>
      <c r="L34827" t="s">
        <v>125</v>
      </c>
      <c r="M34827" t="s">
        <v>140</v>
      </c>
    </row>
    <row r="34828" spans="1:13" x14ac:dyDescent="0.35">
      <c r="A34828" t="s">
        <v>17</v>
      </c>
      <c r="B34828" t="s">
        <v>1152</v>
      </c>
      <c r="C34828">
        <v>62</v>
      </c>
      <c r="D34828" t="s">
        <v>405</v>
      </c>
      <c r="E34828" t="s">
        <v>317</v>
      </c>
      <c r="F34828" t="s">
        <v>140</v>
      </c>
      <c r="G34828" t="s">
        <v>140</v>
      </c>
      <c r="H34828" t="s">
        <v>664</v>
      </c>
      <c r="I34828" t="s">
        <v>140</v>
      </c>
      <c r="J34828" t="s">
        <v>394</v>
      </c>
      <c r="K34828" t="s">
        <v>945</v>
      </c>
      <c r="L34828" t="s">
        <v>988</v>
      </c>
      <c r="M34828" t="s">
        <v>140</v>
      </c>
    </row>
    <row r="34829" spans="1:13" x14ac:dyDescent="0.35">
      <c r="A34829" t="s">
        <v>17</v>
      </c>
      <c r="B34829" t="s">
        <v>339</v>
      </c>
      <c r="C34829">
        <v>13</v>
      </c>
      <c r="D34829" t="s">
        <v>140</v>
      </c>
      <c r="E34829" t="s">
        <v>140</v>
      </c>
      <c r="F34829" t="s">
        <v>140</v>
      </c>
      <c r="G34829" t="s">
        <v>140</v>
      </c>
      <c r="H34829" t="s">
        <v>140</v>
      </c>
      <c r="I34829" t="s">
        <v>140</v>
      </c>
      <c r="J34829" t="s">
        <v>598</v>
      </c>
      <c r="K34829" t="s">
        <v>626</v>
      </c>
      <c r="L34829" t="s">
        <v>988</v>
      </c>
      <c r="M34829" t="s">
        <v>140</v>
      </c>
    </row>
    <row r="34830" spans="1:13" x14ac:dyDescent="0.35">
      <c r="A34830" t="s">
        <v>18</v>
      </c>
      <c r="B34830" t="s">
        <v>1151</v>
      </c>
      <c r="C34830">
        <v>141</v>
      </c>
      <c r="D34830" t="s">
        <v>641</v>
      </c>
      <c r="E34830" t="s">
        <v>841</v>
      </c>
      <c r="F34830" t="s">
        <v>1009</v>
      </c>
      <c r="G34830" t="s">
        <v>1009</v>
      </c>
      <c r="H34830" t="s">
        <v>87</v>
      </c>
      <c r="I34830" t="s">
        <v>1050</v>
      </c>
      <c r="J34830" t="s">
        <v>1095</v>
      </c>
      <c r="K34830" t="s">
        <v>211</v>
      </c>
      <c r="L34830" t="s">
        <v>903</v>
      </c>
      <c r="M34830" t="s">
        <v>140</v>
      </c>
    </row>
    <row r="34831" spans="1:13" x14ac:dyDescent="0.35">
      <c r="A34831" t="s">
        <v>18</v>
      </c>
      <c r="B34831" t="s">
        <v>1152</v>
      </c>
      <c r="C34831">
        <v>51</v>
      </c>
      <c r="D34831" t="s">
        <v>1044</v>
      </c>
      <c r="E34831" t="s">
        <v>1047</v>
      </c>
      <c r="F34831" t="s">
        <v>140</v>
      </c>
      <c r="G34831" t="s">
        <v>1017</v>
      </c>
      <c r="H34831" t="s">
        <v>949</v>
      </c>
      <c r="I34831" t="s">
        <v>140</v>
      </c>
      <c r="J34831" t="s">
        <v>125</v>
      </c>
      <c r="K34831" t="s">
        <v>355</v>
      </c>
      <c r="L34831" t="s">
        <v>716</v>
      </c>
      <c r="M34831" t="s">
        <v>140</v>
      </c>
    </row>
    <row r="34832" spans="1:13" x14ac:dyDescent="0.35">
      <c r="A34832" t="s">
        <v>18</v>
      </c>
      <c r="B34832" t="s">
        <v>339</v>
      </c>
      <c r="C34832">
        <v>13</v>
      </c>
      <c r="D34832" t="s">
        <v>209</v>
      </c>
      <c r="E34832" t="s">
        <v>956</v>
      </c>
      <c r="F34832" t="s">
        <v>140</v>
      </c>
      <c r="G34832" t="s">
        <v>140</v>
      </c>
      <c r="H34832" t="s">
        <v>1102</v>
      </c>
      <c r="I34832" t="s">
        <v>140</v>
      </c>
      <c r="J34832" t="s">
        <v>140</v>
      </c>
      <c r="K34832" t="s">
        <v>704</v>
      </c>
      <c r="L34832" t="s">
        <v>140</v>
      </c>
      <c r="M34832" t="s">
        <v>140</v>
      </c>
    </row>
    <row r="34833" spans="1:13" x14ac:dyDescent="0.35">
      <c r="A34833" t="s">
        <v>19</v>
      </c>
      <c r="B34833" t="s">
        <v>1151</v>
      </c>
      <c r="C34833">
        <v>138</v>
      </c>
      <c r="D34833" t="s">
        <v>147</v>
      </c>
      <c r="E34833" t="s">
        <v>595</v>
      </c>
      <c r="F34833" t="s">
        <v>140</v>
      </c>
      <c r="G34833" t="s">
        <v>1011</v>
      </c>
      <c r="H34833" t="s">
        <v>915</v>
      </c>
      <c r="I34833" t="s">
        <v>1014</v>
      </c>
      <c r="J34833" t="s">
        <v>849</v>
      </c>
      <c r="K34833" t="s">
        <v>803</v>
      </c>
      <c r="L34833" t="s">
        <v>1070</v>
      </c>
      <c r="M34833" t="s">
        <v>140</v>
      </c>
    </row>
    <row r="34834" spans="1:13" x14ac:dyDescent="0.35">
      <c r="A34834" t="s">
        <v>19</v>
      </c>
      <c r="B34834" t="s">
        <v>1152</v>
      </c>
      <c r="C34834">
        <v>56</v>
      </c>
      <c r="D34834" t="s">
        <v>317</v>
      </c>
      <c r="E34834" t="s">
        <v>317</v>
      </c>
      <c r="F34834" t="s">
        <v>140</v>
      </c>
      <c r="G34834" t="s">
        <v>996</v>
      </c>
      <c r="H34834" t="s">
        <v>977</v>
      </c>
      <c r="I34834" t="s">
        <v>1064</v>
      </c>
      <c r="J34834" t="s">
        <v>664</v>
      </c>
      <c r="K34834" t="s">
        <v>831</v>
      </c>
      <c r="L34834" t="s">
        <v>1007</v>
      </c>
      <c r="M34834" t="s">
        <v>140</v>
      </c>
    </row>
    <row r="34835" spans="1:13" x14ac:dyDescent="0.35">
      <c r="A34835" t="s">
        <v>19</v>
      </c>
      <c r="B34835" t="s">
        <v>339</v>
      </c>
      <c r="C34835">
        <v>12</v>
      </c>
      <c r="D34835" t="s">
        <v>1048</v>
      </c>
      <c r="E34835" t="s">
        <v>1048</v>
      </c>
      <c r="F34835" t="s">
        <v>140</v>
      </c>
      <c r="G34835" t="s">
        <v>140</v>
      </c>
      <c r="H34835" t="s">
        <v>87</v>
      </c>
      <c r="I34835" t="s">
        <v>1048</v>
      </c>
      <c r="J34835" t="s">
        <v>890</v>
      </c>
      <c r="K34835" t="s">
        <v>865</v>
      </c>
      <c r="L34835" t="s">
        <v>1047</v>
      </c>
      <c r="M34835" t="s">
        <v>140</v>
      </c>
    </row>
    <row r="34836" spans="1:13" x14ac:dyDescent="0.35">
      <c r="A34836" t="s">
        <v>20</v>
      </c>
      <c r="B34836" t="s">
        <v>1151</v>
      </c>
      <c r="C34836">
        <v>123</v>
      </c>
      <c r="D34836" t="s">
        <v>476</v>
      </c>
      <c r="E34836" t="s">
        <v>521</v>
      </c>
      <c r="F34836" t="s">
        <v>140</v>
      </c>
      <c r="G34836" t="s">
        <v>1019</v>
      </c>
      <c r="H34836" t="s">
        <v>973</v>
      </c>
      <c r="I34836" t="s">
        <v>949</v>
      </c>
      <c r="J34836" t="s">
        <v>812</v>
      </c>
      <c r="K34836" t="s">
        <v>694</v>
      </c>
      <c r="L34836" t="s">
        <v>1003</v>
      </c>
      <c r="M34836" t="s">
        <v>140</v>
      </c>
    </row>
    <row r="34837" spans="1:13" x14ac:dyDescent="0.35">
      <c r="A34837" t="s">
        <v>20</v>
      </c>
      <c r="B34837" t="s">
        <v>1152</v>
      </c>
      <c r="C34837">
        <v>65</v>
      </c>
      <c r="D34837" t="s">
        <v>1021</v>
      </c>
      <c r="E34837" t="s">
        <v>775</v>
      </c>
      <c r="F34837" t="s">
        <v>140</v>
      </c>
      <c r="G34837" t="s">
        <v>140</v>
      </c>
      <c r="H34837" t="s">
        <v>949</v>
      </c>
      <c r="I34837" t="s">
        <v>140</v>
      </c>
      <c r="J34837" t="s">
        <v>131</v>
      </c>
      <c r="K34837" t="s">
        <v>989</v>
      </c>
      <c r="L34837" t="s">
        <v>1060</v>
      </c>
      <c r="M34837" t="s">
        <v>1020</v>
      </c>
    </row>
    <row r="34838" spans="1:13" x14ac:dyDescent="0.35">
      <c r="A34838" t="s">
        <v>20</v>
      </c>
      <c r="B34838" t="s">
        <v>339</v>
      </c>
      <c r="C34838">
        <v>18</v>
      </c>
      <c r="D34838" t="s">
        <v>140</v>
      </c>
      <c r="E34838" t="s">
        <v>129</v>
      </c>
      <c r="F34838" t="s">
        <v>140</v>
      </c>
      <c r="G34838" t="s">
        <v>140</v>
      </c>
      <c r="H34838" t="s">
        <v>1018</v>
      </c>
      <c r="I34838" t="s">
        <v>140</v>
      </c>
      <c r="J34838" t="s">
        <v>968</v>
      </c>
      <c r="K34838" t="s">
        <v>201</v>
      </c>
      <c r="L34838" t="s">
        <v>140</v>
      </c>
      <c r="M34838" t="s">
        <v>140</v>
      </c>
    </row>
    <row r="34839" spans="1:13" x14ac:dyDescent="0.35">
      <c r="A34839" t="s">
        <v>21</v>
      </c>
      <c r="B34839" t="s">
        <v>1151</v>
      </c>
      <c r="C34839">
        <v>120</v>
      </c>
      <c r="D34839" t="s">
        <v>812</v>
      </c>
      <c r="E34839" t="s">
        <v>125</v>
      </c>
      <c r="F34839" t="s">
        <v>140</v>
      </c>
      <c r="G34839" t="s">
        <v>1007</v>
      </c>
      <c r="H34839" t="s">
        <v>1046</v>
      </c>
      <c r="I34839" t="s">
        <v>1046</v>
      </c>
      <c r="J34839" t="s">
        <v>812</v>
      </c>
      <c r="K34839" t="s">
        <v>377</v>
      </c>
      <c r="L34839" t="s">
        <v>1102</v>
      </c>
      <c r="M34839" t="s">
        <v>140</v>
      </c>
    </row>
    <row r="34840" spans="1:13" x14ac:dyDescent="0.35">
      <c r="A34840" t="s">
        <v>21</v>
      </c>
      <c r="B34840" t="s">
        <v>1152</v>
      </c>
      <c r="C34840">
        <v>72</v>
      </c>
      <c r="D34840" t="s">
        <v>1053</v>
      </c>
      <c r="E34840" t="s">
        <v>1053</v>
      </c>
      <c r="F34840" t="s">
        <v>140</v>
      </c>
      <c r="G34840" t="s">
        <v>1017</v>
      </c>
      <c r="H34840" t="s">
        <v>1073</v>
      </c>
      <c r="I34840" t="s">
        <v>140</v>
      </c>
      <c r="J34840" t="s">
        <v>1053</v>
      </c>
      <c r="K34840" t="s">
        <v>696</v>
      </c>
      <c r="L34840" t="s">
        <v>973</v>
      </c>
      <c r="M34840" t="s">
        <v>140</v>
      </c>
    </row>
    <row r="34841" spans="1:13" x14ac:dyDescent="0.35">
      <c r="A34841" t="s">
        <v>21</v>
      </c>
      <c r="B34841" t="s">
        <v>339</v>
      </c>
      <c r="C34841">
        <v>18</v>
      </c>
      <c r="D34841" t="s">
        <v>564</v>
      </c>
      <c r="E34841" t="s">
        <v>458</v>
      </c>
      <c r="F34841" t="s">
        <v>140</v>
      </c>
      <c r="G34841" t="s">
        <v>140</v>
      </c>
      <c r="H34841" t="s">
        <v>140</v>
      </c>
      <c r="I34841" t="s">
        <v>458</v>
      </c>
      <c r="J34841" t="s">
        <v>95</v>
      </c>
      <c r="K34841" t="s">
        <v>693</v>
      </c>
      <c r="L34841" t="s">
        <v>95</v>
      </c>
      <c r="M34841" t="s">
        <v>140</v>
      </c>
    </row>
    <row r="34842" spans="1:13" x14ac:dyDescent="0.35">
      <c r="A34842" t="s">
        <v>22</v>
      </c>
      <c r="B34842" t="s">
        <v>1151</v>
      </c>
      <c r="C34842">
        <v>139</v>
      </c>
      <c r="D34842" t="s">
        <v>716</v>
      </c>
      <c r="E34842" t="s">
        <v>103</v>
      </c>
      <c r="F34842" t="s">
        <v>140</v>
      </c>
      <c r="G34842" t="s">
        <v>775</v>
      </c>
      <c r="H34842" t="s">
        <v>1056</v>
      </c>
      <c r="I34842" t="s">
        <v>1009</v>
      </c>
      <c r="J34842" t="s">
        <v>967</v>
      </c>
      <c r="K34842" t="s">
        <v>429</v>
      </c>
      <c r="L34842" t="s">
        <v>317</v>
      </c>
      <c r="M34842" t="s">
        <v>1012</v>
      </c>
    </row>
    <row r="34843" spans="1:13" x14ac:dyDescent="0.35">
      <c r="A34843" t="s">
        <v>22</v>
      </c>
      <c r="B34843" t="s">
        <v>1152</v>
      </c>
      <c r="C34843">
        <v>54</v>
      </c>
      <c r="D34843" t="s">
        <v>967</v>
      </c>
      <c r="E34843" t="s">
        <v>107</v>
      </c>
      <c r="F34843" t="s">
        <v>140</v>
      </c>
      <c r="G34843" t="s">
        <v>140</v>
      </c>
      <c r="H34843" t="s">
        <v>1062</v>
      </c>
      <c r="I34843" t="s">
        <v>140</v>
      </c>
      <c r="J34843" t="s">
        <v>897</v>
      </c>
      <c r="K34843" t="s">
        <v>632</v>
      </c>
      <c r="L34843" t="s">
        <v>1023</v>
      </c>
      <c r="M34843" t="s">
        <v>949</v>
      </c>
    </row>
    <row r="34844" spans="1:13" x14ac:dyDescent="0.35">
      <c r="A34844" t="s">
        <v>22</v>
      </c>
      <c r="B34844" t="s">
        <v>339</v>
      </c>
      <c r="C34844">
        <v>16</v>
      </c>
      <c r="D34844" t="s">
        <v>140</v>
      </c>
      <c r="E34844" t="s">
        <v>140</v>
      </c>
      <c r="F34844" t="s">
        <v>140</v>
      </c>
      <c r="G34844" t="s">
        <v>140</v>
      </c>
      <c r="H34844" t="s">
        <v>140</v>
      </c>
      <c r="I34844" t="s">
        <v>140</v>
      </c>
      <c r="J34844" t="s">
        <v>345</v>
      </c>
      <c r="K34844" t="s">
        <v>344</v>
      </c>
      <c r="L34844" t="s">
        <v>140</v>
      </c>
      <c r="M34844" t="s">
        <v>140</v>
      </c>
    </row>
    <row r="34845" spans="1:13" x14ac:dyDescent="0.35">
      <c r="A34845" t="s">
        <v>23</v>
      </c>
      <c r="B34845" t="s">
        <v>1151</v>
      </c>
      <c r="C34845">
        <v>125</v>
      </c>
      <c r="D34845" t="s">
        <v>668</v>
      </c>
      <c r="E34845" t="s">
        <v>674</v>
      </c>
      <c r="F34845" t="s">
        <v>140</v>
      </c>
      <c r="G34845" t="s">
        <v>140</v>
      </c>
      <c r="H34845" t="s">
        <v>121</v>
      </c>
      <c r="I34845" t="s">
        <v>140</v>
      </c>
      <c r="J34845" t="s">
        <v>1061</v>
      </c>
      <c r="K34845" t="s">
        <v>979</v>
      </c>
      <c r="L34845" t="s">
        <v>996</v>
      </c>
      <c r="M34845" t="s">
        <v>1021</v>
      </c>
    </row>
    <row r="34846" spans="1:13" x14ac:dyDescent="0.35">
      <c r="A34846" t="s">
        <v>23</v>
      </c>
      <c r="B34846" t="s">
        <v>1152</v>
      </c>
      <c r="C34846">
        <v>61</v>
      </c>
      <c r="D34846" t="s">
        <v>769</v>
      </c>
      <c r="E34846" t="s">
        <v>643</v>
      </c>
      <c r="F34846" t="s">
        <v>140</v>
      </c>
      <c r="G34846" t="s">
        <v>140</v>
      </c>
      <c r="H34846" t="s">
        <v>1043</v>
      </c>
      <c r="I34846" t="s">
        <v>1043</v>
      </c>
      <c r="J34846" t="s">
        <v>838</v>
      </c>
      <c r="K34846" t="s">
        <v>817</v>
      </c>
      <c r="L34846" t="s">
        <v>801</v>
      </c>
      <c r="M34846" t="s">
        <v>140</v>
      </c>
    </row>
    <row r="34847" spans="1:13" x14ac:dyDescent="0.35">
      <c r="A34847" t="s">
        <v>23</v>
      </c>
      <c r="B34847" t="s">
        <v>339</v>
      </c>
      <c r="C34847">
        <v>19</v>
      </c>
      <c r="D34847" t="s">
        <v>140</v>
      </c>
      <c r="E34847" t="s">
        <v>140</v>
      </c>
      <c r="F34847" t="s">
        <v>140</v>
      </c>
      <c r="G34847" t="s">
        <v>140</v>
      </c>
      <c r="H34847" t="s">
        <v>140</v>
      </c>
      <c r="I34847" t="s">
        <v>140</v>
      </c>
      <c r="J34847" t="s">
        <v>1023</v>
      </c>
      <c r="K34847" t="s">
        <v>672</v>
      </c>
      <c r="L34847" t="s">
        <v>465</v>
      </c>
      <c r="M34847" t="s">
        <v>140</v>
      </c>
    </row>
    <row r="34848" spans="1:13" x14ac:dyDescent="0.35">
      <c r="A34848" t="s">
        <v>24</v>
      </c>
      <c r="B34848" t="s">
        <v>1151</v>
      </c>
      <c r="C34848">
        <v>123</v>
      </c>
      <c r="D34848" t="s">
        <v>443</v>
      </c>
      <c r="E34848" t="s">
        <v>1095</v>
      </c>
      <c r="F34848" t="s">
        <v>140</v>
      </c>
      <c r="G34848" t="s">
        <v>1066</v>
      </c>
      <c r="H34848" t="s">
        <v>869</v>
      </c>
      <c r="I34848" t="s">
        <v>1066</v>
      </c>
      <c r="J34848" t="s">
        <v>109</v>
      </c>
      <c r="K34848" t="s">
        <v>589</v>
      </c>
      <c r="L34848" t="s">
        <v>940</v>
      </c>
      <c r="M34848" t="s">
        <v>140</v>
      </c>
    </row>
    <row r="34849" spans="1:13" x14ac:dyDescent="0.35">
      <c r="A34849" t="s">
        <v>24</v>
      </c>
      <c r="B34849" t="s">
        <v>1152</v>
      </c>
      <c r="C34849">
        <v>71</v>
      </c>
      <c r="D34849" t="s">
        <v>915</v>
      </c>
      <c r="E34849" t="s">
        <v>1045</v>
      </c>
      <c r="F34849" t="s">
        <v>949</v>
      </c>
      <c r="G34849" t="s">
        <v>140</v>
      </c>
      <c r="H34849" t="s">
        <v>140</v>
      </c>
      <c r="I34849" t="s">
        <v>1056</v>
      </c>
      <c r="J34849" t="s">
        <v>371</v>
      </c>
      <c r="K34849" t="s">
        <v>626</v>
      </c>
      <c r="L34849" t="s">
        <v>1053</v>
      </c>
      <c r="M34849" t="s">
        <v>140</v>
      </c>
    </row>
    <row r="34850" spans="1:13" x14ac:dyDescent="0.35">
      <c r="A34850" t="s">
        <v>24</v>
      </c>
      <c r="B34850" t="s">
        <v>339</v>
      </c>
      <c r="C34850">
        <v>13</v>
      </c>
      <c r="D34850" t="s">
        <v>785</v>
      </c>
      <c r="E34850" t="s">
        <v>785</v>
      </c>
      <c r="F34850" t="s">
        <v>140</v>
      </c>
      <c r="G34850" t="s">
        <v>140</v>
      </c>
      <c r="H34850" t="s">
        <v>785</v>
      </c>
      <c r="I34850" t="s">
        <v>140</v>
      </c>
      <c r="J34850" t="s">
        <v>1047</v>
      </c>
      <c r="K34850" t="s">
        <v>1081</v>
      </c>
      <c r="L34850" t="s">
        <v>140</v>
      </c>
      <c r="M34850" t="s">
        <v>140</v>
      </c>
    </row>
    <row r="34851" spans="1:13" x14ac:dyDescent="0.35">
      <c r="A34851" t="s">
        <v>25</v>
      </c>
      <c r="B34851" t="s">
        <v>1151</v>
      </c>
      <c r="C34851">
        <v>123</v>
      </c>
      <c r="D34851" t="s">
        <v>109</v>
      </c>
      <c r="E34851" t="s">
        <v>574</v>
      </c>
      <c r="F34851" t="s">
        <v>140</v>
      </c>
      <c r="G34851" t="s">
        <v>1063</v>
      </c>
      <c r="H34851" t="s">
        <v>1060</v>
      </c>
      <c r="I34851" t="s">
        <v>1063</v>
      </c>
      <c r="J34851" t="s">
        <v>897</v>
      </c>
      <c r="K34851" t="s">
        <v>233</v>
      </c>
      <c r="L34851" t="s">
        <v>1053</v>
      </c>
      <c r="M34851" t="s">
        <v>1066</v>
      </c>
    </row>
    <row r="34852" spans="1:13" x14ac:dyDescent="0.35">
      <c r="A34852" t="s">
        <v>25</v>
      </c>
      <c r="B34852" t="s">
        <v>1152</v>
      </c>
      <c r="C34852">
        <v>68</v>
      </c>
      <c r="D34852" t="s">
        <v>824</v>
      </c>
      <c r="E34852" t="s">
        <v>345</v>
      </c>
      <c r="F34852" t="s">
        <v>140</v>
      </c>
      <c r="G34852" t="s">
        <v>949</v>
      </c>
      <c r="H34852" t="s">
        <v>140</v>
      </c>
      <c r="I34852" t="s">
        <v>1014</v>
      </c>
      <c r="J34852" t="s">
        <v>1066</v>
      </c>
      <c r="K34852" t="s">
        <v>972</v>
      </c>
      <c r="L34852" t="s">
        <v>113</v>
      </c>
      <c r="M34852" t="s">
        <v>140</v>
      </c>
    </row>
    <row r="34853" spans="1:13" x14ac:dyDescent="0.35">
      <c r="A34853" t="s">
        <v>25</v>
      </c>
      <c r="B34853" t="s">
        <v>339</v>
      </c>
      <c r="C34853">
        <v>13</v>
      </c>
      <c r="D34853" t="s">
        <v>131</v>
      </c>
      <c r="E34853" t="s">
        <v>977</v>
      </c>
      <c r="F34853" t="s">
        <v>140</v>
      </c>
      <c r="G34853" t="s">
        <v>140</v>
      </c>
      <c r="H34853" t="s">
        <v>660</v>
      </c>
      <c r="I34853" t="s">
        <v>140</v>
      </c>
      <c r="J34853" t="s">
        <v>1087</v>
      </c>
      <c r="K34853" t="s">
        <v>726</v>
      </c>
      <c r="L34853" t="s">
        <v>967</v>
      </c>
      <c r="M34853" t="s">
        <v>140</v>
      </c>
    </row>
    <row r="34854" spans="1:13" x14ac:dyDescent="0.35">
      <c r="A34854" t="s">
        <v>26</v>
      </c>
      <c r="B34854" t="s">
        <v>1151</v>
      </c>
      <c r="C34854">
        <v>130</v>
      </c>
      <c r="D34854" t="s">
        <v>123</v>
      </c>
      <c r="E34854" t="s">
        <v>1182</v>
      </c>
      <c r="F34854" t="s">
        <v>140</v>
      </c>
      <c r="G34854" t="s">
        <v>1016</v>
      </c>
      <c r="H34854" t="s">
        <v>1052</v>
      </c>
      <c r="I34854" t="s">
        <v>1014</v>
      </c>
      <c r="J34854" t="s">
        <v>1100</v>
      </c>
      <c r="K34854" t="s">
        <v>966</v>
      </c>
      <c r="L34854" t="s">
        <v>664</v>
      </c>
      <c r="M34854" t="s">
        <v>140</v>
      </c>
    </row>
    <row r="34855" spans="1:13" x14ac:dyDescent="0.35">
      <c r="A34855" t="s">
        <v>26</v>
      </c>
      <c r="B34855" t="s">
        <v>1152</v>
      </c>
      <c r="C34855">
        <v>56</v>
      </c>
      <c r="D34855" t="s">
        <v>837</v>
      </c>
      <c r="E34855" t="s">
        <v>117</v>
      </c>
      <c r="F34855" t="s">
        <v>140</v>
      </c>
      <c r="G34855" t="s">
        <v>140</v>
      </c>
      <c r="H34855" t="s">
        <v>875</v>
      </c>
      <c r="I34855" t="s">
        <v>949</v>
      </c>
      <c r="J34855" t="s">
        <v>371</v>
      </c>
      <c r="K34855" t="s">
        <v>783</v>
      </c>
      <c r="L34855" t="s">
        <v>501</v>
      </c>
      <c r="M34855" t="s">
        <v>1098</v>
      </c>
    </row>
    <row r="34856" spans="1:13" x14ac:dyDescent="0.35">
      <c r="A34856" t="s">
        <v>26</v>
      </c>
      <c r="B34856" t="s">
        <v>339</v>
      </c>
      <c r="C34856">
        <v>16</v>
      </c>
      <c r="D34856" t="s">
        <v>985</v>
      </c>
      <c r="E34856" t="s">
        <v>140</v>
      </c>
      <c r="F34856" t="s">
        <v>140</v>
      </c>
      <c r="G34856" t="s">
        <v>140</v>
      </c>
      <c r="H34856" t="s">
        <v>1004</v>
      </c>
      <c r="I34856" t="s">
        <v>140</v>
      </c>
      <c r="J34856" t="s">
        <v>93</v>
      </c>
      <c r="K34856" t="s">
        <v>655</v>
      </c>
      <c r="L34856" t="s">
        <v>140</v>
      </c>
      <c r="M34856" t="s">
        <v>140</v>
      </c>
    </row>
    <row r="34857" spans="1:13" x14ac:dyDescent="0.35">
      <c r="A34857" t="s">
        <v>27</v>
      </c>
      <c r="B34857" t="s">
        <v>1151</v>
      </c>
      <c r="C34857">
        <v>119</v>
      </c>
      <c r="D34857" t="s">
        <v>897</v>
      </c>
      <c r="E34857" t="s">
        <v>729</v>
      </c>
      <c r="F34857" t="s">
        <v>140</v>
      </c>
      <c r="G34857" t="s">
        <v>1014</v>
      </c>
      <c r="H34857" t="s">
        <v>929</v>
      </c>
      <c r="I34857" t="s">
        <v>1011</v>
      </c>
      <c r="J34857" t="s">
        <v>1104</v>
      </c>
      <c r="K34857" t="s">
        <v>758</v>
      </c>
      <c r="L34857" t="s">
        <v>801</v>
      </c>
      <c r="M34857" t="s">
        <v>140</v>
      </c>
    </row>
    <row r="34858" spans="1:13" x14ac:dyDescent="0.35">
      <c r="A34858" t="s">
        <v>27</v>
      </c>
      <c r="B34858" t="s">
        <v>1152</v>
      </c>
      <c r="C34858">
        <v>72</v>
      </c>
      <c r="D34858" t="s">
        <v>1018</v>
      </c>
      <c r="E34858" t="s">
        <v>140</v>
      </c>
      <c r="F34858" t="s">
        <v>140</v>
      </c>
      <c r="G34858" t="s">
        <v>949</v>
      </c>
      <c r="H34858" t="s">
        <v>949</v>
      </c>
      <c r="I34858" t="s">
        <v>140</v>
      </c>
      <c r="J34858" t="s">
        <v>643</v>
      </c>
      <c r="K34858" t="s">
        <v>780</v>
      </c>
      <c r="L34858" t="s">
        <v>733</v>
      </c>
      <c r="M34858" t="s">
        <v>140</v>
      </c>
    </row>
    <row r="34859" spans="1:13" x14ac:dyDescent="0.35">
      <c r="A34859" t="s">
        <v>27</v>
      </c>
      <c r="B34859" t="s">
        <v>339</v>
      </c>
      <c r="C34859">
        <v>13</v>
      </c>
      <c r="D34859" t="s">
        <v>140</v>
      </c>
      <c r="E34859" t="s">
        <v>140</v>
      </c>
      <c r="F34859" t="s">
        <v>140</v>
      </c>
      <c r="G34859" t="s">
        <v>140</v>
      </c>
      <c r="H34859" t="s">
        <v>140</v>
      </c>
      <c r="I34859" t="s">
        <v>140</v>
      </c>
      <c r="J34859" t="s">
        <v>140</v>
      </c>
      <c r="K34859" t="s">
        <v>100</v>
      </c>
      <c r="L34859" t="s">
        <v>99</v>
      </c>
      <c r="M34859" t="s">
        <v>140</v>
      </c>
    </row>
    <row r="34860" spans="1:13" x14ac:dyDescent="0.35">
      <c r="A34860" t="s">
        <v>28</v>
      </c>
      <c r="B34860" t="s">
        <v>1151</v>
      </c>
      <c r="C34860">
        <v>117</v>
      </c>
      <c r="D34860" t="s">
        <v>129</v>
      </c>
      <c r="E34860" t="s">
        <v>915</v>
      </c>
      <c r="F34860" t="s">
        <v>1098</v>
      </c>
      <c r="G34860" t="s">
        <v>1098</v>
      </c>
      <c r="H34860" t="s">
        <v>769</v>
      </c>
      <c r="I34860" t="s">
        <v>1098</v>
      </c>
      <c r="J34860" t="s">
        <v>1059</v>
      </c>
      <c r="K34860" t="s">
        <v>616</v>
      </c>
      <c r="L34860" t="s">
        <v>1049</v>
      </c>
      <c r="M34860" t="s">
        <v>1051</v>
      </c>
    </row>
    <row r="34861" spans="1:13" x14ac:dyDescent="0.35">
      <c r="A34861" t="s">
        <v>28</v>
      </c>
      <c r="B34861" t="s">
        <v>1152</v>
      </c>
      <c r="C34861">
        <v>78</v>
      </c>
      <c r="D34861" t="s">
        <v>394</v>
      </c>
      <c r="E34861" t="s">
        <v>501</v>
      </c>
      <c r="F34861" t="s">
        <v>140</v>
      </c>
      <c r="G34861" t="s">
        <v>1066</v>
      </c>
      <c r="H34861" t="s">
        <v>1068</v>
      </c>
      <c r="I34861" t="s">
        <v>140</v>
      </c>
      <c r="J34861" t="s">
        <v>643</v>
      </c>
      <c r="K34861" t="s">
        <v>362</v>
      </c>
      <c r="L34861" t="s">
        <v>973</v>
      </c>
      <c r="M34861" t="s">
        <v>140</v>
      </c>
    </row>
    <row r="34862" spans="1:13" x14ac:dyDescent="0.35">
      <c r="A34862" t="s">
        <v>28</v>
      </c>
      <c r="B34862" t="s">
        <v>339</v>
      </c>
      <c r="C34862">
        <v>12</v>
      </c>
      <c r="D34862" t="s">
        <v>140</v>
      </c>
      <c r="E34862" t="s">
        <v>140</v>
      </c>
      <c r="F34862" t="s">
        <v>140</v>
      </c>
      <c r="G34862" t="s">
        <v>140</v>
      </c>
      <c r="H34862" t="s">
        <v>140</v>
      </c>
      <c r="I34862" t="s">
        <v>140</v>
      </c>
      <c r="J34862" t="s">
        <v>412</v>
      </c>
      <c r="K34862" t="s">
        <v>957</v>
      </c>
      <c r="L34862" t="s">
        <v>140</v>
      </c>
      <c r="M34862" t="s">
        <v>664</v>
      </c>
    </row>
    <row r="34863" spans="1:13" x14ac:dyDescent="0.35">
      <c r="A34863" t="s">
        <v>29</v>
      </c>
      <c r="B34863" t="s">
        <v>1151</v>
      </c>
      <c r="C34863">
        <v>109</v>
      </c>
      <c r="D34863" t="s">
        <v>394</v>
      </c>
      <c r="E34863" t="s">
        <v>967</v>
      </c>
      <c r="F34863" t="s">
        <v>1021</v>
      </c>
      <c r="G34863" t="s">
        <v>1021</v>
      </c>
      <c r="H34863" t="s">
        <v>1061</v>
      </c>
      <c r="I34863" t="s">
        <v>1019</v>
      </c>
      <c r="J34863" t="s">
        <v>788</v>
      </c>
      <c r="K34863" t="s">
        <v>62</v>
      </c>
      <c r="L34863" t="s">
        <v>937</v>
      </c>
      <c r="M34863" t="s">
        <v>140</v>
      </c>
    </row>
    <row r="34864" spans="1:13" x14ac:dyDescent="0.35">
      <c r="A34864" t="s">
        <v>29</v>
      </c>
      <c r="B34864" t="s">
        <v>1152</v>
      </c>
      <c r="C34864">
        <v>73</v>
      </c>
      <c r="D34864" t="s">
        <v>501</v>
      </c>
      <c r="E34864" t="s">
        <v>501</v>
      </c>
      <c r="F34864" t="s">
        <v>1066</v>
      </c>
      <c r="G34864" t="s">
        <v>140</v>
      </c>
      <c r="H34864" t="s">
        <v>140</v>
      </c>
      <c r="I34864" t="s">
        <v>949</v>
      </c>
      <c r="J34864" t="s">
        <v>317</v>
      </c>
      <c r="K34864" t="s">
        <v>488</v>
      </c>
      <c r="L34864" t="s">
        <v>988</v>
      </c>
      <c r="M34864" t="s">
        <v>140</v>
      </c>
    </row>
    <row r="34865" spans="1:13" x14ac:dyDescent="0.35">
      <c r="A34865" t="s">
        <v>29</v>
      </c>
      <c r="B34865" t="s">
        <v>339</v>
      </c>
      <c r="C34865">
        <v>22</v>
      </c>
      <c r="D34865" t="s">
        <v>755</v>
      </c>
      <c r="E34865" t="s">
        <v>1100</v>
      </c>
      <c r="F34865" t="s">
        <v>140</v>
      </c>
      <c r="G34865" t="s">
        <v>140</v>
      </c>
      <c r="H34865" t="s">
        <v>140</v>
      </c>
      <c r="I34865" t="s">
        <v>140</v>
      </c>
      <c r="J34865" t="s">
        <v>1052</v>
      </c>
      <c r="K34865" t="s">
        <v>767</v>
      </c>
      <c r="L34865" t="s">
        <v>1058</v>
      </c>
      <c r="M34865" t="s">
        <v>140</v>
      </c>
    </row>
    <row r="34866" spans="1:13" x14ac:dyDescent="0.35">
      <c r="A34866" t="s">
        <v>30</v>
      </c>
      <c r="B34866" t="s">
        <v>1151</v>
      </c>
      <c r="C34866">
        <v>108</v>
      </c>
      <c r="D34866" t="s">
        <v>977</v>
      </c>
      <c r="E34866" t="s">
        <v>999</v>
      </c>
      <c r="F34866" t="s">
        <v>140</v>
      </c>
      <c r="G34866" t="s">
        <v>140</v>
      </c>
      <c r="H34866" t="s">
        <v>940</v>
      </c>
      <c r="I34866" t="s">
        <v>140</v>
      </c>
      <c r="J34866" t="s">
        <v>1003</v>
      </c>
      <c r="K34866" t="s">
        <v>791</v>
      </c>
      <c r="L34866" t="s">
        <v>1051</v>
      </c>
      <c r="M34866" t="s">
        <v>140</v>
      </c>
    </row>
    <row r="34867" spans="1:13" x14ac:dyDescent="0.35">
      <c r="A34867" t="s">
        <v>30</v>
      </c>
      <c r="B34867" t="s">
        <v>1152</v>
      </c>
      <c r="C34867">
        <v>78</v>
      </c>
      <c r="D34867" t="s">
        <v>1072</v>
      </c>
      <c r="E34867" t="s">
        <v>985</v>
      </c>
      <c r="F34867" t="s">
        <v>140</v>
      </c>
      <c r="G34867" t="s">
        <v>140</v>
      </c>
      <c r="H34867" t="s">
        <v>1021</v>
      </c>
      <c r="I34867" t="s">
        <v>967</v>
      </c>
      <c r="J34867" t="s">
        <v>1056</v>
      </c>
      <c r="K34867" t="s">
        <v>905</v>
      </c>
      <c r="L34867" t="s">
        <v>971</v>
      </c>
      <c r="M34867" t="s">
        <v>140</v>
      </c>
    </row>
    <row r="34868" spans="1:13" x14ac:dyDescent="0.35">
      <c r="A34868" t="s">
        <v>30</v>
      </c>
      <c r="B34868" t="s">
        <v>339</v>
      </c>
      <c r="C34868">
        <v>16</v>
      </c>
      <c r="D34868" t="s">
        <v>140</v>
      </c>
      <c r="E34868" t="s">
        <v>140</v>
      </c>
      <c r="F34868" t="s">
        <v>140</v>
      </c>
      <c r="G34868" t="s">
        <v>140</v>
      </c>
      <c r="H34868" t="s">
        <v>140</v>
      </c>
      <c r="I34868" t="s">
        <v>140</v>
      </c>
      <c r="J34868" t="s">
        <v>824</v>
      </c>
      <c r="K34868" t="s">
        <v>114</v>
      </c>
      <c r="L34868" t="s">
        <v>345</v>
      </c>
      <c r="M34868" t="s">
        <v>140</v>
      </c>
    </row>
    <row r="34869" spans="1:13" x14ac:dyDescent="0.35">
      <c r="A34869" t="s">
        <v>31</v>
      </c>
      <c r="B34869" t="s">
        <v>1151</v>
      </c>
      <c r="C34869">
        <v>137</v>
      </c>
      <c r="D34869" t="s">
        <v>660</v>
      </c>
      <c r="E34869" t="s">
        <v>107</v>
      </c>
      <c r="F34869" t="s">
        <v>140</v>
      </c>
      <c r="G34869" t="s">
        <v>950</v>
      </c>
      <c r="H34869" t="s">
        <v>1023</v>
      </c>
      <c r="I34869" t="s">
        <v>1021</v>
      </c>
      <c r="J34869" t="s">
        <v>129</v>
      </c>
      <c r="K34869" t="s">
        <v>567</v>
      </c>
      <c r="L34869" t="s">
        <v>140</v>
      </c>
      <c r="M34869" t="s">
        <v>1098</v>
      </c>
    </row>
    <row r="34870" spans="1:13" x14ac:dyDescent="0.35">
      <c r="A34870" t="s">
        <v>31</v>
      </c>
      <c r="B34870" t="s">
        <v>1152</v>
      </c>
      <c r="C34870">
        <v>58</v>
      </c>
      <c r="D34870" t="s">
        <v>1057</v>
      </c>
      <c r="E34870" t="s">
        <v>1044</v>
      </c>
      <c r="F34870" t="s">
        <v>140</v>
      </c>
      <c r="G34870" t="s">
        <v>140</v>
      </c>
      <c r="H34870" t="s">
        <v>940</v>
      </c>
      <c r="I34870" t="s">
        <v>140</v>
      </c>
      <c r="J34870" t="s">
        <v>643</v>
      </c>
      <c r="K34870" t="s">
        <v>722</v>
      </c>
      <c r="L34870" t="s">
        <v>140</v>
      </c>
      <c r="M34870" t="s">
        <v>940</v>
      </c>
    </row>
    <row r="34871" spans="1:13" x14ac:dyDescent="0.35">
      <c r="A34871" t="s">
        <v>31</v>
      </c>
      <c r="B34871" t="s">
        <v>339</v>
      </c>
      <c r="C34871">
        <v>11</v>
      </c>
      <c r="D34871" t="s">
        <v>140</v>
      </c>
      <c r="E34871" t="s">
        <v>897</v>
      </c>
      <c r="F34871" t="s">
        <v>140</v>
      </c>
      <c r="G34871" t="s">
        <v>140</v>
      </c>
      <c r="H34871" t="s">
        <v>140</v>
      </c>
      <c r="I34871" t="s">
        <v>140</v>
      </c>
      <c r="J34871" t="s">
        <v>897</v>
      </c>
      <c r="K34871" t="s">
        <v>493</v>
      </c>
      <c r="L34871" t="s">
        <v>140</v>
      </c>
      <c r="M34871" t="s">
        <v>140</v>
      </c>
    </row>
    <row r="34872" spans="1:13" x14ac:dyDescent="0.35">
      <c r="A34872" t="s">
        <v>32</v>
      </c>
      <c r="B34872" t="s">
        <v>1151</v>
      </c>
      <c r="C34872">
        <v>3048</v>
      </c>
      <c r="D34872" t="s">
        <v>812</v>
      </c>
      <c r="E34872" t="s">
        <v>121</v>
      </c>
      <c r="F34872" t="s">
        <v>1010</v>
      </c>
      <c r="G34872" t="s">
        <v>1011</v>
      </c>
      <c r="H34872" t="s">
        <v>824</v>
      </c>
      <c r="I34872" t="s">
        <v>1019</v>
      </c>
      <c r="J34872" t="s">
        <v>1095</v>
      </c>
      <c r="K34872" t="s">
        <v>76</v>
      </c>
      <c r="L34872" t="s">
        <v>929</v>
      </c>
      <c r="M34872" t="s">
        <v>1013</v>
      </c>
    </row>
    <row r="34873" spans="1:13" x14ac:dyDescent="0.35">
      <c r="A34873" t="s">
        <v>32</v>
      </c>
      <c r="B34873" t="s">
        <v>1152</v>
      </c>
      <c r="C34873">
        <v>1523</v>
      </c>
      <c r="D34873" t="s">
        <v>967</v>
      </c>
      <c r="E34873" t="s">
        <v>801</v>
      </c>
      <c r="F34873" t="s">
        <v>1016</v>
      </c>
      <c r="G34873" t="s">
        <v>775</v>
      </c>
      <c r="H34873" t="s">
        <v>1007</v>
      </c>
      <c r="I34873" t="s">
        <v>1055</v>
      </c>
      <c r="J34873" t="s">
        <v>548</v>
      </c>
      <c r="K34873" t="s">
        <v>280</v>
      </c>
      <c r="L34873" t="s">
        <v>801</v>
      </c>
      <c r="M34873" t="s">
        <v>1009</v>
      </c>
    </row>
    <row r="34874" spans="1:13" x14ac:dyDescent="0.35">
      <c r="A34874" t="s">
        <v>32</v>
      </c>
      <c r="B34874" t="s">
        <v>339</v>
      </c>
      <c r="C34874">
        <v>357</v>
      </c>
      <c r="D34874" t="s">
        <v>999</v>
      </c>
      <c r="E34874" t="s">
        <v>1067</v>
      </c>
      <c r="F34874" t="s">
        <v>1022</v>
      </c>
      <c r="G34874" t="s">
        <v>1016</v>
      </c>
      <c r="H34874" t="s">
        <v>971</v>
      </c>
      <c r="I34874" t="s">
        <v>1009</v>
      </c>
      <c r="J34874" t="s">
        <v>812</v>
      </c>
      <c r="K34874" t="s">
        <v>54</v>
      </c>
      <c r="L34874" t="s">
        <v>345</v>
      </c>
      <c r="M34874" t="s">
        <v>1016</v>
      </c>
    </row>
    <row r="34876" spans="1:13" x14ac:dyDescent="0.35">
      <c r="A34876" t="s">
        <v>2412</v>
      </c>
    </row>
    <row r="34877" spans="1:13" x14ac:dyDescent="0.35">
      <c r="A34877" t="s">
        <v>2</v>
      </c>
      <c r="B34877" t="s">
        <v>1164</v>
      </c>
      <c r="C34877" t="s">
        <v>3</v>
      </c>
      <c r="D34877" t="s">
        <v>2402</v>
      </c>
      <c r="E34877" t="s">
        <v>2403</v>
      </c>
      <c r="F34877" t="s">
        <v>2404</v>
      </c>
      <c r="G34877" t="s">
        <v>2405</v>
      </c>
      <c r="H34877" t="s">
        <v>2406</v>
      </c>
      <c r="I34877" t="s">
        <v>2407</v>
      </c>
      <c r="J34877" t="s">
        <v>1032</v>
      </c>
      <c r="K34877" t="s">
        <v>2408</v>
      </c>
      <c r="L34877" t="s">
        <v>1042</v>
      </c>
      <c r="M34877" t="s">
        <v>136</v>
      </c>
    </row>
    <row r="34878" spans="1:13" x14ac:dyDescent="0.35">
      <c r="A34878" t="s">
        <v>8</v>
      </c>
      <c r="B34878" t="s">
        <v>1165</v>
      </c>
      <c r="C34878">
        <v>69</v>
      </c>
      <c r="D34878" t="s">
        <v>1060</v>
      </c>
      <c r="E34878" t="s">
        <v>1070</v>
      </c>
      <c r="F34878" t="s">
        <v>140</v>
      </c>
      <c r="G34878" t="s">
        <v>1018</v>
      </c>
      <c r="H34878" t="s">
        <v>517</v>
      </c>
      <c r="I34878" t="s">
        <v>140</v>
      </c>
      <c r="J34878" t="s">
        <v>919</v>
      </c>
      <c r="K34878" t="s">
        <v>721</v>
      </c>
      <c r="L34878" t="s">
        <v>140</v>
      </c>
      <c r="M34878" t="s">
        <v>1066</v>
      </c>
    </row>
    <row r="34879" spans="1:13" x14ac:dyDescent="0.35">
      <c r="A34879" t="s">
        <v>8</v>
      </c>
      <c r="B34879" t="s">
        <v>1166</v>
      </c>
      <c r="C34879">
        <v>135</v>
      </c>
      <c r="D34879" t="s">
        <v>129</v>
      </c>
      <c r="E34879" t="s">
        <v>643</v>
      </c>
      <c r="F34879" t="s">
        <v>1016</v>
      </c>
      <c r="G34879" t="s">
        <v>1050</v>
      </c>
      <c r="H34879" t="s">
        <v>1100</v>
      </c>
      <c r="I34879" t="s">
        <v>1019</v>
      </c>
      <c r="J34879" t="s">
        <v>394</v>
      </c>
      <c r="K34879" t="s">
        <v>76</v>
      </c>
      <c r="L34879" t="s">
        <v>1046</v>
      </c>
      <c r="M34879" t="s">
        <v>1016</v>
      </c>
    </row>
    <row r="34880" spans="1:13" x14ac:dyDescent="0.35">
      <c r="A34880" t="s">
        <v>9</v>
      </c>
      <c r="B34880" t="s">
        <v>1165</v>
      </c>
      <c r="C34880">
        <v>99</v>
      </c>
      <c r="D34880" t="s">
        <v>729</v>
      </c>
      <c r="E34880" t="s">
        <v>147</v>
      </c>
      <c r="F34880" t="s">
        <v>1010</v>
      </c>
      <c r="G34880" t="s">
        <v>1054</v>
      </c>
      <c r="H34880" t="s">
        <v>1004</v>
      </c>
      <c r="I34880" t="s">
        <v>1011</v>
      </c>
      <c r="J34880" t="s">
        <v>664</v>
      </c>
      <c r="K34880" t="s">
        <v>306</v>
      </c>
      <c r="L34880" t="s">
        <v>970</v>
      </c>
      <c r="M34880" t="s">
        <v>1051</v>
      </c>
    </row>
    <row r="34881" spans="1:13" x14ac:dyDescent="0.35">
      <c r="A34881" t="s">
        <v>9</v>
      </c>
      <c r="B34881" t="s">
        <v>1166</v>
      </c>
      <c r="C34881">
        <v>102</v>
      </c>
      <c r="D34881" t="s">
        <v>942</v>
      </c>
      <c r="E34881" t="s">
        <v>967</v>
      </c>
      <c r="F34881" t="s">
        <v>140</v>
      </c>
      <c r="G34881" t="s">
        <v>1098</v>
      </c>
      <c r="H34881" t="s">
        <v>1014</v>
      </c>
      <c r="I34881" t="s">
        <v>140</v>
      </c>
      <c r="J34881" t="s">
        <v>595</v>
      </c>
      <c r="K34881" t="s">
        <v>945</v>
      </c>
      <c r="L34881" t="s">
        <v>1061</v>
      </c>
      <c r="M34881" t="s">
        <v>140</v>
      </c>
    </row>
    <row r="34882" spans="1:13" x14ac:dyDescent="0.35">
      <c r="A34882" t="s">
        <v>10</v>
      </c>
      <c r="B34882" t="s">
        <v>1165</v>
      </c>
      <c r="C34882">
        <v>80</v>
      </c>
      <c r="D34882" t="s">
        <v>111</v>
      </c>
      <c r="E34882" t="s">
        <v>1106</v>
      </c>
      <c r="F34882" t="s">
        <v>939</v>
      </c>
      <c r="G34882" t="s">
        <v>1004</v>
      </c>
      <c r="H34882" t="s">
        <v>801</v>
      </c>
      <c r="I34882" t="s">
        <v>1068</v>
      </c>
      <c r="J34882" t="s">
        <v>973</v>
      </c>
      <c r="K34882" t="s">
        <v>1015</v>
      </c>
      <c r="L34882" t="s">
        <v>919</v>
      </c>
      <c r="M34882" t="s">
        <v>140</v>
      </c>
    </row>
    <row r="34883" spans="1:13" x14ac:dyDescent="0.35">
      <c r="A34883" t="s">
        <v>10</v>
      </c>
      <c r="B34883" t="s">
        <v>1166</v>
      </c>
      <c r="C34883">
        <v>128</v>
      </c>
      <c r="D34883" t="s">
        <v>1095</v>
      </c>
      <c r="E34883" t="s">
        <v>838</v>
      </c>
      <c r="F34883" t="s">
        <v>140</v>
      </c>
      <c r="G34883" t="s">
        <v>1054</v>
      </c>
      <c r="H34883" t="s">
        <v>1049</v>
      </c>
      <c r="I34883" t="s">
        <v>140</v>
      </c>
      <c r="J34883" t="s">
        <v>952</v>
      </c>
      <c r="K34883" t="s">
        <v>78</v>
      </c>
      <c r="L34883" t="s">
        <v>915</v>
      </c>
      <c r="M34883" t="s">
        <v>1058</v>
      </c>
    </row>
    <row r="34884" spans="1:13" x14ac:dyDescent="0.35">
      <c r="A34884" t="s">
        <v>11</v>
      </c>
      <c r="B34884" t="s">
        <v>1165</v>
      </c>
      <c r="C34884">
        <v>87</v>
      </c>
      <c r="D34884" t="s">
        <v>942</v>
      </c>
      <c r="E34884" t="s">
        <v>953</v>
      </c>
      <c r="F34884" t="s">
        <v>140</v>
      </c>
      <c r="G34884" t="s">
        <v>140</v>
      </c>
      <c r="H34884" t="s">
        <v>1066</v>
      </c>
      <c r="I34884" t="s">
        <v>1014</v>
      </c>
      <c r="J34884" t="s">
        <v>755</v>
      </c>
      <c r="K34884" t="s">
        <v>631</v>
      </c>
      <c r="L34884" t="s">
        <v>121</v>
      </c>
      <c r="M34884" t="s">
        <v>140</v>
      </c>
    </row>
    <row r="34885" spans="1:13" x14ac:dyDescent="0.35">
      <c r="A34885" t="s">
        <v>11</v>
      </c>
      <c r="B34885" t="s">
        <v>1166</v>
      </c>
      <c r="C34885">
        <v>119</v>
      </c>
      <c r="D34885" t="s">
        <v>643</v>
      </c>
      <c r="E34885" t="s">
        <v>1062</v>
      </c>
      <c r="F34885" t="s">
        <v>140</v>
      </c>
      <c r="G34885" t="s">
        <v>1066</v>
      </c>
      <c r="H34885" t="s">
        <v>939</v>
      </c>
      <c r="I34885" t="s">
        <v>140</v>
      </c>
      <c r="J34885" t="s">
        <v>716</v>
      </c>
      <c r="K34885" t="s">
        <v>589</v>
      </c>
      <c r="L34885" t="s">
        <v>1057</v>
      </c>
      <c r="M34885" t="s">
        <v>1016</v>
      </c>
    </row>
    <row r="34886" spans="1:13" x14ac:dyDescent="0.35">
      <c r="A34886" t="s">
        <v>12</v>
      </c>
      <c r="B34886" t="s">
        <v>1165</v>
      </c>
      <c r="C34886">
        <v>12</v>
      </c>
      <c r="D34886" t="s">
        <v>140</v>
      </c>
      <c r="E34886" t="s">
        <v>140</v>
      </c>
      <c r="F34886" t="s">
        <v>140</v>
      </c>
      <c r="G34886" t="s">
        <v>140</v>
      </c>
      <c r="H34886" t="s">
        <v>140</v>
      </c>
      <c r="I34886" t="s">
        <v>140</v>
      </c>
      <c r="J34886" t="s">
        <v>919</v>
      </c>
      <c r="K34886" t="s">
        <v>90</v>
      </c>
      <c r="L34886" t="s">
        <v>919</v>
      </c>
      <c r="M34886" t="s">
        <v>140</v>
      </c>
    </row>
    <row r="34887" spans="1:13" x14ac:dyDescent="0.35">
      <c r="A34887" t="s">
        <v>12</v>
      </c>
      <c r="B34887" t="s">
        <v>1166</v>
      </c>
      <c r="C34887">
        <v>197</v>
      </c>
      <c r="D34887" t="s">
        <v>929</v>
      </c>
      <c r="E34887" t="s">
        <v>875</v>
      </c>
      <c r="F34887" t="s">
        <v>1009</v>
      </c>
      <c r="G34887" t="s">
        <v>1055</v>
      </c>
      <c r="H34887" t="s">
        <v>1059</v>
      </c>
      <c r="I34887" t="s">
        <v>140</v>
      </c>
      <c r="J34887" t="s">
        <v>147</v>
      </c>
      <c r="K34887" t="s">
        <v>146</v>
      </c>
      <c r="L34887" t="s">
        <v>515</v>
      </c>
      <c r="M34887" t="s">
        <v>940</v>
      </c>
    </row>
    <row r="34888" spans="1:13" x14ac:dyDescent="0.35">
      <c r="A34888" t="s">
        <v>13</v>
      </c>
      <c r="B34888" t="s">
        <v>1165</v>
      </c>
      <c r="C34888">
        <v>7</v>
      </c>
      <c r="D34888" t="s">
        <v>140</v>
      </c>
      <c r="E34888" t="s">
        <v>140</v>
      </c>
      <c r="F34888" t="s">
        <v>140</v>
      </c>
      <c r="G34888" t="s">
        <v>140</v>
      </c>
      <c r="H34888" t="s">
        <v>140</v>
      </c>
      <c r="I34888" t="s">
        <v>140</v>
      </c>
      <c r="J34888" t="s">
        <v>140</v>
      </c>
      <c r="K34888" t="s">
        <v>177</v>
      </c>
      <c r="L34888" t="s">
        <v>140</v>
      </c>
      <c r="M34888" t="s">
        <v>140</v>
      </c>
    </row>
    <row r="34889" spans="1:13" x14ac:dyDescent="0.35">
      <c r="A34889" t="s">
        <v>13</v>
      </c>
      <c r="B34889" t="s">
        <v>1166</v>
      </c>
      <c r="C34889">
        <v>198</v>
      </c>
      <c r="D34889" t="s">
        <v>1062</v>
      </c>
      <c r="E34889" t="s">
        <v>664</v>
      </c>
      <c r="F34889" t="s">
        <v>1009</v>
      </c>
      <c r="G34889" t="s">
        <v>1063</v>
      </c>
      <c r="H34889" t="s">
        <v>824</v>
      </c>
      <c r="I34889" t="s">
        <v>1098</v>
      </c>
      <c r="J34889" t="s">
        <v>527</v>
      </c>
      <c r="K34889" t="s">
        <v>680</v>
      </c>
      <c r="L34889" t="s">
        <v>1013</v>
      </c>
      <c r="M34889" t="s">
        <v>1063</v>
      </c>
    </row>
    <row r="34890" spans="1:13" x14ac:dyDescent="0.35">
      <c r="A34890" t="s">
        <v>14</v>
      </c>
      <c r="B34890" t="s">
        <v>1165</v>
      </c>
      <c r="C34890">
        <v>52</v>
      </c>
      <c r="D34890" t="s">
        <v>1067</v>
      </c>
      <c r="E34890" t="s">
        <v>1051</v>
      </c>
      <c r="F34890" t="s">
        <v>140</v>
      </c>
      <c r="G34890" t="s">
        <v>140</v>
      </c>
      <c r="H34890" t="s">
        <v>837</v>
      </c>
      <c r="I34890" t="s">
        <v>140</v>
      </c>
      <c r="J34890" t="s">
        <v>875</v>
      </c>
      <c r="K34890" t="s">
        <v>332</v>
      </c>
      <c r="L34890" t="s">
        <v>289</v>
      </c>
      <c r="M34890" t="s">
        <v>140</v>
      </c>
    </row>
    <row r="34891" spans="1:13" x14ac:dyDescent="0.35">
      <c r="A34891" t="s">
        <v>14</v>
      </c>
      <c r="B34891" t="s">
        <v>1166</v>
      </c>
      <c r="C34891">
        <v>151</v>
      </c>
      <c r="D34891" t="s">
        <v>121</v>
      </c>
      <c r="E34891" t="s">
        <v>991</v>
      </c>
      <c r="F34891" t="s">
        <v>1012</v>
      </c>
      <c r="G34891" t="s">
        <v>971</v>
      </c>
      <c r="H34891" t="s">
        <v>131</v>
      </c>
      <c r="I34891" t="s">
        <v>1017</v>
      </c>
      <c r="J34891" t="s">
        <v>1062</v>
      </c>
      <c r="K34891" t="s">
        <v>644</v>
      </c>
      <c r="L34891" t="s">
        <v>1070</v>
      </c>
      <c r="M34891" t="s">
        <v>1014</v>
      </c>
    </row>
    <row r="34892" spans="1:13" x14ac:dyDescent="0.35">
      <c r="A34892" t="s">
        <v>15</v>
      </c>
      <c r="B34892" t="s">
        <v>1165</v>
      </c>
      <c r="C34892">
        <v>90</v>
      </c>
      <c r="D34892" t="s">
        <v>125</v>
      </c>
      <c r="E34892" t="s">
        <v>1049</v>
      </c>
      <c r="F34892" t="s">
        <v>140</v>
      </c>
      <c r="G34892" t="s">
        <v>140</v>
      </c>
      <c r="H34892" t="s">
        <v>107</v>
      </c>
      <c r="I34892" t="s">
        <v>1011</v>
      </c>
      <c r="J34892" t="s">
        <v>1020</v>
      </c>
      <c r="K34892" t="s">
        <v>429</v>
      </c>
      <c r="L34892" t="s">
        <v>125</v>
      </c>
      <c r="M34892" t="s">
        <v>1016</v>
      </c>
    </row>
    <row r="34893" spans="1:13" x14ac:dyDescent="0.35">
      <c r="A34893" t="s">
        <v>15</v>
      </c>
      <c r="B34893" t="s">
        <v>1166</v>
      </c>
      <c r="C34893">
        <v>116</v>
      </c>
      <c r="D34893" t="s">
        <v>89</v>
      </c>
      <c r="E34893" t="s">
        <v>785</v>
      </c>
      <c r="F34893" t="s">
        <v>1055</v>
      </c>
      <c r="G34893" t="s">
        <v>1011</v>
      </c>
      <c r="H34893" t="s">
        <v>1057</v>
      </c>
      <c r="I34893" t="s">
        <v>1063</v>
      </c>
      <c r="J34893" t="s">
        <v>924</v>
      </c>
      <c r="K34893" t="s">
        <v>823</v>
      </c>
      <c r="L34893" t="s">
        <v>903</v>
      </c>
      <c r="M34893" t="s">
        <v>1013</v>
      </c>
    </row>
    <row r="34894" spans="1:13" x14ac:dyDescent="0.35">
      <c r="A34894" t="s">
        <v>16</v>
      </c>
      <c r="B34894" t="s">
        <v>1165</v>
      </c>
      <c r="C34894">
        <v>96</v>
      </c>
      <c r="D34894" t="s">
        <v>269</v>
      </c>
      <c r="E34894" t="s">
        <v>117</v>
      </c>
      <c r="F34894" t="s">
        <v>140</v>
      </c>
      <c r="G34894" t="s">
        <v>775</v>
      </c>
      <c r="H34894" t="s">
        <v>1017</v>
      </c>
      <c r="I34894" t="s">
        <v>1046</v>
      </c>
      <c r="J34894" t="s">
        <v>716</v>
      </c>
      <c r="K34894" t="s">
        <v>493</v>
      </c>
      <c r="L34894" t="s">
        <v>1055</v>
      </c>
      <c r="M34894" t="s">
        <v>140</v>
      </c>
    </row>
    <row r="34895" spans="1:13" x14ac:dyDescent="0.35">
      <c r="A34895" t="s">
        <v>16</v>
      </c>
      <c r="B34895" t="s">
        <v>1166</v>
      </c>
      <c r="C34895">
        <v>110</v>
      </c>
      <c r="D34895" t="s">
        <v>1053</v>
      </c>
      <c r="E34895" t="s">
        <v>527</v>
      </c>
      <c r="F34895" t="s">
        <v>140</v>
      </c>
      <c r="G34895" t="s">
        <v>140</v>
      </c>
      <c r="H34895" t="s">
        <v>660</v>
      </c>
      <c r="I34895" t="s">
        <v>140</v>
      </c>
      <c r="J34895" t="s">
        <v>824</v>
      </c>
      <c r="K34895" t="s">
        <v>324</v>
      </c>
      <c r="L34895" t="s">
        <v>1003</v>
      </c>
      <c r="M34895" t="s">
        <v>140</v>
      </c>
    </row>
    <row r="34896" spans="1:13" x14ac:dyDescent="0.35">
      <c r="A34896" t="s">
        <v>17</v>
      </c>
      <c r="B34896" t="s">
        <v>1165</v>
      </c>
      <c r="C34896">
        <v>109</v>
      </c>
      <c r="D34896" t="s">
        <v>894</v>
      </c>
      <c r="E34896" t="s">
        <v>592</v>
      </c>
      <c r="F34896" t="s">
        <v>140</v>
      </c>
      <c r="G34896" t="s">
        <v>1013</v>
      </c>
      <c r="H34896" t="s">
        <v>1058</v>
      </c>
      <c r="I34896" t="s">
        <v>1009</v>
      </c>
      <c r="J34896" t="s">
        <v>89</v>
      </c>
      <c r="K34896" t="s">
        <v>171</v>
      </c>
      <c r="L34896" t="s">
        <v>422</v>
      </c>
      <c r="M34896" t="s">
        <v>140</v>
      </c>
    </row>
    <row r="34897" spans="1:13" x14ac:dyDescent="0.35">
      <c r="A34897" t="s">
        <v>17</v>
      </c>
      <c r="B34897" t="s">
        <v>1166</v>
      </c>
      <c r="C34897">
        <v>94</v>
      </c>
      <c r="D34897" t="s">
        <v>838</v>
      </c>
      <c r="E34897" t="s">
        <v>99</v>
      </c>
      <c r="F34897" t="s">
        <v>140</v>
      </c>
      <c r="G34897" t="s">
        <v>140</v>
      </c>
      <c r="H34897" t="s">
        <v>769</v>
      </c>
      <c r="I34897" t="s">
        <v>1054</v>
      </c>
      <c r="J34897" t="s">
        <v>117</v>
      </c>
      <c r="K34897" t="s">
        <v>348</v>
      </c>
      <c r="L34897" t="s">
        <v>1048</v>
      </c>
      <c r="M34897" t="s">
        <v>140</v>
      </c>
    </row>
    <row r="34898" spans="1:13" x14ac:dyDescent="0.35">
      <c r="A34898" t="s">
        <v>18</v>
      </c>
      <c r="B34898" t="s">
        <v>1165</v>
      </c>
      <c r="C34898">
        <v>14</v>
      </c>
      <c r="D34898" t="s">
        <v>145</v>
      </c>
      <c r="E34898" t="s">
        <v>841</v>
      </c>
      <c r="F34898" t="s">
        <v>140</v>
      </c>
      <c r="G34898" t="s">
        <v>140</v>
      </c>
      <c r="H34898" t="s">
        <v>971</v>
      </c>
      <c r="I34898" t="s">
        <v>140</v>
      </c>
      <c r="J34898" t="s">
        <v>422</v>
      </c>
      <c r="K34898" t="s">
        <v>544</v>
      </c>
      <c r="L34898" t="s">
        <v>140</v>
      </c>
      <c r="M34898" t="s">
        <v>140</v>
      </c>
    </row>
    <row r="34899" spans="1:13" x14ac:dyDescent="0.35">
      <c r="A34899" t="s">
        <v>18</v>
      </c>
      <c r="B34899" t="s">
        <v>1166</v>
      </c>
      <c r="C34899">
        <v>191</v>
      </c>
      <c r="D34899" t="s">
        <v>105</v>
      </c>
      <c r="E34899" t="s">
        <v>756</v>
      </c>
      <c r="F34899" t="s">
        <v>1013</v>
      </c>
      <c r="G34899" t="s">
        <v>1012</v>
      </c>
      <c r="H34899" t="s">
        <v>89</v>
      </c>
      <c r="I34899" t="s">
        <v>949</v>
      </c>
      <c r="J34899" t="s">
        <v>1059</v>
      </c>
      <c r="K34899" t="s">
        <v>783</v>
      </c>
      <c r="L34899" t="s">
        <v>1044</v>
      </c>
      <c r="M34899" t="s">
        <v>140</v>
      </c>
    </row>
    <row r="34900" spans="1:13" x14ac:dyDescent="0.35">
      <c r="A34900" t="s">
        <v>19</v>
      </c>
      <c r="B34900" t="s">
        <v>1165</v>
      </c>
      <c r="C34900">
        <v>66</v>
      </c>
      <c r="D34900" t="s">
        <v>501</v>
      </c>
      <c r="E34900" t="s">
        <v>109</v>
      </c>
      <c r="F34900" t="s">
        <v>140</v>
      </c>
      <c r="G34900" t="s">
        <v>1004</v>
      </c>
      <c r="H34900" t="s">
        <v>394</v>
      </c>
      <c r="I34900" t="s">
        <v>949</v>
      </c>
      <c r="J34900" t="s">
        <v>446</v>
      </c>
      <c r="K34900" t="s">
        <v>687</v>
      </c>
      <c r="L34900" t="s">
        <v>1098</v>
      </c>
      <c r="M34900" t="s">
        <v>140</v>
      </c>
    </row>
    <row r="34901" spans="1:13" x14ac:dyDescent="0.35">
      <c r="A34901" t="s">
        <v>19</v>
      </c>
      <c r="B34901" t="s">
        <v>1166</v>
      </c>
      <c r="C34901">
        <v>140</v>
      </c>
      <c r="D34901" t="s">
        <v>788</v>
      </c>
      <c r="E34901" t="s">
        <v>849</v>
      </c>
      <c r="F34901" t="s">
        <v>140</v>
      </c>
      <c r="G34901" t="s">
        <v>1011</v>
      </c>
      <c r="H34901" t="s">
        <v>801</v>
      </c>
      <c r="I34901" t="s">
        <v>1058</v>
      </c>
      <c r="J34901" t="s">
        <v>643</v>
      </c>
      <c r="K34901" t="s">
        <v>907</v>
      </c>
      <c r="L34901" t="s">
        <v>1045</v>
      </c>
      <c r="M34901" t="s">
        <v>140</v>
      </c>
    </row>
    <row r="34902" spans="1:13" x14ac:dyDescent="0.35">
      <c r="A34902" t="s">
        <v>20</v>
      </c>
      <c r="B34902" t="s">
        <v>1165</v>
      </c>
      <c r="C34902">
        <v>118</v>
      </c>
      <c r="D34902" t="s">
        <v>937</v>
      </c>
      <c r="E34902" t="s">
        <v>101</v>
      </c>
      <c r="F34902" t="s">
        <v>140</v>
      </c>
      <c r="G34902" t="s">
        <v>1021</v>
      </c>
      <c r="H34902" t="s">
        <v>954</v>
      </c>
      <c r="I34902" t="s">
        <v>1098</v>
      </c>
      <c r="J34902" t="s">
        <v>729</v>
      </c>
      <c r="K34902" t="s">
        <v>38</v>
      </c>
      <c r="L34902" t="s">
        <v>660</v>
      </c>
      <c r="M34902" t="s">
        <v>1017</v>
      </c>
    </row>
    <row r="34903" spans="1:13" x14ac:dyDescent="0.35">
      <c r="A34903" t="s">
        <v>20</v>
      </c>
      <c r="B34903" t="s">
        <v>1166</v>
      </c>
      <c r="C34903">
        <v>88</v>
      </c>
      <c r="D34903" t="s">
        <v>953</v>
      </c>
      <c r="E34903" t="s">
        <v>985</v>
      </c>
      <c r="F34903" t="s">
        <v>140</v>
      </c>
      <c r="G34903" t="s">
        <v>140</v>
      </c>
      <c r="H34903" t="s">
        <v>107</v>
      </c>
      <c r="I34903" t="s">
        <v>140</v>
      </c>
      <c r="J34903" t="s">
        <v>405</v>
      </c>
      <c r="K34903" t="s">
        <v>38</v>
      </c>
      <c r="L34903" t="s">
        <v>664</v>
      </c>
      <c r="M34903" t="s">
        <v>140</v>
      </c>
    </row>
    <row r="34904" spans="1:13" x14ac:dyDescent="0.35">
      <c r="A34904" t="s">
        <v>21</v>
      </c>
      <c r="B34904" t="s">
        <v>1166</v>
      </c>
      <c r="C34904">
        <v>210</v>
      </c>
      <c r="D34904" t="s">
        <v>121</v>
      </c>
      <c r="E34904" t="s">
        <v>1059</v>
      </c>
      <c r="F34904" t="s">
        <v>140</v>
      </c>
      <c r="G34904" t="s">
        <v>940</v>
      </c>
      <c r="H34904" t="s">
        <v>940</v>
      </c>
      <c r="I34904" t="s">
        <v>1066</v>
      </c>
      <c r="J34904" t="s">
        <v>716</v>
      </c>
      <c r="K34904" t="s">
        <v>66</v>
      </c>
      <c r="L34904" t="s">
        <v>716</v>
      </c>
      <c r="M34904" t="s">
        <v>140</v>
      </c>
    </row>
    <row r="34905" spans="1:13" x14ac:dyDescent="0.35">
      <c r="A34905" t="s">
        <v>22</v>
      </c>
      <c r="B34905" t="s">
        <v>1165</v>
      </c>
      <c r="C34905">
        <v>98</v>
      </c>
      <c r="D34905" t="s">
        <v>937</v>
      </c>
      <c r="E34905" t="s">
        <v>937</v>
      </c>
      <c r="F34905" t="s">
        <v>140</v>
      </c>
      <c r="G34905" t="s">
        <v>1011</v>
      </c>
      <c r="H34905" t="s">
        <v>1043</v>
      </c>
      <c r="I34905" t="s">
        <v>140</v>
      </c>
      <c r="J34905" t="s">
        <v>999</v>
      </c>
      <c r="K34905" t="s">
        <v>70</v>
      </c>
      <c r="L34905" t="s">
        <v>1102</v>
      </c>
      <c r="M34905" t="s">
        <v>1016</v>
      </c>
    </row>
    <row r="34906" spans="1:13" x14ac:dyDescent="0.35">
      <c r="A34906" t="s">
        <v>22</v>
      </c>
      <c r="B34906" t="s">
        <v>1166</v>
      </c>
      <c r="C34906">
        <v>111</v>
      </c>
      <c r="D34906" t="s">
        <v>458</v>
      </c>
      <c r="E34906" t="s">
        <v>1049</v>
      </c>
      <c r="F34906" t="s">
        <v>140</v>
      </c>
      <c r="G34906" t="s">
        <v>140</v>
      </c>
      <c r="H34906" t="s">
        <v>109</v>
      </c>
      <c r="I34906" t="s">
        <v>1012</v>
      </c>
      <c r="J34906" t="s">
        <v>394</v>
      </c>
      <c r="K34906" t="s">
        <v>881</v>
      </c>
      <c r="L34906" t="s">
        <v>1062</v>
      </c>
      <c r="M34906" t="s">
        <v>1017</v>
      </c>
    </row>
    <row r="34907" spans="1:13" x14ac:dyDescent="0.35">
      <c r="A34907" t="s">
        <v>23</v>
      </c>
      <c r="B34907" t="s">
        <v>1165</v>
      </c>
      <c r="C34907">
        <v>86</v>
      </c>
      <c r="D34907" t="s">
        <v>1014</v>
      </c>
      <c r="E34907" t="s">
        <v>1070</v>
      </c>
      <c r="F34907" t="s">
        <v>140</v>
      </c>
      <c r="G34907" t="s">
        <v>140</v>
      </c>
      <c r="H34907" t="s">
        <v>1045</v>
      </c>
      <c r="I34907" t="s">
        <v>140</v>
      </c>
      <c r="J34907" t="s">
        <v>1064</v>
      </c>
      <c r="K34907" t="s">
        <v>370</v>
      </c>
      <c r="L34907" t="s">
        <v>140</v>
      </c>
      <c r="M34907" t="s">
        <v>140</v>
      </c>
    </row>
    <row r="34908" spans="1:13" x14ac:dyDescent="0.35">
      <c r="A34908" t="s">
        <v>23</v>
      </c>
      <c r="B34908" t="s">
        <v>1166</v>
      </c>
      <c r="C34908">
        <v>119</v>
      </c>
      <c r="D34908" t="s">
        <v>476</v>
      </c>
      <c r="E34908" t="s">
        <v>119</v>
      </c>
      <c r="F34908" t="s">
        <v>140</v>
      </c>
      <c r="G34908" t="s">
        <v>140</v>
      </c>
      <c r="H34908" t="s">
        <v>89</v>
      </c>
      <c r="I34908" t="s">
        <v>775</v>
      </c>
      <c r="J34908" t="s">
        <v>1053</v>
      </c>
      <c r="K34908" t="s">
        <v>351</v>
      </c>
      <c r="L34908" t="s">
        <v>147</v>
      </c>
      <c r="M34908" t="s">
        <v>775</v>
      </c>
    </row>
    <row r="34909" spans="1:13" x14ac:dyDescent="0.35">
      <c r="A34909" t="s">
        <v>24</v>
      </c>
      <c r="B34909" t="s">
        <v>1165</v>
      </c>
      <c r="C34909">
        <v>77</v>
      </c>
      <c r="D34909" t="s">
        <v>187</v>
      </c>
      <c r="E34909" t="s">
        <v>788</v>
      </c>
      <c r="F34909" t="s">
        <v>1009</v>
      </c>
      <c r="G34909" t="s">
        <v>140</v>
      </c>
      <c r="H34909" t="s">
        <v>1004</v>
      </c>
      <c r="I34909" t="s">
        <v>919</v>
      </c>
      <c r="J34909" t="s">
        <v>716</v>
      </c>
      <c r="K34909" t="s">
        <v>364</v>
      </c>
      <c r="L34909" t="s">
        <v>1055</v>
      </c>
      <c r="M34909" t="s">
        <v>140</v>
      </c>
    </row>
    <row r="34910" spans="1:13" x14ac:dyDescent="0.35">
      <c r="A34910" t="s">
        <v>24</v>
      </c>
      <c r="B34910" t="s">
        <v>1166</v>
      </c>
      <c r="C34910">
        <v>130</v>
      </c>
      <c r="D34910" t="s">
        <v>991</v>
      </c>
      <c r="E34910" t="s">
        <v>109</v>
      </c>
      <c r="F34910" t="s">
        <v>1013</v>
      </c>
      <c r="G34910" t="s">
        <v>1098</v>
      </c>
      <c r="H34910" t="s">
        <v>1018</v>
      </c>
      <c r="I34910" t="s">
        <v>1020</v>
      </c>
      <c r="J34910" t="s">
        <v>87</v>
      </c>
      <c r="K34910" t="s">
        <v>54</v>
      </c>
      <c r="L34910" t="s">
        <v>1047</v>
      </c>
      <c r="M34910" t="s">
        <v>140</v>
      </c>
    </row>
    <row r="34911" spans="1:13" x14ac:dyDescent="0.35">
      <c r="A34911" t="s">
        <v>25</v>
      </c>
      <c r="B34911" t="s">
        <v>1165</v>
      </c>
      <c r="C34911">
        <v>88</v>
      </c>
      <c r="D34911" t="s">
        <v>1072</v>
      </c>
      <c r="E34911" t="s">
        <v>548</v>
      </c>
      <c r="F34911" t="s">
        <v>140</v>
      </c>
      <c r="G34911" t="s">
        <v>140</v>
      </c>
      <c r="H34911" t="s">
        <v>1046</v>
      </c>
      <c r="I34911" t="s">
        <v>1014</v>
      </c>
      <c r="J34911" t="s">
        <v>662</v>
      </c>
      <c r="K34911" t="s">
        <v>666</v>
      </c>
      <c r="L34911" t="s">
        <v>1056</v>
      </c>
      <c r="M34911" t="s">
        <v>1016</v>
      </c>
    </row>
    <row r="34912" spans="1:13" x14ac:dyDescent="0.35">
      <c r="A34912" t="s">
        <v>25</v>
      </c>
      <c r="B34912" t="s">
        <v>1166</v>
      </c>
      <c r="C34912">
        <v>116</v>
      </c>
      <c r="D34912" t="s">
        <v>838</v>
      </c>
      <c r="E34912" t="s">
        <v>824</v>
      </c>
      <c r="F34912" t="s">
        <v>140</v>
      </c>
      <c r="G34912" t="s">
        <v>1066</v>
      </c>
      <c r="H34912" t="s">
        <v>1058</v>
      </c>
      <c r="I34912" t="s">
        <v>1014</v>
      </c>
      <c r="J34912" t="s">
        <v>89</v>
      </c>
      <c r="K34912" t="s">
        <v>589</v>
      </c>
      <c r="L34912" t="s">
        <v>729</v>
      </c>
      <c r="M34912" t="s">
        <v>1098</v>
      </c>
    </row>
    <row r="34913" spans="1:13" x14ac:dyDescent="0.35">
      <c r="A34913" t="s">
        <v>26</v>
      </c>
      <c r="B34913" t="s">
        <v>1165</v>
      </c>
      <c r="C34913">
        <v>96</v>
      </c>
      <c r="D34913" t="s">
        <v>386</v>
      </c>
      <c r="E34913" t="s">
        <v>399</v>
      </c>
      <c r="F34913" t="s">
        <v>140</v>
      </c>
      <c r="G34913" t="s">
        <v>1013</v>
      </c>
      <c r="H34913" t="s">
        <v>875</v>
      </c>
      <c r="I34913" t="s">
        <v>1066</v>
      </c>
      <c r="J34913" t="s">
        <v>592</v>
      </c>
      <c r="K34913" t="s">
        <v>357</v>
      </c>
      <c r="L34913" t="s">
        <v>1067</v>
      </c>
      <c r="M34913" t="s">
        <v>775</v>
      </c>
    </row>
    <row r="34914" spans="1:13" x14ac:dyDescent="0.35">
      <c r="A34914" t="s">
        <v>26</v>
      </c>
      <c r="B34914" t="s">
        <v>1166</v>
      </c>
      <c r="C34914">
        <v>106</v>
      </c>
      <c r="D34914" t="s">
        <v>1061</v>
      </c>
      <c r="E34914" t="s">
        <v>977</v>
      </c>
      <c r="F34914" t="s">
        <v>140</v>
      </c>
      <c r="G34914" t="s">
        <v>140</v>
      </c>
      <c r="H34914" t="s">
        <v>1018</v>
      </c>
      <c r="I34914" t="s">
        <v>140</v>
      </c>
      <c r="J34914" t="s">
        <v>961</v>
      </c>
      <c r="K34914" t="s">
        <v>626</v>
      </c>
      <c r="L34914" t="s">
        <v>950</v>
      </c>
      <c r="M34914" t="s">
        <v>140</v>
      </c>
    </row>
    <row r="34915" spans="1:13" x14ac:dyDescent="0.35">
      <c r="A34915" t="s">
        <v>27</v>
      </c>
      <c r="B34915" t="s">
        <v>1165</v>
      </c>
      <c r="C34915">
        <v>100</v>
      </c>
      <c r="D34915" t="s">
        <v>1059</v>
      </c>
      <c r="E34915" t="s">
        <v>1053</v>
      </c>
      <c r="F34915" t="s">
        <v>140</v>
      </c>
      <c r="G34915" t="s">
        <v>1014</v>
      </c>
      <c r="H34915" t="s">
        <v>1023</v>
      </c>
      <c r="I34915" t="s">
        <v>949</v>
      </c>
      <c r="J34915" t="s">
        <v>942</v>
      </c>
      <c r="K34915" t="s">
        <v>280</v>
      </c>
      <c r="L34915" t="s">
        <v>664</v>
      </c>
      <c r="M34915" t="s">
        <v>140</v>
      </c>
    </row>
    <row r="34916" spans="1:13" x14ac:dyDescent="0.35">
      <c r="A34916" t="s">
        <v>27</v>
      </c>
      <c r="B34916" t="s">
        <v>1166</v>
      </c>
      <c r="C34916">
        <v>104</v>
      </c>
      <c r="D34916" t="s">
        <v>147</v>
      </c>
      <c r="E34916" t="s">
        <v>733</v>
      </c>
      <c r="F34916" t="s">
        <v>140</v>
      </c>
      <c r="G34916" t="s">
        <v>1021</v>
      </c>
      <c r="H34916" t="s">
        <v>1023</v>
      </c>
      <c r="I34916" t="s">
        <v>140</v>
      </c>
      <c r="J34916" t="s">
        <v>893</v>
      </c>
      <c r="K34916" t="s">
        <v>380</v>
      </c>
      <c r="L34916" t="s">
        <v>967</v>
      </c>
      <c r="M34916" t="s">
        <v>140</v>
      </c>
    </row>
    <row r="34917" spans="1:13" x14ac:dyDescent="0.35">
      <c r="A34917" t="s">
        <v>28</v>
      </c>
      <c r="B34917" t="s">
        <v>1165</v>
      </c>
      <c r="C34917">
        <v>85</v>
      </c>
      <c r="D34917" t="s">
        <v>937</v>
      </c>
      <c r="E34917" t="s">
        <v>1044</v>
      </c>
      <c r="F34917" t="s">
        <v>1014</v>
      </c>
      <c r="G34917" t="s">
        <v>1014</v>
      </c>
      <c r="H34917" t="s">
        <v>971</v>
      </c>
      <c r="I34917" t="s">
        <v>939</v>
      </c>
      <c r="J34917" t="s">
        <v>785</v>
      </c>
      <c r="K34917" t="s">
        <v>694</v>
      </c>
      <c r="L34917" t="s">
        <v>999</v>
      </c>
      <c r="M34917" t="s">
        <v>996</v>
      </c>
    </row>
    <row r="34918" spans="1:13" x14ac:dyDescent="0.35">
      <c r="A34918" t="s">
        <v>28</v>
      </c>
      <c r="B34918" t="s">
        <v>1166</v>
      </c>
      <c r="C34918">
        <v>122</v>
      </c>
      <c r="D34918" t="s">
        <v>977</v>
      </c>
      <c r="E34918" t="s">
        <v>915</v>
      </c>
      <c r="F34918" t="s">
        <v>1021</v>
      </c>
      <c r="G34918" t="s">
        <v>940</v>
      </c>
      <c r="H34918" t="s">
        <v>915</v>
      </c>
      <c r="I34918" t="s">
        <v>140</v>
      </c>
      <c r="J34918" t="s">
        <v>548</v>
      </c>
      <c r="K34918" t="s">
        <v>679</v>
      </c>
      <c r="L34918" t="s">
        <v>527</v>
      </c>
      <c r="M34918" t="s">
        <v>1013</v>
      </c>
    </row>
    <row r="34919" spans="1:13" x14ac:dyDescent="0.35">
      <c r="A34919" t="s">
        <v>29</v>
      </c>
      <c r="B34919" t="s">
        <v>1165</v>
      </c>
      <c r="C34919">
        <v>94</v>
      </c>
      <c r="D34919" t="s">
        <v>87</v>
      </c>
      <c r="E34919" t="s">
        <v>988</v>
      </c>
      <c r="F34919" t="s">
        <v>1020</v>
      </c>
      <c r="G34919" t="s">
        <v>140</v>
      </c>
      <c r="H34919" t="s">
        <v>977</v>
      </c>
      <c r="I34919" t="s">
        <v>1054</v>
      </c>
      <c r="J34919" t="s">
        <v>87</v>
      </c>
      <c r="K34919" t="s">
        <v>726</v>
      </c>
      <c r="L34919" t="s">
        <v>970</v>
      </c>
      <c r="M34919" t="s">
        <v>140</v>
      </c>
    </row>
    <row r="34920" spans="1:13" x14ac:dyDescent="0.35">
      <c r="A34920" t="s">
        <v>29</v>
      </c>
      <c r="B34920" t="s">
        <v>1166</v>
      </c>
      <c r="C34920">
        <v>110</v>
      </c>
      <c r="D34920" t="s">
        <v>89</v>
      </c>
      <c r="E34920" t="s">
        <v>1095</v>
      </c>
      <c r="F34920" t="s">
        <v>1016</v>
      </c>
      <c r="G34920" t="s">
        <v>1019</v>
      </c>
      <c r="H34920" t="s">
        <v>1019</v>
      </c>
      <c r="I34920" t="s">
        <v>1019</v>
      </c>
      <c r="J34920" t="s">
        <v>574</v>
      </c>
      <c r="K34920" t="s">
        <v>324</v>
      </c>
      <c r="L34920" t="s">
        <v>1052</v>
      </c>
      <c r="M34920" t="s">
        <v>140</v>
      </c>
    </row>
    <row r="34921" spans="1:13" x14ac:dyDescent="0.35">
      <c r="A34921" t="s">
        <v>30</v>
      </c>
      <c r="B34921" t="s">
        <v>1165</v>
      </c>
      <c r="C34921">
        <v>91</v>
      </c>
      <c r="D34921" t="s">
        <v>103</v>
      </c>
      <c r="E34921" t="s">
        <v>662</v>
      </c>
      <c r="F34921" t="s">
        <v>140</v>
      </c>
      <c r="G34921" t="s">
        <v>140</v>
      </c>
      <c r="H34921" t="s">
        <v>1066</v>
      </c>
      <c r="I34921" t="s">
        <v>660</v>
      </c>
      <c r="J34921" t="s">
        <v>838</v>
      </c>
      <c r="K34921" t="s">
        <v>753</v>
      </c>
      <c r="L34921" t="s">
        <v>1007</v>
      </c>
      <c r="M34921" t="s">
        <v>140</v>
      </c>
    </row>
    <row r="34922" spans="1:13" x14ac:dyDescent="0.35">
      <c r="A34922" t="s">
        <v>30</v>
      </c>
      <c r="B34922" t="s">
        <v>1166</v>
      </c>
      <c r="C34922">
        <v>111</v>
      </c>
      <c r="D34922" t="s">
        <v>954</v>
      </c>
      <c r="E34922" t="s">
        <v>950</v>
      </c>
      <c r="F34922" t="s">
        <v>140</v>
      </c>
      <c r="G34922" t="s">
        <v>140</v>
      </c>
      <c r="H34922" t="s">
        <v>1098</v>
      </c>
      <c r="I34922" t="s">
        <v>140</v>
      </c>
      <c r="J34922" t="s">
        <v>824</v>
      </c>
      <c r="K34922" t="s">
        <v>523</v>
      </c>
      <c r="L34922" t="s">
        <v>1068</v>
      </c>
      <c r="M34922" t="s">
        <v>140</v>
      </c>
    </row>
    <row r="34923" spans="1:13" x14ac:dyDescent="0.35">
      <c r="A34923" t="s">
        <v>31</v>
      </c>
      <c r="B34923" t="s">
        <v>1165</v>
      </c>
      <c r="C34923">
        <v>132</v>
      </c>
      <c r="D34923" t="s">
        <v>1058</v>
      </c>
      <c r="E34923" t="s">
        <v>345</v>
      </c>
      <c r="F34923" t="s">
        <v>140</v>
      </c>
      <c r="G34923" t="s">
        <v>940</v>
      </c>
      <c r="H34923" t="s">
        <v>1043</v>
      </c>
      <c r="I34923" t="s">
        <v>140</v>
      </c>
      <c r="J34923" t="s">
        <v>1019</v>
      </c>
      <c r="K34923" t="s">
        <v>927</v>
      </c>
      <c r="L34923" t="s">
        <v>140</v>
      </c>
      <c r="M34923" t="s">
        <v>940</v>
      </c>
    </row>
    <row r="34924" spans="1:13" x14ac:dyDescent="0.35">
      <c r="A34924" t="s">
        <v>31</v>
      </c>
      <c r="B34924" t="s">
        <v>1166</v>
      </c>
      <c r="C34924">
        <v>74</v>
      </c>
      <c r="D34924" t="s">
        <v>1061</v>
      </c>
      <c r="E34924" t="s">
        <v>893</v>
      </c>
      <c r="F34924" t="s">
        <v>140</v>
      </c>
      <c r="G34924" t="s">
        <v>954</v>
      </c>
      <c r="H34924" t="s">
        <v>950</v>
      </c>
      <c r="I34924" t="s">
        <v>1017</v>
      </c>
      <c r="J34924" t="s">
        <v>841</v>
      </c>
      <c r="K34924" t="s">
        <v>498</v>
      </c>
      <c r="L34924" t="s">
        <v>140</v>
      </c>
      <c r="M34924" t="s">
        <v>1017</v>
      </c>
    </row>
    <row r="34925" spans="1:13" x14ac:dyDescent="0.35">
      <c r="A34925" t="s">
        <v>32</v>
      </c>
      <c r="B34925" t="s">
        <v>1165</v>
      </c>
      <c r="C34925">
        <v>1846</v>
      </c>
      <c r="D34925" t="s">
        <v>405</v>
      </c>
      <c r="E34925" t="s">
        <v>131</v>
      </c>
      <c r="F34925" t="s">
        <v>1010</v>
      </c>
      <c r="G34925" t="s">
        <v>1014</v>
      </c>
      <c r="H34925" t="s">
        <v>1070</v>
      </c>
      <c r="I34925" t="s">
        <v>1098</v>
      </c>
      <c r="J34925" t="s">
        <v>147</v>
      </c>
      <c r="K34925" t="s">
        <v>384</v>
      </c>
      <c r="L34925" t="s">
        <v>501</v>
      </c>
      <c r="M34925" t="s">
        <v>1014</v>
      </c>
    </row>
    <row r="34926" spans="1:13" x14ac:dyDescent="0.35">
      <c r="A34926" t="s">
        <v>32</v>
      </c>
      <c r="B34926" t="s">
        <v>1166</v>
      </c>
      <c r="C34926">
        <v>3082</v>
      </c>
      <c r="D34926" t="s">
        <v>953</v>
      </c>
      <c r="E34926" t="s">
        <v>147</v>
      </c>
      <c r="F34926" t="s">
        <v>1016</v>
      </c>
      <c r="G34926" t="s">
        <v>1011</v>
      </c>
      <c r="H34926" t="s">
        <v>1056</v>
      </c>
      <c r="I34926" t="s">
        <v>1019</v>
      </c>
      <c r="J34926" t="s">
        <v>1095</v>
      </c>
      <c r="K34926" t="s">
        <v>698</v>
      </c>
      <c r="L34926" t="s">
        <v>838</v>
      </c>
      <c r="M34926" t="s">
        <v>1013</v>
      </c>
    </row>
    <row r="34928" spans="1:13" x14ac:dyDescent="0.35">
      <c r="A34928" t="s">
        <v>2413</v>
      </c>
    </row>
    <row r="34929" spans="1:13" x14ac:dyDescent="0.35">
      <c r="A34929" t="s">
        <v>2</v>
      </c>
      <c r="B34929" t="s">
        <v>1170</v>
      </c>
      <c r="C34929" t="s">
        <v>3</v>
      </c>
      <c r="D34929" t="s">
        <v>2402</v>
      </c>
      <c r="E34929" t="s">
        <v>2403</v>
      </c>
      <c r="F34929" t="s">
        <v>2404</v>
      </c>
      <c r="G34929" t="s">
        <v>2405</v>
      </c>
      <c r="H34929" t="s">
        <v>2406</v>
      </c>
      <c r="I34929" t="s">
        <v>2407</v>
      </c>
      <c r="J34929" t="s">
        <v>1032</v>
      </c>
      <c r="K34929" t="s">
        <v>2408</v>
      </c>
      <c r="L34929" t="s">
        <v>1042</v>
      </c>
      <c r="M34929" t="s">
        <v>136</v>
      </c>
    </row>
    <row r="34930" spans="1:13" x14ac:dyDescent="0.35">
      <c r="A34930" t="s">
        <v>8</v>
      </c>
      <c r="B34930" t="s">
        <v>1171</v>
      </c>
      <c r="C34930">
        <v>204</v>
      </c>
      <c r="D34930" t="s">
        <v>1049</v>
      </c>
      <c r="E34930" t="s">
        <v>147</v>
      </c>
      <c r="F34930" t="s">
        <v>1010</v>
      </c>
      <c r="G34930" t="s">
        <v>940</v>
      </c>
      <c r="H34930" t="s">
        <v>115</v>
      </c>
      <c r="I34930" t="s">
        <v>1014</v>
      </c>
      <c r="J34930" t="s">
        <v>824</v>
      </c>
      <c r="K34930" t="s">
        <v>981</v>
      </c>
      <c r="L34930" t="s">
        <v>1098</v>
      </c>
      <c r="M34930" t="s">
        <v>1012</v>
      </c>
    </row>
    <row r="34931" spans="1:13" x14ac:dyDescent="0.35">
      <c r="A34931" t="s">
        <v>9</v>
      </c>
      <c r="B34931" t="s">
        <v>1171</v>
      </c>
      <c r="C34931">
        <v>201</v>
      </c>
      <c r="D34931" t="s">
        <v>1102</v>
      </c>
      <c r="E34931" t="s">
        <v>1059</v>
      </c>
      <c r="F34931" t="s">
        <v>1008</v>
      </c>
      <c r="G34931" t="s">
        <v>1011</v>
      </c>
      <c r="H34931" t="s">
        <v>939</v>
      </c>
      <c r="I34931" t="s">
        <v>1063</v>
      </c>
      <c r="J34931" t="s">
        <v>983</v>
      </c>
      <c r="K34931" t="s">
        <v>38</v>
      </c>
      <c r="L34931" t="s">
        <v>937</v>
      </c>
      <c r="M34931" t="s">
        <v>1055</v>
      </c>
    </row>
    <row r="34932" spans="1:13" x14ac:dyDescent="0.35">
      <c r="A34932" t="s">
        <v>10</v>
      </c>
      <c r="B34932" t="s">
        <v>1171</v>
      </c>
      <c r="C34932">
        <v>208</v>
      </c>
      <c r="D34932" t="s">
        <v>1102</v>
      </c>
      <c r="E34932" t="s">
        <v>1102</v>
      </c>
      <c r="F34932" t="s">
        <v>775</v>
      </c>
      <c r="G34932" t="s">
        <v>1043</v>
      </c>
      <c r="H34932" t="s">
        <v>109</v>
      </c>
      <c r="I34932" t="s">
        <v>949</v>
      </c>
      <c r="J34932" t="s">
        <v>97</v>
      </c>
      <c r="K34932" t="s">
        <v>367</v>
      </c>
      <c r="L34932" t="s">
        <v>458</v>
      </c>
      <c r="M34932" t="s">
        <v>1019</v>
      </c>
    </row>
    <row r="34933" spans="1:13" x14ac:dyDescent="0.35">
      <c r="A34933" t="s">
        <v>11</v>
      </c>
      <c r="B34933" t="s">
        <v>1171</v>
      </c>
      <c r="C34933">
        <v>206</v>
      </c>
      <c r="D34933" t="s">
        <v>1072</v>
      </c>
      <c r="E34933" t="s">
        <v>977</v>
      </c>
      <c r="F34933" t="s">
        <v>140</v>
      </c>
      <c r="G34933" t="s">
        <v>1019</v>
      </c>
      <c r="H34933" t="s">
        <v>1050</v>
      </c>
      <c r="I34933" t="s">
        <v>1010</v>
      </c>
      <c r="J34933" t="s">
        <v>937</v>
      </c>
      <c r="K34933" t="s">
        <v>821</v>
      </c>
      <c r="L34933" t="s">
        <v>99</v>
      </c>
      <c r="M34933" t="s">
        <v>1010</v>
      </c>
    </row>
    <row r="34934" spans="1:13" x14ac:dyDescent="0.35">
      <c r="A34934" t="s">
        <v>12</v>
      </c>
      <c r="B34934" t="s">
        <v>1171</v>
      </c>
      <c r="C34934">
        <v>15</v>
      </c>
      <c r="D34934" t="s">
        <v>140</v>
      </c>
      <c r="E34934" t="s">
        <v>140</v>
      </c>
      <c r="F34934" t="s">
        <v>140</v>
      </c>
      <c r="G34934" t="s">
        <v>113</v>
      </c>
      <c r="H34934" t="s">
        <v>140</v>
      </c>
      <c r="I34934" t="s">
        <v>140</v>
      </c>
      <c r="J34934" t="s">
        <v>940</v>
      </c>
      <c r="K34934" t="s">
        <v>387</v>
      </c>
      <c r="L34934" t="s">
        <v>940</v>
      </c>
      <c r="M34934" t="s">
        <v>140</v>
      </c>
    </row>
    <row r="34935" spans="1:13" x14ac:dyDescent="0.35">
      <c r="A34935" t="s">
        <v>12</v>
      </c>
      <c r="B34935" t="s">
        <v>1172</v>
      </c>
      <c r="C34935">
        <v>194</v>
      </c>
      <c r="D34935" t="s">
        <v>1003</v>
      </c>
      <c r="E34935" t="s">
        <v>664</v>
      </c>
      <c r="F34935" t="s">
        <v>1009</v>
      </c>
      <c r="G34935" t="s">
        <v>1021</v>
      </c>
      <c r="H34935" t="s">
        <v>973</v>
      </c>
      <c r="I34935" t="s">
        <v>140</v>
      </c>
      <c r="J34935" t="s">
        <v>87</v>
      </c>
      <c r="K34935" t="s">
        <v>347</v>
      </c>
      <c r="L34935" t="s">
        <v>1064</v>
      </c>
      <c r="M34935" t="s">
        <v>1046</v>
      </c>
    </row>
    <row r="34936" spans="1:13" x14ac:dyDescent="0.35">
      <c r="A34936" t="s">
        <v>13</v>
      </c>
      <c r="B34936" t="s">
        <v>1171</v>
      </c>
      <c r="C34936">
        <v>7</v>
      </c>
      <c r="D34936" t="s">
        <v>140</v>
      </c>
      <c r="E34936" t="s">
        <v>140</v>
      </c>
      <c r="F34936" t="s">
        <v>140</v>
      </c>
      <c r="G34936" t="s">
        <v>140</v>
      </c>
      <c r="H34936" t="s">
        <v>140</v>
      </c>
      <c r="I34936" t="s">
        <v>140</v>
      </c>
      <c r="J34936" t="s">
        <v>140</v>
      </c>
      <c r="K34936" t="s">
        <v>177</v>
      </c>
      <c r="L34936" t="s">
        <v>140</v>
      </c>
      <c r="M34936" t="s">
        <v>140</v>
      </c>
    </row>
    <row r="34937" spans="1:13" x14ac:dyDescent="0.35">
      <c r="A34937" t="s">
        <v>13</v>
      </c>
      <c r="B34937" t="s">
        <v>1172</v>
      </c>
      <c r="C34937">
        <v>198</v>
      </c>
      <c r="D34937" t="s">
        <v>1062</v>
      </c>
      <c r="E34937" t="s">
        <v>664</v>
      </c>
      <c r="F34937" t="s">
        <v>1009</v>
      </c>
      <c r="G34937" t="s">
        <v>1063</v>
      </c>
      <c r="H34937" t="s">
        <v>824</v>
      </c>
      <c r="I34937" t="s">
        <v>1098</v>
      </c>
      <c r="J34937" t="s">
        <v>527</v>
      </c>
      <c r="K34937" t="s">
        <v>680</v>
      </c>
      <c r="L34937" t="s">
        <v>1013</v>
      </c>
      <c r="M34937" t="s">
        <v>1063</v>
      </c>
    </row>
    <row r="34938" spans="1:13" x14ac:dyDescent="0.35">
      <c r="A34938" t="s">
        <v>14</v>
      </c>
      <c r="B34938" t="s">
        <v>1171</v>
      </c>
      <c r="C34938">
        <v>126</v>
      </c>
      <c r="D34938" t="s">
        <v>718</v>
      </c>
      <c r="E34938" t="s">
        <v>269</v>
      </c>
      <c r="F34938" t="s">
        <v>140</v>
      </c>
      <c r="G34938" t="s">
        <v>1064</v>
      </c>
      <c r="H34938" t="s">
        <v>147</v>
      </c>
      <c r="I34938" t="s">
        <v>1012</v>
      </c>
      <c r="J34938" t="s">
        <v>660</v>
      </c>
      <c r="K34938" t="s">
        <v>393</v>
      </c>
      <c r="L34938" t="s">
        <v>109</v>
      </c>
      <c r="M34938" t="s">
        <v>1063</v>
      </c>
    </row>
    <row r="34939" spans="1:13" x14ac:dyDescent="0.35">
      <c r="A34939" t="s">
        <v>14</v>
      </c>
      <c r="B34939" t="s">
        <v>1172</v>
      </c>
      <c r="C34939">
        <v>77</v>
      </c>
      <c r="D34939" t="s">
        <v>940</v>
      </c>
      <c r="E34939" t="s">
        <v>940</v>
      </c>
      <c r="F34939" t="s">
        <v>1058</v>
      </c>
      <c r="G34939" t="s">
        <v>140</v>
      </c>
      <c r="H34939" t="s">
        <v>646</v>
      </c>
      <c r="I34939" t="s">
        <v>1058</v>
      </c>
      <c r="J34939" t="s">
        <v>664</v>
      </c>
      <c r="K34939" t="s">
        <v>46</v>
      </c>
      <c r="L34939" t="s">
        <v>733</v>
      </c>
      <c r="M34939" t="s">
        <v>140</v>
      </c>
    </row>
    <row r="34940" spans="1:13" x14ac:dyDescent="0.35">
      <c r="A34940" t="s">
        <v>15</v>
      </c>
      <c r="B34940" t="s">
        <v>1171</v>
      </c>
      <c r="C34940">
        <v>206</v>
      </c>
      <c r="D34940" t="s">
        <v>91</v>
      </c>
      <c r="E34940" t="s">
        <v>985</v>
      </c>
      <c r="F34940" t="s">
        <v>1019</v>
      </c>
      <c r="G34940" t="s">
        <v>1063</v>
      </c>
      <c r="H34940" t="s">
        <v>109</v>
      </c>
      <c r="I34940" t="s">
        <v>1019</v>
      </c>
      <c r="J34940" t="s">
        <v>107</v>
      </c>
      <c r="K34940" t="s">
        <v>796</v>
      </c>
      <c r="L34940" t="s">
        <v>801</v>
      </c>
      <c r="M34940" t="s">
        <v>1013</v>
      </c>
    </row>
    <row r="34941" spans="1:13" x14ac:dyDescent="0.35">
      <c r="A34941" t="s">
        <v>16</v>
      </c>
      <c r="B34941" t="s">
        <v>1171</v>
      </c>
      <c r="C34941">
        <v>206</v>
      </c>
      <c r="D34941" t="s">
        <v>991</v>
      </c>
      <c r="E34941" t="s">
        <v>953</v>
      </c>
      <c r="F34941" t="s">
        <v>140</v>
      </c>
      <c r="G34941" t="s">
        <v>1013</v>
      </c>
      <c r="H34941" t="s">
        <v>1060</v>
      </c>
      <c r="I34941" t="s">
        <v>1054</v>
      </c>
      <c r="J34941" t="s">
        <v>1059</v>
      </c>
      <c r="K34941" t="s">
        <v>854</v>
      </c>
      <c r="L34941" t="s">
        <v>1023</v>
      </c>
      <c r="M34941" t="s">
        <v>140</v>
      </c>
    </row>
    <row r="34942" spans="1:13" x14ac:dyDescent="0.35">
      <c r="A34942" t="s">
        <v>17</v>
      </c>
      <c r="B34942" t="s">
        <v>1171</v>
      </c>
      <c r="C34942">
        <v>203</v>
      </c>
      <c r="D34942" t="s">
        <v>105</v>
      </c>
      <c r="E34942" t="s">
        <v>643</v>
      </c>
      <c r="F34942" t="s">
        <v>140</v>
      </c>
      <c r="G34942" t="s">
        <v>1010</v>
      </c>
      <c r="H34942" t="s">
        <v>1064</v>
      </c>
      <c r="I34942" t="s">
        <v>1063</v>
      </c>
      <c r="J34942" t="s">
        <v>991</v>
      </c>
      <c r="K34942" t="s">
        <v>705</v>
      </c>
      <c r="L34942" t="s">
        <v>91</v>
      </c>
      <c r="M34942" t="s">
        <v>140</v>
      </c>
    </row>
    <row r="34943" spans="1:13" x14ac:dyDescent="0.35">
      <c r="A34943" t="s">
        <v>18</v>
      </c>
      <c r="B34943" t="s">
        <v>1171</v>
      </c>
      <c r="C34943">
        <v>24</v>
      </c>
      <c r="D34943" t="s">
        <v>433</v>
      </c>
      <c r="E34943" t="s">
        <v>119</v>
      </c>
      <c r="F34943" t="s">
        <v>140</v>
      </c>
      <c r="G34943" t="s">
        <v>140</v>
      </c>
      <c r="H34943" t="s">
        <v>1056</v>
      </c>
      <c r="I34943" t="s">
        <v>140</v>
      </c>
      <c r="J34943" t="s">
        <v>117</v>
      </c>
      <c r="K34943" t="s">
        <v>434</v>
      </c>
      <c r="L34943" t="s">
        <v>971</v>
      </c>
      <c r="M34943" t="s">
        <v>140</v>
      </c>
    </row>
    <row r="34944" spans="1:13" x14ac:dyDescent="0.35">
      <c r="A34944" t="s">
        <v>18</v>
      </c>
      <c r="B34944" t="s">
        <v>1172</v>
      </c>
      <c r="C34944">
        <v>181</v>
      </c>
      <c r="D34944" t="s">
        <v>101</v>
      </c>
      <c r="E34944" t="s">
        <v>127</v>
      </c>
      <c r="F34944" t="s">
        <v>1013</v>
      </c>
      <c r="G34944" t="s">
        <v>1012</v>
      </c>
      <c r="H34944" t="s">
        <v>967</v>
      </c>
      <c r="I34944" t="s">
        <v>949</v>
      </c>
      <c r="J34944" t="s">
        <v>548</v>
      </c>
      <c r="K34944" t="s">
        <v>566</v>
      </c>
      <c r="L34944" t="s">
        <v>929</v>
      </c>
      <c r="M34944" t="s">
        <v>140</v>
      </c>
    </row>
    <row r="34945" spans="1:13" x14ac:dyDescent="0.35">
      <c r="A34945" t="s">
        <v>19</v>
      </c>
      <c r="B34945" t="s">
        <v>1171</v>
      </c>
      <c r="C34945">
        <v>168</v>
      </c>
      <c r="D34945" t="s">
        <v>317</v>
      </c>
      <c r="E34945" t="s">
        <v>113</v>
      </c>
      <c r="F34945" t="s">
        <v>140</v>
      </c>
      <c r="G34945" t="s">
        <v>1020</v>
      </c>
      <c r="H34945" t="s">
        <v>1045</v>
      </c>
      <c r="I34945" t="s">
        <v>949</v>
      </c>
      <c r="J34945" t="s">
        <v>1104</v>
      </c>
      <c r="K34945" t="s">
        <v>313</v>
      </c>
      <c r="L34945" t="s">
        <v>1064</v>
      </c>
      <c r="M34945" t="s">
        <v>140</v>
      </c>
    </row>
    <row r="34946" spans="1:13" x14ac:dyDescent="0.35">
      <c r="A34946" t="s">
        <v>19</v>
      </c>
      <c r="B34946" t="s">
        <v>1172</v>
      </c>
      <c r="C34946">
        <v>38</v>
      </c>
      <c r="D34946" t="s">
        <v>515</v>
      </c>
      <c r="E34946" t="s">
        <v>147</v>
      </c>
      <c r="F34946" t="s">
        <v>140</v>
      </c>
      <c r="G34946" t="s">
        <v>140</v>
      </c>
      <c r="H34946" t="s">
        <v>105</v>
      </c>
      <c r="I34946" t="s">
        <v>1051</v>
      </c>
      <c r="J34946" t="s">
        <v>513</v>
      </c>
      <c r="K34946" t="s">
        <v>453</v>
      </c>
      <c r="L34946" t="s">
        <v>1018</v>
      </c>
      <c r="M34946" t="s">
        <v>140</v>
      </c>
    </row>
    <row r="34947" spans="1:13" x14ac:dyDescent="0.35">
      <c r="A34947" t="s">
        <v>20</v>
      </c>
      <c r="B34947" t="s">
        <v>1171</v>
      </c>
      <c r="C34947">
        <v>206</v>
      </c>
      <c r="D34947" t="s">
        <v>107</v>
      </c>
      <c r="E34947" t="s">
        <v>422</v>
      </c>
      <c r="F34947" t="s">
        <v>140</v>
      </c>
      <c r="G34947" t="s">
        <v>1014</v>
      </c>
      <c r="H34947" t="s">
        <v>527</v>
      </c>
      <c r="I34947" t="s">
        <v>775</v>
      </c>
      <c r="J34947" t="s">
        <v>405</v>
      </c>
      <c r="K34947" t="s">
        <v>38</v>
      </c>
      <c r="L34947" t="s">
        <v>1047</v>
      </c>
      <c r="M34947" t="s">
        <v>1012</v>
      </c>
    </row>
    <row r="34948" spans="1:13" x14ac:dyDescent="0.35">
      <c r="A34948" t="s">
        <v>21</v>
      </c>
      <c r="B34948" t="s">
        <v>1171</v>
      </c>
      <c r="C34948">
        <v>210</v>
      </c>
      <c r="D34948" t="s">
        <v>121</v>
      </c>
      <c r="E34948" t="s">
        <v>1059</v>
      </c>
      <c r="F34948" t="s">
        <v>140</v>
      </c>
      <c r="G34948" t="s">
        <v>940</v>
      </c>
      <c r="H34948" t="s">
        <v>940</v>
      </c>
      <c r="I34948" t="s">
        <v>1066</v>
      </c>
      <c r="J34948" t="s">
        <v>716</v>
      </c>
      <c r="K34948" t="s">
        <v>66</v>
      </c>
      <c r="L34948" t="s">
        <v>716</v>
      </c>
      <c r="M34948" t="s">
        <v>140</v>
      </c>
    </row>
    <row r="34949" spans="1:13" x14ac:dyDescent="0.35">
      <c r="A34949" t="s">
        <v>22</v>
      </c>
      <c r="B34949" t="s">
        <v>1171</v>
      </c>
      <c r="C34949">
        <v>209</v>
      </c>
      <c r="D34949" t="s">
        <v>1059</v>
      </c>
      <c r="E34949" t="s">
        <v>991</v>
      </c>
      <c r="F34949" t="s">
        <v>140</v>
      </c>
      <c r="G34949" t="s">
        <v>1014</v>
      </c>
      <c r="H34949" t="s">
        <v>664</v>
      </c>
      <c r="I34949" t="s">
        <v>1016</v>
      </c>
      <c r="J34949" t="s">
        <v>942</v>
      </c>
      <c r="K34949" t="s">
        <v>831</v>
      </c>
      <c r="L34949" t="s">
        <v>915</v>
      </c>
      <c r="M34949" t="s">
        <v>775</v>
      </c>
    </row>
    <row r="34950" spans="1:13" x14ac:dyDescent="0.35">
      <c r="A34950" t="s">
        <v>23</v>
      </c>
      <c r="B34950" t="s">
        <v>1171</v>
      </c>
      <c r="C34950">
        <v>25</v>
      </c>
      <c r="D34950" t="s">
        <v>1046</v>
      </c>
      <c r="E34950" t="s">
        <v>1057</v>
      </c>
      <c r="F34950" t="s">
        <v>140</v>
      </c>
      <c r="G34950" t="s">
        <v>140</v>
      </c>
      <c r="H34950" t="s">
        <v>929</v>
      </c>
      <c r="I34950" t="s">
        <v>140</v>
      </c>
      <c r="J34950" t="s">
        <v>929</v>
      </c>
      <c r="K34950" t="s">
        <v>1088</v>
      </c>
      <c r="L34950" t="s">
        <v>1060</v>
      </c>
      <c r="M34950" t="s">
        <v>140</v>
      </c>
    </row>
    <row r="34951" spans="1:13" x14ac:dyDescent="0.35">
      <c r="A34951" t="s">
        <v>23</v>
      </c>
      <c r="B34951" t="s">
        <v>1172</v>
      </c>
      <c r="C34951">
        <v>180</v>
      </c>
      <c r="D34951" t="s">
        <v>662</v>
      </c>
      <c r="E34951" t="s">
        <v>662</v>
      </c>
      <c r="F34951" t="s">
        <v>140</v>
      </c>
      <c r="G34951" t="s">
        <v>140</v>
      </c>
      <c r="H34951" t="s">
        <v>915</v>
      </c>
      <c r="I34951" t="s">
        <v>1012</v>
      </c>
      <c r="J34951" t="s">
        <v>1003</v>
      </c>
      <c r="K34951" t="s">
        <v>313</v>
      </c>
      <c r="L34951" t="s">
        <v>824</v>
      </c>
      <c r="M34951" t="s">
        <v>1012</v>
      </c>
    </row>
    <row r="34952" spans="1:13" x14ac:dyDescent="0.35">
      <c r="A34952" t="s">
        <v>24</v>
      </c>
      <c r="B34952" t="s">
        <v>1171</v>
      </c>
      <c r="C34952">
        <v>207</v>
      </c>
      <c r="D34952" t="s">
        <v>517</v>
      </c>
      <c r="E34952" t="s">
        <v>548</v>
      </c>
      <c r="F34952" t="s">
        <v>1013</v>
      </c>
      <c r="G34952" t="s">
        <v>1019</v>
      </c>
      <c r="H34952" t="s">
        <v>1007</v>
      </c>
      <c r="I34952" t="s">
        <v>1060</v>
      </c>
      <c r="J34952" t="s">
        <v>1095</v>
      </c>
      <c r="K34952" t="s">
        <v>361</v>
      </c>
      <c r="L34952" t="s">
        <v>1052</v>
      </c>
      <c r="M34952" t="s">
        <v>140</v>
      </c>
    </row>
    <row r="34953" spans="1:13" x14ac:dyDescent="0.35">
      <c r="A34953" t="s">
        <v>25</v>
      </c>
      <c r="B34953" t="s">
        <v>1171</v>
      </c>
      <c r="C34953">
        <v>204</v>
      </c>
      <c r="D34953" t="s">
        <v>967</v>
      </c>
      <c r="E34953" t="s">
        <v>769</v>
      </c>
      <c r="F34953" t="s">
        <v>140</v>
      </c>
      <c r="G34953" t="s">
        <v>775</v>
      </c>
      <c r="H34953" t="s">
        <v>939</v>
      </c>
      <c r="I34953" t="s">
        <v>1014</v>
      </c>
      <c r="J34953" t="s">
        <v>985</v>
      </c>
      <c r="K34953" t="s">
        <v>981</v>
      </c>
      <c r="L34953" t="s">
        <v>574</v>
      </c>
      <c r="M34953" t="s">
        <v>1019</v>
      </c>
    </row>
    <row r="34954" spans="1:13" x14ac:dyDescent="0.35">
      <c r="A34954" t="s">
        <v>26</v>
      </c>
      <c r="B34954" t="s">
        <v>1171</v>
      </c>
      <c r="C34954">
        <v>202</v>
      </c>
      <c r="D34954" t="s">
        <v>269</v>
      </c>
      <c r="E34954" t="s">
        <v>115</v>
      </c>
      <c r="F34954" t="s">
        <v>140</v>
      </c>
      <c r="G34954" t="s">
        <v>1010</v>
      </c>
      <c r="H34954" t="s">
        <v>869</v>
      </c>
      <c r="I34954" t="s">
        <v>1063</v>
      </c>
      <c r="J34954" t="s">
        <v>961</v>
      </c>
      <c r="K34954" t="s">
        <v>464</v>
      </c>
      <c r="L34954" t="s">
        <v>733</v>
      </c>
      <c r="M34954" t="s">
        <v>1013</v>
      </c>
    </row>
    <row r="34955" spans="1:13" x14ac:dyDescent="0.35">
      <c r="A34955" t="s">
        <v>27</v>
      </c>
      <c r="B34955" t="s">
        <v>1171</v>
      </c>
      <c r="C34955">
        <v>204</v>
      </c>
      <c r="D34955" t="s">
        <v>973</v>
      </c>
      <c r="E34955" t="s">
        <v>1044</v>
      </c>
      <c r="F34955" t="s">
        <v>140</v>
      </c>
      <c r="G34955" t="s">
        <v>775</v>
      </c>
      <c r="H34955" t="s">
        <v>1023</v>
      </c>
      <c r="I34955" t="s">
        <v>1012</v>
      </c>
      <c r="J34955" t="s">
        <v>103</v>
      </c>
      <c r="K34955" t="s">
        <v>619</v>
      </c>
      <c r="L34955" t="s">
        <v>1003</v>
      </c>
      <c r="M34955" t="s">
        <v>140</v>
      </c>
    </row>
    <row r="34956" spans="1:13" x14ac:dyDescent="0.35">
      <c r="A34956" t="s">
        <v>28</v>
      </c>
      <c r="B34956" t="s">
        <v>1171</v>
      </c>
      <c r="C34956">
        <v>207</v>
      </c>
      <c r="D34956" t="s">
        <v>147</v>
      </c>
      <c r="E34956" t="s">
        <v>801</v>
      </c>
      <c r="F34956" t="s">
        <v>775</v>
      </c>
      <c r="G34956" t="s">
        <v>1098</v>
      </c>
      <c r="H34956" t="s">
        <v>458</v>
      </c>
      <c r="I34956" t="s">
        <v>775</v>
      </c>
      <c r="J34956" t="s">
        <v>716</v>
      </c>
      <c r="K34956" t="s">
        <v>70</v>
      </c>
      <c r="L34956" t="s">
        <v>89</v>
      </c>
      <c r="M34956" t="s">
        <v>1050</v>
      </c>
    </row>
    <row r="34957" spans="1:13" x14ac:dyDescent="0.35">
      <c r="A34957" t="s">
        <v>29</v>
      </c>
      <c r="B34957" t="s">
        <v>1171</v>
      </c>
      <c r="C34957">
        <v>204</v>
      </c>
      <c r="D34957" t="s">
        <v>1059</v>
      </c>
      <c r="E34957" t="s">
        <v>394</v>
      </c>
      <c r="F34957" t="s">
        <v>1017</v>
      </c>
      <c r="G34957" t="s">
        <v>1009</v>
      </c>
      <c r="H34957" t="s">
        <v>971</v>
      </c>
      <c r="I34957" t="s">
        <v>1021</v>
      </c>
      <c r="J34957" t="s">
        <v>147</v>
      </c>
      <c r="K34957" t="s">
        <v>80</v>
      </c>
      <c r="L34957" t="s">
        <v>983</v>
      </c>
      <c r="M34957" t="s">
        <v>140</v>
      </c>
    </row>
    <row r="34958" spans="1:13" x14ac:dyDescent="0.35">
      <c r="A34958" t="s">
        <v>30</v>
      </c>
      <c r="B34958" t="s">
        <v>1171</v>
      </c>
      <c r="C34958">
        <v>202</v>
      </c>
      <c r="D34958" t="s">
        <v>501</v>
      </c>
      <c r="E34958" t="s">
        <v>1095</v>
      </c>
      <c r="F34958" t="s">
        <v>140</v>
      </c>
      <c r="G34958" t="s">
        <v>140</v>
      </c>
      <c r="H34958" t="s">
        <v>1055</v>
      </c>
      <c r="I34958" t="s">
        <v>1020</v>
      </c>
      <c r="J34958" t="s">
        <v>1044</v>
      </c>
      <c r="K34958" t="s">
        <v>825</v>
      </c>
      <c r="L34958" t="s">
        <v>971</v>
      </c>
      <c r="M34958" t="s">
        <v>140</v>
      </c>
    </row>
    <row r="34959" spans="1:13" x14ac:dyDescent="0.35">
      <c r="A34959" t="s">
        <v>31</v>
      </c>
      <c r="B34959" t="s">
        <v>1171</v>
      </c>
      <c r="C34959">
        <v>128</v>
      </c>
      <c r="D34959" t="s">
        <v>875</v>
      </c>
      <c r="E34959" t="s">
        <v>788</v>
      </c>
      <c r="F34959" t="s">
        <v>140</v>
      </c>
      <c r="G34959" t="s">
        <v>1018</v>
      </c>
      <c r="H34959" t="s">
        <v>1060</v>
      </c>
      <c r="I34959" t="s">
        <v>1063</v>
      </c>
      <c r="J34959" t="s">
        <v>952</v>
      </c>
      <c r="K34959" t="s">
        <v>150</v>
      </c>
      <c r="L34959" t="s">
        <v>140</v>
      </c>
      <c r="M34959" t="s">
        <v>939</v>
      </c>
    </row>
    <row r="34960" spans="1:13" x14ac:dyDescent="0.35">
      <c r="A34960" t="s">
        <v>31</v>
      </c>
      <c r="B34960" t="s">
        <v>1172</v>
      </c>
      <c r="C34960">
        <v>78</v>
      </c>
      <c r="D34960" t="s">
        <v>1068</v>
      </c>
      <c r="E34960" t="s">
        <v>125</v>
      </c>
      <c r="F34960" t="s">
        <v>140</v>
      </c>
      <c r="G34960" t="s">
        <v>140</v>
      </c>
      <c r="H34960" t="s">
        <v>1023</v>
      </c>
      <c r="I34960" t="s">
        <v>140</v>
      </c>
      <c r="J34960" t="s">
        <v>1011</v>
      </c>
      <c r="K34960" t="s">
        <v>102</v>
      </c>
      <c r="L34960" t="s">
        <v>140</v>
      </c>
      <c r="M34960" t="s">
        <v>140</v>
      </c>
    </row>
    <row r="34961" spans="1:22" x14ac:dyDescent="0.35">
      <c r="A34961" t="s">
        <v>32</v>
      </c>
      <c r="B34961" t="s">
        <v>1171</v>
      </c>
      <c r="C34961">
        <v>3982</v>
      </c>
      <c r="D34961" t="s">
        <v>129</v>
      </c>
      <c r="E34961" t="s">
        <v>788</v>
      </c>
      <c r="F34961" t="s">
        <v>1010</v>
      </c>
      <c r="G34961" t="s">
        <v>1017</v>
      </c>
      <c r="H34961" t="s">
        <v>660</v>
      </c>
      <c r="I34961" t="s">
        <v>1054</v>
      </c>
      <c r="J34961" t="s">
        <v>125</v>
      </c>
      <c r="K34961" t="s">
        <v>934</v>
      </c>
      <c r="L34961" t="s">
        <v>988</v>
      </c>
      <c r="M34961" t="s">
        <v>1013</v>
      </c>
    </row>
    <row r="34962" spans="1:22" x14ac:dyDescent="0.35">
      <c r="A34962" t="s">
        <v>32</v>
      </c>
      <c r="B34962" t="s">
        <v>1172</v>
      </c>
      <c r="C34962">
        <v>946</v>
      </c>
      <c r="D34962" t="s">
        <v>973</v>
      </c>
      <c r="E34962" t="s">
        <v>574</v>
      </c>
      <c r="F34962" t="s">
        <v>1014</v>
      </c>
      <c r="G34962" t="s">
        <v>1013</v>
      </c>
      <c r="H34962" t="s">
        <v>953</v>
      </c>
      <c r="I34962" t="s">
        <v>1054</v>
      </c>
      <c r="J34962" t="s">
        <v>501</v>
      </c>
      <c r="K34962" t="s">
        <v>609</v>
      </c>
      <c r="L34962" t="s">
        <v>1062</v>
      </c>
      <c r="M34962" t="s">
        <v>1014</v>
      </c>
    </row>
    <row r="34964" spans="1:22" x14ac:dyDescent="0.35">
      <c r="A34964" t="s">
        <v>2414</v>
      </c>
    </row>
    <row r="34965" spans="1:22" x14ac:dyDescent="0.35">
      <c r="A34965" t="s">
        <v>2</v>
      </c>
      <c r="B34965" t="s">
        <v>3</v>
      </c>
      <c r="C34965" t="s">
        <v>1416</v>
      </c>
      <c r="D34965" t="s">
        <v>2415</v>
      </c>
      <c r="E34965" t="s">
        <v>2416</v>
      </c>
      <c r="F34965" t="s">
        <v>2417</v>
      </c>
      <c r="G34965" t="s">
        <v>2418</v>
      </c>
      <c r="H34965" t="s">
        <v>2419</v>
      </c>
      <c r="I34965" t="s">
        <v>2420</v>
      </c>
      <c r="J34965" t="s">
        <v>2421</v>
      </c>
      <c r="K34965" t="s">
        <v>2422</v>
      </c>
      <c r="L34965" t="s">
        <v>2423</v>
      </c>
      <c r="M34965" t="s">
        <v>2424</v>
      </c>
      <c r="N34965" t="s">
        <v>2425</v>
      </c>
      <c r="O34965" t="s">
        <v>2426</v>
      </c>
      <c r="P34965" t="s">
        <v>2427</v>
      </c>
      <c r="Q34965" t="s">
        <v>2428</v>
      </c>
      <c r="R34965" t="s">
        <v>2429</v>
      </c>
      <c r="S34965" t="s">
        <v>2430</v>
      </c>
      <c r="T34965" t="s">
        <v>2431</v>
      </c>
      <c r="U34965" t="s">
        <v>1032</v>
      </c>
      <c r="V34965" t="s">
        <v>136</v>
      </c>
    </row>
    <row r="34966" spans="1:22" x14ac:dyDescent="0.35">
      <c r="A34966" t="s">
        <v>8</v>
      </c>
      <c r="B34966">
        <v>204</v>
      </c>
      <c r="C34966" t="s">
        <v>737</v>
      </c>
      <c r="D34966" t="s">
        <v>939</v>
      </c>
      <c r="E34966" t="s">
        <v>999</v>
      </c>
      <c r="F34966" t="s">
        <v>1045</v>
      </c>
      <c r="G34966" t="s">
        <v>1020</v>
      </c>
      <c r="H34966" t="s">
        <v>551</v>
      </c>
      <c r="I34966" t="s">
        <v>1068</v>
      </c>
      <c r="J34966" t="s">
        <v>495</v>
      </c>
      <c r="K34966" t="s">
        <v>1102</v>
      </c>
      <c r="L34966" t="s">
        <v>781</v>
      </c>
      <c r="M34966" t="s">
        <v>953</v>
      </c>
      <c r="N34966" t="s">
        <v>1044</v>
      </c>
      <c r="O34966" t="s">
        <v>588</v>
      </c>
      <c r="P34966" t="s">
        <v>1065</v>
      </c>
      <c r="Q34966" t="s">
        <v>1014</v>
      </c>
      <c r="R34966" t="s">
        <v>1051</v>
      </c>
      <c r="S34966" t="s">
        <v>1014</v>
      </c>
      <c r="T34966" t="s">
        <v>140</v>
      </c>
      <c r="U34966" t="s">
        <v>1066</v>
      </c>
      <c r="V34966" t="s">
        <v>1051</v>
      </c>
    </row>
    <row r="34967" spans="1:22" x14ac:dyDescent="0.35">
      <c r="A34967" t="s">
        <v>9</v>
      </c>
      <c r="B34967">
        <v>201</v>
      </c>
      <c r="C34967" t="s">
        <v>209</v>
      </c>
      <c r="D34967" t="s">
        <v>394</v>
      </c>
      <c r="E34967" t="s">
        <v>1045</v>
      </c>
      <c r="F34967" t="s">
        <v>1047</v>
      </c>
      <c r="G34967" t="s">
        <v>1062</v>
      </c>
      <c r="H34967" t="s">
        <v>755</v>
      </c>
      <c r="I34967" t="s">
        <v>1062</v>
      </c>
      <c r="J34967" t="s">
        <v>769</v>
      </c>
      <c r="K34967" t="s">
        <v>903</v>
      </c>
      <c r="L34967" t="s">
        <v>1106</v>
      </c>
      <c r="M34967" t="s">
        <v>1018</v>
      </c>
      <c r="N34967" t="s">
        <v>1047</v>
      </c>
      <c r="O34967" t="s">
        <v>867</v>
      </c>
      <c r="P34967" t="s">
        <v>940</v>
      </c>
      <c r="Q34967" t="s">
        <v>1012</v>
      </c>
      <c r="R34967" t="s">
        <v>1004</v>
      </c>
      <c r="S34967" t="s">
        <v>1010</v>
      </c>
      <c r="T34967" t="s">
        <v>1013</v>
      </c>
      <c r="U34967" t="s">
        <v>1019</v>
      </c>
      <c r="V34967" t="s">
        <v>1011</v>
      </c>
    </row>
    <row r="34968" spans="1:22" x14ac:dyDescent="0.35">
      <c r="A34968" t="s">
        <v>10</v>
      </c>
      <c r="B34968">
        <v>208</v>
      </c>
      <c r="C34968" t="s">
        <v>667</v>
      </c>
      <c r="D34968" t="s">
        <v>919</v>
      </c>
      <c r="E34968" t="s">
        <v>929</v>
      </c>
      <c r="F34968" t="s">
        <v>1046</v>
      </c>
      <c r="G34968" t="s">
        <v>1010</v>
      </c>
      <c r="H34968" t="s">
        <v>125</v>
      </c>
      <c r="I34968" t="s">
        <v>664</v>
      </c>
      <c r="J34968" t="s">
        <v>924</v>
      </c>
      <c r="K34968" t="s">
        <v>1053</v>
      </c>
      <c r="L34968" t="s">
        <v>681</v>
      </c>
      <c r="M34968" t="s">
        <v>1068</v>
      </c>
      <c r="N34968" t="s">
        <v>515</v>
      </c>
      <c r="O34968" t="s">
        <v>83</v>
      </c>
      <c r="P34968" t="s">
        <v>1004</v>
      </c>
      <c r="Q34968" t="s">
        <v>1008</v>
      </c>
      <c r="R34968" t="s">
        <v>1011</v>
      </c>
      <c r="S34968" t="s">
        <v>140</v>
      </c>
      <c r="T34968" t="s">
        <v>140</v>
      </c>
      <c r="U34968" t="s">
        <v>1017</v>
      </c>
      <c r="V34968" t="s">
        <v>147</v>
      </c>
    </row>
    <row r="34969" spans="1:22" x14ac:dyDescent="0.35">
      <c r="A34969" t="s">
        <v>11</v>
      </c>
      <c r="B34969">
        <v>205</v>
      </c>
      <c r="C34969" t="s">
        <v>926</v>
      </c>
      <c r="D34969" t="s">
        <v>1023</v>
      </c>
      <c r="E34969" t="s">
        <v>1067</v>
      </c>
      <c r="F34969" t="s">
        <v>971</v>
      </c>
      <c r="G34969" t="s">
        <v>1048</v>
      </c>
      <c r="H34969" t="s">
        <v>785</v>
      </c>
      <c r="I34969" t="s">
        <v>967</v>
      </c>
      <c r="J34969" t="s">
        <v>462</v>
      </c>
      <c r="K34969" t="s">
        <v>973</v>
      </c>
      <c r="L34969" t="s">
        <v>794</v>
      </c>
      <c r="M34969" t="s">
        <v>875</v>
      </c>
      <c r="N34969" t="s">
        <v>977</v>
      </c>
      <c r="O34969" t="s">
        <v>349</v>
      </c>
      <c r="P34969" t="s">
        <v>919</v>
      </c>
      <c r="Q34969" t="s">
        <v>140</v>
      </c>
      <c r="R34969" t="s">
        <v>1051</v>
      </c>
      <c r="S34969" t="s">
        <v>140</v>
      </c>
      <c r="T34969" t="s">
        <v>140</v>
      </c>
      <c r="U34969" t="s">
        <v>1043</v>
      </c>
      <c r="V34969" t="s">
        <v>1048</v>
      </c>
    </row>
    <row r="34970" spans="1:22" x14ac:dyDescent="0.35">
      <c r="A34970" t="s">
        <v>12</v>
      </c>
      <c r="B34970">
        <v>209</v>
      </c>
      <c r="C34970" t="s">
        <v>1069</v>
      </c>
      <c r="D34970" t="s">
        <v>1048</v>
      </c>
      <c r="E34970" t="s">
        <v>1095</v>
      </c>
      <c r="F34970" t="s">
        <v>574</v>
      </c>
      <c r="G34970" t="s">
        <v>1044</v>
      </c>
      <c r="H34970" t="s">
        <v>293</v>
      </c>
      <c r="I34970" t="s">
        <v>942</v>
      </c>
      <c r="J34970" t="s">
        <v>641</v>
      </c>
      <c r="K34970" t="s">
        <v>1072</v>
      </c>
      <c r="L34970" t="s">
        <v>614</v>
      </c>
      <c r="M34970" t="s">
        <v>950</v>
      </c>
      <c r="N34970" t="s">
        <v>1060</v>
      </c>
      <c r="O34970" t="s">
        <v>965</v>
      </c>
      <c r="P34970" t="s">
        <v>1004</v>
      </c>
      <c r="Q34970" t="s">
        <v>1020</v>
      </c>
      <c r="R34970" t="s">
        <v>971</v>
      </c>
      <c r="S34970" t="s">
        <v>140</v>
      </c>
      <c r="T34970" t="s">
        <v>140</v>
      </c>
      <c r="U34970" t="s">
        <v>1073</v>
      </c>
      <c r="V34970" t="s">
        <v>1045</v>
      </c>
    </row>
    <row r="34971" spans="1:22" x14ac:dyDescent="0.35">
      <c r="A34971" t="s">
        <v>13</v>
      </c>
      <c r="B34971">
        <v>206</v>
      </c>
      <c r="C34971" t="s">
        <v>37</v>
      </c>
      <c r="D34971" t="s">
        <v>919</v>
      </c>
      <c r="E34971" t="s">
        <v>1095</v>
      </c>
      <c r="F34971" t="s">
        <v>919</v>
      </c>
      <c r="G34971" t="s">
        <v>903</v>
      </c>
      <c r="H34971" t="s">
        <v>681</v>
      </c>
      <c r="I34971" t="s">
        <v>1098</v>
      </c>
      <c r="J34971" t="s">
        <v>1085</v>
      </c>
      <c r="K34971" t="s">
        <v>674</v>
      </c>
      <c r="L34971" t="s">
        <v>671</v>
      </c>
      <c r="M34971" t="s">
        <v>527</v>
      </c>
      <c r="N34971" t="s">
        <v>1047</v>
      </c>
      <c r="O34971" t="s">
        <v>49</v>
      </c>
      <c r="P34971" t="s">
        <v>345</v>
      </c>
      <c r="Q34971" t="s">
        <v>940</v>
      </c>
      <c r="R34971" t="s">
        <v>1011</v>
      </c>
      <c r="S34971" t="s">
        <v>140</v>
      </c>
      <c r="T34971" t="s">
        <v>140</v>
      </c>
      <c r="U34971" t="s">
        <v>1010</v>
      </c>
      <c r="V34971" t="s">
        <v>1043</v>
      </c>
    </row>
    <row r="34972" spans="1:22" x14ac:dyDescent="0.35">
      <c r="A34972" t="s">
        <v>14</v>
      </c>
      <c r="B34972">
        <v>203</v>
      </c>
      <c r="C34972" t="s">
        <v>582</v>
      </c>
      <c r="D34972" t="s">
        <v>1057</v>
      </c>
      <c r="E34972" t="s">
        <v>1056</v>
      </c>
      <c r="F34972" t="s">
        <v>1073</v>
      </c>
      <c r="G34972" t="s">
        <v>1018</v>
      </c>
      <c r="H34972" t="s">
        <v>157</v>
      </c>
      <c r="I34972" t="s">
        <v>903</v>
      </c>
      <c r="J34972" t="s">
        <v>755</v>
      </c>
      <c r="K34972" t="s">
        <v>769</v>
      </c>
      <c r="L34972" t="s">
        <v>921</v>
      </c>
      <c r="M34972" t="s">
        <v>1044</v>
      </c>
      <c r="N34972" t="s">
        <v>548</v>
      </c>
      <c r="O34972" t="s">
        <v>620</v>
      </c>
      <c r="P34972" t="s">
        <v>345</v>
      </c>
      <c r="Q34972" t="s">
        <v>1098</v>
      </c>
      <c r="R34972" t="s">
        <v>660</v>
      </c>
      <c r="S34972" t="s">
        <v>140</v>
      </c>
      <c r="T34972" t="s">
        <v>1021</v>
      </c>
      <c r="U34972" t="s">
        <v>1048</v>
      </c>
      <c r="V34972" t="s">
        <v>1068</v>
      </c>
    </row>
    <row r="34973" spans="1:22" x14ac:dyDescent="0.35">
      <c r="A34973" t="s">
        <v>15</v>
      </c>
      <c r="B34973">
        <v>206</v>
      </c>
      <c r="C34973" t="s">
        <v>504</v>
      </c>
      <c r="D34973" t="s">
        <v>1004</v>
      </c>
      <c r="E34973" t="s">
        <v>664</v>
      </c>
      <c r="F34973" t="s">
        <v>1073</v>
      </c>
      <c r="G34973" t="s">
        <v>919</v>
      </c>
      <c r="H34973" t="s">
        <v>862</v>
      </c>
      <c r="I34973" t="s">
        <v>574</v>
      </c>
      <c r="J34973" t="s">
        <v>199</v>
      </c>
      <c r="K34973" t="s">
        <v>91</v>
      </c>
      <c r="L34973" t="s">
        <v>867</v>
      </c>
      <c r="M34973" t="s">
        <v>1003</v>
      </c>
      <c r="N34973" t="s">
        <v>1051</v>
      </c>
      <c r="O34973" t="s">
        <v>463</v>
      </c>
      <c r="P34973" t="s">
        <v>1098</v>
      </c>
      <c r="Q34973" t="s">
        <v>1011</v>
      </c>
      <c r="R34973" t="s">
        <v>1066</v>
      </c>
      <c r="S34973" t="s">
        <v>140</v>
      </c>
      <c r="T34973" t="s">
        <v>1014</v>
      </c>
      <c r="U34973" t="s">
        <v>949</v>
      </c>
      <c r="V34973" t="s">
        <v>1058</v>
      </c>
    </row>
    <row r="34974" spans="1:22" x14ac:dyDescent="0.35">
      <c r="A34974" t="s">
        <v>16</v>
      </c>
      <c r="B34974">
        <v>206</v>
      </c>
      <c r="C34974" t="s">
        <v>165</v>
      </c>
      <c r="D34974" t="s">
        <v>1067</v>
      </c>
      <c r="E34974" t="s">
        <v>660</v>
      </c>
      <c r="F34974" t="s">
        <v>1062</v>
      </c>
      <c r="G34974" t="s">
        <v>996</v>
      </c>
      <c r="H34974" t="s">
        <v>187</v>
      </c>
      <c r="I34974" t="s">
        <v>1045</v>
      </c>
      <c r="J34974" t="s">
        <v>97</v>
      </c>
      <c r="K34974" t="s">
        <v>1057</v>
      </c>
      <c r="L34974" t="s">
        <v>495</v>
      </c>
      <c r="M34974" t="s">
        <v>769</v>
      </c>
      <c r="N34974" t="s">
        <v>1043</v>
      </c>
      <c r="O34974" t="s">
        <v>55</v>
      </c>
      <c r="P34974" t="s">
        <v>1064</v>
      </c>
      <c r="Q34974" t="s">
        <v>1016</v>
      </c>
      <c r="R34974" t="s">
        <v>1073</v>
      </c>
      <c r="S34974" t="s">
        <v>140</v>
      </c>
      <c r="T34974" t="s">
        <v>140</v>
      </c>
      <c r="U34974" t="s">
        <v>1050</v>
      </c>
      <c r="V34974" t="s">
        <v>971</v>
      </c>
    </row>
    <row r="34975" spans="1:22" x14ac:dyDescent="0.35">
      <c r="A34975" t="s">
        <v>17</v>
      </c>
      <c r="B34975">
        <v>203</v>
      </c>
      <c r="C34975" t="s">
        <v>910</v>
      </c>
      <c r="D34975" t="s">
        <v>501</v>
      </c>
      <c r="E34975" t="s">
        <v>769</v>
      </c>
      <c r="F34975" t="s">
        <v>1065</v>
      </c>
      <c r="G34975" t="s">
        <v>1068</v>
      </c>
      <c r="H34975" t="s">
        <v>917</v>
      </c>
      <c r="I34975" t="s">
        <v>1053</v>
      </c>
      <c r="J34975" t="s">
        <v>999</v>
      </c>
      <c r="K34975" t="s">
        <v>548</v>
      </c>
      <c r="L34975" t="s">
        <v>261</v>
      </c>
      <c r="M34975" t="s">
        <v>1023</v>
      </c>
      <c r="N34975" t="s">
        <v>1059</v>
      </c>
      <c r="O34975" t="s">
        <v>720</v>
      </c>
      <c r="P34975" t="s">
        <v>1064</v>
      </c>
      <c r="Q34975" t="s">
        <v>1009</v>
      </c>
      <c r="R34975" t="s">
        <v>1055</v>
      </c>
      <c r="S34975" t="s">
        <v>140</v>
      </c>
      <c r="T34975" t="s">
        <v>140</v>
      </c>
      <c r="U34975" t="s">
        <v>1043</v>
      </c>
      <c r="V34975" t="s">
        <v>996</v>
      </c>
    </row>
    <row r="34976" spans="1:22" x14ac:dyDescent="0.35">
      <c r="A34976" t="s">
        <v>18</v>
      </c>
      <c r="B34976">
        <v>205</v>
      </c>
      <c r="C34976" t="s">
        <v>149</v>
      </c>
      <c r="D34976" t="s">
        <v>1052</v>
      </c>
      <c r="E34976" t="s">
        <v>394</v>
      </c>
      <c r="F34976" t="s">
        <v>1050</v>
      </c>
      <c r="G34976" t="s">
        <v>1047</v>
      </c>
      <c r="H34976" t="s">
        <v>433</v>
      </c>
      <c r="I34976" t="s">
        <v>1067</v>
      </c>
      <c r="J34976" t="s">
        <v>446</v>
      </c>
      <c r="K34976" t="s">
        <v>988</v>
      </c>
      <c r="L34976" t="s">
        <v>162</v>
      </c>
      <c r="M34976" t="s">
        <v>769</v>
      </c>
      <c r="N34976" t="s">
        <v>954</v>
      </c>
      <c r="O34976" t="s">
        <v>576</v>
      </c>
      <c r="P34976" t="s">
        <v>1045</v>
      </c>
      <c r="Q34976" t="s">
        <v>1016</v>
      </c>
      <c r="R34976" t="s">
        <v>1068</v>
      </c>
      <c r="S34976" t="s">
        <v>140</v>
      </c>
      <c r="T34976" t="s">
        <v>1013</v>
      </c>
      <c r="U34976" t="s">
        <v>954</v>
      </c>
      <c r="V34976" t="s">
        <v>954</v>
      </c>
    </row>
    <row r="34977" spans="1:22" x14ac:dyDescent="0.35">
      <c r="A34977" t="s">
        <v>19</v>
      </c>
      <c r="B34977">
        <v>206</v>
      </c>
      <c r="C34977" t="s">
        <v>1069</v>
      </c>
      <c r="D34977" t="s">
        <v>988</v>
      </c>
      <c r="E34977" t="s">
        <v>1056</v>
      </c>
      <c r="F34977" t="s">
        <v>1070</v>
      </c>
      <c r="G34977" t="s">
        <v>1068</v>
      </c>
      <c r="H34977" t="s">
        <v>706</v>
      </c>
      <c r="I34977" t="s">
        <v>996</v>
      </c>
      <c r="J34977" t="s">
        <v>113</v>
      </c>
      <c r="K34977" t="s">
        <v>121</v>
      </c>
      <c r="L34977" t="s">
        <v>792</v>
      </c>
      <c r="M34977" t="s">
        <v>869</v>
      </c>
      <c r="N34977" t="s">
        <v>1061</v>
      </c>
      <c r="O34977" t="s">
        <v>37</v>
      </c>
      <c r="P34977" t="s">
        <v>1066</v>
      </c>
      <c r="Q34977" t="s">
        <v>1011</v>
      </c>
      <c r="R34977" t="s">
        <v>1011</v>
      </c>
      <c r="S34977" t="s">
        <v>1010</v>
      </c>
      <c r="T34977" t="s">
        <v>1014</v>
      </c>
      <c r="U34977" t="s">
        <v>1014</v>
      </c>
      <c r="V34977" t="s">
        <v>903</v>
      </c>
    </row>
    <row r="34978" spans="1:22" x14ac:dyDescent="0.35">
      <c r="A34978" t="s">
        <v>20</v>
      </c>
      <c r="B34978">
        <v>205</v>
      </c>
      <c r="C34978" t="s">
        <v>816</v>
      </c>
      <c r="D34978" t="s">
        <v>1050</v>
      </c>
      <c r="E34978" t="s">
        <v>345</v>
      </c>
      <c r="F34978" t="s">
        <v>1007</v>
      </c>
      <c r="G34978" t="s">
        <v>1056</v>
      </c>
      <c r="H34978" t="s">
        <v>961</v>
      </c>
      <c r="I34978" t="s">
        <v>838</v>
      </c>
      <c r="J34978" t="s">
        <v>286</v>
      </c>
      <c r="K34978" t="s">
        <v>95</v>
      </c>
      <c r="L34978" t="s">
        <v>841</v>
      </c>
      <c r="M34978" t="s">
        <v>1004</v>
      </c>
      <c r="N34978" t="s">
        <v>1065</v>
      </c>
      <c r="O34978" t="s">
        <v>467</v>
      </c>
      <c r="P34978" t="s">
        <v>1061</v>
      </c>
      <c r="Q34978" t="s">
        <v>1019</v>
      </c>
      <c r="R34978" t="s">
        <v>1004</v>
      </c>
      <c r="S34978" t="s">
        <v>140</v>
      </c>
      <c r="T34978" t="s">
        <v>140</v>
      </c>
      <c r="U34978" t="s">
        <v>1046</v>
      </c>
      <c r="V34978" t="s">
        <v>1020</v>
      </c>
    </row>
    <row r="34979" spans="1:22" x14ac:dyDescent="0.35">
      <c r="A34979" t="s">
        <v>21</v>
      </c>
      <c r="B34979">
        <v>209</v>
      </c>
      <c r="C34979" t="s">
        <v>292</v>
      </c>
      <c r="D34979" t="s">
        <v>515</v>
      </c>
      <c r="E34979" t="s">
        <v>147</v>
      </c>
      <c r="F34979" t="s">
        <v>515</v>
      </c>
      <c r="G34979" t="s">
        <v>1059</v>
      </c>
      <c r="H34979" t="s">
        <v>476</v>
      </c>
      <c r="I34979" t="s">
        <v>1102</v>
      </c>
      <c r="J34979" t="s">
        <v>970</v>
      </c>
      <c r="K34979" t="s">
        <v>801</v>
      </c>
      <c r="L34979" t="s">
        <v>1071</v>
      </c>
      <c r="M34979" t="s">
        <v>1066</v>
      </c>
      <c r="N34979" t="s">
        <v>1065</v>
      </c>
      <c r="O34979" t="s">
        <v>532</v>
      </c>
      <c r="P34979" t="s">
        <v>1047</v>
      </c>
      <c r="Q34979" t="s">
        <v>1017</v>
      </c>
      <c r="R34979" t="s">
        <v>1048</v>
      </c>
      <c r="S34979" t="s">
        <v>140</v>
      </c>
      <c r="T34979" t="s">
        <v>775</v>
      </c>
      <c r="U34979" t="s">
        <v>1017</v>
      </c>
      <c r="V34979" t="s">
        <v>940</v>
      </c>
    </row>
    <row r="34980" spans="1:22" x14ac:dyDescent="0.35">
      <c r="A34980" t="s">
        <v>22</v>
      </c>
      <c r="B34980">
        <v>209</v>
      </c>
      <c r="C34980" t="s">
        <v>667</v>
      </c>
      <c r="D34980" t="s">
        <v>1052</v>
      </c>
      <c r="E34980" t="s">
        <v>919</v>
      </c>
      <c r="F34980" t="s">
        <v>345</v>
      </c>
      <c r="G34980" t="s">
        <v>1043</v>
      </c>
      <c r="H34980" t="s">
        <v>970</v>
      </c>
      <c r="I34980" t="s">
        <v>87</v>
      </c>
      <c r="J34980" t="s">
        <v>123</v>
      </c>
      <c r="K34980" t="s">
        <v>394</v>
      </c>
      <c r="L34980" t="s">
        <v>1000</v>
      </c>
      <c r="M34980" t="s">
        <v>1050</v>
      </c>
      <c r="N34980" t="s">
        <v>1062</v>
      </c>
      <c r="O34980" t="s">
        <v>421</v>
      </c>
      <c r="P34980" t="s">
        <v>939</v>
      </c>
      <c r="Q34980" t="s">
        <v>1011</v>
      </c>
      <c r="R34980" t="s">
        <v>1051</v>
      </c>
      <c r="S34980" t="s">
        <v>1016</v>
      </c>
      <c r="T34980" t="s">
        <v>1016</v>
      </c>
      <c r="U34980" t="s">
        <v>1019</v>
      </c>
      <c r="V34980" t="s">
        <v>660</v>
      </c>
    </row>
    <row r="34981" spans="1:22" x14ac:dyDescent="0.35">
      <c r="A34981" t="s">
        <v>23</v>
      </c>
      <c r="B34981">
        <v>205</v>
      </c>
      <c r="C34981" t="s">
        <v>401</v>
      </c>
      <c r="D34981" t="s">
        <v>1011</v>
      </c>
      <c r="E34981" t="s">
        <v>1061</v>
      </c>
      <c r="F34981" t="s">
        <v>1043</v>
      </c>
      <c r="G34981" t="s">
        <v>915</v>
      </c>
      <c r="H34981" t="s">
        <v>968</v>
      </c>
      <c r="I34981" t="s">
        <v>838</v>
      </c>
      <c r="J34981" t="s">
        <v>323</v>
      </c>
      <c r="K34981" t="s">
        <v>985</v>
      </c>
      <c r="L34981" t="s">
        <v>913</v>
      </c>
      <c r="M34981" t="s">
        <v>733</v>
      </c>
      <c r="N34981" t="s">
        <v>1018</v>
      </c>
      <c r="O34981" t="s">
        <v>55</v>
      </c>
      <c r="P34981" t="s">
        <v>950</v>
      </c>
      <c r="Q34981" t="s">
        <v>1019</v>
      </c>
      <c r="R34981" t="s">
        <v>1020</v>
      </c>
      <c r="S34981" t="s">
        <v>1063</v>
      </c>
      <c r="T34981" t="s">
        <v>140</v>
      </c>
      <c r="U34981" t="s">
        <v>1043</v>
      </c>
      <c r="V34981" t="s">
        <v>1064</v>
      </c>
    </row>
    <row r="34982" spans="1:22" x14ac:dyDescent="0.35">
      <c r="A34982" t="s">
        <v>24</v>
      </c>
      <c r="B34982">
        <v>205</v>
      </c>
      <c r="C34982" t="s">
        <v>341</v>
      </c>
      <c r="D34982" t="s">
        <v>1095</v>
      </c>
      <c r="E34982" t="s">
        <v>99</v>
      </c>
      <c r="F34982" t="s">
        <v>1045</v>
      </c>
      <c r="G34982" t="s">
        <v>147</v>
      </c>
      <c r="H34982" t="s">
        <v>187</v>
      </c>
      <c r="I34982" t="s">
        <v>527</v>
      </c>
      <c r="J34982" t="s">
        <v>952</v>
      </c>
      <c r="K34982" t="s">
        <v>919</v>
      </c>
      <c r="L34982" t="s">
        <v>921</v>
      </c>
      <c r="M34982" t="s">
        <v>1004</v>
      </c>
      <c r="N34982" t="s">
        <v>89</v>
      </c>
      <c r="O34982" t="s">
        <v>582</v>
      </c>
      <c r="P34982" t="s">
        <v>950</v>
      </c>
      <c r="Q34982" t="s">
        <v>1019</v>
      </c>
      <c r="R34982" t="s">
        <v>1009</v>
      </c>
      <c r="S34982" t="s">
        <v>140</v>
      </c>
      <c r="T34982" t="s">
        <v>140</v>
      </c>
      <c r="U34982" t="s">
        <v>1018</v>
      </c>
      <c r="V34982" t="s">
        <v>345</v>
      </c>
    </row>
    <row r="34983" spans="1:22" x14ac:dyDescent="0.35">
      <c r="A34983" t="s">
        <v>25</v>
      </c>
      <c r="B34983">
        <v>203</v>
      </c>
      <c r="C34983" t="s">
        <v>761</v>
      </c>
      <c r="D34983" t="s">
        <v>967</v>
      </c>
      <c r="E34983" t="s">
        <v>716</v>
      </c>
      <c r="F34983" t="s">
        <v>664</v>
      </c>
      <c r="G34983" t="s">
        <v>869</v>
      </c>
      <c r="H34983" t="s">
        <v>95</v>
      </c>
      <c r="I34983" t="s">
        <v>903</v>
      </c>
      <c r="J34983" t="s">
        <v>113</v>
      </c>
      <c r="K34983" t="s">
        <v>1062</v>
      </c>
      <c r="L34983" t="s">
        <v>756</v>
      </c>
      <c r="M34983" t="s">
        <v>1050</v>
      </c>
      <c r="N34983" t="s">
        <v>1070</v>
      </c>
      <c r="O34983" t="s">
        <v>261</v>
      </c>
      <c r="P34983" t="s">
        <v>949</v>
      </c>
      <c r="Q34983" t="s">
        <v>1013</v>
      </c>
      <c r="R34983" t="s">
        <v>1073</v>
      </c>
      <c r="S34983" t="s">
        <v>140</v>
      </c>
      <c r="T34983" t="s">
        <v>140</v>
      </c>
      <c r="U34983" t="s">
        <v>1060</v>
      </c>
      <c r="V34983" t="s">
        <v>1023</v>
      </c>
    </row>
    <row r="34984" spans="1:22" x14ac:dyDescent="0.35">
      <c r="A34984" t="s">
        <v>26</v>
      </c>
      <c r="B34984">
        <v>202</v>
      </c>
      <c r="C34984" t="s">
        <v>221</v>
      </c>
      <c r="D34984" t="s">
        <v>996</v>
      </c>
      <c r="E34984" t="s">
        <v>733</v>
      </c>
      <c r="F34984" t="s">
        <v>903</v>
      </c>
      <c r="G34984" t="s">
        <v>1020</v>
      </c>
      <c r="H34984" t="s">
        <v>777</v>
      </c>
      <c r="I34984" t="s">
        <v>1053</v>
      </c>
      <c r="J34984" t="s">
        <v>837</v>
      </c>
      <c r="K34984" t="s">
        <v>999</v>
      </c>
      <c r="L34984" t="s">
        <v>489</v>
      </c>
      <c r="M34984" t="s">
        <v>950</v>
      </c>
      <c r="N34984" t="s">
        <v>977</v>
      </c>
      <c r="O34984" t="s">
        <v>818</v>
      </c>
      <c r="P34984" t="s">
        <v>89</v>
      </c>
      <c r="Q34984" t="s">
        <v>1016</v>
      </c>
      <c r="R34984" t="s">
        <v>1055</v>
      </c>
      <c r="S34984" t="s">
        <v>140</v>
      </c>
      <c r="T34984" t="s">
        <v>140</v>
      </c>
      <c r="U34984" t="s">
        <v>1054</v>
      </c>
      <c r="V34984" t="s">
        <v>1047</v>
      </c>
    </row>
    <row r="34985" spans="1:22" x14ac:dyDescent="0.35">
      <c r="A34985" t="s">
        <v>27</v>
      </c>
      <c r="B34985">
        <v>204</v>
      </c>
      <c r="C34985" t="s">
        <v>978</v>
      </c>
      <c r="D34985" t="s">
        <v>1057</v>
      </c>
      <c r="E34985" t="s">
        <v>967</v>
      </c>
      <c r="F34985" t="s">
        <v>99</v>
      </c>
      <c r="G34985" t="s">
        <v>1058</v>
      </c>
      <c r="H34985" t="s">
        <v>937</v>
      </c>
      <c r="I34985" t="s">
        <v>769</v>
      </c>
      <c r="J34985" t="s">
        <v>95</v>
      </c>
      <c r="K34985" t="s">
        <v>1048</v>
      </c>
      <c r="L34985" t="s">
        <v>162</v>
      </c>
      <c r="M34985" t="s">
        <v>1073</v>
      </c>
      <c r="N34985" t="s">
        <v>660</v>
      </c>
      <c r="O34985" t="s">
        <v>495</v>
      </c>
      <c r="P34985" t="s">
        <v>1047</v>
      </c>
      <c r="Q34985" t="s">
        <v>1008</v>
      </c>
      <c r="R34985" t="s">
        <v>1063</v>
      </c>
      <c r="S34985" t="s">
        <v>1010</v>
      </c>
      <c r="T34985" t="s">
        <v>1009</v>
      </c>
      <c r="U34985" t="s">
        <v>950</v>
      </c>
      <c r="V34985" t="s">
        <v>1052</v>
      </c>
    </row>
    <row r="34986" spans="1:22" x14ac:dyDescent="0.35">
      <c r="A34986" t="s">
        <v>28</v>
      </c>
      <c r="B34986">
        <v>207</v>
      </c>
      <c r="C34986" t="s">
        <v>935</v>
      </c>
      <c r="D34986" t="s">
        <v>1060</v>
      </c>
      <c r="E34986" t="s">
        <v>458</v>
      </c>
      <c r="F34986" t="s">
        <v>824</v>
      </c>
      <c r="G34986" t="s">
        <v>1057</v>
      </c>
      <c r="H34986" t="s">
        <v>668</v>
      </c>
      <c r="I34986" t="s">
        <v>147</v>
      </c>
      <c r="J34986" t="s">
        <v>755</v>
      </c>
      <c r="K34986" t="s">
        <v>1095</v>
      </c>
      <c r="L34986" t="s">
        <v>446</v>
      </c>
      <c r="M34986" t="s">
        <v>1052</v>
      </c>
      <c r="N34986" t="s">
        <v>1062</v>
      </c>
      <c r="O34986" t="s">
        <v>562</v>
      </c>
      <c r="P34986" t="s">
        <v>1073</v>
      </c>
      <c r="Q34986" t="s">
        <v>1060</v>
      </c>
      <c r="R34986" t="s">
        <v>1052</v>
      </c>
      <c r="S34986" t="s">
        <v>1009</v>
      </c>
      <c r="T34986" t="s">
        <v>1063</v>
      </c>
      <c r="U34986" t="s">
        <v>1014</v>
      </c>
      <c r="V34986" t="s">
        <v>950</v>
      </c>
    </row>
    <row r="34987" spans="1:22" x14ac:dyDescent="0.35">
      <c r="A34987" t="s">
        <v>29</v>
      </c>
      <c r="B34987">
        <v>204</v>
      </c>
      <c r="C34987" t="s">
        <v>786</v>
      </c>
      <c r="D34987" t="s">
        <v>1052</v>
      </c>
      <c r="E34987" t="s">
        <v>109</v>
      </c>
      <c r="F34987" t="s">
        <v>345</v>
      </c>
      <c r="G34987" t="s">
        <v>869</v>
      </c>
      <c r="H34987" t="s">
        <v>788</v>
      </c>
      <c r="I34987" t="s">
        <v>1067</v>
      </c>
      <c r="J34987" t="s">
        <v>952</v>
      </c>
      <c r="K34987" t="s">
        <v>801</v>
      </c>
      <c r="L34987" t="s">
        <v>412</v>
      </c>
      <c r="M34987" t="s">
        <v>954</v>
      </c>
      <c r="N34987" t="s">
        <v>954</v>
      </c>
      <c r="O34987" t="s">
        <v>827</v>
      </c>
      <c r="P34987" t="s">
        <v>527</v>
      </c>
      <c r="Q34987" t="s">
        <v>1098</v>
      </c>
      <c r="R34987" t="s">
        <v>1052</v>
      </c>
      <c r="S34987" t="s">
        <v>1009</v>
      </c>
      <c r="T34987" t="s">
        <v>140</v>
      </c>
      <c r="U34987" t="s">
        <v>1073</v>
      </c>
      <c r="V34987" t="s">
        <v>1009</v>
      </c>
    </row>
    <row r="34988" spans="1:22" x14ac:dyDescent="0.35">
      <c r="A34988" t="s">
        <v>30</v>
      </c>
      <c r="B34988">
        <v>200</v>
      </c>
      <c r="C34988" t="s">
        <v>879</v>
      </c>
      <c r="D34988" t="s">
        <v>1046</v>
      </c>
      <c r="E34988" t="s">
        <v>929</v>
      </c>
      <c r="F34988" t="s">
        <v>1023</v>
      </c>
      <c r="G34988" t="s">
        <v>971</v>
      </c>
      <c r="H34988" t="s">
        <v>756</v>
      </c>
      <c r="I34988" t="s">
        <v>801</v>
      </c>
      <c r="J34988" t="s">
        <v>147</v>
      </c>
      <c r="K34988" t="s">
        <v>940</v>
      </c>
      <c r="L34988" t="s">
        <v>286</v>
      </c>
      <c r="M34988" t="s">
        <v>775</v>
      </c>
      <c r="N34988" t="s">
        <v>501</v>
      </c>
      <c r="O34988" t="s">
        <v>142</v>
      </c>
      <c r="P34988" t="s">
        <v>983</v>
      </c>
      <c r="Q34988" t="s">
        <v>1016</v>
      </c>
      <c r="R34988" t="s">
        <v>1052</v>
      </c>
      <c r="S34988" t="s">
        <v>140</v>
      </c>
      <c r="T34988" t="s">
        <v>1009</v>
      </c>
      <c r="U34988" t="s">
        <v>660</v>
      </c>
      <c r="V34988" t="s">
        <v>1048</v>
      </c>
    </row>
    <row r="34989" spans="1:22" x14ac:dyDescent="0.35">
      <c r="A34989" t="s">
        <v>31</v>
      </c>
      <c r="B34989">
        <v>207</v>
      </c>
      <c r="C34989" t="s">
        <v>673</v>
      </c>
      <c r="D34989" t="s">
        <v>919</v>
      </c>
      <c r="E34989" t="s">
        <v>93</v>
      </c>
      <c r="F34989" t="s">
        <v>939</v>
      </c>
      <c r="G34989" t="s">
        <v>988</v>
      </c>
      <c r="H34989" t="s">
        <v>389</v>
      </c>
      <c r="I34989" t="s">
        <v>1004</v>
      </c>
      <c r="J34989" t="s">
        <v>443</v>
      </c>
      <c r="K34989" t="s">
        <v>405</v>
      </c>
      <c r="L34989" t="s">
        <v>867</v>
      </c>
      <c r="M34989" t="s">
        <v>869</v>
      </c>
      <c r="N34989" t="s">
        <v>1062</v>
      </c>
      <c r="O34989" t="s">
        <v>159</v>
      </c>
      <c r="P34989" t="s">
        <v>967</v>
      </c>
      <c r="Q34989" t="s">
        <v>1019</v>
      </c>
      <c r="R34989" t="s">
        <v>1060</v>
      </c>
      <c r="S34989" t="s">
        <v>140</v>
      </c>
      <c r="T34989" t="s">
        <v>140</v>
      </c>
      <c r="U34989" t="s">
        <v>1055</v>
      </c>
      <c r="V34989" t="s">
        <v>1052</v>
      </c>
    </row>
    <row r="34990" spans="1:22" x14ac:dyDescent="0.35">
      <c r="A34990" t="s">
        <v>32</v>
      </c>
      <c r="B34990">
        <v>4922</v>
      </c>
      <c r="C34990" t="s">
        <v>576</v>
      </c>
      <c r="D34990" t="s">
        <v>1062</v>
      </c>
      <c r="E34990" t="s">
        <v>801</v>
      </c>
      <c r="F34990" t="s">
        <v>1070</v>
      </c>
      <c r="G34990" t="s">
        <v>660</v>
      </c>
      <c r="H34990" t="s">
        <v>668</v>
      </c>
      <c r="I34990" t="s">
        <v>977</v>
      </c>
      <c r="J34990" t="s">
        <v>755</v>
      </c>
      <c r="K34990" t="s">
        <v>109</v>
      </c>
      <c r="L34990" t="s">
        <v>871</v>
      </c>
      <c r="M34990" t="s">
        <v>996</v>
      </c>
      <c r="N34990" t="s">
        <v>458</v>
      </c>
      <c r="O34990" t="s">
        <v>65</v>
      </c>
      <c r="P34990" t="s">
        <v>1064</v>
      </c>
      <c r="Q34990" t="s">
        <v>1019</v>
      </c>
      <c r="R34990" t="s">
        <v>954</v>
      </c>
      <c r="S34990" t="s">
        <v>1022</v>
      </c>
      <c r="T34990" t="s">
        <v>1016</v>
      </c>
      <c r="U34990" t="s">
        <v>1043</v>
      </c>
      <c r="V34990" t="s">
        <v>1068</v>
      </c>
    </row>
    <row r="34992" spans="1:22" x14ac:dyDescent="0.35">
      <c r="A34992" t="s">
        <v>2432</v>
      </c>
    </row>
    <row r="34993" spans="1:23" x14ac:dyDescent="0.35">
      <c r="A34993" t="s">
        <v>2</v>
      </c>
      <c r="B34993" t="s">
        <v>1136</v>
      </c>
      <c r="C34993" t="s">
        <v>3</v>
      </c>
      <c r="D34993" t="s">
        <v>1416</v>
      </c>
      <c r="E34993" t="s">
        <v>2415</v>
      </c>
      <c r="F34993" t="s">
        <v>2416</v>
      </c>
      <c r="G34993" t="s">
        <v>2417</v>
      </c>
      <c r="H34993" t="s">
        <v>2418</v>
      </c>
      <c r="I34993" t="s">
        <v>2419</v>
      </c>
      <c r="J34993" t="s">
        <v>2420</v>
      </c>
      <c r="K34993" t="s">
        <v>2421</v>
      </c>
      <c r="L34993" t="s">
        <v>2422</v>
      </c>
      <c r="M34993" t="s">
        <v>2423</v>
      </c>
      <c r="N34993" t="s">
        <v>2424</v>
      </c>
      <c r="O34993" t="s">
        <v>2425</v>
      </c>
      <c r="P34993" t="s">
        <v>2426</v>
      </c>
      <c r="Q34993" t="s">
        <v>2427</v>
      </c>
      <c r="R34993" t="s">
        <v>2428</v>
      </c>
      <c r="S34993" t="s">
        <v>2429</v>
      </c>
      <c r="T34993" t="s">
        <v>2430</v>
      </c>
      <c r="U34993" t="s">
        <v>2431</v>
      </c>
      <c r="V34993" t="s">
        <v>1032</v>
      </c>
      <c r="W34993" t="s">
        <v>136</v>
      </c>
    </row>
    <row r="34994" spans="1:23" x14ac:dyDescent="0.35">
      <c r="A34994" t="s">
        <v>8</v>
      </c>
      <c r="B34994" t="s">
        <v>1126</v>
      </c>
      <c r="C34994">
        <v>92</v>
      </c>
      <c r="D34994" t="s">
        <v>720</v>
      </c>
      <c r="E34994" t="s">
        <v>140</v>
      </c>
      <c r="F34994" t="s">
        <v>1064</v>
      </c>
      <c r="G34994" t="s">
        <v>875</v>
      </c>
      <c r="H34994" t="s">
        <v>515</v>
      </c>
      <c r="I34994" t="s">
        <v>737</v>
      </c>
      <c r="J34994" t="s">
        <v>1048</v>
      </c>
      <c r="K34994" t="s">
        <v>465</v>
      </c>
      <c r="L34994" t="s">
        <v>1003</v>
      </c>
      <c r="M34994" t="s">
        <v>762</v>
      </c>
      <c r="N34994" t="s">
        <v>733</v>
      </c>
      <c r="O34994" t="s">
        <v>548</v>
      </c>
      <c r="P34994" t="s">
        <v>667</v>
      </c>
      <c r="Q34994" t="s">
        <v>967</v>
      </c>
      <c r="R34994" t="s">
        <v>140</v>
      </c>
      <c r="S34994" t="s">
        <v>1098</v>
      </c>
      <c r="T34994" t="s">
        <v>140</v>
      </c>
      <c r="U34994" t="s">
        <v>140</v>
      </c>
      <c r="V34994" t="s">
        <v>869</v>
      </c>
      <c r="W34994" t="s">
        <v>1068</v>
      </c>
    </row>
    <row r="34995" spans="1:23" x14ac:dyDescent="0.35">
      <c r="A34995" t="s">
        <v>8</v>
      </c>
      <c r="B34995" t="s">
        <v>1127</v>
      </c>
      <c r="C34995">
        <v>111</v>
      </c>
      <c r="D34995" t="s">
        <v>794</v>
      </c>
      <c r="E34995" t="s">
        <v>950</v>
      </c>
      <c r="F34995" t="s">
        <v>718</v>
      </c>
      <c r="G34995" t="s">
        <v>838</v>
      </c>
      <c r="H34995" t="s">
        <v>1017</v>
      </c>
      <c r="I34995" t="s">
        <v>532</v>
      </c>
      <c r="J34995" t="s">
        <v>950</v>
      </c>
      <c r="K34995" t="s">
        <v>746</v>
      </c>
      <c r="L34995" t="s">
        <v>371</v>
      </c>
      <c r="M34995" t="s">
        <v>862</v>
      </c>
      <c r="N34995" t="s">
        <v>1104</v>
      </c>
      <c r="O34995" t="s">
        <v>869</v>
      </c>
      <c r="P34995" t="s">
        <v>895</v>
      </c>
      <c r="Q34995" t="s">
        <v>501</v>
      </c>
      <c r="R34995" t="s">
        <v>1054</v>
      </c>
      <c r="S34995" t="s">
        <v>971</v>
      </c>
      <c r="T34995" t="s">
        <v>1054</v>
      </c>
      <c r="U34995" t="s">
        <v>140</v>
      </c>
      <c r="V34995" t="s">
        <v>1016</v>
      </c>
      <c r="W34995" t="s">
        <v>1073</v>
      </c>
    </row>
    <row r="34996" spans="1:23" x14ac:dyDescent="0.35">
      <c r="A34996" t="s">
        <v>8</v>
      </c>
      <c r="B34996" t="s">
        <v>339</v>
      </c>
      <c r="C34996">
        <v>1</v>
      </c>
      <c r="D34996" t="s">
        <v>140</v>
      </c>
      <c r="E34996" t="s">
        <v>140</v>
      </c>
      <c r="F34996" t="s">
        <v>140</v>
      </c>
      <c r="G34996" t="s">
        <v>140</v>
      </c>
      <c r="H34996" t="s">
        <v>140</v>
      </c>
      <c r="I34996" t="s">
        <v>140</v>
      </c>
      <c r="J34996" t="s">
        <v>140</v>
      </c>
      <c r="K34996" t="s">
        <v>140</v>
      </c>
      <c r="L34996" t="s">
        <v>140</v>
      </c>
      <c r="M34996" t="s">
        <v>177</v>
      </c>
      <c r="N34996" t="s">
        <v>140</v>
      </c>
      <c r="O34996" t="s">
        <v>177</v>
      </c>
      <c r="P34996" t="s">
        <v>140</v>
      </c>
      <c r="Q34996" t="s">
        <v>140</v>
      </c>
      <c r="R34996" t="s">
        <v>140</v>
      </c>
      <c r="S34996" t="s">
        <v>177</v>
      </c>
      <c r="T34996" t="s">
        <v>140</v>
      </c>
      <c r="U34996" t="s">
        <v>140</v>
      </c>
      <c r="V34996" t="s">
        <v>140</v>
      </c>
      <c r="W34996" t="s">
        <v>140</v>
      </c>
    </row>
    <row r="34997" spans="1:23" x14ac:dyDescent="0.35">
      <c r="A34997" t="s">
        <v>9</v>
      </c>
      <c r="B34997" t="s">
        <v>1126</v>
      </c>
      <c r="C34997">
        <v>77</v>
      </c>
      <c r="D34997" t="s">
        <v>910</v>
      </c>
      <c r="E34997" t="s">
        <v>345</v>
      </c>
      <c r="F34997" t="s">
        <v>1068</v>
      </c>
      <c r="G34997" t="s">
        <v>1045</v>
      </c>
      <c r="H34997" t="s">
        <v>1066</v>
      </c>
      <c r="I34997" t="s">
        <v>970</v>
      </c>
      <c r="J34997" t="s">
        <v>1018</v>
      </c>
      <c r="K34997" t="s">
        <v>93</v>
      </c>
      <c r="L34997" t="s">
        <v>988</v>
      </c>
      <c r="M34997" t="s">
        <v>1139</v>
      </c>
      <c r="N34997" t="s">
        <v>875</v>
      </c>
      <c r="O34997" t="s">
        <v>1045</v>
      </c>
      <c r="P34997" t="s">
        <v>968</v>
      </c>
      <c r="Q34997" t="s">
        <v>515</v>
      </c>
      <c r="R34997" t="s">
        <v>140</v>
      </c>
      <c r="S34997" t="s">
        <v>838</v>
      </c>
      <c r="T34997" t="s">
        <v>1012</v>
      </c>
      <c r="U34997" t="s">
        <v>1054</v>
      </c>
      <c r="V34997" t="s">
        <v>140</v>
      </c>
      <c r="W34997" t="s">
        <v>1063</v>
      </c>
    </row>
    <row r="34998" spans="1:23" x14ac:dyDescent="0.35">
      <c r="A34998" t="s">
        <v>9</v>
      </c>
      <c r="B34998" t="s">
        <v>1127</v>
      </c>
      <c r="C34998">
        <v>118</v>
      </c>
      <c r="D34998" t="s">
        <v>529</v>
      </c>
      <c r="E34998" t="s">
        <v>131</v>
      </c>
      <c r="F34998" t="s">
        <v>1053</v>
      </c>
      <c r="G34998" t="s">
        <v>1070</v>
      </c>
      <c r="H34998" t="s">
        <v>801</v>
      </c>
      <c r="I34998" t="s">
        <v>755</v>
      </c>
      <c r="J34998" t="s">
        <v>527</v>
      </c>
      <c r="K34998" t="s">
        <v>919</v>
      </c>
      <c r="L34998" t="s">
        <v>1070</v>
      </c>
      <c r="M34998" t="s">
        <v>897</v>
      </c>
      <c r="N34998" t="s">
        <v>1043</v>
      </c>
      <c r="O34998" t="s">
        <v>1023</v>
      </c>
      <c r="P34998" t="s">
        <v>386</v>
      </c>
      <c r="Q34998" t="s">
        <v>1054</v>
      </c>
      <c r="R34998" t="s">
        <v>1017</v>
      </c>
      <c r="S34998" t="s">
        <v>1058</v>
      </c>
      <c r="T34998" t="s">
        <v>140</v>
      </c>
      <c r="U34998" t="s">
        <v>140</v>
      </c>
      <c r="V34998" t="s">
        <v>1055</v>
      </c>
      <c r="W34998" t="s">
        <v>1058</v>
      </c>
    </row>
    <row r="34999" spans="1:23" x14ac:dyDescent="0.35">
      <c r="A34999" t="s">
        <v>9</v>
      </c>
      <c r="B34999" t="s">
        <v>339</v>
      </c>
      <c r="C34999">
        <v>6</v>
      </c>
      <c r="D34999" t="s">
        <v>675</v>
      </c>
      <c r="E34999" t="s">
        <v>140</v>
      </c>
      <c r="F34999" t="s">
        <v>140</v>
      </c>
      <c r="G34999" t="s">
        <v>140</v>
      </c>
      <c r="H34999" t="s">
        <v>140</v>
      </c>
      <c r="I34999" t="s">
        <v>140</v>
      </c>
      <c r="J34999" t="s">
        <v>140</v>
      </c>
      <c r="K34999" t="s">
        <v>140</v>
      </c>
      <c r="L34999" t="s">
        <v>140</v>
      </c>
      <c r="M34999" t="s">
        <v>140</v>
      </c>
      <c r="N34999" t="s">
        <v>140</v>
      </c>
      <c r="O34999" t="s">
        <v>674</v>
      </c>
      <c r="P34999" t="s">
        <v>140</v>
      </c>
      <c r="Q34999" t="s">
        <v>140</v>
      </c>
      <c r="R34999" t="s">
        <v>140</v>
      </c>
      <c r="S34999" t="s">
        <v>140</v>
      </c>
      <c r="T34999" t="s">
        <v>140</v>
      </c>
      <c r="U34999" t="s">
        <v>140</v>
      </c>
      <c r="V34999" t="s">
        <v>140</v>
      </c>
      <c r="W34999" t="s">
        <v>140</v>
      </c>
    </row>
    <row r="35000" spans="1:23" x14ac:dyDescent="0.35">
      <c r="A35000" t="s">
        <v>10</v>
      </c>
      <c r="B35000" t="s">
        <v>1126</v>
      </c>
      <c r="C35000">
        <v>93</v>
      </c>
      <c r="D35000" t="s">
        <v>53</v>
      </c>
      <c r="E35000" t="s">
        <v>1058</v>
      </c>
      <c r="F35000" t="s">
        <v>1044</v>
      </c>
      <c r="G35000" t="s">
        <v>775</v>
      </c>
      <c r="H35000" t="s">
        <v>1016</v>
      </c>
      <c r="I35000" t="s">
        <v>187</v>
      </c>
      <c r="J35000" t="s">
        <v>1019</v>
      </c>
      <c r="K35000" t="s">
        <v>564</v>
      </c>
      <c r="L35000" t="s">
        <v>664</v>
      </c>
      <c r="M35000" t="s">
        <v>57</v>
      </c>
      <c r="N35000" t="s">
        <v>988</v>
      </c>
      <c r="O35000" t="s">
        <v>1043</v>
      </c>
      <c r="P35000" t="s">
        <v>594</v>
      </c>
      <c r="Q35000" t="s">
        <v>1023</v>
      </c>
      <c r="R35000" t="s">
        <v>1009</v>
      </c>
      <c r="S35000" t="s">
        <v>1021</v>
      </c>
      <c r="T35000" t="s">
        <v>140</v>
      </c>
      <c r="U35000" t="s">
        <v>140</v>
      </c>
      <c r="V35000" t="s">
        <v>1098</v>
      </c>
      <c r="W35000" t="s">
        <v>527</v>
      </c>
    </row>
    <row r="35001" spans="1:23" x14ac:dyDescent="0.35">
      <c r="A35001" t="s">
        <v>10</v>
      </c>
      <c r="B35001" t="s">
        <v>1127</v>
      </c>
      <c r="C35001">
        <v>105</v>
      </c>
      <c r="D35001" t="s">
        <v>71</v>
      </c>
      <c r="E35001" t="s">
        <v>1057</v>
      </c>
      <c r="F35001" t="s">
        <v>824</v>
      </c>
      <c r="G35001" t="s">
        <v>1023</v>
      </c>
      <c r="H35001" t="s">
        <v>1010</v>
      </c>
      <c r="I35001" t="s">
        <v>527</v>
      </c>
      <c r="J35001" t="s">
        <v>574</v>
      </c>
      <c r="K35001" t="s">
        <v>147</v>
      </c>
      <c r="L35001" t="s">
        <v>788</v>
      </c>
      <c r="M35001" t="s">
        <v>867</v>
      </c>
      <c r="N35001" t="s">
        <v>1098</v>
      </c>
      <c r="O35001" t="s">
        <v>1044</v>
      </c>
      <c r="P35001" t="s">
        <v>762</v>
      </c>
      <c r="Q35001" t="s">
        <v>1007</v>
      </c>
      <c r="R35001" t="s">
        <v>140</v>
      </c>
      <c r="S35001" t="s">
        <v>1066</v>
      </c>
      <c r="T35001" t="s">
        <v>140</v>
      </c>
      <c r="U35001" t="s">
        <v>140</v>
      </c>
      <c r="V35001" t="s">
        <v>1054</v>
      </c>
      <c r="W35001" t="s">
        <v>123</v>
      </c>
    </row>
    <row r="35002" spans="1:23" x14ac:dyDescent="0.35">
      <c r="A35002" t="s">
        <v>10</v>
      </c>
      <c r="B35002" t="s">
        <v>339</v>
      </c>
      <c r="C35002">
        <v>10</v>
      </c>
      <c r="D35002" t="s">
        <v>486</v>
      </c>
      <c r="E35002" t="s">
        <v>140</v>
      </c>
      <c r="F35002" t="s">
        <v>140</v>
      </c>
      <c r="G35002" t="s">
        <v>140</v>
      </c>
      <c r="H35002" t="s">
        <v>140</v>
      </c>
      <c r="I35002" t="s">
        <v>140</v>
      </c>
      <c r="J35002" t="s">
        <v>140</v>
      </c>
      <c r="K35002" t="s">
        <v>550</v>
      </c>
      <c r="L35002" t="s">
        <v>140</v>
      </c>
      <c r="M35002" t="s">
        <v>95</v>
      </c>
      <c r="N35002" t="s">
        <v>140</v>
      </c>
      <c r="O35002" t="s">
        <v>1004</v>
      </c>
      <c r="P35002" t="s">
        <v>256</v>
      </c>
      <c r="Q35002" t="s">
        <v>140</v>
      </c>
      <c r="R35002" t="s">
        <v>140</v>
      </c>
      <c r="S35002" t="s">
        <v>140</v>
      </c>
      <c r="T35002" t="s">
        <v>140</v>
      </c>
      <c r="U35002" t="s">
        <v>140</v>
      </c>
      <c r="V35002" t="s">
        <v>140</v>
      </c>
      <c r="W35002" t="s">
        <v>983</v>
      </c>
    </row>
    <row r="35003" spans="1:23" x14ac:dyDescent="0.35">
      <c r="A35003" t="s">
        <v>11</v>
      </c>
      <c r="B35003" t="s">
        <v>1126</v>
      </c>
      <c r="C35003">
        <v>90</v>
      </c>
      <c r="D35003" t="s">
        <v>959</v>
      </c>
      <c r="E35003" t="s">
        <v>1098</v>
      </c>
      <c r="F35003" t="s">
        <v>903</v>
      </c>
      <c r="G35003" t="s">
        <v>1060</v>
      </c>
      <c r="H35003" t="s">
        <v>515</v>
      </c>
      <c r="I35003" t="s">
        <v>755</v>
      </c>
      <c r="J35003" t="s">
        <v>1053</v>
      </c>
      <c r="K35003" t="s">
        <v>877</v>
      </c>
      <c r="L35003" t="s">
        <v>1049</v>
      </c>
      <c r="M35003" t="s">
        <v>71</v>
      </c>
      <c r="N35003" t="s">
        <v>950</v>
      </c>
      <c r="O35003" t="s">
        <v>1057</v>
      </c>
      <c r="P35003" t="s">
        <v>865</v>
      </c>
      <c r="Q35003" t="s">
        <v>775</v>
      </c>
      <c r="R35003" t="s">
        <v>140</v>
      </c>
      <c r="S35003" t="s">
        <v>1004</v>
      </c>
      <c r="T35003" t="s">
        <v>140</v>
      </c>
      <c r="U35003" t="s">
        <v>140</v>
      </c>
      <c r="V35003" t="s">
        <v>140</v>
      </c>
      <c r="W35003" t="s">
        <v>1046</v>
      </c>
    </row>
    <row r="35004" spans="1:23" x14ac:dyDescent="0.35">
      <c r="A35004" t="s">
        <v>11</v>
      </c>
      <c r="B35004" t="s">
        <v>1127</v>
      </c>
      <c r="C35004">
        <v>110</v>
      </c>
      <c r="D35004" t="s">
        <v>814</v>
      </c>
      <c r="E35004" t="s">
        <v>1056</v>
      </c>
      <c r="F35004" t="s">
        <v>1053</v>
      </c>
      <c r="G35004" t="s">
        <v>996</v>
      </c>
      <c r="H35004" t="s">
        <v>1066</v>
      </c>
      <c r="I35004" t="s">
        <v>107</v>
      </c>
      <c r="J35004" t="s">
        <v>983</v>
      </c>
      <c r="K35004" t="s">
        <v>785</v>
      </c>
      <c r="L35004" t="s">
        <v>1095</v>
      </c>
      <c r="M35004" t="s">
        <v>777</v>
      </c>
      <c r="N35004" t="s">
        <v>838</v>
      </c>
      <c r="O35004" t="s">
        <v>99</v>
      </c>
      <c r="P35004" t="s">
        <v>673</v>
      </c>
      <c r="Q35004" t="s">
        <v>1067</v>
      </c>
      <c r="R35004" t="s">
        <v>140</v>
      </c>
      <c r="S35004" t="s">
        <v>1060</v>
      </c>
      <c r="T35004" t="s">
        <v>140</v>
      </c>
      <c r="U35004" t="s">
        <v>140</v>
      </c>
      <c r="V35004" t="s">
        <v>996</v>
      </c>
      <c r="W35004" t="s">
        <v>1004</v>
      </c>
    </row>
    <row r="35005" spans="1:23" x14ac:dyDescent="0.35">
      <c r="A35005" t="s">
        <v>11</v>
      </c>
      <c r="B35005" t="s">
        <v>339</v>
      </c>
      <c r="C35005">
        <v>5</v>
      </c>
      <c r="D35005" t="s">
        <v>677</v>
      </c>
      <c r="E35005" t="s">
        <v>140</v>
      </c>
      <c r="F35005" t="s">
        <v>674</v>
      </c>
      <c r="G35005" t="s">
        <v>140</v>
      </c>
      <c r="H35005" t="s">
        <v>140</v>
      </c>
      <c r="I35005" t="s">
        <v>140</v>
      </c>
      <c r="J35005" t="s">
        <v>140</v>
      </c>
      <c r="K35005" t="s">
        <v>947</v>
      </c>
      <c r="L35005" t="s">
        <v>140</v>
      </c>
      <c r="M35005" t="s">
        <v>43</v>
      </c>
      <c r="N35005" t="s">
        <v>140</v>
      </c>
      <c r="O35005" t="s">
        <v>140</v>
      </c>
      <c r="P35005" t="s">
        <v>140</v>
      </c>
      <c r="Q35005" t="s">
        <v>140</v>
      </c>
      <c r="R35005" t="s">
        <v>140</v>
      </c>
      <c r="S35005" t="s">
        <v>140</v>
      </c>
      <c r="T35005" t="s">
        <v>140</v>
      </c>
      <c r="U35005" t="s">
        <v>140</v>
      </c>
      <c r="V35005" t="s">
        <v>140</v>
      </c>
      <c r="W35005" t="s">
        <v>140</v>
      </c>
    </row>
    <row r="35006" spans="1:23" x14ac:dyDescent="0.35">
      <c r="A35006" t="s">
        <v>12</v>
      </c>
      <c r="B35006" t="s">
        <v>1126</v>
      </c>
      <c r="C35006">
        <v>96</v>
      </c>
      <c r="D35006" t="s">
        <v>582</v>
      </c>
      <c r="E35006" t="s">
        <v>1021</v>
      </c>
      <c r="F35006" t="s">
        <v>967</v>
      </c>
      <c r="G35006" t="s">
        <v>1076</v>
      </c>
      <c r="H35006" t="s">
        <v>942</v>
      </c>
      <c r="I35006" t="s">
        <v>654</v>
      </c>
      <c r="J35006" t="s">
        <v>915</v>
      </c>
      <c r="K35006" t="s">
        <v>443</v>
      </c>
      <c r="L35006" t="s">
        <v>91</v>
      </c>
      <c r="M35006" t="s">
        <v>1083</v>
      </c>
      <c r="N35006" t="s">
        <v>950</v>
      </c>
      <c r="O35006" t="s">
        <v>140</v>
      </c>
      <c r="P35006" t="s">
        <v>49</v>
      </c>
      <c r="Q35006" t="s">
        <v>1052</v>
      </c>
      <c r="R35006" t="s">
        <v>1066</v>
      </c>
      <c r="S35006" t="s">
        <v>1017</v>
      </c>
      <c r="T35006" t="s">
        <v>140</v>
      </c>
      <c r="U35006" t="s">
        <v>140</v>
      </c>
      <c r="V35006" t="s">
        <v>940</v>
      </c>
      <c r="W35006" t="s">
        <v>950</v>
      </c>
    </row>
    <row r="35007" spans="1:23" x14ac:dyDescent="0.35">
      <c r="A35007" t="s">
        <v>12</v>
      </c>
      <c r="B35007" t="s">
        <v>1127</v>
      </c>
      <c r="C35007">
        <v>100</v>
      </c>
      <c r="D35007" t="s">
        <v>526</v>
      </c>
      <c r="E35007" t="s">
        <v>1047</v>
      </c>
      <c r="F35007" t="s">
        <v>117</v>
      </c>
      <c r="G35007" t="s">
        <v>1048</v>
      </c>
      <c r="H35007" t="s">
        <v>660</v>
      </c>
      <c r="I35007" t="s">
        <v>741</v>
      </c>
      <c r="J35007" t="s">
        <v>643</v>
      </c>
      <c r="K35007" t="s">
        <v>462</v>
      </c>
      <c r="L35007" t="s">
        <v>87</v>
      </c>
      <c r="M35007" t="s">
        <v>1154</v>
      </c>
      <c r="N35007" t="s">
        <v>1004</v>
      </c>
      <c r="O35007" t="s">
        <v>903</v>
      </c>
      <c r="P35007" t="s">
        <v>880</v>
      </c>
      <c r="Q35007" t="s">
        <v>1052</v>
      </c>
      <c r="R35007" t="s">
        <v>1068</v>
      </c>
      <c r="S35007" t="s">
        <v>875</v>
      </c>
      <c r="T35007" t="s">
        <v>140</v>
      </c>
      <c r="U35007" t="s">
        <v>140</v>
      </c>
      <c r="V35007" t="s">
        <v>1004</v>
      </c>
      <c r="W35007" t="s">
        <v>769</v>
      </c>
    </row>
    <row r="35008" spans="1:23" x14ac:dyDescent="0.35">
      <c r="A35008" t="s">
        <v>12</v>
      </c>
      <c r="B35008" t="s">
        <v>339</v>
      </c>
      <c r="C35008">
        <v>13</v>
      </c>
      <c r="D35008" t="s">
        <v>942</v>
      </c>
      <c r="E35008" t="s">
        <v>140</v>
      </c>
      <c r="F35008" t="s">
        <v>140</v>
      </c>
      <c r="G35008" t="s">
        <v>140</v>
      </c>
      <c r="H35008" t="s">
        <v>140</v>
      </c>
      <c r="I35008" t="s">
        <v>746</v>
      </c>
      <c r="J35008" t="s">
        <v>942</v>
      </c>
      <c r="K35008" t="s">
        <v>782</v>
      </c>
      <c r="L35008" t="s">
        <v>456</v>
      </c>
      <c r="M35008" t="s">
        <v>940</v>
      </c>
      <c r="N35008" t="s">
        <v>942</v>
      </c>
      <c r="O35008" t="s">
        <v>942</v>
      </c>
      <c r="P35008" t="s">
        <v>364</v>
      </c>
      <c r="Q35008" t="s">
        <v>140</v>
      </c>
      <c r="R35008" t="s">
        <v>140</v>
      </c>
      <c r="S35008" t="s">
        <v>942</v>
      </c>
      <c r="T35008" t="s">
        <v>140</v>
      </c>
      <c r="U35008" t="s">
        <v>140</v>
      </c>
      <c r="V35008" t="s">
        <v>140</v>
      </c>
      <c r="W35008" t="s">
        <v>140</v>
      </c>
    </row>
    <row r="35009" spans="1:23" x14ac:dyDescent="0.35">
      <c r="A35009" t="s">
        <v>13</v>
      </c>
      <c r="B35009" t="s">
        <v>1126</v>
      </c>
      <c r="C35009">
        <v>85</v>
      </c>
      <c r="D35009" t="s">
        <v>908</v>
      </c>
      <c r="E35009" t="s">
        <v>458</v>
      </c>
      <c r="F35009" t="s">
        <v>109</v>
      </c>
      <c r="G35009" t="s">
        <v>1017</v>
      </c>
      <c r="H35009" t="s">
        <v>775</v>
      </c>
      <c r="I35009" t="s">
        <v>847</v>
      </c>
      <c r="J35009" t="s">
        <v>1012</v>
      </c>
      <c r="K35009" t="s">
        <v>893</v>
      </c>
      <c r="L35009" t="s">
        <v>812</v>
      </c>
      <c r="M35009" t="s">
        <v>465</v>
      </c>
      <c r="N35009" t="s">
        <v>501</v>
      </c>
      <c r="O35009" t="s">
        <v>875</v>
      </c>
      <c r="P35009" t="s">
        <v>686</v>
      </c>
      <c r="Q35009" t="s">
        <v>1055</v>
      </c>
      <c r="R35009" t="s">
        <v>1021</v>
      </c>
      <c r="S35009" t="s">
        <v>140</v>
      </c>
      <c r="T35009" t="s">
        <v>140</v>
      </c>
      <c r="U35009" t="s">
        <v>140</v>
      </c>
      <c r="V35009" t="s">
        <v>1012</v>
      </c>
      <c r="W35009" t="s">
        <v>1020</v>
      </c>
    </row>
    <row r="35010" spans="1:23" x14ac:dyDescent="0.35">
      <c r="A35010" t="s">
        <v>13</v>
      </c>
      <c r="B35010" t="s">
        <v>1127</v>
      </c>
      <c r="C35010">
        <v>112</v>
      </c>
      <c r="D35010" t="s">
        <v>65</v>
      </c>
      <c r="E35010" t="s">
        <v>1020</v>
      </c>
      <c r="F35010" t="s">
        <v>999</v>
      </c>
      <c r="G35010" t="s">
        <v>1056</v>
      </c>
      <c r="H35010" t="s">
        <v>147</v>
      </c>
      <c r="I35010" t="s">
        <v>543</v>
      </c>
      <c r="J35010" t="s">
        <v>940</v>
      </c>
      <c r="K35010" t="s">
        <v>877</v>
      </c>
      <c r="L35010" t="s">
        <v>532</v>
      </c>
      <c r="M35010" t="s">
        <v>192</v>
      </c>
      <c r="N35010" t="s">
        <v>1047</v>
      </c>
      <c r="O35010" t="s">
        <v>875</v>
      </c>
      <c r="P35010" t="s">
        <v>460</v>
      </c>
      <c r="Q35010" t="s">
        <v>915</v>
      </c>
      <c r="R35010" t="s">
        <v>1004</v>
      </c>
      <c r="S35010" t="s">
        <v>1073</v>
      </c>
      <c r="T35010" t="s">
        <v>140</v>
      </c>
      <c r="U35010" t="s">
        <v>140</v>
      </c>
      <c r="V35010" t="s">
        <v>140</v>
      </c>
      <c r="W35010" t="s">
        <v>1011</v>
      </c>
    </row>
    <row r="35011" spans="1:23" x14ac:dyDescent="0.35">
      <c r="A35011" t="s">
        <v>13</v>
      </c>
      <c r="B35011" t="s">
        <v>339</v>
      </c>
      <c r="C35011">
        <v>9</v>
      </c>
      <c r="D35011" t="s">
        <v>1085</v>
      </c>
      <c r="E35011" t="s">
        <v>140</v>
      </c>
      <c r="F35011" t="s">
        <v>162</v>
      </c>
      <c r="G35011" t="s">
        <v>140</v>
      </c>
      <c r="H35011" t="s">
        <v>140</v>
      </c>
      <c r="I35011" t="s">
        <v>140</v>
      </c>
      <c r="J35011" t="s">
        <v>140</v>
      </c>
      <c r="K35011" t="s">
        <v>1102</v>
      </c>
      <c r="L35011" t="s">
        <v>664</v>
      </c>
      <c r="M35011" t="s">
        <v>1102</v>
      </c>
      <c r="N35011" t="s">
        <v>1102</v>
      </c>
      <c r="O35011" t="s">
        <v>140</v>
      </c>
      <c r="P35011" t="s">
        <v>324</v>
      </c>
      <c r="Q35011" t="s">
        <v>162</v>
      </c>
      <c r="R35011" t="s">
        <v>140</v>
      </c>
      <c r="S35011" t="s">
        <v>140</v>
      </c>
      <c r="T35011" t="s">
        <v>140</v>
      </c>
      <c r="U35011" t="s">
        <v>140</v>
      </c>
      <c r="V35011" t="s">
        <v>140</v>
      </c>
      <c r="W35011" t="s">
        <v>953</v>
      </c>
    </row>
    <row r="35012" spans="1:23" x14ac:dyDescent="0.35">
      <c r="A35012" t="s">
        <v>14</v>
      </c>
      <c r="B35012" t="s">
        <v>1126</v>
      </c>
      <c r="C35012">
        <v>77</v>
      </c>
      <c r="D35012" t="s">
        <v>911</v>
      </c>
      <c r="E35012" t="s">
        <v>971</v>
      </c>
      <c r="F35012" t="s">
        <v>1064</v>
      </c>
      <c r="G35012" t="s">
        <v>1066</v>
      </c>
      <c r="H35012" t="s">
        <v>1048</v>
      </c>
      <c r="I35012" t="s">
        <v>762</v>
      </c>
      <c r="J35012" t="s">
        <v>1055</v>
      </c>
      <c r="K35012" t="s">
        <v>639</v>
      </c>
      <c r="L35012" t="s">
        <v>109</v>
      </c>
      <c r="M35012" t="s">
        <v>551</v>
      </c>
      <c r="N35012" t="s">
        <v>1048</v>
      </c>
      <c r="O35012" t="s">
        <v>788</v>
      </c>
      <c r="P35012" t="s">
        <v>504</v>
      </c>
      <c r="Q35012" t="s">
        <v>1044</v>
      </c>
      <c r="R35012" t="s">
        <v>1018</v>
      </c>
      <c r="S35012" t="s">
        <v>1004</v>
      </c>
      <c r="T35012" t="s">
        <v>140</v>
      </c>
      <c r="U35012" t="s">
        <v>1054</v>
      </c>
      <c r="V35012" t="s">
        <v>949</v>
      </c>
      <c r="W35012" t="s">
        <v>875</v>
      </c>
    </row>
    <row r="35013" spans="1:23" x14ac:dyDescent="0.35">
      <c r="A35013" t="s">
        <v>14</v>
      </c>
      <c r="B35013" t="s">
        <v>1127</v>
      </c>
      <c r="C35013">
        <v>119</v>
      </c>
      <c r="D35013" t="s">
        <v>354</v>
      </c>
      <c r="E35013" t="s">
        <v>501</v>
      </c>
      <c r="F35013" t="s">
        <v>501</v>
      </c>
      <c r="G35013" t="s">
        <v>1004</v>
      </c>
      <c r="H35013" t="s">
        <v>1073</v>
      </c>
      <c r="I35013" t="s">
        <v>741</v>
      </c>
      <c r="J35013" t="s">
        <v>1067</v>
      </c>
      <c r="K35013" t="s">
        <v>111</v>
      </c>
      <c r="L35013" t="s">
        <v>967</v>
      </c>
      <c r="M35013" t="s">
        <v>101</v>
      </c>
      <c r="N35013" t="s">
        <v>109</v>
      </c>
      <c r="O35013" t="s">
        <v>988</v>
      </c>
      <c r="P35013" t="s">
        <v>471</v>
      </c>
      <c r="Q35013" t="s">
        <v>733</v>
      </c>
      <c r="R35013" t="s">
        <v>1012</v>
      </c>
      <c r="S35013" t="s">
        <v>1047</v>
      </c>
      <c r="T35013" t="s">
        <v>140</v>
      </c>
      <c r="U35013" t="s">
        <v>1019</v>
      </c>
      <c r="V35013" t="s">
        <v>1023</v>
      </c>
      <c r="W35013" t="s">
        <v>1051</v>
      </c>
    </row>
    <row r="35014" spans="1:23" x14ac:dyDescent="0.35">
      <c r="A35014" t="s">
        <v>14</v>
      </c>
      <c r="B35014" t="s">
        <v>339</v>
      </c>
      <c r="C35014">
        <v>7</v>
      </c>
      <c r="D35014" t="s">
        <v>620</v>
      </c>
      <c r="E35014" t="s">
        <v>140</v>
      </c>
      <c r="F35014" t="s">
        <v>140</v>
      </c>
      <c r="G35014" t="s">
        <v>140</v>
      </c>
      <c r="H35014" t="s">
        <v>187</v>
      </c>
      <c r="I35014" t="s">
        <v>43</v>
      </c>
      <c r="J35014" t="s">
        <v>862</v>
      </c>
      <c r="K35014" t="s">
        <v>968</v>
      </c>
      <c r="L35014" t="s">
        <v>140</v>
      </c>
      <c r="M35014" t="s">
        <v>968</v>
      </c>
      <c r="N35014" t="s">
        <v>862</v>
      </c>
      <c r="O35014" t="s">
        <v>489</v>
      </c>
      <c r="P35014" t="s">
        <v>101</v>
      </c>
      <c r="Q35014" t="s">
        <v>140</v>
      </c>
      <c r="R35014" t="s">
        <v>140</v>
      </c>
      <c r="S35014" t="s">
        <v>101</v>
      </c>
      <c r="T35014" t="s">
        <v>140</v>
      </c>
      <c r="U35014" t="s">
        <v>140</v>
      </c>
      <c r="V35014" t="s">
        <v>140</v>
      </c>
      <c r="W35014" t="s">
        <v>140</v>
      </c>
    </row>
    <row r="35015" spans="1:23" x14ac:dyDescent="0.35">
      <c r="A35015" t="s">
        <v>15</v>
      </c>
      <c r="B35015" t="s">
        <v>1126</v>
      </c>
      <c r="C35015">
        <v>93</v>
      </c>
      <c r="D35015" t="s">
        <v>538</v>
      </c>
      <c r="E35015" t="s">
        <v>903</v>
      </c>
      <c r="F35015" t="s">
        <v>1059</v>
      </c>
      <c r="G35015" t="s">
        <v>1068</v>
      </c>
      <c r="H35015" t="s">
        <v>1060</v>
      </c>
      <c r="I35015" t="s">
        <v>623</v>
      </c>
      <c r="J35015" t="s">
        <v>1023</v>
      </c>
      <c r="K35015" t="s">
        <v>543</v>
      </c>
      <c r="L35015" t="s">
        <v>595</v>
      </c>
      <c r="M35015" t="s">
        <v>456</v>
      </c>
      <c r="N35015" t="s">
        <v>1060</v>
      </c>
      <c r="O35015" t="s">
        <v>1007</v>
      </c>
      <c r="P35015" t="s">
        <v>922</v>
      </c>
      <c r="Q35015" t="s">
        <v>1014</v>
      </c>
      <c r="R35015" t="s">
        <v>1063</v>
      </c>
      <c r="S35015" t="s">
        <v>1066</v>
      </c>
      <c r="T35015" t="s">
        <v>140</v>
      </c>
      <c r="U35015" t="s">
        <v>140</v>
      </c>
      <c r="V35015" t="s">
        <v>939</v>
      </c>
      <c r="W35015" t="s">
        <v>1021</v>
      </c>
    </row>
    <row r="35016" spans="1:23" x14ac:dyDescent="0.35">
      <c r="A35016" t="s">
        <v>15</v>
      </c>
      <c r="B35016" t="s">
        <v>1127</v>
      </c>
      <c r="C35016">
        <v>107</v>
      </c>
      <c r="D35016" t="s">
        <v>578</v>
      </c>
      <c r="E35016" t="s">
        <v>1043</v>
      </c>
      <c r="F35016" t="s">
        <v>940</v>
      </c>
      <c r="G35016" t="s">
        <v>939</v>
      </c>
      <c r="H35016" t="s">
        <v>1047</v>
      </c>
      <c r="I35016" t="s">
        <v>662</v>
      </c>
      <c r="J35016" t="s">
        <v>755</v>
      </c>
      <c r="K35016" t="s">
        <v>490</v>
      </c>
      <c r="L35016" t="s">
        <v>996</v>
      </c>
      <c r="M35016" t="s">
        <v>317</v>
      </c>
      <c r="N35016" t="s">
        <v>131</v>
      </c>
      <c r="O35016" t="s">
        <v>1007</v>
      </c>
      <c r="P35016" t="s">
        <v>346</v>
      </c>
      <c r="Q35016" t="s">
        <v>1048</v>
      </c>
      <c r="R35016" t="s">
        <v>1043</v>
      </c>
      <c r="S35016" t="s">
        <v>1058</v>
      </c>
      <c r="T35016" t="s">
        <v>140</v>
      </c>
      <c r="U35016" t="s">
        <v>1017</v>
      </c>
      <c r="V35016" t="s">
        <v>1019</v>
      </c>
      <c r="W35016" t="s">
        <v>1060</v>
      </c>
    </row>
    <row r="35017" spans="1:23" x14ac:dyDescent="0.35">
      <c r="A35017" t="s">
        <v>15</v>
      </c>
      <c r="B35017" t="s">
        <v>339</v>
      </c>
      <c r="C35017">
        <v>6</v>
      </c>
      <c r="D35017" t="s">
        <v>1006</v>
      </c>
      <c r="E35017" t="s">
        <v>140</v>
      </c>
      <c r="F35017" t="s">
        <v>140</v>
      </c>
      <c r="G35017" t="s">
        <v>140</v>
      </c>
      <c r="H35017" t="s">
        <v>140</v>
      </c>
      <c r="I35017" t="s">
        <v>140</v>
      </c>
      <c r="J35017" t="s">
        <v>140</v>
      </c>
      <c r="K35017" t="s">
        <v>1007</v>
      </c>
      <c r="L35017" t="s">
        <v>140</v>
      </c>
      <c r="M35017" t="s">
        <v>140</v>
      </c>
      <c r="N35017" t="s">
        <v>140</v>
      </c>
      <c r="O35017" t="s">
        <v>140</v>
      </c>
      <c r="P35017" t="s">
        <v>1007</v>
      </c>
      <c r="Q35017" t="s">
        <v>140</v>
      </c>
      <c r="R35017" t="s">
        <v>140</v>
      </c>
      <c r="S35017" t="s">
        <v>140</v>
      </c>
      <c r="T35017" t="s">
        <v>140</v>
      </c>
      <c r="U35017" t="s">
        <v>140</v>
      </c>
      <c r="V35017" t="s">
        <v>140</v>
      </c>
      <c r="W35017" t="s">
        <v>140</v>
      </c>
    </row>
    <row r="35018" spans="1:23" x14ac:dyDescent="0.35">
      <c r="A35018" t="s">
        <v>16</v>
      </c>
      <c r="B35018" t="s">
        <v>1126</v>
      </c>
      <c r="C35018">
        <v>83</v>
      </c>
      <c r="D35018" t="s">
        <v>376</v>
      </c>
      <c r="E35018" t="s">
        <v>1050</v>
      </c>
      <c r="F35018" t="s">
        <v>1004</v>
      </c>
      <c r="G35018" t="s">
        <v>954</v>
      </c>
      <c r="H35018" t="s">
        <v>1070</v>
      </c>
      <c r="I35018" t="s">
        <v>860</v>
      </c>
      <c r="J35018" t="s">
        <v>1052</v>
      </c>
      <c r="K35018" t="s">
        <v>187</v>
      </c>
      <c r="L35018" t="s">
        <v>988</v>
      </c>
      <c r="M35018" t="s">
        <v>489</v>
      </c>
      <c r="N35018" t="s">
        <v>1072</v>
      </c>
      <c r="O35018" t="s">
        <v>1020</v>
      </c>
      <c r="P35018" t="s">
        <v>571</v>
      </c>
      <c r="Q35018" t="s">
        <v>1051</v>
      </c>
      <c r="R35018" t="s">
        <v>140</v>
      </c>
      <c r="S35018" t="s">
        <v>1052</v>
      </c>
      <c r="T35018" t="s">
        <v>140</v>
      </c>
      <c r="U35018" t="s">
        <v>140</v>
      </c>
      <c r="V35018" t="s">
        <v>1052</v>
      </c>
      <c r="W35018" t="s">
        <v>1051</v>
      </c>
    </row>
    <row r="35019" spans="1:23" x14ac:dyDescent="0.35">
      <c r="A35019" t="s">
        <v>16</v>
      </c>
      <c r="B35019" t="s">
        <v>1127</v>
      </c>
      <c r="C35019">
        <v>107</v>
      </c>
      <c r="D35019" t="s">
        <v>342</v>
      </c>
      <c r="E35019" t="s">
        <v>812</v>
      </c>
      <c r="F35019" t="s">
        <v>1070</v>
      </c>
      <c r="G35019" t="s">
        <v>1061</v>
      </c>
      <c r="H35019" t="s">
        <v>1047</v>
      </c>
      <c r="I35019" t="s">
        <v>111</v>
      </c>
      <c r="J35019" t="s">
        <v>769</v>
      </c>
      <c r="K35019" t="s">
        <v>458</v>
      </c>
      <c r="L35019" t="s">
        <v>1060</v>
      </c>
      <c r="M35019" t="s">
        <v>490</v>
      </c>
      <c r="N35019" t="s">
        <v>939</v>
      </c>
      <c r="O35019" t="s">
        <v>1011</v>
      </c>
      <c r="P35019" t="s">
        <v>703</v>
      </c>
      <c r="Q35019" t="s">
        <v>1045</v>
      </c>
      <c r="R35019" t="s">
        <v>1014</v>
      </c>
      <c r="S35019" t="s">
        <v>1050</v>
      </c>
      <c r="T35019" t="s">
        <v>140</v>
      </c>
      <c r="U35019" t="s">
        <v>140</v>
      </c>
      <c r="V35019" t="s">
        <v>1017</v>
      </c>
      <c r="W35019" t="s">
        <v>1004</v>
      </c>
    </row>
    <row r="35020" spans="1:23" x14ac:dyDescent="0.35">
      <c r="A35020" t="s">
        <v>16</v>
      </c>
      <c r="B35020" t="s">
        <v>339</v>
      </c>
      <c r="C35020">
        <v>16</v>
      </c>
      <c r="D35020" t="s">
        <v>816</v>
      </c>
      <c r="E35020" t="s">
        <v>140</v>
      </c>
      <c r="F35020" t="s">
        <v>125</v>
      </c>
      <c r="G35020" t="s">
        <v>940</v>
      </c>
      <c r="H35020" t="s">
        <v>140</v>
      </c>
      <c r="I35020" t="s">
        <v>1182</v>
      </c>
      <c r="J35020" t="s">
        <v>940</v>
      </c>
      <c r="K35020" t="s">
        <v>1083</v>
      </c>
      <c r="L35020" t="s">
        <v>1182</v>
      </c>
      <c r="M35020" t="s">
        <v>801</v>
      </c>
      <c r="N35020" t="s">
        <v>792</v>
      </c>
      <c r="O35020" t="s">
        <v>869</v>
      </c>
      <c r="P35020" t="s">
        <v>579</v>
      </c>
      <c r="Q35020" t="s">
        <v>1062</v>
      </c>
      <c r="R35020" t="s">
        <v>140</v>
      </c>
      <c r="S35020" t="s">
        <v>954</v>
      </c>
      <c r="T35020" t="s">
        <v>140</v>
      </c>
      <c r="U35020" t="s">
        <v>140</v>
      </c>
      <c r="V35020" t="s">
        <v>140</v>
      </c>
      <c r="W35020" t="s">
        <v>345</v>
      </c>
    </row>
    <row r="35021" spans="1:23" x14ac:dyDescent="0.35">
      <c r="A35021" t="s">
        <v>17</v>
      </c>
      <c r="B35021" t="s">
        <v>1126</v>
      </c>
      <c r="C35021">
        <v>92</v>
      </c>
      <c r="D35021" t="s">
        <v>667</v>
      </c>
      <c r="E35021" t="s">
        <v>394</v>
      </c>
      <c r="F35021" t="s">
        <v>1067</v>
      </c>
      <c r="G35021" t="s">
        <v>574</v>
      </c>
      <c r="H35021" t="s">
        <v>1052</v>
      </c>
      <c r="I35021" t="s">
        <v>592</v>
      </c>
      <c r="J35021" t="s">
        <v>394</v>
      </c>
      <c r="K35021" t="s">
        <v>996</v>
      </c>
      <c r="L35021" t="s">
        <v>991</v>
      </c>
      <c r="M35021" t="s">
        <v>340</v>
      </c>
      <c r="N35021" t="s">
        <v>1004</v>
      </c>
      <c r="O35021" t="s">
        <v>1072</v>
      </c>
      <c r="P35021" t="s">
        <v>365</v>
      </c>
      <c r="Q35021" t="s">
        <v>875</v>
      </c>
      <c r="R35021" t="s">
        <v>1021</v>
      </c>
      <c r="S35021" t="s">
        <v>775</v>
      </c>
      <c r="T35021" t="s">
        <v>140</v>
      </c>
      <c r="U35021" t="s">
        <v>140</v>
      </c>
      <c r="V35021" t="s">
        <v>140</v>
      </c>
      <c r="W35021" t="s">
        <v>838</v>
      </c>
    </row>
    <row r="35022" spans="1:23" x14ac:dyDescent="0.35">
      <c r="A35022" t="s">
        <v>17</v>
      </c>
      <c r="B35022" t="s">
        <v>1127</v>
      </c>
      <c r="C35022">
        <v>100</v>
      </c>
      <c r="D35022" t="s">
        <v>376</v>
      </c>
      <c r="E35022" t="s">
        <v>1062</v>
      </c>
      <c r="F35022" t="s">
        <v>548</v>
      </c>
      <c r="G35022" t="s">
        <v>1056</v>
      </c>
      <c r="H35022" t="s">
        <v>1073</v>
      </c>
      <c r="I35022" t="s">
        <v>706</v>
      </c>
      <c r="J35022" t="s">
        <v>838</v>
      </c>
      <c r="K35022" t="s">
        <v>1085</v>
      </c>
      <c r="L35022" t="s">
        <v>99</v>
      </c>
      <c r="M35022" t="s">
        <v>1087</v>
      </c>
      <c r="N35022" t="s">
        <v>1052</v>
      </c>
      <c r="O35022" t="s">
        <v>801</v>
      </c>
      <c r="P35022" t="s">
        <v>598</v>
      </c>
      <c r="Q35022" t="s">
        <v>1070</v>
      </c>
      <c r="R35022" t="s">
        <v>140</v>
      </c>
      <c r="S35022" t="s">
        <v>1016</v>
      </c>
      <c r="T35022" t="s">
        <v>140</v>
      </c>
      <c r="U35022" t="s">
        <v>140</v>
      </c>
      <c r="V35022" t="s">
        <v>1004</v>
      </c>
      <c r="W35022" t="s">
        <v>1007</v>
      </c>
    </row>
    <row r="35023" spans="1:23" x14ac:dyDescent="0.35">
      <c r="A35023" t="s">
        <v>17</v>
      </c>
      <c r="B35023" t="s">
        <v>339</v>
      </c>
      <c r="C35023">
        <v>11</v>
      </c>
      <c r="D35023" t="s">
        <v>75</v>
      </c>
      <c r="E35023" t="s">
        <v>1083</v>
      </c>
      <c r="F35023" t="s">
        <v>1102</v>
      </c>
      <c r="G35023" t="s">
        <v>967</v>
      </c>
      <c r="H35023" t="s">
        <v>1102</v>
      </c>
      <c r="I35023" t="s">
        <v>1102</v>
      </c>
      <c r="J35023" t="s">
        <v>1102</v>
      </c>
      <c r="K35023" t="s">
        <v>1080</v>
      </c>
      <c r="L35023" t="s">
        <v>140</v>
      </c>
      <c r="M35023" t="s">
        <v>967</v>
      </c>
      <c r="N35023" t="s">
        <v>1102</v>
      </c>
      <c r="O35023" t="s">
        <v>1044</v>
      </c>
      <c r="P35023" t="s">
        <v>993</v>
      </c>
      <c r="Q35023" t="s">
        <v>140</v>
      </c>
      <c r="R35023" t="s">
        <v>140</v>
      </c>
      <c r="S35023" t="s">
        <v>1071</v>
      </c>
      <c r="T35023" t="s">
        <v>140</v>
      </c>
      <c r="U35023" t="s">
        <v>140</v>
      </c>
      <c r="V35023" t="s">
        <v>1102</v>
      </c>
      <c r="W35023" t="s">
        <v>140</v>
      </c>
    </row>
    <row r="35024" spans="1:23" x14ac:dyDescent="0.35">
      <c r="A35024" t="s">
        <v>18</v>
      </c>
      <c r="B35024" t="s">
        <v>1126</v>
      </c>
      <c r="C35024">
        <v>94</v>
      </c>
      <c r="D35024" t="s">
        <v>526</v>
      </c>
      <c r="E35024" t="s">
        <v>996</v>
      </c>
      <c r="F35024" t="s">
        <v>574</v>
      </c>
      <c r="G35024" t="s">
        <v>1012</v>
      </c>
      <c r="H35024" t="s">
        <v>1017</v>
      </c>
      <c r="I35024" t="s">
        <v>340</v>
      </c>
      <c r="J35024" t="s">
        <v>501</v>
      </c>
      <c r="K35024" t="s">
        <v>365</v>
      </c>
      <c r="L35024" t="s">
        <v>1047</v>
      </c>
      <c r="M35024" t="s">
        <v>421</v>
      </c>
      <c r="N35024" t="s">
        <v>1065</v>
      </c>
      <c r="O35024" t="s">
        <v>996</v>
      </c>
      <c r="P35024" t="s">
        <v>879</v>
      </c>
      <c r="Q35024" t="s">
        <v>1014</v>
      </c>
      <c r="R35024" t="s">
        <v>140</v>
      </c>
      <c r="S35024" t="s">
        <v>1043</v>
      </c>
      <c r="T35024" t="s">
        <v>140</v>
      </c>
      <c r="U35024" t="s">
        <v>1019</v>
      </c>
      <c r="V35024" t="s">
        <v>140</v>
      </c>
      <c r="W35024" t="s">
        <v>140</v>
      </c>
    </row>
    <row r="35025" spans="1:23" x14ac:dyDescent="0.35">
      <c r="A35025" t="s">
        <v>18</v>
      </c>
      <c r="B35025" t="s">
        <v>1127</v>
      </c>
      <c r="C35025">
        <v>103</v>
      </c>
      <c r="D35025" t="s">
        <v>827</v>
      </c>
      <c r="E35025" t="s">
        <v>1073</v>
      </c>
      <c r="F35025" t="s">
        <v>394</v>
      </c>
      <c r="G35025" t="s">
        <v>1068</v>
      </c>
      <c r="H35025" t="s">
        <v>89</v>
      </c>
      <c r="I35025" t="s">
        <v>673</v>
      </c>
      <c r="J35025" t="s">
        <v>1003</v>
      </c>
      <c r="K35025" t="s">
        <v>95</v>
      </c>
      <c r="L35025" t="s">
        <v>574</v>
      </c>
      <c r="M35025" t="s">
        <v>1182</v>
      </c>
      <c r="N35025" t="s">
        <v>1059</v>
      </c>
      <c r="O35025" t="s">
        <v>1011</v>
      </c>
      <c r="P35025" t="s">
        <v>365</v>
      </c>
      <c r="Q35025" t="s">
        <v>317</v>
      </c>
      <c r="R35025" t="s">
        <v>1014</v>
      </c>
      <c r="S35025" t="s">
        <v>345</v>
      </c>
      <c r="T35025" t="s">
        <v>140</v>
      </c>
      <c r="U35025" t="s">
        <v>140</v>
      </c>
      <c r="V35025" t="s">
        <v>1057</v>
      </c>
      <c r="W35025" t="s">
        <v>1057</v>
      </c>
    </row>
    <row r="35026" spans="1:23" x14ac:dyDescent="0.35">
      <c r="A35026" t="s">
        <v>18</v>
      </c>
      <c r="B35026" t="s">
        <v>339</v>
      </c>
      <c r="C35026">
        <v>8</v>
      </c>
      <c r="D35026" t="s">
        <v>883</v>
      </c>
      <c r="E35026" t="s">
        <v>716</v>
      </c>
      <c r="F35026" t="s">
        <v>140</v>
      </c>
      <c r="G35026" t="s">
        <v>140</v>
      </c>
      <c r="H35026" t="s">
        <v>716</v>
      </c>
      <c r="I35026" t="s">
        <v>495</v>
      </c>
      <c r="J35026" t="s">
        <v>140</v>
      </c>
      <c r="K35026" t="s">
        <v>824</v>
      </c>
      <c r="L35026" t="s">
        <v>140</v>
      </c>
      <c r="M35026" t="s">
        <v>495</v>
      </c>
      <c r="N35026" t="s">
        <v>140</v>
      </c>
      <c r="O35026" t="s">
        <v>140</v>
      </c>
      <c r="P35026" t="s">
        <v>884</v>
      </c>
      <c r="Q35026" t="s">
        <v>1072</v>
      </c>
      <c r="R35026" t="s">
        <v>140</v>
      </c>
      <c r="S35026" t="s">
        <v>140</v>
      </c>
      <c r="T35026" t="s">
        <v>140</v>
      </c>
      <c r="U35026" t="s">
        <v>140</v>
      </c>
      <c r="V35026" t="s">
        <v>140</v>
      </c>
      <c r="W35026" t="s">
        <v>140</v>
      </c>
    </row>
    <row r="35027" spans="1:23" x14ac:dyDescent="0.35">
      <c r="A35027" t="s">
        <v>19</v>
      </c>
      <c r="B35027" t="s">
        <v>1126</v>
      </c>
      <c r="C35027">
        <v>96</v>
      </c>
      <c r="D35027" t="s">
        <v>913</v>
      </c>
      <c r="E35027" t="s">
        <v>949</v>
      </c>
      <c r="F35027" t="s">
        <v>824</v>
      </c>
      <c r="G35027" t="s">
        <v>977</v>
      </c>
      <c r="H35027" t="s">
        <v>1048</v>
      </c>
      <c r="I35027" t="s">
        <v>162</v>
      </c>
      <c r="J35027" t="s">
        <v>996</v>
      </c>
      <c r="K35027" t="s">
        <v>756</v>
      </c>
      <c r="L35027" t="s">
        <v>111</v>
      </c>
      <c r="M35027" t="s">
        <v>627</v>
      </c>
      <c r="N35027" t="s">
        <v>1043</v>
      </c>
      <c r="O35027" t="s">
        <v>1052</v>
      </c>
      <c r="P35027" t="s">
        <v>599</v>
      </c>
      <c r="Q35027" t="s">
        <v>140</v>
      </c>
      <c r="R35027" t="s">
        <v>140</v>
      </c>
      <c r="S35027" t="s">
        <v>140</v>
      </c>
      <c r="T35027" t="s">
        <v>1014</v>
      </c>
      <c r="U35027" t="s">
        <v>775</v>
      </c>
      <c r="V35027" t="s">
        <v>140</v>
      </c>
      <c r="W35027" t="s">
        <v>983</v>
      </c>
    </row>
    <row r="35028" spans="1:23" x14ac:dyDescent="0.35">
      <c r="A35028" t="s">
        <v>19</v>
      </c>
      <c r="B35028" t="s">
        <v>1127</v>
      </c>
      <c r="C35028">
        <v>99</v>
      </c>
      <c r="D35028" t="s">
        <v>697</v>
      </c>
      <c r="E35028" t="s">
        <v>1095</v>
      </c>
      <c r="F35028" t="s">
        <v>1056</v>
      </c>
      <c r="G35028" t="s">
        <v>1007</v>
      </c>
      <c r="H35028" t="s">
        <v>1062</v>
      </c>
      <c r="I35028" t="s">
        <v>841</v>
      </c>
      <c r="J35028" t="s">
        <v>1062</v>
      </c>
      <c r="K35028" t="s">
        <v>317</v>
      </c>
      <c r="L35028" t="s">
        <v>1059</v>
      </c>
      <c r="M35028" t="s">
        <v>862</v>
      </c>
      <c r="N35028" t="s">
        <v>458</v>
      </c>
      <c r="O35028" t="s">
        <v>97</v>
      </c>
      <c r="P35028" t="s">
        <v>752</v>
      </c>
      <c r="Q35028" t="s">
        <v>869</v>
      </c>
      <c r="R35028" t="s">
        <v>1060</v>
      </c>
      <c r="S35028" t="s">
        <v>1018</v>
      </c>
      <c r="T35028" t="s">
        <v>140</v>
      </c>
      <c r="U35028" t="s">
        <v>1016</v>
      </c>
      <c r="V35028" t="s">
        <v>1017</v>
      </c>
      <c r="W35028" t="s">
        <v>1020</v>
      </c>
    </row>
    <row r="35029" spans="1:23" x14ac:dyDescent="0.35">
      <c r="A35029" t="s">
        <v>19</v>
      </c>
      <c r="B35029" t="s">
        <v>339</v>
      </c>
      <c r="C35029">
        <v>11</v>
      </c>
      <c r="D35029" t="s">
        <v>460</v>
      </c>
      <c r="E35029" t="s">
        <v>598</v>
      </c>
      <c r="F35029" t="s">
        <v>140</v>
      </c>
      <c r="G35029" t="s">
        <v>140</v>
      </c>
      <c r="H35029" t="s">
        <v>140</v>
      </c>
      <c r="I35029" t="s">
        <v>140</v>
      </c>
      <c r="J35029" t="s">
        <v>140</v>
      </c>
      <c r="K35029" t="s">
        <v>95</v>
      </c>
      <c r="L35029" t="s">
        <v>340</v>
      </c>
      <c r="M35029" t="s">
        <v>849</v>
      </c>
      <c r="N35029" t="s">
        <v>1070</v>
      </c>
      <c r="O35029" t="s">
        <v>140</v>
      </c>
      <c r="P35029" t="s">
        <v>654</v>
      </c>
      <c r="Q35029" t="s">
        <v>140</v>
      </c>
      <c r="R35029" t="s">
        <v>140</v>
      </c>
      <c r="S35029" t="s">
        <v>140</v>
      </c>
      <c r="T35029" t="s">
        <v>140</v>
      </c>
      <c r="U35029" t="s">
        <v>140</v>
      </c>
      <c r="V35029" t="s">
        <v>140</v>
      </c>
      <c r="W35029" t="s">
        <v>140</v>
      </c>
    </row>
    <row r="35030" spans="1:23" x14ac:dyDescent="0.35">
      <c r="A35030" t="s">
        <v>20</v>
      </c>
      <c r="B35030" t="s">
        <v>1126</v>
      </c>
      <c r="C35030">
        <v>87</v>
      </c>
      <c r="D35030" t="s">
        <v>45</v>
      </c>
      <c r="E35030" t="s">
        <v>1054</v>
      </c>
      <c r="F35030" t="s">
        <v>1021</v>
      </c>
      <c r="G35030" t="s">
        <v>1017</v>
      </c>
      <c r="H35030" t="s">
        <v>996</v>
      </c>
      <c r="I35030" t="s">
        <v>706</v>
      </c>
      <c r="J35030" t="s">
        <v>1014</v>
      </c>
      <c r="K35030" t="s">
        <v>286</v>
      </c>
      <c r="L35030" t="s">
        <v>917</v>
      </c>
      <c r="M35030" t="s">
        <v>752</v>
      </c>
      <c r="N35030" t="s">
        <v>1064</v>
      </c>
      <c r="O35030" t="s">
        <v>1056</v>
      </c>
      <c r="P35030" t="s">
        <v>926</v>
      </c>
      <c r="Q35030" t="s">
        <v>97</v>
      </c>
      <c r="R35030" t="s">
        <v>1019</v>
      </c>
      <c r="S35030" t="s">
        <v>1070</v>
      </c>
      <c r="T35030" t="s">
        <v>140</v>
      </c>
      <c r="U35030" t="s">
        <v>140</v>
      </c>
      <c r="V35030" t="s">
        <v>515</v>
      </c>
      <c r="W35030" t="s">
        <v>1064</v>
      </c>
    </row>
    <row r="35031" spans="1:23" x14ac:dyDescent="0.35">
      <c r="A35031" t="s">
        <v>20</v>
      </c>
      <c r="B35031" t="s">
        <v>1127</v>
      </c>
      <c r="C35031">
        <v>114</v>
      </c>
      <c r="D35031" t="s">
        <v>331</v>
      </c>
      <c r="E35031" t="s">
        <v>954</v>
      </c>
      <c r="F35031" t="s">
        <v>942</v>
      </c>
      <c r="G35031" t="s">
        <v>950</v>
      </c>
      <c r="H35031" t="s">
        <v>915</v>
      </c>
      <c r="I35031" t="s">
        <v>1072</v>
      </c>
      <c r="J35031" t="s">
        <v>131</v>
      </c>
      <c r="K35031" t="s">
        <v>371</v>
      </c>
      <c r="L35031" t="s">
        <v>1095</v>
      </c>
      <c r="M35031" t="s">
        <v>1104</v>
      </c>
      <c r="N35031" t="s">
        <v>954</v>
      </c>
      <c r="O35031" t="s">
        <v>574</v>
      </c>
      <c r="P35031" t="s">
        <v>532</v>
      </c>
      <c r="Q35031" t="s">
        <v>1023</v>
      </c>
      <c r="R35031" t="s">
        <v>1021</v>
      </c>
      <c r="S35031" t="s">
        <v>940</v>
      </c>
      <c r="T35031" t="s">
        <v>140</v>
      </c>
      <c r="U35031" t="s">
        <v>140</v>
      </c>
      <c r="V35031" t="s">
        <v>1021</v>
      </c>
      <c r="W35031" t="s">
        <v>1021</v>
      </c>
    </row>
    <row r="35032" spans="1:23" x14ac:dyDescent="0.35">
      <c r="A35032" t="s">
        <v>20</v>
      </c>
      <c r="B35032" t="s">
        <v>339</v>
      </c>
      <c r="C35032">
        <v>4</v>
      </c>
      <c r="D35032" t="s">
        <v>674</v>
      </c>
      <c r="E35032" t="s">
        <v>140</v>
      </c>
      <c r="F35032" t="s">
        <v>140</v>
      </c>
      <c r="G35032" t="s">
        <v>37</v>
      </c>
      <c r="H35032" t="s">
        <v>140</v>
      </c>
      <c r="I35032" t="s">
        <v>140</v>
      </c>
      <c r="J35032" t="s">
        <v>140</v>
      </c>
      <c r="K35032" t="s">
        <v>140</v>
      </c>
      <c r="L35032" t="s">
        <v>140</v>
      </c>
      <c r="M35032" t="s">
        <v>140</v>
      </c>
      <c r="N35032" t="s">
        <v>140</v>
      </c>
      <c r="O35032" t="s">
        <v>140</v>
      </c>
      <c r="P35032" t="s">
        <v>594</v>
      </c>
      <c r="Q35032" t="s">
        <v>140</v>
      </c>
      <c r="R35032" t="s">
        <v>140</v>
      </c>
      <c r="S35032" t="s">
        <v>117</v>
      </c>
      <c r="T35032" t="s">
        <v>140</v>
      </c>
      <c r="U35032" t="s">
        <v>140</v>
      </c>
      <c r="V35032" t="s">
        <v>140</v>
      </c>
      <c r="W35032" t="s">
        <v>140</v>
      </c>
    </row>
    <row r="35033" spans="1:23" x14ac:dyDescent="0.35">
      <c r="A35033" t="s">
        <v>21</v>
      </c>
      <c r="B35033" t="s">
        <v>1126</v>
      </c>
      <c r="C35033">
        <v>58</v>
      </c>
      <c r="D35033" t="s">
        <v>451</v>
      </c>
      <c r="E35033" t="s">
        <v>1004</v>
      </c>
      <c r="F35033" t="s">
        <v>733</v>
      </c>
      <c r="G35033" t="s">
        <v>733</v>
      </c>
      <c r="H35033" t="s">
        <v>1053</v>
      </c>
      <c r="I35033" t="s">
        <v>261</v>
      </c>
      <c r="J35033" t="s">
        <v>733</v>
      </c>
      <c r="K35033" t="s">
        <v>451</v>
      </c>
      <c r="L35033" t="s">
        <v>147</v>
      </c>
      <c r="M35033" t="s">
        <v>910</v>
      </c>
      <c r="N35033" t="s">
        <v>1098</v>
      </c>
      <c r="O35033" t="s">
        <v>1053</v>
      </c>
      <c r="P35033" t="s">
        <v>73</v>
      </c>
      <c r="Q35033" t="s">
        <v>733</v>
      </c>
      <c r="R35033" t="s">
        <v>140</v>
      </c>
      <c r="S35033" t="s">
        <v>733</v>
      </c>
      <c r="T35033" t="s">
        <v>140</v>
      </c>
      <c r="U35033" t="s">
        <v>1098</v>
      </c>
      <c r="V35033" t="s">
        <v>140</v>
      </c>
      <c r="W35033" t="s">
        <v>1053</v>
      </c>
    </row>
    <row r="35034" spans="1:23" x14ac:dyDescent="0.35">
      <c r="A35034" t="s">
        <v>21</v>
      </c>
      <c r="B35034" t="s">
        <v>1127</v>
      </c>
      <c r="C35034">
        <v>143</v>
      </c>
      <c r="D35034" t="s">
        <v>634</v>
      </c>
      <c r="E35034" t="s">
        <v>996</v>
      </c>
      <c r="F35034" t="s">
        <v>121</v>
      </c>
      <c r="G35034" t="s">
        <v>996</v>
      </c>
      <c r="H35034" t="s">
        <v>788</v>
      </c>
      <c r="I35034" t="s">
        <v>1106</v>
      </c>
      <c r="J35034" t="s">
        <v>286</v>
      </c>
      <c r="K35034" t="s">
        <v>1104</v>
      </c>
      <c r="L35034" t="s">
        <v>458</v>
      </c>
      <c r="M35034" t="s">
        <v>1182</v>
      </c>
      <c r="N35034" t="s">
        <v>1050</v>
      </c>
      <c r="O35034" t="s">
        <v>99</v>
      </c>
      <c r="P35034" t="s">
        <v>674</v>
      </c>
      <c r="Q35034" t="s">
        <v>875</v>
      </c>
      <c r="R35034" t="s">
        <v>1050</v>
      </c>
      <c r="S35034" t="s">
        <v>1017</v>
      </c>
      <c r="T35034" t="s">
        <v>140</v>
      </c>
      <c r="U35034" t="s">
        <v>1014</v>
      </c>
      <c r="V35034" t="s">
        <v>1050</v>
      </c>
      <c r="W35034" t="s">
        <v>1014</v>
      </c>
    </row>
    <row r="35035" spans="1:23" x14ac:dyDescent="0.35">
      <c r="A35035" t="s">
        <v>21</v>
      </c>
      <c r="B35035" t="s">
        <v>339</v>
      </c>
      <c r="C35035">
        <v>8</v>
      </c>
      <c r="D35035" t="s">
        <v>610</v>
      </c>
      <c r="E35035" t="s">
        <v>592</v>
      </c>
      <c r="F35035" t="s">
        <v>140</v>
      </c>
      <c r="G35035" t="s">
        <v>140</v>
      </c>
      <c r="H35035" t="s">
        <v>140</v>
      </c>
      <c r="I35035" t="s">
        <v>140</v>
      </c>
      <c r="J35035" t="s">
        <v>140</v>
      </c>
      <c r="K35035" t="s">
        <v>140</v>
      </c>
      <c r="L35035" t="s">
        <v>592</v>
      </c>
      <c r="M35035" t="s">
        <v>467</v>
      </c>
      <c r="N35035" t="s">
        <v>140</v>
      </c>
      <c r="O35035" t="s">
        <v>140</v>
      </c>
      <c r="P35035" t="s">
        <v>140</v>
      </c>
      <c r="Q35035" t="s">
        <v>140</v>
      </c>
      <c r="R35035" t="s">
        <v>140</v>
      </c>
      <c r="S35035" t="s">
        <v>592</v>
      </c>
      <c r="T35035" t="s">
        <v>140</v>
      </c>
      <c r="U35035" t="s">
        <v>140</v>
      </c>
      <c r="V35035" t="s">
        <v>140</v>
      </c>
      <c r="W35035" t="s">
        <v>140</v>
      </c>
    </row>
    <row r="35036" spans="1:23" x14ac:dyDescent="0.35">
      <c r="A35036" t="s">
        <v>22</v>
      </c>
      <c r="B35036" t="s">
        <v>1126</v>
      </c>
      <c r="C35036">
        <v>87</v>
      </c>
      <c r="D35036" t="s">
        <v>620</v>
      </c>
      <c r="E35036" t="s">
        <v>140</v>
      </c>
      <c r="F35036" t="s">
        <v>1048</v>
      </c>
      <c r="G35036" t="s">
        <v>1062</v>
      </c>
      <c r="H35036" t="s">
        <v>949</v>
      </c>
      <c r="I35036" t="s">
        <v>513</v>
      </c>
      <c r="J35036" t="s">
        <v>1061</v>
      </c>
      <c r="K35036" t="s">
        <v>970</v>
      </c>
      <c r="L35036" t="s">
        <v>953</v>
      </c>
      <c r="M35036" t="s">
        <v>827</v>
      </c>
      <c r="N35036" t="s">
        <v>1020</v>
      </c>
      <c r="O35036" t="s">
        <v>1020</v>
      </c>
      <c r="P35036" t="s">
        <v>489</v>
      </c>
      <c r="Q35036" t="s">
        <v>1066</v>
      </c>
      <c r="R35036" t="s">
        <v>140</v>
      </c>
      <c r="S35036" t="s">
        <v>996</v>
      </c>
      <c r="T35036" t="s">
        <v>140</v>
      </c>
      <c r="U35036" t="s">
        <v>140</v>
      </c>
      <c r="V35036" t="s">
        <v>140</v>
      </c>
      <c r="W35036" t="s">
        <v>1095</v>
      </c>
    </row>
    <row r="35037" spans="1:23" x14ac:dyDescent="0.35">
      <c r="A35037" t="s">
        <v>22</v>
      </c>
      <c r="B35037" t="s">
        <v>1127</v>
      </c>
      <c r="C35037">
        <v>111</v>
      </c>
      <c r="D35037" t="s">
        <v>234</v>
      </c>
      <c r="E35037" t="s">
        <v>929</v>
      </c>
      <c r="F35037" t="s">
        <v>869</v>
      </c>
      <c r="G35037" t="s">
        <v>1003</v>
      </c>
      <c r="H35037" t="s">
        <v>954</v>
      </c>
      <c r="I35037" t="s">
        <v>95</v>
      </c>
      <c r="J35037" t="s">
        <v>405</v>
      </c>
      <c r="K35037" t="s">
        <v>1044</v>
      </c>
      <c r="L35037" t="s">
        <v>1053</v>
      </c>
      <c r="M35037" t="s">
        <v>894</v>
      </c>
      <c r="N35037" t="s">
        <v>1066</v>
      </c>
      <c r="O35037" t="s">
        <v>1047</v>
      </c>
      <c r="P35037" t="s">
        <v>1139</v>
      </c>
      <c r="Q35037" t="s">
        <v>1073</v>
      </c>
      <c r="R35037" t="s">
        <v>1073</v>
      </c>
      <c r="S35037" t="s">
        <v>940</v>
      </c>
      <c r="T35037" t="s">
        <v>1009</v>
      </c>
      <c r="U35037" t="s">
        <v>1014</v>
      </c>
      <c r="V35037" t="s">
        <v>1058</v>
      </c>
      <c r="W35037" t="s">
        <v>1098</v>
      </c>
    </row>
    <row r="35038" spans="1:23" x14ac:dyDescent="0.35">
      <c r="A35038" t="s">
        <v>22</v>
      </c>
      <c r="B35038" t="s">
        <v>339</v>
      </c>
      <c r="C35038">
        <v>11</v>
      </c>
      <c r="D35038" t="s">
        <v>978</v>
      </c>
      <c r="E35038" t="s">
        <v>107</v>
      </c>
      <c r="F35038" t="s">
        <v>107</v>
      </c>
      <c r="G35038" t="s">
        <v>140</v>
      </c>
      <c r="H35038" t="s">
        <v>140</v>
      </c>
      <c r="I35038" t="s">
        <v>147</v>
      </c>
      <c r="J35038" t="s">
        <v>140</v>
      </c>
      <c r="K35038" t="s">
        <v>700</v>
      </c>
      <c r="L35038" t="s">
        <v>147</v>
      </c>
      <c r="M35038" t="s">
        <v>956</v>
      </c>
      <c r="N35038" t="s">
        <v>140</v>
      </c>
      <c r="O35038" t="s">
        <v>956</v>
      </c>
      <c r="P35038" t="s">
        <v>386</v>
      </c>
      <c r="Q35038" t="s">
        <v>140</v>
      </c>
      <c r="R35038" t="s">
        <v>140</v>
      </c>
      <c r="S35038" t="s">
        <v>140</v>
      </c>
      <c r="T35038" t="s">
        <v>140</v>
      </c>
      <c r="U35038" t="s">
        <v>140</v>
      </c>
      <c r="V35038" t="s">
        <v>140</v>
      </c>
      <c r="W35038" t="s">
        <v>140</v>
      </c>
    </row>
    <row r="35039" spans="1:23" x14ac:dyDescent="0.35">
      <c r="A35039" t="s">
        <v>23</v>
      </c>
      <c r="B35039" t="s">
        <v>1126</v>
      </c>
      <c r="C35039">
        <v>99</v>
      </c>
      <c r="D35039" t="s">
        <v>1000</v>
      </c>
      <c r="E35039" t="s">
        <v>1011</v>
      </c>
      <c r="F35039" t="s">
        <v>394</v>
      </c>
      <c r="G35039" t="s">
        <v>1011</v>
      </c>
      <c r="H35039" t="s">
        <v>548</v>
      </c>
      <c r="I35039" t="s">
        <v>513</v>
      </c>
      <c r="J35039" t="s">
        <v>1020</v>
      </c>
      <c r="K35039" t="s">
        <v>911</v>
      </c>
      <c r="L35039" t="s">
        <v>371</v>
      </c>
      <c r="M35039" t="s">
        <v>832</v>
      </c>
      <c r="N35039" t="s">
        <v>940</v>
      </c>
      <c r="O35039" t="s">
        <v>988</v>
      </c>
      <c r="P35039" t="s">
        <v>365</v>
      </c>
      <c r="Q35039" t="s">
        <v>733</v>
      </c>
      <c r="R35039" t="s">
        <v>1014</v>
      </c>
      <c r="S35039" t="s">
        <v>1052</v>
      </c>
      <c r="T35039" t="s">
        <v>949</v>
      </c>
      <c r="U35039" t="s">
        <v>140</v>
      </c>
      <c r="V35039" t="s">
        <v>949</v>
      </c>
      <c r="W35039" t="s">
        <v>1004</v>
      </c>
    </row>
    <row r="35040" spans="1:23" x14ac:dyDescent="0.35">
      <c r="A35040" t="s">
        <v>23</v>
      </c>
      <c r="B35040" t="s">
        <v>1127</v>
      </c>
      <c r="C35040">
        <v>94</v>
      </c>
      <c r="D35040" t="s">
        <v>576</v>
      </c>
      <c r="E35040" t="s">
        <v>1098</v>
      </c>
      <c r="F35040" t="s">
        <v>801</v>
      </c>
      <c r="G35040" t="s">
        <v>1018</v>
      </c>
      <c r="H35040" t="s">
        <v>1057</v>
      </c>
      <c r="I35040" t="s">
        <v>614</v>
      </c>
      <c r="J35040" t="s">
        <v>394</v>
      </c>
      <c r="K35040" t="s">
        <v>320</v>
      </c>
      <c r="L35040" t="s">
        <v>458</v>
      </c>
      <c r="M35040" t="s">
        <v>95</v>
      </c>
      <c r="N35040" t="s">
        <v>983</v>
      </c>
      <c r="O35040" t="s">
        <v>1009</v>
      </c>
      <c r="P35040" t="s">
        <v>773</v>
      </c>
      <c r="Q35040" t="s">
        <v>971</v>
      </c>
      <c r="R35040" t="s">
        <v>1011</v>
      </c>
      <c r="S35040" t="s">
        <v>1058</v>
      </c>
      <c r="T35040" t="s">
        <v>1016</v>
      </c>
      <c r="U35040" t="s">
        <v>140</v>
      </c>
      <c r="V35040" t="s">
        <v>1060</v>
      </c>
      <c r="W35040" t="s">
        <v>1056</v>
      </c>
    </row>
    <row r="35041" spans="1:23" x14ac:dyDescent="0.35">
      <c r="A35041" t="s">
        <v>23</v>
      </c>
      <c r="B35041" t="s">
        <v>339</v>
      </c>
      <c r="C35041">
        <v>12</v>
      </c>
      <c r="D35041" t="s">
        <v>952</v>
      </c>
      <c r="E35041" t="s">
        <v>140</v>
      </c>
      <c r="F35041" t="s">
        <v>140</v>
      </c>
      <c r="G35041" t="s">
        <v>140</v>
      </c>
      <c r="H35041" t="s">
        <v>113</v>
      </c>
      <c r="I35041" t="s">
        <v>973</v>
      </c>
      <c r="J35041" t="s">
        <v>785</v>
      </c>
      <c r="K35041" t="s">
        <v>487</v>
      </c>
      <c r="L35041" t="s">
        <v>518</v>
      </c>
      <c r="M35041" t="s">
        <v>140</v>
      </c>
      <c r="N35041" t="s">
        <v>140</v>
      </c>
      <c r="O35041" t="s">
        <v>140</v>
      </c>
      <c r="P35041" t="s">
        <v>815</v>
      </c>
      <c r="Q35041" t="s">
        <v>140</v>
      </c>
      <c r="R35041" t="s">
        <v>140</v>
      </c>
      <c r="S35041" t="s">
        <v>140</v>
      </c>
      <c r="T35041" t="s">
        <v>140</v>
      </c>
      <c r="U35041" t="s">
        <v>140</v>
      </c>
      <c r="V35041" t="s">
        <v>140</v>
      </c>
      <c r="W35041" t="s">
        <v>140</v>
      </c>
    </row>
    <row r="35042" spans="1:23" x14ac:dyDescent="0.35">
      <c r="A35042" t="s">
        <v>24</v>
      </c>
      <c r="B35042" t="s">
        <v>1126</v>
      </c>
      <c r="C35042">
        <v>85</v>
      </c>
      <c r="D35042" t="s">
        <v>1000</v>
      </c>
      <c r="E35042" t="s">
        <v>1046</v>
      </c>
      <c r="F35042" t="s">
        <v>1047</v>
      </c>
      <c r="G35042" t="s">
        <v>1046</v>
      </c>
      <c r="H35042" t="s">
        <v>515</v>
      </c>
      <c r="I35042" t="s">
        <v>681</v>
      </c>
      <c r="J35042" t="s">
        <v>527</v>
      </c>
      <c r="K35042" t="s">
        <v>101</v>
      </c>
      <c r="L35042" t="s">
        <v>954</v>
      </c>
      <c r="M35042" t="s">
        <v>471</v>
      </c>
      <c r="N35042" t="s">
        <v>1070</v>
      </c>
      <c r="O35042" t="s">
        <v>91</v>
      </c>
      <c r="P35042" t="s">
        <v>980</v>
      </c>
      <c r="Q35042" t="s">
        <v>1064</v>
      </c>
      <c r="R35042" t="s">
        <v>1066</v>
      </c>
      <c r="S35042" t="s">
        <v>140</v>
      </c>
      <c r="T35042" t="s">
        <v>140</v>
      </c>
      <c r="U35042" t="s">
        <v>140</v>
      </c>
      <c r="V35042" t="s">
        <v>1073</v>
      </c>
      <c r="W35042" t="s">
        <v>999</v>
      </c>
    </row>
    <row r="35043" spans="1:23" x14ac:dyDescent="0.35">
      <c r="A35043" t="s">
        <v>24</v>
      </c>
      <c r="B35043" t="s">
        <v>1127</v>
      </c>
      <c r="C35043">
        <v>116</v>
      </c>
      <c r="D35043" t="s">
        <v>342</v>
      </c>
      <c r="E35043" t="s">
        <v>718</v>
      </c>
      <c r="F35043" t="s">
        <v>129</v>
      </c>
      <c r="G35043" t="s">
        <v>89</v>
      </c>
      <c r="H35043" t="s">
        <v>117</v>
      </c>
      <c r="I35043" t="s">
        <v>111</v>
      </c>
      <c r="J35043" t="s">
        <v>929</v>
      </c>
      <c r="K35043" t="s">
        <v>985</v>
      </c>
      <c r="L35043" t="s">
        <v>1062</v>
      </c>
      <c r="M35043" t="s">
        <v>87</v>
      </c>
      <c r="N35043" t="s">
        <v>1098</v>
      </c>
      <c r="O35043" t="s">
        <v>109</v>
      </c>
      <c r="P35043" t="s">
        <v>490</v>
      </c>
      <c r="Q35043" t="s">
        <v>869</v>
      </c>
      <c r="R35043" t="s">
        <v>1013</v>
      </c>
      <c r="S35043" t="s">
        <v>1063</v>
      </c>
      <c r="T35043" t="s">
        <v>140</v>
      </c>
      <c r="U35043" t="s">
        <v>140</v>
      </c>
      <c r="V35043" t="s">
        <v>1068</v>
      </c>
      <c r="W35043" t="s">
        <v>1020</v>
      </c>
    </row>
    <row r="35044" spans="1:23" x14ac:dyDescent="0.35">
      <c r="A35044" t="s">
        <v>24</v>
      </c>
      <c r="B35044" t="s">
        <v>339</v>
      </c>
      <c r="C35044">
        <v>4</v>
      </c>
      <c r="D35044" t="s">
        <v>384</v>
      </c>
      <c r="E35044" t="s">
        <v>140</v>
      </c>
      <c r="F35044" t="s">
        <v>140</v>
      </c>
      <c r="G35044" t="s">
        <v>140</v>
      </c>
      <c r="H35044" t="s">
        <v>140</v>
      </c>
      <c r="I35044" t="s">
        <v>140</v>
      </c>
      <c r="J35044" t="s">
        <v>140</v>
      </c>
      <c r="K35044" t="s">
        <v>385</v>
      </c>
      <c r="L35044" t="s">
        <v>140</v>
      </c>
      <c r="M35044" t="s">
        <v>140</v>
      </c>
      <c r="N35044" t="s">
        <v>385</v>
      </c>
      <c r="O35044" t="s">
        <v>140</v>
      </c>
      <c r="P35044" t="s">
        <v>385</v>
      </c>
      <c r="Q35044" t="s">
        <v>140</v>
      </c>
      <c r="R35044" t="s">
        <v>140</v>
      </c>
      <c r="S35044" t="s">
        <v>140</v>
      </c>
      <c r="T35044" t="s">
        <v>140</v>
      </c>
      <c r="U35044" t="s">
        <v>140</v>
      </c>
      <c r="V35044" t="s">
        <v>140</v>
      </c>
      <c r="W35044" t="s">
        <v>140</v>
      </c>
    </row>
    <row r="35045" spans="1:23" x14ac:dyDescent="0.35">
      <c r="A35045" t="s">
        <v>25</v>
      </c>
      <c r="B35045" t="s">
        <v>1126</v>
      </c>
      <c r="C35045">
        <v>84</v>
      </c>
      <c r="D35045" t="s">
        <v>292</v>
      </c>
      <c r="E35045" t="s">
        <v>1023</v>
      </c>
      <c r="F35045" t="s">
        <v>788</v>
      </c>
      <c r="G35045" t="s">
        <v>458</v>
      </c>
      <c r="H35045" t="s">
        <v>1011</v>
      </c>
      <c r="I35045" t="s">
        <v>746</v>
      </c>
      <c r="J35045" t="s">
        <v>1051</v>
      </c>
      <c r="K35045" t="s">
        <v>756</v>
      </c>
      <c r="L35045" t="s">
        <v>733</v>
      </c>
      <c r="M35045" t="s">
        <v>1069</v>
      </c>
      <c r="N35045" t="s">
        <v>1058</v>
      </c>
      <c r="O35045" t="s">
        <v>501</v>
      </c>
      <c r="P35045" t="s">
        <v>834</v>
      </c>
      <c r="Q35045" t="s">
        <v>1017</v>
      </c>
      <c r="R35045" t="s">
        <v>140</v>
      </c>
      <c r="S35045" t="s">
        <v>1018</v>
      </c>
      <c r="T35045" t="s">
        <v>140</v>
      </c>
      <c r="U35045" t="s">
        <v>140</v>
      </c>
      <c r="V35045" t="s">
        <v>1058</v>
      </c>
      <c r="W35045" t="s">
        <v>1073</v>
      </c>
    </row>
    <row r="35046" spans="1:23" x14ac:dyDescent="0.35">
      <c r="A35046" t="s">
        <v>25</v>
      </c>
      <c r="B35046" t="s">
        <v>1127</v>
      </c>
      <c r="C35046">
        <v>111</v>
      </c>
      <c r="D35046" t="s">
        <v>545</v>
      </c>
      <c r="E35046" t="s">
        <v>107</v>
      </c>
      <c r="F35046" t="s">
        <v>1072</v>
      </c>
      <c r="G35046" t="s">
        <v>660</v>
      </c>
      <c r="H35046" t="s">
        <v>1045</v>
      </c>
      <c r="I35046" t="s">
        <v>838</v>
      </c>
      <c r="J35046" t="s">
        <v>1003</v>
      </c>
      <c r="K35046" t="s">
        <v>317</v>
      </c>
      <c r="L35046" t="s">
        <v>1070</v>
      </c>
      <c r="M35046" t="s">
        <v>501</v>
      </c>
      <c r="N35046" t="s">
        <v>939</v>
      </c>
      <c r="O35046" t="s">
        <v>1020</v>
      </c>
      <c r="P35046" t="s">
        <v>269</v>
      </c>
      <c r="Q35046" t="s">
        <v>1055</v>
      </c>
      <c r="R35046" t="s">
        <v>1063</v>
      </c>
      <c r="S35046" t="s">
        <v>940</v>
      </c>
      <c r="T35046" t="s">
        <v>140</v>
      </c>
      <c r="U35046" t="s">
        <v>140</v>
      </c>
      <c r="V35046" t="s">
        <v>1060</v>
      </c>
      <c r="W35046" t="s">
        <v>664</v>
      </c>
    </row>
    <row r="35047" spans="1:23" x14ac:dyDescent="0.35">
      <c r="A35047" t="s">
        <v>25</v>
      </c>
      <c r="B35047" t="s">
        <v>339</v>
      </c>
      <c r="C35047">
        <v>8</v>
      </c>
      <c r="D35047" t="s">
        <v>802</v>
      </c>
      <c r="E35047" t="s">
        <v>937</v>
      </c>
      <c r="F35047" t="s">
        <v>937</v>
      </c>
      <c r="G35047" t="s">
        <v>1004</v>
      </c>
      <c r="H35047" t="s">
        <v>706</v>
      </c>
      <c r="I35047" t="s">
        <v>706</v>
      </c>
      <c r="J35047" t="s">
        <v>706</v>
      </c>
      <c r="K35047" t="s">
        <v>706</v>
      </c>
      <c r="L35047" t="s">
        <v>140</v>
      </c>
      <c r="M35047" t="s">
        <v>140</v>
      </c>
      <c r="N35047" t="s">
        <v>140</v>
      </c>
      <c r="O35047" t="s">
        <v>140</v>
      </c>
      <c r="P35047" t="s">
        <v>759</v>
      </c>
      <c r="Q35047" t="s">
        <v>140</v>
      </c>
      <c r="R35047" t="s">
        <v>140</v>
      </c>
      <c r="S35047" t="s">
        <v>1004</v>
      </c>
      <c r="T35047" t="s">
        <v>140</v>
      </c>
      <c r="U35047" t="s">
        <v>140</v>
      </c>
      <c r="V35047" t="s">
        <v>706</v>
      </c>
      <c r="W35047" t="s">
        <v>140</v>
      </c>
    </row>
    <row r="35048" spans="1:23" x14ac:dyDescent="0.35">
      <c r="A35048" t="s">
        <v>26</v>
      </c>
      <c r="B35048" t="s">
        <v>1126</v>
      </c>
      <c r="C35048">
        <v>92</v>
      </c>
      <c r="D35048" t="s">
        <v>65</v>
      </c>
      <c r="E35048" t="s">
        <v>345</v>
      </c>
      <c r="F35048" t="s">
        <v>1057</v>
      </c>
      <c r="G35048" t="s">
        <v>1064</v>
      </c>
      <c r="H35048" t="s">
        <v>1073</v>
      </c>
      <c r="I35048" t="s">
        <v>127</v>
      </c>
      <c r="J35048" t="s">
        <v>788</v>
      </c>
      <c r="K35048" t="s">
        <v>495</v>
      </c>
      <c r="L35048" t="s">
        <v>643</v>
      </c>
      <c r="M35048" t="s">
        <v>737</v>
      </c>
      <c r="N35048" t="s">
        <v>919</v>
      </c>
      <c r="O35048" t="s">
        <v>1014</v>
      </c>
      <c r="P35048" t="s">
        <v>63</v>
      </c>
      <c r="Q35048" t="s">
        <v>111</v>
      </c>
      <c r="R35048" t="s">
        <v>140</v>
      </c>
      <c r="S35048" t="s">
        <v>1017</v>
      </c>
      <c r="T35048" t="s">
        <v>140</v>
      </c>
      <c r="U35048" t="s">
        <v>140</v>
      </c>
      <c r="V35048" t="s">
        <v>1050</v>
      </c>
      <c r="W35048" t="s">
        <v>1067</v>
      </c>
    </row>
    <row r="35049" spans="1:23" x14ac:dyDescent="0.35">
      <c r="A35049" t="s">
        <v>26</v>
      </c>
      <c r="B35049" t="s">
        <v>1127</v>
      </c>
      <c r="C35049">
        <v>100</v>
      </c>
      <c r="D35049" t="s">
        <v>307</v>
      </c>
      <c r="E35049" t="s">
        <v>1068</v>
      </c>
      <c r="F35049" t="s">
        <v>1045</v>
      </c>
      <c r="G35049" t="s">
        <v>1003</v>
      </c>
      <c r="H35049" t="s">
        <v>954</v>
      </c>
      <c r="I35049" t="s">
        <v>924</v>
      </c>
      <c r="J35049" t="s">
        <v>458</v>
      </c>
      <c r="K35049" t="s">
        <v>1102</v>
      </c>
      <c r="L35049" t="s">
        <v>107</v>
      </c>
      <c r="M35049" t="s">
        <v>543</v>
      </c>
      <c r="N35049" t="s">
        <v>1047</v>
      </c>
      <c r="O35049" t="s">
        <v>1102</v>
      </c>
      <c r="P35049" t="s">
        <v>762</v>
      </c>
      <c r="Q35049" t="s">
        <v>1047</v>
      </c>
      <c r="R35049" t="s">
        <v>1063</v>
      </c>
      <c r="S35049" t="s">
        <v>1043</v>
      </c>
      <c r="T35049" t="s">
        <v>140</v>
      </c>
      <c r="U35049" t="s">
        <v>140</v>
      </c>
      <c r="V35049" t="s">
        <v>1014</v>
      </c>
      <c r="W35049" t="s">
        <v>1052</v>
      </c>
    </row>
    <row r="35050" spans="1:23" x14ac:dyDescent="0.35">
      <c r="A35050" t="s">
        <v>26</v>
      </c>
      <c r="B35050" t="s">
        <v>339</v>
      </c>
      <c r="C35050">
        <v>10</v>
      </c>
      <c r="D35050" t="s">
        <v>354</v>
      </c>
      <c r="E35050" t="s">
        <v>140</v>
      </c>
      <c r="F35050" t="s">
        <v>140</v>
      </c>
      <c r="G35050" t="s">
        <v>140</v>
      </c>
      <c r="H35050" t="s">
        <v>140</v>
      </c>
      <c r="I35050" t="s">
        <v>731</v>
      </c>
      <c r="J35050" t="s">
        <v>140</v>
      </c>
      <c r="K35050" t="s">
        <v>595</v>
      </c>
      <c r="L35050" t="s">
        <v>140</v>
      </c>
      <c r="M35050" t="s">
        <v>568</v>
      </c>
      <c r="N35050" t="s">
        <v>140</v>
      </c>
      <c r="O35050" t="s">
        <v>834</v>
      </c>
      <c r="P35050" t="s">
        <v>517</v>
      </c>
      <c r="Q35050" t="s">
        <v>140</v>
      </c>
      <c r="R35050" t="s">
        <v>140</v>
      </c>
      <c r="S35050" t="s">
        <v>140</v>
      </c>
      <c r="T35050" t="s">
        <v>140</v>
      </c>
      <c r="U35050" t="s">
        <v>140</v>
      </c>
      <c r="V35050" t="s">
        <v>140</v>
      </c>
      <c r="W35050" t="s">
        <v>140</v>
      </c>
    </row>
    <row r="35051" spans="1:23" x14ac:dyDescent="0.35">
      <c r="A35051" t="s">
        <v>27</v>
      </c>
      <c r="B35051" t="s">
        <v>1126</v>
      </c>
      <c r="C35051">
        <v>78</v>
      </c>
      <c r="D35051" t="s">
        <v>615</v>
      </c>
      <c r="E35051" t="s">
        <v>1012</v>
      </c>
      <c r="F35051" t="s">
        <v>1045</v>
      </c>
      <c r="G35051" t="s">
        <v>988</v>
      </c>
      <c r="H35051" t="s">
        <v>1021</v>
      </c>
      <c r="I35051" t="s">
        <v>662</v>
      </c>
      <c r="J35051" t="s">
        <v>660</v>
      </c>
      <c r="K35051" t="s">
        <v>646</v>
      </c>
      <c r="L35051" t="s">
        <v>1021</v>
      </c>
      <c r="M35051" t="s">
        <v>1083</v>
      </c>
      <c r="N35051" t="s">
        <v>1052</v>
      </c>
      <c r="O35051" t="s">
        <v>1048</v>
      </c>
      <c r="P35051" t="s">
        <v>421</v>
      </c>
      <c r="Q35051" t="s">
        <v>983</v>
      </c>
      <c r="R35051" t="s">
        <v>140</v>
      </c>
      <c r="S35051" t="s">
        <v>1098</v>
      </c>
      <c r="T35051" t="s">
        <v>1063</v>
      </c>
      <c r="U35051" t="s">
        <v>1011</v>
      </c>
      <c r="V35051" t="s">
        <v>1048</v>
      </c>
      <c r="W35051" t="s">
        <v>1004</v>
      </c>
    </row>
    <row r="35052" spans="1:23" x14ac:dyDescent="0.35">
      <c r="A35052" t="s">
        <v>27</v>
      </c>
      <c r="B35052" t="s">
        <v>1127</v>
      </c>
      <c r="C35052">
        <v>114</v>
      </c>
      <c r="D35052" t="s">
        <v>727</v>
      </c>
      <c r="E35052" t="s">
        <v>394</v>
      </c>
      <c r="F35052" t="s">
        <v>91</v>
      </c>
      <c r="G35052" t="s">
        <v>991</v>
      </c>
      <c r="H35052" t="s">
        <v>954</v>
      </c>
      <c r="I35052" t="s">
        <v>517</v>
      </c>
      <c r="J35052" t="s">
        <v>991</v>
      </c>
      <c r="K35052" t="s">
        <v>1095</v>
      </c>
      <c r="L35052" t="s">
        <v>515</v>
      </c>
      <c r="M35052" t="s">
        <v>674</v>
      </c>
      <c r="N35052" t="s">
        <v>940</v>
      </c>
      <c r="O35052" t="s">
        <v>1003</v>
      </c>
      <c r="P35052" t="s">
        <v>706</v>
      </c>
      <c r="Q35052" t="s">
        <v>1098</v>
      </c>
      <c r="R35052" t="s">
        <v>1016</v>
      </c>
      <c r="S35052" t="s">
        <v>1013</v>
      </c>
      <c r="T35052" t="s">
        <v>140</v>
      </c>
      <c r="U35052" t="s">
        <v>140</v>
      </c>
      <c r="V35052" t="s">
        <v>345</v>
      </c>
      <c r="W35052" t="s">
        <v>996</v>
      </c>
    </row>
    <row r="35053" spans="1:23" x14ac:dyDescent="0.35">
      <c r="A35053" t="s">
        <v>27</v>
      </c>
      <c r="B35053" t="s">
        <v>339</v>
      </c>
      <c r="C35053">
        <v>12</v>
      </c>
      <c r="D35053" t="s">
        <v>612</v>
      </c>
      <c r="E35053" t="s">
        <v>706</v>
      </c>
      <c r="F35053" t="s">
        <v>924</v>
      </c>
      <c r="G35053" t="s">
        <v>140</v>
      </c>
      <c r="H35053" t="s">
        <v>140</v>
      </c>
      <c r="I35053" t="s">
        <v>140</v>
      </c>
      <c r="J35053" t="s">
        <v>1064</v>
      </c>
      <c r="K35053" t="s">
        <v>95</v>
      </c>
      <c r="L35053" t="s">
        <v>140</v>
      </c>
      <c r="M35053" t="s">
        <v>446</v>
      </c>
      <c r="N35053" t="s">
        <v>140</v>
      </c>
      <c r="O35053" t="s">
        <v>140</v>
      </c>
      <c r="P35053" t="s">
        <v>446</v>
      </c>
      <c r="Q35053" t="s">
        <v>95</v>
      </c>
      <c r="R35053" t="s">
        <v>140</v>
      </c>
      <c r="S35053" t="s">
        <v>140</v>
      </c>
      <c r="T35053" t="s">
        <v>140</v>
      </c>
      <c r="U35053" t="s">
        <v>140</v>
      </c>
      <c r="V35053" t="s">
        <v>140</v>
      </c>
      <c r="W35053" t="s">
        <v>140</v>
      </c>
    </row>
    <row r="35054" spans="1:23" x14ac:dyDescent="0.35">
      <c r="A35054" t="s">
        <v>28</v>
      </c>
      <c r="B35054" t="s">
        <v>1126</v>
      </c>
      <c r="C35054">
        <v>72</v>
      </c>
      <c r="D35054" t="s">
        <v>451</v>
      </c>
      <c r="E35054" t="s">
        <v>824</v>
      </c>
      <c r="F35054" t="s">
        <v>1012</v>
      </c>
      <c r="G35054" t="s">
        <v>317</v>
      </c>
      <c r="H35054" t="s">
        <v>1023</v>
      </c>
      <c r="I35054" t="s">
        <v>127</v>
      </c>
      <c r="J35054" t="s">
        <v>394</v>
      </c>
      <c r="K35054" t="s">
        <v>849</v>
      </c>
      <c r="L35054" t="s">
        <v>929</v>
      </c>
      <c r="M35054" t="s">
        <v>61</v>
      </c>
      <c r="N35054" t="s">
        <v>1003</v>
      </c>
      <c r="O35054" t="s">
        <v>1004</v>
      </c>
      <c r="P35054" t="s">
        <v>431</v>
      </c>
      <c r="Q35054" t="s">
        <v>1014</v>
      </c>
      <c r="R35054" t="s">
        <v>1066</v>
      </c>
      <c r="S35054" t="s">
        <v>1058</v>
      </c>
      <c r="T35054" t="s">
        <v>140</v>
      </c>
      <c r="U35054" t="s">
        <v>140</v>
      </c>
      <c r="V35054" t="s">
        <v>140</v>
      </c>
      <c r="W35054" t="s">
        <v>501</v>
      </c>
    </row>
    <row r="35055" spans="1:23" x14ac:dyDescent="0.35">
      <c r="A35055" t="s">
        <v>28</v>
      </c>
      <c r="B35055" t="s">
        <v>1127</v>
      </c>
      <c r="C35055">
        <v>125</v>
      </c>
      <c r="D35055" t="s">
        <v>615</v>
      </c>
      <c r="E35055" t="s">
        <v>775</v>
      </c>
      <c r="F35055" t="s">
        <v>87</v>
      </c>
      <c r="G35055" t="s">
        <v>1045</v>
      </c>
      <c r="H35055" t="s">
        <v>1044</v>
      </c>
      <c r="I35055" t="s">
        <v>105</v>
      </c>
      <c r="J35055" t="s">
        <v>999</v>
      </c>
      <c r="K35055" t="s">
        <v>517</v>
      </c>
      <c r="L35055" t="s">
        <v>999</v>
      </c>
      <c r="M35055" t="s">
        <v>95</v>
      </c>
      <c r="N35055" t="s">
        <v>1020</v>
      </c>
      <c r="O35055" t="s">
        <v>838</v>
      </c>
      <c r="P35055" t="s">
        <v>451</v>
      </c>
      <c r="Q35055" t="s">
        <v>950</v>
      </c>
      <c r="R35055" t="s">
        <v>919</v>
      </c>
      <c r="S35055" t="s">
        <v>875</v>
      </c>
      <c r="T35055" t="s">
        <v>1063</v>
      </c>
      <c r="U35055" t="s">
        <v>1011</v>
      </c>
      <c r="V35055" t="s">
        <v>1019</v>
      </c>
      <c r="W35055" t="s">
        <v>954</v>
      </c>
    </row>
    <row r="35056" spans="1:23" x14ac:dyDescent="0.35">
      <c r="A35056" t="s">
        <v>28</v>
      </c>
      <c r="B35056" t="s">
        <v>339</v>
      </c>
      <c r="C35056">
        <v>10</v>
      </c>
      <c r="D35056" t="s">
        <v>704</v>
      </c>
      <c r="E35056" t="s">
        <v>140</v>
      </c>
      <c r="F35056" t="s">
        <v>140</v>
      </c>
      <c r="G35056" t="s">
        <v>140</v>
      </c>
      <c r="H35056" t="s">
        <v>97</v>
      </c>
      <c r="I35056" t="s">
        <v>588</v>
      </c>
      <c r="J35056" t="s">
        <v>140</v>
      </c>
      <c r="K35056" t="s">
        <v>214</v>
      </c>
      <c r="L35056" t="s">
        <v>518</v>
      </c>
      <c r="M35056" t="s">
        <v>242</v>
      </c>
      <c r="N35056" t="s">
        <v>140</v>
      </c>
      <c r="O35056" t="s">
        <v>140</v>
      </c>
      <c r="P35056" t="s">
        <v>242</v>
      </c>
      <c r="Q35056" t="s">
        <v>140</v>
      </c>
      <c r="R35056" t="s">
        <v>140</v>
      </c>
      <c r="S35056" t="s">
        <v>140</v>
      </c>
      <c r="T35056" t="s">
        <v>140</v>
      </c>
      <c r="U35056" t="s">
        <v>140</v>
      </c>
      <c r="V35056" t="s">
        <v>140</v>
      </c>
      <c r="W35056" t="s">
        <v>140</v>
      </c>
    </row>
    <row r="35057" spans="1:23" x14ac:dyDescent="0.35">
      <c r="A35057" t="s">
        <v>29</v>
      </c>
      <c r="B35057" t="s">
        <v>1126</v>
      </c>
      <c r="C35057">
        <v>96</v>
      </c>
      <c r="D35057" t="s">
        <v>43</v>
      </c>
      <c r="E35057" t="s">
        <v>1012</v>
      </c>
      <c r="F35057" t="s">
        <v>664</v>
      </c>
      <c r="G35057" t="s">
        <v>1050</v>
      </c>
      <c r="H35057" t="s">
        <v>1007</v>
      </c>
      <c r="I35057" t="s">
        <v>592</v>
      </c>
      <c r="J35057" t="s">
        <v>915</v>
      </c>
      <c r="K35057" t="s">
        <v>1106</v>
      </c>
      <c r="L35057" t="s">
        <v>991</v>
      </c>
      <c r="M35057" t="s">
        <v>805</v>
      </c>
      <c r="N35057" t="s">
        <v>903</v>
      </c>
      <c r="O35057" t="s">
        <v>1007</v>
      </c>
      <c r="P35057" t="s">
        <v>69</v>
      </c>
      <c r="Q35057" t="s">
        <v>109</v>
      </c>
      <c r="R35057" t="s">
        <v>940</v>
      </c>
      <c r="S35057" t="s">
        <v>1060</v>
      </c>
      <c r="T35057" t="s">
        <v>140</v>
      </c>
      <c r="U35057" t="s">
        <v>140</v>
      </c>
      <c r="V35057" t="s">
        <v>1018</v>
      </c>
      <c r="W35057" t="s">
        <v>1016</v>
      </c>
    </row>
    <row r="35058" spans="1:23" x14ac:dyDescent="0.35">
      <c r="A35058" t="s">
        <v>29</v>
      </c>
      <c r="B35058" t="s">
        <v>1127</v>
      </c>
      <c r="C35058">
        <v>98</v>
      </c>
      <c r="D35058" t="s">
        <v>230</v>
      </c>
      <c r="E35058" t="s">
        <v>1061</v>
      </c>
      <c r="F35058" t="s">
        <v>131</v>
      </c>
      <c r="G35058" t="s">
        <v>953</v>
      </c>
      <c r="H35058" t="s">
        <v>1023</v>
      </c>
      <c r="I35058" t="s">
        <v>1003</v>
      </c>
      <c r="J35058" t="s">
        <v>664</v>
      </c>
      <c r="K35058" t="s">
        <v>985</v>
      </c>
      <c r="L35058" t="s">
        <v>869</v>
      </c>
      <c r="M35058" t="s">
        <v>993</v>
      </c>
      <c r="N35058" t="s">
        <v>1063</v>
      </c>
      <c r="O35058" t="s">
        <v>1046</v>
      </c>
      <c r="P35058" t="s">
        <v>741</v>
      </c>
      <c r="Q35058" t="s">
        <v>954</v>
      </c>
      <c r="R35058" t="s">
        <v>1054</v>
      </c>
      <c r="S35058" t="s">
        <v>1047</v>
      </c>
      <c r="T35058" t="s">
        <v>1019</v>
      </c>
      <c r="U35058" t="s">
        <v>140</v>
      </c>
      <c r="V35058" t="s">
        <v>1073</v>
      </c>
      <c r="W35058" t="s">
        <v>1063</v>
      </c>
    </row>
    <row r="35059" spans="1:23" x14ac:dyDescent="0.35">
      <c r="A35059" t="s">
        <v>29</v>
      </c>
      <c r="B35059" t="s">
        <v>339</v>
      </c>
      <c r="C35059">
        <v>10</v>
      </c>
      <c r="D35059" t="s">
        <v>452</v>
      </c>
      <c r="E35059" t="s">
        <v>140</v>
      </c>
      <c r="F35059" t="s">
        <v>1057</v>
      </c>
      <c r="G35059" t="s">
        <v>140</v>
      </c>
      <c r="H35059" t="s">
        <v>985</v>
      </c>
      <c r="I35059" t="s">
        <v>1049</v>
      </c>
      <c r="J35059" t="s">
        <v>131</v>
      </c>
      <c r="K35059" t="s">
        <v>1049</v>
      </c>
      <c r="L35059" t="s">
        <v>131</v>
      </c>
      <c r="M35059" t="s">
        <v>140</v>
      </c>
      <c r="N35059" t="s">
        <v>140</v>
      </c>
      <c r="O35059" t="s">
        <v>140</v>
      </c>
      <c r="P35059" t="s">
        <v>1049</v>
      </c>
      <c r="Q35059" t="s">
        <v>862</v>
      </c>
      <c r="R35059" t="s">
        <v>140</v>
      </c>
      <c r="S35059" t="s">
        <v>140</v>
      </c>
      <c r="T35059" t="s">
        <v>140</v>
      </c>
      <c r="U35059" t="s">
        <v>140</v>
      </c>
      <c r="V35059" t="s">
        <v>140</v>
      </c>
      <c r="W35059" t="s">
        <v>140</v>
      </c>
    </row>
    <row r="35060" spans="1:23" x14ac:dyDescent="0.35">
      <c r="A35060" t="s">
        <v>30</v>
      </c>
      <c r="B35060" t="s">
        <v>1126</v>
      </c>
      <c r="C35060">
        <v>75</v>
      </c>
      <c r="D35060" t="s">
        <v>75</v>
      </c>
      <c r="E35060" t="s">
        <v>1043</v>
      </c>
      <c r="F35060" t="s">
        <v>109</v>
      </c>
      <c r="G35060" t="s">
        <v>1073</v>
      </c>
      <c r="H35060" t="s">
        <v>515</v>
      </c>
      <c r="I35060" t="s">
        <v>848</v>
      </c>
      <c r="J35060" t="s">
        <v>1059</v>
      </c>
      <c r="K35060" t="s">
        <v>443</v>
      </c>
      <c r="L35060" t="s">
        <v>1073</v>
      </c>
      <c r="M35060" t="s">
        <v>89</v>
      </c>
      <c r="N35060" t="s">
        <v>1098</v>
      </c>
      <c r="O35060" t="s">
        <v>515</v>
      </c>
      <c r="P35060" t="s">
        <v>797</v>
      </c>
      <c r="Q35060" t="s">
        <v>111</v>
      </c>
      <c r="R35060" t="s">
        <v>775</v>
      </c>
      <c r="S35060" t="s">
        <v>1011</v>
      </c>
      <c r="T35060" t="s">
        <v>140</v>
      </c>
      <c r="U35060" t="s">
        <v>1016</v>
      </c>
      <c r="V35060" t="s">
        <v>954</v>
      </c>
      <c r="W35060" t="s">
        <v>1064</v>
      </c>
    </row>
    <row r="35061" spans="1:23" x14ac:dyDescent="0.35">
      <c r="A35061" t="s">
        <v>30</v>
      </c>
      <c r="B35061" t="s">
        <v>1127</v>
      </c>
      <c r="C35061">
        <v>119</v>
      </c>
      <c r="D35061" t="s">
        <v>414</v>
      </c>
      <c r="E35061" t="s">
        <v>1048</v>
      </c>
      <c r="F35061" t="s">
        <v>733</v>
      </c>
      <c r="G35061" t="s">
        <v>515</v>
      </c>
      <c r="H35061" t="s">
        <v>1048</v>
      </c>
      <c r="I35061" t="s">
        <v>961</v>
      </c>
      <c r="J35061" t="s">
        <v>345</v>
      </c>
      <c r="K35061" t="s">
        <v>903</v>
      </c>
      <c r="L35061" t="s">
        <v>1043</v>
      </c>
      <c r="M35061" t="s">
        <v>162</v>
      </c>
      <c r="N35061" t="s">
        <v>1009</v>
      </c>
      <c r="O35061" t="s">
        <v>991</v>
      </c>
      <c r="P35061" t="s">
        <v>671</v>
      </c>
      <c r="Q35061" t="s">
        <v>988</v>
      </c>
      <c r="R35061" t="s">
        <v>140</v>
      </c>
      <c r="S35061" t="s">
        <v>1057</v>
      </c>
      <c r="T35061" t="s">
        <v>140</v>
      </c>
      <c r="U35061" t="s">
        <v>1012</v>
      </c>
      <c r="V35061" t="s">
        <v>838</v>
      </c>
      <c r="W35061" t="s">
        <v>1011</v>
      </c>
    </row>
    <row r="35062" spans="1:23" x14ac:dyDescent="0.35">
      <c r="A35062" t="s">
        <v>30</v>
      </c>
      <c r="B35062" t="s">
        <v>339</v>
      </c>
      <c r="C35062">
        <v>6</v>
      </c>
      <c r="D35062" t="s">
        <v>306</v>
      </c>
      <c r="E35062" t="s">
        <v>140</v>
      </c>
      <c r="F35062" t="s">
        <v>140</v>
      </c>
      <c r="G35062" t="s">
        <v>101</v>
      </c>
      <c r="H35062" t="s">
        <v>140</v>
      </c>
      <c r="I35062" t="s">
        <v>140</v>
      </c>
      <c r="J35062" t="s">
        <v>101</v>
      </c>
      <c r="K35062" t="s">
        <v>140</v>
      </c>
      <c r="L35062" t="s">
        <v>140</v>
      </c>
      <c r="M35062" t="s">
        <v>140</v>
      </c>
      <c r="N35062" t="s">
        <v>140</v>
      </c>
      <c r="O35062" t="s">
        <v>140</v>
      </c>
      <c r="P35062" t="s">
        <v>140</v>
      </c>
      <c r="Q35062" t="s">
        <v>140</v>
      </c>
      <c r="R35062" t="s">
        <v>140</v>
      </c>
      <c r="S35062" t="s">
        <v>140</v>
      </c>
      <c r="T35062" t="s">
        <v>140</v>
      </c>
      <c r="U35062" t="s">
        <v>140</v>
      </c>
      <c r="V35062" t="s">
        <v>101</v>
      </c>
      <c r="W35062" t="s">
        <v>1065</v>
      </c>
    </row>
    <row r="35063" spans="1:23" x14ac:dyDescent="0.35">
      <c r="A35063" t="s">
        <v>31</v>
      </c>
      <c r="B35063" t="s">
        <v>1126</v>
      </c>
      <c r="C35063">
        <v>101</v>
      </c>
      <c r="D35063" t="s">
        <v>894</v>
      </c>
      <c r="E35063" t="s">
        <v>1004</v>
      </c>
      <c r="F35063" t="s">
        <v>991</v>
      </c>
      <c r="G35063" t="s">
        <v>1018</v>
      </c>
      <c r="H35063" t="s">
        <v>1057</v>
      </c>
      <c r="I35063" t="s">
        <v>673</v>
      </c>
      <c r="J35063" t="s">
        <v>869</v>
      </c>
      <c r="K35063" t="s">
        <v>1076</v>
      </c>
      <c r="L35063" t="s">
        <v>87</v>
      </c>
      <c r="M35063" t="s">
        <v>681</v>
      </c>
      <c r="N35063" t="s">
        <v>1007</v>
      </c>
      <c r="O35063" t="s">
        <v>929</v>
      </c>
      <c r="P35063" t="s">
        <v>449</v>
      </c>
      <c r="Q35063" t="s">
        <v>1055</v>
      </c>
      <c r="R35063" t="s">
        <v>775</v>
      </c>
      <c r="S35063" t="s">
        <v>1052</v>
      </c>
      <c r="T35063" t="s">
        <v>140</v>
      </c>
      <c r="U35063" t="s">
        <v>140</v>
      </c>
      <c r="V35063" t="s">
        <v>1060</v>
      </c>
      <c r="W35063" t="s">
        <v>950</v>
      </c>
    </row>
    <row r="35064" spans="1:23" x14ac:dyDescent="0.35">
      <c r="A35064" t="s">
        <v>31</v>
      </c>
      <c r="B35064" t="s">
        <v>1127</v>
      </c>
      <c r="C35064">
        <v>100</v>
      </c>
      <c r="D35064" t="s">
        <v>773</v>
      </c>
      <c r="E35064" t="s">
        <v>1070</v>
      </c>
      <c r="F35064" t="s">
        <v>841</v>
      </c>
      <c r="G35064" t="s">
        <v>1011</v>
      </c>
      <c r="H35064" t="s">
        <v>99</v>
      </c>
      <c r="I35064" t="s">
        <v>73</v>
      </c>
      <c r="J35064" t="s">
        <v>1060</v>
      </c>
      <c r="K35064" t="s">
        <v>1100</v>
      </c>
      <c r="L35064" t="s">
        <v>443</v>
      </c>
      <c r="M35064" t="s">
        <v>462</v>
      </c>
      <c r="N35064" t="s">
        <v>1070</v>
      </c>
      <c r="O35064" t="s">
        <v>971</v>
      </c>
      <c r="P35064" t="s">
        <v>381</v>
      </c>
      <c r="Q35064" t="s">
        <v>718</v>
      </c>
      <c r="R35064" t="s">
        <v>1017</v>
      </c>
      <c r="S35064" t="s">
        <v>1046</v>
      </c>
      <c r="T35064" t="s">
        <v>140</v>
      </c>
      <c r="U35064" t="s">
        <v>140</v>
      </c>
      <c r="V35064" t="s">
        <v>1014</v>
      </c>
      <c r="W35064" t="s">
        <v>971</v>
      </c>
    </row>
    <row r="35065" spans="1:23" x14ac:dyDescent="0.35">
      <c r="A35065" t="s">
        <v>31</v>
      </c>
      <c r="B35065" t="s">
        <v>339</v>
      </c>
      <c r="C35065">
        <v>6</v>
      </c>
      <c r="D35065" t="s">
        <v>140</v>
      </c>
      <c r="E35065" t="s">
        <v>140</v>
      </c>
      <c r="F35065" t="s">
        <v>140</v>
      </c>
      <c r="G35065" t="s">
        <v>140</v>
      </c>
      <c r="H35065" t="s">
        <v>140</v>
      </c>
      <c r="I35065" t="s">
        <v>140</v>
      </c>
      <c r="J35065" t="s">
        <v>140</v>
      </c>
      <c r="K35065" t="s">
        <v>140</v>
      </c>
      <c r="L35065" t="s">
        <v>915</v>
      </c>
      <c r="M35065" t="s">
        <v>915</v>
      </c>
      <c r="N35065" t="s">
        <v>915</v>
      </c>
      <c r="O35065" t="s">
        <v>140</v>
      </c>
      <c r="P35065" t="s">
        <v>1101</v>
      </c>
      <c r="Q35065" t="s">
        <v>140</v>
      </c>
      <c r="R35065" t="s">
        <v>140</v>
      </c>
      <c r="S35065" t="s">
        <v>140</v>
      </c>
      <c r="T35065" t="s">
        <v>140</v>
      </c>
      <c r="U35065" t="s">
        <v>140</v>
      </c>
      <c r="V35065" t="s">
        <v>140</v>
      </c>
      <c r="W35065" t="s">
        <v>140</v>
      </c>
    </row>
    <row r="35066" spans="1:23" x14ac:dyDescent="0.35">
      <c r="A35066" t="s">
        <v>32</v>
      </c>
      <c r="B35066" t="s">
        <v>1126</v>
      </c>
      <c r="C35066">
        <v>2082</v>
      </c>
      <c r="D35066" t="s">
        <v>242</v>
      </c>
      <c r="E35066" t="s">
        <v>1018</v>
      </c>
      <c r="F35066" t="s">
        <v>1057</v>
      </c>
      <c r="G35066" t="s">
        <v>950</v>
      </c>
      <c r="H35066" t="s">
        <v>1068</v>
      </c>
      <c r="I35066" t="s">
        <v>521</v>
      </c>
      <c r="J35066" t="s">
        <v>1062</v>
      </c>
      <c r="K35066" t="s">
        <v>877</v>
      </c>
      <c r="L35066" t="s">
        <v>548</v>
      </c>
      <c r="M35066" t="s">
        <v>467</v>
      </c>
      <c r="N35066" t="s">
        <v>869</v>
      </c>
      <c r="O35066" t="s">
        <v>345</v>
      </c>
      <c r="P35066" t="s">
        <v>196</v>
      </c>
      <c r="Q35066" t="s">
        <v>1062</v>
      </c>
      <c r="R35066" t="s">
        <v>1063</v>
      </c>
      <c r="S35066" t="s">
        <v>1046</v>
      </c>
      <c r="T35066" t="s">
        <v>1008</v>
      </c>
      <c r="U35066" t="s">
        <v>1016</v>
      </c>
      <c r="V35066" t="s">
        <v>1098</v>
      </c>
      <c r="W35066" t="s">
        <v>660</v>
      </c>
    </row>
    <row r="35067" spans="1:23" x14ac:dyDescent="0.35">
      <c r="A35067" t="s">
        <v>32</v>
      </c>
      <c r="B35067" t="s">
        <v>1127</v>
      </c>
      <c r="C35067">
        <v>2636</v>
      </c>
      <c r="D35067" t="s">
        <v>376</v>
      </c>
      <c r="E35067" t="s">
        <v>1056</v>
      </c>
      <c r="F35067" t="s">
        <v>394</v>
      </c>
      <c r="G35067" t="s">
        <v>875</v>
      </c>
      <c r="H35067" t="s">
        <v>1045</v>
      </c>
      <c r="I35067" t="s">
        <v>462</v>
      </c>
      <c r="J35067" t="s">
        <v>1049</v>
      </c>
      <c r="K35067" t="s">
        <v>111</v>
      </c>
      <c r="L35067" t="s">
        <v>1053</v>
      </c>
      <c r="M35067" t="s">
        <v>917</v>
      </c>
      <c r="N35067" t="s">
        <v>996</v>
      </c>
      <c r="O35067" t="s">
        <v>1056</v>
      </c>
      <c r="P35067" t="s">
        <v>894</v>
      </c>
      <c r="Q35067" t="s">
        <v>1064</v>
      </c>
      <c r="R35067" t="s">
        <v>1017</v>
      </c>
      <c r="S35067" t="s">
        <v>954</v>
      </c>
      <c r="T35067" t="s">
        <v>1008</v>
      </c>
      <c r="U35067" t="s">
        <v>1016</v>
      </c>
      <c r="V35067" t="s">
        <v>1020</v>
      </c>
      <c r="W35067" t="s">
        <v>1060</v>
      </c>
    </row>
    <row r="35068" spans="1:23" x14ac:dyDescent="0.35">
      <c r="A35068" t="s">
        <v>32</v>
      </c>
      <c r="B35068" t="s">
        <v>339</v>
      </c>
      <c r="C35068">
        <v>204</v>
      </c>
      <c r="D35068" t="s">
        <v>922</v>
      </c>
      <c r="E35068" t="s">
        <v>733</v>
      </c>
      <c r="F35068" t="s">
        <v>1023</v>
      </c>
      <c r="G35068" t="s">
        <v>1055</v>
      </c>
      <c r="H35068" t="s">
        <v>1070</v>
      </c>
      <c r="I35068" t="s">
        <v>1102</v>
      </c>
      <c r="J35068" t="s">
        <v>664</v>
      </c>
      <c r="K35068" t="s">
        <v>412</v>
      </c>
      <c r="L35068" t="s">
        <v>99</v>
      </c>
      <c r="M35068" t="s">
        <v>111</v>
      </c>
      <c r="N35068" t="s">
        <v>1044</v>
      </c>
      <c r="O35068" t="s">
        <v>458</v>
      </c>
      <c r="P35068" t="s">
        <v>571</v>
      </c>
      <c r="Q35068" t="s">
        <v>1020</v>
      </c>
      <c r="R35068" t="s">
        <v>140</v>
      </c>
      <c r="S35068" t="s">
        <v>660</v>
      </c>
      <c r="T35068" t="s">
        <v>140</v>
      </c>
      <c r="U35068" t="s">
        <v>140</v>
      </c>
      <c r="V35068" t="s">
        <v>949</v>
      </c>
      <c r="W35068" t="s">
        <v>1019</v>
      </c>
    </row>
    <row r="35070" spans="1:23" x14ac:dyDescent="0.35">
      <c r="A35070" t="s">
        <v>2433</v>
      </c>
    </row>
    <row r="35071" spans="1:23" x14ac:dyDescent="0.35">
      <c r="A35071" t="s">
        <v>2</v>
      </c>
      <c r="B35071" t="s">
        <v>1141</v>
      </c>
      <c r="C35071" t="s">
        <v>3</v>
      </c>
      <c r="D35071" t="s">
        <v>1416</v>
      </c>
      <c r="E35071" t="s">
        <v>2415</v>
      </c>
      <c r="F35071" t="s">
        <v>2416</v>
      </c>
      <c r="G35071" t="s">
        <v>2417</v>
      </c>
      <c r="H35071" t="s">
        <v>2418</v>
      </c>
      <c r="I35071" t="s">
        <v>2419</v>
      </c>
      <c r="J35071" t="s">
        <v>2420</v>
      </c>
      <c r="K35071" t="s">
        <v>2421</v>
      </c>
      <c r="L35071" t="s">
        <v>2422</v>
      </c>
      <c r="M35071" t="s">
        <v>2423</v>
      </c>
      <c r="N35071" t="s">
        <v>2424</v>
      </c>
      <c r="O35071" t="s">
        <v>2425</v>
      </c>
      <c r="P35071" t="s">
        <v>2426</v>
      </c>
      <c r="Q35071" t="s">
        <v>2427</v>
      </c>
      <c r="R35071" t="s">
        <v>2428</v>
      </c>
      <c r="S35071" t="s">
        <v>2429</v>
      </c>
      <c r="T35071" t="s">
        <v>2430</v>
      </c>
      <c r="U35071" t="s">
        <v>2431</v>
      </c>
      <c r="V35071" t="s">
        <v>1032</v>
      </c>
      <c r="W35071" t="s">
        <v>136</v>
      </c>
    </row>
    <row r="35072" spans="1:23" x14ac:dyDescent="0.35">
      <c r="A35072" t="s">
        <v>8</v>
      </c>
      <c r="B35072" t="s">
        <v>1129</v>
      </c>
      <c r="C35072">
        <v>44</v>
      </c>
      <c r="D35072" t="s">
        <v>838</v>
      </c>
      <c r="E35072" t="s">
        <v>1004</v>
      </c>
      <c r="F35072" t="s">
        <v>849</v>
      </c>
      <c r="G35072" t="s">
        <v>1061</v>
      </c>
      <c r="H35072" t="s">
        <v>1057</v>
      </c>
      <c r="I35072" t="s">
        <v>470</v>
      </c>
      <c r="J35072" t="s">
        <v>769</v>
      </c>
      <c r="K35072" t="s">
        <v>712</v>
      </c>
      <c r="L35072" t="s">
        <v>1072</v>
      </c>
      <c r="M35072" t="s">
        <v>855</v>
      </c>
      <c r="N35072" t="s">
        <v>805</v>
      </c>
      <c r="O35072" t="s">
        <v>89</v>
      </c>
      <c r="P35072" t="s">
        <v>331</v>
      </c>
      <c r="Q35072" t="s">
        <v>394</v>
      </c>
      <c r="R35072" t="s">
        <v>140</v>
      </c>
      <c r="S35072" t="s">
        <v>548</v>
      </c>
      <c r="T35072" t="s">
        <v>1004</v>
      </c>
      <c r="U35072" t="s">
        <v>140</v>
      </c>
      <c r="V35072" t="s">
        <v>140</v>
      </c>
      <c r="W35072" t="s">
        <v>939</v>
      </c>
    </row>
    <row r="35073" spans="1:23" x14ac:dyDescent="0.35">
      <c r="A35073" t="s">
        <v>8</v>
      </c>
      <c r="B35073" t="s">
        <v>1130</v>
      </c>
      <c r="C35073">
        <v>116</v>
      </c>
      <c r="D35073" t="s">
        <v>43</v>
      </c>
      <c r="E35073" t="s">
        <v>775</v>
      </c>
      <c r="F35073" t="s">
        <v>405</v>
      </c>
      <c r="G35073" t="s">
        <v>1003</v>
      </c>
      <c r="H35073" t="s">
        <v>1054</v>
      </c>
      <c r="I35073" t="s">
        <v>199</v>
      </c>
      <c r="J35073" t="s">
        <v>1043</v>
      </c>
      <c r="K35073" t="s">
        <v>162</v>
      </c>
      <c r="L35073" t="s">
        <v>109</v>
      </c>
      <c r="M35073" t="s">
        <v>913</v>
      </c>
      <c r="N35073" t="s">
        <v>1062</v>
      </c>
      <c r="O35073" t="s">
        <v>1044</v>
      </c>
      <c r="P35073" t="s">
        <v>834</v>
      </c>
      <c r="Q35073" t="s">
        <v>317</v>
      </c>
      <c r="R35073" t="s">
        <v>140</v>
      </c>
      <c r="S35073" t="s">
        <v>140</v>
      </c>
      <c r="T35073" t="s">
        <v>140</v>
      </c>
      <c r="U35073" t="s">
        <v>140</v>
      </c>
      <c r="V35073" t="s">
        <v>1098</v>
      </c>
      <c r="W35073" t="s">
        <v>875</v>
      </c>
    </row>
    <row r="35074" spans="1:23" x14ac:dyDescent="0.35">
      <c r="A35074" t="s">
        <v>8</v>
      </c>
      <c r="B35074" t="s">
        <v>1131</v>
      </c>
      <c r="C35074">
        <v>44</v>
      </c>
      <c r="D35074" t="s">
        <v>45</v>
      </c>
      <c r="E35074" t="s">
        <v>950</v>
      </c>
      <c r="F35074" t="s">
        <v>1051</v>
      </c>
      <c r="G35074" t="s">
        <v>1043</v>
      </c>
      <c r="H35074" t="s">
        <v>1051</v>
      </c>
      <c r="I35074" t="s">
        <v>411</v>
      </c>
      <c r="J35074" t="s">
        <v>1051</v>
      </c>
      <c r="K35074" t="s">
        <v>746</v>
      </c>
      <c r="L35074" t="s">
        <v>1080</v>
      </c>
      <c r="M35074" t="s">
        <v>145</v>
      </c>
      <c r="N35074" t="s">
        <v>996</v>
      </c>
      <c r="O35074" t="s">
        <v>1070</v>
      </c>
      <c r="P35074" t="s">
        <v>53</v>
      </c>
      <c r="Q35074" t="s">
        <v>1055</v>
      </c>
      <c r="R35074" t="s">
        <v>1051</v>
      </c>
      <c r="S35074" t="s">
        <v>1057</v>
      </c>
      <c r="T35074" t="s">
        <v>140</v>
      </c>
      <c r="U35074" t="s">
        <v>140</v>
      </c>
      <c r="V35074" t="s">
        <v>996</v>
      </c>
      <c r="W35074" t="s">
        <v>140</v>
      </c>
    </row>
    <row r="35075" spans="1:23" x14ac:dyDescent="0.35">
      <c r="A35075" t="s">
        <v>9</v>
      </c>
      <c r="B35075" t="s">
        <v>1129</v>
      </c>
      <c r="C35075">
        <v>18</v>
      </c>
      <c r="D35075" t="s">
        <v>848</v>
      </c>
      <c r="E35075" t="s">
        <v>140</v>
      </c>
      <c r="F35075" t="s">
        <v>140</v>
      </c>
      <c r="G35075" t="s">
        <v>140</v>
      </c>
      <c r="H35075" t="s">
        <v>1052</v>
      </c>
      <c r="I35075" t="s">
        <v>548</v>
      </c>
      <c r="J35075" t="s">
        <v>1052</v>
      </c>
      <c r="K35075" t="s">
        <v>121</v>
      </c>
      <c r="L35075" t="s">
        <v>129</v>
      </c>
      <c r="M35075" t="s">
        <v>408</v>
      </c>
      <c r="N35075" t="s">
        <v>95</v>
      </c>
      <c r="O35075" t="s">
        <v>548</v>
      </c>
      <c r="P35075" t="s">
        <v>168</v>
      </c>
      <c r="Q35075" t="s">
        <v>548</v>
      </c>
      <c r="R35075" t="s">
        <v>140</v>
      </c>
      <c r="S35075" t="s">
        <v>140</v>
      </c>
      <c r="T35075" t="s">
        <v>140</v>
      </c>
      <c r="U35075" t="s">
        <v>1058</v>
      </c>
      <c r="V35075" t="s">
        <v>140</v>
      </c>
      <c r="W35075" t="s">
        <v>140</v>
      </c>
    </row>
    <row r="35076" spans="1:23" x14ac:dyDescent="0.35">
      <c r="A35076" t="s">
        <v>9</v>
      </c>
      <c r="B35076" t="s">
        <v>1130</v>
      </c>
      <c r="C35076">
        <v>163</v>
      </c>
      <c r="D35076" t="s">
        <v>407</v>
      </c>
      <c r="E35076" t="s">
        <v>147</v>
      </c>
      <c r="F35076" t="s">
        <v>527</v>
      </c>
      <c r="G35076" t="s">
        <v>733</v>
      </c>
      <c r="H35076" t="s">
        <v>345</v>
      </c>
      <c r="I35076" t="s">
        <v>187</v>
      </c>
      <c r="J35076" t="s">
        <v>1064</v>
      </c>
      <c r="K35076" t="s">
        <v>824</v>
      </c>
      <c r="L35076" t="s">
        <v>1047</v>
      </c>
      <c r="M35076" t="s">
        <v>117</v>
      </c>
      <c r="N35076" t="s">
        <v>1043</v>
      </c>
      <c r="O35076" t="s">
        <v>971</v>
      </c>
      <c r="P35076" t="s">
        <v>749</v>
      </c>
      <c r="Q35076" t="s">
        <v>949</v>
      </c>
      <c r="R35076" t="s">
        <v>775</v>
      </c>
      <c r="S35076" t="s">
        <v>996</v>
      </c>
      <c r="T35076" t="s">
        <v>140</v>
      </c>
      <c r="U35076" t="s">
        <v>140</v>
      </c>
      <c r="V35076" t="s">
        <v>1054</v>
      </c>
      <c r="W35076" t="s">
        <v>1011</v>
      </c>
    </row>
    <row r="35077" spans="1:23" x14ac:dyDescent="0.35">
      <c r="A35077" t="s">
        <v>9</v>
      </c>
      <c r="B35077" t="s">
        <v>1131</v>
      </c>
      <c r="C35077">
        <v>20</v>
      </c>
      <c r="D35077" t="s">
        <v>715</v>
      </c>
      <c r="E35077" t="s">
        <v>1072</v>
      </c>
      <c r="F35077" t="s">
        <v>769</v>
      </c>
      <c r="G35077" t="s">
        <v>458</v>
      </c>
      <c r="H35077" t="s">
        <v>140</v>
      </c>
      <c r="I35077" t="s">
        <v>123</v>
      </c>
      <c r="J35077" t="s">
        <v>147</v>
      </c>
      <c r="K35077" t="s">
        <v>123</v>
      </c>
      <c r="L35077" t="s">
        <v>954</v>
      </c>
      <c r="M35077" t="s">
        <v>389</v>
      </c>
      <c r="N35077" t="s">
        <v>869</v>
      </c>
      <c r="O35077" t="s">
        <v>286</v>
      </c>
      <c r="P35077" t="s">
        <v>261</v>
      </c>
      <c r="Q35077" t="s">
        <v>869</v>
      </c>
      <c r="R35077" t="s">
        <v>140</v>
      </c>
      <c r="S35077" t="s">
        <v>140</v>
      </c>
      <c r="T35077" t="s">
        <v>1007</v>
      </c>
      <c r="U35077" t="s">
        <v>1007</v>
      </c>
      <c r="V35077" t="s">
        <v>140</v>
      </c>
      <c r="W35077" t="s">
        <v>1060</v>
      </c>
    </row>
    <row r="35078" spans="1:23" x14ac:dyDescent="0.35">
      <c r="A35078" t="s">
        <v>10</v>
      </c>
      <c r="B35078" t="s">
        <v>1129</v>
      </c>
      <c r="C35078">
        <v>25</v>
      </c>
      <c r="D35078" t="s">
        <v>1182</v>
      </c>
      <c r="E35078" t="s">
        <v>140</v>
      </c>
      <c r="F35078" t="s">
        <v>983</v>
      </c>
      <c r="G35078" t="s">
        <v>140</v>
      </c>
      <c r="H35078" t="s">
        <v>140</v>
      </c>
      <c r="I35078" t="s">
        <v>641</v>
      </c>
      <c r="J35078" t="s">
        <v>140</v>
      </c>
      <c r="K35078" t="s">
        <v>360</v>
      </c>
      <c r="L35078" t="s">
        <v>1102</v>
      </c>
      <c r="M35078" t="s">
        <v>623</v>
      </c>
      <c r="N35078" t="s">
        <v>1182</v>
      </c>
      <c r="O35078" t="s">
        <v>1007</v>
      </c>
      <c r="P35078" t="s">
        <v>172</v>
      </c>
      <c r="Q35078" t="s">
        <v>140</v>
      </c>
      <c r="R35078" t="s">
        <v>140</v>
      </c>
      <c r="S35078" t="s">
        <v>775</v>
      </c>
      <c r="T35078" t="s">
        <v>140</v>
      </c>
      <c r="U35078" t="s">
        <v>140</v>
      </c>
      <c r="V35078" t="s">
        <v>983</v>
      </c>
      <c r="W35078" t="s">
        <v>289</v>
      </c>
    </row>
    <row r="35079" spans="1:23" x14ac:dyDescent="0.35">
      <c r="A35079" t="s">
        <v>10</v>
      </c>
      <c r="B35079" t="s">
        <v>1130</v>
      </c>
      <c r="C35079">
        <v>169</v>
      </c>
      <c r="D35079" t="s">
        <v>273</v>
      </c>
      <c r="E35079" t="s">
        <v>1047</v>
      </c>
      <c r="F35079" t="s">
        <v>1057</v>
      </c>
      <c r="G35079" t="s">
        <v>1018</v>
      </c>
      <c r="H35079" t="s">
        <v>1016</v>
      </c>
      <c r="I35079" t="s">
        <v>1059</v>
      </c>
      <c r="J35079" t="s">
        <v>988</v>
      </c>
      <c r="K35079" t="s">
        <v>422</v>
      </c>
      <c r="L35079" t="s">
        <v>977</v>
      </c>
      <c r="M35079" t="s">
        <v>412</v>
      </c>
      <c r="N35079" t="s">
        <v>1098</v>
      </c>
      <c r="O35079" t="s">
        <v>1047</v>
      </c>
      <c r="P35079" t="s">
        <v>460</v>
      </c>
      <c r="Q35079" t="s">
        <v>515</v>
      </c>
      <c r="R35079" t="s">
        <v>140</v>
      </c>
      <c r="S35079" t="s">
        <v>1021</v>
      </c>
      <c r="T35079" t="s">
        <v>140</v>
      </c>
      <c r="U35079" t="s">
        <v>140</v>
      </c>
      <c r="V35079" t="s">
        <v>140</v>
      </c>
      <c r="W35079" t="s">
        <v>915</v>
      </c>
    </row>
    <row r="35080" spans="1:23" x14ac:dyDescent="0.35">
      <c r="A35080" t="s">
        <v>10</v>
      </c>
      <c r="B35080" t="s">
        <v>1131</v>
      </c>
      <c r="C35080">
        <v>14</v>
      </c>
      <c r="D35080" t="s">
        <v>881</v>
      </c>
      <c r="E35080" t="s">
        <v>140</v>
      </c>
      <c r="F35080" t="s">
        <v>801</v>
      </c>
      <c r="G35080" t="s">
        <v>140</v>
      </c>
      <c r="H35080" t="s">
        <v>140</v>
      </c>
      <c r="I35080" t="s">
        <v>458</v>
      </c>
      <c r="J35080" t="s">
        <v>140</v>
      </c>
      <c r="K35080" t="s">
        <v>662</v>
      </c>
      <c r="L35080" t="s">
        <v>869</v>
      </c>
      <c r="M35080" t="s">
        <v>140</v>
      </c>
      <c r="N35080" t="s">
        <v>140</v>
      </c>
      <c r="O35080" t="s">
        <v>140</v>
      </c>
      <c r="P35080" t="s">
        <v>187</v>
      </c>
      <c r="Q35080" t="s">
        <v>140</v>
      </c>
      <c r="R35080" t="s">
        <v>458</v>
      </c>
      <c r="S35080" t="s">
        <v>953</v>
      </c>
      <c r="T35080" t="s">
        <v>140</v>
      </c>
      <c r="U35080" t="s">
        <v>140</v>
      </c>
      <c r="V35080" t="s">
        <v>140</v>
      </c>
      <c r="W35080" t="s">
        <v>140</v>
      </c>
    </row>
    <row r="35081" spans="1:23" x14ac:dyDescent="0.35">
      <c r="A35081" t="s">
        <v>11</v>
      </c>
      <c r="B35081" t="s">
        <v>1129</v>
      </c>
      <c r="C35081">
        <v>22</v>
      </c>
      <c r="D35081" t="s">
        <v>145</v>
      </c>
      <c r="E35081" t="s">
        <v>140</v>
      </c>
      <c r="F35081" t="s">
        <v>123</v>
      </c>
      <c r="G35081" t="s">
        <v>1057</v>
      </c>
      <c r="H35081" t="s">
        <v>140</v>
      </c>
      <c r="I35081" t="s">
        <v>107</v>
      </c>
      <c r="J35081" t="s">
        <v>140</v>
      </c>
      <c r="K35081" t="s">
        <v>594</v>
      </c>
      <c r="L35081" t="s">
        <v>841</v>
      </c>
      <c r="M35081" t="s">
        <v>562</v>
      </c>
      <c r="N35081" t="s">
        <v>860</v>
      </c>
      <c r="O35081" t="s">
        <v>1046</v>
      </c>
      <c r="P35081" t="s">
        <v>230</v>
      </c>
      <c r="Q35081" t="s">
        <v>140</v>
      </c>
      <c r="R35081" t="s">
        <v>140</v>
      </c>
      <c r="S35081" t="s">
        <v>140</v>
      </c>
      <c r="T35081" t="s">
        <v>140</v>
      </c>
      <c r="U35081" t="s">
        <v>140</v>
      </c>
      <c r="V35081" t="s">
        <v>140</v>
      </c>
      <c r="W35081" t="s">
        <v>1073</v>
      </c>
    </row>
    <row r="35082" spans="1:23" x14ac:dyDescent="0.35">
      <c r="A35082" t="s">
        <v>11</v>
      </c>
      <c r="B35082" t="s">
        <v>1130</v>
      </c>
      <c r="C35082">
        <v>159</v>
      </c>
      <c r="D35082" t="s">
        <v>797</v>
      </c>
      <c r="E35082" t="s">
        <v>1068</v>
      </c>
      <c r="F35082" t="s">
        <v>664</v>
      </c>
      <c r="G35082" t="s">
        <v>971</v>
      </c>
      <c r="H35082" t="s">
        <v>954</v>
      </c>
      <c r="I35082" t="s">
        <v>103</v>
      </c>
      <c r="J35082" t="s">
        <v>574</v>
      </c>
      <c r="K35082" t="s">
        <v>113</v>
      </c>
      <c r="L35082" t="s">
        <v>89</v>
      </c>
      <c r="M35082" t="s">
        <v>773</v>
      </c>
      <c r="N35082" t="s">
        <v>919</v>
      </c>
      <c r="O35082" t="s">
        <v>967</v>
      </c>
      <c r="P35082" t="s">
        <v>728</v>
      </c>
      <c r="Q35082" t="s">
        <v>950</v>
      </c>
      <c r="R35082" t="s">
        <v>140</v>
      </c>
      <c r="S35082" t="s">
        <v>1011</v>
      </c>
      <c r="T35082" t="s">
        <v>140</v>
      </c>
      <c r="U35082" t="s">
        <v>140</v>
      </c>
      <c r="V35082" t="s">
        <v>939</v>
      </c>
      <c r="W35082" t="s">
        <v>1004</v>
      </c>
    </row>
    <row r="35083" spans="1:23" x14ac:dyDescent="0.35">
      <c r="A35083" t="s">
        <v>11</v>
      </c>
      <c r="B35083" t="s">
        <v>1131</v>
      </c>
      <c r="C35083">
        <v>24</v>
      </c>
      <c r="D35083" t="s">
        <v>431</v>
      </c>
      <c r="E35083" t="s">
        <v>788</v>
      </c>
      <c r="F35083" t="s">
        <v>405</v>
      </c>
      <c r="G35083" t="s">
        <v>1066</v>
      </c>
      <c r="H35083" t="s">
        <v>501</v>
      </c>
      <c r="I35083" t="s">
        <v>671</v>
      </c>
      <c r="J35083" t="s">
        <v>89</v>
      </c>
      <c r="K35083" t="s">
        <v>1043</v>
      </c>
      <c r="L35083" t="s">
        <v>345</v>
      </c>
      <c r="M35083" t="s">
        <v>476</v>
      </c>
      <c r="N35083" t="s">
        <v>140</v>
      </c>
      <c r="O35083" t="s">
        <v>971</v>
      </c>
      <c r="P35083" t="s">
        <v>985</v>
      </c>
      <c r="Q35083" t="s">
        <v>1047</v>
      </c>
      <c r="R35083" t="s">
        <v>140</v>
      </c>
      <c r="S35083" t="s">
        <v>386</v>
      </c>
      <c r="T35083" t="s">
        <v>140</v>
      </c>
      <c r="U35083" t="s">
        <v>140</v>
      </c>
      <c r="V35083" t="s">
        <v>971</v>
      </c>
      <c r="W35083" t="s">
        <v>140</v>
      </c>
    </row>
    <row r="35084" spans="1:23" x14ac:dyDescent="0.35">
      <c r="A35084" t="s">
        <v>12</v>
      </c>
      <c r="B35084" t="s">
        <v>1129</v>
      </c>
      <c r="C35084">
        <v>77</v>
      </c>
      <c r="D35084" t="s">
        <v>145</v>
      </c>
      <c r="E35084" t="s">
        <v>954</v>
      </c>
      <c r="F35084" t="s">
        <v>893</v>
      </c>
      <c r="G35084" t="s">
        <v>405</v>
      </c>
      <c r="H35084" t="s">
        <v>1061</v>
      </c>
      <c r="I35084" t="s">
        <v>264</v>
      </c>
      <c r="J35084" t="s">
        <v>1061</v>
      </c>
      <c r="K35084" t="s">
        <v>119</v>
      </c>
      <c r="L35084" t="s">
        <v>592</v>
      </c>
      <c r="M35084" t="s">
        <v>841</v>
      </c>
      <c r="N35084" t="s">
        <v>950</v>
      </c>
      <c r="O35084" t="s">
        <v>1017</v>
      </c>
      <c r="P35084" t="s">
        <v>890</v>
      </c>
      <c r="Q35084" t="s">
        <v>954</v>
      </c>
      <c r="R35084" t="s">
        <v>954</v>
      </c>
      <c r="S35084" t="s">
        <v>950</v>
      </c>
      <c r="T35084" t="s">
        <v>140</v>
      </c>
      <c r="U35084" t="s">
        <v>140</v>
      </c>
      <c r="V35084" t="s">
        <v>950</v>
      </c>
      <c r="W35084" t="s">
        <v>1060</v>
      </c>
    </row>
    <row r="35085" spans="1:23" x14ac:dyDescent="0.35">
      <c r="A35085" t="s">
        <v>12</v>
      </c>
      <c r="B35085" t="s">
        <v>1130</v>
      </c>
      <c r="C35085">
        <v>87</v>
      </c>
      <c r="D35085" t="s">
        <v>471</v>
      </c>
      <c r="E35085" t="s">
        <v>1073</v>
      </c>
      <c r="F35085" t="s">
        <v>1048</v>
      </c>
      <c r="G35085" t="s">
        <v>988</v>
      </c>
      <c r="H35085" t="s">
        <v>664</v>
      </c>
      <c r="I35085" t="s">
        <v>119</v>
      </c>
      <c r="J35085" t="s">
        <v>1059</v>
      </c>
      <c r="K35085" t="s">
        <v>1085</v>
      </c>
      <c r="L35085" t="s">
        <v>988</v>
      </c>
      <c r="M35085" t="s">
        <v>476</v>
      </c>
      <c r="N35085" t="s">
        <v>1073</v>
      </c>
      <c r="O35085" t="s">
        <v>1064</v>
      </c>
      <c r="P35085" t="s">
        <v>856</v>
      </c>
      <c r="Q35085" t="s">
        <v>1051</v>
      </c>
      <c r="R35085" t="s">
        <v>1050</v>
      </c>
      <c r="S35085" t="s">
        <v>1060</v>
      </c>
      <c r="T35085" t="s">
        <v>140</v>
      </c>
      <c r="U35085" t="s">
        <v>140</v>
      </c>
      <c r="V35085" t="s">
        <v>1017</v>
      </c>
      <c r="W35085" t="s">
        <v>1102</v>
      </c>
    </row>
    <row r="35086" spans="1:23" x14ac:dyDescent="0.35">
      <c r="A35086" t="s">
        <v>12</v>
      </c>
      <c r="B35086" t="s">
        <v>1131</v>
      </c>
      <c r="C35086">
        <v>45</v>
      </c>
      <c r="D35086" t="s">
        <v>781</v>
      </c>
      <c r="E35086" t="s">
        <v>971</v>
      </c>
      <c r="F35086" t="s">
        <v>119</v>
      </c>
      <c r="G35086" t="s">
        <v>1065</v>
      </c>
      <c r="H35086" t="s">
        <v>1065</v>
      </c>
      <c r="I35086" t="s">
        <v>521</v>
      </c>
      <c r="J35086" t="s">
        <v>917</v>
      </c>
      <c r="K35086" t="s">
        <v>293</v>
      </c>
      <c r="L35086" t="s">
        <v>985</v>
      </c>
      <c r="M35086" t="s">
        <v>614</v>
      </c>
      <c r="N35086" t="s">
        <v>1061</v>
      </c>
      <c r="O35086" t="s">
        <v>1068</v>
      </c>
      <c r="P35086" t="s">
        <v>296</v>
      </c>
      <c r="Q35086" t="s">
        <v>838</v>
      </c>
      <c r="R35086" t="s">
        <v>1007</v>
      </c>
      <c r="S35086" t="s">
        <v>1068</v>
      </c>
      <c r="T35086" t="s">
        <v>140</v>
      </c>
      <c r="U35086" t="s">
        <v>140</v>
      </c>
      <c r="V35086" t="s">
        <v>1073</v>
      </c>
      <c r="W35086" t="s">
        <v>1019</v>
      </c>
    </row>
    <row r="35087" spans="1:23" x14ac:dyDescent="0.35">
      <c r="A35087" t="s">
        <v>13</v>
      </c>
      <c r="B35087" t="s">
        <v>1129</v>
      </c>
      <c r="C35087">
        <v>31</v>
      </c>
      <c r="D35087" t="s">
        <v>888</v>
      </c>
      <c r="E35087" t="s">
        <v>140</v>
      </c>
      <c r="F35087" t="s">
        <v>940</v>
      </c>
      <c r="G35087" t="s">
        <v>929</v>
      </c>
      <c r="H35087" t="s">
        <v>1067</v>
      </c>
      <c r="I35087" t="s">
        <v>794</v>
      </c>
      <c r="J35087" t="s">
        <v>1055</v>
      </c>
      <c r="K35087" t="s">
        <v>474</v>
      </c>
      <c r="L35087" t="s">
        <v>535</v>
      </c>
      <c r="M35087" t="s">
        <v>49</v>
      </c>
      <c r="N35087" t="s">
        <v>1052</v>
      </c>
      <c r="O35087" t="s">
        <v>1058</v>
      </c>
      <c r="P35087" t="s">
        <v>242</v>
      </c>
      <c r="Q35087" t="s">
        <v>140</v>
      </c>
      <c r="R35087" t="s">
        <v>919</v>
      </c>
      <c r="S35087" t="s">
        <v>1056</v>
      </c>
      <c r="T35087" t="s">
        <v>140</v>
      </c>
      <c r="U35087" t="s">
        <v>140</v>
      </c>
      <c r="V35087" t="s">
        <v>140</v>
      </c>
      <c r="W35087" t="s">
        <v>140</v>
      </c>
    </row>
    <row r="35088" spans="1:23" x14ac:dyDescent="0.35">
      <c r="A35088" t="s">
        <v>13</v>
      </c>
      <c r="B35088" t="s">
        <v>1130</v>
      </c>
      <c r="C35088">
        <v>99</v>
      </c>
      <c r="D35088" t="s">
        <v>620</v>
      </c>
      <c r="E35088" t="s">
        <v>949</v>
      </c>
      <c r="F35088" t="s">
        <v>269</v>
      </c>
      <c r="G35088" t="s">
        <v>1045</v>
      </c>
      <c r="H35088" t="s">
        <v>801</v>
      </c>
      <c r="I35088" t="s">
        <v>340</v>
      </c>
      <c r="J35088" t="s">
        <v>1043</v>
      </c>
      <c r="K35088" t="s">
        <v>113</v>
      </c>
      <c r="L35088" t="s">
        <v>961</v>
      </c>
      <c r="M35088" t="s">
        <v>199</v>
      </c>
      <c r="N35088" t="s">
        <v>123</v>
      </c>
      <c r="O35088" t="s">
        <v>838</v>
      </c>
      <c r="P35088" t="s">
        <v>385</v>
      </c>
      <c r="Q35088" t="s">
        <v>991</v>
      </c>
      <c r="R35088" t="s">
        <v>1017</v>
      </c>
      <c r="S35088" t="s">
        <v>140</v>
      </c>
      <c r="T35088" t="s">
        <v>140</v>
      </c>
      <c r="U35088" t="s">
        <v>140</v>
      </c>
      <c r="V35088" t="s">
        <v>1014</v>
      </c>
      <c r="W35088" t="s">
        <v>954</v>
      </c>
    </row>
    <row r="35089" spans="1:23" x14ac:dyDescent="0.35">
      <c r="A35089" t="s">
        <v>13</v>
      </c>
      <c r="B35089" t="s">
        <v>1131</v>
      </c>
      <c r="C35089">
        <v>76</v>
      </c>
      <c r="D35089" t="s">
        <v>71</v>
      </c>
      <c r="E35089" t="s">
        <v>973</v>
      </c>
      <c r="F35089" t="s">
        <v>942</v>
      </c>
      <c r="G35089" t="s">
        <v>1012</v>
      </c>
      <c r="H35089" t="s">
        <v>1020</v>
      </c>
      <c r="I35089" t="s">
        <v>917</v>
      </c>
      <c r="J35089" t="s">
        <v>1063</v>
      </c>
      <c r="K35089" t="s">
        <v>548</v>
      </c>
      <c r="L35089" t="s">
        <v>942</v>
      </c>
      <c r="M35089" t="s">
        <v>105</v>
      </c>
      <c r="N35089" t="s">
        <v>1012</v>
      </c>
      <c r="O35089" t="s">
        <v>875</v>
      </c>
      <c r="P35089" t="s">
        <v>890</v>
      </c>
      <c r="Q35089" t="s">
        <v>939</v>
      </c>
      <c r="R35089" t="s">
        <v>1060</v>
      </c>
      <c r="S35089" t="s">
        <v>949</v>
      </c>
      <c r="T35089" t="s">
        <v>140</v>
      </c>
      <c r="U35089" t="s">
        <v>140</v>
      </c>
      <c r="V35089" t="s">
        <v>140</v>
      </c>
      <c r="W35089" t="s">
        <v>1020</v>
      </c>
    </row>
    <row r="35090" spans="1:23" x14ac:dyDescent="0.35">
      <c r="A35090" t="s">
        <v>14</v>
      </c>
      <c r="B35090" t="s">
        <v>1129</v>
      </c>
      <c r="C35090">
        <v>49</v>
      </c>
      <c r="D35090" t="s">
        <v>462</v>
      </c>
      <c r="E35090" t="s">
        <v>940</v>
      </c>
      <c r="F35090" t="s">
        <v>1043</v>
      </c>
      <c r="G35090" t="s">
        <v>775</v>
      </c>
      <c r="H35090" t="s">
        <v>1055</v>
      </c>
      <c r="I35090" t="s">
        <v>855</v>
      </c>
      <c r="J35090" t="s">
        <v>940</v>
      </c>
      <c r="K35090" t="s">
        <v>837</v>
      </c>
      <c r="L35090" t="s">
        <v>394</v>
      </c>
      <c r="M35090" t="s">
        <v>860</v>
      </c>
      <c r="N35090" t="s">
        <v>1102</v>
      </c>
      <c r="O35090" t="s">
        <v>716</v>
      </c>
      <c r="P35090" t="s">
        <v>485</v>
      </c>
      <c r="Q35090" t="s">
        <v>1046</v>
      </c>
      <c r="R35090" t="s">
        <v>515</v>
      </c>
      <c r="S35090" t="s">
        <v>953</v>
      </c>
      <c r="T35090" t="s">
        <v>140</v>
      </c>
      <c r="U35090" t="s">
        <v>140</v>
      </c>
      <c r="V35090" t="s">
        <v>1043</v>
      </c>
      <c r="W35090" t="s">
        <v>942</v>
      </c>
    </row>
    <row r="35091" spans="1:23" x14ac:dyDescent="0.35">
      <c r="A35091" t="s">
        <v>14</v>
      </c>
      <c r="B35091" t="s">
        <v>1130</v>
      </c>
      <c r="C35091">
        <v>121</v>
      </c>
      <c r="D35091" t="s">
        <v>467</v>
      </c>
      <c r="E35091" t="s">
        <v>838</v>
      </c>
      <c r="F35091" t="s">
        <v>1053</v>
      </c>
      <c r="G35091" t="s">
        <v>1020</v>
      </c>
      <c r="H35091" t="s">
        <v>919</v>
      </c>
      <c r="I35091" t="s">
        <v>781</v>
      </c>
      <c r="J35091" t="s">
        <v>769</v>
      </c>
      <c r="K35091" t="s">
        <v>755</v>
      </c>
      <c r="L35091" t="s">
        <v>801</v>
      </c>
      <c r="M35091" t="s">
        <v>706</v>
      </c>
      <c r="N35091" t="s">
        <v>660</v>
      </c>
      <c r="O35091" t="s">
        <v>915</v>
      </c>
      <c r="P35091" t="s">
        <v>766</v>
      </c>
      <c r="Q35091" t="s">
        <v>1056</v>
      </c>
      <c r="R35091" t="s">
        <v>1063</v>
      </c>
      <c r="S35091" t="s">
        <v>1023</v>
      </c>
      <c r="T35091" t="s">
        <v>140</v>
      </c>
      <c r="U35091" t="s">
        <v>1058</v>
      </c>
      <c r="V35091" t="s">
        <v>950</v>
      </c>
      <c r="W35091" t="s">
        <v>939</v>
      </c>
    </row>
    <row r="35092" spans="1:23" x14ac:dyDescent="0.35">
      <c r="A35092" t="s">
        <v>14</v>
      </c>
      <c r="B35092" t="s">
        <v>1131</v>
      </c>
      <c r="C35092">
        <v>33</v>
      </c>
      <c r="D35092" t="s">
        <v>691</v>
      </c>
      <c r="E35092" t="s">
        <v>131</v>
      </c>
      <c r="F35092" t="s">
        <v>1049</v>
      </c>
      <c r="G35092" t="s">
        <v>1067</v>
      </c>
      <c r="H35092" t="s">
        <v>1052</v>
      </c>
      <c r="I35092" t="s">
        <v>131</v>
      </c>
      <c r="J35092" t="s">
        <v>1055</v>
      </c>
      <c r="K35092" t="s">
        <v>595</v>
      </c>
      <c r="L35092" t="s">
        <v>574</v>
      </c>
      <c r="M35092" t="s">
        <v>162</v>
      </c>
      <c r="N35092" t="s">
        <v>903</v>
      </c>
      <c r="O35092" t="s">
        <v>574</v>
      </c>
      <c r="P35092" t="s">
        <v>911</v>
      </c>
      <c r="Q35092" t="s">
        <v>87</v>
      </c>
      <c r="R35092" t="s">
        <v>140</v>
      </c>
      <c r="S35092" t="s">
        <v>140</v>
      </c>
      <c r="T35092" t="s">
        <v>140</v>
      </c>
      <c r="U35092" t="s">
        <v>140</v>
      </c>
      <c r="V35092" t="s">
        <v>140</v>
      </c>
      <c r="W35092" t="s">
        <v>140</v>
      </c>
    </row>
    <row r="35093" spans="1:23" x14ac:dyDescent="0.35">
      <c r="A35093" t="s">
        <v>15</v>
      </c>
      <c r="B35093" t="s">
        <v>1129</v>
      </c>
      <c r="C35093">
        <v>44</v>
      </c>
      <c r="D35093" t="s">
        <v>264</v>
      </c>
      <c r="E35093" t="s">
        <v>869</v>
      </c>
      <c r="F35093" t="s">
        <v>1059</v>
      </c>
      <c r="G35093" t="s">
        <v>140</v>
      </c>
      <c r="H35093" t="s">
        <v>967</v>
      </c>
      <c r="I35093" t="s">
        <v>703</v>
      </c>
      <c r="J35093" t="s">
        <v>967</v>
      </c>
      <c r="K35093" t="s">
        <v>145</v>
      </c>
      <c r="L35093" t="s">
        <v>664</v>
      </c>
      <c r="M35093" t="s">
        <v>456</v>
      </c>
      <c r="N35093" t="s">
        <v>824</v>
      </c>
      <c r="O35093" t="s">
        <v>1046</v>
      </c>
      <c r="P35093" t="s">
        <v>479</v>
      </c>
      <c r="Q35093" t="s">
        <v>1046</v>
      </c>
      <c r="R35093" t="s">
        <v>140</v>
      </c>
      <c r="S35093" t="s">
        <v>1023</v>
      </c>
      <c r="T35093" t="s">
        <v>140</v>
      </c>
      <c r="U35093" t="s">
        <v>140</v>
      </c>
      <c r="V35093" t="s">
        <v>950</v>
      </c>
      <c r="W35093" t="s">
        <v>140</v>
      </c>
    </row>
    <row r="35094" spans="1:23" x14ac:dyDescent="0.35">
      <c r="A35094" t="s">
        <v>15</v>
      </c>
      <c r="B35094" t="s">
        <v>1130</v>
      </c>
      <c r="C35094">
        <v>130</v>
      </c>
      <c r="D35094" t="s">
        <v>376</v>
      </c>
      <c r="E35094" t="s">
        <v>996</v>
      </c>
      <c r="F35094" t="s">
        <v>1047</v>
      </c>
      <c r="G35094" t="s">
        <v>660</v>
      </c>
      <c r="H35094" t="s">
        <v>1020</v>
      </c>
      <c r="I35094" t="s">
        <v>521</v>
      </c>
      <c r="J35094" t="s">
        <v>1067</v>
      </c>
      <c r="K35094" t="s">
        <v>1106</v>
      </c>
      <c r="L35094" t="s">
        <v>967</v>
      </c>
      <c r="M35094" t="s">
        <v>756</v>
      </c>
      <c r="N35094" t="s">
        <v>1070</v>
      </c>
      <c r="O35094" t="s">
        <v>1052</v>
      </c>
      <c r="P35094" t="s">
        <v>61</v>
      </c>
      <c r="Q35094" t="s">
        <v>1017</v>
      </c>
      <c r="R35094" t="s">
        <v>1011</v>
      </c>
      <c r="S35094" t="s">
        <v>1012</v>
      </c>
      <c r="T35094" t="s">
        <v>140</v>
      </c>
      <c r="U35094" t="s">
        <v>1019</v>
      </c>
      <c r="V35094" t="s">
        <v>1010</v>
      </c>
      <c r="W35094" t="s">
        <v>940</v>
      </c>
    </row>
    <row r="35095" spans="1:23" x14ac:dyDescent="0.35">
      <c r="A35095" t="s">
        <v>15</v>
      </c>
      <c r="B35095" t="s">
        <v>1131</v>
      </c>
      <c r="C35095">
        <v>32</v>
      </c>
      <c r="D35095" t="s">
        <v>273</v>
      </c>
      <c r="E35095" t="s">
        <v>140</v>
      </c>
      <c r="F35095" t="s">
        <v>1066</v>
      </c>
      <c r="G35095" t="s">
        <v>140</v>
      </c>
      <c r="H35095" t="s">
        <v>1007</v>
      </c>
      <c r="I35095" t="s">
        <v>592</v>
      </c>
      <c r="J35095" t="s">
        <v>841</v>
      </c>
      <c r="K35095" t="s">
        <v>671</v>
      </c>
      <c r="L35095" t="s">
        <v>101</v>
      </c>
      <c r="M35095" t="s">
        <v>123</v>
      </c>
      <c r="N35095" t="s">
        <v>1104</v>
      </c>
      <c r="O35095" t="s">
        <v>1066</v>
      </c>
      <c r="P35095" t="s">
        <v>467</v>
      </c>
      <c r="Q35095" t="s">
        <v>1066</v>
      </c>
      <c r="R35095" t="s">
        <v>1051</v>
      </c>
      <c r="S35095" t="s">
        <v>1051</v>
      </c>
      <c r="T35095" t="s">
        <v>140</v>
      </c>
      <c r="U35095" t="s">
        <v>140</v>
      </c>
      <c r="V35095" t="s">
        <v>1051</v>
      </c>
      <c r="W35095" t="s">
        <v>1051</v>
      </c>
    </row>
    <row r="35096" spans="1:23" x14ac:dyDescent="0.35">
      <c r="A35096" t="s">
        <v>16</v>
      </c>
      <c r="B35096" t="s">
        <v>1129</v>
      </c>
      <c r="C35096">
        <v>13</v>
      </c>
      <c r="D35096" t="s">
        <v>152</v>
      </c>
      <c r="E35096" t="s">
        <v>140</v>
      </c>
      <c r="F35096" t="s">
        <v>967</v>
      </c>
      <c r="G35096" t="s">
        <v>967</v>
      </c>
      <c r="H35096" t="s">
        <v>140</v>
      </c>
      <c r="I35096" t="s">
        <v>140</v>
      </c>
      <c r="J35096" t="s">
        <v>643</v>
      </c>
      <c r="K35096" t="s">
        <v>354</v>
      </c>
      <c r="L35096" t="s">
        <v>712</v>
      </c>
      <c r="M35096" t="s">
        <v>975</v>
      </c>
      <c r="N35096" t="s">
        <v>996</v>
      </c>
      <c r="O35096" t="s">
        <v>140</v>
      </c>
      <c r="P35096" t="s">
        <v>530</v>
      </c>
      <c r="Q35096" t="s">
        <v>140</v>
      </c>
      <c r="R35096" t="s">
        <v>140</v>
      </c>
      <c r="S35096" t="s">
        <v>967</v>
      </c>
      <c r="T35096" t="s">
        <v>140</v>
      </c>
      <c r="U35096" t="s">
        <v>140</v>
      </c>
      <c r="V35096" t="s">
        <v>140</v>
      </c>
      <c r="W35096" t="s">
        <v>140</v>
      </c>
    </row>
    <row r="35097" spans="1:23" x14ac:dyDescent="0.35">
      <c r="A35097" t="s">
        <v>16</v>
      </c>
      <c r="B35097" t="s">
        <v>1130</v>
      </c>
      <c r="C35097">
        <v>166</v>
      </c>
      <c r="D35097" t="s">
        <v>314</v>
      </c>
      <c r="E35097" t="s">
        <v>988</v>
      </c>
      <c r="F35097" t="s">
        <v>996</v>
      </c>
      <c r="G35097" t="s">
        <v>971</v>
      </c>
      <c r="H35097" t="s">
        <v>1052</v>
      </c>
      <c r="I35097" t="s">
        <v>841</v>
      </c>
      <c r="J35097" t="s">
        <v>1064</v>
      </c>
      <c r="K35097" t="s">
        <v>97</v>
      </c>
      <c r="L35097" t="s">
        <v>1070</v>
      </c>
      <c r="M35097" t="s">
        <v>741</v>
      </c>
      <c r="N35097" t="s">
        <v>87</v>
      </c>
      <c r="O35097" t="s">
        <v>1055</v>
      </c>
      <c r="P35097" t="s">
        <v>65</v>
      </c>
      <c r="Q35097" t="s">
        <v>664</v>
      </c>
      <c r="R35097" t="s">
        <v>1013</v>
      </c>
      <c r="S35097" t="s">
        <v>1046</v>
      </c>
      <c r="T35097" t="s">
        <v>140</v>
      </c>
      <c r="U35097" t="s">
        <v>140</v>
      </c>
      <c r="V35097" t="s">
        <v>939</v>
      </c>
      <c r="W35097" t="s">
        <v>971</v>
      </c>
    </row>
    <row r="35098" spans="1:23" x14ac:dyDescent="0.35">
      <c r="A35098" t="s">
        <v>16</v>
      </c>
      <c r="B35098" t="s">
        <v>1131</v>
      </c>
      <c r="C35098">
        <v>27</v>
      </c>
      <c r="D35098" t="s">
        <v>704</v>
      </c>
      <c r="E35098" t="s">
        <v>983</v>
      </c>
      <c r="F35098" t="s">
        <v>345</v>
      </c>
      <c r="G35098" t="s">
        <v>985</v>
      </c>
      <c r="H35098" t="s">
        <v>87</v>
      </c>
      <c r="I35098" t="s">
        <v>971</v>
      </c>
      <c r="J35098" t="s">
        <v>147</v>
      </c>
      <c r="K35098" t="s">
        <v>971</v>
      </c>
      <c r="L35098" t="s">
        <v>1048</v>
      </c>
      <c r="M35098" t="s">
        <v>289</v>
      </c>
      <c r="N35098" t="s">
        <v>140</v>
      </c>
      <c r="O35098" t="s">
        <v>345</v>
      </c>
      <c r="P35098" t="s">
        <v>536</v>
      </c>
      <c r="Q35098" t="s">
        <v>971</v>
      </c>
      <c r="R35098" t="s">
        <v>140</v>
      </c>
      <c r="S35098" t="s">
        <v>1058</v>
      </c>
      <c r="T35098" t="s">
        <v>140</v>
      </c>
      <c r="U35098" t="s">
        <v>140</v>
      </c>
      <c r="V35098" t="s">
        <v>939</v>
      </c>
      <c r="W35098" t="s">
        <v>903</v>
      </c>
    </row>
    <row r="35099" spans="1:23" x14ac:dyDescent="0.35">
      <c r="A35099" t="s">
        <v>17</v>
      </c>
      <c r="B35099" t="s">
        <v>1129</v>
      </c>
      <c r="C35099">
        <v>27</v>
      </c>
      <c r="D35099" t="s">
        <v>1106</v>
      </c>
      <c r="E35099" t="s">
        <v>1073</v>
      </c>
      <c r="F35099" t="s">
        <v>1070</v>
      </c>
      <c r="G35099" t="s">
        <v>140</v>
      </c>
      <c r="H35099" t="s">
        <v>1044</v>
      </c>
      <c r="I35099" t="s">
        <v>41</v>
      </c>
      <c r="J35099" t="s">
        <v>140</v>
      </c>
      <c r="K35099" t="s">
        <v>456</v>
      </c>
      <c r="L35099" t="s">
        <v>470</v>
      </c>
      <c r="M35099" t="s">
        <v>187</v>
      </c>
      <c r="N35099" t="s">
        <v>973</v>
      </c>
      <c r="O35099" t="s">
        <v>91</v>
      </c>
      <c r="P35099" t="s">
        <v>502</v>
      </c>
      <c r="Q35099" t="s">
        <v>716</v>
      </c>
      <c r="R35099" t="s">
        <v>140</v>
      </c>
      <c r="S35099" t="s">
        <v>949</v>
      </c>
      <c r="T35099" t="s">
        <v>140</v>
      </c>
      <c r="U35099" t="s">
        <v>140</v>
      </c>
      <c r="V35099" t="s">
        <v>140</v>
      </c>
      <c r="W35099" t="s">
        <v>953</v>
      </c>
    </row>
    <row r="35100" spans="1:23" x14ac:dyDescent="0.35">
      <c r="A35100" t="s">
        <v>17</v>
      </c>
      <c r="B35100" t="s">
        <v>1130</v>
      </c>
      <c r="C35100">
        <v>162</v>
      </c>
      <c r="D35100" t="s">
        <v>578</v>
      </c>
      <c r="E35100" t="s">
        <v>89</v>
      </c>
      <c r="F35100" t="s">
        <v>983</v>
      </c>
      <c r="G35100" t="s">
        <v>394</v>
      </c>
      <c r="H35100" t="s">
        <v>1068</v>
      </c>
      <c r="I35100" t="s">
        <v>95</v>
      </c>
      <c r="J35100" t="s">
        <v>1049</v>
      </c>
      <c r="K35100" t="s">
        <v>1061</v>
      </c>
      <c r="L35100" t="s">
        <v>345</v>
      </c>
      <c r="M35100" t="s">
        <v>847</v>
      </c>
      <c r="N35100" t="s">
        <v>1068</v>
      </c>
      <c r="O35100" t="s">
        <v>1059</v>
      </c>
      <c r="P35100" t="s">
        <v>810</v>
      </c>
      <c r="Q35100" t="s">
        <v>869</v>
      </c>
      <c r="R35100" t="s">
        <v>1014</v>
      </c>
      <c r="S35100" t="s">
        <v>1054</v>
      </c>
      <c r="T35100" t="s">
        <v>140</v>
      </c>
      <c r="U35100" t="s">
        <v>140</v>
      </c>
      <c r="V35100" t="s">
        <v>1054</v>
      </c>
      <c r="W35100" t="s">
        <v>1023</v>
      </c>
    </row>
    <row r="35101" spans="1:23" x14ac:dyDescent="0.35">
      <c r="A35101" t="s">
        <v>17</v>
      </c>
      <c r="B35101" t="s">
        <v>1131</v>
      </c>
      <c r="C35101">
        <v>14</v>
      </c>
      <c r="D35101" t="s">
        <v>75</v>
      </c>
      <c r="E35101" t="s">
        <v>91</v>
      </c>
      <c r="F35101" t="s">
        <v>140</v>
      </c>
      <c r="G35101" t="s">
        <v>371</v>
      </c>
      <c r="H35101" t="s">
        <v>140</v>
      </c>
      <c r="I35101" t="s">
        <v>1000</v>
      </c>
      <c r="J35101" t="s">
        <v>91</v>
      </c>
      <c r="K35101" t="s">
        <v>462</v>
      </c>
      <c r="L35101" t="s">
        <v>1047</v>
      </c>
      <c r="M35101" t="s">
        <v>991</v>
      </c>
      <c r="N35101" t="s">
        <v>140</v>
      </c>
      <c r="O35101" t="s">
        <v>1061</v>
      </c>
      <c r="P35101" t="s">
        <v>61</v>
      </c>
      <c r="Q35101" t="s">
        <v>140</v>
      </c>
      <c r="R35101" t="s">
        <v>140</v>
      </c>
      <c r="S35101" t="s">
        <v>91</v>
      </c>
      <c r="T35101" t="s">
        <v>140</v>
      </c>
      <c r="U35101" t="s">
        <v>140</v>
      </c>
      <c r="V35101" t="s">
        <v>993</v>
      </c>
      <c r="W35101" t="s">
        <v>140</v>
      </c>
    </row>
    <row r="35102" spans="1:23" x14ac:dyDescent="0.35">
      <c r="A35102" t="s">
        <v>18</v>
      </c>
      <c r="B35102" t="s">
        <v>1129</v>
      </c>
      <c r="C35102">
        <v>23</v>
      </c>
      <c r="D35102" t="s">
        <v>595</v>
      </c>
      <c r="E35102" t="s">
        <v>121</v>
      </c>
      <c r="F35102" t="s">
        <v>1011</v>
      </c>
      <c r="G35102" t="s">
        <v>140</v>
      </c>
      <c r="H35102" t="s">
        <v>733</v>
      </c>
      <c r="I35102" t="s">
        <v>771</v>
      </c>
      <c r="J35102" t="s">
        <v>973</v>
      </c>
      <c r="K35102" t="s">
        <v>841</v>
      </c>
      <c r="L35102" t="s">
        <v>1051</v>
      </c>
      <c r="M35102" t="s">
        <v>706</v>
      </c>
      <c r="N35102" t="s">
        <v>125</v>
      </c>
      <c r="O35102" t="s">
        <v>140</v>
      </c>
      <c r="P35102" t="s">
        <v>208</v>
      </c>
      <c r="Q35102" t="s">
        <v>123</v>
      </c>
      <c r="R35102" t="s">
        <v>140</v>
      </c>
      <c r="S35102" t="s">
        <v>1102</v>
      </c>
      <c r="T35102" t="s">
        <v>140</v>
      </c>
      <c r="U35102" t="s">
        <v>140</v>
      </c>
      <c r="V35102" t="s">
        <v>801</v>
      </c>
      <c r="W35102" t="s">
        <v>140</v>
      </c>
    </row>
    <row r="35103" spans="1:23" x14ac:dyDescent="0.35">
      <c r="A35103" t="s">
        <v>18</v>
      </c>
      <c r="B35103" t="s">
        <v>1130</v>
      </c>
      <c r="C35103">
        <v>139</v>
      </c>
      <c r="D35103" t="s">
        <v>418</v>
      </c>
      <c r="E35103" t="s">
        <v>1023</v>
      </c>
      <c r="F35103" t="s">
        <v>574</v>
      </c>
      <c r="G35103" t="s">
        <v>1060</v>
      </c>
      <c r="H35103" t="s">
        <v>903</v>
      </c>
      <c r="I35103" t="s">
        <v>513</v>
      </c>
      <c r="J35103" t="s">
        <v>458</v>
      </c>
      <c r="K35103" t="s">
        <v>451</v>
      </c>
      <c r="L35103" t="s">
        <v>801</v>
      </c>
      <c r="M35103" t="s">
        <v>162</v>
      </c>
      <c r="N35103" t="s">
        <v>99</v>
      </c>
      <c r="O35103" t="s">
        <v>1011</v>
      </c>
      <c r="P35103" t="s">
        <v>700</v>
      </c>
      <c r="Q35103" t="s">
        <v>1070</v>
      </c>
      <c r="R35103" t="s">
        <v>1013</v>
      </c>
      <c r="S35103" t="s">
        <v>1068</v>
      </c>
      <c r="T35103" t="s">
        <v>140</v>
      </c>
      <c r="U35103" t="s">
        <v>140</v>
      </c>
      <c r="V35103" t="s">
        <v>775</v>
      </c>
      <c r="W35103" t="s">
        <v>950</v>
      </c>
    </row>
    <row r="35104" spans="1:23" x14ac:dyDescent="0.35">
      <c r="A35104" t="s">
        <v>18</v>
      </c>
      <c r="B35104" t="s">
        <v>1131</v>
      </c>
      <c r="C35104">
        <v>43</v>
      </c>
      <c r="D35104" t="s">
        <v>212</v>
      </c>
      <c r="E35104" t="s">
        <v>140</v>
      </c>
      <c r="F35104" t="s">
        <v>87</v>
      </c>
      <c r="G35104" t="s">
        <v>1014</v>
      </c>
      <c r="H35104" t="s">
        <v>1023</v>
      </c>
      <c r="I35104" t="s">
        <v>471</v>
      </c>
      <c r="J35104" t="s">
        <v>769</v>
      </c>
      <c r="K35104" t="s">
        <v>953</v>
      </c>
      <c r="L35104" t="s">
        <v>501</v>
      </c>
      <c r="M35104" t="s">
        <v>968</v>
      </c>
      <c r="N35104" t="s">
        <v>1045</v>
      </c>
      <c r="O35104" t="s">
        <v>109</v>
      </c>
      <c r="P35104" t="s">
        <v>386</v>
      </c>
      <c r="Q35104" t="s">
        <v>733</v>
      </c>
      <c r="R35104" t="s">
        <v>140</v>
      </c>
      <c r="S35104" t="s">
        <v>1009</v>
      </c>
      <c r="T35104" t="s">
        <v>140</v>
      </c>
      <c r="U35104" t="s">
        <v>1043</v>
      </c>
      <c r="V35104" t="s">
        <v>838</v>
      </c>
      <c r="W35104" t="s">
        <v>140</v>
      </c>
    </row>
    <row r="35105" spans="1:23" x14ac:dyDescent="0.35">
      <c r="A35105" t="s">
        <v>19</v>
      </c>
      <c r="B35105" t="s">
        <v>1129</v>
      </c>
      <c r="C35105">
        <v>11</v>
      </c>
      <c r="D35105" t="s">
        <v>731</v>
      </c>
      <c r="E35105" t="s">
        <v>140</v>
      </c>
      <c r="F35105" t="s">
        <v>95</v>
      </c>
      <c r="G35105" t="s">
        <v>140</v>
      </c>
      <c r="H35105" t="s">
        <v>87</v>
      </c>
      <c r="I35105" t="s">
        <v>851</v>
      </c>
      <c r="J35105" t="s">
        <v>140</v>
      </c>
      <c r="K35105" t="s">
        <v>342</v>
      </c>
      <c r="L35105" t="s">
        <v>140</v>
      </c>
      <c r="M35105" t="s">
        <v>140</v>
      </c>
      <c r="N35105" t="s">
        <v>443</v>
      </c>
      <c r="O35105" t="s">
        <v>97</v>
      </c>
      <c r="P35105" t="s">
        <v>417</v>
      </c>
      <c r="Q35105" t="s">
        <v>140</v>
      </c>
      <c r="R35105" t="s">
        <v>140</v>
      </c>
      <c r="S35105" t="s">
        <v>140</v>
      </c>
      <c r="T35105" t="s">
        <v>140</v>
      </c>
      <c r="U35105" t="s">
        <v>140</v>
      </c>
      <c r="V35105" t="s">
        <v>140</v>
      </c>
      <c r="W35105" t="s">
        <v>140</v>
      </c>
    </row>
    <row r="35106" spans="1:23" x14ac:dyDescent="0.35">
      <c r="A35106" t="s">
        <v>19</v>
      </c>
      <c r="B35106" t="s">
        <v>1130</v>
      </c>
      <c r="C35106">
        <v>154</v>
      </c>
      <c r="D35106" t="s">
        <v>720</v>
      </c>
      <c r="E35106" t="s">
        <v>824</v>
      </c>
      <c r="F35106" t="s">
        <v>903</v>
      </c>
      <c r="G35106" t="s">
        <v>1062</v>
      </c>
      <c r="H35106" t="s">
        <v>1012</v>
      </c>
      <c r="I35106" t="s">
        <v>162</v>
      </c>
      <c r="J35106" t="s">
        <v>869</v>
      </c>
      <c r="K35106" t="s">
        <v>1104</v>
      </c>
      <c r="L35106" t="s">
        <v>999</v>
      </c>
      <c r="M35106" t="s">
        <v>568</v>
      </c>
      <c r="N35106" t="s">
        <v>1048</v>
      </c>
      <c r="O35106" t="s">
        <v>903</v>
      </c>
      <c r="P35106" t="s">
        <v>196</v>
      </c>
      <c r="Q35106" t="s">
        <v>1014</v>
      </c>
      <c r="R35106" t="s">
        <v>775</v>
      </c>
      <c r="S35106" t="s">
        <v>1014</v>
      </c>
      <c r="T35106" t="s">
        <v>1016</v>
      </c>
      <c r="U35106" t="s">
        <v>1063</v>
      </c>
      <c r="V35106" t="s">
        <v>1063</v>
      </c>
      <c r="W35106" t="s">
        <v>801</v>
      </c>
    </row>
    <row r="35107" spans="1:23" x14ac:dyDescent="0.35">
      <c r="A35107" t="s">
        <v>19</v>
      </c>
      <c r="B35107" t="s">
        <v>1131</v>
      </c>
      <c r="C35107">
        <v>41</v>
      </c>
      <c r="D35107" t="s">
        <v>546</v>
      </c>
      <c r="E35107" t="s">
        <v>801</v>
      </c>
      <c r="F35107" t="s">
        <v>1049</v>
      </c>
      <c r="G35107" t="s">
        <v>1070</v>
      </c>
      <c r="H35107" t="s">
        <v>595</v>
      </c>
      <c r="I35107" t="s">
        <v>991</v>
      </c>
      <c r="J35107" t="s">
        <v>458</v>
      </c>
      <c r="K35107" t="s">
        <v>1049</v>
      </c>
      <c r="L35107" t="s">
        <v>756</v>
      </c>
      <c r="M35107" t="s">
        <v>970</v>
      </c>
      <c r="N35107" t="s">
        <v>977</v>
      </c>
      <c r="O35107" t="s">
        <v>592</v>
      </c>
      <c r="P35107" t="s">
        <v>543</v>
      </c>
      <c r="Q35107" t="s">
        <v>801</v>
      </c>
      <c r="R35107" t="s">
        <v>1007</v>
      </c>
      <c r="S35107" t="s">
        <v>1062</v>
      </c>
      <c r="T35107" t="s">
        <v>140</v>
      </c>
      <c r="U35107" t="s">
        <v>140</v>
      </c>
      <c r="V35107" t="s">
        <v>140</v>
      </c>
      <c r="W35107" t="s">
        <v>140</v>
      </c>
    </row>
    <row r="35108" spans="1:23" x14ac:dyDescent="0.35">
      <c r="A35108" t="s">
        <v>20</v>
      </c>
      <c r="B35108" t="s">
        <v>1129</v>
      </c>
      <c r="C35108">
        <v>32</v>
      </c>
      <c r="D35108" t="s">
        <v>495</v>
      </c>
      <c r="E35108" t="s">
        <v>140</v>
      </c>
      <c r="F35108" t="s">
        <v>140</v>
      </c>
      <c r="G35108" t="s">
        <v>345</v>
      </c>
      <c r="H35108" t="s">
        <v>1048</v>
      </c>
      <c r="I35108" t="s">
        <v>639</v>
      </c>
      <c r="J35108" t="s">
        <v>462</v>
      </c>
      <c r="K35108" t="s">
        <v>862</v>
      </c>
      <c r="L35108" t="s">
        <v>65</v>
      </c>
      <c r="M35108" t="s">
        <v>641</v>
      </c>
      <c r="N35108" t="s">
        <v>940</v>
      </c>
      <c r="O35108" t="s">
        <v>543</v>
      </c>
      <c r="P35108" t="s">
        <v>279</v>
      </c>
      <c r="Q35108" t="s">
        <v>801</v>
      </c>
      <c r="R35108" t="s">
        <v>940</v>
      </c>
      <c r="S35108" t="s">
        <v>1056</v>
      </c>
      <c r="T35108" t="s">
        <v>140</v>
      </c>
      <c r="U35108" t="s">
        <v>140</v>
      </c>
      <c r="V35108" t="s">
        <v>801</v>
      </c>
      <c r="W35108" t="s">
        <v>140</v>
      </c>
    </row>
    <row r="35109" spans="1:23" x14ac:dyDescent="0.35">
      <c r="A35109" t="s">
        <v>20</v>
      </c>
      <c r="B35109" t="s">
        <v>1130</v>
      </c>
      <c r="C35109">
        <v>90</v>
      </c>
      <c r="D35109" t="s">
        <v>579</v>
      </c>
      <c r="E35109" t="s">
        <v>1066</v>
      </c>
      <c r="F35109" t="s">
        <v>838</v>
      </c>
      <c r="G35109" t="s">
        <v>140</v>
      </c>
      <c r="H35109" t="s">
        <v>1066</v>
      </c>
      <c r="I35109" t="s">
        <v>937</v>
      </c>
      <c r="J35109" t="s">
        <v>1008</v>
      </c>
      <c r="K35109" t="s">
        <v>517</v>
      </c>
      <c r="L35109" t="s">
        <v>983</v>
      </c>
      <c r="M35109" t="s">
        <v>913</v>
      </c>
      <c r="N35109" t="s">
        <v>1063</v>
      </c>
      <c r="O35109" t="s">
        <v>1055</v>
      </c>
      <c r="P35109" t="s">
        <v>455</v>
      </c>
      <c r="Q35109" t="s">
        <v>1052</v>
      </c>
      <c r="R35109" t="s">
        <v>1014</v>
      </c>
      <c r="S35109" t="s">
        <v>1023</v>
      </c>
      <c r="T35109" t="s">
        <v>140</v>
      </c>
      <c r="U35109" t="s">
        <v>140</v>
      </c>
      <c r="V35109" t="s">
        <v>140</v>
      </c>
      <c r="W35109" t="s">
        <v>345</v>
      </c>
    </row>
    <row r="35110" spans="1:23" x14ac:dyDescent="0.35">
      <c r="A35110" t="s">
        <v>20</v>
      </c>
      <c r="B35110" t="s">
        <v>1131</v>
      </c>
      <c r="C35110">
        <v>83</v>
      </c>
      <c r="D35110" t="s">
        <v>221</v>
      </c>
      <c r="E35110" t="s">
        <v>971</v>
      </c>
      <c r="F35110" t="s">
        <v>548</v>
      </c>
      <c r="G35110" t="s">
        <v>1053</v>
      </c>
      <c r="H35110" t="s">
        <v>662</v>
      </c>
      <c r="I35110" t="s">
        <v>937</v>
      </c>
      <c r="J35110" t="s">
        <v>574</v>
      </c>
      <c r="K35110" t="s">
        <v>121</v>
      </c>
      <c r="L35110" t="s">
        <v>1057</v>
      </c>
      <c r="M35110" t="s">
        <v>1076</v>
      </c>
      <c r="N35110" t="s">
        <v>967</v>
      </c>
      <c r="O35110" t="s">
        <v>1053</v>
      </c>
      <c r="P35110" t="s">
        <v>706</v>
      </c>
      <c r="Q35110" t="s">
        <v>517</v>
      </c>
      <c r="R35110" t="s">
        <v>775</v>
      </c>
      <c r="S35110" t="s">
        <v>1011</v>
      </c>
      <c r="T35110" t="s">
        <v>140</v>
      </c>
      <c r="U35110" t="s">
        <v>140</v>
      </c>
      <c r="V35110" t="s">
        <v>1068</v>
      </c>
      <c r="W35110" t="s">
        <v>1008</v>
      </c>
    </row>
    <row r="35111" spans="1:23" x14ac:dyDescent="0.35">
      <c r="A35111" t="s">
        <v>21</v>
      </c>
      <c r="B35111" t="s">
        <v>1129</v>
      </c>
      <c r="C35111">
        <v>42</v>
      </c>
      <c r="D35111" t="s">
        <v>614</v>
      </c>
      <c r="E35111" t="s">
        <v>140</v>
      </c>
      <c r="F35111" t="s">
        <v>1104</v>
      </c>
      <c r="G35111" t="s">
        <v>940</v>
      </c>
      <c r="H35111" t="s">
        <v>1104</v>
      </c>
      <c r="I35111" t="s">
        <v>623</v>
      </c>
      <c r="J35111" t="s">
        <v>915</v>
      </c>
      <c r="K35111" t="s">
        <v>67</v>
      </c>
      <c r="L35111" t="s">
        <v>1104</v>
      </c>
      <c r="M35111" t="s">
        <v>61</v>
      </c>
      <c r="N35111" t="s">
        <v>1047</v>
      </c>
      <c r="O35111" t="s">
        <v>915</v>
      </c>
      <c r="P35111" t="s">
        <v>724</v>
      </c>
      <c r="Q35111" t="s">
        <v>716</v>
      </c>
      <c r="R35111" t="s">
        <v>140</v>
      </c>
      <c r="S35111" t="s">
        <v>940</v>
      </c>
      <c r="T35111" t="s">
        <v>140</v>
      </c>
      <c r="U35111" t="s">
        <v>140</v>
      </c>
      <c r="V35111" t="s">
        <v>940</v>
      </c>
      <c r="W35111" t="s">
        <v>940</v>
      </c>
    </row>
    <row r="35112" spans="1:23" x14ac:dyDescent="0.35">
      <c r="A35112" t="s">
        <v>21</v>
      </c>
      <c r="B35112" t="s">
        <v>1130</v>
      </c>
      <c r="C35112">
        <v>75</v>
      </c>
      <c r="D35112" t="s">
        <v>425</v>
      </c>
      <c r="E35112" t="s">
        <v>1054</v>
      </c>
      <c r="F35112" t="s">
        <v>801</v>
      </c>
      <c r="G35112" t="s">
        <v>345</v>
      </c>
      <c r="H35112" t="s">
        <v>345</v>
      </c>
      <c r="I35112" t="s">
        <v>877</v>
      </c>
      <c r="J35112" t="s">
        <v>801</v>
      </c>
      <c r="K35112" t="s">
        <v>1182</v>
      </c>
      <c r="L35112" t="s">
        <v>548</v>
      </c>
      <c r="M35112" t="s">
        <v>521</v>
      </c>
      <c r="N35112" t="s">
        <v>954</v>
      </c>
      <c r="O35112" t="s">
        <v>345</v>
      </c>
      <c r="P35112" t="s">
        <v>521</v>
      </c>
      <c r="Q35112" t="s">
        <v>801</v>
      </c>
      <c r="R35112" t="s">
        <v>140</v>
      </c>
      <c r="S35112" t="s">
        <v>140</v>
      </c>
      <c r="T35112" t="s">
        <v>140</v>
      </c>
      <c r="U35112" t="s">
        <v>140</v>
      </c>
      <c r="V35112" t="s">
        <v>140</v>
      </c>
      <c r="W35112" t="s">
        <v>869</v>
      </c>
    </row>
    <row r="35113" spans="1:23" x14ac:dyDescent="0.35">
      <c r="A35113" t="s">
        <v>21</v>
      </c>
      <c r="B35113" t="s">
        <v>1131</v>
      </c>
      <c r="C35113">
        <v>92</v>
      </c>
      <c r="D35113" t="s">
        <v>431</v>
      </c>
      <c r="E35113" t="s">
        <v>942</v>
      </c>
      <c r="F35113" t="s">
        <v>942</v>
      </c>
      <c r="G35113" t="s">
        <v>515</v>
      </c>
      <c r="H35113" t="s">
        <v>942</v>
      </c>
      <c r="I35113" t="s">
        <v>131</v>
      </c>
      <c r="J35113" t="s">
        <v>646</v>
      </c>
      <c r="K35113" t="s">
        <v>1045</v>
      </c>
      <c r="L35113" t="s">
        <v>1007</v>
      </c>
      <c r="M35113" t="s">
        <v>706</v>
      </c>
      <c r="N35113" t="s">
        <v>140</v>
      </c>
      <c r="O35113" t="s">
        <v>942</v>
      </c>
      <c r="P35113" t="s">
        <v>942</v>
      </c>
      <c r="Q35113" t="s">
        <v>1019</v>
      </c>
      <c r="R35113" t="s">
        <v>1007</v>
      </c>
      <c r="S35113" t="s">
        <v>1045</v>
      </c>
      <c r="T35113" t="s">
        <v>140</v>
      </c>
      <c r="U35113" t="s">
        <v>1043</v>
      </c>
      <c r="V35113" t="s">
        <v>1043</v>
      </c>
      <c r="W35113" t="s">
        <v>1019</v>
      </c>
    </row>
    <row r="35114" spans="1:23" x14ac:dyDescent="0.35">
      <c r="A35114" t="s">
        <v>22</v>
      </c>
      <c r="B35114" t="s">
        <v>1129</v>
      </c>
      <c r="C35114">
        <v>23</v>
      </c>
      <c r="D35114" t="s">
        <v>61</v>
      </c>
      <c r="E35114" t="s">
        <v>929</v>
      </c>
      <c r="F35114" t="s">
        <v>394</v>
      </c>
      <c r="G35114" t="s">
        <v>140</v>
      </c>
      <c r="H35114" t="s">
        <v>140</v>
      </c>
      <c r="I35114" t="s">
        <v>822</v>
      </c>
      <c r="J35114" t="s">
        <v>967</v>
      </c>
      <c r="K35114" t="s">
        <v>867</v>
      </c>
      <c r="L35114" t="s">
        <v>1085</v>
      </c>
      <c r="M35114" t="s">
        <v>564</v>
      </c>
      <c r="N35114" t="s">
        <v>1056</v>
      </c>
      <c r="O35114" t="s">
        <v>915</v>
      </c>
      <c r="P35114" t="s">
        <v>371</v>
      </c>
      <c r="Q35114" t="s">
        <v>140</v>
      </c>
      <c r="R35114" t="s">
        <v>785</v>
      </c>
      <c r="S35114" t="s">
        <v>140</v>
      </c>
      <c r="T35114" t="s">
        <v>954</v>
      </c>
      <c r="U35114" t="s">
        <v>140</v>
      </c>
      <c r="V35114" t="s">
        <v>140</v>
      </c>
      <c r="W35114" t="s">
        <v>967</v>
      </c>
    </row>
    <row r="35115" spans="1:23" x14ac:dyDescent="0.35">
      <c r="A35115" t="s">
        <v>22</v>
      </c>
      <c r="B35115" t="s">
        <v>1130</v>
      </c>
      <c r="C35115">
        <v>170</v>
      </c>
      <c r="D35115" t="s">
        <v>822</v>
      </c>
      <c r="E35115" t="s">
        <v>1050</v>
      </c>
      <c r="F35115" t="s">
        <v>1004</v>
      </c>
      <c r="G35115" t="s">
        <v>977</v>
      </c>
      <c r="H35115" t="s">
        <v>954</v>
      </c>
      <c r="I35115" t="s">
        <v>937</v>
      </c>
      <c r="J35115" t="s">
        <v>983</v>
      </c>
      <c r="K35115" t="s">
        <v>317</v>
      </c>
      <c r="L35115" t="s">
        <v>988</v>
      </c>
      <c r="M35115" t="s">
        <v>855</v>
      </c>
      <c r="N35115" t="s">
        <v>1098</v>
      </c>
      <c r="O35115" t="s">
        <v>869</v>
      </c>
      <c r="P35115" t="s">
        <v>673</v>
      </c>
      <c r="Q35115" t="s">
        <v>1073</v>
      </c>
      <c r="R35115" t="s">
        <v>140</v>
      </c>
      <c r="S35115" t="s">
        <v>919</v>
      </c>
      <c r="T35115" t="s">
        <v>140</v>
      </c>
      <c r="U35115" t="s">
        <v>1013</v>
      </c>
      <c r="V35115" t="s">
        <v>1019</v>
      </c>
      <c r="W35115" t="s">
        <v>1070</v>
      </c>
    </row>
    <row r="35116" spans="1:23" x14ac:dyDescent="0.35">
      <c r="A35116" t="s">
        <v>22</v>
      </c>
      <c r="B35116" t="s">
        <v>1131</v>
      </c>
      <c r="C35116">
        <v>16</v>
      </c>
      <c r="D35116" t="s">
        <v>790</v>
      </c>
      <c r="E35116" t="s">
        <v>1083</v>
      </c>
      <c r="F35116" t="s">
        <v>140</v>
      </c>
      <c r="G35116" t="s">
        <v>140</v>
      </c>
      <c r="H35116" t="s">
        <v>140</v>
      </c>
      <c r="I35116" t="s">
        <v>123</v>
      </c>
      <c r="J35116" t="s">
        <v>490</v>
      </c>
      <c r="K35116" t="s">
        <v>741</v>
      </c>
      <c r="L35116" t="s">
        <v>422</v>
      </c>
      <c r="M35116" t="s">
        <v>95</v>
      </c>
      <c r="N35116" t="s">
        <v>140</v>
      </c>
      <c r="O35116" t="s">
        <v>317</v>
      </c>
      <c r="P35116" t="s">
        <v>1061</v>
      </c>
      <c r="Q35116" t="s">
        <v>140</v>
      </c>
      <c r="R35116" t="s">
        <v>140</v>
      </c>
      <c r="S35116" t="s">
        <v>140</v>
      </c>
      <c r="T35116" t="s">
        <v>140</v>
      </c>
      <c r="U35116" t="s">
        <v>140</v>
      </c>
      <c r="V35116" t="s">
        <v>1004</v>
      </c>
      <c r="W35116" t="s">
        <v>140</v>
      </c>
    </row>
    <row r="35117" spans="1:23" x14ac:dyDescent="0.35">
      <c r="A35117" t="s">
        <v>23</v>
      </c>
      <c r="B35117" t="s">
        <v>1129</v>
      </c>
      <c r="C35117">
        <v>41</v>
      </c>
      <c r="D35117" t="s">
        <v>462</v>
      </c>
      <c r="E35117" t="s">
        <v>140</v>
      </c>
      <c r="F35117" t="s">
        <v>942</v>
      </c>
      <c r="G35117" t="s">
        <v>527</v>
      </c>
      <c r="H35117" t="s">
        <v>1059</v>
      </c>
      <c r="I35117" t="s">
        <v>856</v>
      </c>
      <c r="J35117" t="s">
        <v>1064</v>
      </c>
      <c r="K35117" t="s">
        <v>786</v>
      </c>
      <c r="L35117" t="s">
        <v>317</v>
      </c>
      <c r="M35117" t="s">
        <v>421</v>
      </c>
      <c r="N35117" t="s">
        <v>394</v>
      </c>
      <c r="O35117" t="s">
        <v>1051</v>
      </c>
      <c r="P35117" t="s">
        <v>159</v>
      </c>
      <c r="Q35117" t="s">
        <v>664</v>
      </c>
      <c r="R35117" t="s">
        <v>1051</v>
      </c>
      <c r="S35117" t="s">
        <v>1019</v>
      </c>
      <c r="T35117" t="s">
        <v>1051</v>
      </c>
      <c r="U35117" t="s">
        <v>140</v>
      </c>
      <c r="V35117" t="s">
        <v>140</v>
      </c>
      <c r="W35117" t="s">
        <v>769</v>
      </c>
    </row>
    <row r="35118" spans="1:23" x14ac:dyDescent="0.35">
      <c r="A35118" t="s">
        <v>23</v>
      </c>
      <c r="B35118" t="s">
        <v>1130</v>
      </c>
      <c r="C35118">
        <v>105</v>
      </c>
      <c r="D35118" t="s">
        <v>620</v>
      </c>
      <c r="E35118" t="s">
        <v>1016</v>
      </c>
      <c r="F35118" t="s">
        <v>458</v>
      </c>
      <c r="G35118" t="s">
        <v>1008</v>
      </c>
      <c r="H35118" t="s">
        <v>915</v>
      </c>
      <c r="I35118" t="s">
        <v>993</v>
      </c>
      <c r="J35118" t="s">
        <v>875</v>
      </c>
      <c r="K35118" t="s">
        <v>860</v>
      </c>
      <c r="L35118" t="s">
        <v>109</v>
      </c>
      <c r="M35118" t="s">
        <v>264</v>
      </c>
      <c r="N35118" t="s">
        <v>875</v>
      </c>
      <c r="O35118" t="s">
        <v>919</v>
      </c>
      <c r="P35118" t="s">
        <v>582</v>
      </c>
      <c r="Q35118" t="s">
        <v>1050</v>
      </c>
      <c r="R35118" t="s">
        <v>1010</v>
      </c>
      <c r="S35118" t="s">
        <v>1011</v>
      </c>
      <c r="T35118" t="s">
        <v>140</v>
      </c>
      <c r="U35118" t="s">
        <v>140</v>
      </c>
      <c r="V35118" t="s">
        <v>1011</v>
      </c>
      <c r="W35118" t="s">
        <v>1056</v>
      </c>
    </row>
    <row r="35119" spans="1:23" x14ac:dyDescent="0.35">
      <c r="A35119" t="s">
        <v>23</v>
      </c>
      <c r="B35119" t="s">
        <v>1131</v>
      </c>
      <c r="C35119">
        <v>59</v>
      </c>
      <c r="D35119" t="s">
        <v>550</v>
      </c>
      <c r="E35119" t="s">
        <v>1064</v>
      </c>
      <c r="F35119" t="s">
        <v>915</v>
      </c>
      <c r="G35119" t="s">
        <v>940</v>
      </c>
      <c r="H35119" t="s">
        <v>1003</v>
      </c>
      <c r="I35119" t="s">
        <v>517</v>
      </c>
      <c r="J35119" t="s">
        <v>548</v>
      </c>
      <c r="K35119" t="s">
        <v>532</v>
      </c>
      <c r="L35119" t="s">
        <v>119</v>
      </c>
      <c r="M35119" t="s">
        <v>867</v>
      </c>
      <c r="N35119" t="s">
        <v>971</v>
      </c>
      <c r="O35119" t="s">
        <v>940</v>
      </c>
      <c r="P35119" t="s">
        <v>73</v>
      </c>
      <c r="Q35119" t="s">
        <v>1067</v>
      </c>
      <c r="R35119" t="s">
        <v>1009</v>
      </c>
      <c r="S35119" t="s">
        <v>1057</v>
      </c>
      <c r="T35119" t="s">
        <v>1009</v>
      </c>
      <c r="U35119" t="s">
        <v>140</v>
      </c>
      <c r="V35119" t="s">
        <v>1047</v>
      </c>
      <c r="W35119" t="s">
        <v>140</v>
      </c>
    </row>
    <row r="35120" spans="1:23" x14ac:dyDescent="0.35">
      <c r="A35120" t="s">
        <v>24</v>
      </c>
      <c r="B35120" t="s">
        <v>1129</v>
      </c>
      <c r="C35120">
        <v>34</v>
      </c>
      <c r="D35120" t="s">
        <v>522</v>
      </c>
      <c r="E35120" t="s">
        <v>1004</v>
      </c>
      <c r="F35120" t="s">
        <v>1095</v>
      </c>
      <c r="G35120" t="s">
        <v>140</v>
      </c>
      <c r="H35120" t="s">
        <v>140</v>
      </c>
      <c r="I35120" t="s">
        <v>630</v>
      </c>
      <c r="J35120" t="s">
        <v>1004</v>
      </c>
      <c r="K35120" t="s">
        <v>504</v>
      </c>
      <c r="L35120" t="s">
        <v>592</v>
      </c>
      <c r="M35120" t="s">
        <v>289</v>
      </c>
      <c r="N35120" t="s">
        <v>97</v>
      </c>
      <c r="O35120" t="s">
        <v>140</v>
      </c>
      <c r="P35120" t="s">
        <v>724</v>
      </c>
      <c r="Q35120" t="s">
        <v>1021</v>
      </c>
      <c r="R35120" t="s">
        <v>919</v>
      </c>
      <c r="S35120" t="s">
        <v>140</v>
      </c>
      <c r="T35120" t="s">
        <v>140</v>
      </c>
      <c r="U35120" t="s">
        <v>140</v>
      </c>
      <c r="V35120" t="s">
        <v>1061</v>
      </c>
      <c r="W35120" t="s">
        <v>140</v>
      </c>
    </row>
    <row r="35121" spans="1:23" x14ac:dyDescent="0.35">
      <c r="A35121" t="s">
        <v>24</v>
      </c>
      <c r="B35121" t="s">
        <v>1130</v>
      </c>
      <c r="C35121">
        <v>145</v>
      </c>
      <c r="D35121" t="s">
        <v>822</v>
      </c>
      <c r="E35121" t="s">
        <v>129</v>
      </c>
      <c r="F35121" t="s">
        <v>99</v>
      </c>
      <c r="G35121" t="s">
        <v>1053</v>
      </c>
      <c r="H35121" t="s">
        <v>1104</v>
      </c>
      <c r="I35121" t="s">
        <v>1102</v>
      </c>
      <c r="J35121" t="s">
        <v>1044</v>
      </c>
      <c r="K35121" t="s">
        <v>1072</v>
      </c>
      <c r="L35121" t="s">
        <v>1046</v>
      </c>
      <c r="M35121" t="s">
        <v>162</v>
      </c>
      <c r="N35121" t="s">
        <v>939</v>
      </c>
      <c r="O35121" t="s">
        <v>91</v>
      </c>
      <c r="P35121" t="s">
        <v>712</v>
      </c>
      <c r="Q35121" t="s">
        <v>1047</v>
      </c>
      <c r="R35121" t="s">
        <v>1009</v>
      </c>
      <c r="S35121" t="s">
        <v>1012</v>
      </c>
      <c r="T35121" t="s">
        <v>140</v>
      </c>
      <c r="U35121" t="s">
        <v>140</v>
      </c>
      <c r="V35121" t="s">
        <v>1043</v>
      </c>
      <c r="W35121" t="s">
        <v>1061</v>
      </c>
    </row>
    <row r="35122" spans="1:23" x14ac:dyDescent="0.35">
      <c r="A35122" t="s">
        <v>24</v>
      </c>
      <c r="B35122" t="s">
        <v>1131</v>
      </c>
      <c r="C35122">
        <v>26</v>
      </c>
      <c r="D35122" t="s">
        <v>214</v>
      </c>
      <c r="E35122" t="s">
        <v>269</v>
      </c>
      <c r="F35122" t="s">
        <v>1044</v>
      </c>
      <c r="G35122" t="s">
        <v>996</v>
      </c>
      <c r="H35122" t="s">
        <v>1011</v>
      </c>
      <c r="I35122" t="s">
        <v>1049</v>
      </c>
      <c r="J35122" t="s">
        <v>1049</v>
      </c>
      <c r="K35122" t="s">
        <v>140</v>
      </c>
      <c r="L35122" t="s">
        <v>140</v>
      </c>
      <c r="M35122" t="s">
        <v>777</v>
      </c>
      <c r="N35122" t="s">
        <v>140</v>
      </c>
      <c r="O35122" t="s">
        <v>749</v>
      </c>
      <c r="P35122" t="s">
        <v>476</v>
      </c>
      <c r="Q35122" t="s">
        <v>1052</v>
      </c>
      <c r="R35122" t="s">
        <v>140</v>
      </c>
      <c r="S35122" t="s">
        <v>140</v>
      </c>
      <c r="T35122" t="s">
        <v>140</v>
      </c>
      <c r="U35122" t="s">
        <v>140</v>
      </c>
      <c r="V35122" t="s">
        <v>996</v>
      </c>
      <c r="W35122" t="s">
        <v>996</v>
      </c>
    </row>
    <row r="35123" spans="1:23" x14ac:dyDescent="0.35">
      <c r="A35123" t="s">
        <v>25</v>
      </c>
      <c r="B35123" t="s">
        <v>1129</v>
      </c>
      <c r="C35123">
        <v>23</v>
      </c>
      <c r="D35123" t="s">
        <v>935</v>
      </c>
      <c r="E35123" t="s">
        <v>1052</v>
      </c>
      <c r="F35123" t="s">
        <v>1095</v>
      </c>
      <c r="G35123" t="s">
        <v>1044</v>
      </c>
      <c r="H35123" t="s">
        <v>140</v>
      </c>
      <c r="I35123" t="s">
        <v>1095</v>
      </c>
      <c r="J35123" t="s">
        <v>1095</v>
      </c>
      <c r="K35123" t="s">
        <v>471</v>
      </c>
      <c r="L35123" t="s">
        <v>521</v>
      </c>
      <c r="M35123" t="s">
        <v>1095</v>
      </c>
      <c r="N35123" t="s">
        <v>345</v>
      </c>
      <c r="O35123" t="s">
        <v>109</v>
      </c>
      <c r="P35123" t="s">
        <v>759</v>
      </c>
      <c r="Q35123" t="s">
        <v>140</v>
      </c>
      <c r="R35123" t="s">
        <v>140</v>
      </c>
      <c r="S35123" t="s">
        <v>1012</v>
      </c>
      <c r="T35123" t="s">
        <v>140</v>
      </c>
      <c r="U35123" t="s">
        <v>140</v>
      </c>
      <c r="V35123" t="s">
        <v>140</v>
      </c>
      <c r="W35123" t="s">
        <v>345</v>
      </c>
    </row>
    <row r="35124" spans="1:23" x14ac:dyDescent="0.35">
      <c r="A35124" t="s">
        <v>25</v>
      </c>
      <c r="B35124" t="s">
        <v>1130</v>
      </c>
      <c r="C35124">
        <v>161</v>
      </c>
      <c r="D35124" t="s">
        <v>230</v>
      </c>
      <c r="E35124" t="s">
        <v>769</v>
      </c>
      <c r="F35124" t="s">
        <v>643</v>
      </c>
      <c r="G35124" t="s">
        <v>903</v>
      </c>
      <c r="H35124" t="s">
        <v>919</v>
      </c>
      <c r="I35124" t="s">
        <v>961</v>
      </c>
      <c r="J35124" t="s">
        <v>1052</v>
      </c>
      <c r="K35124" t="s">
        <v>117</v>
      </c>
      <c r="L35124" t="s">
        <v>1052</v>
      </c>
      <c r="M35124" t="s">
        <v>399</v>
      </c>
      <c r="N35124" t="s">
        <v>1050</v>
      </c>
      <c r="O35124" t="s">
        <v>996</v>
      </c>
      <c r="P35124" t="s">
        <v>741</v>
      </c>
      <c r="Q35124" t="s">
        <v>1058</v>
      </c>
      <c r="R35124" t="s">
        <v>1009</v>
      </c>
      <c r="S35124" t="s">
        <v>1004</v>
      </c>
      <c r="T35124" t="s">
        <v>140</v>
      </c>
      <c r="U35124" t="s">
        <v>140</v>
      </c>
      <c r="V35124" t="s">
        <v>954</v>
      </c>
      <c r="W35124" t="s">
        <v>1018</v>
      </c>
    </row>
    <row r="35125" spans="1:23" x14ac:dyDescent="0.35">
      <c r="A35125" t="s">
        <v>25</v>
      </c>
      <c r="B35125" t="s">
        <v>1131</v>
      </c>
      <c r="C35125">
        <v>19</v>
      </c>
      <c r="D35125" t="s">
        <v>758</v>
      </c>
      <c r="E35125" t="s">
        <v>785</v>
      </c>
      <c r="F35125" t="s">
        <v>515</v>
      </c>
      <c r="G35125" t="s">
        <v>1060</v>
      </c>
      <c r="H35125" t="s">
        <v>574</v>
      </c>
      <c r="I35125" t="s">
        <v>515</v>
      </c>
      <c r="J35125" t="s">
        <v>785</v>
      </c>
      <c r="K35125" t="s">
        <v>140</v>
      </c>
      <c r="L35125" t="s">
        <v>140</v>
      </c>
      <c r="M35125" t="s">
        <v>1066</v>
      </c>
      <c r="N35125" t="s">
        <v>140</v>
      </c>
      <c r="O35125" t="s">
        <v>515</v>
      </c>
      <c r="P35125" t="s">
        <v>788</v>
      </c>
      <c r="Q35125" t="s">
        <v>140</v>
      </c>
      <c r="R35125" t="s">
        <v>140</v>
      </c>
      <c r="S35125" t="s">
        <v>140</v>
      </c>
      <c r="T35125" t="s">
        <v>140</v>
      </c>
      <c r="U35125" t="s">
        <v>140</v>
      </c>
      <c r="V35125" t="s">
        <v>89</v>
      </c>
      <c r="W35125" t="s">
        <v>99</v>
      </c>
    </row>
    <row r="35126" spans="1:23" x14ac:dyDescent="0.35">
      <c r="A35126" t="s">
        <v>26</v>
      </c>
      <c r="B35126" t="s">
        <v>1129</v>
      </c>
      <c r="C35126">
        <v>20</v>
      </c>
      <c r="D35126" t="s">
        <v>349</v>
      </c>
      <c r="E35126" t="s">
        <v>1047</v>
      </c>
      <c r="F35126" t="s">
        <v>140</v>
      </c>
      <c r="G35126" t="s">
        <v>140</v>
      </c>
      <c r="H35126" t="s">
        <v>527</v>
      </c>
      <c r="I35126" t="s">
        <v>564</v>
      </c>
      <c r="J35126" t="s">
        <v>140</v>
      </c>
      <c r="K35126" t="s">
        <v>1003</v>
      </c>
      <c r="L35126" t="s">
        <v>399</v>
      </c>
      <c r="M35126" t="s">
        <v>41</v>
      </c>
      <c r="N35126" t="s">
        <v>111</v>
      </c>
      <c r="O35126" t="s">
        <v>999</v>
      </c>
      <c r="P35126" t="s">
        <v>431</v>
      </c>
      <c r="Q35126" t="s">
        <v>115</v>
      </c>
      <c r="R35126" t="s">
        <v>140</v>
      </c>
      <c r="S35126" t="s">
        <v>140</v>
      </c>
      <c r="T35126" t="s">
        <v>140</v>
      </c>
      <c r="U35126" t="s">
        <v>140</v>
      </c>
      <c r="V35126" t="s">
        <v>140</v>
      </c>
      <c r="W35126" t="s">
        <v>527</v>
      </c>
    </row>
    <row r="35127" spans="1:23" x14ac:dyDescent="0.35">
      <c r="A35127" t="s">
        <v>26</v>
      </c>
      <c r="B35127" t="s">
        <v>1130</v>
      </c>
      <c r="C35127">
        <v>137</v>
      </c>
      <c r="D35127" t="s">
        <v>651</v>
      </c>
      <c r="E35127" t="s">
        <v>838</v>
      </c>
      <c r="F35127" t="s">
        <v>1044</v>
      </c>
      <c r="G35127" t="s">
        <v>1064</v>
      </c>
      <c r="H35127" t="s">
        <v>1051</v>
      </c>
      <c r="I35127" t="s">
        <v>476</v>
      </c>
      <c r="J35127" t="s">
        <v>1065</v>
      </c>
      <c r="K35127" t="s">
        <v>522</v>
      </c>
      <c r="L35127" t="s">
        <v>824</v>
      </c>
      <c r="M35127" t="s">
        <v>712</v>
      </c>
      <c r="N35127" t="s">
        <v>1066</v>
      </c>
      <c r="O35127" t="s">
        <v>903</v>
      </c>
      <c r="P35127" t="s">
        <v>202</v>
      </c>
      <c r="Q35127" t="s">
        <v>733</v>
      </c>
      <c r="R35127" t="s">
        <v>140</v>
      </c>
      <c r="S35127" t="s">
        <v>1043</v>
      </c>
      <c r="T35127" t="s">
        <v>140</v>
      </c>
      <c r="U35127" t="s">
        <v>140</v>
      </c>
      <c r="V35127" t="s">
        <v>140</v>
      </c>
      <c r="W35127" t="s">
        <v>869</v>
      </c>
    </row>
    <row r="35128" spans="1:23" x14ac:dyDescent="0.35">
      <c r="A35128" t="s">
        <v>26</v>
      </c>
      <c r="B35128" t="s">
        <v>1131</v>
      </c>
      <c r="C35128">
        <v>45</v>
      </c>
      <c r="D35128" t="s">
        <v>279</v>
      </c>
      <c r="E35128" t="s">
        <v>140</v>
      </c>
      <c r="F35128" t="s">
        <v>345</v>
      </c>
      <c r="G35128" t="s">
        <v>1095</v>
      </c>
      <c r="H35128" t="s">
        <v>140</v>
      </c>
      <c r="I35128" t="s">
        <v>1182</v>
      </c>
      <c r="J35128" t="s">
        <v>991</v>
      </c>
      <c r="K35128" t="s">
        <v>893</v>
      </c>
      <c r="L35128" t="s">
        <v>646</v>
      </c>
      <c r="M35128" t="s">
        <v>598</v>
      </c>
      <c r="N35128" t="s">
        <v>977</v>
      </c>
      <c r="O35128" t="s">
        <v>942</v>
      </c>
      <c r="P35128" t="s">
        <v>149</v>
      </c>
      <c r="Q35128" t="s">
        <v>115</v>
      </c>
      <c r="R35128" t="s">
        <v>1098</v>
      </c>
      <c r="S35128" t="s">
        <v>1054</v>
      </c>
      <c r="T35128" t="s">
        <v>140</v>
      </c>
      <c r="U35128" t="s">
        <v>140</v>
      </c>
      <c r="V35128" t="s">
        <v>733</v>
      </c>
      <c r="W35128" t="s">
        <v>1003</v>
      </c>
    </row>
    <row r="35129" spans="1:23" x14ac:dyDescent="0.35">
      <c r="A35129" t="s">
        <v>27</v>
      </c>
      <c r="B35129" t="s">
        <v>1129</v>
      </c>
      <c r="C35129">
        <v>7</v>
      </c>
      <c r="D35129" t="s">
        <v>654</v>
      </c>
      <c r="E35129" t="s">
        <v>140</v>
      </c>
      <c r="F35129" t="s">
        <v>140</v>
      </c>
      <c r="G35129" t="s">
        <v>967</v>
      </c>
      <c r="H35129" t="s">
        <v>140</v>
      </c>
      <c r="I35129" t="s">
        <v>654</v>
      </c>
      <c r="J35129" t="s">
        <v>140</v>
      </c>
      <c r="K35129" t="s">
        <v>1080</v>
      </c>
      <c r="L35129" t="s">
        <v>140</v>
      </c>
      <c r="M35129" t="s">
        <v>87</v>
      </c>
      <c r="N35129" t="s">
        <v>140</v>
      </c>
      <c r="O35129" t="s">
        <v>140</v>
      </c>
      <c r="P35129" t="s">
        <v>654</v>
      </c>
      <c r="Q35129" t="s">
        <v>724</v>
      </c>
      <c r="R35129" t="s">
        <v>140</v>
      </c>
      <c r="S35129" t="s">
        <v>87</v>
      </c>
      <c r="T35129" t="s">
        <v>140</v>
      </c>
      <c r="U35129" t="s">
        <v>140</v>
      </c>
      <c r="V35129" t="s">
        <v>654</v>
      </c>
      <c r="W35129" t="s">
        <v>140</v>
      </c>
    </row>
    <row r="35130" spans="1:23" x14ac:dyDescent="0.35">
      <c r="A35130" t="s">
        <v>27</v>
      </c>
      <c r="B35130" t="s">
        <v>1130</v>
      </c>
      <c r="C35130">
        <v>171</v>
      </c>
      <c r="D35130" t="s">
        <v>256</v>
      </c>
      <c r="E35130" t="s">
        <v>1007</v>
      </c>
      <c r="F35130" t="s">
        <v>1049</v>
      </c>
      <c r="G35130" t="s">
        <v>1049</v>
      </c>
      <c r="H35130" t="s">
        <v>939</v>
      </c>
      <c r="I35130" t="s">
        <v>643</v>
      </c>
      <c r="J35130" t="s">
        <v>1061</v>
      </c>
      <c r="K35130" t="s">
        <v>812</v>
      </c>
      <c r="L35130" t="s">
        <v>1004</v>
      </c>
      <c r="M35130" t="s">
        <v>386</v>
      </c>
      <c r="N35130" t="s">
        <v>1020</v>
      </c>
      <c r="O35130" t="s">
        <v>1064</v>
      </c>
      <c r="P35130" t="s">
        <v>847</v>
      </c>
      <c r="Q35130" t="s">
        <v>515</v>
      </c>
      <c r="R35130" t="s">
        <v>140</v>
      </c>
      <c r="S35130" t="s">
        <v>1012</v>
      </c>
      <c r="T35130" t="s">
        <v>1016</v>
      </c>
      <c r="U35130" t="s">
        <v>1014</v>
      </c>
      <c r="V35130" t="s">
        <v>954</v>
      </c>
      <c r="W35130" t="s">
        <v>515</v>
      </c>
    </row>
    <row r="35131" spans="1:23" x14ac:dyDescent="0.35">
      <c r="A35131" t="s">
        <v>27</v>
      </c>
      <c r="B35131" t="s">
        <v>1131</v>
      </c>
      <c r="C35131">
        <v>26</v>
      </c>
      <c r="D35131" t="s">
        <v>935</v>
      </c>
      <c r="E35131" t="s">
        <v>894</v>
      </c>
      <c r="F35131" t="s">
        <v>1061</v>
      </c>
      <c r="G35131" t="s">
        <v>1003</v>
      </c>
      <c r="H35131" t="s">
        <v>140</v>
      </c>
      <c r="I35131" t="s">
        <v>901</v>
      </c>
      <c r="J35131" t="s">
        <v>286</v>
      </c>
      <c r="K35131" t="s">
        <v>785</v>
      </c>
      <c r="L35131" t="s">
        <v>140</v>
      </c>
      <c r="M35131" t="s">
        <v>659</v>
      </c>
      <c r="N35131" t="s">
        <v>1047</v>
      </c>
      <c r="O35131" t="s">
        <v>1061</v>
      </c>
      <c r="P35131" t="s">
        <v>1066</v>
      </c>
      <c r="Q35131" t="s">
        <v>140</v>
      </c>
      <c r="R35131" t="s">
        <v>1066</v>
      </c>
      <c r="S35131" t="s">
        <v>140</v>
      </c>
      <c r="T35131" t="s">
        <v>140</v>
      </c>
      <c r="U35131" t="s">
        <v>140</v>
      </c>
      <c r="V35131" t="s">
        <v>103</v>
      </c>
      <c r="W35131" t="s">
        <v>140</v>
      </c>
    </row>
    <row r="35132" spans="1:23" x14ac:dyDescent="0.35">
      <c r="A35132" t="s">
        <v>28</v>
      </c>
      <c r="B35132" t="s">
        <v>1129</v>
      </c>
      <c r="C35132">
        <v>34</v>
      </c>
      <c r="D35132" t="s">
        <v>421</v>
      </c>
      <c r="E35132" t="s">
        <v>1043</v>
      </c>
      <c r="F35132" t="s">
        <v>824</v>
      </c>
      <c r="G35132" t="s">
        <v>476</v>
      </c>
      <c r="H35132" t="s">
        <v>729</v>
      </c>
      <c r="I35132" t="s">
        <v>266</v>
      </c>
      <c r="J35132" t="s">
        <v>942</v>
      </c>
      <c r="K35132" t="s">
        <v>855</v>
      </c>
      <c r="L35132" t="s">
        <v>801</v>
      </c>
      <c r="M35132" t="s">
        <v>1139</v>
      </c>
      <c r="N35132" t="s">
        <v>511</v>
      </c>
      <c r="O35132" t="s">
        <v>988</v>
      </c>
      <c r="P35132" t="s">
        <v>735</v>
      </c>
      <c r="Q35132" t="s">
        <v>458</v>
      </c>
      <c r="R35132" t="s">
        <v>140</v>
      </c>
      <c r="S35132" t="s">
        <v>1058</v>
      </c>
      <c r="T35132" t="s">
        <v>140</v>
      </c>
      <c r="U35132" t="s">
        <v>140</v>
      </c>
      <c r="V35132" t="s">
        <v>1050</v>
      </c>
      <c r="W35132" t="s">
        <v>140</v>
      </c>
    </row>
    <row r="35133" spans="1:23" x14ac:dyDescent="0.35">
      <c r="A35133" t="s">
        <v>28</v>
      </c>
      <c r="B35133" t="s">
        <v>1130</v>
      </c>
      <c r="C35133">
        <v>147</v>
      </c>
      <c r="D35133" t="s">
        <v>808</v>
      </c>
      <c r="E35133" t="s">
        <v>1018</v>
      </c>
      <c r="F35133" t="s">
        <v>950</v>
      </c>
      <c r="G35133" t="s">
        <v>1058</v>
      </c>
      <c r="H35133" t="s">
        <v>919</v>
      </c>
      <c r="I35133" t="s">
        <v>595</v>
      </c>
      <c r="J35133" t="s">
        <v>769</v>
      </c>
      <c r="K35133" t="s">
        <v>517</v>
      </c>
      <c r="L35133" t="s">
        <v>517</v>
      </c>
      <c r="M35133" t="s">
        <v>495</v>
      </c>
      <c r="N35133" t="s">
        <v>1010</v>
      </c>
      <c r="O35133" t="s">
        <v>1052</v>
      </c>
      <c r="P35133" t="s">
        <v>242</v>
      </c>
      <c r="Q35133" t="s">
        <v>954</v>
      </c>
      <c r="R35133" t="s">
        <v>1066</v>
      </c>
      <c r="S35133" t="s">
        <v>515</v>
      </c>
      <c r="T35133" t="s">
        <v>1012</v>
      </c>
      <c r="U35133" t="s">
        <v>1054</v>
      </c>
      <c r="V35133" t="s">
        <v>1013</v>
      </c>
      <c r="W35133" t="s">
        <v>1056</v>
      </c>
    </row>
    <row r="35134" spans="1:23" x14ac:dyDescent="0.35">
      <c r="A35134" t="s">
        <v>28</v>
      </c>
      <c r="B35134" t="s">
        <v>1131</v>
      </c>
      <c r="C35134">
        <v>26</v>
      </c>
      <c r="D35134" t="s">
        <v>827</v>
      </c>
      <c r="E35134" t="s">
        <v>954</v>
      </c>
      <c r="F35134" t="s">
        <v>592</v>
      </c>
      <c r="G35134" t="s">
        <v>671</v>
      </c>
      <c r="H35134" t="s">
        <v>91</v>
      </c>
      <c r="I35134" t="s">
        <v>985</v>
      </c>
      <c r="J35134" t="s">
        <v>127</v>
      </c>
      <c r="K35134" t="s">
        <v>1182</v>
      </c>
      <c r="L35134" t="s">
        <v>140</v>
      </c>
      <c r="M35134" t="s">
        <v>1139</v>
      </c>
      <c r="N35134" t="s">
        <v>733</v>
      </c>
      <c r="O35134" t="s">
        <v>394</v>
      </c>
      <c r="P35134" t="s">
        <v>363</v>
      </c>
      <c r="Q35134" t="s">
        <v>140</v>
      </c>
      <c r="R35134" t="s">
        <v>592</v>
      </c>
      <c r="S35134" t="s">
        <v>1043</v>
      </c>
      <c r="T35134" t="s">
        <v>140</v>
      </c>
      <c r="U35134" t="s">
        <v>140</v>
      </c>
      <c r="V35134" t="s">
        <v>140</v>
      </c>
      <c r="W35134" t="s">
        <v>140</v>
      </c>
    </row>
    <row r="35135" spans="1:23" x14ac:dyDescent="0.35">
      <c r="A35135" t="s">
        <v>29</v>
      </c>
      <c r="B35135" t="s">
        <v>1129</v>
      </c>
      <c r="C35135">
        <v>12</v>
      </c>
      <c r="D35135" t="s">
        <v>574</v>
      </c>
      <c r="E35135" t="s">
        <v>140</v>
      </c>
      <c r="F35135" t="s">
        <v>574</v>
      </c>
      <c r="G35135" t="s">
        <v>1087</v>
      </c>
      <c r="H35135" t="s">
        <v>140</v>
      </c>
      <c r="I35135" t="s">
        <v>574</v>
      </c>
      <c r="J35135" t="s">
        <v>140</v>
      </c>
      <c r="K35135" t="s">
        <v>574</v>
      </c>
      <c r="L35135" t="s">
        <v>921</v>
      </c>
      <c r="M35135" t="s">
        <v>816</v>
      </c>
      <c r="N35135" t="s">
        <v>140</v>
      </c>
      <c r="O35135" t="s">
        <v>140</v>
      </c>
      <c r="P35135" t="s">
        <v>900</v>
      </c>
      <c r="Q35135" t="s">
        <v>921</v>
      </c>
      <c r="R35135" t="s">
        <v>140</v>
      </c>
      <c r="S35135" t="s">
        <v>140</v>
      </c>
      <c r="T35135" t="s">
        <v>140</v>
      </c>
      <c r="U35135" t="s">
        <v>140</v>
      </c>
      <c r="V35135" t="s">
        <v>574</v>
      </c>
      <c r="W35135" t="s">
        <v>140</v>
      </c>
    </row>
    <row r="35136" spans="1:23" x14ac:dyDescent="0.35">
      <c r="A35136" t="s">
        <v>29</v>
      </c>
      <c r="B35136" t="s">
        <v>1130</v>
      </c>
      <c r="C35136">
        <v>172</v>
      </c>
      <c r="D35136" t="s">
        <v>594</v>
      </c>
      <c r="E35136" t="s">
        <v>1068</v>
      </c>
      <c r="F35136" t="s">
        <v>1059</v>
      </c>
      <c r="G35136" t="s">
        <v>1004</v>
      </c>
      <c r="H35136" t="s">
        <v>660</v>
      </c>
      <c r="I35136" t="s">
        <v>87</v>
      </c>
      <c r="J35136" t="s">
        <v>109</v>
      </c>
      <c r="K35136" t="s">
        <v>985</v>
      </c>
      <c r="L35136" t="s">
        <v>1048</v>
      </c>
      <c r="M35136" t="s">
        <v>871</v>
      </c>
      <c r="N35136" t="s">
        <v>1007</v>
      </c>
      <c r="O35136" t="s">
        <v>1046</v>
      </c>
      <c r="P35136" t="s">
        <v>781</v>
      </c>
      <c r="Q35136" t="s">
        <v>996</v>
      </c>
      <c r="R35136" t="s">
        <v>1054</v>
      </c>
      <c r="S35136" t="s">
        <v>1070</v>
      </c>
      <c r="T35136" t="s">
        <v>1014</v>
      </c>
      <c r="U35136" t="s">
        <v>140</v>
      </c>
      <c r="V35136" t="s">
        <v>954</v>
      </c>
      <c r="W35136" t="s">
        <v>1013</v>
      </c>
    </row>
    <row r="35137" spans="1:23" x14ac:dyDescent="0.35">
      <c r="A35137" t="s">
        <v>29</v>
      </c>
      <c r="B35137" t="s">
        <v>1131</v>
      </c>
      <c r="C35137">
        <v>20</v>
      </c>
      <c r="D35137" t="s">
        <v>651</v>
      </c>
      <c r="E35137" t="s">
        <v>109</v>
      </c>
      <c r="F35137" t="s">
        <v>949</v>
      </c>
      <c r="G35137" t="s">
        <v>95</v>
      </c>
      <c r="H35137" t="s">
        <v>1058</v>
      </c>
      <c r="I35137" t="s">
        <v>115</v>
      </c>
      <c r="J35137" t="s">
        <v>1055</v>
      </c>
      <c r="K35137" t="s">
        <v>697</v>
      </c>
      <c r="L35137" t="s">
        <v>627</v>
      </c>
      <c r="M35137" t="s">
        <v>95</v>
      </c>
      <c r="N35137" t="s">
        <v>140</v>
      </c>
      <c r="O35137" t="s">
        <v>1057</v>
      </c>
      <c r="P35137" t="s">
        <v>75</v>
      </c>
      <c r="Q35137" t="s">
        <v>405</v>
      </c>
      <c r="R35137" t="s">
        <v>1057</v>
      </c>
      <c r="S35137" t="s">
        <v>140</v>
      </c>
      <c r="T35137" t="s">
        <v>140</v>
      </c>
      <c r="U35137" t="s">
        <v>140</v>
      </c>
      <c r="V35137" t="s">
        <v>140</v>
      </c>
      <c r="W35137" t="s">
        <v>1055</v>
      </c>
    </row>
    <row r="35138" spans="1:23" x14ac:dyDescent="0.35">
      <c r="A35138" t="s">
        <v>30</v>
      </c>
      <c r="B35138" t="s">
        <v>1129</v>
      </c>
      <c r="C35138">
        <v>13</v>
      </c>
      <c r="D35138" t="s">
        <v>900</v>
      </c>
      <c r="E35138" t="s">
        <v>140</v>
      </c>
      <c r="F35138" t="s">
        <v>140</v>
      </c>
      <c r="G35138" t="s">
        <v>140</v>
      </c>
      <c r="H35138" t="s">
        <v>915</v>
      </c>
      <c r="I35138" t="s">
        <v>582</v>
      </c>
      <c r="J35138" t="s">
        <v>915</v>
      </c>
      <c r="K35138" t="s">
        <v>1067</v>
      </c>
      <c r="L35138" t="s">
        <v>140</v>
      </c>
      <c r="M35138" t="s">
        <v>59</v>
      </c>
      <c r="N35138" t="s">
        <v>1044</v>
      </c>
      <c r="O35138" t="s">
        <v>140</v>
      </c>
      <c r="P35138" t="s">
        <v>910</v>
      </c>
      <c r="Q35138" t="s">
        <v>915</v>
      </c>
      <c r="R35138" t="s">
        <v>140</v>
      </c>
      <c r="S35138" t="s">
        <v>718</v>
      </c>
      <c r="T35138" t="s">
        <v>140</v>
      </c>
      <c r="U35138" t="s">
        <v>1004</v>
      </c>
      <c r="V35138" t="s">
        <v>1004</v>
      </c>
      <c r="W35138" t="s">
        <v>140</v>
      </c>
    </row>
    <row r="35139" spans="1:23" x14ac:dyDescent="0.35">
      <c r="A35139" t="s">
        <v>30</v>
      </c>
      <c r="B35139" t="s">
        <v>1130</v>
      </c>
      <c r="C35139">
        <v>165</v>
      </c>
      <c r="D35139" t="s">
        <v>786</v>
      </c>
      <c r="E35139" t="s">
        <v>1066</v>
      </c>
      <c r="F35139" t="s">
        <v>1003</v>
      </c>
      <c r="G35139" t="s">
        <v>1062</v>
      </c>
      <c r="H35139" t="s">
        <v>1007</v>
      </c>
      <c r="I35139" t="s">
        <v>877</v>
      </c>
      <c r="J35139" t="s">
        <v>99</v>
      </c>
      <c r="K35139" t="s">
        <v>991</v>
      </c>
      <c r="L35139" t="s">
        <v>1017</v>
      </c>
      <c r="M35139" t="s">
        <v>961</v>
      </c>
      <c r="N35139" t="s">
        <v>1008</v>
      </c>
      <c r="O35139" t="s">
        <v>769</v>
      </c>
      <c r="P35139" t="s">
        <v>564</v>
      </c>
      <c r="Q35139" t="s">
        <v>394</v>
      </c>
      <c r="R35139" t="s">
        <v>1013</v>
      </c>
      <c r="S35139" t="s">
        <v>1018</v>
      </c>
      <c r="T35139" t="s">
        <v>140</v>
      </c>
      <c r="U35139" t="s">
        <v>1013</v>
      </c>
      <c r="V35139" t="s">
        <v>1045</v>
      </c>
      <c r="W35139" t="s">
        <v>1007</v>
      </c>
    </row>
    <row r="35140" spans="1:23" x14ac:dyDescent="0.35">
      <c r="A35140" t="s">
        <v>30</v>
      </c>
      <c r="B35140" t="s">
        <v>1131</v>
      </c>
      <c r="C35140">
        <v>22</v>
      </c>
      <c r="D35140" t="s">
        <v>455</v>
      </c>
      <c r="E35140" t="s">
        <v>99</v>
      </c>
      <c r="F35140" t="s">
        <v>99</v>
      </c>
      <c r="G35140" t="s">
        <v>140</v>
      </c>
      <c r="H35140" t="s">
        <v>1051</v>
      </c>
      <c r="I35140" t="s">
        <v>1062</v>
      </c>
      <c r="J35140" t="s">
        <v>140</v>
      </c>
      <c r="K35140" t="s">
        <v>1052</v>
      </c>
      <c r="L35140" t="s">
        <v>1102</v>
      </c>
      <c r="M35140" t="s">
        <v>977</v>
      </c>
      <c r="N35140" t="s">
        <v>660</v>
      </c>
      <c r="O35140" t="s">
        <v>89</v>
      </c>
      <c r="P35140" t="s">
        <v>79</v>
      </c>
      <c r="Q35140" t="s">
        <v>422</v>
      </c>
      <c r="R35140" t="s">
        <v>140</v>
      </c>
      <c r="S35140" t="s">
        <v>1048</v>
      </c>
      <c r="T35140" t="s">
        <v>140</v>
      </c>
      <c r="U35140" t="s">
        <v>140</v>
      </c>
      <c r="V35140" t="s">
        <v>140</v>
      </c>
      <c r="W35140" t="s">
        <v>1017</v>
      </c>
    </row>
    <row r="35141" spans="1:23" x14ac:dyDescent="0.35">
      <c r="A35141" t="s">
        <v>31</v>
      </c>
      <c r="B35141" t="s">
        <v>1129</v>
      </c>
      <c r="C35141">
        <v>28</v>
      </c>
      <c r="D35141" t="s">
        <v>548</v>
      </c>
      <c r="E35141" t="s">
        <v>1053</v>
      </c>
      <c r="F35141" t="s">
        <v>513</v>
      </c>
      <c r="G35141" t="s">
        <v>140</v>
      </c>
      <c r="H35141" t="s">
        <v>1047</v>
      </c>
      <c r="I35141" t="s">
        <v>546</v>
      </c>
      <c r="J35141" t="s">
        <v>1047</v>
      </c>
      <c r="K35141" t="s">
        <v>871</v>
      </c>
      <c r="L35141" t="s">
        <v>571</v>
      </c>
      <c r="M35141" t="s">
        <v>363</v>
      </c>
      <c r="N35141" t="s">
        <v>903</v>
      </c>
      <c r="O35141" t="s">
        <v>999</v>
      </c>
      <c r="P35141" t="s">
        <v>551</v>
      </c>
      <c r="Q35141" t="s">
        <v>729</v>
      </c>
      <c r="R35141" t="s">
        <v>996</v>
      </c>
      <c r="S35141" t="s">
        <v>1047</v>
      </c>
      <c r="T35141" t="s">
        <v>140</v>
      </c>
      <c r="U35141" t="s">
        <v>140</v>
      </c>
      <c r="V35141" t="s">
        <v>140</v>
      </c>
      <c r="W35141" t="s">
        <v>140</v>
      </c>
    </row>
    <row r="35142" spans="1:23" x14ac:dyDescent="0.35">
      <c r="A35142" t="s">
        <v>31</v>
      </c>
      <c r="B35142" t="s">
        <v>1130</v>
      </c>
      <c r="C35142">
        <v>101</v>
      </c>
      <c r="D35142" t="s">
        <v>401</v>
      </c>
      <c r="E35142" t="s">
        <v>1011</v>
      </c>
      <c r="F35142" t="s">
        <v>985</v>
      </c>
      <c r="G35142" t="s">
        <v>1017</v>
      </c>
      <c r="H35142" t="s">
        <v>664</v>
      </c>
      <c r="I35142" t="s">
        <v>379</v>
      </c>
      <c r="J35142" t="s">
        <v>1063</v>
      </c>
      <c r="K35142" t="s">
        <v>641</v>
      </c>
      <c r="L35142" t="s">
        <v>788</v>
      </c>
      <c r="M35142" t="s">
        <v>961</v>
      </c>
      <c r="N35142" t="s">
        <v>1064</v>
      </c>
      <c r="O35142" t="s">
        <v>950</v>
      </c>
      <c r="P35142" t="s">
        <v>556</v>
      </c>
      <c r="Q35142" t="s">
        <v>1057</v>
      </c>
      <c r="R35142" t="s">
        <v>1013</v>
      </c>
      <c r="S35142" t="s">
        <v>954</v>
      </c>
      <c r="T35142" t="s">
        <v>140</v>
      </c>
      <c r="U35142" t="s">
        <v>140</v>
      </c>
      <c r="V35142" t="s">
        <v>1017</v>
      </c>
      <c r="W35142" t="s">
        <v>1052</v>
      </c>
    </row>
    <row r="35143" spans="1:23" x14ac:dyDescent="0.35">
      <c r="A35143" t="s">
        <v>31</v>
      </c>
      <c r="B35143" t="s">
        <v>1131</v>
      </c>
      <c r="C35143">
        <v>78</v>
      </c>
      <c r="D35143" t="s">
        <v>975</v>
      </c>
      <c r="E35143" t="s">
        <v>988</v>
      </c>
      <c r="F35143" t="s">
        <v>1106</v>
      </c>
      <c r="G35143" t="s">
        <v>345</v>
      </c>
      <c r="H35143" t="s">
        <v>131</v>
      </c>
      <c r="I35143" t="s">
        <v>723</v>
      </c>
      <c r="J35143" t="s">
        <v>109</v>
      </c>
      <c r="K35143" t="s">
        <v>99</v>
      </c>
      <c r="L35143" t="s">
        <v>977</v>
      </c>
      <c r="M35143" t="s">
        <v>993</v>
      </c>
      <c r="N35143" t="s">
        <v>1020</v>
      </c>
      <c r="O35143" t="s">
        <v>1051</v>
      </c>
      <c r="P35143" t="s">
        <v>168</v>
      </c>
      <c r="Q35143" t="s">
        <v>317</v>
      </c>
      <c r="R35143" t="s">
        <v>1014</v>
      </c>
      <c r="S35143" t="s">
        <v>954</v>
      </c>
      <c r="T35143" t="s">
        <v>140</v>
      </c>
      <c r="U35143" t="s">
        <v>140</v>
      </c>
      <c r="V35143" t="s">
        <v>1068</v>
      </c>
      <c r="W35143" t="s">
        <v>458</v>
      </c>
    </row>
    <row r="35144" spans="1:23" x14ac:dyDescent="0.35">
      <c r="A35144" t="s">
        <v>32</v>
      </c>
      <c r="B35144" t="s">
        <v>1129</v>
      </c>
      <c r="C35144">
        <v>693</v>
      </c>
      <c r="D35144" t="s">
        <v>521</v>
      </c>
      <c r="E35144" t="s">
        <v>1043</v>
      </c>
      <c r="F35144" t="s">
        <v>824</v>
      </c>
      <c r="G35144" t="s">
        <v>1068</v>
      </c>
      <c r="H35144" t="s">
        <v>875</v>
      </c>
      <c r="I35144" t="s">
        <v>467</v>
      </c>
      <c r="J35144" t="s">
        <v>1045</v>
      </c>
      <c r="K35144" t="s">
        <v>956</v>
      </c>
      <c r="L35144" t="s">
        <v>897</v>
      </c>
      <c r="M35144" t="s">
        <v>894</v>
      </c>
      <c r="N35144" t="s">
        <v>147</v>
      </c>
      <c r="O35144" t="s">
        <v>1003</v>
      </c>
      <c r="P35144" t="s">
        <v>922</v>
      </c>
      <c r="Q35144" t="s">
        <v>875</v>
      </c>
      <c r="R35144" t="s">
        <v>1058</v>
      </c>
      <c r="S35144" t="s">
        <v>1023</v>
      </c>
      <c r="T35144" t="s">
        <v>1016</v>
      </c>
      <c r="U35144" t="s">
        <v>1022</v>
      </c>
      <c r="V35144" t="s">
        <v>1060</v>
      </c>
      <c r="W35144" t="s">
        <v>1052</v>
      </c>
    </row>
    <row r="35145" spans="1:23" x14ac:dyDescent="0.35">
      <c r="A35145" t="s">
        <v>32</v>
      </c>
      <c r="B35145" t="s">
        <v>1130</v>
      </c>
      <c r="C35145">
        <v>3304</v>
      </c>
      <c r="D35145" t="s">
        <v>910</v>
      </c>
      <c r="E35145" t="s">
        <v>1062</v>
      </c>
      <c r="F35145" t="s">
        <v>824</v>
      </c>
      <c r="G35145" t="s">
        <v>660</v>
      </c>
      <c r="H35145" t="s">
        <v>996</v>
      </c>
      <c r="I35145" t="s">
        <v>187</v>
      </c>
      <c r="J35145" t="s">
        <v>929</v>
      </c>
      <c r="K35145" t="s">
        <v>113</v>
      </c>
      <c r="L35145" t="s">
        <v>929</v>
      </c>
      <c r="M35145" t="s">
        <v>293</v>
      </c>
      <c r="N35145" t="s">
        <v>1007</v>
      </c>
      <c r="O35145" t="s">
        <v>903</v>
      </c>
      <c r="P35145" t="s">
        <v>766</v>
      </c>
      <c r="Q35145" t="s">
        <v>996</v>
      </c>
      <c r="R35145" t="s">
        <v>1014</v>
      </c>
      <c r="S35145" t="s">
        <v>939</v>
      </c>
      <c r="T35145" t="s">
        <v>1022</v>
      </c>
      <c r="U35145" t="s">
        <v>1016</v>
      </c>
      <c r="V35145" t="s">
        <v>1098</v>
      </c>
      <c r="W35145" t="s">
        <v>950</v>
      </c>
    </row>
    <row r="35146" spans="1:23" x14ac:dyDescent="0.35">
      <c r="A35146" t="s">
        <v>32</v>
      </c>
      <c r="B35146" t="s">
        <v>1131</v>
      </c>
      <c r="C35146">
        <v>925</v>
      </c>
      <c r="D35146" t="s">
        <v>314</v>
      </c>
      <c r="E35146" t="s">
        <v>801</v>
      </c>
      <c r="F35146" t="s">
        <v>1065</v>
      </c>
      <c r="G35146" t="s">
        <v>875</v>
      </c>
      <c r="H35146" t="s">
        <v>527</v>
      </c>
      <c r="I35146" t="s">
        <v>893</v>
      </c>
      <c r="J35146" t="s">
        <v>1095</v>
      </c>
      <c r="K35146" t="s">
        <v>643</v>
      </c>
      <c r="L35146" t="s">
        <v>89</v>
      </c>
      <c r="M35146" t="s">
        <v>476</v>
      </c>
      <c r="N35146" t="s">
        <v>1068</v>
      </c>
      <c r="O35146" t="s">
        <v>501</v>
      </c>
      <c r="P35146" t="s">
        <v>421</v>
      </c>
      <c r="Q35146" t="s">
        <v>875</v>
      </c>
      <c r="R35146" t="s">
        <v>1058</v>
      </c>
      <c r="S35146" t="s">
        <v>1051</v>
      </c>
      <c r="T35146" t="s">
        <v>1022</v>
      </c>
      <c r="U35146" t="s">
        <v>1013</v>
      </c>
      <c r="V35146" t="s">
        <v>1051</v>
      </c>
      <c r="W35146" t="s">
        <v>949</v>
      </c>
    </row>
    <row r="35148" spans="1:23" x14ac:dyDescent="0.35">
      <c r="A35148" t="s">
        <v>2434</v>
      </c>
    </row>
    <row r="35149" spans="1:23" x14ac:dyDescent="0.35">
      <c r="A35149" t="s">
        <v>2</v>
      </c>
      <c r="B35149" t="s">
        <v>1150</v>
      </c>
      <c r="C35149" t="s">
        <v>3</v>
      </c>
      <c r="D35149" t="s">
        <v>1416</v>
      </c>
      <c r="E35149" t="s">
        <v>2415</v>
      </c>
      <c r="F35149" t="s">
        <v>2416</v>
      </c>
      <c r="G35149" t="s">
        <v>2417</v>
      </c>
      <c r="H35149" t="s">
        <v>2418</v>
      </c>
      <c r="I35149" t="s">
        <v>2419</v>
      </c>
      <c r="J35149" t="s">
        <v>2420</v>
      </c>
      <c r="K35149" t="s">
        <v>2421</v>
      </c>
      <c r="L35149" t="s">
        <v>2422</v>
      </c>
      <c r="M35149" t="s">
        <v>2423</v>
      </c>
      <c r="N35149" t="s">
        <v>2424</v>
      </c>
      <c r="O35149" t="s">
        <v>2425</v>
      </c>
      <c r="P35149" t="s">
        <v>2426</v>
      </c>
      <c r="Q35149" t="s">
        <v>2427</v>
      </c>
      <c r="R35149" t="s">
        <v>2428</v>
      </c>
      <c r="S35149" t="s">
        <v>2429</v>
      </c>
      <c r="T35149" t="s">
        <v>2430</v>
      </c>
      <c r="U35149" t="s">
        <v>2431</v>
      </c>
      <c r="V35149" t="s">
        <v>1032</v>
      </c>
      <c r="W35149" t="s">
        <v>136</v>
      </c>
    </row>
    <row r="35150" spans="1:23" x14ac:dyDescent="0.35">
      <c r="A35150" t="s">
        <v>8</v>
      </c>
      <c r="B35150" t="s">
        <v>1151</v>
      </c>
      <c r="C35150">
        <v>133</v>
      </c>
      <c r="D35150" t="s">
        <v>911</v>
      </c>
      <c r="E35150" t="s">
        <v>940</v>
      </c>
      <c r="F35150" t="s">
        <v>952</v>
      </c>
      <c r="G35150" t="s">
        <v>527</v>
      </c>
      <c r="H35150" t="s">
        <v>1048</v>
      </c>
      <c r="I35150" t="s">
        <v>762</v>
      </c>
      <c r="J35150" t="s">
        <v>996</v>
      </c>
      <c r="K35150" t="s">
        <v>1154</v>
      </c>
      <c r="L35150" t="s">
        <v>103</v>
      </c>
      <c r="M35150" t="s">
        <v>1000</v>
      </c>
      <c r="N35150" t="s">
        <v>548</v>
      </c>
      <c r="O35150" t="s">
        <v>733</v>
      </c>
      <c r="P35150" t="s">
        <v>408</v>
      </c>
      <c r="Q35150" t="s">
        <v>95</v>
      </c>
      <c r="R35150" t="s">
        <v>140</v>
      </c>
      <c r="S35150" t="s">
        <v>1068</v>
      </c>
      <c r="T35150" t="s">
        <v>1021</v>
      </c>
      <c r="U35150" t="s">
        <v>140</v>
      </c>
      <c r="V35150" t="s">
        <v>1016</v>
      </c>
      <c r="W35150" t="s">
        <v>949</v>
      </c>
    </row>
    <row r="35151" spans="1:23" x14ac:dyDescent="0.35">
      <c r="A35151" t="s">
        <v>8</v>
      </c>
      <c r="B35151" t="s">
        <v>1152</v>
      </c>
      <c r="C35151">
        <v>56</v>
      </c>
      <c r="D35151" t="s">
        <v>704</v>
      </c>
      <c r="E35151" t="s">
        <v>140</v>
      </c>
      <c r="F35151" t="s">
        <v>1063</v>
      </c>
      <c r="G35151" t="s">
        <v>775</v>
      </c>
      <c r="H35151" t="s">
        <v>1020</v>
      </c>
      <c r="I35151" t="s">
        <v>1182</v>
      </c>
      <c r="J35151" t="s">
        <v>940</v>
      </c>
      <c r="K35151" t="s">
        <v>538</v>
      </c>
      <c r="L35151" t="s">
        <v>107</v>
      </c>
      <c r="M35151" t="s">
        <v>777</v>
      </c>
      <c r="N35151" t="s">
        <v>973</v>
      </c>
      <c r="O35151" t="s">
        <v>801</v>
      </c>
      <c r="P35151" t="s">
        <v>826</v>
      </c>
      <c r="Q35151" t="s">
        <v>140</v>
      </c>
      <c r="R35151" t="s">
        <v>1020</v>
      </c>
      <c r="S35151" t="s">
        <v>1020</v>
      </c>
      <c r="T35151" t="s">
        <v>140</v>
      </c>
      <c r="U35151" t="s">
        <v>140</v>
      </c>
      <c r="V35151" t="s">
        <v>515</v>
      </c>
      <c r="W35151" t="s">
        <v>977</v>
      </c>
    </row>
    <row r="35152" spans="1:23" x14ac:dyDescent="0.35">
      <c r="A35152" t="s">
        <v>8</v>
      </c>
      <c r="B35152" t="s">
        <v>339</v>
      </c>
      <c r="C35152">
        <v>15</v>
      </c>
      <c r="D35152" t="s">
        <v>317</v>
      </c>
      <c r="E35152" t="s">
        <v>517</v>
      </c>
      <c r="F35152" t="s">
        <v>894</v>
      </c>
      <c r="G35152" t="s">
        <v>412</v>
      </c>
      <c r="H35152" t="s">
        <v>140</v>
      </c>
      <c r="I35152" t="s">
        <v>528</v>
      </c>
      <c r="J35152" t="s">
        <v>1066</v>
      </c>
      <c r="K35152" t="s">
        <v>460</v>
      </c>
      <c r="L35152" t="s">
        <v>664</v>
      </c>
      <c r="M35152" t="s">
        <v>381</v>
      </c>
      <c r="N35152" t="s">
        <v>847</v>
      </c>
      <c r="O35152" t="s">
        <v>517</v>
      </c>
      <c r="P35152" t="s">
        <v>847</v>
      </c>
      <c r="Q35152" t="s">
        <v>140</v>
      </c>
      <c r="R35152" t="s">
        <v>140</v>
      </c>
      <c r="S35152" t="s">
        <v>140</v>
      </c>
      <c r="T35152" t="s">
        <v>140</v>
      </c>
      <c r="U35152" t="s">
        <v>140</v>
      </c>
      <c r="V35152" t="s">
        <v>977</v>
      </c>
      <c r="W35152" t="s">
        <v>919</v>
      </c>
    </row>
    <row r="35153" spans="1:23" x14ac:dyDescent="0.35">
      <c r="A35153" t="s">
        <v>9</v>
      </c>
      <c r="B35153" t="s">
        <v>1151</v>
      </c>
      <c r="C35153">
        <v>122</v>
      </c>
      <c r="D35153" t="s">
        <v>560</v>
      </c>
      <c r="E35153" t="s">
        <v>1060</v>
      </c>
      <c r="F35153" t="s">
        <v>1047</v>
      </c>
      <c r="G35153" t="s">
        <v>950</v>
      </c>
      <c r="H35153" t="s">
        <v>1046</v>
      </c>
      <c r="I35153" t="s">
        <v>837</v>
      </c>
      <c r="J35153" t="s">
        <v>527</v>
      </c>
      <c r="K35153" t="s">
        <v>87</v>
      </c>
      <c r="L35153" t="s">
        <v>1056</v>
      </c>
      <c r="M35153" t="s">
        <v>913</v>
      </c>
      <c r="N35153" t="s">
        <v>1045</v>
      </c>
      <c r="O35153" t="s">
        <v>903</v>
      </c>
      <c r="P35153" t="s">
        <v>867</v>
      </c>
      <c r="Q35153" t="s">
        <v>1046</v>
      </c>
      <c r="R35153" t="s">
        <v>1010</v>
      </c>
      <c r="S35153" t="s">
        <v>1011</v>
      </c>
      <c r="T35153" t="s">
        <v>1013</v>
      </c>
      <c r="U35153" t="s">
        <v>1012</v>
      </c>
      <c r="V35153" t="s">
        <v>1009</v>
      </c>
      <c r="W35153" t="s">
        <v>1063</v>
      </c>
    </row>
    <row r="35154" spans="1:23" x14ac:dyDescent="0.35">
      <c r="A35154" t="s">
        <v>9</v>
      </c>
      <c r="B35154" t="s">
        <v>1152</v>
      </c>
      <c r="C35154">
        <v>67</v>
      </c>
      <c r="D35154" t="s">
        <v>230</v>
      </c>
      <c r="E35154" t="s">
        <v>187</v>
      </c>
      <c r="F35154" t="s">
        <v>1057</v>
      </c>
      <c r="G35154" t="s">
        <v>977</v>
      </c>
      <c r="H35154" t="s">
        <v>548</v>
      </c>
      <c r="I35154" t="s">
        <v>592</v>
      </c>
      <c r="J35154" t="s">
        <v>1004</v>
      </c>
      <c r="K35154" t="s">
        <v>527</v>
      </c>
      <c r="L35154" t="s">
        <v>1062</v>
      </c>
      <c r="M35154" t="s">
        <v>1095</v>
      </c>
      <c r="N35154" t="s">
        <v>140</v>
      </c>
      <c r="O35154" t="s">
        <v>664</v>
      </c>
      <c r="P35154" t="s">
        <v>476</v>
      </c>
      <c r="Q35154" t="s">
        <v>1055</v>
      </c>
      <c r="R35154" t="s">
        <v>1055</v>
      </c>
      <c r="S35154" t="s">
        <v>458</v>
      </c>
      <c r="T35154" t="s">
        <v>140</v>
      </c>
      <c r="U35154" t="s">
        <v>140</v>
      </c>
      <c r="V35154" t="s">
        <v>1058</v>
      </c>
      <c r="W35154" t="s">
        <v>1073</v>
      </c>
    </row>
    <row r="35155" spans="1:23" x14ac:dyDescent="0.35">
      <c r="A35155" t="s">
        <v>9</v>
      </c>
      <c r="B35155" t="s">
        <v>339</v>
      </c>
      <c r="C35155">
        <v>12</v>
      </c>
      <c r="D35155" t="s">
        <v>304</v>
      </c>
      <c r="E35155" t="s">
        <v>746</v>
      </c>
      <c r="F35155" t="s">
        <v>1100</v>
      </c>
      <c r="G35155" t="s">
        <v>140</v>
      </c>
      <c r="H35155" t="s">
        <v>929</v>
      </c>
      <c r="I35155" t="s">
        <v>1080</v>
      </c>
      <c r="J35155" t="s">
        <v>140</v>
      </c>
      <c r="K35155" t="s">
        <v>140</v>
      </c>
      <c r="L35155" t="s">
        <v>140</v>
      </c>
      <c r="M35155" t="s">
        <v>801</v>
      </c>
      <c r="N35155" t="s">
        <v>140</v>
      </c>
      <c r="O35155" t="s">
        <v>140</v>
      </c>
      <c r="P35155" t="s">
        <v>826</v>
      </c>
      <c r="Q35155" t="s">
        <v>929</v>
      </c>
      <c r="R35155" t="s">
        <v>140</v>
      </c>
      <c r="S35155" t="s">
        <v>716</v>
      </c>
      <c r="T35155" t="s">
        <v>140</v>
      </c>
      <c r="U35155" t="s">
        <v>140</v>
      </c>
      <c r="V35155" t="s">
        <v>140</v>
      </c>
      <c r="W35155" t="s">
        <v>140</v>
      </c>
    </row>
    <row r="35156" spans="1:23" x14ac:dyDescent="0.35">
      <c r="A35156" t="s">
        <v>10</v>
      </c>
      <c r="B35156" t="s">
        <v>1151</v>
      </c>
      <c r="C35156">
        <v>130</v>
      </c>
      <c r="D35156" t="s">
        <v>349</v>
      </c>
      <c r="E35156" t="s">
        <v>1073</v>
      </c>
      <c r="F35156" t="s">
        <v>733</v>
      </c>
      <c r="G35156" t="s">
        <v>1055</v>
      </c>
      <c r="H35156" t="s">
        <v>1010</v>
      </c>
      <c r="I35156" t="s">
        <v>115</v>
      </c>
      <c r="J35156" t="s">
        <v>929</v>
      </c>
      <c r="K35156" t="s">
        <v>871</v>
      </c>
      <c r="L35156" t="s">
        <v>977</v>
      </c>
      <c r="M35156" t="s">
        <v>737</v>
      </c>
      <c r="N35156" t="s">
        <v>1060</v>
      </c>
      <c r="O35156" t="s">
        <v>1023</v>
      </c>
      <c r="P35156" t="s">
        <v>474</v>
      </c>
      <c r="Q35156" t="s">
        <v>733</v>
      </c>
      <c r="R35156" t="s">
        <v>140</v>
      </c>
      <c r="S35156" t="s">
        <v>1050</v>
      </c>
      <c r="T35156" t="s">
        <v>140</v>
      </c>
      <c r="U35156" t="s">
        <v>140</v>
      </c>
      <c r="V35156" t="s">
        <v>1043</v>
      </c>
      <c r="W35156" t="s">
        <v>574</v>
      </c>
    </row>
    <row r="35157" spans="1:23" x14ac:dyDescent="0.35">
      <c r="A35157" t="s">
        <v>10</v>
      </c>
      <c r="B35157" t="s">
        <v>1152</v>
      </c>
      <c r="C35157">
        <v>67</v>
      </c>
      <c r="D35157" t="s">
        <v>452</v>
      </c>
      <c r="E35157" t="s">
        <v>824</v>
      </c>
      <c r="F35157" t="s">
        <v>967</v>
      </c>
      <c r="G35157" t="s">
        <v>1050</v>
      </c>
      <c r="H35157" t="s">
        <v>1009</v>
      </c>
      <c r="I35157" t="s">
        <v>1068</v>
      </c>
      <c r="J35157" t="s">
        <v>1068</v>
      </c>
      <c r="K35157" t="s">
        <v>527</v>
      </c>
      <c r="L35157" t="s">
        <v>1049</v>
      </c>
      <c r="M35157" t="s">
        <v>988</v>
      </c>
      <c r="N35157" t="s">
        <v>1018</v>
      </c>
      <c r="O35157" t="s">
        <v>1044</v>
      </c>
      <c r="P35157" t="s">
        <v>659</v>
      </c>
      <c r="Q35157" t="s">
        <v>140</v>
      </c>
      <c r="R35157" t="s">
        <v>1012</v>
      </c>
      <c r="S35157" t="s">
        <v>1009</v>
      </c>
      <c r="T35157" t="s">
        <v>140</v>
      </c>
      <c r="U35157" t="s">
        <v>140</v>
      </c>
      <c r="V35157" t="s">
        <v>140</v>
      </c>
      <c r="W35157" t="s">
        <v>643</v>
      </c>
    </row>
    <row r="35158" spans="1:23" x14ac:dyDescent="0.35">
      <c r="A35158" t="s">
        <v>10</v>
      </c>
      <c r="B35158" t="s">
        <v>339</v>
      </c>
      <c r="C35158">
        <v>11</v>
      </c>
      <c r="D35158" t="s">
        <v>465</v>
      </c>
      <c r="E35158" t="s">
        <v>140</v>
      </c>
      <c r="F35158" t="s">
        <v>942</v>
      </c>
      <c r="G35158" t="s">
        <v>595</v>
      </c>
      <c r="H35158" t="s">
        <v>140</v>
      </c>
      <c r="I35158" t="s">
        <v>1049</v>
      </c>
      <c r="J35158" t="s">
        <v>140</v>
      </c>
      <c r="K35158" t="s">
        <v>360</v>
      </c>
      <c r="L35158" t="s">
        <v>1049</v>
      </c>
      <c r="M35158" t="s">
        <v>73</v>
      </c>
      <c r="N35158" t="s">
        <v>662</v>
      </c>
      <c r="O35158" t="s">
        <v>140</v>
      </c>
      <c r="P35158" t="s">
        <v>702</v>
      </c>
      <c r="Q35158" t="s">
        <v>140</v>
      </c>
      <c r="R35158" t="s">
        <v>140</v>
      </c>
      <c r="S35158" t="s">
        <v>140</v>
      </c>
      <c r="T35158" t="s">
        <v>140</v>
      </c>
      <c r="U35158" t="s">
        <v>140</v>
      </c>
      <c r="V35158" t="s">
        <v>140</v>
      </c>
      <c r="W35158" t="s">
        <v>140</v>
      </c>
    </row>
    <row r="35159" spans="1:23" x14ac:dyDescent="0.35">
      <c r="A35159" t="s">
        <v>11</v>
      </c>
      <c r="B35159" t="s">
        <v>1151</v>
      </c>
      <c r="C35159">
        <v>133</v>
      </c>
      <c r="D35159" t="s">
        <v>492</v>
      </c>
      <c r="E35159" t="s">
        <v>875</v>
      </c>
      <c r="F35159" t="s">
        <v>99</v>
      </c>
      <c r="G35159" t="s">
        <v>1004</v>
      </c>
      <c r="H35159" t="s">
        <v>775</v>
      </c>
      <c r="I35159" t="s">
        <v>893</v>
      </c>
      <c r="J35159" t="s">
        <v>125</v>
      </c>
      <c r="K35159" t="s">
        <v>495</v>
      </c>
      <c r="L35159" t="s">
        <v>123</v>
      </c>
      <c r="M35159" t="s">
        <v>389</v>
      </c>
      <c r="N35159" t="s">
        <v>99</v>
      </c>
      <c r="O35159" t="s">
        <v>991</v>
      </c>
      <c r="P35159" t="s">
        <v>83</v>
      </c>
      <c r="Q35159" t="s">
        <v>1064</v>
      </c>
      <c r="R35159" t="s">
        <v>140</v>
      </c>
      <c r="S35159" t="s">
        <v>1073</v>
      </c>
      <c r="T35159" t="s">
        <v>140</v>
      </c>
      <c r="U35159" t="s">
        <v>140</v>
      </c>
      <c r="V35159" t="s">
        <v>1009</v>
      </c>
      <c r="W35159" t="s">
        <v>660</v>
      </c>
    </row>
    <row r="35160" spans="1:23" x14ac:dyDescent="0.35">
      <c r="A35160" t="s">
        <v>11</v>
      </c>
      <c r="B35160" t="s">
        <v>1152</v>
      </c>
      <c r="C35160">
        <v>57</v>
      </c>
      <c r="D35160" t="s">
        <v>624</v>
      </c>
      <c r="E35160" t="s">
        <v>1014</v>
      </c>
      <c r="F35160" t="s">
        <v>660</v>
      </c>
      <c r="G35160" t="s">
        <v>660</v>
      </c>
      <c r="H35160" t="s">
        <v>996</v>
      </c>
      <c r="I35160" t="s">
        <v>123</v>
      </c>
      <c r="J35160" t="s">
        <v>1047</v>
      </c>
      <c r="K35160" t="s">
        <v>394</v>
      </c>
      <c r="L35160" t="s">
        <v>1055</v>
      </c>
      <c r="M35160" t="s">
        <v>681</v>
      </c>
      <c r="N35160" t="s">
        <v>140</v>
      </c>
      <c r="O35160" t="s">
        <v>1058</v>
      </c>
      <c r="P35160" t="s">
        <v>723</v>
      </c>
      <c r="Q35160" t="s">
        <v>1004</v>
      </c>
      <c r="R35160" t="s">
        <v>140</v>
      </c>
      <c r="S35160" t="s">
        <v>1064</v>
      </c>
      <c r="T35160" t="s">
        <v>140</v>
      </c>
      <c r="U35160" t="s">
        <v>140</v>
      </c>
      <c r="V35160" t="s">
        <v>996</v>
      </c>
      <c r="W35160" t="s">
        <v>140</v>
      </c>
    </row>
    <row r="35161" spans="1:23" x14ac:dyDescent="0.35">
      <c r="A35161" t="s">
        <v>11</v>
      </c>
      <c r="B35161" t="s">
        <v>339</v>
      </c>
      <c r="C35161">
        <v>15</v>
      </c>
      <c r="D35161" t="s">
        <v>277</v>
      </c>
      <c r="E35161" t="s">
        <v>1059</v>
      </c>
      <c r="F35161" t="s">
        <v>140</v>
      </c>
      <c r="G35161" t="s">
        <v>140</v>
      </c>
      <c r="H35161" t="s">
        <v>127</v>
      </c>
      <c r="I35161" t="s">
        <v>1059</v>
      </c>
      <c r="J35161" t="s">
        <v>1052</v>
      </c>
      <c r="K35161" t="s">
        <v>140</v>
      </c>
      <c r="L35161" t="s">
        <v>646</v>
      </c>
      <c r="M35161" t="s">
        <v>611</v>
      </c>
      <c r="N35161" t="s">
        <v>140</v>
      </c>
      <c r="O35161" t="s">
        <v>140</v>
      </c>
      <c r="P35161" t="s">
        <v>634</v>
      </c>
      <c r="Q35161" t="s">
        <v>140</v>
      </c>
      <c r="R35161" t="s">
        <v>140</v>
      </c>
      <c r="S35161" t="s">
        <v>140</v>
      </c>
      <c r="T35161" t="s">
        <v>140</v>
      </c>
      <c r="U35161" t="s">
        <v>140</v>
      </c>
      <c r="V35161" t="s">
        <v>1059</v>
      </c>
      <c r="W35161" t="s">
        <v>140</v>
      </c>
    </row>
    <row r="35162" spans="1:23" x14ac:dyDescent="0.35">
      <c r="A35162" t="s">
        <v>12</v>
      </c>
      <c r="B35162" t="s">
        <v>1151</v>
      </c>
      <c r="C35162">
        <v>129</v>
      </c>
      <c r="D35162" t="s">
        <v>994</v>
      </c>
      <c r="E35162" t="s">
        <v>1052</v>
      </c>
      <c r="F35162" t="s">
        <v>317</v>
      </c>
      <c r="G35162" t="s">
        <v>785</v>
      </c>
      <c r="H35162" t="s">
        <v>838</v>
      </c>
      <c r="I35162" t="s">
        <v>911</v>
      </c>
      <c r="J35162" t="s">
        <v>953</v>
      </c>
      <c r="K35162" t="s">
        <v>877</v>
      </c>
      <c r="L35162" t="s">
        <v>985</v>
      </c>
      <c r="M35162" t="s">
        <v>521</v>
      </c>
      <c r="N35162" t="s">
        <v>1062</v>
      </c>
      <c r="O35162" t="s">
        <v>1050</v>
      </c>
      <c r="P35162" t="s">
        <v>900</v>
      </c>
      <c r="Q35162" t="s">
        <v>733</v>
      </c>
      <c r="R35162" t="s">
        <v>1021</v>
      </c>
      <c r="S35162" t="s">
        <v>1058</v>
      </c>
      <c r="T35162" t="s">
        <v>140</v>
      </c>
      <c r="U35162" t="s">
        <v>140</v>
      </c>
      <c r="V35162" t="s">
        <v>1063</v>
      </c>
      <c r="W35162" t="s">
        <v>950</v>
      </c>
    </row>
    <row r="35163" spans="1:23" x14ac:dyDescent="0.35">
      <c r="A35163" t="s">
        <v>12</v>
      </c>
      <c r="B35163" t="s">
        <v>1152</v>
      </c>
      <c r="C35163">
        <v>57</v>
      </c>
      <c r="D35163" t="s">
        <v>818</v>
      </c>
      <c r="E35163" t="s">
        <v>1050</v>
      </c>
      <c r="F35163" t="s">
        <v>716</v>
      </c>
      <c r="G35163" t="s">
        <v>1050</v>
      </c>
      <c r="H35163" t="s">
        <v>1045</v>
      </c>
      <c r="I35163" t="s">
        <v>532</v>
      </c>
      <c r="J35163" t="s">
        <v>967</v>
      </c>
      <c r="K35163" t="s">
        <v>371</v>
      </c>
      <c r="L35163" t="s">
        <v>91</v>
      </c>
      <c r="M35163" t="s">
        <v>877</v>
      </c>
      <c r="N35163" t="s">
        <v>996</v>
      </c>
      <c r="O35163" t="s">
        <v>1050</v>
      </c>
      <c r="P35163" t="s">
        <v>460</v>
      </c>
      <c r="Q35163" t="s">
        <v>1013</v>
      </c>
      <c r="R35163" t="s">
        <v>1050</v>
      </c>
      <c r="S35163" t="s">
        <v>940</v>
      </c>
      <c r="T35163" t="s">
        <v>140</v>
      </c>
      <c r="U35163" t="s">
        <v>140</v>
      </c>
      <c r="V35163" t="s">
        <v>1067</v>
      </c>
      <c r="W35163" t="s">
        <v>983</v>
      </c>
    </row>
    <row r="35164" spans="1:23" x14ac:dyDescent="0.35">
      <c r="A35164" t="s">
        <v>12</v>
      </c>
      <c r="B35164" t="s">
        <v>339</v>
      </c>
      <c r="C35164">
        <v>23</v>
      </c>
      <c r="D35164" t="s">
        <v>947</v>
      </c>
      <c r="E35164" t="s">
        <v>140</v>
      </c>
      <c r="F35164" t="s">
        <v>838</v>
      </c>
      <c r="G35164" t="s">
        <v>838</v>
      </c>
      <c r="H35164" t="s">
        <v>937</v>
      </c>
      <c r="I35164" t="s">
        <v>422</v>
      </c>
      <c r="J35164" t="s">
        <v>937</v>
      </c>
      <c r="K35164" t="s">
        <v>921</v>
      </c>
      <c r="L35164" t="s">
        <v>643</v>
      </c>
      <c r="M35164" t="s">
        <v>838</v>
      </c>
      <c r="N35164" t="s">
        <v>140</v>
      </c>
      <c r="O35164" t="s">
        <v>937</v>
      </c>
      <c r="P35164" t="s">
        <v>762</v>
      </c>
      <c r="Q35164" t="s">
        <v>140</v>
      </c>
      <c r="R35164" t="s">
        <v>662</v>
      </c>
      <c r="S35164" t="s">
        <v>921</v>
      </c>
      <c r="T35164" t="s">
        <v>140</v>
      </c>
      <c r="U35164" t="s">
        <v>140</v>
      </c>
      <c r="V35164" t="s">
        <v>838</v>
      </c>
      <c r="W35164" t="s">
        <v>838</v>
      </c>
    </row>
    <row r="35165" spans="1:23" x14ac:dyDescent="0.35">
      <c r="A35165" t="s">
        <v>13</v>
      </c>
      <c r="B35165" t="s">
        <v>1151</v>
      </c>
      <c r="C35165">
        <v>138</v>
      </c>
      <c r="D35165" t="s">
        <v>421</v>
      </c>
      <c r="E35165" t="s">
        <v>1048</v>
      </c>
      <c r="F35165" t="s">
        <v>129</v>
      </c>
      <c r="G35165" t="s">
        <v>458</v>
      </c>
      <c r="H35165" t="s">
        <v>915</v>
      </c>
      <c r="I35165" t="s">
        <v>598</v>
      </c>
      <c r="J35165" t="s">
        <v>1066</v>
      </c>
      <c r="K35165" t="s">
        <v>511</v>
      </c>
      <c r="L35165" t="s">
        <v>490</v>
      </c>
      <c r="M35165" t="s">
        <v>959</v>
      </c>
      <c r="N35165" t="s">
        <v>915</v>
      </c>
      <c r="O35165" t="s">
        <v>501</v>
      </c>
      <c r="P35165" t="s">
        <v>256</v>
      </c>
      <c r="Q35165" t="s">
        <v>954</v>
      </c>
      <c r="R35165" t="s">
        <v>939</v>
      </c>
      <c r="S35165" t="s">
        <v>939</v>
      </c>
      <c r="T35165" t="s">
        <v>140</v>
      </c>
      <c r="U35165" t="s">
        <v>140</v>
      </c>
      <c r="V35165" t="s">
        <v>140</v>
      </c>
      <c r="W35165" t="s">
        <v>940</v>
      </c>
    </row>
    <row r="35166" spans="1:23" x14ac:dyDescent="0.35">
      <c r="A35166" t="s">
        <v>13</v>
      </c>
      <c r="B35166" t="s">
        <v>1152</v>
      </c>
      <c r="C35166">
        <v>53</v>
      </c>
      <c r="D35166" t="s">
        <v>208</v>
      </c>
      <c r="E35166" t="s">
        <v>140</v>
      </c>
      <c r="F35166" t="s">
        <v>939</v>
      </c>
      <c r="G35166" t="s">
        <v>140</v>
      </c>
      <c r="H35166" t="s">
        <v>1054</v>
      </c>
      <c r="I35166" t="s">
        <v>785</v>
      </c>
      <c r="J35166" t="s">
        <v>140</v>
      </c>
      <c r="K35166" t="s">
        <v>394</v>
      </c>
      <c r="L35166" t="s">
        <v>131</v>
      </c>
      <c r="M35166" t="s">
        <v>113</v>
      </c>
      <c r="N35166" t="s">
        <v>1060</v>
      </c>
      <c r="O35166" t="s">
        <v>140</v>
      </c>
      <c r="P35166" t="s">
        <v>886</v>
      </c>
      <c r="Q35166" t="s">
        <v>97</v>
      </c>
      <c r="R35166" t="s">
        <v>140</v>
      </c>
      <c r="S35166" t="s">
        <v>140</v>
      </c>
      <c r="T35166" t="s">
        <v>140</v>
      </c>
      <c r="U35166" t="s">
        <v>140</v>
      </c>
      <c r="V35166" t="s">
        <v>1054</v>
      </c>
      <c r="W35166" t="s">
        <v>939</v>
      </c>
    </row>
    <row r="35167" spans="1:23" x14ac:dyDescent="0.35">
      <c r="A35167" t="s">
        <v>13</v>
      </c>
      <c r="B35167" t="s">
        <v>339</v>
      </c>
      <c r="C35167">
        <v>15</v>
      </c>
      <c r="D35167" t="s">
        <v>502</v>
      </c>
      <c r="E35167" t="s">
        <v>401</v>
      </c>
      <c r="F35167" t="s">
        <v>389</v>
      </c>
      <c r="G35167" t="s">
        <v>140</v>
      </c>
      <c r="H35167" t="s">
        <v>140</v>
      </c>
      <c r="I35167" t="s">
        <v>83</v>
      </c>
      <c r="J35167" t="s">
        <v>1044</v>
      </c>
      <c r="K35167" t="s">
        <v>140</v>
      </c>
      <c r="L35167" t="s">
        <v>983</v>
      </c>
      <c r="M35167" t="s">
        <v>849</v>
      </c>
      <c r="N35167" t="s">
        <v>903</v>
      </c>
      <c r="O35167" t="s">
        <v>140</v>
      </c>
      <c r="P35167" t="s">
        <v>903</v>
      </c>
      <c r="Q35167" t="s">
        <v>812</v>
      </c>
      <c r="R35167" t="s">
        <v>286</v>
      </c>
      <c r="S35167" t="s">
        <v>140</v>
      </c>
      <c r="T35167" t="s">
        <v>140</v>
      </c>
      <c r="U35167" t="s">
        <v>140</v>
      </c>
      <c r="V35167" t="s">
        <v>140</v>
      </c>
      <c r="W35167" t="s">
        <v>140</v>
      </c>
    </row>
    <row r="35168" spans="1:23" x14ac:dyDescent="0.35">
      <c r="A35168" t="s">
        <v>14</v>
      </c>
      <c r="B35168" t="s">
        <v>1151</v>
      </c>
      <c r="C35168">
        <v>124</v>
      </c>
      <c r="D35168" t="s">
        <v>1083</v>
      </c>
      <c r="E35168" t="s">
        <v>1047</v>
      </c>
      <c r="F35168" t="s">
        <v>1056</v>
      </c>
      <c r="G35168" t="s">
        <v>1007</v>
      </c>
      <c r="H35168" t="s">
        <v>1012</v>
      </c>
      <c r="I35168" t="s">
        <v>145</v>
      </c>
      <c r="J35168" t="s">
        <v>501</v>
      </c>
      <c r="K35168" t="s">
        <v>671</v>
      </c>
      <c r="L35168" t="s">
        <v>1053</v>
      </c>
      <c r="M35168" t="s">
        <v>511</v>
      </c>
      <c r="N35168" t="s">
        <v>99</v>
      </c>
      <c r="O35168" t="s">
        <v>1049</v>
      </c>
      <c r="P35168" t="s">
        <v>667</v>
      </c>
      <c r="Q35168" t="s">
        <v>345</v>
      </c>
      <c r="R35168" t="s">
        <v>1058</v>
      </c>
      <c r="S35168" t="s">
        <v>1073</v>
      </c>
      <c r="T35168" t="s">
        <v>140</v>
      </c>
      <c r="U35168" t="s">
        <v>140</v>
      </c>
      <c r="V35168" t="s">
        <v>1058</v>
      </c>
      <c r="W35168" t="s">
        <v>1064</v>
      </c>
    </row>
    <row r="35169" spans="1:23" x14ac:dyDescent="0.35">
      <c r="A35169" t="s">
        <v>14</v>
      </c>
      <c r="B35169" t="s">
        <v>1152</v>
      </c>
      <c r="C35169">
        <v>66</v>
      </c>
      <c r="D35169" t="s">
        <v>752</v>
      </c>
      <c r="E35169" t="s">
        <v>838</v>
      </c>
      <c r="F35169" t="s">
        <v>1053</v>
      </c>
      <c r="G35169" t="s">
        <v>939</v>
      </c>
      <c r="H35169" t="s">
        <v>1059</v>
      </c>
      <c r="I35169" t="s">
        <v>1106</v>
      </c>
      <c r="J35169" t="s">
        <v>1073</v>
      </c>
      <c r="K35169" t="s">
        <v>660</v>
      </c>
      <c r="L35169" t="s">
        <v>942</v>
      </c>
      <c r="M35169" t="s">
        <v>101</v>
      </c>
      <c r="N35169" t="s">
        <v>996</v>
      </c>
      <c r="O35169" t="s">
        <v>1072</v>
      </c>
      <c r="P35169" t="s">
        <v>673</v>
      </c>
      <c r="Q35169" t="s">
        <v>1067</v>
      </c>
      <c r="R35169" t="s">
        <v>1011</v>
      </c>
      <c r="S35169" t="s">
        <v>1061</v>
      </c>
      <c r="T35169" t="s">
        <v>140</v>
      </c>
      <c r="U35169" t="s">
        <v>1004</v>
      </c>
      <c r="V35169" t="s">
        <v>733</v>
      </c>
      <c r="W35169" t="s">
        <v>1021</v>
      </c>
    </row>
    <row r="35170" spans="1:23" x14ac:dyDescent="0.35">
      <c r="A35170" t="s">
        <v>14</v>
      </c>
      <c r="B35170" t="s">
        <v>339</v>
      </c>
      <c r="C35170">
        <v>13</v>
      </c>
      <c r="D35170" t="s">
        <v>224</v>
      </c>
      <c r="E35170" t="s">
        <v>121</v>
      </c>
      <c r="F35170" t="s">
        <v>140</v>
      </c>
      <c r="G35170" t="s">
        <v>140</v>
      </c>
      <c r="H35170" t="s">
        <v>140</v>
      </c>
      <c r="I35170" t="s">
        <v>495</v>
      </c>
      <c r="J35170" t="s">
        <v>140</v>
      </c>
      <c r="K35170" t="s">
        <v>1073</v>
      </c>
      <c r="L35170" t="s">
        <v>1073</v>
      </c>
      <c r="M35170" t="s">
        <v>573</v>
      </c>
      <c r="N35170" t="s">
        <v>1058</v>
      </c>
      <c r="O35170" t="s">
        <v>140</v>
      </c>
      <c r="P35170" t="s">
        <v>576</v>
      </c>
      <c r="Q35170" t="s">
        <v>140</v>
      </c>
      <c r="R35170" t="s">
        <v>140</v>
      </c>
      <c r="S35170" t="s">
        <v>121</v>
      </c>
      <c r="T35170" t="s">
        <v>140</v>
      </c>
      <c r="U35170" t="s">
        <v>140</v>
      </c>
      <c r="V35170" t="s">
        <v>140</v>
      </c>
      <c r="W35170" t="s">
        <v>125</v>
      </c>
    </row>
    <row r="35171" spans="1:23" x14ac:dyDescent="0.35">
      <c r="A35171" t="s">
        <v>15</v>
      </c>
      <c r="B35171" t="s">
        <v>1151</v>
      </c>
      <c r="C35171">
        <v>137</v>
      </c>
      <c r="D35171" t="s">
        <v>588</v>
      </c>
      <c r="E35171" t="s">
        <v>515</v>
      </c>
      <c r="F35171" t="s">
        <v>1052</v>
      </c>
      <c r="G35171" t="s">
        <v>1098</v>
      </c>
      <c r="H35171" t="s">
        <v>515</v>
      </c>
      <c r="I35171" t="s">
        <v>994</v>
      </c>
      <c r="J35171" t="s">
        <v>1064</v>
      </c>
      <c r="K35171" t="s">
        <v>199</v>
      </c>
      <c r="L35171" t="s">
        <v>999</v>
      </c>
      <c r="M35171" t="s">
        <v>681</v>
      </c>
      <c r="N35171" t="s">
        <v>824</v>
      </c>
      <c r="O35171" t="s">
        <v>939</v>
      </c>
      <c r="P35171" t="s">
        <v>704</v>
      </c>
      <c r="Q35171" t="s">
        <v>1020</v>
      </c>
      <c r="R35171" t="s">
        <v>1009</v>
      </c>
      <c r="S35171" t="s">
        <v>1098</v>
      </c>
      <c r="T35171" t="s">
        <v>140</v>
      </c>
      <c r="U35171" t="s">
        <v>140</v>
      </c>
      <c r="V35171" t="s">
        <v>1012</v>
      </c>
      <c r="W35171" t="s">
        <v>1046</v>
      </c>
    </row>
    <row r="35172" spans="1:23" x14ac:dyDescent="0.35">
      <c r="A35172" t="s">
        <v>15</v>
      </c>
      <c r="B35172" t="s">
        <v>1152</v>
      </c>
      <c r="C35172">
        <v>59</v>
      </c>
      <c r="D35172" t="s">
        <v>578</v>
      </c>
      <c r="E35172" t="s">
        <v>1058</v>
      </c>
      <c r="F35172" t="s">
        <v>915</v>
      </c>
      <c r="G35172" t="s">
        <v>869</v>
      </c>
      <c r="H35172" t="s">
        <v>1018</v>
      </c>
      <c r="I35172" t="s">
        <v>129</v>
      </c>
      <c r="J35172" t="s">
        <v>901</v>
      </c>
      <c r="K35172" t="s">
        <v>639</v>
      </c>
      <c r="L35172" t="s">
        <v>1044</v>
      </c>
      <c r="M35172" t="s">
        <v>999</v>
      </c>
      <c r="N35172" t="s">
        <v>1070</v>
      </c>
      <c r="O35172" t="s">
        <v>1023</v>
      </c>
      <c r="P35172" t="s">
        <v>818</v>
      </c>
      <c r="Q35172" t="s">
        <v>140</v>
      </c>
      <c r="R35172" t="s">
        <v>1023</v>
      </c>
      <c r="S35172" t="s">
        <v>1009</v>
      </c>
      <c r="T35172" t="s">
        <v>140</v>
      </c>
      <c r="U35172" t="s">
        <v>1046</v>
      </c>
      <c r="V35172" t="s">
        <v>954</v>
      </c>
      <c r="W35172" t="s">
        <v>1021</v>
      </c>
    </row>
    <row r="35173" spans="1:23" x14ac:dyDescent="0.35">
      <c r="A35173" t="s">
        <v>15</v>
      </c>
      <c r="B35173" t="s">
        <v>339</v>
      </c>
      <c r="C35173">
        <v>10</v>
      </c>
      <c r="D35173" t="s">
        <v>814</v>
      </c>
      <c r="E35173" t="s">
        <v>140</v>
      </c>
      <c r="F35173" t="s">
        <v>1102</v>
      </c>
      <c r="G35173" t="s">
        <v>1102</v>
      </c>
      <c r="H35173" t="s">
        <v>140</v>
      </c>
      <c r="I35173" t="s">
        <v>422</v>
      </c>
      <c r="J35173" t="s">
        <v>1071</v>
      </c>
      <c r="K35173" t="s">
        <v>489</v>
      </c>
      <c r="L35173" t="s">
        <v>140</v>
      </c>
      <c r="M35173" t="s">
        <v>422</v>
      </c>
      <c r="N35173" t="s">
        <v>1102</v>
      </c>
      <c r="O35173" t="s">
        <v>1102</v>
      </c>
      <c r="P35173" t="s">
        <v>140</v>
      </c>
      <c r="Q35173" t="s">
        <v>140</v>
      </c>
      <c r="R35173" t="s">
        <v>140</v>
      </c>
      <c r="S35173" t="s">
        <v>1102</v>
      </c>
      <c r="T35173" t="s">
        <v>140</v>
      </c>
      <c r="U35173" t="s">
        <v>140</v>
      </c>
      <c r="V35173" t="s">
        <v>1067</v>
      </c>
      <c r="W35173" t="s">
        <v>140</v>
      </c>
    </row>
    <row r="35174" spans="1:23" x14ac:dyDescent="0.35">
      <c r="A35174" t="s">
        <v>16</v>
      </c>
      <c r="B35174" t="s">
        <v>1151</v>
      </c>
      <c r="C35174">
        <v>122</v>
      </c>
      <c r="D35174" t="s">
        <v>568</v>
      </c>
      <c r="E35174" t="s">
        <v>97</v>
      </c>
      <c r="F35174" t="s">
        <v>1057</v>
      </c>
      <c r="G35174" t="s">
        <v>515</v>
      </c>
      <c r="H35174" t="s">
        <v>515</v>
      </c>
      <c r="I35174" t="s">
        <v>386</v>
      </c>
      <c r="J35174" t="s">
        <v>977</v>
      </c>
      <c r="K35174" t="s">
        <v>849</v>
      </c>
      <c r="L35174" t="s">
        <v>953</v>
      </c>
      <c r="M35174" t="s">
        <v>720</v>
      </c>
      <c r="N35174" t="s">
        <v>973</v>
      </c>
      <c r="O35174" t="s">
        <v>1098</v>
      </c>
      <c r="P35174" t="s">
        <v>816</v>
      </c>
      <c r="Q35174" t="s">
        <v>1044</v>
      </c>
      <c r="R35174" t="s">
        <v>140</v>
      </c>
      <c r="S35174" t="s">
        <v>875</v>
      </c>
      <c r="T35174" t="s">
        <v>140</v>
      </c>
      <c r="U35174" t="s">
        <v>140</v>
      </c>
      <c r="V35174" t="s">
        <v>1063</v>
      </c>
      <c r="W35174" t="s">
        <v>875</v>
      </c>
    </row>
    <row r="35175" spans="1:23" x14ac:dyDescent="0.35">
      <c r="A35175" t="s">
        <v>16</v>
      </c>
      <c r="B35175" t="s">
        <v>1152</v>
      </c>
      <c r="C35175">
        <v>66</v>
      </c>
      <c r="D35175" t="s">
        <v>864</v>
      </c>
      <c r="E35175" t="s">
        <v>1012</v>
      </c>
      <c r="F35175" t="s">
        <v>1064</v>
      </c>
      <c r="G35175" t="s">
        <v>875</v>
      </c>
      <c r="H35175" t="s">
        <v>869</v>
      </c>
      <c r="I35175" t="s">
        <v>574</v>
      </c>
      <c r="J35175" t="s">
        <v>1011</v>
      </c>
      <c r="K35175" t="s">
        <v>1059</v>
      </c>
      <c r="L35175" t="s">
        <v>140</v>
      </c>
      <c r="M35175" t="s">
        <v>103</v>
      </c>
      <c r="N35175" t="s">
        <v>824</v>
      </c>
      <c r="O35175" t="s">
        <v>939</v>
      </c>
      <c r="P35175" t="s">
        <v>826</v>
      </c>
      <c r="Q35175" t="s">
        <v>1051</v>
      </c>
      <c r="R35175" t="s">
        <v>1019</v>
      </c>
      <c r="S35175" t="s">
        <v>140</v>
      </c>
      <c r="T35175" t="s">
        <v>140</v>
      </c>
      <c r="U35175" t="s">
        <v>140</v>
      </c>
      <c r="V35175" t="s">
        <v>903</v>
      </c>
      <c r="W35175" t="s">
        <v>1043</v>
      </c>
    </row>
    <row r="35176" spans="1:23" x14ac:dyDescent="0.35">
      <c r="A35176" t="s">
        <v>16</v>
      </c>
      <c r="B35176" t="s">
        <v>339</v>
      </c>
      <c r="C35176">
        <v>18</v>
      </c>
      <c r="D35176" t="s">
        <v>683</v>
      </c>
      <c r="E35176" t="s">
        <v>140</v>
      </c>
      <c r="F35176" t="s">
        <v>140</v>
      </c>
      <c r="G35176" t="s">
        <v>977</v>
      </c>
      <c r="H35176" t="s">
        <v>515</v>
      </c>
      <c r="I35176" t="s">
        <v>911</v>
      </c>
      <c r="J35176" t="s">
        <v>729</v>
      </c>
      <c r="K35176" t="s">
        <v>1023</v>
      </c>
      <c r="L35176" t="s">
        <v>1023</v>
      </c>
      <c r="M35176" t="s">
        <v>716</v>
      </c>
      <c r="N35176" t="s">
        <v>515</v>
      </c>
      <c r="O35176" t="s">
        <v>515</v>
      </c>
      <c r="P35176" t="s">
        <v>320</v>
      </c>
      <c r="Q35176" t="s">
        <v>140</v>
      </c>
      <c r="R35176" t="s">
        <v>140</v>
      </c>
      <c r="S35176" t="s">
        <v>140</v>
      </c>
      <c r="T35176" t="s">
        <v>140</v>
      </c>
      <c r="U35176" t="s">
        <v>140</v>
      </c>
      <c r="V35176" t="s">
        <v>140</v>
      </c>
      <c r="W35176" t="s">
        <v>140</v>
      </c>
    </row>
    <row r="35177" spans="1:23" x14ac:dyDescent="0.35">
      <c r="A35177" t="s">
        <v>17</v>
      </c>
      <c r="B35177" t="s">
        <v>1151</v>
      </c>
      <c r="C35177">
        <v>128</v>
      </c>
      <c r="D35177" t="s">
        <v>455</v>
      </c>
      <c r="E35177" t="s">
        <v>991</v>
      </c>
      <c r="F35177" t="s">
        <v>942</v>
      </c>
      <c r="G35177" t="s">
        <v>983</v>
      </c>
      <c r="H35177" t="s">
        <v>1048</v>
      </c>
      <c r="I35177" t="s">
        <v>921</v>
      </c>
      <c r="J35177" t="s">
        <v>147</v>
      </c>
      <c r="K35177" t="s">
        <v>785</v>
      </c>
      <c r="L35177" t="s">
        <v>574</v>
      </c>
      <c r="M35177" t="s">
        <v>57</v>
      </c>
      <c r="N35177" t="s">
        <v>733</v>
      </c>
      <c r="O35177" t="s">
        <v>394</v>
      </c>
      <c r="P35177" t="s">
        <v>456</v>
      </c>
      <c r="Q35177" t="s">
        <v>875</v>
      </c>
      <c r="R35177" t="s">
        <v>1063</v>
      </c>
      <c r="S35177" t="s">
        <v>1021</v>
      </c>
      <c r="T35177" t="s">
        <v>140</v>
      </c>
      <c r="U35177" t="s">
        <v>140</v>
      </c>
      <c r="V35177" t="s">
        <v>949</v>
      </c>
      <c r="W35177" t="s">
        <v>1017</v>
      </c>
    </row>
    <row r="35178" spans="1:23" x14ac:dyDescent="0.35">
      <c r="A35178" t="s">
        <v>17</v>
      </c>
      <c r="B35178" t="s">
        <v>1152</v>
      </c>
      <c r="C35178">
        <v>62</v>
      </c>
      <c r="D35178" t="s">
        <v>836</v>
      </c>
      <c r="E35178" t="s">
        <v>1018</v>
      </c>
      <c r="F35178" t="s">
        <v>875</v>
      </c>
      <c r="G35178" t="s">
        <v>1044</v>
      </c>
      <c r="H35178" t="s">
        <v>1044</v>
      </c>
      <c r="I35178" t="s">
        <v>129</v>
      </c>
      <c r="J35178" t="s">
        <v>1052</v>
      </c>
      <c r="K35178" t="s">
        <v>501</v>
      </c>
      <c r="L35178" t="s">
        <v>147</v>
      </c>
      <c r="M35178" t="s">
        <v>107</v>
      </c>
      <c r="N35178" t="s">
        <v>1066</v>
      </c>
      <c r="O35178" t="s">
        <v>103</v>
      </c>
      <c r="P35178" t="s">
        <v>47</v>
      </c>
      <c r="Q35178" t="s">
        <v>515</v>
      </c>
      <c r="R35178" t="s">
        <v>140</v>
      </c>
      <c r="S35178" t="s">
        <v>1098</v>
      </c>
      <c r="T35178" t="s">
        <v>140</v>
      </c>
      <c r="U35178" t="s">
        <v>140</v>
      </c>
      <c r="V35178" t="s">
        <v>1058</v>
      </c>
      <c r="W35178" t="s">
        <v>107</v>
      </c>
    </row>
    <row r="35179" spans="1:23" x14ac:dyDescent="0.35">
      <c r="A35179" t="s">
        <v>17</v>
      </c>
      <c r="B35179" t="s">
        <v>339</v>
      </c>
      <c r="C35179">
        <v>13</v>
      </c>
      <c r="D35179" t="s">
        <v>519</v>
      </c>
      <c r="E35179" t="s">
        <v>140</v>
      </c>
      <c r="F35179" t="s">
        <v>515</v>
      </c>
      <c r="G35179" t="s">
        <v>140</v>
      </c>
      <c r="H35179" t="s">
        <v>140</v>
      </c>
      <c r="I35179" t="s">
        <v>1018</v>
      </c>
      <c r="J35179" t="s">
        <v>515</v>
      </c>
      <c r="K35179" t="s">
        <v>1018</v>
      </c>
      <c r="L35179" t="s">
        <v>140</v>
      </c>
      <c r="M35179" t="s">
        <v>140</v>
      </c>
      <c r="N35179" t="s">
        <v>140</v>
      </c>
      <c r="O35179" t="s">
        <v>140</v>
      </c>
      <c r="P35179" t="s">
        <v>140</v>
      </c>
      <c r="Q35179" t="s">
        <v>140</v>
      </c>
      <c r="R35179" t="s">
        <v>140</v>
      </c>
      <c r="S35179" t="s">
        <v>125</v>
      </c>
      <c r="T35179" t="s">
        <v>140</v>
      </c>
      <c r="U35179" t="s">
        <v>140</v>
      </c>
      <c r="V35179" t="s">
        <v>125</v>
      </c>
      <c r="W35179" t="s">
        <v>988</v>
      </c>
    </row>
    <row r="35180" spans="1:23" x14ac:dyDescent="0.35">
      <c r="A35180" t="s">
        <v>18</v>
      </c>
      <c r="B35180" t="s">
        <v>1151</v>
      </c>
      <c r="C35180">
        <v>141</v>
      </c>
      <c r="D35180" t="s">
        <v>489</v>
      </c>
      <c r="E35180" t="s">
        <v>1023</v>
      </c>
      <c r="F35180" t="s">
        <v>953</v>
      </c>
      <c r="G35180" t="s">
        <v>940</v>
      </c>
      <c r="H35180" t="s">
        <v>1056</v>
      </c>
      <c r="I35180" t="s">
        <v>582</v>
      </c>
      <c r="J35180" t="s">
        <v>967</v>
      </c>
      <c r="K35180" t="s">
        <v>411</v>
      </c>
      <c r="L35180" t="s">
        <v>967</v>
      </c>
      <c r="M35180" t="s">
        <v>511</v>
      </c>
      <c r="N35180" t="s">
        <v>548</v>
      </c>
      <c r="O35180" t="s">
        <v>1004</v>
      </c>
      <c r="P35180" t="s">
        <v>535</v>
      </c>
      <c r="Q35180" t="s">
        <v>1047</v>
      </c>
      <c r="R35180" t="s">
        <v>140</v>
      </c>
      <c r="S35180" t="s">
        <v>1060</v>
      </c>
      <c r="T35180" t="s">
        <v>140</v>
      </c>
      <c r="U35180" t="s">
        <v>140</v>
      </c>
      <c r="V35180" t="s">
        <v>971</v>
      </c>
      <c r="W35180" t="s">
        <v>1004</v>
      </c>
    </row>
    <row r="35181" spans="1:23" x14ac:dyDescent="0.35">
      <c r="A35181" t="s">
        <v>18</v>
      </c>
      <c r="B35181" t="s">
        <v>1152</v>
      </c>
      <c r="C35181">
        <v>51</v>
      </c>
      <c r="D35181" t="s">
        <v>353</v>
      </c>
      <c r="E35181" t="s">
        <v>515</v>
      </c>
      <c r="F35181" t="s">
        <v>515</v>
      </c>
      <c r="G35181" t="s">
        <v>1058</v>
      </c>
      <c r="H35181" t="s">
        <v>1068</v>
      </c>
      <c r="I35181" t="s">
        <v>121</v>
      </c>
      <c r="J35181" t="s">
        <v>1070</v>
      </c>
      <c r="K35181" t="s">
        <v>422</v>
      </c>
      <c r="L35181" t="s">
        <v>664</v>
      </c>
      <c r="M35181" t="s">
        <v>646</v>
      </c>
      <c r="N35181" t="s">
        <v>1017</v>
      </c>
      <c r="O35181" t="s">
        <v>1021</v>
      </c>
      <c r="P35181" t="s">
        <v>55</v>
      </c>
      <c r="Q35181" t="s">
        <v>1057</v>
      </c>
      <c r="R35181" t="s">
        <v>949</v>
      </c>
      <c r="S35181" t="s">
        <v>1004</v>
      </c>
      <c r="T35181" t="s">
        <v>140</v>
      </c>
      <c r="U35181" t="s">
        <v>1043</v>
      </c>
      <c r="V35181" t="s">
        <v>1019</v>
      </c>
      <c r="W35181" t="s">
        <v>140</v>
      </c>
    </row>
    <row r="35182" spans="1:23" x14ac:dyDescent="0.35">
      <c r="A35182" t="s">
        <v>18</v>
      </c>
      <c r="B35182" t="s">
        <v>339</v>
      </c>
      <c r="C35182">
        <v>13</v>
      </c>
      <c r="D35182" t="s">
        <v>685</v>
      </c>
      <c r="E35182" t="s">
        <v>140</v>
      </c>
      <c r="F35182" t="s">
        <v>109</v>
      </c>
      <c r="G35182" t="s">
        <v>140</v>
      </c>
      <c r="H35182" t="s">
        <v>140</v>
      </c>
      <c r="I35182" t="s">
        <v>637</v>
      </c>
      <c r="J35182" t="s">
        <v>140</v>
      </c>
      <c r="K35182" t="s">
        <v>495</v>
      </c>
      <c r="L35182" t="s">
        <v>140</v>
      </c>
      <c r="M35182" t="s">
        <v>867</v>
      </c>
      <c r="N35182" t="s">
        <v>293</v>
      </c>
      <c r="O35182" t="s">
        <v>140</v>
      </c>
      <c r="P35182" t="s">
        <v>704</v>
      </c>
      <c r="Q35182" t="s">
        <v>1102</v>
      </c>
      <c r="R35182" t="s">
        <v>140</v>
      </c>
      <c r="S35182" t="s">
        <v>1102</v>
      </c>
      <c r="T35182" t="s">
        <v>140</v>
      </c>
      <c r="U35182" t="s">
        <v>140</v>
      </c>
      <c r="V35182" t="s">
        <v>140</v>
      </c>
      <c r="W35182" t="s">
        <v>1047</v>
      </c>
    </row>
    <row r="35183" spans="1:23" x14ac:dyDescent="0.35">
      <c r="A35183" t="s">
        <v>19</v>
      </c>
      <c r="B35183" t="s">
        <v>1151</v>
      </c>
      <c r="C35183">
        <v>138</v>
      </c>
      <c r="D35183" t="s">
        <v>45</v>
      </c>
      <c r="E35183" t="s">
        <v>1060</v>
      </c>
      <c r="F35183" t="s">
        <v>458</v>
      </c>
      <c r="G35183" t="s">
        <v>1052</v>
      </c>
      <c r="H35183" t="s">
        <v>971</v>
      </c>
      <c r="I35183" t="s">
        <v>462</v>
      </c>
      <c r="J35183" t="s">
        <v>1052</v>
      </c>
      <c r="K35183" t="s">
        <v>1154</v>
      </c>
      <c r="L35183" t="s">
        <v>1095</v>
      </c>
      <c r="M35183" t="s">
        <v>528</v>
      </c>
      <c r="N35183" t="s">
        <v>1051</v>
      </c>
      <c r="O35183" t="s">
        <v>1053</v>
      </c>
      <c r="P35183" t="s">
        <v>165</v>
      </c>
      <c r="Q35183" t="s">
        <v>1066</v>
      </c>
      <c r="R35183" t="s">
        <v>1054</v>
      </c>
      <c r="S35183" t="s">
        <v>1066</v>
      </c>
      <c r="T35183" t="s">
        <v>1013</v>
      </c>
      <c r="U35183" t="s">
        <v>775</v>
      </c>
      <c r="V35183" t="s">
        <v>140</v>
      </c>
      <c r="W35183" t="s">
        <v>1007</v>
      </c>
    </row>
    <row r="35184" spans="1:23" x14ac:dyDescent="0.35">
      <c r="A35184" t="s">
        <v>19</v>
      </c>
      <c r="B35184" t="s">
        <v>1152</v>
      </c>
      <c r="C35184">
        <v>56</v>
      </c>
      <c r="D35184" t="s">
        <v>947</v>
      </c>
      <c r="E35184" t="s">
        <v>706</v>
      </c>
      <c r="F35184" t="s">
        <v>1049</v>
      </c>
      <c r="G35184" t="s">
        <v>99</v>
      </c>
      <c r="H35184" t="s">
        <v>1046</v>
      </c>
      <c r="I35184" t="s">
        <v>1087</v>
      </c>
      <c r="J35184" t="s">
        <v>838</v>
      </c>
      <c r="K35184" t="s">
        <v>939</v>
      </c>
      <c r="L35184" t="s">
        <v>867</v>
      </c>
      <c r="M35184" t="s">
        <v>932</v>
      </c>
      <c r="N35184" t="s">
        <v>869</v>
      </c>
      <c r="O35184" t="s">
        <v>973</v>
      </c>
      <c r="P35184" t="s">
        <v>810</v>
      </c>
      <c r="Q35184" t="s">
        <v>1046</v>
      </c>
      <c r="R35184" t="s">
        <v>1050</v>
      </c>
      <c r="S35184" t="s">
        <v>775</v>
      </c>
      <c r="T35184" t="s">
        <v>140</v>
      </c>
      <c r="U35184" t="s">
        <v>140</v>
      </c>
      <c r="V35184" t="s">
        <v>140</v>
      </c>
      <c r="W35184" t="s">
        <v>1058</v>
      </c>
    </row>
    <row r="35185" spans="1:23" x14ac:dyDescent="0.35">
      <c r="A35185" t="s">
        <v>19</v>
      </c>
      <c r="B35185" t="s">
        <v>339</v>
      </c>
      <c r="C35185">
        <v>12</v>
      </c>
      <c r="D35185" t="s">
        <v>952</v>
      </c>
      <c r="E35185" t="s">
        <v>140</v>
      </c>
      <c r="F35185" t="s">
        <v>140</v>
      </c>
      <c r="G35185" t="s">
        <v>140</v>
      </c>
      <c r="H35185" t="s">
        <v>87</v>
      </c>
      <c r="I35185" t="s">
        <v>980</v>
      </c>
      <c r="J35185" t="s">
        <v>1018</v>
      </c>
      <c r="K35185" t="s">
        <v>1083</v>
      </c>
      <c r="L35185" t="s">
        <v>140</v>
      </c>
      <c r="M35185" t="s">
        <v>349</v>
      </c>
      <c r="N35185" t="s">
        <v>117</v>
      </c>
      <c r="O35185" t="s">
        <v>140</v>
      </c>
      <c r="P35185" t="s">
        <v>1018</v>
      </c>
      <c r="Q35185" t="s">
        <v>140</v>
      </c>
      <c r="R35185" t="s">
        <v>140</v>
      </c>
      <c r="S35185" t="s">
        <v>140</v>
      </c>
      <c r="T35185" t="s">
        <v>140</v>
      </c>
      <c r="U35185" t="s">
        <v>140</v>
      </c>
      <c r="V35185" t="s">
        <v>125</v>
      </c>
      <c r="W35185" t="s">
        <v>699</v>
      </c>
    </row>
    <row r="35186" spans="1:23" x14ac:dyDescent="0.35">
      <c r="A35186" t="s">
        <v>20</v>
      </c>
      <c r="B35186" t="s">
        <v>1151</v>
      </c>
      <c r="C35186">
        <v>122</v>
      </c>
      <c r="D35186" t="s">
        <v>237</v>
      </c>
      <c r="E35186" t="s">
        <v>1063</v>
      </c>
      <c r="F35186" t="s">
        <v>660</v>
      </c>
      <c r="G35186" t="s">
        <v>1098</v>
      </c>
      <c r="H35186" t="s">
        <v>1067</v>
      </c>
      <c r="I35186" t="s">
        <v>1182</v>
      </c>
      <c r="J35186" t="s">
        <v>733</v>
      </c>
      <c r="K35186" t="s">
        <v>921</v>
      </c>
      <c r="L35186" t="s">
        <v>592</v>
      </c>
      <c r="M35186" t="s">
        <v>582</v>
      </c>
      <c r="N35186" t="s">
        <v>1064</v>
      </c>
      <c r="O35186" t="s">
        <v>716</v>
      </c>
      <c r="P35186" t="s">
        <v>526</v>
      </c>
      <c r="Q35186" t="s">
        <v>317</v>
      </c>
      <c r="R35186" t="s">
        <v>1054</v>
      </c>
      <c r="S35186" t="s">
        <v>1018</v>
      </c>
      <c r="T35186" t="s">
        <v>140</v>
      </c>
      <c r="U35186" t="s">
        <v>140</v>
      </c>
      <c r="V35186" t="s">
        <v>1048</v>
      </c>
      <c r="W35186" t="s">
        <v>1046</v>
      </c>
    </row>
    <row r="35187" spans="1:23" x14ac:dyDescent="0.35">
      <c r="A35187" t="s">
        <v>20</v>
      </c>
      <c r="B35187" t="s">
        <v>1152</v>
      </c>
      <c r="C35187">
        <v>65</v>
      </c>
      <c r="D35187" t="s">
        <v>852</v>
      </c>
      <c r="E35187" t="s">
        <v>1004</v>
      </c>
      <c r="F35187" t="s">
        <v>109</v>
      </c>
      <c r="G35187" t="s">
        <v>1061</v>
      </c>
      <c r="H35187" t="s">
        <v>1057</v>
      </c>
      <c r="I35187" t="s">
        <v>937</v>
      </c>
      <c r="J35187" t="s">
        <v>838</v>
      </c>
      <c r="K35187" t="s">
        <v>919</v>
      </c>
      <c r="L35187" t="s">
        <v>131</v>
      </c>
      <c r="M35187" t="s">
        <v>988</v>
      </c>
      <c r="N35187" t="s">
        <v>140</v>
      </c>
      <c r="O35187" t="s">
        <v>1021</v>
      </c>
      <c r="P35187" t="s">
        <v>162</v>
      </c>
      <c r="Q35187" t="s">
        <v>1007</v>
      </c>
      <c r="R35187" t="s">
        <v>775</v>
      </c>
      <c r="S35187" t="s">
        <v>869</v>
      </c>
      <c r="T35187" t="s">
        <v>140</v>
      </c>
      <c r="U35187" t="s">
        <v>140</v>
      </c>
      <c r="V35187" t="s">
        <v>1066</v>
      </c>
      <c r="W35187" t="s">
        <v>940</v>
      </c>
    </row>
    <row r="35188" spans="1:23" x14ac:dyDescent="0.35">
      <c r="A35188" t="s">
        <v>20</v>
      </c>
      <c r="B35188" t="s">
        <v>339</v>
      </c>
      <c r="C35188">
        <v>18</v>
      </c>
      <c r="D35188" t="s">
        <v>606</v>
      </c>
      <c r="E35188" t="s">
        <v>929</v>
      </c>
      <c r="F35188" t="s">
        <v>1048</v>
      </c>
      <c r="G35188" t="s">
        <v>939</v>
      </c>
      <c r="H35188" t="s">
        <v>939</v>
      </c>
      <c r="I35188" t="s">
        <v>125</v>
      </c>
      <c r="J35188" t="s">
        <v>129</v>
      </c>
      <c r="K35188" t="s">
        <v>897</v>
      </c>
      <c r="L35188" t="s">
        <v>1070</v>
      </c>
      <c r="M35188" t="s">
        <v>937</v>
      </c>
      <c r="N35188" t="s">
        <v>1072</v>
      </c>
      <c r="O35188" t="s">
        <v>93</v>
      </c>
      <c r="P35188" t="s">
        <v>877</v>
      </c>
      <c r="Q35188" t="s">
        <v>140</v>
      </c>
      <c r="R35188" t="s">
        <v>140</v>
      </c>
      <c r="S35188" t="s">
        <v>1018</v>
      </c>
      <c r="T35188" t="s">
        <v>140</v>
      </c>
      <c r="U35188" t="s">
        <v>140</v>
      </c>
      <c r="V35188" t="s">
        <v>939</v>
      </c>
      <c r="W35188" t="s">
        <v>515</v>
      </c>
    </row>
    <row r="35189" spans="1:23" x14ac:dyDescent="0.35">
      <c r="A35189" t="s">
        <v>21</v>
      </c>
      <c r="B35189" t="s">
        <v>1151</v>
      </c>
      <c r="C35189">
        <v>120</v>
      </c>
      <c r="D35189" t="s">
        <v>474</v>
      </c>
      <c r="E35189" t="s">
        <v>1007</v>
      </c>
      <c r="F35189" t="s">
        <v>812</v>
      </c>
      <c r="G35189" t="s">
        <v>996</v>
      </c>
      <c r="H35189" t="s">
        <v>973</v>
      </c>
      <c r="I35189" t="s">
        <v>913</v>
      </c>
      <c r="J35189" t="s">
        <v>967</v>
      </c>
      <c r="K35189" t="s">
        <v>476</v>
      </c>
      <c r="L35189" t="s">
        <v>967</v>
      </c>
      <c r="M35189" t="s">
        <v>411</v>
      </c>
      <c r="N35189" t="s">
        <v>1046</v>
      </c>
      <c r="O35189" t="s">
        <v>967</v>
      </c>
      <c r="P35189" t="s">
        <v>433</v>
      </c>
      <c r="Q35189" t="s">
        <v>967</v>
      </c>
      <c r="R35189" t="s">
        <v>1012</v>
      </c>
      <c r="S35189" t="s">
        <v>1046</v>
      </c>
      <c r="T35189" t="s">
        <v>140</v>
      </c>
      <c r="U35189" t="s">
        <v>140</v>
      </c>
      <c r="V35189" t="s">
        <v>140</v>
      </c>
      <c r="W35189" t="s">
        <v>1007</v>
      </c>
    </row>
    <row r="35190" spans="1:23" x14ac:dyDescent="0.35">
      <c r="A35190" t="s">
        <v>21</v>
      </c>
      <c r="B35190" t="s">
        <v>1152</v>
      </c>
      <c r="C35190">
        <v>72</v>
      </c>
      <c r="D35190" t="s">
        <v>692</v>
      </c>
      <c r="E35190" t="s">
        <v>458</v>
      </c>
      <c r="F35190" t="s">
        <v>996</v>
      </c>
      <c r="G35190" t="s">
        <v>996</v>
      </c>
      <c r="H35190" t="s">
        <v>999</v>
      </c>
      <c r="I35190" t="s">
        <v>973</v>
      </c>
      <c r="J35190" t="s">
        <v>462</v>
      </c>
      <c r="K35190" t="s">
        <v>592</v>
      </c>
      <c r="L35190" t="s">
        <v>458</v>
      </c>
      <c r="M35190" t="s">
        <v>511</v>
      </c>
      <c r="N35190" t="s">
        <v>1017</v>
      </c>
      <c r="O35190" t="s">
        <v>973</v>
      </c>
      <c r="P35190" t="s">
        <v>592</v>
      </c>
      <c r="Q35190" t="s">
        <v>140</v>
      </c>
      <c r="R35190" t="s">
        <v>1073</v>
      </c>
      <c r="S35190" t="s">
        <v>1017</v>
      </c>
      <c r="T35190" t="s">
        <v>140</v>
      </c>
      <c r="U35190" t="s">
        <v>1017</v>
      </c>
      <c r="V35190" t="s">
        <v>996</v>
      </c>
      <c r="W35190" t="s">
        <v>1017</v>
      </c>
    </row>
    <row r="35191" spans="1:23" x14ac:dyDescent="0.35">
      <c r="A35191" t="s">
        <v>21</v>
      </c>
      <c r="B35191" t="s">
        <v>339</v>
      </c>
      <c r="C35191">
        <v>17</v>
      </c>
      <c r="D35191" t="s">
        <v>358</v>
      </c>
      <c r="E35191" t="s">
        <v>527</v>
      </c>
      <c r="F35191" t="s">
        <v>115</v>
      </c>
      <c r="G35191" t="s">
        <v>527</v>
      </c>
      <c r="H35191" t="s">
        <v>140</v>
      </c>
      <c r="I35191" t="s">
        <v>841</v>
      </c>
      <c r="J35191" t="s">
        <v>115</v>
      </c>
      <c r="K35191" t="s">
        <v>115</v>
      </c>
      <c r="L35191" t="s">
        <v>527</v>
      </c>
      <c r="M35191" t="s">
        <v>975</v>
      </c>
      <c r="N35191" t="s">
        <v>140</v>
      </c>
      <c r="O35191" t="s">
        <v>140</v>
      </c>
      <c r="P35191" t="s">
        <v>115</v>
      </c>
      <c r="Q35191" t="s">
        <v>527</v>
      </c>
      <c r="R35191" t="s">
        <v>140</v>
      </c>
      <c r="S35191" t="s">
        <v>115</v>
      </c>
      <c r="T35191" t="s">
        <v>140</v>
      </c>
      <c r="U35191" t="s">
        <v>527</v>
      </c>
      <c r="V35191" t="s">
        <v>140</v>
      </c>
      <c r="W35191" t="s">
        <v>140</v>
      </c>
    </row>
    <row r="35192" spans="1:23" x14ac:dyDescent="0.35">
      <c r="A35192" t="s">
        <v>22</v>
      </c>
      <c r="B35192" t="s">
        <v>1151</v>
      </c>
      <c r="C35192">
        <v>139</v>
      </c>
      <c r="D35192" t="s">
        <v>703</v>
      </c>
      <c r="E35192" t="s">
        <v>1004</v>
      </c>
      <c r="F35192" t="s">
        <v>996</v>
      </c>
      <c r="G35192" t="s">
        <v>1044</v>
      </c>
      <c r="H35192" t="s">
        <v>1073</v>
      </c>
      <c r="I35192" t="s">
        <v>261</v>
      </c>
      <c r="J35192" t="s">
        <v>1104</v>
      </c>
      <c r="K35192" t="s">
        <v>1085</v>
      </c>
      <c r="L35192" t="s">
        <v>988</v>
      </c>
      <c r="M35192" t="s">
        <v>582</v>
      </c>
      <c r="N35192" t="s">
        <v>1007</v>
      </c>
      <c r="O35192" t="s">
        <v>875</v>
      </c>
      <c r="P35192" t="s">
        <v>1000</v>
      </c>
      <c r="Q35192" t="s">
        <v>1046</v>
      </c>
      <c r="R35192" t="s">
        <v>939</v>
      </c>
      <c r="S35192" t="s">
        <v>1013</v>
      </c>
      <c r="T35192" t="s">
        <v>1013</v>
      </c>
      <c r="U35192" t="s">
        <v>140</v>
      </c>
      <c r="V35192" t="s">
        <v>1021</v>
      </c>
      <c r="W35192" t="s">
        <v>1065</v>
      </c>
    </row>
    <row r="35193" spans="1:23" x14ac:dyDescent="0.35">
      <c r="A35193" t="s">
        <v>22</v>
      </c>
      <c r="B35193" t="s">
        <v>1152</v>
      </c>
      <c r="C35193">
        <v>54</v>
      </c>
      <c r="D35193" t="s">
        <v>407</v>
      </c>
      <c r="E35193" t="s">
        <v>838</v>
      </c>
      <c r="F35193" t="s">
        <v>1055</v>
      </c>
      <c r="G35193" t="s">
        <v>1048</v>
      </c>
      <c r="H35193" t="s">
        <v>1017</v>
      </c>
      <c r="I35193" t="s">
        <v>769</v>
      </c>
      <c r="J35193" t="s">
        <v>939</v>
      </c>
      <c r="K35193" t="s">
        <v>1066</v>
      </c>
      <c r="L35193" t="s">
        <v>838</v>
      </c>
      <c r="M35193" t="s">
        <v>511</v>
      </c>
      <c r="N35193" t="s">
        <v>140</v>
      </c>
      <c r="O35193" t="s">
        <v>140</v>
      </c>
      <c r="P35193" t="s">
        <v>293</v>
      </c>
      <c r="Q35193" t="s">
        <v>1046</v>
      </c>
      <c r="R35193" t="s">
        <v>140</v>
      </c>
      <c r="S35193" t="s">
        <v>103</v>
      </c>
      <c r="T35193" t="s">
        <v>140</v>
      </c>
      <c r="U35193" t="s">
        <v>1017</v>
      </c>
      <c r="V35193" t="s">
        <v>775</v>
      </c>
      <c r="W35193" t="s">
        <v>140</v>
      </c>
    </row>
    <row r="35194" spans="1:23" x14ac:dyDescent="0.35">
      <c r="A35194" t="s">
        <v>22</v>
      </c>
      <c r="B35194" t="s">
        <v>339</v>
      </c>
      <c r="C35194">
        <v>16</v>
      </c>
      <c r="D35194" t="s">
        <v>883</v>
      </c>
      <c r="E35194" t="s">
        <v>140</v>
      </c>
      <c r="F35194" t="s">
        <v>1003</v>
      </c>
      <c r="G35194" t="s">
        <v>988</v>
      </c>
      <c r="H35194" t="s">
        <v>140</v>
      </c>
      <c r="I35194" t="s">
        <v>949</v>
      </c>
      <c r="J35194" t="s">
        <v>458</v>
      </c>
      <c r="K35194" t="s">
        <v>405</v>
      </c>
      <c r="L35194" t="s">
        <v>762</v>
      </c>
      <c r="M35194" t="s">
        <v>604</v>
      </c>
      <c r="N35194" t="s">
        <v>140</v>
      </c>
      <c r="O35194" t="s">
        <v>921</v>
      </c>
      <c r="P35194" t="s">
        <v>1182</v>
      </c>
      <c r="Q35194" t="s">
        <v>140</v>
      </c>
      <c r="R35194" t="s">
        <v>140</v>
      </c>
      <c r="S35194" t="s">
        <v>140</v>
      </c>
      <c r="T35194" t="s">
        <v>140</v>
      </c>
      <c r="U35194" t="s">
        <v>140</v>
      </c>
      <c r="V35194" t="s">
        <v>140</v>
      </c>
      <c r="W35194" t="s">
        <v>140</v>
      </c>
    </row>
    <row r="35195" spans="1:23" x14ac:dyDescent="0.35">
      <c r="A35195" t="s">
        <v>23</v>
      </c>
      <c r="B35195" t="s">
        <v>1151</v>
      </c>
      <c r="C35195">
        <v>125</v>
      </c>
      <c r="D35195" t="s">
        <v>340</v>
      </c>
      <c r="E35195" t="s">
        <v>1008</v>
      </c>
      <c r="F35195" t="s">
        <v>1003</v>
      </c>
      <c r="G35195" t="s">
        <v>1017</v>
      </c>
      <c r="H35195" t="s">
        <v>988</v>
      </c>
      <c r="I35195" t="s">
        <v>199</v>
      </c>
      <c r="J35195" t="s">
        <v>1049</v>
      </c>
      <c r="K35195" t="s">
        <v>571</v>
      </c>
      <c r="L35195" t="s">
        <v>97</v>
      </c>
      <c r="M35195" t="s">
        <v>564</v>
      </c>
      <c r="N35195" t="s">
        <v>875</v>
      </c>
      <c r="O35195" t="s">
        <v>1068</v>
      </c>
      <c r="P35195" t="s">
        <v>379</v>
      </c>
      <c r="Q35195" t="s">
        <v>1052</v>
      </c>
      <c r="R35195" t="s">
        <v>1009</v>
      </c>
      <c r="S35195" t="s">
        <v>869</v>
      </c>
      <c r="T35195" t="s">
        <v>1021</v>
      </c>
      <c r="U35195" t="s">
        <v>140</v>
      </c>
      <c r="V35195" t="s">
        <v>940</v>
      </c>
      <c r="W35195" t="s">
        <v>1062</v>
      </c>
    </row>
    <row r="35196" spans="1:23" x14ac:dyDescent="0.35">
      <c r="A35196" t="s">
        <v>23</v>
      </c>
      <c r="B35196" t="s">
        <v>1152</v>
      </c>
      <c r="C35196">
        <v>61</v>
      </c>
      <c r="D35196" t="s">
        <v>550</v>
      </c>
      <c r="E35196" t="s">
        <v>1066</v>
      </c>
      <c r="F35196" t="s">
        <v>769</v>
      </c>
      <c r="G35196" t="s">
        <v>515</v>
      </c>
      <c r="H35196" t="s">
        <v>985</v>
      </c>
      <c r="I35196" t="s">
        <v>289</v>
      </c>
      <c r="J35196" t="s">
        <v>140</v>
      </c>
      <c r="K35196" t="s">
        <v>911</v>
      </c>
      <c r="L35196" t="s">
        <v>973</v>
      </c>
      <c r="M35196" t="s">
        <v>1106</v>
      </c>
      <c r="N35196" t="s">
        <v>527</v>
      </c>
      <c r="O35196" t="s">
        <v>1018</v>
      </c>
      <c r="P35196" t="s">
        <v>578</v>
      </c>
      <c r="Q35196" t="s">
        <v>664</v>
      </c>
      <c r="R35196" t="s">
        <v>1043</v>
      </c>
      <c r="S35196" t="s">
        <v>1014</v>
      </c>
      <c r="T35196" t="s">
        <v>1009</v>
      </c>
      <c r="U35196" t="s">
        <v>140</v>
      </c>
      <c r="V35196" t="s">
        <v>1043</v>
      </c>
      <c r="W35196" t="s">
        <v>875</v>
      </c>
    </row>
    <row r="35197" spans="1:23" x14ac:dyDescent="0.35">
      <c r="A35197" t="s">
        <v>23</v>
      </c>
      <c r="B35197" t="s">
        <v>339</v>
      </c>
      <c r="C35197">
        <v>19</v>
      </c>
      <c r="D35197" t="s">
        <v>611</v>
      </c>
      <c r="E35197" t="s">
        <v>1102</v>
      </c>
      <c r="F35197" t="s">
        <v>87</v>
      </c>
      <c r="G35197" t="s">
        <v>140</v>
      </c>
      <c r="H35197" t="s">
        <v>140</v>
      </c>
      <c r="I35197" t="s">
        <v>405</v>
      </c>
      <c r="J35197" t="s">
        <v>117</v>
      </c>
      <c r="K35197" t="s">
        <v>113</v>
      </c>
      <c r="L35197" t="s">
        <v>422</v>
      </c>
      <c r="M35197" t="s">
        <v>340</v>
      </c>
      <c r="N35197" t="s">
        <v>1023</v>
      </c>
      <c r="O35197" t="s">
        <v>140</v>
      </c>
      <c r="P35197" t="s">
        <v>826</v>
      </c>
      <c r="Q35197" t="s">
        <v>1018</v>
      </c>
      <c r="R35197" t="s">
        <v>140</v>
      </c>
      <c r="S35197" t="s">
        <v>140</v>
      </c>
      <c r="T35197" t="s">
        <v>140</v>
      </c>
      <c r="U35197" t="s">
        <v>140</v>
      </c>
      <c r="V35197" t="s">
        <v>140</v>
      </c>
      <c r="W35197" t="s">
        <v>140</v>
      </c>
    </row>
    <row r="35198" spans="1:23" x14ac:dyDescent="0.35">
      <c r="A35198" t="s">
        <v>24</v>
      </c>
      <c r="B35198" t="s">
        <v>1151</v>
      </c>
      <c r="C35198">
        <v>123</v>
      </c>
      <c r="D35198" t="s">
        <v>455</v>
      </c>
      <c r="E35198" t="s">
        <v>1182</v>
      </c>
      <c r="F35198" t="s">
        <v>99</v>
      </c>
      <c r="G35198" t="s">
        <v>574</v>
      </c>
      <c r="H35198" t="s">
        <v>574</v>
      </c>
      <c r="I35198" t="s">
        <v>641</v>
      </c>
      <c r="J35198" t="s">
        <v>501</v>
      </c>
      <c r="K35198" t="s">
        <v>674</v>
      </c>
      <c r="L35198" t="s">
        <v>950</v>
      </c>
      <c r="M35198" t="s">
        <v>1071</v>
      </c>
      <c r="N35198" t="s">
        <v>660</v>
      </c>
      <c r="O35198" t="s">
        <v>394</v>
      </c>
      <c r="P35198" t="s">
        <v>771</v>
      </c>
      <c r="Q35198" t="s">
        <v>1007</v>
      </c>
      <c r="R35198" t="s">
        <v>1055</v>
      </c>
      <c r="S35198" t="s">
        <v>140</v>
      </c>
      <c r="T35198" t="s">
        <v>140</v>
      </c>
      <c r="U35198" t="s">
        <v>140</v>
      </c>
      <c r="V35198" t="s">
        <v>1012</v>
      </c>
      <c r="W35198" t="s">
        <v>971</v>
      </c>
    </row>
    <row r="35199" spans="1:23" x14ac:dyDescent="0.35">
      <c r="A35199" t="s">
        <v>24</v>
      </c>
      <c r="B35199" t="s">
        <v>1152</v>
      </c>
      <c r="C35199">
        <v>69</v>
      </c>
      <c r="D35199" t="s">
        <v>366</v>
      </c>
      <c r="E35199" t="s">
        <v>1063</v>
      </c>
      <c r="F35199" t="s">
        <v>394</v>
      </c>
      <c r="G35199" t="s">
        <v>1021</v>
      </c>
      <c r="H35199" t="s">
        <v>664</v>
      </c>
      <c r="I35199" t="s">
        <v>970</v>
      </c>
      <c r="J35199" t="s">
        <v>733</v>
      </c>
      <c r="K35199" t="s">
        <v>1057</v>
      </c>
      <c r="L35199" t="s">
        <v>515</v>
      </c>
      <c r="M35199" t="s">
        <v>849</v>
      </c>
      <c r="N35199" t="s">
        <v>1058</v>
      </c>
      <c r="O35199" t="s">
        <v>788</v>
      </c>
      <c r="P35199" t="s">
        <v>867</v>
      </c>
      <c r="Q35199" t="s">
        <v>919</v>
      </c>
      <c r="R35199" t="s">
        <v>140</v>
      </c>
      <c r="S35199" t="s">
        <v>1098</v>
      </c>
      <c r="T35199" t="s">
        <v>140</v>
      </c>
      <c r="U35199" t="s">
        <v>140</v>
      </c>
      <c r="V35199" t="s">
        <v>574</v>
      </c>
      <c r="W35199" t="s">
        <v>1047</v>
      </c>
    </row>
    <row r="35200" spans="1:23" x14ac:dyDescent="0.35">
      <c r="A35200" t="s">
        <v>24</v>
      </c>
      <c r="B35200" t="s">
        <v>339</v>
      </c>
      <c r="C35200">
        <v>13</v>
      </c>
      <c r="D35200" t="s">
        <v>314</v>
      </c>
      <c r="E35200" t="s">
        <v>97</v>
      </c>
      <c r="F35200" t="s">
        <v>1061</v>
      </c>
      <c r="G35200" t="s">
        <v>140</v>
      </c>
      <c r="H35200" t="s">
        <v>518</v>
      </c>
      <c r="I35200" t="s">
        <v>125</v>
      </c>
      <c r="J35200" t="s">
        <v>140</v>
      </c>
      <c r="K35200" t="s">
        <v>598</v>
      </c>
      <c r="L35200" t="s">
        <v>140</v>
      </c>
      <c r="M35200" t="s">
        <v>125</v>
      </c>
      <c r="N35200" t="s">
        <v>140</v>
      </c>
      <c r="O35200" t="s">
        <v>140</v>
      </c>
      <c r="P35200" t="s">
        <v>365</v>
      </c>
      <c r="Q35200" t="s">
        <v>785</v>
      </c>
      <c r="R35200" t="s">
        <v>140</v>
      </c>
      <c r="S35200" t="s">
        <v>140</v>
      </c>
      <c r="T35200" t="s">
        <v>140</v>
      </c>
      <c r="U35200" t="s">
        <v>140</v>
      </c>
      <c r="V35200" t="s">
        <v>140</v>
      </c>
      <c r="W35200" t="s">
        <v>192</v>
      </c>
    </row>
    <row r="35201" spans="1:23" x14ac:dyDescent="0.35">
      <c r="A35201" t="s">
        <v>25</v>
      </c>
      <c r="B35201" t="s">
        <v>1151</v>
      </c>
      <c r="C35201">
        <v>123</v>
      </c>
      <c r="D35201" t="s">
        <v>926</v>
      </c>
      <c r="E35201" t="s">
        <v>1049</v>
      </c>
      <c r="F35201" t="s">
        <v>517</v>
      </c>
      <c r="G35201" t="s">
        <v>1045</v>
      </c>
      <c r="H35201" t="s">
        <v>501</v>
      </c>
      <c r="I35201" t="s">
        <v>517</v>
      </c>
      <c r="J35201" t="s">
        <v>929</v>
      </c>
      <c r="K35201" t="s">
        <v>187</v>
      </c>
      <c r="L35201" t="s">
        <v>501</v>
      </c>
      <c r="M35201" t="s">
        <v>1139</v>
      </c>
      <c r="N35201" t="s">
        <v>1068</v>
      </c>
      <c r="O35201" t="s">
        <v>1047</v>
      </c>
      <c r="P35201" t="s">
        <v>456</v>
      </c>
      <c r="Q35201" t="s">
        <v>1098</v>
      </c>
      <c r="R35201" t="s">
        <v>1063</v>
      </c>
      <c r="S35201" t="s">
        <v>1004</v>
      </c>
      <c r="T35201" t="s">
        <v>140</v>
      </c>
      <c r="U35201" t="s">
        <v>140</v>
      </c>
      <c r="V35201" t="s">
        <v>1051</v>
      </c>
      <c r="W35201" t="s">
        <v>838</v>
      </c>
    </row>
    <row r="35202" spans="1:23" x14ac:dyDescent="0.35">
      <c r="A35202" t="s">
        <v>25</v>
      </c>
      <c r="B35202" t="s">
        <v>1152</v>
      </c>
      <c r="C35202">
        <v>67</v>
      </c>
      <c r="D35202" t="s">
        <v>612</v>
      </c>
      <c r="E35202" t="s">
        <v>131</v>
      </c>
      <c r="F35202" t="s">
        <v>985</v>
      </c>
      <c r="G35202" t="s">
        <v>1007</v>
      </c>
      <c r="H35202" t="s">
        <v>140</v>
      </c>
      <c r="I35202" t="s">
        <v>716</v>
      </c>
      <c r="J35202" t="s">
        <v>838</v>
      </c>
      <c r="K35202" t="s">
        <v>953</v>
      </c>
      <c r="L35202" t="s">
        <v>1043</v>
      </c>
      <c r="M35202" t="s">
        <v>109</v>
      </c>
      <c r="N35202" t="s">
        <v>1010</v>
      </c>
      <c r="O35202" t="s">
        <v>1073</v>
      </c>
      <c r="P35202" t="s">
        <v>592</v>
      </c>
      <c r="Q35202" t="s">
        <v>1058</v>
      </c>
      <c r="R35202" t="s">
        <v>140</v>
      </c>
      <c r="S35202" t="s">
        <v>1073</v>
      </c>
      <c r="T35202" t="s">
        <v>140</v>
      </c>
      <c r="U35202" t="s">
        <v>140</v>
      </c>
      <c r="V35202" t="s">
        <v>950</v>
      </c>
      <c r="W35202" t="s">
        <v>1043</v>
      </c>
    </row>
    <row r="35203" spans="1:23" x14ac:dyDescent="0.35">
      <c r="A35203" t="s">
        <v>25</v>
      </c>
      <c r="B35203" t="s">
        <v>339</v>
      </c>
      <c r="C35203">
        <v>13</v>
      </c>
      <c r="D35203" t="s">
        <v>791</v>
      </c>
      <c r="E35203" t="s">
        <v>140</v>
      </c>
      <c r="F35203" t="s">
        <v>140</v>
      </c>
      <c r="G35203" t="s">
        <v>501</v>
      </c>
      <c r="H35203" t="s">
        <v>140</v>
      </c>
      <c r="I35203" t="s">
        <v>1085</v>
      </c>
      <c r="J35203" t="s">
        <v>140</v>
      </c>
      <c r="K35203" t="s">
        <v>942</v>
      </c>
      <c r="L35203" t="s">
        <v>140</v>
      </c>
      <c r="M35203" t="s">
        <v>1072</v>
      </c>
      <c r="N35203" t="s">
        <v>140</v>
      </c>
      <c r="O35203" t="s">
        <v>501</v>
      </c>
      <c r="P35203" t="s">
        <v>1046</v>
      </c>
      <c r="Q35203" t="s">
        <v>140</v>
      </c>
      <c r="R35203" t="s">
        <v>140</v>
      </c>
      <c r="S35203" t="s">
        <v>140</v>
      </c>
      <c r="T35203" t="s">
        <v>140</v>
      </c>
      <c r="U35203" t="s">
        <v>140</v>
      </c>
      <c r="V35203" t="s">
        <v>140</v>
      </c>
      <c r="W35203" t="s">
        <v>140</v>
      </c>
    </row>
    <row r="35204" spans="1:23" x14ac:dyDescent="0.35">
      <c r="A35204" t="s">
        <v>26</v>
      </c>
      <c r="B35204" t="s">
        <v>1151</v>
      </c>
      <c r="C35204">
        <v>130</v>
      </c>
      <c r="D35204" t="s">
        <v>389</v>
      </c>
      <c r="E35204" t="s">
        <v>733</v>
      </c>
      <c r="F35204" t="s">
        <v>1045</v>
      </c>
      <c r="G35204" t="s">
        <v>875</v>
      </c>
      <c r="H35204" t="s">
        <v>1050</v>
      </c>
      <c r="I35204" t="s">
        <v>261</v>
      </c>
      <c r="J35204" t="s">
        <v>1070</v>
      </c>
      <c r="K35204" t="s">
        <v>399</v>
      </c>
      <c r="L35204" t="s">
        <v>115</v>
      </c>
      <c r="M35204" t="s">
        <v>827</v>
      </c>
      <c r="N35204" t="s">
        <v>869</v>
      </c>
      <c r="O35204" t="s">
        <v>1053</v>
      </c>
      <c r="P35204" t="s">
        <v>61</v>
      </c>
      <c r="Q35204" t="s">
        <v>515</v>
      </c>
      <c r="R35204" t="s">
        <v>1014</v>
      </c>
      <c r="S35204" t="s">
        <v>1021</v>
      </c>
      <c r="T35204" t="s">
        <v>140</v>
      </c>
      <c r="U35204" t="s">
        <v>140</v>
      </c>
      <c r="V35204" t="s">
        <v>1011</v>
      </c>
      <c r="W35204" t="s">
        <v>929</v>
      </c>
    </row>
    <row r="35205" spans="1:23" x14ac:dyDescent="0.35">
      <c r="A35205" t="s">
        <v>26</v>
      </c>
      <c r="B35205" t="s">
        <v>1152</v>
      </c>
      <c r="C35205">
        <v>56</v>
      </c>
      <c r="D35205" t="s">
        <v>310</v>
      </c>
      <c r="E35205" t="s">
        <v>1060</v>
      </c>
      <c r="F35205" t="s">
        <v>919</v>
      </c>
      <c r="G35205" t="s">
        <v>939</v>
      </c>
      <c r="H35205" t="s">
        <v>660</v>
      </c>
      <c r="I35205" t="s">
        <v>1059</v>
      </c>
      <c r="J35205" t="s">
        <v>1085</v>
      </c>
      <c r="K35205" t="s">
        <v>109</v>
      </c>
      <c r="L35205" t="s">
        <v>1044</v>
      </c>
      <c r="M35205" t="s">
        <v>901</v>
      </c>
      <c r="N35205" t="s">
        <v>1046</v>
      </c>
      <c r="O35205" t="s">
        <v>1020</v>
      </c>
      <c r="P35205" t="s">
        <v>471</v>
      </c>
      <c r="Q35205" t="s">
        <v>462</v>
      </c>
      <c r="R35205" t="s">
        <v>140</v>
      </c>
      <c r="S35205" t="s">
        <v>1021</v>
      </c>
      <c r="T35205" t="s">
        <v>140</v>
      </c>
      <c r="U35205" t="s">
        <v>140</v>
      </c>
      <c r="V35205" t="s">
        <v>1021</v>
      </c>
      <c r="W35205" t="s">
        <v>1051</v>
      </c>
    </row>
    <row r="35206" spans="1:23" x14ac:dyDescent="0.35">
      <c r="A35206" t="s">
        <v>26</v>
      </c>
      <c r="B35206" t="s">
        <v>339</v>
      </c>
      <c r="C35206">
        <v>16</v>
      </c>
      <c r="D35206" t="s">
        <v>61</v>
      </c>
      <c r="E35206" t="s">
        <v>140</v>
      </c>
      <c r="F35206" t="s">
        <v>87</v>
      </c>
      <c r="G35206" t="s">
        <v>921</v>
      </c>
      <c r="H35206" t="s">
        <v>140</v>
      </c>
      <c r="I35206" t="s">
        <v>513</v>
      </c>
      <c r="J35206" t="s">
        <v>140</v>
      </c>
      <c r="K35206" t="s">
        <v>1049</v>
      </c>
      <c r="L35206" t="s">
        <v>838</v>
      </c>
      <c r="M35206" t="s">
        <v>460</v>
      </c>
      <c r="N35206" t="s">
        <v>937</v>
      </c>
      <c r="O35206" t="s">
        <v>746</v>
      </c>
      <c r="P35206" t="s">
        <v>924</v>
      </c>
      <c r="Q35206" t="s">
        <v>1100</v>
      </c>
      <c r="R35206" t="s">
        <v>140</v>
      </c>
      <c r="S35206" t="s">
        <v>942</v>
      </c>
      <c r="T35206" t="s">
        <v>140</v>
      </c>
      <c r="U35206" t="s">
        <v>140</v>
      </c>
      <c r="V35206" t="s">
        <v>140</v>
      </c>
      <c r="W35206" t="s">
        <v>140</v>
      </c>
    </row>
    <row r="35207" spans="1:23" x14ac:dyDescent="0.35">
      <c r="A35207" t="s">
        <v>27</v>
      </c>
      <c r="B35207" t="s">
        <v>1151</v>
      </c>
      <c r="C35207">
        <v>119</v>
      </c>
      <c r="D35207" t="s">
        <v>818</v>
      </c>
      <c r="E35207" t="s">
        <v>1003</v>
      </c>
      <c r="F35207" t="s">
        <v>1102</v>
      </c>
      <c r="G35207" t="s">
        <v>405</v>
      </c>
      <c r="H35207" t="s">
        <v>1066</v>
      </c>
      <c r="I35207" t="s">
        <v>756</v>
      </c>
      <c r="J35207" t="s">
        <v>977</v>
      </c>
      <c r="K35207" t="s">
        <v>1080</v>
      </c>
      <c r="L35207" t="s">
        <v>919</v>
      </c>
      <c r="M35207" t="s">
        <v>598</v>
      </c>
      <c r="N35207" t="s">
        <v>869</v>
      </c>
      <c r="O35207" t="s">
        <v>1023</v>
      </c>
      <c r="P35207" t="s">
        <v>340</v>
      </c>
      <c r="Q35207" t="s">
        <v>1045</v>
      </c>
      <c r="R35207" t="s">
        <v>140</v>
      </c>
      <c r="S35207" t="s">
        <v>1021</v>
      </c>
      <c r="T35207" t="s">
        <v>140</v>
      </c>
      <c r="U35207" t="s">
        <v>140</v>
      </c>
      <c r="V35207" t="s">
        <v>1062</v>
      </c>
      <c r="W35207" t="s">
        <v>1023</v>
      </c>
    </row>
    <row r="35208" spans="1:23" x14ac:dyDescent="0.35">
      <c r="A35208" t="s">
        <v>27</v>
      </c>
      <c r="B35208" t="s">
        <v>1152</v>
      </c>
      <c r="C35208">
        <v>72</v>
      </c>
      <c r="D35208" t="s">
        <v>509</v>
      </c>
      <c r="E35208" t="s">
        <v>919</v>
      </c>
      <c r="F35208" t="s">
        <v>345</v>
      </c>
      <c r="G35208" t="s">
        <v>954</v>
      </c>
      <c r="H35208" t="s">
        <v>1046</v>
      </c>
      <c r="I35208" t="s">
        <v>1049</v>
      </c>
      <c r="J35208" t="s">
        <v>1102</v>
      </c>
      <c r="K35208" t="s">
        <v>458</v>
      </c>
      <c r="L35208" t="s">
        <v>1050</v>
      </c>
      <c r="M35208" t="s">
        <v>716</v>
      </c>
      <c r="N35208" t="s">
        <v>949</v>
      </c>
      <c r="O35208" t="s">
        <v>971</v>
      </c>
      <c r="P35208" t="s">
        <v>961</v>
      </c>
      <c r="Q35208" t="s">
        <v>1047</v>
      </c>
      <c r="R35208" t="s">
        <v>1009</v>
      </c>
      <c r="S35208" t="s">
        <v>1014</v>
      </c>
      <c r="T35208" t="s">
        <v>1063</v>
      </c>
      <c r="U35208" t="s">
        <v>949</v>
      </c>
      <c r="V35208" t="s">
        <v>869</v>
      </c>
      <c r="W35208" t="s">
        <v>869</v>
      </c>
    </row>
    <row r="35209" spans="1:23" x14ac:dyDescent="0.35">
      <c r="A35209" t="s">
        <v>27</v>
      </c>
      <c r="B35209" t="s">
        <v>339</v>
      </c>
      <c r="C35209">
        <v>13</v>
      </c>
      <c r="D35209" t="s">
        <v>629</v>
      </c>
      <c r="E35209" t="s">
        <v>1059</v>
      </c>
      <c r="F35209" t="s">
        <v>140</v>
      </c>
      <c r="G35209" t="s">
        <v>967</v>
      </c>
      <c r="H35209" t="s">
        <v>140</v>
      </c>
      <c r="I35209" t="s">
        <v>140</v>
      </c>
      <c r="J35209" t="s">
        <v>140</v>
      </c>
      <c r="K35209" t="s">
        <v>140</v>
      </c>
      <c r="L35209" t="s">
        <v>140</v>
      </c>
      <c r="M35209" t="s">
        <v>543</v>
      </c>
      <c r="N35209" t="s">
        <v>140</v>
      </c>
      <c r="O35209" t="s">
        <v>1085</v>
      </c>
      <c r="P35209" t="s">
        <v>293</v>
      </c>
      <c r="Q35209" t="s">
        <v>140</v>
      </c>
      <c r="R35209" t="s">
        <v>140</v>
      </c>
      <c r="S35209" t="s">
        <v>140</v>
      </c>
      <c r="T35209" t="s">
        <v>140</v>
      </c>
      <c r="U35209" t="s">
        <v>140</v>
      </c>
      <c r="V35209" t="s">
        <v>140</v>
      </c>
      <c r="W35209" t="s">
        <v>140</v>
      </c>
    </row>
    <row r="35210" spans="1:23" x14ac:dyDescent="0.35">
      <c r="A35210" t="s">
        <v>28</v>
      </c>
      <c r="B35210" t="s">
        <v>1151</v>
      </c>
      <c r="C35210">
        <v>117</v>
      </c>
      <c r="D35210" t="s">
        <v>773</v>
      </c>
      <c r="E35210" t="s">
        <v>660</v>
      </c>
      <c r="F35210" t="s">
        <v>988</v>
      </c>
      <c r="G35210" t="s">
        <v>87</v>
      </c>
      <c r="H35210" t="s">
        <v>394</v>
      </c>
      <c r="I35210" t="s">
        <v>412</v>
      </c>
      <c r="J35210" t="s">
        <v>991</v>
      </c>
      <c r="K35210" t="s">
        <v>674</v>
      </c>
      <c r="L35210" t="s">
        <v>87</v>
      </c>
      <c r="M35210" t="s">
        <v>528</v>
      </c>
      <c r="N35210" t="s">
        <v>1007</v>
      </c>
      <c r="O35210" t="s">
        <v>838</v>
      </c>
      <c r="P35210" t="s">
        <v>273</v>
      </c>
      <c r="Q35210" t="s">
        <v>919</v>
      </c>
      <c r="R35210" t="s">
        <v>1073</v>
      </c>
      <c r="S35210" t="s">
        <v>1011</v>
      </c>
      <c r="T35210" t="s">
        <v>140</v>
      </c>
      <c r="U35210" t="s">
        <v>140</v>
      </c>
      <c r="V35210" t="s">
        <v>1021</v>
      </c>
      <c r="W35210" t="s">
        <v>1047</v>
      </c>
    </row>
    <row r="35211" spans="1:23" x14ac:dyDescent="0.35">
      <c r="A35211" t="s">
        <v>28</v>
      </c>
      <c r="B35211" t="s">
        <v>1152</v>
      </c>
      <c r="C35211">
        <v>78</v>
      </c>
      <c r="D35211" t="s">
        <v>291</v>
      </c>
      <c r="E35211" t="s">
        <v>1012</v>
      </c>
      <c r="F35211" t="s">
        <v>1064</v>
      </c>
      <c r="G35211" t="s">
        <v>950</v>
      </c>
      <c r="H35211" t="s">
        <v>1073</v>
      </c>
      <c r="I35211" t="s">
        <v>405</v>
      </c>
      <c r="J35211" t="s">
        <v>942</v>
      </c>
      <c r="K35211" t="s">
        <v>837</v>
      </c>
      <c r="L35211" t="s">
        <v>953</v>
      </c>
      <c r="M35211" t="s">
        <v>641</v>
      </c>
      <c r="N35211" t="s">
        <v>903</v>
      </c>
      <c r="O35211" t="s">
        <v>1023</v>
      </c>
      <c r="P35211" t="s">
        <v>810</v>
      </c>
      <c r="Q35211" t="s">
        <v>140</v>
      </c>
      <c r="R35211" t="s">
        <v>1023</v>
      </c>
      <c r="S35211" t="s">
        <v>1049</v>
      </c>
      <c r="T35211" t="s">
        <v>949</v>
      </c>
      <c r="U35211" t="s">
        <v>1020</v>
      </c>
      <c r="V35211" t="s">
        <v>140</v>
      </c>
      <c r="W35211" t="s">
        <v>954</v>
      </c>
    </row>
    <row r="35212" spans="1:23" x14ac:dyDescent="0.35">
      <c r="A35212" t="s">
        <v>28</v>
      </c>
      <c r="B35212" t="s">
        <v>339</v>
      </c>
      <c r="C35212">
        <v>12</v>
      </c>
      <c r="D35212" t="s">
        <v>580</v>
      </c>
      <c r="E35212" t="s">
        <v>140</v>
      </c>
      <c r="F35212" t="s">
        <v>664</v>
      </c>
      <c r="G35212" t="s">
        <v>140</v>
      </c>
      <c r="H35212" t="s">
        <v>140</v>
      </c>
      <c r="I35212" t="s">
        <v>785</v>
      </c>
      <c r="J35212" t="s">
        <v>140</v>
      </c>
      <c r="K35212" t="s">
        <v>140</v>
      </c>
      <c r="L35212" t="s">
        <v>785</v>
      </c>
      <c r="M35212" t="s">
        <v>140</v>
      </c>
      <c r="N35212" t="s">
        <v>140</v>
      </c>
      <c r="O35212" t="s">
        <v>140</v>
      </c>
      <c r="P35212" t="s">
        <v>792</v>
      </c>
      <c r="Q35212" t="s">
        <v>317</v>
      </c>
      <c r="R35212" t="s">
        <v>140</v>
      </c>
      <c r="S35212" t="s">
        <v>140</v>
      </c>
      <c r="T35212" t="s">
        <v>140</v>
      </c>
      <c r="U35212" t="s">
        <v>140</v>
      </c>
      <c r="V35212" t="s">
        <v>140</v>
      </c>
      <c r="W35212" t="s">
        <v>1056</v>
      </c>
    </row>
    <row r="35213" spans="1:23" x14ac:dyDescent="0.35">
      <c r="A35213" t="s">
        <v>29</v>
      </c>
      <c r="B35213" t="s">
        <v>1151</v>
      </c>
      <c r="C35213">
        <v>109</v>
      </c>
      <c r="D35213" t="s">
        <v>608</v>
      </c>
      <c r="E35213" t="s">
        <v>1048</v>
      </c>
      <c r="F35213" t="s">
        <v>1065</v>
      </c>
      <c r="G35213" t="s">
        <v>824</v>
      </c>
      <c r="H35213" t="s">
        <v>1052</v>
      </c>
      <c r="I35213" t="s">
        <v>716</v>
      </c>
      <c r="J35213" t="s">
        <v>125</v>
      </c>
      <c r="K35213" t="s">
        <v>993</v>
      </c>
      <c r="L35213" t="s">
        <v>716</v>
      </c>
      <c r="M35213" t="s">
        <v>320</v>
      </c>
      <c r="N35213" t="s">
        <v>1070</v>
      </c>
      <c r="O35213" t="s">
        <v>1068</v>
      </c>
      <c r="P35213" t="s">
        <v>562</v>
      </c>
      <c r="Q35213" t="s">
        <v>1064</v>
      </c>
      <c r="R35213" t="s">
        <v>1012</v>
      </c>
      <c r="S35213" t="s">
        <v>1054</v>
      </c>
      <c r="T35213" t="s">
        <v>140</v>
      </c>
      <c r="U35213" t="s">
        <v>140</v>
      </c>
      <c r="V35213" t="s">
        <v>996</v>
      </c>
      <c r="W35213" t="s">
        <v>1012</v>
      </c>
    </row>
    <row r="35214" spans="1:23" x14ac:dyDescent="0.35">
      <c r="A35214" t="s">
        <v>29</v>
      </c>
      <c r="B35214" t="s">
        <v>1152</v>
      </c>
      <c r="C35214">
        <v>73</v>
      </c>
      <c r="D35214" t="s">
        <v>478</v>
      </c>
      <c r="E35214" t="s">
        <v>515</v>
      </c>
      <c r="F35214" t="s">
        <v>977</v>
      </c>
      <c r="G35214" t="s">
        <v>664</v>
      </c>
      <c r="H35214" t="s">
        <v>1007</v>
      </c>
      <c r="I35214" t="s">
        <v>985</v>
      </c>
      <c r="J35214" t="s">
        <v>869</v>
      </c>
      <c r="K35214" t="s">
        <v>574</v>
      </c>
      <c r="L35214" t="s">
        <v>1047</v>
      </c>
      <c r="M35214" t="s">
        <v>595</v>
      </c>
      <c r="N35214" t="s">
        <v>140</v>
      </c>
      <c r="O35214" t="s">
        <v>1013</v>
      </c>
      <c r="P35214" t="s">
        <v>521</v>
      </c>
      <c r="Q35214" t="s">
        <v>824</v>
      </c>
      <c r="R35214" t="s">
        <v>1007</v>
      </c>
      <c r="S35214" t="s">
        <v>548</v>
      </c>
      <c r="T35214" t="s">
        <v>1011</v>
      </c>
      <c r="U35214" t="s">
        <v>140</v>
      </c>
      <c r="V35214" t="s">
        <v>949</v>
      </c>
      <c r="W35214" t="s">
        <v>1013</v>
      </c>
    </row>
    <row r="35215" spans="1:23" x14ac:dyDescent="0.35">
      <c r="A35215" t="s">
        <v>29</v>
      </c>
      <c r="B35215" t="s">
        <v>339</v>
      </c>
      <c r="C35215">
        <v>22</v>
      </c>
      <c r="D35215" t="s">
        <v>208</v>
      </c>
      <c r="E35215" t="s">
        <v>527</v>
      </c>
      <c r="F35215" t="s">
        <v>117</v>
      </c>
      <c r="G35215" t="s">
        <v>140</v>
      </c>
      <c r="H35215" t="s">
        <v>1059</v>
      </c>
      <c r="I35215" t="s">
        <v>1052</v>
      </c>
      <c r="J35215" t="s">
        <v>140</v>
      </c>
      <c r="K35215" t="s">
        <v>527</v>
      </c>
      <c r="L35215" t="s">
        <v>140</v>
      </c>
      <c r="M35215" t="s">
        <v>1083</v>
      </c>
      <c r="N35215" t="s">
        <v>1052</v>
      </c>
      <c r="O35215" t="s">
        <v>527</v>
      </c>
      <c r="P35215" t="s">
        <v>522</v>
      </c>
      <c r="Q35215" t="s">
        <v>97</v>
      </c>
      <c r="R35215" t="s">
        <v>140</v>
      </c>
      <c r="S35215" t="s">
        <v>140</v>
      </c>
      <c r="T35215" t="s">
        <v>140</v>
      </c>
      <c r="U35215" t="s">
        <v>140</v>
      </c>
      <c r="V35215" t="s">
        <v>140</v>
      </c>
      <c r="W35215" t="s">
        <v>140</v>
      </c>
    </row>
    <row r="35216" spans="1:23" x14ac:dyDescent="0.35">
      <c r="A35216" t="s">
        <v>30</v>
      </c>
      <c r="B35216" t="s">
        <v>1151</v>
      </c>
      <c r="C35216">
        <v>107</v>
      </c>
      <c r="D35216" t="s">
        <v>709</v>
      </c>
      <c r="E35216" t="s">
        <v>1017</v>
      </c>
      <c r="F35216" t="s">
        <v>1046</v>
      </c>
      <c r="G35216" t="s">
        <v>838</v>
      </c>
      <c r="H35216" t="s">
        <v>664</v>
      </c>
      <c r="I35216" t="s">
        <v>746</v>
      </c>
      <c r="J35216" t="s">
        <v>515</v>
      </c>
      <c r="K35216" t="s">
        <v>286</v>
      </c>
      <c r="L35216" t="s">
        <v>1020</v>
      </c>
      <c r="M35216" t="s">
        <v>422</v>
      </c>
      <c r="N35216" t="s">
        <v>1013</v>
      </c>
      <c r="O35216" t="s">
        <v>875</v>
      </c>
      <c r="P35216" t="s">
        <v>773</v>
      </c>
      <c r="Q35216" t="s">
        <v>125</v>
      </c>
      <c r="R35216" t="s">
        <v>1012</v>
      </c>
      <c r="S35216" t="s">
        <v>996</v>
      </c>
      <c r="T35216" t="s">
        <v>140</v>
      </c>
      <c r="U35216" t="s">
        <v>1010</v>
      </c>
      <c r="V35216" t="s">
        <v>1003</v>
      </c>
      <c r="W35216" t="s">
        <v>1073</v>
      </c>
    </row>
    <row r="35217" spans="1:23" x14ac:dyDescent="0.35">
      <c r="A35217" t="s">
        <v>30</v>
      </c>
      <c r="B35217" t="s">
        <v>1152</v>
      </c>
      <c r="C35217">
        <v>77</v>
      </c>
      <c r="D35217" t="s">
        <v>761</v>
      </c>
      <c r="E35217" t="s">
        <v>1004</v>
      </c>
      <c r="F35217" t="s">
        <v>1070</v>
      </c>
      <c r="G35217" t="s">
        <v>1066</v>
      </c>
      <c r="H35217" t="s">
        <v>1014</v>
      </c>
      <c r="I35217" t="s">
        <v>111</v>
      </c>
      <c r="J35217" t="s">
        <v>977</v>
      </c>
      <c r="K35217" t="s">
        <v>940</v>
      </c>
      <c r="L35217" t="s">
        <v>775</v>
      </c>
      <c r="M35217" t="s">
        <v>718</v>
      </c>
      <c r="N35217" t="s">
        <v>1013</v>
      </c>
      <c r="O35217" t="s">
        <v>769</v>
      </c>
      <c r="P35217" t="s">
        <v>418</v>
      </c>
      <c r="Q35217" t="s">
        <v>125</v>
      </c>
      <c r="R35217" t="s">
        <v>140</v>
      </c>
      <c r="S35217" t="s">
        <v>1052</v>
      </c>
      <c r="T35217" t="s">
        <v>140</v>
      </c>
      <c r="U35217" t="s">
        <v>1054</v>
      </c>
      <c r="V35217" t="s">
        <v>1050</v>
      </c>
      <c r="W35217" t="s">
        <v>919</v>
      </c>
    </row>
    <row r="35218" spans="1:23" x14ac:dyDescent="0.35">
      <c r="A35218" t="s">
        <v>30</v>
      </c>
      <c r="B35218" t="s">
        <v>339</v>
      </c>
      <c r="C35218">
        <v>16</v>
      </c>
      <c r="D35218" t="s">
        <v>579</v>
      </c>
      <c r="E35218" t="s">
        <v>824</v>
      </c>
      <c r="F35218" t="s">
        <v>910</v>
      </c>
      <c r="G35218" t="s">
        <v>140</v>
      </c>
      <c r="H35218" t="s">
        <v>950</v>
      </c>
      <c r="I35218" t="s">
        <v>93</v>
      </c>
      <c r="J35218" t="s">
        <v>762</v>
      </c>
      <c r="K35218" t="s">
        <v>345</v>
      </c>
      <c r="L35218" t="s">
        <v>824</v>
      </c>
      <c r="M35218" t="s">
        <v>99</v>
      </c>
      <c r="N35218" t="s">
        <v>824</v>
      </c>
      <c r="O35218" t="s">
        <v>1071</v>
      </c>
      <c r="P35218" t="s">
        <v>970</v>
      </c>
      <c r="Q35218" t="s">
        <v>140</v>
      </c>
      <c r="R35218" t="s">
        <v>140</v>
      </c>
      <c r="S35218" t="s">
        <v>140</v>
      </c>
      <c r="T35218" t="s">
        <v>140</v>
      </c>
      <c r="U35218" t="s">
        <v>140</v>
      </c>
      <c r="V35218" t="s">
        <v>950</v>
      </c>
      <c r="W35218" t="s">
        <v>140</v>
      </c>
    </row>
    <row r="35219" spans="1:23" x14ac:dyDescent="0.35">
      <c r="A35219" t="s">
        <v>31</v>
      </c>
      <c r="B35219" t="s">
        <v>1151</v>
      </c>
      <c r="C35219">
        <v>138</v>
      </c>
      <c r="D35219" t="s">
        <v>293</v>
      </c>
      <c r="E35219" t="s">
        <v>1052</v>
      </c>
      <c r="F35219" t="s">
        <v>1182</v>
      </c>
      <c r="G35219" t="s">
        <v>1004</v>
      </c>
      <c r="H35219" t="s">
        <v>1023</v>
      </c>
      <c r="I35219" t="s">
        <v>242</v>
      </c>
      <c r="J35219" t="s">
        <v>1052</v>
      </c>
      <c r="K35219" t="s">
        <v>1154</v>
      </c>
      <c r="L35219" t="s">
        <v>1100</v>
      </c>
      <c r="M35219" t="s">
        <v>513</v>
      </c>
      <c r="N35219" t="s">
        <v>1047</v>
      </c>
      <c r="O35219" t="s">
        <v>1003</v>
      </c>
      <c r="P35219" t="s">
        <v>879</v>
      </c>
      <c r="Q35219" t="s">
        <v>1067</v>
      </c>
      <c r="R35219" t="s">
        <v>1055</v>
      </c>
      <c r="S35219" t="s">
        <v>919</v>
      </c>
      <c r="T35219" t="s">
        <v>140</v>
      </c>
      <c r="U35219" t="s">
        <v>140</v>
      </c>
      <c r="V35219" t="s">
        <v>1098</v>
      </c>
      <c r="W35219" t="s">
        <v>660</v>
      </c>
    </row>
    <row r="35220" spans="1:23" x14ac:dyDescent="0.35">
      <c r="A35220" t="s">
        <v>31</v>
      </c>
      <c r="B35220" t="s">
        <v>1152</v>
      </c>
      <c r="C35220">
        <v>58</v>
      </c>
      <c r="D35220" t="s">
        <v>633</v>
      </c>
      <c r="E35220" t="s">
        <v>1047</v>
      </c>
      <c r="F35220" t="s">
        <v>1049</v>
      </c>
      <c r="G35220" t="s">
        <v>140</v>
      </c>
      <c r="H35220" t="s">
        <v>1049</v>
      </c>
      <c r="I35220" t="s">
        <v>323</v>
      </c>
      <c r="J35220" t="s">
        <v>1019</v>
      </c>
      <c r="K35220" t="s">
        <v>643</v>
      </c>
      <c r="L35220" t="s">
        <v>643</v>
      </c>
      <c r="M35220" t="s">
        <v>443</v>
      </c>
      <c r="N35220" t="s">
        <v>940</v>
      </c>
      <c r="O35220" t="s">
        <v>940</v>
      </c>
      <c r="P35220" t="s">
        <v>356</v>
      </c>
      <c r="Q35220" t="s">
        <v>87</v>
      </c>
      <c r="R35220" t="s">
        <v>140</v>
      </c>
      <c r="S35220" t="s">
        <v>1058</v>
      </c>
      <c r="T35220" t="s">
        <v>140</v>
      </c>
      <c r="U35220" t="s">
        <v>140</v>
      </c>
      <c r="V35220" t="s">
        <v>940</v>
      </c>
      <c r="W35220" t="s">
        <v>940</v>
      </c>
    </row>
    <row r="35221" spans="1:23" x14ac:dyDescent="0.35">
      <c r="A35221" t="s">
        <v>31</v>
      </c>
      <c r="B35221" t="s">
        <v>339</v>
      </c>
      <c r="C35221">
        <v>11</v>
      </c>
      <c r="D35221" t="s">
        <v>1056</v>
      </c>
      <c r="E35221" t="s">
        <v>140</v>
      </c>
      <c r="F35221" t="s">
        <v>292</v>
      </c>
      <c r="G35221" t="s">
        <v>1007</v>
      </c>
      <c r="H35221" t="s">
        <v>492</v>
      </c>
      <c r="I35221" t="s">
        <v>897</v>
      </c>
      <c r="J35221" t="s">
        <v>897</v>
      </c>
      <c r="K35221" t="s">
        <v>897</v>
      </c>
      <c r="L35221" t="s">
        <v>1018</v>
      </c>
      <c r="M35221" t="s">
        <v>1018</v>
      </c>
      <c r="N35221" t="s">
        <v>1018</v>
      </c>
      <c r="O35221" t="s">
        <v>140</v>
      </c>
      <c r="P35221" t="s">
        <v>415</v>
      </c>
      <c r="Q35221" t="s">
        <v>897</v>
      </c>
      <c r="R35221" t="s">
        <v>140</v>
      </c>
      <c r="S35221" t="s">
        <v>140</v>
      </c>
      <c r="T35221" t="s">
        <v>140</v>
      </c>
      <c r="U35221" t="s">
        <v>140</v>
      </c>
      <c r="V35221" t="s">
        <v>140</v>
      </c>
      <c r="W35221" t="s">
        <v>140</v>
      </c>
    </row>
    <row r="35222" spans="1:23" x14ac:dyDescent="0.35">
      <c r="A35222" t="s">
        <v>32</v>
      </c>
      <c r="B35222" t="s">
        <v>1151</v>
      </c>
      <c r="C35222">
        <v>3047</v>
      </c>
      <c r="D35222" t="s">
        <v>242</v>
      </c>
      <c r="E35222" t="s">
        <v>875</v>
      </c>
      <c r="F35222" t="s">
        <v>501</v>
      </c>
      <c r="G35222" t="s">
        <v>664</v>
      </c>
      <c r="H35222" t="s">
        <v>660</v>
      </c>
      <c r="I35222" t="s">
        <v>199</v>
      </c>
      <c r="J35222" t="s">
        <v>801</v>
      </c>
      <c r="K35222" t="s">
        <v>901</v>
      </c>
      <c r="L35222" t="s">
        <v>973</v>
      </c>
      <c r="M35222" t="s">
        <v>810</v>
      </c>
      <c r="N35222" t="s">
        <v>664</v>
      </c>
      <c r="O35222" t="s">
        <v>1056</v>
      </c>
      <c r="P35222" t="s">
        <v>349</v>
      </c>
      <c r="Q35222" t="s">
        <v>875</v>
      </c>
      <c r="R35222" t="s">
        <v>775</v>
      </c>
      <c r="S35222" t="s">
        <v>1043</v>
      </c>
      <c r="T35222" t="s">
        <v>1022</v>
      </c>
      <c r="U35222" t="s">
        <v>1022</v>
      </c>
      <c r="V35222" t="s">
        <v>1098</v>
      </c>
      <c r="W35222" t="s">
        <v>1052</v>
      </c>
    </row>
    <row r="35223" spans="1:23" x14ac:dyDescent="0.35">
      <c r="A35223" t="s">
        <v>32</v>
      </c>
      <c r="B35223" t="s">
        <v>1152</v>
      </c>
      <c r="C35223">
        <v>1519</v>
      </c>
      <c r="D35223" t="s">
        <v>594</v>
      </c>
      <c r="E35223" t="s">
        <v>996</v>
      </c>
      <c r="F35223" t="s">
        <v>1056</v>
      </c>
      <c r="G35223" t="s">
        <v>1068</v>
      </c>
      <c r="H35223" t="s">
        <v>875</v>
      </c>
      <c r="I35223" t="s">
        <v>785</v>
      </c>
      <c r="J35223" t="s">
        <v>1067</v>
      </c>
      <c r="K35223" t="s">
        <v>942</v>
      </c>
      <c r="L35223" t="s">
        <v>1067</v>
      </c>
      <c r="M35223" t="s">
        <v>1182</v>
      </c>
      <c r="N35223" t="s">
        <v>1020</v>
      </c>
      <c r="O35223" t="s">
        <v>733</v>
      </c>
      <c r="P35223" t="s">
        <v>264</v>
      </c>
      <c r="Q35223" t="s">
        <v>919</v>
      </c>
      <c r="R35223" t="s">
        <v>1017</v>
      </c>
      <c r="S35223" t="s">
        <v>1007</v>
      </c>
      <c r="T35223" t="s">
        <v>1008</v>
      </c>
      <c r="U35223" t="s">
        <v>1063</v>
      </c>
      <c r="V35223" t="s">
        <v>1007</v>
      </c>
      <c r="W35223" t="s">
        <v>1051</v>
      </c>
    </row>
    <row r="35224" spans="1:23" x14ac:dyDescent="0.35">
      <c r="A35224" t="s">
        <v>32</v>
      </c>
      <c r="B35224" t="s">
        <v>339</v>
      </c>
      <c r="C35224">
        <v>356</v>
      </c>
      <c r="D35224" t="s">
        <v>449</v>
      </c>
      <c r="E35224" t="s">
        <v>1045</v>
      </c>
      <c r="F35224" t="s">
        <v>394</v>
      </c>
      <c r="G35224" t="s">
        <v>1023</v>
      </c>
      <c r="H35224" t="s">
        <v>950</v>
      </c>
      <c r="I35224" t="s">
        <v>917</v>
      </c>
      <c r="J35224" t="s">
        <v>1056</v>
      </c>
      <c r="K35224" t="s">
        <v>103</v>
      </c>
      <c r="L35224" t="s">
        <v>875</v>
      </c>
      <c r="M35224" t="s">
        <v>921</v>
      </c>
      <c r="N35224" t="s">
        <v>950</v>
      </c>
      <c r="O35224" t="s">
        <v>1057</v>
      </c>
      <c r="P35224" t="s">
        <v>654</v>
      </c>
      <c r="Q35224" t="s">
        <v>1068</v>
      </c>
      <c r="R35224" t="s">
        <v>1014</v>
      </c>
      <c r="S35224" t="s">
        <v>950</v>
      </c>
      <c r="T35224" t="s">
        <v>140</v>
      </c>
      <c r="U35224" t="s">
        <v>1013</v>
      </c>
      <c r="V35224" t="s">
        <v>1055</v>
      </c>
      <c r="W35224" t="s">
        <v>1070</v>
      </c>
    </row>
    <row r="35226" spans="1:23" x14ac:dyDescent="0.35">
      <c r="A35226" t="s">
        <v>2435</v>
      </c>
    </row>
    <row r="35227" spans="1:23" x14ac:dyDescent="0.35">
      <c r="A35227" t="s">
        <v>2</v>
      </c>
      <c r="B35227" t="s">
        <v>1164</v>
      </c>
      <c r="C35227" t="s">
        <v>3</v>
      </c>
      <c r="D35227" t="s">
        <v>1416</v>
      </c>
      <c r="E35227" t="s">
        <v>2415</v>
      </c>
      <c r="F35227" t="s">
        <v>2416</v>
      </c>
      <c r="G35227" t="s">
        <v>2417</v>
      </c>
      <c r="H35227" t="s">
        <v>2418</v>
      </c>
      <c r="I35227" t="s">
        <v>2419</v>
      </c>
      <c r="J35227" t="s">
        <v>2420</v>
      </c>
      <c r="K35227" t="s">
        <v>2421</v>
      </c>
      <c r="L35227" t="s">
        <v>2422</v>
      </c>
      <c r="M35227" t="s">
        <v>2423</v>
      </c>
      <c r="N35227" t="s">
        <v>2424</v>
      </c>
      <c r="O35227" t="s">
        <v>2425</v>
      </c>
      <c r="P35227" t="s">
        <v>2426</v>
      </c>
      <c r="Q35227" t="s">
        <v>2427</v>
      </c>
      <c r="R35227" t="s">
        <v>2428</v>
      </c>
      <c r="S35227" t="s">
        <v>2429</v>
      </c>
      <c r="T35227" t="s">
        <v>2430</v>
      </c>
      <c r="U35227" t="s">
        <v>2431</v>
      </c>
      <c r="V35227" t="s">
        <v>1032</v>
      </c>
      <c r="W35227" t="s">
        <v>136</v>
      </c>
    </row>
    <row r="35228" spans="1:23" x14ac:dyDescent="0.35">
      <c r="A35228" t="s">
        <v>8</v>
      </c>
      <c r="B35228" t="s">
        <v>1165</v>
      </c>
      <c r="C35228">
        <v>69</v>
      </c>
      <c r="D35228" t="s">
        <v>678</v>
      </c>
      <c r="E35228" t="s">
        <v>140</v>
      </c>
      <c r="F35228" t="s">
        <v>1052</v>
      </c>
      <c r="G35228" t="s">
        <v>515</v>
      </c>
      <c r="H35228" t="s">
        <v>939</v>
      </c>
      <c r="I35228" t="s">
        <v>1085</v>
      </c>
      <c r="J35228" t="s">
        <v>1011</v>
      </c>
      <c r="K35228" t="s">
        <v>476</v>
      </c>
      <c r="L35228" t="s">
        <v>1102</v>
      </c>
      <c r="M35228" t="s">
        <v>261</v>
      </c>
      <c r="N35228" t="s">
        <v>953</v>
      </c>
      <c r="O35228" t="s">
        <v>1043</v>
      </c>
      <c r="P35228" t="s">
        <v>956</v>
      </c>
      <c r="Q35228" t="s">
        <v>517</v>
      </c>
      <c r="R35228" t="s">
        <v>140</v>
      </c>
      <c r="S35228" t="s">
        <v>1058</v>
      </c>
      <c r="T35228" t="s">
        <v>140</v>
      </c>
      <c r="U35228" t="s">
        <v>140</v>
      </c>
      <c r="V35228" t="s">
        <v>869</v>
      </c>
      <c r="W35228" t="s">
        <v>548</v>
      </c>
    </row>
    <row r="35229" spans="1:23" x14ac:dyDescent="0.35">
      <c r="A35229" t="s">
        <v>8</v>
      </c>
      <c r="B35229" t="s">
        <v>1166</v>
      </c>
      <c r="C35229">
        <v>135</v>
      </c>
      <c r="D35229" t="s">
        <v>564</v>
      </c>
      <c r="E35229" t="s">
        <v>1007</v>
      </c>
      <c r="F35229" t="s">
        <v>893</v>
      </c>
      <c r="G35229" t="s">
        <v>1056</v>
      </c>
      <c r="H35229" t="s">
        <v>1073</v>
      </c>
      <c r="I35229" t="s">
        <v>582</v>
      </c>
      <c r="J35229" t="s">
        <v>1064</v>
      </c>
      <c r="K35229" t="s">
        <v>513</v>
      </c>
      <c r="L35229" t="s">
        <v>1102</v>
      </c>
      <c r="M35229" t="s">
        <v>518</v>
      </c>
      <c r="N35229" t="s">
        <v>953</v>
      </c>
      <c r="O35229" t="s">
        <v>99</v>
      </c>
      <c r="P35229" t="s">
        <v>39</v>
      </c>
      <c r="Q35229" t="s">
        <v>1057</v>
      </c>
      <c r="R35229" t="s">
        <v>1019</v>
      </c>
      <c r="S35229" t="s">
        <v>971</v>
      </c>
      <c r="T35229" t="s">
        <v>1019</v>
      </c>
      <c r="U35229" t="s">
        <v>140</v>
      </c>
      <c r="V35229" t="s">
        <v>1019</v>
      </c>
      <c r="W35229" t="s">
        <v>775</v>
      </c>
    </row>
    <row r="35230" spans="1:23" x14ac:dyDescent="0.35">
      <c r="A35230" t="s">
        <v>9</v>
      </c>
      <c r="B35230" t="s">
        <v>1165</v>
      </c>
      <c r="C35230">
        <v>99</v>
      </c>
      <c r="D35230" t="s">
        <v>452</v>
      </c>
      <c r="E35230" t="s">
        <v>991</v>
      </c>
      <c r="F35230" t="s">
        <v>660</v>
      </c>
      <c r="G35230" t="s">
        <v>929</v>
      </c>
      <c r="H35230" t="s">
        <v>801</v>
      </c>
      <c r="I35230" t="s">
        <v>755</v>
      </c>
      <c r="J35230" t="s">
        <v>1048</v>
      </c>
      <c r="K35230" t="s">
        <v>1057</v>
      </c>
      <c r="L35230" t="s">
        <v>1062</v>
      </c>
      <c r="M35230" t="s">
        <v>961</v>
      </c>
      <c r="N35230" t="s">
        <v>1020</v>
      </c>
      <c r="O35230" t="s">
        <v>1060</v>
      </c>
      <c r="P35230" t="s">
        <v>119</v>
      </c>
      <c r="Q35230" t="s">
        <v>1060</v>
      </c>
      <c r="R35230" t="s">
        <v>1017</v>
      </c>
      <c r="S35230" t="s">
        <v>1007</v>
      </c>
      <c r="T35230" t="s">
        <v>140</v>
      </c>
      <c r="U35230" t="s">
        <v>1010</v>
      </c>
      <c r="V35230" t="s">
        <v>140</v>
      </c>
      <c r="W35230" t="s">
        <v>1012</v>
      </c>
    </row>
    <row r="35231" spans="1:23" x14ac:dyDescent="0.35">
      <c r="A35231" t="s">
        <v>9</v>
      </c>
      <c r="B35231" t="s">
        <v>1166</v>
      </c>
      <c r="C35231">
        <v>102</v>
      </c>
      <c r="D35231" t="s">
        <v>358</v>
      </c>
      <c r="E35231" t="s">
        <v>458</v>
      </c>
      <c r="F35231" t="s">
        <v>801</v>
      </c>
      <c r="G35231" t="s">
        <v>1051</v>
      </c>
      <c r="H35231" t="s">
        <v>1098</v>
      </c>
      <c r="I35231" t="s">
        <v>443</v>
      </c>
      <c r="J35231" t="s">
        <v>769</v>
      </c>
      <c r="K35231" t="s">
        <v>129</v>
      </c>
      <c r="L35231" t="s">
        <v>838</v>
      </c>
      <c r="M35231" t="s">
        <v>862</v>
      </c>
      <c r="N35231" t="s">
        <v>869</v>
      </c>
      <c r="O35231" t="s">
        <v>1065</v>
      </c>
      <c r="P35231" t="s">
        <v>261</v>
      </c>
      <c r="Q35231" t="s">
        <v>1098</v>
      </c>
      <c r="R35231" t="s">
        <v>140</v>
      </c>
      <c r="S35231" t="s">
        <v>971</v>
      </c>
      <c r="T35231" t="s">
        <v>1014</v>
      </c>
      <c r="U35231" t="s">
        <v>1014</v>
      </c>
      <c r="V35231" t="s">
        <v>1020</v>
      </c>
      <c r="W35231" t="s">
        <v>1020</v>
      </c>
    </row>
    <row r="35232" spans="1:23" x14ac:dyDescent="0.35">
      <c r="A35232" t="s">
        <v>10</v>
      </c>
      <c r="B35232" t="s">
        <v>1165</v>
      </c>
      <c r="C35232">
        <v>80</v>
      </c>
      <c r="D35232" t="s">
        <v>389</v>
      </c>
      <c r="E35232" t="s">
        <v>527</v>
      </c>
      <c r="F35232" t="s">
        <v>875</v>
      </c>
      <c r="G35232" t="s">
        <v>869</v>
      </c>
      <c r="H35232" t="s">
        <v>140</v>
      </c>
      <c r="I35232" t="s">
        <v>125</v>
      </c>
      <c r="J35232" t="s">
        <v>107</v>
      </c>
      <c r="K35232" t="s">
        <v>564</v>
      </c>
      <c r="L35232" t="s">
        <v>903</v>
      </c>
      <c r="M35232" t="s">
        <v>810</v>
      </c>
      <c r="N35232" t="s">
        <v>903</v>
      </c>
      <c r="O35232" t="s">
        <v>950</v>
      </c>
      <c r="P35232" t="s">
        <v>814</v>
      </c>
      <c r="Q35232" t="s">
        <v>1058</v>
      </c>
      <c r="R35232" t="s">
        <v>1009</v>
      </c>
      <c r="S35232" t="s">
        <v>1014</v>
      </c>
      <c r="T35232" t="s">
        <v>140</v>
      </c>
      <c r="U35232" t="s">
        <v>140</v>
      </c>
      <c r="V35232" t="s">
        <v>140</v>
      </c>
      <c r="W35232" t="s">
        <v>952</v>
      </c>
    </row>
    <row r="35233" spans="1:23" x14ac:dyDescent="0.35">
      <c r="A35233" t="s">
        <v>10</v>
      </c>
      <c r="B35233" t="s">
        <v>1166</v>
      </c>
      <c r="C35233">
        <v>128</v>
      </c>
      <c r="D35233" t="s">
        <v>392</v>
      </c>
      <c r="E35233" t="s">
        <v>1050</v>
      </c>
      <c r="F35233" t="s">
        <v>1053</v>
      </c>
      <c r="G35233" t="s">
        <v>1054</v>
      </c>
      <c r="H35233" t="s">
        <v>1009</v>
      </c>
      <c r="I35233" t="s">
        <v>125</v>
      </c>
      <c r="J35233" t="s">
        <v>1063</v>
      </c>
      <c r="K35233" t="s">
        <v>107</v>
      </c>
      <c r="L35233" t="s">
        <v>983</v>
      </c>
      <c r="M35233" t="s">
        <v>293</v>
      </c>
      <c r="N35233" t="s">
        <v>939</v>
      </c>
      <c r="O35233" t="s">
        <v>1070</v>
      </c>
      <c r="P35233" t="s">
        <v>354</v>
      </c>
      <c r="Q35233" t="s">
        <v>1070</v>
      </c>
      <c r="R35233" t="s">
        <v>140</v>
      </c>
      <c r="S35233" t="s">
        <v>1043</v>
      </c>
      <c r="T35233" t="s">
        <v>140</v>
      </c>
      <c r="U35233" t="s">
        <v>140</v>
      </c>
      <c r="V35233" t="s">
        <v>1046</v>
      </c>
      <c r="W35233" t="s">
        <v>458</v>
      </c>
    </row>
    <row r="35234" spans="1:23" x14ac:dyDescent="0.35">
      <c r="A35234" t="s">
        <v>11</v>
      </c>
      <c r="B35234" t="s">
        <v>1165</v>
      </c>
      <c r="C35234">
        <v>87</v>
      </c>
      <c r="D35234" t="s">
        <v>738</v>
      </c>
      <c r="E35234" t="s">
        <v>140</v>
      </c>
      <c r="F35234" t="s">
        <v>903</v>
      </c>
      <c r="G35234" t="s">
        <v>1063</v>
      </c>
      <c r="H35234" t="s">
        <v>1019</v>
      </c>
      <c r="I35234" t="s">
        <v>860</v>
      </c>
      <c r="J35234" t="s">
        <v>109</v>
      </c>
      <c r="K35234" t="s">
        <v>716</v>
      </c>
      <c r="L35234" t="s">
        <v>147</v>
      </c>
      <c r="M35234" t="s">
        <v>856</v>
      </c>
      <c r="N35234" t="s">
        <v>147</v>
      </c>
      <c r="O35234" t="s">
        <v>458</v>
      </c>
      <c r="P35234" t="s">
        <v>588</v>
      </c>
      <c r="Q35234" t="s">
        <v>1067</v>
      </c>
      <c r="R35234" t="s">
        <v>140</v>
      </c>
      <c r="S35234" t="s">
        <v>869</v>
      </c>
      <c r="T35234" t="s">
        <v>140</v>
      </c>
      <c r="U35234" t="s">
        <v>140</v>
      </c>
      <c r="V35234" t="s">
        <v>1048</v>
      </c>
      <c r="W35234" t="s">
        <v>996</v>
      </c>
    </row>
    <row r="35235" spans="1:23" x14ac:dyDescent="0.35">
      <c r="A35235" t="s">
        <v>11</v>
      </c>
      <c r="B35235" t="s">
        <v>1166</v>
      </c>
      <c r="C35235">
        <v>118</v>
      </c>
      <c r="D35235" t="s">
        <v>604</v>
      </c>
      <c r="E35235" t="s">
        <v>1053</v>
      </c>
      <c r="F35235" t="s">
        <v>1065</v>
      </c>
      <c r="G35235" t="s">
        <v>458</v>
      </c>
      <c r="H35235" t="s">
        <v>1064</v>
      </c>
      <c r="I35235" t="s">
        <v>527</v>
      </c>
      <c r="J35235" t="s">
        <v>99</v>
      </c>
      <c r="K35235" t="s">
        <v>968</v>
      </c>
      <c r="L35235" t="s">
        <v>1059</v>
      </c>
      <c r="M35235" t="s">
        <v>145</v>
      </c>
      <c r="N35235" t="s">
        <v>1058</v>
      </c>
      <c r="O35235" t="s">
        <v>769</v>
      </c>
      <c r="P35235" t="s">
        <v>59</v>
      </c>
      <c r="Q35235" t="s">
        <v>1066</v>
      </c>
      <c r="R35235" t="s">
        <v>140</v>
      </c>
      <c r="S35235" t="s">
        <v>940</v>
      </c>
      <c r="T35235" t="s">
        <v>140</v>
      </c>
      <c r="U35235" t="s">
        <v>140</v>
      </c>
      <c r="V35235" t="s">
        <v>1098</v>
      </c>
      <c r="W35235" t="s">
        <v>1058</v>
      </c>
    </row>
    <row r="35236" spans="1:23" x14ac:dyDescent="0.35">
      <c r="A35236" t="s">
        <v>12</v>
      </c>
      <c r="B35236" t="s">
        <v>1165</v>
      </c>
      <c r="C35236">
        <v>12</v>
      </c>
      <c r="D35236" t="s">
        <v>1020</v>
      </c>
      <c r="E35236" t="s">
        <v>919</v>
      </c>
      <c r="F35236" t="s">
        <v>919</v>
      </c>
      <c r="G35236" t="s">
        <v>70</v>
      </c>
      <c r="H35236" t="s">
        <v>140</v>
      </c>
      <c r="I35236" t="s">
        <v>919</v>
      </c>
      <c r="J35236" t="s">
        <v>140</v>
      </c>
      <c r="K35236" t="s">
        <v>919</v>
      </c>
      <c r="L35236" t="s">
        <v>140</v>
      </c>
      <c r="M35236" t="s">
        <v>733</v>
      </c>
      <c r="N35236" t="s">
        <v>929</v>
      </c>
      <c r="O35236" t="s">
        <v>140</v>
      </c>
      <c r="P35236" t="s">
        <v>111</v>
      </c>
      <c r="Q35236" t="s">
        <v>140</v>
      </c>
      <c r="R35236" t="s">
        <v>1020</v>
      </c>
      <c r="S35236" t="s">
        <v>140</v>
      </c>
      <c r="T35236" t="s">
        <v>140</v>
      </c>
      <c r="U35236" t="s">
        <v>140</v>
      </c>
      <c r="V35236" t="s">
        <v>140</v>
      </c>
      <c r="W35236" t="s">
        <v>929</v>
      </c>
    </row>
    <row r="35237" spans="1:23" x14ac:dyDescent="0.35">
      <c r="A35237" t="s">
        <v>12</v>
      </c>
      <c r="B35237" t="s">
        <v>1166</v>
      </c>
      <c r="C35237">
        <v>197</v>
      </c>
      <c r="D35237" t="s">
        <v>656</v>
      </c>
      <c r="E35237" t="s">
        <v>1048</v>
      </c>
      <c r="F35237" t="s">
        <v>125</v>
      </c>
      <c r="G35237" t="s">
        <v>988</v>
      </c>
      <c r="H35237" t="s">
        <v>988</v>
      </c>
      <c r="I35237" t="s">
        <v>261</v>
      </c>
      <c r="J35237" t="s">
        <v>788</v>
      </c>
      <c r="K35237" t="s">
        <v>476</v>
      </c>
      <c r="L35237" t="s">
        <v>1102</v>
      </c>
      <c r="M35237" t="s">
        <v>490</v>
      </c>
      <c r="N35237" t="s">
        <v>869</v>
      </c>
      <c r="O35237" t="s">
        <v>1051</v>
      </c>
      <c r="P35237" t="s">
        <v>700</v>
      </c>
      <c r="Q35237" t="s">
        <v>1068</v>
      </c>
      <c r="R35237" t="s">
        <v>1020</v>
      </c>
      <c r="S35237" t="s">
        <v>1052</v>
      </c>
      <c r="T35237" t="s">
        <v>140</v>
      </c>
      <c r="U35237" t="s">
        <v>140</v>
      </c>
      <c r="V35237" t="s">
        <v>1048</v>
      </c>
      <c r="W35237" t="s">
        <v>1045</v>
      </c>
    </row>
    <row r="35238" spans="1:23" x14ac:dyDescent="0.35">
      <c r="A35238" t="s">
        <v>13</v>
      </c>
      <c r="B35238" t="s">
        <v>1165</v>
      </c>
      <c r="C35238">
        <v>7</v>
      </c>
      <c r="D35238" t="s">
        <v>695</v>
      </c>
      <c r="E35238" t="s">
        <v>140</v>
      </c>
      <c r="F35238" t="s">
        <v>1085</v>
      </c>
      <c r="G35238" t="s">
        <v>140</v>
      </c>
      <c r="H35238" t="s">
        <v>140</v>
      </c>
      <c r="I35238" t="s">
        <v>1085</v>
      </c>
      <c r="J35238" t="s">
        <v>140</v>
      </c>
      <c r="K35238" t="s">
        <v>140</v>
      </c>
      <c r="L35238" t="s">
        <v>1085</v>
      </c>
      <c r="M35238" t="s">
        <v>623</v>
      </c>
      <c r="N35238" t="s">
        <v>140</v>
      </c>
      <c r="O35238" t="s">
        <v>140</v>
      </c>
      <c r="P35238" t="s">
        <v>331</v>
      </c>
      <c r="Q35238" t="s">
        <v>140</v>
      </c>
      <c r="R35238" t="s">
        <v>140</v>
      </c>
      <c r="S35238" t="s">
        <v>140</v>
      </c>
      <c r="T35238" t="s">
        <v>140</v>
      </c>
      <c r="U35238" t="s">
        <v>140</v>
      </c>
      <c r="V35238" t="s">
        <v>140</v>
      </c>
      <c r="W35238" t="s">
        <v>140</v>
      </c>
    </row>
    <row r="35239" spans="1:23" x14ac:dyDescent="0.35">
      <c r="A35239" t="s">
        <v>13</v>
      </c>
      <c r="B35239" t="s">
        <v>1166</v>
      </c>
      <c r="C35239">
        <v>199</v>
      </c>
      <c r="D35239" t="s">
        <v>59</v>
      </c>
      <c r="E35239" t="s">
        <v>950</v>
      </c>
      <c r="F35239" t="s">
        <v>574</v>
      </c>
      <c r="G35239" t="s">
        <v>950</v>
      </c>
      <c r="H35239" t="s">
        <v>458</v>
      </c>
      <c r="I35239" t="s">
        <v>1139</v>
      </c>
      <c r="J35239" t="s">
        <v>1055</v>
      </c>
      <c r="K35239" t="s">
        <v>924</v>
      </c>
      <c r="L35239" t="s">
        <v>105</v>
      </c>
      <c r="M35239" t="s">
        <v>654</v>
      </c>
      <c r="N35239" t="s">
        <v>988</v>
      </c>
      <c r="O35239" t="s">
        <v>733</v>
      </c>
      <c r="P35239" t="s">
        <v>700</v>
      </c>
      <c r="Q35239" t="s">
        <v>838</v>
      </c>
      <c r="R35239" t="s">
        <v>1020</v>
      </c>
      <c r="S35239" t="s">
        <v>1098</v>
      </c>
      <c r="T35239" t="s">
        <v>140</v>
      </c>
      <c r="U35239" t="s">
        <v>140</v>
      </c>
      <c r="V35239" t="s">
        <v>1016</v>
      </c>
      <c r="W35239" t="s">
        <v>940</v>
      </c>
    </row>
    <row r="35240" spans="1:23" x14ac:dyDescent="0.35">
      <c r="A35240" t="s">
        <v>14</v>
      </c>
      <c r="B35240" t="s">
        <v>1165</v>
      </c>
      <c r="C35240">
        <v>52</v>
      </c>
      <c r="D35240" t="s">
        <v>785</v>
      </c>
      <c r="E35240" t="s">
        <v>1020</v>
      </c>
      <c r="F35240" t="s">
        <v>1017</v>
      </c>
      <c r="G35240" t="s">
        <v>87</v>
      </c>
      <c r="H35240" t="s">
        <v>1051</v>
      </c>
      <c r="I35240" t="s">
        <v>463</v>
      </c>
      <c r="J35240" t="s">
        <v>1020</v>
      </c>
      <c r="K35240" t="s">
        <v>399</v>
      </c>
      <c r="L35240" t="s">
        <v>1102</v>
      </c>
      <c r="M35240" t="s">
        <v>187</v>
      </c>
      <c r="N35240" t="s">
        <v>903</v>
      </c>
      <c r="O35240" t="s">
        <v>1055</v>
      </c>
      <c r="P35240" t="s">
        <v>691</v>
      </c>
      <c r="Q35240" t="s">
        <v>952</v>
      </c>
      <c r="R35240" t="s">
        <v>140</v>
      </c>
      <c r="S35240" t="s">
        <v>1051</v>
      </c>
      <c r="T35240" t="s">
        <v>140</v>
      </c>
      <c r="U35240" t="s">
        <v>140</v>
      </c>
      <c r="V35240" t="s">
        <v>140</v>
      </c>
      <c r="W35240" t="s">
        <v>1023</v>
      </c>
    </row>
    <row r="35241" spans="1:23" x14ac:dyDescent="0.35">
      <c r="A35241" t="s">
        <v>14</v>
      </c>
      <c r="B35241" t="s">
        <v>1166</v>
      </c>
      <c r="C35241">
        <v>151</v>
      </c>
      <c r="D35241" t="s">
        <v>237</v>
      </c>
      <c r="E35241" t="s">
        <v>929</v>
      </c>
      <c r="F35241" t="s">
        <v>824</v>
      </c>
      <c r="G35241" t="s">
        <v>949</v>
      </c>
      <c r="H35241" t="s">
        <v>1018</v>
      </c>
      <c r="I35241" t="s">
        <v>741</v>
      </c>
      <c r="J35241" t="s">
        <v>458</v>
      </c>
      <c r="K35241" t="s">
        <v>662</v>
      </c>
      <c r="L35241" t="s">
        <v>801</v>
      </c>
      <c r="M35241" t="s">
        <v>1087</v>
      </c>
      <c r="N35241" t="s">
        <v>1067</v>
      </c>
      <c r="O35241" t="s">
        <v>788</v>
      </c>
      <c r="P35241" t="s">
        <v>471</v>
      </c>
      <c r="Q35241" t="s">
        <v>869</v>
      </c>
      <c r="R35241" t="s">
        <v>1058</v>
      </c>
      <c r="S35241" t="s">
        <v>875</v>
      </c>
      <c r="T35241" t="s">
        <v>140</v>
      </c>
      <c r="U35241" t="s">
        <v>1017</v>
      </c>
      <c r="V35241" t="s">
        <v>971</v>
      </c>
      <c r="W35241" t="s">
        <v>1068</v>
      </c>
    </row>
    <row r="35242" spans="1:23" x14ac:dyDescent="0.35">
      <c r="A35242" t="s">
        <v>15</v>
      </c>
      <c r="B35242" t="s">
        <v>1165</v>
      </c>
      <c r="C35242">
        <v>90</v>
      </c>
      <c r="D35242" t="s">
        <v>168</v>
      </c>
      <c r="E35242" t="s">
        <v>903</v>
      </c>
      <c r="F35242" t="s">
        <v>919</v>
      </c>
      <c r="G35242" t="s">
        <v>515</v>
      </c>
      <c r="H35242" t="s">
        <v>1009</v>
      </c>
      <c r="I35242" t="s">
        <v>671</v>
      </c>
      <c r="J35242" t="s">
        <v>458</v>
      </c>
      <c r="K35242" t="s">
        <v>751</v>
      </c>
      <c r="L35242" t="s">
        <v>113</v>
      </c>
      <c r="M35242" t="s">
        <v>113</v>
      </c>
      <c r="N35242" t="s">
        <v>996</v>
      </c>
      <c r="O35242" t="s">
        <v>140</v>
      </c>
      <c r="P35242" t="s">
        <v>296</v>
      </c>
      <c r="Q35242" t="s">
        <v>1012</v>
      </c>
      <c r="R35242" t="s">
        <v>775</v>
      </c>
      <c r="S35242" t="s">
        <v>1012</v>
      </c>
      <c r="T35242" t="s">
        <v>140</v>
      </c>
      <c r="U35242" t="s">
        <v>140</v>
      </c>
      <c r="V35242" t="s">
        <v>1054</v>
      </c>
      <c r="W35242" t="s">
        <v>940</v>
      </c>
    </row>
    <row r="35243" spans="1:23" x14ac:dyDescent="0.35">
      <c r="A35243" t="s">
        <v>15</v>
      </c>
      <c r="B35243" t="s">
        <v>1166</v>
      </c>
      <c r="C35243">
        <v>116</v>
      </c>
      <c r="D35243" t="s">
        <v>221</v>
      </c>
      <c r="E35243" t="s">
        <v>939</v>
      </c>
      <c r="F35243" t="s">
        <v>1056</v>
      </c>
      <c r="G35243" t="s">
        <v>1055</v>
      </c>
      <c r="H35243" t="s">
        <v>527</v>
      </c>
      <c r="I35243" t="s">
        <v>465</v>
      </c>
      <c r="J35243" t="s">
        <v>121</v>
      </c>
      <c r="K35243" t="s">
        <v>614</v>
      </c>
      <c r="L35243" t="s">
        <v>458</v>
      </c>
      <c r="M35243" t="s">
        <v>751</v>
      </c>
      <c r="N35243" t="s">
        <v>967</v>
      </c>
      <c r="O35243" t="s">
        <v>345</v>
      </c>
      <c r="P35243" t="s">
        <v>645</v>
      </c>
      <c r="Q35243" t="s">
        <v>940</v>
      </c>
      <c r="R35243" t="s">
        <v>1055</v>
      </c>
      <c r="S35243" t="s">
        <v>1020</v>
      </c>
      <c r="T35243" t="s">
        <v>140</v>
      </c>
      <c r="U35243" t="s">
        <v>1019</v>
      </c>
      <c r="V35243" t="s">
        <v>1055</v>
      </c>
      <c r="W35243" t="s">
        <v>1055</v>
      </c>
    </row>
    <row r="35244" spans="1:23" x14ac:dyDescent="0.35">
      <c r="A35244" t="s">
        <v>16</v>
      </c>
      <c r="B35244" t="s">
        <v>1165</v>
      </c>
      <c r="C35244">
        <v>96</v>
      </c>
      <c r="D35244" t="s">
        <v>908</v>
      </c>
      <c r="E35244" t="s">
        <v>733</v>
      </c>
      <c r="F35244" t="s">
        <v>1046</v>
      </c>
      <c r="G35244" t="s">
        <v>1045</v>
      </c>
      <c r="H35244" t="s">
        <v>140</v>
      </c>
      <c r="I35244" t="s">
        <v>105</v>
      </c>
      <c r="J35244" t="s">
        <v>1052</v>
      </c>
      <c r="K35244" t="s">
        <v>162</v>
      </c>
      <c r="L35244" t="s">
        <v>915</v>
      </c>
      <c r="M35244" t="s">
        <v>1087</v>
      </c>
      <c r="N35244" t="s">
        <v>961</v>
      </c>
      <c r="O35244" t="s">
        <v>1055</v>
      </c>
      <c r="P35244" t="s">
        <v>623</v>
      </c>
      <c r="Q35244" t="s">
        <v>939</v>
      </c>
      <c r="R35244" t="s">
        <v>1014</v>
      </c>
      <c r="S35244" t="s">
        <v>1058</v>
      </c>
      <c r="T35244" t="s">
        <v>140</v>
      </c>
      <c r="U35244" t="s">
        <v>140</v>
      </c>
      <c r="V35244" t="s">
        <v>1051</v>
      </c>
      <c r="W35244" t="s">
        <v>1060</v>
      </c>
    </row>
    <row r="35245" spans="1:23" x14ac:dyDescent="0.35">
      <c r="A35245" t="s">
        <v>16</v>
      </c>
      <c r="B35245" t="s">
        <v>1166</v>
      </c>
      <c r="C35245">
        <v>110</v>
      </c>
      <c r="D35245" t="s">
        <v>786</v>
      </c>
      <c r="E35245" t="s">
        <v>109</v>
      </c>
      <c r="F35245" t="s">
        <v>1061</v>
      </c>
      <c r="G35245" t="s">
        <v>869</v>
      </c>
      <c r="H35245" t="s">
        <v>87</v>
      </c>
      <c r="I35245" t="s">
        <v>837</v>
      </c>
      <c r="J35245" t="s">
        <v>1065</v>
      </c>
      <c r="K35245" t="s">
        <v>1068</v>
      </c>
      <c r="L35245" t="s">
        <v>1052</v>
      </c>
      <c r="M35245" t="s">
        <v>654</v>
      </c>
      <c r="N35245" t="s">
        <v>1055</v>
      </c>
      <c r="O35245" t="s">
        <v>1020</v>
      </c>
      <c r="P35245" t="s">
        <v>546</v>
      </c>
      <c r="Q35245" t="s">
        <v>801</v>
      </c>
      <c r="R35245" t="s">
        <v>140</v>
      </c>
      <c r="S35245" t="s">
        <v>1068</v>
      </c>
      <c r="T35245" t="s">
        <v>140</v>
      </c>
      <c r="U35245" t="s">
        <v>140</v>
      </c>
      <c r="V35245" t="s">
        <v>775</v>
      </c>
      <c r="W35245" t="s">
        <v>1023</v>
      </c>
    </row>
    <row r="35246" spans="1:23" x14ac:dyDescent="0.35">
      <c r="A35246" t="s">
        <v>17</v>
      </c>
      <c r="B35246" t="s">
        <v>1165</v>
      </c>
      <c r="C35246">
        <v>109</v>
      </c>
      <c r="D35246" t="s">
        <v>206</v>
      </c>
      <c r="E35246" t="s">
        <v>788</v>
      </c>
      <c r="F35246" t="s">
        <v>1053</v>
      </c>
      <c r="G35246" t="s">
        <v>788</v>
      </c>
      <c r="H35246" t="s">
        <v>1017</v>
      </c>
      <c r="I35246" t="s">
        <v>706</v>
      </c>
      <c r="J35246" t="s">
        <v>801</v>
      </c>
      <c r="K35246" t="s">
        <v>109</v>
      </c>
      <c r="L35246" t="s">
        <v>1064</v>
      </c>
      <c r="M35246" t="s">
        <v>57</v>
      </c>
      <c r="N35246" t="s">
        <v>1070</v>
      </c>
      <c r="O35246" t="s">
        <v>1072</v>
      </c>
      <c r="P35246" t="s">
        <v>418</v>
      </c>
      <c r="Q35246" t="s">
        <v>1023</v>
      </c>
      <c r="R35246" t="s">
        <v>140</v>
      </c>
      <c r="S35246" t="s">
        <v>1021</v>
      </c>
      <c r="T35246" t="s">
        <v>140</v>
      </c>
      <c r="U35246" t="s">
        <v>140</v>
      </c>
      <c r="V35246" t="s">
        <v>1066</v>
      </c>
      <c r="W35246" t="s">
        <v>1048</v>
      </c>
    </row>
    <row r="35247" spans="1:23" x14ac:dyDescent="0.35">
      <c r="A35247" t="s">
        <v>17</v>
      </c>
      <c r="B35247" t="s">
        <v>1166</v>
      </c>
      <c r="C35247">
        <v>94</v>
      </c>
      <c r="D35247" t="s">
        <v>786</v>
      </c>
      <c r="E35247" t="s">
        <v>1070</v>
      </c>
      <c r="F35247" t="s">
        <v>1049</v>
      </c>
      <c r="G35247" t="s">
        <v>875</v>
      </c>
      <c r="H35247" t="s">
        <v>988</v>
      </c>
      <c r="I35247" t="s">
        <v>269</v>
      </c>
      <c r="J35247" t="s">
        <v>1065</v>
      </c>
      <c r="K35247" t="s">
        <v>961</v>
      </c>
      <c r="L35247" t="s">
        <v>961</v>
      </c>
      <c r="M35247" t="s">
        <v>893</v>
      </c>
      <c r="N35247" t="s">
        <v>1007</v>
      </c>
      <c r="O35247" t="s">
        <v>1067</v>
      </c>
      <c r="P35247" t="s">
        <v>518</v>
      </c>
      <c r="Q35247" t="s">
        <v>903</v>
      </c>
      <c r="R35247" t="s">
        <v>1054</v>
      </c>
      <c r="S35247" t="s">
        <v>1020</v>
      </c>
      <c r="T35247" t="s">
        <v>140</v>
      </c>
      <c r="U35247" t="s">
        <v>140</v>
      </c>
      <c r="V35247" t="s">
        <v>1020</v>
      </c>
      <c r="W35247" t="s">
        <v>1056</v>
      </c>
    </row>
    <row r="35248" spans="1:23" x14ac:dyDescent="0.35">
      <c r="A35248" t="s">
        <v>18</v>
      </c>
      <c r="B35248" t="s">
        <v>1165</v>
      </c>
      <c r="C35248">
        <v>14</v>
      </c>
      <c r="D35248" t="s">
        <v>411</v>
      </c>
      <c r="E35248" t="s">
        <v>140</v>
      </c>
      <c r="F35248" t="s">
        <v>345</v>
      </c>
      <c r="G35248" t="s">
        <v>140</v>
      </c>
      <c r="H35248" t="s">
        <v>140</v>
      </c>
      <c r="I35248" t="s">
        <v>418</v>
      </c>
      <c r="J35248" t="s">
        <v>869</v>
      </c>
      <c r="K35248" t="s">
        <v>373</v>
      </c>
      <c r="L35248" t="s">
        <v>869</v>
      </c>
      <c r="M35248" t="s">
        <v>656</v>
      </c>
      <c r="N35248" t="s">
        <v>140</v>
      </c>
      <c r="O35248" t="s">
        <v>422</v>
      </c>
      <c r="P35248" t="s">
        <v>153</v>
      </c>
      <c r="Q35248" t="s">
        <v>345</v>
      </c>
      <c r="R35248" t="s">
        <v>140</v>
      </c>
      <c r="S35248" t="s">
        <v>971</v>
      </c>
      <c r="T35248" t="s">
        <v>140</v>
      </c>
      <c r="U35248" t="s">
        <v>140</v>
      </c>
      <c r="V35248" t="s">
        <v>140</v>
      </c>
      <c r="W35248" t="s">
        <v>345</v>
      </c>
    </row>
    <row r="35249" spans="1:23" x14ac:dyDescent="0.35">
      <c r="A35249" t="s">
        <v>18</v>
      </c>
      <c r="B35249" t="s">
        <v>1166</v>
      </c>
      <c r="C35249">
        <v>191</v>
      </c>
      <c r="D35249" t="s">
        <v>623</v>
      </c>
      <c r="E35249" t="s">
        <v>869</v>
      </c>
      <c r="F35249" t="s">
        <v>548</v>
      </c>
      <c r="G35249" t="s">
        <v>939</v>
      </c>
      <c r="H35249" t="s">
        <v>733</v>
      </c>
      <c r="I35249" t="s">
        <v>894</v>
      </c>
      <c r="J35249" t="s">
        <v>977</v>
      </c>
      <c r="K35249" t="s">
        <v>162</v>
      </c>
      <c r="L35249" t="s">
        <v>824</v>
      </c>
      <c r="M35249" t="s">
        <v>901</v>
      </c>
      <c r="N35249" t="s">
        <v>1049</v>
      </c>
      <c r="O35249" t="s">
        <v>1066</v>
      </c>
      <c r="P35249" t="s">
        <v>728</v>
      </c>
      <c r="Q35249" t="s">
        <v>1045</v>
      </c>
      <c r="R35249" t="s">
        <v>1016</v>
      </c>
      <c r="S35249" t="s">
        <v>1068</v>
      </c>
      <c r="T35249" t="s">
        <v>140</v>
      </c>
      <c r="U35249" t="s">
        <v>1013</v>
      </c>
      <c r="V35249" t="s">
        <v>1048</v>
      </c>
      <c r="W35249" t="s">
        <v>1020</v>
      </c>
    </row>
    <row r="35250" spans="1:23" x14ac:dyDescent="0.35">
      <c r="A35250" t="s">
        <v>19</v>
      </c>
      <c r="B35250" t="s">
        <v>1165</v>
      </c>
      <c r="C35250">
        <v>66</v>
      </c>
      <c r="D35250" t="s">
        <v>538</v>
      </c>
      <c r="E35250" t="s">
        <v>345</v>
      </c>
      <c r="F35250" t="s">
        <v>1056</v>
      </c>
      <c r="G35250" t="s">
        <v>1057</v>
      </c>
      <c r="H35250" t="s">
        <v>775</v>
      </c>
      <c r="I35250" t="s">
        <v>492</v>
      </c>
      <c r="J35250" t="s">
        <v>875</v>
      </c>
      <c r="K35250" t="s">
        <v>993</v>
      </c>
      <c r="L35250" t="s">
        <v>1047</v>
      </c>
      <c r="M35250" t="s">
        <v>451</v>
      </c>
      <c r="N35250" t="s">
        <v>775</v>
      </c>
      <c r="O35250" t="s">
        <v>1045</v>
      </c>
      <c r="P35250" t="s">
        <v>771</v>
      </c>
      <c r="Q35250" t="s">
        <v>775</v>
      </c>
      <c r="R35250" t="s">
        <v>140</v>
      </c>
      <c r="S35250" t="s">
        <v>1098</v>
      </c>
      <c r="T35250" t="s">
        <v>775</v>
      </c>
      <c r="U35250" t="s">
        <v>1017</v>
      </c>
      <c r="V35250" t="s">
        <v>140</v>
      </c>
      <c r="W35250" t="s">
        <v>97</v>
      </c>
    </row>
    <row r="35251" spans="1:23" x14ac:dyDescent="0.35">
      <c r="A35251" t="s">
        <v>19</v>
      </c>
      <c r="B35251" t="s">
        <v>1166</v>
      </c>
      <c r="C35251">
        <v>140</v>
      </c>
      <c r="D35251" t="s">
        <v>731</v>
      </c>
      <c r="E35251" t="s">
        <v>501</v>
      </c>
      <c r="F35251" t="s">
        <v>527</v>
      </c>
      <c r="G35251" t="s">
        <v>950</v>
      </c>
      <c r="H35251" t="s">
        <v>875</v>
      </c>
      <c r="I35251" t="s">
        <v>269</v>
      </c>
      <c r="J35251" t="s">
        <v>1023</v>
      </c>
      <c r="K35251" t="s">
        <v>999</v>
      </c>
      <c r="L35251" t="s">
        <v>849</v>
      </c>
      <c r="M35251" t="s">
        <v>673</v>
      </c>
      <c r="N35251" t="s">
        <v>1057</v>
      </c>
      <c r="O35251" t="s">
        <v>967</v>
      </c>
      <c r="P35251" t="s">
        <v>196</v>
      </c>
      <c r="Q35251" t="s">
        <v>940</v>
      </c>
      <c r="R35251" t="s">
        <v>1043</v>
      </c>
      <c r="S35251" t="s">
        <v>1011</v>
      </c>
      <c r="T35251" t="s">
        <v>140</v>
      </c>
      <c r="U35251" t="s">
        <v>1010</v>
      </c>
      <c r="V35251" t="s">
        <v>775</v>
      </c>
      <c r="W35251" t="s">
        <v>939</v>
      </c>
    </row>
    <row r="35252" spans="1:23" x14ac:dyDescent="0.35">
      <c r="A35252" t="s">
        <v>20</v>
      </c>
      <c r="B35252" t="s">
        <v>1165</v>
      </c>
      <c r="C35252">
        <v>118</v>
      </c>
      <c r="D35252" t="s">
        <v>425</v>
      </c>
      <c r="E35252" t="s">
        <v>1011</v>
      </c>
      <c r="F35252" t="s">
        <v>1046</v>
      </c>
      <c r="G35252" t="s">
        <v>1058</v>
      </c>
      <c r="H35252" t="s">
        <v>950</v>
      </c>
      <c r="I35252" t="s">
        <v>592</v>
      </c>
      <c r="J35252" t="s">
        <v>967</v>
      </c>
      <c r="K35252" t="s">
        <v>595</v>
      </c>
      <c r="L35252" t="s">
        <v>837</v>
      </c>
      <c r="M35252" t="s">
        <v>127</v>
      </c>
      <c r="N35252" t="s">
        <v>1004</v>
      </c>
      <c r="O35252" t="s">
        <v>91</v>
      </c>
      <c r="P35252" t="s">
        <v>959</v>
      </c>
      <c r="Q35252" t="s">
        <v>939</v>
      </c>
      <c r="R35252" t="s">
        <v>1019</v>
      </c>
      <c r="S35252" t="s">
        <v>1073</v>
      </c>
      <c r="T35252" t="s">
        <v>140</v>
      </c>
      <c r="U35252" t="s">
        <v>140</v>
      </c>
      <c r="V35252" t="s">
        <v>1021</v>
      </c>
      <c r="W35252" t="s">
        <v>1060</v>
      </c>
    </row>
    <row r="35253" spans="1:23" x14ac:dyDescent="0.35">
      <c r="A35253" t="s">
        <v>20</v>
      </c>
      <c r="B35253" t="s">
        <v>1166</v>
      </c>
      <c r="C35253">
        <v>87</v>
      </c>
      <c r="D35253" t="s">
        <v>685</v>
      </c>
      <c r="E35253" t="s">
        <v>954</v>
      </c>
      <c r="F35253" t="s">
        <v>788</v>
      </c>
      <c r="G35253" t="s">
        <v>664</v>
      </c>
      <c r="H35253" t="s">
        <v>1049</v>
      </c>
      <c r="I35253" t="s">
        <v>893</v>
      </c>
      <c r="J35253" t="s">
        <v>1007</v>
      </c>
      <c r="K35253" t="s">
        <v>113</v>
      </c>
      <c r="L35253" t="s">
        <v>769</v>
      </c>
      <c r="M35253" t="s">
        <v>157</v>
      </c>
      <c r="N35253" t="s">
        <v>1007</v>
      </c>
      <c r="O35253" t="s">
        <v>527</v>
      </c>
      <c r="P35253" t="s">
        <v>856</v>
      </c>
      <c r="Q35253" t="s">
        <v>422</v>
      </c>
      <c r="R35253" t="s">
        <v>1019</v>
      </c>
      <c r="S35253" t="s">
        <v>1064</v>
      </c>
      <c r="T35253" t="s">
        <v>140</v>
      </c>
      <c r="U35253" t="s">
        <v>140</v>
      </c>
      <c r="V35253" t="s">
        <v>515</v>
      </c>
      <c r="W35253" t="s">
        <v>1066</v>
      </c>
    </row>
    <row r="35254" spans="1:23" x14ac:dyDescent="0.35">
      <c r="A35254" t="s">
        <v>21</v>
      </c>
      <c r="B35254" t="s">
        <v>1166</v>
      </c>
      <c r="C35254">
        <v>209</v>
      </c>
      <c r="D35254" t="s">
        <v>292</v>
      </c>
      <c r="E35254" t="s">
        <v>515</v>
      </c>
      <c r="F35254" t="s">
        <v>147</v>
      </c>
      <c r="G35254" t="s">
        <v>515</v>
      </c>
      <c r="H35254" t="s">
        <v>1059</v>
      </c>
      <c r="I35254" t="s">
        <v>476</v>
      </c>
      <c r="J35254" t="s">
        <v>1102</v>
      </c>
      <c r="K35254" t="s">
        <v>970</v>
      </c>
      <c r="L35254" t="s">
        <v>801</v>
      </c>
      <c r="M35254" t="s">
        <v>1071</v>
      </c>
      <c r="N35254" t="s">
        <v>1066</v>
      </c>
      <c r="O35254" t="s">
        <v>1065</v>
      </c>
      <c r="P35254" t="s">
        <v>532</v>
      </c>
      <c r="Q35254" t="s">
        <v>1047</v>
      </c>
      <c r="R35254" t="s">
        <v>1017</v>
      </c>
      <c r="S35254" t="s">
        <v>1048</v>
      </c>
      <c r="T35254" t="s">
        <v>140</v>
      </c>
      <c r="U35254" t="s">
        <v>775</v>
      </c>
      <c r="V35254" t="s">
        <v>1017</v>
      </c>
      <c r="W35254" t="s">
        <v>940</v>
      </c>
    </row>
    <row r="35255" spans="1:23" x14ac:dyDescent="0.35">
      <c r="A35255" t="s">
        <v>22</v>
      </c>
      <c r="B35255" t="s">
        <v>1165</v>
      </c>
      <c r="C35255">
        <v>98</v>
      </c>
      <c r="D35255" t="s">
        <v>385</v>
      </c>
      <c r="E35255" t="s">
        <v>1050</v>
      </c>
      <c r="F35255" t="s">
        <v>515</v>
      </c>
      <c r="G35255" t="s">
        <v>838</v>
      </c>
      <c r="H35255" t="s">
        <v>949</v>
      </c>
      <c r="I35255" t="s">
        <v>756</v>
      </c>
      <c r="J35255" t="s">
        <v>942</v>
      </c>
      <c r="K35255" t="s">
        <v>147</v>
      </c>
      <c r="L35255" t="s">
        <v>729</v>
      </c>
      <c r="M35255" t="s">
        <v>582</v>
      </c>
      <c r="N35255" t="s">
        <v>1021</v>
      </c>
      <c r="O35255" t="s">
        <v>1057</v>
      </c>
      <c r="P35255" t="s">
        <v>627</v>
      </c>
      <c r="Q35255" t="s">
        <v>1021</v>
      </c>
      <c r="R35255" t="s">
        <v>1021</v>
      </c>
      <c r="S35255" t="s">
        <v>1073</v>
      </c>
      <c r="T35255" t="s">
        <v>140</v>
      </c>
      <c r="U35255" t="s">
        <v>1012</v>
      </c>
      <c r="V35255" t="s">
        <v>1063</v>
      </c>
      <c r="W35255" t="s">
        <v>1047</v>
      </c>
    </row>
    <row r="35256" spans="1:23" x14ac:dyDescent="0.35">
      <c r="A35256" t="s">
        <v>22</v>
      </c>
      <c r="B35256" t="s">
        <v>1166</v>
      </c>
      <c r="C35256">
        <v>111</v>
      </c>
      <c r="D35256" t="s">
        <v>822</v>
      </c>
      <c r="E35256" t="s">
        <v>664</v>
      </c>
      <c r="F35256" t="s">
        <v>1004</v>
      </c>
      <c r="G35256" t="s">
        <v>664</v>
      </c>
      <c r="H35256" t="s">
        <v>1020</v>
      </c>
      <c r="I35256" t="s">
        <v>462</v>
      </c>
      <c r="J35256" t="s">
        <v>87</v>
      </c>
      <c r="K35256" t="s">
        <v>961</v>
      </c>
      <c r="L35256" t="s">
        <v>345</v>
      </c>
      <c r="M35256" t="s">
        <v>528</v>
      </c>
      <c r="N35256" t="s">
        <v>1048</v>
      </c>
      <c r="O35256" t="s">
        <v>869</v>
      </c>
      <c r="P35256" t="s">
        <v>924</v>
      </c>
      <c r="Q35256" t="s">
        <v>1018</v>
      </c>
      <c r="R35256" t="s">
        <v>1055</v>
      </c>
      <c r="S35256" t="s">
        <v>1007</v>
      </c>
      <c r="T35256" t="s">
        <v>1009</v>
      </c>
      <c r="U35256" t="s">
        <v>140</v>
      </c>
      <c r="V35256" t="s">
        <v>1021</v>
      </c>
      <c r="W35256" t="s">
        <v>1070</v>
      </c>
    </row>
    <row r="35257" spans="1:23" x14ac:dyDescent="0.35">
      <c r="A35257" t="s">
        <v>23</v>
      </c>
      <c r="B35257" t="s">
        <v>1165</v>
      </c>
      <c r="C35257">
        <v>86</v>
      </c>
      <c r="D35257" t="s">
        <v>1069</v>
      </c>
      <c r="E35257" t="s">
        <v>1014</v>
      </c>
      <c r="F35257" t="s">
        <v>893</v>
      </c>
      <c r="G35257" t="s">
        <v>1073</v>
      </c>
      <c r="H35257" t="s">
        <v>501</v>
      </c>
      <c r="I35257" t="s">
        <v>127</v>
      </c>
      <c r="J35257" t="s">
        <v>929</v>
      </c>
      <c r="K35257" t="s">
        <v>127</v>
      </c>
      <c r="L35257" t="s">
        <v>113</v>
      </c>
      <c r="M35257" t="s">
        <v>913</v>
      </c>
      <c r="N35257" t="s">
        <v>1056</v>
      </c>
      <c r="O35257" t="s">
        <v>1019</v>
      </c>
      <c r="P35257" t="s">
        <v>623</v>
      </c>
      <c r="Q35257" t="s">
        <v>950</v>
      </c>
      <c r="R35257" t="s">
        <v>1014</v>
      </c>
      <c r="S35257" t="s">
        <v>1004</v>
      </c>
      <c r="T35257" t="s">
        <v>1014</v>
      </c>
      <c r="U35257" t="s">
        <v>140</v>
      </c>
      <c r="V35257" t="s">
        <v>140</v>
      </c>
      <c r="W35257" t="s">
        <v>903</v>
      </c>
    </row>
    <row r="35258" spans="1:23" x14ac:dyDescent="0.35">
      <c r="A35258" t="s">
        <v>23</v>
      </c>
      <c r="B35258" t="s">
        <v>1166</v>
      </c>
      <c r="C35258">
        <v>119</v>
      </c>
      <c r="D35258" t="s">
        <v>470</v>
      </c>
      <c r="E35258" t="s">
        <v>1055</v>
      </c>
      <c r="F35258" t="s">
        <v>1062</v>
      </c>
      <c r="G35258" t="s">
        <v>1058</v>
      </c>
      <c r="H35258" t="s">
        <v>915</v>
      </c>
      <c r="I35258" t="s">
        <v>511</v>
      </c>
      <c r="J35258" t="s">
        <v>458</v>
      </c>
      <c r="K35258" t="s">
        <v>237</v>
      </c>
      <c r="L35258" t="s">
        <v>317</v>
      </c>
      <c r="M35258" t="s">
        <v>913</v>
      </c>
      <c r="N35258" t="s">
        <v>875</v>
      </c>
      <c r="O35258" t="s">
        <v>869</v>
      </c>
      <c r="P35258" t="s">
        <v>471</v>
      </c>
      <c r="Q35258" t="s">
        <v>869</v>
      </c>
      <c r="R35258" t="s">
        <v>1021</v>
      </c>
      <c r="S35258" t="s">
        <v>939</v>
      </c>
      <c r="T35258" t="s">
        <v>775</v>
      </c>
      <c r="U35258" t="s">
        <v>140</v>
      </c>
      <c r="V35258" t="s">
        <v>1060</v>
      </c>
      <c r="W35258" t="s">
        <v>950</v>
      </c>
    </row>
    <row r="35259" spans="1:23" x14ac:dyDescent="0.35">
      <c r="A35259" t="s">
        <v>24</v>
      </c>
      <c r="B35259" t="s">
        <v>1165</v>
      </c>
      <c r="C35259">
        <v>77</v>
      </c>
      <c r="D35259" t="s">
        <v>728</v>
      </c>
      <c r="E35259" t="s">
        <v>91</v>
      </c>
      <c r="F35259" t="s">
        <v>89</v>
      </c>
      <c r="G35259" t="s">
        <v>950</v>
      </c>
      <c r="H35259" t="s">
        <v>517</v>
      </c>
      <c r="I35259" t="s">
        <v>121</v>
      </c>
      <c r="J35259" t="s">
        <v>1051</v>
      </c>
      <c r="K35259" t="s">
        <v>1104</v>
      </c>
      <c r="L35259" t="s">
        <v>971</v>
      </c>
      <c r="M35259" t="s">
        <v>495</v>
      </c>
      <c r="N35259" t="s">
        <v>1070</v>
      </c>
      <c r="O35259" t="s">
        <v>501</v>
      </c>
      <c r="P35259" t="s">
        <v>149</v>
      </c>
      <c r="Q35259" t="s">
        <v>1052</v>
      </c>
      <c r="R35259" t="s">
        <v>1016</v>
      </c>
      <c r="S35259" t="s">
        <v>140</v>
      </c>
      <c r="T35259" t="s">
        <v>140</v>
      </c>
      <c r="U35259" t="s">
        <v>140</v>
      </c>
      <c r="V35259" t="s">
        <v>140</v>
      </c>
      <c r="W35259" t="s">
        <v>87</v>
      </c>
    </row>
    <row r="35260" spans="1:23" x14ac:dyDescent="0.35">
      <c r="A35260" t="s">
        <v>24</v>
      </c>
      <c r="B35260" t="s">
        <v>1166</v>
      </c>
      <c r="C35260">
        <v>128</v>
      </c>
      <c r="D35260" t="s">
        <v>69</v>
      </c>
      <c r="E35260" t="s">
        <v>716</v>
      </c>
      <c r="F35260" t="s">
        <v>99</v>
      </c>
      <c r="G35260" t="s">
        <v>1003</v>
      </c>
      <c r="H35260" t="s">
        <v>915</v>
      </c>
      <c r="I35260" t="s">
        <v>386</v>
      </c>
      <c r="J35260" t="s">
        <v>967</v>
      </c>
      <c r="K35260" t="s">
        <v>592</v>
      </c>
      <c r="L35260" t="s">
        <v>869</v>
      </c>
      <c r="M35260" t="s">
        <v>706</v>
      </c>
      <c r="N35260" t="s">
        <v>954</v>
      </c>
      <c r="O35260" t="s">
        <v>1049</v>
      </c>
      <c r="P35260" t="s">
        <v>826</v>
      </c>
      <c r="Q35260" t="s">
        <v>1064</v>
      </c>
      <c r="R35260" t="s">
        <v>1011</v>
      </c>
      <c r="S35260" t="s">
        <v>1063</v>
      </c>
      <c r="T35260" t="s">
        <v>140</v>
      </c>
      <c r="U35260" t="s">
        <v>140</v>
      </c>
      <c r="V35260" t="s">
        <v>903</v>
      </c>
      <c r="W35260" t="s">
        <v>1004</v>
      </c>
    </row>
    <row r="35261" spans="1:23" x14ac:dyDescent="0.35">
      <c r="A35261" t="s">
        <v>25</v>
      </c>
      <c r="B35261" t="s">
        <v>1165</v>
      </c>
      <c r="C35261">
        <v>88</v>
      </c>
      <c r="D35261" t="s">
        <v>529</v>
      </c>
      <c r="E35261" t="s">
        <v>527</v>
      </c>
      <c r="F35261" t="s">
        <v>107</v>
      </c>
      <c r="G35261" t="s">
        <v>1070</v>
      </c>
      <c r="H35261" t="s">
        <v>954</v>
      </c>
      <c r="I35261" t="s">
        <v>113</v>
      </c>
      <c r="J35261" t="s">
        <v>775</v>
      </c>
      <c r="K35261" t="s">
        <v>443</v>
      </c>
      <c r="L35261" t="s">
        <v>345</v>
      </c>
      <c r="M35261" t="s">
        <v>573</v>
      </c>
      <c r="N35261" t="s">
        <v>1016</v>
      </c>
      <c r="O35261" t="s">
        <v>996</v>
      </c>
      <c r="P35261" t="s">
        <v>513</v>
      </c>
      <c r="Q35261" t="s">
        <v>1020</v>
      </c>
      <c r="R35261" t="s">
        <v>140</v>
      </c>
      <c r="S35261" t="s">
        <v>775</v>
      </c>
      <c r="T35261" t="s">
        <v>140</v>
      </c>
      <c r="U35261" t="s">
        <v>140</v>
      </c>
      <c r="V35261" t="s">
        <v>140</v>
      </c>
      <c r="W35261" t="s">
        <v>345</v>
      </c>
    </row>
    <row r="35262" spans="1:23" x14ac:dyDescent="0.35">
      <c r="A35262" t="s">
        <v>25</v>
      </c>
      <c r="B35262" t="s">
        <v>1166</v>
      </c>
      <c r="C35262">
        <v>115</v>
      </c>
      <c r="D35262" t="s">
        <v>686</v>
      </c>
      <c r="E35262" t="s">
        <v>953</v>
      </c>
      <c r="F35262" t="s">
        <v>87</v>
      </c>
      <c r="G35262" t="s">
        <v>1045</v>
      </c>
      <c r="H35262" t="s">
        <v>733</v>
      </c>
      <c r="I35262" t="s">
        <v>643</v>
      </c>
      <c r="J35262" t="s">
        <v>87</v>
      </c>
      <c r="K35262" t="s">
        <v>123</v>
      </c>
      <c r="L35262" t="s">
        <v>996</v>
      </c>
      <c r="M35262" t="s">
        <v>107</v>
      </c>
      <c r="N35262" t="s">
        <v>1052</v>
      </c>
      <c r="O35262" t="s">
        <v>1062</v>
      </c>
      <c r="P35262" t="s">
        <v>860</v>
      </c>
      <c r="Q35262" t="s">
        <v>1014</v>
      </c>
      <c r="R35262" t="s">
        <v>1063</v>
      </c>
      <c r="S35262" t="s">
        <v>1064</v>
      </c>
      <c r="T35262" t="s">
        <v>140</v>
      </c>
      <c r="U35262" t="s">
        <v>140</v>
      </c>
      <c r="V35262" t="s">
        <v>458</v>
      </c>
      <c r="W35262" t="s">
        <v>1020</v>
      </c>
    </row>
    <row r="35263" spans="1:23" x14ac:dyDescent="0.35">
      <c r="A35263" t="s">
        <v>26</v>
      </c>
      <c r="B35263" t="s">
        <v>1165</v>
      </c>
      <c r="C35263">
        <v>96</v>
      </c>
      <c r="D35263" t="s">
        <v>932</v>
      </c>
      <c r="E35263" t="s">
        <v>1059</v>
      </c>
      <c r="F35263" t="s">
        <v>971</v>
      </c>
      <c r="G35263" t="s">
        <v>919</v>
      </c>
      <c r="H35263" t="s">
        <v>1021</v>
      </c>
      <c r="I35263" t="s">
        <v>968</v>
      </c>
      <c r="J35263" t="s">
        <v>1065</v>
      </c>
      <c r="K35263" t="s">
        <v>573</v>
      </c>
      <c r="L35263" t="s">
        <v>785</v>
      </c>
      <c r="M35263" t="s">
        <v>773</v>
      </c>
      <c r="N35263" t="s">
        <v>501</v>
      </c>
      <c r="O35263" t="s">
        <v>869</v>
      </c>
      <c r="P35263" t="s">
        <v>908</v>
      </c>
      <c r="Q35263" t="s">
        <v>269</v>
      </c>
      <c r="R35263" t="s">
        <v>140</v>
      </c>
      <c r="S35263" t="s">
        <v>1014</v>
      </c>
      <c r="T35263" t="s">
        <v>140</v>
      </c>
      <c r="U35263" t="s">
        <v>140</v>
      </c>
      <c r="V35263" t="s">
        <v>1014</v>
      </c>
      <c r="W35263" t="s">
        <v>527</v>
      </c>
    </row>
    <row r="35264" spans="1:23" x14ac:dyDescent="0.35">
      <c r="A35264" t="s">
        <v>26</v>
      </c>
      <c r="B35264" t="s">
        <v>1166</v>
      </c>
      <c r="C35264">
        <v>106</v>
      </c>
      <c r="D35264" t="s">
        <v>865</v>
      </c>
      <c r="E35264" t="s">
        <v>1009</v>
      </c>
      <c r="F35264" t="s">
        <v>801</v>
      </c>
      <c r="G35264" t="s">
        <v>1067</v>
      </c>
      <c r="H35264" t="s">
        <v>869</v>
      </c>
      <c r="I35264" t="s">
        <v>101</v>
      </c>
      <c r="J35264" t="s">
        <v>801</v>
      </c>
      <c r="K35264" t="s">
        <v>91</v>
      </c>
      <c r="L35264" t="s">
        <v>1059</v>
      </c>
      <c r="M35264" t="s">
        <v>751</v>
      </c>
      <c r="N35264" t="s">
        <v>1011</v>
      </c>
      <c r="O35264" t="s">
        <v>87</v>
      </c>
      <c r="P35264" t="s">
        <v>598</v>
      </c>
      <c r="Q35264" t="s">
        <v>869</v>
      </c>
      <c r="R35264" t="s">
        <v>1012</v>
      </c>
      <c r="S35264" t="s">
        <v>954</v>
      </c>
      <c r="T35264" t="s">
        <v>140</v>
      </c>
      <c r="U35264" t="s">
        <v>140</v>
      </c>
      <c r="V35264" t="s">
        <v>1066</v>
      </c>
      <c r="W35264" t="s">
        <v>919</v>
      </c>
    </row>
    <row r="35265" spans="1:23" x14ac:dyDescent="0.35">
      <c r="A35265" t="s">
        <v>27</v>
      </c>
      <c r="B35265" t="s">
        <v>1165</v>
      </c>
      <c r="C35265">
        <v>100</v>
      </c>
      <c r="D35265" t="s">
        <v>645</v>
      </c>
      <c r="E35265" t="s">
        <v>1044</v>
      </c>
      <c r="F35265" t="s">
        <v>1072</v>
      </c>
      <c r="G35265" t="s">
        <v>89</v>
      </c>
      <c r="H35265" t="s">
        <v>1012</v>
      </c>
      <c r="I35265" t="s">
        <v>595</v>
      </c>
      <c r="J35265" t="s">
        <v>996</v>
      </c>
      <c r="K35265" t="s">
        <v>1182</v>
      </c>
      <c r="L35265" t="s">
        <v>1068</v>
      </c>
      <c r="M35265" t="s">
        <v>751</v>
      </c>
      <c r="N35265" t="s">
        <v>1043</v>
      </c>
      <c r="O35265" t="s">
        <v>1050</v>
      </c>
      <c r="P35265" t="s">
        <v>492</v>
      </c>
      <c r="Q35265" t="s">
        <v>1062</v>
      </c>
      <c r="R35265" t="s">
        <v>140</v>
      </c>
      <c r="S35265" t="s">
        <v>1021</v>
      </c>
      <c r="T35265" t="s">
        <v>1009</v>
      </c>
      <c r="U35265" t="s">
        <v>140</v>
      </c>
      <c r="V35265" t="s">
        <v>1050</v>
      </c>
      <c r="W35265" t="s">
        <v>1070</v>
      </c>
    </row>
    <row r="35266" spans="1:23" x14ac:dyDescent="0.35">
      <c r="A35266" t="s">
        <v>27</v>
      </c>
      <c r="B35266" t="s">
        <v>1166</v>
      </c>
      <c r="C35266">
        <v>104</v>
      </c>
      <c r="D35266" t="s">
        <v>508</v>
      </c>
      <c r="E35266" t="s">
        <v>1047</v>
      </c>
      <c r="F35266" t="s">
        <v>733</v>
      </c>
      <c r="G35266" t="s">
        <v>394</v>
      </c>
      <c r="H35266" t="s">
        <v>1018</v>
      </c>
      <c r="I35266" t="s">
        <v>125</v>
      </c>
      <c r="J35266" t="s">
        <v>97</v>
      </c>
      <c r="K35266" t="s">
        <v>942</v>
      </c>
      <c r="L35266" t="s">
        <v>1050</v>
      </c>
      <c r="M35266" t="s">
        <v>917</v>
      </c>
      <c r="N35266" t="s">
        <v>1004</v>
      </c>
      <c r="O35266" t="s">
        <v>769</v>
      </c>
      <c r="P35266" t="s">
        <v>103</v>
      </c>
      <c r="Q35266" t="s">
        <v>875</v>
      </c>
      <c r="R35266" t="s">
        <v>1013</v>
      </c>
      <c r="S35266" t="s">
        <v>1009</v>
      </c>
      <c r="T35266" t="s">
        <v>140</v>
      </c>
      <c r="U35266" t="s">
        <v>1021</v>
      </c>
      <c r="V35266" t="s">
        <v>1003</v>
      </c>
      <c r="W35266" t="s">
        <v>954</v>
      </c>
    </row>
    <row r="35267" spans="1:23" x14ac:dyDescent="0.35">
      <c r="A35267" t="s">
        <v>28</v>
      </c>
      <c r="B35267" t="s">
        <v>1165</v>
      </c>
      <c r="C35267">
        <v>85</v>
      </c>
      <c r="D35267" t="s">
        <v>843</v>
      </c>
      <c r="E35267" t="s">
        <v>1023</v>
      </c>
      <c r="F35267" t="s">
        <v>1014</v>
      </c>
      <c r="G35267" t="s">
        <v>953</v>
      </c>
      <c r="H35267" t="s">
        <v>1055</v>
      </c>
      <c r="I35267" t="s">
        <v>293</v>
      </c>
      <c r="J35267" t="s">
        <v>1014</v>
      </c>
      <c r="K35267" t="s">
        <v>443</v>
      </c>
      <c r="L35267" t="s">
        <v>548</v>
      </c>
      <c r="M35267" t="s">
        <v>421</v>
      </c>
      <c r="N35267" t="s">
        <v>1051</v>
      </c>
      <c r="O35267" t="s">
        <v>1021</v>
      </c>
      <c r="P35267" t="s">
        <v>307</v>
      </c>
      <c r="Q35267" t="s">
        <v>940</v>
      </c>
      <c r="R35267" t="s">
        <v>1011</v>
      </c>
      <c r="S35267" t="s">
        <v>1050</v>
      </c>
      <c r="T35267" t="s">
        <v>1054</v>
      </c>
      <c r="U35267" t="s">
        <v>1054</v>
      </c>
      <c r="V35267" t="s">
        <v>1012</v>
      </c>
      <c r="W35267" t="s">
        <v>733</v>
      </c>
    </row>
    <row r="35268" spans="1:23" x14ac:dyDescent="0.35">
      <c r="A35268" t="s">
        <v>28</v>
      </c>
      <c r="B35268" t="s">
        <v>1166</v>
      </c>
      <c r="C35268">
        <v>122</v>
      </c>
      <c r="D35268" t="s">
        <v>460</v>
      </c>
      <c r="E35268" t="s">
        <v>939</v>
      </c>
      <c r="F35268" t="s">
        <v>317</v>
      </c>
      <c r="G35268" t="s">
        <v>875</v>
      </c>
      <c r="H35268" t="s">
        <v>973</v>
      </c>
      <c r="I35268" t="s">
        <v>755</v>
      </c>
      <c r="J35268" t="s">
        <v>187</v>
      </c>
      <c r="K35268" t="s">
        <v>755</v>
      </c>
      <c r="L35268" t="s">
        <v>999</v>
      </c>
      <c r="M35268" t="s">
        <v>490</v>
      </c>
      <c r="N35268" t="s">
        <v>996</v>
      </c>
      <c r="O35268" t="s">
        <v>769</v>
      </c>
      <c r="P35268" t="s">
        <v>656</v>
      </c>
      <c r="Q35268" t="s">
        <v>1051</v>
      </c>
      <c r="R35268" t="s">
        <v>950</v>
      </c>
      <c r="S35268" t="s">
        <v>875</v>
      </c>
      <c r="T35268" t="s">
        <v>140</v>
      </c>
      <c r="U35268" t="s">
        <v>1009</v>
      </c>
      <c r="V35268" t="s">
        <v>1009</v>
      </c>
      <c r="W35268" t="s">
        <v>1007</v>
      </c>
    </row>
    <row r="35269" spans="1:23" x14ac:dyDescent="0.35">
      <c r="A35269" t="s">
        <v>29</v>
      </c>
      <c r="B35269" t="s">
        <v>1165</v>
      </c>
      <c r="C35269">
        <v>94</v>
      </c>
      <c r="D35269" t="s">
        <v>296</v>
      </c>
      <c r="E35269" t="s">
        <v>1054</v>
      </c>
      <c r="F35269" t="s">
        <v>875</v>
      </c>
      <c r="G35269" t="s">
        <v>1018</v>
      </c>
      <c r="H35269" t="s">
        <v>940</v>
      </c>
      <c r="I35269" t="s">
        <v>952</v>
      </c>
      <c r="J35269" t="s">
        <v>1003</v>
      </c>
      <c r="K35269" t="s">
        <v>911</v>
      </c>
      <c r="L35269" t="s">
        <v>942</v>
      </c>
      <c r="M35269" t="s">
        <v>543</v>
      </c>
      <c r="N35269" t="s">
        <v>733</v>
      </c>
      <c r="O35269" t="s">
        <v>140</v>
      </c>
      <c r="P35269" t="s">
        <v>83</v>
      </c>
      <c r="Q35269" t="s">
        <v>919</v>
      </c>
      <c r="R35269" t="s">
        <v>775</v>
      </c>
      <c r="S35269" t="s">
        <v>1020</v>
      </c>
      <c r="T35269" t="s">
        <v>1021</v>
      </c>
      <c r="U35269" t="s">
        <v>140</v>
      </c>
      <c r="V35269" t="s">
        <v>1098</v>
      </c>
      <c r="W35269" t="s">
        <v>1016</v>
      </c>
    </row>
    <row r="35270" spans="1:23" x14ac:dyDescent="0.35">
      <c r="A35270" t="s">
        <v>29</v>
      </c>
      <c r="B35270" t="s">
        <v>1166</v>
      </c>
      <c r="C35270">
        <v>110</v>
      </c>
      <c r="D35270" t="s">
        <v>686</v>
      </c>
      <c r="E35270" t="s">
        <v>838</v>
      </c>
      <c r="F35270" t="s">
        <v>991</v>
      </c>
      <c r="G35270" t="s">
        <v>501</v>
      </c>
      <c r="H35270" t="s">
        <v>345</v>
      </c>
      <c r="I35270" t="s">
        <v>824</v>
      </c>
      <c r="J35270" t="s">
        <v>1067</v>
      </c>
      <c r="K35270" t="s">
        <v>801</v>
      </c>
      <c r="L35270" t="s">
        <v>733</v>
      </c>
      <c r="M35270" t="s">
        <v>289</v>
      </c>
      <c r="N35270" t="s">
        <v>1014</v>
      </c>
      <c r="O35270" t="s">
        <v>875</v>
      </c>
      <c r="P35270" t="s">
        <v>532</v>
      </c>
      <c r="Q35270" t="s">
        <v>967</v>
      </c>
      <c r="R35270" t="s">
        <v>1043</v>
      </c>
      <c r="S35270" t="s">
        <v>660</v>
      </c>
      <c r="T35270" t="s">
        <v>140</v>
      </c>
      <c r="U35270" t="s">
        <v>140</v>
      </c>
      <c r="V35270" t="s">
        <v>1052</v>
      </c>
      <c r="W35270" t="s">
        <v>1012</v>
      </c>
    </row>
    <row r="35271" spans="1:23" x14ac:dyDescent="0.35">
      <c r="A35271" t="s">
        <v>30</v>
      </c>
      <c r="B35271" t="s">
        <v>1165</v>
      </c>
      <c r="C35271">
        <v>91</v>
      </c>
      <c r="D35271" t="s">
        <v>603</v>
      </c>
      <c r="E35271" t="s">
        <v>140</v>
      </c>
      <c r="F35271" t="s">
        <v>1003</v>
      </c>
      <c r="G35271" t="s">
        <v>664</v>
      </c>
      <c r="H35271" t="s">
        <v>1016</v>
      </c>
      <c r="I35271" t="s">
        <v>671</v>
      </c>
      <c r="J35271" t="s">
        <v>109</v>
      </c>
      <c r="K35271" t="s">
        <v>115</v>
      </c>
      <c r="L35271" t="s">
        <v>1046</v>
      </c>
      <c r="M35271" t="s">
        <v>837</v>
      </c>
      <c r="N35271" t="s">
        <v>1012</v>
      </c>
      <c r="O35271" t="s">
        <v>1059</v>
      </c>
      <c r="P35271" t="s">
        <v>886</v>
      </c>
      <c r="Q35271" t="s">
        <v>961</v>
      </c>
      <c r="R35271" t="s">
        <v>140</v>
      </c>
      <c r="S35271" t="s">
        <v>954</v>
      </c>
      <c r="T35271" t="s">
        <v>140</v>
      </c>
      <c r="U35271" t="s">
        <v>140</v>
      </c>
      <c r="V35271" t="s">
        <v>919</v>
      </c>
      <c r="W35271" t="s">
        <v>1052</v>
      </c>
    </row>
    <row r="35272" spans="1:23" x14ac:dyDescent="0.35">
      <c r="A35272" t="s">
        <v>30</v>
      </c>
      <c r="B35272" t="s">
        <v>1166</v>
      </c>
      <c r="C35272">
        <v>109</v>
      </c>
      <c r="D35272" t="s">
        <v>245</v>
      </c>
      <c r="E35272" t="s">
        <v>1056</v>
      </c>
      <c r="F35272" t="s">
        <v>1056</v>
      </c>
      <c r="G35272" t="s">
        <v>1046</v>
      </c>
      <c r="H35272" t="s">
        <v>109</v>
      </c>
      <c r="I35272" t="s">
        <v>942</v>
      </c>
      <c r="J35272" t="s">
        <v>527</v>
      </c>
      <c r="K35272" t="s">
        <v>1064</v>
      </c>
      <c r="L35272" t="s">
        <v>939</v>
      </c>
      <c r="M35272" t="s">
        <v>812</v>
      </c>
      <c r="N35272" t="s">
        <v>1054</v>
      </c>
      <c r="O35272" t="s">
        <v>458</v>
      </c>
      <c r="P35272" t="s">
        <v>521</v>
      </c>
      <c r="Q35272" t="s">
        <v>1018</v>
      </c>
      <c r="R35272" t="s">
        <v>775</v>
      </c>
      <c r="S35272" t="s">
        <v>875</v>
      </c>
      <c r="T35272" t="s">
        <v>140</v>
      </c>
      <c r="U35272" t="s">
        <v>1017</v>
      </c>
      <c r="V35272" t="s">
        <v>838</v>
      </c>
      <c r="W35272" t="s">
        <v>1066</v>
      </c>
    </row>
    <row r="35273" spans="1:23" x14ac:dyDescent="0.35">
      <c r="A35273" t="s">
        <v>31</v>
      </c>
      <c r="B35273" t="s">
        <v>1165</v>
      </c>
      <c r="C35273">
        <v>132</v>
      </c>
      <c r="D35273" t="s">
        <v>55</v>
      </c>
      <c r="E35273" t="s">
        <v>1068</v>
      </c>
      <c r="F35273" t="s">
        <v>99</v>
      </c>
      <c r="G35273" t="s">
        <v>1066</v>
      </c>
      <c r="H35273" t="s">
        <v>954</v>
      </c>
      <c r="I35273" t="s">
        <v>848</v>
      </c>
      <c r="J35273" t="s">
        <v>954</v>
      </c>
      <c r="K35273" t="s">
        <v>501</v>
      </c>
      <c r="L35273" t="s">
        <v>131</v>
      </c>
      <c r="M35273" t="s">
        <v>462</v>
      </c>
      <c r="N35273" t="s">
        <v>458</v>
      </c>
      <c r="O35273" t="s">
        <v>1043</v>
      </c>
      <c r="P35273" t="s">
        <v>851</v>
      </c>
      <c r="Q35273" t="s">
        <v>1061</v>
      </c>
      <c r="R35273" t="s">
        <v>1046</v>
      </c>
      <c r="S35273" t="s">
        <v>1055</v>
      </c>
      <c r="T35273" t="s">
        <v>140</v>
      </c>
      <c r="U35273" t="s">
        <v>140</v>
      </c>
      <c r="V35273" t="s">
        <v>1014</v>
      </c>
      <c r="W35273" t="s">
        <v>664</v>
      </c>
    </row>
    <row r="35274" spans="1:23" x14ac:dyDescent="0.35">
      <c r="A35274" t="s">
        <v>31</v>
      </c>
      <c r="B35274" t="s">
        <v>1166</v>
      </c>
      <c r="C35274">
        <v>75</v>
      </c>
      <c r="D35274" t="s">
        <v>521</v>
      </c>
      <c r="E35274" t="s">
        <v>869</v>
      </c>
      <c r="F35274" t="s">
        <v>968</v>
      </c>
      <c r="G35274" t="s">
        <v>954</v>
      </c>
      <c r="H35274" t="s">
        <v>317</v>
      </c>
      <c r="I35274" t="s">
        <v>349</v>
      </c>
      <c r="J35274" t="s">
        <v>869</v>
      </c>
      <c r="K35274" t="s">
        <v>521</v>
      </c>
      <c r="L35274" t="s">
        <v>113</v>
      </c>
      <c r="M35274" t="s">
        <v>521</v>
      </c>
      <c r="N35274" t="s">
        <v>954</v>
      </c>
      <c r="O35274" t="s">
        <v>801</v>
      </c>
      <c r="P35274" t="s">
        <v>425</v>
      </c>
      <c r="Q35274" t="s">
        <v>548</v>
      </c>
      <c r="R35274" t="s">
        <v>140</v>
      </c>
      <c r="S35274" t="s">
        <v>869</v>
      </c>
      <c r="T35274" t="s">
        <v>140</v>
      </c>
      <c r="U35274" t="s">
        <v>140</v>
      </c>
      <c r="V35274" t="s">
        <v>954</v>
      </c>
      <c r="W35274" t="s">
        <v>954</v>
      </c>
    </row>
    <row r="35275" spans="1:23" x14ac:dyDescent="0.35">
      <c r="A35275" t="s">
        <v>32</v>
      </c>
      <c r="B35275" t="s">
        <v>1165</v>
      </c>
      <c r="C35275">
        <v>1846</v>
      </c>
      <c r="D35275" t="s">
        <v>504</v>
      </c>
      <c r="E35275" t="s">
        <v>1070</v>
      </c>
      <c r="F35275" t="s">
        <v>345</v>
      </c>
      <c r="G35275" t="s">
        <v>903</v>
      </c>
      <c r="H35275" t="s">
        <v>1073</v>
      </c>
      <c r="I35275" t="s">
        <v>1080</v>
      </c>
      <c r="J35275" t="s">
        <v>903</v>
      </c>
      <c r="K35275" t="s">
        <v>718</v>
      </c>
      <c r="L35275" t="s">
        <v>99</v>
      </c>
      <c r="M35275" t="s">
        <v>261</v>
      </c>
      <c r="N35275" t="s">
        <v>996</v>
      </c>
      <c r="O35275" t="s">
        <v>1064</v>
      </c>
      <c r="P35275" t="s">
        <v>895</v>
      </c>
      <c r="Q35275" t="s">
        <v>1070</v>
      </c>
      <c r="R35275" t="s">
        <v>1009</v>
      </c>
      <c r="S35275" t="s">
        <v>1066</v>
      </c>
      <c r="T35275" t="s">
        <v>1008</v>
      </c>
      <c r="U35275" t="s">
        <v>1008</v>
      </c>
      <c r="V35275" t="s">
        <v>1021</v>
      </c>
      <c r="W35275" t="s">
        <v>660</v>
      </c>
    </row>
    <row r="35276" spans="1:23" x14ac:dyDescent="0.35">
      <c r="A35276" t="s">
        <v>32</v>
      </c>
      <c r="B35276" t="s">
        <v>1166</v>
      </c>
      <c r="C35276">
        <v>3076</v>
      </c>
      <c r="D35276" t="s">
        <v>427</v>
      </c>
      <c r="E35276" t="s">
        <v>1047</v>
      </c>
      <c r="F35276" t="s">
        <v>967</v>
      </c>
      <c r="G35276" t="s">
        <v>950</v>
      </c>
      <c r="H35276" t="s">
        <v>458</v>
      </c>
      <c r="I35276" t="s">
        <v>1106</v>
      </c>
      <c r="J35276" t="s">
        <v>1065</v>
      </c>
      <c r="K35276" t="s">
        <v>443</v>
      </c>
      <c r="L35276" t="s">
        <v>769</v>
      </c>
      <c r="M35276" t="s">
        <v>495</v>
      </c>
      <c r="N35276" t="s">
        <v>996</v>
      </c>
      <c r="O35276" t="s">
        <v>1067</v>
      </c>
      <c r="P35276" t="s">
        <v>456</v>
      </c>
      <c r="Q35276" t="s">
        <v>1064</v>
      </c>
      <c r="R35276" t="s">
        <v>1011</v>
      </c>
      <c r="S35276" t="s">
        <v>1051</v>
      </c>
      <c r="T35276" t="s">
        <v>1022</v>
      </c>
      <c r="U35276" t="s">
        <v>1013</v>
      </c>
      <c r="V35276" t="s">
        <v>954</v>
      </c>
      <c r="W35276" t="s">
        <v>1060</v>
      </c>
    </row>
    <row r="35278" spans="1:23" x14ac:dyDescent="0.35">
      <c r="A35278" t="s">
        <v>2436</v>
      </c>
    </row>
    <row r="35279" spans="1:23" x14ac:dyDescent="0.35">
      <c r="A35279" t="s">
        <v>2</v>
      </c>
      <c r="B35279" t="s">
        <v>1170</v>
      </c>
      <c r="C35279" t="s">
        <v>3</v>
      </c>
      <c r="D35279" t="s">
        <v>1416</v>
      </c>
      <c r="E35279" t="s">
        <v>2415</v>
      </c>
      <c r="F35279" t="s">
        <v>2416</v>
      </c>
      <c r="G35279" t="s">
        <v>2417</v>
      </c>
      <c r="H35279" t="s">
        <v>2418</v>
      </c>
      <c r="I35279" t="s">
        <v>2419</v>
      </c>
      <c r="J35279" t="s">
        <v>2420</v>
      </c>
      <c r="K35279" t="s">
        <v>2421</v>
      </c>
      <c r="L35279" t="s">
        <v>2422</v>
      </c>
      <c r="M35279" t="s">
        <v>2423</v>
      </c>
      <c r="N35279" t="s">
        <v>2424</v>
      </c>
      <c r="O35279" t="s">
        <v>2425</v>
      </c>
      <c r="P35279" t="s">
        <v>2426</v>
      </c>
      <c r="Q35279" t="s">
        <v>2427</v>
      </c>
      <c r="R35279" t="s">
        <v>2428</v>
      </c>
      <c r="S35279" t="s">
        <v>2429</v>
      </c>
      <c r="T35279" t="s">
        <v>2430</v>
      </c>
      <c r="U35279" t="s">
        <v>2431</v>
      </c>
      <c r="V35279" t="s">
        <v>1032</v>
      </c>
      <c r="W35279" t="s">
        <v>136</v>
      </c>
    </row>
    <row r="35280" spans="1:23" x14ac:dyDescent="0.35">
      <c r="A35280" t="s">
        <v>8</v>
      </c>
      <c r="B35280" t="s">
        <v>1171</v>
      </c>
      <c r="C35280">
        <v>204</v>
      </c>
      <c r="D35280" t="s">
        <v>737</v>
      </c>
      <c r="E35280" t="s">
        <v>939</v>
      </c>
      <c r="F35280" t="s">
        <v>999</v>
      </c>
      <c r="G35280" t="s">
        <v>1045</v>
      </c>
      <c r="H35280" t="s">
        <v>1020</v>
      </c>
      <c r="I35280" t="s">
        <v>551</v>
      </c>
      <c r="J35280" t="s">
        <v>1068</v>
      </c>
      <c r="K35280" t="s">
        <v>495</v>
      </c>
      <c r="L35280" t="s">
        <v>1102</v>
      </c>
      <c r="M35280" t="s">
        <v>781</v>
      </c>
      <c r="N35280" t="s">
        <v>953</v>
      </c>
      <c r="O35280" t="s">
        <v>1044</v>
      </c>
      <c r="P35280" t="s">
        <v>588</v>
      </c>
      <c r="Q35280" t="s">
        <v>1065</v>
      </c>
      <c r="R35280" t="s">
        <v>1014</v>
      </c>
      <c r="S35280" t="s">
        <v>1051</v>
      </c>
      <c r="T35280" t="s">
        <v>1014</v>
      </c>
      <c r="U35280" t="s">
        <v>140</v>
      </c>
      <c r="V35280" t="s">
        <v>1066</v>
      </c>
      <c r="W35280" t="s">
        <v>1051</v>
      </c>
    </row>
    <row r="35281" spans="1:23" x14ac:dyDescent="0.35">
      <c r="A35281" t="s">
        <v>9</v>
      </c>
      <c r="B35281" t="s">
        <v>1171</v>
      </c>
      <c r="C35281">
        <v>201</v>
      </c>
      <c r="D35281" t="s">
        <v>209</v>
      </c>
      <c r="E35281" t="s">
        <v>394</v>
      </c>
      <c r="F35281" t="s">
        <v>1045</v>
      </c>
      <c r="G35281" t="s">
        <v>1047</v>
      </c>
      <c r="H35281" t="s">
        <v>1062</v>
      </c>
      <c r="I35281" t="s">
        <v>755</v>
      </c>
      <c r="J35281" t="s">
        <v>1062</v>
      </c>
      <c r="K35281" t="s">
        <v>769</v>
      </c>
      <c r="L35281" t="s">
        <v>903</v>
      </c>
      <c r="M35281" t="s">
        <v>1106</v>
      </c>
      <c r="N35281" t="s">
        <v>1018</v>
      </c>
      <c r="O35281" t="s">
        <v>1047</v>
      </c>
      <c r="P35281" t="s">
        <v>867</v>
      </c>
      <c r="Q35281" t="s">
        <v>940</v>
      </c>
      <c r="R35281" t="s">
        <v>1012</v>
      </c>
      <c r="S35281" t="s">
        <v>1004</v>
      </c>
      <c r="T35281" t="s">
        <v>1010</v>
      </c>
      <c r="U35281" t="s">
        <v>1013</v>
      </c>
      <c r="V35281" t="s">
        <v>1019</v>
      </c>
      <c r="W35281" t="s">
        <v>1011</v>
      </c>
    </row>
    <row r="35282" spans="1:23" x14ac:dyDescent="0.35">
      <c r="A35282" t="s">
        <v>10</v>
      </c>
      <c r="B35282" t="s">
        <v>1171</v>
      </c>
      <c r="C35282">
        <v>208</v>
      </c>
      <c r="D35282" t="s">
        <v>667</v>
      </c>
      <c r="E35282" t="s">
        <v>919</v>
      </c>
      <c r="F35282" t="s">
        <v>929</v>
      </c>
      <c r="G35282" t="s">
        <v>1046</v>
      </c>
      <c r="H35282" t="s">
        <v>1010</v>
      </c>
      <c r="I35282" t="s">
        <v>125</v>
      </c>
      <c r="J35282" t="s">
        <v>664</v>
      </c>
      <c r="K35282" t="s">
        <v>924</v>
      </c>
      <c r="L35282" t="s">
        <v>1053</v>
      </c>
      <c r="M35282" t="s">
        <v>681</v>
      </c>
      <c r="N35282" t="s">
        <v>1068</v>
      </c>
      <c r="O35282" t="s">
        <v>515</v>
      </c>
      <c r="P35282" t="s">
        <v>83</v>
      </c>
      <c r="Q35282" t="s">
        <v>1004</v>
      </c>
      <c r="R35282" t="s">
        <v>1008</v>
      </c>
      <c r="S35282" t="s">
        <v>1011</v>
      </c>
      <c r="T35282" t="s">
        <v>140</v>
      </c>
      <c r="U35282" t="s">
        <v>140</v>
      </c>
      <c r="V35282" t="s">
        <v>1017</v>
      </c>
      <c r="W35282" t="s">
        <v>147</v>
      </c>
    </row>
    <row r="35283" spans="1:23" x14ac:dyDescent="0.35">
      <c r="A35283" t="s">
        <v>11</v>
      </c>
      <c r="B35283" t="s">
        <v>1171</v>
      </c>
      <c r="C35283">
        <v>205</v>
      </c>
      <c r="D35283" t="s">
        <v>926</v>
      </c>
      <c r="E35283" t="s">
        <v>1023</v>
      </c>
      <c r="F35283" t="s">
        <v>1067</v>
      </c>
      <c r="G35283" t="s">
        <v>971</v>
      </c>
      <c r="H35283" t="s">
        <v>1048</v>
      </c>
      <c r="I35283" t="s">
        <v>785</v>
      </c>
      <c r="J35283" t="s">
        <v>967</v>
      </c>
      <c r="K35283" t="s">
        <v>462</v>
      </c>
      <c r="L35283" t="s">
        <v>973</v>
      </c>
      <c r="M35283" t="s">
        <v>794</v>
      </c>
      <c r="N35283" t="s">
        <v>875</v>
      </c>
      <c r="O35283" t="s">
        <v>977</v>
      </c>
      <c r="P35283" t="s">
        <v>349</v>
      </c>
      <c r="Q35283" t="s">
        <v>919</v>
      </c>
      <c r="R35283" t="s">
        <v>140</v>
      </c>
      <c r="S35283" t="s">
        <v>1051</v>
      </c>
      <c r="T35283" t="s">
        <v>140</v>
      </c>
      <c r="U35283" t="s">
        <v>140</v>
      </c>
      <c r="V35283" t="s">
        <v>1043</v>
      </c>
      <c r="W35283" t="s">
        <v>1048</v>
      </c>
    </row>
    <row r="35284" spans="1:23" x14ac:dyDescent="0.35">
      <c r="A35284" t="s">
        <v>12</v>
      </c>
      <c r="B35284" t="s">
        <v>1171</v>
      </c>
      <c r="C35284">
        <v>15</v>
      </c>
      <c r="D35284" t="s">
        <v>1098</v>
      </c>
      <c r="E35284" t="s">
        <v>940</v>
      </c>
      <c r="F35284" t="s">
        <v>940</v>
      </c>
      <c r="G35284" t="s">
        <v>865</v>
      </c>
      <c r="H35284" t="s">
        <v>140</v>
      </c>
      <c r="I35284" t="s">
        <v>970</v>
      </c>
      <c r="J35284" t="s">
        <v>140</v>
      </c>
      <c r="K35284" t="s">
        <v>970</v>
      </c>
      <c r="L35284" t="s">
        <v>140</v>
      </c>
      <c r="M35284" t="s">
        <v>1007</v>
      </c>
      <c r="N35284" t="s">
        <v>919</v>
      </c>
      <c r="O35284" t="s">
        <v>140</v>
      </c>
      <c r="P35284" t="s">
        <v>37</v>
      </c>
      <c r="Q35284" t="s">
        <v>140</v>
      </c>
      <c r="R35284" t="s">
        <v>1098</v>
      </c>
      <c r="S35284" t="s">
        <v>140</v>
      </c>
      <c r="T35284" t="s">
        <v>140</v>
      </c>
      <c r="U35284" t="s">
        <v>140</v>
      </c>
      <c r="V35284" t="s">
        <v>140</v>
      </c>
      <c r="W35284" t="s">
        <v>919</v>
      </c>
    </row>
    <row r="35285" spans="1:23" x14ac:dyDescent="0.35">
      <c r="A35285" t="s">
        <v>12</v>
      </c>
      <c r="B35285" t="s">
        <v>1172</v>
      </c>
      <c r="C35285">
        <v>194</v>
      </c>
      <c r="D35285" t="s">
        <v>202</v>
      </c>
      <c r="E35285" t="s">
        <v>1048</v>
      </c>
      <c r="F35285" t="s">
        <v>991</v>
      </c>
      <c r="G35285" t="s">
        <v>977</v>
      </c>
      <c r="H35285" t="s">
        <v>977</v>
      </c>
      <c r="I35285" t="s">
        <v>860</v>
      </c>
      <c r="J35285" t="s">
        <v>125</v>
      </c>
      <c r="K35285" t="s">
        <v>1106</v>
      </c>
      <c r="L35285" t="s">
        <v>107</v>
      </c>
      <c r="M35285" t="s">
        <v>1087</v>
      </c>
      <c r="N35285" t="s">
        <v>950</v>
      </c>
      <c r="O35285" t="s">
        <v>1018</v>
      </c>
      <c r="P35285" t="s">
        <v>604</v>
      </c>
      <c r="Q35285" t="s">
        <v>1068</v>
      </c>
      <c r="R35285" t="s">
        <v>1020</v>
      </c>
      <c r="S35285" t="s">
        <v>1052</v>
      </c>
      <c r="T35285" t="s">
        <v>140</v>
      </c>
      <c r="U35285" t="s">
        <v>140</v>
      </c>
      <c r="V35285" t="s">
        <v>1048</v>
      </c>
      <c r="W35285" t="s">
        <v>1057</v>
      </c>
    </row>
    <row r="35286" spans="1:23" x14ac:dyDescent="0.35">
      <c r="A35286" t="s">
        <v>13</v>
      </c>
      <c r="B35286" t="s">
        <v>1171</v>
      </c>
      <c r="C35286">
        <v>7</v>
      </c>
      <c r="D35286" t="s">
        <v>695</v>
      </c>
      <c r="E35286" t="s">
        <v>140</v>
      </c>
      <c r="F35286" t="s">
        <v>1085</v>
      </c>
      <c r="G35286" t="s">
        <v>140</v>
      </c>
      <c r="H35286" t="s">
        <v>140</v>
      </c>
      <c r="I35286" t="s">
        <v>1085</v>
      </c>
      <c r="J35286" t="s">
        <v>140</v>
      </c>
      <c r="K35286" t="s">
        <v>140</v>
      </c>
      <c r="L35286" t="s">
        <v>1085</v>
      </c>
      <c r="M35286" t="s">
        <v>623</v>
      </c>
      <c r="N35286" t="s">
        <v>140</v>
      </c>
      <c r="O35286" t="s">
        <v>140</v>
      </c>
      <c r="P35286" t="s">
        <v>331</v>
      </c>
      <c r="Q35286" t="s">
        <v>140</v>
      </c>
      <c r="R35286" t="s">
        <v>140</v>
      </c>
      <c r="S35286" t="s">
        <v>140</v>
      </c>
      <c r="T35286" t="s">
        <v>140</v>
      </c>
      <c r="U35286" t="s">
        <v>140</v>
      </c>
      <c r="V35286" t="s">
        <v>140</v>
      </c>
      <c r="W35286" t="s">
        <v>140</v>
      </c>
    </row>
    <row r="35287" spans="1:23" x14ac:dyDescent="0.35">
      <c r="A35287" t="s">
        <v>13</v>
      </c>
      <c r="B35287" t="s">
        <v>1172</v>
      </c>
      <c r="C35287">
        <v>199</v>
      </c>
      <c r="D35287" t="s">
        <v>59</v>
      </c>
      <c r="E35287" t="s">
        <v>950</v>
      </c>
      <c r="F35287" t="s">
        <v>574</v>
      </c>
      <c r="G35287" t="s">
        <v>950</v>
      </c>
      <c r="H35287" t="s">
        <v>458</v>
      </c>
      <c r="I35287" t="s">
        <v>1139</v>
      </c>
      <c r="J35287" t="s">
        <v>1055</v>
      </c>
      <c r="K35287" t="s">
        <v>924</v>
      </c>
      <c r="L35287" t="s">
        <v>105</v>
      </c>
      <c r="M35287" t="s">
        <v>654</v>
      </c>
      <c r="N35287" t="s">
        <v>988</v>
      </c>
      <c r="O35287" t="s">
        <v>733</v>
      </c>
      <c r="P35287" t="s">
        <v>700</v>
      </c>
      <c r="Q35287" t="s">
        <v>838</v>
      </c>
      <c r="R35287" t="s">
        <v>1020</v>
      </c>
      <c r="S35287" t="s">
        <v>1098</v>
      </c>
      <c r="T35287" t="s">
        <v>140</v>
      </c>
      <c r="U35287" t="s">
        <v>140</v>
      </c>
      <c r="V35287" t="s">
        <v>1016</v>
      </c>
      <c r="W35287" t="s">
        <v>940</v>
      </c>
    </row>
    <row r="35288" spans="1:23" x14ac:dyDescent="0.35">
      <c r="A35288" t="s">
        <v>14</v>
      </c>
      <c r="B35288" t="s">
        <v>1171</v>
      </c>
      <c r="C35288">
        <v>126</v>
      </c>
      <c r="D35288" t="s">
        <v>723</v>
      </c>
      <c r="E35288" t="s">
        <v>345</v>
      </c>
      <c r="F35288" t="s">
        <v>875</v>
      </c>
      <c r="G35288" t="s">
        <v>954</v>
      </c>
      <c r="H35288" t="s">
        <v>1023</v>
      </c>
      <c r="I35288" t="s">
        <v>340</v>
      </c>
      <c r="J35288" t="s">
        <v>929</v>
      </c>
      <c r="K35288" t="s">
        <v>901</v>
      </c>
      <c r="L35288" t="s">
        <v>977</v>
      </c>
      <c r="M35288" t="s">
        <v>841</v>
      </c>
      <c r="N35288" t="s">
        <v>394</v>
      </c>
      <c r="O35288" t="s">
        <v>838</v>
      </c>
      <c r="P35288" t="s">
        <v>401</v>
      </c>
      <c r="Q35288" t="s">
        <v>1052</v>
      </c>
      <c r="R35288" t="s">
        <v>1055</v>
      </c>
      <c r="S35288" t="s">
        <v>929</v>
      </c>
      <c r="T35288" t="s">
        <v>140</v>
      </c>
      <c r="U35288" t="s">
        <v>775</v>
      </c>
      <c r="V35288" t="s">
        <v>1064</v>
      </c>
      <c r="W35288" t="s">
        <v>996</v>
      </c>
    </row>
    <row r="35289" spans="1:23" x14ac:dyDescent="0.35">
      <c r="A35289" t="s">
        <v>14</v>
      </c>
      <c r="B35289" t="s">
        <v>1172</v>
      </c>
      <c r="C35289">
        <v>77</v>
      </c>
      <c r="D35289" t="s">
        <v>956</v>
      </c>
      <c r="E35289" t="s">
        <v>1056</v>
      </c>
      <c r="F35289" t="s">
        <v>967</v>
      </c>
      <c r="G35289" t="s">
        <v>1048</v>
      </c>
      <c r="H35289" t="s">
        <v>1058</v>
      </c>
      <c r="I35289" t="s">
        <v>741</v>
      </c>
      <c r="J35289" t="s">
        <v>971</v>
      </c>
      <c r="K35289" t="s">
        <v>973</v>
      </c>
      <c r="L35289" t="s">
        <v>942</v>
      </c>
      <c r="M35289" t="s">
        <v>777</v>
      </c>
      <c r="N35289" t="s">
        <v>1060</v>
      </c>
      <c r="O35289" t="s">
        <v>952</v>
      </c>
      <c r="P35289" t="s">
        <v>63</v>
      </c>
      <c r="Q35289" t="s">
        <v>574</v>
      </c>
      <c r="R35289" t="s">
        <v>1017</v>
      </c>
      <c r="S35289" t="s">
        <v>1058</v>
      </c>
      <c r="T35289" t="s">
        <v>140</v>
      </c>
      <c r="U35289" t="s">
        <v>1017</v>
      </c>
      <c r="V35289" t="s">
        <v>140</v>
      </c>
      <c r="W35289" t="s">
        <v>1020</v>
      </c>
    </row>
    <row r="35290" spans="1:23" x14ac:dyDescent="0.35">
      <c r="A35290" t="s">
        <v>15</v>
      </c>
      <c r="B35290" t="s">
        <v>1171</v>
      </c>
      <c r="C35290">
        <v>206</v>
      </c>
      <c r="D35290" t="s">
        <v>504</v>
      </c>
      <c r="E35290" t="s">
        <v>1004</v>
      </c>
      <c r="F35290" t="s">
        <v>664</v>
      </c>
      <c r="G35290" t="s">
        <v>1073</v>
      </c>
      <c r="H35290" t="s">
        <v>919</v>
      </c>
      <c r="I35290" t="s">
        <v>862</v>
      </c>
      <c r="J35290" t="s">
        <v>574</v>
      </c>
      <c r="K35290" t="s">
        <v>199</v>
      </c>
      <c r="L35290" t="s">
        <v>91</v>
      </c>
      <c r="M35290" t="s">
        <v>867</v>
      </c>
      <c r="N35290" t="s">
        <v>1003</v>
      </c>
      <c r="O35290" t="s">
        <v>1051</v>
      </c>
      <c r="P35290" t="s">
        <v>463</v>
      </c>
      <c r="Q35290" t="s">
        <v>1098</v>
      </c>
      <c r="R35290" t="s">
        <v>1011</v>
      </c>
      <c r="S35290" t="s">
        <v>1066</v>
      </c>
      <c r="T35290" t="s">
        <v>140</v>
      </c>
      <c r="U35290" t="s">
        <v>1014</v>
      </c>
      <c r="V35290" t="s">
        <v>949</v>
      </c>
      <c r="W35290" t="s">
        <v>1058</v>
      </c>
    </row>
    <row r="35291" spans="1:23" x14ac:dyDescent="0.35">
      <c r="A35291" t="s">
        <v>16</v>
      </c>
      <c r="B35291" t="s">
        <v>1171</v>
      </c>
      <c r="C35291">
        <v>206</v>
      </c>
      <c r="D35291" t="s">
        <v>165</v>
      </c>
      <c r="E35291" t="s">
        <v>1067</v>
      </c>
      <c r="F35291" t="s">
        <v>660</v>
      </c>
      <c r="G35291" t="s">
        <v>1062</v>
      </c>
      <c r="H35291" t="s">
        <v>996</v>
      </c>
      <c r="I35291" t="s">
        <v>187</v>
      </c>
      <c r="J35291" t="s">
        <v>1045</v>
      </c>
      <c r="K35291" t="s">
        <v>97</v>
      </c>
      <c r="L35291" t="s">
        <v>1057</v>
      </c>
      <c r="M35291" t="s">
        <v>495</v>
      </c>
      <c r="N35291" t="s">
        <v>769</v>
      </c>
      <c r="O35291" t="s">
        <v>1043</v>
      </c>
      <c r="P35291" t="s">
        <v>55</v>
      </c>
      <c r="Q35291" t="s">
        <v>1064</v>
      </c>
      <c r="R35291" t="s">
        <v>1016</v>
      </c>
      <c r="S35291" t="s">
        <v>1073</v>
      </c>
      <c r="T35291" t="s">
        <v>140</v>
      </c>
      <c r="U35291" t="s">
        <v>140</v>
      </c>
      <c r="V35291" t="s">
        <v>1050</v>
      </c>
      <c r="W35291" t="s">
        <v>971</v>
      </c>
    </row>
    <row r="35292" spans="1:23" x14ac:dyDescent="0.35">
      <c r="A35292" t="s">
        <v>17</v>
      </c>
      <c r="B35292" t="s">
        <v>1171</v>
      </c>
      <c r="C35292">
        <v>203</v>
      </c>
      <c r="D35292" t="s">
        <v>910</v>
      </c>
      <c r="E35292" t="s">
        <v>501</v>
      </c>
      <c r="F35292" t="s">
        <v>769</v>
      </c>
      <c r="G35292" t="s">
        <v>1065</v>
      </c>
      <c r="H35292" t="s">
        <v>1068</v>
      </c>
      <c r="I35292" t="s">
        <v>917</v>
      </c>
      <c r="J35292" t="s">
        <v>1053</v>
      </c>
      <c r="K35292" t="s">
        <v>999</v>
      </c>
      <c r="L35292" t="s">
        <v>548</v>
      </c>
      <c r="M35292" t="s">
        <v>261</v>
      </c>
      <c r="N35292" t="s">
        <v>1023</v>
      </c>
      <c r="O35292" t="s">
        <v>1059</v>
      </c>
      <c r="P35292" t="s">
        <v>720</v>
      </c>
      <c r="Q35292" t="s">
        <v>1064</v>
      </c>
      <c r="R35292" t="s">
        <v>1009</v>
      </c>
      <c r="S35292" t="s">
        <v>1055</v>
      </c>
      <c r="T35292" t="s">
        <v>140</v>
      </c>
      <c r="U35292" t="s">
        <v>140</v>
      </c>
      <c r="V35292" t="s">
        <v>1043</v>
      </c>
      <c r="W35292" t="s">
        <v>996</v>
      </c>
    </row>
    <row r="35293" spans="1:23" x14ac:dyDescent="0.35">
      <c r="A35293" t="s">
        <v>18</v>
      </c>
      <c r="B35293" t="s">
        <v>1171</v>
      </c>
      <c r="C35293">
        <v>24</v>
      </c>
      <c r="D35293" t="s">
        <v>921</v>
      </c>
      <c r="E35293" t="s">
        <v>140</v>
      </c>
      <c r="F35293" t="s">
        <v>103</v>
      </c>
      <c r="G35293" t="s">
        <v>140</v>
      </c>
      <c r="H35293" t="s">
        <v>971</v>
      </c>
      <c r="I35293" t="s">
        <v>51</v>
      </c>
      <c r="J35293" t="s">
        <v>1072</v>
      </c>
      <c r="K35293" t="s">
        <v>165</v>
      </c>
      <c r="L35293" t="s">
        <v>1020</v>
      </c>
      <c r="M35293" t="s">
        <v>746</v>
      </c>
      <c r="N35293" t="s">
        <v>140</v>
      </c>
      <c r="O35293" t="s">
        <v>973</v>
      </c>
      <c r="P35293" t="s">
        <v>743</v>
      </c>
      <c r="Q35293" t="s">
        <v>103</v>
      </c>
      <c r="R35293" t="s">
        <v>971</v>
      </c>
      <c r="S35293" t="s">
        <v>1056</v>
      </c>
      <c r="T35293" t="s">
        <v>140</v>
      </c>
      <c r="U35293" t="s">
        <v>140</v>
      </c>
      <c r="V35293" t="s">
        <v>140</v>
      </c>
      <c r="W35293" t="s">
        <v>971</v>
      </c>
    </row>
    <row r="35294" spans="1:23" x14ac:dyDescent="0.35">
      <c r="A35294" t="s">
        <v>18</v>
      </c>
      <c r="B35294" t="s">
        <v>1172</v>
      </c>
      <c r="C35294">
        <v>181</v>
      </c>
      <c r="D35294" t="s">
        <v>73</v>
      </c>
      <c r="E35294" t="s">
        <v>996</v>
      </c>
      <c r="F35294" t="s">
        <v>967</v>
      </c>
      <c r="G35294" t="s">
        <v>940</v>
      </c>
      <c r="H35294" t="s">
        <v>664</v>
      </c>
      <c r="I35294" t="s">
        <v>712</v>
      </c>
      <c r="J35294" t="s">
        <v>527</v>
      </c>
      <c r="K35294" t="s">
        <v>993</v>
      </c>
      <c r="L35294" t="s">
        <v>1061</v>
      </c>
      <c r="M35294" t="s">
        <v>921</v>
      </c>
      <c r="N35294" t="s">
        <v>91</v>
      </c>
      <c r="O35294" t="s">
        <v>1058</v>
      </c>
      <c r="P35294" t="s">
        <v>797</v>
      </c>
      <c r="Q35294" t="s">
        <v>1047</v>
      </c>
      <c r="R35294" t="s">
        <v>140</v>
      </c>
      <c r="S35294" t="s">
        <v>1004</v>
      </c>
      <c r="T35294" t="s">
        <v>140</v>
      </c>
      <c r="U35294" t="s">
        <v>1013</v>
      </c>
      <c r="V35294" t="s">
        <v>1051</v>
      </c>
      <c r="W35294" t="s">
        <v>954</v>
      </c>
    </row>
    <row r="35295" spans="1:23" x14ac:dyDescent="0.35">
      <c r="A35295" t="s">
        <v>19</v>
      </c>
      <c r="B35295" t="s">
        <v>1171</v>
      </c>
      <c r="C35295">
        <v>168</v>
      </c>
      <c r="D35295" t="s">
        <v>571</v>
      </c>
      <c r="E35295" t="s">
        <v>1065</v>
      </c>
      <c r="F35295" t="s">
        <v>345</v>
      </c>
      <c r="G35295" t="s">
        <v>1023</v>
      </c>
      <c r="H35295" t="s">
        <v>869</v>
      </c>
      <c r="I35295" t="s">
        <v>837</v>
      </c>
      <c r="J35295" t="s">
        <v>1068</v>
      </c>
      <c r="K35295" t="s">
        <v>123</v>
      </c>
      <c r="L35295" t="s">
        <v>115</v>
      </c>
      <c r="M35295" t="s">
        <v>956</v>
      </c>
      <c r="N35295" t="s">
        <v>1064</v>
      </c>
      <c r="O35295" t="s">
        <v>1053</v>
      </c>
      <c r="P35295" t="s">
        <v>699</v>
      </c>
      <c r="Q35295" t="s">
        <v>1066</v>
      </c>
      <c r="R35295" t="s">
        <v>1055</v>
      </c>
      <c r="S35295" t="s">
        <v>1021</v>
      </c>
      <c r="T35295" t="s">
        <v>140</v>
      </c>
      <c r="U35295" t="s">
        <v>1012</v>
      </c>
      <c r="V35295" t="s">
        <v>1012</v>
      </c>
      <c r="W35295" t="s">
        <v>1050</v>
      </c>
    </row>
    <row r="35296" spans="1:23" x14ac:dyDescent="0.35">
      <c r="A35296" t="s">
        <v>19</v>
      </c>
      <c r="B35296" t="s">
        <v>1172</v>
      </c>
      <c r="C35296">
        <v>38</v>
      </c>
      <c r="D35296" t="s">
        <v>421</v>
      </c>
      <c r="E35296" t="s">
        <v>1020</v>
      </c>
      <c r="F35296" t="s">
        <v>983</v>
      </c>
      <c r="G35296" t="s">
        <v>967</v>
      </c>
      <c r="H35296" t="s">
        <v>1066</v>
      </c>
      <c r="I35296" t="s">
        <v>571</v>
      </c>
      <c r="J35296" t="s">
        <v>1053</v>
      </c>
      <c r="K35296" t="s">
        <v>289</v>
      </c>
      <c r="L35296" t="s">
        <v>1064</v>
      </c>
      <c r="M35296" t="s">
        <v>860</v>
      </c>
      <c r="N35296" t="s">
        <v>1066</v>
      </c>
      <c r="O35296" t="s">
        <v>1003</v>
      </c>
      <c r="P35296" t="s">
        <v>975</v>
      </c>
      <c r="Q35296" t="s">
        <v>1066</v>
      </c>
      <c r="R35296" t="s">
        <v>140</v>
      </c>
      <c r="S35296" t="s">
        <v>1018</v>
      </c>
      <c r="T35296" t="s">
        <v>1066</v>
      </c>
      <c r="U35296" t="s">
        <v>140</v>
      </c>
      <c r="V35296" t="s">
        <v>140</v>
      </c>
      <c r="W35296" t="s">
        <v>521</v>
      </c>
    </row>
    <row r="35297" spans="1:23" x14ac:dyDescent="0.35">
      <c r="A35297" t="s">
        <v>20</v>
      </c>
      <c r="B35297" t="s">
        <v>1171</v>
      </c>
      <c r="C35297">
        <v>205</v>
      </c>
      <c r="D35297" t="s">
        <v>816</v>
      </c>
      <c r="E35297" t="s">
        <v>1050</v>
      </c>
      <c r="F35297" t="s">
        <v>345</v>
      </c>
      <c r="G35297" t="s">
        <v>1007</v>
      </c>
      <c r="H35297" t="s">
        <v>1056</v>
      </c>
      <c r="I35297" t="s">
        <v>961</v>
      </c>
      <c r="J35297" t="s">
        <v>838</v>
      </c>
      <c r="K35297" t="s">
        <v>286</v>
      </c>
      <c r="L35297" t="s">
        <v>95</v>
      </c>
      <c r="M35297" t="s">
        <v>841</v>
      </c>
      <c r="N35297" t="s">
        <v>1004</v>
      </c>
      <c r="O35297" t="s">
        <v>1065</v>
      </c>
      <c r="P35297" t="s">
        <v>467</v>
      </c>
      <c r="Q35297" t="s">
        <v>1061</v>
      </c>
      <c r="R35297" t="s">
        <v>1019</v>
      </c>
      <c r="S35297" t="s">
        <v>1004</v>
      </c>
      <c r="T35297" t="s">
        <v>140</v>
      </c>
      <c r="U35297" t="s">
        <v>140</v>
      </c>
      <c r="V35297" t="s">
        <v>1046</v>
      </c>
      <c r="W35297" t="s">
        <v>1020</v>
      </c>
    </row>
    <row r="35298" spans="1:23" x14ac:dyDescent="0.35">
      <c r="A35298" t="s">
        <v>21</v>
      </c>
      <c r="B35298" t="s">
        <v>1171</v>
      </c>
      <c r="C35298">
        <v>209</v>
      </c>
      <c r="D35298" t="s">
        <v>292</v>
      </c>
      <c r="E35298" t="s">
        <v>515</v>
      </c>
      <c r="F35298" t="s">
        <v>147</v>
      </c>
      <c r="G35298" t="s">
        <v>515</v>
      </c>
      <c r="H35298" t="s">
        <v>1059</v>
      </c>
      <c r="I35298" t="s">
        <v>476</v>
      </c>
      <c r="J35298" t="s">
        <v>1102</v>
      </c>
      <c r="K35298" t="s">
        <v>970</v>
      </c>
      <c r="L35298" t="s">
        <v>801</v>
      </c>
      <c r="M35298" t="s">
        <v>1071</v>
      </c>
      <c r="N35298" t="s">
        <v>1066</v>
      </c>
      <c r="O35298" t="s">
        <v>1065</v>
      </c>
      <c r="P35298" t="s">
        <v>532</v>
      </c>
      <c r="Q35298" t="s">
        <v>1047</v>
      </c>
      <c r="R35298" t="s">
        <v>1017</v>
      </c>
      <c r="S35298" t="s">
        <v>1048</v>
      </c>
      <c r="T35298" t="s">
        <v>140</v>
      </c>
      <c r="U35298" t="s">
        <v>775</v>
      </c>
      <c r="V35298" t="s">
        <v>1017</v>
      </c>
      <c r="W35298" t="s">
        <v>940</v>
      </c>
    </row>
    <row r="35299" spans="1:23" x14ac:dyDescent="0.35">
      <c r="A35299" t="s">
        <v>22</v>
      </c>
      <c r="B35299" t="s">
        <v>1171</v>
      </c>
      <c r="C35299">
        <v>209</v>
      </c>
      <c r="D35299" t="s">
        <v>667</v>
      </c>
      <c r="E35299" t="s">
        <v>1052</v>
      </c>
      <c r="F35299" t="s">
        <v>919</v>
      </c>
      <c r="G35299" t="s">
        <v>345</v>
      </c>
      <c r="H35299" t="s">
        <v>1043</v>
      </c>
      <c r="I35299" t="s">
        <v>970</v>
      </c>
      <c r="J35299" t="s">
        <v>87</v>
      </c>
      <c r="K35299" t="s">
        <v>123</v>
      </c>
      <c r="L35299" t="s">
        <v>394</v>
      </c>
      <c r="M35299" t="s">
        <v>1000</v>
      </c>
      <c r="N35299" t="s">
        <v>1050</v>
      </c>
      <c r="O35299" t="s">
        <v>1062</v>
      </c>
      <c r="P35299" t="s">
        <v>421</v>
      </c>
      <c r="Q35299" t="s">
        <v>939</v>
      </c>
      <c r="R35299" t="s">
        <v>1011</v>
      </c>
      <c r="S35299" t="s">
        <v>1051</v>
      </c>
      <c r="T35299" t="s">
        <v>1016</v>
      </c>
      <c r="U35299" t="s">
        <v>1016</v>
      </c>
      <c r="V35299" t="s">
        <v>1019</v>
      </c>
      <c r="W35299" t="s">
        <v>660</v>
      </c>
    </row>
    <row r="35300" spans="1:23" x14ac:dyDescent="0.35">
      <c r="A35300" t="s">
        <v>23</v>
      </c>
      <c r="B35300" t="s">
        <v>1171</v>
      </c>
      <c r="C35300">
        <v>25</v>
      </c>
      <c r="D35300" t="s">
        <v>486</v>
      </c>
      <c r="E35300" t="s">
        <v>140</v>
      </c>
      <c r="F35300" t="s">
        <v>140</v>
      </c>
      <c r="G35300" t="s">
        <v>140</v>
      </c>
      <c r="H35300" t="s">
        <v>1060</v>
      </c>
      <c r="I35300" t="s">
        <v>1059</v>
      </c>
      <c r="J35300" t="s">
        <v>140</v>
      </c>
      <c r="K35300" t="s">
        <v>89</v>
      </c>
      <c r="L35300" t="s">
        <v>1067</v>
      </c>
      <c r="M35300" t="s">
        <v>777</v>
      </c>
      <c r="N35300" t="s">
        <v>1060</v>
      </c>
      <c r="O35300" t="s">
        <v>140</v>
      </c>
      <c r="P35300" t="s">
        <v>603</v>
      </c>
      <c r="Q35300" t="s">
        <v>1046</v>
      </c>
      <c r="R35300" t="s">
        <v>140</v>
      </c>
      <c r="S35300" t="s">
        <v>140</v>
      </c>
      <c r="T35300" t="s">
        <v>140</v>
      </c>
      <c r="U35300" t="s">
        <v>140</v>
      </c>
      <c r="V35300" t="s">
        <v>140</v>
      </c>
      <c r="W35300" t="s">
        <v>942</v>
      </c>
    </row>
    <row r="35301" spans="1:23" x14ac:dyDescent="0.35">
      <c r="A35301" t="s">
        <v>23</v>
      </c>
      <c r="B35301" t="s">
        <v>1172</v>
      </c>
      <c r="C35301">
        <v>180</v>
      </c>
      <c r="D35301" t="s">
        <v>752</v>
      </c>
      <c r="E35301" t="s">
        <v>1098</v>
      </c>
      <c r="F35301" t="s">
        <v>89</v>
      </c>
      <c r="G35301" t="s">
        <v>1046</v>
      </c>
      <c r="H35301" t="s">
        <v>967</v>
      </c>
      <c r="I35301" t="s">
        <v>871</v>
      </c>
      <c r="J35301" t="s">
        <v>988</v>
      </c>
      <c r="K35301" t="s">
        <v>766</v>
      </c>
      <c r="L35301" t="s">
        <v>121</v>
      </c>
      <c r="M35301" t="s">
        <v>1083</v>
      </c>
      <c r="N35301" t="s">
        <v>1045</v>
      </c>
      <c r="O35301" t="s">
        <v>1068</v>
      </c>
      <c r="P35301" t="s">
        <v>882</v>
      </c>
      <c r="Q35301" t="s">
        <v>515</v>
      </c>
      <c r="R35301" t="s">
        <v>1021</v>
      </c>
      <c r="S35301" t="s">
        <v>1048</v>
      </c>
      <c r="T35301" t="s">
        <v>775</v>
      </c>
      <c r="U35301" t="s">
        <v>140</v>
      </c>
      <c r="V35301" t="s">
        <v>940</v>
      </c>
      <c r="W35301" t="s">
        <v>1023</v>
      </c>
    </row>
    <row r="35302" spans="1:23" x14ac:dyDescent="0.35">
      <c r="A35302" t="s">
        <v>24</v>
      </c>
      <c r="B35302" t="s">
        <v>1171</v>
      </c>
      <c r="C35302">
        <v>205</v>
      </c>
      <c r="D35302" t="s">
        <v>341</v>
      </c>
      <c r="E35302" t="s">
        <v>1095</v>
      </c>
      <c r="F35302" t="s">
        <v>99</v>
      </c>
      <c r="G35302" t="s">
        <v>1045</v>
      </c>
      <c r="H35302" t="s">
        <v>147</v>
      </c>
      <c r="I35302" t="s">
        <v>187</v>
      </c>
      <c r="J35302" t="s">
        <v>527</v>
      </c>
      <c r="K35302" t="s">
        <v>952</v>
      </c>
      <c r="L35302" t="s">
        <v>919</v>
      </c>
      <c r="M35302" t="s">
        <v>921</v>
      </c>
      <c r="N35302" t="s">
        <v>1004</v>
      </c>
      <c r="O35302" t="s">
        <v>89</v>
      </c>
      <c r="P35302" t="s">
        <v>582</v>
      </c>
      <c r="Q35302" t="s">
        <v>950</v>
      </c>
      <c r="R35302" t="s">
        <v>1019</v>
      </c>
      <c r="S35302" t="s">
        <v>1009</v>
      </c>
      <c r="T35302" t="s">
        <v>140</v>
      </c>
      <c r="U35302" t="s">
        <v>140</v>
      </c>
      <c r="V35302" t="s">
        <v>1018</v>
      </c>
      <c r="W35302" t="s">
        <v>345</v>
      </c>
    </row>
    <row r="35303" spans="1:23" x14ac:dyDescent="0.35">
      <c r="A35303" t="s">
        <v>25</v>
      </c>
      <c r="B35303" t="s">
        <v>1171</v>
      </c>
      <c r="C35303">
        <v>203</v>
      </c>
      <c r="D35303" t="s">
        <v>761</v>
      </c>
      <c r="E35303" t="s">
        <v>967</v>
      </c>
      <c r="F35303" t="s">
        <v>716</v>
      </c>
      <c r="G35303" t="s">
        <v>664</v>
      </c>
      <c r="H35303" t="s">
        <v>869</v>
      </c>
      <c r="I35303" t="s">
        <v>95</v>
      </c>
      <c r="J35303" t="s">
        <v>903</v>
      </c>
      <c r="K35303" t="s">
        <v>113</v>
      </c>
      <c r="L35303" t="s">
        <v>1062</v>
      </c>
      <c r="M35303" t="s">
        <v>756</v>
      </c>
      <c r="N35303" t="s">
        <v>1050</v>
      </c>
      <c r="O35303" t="s">
        <v>1070</v>
      </c>
      <c r="P35303" t="s">
        <v>261</v>
      </c>
      <c r="Q35303" t="s">
        <v>949</v>
      </c>
      <c r="R35303" t="s">
        <v>1013</v>
      </c>
      <c r="S35303" t="s">
        <v>1073</v>
      </c>
      <c r="T35303" t="s">
        <v>140</v>
      </c>
      <c r="U35303" t="s">
        <v>140</v>
      </c>
      <c r="V35303" t="s">
        <v>1060</v>
      </c>
      <c r="W35303" t="s">
        <v>1023</v>
      </c>
    </row>
    <row r="35304" spans="1:23" x14ac:dyDescent="0.35">
      <c r="A35304" t="s">
        <v>26</v>
      </c>
      <c r="B35304" t="s">
        <v>1171</v>
      </c>
      <c r="C35304">
        <v>202</v>
      </c>
      <c r="D35304" t="s">
        <v>221</v>
      </c>
      <c r="E35304" t="s">
        <v>996</v>
      </c>
      <c r="F35304" t="s">
        <v>733</v>
      </c>
      <c r="G35304" t="s">
        <v>903</v>
      </c>
      <c r="H35304" t="s">
        <v>1020</v>
      </c>
      <c r="I35304" t="s">
        <v>777</v>
      </c>
      <c r="J35304" t="s">
        <v>1053</v>
      </c>
      <c r="K35304" t="s">
        <v>837</v>
      </c>
      <c r="L35304" t="s">
        <v>999</v>
      </c>
      <c r="M35304" t="s">
        <v>489</v>
      </c>
      <c r="N35304" t="s">
        <v>950</v>
      </c>
      <c r="O35304" t="s">
        <v>977</v>
      </c>
      <c r="P35304" t="s">
        <v>818</v>
      </c>
      <c r="Q35304" t="s">
        <v>89</v>
      </c>
      <c r="R35304" t="s">
        <v>1016</v>
      </c>
      <c r="S35304" t="s">
        <v>1055</v>
      </c>
      <c r="T35304" t="s">
        <v>140</v>
      </c>
      <c r="U35304" t="s">
        <v>140</v>
      </c>
      <c r="V35304" t="s">
        <v>1054</v>
      </c>
      <c r="W35304" t="s">
        <v>1047</v>
      </c>
    </row>
    <row r="35305" spans="1:23" x14ac:dyDescent="0.35">
      <c r="A35305" t="s">
        <v>27</v>
      </c>
      <c r="B35305" t="s">
        <v>1171</v>
      </c>
      <c r="C35305">
        <v>204</v>
      </c>
      <c r="D35305" t="s">
        <v>978</v>
      </c>
      <c r="E35305" t="s">
        <v>1057</v>
      </c>
      <c r="F35305" t="s">
        <v>967</v>
      </c>
      <c r="G35305" t="s">
        <v>99</v>
      </c>
      <c r="H35305" t="s">
        <v>1058</v>
      </c>
      <c r="I35305" t="s">
        <v>937</v>
      </c>
      <c r="J35305" t="s">
        <v>769</v>
      </c>
      <c r="K35305" t="s">
        <v>95</v>
      </c>
      <c r="L35305" t="s">
        <v>1048</v>
      </c>
      <c r="M35305" t="s">
        <v>162</v>
      </c>
      <c r="N35305" t="s">
        <v>1073</v>
      </c>
      <c r="O35305" t="s">
        <v>660</v>
      </c>
      <c r="P35305" t="s">
        <v>495</v>
      </c>
      <c r="Q35305" t="s">
        <v>1047</v>
      </c>
      <c r="R35305" t="s">
        <v>1008</v>
      </c>
      <c r="S35305" t="s">
        <v>1063</v>
      </c>
      <c r="T35305" t="s">
        <v>1010</v>
      </c>
      <c r="U35305" t="s">
        <v>1009</v>
      </c>
      <c r="V35305" t="s">
        <v>950</v>
      </c>
      <c r="W35305" t="s">
        <v>1052</v>
      </c>
    </row>
    <row r="35306" spans="1:23" x14ac:dyDescent="0.35">
      <c r="A35306" t="s">
        <v>28</v>
      </c>
      <c r="B35306" t="s">
        <v>1171</v>
      </c>
      <c r="C35306">
        <v>207</v>
      </c>
      <c r="D35306" t="s">
        <v>935</v>
      </c>
      <c r="E35306" t="s">
        <v>1060</v>
      </c>
      <c r="F35306" t="s">
        <v>458</v>
      </c>
      <c r="G35306" t="s">
        <v>824</v>
      </c>
      <c r="H35306" t="s">
        <v>1057</v>
      </c>
      <c r="I35306" t="s">
        <v>668</v>
      </c>
      <c r="J35306" t="s">
        <v>147</v>
      </c>
      <c r="K35306" t="s">
        <v>755</v>
      </c>
      <c r="L35306" t="s">
        <v>1095</v>
      </c>
      <c r="M35306" t="s">
        <v>446</v>
      </c>
      <c r="N35306" t="s">
        <v>1052</v>
      </c>
      <c r="O35306" t="s">
        <v>1062</v>
      </c>
      <c r="P35306" t="s">
        <v>562</v>
      </c>
      <c r="Q35306" t="s">
        <v>1073</v>
      </c>
      <c r="R35306" t="s">
        <v>1060</v>
      </c>
      <c r="S35306" t="s">
        <v>1052</v>
      </c>
      <c r="T35306" t="s">
        <v>1009</v>
      </c>
      <c r="U35306" t="s">
        <v>1063</v>
      </c>
      <c r="V35306" t="s">
        <v>1014</v>
      </c>
      <c r="W35306" t="s">
        <v>950</v>
      </c>
    </row>
    <row r="35307" spans="1:23" x14ac:dyDescent="0.35">
      <c r="A35307" t="s">
        <v>29</v>
      </c>
      <c r="B35307" t="s">
        <v>1171</v>
      </c>
      <c r="C35307">
        <v>204</v>
      </c>
      <c r="D35307" t="s">
        <v>786</v>
      </c>
      <c r="E35307" t="s">
        <v>1052</v>
      </c>
      <c r="F35307" t="s">
        <v>109</v>
      </c>
      <c r="G35307" t="s">
        <v>345</v>
      </c>
      <c r="H35307" t="s">
        <v>869</v>
      </c>
      <c r="I35307" t="s">
        <v>788</v>
      </c>
      <c r="J35307" t="s">
        <v>1067</v>
      </c>
      <c r="K35307" t="s">
        <v>952</v>
      </c>
      <c r="L35307" t="s">
        <v>801</v>
      </c>
      <c r="M35307" t="s">
        <v>412</v>
      </c>
      <c r="N35307" t="s">
        <v>954</v>
      </c>
      <c r="O35307" t="s">
        <v>954</v>
      </c>
      <c r="P35307" t="s">
        <v>827</v>
      </c>
      <c r="Q35307" t="s">
        <v>527</v>
      </c>
      <c r="R35307" t="s">
        <v>1098</v>
      </c>
      <c r="S35307" t="s">
        <v>1052</v>
      </c>
      <c r="T35307" t="s">
        <v>1009</v>
      </c>
      <c r="U35307" t="s">
        <v>140</v>
      </c>
      <c r="V35307" t="s">
        <v>1073</v>
      </c>
      <c r="W35307" t="s">
        <v>1009</v>
      </c>
    </row>
    <row r="35308" spans="1:23" x14ac:dyDescent="0.35">
      <c r="A35308" t="s">
        <v>30</v>
      </c>
      <c r="B35308" t="s">
        <v>1171</v>
      </c>
      <c r="C35308">
        <v>200</v>
      </c>
      <c r="D35308" t="s">
        <v>879</v>
      </c>
      <c r="E35308" t="s">
        <v>1046</v>
      </c>
      <c r="F35308" t="s">
        <v>929</v>
      </c>
      <c r="G35308" t="s">
        <v>1023</v>
      </c>
      <c r="H35308" t="s">
        <v>971</v>
      </c>
      <c r="I35308" t="s">
        <v>756</v>
      </c>
      <c r="J35308" t="s">
        <v>801</v>
      </c>
      <c r="K35308" t="s">
        <v>147</v>
      </c>
      <c r="L35308" t="s">
        <v>940</v>
      </c>
      <c r="M35308" t="s">
        <v>286</v>
      </c>
      <c r="N35308" t="s">
        <v>775</v>
      </c>
      <c r="O35308" t="s">
        <v>501</v>
      </c>
      <c r="P35308" t="s">
        <v>142</v>
      </c>
      <c r="Q35308" t="s">
        <v>983</v>
      </c>
      <c r="R35308" t="s">
        <v>1016</v>
      </c>
      <c r="S35308" t="s">
        <v>1052</v>
      </c>
      <c r="T35308" t="s">
        <v>140</v>
      </c>
      <c r="U35308" t="s">
        <v>1009</v>
      </c>
      <c r="V35308" t="s">
        <v>660</v>
      </c>
      <c r="W35308" t="s">
        <v>1048</v>
      </c>
    </row>
    <row r="35309" spans="1:23" x14ac:dyDescent="0.35">
      <c r="A35309" t="s">
        <v>31</v>
      </c>
      <c r="B35309" t="s">
        <v>1171</v>
      </c>
      <c r="C35309">
        <v>129</v>
      </c>
      <c r="D35309" t="s">
        <v>340</v>
      </c>
      <c r="E35309" t="s">
        <v>1073</v>
      </c>
      <c r="F35309" t="s">
        <v>443</v>
      </c>
      <c r="G35309" t="s">
        <v>1055</v>
      </c>
      <c r="H35309" t="s">
        <v>915</v>
      </c>
      <c r="I35309" t="s">
        <v>856</v>
      </c>
      <c r="J35309" t="s">
        <v>1051</v>
      </c>
      <c r="K35309" t="s">
        <v>777</v>
      </c>
      <c r="L35309" t="s">
        <v>129</v>
      </c>
      <c r="M35309" t="s">
        <v>399</v>
      </c>
      <c r="N35309" t="s">
        <v>1073</v>
      </c>
      <c r="O35309" t="s">
        <v>664</v>
      </c>
      <c r="P35309" t="s">
        <v>227</v>
      </c>
      <c r="Q35309" t="s">
        <v>1049</v>
      </c>
      <c r="R35309" t="s">
        <v>1008</v>
      </c>
      <c r="S35309" t="s">
        <v>1073</v>
      </c>
      <c r="T35309" t="s">
        <v>140</v>
      </c>
      <c r="U35309" t="s">
        <v>140</v>
      </c>
      <c r="V35309" t="s">
        <v>1055</v>
      </c>
      <c r="W35309" t="s">
        <v>515</v>
      </c>
    </row>
    <row r="35310" spans="1:23" x14ac:dyDescent="0.35">
      <c r="A35310" t="s">
        <v>31</v>
      </c>
      <c r="B35310" t="s">
        <v>1172</v>
      </c>
      <c r="C35310">
        <v>78</v>
      </c>
      <c r="D35310" t="s">
        <v>360</v>
      </c>
      <c r="E35310" t="s">
        <v>1059</v>
      </c>
      <c r="F35310" t="s">
        <v>517</v>
      </c>
      <c r="G35310" t="s">
        <v>515</v>
      </c>
      <c r="H35310" t="s">
        <v>1068</v>
      </c>
      <c r="I35310" t="s">
        <v>1071</v>
      </c>
      <c r="J35310" t="s">
        <v>1062</v>
      </c>
      <c r="K35310" t="s">
        <v>1068</v>
      </c>
      <c r="L35310" t="s">
        <v>1076</v>
      </c>
      <c r="M35310" t="s">
        <v>115</v>
      </c>
      <c r="N35310" t="s">
        <v>1095</v>
      </c>
      <c r="O35310" t="s">
        <v>1004</v>
      </c>
      <c r="P35310" t="s">
        <v>37</v>
      </c>
      <c r="Q35310" t="s">
        <v>458</v>
      </c>
      <c r="R35310" t="s">
        <v>1047</v>
      </c>
      <c r="S35310" t="s">
        <v>950</v>
      </c>
      <c r="T35310" t="s">
        <v>140</v>
      </c>
      <c r="U35310" t="s">
        <v>140</v>
      </c>
      <c r="V35310" t="s">
        <v>1098</v>
      </c>
      <c r="W35310" t="s">
        <v>775</v>
      </c>
    </row>
    <row r="35311" spans="1:23" x14ac:dyDescent="0.35">
      <c r="A35311" t="s">
        <v>32</v>
      </c>
      <c r="B35311" t="s">
        <v>1171</v>
      </c>
      <c r="C35311">
        <v>3975</v>
      </c>
      <c r="D35311" t="s">
        <v>965</v>
      </c>
      <c r="E35311" t="s">
        <v>875</v>
      </c>
      <c r="F35311" t="s">
        <v>977</v>
      </c>
      <c r="G35311" t="s">
        <v>660</v>
      </c>
      <c r="H35311" t="s">
        <v>1070</v>
      </c>
      <c r="I35311" t="s">
        <v>756</v>
      </c>
      <c r="J35311" t="s">
        <v>801</v>
      </c>
      <c r="K35311" t="s">
        <v>371</v>
      </c>
      <c r="L35311" t="s">
        <v>501</v>
      </c>
      <c r="M35311" t="s">
        <v>860</v>
      </c>
      <c r="N35311" t="s">
        <v>869</v>
      </c>
      <c r="O35311" t="s">
        <v>458</v>
      </c>
      <c r="P35311" t="s">
        <v>773</v>
      </c>
      <c r="Q35311" t="s">
        <v>515</v>
      </c>
      <c r="R35311" t="s">
        <v>1019</v>
      </c>
      <c r="S35311" t="s">
        <v>954</v>
      </c>
      <c r="T35311" t="s">
        <v>1022</v>
      </c>
      <c r="U35311" t="s">
        <v>1016</v>
      </c>
      <c r="V35311" t="s">
        <v>939</v>
      </c>
      <c r="W35311" t="s">
        <v>971</v>
      </c>
    </row>
    <row r="35312" spans="1:23" x14ac:dyDescent="0.35">
      <c r="A35312" t="s">
        <v>32</v>
      </c>
      <c r="B35312" t="s">
        <v>1172</v>
      </c>
      <c r="C35312">
        <v>947</v>
      </c>
      <c r="D35312" t="s">
        <v>571</v>
      </c>
      <c r="E35312" t="s">
        <v>1052</v>
      </c>
      <c r="F35312" t="s">
        <v>548</v>
      </c>
      <c r="G35312" t="s">
        <v>1068</v>
      </c>
      <c r="H35312" t="s">
        <v>733</v>
      </c>
      <c r="I35312" t="s">
        <v>862</v>
      </c>
      <c r="J35312" t="s">
        <v>345</v>
      </c>
      <c r="K35312" t="s">
        <v>614</v>
      </c>
      <c r="L35312" t="s">
        <v>129</v>
      </c>
      <c r="M35312" t="s">
        <v>511</v>
      </c>
      <c r="N35312" t="s">
        <v>345</v>
      </c>
      <c r="O35312" t="s">
        <v>1045</v>
      </c>
      <c r="P35312" t="s">
        <v>550</v>
      </c>
      <c r="Q35312" t="s">
        <v>345</v>
      </c>
      <c r="R35312" t="s">
        <v>1017</v>
      </c>
      <c r="S35312" t="s">
        <v>954</v>
      </c>
      <c r="T35312" t="s">
        <v>1010</v>
      </c>
      <c r="U35312" t="s">
        <v>1016</v>
      </c>
      <c r="V35312" t="s">
        <v>1098</v>
      </c>
      <c r="W35312" t="s">
        <v>1023</v>
      </c>
    </row>
    <row r="35314" spans="1:23" x14ac:dyDescent="0.35">
      <c r="A35314" t="s">
        <v>2437</v>
      </c>
    </row>
    <row r="35315" spans="1:23" x14ac:dyDescent="0.35">
      <c r="A35315" t="s">
        <v>2</v>
      </c>
      <c r="B35315" t="s">
        <v>1659</v>
      </c>
      <c r="C35315" t="s">
        <v>3</v>
      </c>
      <c r="D35315" t="s">
        <v>1416</v>
      </c>
      <c r="E35315" t="s">
        <v>2415</v>
      </c>
      <c r="F35315" t="s">
        <v>2416</v>
      </c>
      <c r="G35315" t="s">
        <v>2417</v>
      </c>
      <c r="H35315" t="s">
        <v>2418</v>
      </c>
      <c r="I35315" t="s">
        <v>2419</v>
      </c>
      <c r="J35315" t="s">
        <v>2420</v>
      </c>
      <c r="K35315" t="s">
        <v>2421</v>
      </c>
      <c r="L35315" t="s">
        <v>2422</v>
      </c>
      <c r="M35315" t="s">
        <v>2423</v>
      </c>
      <c r="N35315" t="s">
        <v>2424</v>
      </c>
      <c r="O35315" t="s">
        <v>2425</v>
      </c>
      <c r="P35315" t="s">
        <v>2426</v>
      </c>
      <c r="Q35315" t="s">
        <v>2427</v>
      </c>
      <c r="R35315" t="s">
        <v>2428</v>
      </c>
      <c r="S35315" t="s">
        <v>2429</v>
      </c>
      <c r="T35315" t="s">
        <v>2430</v>
      </c>
      <c r="U35315" t="s">
        <v>2431</v>
      </c>
      <c r="V35315" t="s">
        <v>1032</v>
      </c>
      <c r="W35315" t="s">
        <v>136</v>
      </c>
    </row>
    <row r="35316" spans="1:23" x14ac:dyDescent="0.35">
      <c r="A35316" t="s">
        <v>8</v>
      </c>
      <c r="B35316" t="s">
        <v>1660</v>
      </c>
      <c r="C35316">
        <v>81</v>
      </c>
      <c r="D35316" t="s">
        <v>192</v>
      </c>
      <c r="E35316" t="s">
        <v>1046</v>
      </c>
      <c r="F35316" t="s">
        <v>970</v>
      </c>
      <c r="G35316" t="s">
        <v>973</v>
      </c>
      <c r="H35316" t="s">
        <v>939</v>
      </c>
      <c r="I35316" t="s">
        <v>456</v>
      </c>
      <c r="J35316" t="s">
        <v>1044</v>
      </c>
      <c r="K35316" t="s">
        <v>446</v>
      </c>
      <c r="L35316" t="s">
        <v>95</v>
      </c>
      <c r="M35316" t="s">
        <v>490</v>
      </c>
      <c r="N35316" t="s">
        <v>187</v>
      </c>
      <c r="O35316" t="s">
        <v>869</v>
      </c>
      <c r="P35316" t="s">
        <v>700</v>
      </c>
      <c r="Q35316" t="s">
        <v>664</v>
      </c>
      <c r="R35316" t="s">
        <v>140</v>
      </c>
      <c r="S35316" t="s">
        <v>1020</v>
      </c>
      <c r="T35316" t="s">
        <v>140</v>
      </c>
      <c r="U35316" t="s">
        <v>140</v>
      </c>
      <c r="V35316" t="s">
        <v>996</v>
      </c>
      <c r="W35316" t="s">
        <v>1060</v>
      </c>
    </row>
    <row r="35317" spans="1:23" x14ac:dyDescent="0.35">
      <c r="A35317" t="s">
        <v>8</v>
      </c>
      <c r="B35317" t="s">
        <v>1661</v>
      </c>
      <c r="C35317">
        <v>123</v>
      </c>
      <c r="D35317" t="s">
        <v>731</v>
      </c>
      <c r="E35317" t="s">
        <v>1050</v>
      </c>
      <c r="F35317" t="s">
        <v>824</v>
      </c>
      <c r="G35317" t="s">
        <v>971</v>
      </c>
      <c r="H35317" t="s">
        <v>1048</v>
      </c>
      <c r="I35317" t="s">
        <v>399</v>
      </c>
      <c r="J35317" t="s">
        <v>1066</v>
      </c>
      <c r="K35317" t="s">
        <v>741</v>
      </c>
      <c r="L35317" t="s">
        <v>317</v>
      </c>
      <c r="M35317" t="s">
        <v>142</v>
      </c>
      <c r="N35317" t="s">
        <v>345</v>
      </c>
      <c r="O35317" t="s">
        <v>109</v>
      </c>
      <c r="P35317" t="s">
        <v>365</v>
      </c>
      <c r="Q35317" t="s">
        <v>147</v>
      </c>
      <c r="R35317" t="s">
        <v>1021</v>
      </c>
      <c r="S35317" t="s">
        <v>1004</v>
      </c>
      <c r="T35317" t="s">
        <v>1021</v>
      </c>
      <c r="U35317" t="s">
        <v>140</v>
      </c>
      <c r="V35317" t="s">
        <v>1013</v>
      </c>
      <c r="W35317" t="s">
        <v>1007</v>
      </c>
    </row>
    <row r="35318" spans="1:23" x14ac:dyDescent="0.35">
      <c r="A35318" t="s">
        <v>9</v>
      </c>
      <c r="B35318" t="s">
        <v>1660</v>
      </c>
      <c r="C35318">
        <v>92</v>
      </c>
      <c r="D35318" t="s">
        <v>67</v>
      </c>
      <c r="E35318" t="s">
        <v>129</v>
      </c>
      <c r="F35318" t="s">
        <v>988</v>
      </c>
      <c r="G35318" t="s">
        <v>983</v>
      </c>
      <c r="H35318" t="s">
        <v>1044</v>
      </c>
      <c r="I35318" t="s">
        <v>1154</v>
      </c>
      <c r="J35318" t="s">
        <v>875</v>
      </c>
      <c r="K35318" t="s">
        <v>875</v>
      </c>
      <c r="L35318" t="s">
        <v>1053</v>
      </c>
      <c r="M35318" t="s">
        <v>187</v>
      </c>
      <c r="N35318" t="s">
        <v>919</v>
      </c>
      <c r="O35318" t="s">
        <v>458</v>
      </c>
      <c r="P35318" t="s">
        <v>777</v>
      </c>
      <c r="Q35318" t="s">
        <v>1060</v>
      </c>
      <c r="R35318" t="s">
        <v>1066</v>
      </c>
      <c r="S35318" t="s">
        <v>875</v>
      </c>
      <c r="T35318" t="s">
        <v>140</v>
      </c>
      <c r="U35318" t="s">
        <v>1016</v>
      </c>
      <c r="V35318" t="s">
        <v>1012</v>
      </c>
      <c r="W35318" t="s">
        <v>1058</v>
      </c>
    </row>
    <row r="35319" spans="1:23" x14ac:dyDescent="0.35">
      <c r="A35319" t="s">
        <v>9</v>
      </c>
      <c r="B35319" t="s">
        <v>1661</v>
      </c>
      <c r="C35319">
        <v>109</v>
      </c>
      <c r="D35319" t="s">
        <v>714</v>
      </c>
      <c r="E35319" t="s">
        <v>1003</v>
      </c>
      <c r="F35319" t="s">
        <v>1062</v>
      </c>
      <c r="G35319" t="s">
        <v>1055</v>
      </c>
      <c r="H35319" t="s">
        <v>971</v>
      </c>
      <c r="I35319" t="s">
        <v>961</v>
      </c>
      <c r="J35319" t="s">
        <v>660</v>
      </c>
      <c r="K35319" t="s">
        <v>125</v>
      </c>
      <c r="L35319" t="s">
        <v>1052</v>
      </c>
      <c r="M35319" t="s">
        <v>522</v>
      </c>
      <c r="N35319" t="s">
        <v>1073</v>
      </c>
      <c r="O35319" t="s">
        <v>950</v>
      </c>
      <c r="P35319" t="s">
        <v>162</v>
      </c>
      <c r="Q35319" t="s">
        <v>1058</v>
      </c>
      <c r="R35319" t="s">
        <v>140</v>
      </c>
      <c r="S35319" t="s">
        <v>1043</v>
      </c>
      <c r="T35319" t="s">
        <v>1013</v>
      </c>
      <c r="U35319" t="s">
        <v>1013</v>
      </c>
      <c r="V35319" t="s">
        <v>1054</v>
      </c>
      <c r="W35319" t="s">
        <v>1019</v>
      </c>
    </row>
    <row r="35320" spans="1:23" x14ac:dyDescent="0.35">
      <c r="A35320" t="s">
        <v>10</v>
      </c>
      <c r="B35320" t="s">
        <v>1660</v>
      </c>
      <c r="C35320">
        <v>72</v>
      </c>
      <c r="D35320" t="s">
        <v>279</v>
      </c>
      <c r="E35320" t="s">
        <v>1020</v>
      </c>
      <c r="F35320" t="s">
        <v>769</v>
      </c>
      <c r="G35320" t="s">
        <v>1098</v>
      </c>
      <c r="H35320" t="s">
        <v>140</v>
      </c>
      <c r="I35320" t="s">
        <v>999</v>
      </c>
      <c r="J35320" t="s">
        <v>1003</v>
      </c>
      <c r="K35320" t="s">
        <v>1085</v>
      </c>
      <c r="L35320" t="s">
        <v>269</v>
      </c>
      <c r="M35320" t="s">
        <v>746</v>
      </c>
      <c r="N35320" t="s">
        <v>988</v>
      </c>
      <c r="O35320" t="s">
        <v>929</v>
      </c>
      <c r="P35320" t="s">
        <v>603</v>
      </c>
      <c r="Q35320" t="s">
        <v>950</v>
      </c>
      <c r="R35320" t="s">
        <v>1009</v>
      </c>
      <c r="S35320" t="s">
        <v>775</v>
      </c>
      <c r="T35320" t="s">
        <v>140</v>
      </c>
      <c r="U35320" t="s">
        <v>140</v>
      </c>
      <c r="V35320" t="s">
        <v>1055</v>
      </c>
      <c r="W35320" t="s">
        <v>641</v>
      </c>
    </row>
    <row r="35321" spans="1:23" x14ac:dyDescent="0.35">
      <c r="A35321" t="s">
        <v>10</v>
      </c>
      <c r="B35321" t="s">
        <v>1661</v>
      </c>
      <c r="C35321">
        <v>136</v>
      </c>
      <c r="D35321" t="s">
        <v>900</v>
      </c>
      <c r="E35321" t="s">
        <v>1070</v>
      </c>
      <c r="F35321" t="s">
        <v>733</v>
      </c>
      <c r="G35321" t="s">
        <v>1060</v>
      </c>
      <c r="H35321" t="s">
        <v>1009</v>
      </c>
      <c r="I35321" t="s">
        <v>953</v>
      </c>
      <c r="J35321" t="s">
        <v>515</v>
      </c>
      <c r="K35321" t="s">
        <v>1080</v>
      </c>
      <c r="L35321" t="s">
        <v>869</v>
      </c>
      <c r="M35321" t="s">
        <v>932</v>
      </c>
      <c r="N35321" t="s">
        <v>1055</v>
      </c>
      <c r="O35321" t="s">
        <v>1018</v>
      </c>
      <c r="P35321" t="s">
        <v>196</v>
      </c>
      <c r="Q35321" t="s">
        <v>1060</v>
      </c>
      <c r="R35321" t="s">
        <v>140</v>
      </c>
      <c r="S35321" t="s">
        <v>1066</v>
      </c>
      <c r="T35321" t="s">
        <v>140</v>
      </c>
      <c r="U35321" t="s">
        <v>140</v>
      </c>
      <c r="V35321" t="s">
        <v>1021</v>
      </c>
      <c r="W35321" t="s">
        <v>515</v>
      </c>
    </row>
    <row r="35322" spans="1:23" x14ac:dyDescent="0.35">
      <c r="A35322" t="s">
        <v>11</v>
      </c>
      <c r="B35322" t="s">
        <v>1660</v>
      </c>
      <c r="C35322">
        <v>98</v>
      </c>
      <c r="D35322" t="s">
        <v>61</v>
      </c>
      <c r="E35322" t="s">
        <v>345</v>
      </c>
      <c r="F35322" t="s">
        <v>869</v>
      </c>
      <c r="G35322" t="s">
        <v>971</v>
      </c>
      <c r="H35322" t="s">
        <v>1060</v>
      </c>
      <c r="I35322" t="s">
        <v>999</v>
      </c>
      <c r="J35322" t="s">
        <v>91</v>
      </c>
      <c r="K35322" t="s">
        <v>860</v>
      </c>
      <c r="L35322" t="s">
        <v>574</v>
      </c>
      <c r="M35322" t="s">
        <v>467</v>
      </c>
      <c r="N35322" t="s">
        <v>801</v>
      </c>
      <c r="O35322" t="s">
        <v>1059</v>
      </c>
      <c r="P35322" t="s">
        <v>81</v>
      </c>
      <c r="Q35322" t="s">
        <v>977</v>
      </c>
      <c r="R35322" t="s">
        <v>140</v>
      </c>
      <c r="S35322" t="s">
        <v>1060</v>
      </c>
      <c r="T35322" t="s">
        <v>140</v>
      </c>
      <c r="U35322" t="s">
        <v>140</v>
      </c>
      <c r="V35322" t="s">
        <v>1066</v>
      </c>
      <c r="W35322" t="s">
        <v>971</v>
      </c>
    </row>
    <row r="35323" spans="1:23" x14ac:dyDescent="0.35">
      <c r="A35323" t="s">
        <v>11</v>
      </c>
      <c r="B35323" t="s">
        <v>1661</v>
      </c>
      <c r="C35323">
        <v>107</v>
      </c>
      <c r="D35323" t="s">
        <v>816</v>
      </c>
      <c r="E35323" t="s">
        <v>940</v>
      </c>
      <c r="F35323" t="s">
        <v>147</v>
      </c>
      <c r="G35323" t="s">
        <v>971</v>
      </c>
      <c r="H35323" t="s">
        <v>1073</v>
      </c>
      <c r="I35323" t="s">
        <v>849</v>
      </c>
      <c r="J35323" t="s">
        <v>1053</v>
      </c>
      <c r="K35323" t="s">
        <v>953</v>
      </c>
      <c r="L35323" t="s">
        <v>1059</v>
      </c>
      <c r="M35323" t="s">
        <v>492</v>
      </c>
      <c r="N35323" t="s">
        <v>1048</v>
      </c>
      <c r="O35323" t="s">
        <v>875</v>
      </c>
      <c r="P35323" t="s">
        <v>61</v>
      </c>
      <c r="Q35323" t="s">
        <v>1063</v>
      </c>
      <c r="R35323" t="s">
        <v>140</v>
      </c>
      <c r="S35323" t="s">
        <v>1018</v>
      </c>
      <c r="T35323" t="s">
        <v>140</v>
      </c>
      <c r="U35323" t="s">
        <v>140</v>
      </c>
      <c r="V35323" t="s">
        <v>1020</v>
      </c>
      <c r="W35323" t="s">
        <v>939</v>
      </c>
    </row>
    <row r="35324" spans="1:23" x14ac:dyDescent="0.35">
      <c r="A35324" t="s">
        <v>12</v>
      </c>
      <c r="B35324" t="s">
        <v>1660</v>
      </c>
      <c r="C35324">
        <v>93</v>
      </c>
      <c r="D35324" t="s">
        <v>894</v>
      </c>
      <c r="E35324" t="s">
        <v>869</v>
      </c>
      <c r="F35324" t="s">
        <v>999</v>
      </c>
      <c r="G35324" t="s">
        <v>643</v>
      </c>
      <c r="H35324" t="s">
        <v>129</v>
      </c>
      <c r="I35324" t="s">
        <v>451</v>
      </c>
      <c r="J35324" t="s">
        <v>942</v>
      </c>
      <c r="K35324" t="s">
        <v>921</v>
      </c>
      <c r="L35324" t="s">
        <v>999</v>
      </c>
      <c r="M35324" t="s">
        <v>877</v>
      </c>
      <c r="N35324" t="s">
        <v>1003</v>
      </c>
      <c r="O35324" t="s">
        <v>1060</v>
      </c>
      <c r="P35324" t="s">
        <v>402</v>
      </c>
      <c r="Q35324" t="s">
        <v>869</v>
      </c>
      <c r="R35324" t="s">
        <v>1023</v>
      </c>
      <c r="S35324" t="s">
        <v>1073</v>
      </c>
      <c r="T35324" t="s">
        <v>140</v>
      </c>
      <c r="U35324" t="s">
        <v>140</v>
      </c>
      <c r="V35324" t="s">
        <v>1021</v>
      </c>
      <c r="W35324" t="s">
        <v>1052</v>
      </c>
    </row>
    <row r="35325" spans="1:23" x14ac:dyDescent="0.35">
      <c r="A35325" t="s">
        <v>12</v>
      </c>
      <c r="B35325" t="s">
        <v>1661</v>
      </c>
      <c r="C35325">
        <v>116</v>
      </c>
      <c r="D35325" t="s">
        <v>279</v>
      </c>
      <c r="E35325" t="s">
        <v>1058</v>
      </c>
      <c r="F35325" t="s">
        <v>574</v>
      </c>
      <c r="G35325" t="s">
        <v>1053</v>
      </c>
      <c r="H35325" t="s">
        <v>1051</v>
      </c>
      <c r="I35325" t="s">
        <v>127</v>
      </c>
      <c r="J35325" t="s">
        <v>87</v>
      </c>
      <c r="K35325" t="s">
        <v>837</v>
      </c>
      <c r="L35325" t="s">
        <v>1072</v>
      </c>
      <c r="M35325" t="s">
        <v>968</v>
      </c>
      <c r="N35325" t="s">
        <v>940</v>
      </c>
      <c r="O35325" t="s">
        <v>1060</v>
      </c>
      <c r="P35325" t="s">
        <v>728</v>
      </c>
      <c r="Q35325" t="s">
        <v>1060</v>
      </c>
      <c r="R35325" t="s">
        <v>949</v>
      </c>
      <c r="S35325" t="s">
        <v>950</v>
      </c>
      <c r="T35325" t="s">
        <v>140</v>
      </c>
      <c r="U35325" t="s">
        <v>140</v>
      </c>
      <c r="V35325" t="s">
        <v>869</v>
      </c>
      <c r="W35325" t="s">
        <v>1061</v>
      </c>
    </row>
    <row r="35326" spans="1:23" x14ac:dyDescent="0.35">
      <c r="A35326" t="s">
        <v>13</v>
      </c>
      <c r="B35326" t="s">
        <v>1660</v>
      </c>
      <c r="C35326">
        <v>50</v>
      </c>
      <c r="D35326" t="s">
        <v>826</v>
      </c>
      <c r="E35326" t="s">
        <v>1070</v>
      </c>
      <c r="F35326" t="s">
        <v>93</v>
      </c>
      <c r="G35326" t="s">
        <v>869</v>
      </c>
      <c r="H35326" t="s">
        <v>501</v>
      </c>
      <c r="I35326" t="s">
        <v>117</v>
      </c>
      <c r="J35326" t="s">
        <v>996</v>
      </c>
      <c r="K35326" t="s">
        <v>69</v>
      </c>
      <c r="L35326" t="s">
        <v>618</v>
      </c>
      <c r="M35326" t="s">
        <v>546</v>
      </c>
      <c r="N35326" t="s">
        <v>1046</v>
      </c>
      <c r="O35326" t="s">
        <v>1021</v>
      </c>
      <c r="P35326" t="s">
        <v>350</v>
      </c>
      <c r="Q35326" t="s">
        <v>869</v>
      </c>
      <c r="R35326" t="s">
        <v>501</v>
      </c>
      <c r="S35326" t="s">
        <v>939</v>
      </c>
      <c r="T35326" t="s">
        <v>140</v>
      </c>
      <c r="U35326" t="s">
        <v>140</v>
      </c>
      <c r="V35326" t="s">
        <v>140</v>
      </c>
      <c r="W35326" t="s">
        <v>140</v>
      </c>
    </row>
    <row r="35327" spans="1:23" x14ac:dyDescent="0.35">
      <c r="A35327" t="s">
        <v>13</v>
      </c>
      <c r="B35327" t="s">
        <v>1661</v>
      </c>
      <c r="C35327">
        <v>156</v>
      </c>
      <c r="D35327" t="s">
        <v>39</v>
      </c>
      <c r="E35327" t="s">
        <v>971</v>
      </c>
      <c r="F35327" t="s">
        <v>89</v>
      </c>
      <c r="G35327" t="s">
        <v>1052</v>
      </c>
      <c r="H35327" t="s">
        <v>1070</v>
      </c>
      <c r="I35327" t="s">
        <v>451</v>
      </c>
      <c r="J35327" t="s">
        <v>1012</v>
      </c>
      <c r="K35327" t="s">
        <v>89</v>
      </c>
      <c r="L35327" t="s">
        <v>107</v>
      </c>
      <c r="M35327" t="s">
        <v>993</v>
      </c>
      <c r="N35327" t="s">
        <v>501</v>
      </c>
      <c r="O35327" t="s">
        <v>527</v>
      </c>
      <c r="P35327" t="s">
        <v>206</v>
      </c>
      <c r="Q35327" t="s">
        <v>838</v>
      </c>
      <c r="R35327" t="s">
        <v>1012</v>
      </c>
      <c r="S35327" t="s">
        <v>1054</v>
      </c>
      <c r="T35327" t="s">
        <v>140</v>
      </c>
      <c r="U35327" t="s">
        <v>140</v>
      </c>
      <c r="V35327" t="s">
        <v>1016</v>
      </c>
      <c r="W35327" t="s">
        <v>1048</v>
      </c>
    </row>
    <row r="35328" spans="1:23" x14ac:dyDescent="0.35">
      <c r="A35328" t="s">
        <v>14</v>
      </c>
      <c r="B35328" t="s">
        <v>1660</v>
      </c>
      <c r="C35328">
        <v>91</v>
      </c>
      <c r="D35328" t="s">
        <v>1087</v>
      </c>
      <c r="E35328" t="s">
        <v>1062</v>
      </c>
      <c r="F35328" t="s">
        <v>89</v>
      </c>
      <c r="G35328" t="s">
        <v>1048</v>
      </c>
      <c r="H35328" t="s">
        <v>1017</v>
      </c>
      <c r="I35328" t="s">
        <v>618</v>
      </c>
      <c r="J35328" t="s">
        <v>1051</v>
      </c>
      <c r="K35328" t="s">
        <v>847</v>
      </c>
      <c r="L35328" t="s">
        <v>961</v>
      </c>
      <c r="M35328" t="s">
        <v>264</v>
      </c>
      <c r="N35328" t="s">
        <v>1003</v>
      </c>
      <c r="O35328" t="s">
        <v>785</v>
      </c>
      <c r="P35328" t="s">
        <v>908</v>
      </c>
      <c r="Q35328" t="s">
        <v>991</v>
      </c>
      <c r="R35328" t="s">
        <v>1046</v>
      </c>
      <c r="S35328" t="s">
        <v>1068</v>
      </c>
      <c r="T35328" t="s">
        <v>140</v>
      </c>
      <c r="U35328" t="s">
        <v>775</v>
      </c>
      <c r="V35328" t="s">
        <v>1052</v>
      </c>
      <c r="W35328" t="s">
        <v>1063</v>
      </c>
    </row>
    <row r="35329" spans="1:23" x14ac:dyDescent="0.35">
      <c r="A35329" t="s">
        <v>14</v>
      </c>
      <c r="B35329" t="s">
        <v>1661</v>
      </c>
      <c r="C35329">
        <v>112</v>
      </c>
      <c r="D35329" t="s">
        <v>55</v>
      </c>
      <c r="E35329" t="s">
        <v>1044</v>
      </c>
      <c r="F35329" t="s">
        <v>950</v>
      </c>
      <c r="G35329" t="s">
        <v>1020</v>
      </c>
      <c r="H35329" t="s">
        <v>1047</v>
      </c>
      <c r="I35329" t="s">
        <v>718</v>
      </c>
      <c r="J35329" t="s">
        <v>1053</v>
      </c>
      <c r="K35329" t="s">
        <v>109</v>
      </c>
      <c r="L35329" t="s">
        <v>1020</v>
      </c>
      <c r="M35329" t="s">
        <v>662</v>
      </c>
      <c r="N35329" t="s">
        <v>1044</v>
      </c>
      <c r="O35329" t="s">
        <v>1047</v>
      </c>
      <c r="P35329" t="s">
        <v>805</v>
      </c>
      <c r="Q35329" t="s">
        <v>1098</v>
      </c>
      <c r="R35329" t="s">
        <v>1063</v>
      </c>
      <c r="S35329" t="s">
        <v>1057</v>
      </c>
      <c r="T35329" t="s">
        <v>140</v>
      </c>
      <c r="U35329" t="s">
        <v>1054</v>
      </c>
      <c r="V35329" t="s">
        <v>1043</v>
      </c>
      <c r="W35329" t="s">
        <v>1044</v>
      </c>
    </row>
    <row r="35330" spans="1:23" x14ac:dyDescent="0.35">
      <c r="A35330" t="s">
        <v>15</v>
      </c>
      <c r="B35330" t="s">
        <v>1660</v>
      </c>
      <c r="C35330">
        <v>85</v>
      </c>
      <c r="D35330" t="s">
        <v>240</v>
      </c>
      <c r="E35330" t="s">
        <v>996</v>
      </c>
      <c r="F35330" t="s">
        <v>788</v>
      </c>
      <c r="G35330" t="s">
        <v>1007</v>
      </c>
      <c r="H35330" t="s">
        <v>903</v>
      </c>
      <c r="I35330" t="s">
        <v>528</v>
      </c>
      <c r="J35330" t="s">
        <v>643</v>
      </c>
      <c r="K35330" t="s">
        <v>614</v>
      </c>
      <c r="L35330" t="s">
        <v>903</v>
      </c>
      <c r="M35330" t="s">
        <v>643</v>
      </c>
      <c r="N35330" t="s">
        <v>950</v>
      </c>
      <c r="O35330" t="s">
        <v>1068</v>
      </c>
      <c r="P35330" t="s">
        <v>414</v>
      </c>
      <c r="Q35330" t="s">
        <v>1098</v>
      </c>
      <c r="R35330" t="s">
        <v>140</v>
      </c>
      <c r="S35330" t="s">
        <v>1020</v>
      </c>
      <c r="T35330" t="s">
        <v>140</v>
      </c>
      <c r="U35330" t="s">
        <v>140</v>
      </c>
      <c r="V35330" t="s">
        <v>950</v>
      </c>
      <c r="W35330" t="s">
        <v>949</v>
      </c>
    </row>
    <row r="35331" spans="1:23" x14ac:dyDescent="0.35">
      <c r="A35331" t="s">
        <v>15</v>
      </c>
      <c r="B35331" t="s">
        <v>1661</v>
      </c>
      <c r="C35331">
        <v>121</v>
      </c>
      <c r="D35331" t="s">
        <v>83</v>
      </c>
      <c r="E35331" t="s">
        <v>1060</v>
      </c>
      <c r="F35331" t="s">
        <v>939</v>
      </c>
      <c r="G35331" t="s">
        <v>1046</v>
      </c>
      <c r="H35331" t="s">
        <v>1048</v>
      </c>
      <c r="I35331" t="s">
        <v>841</v>
      </c>
      <c r="J35331" t="s">
        <v>769</v>
      </c>
      <c r="K35331" t="s">
        <v>446</v>
      </c>
      <c r="L35331" t="s">
        <v>985</v>
      </c>
      <c r="M35331" t="s">
        <v>157</v>
      </c>
      <c r="N35331" t="s">
        <v>89</v>
      </c>
      <c r="O35331" t="s">
        <v>1073</v>
      </c>
      <c r="P35331" t="s">
        <v>428</v>
      </c>
      <c r="Q35331" t="s">
        <v>1055</v>
      </c>
      <c r="R35331" t="s">
        <v>940</v>
      </c>
      <c r="S35331" t="s">
        <v>1017</v>
      </c>
      <c r="T35331" t="s">
        <v>140</v>
      </c>
      <c r="U35331" t="s">
        <v>1019</v>
      </c>
      <c r="V35331" t="s">
        <v>140</v>
      </c>
      <c r="W35331" t="s">
        <v>939</v>
      </c>
    </row>
    <row r="35332" spans="1:23" x14ac:dyDescent="0.35">
      <c r="A35332" t="s">
        <v>16</v>
      </c>
      <c r="B35332" t="s">
        <v>1660</v>
      </c>
      <c r="C35332">
        <v>116</v>
      </c>
      <c r="D35332" t="s">
        <v>414</v>
      </c>
      <c r="E35332" t="s">
        <v>1044</v>
      </c>
      <c r="F35332" t="s">
        <v>733</v>
      </c>
      <c r="G35332" t="s">
        <v>950</v>
      </c>
      <c r="H35332" t="s">
        <v>971</v>
      </c>
      <c r="I35332" t="s">
        <v>961</v>
      </c>
      <c r="J35332" t="s">
        <v>1020</v>
      </c>
      <c r="K35332" t="s">
        <v>917</v>
      </c>
      <c r="L35332" t="s">
        <v>929</v>
      </c>
      <c r="M35332" t="s">
        <v>741</v>
      </c>
      <c r="N35332" t="s">
        <v>1104</v>
      </c>
      <c r="O35332" t="s">
        <v>1068</v>
      </c>
      <c r="P35332" t="s">
        <v>43</v>
      </c>
      <c r="Q35332" t="s">
        <v>664</v>
      </c>
      <c r="R35332" t="s">
        <v>1009</v>
      </c>
      <c r="S35332" t="s">
        <v>1068</v>
      </c>
      <c r="T35332" t="s">
        <v>140</v>
      </c>
      <c r="U35332" t="s">
        <v>140</v>
      </c>
      <c r="V35332" t="s">
        <v>1052</v>
      </c>
      <c r="W35332" t="s">
        <v>1066</v>
      </c>
    </row>
    <row r="35333" spans="1:23" x14ac:dyDescent="0.35">
      <c r="A35333" t="s">
        <v>16</v>
      </c>
      <c r="B35333" t="s">
        <v>1661</v>
      </c>
      <c r="C35333">
        <v>90</v>
      </c>
      <c r="D35333" t="s">
        <v>782</v>
      </c>
      <c r="E35333" t="s">
        <v>977</v>
      </c>
      <c r="F35333" t="s">
        <v>919</v>
      </c>
      <c r="G35333" t="s">
        <v>1057</v>
      </c>
      <c r="H35333" t="s">
        <v>903</v>
      </c>
      <c r="I35333" t="s">
        <v>162</v>
      </c>
      <c r="J35333" t="s">
        <v>788</v>
      </c>
      <c r="K35333" t="s">
        <v>527</v>
      </c>
      <c r="L35333" t="s">
        <v>1047</v>
      </c>
      <c r="M35333" t="s">
        <v>446</v>
      </c>
      <c r="N35333" t="s">
        <v>1054</v>
      </c>
      <c r="O35333" t="s">
        <v>1008</v>
      </c>
      <c r="P35333" t="s">
        <v>354</v>
      </c>
      <c r="Q35333" t="s">
        <v>1052</v>
      </c>
      <c r="R35333" t="s">
        <v>140</v>
      </c>
      <c r="S35333" t="s">
        <v>1055</v>
      </c>
      <c r="T35333" t="s">
        <v>140</v>
      </c>
      <c r="U35333" t="s">
        <v>140</v>
      </c>
      <c r="V35333" t="s">
        <v>140</v>
      </c>
      <c r="W35333" t="s">
        <v>1057</v>
      </c>
    </row>
    <row r="35334" spans="1:23" x14ac:dyDescent="0.35">
      <c r="A35334" t="s">
        <v>17</v>
      </c>
      <c r="B35334" t="s">
        <v>1660</v>
      </c>
      <c r="C35334">
        <v>81</v>
      </c>
      <c r="D35334" t="s">
        <v>385</v>
      </c>
      <c r="E35334" t="s">
        <v>801</v>
      </c>
      <c r="F35334" t="s">
        <v>929</v>
      </c>
      <c r="G35334" t="s">
        <v>801</v>
      </c>
      <c r="H35334" t="s">
        <v>109</v>
      </c>
      <c r="I35334" t="s">
        <v>264</v>
      </c>
      <c r="J35334" t="s">
        <v>1059</v>
      </c>
      <c r="K35334" t="s">
        <v>371</v>
      </c>
      <c r="L35334" t="s">
        <v>269</v>
      </c>
      <c r="M35334" t="s">
        <v>433</v>
      </c>
      <c r="N35334" t="s">
        <v>949</v>
      </c>
      <c r="O35334" t="s">
        <v>915</v>
      </c>
      <c r="P35334" t="s">
        <v>956</v>
      </c>
      <c r="Q35334" t="s">
        <v>1068</v>
      </c>
      <c r="R35334" t="s">
        <v>1017</v>
      </c>
      <c r="S35334" t="s">
        <v>1020</v>
      </c>
      <c r="T35334" t="s">
        <v>140</v>
      </c>
      <c r="U35334" t="s">
        <v>140</v>
      </c>
      <c r="V35334" t="s">
        <v>869</v>
      </c>
      <c r="W35334" t="s">
        <v>1062</v>
      </c>
    </row>
    <row r="35335" spans="1:23" x14ac:dyDescent="0.35">
      <c r="A35335" t="s">
        <v>17</v>
      </c>
      <c r="B35335" t="s">
        <v>1661</v>
      </c>
      <c r="C35335">
        <v>122</v>
      </c>
      <c r="D35335" t="s">
        <v>633</v>
      </c>
      <c r="E35335" t="s">
        <v>769</v>
      </c>
      <c r="F35335" t="s">
        <v>973</v>
      </c>
      <c r="G35335" t="s">
        <v>967</v>
      </c>
      <c r="H35335" t="s">
        <v>775</v>
      </c>
      <c r="I35335" t="s">
        <v>953</v>
      </c>
      <c r="J35335" t="s">
        <v>1003</v>
      </c>
      <c r="K35335" t="s">
        <v>769</v>
      </c>
      <c r="L35335" t="s">
        <v>458</v>
      </c>
      <c r="M35335" t="s">
        <v>614</v>
      </c>
      <c r="N35335" t="s">
        <v>458</v>
      </c>
      <c r="O35335" t="s">
        <v>87</v>
      </c>
      <c r="P35335" t="s">
        <v>142</v>
      </c>
      <c r="Q35335" t="s">
        <v>664</v>
      </c>
      <c r="R35335" t="s">
        <v>140</v>
      </c>
      <c r="S35335" t="s">
        <v>1054</v>
      </c>
      <c r="T35335" t="s">
        <v>140</v>
      </c>
      <c r="U35335" t="s">
        <v>140</v>
      </c>
      <c r="V35335" t="s">
        <v>775</v>
      </c>
      <c r="W35335" t="s">
        <v>1023</v>
      </c>
    </row>
    <row r="35336" spans="1:23" x14ac:dyDescent="0.35">
      <c r="A35336" t="s">
        <v>18</v>
      </c>
      <c r="B35336" t="s">
        <v>1660</v>
      </c>
      <c r="C35336">
        <v>75</v>
      </c>
      <c r="D35336" t="s">
        <v>418</v>
      </c>
      <c r="E35336" t="s">
        <v>1070</v>
      </c>
      <c r="F35336" t="s">
        <v>769</v>
      </c>
      <c r="G35336" t="s">
        <v>1013</v>
      </c>
      <c r="H35336" t="s">
        <v>942</v>
      </c>
      <c r="I35336" t="s">
        <v>65</v>
      </c>
      <c r="J35336" t="s">
        <v>394</v>
      </c>
      <c r="K35336" t="s">
        <v>646</v>
      </c>
      <c r="L35336" t="s">
        <v>996</v>
      </c>
      <c r="M35336" t="s">
        <v>937</v>
      </c>
      <c r="N35336" t="s">
        <v>1067</v>
      </c>
      <c r="O35336" t="s">
        <v>1007</v>
      </c>
      <c r="P35336" t="s">
        <v>385</v>
      </c>
      <c r="Q35336" t="s">
        <v>501</v>
      </c>
      <c r="R35336" t="s">
        <v>140</v>
      </c>
      <c r="S35336" t="s">
        <v>838</v>
      </c>
      <c r="T35336" t="s">
        <v>140</v>
      </c>
      <c r="U35336" t="s">
        <v>140</v>
      </c>
      <c r="V35336" t="s">
        <v>1043</v>
      </c>
      <c r="W35336" t="s">
        <v>1023</v>
      </c>
    </row>
    <row r="35337" spans="1:23" x14ac:dyDescent="0.35">
      <c r="A35337" t="s">
        <v>18</v>
      </c>
      <c r="B35337" t="s">
        <v>1661</v>
      </c>
      <c r="C35337">
        <v>130</v>
      </c>
      <c r="D35337" t="s">
        <v>73</v>
      </c>
      <c r="E35337" t="s">
        <v>1007</v>
      </c>
      <c r="F35337" t="s">
        <v>548</v>
      </c>
      <c r="G35337" t="s">
        <v>1060</v>
      </c>
      <c r="H35337" t="s">
        <v>1048</v>
      </c>
      <c r="I35337" t="s">
        <v>543</v>
      </c>
      <c r="J35337" t="s">
        <v>1057</v>
      </c>
      <c r="K35337" t="s">
        <v>932</v>
      </c>
      <c r="L35337" t="s">
        <v>967</v>
      </c>
      <c r="M35337" t="s">
        <v>913</v>
      </c>
      <c r="N35337" t="s">
        <v>394</v>
      </c>
      <c r="O35337" t="s">
        <v>939</v>
      </c>
      <c r="P35337" t="s">
        <v>196</v>
      </c>
      <c r="Q35337" t="s">
        <v>660</v>
      </c>
      <c r="R35337" t="s">
        <v>1013</v>
      </c>
      <c r="S35337" t="s">
        <v>1046</v>
      </c>
      <c r="T35337" t="s">
        <v>140</v>
      </c>
      <c r="U35337" t="s">
        <v>1014</v>
      </c>
      <c r="V35337" t="s">
        <v>1060</v>
      </c>
      <c r="W35337" t="s">
        <v>1043</v>
      </c>
    </row>
    <row r="35338" spans="1:23" x14ac:dyDescent="0.35">
      <c r="A35338" t="s">
        <v>19</v>
      </c>
      <c r="B35338" t="s">
        <v>1660</v>
      </c>
      <c r="C35338">
        <v>68</v>
      </c>
      <c r="D35338" t="s">
        <v>543</v>
      </c>
      <c r="E35338" t="s">
        <v>1062</v>
      </c>
      <c r="F35338" t="s">
        <v>91</v>
      </c>
      <c r="G35338" t="s">
        <v>1044</v>
      </c>
      <c r="H35338" t="s">
        <v>977</v>
      </c>
      <c r="I35338" t="s">
        <v>749</v>
      </c>
      <c r="J35338" t="s">
        <v>1043</v>
      </c>
      <c r="K35338" t="s">
        <v>433</v>
      </c>
      <c r="L35338" t="s">
        <v>289</v>
      </c>
      <c r="M35338" t="s">
        <v>456</v>
      </c>
      <c r="N35338" t="s">
        <v>1062</v>
      </c>
      <c r="O35338" t="s">
        <v>317</v>
      </c>
      <c r="P35338" t="s">
        <v>292</v>
      </c>
      <c r="Q35338" t="s">
        <v>1004</v>
      </c>
      <c r="R35338" t="s">
        <v>875</v>
      </c>
      <c r="S35338" t="s">
        <v>996</v>
      </c>
      <c r="T35338" t="s">
        <v>140</v>
      </c>
      <c r="U35338" t="s">
        <v>140</v>
      </c>
      <c r="V35338" t="s">
        <v>140</v>
      </c>
      <c r="W35338" t="s">
        <v>1043</v>
      </c>
    </row>
    <row r="35339" spans="1:23" x14ac:dyDescent="0.35">
      <c r="A35339" t="s">
        <v>19</v>
      </c>
      <c r="B35339" t="s">
        <v>1661</v>
      </c>
      <c r="C35339">
        <v>138</v>
      </c>
      <c r="D35339" t="s">
        <v>149</v>
      </c>
      <c r="E35339" t="s">
        <v>915</v>
      </c>
      <c r="F35339" t="s">
        <v>1047</v>
      </c>
      <c r="G35339" t="s">
        <v>1023</v>
      </c>
      <c r="H35339" t="s">
        <v>939</v>
      </c>
      <c r="I35339" t="s">
        <v>968</v>
      </c>
      <c r="J35339" t="s">
        <v>903</v>
      </c>
      <c r="K35339" t="s">
        <v>967</v>
      </c>
      <c r="L35339" t="s">
        <v>769</v>
      </c>
      <c r="M35339" t="s">
        <v>264</v>
      </c>
      <c r="N35339" t="s">
        <v>1052</v>
      </c>
      <c r="O35339" t="s">
        <v>838</v>
      </c>
      <c r="P35339" t="s">
        <v>149</v>
      </c>
      <c r="Q35339" t="s">
        <v>1054</v>
      </c>
      <c r="R35339" t="s">
        <v>140</v>
      </c>
      <c r="S35339" t="s">
        <v>1016</v>
      </c>
      <c r="T35339" t="s">
        <v>1013</v>
      </c>
      <c r="U35339" t="s">
        <v>775</v>
      </c>
      <c r="V35339" t="s">
        <v>775</v>
      </c>
      <c r="W35339" t="s">
        <v>988</v>
      </c>
    </row>
    <row r="35340" spans="1:23" x14ac:dyDescent="0.35">
      <c r="A35340" t="s">
        <v>20</v>
      </c>
      <c r="B35340" t="s">
        <v>1660</v>
      </c>
      <c r="C35340">
        <v>78</v>
      </c>
      <c r="D35340" t="s">
        <v>627</v>
      </c>
      <c r="E35340" t="s">
        <v>1019</v>
      </c>
      <c r="F35340" t="s">
        <v>1043</v>
      </c>
      <c r="G35340" t="s">
        <v>527</v>
      </c>
      <c r="H35340" t="s">
        <v>1047</v>
      </c>
      <c r="I35340" t="s">
        <v>289</v>
      </c>
      <c r="J35340" t="s">
        <v>973</v>
      </c>
      <c r="K35340" t="s">
        <v>1154</v>
      </c>
      <c r="L35340" t="s">
        <v>785</v>
      </c>
      <c r="M35340" t="s">
        <v>746</v>
      </c>
      <c r="N35340" t="s">
        <v>1064</v>
      </c>
      <c r="O35340" t="s">
        <v>961</v>
      </c>
      <c r="P35340" t="s">
        <v>55</v>
      </c>
      <c r="Q35340" t="s">
        <v>371</v>
      </c>
      <c r="R35340" t="s">
        <v>1063</v>
      </c>
      <c r="S35340" t="s">
        <v>939</v>
      </c>
      <c r="T35340" t="s">
        <v>140</v>
      </c>
      <c r="U35340" t="s">
        <v>140</v>
      </c>
      <c r="V35340" t="s">
        <v>949</v>
      </c>
      <c r="W35340" t="s">
        <v>1019</v>
      </c>
    </row>
    <row r="35341" spans="1:23" x14ac:dyDescent="0.35">
      <c r="A35341" t="s">
        <v>20</v>
      </c>
      <c r="B35341" t="s">
        <v>1661</v>
      </c>
      <c r="C35341">
        <v>127</v>
      </c>
      <c r="D35341" t="s">
        <v>615</v>
      </c>
      <c r="E35341" t="s">
        <v>954</v>
      </c>
      <c r="F35341" t="s">
        <v>769</v>
      </c>
      <c r="G35341" t="s">
        <v>1098</v>
      </c>
      <c r="H35341" t="s">
        <v>988</v>
      </c>
      <c r="I35341" t="s">
        <v>1095</v>
      </c>
      <c r="J35341" t="s">
        <v>869</v>
      </c>
      <c r="K35341" t="s">
        <v>95</v>
      </c>
      <c r="L35341" t="s">
        <v>729</v>
      </c>
      <c r="M35341" t="s">
        <v>399</v>
      </c>
      <c r="N35341" t="s">
        <v>1073</v>
      </c>
      <c r="O35341" t="s">
        <v>1023</v>
      </c>
      <c r="P35341" t="s">
        <v>894</v>
      </c>
      <c r="Q35341" t="s">
        <v>1073</v>
      </c>
      <c r="R35341" t="s">
        <v>1054</v>
      </c>
      <c r="S35341" t="s">
        <v>996</v>
      </c>
      <c r="T35341" t="s">
        <v>140</v>
      </c>
      <c r="U35341" t="s">
        <v>140</v>
      </c>
      <c r="V35341" t="s">
        <v>1051</v>
      </c>
      <c r="W35341" t="s">
        <v>971</v>
      </c>
    </row>
    <row r="35342" spans="1:23" x14ac:dyDescent="0.35">
      <c r="A35342" t="s">
        <v>21</v>
      </c>
      <c r="B35342" t="s">
        <v>1660</v>
      </c>
      <c r="C35342">
        <v>70</v>
      </c>
      <c r="D35342" t="s">
        <v>615</v>
      </c>
      <c r="E35342" t="s">
        <v>515</v>
      </c>
      <c r="F35342" t="s">
        <v>147</v>
      </c>
      <c r="G35342" t="s">
        <v>838</v>
      </c>
      <c r="H35342" t="s">
        <v>838</v>
      </c>
      <c r="I35342" t="s">
        <v>668</v>
      </c>
      <c r="J35342" t="s">
        <v>1102</v>
      </c>
      <c r="K35342" t="s">
        <v>1085</v>
      </c>
      <c r="L35342" t="s">
        <v>1102</v>
      </c>
      <c r="M35342" t="s">
        <v>1085</v>
      </c>
      <c r="N35342" t="s">
        <v>1048</v>
      </c>
      <c r="O35342" t="s">
        <v>1048</v>
      </c>
      <c r="P35342" t="s">
        <v>860</v>
      </c>
      <c r="Q35342" t="s">
        <v>838</v>
      </c>
      <c r="R35342" t="s">
        <v>1017</v>
      </c>
      <c r="S35342" t="s">
        <v>1048</v>
      </c>
      <c r="T35342" t="s">
        <v>140</v>
      </c>
      <c r="U35342" t="s">
        <v>1017</v>
      </c>
      <c r="V35342" t="s">
        <v>1017</v>
      </c>
      <c r="W35342" t="s">
        <v>1048</v>
      </c>
    </row>
    <row r="35343" spans="1:23" x14ac:dyDescent="0.35">
      <c r="A35343" t="s">
        <v>21</v>
      </c>
      <c r="B35343" t="s">
        <v>1661</v>
      </c>
      <c r="C35343">
        <v>139</v>
      </c>
      <c r="D35343" t="s">
        <v>273</v>
      </c>
      <c r="E35343" t="s">
        <v>515</v>
      </c>
      <c r="F35343" t="s">
        <v>147</v>
      </c>
      <c r="G35343" t="s">
        <v>1068</v>
      </c>
      <c r="H35343" t="s">
        <v>991</v>
      </c>
      <c r="I35343" t="s">
        <v>476</v>
      </c>
      <c r="J35343" t="s">
        <v>985</v>
      </c>
      <c r="K35343" t="s">
        <v>970</v>
      </c>
      <c r="L35343" t="s">
        <v>664</v>
      </c>
      <c r="M35343" t="s">
        <v>792</v>
      </c>
      <c r="N35343" t="s">
        <v>1017</v>
      </c>
      <c r="O35343" t="s">
        <v>991</v>
      </c>
      <c r="P35343" t="s">
        <v>199</v>
      </c>
      <c r="Q35343" t="s">
        <v>515</v>
      </c>
      <c r="R35343" t="s">
        <v>1017</v>
      </c>
      <c r="S35343" t="s">
        <v>1048</v>
      </c>
      <c r="T35343" t="s">
        <v>140</v>
      </c>
      <c r="U35343" t="s">
        <v>1014</v>
      </c>
      <c r="V35343" t="s">
        <v>1017</v>
      </c>
      <c r="W35343" t="s">
        <v>1043</v>
      </c>
    </row>
    <row r="35344" spans="1:23" x14ac:dyDescent="0.35">
      <c r="A35344" t="s">
        <v>22</v>
      </c>
      <c r="B35344" t="s">
        <v>1660</v>
      </c>
      <c r="C35344">
        <v>81</v>
      </c>
      <c r="D35344" t="s">
        <v>620</v>
      </c>
      <c r="E35344" t="s">
        <v>1053</v>
      </c>
      <c r="F35344" t="s">
        <v>1064</v>
      </c>
      <c r="G35344" t="s">
        <v>973</v>
      </c>
      <c r="H35344" t="s">
        <v>971</v>
      </c>
      <c r="I35344" t="s">
        <v>641</v>
      </c>
      <c r="J35344" t="s">
        <v>937</v>
      </c>
      <c r="K35344" t="s">
        <v>1104</v>
      </c>
      <c r="L35344" t="s">
        <v>147</v>
      </c>
      <c r="M35344" t="s">
        <v>421</v>
      </c>
      <c r="N35344" t="s">
        <v>1054</v>
      </c>
      <c r="O35344" t="s">
        <v>929</v>
      </c>
      <c r="P35344" t="s">
        <v>826</v>
      </c>
      <c r="Q35344" t="s">
        <v>1060</v>
      </c>
      <c r="R35344" t="s">
        <v>1052</v>
      </c>
      <c r="S35344" t="s">
        <v>515</v>
      </c>
      <c r="T35344" t="s">
        <v>140</v>
      </c>
      <c r="U35344" t="s">
        <v>140</v>
      </c>
      <c r="V35344" t="s">
        <v>1043</v>
      </c>
      <c r="W35344" t="s">
        <v>1068</v>
      </c>
    </row>
    <row r="35345" spans="1:23" x14ac:dyDescent="0.35">
      <c r="A35345" t="s">
        <v>22</v>
      </c>
      <c r="B35345" t="s">
        <v>1661</v>
      </c>
      <c r="C35345">
        <v>128</v>
      </c>
      <c r="D35345" t="s">
        <v>376</v>
      </c>
      <c r="E35345" t="s">
        <v>1011</v>
      </c>
      <c r="F35345" t="s">
        <v>1004</v>
      </c>
      <c r="G35345" t="s">
        <v>1007</v>
      </c>
      <c r="H35345" t="s">
        <v>1021</v>
      </c>
      <c r="I35345" t="s">
        <v>749</v>
      </c>
      <c r="J35345" t="s">
        <v>915</v>
      </c>
      <c r="K35345" t="s">
        <v>129</v>
      </c>
      <c r="L35345" t="s">
        <v>769</v>
      </c>
      <c r="M35345" t="s">
        <v>142</v>
      </c>
      <c r="N35345" t="s">
        <v>954</v>
      </c>
      <c r="O35345" t="s">
        <v>919</v>
      </c>
      <c r="P35345" t="s">
        <v>192</v>
      </c>
      <c r="Q35345" t="s">
        <v>1055</v>
      </c>
      <c r="R35345" t="s">
        <v>140</v>
      </c>
      <c r="S35345" t="s">
        <v>1043</v>
      </c>
      <c r="T35345" t="s">
        <v>1009</v>
      </c>
      <c r="U35345" t="s">
        <v>1009</v>
      </c>
      <c r="V35345" t="s">
        <v>1010</v>
      </c>
      <c r="W35345" t="s">
        <v>345</v>
      </c>
    </row>
    <row r="35346" spans="1:23" x14ac:dyDescent="0.35">
      <c r="A35346" t="s">
        <v>23</v>
      </c>
      <c r="B35346" t="s">
        <v>1660</v>
      </c>
      <c r="C35346">
        <v>42</v>
      </c>
      <c r="D35346" t="s">
        <v>671</v>
      </c>
      <c r="E35346" t="s">
        <v>1013</v>
      </c>
      <c r="F35346" t="s">
        <v>1048</v>
      </c>
      <c r="G35346" t="s">
        <v>1013</v>
      </c>
      <c r="H35346" t="s">
        <v>788</v>
      </c>
      <c r="I35346" t="s">
        <v>654</v>
      </c>
      <c r="J35346" t="s">
        <v>125</v>
      </c>
      <c r="K35346" t="s">
        <v>737</v>
      </c>
      <c r="L35346" t="s">
        <v>1059</v>
      </c>
      <c r="M35346" t="s">
        <v>755</v>
      </c>
      <c r="N35346" t="s">
        <v>1056</v>
      </c>
      <c r="O35346" t="s">
        <v>733</v>
      </c>
      <c r="P35346" t="s">
        <v>425</v>
      </c>
      <c r="Q35346" t="s">
        <v>574</v>
      </c>
      <c r="R35346" t="s">
        <v>140</v>
      </c>
      <c r="S35346" t="s">
        <v>893</v>
      </c>
      <c r="T35346" t="s">
        <v>140</v>
      </c>
      <c r="U35346" t="s">
        <v>140</v>
      </c>
      <c r="V35346" t="s">
        <v>1052</v>
      </c>
      <c r="W35346" t="s">
        <v>1011</v>
      </c>
    </row>
    <row r="35347" spans="1:23" x14ac:dyDescent="0.35">
      <c r="A35347" t="s">
        <v>23</v>
      </c>
      <c r="B35347" t="s">
        <v>1661</v>
      </c>
      <c r="C35347">
        <v>163</v>
      </c>
      <c r="D35347" t="s">
        <v>818</v>
      </c>
      <c r="E35347" t="s">
        <v>1055</v>
      </c>
      <c r="F35347" t="s">
        <v>99</v>
      </c>
      <c r="G35347" t="s">
        <v>1020</v>
      </c>
      <c r="H35347" t="s">
        <v>977</v>
      </c>
      <c r="I35347" t="s">
        <v>639</v>
      </c>
      <c r="J35347" t="s">
        <v>875</v>
      </c>
      <c r="K35347" t="s">
        <v>320</v>
      </c>
      <c r="L35347" t="s">
        <v>121</v>
      </c>
      <c r="M35347" t="s">
        <v>598</v>
      </c>
      <c r="N35347" t="s">
        <v>664</v>
      </c>
      <c r="O35347" t="s">
        <v>954</v>
      </c>
      <c r="P35347" t="s">
        <v>45</v>
      </c>
      <c r="Q35347" t="s">
        <v>1060</v>
      </c>
      <c r="R35347" t="s">
        <v>1054</v>
      </c>
      <c r="S35347" t="s">
        <v>1010</v>
      </c>
      <c r="T35347" t="s">
        <v>1019</v>
      </c>
      <c r="U35347" t="s">
        <v>140</v>
      </c>
      <c r="V35347" t="s">
        <v>1055</v>
      </c>
      <c r="W35347" t="s">
        <v>903</v>
      </c>
    </row>
    <row r="35348" spans="1:23" x14ac:dyDescent="0.35">
      <c r="A35348" t="s">
        <v>24</v>
      </c>
      <c r="B35348" t="s">
        <v>1660</v>
      </c>
      <c r="C35348">
        <v>105</v>
      </c>
      <c r="D35348" t="s">
        <v>381</v>
      </c>
      <c r="E35348" t="s">
        <v>749</v>
      </c>
      <c r="F35348" t="s">
        <v>812</v>
      </c>
      <c r="G35348" t="s">
        <v>1044</v>
      </c>
      <c r="H35348" t="s">
        <v>897</v>
      </c>
      <c r="I35348" t="s">
        <v>718</v>
      </c>
      <c r="J35348" t="s">
        <v>875</v>
      </c>
      <c r="K35348" t="s">
        <v>718</v>
      </c>
      <c r="L35348" t="s">
        <v>1043</v>
      </c>
      <c r="M35348" t="s">
        <v>826</v>
      </c>
      <c r="N35348" t="s">
        <v>345</v>
      </c>
      <c r="O35348" t="s">
        <v>988</v>
      </c>
      <c r="P35348" t="s">
        <v>888</v>
      </c>
      <c r="Q35348" t="s">
        <v>1073</v>
      </c>
      <c r="R35348" t="s">
        <v>1050</v>
      </c>
      <c r="S35348" t="s">
        <v>1019</v>
      </c>
      <c r="T35348" t="s">
        <v>140</v>
      </c>
      <c r="U35348" t="s">
        <v>140</v>
      </c>
      <c r="V35348" t="s">
        <v>1051</v>
      </c>
      <c r="W35348" t="s">
        <v>919</v>
      </c>
    </row>
    <row r="35349" spans="1:23" x14ac:dyDescent="0.35">
      <c r="A35349" t="s">
        <v>24</v>
      </c>
      <c r="B35349" t="s">
        <v>1661</v>
      </c>
      <c r="C35349">
        <v>100</v>
      </c>
      <c r="D35349" t="s">
        <v>935</v>
      </c>
      <c r="E35349" t="s">
        <v>869</v>
      </c>
      <c r="F35349" t="s">
        <v>1064</v>
      </c>
      <c r="G35349" t="s">
        <v>1062</v>
      </c>
      <c r="H35349" t="s">
        <v>950</v>
      </c>
      <c r="I35349" t="s">
        <v>641</v>
      </c>
      <c r="J35349" t="s">
        <v>1053</v>
      </c>
      <c r="K35349" t="s">
        <v>812</v>
      </c>
      <c r="L35349" t="s">
        <v>1057</v>
      </c>
      <c r="M35349" t="s">
        <v>286</v>
      </c>
      <c r="N35349" t="s">
        <v>1054</v>
      </c>
      <c r="O35349" t="s">
        <v>87</v>
      </c>
      <c r="P35349" t="s">
        <v>354</v>
      </c>
      <c r="Q35349" t="s">
        <v>1057</v>
      </c>
      <c r="R35349" t="s">
        <v>140</v>
      </c>
      <c r="S35349" t="s">
        <v>140</v>
      </c>
      <c r="T35349" t="s">
        <v>140</v>
      </c>
      <c r="U35349" t="s">
        <v>140</v>
      </c>
      <c r="V35349" t="s">
        <v>1004</v>
      </c>
      <c r="W35349" t="s">
        <v>1053</v>
      </c>
    </row>
    <row r="35350" spans="1:23" x14ac:dyDescent="0.35">
      <c r="A35350" t="s">
        <v>25</v>
      </c>
      <c r="B35350" t="s">
        <v>1660</v>
      </c>
      <c r="C35350">
        <v>101</v>
      </c>
      <c r="D35350" t="s">
        <v>180</v>
      </c>
      <c r="E35350" t="s">
        <v>838</v>
      </c>
      <c r="F35350" t="s">
        <v>967</v>
      </c>
      <c r="G35350" t="s">
        <v>1057</v>
      </c>
      <c r="H35350" t="s">
        <v>869</v>
      </c>
      <c r="I35350" t="s">
        <v>111</v>
      </c>
      <c r="J35350" t="s">
        <v>1061</v>
      </c>
      <c r="K35350" t="s">
        <v>1102</v>
      </c>
      <c r="L35350" t="s">
        <v>1018</v>
      </c>
      <c r="M35350" t="s">
        <v>755</v>
      </c>
      <c r="N35350" t="s">
        <v>1098</v>
      </c>
      <c r="O35350" t="s">
        <v>1018</v>
      </c>
      <c r="P35350" t="s">
        <v>712</v>
      </c>
      <c r="Q35350" t="s">
        <v>939</v>
      </c>
      <c r="R35350" t="s">
        <v>140</v>
      </c>
      <c r="S35350" t="s">
        <v>1050</v>
      </c>
      <c r="T35350" t="s">
        <v>140</v>
      </c>
      <c r="U35350" t="s">
        <v>140</v>
      </c>
      <c r="V35350" t="s">
        <v>949</v>
      </c>
      <c r="W35350" t="s">
        <v>733</v>
      </c>
    </row>
    <row r="35351" spans="1:23" x14ac:dyDescent="0.35">
      <c r="A35351" t="s">
        <v>25</v>
      </c>
      <c r="B35351" t="s">
        <v>1661</v>
      </c>
      <c r="C35351">
        <v>102</v>
      </c>
      <c r="D35351" t="s">
        <v>440</v>
      </c>
      <c r="E35351" t="s">
        <v>1072</v>
      </c>
      <c r="F35351" t="s">
        <v>115</v>
      </c>
      <c r="G35351" t="s">
        <v>515</v>
      </c>
      <c r="H35351" t="s">
        <v>869</v>
      </c>
      <c r="I35351" t="s">
        <v>812</v>
      </c>
      <c r="J35351" t="s">
        <v>1051</v>
      </c>
      <c r="K35351" t="s">
        <v>970</v>
      </c>
      <c r="L35351" t="s">
        <v>988</v>
      </c>
      <c r="M35351" t="s">
        <v>867</v>
      </c>
      <c r="N35351" t="s">
        <v>954</v>
      </c>
      <c r="O35351" t="s">
        <v>929</v>
      </c>
      <c r="P35351" t="s">
        <v>1106</v>
      </c>
      <c r="Q35351" t="s">
        <v>1012</v>
      </c>
      <c r="R35351" t="s">
        <v>1019</v>
      </c>
      <c r="S35351" t="s">
        <v>971</v>
      </c>
      <c r="T35351" t="s">
        <v>140</v>
      </c>
      <c r="U35351" t="s">
        <v>140</v>
      </c>
      <c r="V35351" t="s">
        <v>660</v>
      </c>
      <c r="W35351" t="s">
        <v>939</v>
      </c>
    </row>
    <row r="35352" spans="1:23" x14ac:dyDescent="0.35">
      <c r="A35352" t="s">
        <v>26</v>
      </c>
      <c r="B35352" t="s">
        <v>1660</v>
      </c>
      <c r="C35352">
        <v>93</v>
      </c>
      <c r="D35352" t="s">
        <v>975</v>
      </c>
      <c r="E35352" t="s">
        <v>1057</v>
      </c>
      <c r="F35352" t="s">
        <v>838</v>
      </c>
      <c r="G35352" t="s">
        <v>1061</v>
      </c>
      <c r="H35352" t="s">
        <v>1052</v>
      </c>
      <c r="I35352" t="s">
        <v>551</v>
      </c>
      <c r="J35352" t="s">
        <v>973</v>
      </c>
      <c r="K35352" t="s">
        <v>897</v>
      </c>
      <c r="L35352" t="s">
        <v>97</v>
      </c>
      <c r="M35352" t="s">
        <v>568</v>
      </c>
      <c r="N35352" t="s">
        <v>1064</v>
      </c>
      <c r="O35352" t="s">
        <v>115</v>
      </c>
      <c r="P35352" t="s">
        <v>470</v>
      </c>
      <c r="Q35352" t="s">
        <v>97</v>
      </c>
      <c r="R35352" t="s">
        <v>1063</v>
      </c>
      <c r="S35352" t="s">
        <v>1060</v>
      </c>
      <c r="T35352" t="s">
        <v>140</v>
      </c>
      <c r="U35352" t="s">
        <v>140</v>
      </c>
      <c r="V35352" t="s">
        <v>1050</v>
      </c>
      <c r="W35352" t="s">
        <v>971</v>
      </c>
    </row>
    <row r="35353" spans="1:23" x14ac:dyDescent="0.35">
      <c r="A35353" t="s">
        <v>26</v>
      </c>
      <c r="B35353" t="s">
        <v>1661</v>
      </c>
      <c r="C35353">
        <v>109</v>
      </c>
      <c r="D35353" t="s">
        <v>900</v>
      </c>
      <c r="E35353" t="s">
        <v>1051</v>
      </c>
      <c r="F35353" t="s">
        <v>1062</v>
      </c>
      <c r="G35353" t="s">
        <v>1068</v>
      </c>
      <c r="H35353" t="s">
        <v>1098</v>
      </c>
      <c r="I35353" t="s">
        <v>785</v>
      </c>
      <c r="J35353" t="s">
        <v>838</v>
      </c>
      <c r="K35353" t="s">
        <v>1154</v>
      </c>
      <c r="L35353" t="s">
        <v>953</v>
      </c>
      <c r="M35353" t="s">
        <v>862</v>
      </c>
      <c r="N35353" t="s">
        <v>919</v>
      </c>
      <c r="O35353" t="s">
        <v>1066</v>
      </c>
      <c r="P35353" t="s">
        <v>697</v>
      </c>
      <c r="Q35353" t="s">
        <v>664</v>
      </c>
      <c r="R35353" t="s">
        <v>140</v>
      </c>
      <c r="S35353" t="s">
        <v>1009</v>
      </c>
      <c r="T35353" t="s">
        <v>140</v>
      </c>
      <c r="U35353" t="s">
        <v>140</v>
      </c>
      <c r="V35353" t="s">
        <v>1009</v>
      </c>
      <c r="W35353" t="s">
        <v>527</v>
      </c>
    </row>
    <row r="35354" spans="1:23" x14ac:dyDescent="0.35">
      <c r="A35354" t="s">
        <v>27</v>
      </c>
      <c r="B35354" t="s">
        <v>1660</v>
      </c>
      <c r="C35354">
        <v>106</v>
      </c>
      <c r="D35354" t="s">
        <v>697</v>
      </c>
      <c r="E35354" t="s">
        <v>91</v>
      </c>
      <c r="F35354" t="s">
        <v>89</v>
      </c>
      <c r="G35354" t="s">
        <v>977</v>
      </c>
      <c r="H35354" t="s">
        <v>1050</v>
      </c>
      <c r="I35354" t="s">
        <v>901</v>
      </c>
      <c r="J35354" t="s">
        <v>1102</v>
      </c>
      <c r="K35354" t="s">
        <v>1182</v>
      </c>
      <c r="L35354" t="s">
        <v>971</v>
      </c>
      <c r="M35354" t="s">
        <v>894</v>
      </c>
      <c r="N35354" t="s">
        <v>1057</v>
      </c>
      <c r="O35354" t="s">
        <v>1067</v>
      </c>
      <c r="P35354" t="s">
        <v>841</v>
      </c>
      <c r="Q35354" t="s">
        <v>89</v>
      </c>
      <c r="R35354" t="s">
        <v>1016</v>
      </c>
      <c r="S35354" t="s">
        <v>1013</v>
      </c>
      <c r="T35354" t="s">
        <v>1014</v>
      </c>
      <c r="U35354" t="s">
        <v>140</v>
      </c>
      <c r="V35354" t="s">
        <v>1048</v>
      </c>
      <c r="W35354" t="s">
        <v>1051</v>
      </c>
    </row>
    <row r="35355" spans="1:23" x14ac:dyDescent="0.35">
      <c r="A35355" t="s">
        <v>27</v>
      </c>
      <c r="B35355" t="s">
        <v>1661</v>
      </c>
      <c r="C35355">
        <v>98</v>
      </c>
      <c r="D35355" t="s">
        <v>689</v>
      </c>
      <c r="E35355" t="s">
        <v>954</v>
      </c>
      <c r="F35355" t="s">
        <v>967</v>
      </c>
      <c r="G35355" t="s">
        <v>1095</v>
      </c>
      <c r="H35355" t="s">
        <v>1066</v>
      </c>
      <c r="I35355" t="s">
        <v>527</v>
      </c>
      <c r="J35355" t="s">
        <v>1064</v>
      </c>
      <c r="K35355" t="s">
        <v>87</v>
      </c>
      <c r="L35355" t="s">
        <v>1043</v>
      </c>
      <c r="M35355" t="s">
        <v>269</v>
      </c>
      <c r="N35355" t="s">
        <v>140</v>
      </c>
      <c r="O35355" t="s">
        <v>954</v>
      </c>
      <c r="P35355" t="s">
        <v>654</v>
      </c>
      <c r="Q35355" t="s">
        <v>1055</v>
      </c>
      <c r="R35355" t="s">
        <v>140</v>
      </c>
      <c r="S35355" t="s">
        <v>1054</v>
      </c>
      <c r="T35355" t="s">
        <v>140</v>
      </c>
      <c r="U35355" t="s">
        <v>1021</v>
      </c>
      <c r="V35355" t="s">
        <v>345</v>
      </c>
      <c r="W35355" t="s">
        <v>515</v>
      </c>
    </row>
    <row r="35356" spans="1:23" x14ac:dyDescent="0.35">
      <c r="A35356" t="s">
        <v>28</v>
      </c>
      <c r="B35356" t="s">
        <v>1660</v>
      </c>
      <c r="C35356">
        <v>85</v>
      </c>
      <c r="D35356" t="s">
        <v>363</v>
      </c>
      <c r="E35356" t="s">
        <v>1007</v>
      </c>
      <c r="F35356" t="s">
        <v>125</v>
      </c>
      <c r="G35356" t="s">
        <v>769</v>
      </c>
      <c r="H35356" t="s">
        <v>942</v>
      </c>
      <c r="I35356" t="s">
        <v>756</v>
      </c>
      <c r="J35356" t="s">
        <v>1085</v>
      </c>
      <c r="K35356" t="s">
        <v>893</v>
      </c>
      <c r="L35356" t="s">
        <v>973</v>
      </c>
      <c r="M35356" t="s">
        <v>286</v>
      </c>
      <c r="N35356" t="s">
        <v>950</v>
      </c>
      <c r="O35356" t="s">
        <v>1057</v>
      </c>
      <c r="P35356" t="s">
        <v>1000</v>
      </c>
      <c r="Q35356" t="s">
        <v>996</v>
      </c>
      <c r="R35356" t="s">
        <v>996</v>
      </c>
      <c r="S35356" t="s">
        <v>394</v>
      </c>
      <c r="T35356" t="s">
        <v>140</v>
      </c>
      <c r="U35356" t="s">
        <v>140</v>
      </c>
      <c r="V35356" t="s">
        <v>140</v>
      </c>
      <c r="W35356" t="s">
        <v>1057</v>
      </c>
    </row>
    <row r="35357" spans="1:23" x14ac:dyDescent="0.35">
      <c r="A35357" t="s">
        <v>28</v>
      </c>
      <c r="B35357" t="s">
        <v>1661</v>
      </c>
      <c r="C35357">
        <v>122</v>
      </c>
      <c r="D35357" t="s">
        <v>604</v>
      </c>
      <c r="E35357" t="s">
        <v>954</v>
      </c>
      <c r="F35357" t="s">
        <v>1004</v>
      </c>
      <c r="G35357" t="s">
        <v>1044</v>
      </c>
      <c r="H35357" t="s">
        <v>1068</v>
      </c>
      <c r="I35357" t="s">
        <v>522</v>
      </c>
      <c r="J35357" t="s">
        <v>664</v>
      </c>
      <c r="K35357" t="s">
        <v>970</v>
      </c>
      <c r="L35357" t="s">
        <v>991</v>
      </c>
      <c r="M35357" t="s">
        <v>489</v>
      </c>
      <c r="N35357" t="s">
        <v>971</v>
      </c>
      <c r="O35357" t="s">
        <v>996</v>
      </c>
      <c r="P35357" t="s">
        <v>463</v>
      </c>
      <c r="Q35357" t="s">
        <v>1066</v>
      </c>
      <c r="R35357" t="s">
        <v>1043</v>
      </c>
      <c r="S35357" t="s">
        <v>1019</v>
      </c>
      <c r="T35357" t="s">
        <v>1063</v>
      </c>
      <c r="U35357" t="s">
        <v>1011</v>
      </c>
      <c r="V35357" t="s">
        <v>1019</v>
      </c>
      <c r="W35357" t="s">
        <v>1018</v>
      </c>
    </row>
    <row r="35358" spans="1:23" x14ac:dyDescent="0.35">
      <c r="A35358" t="s">
        <v>29</v>
      </c>
      <c r="B35358" t="s">
        <v>1660</v>
      </c>
      <c r="C35358">
        <v>98</v>
      </c>
      <c r="D35358" t="s">
        <v>296</v>
      </c>
      <c r="E35358" t="s">
        <v>1004</v>
      </c>
      <c r="F35358" t="s">
        <v>548</v>
      </c>
      <c r="G35358" t="s">
        <v>1018</v>
      </c>
      <c r="H35358" t="s">
        <v>1007</v>
      </c>
      <c r="I35358" t="s">
        <v>95</v>
      </c>
      <c r="J35358" t="s">
        <v>988</v>
      </c>
      <c r="K35358" t="s">
        <v>1076</v>
      </c>
      <c r="L35358" t="s">
        <v>125</v>
      </c>
      <c r="M35358" t="s">
        <v>921</v>
      </c>
      <c r="N35358" t="s">
        <v>1073</v>
      </c>
      <c r="O35358" t="s">
        <v>1021</v>
      </c>
      <c r="P35358" t="s">
        <v>59</v>
      </c>
      <c r="Q35358" t="s">
        <v>1045</v>
      </c>
      <c r="R35358" t="s">
        <v>940</v>
      </c>
      <c r="S35358" t="s">
        <v>660</v>
      </c>
      <c r="T35358" t="s">
        <v>140</v>
      </c>
      <c r="U35358" t="s">
        <v>140</v>
      </c>
      <c r="V35358" t="s">
        <v>515</v>
      </c>
      <c r="W35358" t="s">
        <v>1012</v>
      </c>
    </row>
    <row r="35359" spans="1:23" x14ac:dyDescent="0.35">
      <c r="A35359" t="s">
        <v>29</v>
      </c>
      <c r="B35359" t="s">
        <v>1661</v>
      </c>
      <c r="C35359">
        <v>106</v>
      </c>
      <c r="D35359" t="s">
        <v>890</v>
      </c>
      <c r="E35359" t="s">
        <v>950</v>
      </c>
      <c r="F35359" t="s">
        <v>1061</v>
      </c>
      <c r="G35359" t="s">
        <v>89</v>
      </c>
      <c r="H35359" t="s">
        <v>1047</v>
      </c>
      <c r="I35359" t="s">
        <v>501</v>
      </c>
      <c r="J35359" t="s">
        <v>1044</v>
      </c>
      <c r="K35359" t="s">
        <v>87</v>
      </c>
      <c r="L35359" t="s">
        <v>950</v>
      </c>
      <c r="M35359" t="s">
        <v>551</v>
      </c>
      <c r="N35359" t="s">
        <v>1020</v>
      </c>
      <c r="O35359" t="s">
        <v>515</v>
      </c>
      <c r="P35359" t="s">
        <v>521</v>
      </c>
      <c r="Q35359" t="s">
        <v>1067</v>
      </c>
      <c r="R35359" t="s">
        <v>1063</v>
      </c>
      <c r="S35359" t="s">
        <v>954</v>
      </c>
      <c r="T35359" t="s">
        <v>1019</v>
      </c>
      <c r="U35359" t="s">
        <v>140</v>
      </c>
      <c r="V35359" t="s">
        <v>1021</v>
      </c>
      <c r="W35359" t="s">
        <v>1013</v>
      </c>
    </row>
    <row r="35360" spans="1:23" x14ac:dyDescent="0.35">
      <c r="A35360" t="s">
        <v>30</v>
      </c>
      <c r="B35360" t="s">
        <v>1660</v>
      </c>
      <c r="C35360">
        <v>106</v>
      </c>
      <c r="D35360" t="s">
        <v>832</v>
      </c>
      <c r="E35360" t="s">
        <v>1043</v>
      </c>
      <c r="F35360" t="s">
        <v>548</v>
      </c>
      <c r="G35360" t="s">
        <v>939</v>
      </c>
      <c r="H35360" t="s">
        <v>458</v>
      </c>
      <c r="I35360" t="s">
        <v>465</v>
      </c>
      <c r="J35360" t="s">
        <v>953</v>
      </c>
      <c r="K35360" t="s">
        <v>269</v>
      </c>
      <c r="L35360" t="s">
        <v>1058</v>
      </c>
      <c r="M35360" t="s">
        <v>97</v>
      </c>
      <c r="N35360" t="s">
        <v>1010</v>
      </c>
      <c r="O35360" t="s">
        <v>107</v>
      </c>
      <c r="P35360" t="s">
        <v>827</v>
      </c>
      <c r="Q35360" t="s">
        <v>592</v>
      </c>
      <c r="R35360" t="s">
        <v>1012</v>
      </c>
      <c r="S35360" t="s">
        <v>1011</v>
      </c>
      <c r="T35360" t="s">
        <v>140</v>
      </c>
      <c r="U35360" t="s">
        <v>1010</v>
      </c>
      <c r="V35360" t="s">
        <v>1051</v>
      </c>
      <c r="W35360" t="s">
        <v>1007</v>
      </c>
    </row>
    <row r="35361" spans="1:23" x14ac:dyDescent="0.35">
      <c r="A35361" t="s">
        <v>30</v>
      </c>
      <c r="B35361" t="s">
        <v>1661</v>
      </c>
      <c r="C35361">
        <v>94</v>
      </c>
      <c r="D35361" t="s">
        <v>634</v>
      </c>
      <c r="E35361" t="s">
        <v>1060</v>
      </c>
      <c r="F35361" t="s">
        <v>1052</v>
      </c>
      <c r="G35361" t="s">
        <v>1056</v>
      </c>
      <c r="H35361" t="s">
        <v>775</v>
      </c>
      <c r="I35361" t="s">
        <v>131</v>
      </c>
      <c r="J35361" t="s">
        <v>996</v>
      </c>
      <c r="K35361" t="s">
        <v>664</v>
      </c>
      <c r="L35361" t="s">
        <v>1048</v>
      </c>
      <c r="M35361" t="s">
        <v>756</v>
      </c>
      <c r="N35361" t="s">
        <v>1066</v>
      </c>
      <c r="O35361" t="s">
        <v>1051</v>
      </c>
      <c r="P35361" t="s">
        <v>794</v>
      </c>
      <c r="Q35361" t="s">
        <v>971</v>
      </c>
      <c r="R35361" t="s">
        <v>140</v>
      </c>
      <c r="S35361" t="s">
        <v>1003</v>
      </c>
      <c r="T35361" t="s">
        <v>140</v>
      </c>
      <c r="U35361" t="s">
        <v>775</v>
      </c>
      <c r="V35361" t="s">
        <v>988</v>
      </c>
      <c r="W35361" t="s">
        <v>940</v>
      </c>
    </row>
    <row r="35362" spans="1:23" x14ac:dyDescent="0.35">
      <c r="A35362" t="s">
        <v>31</v>
      </c>
      <c r="B35362" t="s">
        <v>1660</v>
      </c>
      <c r="C35362">
        <v>72</v>
      </c>
      <c r="D35362" t="s">
        <v>917</v>
      </c>
      <c r="E35362" t="s">
        <v>1073</v>
      </c>
      <c r="F35362" t="s">
        <v>718</v>
      </c>
      <c r="G35362" t="s">
        <v>940</v>
      </c>
      <c r="H35362" t="s">
        <v>1045</v>
      </c>
      <c r="I35362" t="s">
        <v>401</v>
      </c>
      <c r="J35362" t="s">
        <v>574</v>
      </c>
      <c r="K35362" t="s">
        <v>961</v>
      </c>
      <c r="L35362" t="s">
        <v>785</v>
      </c>
      <c r="M35362" t="s">
        <v>888</v>
      </c>
      <c r="N35362" t="s">
        <v>1056</v>
      </c>
      <c r="O35362" t="s">
        <v>123</v>
      </c>
      <c r="P35362" t="s">
        <v>342</v>
      </c>
      <c r="Q35362" t="s">
        <v>1095</v>
      </c>
      <c r="R35362" t="s">
        <v>1009</v>
      </c>
      <c r="S35362" t="s">
        <v>929</v>
      </c>
      <c r="T35362" t="s">
        <v>140</v>
      </c>
      <c r="U35362" t="s">
        <v>140</v>
      </c>
      <c r="V35362" t="s">
        <v>1050</v>
      </c>
      <c r="W35362" t="s">
        <v>515</v>
      </c>
    </row>
    <row r="35363" spans="1:23" x14ac:dyDescent="0.35">
      <c r="A35363" t="s">
        <v>31</v>
      </c>
      <c r="B35363" t="s">
        <v>1661</v>
      </c>
      <c r="C35363">
        <v>135</v>
      </c>
      <c r="D35363" t="s">
        <v>365</v>
      </c>
      <c r="E35363" t="s">
        <v>1064</v>
      </c>
      <c r="F35363" t="s">
        <v>897</v>
      </c>
      <c r="G35363" t="s">
        <v>939</v>
      </c>
      <c r="H35363" t="s">
        <v>1053</v>
      </c>
      <c r="I35363" t="s">
        <v>720</v>
      </c>
      <c r="J35363" t="s">
        <v>1014</v>
      </c>
      <c r="K35363" t="s">
        <v>646</v>
      </c>
      <c r="L35363" t="s">
        <v>812</v>
      </c>
      <c r="M35363" t="s">
        <v>837</v>
      </c>
      <c r="N35363" t="s">
        <v>1060</v>
      </c>
      <c r="O35363" t="s">
        <v>1011</v>
      </c>
      <c r="P35363" t="s">
        <v>502</v>
      </c>
      <c r="Q35363" t="s">
        <v>824</v>
      </c>
      <c r="R35363" t="s">
        <v>1017</v>
      </c>
      <c r="S35363" t="s">
        <v>1017</v>
      </c>
      <c r="T35363" t="s">
        <v>140</v>
      </c>
      <c r="U35363" t="s">
        <v>140</v>
      </c>
      <c r="V35363" t="s">
        <v>949</v>
      </c>
      <c r="W35363" t="s">
        <v>1004</v>
      </c>
    </row>
    <row r="35364" spans="1:23" x14ac:dyDescent="0.35">
      <c r="A35364" t="s">
        <v>32</v>
      </c>
      <c r="B35364" t="s">
        <v>1660</v>
      </c>
      <c r="C35364">
        <v>2039</v>
      </c>
      <c r="D35364" t="s">
        <v>562</v>
      </c>
      <c r="E35364" t="s">
        <v>1057</v>
      </c>
      <c r="F35364" t="s">
        <v>967</v>
      </c>
      <c r="G35364" t="s">
        <v>903</v>
      </c>
      <c r="H35364" t="s">
        <v>1045</v>
      </c>
      <c r="I35364" t="s">
        <v>289</v>
      </c>
      <c r="J35364" t="s">
        <v>769</v>
      </c>
      <c r="K35364" t="s">
        <v>1154</v>
      </c>
      <c r="L35364" t="s">
        <v>91</v>
      </c>
      <c r="M35364" t="s">
        <v>511</v>
      </c>
      <c r="N35364" t="s">
        <v>1062</v>
      </c>
      <c r="O35364" t="s">
        <v>977</v>
      </c>
      <c r="P35364" t="s">
        <v>470</v>
      </c>
      <c r="Q35364" t="s">
        <v>929</v>
      </c>
      <c r="R35364" t="s">
        <v>949</v>
      </c>
      <c r="S35364" t="s">
        <v>1018</v>
      </c>
      <c r="T35364" t="s">
        <v>140</v>
      </c>
      <c r="U35364" t="s">
        <v>1008</v>
      </c>
      <c r="V35364" t="s">
        <v>1046</v>
      </c>
      <c r="W35364" t="s">
        <v>1051</v>
      </c>
    </row>
    <row r="35365" spans="1:23" x14ac:dyDescent="0.35">
      <c r="A35365" t="s">
        <v>32</v>
      </c>
      <c r="B35365" t="s">
        <v>1661</v>
      </c>
      <c r="C35365">
        <v>2883</v>
      </c>
      <c r="D35365" t="s">
        <v>700</v>
      </c>
      <c r="E35365" t="s">
        <v>950</v>
      </c>
      <c r="F35365" t="s">
        <v>1044</v>
      </c>
      <c r="G35365" t="s">
        <v>869</v>
      </c>
      <c r="H35365" t="s">
        <v>950</v>
      </c>
      <c r="I35365" t="s">
        <v>917</v>
      </c>
      <c r="J35365" t="s">
        <v>527</v>
      </c>
      <c r="K35365" t="s">
        <v>961</v>
      </c>
      <c r="L35365" t="s">
        <v>1061</v>
      </c>
      <c r="M35365" t="s">
        <v>446</v>
      </c>
      <c r="N35365" t="s">
        <v>919</v>
      </c>
      <c r="O35365" t="s">
        <v>875</v>
      </c>
      <c r="P35365" t="s">
        <v>456</v>
      </c>
      <c r="Q35365" t="s">
        <v>1007</v>
      </c>
      <c r="R35365" t="s">
        <v>1012</v>
      </c>
      <c r="S35365" t="s">
        <v>940</v>
      </c>
      <c r="T35365" t="s">
        <v>1008</v>
      </c>
      <c r="U35365" t="s">
        <v>1013</v>
      </c>
      <c r="V35365" t="s">
        <v>1066</v>
      </c>
      <c r="W35365" t="s">
        <v>1023</v>
      </c>
    </row>
    <row r="35367" spans="1:23" x14ac:dyDescent="0.35">
      <c r="A35367" t="s">
        <v>2438</v>
      </c>
    </row>
    <row r="35368" spans="1:23" x14ac:dyDescent="0.35">
      <c r="A35368" t="s">
        <v>2</v>
      </c>
      <c r="B35368" t="s">
        <v>2379</v>
      </c>
      <c r="C35368" t="s">
        <v>3</v>
      </c>
      <c r="D35368" t="s">
        <v>1416</v>
      </c>
      <c r="E35368" t="s">
        <v>2415</v>
      </c>
      <c r="F35368" t="s">
        <v>2416</v>
      </c>
      <c r="G35368" t="s">
        <v>2417</v>
      </c>
      <c r="H35368" t="s">
        <v>2418</v>
      </c>
      <c r="I35368" t="s">
        <v>2419</v>
      </c>
      <c r="J35368" t="s">
        <v>2420</v>
      </c>
      <c r="K35368" t="s">
        <v>2421</v>
      </c>
      <c r="L35368" t="s">
        <v>2422</v>
      </c>
      <c r="M35368" t="s">
        <v>2423</v>
      </c>
      <c r="N35368" t="s">
        <v>2424</v>
      </c>
      <c r="O35368" t="s">
        <v>2425</v>
      </c>
      <c r="P35368" t="s">
        <v>2426</v>
      </c>
      <c r="Q35368" t="s">
        <v>2427</v>
      </c>
      <c r="R35368" t="s">
        <v>2428</v>
      </c>
      <c r="S35368" t="s">
        <v>2429</v>
      </c>
      <c r="T35368" t="s">
        <v>2430</v>
      </c>
      <c r="U35368" t="s">
        <v>2431</v>
      </c>
      <c r="V35368" t="s">
        <v>1032</v>
      </c>
      <c r="W35368" t="s">
        <v>136</v>
      </c>
    </row>
    <row r="35369" spans="1:23" x14ac:dyDescent="0.35">
      <c r="A35369" t="s">
        <v>8</v>
      </c>
      <c r="B35369" t="s">
        <v>2380</v>
      </c>
      <c r="C35369">
        <v>60</v>
      </c>
      <c r="D35369" t="s">
        <v>412</v>
      </c>
      <c r="E35369" t="s">
        <v>1012</v>
      </c>
      <c r="F35369" t="s">
        <v>1057</v>
      </c>
      <c r="G35369" t="s">
        <v>147</v>
      </c>
      <c r="H35369" t="s">
        <v>775</v>
      </c>
      <c r="I35369" t="s">
        <v>521</v>
      </c>
      <c r="J35369" t="s">
        <v>1098</v>
      </c>
      <c r="K35369" t="s">
        <v>712</v>
      </c>
      <c r="L35369" t="s">
        <v>517</v>
      </c>
      <c r="M35369" t="s">
        <v>381</v>
      </c>
      <c r="N35369" t="s">
        <v>1047</v>
      </c>
      <c r="O35369" t="s">
        <v>121</v>
      </c>
      <c r="P35369" t="s">
        <v>571</v>
      </c>
      <c r="Q35369" t="s">
        <v>950</v>
      </c>
      <c r="R35369" t="s">
        <v>140</v>
      </c>
      <c r="S35369" t="s">
        <v>1049</v>
      </c>
      <c r="T35369" t="s">
        <v>140</v>
      </c>
      <c r="U35369" t="s">
        <v>140</v>
      </c>
      <c r="V35369" t="s">
        <v>1064</v>
      </c>
      <c r="W35369" t="s">
        <v>1017</v>
      </c>
    </row>
    <row r="35370" spans="1:23" x14ac:dyDescent="0.35">
      <c r="A35370" t="s">
        <v>8</v>
      </c>
      <c r="B35370" t="s">
        <v>2381</v>
      </c>
      <c r="C35370">
        <v>20</v>
      </c>
      <c r="D35370" t="s">
        <v>985</v>
      </c>
      <c r="E35370" t="s">
        <v>140</v>
      </c>
      <c r="F35370" t="s">
        <v>125</v>
      </c>
      <c r="G35370" t="s">
        <v>140</v>
      </c>
      <c r="H35370" t="s">
        <v>140</v>
      </c>
      <c r="I35370" t="s">
        <v>668</v>
      </c>
      <c r="J35370" t="s">
        <v>140</v>
      </c>
      <c r="K35370" t="s">
        <v>474</v>
      </c>
      <c r="L35370" t="s">
        <v>639</v>
      </c>
      <c r="M35370" t="s">
        <v>848</v>
      </c>
      <c r="N35370" t="s">
        <v>917</v>
      </c>
      <c r="O35370" t="s">
        <v>664</v>
      </c>
      <c r="P35370" t="s">
        <v>525</v>
      </c>
      <c r="Q35370" t="s">
        <v>664</v>
      </c>
      <c r="R35370" t="s">
        <v>99</v>
      </c>
      <c r="S35370" t="s">
        <v>140</v>
      </c>
      <c r="T35370" t="s">
        <v>140</v>
      </c>
      <c r="U35370" t="s">
        <v>140</v>
      </c>
      <c r="V35370" t="s">
        <v>140</v>
      </c>
      <c r="W35370" t="s">
        <v>548</v>
      </c>
    </row>
    <row r="35371" spans="1:23" x14ac:dyDescent="0.35">
      <c r="A35371" t="s">
        <v>8</v>
      </c>
      <c r="B35371" t="s">
        <v>2382</v>
      </c>
      <c r="C35371">
        <v>40</v>
      </c>
      <c r="D35371" t="s">
        <v>535</v>
      </c>
      <c r="E35371" t="s">
        <v>1011</v>
      </c>
      <c r="F35371" t="s">
        <v>1061</v>
      </c>
      <c r="G35371" t="s">
        <v>548</v>
      </c>
      <c r="H35371" t="s">
        <v>775</v>
      </c>
      <c r="I35371" t="s">
        <v>641</v>
      </c>
      <c r="J35371" t="s">
        <v>1009</v>
      </c>
      <c r="K35371" t="s">
        <v>718</v>
      </c>
      <c r="L35371" t="s">
        <v>664</v>
      </c>
      <c r="M35371" t="s">
        <v>286</v>
      </c>
      <c r="N35371" t="s">
        <v>109</v>
      </c>
      <c r="O35371" t="s">
        <v>140</v>
      </c>
      <c r="P35371" t="s">
        <v>608</v>
      </c>
      <c r="Q35371" t="s">
        <v>1059</v>
      </c>
      <c r="R35371" t="s">
        <v>140</v>
      </c>
      <c r="S35371" t="s">
        <v>1021</v>
      </c>
      <c r="T35371" t="s">
        <v>1004</v>
      </c>
      <c r="U35371" t="s">
        <v>140</v>
      </c>
      <c r="V35371" t="s">
        <v>140</v>
      </c>
      <c r="W35371" t="s">
        <v>1057</v>
      </c>
    </row>
    <row r="35372" spans="1:23" x14ac:dyDescent="0.35">
      <c r="A35372" t="s">
        <v>8</v>
      </c>
      <c r="B35372" t="s">
        <v>2383</v>
      </c>
      <c r="C35372">
        <v>84</v>
      </c>
      <c r="D35372" t="s">
        <v>731</v>
      </c>
      <c r="E35372" t="s">
        <v>515</v>
      </c>
      <c r="F35372" t="s">
        <v>1085</v>
      </c>
      <c r="G35372" t="s">
        <v>1048</v>
      </c>
      <c r="H35372" t="s">
        <v>345</v>
      </c>
      <c r="I35372" t="s">
        <v>65</v>
      </c>
      <c r="J35372" t="s">
        <v>109</v>
      </c>
      <c r="K35372" t="s">
        <v>1085</v>
      </c>
      <c r="L35372" t="s">
        <v>107</v>
      </c>
      <c r="M35372" t="s">
        <v>911</v>
      </c>
      <c r="N35372" t="s">
        <v>111</v>
      </c>
      <c r="O35372" t="s">
        <v>988</v>
      </c>
      <c r="P35372" t="s">
        <v>568</v>
      </c>
      <c r="Q35372" t="s">
        <v>991</v>
      </c>
      <c r="R35372" t="s">
        <v>140</v>
      </c>
      <c r="S35372" t="s">
        <v>1017</v>
      </c>
      <c r="T35372" t="s">
        <v>140</v>
      </c>
      <c r="U35372" t="s">
        <v>140</v>
      </c>
      <c r="V35372" t="s">
        <v>1098</v>
      </c>
      <c r="W35372" t="s">
        <v>1066</v>
      </c>
    </row>
    <row r="35373" spans="1:23" x14ac:dyDescent="0.35">
      <c r="A35373" t="s">
        <v>9</v>
      </c>
      <c r="B35373" t="s">
        <v>2380</v>
      </c>
      <c r="C35373">
        <v>53</v>
      </c>
      <c r="D35373" t="s">
        <v>910</v>
      </c>
      <c r="E35373" t="s">
        <v>1045</v>
      </c>
      <c r="F35373" t="s">
        <v>769</v>
      </c>
      <c r="G35373" t="s">
        <v>140</v>
      </c>
      <c r="H35373" t="s">
        <v>1011</v>
      </c>
      <c r="I35373" t="s">
        <v>777</v>
      </c>
      <c r="J35373" t="s">
        <v>1058</v>
      </c>
      <c r="K35373" t="s">
        <v>985</v>
      </c>
      <c r="L35373" t="s">
        <v>950</v>
      </c>
      <c r="M35373" t="s">
        <v>489</v>
      </c>
      <c r="N35373" t="s">
        <v>824</v>
      </c>
      <c r="O35373" t="s">
        <v>954</v>
      </c>
      <c r="P35373" t="s">
        <v>659</v>
      </c>
      <c r="Q35373" t="s">
        <v>140</v>
      </c>
      <c r="R35373" t="s">
        <v>140</v>
      </c>
      <c r="S35373" t="s">
        <v>1054</v>
      </c>
      <c r="T35373" t="s">
        <v>140</v>
      </c>
      <c r="U35373" t="s">
        <v>140</v>
      </c>
      <c r="V35373" t="s">
        <v>1054</v>
      </c>
      <c r="W35373" t="s">
        <v>1054</v>
      </c>
    </row>
    <row r="35374" spans="1:23" x14ac:dyDescent="0.35">
      <c r="A35374" t="s">
        <v>9</v>
      </c>
      <c r="B35374" t="s">
        <v>2381</v>
      </c>
      <c r="C35374">
        <v>14</v>
      </c>
      <c r="D35374" t="s">
        <v>1067</v>
      </c>
      <c r="E35374" t="s">
        <v>140</v>
      </c>
      <c r="F35374" t="s">
        <v>1067</v>
      </c>
      <c r="G35374" t="s">
        <v>87</v>
      </c>
      <c r="H35374" t="s">
        <v>140</v>
      </c>
      <c r="I35374" t="s">
        <v>481</v>
      </c>
      <c r="J35374" t="s">
        <v>592</v>
      </c>
      <c r="K35374" t="s">
        <v>571</v>
      </c>
      <c r="L35374" t="s">
        <v>293</v>
      </c>
      <c r="M35374" t="s">
        <v>556</v>
      </c>
      <c r="N35374" t="s">
        <v>140</v>
      </c>
      <c r="O35374" t="s">
        <v>871</v>
      </c>
      <c r="P35374" t="s">
        <v>693</v>
      </c>
      <c r="Q35374" t="s">
        <v>140</v>
      </c>
      <c r="R35374" t="s">
        <v>1007</v>
      </c>
      <c r="S35374" t="s">
        <v>1067</v>
      </c>
      <c r="T35374" t="s">
        <v>140</v>
      </c>
      <c r="U35374" t="s">
        <v>140</v>
      </c>
      <c r="V35374" t="s">
        <v>1067</v>
      </c>
      <c r="W35374" t="s">
        <v>140</v>
      </c>
    </row>
    <row r="35375" spans="1:23" x14ac:dyDescent="0.35">
      <c r="A35375" t="s">
        <v>9</v>
      </c>
      <c r="B35375" t="s">
        <v>2382</v>
      </c>
      <c r="C35375">
        <v>40</v>
      </c>
      <c r="D35375" t="s">
        <v>814</v>
      </c>
      <c r="E35375" t="s">
        <v>1047</v>
      </c>
      <c r="F35375" t="s">
        <v>977</v>
      </c>
      <c r="G35375" t="s">
        <v>1073</v>
      </c>
      <c r="H35375" t="s">
        <v>929</v>
      </c>
      <c r="I35375" t="s">
        <v>1102</v>
      </c>
      <c r="J35375" t="s">
        <v>929</v>
      </c>
      <c r="K35375" t="s">
        <v>961</v>
      </c>
      <c r="L35375" t="s">
        <v>812</v>
      </c>
      <c r="M35375" t="s">
        <v>192</v>
      </c>
      <c r="N35375" t="s">
        <v>1058</v>
      </c>
      <c r="O35375" t="s">
        <v>729</v>
      </c>
      <c r="P35375" t="s">
        <v>115</v>
      </c>
      <c r="Q35375" t="s">
        <v>1044</v>
      </c>
      <c r="R35375" t="s">
        <v>140</v>
      </c>
      <c r="S35375" t="s">
        <v>1053</v>
      </c>
      <c r="T35375" t="s">
        <v>1098</v>
      </c>
      <c r="U35375" t="s">
        <v>1098</v>
      </c>
      <c r="V35375" t="s">
        <v>140</v>
      </c>
      <c r="W35375" t="s">
        <v>1058</v>
      </c>
    </row>
    <row r="35376" spans="1:23" x14ac:dyDescent="0.35">
      <c r="A35376" t="s">
        <v>9</v>
      </c>
      <c r="B35376" t="s">
        <v>2383</v>
      </c>
      <c r="C35376">
        <v>94</v>
      </c>
      <c r="D35376" t="s">
        <v>352</v>
      </c>
      <c r="E35376" t="s">
        <v>95</v>
      </c>
      <c r="F35376" t="s">
        <v>1023</v>
      </c>
      <c r="G35376" t="s">
        <v>89</v>
      </c>
      <c r="H35376" t="s">
        <v>988</v>
      </c>
      <c r="I35376" t="s">
        <v>517</v>
      </c>
      <c r="J35376" t="s">
        <v>1047</v>
      </c>
      <c r="K35376" t="s">
        <v>1098</v>
      </c>
      <c r="L35376" t="s">
        <v>1050</v>
      </c>
      <c r="M35376" t="s">
        <v>838</v>
      </c>
      <c r="N35376" t="s">
        <v>1043</v>
      </c>
      <c r="O35376" t="s">
        <v>1043</v>
      </c>
      <c r="P35376" t="s">
        <v>405</v>
      </c>
      <c r="Q35376" t="s">
        <v>954</v>
      </c>
      <c r="R35376" t="s">
        <v>1054</v>
      </c>
      <c r="S35376" t="s">
        <v>1060</v>
      </c>
      <c r="T35376" t="s">
        <v>140</v>
      </c>
      <c r="U35376" t="s">
        <v>1016</v>
      </c>
      <c r="V35376" t="s">
        <v>1014</v>
      </c>
      <c r="W35376" t="s">
        <v>949</v>
      </c>
    </row>
    <row r="35377" spans="1:23" x14ac:dyDescent="0.35">
      <c r="A35377" t="s">
        <v>10</v>
      </c>
      <c r="B35377" t="s">
        <v>2380</v>
      </c>
      <c r="C35377">
        <v>64</v>
      </c>
      <c r="D35377" t="s">
        <v>551</v>
      </c>
      <c r="E35377" t="s">
        <v>501</v>
      </c>
      <c r="F35377" t="s">
        <v>1100</v>
      </c>
      <c r="G35377" t="s">
        <v>996</v>
      </c>
      <c r="H35377" t="s">
        <v>1009</v>
      </c>
      <c r="I35377" t="s">
        <v>187</v>
      </c>
      <c r="J35377" t="s">
        <v>527</v>
      </c>
      <c r="K35377" t="s">
        <v>848</v>
      </c>
      <c r="L35377" t="s">
        <v>733</v>
      </c>
      <c r="M35377" t="s">
        <v>474</v>
      </c>
      <c r="N35377" t="s">
        <v>977</v>
      </c>
      <c r="O35377" t="s">
        <v>915</v>
      </c>
      <c r="P35377" t="s">
        <v>843</v>
      </c>
      <c r="Q35377" t="s">
        <v>140</v>
      </c>
      <c r="R35377" t="s">
        <v>1063</v>
      </c>
      <c r="S35377" t="s">
        <v>1009</v>
      </c>
      <c r="T35377" t="s">
        <v>140</v>
      </c>
      <c r="U35377" t="s">
        <v>140</v>
      </c>
      <c r="V35377" t="s">
        <v>1020</v>
      </c>
      <c r="W35377" t="s">
        <v>983</v>
      </c>
    </row>
    <row r="35378" spans="1:23" x14ac:dyDescent="0.35">
      <c r="A35378" t="s">
        <v>10</v>
      </c>
      <c r="B35378" t="s">
        <v>2381</v>
      </c>
      <c r="C35378">
        <v>15</v>
      </c>
      <c r="D35378" t="s">
        <v>674</v>
      </c>
      <c r="E35378" t="s">
        <v>140</v>
      </c>
      <c r="F35378" t="s">
        <v>140</v>
      </c>
      <c r="G35378" t="s">
        <v>1073</v>
      </c>
      <c r="H35378" t="s">
        <v>140</v>
      </c>
      <c r="I35378" t="s">
        <v>574</v>
      </c>
      <c r="J35378" t="s">
        <v>121</v>
      </c>
      <c r="K35378" t="s">
        <v>970</v>
      </c>
      <c r="L35378" t="s">
        <v>536</v>
      </c>
      <c r="M35378" t="s">
        <v>492</v>
      </c>
      <c r="N35378" t="s">
        <v>140</v>
      </c>
      <c r="O35378" t="s">
        <v>490</v>
      </c>
      <c r="P35378" t="s">
        <v>1069</v>
      </c>
      <c r="Q35378" t="s">
        <v>1073</v>
      </c>
      <c r="R35378" t="s">
        <v>140</v>
      </c>
      <c r="S35378" t="s">
        <v>140</v>
      </c>
      <c r="T35378" t="s">
        <v>140</v>
      </c>
      <c r="U35378" t="s">
        <v>140</v>
      </c>
      <c r="V35378" t="s">
        <v>1072</v>
      </c>
      <c r="W35378" t="s">
        <v>109</v>
      </c>
    </row>
    <row r="35379" spans="1:23" x14ac:dyDescent="0.35">
      <c r="A35379" t="s">
        <v>10</v>
      </c>
      <c r="B35379" t="s">
        <v>2382</v>
      </c>
      <c r="C35379">
        <v>46</v>
      </c>
      <c r="D35379" t="s">
        <v>975</v>
      </c>
      <c r="E35379" t="s">
        <v>574</v>
      </c>
      <c r="F35379" t="s">
        <v>125</v>
      </c>
      <c r="G35379" t="s">
        <v>1066</v>
      </c>
      <c r="H35379" t="s">
        <v>1012</v>
      </c>
      <c r="I35379" t="s">
        <v>109</v>
      </c>
      <c r="J35379" t="s">
        <v>125</v>
      </c>
      <c r="K35379" t="s">
        <v>812</v>
      </c>
      <c r="L35379" t="s">
        <v>501</v>
      </c>
      <c r="M35379" t="s">
        <v>720</v>
      </c>
      <c r="N35379" t="s">
        <v>775</v>
      </c>
      <c r="O35379" t="s">
        <v>140</v>
      </c>
      <c r="P35379" t="s">
        <v>196</v>
      </c>
      <c r="Q35379" t="s">
        <v>1012</v>
      </c>
      <c r="R35379" t="s">
        <v>140</v>
      </c>
      <c r="S35379" t="s">
        <v>1052</v>
      </c>
      <c r="T35379" t="s">
        <v>140</v>
      </c>
      <c r="U35379" t="s">
        <v>140</v>
      </c>
      <c r="V35379" t="s">
        <v>140</v>
      </c>
      <c r="W35379" t="s">
        <v>422</v>
      </c>
    </row>
    <row r="35380" spans="1:23" x14ac:dyDescent="0.35">
      <c r="A35380" t="s">
        <v>10</v>
      </c>
      <c r="B35380" t="s">
        <v>2383</v>
      </c>
      <c r="C35380">
        <v>83</v>
      </c>
      <c r="D35380" t="s">
        <v>507</v>
      </c>
      <c r="E35380" t="s">
        <v>140</v>
      </c>
      <c r="F35380" t="s">
        <v>949</v>
      </c>
      <c r="G35380" t="s">
        <v>949</v>
      </c>
      <c r="H35380" t="s">
        <v>140</v>
      </c>
      <c r="I35380" t="s">
        <v>1053</v>
      </c>
      <c r="J35380" t="s">
        <v>1017</v>
      </c>
      <c r="K35380" t="s">
        <v>924</v>
      </c>
      <c r="L35380" t="s">
        <v>1068</v>
      </c>
      <c r="M35380" t="s">
        <v>915</v>
      </c>
      <c r="N35380" t="s">
        <v>1068</v>
      </c>
      <c r="O35380" t="s">
        <v>1046</v>
      </c>
      <c r="P35380" t="s">
        <v>818</v>
      </c>
      <c r="Q35380" t="s">
        <v>501</v>
      </c>
      <c r="R35380" t="s">
        <v>140</v>
      </c>
      <c r="S35380" t="s">
        <v>1054</v>
      </c>
      <c r="T35380" t="s">
        <v>140</v>
      </c>
      <c r="U35380" t="s">
        <v>140</v>
      </c>
      <c r="V35380" t="s">
        <v>140</v>
      </c>
      <c r="W35380" t="s">
        <v>1053</v>
      </c>
    </row>
    <row r="35381" spans="1:23" x14ac:dyDescent="0.35">
      <c r="A35381" t="s">
        <v>11</v>
      </c>
      <c r="B35381" t="s">
        <v>2380</v>
      </c>
      <c r="C35381">
        <v>54</v>
      </c>
      <c r="D35381" t="s">
        <v>985</v>
      </c>
      <c r="E35381" t="s">
        <v>140</v>
      </c>
      <c r="F35381" t="s">
        <v>1061</v>
      </c>
      <c r="G35381" t="s">
        <v>1064</v>
      </c>
      <c r="H35381" t="s">
        <v>838</v>
      </c>
      <c r="I35381" t="s">
        <v>755</v>
      </c>
      <c r="J35381" t="s">
        <v>788</v>
      </c>
      <c r="K35381" t="s">
        <v>101</v>
      </c>
      <c r="L35381" t="s">
        <v>641</v>
      </c>
      <c r="M35381" t="s">
        <v>535</v>
      </c>
      <c r="N35381" t="s">
        <v>849</v>
      </c>
      <c r="O35381" t="s">
        <v>317</v>
      </c>
      <c r="P35381" t="s">
        <v>328</v>
      </c>
      <c r="Q35381" t="s">
        <v>1102</v>
      </c>
      <c r="R35381" t="s">
        <v>140</v>
      </c>
      <c r="S35381" t="s">
        <v>996</v>
      </c>
      <c r="T35381" t="s">
        <v>140</v>
      </c>
      <c r="U35381" t="s">
        <v>140</v>
      </c>
      <c r="V35381" t="s">
        <v>140</v>
      </c>
      <c r="W35381" t="s">
        <v>1050</v>
      </c>
    </row>
    <row r="35382" spans="1:23" x14ac:dyDescent="0.35">
      <c r="A35382" t="s">
        <v>11</v>
      </c>
      <c r="B35382" t="s">
        <v>2381</v>
      </c>
      <c r="C35382">
        <v>24</v>
      </c>
      <c r="D35382" t="s">
        <v>697</v>
      </c>
      <c r="E35382" t="s">
        <v>140</v>
      </c>
      <c r="F35382" t="s">
        <v>140</v>
      </c>
      <c r="G35382" t="s">
        <v>1058</v>
      </c>
      <c r="H35382" t="s">
        <v>140</v>
      </c>
      <c r="I35382" t="s">
        <v>286</v>
      </c>
      <c r="J35382" t="s">
        <v>1052</v>
      </c>
      <c r="K35382" t="s">
        <v>947</v>
      </c>
      <c r="L35382" t="s">
        <v>937</v>
      </c>
      <c r="M35382" t="s">
        <v>206</v>
      </c>
      <c r="N35382" t="s">
        <v>140</v>
      </c>
      <c r="O35382" t="s">
        <v>1058</v>
      </c>
      <c r="P35382" t="s">
        <v>864</v>
      </c>
      <c r="Q35382" t="s">
        <v>140</v>
      </c>
      <c r="R35382" t="s">
        <v>140</v>
      </c>
      <c r="S35382" t="s">
        <v>140</v>
      </c>
      <c r="T35382" t="s">
        <v>140</v>
      </c>
      <c r="U35382" t="s">
        <v>140</v>
      </c>
      <c r="V35382" t="s">
        <v>140</v>
      </c>
      <c r="W35382" t="s">
        <v>140</v>
      </c>
    </row>
    <row r="35383" spans="1:23" x14ac:dyDescent="0.35">
      <c r="A35383" t="s">
        <v>11</v>
      </c>
      <c r="B35383" t="s">
        <v>2382</v>
      </c>
      <c r="C35383">
        <v>45</v>
      </c>
      <c r="D35383" t="s">
        <v>242</v>
      </c>
      <c r="E35383" t="s">
        <v>1058</v>
      </c>
      <c r="F35383" t="s">
        <v>875</v>
      </c>
      <c r="G35383" t="s">
        <v>1062</v>
      </c>
      <c r="H35383" t="s">
        <v>939</v>
      </c>
      <c r="I35383" t="s">
        <v>932</v>
      </c>
      <c r="J35383" t="s">
        <v>95</v>
      </c>
      <c r="K35383" t="s">
        <v>937</v>
      </c>
      <c r="L35383" t="s">
        <v>501</v>
      </c>
      <c r="M35383" t="s">
        <v>418</v>
      </c>
      <c r="N35383" t="s">
        <v>838</v>
      </c>
      <c r="O35383" t="s">
        <v>548</v>
      </c>
      <c r="P35383" t="s">
        <v>101</v>
      </c>
      <c r="Q35383" t="s">
        <v>140</v>
      </c>
      <c r="R35383" t="s">
        <v>140</v>
      </c>
      <c r="S35383" t="s">
        <v>967</v>
      </c>
      <c r="T35383" t="s">
        <v>140</v>
      </c>
      <c r="U35383" t="s">
        <v>140</v>
      </c>
      <c r="V35383" t="s">
        <v>1003</v>
      </c>
      <c r="W35383" t="s">
        <v>1062</v>
      </c>
    </row>
    <row r="35384" spans="1:23" x14ac:dyDescent="0.35">
      <c r="A35384" t="s">
        <v>11</v>
      </c>
      <c r="B35384" t="s">
        <v>2383</v>
      </c>
      <c r="C35384">
        <v>82</v>
      </c>
      <c r="D35384" t="s">
        <v>406</v>
      </c>
      <c r="E35384" t="s">
        <v>87</v>
      </c>
      <c r="F35384" t="s">
        <v>147</v>
      </c>
      <c r="G35384" t="s">
        <v>1073</v>
      </c>
      <c r="H35384" t="s">
        <v>1043</v>
      </c>
      <c r="I35384" t="s">
        <v>660</v>
      </c>
      <c r="J35384" t="s">
        <v>527</v>
      </c>
      <c r="K35384" t="s">
        <v>121</v>
      </c>
      <c r="L35384" t="s">
        <v>1018</v>
      </c>
      <c r="M35384" t="s">
        <v>476</v>
      </c>
      <c r="N35384" t="s">
        <v>140</v>
      </c>
      <c r="O35384" t="s">
        <v>733</v>
      </c>
      <c r="P35384" t="s">
        <v>917</v>
      </c>
      <c r="Q35384" t="s">
        <v>1046</v>
      </c>
      <c r="R35384" t="s">
        <v>140</v>
      </c>
      <c r="S35384" t="s">
        <v>775</v>
      </c>
      <c r="T35384" t="s">
        <v>140</v>
      </c>
      <c r="U35384" t="s">
        <v>140</v>
      </c>
      <c r="V35384" t="s">
        <v>940</v>
      </c>
      <c r="W35384" t="s">
        <v>971</v>
      </c>
    </row>
    <row r="35385" spans="1:23" x14ac:dyDescent="0.35">
      <c r="A35385" t="s">
        <v>12</v>
      </c>
      <c r="B35385" t="s">
        <v>2380</v>
      </c>
      <c r="C35385">
        <v>60</v>
      </c>
      <c r="D35385" t="s">
        <v>1076</v>
      </c>
      <c r="E35385" t="s">
        <v>140</v>
      </c>
      <c r="F35385" t="s">
        <v>129</v>
      </c>
      <c r="G35385" t="s">
        <v>87</v>
      </c>
      <c r="H35385" t="s">
        <v>1073</v>
      </c>
      <c r="I35385" t="s">
        <v>518</v>
      </c>
      <c r="J35385" t="s">
        <v>574</v>
      </c>
      <c r="K35385" t="s">
        <v>465</v>
      </c>
      <c r="L35385" t="s">
        <v>371</v>
      </c>
      <c r="M35385" t="s">
        <v>654</v>
      </c>
      <c r="N35385" t="s">
        <v>1068</v>
      </c>
      <c r="O35385" t="s">
        <v>1055</v>
      </c>
      <c r="P35385" t="s">
        <v>425</v>
      </c>
      <c r="Q35385" t="s">
        <v>1068</v>
      </c>
      <c r="R35385" t="s">
        <v>1073</v>
      </c>
      <c r="S35385" t="s">
        <v>1058</v>
      </c>
      <c r="T35385" t="s">
        <v>140</v>
      </c>
      <c r="U35385" t="s">
        <v>140</v>
      </c>
      <c r="V35385" t="s">
        <v>140</v>
      </c>
      <c r="W35385" t="s">
        <v>749</v>
      </c>
    </row>
    <row r="35386" spans="1:23" x14ac:dyDescent="0.35">
      <c r="A35386" t="s">
        <v>12</v>
      </c>
      <c r="B35386" t="s">
        <v>2381</v>
      </c>
      <c r="C35386">
        <v>19</v>
      </c>
      <c r="D35386" t="s">
        <v>354</v>
      </c>
      <c r="E35386" t="s">
        <v>664</v>
      </c>
      <c r="F35386" t="s">
        <v>756</v>
      </c>
      <c r="G35386" t="s">
        <v>476</v>
      </c>
      <c r="H35386" t="s">
        <v>897</v>
      </c>
      <c r="I35386" t="s">
        <v>192</v>
      </c>
      <c r="J35386" t="s">
        <v>664</v>
      </c>
      <c r="K35386" t="s">
        <v>756</v>
      </c>
      <c r="L35386" t="s">
        <v>140</v>
      </c>
      <c r="M35386" t="s">
        <v>289</v>
      </c>
      <c r="N35386" t="s">
        <v>664</v>
      </c>
      <c r="O35386" t="s">
        <v>140</v>
      </c>
      <c r="P35386" t="s">
        <v>636</v>
      </c>
      <c r="Q35386" t="s">
        <v>1102</v>
      </c>
      <c r="R35386" t="s">
        <v>664</v>
      </c>
      <c r="S35386" t="s">
        <v>140</v>
      </c>
      <c r="T35386" t="s">
        <v>140</v>
      </c>
      <c r="U35386" t="s">
        <v>140</v>
      </c>
      <c r="V35386" t="s">
        <v>140</v>
      </c>
      <c r="W35386" t="s">
        <v>140</v>
      </c>
    </row>
    <row r="35387" spans="1:23" x14ac:dyDescent="0.35">
      <c r="A35387" t="s">
        <v>12</v>
      </c>
      <c r="B35387" t="s">
        <v>2382</v>
      </c>
      <c r="C35387">
        <v>43</v>
      </c>
      <c r="D35387" t="s">
        <v>1083</v>
      </c>
      <c r="E35387" t="s">
        <v>458</v>
      </c>
      <c r="F35387" t="s">
        <v>871</v>
      </c>
      <c r="G35387" t="s">
        <v>937</v>
      </c>
      <c r="H35387" t="s">
        <v>937</v>
      </c>
      <c r="I35387" t="s">
        <v>894</v>
      </c>
      <c r="J35387" t="s">
        <v>937</v>
      </c>
      <c r="K35387" t="s">
        <v>937</v>
      </c>
      <c r="L35387" t="s">
        <v>517</v>
      </c>
      <c r="M35387" t="s">
        <v>877</v>
      </c>
      <c r="N35387" t="s">
        <v>574</v>
      </c>
      <c r="O35387" t="s">
        <v>1073</v>
      </c>
      <c r="P35387" t="s">
        <v>460</v>
      </c>
      <c r="Q35387" t="s">
        <v>140</v>
      </c>
      <c r="R35387" t="s">
        <v>140</v>
      </c>
      <c r="S35387" t="s">
        <v>458</v>
      </c>
      <c r="T35387" t="s">
        <v>140</v>
      </c>
      <c r="U35387" t="s">
        <v>140</v>
      </c>
      <c r="V35387" t="s">
        <v>1073</v>
      </c>
      <c r="W35387" t="s">
        <v>458</v>
      </c>
    </row>
    <row r="35388" spans="1:23" x14ac:dyDescent="0.35">
      <c r="A35388" t="s">
        <v>12</v>
      </c>
      <c r="B35388" t="s">
        <v>2383</v>
      </c>
      <c r="C35388">
        <v>87</v>
      </c>
      <c r="D35388" t="s">
        <v>795</v>
      </c>
      <c r="E35388" t="s">
        <v>1018</v>
      </c>
      <c r="F35388" t="s">
        <v>1055</v>
      </c>
      <c r="G35388" t="s">
        <v>660</v>
      </c>
      <c r="H35388" t="s">
        <v>515</v>
      </c>
      <c r="I35388" t="s">
        <v>1104</v>
      </c>
      <c r="J35388" t="s">
        <v>942</v>
      </c>
      <c r="K35388" t="s">
        <v>646</v>
      </c>
      <c r="L35388" t="s">
        <v>87</v>
      </c>
      <c r="M35388" t="s">
        <v>119</v>
      </c>
      <c r="N35388" t="s">
        <v>1058</v>
      </c>
      <c r="O35388" t="s">
        <v>664</v>
      </c>
      <c r="P35388" t="s">
        <v>51</v>
      </c>
      <c r="Q35388" t="s">
        <v>1018</v>
      </c>
      <c r="R35388" t="s">
        <v>1051</v>
      </c>
      <c r="S35388" t="s">
        <v>1062</v>
      </c>
      <c r="T35388" t="s">
        <v>140</v>
      </c>
      <c r="U35388" t="s">
        <v>140</v>
      </c>
      <c r="V35388" t="s">
        <v>1056</v>
      </c>
      <c r="W35388" t="s">
        <v>140</v>
      </c>
    </row>
    <row r="35389" spans="1:23" x14ac:dyDescent="0.35">
      <c r="A35389" t="s">
        <v>13</v>
      </c>
      <c r="B35389" t="s">
        <v>2380</v>
      </c>
      <c r="C35389">
        <v>61</v>
      </c>
      <c r="D35389" t="s">
        <v>731</v>
      </c>
      <c r="E35389" t="s">
        <v>1054</v>
      </c>
      <c r="F35389" t="s">
        <v>548</v>
      </c>
      <c r="G35389" t="s">
        <v>939</v>
      </c>
      <c r="H35389" t="s">
        <v>345</v>
      </c>
      <c r="I35389" t="s">
        <v>237</v>
      </c>
      <c r="J35389" t="s">
        <v>1043</v>
      </c>
      <c r="K35389" t="s">
        <v>1080</v>
      </c>
      <c r="L35389" t="s">
        <v>476</v>
      </c>
      <c r="M35389" t="s">
        <v>142</v>
      </c>
      <c r="N35389" t="s">
        <v>973</v>
      </c>
      <c r="O35389" t="s">
        <v>109</v>
      </c>
      <c r="P35389" t="s">
        <v>594</v>
      </c>
      <c r="Q35389" t="s">
        <v>1063</v>
      </c>
      <c r="R35389" t="s">
        <v>1051</v>
      </c>
      <c r="S35389" t="s">
        <v>919</v>
      </c>
      <c r="T35389" t="s">
        <v>140</v>
      </c>
      <c r="U35389" t="s">
        <v>140</v>
      </c>
      <c r="V35389" t="s">
        <v>140</v>
      </c>
      <c r="W35389" t="s">
        <v>1055</v>
      </c>
    </row>
    <row r="35390" spans="1:23" x14ac:dyDescent="0.35">
      <c r="A35390" t="s">
        <v>13</v>
      </c>
      <c r="B35390" t="s">
        <v>2381</v>
      </c>
      <c r="C35390">
        <v>13</v>
      </c>
      <c r="D35390" t="s">
        <v>123</v>
      </c>
      <c r="E35390" t="s">
        <v>140</v>
      </c>
      <c r="F35390" t="s">
        <v>140</v>
      </c>
      <c r="G35390" t="s">
        <v>140</v>
      </c>
      <c r="H35390" t="s">
        <v>140</v>
      </c>
      <c r="I35390" t="s">
        <v>564</v>
      </c>
      <c r="J35390" t="s">
        <v>977</v>
      </c>
      <c r="K35390" t="s">
        <v>623</v>
      </c>
      <c r="L35390" t="s">
        <v>75</v>
      </c>
      <c r="M35390" t="s">
        <v>805</v>
      </c>
      <c r="N35390" t="s">
        <v>394</v>
      </c>
      <c r="O35390" t="s">
        <v>95</v>
      </c>
      <c r="P35390" t="s">
        <v>658</v>
      </c>
      <c r="Q35390" t="s">
        <v>101</v>
      </c>
      <c r="R35390" t="s">
        <v>977</v>
      </c>
      <c r="S35390" t="s">
        <v>140</v>
      </c>
      <c r="T35390" t="s">
        <v>140</v>
      </c>
      <c r="U35390" t="s">
        <v>140</v>
      </c>
      <c r="V35390" t="s">
        <v>140</v>
      </c>
      <c r="W35390" t="s">
        <v>140</v>
      </c>
    </row>
    <row r="35391" spans="1:23" x14ac:dyDescent="0.35">
      <c r="A35391" t="s">
        <v>13</v>
      </c>
      <c r="B35391" t="s">
        <v>2382</v>
      </c>
      <c r="C35391">
        <v>37</v>
      </c>
      <c r="D35391" t="s">
        <v>45</v>
      </c>
      <c r="E35391" t="s">
        <v>1007</v>
      </c>
      <c r="F35391" t="s">
        <v>1062</v>
      </c>
      <c r="G35391" t="s">
        <v>140</v>
      </c>
      <c r="H35391" t="s">
        <v>1048</v>
      </c>
      <c r="I35391" t="s">
        <v>952</v>
      </c>
      <c r="J35391" t="s">
        <v>1048</v>
      </c>
      <c r="K35391" t="s">
        <v>149</v>
      </c>
      <c r="L35391" t="s">
        <v>57</v>
      </c>
      <c r="M35391" t="s">
        <v>651</v>
      </c>
      <c r="N35391" t="s">
        <v>574</v>
      </c>
      <c r="O35391" t="s">
        <v>1017</v>
      </c>
      <c r="P35391" t="s">
        <v>474</v>
      </c>
      <c r="Q35391" t="s">
        <v>1007</v>
      </c>
      <c r="R35391" t="s">
        <v>1012</v>
      </c>
      <c r="S35391" t="s">
        <v>140</v>
      </c>
      <c r="T35391" t="s">
        <v>140</v>
      </c>
      <c r="U35391" t="s">
        <v>140</v>
      </c>
      <c r="V35391" t="s">
        <v>140</v>
      </c>
      <c r="W35391" t="s">
        <v>949</v>
      </c>
    </row>
    <row r="35392" spans="1:23" x14ac:dyDescent="0.35">
      <c r="A35392" t="s">
        <v>13</v>
      </c>
      <c r="B35392" t="s">
        <v>2383</v>
      </c>
      <c r="C35392">
        <v>95</v>
      </c>
      <c r="D35392" t="s">
        <v>565</v>
      </c>
      <c r="E35392" t="s">
        <v>988</v>
      </c>
      <c r="F35392" t="s">
        <v>93</v>
      </c>
      <c r="G35392" t="s">
        <v>769</v>
      </c>
      <c r="H35392" t="s">
        <v>1061</v>
      </c>
      <c r="I35392" t="s">
        <v>293</v>
      </c>
      <c r="J35392" t="s">
        <v>140</v>
      </c>
      <c r="K35392" t="s">
        <v>1023</v>
      </c>
      <c r="L35392" t="s">
        <v>1044</v>
      </c>
      <c r="M35392" t="s">
        <v>1095</v>
      </c>
      <c r="N35392" t="s">
        <v>1046</v>
      </c>
      <c r="O35392" t="s">
        <v>919</v>
      </c>
      <c r="P35392" t="s">
        <v>242</v>
      </c>
      <c r="Q35392" t="s">
        <v>983</v>
      </c>
      <c r="R35392" t="s">
        <v>1050</v>
      </c>
      <c r="S35392" t="s">
        <v>1012</v>
      </c>
      <c r="T35392" t="s">
        <v>140</v>
      </c>
      <c r="U35392" t="s">
        <v>140</v>
      </c>
      <c r="V35392" t="s">
        <v>1012</v>
      </c>
      <c r="W35392" t="s">
        <v>1051</v>
      </c>
    </row>
    <row r="35393" spans="1:23" x14ac:dyDescent="0.35">
      <c r="A35393" t="s">
        <v>14</v>
      </c>
      <c r="B35393" t="s">
        <v>2380</v>
      </c>
      <c r="C35393">
        <v>61</v>
      </c>
      <c r="D35393" t="s">
        <v>261</v>
      </c>
      <c r="E35393" t="s">
        <v>1012</v>
      </c>
      <c r="F35393" t="s">
        <v>949</v>
      </c>
      <c r="G35393" t="s">
        <v>940</v>
      </c>
      <c r="H35393" t="s">
        <v>1058</v>
      </c>
      <c r="I35393" t="s">
        <v>935</v>
      </c>
      <c r="J35393" t="s">
        <v>147</v>
      </c>
      <c r="K35393" t="s">
        <v>746</v>
      </c>
      <c r="L35393" t="s">
        <v>1049</v>
      </c>
      <c r="M35393" t="s">
        <v>340</v>
      </c>
      <c r="N35393" t="s">
        <v>527</v>
      </c>
      <c r="O35393" t="s">
        <v>988</v>
      </c>
      <c r="P35393" t="s">
        <v>427</v>
      </c>
      <c r="Q35393" t="s">
        <v>942</v>
      </c>
      <c r="R35393" t="s">
        <v>949</v>
      </c>
      <c r="S35393" t="s">
        <v>458</v>
      </c>
      <c r="T35393" t="s">
        <v>140</v>
      </c>
      <c r="U35393" t="s">
        <v>140</v>
      </c>
      <c r="V35393" t="s">
        <v>1023</v>
      </c>
      <c r="W35393" t="s">
        <v>869</v>
      </c>
    </row>
    <row r="35394" spans="1:23" x14ac:dyDescent="0.35">
      <c r="A35394" t="s">
        <v>14</v>
      </c>
      <c r="B35394" t="s">
        <v>2381</v>
      </c>
      <c r="C35394">
        <v>19</v>
      </c>
      <c r="D35394" t="s">
        <v>1076</v>
      </c>
      <c r="E35394" t="s">
        <v>1020</v>
      </c>
      <c r="F35394" t="s">
        <v>140</v>
      </c>
      <c r="G35394" t="s">
        <v>1020</v>
      </c>
      <c r="H35394" t="s">
        <v>140</v>
      </c>
      <c r="I35394" t="s">
        <v>1139</v>
      </c>
      <c r="J35394" t="s">
        <v>1020</v>
      </c>
      <c r="K35394" t="s">
        <v>121</v>
      </c>
      <c r="L35394" t="s">
        <v>838</v>
      </c>
      <c r="M35394" t="s">
        <v>47</v>
      </c>
      <c r="N35394" t="s">
        <v>140</v>
      </c>
      <c r="O35394" t="s">
        <v>95</v>
      </c>
      <c r="P35394" t="s">
        <v>723</v>
      </c>
      <c r="Q35394" t="s">
        <v>140</v>
      </c>
      <c r="R35394" t="s">
        <v>140</v>
      </c>
      <c r="S35394" t="s">
        <v>140</v>
      </c>
      <c r="T35394" t="s">
        <v>140</v>
      </c>
      <c r="U35394" t="s">
        <v>527</v>
      </c>
      <c r="V35394" t="s">
        <v>733</v>
      </c>
      <c r="W35394" t="s">
        <v>527</v>
      </c>
    </row>
    <row r="35395" spans="1:23" x14ac:dyDescent="0.35">
      <c r="A35395" t="s">
        <v>14</v>
      </c>
      <c r="B35395" t="s">
        <v>2382</v>
      </c>
      <c r="C35395">
        <v>41</v>
      </c>
      <c r="D35395" t="s">
        <v>860</v>
      </c>
      <c r="E35395" t="s">
        <v>111</v>
      </c>
      <c r="F35395" t="s">
        <v>641</v>
      </c>
      <c r="G35395" t="s">
        <v>140</v>
      </c>
      <c r="H35395" t="s">
        <v>940</v>
      </c>
      <c r="I35395" t="s">
        <v>551</v>
      </c>
      <c r="J35395" t="s">
        <v>140</v>
      </c>
      <c r="K35395" t="s">
        <v>199</v>
      </c>
      <c r="L35395" t="s">
        <v>756</v>
      </c>
      <c r="M35395" t="s">
        <v>462</v>
      </c>
      <c r="N35395" t="s">
        <v>109</v>
      </c>
      <c r="O35395" t="s">
        <v>1021</v>
      </c>
      <c r="P35395" t="s">
        <v>724</v>
      </c>
      <c r="Q35395" t="s">
        <v>1070</v>
      </c>
      <c r="R35395" t="s">
        <v>1048</v>
      </c>
      <c r="S35395" t="s">
        <v>458</v>
      </c>
      <c r="T35395" t="s">
        <v>140</v>
      </c>
      <c r="U35395" t="s">
        <v>1046</v>
      </c>
      <c r="V35395" t="s">
        <v>140</v>
      </c>
      <c r="W35395" t="s">
        <v>1020</v>
      </c>
    </row>
    <row r="35396" spans="1:23" x14ac:dyDescent="0.35">
      <c r="A35396" t="s">
        <v>14</v>
      </c>
      <c r="B35396" t="s">
        <v>2383</v>
      </c>
      <c r="C35396">
        <v>82</v>
      </c>
      <c r="D35396" t="s">
        <v>83</v>
      </c>
      <c r="E35396" t="s">
        <v>1061</v>
      </c>
      <c r="F35396" t="s">
        <v>838</v>
      </c>
      <c r="G35396" t="s">
        <v>1070</v>
      </c>
      <c r="H35396" t="s">
        <v>1057</v>
      </c>
      <c r="I35396" t="s">
        <v>121</v>
      </c>
      <c r="J35396" t="s">
        <v>1056</v>
      </c>
      <c r="K35396" t="s">
        <v>991</v>
      </c>
      <c r="L35396" t="s">
        <v>1018</v>
      </c>
      <c r="M35396" t="s">
        <v>113</v>
      </c>
      <c r="N35396" t="s">
        <v>967</v>
      </c>
      <c r="O35396" t="s">
        <v>117</v>
      </c>
      <c r="P35396" t="s">
        <v>202</v>
      </c>
      <c r="Q35396" t="s">
        <v>1062</v>
      </c>
      <c r="R35396" t="s">
        <v>1011</v>
      </c>
      <c r="S35396" t="s">
        <v>1062</v>
      </c>
      <c r="T35396" t="s">
        <v>140</v>
      </c>
      <c r="U35396" t="s">
        <v>140</v>
      </c>
      <c r="V35396" t="s">
        <v>1060</v>
      </c>
      <c r="W35396" t="s">
        <v>1018</v>
      </c>
    </row>
    <row r="35397" spans="1:23" x14ac:dyDescent="0.35">
      <c r="A35397" t="s">
        <v>15</v>
      </c>
      <c r="B35397" t="s">
        <v>2380</v>
      </c>
      <c r="C35397">
        <v>52</v>
      </c>
      <c r="D35397" t="s">
        <v>1100</v>
      </c>
      <c r="E35397" t="s">
        <v>140</v>
      </c>
      <c r="F35397" t="s">
        <v>1054</v>
      </c>
      <c r="G35397" t="s">
        <v>1066</v>
      </c>
      <c r="H35397" t="s">
        <v>1051</v>
      </c>
      <c r="I35397" t="s">
        <v>433</v>
      </c>
      <c r="J35397" t="s">
        <v>801</v>
      </c>
      <c r="K35397" t="s">
        <v>61</v>
      </c>
      <c r="L35397" t="s">
        <v>125</v>
      </c>
      <c r="M35397" t="s">
        <v>994</v>
      </c>
      <c r="N35397" t="s">
        <v>119</v>
      </c>
      <c r="O35397" t="s">
        <v>1013</v>
      </c>
      <c r="P35397" t="s">
        <v>179</v>
      </c>
      <c r="Q35397" t="s">
        <v>1050</v>
      </c>
      <c r="R35397" t="s">
        <v>140</v>
      </c>
      <c r="S35397" t="s">
        <v>950</v>
      </c>
      <c r="T35397" t="s">
        <v>140</v>
      </c>
      <c r="U35397" t="s">
        <v>954</v>
      </c>
      <c r="V35397" t="s">
        <v>1004</v>
      </c>
      <c r="W35397" t="s">
        <v>1018</v>
      </c>
    </row>
    <row r="35398" spans="1:23" x14ac:dyDescent="0.35">
      <c r="A35398" t="s">
        <v>15</v>
      </c>
      <c r="B35398" t="s">
        <v>2381</v>
      </c>
      <c r="C35398">
        <v>22</v>
      </c>
      <c r="D35398" t="s">
        <v>623</v>
      </c>
      <c r="E35398" t="s">
        <v>140</v>
      </c>
      <c r="F35398" t="s">
        <v>1019</v>
      </c>
      <c r="G35398" t="s">
        <v>1019</v>
      </c>
      <c r="H35398" t="s">
        <v>140</v>
      </c>
      <c r="I35398" t="s">
        <v>375</v>
      </c>
      <c r="J35398" t="s">
        <v>664</v>
      </c>
      <c r="K35398" t="s">
        <v>418</v>
      </c>
      <c r="L35398" t="s">
        <v>994</v>
      </c>
      <c r="M35398" t="s">
        <v>433</v>
      </c>
      <c r="N35398" t="s">
        <v>664</v>
      </c>
      <c r="O35398" t="s">
        <v>664</v>
      </c>
      <c r="P35398" t="s">
        <v>504</v>
      </c>
      <c r="Q35398" t="s">
        <v>140</v>
      </c>
      <c r="R35398" t="s">
        <v>140</v>
      </c>
      <c r="S35398" t="s">
        <v>140</v>
      </c>
      <c r="T35398" t="s">
        <v>140</v>
      </c>
      <c r="U35398" t="s">
        <v>140</v>
      </c>
      <c r="V35398" t="s">
        <v>664</v>
      </c>
      <c r="W35398" t="s">
        <v>949</v>
      </c>
    </row>
    <row r="35399" spans="1:23" x14ac:dyDescent="0.35">
      <c r="A35399" t="s">
        <v>15</v>
      </c>
      <c r="B35399" t="s">
        <v>2382</v>
      </c>
      <c r="C35399">
        <v>42</v>
      </c>
      <c r="D35399" t="s">
        <v>895</v>
      </c>
      <c r="E35399" t="s">
        <v>1050</v>
      </c>
      <c r="F35399" t="s">
        <v>501</v>
      </c>
      <c r="G35399" t="s">
        <v>1050</v>
      </c>
      <c r="H35399" t="s">
        <v>125</v>
      </c>
      <c r="I35399" t="s">
        <v>199</v>
      </c>
      <c r="J35399" t="s">
        <v>517</v>
      </c>
      <c r="K35399" t="s">
        <v>121</v>
      </c>
      <c r="L35399" t="s">
        <v>123</v>
      </c>
      <c r="M35399" t="s">
        <v>101</v>
      </c>
      <c r="N35399" t="s">
        <v>1052</v>
      </c>
      <c r="O35399" t="s">
        <v>1073</v>
      </c>
      <c r="P35399" t="s">
        <v>553</v>
      </c>
      <c r="Q35399" t="s">
        <v>1073</v>
      </c>
      <c r="R35399" t="s">
        <v>1050</v>
      </c>
      <c r="S35399" t="s">
        <v>1011</v>
      </c>
      <c r="T35399" t="s">
        <v>140</v>
      </c>
      <c r="U35399" t="s">
        <v>140</v>
      </c>
      <c r="V35399" t="s">
        <v>140</v>
      </c>
      <c r="W35399" t="s">
        <v>1055</v>
      </c>
    </row>
    <row r="35400" spans="1:23" x14ac:dyDescent="0.35">
      <c r="A35400" t="s">
        <v>15</v>
      </c>
      <c r="B35400" t="s">
        <v>2383</v>
      </c>
      <c r="C35400">
        <v>90</v>
      </c>
      <c r="D35400" t="s">
        <v>484</v>
      </c>
      <c r="E35400" t="s">
        <v>1053</v>
      </c>
      <c r="F35400" t="s">
        <v>1065</v>
      </c>
      <c r="G35400" t="s">
        <v>950</v>
      </c>
      <c r="H35400" t="s">
        <v>954</v>
      </c>
      <c r="I35400" t="s">
        <v>105</v>
      </c>
      <c r="J35400" t="s">
        <v>788</v>
      </c>
      <c r="K35400" t="s">
        <v>1104</v>
      </c>
      <c r="L35400" t="s">
        <v>1020</v>
      </c>
      <c r="M35400" t="s">
        <v>115</v>
      </c>
      <c r="N35400" t="s">
        <v>1020</v>
      </c>
      <c r="O35400" t="s">
        <v>1064</v>
      </c>
      <c r="P35400" t="s">
        <v>551</v>
      </c>
      <c r="Q35400" t="s">
        <v>1011</v>
      </c>
      <c r="R35400" t="s">
        <v>940</v>
      </c>
      <c r="S35400" t="s">
        <v>1021</v>
      </c>
      <c r="T35400" t="s">
        <v>140</v>
      </c>
      <c r="U35400" t="s">
        <v>140</v>
      </c>
      <c r="V35400" t="s">
        <v>1016</v>
      </c>
      <c r="W35400" t="s">
        <v>949</v>
      </c>
    </row>
    <row r="35401" spans="1:23" x14ac:dyDescent="0.35">
      <c r="A35401" t="s">
        <v>16</v>
      </c>
      <c r="B35401" t="s">
        <v>2380</v>
      </c>
      <c r="C35401">
        <v>56</v>
      </c>
      <c r="D35401" t="s">
        <v>489</v>
      </c>
      <c r="E35401" t="s">
        <v>940</v>
      </c>
      <c r="F35401" t="s">
        <v>1045</v>
      </c>
      <c r="G35401" t="s">
        <v>1045</v>
      </c>
      <c r="H35401" t="s">
        <v>999</v>
      </c>
      <c r="I35401" t="s">
        <v>489</v>
      </c>
      <c r="J35401" t="s">
        <v>109</v>
      </c>
      <c r="K35401" t="s">
        <v>1102</v>
      </c>
      <c r="L35401" t="s">
        <v>1052</v>
      </c>
      <c r="M35401" t="s">
        <v>724</v>
      </c>
      <c r="N35401" t="s">
        <v>660</v>
      </c>
      <c r="O35401" t="s">
        <v>869</v>
      </c>
      <c r="P35401" t="s">
        <v>383</v>
      </c>
      <c r="Q35401" t="s">
        <v>109</v>
      </c>
      <c r="R35401" t="s">
        <v>140</v>
      </c>
      <c r="S35401" t="s">
        <v>977</v>
      </c>
      <c r="T35401" t="s">
        <v>140</v>
      </c>
      <c r="U35401" t="s">
        <v>140</v>
      </c>
      <c r="V35401" t="s">
        <v>140</v>
      </c>
      <c r="W35401" t="s">
        <v>1062</v>
      </c>
    </row>
    <row r="35402" spans="1:23" x14ac:dyDescent="0.35">
      <c r="A35402" t="s">
        <v>16</v>
      </c>
      <c r="B35402" t="s">
        <v>2381</v>
      </c>
      <c r="C35402">
        <v>15</v>
      </c>
      <c r="D35402" t="s">
        <v>376</v>
      </c>
      <c r="E35402" t="s">
        <v>824</v>
      </c>
      <c r="F35402" t="s">
        <v>140</v>
      </c>
      <c r="G35402" t="s">
        <v>1052</v>
      </c>
      <c r="H35402" t="s">
        <v>996</v>
      </c>
      <c r="I35402" t="s">
        <v>399</v>
      </c>
      <c r="J35402" t="s">
        <v>1052</v>
      </c>
      <c r="K35402" t="s">
        <v>242</v>
      </c>
      <c r="L35402" t="s">
        <v>837</v>
      </c>
      <c r="M35402" t="s">
        <v>1087</v>
      </c>
      <c r="N35402" t="s">
        <v>386</v>
      </c>
      <c r="O35402" t="s">
        <v>140</v>
      </c>
      <c r="P35402" t="s">
        <v>418</v>
      </c>
      <c r="Q35402" t="s">
        <v>769</v>
      </c>
      <c r="R35402" t="s">
        <v>140</v>
      </c>
      <c r="S35402" t="s">
        <v>769</v>
      </c>
      <c r="T35402" t="s">
        <v>140</v>
      </c>
      <c r="U35402" t="s">
        <v>140</v>
      </c>
      <c r="V35402" t="s">
        <v>1045</v>
      </c>
      <c r="W35402" t="s">
        <v>140</v>
      </c>
    </row>
    <row r="35403" spans="1:23" x14ac:dyDescent="0.35">
      <c r="A35403" t="s">
        <v>16</v>
      </c>
      <c r="B35403" t="s">
        <v>2382</v>
      </c>
      <c r="C35403">
        <v>43</v>
      </c>
      <c r="D35403" t="s">
        <v>576</v>
      </c>
      <c r="E35403" t="s">
        <v>121</v>
      </c>
      <c r="F35403" t="s">
        <v>140</v>
      </c>
      <c r="G35403" t="s">
        <v>988</v>
      </c>
      <c r="H35403" t="s">
        <v>1021</v>
      </c>
      <c r="I35403" t="s">
        <v>462</v>
      </c>
      <c r="J35403" t="s">
        <v>1066</v>
      </c>
      <c r="K35403" t="s">
        <v>937</v>
      </c>
      <c r="L35403" t="s">
        <v>1063</v>
      </c>
      <c r="M35403" t="s">
        <v>1106</v>
      </c>
      <c r="N35403" t="s">
        <v>1104</v>
      </c>
      <c r="O35403" t="s">
        <v>1046</v>
      </c>
      <c r="P35403" t="s">
        <v>266</v>
      </c>
      <c r="Q35403" t="s">
        <v>1062</v>
      </c>
      <c r="R35403" t="s">
        <v>140</v>
      </c>
      <c r="S35403" t="s">
        <v>140</v>
      </c>
      <c r="T35403" t="s">
        <v>140</v>
      </c>
      <c r="U35403" t="s">
        <v>140</v>
      </c>
      <c r="V35403" t="s">
        <v>140</v>
      </c>
      <c r="W35403" t="s">
        <v>140</v>
      </c>
    </row>
    <row r="35404" spans="1:23" x14ac:dyDescent="0.35">
      <c r="A35404" t="s">
        <v>16</v>
      </c>
      <c r="B35404" t="s">
        <v>2383</v>
      </c>
      <c r="C35404">
        <v>92</v>
      </c>
      <c r="D35404" t="s">
        <v>765</v>
      </c>
      <c r="E35404" t="s">
        <v>988</v>
      </c>
      <c r="F35404" t="s">
        <v>1061</v>
      </c>
      <c r="G35404" t="s">
        <v>1052</v>
      </c>
      <c r="H35404" t="s">
        <v>954</v>
      </c>
      <c r="I35404" t="s">
        <v>129</v>
      </c>
      <c r="J35404" t="s">
        <v>1044</v>
      </c>
      <c r="K35404" t="s">
        <v>91</v>
      </c>
      <c r="L35404" t="s">
        <v>769</v>
      </c>
      <c r="M35404" t="s">
        <v>125</v>
      </c>
      <c r="N35404" t="s">
        <v>345</v>
      </c>
      <c r="O35404" t="s">
        <v>1017</v>
      </c>
      <c r="P35404" t="s">
        <v>421</v>
      </c>
      <c r="Q35404" t="s">
        <v>940</v>
      </c>
      <c r="R35404" t="s">
        <v>1012</v>
      </c>
      <c r="S35404" t="s">
        <v>1017</v>
      </c>
      <c r="T35404" t="s">
        <v>140</v>
      </c>
      <c r="U35404" t="s">
        <v>140</v>
      </c>
      <c r="V35404" t="s">
        <v>1052</v>
      </c>
      <c r="W35404" t="s">
        <v>875</v>
      </c>
    </row>
    <row r="35405" spans="1:23" x14ac:dyDescent="0.35">
      <c r="A35405" t="s">
        <v>17</v>
      </c>
      <c r="B35405" t="s">
        <v>2380</v>
      </c>
      <c r="C35405">
        <v>55</v>
      </c>
      <c r="D35405" t="s">
        <v>279</v>
      </c>
      <c r="E35405" t="s">
        <v>422</v>
      </c>
      <c r="F35405" t="s">
        <v>801</v>
      </c>
      <c r="G35405" t="s">
        <v>1052</v>
      </c>
      <c r="H35405" t="s">
        <v>1058</v>
      </c>
      <c r="I35405" t="s">
        <v>117</v>
      </c>
      <c r="J35405" t="s">
        <v>1021</v>
      </c>
      <c r="K35405" t="s">
        <v>849</v>
      </c>
      <c r="L35405" t="s">
        <v>729</v>
      </c>
      <c r="M35405" t="s">
        <v>627</v>
      </c>
      <c r="N35405" t="s">
        <v>929</v>
      </c>
      <c r="O35405" t="s">
        <v>123</v>
      </c>
      <c r="P35405" t="s">
        <v>830</v>
      </c>
      <c r="Q35405" t="s">
        <v>1044</v>
      </c>
      <c r="R35405" t="s">
        <v>140</v>
      </c>
      <c r="S35405" t="s">
        <v>1014</v>
      </c>
      <c r="T35405" t="s">
        <v>140</v>
      </c>
      <c r="U35405" t="s">
        <v>140</v>
      </c>
      <c r="V35405" t="s">
        <v>1052</v>
      </c>
      <c r="W35405" t="s">
        <v>140</v>
      </c>
    </row>
    <row r="35406" spans="1:23" x14ac:dyDescent="0.35">
      <c r="A35406" t="s">
        <v>17</v>
      </c>
      <c r="B35406" t="s">
        <v>2381</v>
      </c>
      <c r="C35406">
        <v>17</v>
      </c>
      <c r="D35406" t="s">
        <v>608</v>
      </c>
      <c r="E35406" t="s">
        <v>788</v>
      </c>
      <c r="F35406" t="s">
        <v>140</v>
      </c>
      <c r="G35406" t="s">
        <v>1003</v>
      </c>
      <c r="H35406" t="s">
        <v>1003</v>
      </c>
      <c r="I35406" t="s">
        <v>786</v>
      </c>
      <c r="J35406" t="s">
        <v>788</v>
      </c>
      <c r="K35406" t="s">
        <v>129</v>
      </c>
      <c r="L35406" t="s">
        <v>654</v>
      </c>
      <c r="M35406" t="s">
        <v>411</v>
      </c>
      <c r="N35406" t="s">
        <v>915</v>
      </c>
      <c r="O35406" t="s">
        <v>293</v>
      </c>
      <c r="P35406" t="s">
        <v>728</v>
      </c>
      <c r="Q35406" t="s">
        <v>140</v>
      </c>
      <c r="R35406" t="s">
        <v>140</v>
      </c>
      <c r="S35406" t="s">
        <v>140</v>
      </c>
      <c r="T35406" t="s">
        <v>140</v>
      </c>
      <c r="U35406" t="s">
        <v>140</v>
      </c>
      <c r="V35406" t="s">
        <v>140</v>
      </c>
      <c r="W35406" t="s">
        <v>140</v>
      </c>
    </row>
    <row r="35407" spans="1:23" x14ac:dyDescent="0.35">
      <c r="A35407" t="s">
        <v>17</v>
      </c>
      <c r="B35407" t="s">
        <v>2382</v>
      </c>
      <c r="C35407">
        <v>45</v>
      </c>
      <c r="D35407" t="s">
        <v>715</v>
      </c>
      <c r="E35407" t="s">
        <v>875</v>
      </c>
      <c r="F35407" t="s">
        <v>1058</v>
      </c>
      <c r="G35407" t="s">
        <v>595</v>
      </c>
      <c r="H35407" t="s">
        <v>1060</v>
      </c>
      <c r="I35407" t="s">
        <v>641</v>
      </c>
      <c r="J35407" t="s">
        <v>875</v>
      </c>
      <c r="K35407" t="s">
        <v>915</v>
      </c>
      <c r="L35407" t="s">
        <v>97</v>
      </c>
      <c r="M35407" t="s">
        <v>462</v>
      </c>
      <c r="N35407" t="s">
        <v>939</v>
      </c>
      <c r="O35407" t="s">
        <v>1058</v>
      </c>
      <c r="P35407" t="s">
        <v>888</v>
      </c>
      <c r="Q35407" t="s">
        <v>971</v>
      </c>
      <c r="R35407" t="s">
        <v>1060</v>
      </c>
      <c r="S35407" t="s">
        <v>140</v>
      </c>
      <c r="T35407" t="s">
        <v>140</v>
      </c>
      <c r="U35407" t="s">
        <v>140</v>
      </c>
      <c r="V35407" t="s">
        <v>140</v>
      </c>
      <c r="W35407" t="s">
        <v>954</v>
      </c>
    </row>
    <row r="35408" spans="1:23" x14ac:dyDescent="0.35">
      <c r="A35408" t="s">
        <v>17</v>
      </c>
      <c r="B35408" t="s">
        <v>2383</v>
      </c>
      <c r="C35408">
        <v>86</v>
      </c>
      <c r="D35408" t="s">
        <v>77</v>
      </c>
      <c r="E35408" t="s">
        <v>919</v>
      </c>
      <c r="F35408" t="s">
        <v>117</v>
      </c>
      <c r="G35408" t="s">
        <v>501</v>
      </c>
      <c r="H35408" t="s">
        <v>1064</v>
      </c>
      <c r="I35408" t="s">
        <v>129</v>
      </c>
      <c r="J35408" t="s">
        <v>517</v>
      </c>
      <c r="K35408" t="s">
        <v>973</v>
      </c>
      <c r="L35408" t="s">
        <v>954</v>
      </c>
      <c r="M35408" t="s">
        <v>756</v>
      </c>
      <c r="N35408" t="s">
        <v>1020</v>
      </c>
      <c r="O35408" t="s">
        <v>801</v>
      </c>
      <c r="P35408" t="s">
        <v>877</v>
      </c>
      <c r="Q35408" t="s">
        <v>1062</v>
      </c>
      <c r="R35408" t="s">
        <v>140</v>
      </c>
      <c r="S35408" t="s">
        <v>919</v>
      </c>
      <c r="T35408" t="s">
        <v>140</v>
      </c>
      <c r="U35408" t="s">
        <v>140</v>
      </c>
      <c r="V35408" t="s">
        <v>954</v>
      </c>
      <c r="W35408" t="s">
        <v>147</v>
      </c>
    </row>
    <row r="35409" spans="1:23" x14ac:dyDescent="0.35">
      <c r="A35409" t="s">
        <v>18</v>
      </c>
      <c r="B35409" t="s">
        <v>2380</v>
      </c>
      <c r="C35409">
        <v>68</v>
      </c>
      <c r="D35409" t="s">
        <v>522</v>
      </c>
      <c r="E35409" t="s">
        <v>996</v>
      </c>
      <c r="F35409" t="s">
        <v>111</v>
      </c>
      <c r="G35409" t="s">
        <v>1054</v>
      </c>
      <c r="H35409" t="s">
        <v>940</v>
      </c>
      <c r="I35409" t="s">
        <v>206</v>
      </c>
      <c r="J35409" t="s">
        <v>458</v>
      </c>
      <c r="K35409" t="s">
        <v>932</v>
      </c>
      <c r="L35409" t="s">
        <v>1003</v>
      </c>
      <c r="M35409" t="s">
        <v>1000</v>
      </c>
      <c r="N35409" t="s">
        <v>1059</v>
      </c>
      <c r="O35409" t="s">
        <v>949</v>
      </c>
      <c r="P35409" t="s">
        <v>704</v>
      </c>
      <c r="Q35409" t="s">
        <v>501</v>
      </c>
      <c r="R35409" t="s">
        <v>140</v>
      </c>
      <c r="S35409" t="s">
        <v>733</v>
      </c>
      <c r="T35409" t="s">
        <v>140</v>
      </c>
      <c r="U35409" t="s">
        <v>1011</v>
      </c>
      <c r="V35409" t="s">
        <v>929</v>
      </c>
      <c r="W35409" t="s">
        <v>954</v>
      </c>
    </row>
    <row r="35410" spans="1:23" x14ac:dyDescent="0.35">
      <c r="A35410" t="s">
        <v>18</v>
      </c>
      <c r="B35410" t="s">
        <v>2381</v>
      </c>
      <c r="C35410">
        <v>22</v>
      </c>
      <c r="D35410" t="s">
        <v>843</v>
      </c>
      <c r="E35410" t="s">
        <v>1018</v>
      </c>
      <c r="F35410" t="s">
        <v>1018</v>
      </c>
      <c r="G35410" t="s">
        <v>140</v>
      </c>
      <c r="H35410" t="s">
        <v>111</v>
      </c>
      <c r="I35410" t="s">
        <v>841</v>
      </c>
      <c r="J35410" t="s">
        <v>1064</v>
      </c>
      <c r="K35410" t="s">
        <v>847</v>
      </c>
      <c r="L35410" t="s">
        <v>111</v>
      </c>
      <c r="M35410" t="s">
        <v>773</v>
      </c>
      <c r="N35410" t="s">
        <v>140</v>
      </c>
      <c r="O35410" t="s">
        <v>140</v>
      </c>
      <c r="P35410" t="s">
        <v>350</v>
      </c>
      <c r="Q35410" t="s">
        <v>1057</v>
      </c>
      <c r="R35410" t="s">
        <v>140</v>
      </c>
      <c r="S35410" t="s">
        <v>131</v>
      </c>
      <c r="T35410" t="s">
        <v>140</v>
      </c>
      <c r="U35410" t="s">
        <v>140</v>
      </c>
      <c r="V35410" t="s">
        <v>140</v>
      </c>
      <c r="W35410" t="s">
        <v>140</v>
      </c>
    </row>
    <row r="35411" spans="1:23" x14ac:dyDescent="0.35">
      <c r="A35411" t="s">
        <v>18</v>
      </c>
      <c r="B35411" t="s">
        <v>2382</v>
      </c>
      <c r="C35411">
        <v>36</v>
      </c>
      <c r="D35411" t="s">
        <v>562</v>
      </c>
      <c r="E35411" t="s">
        <v>1004</v>
      </c>
      <c r="F35411" t="s">
        <v>824</v>
      </c>
      <c r="G35411" t="s">
        <v>1047</v>
      </c>
      <c r="H35411" t="s">
        <v>971</v>
      </c>
      <c r="I35411" t="s">
        <v>671</v>
      </c>
      <c r="J35411" t="s">
        <v>967</v>
      </c>
      <c r="K35411" t="s">
        <v>101</v>
      </c>
      <c r="L35411" t="s">
        <v>1047</v>
      </c>
      <c r="M35411" t="s">
        <v>1067</v>
      </c>
      <c r="N35411" t="s">
        <v>968</v>
      </c>
      <c r="O35411" t="s">
        <v>89</v>
      </c>
      <c r="P35411" t="s">
        <v>879</v>
      </c>
      <c r="Q35411" t="s">
        <v>140</v>
      </c>
      <c r="R35411" t="s">
        <v>140</v>
      </c>
      <c r="S35411" t="s">
        <v>140</v>
      </c>
      <c r="T35411" t="s">
        <v>140</v>
      </c>
      <c r="U35411" t="s">
        <v>140</v>
      </c>
      <c r="V35411" t="s">
        <v>140</v>
      </c>
      <c r="W35411" t="s">
        <v>838</v>
      </c>
    </row>
    <row r="35412" spans="1:23" x14ac:dyDescent="0.35">
      <c r="A35412" t="s">
        <v>18</v>
      </c>
      <c r="B35412" t="s">
        <v>2383</v>
      </c>
      <c r="C35412">
        <v>79</v>
      </c>
      <c r="D35412" t="s">
        <v>481</v>
      </c>
      <c r="E35412" t="s">
        <v>1068</v>
      </c>
      <c r="F35412" t="s">
        <v>988</v>
      </c>
      <c r="G35412" t="s">
        <v>940</v>
      </c>
      <c r="H35412" t="s">
        <v>838</v>
      </c>
      <c r="I35412" t="s">
        <v>1154</v>
      </c>
      <c r="J35412" t="s">
        <v>1053</v>
      </c>
      <c r="K35412" t="s">
        <v>199</v>
      </c>
      <c r="L35412" t="s">
        <v>1056</v>
      </c>
      <c r="M35412" t="s">
        <v>755</v>
      </c>
      <c r="N35412" t="s">
        <v>660</v>
      </c>
      <c r="O35412" t="s">
        <v>939</v>
      </c>
      <c r="P35412" t="s">
        <v>518</v>
      </c>
      <c r="Q35412" t="s">
        <v>1003</v>
      </c>
      <c r="R35412" t="s">
        <v>1063</v>
      </c>
      <c r="S35412" t="s">
        <v>1066</v>
      </c>
      <c r="T35412" t="s">
        <v>140</v>
      </c>
      <c r="U35412" t="s">
        <v>140</v>
      </c>
      <c r="V35412" t="s">
        <v>1055</v>
      </c>
      <c r="W35412" t="s">
        <v>940</v>
      </c>
    </row>
    <row r="35413" spans="1:23" x14ac:dyDescent="0.35">
      <c r="A35413" t="s">
        <v>19</v>
      </c>
      <c r="B35413" t="s">
        <v>2380</v>
      </c>
      <c r="C35413">
        <v>62</v>
      </c>
      <c r="D35413" t="s">
        <v>199</v>
      </c>
      <c r="E35413" t="s">
        <v>140</v>
      </c>
      <c r="F35413" t="s">
        <v>949</v>
      </c>
      <c r="G35413" t="s">
        <v>1055</v>
      </c>
      <c r="H35413" t="s">
        <v>939</v>
      </c>
      <c r="I35413" t="s">
        <v>187</v>
      </c>
      <c r="J35413" t="s">
        <v>1018</v>
      </c>
      <c r="K35413" t="s">
        <v>805</v>
      </c>
      <c r="L35413" t="s">
        <v>422</v>
      </c>
      <c r="M35413" t="s">
        <v>667</v>
      </c>
      <c r="N35413" t="s">
        <v>1060</v>
      </c>
      <c r="O35413" t="s">
        <v>996</v>
      </c>
      <c r="P35413" t="s">
        <v>180</v>
      </c>
      <c r="Q35413" t="s">
        <v>1058</v>
      </c>
      <c r="R35413" t="s">
        <v>140</v>
      </c>
      <c r="S35413" t="s">
        <v>1021</v>
      </c>
      <c r="T35413" t="s">
        <v>1021</v>
      </c>
      <c r="U35413" t="s">
        <v>140</v>
      </c>
      <c r="V35413" t="s">
        <v>140</v>
      </c>
      <c r="W35413" t="s">
        <v>548</v>
      </c>
    </row>
    <row r="35414" spans="1:23" x14ac:dyDescent="0.35">
      <c r="A35414" t="s">
        <v>19</v>
      </c>
      <c r="B35414" t="s">
        <v>2381</v>
      </c>
      <c r="C35414">
        <v>17</v>
      </c>
      <c r="D35414" t="s">
        <v>812</v>
      </c>
      <c r="E35414" t="s">
        <v>394</v>
      </c>
      <c r="F35414" t="s">
        <v>574</v>
      </c>
      <c r="G35414" t="s">
        <v>140</v>
      </c>
      <c r="H35414" t="s">
        <v>140</v>
      </c>
      <c r="I35414" t="s">
        <v>574</v>
      </c>
      <c r="J35414" t="s">
        <v>140</v>
      </c>
      <c r="K35414" t="s">
        <v>1095</v>
      </c>
      <c r="L35414" t="s">
        <v>654</v>
      </c>
      <c r="M35414" t="s">
        <v>367</v>
      </c>
      <c r="N35414" t="s">
        <v>1020</v>
      </c>
      <c r="O35414" t="s">
        <v>855</v>
      </c>
      <c r="P35414" t="s">
        <v>53</v>
      </c>
      <c r="Q35414" t="s">
        <v>140</v>
      </c>
      <c r="R35414" t="s">
        <v>140</v>
      </c>
      <c r="S35414" t="s">
        <v>91</v>
      </c>
      <c r="T35414" t="s">
        <v>140</v>
      </c>
      <c r="U35414" t="s">
        <v>91</v>
      </c>
      <c r="V35414" t="s">
        <v>140</v>
      </c>
      <c r="W35414" t="s">
        <v>991</v>
      </c>
    </row>
    <row r="35415" spans="1:23" x14ac:dyDescent="0.35">
      <c r="A35415" t="s">
        <v>19</v>
      </c>
      <c r="B35415" t="s">
        <v>2382</v>
      </c>
      <c r="C35415">
        <v>43</v>
      </c>
      <c r="D35415" t="s">
        <v>83</v>
      </c>
      <c r="E35415" t="s">
        <v>1095</v>
      </c>
      <c r="F35415" t="s">
        <v>824</v>
      </c>
      <c r="G35415" t="s">
        <v>801</v>
      </c>
      <c r="H35415" t="s">
        <v>1073</v>
      </c>
      <c r="I35415" t="s">
        <v>113</v>
      </c>
      <c r="J35415" t="s">
        <v>1060</v>
      </c>
      <c r="K35415" t="s">
        <v>317</v>
      </c>
      <c r="L35415" t="s">
        <v>769</v>
      </c>
      <c r="M35415" t="s">
        <v>1182</v>
      </c>
      <c r="N35415" t="s">
        <v>1004</v>
      </c>
      <c r="O35415" t="s">
        <v>716</v>
      </c>
      <c r="P35415" t="s">
        <v>874</v>
      </c>
      <c r="Q35415" t="s">
        <v>1060</v>
      </c>
      <c r="R35415" t="s">
        <v>971</v>
      </c>
      <c r="S35415" t="s">
        <v>140</v>
      </c>
      <c r="T35415" t="s">
        <v>140</v>
      </c>
      <c r="U35415" t="s">
        <v>140</v>
      </c>
      <c r="V35415" t="s">
        <v>140</v>
      </c>
      <c r="W35415" t="s">
        <v>140</v>
      </c>
    </row>
    <row r="35416" spans="1:23" x14ac:dyDescent="0.35">
      <c r="A35416" t="s">
        <v>19</v>
      </c>
      <c r="B35416" t="s">
        <v>2383</v>
      </c>
      <c r="C35416">
        <v>84</v>
      </c>
      <c r="D35416" t="s">
        <v>81</v>
      </c>
      <c r="E35416" t="s">
        <v>788</v>
      </c>
      <c r="F35416" t="s">
        <v>394</v>
      </c>
      <c r="G35416" t="s">
        <v>1003</v>
      </c>
      <c r="H35416" t="s">
        <v>838</v>
      </c>
      <c r="I35416" t="s">
        <v>888</v>
      </c>
      <c r="J35416" t="s">
        <v>988</v>
      </c>
      <c r="K35416" t="s">
        <v>458</v>
      </c>
      <c r="L35416" t="s">
        <v>953</v>
      </c>
      <c r="M35416" t="s">
        <v>286</v>
      </c>
      <c r="N35416" t="s">
        <v>733</v>
      </c>
      <c r="O35416" t="s">
        <v>971</v>
      </c>
      <c r="P35416" t="s">
        <v>192</v>
      </c>
      <c r="Q35416" t="s">
        <v>1098</v>
      </c>
      <c r="R35416" t="s">
        <v>1098</v>
      </c>
      <c r="S35416" t="s">
        <v>1021</v>
      </c>
      <c r="T35416" t="s">
        <v>140</v>
      </c>
      <c r="U35416" t="s">
        <v>140</v>
      </c>
      <c r="V35416" t="s">
        <v>949</v>
      </c>
      <c r="W35416" t="s">
        <v>664</v>
      </c>
    </row>
    <row r="35417" spans="1:23" x14ac:dyDescent="0.35">
      <c r="A35417" t="s">
        <v>20</v>
      </c>
      <c r="B35417" t="s">
        <v>2380</v>
      </c>
      <c r="C35417">
        <v>54</v>
      </c>
      <c r="D35417" t="s">
        <v>910</v>
      </c>
      <c r="E35417" t="s">
        <v>1043</v>
      </c>
      <c r="F35417" t="s">
        <v>1052</v>
      </c>
      <c r="G35417" t="s">
        <v>949</v>
      </c>
      <c r="H35417" t="s">
        <v>1062</v>
      </c>
      <c r="I35417" t="s">
        <v>646</v>
      </c>
      <c r="J35417" t="s">
        <v>1064</v>
      </c>
      <c r="K35417" t="s">
        <v>91</v>
      </c>
      <c r="L35417" t="s">
        <v>89</v>
      </c>
      <c r="M35417" t="s">
        <v>492</v>
      </c>
      <c r="N35417" t="s">
        <v>1073</v>
      </c>
      <c r="O35417" t="s">
        <v>1154</v>
      </c>
      <c r="P35417" t="s">
        <v>810</v>
      </c>
      <c r="Q35417" t="s">
        <v>113</v>
      </c>
      <c r="R35417" t="s">
        <v>140</v>
      </c>
      <c r="S35417" t="s">
        <v>954</v>
      </c>
      <c r="T35417" t="s">
        <v>140</v>
      </c>
      <c r="U35417" t="s">
        <v>140</v>
      </c>
      <c r="V35417" t="s">
        <v>1063</v>
      </c>
      <c r="W35417" t="s">
        <v>1020</v>
      </c>
    </row>
    <row r="35418" spans="1:23" x14ac:dyDescent="0.35">
      <c r="A35418" t="s">
        <v>20</v>
      </c>
      <c r="B35418" t="s">
        <v>2381</v>
      </c>
      <c r="C35418">
        <v>19</v>
      </c>
      <c r="D35418" t="s">
        <v>1046</v>
      </c>
      <c r="E35418" t="s">
        <v>140</v>
      </c>
      <c r="F35418" t="s">
        <v>125</v>
      </c>
      <c r="G35418" t="s">
        <v>1056</v>
      </c>
      <c r="H35418" t="s">
        <v>1058</v>
      </c>
      <c r="I35418" t="s">
        <v>401</v>
      </c>
      <c r="J35418" t="s">
        <v>386</v>
      </c>
      <c r="K35418" t="s">
        <v>175</v>
      </c>
      <c r="L35418" t="s">
        <v>812</v>
      </c>
      <c r="M35418" t="s">
        <v>731</v>
      </c>
      <c r="N35418" t="s">
        <v>1073</v>
      </c>
      <c r="O35418" t="s">
        <v>869</v>
      </c>
      <c r="P35418" t="s">
        <v>692</v>
      </c>
      <c r="Q35418" t="s">
        <v>261</v>
      </c>
      <c r="R35418" t="s">
        <v>140</v>
      </c>
      <c r="S35418" t="s">
        <v>869</v>
      </c>
      <c r="T35418" t="s">
        <v>140</v>
      </c>
      <c r="U35418" t="s">
        <v>140</v>
      </c>
      <c r="V35418" t="s">
        <v>140</v>
      </c>
      <c r="W35418" t="s">
        <v>140</v>
      </c>
    </row>
    <row r="35419" spans="1:23" x14ac:dyDescent="0.35">
      <c r="A35419" t="s">
        <v>20</v>
      </c>
      <c r="B35419" t="s">
        <v>2382</v>
      </c>
      <c r="C35419">
        <v>38</v>
      </c>
      <c r="D35419" t="s">
        <v>39</v>
      </c>
      <c r="E35419" t="s">
        <v>140</v>
      </c>
      <c r="F35419" t="s">
        <v>950</v>
      </c>
      <c r="G35419" t="s">
        <v>140</v>
      </c>
      <c r="H35419" t="s">
        <v>1053</v>
      </c>
      <c r="I35419" t="s">
        <v>1050</v>
      </c>
      <c r="J35419" t="s">
        <v>1044</v>
      </c>
      <c r="K35419" t="s">
        <v>646</v>
      </c>
      <c r="L35419" t="s">
        <v>111</v>
      </c>
      <c r="M35419" t="s">
        <v>595</v>
      </c>
      <c r="N35419" t="s">
        <v>919</v>
      </c>
      <c r="O35419" t="s">
        <v>775</v>
      </c>
      <c r="P35419" t="s">
        <v>802</v>
      </c>
      <c r="Q35419" t="s">
        <v>983</v>
      </c>
      <c r="R35419" t="s">
        <v>140</v>
      </c>
      <c r="S35419" t="s">
        <v>1048</v>
      </c>
      <c r="T35419" t="s">
        <v>140</v>
      </c>
      <c r="U35419" t="s">
        <v>140</v>
      </c>
      <c r="V35419" t="s">
        <v>125</v>
      </c>
      <c r="W35419" t="s">
        <v>1062</v>
      </c>
    </row>
    <row r="35420" spans="1:23" x14ac:dyDescent="0.35">
      <c r="A35420" t="s">
        <v>20</v>
      </c>
      <c r="B35420" t="s">
        <v>2383</v>
      </c>
      <c r="C35420">
        <v>94</v>
      </c>
      <c r="D35420" t="s">
        <v>358</v>
      </c>
      <c r="E35420" t="s">
        <v>1007</v>
      </c>
      <c r="F35420" t="s">
        <v>1044</v>
      </c>
      <c r="G35420" t="s">
        <v>1057</v>
      </c>
      <c r="H35420" t="s">
        <v>824</v>
      </c>
      <c r="I35420" t="s">
        <v>849</v>
      </c>
      <c r="J35420" t="s">
        <v>515</v>
      </c>
      <c r="K35420" t="s">
        <v>716</v>
      </c>
      <c r="L35420" t="s">
        <v>595</v>
      </c>
      <c r="M35420" t="s">
        <v>93</v>
      </c>
      <c r="N35420" t="s">
        <v>1052</v>
      </c>
      <c r="O35420" t="s">
        <v>527</v>
      </c>
      <c r="P35420" t="s">
        <v>867</v>
      </c>
      <c r="Q35420" t="s">
        <v>1014</v>
      </c>
      <c r="R35420" t="s">
        <v>1046</v>
      </c>
      <c r="S35420" t="s">
        <v>950</v>
      </c>
      <c r="T35420" t="s">
        <v>140</v>
      </c>
      <c r="U35420" t="s">
        <v>140</v>
      </c>
      <c r="V35420" t="s">
        <v>1063</v>
      </c>
      <c r="W35420" t="s">
        <v>1058</v>
      </c>
    </row>
    <row r="35421" spans="1:23" x14ac:dyDescent="0.35">
      <c r="A35421" t="s">
        <v>21</v>
      </c>
      <c r="B35421" t="s">
        <v>2380</v>
      </c>
      <c r="C35421">
        <v>56</v>
      </c>
      <c r="D35421" t="s">
        <v>522</v>
      </c>
      <c r="E35421" t="s">
        <v>1045</v>
      </c>
      <c r="F35421" t="s">
        <v>953</v>
      </c>
      <c r="G35421" t="s">
        <v>1068</v>
      </c>
      <c r="H35421" t="s">
        <v>915</v>
      </c>
      <c r="I35421" t="s">
        <v>608</v>
      </c>
      <c r="J35421" t="s">
        <v>1085</v>
      </c>
      <c r="K35421" t="s">
        <v>323</v>
      </c>
      <c r="L35421" t="s">
        <v>915</v>
      </c>
      <c r="M35421" t="s">
        <v>608</v>
      </c>
      <c r="N35421" t="s">
        <v>1055</v>
      </c>
      <c r="O35421" t="s">
        <v>953</v>
      </c>
      <c r="P35421" t="s">
        <v>81</v>
      </c>
      <c r="Q35421" t="s">
        <v>915</v>
      </c>
      <c r="R35421" t="s">
        <v>1055</v>
      </c>
      <c r="S35421" t="s">
        <v>1045</v>
      </c>
      <c r="T35421" t="s">
        <v>140</v>
      </c>
      <c r="U35421" t="s">
        <v>140</v>
      </c>
      <c r="V35421" t="s">
        <v>1055</v>
      </c>
      <c r="W35421" t="s">
        <v>1055</v>
      </c>
    </row>
    <row r="35422" spans="1:23" x14ac:dyDescent="0.35">
      <c r="A35422" t="s">
        <v>21</v>
      </c>
      <c r="B35422" t="s">
        <v>2381</v>
      </c>
      <c r="C35422">
        <v>9</v>
      </c>
      <c r="D35422" t="s">
        <v>196</v>
      </c>
      <c r="E35422" t="s">
        <v>140</v>
      </c>
      <c r="F35422" t="s">
        <v>140</v>
      </c>
      <c r="G35422" t="s">
        <v>140</v>
      </c>
      <c r="H35422" t="s">
        <v>140</v>
      </c>
      <c r="I35422" t="s">
        <v>95</v>
      </c>
      <c r="J35422" t="s">
        <v>140</v>
      </c>
      <c r="K35422" t="s">
        <v>564</v>
      </c>
      <c r="L35422" t="s">
        <v>95</v>
      </c>
      <c r="M35422" t="s">
        <v>95</v>
      </c>
      <c r="N35422" t="s">
        <v>140</v>
      </c>
      <c r="O35422" t="s">
        <v>95</v>
      </c>
      <c r="P35422" t="s">
        <v>692</v>
      </c>
      <c r="Q35422" t="s">
        <v>95</v>
      </c>
      <c r="R35422" t="s">
        <v>140</v>
      </c>
      <c r="S35422" t="s">
        <v>140</v>
      </c>
      <c r="T35422" t="s">
        <v>140</v>
      </c>
      <c r="U35422" t="s">
        <v>140</v>
      </c>
      <c r="V35422" t="s">
        <v>140</v>
      </c>
      <c r="W35422" t="s">
        <v>95</v>
      </c>
    </row>
    <row r="35423" spans="1:23" x14ac:dyDescent="0.35">
      <c r="A35423" t="s">
        <v>21</v>
      </c>
      <c r="B35423" t="s">
        <v>2382</v>
      </c>
      <c r="C35423">
        <v>42</v>
      </c>
      <c r="D35423" t="s">
        <v>677</v>
      </c>
      <c r="E35423" t="s">
        <v>940</v>
      </c>
      <c r="F35423" t="s">
        <v>1047</v>
      </c>
      <c r="G35423" t="s">
        <v>940</v>
      </c>
      <c r="H35423" t="s">
        <v>716</v>
      </c>
      <c r="I35423" t="s">
        <v>614</v>
      </c>
      <c r="J35423" t="s">
        <v>716</v>
      </c>
      <c r="K35423" t="s">
        <v>614</v>
      </c>
      <c r="L35423" t="s">
        <v>716</v>
      </c>
      <c r="M35423" t="s">
        <v>354</v>
      </c>
      <c r="N35423" t="s">
        <v>940</v>
      </c>
      <c r="O35423" t="s">
        <v>140</v>
      </c>
      <c r="P35423" t="s">
        <v>810</v>
      </c>
      <c r="Q35423" t="s">
        <v>1047</v>
      </c>
      <c r="R35423" t="s">
        <v>140</v>
      </c>
      <c r="S35423" t="s">
        <v>140</v>
      </c>
      <c r="T35423" t="s">
        <v>140</v>
      </c>
      <c r="U35423" t="s">
        <v>140</v>
      </c>
      <c r="V35423" t="s">
        <v>140</v>
      </c>
      <c r="W35423" t="s">
        <v>140</v>
      </c>
    </row>
    <row r="35424" spans="1:23" x14ac:dyDescent="0.35">
      <c r="A35424" t="s">
        <v>21</v>
      </c>
      <c r="B35424" t="s">
        <v>2383</v>
      </c>
      <c r="C35424">
        <v>102</v>
      </c>
      <c r="D35424" t="s">
        <v>610</v>
      </c>
      <c r="E35424" t="s">
        <v>875</v>
      </c>
      <c r="F35424" t="s">
        <v>812</v>
      </c>
      <c r="G35424" t="s">
        <v>527</v>
      </c>
      <c r="H35424" t="s">
        <v>87</v>
      </c>
      <c r="I35424" t="s">
        <v>1053</v>
      </c>
      <c r="J35424" t="s">
        <v>87</v>
      </c>
      <c r="K35424" t="s">
        <v>394</v>
      </c>
      <c r="L35424" t="s">
        <v>875</v>
      </c>
      <c r="M35424" t="s">
        <v>115</v>
      </c>
      <c r="N35424" t="s">
        <v>1058</v>
      </c>
      <c r="O35424" t="s">
        <v>87</v>
      </c>
      <c r="P35424" t="s">
        <v>394</v>
      </c>
      <c r="Q35424" t="s">
        <v>1048</v>
      </c>
      <c r="R35424" t="s">
        <v>1058</v>
      </c>
      <c r="S35424" t="s">
        <v>1048</v>
      </c>
      <c r="T35424" t="s">
        <v>140</v>
      </c>
      <c r="U35424" t="s">
        <v>1058</v>
      </c>
      <c r="V35424" t="s">
        <v>1058</v>
      </c>
      <c r="W35424" t="s">
        <v>1048</v>
      </c>
    </row>
    <row r="35425" spans="1:23" x14ac:dyDescent="0.35">
      <c r="A35425" t="s">
        <v>22</v>
      </c>
      <c r="B35425" t="s">
        <v>2380</v>
      </c>
      <c r="C35425">
        <v>52</v>
      </c>
      <c r="D35425" t="s">
        <v>867</v>
      </c>
      <c r="E35425" t="s">
        <v>939</v>
      </c>
      <c r="F35425" t="s">
        <v>919</v>
      </c>
      <c r="G35425" t="s">
        <v>548</v>
      </c>
      <c r="H35425" t="s">
        <v>1070</v>
      </c>
      <c r="I35425" t="s">
        <v>573</v>
      </c>
      <c r="J35425" t="s">
        <v>999</v>
      </c>
      <c r="K35425" t="s">
        <v>674</v>
      </c>
      <c r="L35425" t="s">
        <v>985</v>
      </c>
      <c r="M35425" t="s">
        <v>341</v>
      </c>
      <c r="N35425" t="s">
        <v>1066</v>
      </c>
      <c r="O35425" t="s">
        <v>1061</v>
      </c>
      <c r="P35425" t="s">
        <v>615</v>
      </c>
      <c r="Q35425" t="s">
        <v>140</v>
      </c>
      <c r="R35425" t="s">
        <v>140</v>
      </c>
      <c r="S35425" t="s">
        <v>1061</v>
      </c>
      <c r="T35425" t="s">
        <v>949</v>
      </c>
      <c r="U35425" t="s">
        <v>140</v>
      </c>
      <c r="V35425" t="s">
        <v>1063</v>
      </c>
      <c r="W35425" t="s">
        <v>1068</v>
      </c>
    </row>
    <row r="35426" spans="1:23" x14ac:dyDescent="0.35">
      <c r="A35426" t="s">
        <v>22</v>
      </c>
      <c r="B35426" t="s">
        <v>2381</v>
      </c>
      <c r="C35426">
        <v>16</v>
      </c>
      <c r="D35426" t="s">
        <v>1076</v>
      </c>
      <c r="E35426" t="s">
        <v>140</v>
      </c>
      <c r="F35426" t="s">
        <v>788</v>
      </c>
      <c r="G35426" t="s">
        <v>89</v>
      </c>
      <c r="H35426" t="s">
        <v>140</v>
      </c>
      <c r="I35426" t="s">
        <v>777</v>
      </c>
      <c r="J35426" t="s">
        <v>801</v>
      </c>
      <c r="K35426" t="s">
        <v>950</v>
      </c>
      <c r="L35426" t="s">
        <v>57</v>
      </c>
      <c r="M35426" t="s">
        <v>650</v>
      </c>
      <c r="N35426" t="s">
        <v>140</v>
      </c>
      <c r="O35426" t="s">
        <v>140</v>
      </c>
      <c r="P35426" t="s">
        <v>786</v>
      </c>
      <c r="Q35426" t="s">
        <v>1062</v>
      </c>
      <c r="R35426" t="s">
        <v>140</v>
      </c>
      <c r="S35426" t="s">
        <v>93</v>
      </c>
      <c r="T35426" t="s">
        <v>140</v>
      </c>
      <c r="U35426" t="s">
        <v>140</v>
      </c>
      <c r="V35426" t="s">
        <v>140</v>
      </c>
      <c r="W35426" t="s">
        <v>875</v>
      </c>
    </row>
    <row r="35427" spans="1:23" x14ac:dyDescent="0.35">
      <c r="A35427" t="s">
        <v>22</v>
      </c>
      <c r="B35427" t="s">
        <v>2382</v>
      </c>
      <c r="C35427">
        <v>36</v>
      </c>
      <c r="D35427" t="s">
        <v>264</v>
      </c>
      <c r="E35427" t="s">
        <v>462</v>
      </c>
      <c r="F35427" t="s">
        <v>458</v>
      </c>
      <c r="G35427" t="s">
        <v>140</v>
      </c>
      <c r="H35427" t="s">
        <v>1043</v>
      </c>
      <c r="I35427" t="s">
        <v>386</v>
      </c>
      <c r="J35427" t="s">
        <v>777</v>
      </c>
      <c r="K35427" t="s">
        <v>970</v>
      </c>
      <c r="L35427" t="s">
        <v>1050</v>
      </c>
      <c r="M35427" t="s">
        <v>720</v>
      </c>
      <c r="N35427" t="s">
        <v>1065</v>
      </c>
      <c r="O35427" t="s">
        <v>345</v>
      </c>
      <c r="P35427" t="s">
        <v>127</v>
      </c>
      <c r="Q35427" t="s">
        <v>99</v>
      </c>
      <c r="R35427" t="s">
        <v>1018</v>
      </c>
      <c r="S35427" t="s">
        <v>140</v>
      </c>
      <c r="T35427" t="s">
        <v>140</v>
      </c>
      <c r="U35427" t="s">
        <v>1043</v>
      </c>
      <c r="V35427" t="s">
        <v>1068</v>
      </c>
      <c r="W35427" t="s">
        <v>988</v>
      </c>
    </row>
    <row r="35428" spans="1:23" x14ac:dyDescent="0.35">
      <c r="A35428" t="s">
        <v>22</v>
      </c>
      <c r="B35428" t="s">
        <v>2383</v>
      </c>
      <c r="C35428">
        <v>105</v>
      </c>
      <c r="D35428" t="s">
        <v>544</v>
      </c>
      <c r="E35428" t="s">
        <v>1011</v>
      </c>
      <c r="F35428" t="s">
        <v>1046</v>
      </c>
      <c r="G35428" t="s">
        <v>1057</v>
      </c>
      <c r="H35428" t="s">
        <v>1017</v>
      </c>
      <c r="I35428" t="s">
        <v>729</v>
      </c>
      <c r="J35428" t="s">
        <v>977</v>
      </c>
      <c r="K35428" t="s">
        <v>87</v>
      </c>
      <c r="L35428" t="s">
        <v>1067</v>
      </c>
      <c r="M35428" t="s">
        <v>399</v>
      </c>
      <c r="N35428" t="s">
        <v>1063</v>
      </c>
      <c r="O35428" t="s">
        <v>515</v>
      </c>
      <c r="P35428" t="s">
        <v>592</v>
      </c>
      <c r="Q35428" t="s">
        <v>1021</v>
      </c>
      <c r="R35428" t="s">
        <v>1066</v>
      </c>
      <c r="S35428" t="s">
        <v>1019</v>
      </c>
      <c r="T35428" t="s">
        <v>140</v>
      </c>
      <c r="U35428" t="s">
        <v>140</v>
      </c>
      <c r="V35428" t="s">
        <v>1013</v>
      </c>
      <c r="W35428" t="s">
        <v>1070</v>
      </c>
    </row>
    <row r="35429" spans="1:23" x14ac:dyDescent="0.35">
      <c r="A35429" t="s">
        <v>23</v>
      </c>
      <c r="B35429" t="s">
        <v>2380</v>
      </c>
      <c r="C35429">
        <v>71</v>
      </c>
      <c r="D35429" t="s">
        <v>685</v>
      </c>
      <c r="E35429" t="s">
        <v>1010</v>
      </c>
      <c r="F35429" t="s">
        <v>109</v>
      </c>
      <c r="G35429" t="s">
        <v>140</v>
      </c>
      <c r="H35429" t="s">
        <v>458</v>
      </c>
      <c r="I35429" t="s">
        <v>956</v>
      </c>
      <c r="J35429" t="s">
        <v>1017</v>
      </c>
      <c r="K35429" t="s">
        <v>700</v>
      </c>
      <c r="L35429" t="s">
        <v>1059</v>
      </c>
      <c r="M35429" t="s">
        <v>709</v>
      </c>
      <c r="N35429" t="s">
        <v>515</v>
      </c>
      <c r="O35429" t="s">
        <v>1065</v>
      </c>
      <c r="P35429" t="s">
        <v>651</v>
      </c>
      <c r="Q35429" t="s">
        <v>1043</v>
      </c>
      <c r="R35429" t="s">
        <v>775</v>
      </c>
      <c r="S35429" t="s">
        <v>1014</v>
      </c>
      <c r="T35429" t="s">
        <v>1050</v>
      </c>
      <c r="U35429" t="s">
        <v>140</v>
      </c>
      <c r="V35429" t="s">
        <v>140</v>
      </c>
      <c r="W35429" t="s">
        <v>140</v>
      </c>
    </row>
    <row r="35430" spans="1:23" x14ac:dyDescent="0.35">
      <c r="A35430" t="s">
        <v>23</v>
      </c>
      <c r="B35430" t="s">
        <v>2381</v>
      </c>
      <c r="C35430">
        <v>18</v>
      </c>
      <c r="D35430" t="s">
        <v>777</v>
      </c>
      <c r="E35430" t="s">
        <v>140</v>
      </c>
      <c r="F35430" t="s">
        <v>716</v>
      </c>
      <c r="G35430" t="s">
        <v>501</v>
      </c>
      <c r="H35430" t="s">
        <v>107</v>
      </c>
      <c r="I35430" t="s">
        <v>543</v>
      </c>
      <c r="J35430" t="s">
        <v>140</v>
      </c>
      <c r="K35430" t="s">
        <v>728</v>
      </c>
      <c r="L35430" t="s">
        <v>769</v>
      </c>
      <c r="M35430" t="s">
        <v>620</v>
      </c>
      <c r="N35430" t="s">
        <v>521</v>
      </c>
      <c r="O35430" t="s">
        <v>140</v>
      </c>
      <c r="P35430" t="s">
        <v>743</v>
      </c>
      <c r="Q35430" t="s">
        <v>501</v>
      </c>
      <c r="R35430" t="s">
        <v>140</v>
      </c>
      <c r="S35430" t="s">
        <v>140</v>
      </c>
      <c r="T35430" t="s">
        <v>140</v>
      </c>
      <c r="U35430" t="s">
        <v>140</v>
      </c>
      <c r="V35430" t="s">
        <v>140</v>
      </c>
      <c r="W35430" t="s">
        <v>1073</v>
      </c>
    </row>
    <row r="35431" spans="1:23" x14ac:dyDescent="0.35">
      <c r="A35431" t="s">
        <v>23</v>
      </c>
      <c r="B35431" t="s">
        <v>2382</v>
      </c>
      <c r="C35431">
        <v>39</v>
      </c>
      <c r="D35431" t="s">
        <v>832</v>
      </c>
      <c r="E35431" t="s">
        <v>1052</v>
      </c>
      <c r="F35431" t="s">
        <v>1073</v>
      </c>
      <c r="G35431" t="s">
        <v>1013</v>
      </c>
      <c r="H35431" t="s">
        <v>1051</v>
      </c>
      <c r="I35431" t="s">
        <v>668</v>
      </c>
      <c r="J35431" t="s">
        <v>123</v>
      </c>
      <c r="K35431" t="s">
        <v>720</v>
      </c>
      <c r="L35431" t="s">
        <v>837</v>
      </c>
      <c r="M35431" t="s">
        <v>517</v>
      </c>
      <c r="N35431" t="s">
        <v>919</v>
      </c>
      <c r="O35431" t="s">
        <v>140</v>
      </c>
      <c r="P35431" t="s">
        <v>47</v>
      </c>
      <c r="Q35431" t="s">
        <v>988</v>
      </c>
      <c r="R35431" t="s">
        <v>140</v>
      </c>
      <c r="S35431" t="s">
        <v>988</v>
      </c>
      <c r="T35431" t="s">
        <v>140</v>
      </c>
      <c r="U35431" t="s">
        <v>140</v>
      </c>
      <c r="V35431" t="s">
        <v>111</v>
      </c>
      <c r="W35431" t="s">
        <v>1056</v>
      </c>
    </row>
    <row r="35432" spans="1:23" x14ac:dyDescent="0.35">
      <c r="A35432" t="s">
        <v>23</v>
      </c>
      <c r="B35432" t="s">
        <v>2383</v>
      </c>
      <c r="C35432">
        <v>77</v>
      </c>
      <c r="D35432" t="s">
        <v>365</v>
      </c>
      <c r="E35432" t="s">
        <v>1066</v>
      </c>
      <c r="F35432" t="s">
        <v>967</v>
      </c>
      <c r="G35432" t="s">
        <v>1023</v>
      </c>
      <c r="H35432" t="s">
        <v>1072</v>
      </c>
      <c r="I35432" t="s">
        <v>111</v>
      </c>
      <c r="J35432" t="s">
        <v>147</v>
      </c>
      <c r="K35432" t="s">
        <v>942</v>
      </c>
      <c r="L35432" t="s">
        <v>121</v>
      </c>
      <c r="M35432" t="s">
        <v>121</v>
      </c>
      <c r="N35432" t="s">
        <v>1018</v>
      </c>
      <c r="O35432" t="s">
        <v>1066</v>
      </c>
      <c r="P35432" t="s">
        <v>762</v>
      </c>
      <c r="Q35432" t="s">
        <v>1023</v>
      </c>
      <c r="R35432" t="s">
        <v>1066</v>
      </c>
      <c r="S35432" t="s">
        <v>1018</v>
      </c>
      <c r="T35432" t="s">
        <v>1013</v>
      </c>
      <c r="U35432" t="s">
        <v>140</v>
      </c>
      <c r="V35432" t="s">
        <v>140</v>
      </c>
      <c r="W35432" t="s">
        <v>1059</v>
      </c>
    </row>
    <row r="35433" spans="1:23" x14ac:dyDescent="0.35">
      <c r="A35433" t="s">
        <v>24</v>
      </c>
      <c r="B35433" t="s">
        <v>2380</v>
      </c>
      <c r="C35433">
        <v>58</v>
      </c>
      <c r="D35433" t="s">
        <v>511</v>
      </c>
      <c r="E35433" t="s">
        <v>115</v>
      </c>
      <c r="F35433" t="s">
        <v>837</v>
      </c>
      <c r="G35433" t="s">
        <v>988</v>
      </c>
      <c r="H35433" t="s">
        <v>595</v>
      </c>
      <c r="I35433" t="s">
        <v>433</v>
      </c>
      <c r="J35433" t="s">
        <v>1070</v>
      </c>
      <c r="K35433" t="s">
        <v>867</v>
      </c>
      <c r="L35433" t="s">
        <v>1004</v>
      </c>
      <c r="M35433" t="s">
        <v>526</v>
      </c>
      <c r="N35433" t="s">
        <v>515</v>
      </c>
      <c r="O35433" t="s">
        <v>592</v>
      </c>
      <c r="P35433" t="s">
        <v>582</v>
      </c>
      <c r="Q35433" t="s">
        <v>99</v>
      </c>
      <c r="R35433" t="s">
        <v>939</v>
      </c>
      <c r="S35433" t="s">
        <v>1058</v>
      </c>
      <c r="T35433" t="s">
        <v>140</v>
      </c>
      <c r="U35433" t="s">
        <v>140</v>
      </c>
      <c r="V35433" t="s">
        <v>1098</v>
      </c>
      <c r="W35433" t="s">
        <v>988</v>
      </c>
    </row>
    <row r="35434" spans="1:23" x14ac:dyDescent="0.35">
      <c r="A35434" t="s">
        <v>24</v>
      </c>
      <c r="B35434" t="s">
        <v>2381</v>
      </c>
      <c r="C35434">
        <v>13</v>
      </c>
      <c r="D35434" t="s">
        <v>639</v>
      </c>
      <c r="E35434" t="s">
        <v>1095</v>
      </c>
      <c r="F35434" t="s">
        <v>1095</v>
      </c>
      <c r="G35434" t="s">
        <v>140</v>
      </c>
      <c r="H35434" t="s">
        <v>1018</v>
      </c>
      <c r="I35434" t="s">
        <v>140</v>
      </c>
      <c r="J35434" t="s">
        <v>1095</v>
      </c>
      <c r="K35434" t="s">
        <v>73</v>
      </c>
      <c r="L35434" t="s">
        <v>985</v>
      </c>
      <c r="M35434" t="s">
        <v>474</v>
      </c>
      <c r="N35434" t="s">
        <v>140</v>
      </c>
      <c r="O35434" t="s">
        <v>1095</v>
      </c>
      <c r="P35434" t="s">
        <v>506</v>
      </c>
      <c r="Q35434" t="s">
        <v>140</v>
      </c>
      <c r="R35434" t="s">
        <v>140</v>
      </c>
      <c r="S35434" t="s">
        <v>140</v>
      </c>
      <c r="T35434" t="s">
        <v>140</v>
      </c>
      <c r="U35434" t="s">
        <v>140</v>
      </c>
      <c r="V35434" t="s">
        <v>1095</v>
      </c>
      <c r="W35434" t="s">
        <v>140</v>
      </c>
    </row>
    <row r="35435" spans="1:23" x14ac:dyDescent="0.35">
      <c r="A35435" t="s">
        <v>24</v>
      </c>
      <c r="B35435" t="s">
        <v>2382</v>
      </c>
      <c r="C35435">
        <v>40</v>
      </c>
      <c r="D35435" t="s">
        <v>603</v>
      </c>
      <c r="E35435" t="s">
        <v>97</v>
      </c>
      <c r="F35435" t="s">
        <v>1047</v>
      </c>
      <c r="G35435" t="s">
        <v>107</v>
      </c>
      <c r="H35435" t="s">
        <v>952</v>
      </c>
      <c r="I35435" t="s">
        <v>199</v>
      </c>
      <c r="J35435" t="s">
        <v>89</v>
      </c>
      <c r="K35435" t="s">
        <v>968</v>
      </c>
      <c r="L35435" t="s">
        <v>1017</v>
      </c>
      <c r="M35435" t="s">
        <v>1000</v>
      </c>
      <c r="N35435" t="s">
        <v>345</v>
      </c>
      <c r="O35435" t="s">
        <v>1062</v>
      </c>
      <c r="P35435" t="s">
        <v>381</v>
      </c>
      <c r="Q35435" t="s">
        <v>1004</v>
      </c>
      <c r="R35435" t="s">
        <v>1009</v>
      </c>
      <c r="S35435" t="s">
        <v>140</v>
      </c>
      <c r="T35435" t="s">
        <v>140</v>
      </c>
      <c r="U35435" t="s">
        <v>140</v>
      </c>
      <c r="V35435" t="s">
        <v>1046</v>
      </c>
      <c r="W35435" t="s">
        <v>1021</v>
      </c>
    </row>
    <row r="35436" spans="1:23" x14ac:dyDescent="0.35">
      <c r="A35436" t="s">
        <v>24</v>
      </c>
      <c r="B35436" t="s">
        <v>2383</v>
      </c>
      <c r="C35436">
        <v>94</v>
      </c>
      <c r="D35436" t="s">
        <v>224</v>
      </c>
      <c r="E35436" t="s">
        <v>977</v>
      </c>
      <c r="F35436" t="s">
        <v>664</v>
      </c>
      <c r="G35436" t="s">
        <v>1018</v>
      </c>
      <c r="H35436" t="s">
        <v>660</v>
      </c>
      <c r="I35436" t="s">
        <v>131</v>
      </c>
      <c r="J35436" t="s">
        <v>1057</v>
      </c>
      <c r="K35436" t="s">
        <v>1047</v>
      </c>
      <c r="L35436" t="s">
        <v>1064</v>
      </c>
      <c r="M35436" t="s">
        <v>971</v>
      </c>
      <c r="N35436" t="s">
        <v>939</v>
      </c>
      <c r="O35436" t="s">
        <v>1056</v>
      </c>
      <c r="P35436" t="s">
        <v>668</v>
      </c>
      <c r="Q35436" t="s">
        <v>954</v>
      </c>
      <c r="R35436" t="s">
        <v>1014</v>
      </c>
      <c r="S35436" t="s">
        <v>140</v>
      </c>
      <c r="T35436" t="s">
        <v>140</v>
      </c>
      <c r="U35436" t="s">
        <v>140</v>
      </c>
      <c r="V35436" t="s">
        <v>919</v>
      </c>
      <c r="W35436" t="s">
        <v>967</v>
      </c>
    </row>
    <row r="35437" spans="1:23" x14ac:dyDescent="0.35">
      <c r="A35437" t="s">
        <v>25</v>
      </c>
      <c r="B35437" t="s">
        <v>2380</v>
      </c>
      <c r="C35437">
        <v>53</v>
      </c>
      <c r="D35437" t="s">
        <v>342</v>
      </c>
      <c r="E35437" t="s">
        <v>1047</v>
      </c>
      <c r="F35437" t="s">
        <v>574</v>
      </c>
      <c r="G35437" t="s">
        <v>983</v>
      </c>
      <c r="H35437" t="s">
        <v>1055</v>
      </c>
      <c r="I35437" t="s">
        <v>674</v>
      </c>
      <c r="J35437" t="s">
        <v>140</v>
      </c>
      <c r="K35437" t="s">
        <v>1076</v>
      </c>
      <c r="L35437" t="s">
        <v>458</v>
      </c>
      <c r="M35437" t="s">
        <v>101</v>
      </c>
      <c r="N35437" t="s">
        <v>1063</v>
      </c>
      <c r="O35437" t="s">
        <v>1057</v>
      </c>
      <c r="P35437" t="s">
        <v>264</v>
      </c>
      <c r="Q35437" t="s">
        <v>1054</v>
      </c>
      <c r="R35437" t="s">
        <v>140</v>
      </c>
      <c r="S35437" t="s">
        <v>915</v>
      </c>
      <c r="T35437" t="s">
        <v>140</v>
      </c>
      <c r="U35437" t="s">
        <v>140</v>
      </c>
      <c r="V35437" t="s">
        <v>1051</v>
      </c>
      <c r="W35437" t="s">
        <v>954</v>
      </c>
    </row>
    <row r="35438" spans="1:23" x14ac:dyDescent="0.35">
      <c r="A35438" t="s">
        <v>25</v>
      </c>
      <c r="B35438" t="s">
        <v>2381</v>
      </c>
      <c r="C35438">
        <v>17</v>
      </c>
      <c r="D35438" t="s">
        <v>816</v>
      </c>
      <c r="E35438" t="s">
        <v>988</v>
      </c>
      <c r="F35438" t="s">
        <v>775</v>
      </c>
      <c r="G35438" t="s">
        <v>140</v>
      </c>
      <c r="H35438" t="s">
        <v>1051</v>
      </c>
      <c r="I35438" t="s">
        <v>511</v>
      </c>
      <c r="J35438" t="s">
        <v>140</v>
      </c>
      <c r="K35438" t="s">
        <v>43</v>
      </c>
      <c r="L35438" t="s">
        <v>733</v>
      </c>
      <c r="M35438" t="s">
        <v>826</v>
      </c>
      <c r="N35438" t="s">
        <v>140</v>
      </c>
      <c r="O35438" t="s">
        <v>1020</v>
      </c>
      <c r="P35438" t="s">
        <v>980</v>
      </c>
      <c r="Q35438" t="s">
        <v>140</v>
      </c>
      <c r="R35438" t="s">
        <v>140</v>
      </c>
      <c r="S35438" t="s">
        <v>1004</v>
      </c>
      <c r="T35438" t="s">
        <v>140</v>
      </c>
      <c r="U35438" t="s">
        <v>140</v>
      </c>
      <c r="V35438" t="s">
        <v>140</v>
      </c>
      <c r="W35438" t="s">
        <v>111</v>
      </c>
    </row>
    <row r="35439" spans="1:23" x14ac:dyDescent="0.35">
      <c r="A35439" t="s">
        <v>25</v>
      </c>
      <c r="B35439" t="s">
        <v>2382</v>
      </c>
      <c r="C35439">
        <v>40</v>
      </c>
      <c r="D35439" t="s">
        <v>688</v>
      </c>
      <c r="E35439" t="s">
        <v>1044</v>
      </c>
      <c r="F35439" t="s">
        <v>103</v>
      </c>
      <c r="G35439" t="s">
        <v>1066</v>
      </c>
      <c r="H35439" t="s">
        <v>394</v>
      </c>
      <c r="I35439" t="s">
        <v>970</v>
      </c>
      <c r="J35439" t="s">
        <v>111</v>
      </c>
      <c r="K35439" t="s">
        <v>681</v>
      </c>
      <c r="L35439" t="s">
        <v>1053</v>
      </c>
      <c r="M35439" t="s">
        <v>117</v>
      </c>
      <c r="N35439" t="s">
        <v>1045</v>
      </c>
      <c r="O35439" t="s">
        <v>140</v>
      </c>
      <c r="P35439" t="s">
        <v>762</v>
      </c>
      <c r="Q35439" t="s">
        <v>1043</v>
      </c>
      <c r="R35439" t="s">
        <v>140</v>
      </c>
      <c r="S35439" t="s">
        <v>1043</v>
      </c>
      <c r="T35439" t="s">
        <v>140</v>
      </c>
      <c r="U35439" t="s">
        <v>140</v>
      </c>
      <c r="V35439" t="s">
        <v>1073</v>
      </c>
      <c r="W35439" t="s">
        <v>140</v>
      </c>
    </row>
    <row r="35440" spans="1:23" x14ac:dyDescent="0.35">
      <c r="A35440" t="s">
        <v>25</v>
      </c>
      <c r="B35440" t="s">
        <v>2383</v>
      </c>
      <c r="C35440">
        <v>93</v>
      </c>
      <c r="D35440" t="s">
        <v>390</v>
      </c>
      <c r="E35440" t="s">
        <v>131</v>
      </c>
      <c r="F35440" t="s">
        <v>95</v>
      </c>
      <c r="G35440" t="s">
        <v>875</v>
      </c>
      <c r="H35440" t="s">
        <v>1023</v>
      </c>
      <c r="I35440" t="s">
        <v>824</v>
      </c>
      <c r="J35440" t="s">
        <v>824</v>
      </c>
      <c r="K35440" t="s">
        <v>1052</v>
      </c>
      <c r="L35440" t="s">
        <v>1051</v>
      </c>
      <c r="M35440" t="s">
        <v>924</v>
      </c>
      <c r="N35440" t="s">
        <v>1066</v>
      </c>
      <c r="O35440" t="s">
        <v>527</v>
      </c>
      <c r="P35440" t="s">
        <v>371</v>
      </c>
      <c r="Q35440" t="s">
        <v>1055</v>
      </c>
      <c r="R35440" t="s">
        <v>1019</v>
      </c>
      <c r="S35440" t="s">
        <v>1016</v>
      </c>
      <c r="T35440" t="s">
        <v>140</v>
      </c>
      <c r="U35440" t="s">
        <v>140</v>
      </c>
      <c r="V35440" t="s">
        <v>971</v>
      </c>
      <c r="W35440" t="s">
        <v>1047</v>
      </c>
    </row>
    <row r="35441" spans="1:23" x14ac:dyDescent="0.35">
      <c r="A35441" t="s">
        <v>26</v>
      </c>
      <c r="B35441" t="s">
        <v>2380</v>
      </c>
      <c r="C35441">
        <v>61</v>
      </c>
      <c r="D35441" t="s">
        <v>646</v>
      </c>
      <c r="E35441" t="s">
        <v>1004</v>
      </c>
      <c r="F35441" t="s">
        <v>954</v>
      </c>
      <c r="G35441" t="s">
        <v>733</v>
      </c>
      <c r="H35441" t="s">
        <v>971</v>
      </c>
      <c r="I35441" t="s">
        <v>528</v>
      </c>
      <c r="J35441" t="s">
        <v>1061</v>
      </c>
      <c r="K35441" t="s">
        <v>741</v>
      </c>
      <c r="L35441" t="s">
        <v>862</v>
      </c>
      <c r="M35441" t="s">
        <v>588</v>
      </c>
      <c r="N35441" t="s">
        <v>1059</v>
      </c>
      <c r="O35441" t="s">
        <v>527</v>
      </c>
      <c r="P35441" t="s">
        <v>487</v>
      </c>
      <c r="Q35441" t="s">
        <v>733</v>
      </c>
      <c r="R35441" t="s">
        <v>140</v>
      </c>
      <c r="S35441" t="s">
        <v>140</v>
      </c>
      <c r="T35441" t="s">
        <v>140</v>
      </c>
      <c r="U35441" t="s">
        <v>140</v>
      </c>
      <c r="V35441" t="s">
        <v>1050</v>
      </c>
      <c r="W35441" t="s">
        <v>954</v>
      </c>
    </row>
    <row r="35442" spans="1:23" x14ac:dyDescent="0.35">
      <c r="A35442" t="s">
        <v>26</v>
      </c>
      <c r="B35442" t="s">
        <v>2381</v>
      </c>
      <c r="C35442">
        <v>23</v>
      </c>
      <c r="D35442" t="s">
        <v>165</v>
      </c>
      <c r="E35442" t="s">
        <v>1018</v>
      </c>
      <c r="F35442" t="s">
        <v>1067</v>
      </c>
      <c r="G35442" t="s">
        <v>140</v>
      </c>
      <c r="H35442" t="s">
        <v>140</v>
      </c>
      <c r="I35442" t="s">
        <v>785</v>
      </c>
      <c r="J35442" t="s">
        <v>869</v>
      </c>
      <c r="K35442" t="s">
        <v>97</v>
      </c>
      <c r="L35442" t="s">
        <v>105</v>
      </c>
      <c r="M35442" t="s">
        <v>947</v>
      </c>
      <c r="N35442" t="s">
        <v>1046</v>
      </c>
      <c r="O35442" t="s">
        <v>869</v>
      </c>
      <c r="P35442" t="s">
        <v>489</v>
      </c>
      <c r="Q35442" t="s">
        <v>548</v>
      </c>
      <c r="R35442" t="s">
        <v>140</v>
      </c>
      <c r="S35442" t="s">
        <v>140</v>
      </c>
      <c r="T35442" t="s">
        <v>140</v>
      </c>
      <c r="U35442" t="s">
        <v>140</v>
      </c>
      <c r="V35442" t="s">
        <v>140</v>
      </c>
      <c r="W35442" t="s">
        <v>592</v>
      </c>
    </row>
    <row r="35443" spans="1:23" x14ac:dyDescent="0.35">
      <c r="A35443" t="s">
        <v>26</v>
      </c>
      <c r="B35443" t="s">
        <v>2382</v>
      </c>
      <c r="C35443">
        <v>42</v>
      </c>
      <c r="D35443" t="s">
        <v>411</v>
      </c>
      <c r="E35443" t="s">
        <v>1043</v>
      </c>
      <c r="F35443" t="s">
        <v>824</v>
      </c>
      <c r="G35443" t="s">
        <v>95</v>
      </c>
      <c r="H35443" t="s">
        <v>1044</v>
      </c>
      <c r="I35443" t="s">
        <v>671</v>
      </c>
      <c r="J35443" t="s">
        <v>513</v>
      </c>
      <c r="K35443" t="s">
        <v>641</v>
      </c>
      <c r="L35443" t="s">
        <v>147</v>
      </c>
      <c r="M35443" t="s">
        <v>656</v>
      </c>
      <c r="N35443" t="s">
        <v>1098</v>
      </c>
      <c r="O35443" t="s">
        <v>1050</v>
      </c>
      <c r="P35443" t="s">
        <v>323</v>
      </c>
      <c r="Q35443" t="s">
        <v>371</v>
      </c>
      <c r="R35443" t="s">
        <v>1050</v>
      </c>
      <c r="S35443" t="s">
        <v>919</v>
      </c>
      <c r="T35443" t="s">
        <v>140</v>
      </c>
      <c r="U35443" t="s">
        <v>140</v>
      </c>
      <c r="V35443" t="s">
        <v>1018</v>
      </c>
      <c r="W35443" t="s">
        <v>501</v>
      </c>
    </row>
    <row r="35444" spans="1:23" x14ac:dyDescent="0.35">
      <c r="A35444" t="s">
        <v>26</v>
      </c>
      <c r="B35444" t="s">
        <v>2383</v>
      </c>
      <c r="C35444">
        <v>76</v>
      </c>
      <c r="D35444" t="s">
        <v>172</v>
      </c>
      <c r="E35444" t="s">
        <v>1044</v>
      </c>
      <c r="F35444" t="s">
        <v>1003</v>
      </c>
      <c r="G35444" t="s">
        <v>1007</v>
      </c>
      <c r="H35444" t="s">
        <v>1063</v>
      </c>
      <c r="I35444" t="s">
        <v>716</v>
      </c>
      <c r="J35444" t="s">
        <v>1011</v>
      </c>
      <c r="K35444" t="s">
        <v>517</v>
      </c>
      <c r="L35444" t="s">
        <v>1019</v>
      </c>
      <c r="M35444" t="s">
        <v>961</v>
      </c>
      <c r="N35444" t="s">
        <v>954</v>
      </c>
      <c r="O35444" t="s">
        <v>129</v>
      </c>
      <c r="P35444" t="s">
        <v>641</v>
      </c>
      <c r="Q35444" t="s">
        <v>801</v>
      </c>
      <c r="R35444" t="s">
        <v>140</v>
      </c>
      <c r="S35444" t="s">
        <v>1046</v>
      </c>
      <c r="T35444" t="s">
        <v>140</v>
      </c>
      <c r="U35444" t="s">
        <v>140</v>
      </c>
      <c r="V35444" t="s">
        <v>140</v>
      </c>
      <c r="W35444" t="s">
        <v>1051</v>
      </c>
    </row>
    <row r="35445" spans="1:23" x14ac:dyDescent="0.35">
      <c r="A35445" t="s">
        <v>27</v>
      </c>
      <c r="B35445" t="s">
        <v>2380</v>
      </c>
      <c r="C35445">
        <v>45</v>
      </c>
      <c r="D35445" t="s">
        <v>863</v>
      </c>
      <c r="E35445" t="s">
        <v>769</v>
      </c>
      <c r="F35445" t="s">
        <v>574</v>
      </c>
      <c r="G35445" t="s">
        <v>1049</v>
      </c>
      <c r="H35445" t="s">
        <v>939</v>
      </c>
      <c r="I35445" t="s">
        <v>749</v>
      </c>
      <c r="J35445" t="s">
        <v>527</v>
      </c>
      <c r="K35445" t="s">
        <v>901</v>
      </c>
      <c r="L35445" t="s">
        <v>939</v>
      </c>
      <c r="M35445" t="s">
        <v>522</v>
      </c>
      <c r="N35445" t="s">
        <v>729</v>
      </c>
      <c r="O35445" t="s">
        <v>716</v>
      </c>
      <c r="P35445" t="s">
        <v>119</v>
      </c>
      <c r="Q35445" t="s">
        <v>345</v>
      </c>
      <c r="R35445" t="s">
        <v>140</v>
      </c>
      <c r="S35445" t="s">
        <v>1018</v>
      </c>
      <c r="T35445" t="s">
        <v>140</v>
      </c>
      <c r="U35445" t="s">
        <v>140</v>
      </c>
      <c r="V35445" t="s">
        <v>1070</v>
      </c>
      <c r="W35445" t="s">
        <v>140</v>
      </c>
    </row>
    <row r="35446" spans="1:23" x14ac:dyDescent="0.35">
      <c r="A35446" t="s">
        <v>27</v>
      </c>
      <c r="B35446" t="s">
        <v>2381</v>
      </c>
      <c r="C35446">
        <v>21</v>
      </c>
      <c r="D35446" t="s">
        <v>738</v>
      </c>
      <c r="E35446" t="s">
        <v>140</v>
      </c>
      <c r="F35446" t="s">
        <v>1064</v>
      </c>
      <c r="G35446" t="s">
        <v>140</v>
      </c>
      <c r="H35446" t="s">
        <v>140</v>
      </c>
      <c r="I35446" t="s">
        <v>737</v>
      </c>
      <c r="J35446" t="s">
        <v>1045</v>
      </c>
      <c r="K35446" t="s">
        <v>627</v>
      </c>
      <c r="L35446" t="s">
        <v>140</v>
      </c>
      <c r="M35446" t="s">
        <v>365</v>
      </c>
      <c r="N35446" t="s">
        <v>875</v>
      </c>
      <c r="O35446" t="s">
        <v>140</v>
      </c>
      <c r="P35446" t="s">
        <v>582</v>
      </c>
      <c r="Q35446" t="s">
        <v>646</v>
      </c>
      <c r="R35446" t="s">
        <v>140</v>
      </c>
      <c r="S35446" t="s">
        <v>140</v>
      </c>
      <c r="T35446" t="s">
        <v>1051</v>
      </c>
      <c r="U35446" t="s">
        <v>140</v>
      </c>
      <c r="V35446" t="s">
        <v>1068</v>
      </c>
      <c r="W35446" t="s">
        <v>875</v>
      </c>
    </row>
    <row r="35447" spans="1:23" x14ac:dyDescent="0.35">
      <c r="A35447" t="s">
        <v>27</v>
      </c>
      <c r="B35447" t="s">
        <v>2382</v>
      </c>
      <c r="C35447">
        <v>44</v>
      </c>
      <c r="D35447" t="s">
        <v>504</v>
      </c>
      <c r="E35447" t="s">
        <v>1061</v>
      </c>
      <c r="F35447" t="s">
        <v>107</v>
      </c>
      <c r="G35447" t="s">
        <v>107</v>
      </c>
      <c r="H35447" t="s">
        <v>824</v>
      </c>
      <c r="I35447" t="s">
        <v>501</v>
      </c>
      <c r="J35447" t="s">
        <v>662</v>
      </c>
      <c r="K35447" t="s">
        <v>548</v>
      </c>
      <c r="L35447" t="s">
        <v>1052</v>
      </c>
      <c r="M35447" t="s">
        <v>877</v>
      </c>
      <c r="N35447" t="s">
        <v>140</v>
      </c>
      <c r="O35447" t="s">
        <v>1061</v>
      </c>
      <c r="P35447" t="s">
        <v>264</v>
      </c>
      <c r="Q35447" t="s">
        <v>140</v>
      </c>
      <c r="R35447" t="s">
        <v>140</v>
      </c>
      <c r="S35447" t="s">
        <v>140</v>
      </c>
      <c r="T35447" t="s">
        <v>140</v>
      </c>
      <c r="U35447" t="s">
        <v>140</v>
      </c>
      <c r="V35447" t="s">
        <v>1021</v>
      </c>
      <c r="W35447" t="s">
        <v>875</v>
      </c>
    </row>
    <row r="35448" spans="1:23" x14ac:dyDescent="0.35">
      <c r="A35448" t="s">
        <v>27</v>
      </c>
      <c r="B35448" t="s">
        <v>2383</v>
      </c>
      <c r="C35448">
        <v>94</v>
      </c>
      <c r="D35448" t="s">
        <v>373</v>
      </c>
      <c r="E35448" t="s">
        <v>1045</v>
      </c>
      <c r="F35448" t="s">
        <v>977</v>
      </c>
      <c r="G35448" t="s">
        <v>973</v>
      </c>
      <c r="H35448" t="s">
        <v>140</v>
      </c>
      <c r="I35448" t="s">
        <v>1095</v>
      </c>
      <c r="J35448" t="s">
        <v>458</v>
      </c>
      <c r="K35448" t="s">
        <v>1044</v>
      </c>
      <c r="L35448" t="s">
        <v>971</v>
      </c>
      <c r="M35448" t="s">
        <v>1106</v>
      </c>
      <c r="N35448" t="s">
        <v>140</v>
      </c>
      <c r="O35448" t="s">
        <v>940</v>
      </c>
      <c r="P35448" t="s">
        <v>639</v>
      </c>
      <c r="Q35448" t="s">
        <v>1062</v>
      </c>
      <c r="R35448" t="s">
        <v>1013</v>
      </c>
      <c r="S35448" t="s">
        <v>1009</v>
      </c>
      <c r="T35448" t="s">
        <v>140</v>
      </c>
      <c r="U35448" t="s">
        <v>1021</v>
      </c>
      <c r="V35448" t="s">
        <v>1045</v>
      </c>
      <c r="W35448" t="s">
        <v>1064</v>
      </c>
    </row>
    <row r="35449" spans="1:23" x14ac:dyDescent="0.35">
      <c r="A35449" t="s">
        <v>28</v>
      </c>
      <c r="B35449" t="s">
        <v>2380</v>
      </c>
      <c r="C35449">
        <v>62</v>
      </c>
      <c r="D35449" t="s">
        <v>571</v>
      </c>
      <c r="E35449" t="s">
        <v>1057</v>
      </c>
      <c r="F35449" t="s">
        <v>1045</v>
      </c>
      <c r="G35449" t="s">
        <v>1056</v>
      </c>
      <c r="H35449" t="s">
        <v>1068</v>
      </c>
      <c r="I35449" t="s">
        <v>867</v>
      </c>
      <c r="J35449" t="s">
        <v>1004</v>
      </c>
      <c r="K35449" t="s">
        <v>924</v>
      </c>
      <c r="L35449" t="s">
        <v>953</v>
      </c>
      <c r="M35449" t="s">
        <v>731</v>
      </c>
      <c r="N35449" t="s">
        <v>1023</v>
      </c>
      <c r="O35449" t="s">
        <v>1018</v>
      </c>
      <c r="P35449" t="s">
        <v>700</v>
      </c>
      <c r="Q35449" t="s">
        <v>1062</v>
      </c>
      <c r="R35449" t="s">
        <v>1019</v>
      </c>
      <c r="S35449" t="s">
        <v>501</v>
      </c>
      <c r="T35449" t="s">
        <v>1055</v>
      </c>
      <c r="U35449" t="s">
        <v>1055</v>
      </c>
      <c r="V35449" t="s">
        <v>1019</v>
      </c>
      <c r="W35449" t="s">
        <v>1060</v>
      </c>
    </row>
    <row r="35450" spans="1:23" x14ac:dyDescent="0.35">
      <c r="A35450" t="s">
        <v>28</v>
      </c>
      <c r="B35450" t="s">
        <v>2381</v>
      </c>
      <c r="C35450">
        <v>12</v>
      </c>
      <c r="D35450" t="s">
        <v>140</v>
      </c>
      <c r="E35450" t="s">
        <v>140</v>
      </c>
      <c r="F35450" t="s">
        <v>140</v>
      </c>
      <c r="G35450" t="s">
        <v>140</v>
      </c>
      <c r="H35450" t="s">
        <v>140</v>
      </c>
      <c r="I35450" t="s">
        <v>864</v>
      </c>
      <c r="J35450" t="s">
        <v>465</v>
      </c>
      <c r="K35450" t="s">
        <v>221</v>
      </c>
      <c r="L35450" t="s">
        <v>685</v>
      </c>
      <c r="M35450" t="s">
        <v>162</v>
      </c>
      <c r="N35450" t="s">
        <v>345</v>
      </c>
      <c r="O35450" t="s">
        <v>996</v>
      </c>
      <c r="P35450" t="s">
        <v>783</v>
      </c>
      <c r="Q35450" t="s">
        <v>140</v>
      </c>
      <c r="R35450" t="s">
        <v>1102</v>
      </c>
      <c r="S35450" t="s">
        <v>660</v>
      </c>
      <c r="T35450" t="s">
        <v>140</v>
      </c>
      <c r="U35450" t="s">
        <v>140</v>
      </c>
      <c r="V35450" t="s">
        <v>140</v>
      </c>
      <c r="W35450" t="s">
        <v>140</v>
      </c>
    </row>
    <row r="35451" spans="1:23" x14ac:dyDescent="0.35">
      <c r="A35451" t="s">
        <v>28</v>
      </c>
      <c r="B35451" t="s">
        <v>2382</v>
      </c>
      <c r="C35451">
        <v>45</v>
      </c>
      <c r="D35451" t="s">
        <v>292</v>
      </c>
      <c r="E35451" t="s">
        <v>775</v>
      </c>
      <c r="F35451" t="s">
        <v>733</v>
      </c>
      <c r="G35451" t="s">
        <v>1064</v>
      </c>
      <c r="H35451" t="s">
        <v>950</v>
      </c>
      <c r="I35451" t="s">
        <v>785</v>
      </c>
      <c r="J35451" t="s">
        <v>1064</v>
      </c>
      <c r="K35451" t="s">
        <v>1154</v>
      </c>
      <c r="L35451" t="s">
        <v>129</v>
      </c>
      <c r="M35451" t="s">
        <v>598</v>
      </c>
      <c r="N35451" t="s">
        <v>1064</v>
      </c>
      <c r="O35451" t="s">
        <v>950</v>
      </c>
      <c r="P35451" t="s">
        <v>526</v>
      </c>
      <c r="Q35451" t="s">
        <v>1064</v>
      </c>
      <c r="R35451" t="s">
        <v>140</v>
      </c>
      <c r="S35451" t="s">
        <v>996</v>
      </c>
      <c r="T35451" t="s">
        <v>140</v>
      </c>
      <c r="U35451" t="s">
        <v>140</v>
      </c>
      <c r="V35451" t="s">
        <v>140</v>
      </c>
      <c r="W35451" t="s">
        <v>394</v>
      </c>
    </row>
    <row r="35452" spans="1:23" x14ac:dyDescent="0.35">
      <c r="A35452" t="s">
        <v>28</v>
      </c>
      <c r="B35452" t="s">
        <v>2383</v>
      </c>
      <c r="C35452">
        <v>88</v>
      </c>
      <c r="D35452" t="s">
        <v>331</v>
      </c>
      <c r="E35452" t="s">
        <v>1020</v>
      </c>
      <c r="F35452" t="s">
        <v>915</v>
      </c>
      <c r="G35452" t="s">
        <v>999</v>
      </c>
      <c r="H35452" t="s">
        <v>1095</v>
      </c>
      <c r="I35452" t="s">
        <v>123</v>
      </c>
      <c r="J35452" t="s">
        <v>443</v>
      </c>
      <c r="K35452" t="s">
        <v>1049</v>
      </c>
      <c r="L35452" t="s">
        <v>733</v>
      </c>
      <c r="M35452" t="s">
        <v>103</v>
      </c>
      <c r="N35452" t="s">
        <v>1048</v>
      </c>
      <c r="O35452" t="s">
        <v>1067</v>
      </c>
      <c r="P35452" t="s">
        <v>659</v>
      </c>
      <c r="Q35452" t="s">
        <v>1014</v>
      </c>
      <c r="R35452" t="s">
        <v>903</v>
      </c>
      <c r="S35452" t="s">
        <v>1013</v>
      </c>
      <c r="T35452" t="s">
        <v>140</v>
      </c>
      <c r="U35452" t="s">
        <v>1063</v>
      </c>
      <c r="V35452" t="s">
        <v>1063</v>
      </c>
      <c r="W35452" t="s">
        <v>971</v>
      </c>
    </row>
    <row r="35453" spans="1:23" x14ac:dyDescent="0.35">
      <c r="A35453" t="s">
        <v>29</v>
      </c>
      <c r="B35453" t="s">
        <v>2380</v>
      </c>
      <c r="C35453">
        <v>70</v>
      </c>
      <c r="D35453" t="s">
        <v>773</v>
      </c>
      <c r="E35453" t="s">
        <v>515</v>
      </c>
      <c r="F35453" t="s">
        <v>1064</v>
      </c>
      <c r="G35453" t="s">
        <v>1060</v>
      </c>
      <c r="H35453" t="s">
        <v>919</v>
      </c>
      <c r="I35453" t="s">
        <v>490</v>
      </c>
      <c r="J35453" t="s">
        <v>971</v>
      </c>
      <c r="K35453" t="s">
        <v>818</v>
      </c>
      <c r="L35453" t="s">
        <v>849</v>
      </c>
      <c r="M35453" t="s">
        <v>880</v>
      </c>
      <c r="N35453" t="s">
        <v>515</v>
      </c>
      <c r="O35453" t="s">
        <v>515</v>
      </c>
      <c r="P35453" t="s">
        <v>402</v>
      </c>
      <c r="Q35453" t="s">
        <v>1057</v>
      </c>
      <c r="R35453" t="s">
        <v>1052</v>
      </c>
      <c r="S35453" t="s">
        <v>1050</v>
      </c>
      <c r="T35453" t="s">
        <v>140</v>
      </c>
      <c r="U35453" t="s">
        <v>140</v>
      </c>
      <c r="V35453" t="s">
        <v>1043</v>
      </c>
      <c r="W35453" t="s">
        <v>1014</v>
      </c>
    </row>
    <row r="35454" spans="1:23" x14ac:dyDescent="0.35">
      <c r="A35454" t="s">
        <v>29</v>
      </c>
      <c r="B35454" t="s">
        <v>2381</v>
      </c>
      <c r="C35454">
        <v>15</v>
      </c>
      <c r="D35454" t="s">
        <v>119</v>
      </c>
      <c r="E35454" t="s">
        <v>140</v>
      </c>
      <c r="F35454" t="s">
        <v>140</v>
      </c>
      <c r="G35454" t="s">
        <v>643</v>
      </c>
      <c r="H35454" t="s">
        <v>140</v>
      </c>
      <c r="I35454" t="s">
        <v>988</v>
      </c>
      <c r="J35454" t="s">
        <v>140</v>
      </c>
      <c r="K35454" t="s">
        <v>706</v>
      </c>
      <c r="L35454" t="s">
        <v>643</v>
      </c>
      <c r="M35454" t="s">
        <v>77</v>
      </c>
      <c r="N35454" t="s">
        <v>1182</v>
      </c>
      <c r="O35454" t="s">
        <v>643</v>
      </c>
      <c r="P35454" t="s">
        <v>734</v>
      </c>
      <c r="Q35454" t="s">
        <v>915</v>
      </c>
      <c r="R35454" t="s">
        <v>140</v>
      </c>
      <c r="S35454" t="s">
        <v>1019</v>
      </c>
      <c r="T35454" t="s">
        <v>140</v>
      </c>
      <c r="U35454" t="s">
        <v>140</v>
      </c>
      <c r="V35454" t="s">
        <v>643</v>
      </c>
      <c r="W35454" t="s">
        <v>140</v>
      </c>
    </row>
    <row r="35455" spans="1:23" x14ac:dyDescent="0.35">
      <c r="A35455" t="s">
        <v>29</v>
      </c>
      <c r="B35455" t="s">
        <v>2382</v>
      </c>
      <c r="C35455">
        <v>35</v>
      </c>
      <c r="D35455" t="s">
        <v>864</v>
      </c>
      <c r="E35455" t="s">
        <v>140</v>
      </c>
      <c r="F35455" t="s">
        <v>286</v>
      </c>
      <c r="G35455" t="s">
        <v>1023</v>
      </c>
      <c r="H35455" t="s">
        <v>788</v>
      </c>
      <c r="I35455" t="s">
        <v>1004</v>
      </c>
      <c r="J35455" t="s">
        <v>129</v>
      </c>
      <c r="K35455" t="s">
        <v>140</v>
      </c>
      <c r="L35455" t="s">
        <v>1043</v>
      </c>
      <c r="M35455" t="s">
        <v>977</v>
      </c>
      <c r="N35455" t="s">
        <v>940</v>
      </c>
      <c r="O35455" t="s">
        <v>140</v>
      </c>
      <c r="P35455" t="s">
        <v>877</v>
      </c>
      <c r="Q35455" t="s">
        <v>977</v>
      </c>
      <c r="R35455" t="s">
        <v>140</v>
      </c>
      <c r="S35455" t="s">
        <v>971</v>
      </c>
      <c r="T35455" t="s">
        <v>140</v>
      </c>
      <c r="U35455" t="s">
        <v>140</v>
      </c>
      <c r="V35455" t="s">
        <v>971</v>
      </c>
      <c r="W35455" t="s">
        <v>1019</v>
      </c>
    </row>
    <row r="35456" spans="1:23" x14ac:dyDescent="0.35">
      <c r="A35456" t="s">
        <v>29</v>
      </c>
      <c r="B35456" t="s">
        <v>2383</v>
      </c>
      <c r="C35456">
        <v>84</v>
      </c>
      <c r="D35456" t="s">
        <v>820</v>
      </c>
      <c r="E35456" t="s">
        <v>1045</v>
      </c>
      <c r="F35456" t="s">
        <v>942</v>
      </c>
      <c r="G35456" t="s">
        <v>501</v>
      </c>
      <c r="H35456" t="s">
        <v>1020</v>
      </c>
      <c r="I35456" t="s">
        <v>1045</v>
      </c>
      <c r="J35456" t="s">
        <v>394</v>
      </c>
      <c r="K35456" t="s">
        <v>1018</v>
      </c>
      <c r="L35456" t="s">
        <v>1073</v>
      </c>
      <c r="M35456" t="s">
        <v>749</v>
      </c>
      <c r="N35456" t="s">
        <v>140</v>
      </c>
      <c r="O35456" t="s">
        <v>1011</v>
      </c>
      <c r="P35456" t="s">
        <v>961</v>
      </c>
      <c r="Q35456" t="s">
        <v>838</v>
      </c>
      <c r="R35456" t="s">
        <v>775</v>
      </c>
      <c r="S35456" t="s">
        <v>1057</v>
      </c>
      <c r="T35456" t="s">
        <v>1054</v>
      </c>
      <c r="U35456" t="s">
        <v>140</v>
      </c>
      <c r="V35456" t="s">
        <v>1066</v>
      </c>
      <c r="W35456" t="s">
        <v>1016</v>
      </c>
    </row>
    <row r="35457" spans="1:23" x14ac:dyDescent="0.35">
      <c r="A35457" t="s">
        <v>30</v>
      </c>
      <c r="B35457" t="s">
        <v>2380</v>
      </c>
      <c r="C35457">
        <v>40</v>
      </c>
      <c r="D35457" t="s">
        <v>956</v>
      </c>
      <c r="E35457" t="s">
        <v>1046</v>
      </c>
      <c r="F35457" t="s">
        <v>345</v>
      </c>
      <c r="G35457" t="s">
        <v>1046</v>
      </c>
      <c r="H35457" t="s">
        <v>949</v>
      </c>
      <c r="I35457" t="s">
        <v>650</v>
      </c>
      <c r="J35457" t="s">
        <v>1068</v>
      </c>
      <c r="K35457" t="s">
        <v>983</v>
      </c>
      <c r="L35457" t="s">
        <v>1011</v>
      </c>
      <c r="M35457" t="s">
        <v>45</v>
      </c>
      <c r="N35457" t="s">
        <v>1046</v>
      </c>
      <c r="O35457" t="s">
        <v>919</v>
      </c>
      <c r="P35457" t="s">
        <v>710</v>
      </c>
      <c r="Q35457" t="s">
        <v>119</v>
      </c>
      <c r="R35457" t="s">
        <v>140</v>
      </c>
      <c r="S35457" t="s">
        <v>996</v>
      </c>
      <c r="T35457" t="s">
        <v>140</v>
      </c>
      <c r="U35457" t="s">
        <v>140</v>
      </c>
      <c r="V35457" t="s">
        <v>1048</v>
      </c>
      <c r="W35457" t="s">
        <v>1058</v>
      </c>
    </row>
    <row r="35458" spans="1:23" x14ac:dyDescent="0.35">
      <c r="A35458" t="s">
        <v>30</v>
      </c>
      <c r="B35458" t="s">
        <v>2381</v>
      </c>
      <c r="C35458">
        <v>15</v>
      </c>
      <c r="D35458" t="s">
        <v>628</v>
      </c>
      <c r="E35458" t="s">
        <v>140</v>
      </c>
      <c r="F35458" t="s">
        <v>140</v>
      </c>
      <c r="G35458" t="s">
        <v>140</v>
      </c>
      <c r="H35458" t="s">
        <v>140</v>
      </c>
      <c r="I35458" t="s">
        <v>456</v>
      </c>
      <c r="J35458" t="s">
        <v>140</v>
      </c>
      <c r="K35458" t="s">
        <v>882</v>
      </c>
      <c r="L35458" t="s">
        <v>140</v>
      </c>
      <c r="M35458" t="s">
        <v>317</v>
      </c>
      <c r="N35458" t="s">
        <v>140</v>
      </c>
      <c r="O35458" t="s">
        <v>140</v>
      </c>
      <c r="P35458" t="s">
        <v>543</v>
      </c>
      <c r="Q35458" t="s">
        <v>140</v>
      </c>
      <c r="R35458" t="s">
        <v>140</v>
      </c>
      <c r="S35458" t="s">
        <v>140</v>
      </c>
      <c r="T35458" t="s">
        <v>140</v>
      </c>
      <c r="U35458" t="s">
        <v>140</v>
      </c>
      <c r="V35458" t="s">
        <v>749</v>
      </c>
      <c r="W35458" t="s">
        <v>140</v>
      </c>
    </row>
    <row r="35459" spans="1:23" x14ac:dyDescent="0.35">
      <c r="A35459" t="s">
        <v>30</v>
      </c>
      <c r="B35459" t="s">
        <v>2382</v>
      </c>
      <c r="C35459">
        <v>44</v>
      </c>
      <c r="D35459" t="s">
        <v>463</v>
      </c>
      <c r="E35459" t="s">
        <v>996</v>
      </c>
      <c r="F35459" t="s">
        <v>1047</v>
      </c>
      <c r="G35459" t="s">
        <v>1068</v>
      </c>
      <c r="H35459" t="s">
        <v>950</v>
      </c>
      <c r="I35459" t="s">
        <v>894</v>
      </c>
      <c r="J35459" t="s">
        <v>1064</v>
      </c>
      <c r="K35459" t="s">
        <v>105</v>
      </c>
      <c r="L35459" t="s">
        <v>903</v>
      </c>
      <c r="M35459" t="s">
        <v>592</v>
      </c>
      <c r="N35459" t="s">
        <v>940</v>
      </c>
      <c r="O35459" t="s">
        <v>939</v>
      </c>
      <c r="P35459" t="s">
        <v>582</v>
      </c>
      <c r="Q35459" t="s">
        <v>988</v>
      </c>
      <c r="R35459" t="s">
        <v>939</v>
      </c>
      <c r="S35459" t="s">
        <v>971</v>
      </c>
      <c r="T35459" t="s">
        <v>140</v>
      </c>
      <c r="U35459" t="s">
        <v>1012</v>
      </c>
      <c r="V35459" t="s">
        <v>1073</v>
      </c>
      <c r="W35459" t="s">
        <v>999</v>
      </c>
    </row>
    <row r="35460" spans="1:23" x14ac:dyDescent="0.35">
      <c r="A35460" t="s">
        <v>30</v>
      </c>
      <c r="B35460" t="s">
        <v>2383</v>
      </c>
      <c r="C35460">
        <v>101</v>
      </c>
      <c r="D35460" t="s">
        <v>373</v>
      </c>
      <c r="E35460" t="s">
        <v>939</v>
      </c>
      <c r="F35460" t="s">
        <v>1049</v>
      </c>
      <c r="G35460" t="s">
        <v>1045</v>
      </c>
      <c r="H35460" t="s">
        <v>660</v>
      </c>
      <c r="I35460" t="s">
        <v>1068</v>
      </c>
      <c r="J35460" t="s">
        <v>107</v>
      </c>
      <c r="K35460" t="s">
        <v>1020</v>
      </c>
      <c r="L35460" t="s">
        <v>1043</v>
      </c>
      <c r="M35460" t="s">
        <v>1053</v>
      </c>
      <c r="N35460" t="s">
        <v>140</v>
      </c>
      <c r="O35460" t="s">
        <v>785</v>
      </c>
      <c r="P35460" t="s">
        <v>867</v>
      </c>
      <c r="Q35460" t="s">
        <v>99</v>
      </c>
      <c r="R35460" t="s">
        <v>140</v>
      </c>
      <c r="S35460" t="s">
        <v>950</v>
      </c>
      <c r="T35460" t="s">
        <v>140</v>
      </c>
      <c r="U35460" t="s">
        <v>1063</v>
      </c>
      <c r="V35460" t="s">
        <v>1070</v>
      </c>
      <c r="W35460" t="s">
        <v>1019</v>
      </c>
    </row>
    <row r="35461" spans="1:23" x14ac:dyDescent="0.35">
      <c r="A35461" t="s">
        <v>31</v>
      </c>
      <c r="B35461" t="s">
        <v>2380</v>
      </c>
      <c r="C35461">
        <v>77</v>
      </c>
      <c r="D35461" t="s">
        <v>913</v>
      </c>
      <c r="E35461" t="s">
        <v>1020</v>
      </c>
      <c r="F35461" t="s">
        <v>785</v>
      </c>
      <c r="G35461" t="s">
        <v>1020</v>
      </c>
      <c r="H35461" t="s">
        <v>1044</v>
      </c>
      <c r="I35461" t="s">
        <v>37</v>
      </c>
      <c r="J35461" t="s">
        <v>869</v>
      </c>
      <c r="K35461" t="s">
        <v>119</v>
      </c>
      <c r="L35461" t="s">
        <v>662</v>
      </c>
      <c r="M35461" t="s">
        <v>737</v>
      </c>
      <c r="N35461" t="s">
        <v>501</v>
      </c>
      <c r="O35461" t="s">
        <v>1073</v>
      </c>
      <c r="P35461" t="s">
        <v>299</v>
      </c>
      <c r="Q35461" t="s">
        <v>527</v>
      </c>
      <c r="R35461" t="s">
        <v>1013</v>
      </c>
      <c r="S35461" t="s">
        <v>660</v>
      </c>
      <c r="T35461" t="s">
        <v>140</v>
      </c>
      <c r="U35461" t="s">
        <v>140</v>
      </c>
      <c r="V35461" t="s">
        <v>140</v>
      </c>
      <c r="W35461" t="s">
        <v>1048</v>
      </c>
    </row>
    <row r="35462" spans="1:23" x14ac:dyDescent="0.35">
      <c r="A35462" t="s">
        <v>31</v>
      </c>
      <c r="B35462" t="s">
        <v>2381</v>
      </c>
      <c r="C35462">
        <v>24</v>
      </c>
      <c r="D35462" t="s">
        <v>405</v>
      </c>
      <c r="E35462" t="s">
        <v>1057</v>
      </c>
      <c r="F35462" t="s">
        <v>849</v>
      </c>
      <c r="G35462" t="s">
        <v>140</v>
      </c>
      <c r="H35462" t="s">
        <v>1053</v>
      </c>
      <c r="I35462" t="s">
        <v>766</v>
      </c>
      <c r="J35462" t="s">
        <v>99</v>
      </c>
      <c r="K35462" t="s">
        <v>93</v>
      </c>
      <c r="L35462" t="s">
        <v>490</v>
      </c>
      <c r="M35462" t="s">
        <v>538</v>
      </c>
      <c r="N35462" t="s">
        <v>1055</v>
      </c>
      <c r="O35462" t="s">
        <v>1085</v>
      </c>
      <c r="P35462" t="s">
        <v>83</v>
      </c>
      <c r="Q35462" t="s">
        <v>99</v>
      </c>
      <c r="R35462" t="s">
        <v>1017</v>
      </c>
      <c r="S35462" t="s">
        <v>140</v>
      </c>
      <c r="T35462" t="s">
        <v>140</v>
      </c>
      <c r="U35462" t="s">
        <v>140</v>
      </c>
      <c r="V35462" t="s">
        <v>1057</v>
      </c>
      <c r="W35462" t="s">
        <v>1057</v>
      </c>
    </row>
    <row r="35463" spans="1:23" x14ac:dyDescent="0.35">
      <c r="A35463" t="s">
        <v>31</v>
      </c>
      <c r="B35463" t="s">
        <v>2382</v>
      </c>
      <c r="C35463">
        <v>26</v>
      </c>
      <c r="D35463" t="s">
        <v>681</v>
      </c>
      <c r="E35463" t="s">
        <v>939</v>
      </c>
      <c r="F35463" t="s">
        <v>379</v>
      </c>
      <c r="G35463" t="s">
        <v>140</v>
      </c>
      <c r="H35463" t="s">
        <v>733</v>
      </c>
      <c r="I35463" t="s">
        <v>947</v>
      </c>
      <c r="J35463" t="s">
        <v>140</v>
      </c>
      <c r="K35463" t="s">
        <v>456</v>
      </c>
      <c r="L35463" t="s">
        <v>917</v>
      </c>
      <c r="M35463" t="s">
        <v>105</v>
      </c>
      <c r="N35463" t="s">
        <v>1011</v>
      </c>
      <c r="O35463" t="s">
        <v>801</v>
      </c>
      <c r="P35463" t="s">
        <v>874</v>
      </c>
      <c r="Q35463" t="s">
        <v>101</v>
      </c>
      <c r="R35463" t="s">
        <v>140</v>
      </c>
      <c r="S35463" t="s">
        <v>733</v>
      </c>
      <c r="T35463" t="s">
        <v>140</v>
      </c>
      <c r="U35463" t="s">
        <v>140</v>
      </c>
      <c r="V35463" t="s">
        <v>967</v>
      </c>
      <c r="W35463" t="s">
        <v>954</v>
      </c>
    </row>
    <row r="35464" spans="1:23" x14ac:dyDescent="0.35">
      <c r="A35464" t="s">
        <v>31</v>
      </c>
      <c r="B35464" t="s">
        <v>2383</v>
      </c>
      <c r="C35464">
        <v>80</v>
      </c>
      <c r="D35464" t="s">
        <v>550</v>
      </c>
      <c r="E35464" t="s">
        <v>903</v>
      </c>
      <c r="F35464" t="s">
        <v>999</v>
      </c>
      <c r="G35464" t="s">
        <v>1023</v>
      </c>
      <c r="H35464" t="s">
        <v>501</v>
      </c>
      <c r="I35464" t="s">
        <v>848</v>
      </c>
      <c r="J35464" t="s">
        <v>1020</v>
      </c>
      <c r="K35464" t="s">
        <v>1065</v>
      </c>
      <c r="L35464" t="s">
        <v>1057</v>
      </c>
      <c r="M35464" t="s">
        <v>977</v>
      </c>
      <c r="N35464" t="s">
        <v>954</v>
      </c>
      <c r="O35464" t="s">
        <v>1050</v>
      </c>
      <c r="P35464" t="s">
        <v>599</v>
      </c>
      <c r="Q35464" t="s">
        <v>1044</v>
      </c>
      <c r="R35464" t="s">
        <v>1050</v>
      </c>
      <c r="S35464" t="s">
        <v>1098</v>
      </c>
      <c r="T35464" t="s">
        <v>140</v>
      </c>
      <c r="U35464" t="s">
        <v>140</v>
      </c>
      <c r="V35464" t="s">
        <v>140</v>
      </c>
      <c r="W35464" t="s">
        <v>996</v>
      </c>
    </row>
    <row r="35465" spans="1:23" x14ac:dyDescent="0.35">
      <c r="A35465" t="s">
        <v>32</v>
      </c>
      <c r="B35465" t="s">
        <v>2380</v>
      </c>
      <c r="C35465">
        <v>1405</v>
      </c>
      <c r="D35465" t="s">
        <v>320</v>
      </c>
      <c r="E35465" t="s">
        <v>1023</v>
      </c>
      <c r="F35465" t="s">
        <v>977</v>
      </c>
      <c r="G35465" t="s">
        <v>1023</v>
      </c>
      <c r="H35465" t="s">
        <v>1064</v>
      </c>
      <c r="I35465" t="s">
        <v>340</v>
      </c>
      <c r="J35465" t="s">
        <v>1057</v>
      </c>
      <c r="K35465" t="s">
        <v>521</v>
      </c>
      <c r="L35465" t="s">
        <v>574</v>
      </c>
      <c r="M35465" t="s">
        <v>685</v>
      </c>
      <c r="N35465" t="s">
        <v>458</v>
      </c>
      <c r="O35465" t="s">
        <v>1061</v>
      </c>
      <c r="P35465" t="s">
        <v>67</v>
      </c>
      <c r="Q35465" t="s">
        <v>458</v>
      </c>
      <c r="R35465" t="s">
        <v>1063</v>
      </c>
      <c r="S35465" t="s">
        <v>1052</v>
      </c>
      <c r="T35465" t="s">
        <v>1010</v>
      </c>
      <c r="U35465" t="s">
        <v>1010</v>
      </c>
      <c r="V35465" t="s">
        <v>1050</v>
      </c>
      <c r="W35465" t="s">
        <v>1018</v>
      </c>
    </row>
    <row r="35466" spans="1:23" x14ac:dyDescent="0.35">
      <c r="A35466" t="s">
        <v>32</v>
      </c>
      <c r="B35466" t="s">
        <v>2381</v>
      </c>
      <c r="C35466">
        <v>419</v>
      </c>
      <c r="D35466" t="s">
        <v>489</v>
      </c>
      <c r="E35466" t="s">
        <v>940</v>
      </c>
      <c r="F35466" t="s">
        <v>919</v>
      </c>
      <c r="G35466" t="s">
        <v>1073</v>
      </c>
      <c r="H35466" t="s">
        <v>939</v>
      </c>
      <c r="I35466" t="s">
        <v>826</v>
      </c>
      <c r="J35466" t="s">
        <v>345</v>
      </c>
      <c r="K35466" t="s">
        <v>451</v>
      </c>
      <c r="L35466" t="s">
        <v>371</v>
      </c>
      <c r="M35466" t="s">
        <v>354</v>
      </c>
      <c r="N35466" t="s">
        <v>1023</v>
      </c>
      <c r="O35466" t="s">
        <v>801</v>
      </c>
      <c r="P35466" t="s">
        <v>900</v>
      </c>
      <c r="Q35466" t="s">
        <v>1064</v>
      </c>
      <c r="R35466" t="s">
        <v>775</v>
      </c>
      <c r="S35466" t="s">
        <v>1058</v>
      </c>
      <c r="T35466" t="s">
        <v>1022</v>
      </c>
      <c r="U35466" t="s">
        <v>775</v>
      </c>
      <c r="V35466" t="s">
        <v>1051</v>
      </c>
      <c r="W35466" t="s">
        <v>1068</v>
      </c>
    </row>
    <row r="35467" spans="1:23" x14ac:dyDescent="0.35">
      <c r="A35467" t="s">
        <v>32</v>
      </c>
      <c r="B35467" t="s">
        <v>2382</v>
      </c>
      <c r="C35467">
        <v>972</v>
      </c>
      <c r="D35467" t="s">
        <v>536</v>
      </c>
      <c r="E35467" t="s">
        <v>1045</v>
      </c>
      <c r="F35467" t="s">
        <v>1053</v>
      </c>
      <c r="G35467" t="s">
        <v>1070</v>
      </c>
      <c r="H35467" t="s">
        <v>458</v>
      </c>
      <c r="I35467" t="s">
        <v>756</v>
      </c>
      <c r="J35467" t="s">
        <v>967</v>
      </c>
      <c r="K35467" t="s">
        <v>970</v>
      </c>
      <c r="L35467" t="s">
        <v>147</v>
      </c>
      <c r="M35467" t="s">
        <v>741</v>
      </c>
      <c r="N35467" t="s">
        <v>1047</v>
      </c>
      <c r="O35467" t="s">
        <v>1060</v>
      </c>
      <c r="P35467" t="s">
        <v>360</v>
      </c>
      <c r="Q35467" t="s">
        <v>1070</v>
      </c>
      <c r="R35467" t="s">
        <v>775</v>
      </c>
      <c r="S35467" t="s">
        <v>1046</v>
      </c>
      <c r="T35467" t="s">
        <v>1008</v>
      </c>
      <c r="U35467" t="s">
        <v>1016</v>
      </c>
      <c r="V35467" t="s">
        <v>1050</v>
      </c>
      <c r="W35467" t="s">
        <v>1068</v>
      </c>
    </row>
    <row r="35468" spans="1:23" x14ac:dyDescent="0.35">
      <c r="A35468" t="s">
        <v>32</v>
      </c>
      <c r="B35468" t="s">
        <v>2383</v>
      </c>
      <c r="C35468">
        <v>2126</v>
      </c>
      <c r="D35468" t="s">
        <v>478</v>
      </c>
      <c r="E35468" t="s">
        <v>1045</v>
      </c>
      <c r="F35468" t="s">
        <v>769</v>
      </c>
      <c r="G35468" t="s">
        <v>903</v>
      </c>
      <c r="H35468" t="s">
        <v>1047</v>
      </c>
      <c r="I35468" t="s">
        <v>812</v>
      </c>
      <c r="J35468" t="s">
        <v>1061</v>
      </c>
      <c r="K35468" t="s">
        <v>1059</v>
      </c>
      <c r="L35468" t="s">
        <v>903</v>
      </c>
      <c r="M35468" t="s">
        <v>269</v>
      </c>
      <c r="N35468" t="s">
        <v>1060</v>
      </c>
      <c r="O35468" t="s">
        <v>1056</v>
      </c>
      <c r="P35468" t="s">
        <v>532</v>
      </c>
      <c r="Q35468" t="s">
        <v>1052</v>
      </c>
      <c r="R35468" t="s">
        <v>1017</v>
      </c>
      <c r="S35468" t="s">
        <v>939</v>
      </c>
      <c r="T35468" t="s">
        <v>1022</v>
      </c>
      <c r="U35468" t="s">
        <v>1010</v>
      </c>
      <c r="V35468" t="s">
        <v>1050</v>
      </c>
      <c r="W35468" t="s">
        <v>919</v>
      </c>
    </row>
    <row r="35470" spans="1:23" x14ac:dyDescent="0.35">
      <c r="A35470" t="s">
        <v>2439</v>
      </c>
    </row>
    <row r="35471" spans="1:23" x14ac:dyDescent="0.35">
      <c r="A35471" t="s">
        <v>2</v>
      </c>
      <c r="B35471" t="s">
        <v>3</v>
      </c>
      <c r="C35471" t="s">
        <v>2440</v>
      </c>
      <c r="D35471" t="s">
        <v>2441</v>
      </c>
      <c r="E35471" t="s">
        <v>2442</v>
      </c>
      <c r="F35471" t="s">
        <v>2443</v>
      </c>
      <c r="G35471" t="s">
        <v>2444</v>
      </c>
      <c r="H35471" t="s">
        <v>2445</v>
      </c>
      <c r="I35471" t="s">
        <v>2446</v>
      </c>
      <c r="J35471" t="s">
        <v>2447</v>
      </c>
      <c r="K35471" t="s">
        <v>2448</v>
      </c>
      <c r="L35471" t="s">
        <v>2449</v>
      </c>
      <c r="M35471" t="s">
        <v>2450</v>
      </c>
      <c r="N35471" t="s">
        <v>2451</v>
      </c>
      <c r="O35471" t="s">
        <v>2452</v>
      </c>
      <c r="P35471" t="s">
        <v>2453</v>
      </c>
      <c r="Q35471" t="s">
        <v>1032</v>
      </c>
      <c r="R35471" t="s">
        <v>2454</v>
      </c>
    </row>
    <row r="35472" spans="1:23" x14ac:dyDescent="0.35">
      <c r="A35472" t="s">
        <v>8</v>
      </c>
      <c r="B35472">
        <v>204</v>
      </c>
      <c r="C35472" t="s">
        <v>89</v>
      </c>
      <c r="D35472" t="s">
        <v>953</v>
      </c>
      <c r="E35472" t="s">
        <v>1018</v>
      </c>
      <c r="F35472" t="s">
        <v>496</v>
      </c>
      <c r="G35472" t="s">
        <v>681</v>
      </c>
      <c r="H35472" t="s">
        <v>279</v>
      </c>
      <c r="I35472" t="s">
        <v>849</v>
      </c>
      <c r="J35472" t="s">
        <v>140</v>
      </c>
      <c r="K35472" t="s">
        <v>1063</v>
      </c>
      <c r="L35472" t="s">
        <v>1012</v>
      </c>
      <c r="M35472" t="s">
        <v>1021</v>
      </c>
      <c r="N35472" t="s">
        <v>140</v>
      </c>
      <c r="O35472" t="s">
        <v>950</v>
      </c>
      <c r="P35472" t="s">
        <v>140</v>
      </c>
      <c r="Q35472" t="s">
        <v>1021</v>
      </c>
      <c r="R35472" t="s">
        <v>983</v>
      </c>
    </row>
    <row r="35473" spans="1:18" x14ac:dyDescent="0.35">
      <c r="A35473" t="s">
        <v>9</v>
      </c>
      <c r="B35473">
        <v>201</v>
      </c>
      <c r="C35473" t="s">
        <v>733</v>
      </c>
      <c r="D35473" t="s">
        <v>574</v>
      </c>
      <c r="E35473" t="s">
        <v>977</v>
      </c>
      <c r="F35473" t="s">
        <v>314</v>
      </c>
      <c r="G35473" t="s">
        <v>733</v>
      </c>
      <c r="H35473" t="s">
        <v>681</v>
      </c>
      <c r="I35473" t="s">
        <v>674</v>
      </c>
      <c r="J35473" t="s">
        <v>1013</v>
      </c>
      <c r="K35473" t="s">
        <v>1050</v>
      </c>
      <c r="L35473" t="s">
        <v>1019</v>
      </c>
      <c r="M35473" t="s">
        <v>140</v>
      </c>
      <c r="N35473" t="s">
        <v>140</v>
      </c>
      <c r="O35473" t="s">
        <v>1055</v>
      </c>
      <c r="P35473" t="s">
        <v>140</v>
      </c>
      <c r="Q35473" t="s">
        <v>1054</v>
      </c>
      <c r="R35473" t="s">
        <v>697</v>
      </c>
    </row>
    <row r="35474" spans="1:18" x14ac:dyDescent="0.35">
      <c r="A35474" t="s">
        <v>10</v>
      </c>
      <c r="B35474">
        <v>208</v>
      </c>
      <c r="C35474" t="s">
        <v>527</v>
      </c>
      <c r="D35474" t="s">
        <v>838</v>
      </c>
      <c r="E35474" t="s">
        <v>1060</v>
      </c>
      <c r="F35474" t="s">
        <v>743</v>
      </c>
      <c r="G35474" t="s">
        <v>999</v>
      </c>
      <c r="H35474" t="s">
        <v>264</v>
      </c>
      <c r="I35474" t="s">
        <v>1106</v>
      </c>
      <c r="J35474" t="s">
        <v>1008</v>
      </c>
      <c r="K35474" t="s">
        <v>1020</v>
      </c>
      <c r="L35474" t="s">
        <v>1043</v>
      </c>
      <c r="M35474" t="s">
        <v>1098</v>
      </c>
      <c r="N35474" t="s">
        <v>1008</v>
      </c>
      <c r="O35474" t="s">
        <v>1073</v>
      </c>
      <c r="P35474" t="s">
        <v>1008</v>
      </c>
      <c r="Q35474" t="s">
        <v>1014</v>
      </c>
      <c r="R35474" t="s">
        <v>792</v>
      </c>
    </row>
    <row r="35475" spans="1:18" x14ac:dyDescent="0.35">
      <c r="A35475" t="s">
        <v>11</v>
      </c>
      <c r="B35475">
        <v>206</v>
      </c>
      <c r="C35475" t="s">
        <v>996</v>
      </c>
      <c r="D35475" t="s">
        <v>99</v>
      </c>
      <c r="E35475" t="s">
        <v>1054</v>
      </c>
      <c r="F35475" t="s">
        <v>304</v>
      </c>
      <c r="G35475" t="s">
        <v>970</v>
      </c>
      <c r="H35475" t="s">
        <v>55</v>
      </c>
      <c r="I35475" t="s">
        <v>513</v>
      </c>
      <c r="J35475" t="s">
        <v>140</v>
      </c>
      <c r="K35475" t="s">
        <v>1050</v>
      </c>
      <c r="L35475" t="s">
        <v>775</v>
      </c>
      <c r="M35475" t="s">
        <v>1020</v>
      </c>
      <c r="N35475" t="s">
        <v>939</v>
      </c>
      <c r="O35475" t="s">
        <v>875</v>
      </c>
      <c r="P35475" t="s">
        <v>140</v>
      </c>
      <c r="Q35475" t="s">
        <v>1008</v>
      </c>
      <c r="R35475" t="s">
        <v>751</v>
      </c>
    </row>
    <row r="35476" spans="1:18" x14ac:dyDescent="0.35">
      <c r="A35476" t="s">
        <v>12</v>
      </c>
      <c r="B35476">
        <v>208</v>
      </c>
      <c r="C35476" t="s">
        <v>838</v>
      </c>
      <c r="D35476" t="s">
        <v>97</v>
      </c>
      <c r="E35476" t="s">
        <v>1003</v>
      </c>
      <c r="F35476" t="s">
        <v>416</v>
      </c>
      <c r="G35476" t="s">
        <v>286</v>
      </c>
      <c r="H35476" t="s">
        <v>467</v>
      </c>
      <c r="I35476" t="s">
        <v>595</v>
      </c>
      <c r="J35476" t="s">
        <v>1008</v>
      </c>
      <c r="K35476" t="s">
        <v>140</v>
      </c>
      <c r="L35476" t="s">
        <v>1014</v>
      </c>
      <c r="M35476" t="s">
        <v>1009</v>
      </c>
      <c r="N35476" t="s">
        <v>1009</v>
      </c>
      <c r="O35476" t="s">
        <v>1051</v>
      </c>
      <c r="P35476" t="s">
        <v>140</v>
      </c>
      <c r="Q35476" t="s">
        <v>140</v>
      </c>
      <c r="R35476" t="s">
        <v>756</v>
      </c>
    </row>
    <row r="35477" spans="1:18" x14ac:dyDescent="0.35">
      <c r="A35477" t="s">
        <v>13</v>
      </c>
      <c r="B35477">
        <v>206</v>
      </c>
      <c r="C35477" t="s">
        <v>1070</v>
      </c>
      <c r="D35477" t="s">
        <v>501</v>
      </c>
      <c r="E35477" t="s">
        <v>664</v>
      </c>
      <c r="F35477" t="s">
        <v>534</v>
      </c>
      <c r="G35477" t="s">
        <v>1106</v>
      </c>
      <c r="H35477" t="s">
        <v>911</v>
      </c>
      <c r="I35477" t="s">
        <v>953</v>
      </c>
      <c r="J35477" t="s">
        <v>1014</v>
      </c>
      <c r="K35477" t="s">
        <v>1050</v>
      </c>
      <c r="L35477" t="s">
        <v>140</v>
      </c>
      <c r="M35477" t="s">
        <v>1008</v>
      </c>
      <c r="N35477" t="s">
        <v>140</v>
      </c>
      <c r="O35477" t="s">
        <v>1019</v>
      </c>
      <c r="P35477" t="s">
        <v>140</v>
      </c>
      <c r="Q35477" t="s">
        <v>1008</v>
      </c>
      <c r="R35477" t="s">
        <v>105</v>
      </c>
    </row>
    <row r="35478" spans="1:18" x14ac:dyDescent="0.35">
      <c r="A35478" t="s">
        <v>14</v>
      </c>
      <c r="B35478">
        <v>203</v>
      </c>
      <c r="C35478" t="s">
        <v>967</v>
      </c>
      <c r="D35478" t="s">
        <v>937</v>
      </c>
      <c r="E35478" t="s">
        <v>1050</v>
      </c>
      <c r="F35478" t="s">
        <v>556</v>
      </c>
      <c r="G35478" t="s">
        <v>1076</v>
      </c>
      <c r="H35478" t="s">
        <v>886</v>
      </c>
      <c r="I35478" t="s">
        <v>522</v>
      </c>
      <c r="J35478" t="s">
        <v>1012</v>
      </c>
      <c r="K35478" t="s">
        <v>1066</v>
      </c>
      <c r="L35478" t="s">
        <v>1009</v>
      </c>
      <c r="M35478" t="s">
        <v>1021</v>
      </c>
      <c r="N35478" t="s">
        <v>140</v>
      </c>
      <c r="O35478" t="s">
        <v>1020</v>
      </c>
      <c r="P35478" t="s">
        <v>140</v>
      </c>
      <c r="Q35478" t="s">
        <v>1014</v>
      </c>
      <c r="R35478" t="s">
        <v>785</v>
      </c>
    </row>
    <row r="35479" spans="1:18" x14ac:dyDescent="0.35">
      <c r="A35479" t="s">
        <v>15</v>
      </c>
      <c r="B35479">
        <v>206</v>
      </c>
      <c r="C35479" t="s">
        <v>733</v>
      </c>
      <c r="D35479" t="s">
        <v>729</v>
      </c>
      <c r="E35479" t="s">
        <v>919</v>
      </c>
      <c r="F35479" t="s">
        <v>392</v>
      </c>
      <c r="G35479" t="s">
        <v>119</v>
      </c>
      <c r="H35479" t="s">
        <v>57</v>
      </c>
      <c r="I35479" t="s">
        <v>386</v>
      </c>
      <c r="J35479" t="s">
        <v>1063</v>
      </c>
      <c r="K35479" t="s">
        <v>1054</v>
      </c>
      <c r="L35479" t="s">
        <v>1016</v>
      </c>
      <c r="M35479" t="s">
        <v>1013</v>
      </c>
      <c r="N35479" t="s">
        <v>140</v>
      </c>
      <c r="O35479" t="s">
        <v>939</v>
      </c>
      <c r="P35479" t="s">
        <v>140</v>
      </c>
      <c r="Q35479" t="s">
        <v>1055</v>
      </c>
      <c r="R35479" t="s">
        <v>1083</v>
      </c>
    </row>
    <row r="35480" spans="1:18" x14ac:dyDescent="0.35">
      <c r="A35480" t="s">
        <v>16</v>
      </c>
      <c r="B35480">
        <v>206</v>
      </c>
      <c r="C35480" t="s">
        <v>973</v>
      </c>
      <c r="D35480" t="s">
        <v>286</v>
      </c>
      <c r="E35480" t="s">
        <v>515</v>
      </c>
      <c r="F35480" t="s">
        <v>299</v>
      </c>
      <c r="G35480" t="s">
        <v>121</v>
      </c>
      <c r="H35480" t="s">
        <v>752</v>
      </c>
      <c r="I35480" t="s">
        <v>1080</v>
      </c>
      <c r="J35480" t="s">
        <v>140</v>
      </c>
      <c r="K35480" t="s">
        <v>1055</v>
      </c>
      <c r="L35480" t="s">
        <v>1014</v>
      </c>
      <c r="M35480" t="s">
        <v>1011</v>
      </c>
      <c r="N35480" t="s">
        <v>1021</v>
      </c>
      <c r="O35480" t="s">
        <v>1011</v>
      </c>
      <c r="P35480" t="s">
        <v>140</v>
      </c>
      <c r="Q35480" t="s">
        <v>1010</v>
      </c>
      <c r="R35480" t="s">
        <v>446</v>
      </c>
    </row>
    <row r="35481" spans="1:18" x14ac:dyDescent="0.35">
      <c r="A35481" t="s">
        <v>17</v>
      </c>
      <c r="B35481">
        <v>202</v>
      </c>
      <c r="C35481" t="s">
        <v>1067</v>
      </c>
      <c r="D35481" t="s">
        <v>574</v>
      </c>
      <c r="E35481" t="s">
        <v>1065</v>
      </c>
      <c r="F35481" t="s">
        <v>628</v>
      </c>
      <c r="G35481" t="s">
        <v>785</v>
      </c>
      <c r="H35481" t="s">
        <v>737</v>
      </c>
      <c r="I35481" t="s">
        <v>462</v>
      </c>
      <c r="J35481" t="s">
        <v>1019</v>
      </c>
      <c r="K35481" t="s">
        <v>1009</v>
      </c>
      <c r="L35481" t="s">
        <v>1016</v>
      </c>
      <c r="M35481" t="s">
        <v>1009</v>
      </c>
      <c r="N35481" t="s">
        <v>1009</v>
      </c>
      <c r="O35481" t="s">
        <v>1062</v>
      </c>
      <c r="P35481" t="s">
        <v>1009</v>
      </c>
      <c r="Q35481" t="s">
        <v>1054</v>
      </c>
      <c r="R35481" t="s">
        <v>582</v>
      </c>
    </row>
    <row r="35482" spans="1:18" x14ac:dyDescent="0.35">
      <c r="A35482" t="s">
        <v>18</v>
      </c>
      <c r="B35482">
        <v>205</v>
      </c>
      <c r="C35482" t="s">
        <v>1056</v>
      </c>
      <c r="D35482" t="s">
        <v>953</v>
      </c>
      <c r="E35482" t="s">
        <v>1044</v>
      </c>
      <c r="F35482" t="s">
        <v>760</v>
      </c>
      <c r="G35482" t="s">
        <v>871</v>
      </c>
      <c r="H35482" t="s">
        <v>73</v>
      </c>
      <c r="I35482" t="s">
        <v>749</v>
      </c>
      <c r="J35482" t="s">
        <v>1010</v>
      </c>
      <c r="K35482" t="s">
        <v>1098</v>
      </c>
      <c r="L35482" t="s">
        <v>140</v>
      </c>
      <c r="M35482" t="s">
        <v>140</v>
      </c>
      <c r="N35482" t="s">
        <v>140</v>
      </c>
      <c r="O35482" t="s">
        <v>1052</v>
      </c>
      <c r="P35482" t="s">
        <v>140</v>
      </c>
      <c r="Q35482" t="s">
        <v>1021</v>
      </c>
      <c r="R35482" t="s">
        <v>269</v>
      </c>
    </row>
    <row r="35483" spans="1:18" x14ac:dyDescent="0.35">
      <c r="A35483" t="s">
        <v>19</v>
      </c>
      <c r="B35483">
        <v>205</v>
      </c>
      <c r="C35483" t="s">
        <v>897</v>
      </c>
      <c r="D35483" t="s">
        <v>548</v>
      </c>
      <c r="E35483" t="s">
        <v>1044</v>
      </c>
      <c r="F35483" t="s">
        <v>251</v>
      </c>
      <c r="G35483" t="s">
        <v>785</v>
      </c>
      <c r="H35483" t="s">
        <v>924</v>
      </c>
      <c r="I35483" t="s">
        <v>991</v>
      </c>
      <c r="J35483" t="s">
        <v>1019</v>
      </c>
      <c r="K35483" t="s">
        <v>1014</v>
      </c>
      <c r="L35483" t="s">
        <v>1016</v>
      </c>
      <c r="M35483" t="s">
        <v>939</v>
      </c>
      <c r="N35483" t="s">
        <v>1008</v>
      </c>
      <c r="O35483" t="s">
        <v>939</v>
      </c>
      <c r="P35483" t="s">
        <v>140</v>
      </c>
      <c r="Q35483" t="s">
        <v>1017</v>
      </c>
      <c r="R35483" t="s">
        <v>462</v>
      </c>
    </row>
    <row r="35484" spans="1:18" x14ac:dyDescent="0.35">
      <c r="A35484" t="s">
        <v>20</v>
      </c>
      <c r="B35484">
        <v>204</v>
      </c>
      <c r="C35484" t="s">
        <v>967</v>
      </c>
      <c r="D35484" t="s">
        <v>89</v>
      </c>
      <c r="E35484" t="s">
        <v>1051</v>
      </c>
      <c r="F35484" t="s">
        <v>252</v>
      </c>
      <c r="G35484" t="s">
        <v>777</v>
      </c>
      <c r="H35484" t="s">
        <v>240</v>
      </c>
      <c r="I35484" t="s">
        <v>433</v>
      </c>
      <c r="J35484" t="s">
        <v>1014</v>
      </c>
      <c r="K35484" t="s">
        <v>1013</v>
      </c>
      <c r="L35484" t="s">
        <v>140</v>
      </c>
      <c r="M35484" t="s">
        <v>1014</v>
      </c>
      <c r="N35484" t="s">
        <v>140</v>
      </c>
      <c r="O35484" t="s">
        <v>1073</v>
      </c>
      <c r="P35484" t="s">
        <v>140</v>
      </c>
      <c r="Q35484" t="s">
        <v>140</v>
      </c>
      <c r="R35484" t="s">
        <v>476</v>
      </c>
    </row>
    <row r="35485" spans="1:18" x14ac:dyDescent="0.35">
      <c r="A35485" t="s">
        <v>21</v>
      </c>
      <c r="B35485">
        <v>210</v>
      </c>
      <c r="C35485" t="s">
        <v>1059</v>
      </c>
      <c r="D35485" t="s">
        <v>111</v>
      </c>
      <c r="E35485" t="s">
        <v>1007</v>
      </c>
      <c r="F35485" t="s">
        <v>604</v>
      </c>
      <c r="G35485" t="s">
        <v>961</v>
      </c>
      <c r="H35485" t="s">
        <v>604</v>
      </c>
      <c r="I35485" t="s">
        <v>582</v>
      </c>
      <c r="J35485" t="s">
        <v>1013</v>
      </c>
      <c r="K35485" t="s">
        <v>1066</v>
      </c>
      <c r="L35485" t="s">
        <v>140</v>
      </c>
      <c r="M35485" t="s">
        <v>1017</v>
      </c>
      <c r="N35485" t="s">
        <v>1013</v>
      </c>
      <c r="O35485" t="s">
        <v>1047</v>
      </c>
      <c r="P35485" t="s">
        <v>140</v>
      </c>
      <c r="Q35485" t="s">
        <v>775</v>
      </c>
      <c r="R35485" t="s">
        <v>162</v>
      </c>
    </row>
    <row r="35486" spans="1:18" x14ac:dyDescent="0.35">
      <c r="A35486" t="s">
        <v>22</v>
      </c>
      <c r="B35486">
        <v>208</v>
      </c>
      <c r="C35486" t="s">
        <v>973</v>
      </c>
      <c r="D35486" t="s">
        <v>95</v>
      </c>
      <c r="E35486" t="s">
        <v>1057</v>
      </c>
      <c r="F35486" t="s">
        <v>628</v>
      </c>
      <c r="G35486" t="s">
        <v>592</v>
      </c>
      <c r="H35486" t="s">
        <v>199</v>
      </c>
      <c r="I35486" t="s">
        <v>269</v>
      </c>
      <c r="J35486" t="s">
        <v>1012</v>
      </c>
      <c r="K35486" t="s">
        <v>1010</v>
      </c>
      <c r="L35486" t="s">
        <v>140</v>
      </c>
      <c r="M35486" t="s">
        <v>1014</v>
      </c>
      <c r="N35486" t="s">
        <v>140</v>
      </c>
      <c r="O35486" t="s">
        <v>1014</v>
      </c>
      <c r="P35486" t="s">
        <v>1010</v>
      </c>
      <c r="Q35486" t="s">
        <v>140</v>
      </c>
      <c r="R35486" t="s">
        <v>994</v>
      </c>
    </row>
    <row r="35487" spans="1:18" x14ac:dyDescent="0.35">
      <c r="A35487" t="s">
        <v>23</v>
      </c>
      <c r="B35487">
        <v>204</v>
      </c>
      <c r="C35487" t="s">
        <v>875</v>
      </c>
      <c r="D35487" t="s">
        <v>1044</v>
      </c>
      <c r="E35487" t="s">
        <v>1052</v>
      </c>
      <c r="F35487" t="s">
        <v>694</v>
      </c>
      <c r="G35487" t="s">
        <v>490</v>
      </c>
      <c r="H35487" t="s">
        <v>354</v>
      </c>
      <c r="I35487" t="s">
        <v>1087</v>
      </c>
      <c r="J35487" t="s">
        <v>140</v>
      </c>
      <c r="K35487" t="s">
        <v>1063</v>
      </c>
      <c r="L35487" t="s">
        <v>140</v>
      </c>
      <c r="M35487" t="s">
        <v>1010</v>
      </c>
      <c r="N35487" t="s">
        <v>140</v>
      </c>
      <c r="O35487" t="s">
        <v>664</v>
      </c>
      <c r="P35487" t="s">
        <v>140</v>
      </c>
      <c r="Q35487" t="s">
        <v>1009</v>
      </c>
      <c r="R35487" t="s">
        <v>1100</v>
      </c>
    </row>
    <row r="35488" spans="1:18" x14ac:dyDescent="0.35">
      <c r="A35488" t="s">
        <v>24</v>
      </c>
      <c r="B35488">
        <v>206</v>
      </c>
      <c r="C35488" t="s">
        <v>991</v>
      </c>
      <c r="D35488" t="s">
        <v>286</v>
      </c>
      <c r="E35488" t="s">
        <v>1007</v>
      </c>
      <c r="F35488" t="s">
        <v>557</v>
      </c>
      <c r="G35488" t="s">
        <v>592</v>
      </c>
      <c r="H35488" t="s">
        <v>55</v>
      </c>
      <c r="I35488" t="s">
        <v>1154</v>
      </c>
      <c r="J35488" t="s">
        <v>1009</v>
      </c>
      <c r="K35488" t="s">
        <v>1046</v>
      </c>
      <c r="L35488" t="s">
        <v>954</v>
      </c>
      <c r="M35488" t="s">
        <v>1011</v>
      </c>
      <c r="N35488" t="s">
        <v>140</v>
      </c>
      <c r="O35488" t="s">
        <v>875</v>
      </c>
      <c r="P35488" t="s">
        <v>1008</v>
      </c>
      <c r="Q35488" t="s">
        <v>939</v>
      </c>
      <c r="R35488" t="s">
        <v>513</v>
      </c>
    </row>
    <row r="35489" spans="1:19" x14ac:dyDescent="0.35">
      <c r="A35489" t="s">
        <v>25</v>
      </c>
      <c r="B35489">
        <v>204</v>
      </c>
      <c r="C35489" t="s">
        <v>1061</v>
      </c>
      <c r="D35489" t="s">
        <v>595</v>
      </c>
      <c r="E35489" t="s">
        <v>1018</v>
      </c>
      <c r="F35489" t="s">
        <v>356</v>
      </c>
      <c r="G35489" t="s">
        <v>915</v>
      </c>
      <c r="H35489" t="s">
        <v>465</v>
      </c>
      <c r="I35489" t="s">
        <v>897</v>
      </c>
      <c r="J35489" t="s">
        <v>1011</v>
      </c>
      <c r="K35489" t="s">
        <v>1055</v>
      </c>
      <c r="L35489" t="s">
        <v>1021</v>
      </c>
      <c r="M35489" t="s">
        <v>1016</v>
      </c>
      <c r="N35489" t="s">
        <v>1012</v>
      </c>
      <c r="O35489" t="s">
        <v>1012</v>
      </c>
      <c r="P35489" t="s">
        <v>140</v>
      </c>
      <c r="Q35489" t="s">
        <v>1016</v>
      </c>
      <c r="R35489" t="s">
        <v>794</v>
      </c>
    </row>
    <row r="35490" spans="1:19" x14ac:dyDescent="0.35">
      <c r="A35490" t="s">
        <v>26</v>
      </c>
      <c r="B35490">
        <v>202</v>
      </c>
      <c r="C35490" t="s">
        <v>915</v>
      </c>
      <c r="D35490" t="s">
        <v>113</v>
      </c>
      <c r="E35490" t="s">
        <v>1062</v>
      </c>
      <c r="F35490" t="s">
        <v>689</v>
      </c>
      <c r="G35490" t="s">
        <v>937</v>
      </c>
      <c r="H35490" t="s">
        <v>894</v>
      </c>
      <c r="I35490" t="s">
        <v>1182</v>
      </c>
      <c r="J35490" t="s">
        <v>1021</v>
      </c>
      <c r="K35490" t="s">
        <v>1066</v>
      </c>
      <c r="L35490" t="s">
        <v>1016</v>
      </c>
      <c r="M35490" t="s">
        <v>1010</v>
      </c>
      <c r="N35490" t="s">
        <v>1010</v>
      </c>
      <c r="O35490" t="s">
        <v>919</v>
      </c>
      <c r="P35490" t="s">
        <v>140</v>
      </c>
      <c r="Q35490" t="s">
        <v>1063</v>
      </c>
      <c r="R35490" t="s">
        <v>513</v>
      </c>
    </row>
    <row r="35491" spans="1:19" x14ac:dyDescent="0.35">
      <c r="A35491" t="s">
        <v>27</v>
      </c>
      <c r="B35491">
        <v>204</v>
      </c>
      <c r="C35491" t="s">
        <v>1065</v>
      </c>
      <c r="D35491" t="s">
        <v>1085</v>
      </c>
      <c r="E35491" t="s">
        <v>458</v>
      </c>
      <c r="F35491" t="s">
        <v>452</v>
      </c>
      <c r="G35491" t="s">
        <v>101</v>
      </c>
      <c r="H35491" t="s">
        <v>959</v>
      </c>
      <c r="I35491" t="s">
        <v>465</v>
      </c>
      <c r="J35491" t="s">
        <v>919</v>
      </c>
      <c r="K35491" t="s">
        <v>1054</v>
      </c>
      <c r="L35491" t="s">
        <v>1019</v>
      </c>
      <c r="M35491" t="s">
        <v>1058</v>
      </c>
      <c r="N35491" t="s">
        <v>1019</v>
      </c>
      <c r="O35491" t="s">
        <v>1065</v>
      </c>
      <c r="P35491" t="s">
        <v>1012</v>
      </c>
      <c r="Q35491" t="s">
        <v>1008</v>
      </c>
      <c r="R35491" t="s">
        <v>847</v>
      </c>
    </row>
    <row r="35492" spans="1:19" x14ac:dyDescent="0.35">
      <c r="A35492" t="s">
        <v>28</v>
      </c>
      <c r="B35492">
        <v>207</v>
      </c>
      <c r="C35492" t="s">
        <v>919</v>
      </c>
      <c r="D35492" t="s">
        <v>973</v>
      </c>
      <c r="E35492" t="s">
        <v>1004</v>
      </c>
      <c r="F35492" t="s">
        <v>852</v>
      </c>
      <c r="G35492" t="s">
        <v>849</v>
      </c>
      <c r="H35492" t="s">
        <v>446</v>
      </c>
      <c r="I35492" t="s">
        <v>654</v>
      </c>
      <c r="J35492" t="s">
        <v>1010</v>
      </c>
      <c r="K35492" t="s">
        <v>1066</v>
      </c>
      <c r="L35492" t="s">
        <v>140</v>
      </c>
      <c r="M35492" t="s">
        <v>1009</v>
      </c>
      <c r="N35492" t="s">
        <v>1009</v>
      </c>
      <c r="O35492" t="s">
        <v>996</v>
      </c>
      <c r="P35492" t="s">
        <v>1009</v>
      </c>
      <c r="Q35492" t="s">
        <v>140</v>
      </c>
      <c r="R35492" t="s">
        <v>911</v>
      </c>
    </row>
    <row r="35493" spans="1:19" x14ac:dyDescent="0.35">
      <c r="A35493" t="s">
        <v>29</v>
      </c>
      <c r="B35493">
        <v>204</v>
      </c>
      <c r="C35493" t="s">
        <v>729</v>
      </c>
      <c r="D35493" t="s">
        <v>785</v>
      </c>
      <c r="E35493" t="s">
        <v>87</v>
      </c>
      <c r="F35493" t="s">
        <v>449</v>
      </c>
      <c r="G35493" t="s">
        <v>199</v>
      </c>
      <c r="H35493" t="s">
        <v>603</v>
      </c>
      <c r="I35493" t="s">
        <v>386</v>
      </c>
      <c r="J35493" t="s">
        <v>939</v>
      </c>
      <c r="K35493" t="s">
        <v>1019</v>
      </c>
      <c r="L35493" t="s">
        <v>1011</v>
      </c>
      <c r="M35493" t="s">
        <v>1019</v>
      </c>
      <c r="N35493" t="s">
        <v>1021</v>
      </c>
      <c r="O35493" t="s">
        <v>977</v>
      </c>
      <c r="P35493" t="s">
        <v>1013</v>
      </c>
      <c r="Q35493" t="s">
        <v>1008</v>
      </c>
      <c r="R35493" t="s">
        <v>673</v>
      </c>
    </row>
    <row r="35494" spans="1:19" x14ac:dyDescent="0.35">
      <c r="A35494" t="s">
        <v>30</v>
      </c>
      <c r="B35494">
        <v>202</v>
      </c>
      <c r="C35494" t="s">
        <v>93</v>
      </c>
      <c r="D35494" t="s">
        <v>157</v>
      </c>
      <c r="E35494" t="s">
        <v>95</v>
      </c>
      <c r="F35494" t="s">
        <v>724</v>
      </c>
      <c r="G35494" t="s">
        <v>985</v>
      </c>
      <c r="H35494" t="s">
        <v>451</v>
      </c>
      <c r="I35494" t="s">
        <v>862</v>
      </c>
      <c r="J35494" t="s">
        <v>1009</v>
      </c>
      <c r="K35494" t="s">
        <v>1010</v>
      </c>
      <c r="L35494" t="s">
        <v>1063</v>
      </c>
      <c r="M35494" t="s">
        <v>1011</v>
      </c>
      <c r="N35494" t="s">
        <v>140</v>
      </c>
      <c r="O35494" t="s">
        <v>1043</v>
      </c>
      <c r="P35494" t="s">
        <v>140</v>
      </c>
      <c r="Q35494" t="s">
        <v>140</v>
      </c>
      <c r="R35494" t="s">
        <v>968</v>
      </c>
    </row>
    <row r="35495" spans="1:19" x14ac:dyDescent="0.35">
      <c r="A35495" t="s">
        <v>31</v>
      </c>
      <c r="B35495">
        <v>207</v>
      </c>
      <c r="C35495" t="s">
        <v>664</v>
      </c>
      <c r="D35495" t="s">
        <v>1045</v>
      </c>
      <c r="E35495" t="s">
        <v>1061</v>
      </c>
      <c r="F35495" t="s">
        <v>390</v>
      </c>
      <c r="G35495" t="s">
        <v>917</v>
      </c>
      <c r="H35495" t="s">
        <v>474</v>
      </c>
      <c r="I35495" t="s">
        <v>917</v>
      </c>
      <c r="J35495" t="s">
        <v>140</v>
      </c>
      <c r="K35495" t="s">
        <v>140</v>
      </c>
      <c r="L35495" t="s">
        <v>140</v>
      </c>
      <c r="M35495" t="s">
        <v>1014</v>
      </c>
      <c r="N35495" t="s">
        <v>140</v>
      </c>
      <c r="O35495" t="s">
        <v>1012</v>
      </c>
      <c r="P35495" t="s">
        <v>140</v>
      </c>
      <c r="Q35495" t="s">
        <v>1054</v>
      </c>
      <c r="R35495" t="s">
        <v>127</v>
      </c>
    </row>
    <row r="35496" spans="1:19" x14ac:dyDescent="0.35">
      <c r="A35496" t="s">
        <v>32</v>
      </c>
      <c r="B35496">
        <v>4922</v>
      </c>
      <c r="C35496" t="s">
        <v>769</v>
      </c>
      <c r="D35496" t="s">
        <v>121</v>
      </c>
      <c r="E35496" t="s">
        <v>1070</v>
      </c>
      <c r="F35496" t="s">
        <v>407</v>
      </c>
      <c r="G35496" t="s">
        <v>1182</v>
      </c>
      <c r="H35496" t="s">
        <v>237</v>
      </c>
      <c r="I35496" t="s">
        <v>901</v>
      </c>
      <c r="J35496" t="s">
        <v>1012</v>
      </c>
      <c r="K35496" t="s">
        <v>1011</v>
      </c>
      <c r="L35496" t="s">
        <v>1014</v>
      </c>
      <c r="M35496" t="s">
        <v>775</v>
      </c>
      <c r="N35496" t="s">
        <v>1016</v>
      </c>
      <c r="O35496" t="s">
        <v>1004</v>
      </c>
      <c r="P35496" t="s">
        <v>1022</v>
      </c>
      <c r="Q35496" t="s">
        <v>1012</v>
      </c>
      <c r="R35496" t="s">
        <v>495</v>
      </c>
    </row>
    <row r="35498" spans="1:19" x14ac:dyDescent="0.35">
      <c r="A35498" t="s">
        <v>2455</v>
      </c>
    </row>
    <row r="35499" spans="1:19" x14ac:dyDescent="0.35">
      <c r="A35499" t="s">
        <v>2</v>
      </c>
      <c r="B35499" t="s">
        <v>1136</v>
      </c>
      <c r="C35499" t="s">
        <v>3</v>
      </c>
      <c r="D35499" t="s">
        <v>2440</v>
      </c>
      <c r="E35499" t="s">
        <v>2441</v>
      </c>
      <c r="F35499" t="s">
        <v>2442</v>
      </c>
      <c r="G35499" t="s">
        <v>2443</v>
      </c>
      <c r="H35499" t="s">
        <v>2444</v>
      </c>
      <c r="I35499" t="s">
        <v>2445</v>
      </c>
      <c r="J35499" t="s">
        <v>2446</v>
      </c>
      <c r="K35499" t="s">
        <v>2447</v>
      </c>
      <c r="L35499" t="s">
        <v>2448</v>
      </c>
      <c r="M35499" t="s">
        <v>2449</v>
      </c>
      <c r="N35499" t="s">
        <v>2450</v>
      </c>
      <c r="O35499" t="s">
        <v>2451</v>
      </c>
      <c r="P35499" t="s">
        <v>2452</v>
      </c>
      <c r="Q35499" t="s">
        <v>2453</v>
      </c>
      <c r="R35499" t="s">
        <v>1032</v>
      </c>
      <c r="S35499" t="s">
        <v>2454</v>
      </c>
    </row>
    <row r="35500" spans="1:19" x14ac:dyDescent="0.35">
      <c r="A35500" t="s">
        <v>8</v>
      </c>
      <c r="B35500" t="s">
        <v>1126</v>
      </c>
      <c r="C35500">
        <v>92</v>
      </c>
      <c r="D35500" t="s">
        <v>967</v>
      </c>
      <c r="E35500" t="s">
        <v>985</v>
      </c>
      <c r="F35500" t="s">
        <v>1004</v>
      </c>
      <c r="G35500" t="s">
        <v>605</v>
      </c>
      <c r="H35500" t="s">
        <v>975</v>
      </c>
      <c r="I35500" t="s">
        <v>389</v>
      </c>
      <c r="J35500" t="s">
        <v>769</v>
      </c>
      <c r="K35500" t="s">
        <v>140</v>
      </c>
      <c r="L35500" t="s">
        <v>1014</v>
      </c>
      <c r="M35500" t="s">
        <v>1012</v>
      </c>
      <c r="N35500" t="s">
        <v>1019</v>
      </c>
      <c r="O35500" t="s">
        <v>140</v>
      </c>
      <c r="P35500" t="s">
        <v>1056</v>
      </c>
      <c r="Q35500" t="s">
        <v>140</v>
      </c>
      <c r="R35500" t="s">
        <v>1098</v>
      </c>
      <c r="S35500" t="s">
        <v>121</v>
      </c>
    </row>
    <row r="35501" spans="1:19" x14ac:dyDescent="0.35">
      <c r="A35501" t="s">
        <v>8</v>
      </c>
      <c r="B35501" t="s">
        <v>1127</v>
      </c>
      <c r="C35501">
        <v>111</v>
      </c>
      <c r="D35501" t="s">
        <v>99</v>
      </c>
      <c r="E35501" t="s">
        <v>548</v>
      </c>
      <c r="F35501" t="s">
        <v>1051</v>
      </c>
      <c r="G35501" t="s">
        <v>357</v>
      </c>
      <c r="H35501" t="s">
        <v>639</v>
      </c>
      <c r="I35501" t="s">
        <v>697</v>
      </c>
      <c r="J35501" t="s">
        <v>511</v>
      </c>
      <c r="K35501" t="s">
        <v>140</v>
      </c>
      <c r="L35501" t="s">
        <v>775</v>
      </c>
      <c r="M35501" t="s">
        <v>1063</v>
      </c>
      <c r="N35501" t="s">
        <v>1054</v>
      </c>
      <c r="O35501" t="s">
        <v>140</v>
      </c>
      <c r="P35501" t="s">
        <v>1048</v>
      </c>
      <c r="Q35501" t="s">
        <v>140</v>
      </c>
      <c r="R35501" t="s">
        <v>1063</v>
      </c>
      <c r="S35501" t="s">
        <v>1053</v>
      </c>
    </row>
    <row r="35502" spans="1:19" x14ac:dyDescent="0.35">
      <c r="A35502" t="s">
        <v>8</v>
      </c>
      <c r="B35502" t="s">
        <v>339</v>
      </c>
      <c r="C35502">
        <v>1</v>
      </c>
      <c r="D35502" t="s">
        <v>140</v>
      </c>
      <c r="E35502" t="s">
        <v>140</v>
      </c>
      <c r="F35502" t="s">
        <v>140</v>
      </c>
      <c r="G35502" t="s">
        <v>177</v>
      </c>
      <c r="H35502" t="s">
        <v>140</v>
      </c>
      <c r="I35502" t="s">
        <v>177</v>
      </c>
      <c r="J35502" t="s">
        <v>140</v>
      </c>
      <c r="K35502" t="s">
        <v>140</v>
      </c>
      <c r="L35502" t="s">
        <v>140</v>
      </c>
      <c r="M35502" t="s">
        <v>140</v>
      </c>
      <c r="N35502" t="s">
        <v>140</v>
      </c>
      <c r="O35502" t="s">
        <v>140</v>
      </c>
      <c r="P35502" t="s">
        <v>140</v>
      </c>
      <c r="Q35502" t="s">
        <v>140</v>
      </c>
      <c r="R35502" t="s">
        <v>140</v>
      </c>
      <c r="S35502" t="s">
        <v>140</v>
      </c>
    </row>
    <row r="35503" spans="1:19" x14ac:dyDescent="0.35">
      <c r="A35503" t="s">
        <v>9</v>
      </c>
      <c r="B35503" t="s">
        <v>1126</v>
      </c>
      <c r="C35503">
        <v>77</v>
      </c>
      <c r="D35503" t="s">
        <v>1059</v>
      </c>
      <c r="E35503" t="s">
        <v>87</v>
      </c>
      <c r="F35503" t="s">
        <v>785</v>
      </c>
      <c r="G35503" t="s">
        <v>615</v>
      </c>
      <c r="H35503" t="s">
        <v>929</v>
      </c>
      <c r="I35503" t="s">
        <v>718</v>
      </c>
      <c r="J35503" t="s">
        <v>729</v>
      </c>
      <c r="K35503" t="s">
        <v>1054</v>
      </c>
      <c r="L35503" t="s">
        <v>1048</v>
      </c>
      <c r="M35503" t="s">
        <v>775</v>
      </c>
      <c r="N35503" t="s">
        <v>140</v>
      </c>
      <c r="O35503" t="s">
        <v>140</v>
      </c>
      <c r="P35503" t="s">
        <v>1058</v>
      </c>
      <c r="Q35503" t="s">
        <v>140</v>
      </c>
      <c r="R35503" t="s">
        <v>1066</v>
      </c>
      <c r="S35503" t="s">
        <v>862</v>
      </c>
    </row>
    <row r="35504" spans="1:19" x14ac:dyDescent="0.35">
      <c r="A35504" t="s">
        <v>9</v>
      </c>
      <c r="B35504" t="s">
        <v>1127</v>
      </c>
      <c r="C35504">
        <v>118</v>
      </c>
      <c r="D35504" t="s">
        <v>971</v>
      </c>
      <c r="E35504" t="s">
        <v>942</v>
      </c>
      <c r="F35504" t="s">
        <v>1004</v>
      </c>
      <c r="G35504" t="s">
        <v>375</v>
      </c>
      <c r="H35504" t="s">
        <v>1047</v>
      </c>
      <c r="I35504" t="s">
        <v>720</v>
      </c>
      <c r="J35504" t="s">
        <v>741</v>
      </c>
      <c r="K35504" t="s">
        <v>140</v>
      </c>
      <c r="L35504" t="s">
        <v>1098</v>
      </c>
      <c r="M35504" t="s">
        <v>1019</v>
      </c>
      <c r="N35504" t="s">
        <v>140</v>
      </c>
      <c r="O35504" t="s">
        <v>140</v>
      </c>
      <c r="P35504" t="s">
        <v>1098</v>
      </c>
      <c r="Q35504" t="s">
        <v>140</v>
      </c>
      <c r="R35504" t="s">
        <v>775</v>
      </c>
      <c r="S35504" t="s">
        <v>691</v>
      </c>
    </row>
    <row r="35505" spans="1:19" x14ac:dyDescent="0.35">
      <c r="A35505" t="s">
        <v>9</v>
      </c>
      <c r="B35505" t="s">
        <v>339</v>
      </c>
      <c r="C35505">
        <v>6</v>
      </c>
      <c r="D35505" t="s">
        <v>140</v>
      </c>
      <c r="E35505" t="s">
        <v>140</v>
      </c>
      <c r="F35505" t="s">
        <v>140</v>
      </c>
      <c r="G35505" t="s">
        <v>159</v>
      </c>
      <c r="H35505" t="s">
        <v>140</v>
      </c>
      <c r="I35505" t="s">
        <v>140</v>
      </c>
      <c r="J35505" t="s">
        <v>140</v>
      </c>
      <c r="K35505" t="s">
        <v>140</v>
      </c>
      <c r="L35505" t="s">
        <v>140</v>
      </c>
      <c r="M35505" t="s">
        <v>140</v>
      </c>
      <c r="N35505" t="s">
        <v>140</v>
      </c>
      <c r="O35505" t="s">
        <v>140</v>
      </c>
      <c r="P35505" t="s">
        <v>140</v>
      </c>
      <c r="Q35505" t="s">
        <v>140</v>
      </c>
      <c r="R35505" t="s">
        <v>140</v>
      </c>
      <c r="S35505" t="s">
        <v>160</v>
      </c>
    </row>
    <row r="35506" spans="1:19" x14ac:dyDescent="0.35">
      <c r="A35506" t="s">
        <v>10</v>
      </c>
      <c r="B35506" t="s">
        <v>1126</v>
      </c>
      <c r="C35506">
        <v>93</v>
      </c>
      <c r="D35506" t="s">
        <v>109</v>
      </c>
      <c r="E35506" t="s">
        <v>869</v>
      </c>
      <c r="F35506" t="s">
        <v>515</v>
      </c>
      <c r="G35506" t="s">
        <v>452</v>
      </c>
      <c r="H35506" t="s">
        <v>849</v>
      </c>
      <c r="I35506" t="s">
        <v>157</v>
      </c>
      <c r="J35506" t="s">
        <v>646</v>
      </c>
      <c r="K35506" t="s">
        <v>1009</v>
      </c>
      <c r="L35506" t="s">
        <v>1047</v>
      </c>
      <c r="M35506" t="s">
        <v>733</v>
      </c>
      <c r="N35506" t="s">
        <v>939</v>
      </c>
      <c r="O35506" t="s">
        <v>1009</v>
      </c>
      <c r="P35506" t="s">
        <v>1009</v>
      </c>
      <c r="Q35506" t="s">
        <v>1009</v>
      </c>
      <c r="R35506" t="s">
        <v>140</v>
      </c>
      <c r="S35506" t="s">
        <v>456</v>
      </c>
    </row>
    <row r="35507" spans="1:19" x14ac:dyDescent="0.35">
      <c r="A35507" t="s">
        <v>10</v>
      </c>
      <c r="B35507" t="s">
        <v>1127</v>
      </c>
      <c r="C35507">
        <v>105</v>
      </c>
      <c r="D35507" t="s">
        <v>733</v>
      </c>
      <c r="E35507" t="s">
        <v>1061</v>
      </c>
      <c r="F35507" t="s">
        <v>1043</v>
      </c>
      <c r="G35507" t="s">
        <v>836</v>
      </c>
      <c r="H35507" t="s">
        <v>1053</v>
      </c>
      <c r="I35507" t="s">
        <v>855</v>
      </c>
      <c r="J35507" t="s">
        <v>119</v>
      </c>
      <c r="K35507" t="s">
        <v>140</v>
      </c>
      <c r="L35507" t="s">
        <v>1021</v>
      </c>
      <c r="M35507" t="s">
        <v>140</v>
      </c>
      <c r="N35507" t="s">
        <v>1054</v>
      </c>
      <c r="O35507" t="s">
        <v>140</v>
      </c>
      <c r="P35507" t="s">
        <v>1070</v>
      </c>
      <c r="Q35507" t="s">
        <v>140</v>
      </c>
      <c r="R35507" t="s">
        <v>1054</v>
      </c>
      <c r="S35507" t="s">
        <v>433</v>
      </c>
    </row>
    <row r="35508" spans="1:19" x14ac:dyDescent="0.35">
      <c r="A35508" t="s">
        <v>10</v>
      </c>
      <c r="B35508" t="s">
        <v>339</v>
      </c>
      <c r="C35508">
        <v>10</v>
      </c>
      <c r="D35508" t="s">
        <v>140</v>
      </c>
      <c r="E35508" t="s">
        <v>983</v>
      </c>
      <c r="F35508" t="s">
        <v>140</v>
      </c>
      <c r="G35508" t="s">
        <v>353</v>
      </c>
      <c r="H35508" t="s">
        <v>1095</v>
      </c>
      <c r="I35508" t="s">
        <v>140</v>
      </c>
      <c r="J35508" t="s">
        <v>697</v>
      </c>
      <c r="K35508" t="s">
        <v>140</v>
      </c>
      <c r="L35508" t="s">
        <v>140</v>
      </c>
      <c r="M35508" t="s">
        <v>140</v>
      </c>
      <c r="N35508" t="s">
        <v>140</v>
      </c>
      <c r="O35508" t="s">
        <v>140</v>
      </c>
      <c r="P35508" t="s">
        <v>1004</v>
      </c>
      <c r="Q35508" t="s">
        <v>140</v>
      </c>
      <c r="R35508" t="s">
        <v>140</v>
      </c>
      <c r="S35508" t="s">
        <v>1004</v>
      </c>
    </row>
    <row r="35509" spans="1:19" x14ac:dyDescent="0.35">
      <c r="A35509" t="s">
        <v>11</v>
      </c>
      <c r="B35509" t="s">
        <v>1126</v>
      </c>
      <c r="C35509">
        <v>90</v>
      </c>
      <c r="D35509" t="s">
        <v>1049</v>
      </c>
      <c r="E35509" t="s">
        <v>977</v>
      </c>
      <c r="F35509" t="s">
        <v>1019</v>
      </c>
      <c r="G35509" t="s">
        <v>884</v>
      </c>
      <c r="H35509" t="s">
        <v>662</v>
      </c>
      <c r="I35509" t="s">
        <v>723</v>
      </c>
      <c r="J35509" t="s">
        <v>103</v>
      </c>
      <c r="K35509" t="s">
        <v>140</v>
      </c>
      <c r="L35509" t="s">
        <v>1007</v>
      </c>
      <c r="M35509" t="s">
        <v>1013</v>
      </c>
      <c r="N35509" t="s">
        <v>515</v>
      </c>
      <c r="O35509" t="s">
        <v>515</v>
      </c>
      <c r="P35509" t="s">
        <v>1053</v>
      </c>
      <c r="Q35509" t="s">
        <v>140</v>
      </c>
      <c r="R35509" t="s">
        <v>1013</v>
      </c>
      <c r="S35509" t="s">
        <v>749</v>
      </c>
    </row>
    <row r="35510" spans="1:19" x14ac:dyDescent="0.35">
      <c r="A35510" t="s">
        <v>11</v>
      </c>
      <c r="B35510" t="s">
        <v>1127</v>
      </c>
      <c r="C35510">
        <v>111</v>
      </c>
      <c r="D35510" t="s">
        <v>1054</v>
      </c>
      <c r="E35510" t="s">
        <v>1095</v>
      </c>
      <c r="F35510" t="s">
        <v>1017</v>
      </c>
      <c r="G35510" t="s">
        <v>376</v>
      </c>
      <c r="H35510" t="s">
        <v>756</v>
      </c>
      <c r="I35510" t="s">
        <v>504</v>
      </c>
      <c r="J35510" t="s">
        <v>685</v>
      </c>
      <c r="K35510" t="s">
        <v>140</v>
      </c>
      <c r="L35510" t="s">
        <v>1021</v>
      </c>
      <c r="M35510" t="s">
        <v>1011</v>
      </c>
      <c r="N35510" t="s">
        <v>1021</v>
      </c>
      <c r="O35510" t="s">
        <v>1012</v>
      </c>
      <c r="P35510" t="s">
        <v>1068</v>
      </c>
      <c r="Q35510" t="s">
        <v>140</v>
      </c>
      <c r="R35510" t="s">
        <v>140</v>
      </c>
      <c r="S35510" t="s">
        <v>766</v>
      </c>
    </row>
    <row r="35511" spans="1:19" x14ac:dyDescent="0.35">
      <c r="A35511" t="s">
        <v>11</v>
      </c>
      <c r="B35511" t="s">
        <v>339</v>
      </c>
      <c r="C35511">
        <v>5</v>
      </c>
      <c r="D35511" t="s">
        <v>140</v>
      </c>
      <c r="E35511" t="s">
        <v>140</v>
      </c>
      <c r="F35511" t="s">
        <v>140</v>
      </c>
      <c r="G35511" t="s">
        <v>404</v>
      </c>
      <c r="H35511" t="s">
        <v>818</v>
      </c>
      <c r="I35511" t="s">
        <v>818</v>
      </c>
      <c r="J35511" t="s">
        <v>140</v>
      </c>
      <c r="K35511" t="s">
        <v>140</v>
      </c>
      <c r="L35511" t="s">
        <v>140</v>
      </c>
      <c r="M35511" t="s">
        <v>140</v>
      </c>
      <c r="N35511" t="s">
        <v>140</v>
      </c>
      <c r="O35511" t="s">
        <v>140</v>
      </c>
      <c r="P35511" t="s">
        <v>140</v>
      </c>
      <c r="Q35511" t="s">
        <v>140</v>
      </c>
      <c r="R35511" t="s">
        <v>140</v>
      </c>
      <c r="S35511" t="s">
        <v>405</v>
      </c>
    </row>
    <row r="35512" spans="1:19" x14ac:dyDescent="0.35">
      <c r="A35512" t="s">
        <v>12</v>
      </c>
      <c r="B35512" t="s">
        <v>1126</v>
      </c>
      <c r="C35512">
        <v>95</v>
      </c>
      <c r="D35512" t="s">
        <v>1048</v>
      </c>
      <c r="E35512" t="s">
        <v>345</v>
      </c>
      <c r="F35512" t="s">
        <v>919</v>
      </c>
      <c r="G35512" t="s">
        <v>78</v>
      </c>
      <c r="H35512" t="s">
        <v>961</v>
      </c>
      <c r="I35512" t="s">
        <v>57</v>
      </c>
      <c r="J35512" t="s">
        <v>592</v>
      </c>
      <c r="K35512" t="s">
        <v>140</v>
      </c>
      <c r="L35512" t="s">
        <v>140</v>
      </c>
      <c r="M35512" t="s">
        <v>1021</v>
      </c>
      <c r="N35512" t="s">
        <v>140</v>
      </c>
      <c r="O35512" t="s">
        <v>140</v>
      </c>
      <c r="P35512" t="s">
        <v>515</v>
      </c>
      <c r="Q35512" t="s">
        <v>140</v>
      </c>
      <c r="R35512" t="s">
        <v>140</v>
      </c>
      <c r="S35512" t="s">
        <v>131</v>
      </c>
    </row>
    <row r="35513" spans="1:19" x14ac:dyDescent="0.35">
      <c r="A35513" t="s">
        <v>12</v>
      </c>
      <c r="B35513" t="s">
        <v>1127</v>
      </c>
      <c r="C35513">
        <v>100</v>
      </c>
      <c r="D35513" t="s">
        <v>1049</v>
      </c>
      <c r="E35513" t="s">
        <v>921</v>
      </c>
      <c r="F35513" t="s">
        <v>317</v>
      </c>
      <c r="G35513" t="s">
        <v>240</v>
      </c>
      <c r="H35513" t="s">
        <v>115</v>
      </c>
      <c r="I35513" t="s">
        <v>685</v>
      </c>
      <c r="J35513" t="s">
        <v>1100</v>
      </c>
      <c r="K35513" t="s">
        <v>1016</v>
      </c>
      <c r="L35513" t="s">
        <v>140</v>
      </c>
      <c r="M35513" t="s">
        <v>1016</v>
      </c>
      <c r="N35513" t="s">
        <v>140</v>
      </c>
      <c r="O35513" t="s">
        <v>1019</v>
      </c>
      <c r="P35513" t="s">
        <v>939</v>
      </c>
      <c r="Q35513" t="s">
        <v>140</v>
      </c>
      <c r="R35513" t="s">
        <v>140</v>
      </c>
      <c r="S35513" t="s">
        <v>264</v>
      </c>
    </row>
    <row r="35514" spans="1:19" x14ac:dyDescent="0.35">
      <c r="A35514" t="s">
        <v>12</v>
      </c>
      <c r="B35514" t="s">
        <v>339</v>
      </c>
      <c r="C35514">
        <v>13</v>
      </c>
      <c r="D35514" t="s">
        <v>942</v>
      </c>
      <c r="E35514" t="s">
        <v>140</v>
      </c>
      <c r="F35514" t="s">
        <v>140</v>
      </c>
      <c r="G35514" t="s">
        <v>384</v>
      </c>
      <c r="H35514" t="s">
        <v>681</v>
      </c>
      <c r="I35514" t="s">
        <v>942</v>
      </c>
      <c r="J35514" t="s">
        <v>456</v>
      </c>
      <c r="K35514" t="s">
        <v>140</v>
      </c>
      <c r="L35514" t="s">
        <v>140</v>
      </c>
      <c r="M35514" t="s">
        <v>140</v>
      </c>
      <c r="N35514" t="s">
        <v>942</v>
      </c>
      <c r="O35514" t="s">
        <v>140</v>
      </c>
      <c r="P35514" t="s">
        <v>140</v>
      </c>
      <c r="Q35514" t="s">
        <v>140</v>
      </c>
      <c r="R35514" t="s">
        <v>140</v>
      </c>
      <c r="S35514" t="s">
        <v>140</v>
      </c>
    </row>
    <row r="35515" spans="1:19" x14ac:dyDescent="0.35">
      <c r="A35515" t="s">
        <v>13</v>
      </c>
      <c r="B35515" t="s">
        <v>1126</v>
      </c>
      <c r="C35515">
        <v>85</v>
      </c>
      <c r="D35515" t="s">
        <v>824</v>
      </c>
      <c r="E35515" t="s">
        <v>660</v>
      </c>
      <c r="F35515" t="s">
        <v>1044</v>
      </c>
      <c r="G35515" t="s">
        <v>796</v>
      </c>
      <c r="H35515" t="s">
        <v>1182</v>
      </c>
      <c r="I35515" t="s">
        <v>901</v>
      </c>
      <c r="J35515" t="s">
        <v>838</v>
      </c>
      <c r="K35515" t="s">
        <v>1014</v>
      </c>
      <c r="L35515" t="s">
        <v>1073</v>
      </c>
      <c r="M35515" t="s">
        <v>140</v>
      </c>
      <c r="N35515" t="s">
        <v>1016</v>
      </c>
      <c r="O35515" t="s">
        <v>140</v>
      </c>
      <c r="P35515" t="s">
        <v>1021</v>
      </c>
      <c r="Q35515" t="s">
        <v>140</v>
      </c>
      <c r="R35515" t="s">
        <v>1016</v>
      </c>
      <c r="S35515" t="s">
        <v>595</v>
      </c>
    </row>
    <row r="35516" spans="1:19" x14ac:dyDescent="0.35">
      <c r="A35516" t="s">
        <v>13</v>
      </c>
      <c r="B35516" t="s">
        <v>1127</v>
      </c>
      <c r="C35516">
        <v>112</v>
      </c>
      <c r="D35516" t="s">
        <v>954</v>
      </c>
      <c r="E35516" t="s">
        <v>125</v>
      </c>
      <c r="F35516" t="s">
        <v>1070</v>
      </c>
      <c r="G35516" t="s">
        <v>925</v>
      </c>
      <c r="H35516" t="s">
        <v>614</v>
      </c>
      <c r="I35516" t="s">
        <v>433</v>
      </c>
      <c r="J35516" t="s">
        <v>123</v>
      </c>
      <c r="K35516" t="s">
        <v>1012</v>
      </c>
      <c r="L35516" t="s">
        <v>1098</v>
      </c>
      <c r="M35516" t="s">
        <v>140</v>
      </c>
      <c r="N35516" t="s">
        <v>140</v>
      </c>
      <c r="O35516" t="s">
        <v>140</v>
      </c>
      <c r="P35516" t="s">
        <v>775</v>
      </c>
      <c r="Q35516" t="s">
        <v>140</v>
      </c>
      <c r="R35516" t="s">
        <v>140</v>
      </c>
      <c r="S35516" t="s">
        <v>901</v>
      </c>
    </row>
    <row r="35517" spans="1:19" x14ac:dyDescent="0.35">
      <c r="A35517" t="s">
        <v>13</v>
      </c>
      <c r="B35517" t="s">
        <v>339</v>
      </c>
      <c r="C35517">
        <v>9</v>
      </c>
      <c r="D35517" t="s">
        <v>1102</v>
      </c>
      <c r="E35517" t="s">
        <v>140</v>
      </c>
      <c r="F35517" t="s">
        <v>140</v>
      </c>
      <c r="G35517" t="s">
        <v>702</v>
      </c>
      <c r="H35517" t="s">
        <v>671</v>
      </c>
      <c r="I35517" t="s">
        <v>664</v>
      </c>
      <c r="J35517" t="s">
        <v>513</v>
      </c>
      <c r="K35517" t="s">
        <v>140</v>
      </c>
      <c r="L35517" t="s">
        <v>140</v>
      </c>
      <c r="M35517" t="s">
        <v>140</v>
      </c>
      <c r="N35517" t="s">
        <v>140</v>
      </c>
      <c r="O35517" t="s">
        <v>140</v>
      </c>
      <c r="P35517" t="s">
        <v>140</v>
      </c>
      <c r="Q35517" t="s">
        <v>140</v>
      </c>
      <c r="R35517" t="s">
        <v>140</v>
      </c>
      <c r="S35517" t="s">
        <v>953</v>
      </c>
    </row>
    <row r="35518" spans="1:19" x14ac:dyDescent="0.35">
      <c r="A35518" t="s">
        <v>14</v>
      </c>
      <c r="B35518" t="s">
        <v>1126</v>
      </c>
      <c r="C35518">
        <v>77</v>
      </c>
      <c r="D35518" t="s">
        <v>716</v>
      </c>
      <c r="E35518" t="s">
        <v>893</v>
      </c>
      <c r="F35518" t="s">
        <v>1010</v>
      </c>
      <c r="G35518" t="s">
        <v>747</v>
      </c>
      <c r="H35518" t="s">
        <v>901</v>
      </c>
      <c r="I35518" t="s">
        <v>492</v>
      </c>
      <c r="J35518" t="s">
        <v>777</v>
      </c>
      <c r="K35518" t="s">
        <v>949</v>
      </c>
      <c r="L35518" t="s">
        <v>949</v>
      </c>
      <c r="M35518" t="s">
        <v>949</v>
      </c>
      <c r="N35518" t="s">
        <v>140</v>
      </c>
      <c r="O35518" t="s">
        <v>140</v>
      </c>
      <c r="P35518" t="s">
        <v>949</v>
      </c>
      <c r="Q35518" t="s">
        <v>140</v>
      </c>
      <c r="R35518" t="s">
        <v>140</v>
      </c>
      <c r="S35518" t="s">
        <v>443</v>
      </c>
    </row>
    <row r="35519" spans="1:19" x14ac:dyDescent="0.35">
      <c r="A35519" t="s">
        <v>14</v>
      </c>
      <c r="B35519" t="s">
        <v>1127</v>
      </c>
      <c r="C35519">
        <v>119</v>
      </c>
      <c r="D35519" t="s">
        <v>1056</v>
      </c>
      <c r="E35519" t="s">
        <v>97</v>
      </c>
      <c r="F35519" t="s">
        <v>1007</v>
      </c>
      <c r="G35519" t="s">
        <v>407</v>
      </c>
      <c r="H35519" t="s">
        <v>877</v>
      </c>
      <c r="I35519" t="s">
        <v>832</v>
      </c>
      <c r="J35519" t="s">
        <v>1154</v>
      </c>
      <c r="K35519" t="s">
        <v>1010</v>
      </c>
      <c r="L35519" t="s">
        <v>1043</v>
      </c>
      <c r="M35519" t="s">
        <v>140</v>
      </c>
      <c r="N35519" t="s">
        <v>1050</v>
      </c>
      <c r="O35519" t="s">
        <v>140</v>
      </c>
      <c r="P35519" t="s">
        <v>1004</v>
      </c>
      <c r="Q35519" t="s">
        <v>140</v>
      </c>
      <c r="R35519" t="s">
        <v>1022</v>
      </c>
      <c r="S35519" t="s">
        <v>729</v>
      </c>
    </row>
    <row r="35520" spans="1:19" x14ac:dyDescent="0.35">
      <c r="A35520" t="s">
        <v>14</v>
      </c>
      <c r="B35520" t="s">
        <v>339</v>
      </c>
      <c r="C35520">
        <v>7</v>
      </c>
      <c r="D35520" t="s">
        <v>101</v>
      </c>
      <c r="E35520" t="s">
        <v>1106</v>
      </c>
      <c r="F35520" t="s">
        <v>140</v>
      </c>
      <c r="G35520" t="s">
        <v>573</v>
      </c>
      <c r="H35520" t="s">
        <v>140</v>
      </c>
      <c r="I35520" t="s">
        <v>526</v>
      </c>
      <c r="J35520" t="s">
        <v>965</v>
      </c>
      <c r="K35520" t="s">
        <v>140</v>
      </c>
      <c r="L35520" t="s">
        <v>140</v>
      </c>
      <c r="M35520" t="s">
        <v>140</v>
      </c>
      <c r="N35520" t="s">
        <v>140</v>
      </c>
      <c r="O35520" t="s">
        <v>140</v>
      </c>
      <c r="P35520" t="s">
        <v>140</v>
      </c>
      <c r="Q35520" t="s">
        <v>140</v>
      </c>
      <c r="R35520" t="s">
        <v>862</v>
      </c>
      <c r="S35520" t="s">
        <v>140</v>
      </c>
    </row>
    <row r="35521" spans="1:19" x14ac:dyDescent="0.35">
      <c r="A35521" t="s">
        <v>15</v>
      </c>
      <c r="B35521" t="s">
        <v>1126</v>
      </c>
      <c r="C35521">
        <v>93</v>
      </c>
      <c r="D35521" t="s">
        <v>1061</v>
      </c>
      <c r="E35521" t="s">
        <v>91</v>
      </c>
      <c r="F35521" t="s">
        <v>1070</v>
      </c>
      <c r="G35521" t="s">
        <v>688</v>
      </c>
      <c r="H35521" t="s">
        <v>639</v>
      </c>
      <c r="I35521" t="s">
        <v>834</v>
      </c>
      <c r="J35521" t="s">
        <v>399</v>
      </c>
      <c r="K35521" t="s">
        <v>1011</v>
      </c>
      <c r="L35521" t="s">
        <v>1048</v>
      </c>
      <c r="M35521" t="s">
        <v>1022</v>
      </c>
      <c r="N35521" t="s">
        <v>1021</v>
      </c>
      <c r="O35521" t="s">
        <v>140</v>
      </c>
      <c r="P35521" t="s">
        <v>1011</v>
      </c>
      <c r="Q35521" t="s">
        <v>140</v>
      </c>
      <c r="R35521" t="s">
        <v>1021</v>
      </c>
      <c r="S35521" t="s">
        <v>192</v>
      </c>
    </row>
    <row r="35522" spans="1:19" x14ac:dyDescent="0.35">
      <c r="A35522" t="s">
        <v>15</v>
      </c>
      <c r="B35522" t="s">
        <v>1127</v>
      </c>
      <c r="C35522">
        <v>107</v>
      </c>
      <c r="D35522" t="s">
        <v>996</v>
      </c>
      <c r="E35522" t="s">
        <v>405</v>
      </c>
      <c r="F35522" t="s">
        <v>1068</v>
      </c>
      <c r="G35522" t="s">
        <v>633</v>
      </c>
      <c r="H35522" t="s">
        <v>970</v>
      </c>
      <c r="I35522" t="s">
        <v>752</v>
      </c>
      <c r="J35522" t="s">
        <v>746</v>
      </c>
      <c r="K35522" t="s">
        <v>1016</v>
      </c>
      <c r="L35522" t="s">
        <v>140</v>
      </c>
      <c r="M35522" t="s">
        <v>1012</v>
      </c>
      <c r="N35522" t="s">
        <v>140</v>
      </c>
      <c r="O35522" t="s">
        <v>140</v>
      </c>
      <c r="P35522" t="s">
        <v>1004</v>
      </c>
      <c r="Q35522" t="s">
        <v>140</v>
      </c>
      <c r="R35522" t="s">
        <v>940</v>
      </c>
      <c r="S35522" t="s">
        <v>199</v>
      </c>
    </row>
    <row r="35523" spans="1:19" x14ac:dyDescent="0.35">
      <c r="A35523" t="s">
        <v>15</v>
      </c>
      <c r="B35523" t="s">
        <v>339</v>
      </c>
      <c r="C35523">
        <v>6</v>
      </c>
      <c r="D35523" t="s">
        <v>140</v>
      </c>
      <c r="E35523" t="s">
        <v>165</v>
      </c>
      <c r="F35523" t="s">
        <v>140</v>
      </c>
      <c r="G35523" t="s">
        <v>532</v>
      </c>
      <c r="H35523" t="s">
        <v>140</v>
      </c>
      <c r="I35523" t="s">
        <v>140</v>
      </c>
      <c r="J35523" t="s">
        <v>140</v>
      </c>
      <c r="K35523" t="s">
        <v>140</v>
      </c>
      <c r="L35523" t="s">
        <v>140</v>
      </c>
      <c r="M35523" t="s">
        <v>140</v>
      </c>
      <c r="N35523" t="s">
        <v>140</v>
      </c>
      <c r="O35523" t="s">
        <v>140</v>
      </c>
      <c r="P35523" t="s">
        <v>140</v>
      </c>
      <c r="Q35523" t="s">
        <v>140</v>
      </c>
      <c r="R35523" t="s">
        <v>140</v>
      </c>
      <c r="S35523" t="s">
        <v>291</v>
      </c>
    </row>
    <row r="35524" spans="1:19" x14ac:dyDescent="0.35">
      <c r="A35524" t="s">
        <v>16</v>
      </c>
      <c r="B35524" t="s">
        <v>1126</v>
      </c>
      <c r="C35524">
        <v>83</v>
      </c>
      <c r="D35524" t="s">
        <v>643</v>
      </c>
      <c r="E35524" t="s">
        <v>662</v>
      </c>
      <c r="F35524" t="s">
        <v>1043</v>
      </c>
      <c r="G35524" t="s">
        <v>367</v>
      </c>
      <c r="H35524" t="s">
        <v>592</v>
      </c>
      <c r="I35524" t="s">
        <v>671</v>
      </c>
      <c r="J35524" t="s">
        <v>970</v>
      </c>
      <c r="K35524" t="s">
        <v>140</v>
      </c>
      <c r="L35524" t="s">
        <v>996</v>
      </c>
      <c r="M35524" t="s">
        <v>1054</v>
      </c>
      <c r="N35524" t="s">
        <v>1060</v>
      </c>
      <c r="O35524" t="s">
        <v>1060</v>
      </c>
      <c r="P35524" t="s">
        <v>140</v>
      </c>
      <c r="Q35524" t="s">
        <v>140</v>
      </c>
      <c r="R35524" t="s">
        <v>140</v>
      </c>
      <c r="S35524" t="s">
        <v>465</v>
      </c>
    </row>
    <row r="35525" spans="1:19" x14ac:dyDescent="0.35">
      <c r="A35525" t="s">
        <v>16</v>
      </c>
      <c r="B35525" t="s">
        <v>1127</v>
      </c>
      <c r="C35525">
        <v>107</v>
      </c>
      <c r="D35525" t="s">
        <v>394</v>
      </c>
      <c r="E35525" t="s">
        <v>718</v>
      </c>
      <c r="F35525" t="s">
        <v>929</v>
      </c>
      <c r="G35525" t="s">
        <v>440</v>
      </c>
      <c r="H35525" t="s">
        <v>125</v>
      </c>
      <c r="I35525" t="s">
        <v>620</v>
      </c>
      <c r="J35525" t="s">
        <v>654</v>
      </c>
      <c r="K35525" t="s">
        <v>140</v>
      </c>
      <c r="L35525" t="s">
        <v>1016</v>
      </c>
      <c r="M35525" t="s">
        <v>1016</v>
      </c>
      <c r="N35525" t="s">
        <v>1009</v>
      </c>
      <c r="O35525" t="s">
        <v>140</v>
      </c>
      <c r="P35525" t="s">
        <v>1060</v>
      </c>
      <c r="Q35525" t="s">
        <v>140</v>
      </c>
      <c r="R35525" t="s">
        <v>1013</v>
      </c>
      <c r="S35525" t="s">
        <v>810</v>
      </c>
    </row>
    <row r="35526" spans="1:19" x14ac:dyDescent="0.35">
      <c r="A35526" t="s">
        <v>16</v>
      </c>
      <c r="B35526" t="s">
        <v>339</v>
      </c>
      <c r="C35526">
        <v>16</v>
      </c>
      <c r="D35526" t="s">
        <v>954</v>
      </c>
      <c r="E35526" t="s">
        <v>977</v>
      </c>
      <c r="F35526" t="s">
        <v>869</v>
      </c>
      <c r="G35526" t="s">
        <v>525</v>
      </c>
      <c r="H35526" t="s">
        <v>125</v>
      </c>
      <c r="I35526" t="s">
        <v>465</v>
      </c>
      <c r="J35526" t="s">
        <v>1095</v>
      </c>
      <c r="K35526" t="s">
        <v>140</v>
      </c>
      <c r="L35526" t="s">
        <v>140</v>
      </c>
      <c r="M35526" t="s">
        <v>140</v>
      </c>
      <c r="N35526" t="s">
        <v>140</v>
      </c>
      <c r="O35526" t="s">
        <v>140</v>
      </c>
      <c r="P35526" t="s">
        <v>140</v>
      </c>
      <c r="Q35526" t="s">
        <v>140</v>
      </c>
      <c r="R35526" t="s">
        <v>140</v>
      </c>
      <c r="S35526" t="s">
        <v>1068</v>
      </c>
    </row>
    <row r="35527" spans="1:19" x14ac:dyDescent="0.35">
      <c r="A35527" t="s">
        <v>17</v>
      </c>
      <c r="B35527" t="s">
        <v>1126</v>
      </c>
      <c r="C35527">
        <v>92</v>
      </c>
      <c r="D35527" t="s">
        <v>91</v>
      </c>
      <c r="E35527" t="s">
        <v>515</v>
      </c>
      <c r="F35527" t="s">
        <v>1072</v>
      </c>
      <c r="G35527" t="s">
        <v>553</v>
      </c>
      <c r="H35527" t="s">
        <v>741</v>
      </c>
      <c r="I35527" t="s">
        <v>1000</v>
      </c>
      <c r="J35527" t="s">
        <v>1085</v>
      </c>
      <c r="K35527" t="s">
        <v>775</v>
      </c>
      <c r="L35527" t="s">
        <v>140</v>
      </c>
      <c r="M35527" t="s">
        <v>1012</v>
      </c>
      <c r="N35527" t="s">
        <v>140</v>
      </c>
      <c r="O35527" t="s">
        <v>140</v>
      </c>
      <c r="P35527" t="s">
        <v>973</v>
      </c>
      <c r="Q35527" t="s">
        <v>140</v>
      </c>
      <c r="R35527" t="s">
        <v>140</v>
      </c>
      <c r="S35527" t="s">
        <v>142</v>
      </c>
    </row>
    <row r="35528" spans="1:19" x14ac:dyDescent="0.35">
      <c r="A35528" t="s">
        <v>17</v>
      </c>
      <c r="B35528" t="s">
        <v>1127</v>
      </c>
      <c r="C35528">
        <v>99</v>
      </c>
      <c r="D35528" t="s">
        <v>345</v>
      </c>
      <c r="E35528" t="s">
        <v>592</v>
      </c>
      <c r="F35528" t="s">
        <v>1070</v>
      </c>
      <c r="G35528" t="s">
        <v>383</v>
      </c>
      <c r="H35528" t="s">
        <v>824</v>
      </c>
      <c r="I35528" t="s">
        <v>720</v>
      </c>
      <c r="J35528" t="s">
        <v>785</v>
      </c>
      <c r="K35528" t="s">
        <v>1054</v>
      </c>
      <c r="L35528" t="s">
        <v>140</v>
      </c>
      <c r="M35528" t="s">
        <v>140</v>
      </c>
      <c r="N35528" t="s">
        <v>140</v>
      </c>
      <c r="O35528" t="s">
        <v>140</v>
      </c>
      <c r="P35528" t="s">
        <v>1055</v>
      </c>
      <c r="Q35528" t="s">
        <v>1021</v>
      </c>
      <c r="R35528" t="s">
        <v>1021</v>
      </c>
      <c r="S35528" t="s">
        <v>855</v>
      </c>
    </row>
    <row r="35529" spans="1:19" x14ac:dyDescent="0.35">
      <c r="A35529" t="s">
        <v>17</v>
      </c>
      <c r="B35529" t="s">
        <v>339</v>
      </c>
      <c r="C35529">
        <v>11</v>
      </c>
      <c r="D35529" t="s">
        <v>140</v>
      </c>
      <c r="E35529" t="s">
        <v>1102</v>
      </c>
      <c r="F35529" t="s">
        <v>103</v>
      </c>
      <c r="G35529" t="s">
        <v>884</v>
      </c>
      <c r="H35529" t="s">
        <v>140</v>
      </c>
      <c r="I35529" t="s">
        <v>630</v>
      </c>
      <c r="J35529" t="s">
        <v>738</v>
      </c>
      <c r="K35529" t="s">
        <v>140</v>
      </c>
      <c r="L35529" t="s">
        <v>1102</v>
      </c>
      <c r="M35529" t="s">
        <v>140</v>
      </c>
      <c r="N35529" t="s">
        <v>1102</v>
      </c>
      <c r="O35529" t="s">
        <v>1102</v>
      </c>
      <c r="P35529" t="s">
        <v>140</v>
      </c>
      <c r="Q35529" t="s">
        <v>140</v>
      </c>
      <c r="R35529" t="s">
        <v>897</v>
      </c>
      <c r="S35529" t="s">
        <v>1102</v>
      </c>
    </row>
    <row r="35530" spans="1:19" x14ac:dyDescent="0.35">
      <c r="A35530" t="s">
        <v>18</v>
      </c>
      <c r="B35530" t="s">
        <v>1126</v>
      </c>
      <c r="C35530">
        <v>94</v>
      </c>
      <c r="D35530" t="s">
        <v>939</v>
      </c>
      <c r="E35530" t="s">
        <v>99</v>
      </c>
      <c r="F35530" t="s">
        <v>929</v>
      </c>
      <c r="G35530" t="s">
        <v>979</v>
      </c>
      <c r="H35530" t="s">
        <v>1085</v>
      </c>
      <c r="I35530" t="s">
        <v>446</v>
      </c>
      <c r="J35530" t="s">
        <v>788</v>
      </c>
      <c r="K35530" t="s">
        <v>140</v>
      </c>
      <c r="L35530" t="s">
        <v>1012</v>
      </c>
      <c r="M35530" t="s">
        <v>140</v>
      </c>
      <c r="N35530" t="s">
        <v>140</v>
      </c>
      <c r="O35530" t="s">
        <v>140</v>
      </c>
      <c r="P35530" t="s">
        <v>1007</v>
      </c>
      <c r="Q35530" t="s">
        <v>140</v>
      </c>
      <c r="R35530" t="s">
        <v>1058</v>
      </c>
      <c r="S35530" t="s">
        <v>127</v>
      </c>
    </row>
    <row r="35531" spans="1:19" x14ac:dyDescent="0.35">
      <c r="A35531" t="s">
        <v>18</v>
      </c>
      <c r="B35531" t="s">
        <v>1127</v>
      </c>
      <c r="C35531">
        <v>103</v>
      </c>
      <c r="D35531" t="s">
        <v>716</v>
      </c>
      <c r="E35531" t="s">
        <v>1102</v>
      </c>
      <c r="F35531" t="s">
        <v>1061</v>
      </c>
      <c r="G35531" t="s">
        <v>179</v>
      </c>
      <c r="H35531" t="s">
        <v>712</v>
      </c>
      <c r="I35531" t="s">
        <v>402</v>
      </c>
      <c r="J35531" t="s">
        <v>1080</v>
      </c>
      <c r="K35531" t="s">
        <v>1014</v>
      </c>
      <c r="L35531" t="s">
        <v>1073</v>
      </c>
      <c r="M35531" t="s">
        <v>140</v>
      </c>
      <c r="N35531" t="s">
        <v>140</v>
      </c>
      <c r="O35531" t="s">
        <v>140</v>
      </c>
      <c r="P35531" t="s">
        <v>1064</v>
      </c>
      <c r="Q35531" t="s">
        <v>140</v>
      </c>
      <c r="R35531" t="s">
        <v>1009</v>
      </c>
      <c r="S35531" t="s">
        <v>991</v>
      </c>
    </row>
    <row r="35532" spans="1:19" x14ac:dyDescent="0.35">
      <c r="A35532" t="s">
        <v>18</v>
      </c>
      <c r="B35532" t="s">
        <v>339</v>
      </c>
      <c r="C35532">
        <v>8</v>
      </c>
      <c r="D35532" t="s">
        <v>140</v>
      </c>
      <c r="E35532" t="s">
        <v>716</v>
      </c>
      <c r="F35532" t="s">
        <v>140</v>
      </c>
      <c r="G35532" t="s">
        <v>688</v>
      </c>
      <c r="H35532" t="s">
        <v>528</v>
      </c>
      <c r="I35532" t="s">
        <v>83</v>
      </c>
      <c r="J35532" t="s">
        <v>69</v>
      </c>
      <c r="K35532" t="s">
        <v>140</v>
      </c>
      <c r="L35532" t="s">
        <v>140</v>
      </c>
      <c r="M35532" t="s">
        <v>140</v>
      </c>
      <c r="N35532" t="s">
        <v>140</v>
      </c>
      <c r="O35532" t="s">
        <v>140</v>
      </c>
      <c r="P35532" t="s">
        <v>140</v>
      </c>
      <c r="Q35532" t="s">
        <v>140</v>
      </c>
      <c r="R35532" t="s">
        <v>140</v>
      </c>
      <c r="S35532" t="s">
        <v>140</v>
      </c>
    </row>
    <row r="35533" spans="1:19" x14ac:dyDescent="0.35">
      <c r="A35533" t="s">
        <v>19</v>
      </c>
      <c r="B35533" t="s">
        <v>1126</v>
      </c>
      <c r="C35533">
        <v>95</v>
      </c>
      <c r="D35533" t="s">
        <v>91</v>
      </c>
      <c r="E35533" t="s">
        <v>812</v>
      </c>
      <c r="F35533" t="s">
        <v>875</v>
      </c>
      <c r="G35533" t="s">
        <v>636</v>
      </c>
      <c r="H35533" t="s">
        <v>107</v>
      </c>
      <c r="I35533" t="s">
        <v>1087</v>
      </c>
      <c r="J35533" t="s">
        <v>125</v>
      </c>
      <c r="K35533" t="s">
        <v>1011</v>
      </c>
      <c r="L35533" t="s">
        <v>140</v>
      </c>
      <c r="M35533" t="s">
        <v>140</v>
      </c>
      <c r="N35533" t="s">
        <v>660</v>
      </c>
      <c r="O35533" t="s">
        <v>140</v>
      </c>
      <c r="P35533" t="s">
        <v>1020</v>
      </c>
      <c r="Q35533" t="s">
        <v>140</v>
      </c>
      <c r="R35533" t="s">
        <v>140</v>
      </c>
      <c r="S35533" t="s">
        <v>952</v>
      </c>
    </row>
    <row r="35534" spans="1:19" x14ac:dyDescent="0.35">
      <c r="A35534" t="s">
        <v>19</v>
      </c>
      <c r="B35534" t="s">
        <v>1127</v>
      </c>
      <c r="C35534">
        <v>99</v>
      </c>
      <c r="D35534" t="s">
        <v>386</v>
      </c>
      <c r="E35534" t="s">
        <v>929</v>
      </c>
      <c r="F35534" t="s">
        <v>967</v>
      </c>
      <c r="G35534" t="s">
        <v>629</v>
      </c>
      <c r="H35534" t="s">
        <v>785</v>
      </c>
      <c r="I35534" t="s">
        <v>917</v>
      </c>
      <c r="J35534" t="s">
        <v>1059</v>
      </c>
      <c r="K35534" t="s">
        <v>1063</v>
      </c>
      <c r="L35534" t="s">
        <v>1017</v>
      </c>
      <c r="M35534" t="s">
        <v>1063</v>
      </c>
      <c r="N35534" t="s">
        <v>1016</v>
      </c>
      <c r="O35534" t="s">
        <v>1016</v>
      </c>
      <c r="P35534" t="s">
        <v>940</v>
      </c>
      <c r="Q35534" t="s">
        <v>140</v>
      </c>
      <c r="R35534" t="s">
        <v>1048</v>
      </c>
      <c r="S35534" t="s">
        <v>668</v>
      </c>
    </row>
    <row r="35535" spans="1:19" x14ac:dyDescent="0.35">
      <c r="A35535" t="s">
        <v>19</v>
      </c>
      <c r="B35535" t="s">
        <v>339</v>
      </c>
      <c r="C35535">
        <v>11</v>
      </c>
      <c r="D35535" t="s">
        <v>1076</v>
      </c>
      <c r="E35535" t="s">
        <v>971</v>
      </c>
      <c r="F35535" t="s">
        <v>1070</v>
      </c>
      <c r="G35535" t="s">
        <v>553</v>
      </c>
      <c r="H35535" t="s">
        <v>340</v>
      </c>
      <c r="I35535" t="s">
        <v>729</v>
      </c>
      <c r="J35535" t="s">
        <v>264</v>
      </c>
      <c r="K35535" t="s">
        <v>140</v>
      </c>
      <c r="L35535" t="s">
        <v>140</v>
      </c>
      <c r="M35535" t="s">
        <v>140</v>
      </c>
      <c r="N35535" t="s">
        <v>140</v>
      </c>
      <c r="O35535" t="s">
        <v>140</v>
      </c>
      <c r="P35535" t="s">
        <v>140</v>
      </c>
      <c r="Q35535" t="s">
        <v>140</v>
      </c>
      <c r="R35535" t="s">
        <v>140</v>
      </c>
      <c r="S35535" t="s">
        <v>95</v>
      </c>
    </row>
    <row r="35536" spans="1:19" x14ac:dyDescent="0.35">
      <c r="A35536" t="s">
        <v>20</v>
      </c>
      <c r="B35536" t="s">
        <v>1126</v>
      </c>
      <c r="C35536">
        <v>86</v>
      </c>
      <c r="D35536" t="s">
        <v>788</v>
      </c>
      <c r="E35536" t="s">
        <v>1044</v>
      </c>
      <c r="F35536" t="s">
        <v>660</v>
      </c>
      <c r="G35536" t="s">
        <v>559</v>
      </c>
      <c r="H35536" t="s">
        <v>921</v>
      </c>
      <c r="I35536" t="s">
        <v>307</v>
      </c>
      <c r="J35536" t="s">
        <v>1080</v>
      </c>
      <c r="K35536" t="s">
        <v>1012</v>
      </c>
      <c r="L35536" t="s">
        <v>140</v>
      </c>
      <c r="M35536" t="s">
        <v>140</v>
      </c>
      <c r="N35536" t="s">
        <v>1012</v>
      </c>
      <c r="O35536" t="s">
        <v>140</v>
      </c>
      <c r="P35536" t="s">
        <v>1013</v>
      </c>
      <c r="Q35536" t="s">
        <v>140</v>
      </c>
      <c r="R35536" t="s">
        <v>140</v>
      </c>
      <c r="S35536" t="s">
        <v>95</v>
      </c>
    </row>
    <row r="35537" spans="1:19" x14ac:dyDescent="0.35">
      <c r="A35537" t="s">
        <v>20</v>
      </c>
      <c r="B35537" t="s">
        <v>1127</v>
      </c>
      <c r="C35537">
        <v>114</v>
      </c>
      <c r="D35537" t="s">
        <v>527</v>
      </c>
      <c r="E35537" t="s">
        <v>89</v>
      </c>
      <c r="F35537" t="s">
        <v>1058</v>
      </c>
      <c r="G35537" t="s">
        <v>358</v>
      </c>
      <c r="H35537" t="s">
        <v>1106</v>
      </c>
      <c r="I35537" t="s">
        <v>240</v>
      </c>
      <c r="J35537" t="s">
        <v>202</v>
      </c>
      <c r="K35537" t="s">
        <v>1014</v>
      </c>
      <c r="L35537" t="s">
        <v>1063</v>
      </c>
      <c r="M35537" t="s">
        <v>140</v>
      </c>
      <c r="N35537" t="s">
        <v>1014</v>
      </c>
      <c r="O35537" t="s">
        <v>140</v>
      </c>
      <c r="P35537" t="s">
        <v>1047</v>
      </c>
      <c r="Q35537" t="s">
        <v>140</v>
      </c>
      <c r="R35537" t="s">
        <v>140</v>
      </c>
      <c r="S35537" t="s">
        <v>913</v>
      </c>
    </row>
    <row r="35538" spans="1:19" x14ac:dyDescent="0.35">
      <c r="A35538" t="s">
        <v>20</v>
      </c>
      <c r="B35538" t="s">
        <v>339</v>
      </c>
      <c r="C35538">
        <v>4</v>
      </c>
      <c r="D35538" t="s">
        <v>674</v>
      </c>
      <c r="E35538" t="s">
        <v>332</v>
      </c>
      <c r="F35538" t="s">
        <v>140</v>
      </c>
      <c r="G35538" t="s">
        <v>594</v>
      </c>
      <c r="H35538" t="s">
        <v>140</v>
      </c>
      <c r="I35538" t="s">
        <v>331</v>
      </c>
      <c r="J35538" t="s">
        <v>37</v>
      </c>
      <c r="K35538" t="s">
        <v>140</v>
      </c>
      <c r="L35538" t="s">
        <v>140</v>
      </c>
      <c r="M35538" t="s">
        <v>140</v>
      </c>
      <c r="N35538" t="s">
        <v>140</v>
      </c>
      <c r="O35538" t="s">
        <v>140</v>
      </c>
      <c r="P35538" t="s">
        <v>140</v>
      </c>
      <c r="Q35538" t="s">
        <v>140</v>
      </c>
      <c r="R35538" t="s">
        <v>140</v>
      </c>
      <c r="S35538" t="s">
        <v>140</v>
      </c>
    </row>
    <row r="35539" spans="1:19" x14ac:dyDescent="0.35">
      <c r="A35539" t="s">
        <v>21</v>
      </c>
      <c r="B35539" t="s">
        <v>1126</v>
      </c>
      <c r="C35539">
        <v>58</v>
      </c>
      <c r="D35539" t="s">
        <v>643</v>
      </c>
      <c r="E35539" t="s">
        <v>147</v>
      </c>
      <c r="F35539" t="s">
        <v>1098</v>
      </c>
      <c r="G35539" t="s">
        <v>584</v>
      </c>
      <c r="H35539" t="s">
        <v>1100</v>
      </c>
      <c r="I35539" t="s">
        <v>994</v>
      </c>
      <c r="J35539" t="s">
        <v>749</v>
      </c>
      <c r="K35539" t="s">
        <v>140</v>
      </c>
      <c r="L35539" t="s">
        <v>1098</v>
      </c>
      <c r="M35539" t="s">
        <v>140</v>
      </c>
      <c r="N35539" t="s">
        <v>1098</v>
      </c>
      <c r="O35539" t="s">
        <v>140</v>
      </c>
      <c r="P35539" t="s">
        <v>1098</v>
      </c>
      <c r="Q35539" t="s">
        <v>140</v>
      </c>
      <c r="R35539" t="s">
        <v>1098</v>
      </c>
      <c r="S35539" t="s">
        <v>451</v>
      </c>
    </row>
    <row r="35540" spans="1:19" x14ac:dyDescent="0.35">
      <c r="A35540" t="s">
        <v>21</v>
      </c>
      <c r="B35540" t="s">
        <v>1127</v>
      </c>
      <c r="C35540">
        <v>144</v>
      </c>
      <c r="D35540" t="s">
        <v>1053</v>
      </c>
      <c r="E35540" t="s">
        <v>595</v>
      </c>
      <c r="F35540" t="s">
        <v>996</v>
      </c>
      <c r="G35540" t="s">
        <v>83</v>
      </c>
      <c r="H35540" t="s">
        <v>115</v>
      </c>
      <c r="I35540" t="s">
        <v>686</v>
      </c>
      <c r="J35540" t="s">
        <v>874</v>
      </c>
      <c r="K35540" t="s">
        <v>1014</v>
      </c>
      <c r="L35540" t="s">
        <v>1050</v>
      </c>
      <c r="M35540" t="s">
        <v>140</v>
      </c>
      <c r="N35540" t="s">
        <v>1017</v>
      </c>
      <c r="O35540" t="s">
        <v>1014</v>
      </c>
      <c r="P35540" t="s">
        <v>458</v>
      </c>
      <c r="Q35540" t="s">
        <v>140</v>
      </c>
      <c r="R35540" t="s">
        <v>1014</v>
      </c>
      <c r="S35540" t="s">
        <v>101</v>
      </c>
    </row>
    <row r="35541" spans="1:19" x14ac:dyDescent="0.35">
      <c r="A35541" t="s">
        <v>21</v>
      </c>
      <c r="B35541" t="s">
        <v>339</v>
      </c>
      <c r="C35541">
        <v>8</v>
      </c>
      <c r="D35541" t="s">
        <v>592</v>
      </c>
      <c r="E35541" t="s">
        <v>140</v>
      </c>
      <c r="F35541" t="s">
        <v>140</v>
      </c>
      <c r="G35541" t="s">
        <v>376</v>
      </c>
      <c r="H35541" t="s">
        <v>467</v>
      </c>
      <c r="I35541" t="s">
        <v>140</v>
      </c>
      <c r="J35541" t="s">
        <v>467</v>
      </c>
      <c r="K35541" t="s">
        <v>140</v>
      </c>
      <c r="L35541" t="s">
        <v>140</v>
      </c>
      <c r="M35541" t="s">
        <v>140</v>
      </c>
      <c r="N35541" t="s">
        <v>140</v>
      </c>
      <c r="O35541" t="s">
        <v>140</v>
      </c>
      <c r="P35541" t="s">
        <v>592</v>
      </c>
      <c r="Q35541" t="s">
        <v>140</v>
      </c>
      <c r="R35541" t="s">
        <v>140</v>
      </c>
      <c r="S35541" t="s">
        <v>467</v>
      </c>
    </row>
    <row r="35542" spans="1:19" x14ac:dyDescent="0.35">
      <c r="A35542" t="s">
        <v>22</v>
      </c>
      <c r="B35542" t="s">
        <v>1126</v>
      </c>
      <c r="C35542">
        <v>87</v>
      </c>
      <c r="D35542" t="s">
        <v>527</v>
      </c>
      <c r="E35542" t="s">
        <v>345</v>
      </c>
      <c r="F35542" t="s">
        <v>109</v>
      </c>
      <c r="G35542" t="s">
        <v>453</v>
      </c>
      <c r="H35542" t="s">
        <v>867</v>
      </c>
      <c r="I35542" t="s">
        <v>662</v>
      </c>
      <c r="J35542" t="s">
        <v>838</v>
      </c>
      <c r="K35542" t="s">
        <v>1066</v>
      </c>
      <c r="L35542" t="s">
        <v>140</v>
      </c>
      <c r="M35542" t="s">
        <v>140</v>
      </c>
      <c r="N35542" t="s">
        <v>140</v>
      </c>
      <c r="O35542" t="s">
        <v>140</v>
      </c>
      <c r="P35542" t="s">
        <v>1054</v>
      </c>
      <c r="Q35542" t="s">
        <v>1009</v>
      </c>
      <c r="R35542" t="s">
        <v>140</v>
      </c>
      <c r="S35542" t="s">
        <v>766</v>
      </c>
    </row>
    <row r="35543" spans="1:19" x14ac:dyDescent="0.35">
      <c r="A35543" t="s">
        <v>22</v>
      </c>
      <c r="B35543" t="s">
        <v>1127</v>
      </c>
      <c r="C35543">
        <v>110</v>
      </c>
      <c r="D35543" t="s">
        <v>983</v>
      </c>
      <c r="E35543" t="s">
        <v>901</v>
      </c>
      <c r="F35543" t="s">
        <v>950</v>
      </c>
      <c r="G35543" t="s">
        <v>814</v>
      </c>
      <c r="H35543" t="s">
        <v>129</v>
      </c>
      <c r="I35543" t="s">
        <v>323</v>
      </c>
      <c r="J35543" t="s">
        <v>921</v>
      </c>
      <c r="K35543" t="s">
        <v>140</v>
      </c>
      <c r="L35543" t="s">
        <v>1013</v>
      </c>
      <c r="M35543" t="s">
        <v>140</v>
      </c>
      <c r="N35543" t="s">
        <v>1013</v>
      </c>
      <c r="O35543" t="s">
        <v>140</v>
      </c>
      <c r="P35543" t="s">
        <v>1016</v>
      </c>
      <c r="Q35543" t="s">
        <v>140</v>
      </c>
      <c r="R35543" t="s">
        <v>140</v>
      </c>
      <c r="S35543" t="s">
        <v>582</v>
      </c>
    </row>
    <row r="35544" spans="1:19" x14ac:dyDescent="0.35">
      <c r="A35544" t="s">
        <v>22</v>
      </c>
      <c r="B35544" t="s">
        <v>339</v>
      </c>
      <c r="C35544">
        <v>11</v>
      </c>
      <c r="D35544" t="s">
        <v>349</v>
      </c>
      <c r="E35544" t="s">
        <v>140</v>
      </c>
      <c r="F35544" t="s">
        <v>1004</v>
      </c>
      <c r="G35544" t="s">
        <v>62</v>
      </c>
      <c r="H35544" t="s">
        <v>875</v>
      </c>
      <c r="I35544" t="s">
        <v>140</v>
      </c>
      <c r="J35544" t="s">
        <v>140</v>
      </c>
      <c r="K35544" t="s">
        <v>140</v>
      </c>
      <c r="L35544" t="s">
        <v>140</v>
      </c>
      <c r="M35544" t="s">
        <v>140</v>
      </c>
      <c r="N35544" t="s">
        <v>643</v>
      </c>
      <c r="O35544" t="s">
        <v>140</v>
      </c>
      <c r="P35544" t="s">
        <v>140</v>
      </c>
      <c r="Q35544" t="s">
        <v>140</v>
      </c>
      <c r="R35544" t="s">
        <v>140</v>
      </c>
      <c r="S35544" t="s">
        <v>386</v>
      </c>
    </row>
    <row r="35545" spans="1:19" x14ac:dyDescent="0.35">
      <c r="A35545" t="s">
        <v>23</v>
      </c>
      <c r="B35545" t="s">
        <v>1126</v>
      </c>
      <c r="C35545">
        <v>99</v>
      </c>
      <c r="D35545" t="s">
        <v>99</v>
      </c>
      <c r="E35545" t="s">
        <v>91</v>
      </c>
      <c r="F35545" t="s">
        <v>869</v>
      </c>
      <c r="G35545" t="s">
        <v>726</v>
      </c>
      <c r="H35545" t="s">
        <v>913</v>
      </c>
      <c r="I35545" t="s">
        <v>41</v>
      </c>
      <c r="J35545" t="s">
        <v>157</v>
      </c>
      <c r="K35545" t="s">
        <v>140</v>
      </c>
      <c r="L35545" t="s">
        <v>1016</v>
      </c>
      <c r="M35545" t="s">
        <v>140</v>
      </c>
      <c r="N35545" t="s">
        <v>140</v>
      </c>
      <c r="O35545" t="s">
        <v>140</v>
      </c>
      <c r="P35545" t="s">
        <v>1068</v>
      </c>
      <c r="Q35545" t="s">
        <v>140</v>
      </c>
      <c r="R35545" t="s">
        <v>1016</v>
      </c>
      <c r="S35545" t="s">
        <v>89</v>
      </c>
    </row>
    <row r="35546" spans="1:19" x14ac:dyDescent="0.35">
      <c r="A35546" t="s">
        <v>23</v>
      </c>
      <c r="B35546" t="s">
        <v>1127</v>
      </c>
      <c r="C35546">
        <v>93</v>
      </c>
      <c r="D35546" t="s">
        <v>1073</v>
      </c>
      <c r="E35546" t="s">
        <v>664</v>
      </c>
      <c r="F35546" t="s">
        <v>919</v>
      </c>
      <c r="G35546" t="s">
        <v>764</v>
      </c>
      <c r="H35546" t="s">
        <v>641</v>
      </c>
      <c r="I35546" t="s">
        <v>571</v>
      </c>
      <c r="J35546" t="s">
        <v>614</v>
      </c>
      <c r="K35546" t="s">
        <v>140</v>
      </c>
      <c r="L35546" t="s">
        <v>1011</v>
      </c>
      <c r="M35546" t="s">
        <v>140</v>
      </c>
      <c r="N35546" t="s">
        <v>1009</v>
      </c>
      <c r="O35546" t="s">
        <v>140</v>
      </c>
      <c r="P35546" t="s">
        <v>1045</v>
      </c>
      <c r="Q35546" t="s">
        <v>140</v>
      </c>
      <c r="R35546" t="s">
        <v>1063</v>
      </c>
      <c r="S35546" t="s">
        <v>639</v>
      </c>
    </row>
    <row r="35547" spans="1:19" x14ac:dyDescent="0.35">
      <c r="A35547" t="s">
        <v>23</v>
      </c>
      <c r="B35547" t="s">
        <v>339</v>
      </c>
      <c r="C35547">
        <v>12</v>
      </c>
      <c r="D35547" t="s">
        <v>140</v>
      </c>
      <c r="E35547" t="s">
        <v>140</v>
      </c>
      <c r="F35547" t="s">
        <v>140</v>
      </c>
      <c r="G35547" t="s">
        <v>670</v>
      </c>
      <c r="H35547" t="s">
        <v>785</v>
      </c>
      <c r="I35547" t="s">
        <v>140</v>
      </c>
      <c r="J35547" t="s">
        <v>140</v>
      </c>
      <c r="K35547" t="s">
        <v>140</v>
      </c>
      <c r="L35547" t="s">
        <v>140</v>
      </c>
      <c r="M35547" t="s">
        <v>140</v>
      </c>
      <c r="N35547" t="s">
        <v>140</v>
      </c>
      <c r="O35547" t="s">
        <v>140</v>
      </c>
      <c r="P35547" t="s">
        <v>952</v>
      </c>
      <c r="Q35547" t="s">
        <v>140</v>
      </c>
      <c r="R35547" t="s">
        <v>140</v>
      </c>
      <c r="S35547" t="s">
        <v>973</v>
      </c>
    </row>
    <row r="35548" spans="1:19" x14ac:dyDescent="0.35">
      <c r="A35548" t="s">
        <v>24</v>
      </c>
      <c r="B35548" t="s">
        <v>1126</v>
      </c>
      <c r="C35548">
        <v>86</v>
      </c>
      <c r="D35548" t="s">
        <v>595</v>
      </c>
      <c r="E35548" t="s">
        <v>917</v>
      </c>
      <c r="F35548" t="s">
        <v>1020</v>
      </c>
      <c r="G35548" t="s">
        <v>545</v>
      </c>
      <c r="H35548" t="s">
        <v>462</v>
      </c>
      <c r="I35548" t="s">
        <v>149</v>
      </c>
      <c r="J35548" t="s">
        <v>668</v>
      </c>
      <c r="K35548" t="s">
        <v>140</v>
      </c>
      <c r="L35548" t="s">
        <v>1016</v>
      </c>
      <c r="M35548" t="s">
        <v>1007</v>
      </c>
      <c r="N35548" t="s">
        <v>140</v>
      </c>
      <c r="O35548" t="s">
        <v>140</v>
      </c>
      <c r="P35548" t="s">
        <v>1023</v>
      </c>
      <c r="Q35548" t="s">
        <v>140</v>
      </c>
      <c r="R35548" t="s">
        <v>1008</v>
      </c>
      <c r="S35548" t="s">
        <v>749</v>
      </c>
    </row>
    <row r="35549" spans="1:19" x14ac:dyDescent="0.35">
      <c r="A35549" t="s">
        <v>24</v>
      </c>
      <c r="B35549" t="s">
        <v>1127</v>
      </c>
      <c r="C35549">
        <v>116</v>
      </c>
      <c r="D35549" t="s">
        <v>501</v>
      </c>
      <c r="E35549" t="s">
        <v>1104</v>
      </c>
      <c r="F35549" t="s">
        <v>919</v>
      </c>
      <c r="G35549" t="s">
        <v>560</v>
      </c>
      <c r="H35549" t="s">
        <v>115</v>
      </c>
      <c r="I35549" t="s">
        <v>562</v>
      </c>
      <c r="J35549" t="s">
        <v>105</v>
      </c>
      <c r="K35549" t="s">
        <v>775</v>
      </c>
      <c r="L35549" t="s">
        <v>869</v>
      </c>
      <c r="M35549" t="s">
        <v>940</v>
      </c>
      <c r="N35549" t="s">
        <v>1020</v>
      </c>
      <c r="O35549" t="s">
        <v>140</v>
      </c>
      <c r="P35549" t="s">
        <v>838</v>
      </c>
      <c r="Q35549" t="s">
        <v>1010</v>
      </c>
      <c r="R35549" t="s">
        <v>919</v>
      </c>
      <c r="S35549" t="s">
        <v>975</v>
      </c>
    </row>
    <row r="35550" spans="1:19" x14ac:dyDescent="0.35">
      <c r="A35550" t="s">
        <v>24</v>
      </c>
      <c r="B35550" t="s">
        <v>339</v>
      </c>
      <c r="C35550">
        <v>4</v>
      </c>
      <c r="D35550" t="s">
        <v>140</v>
      </c>
      <c r="E35550" t="s">
        <v>140</v>
      </c>
      <c r="F35550" t="s">
        <v>140</v>
      </c>
      <c r="G35550" t="s">
        <v>494</v>
      </c>
      <c r="H35550" t="s">
        <v>140</v>
      </c>
      <c r="I35550" t="s">
        <v>849</v>
      </c>
      <c r="J35550" t="s">
        <v>849</v>
      </c>
      <c r="K35550" t="s">
        <v>140</v>
      </c>
      <c r="L35550" t="s">
        <v>140</v>
      </c>
      <c r="M35550" t="s">
        <v>140</v>
      </c>
      <c r="N35550" t="s">
        <v>140</v>
      </c>
      <c r="O35550" t="s">
        <v>140</v>
      </c>
      <c r="P35550" t="s">
        <v>140</v>
      </c>
      <c r="Q35550" t="s">
        <v>140</v>
      </c>
      <c r="R35550" t="s">
        <v>140</v>
      </c>
      <c r="S35550" t="s">
        <v>875</v>
      </c>
    </row>
    <row r="35551" spans="1:19" x14ac:dyDescent="0.35">
      <c r="A35551" t="s">
        <v>25</v>
      </c>
      <c r="B35551" t="s">
        <v>1126</v>
      </c>
      <c r="C35551">
        <v>85</v>
      </c>
      <c r="D35551" t="s">
        <v>729</v>
      </c>
      <c r="E35551" t="s">
        <v>756</v>
      </c>
      <c r="F35551" t="s">
        <v>1051</v>
      </c>
      <c r="G35551" t="s">
        <v>553</v>
      </c>
      <c r="H35551" t="s">
        <v>107</v>
      </c>
      <c r="I35551" t="s">
        <v>749</v>
      </c>
      <c r="J35551" t="s">
        <v>812</v>
      </c>
      <c r="K35551" t="s">
        <v>1051</v>
      </c>
      <c r="L35551" t="s">
        <v>1058</v>
      </c>
      <c r="M35551" t="s">
        <v>1063</v>
      </c>
      <c r="N35551" t="s">
        <v>1063</v>
      </c>
      <c r="O35551" t="s">
        <v>140</v>
      </c>
      <c r="P35551" t="s">
        <v>1019</v>
      </c>
      <c r="Q35551" t="s">
        <v>140</v>
      </c>
      <c r="R35551" t="s">
        <v>1063</v>
      </c>
      <c r="S35551" t="s">
        <v>614</v>
      </c>
    </row>
    <row r="35552" spans="1:19" x14ac:dyDescent="0.35">
      <c r="A35552" t="s">
        <v>25</v>
      </c>
      <c r="B35552" t="s">
        <v>1127</v>
      </c>
      <c r="C35552">
        <v>111</v>
      </c>
      <c r="D35552" t="s">
        <v>1073</v>
      </c>
      <c r="E35552" t="s">
        <v>269</v>
      </c>
      <c r="F35552" t="s">
        <v>971</v>
      </c>
      <c r="G35552" t="s">
        <v>802</v>
      </c>
      <c r="H35552" t="s">
        <v>660</v>
      </c>
      <c r="I35552" t="s">
        <v>1000</v>
      </c>
      <c r="J35552" t="s">
        <v>1154</v>
      </c>
      <c r="K35552" t="s">
        <v>1008</v>
      </c>
      <c r="L35552" t="s">
        <v>1055</v>
      </c>
      <c r="M35552" t="s">
        <v>949</v>
      </c>
      <c r="N35552" t="s">
        <v>140</v>
      </c>
      <c r="O35552" t="s">
        <v>949</v>
      </c>
      <c r="P35552" t="s">
        <v>1014</v>
      </c>
      <c r="Q35552" t="s">
        <v>140</v>
      </c>
      <c r="R35552" t="s">
        <v>140</v>
      </c>
      <c r="S35552" t="s">
        <v>536</v>
      </c>
    </row>
    <row r="35553" spans="1:19" x14ac:dyDescent="0.35">
      <c r="A35553" t="s">
        <v>25</v>
      </c>
      <c r="B35553" t="s">
        <v>339</v>
      </c>
      <c r="C35553">
        <v>8</v>
      </c>
      <c r="D35553" t="s">
        <v>706</v>
      </c>
      <c r="E35553" t="s">
        <v>706</v>
      </c>
      <c r="F35553" t="s">
        <v>140</v>
      </c>
      <c r="G35553" t="s">
        <v>759</v>
      </c>
      <c r="H35553" t="s">
        <v>99</v>
      </c>
      <c r="I35553" t="s">
        <v>700</v>
      </c>
      <c r="J35553" t="s">
        <v>1004</v>
      </c>
      <c r="K35553" t="s">
        <v>140</v>
      </c>
      <c r="L35553" t="s">
        <v>140</v>
      </c>
      <c r="M35553" t="s">
        <v>140</v>
      </c>
      <c r="N35553" t="s">
        <v>140</v>
      </c>
      <c r="O35553" t="s">
        <v>140</v>
      </c>
      <c r="P35553" t="s">
        <v>140</v>
      </c>
      <c r="Q35553" t="s">
        <v>140</v>
      </c>
      <c r="R35553" t="s">
        <v>140</v>
      </c>
      <c r="S35553" t="s">
        <v>706</v>
      </c>
    </row>
    <row r="35554" spans="1:19" x14ac:dyDescent="0.35">
      <c r="A35554" t="s">
        <v>26</v>
      </c>
      <c r="B35554" t="s">
        <v>1126</v>
      </c>
      <c r="C35554">
        <v>92</v>
      </c>
      <c r="D35554" t="s">
        <v>595</v>
      </c>
      <c r="E35554" t="s">
        <v>101</v>
      </c>
      <c r="F35554" t="s">
        <v>769</v>
      </c>
      <c r="G35554" t="s">
        <v>452</v>
      </c>
      <c r="H35554" t="s">
        <v>107</v>
      </c>
      <c r="I35554" t="s">
        <v>746</v>
      </c>
      <c r="J35554" t="s">
        <v>147</v>
      </c>
      <c r="K35554" t="s">
        <v>140</v>
      </c>
      <c r="L35554" t="s">
        <v>1066</v>
      </c>
      <c r="M35554" t="s">
        <v>140</v>
      </c>
      <c r="N35554" t="s">
        <v>1014</v>
      </c>
      <c r="O35554" t="s">
        <v>1014</v>
      </c>
      <c r="P35554" t="s">
        <v>1044</v>
      </c>
      <c r="Q35554" t="s">
        <v>140</v>
      </c>
      <c r="R35554" t="s">
        <v>140</v>
      </c>
      <c r="S35554" t="s">
        <v>654</v>
      </c>
    </row>
    <row r="35555" spans="1:19" x14ac:dyDescent="0.35">
      <c r="A35555" t="s">
        <v>26</v>
      </c>
      <c r="B35555" t="s">
        <v>1127</v>
      </c>
      <c r="C35555">
        <v>100</v>
      </c>
      <c r="D35555" t="s">
        <v>1066</v>
      </c>
      <c r="E35555" t="s">
        <v>123</v>
      </c>
      <c r="F35555" t="s">
        <v>954</v>
      </c>
      <c r="G35555" t="s">
        <v>636</v>
      </c>
      <c r="H35555" t="s">
        <v>269</v>
      </c>
      <c r="I35555" t="s">
        <v>51</v>
      </c>
      <c r="J35555" t="s">
        <v>293</v>
      </c>
      <c r="K35555" t="s">
        <v>940</v>
      </c>
      <c r="L35555" t="s">
        <v>1043</v>
      </c>
      <c r="M35555" t="s">
        <v>1063</v>
      </c>
      <c r="N35555" t="s">
        <v>140</v>
      </c>
      <c r="O35555" t="s">
        <v>140</v>
      </c>
      <c r="P35555" t="s">
        <v>1066</v>
      </c>
      <c r="Q35555" t="s">
        <v>140</v>
      </c>
      <c r="R35555" t="s">
        <v>1066</v>
      </c>
      <c r="S35555" t="s">
        <v>848</v>
      </c>
    </row>
    <row r="35556" spans="1:19" x14ac:dyDescent="0.35">
      <c r="A35556" t="s">
        <v>26</v>
      </c>
      <c r="B35556" t="s">
        <v>339</v>
      </c>
      <c r="C35556">
        <v>10</v>
      </c>
      <c r="D35556" t="s">
        <v>140</v>
      </c>
      <c r="E35556" t="s">
        <v>140</v>
      </c>
      <c r="F35556" t="s">
        <v>140</v>
      </c>
      <c r="G35556" t="s">
        <v>815</v>
      </c>
      <c r="H35556" t="s">
        <v>671</v>
      </c>
      <c r="I35556" t="s">
        <v>913</v>
      </c>
      <c r="J35556" t="s">
        <v>801</v>
      </c>
      <c r="K35556" t="s">
        <v>140</v>
      </c>
      <c r="L35556" t="s">
        <v>140</v>
      </c>
      <c r="M35556" t="s">
        <v>140</v>
      </c>
      <c r="N35556" t="s">
        <v>140</v>
      </c>
      <c r="O35556" t="s">
        <v>140</v>
      </c>
      <c r="P35556" t="s">
        <v>140</v>
      </c>
      <c r="Q35556" t="s">
        <v>140</v>
      </c>
      <c r="R35556" t="s">
        <v>140</v>
      </c>
      <c r="S35556" t="s">
        <v>340</v>
      </c>
    </row>
    <row r="35557" spans="1:19" x14ac:dyDescent="0.35">
      <c r="A35557" t="s">
        <v>27</v>
      </c>
      <c r="B35557" t="s">
        <v>1126</v>
      </c>
      <c r="C35557">
        <v>78</v>
      </c>
      <c r="D35557" t="s">
        <v>1072</v>
      </c>
      <c r="E35557" t="s">
        <v>511</v>
      </c>
      <c r="F35557" t="s">
        <v>1048</v>
      </c>
      <c r="G35557" t="s">
        <v>304</v>
      </c>
      <c r="H35557" t="s">
        <v>643</v>
      </c>
      <c r="I35557" t="s">
        <v>598</v>
      </c>
      <c r="J35557" t="s">
        <v>654</v>
      </c>
      <c r="K35557" t="s">
        <v>1057</v>
      </c>
      <c r="L35557" t="s">
        <v>1011</v>
      </c>
      <c r="M35557" t="s">
        <v>1011</v>
      </c>
      <c r="N35557" t="s">
        <v>1046</v>
      </c>
      <c r="O35557" t="s">
        <v>1011</v>
      </c>
      <c r="P35557" t="s">
        <v>1053</v>
      </c>
      <c r="Q35557" t="s">
        <v>1011</v>
      </c>
      <c r="R35557" t="s">
        <v>140</v>
      </c>
      <c r="S35557" t="s">
        <v>1083</v>
      </c>
    </row>
    <row r="35558" spans="1:19" x14ac:dyDescent="0.35">
      <c r="A35558" t="s">
        <v>27</v>
      </c>
      <c r="B35558" t="s">
        <v>1127</v>
      </c>
      <c r="C35558">
        <v>114</v>
      </c>
      <c r="D35558" t="s">
        <v>1003</v>
      </c>
      <c r="E35558" t="s">
        <v>371</v>
      </c>
      <c r="F35558" t="s">
        <v>1049</v>
      </c>
      <c r="G35558" t="s">
        <v>452</v>
      </c>
      <c r="H35558" t="s">
        <v>993</v>
      </c>
      <c r="I35558" t="s">
        <v>956</v>
      </c>
      <c r="J35558" t="s">
        <v>543</v>
      </c>
      <c r="K35558" t="s">
        <v>1048</v>
      </c>
      <c r="L35558" t="s">
        <v>1016</v>
      </c>
      <c r="M35558" t="s">
        <v>140</v>
      </c>
      <c r="N35558" t="s">
        <v>1012</v>
      </c>
      <c r="O35558" t="s">
        <v>140</v>
      </c>
      <c r="P35558" t="s">
        <v>501</v>
      </c>
      <c r="Q35558" t="s">
        <v>1016</v>
      </c>
      <c r="R35558" t="s">
        <v>1010</v>
      </c>
      <c r="S35558" t="s">
        <v>781</v>
      </c>
    </row>
    <row r="35559" spans="1:19" x14ac:dyDescent="0.35">
      <c r="A35559" t="s">
        <v>27</v>
      </c>
      <c r="B35559" t="s">
        <v>339</v>
      </c>
      <c r="C35559">
        <v>12</v>
      </c>
      <c r="D35559" t="s">
        <v>140</v>
      </c>
      <c r="E35559" t="s">
        <v>140</v>
      </c>
      <c r="F35559" t="s">
        <v>140</v>
      </c>
      <c r="G35559" t="s">
        <v>208</v>
      </c>
      <c r="H35559" t="s">
        <v>834</v>
      </c>
      <c r="I35559" t="s">
        <v>69</v>
      </c>
      <c r="J35559" t="s">
        <v>187</v>
      </c>
      <c r="K35559" t="s">
        <v>140</v>
      </c>
      <c r="L35559" t="s">
        <v>107</v>
      </c>
      <c r="M35559" t="s">
        <v>107</v>
      </c>
      <c r="N35559" t="s">
        <v>107</v>
      </c>
      <c r="O35559" t="s">
        <v>107</v>
      </c>
      <c r="P35559" t="s">
        <v>95</v>
      </c>
      <c r="Q35559" t="s">
        <v>140</v>
      </c>
      <c r="R35559" t="s">
        <v>140</v>
      </c>
      <c r="S35559" t="s">
        <v>973</v>
      </c>
    </row>
    <row r="35560" spans="1:19" x14ac:dyDescent="0.35">
      <c r="A35560" t="s">
        <v>28</v>
      </c>
      <c r="B35560" t="s">
        <v>1126</v>
      </c>
      <c r="C35560">
        <v>72</v>
      </c>
      <c r="D35560" t="s">
        <v>1056</v>
      </c>
      <c r="E35560" t="s">
        <v>111</v>
      </c>
      <c r="F35560" t="s">
        <v>869</v>
      </c>
      <c r="G35560" t="s">
        <v>600</v>
      </c>
      <c r="H35560" t="s">
        <v>614</v>
      </c>
      <c r="I35560" t="s">
        <v>162</v>
      </c>
      <c r="J35560" t="s">
        <v>988</v>
      </c>
      <c r="K35560" t="s">
        <v>140</v>
      </c>
      <c r="L35560" t="s">
        <v>1054</v>
      </c>
      <c r="M35560" t="s">
        <v>140</v>
      </c>
      <c r="N35560" t="s">
        <v>140</v>
      </c>
      <c r="O35560" t="s">
        <v>1014</v>
      </c>
      <c r="P35560" t="s">
        <v>140</v>
      </c>
      <c r="Q35560" t="s">
        <v>140</v>
      </c>
      <c r="R35560" t="s">
        <v>140</v>
      </c>
      <c r="S35560" t="s">
        <v>386</v>
      </c>
    </row>
    <row r="35561" spans="1:19" x14ac:dyDescent="0.35">
      <c r="A35561" t="s">
        <v>28</v>
      </c>
      <c r="B35561" t="s">
        <v>1127</v>
      </c>
      <c r="C35561">
        <v>125</v>
      </c>
      <c r="D35561" t="s">
        <v>1011</v>
      </c>
      <c r="E35561" t="s">
        <v>501</v>
      </c>
      <c r="F35561" t="s">
        <v>1018</v>
      </c>
      <c r="G35561" t="s">
        <v>883</v>
      </c>
      <c r="H35561" t="s">
        <v>115</v>
      </c>
      <c r="I35561" t="s">
        <v>543</v>
      </c>
      <c r="J35561" t="s">
        <v>51</v>
      </c>
      <c r="K35561" t="s">
        <v>140</v>
      </c>
      <c r="L35561" t="s">
        <v>1098</v>
      </c>
      <c r="M35561" t="s">
        <v>140</v>
      </c>
      <c r="N35561" t="s">
        <v>1063</v>
      </c>
      <c r="O35561" t="s">
        <v>1013</v>
      </c>
      <c r="P35561" t="s">
        <v>501</v>
      </c>
      <c r="Q35561" t="s">
        <v>1063</v>
      </c>
      <c r="R35561" t="s">
        <v>140</v>
      </c>
      <c r="S35561" t="s">
        <v>810</v>
      </c>
    </row>
    <row r="35562" spans="1:19" x14ac:dyDescent="0.35">
      <c r="A35562" t="s">
        <v>28</v>
      </c>
      <c r="B35562" t="s">
        <v>339</v>
      </c>
      <c r="C35562">
        <v>10</v>
      </c>
      <c r="D35562" t="s">
        <v>751</v>
      </c>
      <c r="E35562" t="s">
        <v>140</v>
      </c>
      <c r="F35562" t="s">
        <v>140</v>
      </c>
      <c r="G35562" t="s">
        <v>689</v>
      </c>
      <c r="H35562" t="s">
        <v>548</v>
      </c>
      <c r="I35562" t="s">
        <v>97</v>
      </c>
      <c r="J35562" t="s">
        <v>942</v>
      </c>
      <c r="K35562" t="s">
        <v>973</v>
      </c>
      <c r="L35562" t="s">
        <v>942</v>
      </c>
      <c r="M35562" t="s">
        <v>140</v>
      </c>
      <c r="N35562" t="s">
        <v>140</v>
      </c>
      <c r="O35562" t="s">
        <v>140</v>
      </c>
      <c r="P35562" t="s">
        <v>140</v>
      </c>
      <c r="Q35562" t="s">
        <v>140</v>
      </c>
      <c r="R35562" t="s">
        <v>140</v>
      </c>
      <c r="S35562" t="s">
        <v>897</v>
      </c>
    </row>
    <row r="35563" spans="1:19" x14ac:dyDescent="0.35">
      <c r="A35563" t="s">
        <v>29</v>
      </c>
      <c r="B35563" t="s">
        <v>1126</v>
      </c>
      <c r="C35563">
        <v>96</v>
      </c>
      <c r="D35563" t="s">
        <v>643</v>
      </c>
      <c r="E35563" t="s">
        <v>716</v>
      </c>
      <c r="F35563" t="s">
        <v>788</v>
      </c>
      <c r="G35563" t="s">
        <v>607</v>
      </c>
      <c r="H35563" t="s">
        <v>379</v>
      </c>
      <c r="I35563" t="s">
        <v>63</v>
      </c>
      <c r="J35563" t="s">
        <v>867</v>
      </c>
      <c r="K35563" t="s">
        <v>1021</v>
      </c>
      <c r="L35563" t="s">
        <v>1066</v>
      </c>
      <c r="M35563" t="s">
        <v>1017</v>
      </c>
      <c r="N35563" t="s">
        <v>1021</v>
      </c>
      <c r="O35563" t="s">
        <v>1020</v>
      </c>
      <c r="P35563" t="s">
        <v>919</v>
      </c>
      <c r="Q35563" t="s">
        <v>1021</v>
      </c>
      <c r="R35563" t="s">
        <v>1013</v>
      </c>
      <c r="S35563" t="s">
        <v>901</v>
      </c>
    </row>
    <row r="35564" spans="1:19" x14ac:dyDescent="0.35">
      <c r="A35564" t="s">
        <v>29</v>
      </c>
      <c r="B35564" t="s">
        <v>1127</v>
      </c>
      <c r="C35564">
        <v>98</v>
      </c>
      <c r="D35564" t="s">
        <v>97</v>
      </c>
      <c r="E35564" t="s">
        <v>674</v>
      </c>
      <c r="F35564" t="s">
        <v>999</v>
      </c>
      <c r="G35564" t="s">
        <v>366</v>
      </c>
      <c r="H35564" t="s">
        <v>592</v>
      </c>
      <c r="I35564" t="s">
        <v>149</v>
      </c>
      <c r="J35564" t="s">
        <v>871</v>
      </c>
      <c r="K35564" t="s">
        <v>1043</v>
      </c>
      <c r="L35564" t="s">
        <v>1009</v>
      </c>
      <c r="M35564" t="s">
        <v>1098</v>
      </c>
      <c r="N35564" t="s">
        <v>1019</v>
      </c>
      <c r="O35564" t="s">
        <v>140</v>
      </c>
      <c r="P35564" t="s">
        <v>1072</v>
      </c>
      <c r="Q35564" t="s">
        <v>140</v>
      </c>
      <c r="R35564" t="s">
        <v>140</v>
      </c>
      <c r="S35564" t="s">
        <v>242</v>
      </c>
    </row>
    <row r="35565" spans="1:19" x14ac:dyDescent="0.35">
      <c r="A35565" t="s">
        <v>29</v>
      </c>
      <c r="B35565" t="s">
        <v>339</v>
      </c>
      <c r="C35565">
        <v>10</v>
      </c>
      <c r="D35565" t="s">
        <v>289</v>
      </c>
      <c r="E35565" t="s">
        <v>140</v>
      </c>
      <c r="F35565" t="s">
        <v>140</v>
      </c>
      <c r="G35565" t="s">
        <v>947</v>
      </c>
      <c r="H35565" t="s">
        <v>131</v>
      </c>
      <c r="I35565" t="s">
        <v>671</v>
      </c>
      <c r="J35565" t="s">
        <v>1057</v>
      </c>
      <c r="K35565" t="s">
        <v>131</v>
      </c>
      <c r="L35565" t="s">
        <v>140</v>
      </c>
      <c r="M35565" t="s">
        <v>140</v>
      </c>
      <c r="N35565" t="s">
        <v>140</v>
      </c>
      <c r="O35565" t="s">
        <v>140</v>
      </c>
      <c r="P35565" t="s">
        <v>140</v>
      </c>
      <c r="Q35565" t="s">
        <v>140</v>
      </c>
      <c r="R35565" t="s">
        <v>140</v>
      </c>
      <c r="S35565" t="s">
        <v>63</v>
      </c>
    </row>
    <row r="35566" spans="1:19" x14ac:dyDescent="0.35">
      <c r="A35566" t="s">
        <v>30</v>
      </c>
      <c r="B35566" t="s">
        <v>1126</v>
      </c>
      <c r="C35566">
        <v>76</v>
      </c>
      <c r="D35566" t="s">
        <v>518</v>
      </c>
      <c r="E35566" t="s">
        <v>401</v>
      </c>
      <c r="F35566" t="s">
        <v>867</v>
      </c>
      <c r="G35566" t="s">
        <v>428</v>
      </c>
      <c r="H35566" t="s">
        <v>386</v>
      </c>
      <c r="I35566" t="s">
        <v>261</v>
      </c>
      <c r="J35566" t="s">
        <v>1154</v>
      </c>
      <c r="K35566" t="s">
        <v>140</v>
      </c>
      <c r="L35566" t="s">
        <v>1012</v>
      </c>
      <c r="M35566" t="s">
        <v>1054</v>
      </c>
      <c r="N35566" t="s">
        <v>140</v>
      </c>
      <c r="O35566" t="s">
        <v>140</v>
      </c>
      <c r="P35566" t="s">
        <v>1017</v>
      </c>
      <c r="Q35566" t="s">
        <v>140</v>
      </c>
      <c r="R35566" t="s">
        <v>140</v>
      </c>
      <c r="S35566" t="s">
        <v>261</v>
      </c>
    </row>
    <row r="35567" spans="1:19" x14ac:dyDescent="0.35">
      <c r="A35567" t="s">
        <v>30</v>
      </c>
      <c r="B35567" t="s">
        <v>1127</v>
      </c>
      <c r="C35567">
        <v>120</v>
      </c>
      <c r="D35567" t="s">
        <v>1056</v>
      </c>
      <c r="E35567" t="s">
        <v>101</v>
      </c>
      <c r="F35567" t="s">
        <v>1056</v>
      </c>
      <c r="G35567" t="s">
        <v>922</v>
      </c>
      <c r="H35567" t="s">
        <v>1045</v>
      </c>
      <c r="I35567" t="s">
        <v>237</v>
      </c>
      <c r="J35567" t="s">
        <v>792</v>
      </c>
      <c r="K35567" t="s">
        <v>1019</v>
      </c>
      <c r="L35567" t="s">
        <v>140</v>
      </c>
      <c r="M35567" t="s">
        <v>1009</v>
      </c>
      <c r="N35567" t="s">
        <v>1073</v>
      </c>
      <c r="O35567" t="s">
        <v>140</v>
      </c>
      <c r="P35567" t="s">
        <v>1060</v>
      </c>
      <c r="Q35567" t="s">
        <v>140</v>
      </c>
      <c r="R35567" t="s">
        <v>140</v>
      </c>
      <c r="S35567" t="s">
        <v>522</v>
      </c>
    </row>
    <row r="35568" spans="1:19" x14ac:dyDescent="0.35">
      <c r="A35568" t="s">
        <v>30</v>
      </c>
      <c r="B35568" t="s">
        <v>339</v>
      </c>
      <c r="C35568">
        <v>6</v>
      </c>
      <c r="D35568" t="s">
        <v>140</v>
      </c>
      <c r="E35568" t="s">
        <v>39</v>
      </c>
      <c r="F35568" t="s">
        <v>39</v>
      </c>
      <c r="G35568" t="s">
        <v>882</v>
      </c>
      <c r="H35568" t="s">
        <v>140</v>
      </c>
      <c r="I35568" t="s">
        <v>140</v>
      </c>
      <c r="J35568" t="s">
        <v>659</v>
      </c>
      <c r="K35568" t="s">
        <v>140</v>
      </c>
      <c r="L35568" t="s">
        <v>140</v>
      </c>
      <c r="M35568" t="s">
        <v>140</v>
      </c>
      <c r="N35568" t="s">
        <v>140</v>
      </c>
      <c r="O35568" t="s">
        <v>140</v>
      </c>
      <c r="P35568" t="s">
        <v>140</v>
      </c>
      <c r="Q35568" t="s">
        <v>140</v>
      </c>
      <c r="R35568" t="s">
        <v>140</v>
      </c>
      <c r="S35568" t="s">
        <v>101</v>
      </c>
    </row>
    <row r="35569" spans="1:19" x14ac:dyDescent="0.35">
      <c r="A35569" t="s">
        <v>31</v>
      </c>
      <c r="B35569" t="s">
        <v>1126</v>
      </c>
      <c r="C35569">
        <v>101</v>
      </c>
      <c r="D35569" t="s">
        <v>1070</v>
      </c>
      <c r="E35569" t="s">
        <v>1065</v>
      </c>
      <c r="F35569" t="s">
        <v>147</v>
      </c>
      <c r="G35569" t="s">
        <v>369</v>
      </c>
      <c r="H35569" t="s">
        <v>548</v>
      </c>
      <c r="I35569" t="s">
        <v>526</v>
      </c>
      <c r="J35569" t="s">
        <v>443</v>
      </c>
      <c r="K35569" t="s">
        <v>140</v>
      </c>
      <c r="L35569" t="s">
        <v>140</v>
      </c>
      <c r="M35569" t="s">
        <v>140</v>
      </c>
      <c r="N35569" t="s">
        <v>1011</v>
      </c>
      <c r="O35569" t="s">
        <v>140</v>
      </c>
      <c r="P35569" t="s">
        <v>1009</v>
      </c>
      <c r="Q35569" t="s">
        <v>140</v>
      </c>
      <c r="R35569" t="s">
        <v>1019</v>
      </c>
      <c r="S35569" t="s">
        <v>848</v>
      </c>
    </row>
    <row r="35570" spans="1:19" x14ac:dyDescent="0.35">
      <c r="A35570" t="s">
        <v>31</v>
      </c>
      <c r="B35570" t="s">
        <v>1127</v>
      </c>
      <c r="C35570">
        <v>100</v>
      </c>
      <c r="D35570" t="s">
        <v>527</v>
      </c>
      <c r="E35570" t="s">
        <v>1023</v>
      </c>
      <c r="F35570" t="s">
        <v>733</v>
      </c>
      <c r="G35570" t="s">
        <v>606</v>
      </c>
      <c r="H35570" t="s">
        <v>671</v>
      </c>
      <c r="I35570" t="s">
        <v>851</v>
      </c>
      <c r="J35570" t="s">
        <v>476</v>
      </c>
      <c r="K35570" t="s">
        <v>140</v>
      </c>
      <c r="L35570" t="s">
        <v>140</v>
      </c>
      <c r="M35570" t="s">
        <v>140</v>
      </c>
      <c r="N35570" t="s">
        <v>140</v>
      </c>
      <c r="O35570" t="s">
        <v>140</v>
      </c>
      <c r="P35570" t="s">
        <v>775</v>
      </c>
      <c r="Q35570" t="s">
        <v>140</v>
      </c>
      <c r="R35570" t="s">
        <v>1011</v>
      </c>
      <c r="S35570" t="s">
        <v>113</v>
      </c>
    </row>
    <row r="35571" spans="1:19" x14ac:dyDescent="0.35">
      <c r="A35571" t="s">
        <v>31</v>
      </c>
      <c r="B35571" t="s">
        <v>339</v>
      </c>
      <c r="C35571">
        <v>6</v>
      </c>
      <c r="D35571" t="s">
        <v>140</v>
      </c>
      <c r="E35571" t="s">
        <v>140</v>
      </c>
      <c r="F35571" t="s">
        <v>140</v>
      </c>
      <c r="G35571" t="s">
        <v>859</v>
      </c>
      <c r="H35571" t="s">
        <v>389</v>
      </c>
      <c r="I35571" t="s">
        <v>140</v>
      </c>
      <c r="J35571" t="s">
        <v>140</v>
      </c>
      <c r="K35571" t="s">
        <v>140</v>
      </c>
      <c r="L35571" t="s">
        <v>140</v>
      </c>
      <c r="M35571" t="s">
        <v>140</v>
      </c>
      <c r="N35571" t="s">
        <v>140</v>
      </c>
      <c r="O35571" t="s">
        <v>140</v>
      </c>
      <c r="P35571" t="s">
        <v>140</v>
      </c>
      <c r="Q35571" t="s">
        <v>140</v>
      </c>
      <c r="R35571" t="s">
        <v>140</v>
      </c>
      <c r="S35571" t="s">
        <v>140</v>
      </c>
    </row>
    <row r="35572" spans="1:19" x14ac:dyDescent="0.35">
      <c r="A35572" t="s">
        <v>32</v>
      </c>
      <c r="B35572" t="s">
        <v>1126</v>
      </c>
      <c r="C35572">
        <v>2082</v>
      </c>
      <c r="D35572" t="s">
        <v>125</v>
      </c>
      <c r="E35572" t="s">
        <v>103</v>
      </c>
      <c r="F35572" t="s">
        <v>664</v>
      </c>
      <c r="G35572" t="s">
        <v>714</v>
      </c>
      <c r="H35572" t="s">
        <v>119</v>
      </c>
      <c r="I35572" t="s">
        <v>323</v>
      </c>
      <c r="J35572" t="s">
        <v>1182</v>
      </c>
      <c r="K35572" t="s">
        <v>1063</v>
      </c>
      <c r="L35572" t="s">
        <v>1017</v>
      </c>
      <c r="M35572" t="s">
        <v>1063</v>
      </c>
      <c r="N35572" t="s">
        <v>1063</v>
      </c>
      <c r="O35572" t="s">
        <v>1013</v>
      </c>
      <c r="P35572" t="s">
        <v>1048</v>
      </c>
      <c r="Q35572" t="s">
        <v>1022</v>
      </c>
      <c r="R35572" t="s">
        <v>1013</v>
      </c>
      <c r="S35572" t="s">
        <v>639</v>
      </c>
    </row>
    <row r="35573" spans="1:19" x14ac:dyDescent="0.35">
      <c r="A35573" t="s">
        <v>32</v>
      </c>
      <c r="B35573" t="s">
        <v>1127</v>
      </c>
      <c r="C35573">
        <v>2636</v>
      </c>
      <c r="D35573" t="s">
        <v>1056</v>
      </c>
      <c r="E35573" t="s">
        <v>812</v>
      </c>
      <c r="F35573" t="s">
        <v>515</v>
      </c>
      <c r="G35573" t="s">
        <v>356</v>
      </c>
      <c r="H35573" t="s">
        <v>952</v>
      </c>
      <c r="I35573" t="s">
        <v>41</v>
      </c>
      <c r="J35573" t="s">
        <v>446</v>
      </c>
      <c r="K35573" t="s">
        <v>1014</v>
      </c>
      <c r="L35573" t="s">
        <v>1011</v>
      </c>
      <c r="M35573" t="s">
        <v>1009</v>
      </c>
      <c r="N35573" t="s">
        <v>775</v>
      </c>
      <c r="O35573" t="s">
        <v>1008</v>
      </c>
      <c r="P35573" t="s">
        <v>1023</v>
      </c>
      <c r="Q35573" t="s">
        <v>1022</v>
      </c>
      <c r="R35573" t="s">
        <v>1063</v>
      </c>
      <c r="S35573" t="s">
        <v>681</v>
      </c>
    </row>
    <row r="35574" spans="1:19" x14ac:dyDescent="0.35">
      <c r="A35574" t="s">
        <v>32</v>
      </c>
      <c r="B35574" t="s">
        <v>339</v>
      </c>
      <c r="C35574">
        <v>204</v>
      </c>
      <c r="D35574" t="s">
        <v>769</v>
      </c>
      <c r="E35574" t="s">
        <v>574</v>
      </c>
      <c r="F35574" t="s">
        <v>1043</v>
      </c>
      <c r="G35574" t="s">
        <v>610</v>
      </c>
      <c r="H35574" t="s">
        <v>729</v>
      </c>
      <c r="I35574" t="s">
        <v>877</v>
      </c>
      <c r="J35574" t="s">
        <v>924</v>
      </c>
      <c r="K35574" t="s">
        <v>1012</v>
      </c>
      <c r="L35574" t="s">
        <v>949</v>
      </c>
      <c r="M35574" t="s">
        <v>1013</v>
      </c>
      <c r="N35574" t="s">
        <v>1066</v>
      </c>
      <c r="O35574" t="s">
        <v>1021</v>
      </c>
      <c r="P35574" t="s">
        <v>940</v>
      </c>
      <c r="Q35574" t="s">
        <v>140</v>
      </c>
      <c r="R35574" t="s">
        <v>940</v>
      </c>
      <c r="S35574" t="s">
        <v>917</v>
      </c>
    </row>
    <row r="35576" spans="1:19" x14ac:dyDescent="0.35">
      <c r="A35576" t="s">
        <v>2456</v>
      </c>
    </row>
    <row r="35577" spans="1:19" x14ac:dyDescent="0.35">
      <c r="A35577" t="s">
        <v>2</v>
      </c>
      <c r="B35577" t="s">
        <v>1141</v>
      </c>
      <c r="C35577" t="s">
        <v>3</v>
      </c>
      <c r="D35577" t="s">
        <v>2440</v>
      </c>
      <c r="E35577" t="s">
        <v>2441</v>
      </c>
      <c r="F35577" t="s">
        <v>2442</v>
      </c>
      <c r="G35577" t="s">
        <v>2443</v>
      </c>
      <c r="H35577" t="s">
        <v>2444</v>
      </c>
      <c r="I35577" t="s">
        <v>2445</v>
      </c>
      <c r="J35577" t="s">
        <v>2446</v>
      </c>
      <c r="K35577" t="s">
        <v>2447</v>
      </c>
      <c r="L35577" t="s">
        <v>2448</v>
      </c>
      <c r="M35577" t="s">
        <v>2449</v>
      </c>
      <c r="N35577" t="s">
        <v>2450</v>
      </c>
      <c r="O35577" t="s">
        <v>2451</v>
      </c>
      <c r="P35577" t="s">
        <v>2452</v>
      </c>
      <c r="Q35577" t="s">
        <v>2453</v>
      </c>
      <c r="R35577" t="s">
        <v>1032</v>
      </c>
      <c r="S35577" t="s">
        <v>2454</v>
      </c>
    </row>
    <row r="35578" spans="1:19" x14ac:dyDescent="0.35">
      <c r="A35578" t="s">
        <v>8</v>
      </c>
      <c r="B35578" t="s">
        <v>1129</v>
      </c>
      <c r="C35578">
        <v>44</v>
      </c>
      <c r="D35578" t="s">
        <v>1054</v>
      </c>
      <c r="E35578" t="s">
        <v>1046</v>
      </c>
      <c r="F35578" t="s">
        <v>1019</v>
      </c>
      <c r="G35578" t="s">
        <v>544</v>
      </c>
      <c r="H35578" t="s">
        <v>261</v>
      </c>
      <c r="I35578" t="s">
        <v>79</v>
      </c>
      <c r="J35578" t="s">
        <v>528</v>
      </c>
      <c r="K35578" t="s">
        <v>140</v>
      </c>
      <c r="L35578" t="s">
        <v>140</v>
      </c>
      <c r="M35578" t="s">
        <v>140</v>
      </c>
      <c r="N35578" t="s">
        <v>140</v>
      </c>
      <c r="O35578" t="s">
        <v>140</v>
      </c>
      <c r="P35578" t="s">
        <v>1004</v>
      </c>
      <c r="Q35578" t="s">
        <v>140</v>
      </c>
      <c r="R35578" t="s">
        <v>140</v>
      </c>
      <c r="S35578" t="s">
        <v>1087</v>
      </c>
    </row>
    <row r="35579" spans="1:19" x14ac:dyDescent="0.35">
      <c r="A35579" t="s">
        <v>8</v>
      </c>
      <c r="B35579" t="s">
        <v>1130</v>
      </c>
      <c r="C35579">
        <v>116</v>
      </c>
      <c r="D35579" t="s">
        <v>97</v>
      </c>
      <c r="E35579" t="s">
        <v>99</v>
      </c>
      <c r="F35579" t="s">
        <v>1058</v>
      </c>
      <c r="G35579" t="s">
        <v>569</v>
      </c>
      <c r="H35579" t="s">
        <v>127</v>
      </c>
      <c r="I35579" t="s">
        <v>456</v>
      </c>
      <c r="J35579" t="s">
        <v>405</v>
      </c>
      <c r="K35579" t="s">
        <v>140</v>
      </c>
      <c r="L35579" t="s">
        <v>949</v>
      </c>
      <c r="M35579" t="s">
        <v>1011</v>
      </c>
      <c r="N35579" t="s">
        <v>1063</v>
      </c>
      <c r="O35579" t="s">
        <v>140</v>
      </c>
      <c r="P35579" t="s">
        <v>971</v>
      </c>
      <c r="Q35579" t="s">
        <v>140</v>
      </c>
      <c r="R35579" t="s">
        <v>140</v>
      </c>
      <c r="S35579" t="s">
        <v>1067</v>
      </c>
    </row>
    <row r="35580" spans="1:19" x14ac:dyDescent="0.35">
      <c r="A35580" t="s">
        <v>8</v>
      </c>
      <c r="B35580" t="s">
        <v>1131</v>
      </c>
      <c r="C35580">
        <v>44</v>
      </c>
      <c r="D35580" t="s">
        <v>801</v>
      </c>
      <c r="E35580" t="s">
        <v>746</v>
      </c>
      <c r="F35580" t="s">
        <v>1049</v>
      </c>
      <c r="G35580" t="s">
        <v>635</v>
      </c>
      <c r="H35580" t="s">
        <v>738</v>
      </c>
      <c r="I35580" t="s">
        <v>354</v>
      </c>
      <c r="J35580" t="s">
        <v>129</v>
      </c>
      <c r="K35580" t="s">
        <v>140</v>
      </c>
      <c r="L35580" t="s">
        <v>140</v>
      </c>
      <c r="M35580" t="s">
        <v>140</v>
      </c>
      <c r="N35580" t="s">
        <v>1051</v>
      </c>
      <c r="O35580" t="s">
        <v>140</v>
      </c>
      <c r="P35580" t="s">
        <v>1003</v>
      </c>
      <c r="Q35580" t="s">
        <v>140</v>
      </c>
      <c r="R35580" t="s">
        <v>733</v>
      </c>
      <c r="S35580" t="s">
        <v>875</v>
      </c>
    </row>
    <row r="35581" spans="1:19" x14ac:dyDescent="0.35">
      <c r="A35581" t="s">
        <v>9</v>
      </c>
      <c r="B35581" t="s">
        <v>1129</v>
      </c>
      <c r="C35581">
        <v>18</v>
      </c>
      <c r="D35581" t="s">
        <v>1102</v>
      </c>
      <c r="E35581" t="s">
        <v>1058</v>
      </c>
      <c r="F35581" t="s">
        <v>140</v>
      </c>
      <c r="G35581" t="s">
        <v>304</v>
      </c>
      <c r="H35581" t="s">
        <v>521</v>
      </c>
      <c r="I35581" t="s">
        <v>566</v>
      </c>
      <c r="J35581" t="s">
        <v>709</v>
      </c>
      <c r="K35581" t="s">
        <v>140</v>
      </c>
      <c r="L35581" t="s">
        <v>140</v>
      </c>
      <c r="M35581" t="s">
        <v>140</v>
      </c>
      <c r="N35581" t="s">
        <v>140</v>
      </c>
      <c r="O35581" t="s">
        <v>140</v>
      </c>
      <c r="P35581" t="s">
        <v>140</v>
      </c>
      <c r="Q35581" t="s">
        <v>140</v>
      </c>
      <c r="R35581" t="s">
        <v>140</v>
      </c>
      <c r="S35581" t="s">
        <v>1064</v>
      </c>
    </row>
    <row r="35582" spans="1:19" x14ac:dyDescent="0.35">
      <c r="A35582" t="s">
        <v>9</v>
      </c>
      <c r="B35582" t="s">
        <v>1130</v>
      </c>
      <c r="C35582">
        <v>163</v>
      </c>
      <c r="D35582" t="s">
        <v>733</v>
      </c>
      <c r="E35582" t="s">
        <v>716</v>
      </c>
      <c r="F35582" t="s">
        <v>769</v>
      </c>
      <c r="G35582" t="s">
        <v>307</v>
      </c>
      <c r="H35582" t="s">
        <v>1052</v>
      </c>
      <c r="I35582" t="s">
        <v>970</v>
      </c>
      <c r="J35582" t="s">
        <v>849</v>
      </c>
      <c r="K35582" t="s">
        <v>140</v>
      </c>
      <c r="L35582" t="s">
        <v>1043</v>
      </c>
      <c r="M35582" t="s">
        <v>1063</v>
      </c>
      <c r="N35582" t="s">
        <v>140</v>
      </c>
      <c r="O35582" t="s">
        <v>140</v>
      </c>
      <c r="P35582" t="s">
        <v>775</v>
      </c>
      <c r="Q35582" t="s">
        <v>140</v>
      </c>
      <c r="R35582" t="s">
        <v>1054</v>
      </c>
      <c r="S35582" t="s">
        <v>474</v>
      </c>
    </row>
    <row r="35583" spans="1:19" x14ac:dyDescent="0.35">
      <c r="A35583" t="s">
        <v>9</v>
      </c>
      <c r="B35583" t="s">
        <v>1131</v>
      </c>
      <c r="C35583">
        <v>20</v>
      </c>
      <c r="D35583" t="s">
        <v>140</v>
      </c>
      <c r="E35583" t="s">
        <v>801</v>
      </c>
      <c r="F35583" t="s">
        <v>458</v>
      </c>
      <c r="G35583" t="s">
        <v>686</v>
      </c>
      <c r="H35583" t="s">
        <v>869</v>
      </c>
      <c r="I35583" t="s">
        <v>582</v>
      </c>
      <c r="J35583" t="s">
        <v>548</v>
      </c>
      <c r="K35583" t="s">
        <v>458</v>
      </c>
      <c r="L35583" t="s">
        <v>869</v>
      </c>
      <c r="M35583" t="s">
        <v>869</v>
      </c>
      <c r="N35583" t="s">
        <v>140</v>
      </c>
      <c r="O35583" t="s">
        <v>140</v>
      </c>
      <c r="P35583" t="s">
        <v>937</v>
      </c>
      <c r="Q35583" t="s">
        <v>140</v>
      </c>
      <c r="R35583" t="s">
        <v>954</v>
      </c>
      <c r="S35583" t="s">
        <v>354</v>
      </c>
    </row>
    <row r="35584" spans="1:19" x14ac:dyDescent="0.35">
      <c r="A35584" t="s">
        <v>10</v>
      </c>
      <c r="B35584" t="s">
        <v>1129</v>
      </c>
      <c r="C35584">
        <v>25</v>
      </c>
      <c r="D35584" t="s">
        <v>1072</v>
      </c>
      <c r="E35584" t="s">
        <v>1049</v>
      </c>
      <c r="F35584" t="s">
        <v>1021</v>
      </c>
      <c r="G35584" t="s">
        <v>873</v>
      </c>
      <c r="H35584" t="s">
        <v>399</v>
      </c>
      <c r="I35584" t="s">
        <v>366</v>
      </c>
      <c r="J35584" t="s">
        <v>729</v>
      </c>
      <c r="K35584" t="s">
        <v>140</v>
      </c>
      <c r="L35584" t="s">
        <v>140</v>
      </c>
      <c r="M35584" t="s">
        <v>140</v>
      </c>
      <c r="N35584" t="s">
        <v>140</v>
      </c>
      <c r="O35584" t="s">
        <v>140</v>
      </c>
      <c r="P35584" t="s">
        <v>971</v>
      </c>
      <c r="Q35584" t="s">
        <v>140</v>
      </c>
      <c r="R35584" t="s">
        <v>140</v>
      </c>
      <c r="S35584" t="s">
        <v>996</v>
      </c>
    </row>
    <row r="35585" spans="1:19" x14ac:dyDescent="0.35">
      <c r="A35585" t="s">
        <v>10</v>
      </c>
      <c r="B35585" t="s">
        <v>1130</v>
      </c>
      <c r="C35585">
        <v>169</v>
      </c>
      <c r="D35585" t="s">
        <v>1045</v>
      </c>
      <c r="E35585" t="s">
        <v>1045</v>
      </c>
      <c r="F35585" t="s">
        <v>971</v>
      </c>
      <c r="G35585" t="s">
        <v>599</v>
      </c>
      <c r="H35585" t="s">
        <v>574</v>
      </c>
      <c r="I35585" t="s">
        <v>639</v>
      </c>
      <c r="J35585" t="s">
        <v>522</v>
      </c>
      <c r="K35585" t="s">
        <v>1010</v>
      </c>
      <c r="L35585" t="s">
        <v>1007</v>
      </c>
      <c r="M35585" t="s">
        <v>954</v>
      </c>
      <c r="N35585" t="s">
        <v>1050</v>
      </c>
      <c r="O35585" t="s">
        <v>1010</v>
      </c>
      <c r="P35585" t="s">
        <v>1020</v>
      </c>
      <c r="Q35585" t="s">
        <v>1010</v>
      </c>
      <c r="R35585" t="s">
        <v>1063</v>
      </c>
      <c r="S35585" t="s">
        <v>51</v>
      </c>
    </row>
    <row r="35586" spans="1:19" x14ac:dyDescent="0.35">
      <c r="A35586" t="s">
        <v>10</v>
      </c>
      <c r="B35586" t="s">
        <v>1131</v>
      </c>
      <c r="C35586">
        <v>14</v>
      </c>
      <c r="D35586" t="s">
        <v>140</v>
      </c>
      <c r="E35586" t="s">
        <v>1060</v>
      </c>
      <c r="F35586" t="s">
        <v>140</v>
      </c>
      <c r="G35586" t="s">
        <v>603</v>
      </c>
      <c r="H35586" t="s">
        <v>140</v>
      </c>
      <c r="I35586" t="s">
        <v>700</v>
      </c>
      <c r="J35586" t="s">
        <v>862</v>
      </c>
      <c r="K35586" t="s">
        <v>140</v>
      </c>
      <c r="L35586" t="s">
        <v>140</v>
      </c>
      <c r="M35586" t="s">
        <v>140</v>
      </c>
      <c r="N35586" t="s">
        <v>140</v>
      </c>
      <c r="O35586" t="s">
        <v>140</v>
      </c>
      <c r="P35586" t="s">
        <v>869</v>
      </c>
      <c r="Q35586" t="s">
        <v>140</v>
      </c>
      <c r="R35586" t="s">
        <v>140</v>
      </c>
      <c r="S35586" t="s">
        <v>598</v>
      </c>
    </row>
    <row r="35587" spans="1:19" x14ac:dyDescent="0.35">
      <c r="A35587" t="s">
        <v>11</v>
      </c>
      <c r="B35587" t="s">
        <v>1129</v>
      </c>
      <c r="C35587">
        <v>22</v>
      </c>
      <c r="D35587" t="s">
        <v>458</v>
      </c>
      <c r="E35587" t="s">
        <v>729</v>
      </c>
      <c r="F35587" t="s">
        <v>140</v>
      </c>
      <c r="G35587" t="s">
        <v>406</v>
      </c>
      <c r="H35587" t="s">
        <v>526</v>
      </c>
      <c r="I35587" t="s">
        <v>481</v>
      </c>
      <c r="J35587" t="s">
        <v>571</v>
      </c>
      <c r="K35587" t="s">
        <v>140</v>
      </c>
      <c r="L35587" t="s">
        <v>140</v>
      </c>
      <c r="M35587" t="s">
        <v>140</v>
      </c>
      <c r="N35587" t="s">
        <v>140</v>
      </c>
      <c r="O35587" t="s">
        <v>140</v>
      </c>
      <c r="P35587" t="s">
        <v>1046</v>
      </c>
      <c r="Q35587" t="s">
        <v>140</v>
      </c>
      <c r="R35587" t="s">
        <v>140</v>
      </c>
      <c r="S35587" t="s">
        <v>1046</v>
      </c>
    </row>
    <row r="35588" spans="1:19" x14ac:dyDescent="0.35">
      <c r="A35588" t="s">
        <v>11</v>
      </c>
      <c r="B35588" t="s">
        <v>1130</v>
      </c>
      <c r="C35588">
        <v>160</v>
      </c>
      <c r="D35588" t="s">
        <v>950</v>
      </c>
      <c r="E35588" t="s">
        <v>983</v>
      </c>
      <c r="F35588" t="s">
        <v>1054</v>
      </c>
      <c r="G35588" t="s">
        <v>606</v>
      </c>
      <c r="H35588" t="s">
        <v>643</v>
      </c>
      <c r="I35588" t="s">
        <v>627</v>
      </c>
      <c r="J35588" t="s">
        <v>654</v>
      </c>
      <c r="K35588" t="s">
        <v>140</v>
      </c>
      <c r="L35588" t="s">
        <v>954</v>
      </c>
      <c r="M35588" t="s">
        <v>1054</v>
      </c>
      <c r="N35588" t="s">
        <v>1007</v>
      </c>
      <c r="O35588" t="s">
        <v>1060</v>
      </c>
      <c r="P35588" t="s">
        <v>929</v>
      </c>
      <c r="Q35588" t="s">
        <v>140</v>
      </c>
      <c r="R35588" t="s">
        <v>1010</v>
      </c>
      <c r="S35588" t="s">
        <v>847</v>
      </c>
    </row>
    <row r="35589" spans="1:19" x14ac:dyDescent="0.35">
      <c r="A35589" t="s">
        <v>11</v>
      </c>
      <c r="B35589" t="s">
        <v>1131</v>
      </c>
      <c r="C35589">
        <v>24</v>
      </c>
      <c r="D35589" t="s">
        <v>971</v>
      </c>
      <c r="E35589" t="s">
        <v>140</v>
      </c>
      <c r="F35589" t="s">
        <v>1043</v>
      </c>
      <c r="G35589" t="s">
        <v>724</v>
      </c>
      <c r="H35589" t="s">
        <v>73</v>
      </c>
      <c r="I35589" t="s">
        <v>39</v>
      </c>
      <c r="J35589" t="s">
        <v>187</v>
      </c>
      <c r="K35589" t="s">
        <v>140</v>
      </c>
      <c r="L35589" t="s">
        <v>140</v>
      </c>
      <c r="M35589" t="s">
        <v>140</v>
      </c>
      <c r="N35589" t="s">
        <v>140</v>
      </c>
      <c r="O35589" t="s">
        <v>140</v>
      </c>
      <c r="P35589" t="s">
        <v>140</v>
      </c>
      <c r="Q35589" t="s">
        <v>140</v>
      </c>
      <c r="R35589" t="s">
        <v>140</v>
      </c>
      <c r="S35589" t="s">
        <v>55</v>
      </c>
    </row>
    <row r="35590" spans="1:19" x14ac:dyDescent="0.35">
      <c r="A35590" t="s">
        <v>12</v>
      </c>
      <c r="B35590" t="s">
        <v>1129</v>
      </c>
      <c r="C35590">
        <v>77</v>
      </c>
      <c r="D35590" t="s">
        <v>838</v>
      </c>
      <c r="E35590" t="s">
        <v>961</v>
      </c>
      <c r="F35590" t="s">
        <v>983</v>
      </c>
      <c r="G35590" t="s">
        <v>798</v>
      </c>
      <c r="H35590" t="s">
        <v>991</v>
      </c>
      <c r="I35590" t="s">
        <v>827</v>
      </c>
      <c r="J35590" t="s">
        <v>893</v>
      </c>
      <c r="K35590" t="s">
        <v>140</v>
      </c>
      <c r="L35590" t="s">
        <v>140</v>
      </c>
      <c r="M35590" t="s">
        <v>140</v>
      </c>
      <c r="N35590" t="s">
        <v>1017</v>
      </c>
      <c r="O35590" t="s">
        <v>140</v>
      </c>
      <c r="P35590" t="s">
        <v>140</v>
      </c>
      <c r="Q35590" t="s">
        <v>140</v>
      </c>
      <c r="R35590" t="s">
        <v>140</v>
      </c>
      <c r="S35590" t="s">
        <v>422</v>
      </c>
    </row>
    <row r="35591" spans="1:19" x14ac:dyDescent="0.35">
      <c r="A35591" t="s">
        <v>12</v>
      </c>
      <c r="B35591" t="s">
        <v>1130</v>
      </c>
      <c r="C35591">
        <v>86</v>
      </c>
      <c r="D35591" t="s">
        <v>515</v>
      </c>
      <c r="E35591" t="s">
        <v>501</v>
      </c>
      <c r="F35591" t="s">
        <v>515</v>
      </c>
      <c r="G35591" t="s">
        <v>383</v>
      </c>
      <c r="H35591" t="s">
        <v>1106</v>
      </c>
      <c r="I35591" t="s">
        <v>528</v>
      </c>
      <c r="J35591" t="s">
        <v>103</v>
      </c>
      <c r="K35591" t="s">
        <v>1013</v>
      </c>
      <c r="L35591" t="s">
        <v>140</v>
      </c>
      <c r="M35591" t="s">
        <v>1066</v>
      </c>
      <c r="N35591" t="s">
        <v>140</v>
      </c>
      <c r="O35591" t="s">
        <v>1017</v>
      </c>
      <c r="P35591" t="s">
        <v>996</v>
      </c>
      <c r="Q35591" t="s">
        <v>140</v>
      </c>
      <c r="R35591" t="s">
        <v>140</v>
      </c>
      <c r="S35591" t="s">
        <v>654</v>
      </c>
    </row>
    <row r="35592" spans="1:19" x14ac:dyDescent="0.35">
      <c r="A35592" t="s">
        <v>12</v>
      </c>
      <c r="B35592" t="s">
        <v>1131</v>
      </c>
      <c r="C35592">
        <v>45</v>
      </c>
      <c r="D35592" t="s">
        <v>574</v>
      </c>
      <c r="E35592" t="s">
        <v>917</v>
      </c>
      <c r="F35592" t="s">
        <v>838</v>
      </c>
      <c r="G35592" t="s">
        <v>367</v>
      </c>
      <c r="H35592" t="s">
        <v>443</v>
      </c>
      <c r="I35592" t="s">
        <v>59</v>
      </c>
      <c r="J35592" t="s">
        <v>192</v>
      </c>
      <c r="K35592" t="s">
        <v>140</v>
      </c>
      <c r="L35592" t="s">
        <v>140</v>
      </c>
      <c r="M35592" t="s">
        <v>140</v>
      </c>
      <c r="N35592" t="s">
        <v>140</v>
      </c>
      <c r="O35592" t="s">
        <v>140</v>
      </c>
      <c r="P35592" t="s">
        <v>1065</v>
      </c>
      <c r="Q35592" t="s">
        <v>140</v>
      </c>
      <c r="R35592" t="s">
        <v>140</v>
      </c>
      <c r="S35592" t="s">
        <v>937</v>
      </c>
    </row>
    <row r="35593" spans="1:19" x14ac:dyDescent="0.35">
      <c r="A35593" t="s">
        <v>13</v>
      </c>
      <c r="B35593" t="s">
        <v>1129</v>
      </c>
      <c r="C35593">
        <v>31</v>
      </c>
      <c r="D35593" t="s">
        <v>345</v>
      </c>
      <c r="E35593" t="s">
        <v>1098</v>
      </c>
      <c r="F35593" t="s">
        <v>1098</v>
      </c>
      <c r="G35593" t="s">
        <v>50</v>
      </c>
      <c r="H35593" t="s">
        <v>341</v>
      </c>
      <c r="I35593" t="s">
        <v>264</v>
      </c>
      <c r="J35593" t="s">
        <v>643</v>
      </c>
      <c r="K35593" t="s">
        <v>140</v>
      </c>
      <c r="L35593" t="s">
        <v>1048</v>
      </c>
      <c r="M35593" t="s">
        <v>140</v>
      </c>
      <c r="N35593" t="s">
        <v>775</v>
      </c>
      <c r="O35593" t="s">
        <v>140</v>
      </c>
      <c r="P35593" t="s">
        <v>140</v>
      </c>
      <c r="Q35593" t="s">
        <v>140</v>
      </c>
      <c r="R35593" t="s">
        <v>140</v>
      </c>
      <c r="S35593" t="s">
        <v>87</v>
      </c>
    </row>
    <row r="35594" spans="1:19" x14ac:dyDescent="0.35">
      <c r="A35594" t="s">
        <v>13</v>
      </c>
      <c r="B35594" t="s">
        <v>1130</v>
      </c>
      <c r="C35594">
        <v>99</v>
      </c>
      <c r="D35594" t="s">
        <v>838</v>
      </c>
      <c r="E35594" t="s">
        <v>716</v>
      </c>
      <c r="F35594" t="s">
        <v>660</v>
      </c>
      <c r="G35594" t="s">
        <v>696</v>
      </c>
      <c r="H35594" t="s">
        <v>129</v>
      </c>
      <c r="I35594" t="s">
        <v>199</v>
      </c>
      <c r="J35594" t="s">
        <v>977</v>
      </c>
      <c r="K35594" t="s">
        <v>775</v>
      </c>
      <c r="L35594" t="s">
        <v>140</v>
      </c>
      <c r="M35594" t="s">
        <v>140</v>
      </c>
      <c r="N35594" t="s">
        <v>140</v>
      </c>
      <c r="O35594" t="s">
        <v>140</v>
      </c>
      <c r="P35594" t="s">
        <v>949</v>
      </c>
      <c r="Q35594" t="s">
        <v>140</v>
      </c>
      <c r="R35594" t="s">
        <v>140</v>
      </c>
      <c r="S35594" t="s">
        <v>1154</v>
      </c>
    </row>
    <row r="35595" spans="1:19" x14ac:dyDescent="0.35">
      <c r="A35595" t="s">
        <v>13</v>
      </c>
      <c r="B35595" t="s">
        <v>1131</v>
      </c>
      <c r="C35595">
        <v>76</v>
      </c>
      <c r="D35595" t="s">
        <v>954</v>
      </c>
      <c r="E35595" t="s">
        <v>1044</v>
      </c>
      <c r="F35595" t="s">
        <v>501</v>
      </c>
      <c r="G35595" t="s">
        <v>153</v>
      </c>
      <c r="H35595" t="s">
        <v>917</v>
      </c>
      <c r="I35595" t="s">
        <v>1139</v>
      </c>
      <c r="J35595" t="s">
        <v>111</v>
      </c>
      <c r="K35595" t="s">
        <v>1012</v>
      </c>
      <c r="L35595" t="s">
        <v>1070</v>
      </c>
      <c r="M35595" t="s">
        <v>140</v>
      </c>
      <c r="N35595" t="s">
        <v>140</v>
      </c>
      <c r="O35595" t="s">
        <v>140</v>
      </c>
      <c r="P35595" t="s">
        <v>1012</v>
      </c>
      <c r="Q35595" t="s">
        <v>140</v>
      </c>
      <c r="R35595" t="s">
        <v>1013</v>
      </c>
      <c r="S35595" t="s">
        <v>490</v>
      </c>
    </row>
    <row r="35596" spans="1:19" x14ac:dyDescent="0.35">
      <c r="A35596" t="s">
        <v>14</v>
      </c>
      <c r="B35596" t="s">
        <v>1129</v>
      </c>
      <c r="C35596">
        <v>49</v>
      </c>
      <c r="D35596" t="s">
        <v>940</v>
      </c>
      <c r="E35596" t="s">
        <v>1049</v>
      </c>
      <c r="F35596" t="s">
        <v>1012</v>
      </c>
      <c r="G35596" t="s">
        <v>309</v>
      </c>
      <c r="H35596" t="s">
        <v>623</v>
      </c>
      <c r="I35596" t="s">
        <v>159</v>
      </c>
      <c r="J35596" t="s">
        <v>681</v>
      </c>
      <c r="K35596" t="s">
        <v>1043</v>
      </c>
      <c r="L35596" t="s">
        <v>1043</v>
      </c>
      <c r="M35596" t="s">
        <v>1043</v>
      </c>
      <c r="N35596" t="s">
        <v>140</v>
      </c>
      <c r="O35596" t="s">
        <v>140</v>
      </c>
      <c r="P35596" t="s">
        <v>140</v>
      </c>
      <c r="Q35596" t="s">
        <v>140</v>
      </c>
      <c r="R35596" t="s">
        <v>140</v>
      </c>
      <c r="S35596" t="s">
        <v>1061</v>
      </c>
    </row>
    <row r="35597" spans="1:19" x14ac:dyDescent="0.35">
      <c r="A35597" t="s">
        <v>14</v>
      </c>
      <c r="B35597" t="s">
        <v>1130</v>
      </c>
      <c r="C35597">
        <v>121</v>
      </c>
      <c r="D35597" t="s">
        <v>129</v>
      </c>
      <c r="E35597" t="s">
        <v>113</v>
      </c>
      <c r="F35597" t="s">
        <v>1043</v>
      </c>
      <c r="G35597" t="s">
        <v>799</v>
      </c>
      <c r="H35597" t="s">
        <v>953</v>
      </c>
      <c r="I35597" t="s">
        <v>827</v>
      </c>
      <c r="J35597" t="s">
        <v>970</v>
      </c>
      <c r="K35597" t="s">
        <v>1010</v>
      </c>
      <c r="L35597" t="s">
        <v>140</v>
      </c>
      <c r="M35597" t="s">
        <v>140</v>
      </c>
      <c r="N35597" t="s">
        <v>1043</v>
      </c>
      <c r="O35597" t="s">
        <v>140</v>
      </c>
      <c r="P35597" t="s">
        <v>940</v>
      </c>
      <c r="Q35597" t="s">
        <v>140</v>
      </c>
      <c r="R35597" t="s">
        <v>1054</v>
      </c>
      <c r="S35597" t="s">
        <v>952</v>
      </c>
    </row>
    <row r="35598" spans="1:19" x14ac:dyDescent="0.35">
      <c r="A35598" t="s">
        <v>14</v>
      </c>
      <c r="B35598" t="s">
        <v>1131</v>
      </c>
      <c r="C35598">
        <v>33</v>
      </c>
      <c r="D35598" t="s">
        <v>109</v>
      </c>
      <c r="E35598" t="s">
        <v>119</v>
      </c>
      <c r="F35598" t="s">
        <v>1052</v>
      </c>
      <c r="G35598" t="s">
        <v>41</v>
      </c>
      <c r="H35598" t="s">
        <v>490</v>
      </c>
      <c r="I35598" t="s">
        <v>703</v>
      </c>
      <c r="J35598" t="s">
        <v>668</v>
      </c>
      <c r="K35598" t="s">
        <v>140</v>
      </c>
      <c r="L35598" t="s">
        <v>574</v>
      </c>
      <c r="M35598" t="s">
        <v>140</v>
      </c>
      <c r="N35598" t="s">
        <v>140</v>
      </c>
      <c r="O35598" t="s">
        <v>140</v>
      </c>
      <c r="P35598" t="s">
        <v>1049</v>
      </c>
      <c r="Q35598" t="s">
        <v>140</v>
      </c>
      <c r="R35598" t="s">
        <v>140</v>
      </c>
      <c r="S35598" t="s">
        <v>614</v>
      </c>
    </row>
    <row r="35599" spans="1:19" x14ac:dyDescent="0.35">
      <c r="A35599" t="s">
        <v>15</v>
      </c>
      <c r="B35599" t="s">
        <v>1129</v>
      </c>
      <c r="C35599">
        <v>44</v>
      </c>
      <c r="D35599" t="s">
        <v>1051</v>
      </c>
      <c r="E35599" t="s">
        <v>1059</v>
      </c>
      <c r="F35599" t="s">
        <v>1046</v>
      </c>
      <c r="G35599" t="s">
        <v>453</v>
      </c>
      <c r="H35599" t="s">
        <v>455</v>
      </c>
      <c r="I35599" t="s">
        <v>43</v>
      </c>
      <c r="J35599" t="s">
        <v>901</v>
      </c>
      <c r="K35599" t="s">
        <v>1012</v>
      </c>
      <c r="L35599" t="s">
        <v>140</v>
      </c>
      <c r="M35599" t="s">
        <v>140</v>
      </c>
      <c r="N35599" t="s">
        <v>140</v>
      </c>
      <c r="O35599" t="s">
        <v>140</v>
      </c>
      <c r="P35599" t="s">
        <v>1007</v>
      </c>
      <c r="Q35599" t="s">
        <v>140</v>
      </c>
      <c r="R35599" t="s">
        <v>1009</v>
      </c>
      <c r="S35599" t="s">
        <v>1102</v>
      </c>
    </row>
    <row r="35600" spans="1:19" x14ac:dyDescent="0.35">
      <c r="A35600" t="s">
        <v>15</v>
      </c>
      <c r="B35600" t="s">
        <v>1130</v>
      </c>
      <c r="C35600">
        <v>130</v>
      </c>
      <c r="D35600" t="s">
        <v>903</v>
      </c>
      <c r="E35600" t="s">
        <v>967</v>
      </c>
      <c r="F35600" t="s">
        <v>1070</v>
      </c>
      <c r="G35600" t="s">
        <v>808</v>
      </c>
      <c r="H35600" t="s">
        <v>117</v>
      </c>
      <c r="I35600" t="s">
        <v>598</v>
      </c>
      <c r="J35600" t="s">
        <v>614</v>
      </c>
      <c r="K35600" t="s">
        <v>1019</v>
      </c>
      <c r="L35600" t="s">
        <v>1043</v>
      </c>
      <c r="M35600" t="s">
        <v>1014</v>
      </c>
      <c r="N35600" t="s">
        <v>1063</v>
      </c>
      <c r="O35600" t="s">
        <v>140</v>
      </c>
      <c r="P35600" t="s">
        <v>1055</v>
      </c>
      <c r="Q35600" t="s">
        <v>140</v>
      </c>
      <c r="R35600" t="s">
        <v>1055</v>
      </c>
      <c r="S35600" t="s">
        <v>731</v>
      </c>
    </row>
    <row r="35601" spans="1:19" x14ac:dyDescent="0.35">
      <c r="A35601" t="s">
        <v>15</v>
      </c>
      <c r="B35601" t="s">
        <v>1131</v>
      </c>
      <c r="C35601">
        <v>32</v>
      </c>
      <c r="D35601" t="s">
        <v>983</v>
      </c>
      <c r="E35601" t="s">
        <v>656</v>
      </c>
      <c r="F35601" t="s">
        <v>1051</v>
      </c>
      <c r="G35601" t="s">
        <v>425</v>
      </c>
      <c r="H35601" t="s">
        <v>91</v>
      </c>
      <c r="I35601" t="s">
        <v>771</v>
      </c>
      <c r="J35601" t="s">
        <v>841</v>
      </c>
      <c r="K35601" t="s">
        <v>140</v>
      </c>
      <c r="L35601" t="s">
        <v>140</v>
      </c>
      <c r="M35601" t="s">
        <v>140</v>
      </c>
      <c r="N35601" t="s">
        <v>140</v>
      </c>
      <c r="O35601" t="s">
        <v>140</v>
      </c>
      <c r="P35601" t="s">
        <v>1051</v>
      </c>
      <c r="Q35601" t="s">
        <v>140</v>
      </c>
      <c r="R35601" t="s">
        <v>1051</v>
      </c>
      <c r="S35601" t="s">
        <v>87</v>
      </c>
    </row>
    <row r="35602" spans="1:19" x14ac:dyDescent="0.35">
      <c r="A35602" t="s">
        <v>16</v>
      </c>
      <c r="B35602" t="s">
        <v>1129</v>
      </c>
      <c r="C35602">
        <v>13</v>
      </c>
      <c r="D35602" t="s">
        <v>140</v>
      </c>
      <c r="E35602" t="s">
        <v>967</v>
      </c>
      <c r="F35602" t="s">
        <v>140</v>
      </c>
      <c r="G35602" t="s">
        <v>644</v>
      </c>
      <c r="H35602" t="s">
        <v>756</v>
      </c>
      <c r="I35602" t="s">
        <v>865</v>
      </c>
      <c r="J35602" t="s">
        <v>822</v>
      </c>
      <c r="K35602" t="s">
        <v>140</v>
      </c>
      <c r="L35602" t="s">
        <v>140</v>
      </c>
      <c r="M35602" t="s">
        <v>140</v>
      </c>
      <c r="N35602" t="s">
        <v>140</v>
      </c>
      <c r="O35602" t="s">
        <v>140</v>
      </c>
      <c r="P35602" t="s">
        <v>140</v>
      </c>
      <c r="Q35602" t="s">
        <v>140</v>
      </c>
      <c r="R35602" t="s">
        <v>140</v>
      </c>
      <c r="S35602" t="s">
        <v>967</v>
      </c>
    </row>
    <row r="35603" spans="1:19" x14ac:dyDescent="0.35">
      <c r="A35603" t="s">
        <v>16</v>
      </c>
      <c r="B35603" t="s">
        <v>1130</v>
      </c>
      <c r="C35603">
        <v>166</v>
      </c>
      <c r="D35603" t="s">
        <v>574</v>
      </c>
      <c r="E35603" t="s">
        <v>595</v>
      </c>
      <c r="F35603" t="s">
        <v>1047</v>
      </c>
      <c r="G35603" t="s">
        <v>689</v>
      </c>
      <c r="H35603" t="s">
        <v>729</v>
      </c>
      <c r="I35603" t="s">
        <v>855</v>
      </c>
      <c r="J35603" t="s">
        <v>595</v>
      </c>
      <c r="K35603" t="s">
        <v>140</v>
      </c>
      <c r="L35603" t="s">
        <v>939</v>
      </c>
      <c r="M35603" t="s">
        <v>1063</v>
      </c>
      <c r="N35603" t="s">
        <v>1011</v>
      </c>
      <c r="O35603" t="s">
        <v>1011</v>
      </c>
      <c r="P35603" t="s">
        <v>1066</v>
      </c>
      <c r="Q35603" t="s">
        <v>140</v>
      </c>
      <c r="R35603" t="s">
        <v>1010</v>
      </c>
      <c r="S35603" t="s">
        <v>551</v>
      </c>
    </row>
    <row r="35604" spans="1:19" x14ac:dyDescent="0.35">
      <c r="A35604" t="s">
        <v>16</v>
      </c>
      <c r="B35604" t="s">
        <v>1131</v>
      </c>
      <c r="C35604">
        <v>27</v>
      </c>
      <c r="D35604" t="s">
        <v>812</v>
      </c>
      <c r="E35604" t="s">
        <v>1104</v>
      </c>
      <c r="F35604" t="s">
        <v>971</v>
      </c>
      <c r="G35604" t="s">
        <v>353</v>
      </c>
      <c r="H35604" t="s">
        <v>1044</v>
      </c>
      <c r="I35604" t="s">
        <v>723</v>
      </c>
      <c r="J35604" t="s">
        <v>827</v>
      </c>
      <c r="K35604" t="s">
        <v>140</v>
      </c>
      <c r="L35604" t="s">
        <v>140</v>
      </c>
      <c r="M35604" t="s">
        <v>140</v>
      </c>
      <c r="N35604" t="s">
        <v>939</v>
      </c>
      <c r="O35604" t="s">
        <v>140</v>
      </c>
      <c r="P35604" t="s">
        <v>140</v>
      </c>
      <c r="Q35604" t="s">
        <v>140</v>
      </c>
      <c r="R35604" t="s">
        <v>140</v>
      </c>
      <c r="S35604" t="s">
        <v>113</v>
      </c>
    </row>
    <row r="35605" spans="1:19" x14ac:dyDescent="0.35">
      <c r="A35605" t="s">
        <v>17</v>
      </c>
      <c r="B35605" t="s">
        <v>1129</v>
      </c>
      <c r="C35605">
        <v>27</v>
      </c>
      <c r="D35605" t="s">
        <v>140</v>
      </c>
      <c r="E35605" t="s">
        <v>1017</v>
      </c>
      <c r="F35605" t="s">
        <v>1017</v>
      </c>
      <c r="G35605" t="s">
        <v>530</v>
      </c>
      <c r="H35605" t="s">
        <v>501</v>
      </c>
      <c r="I35605" t="s">
        <v>851</v>
      </c>
      <c r="J35605" t="s">
        <v>777</v>
      </c>
      <c r="K35605" t="s">
        <v>140</v>
      </c>
      <c r="L35605" t="s">
        <v>140</v>
      </c>
      <c r="M35605" t="s">
        <v>140</v>
      </c>
      <c r="N35605" t="s">
        <v>140</v>
      </c>
      <c r="O35605" t="s">
        <v>140</v>
      </c>
      <c r="P35605" t="s">
        <v>1062</v>
      </c>
      <c r="Q35605" t="s">
        <v>140</v>
      </c>
      <c r="R35605" t="s">
        <v>1044</v>
      </c>
      <c r="S35605" t="s">
        <v>1076</v>
      </c>
    </row>
    <row r="35606" spans="1:19" x14ac:dyDescent="0.35">
      <c r="A35606" t="s">
        <v>17</v>
      </c>
      <c r="B35606" t="s">
        <v>1130</v>
      </c>
      <c r="C35606">
        <v>161</v>
      </c>
      <c r="D35606" t="s">
        <v>1049</v>
      </c>
      <c r="E35606" t="s">
        <v>1072</v>
      </c>
      <c r="F35606" t="s">
        <v>942</v>
      </c>
      <c r="G35606" t="s">
        <v>431</v>
      </c>
      <c r="H35606" t="s">
        <v>952</v>
      </c>
      <c r="I35606" t="s">
        <v>323</v>
      </c>
      <c r="J35606" t="s">
        <v>1100</v>
      </c>
      <c r="K35606" t="s">
        <v>1054</v>
      </c>
      <c r="L35606" t="s">
        <v>1014</v>
      </c>
      <c r="M35606" t="s">
        <v>1013</v>
      </c>
      <c r="N35606" t="s">
        <v>1014</v>
      </c>
      <c r="O35606" t="s">
        <v>1014</v>
      </c>
      <c r="P35606" t="s">
        <v>1047</v>
      </c>
      <c r="Q35606" t="s">
        <v>1014</v>
      </c>
      <c r="R35606" t="s">
        <v>1014</v>
      </c>
      <c r="S35606" t="s">
        <v>142</v>
      </c>
    </row>
    <row r="35607" spans="1:19" x14ac:dyDescent="0.35">
      <c r="A35607" t="s">
        <v>17</v>
      </c>
      <c r="B35607" t="s">
        <v>1131</v>
      </c>
      <c r="C35607">
        <v>14</v>
      </c>
      <c r="D35607" t="s">
        <v>140</v>
      </c>
      <c r="E35607" t="s">
        <v>91</v>
      </c>
      <c r="F35607" t="s">
        <v>140</v>
      </c>
      <c r="G35607" t="s">
        <v>139</v>
      </c>
      <c r="H35607" t="s">
        <v>643</v>
      </c>
      <c r="I35607" t="s">
        <v>993</v>
      </c>
      <c r="J35607" t="s">
        <v>221</v>
      </c>
      <c r="K35607" t="s">
        <v>140</v>
      </c>
      <c r="L35607" t="s">
        <v>140</v>
      </c>
      <c r="M35607" t="s">
        <v>140</v>
      </c>
      <c r="N35607" t="s">
        <v>140</v>
      </c>
      <c r="O35607" t="s">
        <v>140</v>
      </c>
      <c r="P35607" t="s">
        <v>1052</v>
      </c>
      <c r="Q35607" t="s">
        <v>140</v>
      </c>
      <c r="R35607" t="s">
        <v>140</v>
      </c>
      <c r="S35607" t="s">
        <v>389</v>
      </c>
    </row>
    <row r="35608" spans="1:19" x14ac:dyDescent="0.35">
      <c r="A35608" t="s">
        <v>18</v>
      </c>
      <c r="B35608" t="s">
        <v>1129</v>
      </c>
      <c r="C35608">
        <v>23</v>
      </c>
      <c r="D35608" t="s">
        <v>131</v>
      </c>
      <c r="E35608" t="s">
        <v>718</v>
      </c>
      <c r="F35608" t="s">
        <v>131</v>
      </c>
      <c r="G35608" t="s">
        <v>779</v>
      </c>
      <c r="H35608" t="s">
        <v>157</v>
      </c>
      <c r="I35608" t="s">
        <v>172</v>
      </c>
      <c r="J35608" t="s">
        <v>716</v>
      </c>
      <c r="K35608" t="s">
        <v>140</v>
      </c>
      <c r="L35608" t="s">
        <v>140</v>
      </c>
      <c r="M35608" t="s">
        <v>140</v>
      </c>
      <c r="N35608" t="s">
        <v>140</v>
      </c>
      <c r="O35608" t="s">
        <v>140</v>
      </c>
      <c r="P35608" t="s">
        <v>140</v>
      </c>
      <c r="Q35608" t="s">
        <v>140</v>
      </c>
      <c r="R35608" t="s">
        <v>140</v>
      </c>
      <c r="S35608" t="s">
        <v>140</v>
      </c>
    </row>
    <row r="35609" spans="1:19" x14ac:dyDescent="0.35">
      <c r="A35609" t="s">
        <v>18</v>
      </c>
      <c r="B35609" t="s">
        <v>1130</v>
      </c>
      <c r="C35609">
        <v>139</v>
      </c>
      <c r="D35609" t="s">
        <v>1053</v>
      </c>
      <c r="E35609" t="s">
        <v>103</v>
      </c>
      <c r="F35609" t="s">
        <v>89</v>
      </c>
      <c r="G35609" t="s">
        <v>533</v>
      </c>
      <c r="H35609" t="s">
        <v>913</v>
      </c>
      <c r="I35609" t="s">
        <v>781</v>
      </c>
      <c r="J35609" t="s">
        <v>371</v>
      </c>
      <c r="K35609" t="s">
        <v>140</v>
      </c>
      <c r="L35609" t="s">
        <v>949</v>
      </c>
      <c r="M35609" t="s">
        <v>140</v>
      </c>
      <c r="N35609" t="s">
        <v>140</v>
      </c>
      <c r="O35609" t="s">
        <v>140</v>
      </c>
      <c r="P35609" t="s">
        <v>1070</v>
      </c>
      <c r="Q35609" t="s">
        <v>140</v>
      </c>
      <c r="R35609" t="s">
        <v>1017</v>
      </c>
      <c r="S35609" t="s">
        <v>97</v>
      </c>
    </row>
    <row r="35610" spans="1:19" x14ac:dyDescent="0.35">
      <c r="A35610" t="s">
        <v>18</v>
      </c>
      <c r="B35610" t="s">
        <v>1131</v>
      </c>
      <c r="C35610">
        <v>43</v>
      </c>
      <c r="D35610" t="s">
        <v>1009</v>
      </c>
      <c r="E35610" t="s">
        <v>1050</v>
      </c>
      <c r="F35610" t="s">
        <v>140</v>
      </c>
      <c r="G35610" t="s">
        <v>836</v>
      </c>
      <c r="H35610" t="s">
        <v>595</v>
      </c>
      <c r="I35610" t="s">
        <v>425</v>
      </c>
      <c r="J35610" t="s">
        <v>532</v>
      </c>
      <c r="K35610" t="s">
        <v>1011</v>
      </c>
      <c r="L35610" t="s">
        <v>1060</v>
      </c>
      <c r="M35610" t="s">
        <v>140</v>
      </c>
      <c r="N35610" t="s">
        <v>140</v>
      </c>
      <c r="O35610" t="s">
        <v>140</v>
      </c>
      <c r="P35610" t="s">
        <v>1007</v>
      </c>
      <c r="Q35610" t="s">
        <v>140</v>
      </c>
      <c r="R35610" t="s">
        <v>1017</v>
      </c>
      <c r="S35610" t="s">
        <v>1071</v>
      </c>
    </row>
    <row r="35611" spans="1:19" x14ac:dyDescent="0.35">
      <c r="A35611" t="s">
        <v>19</v>
      </c>
      <c r="B35611" t="s">
        <v>1129</v>
      </c>
      <c r="C35611">
        <v>11</v>
      </c>
      <c r="D35611" t="s">
        <v>1061</v>
      </c>
      <c r="E35611" t="s">
        <v>1061</v>
      </c>
      <c r="F35611" t="s">
        <v>1061</v>
      </c>
      <c r="G35611" t="s">
        <v>1084</v>
      </c>
      <c r="H35611" t="s">
        <v>433</v>
      </c>
      <c r="I35611" t="s">
        <v>37</v>
      </c>
      <c r="J35611" t="s">
        <v>140</v>
      </c>
      <c r="K35611" t="s">
        <v>140</v>
      </c>
      <c r="L35611" t="s">
        <v>140</v>
      </c>
      <c r="M35611" t="s">
        <v>140</v>
      </c>
      <c r="N35611" t="s">
        <v>140</v>
      </c>
      <c r="O35611" t="s">
        <v>140</v>
      </c>
      <c r="P35611" t="s">
        <v>1061</v>
      </c>
      <c r="Q35611" t="s">
        <v>140</v>
      </c>
      <c r="R35611" t="s">
        <v>140</v>
      </c>
      <c r="S35611" t="s">
        <v>140</v>
      </c>
    </row>
    <row r="35612" spans="1:19" x14ac:dyDescent="0.35">
      <c r="A35612" t="s">
        <v>19</v>
      </c>
      <c r="B35612" t="s">
        <v>1130</v>
      </c>
      <c r="C35612">
        <v>153</v>
      </c>
      <c r="D35612" t="s">
        <v>749</v>
      </c>
      <c r="E35612" t="s">
        <v>394</v>
      </c>
      <c r="F35612" t="s">
        <v>977</v>
      </c>
      <c r="G35612" t="s">
        <v>558</v>
      </c>
      <c r="H35612" t="s">
        <v>1100</v>
      </c>
      <c r="I35612" t="s">
        <v>595</v>
      </c>
      <c r="J35612" t="s">
        <v>129</v>
      </c>
      <c r="K35612" t="s">
        <v>1011</v>
      </c>
      <c r="L35612" t="s">
        <v>1063</v>
      </c>
      <c r="M35612" t="s">
        <v>1009</v>
      </c>
      <c r="N35612" t="s">
        <v>1060</v>
      </c>
      <c r="O35612" t="s">
        <v>1010</v>
      </c>
      <c r="P35612" t="s">
        <v>939</v>
      </c>
      <c r="Q35612" t="s">
        <v>140</v>
      </c>
      <c r="R35612" t="s">
        <v>1055</v>
      </c>
      <c r="S35612" t="s">
        <v>755</v>
      </c>
    </row>
    <row r="35613" spans="1:19" x14ac:dyDescent="0.35">
      <c r="A35613" t="s">
        <v>19</v>
      </c>
      <c r="B35613" t="s">
        <v>1131</v>
      </c>
      <c r="C35613">
        <v>41</v>
      </c>
      <c r="D35613" t="s">
        <v>985</v>
      </c>
      <c r="E35613" t="s">
        <v>87</v>
      </c>
      <c r="F35613" t="s">
        <v>1062</v>
      </c>
      <c r="G35613" t="s">
        <v>585</v>
      </c>
      <c r="H35613" t="s">
        <v>1049</v>
      </c>
      <c r="I35613" t="s">
        <v>598</v>
      </c>
      <c r="J35613" t="s">
        <v>125</v>
      </c>
      <c r="K35613" t="s">
        <v>140</v>
      </c>
      <c r="L35613" t="s">
        <v>140</v>
      </c>
      <c r="M35613" t="s">
        <v>140</v>
      </c>
      <c r="N35613" t="s">
        <v>140</v>
      </c>
      <c r="O35613" t="s">
        <v>140</v>
      </c>
      <c r="P35613" t="s">
        <v>949</v>
      </c>
      <c r="Q35613" t="s">
        <v>140</v>
      </c>
      <c r="R35613" t="s">
        <v>140</v>
      </c>
      <c r="S35613" t="s">
        <v>162</v>
      </c>
    </row>
    <row r="35614" spans="1:19" x14ac:dyDescent="0.35">
      <c r="A35614" t="s">
        <v>20</v>
      </c>
      <c r="B35614" t="s">
        <v>1129</v>
      </c>
      <c r="C35614">
        <v>32</v>
      </c>
      <c r="D35614" t="s">
        <v>1095</v>
      </c>
      <c r="E35614" t="s">
        <v>1095</v>
      </c>
      <c r="F35614" t="s">
        <v>140</v>
      </c>
      <c r="G35614" t="s">
        <v>533</v>
      </c>
      <c r="H35614" t="s">
        <v>157</v>
      </c>
      <c r="I35614" t="s">
        <v>256</v>
      </c>
      <c r="J35614" t="s">
        <v>411</v>
      </c>
      <c r="K35614" t="s">
        <v>140</v>
      </c>
      <c r="L35614" t="s">
        <v>140</v>
      </c>
      <c r="M35614" t="s">
        <v>140</v>
      </c>
      <c r="N35614" t="s">
        <v>140</v>
      </c>
      <c r="O35614" t="s">
        <v>140</v>
      </c>
      <c r="P35614" t="s">
        <v>1044</v>
      </c>
      <c r="Q35614" t="s">
        <v>140</v>
      </c>
      <c r="R35614" t="s">
        <v>140</v>
      </c>
      <c r="S35614" t="s">
        <v>915</v>
      </c>
    </row>
    <row r="35615" spans="1:19" x14ac:dyDescent="0.35">
      <c r="A35615" t="s">
        <v>20</v>
      </c>
      <c r="B35615" t="s">
        <v>1130</v>
      </c>
      <c r="C35615">
        <v>88</v>
      </c>
      <c r="D35615" t="s">
        <v>869</v>
      </c>
      <c r="E35615" t="s">
        <v>1064</v>
      </c>
      <c r="F35615" t="s">
        <v>1070</v>
      </c>
      <c r="G35615" t="s">
        <v>853</v>
      </c>
      <c r="H35615" t="s">
        <v>123</v>
      </c>
      <c r="I35615" t="s">
        <v>363</v>
      </c>
      <c r="J35615" t="s">
        <v>970</v>
      </c>
      <c r="K35615" t="s">
        <v>140</v>
      </c>
      <c r="L35615" t="s">
        <v>140</v>
      </c>
      <c r="M35615" t="s">
        <v>140</v>
      </c>
      <c r="N35615" t="s">
        <v>1014</v>
      </c>
      <c r="O35615" t="s">
        <v>140</v>
      </c>
      <c r="P35615" t="s">
        <v>1021</v>
      </c>
      <c r="Q35615" t="s">
        <v>140</v>
      </c>
      <c r="R35615" t="s">
        <v>140</v>
      </c>
      <c r="S35615" t="s">
        <v>467</v>
      </c>
    </row>
    <row r="35616" spans="1:19" x14ac:dyDescent="0.35">
      <c r="A35616" t="s">
        <v>20</v>
      </c>
      <c r="B35616" t="s">
        <v>1131</v>
      </c>
      <c r="C35616">
        <v>84</v>
      </c>
      <c r="D35616" t="s">
        <v>937</v>
      </c>
      <c r="E35616" t="s">
        <v>517</v>
      </c>
      <c r="F35616" t="s">
        <v>1060</v>
      </c>
      <c r="G35616" t="s">
        <v>978</v>
      </c>
      <c r="H35616" t="s">
        <v>1139</v>
      </c>
      <c r="I35616" t="s">
        <v>630</v>
      </c>
      <c r="J35616" t="s">
        <v>69</v>
      </c>
      <c r="K35616" t="s">
        <v>1050</v>
      </c>
      <c r="L35616" t="s">
        <v>1017</v>
      </c>
      <c r="M35616" t="s">
        <v>140</v>
      </c>
      <c r="N35616" t="s">
        <v>1021</v>
      </c>
      <c r="O35616" t="s">
        <v>140</v>
      </c>
      <c r="P35616" t="s">
        <v>1018</v>
      </c>
      <c r="Q35616" t="s">
        <v>140</v>
      </c>
      <c r="R35616" t="s">
        <v>140</v>
      </c>
      <c r="S35616" t="s">
        <v>983</v>
      </c>
    </row>
    <row r="35617" spans="1:19" x14ac:dyDescent="0.35">
      <c r="A35617" t="s">
        <v>21</v>
      </c>
      <c r="B35617" t="s">
        <v>1129</v>
      </c>
      <c r="C35617">
        <v>43</v>
      </c>
      <c r="D35617" t="s">
        <v>939</v>
      </c>
      <c r="E35617" t="s">
        <v>269</v>
      </c>
      <c r="F35617" t="s">
        <v>140</v>
      </c>
      <c r="G35617" t="s">
        <v>822</v>
      </c>
      <c r="H35617" t="s">
        <v>192</v>
      </c>
      <c r="I35617" t="s">
        <v>328</v>
      </c>
      <c r="J35617" t="s">
        <v>389</v>
      </c>
      <c r="K35617" t="s">
        <v>140</v>
      </c>
      <c r="L35617" t="s">
        <v>140</v>
      </c>
      <c r="M35617" t="s">
        <v>140</v>
      </c>
      <c r="N35617" t="s">
        <v>140</v>
      </c>
      <c r="O35617" t="s">
        <v>140</v>
      </c>
      <c r="P35617" t="s">
        <v>1062</v>
      </c>
      <c r="Q35617" t="s">
        <v>140</v>
      </c>
      <c r="R35617" t="s">
        <v>140</v>
      </c>
      <c r="S35617" t="s">
        <v>269</v>
      </c>
    </row>
    <row r="35618" spans="1:19" x14ac:dyDescent="0.35">
      <c r="A35618" t="s">
        <v>21</v>
      </c>
      <c r="B35618" t="s">
        <v>1130</v>
      </c>
      <c r="C35618">
        <v>75</v>
      </c>
      <c r="D35618" t="s">
        <v>113</v>
      </c>
      <c r="E35618" t="s">
        <v>317</v>
      </c>
      <c r="F35618" t="s">
        <v>345</v>
      </c>
      <c r="G35618" t="s">
        <v>425</v>
      </c>
      <c r="H35618" t="s">
        <v>123</v>
      </c>
      <c r="I35618" t="s">
        <v>379</v>
      </c>
      <c r="J35618" t="s">
        <v>489</v>
      </c>
      <c r="K35618" t="s">
        <v>140</v>
      </c>
      <c r="L35618" t="s">
        <v>954</v>
      </c>
      <c r="M35618" t="s">
        <v>140</v>
      </c>
      <c r="N35618" t="s">
        <v>1054</v>
      </c>
      <c r="O35618" t="s">
        <v>1054</v>
      </c>
      <c r="P35618" t="s">
        <v>1054</v>
      </c>
      <c r="Q35618" t="s">
        <v>140</v>
      </c>
      <c r="R35618" t="s">
        <v>1054</v>
      </c>
      <c r="S35618" t="s">
        <v>968</v>
      </c>
    </row>
    <row r="35619" spans="1:19" x14ac:dyDescent="0.35">
      <c r="A35619" t="s">
        <v>21</v>
      </c>
      <c r="B35619" t="s">
        <v>1131</v>
      </c>
      <c r="C35619">
        <v>92</v>
      </c>
      <c r="D35619" t="s">
        <v>89</v>
      </c>
      <c r="E35619" t="s">
        <v>371</v>
      </c>
      <c r="F35619" t="s">
        <v>1007</v>
      </c>
      <c r="G35619" t="s">
        <v>81</v>
      </c>
      <c r="H35619" t="s">
        <v>131</v>
      </c>
      <c r="I35619" t="s">
        <v>576</v>
      </c>
      <c r="J35619" t="s">
        <v>145</v>
      </c>
      <c r="K35619" t="s">
        <v>1019</v>
      </c>
      <c r="L35619" t="s">
        <v>1043</v>
      </c>
      <c r="M35619" t="s">
        <v>140</v>
      </c>
      <c r="N35619" t="s">
        <v>1043</v>
      </c>
      <c r="O35619" t="s">
        <v>140</v>
      </c>
      <c r="P35619" t="s">
        <v>89</v>
      </c>
      <c r="Q35619" t="s">
        <v>140</v>
      </c>
      <c r="R35619" t="s">
        <v>1019</v>
      </c>
      <c r="S35619" t="s">
        <v>862</v>
      </c>
    </row>
    <row r="35620" spans="1:19" x14ac:dyDescent="0.35">
      <c r="A35620" t="s">
        <v>22</v>
      </c>
      <c r="B35620" t="s">
        <v>1129</v>
      </c>
      <c r="C35620">
        <v>23</v>
      </c>
      <c r="D35620" t="s">
        <v>1046</v>
      </c>
      <c r="E35620" t="s">
        <v>656</v>
      </c>
      <c r="F35620" t="s">
        <v>345</v>
      </c>
      <c r="G35620" t="s">
        <v>696</v>
      </c>
      <c r="H35620" t="s">
        <v>127</v>
      </c>
      <c r="I35620" t="s">
        <v>654</v>
      </c>
      <c r="J35620" t="s">
        <v>45</v>
      </c>
      <c r="K35620" t="s">
        <v>140</v>
      </c>
      <c r="L35620" t="s">
        <v>140</v>
      </c>
      <c r="M35620" t="s">
        <v>140</v>
      </c>
      <c r="N35620" t="s">
        <v>140</v>
      </c>
      <c r="O35620" t="s">
        <v>140</v>
      </c>
      <c r="P35620" t="s">
        <v>140</v>
      </c>
      <c r="Q35620" t="s">
        <v>140</v>
      </c>
      <c r="R35620" t="s">
        <v>140</v>
      </c>
      <c r="S35620" t="s">
        <v>140</v>
      </c>
    </row>
    <row r="35621" spans="1:19" x14ac:dyDescent="0.35">
      <c r="A35621" t="s">
        <v>22</v>
      </c>
      <c r="B35621" t="s">
        <v>1130</v>
      </c>
      <c r="C35621">
        <v>169</v>
      </c>
      <c r="D35621" t="s">
        <v>125</v>
      </c>
      <c r="E35621" t="s">
        <v>991</v>
      </c>
      <c r="F35621" t="s">
        <v>527</v>
      </c>
      <c r="G35621" t="s">
        <v>291</v>
      </c>
      <c r="H35621" t="s">
        <v>123</v>
      </c>
      <c r="I35621" t="s">
        <v>511</v>
      </c>
      <c r="J35621" t="s">
        <v>548</v>
      </c>
      <c r="K35621" t="s">
        <v>1016</v>
      </c>
      <c r="L35621" t="s">
        <v>140</v>
      </c>
      <c r="M35621" t="s">
        <v>140</v>
      </c>
      <c r="N35621" t="s">
        <v>1063</v>
      </c>
      <c r="O35621" t="s">
        <v>140</v>
      </c>
      <c r="P35621" t="s">
        <v>1008</v>
      </c>
      <c r="Q35621" t="s">
        <v>1010</v>
      </c>
      <c r="R35621" t="s">
        <v>140</v>
      </c>
      <c r="S35621" t="s">
        <v>623</v>
      </c>
    </row>
    <row r="35622" spans="1:19" x14ac:dyDescent="0.35">
      <c r="A35622" t="s">
        <v>22</v>
      </c>
      <c r="B35622" t="s">
        <v>1131</v>
      </c>
      <c r="C35622">
        <v>16</v>
      </c>
      <c r="D35622" t="s">
        <v>99</v>
      </c>
      <c r="E35622" t="s">
        <v>140</v>
      </c>
      <c r="F35622" t="s">
        <v>140</v>
      </c>
      <c r="G35622" t="s">
        <v>682</v>
      </c>
      <c r="H35622" t="s">
        <v>363</v>
      </c>
      <c r="I35622" t="s">
        <v>837</v>
      </c>
      <c r="J35622" t="s">
        <v>874</v>
      </c>
      <c r="K35622" t="s">
        <v>99</v>
      </c>
      <c r="L35622" t="s">
        <v>1062</v>
      </c>
      <c r="M35622" t="s">
        <v>140</v>
      </c>
      <c r="N35622" t="s">
        <v>140</v>
      </c>
      <c r="O35622" t="s">
        <v>140</v>
      </c>
      <c r="P35622" t="s">
        <v>317</v>
      </c>
      <c r="Q35622" t="s">
        <v>140</v>
      </c>
      <c r="R35622" t="s">
        <v>140</v>
      </c>
      <c r="S35622" t="s">
        <v>901</v>
      </c>
    </row>
    <row r="35623" spans="1:19" x14ac:dyDescent="0.35">
      <c r="A35623" t="s">
        <v>23</v>
      </c>
      <c r="B35623" t="s">
        <v>1129</v>
      </c>
      <c r="C35623">
        <v>41</v>
      </c>
      <c r="D35623" t="s">
        <v>1061</v>
      </c>
      <c r="E35623" t="s">
        <v>101</v>
      </c>
      <c r="F35623" t="s">
        <v>1061</v>
      </c>
      <c r="G35623" t="s">
        <v>569</v>
      </c>
      <c r="H35623" t="s">
        <v>871</v>
      </c>
      <c r="I35623" t="s">
        <v>354</v>
      </c>
      <c r="J35623" t="s">
        <v>522</v>
      </c>
      <c r="K35623" t="s">
        <v>140</v>
      </c>
      <c r="L35623" t="s">
        <v>140</v>
      </c>
      <c r="M35623" t="s">
        <v>140</v>
      </c>
      <c r="N35623" t="s">
        <v>140</v>
      </c>
      <c r="O35623" t="s">
        <v>140</v>
      </c>
      <c r="P35623" t="s">
        <v>1063</v>
      </c>
      <c r="Q35623" t="s">
        <v>140</v>
      </c>
      <c r="R35623" t="s">
        <v>1066</v>
      </c>
      <c r="S35623" t="s">
        <v>1043</v>
      </c>
    </row>
    <row r="35624" spans="1:19" x14ac:dyDescent="0.35">
      <c r="A35624" t="s">
        <v>23</v>
      </c>
      <c r="B35624" t="s">
        <v>1130</v>
      </c>
      <c r="C35624">
        <v>105</v>
      </c>
      <c r="D35624" t="s">
        <v>1045</v>
      </c>
      <c r="E35624" t="s">
        <v>949</v>
      </c>
      <c r="F35624" t="s">
        <v>1017</v>
      </c>
      <c r="G35624" t="s">
        <v>625</v>
      </c>
      <c r="H35624" t="s">
        <v>399</v>
      </c>
      <c r="I35624" t="s">
        <v>895</v>
      </c>
      <c r="J35624" t="s">
        <v>1139</v>
      </c>
      <c r="K35624" t="s">
        <v>140</v>
      </c>
      <c r="L35624" t="s">
        <v>140</v>
      </c>
      <c r="M35624" t="s">
        <v>140</v>
      </c>
      <c r="N35624" t="s">
        <v>1014</v>
      </c>
      <c r="O35624" t="s">
        <v>140</v>
      </c>
      <c r="P35624" t="s">
        <v>1011</v>
      </c>
      <c r="Q35624" t="s">
        <v>140</v>
      </c>
      <c r="R35624" t="s">
        <v>140</v>
      </c>
      <c r="S35624" t="s">
        <v>877</v>
      </c>
    </row>
    <row r="35625" spans="1:19" x14ac:dyDescent="0.35">
      <c r="A35625" t="s">
        <v>23</v>
      </c>
      <c r="B35625" t="s">
        <v>1131</v>
      </c>
      <c r="C35625">
        <v>58</v>
      </c>
      <c r="D35625" t="s">
        <v>1046</v>
      </c>
      <c r="E35625" t="s">
        <v>824</v>
      </c>
      <c r="F35625" t="s">
        <v>875</v>
      </c>
      <c r="G35625" t="s">
        <v>694</v>
      </c>
      <c r="H35625" t="s">
        <v>1106</v>
      </c>
      <c r="I35625" t="s">
        <v>781</v>
      </c>
      <c r="J35625" t="s">
        <v>1085</v>
      </c>
      <c r="K35625" t="s">
        <v>140</v>
      </c>
      <c r="L35625" t="s">
        <v>1051</v>
      </c>
      <c r="M35625" t="s">
        <v>140</v>
      </c>
      <c r="N35625" t="s">
        <v>140</v>
      </c>
      <c r="O35625" t="s">
        <v>140</v>
      </c>
      <c r="P35625" t="s">
        <v>462</v>
      </c>
      <c r="Q35625" t="s">
        <v>140</v>
      </c>
      <c r="R35625" t="s">
        <v>1009</v>
      </c>
      <c r="S35625" t="s">
        <v>462</v>
      </c>
    </row>
    <row r="35626" spans="1:19" x14ac:dyDescent="0.35">
      <c r="A35626" t="s">
        <v>24</v>
      </c>
      <c r="B35626" t="s">
        <v>1129</v>
      </c>
      <c r="C35626">
        <v>34</v>
      </c>
      <c r="D35626" t="s">
        <v>345</v>
      </c>
      <c r="E35626" t="s">
        <v>345</v>
      </c>
      <c r="F35626" t="s">
        <v>345</v>
      </c>
      <c r="G35626" t="s">
        <v>842</v>
      </c>
      <c r="H35626" t="s">
        <v>834</v>
      </c>
      <c r="I35626" t="s">
        <v>218</v>
      </c>
      <c r="J35626" t="s">
        <v>564</v>
      </c>
      <c r="K35626" t="s">
        <v>140</v>
      </c>
      <c r="L35626" t="s">
        <v>1021</v>
      </c>
      <c r="M35626" t="s">
        <v>140</v>
      </c>
      <c r="N35626" t="s">
        <v>140</v>
      </c>
      <c r="O35626" t="s">
        <v>140</v>
      </c>
      <c r="P35626" t="s">
        <v>848</v>
      </c>
      <c r="Q35626" t="s">
        <v>140</v>
      </c>
      <c r="R35626" t="s">
        <v>140</v>
      </c>
      <c r="S35626" t="s">
        <v>1004</v>
      </c>
    </row>
    <row r="35627" spans="1:19" x14ac:dyDescent="0.35">
      <c r="A35627" t="s">
        <v>24</v>
      </c>
      <c r="B35627" t="s">
        <v>1130</v>
      </c>
      <c r="C35627">
        <v>146</v>
      </c>
      <c r="D35627" t="s">
        <v>111</v>
      </c>
      <c r="E35627" t="s">
        <v>105</v>
      </c>
      <c r="F35627" t="s">
        <v>1004</v>
      </c>
      <c r="G35627" t="s">
        <v>611</v>
      </c>
      <c r="H35627" t="s">
        <v>517</v>
      </c>
      <c r="I35627" t="s">
        <v>975</v>
      </c>
      <c r="J35627" t="s">
        <v>105</v>
      </c>
      <c r="K35627" t="s">
        <v>1012</v>
      </c>
      <c r="L35627" t="s">
        <v>1046</v>
      </c>
      <c r="M35627" t="s">
        <v>1051</v>
      </c>
      <c r="N35627" t="s">
        <v>1050</v>
      </c>
      <c r="O35627" t="s">
        <v>140</v>
      </c>
      <c r="P35627" t="s">
        <v>1046</v>
      </c>
      <c r="Q35627" t="s">
        <v>1010</v>
      </c>
      <c r="R35627" t="s">
        <v>1051</v>
      </c>
      <c r="S35627" t="s">
        <v>489</v>
      </c>
    </row>
    <row r="35628" spans="1:19" x14ac:dyDescent="0.35">
      <c r="A35628" t="s">
        <v>24</v>
      </c>
      <c r="B35628" t="s">
        <v>1131</v>
      </c>
      <c r="C35628">
        <v>26</v>
      </c>
      <c r="D35628" t="s">
        <v>1007</v>
      </c>
      <c r="E35628" t="s">
        <v>643</v>
      </c>
      <c r="F35628" t="s">
        <v>140</v>
      </c>
      <c r="G35628" t="s">
        <v>578</v>
      </c>
      <c r="H35628" t="s">
        <v>1058</v>
      </c>
      <c r="I35628" t="s">
        <v>980</v>
      </c>
      <c r="J35628" t="s">
        <v>983</v>
      </c>
      <c r="K35628" t="s">
        <v>140</v>
      </c>
      <c r="L35628" t="s">
        <v>996</v>
      </c>
      <c r="M35628" t="s">
        <v>996</v>
      </c>
      <c r="N35628" t="s">
        <v>140</v>
      </c>
      <c r="O35628" t="s">
        <v>140</v>
      </c>
      <c r="P35628" t="s">
        <v>140</v>
      </c>
      <c r="Q35628" t="s">
        <v>140</v>
      </c>
      <c r="R35628" t="s">
        <v>1009</v>
      </c>
      <c r="S35628" t="s">
        <v>157</v>
      </c>
    </row>
    <row r="35629" spans="1:19" x14ac:dyDescent="0.35">
      <c r="A35629" t="s">
        <v>25</v>
      </c>
      <c r="B35629" t="s">
        <v>1129</v>
      </c>
      <c r="C35629">
        <v>23</v>
      </c>
      <c r="D35629" t="s">
        <v>345</v>
      </c>
      <c r="E35629" t="s">
        <v>1085</v>
      </c>
      <c r="F35629" t="s">
        <v>345</v>
      </c>
      <c r="G35629" t="s">
        <v>798</v>
      </c>
      <c r="H35629" t="s">
        <v>99</v>
      </c>
      <c r="I35629" t="s">
        <v>59</v>
      </c>
      <c r="J35629" t="s">
        <v>862</v>
      </c>
      <c r="K35629" t="s">
        <v>140</v>
      </c>
      <c r="L35629" t="s">
        <v>140</v>
      </c>
      <c r="M35629" t="s">
        <v>140</v>
      </c>
      <c r="N35629" t="s">
        <v>140</v>
      </c>
      <c r="O35629" t="s">
        <v>345</v>
      </c>
      <c r="P35629" t="s">
        <v>345</v>
      </c>
      <c r="Q35629" t="s">
        <v>140</v>
      </c>
      <c r="R35629" t="s">
        <v>140</v>
      </c>
      <c r="S35629" t="s">
        <v>921</v>
      </c>
    </row>
    <row r="35630" spans="1:19" x14ac:dyDescent="0.35">
      <c r="A35630" t="s">
        <v>25</v>
      </c>
      <c r="B35630" t="s">
        <v>1130</v>
      </c>
      <c r="C35630">
        <v>162</v>
      </c>
      <c r="D35630" t="s">
        <v>903</v>
      </c>
      <c r="E35630" t="s">
        <v>970</v>
      </c>
      <c r="F35630" t="s">
        <v>1004</v>
      </c>
      <c r="G35630" t="s">
        <v>743</v>
      </c>
      <c r="H35630" t="s">
        <v>1059</v>
      </c>
      <c r="I35630" t="s">
        <v>446</v>
      </c>
      <c r="J35630" t="s">
        <v>269</v>
      </c>
      <c r="K35630" t="s">
        <v>1066</v>
      </c>
      <c r="L35630" t="s">
        <v>939</v>
      </c>
      <c r="M35630" t="s">
        <v>949</v>
      </c>
      <c r="N35630" t="s">
        <v>1013</v>
      </c>
      <c r="O35630" t="s">
        <v>1016</v>
      </c>
      <c r="P35630" t="s">
        <v>140</v>
      </c>
      <c r="Q35630" t="s">
        <v>140</v>
      </c>
      <c r="R35630" t="s">
        <v>140</v>
      </c>
      <c r="S35630" t="s">
        <v>389</v>
      </c>
    </row>
    <row r="35631" spans="1:19" x14ac:dyDescent="0.35">
      <c r="A35631" t="s">
        <v>25</v>
      </c>
      <c r="B35631" t="s">
        <v>1131</v>
      </c>
      <c r="C35631">
        <v>19</v>
      </c>
      <c r="D35631" t="s">
        <v>412</v>
      </c>
      <c r="E35631" t="s">
        <v>515</v>
      </c>
      <c r="F35631" t="s">
        <v>140</v>
      </c>
      <c r="G35631" t="s">
        <v>69</v>
      </c>
      <c r="H35631" t="s">
        <v>140</v>
      </c>
      <c r="I35631" t="s">
        <v>476</v>
      </c>
      <c r="J35631" t="s">
        <v>476</v>
      </c>
      <c r="K35631" t="s">
        <v>140</v>
      </c>
      <c r="L35631" t="s">
        <v>140</v>
      </c>
      <c r="M35631" t="s">
        <v>140</v>
      </c>
      <c r="N35631" t="s">
        <v>140</v>
      </c>
      <c r="O35631" t="s">
        <v>140</v>
      </c>
      <c r="P35631" t="s">
        <v>1060</v>
      </c>
      <c r="Q35631" t="s">
        <v>140</v>
      </c>
      <c r="R35631" t="s">
        <v>1007</v>
      </c>
      <c r="S35631" t="s">
        <v>41</v>
      </c>
    </row>
    <row r="35632" spans="1:19" x14ac:dyDescent="0.35">
      <c r="A35632" t="s">
        <v>26</v>
      </c>
      <c r="B35632" t="s">
        <v>1129</v>
      </c>
      <c r="C35632">
        <v>20</v>
      </c>
      <c r="D35632" t="s">
        <v>140</v>
      </c>
      <c r="E35632" t="s">
        <v>527</v>
      </c>
      <c r="F35632" t="s">
        <v>140</v>
      </c>
      <c r="G35632" t="s">
        <v>878</v>
      </c>
      <c r="H35632" t="s">
        <v>849</v>
      </c>
      <c r="I35632" t="s">
        <v>138</v>
      </c>
      <c r="J35632" t="s">
        <v>810</v>
      </c>
      <c r="K35632" t="s">
        <v>527</v>
      </c>
      <c r="L35632" t="s">
        <v>140</v>
      </c>
      <c r="M35632" t="s">
        <v>140</v>
      </c>
      <c r="N35632" t="s">
        <v>140</v>
      </c>
      <c r="O35632" t="s">
        <v>140</v>
      </c>
      <c r="P35632" t="s">
        <v>140</v>
      </c>
      <c r="Q35632" t="s">
        <v>140</v>
      </c>
      <c r="R35632" t="s">
        <v>140</v>
      </c>
      <c r="S35632" t="s">
        <v>527</v>
      </c>
    </row>
    <row r="35633" spans="1:19" x14ac:dyDescent="0.35">
      <c r="A35633" t="s">
        <v>26</v>
      </c>
      <c r="B35633" t="s">
        <v>1130</v>
      </c>
      <c r="C35633">
        <v>137</v>
      </c>
      <c r="D35633" t="s">
        <v>1056</v>
      </c>
      <c r="E35633" t="s">
        <v>595</v>
      </c>
      <c r="F35633" t="s">
        <v>1056</v>
      </c>
      <c r="G35633" t="s">
        <v>223</v>
      </c>
      <c r="H35633" t="s">
        <v>517</v>
      </c>
      <c r="I35633" t="s">
        <v>1087</v>
      </c>
      <c r="J35633" t="s">
        <v>1072</v>
      </c>
      <c r="K35633" t="s">
        <v>140</v>
      </c>
      <c r="L35633" t="s">
        <v>1017</v>
      </c>
      <c r="M35633" t="s">
        <v>140</v>
      </c>
      <c r="N35633" t="s">
        <v>1013</v>
      </c>
      <c r="O35633" t="s">
        <v>1013</v>
      </c>
      <c r="P35633" t="s">
        <v>1055</v>
      </c>
      <c r="Q35633" t="s">
        <v>140</v>
      </c>
      <c r="R35633" t="s">
        <v>1011</v>
      </c>
      <c r="S35633" t="s">
        <v>421</v>
      </c>
    </row>
    <row r="35634" spans="1:19" x14ac:dyDescent="0.35">
      <c r="A35634" t="s">
        <v>26</v>
      </c>
      <c r="B35634" t="s">
        <v>1131</v>
      </c>
      <c r="C35634">
        <v>45</v>
      </c>
      <c r="D35634" t="s">
        <v>718</v>
      </c>
      <c r="E35634" t="s">
        <v>269</v>
      </c>
      <c r="F35634" t="s">
        <v>1023</v>
      </c>
      <c r="G35634" t="s">
        <v>599</v>
      </c>
      <c r="H35634" t="s">
        <v>729</v>
      </c>
      <c r="I35634" t="s">
        <v>489</v>
      </c>
      <c r="J35634" t="s">
        <v>848</v>
      </c>
      <c r="K35634" t="s">
        <v>1050</v>
      </c>
      <c r="L35634" t="s">
        <v>515</v>
      </c>
      <c r="M35634" t="s">
        <v>1098</v>
      </c>
      <c r="N35634" t="s">
        <v>140</v>
      </c>
      <c r="O35634" t="s">
        <v>140</v>
      </c>
      <c r="P35634" t="s">
        <v>121</v>
      </c>
      <c r="Q35634" t="s">
        <v>140</v>
      </c>
      <c r="R35634" t="s">
        <v>140</v>
      </c>
      <c r="S35634" t="s">
        <v>157</v>
      </c>
    </row>
    <row r="35635" spans="1:19" x14ac:dyDescent="0.35">
      <c r="A35635" t="s">
        <v>27</v>
      </c>
      <c r="B35635" t="s">
        <v>1129</v>
      </c>
      <c r="C35635">
        <v>7</v>
      </c>
      <c r="D35635" t="s">
        <v>967</v>
      </c>
      <c r="E35635" t="s">
        <v>967</v>
      </c>
      <c r="F35635" t="s">
        <v>140</v>
      </c>
      <c r="G35635" t="s">
        <v>87</v>
      </c>
      <c r="H35635" t="s">
        <v>874</v>
      </c>
      <c r="I35635" t="s">
        <v>654</v>
      </c>
      <c r="J35635" t="s">
        <v>694</v>
      </c>
      <c r="K35635" t="s">
        <v>140</v>
      </c>
      <c r="L35635" t="s">
        <v>140</v>
      </c>
      <c r="M35635" t="s">
        <v>140</v>
      </c>
      <c r="N35635" t="s">
        <v>140</v>
      </c>
      <c r="O35635" t="s">
        <v>140</v>
      </c>
      <c r="P35635" t="s">
        <v>140</v>
      </c>
      <c r="Q35635" t="s">
        <v>140</v>
      </c>
      <c r="R35635" t="s">
        <v>140</v>
      </c>
      <c r="S35635" t="s">
        <v>47</v>
      </c>
    </row>
    <row r="35636" spans="1:19" x14ac:dyDescent="0.35">
      <c r="A35636" t="s">
        <v>27</v>
      </c>
      <c r="B35636" t="s">
        <v>1130</v>
      </c>
      <c r="C35636">
        <v>171</v>
      </c>
      <c r="D35636" t="s">
        <v>769</v>
      </c>
      <c r="E35636" t="s">
        <v>641</v>
      </c>
      <c r="F35636" t="s">
        <v>1056</v>
      </c>
      <c r="G35636" t="s">
        <v>579</v>
      </c>
      <c r="H35636" t="s">
        <v>1076</v>
      </c>
      <c r="I35636" t="s">
        <v>723</v>
      </c>
      <c r="J35636" t="s">
        <v>162</v>
      </c>
      <c r="K35636" t="s">
        <v>1023</v>
      </c>
      <c r="L35636" t="s">
        <v>949</v>
      </c>
      <c r="M35636" t="s">
        <v>1054</v>
      </c>
      <c r="N35636" t="s">
        <v>939</v>
      </c>
      <c r="O35636" t="s">
        <v>1054</v>
      </c>
      <c r="P35636" t="s">
        <v>983</v>
      </c>
      <c r="Q35636" t="s">
        <v>775</v>
      </c>
      <c r="R35636" t="s">
        <v>1008</v>
      </c>
      <c r="S35636" t="s">
        <v>1000</v>
      </c>
    </row>
    <row r="35637" spans="1:19" x14ac:dyDescent="0.35">
      <c r="A35637" t="s">
        <v>27</v>
      </c>
      <c r="B35637" t="s">
        <v>1131</v>
      </c>
      <c r="C35637">
        <v>26</v>
      </c>
      <c r="D35637" t="s">
        <v>988</v>
      </c>
      <c r="E35637" t="s">
        <v>87</v>
      </c>
      <c r="F35637" t="s">
        <v>875</v>
      </c>
      <c r="G35637" t="s">
        <v>36</v>
      </c>
      <c r="H35637" t="s">
        <v>1023</v>
      </c>
      <c r="I35637" t="s">
        <v>805</v>
      </c>
      <c r="J35637" t="s">
        <v>202</v>
      </c>
      <c r="K35637" t="s">
        <v>1023</v>
      </c>
      <c r="L35637" t="s">
        <v>140</v>
      </c>
      <c r="M35637" t="s">
        <v>140</v>
      </c>
      <c r="N35637" t="s">
        <v>140</v>
      </c>
      <c r="O35637" t="s">
        <v>140</v>
      </c>
      <c r="P35637" t="s">
        <v>140</v>
      </c>
      <c r="Q35637" t="s">
        <v>140</v>
      </c>
      <c r="R35637" t="s">
        <v>140</v>
      </c>
      <c r="S35637" t="s">
        <v>140</v>
      </c>
    </row>
    <row r="35638" spans="1:19" x14ac:dyDescent="0.35">
      <c r="A35638" t="s">
        <v>28</v>
      </c>
      <c r="B35638" t="s">
        <v>1129</v>
      </c>
      <c r="C35638">
        <v>34</v>
      </c>
      <c r="D35638" t="s">
        <v>1058</v>
      </c>
      <c r="E35638" t="s">
        <v>942</v>
      </c>
      <c r="F35638" t="s">
        <v>1050</v>
      </c>
      <c r="G35638" t="s">
        <v>328</v>
      </c>
      <c r="H35638" t="s">
        <v>399</v>
      </c>
      <c r="I35638" t="s">
        <v>871</v>
      </c>
      <c r="J35638" t="s">
        <v>805</v>
      </c>
      <c r="K35638" t="s">
        <v>140</v>
      </c>
      <c r="L35638" t="s">
        <v>140</v>
      </c>
      <c r="M35638" t="s">
        <v>140</v>
      </c>
      <c r="N35638" t="s">
        <v>140</v>
      </c>
      <c r="O35638" t="s">
        <v>140</v>
      </c>
      <c r="P35638" t="s">
        <v>824</v>
      </c>
      <c r="Q35638" t="s">
        <v>140</v>
      </c>
      <c r="R35638" t="s">
        <v>140</v>
      </c>
      <c r="S35638" t="s">
        <v>1182</v>
      </c>
    </row>
    <row r="35639" spans="1:19" x14ac:dyDescent="0.35">
      <c r="A35639" t="s">
        <v>28</v>
      </c>
      <c r="B35639" t="s">
        <v>1130</v>
      </c>
      <c r="C35639">
        <v>147</v>
      </c>
      <c r="D35639" t="s">
        <v>875</v>
      </c>
      <c r="E35639" t="s">
        <v>394</v>
      </c>
      <c r="F35639" t="s">
        <v>1007</v>
      </c>
      <c r="G35639" t="s">
        <v>714</v>
      </c>
      <c r="H35639" t="s">
        <v>443</v>
      </c>
      <c r="I35639" t="s">
        <v>867</v>
      </c>
      <c r="J35639" t="s">
        <v>127</v>
      </c>
      <c r="K35639" t="s">
        <v>1013</v>
      </c>
      <c r="L35639" t="s">
        <v>954</v>
      </c>
      <c r="M35639" t="s">
        <v>140</v>
      </c>
      <c r="N35639" t="s">
        <v>1012</v>
      </c>
      <c r="O35639" t="s">
        <v>1012</v>
      </c>
      <c r="P35639" t="s">
        <v>1021</v>
      </c>
      <c r="Q35639" t="s">
        <v>1012</v>
      </c>
      <c r="R35639" t="s">
        <v>140</v>
      </c>
      <c r="S35639" t="s">
        <v>564</v>
      </c>
    </row>
    <row r="35640" spans="1:19" x14ac:dyDescent="0.35">
      <c r="A35640" t="s">
        <v>28</v>
      </c>
      <c r="B35640" t="s">
        <v>1131</v>
      </c>
      <c r="C35640">
        <v>26</v>
      </c>
      <c r="D35640" t="s">
        <v>140</v>
      </c>
      <c r="E35640" t="s">
        <v>985</v>
      </c>
      <c r="F35640" t="s">
        <v>875</v>
      </c>
      <c r="G35640" t="s">
        <v>637</v>
      </c>
      <c r="H35640" t="s">
        <v>109</v>
      </c>
      <c r="I35640" t="s">
        <v>349</v>
      </c>
      <c r="J35640" t="s">
        <v>196</v>
      </c>
      <c r="K35640" t="s">
        <v>140</v>
      </c>
      <c r="L35640" t="s">
        <v>140</v>
      </c>
      <c r="M35640" t="s">
        <v>140</v>
      </c>
      <c r="N35640" t="s">
        <v>140</v>
      </c>
      <c r="O35640" t="s">
        <v>140</v>
      </c>
      <c r="P35640" t="s">
        <v>1087</v>
      </c>
      <c r="Q35640" t="s">
        <v>140</v>
      </c>
      <c r="R35640" t="s">
        <v>140</v>
      </c>
      <c r="S35640" t="s">
        <v>952</v>
      </c>
    </row>
    <row r="35641" spans="1:19" x14ac:dyDescent="0.35">
      <c r="A35641" t="s">
        <v>29</v>
      </c>
      <c r="B35641" t="s">
        <v>1129</v>
      </c>
      <c r="C35641">
        <v>12</v>
      </c>
      <c r="D35641" t="s">
        <v>451</v>
      </c>
      <c r="E35641" t="s">
        <v>598</v>
      </c>
      <c r="F35641" t="s">
        <v>882</v>
      </c>
      <c r="G35641" t="s">
        <v>566</v>
      </c>
      <c r="H35641" t="s">
        <v>389</v>
      </c>
      <c r="I35641" t="s">
        <v>890</v>
      </c>
      <c r="J35641" t="s">
        <v>921</v>
      </c>
      <c r="K35641" t="s">
        <v>140</v>
      </c>
      <c r="L35641" t="s">
        <v>140</v>
      </c>
      <c r="M35641" t="s">
        <v>140</v>
      </c>
      <c r="N35641" t="s">
        <v>140</v>
      </c>
      <c r="O35641" t="s">
        <v>140</v>
      </c>
      <c r="P35641" t="s">
        <v>574</v>
      </c>
      <c r="Q35641" t="s">
        <v>140</v>
      </c>
      <c r="R35641" t="s">
        <v>140</v>
      </c>
      <c r="S35641" t="s">
        <v>140</v>
      </c>
    </row>
    <row r="35642" spans="1:19" x14ac:dyDescent="0.35">
      <c r="A35642" t="s">
        <v>29</v>
      </c>
      <c r="B35642" t="s">
        <v>1130</v>
      </c>
      <c r="C35642">
        <v>172</v>
      </c>
      <c r="D35642" t="s">
        <v>574</v>
      </c>
      <c r="E35642" t="s">
        <v>97</v>
      </c>
      <c r="F35642" t="s">
        <v>967</v>
      </c>
      <c r="G35642" t="s">
        <v>256</v>
      </c>
      <c r="H35642" t="s">
        <v>1080</v>
      </c>
      <c r="I35642" t="s">
        <v>623</v>
      </c>
      <c r="J35642" t="s">
        <v>841</v>
      </c>
      <c r="K35642" t="s">
        <v>1046</v>
      </c>
      <c r="L35642" t="s">
        <v>1019</v>
      </c>
      <c r="M35642" t="s">
        <v>1055</v>
      </c>
      <c r="N35642" t="s">
        <v>1054</v>
      </c>
      <c r="O35642" t="s">
        <v>1017</v>
      </c>
      <c r="P35642" t="s">
        <v>988</v>
      </c>
      <c r="Q35642" t="s">
        <v>1014</v>
      </c>
      <c r="R35642" t="s">
        <v>140</v>
      </c>
      <c r="S35642" t="s">
        <v>752</v>
      </c>
    </row>
    <row r="35643" spans="1:19" x14ac:dyDescent="0.35">
      <c r="A35643" t="s">
        <v>29</v>
      </c>
      <c r="B35643" t="s">
        <v>1131</v>
      </c>
      <c r="C35643">
        <v>20</v>
      </c>
      <c r="D35643" t="s">
        <v>551</v>
      </c>
      <c r="E35643" t="s">
        <v>405</v>
      </c>
      <c r="F35643" t="s">
        <v>1057</v>
      </c>
      <c r="G35643" t="s">
        <v>211</v>
      </c>
      <c r="H35643" t="s">
        <v>237</v>
      </c>
      <c r="I35643" t="s">
        <v>820</v>
      </c>
      <c r="J35643" t="s">
        <v>95</v>
      </c>
      <c r="K35643" t="s">
        <v>1055</v>
      </c>
      <c r="L35643" t="s">
        <v>1055</v>
      </c>
      <c r="M35643" t="s">
        <v>140</v>
      </c>
      <c r="N35643" t="s">
        <v>140</v>
      </c>
      <c r="O35643" t="s">
        <v>140</v>
      </c>
      <c r="P35643" t="s">
        <v>1057</v>
      </c>
      <c r="Q35643" t="s">
        <v>140</v>
      </c>
      <c r="R35643" t="s">
        <v>1055</v>
      </c>
      <c r="S35643" t="s">
        <v>582</v>
      </c>
    </row>
    <row r="35644" spans="1:19" x14ac:dyDescent="0.35">
      <c r="A35644" t="s">
        <v>30</v>
      </c>
      <c r="B35644" t="s">
        <v>1129</v>
      </c>
      <c r="C35644">
        <v>13</v>
      </c>
      <c r="D35644" t="s">
        <v>983</v>
      </c>
      <c r="E35644" t="s">
        <v>677</v>
      </c>
      <c r="F35644" t="s">
        <v>674</v>
      </c>
      <c r="G35644" t="s">
        <v>744</v>
      </c>
      <c r="H35644" t="s">
        <v>127</v>
      </c>
      <c r="I35644" t="s">
        <v>882</v>
      </c>
      <c r="J35644" t="s">
        <v>947</v>
      </c>
      <c r="K35644" t="s">
        <v>140</v>
      </c>
      <c r="L35644" t="s">
        <v>140</v>
      </c>
      <c r="M35644" t="s">
        <v>140</v>
      </c>
      <c r="N35644" t="s">
        <v>140</v>
      </c>
      <c r="O35644" t="s">
        <v>140</v>
      </c>
      <c r="P35644" t="s">
        <v>99</v>
      </c>
      <c r="Q35644" t="s">
        <v>140</v>
      </c>
      <c r="R35644" t="s">
        <v>140</v>
      </c>
      <c r="S35644" t="s">
        <v>140</v>
      </c>
    </row>
    <row r="35645" spans="1:19" x14ac:dyDescent="0.35">
      <c r="A35645" t="s">
        <v>30</v>
      </c>
      <c r="B35645" t="s">
        <v>1130</v>
      </c>
      <c r="C35645">
        <v>167</v>
      </c>
      <c r="D35645" t="s">
        <v>117</v>
      </c>
      <c r="E35645" t="s">
        <v>495</v>
      </c>
      <c r="F35645" t="s">
        <v>117</v>
      </c>
      <c r="G35645" t="s">
        <v>240</v>
      </c>
      <c r="H35645" t="s">
        <v>729</v>
      </c>
      <c r="I35645" t="s">
        <v>810</v>
      </c>
      <c r="J35645" t="s">
        <v>162</v>
      </c>
      <c r="K35645" t="s">
        <v>1014</v>
      </c>
      <c r="L35645" t="s">
        <v>1016</v>
      </c>
      <c r="M35645" t="s">
        <v>1019</v>
      </c>
      <c r="N35645" t="s">
        <v>1055</v>
      </c>
      <c r="O35645" t="s">
        <v>140</v>
      </c>
      <c r="P35645" t="s">
        <v>1043</v>
      </c>
      <c r="Q35645" t="s">
        <v>140</v>
      </c>
      <c r="R35645" t="s">
        <v>140</v>
      </c>
      <c r="S35645" t="s">
        <v>751</v>
      </c>
    </row>
    <row r="35646" spans="1:19" x14ac:dyDescent="0.35">
      <c r="A35646" t="s">
        <v>30</v>
      </c>
      <c r="B35646" t="s">
        <v>1131</v>
      </c>
      <c r="C35646">
        <v>22</v>
      </c>
      <c r="D35646" t="s">
        <v>805</v>
      </c>
      <c r="E35646" t="s">
        <v>360</v>
      </c>
      <c r="F35646" t="s">
        <v>903</v>
      </c>
      <c r="G35646" t="s">
        <v>373</v>
      </c>
      <c r="H35646" t="s">
        <v>1051</v>
      </c>
      <c r="I35646" t="s">
        <v>47</v>
      </c>
      <c r="J35646" t="s">
        <v>980</v>
      </c>
      <c r="K35646" t="s">
        <v>140</v>
      </c>
      <c r="L35646" t="s">
        <v>140</v>
      </c>
      <c r="M35646" t="s">
        <v>140</v>
      </c>
      <c r="N35646" t="s">
        <v>140</v>
      </c>
      <c r="O35646" t="s">
        <v>140</v>
      </c>
      <c r="P35646" t="s">
        <v>140</v>
      </c>
      <c r="Q35646" t="s">
        <v>140</v>
      </c>
      <c r="R35646" t="s">
        <v>140</v>
      </c>
      <c r="S35646" t="s">
        <v>89</v>
      </c>
    </row>
    <row r="35647" spans="1:19" x14ac:dyDescent="0.35">
      <c r="A35647" t="s">
        <v>31</v>
      </c>
      <c r="B35647" t="s">
        <v>1129</v>
      </c>
      <c r="C35647">
        <v>28</v>
      </c>
      <c r="D35647" t="s">
        <v>1054</v>
      </c>
      <c r="E35647" t="s">
        <v>643</v>
      </c>
      <c r="F35647" t="s">
        <v>729</v>
      </c>
      <c r="G35647" t="s">
        <v>139</v>
      </c>
      <c r="H35647" t="s">
        <v>433</v>
      </c>
      <c r="I35647" t="s">
        <v>160</v>
      </c>
      <c r="J35647" t="s">
        <v>900</v>
      </c>
      <c r="K35647" t="s">
        <v>140</v>
      </c>
      <c r="L35647" t="s">
        <v>140</v>
      </c>
      <c r="M35647" t="s">
        <v>140</v>
      </c>
      <c r="N35647" t="s">
        <v>1047</v>
      </c>
      <c r="O35647" t="s">
        <v>140</v>
      </c>
      <c r="P35647" t="s">
        <v>140</v>
      </c>
      <c r="Q35647" t="s">
        <v>140</v>
      </c>
      <c r="R35647" t="s">
        <v>140</v>
      </c>
      <c r="S35647" t="s">
        <v>140</v>
      </c>
    </row>
    <row r="35648" spans="1:19" x14ac:dyDescent="0.35">
      <c r="A35648" t="s">
        <v>31</v>
      </c>
      <c r="B35648" t="s">
        <v>1130</v>
      </c>
      <c r="C35648">
        <v>101</v>
      </c>
      <c r="D35648" t="s">
        <v>996</v>
      </c>
      <c r="E35648" t="s">
        <v>1056</v>
      </c>
      <c r="F35648" t="s">
        <v>1053</v>
      </c>
      <c r="G35648" t="s">
        <v>353</v>
      </c>
      <c r="H35648" t="s">
        <v>394</v>
      </c>
      <c r="I35648" t="s">
        <v>57</v>
      </c>
      <c r="J35648" t="s">
        <v>131</v>
      </c>
      <c r="K35648" t="s">
        <v>140</v>
      </c>
      <c r="L35648" t="s">
        <v>140</v>
      </c>
      <c r="M35648" t="s">
        <v>140</v>
      </c>
      <c r="N35648" t="s">
        <v>140</v>
      </c>
      <c r="O35648" t="s">
        <v>140</v>
      </c>
      <c r="P35648" t="s">
        <v>1019</v>
      </c>
      <c r="Q35648" t="s">
        <v>140</v>
      </c>
      <c r="R35648" t="s">
        <v>940</v>
      </c>
      <c r="S35648" t="s">
        <v>792</v>
      </c>
    </row>
    <row r="35649" spans="1:19" x14ac:dyDescent="0.35">
      <c r="A35649" t="s">
        <v>31</v>
      </c>
      <c r="B35649" t="s">
        <v>1131</v>
      </c>
      <c r="C35649">
        <v>78</v>
      </c>
      <c r="D35649" t="s">
        <v>983</v>
      </c>
      <c r="E35649" t="s">
        <v>1043</v>
      </c>
      <c r="F35649" t="s">
        <v>1064</v>
      </c>
      <c r="G35649" t="s">
        <v>171</v>
      </c>
      <c r="H35649" t="s">
        <v>264</v>
      </c>
      <c r="I35649" t="s">
        <v>900</v>
      </c>
      <c r="J35649" t="s">
        <v>131</v>
      </c>
      <c r="K35649" t="s">
        <v>140</v>
      </c>
      <c r="L35649" t="s">
        <v>140</v>
      </c>
      <c r="M35649" t="s">
        <v>140</v>
      </c>
      <c r="N35649" t="s">
        <v>140</v>
      </c>
      <c r="O35649" t="s">
        <v>140</v>
      </c>
      <c r="P35649" t="s">
        <v>1014</v>
      </c>
      <c r="Q35649" t="s">
        <v>140</v>
      </c>
      <c r="R35649" t="s">
        <v>140</v>
      </c>
      <c r="S35649" t="s">
        <v>953</v>
      </c>
    </row>
    <row r="35650" spans="1:19" x14ac:dyDescent="0.35">
      <c r="A35650" t="s">
        <v>32</v>
      </c>
      <c r="B35650" t="s">
        <v>1129</v>
      </c>
      <c r="C35650">
        <v>694</v>
      </c>
      <c r="D35650" t="s">
        <v>1070</v>
      </c>
      <c r="E35650" t="s">
        <v>1072</v>
      </c>
      <c r="F35650" t="s">
        <v>1051</v>
      </c>
      <c r="G35650" t="s">
        <v>760</v>
      </c>
      <c r="H35650" t="s">
        <v>810</v>
      </c>
      <c r="I35650" t="s">
        <v>165</v>
      </c>
      <c r="J35650" t="s">
        <v>1139</v>
      </c>
      <c r="K35650" t="s">
        <v>1013</v>
      </c>
      <c r="L35650" t="s">
        <v>1013</v>
      </c>
      <c r="M35650" t="s">
        <v>1010</v>
      </c>
      <c r="N35650" t="s">
        <v>1022</v>
      </c>
      <c r="O35650" t="s">
        <v>1022</v>
      </c>
      <c r="P35650" t="s">
        <v>1023</v>
      </c>
      <c r="Q35650" t="s">
        <v>140</v>
      </c>
      <c r="R35650" t="s">
        <v>1016</v>
      </c>
      <c r="S35650" t="s">
        <v>548</v>
      </c>
    </row>
    <row r="35651" spans="1:19" x14ac:dyDescent="0.35">
      <c r="A35651" t="s">
        <v>32</v>
      </c>
      <c r="B35651" t="s">
        <v>1130</v>
      </c>
      <c r="C35651">
        <v>3303</v>
      </c>
      <c r="D35651" t="s">
        <v>394</v>
      </c>
      <c r="E35651" t="s">
        <v>121</v>
      </c>
      <c r="F35651" t="s">
        <v>903</v>
      </c>
      <c r="G35651" t="s">
        <v>863</v>
      </c>
      <c r="H35651" t="s">
        <v>785</v>
      </c>
      <c r="I35651" t="s">
        <v>564</v>
      </c>
      <c r="J35651" t="s">
        <v>970</v>
      </c>
      <c r="K35651" t="s">
        <v>1012</v>
      </c>
      <c r="L35651" t="s">
        <v>1011</v>
      </c>
      <c r="M35651" t="s">
        <v>1063</v>
      </c>
      <c r="N35651" t="s">
        <v>1054</v>
      </c>
      <c r="O35651" t="s">
        <v>1013</v>
      </c>
      <c r="P35651" t="s">
        <v>954</v>
      </c>
      <c r="Q35651" t="s">
        <v>1008</v>
      </c>
      <c r="R35651" t="s">
        <v>1063</v>
      </c>
      <c r="S35651" t="s">
        <v>888</v>
      </c>
    </row>
    <row r="35652" spans="1:19" x14ac:dyDescent="0.35">
      <c r="A35652" t="s">
        <v>32</v>
      </c>
      <c r="B35652" t="s">
        <v>1131</v>
      </c>
      <c r="C35652">
        <v>925</v>
      </c>
      <c r="D35652" t="s">
        <v>89</v>
      </c>
      <c r="E35652" t="s">
        <v>269</v>
      </c>
      <c r="F35652" t="s">
        <v>1068</v>
      </c>
      <c r="G35652" t="s">
        <v>395</v>
      </c>
      <c r="H35652" t="s">
        <v>286</v>
      </c>
      <c r="I35652" t="s">
        <v>73</v>
      </c>
      <c r="J35652" t="s">
        <v>1071</v>
      </c>
      <c r="K35652" t="s">
        <v>1063</v>
      </c>
      <c r="L35652" t="s">
        <v>939</v>
      </c>
      <c r="M35652" t="s">
        <v>1016</v>
      </c>
      <c r="N35652" t="s">
        <v>1014</v>
      </c>
      <c r="O35652" t="s">
        <v>140</v>
      </c>
      <c r="P35652" t="s">
        <v>838</v>
      </c>
      <c r="Q35652" t="s">
        <v>140</v>
      </c>
      <c r="R35652" t="s">
        <v>1063</v>
      </c>
      <c r="S35652" t="s">
        <v>777</v>
      </c>
    </row>
    <row r="35654" spans="1:19" x14ac:dyDescent="0.35">
      <c r="A35654" t="s">
        <v>2457</v>
      </c>
    </row>
    <row r="35655" spans="1:19" x14ac:dyDescent="0.35">
      <c r="A35655" t="s">
        <v>2</v>
      </c>
      <c r="B35655" t="s">
        <v>1150</v>
      </c>
      <c r="C35655" t="s">
        <v>3</v>
      </c>
      <c r="D35655" t="s">
        <v>2440</v>
      </c>
      <c r="E35655" t="s">
        <v>2441</v>
      </c>
      <c r="F35655" t="s">
        <v>2442</v>
      </c>
      <c r="G35655" t="s">
        <v>2443</v>
      </c>
      <c r="H35655" t="s">
        <v>2444</v>
      </c>
      <c r="I35655" t="s">
        <v>2445</v>
      </c>
      <c r="J35655" t="s">
        <v>2446</v>
      </c>
      <c r="K35655" t="s">
        <v>2447</v>
      </c>
      <c r="L35655" t="s">
        <v>2448</v>
      </c>
      <c r="M35655" t="s">
        <v>2449</v>
      </c>
      <c r="N35655" t="s">
        <v>2450</v>
      </c>
      <c r="O35655" t="s">
        <v>2451</v>
      </c>
      <c r="P35655" t="s">
        <v>2452</v>
      </c>
      <c r="Q35655" t="s">
        <v>2453</v>
      </c>
      <c r="R35655" t="s">
        <v>1032</v>
      </c>
      <c r="S35655" t="s">
        <v>2454</v>
      </c>
    </row>
    <row r="35656" spans="1:19" x14ac:dyDescent="0.35">
      <c r="A35656" t="s">
        <v>8</v>
      </c>
      <c r="B35656" t="s">
        <v>1151</v>
      </c>
      <c r="C35656">
        <v>133</v>
      </c>
      <c r="D35656" t="s">
        <v>733</v>
      </c>
      <c r="E35656" t="s">
        <v>91</v>
      </c>
      <c r="F35656" t="s">
        <v>1066</v>
      </c>
      <c r="G35656" t="s">
        <v>272</v>
      </c>
      <c r="H35656" t="s">
        <v>573</v>
      </c>
      <c r="I35656" t="s">
        <v>145</v>
      </c>
      <c r="J35656" t="s">
        <v>952</v>
      </c>
      <c r="K35656" t="s">
        <v>140</v>
      </c>
      <c r="L35656" t="s">
        <v>1063</v>
      </c>
      <c r="M35656" t="s">
        <v>1010</v>
      </c>
      <c r="N35656" t="s">
        <v>1012</v>
      </c>
      <c r="O35656" t="s">
        <v>140</v>
      </c>
      <c r="P35656" t="s">
        <v>1068</v>
      </c>
      <c r="Q35656" t="s">
        <v>140</v>
      </c>
      <c r="R35656" t="s">
        <v>1012</v>
      </c>
      <c r="S35656" t="s">
        <v>1056</v>
      </c>
    </row>
    <row r="35657" spans="1:19" x14ac:dyDescent="0.35">
      <c r="A35657" t="s">
        <v>8</v>
      </c>
      <c r="B35657" t="s">
        <v>1152</v>
      </c>
      <c r="C35657">
        <v>56</v>
      </c>
      <c r="D35657" t="s">
        <v>749</v>
      </c>
      <c r="E35657" t="s">
        <v>111</v>
      </c>
      <c r="F35657" t="s">
        <v>515</v>
      </c>
      <c r="G35657" t="s">
        <v>586</v>
      </c>
      <c r="H35657" t="s">
        <v>1083</v>
      </c>
      <c r="I35657" t="s">
        <v>63</v>
      </c>
      <c r="J35657" t="s">
        <v>755</v>
      </c>
      <c r="K35657" t="s">
        <v>140</v>
      </c>
      <c r="L35657" t="s">
        <v>140</v>
      </c>
      <c r="M35657" t="s">
        <v>1050</v>
      </c>
      <c r="N35657" t="s">
        <v>140</v>
      </c>
      <c r="O35657" t="s">
        <v>140</v>
      </c>
      <c r="P35657" t="s">
        <v>1003</v>
      </c>
      <c r="Q35657" t="s">
        <v>140</v>
      </c>
      <c r="R35657" t="s">
        <v>1020</v>
      </c>
      <c r="S35657" t="s">
        <v>706</v>
      </c>
    </row>
    <row r="35658" spans="1:19" x14ac:dyDescent="0.35">
      <c r="A35658" t="s">
        <v>8</v>
      </c>
      <c r="B35658" t="s">
        <v>339</v>
      </c>
      <c r="C35658">
        <v>15</v>
      </c>
      <c r="D35658" t="s">
        <v>1064</v>
      </c>
      <c r="E35658" t="s">
        <v>1064</v>
      </c>
      <c r="F35658" t="s">
        <v>517</v>
      </c>
      <c r="G35658" t="s">
        <v>912</v>
      </c>
      <c r="H35658" t="s">
        <v>317</v>
      </c>
      <c r="I35658" t="s">
        <v>843</v>
      </c>
      <c r="J35658" t="s">
        <v>564</v>
      </c>
      <c r="K35658" t="s">
        <v>140</v>
      </c>
      <c r="L35658" t="s">
        <v>1070</v>
      </c>
      <c r="M35658" t="s">
        <v>140</v>
      </c>
      <c r="N35658" t="s">
        <v>517</v>
      </c>
      <c r="O35658" t="s">
        <v>140</v>
      </c>
      <c r="P35658" t="s">
        <v>140</v>
      </c>
      <c r="Q35658" t="s">
        <v>140</v>
      </c>
      <c r="R35658" t="s">
        <v>140</v>
      </c>
      <c r="S35658" t="s">
        <v>140</v>
      </c>
    </row>
    <row r="35659" spans="1:19" x14ac:dyDescent="0.35">
      <c r="A35659" t="s">
        <v>9</v>
      </c>
      <c r="B35659" t="s">
        <v>1151</v>
      </c>
      <c r="C35659">
        <v>122</v>
      </c>
      <c r="D35659" t="s">
        <v>660</v>
      </c>
      <c r="E35659" t="s">
        <v>1045</v>
      </c>
      <c r="F35659" t="s">
        <v>769</v>
      </c>
      <c r="G35659" t="s">
        <v>506</v>
      </c>
      <c r="H35659" t="s">
        <v>1067</v>
      </c>
      <c r="I35659" t="s">
        <v>495</v>
      </c>
      <c r="J35659" t="s">
        <v>95</v>
      </c>
      <c r="K35659" t="s">
        <v>1012</v>
      </c>
      <c r="L35659" t="s">
        <v>940</v>
      </c>
      <c r="M35659" t="s">
        <v>1021</v>
      </c>
      <c r="N35659" t="s">
        <v>140</v>
      </c>
      <c r="O35659" t="s">
        <v>140</v>
      </c>
      <c r="P35659" t="s">
        <v>1020</v>
      </c>
      <c r="Q35659" t="s">
        <v>140</v>
      </c>
      <c r="R35659" t="s">
        <v>1055</v>
      </c>
      <c r="S35659" t="s">
        <v>47</v>
      </c>
    </row>
    <row r="35660" spans="1:19" x14ac:dyDescent="0.35">
      <c r="A35660" t="s">
        <v>9</v>
      </c>
      <c r="B35660" t="s">
        <v>1152</v>
      </c>
      <c r="C35660">
        <v>67</v>
      </c>
      <c r="D35660" t="s">
        <v>1062</v>
      </c>
      <c r="E35660" t="s">
        <v>893</v>
      </c>
      <c r="F35660" t="s">
        <v>1044</v>
      </c>
      <c r="G35660" t="s">
        <v>467</v>
      </c>
      <c r="H35660" t="s">
        <v>869</v>
      </c>
      <c r="I35660" t="s">
        <v>433</v>
      </c>
      <c r="J35660" t="s">
        <v>192</v>
      </c>
      <c r="K35660" t="s">
        <v>140</v>
      </c>
      <c r="L35660" t="s">
        <v>775</v>
      </c>
      <c r="M35660" t="s">
        <v>140</v>
      </c>
      <c r="N35660" t="s">
        <v>140</v>
      </c>
      <c r="O35660" t="s">
        <v>140</v>
      </c>
      <c r="P35660" t="s">
        <v>1014</v>
      </c>
      <c r="Q35660" t="s">
        <v>140</v>
      </c>
      <c r="R35660" t="s">
        <v>1014</v>
      </c>
      <c r="S35660" t="s">
        <v>910</v>
      </c>
    </row>
    <row r="35661" spans="1:19" x14ac:dyDescent="0.35">
      <c r="A35661" t="s">
        <v>9</v>
      </c>
      <c r="B35661" t="s">
        <v>339</v>
      </c>
      <c r="C35661">
        <v>12</v>
      </c>
      <c r="D35661" t="s">
        <v>101</v>
      </c>
      <c r="E35661" t="s">
        <v>532</v>
      </c>
      <c r="F35661" t="s">
        <v>140</v>
      </c>
      <c r="G35661" t="s">
        <v>897</v>
      </c>
      <c r="H35661" t="s">
        <v>140</v>
      </c>
      <c r="I35661" t="s">
        <v>1080</v>
      </c>
      <c r="J35661" t="s">
        <v>443</v>
      </c>
      <c r="K35661" t="s">
        <v>140</v>
      </c>
      <c r="L35661" t="s">
        <v>801</v>
      </c>
      <c r="M35661" t="s">
        <v>801</v>
      </c>
      <c r="N35661" t="s">
        <v>140</v>
      </c>
      <c r="O35661" t="s">
        <v>140</v>
      </c>
      <c r="P35661" t="s">
        <v>140</v>
      </c>
      <c r="Q35661" t="s">
        <v>140</v>
      </c>
      <c r="R35661" t="s">
        <v>140</v>
      </c>
      <c r="S35661" t="s">
        <v>879</v>
      </c>
    </row>
    <row r="35662" spans="1:19" x14ac:dyDescent="0.35">
      <c r="A35662" t="s">
        <v>10</v>
      </c>
      <c r="B35662" t="s">
        <v>1151</v>
      </c>
      <c r="C35662">
        <v>130</v>
      </c>
      <c r="D35662" t="s">
        <v>548</v>
      </c>
      <c r="E35662" t="s">
        <v>664</v>
      </c>
      <c r="F35662" t="s">
        <v>939</v>
      </c>
      <c r="G35662" t="s">
        <v>431</v>
      </c>
      <c r="H35662" t="s">
        <v>574</v>
      </c>
      <c r="I35662" t="s">
        <v>712</v>
      </c>
      <c r="J35662" t="s">
        <v>187</v>
      </c>
      <c r="K35662" t="s">
        <v>140</v>
      </c>
      <c r="L35662" t="s">
        <v>1060</v>
      </c>
      <c r="M35662" t="s">
        <v>1043</v>
      </c>
      <c r="N35662" t="s">
        <v>1019</v>
      </c>
      <c r="O35662" t="s">
        <v>140</v>
      </c>
      <c r="P35662" t="s">
        <v>954</v>
      </c>
      <c r="Q35662" t="s">
        <v>140</v>
      </c>
      <c r="R35662" t="s">
        <v>140</v>
      </c>
      <c r="S35662" t="s">
        <v>199</v>
      </c>
    </row>
    <row r="35663" spans="1:19" x14ac:dyDescent="0.35">
      <c r="A35663" t="s">
        <v>10</v>
      </c>
      <c r="B35663" t="s">
        <v>1152</v>
      </c>
      <c r="C35663">
        <v>67</v>
      </c>
      <c r="D35663" t="s">
        <v>1043</v>
      </c>
      <c r="E35663" t="s">
        <v>1066</v>
      </c>
      <c r="F35663" t="s">
        <v>660</v>
      </c>
      <c r="G35663" t="s">
        <v>704</v>
      </c>
      <c r="H35663" t="s">
        <v>1003</v>
      </c>
      <c r="I35663" t="s">
        <v>490</v>
      </c>
      <c r="J35663" t="s">
        <v>105</v>
      </c>
      <c r="K35663" t="s">
        <v>1012</v>
      </c>
      <c r="L35663" t="s">
        <v>940</v>
      </c>
      <c r="M35663" t="s">
        <v>940</v>
      </c>
      <c r="N35663" t="s">
        <v>1007</v>
      </c>
      <c r="O35663" t="s">
        <v>1012</v>
      </c>
      <c r="P35663" t="s">
        <v>1058</v>
      </c>
      <c r="Q35663" t="s">
        <v>1012</v>
      </c>
      <c r="R35663" t="s">
        <v>1046</v>
      </c>
      <c r="S35663" t="s">
        <v>402</v>
      </c>
    </row>
    <row r="35664" spans="1:19" x14ac:dyDescent="0.35">
      <c r="A35664" t="s">
        <v>10</v>
      </c>
      <c r="B35664" t="s">
        <v>339</v>
      </c>
      <c r="C35664">
        <v>11</v>
      </c>
      <c r="D35664" t="s">
        <v>140</v>
      </c>
      <c r="E35664" t="s">
        <v>535</v>
      </c>
      <c r="F35664" t="s">
        <v>940</v>
      </c>
      <c r="G35664" t="s">
        <v>486</v>
      </c>
      <c r="H35664" t="s">
        <v>395</v>
      </c>
      <c r="I35664" t="s">
        <v>392</v>
      </c>
      <c r="J35664" t="s">
        <v>650</v>
      </c>
      <c r="K35664" t="s">
        <v>140</v>
      </c>
      <c r="L35664" t="s">
        <v>140</v>
      </c>
      <c r="M35664" t="s">
        <v>140</v>
      </c>
      <c r="N35664" t="s">
        <v>140</v>
      </c>
      <c r="O35664" t="s">
        <v>140</v>
      </c>
      <c r="P35664" t="s">
        <v>1049</v>
      </c>
      <c r="Q35664" t="s">
        <v>140</v>
      </c>
      <c r="R35664" t="s">
        <v>140</v>
      </c>
      <c r="S35664" t="s">
        <v>140</v>
      </c>
    </row>
    <row r="35665" spans="1:19" x14ac:dyDescent="0.35">
      <c r="A35665" t="s">
        <v>11</v>
      </c>
      <c r="B35665" t="s">
        <v>1151</v>
      </c>
      <c r="C35665">
        <v>134</v>
      </c>
      <c r="D35665" t="s">
        <v>733</v>
      </c>
      <c r="E35665" t="s">
        <v>574</v>
      </c>
      <c r="F35665" t="s">
        <v>1054</v>
      </c>
      <c r="G35665" t="s">
        <v>506</v>
      </c>
      <c r="H35665" t="s">
        <v>199</v>
      </c>
      <c r="I35665" t="s">
        <v>797</v>
      </c>
      <c r="J35665" t="s">
        <v>157</v>
      </c>
      <c r="K35665" t="s">
        <v>140</v>
      </c>
      <c r="L35665" t="s">
        <v>1009</v>
      </c>
      <c r="M35665" t="s">
        <v>1063</v>
      </c>
      <c r="N35665" t="s">
        <v>1052</v>
      </c>
      <c r="O35665" t="s">
        <v>1060</v>
      </c>
      <c r="P35665" t="s">
        <v>838</v>
      </c>
      <c r="Q35665" t="s">
        <v>140</v>
      </c>
      <c r="R35665" t="s">
        <v>140</v>
      </c>
      <c r="S35665" t="s">
        <v>877</v>
      </c>
    </row>
    <row r="35666" spans="1:19" x14ac:dyDescent="0.35">
      <c r="A35666" t="s">
        <v>11</v>
      </c>
      <c r="B35666" t="s">
        <v>1152</v>
      </c>
      <c r="C35666">
        <v>57</v>
      </c>
      <c r="D35666" t="s">
        <v>1050</v>
      </c>
      <c r="E35666" t="s">
        <v>527</v>
      </c>
      <c r="F35666" t="s">
        <v>1014</v>
      </c>
      <c r="G35666" t="s">
        <v>273</v>
      </c>
      <c r="H35666" t="s">
        <v>1102</v>
      </c>
      <c r="I35666" t="s">
        <v>354</v>
      </c>
      <c r="J35666" t="s">
        <v>639</v>
      </c>
      <c r="K35666" t="s">
        <v>140</v>
      </c>
      <c r="L35666" t="s">
        <v>838</v>
      </c>
      <c r="M35666" t="s">
        <v>949</v>
      </c>
      <c r="N35666" t="s">
        <v>1012</v>
      </c>
      <c r="O35666" t="s">
        <v>140</v>
      </c>
      <c r="P35666" t="s">
        <v>1020</v>
      </c>
      <c r="Q35666" t="s">
        <v>140</v>
      </c>
      <c r="R35666" t="s">
        <v>1014</v>
      </c>
      <c r="S35666" t="s">
        <v>880</v>
      </c>
    </row>
    <row r="35667" spans="1:19" x14ac:dyDescent="0.35">
      <c r="A35667" t="s">
        <v>11</v>
      </c>
      <c r="B35667" t="s">
        <v>339</v>
      </c>
      <c r="C35667">
        <v>15</v>
      </c>
      <c r="D35667" t="s">
        <v>1052</v>
      </c>
      <c r="E35667" t="s">
        <v>1059</v>
      </c>
      <c r="F35667" t="s">
        <v>1052</v>
      </c>
      <c r="G35667" t="s">
        <v>698</v>
      </c>
      <c r="H35667" t="s">
        <v>140</v>
      </c>
      <c r="I35667" t="s">
        <v>646</v>
      </c>
      <c r="J35667" t="s">
        <v>746</v>
      </c>
      <c r="K35667" t="s">
        <v>140</v>
      </c>
      <c r="L35667" t="s">
        <v>140</v>
      </c>
      <c r="M35667" t="s">
        <v>140</v>
      </c>
      <c r="N35667" t="s">
        <v>140</v>
      </c>
      <c r="O35667" t="s">
        <v>929</v>
      </c>
      <c r="P35667" t="s">
        <v>1059</v>
      </c>
      <c r="Q35667" t="s">
        <v>140</v>
      </c>
      <c r="R35667" t="s">
        <v>140</v>
      </c>
      <c r="S35667" t="s">
        <v>706</v>
      </c>
    </row>
    <row r="35668" spans="1:19" x14ac:dyDescent="0.35">
      <c r="A35668" t="s">
        <v>12</v>
      </c>
      <c r="B35668" t="s">
        <v>1151</v>
      </c>
      <c r="C35668">
        <v>129</v>
      </c>
      <c r="D35668" t="s">
        <v>1044</v>
      </c>
      <c r="E35668" t="s">
        <v>812</v>
      </c>
      <c r="F35668" t="s">
        <v>1044</v>
      </c>
      <c r="G35668" t="s">
        <v>485</v>
      </c>
      <c r="H35668" t="s">
        <v>286</v>
      </c>
      <c r="I35668" t="s">
        <v>1000</v>
      </c>
      <c r="J35668" t="s">
        <v>517</v>
      </c>
      <c r="K35668" t="s">
        <v>140</v>
      </c>
      <c r="L35668" t="s">
        <v>140</v>
      </c>
      <c r="M35668" t="s">
        <v>1063</v>
      </c>
      <c r="N35668" t="s">
        <v>1063</v>
      </c>
      <c r="O35668" t="s">
        <v>140</v>
      </c>
      <c r="P35668" t="s">
        <v>1043</v>
      </c>
      <c r="Q35668" t="s">
        <v>140</v>
      </c>
      <c r="R35668" t="s">
        <v>140</v>
      </c>
      <c r="S35668" t="s">
        <v>1106</v>
      </c>
    </row>
    <row r="35669" spans="1:19" x14ac:dyDescent="0.35">
      <c r="A35669" t="s">
        <v>12</v>
      </c>
      <c r="B35669" t="s">
        <v>1152</v>
      </c>
      <c r="C35669">
        <v>56</v>
      </c>
      <c r="D35669" t="s">
        <v>1020</v>
      </c>
      <c r="E35669" t="s">
        <v>893</v>
      </c>
      <c r="F35669" t="s">
        <v>1062</v>
      </c>
      <c r="G35669" t="s">
        <v>852</v>
      </c>
      <c r="H35669" t="s">
        <v>548</v>
      </c>
      <c r="I35669" t="s">
        <v>293</v>
      </c>
      <c r="J35669" t="s">
        <v>729</v>
      </c>
      <c r="K35669" t="s">
        <v>1014</v>
      </c>
      <c r="L35669" t="s">
        <v>140</v>
      </c>
      <c r="M35669" t="s">
        <v>1014</v>
      </c>
      <c r="N35669" t="s">
        <v>140</v>
      </c>
      <c r="O35669" t="s">
        <v>140</v>
      </c>
      <c r="P35669" t="s">
        <v>1050</v>
      </c>
      <c r="Q35669" t="s">
        <v>140</v>
      </c>
      <c r="R35669" t="s">
        <v>140</v>
      </c>
      <c r="S35669" t="s">
        <v>513</v>
      </c>
    </row>
    <row r="35670" spans="1:19" x14ac:dyDescent="0.35">
      <c r="A35670" t="s">
        <v>12</v>
      </c>
      <c r="B35670" t="s">
        <v>339</v>
      </c>
      <c r="C35670">
        <v>23</v>
      </c>
      <c r="D35670" t="s">
        <v>937</v>
      </c>
      <c r="E35670" t="s">
        <v>838</v>
      </c>
      <c r="F35670" t="s">
        <v>937</v>
      </c>
      <c r="G35670" t="s">
        <v>611</v>
      </c>
      <c r="H35670" t="s">
        <v>805</v>
      </c>
      <c r="I35670" t="s">
        <v>612</v>
      </c>
      <c r="J35670" t="s">
        <v>346</v>
      </c>
      <c r="K35670" t="s">
        <v>140</v>
      </c>
      <c r="L35670" t="s">
        <v>140</v>
      </c>
      <c r="M35670" t="s">
        <v>140</v>
      </c>
      <c r="N35670" t="s">
        <v>140</v>
      </c>
      <c r="O35670" t="s">
        <v>838</v>
      </c>
      <c r="P35670" t="s">
        <v>937</v>
      </c>
      <c r="Q35670" t="s">
        <v>140</v>
      </c>
      <c r="R35670" t="s">
        <v>140</v>
      </c>
      <c r="S35670" t="s">
        <v>140</v>
      </c>
    </row>
    <row r="35671" spans="1:19" x14ac:dyDescent="0.35">
      <c r="A35671" t="s">
        <v>13</v>
      </c>
      <c r="B35671" t="s">
        <v>1151</v>
      </c>
      <c r="C35671">
        <v>138</v>
      </c>
      <c r="D35671" t="s">
        <v>1068</v>
      </c>
      <c r="E35671" t="s">
        <v>1059</v>
      </c>
      <c r="F35671" t="s">
        <v>458</v>
      </c>
      <c r="G35671" t="s">
        <v>619</v>
      </c>
      <c r="H35671" t="s">
        <v>614</v>
      </c>
      <c r="I35671" t="s">
        <v>614</v>
      </c>
      <c r="J35671" t="s">
        <v>1095</v>
      </c>
      <c r="K35671" t="s">
        <v>1019</v>
      </c>
      <c r="L35671" t="s">
        <v>1073</v>
      </c>
      <c r="M35671" t="s">
        <v>140</v>
      </c>
      <c r="N35671" t="s">
        <v>140</v>
      </c>
      <c r="O35671" t="s">
        <v>140</v>
      </c>
      <c r="P35671" t="s">
        <v>1063</v>
      </c>
      <c r="Q35671" t="s">
        <v>140</v>
      </c>
      <c r="R35671" t="s">
        <v>1010</v>
      </c>
      <c r="S35671" t="s">
        <v>103</v>
      </c>
    </row>
    <row r="35672" spans="1:19" x14ac:dyDescent="0.35">
      <c r="A35672" t="s">
        <v>13</v>
      </c>
      <c r="B35672" t="s">
        <v>1152</v>
      </c>
      <c r="C35672">
        <v>53</v>
      </c>
      <c r="D35672" t="s">
        <v>501</v>
      </c>
      <c r="E35672" t="s">
        <v>660</v>
      </c>
      <c r="F35672" t="s">
        <v>940</v>
      </c>
      <c r="G35672" t="s">
        <v>372</v>
      </c>
      <c r="H35672" t="s">
        <v>101</v>
      </c>
      <c r="I35672" t="s">
        <v>994</v>
      </c>
      <c r="J35672" t="s">
        <v>405</v>
      </c>
      <c r="K35672" t="s">
        <v>140</v>
      </c>
      <c r="L35672" t="s">
        <v>1014</v>
      </c>
      <c r="M35672" t="s">
        <v>140</v>
      </c>
      <c r="N35672" t="s">
        <v>1014</v>
      </c>
      <c r="O35672" t="s">
        <v>140</v>
      </c>
      <c r="P35672" t="s">
        <v>1066</v>
      </c>
      <c r="Q35672" t="s">
        <v>140</v>
      </c>
      <c r="R35672" t="s">
        <v>140</v>
      </c>
      <c r="S35672" t="s">
        <v>47</v>
      </c>
    </row>
    <row r="35673" spans="1:19" x14ac:dyDescent="0.35">
      <c r="A35673" t="s">
        <v>13</v>
      </c>
      <c r="B35673" t="s">
        <v>339</v>
      </c>
      <c r="C35673">
        <v>15</v>
      </c>
      <c r="D35673" t="s">
        <v>1070</v>
      </c>
      <c r="E35673" t="s">
        <v>1070</v>
      </c>
      <c r="F35673" t="s">
        <v>942</v>
      </c>
      <c r="G35673" t="s">
        <v>409</v>
      </c>
      <c r="H35673" t="s">
        <v>903</v>
      </c>
      <c r="I35673" t="s">
        <v>365</v>
      </c>
      <c r="J35673" t="s">
        <v>140</v>
      </c>
      <c r="K35673" t="s">
        <v>140</v>
      </c>
      <c r="L35673" t="s">
        <v>140</v>
      </c>
      <c r="M35673" t="s">
        <v>140</v>
      </c>
      <c r="N35673" t="s">
        <v>140</v>
      </c>
      <c r="O35673" t="s">
        <v>140</v>
      </c>
      <c r="P35673" t="s">
        <v>140</v>
      </c>
      <c r="Q35673" t="s">
        <v>140</v>
      </c>
      <c r="R35673" t="s">
        <v>140</v>
      </c>
      <c r="S35673" t="s">
        <v>105</v>
      </c>
    </row>
    <row r="35674" spans="1:19" x14ac:dyDescent="0.35">
      <c r="A35674" t="s">
        <v>14</v>
      </c>
      <c r="B35674" t="s">
        <v>1151</v>
      </c>
      <c r="C35674">
        <v>124</v>
      </c>
      <c r="D35674" t="s">
        <v>1045</v>
      </c>
      <c r="E35674" t="s">
        <v>1067</v>
      </c>
      <c r="F35674" t="s">
        <v>1066</v>
      </c>
      <c r="G35674" t="s">
        <v>760</v>
      </c>
      <c r="H35674" t="s">
        <v>293</v>
      </c>
      <c r="I35674" t="s">
        <v>697</v>
      </c>
      <c r="J35674" t="s">
        <v>837</v>
      </c>
      <c r="K35674" t="s">
        <v>1054</v>
      </c>
      <c r="L35674" t="s">
        <v>775</v>
      </c>
      <c r="M35674" t="s">
        <v>775</v>
      </c>
      <c r="N35674" t="s">
        <v>1019</v>
      </c>
      <c r="O35674" t="s">
        <v>140</v>
      </c>
      <c r="P35674" t="s">
        <v>939</v>
      </c>
      <c r="Q35674" t="s">
        <v>140</v>
      </c>
      <c r="R35674" t="s">
        <v>1022</v>
      </c>
      <c r="S35674" t="s">
        <v>1095</v>
      </c>
    </row>
    <row r="35675" spans="1:19" x14ac:dyDescent="0.35">
      <c r="A35675" t="s">
        <v>14</v>
      </c>
      <c r="B35675" t="s">
        <v>1152</v>
      </c>
      <c r="C35675">
        <v>66</v>
      </c>
      <c r="D35675" t="s">
        <v>123</v>
      </c>
      <c r="E35675" t="s">
        <v>913</v>
      </c>
      <c r="F35675" t="s">
        <v>1020</v>
      </c>
      <c r="G35675" t="s">
        <v>700</v>
      </c>
      <c r="H35675" t="s">
        <v>115</v>
      </c>
      <c r="I35675" t="s">
        <v>73</v>
      </c>
      <c r="J35675" t="s">
        <v>293</v>
      </c>
      <c r="K35675" t="s">
        <v>140</v>
      </c>
      <c r="L35675" t="s">
        <v>1058</v>
      </c>
      <c r="M35675" t="s">
        <v>140</v>
      </c>
      <c r="N35675" t="s">
        <v>1098</v>
      </c>
      <c r="O35675" t="s">
        <v>140</v>
      </c>
      <c r="P35675" t="s">
        <v>1052</v>
      </c>
      <c r="Q35675" t="s">
        <v>140</v>
      </c>
      <c r="R35675" t="s">
        <v>1058</v>
      </c>
      <c r="S35675" t="s">
        <v>877</v>
      </c>
    </row>
    <row r="35676" spans="1:19" x14ac:dyDescent="0.35">
      <c r="A35676" t="s">
        <v>14</v>
      </c>
      <c r="B35676" t="s">
        <v>339</v>
      </c>
      <c r="C35676">
        <v>13</v>
      </c>
      <c r="D35676" t="s">
        <v>125</v>
      </c>
      <c r="E35676" t="s">
        <v>113</v>
      </c>
      <c r="F35676" t="s">
        <v>140</v>
      </c>
      <c r="G35676" t="s">
        <v>369</v>
      </c>
      <c r="H35676" t="s">
        <v>125</v>
      </c>
      <c r="I35676" t="s">
        <v>433</v>
      </c>
      <c r="J35676" t="s">
        <v>323</v>
      </c>
      <c r="K35676" t="s">
        <v>140</v>
      </c>
      <c r="L35676" t="s">
        <v>121</v>
      </c>
      <c r="M35676" t="s">
        <v>140</v>
      </c>
      <c r="N35676" t="s">
        <v>140</v>
      </c>
      <c r="O35676" t="s">
        <v>140</v>
      </c>
      <c r="P35676" t="s">
        <v>140</v>
      </c>
      <c r="Q35676" t="s">
        <v>140</v>
      </c>
      <c r="R35676" t="s">
        <v>140</v>
      </c>
      <c r="S35676" t="s">
        <v>269</v>
      </c>
    </row>
    <row r="35677" spans="1:19" x14ac:dyDescent="0.35">
      <c r="A35677" t="s">
        <v>15</v>
      </c>
      <c r="B35677" t="s">
        <v>1151</v>
      </c>
      <c r="C35677">
        <v>137</v>
      </c>
      <c r="D35677" t="s">
        <v>1065</v>
      </c>
      <c r="E35677" t="s">
        <v>147</v>
      </c>
      <c r="F35677" t="s">
        <v>869</v>
      </c>
      <c r="G35677" t="s">
        <v>556</v>
      </c>
      <c r="H35677" t="s">
        <v>1154</v>
      </c>
      <c r="I35677" t="s">
        <v>856</v>
      </c>
      <c r="J35677" t="s">
        <v>521</v>
      </c>
      <c r="K35677" t="s">
        <v>775</v>
      </c>
      <c r="L35677" t="s">
        <v>140</v>
      </c>
      <c r="M35677" t="s">
        <v>1014</v>
      </c>
      <c r="N35677" t="s">
        <v>140</v>
      </c>
      <c r="O35677" t="s">
        <v>140</v>
      </c>
      <c r="P35677" t="s">
        <v>1055</v>
      </c>
      <c r="Q35677" t="s">
        <v>140</v>
      </c>
      <c r="R35677" t="s">
        <v>1008</v>
      </c>
      <c r="S35677" t="s">
        <v>993</v>
      </c>
    </row>
    <row r="35678" spans="1:19" x14ac:dyDescent="0.35">
      <c r="A35678" t="s">
        <v>15</v>
      </c>
      <c r="B35678" t="s">
        <v>1152</v>
      </c>
      <c r="C35678">
        <v>59</v>
      </c>
      <c r="D35678" t="s">
        <v>1017</v>
      </c>
      <c r="E35678" t="s">
        <v>119</v>
      </c>
      <c r="F35678" t="s">
        <v>950</v>
      </c>
      <c r="G35678" t="s">
        <v>685</v>
      </c>
      <c r="H35678" t="s">
        <v>755</v>
      </c>
      <c r="I35678" t="s">
        <v>894</v>
      </c>
      <c r="J35678" t="s">
        <v>641</v>
      </c>
      <c r="K35678" t="s">
        <v>1009</v>
      </c>
      <c r="L35678" t="s">
        <v>875</v>
      </c>
      <c r="M35678" t="s">
        <v>140</v>
      </c>
      <c r="N35678" t="s">
        <v>1058</v>
      </c>
      <c r="O35678" t="s">
        <v>140</v>
      </c>
      <c r="P35678" t="s">
        <v>950</v>
      </c>
      <c r="Q35678" t="s">
        <v>140</v>
      </c>
      <c r="R35678" t="s">
        <v>929</v>
      </c>
      <c r="S35678" t="s">
        <v>856</v>
      </c>
    </row>
    <row r="35679" spans="1:19" x14ac:dyDescent="0.35">
      <c r="A35679" t="s">
        <v>15</v>
      </c>
      <c r="B35679" t="s">
        <v>339</v>
      </c>
      <c r="C35679">
        <v>10</v>
      </c>
      <c r="D35679" t="s">
        <v>140</v>
      </c>
      <c r="E35679" t="s">
        <v>1071</v>
      </c>
      <c r="F35679" t="s">
        <v>140</v>
      </c>
      <c r="G35679" t="s">
        <v>565</v>
      </c>
      <c r="H35679" t="s">
        <v>446</v>
      </c>
      <c r="I35679" t="s">
        <v>1102</v>
      </c>
      <c r="J35679" t="s">
        <v>140</v>
      </c>
      <c r="K35679" t="s">
        <v>140</v>
      </c>
      <c r="L35679" t="s">
        <v>140</v>
      </c>
      <c r="M35679" t="s">
        <v>140</v>
      </c>
      <c r="N35679" t="s">
        <v>140</v>
      </c>
      <c r="O35679" t="s">
        <v>140</v>
      </c>
      <c r="P35679" t="s">
        <v>140</v>
      </c>
      <c r="Q35679" t="s">
        <v>140</v>
      </c>
      <c r="R35679" t="s">
        <v>140</v>
      </c>
      <c r="S35679" t="s">
        <v>808</v>
      </c>
    </row>
    <row r="35680" spans="1:19" x14ac:dyDescent="0.35">
      <c r="A35680" t="s">
        <v>16</v>
      </c>
      <c r="B35680" t="s">
        <v>1151</v>
      </c>
      <c r="C35680">
        <v>122</v>
      </c>
      <c r="D35680" t="s">
        <v>983</v>
      </c>
      <c r="E35680" t="s">
        <v>1182</v>
      </c>
      <c r="F35680" t="s">
        <v>950</v>
      </c>
      <c r="G35680" t="s">
        <v>179</v>
      </c>
      <c r="H35680" t="s">
        <v>592</v>
      </c>
      <c r="I35680" t="s">
        <v>895</v>
      </c>
      <c r="J35680" t="s">
        <v>443</v>
      </c>
      <c r="K35680" t="s">
        <v>140</v>
      </c>
      <c r="L35680" t="s">
        <v>1055</v>
      </c>
      <c r="M35680" t="s">
        <v>1010</v>
      </c>
      <c r="N35680" t="s">
        <v>140</v>
      </c>
      <c r="O35680" t="s">
        <v>140</v>
      </c>
      <c r="P35680" t="s">
        <v>1063</v>
      </c>
      <c r="Q35680" t="s">
        <v>140</v>
      </c>
      <c r="R35680" t="s">
        <v>140</v>
      </c>
      <c r="S35680" t="s">
        <v>1154</v>
      </c>
    </row>
    <row r="35681" spans="1:19" x14ac:dyDescent="0.35">
      <c r="A35681" t="s">
        <v>16</v>
      </c>
      <c r="B35681" t="s">
        <v>1152</v>
      </c>
      <c r="C35681">
        <v>66</v>
      </c>
      <c r="D35681" t="s">
        <v>801</v>
      </c>
      <c r="E35681" t="s">
        <v>1059</v>
      </c>
      <c r="F35681" t="s">
        <v>869</v>
      </c>
      <c r="G35681" t="s">
        <v>358</v>
      </c>
      <c r="H35681" t="s">
        <v>1044</v>
      </c>
      <c r="I35681" t="s">
        <v>492</v>
      </c>
      <c r="J35681" t="s">
        <v>827</v>
      </c>
      <c r="K35681" t="s">
        <v>140</v>
      </c>
      <c r="L35681" t="s">
        <v>940</v>
      </c>
      <c r="M35681" t="s">
        <v>1011</v>
      </c>
      <c r="N35681" t="s">
        <v>1046</v>
      </c>
      <c r="O35681" t="s">
        <v>1011</v>
      </c>
      <c r="P35681" t="s">
        <v>1055</v>
      </c>
      <c r="Q35681" t="s">
        <v>140</v>
      </c>
      <c r="R35681" t="s">
        <v>1063</v>
      </c>
      <c r="S35681" t="s">
        <v>202</v>
      </c>
    </row>
    <row r="35682" spans="1:19" x14ac:dyDescent="0.35">
      <c r="A35682" t="s">
        <v>16</v>
      </c>
      <c r="B35682" t="s">
        <v>339</v>
      </c>
      <c r="C35682">
        <v>18</v>
      </c>
      <c r="D35682" t="s">
        <v>893</v>
      </c>
      <c r="E35682" t="s">
        <v>340</v>
      </c>
      <c r="F35682" t="s">
        <v>929</v>
      </c>
      <c r="G35682" t="s">
        <v>767</v>
      </c>
      <c r="H35682" t="s">
        <v>662</v>
      </c>
      <c r="I35682" t="s">
        <v>967</v>
      </c>
      <c r="J35682" t="s">
        <v>1044</v>
      </c>
      <c r="K35682" t="s">
        <v>140</v>
      </c>
      <c r="L35682" t="s">
        <v>140</v>
      </c>
      <c r="M35682" t="s">
        <v>140</v>
      </c>
      <c r="N35682" t="s">
        <v>929</v>
      </c>
      <c r="O35682" t="s">
        <v>929</v>
      </c>
      <c r="P35682" t="s">
        <v>1023</v>
      </c>
      <c r="Q35682" t="s">
        <v>140</v>
      </c>
      <c r="R35682" t="s">
        <v>140</v>
      </c>
      <c r="S35682" t="s">
        <v>755</v>
      </c>
    </row>
    <row r="35683" spans="1:19" x14ac:dyDescent="0.35">
      <c r="A35683" t="s">
        <v>17</v>
      </c>
      <c r="B35683" t="s">
        <v>1151</v>
      </c>
      <c r="C35683">
        <v>127</v>
      </c>
      <c r="D35683" t="s">
        <v>838</v>
      </c>
      <c r="E35683" t="s">
        <v>801</v>
      </c>
      <c r="F35683" t="s">
        <v>1062</v>
      </c>
      <c r="G35683" t="s">
        <v>558</v>
      </c>
      <c r="H35683" t="s">
        <v>595</v>
      </c>
      <c r="I35683" t="s">
        <v>418</v>
      </c>
      <c r="J35683" t="s">
        <v>961</v>
      </c>
      <c r="K35683" t="s">
        <v>949</v>
      </c>
      <c r="L35683" t="s">
        <v>1063</v>
      </c>
      <c r="M35683" t="s">
        <v>1009</v>
      </c>
      <c r="N35683" t="s">
        <v>1063</v>
      </c>
      <c r="O35683" t="s">
        <v>1063</v>
      </c>
      <c r="P35683" t="s">
        <v>929</v>
      </c>
      <c r="Q35683" t="s">
        <v>1063</v>
      </c>
      <c r="R35683" t="s">
        <v>1058</v>
      </c>
      <c r="S35683" t="s">
        <v>446</v>
      </c>
    </row>
    <row r="35684" spans="1:19" x14ac:dyDescent="0.35">
      <c r="A35684" t="s">
        <v>17</v>
      </c>
      <c r="B35684" t="s">
        <v>1152</v>
      </c>
      <c r="C35684">
        <v>62</v>
      </c>
      <c r="D35684" t="s">
        <v>317</v>
      </c>
      <c r="E35684" t="s">
        <v>961</v>
      </c>
      <c r="F35684" t="s">
        <v>999</v>
      </c>
      <c r="G35684" t="s">
        <v>691</v>
      </c>
      <c r="H35684" t="s">
        <v>643</v>
      </c>
      <c r="I35684" t="s">
        <v>340</v>
      </c>
      <c r="J35684" t="s">
        <v>952</v>
      </c>
      <c r="K35684" t="s">
        <v>140</v>
      </c>
      <c r="L35684" t="s">
        <v>140</v>
      </c>
      <c r="M35684" t="s">
        <v>140</v>
      </c>
      <c r="N35684" t="s">
        <v>140</v>
      </c>
      <c r="O35684" t="s">
        <v>140</v>
      </c>
      <c r="P35684" t="s">
        <v>1060</v>
      </c>
      <c r="Q35684" t="s">
        <v>140</v>
      </c>
      <c r="R35684" t="s">
        <v>140</v>
      </c>
      <c r="S35684" t="s">
        <v>463</v>
      </c>
    </row>
    <row r="35685" spans="1:19" x14ac:dyDescent="0.35">
      <c r="A35685" t="s">
        <v>17</v>
      </c>
      <c r="B35685" t="s">
        <v>339</v>
      </c>
      <c r="C35685">
        <v>13</v>
      </c>
      <c r="D35685" t="s">
        <v>140</v>
      </c>
      <c r="E35685" t="s">
        <v>125</v>
      </c>
      <c r="F35685" t="s">
        <v>888</v>
      </c>
      <c r="G35685" t="s">
        <v>965</v>
      </c>
      <c r="H35685" t="s">
        <v>140</v>
      </c>
      <c r="I35685" t="s">
        <v>401</v>
      </c>
      <c r="J35685" t="s">
        <v>408</v>
      </c>
      <c r="K35685" t="s">
        <v>140</v>
      </c>
      <c r="L35685" t="s">
        <v>140</v>
      </c>
      <c r="M35685" t="s">
        <v>140</v>
      </c>
      <c r="N35685" t="s">
        <v>140</v>
      </c>
      <c r="O35685" t="s">
        <v>140</v>
      </c>
      <c r="P35685" t="s">
        <v>140</v>
      </c>
      <c r="Q35685" t="s">
        <v>140</v>
      </c>
      <c r="R35685" t="s">
        <v>140</v>
      </c>
      <c r="S35685" t="s">
        <v>489</v>
      </c>
    </row>
    <row r="35686" spans="1:19" x14ac:dyDescent="0.35">
      <c r="A35686" t="s">
        <v>18</v>
      </c>
      <c r="B35686" t="s">
        <v>1151</v>
      </c>
      <c r="C35686">
        <v>141</v>
      </c>
      <c r="D35686" t="s">
        <v>1067</v>
      </c>
      <c r="E35686" t="s">
        <v>967</v>
      </c>
      <c r="F35686" t="s">
        <v>1067</v>
      </c>
      <c r="G35686" t="s">
        <v>747</v>
      </c>
      <c r="H35686" t="s">
        <v>654</v>
      </c>
      <c r="I35686" t="s">
        <v>926</v>
      </c>
      <c r="J35686" t="s">
        <v>961</v>
      </c>
      <c r="K35686" t="s">
        <v>1013</v>
      </c>
      <c r="L35686" t="s">
        <v>1017</v>
      </c>
      <c r="M35686" t="s">
        <v>140</v>
      </c>
      <c r="N35686" t="s">
        <v>140</v>
      </c>
      <c r="O35686" t="s">
        <v>140</v>
      </c>
      <c r="P35686" t="s">
        <v>996</v>
      </c>
      <c r="Q35686" t="s">
        <v>140</v>
      </c>
      <c r="R35686" t="s">
        <v>1013</v>
      </c>
      <c r="S35686" t="s">
        <v>517</v>
      </c>
    </row>
    <row r="35687" spans="1:19" x14ac:dyDescent="0.35">
      <c r="A35687" t="s">
        <v>18</v>
      </c>
      <c r="B35687" t="s">
        <v>1152</v>
      </c>
      <c r="C35687">
        <v>51</v>
      </c>
      <c r="D35687" t="s">
        <v>458</v>
      </c>
      <c r="E35687" t="s">
        <v>371</v>
      </c>
      <c r="F35687" t="s">
        <v>967</v>
      </c>
      <c r="G35687" t="s">
        <v>160</v>
      </c>
      <c r="H35687" t="s">
        <v>543</v>
      </c>
      <c r="I35687" t="s">
        <v>421</v>
      </c>
      <c r="J35687" t="s">
        <v>777</v>
      </c>
      <c r="K35687" t="s">
        <v>140</v>
      </c>
      <c r="L35687" t="s">
        <v>140</v>
      </c>
      <c r="M35687" t="s">
        <v>140</v>
      </c>
      <c r="N35687" t="s">
        <v>140</v>
      </c>
      <c r="O35687" t="s">
        <v>140</v>
      </c>
      <c r="P35687" t="s">
        <v>1004</v>
      </c>
      <c r="Q35687" t="s">
        <v>140</v>
      </c>
      <c r="R35687" t="s">
        <v>140</v>
      </c>
      <c r="S35687" t="s">
        <v>386</v>
      </c>
    </row>
    <row r="35688" spans="1:19" x14ac:dyDescent="0.35">
      <c r="A35688" t="s">
        <v>18</v>
      </c>
      <c r="B35688" t="s">
        <v>339</v>
      </c>
      <c r="C35688">
        <v>13</v>
      </c>
      <c r="D35688" t="s">
        <v>1055</v>
      </c>
      <c r="E35688" t="s">
        <v>1102</v>
      </c>
      <c r="F35688" t="s">
        <v>140</v>
      </c>
      <c r="G35688" t="s">
        <v>72</v>
      </c>
      <c r="H35688" t="s">
        <v>915</v>
      </c>
      <c r="I35688" t="s">
        <v>412</v>
      </c>
      <c r="J35688" t="s">
        <v>543</v>
      </c>
      <c r="K35688" t="s">
        <v>140</v>
      </c>
      <c r="L35688" t="s">
        <v>1102</v>
      </c>
      <c r="M35688" t="s">
        <v>140</v>
      </c>
      <c r="N35688" t="s">
        <v>140</v>
      </c>
      <c r="O35688" t="s">
        <v>140</v>
      </c>
      <c r="P35688" t="s">
        <v>140</v>
      </c>
      <c r="Q35688" t="s">
        <v>140</v>
      </c>
      <c r="R35688" t="s">
        <v>113</v>
      </c>
      <c r="S35688" t="s">
        <v>140</v>
      </c>
    </row>
    <row r="35689" spans="1:19" x14ac:dyDescent="0.35">
      <c r="A35689" t="s">
        <v>19</v>
      </c>
      <c r="B35689" t="s">
        <v>1151</v>
      </c>
      <c r="C35689">
        <v>137</v>
      </c>
      <c r="D35689" t="s">
        <v>1100</v>
      </c>
      <c r="E35689" t="s">
        <v>967</v>
      </c>
      <c r="F35689" t="s">
        <v>99</v>
      </c>
      <c r="G35689" t="s">
        <v>303</v>
      </c>
      <c r="H35689" t="s">
        <v>405</v>
      </c>
      <c r="I35689" t="s">
        <v>127</v>
      </c>
      <c r="J35689" t="s">
        <v>893</v>
      </c>
      <c r="K35689" t="s">
        <v>775</v>
      </c>
      <c r="L35689" t="s">
        <v>140</v>
      </c>
      <c r="M35689" t="s">
        <v>140</v>
      </c>
      <c r="N35689" t="s">
        <v>140</v>
      </c>
      <c r="O35689" t="s">
        <v>140</v>
      </c>
      <c r="P35689" t="s">
        <v>1063</v>
      </c>
      <c r="Q35689" t="s">
        <v>140</v>
      </c>
      <c r="R35689" t="s">
        <v>140</v>
      </c>
      <c r="S35689" t="s">
        <v>490</v>
      </c>
    </row>
    <row r="35690" spans="1:19" x14ac:dyDescent="0.35">
      <c r="A35690" t="s">
        <v>19</v>
      </c>
      <c r="B35690" t="s">
        <v>1152</v>
      </c>
      <c r="C35690">
        <v>56</v>
      </c>
      <c r="D35690" t="s">
        <v>668</v>
      </c>
      <c r="E35690" t="s">
        <v>91</v>
      </c>
      <c r="F35690" t="s">
        <v>950</v>
      </c>
      <c r="G35690" t="s">
        <v>299</v>
      </c>
      <c r="H35690" t="s">
        <v>777</v>
      </c>
      <c r="I35690" t="s">
        <v>860</v>
      </c>
      <c r="J35690" t="s">
        <v>458</v>
      </c>
      <c r="K35690" t="s">
        <v>949</v>
      </c>
      <c r="L35690" t="s">
        <v>940</v>
      </c>
      <c r="M35690" t="s">
        <v>949</v>
      </c>
      <c r="N35690" t="s">
        <v>949</v>
      </c>
      <c r="O35690" t="s">
        <v>1012</v>
      </c>
      <c r="P35690" t="s">
        <v>950</v>
      </c>
      <c r="Q35690" t="s">
        <v>140</v>
      </c>
      <c r="R35690" t="s">
        <v>664</v>
      </c>
      <c r="S35690" t="s">
        <v>574</v>
      </c>
    </row>
    <row r="35691" spans="1:19" x14ac:dyDescent="0.35">
      <c r="A35691" t="s">
        <v>19</v>
      </c>
      <c r="B35691" t="s">
        <v>339</v>
      </c>
      <c r="C35691">
        <v>12</v>
      </c>
      <c r="D35691" t="s">
        <v>317</v>
      </c>
      <c r="E35691" t="s">
        <v>1100</v>
      </c>
      <c r="F35691" t="s">
        <v>140</v>
      </c>
      <c r="G35691" t="s">
        <v>637</v>
      </c>
      <c r="H35691" t="s">
        <v>140</v>
      </c>
      <c r="I35691" t="s">
        <v>1003</v>
      </c>
      <c r="J35691" t="s">
        <v>140</v>
      </c>
      <c r="K35691" t="s">
        <v>140</v>
      </c>
      <c r="L35691" t="s">
        <v>140</v>
      </c>
      <c r="M35691" t="s">
        <v>140</v>
      </c>
      <c r="N35691" t="s">
        <v>142</v>
      </c>
      <c r="O35691" t="s">
        <v>140</v>
      </c>
      <c r="P35691" t="s">
        <v>548</v>
      </c>
      <c r="Q35691" t="s">
        <v>140</v>
      </c>
      <c r="R35691" t="s">
        <v>140</v>
      </c>
      <c r="S35691" t="s">
        <v>1047</v>
      </c>
    </row>
    <row r="35692" spans="1:19" x14ac:dyDescent="0.35">
      <c r="A35692" t="s">
        <v>20</v>
      </c>
      <c r="B35692" t="s">
        <v>1151</v>
      </c>
      <c r="C35692">
        <v>123</v>
      </c>
      <c r="D35692" t="s">
        <v>788</v>
      </c>
      <c r="E35692" t="s">
        <v>769</v>
      </c>
      <c r="F35692" t="s">
        <v>1066</v>
      </c>
      <c r="G35692" t="s">
        <v>555</v>
      </c>
      <c r="H35692" t="s">
        <v>490</v>
      </c>
      <c r="I35692" t="s">
        <v>550</v>
      </c>
      <c r="J35692" t="s">
        <v>513</v>
      </c>
      <c r="K35692" t="s">
        <v>1063</v>
      </c>
      <c r="L35692" t="s">
        <v>1012</v>
      </c>
      <c r="M35692" t="s">
        <v>140</v>
      </c>
      <c r="N35692" t="s">
        <v>1021</v>
      </c>
      <c r="O35692" t="s">
        <v>140</v>
      </c>
      <c r="P35692" t="s">
        <v>869</v>
      </c>
      <c r="Q35692" t="s">
        <v>140</v>
      </c>
      <c r="R35692" t="s">
        <v>140</v>
      </c>
      <c r="S35692" t="s">
        <v>443</v>
      </c>
    </row>
    <row r="35693" spans="1:19" x14ac:dyDescent="0.35">
      <c r="A35693" t="s">
        <v>20</v>
      </c>
      <c r="B35693" t="s">
        <v>1152</v>
      </c>
      <c r="C35693">
        <v>63</v>
      </c>
      <c r="D35693" t="s">
        <v>1045</v>
      </c>
      <c r="E35693" t="s">
        <v>999</v>
      </c>
      <c r="F35693" t="s">
        <v>988</v>
      </c>
      <c r="G35693" t="s">
        <v>390</v>
      </c>
      <c r="H35693" t="s">
        <v>127</v>
      </c>
      <c r="I35693" t="s">
        <v>615</v>
      </c>
      <c r="J35693" t="s">
        <v>55</v>
      </c>
      <c r="K35693" t="s">
        <v>1009</v>
      </c>
      <c r="L35693" t="s">
        <v>140</v>
      </c>
      <c r="M35693" t="s">
        <v>140</v>
      </c>
      <c r="N35693" t="s">
        <v>140</v>
      </c>
      <c r="O35693" t="s">
        <v>140</v>
      </c>
      <c r="P35693" t="s">
        <v>1019</v>
      </c>
      <c r="Q35693" t="s">
        <v>140</v>
      </c>
      <c r="R35693" t="s">
        <v>140</v>
      </c>
      <c r="S35693" t="s">
        <v>119</v>
      </c>
    </row>
    <row r="35694" spans="1:19" x14ac:dyDescent="0.35">
      <c r="A35694" t="s">
        <v>20</v>
      </c>
      <c r="B35694" t="s">
        <v>339</v>
      </c>
      <c r="C35694">
        <v>18</v>
      </c>
      <c r="D35694" t="s">
        <v>939</v>
      </c>
      <c r="E35694" t="s">
        <v>939</v>
      </c>
      <c r="F35694" t="s">
        <v>140</v>
      </c>
      <c r="G35694" t="s">
        <v>458</v>
      </c>
      <c r="H35694" t="s">
        <v>548</v>
      </c>
      <c r="I35694" t="s">
        <v>544</v>
      </c>
      <c r="J35694" t="s">
        <v>598</v>
      </c>
      <c r="K35694" t="s">
        <v>140</v>
      </c>
      <c r="L35694" t="s">
        <v>140</v>
      </c>
      <c r="M35694" t="s">
        <v>140</v>
      </c>
      <c r="N35694" t="s">
        <v>140</v>
      </c>
      <c r="O35694" t="s">
        <v>140</v>
      </c>
      <c r="P35694" t="s">
        <v>140</v>
      </c>
      <c r="Q35694" t="s">
        <v>140</v>
      </c>
      <c r="R35694" t="s">
        <v>140</v>
      </c>
      <c r="S35694" t="s">
        <v>978</v>
      </c>
    </row>
    <row r="35695" spans="1:19" x14ac:dyDescent="0.35">
      <c r="A35695" t="s">
        <v>21</v>
      </c>
      <c r="B35695" t="s">
        <v>1151</v>
      </c>
      <c r="C35695">
        <v>120</v>
      </c>
      <c r="D35695" t="s">
        <v>1102</v>
      </c>
      <c r="E35695" t="s">
        <v>592</v>
      </c>
      <c r="F35695" t="s">
        <v>996</v>
      </c>
      <c r="G35695" t="s">
        <v>686</v>
      </c>
      <c r="H35695" t="s">
        <v>476</v>
      </c>
      <c r="I35695" t="s">
        <v>691</v>
      </c>
      <c r="J35695" t="s">
        <v>433</v>
      </c>
      <c r="K35695" t="s">
        <v>140</v>
      </c>
      <c r="L35695" t="s">
        <v>1098</v>
      </c>
      <c r="M35695" t="s">
        <v>140</v>
      </c>
      <c r="N35695" t="s">
        <v>1046</v>
      </c>
      <c r="O35695" t="s">
        <v>1012</v>
      </c>
      <c r="P35695" t="s">
        <v>1007</v>
      </c>
      <c r="Q35695" t="s">
        <v>140</v>
      </c>
      <c r="R35695" t="s">
        <v>1012</v>
      </c>
      <c r="S35695" t="s">
        <v>1182</v>
      </c>
    </row>
    <row r="35696" spans="1:19" x14ac:dyDescent="0.35">
      <c r="A35696" t="s">
        <v>21</v>
      </c>
      <c r="B35696" t="s">
        <v>1152</v>
      </c>
      <c r="C35696">
        <v>72</v>
      </c>
      <c r="D35696" t="s">
        <v>458</v>
      </c>
      <c r="E35696" t="s">
        <v>95</v>
      </c>
      <c r="F35696" t="s">
        <v>1073</v>
      </c>
      <c r="G35696" t="s">
        <v>834</v>
      </c>
      <c r="H35696" t="s">
        <v>973</v>
      </c>
      <c r="I35696" t="s">
        <v>43</v>
      </c>
      <c r="J35696" t="s">
        <v>467</v>
      </c>
      <c r="K35696" t="s">
        <v>1017</v>
      </c>
      <c r="L35696" t="s">
        <v>1073</v>
      </c>
      <c r="M35696" t="s">
        <v>140</v>
      </c>
      <c r="N35696" t="s">
        <v>140</v>
      </c>
      <c r="O35696" t="s">
        <v>140</v>
      </c>
      <c r="P35696" t="s">
        <v>1053</v>
      </c>
      <c r="Q35696" t="s">
        <v>140</v>
      </c>
      <c r="R35696" t="s">
        <v>1017</v>
      </c>
      <c r="S35696" t="s">
        <v>834</v>
      </c>
    </row>
    <row r="35697" spans="1:19" x14ac:dyDescent="0.35">
      <c r="A35697" t="s">
        <v>21</v>
      </c>
      <c r="B35697" t="s">
        <v>339</v>
      </c>
      <c r="C35697">
        <v>18</v>
      </c>
      <c r="D35697" t="s">
        <v>458</v>
      </c>
      <c r="E35697" t="s">
        <v>458</v>
      </c>
      <c r="F35697" t="s">
        <v>140</v>
      </c>
      <c r="G35697" t="s">
        <v>874</v>
      </c>
      <c r="H35697" t="s">
        <v>458</v>
      </c>
      <c r="I35697" t="s">
        <v>843</v>
      </c>
      <c r="J35697" t="s">
        <v>874</v>
      </c>
      <c r="K35697" t="s">
        <v>140</v>
      </c>
      <c r="L35697" t="s">
        <v>140</v>
      </c>
      <c r="M35697" t="s">
        <v>140</v>
      </c>
      <c r="N35697" t="s">
        <v>140</v>
      </c>
      <c r="O35697" t="s">
        <v>140</v>
      </c>
      <c r="P35697" t="s">
        <v>458</v>
      </c>
      <c r="Q35697" t="s">
        <v>140</v>
      </c>
      <c r="R35697" t="s">
        <v>140</v>
      </c>
      <c r="S35697" t="s">
        <v>458</v>
      </c>
    </row>
    <row r="35698" spans="1:19" x14ac:dyDescent="0.35">
      <c r="A35698" t="s">
        <v>22</v>
      </c>
      <c r="B35698" t="s">
        <v>1151</v>
      </c>
      <c r="C35698">
        <v>139</v>
      </c>
      <c r="D35698" t="s">
        <v>527</v>
      </c>
      <c r="E35698" t="s">
        <v>125</v>
      </c>
      <c r="F35698" t="s">
        <v>1060</v>
      </c>
      <c r="G35698" t="s">
        <v>799</v>
      </c>
      <c r="H35698" t="s">
        <v>443</v>
      </c>
      <c r="I35698" t="s">
        <v>810</v>
      </c>
      <c r="J35698" t="s">
        <v>113</v>
      </c>
      <c r="K35698" t="s">
        <v>1021</v>
      </c>
      <c r="L35698" t="s">
        <v>140</v>
      </c>
      <c r="M35698" t="s">
        <v>140</v>
      </c>
      <c r="N35698" t="s">
        <v>1016</v>
      </c>
      <c r="O35698" t="s">
        <v>140</v>
      </c>
      <c r="P35698" t="s">
        <v>1010</v>
      </c>
      <c r="Q35698" t="s">
        <v>140</v>
      </c>
      <c r="R35698" t="s">
        <v>140</v>
      </c>
      <c r="S35698" t="s">
        <v>848</v>
      </c>
    </row>
    <row r="35699" spans="1:19" x14ac:dyDescent="0.35">
      <c r="A35699" t="s">
        <v>22</v>
      </c>
      <c r="B35699" t="s">
        <v>1152</v>
      </c>
      <c r="C35699">
        <v>53</v>
      </c>
      <c r="D35699" t="s">
        <v>595</v>
      </c>
      <c r="E35699" t="s">
        <v>848</v>
      </c>
      <c r="F35699" t="s">
        <v>269</v>
      </c>
      <c r="G35699" t="s">
        <v>691</v>
      </c>
      <c r="H35699" t="s">
        <v>953</v>
      </c>
      <c r="I35699" t="s">
        <v>125</v>
      </c>
      <c r="J35699" t="s">
        <v>1057</v>
      </c>
      <c r="K35699" t="s">
        <v>140</v>
      </c>
      <c r="L35699" t="s">
        <v>1019</v>
      </c>
      <c r="M35699" t="s">
        <v>140</v>
      </c>
      <c r="N35699" t="s">
        <v>949</v>
      </c>
      <c r="O35699" t="s">
        <v>140</v>
      </c>
      <c r="P35699" t="s">
        <v>140</v>
      </c>
      <c r="Q35699" t="s">
        <v>775</v>
      </c>
      <c r="R35699" t="s">
        <v>140</v>
      </c>
      <c r="S35699" t="s">
        <v>633</v>
      </c>
    </row>
    <row r="35700" spans="1:19" x14ac:dyDescent="0.35">
      <c r="A35700" t="s">
        <v>22</v>
      </c>
      <c r="B35700" t="s">
        <v>339</v>
      </c>
      <c r="C35700">
        <v>16</v>
      </c>
      <c r="D35700" t="s">
        <v>405</v>
      </c>
      <c r="E35700" t="s">
        <v>949</v>
      </c>
      <c r="F35700" t="s">
        <v>458</v>
      </c>
      <c r="G35700" t="s">
        <v>555</v>
      </c>
      <c r="H35700" t="s">
        <v>127</v>
      </c>
      <c r="I35700" t="s">
        <v>293</v>
      </c>
      <c r="J35700" t="s">
        <v>45</v>
      </c>
      <c r="K35700" t="s">
        <v>140</v>
      </c>
      <c r="L35700" t="s">
        <v>140</v>
      </c>
      <c r="M35700" t="s">
        <v>140</v>
      </c>
      <c r="N35700" t="s">
        <v>140</v>
      </c>
      <c r="O35700" t="s">
        <v>140</v>
      </c>
      <c r="P35700" t="s">
        <v>929</v>
      </c>
      <c r="Q35700" t="s">
        <v>140</v>
      </c>
      <c r="R35700" t="s">
        <v>140</v>
      </c>
      <c r="S35700" t="s">
        <v>598</v>
      </c>
    </row>
    <row r="35701" spans="1:19" x14ac:dyDescent="0.35">
      <c r="A35701" t="s">
        <v>23</v>
      </c>
      <c r="B35701" t="s">
        <v>1151</v>
      </c>
      <c r="C35701">
        <v>124</v>
      </c>
      <c r="D35701" t="s">
        <v>1057</v>
      </c>
      <c r="E35701" t="s">
        <v>345</v>
      </c>
      <c r="F35701" t="s">
        <v>954</v>
      </c>
      <c r="G35701" t="s">
        <v>276</v>
      </c>
      <c r="H35701" t="s">
        <v>741</v>
      </c>
      <c r="I35701" t="s">
        <v>685</v>
      </c>
      <c r="J35701" t="s">
        <v>662</v>
      </c>
      <c r="K35701" t="s">
        <v>140</v>
      </c>
      <c r="L35701" t="s">
        <v>1010</v>
      </c>
      <c r="M35701" t="s">
        <v>140</v>
      </c>
      <c r="N35701" t="s">
        <v>1013</v>
      </c>
      <c r="O35701" t="s">
        <v>140</v>
      </c>
      <c r="P35701" t="s">
        <v>1052</v>
      </c>
      <c r="Q35701" t="s">
        <v>140</v>
      </c>
      <c r="R35701" t="s">
        <v>1019</v>
      </c>
      <c r="S35701" t="s">
        <v>1182</v>
      </c>
    </row>
    <row r="35702" spans="1:19" x14ac:dyDescent="0.35">
      <c r="A35702" t="s">
        <v>23</v>
      </c>
      <c r="B35702" t="s">
        <v>1152</v>
      </c>
      <c r="C35702">
        <v>61</v>
      </c>
      <c r="D35702" t="s">
        <v>954</v>
      </c>
      <c r="E35702" t="s">
        <v>87</v>
      </c>
      <c r="F35702" t="s">
        <v>988</v>
      </c>
      <c r="G35702" t="s">
        <v>359</v>
      </c>
      <c r="H35702" t="s">
        <v>105</v>
      </c>
      <c r="I35702" t="s">
        <v>703</v>
      </c>
      <c r="J35702" t="s">
        <v>279</v>
      </c>
      <c r="K35702" t="s">
        <v>140</v>
      </c>
      <c r="L35702" t="s">
        <v>1043</v>
      </c>
      <c r="M35702" t="s">
        <v>140</v>
      </c>
      <c r="N35702" t="s">
        <v>140</v>
      </c>
      <c r="O35702" t="s">
        <v>140</v>
      </c>
      <c r="P35702" t="s">
        <v>87</v>
      </c>
      <c r="Q35702" t="s">
        <v>140</v>
      </c>
      <c r="R35702" t="s">
        <v>140</v>
      </c>
      <c r="S35702" t="s">
        <v>1061</v>
      </c>
    </row>
    <row r="35703" spans="1:19" x14ac:dyDescent="0.35">
      <c r="A35703" t="s">
        <v>23</v>
      </c>
      <c r="B35703" t="s">
        <v>339</v>
      </c>
      <c r="C35703">
        <v>19</v>
      </c>
      <c r="D35703" t="s">
        <v>87</v>
      </c>
      <c r="E35703" t="s">
        <v>1043</v>
      </c>
      <c r="F35703" t="s">
        <v>140</v>
      </c>
      <c r="G35703" t="s">
        <v>437</v>
      </c>
      <c r="H35703" t="s">
        <v>888</v>
      </c>
      <c r="I35703" t="s">
        <v>87</v>
      </c>
      <c r="J35703" t="s">
        <v>1061</v>
      </c>
      <c r="K35703" t="s">
        <v>140</v>
      </c>
      <c r="L35703" t="s">
        <v>140</v>
      </c>
      <c r="M35703" t="s">
        <v>140</v>
      </c>
      <c r="N35703" t="s">
        <v>140</v>
      </c>
      <c r="O35703" t="s">
        <v>140</v>
      </c>
      <c r="P35703" t="s">
        <v>140</v>
      </c>
      <c r="Q35703" t="s">
        <v>140</v>
      </c>
      <c r="R35703" t="s">
        <v>140</v>
      </c>
      <c r="S35703" t="s">
        <v>57</v>
      </c>
    </row>
    <row r="35704" spans="1:19" x14ac:dyDescent="0.35">
      <c r="A35704" t="s">
        <v>24</v>
      </c>
      <c r="B35704" t="s">
        <v>1151</v>
      </c>
      <c r="C35704">
        <v>123</v>
      </c>
      <c r="D35704" t="s">
        <v>123</v>
      </c>
      <c r="E35704" t="s">
        <v>901</v>
      </c>
      <c r="F35704" t="s">
        <v>1068</v>
      </c>
      <c r="G35704" t="s">
        <v>406</v>
      </c>
      <c r="H35704" t="s">
        <v>755</v>
      </c>
      <c r="I35704" t="s">
        <v>389</v>
      </c>
      <c r="J35704" t="s">
        <v>643</v>
      </c>
      <c r="K35704" t="s">
        <v>140</v>
      </c>
      <c r="L35704" t="s">
        <v>1043</v>
      </c>
      <c r="M35704" t="s">
        <v>1063</v>
      </c>
      <c r="N35704" t="s">
        <v>140</v>
      </c>
      <c r="O35704" t="s">
        <v>140</v>
      </c>
      <c r="P35704" t="s">
        <v>950</v>
      </c>
      <c r="Q35704" t="s">
        <v>1010</v>
      </c>
      <c r="R35704" t="s">
        <v>1022</v>
      </c>
      <c r="S35704" t="s">
        <v>532</v>
      </c>
    </row>
    <row r="35705" spans="1:19" x14ac:dyDescent="0.35">
      <c r="A35705" t="s">
        <v>24</v>
      </c>
      <c r="B35705" t="s">
        <v>1152</v>
      </c>
      <c r="C35705">
        <v>70</v>
      </c>
      <c r="D35705" t="s">
        <v>317</v>
      </c>
      <c r="E35705" t="s">
        <v>1095</v>
      </c>
      <c r="F35705" t="s">
        <v>971</v>
      </c>
      <c r="G35705" t="s">
        <v>224</v>
      </c>
      <c r="H35705" t="s">
        <v>286</v>
      </c>
      <c r="I35705" t="s">
        <v>651</v>
      </c>
      <c r="J35705" t="s">
        <v>538</v>
      </c>
      <c r="K35705" t="s">
        <v>1098</v>
      </c>
      <c r="L35705" t="s">
        <v>1052</v>
      </c>
      <c r="M35705" t="s">
        <v>1017</v>
      </c>
      <c r="N35705" t="s">
        <v>1098</v>
      </c>
      <c r="O35705" t="s">
        <v>140</v>
      </c>
      <c r="P35705" t="s">
        <v>89</v>
      </c>
      <c r="Q35705" t="s">
        <v>140</v>
      </c>
      <c r="R35705" t="s">
        <v>1066</v>
      </c>
      <c r="S35705" t="s">
        <v>762</v>
      </c>
    </row>
    <row r="35706" spans="1:19" x14ac:dyDescent="0.35">
      <c r="A35706" t="s">
        <v>24</v>
      </c>
      <c r="B35706" t="s">
        <v>339</v>
      </c>
      <c r="C35706">
        <v>13</v>
      </c>
      <c r="D35706" t="s">
        <v>140</v>
      </c>
      <c r="E35706" t="s">
        <v>140</v>
      </c>
      <c r="F35706" t="s">
        <v>140</v>
      </c>
      <c r="G35706" t="s">
        <v>674</v>
      </c>
      <c r="H35706" t="s">
        <v>919</v>
      </c>
      <c r="I35706" t="s">
        <v>437</v>
      </c>
      <c r="J35706" t="s">
        <v>847</v>
      </c>
      <c r="K35706" t="s">
        <v>140</v>
      </c>
      <c r="L35706" t="s">
        <v>140</v>
      </c>
      <c r="M35706" t="s">
        <v>192</v>
      </c>
      <c r="N35706" t="s">
        <v>785</v>
      </c>
      <c r="O35706" t="s">
        <v>140</v>
      </c>
      <c r="P35706" t="s">
        <v>140</v>
      </c>
      <c r="Q35706" t="s">
        <v>140</v>
      </c>
      <c r="R35706" t="s">
        <v>513</v>
      </c>
      <c r="S35706" t="s">
        <v>109</v>
      </c>
    </row>
    <row r="35707" spans="1:19" x14ac:dyDescent="0.35">
      <c r="A35707" t="s">
        <v>25</v>
      </c>
      <c r="B35707" t="s">
        <v>1151</v>
      </c>
      <c r="C35707">
        <v>123</v>
      </c>
      <c r="D35707" t="s">
        <v>501</v>
      </c>
      <c r="E35707" t="s">
        <v>286</v>
      </c>
      <c r="F35707" t="s">
        <v>996</v>
      </c>
      <c r="G35707" t="s">
        <v>692</v>
      </c>
      <c r="H35707" t="s">
        <v>1059</v>
      </c>
      <c r="I35707" t="s">
        <v>192</v>
      </c>
      <c r="J35707" t="s">
        <v>837</v>
      </c>
      <c r="K35707" t="s">
        <v>1020</v>
      </c>
      <c r="L35707" t="s">
        <v>1043</v>
      </c>
      <c r="M35707" t="s">
        <v>1054</v>
      </c>
      <c r="N35707" t="s">
        <v>1014</v>
      </c>
      <c r="O35707" t="s">
        <v>1009</v>
      </c>
      <c r="P35707" t="s">
        <v>1011</v>
      </c>
      <c r="Q35707" t="s">
        <v>140</v>
      </c>
      <c r="R35707" t="s">
        <v>140</v>
      </c>
      <c r="S35707" t="s">
        <v>1083</v>
      </c>
    </row>
    <row r="35708" spans="1:19" x14ac:dyDescent="0.35">
      <c r="A35708" t="s">
        <v>25</v>
      </c>
      <c r="B35708" t="s">
        <v>1152</v>
      </c>
      <c r="C35708">
        <v>68</v>
      </c>
      <c r="D35708" t="s">
        <v>1061</v>
      </c>
      <c r="E35708" t="s">
        <v>187</v>
      </c>
      <c r="F35708" t="s">
        <v>954</v>
      </c>
      <c r="G35708" t="s">
        <v>277</v>
      </c>
      <c r="H35708" t="s">
        <v>394</v>
      </c>
      <c r="I35708" t="s">
        <v>855</v>
      </c>
      <c r="J35708" t="s">
        <v>522</v>
      </c>
      <c r="K35708" t="s">
        <v>140</v>
      </c>
      <c r="L35708" t="s">
        <v>1066</v>
      </c>
      <c r="M35708" t="s">
        <v>949</v>
      </c>
      <c r="N35708" t="s">
        <v>140</v>
      </c>
      <c r="O35708" t="s">
        <v>949</v>
      </c>
      <c r="P35708" t="s">
        <v>140</v>
      </c>
      <c r="Q35708" t="s">
        <v>140</v>
      </c>
      <c r="R35708" t="s">
        <v>1054</v>
      </c>
      <c r="S35708" t="s">
        <v>720</v>
      </c>
    </row>
    <row r="35709" spans="1:19" x14ac:dyDescent="0.35">
      <c r="A35709" t="s">
        <v>25</v>
      </c>
      <c r="B35709" t="s">
        <v>339</v>
      </c>
      <c r="C35709">
        <v>13</v>
      </c>
      <c r="D35709" t="s">
        <v>458</v>
      </c>
      <c r="E35709" t="s">
        <v>286</v>
      </c>
      <c r="F35709" t="s">
        <v>140</v>
      </c>
      <c r="G35709" t="s">
        <v>353</v>
      </c>
      <c r="H35709" t="s">
        <v>1012</v>
      </c>
      <c r="I35709" t="s">
        <v>1098</v>
      </c>
      <c r="J35709" t="s">
        <v>140</v>
      </c>
      <c r="K35709" t="s">
        <v>140</v>
      </c>
      <c r="L35709" t="s">
        <v>140</v>
      </c>
      <c r="M35709" t="s">
        <v>140</v>
      </c>
      <c r="N35709" t="s">
        <v>140</v>
      </c>
      <c r="O35709" t="s">
        <v>140</v>
      </c>
      <c r="P35709" t="s">
        <v>140</v>
      </c>
      <c r="Q35709" t="s">
        <v>140</v>
      </c>
      <c r="R35709" t="s">
        <v>140</v>
      </c>
      <c r="S35709" t="s">
        <v>217</v>
      </c>
    </row>
    <row r="35710" spans="1:19" x14ac:dyDescent="0.35">
      <c r="A35710" t="s">
        <v>26</v>
      </c>
      <c r="B35710" t="s">
        <v>1151</v>
      </c>
      <c r="C35710">
        <v>130</v>
      </c>
      <c r="D35710" t="s">
        <v>983</v>
      </c>
      <c r="E35710" t="s">
        <v>95</v>
      </c>
      <c r="F35710" t="s">
        <v>1064</v>
      </c>
      <c r="G35710" t="s">
        <v>309</v>
      </c>
      <c r="H35710" t="s">
        <v>729</v>
      </c>
      <c r="I35710" t="s">
        <v>1071</v>
      </c>
      <c r="J35710" t="s">
        <v>317</v>
      </c>
      <c r="K35710" t="s">
        <v>140</v>
      </c>
      <c r="L35710" t="s">
        <v>1058</v>
      </c>
      <c r="M35710" t="s">
        <v>1014</v>
      </c>
      <c r="N35710" t="s">
        <v>140</v>
      </c>
      <c r="O35710" t="s">
        <v>1013</v>
      </c>
      <c r="P35710" t="s">
        <v>949</v>
      </c>
      <c r="Q35710" t="s">
        <v>140</v>
      </c>
      <c r="R35710" t="s">
        <v>1011</v>
      </c>
      <c r="S35710" t="s">
        <v>522</v>
      </c>
    </row>
    <row r="35711" spans="1:19" x14ac:dyDescent="0.35">
      <c r="A35711" t="s">
        <v>26</v>
      </c>
      <c r="B35711" t="s">
        <v>1152</v>
      </c>
      <c r="C35711">
        <v>56</v>
      </c>
      <c r="D35711" t="s">
        <v>996</v>
      </c>
      <c r="E35711" t="s">
        <v>123</v>
      </c>
      <c r="F35711" t="s">
        <v>996</v>
      </c>
      <c r="G35711" t="s">
        <v>978</v>
      </c>
      <c r="H35711" t="s">
        <v>115</v>
      </c>
      <c r="I35711" t="s">
        <v>855</v>
      </c>
      <c r="J35711" t="s">
        <v>654</v>
      </c>
      <c r="K35711" t="s">
        <v>939</v>
      </c>
      <c r="L35711" t="s">
        <v>140</v>
      </c>
      <c r="M35711" t="s">
        <v>140</v>
      </c>
      <c r="N35711" t="s">
        <v>1019</v>
      </c>
      <c r="O35711" t="s">
        <v>140</v>
      </c>
      <c r="P35711" t="s">
        <v>999</v>
      </c>
      <c r="Q35711" t="s">
        <v>140</v>
      </c>
      <c r="R35711" t="s">
        <v>140</v>
      </c>
      <c r="S35711" t="s">
        <v>47</v>
      </c>
    </row>
    <row r="35712" spans="1:19" x14ac:dyDescent="0.35">
      <c r="A35712" t="s">
        <v>26</v>
      </c>
      <c r="B35712" t="s">
        <v>339</v>
      </c>
      <c r="C35712">
        <v>16</v>
      </c>
      <c r="D35712" t="s">
        <v>1053</v>
      </c>
      <c r="E35712" t="s">
        <v>57</v>
      </c>
      <c r="F35712" t="s">
        <v>942</v>
      </c>
      <c r="G35712" t="s">
        <v>434</v>
      </c>
      <c r="H35712" t="s">
        <v>718</v>
      </c>
      <c r="I35712" t="s">
        <v>83</v>
      </c>
      <c r="J35712" t="s">
        <v>57</v>
      </c>
      <c r="K35712" t="s">
        <v>1053</v>
      </c>
      <c r="L35712" t="s">
        <v>942</v>
      </c>
      <c r="M35712" t="s">
        <v>140</v>
      </c>
      <c r="N35712" t="s">
        <v>140</v>
      </c>
      <c r="O35712" t="s">
        <v>140</v>
      </c>
      <c r="P35712" t="s">
        <v>140</v>
      </c>
      <c r="Q35712" t="s">
        <v>140</v>
      </c>
      <c r="R35712" t="s">
        <v>140</v>
      </c>
      <c r="S35712" t="s">
        <v>261</v>
      </c>
    </row>
    <row r="35713" spans="1:19" x14ac:dyDescent="0.35">
      <c r="A35713" t="s">
        <v>27</v>
      </c>
      <c r="B35713" t="s">
        <v>1151</v>
      </c>
      <c r="C35713">
        <v>119</v>
      </c>
      <c r="D35713" t="s">
        <v>87</v>
      </c>
      <c r="E35713" t="s">
        <v>1087</v>
      </c>
      <c r="F35713" t="s">
        <v>991</v>
      </c>
      <c r="G35713" t="s">
        <v>390</v>
      </c>
      <c r="H35713" t="s">
        <v>399</v>
      </c>
      <c r="I35713" t="s">
        <v>1069</v>
      </c>
      <c r="J35713" t="s">
        <v>1087</v>
      </c>
      <c r="K35713" t="s">
        <v>1048</v>
      </c>
      <c r="L35713" t="s">
        <v>1011</v>
      </c>
      <c r="M35713" t="s">
        <v>775</v>
      </c>
      <c r="N35713" t="s">
        <v>1020</v>
      </c>
      <c r="O35713" t="s">
        <v>775</v>
      </c>
      <c r="P35713" t="s">
        <v>1068</v>
      </c>
      <c r="Q35713" t="s">
        <v>1011</v>
      </c>
      <c r="R35713" t="s">
        <v>1010</v>
      </c>
      <c r="S35713" t="s">
        <v>476</v>
      </c>
    </row>
    <row r="35714" spans="1:19" x14ac:dyDescent="0.35">
      <c r="A35714" t="s">
        <v>27</v>
      </c>
      <c r="B35714" t="s">
        <v>1152</v>
      </c>
      <c r="C35714">
        <v>72</v>
      </c>
      <c r="D35714" t="s">
        <v>1044</v>
      </c>
      <c r="E35714" t="s">
        <v>1072</v>
      </c>
      <c r="F35714" t="s">
        <v>1014</v>
      </c>
      <c r="G35714" t="s">
        <v>890</v>
      </c>
      <c r="H35714" t="s">
        <v>983</v>
      </c>
      <c r="I35714" t="s">
        <v>532</v>
      </c>
      <c r="J35714" t="s">
        <v>810</v>
      </c>
      <c r="K35714" t="s">
        <v>1018</v>
      </c>
      <c r="L35714" t="s">
        <v>1011</v>
      </c>
      <c r="M35714" t="s">
        <v>1011</v>
      </c>
      <c r="N35714" t="s">
        <v>1011</v>
      </c>
      <c r="O35714" t="s">
        <v>1011</v>
      </c>
      <c r="P35714" t="s">
        <v>929</v>
      </c>
      <c r="Q35714" t="s">
        <v>140</v>
      </c>
      <c r="R35714" t="s">
        <v>140</v>
      </c>
      <c r="S35714" t="s">
        <v>471</v>
      </c>
    </row>
    <row r="35715" spans="1:19" x14ac:dyDescent="0.35">
      <c r="A35715" t="s">
        <v>27</v>
      </c>
      <c r="B35715" t="s">
        <v>339</v>
      </c>
      <c r="C35715">
        <v>13</v>
      </c>
      <c r="D35715" t="s">
        <v>140</v>
      </c>
      <c r="E35715" t="s">
        <v>286</v>
      </c>
      <c r="F35715" t="s">
        <v>140</v>
      </c>
      <c r="G35715" t="s">
        <v>907</v>
      </c>
      <c r="H35715" t="s">
        <v>826</v>
      </c>
      <c r="I35715" t="s">
        <v>651</v>
      </c>
      <c r="J35715" t="s">
        <v>389</v>
      </c>
      <c r="K35715" t="s">
        <v>286</v>
      </c>
      <c r="L35715" t="s">
        <v>140</v>
      </c>
      <c r="M35715" t="s">
        <v>140</v>
      </c>
      <c r="N35715" t="s">
        <v>140</v>
      </c>
      <c r="O35715" t="s">
        <v>140</v>
      </c>
      <c r="P35715" t="s">
        <v>168</v>
      </c>
      <c r="Q35715" t="s">
        <v>140</v>
      </c>
      <c r="R35715" t="s">
        <v>140</v>
      </c>
      <c r="S35715" t="s">
        <v>286</v>
      </c>
    </row>
    <row r="35716" spans="1:19" x14ac:dyDescent="0.35">
      <c r="A35716" t="s">
        <v>28</v>
      </c>
      <c r="B35716" t="s">
        <v>1151</v>
      </c>
      <c r="C35716">
        <v>117</v>
      </c>
      <c r="D35716" t="s">
        <v>1057</v>
      </c>
      <c r="E35716" t="s">
        <v>317</v>
      </c>
      <c r="F35716" t="s">
        <v>1073</v>
      </c>
      <c r="G35716" t="s">
        <v>372</v>
      </c>
      <c r="H35716" t="s">
        <v>443</v>
      </c>
      <c r="I35716" t="s">
        <v>289</v>
      </c>
      <c r="J35716" t="s">
        <v>741</v>
      </c>
      <c r="K35716" t="s">
        <v>140</v>
      </c>
      <c r="L35716" t="s">
        <v>1058</v>
      </c>
      <c r="M35716" t="s">
        <v>140</v>
      </c>
      <c r="N35716" t="s">
        <v>140</v>
      </c>
      <c r="O35716" t="s">
        <v>1013</v>
      </c>
      <c r="P35716" t="s">
        <v>664</v>
      </c>
      <c r="Q35716" t="s">
        <v>140</v>
      </c>
      <c r="R35716" t="s">
        <v>140</v>
      </c>
      <c r="S35716" t="s">
        <v>668</v>
      </c>
    </row>
    <row r="35717" spans="1:19" x14ac:dyDescent="0.35">
      <c r="A35717" t="s">
        <v>28</v>
      </c>
      <c r="B35717" t="s">
        <v>1152</v>
      </c>
      <c r="C35717">
        <v>78</v>
      </c>
      <c r="D35717" t="s">
        <v>1098</v>
      </c>
      <c r="E35717" t="s">
        <v>345</v>
      </c>
      <c r="F35717" t="s">
        <v>1047</v>
      </c>
      <c r="G35717" t="s">
        <v>252</v>
      </c>
      <c r="H35717" t="s">
        <v>1106</v>
      </c>
      <c r="I35717" t="s">
        <v>518</v>
      </c>
      <c r="J35717" t="s">
        <v>513</v>
      </c>
      <c r="K35717" t="s">
        <v>775</v>
      </c>
      <c r="L35717" t="s">
        <v>1058</v>
      </c>
      <c r="M35717" t="s">
        <v>140</v>
      </c>
      <c r="N35717" t="s">
        <v>949</v>
      </c>
      <c r="O35717" t="s">
        <v>1014</v>
      </c>
      <c r="P35717" t="s">
        <v>1068</v>
      </c>
      <c r="Q35717" t="s">
        <v>949</v>
      </c>
      <c r="R35717" t="s">
        <v>140</v>
      </c>
      <c r="S35717" t="s">
        <v>451</v>
      </c>
    </row>
    <row r="35718" spans="1:19" x14ac:dyDescent="0.35">
      <c r="A35718" t="s">
        <v>28</v>
      </c>
      <c r="B35718" t="s">
        <v>339</v>
      </c>
      <c r="C35718">
        <v>12</v>
      </c>
      <c r="D35718" t="s">
        <v>140</v>
      </c>
      <c r="E35718" t="s">
        <v>924</v>
      </c>
      <c r="F35718" t="s">
        <v>140</v>
      </c>
      <c r="G35718" t="s">
        <v>1069</v>
      </c>
      <c r="H35718" t="s">
        <v>140</v>
      </c>
      <c r="I35718" t="s">
        <v>1007</v>
      </c>
      <c r="J35718" t="s">
        <v>55</v>
      </c>
      <c r="K35718" t="s">
        <v>140</v>
      </c>
      <c r="L35718" t="s">
        <v>140</v>
      </c>
      <c r="M35718" t="s">
        <v>140</v>
      </c>
      <c r="N35718" t="s">
        <v>140</v>
      </c>
      <c r="O35718" t="s">
        <v>140</v>
      </c>
      <c r="P35718" t="s">
        <v>140</v>
      </c>
      <c r="Q35718" t="s">
        <v>140</v>
      </c>
      <c r="R35718" t="s">
        <v>140</v>
      </c>
      <c r="S35718" t="s">
        <v>900</v>
      </c>
    </row>
    <row r="35719" spans="1:19" x14ac:dyDescent="0.35">
      <c r="A35719" t="s">
        <v>29</v>
      </c>
      <c r="B35719" t="s">
        <v>1151</v>
      </c>
      <c r="C35719">
        <v>109</v>
      </c>
      <c r="D35719" t="s">
        <v>1104</v>
      </c>
      <c r="E35719" t="s">
        <v>286</v>
      </c>
      <c r="F35719" t="s">
        <v>103</v>
      </c>
      <c r="G35719" t="s">
        <v>586</v>
      </c>
      <c r="H35719" t="s">
        <v>573</v>
      </c>
      <c r="I35719" t="s">
        <v>502</v>
      </c>
      <c r="J35719" t="s">
        <v>932</v>
      </c>
      <c r="K35719" t="s">
        <v>1048</v>
      </c>
      <c r="L35719" t="s">
        <v>775</v>
      </c>
      <c r="M35719" t="s">
        <v>1016</v>
      </c>
      <c r="N35719" t="s">
        <v>140</v>
      </c>
      <c r="O35719" t="s">
        <v>140</v>
      </c>
      <c r="P35719" t="s">
        <v>89</v>
      </c>
      <c r="Q35719" t="s">
        <v>140</v>
      </c>
      <c r="R35719" t="s">
        <v>1016</v>
      </c>
      <c r="S35719" t="s">
        <v>993</v>
      </c>
    </row>
    <row r="35720" spans="1:19" x14ac:dyDescent="0.35">
      <c r="A35720" t="s">
        <v>29</v>
      </c>
      <c r="B35720" t="s">
        <v>1152</v>
      </c>
      <c r="C35720">
        <v>73</v>
      </c>
      <c r="D35720" t="s">
        <v>985</v>
      </c>
      <c r="E35720" t="s">
        <v>716</v>
      </c>
      <c r="F35720" t="s">
        <v>967</v>
      </c>
      <c r="G35720" t="s">
        <v>599</v>
      </c>
      <c r="H35720" t="s">
        <v>101</v>
      </c>
      <c r="I35720" t="s">
        <v>860</v>
      </c>
      <c r="J35720" t="s">
        <v>785</v>
      </c>
      <c r="K35720" t="s">
        <v>1058</v>
      </c>
      <c r="L35720" t="s">
        <v>1098</v>
      </c>
      <c r="M35720" t="s">
        <v>1007</v>
      </c>
      <c r="N35720" t="s">
        <v>1048</v>
      </c>
      <c r="O35720" t="s">
        <v>1051</v>
      </c>
      <c r="P35720" t="s">
        <v>345</v>
      </c>
      <c r="Q35720" t="s">
        <v>1017</v>
      </c>
      <c r="R35720" t="s">
        <v>140</v>
      </c>
      <c r="S35720" t="s">
        <v>349</v>
      </c>
    </row>
    <row r="35721" spans="1:19" x14ac:dyDescent="0.35">
      <c r="A35721" t="s">
        <v>29</v>
      </c>
      <c r="B35721" t="s">
        <v>339</v>
      </c>
      <c r="C35721">
        <v>22</v>
      </c>
      <c r="D35721" t="s">
        <v>788</v>
      </c>
      <c r="E35721" t="s">
        <v>897</v>
      </c>
      <c r="F35721" t="s">
        <v>527</v>
      </c>
      <c r="G35721" t="s">
        <v>508</v>
      </c>
      <c r="H35721" t="s">
        <v>293</v>
      </c>
      <c r="I35721" t="s">
        <v>455</v>
      </c>
      <c r="J35721" t="s">
        <v>1085</v>
      </c>
      <c r="K35721" t="s">
        <v>140</v>
      </c>
      <c r="L35721" t="s">
        <v>140</v>
      </c>
      <c r="M35721" t="s">
        <v>140</v>
      </c>
      <c r="N35721" t="s">
        <v>140</v>
      </c>
      <c r="O35721" t="s">
        <v>140</v>
      </c>
      <c r="P35721" t="s">
        <v>903</v>
      </c>
      <c r="Q35721" t="s">
        <v>140</v>
      </c>
      <c r="R35721" t="s">
        <v>140</v>
      </c>
      <c r="S35721" t="s">
        <v>697</v>
      </c>
    </row>
    <row r="35722" spans="1:19" x14ac:dyDescent="0.35">
      <c r="A35722" t="s">
        <v>30</v>
      </c>
      <c r="B35722" t="s">
        <v>1151</v>
      </c>
      <c r="C35722">
        <v>108</v>
      </c>
      <c r="D35722" t="s">
        <v>517</v>
      </c>
      <c r="E35722" t="s">
        <v>1139</v>
      </c>
      <c r="F35722" t="s">
        <v>317</v>
      </c>
      <c r="G35722" t="s">
        <v>356</v>
      </c>
      <c r="H35722" t="s">
        <v>1106</v>
      </c>
      <c r="I35722" t="s">
        <v>1071</v>
      </c>
      <c r="J35722" t="s">
        <v>681</v>
      </c>
      <c r="K35722" t="s">
        <v>140</v>
      </c>
      <c r="L35722" t="s">
        <v>140</v>
      </c>
      <c r="M35722" t="s">
        <v>140</v>
      </c>
      <c r="N35722" t="s">
        <v>1017</v>
      </c>
      <c r="O35722" t="s">
        <v>140</v>
      </c>
      <c r="P35722" t="s">
        <v>954</v>
      </c>
      <c r="Q35722" t="s">
        <v>140</v>
      </c>
      <c r="R35722" t="s">
        <v>140</v>
      </c>
      <c r="S35722" t="s">
        <v>646</v>
      </c>
    </row>
    <row r="35723" spans="1:19" x14ac:dyDescent="0.35">
      <c r="A35723" t="s">
        <v>30</v>
      </c>
      <c r="B35723" t="s">
        <v>1152</v>
      </c>
      <c r="C35723">
        <v>78</v>
      </c>
      <c r="D35723" t="s">
        <v>465</v>
      </c>
      <c r="E35723" t="s">
        <v>752</v>
      </c>
      <c r="F35723" t="s">
        <v>386</v>
      </c>
      <c r="G35723" t="s">
        <v>73</v>
      </c>
      <c r="H35723" t="s">
        <v>1046</v>
      </c>
      <c r="I35723" t="s">
        <v>994</v>
      </c>
      <c r="J35723" t="s">
        <v>718</v>
      </c>
      <c r="K35723" t="s">
        <v>1055</v>
      </c>
      <c r="L35723" t="s">
        <v>775</v>
      </c>
      <c r="M35723" t="s">
        <v>775</v>
      </c>
      <c r="N35723" t="s">
        <v>1058</v>
      </c>
      <c r="O35723" t="s">
        <v>140</v>
      </c>
      <c r="P35723" t="s">
        <v>1011</v>
      </c>
      <c r="Q35723" t="s">
        <v>140</v>
      </c>
      <c r="R35723" t="s">
        <v>140</v>
      </c>
      <c r="S35723" t="s">
        <v>456</v>
      </c>
    </row>
    <row r="35724" spans="1:19" x14ac:dyDescent="0.35">
      <c r="A35724" t="s">
        <v>30</v>
      </c>
      <c r="B35724" t="s">
        <v>339</v>
      </c>
      <c r="C35724">
        <v>16</v>
      </c>
      <c r="D35724" t="s">
        <v>140</v>
      </c>
      <c r="E35724" t="s">
        <v>345</v>
      </c>
      <c r="F35724" t="s">
        <v>140</v>
      </c>
      <c r="G35724" t="s">
        <v>296</v>
      </c>
      <c r="H35724" t="s">
        <v>345</v>
      </c>
      <c r="I35724" t="s">
        <v>562</v>
      </c>
      <c r="J35724" t="s">
        <v>152</v>
      </c>
      <c r="K35724" t="s">
        <v>140</v>
      </c>
      <c r="L35724" t="s">
        <v>140</v>
      </c>
      <c r="M35724" t="s">
        <v>1061</v>
      </c>
      <c r="N35724" t="s">
        <v>140</v>
      </c>
      <c r="O35724" t="s">
        <v>140</v>
      </c>
      <c r="P35724" t="s">
        <v>940</v>
      </c>
      <c r="Q35724" t="s">
        <v>140</v>
      </c>
      <c r="R35724" t="s">
        <v>140</v>
      </c>
      <c r="S35724" t="s">
        <v>1070</v>
      </c>
    </row>
    <row r="35725" spans="1:19" x14ac:dyDescent="0.35">
      <c r="A35725" t="s">
        <v>31</v>
      </c>
      <c r="B35725" t="s">
        <v>1151</v>
      </c>
      <c r="C35725">
        <v>138</v>
      </c>
      <c r="D35725" t="s">
        <v>1056</v>
      </c>
      <c r="E35725" t="s">
        <v>824</v>
      </c>
      <c r="F35725" t="s">
        <v>942</v>
      </c>
      <c r="G35725" t="s">
        <v>215</v>
      </c>
      <c r="H35725" t="s">
        <v>755</v>
      </c>
      <c r="I35725" t="s">
        <v>234</v>
      </c>
      <c r="J35725" t="s">
        <v>970</v>
      </c>
      <c r="K35725" t="s">
        <v>140</v>
      </c>
      <c r="L35725" t="s">
        <v>140</v>
      </c>
      <c r="M35725" t="s">
        <v>140</v>
      </c>
      <c r="N35725" t="s">
        <v>1021</v>
      </c>
      <c r="O35725" t="s">
        <v>140</v>
      </c>
      <c r="P35725" t="s">
        <v>1054</v>
      </c>
      <c r="Q35725" t="s">
        <v>140</v>
      </c>
      <c r="R35725" t="s">
        <v>1058</v>
      </c>
      <c r="S35725" t="s">
        <v>129</v>
      </c>
    </row>
    <row r="35726" spans="1:19" x14ac:dyDescent="0.35">
      <c r="A35726" t="s">
        <v>31</v>
      </c>
      <c r="B35726" t="s">
        <v>1152</v>
      </c>
      <c r="C35726">
        <v>58</v>
      </c>
      <c r="D35726" t="s">
        <v>515</v>
      </c>
      <c r="E35726" t="s">
        <v>869</v>
      </c>
      <c r="F35726" t="s">
        <v>869</v>
      </c>
      <c r="G35726" t="s">
        <v>735</v>
      </c>
      <c r="H35726" t="s">
        <v>849</v>
      </c>
      <c r="I35726" t="s">
        <v>886</v>
      </c>
      <c r="J35726" t="s">
        <v>646</v>
      </c>
      <c r="K35726" t="s">
        <v>140</v>
      </c>
      <c r="L35726" t="s">
        <v>140</v>
      </c>
      <c r="M35726" t="s">
        <v>140</v>
      </c>
      <c r="N35726" t="s">
        <v>140</v>
      </c>
      <c r="O35726" t="s">
        <v>140</v>
      </c>
      <c r="P35726" t="s">
        <v>140</v>
      </c>
      <c r="Q35726" t="s">
        <v>140</v>
      </c>
      <c r="R35726" t="s">
        <v>140</v>
      </c>
      <c r="S35726" t="s">
        <v>834</v>
      </c>
    </row>
    <row r="35727" spans="1:19" x14ac:dyDescent="0.35">
      <c r="A35727" t="s">
        <v>31</v>
      </c>
      <c r="B35727" t="s">
        <v>339</v>
      </c>
      <c r="C35727">
        <v>11</v>
      </c>
      <c r="D35727" t="s">
        <v>140</v>
      </c>
      <c r="E35727" t="s">
        <v>140</v>
      </c>
      <c r="F35727" t="s">
        <v>140</v>
      </c>
      <c r="G35727" t="s">
        <v>385</v>
      </c>
      <c r="H35727" t="s">
        <v>492</v>
      </c>
      <c r="I35727" t="s">
        <v>145</v>
      </c>
      <c r="J35727" t="s">
        <v>897</v>
      </c>
      <c r="K35727" t="s">
        <v>140</v>
      </c>
      <c r="L35727" t="s">
        <v>140</v>
      </c>
      <c r="M35727" t="s">
        <v>140</v>
      </c>
      <c r="N35727" t="s">
        <v>140</v>
      </c>
      <c r="O35727" t="s">
        <v>140</v>
      </c>
      <c r="P35727" t="s">
        <v>140</v>
      </c>
      <c r="Q35727" t="s">
        <v>140</v>
      </c>
      <c r="R35727" t="s">
        <v>140</v>
      </c>
      <c r="S35727" t="s">
        <v>1085</v>
      </c>
    </row>
    <row r="35728" spans="1:19" x14ac:dyDescent="0.35">
      <c r="A35728" t="s">
        <v>32</v>
      </c>
      <c r="B35728" t="s">
        <v>1151</v>
      </c>
      <c r="C35728">
        <v>3047</v>
      </c>
      <c r="D35728" t="s">
        <v>967</v>
      </c>
      <c r="E35728" t="s">
        <v>1102</v>
      </c>
      <c r="F35728" t="s">
        <v>1064</v>
      </c>
      <c r="G35728" t="s">
        <v>215</v>
      </c>
      <c r="H35728" t="s">
        <v>105</v>
      </c>
      <c r="I35728" t="s">
        <v>834</v>
      </c>
      <c r="J35728" t="s">
        <v>756</v>
      </c>
      <c r="K35728" t="s">
        <v>1014</v>
      </c>
      <c r="L35728" t="s">
        <v>1021</v>
      </c>
      <c r="M35728" t="s">
        <v>1013</v>
      </c>
      <c r="N35728" t="s">
        <v>1012</v>
      </c>
      <c r="O35728" t="s">
        <v>1010</v>
      </c>
      <c r="P35728" t="s">
        <v>1051</v>
      </c>
      <c r="Q35728" t="s">
        <v>1022</v>
      </c>
      <c r="R35728" t="s">
        <v>1016</v>
      </c>
      <c r="S35728" t="s">
        <v>127</v>
      </c>
    </row>
    <row r="35729" spans="1:19" x14ac:dyDescent="0.35">
      <c r="A35729" t="s">
        <v>32</v>
      </c>
      <c r="B35729" t="s">
        <v>1152</v>
      </c>
      <c r="C35729">
        <v>1518</v>
      </c>
      <c r="D35729" t="s">
        <v>769</v>
      </c>
      <c r="E35729" t="s">
        <v>115</v>
      </c>
      <c r="F35729" t="s">
        <v>903</v>
      </c>
      <c r="G35729" t="s">
        <v>851</v>
      </c>
      <c r="H35729" t="s">
        <v>517</v>
      </c>
      <c r="I35729" t="s">
        <v>773</v>
      </c>
      <c r="J35729" t="s">
        <v>871</v>
      </c>
      <c r="K35729" t="s">
        <v>1012</v>
      </c>
      <c r="L35729" t="s">
        <v>1066</v>
      </c>
      <c r="M35729" t="s">
        <v>1014</v>
      </c>
      <c r="N35729" t="s">
        <v>1019</v>
      </c>
      <c r="O35729" t="s">
        <v>1016</v>
      </c>
      <c r="P35729" t="s">
        <v>950</v>
      </c>
      <c r="Q35729" t="s">
        <v>1008</v>
      </c>
      <c r="R35729" t="s">
        <v>1021</v>
      </c>
      <c r="S35729" t="s">
        <v>762</v>
      </c>
    </row>
    <row r="35730" spans="1:19" x14ac:dyDescent="0.35">
      <c r="A35730" t="s">
        <v>32</v>
      </c>
      <c r="B35730" t="s">
        <v>339</v>
      </c>
      <c r="C35730">
        <v>357</v>
      </c>
      <c r="D35730" t="s">
        <v>903</v>
      </c>
      <c r="E35730" t="s">
        <v>129</v>
      </c>
      <c r="F35730" t="s">
        <v>1048</v>
      </c>
      <c r="G35730" t="s">
        <v>392</v>
      </c>
      <c r="H35730" t="s">
        <v>716</v>
      </c>
      <c r="I35730" t="s">
        <v>379</v>
      </c>
      <c r="J35730" t="s">
        <v>848</v>
      </c>
      <c r="K35730" t="s">
        <v>1014</v>
      </c>
      <c r="L35730" t="s">
        <v>1098</v>
      </c>
      <c r="M35730" t="s">
        <v>1043</v>
      </c>
      <c r="N35730" t="s">
        <v>1043</v>
      </c>
      <c r="O35730" t="s">
        <v>1009</v>
      </c>
      <c r="P35730" t="s">
        <v>1068</v>
      </c>
      <c r="Q35730" t="s">
        <v>140</v>
      </c>
      <c r="R35730" t="s">
        <v>1058</v>
      </c>
      <c r="S35730" t="s">
        <v>521</v>
      </c>
    </row>
    <row r="35732" spans="1:19" x14ac:dyDescent="0.35">
      <c r="A35732" t="s">
        <v>2458</v>
      </c>
    </row>
    <row r="35733" spans="1:19" x14ac:dyDescent="0.35">
      <c r="A35733" t="s">
        <v>2</v>
      </c>
      <c r="B35733" t="s">
        <v>1164</v>
      </c>
      <c r="C35733" t="s">
        <v>3</v>
      </c>
      <c r="D35733" t="s">
        <v>2440</v>
      </c>
      <c r="E35733" t="s">
        <v>2441</v>
      </c>
      <c r="F35733" t="s">
        <v>2442</v>
      </c>
      <c r="G35733" t="s">
        <v>2443</v>
      </c>
      <c r="H35733" t="s">
        <v>2444</v>
      </c>
      <c r="I35733" t="s">
        <v>2445</v>
      </c>
      <c r="J35733" t="s">
        <v>2446</v>
      </c>
      <c r="K35733" t="s">
        <v>2447</v>
      </c>
      <c r="L35733" t="s">
        <v>2448</v>
      </c>
      <c r="M35733" t="s">
        <v>2449</v>
      </c>
      <c r="N35733" t="s">
        <v>2450</v>
      </c>
      <c r="O35733" t="s">
        <v>2451</v>
      </c>
      <c r="P35733" t="s">
        <v>2452</v>
      </c>
      <c r="Q35733" t="s">
        <v>2453</v>
      </c>
      <c r="R35733" t="s">
        <v>1032</v>
      </c>
      <c r="S35733" t="s">
        <v>2454</v>
      </c>
    </row>
    <row r="35734" spans="1:19" x14ac:dyDescent="0.35">
      <c r="A35734" t="s">
        <v>8</v>
      </c>
      <c r="B35734" t="s">
        <v>1165</v>
      </c>
      <c r="C35734">
        <v>69</v>
      </c>
      <c r="D35734" t="s">
        <v>105</v>
      </c>
      <c r="E35734" t="s">
        <v>733</v>
      </c>
      <c r="F35734" t="s">
        <v>1051</v>
      </c>
      <c r="G35734" t="s">
        <v>166</v>
      </c>
      <c r="H35734" t="s">
        <v>841</v>
      </c>
      <c r="I35734" t="s">
        <v>659</v>
      </c>
      <c r="J35734" t="s">
        <v>1053</v>
      </c>
      <c r="K35734" t="s">
        <v>140</v>
      </c>
      <c r="L35734" t="s">
        <v>1050</v>
      </c>
      <c r="M35734" t="s">
        <v>1058</v>
      </c>
      <c r="N35734" t="s">
        <v>140</v>
      </c>
      <c r="O35734" t="s">
        <v>140</v>
      </c>
      <c r="P35734" t="s">
        <v>919</v>
      </c>
      <c r="Q35734" t="s">
        <v>140</v>
      </c>
      <c r="R35734" t="s">
        <v>140</v>
      </c>
      <c r="S35734" t="s">
        <v>269</v>
      </c>
    </row>
    <row r="35735" spans="1:19" x14ac:dyDescent="0.35">
      <c r="A35735" t="s">
        <v>8</v>
      </c>
      <c r="B35735" t="s">
        <v>1166</v>
      </c>
      <c r="C35735">
        <v>135</v>
      </c>
      <c r="D35735" t="s">
        <v>1070</v>
      </c>
      <c r="E35735" t="s">
        <v>103</v>
      </c>
      <c r="F35735" t="s">
        <v>1007</v>
      </c>
      <c r="G35735" t="s">
        <v>676</v>
      </c>
      <c r="H35735" t="s">
        <v>847</v>
      </c>
      <c r="I35735" t="s">
        <v>603</v>
      </c>
      <c r="J35735" t="s">
        <v>522</v>
      </c>
      <c r="K35735" t="s">
        <v>140</v>
      </c>
      <c r="L35735" t="s">
        <v>1010</v>
      </c>
      <c r="M35735" t="s">
        <v>1010</v>
      </c>
      <c r="N35735" t="s">
        <v>1055</v>
      </c>
      <c r="O35735" t="s">
        <v>140</v>
      </c>
      <c r="P35735" t="s">
        <v>515</v>
      </c>
      <c r="Q35735" t="s">
        <v>140</v>
      </c>
      <c r="R35735" t="s">
        <v>1055</v>
      </c>
      <c r="S35735" t="s">
        <v>915</v>
      </c>
    </row>
    <row r="35736" spans="1:19" x14ac:dyDescent="0.35">
      <c r="A35736" t="s">
        <v>9</v>
      </c>
      <c r="B35736" t="s">
        <v>1165</v>
      </c>
      <c r="C35736">
        <v>99</v>
      </c>
      <c r="D35736" t="s">
        <v>1004</v>
      </c>
      <c r="E35736" t="s">
        <v>942</v>
      </c>
      <c r="F35736" t="s">
        <v>1061</v>
      </c>
      <c r="G35736" t="s">
        <v>797</v>
      </c>
      <c r="H35736" t="s">
        <v>1023</v>
      </c>
      <c r="I35736" t="s">
        <v>741</v>
      </c>
      <c r="J35736" t="s">
        <v>129</v>
      </c>
      <c r="K35736" t="s">
        <v>140</v>
      </c>
      <c r="L35736" t="s">
        <v>1013</v>
      </c>
      <c r="M35736" t="s">
        <v>1013</v>
      </c>
      <c r="N35736" t="s">
        <v>140</v>
      </c>
      <c r="O35736" t="s">
        <v>140</v>
      </c>
      <c r="P35736" t="s">
        <v>1019</v>
      </c>
      <c r="Q35736" t="s">
        <v>140</v>
      </c>
      <c r="R35736" t="s">
        <v>1098</v>
      </c>
      <c r="S35736" t="s">
        <v>196</v>
      </c>
    </row>
    <row r="35737" spans="1:19" x14ac:dyDescent="0.35">
      <c r="A35737" t="s">
        <v>9</v>
      </c>
      <c r="B35737" t="s">
        <v>1166</v>
      </c>
      <c r="C35737">
        <v>102</v>
      </c>
      <c r="D35737" t="s">
        <v>99</v>
      </c>
      <c r="E35737" t="s">
        <v>973</v>
      </c>
      <c r="F35737" t="s">
        <v>1044</v>
      </c>
      <c r="G35737" t="s">
        <v>310</v>
      </c>
      <c r="H35737" t="s">
        <v>1053</v>
      </c>
      <c r="I35737" t="s">
        <v>894</v>
      </c>
      <c r="J35737" t="s">
        <v>810</v>
      </c>
      <c r="K35737" t="s">
        <v>1021</v>
      </c>
      <c r="L35737" t="s">
        <v>1064</v>
      </c>
      <c r="M35737" t="s">
        <v>1055</v>
      </c>
      <c r="N35737" t="s">
        <v>140</v>
      </c>
      <c r="O35737" t="s">
        <v>140</v>
      </c>
      <c r="P35737" t="s">
        <v>954</v>
      </c>
      <c r="Q35737" t="s">
        <v>140</v>
      </c>
      <c r="R35737" t="s">
        <v>1063</v>
      </c>
      <c r="S35737" t="s">
        <v>571</v>
      </c>
    </row>
    <row r="35738" spans="1:19" x14ac:dyDescent="0.35">
      <c r="A35738" t="s">
        <v>10</v>
      </c>
      <c r="B35738" t="s">
        <v>1165</v>
      </c>
      <c r="C35738">
        <v>80</v>
      </c>
      <c r="D35738" t="s">
        <v>971</v>
      </c>
      <c r="E35738" t="s">
        <v>996</v>
      </c>
      <c r="F35738" t="s">
        <v>1056</v>
      </c>
      <c r="G35738" t="s">
        <v>484</v>
      </c>
      <c r="H35738" t="s">
        <v>985</v>
      </c>
      <c r="I35738" t="s">
        <v>874</v>
      </c>
      <c r="J35738" t="s">
        <v>968</v>
      </c>
      <c r="K35738" t="s">
        <v>1009</v>
      </c>
      <c r="L35738" t="s">
        <v>1060</v>
      </c>
      <c r="M35738" t="s">
        <v>1007</v>
      </c>
      <c r="N35738" t="s">
        <v>1009</v>
      </c>
      <c r="O35738" t="s">
        <v>1009</v>
      </c>
      <c r="P35738" t="s">
        <v>1018</v>
      </c>
      <c r="Q35738" t="s">
        <v>1009</v>
      </c>
      <c r="R35738" t="s">
        <v>140</v>
      </c>
      <c r="S35738" t="s">
        <v>893</v>
      </c>
    </row>
    <row r="35739" spans="1:19" x14ac:dyDescent="0.35">
      <c r="A35739" t="s">
        <v>10</v>
      </c>
      <c r="B35739" t="s">
        <v>1166</v>
      </c>
      <c r="C35739">
        <v>128</v>
      </c>
      <c r="D35739" t="s">
        <v>99</v>
      </c>
      <c r="E35739" t="s">
        <v>1053</v>
      </c>
      <c r="F35739" t="s">
        <v>1014</v>
      </c>
      <c r="G35739" t="s">
        <v>630</v>
      </c>
      <c r="H35739" t="s">
        <v>317</v>
      </c>
      <c r="I35739" t="s">
        <v>386</v>
      </c>
      <c r="J35739" t="s">
        <v>462</v>
      </c>
      <c r="K35739" t="s">
        <v>140</v>
      </c>
      <c r="L35739" t="s">
        <v>940</v>
      </c>
      <c r="M35739" t="s">
        <v>1054</v>
      </c>
      <c r="N35739" t="s">
        <v>1046</v>
      </c>
      <c r="O35739" t="s">
        <v>140</v>
      </c>
      <c r="P35739" t="s">
        <v>1046</v>
      </c>
      <c r="Q35739" t="s">
        <v>140</v>
      </c>
      <c r="R35739" t="s">
        <v>1054</v>
      </c>
      <c r="S35739" t="s">
        <v>221</v>
      </c>
    </row>
    <row r="35740" spans="1:19" x14ac:dyDescent="0.35">
      <c r="A35740" t="s">
        <v>11</v>
      </c>
      <c r="B35740" t="s">
        <v>1165</v>
      </c>
      <c r="C35740">
        <v>87</v>
      </c>
      <c r="D35740" t="s">
        <v>664</v>
      </c>
      <c r="E35740" t="s">
        <v>1062</v>
      </c>
      <c r="F35740" t="s">
        <v>1055</v>
      </c>
      <c r="G35740" t="s">
        <v>742</v>
      </c>
      <c r="H35740" t="s">
        <v>286</v>
      </c>
      <c r="I35740" t="s">
        <v>656</v>
      </c>
      <c r="J35740" t="s">
        <v>1076</v>
      </c>
      <c r="K35740" t="s">
        <v>140</v>
      </c>
      <c r="L35740" t="s">
        <v>1073</v>
      </c>
      <c r="M35740" t="s">
        <v>1054</v>
      </c>
      <c r="N35740" t="s">
        <v>1064</v>
      </c>
      <c r="O35740" t="s">
        <v>345</v>
      </c>
      <c r="P35740" t="s">
        <v>1055</v>
      </c>
      <c r="Q35740" t="s">
        <v>140</v>
      </c>
      <c r="R35740" t="s">
        <v>140</v>
      </c>
      <c r="S35740" t="s">
        <v>187</v>
      </c>
    </row>
    <row r="35741" spans="1:19" x14ac:dyDescent="0.35">
      <c r="A35741" t="s">
        <v>11</v>
      </c>
      <c r="B35741" t="s">
        <v>1166</v>
      </c>
      <c r="C35741">
        <v>119</v>
      </c>
      <c r="D35741" t="s">
        <v>1068</v>
      </c>
      <c r="E35741" t="s">
        <v>129</v>
      </c>
      <c r="F35741" t="s">
        <v>1063</v>
      </c>
      <c r="G35741" t="s">
        <v>292</v>
      </c>
      <c r="H35741" t="s">
        <v>476</v>
      </c>
      <c r="I35741" t="s">
        <v>221</v>
      </c>
      <c r="J35741" t="s">
        <v>564</v>
      </c>
      <c r="K35741" t="s">
        <v>140</v>
      </c>
      <c r="L35741" t="s">
        <v>1011</v>
      </c>
      <c r="M35741" t="s">
        <v>1012</v>
      </c>
      <c r="N35741" t="s">
        <v>1021</v>
      </c>
      <c r="O35741" t="s">
        <v>140</v>
      </c>
      <c r="P35741" t="s">
        <v>769</v>
      </c>
      <c r="Q35741" t="s">
        <v>140</v>
      </c>
      <c r="R35741" t="s">
        <v>1016</v>
      </c>
      <c r="S35741" t="s">
        <v>582</v>
      </c>
    </row>
    <row r="35742" spans="1:19" x14ac:dyDescent="0.35">
      <c r="A35742" t="s">
        <v>12</v>
      </c>
      <c r="B35742" t="s">
        <v>1165</v>
      </c>
      <c r="C35742">
        <v>12</v>
      </c>
      <c r="D35742" t="s">
        <v>140</v>
      </c>
      <c r="E35742" t="s">
        <v>140</v>
      </c>
      <c r="F35742" t="s">
        <v>140</v>
      </c>
      <c r="G35742" t="s">
        <v>150</v>
      </c>
      <c r="H35742" t="s">
        <v>89</v>
      </c>
      <c r="I35742" t="s">
        <v>403</v>
      </c>
      <c r="J35742" t="s">
        <v>140</v>
      </c>
      <c r="K35742" t="s">
        <v>140</v>
      </c>
      <c r="L35742" t="s">
        <v>140</v>
      </c>
      <c r="M35742" t="s">
        <v>140</v>
      </c>
      <c r="N35742" t="s">
        <v>140</v>
      </c>
      <c r="O35742" t="s">
        <v>140</v>
      </c>
      <c r="P35742" t="s">
        <v>140</v>
      </c>
      <c r="Q35742" t="s">
        <v>140</v>
      </c>
      <c r="R35742" t="s">
        <v>140</v>
      </c>
      <c r="S35742" t="s">
        <v>187</v>
      </c>
    </row>
    <row r="35743" spans="1:19" x14ac:dyDescent="0.35">
      <c r="A35743" t="s">
        <v>12</v>
      </c>
      <c r="B35743" t="s">
        <v>1166</v>
      </c>
      <c r="C35743">
        <v>196</v>
      </c>
      <c r="D35743" t="s">
        <v>527</v>
      </c>
      <c r="E35743" t="s">
        <v>405</v>
      </c>
      <c r="F35743" t="s">
        <v>977</v>
      </c>
      <c r="G35743" t="s">
        <v>248</v>
      </c>
      <c r="H35743" t="s">
        <v>422</v>
      </c>
      <c r="I35743" t="s">
        <v>723</v>
      </c>
      <c r="J35743" t="s">
        <v>718</v>
      </c>
      <c r="K35743" t="s">
        <v>1008</v>
      </c>
      <c r="L35743" t="s">
        <v>140</v>
      </c>
      <c r="M35743" t="s">
        <v>1012</v>
      </c>
      <c r="N35743" t="s">
        <v>1009</v>
      </c>
      <c r="O35743" t="s">
        <v>1009</v>
      </c>
      <c r="P35743" t="s">
        <v>1018</v>
      </c>
      <c r="Q35743" t="s">
        <v>140</v>
      </c>
      <c r="R35743" t="s">
        <v>140</v>
      </c>
      <c r="S35743" t="s">
        <v>756</v>
      </c>
    </row>
    <row r="35744" spans="1:19" x14ac:dyDescent="0.35">
      <c r="A35744" t="s">
        <v>13</v>
      </c>
      <c r="B35744" t="s">
        <v>1165</v>
      </c>
      <c r="C35744">
        <v>7</v>
      </c>
      <c r="D35744" t="s">
        <v>1085</v>
      </c>
      <c r="E35744" t="s">
        <v>140</v>
      </c>
      <c r="F35744" t="s">
        <v>140</v>
      </c>
      <c r="G35744" t="s">
        <v>1086</v>
      </c>
      <c r="H35744" t="s">
        <v>140</v>
      </c>
      <c r="I35744" t="s">
        <v>1085</v>
      </c>
      <c r="J35744" t="s">
        <v>1085</v>
      </c>
      <c r="K35744" t="s">
        <v>140</v>
      </c>
      <c r="L35744" t="s">
        <v>140</v>
      </c>
      <c r="M35744" t="s">
        <v>140</v>
      </c>
      <c r="N35744" t="s">
        <v>140</v>
      </c>
      <c r="O35744" t="s">
        <v>140</v>
      </c>
      <c r="P35744" t="s">
        <v>140</v>
      </c>
      <c r="Q35744" t="s">
        <v>140</v>
      </c>
      <c r="R35744" t="s">
        <v>140</v>
      </c>
      <c r="S35744" t="s">
        <v>140</v>
      </c>
    </row>
    <row r="35745" spans="1:19" x14ac:dyDescent="0.35">
      <c r="A35745" t="s">
        <v>13</v>
      </c>
      <c r="B35745" t="s">
        <v>1166</v>
      </c>
      <c r="C35745">
        <v>199</v>
      </c>
      <c r="D35745" t="s">
        <v>1052</v>
      </c>
      <c r="E35745" t="s">
        <v>89</v>
      </c>
      <c r="F35745" t="s">
        <v>1045</v>
      </c>
      <c r="G35745" t="s">
        <v>909</v>
      </c>
      <c r="H35745" t="s">
        <v>386</v>
      </c>
      <c r="I35745" t="s">
        <v>671</v>
      </c>
      <c r="J35745" t="s">
        <v>983</v>
      </c>
      <c r="K35745" t="s">
        <v>1012</v>
      </c>
      <c r="L35745" t="s">
        <v>939</v>
      </c>
      <c r="M35745" t="s">
        <v>140</v>
      </c>
      <c r="N35745" t="s">
        <v>1008</v>
      </c>
      <c r="O35745" t="s">
        <v>140</v>
      </c>
      <c r="P35745" t="s">
        <v>1021</v>
      </c>
      <c r="Q35745" t="s">
        <v>140</v>
      </c>
      <c r="R35745" t="s">
        <v>1008</v>
      </c>
      <c r="S35745" t="s">
        <v>522</v>
      </c>
    </row>
    <row r="35746" spans="1:19" x14ac:dyDescent="0.35">
      <c r="A35746" t="s">
        <v>14</v>
      </c>
      <c r="B35746" t="s">
        <v>1165</v>
      </c>
      <c r="C35746">
        <v>52</v>
      </c>
      <c r="D35746" t="s">
        <v>915</v>
      </c>
      <c r="E35746" t="s">
        <v>869</v>
      </c>
      <c r="F35746" t="s">
        <v>1052</v>
      </c>
      <c r="G35746" t="s">
        <v>632</v>
      </c>
      <c r="H35746" t="s">
        <v>1047</v>
      </c>
      <c r="I35746" t="s">
        <v>546</v>
      </c>
      <c r="J35746" t="s">
        <v>869</v>
      </c>
      <c r="K35746" t="s">
        <v>1019</v>
      </c>
      <c r="L35746" t="s">
        <v>140</v>
      </c>
      <c r="M35746" t="s">
        <v>140</v>
      </c>
      <c r="N35746" t="s">
        <v>140</v>
      </c>
      <c r="O35746" t="s">
        <v>140</v>
      </c>
      <c r="P35746" t="s">
        <v>1019</v>
      </c>
      <c r="Q35746" t="s">
        <v>140</v>
      </c>
      <c r="R35746" t="s">
        <v>1016</v>
      </c>
      <c r="S35746" t="s">
        <v>269</v>
      </c>
    </row>
    <row r="35747" spans="1:19" x14ac:dyDescent="0.35">
      <c r="A35747" t="s">
        <v>14</v>
      </c>
      <c r="B35747" t="s">
        <v>1166</v>
      </c>
      <c r="C35747">
        <v>151</v>
      </c>
      <c r="D35747" t="s">
        <v>967</v>
      </c>
      <c r="E35747" t="s">
        <v>422</v>
      </c>
      <c r="F35747" t="s">
        <v>1098</v>
      </c>
      <c r="G35747" t="s">
        <v>245</v>
      </c>
      <c r="H35747" t="s">
        <v>841</v>
      </c>
      <c r="I35747" t="s">
        <v>818</v>
      </c>
      <c r="J35747" t="s">
        <v>495</v>
      </c>
      <c r="K35747" t="s">
        <v>1014</v>
      </c>
      <c r="L35747" t="s">
        <v>939</v>
      </c>
      <c r="M35747" t="s">
        <v>1014</v>
      </c>
      <c r="N35747" t="s">
        <v>1011</v>
      </c>
      <c r="O35747" t="s">
        <v>140</v>
      </c>
      <c r="P35747" t="s">
        <v>1048</v>
      </c>
      <c r="Q35747" t="s">
        <v>140</v>
      </c>
      <c r="R35747" t="s">
        <v>1012</v>
      </c>
      <c r="S35747" t="s">
        <v>785</v>
      </c>
    </row>
    <row r="35748" spans="1:19" x14ac:dyDescent="0.35">
      <c r="A35748" t="s">
        <v>15</v>
      </c>
      <c r="B35748" t="s">
        <v>1165</v>
      </c>
      <c r="C35748">
        <v>90</v>
      </c>
      <c r="D35748" t="s">
        <v>967</v>
      </c>
      <c r="E35748" t="s">
        <v>371</v>
      </c>
      <c r="F35748" t="s">
        <v>939</v>
      </c>
      <c r="G35748" t="s">
        <v>790</v>
      </c>
      <c r="H35748" t="s">
        <v>788</v>
      </c>
      <c r="I35748" t="s">
        <v>674</v>
      </c>
      <c r="J35748" t="s">
        <v>595</v>
      </c>
      <c r="K35748" t="s">
        <v>1098</v>
      </c>
      <c r="L35748" t="s">
        <v>1014</v>
      </c>
      <c r="M35748" t="s">
        <v>1019</v>
      </c>
      <c r="N35748" t="s">
        <v>140</v>
      </c>
      <c r="O35748" t="s">
        <v>140</v>
      </c>
      <c r="P35748" t="s">
        <v>954</v>
      </c>
      <c r="Q35748" t="s">
        <v>140</v>
      </c>
      <c r="R35748" t="s">
        <v>1017</v>
      </c>
      <c r="S35748" t="s">
        <v>1083</v>
      </c>
    </row>
    <row r="35749" spans="1:19" x14ac:dyDescent="0.35">
      <c r="A35749" t="s">
        <v>15</v>
      </c>
      <c r="B35749" t="s">
        <v>1166</v>
      </c>
      <c r="C35749">
        <v>116</v>
      </c>
      <c r="D35749" t="s">
        <v>1052</v>
      </c>
      <c r="E35749" t="s">
        <v>1072</v>
      </c>
      <c r="F35749" t="s">
        <v>875</v>
      </c>
      <c r="G35749" t="s">
        <v>212</v>
      </c>
      <c r="H35749" t="s">
        <v>412</v>
      </c>
      <c r="I35749" t="s">
        <v>603</v>
      </c>
      <c r="J35749" t="s">
        <v>848</v>
      </c>
      <c r="K35749" t="s">
        <v>1010</v>
      </c>
      <c r="L35749" t="s">
        <v>1055</v>
      </c>
      <c r="M35749" t="s">
        <v>140</v>
      </c>
      <c r="N35749" t="s">
        <v>1063</v>
      </c>
      <c r="O35749" t="s">
        <v>140</v>
      </c>
      <c r="P35749" t="s">
        <v>1050</v>
      </c>
      <c r="Q35749" t="s">
        <v>140</v>
      </c>
      <c r="R35749" t="s">
        <v>1058</v>
      </c>
      <c r="S35749" t="s">
        <v>1083</v>
      </c>
    </row>
    <row r="35750" spans="1:19" x14ac:dyDescent="0.35">
      <c r="A35750" t="s">
        <v>16</v>
      </c>
      <c r="B35750" t="s">
        <v>1165</v>
      </c>
      <c r="C35750">
        <v>96</v>
      </c>
      <c r="D35750" t="s">
        <v>99</v>
      </c>
      <c r="E35750" t="s">
        <v>643</v>
      </c>
      <c r="F35750" t="s">
        <v>1050</v>
      </c>
      <c r="G35750" t="s">
        <v>803</v>
      </c>
      <c r="H35750" t="s">
        <v>970</v>
      </c>
      <c r="I35750" t="s">
        <v>623</v>
      </c>
      <c r="J35750" t="s">
        <v>95</v>
      </c>
      <c r="K35750" t="s">
        <v>140</v>
      </c>
      <c r="L35750" t="s">
        <v>1008</v>
      </c>
      <c r="M35750" t="s">
        <v>140</v>
      </c>
      <c r="N35750" t="s">
        <v>1009</v>
      </c>
      <c r="O35750" t="s">
        <v>140</v>
      </c>
      <c r="P35750" t="s">
        <v>1058</v>
      </c>
      <c r="Q35750" t="s">
        <v>140</v>
      </c>
      <c r="R35750" t="s">
        <v>1013</v>
      </c>
      <c r="S35750" t="s">
        <v>1087</v>
      </c>
    </row>
    <row r="35751" spans="1:19" x14ac:dyDescent="0.35">
      <c r="A35751" t="s">
        <v>16</v>
      </c>
      <c r="B35751" t="s">
        <v>1166</v>
      </c>
      <c r="C35751">
        <v>110</v>
      </c>
      <c r="D35751" t="s">
        <v>953</v>
      </c>
      <c r="E35751" t="s">
        <v>127</v>
      </c>
      <c r="F35751" t="s">
        <v>801</v>
      </c>
      <c r="G35751" t="s">
        <v>175</v>
      </c>
      <c r="H35751" t="s">
        <v>1003</v>
      </c>
      <c r="I35751" t="s">
        <v>781</v>
      </c>
      <c r="J35751" t="s">
        <v>659</v>
      </c>
      <c r="K35751" t="s">
        <v>140</v>
      </c>
      <c r="L35751" t="s">
        <v>1068</v>
      </c>
      <c r="M35751" t="s">
        <v>1017</v>
      </c>
      <c r="N35751" t="s">
        <v>940</v>
      </c>
      <c r="O35751" t="s">
        <v>940</v>
      </c>
      <c r="P35751" t="s">
        <v>775</v>
      </c>
      <c r="Q35751" t="s">
        <v>140</v>
      </c>
      <c r="R35751" t="s">
        <v>140</v>
      </c>
      <c r="S35751" t="s">
        <v>1139</v>
      </c>
    </row>
    <row r="35752" spans="1:19" x14ac:dyDescent="0.35">
      <c r="A35752" t="s">
        <v>17</v>
      </c>
      <c r="B35752" t="s">
        <v>1165</v>
      </c>
      <c r="C35752">
        <v>109</v>
      </c>
      <c r="D35752" t="s">
        <v>769</v>
      </c>
      <c r="E35752" t="s">
        <v>824</v>
      </c>
      <c r="F35752" t="s">
        <v>1049</v>
      </c>
      <c r="G35752" t="s">
        <v>171</v>
      </c>
      <c r="H35752" t="s">
        <v>668</v>
      </c>
      <c r="I35752" t="s">
        <v>598</v>
      </c>
      <c r="J35752" t="s">
        <v>643</v>
      </c>
      <c r="K35752" t="s">
        <v>1058</v>
      </c>
      <c r="L35752" t="s">
        <v>140</v>
      </c>
      <c r="M35752" t="s">
        <v>1014</v>
      </c>
      <c r="N35752" t="s">
        <v>140</v>
      </c>
      <c r="O35752" t="s">
        <v>140</v>
      </c>
      <c r="P35752" t="s">
        <v>1023</v>
      </c>
      <c r="Q35752" t="s">
        <v>140</v>
      </c>
      <c r="R35752" t="s">
        <v>1017</v>
      </c>
      <c r="S35752" t="s">
        <v>681</v>
      </c>
    </row>
    <row r="35753" spans="1:19" x14ac:dyDescent="0.35">
      <c r="A35753" t="s">
        <v>17</v>
      </c>
      <c r="B35753" t="s">
        <v>1166</v>
      </c>
      <c r="C35753">
        <v>93</v>
      </c>
      <c r="D35753" t="s">
        <v>733</v>
      </c>
      <c r="E35753" t="s">
        <v>729</v>
      </c>
      <c r="F35753" t="s">
        <v>988</v>
      </c>
      <c r="G35753" t="s">
        <v>502</v>
      </c>
      <c r="H35753" t="s">
        <v>988</v>
      </c>
      <c r="I35753" t="s">
        <v>279</v>
      </c>
      <c r="J35753" t="s">
        <v>495</v>
      </c>
      <c r="K35753" t="s">
        <v>140</v>
      </c>
      <c r="L35753" t="s">
        <v>1054</v>
      </c>
      <c r="M35753" t="s">
        <v>140</v>
      </c>
      <c r="N35753" t="s">
        <v>1054</v>
      </c>
      <c r="O35753" t="s">
        <v>1054</v>
      </c>
      <c r="P35753" t="s">
        <v>838</v>
      </c>
      <c r="Q35753" t="s">
        <v>1054</v>
      </c>
      <c r="R35753" t="s">
        <v>1054</v>
      </c>
      <c r="S35753" t="s">
        <v>880</v>
      </c>
    </row>
    <row r="35754" spans="1:19" x14ac:dyDescent="0.35">
      <c r="A35754" t="s">
        <v>18</v>
      </c>
      <c r="B35754" t="s">
        <v>1165</v>
      </c>
      <c r="C35754">
        <v>14</v>
      </c>
      <c r="D35754" t="s">
        <v>971</v>
      </c>
      <c r="E35754" t="s">
        <v>869</v>
      </c>
      <c r="F35754" t="s">
        <v>942</v>
      </c>
      <c r="G35754" t="s">
        <v>713</v>
      </c>
      <c r="H35754" t="s">
        <v>685</v>
      </c>
      <c r="I35754" t="s">
        <v>841</v>
      </c>
      <c r="J35754" t="s">
        <v>513</v>
      </c>
      <c r="K35754" t="s">
        <v>140</v>
      </c>
      <c r="L35754" t="s">
        <v>345</v>
      </c>
      <c r="M35754" t="s">
        <v>140</v>
      </c>
      <c r="N35754" t="s">
        <v>140</v>
      </c>
      <c r="O35754" t="s">
        <v>140</v>
      </c>
      <c r="P35754" t="s">
        <v>140</v>
      </c>
      <c r="Q35754" t="s">
        <v>140</v>
      </c>
      <c r="R35754" t="s">
        <v>140</v>
      </c>
      <c r="S35754" t="s">
        <v>422</v>
      </c>
    </row>
    <row r="35755" spans="1:19" x14ac:dyDescent="0.35">
      <c r="A35755" t="s">
        <v>18</v>
      </c>
      <c r="B35755" t="s">
        <v>1166</v>
      </c>
      <c r="C35755">
        <v>191</v>
      </c>
      <c r="D35755" t="s">
        <v>527</v>
      </c>
      <c r="E35755" t="s">
        <v>317</v>
      </c>
      <c r="F35755" t="s">
        <v>527</v>
      </c>
      <c r="G35755" t="s">
        <v>864</v>
      </c>
      <c r="H35755" t="s">
        <v>741</v>
      </c>
      <c r="I35755" t="s">
        <v>59</v>
      </c>
      <c r="J35755" t="s">
        <v>849</v>
      </c>
      <c r="K35755" t="s">
        <v>1016</v>
      </c>
      <c r="L35755" t="s">
        <v>1011</v>
      </c>
      <c r="M35755" t="s">
        <v>140</v>
      </c>
      <c r="N35755" t="s">
        <v>140</v>
      </c>
      <c r="O35755" t="s">
        <v>140</v>
      </c>
      <c r="P35755" t="s">
        <v>869</v>
      </c>
      <c r="Q35755" t="s">
        <v>140</v>
      </c>
      <c r="R35755" t="s">
        <v>1054</v>
      </c>
      <c r="S35755" t="s">
        <v>785</v>
      </c>
    </row>
    <row r="35756" spans="1:19" x14ac:dyDescent="0.35">
      <c r="A35756" t="s">
        <v>19</v>
      </c>
      <c r="B35756" t="s">
        <v>1165</v>
      </c>
      <c r="C35756">
        <v>66</v>
      </c>
      <c r="D35756" t="s">
        <v>87</v>
      </c>
      <c r="E35756" t="s">
        <v>999</v>
      </c>
      <c r="F35756" t="s">
        <v>99</v>
      </c>
      <c r="G35756" t="s">
        <v>962</v>
      </c>
      <c r="H35756" t="s">
        <v>113</v>
      </c>
      <c r="I35756" t="s">
        <v>788</v>
      </c>
      <c r="J35756" t="s">
        <v>985</v>
      </c>
      <c r="K35756" t="s">
        <v>1054</v>
      </c>
      <c r="L35756" t="s">
        <v>140</v>
      </c>
      <c r="M35756" t="s">
        <v>1054</v>
      </c>
      <c r="N35756" t="s">
        <v>1045</v>
      </c>
      <c r="O35756" t="s">
        <v>140</v>
      </c>
      <c r="P35756" t="s">
        <v>1058</v>
      </c>
      <c r="Q35756" t="s">
        <v>140</v>
      </c>
      <c r="R35756" t="s">
        <v>1004</v>
      </c>
      <c r="S35756" t="s">
        <v>99</v>
      </c>
    </row>
    <row r="35757" spans="1:19" x14ac:dyDescent="0.35">
      <c r="A35757" t="s">
        <v>19</v>
      </c>
      <c r="B35757" t="s">
        <v>1166</v>
      </c>
      <c r="C35757">
        <v>139</v>
      </c>
      <c r="D35757" t="s">
        <v>756</v>
      </c>
      <c r="E35757" t="s">
        <v>915</v>
      </c>
      <c r="F35757" t="s">
        <v>345</v>
      </c>
      <c r="G35757" t="s">
        <v>179</v>
      </c>
      <c r="H35757" t="s">
        <v>937</v>
      </c>
      <c r="I35757" t="s">
        <v>446</v>
      </c>
      <c r="J35757" t="s">
        <v>788</v>
      </c>
      <c r="K35757" t="s">
        <v>775</v>
      </c>
      <c r="L35757" t="s">
        <v>775</v>
      </c>
      <c r="M35757" t="s">
        <v>140</v>
      </c>
      <c r="N35757" t="s">
        <v>1014</v>
      </c>
      <c r="O35757" t="s">
        <v>1010</v>
      </c>
      <c r="P35757" t="s">
        <v>1046</v>
      </c>
      <c r="Q35757" t="s">
        <v>140</v>
      </c>
      <c r="R35757" t="s">
        <v>1010</v>
      </c>
      <c r="S35757" t="s">
        <v>162</v>
      </c>
    </row>
    <row r="35758" spans="1:19" x14ac:dyDescent="0.35">
      <c r="A35758" t="s">
        <v>20</v>
      </c>
      <c r="B35758" t="s">
        <v>1165</v>
      </c>
      <c r="C35758">
        <v>116</v>
      </c>
      <c r="D35758" t="s">
        <v>769</v>
      </c>
      <c r="E35758" t="s">
        <v>838</v>
      </c>
      <c r="F35758" t="s">
        <v>875</v>
      </c>
      <c r="G35758" t="s">
        <v>579</v>
      </c>
      <c r="H35758" t="s">
        <v>639</v>
      </c>
      <c r="I35758" t="s">
        <v>69</v>
      </c>
      <c r="J35758" t="s">
        <v>411</v>
      </c>
      <c r="K35758" t="s">
        <v>775</v>
      </c>
      <c r="L35758" t="s">
        <v>140</v>
      </c>
      <c r="M35758" t="s">
        <v>140</v>
      </c>
      <c r="N35758" t="s">
        <v>1054</v>
      </c>
      <c r="O35758" t="s">
        <v>140</v>
      </c>
      <c r="P35758" t="s">
        <v>1052</v>
      </c>
      <c r="Q35758" t="s">
        <v>140</v>
      </c>
      <c r="R35758" t="s">
        <v>140</v>
      </c>
      <c r="S35758" t="s">
        <v>261</v>
      </c>
    </row>
    <row r="35759" spans="1:19" x14ac:dyDescent="0.35">
      <c r="A35759" t="s">
        <v>20</v>
      </c>
      <c r="B35759" t="s">
        <v>1166</v>
      </c>
      <c r="C35759">
        <v>88</v>
      </c>
      <c r="D35759" t="s">
        <v>99</v>
      </c>
      <c r="E35759" t="s">
        <v>107</v>
      </c>
      <c r="F35759" t="s">
        <v>1014</v>
      </c>
      <c r="G35759" t="s">
        <v>798</v>
      </c>
      <c r="H35759" t="s">
        <v>101</v>
      </c>
      <c r="I35759" t="s">
        <v>786</v>
      </c>
      <c r="J35759" t="s">
        <v>57</v>
      </c>
      <c r="K35759" t="s">
        <v>1016</v>
      </c>
      <c r="L35759" t="s">
        <v>1019</v>
      </c>
      <c r="M35759" t="s">
        <v>140</v>
      </c>
      <c r="N35759" t="s">
        <v>140</v>
      </c>
      <c r="O35759" t="s">
        <v>140</v>
      </c>
      <c r="P35759" t="s">
        <v>1098</v>
      </c>
      <c r="Q35759" t="s">
        <v>140</v>
      </c>
      <c r="R35759" t="s">
        <v>140</v>
      </c>
      <c r="S35759" t="s">
        <v>117</v>
      </c>
    </row>
    <row r="35760" spans="1:19" x14ac:dyDescent="0.35">
      <c r="A35760" t="s">
        <v>21</v>
      </c>
      <c r="B35760" t="s">
        <v>1166</v>
      </c>
      <c r="C35760">
        <v>210</v>
      </c>
      <c r="D35760" t="s">
        <v>1059</v>
      </c>
      <c r="E35760" t="s">
        <v>111</v>
      </c>
      <c r="F35760" t="s">
        <v>1007</v>
      </c>
      <c r="G35760" t="s">
        <v>604</v>
      </c>
      <c r="H35760" t="s">
        <v>961</v>
      </c>
      <c r="I35760" t="s">
        <v>604</v>
      </c>
      <c r="J35760" t="s">
        <v>582</v>
      </c>
      <c r="K35760" t="s">
        <v>1013</v>
      </c>
      <c r="L35760" t="s">
        <v>1066</v>
      </c>
      <c r="M35760" t="s">
        <v>140</v>
      </c>
      <c r="N35760" t="s">
        <v>1017</v>
      </c>
      <c r="O35760" t="s">
        <v>1013</v>
      </c>
      <c r="P35760" t="s">
        <v>1047</v>
      </c>
      <c r="Q35760" t="s">
        <v>140</v>
      </c>
      <c r="R35760" t="s">
        <v>775</v>
      </c>
      <c r="S35760" t="s">
        <v>162</v>
      </c>
    </row>
    <row r="35761" spans="1:19" x14ac:dyDescent="0.35">
      <c r="A35761" t="s">
        <v>22</v>
      </c>
      <c r="B35761" t="s">
        <v>1165</v>
      </c>
      <c r="C35761">
        <v>97</v>
      </c>
      <c r="D35761" t="s">
        <v>95</v>
      </c>
      <c r="E35761" t="s">
        <v>1065</v>
      </c>
      <c r="F35761" t="s">
        <v>394</v>
      </c>
      <c r="G35761" t="s">
        <v>212</v>
      </c>
      <c r="H35761" t="s">
        <v>1072</v>
      </c>
      <c r="I35761" t="s">
        <v>668</v>
      </c>
      <c r="J35761" t="s">
        <v>1072</v>
      </c>
      <c r="K35761" t="s">
        <v>775</v>
      </c>
      <c r="L35761" t="s">
        <v>140</v>
      </c>
      <c r="M35761" t="s">
        <v>140</v>
      </c>
      <c r="N35761" t="s">
        <v>140</v>
      </c>
      <c r="O35761" t="s">
        <v>140</v>
      </c>
      <c r="P35761" t="s">
        <v>140</v>
      </c>
      <c r="Q35761" t="s">
        <v>1009</v>
      </c>
      <c r="R35761" t="s">
        <v>140</v>
      </c>
      <c r="S35761" t="s">
        <v>773</v>
      </c>
    </row>
    <row r="35762" spans="1:19" x14ac:dyDescent="0.35">
      <c r="A35762" t="s">
        <v>22</v>
      </c>
      <c r="B35762" t="s">
        <v>1166</v>
      </c>
      <c r="C35762">
        <v>111</v>
      </c>
      <c r="D35762" t="s">
        <v>929</v>
      </c>
      <c r="E35762" t="s">
        <v>917</v>
      </c>
      <c r="F35762" t="s">
        <v>1068</v>
      </c>
      <c r="G35762" t="s">
        <v>585</v>
      </c>
      <c r="H35762" t="s">
        <v>105</v>
      </c>
      <c r="I35762" t="s">
        <v>751</v>
      </c>
      <c r="J35762" t="s">
        <v>595</v>
      </c>
      <c r="K35762" t="s">
        <v>1009</v>
      </c>
      <c r="L35762" t="s">
        <v>1013</v>
      </c>
      <c r="M35762" t="s">
        <v>140</v>
      </c>
      <c r="N35762" t="s">
        <v>1054</v>
      </c>
      <c r="O35762" t="s">
        <v>140</v>
      </c>
      <c r="P35762" t="s">
        <v>1054</v>
      </c>
      <c r="Q35762" t="s">
        <v>140</v>
      </c>
      <c r="R35762" t="s">
        <v>140</v>
      </c>
      <c r="S35762" t="s">
        <v>538</v>
      </c>
    </row>
    <row r="35763" spans="1:19" x14ac:dyDescent="0.35">
      <c r="A35763" t="s">
        <v>23</v>
      </c>
      <c r="B35763" t="s">
        <v>1165</v>
      </c>
      <c r="C35763">
        <v>86</v>
      </c>
      <c r="D35763" t="s">
        <v>129</v>
      </c>
      <c r="E35763" t="s">
        <v>123</v>
      </c>
      <c r="F35763" t="s">
        <v>988</v>
      </c>
      <c r="G35763" t="s">
        <v>299</v>
      </c>
      <c r="H35763" t="s">
        <v>451</v>
      </c>
      <c r="I35763" t="s">
        <v>766</v>
      </c>
      <c r="J35763" t="s">
        <v>532</v>
      </c>
      <c r="K35763" t="s">
        <v>140</v>
      </c>
      <c r="L35763" t="s">
        <v>1014</v>
      </c>
      <c r="M35763" t="s">
        <v>140</v>
      </c>
      <c r="N35763" t="s">
        <v>1019</v>
      </c>
      <c r="O35763" t="s">
        <v>140</v>
      </c>
      <c r="P35763" t="s">
        <v>939</v>
      </c>
      <c r="Q35763" t="s">
        <v>140</v>
      </c>
      <c r="R35763" t="s">
        <v>939</v>
      </c>
      <c r="S35763" t="s">
        <v>788</v>
      </c>
    </row>
    <row r="35764" spans="1:19" x14ac:dyDescent="0.35">
      <c r="A35764" t="s">
        <v>23</v>
      </c>
      <c r="B35764" t="s">
        <v>1166</v>
      </c>
      <c r="C35764">
        <v>118</v>
      </c>
      <c r="D35764" t="s">
        <v>1060</v>
      </c>
      <c r="E35764" t="s">
        <v>1064</v>
      </c>
      <c r="F35764" t="s">
        <v>954</v>
      </c>
      <c r="G35764" t="s">
        <v>676</v>
      </c>
      <c r="H35764" t="s">
        <v>127</v>
      </c>
      <c r="I35764" t="s">
        <v>47</v>
      </c>
      <c r="J35764" t="s">
        <v>490</v>
      </c>
      <c r="K35764" t="s">
        <v>140</v>
      </c>
      <c r="L35764" t="s">
        <v>775</v>
      </c>
      <c r="M35764" t="s">
        <v>140</v>
      </c>
      <c r="N35764" t="s">
        <v>140</v>
      </c>
      <c r="O35764" t="s">
        <v>140</v>
      </c>
      <c r="P35764" t="s">
        <v>1044</v>
      </c>
      <c r="Q35764" t="s">
        <v>140</v>
      </c>
      <c r="R35764" t="s">
        <v>140</v>
      </c>
      <c r="S35764" t="s">
        <v>1182</v>
      </c>
    </row>
    <row r="35765" spans="1:19" x14ac:dyDescent="0.35">
      <c r="A35765" t="s">
        <v>24</v>
      </c>
      <c r="B35765" t="s">
        <v>1165</v>
      </c>
      <c r="C35765">
        <v>77</v>
      </c>
      <c r="D35765" t="s">
        <v>125</v>
      </c>
      <c r="E35765" t="s">
        <v>121</v>
      </c>
      <c r="F35765" t="s">
        <v>1051</v>
      </c>
      <c r="G35765" t="s">
        <v>487</v>
      </c>
      <c r="H35765" t="s">
        <v>1100</v>
      </c>
      <c r="I35765" t="s">
        <v>202</v>
      </c>
      <c r="J35765" t="s">
        <v>119</v>
      </c>
      <c r="K35765" t="s">
        <v>140</v>
      </c>
      <c r="L35765" t="s">
        <v>1055</v>
      </c>
      <c r="M35765" t="s">
        <v>527</v>
      </c>
      <c r="N35765" t="s">
        <v>1020</v>
      </c>
      <c r="O35765" t="s">
        <v>140</v>
      </c>
      <c r="P35765" t="s">
        <v>140</v>
      </c>
      <c r="Q35765" t="s">
        <v>140</v>
      </c>
      <c r="R35765" t="s">
        <v>1062</v>
      </c>
      <c r="S35765" t="s">
        <v>117</v>
      </c>
    </row>
    <row r="35766" spans="1:19" x14ac:dyDescent="0.35">
      <c r="A35766" t="s">
        <v>24</v>
      </c>
      <c r="B35766" t="s">
        <v>1166</v>
      </c>
      <c r="C35766">
        <v>129</v>
      </c>
      <c r="D35766" t="s">
        <v>716</v>
      </c>
      <c r="E35766" t="s">
        <v>462</v>
      </c>
      <c r="F35766" t="s">
        <v>1004</v>
      </c>
      <c r="G35766" t="s">
        <v>634</v>
      </c>
      <c r="H35766" t="s">
        <v>422</v>
      </c>
      <c r="I35766" t="s">
        <v>697</v>
      </c>
      <c r="J35766" t="s">
        <v>641</v>
      </c>
      <c r="K35766" t="s">
        <v>1063</v>
      </c>
      <c r="L35766" t="s">
        <v>1048</v>
      </c>
      <c r="M35766" t="s">
        <v>1063</v>
      </c>
      <c r="N35766" t="s">
        <v>1063</v>
      </c>
      <c r="O35766" t="s">
        <v>140</v>
      </c>
      <c r="P35766" t="s">
        <v>99</v>
      </c>
      <c r="Q35766" t="s">
        <v>1010</v>
      </c>
      <c r="R35766" t="s">
        <v>1063</v>
      </c>
      <c r="S35766" t="s">
        <v>723</v>
      </c>
    </row>
    <row r="35767" spans="1:19" x14ac:dyDescent="0.35">
      <c r="A35767" t="s">
        <v>25</v>
      </c>
      <c r="B35767" t="s">
        <v>1165</v>
      </c>
      <c r="C35767">
        <v>88</v>
      </c>
      <c r="D35767" t="s">
        <v>967</v>
      </c>
      <c r="E35767" t="s">
        <v>97</v>
      </c>
      <c r="F35767" t="s">
        <v>1056</v>
      </c>
      <c r="G35767" t="s">
        <v>579</v>
      </c>
      <c r="H35767" t="s">
        <v>973</v>
      </c>
      <c r="I35767" t="s">
        <v>777</v>
      </c>
      <c r="J35767" t="s">
        <v>1065</v>
      </c>
      <c r="K35767" t="s">
        <v>1008</v>
      </c>
      <c r="L35767" t="s">
        <v>1054</v>
      </c>
      <c r="M35767" t="s">
        <v>140</v>
      </c>
      <c r="N35767" t="s">
        <v>140</v>
      </c>
      <c r="O35767" t="s">
        <v>140</v>
      </c>
      <c r="P35767" t="s">
        <v>140</v>
      </c>
      <c r="Q35767" t="s">
        <v>140</v>
      </c>
      <c r="R35767" t="s">
        <v>140</v>
      </c>
      <c r="S35767" t="s">
        <v>656</v>
      </c>
    </row>
    <row r="35768" spans="1:19" x14ac:dyDescent="0.35">
      <c r="A35768" t="s">
        <v>25</v>
      </c>
      <c r="B35768" t="s">
        <v>1166</v>
      </c>
      <c r="C35768">
        <v>116</v>
      </c>
      <c r="D35768" t="s">
        <v>1044</v>
      </c>
      <c r="E35768" t="s">
        <v>924</v>
      </c>
      <c r="F35768" t="s">
        <v>1063</v>
      </c>
      <c r="G35768" t="s">
        <v>212</v>
      </c>
      <c r="H35768" t="s">
        <v>1044</v>
      </c>
      <c r="I35768" t="s">
        <v>320</v>
      </c>
      <c r="J35768" t="s">
        <v>289</v>
      </c>
      <c r="K35768" t="s">
        <v>1020</v>
      </c>
      <c r="L35768" t="s">
        <v>939</v>
      </c>
      <c r="M35768" t="s">
        <v>939</v>
      </c>
      <c r="N35768" t="s">
        <v>1014</v>
      </c>
      <c r="O35768" t="s">
        <v>949</v>
      </c>
      <c r="P35768" t="s">
        <v>949</v>
      </c>
      <c r="Q35768" t="s">
        <v>140</v>
      </c>
      <c r="R35768" t="s">
        <v>1014</v>
      </c>
      <c r="S35768" t="s">
        <v>582</v>
      </c>
    </row>
    <row r="35769" spans="1:19" x14ac:dyDescent="0.35">
      <c r="A35769" t="s">
        <v>26</v>
      </c>
      <c r="B35769" t="s">
        <v>1165</v>
      </c>
      <c r="C35769">
        <v>96</v>
      </c>
      <c r="D35769" t="s">
        <v>983</v>
      </c>
      <c r="E35769" t="s">
        <v>970</v>
      </c>
      <c r="F35769" t="s">
        <v>1061</v>
      </c>
      <c r="G35769" t="s">
        <v>372</v>
      </c>
      <c r="H35769" t="s">
        <v>849</v>
      </c>
      <c r="I35769" t="s">
        <v>671</v>
      </c>
      <c r="J35769" t="s">
        <v>317</v>
      </c>
      <c r="K35769" t="s">
        <v>1019</v>
      </c>
      <c r="L35769" t="s">
        <v>1013</v>
      </c>
      <c r="M35769" t="s">
        <v>1063</v>
      </c>
      <c r="N35769" t="s">
        <v>1014</v>
      </c>
      <c r="O35769" t="s">
        <v>1014</v>
      </c>
      <c r="P35769" t="s">
        <v>1064</v>
      </c>
      <c r="Q35769" t="s">
        <v>140</v>
      </c>
      <c r="R35769" t="s">
        <v>1066</v>
      </c>
      <c r="S35769" t="s">
        <v>756</v>
      </c>
    </row>
    <row r="35770" spans="1:19" x14ac:dyDescent="0.35">
      <c r="A35770" t="s">
        <v>26</v>
      </c>
      <c r="B35770" t="s">
        <v>1166</v>
      </c>
      <c r="C35770">
        <v>106</v>
      </c>
      <c r="D35770" t="s">
        <v>527</v>
      </c>
      <c r="E35770" t="s">
        <v>131</v>
      </c>
      <c r="F35770" t="s">
        <v>954</v>
      </c>
      <c r="G35770" t="s">
        <v>761</v>
      </c>
      <c r="H35770" t="s">
        <v>991</v>
      </c>
      <c r="I35770" t="s">
        <v>720</v>
      </c>
      <c r="J35770" t="s">
        <v>921</v>
      </c>
      <c r="K35770" t="s">
        <v>1054</v>
      </c>
      <c r="L35770" t="s">
        <v>1007</v>
      </c>
      <c r="M35770" t="s">
        <v>140</v>
      </c>
      <c r="N35770" t="s">
        <v>140</v>
      </c>
      <c r="O35770" t="s">
        <v>140</v>
      </c>
      <c r="P35770" t="s">
        <v>1018</v>
      </c>
      <c r="Q35770" t="s">
        <v>140</v>
      </c>
      <c r="R35770" t="s">
        <v>140</v>
      </c>
      <c r="S35770" t="s">
        <v>1000</v>
      </c>
    </row>
    <row r="35771" spans="1:19" x14ac:dyDescent="0.35">
      <c r="A35771" t="s">
        <v>27</v>
      </c>
      <c r="B35771" t="s">
        <v>1165</v>
      </c>
      <c r="C35771">
        <v>100</v>
      </c>
      <c r="D35771" t="s">
        <v>574</v>
      </c>
      <c r="E35771" t="s">
        <v>286</v>
      </c>
      <c r="F35771" t="s">
        <v>838</v>
      </c>
      <c r="G35771" t="s">
        <v>249</v>
      </c>
      <c r="H35771" t="s">
        <v>119</v>
      </c>
      <c r="I35771" t="s">
        <v>911</v>
      </c>
      <c r="J35771" t="s">
        <v>614</v>
      </c>
      <c r="K35771" t="s">
        <v>950</v>
      </c>
      <c r="L35771" t="s">
        <v>1019</v>
      </c>
      <c r="M35771" t="s">
        <v>1019</v>
      </c>
      <c r="N35771" t="s">
        <v>1066</v>
      </c>
      <c r="O35771" t="s">
        <v>1019</v>
      </c>
      <c r="P35771" t="s">
        <v>1059</v>
      </c>
      <c r="Q35771" t="s">
        <v>1019</v>
      </c>
      <c r="R35771" t="s">
        <v>1010</v>
      </c>
      <c r="S35771" t="s">
        <v>781</v>
      </c>
    </row>
    <row r="35772" spans="1:19" x14ac:dyDescent="0.35">
      <c r="A35772" t="s">
        <v>27</v>
      </c>
      <c r="B35772" t="s">
        <v>1166</v>
      </c>
      <c r="C35772">
        <v>104</v>
      </c>
      <c r="D35772" t="s">
        <v>838</v>
      </c>
      <c r="E35772" t="s">
        <v>522</v>
      </c>
      <c r="F35772" t="s">
        <v>1045</v>
      </c>
      <c r="G35772" t="s">
        <v>152</v>
      </c>
      <c r="H35772" t="s">
        <v>1085</v>
      </c>
      <c r="I35772" t="s">
        <v>703</v>
      </c>
      <c r="J35772" t="s">
        <v>538</v>
      </c>
      <c r="K35772" t="s">
        <v>1004</v>
      </c>
      <c r="L35772" t="s">
        <v>949</v>
      </c>
      <c r="M35772" t="s">
        <v>1019</v>
      </c>
      <c r="N35772" t="s">
        <v>1050</v>
      </c>
      <c r="O35772" t="s">
        <v>1019</v>
      </c>
      <c r="P35772" t="s">
        <v>1044</v>
      </c>
      <c r="Q35772" t="s">
        <v>1013</v>
      </c>
      <c r="R35772" t="s">
        <v>140</v>
      </c>
      <c r="S35772" t="s">
        <v>513</v>
      </c>
    </row>
    <row r="35773" spans="1:19" x14ac:dyDescent="0.35">
      <c r="A35773" t="s">
        <v>28</v>
      </c>
      <c r="B35773" t="s">
        <v>1165</v>
      </c>
      <c r="C35773">
        <v>85</v>
      </c>
      <c r="D35773" t="s">
        <v>919</v>
      </c>
      <c r="E35773" t="s">
        <v>1068</v>
      </c>
      <c r="F35773" t="s">
        <v>1060</v>
      </c>
      <c r="G35773" t="s">
        <v>705</v>
      </c>
      <c r="H35773" t="s">
        <v>788</v>
      </c>
      <c r="I35773" t="s">
        <v>592</v>
      </c>
      <c r="J35773" t="s">
        <v>849</v>
      </c>
      <c r="K35773" t="s">
        <v>140</v>
      </c>
      <c r="L35773" t="s">
        <v>1019</v>
      </c>
      <c r="M35773" t="s">
        <v>140</v>
      </c>
      <c r="N35773" t="s">
        <v>1054</v>
      </c>
      <c r="O35773" t="s">
        <v>1017</v>
      </c>
      <c r="P35773" t="s">
        <v>1058</v>
      </c>
      <c r="Q35773" t="s">
        <v>1054</v>
      </c>
      <c r="R35773" t="s">
        <v>140</v>
      </c>
      <c r="S35773" t="s">
        <v>237</v>
      </c>
    </row>
    <row r="35774" spans="1:19" x14ac:dyDescent="0.35">
      <c r="A35774" t="s">
        <v>28</v>
      </c>
      <c r="B35774" t="s">
        <v>1166</v>
      </c>
      <c r="C35774">
        <v>122</v>
      </c>
      <c r="D35774" t="s">
        <v>919</v>
      </c>
      <c r="E35774" t="s">
        <v>117</v>
      </c>
      <c r="F35774" t="s">
        <v>1068</v>
      </c>
      <c r="G35774" t="s">
        <v>710</v>
      </c>
      <c r="H35774" t="s">
        <v>993</v>
      </c>
      <c r="I35774" t="s">
        <v>975</v>
      </c>
      <c r="J35774" t="s">
        <v>673</v>
      </c>
      <c r="K35774" t="s">
        <v>1009</v>
      </c>
      <c r="L35774" t="s">
        <v>1046</v>
      </c>
      <c r="M35774" t="s">
        <v>140</v>
      </c>
      <c r="N35774" t="s">
        <v>140</v>
      </c>
      <c r="O35774" t="s">
        <v>140</v>
      </c>
      <c r="P35774" t="s">
        <v>527</v>
      </c>
      <c r="Q35774" t="s">
        <v>140</v>
      </c>
      <c r="R35774" t="s">
        <v>140</v>
      </c>
      <c r="S35774" t="s">
        <v>970</v>
      </c>
    </row>
    <row r="35775" spans="1:19" x14ac:dyDescent="0.35">
      <c r="A35775" t="s">
        <v>29</v>
      </c>
      <c r="B35775" t="s">
        <v>1165</v>
      </c>
      <c r="C35775">
        <v>94</v>
      </c>
      <c r="D35775" t="s">
        <v>929</v>
      </c>
      <c r="E35775" t="s">
        <v>769</v>
      </c>
      <c r="F35775" t="s">
        <v>1003</v>
      </c>
      <c r="G35775" t="s">
        <v>299</v>
      </c>
      <c r="H35775" t="s">
        <v>261</v>
      </c>
      <c r="I35775" t="s">
        <v>59</v>
      </c>
      <c r="J35775" t="s">
        <v>877</v>
      </c>
      <c r="K35775" t="s">
        <v>1018</v>
      </c>
      <c r="L35775" t="s">
        <v>1050</v>
      </c>
      <c r="M35775" t="s">
        <v>1066</v>
      </c>
      <c r="N35775" t="s">
        <v>940</v>
      </c>
      <c r="O35775" t="s">
        <v>1021</v>
      </c>
      <c r="P35775" t="s">
        <v>1018</v>
      </c>
      <c r="Q35775" t="s">
        <v>1021</v>
      </c>
      <c r="R35775" t="s">
        <v>140</v>
      </c>
      <c r="S35775" t="s">
        <v>573</v>
      </c>
    </row>
    <row r="35776" spans="1:19" x14ac:dyDescent="0.35">
      <c r="A35776" t="s">
        <v>29</v>
      </c>
      <c r="B35776" t="s">
        <v>1166</v>
      </c>
      <c r="C35776">
        <v>110</v>
      </c>
      <c r="D35776" t="s">
        <v>119</v>
      </c>
      <c r="E35776" t="s">
        <v>105</v>
      </c>
      <c r="F35776" t="s">
        <v>405</v>
      </c>
      <c r="G35776" t="s">
        <v>704</v>
      </c>
      <c r="H35776" t="s">
        <v>162</v>
      </c>
      <c r="I35776" t="s">
        <v>536</v>
      </c>
      <c r="J35776" t="s">
        <v>1087</v>
      </c>
      <c r="K35776" t="s">
        <v>1011</v>
      </c>
      <c r="L35776" t="s">
        <v>1016</v>
      </c>
      <c r="M35776" t="s">
        <v>1019</v>
      </c>
      <c r="N35776" t="s">
        <v>140</v>
      </c>
      <c r="O35776" t="s">
        <v>1019</v>
      </c>
      <c r="P35776" t="s">
        <v>788</v>
      </c>
      <c r="Q35776" t="s">
        <v>140</v>
      </c>
      <c r="R35776" t="s">
        <v>1016</v>
      </c>
      <c r="S35776" t="s">
        <v>1069</v>
      </c>
    </row>
    <row r="35777" spans="1:19" x14ac:dyDescent="0.35">
      <c r="A35777" t="s">
        <v>30</v>
      </c>
      <c r="B35777" t="s">
        <v>1165</v>
      </c>
      <c r="C35777">
        <v>91</v>
      </c>
      <c r="D35777" t="s">
        <v>659</v>
      </c>
      <c r="E35777" t="s">
        <v>886</v>
      </c>
      <c r="F35777" t="s">
        <v>386</v>
      </c>
      <c r="G35777" t="s">
        <v>307</v>
      </c>
      <c r="H35777" t="s">
        <v>1053</v>
      </c>
      <c r="I35777" t="s">
        <v>286</v>
      </c>
      <c r="J35777" t="s">
        <v>741</v>
      </c>
      <c r="K35777" t="s">
        <v>1019</v>
      </c>
      <c r="L35777" t="s">
        <v>1009</v>
      </c>
      <c r="M35777" t="s">
        <v>140</v>
      </c>
      <c r="N35777" t="s">
        <v>1011</v>
      </c>
      <c r="O35777" t="s">
        <v>140</v>
      </c>
      <c r="P35777" t="s">
        <v>949</v>
      </c>
      <c r="Q35777" t="s">
        <v>140</v>
      </c>
      <c r="R35777" t="s">
        <v>140</v>
      </c>
      <c r="S35777" t="s">
        <v>1087</v>
      </c>
    </row>
    <row r="35778" spans="1:19" x14ac:dyDescent="0.35">
      <c r="A35778" t="s">
        <v>30</v>
      </c>
      <c r="B35778" t="s">
        <v>1166</v>
      </c>
      <c r="C35778">
        <v>111</v>
      </c>
      <c r="D35778" t="s">
        <v>1058</v>
      </c>
      <c r="E35778" t="s">
        <v>991</v>
      </c>
      <c r="F35778" t="s">
        <v>919</v>
      </c>
      <c r="G35778" t="s">
        <v>978</v>
      </c>
      <c r="H35778" t="s">
        <v>1085</v>
      </c>
      <c r="I35778" t="s">
        <v>667</v>
      </c>
      <c r="J35778" t="s">
        <v>264</v>
      </c>
      <c r="K35778" t="s">
        <v>140</v>
      </c>
      <c r="L35778" t="s">
        <v>140</v>
      </c>
      <c r="M35778" t="s">
        <v>1050</v>
      </c>
      <c r="N35778" t="s">
        <v>949</v>
      </c>
      <c r="O35778" t="s">
        <v>140</v>
      </c>
      <c r="P35778" t="s">
        <v>1051</v>
      </c>
      <c r="Q35778" t="s">
        <v>140</v>
      </c>
      <c r="R35778" t="s">
        <v>140</v>
      </c>
      <c r="S35778" t="s">
        <v>490</v>
      </c>
    </row>
    <row r="35779" spans="1:19" x14ac:dyDescent="0.35">
      <c r="A35779" t="s">
        <v>31</v>
      </c>
      <c r="B35779" t="s">
        <v>1165</v>
      </c>
      <c r="C35779">
        <v>132</v>
      </c>
      <c r="D35779" t="s">
        <v>1067</v>
      </c>
      <c r="E35779" t="s">
        <v>458</v>
      </c>
      <c r="F35779" t="s">
        <v>971</v>
      </c>
      <c r="G35779" t="s">
        <v>369</v>
      </c>
      <c r="H35779" t="s">
        <v>147</v>
      </c>
      <c r="I35779" t="s">
        <v>618</v>
      </c>
      <c r="J35779" t="s">
        <v>942</v>
      </c>
      <c r="K35779" t="s">
        <v>140</v>
      </c>
      <c r="L35779" t="s">
        <v>140</v>
      </c>
      <c r="M35779" t="s">
        <v>140</v>
      </c>
      <c r="N35779" t="s">
        <v>140</v>
      </c>
      <c r="O35779" t="s">
        <v>140</v>
      </c>
      <c r="P35779" t="s">
        <v>1055</v>
      </c>
      <c r="Q35779" t="s">
        <v>140</v>
      </c>
      <c r="R35779" t="s">
        <v>1021</v>
      </c>
      <c r="S35779" t="s">
        <v>538</v>
      </c>
    </row>
    <row r="35780" spans="1:19" x14ac:dyDescent="0.35">
      <c r="A35780" t="s">
        <v>31</v>
      </c>
      <c r="B35780" t="s">
        <v>1166</v>
      </c>
      <c r="C35780">
        <v>75</v>
      </c>
      <c r="D35780" t="s">
        <v>869</v>
      </c>
      <c r="E35780" t="s">
        <v>345</v>
      </c>
      <c r="F35780" t="s">
        <v>317</v>
      </c>
      <c r="G35780" t="s">
        <v>217</v>
      </c>
      <c r="H35780" t="s">
        <v>521</v>
      </c>
      <c r="I35780" t="s">
        <v>402</v>
      </c>
      <c r="J35780" t="s">
        <v>521</v>
      </c>
      <c r="K35780" t="s">
        <v>140</v>
      </c>
      <c r="L35780" t="s">
        <v>140</v>
      </c>
      <c r="M35780" t="s">
        <v>140</v>
      </c>
      <c r="N35780" t="s">
        <v>1054</v>
      </c>
      <c r="O35780" t="s">
        <v>140</v>
      </c>
      <c r="P35780" t="s">
        <v>140</v>
      </c>
      <c r="Q35780" t="s">
        <v>140</v>
      </c>
      <c r="R35780" t="s">
        <v>1054</v>
      </c>
      <c r="S35780" t="s">
        <v>317</v>
      </c>
    </row>
    <row r="35781" spans="1:19" x14ac:dyDescent="0.35">
      <c r="A35781" t="s">
        <v>32</v>
      </c>
      <c r="B35781" t="s">
        <v>1165</v>
      </c>
      <c r="C35781">
        <v>1843</v>
      </c>
      <c r="D35781" t="s">
        <v>973</v>
      </c>
      <c r="E35781" t="s">
        <v>999</v>
      </c>
      <c r="F35781" t="s">
        <v>838</v>
      </c>
      <c r="G35781" t="s">
        <v>798</v>
      </c>
      <c r="H35781" t="s">
        <v>113</v>
      </c>
      <c r="I35781" t="s">
        <v>781</v>
      </c>
      <c r="J35781" t="s">
        <v>595</v>
      </c>
      <c r="K35781" t="s">
        <v>775</v>
      </c>
      <c r="L35781" t="s">
        <v>1063</v>
      </c>
      <c r="M35781" t="s">
        <v>775</v>
      </c>
      <c r="N35781" t="s">
        <v>1019</v>
      </c>
      <c r="O35781" t="s">
        <v>1016</v>
      </c>
      <c r="P35781" t="s">
        <v>940</v>
      </c>
      <c r="Q35781" t="s">
        <v>1008</v>
      </c>
      <c r="R35781" t="s">
        <v>775</v>
      </c>
      <c r="S35781" t="s">
        <v>521</v>
      </c>
    </row>
    <row r="35782" spans="1:19" x14ac:dyDescent="0.35">
      <c r="A35782" t="s">
        <v>32</v>
      </c>
      <c r="B35782" t="s">
        <v>1166</v>
      </c>
      <c r="C35782">
        <v>3079</v>
      </c>
      <c r="D35782" t="s">
        <v>801</v>
      </c>
      <c r="E35782" t="s">
        <v>405</v>
      </c>
      <c r="F35782" t="s">
        <v>919</v>
      </c>
      <c r="G35782" t="s">
        <v>431</v>
      </c>
      <c r="H35782" t="s">
        <v>837</v>
      </c>
      <c r="I35782" t="s">
        <v>618</v>
      </c>
      <c r="J35782" t="s">
        <v>532</v>
      </c>
      <c r="K35782" t="s">
        <v>1014</v>
      </c>
      <c r="L35782" t="s">
        <v>1055</v>
      </c>
      <c r="M35782" t="s">
        <v>1013</v>
      </c>
      <c r="N35782" t="s">
        <v>1063</v>
      </c>
      <c r="O35782" t="s">
        <v>1010</v>
      </c>
      <c r="P35782" t="s">
        <v>869</v>
      </c>
      <c r="Q35782" t="s">
        <v>1022</v>
      </c>
      <c r="R35782" t="s">
        <v>1014</v>
      </c>
      <c r="S35782" t="s">
        <v>199</v>
      </c>
    </row>
    <row r="35784" spans="1:19" x14ac:dyDescent="0.35">
      <c r="A35784" t="s">
        <v>2459</v>
      </c>
    </row>
    <row r="35785" spans="1:19" x14ac:dyDescent="0.35">
      <c r="A35785" t="s">
        <v>2</v>
      </c>
      <c r="B35785" t="s">
        <v>1170</v>
      </c>
      <c r="C35785" t="s">
        <v>3</v>
      </c>
      <c r="D35785" t="s">
        <v>2440</v>
      </c>
      <c r="E35785" t="s">
        <v>2441</v>
      </c>
      <c r="F35785" t="s">
        <v>2442</v>
      </c>
      <c r="G35785" t="s">
        <v>2443</v>
      </c>
      <c r="H35785" t="s">
        <v>2444</v>
      </c>
      <c r="I35785" t="s">
        <v>2445</v>
      </c>
      <c r="J35785" t="s">
        <v>2446</v>
      </c>
      <c r="K35785" t="s">
        <v>2447</v>
      </c>
      <c r="L35785" t="s">
        <v>2448</v>
      </c>
      <c r="M35785" t="s">
        <v>2449</v>
      </c>
      <c r="N35785" t="s">
        <v>2450</v>
      </c>
      <c r="O35785" t="s">
        <v>2451</v>
      </c>
      <c r="P35785" t="s">
        <v>2452</v>
      </c>
      <c r="Q35785" t="s">
        <v>2453</v>
      </c>
      <c r="R35785" t="s">
        <v>1032</v>
      </c>
      <c r="S35785" t="s">
        <v>2454</v>
      </c>
    </row>
    <row r="35786" spans="1:19" x14ac:dyDescent="0.35">
      <c r="A35786" t="s">
        <v>8</v>
      </c>
      <c r="B35786" t="s">
        <v>1171</v>
      </c>
      <c r="C35786">
        <v>204</v>
      </c>
      <c r="D35786" t="s">
        <v>89</v>
      </c>
      <c r="E35786" t="s">
        <v>953</v>
      </c>
      <c r="F35786" t="s">
        <v>1018</v>
      </c>
      <c r="G35786" t="s">
        <v>496</v>
      </c>
      <c r="H35786" t="s">
        <v>681</v>
      </c>
      <c r="I35786" t="s">
        <v>279</v>
      </c>
      <c r="J35786" t="s">
        <v>849</v>
      </c>
      <c r="K35786" t="s">
        <v>140</v>
      </c>
      <c r="L35786" t="s">
        <v>1063</v>
      </c>
      <c r="M35786" t="s">
        <v>1012</v>
      </c>
      <c r="N35786" t="s">
        <v>1021</v>
      </c>
      <c r="O35786" t="s">
        <v>140</v>
      </c>
      <c r="P35786" t="s">
        <v>950</v>
      </c>
      <c r="Q35786" t="s">
        <v>140</v>
      </c>
      <c r="R35786" t="s">
        <v>1021</v>
      </c>
      <c r="S35786" t="s">
        <v>983</v>
      </c>
    </row>
    <row r="35787" spans="1:19" x14ac:dyDescent="0.35">
      <c r="A35787" t="s">
        <v>9</v>
      </c>
      <c r="B35787" t="s">
        <v>1171</v>
      </c>
      <c r="C35787">
        <v>201</v>
      </c>
      <c r="D35787" t="s">
        <v>733</v>
      </c>
      <c r="E35787" t="s">
        <v>574</v>
      </c>
      <c r="F35787" t="s">
        <v>977</v>
      </c>
      <c r="G35787" t="s">
        <v>314</v>
      </c>
      <c r="H35787" t="s">
        <v>733</v>
      </c>
      <c r="I35787" t="s">
        <v>681</v>
      </c>
      <c r="J35787" t="s">
        <v>674</v>
      </c>
      <c r="K35787" t="s">
        <v>1013</v>
      </c>
      <c r="L35787" t="s">
        <v>1050</v>
      </c>
      <c r="M35787" t="s">
        <v>1019</v>
      </c>
      <c r="N35787" t="s">
        <v>140</v>
      </c>
      <c r="O35787" t="s">
        <v>140</v>
      </c>
      <c r="P35787" t="s">
        <v>1055</v>
      </c>
      <c r="Q35787" t="s">
        <v>140</v>
      </c>
      <c r="R35787" t="s">
        <v>1054</v>
      </c>
      <c r="S35787" t="s">
        <v>697</v>
      </c>
    </row>
    <row r="35788" spans="1:19" x14ac:dyDescent="0.35">
      <c r="A35788" t="s">
        <v>10</v>
      </c>
      <c r="B35788" t="s">
        <v>1171</v>
      </c>
      <c r="C35788">
        <v>208</v>
      </c>
      <c r="D35788" t="s">
        <v>527</v>
      </c>
      <c r="E35788" t="s">
        <v>838</v>
      </c>
      <c r="F35788" t="s">
        <v>1060</v>
      </c>
      <c r="G35788" t="s">
        <v>743</v>
      </c>
      <c r="H35788" t="s">
        <v>999</v>
      </c>
      <c r="I35788" t="s">
        <v>264</v>
      </c>
      <c r="J35788" t="s">
        <v>1106</v>
      </c>
      <c r="K35788" t="s">
        <v>1008</v>
      </c>
      <c r="L35788" t="s">
        <v>1020</v>
      </c>
      <c r="M35788" t="s">
        <v>1043</v>
      </c>
      <c r="N35788" t="s">
        <v>1098</v>
      </c>
      <c r="O35788" t="s">
        <v>1008</v>
      </c>
      <c r="P35788" t="s">
        <v>1073</v>
      </c>
      <c r="Q35788" t="s">
        <v>1008</v>
      </c>
      <c r="R35788" t="s">
        <v>1014</v>
      </c>
      <c r="S35788" t="s">
        <v>792</v>
      </c>
    </row>
    <row r="35789" spans="1:19" x14ac:dyDescent="0.35">
      <c r="A35789" t="s">
        <v>11</v>
      </c>
      <c r="B35789" t="s">
        <v>1171</v>
      </c>
      <c r="C35789">
        <v>206</v>
      </c>
      <c r="D35789" t="s">
        <v>996</v>
      </c>
      <c r="E35789" t="s">
        <v>99</v>
      </c>
      <c r="F35789" t="s">
        <v>1054</v>
      </c>
      <c r="G35789" t="s">
        <v>304</v>
      </c>
      <c r="H35789" t="s">
        <v>970</v>
      </c>
      <c r="I35789" t="s">
        <v>55</v>
      </c>
      <c r="J35789" t="s">
        <v>513</v>
      </c>
      <c r="K35789" t="s">
        <v>140</v>
      </c>
      <c r="L35789" t="s">
        <v>1050</v>
      </c>
      <c r="M35789" t="s">
        <v>775</v>
      </c>
      <c r="N35789" t="s">
        <v>1020</v>
      </c>
      <c r="O35789" t="s">
        <v>939</v>
      </c>
      <c r="P35789" t="s">
        <v>875</v>
      </c>
      <c r="Q35789" t="s">
        <v>140</v>
      </c>
      <c r="R35789" t="s">
        <v>1008</v>
      </c>
      <c r="S35789" t="s">
        <v>751</v>
      </c>
    </row>
    <row r="35790" spans="1:19" x14ac:dyDescent="0.35">
      <c r="A35790" t="s">
        <v>12</v>
      </c>
      <c r="B35790" t="s">
        <v>1171</v>
      </c>
      <c r="C35790">
        <v>15</v>
      </c>
      <c r="D35790" t="s">
        <v>113</v>
      </c>
      <c r="E35790" t="s">
        <v>113</v>
      </c>
      <c r="F35790" t="s">
        <v>113</v>
      </c>
      <c r="G35790" t="s">
        <v>276</v>
      </c>
      <c r="H35790" t="s">
        <v>875</v>
      </c>
      <c r="I35790" t="s">
        <v>215</v>
      </c>
      <c r="J35790" t="s">
        <v>113</v>
      </c>
      <c r="K35790" t="s">
        <v>140</v>
      </c>
      <c r="L35790" t="s">
        <v>140</v>
      </c>
      <c r="M35790" t="s">
        <v>140</v>
      </c>
      <c r="N35790" t="s">
        <v>140</v>
      </c>
      <c r="O35790" t="s">
        <v>140</v>
      </c>
      <c r="P35790" t="s">
        <v>140</v>
      </c>
      <c r="Q35790" t="s">
        <v>140</v>
      </c>
      <c r="R35790" t="s">
        <v>140</v>
      </c>
      <c r="S35790" t="s">
        <v>826</v>
      </c>
    </row>
    <row r="35791" spans="1:19" x14ac:dyDescent="0.35">
      <c r="A35791" t="s">
        <v>12</v>
      </c>
      <c r="B35791" t="s">
        <v>1172</v>
      </c>
      <c r="C35791">
        <v>193</v>
      </c>
      <c r="D35791" t="s">
        <v>345</v>
      </c>
      <c r="E35791" t="s">
        <v>97</v>
      </c>
      <c r="F35791" t="s">
        <v>527</v>
      </c>
      <c r="G35791" t="s">
        <v>688</v>
      </c>
      <c r="H35791" t="s">
        <v>371</v>
      </c>
      <c r="I35791" t="s">
        <v>975</v>
      </c>
      <c r="J35791" t="s">
        <v>595</v>
      </c>
      <c r="K35791" t="s">
        <v>1008</v>
      </c>
      <c r="L35791" t="s">
        <v>140</v>
      </c>
      <c r="M35791" t="s">
        <v>1012</v>
      </c>
      <c r="N35791" t="s">
        <v>1009</v>
      </c>
      <c r="O35791" t="s">
        <v>1009</v>
      </c>
      <c r="P35791" t="s">
        <v>1007</v>
      </c>
      <c r="Q35791" t="s">
        <v>140</v>
      </c>
      <c r="R35791" t="s">
        <v>140</v>
      </c>
      <c r="S35791" t="s">
        <v>101</v>
      </c>
    </row>
    <row r="35792" spans="1:19" x14ac:dyDescent="0.35">
      <c r="A35792" t="s">
        <v>13</v>
      </c>
      <c r="B35792" t="s">
        <v>1171</v>
      </c>
      <c r="C35792">
        <v>7</v>
      </c>
      <c r="D35792" t="s">
        <v>1085</v>
      </c>
      <c r="E35792" t="s">
        <v>140</v>
      </c>
      <c r="F35792" t="s">
        <v>140</v>
      </c>
      <c r="G35792" t="s">
        <v>1086</v>
      </c>
      <c r="H35792" t="s">
        <v>140</v>
      </c>
      <c r="I35792" t="s">
        <v>1085</v>
      </c>
      <c r="J35792" t="s">
        <v>1085</v>
      </c>
      <c r="K35792" t="s">
        <v>140</v>
      </c>
      <c r="L35792" t="s">
        <v>140</v>
      </c>
      <c r="M35792" t="s">
        <v>140</v>
      </c>
      <c r="N35792" t="s">
        <v>140</v>
      </c>
      <c r="O35792" t="s">
        <v>140</v>
      </c>
      <c r="P35792" t="s">
        <v>140</v>
      </c>
      <c r="Q35792" t="s">
        <v>140</v>
      </c>
      <c r="R35792" t="s">
        <v>140</v>
      </c>
      <c r="S35792" t="s">
        <v>140</v>
      </c>
    </row>
    <row r="35793" spans="1:19" x14ac:dyDescent="0.35">
      <c r="A35793" t="s">
        <v>13</v>
      </c>
      <c r="B35793" t="s">
        <v>1172</v>
      </c>
      <c r="C35793">
        <v>199</v>
      </c>
      <c r="D35793" t="s">
        <v>1052</v>
      </c>
      <c r="E35793" t="s">
        <v>89</v>
      </c>
      <c r="F35793" t="s">
        <v>1045</v>
      </c>
      <c r="G35793" t="s">
        <v>909</v>
      </c>
      <c r="H35793" t="s">
        <v>386</v>
      </c>
      <c r="I35793" t="s">
        <v>671</v>
      </c>
      <c r="J35793" t="s">
        <v>983</v>
      </c>
      <c r="K35793" t="s">
        <v>1012</v>
      </c>
      <c r="L35793" t="s">
        <v>939</v>
      </c>
      <c r="M35793" t="s">
        <v>140</v>
      </c>
      <c r="N35793" t="s">
        <v>1008</v>
      </c>
      <c r="O35793" t="s">
        <v>140</v>
      </c>
      <c r="P35793" t="s">
        <v>1021</v>
      </c>
      <c r="Q35793" t="s">
        <v>140</v>
      </c>
      <c r="R35793" t="s">
        <v>1008</v>
      </c>
      <c r="S35793" t="s">
        <v>522</v>
      </c>
    </row>
    <row r="35794" spans="1:19" x14ac:dyDescent="0.35">
      <c r="A35794" t="s">
        <v>14</v>
      </c>
      <c r="B35794" t="s">
        <v>1171</v>
      </c>
      <c r="C35794">
        <v>126</v>
      </c>
      <c r="D35794" t="s">
        <v>716</v>
      </c>
      <c r="E35794" t="s">
        <v>125</v>
      </c>
      <c r="F35794" t="s">
        <v>1058</v>
      </c>
      <c r="G35794" t="s">
        <v>637</v>
      </c>
      <c r="H35794" t="s">
        <v>1154</v>
      </c>
      <c r="I35794" t="s">
        <v>709</v>
      </c>
      <c r="J35794" t="s">
        <v>867</v>
      </c>
      <c r="K35794" t="s">
        <v>1021</v>
      </c>
      <c r="L35794" t="s">
        <v>1063</v>
      </c>
      <c r="M35794" t="s">
        <v>1063</v>
      </c>
      <c r="N35794" t="s">
        <v>1066</v>
      </c>
      <c r="O35794" t="s">
        <v>140</v>
      </c>
      <c r="P35794" t="s">
        <v>1048</v>
      </c>
      <c r="Q35794" t="s">
        <v>140</v>
      </c>
      <c r="R35794" t="s">
        <v>775</v>
      </c>
      <c r="S35794" t="s">
        <v>286</v>
      </c>
    </row>
    <row r="35795" spans="1:19" x14ac:dyDescent="0.35">
      <c r="A35795" t="s">
        <v>14</v>
      </c>
      <c r="B35795" t="s">
        <v>1172</v>
      </c>
      <c r="C35795">
        <v>77</v>
      </c>
      <c r="D35795" t="s">
        <v>1068</v>
      </c>
      <c r="E35795" t="s">
        <v>924</v>
      </c>
      <c r="F35795" t="s">
        <v>1043</v>
      </c>
      <c r="G35795" t="s">
        <v>417</v>
      </c>
      <c r="H35795" t="s">
        <v>901</v>
      </c>
      <c r="I35795" t="s">
        <v>720</v>
      </c>
      <c r="J35795" t="s">
        <v>1154</v>
      </c>
      <c r="K35795" t="s">
        <v>140</v>
      </c>
      <c r="L35795" t="s">
        <v>1023</v>
      </c>
      <c r="M35795" t="s">
        <v>140</v>
      </c>
      <c r="N35795" t="s">
        <v>140</v>
      </c>
      <c r="O35795" t="s">
        <v>140</v>
      </c>
      <c r="P35795" t="s">
        <v>1058</v>
      </c>
      <c r="Q35795" t="s">
        <v>140</v>
      </c>
      <c r="R35795" t="s">
        <v>1008</v>
      </c>
      <c r="S35795" t="s">
        <v>991</v>
      </c>
    </row>
    <row r="35796" spans="1:19" x14ac:dyDescent="0.35">
      <c r="A35796" t="s">
        <v>15</v>
      </c>
      <c r="B35796" t="s">
        <v>1171</v>
      </c>
      <c r="C35796">
        <v>206</v>
      </c>
      <c r="D35796" t="s">
        <v>733</v>
      </c>
      <c r="E35796" t="s">
        <v>729</v>
      </c>
      <c r="F35796" t="s">
        <v>919</v>
      </c>
      <c r="G35796" t="s">
        <v>392</v>
      </c>
      <c r="H35796" t="s">
        <v>119</v>
      </c>
      <c r="I35796" t="s">
        <v>57</v>
      </c>
      <c r="J35796" t="s">
        <v>386</v>
      </c>
      <c r="K35796" t="s">
        <v>1063</v>
      </c>
      <c r="L35796" t="s">
        <v>1054</v>
      </c>
      <c r="M35796" t="s">
        <v>1016</v>
      </c>
      <c r="N35796" t="s">
        <v>1013</v>
      </c>
      <c r="O35796" t="s">
        <v>140</v>
      </c>
      <c r="P35796" t="s">
        <v>939</v>
      </c>
      <c r="Q35796" t="s">
        <v>140</v>
      </c>
      <c r="R35796" t="s">
        <v>1055</v>
      </c>
      <c r="S35796" t="s">
        <v>1083</v>
      </c>
    </row>
    <row r="35797" spans="1:19" x14ac:dyDescent="0.35">
      <c r="A35797" t="s">
        <v>16</v>
      </c>
      <c r="B35797" t="s">
        <v>1171</v>
      </c>
      <c r="C35797">
        <v>206</v>
      </c>
      <c r="D35797" t="s">
        <v>973</v>
      </c>
      <c r="E35797" t="s">
        <v>286</v>
      </c>
      <c r="F35797" t="s">
        <v>515</v>
      </c>
      <c r="G35797" t="s">
        <v>299</v>
      </c>
      <c r="H35797" t="s">
        <v>121</v>
      </c>
      <c r="I35797" t="s">
        <v>752</v>
      </c>
      <c r="J35797" t="s">
        <v>1080</v>
      </c>
      <c r="K35797" t="s">
        <v>140</v>
      </c>
      <c r="L35797" t="s">
        <v>1055</v>
      </c>
      <c r="M35797" t="s">
        <v>1014</v>
      </c>
      <c r="N35797" t="s">
        <v>1011</v>
      </c>
      <c r="O35797" t="s">
        <v>1021</v>
      </c>
      <c r="P35797" t="s">
        <v>1011</v>
      </c>
      <c r="Q35797" t="s">
        <v>140</v>
      </c>
      <c r="R35797" t="s">
        <v>1010</v>
      </c>
      <c r="S35797" t="s">
        <v>446</v>
      </c>
    </row>
    <row r="35798" spans="1:19" x14ac:dyDescent="0.35">
      <c r="A35798" t="s">
        <v>17</v>
      </c>
      <c r="B35798" t="s">
        <v>1171</v>
      </c>
      <c r="C35798">
        <v>202</v>
      </c>
      <c r="D35798" t="s">
        <v>1067</v>
      </c>
      <c r="E35798" t="s">
        <v>574</v>
      </c>
      <c r="F35798" t="s">
        <v>1065</v>
      </c>
      <c r="G35798" t="s">
        <v>628</v>
      </c>
      <c r="H35798" t="s">
        <v>785</v>
      </c>
      <c r="I35798" t="s">
        <v>737</v>
      </c>
      <c r="J35798" t="s">
        <v>462</v>
      </c>
      <c r="K35798" t="s">
        <v>1019</v>
      </c>
      <c r="L35798" t="s">
        <v>1009</v>
      </c>
      <c r="M35798" t="s">
        <v>1016</v>
      </c>
      <c r="N35798" t="s">
        <v>1009</v>
      </c>
      <c r="O35798" t="s">
        <v>1009</v>
      </c>
      <c r="P35798" t="s">
        <v>1062</v>
      </c>
      <c r="Q35798" t="s">
        <v>1009</v>
      </c>
      <c r="R35798" t="s">
        <v>1054</v>
      </c>
      <c r="S35798" t="s">
        <v>582</v>
      </c>
    </row>
    <row r="35799" spans="1:19" x14ac:dyDescent="0.35">
      <c r="A35799" t="s">
        <v>18</v>
      </c>
      <c r="B35799" t="s">
        <v>1171</v>
      </c>
      <c r="C35799">
        <v>24</v>
      </c>
      <c r="D35799" t="s">
        <v>939</v>
      </c>
      <c r="E35799" t="s">
        <v>1044</v>
      </c>
      <c r="F35799" t="s">
        <v>838</v>
      </c>
      <c r="G35799" t="s">
        <v>362</v>
      </c>
      <c r="H35799" t="s">
        <v>53</v>
      </c>
      <c r="I35799" t="s">
        <v>752</v>
      </c>
      <c r="J35799" t="s">
        <v>286</v>
      </c>
      <c r="K35799" t="s">
        <v>140</v>
      </c>
      <c r="L35799" t="s">
        <v>971</v>
      </c>
      <c r="M35799" t="s">
        <v>140</v>
      </c>
      <c r="N35799" t="s">
        <v>140</v>
      </c>
      <c r="O35799" t="s">
        <v>140</v>
      </c>
      <c r="P35799" t="s">
        <v>971</v>
      </c>
      <c r="Q35799" t="s">
        <v>140</v>
      </c>
      <c r="R35799" t="s">
        <v>140</v>
      </c>
      <c r="S35799" t="s">
        <v>973</v>
      </c>
    </row>
    <row r="35800" spans="1:19" x14ac:dyDescent="0.35">
      <c r="A35800" t="s">
        <v>18</v>
      </c>
      <c r="B35800" t="s">
        <v>1172</v>
      </c>
      <c r="C35800">
        <v>181</v>
      </c>
      <c r="D35800" t="s">
        <v>1003</v>
      </c>
      <c r="E35800" t="s">
        <v>125</v>
      </c>
      <c r="F35800" t="s">
        <v>1003</v>
      </c>
      <c r="G35800" t="s">
        <v>398</v>
      </c>
      <c r="H35800" t="s">
        <v>921</v>
      </c>
      <c r="I35800" t="s">
        <v>471</v>
      </c>
      <c r="J35800" t="s">
        <v>462</v>
      </c>
      <c r="K35800" t="s">
        <v>1016</v>
      </c>
      <c r="L35800" t="s">
        <v>1011</v>
      </c>
      <c r="M35800" t="s">
        <v>140</v>
      </c>
      <c r="N35800" t="s">
        <v>140</v>
      </c>
      <c r="O35800" t="s">
        <v>140</v>
      </c>
      <c r="P35800" t="s">
        <v>1052</v>
      </c>
      <c r="Q35800" t="s">
        <v>140</v>
      </c>
      <c r="R35800" t="s">
        <v>1017</v>
      </c>
      <c r="S35800" t="s">
        <v>113</v>
      </c>
    </row>
    <row r="35801" spans="1:19" x14ac:dyDescent="0.35">
      <c r="A35801" t="s">
        <v>19</v>
      </c>
      <c r="B35801" t="s">
        <v>1171</v>
      </c>
      <c r="C35801">
        <v>167</v>
      </c>
      <c r="D35801" t="s">
        <v>749</v>
      </c>
      <c r="E35801" t="s">
        <v>977</v>
      </c>
      <c r="F35801" t="s">
        <v>458</v>
      </c>
      <c r="G35801" t="s">
        <v>218</v>
      </c>
      <c r="H35801" t="s">
        <v>1104</v>
      </c>
      <c r="I35801" t="s">
        <v>522</v>
      </c>
      <c r="J35801" t="s">
        <v>953</v>
      </c>
      <c r="K35801" t="s">
        <v>1017</v>
      </c>
      <c r="L35801" t="s">
        <v>1012</v>
      </c>
      <c r="M35801" t="s">
        <v>1013</v>
      </c>
      <c r="N35801" t="s">
        <v>1013</v>
      </c>
      <c r="O35801" t="s">
        <v>1010</v>
      </c>
      <c r="P35801" t="s">
        <v>1058</v>
      </c>
      <c r="Q35801" t="s">
        <v>140</v>
      </c>
      <c r="R35801" t="s">
        <v>1098</v>
      </c>
      <c r="S35801" t="s">
        <v>476</v>
      </c>
    </row>
    <row r="35802" spans="1:19" x14ac:dyDescent="0.35">
      <c r="A35802" t="s">
        <v>19</v>
      </c>
      <c r="B35802" t="s">
        <v>1172</v>
      </c>
      <c r="C35802">
        <v>38</v>
      </c>
      <c r="D35802" t="s">
        <v>983</v>
      </c>
      <c r="E35802" t="s">
        <v>101</v>
      </c>
      <c r="F35802" t="s">
        <v>983</v>
      </c>
      <c r="G35802" t="s">
        <v>351</v>
      </c>
      <c r="H35802" t="s">
        <v>129</v>
      </c>
      <c r="I35802" t="s">
        <v>592</v>
      </c>
      <c r="J35802" t="s">
        <v>1104</v>
      </c>
      <c r="K35802" t="s">
        <v>140</v>
      </c>
      <c r="L35802" t="s">
        <v>140</v>
      </c>
      <c r="M35802" t="s">
        <v>140</v>
      </c>
      <c r="N35802" t="s">
        <v>107</v>
      </c>
      <c r="O35802" t="s">
        <v>140</v>
      </c>
      <c r="P35802" t="s">
        <v>919</v>
      </c>
      <c r="Q35802" t="s">
        <v>140</v>
      </c>
      <c r="R35802" t="s">
        <v>140</v>
      </c>
      <c r="S35802" t="s">
        <v>903</v>
      </c>
    </row>
    <row r="35803" spans="1:19" x14ac:dyDescent="0.35">
      <c r="A35803" t="s">
        <v>20</v>
      </c>
      <c r="B35803" t="s">
        <v>1171</v>
      </c>
      <c r="C35803">
        <v>204</v>
      </c>
      <c r="D35803" t="s">
        <v>967</v>
      </c>
      <c r="E35803" t="s">
        <v>89</v>
      </c>
      <c r="F35803" t="s">
        <v>1051</v>
      </c>
      <c r="G35803" t="s">
        <v>252</v>
      </c>
      <c r="H35803" t="s">
        <v>777</v>
      </c>
      <c r="I35803" t="s">
        <v>240</v>
      </c>
      <c r="J35803" t="s">
        <v>433</v>
      </c>
      <c r="K35803" t="s">
        <v>1014</v>
      </c>
      <c r="L35803" t="s">
        <v>1013</v>
      </c>
      <c r="M35803" t="s">
        <v>140</v>
      </c>
      <c r="N35803" t="s">
        <v>1014</v>
      </c>
      <c r="O35803" t="s">
        <v>140</v>
      </c>
      <c r="P35803" t="s">
        <v>1073</v>
      </c>
      <c r="Q35803" t="s">
        <v>140</v>
      </c>
      <c r="R35803" t="s">
        <v>140</v>
      </c>
      <c r="S35803" t="s">
        <v>476</v>
      </c>
    </row>
    <row r="35804" spans="1:19" x14ac:dyDescent="0.35">
      <c r="A35804" t="s">
        <v>21</v>
      </c>
      <c r="B35804" t="s">
        <v>1171</v>
      </c>
      <c r="C35804">
        <v>210</v>
      </c>
      <c r="D35804" t="s">
        <v>1059</v>
      </c>
      <c r="E35804" t="s">
        <v>111</v>
      </c>
      <c r="F35804" t="s">
        <v>1007</v>
      </c>
      <c r="G35804" t="s">
        <v>604</v>
      </c>
      <c r="H35804" t="s">
        <v>961</v>
      </c>
      <c r="I35804" t="s">
        <v>604</v>
      </c>
      <c r="J35804" t="s">
        <v>582</v>
      </c>
      <c r="K35804" t="s">
        <v>1013</v>
      </c>
      <c r="L35804" t="s">
        <v>1066</v>
      </c>
      <c r="M35804" t="s">
        <v>140</v>
      </c>
      <c r="N35804" t="s">
        <v>1017</v>
      </c>
      <c r="O35804" t="s">
        <v>1013</v>
      </c>
      <c r="P35804" t="s">
        <v>1047</v>
      </c>
      <c r="Q35804" t="s">
        <v>140</v>
      </c>
      <c r="R35804" t="s">
        <v>775</v>
      </c>
      <c r="S35804" t="s">
        <v>162</v>
      </c>
    </row>
    <row r="35805" spans="1:19" x14ac:dyDescent="0.35">
      <c r="A35805" t="s">
        <v>22</v>
      </c>
      <c r="B35805" t="s">
        <v>1171</v>
      </c>
      <c r="C35805">
        <v>208</v>
      </c>
      <c r="D35805" t="s">
        <v>973</v>
      </c>
      <c r="E35805" t="s">
        <v>95</v>
      </c>
      <c r="F35805" t="s">
        <v>1057</v>
      </c>
      <c r="G35805" t="s">
        <v>628</v>
      </c>
      <c r="H35805" t="s">
        <v>592</v>
      </c>
      <c r="I35805" t="s">
        <v>199</v>
      </c>
      <c r="J35805" t="s">
        <v>269</v>
      </c>
      <c r="K35805" t="s">
        <v>1012</v>
      </c>
      <c r="L35805" t="s">
        <v>1010</v>
      </c>
      <c r="M35805" t="s">
        <v>140</v>
      </c>
      <c r="N35805" t="s">
        <v>1014</v>
      </c>
      <c r="O35805" t="s">
        <v>140</v>
      </c>
      <c r="P35805" t="s">
        <v>1014</v>
      </c>
      <c r="Q35805" t="s">
        <v>1010</v>
      </c>
      <c r="R35805" t="s">
        <v>140</v>
      </c>
      <c r="S35805" t="s">
        <v>994</v>
      </c>
    </row>
    <row r="35806" spans="1:19" x14ac:dyDescent="0.35">
      <c r="A35806" t="s">
        <v>23</v>
      </c>
      <c r="B35806" t="s">
        <v>1171</v>
      </c>
      <c r="C35806">
        <v>25</v>
      </c>
      <c r="D35806" t="s">
        <v>140</v>
      </c>
      <c r="E35806" t="s">
        <v>345</v>
      </c>
      <c r="F35806" t="s">
        <v>1060</v>
      </c>
      <c r="G35806" t="s">
        <v>604</v>
      </c>
      <c r="H35806" t="s">
        <v>386</v>
      </c>
      <c r="I35806" t="s">
        <v>704</v>
      </c>
      <c r="J35806" t="s">
        <v>411</v>
      </c>
      <c r="K35806" t="s">
        <v>140</v>
      </c>
      <c r="L35806" t="s">
        <v>140</v>
      </c>
      <c r="M35806" t="s">
        <v>140</v>
      </c>
      <c r="N35806" t="s">
        <v>140</v>
      </c>
      <c r="O35806" t="s">
        <v>140</v>
      </c>
      <c r="P35806" t="s">
        <v>915</v>
      </c>
      <c r="Q35806" t="s">
        <v>140</v>
      </c>
      <c r="R35806" t="s">
        <v>140</v>
      </c>
      <c r="S35806" t="s">
        <v>532</v>
      </c>
    </row>
    <row r="35807" spans="1:19" x14ac:dyDescent="0.35">
      <c r="A35807" t="s">
        <v>23</v>
      </c>
      <c r="B35807" t="s">
        <v>1172</v>
      </c>
      <c r="C35807">
        <v>179</v>
      </c>
      <c r="D35807" t="s">
        <v>1057</v>
      </c>
      <c r="E35807" t="s">
        <v>1003</v>
      </c>
      <c r="F35807" t="s">
        <v>1052</v>
      </c>
      <c r="G35807" t="s">
        <v>803</v>
      </c>
      <c r="H35807" t="s">
        <v>968</v>
      </c>
      <c r="I35807" t="s">
        <v>855</v>
      </c>
      <c r="J35807" t="s">
        <v>162</v>
      </c>
      <c r="K35807" t="s">
        <v>140</v>
      </c>
      <c r="L35807" t="s">
        <v>775</v>
      </c>
      <c r="M35807" t="s">
        <v>140</v>
      </c>
      <c r="N35807" t="s">
        <v>1010</v>
      </c>
      <c r="O35807" t="s">
        <v>140</v>
      </c>
      <c r="P35807" t="s">
        <v>1047</v>
      </c>
      <c r="Q35807" t="s">
        <v>140</v>
      </c>
      <c r="R35807" t="s">
        <v>1014</v>
      </c>
      <c r="S35807" t="s">
        <v>111</v>
      </c>
    </row>
    <row r="35808" spans="1:19" x14ac:dyDescent="0.35">
      <c r="A35808" t="s">
        <v>24</v>
      </c>
      <c r="B35808" t="s">
        <v>1171</v>
      </c>
      <c r="C35808">
        <v>206</v>
      </c>
      <c r="D35808" t="s">
        <v>991</v>
      </c>
      <c r="E35808" t="s">
        <v>286</v>
      </c>
      <c r="F35808" t="s">
        <v>1007</v>
      </c>
      <c r="G35808" t="s">
        <v>557</v>
      </c>
      <c r="H35808" t="s">
        <v>592</v>
      </c>
      <c r="I35808" t="s">
        <v>55</v>
      </c>
      <c r="J35808" t="s">
        <v>1154</v>
      </c>
      <c r="K35808" t="s">
        <v>1009</v>
      </c>
      <c r="L35808" t="s">
        <v>1046</v>
      </c>
      <c r="M35808" t="s">
        <v>954</v>
      </c>
      <c r="N35808" t="s">
        <v>1011</v>
      </c>
      <c r="O35808" t="s">
        <v>140</v>
      </c>
      <c r="P35808" t="s">
        <v>875</v>
      </c>
      <c r="Q35808" t="s">
        <v>1008</v>
      </c>
      <c r="R35808" t="s">
        <v>939</v>
      </c>
      <c r="S35808" t="s">
        <v>513</v>
      </c>
    </row>
    <row r="35809" spans="1:26" x14ac:dyDescent="0.35">
      <c r="A35809" t="s">
        <v>25</v>
      </c>
      <c r="B35809" t="s">
        <v>1171</v>
      </c>
      <c r="C35809">
        <v>204</v>
      </c>
      <c r="D35809" t="s">
        <v>1061</v>
      </c>
      <c r="E35809" t="s">
        <v>595</v>
      </c>
      <c r="F35809" t="s">
        <v>1018</v>
      </c>
      <c r="G35809" t="s">
        <v>356</v>
      </c>
      <c r="H35809" t="s">
        <v>915</v>
      </c>
      <c r="I35809" t="s">
        <v>465</v>
      </c>
      <c r="J35809" t="s">
        <v>897</v>
      </c>
      <c r="K35809" t="s">
        <v>1011</v>
      </c>
      <c r="L35809" t="s">
        <v>1055</v>
      </c>
      <c r="M35809" t="s">
        <v>1021</v>
      </c>
      <c r="N35809" t="s">
        <v>1016</v>
      </c>
      <c r="O35809" t="s">
        <v>1012</v>
      </c>
      <c r="P35809" t="s">
        <v>1012</v>
      </c>
      <c r="Q35809" t="s">
        <v>140</v>
      </c>
      <c r="R35809" t="s">
        <v>1016</v>
      </c>
      <c r="S35809" t="s">
        <v>794</v>
      </c>
    </row>
    <row r="35810" spans="1:26" x14ac:dyDescent="0.35">
      <c r="A35810" t="s">
        <v>26</v>
      </c>
      <c r="B35810" t="s">
        <v>1171</v>
      </c>
      <c r="C35810">
        <v>202</v>
      </c>
      <c r="D35810" t="s">
        <v>915</v>
      </c>
      <c r="E35810" t="s">
        <v>113</v>
      </c>
      <c r="F35810" t="s">
        <v>1062</v>
      </c>
      <c r="G35810" t="s">
        <v>689</v>
      </c>
      <c r="H35810" t="s">
        <v>937</v>
      </c>
      <c r="I35810" t="s">
        <v>894</v>
      </c>
      <c r="J35810" t="s">
        <v>1182</v>
      </c>
      <c r="K35810" t="s">
        <v>1021</v>
      </c>
      <c r="L35810" t="s">
        <v>1066</v>
      </c>
      <c r="M35810" t="s">
        <v>1016</v>
      </c>
      <c r="N35810" t="s">
        <v>1010</v>
      </c>
      <c r="O35810" t="s">
        <v>1010</v>
      </c>
      <c r="P35810" t="s">
        <v>919</v>
      </c>
      <c r="Q35810" t="s">
        <v>140</v>
      </c>
      <c r="R35810" t="s">
        <v>1063</v>
      </c>
      <c r="S35810" t="s">
        <v>513</v>
      </c>
    </row>
    <row r="35811" spans="1:26" x14ac:dyDescent="0.35">
      <c r="A35811" t="s">
        <v>27</v>
      </c>
      <c r="B35811" t="s">
        <v>1171</v>
      </c>
      <c r="C35811">
        <v>204</v>
      </c>
      <c r="D35811" t="s">
        <v>1065</v>
      </c>
      <c r="E35811" t="s">
        <v>1085</v>
      </c>
      <c r="F35811" t="s">
        <v>458</v>
      </c>
      <c r="G35811" t="s">
        <v>452</v>
      </c>
      <c r="H35811" t="s">
        <v>101</v>
      </c>
      <c r="I35811" t="s">
        <v>959</v>
      </c>
      <c r="J35811" t="s">
        <v>465</v>
      </c>
      <c r="K35811" t="s">
        <v>919</v>
      </c>
      <c r="L35811" t="s">
        <v>1054</v>
      </c>
      <c r="M35811" t="s">
        <v>1019</v>
      </c>
      <c r="N35811" t="s">
        <v>1058</v>
      </c>
      <c r="O35811" t="s">
        <v>1019</v>
      </c>
      <c r="P35811" t="s">
        <v>1065</v>
      </c>
      <c r="Q35811" t="s">
        <v>1012</v>
      </c>
      <c r="R35811" t="s">
        <v>1008</v>
      </c>
      <c r="S35811" t="s">
        <v>847</v>
      </c>
    </row>
    <row r="35812" spans="1:26" x14ac:dyDescent="0.35">
      <c r="A35812" t="s">
        <v>28</v>
      </c>
      <c r="B35812" t="s">
        <v>1171</v>
      </c>
      <c r="C35812">
        <v>207</v>
      </c>
      <c r="D35812" t="s">
        <v>919</v>
      </c>
      <c r="E35812" t="s">
        <v>973</v>
      </c>
      <c r="F35812" t="s">
        <v>1004</v>
      </c>
      <c r="G35812" t="s">
        <v>852</v>
      </c>
      <c r="H35812" t="s">
        <v>849</v>
      </c>
      <c r="I35812" t="s">
        <v>446</v>
      </c>
      <c r="J35812" t="s">
        <v>654</v>
      </c>
      <c r="K35812" t="s">
        <v>1010</v>
      </c>
      <c r="L35812" t="s">
        <v>1066</v>
      </c>
      <c r="M35812" t="s">
        <v>140</v>
      </c>
      <c r="N35812" t="s">
        <v>1009</v>
      </c>
      <c r="O35812" t="s">
        <v>1009</v>
      </c>
      <c r="P35812" t="s">
        <v>996</v>
      </c>
      <c r="Q35812" t="s">
        <v>1009</v>
      </c>
      <c r="R35812" t="s">
        <v>140</v>
      </c>
      <c r="S35812" t="s">
        <v>911</v>
      </c>
    </row>
    <row r="35813" spans="1:26" x14ac:dyDescent="0.35">
      <c r="A35813" t="s">
        <v>29</v>
      </c>
      <c r="B35813" t="s">
        <v>1171</v>
      </c>
      <c r="C35813">
        <v>204</v>
      </c>
      <c r="D35813" t="s">
        <v>729</v>
      </c>
      <c r="E35813" t="s">
        <v>785</v>
      </c>
      <c r="F35813" t="s">
        <v>87</v>
      </c>
      <c r="G35813" t="s">
        <v>449</v>
      </c>
      <c r="H35813" t="s">
        <v>199</v>
      </c>
      <c r="I35813" t="s">
        <v>603</v>
      </c>
      <c r="J35813" t="s">
        <v>386</v>
      </c>
      <c r="K35813" t="s">
        <v>939</v>
      </c>
      <c r="L35813" t="s">
        <v>1019</v>
      </c>
      <c r="M35813" t="s">
        <v>1011</v>
      </c>
      <c r="N35813" t="s">
        <v>1019</v>
      </c>
      <c r="O35813" t="s">
        <v>1021</v>
      </c>
      <c r="P35813" t="s">
        <v>977</v>
      </c>
      <c r="Q35813" t="s">
        <v>1013</v>
      </c>
      <c r="R35813" t="s">
        <v>1008</v>
      </c>
      <c r="S35813" t="s">
        <v>673</v>
      </c>
    </row>
    <row r="35814" spans="1:26" x14ac:dyDescent="0.35">
      <c r="A35814" t="s">
        <v>30</v>
      </c>
      <c r="B35814" t="s">
        <v>1171</v>
      </c>
      <c r="C35814">
        <v>202</v>
      </c>
      <c r="D35814" t="s">
        <v>93</v>
      </c>
      <c r="E35814" t="s">
        <v>157</v>
      </c>
      <c r="F35814" t="s">
        <v>95</v>
      </c>
      <c r="G35814" t="s">
        <v>724</v>
      </c>
      <c r="H35814" t="s">
        <v>985</v>
      </c>
      <c r="I35814" t="s">
        <v>451</v>
      </c>
      <c r="J35814" t="s">
        <v>862</v>
      </c>
      <c r="K35814" t="s">
        <v>1009</v>
      </c>
      <c r="L35814" t="s">
        <v>1010</v>
      </c>
      <c r="M35814" t="s">
        <v>1063</v>
      </c>
      <c r="N35814" t="s">
        <v>1011</v>
      </c>
      <c r="O35814" t="s">
        <v>140</v>
      </c>
      <c r="P35814" t="s">
        <v>1043</v>
      </c>
      <c r="Q35814" t="s">
        <v>140</v>
      </c>
      <c r="R35814" t="s">
        <v>140</v>
      </c>
      <c r="S35814" t="s">
        <v>968</v>
      </c>
    </row>
    <row r="35815" spans="1:26" x14ac:dyDescent="0.35">
      <c r="A35815" t="s">
        <v>31</v>
      </c>
      <c r="B35815" t="s">
        <v>1171</v>
      </c>
      <c r="C35815">
        <v>129</v>
      </c>
      <c r="D35815" t="s">
        <v>919</v>
      </c>
      <c r="E35815" t="s">
        <v>996</v>
      </c>
      <c r="F35815" t="s">
        <v>801</v>
      </c>
      <c r="G35815" t="s">
        <v>382</v>
      </c>
      <c r="H35815" t="s">
        <v>837</v>
      </c>
      <c r="I35815" t="s">
        <v>463</v>
      </c>
      <c r="J35815" t="s">
        <v>101</v>
      </c>
      <c r="K35815" t="s">
        <v>140</v>
      </c>
      <c r="L35815" t="s">
        <v>140</v>
      </c>
      <c r="M35815" t="s">
        <v>140</v>
      </c>
      <c r="N35815" t="s">
        <v>1063</v>
      </c>
      <c r="O35815" t="s">
        <v>140</v>
      </c>
      <c r="P35815" t="s">
        <v>1014</v>
      </c>
      <c r="Q35815" t="s">
        <v>140</v>
      </c>
      <c r="R35815" t="s">
        <v>949</v>
      </c>
      <c r="S35815" t="s">
        <v>422</v>
      </c>
    </row>
    <row r="35816" spans="1:26" x14ac:dyDescent="0.35">
      <c r="A35816" t="s">
        <v>31</v>
      </c>
      <c r="B35816" t="s">
        <v>1172</v>
      </c>
      <c r="C35816">
        <v>78</v>
      </c>
      <c r="D35816" t="s">
        <v>129</v>
      </c>
      <c r="E35816" t="s">
        <v>123</v>
      </c>
      <c r="F35816" t="s">
        <v>501</v>
      </c>
      <c r="G35816" t="s">
        <v>624</v>
      </c>
      <c r="H35816" t="s">
        <v>127</v>
      </c>
      <c r="I35816" t="s">
        <v>618</v>
      </c>
      <c r="J35816" t="s">
        <v>897</v>
      </c>
      <c r="K35816" t="s">
        <v>140</v>
      </c>
      <c r="L35816" t="s">
        <v>140</v>
      </c>
      <c r="M35816" t="s">
        <v>140</v>
      </c>
      <c r="N35816" t="s">
        <v>140</v>
      </c>
      <c r="O35816" t="s">
        <v>140</v>
      </c>
      <c r="P35816" t="s">
        <v>775</v>
      </c>
      <c r="Q35816" t="s">
        <v>140</v>
      </c>
      <c r="R35816" t="s">
        <v>140</v>
      </c>
      <c r="S35816" t="s">
        <v>389</v>
      </c>
    </row>
    <row r="35817" spans="1:26" x14ac:dyDescent="0.35">
      <c r="A35817" t="s">
        <v>32</v>
      </c>
      <c r="B35817" t="s">
        <v>1171</v>
      </c>
      <c r="C35817">
        <v>3977</v>
      </c>
      <c r="D35817" t="s">
        <v>99</v>
      </c>
      <c r="E35817" t="s">
        <v>123</v>
      </c>
      <c r="F35817" t="s">
        <v>1064</v>
      </c>
      <c r="G35817" t="s">
        <v>431</v>
      </c>
      <c r="H35817" t="s">
        <v>897</v>
      </c>
      <c r="I35817" t="s">
        <v>45</v>
      </c>
      <c r="J35817" t="s">
        <v>639</v>
      </c>
      <c r="K35817" t="s">
        <v>1063</v>
      </c>
      <c r="L35817" t="s">
        <v>1017</v>
      </c>
      <c r="M35817" t="s">
        <v>1012</v>
      </c>
      <c r="N35817" t="s">
        <v>1019</v>
      </c>
      <c r="O35817" t="s">
        <v>1016</v>
      </c>
      <c r="P35817" t="s">
        <v>971</v>
      </c>
      <c r="Q35817" t="s">
        <v>1008</v>
      </c>
      <c r="R35817" t="s">
        <v>1012</v>
      </c>
      <c r="S35817" t="s">
        <v>911</v>
      </c>
    </row>
    <row r="35818" spans="1:26" x14ac:dyDescent="0.35">
      <c r="A35818" t="s">
        <v>32</v>
      </c>
      <c r="B35818" t="s">
        <v>1172</v>
      </c>
      <c r="C35818">
        <v>945</v>
      </c>
      <c r="D35818" t="s">
        <v>664</v>
      </c>
      <c r="E35818" t="s">
        <v>129</v>
      </c>
      <c r="F35818" t="s">
        <v>1062</v>
      </c>
      <c r="G35818" t="s">
        <v>693</v>
      </c>
      <c r="H35818" t="s">
        <v>522</v>
      </c>
      <c r="I35818" t="s">
        <v>994</v>
      </c>
      <c r="J35818" t="s">
        <v>462</v>
      </c>
      <c r="K35818" t="s">
        <v>1008</v>
      </c>
      <c r="L35818" t="s">
        <v>1098</v>
      </c>
      <c r="M35818" t="s">
        <v>1022</v>
      </c>
      <c r="N35818" t="s">
        <v>1009</v>
      </c>
      <c r="O35818" t="s">
        <v>1022</v>
      </c>
      <c r="P35818" t="s">
        <v>1051</v>
      </c>
      <c r="Q35818" t="s">
        <v>140</v>
      </c>
      <c r="R35818" t="s">
        <v>1013</v>
      </c>
      <c r="S35818" t="s">
        <v>893</v>
      </c>
    </row>
    <row r="35820" spans="1:26" x14ac:dyDescent="0.35">
      <c r="A35820" t="s">
        <v>2460</v>
      </c>
    </row>
    <row r="35821" spans="1:26" x14ac:dyDescent="0.35">
      <c r="A35821" t="s">
        <v>2</v>
      </c>
      <c r="B35821" t="s">
        <v>2461</v>
      </c>
      <c r="C35821" t="s">
        <v>2462</v>
      </c>
      <c r="D35821" t="s">
        <v>2463</v>
      </c>
      <c r="E35821" t="s">
        <v>2464</v>
      </c>
      <c r="F35821" t="s">
        <v>2465</v>
      </c>
      <c r="G35821" t="s">
        <v>2466</v>
      </c>
      <c r="H35821" t="s">
        <v>2467</v>
      </c>
      <c r="I35821" t="s">
        <v>2468</v>
      </c>
      <c r="J35821" t="s">
        <v>2469</v>
      </c>
      <c r="K35821" t="s">
        <v>2470</v>
      </c>
      <c r="L35821" t="s">
        <v>2471</v>
      </c>
      <c r="M35821" t="s">
        <v>2472</v>
      </c>
      <c r="N35821" t="s">
        <v>2473</v>
      </c>
      <c r="O35821" t="s">
        <v>2474</v>
      </c>
      <c r="P35821" t="s">
        <v>2475</v>
      </c>
      <c r="Q35821" t="s">
        <v>2476</v>
      </c>
      <c r="R35821" t="s">
        <v>2477</v>
      </c>
      <c r="S35821" t="s">
        <v>2478</v>
      </c>
      <c r="T35821" t="s">
        <v>2479</v>
      </c>
      <c r="U35821" t="s">
        <v>2480</v>
      </c>
      <c r="V35821" t="s">
        <v>2481</v>
      </c>
      <c r="W35821" t="s">
        <v>2482</v>
      </c>
      <c r="X35821" t="s">
        <v>2483</v>
      </c>
      <c r="Y35821" t="s">
        <v>2484</v>
      </c>
      <c r="Z35821" t="s">
        <v>2485</v>
      </c>
    </row>
    <row r="35822" spans="1:26" x14ac:dyDescent="0.35">
      <c r="A35822" t="s">
        <v>8</v>
      </c>
      <c r="B35822">
        <v>78</v>
      </c>
      <c r="C35822" t="s">
        <v>1003</v>
      </c>
      <c r="D35822" t="s">
        <v>1002</v>
      </c>
      <c r="E35822">
        <v>78</v>
      </c>
      <c r="F35822" t="s">
        <v>1137</v>
      </c>
      <c r="G35822" t="s">
        <v>1102</v>
      </c>
      <c r="H35822">
        <v>78</v>
      </c>
      <c r="I35822" t="s">
        <v>906</v>
      </c>
      <c r="J35822" t="s">
        <v>729</v>
      </c>
      <c r="K35822" t="s">
        <v>140</v>
      </c>
      <c r="L35822">
        <v>78</v>
      </c>
      <c r="M35822" t="s">
        <v>80</v>
      </c>
      <c r="N35822" t="s">
        <v>81</v>
      </c>
      <c r="O35822">
        <v>78</v>
      </c>
      <c r="P35822" t="s">
        <v>1121</v>
      </c>
      <c r="Q35822" t="s">
        <v>394</v>
      </c>
      <c r="R35822" t="s">
        <v>140</v>
      </c>
      <c r="S35822">
        <v>78</v>
      </c>
      <c r="T35822" t="s">
        <v>898</v>
      </c>
      <c r="U35822" t="s">
        <v>897</v>
      </c>
      <c r="V35822" t="s">
        <v>140</v>
      </c>
      <c r="W35822">
        <v>77</v>
      </c>
      <c r="X35822" t="s">
        <v>904</v>
      </c>
      <c r="Y35822" t="s">
        <v>903</v>
      </c>
      <c r="Z35822" t="s">
        <v>140</v>
      </c>
    </row>
    <row r="35823" spans="1:26" x14ac:dyDescent="0.35">
      <c r="A35823" t="s">
        <v>9</v>
      </c>
      <c r="B35823">
        <v>13</v>
      </c>
      <c r="C35823" t="s">
        <v>55</v>
      </c>
      <c r="D35823" t="s">
        <v>54</v>
      </c>
      <c r="E35823">
        <v>13</v>
      </c>
      <c r="F35823" t="s">
        <v>933</v>
      </c>
      <c r="G35823" t="s">
        <v>824</v>
      </c>
      <c r="H35823">
        <v>13</v>
      </c>
      <c r="I35823" t="s">
        <v>177</v>
      </c>
      <c r="J35823" t="s">
        <v>140</v>
      </c>
      <c r="K35823" t="s">
        <v>140</v>
      </c>
      <c r="L35823">
        <v>13</v>
      </c>
      <c r="M35823" t="s">
        <v>1124</v>
      </c>
      <c r="N35823" t="s">
        <v>1056</v>
      </c>
      <c r="O35823">
        <v>13</v>
      </c>
      <c r="P35823" t="s">
        <v>617</v>
      </c>
      <c r="Q35823" t="s">
        <v>492</v>
      </c>
      <c r="R35823" t="s">
        <v>1051</v>
      </c>
      <c r="S35823">
        <v>13</v>
      </c>
      <c r="T35823" t="s">
        <v>374</v>
      </c>
      <c r="U35823" t="s">
        <v>375</v>
      </c>
      <c r="V35823" t="s">
        <v>140</v>
      </c>
      <c r="W35823">
        <v>12</v>
      </c>
      <c r="X35823" t="s">
        <v>177</v>
      </c>
      <c r="Y35823" t="s">
        <v>140</v>
      </c>
      <c r="Z35823" t="s">
        <v>140</v>
      </c>
    </row>
    <row r="35824" spans="1:26" x14ac:dyDescent="0.35">
      <c r="A35824" t="s">
        <v>10</v>
      </c>
      <c r="B35824">
        <v>25</v>
      </c>
      <c r="C35824" t="s">
        <v>794</v>
      </c>
      <c r="D35824" t="s">
        <v>793</v>
      </c>
      <c r="E35824">
        <v>25</v>
      </c>
      <c r="F35824" t="s">
        <v>974</v>
      </c>
      <c r="G35824" t="s">
        <v>973</v>
      </c>
      <c r="H35824">
        <v>25</v>
      </c>
      <c r="I35824" t="s">
        <v>177</v>
      </c>
      <c r="J35824" t="s">
        <v>140</v>
      </c>
      <c r="K35824" t="s">
        <v>140</v>
      </c>
      <c r="L35824">
        <v>25</v>
      </c>
      <c r="M35824" t="s">
        <v>885</v>
      </c>
      <c r="N35824" t="s">
        <v>886</v>
      </c>
      <c r="O35824">
        <v>25</v>
      </c>
      <c r="P35824" t="s">
        <v>120</v>
      </c>
      <c r="Q35824" t="s">
        <v>119</v>
      </c>
      <c r="R35824" t="s">
        <v>140</v>
      </c>
      <c r="S35824">
        <v>25</v>
      </c>
      <c r="T35824" t="s">
        <v>655</v>
      </c>
      <c r="U35824" t="s">
        <v>656</v>
      </c>
      <c r="V35824" t="s">
        <v>140</v>
      </c>
      <c r="W35824">
        <v>25</v>
      </c>
      <c r="X35824" t="s">
        <v>126</v>
      </c>
      <c r="Y35824" t="s">
        <v>125</v>
      </c>
      <c r="Z35824" t="s">
        <v>140</v>
      </c>
    </row>
    <row r="35825" spans="1:26" x14ac:dyDescent="0.35">
      <c r="A35825" t="s">
        <v>11</v>
      </c>
      <c r="B35825">
        <v>20</v>
      </c>
      <c r="C35825" t="s">
        <v>901</v>
      </c>
      <c r="D35825" t="s">
        <v>902</v>
      </c>
      <c r="E35825">
        <v>20</v>
      </c>
      <c r="F35825" t="s">
        <v>378</v>
      </c>
      <c r="G35825" t="s">
        <v>379</v>
      </c>
      <c r="H35825">
        <v>20</v>
      </c>
      <c r="I35825" t="s">
        <v>1160</v>
      </c>
      <c r="J35825" t="s">
        <v>1048</v>
      </c>
      <c r="K35825" t="s">
        <v>140</v>
      </c>
      <c r="L35825">
        <v>20</v>
      </c>
      <c r="M35825" t="s">
        <v>98</v>
      </c>
      <c r="N35825" t="s">
        <v>97</v>
      </c>
      <c r="O35825">
        <v>20</v>
      </c>
      <c r="P35825" t="s">
        <v>987</v>
      </c>
      <c r="Q35825" t="s">
        <v>988</v>
      </c>
      <c r="R35825" t="s">
        <v>140</v>
      </c>
      <c r="S35825">
        <v>20</v>
      </c>
      <c r="T35825" t="s">
        <v>491</v>
      </c>
      <c r="U35825" t="s">
        <v>490</v>
      </c>
      <c r="V35825" t="s">
        <v>140</v>
      </c>
      <c r="W35825">
        <v>20</v>
      </c>
      <c r="X35825" t="s">
        <v>177</v>
      </c>
      <c r="Y35825" t="s">
        <v>140</v>
      </c>
      <c r="Z35825" t="s">
        <v>140</v>
      </c>
    </row>
    <row r="35826" spans="1:26" x14ac:dyDescent="0.35">
      <c r="A35826" t="s">
        <v>12</v>
      </c>
      <c r="B35826">
        <v>126</v>
      </c>
      <c r="C35826" t="s">
        <v>1050</v>
      </c>
      <c r="D35826" t="s">
        <v>1147</v>
      </c>
      <c r="E35826">
        <v>126</v>
      </c>
      <c r="F35826" t="s">
        <v>800</v>
      </c>
      <c r="G35826" t="s">
        <v>801</v>
      </c>
      <c r="H35826">
        <v>126</v>
      </c>
      <c r="I35826" t="s">
        <v>898</v>
      </c>
      <c r="J35826" t="s">
        <v>123</v>
      </c>
      <c r="K35826" t="s">
        <v>1050</v>
      </c>
      <c r="L35826">
        <v>126</v>
      </c>
      <c r="M35826" t="s">
        <v>459</v>
      </c>
      <c r="N35826" t="s">
        <v>460</v>
      </c>
      <c r="O35826">
        <v>126</v>
      </c>
      <c r="P35826" t="s">
        <v>1110</v>
      </c>
      <c r="Q35826" t="s">
        <v>1053</v>
      </c>
      <c r="R35826" t="s">
        <v>140</v>
      </c>
      <c r="S35826">
        <v>126</v>
      </c>
      <c r="T35826" t="s">
        <v>861</v>
      </c>
      <c r="U35826" t="s">
        <v>862</v>
      </c>
      <c r="V35826" t="s">
        <v>140</v>
      </c>
      <c r="W35826">
        <v>126</v>
      </c>
      <c r="X35826" t="s">
        <v>997</v>
      </c>
      <c r="Y35826" t="s">
        <v>1023</v>
      </c>
      <c r="Z35826" t="s">
        <v>1010</v>
      </c>
    </row>
    <row r="35827" spans="1:26" x14ac:dyDescent="0.35">
      <c r="A35827" t="s">
        <v>13</v>
      </c>
      <c r="B35827">
        <v>163</v>
      </c>
      <c r="C35827" t="s">
        <v>1098</v>
      </c>
      <c r="D35827" t="s">
        <v>1204</v>
      </c>
      <c r="E35827">
        <v>163</v>
      </c>
      <c r="F35827" t="s">
        <v>941</v>
      </c>
      <c r="G35827" t="s">
        <v>755</v>
      </c>
      <c r="H35827">
        <v>163</v>
      </c>
      <c r="I35827" t="s">
        <v>114</v>
      </c>
      <c r="J35827" t="s">
        <v>95</v>
      </c>
      <c r="K35827" t="s">
        <v>1063</v>
      </c>
      <c r="L35827">
        <v>163</v>
      </c>
      <c r="M35827" t="s">
        <v>649</v>
      </c>
      <c r="N35827" t="s">
        <v>650</v>
      </c>
      <c r="O35827">
        <v>163</v>
      </c>
      <c r="P35827" t="s">
        <v>1204</v>
      </c>
      <c r="Q35827" t="s">
        <v>1098</v>
      </c>
      <c r="R35827" t="s">
        <v>140</v>
      </c>
      <c r="S35827">
        <v>163</v>
      </c>
      <c r="T35827" t="s">
        <v>1153</v>
      </c>
      <c r="U35827" t="s">
        <v>1059</v>
      </c>
      <c r="V35827" t="s">
        <v>140</v>
      </c>
      <c r="W35827">
        <v>158</v>
      </c>
      <c r="X35827" t="s">
        <v>92</v>
      </c>
      <c r="Y35827" t="s">
        <v>91</v>
      </c>
      <c r="Z35827" t="s">
        <v>140</v>
      </c>
    </row>
    <row r="35828" spans="1:26" x14ac:dyDescent="0.35">
      <c r="A35828" t="s">
        <v>14</v>
      </c>
      <c r="B35828">
        <v>63</v>
      </c>
      <c r="C35828" t="s">
        <v>97</v>
      </c>
      <c r="D35828" t="s">
        <v>98</v>
      </c>
      <c r="E35828">
        <v>63</v>
      </c>
      <c r="F35828" t="s">
        <v>1006</v>
      </c>
      <c r="G35828" t="s">
        <v>1007</v>
      </c>
      <c r="H35828">
        <v>63</v>
      </c>
      <c r="I35828" t="s">
        <v>1121</v>
      </c>
      <c r="J35828" t="s">
        <v>394</v>
      </c>
      <c r="K35828" t="s">
        <v>140</v>
      </c>
      <c r="L35828">
        <v>63</v>
      </c>
      <c r="M35828" t="s">
        <v>859</v>
      </c>
      <c r="N35828" t="s">
        <v>860</v>
      </c>
      <c r="O35828">
        <v>63</v>
      </c>
      <c r="P35828" t="s">
        <v>1143</v>
      </c>
      <c r="Q35828" t="s">
        <v>1070</v>
      </c>
      <c r="R35828" t="s">
        <v>140</v>
      </c>
      <c r="S35828">
        <v>63</v>
      </c>
      <c r="T35828" t="s">
        <v>936</v>
      </c>
      <c r="U35828" t="s">
        <v>937</v>
      </c>
      <c r="V35828" t="s">
        <v>140</v>
      </c>
      <c r="W35828">
        <v>63</v>
      </c>
      <c r="X35828" t="s">
        <v>858</v>
      </c>
      <c r="Y35828" t="s">
        <v>527</v>
      </c>
      <c r="Z35828" t="s">
        <v>140</v>
      </c>
    </row>
    <row r="35829" spans="1:26" x14ac:dyDescent="0.35">
      <c r="A35829" t="s">
        <v>15</v>
      </c>
      <c r="B35829">
        <v>42</v>
      </c>
      <c r="C35829" t="s">
        <v>592</v>
      </c>
      <c r="D35829" t="s">
        <v>1158</v>
      </c>
      <c r="E35829">
        <v>42</v>
      </c>
      <c r="F35829" t="s">
        <v>732</v>
      </c>
      <c r="G35829" t="s">
        <v>733</v>
      </c>
      <c r="H35829">
        <v>42</v>
      </c>
      <c r="I35829" t="s">
        <v>124</v>
      </c>
      <c r="J35829" t="s">
        <v>123</v>
      </c>
      <c r="K35829" t="s">
        <v>140</v>
      </c>
      <c r="L35829">
        <v>42</v>
      </c>
      <c r="M35829" t="s">
        <v>943</v>
      </c>
      <c r="N35829" t="s">
        <v>942</v>
      </c>
      <c r="O35829">
        <v>42</v>
      </c>
      <c r="P35829" t="s">
        <v>920</v>
      </c>
      <c r="Q35829" t="s">
        <v>921</v>
      </c>
      <c r="R35829" t="s">
        <v>140</v>
      </c>
      <c r="S35829">
        <v>42</v>
      </c>
      <c r="T35829" t="s">
        <v>854</v>
      </c>
      <c r="U35829" t="s">
        <v>855</v>
      </c>
      <c r="V35829" t="s">
        <v>140</v>
      </c>
      <c r="W35829">
        <v>42</v>
      </c>
      <c r="X35829" t="s">
        <v>514</v>
      </c>
      <c r="Y35829" t="s">
        <v>1098</v>
      </c>
      <c r="Z35829" t="s">
        <v>1020</v>
      </c>
    </row>
    <row r="35830" spans="1:26" x14ac:dyDescent="0.35">
      <c r="A35830" t="s">
        <v>16</v>
      </c>
      <c r="B35830">
        <v>16</v>
      </c>
      <c r="C35830" t="s">
        <v>1083</v>
      </c>
      <c r="D35830" t="s">
        <v>1084</v>
      </c>
      <c r="E35830">
        <v>16</v>
      </c>
      <c r="F35830" t="s">
        <v>1111</v>
      </c>
      <c r="G35830" t="s">
        <v>1067</v>
      </c>
      <c r="H35830">
        <v>16</v>
      </c>
      <c r="I35830" t="s">
        <v>916</v>
      </c>
      <c r="J35830" t="s">
        <v>917</v>
      </c>
      <c r="K35830" t="s">
        <v>140</v>
      </c>
      <c r="L35830">
        <v>16</v>
      </c>
      <c r="M35830" t="s">
        <v>491</v>
      </c>
      <c r="N35830" t="s">
        <v>490</v>
      </c>
      <c r="O35830">
        <v>16</v>
      </c>
      <c r="P35830" t="s">
        <v>928</v>
      </c>
      <c r="Q35830" t="s">
        <v>929</v>
      </c>
      <c r="R35830" t="s">
        <v>140</v>
      </c>
      <c r="S35830">
        <v>16</v>
      </c>
      <c r="T35830" t="s">
        <v>707</v>
      </c>
      <c r="U35830" t="s">
        <v>706</v>
      </c>
      <c r="V35830" t="s">
        <v>140</v>
      </c>
      <c r="W35830">
        <v>16</v>
      </c>
      <c r="X35830" t="s">
        <v>520</v>
      </c>
      <c r="Y35830" t="s">
        <v>952</v>
      </c>
      <c r="Z35830" t="s">
        <v>1067</v>
      </c>
    </row>
    <row r="35831" spans="1:26" x14ac:dyDescent="0.35">
      <c r="A35831" t="s">
        <v>17</v>
      </c>
      <c r="B35831">
        <v>24</v>
      </c>
      <c r="C35831" t="s">
        <v>492</v>
      </c>
      <c r="D35831" t="s">
        <v>493</v>
      </c>
      <c r="E35831">
        <v>24</v>
      </c>
      <c r="F35831" t="s">
        <v>800</v>
      </c>
      <c r="G35831" t="s">
        <v>801</v>
      </c>
      <c r="H35831">
        <v>24</v>
      </c>
      <c r="I35831" t="s">
        <v>510</v>
      </c>
      <c r="J35831" t="s">
        <v>511</v>
      </c>
      <c r="K35831" t="s">
        <v>140</v>
      </c>
      <c r="L35831">
        <v>24</v>
      </c>
      <c r="M35831" t="s">
        <v>454</v>
      </c>
      <c r="N35831" t="s">
        <v>455</v>
      </c>
      <c r="O35831">
        <v>24</v>
      </c>
      <c r="P35831" t="s">
        <v>96</v>
      </c>
      <c r="Q35831" t="s">
        <v>95</v>
      </c>
      <c r="R35831" t="s">
        <v>140</v>
      </c>
      <c r="S35831">
        <v>24</v>
      </c>
      <c r="T35831" t="s">
        <v>997</v>
      </c>
      <c r="U35831" t="s">
        <v>996</v>
      </c>
      <c r="V35831" t="s">
        <v>140</v>
      </c>
      <c r="W35831">
        <v>24</v>
      </c>
      <c r="X35831" t="s">
        <v>177</v>
      </c>
      <c r="Y35831" t="s">
        <v>140</v>
      </c>
      <c r="Z35831" t="s">
        <v>140</v>
      </c>
    </row>
    <row r="35832" spans="1:26" x14ac:dyDescent="0.35">
      <c r="A35832" t="s">
        <v>18</v>
      </c>
      <c r="B35832">
        <v>57</v>
      </c>
      <c r="C35832" t="s">
        <v>476</v>
      </c>
      <c r="D35832" t="s">
        <v>477</v>
      </c>
      <c r="E35832">
        <v>57</v>
      </c>
      <c r="F35832" t="s">
        <v>100</v>
      </c>
      <c r="G35832" t="s">
        <v>99</v>
      </c>
      <c r="H35832">
        <v>57</v>
      </c>
      <c r="I35832" t="s">
        <v>1097</v>
      </c>
      <c r="J35832" t="s">
        <v>1044</v>
      </c>
      <c r="K35832" t="s">
        <v>140</v>
      </c>
      <c r="L35832">
        <v>57</v>
      </c>
      <c r="M35832" t="s">
        <v>572</v>
      </c>
      <c r="N35832" t="s">
        <v>573</v>
      </c>
      <c r="O35832">
        <v>57</v>
      </c>
      <c r="P35832" t="s">
        <v>1142</v>
      </c>
      <c r="Q35832" t="s">
        <v>1018</v>
      </c>
      <c r="R35832" t="s">
        <v>140</v>
      </c>
      <c r="S35832">
        <v>57</v>
      </c>
      <c r="T35832" t="s">
        <v>927</v>
      </c>
      <c r="U35832" t="s">
        <v>849</v>
      </c>
      <c r="V35832" t="s">
        <v>140</v>
      </c>
      <c r="W35832">
        <v>56</v>
      </c>
      <c r="X35832" t="s">
        <v>596</v>
      </c>
      <c r="Y35832" t="s">
        <v>595</v>
      </c>
      <c r="Z35832" t="s">
        <v>140</v>
      </c>
    </row>
    <row r="35833" spans="1:26" x14ac:dyDescent="0.35">
      <c r="A35833" t="s">
        <v>19</v>
      </c>
      <c r="B35833">
        <v>24</v>
      </c>
      <c r="C35833" t="s">
        <v>77</v>
      </c>
      <c r="D35833" t="s">
        <v>76</v>
      </c>
      <c r="E35833">
        <v>24</v>
      </c>
      <c r="F35833" t="s">
        <v>1115</v>
      </c>
      <c r="G35833" t="s">
        <v>1057</v>
      </c>
      <c r="H35833">
        <v>24</v>
      </c>
      <c r="I35833" t="s">
        <v>1120</v>
      </c>
      <c r="J35833" t="s">
        <v>140</v>
      </c>
      <c r="K35833" t="s">
        <v>950</v>
      </c>
      <c r="L35833">
        <v>24</v>
      </c>
      <c r="M35833" t="s">
        <v>503</v>
      </c>
      <c r="N35833" t="s">
        <v>502</v>
      </c>
      <c r="O35833">
        <v>24</v>
      </c>
      <c r="P35833" t="s">
        <v>563</v>
      </c>
      <c r="Q35833" t="s">
        <v>511</v>
      </c>
      <c r="R35833" t="s">
        <v>950</v>
      </c>
      <c r="S35833">
        <v>24</v>
      </c>
      <c r="T35833" t="s">
        <v>367</v>
      </c>
      <c r="U35833" t="s">
        <v>366</v>
      </c>
      <c r="V35833" t="s">
        <v>140</v>
      </c>
      <c r="W35833">
        <v>23</v>
      </c>
      <c r="X35833" t="s">
        <v>990</v>
      </c>
      <c r="Y35833" t="s">
        <v>458</v>
      </c>
      <c r="Z35833" t="s">
        <v>140</v>
      </c>
    </row>
    <row r="35834" spans="1:26" x14ac:dyDescent="0.35">
      <c r="A35834" t="s">
        <v>20</v>
      </c>
      <c r="B35834">
        <v>26</v>
      </c>
      <c r="C35834" t="s">
        <v>921</v>
      </c>
      <c r="D35834" t="s">
        <v>920</v>
      </c>
      <c r="E35834">
        <v>26</v>
      </c>
      <c r="F35834" t="s">
        <v>1077</v>
      </c>
      <c r="G35834" t="s">
        <v>1076</v>
      </c>
      <c r="H35834">
        <v>26</v>
      </c>
      <c r="I35834" t="s">
        <v>177</v>
      </c>
      <c r="J35834" t="s">
        <v>140</v>
      </c>
      <c r="K35834" t="s">
        <v>140</v>
      </c>
      <c r="L35834">
        <v>26</v>
      </c>
      <c r="M35834" t="s">
        <v>655</v>
      </c>
      <c r="N35834" t="s">
        <v>656</v>
      </c>
      <c r="O35834">
        <v>26</v>
      </c>
      <c r="P35834" t="s">
        <v>442</v>
      </c>
      <c r="Q35834" t="s">
        <v>443</v>
      </c>
      <c r="R35834" t="s">
        <v>140</v>
      </c>
      <c r="S35834">
        <v>26</v>
      </c>
      <c r="T35834" t="s">
        <v>892</v>
      </c>
      <c r="U35834" t="s">
        <v>893</v>
      </c>
      <c r="V35834" t="s">
        <v>140</v>
      </c>
      <c r="W35834">
        <v>26</v>
      </c>
      <c r="X35834" t="s">
        <v>1079</v>
      </c>
      <c r="Y35834" t="s">
        <v>970</v>
      </c>
      <c r="Z35834" t="s">
        <v>140</v>
      </c>
    </row>
    <row r="35835" spans="1:26" x14ac:dyDescent="0.35">
      <c r="A35835" t="s">
        <v>21</v>
      </c>
      <c r="B35835">
        <v>22</v>
      </c>
      <c r="C35835" t="s">
        <v>532</v>
      </c>
      <c r="D35835" t="s">
        <v>531</v>
      </c>
      <c r="E35835">
        <v>22</v>
      </c>
      <c r="F35835" t="s">
        <v>787</v>
      </c>
      <c r="G35835" t="s">
        <v>788</v>
      </c>
      <c r="H35835">
        <v>22</v>
      </c>
      <c r="I35835" t="s">
        <v>787</v>
      </c>
      <c r="J35835" t="s">
        <v>788</v>
      </c>
      <c r="K35835" t="s">
        <v>140</v>
      </c>
      <c r="L35835">
        <v>22</v>
      </c>
      <c r="M35835" t="s">
        <v>201</v>
      </c>
      <c r="N35835" t="s">
        <v>202</v>
      </c>
      <c r="O35835">
        <v>22</v>
      </c>
      <c r="P35835" t="s">
        <v>1143</v>
      </c>
      <c r="Q35835" t="s">
        <v>1070</v>
      </c>
      <c r="R35835" t="s">
        <v>140</v>
      </c>
      <c r="S35835">
        <v>22</v>
      </c>
      <c r="T35835" t="s">
        <v>488</v>
      </c>
      <c r="U35835" t="s">
        <v>489</v>
      </c>
      <c r="V35835" t="s">
        <v>140</v>
      </c>
      <c r="W35835">
        <v>22</v>
      </c>
      <c r="X35835" t="s">
        <v>787</v>
      </c>
      <c r="Y35835" t="s">
        <v>788</v>
      </c>
      <c r="Z35835" t="s">
        <v>140</v>
      </c>
    </row>
    <row r="35836" spans="1:26" x14ac:dyDescent="0.35">
      <c r="A35836" t="s">
        <v>22</v>
      </c>
      <c r="B35836">
        <v>21</v>
      </c>
      <c r="C35836" t="s">
        <v>81</v>
      </c>
      <c r="D35836" t="s">
        <v>80</v>
      </c>
      <c r="E35836">
        <v>21</v>
      </c>
      <c r="F35836" t="s">
        <v>177</v>
      </c>
      <c r="G35836" t="s">
        <v>140</v>
      </c>
      <c r="H35836">
        <v>21</v>
      </c>
      <c r="I35836" t="s">
        <v>126</v>
      </c>
      <c r="J35836" t="s">
        <v>125</v>
      </c>
      <c r="K35836" t="s">
        <v>140</v>
      </c>
      <c r="L35836">
        <v>21</v>
      </c>
      <c r="M35836" t="s">
        <v>936</v>
      </c>
      <c r="N35836" t="s">
        <v>937</v>
      </c>
      <c r="O35836">
        <v>21</v>
      </c>
      <c r="P35836" t="s">
        <v>974</v>
      </c>
      <c r="Q35836" t="s">
        <v>973</v>
      </c>
      <c r="R35836" t="s">
        <v>140</v>
      </c>
      <c r="S35836">
        <v>21</v>
      </c>
      <c r="T35836" t="s">
        <v>817</v>
      </c>
      <c r="U35836" t="s">
        <v>818</v>
      </c>
      <c r="V35836" t="s">
        <v>140</v>
      </c>
      <c r="W35836">
        <v>21</v>
      </c>
      <c r="X35836" t="s">
        <v>986</v>
      </c>
      <c r="Y35836" t="s">
        <v>985</v>
      </c>
      <c r="Z35836" t="s">
        <v>140</v>
      </c>
    </row>
    <row r="35837" spans="1:26" x14ac:dyDescent="0.35">
      <c r="A35837" t="s">
        <v>23</v>
      </c>
      <c r="B35837">
        <v>90</v>
      </c>
      <c r="C35837" t="s">
        <v>101</v>
      </c>
      <c r="D35837" t="s">
        <v>102</v>
      </c>
      <c r="E35837">
        <v>90</v>
      </c>
      <c r="F35837" t="s">
        <v>930</v>
      </c>
      <c r="G35837" t="s">
        <v>147</v>
      </c>
      <c r="H35837">
        <v>90</v>
      </c>
      <c r="I35837" t="s">
        <v>112</v>
      </c>
      <c r="J35837" t="s">
        <v>111</v>
      </c>
      <c r="K35837" t="s">
        <v>140</v>
      </c>
      <c r="L35837">
        <v>90</v>
      </c>
      <c r="M35837" t="s">
        <v>989</v>
      </c>
      <c r="N35837" t="s">
        <v>848</v>
      </c>
      <c r="O35837">
        <v>90</v>
      </c>
      <c r="P35837" t="s">
        <v>1002</v>
      </c>
      <c r="Q35837" t="s">
        <v>515</v>
      </c>
      <c r="R35837" t="s">
        <v>1066</v>
      </c>
      <c r="S35837">
        <v>90</v>
      </c>
      <c r="T35837" t="s">
        <v>736</v>
      </c>
      <c r="U35837" t="s">
        <v>805</v>
      </c>
      <c r="V35837" t="s">
        <v>1013</v>
      </c>
      <c r="W35837">
        <v>90</v>
      </c>
      <c r="X35837" t="s">
        <v>904</v>
      </c>
      <c r="Y35837" t="s">
        <v>903</v>
      </c>
      <c r="Z35837" t="s">
        <v>140</v>
      </c>
    </row>
    <row r="35838" spans="1:26" x14ac:dyDescent="0.35">
      <c r="A35838" t="s">
        <v>24</v>
      </c>
      <c r="B35838">
        <v>28</v>
      </c>
      <c r="C35838" t="s">
        <v>51</v>
      </c>
      <c r="D35838" t="s">
        <v>50</v>
      </c>
      <c r="E35838">
        <v>28</v>
      </c>
      <c r="F35838" t="s">
        <v>1143</v>
      </c>
      <c r="G35838" t="s">
        <v>1070</v>
      </c>
      <c r="H35838">
        <v>28</v>
      </c>
      <c r="I35838" t="s">
        <v>1147</v>
      </c>
      <c r="J35838" t="s">
        <v>1050</v>
      </c>
      <c r="K35838" t="s">
        <v>140</v>
      </c>
      <c r="L35838">
        <v>28</v>
      </c>
      <c r="M35838" t="s">
        <v>842</v>
      </c>
      <c r="N35838" t="s">
        <v>843</v>
      </c>
      <c r="O35838">
        <v>28</v>
      </c>
      <c r="P35838" t="s">
        <v>986</v>
      </c>
      <c r="Q35838" t="s">
        <v>953</v>
      </c>
      <c r="R35838" t="s">
        <v>1019</v>
      </c>
      <c r="S35838">
        <v>28</v>
      </c>
      <c r="T35838" t="s">
        <v>694</v>
      </c>
      <c r="U35838" t="s">
        <v>695</v>
      </c>
      <c r="V35838" t="s">
        <v>140</v>
      </c>
      <c r="W35838">
        <v>27</v>
      </c>
      <c r="X35838" t="s">
        <v>102</v>
      </c>
      <c r="Y35838" t="s">
        <v>961</v>
      </c>
      <c r="Z35838" t="s">
        <v>1043</v>
      </c>
    </row>
    <row r="35839" spans="1:26" x14ac:dyDescent="0.35">
      <c r="A35839" t="s">
        <v>25</v>
      </c>
      <c r="B35839">
        <v>17</v>
      </c>
      <c r="C35839" t="s">
        <v>673</v>
      </c>
      <c r="D35839" t="s">
        <v>672</v>
      </c>
      <c r="E35839">
        <v>17</v>
      </c>
      <c r="F35839" t="s">
        <v>858</v>
      </c>
      <c r="G35839" t="s">
        <v>527</v>
      </c>
      <c r="H35839">
        <v>17</v>
      </c>
      <c r="I35839" t="s">
        <v>177</v>
      </c>
      <c r="J35839" t="s">
        <v>140</v>
      </c>
      <c r="K35839" t="s">
        <v>140</v>
      </c>
      <c r="L35839">
        <v>17</v>
      </c>
      <c r="M35839" t="s">
        <v>844</v>
      </c>
      <c r="N35839" t="s">
        <v>528</v>
      </c>
      <c r="O35839">
        <v>17</v>
      </c>
      <c r="P35839" t="s">
        <v>1120</v>
      </c>
      <c r="Q35839" t="s">
        <v>950</v>
      </c>
      <c r="R35839" t="s">
        <v>140</v>
      </c>
      <c r="S35839">
        <v>17</v>
      </c>
      <c r="T35839" t="s">
        <v>377</v>
      </c>
      <c r="U35839" t="s">
        <v>376</v>
      </c>
      <c r="V35839" t="s">
        <v>140</v>
      </c>
      <c r="W35839">
        <v>17</v>
      </c>
      <c r="X35839" t="s">
        <v>653</v>
      </c>
      <c r="Y35839" t="s">
        <v>654</v>
      </c>
      <c r="Z35839" t="s">
        <v>140</v>
      </c>
    </row>
    <row r="35840" spans="1:26" x14ac:dyDescent="0.35">
      <c r="A35840" t="s">
        <v>26</v>
      </c>
      <c r="B35840">
        <v>20</v>
      </c>
      <c r="C35840" t="s">
        <v>91</v>
      </c>
      <c r="D35840" t="s">
        <v>92</v>
      </c>
      <c r="E35840">
        <v>20</v>
      </c>
      <c r="F35840" t="s">
        <v>1160</v>
      </c>
      <c r="G35840" t="s">
        <v>1048</v>
      </c>
      <c r="H35840">
        <v>20</v>
      </c>
      <c r="I35840" t="s">
        <v>92</v>
      </c>
      <c r="J35840" t="s">
        <v>91</v>
      </c>
      <c r="K35840" t="s">
        <v>140</v>
      </c>
      <c r="L35840">
        <v>20</v>
      </c>
      <c r="M35840" t="s">
        <v>1001</v>
      </c>
      <c r="N35840" t="s">
        <v>1000</v>
      </c>
      <c r="O35840">
        <v>20</v>
      </c>
      <c r="P35840" t="s">
        <v>998</v>
      </c>
      <c r="Q35840" t="s">
        <v>1061</v>
      </c>
      <c r="R35840" t="s">
        <v>1048</v>
      </c>
      <c r="S35840">
        <v>20</v>
      </c>
      <c r="T35840" t="s">
        <v>114</v>
      </c>
      <c r="U35840" t="s">
        <v>113</v>
      </c>
      <c r="V35840" t="s">
        <v>140</v>
      </c>
      <c r="W35840">
        <v>20</v>
      </c>
      <c r="X35840" t="s">
        <v>90</v>
      </c>
      <c r="Y35840" t="s">
        <v>89</v>
      </c>
      <c r="Z35840" t="s">
        <v>140</v>
      </c>
    </row>
    <row r="35841" spans="1:27" x14ac:dyDescent="0.35">
      <c r="A35841" t="s">
        <v>27</v>
      </c>
      <c r="B35841">
        <v>12</v>
      </c>
      <c r="C35841" t="s">
        <v>853</v>
      </c>
      <c r="D35841" t="s">
        <v>852</v>
      </c>
      <c r="E35841">
        <v>12</v>
      </c>
      <c r="F35841" t="s">
        <v>918</v>
      </c>
      <c r="G35841" t="s">
        <v>919</v>
      </c>
      <c r="H35841">
        <v>12</v>
      </c>
      <c r="I35841" t="s">
        <v>404</v>
      </c>
      <c r="J35841" t="s">
        <v>405</v>
      </c>
      <c r="K35841" t="s">
        <v>140</v>
      </c>
      <c r="L35841">
        <v>12</v>
      </c>
      <c r="M35841" t="s">
        <v>1006</v>
      </c>
      <c r="N35841" t="s">
        <v>1007</v>
      </c>
      <c r="O35841">
        <v>12</v>
      </c>
      <c r="P35841" t="s">
        <v>1153</v>
      </c>
      <c r="Q35841" t="s">
        <v>1059</v>
      </c>
      <c r="R35841" t="s">
        <v>140</v>
      </c>
      <c r="S35841">
        <v>12</v>
      </c>
      <c r="T35841" t="s">
        <v>313</v>
      </c>
      <c r="U35841" t="s">
        <v>314</v>
      </c>
      <c r="V35841" t="s">
        <v>140</v>
      </c>
      <c r="W35841">
        <v>12</v>
      </c>
      <c r="X35841" t="s">
        <v>1155</v>
      </c>
      <c r="Y35841" t="s">
        <v>1154</v>
      </c>
      <c r="Z35841" t="s">
        <v>140</v>
      </c>
    </row>
    <row r="35842" spans="1:27" x14ac:dyDescent="0.35">
      <c r="A35842" t="s">
        <v>28</v>
      </c>
      <c r="B35842">
        <v>29</v>
      </c>
      <c r="C35842" t="s">
        <v>49</v>
      </c>
      <c r="D35842" t="s">
        <v>48</v>
      </c>
      <c r="E35842">
        <v>29</v>
      </c>
      <c r="F35842" t="s">
        <v>177</v>
      </c>
      <c r="G35842" t="s">
        <v>140</v>
      </c>
      <c r="H35842">
        <v>29</v>
      </c>
      <c r="I35842" t="s">
        <v>938</v>
      </c>
      <c r="J35842" t="s">
        <v>939</v>
      </c>
      <c r="K35842" t="s">
        <v>140</v>
      </c>
      <c r="L35842">
        <v>29</v>
      </c>
      <c r="M35842" t="s">
        <v>638</v>
      </c>
      <c r="N35842" t="s">
        <v>639</v>
      </c>
      <c r="O35842">
        <v>29</v>
      </c>
      <c r="P35842" t="s">
        <v>938</v>
      </c>
      <c r="Q35842" t="s">
        <v>939</v>
      </c>
      <c r="R35842" t="s">
        <v>140</v>
      </c>
      <c r="S35842">
        <v>29</v>
      </c>
      <c r="T35842" t="s">
        <v>472</v>
      </c>
      <c r="U35842" t="s">
        <v>471</v>
      </c>
      <c r="V35842" t="s">
        <v>140</v>
      </c>
      <c r="W35842">
        <v>29</v>
      </c>
      <c r="X35842" t="s">
        <v>114</v>
      </c>
      <c r="Y35842" t="s">
        <v>113</v>
      </c>
      <c r="Z35842" t="s">
        <v>140</v>
      </c>
    </row>
    <row r="35843" spans="1:27" x14ac:dyDescent="0.35">
      <c r="A35843" t="s">
        <v>29</v>
      </c>
      <c r="B35843">
        <v>16</v>
      </c>
      <c r="C35843" t="s">
        <v>654</v>
      </c>
      <c r="D35843" t="s">
        <v>653</v>
      </c>
      <c r="E35843">
        <v>16</v>
      </c>
      <c r="F35843" t="s">
        <v>92</v>
      </c>
      <c r="G35843" t="s">
        <v>91</v>
      </c>
      <c r="H35843">
        <v>16</v>
      </c>
      <c r="I35843" t="s">
        <v>904</v>
      </c>
      <c r="J35843" t="s">
        <v>903</v>
      </c>
      <c r="K35843" t="s">
        <v>140</v>
      </c>
      <c r="L35843">
        <v>16</v>
      </c>
      <c r="M35843" t="s">
        <v>410</v>
      </c>
      <c r="N35843" t="s">
        <v>411</v>
      </c>
      <c r="O35843">
        <v>16</v>
      </c>
      <c r="P35843" t="s">
        <v>92</v>
      </c>
      <c r="Q35843" t="s">
        <v>91</v>
      </c>
      <c r="R35843" t="s">
        <v>140</v>
      </c>
      <c r="S35843">
        <v>16</v>
      </c>
      <c r="T35843" t="s">
        <v>92</v>
      </c>
      <c r="U35843" t="s">
        <v>91</v>
      </c>
      <c r="V35843" t="s">
        <v>140</v>
      </c>
      <c r="W35843">
        <v>16</v>
      </c>
      <c r="X35843" t="s">
        <v>955</v>
      </c>
      <c r="Y35843" t="s">
        <v>954</v>
      </c>
      <c r="Z35843" t="s">
        <v>140</v>
      </c>
    </row>
    <row r="35844" spans="1:27" x14ac:dyDescent="0.35">
      <c r="A35844" t="s">
        <v>30</v>
      </c>
      <c r="B35844">
        <v>16</v>
      </c>
      <c r="C35844" t="s">
        <v>548</v>
      </c>
      <c r="D35844" t="s">
        <v>1157</v>
      </c>
      <c r="E35844">
        <v>16</v>
      </c>
      <c r="F35844" t="s">
        <v>177</v>
      </c>
      <c r="G35844" t="s">
        <v>140</v>
      </c>
      <c r="H35844">
        <v>16</v>
      </c>
      <c r="I35844" t="s">
        <v>177</v>
      </c>
      <c r="J35844" t="s">
        <v>140</v>
      </c>
      <c r="K35844" t="s">
        <v>140</v>
      </c>
      <c r="L35844">
        <v>16</v>
      </c>
      <c r="M35844" t="s">
        <v>763</v>
      </c>
      <c r="N35844" t="s">
        <v>762</v>
      </c>
      <c r="O35844">
        <v>16</v>
      </c>
      <c r="P35844" t="s">
        <v>177</v>
      </c>
      <c r="Q35844" t="s">
        <v>140</v>
      </c>
      <c r="R35844" t="s">
        <v>140</v>
      </c>
      <c r="S35844">
        <v>16</v>
      </c>
      <c r="T35844" t="s">
        <v>362</v>
      </c>
      <c r="U35844" t="s">
        <v>363</v>
      </c>
      <c r="V35844" t="s">
        <v>140</v>
      </c>
      <c r="W35844">
        <v>16</v>
      </c>
      <c r="X35844" t="s">
        <v>92</v>
      </c>
      <c r="Y35844" t="s">
        <v>91</v>
      </c>
      <c r="Z35844" t="s">
        <v>140</v>
      </c>
    </row>
    <row r="35845" spans="1:27" x14ac:dyDescent="0.35">
      <c r="A35845" t="s">
        <v>31</v>
      </c>
      <c r="B35845">
        <v>178</v>
      </c>
      <c r="C35845" t="s">
        <v>950</v>
      </c>
      <c r="D35845" t="s">
        <v>1120</v>
      </c>
      <c r="E35845">
        <v>178</v>
      </c>
      <c r="F35845" t="s">
        <v>122</v>
      </c>
      <c r="G35845" t="s">
        <v>121</v>
      </c>
      <c r="H35845">
        <v>178</v>
      </c>
      <c r="I35845" t="s">
        <v>941</v>
      </c>
      <c r="J35845" t="s">
        <v>755</v>
      </c>
      <c r="K35845" t="s">
        <v>140</v>
      </c>
      <c r="L35845">
        <v>178</v>
      </c>
      <c r="M35845" t="s">
        <v>530</v>
      </c>
      <c r="N35845" t="s">
        <v>529</v>
      </c>
      <c r="O35845">
        <v>178</v>
      </c>
      <c r="P35845" t="s">
        <v>1101</v>
      </c>
      <c r="Q35845" t="s">
        <v>915</v>
      </c>
      <c r="R35845" t="s">
        <v>140</v>
      </c>
      <c r="S35845">
        <v>178</v>
      </c>
      <c r="T35845" t="s">
        <v>420</v>
      </c>
      <c r="U35845" t="s">
        <v>421</v>
      </c>
      <c r="V35845" t="s">
        <v>140</v>
      </c>
      <c r="W35845">
        <v>178</v>
      </c>
      <c r="X35845" t="s">
        <v>1002</v>
      </c>
      <c r="Y35845" t="s">
        <v>1044</v>
      </c>
      <c r="Z35845" t="s">
        <v>1022</v>
      </c>
    </row>
    <row r="35846" spans="1:27" x14ac:dyDescent="0.35">
      <c r="A35846" t="s">
        <v>32</v>
      </c>
      <c r="B35846">
        <v>1126</v>
      </c>
      <c r="C35846" t="s">
        <v>970</v>
      </c>
      <c r="D35846" t="s">
        <v>1079</v>
      </c>
      <c r="E35846">
        <v>1126</v>
      </c>
      <c r="F35846" t="s">
        <v>110</v>
      </c>
      <c r="G35846" t="s">
        <v>109</v>
      </c>
      <c r="H35846">
        <v>1126</v>
      </c>
      <c r="I35846" t="s">
        <v>982</v>
      </c>
      <c r="J35846" t="s">
        <v>1059</v>
      </c>
      <c r="K35846" t="s">
        <v>1010</v>
      </c>
      <c r="L35846">
        <v>1126</v>
      </c>
      <c r="M35846" t="s">
        <v>581</v>
      </c>
      <c r="N35846" t="s">
        <v>582</v>
      </c>
      <c r="O35846">
        <v>1126</v>
      </c>
      <c r="P35846" t="s">
        <v>768</v>
      </c>
      <c r="Q35846" t="s">
        <v>501</v>
      </c>
      <c r="R35846" t="s">
        <v>1016</v>
      </c>
      <c r="S35846">
        <v>1126</v>
      </c>
      <c r="T35846" t="s">
        <v>912</v>
      </c>
      <c r="U35846" t="s">
        <v>911</v>
      </c>
      <c r="V35846" t="s">
        <v>140</v>
      </c>
      <c r="W35846">
        <v>1116</v>
      </c>
      <c r="X35846" t="s">
        <v>100</v>
      </c>
      <c r="Y35846" t="s">
        <v>769</v>
      </c>
      <c r="Z35846" t="s">
        <v>1016</v>
      </c>
    </row>
    <row r="35848" spans="1:27" x14ac:dyDescent="0.35">
      <c r="A35848" t="s">
        <v>2486</v>
      </c>
    </row>
    <row r="35849" spans="1:27" x14ac:dyDescent="0.35">
      <c r="A35849" t="s">
        <v>2</v>
      </c>
      <c r="B35849" t="s">
        <v>1150</v>
      </c>
      <c r="C35849" t="s">
        <v>2461</v>
      </c>
      <c r="D35849" t="s">
        <v>2462</v>
      </c>
      <c r="E35849" t="s">
        <v>2463</v>
      </c>
      <c r="F35849" t="s">
        <v>2464</v>
      </c>
      <c r="G35849" t="s">
        <v>2465</v>
      </c>
      <c r="H35849" t="s">
        <v>2466</v>
      </c>
      <c r="I35849" t="s">
        <v>2467</v>
      </c>
      <c r="J35849" t="s">
        <v>2468</v>
      </c>
      <c r="K35849" t="s">
        <v>2469</v>
      </c>
      <c r="L35849" t="s">
        <v>2470</v>
      </c>
      <c r="M35849" t="s">
        <v>2471</v>
      </c>
      <c r="N35849" t="s">
        <v>2472</v>
      </c>
      <c r="O35849" t="s">
        <v>2473</v>
      </c>
      <c r="P35849" t="s">
        <v>2474</v>
      </c>
      <c r="Q35849" t="s">
        <v>2475</v>
      </c>
      <c r="R35849" t="s">
        <v>2476</v>
      </c>
      <c r="S35849" t="s">
        <v>2477</v>
      </c>
      <c r="T35849" t="s">
        <v>2478</v>
      </c>
      <c r="U35849" t="s">
        <v>2479</v>
      </c>
      <c r="V35849" t="s">
        <v>2480</v>
      </c>
      <c r="W35849" t="s">
        <v>2481</v>
      </c>
      <c r="X35849" t="s">
        <v>2482</v>
      </c>
      <c r="Y35849" t="s">
        <v>2483</v>
      </c>
      <c r="Z35849" t="s">
        <v>2484</v>
      </c>
      <c r="AA35849" t="s">
        <v>2485</v>
      </c>
    </row>
    <row r="35850" spans="1:27" x14ac:dyDescent="0.35">
      <c r="A35850" t="s">
        <v>8</v>
      </c>
      <c r="B35850" t="s">
        <v>1151</v>
      </c>
      <c r="C35850">
        <v>52</v>
      </c>
      <c r="D35850" t="s">
        <v>1047</v>
      </c>
      <c r="E35850" t="s">
        <v>1116</v>
      </c>
      <c r="F35850">
        <v>52</v>
      </c>
      <c r="G35850" t="s">
        <v>768</v>
      </c>
      <c r="H35850" t="s">
        <v>769</v>
      </c>
      <c r="I35850">
        <v>52</v>
      </c>
      <c r="J35850" t="s">
        <v>1002</v>
      </c>
      <c r="K35850" t="s">
        <v>1003</v>
      </c>
      <c r="L35850" t="s">
        <v>140</v>
      </c>
      <c r="M35850">
        <v>52</v>
      </c>
      <c r="N35850" t="s">
        <v>380</v>
      </c>
      <c r="O35850" t="s">
        <v>381</v>
      </c>
      <c r="P35850">
        <v>52</v>
      </c>
      <c r="Q35850" t="s">
        <v>1147</v>
      </c>
      <c r="R35850" t="s">
        <v>1050</v>
      </c>
      <c r="S35850" t="s">
        <v>140</v>
      </c>
      <c r="T35850">
        <v>52</v>
      </c>
      <c r="U35850" t="s">
        <v>982</v>
      </c>
      <c r="V35850" t="s">
        <v>983</v>
      </c>
      <c r="W35850" t="s">
        <v>140</v>
      </c>
      <c r="X35850">
        <v>51</v>
      </c>
      <c r="Y35850" t="s">
        <v>1120</v>
      </c>
      <c r="Z35850" t="s">
        <v>950</v>
      </c>
      <c r="AA35850" t="s">
        <v>140</v>
      </c>
    </row>
    <row r="35851" spans="1:27" x14ac:dyDescent="0.35">
      <c r="A35851" t="s">
        <v>8</v>
      </c>
      <c r="B35851" t="s">
        <v>1152</v>
      </c>
      <c r="C35851">
        <v>20</v>
      </c>
      <c r="D35851" t="s">
        <v>269</v>
      </c>
      <c r="E35851" t="s">
        <v>270</v>
      </c>
      <c r="F35851">
        <v>20</v>
      </c>
      <c r="G35851" t="s">
        <v>1175</v>
      </c>
      <c r="H35851" t="s">
        <v>1071</v>
      </c>
      <c r="I35851">
        <v>20</v>
      </c>
      <c r="J35851" t="s">
        <v>567</v>
      </c>
      <c r="K35851" t="s">
        <v>568</v>
      </c>
      <c r="L35851" t="s">
        <v>140</v>
      </c>
      <c r="M35851">
        <v>20</v>
      </c>
      <c r="N35851" t="s">
        <v>36</v>
      </c>
      <c r="O35851" t="s">
        <v>37</v>
      </c>
      <c r="P35851">
        <v>20</v>
      </c>
      <c r="Q35851" t="s">
        <v>793</v>
      </c>
      <c r="R35851" t="s">
        <v>794</v>
      </c>
      <c r="S35851" t="s">
        <v>140</v>
      </c>
      <c r="T35851">
        <v>20</v>
      </c>
      <c r="U35851" t="s">
        <v>324</v>
      </c>
      <c r="V35851" t="s">
        <v>323</v>
      </c>
      <c r="W35851" t="s">
        <v>140</v>
      </c>
      <c r="X35851">
        <v>20</v>
      </c>
      <c r="Y35851" t="s">
        <v>514</v>
      </c>
      <c r="Z35851" t="s">
        <v>515</v>
      </c>
      <c r="AA35851" t="s">
        <v>140</v>
      </c>
    </row>
    <row r="35852" spans="1:27" x14ac:dyDescent="0.35">
      <c r="A35852" t="s">
        <v>8</v>
      </c>
      <c r="B35852" t="s">
        <v>339</v>
      </c>
      <c r="C35852">
        <v>6</v>
      </c>
      <c r="D35852" t="s">
        <v>140</v>
      </c>
      <c r="E35852" t="s">
        <v>177</v>
      </c>
      <c r="F35852">
        <v>6</v>
      </c>
      <c r="G35852" t="s">
        <v>177</v>
      </c>
      <c r="H35852" t="s">
        <v>140</v>
      </c>
      <c r="I35852">
        <v>6</v>
      </c>
      <c r="J35852" t="s">
        <v>177</v>
      </c>
      <c r="K35852" t="s">
        <v>140</v>
      </c>
      <c r="L35852" t="s">
        <v>140</v>
      </c>
      <c r="M35852">
        <v>6</v>
      </c>
      <c r="N35852" t="s">
        <v>177</v>
      </c>
      <c r="O35852" t="s">
        <v>140</v>
      </c>
      <c r="P35852">
        <v>6</v>
      </c>
      <c r="Q35852" t="s">
        <v>177</v>
      </c>
      <c r="R35852" t="s">
        <v>140</v>
      </c>
      <c r="S35852" t="s">
        <v>140</v>
      </c>
      <c r="T35852">
        <v>6</v>
      </c>
      <c r="U35852" t="s">
        <v>473</v>
      </c>
      <c r="V35852" t="s">
        <v>399</v>
      </c>
      <c r="W35852" t="s">
        <v>140</v>
      </c>
      <c r="X35852">
        <v>6</v>
      </c>
      <c r="Y35852" t="s">
        <v>969</v>
      </c>
      <c r="Z35852" t="s">
        <v>968</v>
      </c>
      <c r="AA35852" t="s">
        <v>140</v>
      </c>
    </row>
    <row r="35853" spans="1:27" x14ac:dyDescent="0.35">
      <c r="A35853" t="s">
        <v>9</v>
      </c>
      <c r="B35853" t="s">
        <v>1151</v>
      </c>
      <c r="C35853">
        <v>9</v>
      </c>
      <c r="D35853" t="s">
        <v>460</v>
      </c>
      <c r="E35853" t="s">
        <v>459</v>
      </c>
      <c r="F35853">
        <v>9</v>
      </c>
      <c r="G35853" t="s">
        <v>1075</v>
      </c>
      <c r="H35853" t="s">
        <v>991</v>
      </c>
      <c r="I35853">
        <v>9</v>
      </c>
      <c r="J35853" t="s">
        <v>177</v>
      </c>
      <c r="K35853" t="s">
        <v>140</v>
      </c>
      <c r="L35853" t="s">
        <v>140</v>
      </c>
      <c r="M35853">
        <v>9</v>
      </c>
      <c r="N35853" t="s">
        <v>974</v>
      </c>
      <c r="O35853" t="s">
        <v>973</v>
      </c>
      <c r="P35853">
        <v>9</v>
      </c>
      <c r="Q35853" t="s">
        <v>439</v>
      </c>
      <c r="R35853" t="s">
        <v>910</v>
      </c>
      <c r="S35853" t="s">
        <v>1064</v>
      </c>
      <c r="T35853">
        <v>9</v>
      </c>
      <c r="U35853" t="s">
        <v>631</v>
      </c>
      <c r="V35853" t="s">
        <v>630</v>
      </c>
      <c r="W35853" t="s">
        <v>140</v>
      </c>
      <c r="X35853">
        <v>9</v>
      </c>
      <c r="Y35853" t="s">
        <v>177</v>
      </c>
      <c r="Z35853" t="s">
        <v>140</v>
      </c>
      <c r="AA35853" t="s">
        <v>140</v>
      </c>
    </row>
    <row r="35854" spans="1:27" x14ac:dyDescent="0.35">
      <c r="A35854" t="s">
        <v>9</v>
      </c>
      <c r="B35854" t="s">
        <v>1152</v>
      </c>
      <c r="C35854">
        <v>2</v>
      </c>
      <c r="D35854" t="s">
        <v>140</v>
      </c>
      <c r="E35854" t="s">
        <v>177</v>
      </c>
      <c r="F35854">
        <v>2</v>
      </c>
      <c r="G35854" t="s">
        <v>177</v>
      </c>
      <c r="H35854" t="s">
        <v>140</v>
      </c>
      <c r="I35854">
        <v>2</v>
      </c>
      <c r="J35854" t="s">
        <v>177</v>
      </c>
      <c r="K35854" t="s">
        <v>140</v>
      </c>
      <c r="L35854" t="s">
        <v>140</v>
      </c>
      <c r="M35854">
        <v>2</v>
      </c>
      <c r="N35854" t="s">
        <v>177</v>
      </c>
      <c r="O35854" t="s">
        <v>140</v>
      </c>
      <c r="P35854">
        <v>2</v>
      </c>
      <c r="Q35854" t="s">
        <v>177</v>
      </c>
      <c r="R35854" t="s">
        <v>140</v>
      </c>
      <c r="S35854" t="s">
        <v>140</v>
      </c>
      <c r="T35854">
        <v>2</v>
      </c>
      <c r="U35854" t="s">
        <v>177</v>
      </c>
      <c r="V35854" t="s">
        <v>140</v>
      </c>
      <c r="W35854" t="s">
        <v>140</v>
      </c>
      <c r="X35854">
        <v>1</v>
      </c>
      <c r="Y35854" t="s">
        <v>177</v>
      </c>
      <c r="Z35854" t="s">
        <v>140</v>
      </c>
      <c r="AA35854" t="s">
        <v>140</v>
      </c>
    </row>
    <row r="35855" spans="1:27" x14ac:dyDescent="0.35">
      <c r="A35855" t="s">
        <v>9</v>
      </c>
      <c r="B35855" t="s">
        <v>339</v>
      </c>
      <c r="C35855">
        <v>2</v>
      </c>
      <c r="D35855" t="s">
        <v>727</v>
      </c>
      <c r="E35855" t="s">
        <v>726</v>
      </c>
      <c r="F35855">
        <v>2</v>
      </c>
      <c r="G35855" t="s">
        <v>177</v>
      </c>
      <c r="H35855" t="s">
        <v>140</v>
      </c>
      <c r="I35855">
        <v>2</v>
      </c>
      <c r="J35855" t="s">
        <v>177</v>
      </c>
      <c r="K35855" t="s">
        <v>140</v>
      </c>
      <c r="L35855" t="s">
        <v>140</v>
      </c>
      <c r="M35855">
        <v>2</v>
      </c>
      <c r="N35855" t="s">
        <v>177</v>
      </c>
      <c r="O35855" t="s">
        <v>140</v>
      </c>
      <c r="P35855">
        <v>2</v>
      </c>
      <c r="Q35855" t="s">
        <v>177</v>
      </c>
      <c r="R35855" t="s">
        <v>140</v>
      </c>
      <c r="S35855" t="s">
        <v>140</v>
      </c>
      <c r="T35855">
        <v>2</v>
      </c>
      <c r="U35855" t="s">
        <v>726</v>
      </c>
      <c r="V35855" t="s">
        <v>727</v>
      </c>
      <c r="W35855" t="s">
        <v>140</v>
      </c>
      <c r="X35855">
        <v>2</v>
      </c>
      <c r="Y35855" t="s">
        <v>177</v>
      </c>
      <c r="Z35855" t="s">
        <v>140</v>
      </c>
      <c r="AA35855" t="s">
        <v>140</v>
      </c>
    </row>
    <row r="35856" spans="1:27" x14ac:dyDescent="0.35">
      <c r="A35856" t="s">
        <v>10</v>
      </c>
      <c r="B35856" t="s">
        <v>1151</v>
      </c>
      <c r="C35856">
        <v>18</v>
      </c>
      <c r="D35856" t="s">
        <v>202</v>
      </c>
      <c r="E35856" t="s">
        <v>201</v>
      </c>
      <c r="F35856">
        <v>18</v>
      </c>
      <c r="G35856" t="s">
        <v>1116</v>
      </c>
      <c r="H35856" t="s">
        <v>1047</v>
      </c>
      <c r="I35856">
        <v>18</v>
      </c>
      <c r="J35856" t="s">
        <v>177</v>
      </c>
      <c r="K35856" t="s">
        <v>140</v>
      </c>
      <c r="L35856" t="s">
        <v>140</v>
      </c>
      <c r="M35856">
        <v>18</v>
      </c>
      <c r="N35856" t="s">
        <v>807</v>
      </c>
      <c r="O35856" t="s">
        <v>808</v>
      </c>
      <c r="P35856">
        <v>18</v>
      </c>
      <c r="Q35856" t="s">
        <v>927</v>
      </c>
      <c r="R35856" t="s">
        <v>849</v>
      </c>
      <c r="S35856" t="s">
        <v>140</v>
      </c>
      <c r="T35856">
        <v>18</v>
      </c>
      <c r="U35856" t="s">
        <v>324</v>
      </c>
      <c r="V35856" t="s">
        <v>323</v>
      </c>
      <c r="W35856" t="s">
        <v>140</v>
      </c>
      <c r="X35856">
        <v>18</v>
      </c>
      <c r="Y35856" t="s">
        <v>114</v>
      </c>
      <c r="Z35856" t="s">
        <v>113</v>
      </c>
      <c r="AA35856" t="s">
        <v>140</v>
      </c>
    </row>
    <row r="35857" spans="1:27" x14ac:dyDescent="0.35">
      <c r="A35857" t="s">
        <v>10</v>
      </c>
      <c r="B35857" t="s">
        <v>1152</v>
      </c>
      <c r="C35857">
        <v>5</v>
      </c>
      <c r="D35857" t="s">
        <v>526</v>
      </c>
      <c r="E35857" t="s">
        <v>891</v>
      </c>
      <c r="F35857">
        <v>5</v>
      </c>
      <c r="G35857" t="s">
        <v>569</v>
      </c>
      <c r="H35857" t="s">
        <v>341</v>
      </c>
      <c r="I35857">
        <v>5</v>
      </c>
      <c r="J35857" t="s">
        <v>177</v>
      </c>
      <c r="K35857" t="s">
        <v>140</v>
      </c>
      <c r="L35857" t="s">
        <v>140</v>
      </c>
      <c r="M35857">
        <v>5</v>
      </c>
      <c r="N35857" t="s">
        <v>177</v>
      </c>
      <c r="O35857" t="s">
        <v>140</v>
      </c>
      <c r="P35857">
        <v>5</v>
      </c>
      <c r="Q35857" t="s">
        <v>177</v>
      </c>
      <c r="R35857" t="s">
        <v>140</v>
      </c>
      <c r="S35857" t="s">
        <v>140</v>
      </c>
      <c r="T35857">
        <v>5</v>
      </c>
      <c r="U35857" t="s">
        <v>307</v>
      </c>
      <c r="V35857" t="s">
        <v>306</v>
      </c>
      <c r="W35857" t="s">
        <v>140</v>
      </c>
      <c r="X35857">
        <v>5</v>
      </c>
      <c r="Y35857" t="s">
        <v>177</v>
      </c>
      <c r="Z35857" t="s">
        <v>140</v>
      </c>
      <c r="AA35857" t="s">
        <v>140</v>
      </c>
    </row>
    <row r="35858" spans="1:27" x14ac:dyDescent="0.35">
      <c r="A35858" t="s">
        <v>10</v>
      </c>
      <c r="B35858" t="s">
        <v>339</v>
      </c>
      <c r="C35858">
        <v>2</v>
      </c>
      <c r="D35858" t="s">
        <v>140</v>
      </c>
      <c r="E35858" t="s">
        <v>177</v>
      </c>
      <c r="F35858">
        <v>2</v>
      </c>
      <c r="G35858" t="s">
        <v>177</v>
      </c>
      <c r="H35858" t="s">
        <v>140</v>
      </c>
      <c r="I35858">
        <v>2</v>
      </c>
      <c r="J35858" t="s">
        <v>177</v>
      </c>
      <c r="K35858" t="s">
        <v>140</v>
      </c>
      <c r="L35858" t="s">
        <v>140</v>
      </c>
      <c r="M35858">
        <v>2</v>
      </c>
      <c r="N35858" t="s">
        <v>177</v>
      </c>
      <c r="O35858" t="s">
        <v>140</v>
      </c>
      <c r="P35858">
        <v>2</v>
      </c>
      <c r="Q35858" t="s">
        <v>545</v>
      </c>
      <c r="R35858" t="s">
        <v>544</v>
      </c>
      <c r="S35858" t="s">
        <v>140</v>
      </c>
      <c r="T35858">
        <v>2</v>
      </c>
      <c r="U35858" t="s">
        <v>177</v>
      </c>
      <c r="V35858" t="s">
        <v>140</v>
      </c>
      <c r="W35858" t="s">
        <v>140</v>
      </c>
      <c r="X35858">
        <v>2</v>
      </c>
      <c r="Y35858" t="s">
        <v>177</v>
      </c>
      <c r="Z35858" t="s">
        <v>140</v>
      </c>
      <c r="AA35858" t="s">
        <v>140</v>
      </c>
    </row>
    <row r="35859" spans="1:27" x14ac:dyDescent="0.35">
      <c r="A35859" t="s">
        <v>11</v>
      </c>
      <c r="B35859" t="s">
        <v>1151</v>
      </c>
      <c r="C35859">
        <v>17</v>
      </c>
      <c r="D35859" t="s">
        <v>465</v>
      </c>
      <c r="E35859" t="s">
        <v>466</v>
      </c>
      <c r="F35859">
        <v>17</v>
      </c>
      <c r="G35859" t="s">
        <v>891</v>
      </c>
      <c r="H35859" t="s">
        <v>526</v>
      </c>
      <c r="I35859">
        <v>17</v>
      </c>
      <c r="J35859" t="s">
        <v>1207</v>
      </c>
      <c r="K35859" t="s">
        <v>971</v>
      </c>
      <c r="L35859" t="s">
        <v>140</v>
      </c>
      <c r="M35859">
        <v>17</v>
      </c>
      <c r="N35859" t="s">
        <v>285</v>
      </c>
      <c r="O35859" t="s">
        <v>286</v>
      </c>
      <c r="P35859">
        <v>17</v>
      </c>
      <c r="Q35859" t="s">
        <v>90</v>
      </c>
      <c r="R35859" t="s">
        <v>89</v>
      </c>
      <c r="S35859" t="s">
        <v>140</v>
      </c>
      <c r="T35859">
        <v>17</v>
      </c>
      <c r="U35859" t="s">
        <v>572</v>
      </c>
      <c r="V35859" t="s">
        <v>573</v>
      </c>
      <c r="W35859" t="s">
        <v>140</v>
      </c>
      <c r="X35859">
        <v>17</v>
      </c>
      <c r="Y35859" t="s">
        <v>177</v>
      </c>
      <c r="Z35859" t="s">
        <v>140</v>
      </c>
      <c r="AA35859" t="s">
        <v>140</v>
      </c>
    </row>
    <row r="35860" spans="1:27" x14ac:dyDescent="0.35">
      <c r="A35860" t="s">
        <v>11</v>
      </c>
      <c r="B35860" t="s">
        <v>1152</v>
      </c>
      <c r="C35860">
        <v>3</v>
      </c>
      <c r="D35860" t="s">
        <v>140</v>
      </c>
      <c r="E35860" t="s">
        <v>177</v>
      </c>
      <c r="F35860">
        <v>3</v>
      </c>
      <c r="G35860" t="s">
        <v>177</v>
      </c>
      <c r="H35860" t="s">
        <v>140</v>
      </c>
      <c r="I35860">
        <v>3</v>
      </c>
      <c r="J35860" t="s">
        <v>177</v>
      </c>
      <c r="K35860" t="s">
        <v>140</v>
      </c>
      <c r="L35860" t="s">
        <v>140</v>
      </c>
      <c r="M35860">
        <v>3</v>
      </c>
      <c r="N35860" t="s">
        <v>177</v>
      </c>
      <c r="O35860" t="s">
        <v>140</v>
      </c>
      <c r="P35860">
        <v>3</v>
      </c>
      <c r="Q35860" t="s">
        <v>177</v>
      </c>
      <c r="R35860" t="s">
        <v>140</v>
      </c>
      <c r="S35860" t="s">
        <v>140</v>
      </c>
      <c r="T35860">
        <v>3</v>
      </c>
      <c r="U35860" t="s">
        <v>177</v>
      </c>
      <c r="V35860" t="s">
        <v>140</v>
      </c>
      <c r="W35860" t="s">
        <v>140</v>
      </c>
      <c r="X35860">
        <v>3</v>
      </c>
      <c r="Y35860" t="s">
        <v>177</v>
      </c>
      <c r="Z35860" t="s">
        <v>140</v>
      </c>
      <c r="AA35860" t="s">
        <v>140</v>
      </c>
    </row>
    <row r="35861" spans="1:27" x14ac:dyDescent="0.35">
      <c r="A35861" t="s">
        <v>12</v>
      </c>
      <c r="B35861" t="s">
        <v>1151</v>
      </c>
      <c r="C35861">
        <v>86</v>
      </c>
      <c r="D35861" t="s">
        <v>1017</v>
      </c>
      <c r="E35861" t="s">
        <v>1208</v>
      </c>
      <c r="F35861">
        <v>86</v>
      </c>
      <c r="G35861" t="s">
        <v>665</v>
      </c>
      <c r="H35861" t="s">
        <v>664</v>
      </c>
      <c r="I35861">
        <v>86</v>
      </c>
      <c r="J35861" t="s">
        <v>717</v>
      </c>
      <c r="K35861" t="s">
        <v>1059</v>
      </c>
      <c r="L35861" t="s">
        <v>1017</v>
      </c>
      <c r="M35861">
        <v>86</v>
      </c>
      <c r="N35861" t="s">
        <v>475</v>
      </c>
      <c r="O35861" t="s">
        <v>474</v>
      </c>
      <c r="P35861">
        <v>86</v>
      </c>
      <c r="Q35861" t="s">
        <v>933</v>
      </c>
      <c r="R35861" t="s">
        <v>824</v>
      </c>
      <c r="S35861" t="s">
        <v>140</v>
      </c>
      <c r="T35861">
        <v>86</v>
      </c>
      <c r="U35861" t="s">
        <v>1138</v>
      </c>
      <c r="V35861" t="s">
        <v>1106</v>
      </c>
      <c r="W35861" t="s">
        <v>140</v>
      </c>
      <c r="X35861">
        <v>86</v>
      </c>
      <c r="Y35861" t="s">
        <v>732</v>
      </c>
      <c r="Z35861" t="s">
        <v>1047</v>
      </c>
      <c r="AA35861" t="s">
        <v>1013</v>
      </c>
    </row>
    <row r="35862" spans="1:27" x14ac:dyDescent="0.35">
      <c r="A35862" t="s">
        <v>12</v>
      </c>
      <c r="B35862" t="s">
        <v>1152</v>
      </c>
      <c r="C35862">
        <v>25</v>
      </c>
      <c r="D35862" t="s">
        <v>140</v>
      </c>
      <c r="E35862" t="s">
        <v>177</v>
      </c>
      <c r="F35862">
        <v>25</v>
      </c>
      <c r="G35862" t="s">
        <v>1143</v>
      </c>
      <c r="H35862" t="s">
        <v>1070</v>
      </c>
      <c r="I35862">
        <v>25</v>
      </c>
      <c r="J35862" t="s">
        <v>887</v>
      </c>
      <c r="K35862" t="s">
        <v>127</v>
      </c>
      <c r="L35862" t="s">
        <v>1003</v>
      </c>
      <c r="M35862">
        <v>25</v>
      </c>
      <c r="N35862" t="s">
        <v>613</v>
      </c>
      <c r="O35862" t="s">
        <v>614</v>
      </c>
      <c r="P35862">
        <v>25</v>
      </c>
      <c r="Q35862" t="s">
        <v>1002</v>
      </c>
      <c r="R35862" t="s">
        <v>1003</v>
      </c>
      <c r="S35862" t="s">
        <v>140</v>
      </c>
      <c r="T35862">
        <v>25</v>
      </c>
      <c r="U35862" t="s">
        <v>447</v>
      </c>
      <c r="V35862" t="s">
        <v>446</v>
      </c>
      <c r="W35862" t="s">
        <v>140</v>
      </c>
      <c r="X35862">
        <v>25</v>
      </c>
      <c r="Y35862" t="s">
        <v>1208</v>
      </c>
      <c r="Z35862" t="s">
        <v>1017</v>
      </c>
      <c r="AA35862" t="s">
        <v>140</v>
      </c>
    </row>
    <row r="35863" spans="1:27" x14ac:dyDescent="0.35">
      <c r="A35863" t="s">
        <v>12</v>
      </c>
      <c r="B35863" t="s">
        <v>339</v>
      </c>
      <c r="C35863">
        <v>15</v>
      </c>
      <c r="D35863" t="s">
        <v>129</v>
      </c>
      <c r="E35863" t="s">
        <v>130</v>
      </c>
      <c r="F35863">
        <v>15</v>
      </c>
      <c r="G35863" t="s">
        <v>713</v>
      </c>
      <c r="H35863" t="s">
        <v>712</v>
      </c>
      <c r="I35863">
        <v>15</v>
      </c>
      <c r="J35863" t="s">
        <v>713</v>
      </c>
      <c r="K35863" t="s">
        <v>712</v>
      </c>
      <c r="L35863" t="s">
        <v>140</v>
      </c>
      <c r="M35863">
        <v>15</v>
      </c>
      <c r="N35863" t="s">
        <v>713</v>
      </c>
      <c r="O35863" t="s">
        <v>712</v>
      </c>
      <c r="P35863">
        <v>15</v>
      </c>
      <c r="Q35863" t="s">
        <v>130</v>
      </c>
      <c r="R35863" t="s">
        <v>129</v>
      </c>
      <c r="S35863" t="s">
        <v>140</v>
      </c>
      <c r="T35863">
        <v>15</v>
      </c>
      <c r="U35863" t="s">
        <v>610</v>
      </c>
      <c r="V35863" t="s">
        <v>610</v>
      </c>
      <c r="W35863" t="s">
        <v>140</v>
      </c>
      <c r="X35863">
        <v>15</v>
      </c>
      <c r="Y35863" t="s">
        <v>1196</v>
      </c>
      <c r="Z35863" t="s">
        <v>1011</v>
      </c>
      <c r="AA35863" t="s">
        <v>140</v>
      </c>
    </row>
    <row r="35864" spans="1:27" x14ac:dyDescent="0.35">
      <c r="A35864" t="s">
        <v>13</v>
      </c>
      <c r="B35864" t="s">
        <v>1151</v>
      </c>
      <c r="C35864">
        <v>107</v>
      </c>
      <c r="D35864" t="s">
        <v>1054</v>
      </c>
      <c r="E35864" t="s">
        <v>1206</v>
      </c>
      <c r="F35864">
        <v>107</v>
      </c>
      <c r="G35864" t="s">
        <v>647</v>
      </c>
      <c r="H35864" t="s">
        <v>646</v>
      </c>
      <c r="I35864">
        <v>107</v>
      </c>
      <c r="J35864" t="s">
        <v>902</v>
      </c>
      <c r="K35864" t="s">
        <v>1154</v>
      </c>
      <c r="L35864" t="s">
        <v>1054</v>
      </c>
      <c r="M35864">
        <v>107</v>
      </c>
      <c r="N35864" t="s">
        <v>362</v>
      </c>
      <c r="O35864" t="s">
        <v>363</v>
      </c>
      <c r="P35864">
        <v>107</v>
      </c>
      <c r="Q35864" t="s">
        <v>955</v>
      </c>
      <c r="R35864" t="s">
        <v>954</v>
      </c>
      <c r="S35864" t="s">
        <v>140</v>
      </c>
      <c r="T35864">
        <v>107</v>
      </c>
      <c r="U35864" t="s">
        <v>665</v>
      </c>
      <c r="V35864" t="s">
        <v>664</v>
      </c>
      <c r="W35864" t="s">
        <v>140</v>
      </c>
      <c r="X35864">
        <v>103</v>
      </c>
      <c r="Y35864" t="s">
        <v>114</v>
      </c>
      <c r="Z35864" t="s">
        <v>113</v>
      </c>
      <c r="AA35864" t="s">
        <v>140</v>
      </c>
    </row>
    <row r="35865" spans="1:27" x14ac:dyDescent="0.35">
      <c r="A35865" t="s">
        <v>13</v>
      </c>
      <c r="B35865" t="s">
        <v>1152</v>
      </c>
      <c r="C35865">
        <v>44</v>
      </c>
      <c r="D35865" t="s">
        <v>1051</v>
      </c>
      <c r="E35865" t="s">
        <v>1118</v>
      </c>
      <c r="F35865">
        <v>44</v>
      </c>
      <c r="G35865" t="s">
        <v>1077</v>
      </c>
      <c r="H35865" t="s">
        <v>1076</v>
      </c>
      <c r="I35865">
        <v>44</v>
      </c>
      <c r="J35865" t="s">
        <v>997</v>
      </c>
      <c r="K35865" t="s">
        <v>996</v>
      </c>
      <c r="L35865" t="s">
        <v>140</v>
      </c>
      <c r="M35865">
        <v>44</v>
      </c>
      <c r="N35865" t="s">
        <v>770</v>
      </c>
      <c r="O35865" t="s">
        <v>771</v>
      </c>
      <c r="P35865">
        <v>44</v>
      </c>
      <c r="Q35865" t="s">
        <v>177</v>
      </c>
      <c r="R35865" t="s">
        <v>140</v>
      </c>
      <c r="S35865" t="s">
        <v>140</v>
      </c>
      <c r="T35865">
        <v>44</v>
      </c>
      <c r="U35865" t="s">
        <v>102</v>
      </c>
      <c r="V35865" t="s">
        <v>101</v>
      </c>
      <c r="W35865" t="s">
        <v>140</v>
      </c>
      <c r="X35865">
        <v>43</v>
      </c>
      <c r="Y35865" t="s">
        <v>1196</v>
      </c>
      <c r="Z35865" t="s">
        <v>1011</v>
      </c>
      <c r="AA35865" t="s">
        <v>140</v>
      </c>
    </row>
    <row r="35866" spans="1:27" x14ac:dyDescent="0.35">
      <c r="A35866" t="s">
        <v>13</v>
      </c>
      <c r="B35866" t="s">
        <v>339</v>
      </c>
      <c r="C35866">
        <v>12</v>
      </c>
      <c r="D35866" t="s">
        <v>140</v>
      </c>
      <c r="E35866" t="s">
        <v>177</v>
      </c>
      <c r="F35866">
        <v>12</v>
      </c>
      <c r="G35866" t="s">
        <v>177</v>
      </c>
      <c r="H35866" t="s">
        <v>140</v>
      </c>
      <c r="I35866">
        <v>12</v>
      </c>
      <c r="J35866" t="s">
        <v>177</v>
      </c>
      <c r="K35866" t="s">
        <v>140</v>
      </c>
      <c r="L35866" t="s">
        <v>140</v>
      </c>
      <c r="M35866">
        <v>12</v>
      </c>
      <c r="N35866" t="s">
        <v>763</v>
      </c>
      <c r="O35866" t="s">
        <v>762</v>
      </c>
      <c r="P35866">
        <v>12</v>
      </c>
      <c r="Q35866" t="s">
        <v>177</v>
      </c>
      <c r="R35866" t="s">
        <v>140</v>
      </c>
      <c r="S35866" t="s">
        <v>140</v>
      </c>
      <c r="T35866">
        <v>12</v>
      </c>
      <c r="U35866" t="s">
        <v>811</v>
      </c>
      <c r="V35866" t="s">
        <v>812</v>
      </c>
      <c r="W35866" t="s">
        <v>140</v>
      </c>
      <c r="X35866">
        <v>12</v>
      </c>
      <c r="Y35866" t="s">
        <v>177</v>
      </c>
      <c r="Z35866" t="s">
        <v>140</v>
      </c>
      <c r="AA35866" t="s">
        <v>140</v>
      </c>
    </row>
    <row r="35867" spans="1:27" x14ac:dyDescent="0.35">
      <c r="A35867" t="s">
        <v>14</v>
      </c>
      <c r="B35867" t="s">
        <v>1151</v>
      </c>
      <c r="C35867">
        <v>40</v>
      </c>
      <c r="D35867" t="s">
        <v>1053</v>
      </c>
      <c r="E35867" t="s">
        <v>1110</v>
      </c>
      <c r="F35867">
        <v>40</v>
      </c>
      <c r="G35867" t="s">
        <v>1204</v>
      </c>
      <c r="H35867" t="s">
        <v>1098</v>
      </c>
      <c r="I35867">
        <v>40</v>
      </c>
      <c r="J35867" t="s">
        <v>1143</v>
      </c>
      <c r="K35867" t="s">
        <v>1070</v>
      </c>
      <c r="L35867" t="s">
        <v>140</v>
      </c>
      <c r="M35867">
        <v>40</v>
      </c>
      <c r="N35867" t="s">
        <v>902</v>
      </c>
      <c r="O35867" t="s">
        <v>901</v>
      </c>
      <c r="P35867">
        <v>40</v>
      </c>
      <c r="Q35867" t="s">
        <v>1190</v>
      </c>
      <c r="R35867" t="s">
        <v>1065</v>
      </c>
      <c r="S35867" t="s">
        <v>140</v>
      </c>
      <c r="T35867">
        <v>40</v>
      </c>
      <c r="U35867" t="s">
        <v>787</v>
      </c>
      <c r="V35867" t="s">
        <v>788</v>
      </c>
      <c r="W35867" t="s">
        <v>140</v>
      </c>
      <c r="X35867">
        <v>40</v>
      </c>
      <c r="Y35867" t="s">
        <v>1124</v>
      </c>
      <c r="Z35867" t="s">
        <v>1056</v>
      </c>
      <c r="AA35867" t="s">
        <v>140</v>
      </c>
    </row>
    <row r="35868" spans="1:27" x14ac:dyDescent="0.35">
      <c r="A35868" t="s">
        <v>14</v>
      </c>
      <c r="B35868" t="s">
        <v>1152</v>
      </c>
      <c r="C35868">
        <v>18</v>
      </c>
      <c r="D35868" t="s">
        <v>1100</v>
      </c>
      <c r="E35868" t="s">
        <v>1099</v>
      </c>
      <c r="F35868">
        <v>18</v>
      </c>
      <c r="G35868" t="s">
        <v>177</v>
      </c>
      <c r="H35868" t="s">
        <v>140</v>
      </c>
      <c r="I35868">
        <v>18</v>
      </c>
      <c r="J35868" t="s">
        <v>500</v>
      </c>
      <c r="K35868" t="s">
        <v>501</v>
      </c>
      <c r="L35868" t="s">
        <v>140</v>
      </c>
      <c r="M35868">
        <v>18</v>
      </c>
      <c r="N35868" t="s">
        <v>542</v>
      </c>
      <c r="O35868" t="s">
        <v>543</v>
      </c>
      <c r="P35868">
        <v>18</v>
      </c>
      <c r="Q35868" t="s">
        <v>177</v>
      </c>
      <c r="R35868" t="s">
        <v>140</v>
      </c>
      <c r="S35868" t="s">
        <v>140</v>
      </c>
      <c r="T35868">
        <v>18</v>
      </c>
      <c r="U35868" t="s">
        <v>1099</v>
      </c>
      <c r="V35868" t="s">
        <v>1100</v>
      </c>
      <c r="W35868" t="s">
        <v>140</v>
      </c>
      <c r="X35868">
        <v>18</v>
      </c>
      <c r="Y35868" t="s">
        <v>177</v>
      </c>
      <c r="Z35868" t="s">
        <v>140</v>
      </c>
      <c r="AA35868" t="s">
        <v>140</v>
      </c>
    </row>
    <row r="35869" spans="1:27" x14ac:dyDescent="0.35">
      <c r="A35869" t="s">
        <v>14</v>
      </c>
      <c r="B35869" t="s">
        <v>339</v>
      </c>
      <c r="C35869">
        <v>5</v>
      </c>
      <c r="D35869" t="s">
        <v>474</v>
      </c>
      <c r="E35869" t="s">
        <v>475</v>
      </c>
      <c r="F35869">
        <v>5</v>
      </c>
      <c r="G35869" t="s">
        <v>459</v>
      </c>
      <c r="H35869" t="s">
        <v>460</v>
      </c>
      <c r="I35869">
        <v>5</v>
      </c>
      <c r="J35869" t="s">
        <v>78</v>
      </c>
      <c r="K35869" t="s">
        <v>79</v>
      </c>
      <c r="L35869" t="s">
        <v>140</v>
      </c>
      <c r="M35869">
        <v>5</v>
      </c>
      <c r="N35869" t="s">
        <v>459</v>
      </c>
      <c r="O35869" t="s">
        <v>460</v>
      </c>
      <c r="P35869">
        <v>5</v>
      </c>
      <c r="Q35869" t="s">
        <v>177</v>
      </c>
      <c r="R35869" t="s">
        <v>140</v>
      </c>
      <c r="S35869" t="s">
        <v>140</v>
      </c>
      <c r="T35869">
        <v>5</v>
      </c>
      <c r="U35869" t="s">
        <v>355</v>
      </c>
      <c r="V35869" t="s">
        <v>354</v>
      </c>
      <c r="W35869" t="s">
        <v>140</v>
      </c>
      <c r="X35869">
        <v>5</v>
      </c>
      <c r="Y35869" t="s">
        <v>459</v>
      </c>
      <c r="Z35869" t="s">
        <v>460</v>
      </c>
      <c r="AA35869" t="s">
        <v>140</v>
      </c>
    </row>
    <row r="35870" spans="1:27" x14ac:dyDescent="0.35">
      <c r="A35870" t="s">
        <v>15</v>
      </c>
      <c r="B35870" t="s">
        <v>1151</v>
      </c>
      <c r="C35870">
        <v>29</v>
      </c>
      <c r="D35870" t="s">
        <v>875</v>
      </c>
      <c r="E35870" t="s">
        <v>1025</v>
      </c>
      <c r="F35870">
        <v>29</v>
      </c>
      <c r="G35870" t="s">
        <v>177</v>
      </c>
      <c r="H35870" t="s">
        <v>140</v>
      </c>
      <c r="I35870">
        <v>29</v>
      </c>
      <c r="J35870" t="s">
        <v>104</v>
      </c>
      <c r="K35870" t="s">
        <v>103</v>
      </c>
      <c r="L35870" t="s">
        <v>140</v>
      </c>
      <c r="M35870">
        <v>29</v>
      </c>
      <c r="N35870" t="s">
        <v>114</v>
      </c>
      <c r="O35870" t="s">
        <v>113</v>
      </c>
      <c r="P35870">
        <v>29</v>
      </c>
      <c r="Q35870" t="s">
        <v>516</v>
      </c>
      <c r="R35870" t="s">
        <v>517</v>
      </c>
      <c r="S35870" t="s">
        <v>140</v>
      </c>
      <c r="T35870">
        <v>29</v>
      </c>
      <c r="U35870" t="s">
        <v>989</v>
      </c>
      <c r="V35870" t="s">
        <v>848</v>
      </c>
      <c r="W35870" t="s">
        <v>140</v>
      </c>
      <c r="X35870">
        <v>29</v>
      </c>
      <c r="Y35870" t="s">
        <v>1198</v>
      </c>
      <c r="Z35870" t="s">
        <v>140</v>
      </c>
      <c r="AA35870" t="s">
        <v>1023</v>
      </c>
    </row>
    <row r="35871" spans="1:27" x14ac:dyDescent="0.35">
      <c r="A35871" t="s">
        <v>15</v>
      </c>
      <c r="B35871" t="s">
        <v>1152</v>
      </c>
      <c r="C35871">
        <v>11</v>
      </c>
      <c r="D35871" t="s">
        <v>678</v>
      </c>
      <c r="E35871" t="s">
        <v>679</v>
      </c>
      <c r="F35871">
        <v>11</v>
      </c>
      <c r="G35871" t="s">
        <v>969</v>
      </c>
      <c r="H35871" t="s">
        <v>968</v>
      </c>
      <c r="I35871">
        <v>11</v>
      </c>
      <c r="J35871" t="s">
        <v>370</v>
      </c>
      <c r="K35871" t="s">
        <v>371</v>
      </c>
      <c r="L35871" t="s">
        <v>140</v>
      </c>
      <c r="M35871">
        <v>11</v>
      </c>
      <c r="N35871" t="s">
        <v>1144</v>
      </c>
      <c r="O35871" t="s">
        <v>1060</v>
      </c>
      <c r="P35871">
        <v>11</v>
      </c>
      <c r="Q35871" t="s">
        <v>146</v>
      </c>
      <c r="R35871" t="s">
        <v>797</v>
      </c>
      <c r="S35871" t="s">
        <v>140</v>
      </c>
      <c r="T35871">
        <v>11</v>
      </c>
      <c r="U35871" t="s">
        <v>601</v>
      </c>
      <c r="V35871" t="s">
        <v>602</v>
      </c>
      <c r="W35871" t="s">
        <v>140</v>
      </c>
      <c r="X35871">
        <v>11</v>
      </c>
      <c r="Y35871" t="s">
        <v>839</v>
      </c>
      <c r="Z35871" t="s">
        <v>838</v>
      </c>
      <c r="AA35871" t="s">
        <v>140</v>
      </c>
    </row>
    <row r="35872" spans="1:27" x14ac:dyDescent="0.35">
      <c r="A35872" t="s">
        <v>15</v>
      </c>
      <c r="B35872" t="s">
        <v>339</v>
      </c>
      <c r="C35872">
        <v>2</v>
      </c>
      <c r="D35872" t="s">
        <v>140</v>
      </c>
      <c r="E35872" t="s">
        <v>177</v>
      </c>
      <c r="F35872">
        <v>2</v>
      </c>
      <c r="G35872" t="s">
        <v>177</v>
      </c>
      <c r="H35872" t="s">
        <v>140</v>
      </c>
      <c r="I35872">
        <v>2</v>
      </c>
      <c r="J35872" t="s">
        <v>177</v>
      </c>
      <c r="K35872" t="s">
        <v>140</v>
      </c>
      <c r="L35872" t="s">
        <v>140</v>
      </c>
      <c r="M35872">
        <v>2</v>
      </c>
      <c r="N35872" t="s">
        <v>177</v>
      </c>
      <c r="O35872" t="s">
        <v>140</v>
      </c>
      <c r="P35872">
        <v>2</v>
      </c>
      <c r="Q35872" t="s">
        <v>177</v>
      </c>
      <c r="R35872" t="s">
        <v>140</v>
      </c>
      <c r="S35872" t="s">
        <v>140</v>
      </c>
      <c r="T35872">
        <v>2</v>
      </c>
      <c r="U35872" t="s">
        <v>177</v>
      </c>
      <c r="V35872" t="s">
        <v>140</v>
      </c>
      <c r="W35872" t="s">
        <v>140</v>
      </c>
      <c r="X35872">
        <v>2</v>
      </c>
      <c r="Y35872" t="s">
        <v>177</v>
      </c>
      <c r="Z35872" t="s">
        <v>140</v>
      </c>
      <c r="AA35872" t="s">
        <v>140</v>
      </c>
    </row>
    <row r="35873" spans="1:27" x14ac:dyDescent="0.35">
      <c r="A35873" t="s">
        <v>16</v>
      </c>
      <c r="B35873" t="s">
        <v>1151</v>
      </c>
      <c r="C35873">
        <v>12</v>
      </c>
      <c r="D35873" t="s">
        <v>874</v>
      </c>
      <c r="E35873" t="s">
        <v>873</v>
      </c>
      <c r="F35873">
        <v>12</v>
      </c>
      <c r="G35873" t="s">
        <v>177</v>
      </c>
      <c r="H35873" t="s">
        <v>140</v>
      </c>
      <c r="I35873">
        <v>12</v>
      </c>
      <c r="J35873" t="s">
        <v>96</v>
      </c>
      <c r="K35873" t="s">
        <v>95</v>
      </c>
      <c r="L35873" t="s">
        <v>140</v>
      </c>
      <c r="M35873">
        <v>12</v>
      </c>
      <c r="N35873" t="s">
        <v>177</v>
      </c>
      <c r="O35873" t="s">
        <v>140</v>
      </c>
      <c r="P35873">
        <v>12</v>
      </c>
      <c r="Q35873" t="s">
        <v>177</v>
      </c>
      <c r="R35873" t="s">
        <v>140</v>
      </c>
      <c r="S35873" t="s">
        <v>140</v>
      </c>
      <c r="T35873">
        <v>12</v>
      </c>
      <c r="U35873" t="s">
        <v>461</v>
      </c>
      <c r="V35873" t="s">
        <v>462</v>
      </c>
      <c r="W35873" t="s">
        <v>140</v>
      </c>
      <c r="X35873">
        <v>12</v>
      </c>
      <c r="Y35873" t="s">
        <v>387</v>
      </c>
      <c r="Z35873" t="s">
        <v>386</v>
      </c>
      <c r="AA35873" t="s">
        <v>140</v>
      </c>
    </row>
    <row r="35874" spans="1:27" x14ac:dyDescent="0.35">
      <c r="A35874" t="s">
        <v>16</v>
      </c>
      <c r="B35874" t="s">
        <v>1152</v>
      </c>
      <c r="C35874">
        <v>3</v>
      </c>
      <c r="D35874" t="s">
        <v>140</v>
      </c>
      <c r="E35874" t="s">
        <v>177</v>
      </c>
      <c r="F35874">
        <v>3</v>
      </c>
      <c r="G35874" t="s">
        <v>796</v>
      </c>
      <c r="H35874" t="s">
        <v>795</v>
      </c>
      <c r="I35874">
        <v>3</v>
      </c>
      <c r="J35874" t="s">
        <v>966</v>
      </c>
      <c r="K35874" t="s">
        <v>965</v>
      </c>
      <c r="L35874" t="s">
        <v>140</v>
      </c>
      <c r="M35874">
        <v>3</v>
      </c>
      <c r="N35874" t="s">
        <v>140</v>
      </c>
      <c r="O35874" t="s">
        <v>177</v>
      </c>
      <c r="P35874">
        <v>3</v>
      </c>
      <c r="Q35874" t="s">
        <v>966</v>
      </c>
      <c r="R35874" t="s">
        <v>965</v>
      </c>
      <c r="S35874" t="s">
        <v>140</v>
      </c>
      <c r="T35874">
        <v>3</v>
      </c>
      <c r="U35874" t="s">
        <v>966</v>
      </c>
      <c r="V35874" t="s">
        <v>965</v>
      </c>
      <c r="W35874" t="s">
        <v>140</v>
      </c>
      <c r="X35874">
        <v>3</v>
      </c>
      <c r="Y35874" t="s">
        <v>796</v>
      </c>
      <c r="Z35874" t="s">
        <v>140</v>
      </c>
      <c r="AA35874" t="s">
        <v>795</v>
      </c>
    </row>
    <row r="35875" spans="1:27" x14ac:dyDescent="0.35">
      <c r="A35875" t="s">
        <v>16</v>
      </c>
      <c r="B35875" t="s">
        <v>339</v>
      </c>
      <c r="C35875">
        <v>1</v>
      </c>
      <c r="D35875" t="s">
        <v>140</v>
      </c>
      <c r="E35875" t="s">
        <v>177</v>
      </c>
      <c r="F35875">
        <v>1</v>
      </c>
      <c r="G35875" t="s">
        <v>177</v>
      </c>
      <c r="H35875" t="s">
        <v>140</v>
      </c>
      <c r="I35875">
        <v>1</v>
      </c>
      <c r="J35875" t="s">
        <v>177</v>
      </c>
      <c r="K35875" t="s">
        <v>140</v>
      </c>
      <c r="L35875" t="s">
        <v>140</v>
      </c>
      <c r="M35875">
        <v>1</v>
      </c>
      <c r="N35875" t="s">
        <v>177</v>
      </c>
      <c r="O35875" t="s">
        <v>140</v>
      </c>
      <c r="P35875">
        <v>1</v>
      </c>
      <c r="Q35875" t="s">
        <v>177</v>
      </c>
      <c r="R35875" t="s">
        <v>140</v>
      </c>
      <c r="S35875" t="s">
        <v>140</v>
      </c>
      <c r="T35875">
        <v>1</v>
      </c>
      <c r="U35875" t="s">
        <v>177</v>
      </c>
      <c r="V35875" t="s">
        <v>140</v>
      </c>
      <c r="W35875" t="s">
        <v>140</v>
      </c>
      <c r="X35875">
        <v>1</v>
      </c>
      <c r="Y35875" t="s">
        <v>177</v>
      </c>
      <c r="Z35875" t="s">
        <v>140</v>
      </c>
      <c r="AA35875" t="s">
        <v>140</v>
      </c>
    </row>
    <row r="35876" spans="1:27" x14ac:dyDescent="0.35">
      <c r="A35876" t="s">
        <v>17</v>
      </c>
      <c r="B35876" t="s">
        <v>1151</v>
      </c>
      <c r="C35876">
        <v>16</v>
      </c>
      <c r="D35876" t="s">
        <v>723</v>
      </c>
      <c r="E35876" t="s">
        <v>722</v>
      </c>
      <c r="F35876">
        <v>16</v>
      </c>
      <c r="G35876" t="s">
        <v>732</v>
      </c>
      <c r="H35876" t="s">
        <v>733</v>
      </c>
      <c r="I35876">
        <v>16</v>
      </c>
      <c r="J35876" t="s">
        <v>94</v>
      </c>
      <c r="K35876" t="s">
        <v>93</v>
      </c>
      <c r="L35876" t="s">
        <v>140</v>
      </c>
      <c r="M35876">
        <v>16</v>
      </c>
      <c r="N35876" t="s">
        <v>174</v>
      </c>
      <c r="O35876" t="s">
        <v>175</v>
      </c>
      <c r="P35876">
        <v>16</v>
      </c>
      <c r="Q35876" t="s">
        <v>316</v>
      </c>
      <c r="R35876" t="s">
        <v>317</v>
      </c>
      <c r="S35876" t="s">
        <v>140</v>
      </c>
      <c r="T35876">
        <v>16</v>
      </c>
      <c r="U35876" t="s">
        <v>1002</v>
      </c>
      <c r="V35876" t="s">
        <v>1003</v>
      </c>
      <c r="W35876" t="s">
        <v>140</v>
      </c>
      <c r="X35876">
        <v>16</v>
      </c>
      <c r="Y35876" t="s">
        <v>177</v>
      </c>
      <c r="Z35876" t="s">
        <v>140</v>
      </c>
      <c r="AA35876" t="s">
        <v>140</v>
      </c>
    </row>
    <row r="35877" spans="1:27" x14ac:dyDescent="0.35">
      <c r="A35877" t="s">
        <v>17</v>
      </c>
      <c r="B35877" t="s">
        <v>1152</v>
      </c>
      <c r="C35877">
        <v>8</v>
      </c>
      <c r="D35877" t="s">
        <v>73</v>
      </c>
      <c r="E35877" t="s">
        <v>72</v>
      </c>
      <c r="F35877">
        <v>8</v>
      </c>
      <c r="G35877" t="s">
        <v>1161</v>
      </c>
      <c r="H35877" t="s">
        <v>1072</v>
      </c>
      <c r="I35877">
        <v>8</v>
      </c>
      <c r="J35877" t="s">
        <v>469</v>
      </c>
      <c r="K35877" t="s">
        <v>470</v>
      </c>
      <c r="L35877" t="s">
        <v>140</v>
      </c>
      <c r="M35877">
        <v>8</v>
      </c>
      <c r="N35877" t="s">
        <v>1112</v>
      </c>
      <c r="O35877" t="s">
        <v>1061</v>
      </c>
      <c r="P35877">
        <v>8</v>
      </c>
      <c r="Q35877" t="s">
        <v>102</v>
      </c>
      <c r="R35877" t="s">
        <v>101</v>
      </c>
      <c r="S35877" t="s">
        <v>140</v>
      </c>
      <c r="T35877">
        <v>8</v>
      </c>
      <c r="U35877" t="s">
        <v>177</v>
      </c>
      <c r="V35877" t="s">
        <v>140</v>
      </c>
      <c r="W35877" t="s">
        <v>140</v>
      </c>
      <c r="X35877">
        <v>8</v>
      </c>
      <c r="Y35877" t="s">
        <v>177</v>
      </c>
      <c r="Z35877" t="s">
        <v>140</v>
      </c>
      <c r="AA35877" t="s">
        <v>140</v>
      </c>
    </row>
    <row r="35878" spans="1:27" x14ac:dyDescent="0.35">
      <c r="A35878" t="s">
        <v>18</v>
      </c>
      <c r="B35878" t="s">
        <v>1151</v>
      </c>
      <c r="C35878">
        <v>41</v>
      </c>
      <c r="D35878" t="s">
        <v>127</v>
      </c>
      <c r="E35878" t="s">
        <v>128</v>
      </c>
      <c r="F35878">
        <v>41</v>
      </c>
      <c r="G35878" t="s">
        <v>1134</v>
      </c>
      <c r="H35878" t="s">
        <v>1095</v>
      </c>
      <c r="I35878">
        <v>41</v>
      </c>
      <c r="J35878" t="s">
        <v>1123</v>
      </c>
      <c r="K35878" t="s">
        <v>1045</v>
      </c>
      <c r="L35878" t="s">
        <v>140</v>
      </c>
      <c r="M35878">
        <v>41</v>
      </c>
      <c r="N35878" t="s">
        <v>420</v>
      </c>
      <c r="O35878" t="s">
        <v>421</v>
      </c>
      <c r="P35878">
        <v>41</v>
      </c>
      <c r="Q35878" t="s">
        <v>1160</v>
      </c>
      <c r="R35878" t="s">
        <v>1048</v>
      </c>
      <c r="S35878" t="s">
        <v>140</v>
      </c>
      <c r="T35878">
        <v>41</v>
      </c>
      <c r="U35878" t="s">
        <v>461</v>
      </c>
      <c r="V35878" t="s">
        <v>462</v>
      </c>
      <c r="W35878" t="s">
        <v>140</v>
      </c>
      <c r="X35878">
        <v>40</v>
      </c>
      <c r="Y35878" t="s">
        <v>96</v>
      </c>
      <c r="Z35878" t="s">
        <v>95</v>
      </c>
      <c r="AA35878" t="s">
        <v>140</v>
      </c>
    </row>
    <row r="35879" spans="1:27" x14ac:dyDescent="0.35">
      <c r="A35879" t="s">
        <v>18</v>
      </c>
      <c r="B35879" t="s">
        <v>1152</v>
      </c>
      <c r="C35879">
        <v>14</v>
      </c>
      <c r="D35879" t="s">
        <v>446</v>
      </c>
      <c r="E35879" t="s">
        <v>447</v>
      </c>
      <c r="F35879">
        <v>14</v>
      </c>
      <c r="G35879" t="s">
        <v>1113</v>
      </c>
      <c r="H35879" t="s">
        <v>1064</v>
      </c>
      <c r="I35879">
        <v>14</v>
      </c>
      <c r="J35879" t="s">
        <v>982</v>
      </c>
      <c r="K35879" t="s">
        <v>983</v>
      </c>
      <c r="L35879" t="s">
        <v>140</v>
      </c>
      <c r="M35879">
        <v>14</v>
      </c>
      <c r="N35879" t="s">
        <v>466</v>
      </c>
      <c r="O35879" t="s">
        <v>465</v>
      </c>
      <c r="P35879">
        <v>14</v>
      </c>
      <c r="Q35879" t="s">
        <v>1113</v>
      </c>
      <c r="R35879" t="s">
        <v>1064</v>
      </c>
      <c r="S35879" t="s">
        <v>140</v>
      </c>
      <c r="T35879">
        <v>14</v>
      </c>
      <c r="U35879" t="s">
        <v>122</v>
      </c>
      <c r="V35879" t="s">
        <v>121</v>
      </c>
      <c r="W35879" t="s">
        <v>140</v>
      </c>
      <c r="X35879">
        <v>14</v>
      </c>
      <c r="Y35879" t="s">
        <v>542</v>
      </c>
      <c r="Z35879" t="s">
        <v>543</v>
      </c>
      <c r="AA35879" t="s">
        <v>140</v>
      </c>
    </row>
    <row r="35880" spans="1:27" x14ac:dyDescent="0.35">
      <c r="A35880" t="s">
        <v>18</v>
      </c>
      <c r="B35880" t="s">
        <v>339</v>
      </c>
      <c r="C35880">
        <v>2</v>
      </c>
      <c r="D35880" t="s">
        <v>140</v>
      </c>
      <c r="E35880" t="s">
        <v>177</v>
      </c>
      <c r="F35880">
        <v>2</v>
      </c>
      <c r="G35880" t="s">
        <v>177</v>
      </c>
      <c r="H35880" t="s">
        <v>140</v>
      </c>
      <c r="I35880">
        <v>2</v>
      </c>
      <c r="J35880" t="s">
        <v>177</v>
      </c>
      <c r="K35880" t="s">
        <v>140</v>
      </c>
      <c r="L35880" t="s">
        <v>140</v>
      </c>
      <c r="M35880">
        <v>2</v>
      </c>
      <c r="N35880" t="s">
        <v>177</v>
      </c>
      <c r="O35880" t="s">
        <v>140</v>
      </c>
      <c r="P35880">
        <v>2</v>
      </c>
      <c r="Q35880" t="s">
        <v>177</v>
      </c>
      <c r="R35880" t="s">
        <v>140</v>
      </c>
      <c r="S35880" t="s">
        <v>140</v>
      </c>
      <c r="T35880">
        <v>2</v>
      </c>
      <c r="U35880" t="s">
        <v>648</v>
      </c>
      <c r="V35880" t="s">
        <v>536</v>
      </c>
      <c r="W35880" t="s">
        <v>140</v>
      </c>
      <c r="X35880">
        <v>2</v>
      </c>
      <c r="Y35880" t="s">
        <v>177</v>
      </c>
      <c r="Z35880" t="s">
        <v>140</v>
      </c>
      <c r="AA35880" t="s">
        <v>140</v>
      </c>
    </row>
    <row r="35881" spans="1:27" x14ac:dyDescent="0.35">
      <c r="A35881" t="s">
        <v>19</v>
      </c>
      <c r="B35881" t="s">
        <v>1151</v>
      </c>
      <c r="C35881">
        <v>16</v>
      </c>
      <c r="D35881" t="s">
        <v>963</v>
      </c>
      <c r="E35881" t="s">
        <v>962</v>
      </c>
      <c r="F35881">
        <v>16</v>
      </c>
      <c r="G35881" t="s">
        <v>787</v>
      </c>
      <c r="H35881" t="s">
        <v>788</v>
      </c>
      <c r="I35881">
        <v>16</v>
      </c>
      <c r="J35881" t="s">
        <v>800</v>
      </c>
      <c r="K35881" t="s">
        <v>140</v>
      </c>
      <c r="L35881" t="s">
        <v>801</v>
      </c>
      <c r="M35881">
        <v>16</v>
      </c>
      <c r="N35881" t="s">
        <v>586</v>
      </c>
      <c r="O35881" t="s">
        <v>585</v>
      </c>
      <c r="P35881">
        <v>16</v>
      </c>
      <c r="Q35881" t="s">
        <v>844</v>
      </c>
      <c r="R35881" t="s">
        <v>1080</v>
      </c>
      <c r="S35881" t="s">
        <v>801</v>
      </c>
      <c r="T35881">
        <v>16</v>
      </c>
      <c r="U35881" t="s">
        <v>979</v>
      </c>
      <c r="V35881" t="s">
        <v>978</v>
      </c>
      <c r="W35881" t="s">
        <v>140</v>
      </c>
      <c r="X35881">
        <v>15</v>
      </c>
      <c r="Y35881" t="s">
        <v>316</v>
      </c>
      <c r="Z35881" t="s">
        <v>317</v>
      </c>
      <c r="AA35881" t="s">
        <v>140</v>
      </c>
    </row>
    <row r="35882" spans="1:27" x14ac:dyDescent="0.35">
      <c r="A35882" t="s">
        <v>19</v>
      </c>
      <c r="B35882" t="s">
        <v>1152</v>
      </c>
      <c r="C35882">
        <v>6</v>
      </c>
      <c r="D35882" t="s">
        <v>926</v>
      </c>
      <c r="E35882" t="s">
        <v>925</v>
      </c>
      <c r="F35882">
        <v>6</v>
      </c>
      <c r="G35882" t="s">
        <v>177</v>
      </c>
      <c r="H35882" t="s">
        <v>140</v>
      </c>
      <c r="I35882">
        <v>6</v>
      </c>
      <c r="J35882" t="s">
        <v>177</v>
      </c>
      <c r="K35882" t="s">
        <v>140</v>
      </c>
      <c r="L35882" t="s">
        <v>140</v>
      </c>
      <c r="M35882">
        <v>6</v>
      </c>
      <c r="N35882" t="s">
        <v>725</v>
      </c>
      <c r="O35882" t="s">
        <v>724</v>
      </c>
      <c r="P35882">
        <v>6</v>
      </c>
      <c r="Q35882" t="s">
        <v>896</v>
      </c>
      <c r="R35882" t="s">
        <v>895</v>
      </c>
      <c r="S35882" t="s">
        <v>140</v>
      </c>
      <c r="T35882">
        <v>6</v>
      </c>
      <c r="U35882" t="s">
        <v>252</v>
      </c>
      <c r="V35882" t="s">
        <v>251</v>
      </c>
      <c r="W35882" t="s">
        <v>140</v>
      </c>
      <c r="X35882">
        <v>6</v>
      </c>
      <c r="Y35882" t="s">
        <v>177</v>
      </c>
      <c r="Z35882" t="s">
        <v>140</v>
      </c>
      <c r="AA35882" t="s">
        <v>140</v>
      </c>
    </row>
    <row r="35883" spans="1:27" x14ac:dyDescent="0.35">
      <c r="A35883" t="s">
        <v>19</v>
      </c>
      <c r="B35883" t="s">
        <v>339</v>
      </c>
      <c r="C35883">
        <v>2</v>
      </c>
      <c r="D35883" t="s">
        <v>140</v>
      </c>
      <c r="E35883" t="s">
        <v>177</v>
      </c>
      <c r="F35883">
        <v>2</v>
      </c>
      <c r="G35883" t="s">
        <v>177</v>
      </c>
      <c r="H35883" t="s">
        <v>140</v>
      </c>
      <c r="I35883">
        <v>2</v>
      </c>
      <c r="J35883" t="s">
        <v>177</v>
      </c>
      <c r="K35883" t="s">
        <v>140</v>
      </c>
      <c r="L35883" t="s">
        <v>140</v>
      </c>
      <c r="M35883">
        <v>2</v>
      </c>
      <c r="N35883" t="s">
        <v>177</v>
      </c>
      <c r="O35883" t="s">
        <v>140</v>
      </c>
      <c r="P35883">
        <v>2</v>
      </c>
      <c r="Q35883" t="s">
        <v>177</v>
      </c>
      <c r="R35883" t="s">
        <v>140</v>
      </c>
      <c r="S35883" t="s">
        <v>140</v>
      </c>
      <c r="T35883">
        <v>2</v>
      </c>
      <c r="U35883" t="s">
        <v>177</v>
      </c>
      <c r="V35883" t="s">
        <v>140</v>
      </c>
      <c r="W35883" t="s">
        <v>140</v>
      </c>
      <c r="X35883">
        <v>2</v>
      </c>
      <c r="Y35883" t="s">
        <v>177</v>
      </c>
      <c r="Z35883" t="s">
        <v>140</v>
      </c>
      <c r="AA35883" t="s">
        <v>140</v>
      </c>
    </row>
    <row r="35884" spans="1:27" x14ac:dyDescent="0.35">
      <c r="A35884" t="s">
        <v>20</v>
      </c>
      <c r="B35884" t="s">
        <v>1151</v>
      </c>
      <c r="C35884">
        <v>21</v>
      </c>
      <c r="D35884" t="s">
        <v>841</v>
      </c>
      <c r="E35884" t="s">
        <v>840</v>
      </c>
      <c r="F35884">
        <v>21</v>
      </c>
      <c r="G35884" t="s">
        <v>923</v>
      </c>
      <c r="H35884" t="s">
        <v>924</v>
      </c>
      <c r="I35884">
        <v>21</v>
      </c>
      <c r="J35884" t="s">
        <v>177</v>
      </c>
      <c r="K35884" t="s">
        <v>140</v>
      </c>
      <c r="L35884" t="s">
        <v>140</v>
      </c>
      <c r="M35884">
        <v>21</v>
      </c>
      <c r="N35884" t="s">
        <v>567</v>
      </c>
      <c r="O35884" t="s">
        <v>568</v>
      </c>
      <c r="P35884">
        <v>21</v>
      </c>
      <c r="Q35884" t="s">
        <v>1188</v>
      </c>
      <c r="R35884" t="s">
        <v>1182</v>
      </c>
      <c r="S35884" t="s">
        <v>140</v>
      </c>
      <c r="T35884">
        <v>21</v>
      </c>
      <c r="U35884" t="s">
        <v>1188</v>
      </c>
      <c r="V35884" t="s">
        <v>1182</v>
      </c>
      <c r="W35884" t="s">
        <v>140</v>
      </c>
      <c r="X35884">
        <v>21</v>
      </c>
      <c r="Y35884" t="s">
        <v>675</v>
      </c>
      <c r="Z35884" t="s">
        <v>674</v>
      </c>
      <c r="AA35884" t="s">
        <v>140</v>
      </c>
    </row>
    <row r="35885" spans="1:27" x14ac:dyDescent="0.35">
      <c r="A35885" t="s">
        <v>20</v>
      </c>
      <c r="B35885" t="s">
        <v>1152</v>
      </c>
      <c r="C35885">
        <v>4</v>
      </c>
      <c r="D35885" t="s">
        <v>961</v>
      </c>
      <c r="E35885" t="s">
        <v>960</v>
      </c>
      <c r="F35885">
        <v>4</v>
      </c>
      <c r="G35885" t="s">
        <v>177</v>
      </c>
      <c r="H35885" t="s">
        <v>140</v>
      </c>
      <c r="I35885">
        <v>4</v>
      </c>
      <c r="J35885" t="s">
        <v>177</v>
      </c>
      <c r="K35885" t="s">
        <v>140</v>
      </c>
      <c r="L35885" t="s">
        <v>140</v>
      </c>
      <c r="M35885">
        <v>4</v>
      </c>
      <c r="N35885" t="s">
        <v>272</v>
      </c>
      <c r="O35885" t="s">
        <v>273</v>
      </c>
      <c r="P35885">
        <v>4</v>
      </c>
      <c r="Q35885" t="s">
        <v>177</v>
      </c>
      <c r="R35885" t="s">
        <v>140</v>
      </c>
      <c r="S35885" t="s">
        <v>140</v>
      </c>
      <c r="T35885">
        <v>4</v>
      </c>
      <c r="U35885" t="s">
        <v>177</v>
      </c>
      <c r="V35885" t="s">
        <v>140</v>
      </c>
      <c r="W35885" t="s">
        <v>140</v>
      </c>
      <c r="X35885">
        <v>4</v>
      </c>
      <c r="Y35885" t="s">
        <v>960</v>
      </c>
      <c r="Z35885" t="s">
        <v>961</v>
      </c>
      <c r="AA35885" t="s">
        <v>140</v>
      </c>
    </row>
    <row r="35886" spans="1:27" x14ac:dyDescent="0.35">
      <c r="A35886" t="s">
        <v>20</v>
      </c>
      <c r="B35886" t="s">
        <v>339</v>
      </c>
      <c r="C35886">
        <v>1</v>
      </c>
      <c r="D35886" t="s">
        <v>140</v>
      </c>
      <c r="E35886" t="s">
        <v>177</v>
      </c>
      <c r="F35886">
        <v>1</v>
      </c>
      <c r="G35886" t="s">
        <v>140</v>
      </c>
      <c r="H35886" t="s">
        <v>177</v>
      </c>
      <c r="I35886">
        <v>1</v>
      </c>
      <c r="J35886" t="s">
        <v>177</v>
      </c>
      <c r="K35886" t="s">
        <v>140</v>
      </c>
      <c r="L35886" t="s">
        <v>140</v>
      </c>
      <c r="M35886">
        <v>1</v>
      </c>
      <c r="N35886" t="s">
        <v>177</v>
      </c>
      <c r="O35886" t="s">
        <v>140</v>
      </c>
      <c r="P35886">
        <v>1</v>
      </c>
      <c r="Q35886" t="s">
        <v>140</v>
      </c>
      <c r="R35886" t="s">
        <v>177</v>
      </c>
      <c r="S35886" t="s">
        <v>140</v>
      </c>
      <c r="T35886">
        <v>1</v>
      </c>
      <c r="U35886" t="s">
        <v>177</v>
      </c>
      <c r="V35886" t="s">
        <v>140</v>
      </c>
      <c r="W35886" t="s">
        <v>140</v>
      </c>
      <c r="X35886">
        <v>1</v>
      </c>
      <c r="Y35886" t="s">
        <v>177</v>
      </c>
      <c r="Z35886" t="s">
        <v>140</v>
      </c>
      <c r="AA35886" t="s">
        <v>140</v>
      </c>
    </row>
    <row r="35887" spans="1:27" x14ac:dyDescent="0.35">
      <c r="A35887" t="s">
        <v>21</v>
      </c>
      <c r="B35887" t="s">
        <v>1151</v>
      </c>
      <c r="C35887">
        <v>12</v>
      </c>
      <c r="D35887" t="s">
        <v>196</v>
      </c>
      <c r="E35887" t="s">
        <v>195</v>
      </c>
      <c r="F35887">
        <v>12</v>
      </c>
      <c r="G35887" t="s">
        <v>177</v>
      </c>
      <c r="H35887" t="s">
        <v>140</v>
      </c>
      <c r="I35887">
        <v>12</v>
      </c>
      <c r="J35887" t="s">
        <v>177</v>
      </c>
      <c r="K35887" t="s">
        <v>140</v>
      </c>
      <c r="L35887" t="s">
        <v>140</v>
      </c>
      <c r="M35887">
        <v>12</v>
      </c>
      <c r="N35887" t="s">
        <v>468</v>
      </c>
      <c r="O35887" t="s">
        <v>467</v>
      </c>
      <c r="P35887">
        <v>12</v>
      </c>
      <c r="Q35887" t="s">
        <v>177</v>
      </c>
      <c r="R35887" t="s">
        <v>140</v>
      </c>
      <c r="S35887" t="s">
        <v>140</v>
      </c>
      <c r="T35887">
        <v>12</v>
      </c>
      <c r="U35887" t="s">
        <v>468</v>
      </c>
      <c r="V35887" t="s">
        <v>467</v>
      </c>
      <c r="W35887" t="s">
        <v>140</v>
      </c>
      <c r="X35887">
        <v>12</v>
      </c>
      <c r="Y35887" t="s">
        <v>974</v>
      </c>
      <c r="Z35887" t="s">
        <v>973</v>
      </c>
      <c r="AA35887" t="s">
        <v>140</v>
      </c>
    </row>
    <row r="35888" spans="1:27" x14ac:dyDescent="0.35">
      <c r="A35888" t="s">
        <v>21</v>
      </c>
      <c r="B35888" t="s">
        <v>1152</v>
      </c>
      <c r="C35888">
        <v>6</v>
      </c>
      <c r="D35888" t="s">
        <v>140</v>
      </c>
      <c r="E35888" t="s">
        <v>177</v>
      </c>
      <c r="F35888">
        <v>6</v>
      </c>
      <c r="G35888" t="s">
        <v>613</v>
      </c>
      <c r="H35888" t="s">
        <v>614</v>
      </c>
      <c r="I35888">
        <v>6</v>
      </c>
      <c r="J35888" t="s">
        <v>177</v>
      </c>
      <c r="K35888" t="s">
        <v>140</v>
      </c>
      <c r="L35888" t="s">
        <v>140</v>
      </c>
      <c r="M35888">
        <v>6</v>
      </c>
      <c r="N35888" t="s">
        <v>177</v>
      </c>
      <c r="O35888" t="s">
        <v>140</v>
      </c>
      <c r="P35888">
        <v>6</v>
      </c>
      <c r="Q35888" t="s">
        <v>177</v>
      </c>
      <c r="R35888" t="s">
        <v>140</v>
      </c>
      <c r="S35888" t="s">
        <v>140</v>
      </c>
      <c r="T35888">
        <v>6</v>
      </c>
      <c r="U35888" t="s">
        <v>177</v>
      </c>
      <c r="V35888" t="s">
        <v>140</v>
      </c>
      <c r="W35888" t="s">
        <v>140</v>
      </c>
      <c r="X35888">
        <v>6</v>
      </c>
      <c r="Y35888" t="s">
        <v>177</v>
      </c>
      <c r="Z35888" t="s">
        <v>140</v>
      </c>
      <c r="AA35888" t="s">
        <v>140</v>
      </c>
    </row>
    <row r="35889" spans="1:27" x14ac:dyDescent="0.35">
      <c r="A35889" t="s">
        <v>21</v>
      </c>
      <c r="B35889" t="s">
        <v>339</v>
      </c>
      <c r="C35889">
        <v>4</v>
      </c>
      <c r="D35889" t="s">
        <v>140</v>
      </c>
      <c r="E35889" t="s">
        <v>177</v>
      </c>
      <c r="F35889">
        <v>4</v>
      </c>
      <c r="G35889" t="s">
        <v>468</v>
      </c>
      <c r="H35889" t="s">
        <v>467</v>
      </c>
      <c r="I35889">
        <v>4</v>
      </c>
      <c r="J35889" t="s">
        <v>610</v>
      </c>
      <c r="K35889" t="s">
        <v>610</v>
      </c>
      <c r="L35889" t="s">
        <v>140</v>
      </c>
      <c r="M35889">
        <v>4</v>
      </c>
      <c r="N35889" t="s">
        <v>467</v>
      </c>
      <c r="O35889" t="s">
        <v>468</v>
      </c>
      <c r="P35889">
        <v>4</v>
      </c>
      <c r="Q35889" t="s">
        <v>468</v>
      </c>
      <c r="R35889" t="s">
        <v>467</v>
      </c>
      <c r="S35889" t="s">
        <v>140</v>
      </c>
      <c r="T35889">
        <v>4</v>
      </c>
      <c r="U35889" t="s">
        <v>610</v>
      </c>
      <c r="V35889" t="s">
        <v>610</v>
      </c>
      <c r="W35889" t="s">
        <v>140</v>
      </c>
      <c r="X35889">
        <v>4</v>
      </c>
      <c r="Y35889" t="s">
        <v>468</v>
      </c>
      <c r="Z35889" t="s">
        <v>467</v>
      </c>
      <c r="AA35889" t="s">
        <v>140</v>
      </c>
    </row>
    <row r="35890" spans="1:27" x14ac:dyDescent="0.35">
      <c r="A35890" t="s">
        <v>22</v>
      </c>
      <c r="B35890" t="s">
        <v>1151</v>
      </c>
      <c r="C35890">
        <v>13</v>
      </c>
      <c r="D35890" t="s">
        <v>435</v>
      </c>
      <c r="E35890" t="s">
        <v>434</v>
      </c>
      <c r="F35890">
        <v>13</v>
      </c>
      <c r="G35890" t="s">
        <v>177</v>
      </c>
      <c r="H35890" t="s">
        <v>140</v>
      </c>
      <c r="I35890">
        <v>13</v>
      </c>
      <c r="J35890" t="s">
        <v>1081</v>
      </c>
      <c r="K35890" t="s">
        <v>1080</v>
      </c>
      <c r="L35890" t="s">
        <v>140</v>
      </c>
      <c r="M35890">
        <v>13</v>
      </c>
      <c r="N35890" t="s">
        <v>613</v>
      </c>
      <c r="O35890" t="s">
        <v>614</v>
      </c>
      <c r="P35890">
        <v>13</v>
      </c>
      <c r="Q35890" t="s">
        <v>177</v>
      </c>
      <c r="R35890" t="s">
        <v>140</v>
      </c>
      <c r="S35890" t="s">
        <v>140</v>
      </c>
      <c r="T35890">
        <v>13</v>
      </c>
      <c r="U35890" t="s">
        <v>561</v>
      </c>
      <c r="V35890" t="s">
        <v>562</v>
      </c>
      <c r="W35890" t="s">
        <v>140</v>
      </c>
      <c r="X35890">
        <v>13</v>
      </c>
      <c r="Y35890" t="s">
        <v>473</v>
      </c>
      <c r="Z35890" t="s">
        <v>399</v>
      </c>
      <c r="AA35890" t="s">
        <v>140</v>
      </c>
    </row>
    <row r="35891" spans="1:27" x14ac:dyDescent="0.35">
      <c r="A35891" t="s">
        <v>22</v>
      </c>
      <c r="B35891" t="s">
        <v>1152</v>
      </c>
      <c r="C35891">
        <v>5</v>
      </c>
      <c r="D35891" t="s">
        <v>867</v>
      </c>
      <c r="E35891" t="s">
        <v>868</v>
      </c>
      <c r="F35891">
        <v>5</v>
      </c>
      <c r="G35891" t="s">
        <v>177</v>
      </c>
      <c r="H35891" t="s">
        <v>140</v>
      </c>
      <c r="I35891">
        <v>5</v>
      </c>
      <c r="J35891" t="s">
        <v>177</v>
      </c>
      <c r="K35891" t="s">
        <v>140</v>
      </c>
      <c r="L35891" t="s">
        <v>140</v>
      </c>
      <c r="M35891">
        <v>5</v>
      </c>
      <c r="N35891" t="s">
        <v>92</v>
      </c>
      <c r="O35891" t="s">
        <v>91</v>
      </c>
      <c r="P35891">
        <v>5</v>
      </c>
      <c r="Q35891" t="s">
        <v>377</v>
      </c>
      <c r="R35891" t="s">
        <v>376</v>
      </c>
      <c r="S35891" t="s">
        <v>140</v>
      </c>
      <c r="T35891">
        <v>5</v>
      </c>
      <c r="U35891" t="s">
        <v>710</v>
      </c>
      <c r="V35891" t="s">
        <v>711</v>
      </c>
      <c r="W35891" t="s">
        <v>140</v>
      </c>
      <c r="X35891">
        <v>5</v>
      </c>
      <c r="Y35891" t="s">
        <v>177</v>
      </c>
      <c r="Z35891" t="s">
        <v>140</v>
      </c>
      <c r="AA35891" t="s">
        <v>140</v>
      </c>
    </row>
    <row r="35892" spans="1:27" x14ac:dyDescent="0.35">
      <c r="A35892" t="s">
        <v>22</v>
      </c>
      <c r="B35892" t="s">
        <v>339</v>
      </c>
      <c r="C35892">
        <v>3</v>
      </c>
      <c r="D35892" t="s">
        <v>140</v>
      </c>
      <c r="E35892" t="s">
        <v>177</v>
      </c>
      <c r="F35892">
        <v>3</v>
      </c>
      <c r="G35892" t="s">
        <v>177</v>
      </c>
      <c r="H35892" t="s">
        <v>140</v>
      </c>
      <c r="I35892">
        <v>3</v>
      </c>
      <c r="J35892" t="s">
        <v>177</v>
      </c>
      <c r="K35892" t="s">
        <v>140</v>
      </c>
      <c r="L35892" t="s">
        <v>140</v>
      </c>
      <c r="M35892">
        <v>3</v>
      </c>
      <c r="N35892" t="s">
        <v>177</v>
      </c>
      <c r="O35892" t="s">
        <v>140</v>
      </c>
      <c r="P35892">
        <v>3</v>
      </c>
      <c r="Q35892" t="s">
        <v>177</v>
      </c>
      <c r="R35892" t="s">
        <v>140</v>
      </c>
      <c r="S35892" t="s">
        <v>140</v>
      </c>
      <c r="T35892">
        <v>3</v>
      </c>
      <c r="U35892" t="s">
        <v>177</v>
      </c>
      <c r="V35892" t="s">
        <v>140</v>
      </c>
      <c r="W35892" t="s">
        <v>140</v>
      </c>
      <c r="X35892">
        <v>3</v>
      </c>
      <c r="Y35892" t="s">
        <v>177</v>
      </c>
      <c r="Z35892" t="s">
        <v>140</v>
      </c>
      <c r="AA35892" t="s">
        <v>140</v>
      </c>
    </row>
    <row r="35893" spans="1:27" x14ac:dyDescent="0.35">
      <c r="A35893" t="s">
        <v>23</v>
      </c>
      <c r="B35893" t="s">
        <v>1151</v>
      </c>
      <c r="C35893">
        <v>58</v>
      </c>
      <c r="D35893" t="s">
        <v>495</v>
      </c>
      <c r="E35893" t="s">
        <v>494</v>
      </c>
      <c r="F35893">
        <v>58</v>
      </c>
      <c r="G35893" t="s">
        <v>100</v>
      </c>
      <c r="H35893" t="s">
        <v>99</v>
      </c>
      <c r="I35893">
        <v>58</v>
      </c>
      <c r="J35893" t="s">
        <v>108</v>
      </c>
      <c r="K35893" t="s">
        <v>107</v>
      </c>
      <c r="L35893" t="s">
        <v>140</v>
      </c>
      <c r="M35893">
        <v>58</v>
      </c>
      <c r="N35893" t="s">
        <v>523</v>
      </c>
      <c r="O35893" t="s">
        <v>522</v>
      </c>
      <c r="P35893">
        <v>58</v>
      </c>
      <c r="Q35893" t="s">
        <v>1124</v>
      </c>
      <c r="R35893" t="s">
        <v>1048</v>
      </c>
      <c r="S35893" t="s">
        <v>1048</v>
      </c>
      <c r="T35893">
        <v>58</v>
      </c>
      <c r="U35893" t="s">
        <v>143</v>
      </c>
      <c r="V35893" t="s">
        <v>956</v>
      </c>
      <c r="W35893" t="s">
        <v>1012</v>
      </c>
      <c r="X35893">
        <v>58</v>
      </c>
      <c r="Y35893" t="s">
        <v>1110</v>
      </c>
      <c r="Z35893" t="s">
        <v>1053</v>
      </c>
      <c r="AA35893" t="s">
        <v>140</v>
      </c>
    </row>
    <row r="35894" spans="1:27" x14ac:dyDescent="0.35">
      <c r="A35894" t="s">
        <v>23</v>
      </c>
      <c r="B35894" t="s">
        <v>1152</v>
      </c>
      <c r="C35894">
        <v>27</v>
      </c>
      <c r="D35894" t="s">
        <v>87</v>
      </c>
      <c r="E35894" t="s">
        <v>88</v>
      </c>
      <c r="F35894">
        <v>27</v>
      </c>
      <c r="G35894" t="s">
        <v>1190</v>
      </c>
      <c r="H35894" t="s">
        <v>1065</v>
      </c>
      <c r="I35894">
        <v>27</v>
      </c>
      <c r="J35894" t="s">
        <v>461</v>
      </c>
      <c r="K35894" t="s">
        <v>462</v>
      </c>
      <c r="L35894" t="s">
        <v>140</v>
      </c>
      <c r="M35894">
        <v>27</v>
      </c>
      <c r="N35894" t="s">
        <v>957</v>
      </c>
      <c r="O35894" t="s">
        <v>956</v>
      </c>
      <c r="P35894">
        <v>27</v>
      </c>
      <c r="Q35894" t="s">
        <v>1143</v>
      </c>
      <c r="R35894" t="s">
        <v>1070</v>
      </c>
      <c r="S35894" t="s">
        <v>140</v>
      </c>
      <c r="T35894">
        <v>27</v>
      </c>
      <c r="U35894" t="s">
        <v>263</v>
      </c>
      <c r="V35894" t="s">
        <v>264</v>
      </c>
      <c r="W35894" t="s">
        <v>140</v>
      </c>
      <c r="X35894">
        <v>27</v>
      </c>
      <c r="Y35894" t="s">
        <v>1147</v>
      </c>
      <c r="Z35894" t="s">
        <v>1050</v>
      </c>
      <c r="AA35894" t="s">
        <v>140</v>
      </c>
    </row>
    <row r="35895" spans="1:27" x14ac:dyDescent="0.35">
      <c r="A35895" t="s">
        <v>23</v>
      </c>
      <c r="B35895" t="s">
        <v>339</v>
      </c>
      <c r="C35895">
        <v>5</v>
      </c>
      <c r="D35895" t="s">
        <v>140</v>
      </c>
      <c r="E35895" t="s">
        <v>177</v>
      </c>
      <c r="F35895">
        <v>5</v>
      </c>
      <c r="G35895" t="s">
        <v>907</v>
      </c>
      <c r="H35895" t="s">
        <v>908</v>
      </c>
      <c r="I35895">
        <v>5</v>
      </c>
      <c r="J35895" t="s">
        <v>1114</v>
      </c>
      <c r="K35895" t="s">
        <v>953</v>
      </c>
      <c r="L35895" t="s">
        <v>140</v>
      </c>
      <c r="M35895">
        <v>5</v>
      </c>
      <c r="N35895" t="s">
        <v>701</v>
      </c>
      <c r="O35895" t="s">
        <v>546</v>
      </c>
      <c r="P35895">
        <v>5</v>
      </c>
      <c r="Q35895" t="s">
        <v>701</v>
      </c>
      <c r="R35895" t="s">
        <v>546</v>
      </c>
      <c r="S35895" t="s">
        <v>140</v>
      </c>
      <c r="T35895">
        <v>5</v>
      </c>
      <c r="U35895" t="s">
        <v>541</v>
      </c>
      <c r="V35895" t="s">
        <v>540</v>
      </c>
      <c r="W35895" t="s">
        <v>140</v>
      </c>
      <c r="X35895">
        <v>5</v>
      </c>
      <c r="Y35895" t="s">
        <v>177</v>
      </c>
      <c r="Z35895" t="s">
        <v>140</v>
      </c>
      <c r="AA35895" t="s">
        <v>140</v>
      </c>
    </row>
    <row r="35896" spans="1:27" x14ac:dyDescent="0.35">
      <c r="A35896" t="s">
        <v>24</v>
      </c>
      <c r="B35896" t="s">
        <v>1151</v>
      </c>
      <c r="C35896">
        <v>18</v>
      </c>
      <c r="D35896" t="s">
        <v>697</v>
      </c>
      <c r="E35896" t="s">
        <v>696</v>
      </c>
      <c r="F35896">
        <v>18</v>
      </c>
      <c r="G35896" t="s">
        <v>177</v>
      </c>
      <c r="H35896" t="s">
        <v>140</v>
      </c>
      <c r="I35896">
        <v>18</v>
      </c>
      <c r="J35896" t="s">
        <v>1207</v>
      </c>
      <c r="K35896" t="s">
        <v>971</v>
      </c>
      <c r="L35896" t="s">
        <v>140</v>
      </c>
      <c r="M35896">
        <v>18</v>
      </c>
      <c r="N35896" t="s">
        <v>362</v>
      </c>
      <c r="O35896" t="s">
        <v>363</v>
      </c>
      <c r="P35896">
        <v>18</v>
      </c>
      <c r="Q35896" t="s">
        <v>316</v>
      </c>
      <c r="R35896" t="s">
        <v>967</v>
      </c>
      <c r="S35896" t="s">
        <v>1066</v>
      </c>
      <c r="T35896">
        <v>18</v>
      </c>
      <c r="U35896" t="s">
        <v>789</v>
      </c>
      <c r="V35896" t="s">
        <v>790</v>
      </c>
      <c r="W35896" t="s">
        <v>140</v>
      </c>
      <c r="X35896">
        <v>18</v>
      </c>
      <c r="Y35896" t="s">
        <v>1005</v>
      </c>
      <c r="Z35896" t="s">
        <v>967</v>
      </c>
      <c r="AA35896" t="s">
        <v>140</v>
      </c>
    </row>
    <row r="35897" spans="1:27" x14ac:dyDescent="0.35">
      <c r="A35897" t="s">
        <v>24</v>
      </c>
      <c r="B35897" t="s">
        <v>1152</v>
      </c>
      <c r="C35897">
        <v>10</v>
      </c>
      <c r="D35897" t="s">
        <v>894</v>
      </c>
      <c r="E35897" t="s">
        <v>972</v>
      </c>
      <c r="F35897">
        <v>10</v>
      </c>
      <c r="G35897" t="s">
        <v>96</v>
      </c>
      <c r="H35897" t="s">
        <v>95</v>
      </c>
      <c r="I35897">
        <v>10</v>
      </c>
      <c r="J35897" t="s">
        <v>177</v>
      </c>
      <c r="K35897" t="s">
        <v>140</v>
      </c>
      <c r="L35897" t="s">
        <v>140</v>
      </c>
      <c r="M35897">
        <v>10</v>
      </c>
      <c r="N35897" t="s">
        <v>585</v>
      </c>
      <c r="O35897" t="s">
        <v>586</v>
      </c>
      <c r="P35897">
        <v>10</v>
      </c>
      <c r="Q35897" t="s">
        <v>96</v>
      </c>
      <c r="R35897" t="s">
        <v>95</v>
      </c>
      <c r="S35897" t="s">
        <v>140</v>
      </c>
      <c r="T35897">
        <v>10</v>
      </c>
      <c r="U35897" t="s">
        <v>208</v>
      </c>
      <c r="V35897" t="s">
        <v>209</v>
      </c>
      <c r="W35897" t="s">
        <v>140</v>
      </c>
      <c r="X35897">
        <v>9</v>
      </c>
      <c r="Y35897" t="s">
        <v>46</v>
      </c>
      <c r="Z35897" t="s">
        <v>157</v>
      </c>
      <c r="AA35897" t="s">
        <v>527</v>
      </c>
    </row>
    <row r="35898" spans="1:27" x14ac:dyDescent="0.35">
      <c r="A35898" t="s">
        <v>25</v>
      </c>
      <c r="B35898" t="s">
        <v>1151</v>
      </c>
      <c r="C35898">
        <v>11</v>
      </c>
      <c r="D35898" t="s">
        <v>855</v>
      </c>
      <c r="E35898" t="s">
        <v>854</v>
      </c>
      <c r="F35898">
        <v>11</v>
      </c>
      <c r="G35898" t="s">
        <v>717</v>
      </c>
      <c r="H35898" t="s">
        <v>716</v>
      </c>
      <c r="I35898">
        <v>11</v>
      </c>
      <c r="J35898" t="s">
        <v>177</v>
      </c>
      <c r="K35898" t="s">
        <v>140</v>
      </c>
      <c r="L35898" t="s">
        <v>140</v>
      </c>
      <c r="M35898">
        <v>11</v>
      </c>
      <c r="N35898" t="s">
        <v>696</v>
      </c>
      <c r="O35898" t="s">
        <v>697</v>
      </c>
      <c r="P35898">
        <v>11</v>
      </c>
      <c r="Q35898" t="s">
        <v>177</v>
      </c>
      <c r="R35898" t="s">
        <v>140</v>
      </c>
      <c r="S35898" t="s">
        <v>140</v>
      </c>
      <c r="T35898">
        <v>11</v>
      </c>
      <c r="U35898" t="s">
        <v>406</v>
      </c>
      <c r="V35898" t="s">
        <v>407</v>
      </c>
      <c r="W35898" t="s">
        <v>140</v>
      </c>
      <c r="X35898">
        <v>11</v>
      </c>
      <c r="Y35898" t="s">
        <v>854</v>
      </c>
      <c r="Z35898" t="s">
        <v>855</v>
      </c>
      <c r="AA35898" t="s">
        <v>140</v>
      </c>
    </row>
    <row r="35899" spans="1:27" x14ac:dyDescent="0.35">
      <c r="A35899" t="s">
        <v>25</v>
      </c>
      <c r="B35899" t="s">
        <v>1152</v>
      </c>
      <c r="C35899">
        <v>5</v>
      </c>
      <c r="D35899" t="s">
        <v>901</v>
      </c>
      <c r="E35899" t="s">
        <v>902</v>
      </c>
      <c r="F35899">
        <v>5</v>
      </c>
      <c r="G35899" t="s">
        <v>177</v>
      </c>
      <c r="H35899" t="s">
        <v>140</v>
      </c>
      <c r="I35899">
        <v>5</v>
      </c>
      <c r="J35899" t="s">
        <v>177</v>
      </c>
      <c r="K35899" t="s">
        <v>140</v>
      </c>
      <c r="L35899" t="s">
        <v>140</v>
      </c>
      <c r="M35899">
        <v>5</v>
      </c>
      <c r="N35899" t="s">
        <v>112</v>
      </c>
      <c r="O35899" t="s">
        <v>111</v>
      </c>
      <c r="P35899">
        <v>5</v>
      </c>
      <c r="Q35899" t="s">
        <v>112</v>
      </c>
      <c r="R35899" t="s">
        <v>111</v>
      </c>
      <c r="S35899" t="s">
        <v>140</v>
      </c>
      <c r="T35899">
        <v>5</v>
      </c>
      <c r="U35899" t="s">
        <v>902</v>
      </c>
      <c r="V35899" t="s">
        <v>901</v>
      </c>
      <c r="W35899" t="s">
        <v>140</v>
      </c>
      <c r="X35899">
        <v>5</v>
      </c>
      <c r="Y35899" t="s">
        <v>112</v>
      </c>
      <c r="Z35899" t="s">
        <v>111</v>
      </c>
      <c r="AA35899" t="s">
        <v>140</v>
      </c>
    </row>
    <row r="35900" spans="1:27" x14ac:dyDescent="0.35">
      <c r="A35900" t="s">
        <v>25</v>
      </c>
      <c r="B35900" t="s">
        <v>339</v>
      </c>
      <c r="C35900">
        <v>1</v>
      </c>
      <c r="D35900" t="s">
        <v>177</v>
      </c>
      <c r="E35900" t="s">
        <v>140</v>
      </c>
      <c r="F35900">
        <v>1</v>
      </c>
      <c r="G35900" t="s">
        <v>177</v>
      </c>
      <c r="H35900" t="s">
        <v>140</v>
      </c>
      <c r="I35900">
        <v>1</v>
      </c>
      <c r="J35900" t="s">
        <v>177</v>
      </c>
      <c r="K35900" t="s">
        <v>140</v>
      </c>
      <c r="L35900" t="s">
        <v>140</v>
      </c>
      <c r="M35900">
        <v>1</v>
      </c>
      <c r="N35900" t="s">
        <v>177</v>
      </c>
      <c r="O35900" t="s">
        <v>140</v>
      </c>
      <c r="P35900">
        <v>1</v>
      </c>
      <c r="Q35900" t="s">
        <v>177</v>
      </c>
      <c r="R35900" t="s">
        <v>140</v>
      </c>
      <c r="S35900" t="s">
        <v>140</v>
      </c>
      <c r="T35900">
        <v>1</v>
      </c>
      <c r="U35900" t="s">
        <v>140</v>
      </c>
      <c r="V35900" t="s">
        <v>177</v>
      </c>
      <c r="W35900" t="s">
        <v>140</v>
      </c>
      <c r="X35900">
        <v>1</v>
      </c>
      <c r="Y35900" t="s">
        <v>177</v>
      </c>
      <c r="Z35900" t="s">
        <v>140</v>
      </c>
      <c r="AA35900" t="s">
        <v>140</v>
      </c>
    </row>
    <row r="35901" spans="1:27" x14ac:dyDescent="0.35">
      <c r="A35901" t="s">
        <v>26</v>
      </c>
      <c r="B35901" t="s">
        <v>1151</v>
      </c>
      <c r="C35901">
        <v>15</v>
      </c>
      <c r="D35901" t="s">
        <v>952</v>
      </c>
      <c r="E35901" t="s">
        <v>951</v>
      </c>
      <c r="F35901">
        <v>15</v>
      </c>
      <c r="G35901" t="s">
        <v>1113</v>
      </c>
      <c r="H35901" t="s">
        <v>1064</v>
      </c>
      <c r="I35901">
        <v>15</v>
      </c>
      <c r="J35901" t="s">
        <v>951</v>
      </c>
      <c r="K35901" t="s">
        <v>952</v>
      </c>
      <c r="L35901" t="s">
        <v>140</v>
      </c>
      <c r="M35901">
        <v>15</v>
      </c>
      <c r="N35901" t="s">
        <v>355</v>
      </c>
      <c r="O35901" t="s">
        <v>354</v>
      </c>
      <c r="P35901">
        <v>15</v>
      </c>
      <c r="Q35901" t="s">
        <v>986</v>
      </c>
      <c r="R35901" t="s">
        <v>985</v>
      </c>
      <c r="S35901" t="s">
        <v>140</v>
      </c>
      <c r="T35901">
        <v>15</v>
      </c>
      <c r="U35901" t="s">
        <v>198</v>
      </c>
      <c r="V35901" t="s">
        <v>199</v>
      </c>
      <c r="W35901" t="s">
        <v>140</v>
      </c>
      <c r="X35901">
        <v>15</v>
      </c>
      <c r="Y35901" t="s">
        <v>112</v>
      </c>
      <c r="Z35901" t="s">
        <v>111</v>
      </c>
      <c r="AA35901" t="s">
        <v>140</v>
      </c>
    </row>
    <row r="35902" spans="1:27" x14ac:dyDescent="0.35">
      <c r="A35902" t="s">
        <v>26</v>
      </c>
      <c r="B35902" t="s">
        <v>1152</v>
      </c>
      <c r="C35902">
        <v>4</v>
      </c>
      <c r="D35902" t="s">
        <v>140</v>
      </c>
      <c r="E35902" t="s">
        <v>177</v>
      </c>
      <c r="F35902">
        <v>4</v>
      </c>
      <c r="G35902" t="s">
        <v>177</v>
      </c>
      <c r="H35902" t="s">
        <v>140</v>
      </c>
      <c r="I35902">
        <v>4</v>
      </c>
      <c r="J35902" t="s">
        <v>177</v>
      </c>
      <c r="K35902" t="s">
        <v>140</v>
      </c>
      <c r="L35902" t="s">
        <v>140</v>
      </c>
      <c r="M35902">
        <v>4</v>
      </c>
      <c r="N35902" t="s">
        <v>825</v>
      </c>
      <c r="O35902" t="s">
        <v>826</v>
      </c>
      <c r="P35902">
        <v>4</v>
      </c>
      <c r="Q35902" t="s">
        <v>811</v>
      </c>
      <c r="R35902" t="s">
        <v>140</v>
      </c>
      <c r="S35902" t="s">
        <v>812</v>
      </c>
      <c r="T35902">
        <v>4</v>
      </c>
      <c r="U35902" t="s">
        <v>177</v>
      </c>
      <c r="V35902" t="s">
        <v>140</v>
      </c>
      <c r="W35902" t="s">
        <v>140</v>
      </c>
      <c r="X35902">
        <v>4</v>
      </c>
      <c r="Y35902" t="s">
        <v>177</v>
      </c>
      <c r="Z35902" t="s">
        <v>140</v>
      </c>
      <c r="AA35902" t="s">
        <v>140</v>
      </c>
    </row>
    <row r="35903" spans="1:27" x14ac:dyDescent="0.35">
      <c r="A35903" t="s">
        <v>26</v>
      </c>
      <c r="B35903" t="s">
        <v>339</v>
      </c>
      <c r="C35903">
        <v>1</v>
      </c>
      <c r="D35903" t="s">
        <v>140</v>
      </c>
      <c r="E35903" t="s">
        <v>177</v>
      </c>
      <c r="F35903">
        <v>1</v>
      </c>
      <c r="G35903" t="s">
        <v>177</v>
      </c>
      <c r="H35903" t="s">
        <v>140</v>
      </c>
      <c r="I35903">
        <v>1</v>
      </c>
      <c r="J35903" t="s">
        <v>177</v>
      </c>
      <c r="K35903" t="s">
        <v>140</v>
      </c>
      <c r="L35903" t="s">
        <v>140</v>
      </c>
      <c r="M35903">
        <v>1</v>
      </c>
      <c r="N35903" t="s">
        <v>177</v>
      </c>
      <c r="O35903" t="s">
        <v>140</v>
      </c>
      <c r="P35903">
        <v>1</v>
      </c>
      <c r="Q35903" t="s">
        <v>177</v>
      </c>
      <c r="R35903" t="s">
        <v>140</v>
      </c>
      <c r="S35903" t="s">
        <v>140</v>
      </c>
      <c r="T35903">
        <v>1</v>
      </c>
      <c r="U35903" t="s">
        <v>177</v>
      </c>
      <c r="V35903" t="s">
        <v>140</v>
      </c>
      <c r="W35903" t="s">
        <v>140</v>
      </c>
      <c r="X35903">
        <v>1</v>
      </c>
      <c r="Y35903" t="s">
        <v>177</v>
      </c>
      <c r="Z35903" t="s">
        <v>140</v>
      </c>
      <c r="AA35903" t="s">
        <v>140</v>
      </c>
    </row>
    <row r="35904" spans="1:27" x14ac:dyDescent="0.35">
      <c r="A35904" t="s">
        <v>27</v>
      </c>
      <c r="B35904" t="s">
        <v>1151</v>
      </c>
      <c r="C35904">
        <v>4</v>
      </c>
      <c r="D35904" t="s">
        <v>701</v>
      </c>
      <c r="E35904" t="s">
        <v>546</v>
      </c>
      <c r="F35904">
        <v>4</v>
      </c>
      <c r="G35904" t="s">
        <v>461</v>
      </c>
      <c r="H35904" t="s">
        <v>462</v>
      </c>
      <c r="I35904">
        <v>4</v>
      </c>
      <c r="J35904" t="s">
        <v>177</v>
      </c>
      <c r="K35904" t="s">
        <v>140</v>
      </c>
      <c r="L35904" t="s">
        <v>140</v>
      </c>
      <c r="M35904">
        <v>4</v>
      </c>
      <c r="N35904" t="s">
        <v>177</v>
      </c>
      <c r="O35904" t="s">
        <v>140</v>
      </c>
      <c r="P35904">
        <v>4</v>
      </c>
      <c r="Q35904" t="s">
        <v>177</v>
      </c>
      <c r="R35904" t="s">
        <v>140</v>
      </c>
      <c r="S35904" t="s">
        <v>140</v>
      </c>
      <c r="T35904">
        <v>4</v>
      </c>
      <c r="U35904" t="s">
        <v>267</v>
      </c>
      <c r="V35904" t="s">
        <v>266</v>
      </c>
      <c r="W35904" t="s">
        <v>140</v>
      </c>
      <c r="X35904">
        <v>4</v>
      </c>
      <c r="Y35904" t="s">
        <v>854</v>
      </c>
      <c r="Z35904" t="s">
        <v>855</v>
      </c>
      <c r="AA35904" t="s">
        <v>140</v>
      </c>
    </row>
    <row r="35905" spans="1:27" x14ac:dyDescent="0.35">
      <c r="A35905" t="s">
        <v>27</v>
      </c>
      <c r="B35905" t="s">
        <v>1152</v>
      </c>
      <c r="C35905">
        <v>6</v>
      </c>
      <c r="D35905" t="s">
        <v>786</v>
      </c>
      <c r="E35905" t="s">
        <v>823</v>
      </c>
      <c r="F35905">
        <v>6</v>
      </c>
      <c r="G35905" t="s">
        <v>177</v>
      </c>
      <c r="H35905" t="s">
        <v>140</v>
      </c>
      <c r="I35905">
        <v>6</v>
      </c>
      <c r="J35905" t="s">
        <v>177</v>
      </c>
      <c r="K35905" t="s">
        <v>140</v>
      </c>
      <c r="L35905" t="s">
        <v>140</v>
      </c>
      <c r="M35905">
        <v>6</v>
      </c>
      <c r="N35905" t="s">
        <v>1002</v>
      </c>
      <c r="O35905" t="s">
        <v>1003</v>
      </c>
      <c r="P35905">
        <v>6</v>
      </c>
      <c r="Q35905" t="s">
        <v>1138</v>
      </c>
      <c r="R35905" t="s">
        <v>1106</v>
      </c>
      <c r="S35905" t="s">
        <v>140</v>
      </c>
      <c r="T35905">
        <v>6</v>
      </c>
      <c r="U35905" t="s">
        <v>823</v>
      </c>
      <c r="V35905" t="s">
        <v>786</v>
      </c>
      <c r="W35905" t="s">
        <v>140</v>
      </c>
      <c r="X35905">
        <v>6</v>
      </c>
      <c r="Y35905" t="s">
        <v>477</v>
      </c>
      <c r="Z35905" t="s">
        <v>476</v>
      </c>
      <c r="AA35905" t="s">
        <v>140</v>
      </c>
    </row>
    <row r="35906" spans="1:27" x14ac:dyDescent="0.35">
      <c r="A35906" t="s">
        <v>27</v>
      </c>
      <c r="B35906" t="s">
        <v>339</v>
      </c>
      <c r="C35906">
        <v>2</v>
      </c>
      <c r="D35906" t="s">
        <v>437</v>
      </c>
      <c r="E35906" t="s">
        <v>436</v>
      </c>
      <c r="F35906">
        <v>2</v>
      </c>
      <c r="G35906" t="s">
        <v>177</v>
      </c>
      <c r="H35906" t="s">
        <v>140</v>
      </c>
      <c r="I35906">
        <v>2</v>
      </c>
      <c r="J35906" t="s">
        <v>437</v>
      </c>
      <c r="K35906" t="s">
        <v>436</v>
      </c>
      <c r="L35906" t="s">
        <v>140</v>
      </c>
      <c r="M35906">
        <v>2</v>
      </c>
      <c r="N35906" t="s">
        <v>177</v>
      </c>
      <c r="O35906" t="s">
        <v>140</v>
      </c>
      <c r="P35906">
        <v>2</v>
      </c>
      <c r="Q35906" t="s">
        <v>177</v>
      </c>
      <c r="R35906" t="s">
        <v>140</v>
      </c>
      <c r="S35906" t="s">
        <v>140</v>
      </c>
      <c r="T35906">
        <v>2</v>
      </c>
      <c r="U35906" t="s">
        <v>436</v>
      </c>
      <c r="V35906" t="s">
        <v>437</v>
      </c>
      <c r="W35906" t="s">
        <v>140</v>
      </c>
      <c r="X35906">
        <v>2</v>
      </c>
      <c r="Y35906" t="s">
        <v>177</v>
      </c>
      <c r="Z35906" t="s">
        <v>140</v>
      </c>
      <c r="AA35906" t="s">
        <v>140</v>
      </c>
    </row>
    <row r="35907" spans="1:27" x14ac:dyDescent="0.35">
      <c r="A35907" t="s">
        <v>28</v>
      </c>
      <c r="B35907" t="s">
        <v>1151</v>
      </c>
      <c r="C35907">
        <v>19</v>
      </c>
      <c r="D35907" t="s">
        <v>375</v>
      </c>
      <c r="E35907" t="s">
        <v>374</v>
      </c>
      <c r="F35907">
        <v>19</v>
      </c>
      <c r="G35907" t="s">
        <v>177</v>
      </c>
      <c r="H35907" t="s">
        <v>140</v>
      </c>
      <c r="I35907">
        <v>19</v>
      </c>
      <c r="J35907" t="s">
        <v>177</v>
      </c>
      <c r="K35907" t="s">
        <v>140</v>
      </c>
      <c r="L35907" t="s">
        <v>140</v>
      </c>
      <c r="M35907">
        <v>19</v>
      </c>
      <c r="N35907" t="s">
        <v>930</v>
      </c>
      <c r="O35907" t="s">
        <v>147</v>
      </c>
      <c r="P35907">
        <v>19</v>
      </c>
      <c r="Q35907" t="s">
        <v>1207</v>
      </c>
      <c r="R35907" t="s">
        <v>971</v>
      </c>
      <c r="S35907" t="s">
        <v>140</v>
      </c>
      <c r="T35907">
        <v>19</v>
      </c>
      <c r="U35907" t="s">
        <v>143</v>
      </c>
      <c r="V35907" t="s">
        <v>142</v>
      </c>
      <c r="W35907" t="s">
        <v>140</v>
      </c>
      <c r="X35907">
        <v>19</v>
      </c>
      <c r="Y35907" t="s">
        <v>116</v>
      </c>
      <c r="Z35907" t="s">
        <v>115</v>
      </c>
      <c r="AA35907" t="s">
        <v>140</v>
      </c>
    </row>
    <row r="35908" spans="1:27" x14ac:dyDescent="0.35">
      <c r="A35908" t="s">
        <v>28</v>
      </c>
      <c r="B35908" t="s">
        <v>1152</v>
      </c>
      <c r="C35908">
        <v>8</v>
      </c>
      <c r="D35908" t="s">
        <v>697</v>
      </c>
      <c r="E35908" t="s">
        <v>696</v>
      </c>
      <c r="F35908">
        <v>8</v>
      </c>
      <c r="G35908" t="s">
        <v>177</v>
      </c>
      <c r="H35908" t="s">
        <v>140</v>
      </c>
      <c r="I35908">
        <v>8</v>
      </c>
      <c r="J35908" t="s">
        <v>1121</v>
      </c>
      <c r="K35908" t="s">
        <v>394</v>
      </c>
      <c r="L35908" t="s">
        <v>140</v>
      </c>
      <c r="M35908">
        <v>8</v>
      </c>
      <c r="N35908" t="s">
        <v>783</v>
      </c>
      <c r="O35908" t="s">
        <v>782</v>
      </c>
      <c r="P35908">
        <v>8</v>
      </c>
      <c r="Q35908" t="s">
        <v>177</v>
      </c>
      <c r="R35908" t="s">
        <v>140</v>
      </c>
      <c r="S35908" t="s">
        <v>140</v>
      </c>
      <c r="T35908">
        <v>8</v>
      </c>
      <c r="U35908" t="s">
        <v>831</v>
      </c>
      <c r="V35908" t="s">
        <v>832</v>
      </c>
      <c r="W35908" t="s">
        <v>140</v>
      </c>
      <c r="X35908">
        <v>8</v>
      </c>
      <c r="Y35908" t="s">
        <v>120</v>
      </c>
      <c r="Z35908" t="s">
        <v>119</v>
      </c>
      <c r="AA35908" t="s">
        <v>140</v>
      </c>
    </row>
    <row r="35909" spans="1:27" x14ac:dyDescent="0.35">
      <c r="A35909" t="s">
        <v>28</v>
      </c>
      <c r="B35909" t="s">
        <v>339</v>
      </c>
      <c r="C35909">
        <v>2</v>
      </c>
      <c r="D35909" t="s">
        <v>739</v>
      </c>
      <c r="E35909" t="s">
        <v>738</v>
      </c>
      <c r="F35909">
        <v>2</v>
      </c>
      <c r="G35909" t="s">
        <v>177</v>
      </c>
      <c r="H35909" t="s">
        <v>140</v>
      </c>
      <c r="I35909">
        <v>2</v>
      </c>
      <c r="J35909" t="s">
        <v>177</v>
      </c>
      <c r="K35909" t="s">
        <v>140</v>
      </c>
      <c r="L35909" t="s">
        <v>140</v>
      </c>
      <c r="M35909">
        <v>2</v>
      </c>
      <c r="N35909" t="s">
        <v>177</v>
      </c>
      <c r="O35909" t="s">
        <v>140</v>
      </c>
      <c r="P35909">
        <v>2</v>
      </c>
      <c r="Q35909" t="s">
        <v>177</v>
      </c>
      <c r="R35909" t="s">
        <v>140</v>
      </c>
      <c r="S35909" t="s">
        <v>140</v>
      </c>
      <c r="T35909">
        <v>2</v>
      </c>
      <c r="U35909" t="s">
        <v>738</v>
      </c>
      <c r="V35909" t="s">
        <v>739</v>
      </c>
      <c r="W35909" t="s">
        <v>140</v>
      </c>
      <c r="X35909">
        <v>2</v>
      </c>
      <c r="Y35909" t="s">
        <v>177</v>
      </c>
      <c r="Z35909" t="s">
        <v>140</v>
      </c>
      <c r="AA35909" t="s">
        <v>140</v>
      </c>
    </row>
    <row r="35910" spans="1:27" x14ac:dyDescent="0.35">
      <c r="A35910" t="s">
        <v>29</v>
      </c>
      <c r="B35910" t="s">
        <v>1151</v>
      </c>
      <c r="C35910">
        <v>12</v>
      </c>
      <c r="D35910" t="s">
        <v>1069</v>
      </c>
      <c r="E35910" t="s">
        <v>1156</v>
      </c>
      <c r="F35910">
        <v>12</v>
      </c>
      <c r="G35910" t="s">
        <v>96</v>
      </c>
      <c r="H35910" t="s">
        <v>95</v>
      </c>
      <c r="I35910">
        <v>12</v>
      </c>
      <c r="J35910" t="s">
        <v>177</v>
      </c>
      <c r="K35910" t="s">
        <v>140</v>
      </c>
      <c r="L35910" t="s">
        <v>140</v>
      </c>
      <c r="M35910">
        <v>12</v>
      </c>
      <c r="N35910" t="s">
        <v>626</v>
      </c>
      <c r="O35910" t="s">
        <v>627</v>
      </c>
      <c r="P35910">
        <v>12</v>
      </c>
      <c r="Q35910" t="s">
        <v>96</v>
      </c>
      <c r="R35910" t="s">
        <v>95</v>
      </c>
      <c r="S35910" t="s">
        <v>140</v>
      </c>
      <c r="T35910">
        <v>12</v>
      </c>
      <c r="U35910" t="s">
        <v>96</v>
      </c>
      <c r="V35910" t="s">
        <v>95</v>
      </c>
      <c r="W35910" t="s">
        <v>140</v>
      </c>
      <c r="X35910">
        <v>12</v>
      </c>
      <c r="Y35910" t="s">
        <v>1146</v>
      </c>
      <c r="Z35910" t="s">
        <v>1052</v>
      </c>
      <c r="AA35910" t="s">
        <v>140</v>
      </c>
    </row>
    <row r="35911" spans="1:27" x14ac:dyDescent="0.35">
      <c r="A35911" t="s">
        <v>29</v>
      </c>
      <c r="B35911" t="s">
        <v>1152</v>
      </c>
      <c r="C35911">
        <v>3</v>
      </c>
      <c r="D35911" t="s">
        <v>140</v>
      </c>
      <c r="E35911" t="s">
        <v>177</v>
      </c>
      <c r="F35911">
        <v>3</v>
      </c>
      <c r="G35911" t="s">
        <v>177</v>
      </c>
      <c r="H35911" t="s">
        <v>140</v>
      </c>
      <c r="I35911">
        <v>3</v>
      </c>
      <c r="J35911" t="s">
        <v>896</v>
      </c>
      <c r="K35911" t="s">
        <v>895</v>
      </c>
      <c r="L35911" t="s">
        <v>140</v>
      </c>
      <c r="M35911">
        <v>3</v>
      </c>
      <c r="N35911" t="s">
        <v>177</v>
      </c>
      <c r="O35911" t="s">
        <v>140</v>
      </c>
      <c r="P35911">
        <v>3</v>
      </c>
      <c r="Q35911" t="s">
        <v>177</v>
      </c>
      <c r="R35911" t="s">
        <v>140</v>
      </c>
      <c r="S35911" t="s">
        <v>140</v>
      </c>
      <c r="T35911">
        <v>3</v>
      </c>
      <c r="U35911" t="s">
        <v>177</v>
      </c>
      <c r="V35911" t="s">
        <v>140</v>
      </c>
      <c r="W35911" t="s">
        <v>140</v>
      </c>
      <c r="X35911">
        <v>3</v>
      </c>
      <c r="Y35911" t="s">
        <v>177</v>
      </c>
      <c r="Z35911" t="s">
        <v>140</v>
      </c>
      <c r="AA35911" t="s">
        <v>140</v>
      </c>
    </row>
    <row r="35912" spans="1:27" x14ac:dyDescent="0.35">
      <c r="A35912" t="s">
        <v>29</v>
      </c>
      <c r="B35912" t="s">
        <v>339</v>
      </c>
      <c r="C35912">
        <v>1</v>
      </c>
      <c r="D35912" t="s">
        <v>140</v>
      </c>
      <c r="E35912" t="s">
        <v>177</v>
      </c>
      <c r="F35912">
        <v>1</v>
      </c>
      <c r="G35912" t="s">
        <v>177</v>
      </c>
      <c r="H35912" t="s">
        <v>140</v>
      </c>
      <c r="I35912">
        <v>1</v>
      </c>
      <c r="J35912" t="s">
        <v>177</v>
      </c>
      <c r="K35912" t="s">
        <v>140</v>
      </c>
      <c r="L35912" t="s">
        <v>140</v>
      </c>
      <c r="M35912">
        <v>1</v>
      </c>
      <c r="N35912" t="s">
        <v>177</v>
      </c>
      <c r="O35912" t="s">
        <v>140</v>
      </c>
      <c r="P35912">
        <v>1</v>
      </c>
      <c r="Q35912" t="s">
        <v>177</v>
      </c>
      <c r="R35912" t="s">
        <v>140</v>
      </c>
      <c r="S35912" t="s">
        <v>140</v>
      </c>
      <c r="T35912">
        <v>1</v>
      </c>
      <c r="U35912" t="s">
        <v>177</v>
      </c>
      <c r="V35912" t="s">
        <v>140</v>
      </c>
      <c r="W35912" t="s">
        <v>140</v>
      </c>
      <c r="X35912">
        <v>1</v>
      </c>
      <c r="Y35912" t="s">
        <v>177</v>
      </c>
      <c r="Z35912" t="s">
        <v>140</v>
      </c>
      <c r="AA35912" t="s">
        <v>140</v>
      </c>
    </row>
    <row r="35913" spans="1:27" x14ac:dyDescent="0.35">
      <c r="A35913" t="s">
        <v>30</v>
      </c>
      <c r="B35913" t="s">
        <v>1151</v>
      </c>
      <c r="C35913">
        <v>10</v>
      </c>
      <c r="D35913" t="s">
        <v>1057</v>
      </c>
      <c r="E35913" t="s">
        <v>1115</v>
      </c>
      <c r="F35913">
        <v>10</v>
      </c>
      <c r="G35913" t="s">
        <v>177</v>
      </c>
      <c r="H35913" t="s">
        <v>140</v>
      </c>
      <c r="I35913">
        <v>10</v>
      </c>
      <c r="J35913" t="s">
        <v>177</v>
      </c>
      <c r="K35913" t="s">
        <v>140</v>
      </c>
      <c r="L35913" t="s">
        <v>140</v>
      </c>
      <c r="M35913">
        <v>10</v>
      </c>
      <c r="N35913" t="s">
        <v>400</v>
      </c>
      <c r="O35913" t="s">
        <v>401</v>
      </c>
      <c r="P35913">
        <v>10</v>
      </c>
      <c r="Q35913" t="s">
        <v>177</v>
      </c>
      <c r="R35913" t="s">
        <v>140</v>
      </c>
      <c r="S35913" t="s">
        <v>140</v>
      </c>
      <c r="T35913">
        <v>10</v>
      </c>
      <c r="U35913" t="s">
        <v>648</v>
      </c>
      <c r="V35913" t="s">
        <v>536</v>
      </c>
      <c r="W35913" t="s">
        <v>140</v>
      </c>
      <c r="X35913">
        <v>10</v>
      </c>
      <c r="Y35913" t="s">
        <v>1134</v>
      </c>
      <c r="Z35913" t="s">
        <v>1095</v>
      </c>
      <c r="AA35913" t="s">
        <v>140</v>
      </c>
    </row>
    <row r="35914" spans="1:27" x14ac:dyDescent="0.35">
      <c r="A35914" t="s">
        <v>30</v>
      </c>
      <c r="B35914" t="s">
        <v>1152</v>
      </c>
      <c r="C35914">
        <v>5</v>
      </c>
      <c r="D35914" t="s">
        <v>490</v>
      </c>
      <c r="E35914" t="s">
        <v>491</v>
      </c>
      <c r="F35914">
        <v>5</v>
      </c>
      <c r="G35914" t="s">
        <v>177</v>
      </c>
      <c r="H35914" t="s">
        <v>140</v>
      </c>
      <c r="I35914">
        <v>5</v>
      </c>
      <c r="J35914" t="s">
        <v>177</v>
      </c>
      <c r="K35914" t="s">
        <v>140</v>
      </c>
      <c r="L35914" t="s">
        <v>140</v>
      </c>
      <c r="M35914">
        <v>5</v>
      </c>
      <c r="N35914" t="s">
        <v>447</v>
      </c>
      <c r="O35914" t="s">
        <v>446</v>
      </c>
      <c r="P35914">
        <v>5</v>
      </c>
      <c r="Q35914" t="s">
        <v>177</v>
      </c>
      <c r="R35914" t="s">
        <v>140</v>
      </c>
      <c r="S35914" t="s">
        <v>140</v>
      </c>
      <c r="T35914">
        <v>5</v>
      </c>
      <c r="U35914" t="s">
        <v>605</v>
      </c>
      <c r="V35914" t="s">
        <v>604</v>
      </c>
      <c r="W35914" t="s">
        <v>140</v>
      </c>
      <c r="X35914">
        <v>5</v>
      </c>
      <c r="Y35914" t="s">
        <v>1005</v>
      </c>
      <c r="Z35914" t="s">
        <v>967</v>
      </c>
      <c r="AA35914" t="s">
        <v>140</v>
      </c>
    </row>
    <row r="35915" spans="1:27" x14ac:dyDescent="0.35">
      <c r="A35915" t="s">
        <v>30</v>
      </c>
      <c r="B35915" t="s">
        <v>339</v>
      </c>
      <c r="C35915">
        <v>1</v>
      </c>
      <c r="D35915" t="s">
        <v>140</v>
      </c>
      <c r="E35915" t="s">
        <v>177</v>
      </c>
      <c r="F35915">
        <v>1</v>
      </c>
      <c r="G35915" t="s">
        <v>177</v>
      </c>
      <c r="H35915" t="s">
        <v>140</v>
      </c>
      <c r="I35915">
        <v>1</v>
      </c>
      <c r="J35915" t="s">
        <v>177</v>
      </c>
      <c r="K35915" t="s">
        <v>140</v>
      </c>
      <c r="L35915" t="s">
        <v>140</v>
      </c>
      <c r="M35915">
        <v>1</v>
      </c>
      <c r="N35915" t="s">
        <v>177</v>
      </c>
      <c r="O35915" t="s">
        <v>140</v>
      </c>
      <c r="P35915">
        <v>1</v>
      </c>
      <c r="Q35915" t="s">
        <v>177</v>
      </c>
      <c r="R35915" t="s">
        <v>140</v>
      </c>
      <c r="S35915" t="s">
        <v>140</v>
      </c>
      <c r="T35915">
        <v>1</v>
      </c>
      <c r="U35915" t="s">
        <v>177</v>
      </c>
      <c r="V35915" t="s">
        <v>140</v>
      </c>
      <c r="W35915" t="s">
        <v>140</v>
      </c>
      <c r="X35915">
        <v>1</v>
      </c>
      <c r="Y35915" t="s">
        <v>177</v>
      </c>
      <c r="Z35915" t="s">
        <v>140</v>
      </c>
      <c r="AA35915" t="s">
        <v>140</v>
      </c>
    </row>
    <row r="35916" spans="1:27" x14ac:dyDescent="0.35">
      <c r="A35916" t="s">
        <v>31</v>
      </c>
      <c r="B35916" t="s">
        <v>1151</v>
      </c>
      <c r="C35916">
        <v>122</v>
      </c>
      <c r="D35916" t="s">
        <v>1070</v>
      </c>
      <c r="E35916" t="s">
        <v>1143</v>
      </c>
      <c r="F35916">
        <v>122</v>
      </c>
      <c r="G35916" t="s">
        <v>370</v>
      </c>
      <c r="H35916" t="s">
        <v>371</v>
      </c>
      <c r="I35916">
        <v>122</v>
      </c>
      <c r="J35916" t="s">
        <v>1086</v>
      </c>
      <c r="K35916" t="s">
        <v>1085</v>
      </c>
      <c r="L35916" t="s">
        <v>140</v>
      </c>
      <c r="M35916">
        <v>122</v>
      </c>
      <c r="N35916" t="s">
        <v>711</v>
      </c>
      <c r="O35916" t="s">
        <v>710</v>
      </c>
      <c r="P35916">
        <v>122</v>
      </c>
      <c r="Q35916" t="s">
        <v>800</v>
      </c>
      <c r="R35916" t="s">
        <v>801</v>
      </c>
      <c r="S35916" t="s">
        <v>140</v>
      </c>
      <c r="T35916">
        <v>122</v>
      </c>
      <c r="U35916" t="s">
        <v>958</v>
      </c>
      <c r="V35916" t="s">
        <v>959</v>
      </c>
      <c r="W35916" t="s">
        <v>140</v>
      </c>
      <c r="X35916">
        <v>122</v>
      </c>
      <c r="Y35916" t="s">
        <v>933</v>
      </c>
      <c r="Z35916" t="s">
        <v>988</v>
      </c>
      <c r="AA35916" t="s">
        <v>1008</v>
      </c>
    </row>
    <row r="35917" spans="1:27" x14ac:dyDescent="0.35">
      <c r="A35917" t="s">
        <v>31</v>
      </c>
      <c r="B35917" t="s">
        <v>1152</v>
      </c>
      <c r="C35917">
        <v>48</v>
      </c>
      <c r="D35917" t="s">
        <v>1023</v>
      </c>
      <c r="E35917" t="s">
        <v>1198</v>
      </c>
      <c r="F35917">
        <v>48</v>
      </c>
      <c r="G35917" t="s">
        <v>1118</v>
      </c>
      <c r="H35917" t="s">
        <v>1051</v>
      </c>
      <c r="I35917">
        <v>48</v>
      </c>
      <c r="J35917" t="s">
        <v>94</v>
      </c>
      <c r="K35917" t="s">
        <v>93</v>
      </c>
      <c r="L35917" t="s">
        <v>140</v>
      </c>
      <c r="M35917">
        <v>48</v>
      </c>
      <c r="N35917" t="s">
        <v>251</v>
      </c>
      <c r="O35917" t="s">
        <v>252</v>
      </c>
      <c r="P35917">
        <v>48</v>
      </c>
      <c r="Q35917" t="s">
        <v>987</v>
      </c>
      <c r="R35917" t="s">
        <v>988</v>
      </c>
      <c r="S35917" t="s">
        <v>140</v>
      </c>
      <c r="T35917">
        <v>48</v>
      </c>
      <c r="U35917" t="s">
        <v>96</v>
      </c>
      <c r="V35917" t="s">
        <v>95</v>
      </c>
      <c r="W35917" t="s">
        <v>140</v>
      </c>
      <c r="X35917">
        <v>48</v>
      </c>
      <c r="Y35917" t="s">
        <v>1024</v>
      </c>
      <c r="Z35917" t="s">
        <v>977</v>
      </c>
      <c r="AA35917" t="s">
        <v>140</v>
      </c>
    </row>
    <row r="35918" spans="1:27" x14ac:dyDescent="0.35">
      <c r="A35918" t="s">
        <v>31</v>
      </c>
      <c r="B35918" t="s">
        <v>339</v>
      </c>
      <c r="C35918">
        <v>8</v>
      </c>
      <c r="D35918" t="s">
        <v>140</v>
      </c>
      <c r="E35918" t="s">
        <v>177</v>
      </c>
      <c r="F35918">
        <v>8</v>
      </c>
      <c r="G35918" t="s">
        <v>672</v>
      </c>
      <c r="H35918" t="s">
        <v>673</v>
      </c>
      <c r="I35918">
        <v>8</v>
      </c>
      <c r="J35918" t="s">
        <v>1123</v>
      </c>
      <c r="K35918" t="s">
        <v>1045</v>
      </c>
      <c r="L35918" t="s">
        <v>140</v>
      </c>
      <c r="M35918">
        <v>8</v>
      </c>
      <c r="N35918" t="s">
        <v>733</v>
      </c>
      <c r="O35918" t="s">
        <v>732</v>
      </c>
      <c r="P35918">
        <v>8</v>
      </c>
      <c r="Q35918" t="s">
        <v>198</v>
      </c>
      <c r="R35918" t="s">
        <v>199</v>
      </c>
      <c r="S35918" t="s">
        <v>140</v>
      </c>
      <c r="T35918">
        <v>8</v>
      </c>
      <c r="U35918" t="s">
        <v>556</v>
      </c>
      <c r="V35918" t="s">
        <v>555</v>
      </c>
      <c r="W35918" t="s">
        <v>140</v>
      </c>
      <c r="X35918">
        <v>8</v>
      </c>
      <c r="Y35918" t="s">
        <v>177</v>
      </c>
      <c r="Z35918" t="s">
        <v>140</v>
      </c>
      <c r="AA35918" t="s">
        <v>140</v>
      </c>
    </row>
    <row r="35919" spans="1:27" x14ac:dyDescent="0.35">
      <c r="A35919" t="s">
        <v>32</v>
      </c>
      <c r="B35919" t="s">
        <v>1151</v>
      </c>
      <c r="C35919">
        <v>758</v>
      </c>
      <c r="D35919" t="s">
        <v>674</v>
      </c>
      <c r="E35919" t="s">
        <v>675</v>
      </c>
      <c r="F35919">
        <v>758</v>
      </c>
      <c r="G35919" t="s">
        <v>1024</v>
      </c>
      <c r="H35919" t="s">
        <v>977</v>
      </c>
      <c r="I35919">
        <v>758</v>
      </c>
      <c r="J35919" t="s">
        <v>768</v>
      </c>
      <c r="K35919" t="s">
        <v>501</v>
      </c>
      <c r="L35919" t="s">
        <v>1016</v>
      </c>
      <c r="M35919">
        <v>758</v>
      </c>
      <c r="N35919" t="s">
        <v>721</v>
      </c>
      <c r="O35919" t="s">
        <v>720</v>
      </c>
      <c r="P35919">
        <v>758</v>
      </c>
      <c r="Q35919" t="s">
        <v>800</v>
      </c>
      <c r="R35919" t="s">
        <v>1067</v>
      </c>
      <c r="S35919" t="s">
        <v>1016</v>
      </c>
      <c r="T35919">
        <v>758</v>
      </c>
      <c r="U35919" t="s">
        <v>288</v>
      </c>
      <c r="V35919" t="s">
        <v>399</v>
      </c>
      <c r="W35919" t="s">
        <v>1022</v>
      </c>
      <c r="X35919">
        <v>751</v>
      </c>
      <c r="Y35919" t="s">
        <v>974</v>
      </c>
      <c r="Z35919" t="s">
        <v>548</v>
      </c>
      <c r="AA35919" t="s">
        <v>1010</v>
      </c>
    </row>
    <row r="35920" spans="1:27" x14ac:dyDescent="0.35">
      <c r="A35920" t="s">
        <v>32</v>
      </c>
      <c r="B35920" t="s">
        <v>1152</v>
      </c>
      <c r="C35920">
        <v>290</v>
      </c>
      <c r="D35920" t="s">
        <v>1085</v>
      </c>
      <c r="E35920" t="s">
        <v>1086</v>
      </c>
      <c r="F35920">
        <v>290</v>
      </c>
      <c r="G35920" t="s">
        <v>92</v>
      </c>
      <c r="H35920" t="s">
        <v>91</v>
      </c>
      <c r="I35920">
        <v>290</v>
      </c>
      <c r="J35920" t="s">
        <v>88</v>
      </c>
      <c r="K35920" t="s">
        <v>147</v>
      </c>
      <c r="L35920" t="s">
        <v>1010</v>
      </c>
      <c r="M35920">
        <v>290</v>
      </c>
      <c r="N35920" t="s">
        <v>450</v>
      </c>
      <c r="O35920" t="s">
        <v>451</v>
      </c>
      <c r="P35920">
        <v>290</v>
      </c>
      <c r="Q35920" t="s">
        <v>943</v>
      </c>
      <c r="R35920" t="s">
        <v>574</v>
      </c>
      <c r="S35920" t="s">
        <v>1008</v>
      </c>
      <c r="T35920">
        <v>290</v>
      </c>
      <c r="U35920" t="s">
        <v>809</v>
      </c>
      <c r="V35920" t="s">
        <v>810</v>
      </c>
      <c r="W35920" t="s">
        <v>140</v>
      </c>
      <c r="X35920">
        <v>287</v>
      </c>
      <c r="Y35920" t="s">
        <v>858</v>
      </c>
      <c r="Z35920" t="s">
        <v>903</v>
      </c>
      <c r="AA35920" t="s">
        <v>1014</v>
      </c>
    </row>
    <row r="35921" spans="1:27" x14ac:dyDescent="0.35">
      <c r="A35921" t="s">
        <v>32</v>
      </c>
      <c r="B35921" t="s">
        <v>339</v>
      </c>
      <c r="C35921">
        <v>78</v>
      </c>
      <c r="D35921" t="s">
        <v>371</v>
      </c>
      <c r="E35921" t="s">
        <v>370</v>
      </c>
      <c r="F35921">
        <v>78</v>
      </c>
      <c r="G35921" t="s">
        <v>663</v>
      </c>
      <c r="H35921" t="s">
        <v>662</v>
      </c>
      <c r="I35921">
        <v>78</v>
      </c>
      <c r="J35921" t="s">
        <v>969</v>
      </c>
      <c r="K35921" t="s">
        <v>968</v>
      </c>
      <c r="L35921" t="s">
        <v>140</v>
      </c>
      <c r="M35921">
        <v>78</v>
      </c>
      <c r="N35921" t="s">
        <v>587</v>
      </c>
      <c r="O35921" t="s">
        <v>340</v>
      </c>
      <c r="P35921">
        <v>78</v>
      </c>
      <c r="Q35921" t="s">
        <v>1121</v>
      </c>
      <c r="R35921" t="s">
        <v>394</v>
      </c>
      <c r="S35921" t="s">
        <v>140</v>
      </c>
      <c r="T35921">
        <v>78</v>
      </c>
      <c r="U35921" t="s">
        <v>946</v>
      </c>
      <c r="V35921" t="s">
        <v>947</v>
      </c>
      <c r="W35921" t="s">
        <v>140</v>
      </c>
      <c r="X35921">
        <v>78</v>
      </c>
      <c r="Y35921" t="s">
        <v>787</v>
      </c>
      <c r="Z35921" t="s">
        <v>788</v>
      </c>
      <c r="AA35921" t="s">
        <v>140</v>
      </c>
    </row>
    <row r="35923" spans="1:27" x14ac:dyDescent="0.35">
      <c r="A35923" t="s">
        <v>2487</v>
      </c>
    </row>
    <row r="35924" spans="1:27" x14ac:dyDescent="0.35">
      <c r="A35924" t="s">
        <v>2</v>
      </c>
      <c r="B35924" t="s">
        <v>1164</v>
      </c>
      <c r="C35924" t="s">
        <v>2461</v>
      </c>
      <c r="D35924" t="s">
        <v>2462</v>
      </c>
      <c r="E35924" t="s">
        <v>2463</v>
      </c>
      <c r="F35924" t="s">
        <v>2464</v>
      </c>
      <c r="G35924" t="s">
        <v>2465</v>
      </c>
      <c r="H35924" t="s">
        <v>2466</v>
      </c>
      <c r="I35924" t="s">
        <v>2467</v>
      </c>
      <c r="J35924" t="s">
        <v>2468</v>
      </c>
      <c r="K35924" t="s">
        <v>2469</v>
      </c>
      <c r="L35924" t="s">
        <v>2470</v>
      </c>
      <c r="M35924" t="s">
        <v>2471</v>
      </c>
      <c r="N35924" t="s">
        <v>2472</v>
      </c>
      <c r="O35924" t="s">
        <v>2473</v>
      </c>
      <c r="P35924" t="s">
        <v>2474</v>
      </c>
      <c r="Q35924" t="s">
        <v>2475</v>
      </c>
      <c r="R35924" t="s">
        <v>2476</v>
      </c>
      <c r="S35924" t="s">
        <v>2477</v>
      </c>
      <c r="T35924" t="s">
        <v>2478</v>
      </c>
      <c r="U35924" t="s">
        <v>2479</v>
      </c>
      <c r="V35924" t="s">
        <v>2480</v>
      </c>
      <c r="W35924" t="s">
        <v>2481</v>
      </c>
      <c r="X35924" t="s">
        <v>2482</v>
      </c>
      <c r="Y35924" t="s">
        <v>2483</v>
      </c>
      <c r="Z35924" t="s">
        <v>2484</v>
      </c>
      <c r="AA35924" t="s">
        <v>2485</v>
      </c>
    </row>
    <row r="35925" spans="1:27" x14ac:dyDescent="0.35">
      <c r="A35925" t="s">
        <v>8</v>
      </c>
      <c r="B35925" t="s">
        <v>1165</v>
      </c>
      <c r="C35925">
        <v>32</v>
      </c>
      <c r="D35925" t="s">
        <v>140</v>
      </c>
      <c r="E35925" t="s">
        <v>177</v>
      </c>
      <c r="F35925">
        <v>32</v>
      </c>
      <c r="G35925" t="s">
        <v>177</v>
      </c>
      <c r="H35925" t="s">
        <v>140</v>
      </c>
      <c r="I35925">
        <v>32</v>
      </c>
      <c r="J35925" t="s">
        <v>500</v>
      </c>
      <c r="K35925" t="s">
        <v>501</v>
      </c>
      <c r="L35925" t="s">
        <v>140</v>
      </c>
      <c r="M35925">
        <v>32</v>
      </c>
      <c r="N35925" t="s">
        <v>288</v>
      </c>
      <c r="O35925" t="s">
        <v>289</v>
      </c>
      <c r="P35925">
        <v>32</v>
      </c>
      <c r="Q35925" t="s">
        <v>177</v>
      </c>
      <c r="R35925" t="s">
        <v>140</v>
      </c>
      <c r="S35925" t="s">
        <v>140</v>
      </c>
      <c r="T35925">
        <v>32</v>
      </c>
      <c r="U35925" t="s">
        <v>992</v>
      </c>
      <c r="V35925" t="s">
        <v>993</v>
      </c>
      <c r="W35925" t="s">
        <v>140</v>
      </c>
      <c r="X35925">
        <v>32</v>
      </c>
      <c r="Y35925" t="s">
        <v>1213</v>
      </c>
      <c r="Z35925" t="s">
        <v>1073</v>
      </c>
      <c r="AA35925" t="s">
        <v>140</v>
      </c>
    </row>
    <row r="35926" spans="1:27" x14ac:dyDescent="0.35">
      <c r="A35926" t="s">
        <v>8</v>
      </c>
      <c r="B35926" t="s">
        <v>1166</v>
      </c>
      <c r="C35926">
        <v>46</v>
      </c>
      <c r="D35926" t="s">
        <v>788</v>
      </c>
      <c r="E35926" t="s">
        <v>787</v>
      </c>
      <c r="F35926">
        <v>46</v>
      </c>
      <c r="G35926" t="s">
        <v>106</v>
      </c>
      <c r="H35926" t="s">
        <v>105</v>
      </c>
      <c r="I35926">
        <v>46</v>
      </c>
      <c r="J35926" t="s">
        <v>423</v>
      </c>
      <c r="K35926" t="s">
        <v>422</v>
      </c>
      <c r="L35926" t="s">
        <v>140</v>
      </c>
      <c r="M35926">
        <v>46</v>
      </c>
      <c r="N35926" t="s">
        <v>306</v>
      </c>
      <c r="O35926" t="s">
        <v>307</v>
      </c>
      <c r="P35926">
        <v>46</v>
      </c>
      <c r="Q35926" t="s">
        <v>784</v>
      </c>
      <c r="R35926" t="s">
        <v>785</v>
      </c>
      <c r="S35926" t="s">
        <v>140</v>
      </c>
      <c r="T35926">
        <v>46</v>
      </c>
      <c r="U35926" t="s">
        <v>96</v>
      </c>
      <c r="V35926" t="s">
        <v>95</v>
      </c>
      <c r="W35926" t="s">
        <v>140</v>
      </c>
      <c r="X35926">
        <v>45</v>
      </c>
      <c r="Y35926" t="s">
        <v>1111</v>
      </c>
      <c r="Z35926" t="s">
        <v>1067</v>
      </c>
      <c r="AA35926" t="s">
        <v>140</v>
      </c>
    </row>
    <row r="35927" spans="1:27" x14ac:dyDescent="0.35">
      <c r="A35927" t="s">
        <v>9</v>
      </c>
      <c r="B35927" t="s">
        <v>1165</v>
      </c>
      <c r="C35927">
        <v>7</v>
      </c>
      <c r="D35927" t="s">
        <v>171</v>
      </c>
      <c r="E35927" t="s">
        <v>172</v>
      </c>
      <c r="F35927">
        <v>7</v>
      </c>
      <c r="G35927" t="s">
        <v>177</v>
      </c>
      <c r="H35927" t="s">
        <v>140</v>
      </c>
      <c r="I35927">
        <v>7</v>
      </c>
      <c r="J35927" t="s">
        <v>177</v>
      </c>
      <c r="K35927" t="s">
        <v>140</v>
      </c>
      <c r="L35927" t="s">
        <v>140</v>
      </c>
      <c r="M35927">
        <v>7</v>
      </c>
      <c r="N35927" t="s">
        <v>177</v>
      </c>
      <c r="O35927" t="s">
        <v>140</v>
      </c>
      <c r="P35927">
        <v>7</v>
      </c>
      <c r="Q35927" t="s">
        <v>907</v>
      </c>
      <c r="R35927" t="s">
        <v>651</v>
      </c>
      <c r="S35927" t="s">
        <v>1045</v>
      </c>
      <c r="T35927">
        <v>7</v>
      </c>
      <c r="U35927" t="s">
        <v>172</v>
      </c>
      <c r="V35927" t="s">
        <v>171</v>
      </c>
      <c r="W35927" t="s">
        <v>140</v>
      </c>
      <c r="X35927">
        <v>7</v>
      </c>
      <c r="Y35927" t="s">
        <v>177</v>
      </c>
      <c r="Z35927" t="s">
        <v>140</v>
      </c>
      <c r="AA35927" t="s">
        <v>140</v>
      </c>
    </row>
    <row r="35928" spans="1:27" x14ac:dyDescent="0.35">
      <c r="A35928" t="s">
        <v>9</v>
      </c>
      <c r="B35928" t="s">
        <v>1166</v>
      </c>
      <c r="C35928">
        <v>6</v>
      </c>
      <c r="D35928" t="s">
        <v>140</v>
      </c>
      <c r="E35928" t="s">
        <v>177</v>
      </c>
      <c r="F35928">
        <v>6</v>
      </c>
      <c r="G35928" t="s">
        <v>923</v>
      </c>
      <c r="H35928" t="s">
        <v>924</v>
      </c>
      <c r="I35928">
        <v>6</v>
      </c>
      <c r="J35928" t="s">
        <v>177</v>
      </c>
      <c r="K35928" t="s">
        <v>140</v>
      </c>
      <c r="L35928" t="s">
        <v>140</v>
      </c>
      <c r="M35928">
        <v>6</v>
      </c>
      <c r="N35928" t="s">
        <v>719</v>
      </c>
      <c r="O35928" t="s">
        <v>718</v>
      </c>
      <c r="P35928">
        <v>6</v>
      </c>
      <c r="Q35928" t="s">
        <v>923</v>
      </c>
      <c r="R35928" t="s">
        <v>924</v>
      </c>
      <c r="S35928" t="s">
        <v>140</v>
      </c>
      <c r="T35928">
        <v>6</v>
      </c>
      <c r="U35928" t="s">
        <v>923</v>
      </c>
      <c r="V35928" t="s">
        <v>924</v>
      </c>
      <c r="W35928" t="s">
        <v>140</v>
      </c>
      <c r="X35928">
        <v>5</v>
      </c>
      <c r="Y35928" t="s">
        <v>177</v>
      </c>
      <c r="Z35928" t="s">
        <v>140</v>
      </c>
      <c r="AA35928" t="s">
        <v>140</v>
      </c>
    </row>
    <row r="35929" spans="1:27" x14ac:dyDescent="0.35">
      <c r="A35929" t="s">
        <v>10</v>
      </c>
      <c r="B35929" t="s">
        <v>1165</v>
      </c>
      <c r="C35929">
        <v>11</v>
      </c>
      <c r="D35929" t="s">
        <v>1080</v>
      </c>
      <c r="E35929" t="s">
        <v>1081</v>
      </c>
      <c r="F35929">
        <v>11</v>
      </c>
      <c r="G35929" t="s">
        <v>177</v>
      </c>
      <c r="H35929" t="s">
        <v>140</v>
      </c>
      <c r="I35929">
        <v>11</v>
      </c>
      <c r="J35929" t="s">
        <v>177</v>
      </c>
      <c r="K35929" t="s">
        <v>140</v>
      </c>
      <c r="L35929" t="s">
        <v>140</v>
      </c>
      <c r="M35929">
        <v>11</v>
      </c>
      <c r="N35929" t="s">
        <v>730</v>
      </c>
      <c r="O35929" t="s">
        <v>731</v>
      </c>
      <c r="P35929">
        <v>11</v>
      </c>
      <c r="Q35929" t="s">
        <v>982</v>
      </c>
      <c r="R35929" t="s">
        <v>983</v>
      </c>
      <c r="S35929" t="s">
        <v>140</v>
      </c>
      <c r="T35929">
        <v>11</v>
      </c>
      <c r="U35929" t="s">
        <v>163</v>
      </c>
      <c r="V35929" t="s">
        <v>162</v>
      </c>
      <c r="W35929" t="s">
        <v>140</v>
      </c>
      <c r="X35929">
        <v>11</v>
      </c>
      <c r="Y35929" t="s">
        <v>177</v>
      </c>
      <c r="Z35929" t="s">
        <v>140</v>
      </c>
      <c r="AA35929" t="s">
        <v>140</v>
      </c>
    </row>
    <row r="35930" spans="1:27" x14ac:dyDescent="0.35">
      <c r="A35930" t="s">
        <v>10</v>
      </c>
      <c r="B35930" t="s">
        <v>1166</v>
      </c>
      <c r="C35930">
        <v>14</v>
      </c>
      <c r="D35930" t="s">
        <v>463</v>
      </c>
      <c r="E35930" t="s">
        <v>464</v>
      </c>
      <c r="F35930">
        <v>14</v>
      </c>
      <c r="G35930" t="s">
        <v>288</v>
      </c>
      <c r="H35930" t="s">
        <v>289</v>
      </c>
      <c r="I35930">
        <v>14</v>
      </c>
      <c r="J35930" t="s">
        <v>177</v>
      </c>
      <c r="K35930" t="s">
        <v>140</v>
      </c>
      <c r="L35930" t="s">
        <v>140</v>
      </c>
      <c r="M35930">
        <v>14</v>
      </c>
      <c r="N35930" t="s">
        <v>831</v>
      </c>
      <c r="O35930" t="s">
        <v>832</v>
      </c>
      <c r="P35930">
        <v>14</v>
      </c>
      <c r="Q35930" t="s">
        <v>972</v>
      </c>
      <c r="R35930" t="s">
        <v>894</v>
      </c>
      <c r="S35930" t="s">
        <v>140</v>
      </c>
      <c r="T35930">
        <v>14</v>
      </c>
      <c r="U35930" t="s">
        <v>878</v>
      </c>
      <c r="V35930" t="s">
        <v>879</v>
      </c>
      <c r="W35930" t="s">
        <v>140</v>
      </c>
      <c r="X35930">
        <v>14</v>
      </c>
      <c r="Y35930" t="s">
        <v>750</v>
      </c>
      <c r="Z35930" t="s">
        <v>751</v>
      </c>
      <c r="AA35930" t="s">
        <v>140</v>
      </c>
    </row>
    <row r="35931" spans="1:27" x14ac:dyDescent="0.35">
      <c r="A35931" t="s">
        <v>11</v>
      </c>
      <c r="B35931" t="s">
        <v>1165</v>
      </c>
      <c r="C35931">
        <v>7</v>
      </c>
      <c r="D35931" t="s">
        <v>462</v>
      </c>
      <c r="E35931" t="s">
        <v>461</v>
      </c>
      <c r="F35931">
        <v>7</v>
      </c>
      <c r="G35931" t="s">
        <v>485</v>
      </c>
      <c r="H35931" t="s">
        <v>484</v>
      </c>
      <c r="I35931">
        <v>7</v>
      </c>
      <c r="J35931" t="s">
        <v>177</v>
      </c>
      <c r="K35931" t="s">
        <v>140</v>
      </c>
      <c r="L35931" t="s">
        <v>140</v>
      </c>
      <c r="M35931">
        <v>7</v>
      </c>
      <c r="N35931" t="s">
        <v>669</v>
      </c>
      <c r="O35931" t="s">
        <v>668</v>
      </c>
      <c r="P35931">
        <v>7</v>
      </c>
      <c r="Q35931" t="s">
        <v>177</v>
      </c>
      <c r="R35931" t="s">
        <v>140</v>
      </c>
      <c r="S35931" t="s">
        <v>140</v>
      </c>
      <c r="T35931">
        <v>7</v>
      </c>
      <c r="U35931" t="s">
        <v>177</v>
      </c>
      <c r="V35931" t="s">
        <v>140</v>
      </c>
      <c r="W35931" t="s">
        <v>140</v>
      </c>
      <c r="X35931">
        <v>7</v>
      </c>
      <c r="Y35931" t="s">
        <v>177</v>
      </c>
      <c r="Z35931" t="s">
        <v>140</v>
      </c>
      <c r="AA35931" t="s">
        <v>140</v>
      </c>
    </row>
    <row r="35932" spans="1:27" x14ac:dyDescent="0.35">
      <c r="A35932" t="s">
        <v>11</v>
      </c>
      <c r="B35932" t="s">
        <v>1166</v>
      </c>
      <c r="C35932">
        <v>13</v>
      </c>
      <c r="D35932" t="s">
        <v>399</v>
      </c>
      <c r="E35932" t="s">
        <v>473</v>
      </c>
      <c r="F35932">
        <v>13</v>
      </c>
      <c r="G35932" t="s">
        <v>960</v>
      </c>
      <c r="H35932" t="s">
        <v>961</v>
      </c>
      <c r="I35932">
        <v>13</v>
      </c>
      <c r="J35932" t="s">
        <v>1113</v>
      </c>
      <c r="K35932" t="s">
        <v>1064</v>
      </c>
      <c r="L35932" t="s">
        <v>140</v>
      </c>
      <c r="M35932">
        <v>13</v>
      </c>
      <c r="N35932" t="s">
        <v>1157</v>
      </c>
      <c r="O35932" t="s">
        <v>548</v>
      </c>
      <c r="P35932">
        <v>13</v>
      </c>
      <c r="Q35932" t="s">
        <v>998</v>
      </c>
      <c r="R35932" t="s">
        <v>999</v>
      </c>
      <c r="S35932" t="s">
        <v>140</v>
      </c>
      <c r="T35932">
        <v>13</v>
      </c>
      <c r="U35932" t="s">
        <v>621</v>
      </c>
      <c r="V35932" t="s">
        <v>456</v>
      </c>
      <c r="W35932" t="s">
        <v>140</v>
      </c>
      <c r="X35932">
        <v>13</v>
      </c>
      <c r="Y35932" t="s">
        <v>177</v>
      </c>
      <c r="Z35932" t="s">
        <v>140</v>
      </c>
      <c r="AA35932" t="s">
        <v>140</v>
      </c>
    </row>
    <row r="35933" spans="1:27" x14ac:dyDescent="0.35">
      <c r="A35933" t="s">
        <v>12</v>
      </c>
      <c r="B35933" t="s">
        <v>1165</v>
      </c>
      <c r="C35933">
        <v>12</v>
      </c>
      <c r="D35933" t="s">
        <v>140</v>
      </c>
      <c r="E35933" t="s">
        <v>177</v>
      </c>
      <c r="F35933">
        <v>12</v>
      </c>
      <c r="G35933" t="s">
        <v>516</v>
      </c>
      <c r="H35933" t="s">
        <v>517</v>
      </c>
      <c r="I35933">
        <v>12</v>
      </c>
      <c r="J35933" t="s">
        <v>998</v>
      </c>
      <c r="K35933" t="s">
        <v>999</v>
      </c>
      <c r="L35933" t="s">
        <v>140</v>
      </c>
      <c r="M35933">
        <v>12</v>
      </c>
      <c r="N35933" t="s">
        <v>149</v>
      </c>
      <c r="O35933" t="s">
        <v>150</v>
      </c>
      <c r="P35933">
        <v>12</v>
      </c>
      <c r="Q35933" t="s">
        <v>177</v>
      </c>
      <c r="R35933" t="s">
        <v>140</v>
      </c>
      <c r="S35933" t="s">
        <v>140</v>
      </c>
      <c r="T35933">
        <v>12</v>
      </c>
      <c r="U35933" t="s">
        <v>898</v>
      </c>
      <c r="V35933" t="s">
        <v>897</v>
      </c>
      <c r="W35933" t="s">
        <v>140</v>
      </c>
      <c r="X35933">
        <v>12</v>
      </c>
      <c r="Y35933" t="s">
        <v>928</v>
      </c>
      <c r="Z35933" t="s">
        <v>929</v>
      </c>
      <c r="AA35933" t="s">
        <v>140</v>
      </c>
    </row>
    <row r="35934" spans="1:27" x14ac:dyDescent="0.35">
      <c r="A35934" t="s">
        <v>12</v>
      </c>
      <c r="B35934" t="s">
        <v>1166</v>
      </c>
      <c r="C35934">
        <v>114</v>
      </c>
      <c r="D35934" t="s">
        <v>1043</v>
      </c>
      <c r="E35934" t="s">
        <v>1183</v>
      </c>
      <c r="F35934">
        <v>114</v>
      </c>
      <c r="G35934" t="s">
        <v>987</v>
      </c>
      <c r="H35934" t="s">
        <v>988</v>
      </c>
      <c r="I35934">
        <v>114</v>
      </c>
      <c r="J35934" t="s">
        <v>370</v>
      </c>
      <c r="K35934" t="s">
        <v>812</v>
      </c>
      <c r="L35934" t="s">
        <v>1043</v>
      </c>
      <c r="M35934">
        <v>114</v>
      </c>
      <c r="N35934" t="s">
        <v>770</v>
      </c>
      <c r="O35934" t="s">
        <v>771</v>
      </c>
      <c r="P35934">
        <v>114</v>
      </c>
      <c r="Q35934" t="s">
        <v>110</v>
      </c>
      <c r="R35934" t="s">
        <v>109</v>
      </c>
      <c r="S35934" t="s">
        <v>140</v>
      </c>
      <c r="T35934">
        <v>114</v>
      </c>
      <c r="U35934" t="s">
        <v>1175</v>
      </c>
      <c r="V35934" t="s">
        <v>1071</v>
      </c>
      <c r="W35934" t="s">
        <v>140</v>
      </c>
      <c r="X35934">
        <v>114</v>
      </c>
      <c r="Y35934" t="s">
        <v>1120</v>
      </c>
      <c r="Z35934" t="s">
        <v>1052</v>
      </c>
      <c r="AA35934" t="s">
        <v>1016</v>
      </c>
    </row>
    <row r="35935" spans="1:27" x14ac:dyDescent="0.35">
      <c r="A35935" t="s">
        <v>13</v>
      </c>
      <c r="B35935" t="s">
        <v>1165</v>
      </c>
      <c r="C35935">
        <v>7</v>
      </c>
      <c r="D35935" t="s">
        <v>140</v>
      </c>
      <c r="E35935" t="s">
        <v>177</v>
      </c>
      <c r="F35935">
        <v>7</v>
      </c>
      <c r="G35935" t="s">
        <v>332</v>
      </c>
      <c r="H35935" t="s">
        <v>331</v>
      </c>
      <c r="I35935">
        <v>7</v>
      </c>
      <c r="J35935" t="s">
        <v>622</v>
      </c>
      <c r="K35935" t="s">
        <v>623</v>
      </c>
      <c r="L35935" t="s">
        <v>140</v>
      </c>
      <c r="M35935">
        <v>7</v>
      </c>
      <c r="N35935" t="s">
        <v>1086</v>
      </c>
      <c r="O35935" t="s">
        <v>1085</v>
      </c>
      <c r="P35935">
        <v>7</v>
      </c>
      <c r="Q35935" t="s">
        <v>1086</v>
      </c>
      <c r="R35935" t="s">
        <v>1085</v>
      </c>
      <c r="S35935" t="s">
        <v>140</v>
      </c>
      <c r="T35935">
        <v>7</v>
      </c>
      <c r="U35935" t="s">
        <v>177</v>
      </c>
      <c r="V35935" t="s">
        <v>140</v>
      </c>
      <c r="W35935" t="s">
        <v>140</v>
      </c>
      <c r="X35935">
        <v>6</v>
      </c>
      <c r="Y35935" t="s">
        <v>177</v>
      </c>
      <c r="Z35935" t="s">
        <v>140</v>
      </c>
      <c r="AA35935" t="s">
        <v>140</v>
      </c>
    </row>
    <row r="35936" spans="1:27" x14ac:dyDescent="0.35">
      <c r="A35936" t="s">
        <v>13</v>
      </c>
      <c r="B35936" t="s">
        <v>1166</v>
      </c>
      <c r="C35936">
        <v>156</v>
      </c>
      <c r="D35936" t="s">
        <v>1066</v>
      </c>
      <c r="E35936" t="s">
        <v>1202</v>
      </c>
      <c r="F35936">
        <v>156</v>
      </c>
      <c r="G35936" t="s">
        <v>104</v>
      </c>
      <c r="H35936" t="s">
        <v>103</v>
      </c>
      <c r="I35936">
        <v>156</v>
      </c>
      <c r="J35936" t="s">
        <v>986</v>
      </c>
      <c r="K35936" t="s">
        <v>125</v>
      </c>
      <c r="L35936" t="s">
        <v>775</v>
      </c>
      <c r="M35936">
        <v>156</v>
      </c>
      <c r="N35936" t="s">
        <v>457</v>
      </c>
      <c r="O35936" t="s">
        <v>603</v>
      </c>
      <c r="P35936">
        <v>156</v>
      </c>
      <c r="Q35936" t="s">
        <v>1254</v>
      </c>
      <c r="R35936" t="s">
        <v>1016</v>
      </c>
      <c r="S35936" t="s">
        <v>140</v>
      </c>
      <c r="T35936">
        <v>156</v>
      </c>
      <c r="U35936" t="s">
        <v>1134</v>
      </c>
      <c r="V35936" t="s">
        <v>1095</v>
      </c>
      <c r="W35936" t="s">
        <v>140</v>
      </c>
      <c r="X35936">
        <v>152</v>
      </c>
      <c r="Y35936" t="s">
        <v>1134</v>
      </c>
      <c r="Z35936" t="s">
        <v>1095</v>
      </c>
      <c r="AA35936" t="s">
        <v>140</v>
      </c>
    </row>
    <row r="35937" spans="1:27" x14ac:dyDescent="0.35">
      <c r="A35937" t="s">
        <v>14</v>
      </c>
      <c r="B35937" t="s">
        <v>1165</v>
      </c>
      <c r="C35937">
        <v>14</v>
      </c>
      <c r="D35937" t="s">
        <v>296</v>
      </c>
      <c r="E35937" t="s">
        <v>295</v>
      </c>
      <c r="F35937">
        <v>14</v>
      </c>
      <c r="G35937" t="s">
        <v>1167</v>
      </c>
      <c r="H35937" t="s">
        <v>1104</v>
      </c>
      <c r="I35937">
        <v>14</v>
      </c>
      <c r="J35937" t="s">
        <v>156</v>
      </c>
      <c r="K35937" t="s">
        <v>157</v>
      </c>
      <c r="L35937" t="s">
        <v>140</v>
      </c>
      <c r="M35937">
        <v>14</v>
      </c>
      <c r="N35937" t="s">
        <v>387</v>
      </c>
      <c r="O35937" t="s">
        <v>386</v>
      </c>
      <c r="P35937">
        <v>14</v>
      </c>
      <c r="Q35937" t="s">
        <v>1114</v>
      </c>
      <c r="R35937" t="s">
        <v>953</v>
      </c>
      <c r="S35937" t="s">
        <v>140</v>
      </c>
      <c r="T35937">
        <v>14</v>
      </c>
      <c r="U35937" t="s">
        <v>344</v>
      </c>
      <c r="V35937" t="s">
        <v>345</v>
      </c>
      <c r="W35937" t="s">
        <v>140</v>
      </c>
      <c r="X35937">
        <v>14</v>
      </c>
      <c r="Y35937" t="s">
        <v>92</v>
      </c>
      <c r="Z35937" t="s">
        <v>91</v>
      </c>
      <c r="AA35937" t="s">
        <v>140</v>
      </c>
    </row>
    <row r="35938" spans="1:27" x14ac:dyDescent="0.35">
      <c r="A35938" t="s">
        <v>14</v>
      </c>
      <c r="B35938" t="s">
        <v>1166</v>
      </c>
      <c r="C35938">
        <v>49</v>
      </c>
      <c r="D35938" t="s">
        <v>91</v>
      </c>
      <c r="E35938" t="s">
        <v>92</v>
      </c>
      <c r="F35938">
        <v>49</v>
      </c>
      <c r="G35938" t="s">
        <v>1119</v>
      </c>
      <c r="H35938" t="s">
        <v>1046</v>
      </c>
      <c r="I35938">
        <v>49</v>
      </c>
      <c r="J35938" t="s">
        <v>933</v>
      </c>
      <c r="K35938" t="s">
        <v>824</v>
      </c>
      <c r="L35938" t="s">
        <v>140</v>
      </c>
      <c r="M35938">
        <v>49</v>
      </c>
      <c r="N35938" t="s">
        <v>447</v>
      </c>
      <c r="O35938" t="s">
        <v>446</v>
      </c>
      <c r="P35938">
        <v>49</v>
      </c>
      <c r="Q35938" t="s">
        <v>870</v>
      </c>
      <c r="R35938" t="s">
        <v>869</v>
      </c>
      <c r="S35938" t="s">
        <v>140</v>
      </c>
      <c r="T35938">
        <v>49</v>
      </c>
      <c r="U35938" t="s">
        <v>1167</v>
      </c>
      <c r="V35938" t="s">
        <v>1104</v>
      </c>
      <c r="W35938" t="s">
        <v>140</v>
      </c>
      <c r="X35938">
        <v>49</v>
      </c>
      <c r="Y35938" t="s">
        <v>839</v>
      </c>
      <c r="Z35938" t="s">
        <v>838</v>
      </c>
      <c r="AA35938" t="s">
        <v>140</v>
      </c>
    </row>
    <row r="35939" spans="1:27" x14ac:dyDescent="0.35">
      <c r="A35939" t="s">
        <v>15</v>
      </c>
      <c r="B35939" t="s">
        <v>1165</v>
      </c>
      <c r="C35939">
        <v>11</v>
      </c>
      <c r="D35939" t="s">
        <v>127</v>
      </c>
      <c r="E35939" t="s">
        <v>128</v>
      </c>
      <c r="F35939">
        <v>11</v>
      </c>
      <c r="G35939" t="s">
        <v>316</v>
      </c>
      <c r="H35939" t="s">
        <v>317</v>
      </c>
      <c r="I35939">
        <v>11</v>
      </c>
      <c r="J35939" t="s">
        <v>370</v>
      </c>
      <c r="K35939" t="s">
        <v>371</v>
      </c>
      <c r="L35939" t="s">
        <v>140</v>
      </c>
      <c r="M35939">
        <v>11</v>
      </c>
      <c r="N35939" t="s">
        <v>887</v>
      </c>
      <c r="O35939" t="s">
        <v>888</v>
      </c>
      <c r="P35939">
        <v>11</v>
      </c>
      <c r="Q35939" t="s">
        <v>316</v>
      </c>
      <c r="R35939" t="s">
        <v>317</v>
      </c>
      <c r="S35939" t="s">
        <v>140</v>
      </c>
      <c r="T35939">
        <v>11</v>
      </c>
      <c r="U35939" t="s">
        <v>640</v>
      </c>
      <c r="V35939" t="s">
        <v>641</v>
      </c>
      <c r="W35939" t="s">
        <v>140</v>
      </c>
      <c r="X35939">
        <v>11</v>
      </c>
      <c r="Y35939" t="s">
        <v>102</v>
      </c>
      <c r="Z35939" t="s">
        <v>527</v>
      </c>
      <c r="AA35939" t="s">
        <v>942</v>
      </c>
    </row>
    <row r="35940" spans="1:27" x14ac:dyDescent="0.35">
      <c r="A35940" t="s">
        <v>15</v>
      </c>
      <c r="B35940" t="s">
        <v>1166</v>
      </c>
      <c r="C35940">
        <v>31</v>
      </c>
      <c r="D35940" t="s">
        <v>111</v>
      </c>
      <c r="E35940" t="s">
        <v>112</v>
      </c>
      <c r="F35940">
        <v>31</v>
      </c>
      <c r="G35940" t="s">
        <v>1230</v>
      </c>
      <c r="H35940" t="s">
        <v>1004</v>
      </c>
      <c r="I35940">
        <v>31</v>
      </c>
      <c r="J35940" t="s">
        <v>998</v>
      </c>
      <c r="K35940" t="s">
        <v>999</v>
      </c>
      <c r="L35940" t="s">
        <v>140</v>
      </c>
      <c r="M35940">
        <v>31</v>
      </c>
      <c r="N35940" t="s">
        <v>1230</v>
      </c>
      <c r="O35940" t="s">
        <v>1004</v>
      </c>
      <c r="P35940">
        <v>31</v>
      </c>
      <c r="Q35940" t="s">
        <v>1162</v>
      </c>
      <c r="R35940" t="s">
        <v>1139</v>
      </c>
      <c r="S35940" t="s">
        <v>140</v>
      </c>
      <c r="T35940">
        <v>31</v>
      </c>
      <c r="U35940" t="s">
        <v>150</v>
      </c>
      <c r="V35940" t="s">
        <v>149</v>
      </c>
      <c r="W35940" t="s">
        <v>140</v>
      </c>
      <c r="X35940">
        <v>31</v>
      </c>
      <c r="Y35940" t="s">
        <v>177</v>
      </c>
      <c r="Z35940" t="s">
        <v>140</v>
      </c>
      <c r="AA35940" t="s">
        <v>140</v>
      </c>
    </row>
    <row r="35941" spans="1:27" x14ac:dyDescent="0.35">
      <c r="A35941" t="s">
        <v>16</v>
      </c>
      <c r="B35941" t="s">
        <v>1165</v>
      </c>
      <c r="C35941">
        <v>8</v>
      </c>
      <c r="D35941" t="s">
        <v>728</v>
      </c>
      <c r="E35941" t="s">
        <v>945</v>
      </c>
      <c r="F35941">
        <v>8</v>
      </c>
      <c r="G35941" t="s">
        <v>177</v>
      </c>
      <c r="H35941" t="s">
        <v>140</v>
      </c>
      <c r="I35941">
        <v>8</v>
      </c>
      <c r="J35941" t="s">
        <v>1134</v>
      </c>
      <c r="K35941" t="s">
        <v>1095</v>
      </c>
      <c r="L35941" t="s">
        <v>140</v>
      </c>
      <c r="M35941">
        <v>8</v>
      </c>
      <c r="N35941" t="s">
        <v>1134</v>
      </c>
      <c r="O35941" t="s">
        <v>1095</v>
      </c>
      <c r="P35941">
        <v>8</v>
      </c>
      <c r="Q35941" t="s">
        <v>177</v>
      </c>
      <c r="R35941" t="s">
        <v>140</v>
      </c>
      <c r="S35941" t="s">
        <v>140</v>
      </c>
      <c r="T35941">
        <v>8</v>
      </c>
      <c r="U35941" t="s">
        <v>260</v>
      </c>
      <c r="V35941" t="s">
        <v>261</v>
      </c>
      <c r="W35941" t="s">
        <v>140</v>
      </c>
      <c r="X35941">
        <v>8</v>
      </c>
      <c r="Y35941" t="s">
        <v>844</v>
      </c>
      <c r="Z35941" t="s">
        <v>528</v>
      </c>
      <c r="AA35941" t="s">
        <v>140</v>
      </c>
    </row>
    <row r="35942" spans="1:27" x14ac:dyDescent="0.35">
      <c r="A35942" t="s">
        <v>16</v>
      </c>
      <c r="B35942" t="s">
        <v>1166</v>
      </c>
      <c r="C35942">
        <v>8</v>
      </c>
      <c r="D35942" t="s">
        <v>915</v>
      </c>
      <c r="E35942" t="s">
        <v>1101</v>
      </c>
      <c r="F35942">
        <v>8</v>
      </c>
      <c r="G35942" t="s">
        <v>719</v>
      </c>
      <c r="H35942" t="s">
        <v>718</v>
      </c>
      <c r="I35942">
        <v>8</v>
      </c>
      <c r="J35942" t="s">
        <v>1175</v>
      </c>
      <c r="K35942" t="s">
        <v>1071</v>
      </c>
      <c r="L35942" t="s">
        <v>140</v>
      </c>
      <c r="M35942">
        <v>8</v>
      </c>
      <c r="N35942" t="s">
        <v>655</v>
      </c>
      <c r="O35942" t="s">
        <v>656</v>
      </c>
      <c r="P35942">
        <v>8</v>
      </c>
      <c r="Q35942" t="s">
        <v>370</v>
      </c>
      <c r="R35942" t="s">
        <v>371</v>
      </c>
      <c r="S35942" t="s">
        <v>140</v>
      </c>
      <c r="T35942">
        <v>8</v>
      </c>
      <c r="U35942" t="s">
        <v>370</v>
      </c>
      <c r="V35942" t="s">
        <v>371</v>
      </c>
      <c r="W35942" t="s">
        <v>140</v>
      </c>
      <c r="X35942">
        <v>8</v>
      </c>
      <c r="Y35942" t="s">
        <v>719</v>
      </c>
      <c r="Z35942" t="s">
        <v>140</v>
      </c>
      <c r="AA35942" t="s">
        <v>718</v>
      </c>
    </row>
    <row r="35943" spans="1:27" x14ac:dyDescent="0.35">
      <c r="A35943" t="s">
        <v>17</v>
      </c>
      <c r="B35943" t="s">
        <v>1165</v>
      </c>
      <c r="C35943">
        <v>10</v>
      </c>
      <c r="D35943" t="s">
        <v>252</v>
      </c>
      <c r="E35943" t="s">
        <v>251</v>
      </c>
      <c r="F35943">
        <v>10</v>
      </c>
      <c r="G35943" t="s">
        <v>126</v>
      </c>
      <c r="H35943" t="s">
        <v>125</v>
      </c>
      <c r="I35943">
        <v>10</v>
      </c>
      <c r="J35943" t="s">
        <v>966</v>
      </c>
      <c r="K35943" t="s">
        <v>965</v>
      </c>
      <c r="L35943" t="s">
        <v>140</v>
      </c>
      <c r="M35943">
        <v>10</v>
      </c>
      <c r="N35943" t="s">
        <v>908</v>
      </c>
      <c r="O35943" t="s">
        <v>907</v>
      </c>
      <c r="P35943">
        <v>10</v>
      </c>
      <c r="Q35943" t="s">
        <v>902</v>
      </c>
      <c r="R35943" t="s">
        <v>901</v>
      </c>
      <c r="S35943" t="s">
        <v>140</v>
      </c>
      <c r="T35943">
        <v>10</v>
      </c>
      <c r="U35943" t="s">
        <v>177</v>
      </c>
      <c r="V35943" t="s">
        <v>140</v>
      </c>
      <c r="W35943" t="s">
        <v>140</v>
      </c>
      <c r="X35943">
        <v>10</v>
      </c>
      <c r="Y35943" t="s">
        <v>177</v>
      </c>
      <c r="Z35943" t="s">
        <v>140</v>
      </c>
      <c r="AA35943" t="s">
        <v>140</v>
      </c>
    </row>
    <row r="35944" spans="1:27" x14ac:dyDescent="0.35">
      <c r="A35944" t="s">
        <v>17</v>
      </c>
      <c r="B35944" t="s">
        <v>1166</v>
      </c>
      <c r="C35944">
        <v>14</v>
      </c>
      <c r="D35944" t="s">
        <v>952</v>
      </c>
      <c r="E35944" t="s">
        <v>951</v>
      </c>
      <c r="F35944">
        <v>14</v>
      </c>
      <c r="G35944" t="s">
        <v>904</v>
      </c>
      <c r="H35944" t="s">
        <v>903</v>
      </c>
      <c r="I35944">
        <v>14</v>
      </c>
      <c r="J35944" t="s">
        <v>1121</v>
      </c>
      <c r="K35944" t="s">
        <v>394</v>
      </c>
      <c r="L35944" t="s">
        <v>140</v>
      </c>
      <c r="M35944">
        <v>14</v>
      </c>
      <c r="N35944" t="s">
        <v>986</v>
      </c>
      <c r="O35944" t="s">
        <v>985</v>
      </c>
      <c r="P35944">
        <v>14</v>
      </c>
      <c r="Q35944" t="s">
        <v>1121</v>
      </c>
      <c r="R35944" t="s">
        <v>394</v>
      </c>
      <c r="S35944" t="s">
        <v>140</v>
      </c>
      <c r="T35944">
        <v>14</v>
      </c>
      <c r="U35944" t="s">
        <v>800</v>
      </c>
      <c r="V35944" t="s">
        <v>801</v>
      </c>
      <c r="W35944" t="s">
        <v>140</v>
      </c>
      <c r="X35944">
        <v>14</v>
      </c>
      <c r="Y35944" t="s">
        <v>177</v>
      </c>
      <c r="Z35944" t="s">
        <v>140</v>
      </c>
      <c r="AA35944" t="s">
        <v>140</v>
      </c>
    </row>
    <row r="35945" spans="1:27" x14ac:dyDescent="0.35">
      <c r="A35945" t="s">
        <v>18</v>
      </c>
      <c r="B35945" t="s">
        <v>1165</v>
      </c>
      <c r="C35945">
        <v>2</v>
      </c>
      <c r="D35945" t="s">
        <v>177</v>
      </c>
      <c r="E35945" t="s">
        <v>140</v>
      </c>
      <c r="F35945">
        <v>2</v>
      </c>
      <c r="G35945" t="s">
        <v>177</v>
      </c>
      <c r="H35945" t="s">
        <v>140</v>
      </c>
      <c r="I35945">
        <v>2</v>
      </c>
      <c r="J35945" t="s">
        <v>177</v>
      </c>
      <c r="K35945" t="s">
        <v>140</v>
      </c>
      <c r="L35945" t="s">
        <v>140</v>
      </c>
      <c r="M35945">
        <v>2</v>
      </c>
      <c r="N35945" t="s">
        <v>177</v>
      </c>
      <c r="O35945" t="s">
        <v>140</v>
      </c>
      <c r="P35945">
        <v>2</v>
      </c>
      <c r="Q35945" t="s">
        <v>177</v>
      </c>
      <c r="R35945" t="s">
        <v>140</v>
      </c>
      <c r="S35945" t="s">
        <v>140</v>
      </c>
      <c r="T35945">
        <v>2</v>
      </c>
      <c r="U35945" t="s">
        <v>610</v>
      </c>
      <c r="V35945" t="s">
        <v>610</v>
      </c>
      <c r="W35945" t="s">
        <v>140</v>
      </c>
      <c r="X35945">
        <v>2</v>
      </c>
      <c r="Y35945" t="s">
        <v>610</v>
      </c>
      <c r="Z35945" t="s">
        <v>610</v>
      </c>
      <c r="AA35945" t="s">
        <v>140</v>
      </c>
    </row>
    <row r="35946" spans="1:27" x14ac:dyDescent="0.35">
      <c r="A35946" t="s">
        <v>18</v>
      </c>
      <c r="B35946" t="s">
        <v>1166</v>
      </c>
      <c r="C35946">
        <v>55</v>
      </c>
      <c r="D35946" t="s">
        <v>595</v>
      </c>
      <c r="E35946" t="s">
        <v>596</v>
      </c>
      <c r="F35946">
        <v>55</v>
      </c>
      <c r="G35946" t="s">
        <v>1157</v>
      </c>
      <c r="H35946" t="s">
        <v>548</v>
      </c>
      <c r="I35946">
        <v>55</v>
      </c>
      <c r="J35946" t="s">
        <v>1111</v>
      </c>
      <c r="K35946" t="s">
        <v>1067</v>
      </c>
      <c r="L35946" t="s">
        <v>140</v>
      </c>
      <c r="M35946">
        <v>55</v>
      </c>
      <c r="N35946" t="s">
        <v>552</v>
      </c>
      <c r="O35946" t="s">
        <v>551</v>
      </c>
      <c r="P35946">
        <v>55</v>
      </c>
      <c r="Q35946" t="s">
        <v>1006</v>
      </c>
      <c r="R35946" t="s">
        <v>1007</v>
      </c>
      <c r="S35946" t="s">
        <v>140</v>
      </c>
      <c r="T35946">
        <v>55</v>
      </c>
      <c r="U35946" t="s">
        <v>951</v>
      </c>
      <c r="V35946" t="s">
        <v>952</v>
      </c>
      <c r="W35946" t="s">
        <v>140</v>
      </c>
      <c r="X35946">
        <v>54</v>
      </c>
      <c r="Y35946" t="s">
        <v>114</v>
      </c>
      <c r="Z35946" t="s">
        <v>113</v>
      </c>
      <c r="AA35946" t="s">
        <v>140</v>
      </c>
    </row>
    <row r="35947" spans="1:27" x14ac:dyDescent="0.35">
      <c r="A35947" t="s">
        <v>19</v>
      </c>
      <c r="B35947" t="s">
        <v>1165</v>
      </c>
      <c r="C35947">
        <v>11</v>
      </c>
      <c r="D35947" t="s">
        <v>616</v>
      </c>
      <c r="E35947" t="s">
        <v>615</v>
      </c>
      <c r="F35947">
        <v>11</v>
      </c>
      <c r="G35947" t="s">
        <v>987</v>
      </c>
      <c r="H35947" t="s">
        <v>988</v>
      </c>
      <c r="I35947">
        <v>11</v>
      </c>
      <c r="J35947" t="s">
        <v>130</v>
      </c>
      <c r="K35947" t="s">
        <v>140</v>
      </c>
      <c r="L35947" t="s">
        <v>129</v>
      </c>
      <c r="M35947">
        <v>11</v>
      </c>
      <c r="N35947" t="s">
        <v>885</v>
      </c>
      <c r="O35947" t="s">
        <v>886</v>
      </c>
      <c r="P35947">
        <v>11</v>
      </c>
      <c r="Q35947" t="s">
        <v>934</v>
      </c>
      <c r="R35947" t="s">
        <v>145</v>
      </c>
      <c r="S35947" t="s">
        <v>129</v>
      </c>
      <c r="T35947">
        <v>11</v>
      </c>
      <c r="U35947" t="s">
        <v>240</v>
      </c>
      <c r="V35947" t="s">
        <v>239</v>
      </c>
      <c r="W35947" t="s">
        <v>140</v>
      </c>
      <c r="X35947">
        <v>10</v>
      </c>
      <c r="Y35947" t="s">
        <v>933</v>
      </c>
      <c r="Z35947" t="s">
        <v>824</v>
      </c>
      <c r="AA35947" t="s">
        <v>140</v>
      </c>
    </row>
    <row r="35948" spans="1:27" x14ac:dyDescent="0.35">
      <c r="A35948" t="s">
        <v>19</v>
      </c>
      <c r="B35948" t="s">
        <v>1166</v>
      </c>
      <c r="C35948">
        <v>13</v>
      </c>
      <c r="D35948" t="s">
        <v>1139</v>
      </c>
      <c r="E35948" t="s">
        <v>1162</v>
      </c>
      <c r="F35948">
        <v>13</v>
      </c>
      <c r="G35948" t="s">
        <v>1025</v>
      </c>
      <c r="H35948" t="s">
        <v>875</v>
      </c>
      <c r="I35948">
        <v>13</v>
      </c>
      <c r="J35948" t="s">
        <v>177</v>
      </c>
      <c r="K35948" t="s">
        <v>140</v>
      </c>
      <c r="L35948" t="s">
        <v>140</v>
      </c>
      <c r="M35948">
        <v>13</v>
      </c>
      <c r="N35948" t="s">
        <v>799</v>
      </c>
      <c r="O35948" t="s">
        <v>798</v>
      </c>
      <c r="P35948">
        <v>13</v>
      </c>
      <c r="Q35948" t="s">
        <v>647</v>
      </c>
      <c r="R35948" t="s">
        <v>646</v>
      </c>
      <c r="S35948" t="s">
        <v>140</v>
      </c>
      <c r="T35948">
        <v>13</v>
      </c>
      <c r="U35948" t="s">
        <v>844</v>
      </c>
      <c r="V35948" t="s">
        <v>528</v>
      </c>
      <c r="W35948" t="s">
        <v>140</v>
      </c>
      <c r="X35948">
        <v>13</v>
      </c>
      <c r="Y35948" t="s">
        <v>1025</v>
      </c>
      <c r="Z35948" t="s">
        <v>875</v>
      </c>
      <c r="AA35948" t="s">
        <v>140</v>
      </c>
    </row>
    <row r="35949" spans="1:27" x14ac:dyDescent="0.35">
      <c r="A35949" t="s">
        <v>20</v>
      </c>
      <c r="B35949" t="s">
        <v>1165</v>
      </c>
      <c r="C35949">
        <v>14</v>
      </c>
      <c r="D35949" t="s">
        <v>1065</v>
      </c>
      <c r="E35949" t="s">
        <v>1190</v>
      </c>
      <c r="F35949">
        <v>14</v>
      </c>
      <c r="G35949" t="s">
        <v>500</v>
      </c>
      <c r="H35949" t="s">
        <v>501</v>
      </c>
      <c r="I35949">
        <v>14</v>
      </c>
      <c r="J35949" t="s">
        <v>177</v>
      </c>
      <c r="K35949" t="s">
        <v>140</v>
      </c>
      <c r="L35949" t="s">
        <v>140</v>
      </c>
      <c r="M35949">
        <v>14</v>
      </c>
      <c r="N35949" t="s">
        <v>866</v>
      </c>
      <c r="O35949" t="s">
        <v>145</v>
      </c>
      <c r="P35949">
        <v>14</v>
      </c>
      <c r="Q35949" t="s">
        <v>177</v>
      </c>
      <c r="R35949" t="s">
        <v>140</v>
      </c>
      <c r="S35949" t="s">
        <v>140</v>
      </c>
      <c r="T35949">
        <v>14</v>
      </c>
      <c r="U35949" t="s">
        <v>177</v>
      </c>
      <c r="V35949" t="s">
        <v>140</v>
      </c>
      <c r="W35949" t="s">
        <v>140</v>
      </c>
      <c r="X35949">
        <v>14</v>
      </c>
      <c r="Y35949" t="s">
        <v>1190</v>
      </c>
      <c r="Z35949" t="s">
        <v>1065</v>
      </c>
      <c r="AA35949" t="s">
        <v>140</v>
      </c>
    </row>
    <row r="35950" spans="1:27" x14ac:dyDescent="0.35">
      <c r="A35950" t="s">
        <v>20</v>
      </c>
      <c r="B35950" t="s">
        <v>1166</v>
      </c>
      <c r="C35950">
        <v>12</v>
      </c>
      <c r="D35950" t="s">
        <v>456</v>
      </c>
      <c r="E35950" t="s">
        <v>621</v>
      </c>
      <c r="F35950">
        <v>12</v>
      </c>
      <c r="G35950" t="s">
        <v>976</v>
      </c>
      <c r="H35950" t="s">
        <v>975</v>
      </c>
      <c r="I35950">
        <v>12</v>
      </c>
      <c r="J35950" t="s">
        <v>177</v>
      </c>
      <c r="K35950" t="s">
        <v>140</v>
      </c>
      <c r="L35950" t="s">
        <v>140</v>
      </c>
      <c r="M35950">
        <v>12</v>
      </c>
      <c r="N35950" t="s">
        <v>881</v>
      </c>
      <c r="O35950" t="s">
        <v>882</v>
      </c>
      <c r="P35950">
        <v>12</v>
      </c>
      <c r="Q35950" t="s">
        <v>621</v>
      </c>
      <c r="R35950" t="s">
        <v>456</v>
      </c>
      <c r="S35950" t="s">
        <v>140</v>
      </c>
      <c r="T35950">
        <v>12</v>
      </c>
      <c r="U35950" t="s">
        <v>976</v>
      </c>
      <c r="V35950" t="s">
        <v>975</v>
      </c>
      <c r="W35950" t="s">
        <v>140</v>
      </c>
      <c r="X35950">
        <v>12</v>
      </c>
      <c r="Y35950" t="s">
        <v>191</v>
      </c>
      <c r="Z35950" t="s">
        <v>192</v>
      </c>
      <c r="AA35950" t="s">
        <v>140</v>
      </c>
    </row>
    <row r="35951" spans="1:27" x14ac:dyDescent="0.35">
      <c r="A35951" t="s">
        <v>21</v>
      </c>
      <c r="B35951" t="s">
        <v>1166</v>
      </c>
      <c r="C35951">
        <v>22</v>
      </c>
      <c r="D35951" t="s">
        <v>532</v>
      </c>
      <c r="E35951" t="s">
        <v>531</v>
      </c>
      <c r="F35951">
        <v>22</v>
      </c>
      <c r="G35951" t="s">
        <v>787</v>
      </c>
      <c r="H35951" t="s">
        <v>788</v>
      </c>
      <c r="I35951">
        <v>22</v>
      </c>
      <c r="J35951" t="s">
        <v>787</v>
      </c>
      <c r="K35951" t="s">
        <v>788</v>
      </c>
      <c r="L35951" t="s">
        <v>140</v>
      </c>
      <c r="M35951">
        <v>22</v>
      </c>
      <c r="N35951" t="s">
        <v>201</v>
      </c>
      <c r="O35951" t="s">
        <v>202</v>
      </c>
      <c r="P35951">
        <v>22</v>
      </c>
      <c r="Q35951" t="s">
        <v>1143</v>
      </c>
      <c r="R35951" t="s">
        <v>1070</v>
      </c>
      <c r="S35951" t="s">
        <v>140</v>
      </c>
      <c r="T35951">
        <v>22</v>
      </c>
      <c r="U35951" t="s">
        <v>488</v>
      </c>
      <c r="V35951" t="s">
        <v>489</v>
      </c>
      <c r="W35951" t="s">
        <v>140</v>
      </c>
      <c r="X35951">
        <v>22</v>
      </c>
      <c r="Y35951" t="s">
        <v>787</v>
      </c>
      <c r="Z35951" t="s">
        <v>788</v>
      </c>
      <c r="AA35951" t="s">
        <v>140</v>
      </c>
    </row>
    <row r="35952" spans="1:27" x14ac:dyDescent="0.35">
      <c r="A35952" t="s">
        <v>22</v>
      </c>
      <c r="B35952" t="s">
        <v>1165</v>
      </c>
      <c r="C35952">
        <v>7</v>
      </c>
      <c r="D35952" t="s">
        <v>307</v>
      </c>
      <c r="E35952" t="s">
        <v>306</v>
      </c>
      <c r="F35952">
        <v>7</v>
      </c>
      <c r="G35952" t="s">
        <v>177</v>
      </c>
      <c r="H35952" t="s">
        <v>140</v>
      </c>
      <c r="I35952">
        <v>7</v>
      </c>
      <c r="J35952" t="s">
        <v>177</v>
      </c>
      <c r="K35952" t="s">
        <v>140</v>
      </c>
      <c r="L35952" t="s">
        <v>140</v>
      </c>
      <c r="M35952">
        <v>7</v>
      </c>
      <c r="N35952" t="s">
        <v>793</v>
      </c>
      <c r="O35952" t="s">
        <v>794</v>
      </c>
      <c r="P35952">
        <v>7</v>
      </c>
      <c r="Q35952" t="s">
        <v>177</v>
      </c>
      <c r="R35952" t="s">
        <v>140</v>
      </c>
      <c r="S35952" t="s">
        <v>140</v>
      </c>
      <c r="T35952">
        <v>7</v>
      </c>
      <c r="U35952" t="s">
        <v>407</v>
      </c>
      <c r="V35952" t="s">
        <v>406</v>
      </c>
      <c r="W35952" t="s">
        <v>140</v>
      </c>
      <c r="X35952">
        <v>7</v>
      </c>
      <c r="Y35952" t="s">
        <v>868</v>
      </c>
      <c r="Z35952" t="s">
        <v>867</v>
      </c>
      <c r="AA35952" t="s">
        <v>140</v>
      </c>
    </row>
    <row r="35953" spans="1:27" x14ac:dyDescent="0.35">
      <c r="A35953" t="s">
        <v>22</v>
      </c>
      <c r="B35953" t="s">
        <v>1166</v>
      </c>
      <c r="C35953">
        <v>14</v>
      </c>
      <c r="D35953" t="s">
        <v>874</v>
      </c>
      <c r="E35953" t="s">
        <v>873</v>
      </c>
      <c r="F35953">
        <v>14</v>
      </c>
      <c r="G35953" t="s">
        <v>177</v>
      </c>
      <c r="H35953" t="s">
        <v>140</v>
      </c>
      <c r="I35953">
        <v>14</v>
      </c>
      <c r="J35953" t="s">
        <v>596</v>
      </c>
      <c r="K35953" t="s">
        <v>595</v>
      </c>
      <c r="L35953" t="s">
        <v>140</v>
      </c>
      <c r="M35953">
        <v>14</v>
      </c>
      <c r="N35953" t="s">
        <v>732</v>
      </c>
      <c r="O35953" t="s">
        <v>733</v>
      </c>
      <c r="P35953">
        <v>14</v>
      </c>
      <c r="Q35953" t="s">
        <v>1167</v>
      </c>
      <c r="R35953" t="s">
        <v>1104</v>
      </c>
      <c r="S35953" t="s">
        <v>140</v>
      </c>
      <c r="T35953">
        <v>14</v>
      </c>
      <c r="U35953" t="s">
        <v>512</v>
      </c>
      <c r="V35953" t="s">
        <v>513</v>
      </c>
      <c r="W35953" t="s">
        <v>140</v>
      </c>
      <c r="X35953">
        <v>14</v>
      </c>
      <c r="Y35953" t="s">
        <v>1190</v>
      </c>
      <c r="Z35953" t="s">
        <v>1065</v>
      </c>
      <c r="AA35953" t="s">
        <v>140</v>
      </c>
    </row>
    <row r="35954" spans="1:27" x14ac:dyDescent="0.35">
      <c r="A35954" t="s">
        <v>23</v>
      </c>
      <c r="B35954" t="s">
        <v>1165</v>
      </c>
      <c r="C35954">
        <v>62</v>
      </c>
      <c r="D35954" t="s">
        <v>961</v>
      </c>
      <c r="E35954" t="s">
        <v>960</v>
      </c>
      <c r="F35954">
        <v>62</v>
      </c>
      <c r="G35954" t="s">
        <v>1190</v>
      </c>
      <c r="H35954" t="s">
        <v>1065</v>
      </c>
      <c r="I35954">
        <v>62</v>
      </c>
      <c r="J35954" t="s">
        <v>811</v>
      </c>
      <c r="K35954" t="s">
        <v>812</v>
      </c>
      <c r="L35954" t="s">
        <v>140</v>
      </c>
      <c r="M35954">
        <v>62</v>
      </c>
      <c r="N35954" t="s">
        <v>552</v>
      </c>
      <c r="O35954" t="s">
        <v>551</v>
      </c>
      <c r="P35954">
        <v>62</v>
      </c>
      <c r="Q35954" t="s">
        <v>108</v>
      </c>
      <c r="R35954" t="s">
        <v>801</v>
      </c>
      <c r="S35954" t="s">
        <v>971</v>
      </c>
      <c r="T35954">
        <v>62</v>
      </c>
      <c r="U35954" t="s">
        <v>619</v>
      </c>
      <c r="V35954" t="s">
        <v>650</v>
      </c>
      <c r="W35954" t="s">
        <v>775</v>
      </c>
      <c r="X35954">
        <v>62</v>
      </c>
      <c r="Y35954" t="s">
        <v>1115</v>
      </c>
      <c r="Z35954" t="s">
        <v>1057</v>
      </c>
      <c r="AA35954" t="s">
        <v>140</v>
      </c>
    </row>
    <row r="35955" spans="1:27" x14ac:dyDescent="0.35">
      <c r="A35955" t="s">
        <v>23</v>
      </c>
      <c r="B35955" t="s">
        <v>1166</v>
      </c>
      <c r="C35955">
        <v>28</v>
      </c>
      <c r="D35955" t="s">
        <v>162</v>
      </c>
      <c r="E35955" t="s">
        <v>163</v>
      </c>
      <c r="F35955">
        <v>28</v>
      </c>
      <c r="G35955" t="s">
        <v>986</v>
      </c>
      <c r="H35955" t="s">
        <v>985</v>
      </c>
      <c r="I35955">
        <v>28</v>
      </c>
      <c r="J35955" t="s">
        <v>114</v>
      </c>
      <c r="K35955" t="s">
        <v>113</v>
      </c>
      <c r="L35955" t="s">
        <v>140</v>
      </c>
      <c r="M35955">
        <v>28</v>
      </c>
      <c r="N35955" t="s">
        <v>163</v>
      </c>
      <c r="O35955" t="s">
        <v>162</v>
      </c>
      <c r="P35955">
        <v>28</v>
      </c>
      <c r="Q35955" t="s">
        <v>1204</v>
      </c>
      <c r="R35955" t="s">
        <v>1098</v>
      </c>
      <c r="S35955" t="s">
        <v>140</v>
      </c>
      <c r="T35955">
        <v>28</v>
      </c>
      <c r="U35955" t="s">
        <v>740</v>
      </c>
      <c r="V35955" t="s">
        <v>741</v>
      </c>
      <c r="W35955" t="s">
        <v>140</v>
      </c>
      <c r="X35955">
        <v>28</v>
      </c>
      <c r="Y35955" t="s">
        <v>1109</v>
      </c>
      <c r="Z35955" t="s">
        <v>1062</v>
      </c>
      <c r="AA35955" t="s">
        <v>140</v>
      </c>
    </row>
    <row r="35956" spans="1:27" x14ac:dyDescent="0.35">
      <c r="A35956" t="s">
        <v>24</v>
      </c>
      <c r="B35956" t="s">
        <v>1165</v>
      </c>
      <c r="C35956">
        <v>6</v>
      </c>
      <c r="D35956" t="s">
        <v>710</v>
      </c>
      <c r="E35956" t="s">
        <v>711</v>
      </c>
      <c r="F35956">
        <v>6</v>
      </c>
      <c r="G35956" t="s">
        <v>177</v>
      </c>
      <c r="H35956" t="s">
        <v>140</v>
      </c>
      <c r="I35956">
        <v>6</v>
      </c>
      <c r="J35956" t="s">
        <v>177</v>
      </c>
      <c r="K35956" t="s">
        <v>140</v>
      </c>
      <c r="L35956" t="s">
        <v>140</v>
      </c>
      <c r="M35956">
        <v>6</v>
      </c>
      <c r="N35956" t="s">
        <v>146</v>
      </c>
      <c r="O35956" t="s">
        <v>797</v>
      </c>
      <c r="P35956">
        <v>6</v>
      </c>
      <c r="Q35956" t="s">
        <v>990</v>
      </c>
      <c r="R35956" t="s">
        <v>140</v>
      </c>
      <c r="S35956" t="s">
        <v>458</v>
      </c>
      <c r="T35956">
        <v>6</v>
      </c>
      <c r="U35956" t="s">
        <v>249</v>
      </c>
      <c r="V35956" t="s">
        <v>248</v>
      </c>
      <c r="W35956" t="s">
        <v>140</v>
      </c>
      <c r="X35956">
        <v>6</v>
      </c>
      <c r="Y35956" t="s">
        <v>122</v>
      </c>
      <c r="Z35956" t="s">
        <v>140</v>
      </c>
      <c r="AA35956" t="s">
        <v>121</v>
      </c>
    </row>
    <row r="35957" spans="1:27" x14ac:dyDescent="0.35">
      <c r="A35957" t="s">
        <v>24</v>
      </c>
      <c r="B35957" t="s">
        <v>1166</v>
      </c>
      <c r="C35957">
        <v>22</v>
      </c>
      <c r="D35957" t="s">
        <v>538</v>
      </c>
      <c r="E35957" t="s">
        <v>537</v>
      </c>
      <c r="F35957">
        <v>22</v>
      </c>
      <c r="G35957" t="s">
        <v>990</v>
      </c>
      <c r="H35957" t="s">
        <v>458</v>
      </c>
      <c r="I35957">
        <v>22</v>
      </c>
      <c r="J35957" t="s">
        <v>1200</v>
      </c>
      <c r="K35957" t="s">
        <v>1020</v>
      </c>
      <c r="L35957" t="s">
        <v>140</v>
      </c>
      <c r="M35957">
        <v>22</v>
      </c>
      <c r="N35957" t="s">
        <v>676</v>
      </c>
      <c r="O35957" t="s">
        <v>677</v>
      </c>
      <c r="P35957">
        <v>22</v>
      </c>
      <c r="Q35957" t="s">
        <v>516</v>
      </c>
      <c r="R35957" t="s">
        <v>517</v>
      </c>
      <c r="S35957" t="s">
        <v>140</v>
      </c>
      <c r="T35957">
        <v>22</v>
      </c>
      <c r="U35957" t="s">
        <v>359</v>
      </c>
      <c r="V35957" t="s">
        <v>358</v>
      </c>
      <c r="W35957" t="s">
        <v>140</v>
      </c>
      <c r="X35957">
        <v>21</v>
      </c>
      <c r="Y35957" t="s">
        <v>669</v>
      </c>
      <c r="Z35957" t="s">
        <v>668</v>
      </c>
      <c r="AA35957" t="s">
        <v>140</v>
      </c>
    </row>
    <row r="35958" spans="1:27" x14ac:dyDescent="0.35">
      <c r="A35958" t="s">
        <v>25</v>
      </c>
      <c r="B35958" t="s">
        <v>1165</v>
      </c>
      <c r="C35958">
        <v>5</v>
      </c>
      <c r="D35958" t="s">
        <v>91</v>
      </c>
      <c r="E35958" t="s">
        <v>92</v>
      </c>
      <c r="F35958">
        <v>5</v>
      </c>
      <c r="G35958" t="s">
        <v>177</v>
      </c>
      <c r="H35958" t="s">
        <v>140</v>
      </c>
      <c r="I35958">
        <v>5</v>
      </c>
      <c r="J35958" t="s">
        <v>177</v>
      </c>
      <c r="K35958" t="s">
        <v>140</v>
      </c>
      <c r="L35958" t="s">
        <v>140</v>
      </c>
      <c r="M35958">
        <v>5</v>
      </c>
      <c r="N35958" t="s">
        <v>844</v>
      </c>
      <c r="O35958" t="s">
        <v>528</v>
      </c>
      <c r="P35958">
        <v>5</v>
      </c>
      <c r="Q35958" t="s">
        <v>177</v>
      </c>
      <c r="R35958" t="s">
        <v>140</v>
      </c>
      <c r="S35958" t="s">
        <v>140</v>
      </c>
      <c r="T35958">
        <v>5</v>
      </c>
      <c r="U35958" t="s">
        <v>249</v>
      </c>
      <c r="V35958" t="s">
        <v>248</v>
      </c>
      <c r="W35958" t="s">
        <v>140</v>
      </c>
      <c r="X35958">
        <v>5</v>
      </c>
      <c r="Y35958" t="s">
        <v>177</v>
      </c>
      <c r="Z35958" t="s">
        <v>140</v>
      </c>
      <c r="AA35958" t="s">
        <v>140</v>
      </c>
    </row>
    <row r="35959" spans="1:27" x14ac:dyDescent="0.35">
      <c r="A35959" t="s">
        <v>25</v>
      </c>
      <c r="B35959" t="s">
        <v>1166</v>
      </c>
      <c r="C35959">
        <v>12</v>
      </c>
      <c r="D35959" t="s">
        <v>81</v>
      </c>
      <c r="E35959" t="s">
        <v>80</v>
      </c>
      <c r="F35959">
        <v>12</v>
      </c>
      <c r="G35959" t="s">
        <v>806</v>
      </c>
      <c r="H35959" t="s">
        <v>574</v>
      </c>
      <c r="I35959">
        <v>12</v>
      </c>
      <c r="J35959" t="s">
        <v>177</v>
      </c>
      <c r="K35959" t="s">
        <v>140</v>
      </c>
      <c r="L35959" t="s">
        <v>140</v>
      </c>
      <c r="M35959">
        <v>12</v>
      </c>
      <c r="N35959" t="s">
        <v>791</v>
      </c>
      <c r="O35959" t="s">
        <v>792</v>
      </c>
      <c r="P35959">
        <v>12</v>
      </c>
      <c r="Q35959" t="s">
        <v>858</v>
      </c>
      <c r="R35959" t="s">
        <v>527</v>
      </c>
      <c r="S35959" t="s">
        <v>140</v>
      </c>
      <c r="T35959">
        <v>12</v>
      </c>
      <c r="U35959" t="s">
        <v>708</v>
      </c>
      <c r="V35959" t="s">
        <v>709</v>
      </c>
      <c r="W35959" t="s">
        <v>140</v>
      </c>
      <c r="X35959">
        <v>12</v>
      </c>
      <c r="Y35959" t="s">
        <v>873</v>
      </c>
      <c r="Z35959" t="s">
        <v>874</v>
      </c>
      <c r="AA35959" t="s">
        <v>140</v>
      </c>
    </row>
    <row r="35960" spans="1:27" x14ac:dyDescent="0.35">
      <c r="A35960" t="s">
        <v>26</v>
      </c>
      <c r="B35960" t="s">
        <v>1165</v>
      </c>
      <c r="C35960">
        <v>7</v>
      </c>
      <c r="D35960" t="s">
        <v>862</v>
      </c>
      <c r="E35960" t="s">
        <v>861</v>
      </c>
      <c r="F35960">
        <v>7</v>
      </c>
      <c r="G35960" t="s">
        <v>177</v>
      </c>
      <c r="H35960" t="s">
        <v>140</v>
      </c>
      <c r="I35960">
        <v>7</v>
      </c>
      <c r="J35960" t="s">
        <v>861</v>
      </c>
      <c r="K35960" t="s">
        <v>862</v>
      </c>
      <c r="L35960" t="s">
        <v>140</v>
      </c>
      <c r="M35960">
        <v>7</v>
      </c>
      <c r="N35960" t="s">
        <v>344</v>
      </c>
      <c r="O35960" t="s">
        <v>345</v>
      </c>
      <c r="P35960">
        <v>7</v>
      </c>
      <c r="Q35960" t="s">
        <v>177</v>
      </c>
      <c r="R35960" t="s">
        <v>140</v>
      </c>
      <c r="S35960" t="s">
        <v>140</v>
      </c>
      <c r="T35960">
        <v>7</v>
      </c>
      <c r="U35960" t="s">
        <v>861</v>
      </c>
      <c r="V35960" t="s">
        <v>862</v>
      </c>
      <c r="W35960" t="s">
        <v>140</v>
      </c>
      <c r="X35960">
        <v>7</v>
      </c>
      <c r="Y35960" t="s">
        <v>177</v>
      </c>
      <c r="Z35960" t="s">
        <v>140</v>
      </c>
      <c r="AA35960" t="s">
        <v>140</v>
      </c>
    </row>
    <row r="35961" spans="1:27" x14ac:dyDescent="0.35">
      <c r="A35961" t="s">
        <v>26</v>
      </c>
      <c r="B35961" t="s">
        <v>1166</v>
      </c>
      <c r="C35961">
        <v>13</v>
      </c>
      <c r="D35961" t="s">
        <v>140</v>
      </c>
      <c r="E35961" t="s">
        <v>177</v>
      </c>
      <c r="F35961">
        <v>13</v>
      </c>
      <c r="G35961" t="s">
        <v>904</v>
      </c>
      <c r="H35961" t="s">
        <v>903</v>
      </c>
      <c r="I35961">
        <v>13</v>
      </c>
      <c r="J35961" t="s">
        <v>177</v>
      </c>
      <c r="K35961" t="s">
        <v>140</v>
      </c>
      <c r="L35961" t="s">
        <v>140</v>
      </c>
      <c r="M35961">
        <v>13</v>
      </c>
      <c r="N35961" t="s">
        <v>48</v>
      </c>
      <c r="O35961" t="s">
        <v>49</v>
      </c>
      <c r="P35961">
        <v>13</v>
      </c>
      <c r="Q35961" t="s">
        <v>387</v>
      </c>
      <c r="R35961" t="s">
        <v>117</v>
      </c>
      <c r="S35961" t="s">
        <v>903</v>
      </c>
      <c r="T35961">
        <v>13</v>
      </c>
      <c r="U35961" t="s">
        <v>933</v>
      </c>
      <c r="V35961" t="s">
        <v>824</v>
      </c>
      <c r="W35961" t="s">
        <v>140</v>
      </c>
      <c r="X35961">
        <v>13</v>
      </c>
      <c r="Y35961" t="s">
        <v>596</v>
      </c>
      <c r="Z35961" t="s">
        <v>595</v>
      </c>
      <c r="AA35961" t="s">
        <v>140</v>
      </c>
    </row>
    <row r="35962" spans="1:27" x14ac:dyDescent="0.35">
      <c r="A35962" t="s">
        <v>27</v>
      </c>
      <c r="B35962" t="s">
        <v>1165</v>
      </c>
      <c r="C35962">
        <v>5</v>
      </c>
      <c r="D35962" t="s">
        <v>779</v>
      </c>
      <c r="E35962" t="s">
        <v>880</v>
      </c>
      <c r="F35962">
        <v>5</v>
      </c>
      <c r="G35962" t="s">
        <v>177</v>
      </c>
      <c r="H35962" t="s">
        <v>140</v>
      </c>
      <c r="I35962">
        <v>5</v>
      </c>
      <c r="J35962" t="s">
        <v>156</v>
      </c>
      <c r="K35962" t="s">
        <v>157</v>
      </c>
      <c r="L35962" t="s">
        <v>140</v>
      </c>
      <c r="M35962">
        <v>5</v>
      </c>
      <c r="N35962" t="s">
        <v>177</v>
      </c>
      <c r="O35962" t="s">
        <v>140</v>
      </c>
      <c r="P35962">
        <v>5</v>
      </c>
      <c r="Q35962" t="s">
        <v>177</v>
      </c>
      <c r="R35962" t="s">
        <v>140</v>
      </c>
      <c r="S35962" t="s">
        <v>140</v>
      </c>
      <c r="T35962">
        <v>5</v>
      </c>
      <c r="U35962" t="s">
        <v>880</v>
      </c>
      <c r="V35962" t="s">
        <v>779</v>
      </c>
      <c r="W35962" t="s">
        <v>140</v>
      </c>
      <c r="X35962">
        <v>5</v>
      </c>
      <c r="Y35962" t="s">
        <v>177</v>
      </c>
      <c r="Z35962" t="s">
        <v>140</v>
      </c>
      <c r="AA35962" t="s">
        <v>140</v>
      </c>
    </row>
    <row r="35963" spans="1:27" x14ac:dyDescent="0.35">
      <c r="A35963" t="s">
        <v>27</v>
      </c>
      <c r="B35963" t="s">
        <v>1166</v>
      </c>
      <c r="C35963">
        <v>7</v>
      </c>
      <c r="D35963" t="s">
        <v>433</v>
      </c>
      <c r="E35963" t="s">
        <v>432</v>
      </c>
      <c r="F35963">
        <v>7</v>
      </c>
      <c r="G35963" t="s">
        <v>92</v>
      </c>
      <c r="H35963" t="s">
        <v>91</v>
      </c>
      <c r="I35963">
        <v>7</v>
      </c>
      <c r="J35963" t="s">
        <v>177</v>
      </c>
      <c r="K35963" t="s">
        <v>140</v>
      </c>
      <c r="L35963" t="s">
        <v>140</v>
      </c>
      <c r="M35963">
        <v>7</v>
      </c>
      <c r="N35963" t="s">
        <v>500</v>
      </c>
      <c r="O35963" t="s">
        <v>501</v>
      </c>
      <c r="P35963">
        <v>7</v>
      </c>
      <c r="Q35963" t="s">
        <v>969</v>
      </c>
      <c r="R35963" t="s">
        <v>968</v>
      </c>
      <c r="S35963" t="s">
        <v>140</v>
      </c>
      <c r="T35963">
        <v>7</v>
      </c>
      <c r="U35963" t="s">
        <v>177</v>
      </c>
      <c r="V35963" t="s">
        <v>140</v>
      </c>
      <c r="W35963" t="s">
        <v>140</v>
      </c>
      <c r="X35963">
        <v>7</v>
      </c>
      <c r="Y35963" t="s">
        <v>609</v>
      </c>
      <c r="Z35963" t="s">
        <v>608</v>
      </c>
      <c r="AA35963" t="s">
        <v>140</v>
      </c>
    </row>
    <row r="35964" spans="1:27" x14ac:dyDescent="0.35">
      <c r="A35964" t="s">
        <v>28</v>
      </c>
      <c r="B35964" t="s">
        <v>1165</v>
      </c>
      <c r="C35964">
        <v>9</v>
      </c>
      <c r="D35964" t="s">
        <v>183</v>
      </c>
      <c r="E35964" t="s">
        <v>182</v>
      </c>
      <c r="F35964">
        <v>9</v>
      </c>
      <c r="G35964" t="s">
        <v>177</v>
      </c>
      <c r="H35964" t="s">
        <v>140</v>
      </c>
      <c r="I35964">
        <v>9</v>
      </c>
      <c r="J35964" t="s">
        <v>177</v>
      </c>
      <c r="K35964" t="s">
        <v>140</v>
      </c>
      <c r="L35964" t="s">
        <v>140</v>
      </c>
      <c r="M35964">
        <v>9</v>
      </c>
      <c r="N35964" t="s">
        <v>857</v>
      </c>
      <c r="O35964" t="s">
        <v>856</v>
      </c>
      <c r="P35964">
        <v>9</v>
      </c>
      <c r="Q35964" t="s">
        <v>177</v>
      </c>
      <c r="R35964" t="s">
        <v>140</v>
      </c>
      <c r="S35964" t="s">
        <v>140</v>
      </c>
      <c r="T35964">
        <v>9</v>
      </c>
      <c r="U35964" t="s">
        <v>153</v>
      </c>
      <c r="V35964" t="s">
        <v>152</v>
      </c>
      <c r="W35964" t="s">
        <v>140</v>
      </c>
      <c r="X35964">
        <v>9</v>
      </c>
      <c r="Y35964" t="s">
        <v>918</v>
      </c>
      <c r="Z35964" t="s">
        <v>919</v>
      </c>
      <c r="AA35964" t="s">
        <v>140</v>
      </c>
    </row>
    <row r="35965" spans="1:27" x14ac:dyDescent="0.35">
      <c r="A35965" t="s">
        <v>28</v>
      </c>
      <c r="B35965" t="s">
        <v>1166</v>
      </c>
      <c r="C35965">
        <v>20</v>
      </c>
      <c r="D35965" t="s">
        <v>608</v>
      </c>
      <c r="E35965" t="s">
        <v>609</v>
      </c>
      <c r="F35965">
        <v>20</v>
      </c>
      <c r="G35965" t="s">
        <v>177</v>
      </c>
      <c r="H35965" t="s">
        <v>140</v>
      </c>
      <c r="I35965">
        <v>20</v>
      </c>
      <c r="J35965" t="s">
        <v>1146</v>
      </c>
      <c r="K35965" t="s">
        <v>1052</v>
      </c>
      <c r="L35965" t="s">
        <v>140</v>
      </c>
      <c r="M35965">
        <v>20</v>
      </c>
      <c r="N35965" t="s">
        <v>124</v>
      </c>
      <c r="O35965" t="s">
        <v>123</v>
      </c>
      <c r="P35965">
        <v>20</v>
      </c>
      <c r="Q35965" t="s">
        <v>1146</v>
      </c>
      <c r="R35965" t="s">
        <v>1052</v>
      </c>
      <c r="S35965" t="s">
        <v>140</v>
      </c>
      <c r="T35965">
        <v>20</v>
      </c>
      <c r="U35965" t="s">
        <v>658</v>
      </c>
      <c r="V35965" t="s">
        <v>659</v>
      </c>
      <c r="W35965" t="s">
        <v>140</v>
      </c>
      <c r="X35965">
        <v>20</v>
      </c>
      <c r="Y35965" t="s">
        <v>163</v>
      </c>
      <c r="Z35965" t="s">
        <v>162</v>
      </c>
      <c r="AA35965" t="s">
        <v>140</v>
      </c>
    </row>
    <row r="35966" spans="1:27" x14ac:dyDescent="0.35">
      <c r="A35966" t="s">
        <v>29</v>
      </c>
      <c r="B35966" t="s">
        <v>1165</v>
      </c>
      <c r="C35966">
        <v>3</v>
      </c>
      <c r="D35966" t="s">
        <v>140</v>
      </c>
      <c r="E35966" t="s">
        <v>177</v>
      </c>
      <c r="F35966">
        <v>3</v>
      </c>
      <c r="G35966" t="s">
        <v>177</v>
      </c>
      <c r="H35966" t="s">
        <v>140</v>
      </c>
      <c r="I35966">
        <v>3</v>
      </c>
      <c r="J35966" t="s">
        <v>177</v>
      </c>
      <c r="K35966" t="s">
        <v>140</v>
      </c>
      <c r="L35966" t="s">
        <v>140</v>
      </c>
      <c r="M35966">
        <v>3</v>
      </c>
      <c r="N35966" t="s">
        <v>58</v>
      </c>
      <c r="O35966" t="s">
        <v>59</v>
      </c>
      <c r="P35966">
        <v>3</v>
      </c>
      <c r="Q35966" t="s">
        <v>177</v>
      </c>
      <c r="R35966" t="s">
        <v>140</v>
      </c>
      <c r="S35966" t="s">
        <v>140</v>
      </c>
      <c r="T35966">
        <v>3</v>
      </c>
      <c r="U35966" t="s">
        <v>177</v>
      </c>
      <c r="V35966" t="s">
        <v>140</v>
      </c>
      <c r="W35966" t="s">
        <v>140</v>
      </c>
      <c r="X35966">
        <v>3</v>
      </c>
      <c r="Y35966" t="s">
        <v>177</v>
      </c>
      <c r="Z35966" t="s">
        <v>140</v>
      </c>
      <c r="AA35966" t="s">
        <v>140</v>
      </c>
    </row>
    <row r="35967" spans="1:27" x14ac:dyDescent="0.35">
      <c r="A35967" t="s">
        <v>29</v>
      </c>
      <c r="B35967" t="s">
        <v>1166</v>
      </c>
      <c r="C35967">
        <v>13</v>
      </c>
      <c r="D35967" t="s">
        <v>451</v>
      </c>
      <c r="E35967" t="s">
        <v>450</v>
      </c>
      <c r="F35967">
        <v>13</v>
      </c>
      <c r="G35967" t="s">
        <v>1161</v>
      </c>
      <c r="H35967" t="s">
        <v>1072</v>
      </c>
      <c r="I35967">
        <v>13</v>
      </c>
      <c r="J35967" t="s">
        <v>928</v>
      </c>
      <c r="K35967" t="s">
        <v>929</v>
      </c>
      <c r="L35967" t="s">
        <v>140</v>
      </c>
      <c r="M35967">
        <v>13</v>
      </c>
      <c r="N35967" t="s">
        <v>989</v>
      </c>
      <c r="O35967" t="s">
        <v>848</v>
      </c>
      <c r="P35967">
        <v>13</v>
      </c>
      <c r="Q35967" t="s">
        <v>1161</v>
      </c>
      <c r="R35967" t="s">
        <v>1072</v>
      </c>
      <c r="S35967" t="s">
        <v>140</v>
      </c>
      <c r="T35967">
        <v>13</v>
      </c>
      <c r="U35967" t="s">
        <v>1161</v>
      </c>
      <c r="V35967" t="s">
        <v>1072</v>
      </c>
      <c r="W35967" t="s">
        <v>140</v>
      </c>
      <c r="X35967">
        <v>13</v>
      </c>
      <c r="Y35967" t="s">
        <v>1142</v>
      </c>
      <c r="Z35967" t="s">
        <v>1018</v>
      </c>
      <c r="AA35967" t="s">
        <v>140</v>
      </c>
    </row>
    <row r="35968" spans="1:27" x14ac:dyDescent="0.35">
      <c r="A35968" t="s">
        <v>30</v>
      </c>
      <c r="B35968" t="s">
        <v>1165</v>
      </c>
      <c r="C35968">
        <v>10</v>
      </c>
      <c r="D35968" t="s">
        <v>140</v>
      </c>
      <c r="E35968" t="s">
        <v>177</v>
      </c>
      <c r="F35968">
        <v>10</v>
      </c>
      <c r="G35968" t="s">
        <v>177</v>
      </c>
      <c r="H35968" t="s">
        <v>140</v>
      </c>
      <c r="I35968">
        <v>10</v>
      </c>
      <c r="J35968" t="s">
        <v>177</v>
      </c>
      <c r="K35968" t="s">
        <v>140</v>
      </c>
      <c r="L35968" t="s">
        <v>140</v>
      </c>
      <c r="M35968">
        <v>10</v>
      </c>
      <c r="N35968" t="s">
        <v>684</v>
      </c>
      <c r="O35968" t="s">
        <v>685</v>
      </c>
      <c r="P35968">
        <v>10</v>
      </c>
      <c r="Q35968" t="s">
        <v>177</v>
      </c>
      <c r="R35968" t="s">
        <v>140</v>
      </c>
      <c r="S35968" t="s">
        <v>140</v>
      </c>
      <c r="T35968">
        <v>10</v>
      </c>
      <c r="U35968" t="s">
        <v>632</v>
      </c>
      <c r="V35968" t="s">
        <v>633</v>
      </c>
      <c r="W35968" t="s">
        <v>140</v>
      </c>
      <c r="X35968">
        <v>10</v>
      </c>
      <c r="Y35968" t="s">
        <v>96</v>
      </c>
      <c r="Z35968" t="s">
        <v>95</v>
      </c>
      <c r="AA35968" t="s">
        <v>140</v>
      </c>
    </row>
    <row r="35969" spans="1:27" x14ac:dyDescent="0.35">
      <c r="A35969" t="s">
        <v>30</v>
      </c>
      <c r="B35969" t="s">
        <v>1166</v>
      </c>
      <c r="C35969">
        <v>6</v>
      </c>
      <c r="D35969" t="s">
        <v>620</v>
      </c>
      <c r="E35969" t="s">
        <v>619</v>
      </c>
      <c r="F35969">
        <v>6</v>
      </c>
      <c r="G35969" t="s">
        <v>177</v>
      </c>
      <c r="H35969" t="s">
        <v>140</v>
      </c>
      <c r="I35969">
        <v>6</v>
      </c>
      <c r="J35969" t="s">
        <v>177</v>
      </c>
      <c r="K35969" t="s">
        <v>140</v>
      </c>
      <c r="L35969" t="s">
        <v>140</v>
      </c>
      <c r="M35969">
        <v>6</v>
      </c>
      <c r="N35969" t="s">
        <v>120</v>
      </c>
      <c r="O35969" t="s">
        <v>119</v>
      </c>
      <c r="P35969">
        <v>6</v>
      </c>
      <c r="Q35969" t="s">
        <v>177</v>
      </c>
      <c r="R35969" t="s">
        <v>140</v>
      </c>
      <c r="S35969" t="s">
        <v>140</v>
      </c>
      <c r="T35969">
        <v>6</v>
      </c>
      <c r="U35969" t="s">
        <v>523</v>
      </c>
      <c r="V35969" t="s">
        <v>522</v>
      </c>
      <c r="W35969" t="s">
        <v>140</v>
      </c>
      <c r="X35969">
        <v>6</v>
      </c>
      <c r="Y35969" t="s">
        <v>177</v>
      </c>
      <c r="Z35969" t="s">
        <v>140</v>
      </c>
      <c r="AA35969" t="s">
        <v>140</v>
      </c>
    </row>
    <row r="35970" spans="1:27" x14ac:dyDescent="0.35">
      <c r="A35970" t="s">
        <v>31</v>
      </c>
      <c r="B35970" t="s">
        <v>1165</v>
      </c>
      <c r="C35970">
        <v>123</v>
      </c>
      <c r="D35970" t="s">
        <v>1063</v>
      </c>
      <c r="E35970" t="s">
        <v>1180</v>
      </c>
      <c r="F35970">
        <v>123</v>
      </c>
      <c r="G35970" t="s">
        <v>748</v>
      </c>
      <c r="H35970" t="s">
        <v>749</v>
      </c>
      <c r="I35970">
        <v>123</v>
      </c>
      <c r="J35970" t="s">
        <v>285</v>
      </c>
      <c r="K35970" t="s">
        <v>286</v>
      </c>
      <c r="L35970" t="s">
        <v>140</v>
      </c>
      <c r="M35970">
        <v>123</v>
      </c>
      <c r="N35970" t="s">
        <v>331</v>
      </c>
      <c r="O35970" t="s">
        <v>332</v>
      </c>
      <c r="P35970">
        <v>123</v>
      </c>
      <c r="Q35970" t="s">
        <v>88</v>
      </c>
      <c r="R35970" t="s">
        <v>87</v>
      </c>
      <c r="S35970" t="s">
        <v>140</v>
      </c>
      <c r="T35970">
        <v>123</v>
      </c>
      <c r="U35970" t="s">
        <v>772</v>
      </c>
      <c r="V35970" t="s">
        <v>773</v>
      </c>
      <c r="W35970" t="s">
        <v>140</v>
      </c>
      <c r="X35970">
        <v>123</v>
      </c>
      <c r="Y35970" t="s">
        <v>500</v>
      </c>
      <c r="Z35970" t="s">
        <v>1061</v>
      </c>
      <c r="AA35970" t="s">
        <v>1008</v>
      </c>
    </row>
    <row r="35971" spans="1:27" x14ac:dyDescent="0.35">
      <c r="A35971" t="s">
        <v>31</v>
      </c>
      <c r="B35971" t="s">
        <v>1166</v>
      </c>
      <c r="C35971">
        <v>55</v>
      </c>
      <c r="D35971" t="s">
        <v>769</v>
      </c>
      <c r="E35971" t="s">
        <v>768</v>
      </c>
      <c r="F35971">
        <v>55</v>
      </c>
      <c r="G35971" t="s">
        <v>768</v>
      </c>
      <c r="H35971" t="s">
        <v>769</v>
      </c>
      <c r="I35971">
        <v>55</v>
      </c>
      <c r="J35971" t="s">
        <v>188</v>
      </c>
      <c r="K35971" t="s">
        <v>187</v>
      </c>
      <c r="L35971" t="s">
        <v>140</v>
      </c>
      <c r="M35971">
        <v>55</v>
      </c>
      <c r="N35971" t="s">
        <v>616</v>
      </c>
      <c r="O35971" t="s">
        <v>615</v>
      </c>
      <c r="P35971">
        <v>55</v>
      </c>
      <c r="Q35971" t="s">
        <v>1115</v>
      </c>
      <c r="R35971" t="s">
        <v>1057</v>
      </c>
      <c r="S35971" t="s">
        <v>140</v>
      </c>
      <c r="T35971">
        <v>55</v>
      </c>
      <c r="U35971" t="s">
        <v>902</v>
      </c>
      <c r="V35971" t="s">
        <v>901</v>
      </c>
      <c r="W35971" t="s">
        <v>140</v>
      </c>
      <c r="X35971">
        <v>55</v>
      </c>
      <c r="Y35971" t="s">
        <v>1115</v>
      </c>
      <c r="Z35971" t="s">
        <v>1057</v>
      </c>
      <c r="AA35971" t="s">
        <v>140</v>
      </c>
    </row>
    <row r="35972" spans="1:27" x14ac:dyDescent="0.35">
      <c r="A35972" t="s">
        <v>32</v>
      </c>
      <c r="B35972" t="s">
        <v>1165</v>
      </c>
      <c r="C35972">
        <v>383</v>
      </c>
      <c r="D35972" t="s">
        <v>411</v>
      </c>
      <c r="E35972" t="s">
        <v>410</v>
      </c>
      <c r="F35972">
        <v>383</v>
      </c>
      <c r="G35972" t="s">
        <v>1005</v>
      </c>
      <c r="H35972" t="s">
        <v>967</v>
      </c>
      <c r="I35972">
        <v>383</v>
      </c>
      <c r="J35972" t="s">
        <v>998</v>
      </c>
      <c r="K35972" t="s">
        <v>716</v>
      </c>
      <c r="L35972" t="s">
        <v>1008</v>
      </c>
      <c r="M35972">
        <v>383</v>
      </c>
      <c r="N35972" t="s">
        <v>721</v>
      </c>
      <c r="O35972" t="s">
        <v>720</v>
      </c>
      <c r="P35972">
        <v>383</v>
      </c>
      <c r="Q35972" t="s">
        <v>500</v>
      </c>
      <c r="R35972" t="s">
        <v>527</v>
      </c>
      <c r="S35972" t="s">
        <v>1019</v>
      </c>
      <c r="T35972">
        <v>383</v>
      </c>
      <c r="U35972" t="s">
        <v>736</v>
      </c>
      <c r="V35972" t="s">
        <v>57</v>
      </c>
      <c r="W35972" t="s">
        <v>1008</v>
      </c>
      <c r="X35972">
        <v>381</v>
      </c>
      <c r="Y35972" t="s">
        <v>987</v>
      </c>
      <c r="Z35972" t="s">
        <v>733</v>
      </c>
      <c r="AA35972" t="s">
        <v>1021</v>
      </c>
    </row>
    <row r="35973" spans="1:27" x14ac:dyDescent="0.35">
      <c r="A35973" t="s">
        <v>32</v>
      </c>
      <c r="B35973" t="s">
        <v>1166</v>
      </c>
      <c r="C35973">
        <v>743</v>
      </c>
      <c r="D35973" t="s">
        <v>893</v>
      </c>
      <c r="E35973" t="s">
        <v>892</v>
      </c>
      <c r="F35973">
        <v>743</v>
      </c>
      <c r="G35973" t="s">
        <v>110</v>
      </c>
      <c r="H35973" t="s">
        <v>109</v>
      </c>
      <c r="I35973">
        <v>743</v>
      </c>
      <c r="J35973" t="s">
        <v>1122</v>
      </c>
      <c r="K35973" t="s">
        <v>89</v>
      </c>
      <c r="L35973" t="s">
        <v>1010</v>
      </c>
      <c r="M35973">
        <v>743</v>
      </c>
      <c r="N35973" t="s">
        <v>976</v>
      </c>
      <c r="O35973" t="s">
        <v>975</v>
      </c>
      <c r="P35973">
        <v>743</v>
      </c>
      <c r="Q35973" t="s">
        <v>110</v>
      </c>
      <c r="R35973" t="s">
        <v>109</v>
      </c>
      <c r="S35973" t="s">
        <v>1022</v>
      </c>
      <c r="T35973">
        <v>743</v>
      </c>
      <c r="U35973" t="s">
        <v>1088</v>
      </c>
      <c r="V35973" t="s">
        <v>1087</v>
      </c>
      <c r="W35973" t="s">
        <v>140</v>
      </c>
      <c r="X35973">
        <v>735</v>
      </c>
      <c r="Y35973" t="s">
        <v>92</v>
      </c>
      <c r="Z35973" t="s">
        <v>548</v>
      </c>
      <c r="AA35973" t="s">
        <v>1008</v>
      </c>
    </row>
    <row r="35975" spans="1:27" x14ac:dyDescent="0.35">
      <c r="A35975" t="s">
        <v>2488</v>
      </c>
    </row>
    <row r="35976" spans="1:27" x14ac:dyDescent="0.35">
      <c r="A35976" t="s">
        <v>2</v>
      </c>
      <c r="B35976" t="s">
        <v>1141</v>
      </c>
      <c r="C35976" t="s">
        <v>2461</v>
      </c>
      <c r="D35976" t="s">
        <v>2462</v>
      </c>
      <c r="E35976" t="s">
        <v>2463</v>
      </c>
      <c r="F35976" t="s">
        <v>2464</v>
      </c>
      <c r="G35976" t="s">
        <v>2465</v>
      </c>
      <c r="H35976" t="s">
        <v>2466</v>
      </c>
      <c r="I35976" t="s">
        <v>2467</v>
      </c>
      <c r="J35976" t="s">
        <v>2468</v>
      </c>
      <c r="K35976" t="s">
        <v>2469</v>
      </c>
      <c r="L35976" t="s">
        <v>2470</v>
      </c>
      <c r="M35976" t="s">
        <v>2471</v>
      </c>
      <c r="N35976" t="s">
        <v>2472</v>
      </c>
      <c r="O35976" t="s">
        <v>2473</v>
      </c>
      <c r="P35976" t="s">
        <v>2474</v>
      </c>
      <c r="Q35976" t="s">
        <v>2475</v>
      </c>
      <c r="R35976" t="s">
        <v>2476</v>
      </c>
      <c r="S35976" t="s">
        <v>2477</v>
      </c>
      <c r="T35976" t="s">
        <v>2478</v>
      </c>
      <c r="U35976" t="s">
        <v>2479</v>
      </c>
      <c r="V35976" t="s">
        <v>2480</v>
      </c>
      <c r="W35976" t="s">
        <v>2481</v>
      </c>
      <c r="X35976" t="s">
        <v>2482</v>
      </c>
      <c r="Y35976" t="s">
        <v>2483</v>
      </c>
      <c r="Z35976" t="s">
        <v>2484</v>
      </c>
      <c r="AA35976" t="s">
        <v>2485</v>
      </c>
    </row>
    <row r="35977" spans="1:27" x14ac:dyDescent="0.35">
      <c r="A35977" t="s">
        <v>8</v>
      </c>
      <c r="B35977" t="s">
        <v>1129</v>
      </c>
      <c r="C35977">
        <v>21</v>
      </c>
      <c r="D35977" t="s">
        <v>1061</v>
      </c>
      <c r="E35977" t="s">
        <v>1112</v>
      </c>
      <c r="F35977">
        <v>21</v>
      </c>
      <c r="G35977" t="s">
        <v>1114</v>
      </c>
      <c r="H35977" t="s">
        <v>953</v>
      </c>
      <c r="I35977">
        <v>21</v>
      </c>
      <c r="J35977" t="s">
        <v>840</v>
      </c>
      <c r="K35977" t="s">
        <v>841</v>
      </c>
      <c r="L35977" t="s">
        <v>140</v>
      </c>
      <c r="M35977">
        <v>21</v>
      </c>
      <c r="N35977" t="s">
        <v>559</v>
      </c>
      <c r="O35977" t="s">
        <v>560</v>
      </c>
      <c r="P35977">
        <v>21</v>
      </c>
      <c r="Q35977" t="s">
        <v>995</v>
      </c>
      <c r="R35977" t="s">
        <v>994</v>
      </c>
      <c r="S35977" t="s">
        <v>140</v>
      </c>
      <c r="T35977">
        <v>21</v>
      </c>
      <c r="U35977" t="s">
        <v>960</v>
      </c>
      <c r="V35977" t="s">
        <v>961</v>
      </c>
      <c r="W35977" t="s">
        <v>140</v>
      </c>
      <c r="X35977">
        <v>21</v>
      </c>
      <c r="Y35977" t="s">
        <v>1201</v>
      </c>
      <c r="Z35977" t="s">
        <v>1019</v>
      </c>
      <c r="AA35977" t="s">
        <v>140</v>
      </c>
    </row>
    <row r="35978" spans="1:27" x14ac:dyDescent="0.35">
      <c r="A35978" t="s">
        <v>8</v>
      </c>
      <c r="B35978" t="s">
        <v>1130</v>
      </c>
      <c r="C35978">
        <v>39</v>
      </c>
      <c r="D35978" t="s">
        <v>1023</v>
      </c>
      <c r="E35978" t="s">
        <v>1198</v>
      </c>
      <c r="F35978">
        <v>39</v>
      </c>
      <c r="G35978" t="s">
        <v>1137</v>
      </c>
      <c r="H35978" t="s">
        <v>1102</v>
      </c>
      <c r="I35978">
        <v>39</v>
      </c>
      <c r="J35978" t="s">
        <v>839</v>
      </c>
      <c r="K35978" t="s">
        <v>838</v>
      </c>
      <c r="L35978" t="s">
        <v>140</v>
      </c>
      <c r="M35978">
        <v>39</v>
      </c>
      <c r="N35978" t="s">
        <v>143</v>
      </c>
      <c r="O35978" t="s">
        <v>142</v>
      </c>
      <c r="P35978">
        <v>39</v>
      </c>
      <c r="Q35978" t="s">
        <v>177</v>
      </c>
      <c r="R35978" t="s">
        <v>140</v>
      </c>
      <c r="S35978" t="s">
        <v>140</v>
      </c>
      <c r="T35978">
        <v>39</v>
      </c>
      <c r="U35978" t="s">
        <v>596</v>
      </c>
      <c r="V35978" t="s">
        <v>595</v>
      </c>
      <c r="W35978" t="s">
        <v>140</v>
      </c>
      <c r="X35978">
        <v>39</v>
      </c>
      <c r="Y35978" t="s">
        <v>1122</v>
      </c>
      <c r="Z35978" t="s">
        <v>1049</v>
      </c>
      <c r="AA35978" t="s">
        <v>140</v>
      </c>
    </row>
    <row r="35979" spans="1:27" x14ac:dyDescent="0.35">
      <c r="A35979" t="s">
        <v>8</v>
      </c>
      <c r="B35979" t="s">
        <v>1131</v>
      </c>
      <c r="C35979">
        <v>18</v>
      </c>
      <c r="D35979" t="s">
        <v>1102</v>
      </c>
      <c r="E35979" t="s">
        <v>1137</v>
      </c>
      <c r="F35979">
        <v>18</v>
      </c>
      <c r="G35979" t="s">
        <v>116</v>
      </c>
      <c r="H35979" t="s">
        <v>115</v>
      </c>
      <c r="I35979">
        <v>18</v>
      </c>
      <c r="J35979" t="s">
        <v>270</v>
      </c>
      <c r="K35979" t="s">
        <v>269</v>
      </c>
      <c r="L35979" t="s">
        <v>140</v>
      </c>
      <c r="M35979">
        <v>18</v>
      </c>
      <c r="N35979" t="s">
        <v>905</v>
      </c>
      <c r="O35979" t="s">
        <v>847</v>
      </c>
      <c r="P35979">
        <v>18</v>
      </c>
      <c r="Q35979" t="s">
        <v>177</v>
      </c>
      <c r="R35979" t="s">
        <v>140</v>
      </c>
      <c r="S35979" t="s">
        <v>140</v>
      </c>
      <c r="T35979">
        <v>18</v>
      </c>
      <c r="U35979" t="s">
        <v>285</v>
      </c>
      <c r="V35979" t="s">
        <v>286</v>
      </c>
      <c r="W35979" t="s">
        <v>140</v>
      </c>
      <c r="X35979">
        <v>17</v>
      </c>
      <c r="Y35979" t="s">
        <v>344</v>
      </c>
      <c r="Z35979" t="s">
        <v>345</v>
      </c>
      <c r="AA35979" t="s">
        <v>140</v>
      </c>
    </row>
    <row r="35980" spans="1:27" x14ac:dyDescent="0.35">
      <c r="A35980" t="s">
        <v>9</v>
      </c>
      <c r="B35980" t="s">
        <v>1129</v>
      </c>
      <c r="C35980">
        <v>6</v>
      </c>
      <c r="D35980" t="s">
        <v>723</v>
      </c>
      <c r="E35980" t="s">
        <v>722</v>
      </c>
      <c r="F35980">
        <v>6</v>
      </c>
      <c r="G35980" t="s">
        <v>124</v>
      </c>
      <c r="H35980" t="s">
        <v>123</v>
      </c>
      <c r="I35980">
        <v>6</v>
      </c>
      <c r="J35980" t="s">
        <v>177</v>
      </c>
      <c r="K35980" t="s">
        <v>140</v>
      </c>
      <c r="L35980" t="s">
        <v>140</v>
      </c>
      <c r="M35980">
        <v>6</v>
      </c>
      <c r="N35980" t="s">
        <v>177</v>
      </c>
      <c r="O35980" t="s">
        <v>140</v>
      </c>
      <c r="P35980">
        <v>6</v>
      </c>
      <c r="Q35980" t="s">
        <v>583</v>
      </c>
      <c r="R35980" t="s">
        <v>584</v>
      </c>
      <c r="S35980" t="s">
        <v>140</v>
      </c>
      <c r="T35980">
        <v>6</v>
      </c>
      <c r="U35980" t="s">
        <v>534</v>
      </c>
      <c r="V35980" t="s">
        <v>535</v>
      </c>
      <c r="W35980" t="s">
        <v>140</v>
      </c>
      <c r="X35980">
        <v>6</v>
      </c>
      <c r="Y35980" t="s">
        <v>177</v>
      </c>
      <c r="Z35980" t="s">
        <v>140</v>
      </c>
      <c r="AA35980" t="s">
        <v>140</v>
      </c>
    </row>
    <row r="35981" spans="1:27" x14ac:dyDescent="0.35">
      <c r="A35981" t="s">
        <v>9</v>
      </c>
      <c r="B35981" t="s">
        <v>1130</v>
      </c>
      <c r="C35981">
        <v>7</v>
      </c>
      <c r="D35981" t="s">
        <v>165</v>
      </c>
      <c r="E35981" t="s">
        <v>166</v>
      </c>
      <c r="F35981">
        <v>7</v>
      </c>
      <c r="G35981" t="s">
        <v>177</v>
      </c>
      <c r="H35981" t="s">
        <v>140</v>
      </c>
      <c r="I35981">
        <v>7</v>
      </c>
      <c r="J35981" t="s">
        <v>177</v>
      </c>
      <c r="K35981" t="s">
        <v>140</v>
      </c>
      <c r="L35981" t="s">
        <v>140</v>
      </c>
      <c r="M35981">
        <v>7</v>
      </c>
      <c r="N35981" t="s">
        <v>128</v>
      </c>
      <c r="O35981" t="s">
        <v>127</v>
      </c>
      <c r="P35981">
        <v>7</v>
      </c>
      <c r="Q35981" t="s">
        <v>1157</v>
      </c>
      <c r="R35981" t="s">
        <v>140</v>
      </c>
      <c r="S35981" t="s">
        <v>548</v>
      </c>
      <c r="T35981">
        <v>7</v>
      </c>
      <c r="U35981" t="s">
        <v>166</v>
      </c>
      <c r="V35981" t="s">
        <v>165</v>
      </c>
      <c r="W35981" t="s">
        <v>140</v>
      </c>
      <c r="X35981">
        <v>6</v>
      </c>
      <c r="Y35981" t="s">
        <v>177</v>
      </c>
      <c r="Z35981" t="s">
        <v>140</v>
      </c>
      <c r="AA35981" t="s">
        <v>140</v>
      </c>
    </row>
    <row r="35982" spans="1:27" x14ac:dyDescent="0.35">
      <c r="A35982" t="s">
        <v>10</v>
      </c>
      <c r="B35982" t="s">
        <v>1129</v>
      </c>
      <c r="C35982">
        <v>12</v>
      </c>
      <c r="D35982" t="s">
        <v>1106</v>
      </c>
      <c r="E35982" t="s">
        <v>1138</v>
      </c>
      <c r="F35982">
        <v>12</v>
      </c>
      <c r="G35982" t="s">
        <v>1167</v>
      </c>
      <c r="H35982" t="s">
        <v>1104</v>
      </c>
      <c r="I35982">
        <v>12</v>
      </c>
      <c r="J35982" t="s">
        <v>177</v>
      </c>
      <c r="K35982" t="s">
        <v>140</v>
      </c>
      <c r="L35982" t="s">
        <v>140</v>
      </c>
      <c r="M35982">
        <v>12</v>
      </c>
      <c r="N35982" t="s">
        <v>496</v>
      </c>
      <c r="O35982" t="s">
        <v>497</v>
      </c>
      <c r="P35982">
        <v>12</v>
      </c>
      <c r="Q35982" t="s">
        <v>844</v>
      </c>
      <c r="R35982" t="s">
        <v>528</v>
      </c>
      <c r="S35982" t="s">
        <v>140</v>
      </c>
      <c r="T35982">
        <v>12</v>
      </c>
      <c r="U35982" t="s">
        <v>589</v>
      </c>
      <c r="V35982" t="s">
        <v>588</v>
      </c>
      <c r="W35982" t="s">
        <v>140</v>
      </c>
      <c r="X35982">
        <v>12</v>
      </c>
      <c r="Y35982" t="s">
        <v>1138</v>
      </c>
      <c r="Z35982" t="s">
        <v>1106</v>
      </c>
      <c r="AA35982" t="s">
        <v>140</v>
      </c>
    </row>
    <row r="35983" spans="1:27" x14ac:dyDescent="0.35">
      <c r="A35983" t="s">
        <v>10</v>
      </c>
      <c r="B35983" t="s">
        <v>1130</v>
      </c>
      <c r="C35983">
        <v>9</v>
      </c>
      <c r="D35983" t="s">
        <v>385</v>
      </c>
      <c r="E35983" t="s">
        <v>384</v>
      </c>
      <c r="F35983">
        <v>9</v>
      </c>
      <c r="G35983" t="s">
        <v>1146</v>
      </c>
      <c r="H35983" t="s">
        <v>1052</v>
      </c>
      <c r="I35983">
        <v>9</v>
      </c>
      <c r="J35983" t="s">
        <v>177</v>
      </c>
      <c r="K35983" t="s">
        <v>140</v>
      </c>
      <c r="L35983" t="s">
        <v>140</v>
      </c>
      <c r="M35983">
        <v>9</v>
      </c>
      <c r="N35983" t="s">
        <v>675</v>
      </c>
      <c r="O35983" t="s">
        <v>674</v>
      </c>
      <c r="P35983">
        <v>9</v>
      </c>
      <c r="Q35983" t="s">
        <v>177</v>
      </c>
      <c r="R35983" t="s">
        <v>140</v>
      </c>
      <c r="S35983" t="s">
        <v>140</v>
      </c>
      <c r="T35983">
        <v>9</v>
      </c>
      <c r="U35983" t="s">
        <v>707</v>
      </c>
      <c r="V35983" t="s">
        <v>706</v>
      </c>
      <c r="W35983" t="s">
        <v>140</v>
      </c>
      <c r="X35983">
        <v>9</v>
      </c>
      <c r="Y35983" t="s">
        <v>177</v>
      </c>
      <c r="Z35983" t="s">
        <v>140</v>
      </c>
      <c r="AA35983" t="s">
        <v>140</v>
      </c>
    </row>
    <row r="35984" spans="1:27" x14ac:dyDescent="0.35">
      <c r="A35984" t="s">
        <v>10</v>
      </c>
      <c r="B35984" t="s">
        <v>1131</v>
      </c>
      <c r="C35984">
        <v>4</v>
      </c>
      <c r="D35984" t="s">
        <v>211</v>
      </c>
      <c r="E35984" t="s">
        <v>212</v>
      </c>
      <c r="F35984">
        <v>4</v>
      </c>
      <c r="G35984" t="s">
        <v>177</v>
      </c>
      <c r="H35984" t="s">
        <v>140</v>
      </c>
      <c r="I35984">
        <v>4</v>
      </c>
      <c r="J35984" t="s">
        <v>177</v>
      </c>
      <c r="K35984" t="s">
        <v>140</v>
      </c>
      <c r="L35984" t="s">
        <v>140</v>
      </c>
      <c r="M35984">
        <v>4</v>
      </c>
      <c r="N35984" t="s">
        <v>892</v>
      </c>
      <c r="O35984" t="s">
        <v>893</v>
      </c>
      <c r="P35984">
        <v>4</v>
      </c>
      <c r="Q35984" t="s">
        <v>892</v>
      </c>
      <c r="R35984" t="s">
        <v>893</v>
      </c>
      <c r="S35984" t="s">
        <v>140</v>
      </c>
      <c r="T35984">
        <v>4</v>
      </c>
      <c r="U35984" t="s">
        <v>459</v>
      </c>
      <c r="V35984" t="s">
        <v>460</v>
      </c>
      <c r="W35984" t="s">
        <v>140</v>
      </c>
      <c r="X35984">
        <v>4</v>
      </c>
      <c r="Y35984" t="s">
        <v>177</v>
      </c>
      <c r="Z35984" t="s">
        <v>140</v>
      </c>
      <c r="AA35984" t="s">
        <v>140</v>
      </c>
    </row>
    <row r="35985" spans="1:27" x14ac:dyDescent="0.35">
      <c r="A35985" t="s">
        <v>11</v>
      </c>
      <c r="B35985" t="s">
        <v>1129</v>
      </c>
      <c r="C35985">
        <v>11</v>
      </c>
      <c r="D35985" t="s">
        <v>140</v>
      </c>
      <c r="E35985" t="s">
        <v>177</v>
      </c>
      <c r="F35985">
        <v>11</v>
      </c>
      <c r="G35985" t="s">
        <v>239</v>
      </c>
      <c r="H35985" t="s">
        <v>240</v>
      </c>
      <c r="I35985">
        <v>11</v>
      </c>
      <c r="J35985" t="s">
        <v>177</v>
      </c>
      <c r="K35985" t="s">
        <v>140</v>
      </c>
      <c r="L35985" t="s">
        <v>140</v>
      </c>
      <c r="M35985">
        <v>11</v>
      </c>
      <c r="N35985" t="s">
        <v>1075</v>
      </c>
      <c r="O35985" t="s">
        <v>991</v>
      </c>
      <c r="P35985">
        <v>11</v>
      </c>
      <c r="Q35985" t="s">
        <v>936</v>
      </c>
      <c r="R35985" t="s">
        <v>937</v>
      </c>
      <c r="S35985" t="s">
        <v>140</v>
      </c>
      <c r="T35985">
        <v>11</v>
      </c>
      <c r="U35985" t="s">
        <v>732</v>
      </c>
      <c r="V35985" t="s">
        <v>733</v>
      </c>
      <c r="W35985" t="s">
        <v>140</v>
      </c>
      <c r="X35985">
        <v>11</v>
      </c>
      <c r="Y35985" t="s">
        <v>177</v>
      </c>
      <c r="Z35985" t="s">
        <v>140</v>
      </c>
      <c r="AA35985" t="s">
        <v>140</v>
      </c>
    </row>
    <row r="35986" spans="1:27" x14ac:dyDescent="0.35">
      <c r="A35986" t="s">
        <v>11</v>
      </c>
      <c r="B35986" t="s">
        <v>1130</v>
      </c>
      <c r="C35986">
        <v>8</v>
      </c>
      <c r="D35986" t="s">
        <v>506</v>
      </c>
      <c r="E35986" t="s">
        <v>507</v>
      </c>
      <c r="F35986">
        <v>8</v>
      </c>
      <c r="G35986" t="s">
        <v>719</v>
      </c>
      <c r="H35986" t="s">
        <v>718</v>
      </c>
      <c r="I35986">
        <v>8</v>
      </c>
      <c r="J35986" t="s">
        <v>806</v>
      </c>
      <c r="K35986" t="s">
        <v>574</v>
      </c>
      <c r="L35986" t="s">
        <v>140</v>
      </c>
      <c r="M35986">
        <v>8</v>
      </c>
      <c r="N35986" t="s">
        <v>640</v>
      </c>
      <c r="O35986" t="s">
        <v>641</v>
      </c>
      <c r="P35986">
        <v>8</v>
      </c>
      <c r="Q35986" t="s">
        <v>177</v>
      </c>
      <c r="R35986" t="s">
        <v>140</v>
      </c>
      <c r="S35986" t="s">
        <v>140</v>
      </c>
      <c r="T35986">
        <v>8</v>
      </c>
      <c r="U35986" t="s">
        <v>640</v>
      </c>
      <c r="V35986" t="s">
        <v>641</v>
      </c>
      <c r="W35986" t="s">
        <v>140</v>
      </c>
      <c r="X35986">
        <v>8</v>
      </c>
      <c r="Y35986" t="s">
        <v>177</v>
      </c>
      <c r="Z35986" t="s">
        <v>140</v>
      </c>
      <c r="AA35986" t="s">
        <v>140</v>
      </c>
    </row>
    <row r="35987" spans="1:27" x14ac:dyDescent="0.35">
      <c r="A35987" t="s">
        <v>11</v>
      </c>
      <c r="B35987" t="s">
        <v>1131</v>
      </c>
      <c r="C35987">
        <v>1</v>
      </c>
      <c r="D35987" t="s">
        <v>140</v>
      </c>
      <c r="E35987" t="s">
        <v>177</v>
      </c>
      <c r="F35987">
        <v>1</v>
      </c>
      <c r="G35987" t="s">
        <v>177</v>
      </c>
      <c r="H35987" t="s">
        <v>140</v>
      </c>
      <c r="I35987">
        <v>1</v>
      </c>
      <c r="J35987" t="s">
        <v>177</v>
      </c>
      <c r="K35987" t="s">
        <v>140</v>
      </c>
      <c r="L35987" t="s">
        <v>140</v>
      </c>
      <c r="M35987">
        <v>1</v>
      </c>
      <c r="N35987" t="s">
        <v>177</v>
      </c>
      <c r="O35987" t="s">
        <v>140</v>
      </c>
      <c r="P35987">
        <v>1</v>
      </c>
      <c r="Q35987" t="s">
        <v>177</v>
      </c>
      <c r="R35987" t="s">
        <v>140</v>
      </c>
      <c r="S35987" t="s">
        <v>140</v>
      </c>
      <c r="T35987">
        <v>1</v>
      </c>
      <c r="U35987" t="s">
        <v>140</v>
      </c>
      <c r="V35987" t="s">
        <v>177</v>
      </c>
      <c r="W35987" t="s">
        <v>140</v>
      </c>
      <c r="X35987">
        <v>1</v>
      </c>
      <c r="Y35987" t="s">
        <v>177</v>
      </c>
      <c r="Z35987" t="s">
        <v>140</v>
      </c>
      <c r="AA35987" t="s">
        <v>140</v>
      </c>
    </row>
    <row r="35988" spans="1:27" x14ac:dyDescent="0.35">
      <c r="A35988" t="s">
        <v>12</v>
      </c>
      <c r="B35988" t="s">
        <v>1129</v>
      </c>
      <c r="C35988">
        <v>55</v>
      </c>
      <c r="D35988" t="s">
        <v>140</v>
      </c>
      <c r="E35988" t="s">
        <v>177</v>
      </c>
      <c r="F35988">
        <v>55</v>
      </c>
      <c r="G35988" t="s">
        <v>1157</v>
      </c>
      <c r="H35988" t="s">
        <v>548</v>
      </c>
      <c r="I35988">
        <v>55</v>
      </c>
      <c r="J35988" t="s">
        <v>442</v>
      </c>
      <c r="K35988" t="s">
        <v>1072</v>
      </c>
      <c r="L35988" t="s">
        <v>919</v>
      </c>
      <c r="M35988">
        <v>55</v>
      </c>
      <c r="N35988" t="s">
        <v>64</v>
      </c>
      <c r="O35988" t="s">
        <v>65</v>
      </c>
      <c r="P35988">
        <v>55</v>
      </c>
      <c r="Q35988" t="s">
        <v>1124</v>
      </c>
      <c r="R35988" t="s">
        <v>1056</v>
      </c>
      <c r="S35988" t="s">
        <v>140</v>
      </c>
      <c r="T35988">
        <v>55</v>
      </c>
      <c r="U35988" t="s">
        <v>520</v>
      </c>
      <c r="V35988" t="s">
        <v>521</v>
      </c>
      <c r="W35988" t="s">
        <v>140</v>
      </c>
      <c r="X35988">
        <v>55</v>
      </c>
      <c r="Y35988" t="s">
        <v>1202</v>
      </c>
      <c r="Z35988" t="s">
        <v>1066</v>
      </c>
      <c r="AA35988" t="s">
        <v>140</v>
      </c>
    </row>
    <row r="35989" spans="1:27" x14ac:dyDescent="0.35">
      <c r="A35989" t="s">
        <v>12</v>
      </c>
      <c r="B35989" t="s">
        <v>1130</v>
      </c>
      <c r="C35989">
        <v>46</v>
      </c>
      <c r="D35989" t="s">
        <v>1004</v>
      </c>
      <c r="E35989" t="s">
        <v>1230</v>
      </c>
      <c r="F35989">
        <v>46</v>
      </c>
      <c r="G35989" t="s">
        <v>732</v>
      </c>
      <c r="H35989" t="s">
        <v>733</v>
      </c>
      <c r="I35989">
        <v>46</v>
      </c>
      <c r="J35989" t="s">
        <v>404</v>
      </c>
      <c r="K35989" t="s">
        <v>405</v>
      </c>
      <c r="L35989" t="s">
        <v>140</v>
      </c>
      <c r="M35989">
        <v>46</v>
      </c>
      <c r="N35989" t="s">
        <v>679</v>
      </c>
      <c r="O35989" t="s">
        <v>678</v>
      </c>
      <c r="P35989">
        <v>46</v>
      </c>
      <c r="Q35989" t="s">
        <v>1124</v>
      </c>
      <c r="R35989" t="s">
        <v>1056</v>
      </c>
      <c r="S35989" t="s">
        <v>140</v>
      </c>
      <c r="T35989">
        <v>46</v>
      </c>
      <c r="U35989" t="s">
        <v>539</v>
      </c>
      <c r="V35989" t="s">
        <v>293</v>
      </c>
      <c r="W35989" t="s">
        <v>140</v>
      </c>
      <c r="X35989">
        <v>46</v>
      </c>
      <c r="Y35989" t="s">
        <v>344</v>
      </c>
      <c r="Z35989" t="s">
        <v>950</v>
      </c>
      <c r="AA35989" t="s">
        <v>1019</v>
      </c>
    </row>
    <row r="35990" spans="1:27" x14ac:dyDescent="0.35">
      <c r="A35990" t="s">
        <v>12</v>
      </c>
      <c r="B35990" t="s">
        <v>1131</v>
      </c>
      <c r="C35990">
        <v>25</v>
      </c>
      <c r="D35990" t="s">
        <v>977</v>
      </c>
      <c r="E35990" t="s">
        <v>1024</v>
      </c>
      <c r="F35990">
        <v>25</v>
      </c>
      <c r="G35990" t="s">
        <v>904</v>
      </c>
      <c r="H35990" t="s">
        <v>903</v>
      </c>
      <c r="I35990">
        <v>25</v>
      </c>
      <c r="J35990" t="s">
        <v>1261</v>
      </c>
      <c r="K35990" t="s">
        <v>837</v>
      </c>
      <c r="L35990" t="s">
        <v>140</v>
      </c>
      <c r="M35990">
        <v>25</v>
      </c>
      <c r="N35990" t="s">
        <v>807</v>
      </c>
      <c r="O35990" t="s">
        <v>808</v>
      </c>
      <c r="P35990">
        <v>25</v>
      </c>
      <c r="Q35990" t="s">
        <v>663</v>
      </c>
      <c r="R35990" t="s">
        <v>662</v>
      </c>
      <c r="S35990" t="s">
        <v>140</v>
      </c>
      <c r="T35990">
        <v>25</v>
      </c>
      <c r="U35990" t="s">
        <v>143</v>
      </c>
      <c r="V35990" t="s">
        <v>142</v>
      </c>
      <c r="W35990" t="s">
        <v>140</v>
      </c>
      <c r="X35990">
        <v>25</v>
      </c>
      <c r="Y35990" t="s">
        <v>130</v>
      </c>
      <c r="Z35990" t="s">
        <v>129</v>
      </c>
      <c r="AA35990" t="s">
        <v>140</v>
      </c>
    </row>
    <row r="35991" spans="1:27" x14ac:dyDescent="0.35">
      <c r="A35991" t="s">
        <v>13</v>
      </c>
      <c r="B35991" t="s">
        <v>1129</v>
      </c>
      <c r="C35991">
        <v>23</v>
      </c>
      <c r="D35991" t="s">
        <v>140</v>
      </c>
      <c r="E35991" t="s">
        <v>177</v>
      </c>
      <c r="F35991">
        <v>23</v>
      </c>
      <c r="G35991" t="s">
        <v>1188</v>
      </c>
      <c r="H35991" t="s">
        <v>1182</v>
      </c>
      <c r="I35991">
        <v>23</v>
      </c>
      <c r="J35991" t="s">
        <v>936</v>
      </c>
      <c r="K35991" t="s">
        <v>937</v>
      </c>
      <c r="L35991" t="s">
        <v>140</v>
      </c>
      <c r="M35991">
        <v>23</v>
      </c>
      <c r="N35991" t="s">
        <v>276</v>
      </c>
      <c r="O35991" t="s">
        <v>277</v>
      </c>
      <c r="P35991">
        <v>23</v>
      </c>
      <c r="Q35991" t="s">
        <v>177</v>
      </c>
      <c r="R35991" t="s">
        <v>140</v>
      </c>
      <c r="S35991" t="s">
        <v>140</v>
      </c>
      <c r="T35991">
        <v>23</v>
      </c>
      <c r="U35991" t="s">
        <v>177</v>
      </c>
      <c r="V35991" t="s">
        <v>140</v>
      </c>
      <c r="W35991" t="s">
        <v>140</v>
      </c>
      <c r="X35991">
        <v>21</v>
      </c>
      <c r="Y35991" t="s">
        <v>195</v>
      </c>
      <c r="Z35991" t="s">
        <v>196</v>
      </c>
      <c r="AA35991" t="s">
        <v>140</v>
      </c>
    </row>
    <row r="35992" spans="1:27" x14ac:dyDescent="0.35">
      <c r="A35992" t="s">
        <v>13</v>
      </c>
      <c r="B35992" t="s">
        <v>1130</v>
      </c>
      <c r="C35992">
        <v>80</v>
      </c>
      <c r="D35992" t="s">
        <v>1066</v>
      </c>
      <c r="E35992" t="s">
        <v>1202</v>
      </c>
      <c r="F35992">
        <v>80</v>
      </c>
      <c r="G35992" t="s">
        <v>647</v>
      </c>
      <c r="H35992" t="s">
        <v>646</v>
      </c>
      <c r="I35992">
        <v>80</v>
      </c>
      <c r="J35992" t="s">
        <v>951</v>
      </c>
      <c r="K35992" t="s">
        <v>952</v>
      </c>
      <c r="L35992" t="s">
        <v>140</v>
      </c>
      <c r="M35992">
        <v>80</v>
      </c>
      <c r="N35992" t="s">
        <v>658</v>
      </c>
      <c r="O35992" t="s">
        <v>659</v>
      </c>
      <c r="P35992">
        <v>80</v>
      </c>
      <c r="Q35992" t="s">
        <v>1179</v>
      </c>
      <c r="R35992" t="s">
        <v>1014</v>
      </c>
      <c r="S35992" t="s">
        <v>140</v>
      </c>
      <c r="T35992">
        <v>80</v>
      </c>
      <c r="U35992" t="s">
        <v>124</v>
      </c>
      <c r="V35992" t="s">
        <v>123</v>
      </c>
      <c r="W35992" t="s">
        <v>140</v>
      </c>
      <c r="X35992">
        <v>79</v>
      </c>
      <c r="Y35992" t="s">
        <v>177</v>
      </c>
      <c r="Z35992" t="s">
        <v>140</v>
      </c>
      <c r="AA35992" t="s">
        <v>140</v>
      </c>
    </row>
    <row r="35993" spans="1:27" x14ac:dyDescent="0.35">
      <c r="A35993" t="s">
        <v>13</v>
      </c>
      <c r="B35993" t="s">
        <v>1131</v>
      </c>
      <c r="C35993">
        <v>60</v>
      </c>
      <c r="D35993" t="s">
        <v>939</v>
      </c>
      <c r="E35993" t="s">
        <v>938</v>
      </c>
      <c r="F35993">
        <v>60</v>
      </c>
      <c r="G35993" t="s">
        <v>596</v>
      </c>
      <c r="H35993" t="s">
        <v>595</v>
      </c>
      <c r="I35993">
        <v>60</v>
      </c>
      <c r="J35993" t="s">
        <v>1167</v>
      </c>
      <c r="K35993" t="s">
        <v>716</v>
      </c>
      <c r="L35993" t="s">
        <v>939</v>
      </c>
      <c r="M35993">
        <v>60</v>
      </c>
      <c r="N35993" t="s">
        <v>505</v>
      </c>
      <c r="O35993" t="s">
        <v>504</v>
      </c>
      <c r="P35993">
        <v>60</v>
      </c>
      <c r="Q35993" t="s">
        <v>918</v>
      </c>
      <c r="R35993" t="s">
        <v>919</v>
      </c>
      <c r="S35993" t="s">
        <v>140</v>
      </c>
      <c r="T35993">
        <v>60</v>
      </c>
      <c r="U35993" t="s">
        <v>943</v>
      </c>
      <c r="V35993" t="s">
        <v>942</v>
      </c>
      <c r="W35993" t="s">
        <v>140</v>
      </c>
      <c r="X35993">
        <v>58</v>
      </c>
      <c r="Y35993" t="s">
        <v>90</v>
      </c>
      <c r="Z35993" t="s">
        <v>89</v>
      </c>
      <c r="AA35993" t="s">
        <v>140</v>
      </c>
    </row>
    <row r="35994" spans="1:27" x14ac:dyDescent="0.35">
      <c r="A35994" t="s">
        <v>14</v>
      </c>
      <c r="B35994" t="s">
        <v>1129</v>
      </c>
      <c r="C35994">
        <v>24</v>
      </c>
      <c r="D35994" t="s">
        <v>147</v>
      </c>
      <c r="E35994" t="s">
        <v>930</v>
      </c>
      <c r="F35994">
        <v>24</v>
      </c>
      <c r="G35994" t="s">
        <v>177</v>
      </c>
      <c r="H35994" t="s">
        <v>140</v>
      </c>
      <c r="I35994">
        <v>24</v>
      </c>
      <c r="J35994" t="s">
        <v>514</v>
      </c>
      <c r="K35994" t="s">
        <v>515</v>
      </c>
      <c r="L35994" t="s">
        <v>140</v>
      </c>
      <c r="M35994">
        <v>24</v>
      </c>
      <c r="N35994" t="s">
        <v>288</v>
      </c>
      <c r="O35994" t="s">
        <v>289</v>
      </c>
      <c r="P35994">
        <v>24</v>
      </c>
      <c r="Q35994" t="s">
        <v>1204</v>
      </c>
      <c r="R35994" t="s">
        <v>1098</v>
      </c>
      <c r="S35994" t="s">
        <v>140</v>
      </c>
      <c r="T35994">
        <v>24</v>
      </c>
      <c r="U35994" t="s">
        <v>861</v>
      </c>
      <c r="V35994" t="s">
        <v>862</v>
      </c>
      <c r="W35994" t="s">
        <v>140</v>
      </c>
      <c r="X35994">
        <v>24</v>
      </c>
      <c r="Y35994" t="s">
        <v>1097</v>
      </c>
      <c r="Z35994" t="s">
        <v>1044</v>
      </c>
      <c r="AA35994" t="s">
        <v>140</v>
      </c>
    </row>
    <row r="35995" spans="1:27" x14ac:dyDescent="0.35">
      <c r="A35995" t="s">
        <v>14</v>
      </c>
      <c r="B35995" t="s">
        <v>1130</v>
      </c>
      <c r="C35995">
        <v>27</v>
      </c>
      <c r="D35995" t="s">
        <v>646</v>
      </c>
      <c r="E35995" t="s">
        <v>647</v>
      </c>
      <c r="F35995">
        <v>27</v>
      </c>
      <c r="G35995" t="s">
        <v>1190</v>
      </c>
      <c r="H35995" t="s">
        <v>1065</v>
      </c>
      <c r="I35995">
        <v>27</v>
      </c>
      <c r="J35995" t="s">
        <v>90</v>
      </c>
      <c r="K35995" t="s">
        <v>89</v>
      </c>
      <c r="L35995" t="s">
        <v>140</v>
      </c>
      <c r="M35995">
        <v>27</v>
      </c>
      <c r="N35995" t="s">
        <v>64</v>
      </c>
      <c r="O35995" t="s">
        <v>65</v>
      </c>
      <c r="P35995">
        <v>27</v>
      </c>
      <c r="Q35995" t="s">
        <v>998</v>
      </c>
      <c r="R35995" t="s">
        <v>999</v>
      </c>
      <c r="S35995" t="s">
        <v>140</v>
      </c>
      <c r="T35995">
        <v>27</v>
      </c>
      <c r="U35995" t="s">
        <v>1148</v>
      </c>
      <c r="V35995" t="s">
        <v>1021</v>
      </c>
      <c r="W35995" t="s">
        <v>140</v>
      </c>
      <c r="X35995">
        <v>27</v>
      </c>
      <c r="Y35995" t="s">
        <v>928</v>
      </c>
      <c r="Z35995" t="s">
        <v>929</v>
      </c>
      <c r="AA35995" t="s">
        <v>140</v>
      </c>
    </row>
    <row r="35996" spans="1:27" x14ac:dyDescent="0.35">
      <c r="A35996" t="s">
        <v>14</v>
      </c>
      <c r="B35996" t="s">
        <v>1131</v>
      </c>
      <c r="C35996">
        <v>12</v>
      </c>
      <c r="D35996" t="s">
        <v>1049</v>
      </c>
      <c r="E35996" t="s">
        <v>1122</v>
      </c>
      <c r="F35996">
        <v>12</v>
      </c>
      <c r="G35996" t="s">
        <v>1198</v>
      </c>
      <c r="H35996" t="s">
        <v>1023</v>
      </c>
      <c r="I35996">
        <v>12</v>
      </c>
      <c r="J35996" t="s">
        <v>512</v>
      </c>
      <c r="K35996" t="s">
        <v>513</v>
      </c>
      <c r="L35996" t="s">
        <v>140</v>
      </c>
      <c r="M35996">
        <v>12</v>
      </c>
      <c r="N35996" t="s">
        <v>177</v>
      </c>
      <c r="O35996" t="s">
        <v>140</v>
      </c>
      <c r="P35996">
        <v>12</v>
      </c>
      <c r="Q35996" t="s">
        <v>177</v>
      </c>
      <c r="R35996" t="s">
        <v>140</v>
      </c>
      <c r="S35996" t="s">
        <v>140</v>
      </c>
      <c r="T35996">
        <v>12</v>
      </c>
      <c r="U35996" t="s">
        <v>516</v>
      </c>
      <c r="V35996" t="s">
        <v>517</v>
      </c>
      <c r="W35996" t="s">
        <v>140</v>
      </c>
      <c r="X35996">
        <v>12</v>
      </c>
      <c r="Y35996" t="s">
        <v>1116</v>
      </c>
      <c r="Z35996" t="s">
        <v>1047</v>
      </c>
      <c r="AA35996" t="s">
        <v>140</v>
      </c>
    </row>
    <row r="35997" spans="1:27" x14ac:dyDescent="0.35">
      <c r="A35997" t="s">
        <v>15</v>
      </c>
      <c r="B35997" t="s">
        <v>1129</v>
      </c>
      <c r="C35997">
        <v>22</v>
      </c>
      <c r="D35997" t="s">
        <v>999</v>
      </c>
      <c r="E35997" t="s">
        <v>998</v>
      </c>
      <c r="F35997">
        <v>22</v>
      </c>
      <c r="G35997" t="s">
        <v>1116</v>
      </c>
      <c r="H35997" t="s">
        <v>1047</v>
      </c>
      <c r="I35997">
        <v>22</v>
      </c>
      <c r="J35997" t="s">
        <v>941</v>
      </c>
      <c r="K35997" t="s">
        <v>755</v>
      </c>
      <c r="L35997" t="s">
        <v>140</v>
      </c>
      <c r="M35997">
        <v>22</v>
      </c>
      <c r="N35997" t="s">
        <v>122</v>
      </c>
      <c r="O35997" t="s">
        <v>121</v>
      </c>
      <c r="P35997">
        <v>22</v>
      </c>
      <c r="Q35997" t="s">
        <v>100</v>
      </c>
      <c r="R35997" t="s">
        <v>99</v>
      </c>
      <c r="S35997" t="s">
        <v>140</v>
      </c>
      <c r="T35997">
        <v>22</v>
      </c>
      <c r="U35997" t="s">
        <v>563</v>
      </c>
      <c r="V35997" t="s">
        <v>564</v>
      </c>
      <c r="W35997" t="s">
        <v>140</v>
      </c>
      <c r="X35997">
        <v>22</v>
      </c>
      <c r="Y35997" t="s">
        <v>177</v>
      </c>
      <c r="Z35997" t="s">
        <v>140</v>
      </c>
      <c r="AA35997" t="s">
        <v>140</v>
      </c>
    </row>
    <row r="35998" spans="1:27" x14ac:dyDescent="0.35">
      <c r="A35998" t="s">
        <v>15</v>
      </c>
      <c r="B35998" t="s">
        <v>1130</v>
      </c>
      <c r="C35998">
        <v>15</v>
      </c>
      <c r="D35998" t="s">
        <v>145</v>
      </c>
      <c r="E35998" t="s">
        <v>866</v>
      </c>
      <c r="F35998">
        <v>15</v>
      </c>
      <c r="G35998" t="s">
        <v>806</v>
      </c>
      <c r="H35998" t="s">
        <v>574</v>
      </c>
      <c r="I35998">
        <v>15</v>
      </c>
      <c r="J35998" t="s">
        <v>116</v>
      </c>
      <c r="K35998" t="s">
        <v>115</v>
      </c>
      <c r="L35998" t="s">
        <v>140</v>
      </c>
      <c r="M35998">
        <v>15</v>
      </c>
      <c r="N35998" t="s">
        <v>124</v>
      </c>
      <c r="O35998" t="s">
        <v>123</v>
      </c>
      <c r="P35998">
        <v>15</v>
      </c>
      <c r="Q35998" t="s">
        <v>419</v>
      </c>
      <c r="R35998" t="s">
        <v>418</v>
      </c>
      <c r="S35998" t="s">
        <v>140</v>
      </c>
      <c r="T35998">
        <v>15</v>
      </c>
      <c r="U35998" t="s">
        <v>569</v>
      </c>
      <c r="V35998" t="s">
        <v>341</v>
      </c>
      <c r="W35998" t="s">
        <v>140</v>
      </c>
      <c r="X35998">
        <v>15</v>
      </c>
      <c r="Y35998" t="s">
        <v>1188</v>
      </c>
      <c r="Z35998" t="s">
        <v>345</v>
      </c>
      <c r="AA35998" t="s">
        <v>548</v>
      </c>
    </row>
    <row r="35999" spans="1:27" x14ac:dyDescent="0.35">
      <c r="A35999" t="s">
        <v>15</v>
      </c>
      <c r="B35999" t="s">
        <v>1131</v>
      </c>
      <c r="C35999">
        <v>5</v>
      </c>
      <c r="D35999" t="s">
        <v>140</v>
      </c>
      <c r="E35999" t="s">
        <v>177</v>
      </c>
      <c r="F35999">
        <v>5</v>
      </c>
      <c r="G35999" t="s">
        <v>177</v>
      </c>
      <c r="H35999" t="s">
        <v>140</v>
      </c>
      <c r="I35999">
        <v>5</v>
      </c>
      <c r="J35999" t="s">
        <v>177</v>
      </c>
      <c r="K35999" t="s">
        <v>140</v>
      </c>
      <c r="L35999" t="s">
        <v>140</v>
      </c>
      <c r="M35999">
        <v>5</v>
      </c>
      <c r="N35999" t="s">
        <v>177</v>
      </c>
      <c r="O35999" t="s">
        <v>140</v>
      </c>
      <c r="P35999">
        <v>5</v>
      </c>
      <c r="Q35999" t="s">
        <v>400</v>
      </c>
      <c r="R35999" t="s">
        <v>401</v>
      </c>
      <c r="S35999" t="s">
        <v>140</v>
      </c>
      <c r="T35999">
        <v>5</v>
      </c>
      <c r="U35999" t="s">
        <v>748</v>
      </c>
      <c r="V35999" t="s">
        <v>749</v>
      </c>
      <c r="W35999" t="s">
        <v>140</v>
      </c>
      <c r="X35999">
        <v>5</v>
      </c>
      <c r="Y35999" t="s">
        <v>177</v>
      </c>
      <c r="Z35999" t="s">
        <v>140</v>
      </c>
      <c r="AA35999" t="s">
        <v>140</v>
      </c>
    </row>
    <row r="36000" spans="1:27" x14ac:dyDescent="0.35">
      <c r="A36000" t="s">
        <v>16</v>
      </c>
      <c r="B36000" t="s">
        <v>1129</v>
      </c>
      <c r="C36000">
        <v>7</v>
      </c>
      <c r="D36000" t="s">
        <v>49</v>
      </c>
      <c r="E36000" t="s">
        <v>48</v>
      </c>
      <c r="F36000">
        <v>7</v>
      </c>
      <c r="G36000" t="s">
        <v>177</v>
      </c>
      <c r="H36000" t="s">
        <v>140</v>
      </c>
      <c r="I36000">
        <v>7</v>
      </c>
      <c r="J36000" t="s">
        <v>519</v>
      </c>
      <c r="K36000" t="s">
        <v>518</v>
      </c>
      <c r="L36000" t="s">
        <v>140</v>
      </c>
      <c r="M36000">
        <v>7</v>
      </c>
      <c r="N36000" t="s">
        <v>519</v>
      </c>
      <c r="O36000" t="s">
        <v>518</v>
      </c>
      <c r="P36000">
        <v>7</v>
      </c>
      <c r="Q36000" t="s">
        <v>898</v>
      </c>
      <c r="R36000" t="s">
        <v>897</v>
      </c>
      <c r="S36000" t="s">
        <v>140</v>
      </c>
      <c r="T36000">
        <v>7</v>
      </c>
      <c r="U36000" t="s">
        <v>519</v>
      </c>
      <c r="V36000" t="s">
        <v>518</v>
      </c>
      <c r="W36000" t="s">
        <v>140</v>
      </c>
      <c r="X36000">
        <v>7</v>
      </c>
      <c r="Y36000" t="s">
        <v>355</v>
      </c>
      <c r="Z36000" t="s">
        <v>354</v>
      </c>
      <c r="AA36000" t="s">
        <v>140</v>
      </c>
    </row>
    <row r="36001" spans="1:27" x14ac:dyDescent="0.35">
      <c r="A36001" t="s">
        <v>16</v>
      </c>
      <c r="B36001" t="s">
        <v>1130</v>
      </c>
      <c r="C36001">
        <v>8</v>
      </c>
      <c r="D36001" t="s">
        <v>501</v>
      </c>
      <c r="E36001" t="s">
        <v>500</v>
      </c>
      <c r="F36001">
        <v>8</v>
      </c>
      <c r="G36001" t="s">
        <v>941</v>
      </c>
      <c r="H36001" t="s">
        <v>755</v>
      </c>
      <c r="I36001">
        <v>8</v>
      </c>
      <c r="J36001" t="s">
        <v>500</v>
      </c>
      <c r="K36001" t="s">
        <v>501</v>
      </c>
      <c r="L36001" t="s">
        <v>140</v>
      </c>
      <c r="M36001">
        <v>8</v>
      </c>
      <c r="N36001" t="s">
        <v>941</v>
      </c>
      <c r="O36001" t="s">
        <v>755</v>
      </c>
      <c r="P36001">
        <v>8</v>
      </c>
      <c r="Q36001" t="s">
        <v>177</v>
      </c>
      <c r="R36001" t="s">
        <v>140</v>
      </c>
      <c r="S36001" t="s">
        <v>140</v>
      </c>
      <c r="T36001">
        <v>8</v>
      </c>
      <c r="U36001" t="s">
        <v>270</v>
      </c>
      <c r="V36001" t="s">
        <v>269</v>
      </c>
      <c r="W36001" t="s">
        <v>140</v>
      </c>
      <c r="X36001">
        <v>8</v>
      </c>
      <c r="Y36001" t="s">
        <v>941</v>
      </c>
      <c r="Z36001" t="s">
        <v>140</v>
      </c>
      <c r="AA36001" t="s">
        <v>755</v>
      </c>
    </row>
    <row r="36002" spans="1:27" x14ac:dyDescent="0.35">
      <c r="A36002" t="s">
        <v>16</v>
      </c>
      <c r="B36002" t="s">
        <v>1131</v>
      </c>
      <c r="C36002">
        <v>1</v>
      </c>
      <c r="D36002" t="s">
        <v>140</v>
      </c>
      <c r="E36002" t="s">
        <v>177</v>
      </c>
      <c r="F36002">
        <v>1</v>
      </c>
      <c r="G36002" t="s">
        <v>177</v>
      </c>
      <c r="H36002" t="s">
        <v>140</v>
      </c>
      <c r="I36002">
        <v>1</v>
      </c>
      <c r="J36002" t="s">
        <v>177</v>
      </c>
      <c r="K36002" t="s">
        <v>140</v>
      </c>
      <c r="L36002" t="s">
        <v>140</v>
      </c>
      <c r="M36002">
        <v>1</v>
      </c>
      <c r="N36002" t="s">
        <v>177</v>
      </c>
      <c r="O36002" t="s">
        <v>140</v>
      </c>
      <c r="P36002">
        <v>1</v>
      </c>
      <c r="Q36002" t="s">
        <v>177</v>
      </c>
      <c r="R36002" t="s">
        <v>140</v>
      </c>
      <c r="S36002" t="s">
        <v>140</v>
      </c>
      <c r="T36002">
        <v>1</v>
      </c>
      <c r="U36002" t="s">
        <v>177</v>
      </c>
      <c r="V36002" t="s">
        <v>140</v>
      </c>
      <c r="W36002" t="s">
        <v>140</v>
      </c>
      <c r="X36002">
        <v>1</v>
      </c>
      <c r="Y36002" t="s">
        <v>177</v>
      </c>
      <c r="Z36002" t="s">
        <v>140</v>
      </c>
      <c r="AA36002" t="s">
        <v>140</v>
      </c>
    </row>
    <row r="36003" spans="1:27" x14ac:dyDescent="0.35">
      <c r="A36003" t="s">
        <v>17</v>
      </c>
      <c r="B36003" t="s">
        <v>1129</v>
      </c>
      <c r="C36003">
        <v>13</v>
      </c>
      <c r="D36003" t="s">
        <v>855</v>
      </c>
      <c r="E36003" t="s">
        <v>854</v>
      </c>
      <c r="F36003">
        <v>13</v>
      </c>
      <c r="G36003" t="s">
        <v>941</v>
      </c>
      <c r="H36003" t="s">
        <v>755</v>
      </c>
      <c r="I36003">
        <v>13</v>
      </c>
      <c r="J36003" t="s">
        <v>661</v>
      </c>
      <c r="K36003" t="s">
        <v>660</v>
      </c>
      <c r="L36003" t="s">
        <v>140</v>
      </c>
      <c r="M36003">
        <v>13</v>
      </c>
      <c r="N36003" t="s">
        <v>612</v>
      </c>
      <c r="O36003" t="s">
        <v>611</v>
      </c>
      <c r="P36003">
        <v>13</v>
      </c>
      <c r="Q36003" t="s">
        <v>423</v>
      </c>
      <c r="R36003" t="s">
        <v>422</v>
      </c>
      <c r="S36003" t="s">
        <v>140</v>
      </c>
      <c r="T36003">
        <v>13</v>
      </c>
      <c r="U36003" t="s">
        <v>806</v>
      </c>
      <c r="V36003" t="s">
        <v>574</v>
      </c>
      <c r="W36003" t="s">
        <v>140</v>
      </c>
      <c r="X36003">
        <v>13</v>
      </c>
      <c r="Y36003" t="s">
        <v>177</v>
      </c>
      <c r="Z36003" t="s">
        <v>140</v>
      </c>
      <c r="AA36003" t="s">
        <v>140</v>
      </c>
    </row>
    <row r="36004" spans="1:27" x14ac:dyDescent="0.35">
      <c r="A36004" t="s">
        <v>17</v>
      </c>
      <c r="B36004" t="s">
        <v>1130</v>
      </c>
      <c r="C36004">
        <v>9</v>
      </c>
      <c r="D36004" t="s">
        <v>428</v>
      </c>
      <c r="E36004" t="s">
        <v>429</v>
      </c>
      <c r="F36004">
        <v>9</v>
      </c>
      <c r="G36004" t="s">
        <v>177</v>
      </c>
      <c r="H36004" t="s">
        <v>140</v>
      </c>
      <c r="I36004">
        <v>9</v>
      </c>
      <c r="J36004" t="s">
        <v>631</v>
      </c>
      <c r="K36004" t="s">
        <v>630</v>
      </c>
      <c r="L36004" t="s">
        <v>140</v>
      </c>
      <c r="M36004">
        <v>9</v>
      </c>
      <c r="N36004" t="s">
        <v>473</v>
      </c>
      <c r="O36004" t="s">
        <v>399</v>
      </c>
      <c r="P36004">
        <v>9</v>
      </c>
      <c r="Q36004" t="s">
        <v>1099</v>
      </c>
      <c r="R36004" t="s">
        <v>1100</v>
      </c>
      <c r="S36004" t="s">
        <v>140</v>
      </c>
      <c r="T36004">
        <v>9</v>
      </c>
      <c r="U36004" t="s">
        <v>177</v>
      </c>
      <c r="V36004" t="s">
        <v>140</v>
      </c>
      <c r="W36004" t="s">
        <v>140</v>
      </c>
      <c r="X36004">
        <v>9</v>
      </c>
      <c r="Y36004" t="s">
        <v>177</v>
      </c>
      <c r="Z36004" t="s">
        <v>140</v>
      </c>
      <c r="AA36004" t="s">
        <v>140</v>
      </c>
    </row>
    <row r="36005" spans="1:27" x14ac:dyDescent="0.35">
      <c r="A36005" t="s">
        <v>17</v>
      </c>
      <c r="B36005" t="s">
        <v>1131</v>
      </c>
      <c r="C36005">
        <v>2</v>
      </c>
      <c r="D36005" t="s">
        <v>140</v>
      </c>
      <c r="E36005" t="s">
        <v>177</v>
      </c>
      <c r="F36005">
        <v>2</v>
      </c>
      <c r="G36005" t="s">
        <v>177</v>
      </c>
      <c r="H36005" t="s">
        <v>140</v>
      </c>
      <c r="I36005">
        <v>2</v>
      </c>
      <c r="J36005" t="s">
        <v>177</v>
      </c>
      <c r="K36005" t="s">
        <v>140</v>
      </c>
      <c r="L36005" t="s">
        <v>140</v>
      </c>
      <c r="M36005">
        <v>2</v>
      </c>
      <c r="N36005" t="s">
        <v>177</v>
      </c>
      <c r="O36005" t="s">
        <v>140</v>
      </c>
      <c r="P36005">
        <v>2</v>
      </c>
      <c r="Q36005" t="s">
        <v>177</v>
      </c>
      <c r="R36005" t="s">
        <v>140</v>
      </c>
      <c r="S36005" t="s">
        <v>140</v>
      </c>
      <c r="T36005">
        <v>2</v>
      </c>
      <c r="U36005" t="s">
        <v>177</v>
      </c>
      <c r="V36005" t="s">
        <v>140</v>
      </c>
      <c r="W36005" t="s">
        <v>140</v>
      </c>
      <c r="X36005">
        <v>2</v>
      </c>
      <c r="Y36005" t="s">
        <v>177</v>
      </c>
      <c r="Z36005" t="s">
        <v>140</v>
      </c>
      <c r="AA36005" t="s">
        <v>140</v>
      </c>
    </row>
    <row r="36006" spans="1:27" x14ac:dyDescent="0.35">
      <c r="A36006" t="s">
        <v>18</v>
      </c>
      <c r="B36006" t="s">
        <v>1129</v>
      </c>
      <c r="C36006">
        <v>9</v>
      </c>
      <c r="D36006" t="s">
        <v>1087</v>
      </c>
      <c r="E36006" t="s">
        <v>1088</v>
      </c>
      <c r="F36006">
        <v>9</v>
      </c>
      <c r="G36006" t="s">
        <v>177</v>
      </c>
      <c r="H36006" t="s">
        <v>140</v>
      </c>
      <c r="I36006">
        <v>9</v>
      </c>
      <c r="J36006" t="s">
        <v>100</v>
      </c>
      <c r="K36006" t="s">
        <v>99</v>
      </c>
      <c r="L36006" t="s">
        <v>140</v>
      </c>
      <c r="M36006">
        <v>9</v>
      </c>
      <c r="N36006" t="s">
        <v>132</v>
      </c>
      <c r="O36006" t="s">
        <v>131</v>
      </c>
      <c r="P36006">
        <v>9</v>
      </c>
      <c r="Q36006" t="s">
        <v>177</v>
      </c>
      <c r="R36006" t="s">
        <v>140</v>
      </c>
      <c r="S36006" t="s">
        <v>140</v>
      </c>
      <c r="T36006">
        <v>9</v>
      </c>
      <c r="U36006" t="s">
        <v>1118</v>
      </c>
      <c r="V36006" t="s">
        <v>1051</v>
      </c>
      <c r="W36006" t="s">
        <v>140</v>
      </c>
      <c r="X36006">
        <v>9</v>
      </c>
      <c r="Y36006" t="s">
        <v>188</v>
      </c>
      <c r="Z36006" t="s">
        <v>187</v>
      </c>
      <c r="AA36006" t="s">
        <v>140</v>
      </c>
    </row>
    <row r="36007" spans="1:27" x14ac:dyDescent="0.35">
      <c r="A36007" t="s">
        <v>18</v>
      </c>
      <c r="B36007" t="s">
        <v>1130</v>
      </c>
      <c r="C36007">
        <v>39</v>
      </c>
      <c r="D36007" t="s">
        <v>741</v>
      </c>
      <c r="E36007" t="s">
        <v>740</v>
      </c>
      <c r="F36007">
        <v>39</v>
      </c>
      <c r="G36007" t="s">
        <v>404</v>
      </c>
      <c r="H36007" t="s">
        <v>405</v>
      </c>
      <c r="I36007">
        <v>39</v>
      </c>
      <c r="J36007" t="s">
        <v>1108</v>
      </c>
      <c r="K36007" t="s">
        <v>1068</v>
      </c>
      <c r="L36007" t="s">
        <v>140</v>
      </c>
      <c r="M36007">
        <v>39</v>
      </c>
      <c r="N36007" t="s">
        <v>552</v>
      </c>
      <c r="O36007" t="s">
        <v>551</v>
      </c>
      <c r="P36007">
        <v>39</v>
      </c>
      <c r="Q36007" t="s">
        <v>661</v>
      </c>
      <c r="R36007" t="s">
        <v>660</v>
      </c>
      <c r="S36007" t="s">
        <v>140</v>
      </c>
      <c r="T36007">
        <v>39</v>
      </c>
      <c r="U36007" t="s">
        <v>494</v>
      </c>
      <c r="V36007" t="s">
        <v>495</v>
      </c>
      <c r="W36007" t="s">
        <v>140</v>
      </c>
      <c r="X36007">
        <v>38</v>
      </c>
      <c r="Y36007" t="s">
        <v>114</v>
      </c>
      <c r="Z36007" t="s">
        <v>113</v>
      </c>
      <c r="AA36007" t="s">
        <v>140</v>
      </c>
    </row>
    <row r="36008" spans="1:27" x14ac:dyDescent="0.35">
      <c r="A36008" t="s">
        <v>18</v>
      </c>
      <c r="B36008" t="s">
        <v>1131</v>
      </c>
      <c r="C36008">
        <v>9</v>
      </c>
      <c r="D36008" t="s">
        <v>140</v>
      </c>
      <c r="E36008" t="s">
        <v>177</v>
      </c>
      <c r="F36008">
        <v>9</v>
      </c>
      <c r="G36008" t="s">
        <v>177</v>
      </c>
      <c r="H36008" t="s">
        <v>140</v>
      </c>
      <c r="I36008">
        <v>9</v>
      </c>
      <c r="J36008" t="s">
        <v>260</v>
      </c>
      <c r="K36008" t="s">
        <v>261</v>
      </c>
      <c r="L36008" t="s">
        <v>140</v>
      </c>
      <c r="M36008">
        <v>9</v>
      </c>
      <c r="N36008" t="s">
        <v>205</v>
      </c>
      <c r="O36008" t="s">
        <v>206</v>
      </c>
      <c r="P36008">
        <v>9</v>
      </c>
      <c r="Q36008" t="s">
        <v>177</v>
      </c>
      <c r="R36008" t="s">
        <v>140</v>
      </c>
      <c r="S36008" t="s">
        <v>140</v>
      </c>
      <c r="T36008">
        <v>9</v>
      </c>
      <c r="U36008" t="s">
        <v>177</v>
      </c>
      <c r="V36008" t="s">
        <v>140</v>
      </c>
      <c r="W36008" t="s">
        <v>140</v>
      </c>
      <c r="X36008">
        <v>9</v>
      </c>
      <c r="Y36008" t="s">
        <v>260</v>
      </c>
      <c r="Z36008" t="s">
        <v>261</v>
      </c>
      <c r="AA36008" t="s">
        <v>140</v>
      </c>
    </row>
    <row r="36009" spans="1:27" x14ac:dyDescent="0.35">
      <c r="A36009" t="s">
        <v>19</v>
      </c>
      <c r="B36009" t="s">
        <v>1129</v>
      </c>
      <c r="C36009">
        <v>4</v>
      </c>
      <c r="D36009" t="s">
        <v>358</v>
      </c>
      <c r="E36009" t="s">
        <v>359</v>
      </c>
      <c r="F36009">
        <v>4</v>
      </c>
      <c r="G36009" t="s">
        <v>177</v>
      </c>
      <c r="H36009" t="s">
        <v>140</v>
      </c>
      <c r="I36009">
        <v>4</v>
      </c>
      <c r="J36009" t="s">
        <v>177</v>
      </c>
      <c r="K36009" t="s">
        <v>140</v>
      </c>
      <c r="L36009" t="s">
        <v>140</v>
      </c>
      <c r="M36009">
        <v>4</v>
      </c>
      <c r="N36009" t="s">
        <v>646</v>
      </c>
      <c r="O36009" t="s">
        <v>647</v>
      </c>
      <c r="P36009">
        <v>4</v>
      </c>
      <c r="Q36009" t="s">
        <v>791</v>
      </c>
      <c r="R36009" t="s">
        <v>792</v>
      </c>
      <c r="S36009" t="s">
        <v>140</v>
      </c>
      <c r="T36009">
        <v>4</v>
      </c>
      <c r="U36009" t="s">
        <v>709</v>
      </c>
      <c r="V36009" t="s">
        <v>708</v>
      </c>
      <c r="W36009" t="s">
        <v>140</v>
      </c>
      <c r="X36009">
        <v>4</v>
      </c>
      <c r="Y36009" t="s">
        <v>177</v>
      </c>
      <c r="Z36009" t="s">
        <v>140</v>
      </c>
      <c r="AA36009" t="s">
        <v>140</v>
      </c>
    </row>
    <row r="36010" spans="1:27" x14ac:dyDescent="0.35">
      <c r="A36010" t="s">
        <v>19</v>
      </c>
      <c r="B36010" t="s">
        <v>1130</v>
      </c>
      <c r="C36010">
        <v>18</v>
      </c>
      <c r="D36010" t="s">
        <v>425</v>
      </c>
      <c r="E36010" t="s">
        <v>424</v>
      </c>
      <c r="F36010">
        <v>18</v>
      </c>
      <c r="G36010" t="s">
        <v>918</v>
      </c>
      <c r="H36010" t="s">
        <v>919</v>
      </c>
      <c r="I36010">
        <v>18</v>
      </c>
      <c r="J36010" t="s">
        <v>1124</v>
      </c>
      <c r="K36010" t="s">
        <v>140</v>
      </c>
      <c r="L36010" t="s">
        <v>1056</v>
      </c>
      <c r="M36010">
        <v>18</v>
      </c>
      <c r="N36010" t="s">
        <v>828</v>
      </c>
      <c r="O36010" t="s">
        <v>827</v>
      </c>
      <c r="P36010">
        <v>18</v>
      </c>
      <c r="Q36010" t="s">
        <v>388</v>
      </c>
      <c r="R36010" t="s">
        <v>751</v>
      </c>
      <c r="S36010" t="s">
        <v>1056</v>
      </c>
      <c r="T36010">
        <v>18</v>
      </c>
      <c r="U36010" t="s">
        <v>899</v>
      </c>
      <c r="V36010" t="s">
        <v>900</v>
      </c>
      <c r="W36010" t="s">
        <v>140</v>
      </c>
      <c r="X36010">
        <v>17</v>
      </c>
      <c r="Y36010" t="s">
        <v>918</v>
      </c>
      <c r="Z36010" t="s">
        <v>919</v>
      </c>
      <c r="AA36010" t="s">
        <v>140</v>
      </c>
    </row>
    <row r="36011" spans="1:27" x14ac:dyDescent="0.35">
      <c r="A36011" t="s">
        <v>19</v>
      </c>
      <c r="B36011" t="s">
        <v>1131</v>
      </c>
      <c r="C36011">
        <v>2</v>
      </c>
      <c r="D36011" t="s">
        <v>140</v>
      </c>
      <c r="E36011" t="s">
        <v>177</v>
      </c>
      <c r="F36011">
        <v>2</v>
      </c>
      <c r="G36011" t="s">
        <v>772</v>
      </c>
      <c r="H36011" t="s">
        <v>773</v>
      </c>
      <c r="I36011">
        <v>2</v>
      </c>
      <c r="J36011" t="s">
        <v>177</v>
      </c>
      <c r="K36011" t="s">
        <v>140</v>
      </c>
      <c r="L36011" t="s">
        <v>140</v>
      </c>
      <c r="M36011">
        <v>2</v>
      </c>
      <c r="N36011" t="s">
        <v>773</v>
      </c>
      <c r="O36011" t="s">
        <v>772</v>
      </c>
      <c r="P36011">
        <v>2</v>
      </c>
      <c r="Q36011" t="s">
        <v>177</v>
      </c>
      <c r="R36011" t="s">
        <v>140</v>
      </c>
      <c r="S36011" t="s">
        <v>140</v>
      </c>
      <c r="T36011">
        <v>2</v>
      </c>
      <c r="U36011" t="s">
        <v>177</v>
      </c>
      <c r="V36011" t="s">
        <v>140</v>
      </c>
      <c r="W36011" t="s">
        <v>140</v>
      </c>
      <c r="X36011">
        <v>2</v>
      </c>
      <c r="Y36011" t="s">
        <v>772</v>
      </c>
      <c r="Z36011" t="s">
        <v>773</v>
      </c>
      <c r="AA36011" t="s">
        <v>140</v>
      </c>
    </row>
    <row r="36012" spans="1:27" x14ac:dyDescent="0.35">
      <c r="A36012" t="s">
        <v>20</v>
      </c>
      <c r="B36012" t="s">
        <v>1129</v>
      </c>
      <c r="C36012">
        <v>11</v>
      </c>
      <c r="D36012" t="s">
        <v>994</v>
      </c>
      <c r="E36012" t="s">
        <v>995</v>
      </c>
      <c r="F36012">
        <v>11</v>
      </c>
      <c r="G36012" t="s">
        <v>887</v>
      </c>
      <c r="H36012" t="s">
        <v>888</v>
      </c>
      <c r="I36012">
        <v>11</v>
      </c>
      <c r="J36012" t="s">
        <v>177</v>
      </c>
      <c r="K36012" t="s">
        <v>140</v>
      </c>
      <c r="L36012" t="s">
        <v>140</v>
      </c>
      <c r="M36012">
        <v>11</v>
      </c>
      <c r="N36012" t="s">
        <v>730</v>
      </c>
      <c r="O36012" t="s">
        <v>731</v>
      </c>
      <c r="P36012">
        <v>11</v>
      </c>
      <c r="Q36012" t="s">
        <v>887</v>
      </c>
      <c r="R36012" t="s">
        <v>888</v>
      </c>
      <c r="S36012" t="s">
        <v>140</v>
      </c>
      <c r="T36012">
        <v>11</v>
      </c>
      <c r="U36012" t="s">
        <v>995</v>
      </c>
      <c r="V36012" t="s">
        <v>994</v>
      </c>
      <c r="W36012" t="s">
        <v>140</v>
      </c>
      <c r="X36012">
        <v>11</v>
      </c>
      <c r="Y36012" t="s">
        <v>887</v>
      </c>
      <c r="Z36012" t="s">
        <v>888</v>
      </c>
      <c r="AA36012" t="s">
        <v>140</v>
      </c>
    </row>
    <row r="36013" spans="1:27" x14ac:dyDescent="0.35">
      <c r="A36013" t="s">
        <v>20</v>
      </c>
      <c r="B36013" t="s">
        <v>1130</v>
      </c>
      <c r="C36013">
        <v>4</v>
      </c>
      <c r="D36013" t="s">
        <v>140</v>
      </c>
      <c r="E36013" t="s">
        <v>177</v>
      </c>
      <c r="F36013">
        <v>4</v>
      </c>
      <c r="G36013" t="s">
        <v>177</v>
      </c>
      <c r="H36013" t="s">
        <v>140</v>
      </c>
      <c r="I36013">
        <v>4</v>
      </c>
      <c r="J36013" t="s">
        <v>177</v>
      </c>
      <c r="K36013" t="s">
        <v>140</v>
      </c>
      <c r="L36013" t="s">
        <v>140</v>
      </c>
      <c r="M36013">
        <v>4</v>
      </c>
      <c r="N36013" t="s">
        <v>177</v>
      </c>
      <c r="O36013" t="s">
        <v>140</v>
      </c>
      <c r="P36013">
        <v>4</v>
      </c>
      <c r="Q36013" t="s">
        <v>177</v>
      </c>
      <c r="R36013" t="s">
        <v>140</v>
      </c>
      <c r="S36013" t="s">
        <v>140</v>
      </c>
      <c r="T36013">
        <v>4</v>
      </c>
      <c r="U36013" t="s">
        <v>177</v>
      </c>
      <c r="V36013" t="s">
        <v>140</v>
      </c>
      <c r="W36013" t="s">
        <v>140</v>
      </c>
      <c r="X36013">
        <v>4</v>
      </c>
      <c r="Y36013" t="s">
        <v>124</v>
      </c>
      <c r="Z36013" t="s">
        <v>123</v>
      </c>
      <c r="AA36013" t="s">
        <v>140</v>
      </c>
    </row>
    <row r="36014" spans="1:27" x14ac:dyDescent="0.35">
      <c r="A36014" t="s">
        <v>20</v>
      </c>
      <c r="B36014" t="s">
        <v>1131</v>
      </c>
      <c r="C36014">
        <v>11</v>
      </c>
      <c r="D36014" t="s">
        <v>785</v>
      </c>
      <c r="E36014" t="s">
        <v>784</v>
      </c>
      <c r="F36014">
        <v>11</v>
      </c>
      <c r="G36014" t="s">
        <v>516</v>
      </c>
      <c r="H36014" t="s">
        <v>517</v>
      </c>
      <c r="I36014">
        <v>11</v>
      </c>
      <c r="J36014" t="s">
        <v>177</v>
      </c>
      <c r="K36014" t="s">
        <v>140</v>
      </c>
      <c r="L36014" t="s">
        <v>140</v>
      </c>
      <c r="M36014">
        <v>11</v>
      </c>
      <c r="N36014" t="s">
        <v>561</v>
      </c>
      <c r="O36014" t="s">
        <v>562</v>
      </c>
      <c r="P36014">
        <v>11</v>
      </c>
      <c r="Q36014" t="s">
        <v>987</v>
      </c>
      <c r="R36014" t="s">
        <v>988</v>
      </c>
      <c r="S36014" t="s">
        <v>140</v>
      </c>
      <c r="T36014">
        <v>11</v>
      </c>
      <c r="U36014" t="s">
        <v>177</v>
      </c>
      <c r="V36014" t="s">
        <v>140</v>
      </c>
      <c r="W36014" t="s">
        <v>140</v>
      </c>
      <c r="X36014">
        <v>11</v>
      </c>
      <c r="Y36014" t="s">
        <v>1111</v>
      </c>
      <c r="Z36014" t="s">
        <v>1067</v>
      </c>
      <c r="AA36014" t="s">
        <v>140</v>
      </c>
    </row>
    <row r="36015" spans="1:27" x14ac:dyDescent="0.35">
      <c r="A36015" t="s">
        <v>21</v>
      </c>
      <c r="B36015" t="s">
        <v>1129</v>
      </c>
      <c r="C36015">
        <v>14</v>
      </c>
      <c r="D36015" t="s">
        <v>1085</v>
      </c>
      <c r="E36015" t="s">
        <v>1086</v>
      </c>
      <c r="F36015">
        <v>14</v>
      </c>
      <c r="G36015" t="s">
        <v>1101</v>
      </c>
      <c r="H36015" t="s">
        <v>915</v>
      </c>
      <c r="I36015">
        <v>14</v>
      </c>
      <c r="J36015" t="s">
        <v>1101</v>
      </c>
      <c r="K36015" t="s">
        <v>915</v>
      </c>
      <c r="L36015" t="s">
        <v>140</v>
      </c>
      <c r="M36015">
        <v>14</v>
      </c>
      <c r="N36015" t="s">
        <v>809</v>
      </c>
      <c r="O36015" t="s">
        <v>810</v>
      </c>
      <c r="P36015">
        <v>14</v>
      </c>
      <c r="Q36015" t="s">
        <v>1101</v>
      </c>
      <c r="R36015" t="s">
        <v>915</v>
      </c>
      <c r="S36015" t="s">
        <v>140</v>
      </c>
      <c r="T36015">
        <v>14</v>
      </c>
      <c r="U36015" t="s">
        <v>622</v>
      </c>
      <c r="V36015" t="s">
        <v>623</v>
      </c>
      <c r="W36015" t="s">
        <v>140</v>
      </c>
      <c r="X36015">
        <v>14</v>
      </c>
      <c r="Y36015" t="s">
        <v>1101</v>
      </c>
      <c r="Z36015" t="s">
        <v>915</v>
      </c>
      <c r="AA36015" t="s">
        <v>140</v>
      </c>
    </row>
    <row r="36016" spans="1:27" x14ac:dyDescent="0.35">
      <c r="A36016" t="s">
        <v>21</v>
      </c>
      <c r="B36016" t="s">
        <v>1130</v>
      </c>
      <c r="C36016">
        <v>2</v>
      </c>
      <c r="D36016" t="s">
        <v>140</v>
      </c>
      <c r="E36016" t="s">
        <v>177</v>
      </c>
      <c r="F36016">
        <v>2</v>
      </c>
      <c r="G36016" t="s">
        <v>177</v>
      </c>
      <c r="H36016" t="s">
        <v>140</v>
      </c>
      <c r="I36016">
        <v>2</v>
      </c>
      <c r="J36016" t="s">
        <v>177</v>
      </c>
      <c r="K36016" t="s">
        <v>140</v>
      </c>
      <c r="L36016" t="s">
        <v>140</v>
      </c>
      <c r="M36016">
        <v>2</v>
      </c>
      <c r="N36016" t="s">
        <v>177</v>
      </c>
      <c r="O36016" t="s">
        <v>140</v>
      </c>
      <c r="P36016">
        <v>2</v>
      </c>
      <c r="Q36016" t="s">
        <v>177</v>
      </c>
      <c r="R36016" t="s">
        <v>140</v>
      </c>
      <c r="S36016" t="s">
        <v>140</v>
      </c>
      <c r="T36016">
        <v>2</v>
      </c>
      <c r="U36016" t="s">
        <v>177</v>
      </c>
      <c r="V36016" t="s">
        <v>140</v>
      </c>
      <c r="W36016" t="s">
        <v>140</v>
      </c>
      <c r="X36016">
        <v>2</v>
      </c>
      <c r="Y36016" t="s">
        <v>177</v>
      </c>
      <c r="Z36016" t="s">
        <v>140</v>
      </c>
      <c r="AA36016" t="s">
        <v>140</v>
      </c>
    </row>
    <row r="36017" spans="1:27" x14ac:dyDescent="0.35">
      <c r="A36017" t="s">
        <v>21</v>
      </c>
      <c r="B36017" t="s">
        <v>1131</v>
      </c>
      <c r="C36017">
        <v>6</v>
      </c>
      <c r="D36017" t="s">
        <v>196</v>
      </c>
      <c r="E36017" t="s">
        <v>195</v>
      </c>
      <c r="F36017">
        <v>6</v>
      </c>
      <c r="G36017" t="s">
        <v>613</v>
      </c>
      <c r="H36017" t="s">
        <v>614</v>
      </c>
      <c r="I36017">
        <v>6</v>
      </c>
      <c r="J36017" t="s">
        <v>613</v>
      </c>
      <c r="K36017" t="s">
        <v>614</v>
      </c>
      <c r="L36017" t="s">
        <v>140</v>
      </c>
      <c r="M36017">
        <v>6</v>
      </c>
      <c r="N36017" t="s">
        <v>610</v>
      </c>
      <c r="O36017" t="s">
        <v>610</v>
      </c>
      <c r="P36017">
        <v>6</v>
      </c>
      <c r="Q36017" t="s">
        <v>177</v>
      </c>
      <c r="R36017" t="s">
        <v>140</v>
      </c>
      <c r="S36017" t="s">
        <v>140</v>
      </c>
      <c r="T36017">
        <v>6</v>
      </c>
      <c r="U36017" t="s">
        <v>613</v>
      </c>
      <c r="V36017" t="s">
        <v>614</v>
      </c>
      <c r="W36017" t="s">
        <v>140</v>
      </c>
      <c r="X36017">
        <v>6</v>
      </c>
      <c r="Y36017" t="s">
        <v>613</v>
      </c>
      <c r="Z36017" t="s">
        <v>614</v>
      </c>
      <c r="AA36017" t="s">
        <v>140</v>
      </c>
    </row>
    <row r="36018" spans="1:27" x14ac:dyDescent="0.35">
      <c r="A36018" t="s">
        <v>22</v>
      </c>
      <c r="B36018" t="s">
        <v>1129</v>
      </c>
      <c r="C36018">
        <v>8</v>
      </c>
      <c r="D36018" t="s">
        <v>386</v>
      </c>
      <c r="E36018" t="s">
        <v>387</v>
      </c>
      <c r="F36018">
        <v>8</v>
      </c>
      <c r="G36018" t="s">
        <v>177</v>
      </c>
      <c r="H36018" t="s">
        <v>140</v>
      </c>
      <c r="I36018">
        <v>8</v>
      </c>
      <c r="J36018" t="s">
        <v>177</v>
      </c>
      <c r="K36018" t="s">
        <v>140</v>
      </c>
      <c r="L36018" t="s">
        <v>140</v>
      </c>
      <c r="M36018">
        <v>8</v>
      </c>
      <c r="N36018" t="s">
        <v>387</v>
      </c>
      <c r="O36018" t="s">
        <v>386</v>
      </c>
      <c r="P36018">
        <v>8</v>
      </c>
      <c r="Q36018" t="s">
        <v>177</v>
      </c>
      <c r="R36018" t="s">
        <v>140</v>
      </c>
      <c r="S36018" t="s">
        <v>140</v>
      </c>
      <c r="T36018">
        <v>8</v>
      </c>
      <c r="U36018" t="s">
        <v>387</v>
      </c>
      <c r="V36018" t="s">
        <v>386</v>
      </c>
      <c r="W36018" t="s">
        <v>140</v>
      </c>
      <c r="X36018">
        <v>8</v>
      </c>
      <c r="Y36018" t="s">
        <v>951</v>
      </c>
      <c r="Z36018" t="s">
        <v>952</v>
      </c>
      <c r="AA36018" t="s">
        <v>140</v>
      </c>
    </row>
    <row r="36019" spans="1:27" x14ac:dyDescent="0.35">
      <c r="A36019" t="s">
        <v>22</v>
      </c>
      <c r="B36019" t="s">
        <v>1130</v>
      </c>
      <c r="C36019">
        <v>12</v>
      </c>
      <c r="D36019" t="s">
        <v>865</v>
      </c>
      <c r="E36019" t="s">
        <v>1246</v>
      </c>
      <c r="F36019">
        <v>12</v>
      </c>
      <c r="G36019" t="s">
        <v>177</v>
      </c>
      <c r="H36019" t="s">
        <v>140</v>
      </c>
      <c r="I36019">
        <v>12</v>
      </c>
      <c r="J36019" t="s">
        <v>876</v>
      </c>
      <c r="K36019" t="s">
        <v>877</v>
      </c>
      <c r="L36019" t="s">
        <v>140</v>
      </c>
      <c r="M36019">
        <v>12</v>
      </c>
      <c r="N36019" t="s">
        <v>661</v>
      </c>
      <c r="O36019" t="s">
        <v>660</v>
      </c>
      <c r="P36019">
        <v>12</v>
      </c>
      <c r="Q36019" t="s">
        <v>1079</v>
      </c>
      <c r="R36019" t="s">
        <v>970</v>
      </c>
      <c r="S36019" t="s">
        <v>140</v>
      </c>
      <c r="T36019">
        <v>12</v>
      </c>
      <c r="U36019" t="s">
        <v>726</v>
      </c>
      <c r="V36019" t="s">
        <v>727</v>
      </c>
      <c r="W36019" t="s">
        <v>140</v>
      </c>
      <c r="X36019">
        <v>12</v>
      </c>
      <c r="Y36019" t="s">
        <v>88</v>
      </c>
      <c r="Z36019" t="s">
        <v>87</v>
      </c>
      <c r="AA36019" t="s">
        <v>140</v>
      </c>
    </row>
    <row r="36020" spans="1:27" x14ac:dyDescent="0.35">
      <c r="A36020" t="s">
        <v>22</v>
      </c>
      <c r="B36020" t="s">
        <v>1131</v>
      </c>
      <c r="C36020">
        <v>1</v>
      </c>
      <c r="D36020" t="s">
        <v>140</v>
      </c>
      <c r="E36020" t="s">
        <v>177</v>
      </c>
      <c r="F36020">
        <v>1</v>
      </c>
      <c r="G36020" t="s">
        <v>177</v>
      </c>
      <c r="H36020" t="s">
        <v>140</v>
      </c>
      <c r="I36020">
        <v>1</v>
      </c>
      <c r="J36020" t="s">
        <v>177</v>
      </c>
      <c r="K36020" t="s">
        <v>140</v>
      </c>
      <c r="L36020" t="s">
        <v>140</v>
      </c>
      <c r="M36020">
        <v>1</v>
      </c>
      <c r="N36020" t="s">
        <v>140</v>
      </c>
      <c r="O36020" t="s">
        <v>177</v>
      </c>
      <c r="P36020">
        <v>1</v>
      </c>
      <c r="Q36020" t="s">
        <v>177</v>
      </c>
      <c r="R36020" t="s">
        <v>140</v>
      </c>
      <c r="S36020" t="s">
        <v>140</v>
      </c>
      <c r="T36020">
        <v>1</v>
      </c>
      <c r="U36020" t="s">
        <v>177</v>
      </c>
      <c r="V36020" t="s">
        <v>140</v>
      </c>
      <c r="W36020" t="s">
        <v>140</v>
      </c>
      <c r="X36020">
        <v>1</v>
      </c>
      <c r="Y36020" t="s">
        <v>177</v>
      </c>
      <c r="Z36020" t="s">
        <v>140</v>
      </c>
      <c r="AA36020" t="s">
        <v>140</v>
      </c>
    </row>
    <row r="36021" spans="1:27" x14ac:dyDescent="0.35">
      <c r="A36021" t="s">
        <v>23</v>
      </c>
      <c r="B36021" t="s">
        <v>1129</v>
      </c>
      <c r="C36021">
        <v>19</v>
      </c>
      <c r="D36021" t="s">
        <v>1061</v>
      </c>
      <c r="E36021" t="s">
        <v>1112</v>
      </c>
      <c r="F36021">
        <v>19</v>
      </c>
      <c r="G36021" t="s">
        <v>177</v>
      </c>
      <c r="H36021" t="s">
        <v>140</v>
      </c>
      <c r="I36021">
        <v>19</v>
      </c>
      <c r="J36021" t="s">
        <v>1025</v>
      </c>
      <c r="K36021" t="s">
        <v>875</v>
      </c>
      <c r="L36021" t="s">
        <v>140</v>
      </c>
      <c r="M36021">
        <v>19</v>
      </c>
      <c r="N36021" t="s">
        <v>1123</v>
      </c>
      <c r="O36021" t="s">
        <v>1045</v>
      </c>
      <c r="P36021">
        <v>19</v>
      </c>
      <c r="Q36021" t="s">
        <v>1160</v>
      </c>
      <c r="R36021" t="s">
        <v>1048</v>
      </c>
      <c r="S36021" t="s">
        <v>140</v>
      </c>
      <c r="T36021">
        <v>19</v>
      </c>
      <c r="U36021" t="s">
        <v>539</v>
      </c>
      <c r="V36021" t="s">
        <v>293</v>
      </c>
      <c r="W36021" t="s">
        <v>140</v>
      </c>
      <c r="X36021">
        <v>19</v>
      </c>
      <c r="Y36021" t="s">
        <v>177</v>
      </c>
      <c r="Z36021" t="s">
        <v>140</v>
      </c>
      <c r="AA36021" t="s">
        <v>140</v>
      </c>
    </row>
    <row r="36022" spans="1:27" x14ac:dyDescent="0.35">
      <c r="A36022" t="s">
        <v>23</v>
      </c>
      <c r="B36022" t="s">
        <v>1130</v>
      </c>
      <c r="C36022">
        <v>46</v>
      </c>
      <c r="D36022" t="s">
        <v>521</v>
      </c>
      <c r="E36022" t="s">
        <v>520</v>
      </c>
      <c r="F36022">
        <v>46</v>
      </c>
      <c r="G36022" t="s">
        <v>270</v>
      </c>
      <c r="H36022" t="s">
        <v>269</v>
      </c>
      <c r="I36022">
        <v>46</v>
      </c>
      <c r="J36022" t="s">
        <v>1158</v>
      </c>
      <c r="K36022" t="s">
        <v>592</v>
      </c>
      <c r="L36022" t="s">
        <v>140</v>
      </c>
      <c r="M36022">
        <v>46</v>
      </c>
      <c r="N36022" t="s">
        <v>410</v>
      </c>
      <c r="O36022" t="s">
        <v>411</v>
      </c>
      <c r="P36022">
        <v>46</v>
      </c>
      <c r="Q36022" t="s">
        <v>858</v>
      </c>
      <c r="R36022" t="s">
        <v>1054</v>
      </c>
      <c r="S36022" t="s">
        <v>660</v>
      </c>
      <c r="T36022">
        <v>46</v>
      </c>
      <c r="U36022" t="s">
        <v>362</v>
      </c>
      <c r="V36022" t="s">
        <v>81</v>
      </c>
      <c r="W36022" t="s">
        <v>1054</v>
      </c>
      <c r="X36022">
        <v>46</v>
      </c>
      <c r="Y36022" t="s">
        <v>665</v>
      </c>
      <c r="Z36022" t="s">
        <v>664</v>
      </c>
      <c r="AA36022" t="s">
        <v>140</v>
      </c>
    </row>
    <row r="36023" spans="1:27" x14ac:dyDescent="0.35">
      <c r="A36023" t="s">
        <v>23</v>
      </c>
      <c r="B36023" t="s">
        <v>1131</v>
      </c>
      <c r="C36023">
        <v>25</v>
      </c>
      <c r="D36023" t="s">
        <v>841</v>
      </c>
      <c r="E36023" t="s">
        <v>840</v>
      </c>
      <c r="F36023">
        <v>25</v>
      </c>
      <c r="G36023" t="s">
        <v>647</v>
      </c>
      <c r="H36023" t="s">
        <v>646</v>
      </c>
      <c r="I36023">
        <v>25</v>
      </c>
      <c r="J36023" t="s">
        <v>491</v>
      </c>
      <c r="K36023" t="s">
        <v>490</v>
      </c>
      <c r="L36023" t="s">
        <v>140</v>
      </c>
      <c r="M36023">
        <v>25</v>
      </c>
      <c r="N36023" t="s">
        <v>698</v>
      </c>
      <c r="O36023" t="s">
        <v>699</v>
      </c>
      <c r="P36023">
        <v>25</v>
      </c>
      <c r="Q36023" t="s">
        <v>122</v>
      </c>
      <c r="R36023" t="s">
        <v>121</v>
      </c>
      <c r="S36023" t="s">
        <v>140</v>
      </c>
      <c r="T36023">
        <v>25</v>
      </c>
      <c r="U36023" t="s">
        <v>563</v>
      </c>
      <c r="V36023" t="s">
        <v>564</v>
      </c>
      <c r="W36023" t="s">
        <v>140</v>
      </c>
      <c r="X36023">
        <v>25</v>
      </c>
      <c r="Y36023" t="s">
        <v>936</v>
      </c>
      <c r="Z36023" t="s">
        <v>937</v>
      </c>
      <c r="AA36023" t="s">
        <v>140</v>
      </c>
    </row>
    <row r="36024" spans="1:27" x14ac:dyDescent="0.35">
      <c r="A36024" t="s">
        <v>24</v>
      </c>
      <c r="B36024" t="s">
        <v>1129</v>
      </c>
      <c r="C36024">
        <v>18</v>
      </c>
      <c r="D36024" t="s">
        <v>1071</v>
      </c>
      <c r="E36024" t="s">
        <v>1175</v>
      </c>
      <c r="F36024">
        <v>18</v>
      </c>
      <c r="G36024" t="s">
        <v>177</v>
      </c>
      <c r="H36024" t="s">
        <v>140</v>
      </c>
      <c r="I36024">
        <v>18</v>
      </c>
      <c r="J36024" t="s">
        <v>177</v>
      </c>
      <c r="K36024" t="s">
        <v>140</v>
      </c>
      <c r="L36024" t="s">
        <v>140</v>
      </c>
      <c r="M36024">
        <v>18</v>
      </c>
      <c r="N36024" t="s">
        <v>248</v>
      </c>
      <c r="O36024" t="s">
        <v>249</v>
      </c>
      <c r="P36024">
        <v>18</v>
      </c>
      <c r="Q36024" t="s">
        <v>596</v>
      </c>
      <c r="R36024" t="s">
        <v>595</v>
      </c>
      <c r="S36024" t="s">
        <v>140</v>
      </c>
      <c r="T36024">
        <v>18</v>
      </c>
      <c r="U36024" t="s">
        <v>684</v>
      </c>
      <c r="V36024" t="s">
        <v>685</v>
      </c>
      <c r="W36024" t="s">
        <v>140</v>
      </c>
      <c r="X36024">
        <v>18</v>
      </c>
      <c r="Y36024" t="s">
        <v>840</v>
      </c>
      <c r="Z36024" t="s">
        <v>841</v>
      </c>
      <c r="AA36024" t="s">
        <v>140</v>
      </c>
    </row>
    <row r="36025" spans="1:27" x14ac:dyDescent="0.35">
      <c r="A36025" t="s">
        <v>24</v>
      </c>
      <c r="B36025" t="s">
        <v>1130</v>
      </c>
      <c r="C36025">
        <v>8</v>
      </c>
      <c r="D36025" t="s">
        <v>406</v>
      </c>
      <c r="E36025" t="s">
        <v>407</v>
      </c>
      <c r="F36025">
        <v>8</v>
      </c>
      <c r="G36025" t="s">
        <v>177</v>
      </c>
      <c r="H36025" t="s">
        <v>140</v>
      </c>
      <c r="I36025">
        <v>8</v>
      </c>
      <c r="J36025" t="s">
        <v>1153</v>
      </c>
      <c r="K36025" t="s">
        <v>1059</v>
      </c>
      <c r="L36025" t="s">
        <v>140</v>
      </c>
      <c r="M36025">
        <v>8</v>
      </c>
      <c r="N36025" t="s">
        <v>969</v>
      </c>
      <c r="O36025" t="s">
        <v>968</v>
      </c>
      <c r="P36025">
        <v>8</v>
      </c>
      <c r="Q36025" t="s">
        <v>514</v>
      </c>
      <c r="R36025" t="s">
        <v>140</v>
      </c>
      <c r="S36025" t="s">
        <v>515</v>
      </c>
      <c r="T36025">
        <v>8</v>
      </c>
      <c r="U36025" t="s">
        <v>723</v>
      </c>
      <c r="V36025" t="s">
        <v>722</v>
      </c>
      <c r="W36025" t="s">
        <v>140</v>
      </c>
      <c r="X36025">
        <v>7</v>
      </c>
      <c r="Y36025" t="s">
        <v>177</v>
      </c>
      <c r="Z36025" t="s">
        <v>140</v>
      </c>
      <c r="AA36025" t="s">
        <v>140</v>
      </c>
    </row>
    <row r="36026" spans="1:27" x14ac:dyDescent="0.35">
      <c r="A36026" t="s">
        <v>24</v>
      </c>
      <c r="B36026" t="s">
        <v>1131</v>
      </c>
      <c r="C36026">
        <v>2</v>
      </c>
      <c r="D36026" t="s">
        <v>140</v>
      </c>
      <c r="E36026" t="s">
        <v>177</v>
      </c>
      <c r="F36026">
        <v>2</v>
      </c>
      <c r="G36026" t="s">
        <v>728</v>
      </c>
      <c r="H36026" t="s">
        <v>945</v>
      </c>
      <c r="I36026">
        <v>2</v>
      </c>
      <c r="J36026" t="s">
        <v>177</v>
      </c>
      <c r="K36026" t="s">
        <v>140</v>
      </c>
      <c r="L36026" t="s">
        <v>140</v>
      </c>
      <c r="M36026">
        <v>2</v>
      </c>
      <c r="N36026" t="s">
        <v>177</v>
      </c>
      <c r="O36026" t="s">
        <v>140</v>
      </c>
      <c r="P36026">
        <v>2</v>
      </c>
      <c r="Q36026" t="s">
        <v>177</v>
      </c>
      <c r="R36026" t="s">
        <v>140</v>
      </c>
      <c r="S36026" t="s">
        <v>140</v>
      </c>
      <c r="T36026">
        <v>2</v>
      </c>
      <c r="U36026" t="s">
        <v>728</v>
      </c>
      <c r="V36026" t="s">
        <v>945</v>
      </c>
      <c r="W36026" t="s">
        <v>140</v>
      </c>
      <c r="X36026">
        <v>2</v>
      </c>
      <c r="Y36026" t="s">
        <v>945</v>
      </c>
      <c r="Z36026" t="s">
        <v>140</v>
      </c>
      <c r="AA36026" t="s">
        <v>728</v>
      </c>
    </row>
    <row r="36027" spans="1:27" x14ac:dyDescent="0.35">
      <c r="A36027" t="s">
        <v>25</v>
      </c>
      <c r="B36027" t="s">
        <v>1129</v>
      </c>
      <c r="C36027">
        <v>8</v>
      </c>
      <c r="D36027" t="s">
        <v>651</v>
      </c>
      <c r="E36027" t="s">
        <v>652</v>
      </c>
      <c r="F36027">
        <v>8</v>
      </c>
      <c r="G36027" t="s">
        <v>116</v>
      </c>
      <c r="H36027" t="s">
        <v>115</v>
      </c>
      <c r="I36027">
        <v>8</v>
      </c>
      <c r="J36027" t="s">
        <v>177</v>
      </c>
      <c r="K36027" t="s">
        <v>140</v>
      </c>
      <c r="L36027" t="s">
        <v>140</v>
      </c>
      <c r="M36027">
        <v>8</v>
      </c>
      <c r="N36027" t="s">
        <v>415</v>
      </c>
      <c r="O36027" t="s">
        <v>414</v>
      </c>
      <c r="P36027">
        <v>8</v>
      </c>
      <c r="Q36027" t="s">
        <v>177</v>
      </c>
      <c r="R36027" t="s">
        <v>140</v>
      </c>
      <c r="S36027" t="s">
        <v>140</v>
      </c>
      <c r="T36027">
        <v>8</v>
      </c>
      <c r="U36027" t="s">
        <v>296</v>
      </c>
      <c r="V36027" t="s">
        <v>295</v>
      </c>
      <c r="W36027" t="s">
        <v>140</v>
      </c>
      <c r="X36027">
        <v>8</v>
      </c>
      <c r="Y36027" t="s">
        <v>420</v>
      </c>
      <c r="Z36027" t="s">
        <v>421</v>
      </c>
      <c r="AA36027" t="s">
        <v>140</v>
      </c>
    </row>
    <row r="36028" spans="1:27" x14ac:dyDescent="0.35">
      <c r="A36028" t="s">
        <v>25</v>
      </c>
      <c r="B36028" t="s">
        <v>1130</v>
      </c>
      <c r="C36028">
        <v>8</v>
      </c>
      <c r="D36028" t="s">
        <v>157</v>
      </c>
      <c r="E36028" t="s">
        <v>156</v>
      </c>
      <c r="F36028">
        <v>8</v>
      </c>
      <c r="G36028" t="s">
        <v>177</v>
      </c>
      <c r="H36028" t="s">
        <v>140</v>
      </c>
      <c r="I36028">
        <v>8</v>
      </c>
      <c r="J36028" t="s">
        <v>177</v>
      </c>
      <c r="K36028" t="s">
        <v>140</v>
      </c>
      <c r="L36028" t="s">
        <v>140</v>
      </c>
      <c r="M36028">
        <v>8</v>
      </c>
      <c r="N36028" t="s">
        <v>1167</v>
      </c>
      <c r="O36028" t="s">
        <v>1104</v>
      </c>
      <c r="P36028">
        <v>8</v>
      </c>
      <c r="Q36028" t="s">
        <v>1167</v>
      </c>
      <c r="R36028" t="s">
        <v>1104</v>
      </c>
      <c r="S36028" t="s">
        <v>140</v>
      </c>
      <c r="T36028">
        <v>8</v>
      </c>
      <c r="U36028" t="s">
        <v>923</v>
      </c>
      <c r="V36028" t="s">
        <v>924</v>
      </c>
      <c r="W36028" t="s">
        <v>140</v>
      </c>
      <c r="X36028">
        <v>8</v>
      </c>
      <c r="Y36028" t="s">
        <v>767</v>
      </c>
      <c r="Z36028" t="s">
        <v>766</v>
      </c>
      <c r="AA36028" t="s">
        <v>140</v>
      </c>
    </row>
    <row r="36029" spans="1:27" x14ac:dyDescent="0.35">
      <c r="A36029" t="s">
        <v>25</v>
      </c>
      <c r="B36029" t="s">
        <v>1131</v>
      </c>
      <c r="C36029">
        <v>1</v>
      </c>
      <c r="D36029" t="s">
        <v>140</v>
      </c>
      <c r="E36029" t="s">
        <v>177</v>
      </c>
      <c r="F36029">
        <v>1</v>
      </c>
      <c r="G36029" t="s">
        <v>177</v>
      </c>
      <c r="H36029" t="s">
        <v>140</v>
      </c>
      <c r="I36029">
        <v>1</v>
      </c>
      <c r="J36029" t="s">
        <v>177</v>
      </c>
      <c r="K36029" t="s">
        <v>140</v>
      </c>
      <c r="L36029" t="s">
        <v>140</v>
      </c>
      <c r="M36029">
        <v>1</v>
      </c>
      <c r="N36029" t="s">
        <v>177</v>
      </c>
      <c r="O36029" t="s">
        <v>140</v>
      </c>
      <c r="P36029">
        <v>1</v>
      </c>
      <c r="Q36029" t="s">
        <v>177</v>
      </c>
      <c r="R36029" t="s">
        <v>140</v>
      </c>
      <c r="S36029" t="s">
        <v>140</v>
      </c>
      <c r="T36029">
        <v>1</v>
      </c>
      <c r="U36029" t="s">
        <v>177</v>
      </c>
      <c r="V36029" t="s">
        <v>140</v>
      </c>
      <c r="W36029" t="s">
        <v>140</v>
      </c>
      <c r="X36029">
        <v>1</v>
      </c>
      <c r="Y36029" t="s">
        <v>177</v>
      </c>
      <c r="Z36029" t="s">
        <v>140</v>
      </c>
      <c r="AA36029" t="s">
        <v>140</v>
      </c>
    </row>
    <row r="36030" spans="1:27" x14ac:dyDescent="0.35">
      <c r="A36030" t="s">
        <v>26</v>
      </c>
      <c r="B36030" t="s">
        <v>1129</v>
      </c>
      <c r="C36030">
        <v>8</v>
      </c>
      <c r="D36030" t="s">
        <v>140</v>
      </c>
      <c r="E36030" t="s">
        <v>177</v>
      </c>
      <c r="F36030">
        <v>8</v>
      </c>
      <c r="G36030" t="s">
        <v>1190</v>
      </c>
      <c r="H36030" t="s">
        <v>1065</v>
      </c>
      <c r="I36030">
        <v>8</v>
      </c>
      <c r="J36030" t="s">
        <v>177</v>
      </c>
      <c r="K36030" t="s">
        <v>140</v>
      </c>
      <c r="L36030" t="s">
        <v>140</v>
      </c>
      <c r="M36030">
        <v>8</v>
      </c>
      <c r="N36030" t="s">
        <v>626</v>
      </c>
      <c r="O36030" t="s">
        <v>627</v>
      </c>
      <c r="P36030">
        <v>8</v>
      </c>
      <c r="Q36030" t="s">
        <v>1190</v>
      </c>
      <c r="R36030" t="s">
        <v>1065</v>
      </c>
      <c r="S36030" t="s">
        <v>140</v>
      </c>
      <c r="T36030">
        <v>8</v>
      </c>
      <c r="U36030" t="s">
        <v>177</v>
      </c>
      <c r="V36030" t="s">
        <v>140</v>
      </c>
      <c r="W36030" t="s">
        <v>140</v>
      </c>
      <c r="X36030">
        <v>8</v>
      </c>
      <c r="Y36030" t="s">
        <v>177</v>
      </c>
      <c r="Z36030" t="s">
        <v>140</v>
      </c>
      <c r="AA36030" t="s">
        <v>140</v>
      </c>
    </row>
    <row r="36031" spans="1:27" x14ac:dyDescent="0.35">
      <c r="A36031" t="s">
        <v>26</v>
      </c>
      <c r="B36031" t="s">
        <v>1130</v>
      </c>
      <c r="C36031">
        <v>7</v>
      </c>
      <c r="D36031" t="s">
        <v>418</v>
      </c>
      <c r="E36031" t="s">
        <v>419</v>
      </c>
      <c r="F36031">
        <v>7</v>
      </c>
      <c r="G36031" t="s">
        <v>177</v>
      </c>
      <c r="H36031" t="s">
        <v>140</v>
      </c>
      <c r="I36031">
        <v>7</v>
      </c>
      <c r="J36031" t="s">
        <v>419</v>
      </c>
      <c r="K36031" t="s">
        <v>418</v>
      </c>
      <c r="L36031" t="s">
        <v>140</v>
      </c>
      <c r="M36031">
        <v>7</v>
      </c>
      <c r="N36031" t="s">
        <v>177</v>
      </c>
      <c r="O36031" t="s">
        <v>140</v>
      </c>
      <c r="P36031">
        <v>7</v>
      </c>
      <c r="Q36031" t="s">
        <v>1167</v>
      </c>
      <c r="R36031" t="s">
        <v>1104</v>
      </c>
      <c r="S36031" t="s">
        <v>140</v>
      </c>
      <c r="T36031">
        <v>7</v>
      </c>
      <c r="U36031" t="s">
        <v>419</v>
      </c>
      <c r="V36031" t="s">
        <v>418</v>
      </c>
      <c r="W36031" t="s">
        <v>140</v>
      </c>
      <c r="X36031">
        <v>7</v>
      </c>
      <c r="Y36031" t="s">
        <v>581</v>
      </c>
      <c r="Z36031" t="s">
        <v>582</v>
      </c>
      <c r="AA36031" t="s">
        <v>140</v>
      </c>
    </row>
    <row r="36032" spans="1:27" x14ac:dyDescent="0.35">
      <c r="A36032" t="s">
        <v>26</v>
      </c>
      <c r="B36032" t="s">
        <v>1131</v>
      </c>
      <c r="C36032">
        <v>5</v>
      </c>
      <c r="D36032" t="s">
        <v>140</v>
      </c>
      <c r="E36032" t="s">
        <v>177</v>
      </c>
      <c r="F36032">
        <v>5</v>
      </c>
      <c r="G36032" t="s">
        <v>177</v>
      </c>
      <c r="H36032" t="s">
        <v>140</v>
      </c>
      <c r="I36032">
        <v>5</v>
      </c>
      <c r="J36032" t="s">
        <v>177</v>
      </c>
      <c r="K36032" t="s">
        <v>140</v>
      </c>
      <c r="L36032" t="s">
        <v>140</v>
      </c>
      <c r="M36032">
        <v>5</v>
      </c>
      <c r="N36032" t="s">
        <v>635</v>
      </c>
      <c r="O36032" t="s">
        <v>634</v>
      </c>
      <c r="P36032">
        <v>5</v>
      </c>
      <c r="Q36032" t="s">
        <v>404</v>
      </c>
      <c r="R36032" t="s">
        <v>140</v>
      </c>
      <c r="S36032" t="s">
        <v>405</v>
      </c>
      <c r="T36032">
        <v>5</v>
      </c>
      <c r="U36032" t="s">
        <v>916</v>
      </c>
      <c r="V36032" t="s">
        <v>917</v>
      </c>
      <c r="W36032" t="s">
        <v>140</v>
      </c>
      <c r="X36032">
        <v>5</v>
      </c>
      <c r="Y36032" t="s">
        <v>177</v>
      </c>
      <c r="Z36032" t="s">
        <v>140</v>
      </c>
      <c r="AA36032" t="s">
        <v>140</v>
      </c>
    </row>
    <row r="36033" spans="1:27" x14ac:dyDescent="0.35">
      <c r="A36033" t="s">
        <v>27</v>
      </c>
      <c r="B36033" t="s">
        <v>1129</v>
      </c>
      <c r="C36033">
        <v>2</v>
      </c>
      <c r="D36033" t="s">
        <v>221</v>
      </c>
      <c r="E36033" t="s">
        <v>220</v>
      </c>
      <c r="F36033">
        <v>2</v>
      </c>
      <c r="G36033" t="s">
        <v>220</v>
      </c>
      <c r="H36033" t="s">
        <v>221</v>
      </c>
      <c r="I36033">
        <v>2</v>
      </c>
      <c r="J36033" t="s">
        <v>177</v>
      </c>
      <c r="K36033" t="s">
        <v>140</v>
      </c>
      <c r="L36033" t="s">
        <v>140</v>
      </c>
      <c r="M36033">
        <v>2</v>
      </c>
      <c r="N36033" t="s">
        <v>177</v>
      </c>
      <c r="O36033" t="s">
        <v>140</v>
      </c>
      <c r="P36033">
        <v>2</v>
      </c>
      <c r="Q36033" t="s">
        <v>177</v>
      </c>
      <c r="R36033" t="s">
        <v>140</v>
      </c>
      <c r="S36033" t="s">
        <v>140</v>
      </c>
      <c r="T36033">
        <v>2</v>
      </c>
      <c r="U36033" t="s">
        <v>177</v>
      </c>
      <c r="V36033" t="s">
        <v>140</v>
      </c>
      <c r="W36033" t="s">
        <v>140</v>
      </c>
      <c r="X36033">
        <v>2</v>
      </c>
      <c r="Y36033" t="s">
        <v>221</v>
      </c>
      <c r="Z36033" t="s">
        <v>220</v>
      </c>
      <c r="AA36033" t="s">
        <v>140</v>
      </c>
    </row>
    <row r="36034" spans="1:27" x14ac:dyDescent="0.35">
      <c r="A36034" t="s">
        <v>27</v>
      </c>
      <c r="B36034" t="s">
        <v>1130</v>
      </c>
      <c r="C36034">
        <v>8</v>
      </c>
      <c r="D36034" t="s">
        <v>789</v>
      </c>
      <c r="E36034" t="s">
        <v>790</v>
      </c>
      <c r="F36034">
        <v>8</v>
      </c>
      <c r="G36034" t="s">
        <v>177</v>
      </c>
      <c r="H36034" t="s">
        <v>140</v>
      </c>
      <c r="I36034">
        <v>8</v>
      </c>
      <c r="J36034" t="s">
        <v>1079</v>
      </c>
      <c r="K36034" t="s">
        <v>970</v>
      </c>
      <c r="L36034" t="s">
        <v>140</v>
      </c>
      <c r="M36034">
        <v>8</v>
      </c>
      <c r="N36034" t="s">
        <v>177</v>
      </c>
      <c r="O36034" t="s">
        <v>140</v>
      </c>
      <c r="P36034">
        <v>8</v>
      </c>
      <c r="Q36034" t="s">
        <v>124</v>
      </c>
      <c r="R36034" t="s">
        <v>123</v>
      </c>
      <c r="S36034" t="s">
        <v>140</v>
      </c>
      <c r="T36034">
        <v>8</v>
      </c>
      <c r="U36034" t="s">
        <v>482</v>
      </c>
      <c r="V36034" t="s">
        <v>483</v>
      </c>
      <c r="W36034" t="s">
        <v>140</v>
      </c>
      <c r="X36034">
        <v>8</v>
      </c>
      <c r="Y36034" t="s">
        <v>88</v>
      </c>
      <c r="Z36034" t="s">
        <v>87</v>
      </c>
      <c r="AA36034" t="s">
        <v>140</v>
      </c>
    </row>
    <row r="36035" spans="1:27" x14ac:dyDescent="0.35">
      <c r="A36035" t="s">
        <v>27</v>
      </c>
      <c r="B36035" t="s">
        <v>1131</v>
      </c>
      <c r="C36035">
        <v>2</v>
      </c>
      <c r="D36035" t="s">
        <v>140</v>
      </c>
      <c r="E36035" t="s">
        <v>177</v>
      </c>
      <c r="F36035">
        <v>2</v>
      </c>
      <c r="G36035" t="s">
        <v>177</v>
      </c>
      <c r="H36035" t="s">
        <v>140</v>
      </c>
      <c r="I36035">
        <v>2</v>
      </c>
      <c r="J36035" t="s">
        <v>177</v>
      </c>
      <c r="K36035" t="s">
        <v>140</v>
      </c>
      <c r="L36035" t="s">
        <v>140</v>
      </c>
      <c r="M36035">
        <v>2</v>
      </c>
      <c r="N36035" t="s">
        <v>702</v>
      </c>
      <c r="O36035" t="s">
        <v>703</v>
      </c>
      <c r="P36035">
        <v>2</v>
      </c>
      <c r="Q36035" t="s">
        <v>177</v>
      </c>
      <c r="R36035" t="s">
        <v>140</v>
      </c>
      <c r="S36035" t="s">
        <v>140</v>
      </c>
      <c r="T36035">
        <v>2</v>
      </c>
      <c r="U36035" t="s">
        <v>177</v>
      </c>
      <c r="V36035" t="s">
        <v>140</v>
      </c>
      <c r="W36035" t="s">
        <v>140</v>
      </c>
      <c r="X36035">
        <v>2</v>
      </c>
      <c r="Y36035" t="s">
        <v>177</v>
      </c>
      <c r="Z36035" t="s">
        <v>140</v>
      </c>
      <c r="AA36035" t="s">
        <v>140</v>
      </c>
    </row>
    <row r="36036" spans="1:27" x14ac:dyDescent="0.35">
      <c r="A36036" t="s">
        <v>28</v>
      </c>
      <c r="B36036" t="s">
        <v>1129</v>
      </c>
      <c r="C36036">
        <v>8</v>
      </c>
      <c r="D36036" t="s">
        <v>252</v>
      </c>
      <c r="E36036" t="s">
        <v>251</v>
      </c>
      <c r="F36036">
        <v>8</v>
      </c>
      <c r="G36036" t="s">
        <v>177</v>
      </c>
      <c r="H36036" t="s">
        <v>140</v>
      </c>
      <c r="I36036">
        <v>8</v>
      </c>
      <c r="J36036" t="s">
        <v>177</v>
      </c>
      <c r="K36036" t="s">
        <v>140</v>
      </c>
      <c r="L36036" t="s">
        <v>140</v>
      </c>
      <c r="M36036">
        <v>8</v>
      </c>
      <c r="N36036" t="s">
        <v>377</v>
      </c>
      <c r="O36036" t="s">
        <v>376</v>
      </c>
      <c r="P36036">
        <v>8</v>
      </c>
      <c r="Q36036" t="s">
        <v>177</v>
      </c>
      <c r="R36036" t="s">
        <v>140</v>
      </c>
      <c r="S36036" t="s">
        <v>140</v>
      </c>
      <c r="T36036">
        <v>8</v>
      </c>
      <c r="U36036" t="s">
        <v>377</v>
      </c>
      <c r="V36036" t="s">
        <v>376</v>
      </c>
      <c r="W36036" t="s">
        <v>140</v>
      </c>
      <c r="X36036">
        <v>8</v>
      </c>
      <c r="Y36036" t="s">
        <v>757</v>
      </c>
      <c r="Z36036" t="s">
        <v>756</v>
      </c>
      <c r="AA36036" t="s">
        <v>140</v>
      </c>
    </row>
    <row r="36037" spans="1:27" x14ac:dyDescent="0.35">
      <c r="A36037" t="s">
        <v>28</v>
      </c>
      <c r="B36037" t="s">
        <v>1130</v>
      </c>
      <c r="C36037">
        <v>16</v>
      </c>
      <c r="D36037" t="s">
        <v>965</v>
      </c>
      <c r="E36037" t="s">
        <v>966</v>
      </c>
      <c r="F36037">
        <v>16</v>
      </c>
      <c r="G36037" t="s">
        <v>177</v>
      </c>
      <c r="H36037" t="s">
        <v>140</v>
      </c>
      <c r="I36037">
        <v>16</v>
      </c>
      <c r="J36037" t="s">
        <v>514</v>
      </c>
      <c r="K36037" t="s">
        <v>515</v>
      </c>
      <c r="L36037" t="s">
        <v>140</v>
      </c>
      <c r="M36037">
        <v>16</v>
      </c>
      <c r="N36037" t="s">
        <v>270</v>
      </c>
      <c r="O36037" t="s">
        <v>269</v>
      </c>
      <c r="P36037">
        <v>16</v>
      </c>
      <c r="Q36037" t="s">
        <v>177</v>
      </c>
      <c r="R36037" t="s">
        <v>140</v>
      </c>
      <c r="S36037" t="s">
        <v>140</v>
      </c>
      <c r="T36037">
        <v>16</v>
      </c>
      <c r="U36037" t="s">
        <v>653</v>
      </c>
      <c r="V36037" t="s">
        <v>654</v>
      </c>
      <c r="W36037" t="s">
        <v>140</v>
      </c>
      <c r="X36037">
        <v>16</v>
      </c>
      <c r="Y36037" t="s">
        <v>188</v>
      </c>
      <c r="Z36037" t="s">
        <v>187</v>
      </c>
      <c r="AA36037" t="s">
        <v>140</v>
      </c>
    </row>
    <row r="36038" spans="1:27" x14ac:dyDescent="0.35">
      <c r="A36038" t="s">
        <v>28</v>
      </c>
      <c r="B36038" t="s">
        <v>1131</v>
      </c>
      <c r="C36038">
        <v>5</v>
      </c>
      <c r="D36038" t="s">
        <v>582</v>
      </c>
      <c r="E36038" t="s">
        <v>581</v>
      </c>
      <c r="F36038">
        <v>5</v>
      </c>
      <c r="G36038" t="s">
        <v>177</v>
      </c>
      <c r="H36038" t="s">
        <v>140</v>
      </c>
      <c r="I36038">
        <v>5</v>
      </c>
      <c r="J36038" t="s">
        <v>177</v>
      </c>
      <c r="K36038" t="s">
        <v>140</v>
      </c>
      <c r="L36038" t="s">
        <v>140</v>
      </c>
      <c r="M36038">
        <v>5</v>
      </c>
      <c r="N36038" t="s">
        <v>177</v>
      </c>
      <c r="O36038" t="s">
        <v>140</v>
      </c>
      <c r="P36038">
        <v>5</v>
      </c>
      <c r="Q36038" t="s">
        <v>1158</v>
      </c>
      <c r="R36038" t="s">
        <v>592</v>
      </c>
      <c r="S36038" t="s">
        <v>140</v>
      </c>
      <c r="T36038">
        <v>5</v>
      </c>
      <c r="U36038" t="s">
        <v>139</v>
      </c>
      <c r="V36038" t="s">
        <v>138</v>
      </c>
      <c r="W36038" t="s">
        <v>140</v>
      </c>
      <c r="X36038">
        <v>5</v>
      </c>
      <c r="Y36038" t="s">
        <v>177</v>
      </c>
      <c r="Z36038" t="s">
        <v>140</v>
      </c>
      <c r="AA36038" t="s">
        <v>140</v>
      </c>
    </row>
    <row r="36039" spans="1:27" x14ac:dyDescent="0.35">
      <c r="A36039" t="s">
        <v>29</v>
      </c>
      <c r="B36039" t="s">
        <v>1129</v>
      </c>
      <c r="C36039">
        <v>6</v>
      </c>
      <c r="D36039" t="s">
        <v>911</v>
      </c>
      <c r="E36039" t="s">
        <v>912</v>
      </c>
      <c r="F36039">
        <v>6</v>
      </c>
      <c r="G36039" t="s">
        <v>912</v>
      </c>
      <c r="H36039" t="s">
        <v>911</v>
      </c>
      <c r="I36039">
        <v>6</v>
      </c>
      <c r="J36039" t="s">
        <v>1099</v>
      </c>
      <c r="K36039" t="s">
        <v>1100</v>
      </c>
      <c r="L36039" t="s">
        <v>140</v>
      </c>
      <c r="M36039">
        <v>6</v>
      </c>
      <c r="N36039" t="s">
        <v>764</v>
      </c>
      <c r="O36039" t="s">
        <v>765</v>
      </c>
      <c r="P36039">
        <v>6</v>
      </c>
      <c r="Q36039" t="s">
        <v>912</v>
      </c>
      <c r="R36039" t="s">
        <v>911</v>
      </c>
      <c r="S36039" t="s">
        <v>140</v>
      </c>
      <c r="T36039">
        <v>6</v>
      </c>
      <c r="U36039" t="s">
        <v>177</v>
      </c>
      <c r="V36039" t="s">
        <v>140</v>
      </c>
      <c r="W36039" t="s">
        <v>140</v>
      </c>
      <c r="X36039">
        <v>6</v>
      </c>
      <c r="Y36039" t="s">
        <v>177</v>
      </c>
      <c r="Z36039" t="s">
        <v>140</v>
      </c>
      <c r="AA36039" t="s">
        <v>140</v>
      </c>
    </row>
    <row r="36040" spans="1:27" x14ac:dyDescent="0.35">
      <c r="A36040" t="s">
        <v>29</v>
      </c>
      <c r="B36040" t="s">
        <v>1130</v>
      </c>
      <c r="C36040">
        <v>9</v>
      </c>
      <c r="D36040" t="s">
        <v>340</v>
      </c>
      <c r="E36040" t="s">
        <v>587</v>
      </c>
      <c r="F36040">
        <v>9</v>
      </c>
      <c r="G36040" t="s">
        <v>177</v>
      </c>
      <c r="H36040" t="s">
        <v>140</v>
      </c>
      <c r="I36040">
        <v>9</v>
      </c>
      <c r="J36040" t="s">
        <v>177</v>
      </c>
      <c r="K36040" t="s">
        <v>140</v>
      </c>
      <c r="L36040" t="s">
        <v>140</v>
      </c>
      <c r="M36040">
        <v>9</v>
      </c>
      <c r="N36040" t="s">
        <v>177</v>
      </c>
      <c r="O36040" t="s">
        <v>140</v>
      </c>
      <c r="P36040">
        <v>9</v>
      </c>
      <c r="Q36040" t="s">
        <v>177</v>
      </c>
      <c r="R36040" t="s">
        <v>140</v>
      </c>
      <c r="S36040" t="s">
        <v>140</v>
      </c>
      <c r="T36040">
        <v>9</v>
      </c>
      <c r="U36040" t="s">
        <v>868</v>
      </c>
      <c r="V36040" t="s">
        <v>867</v>
      </c>
      <c r="W36040" t="s">
        <v>140</v>
      </c>
      <c r="X36040">
        <v>9</v>
      </c>
      <c r="Y36040" t="s">
        <v>1115</v>
      </c>
      <c r="Z36040" t="s">
        <v>1057</v>
      </c>
      <c r="AA36040" t="s">
        <v>140</v>
      </c>
    </row>
    <row r="36041" spans="1:27" x14ac:dyDescent="0.35">
      <c r="A36041" t="s">
        <v>29</v>
      </c>
      <c r="B36041" t="s">
        <v>1131</v>
      </c>
      <c r="C36041">
        <v>1</v>
      </c>
      <c r="D36041" t="s">
        <v>140</v>
      </c>
      <c r="E36041" t="s">
        <v>177</v>
      </c>
      <c r="F36041">
        <v>1</v>
      </c>
      <c r="G36041" t="s">
        <v>177</v>
      </c>
      <c r="H36041" t="s">
        <v>140</v>
      </c>
      <c r="I36041">
        <v>1</v>
      </c>
      <c r="J36041" t="s">
        <v>177</v>
      </c>
      <c r="K36041" t="s">
        <v>140</v>
      </c>
      <c r="L36041" t="s">
        <v>140</v>
      </c>
      <c r="M36041">
        <v>1</v>
      </c>
      <c r="N36041" t="s">
        <v>177</v>
      </c>
      <c r="O36041" t="s">
        <v>140</v>
      </c>
      <c r="P36041">
        <v>1</v>
      </c>
      <c r="Q36041" t="s">
        <v>177</v>
      </c>
      <c r="R36041" t="s">
        <v>140</v>
      </c>
      <c r="S36041" t="s">
        <v>140</v>
      </c>
      <c r="T36041">
        <v>1</v>
      </c>
      <c r="U36041" t="s">
        <v>177</v>
      </c>
      <c r="V36041" t="s">
        <v>140</v>
      </c>
      <c r="W36041" t="s">
        <v>140</v>
      </c>
      <c r="X36041">
        <v>1</v>
      </c>
      <c r="Y36041" t="s">
        <v>177</v>
      </c>
      <c r="Z36041" t="s">
        <v>140</v>
      </c>
      <c r="AA36041" t="s">
        <v>140</v>
      </c>
    </row>
    <row r="36042" spans="1:27" x14ac:dyDescent="0.35">
      <c r="A36042" t="s">
        <v>30</v>
      </c>
      <c r="B36042" t="s">
        <v>1129</v>
      </c>
      <c r="C36042">
        <v>5</v>
      </c>
      <c r="D36042" t="s">
        <v>289</v>
      </c>
      <c r="E36042" t="s">
        <v>288</v>
      </c>
      <c r="F36042">
        <v>5</v>
      </c>
      <c r="G36042" t="s">
        <v>177</v>
      </c>
      <c r="H36042" t="s">
        <v>140</v>
      </c>
      <c r="I36042">
        <v>5</v>
      </c>
      <c r="J36042" t="s">
        <v>177</v>
      </c>
      <c r="K36042" t="s">
        <v>140</v>
      </c>
      <c r="L36042" t="s">
        <v>140</v>
      </c>
      <c r="M36042">
        <v>5</v>
      </c>
      <c r="N36042" t="s">
        <v>600</v>
      </c>
      <c r="O36042" t="s">
        <v>599</v>
      </c>
      <c r="P36042">
        <v>5</v>
      </c>
      <c r="Q36042" t="s">
        <v>177</v>
      </c>
      <c r="R36042" t="s">
        <v>140</v>
      </c>
      <c r="S36042" t="s">
        <v>140</v>
      </c>
      <c r="T36042">
        <v>5</v>
      </c>
      <c r="U36042" t="s">
        <v>177</v>
      </c>
      <c r="V36042" t="s">
        <v>140</v>
      </c>
      <c r="W36042" t="s">
        <v>140</v>
      </c>
      <c r="X36042">
        <v>5</v>
      </c>
      <c r="Y36042" t="s">
        <v>177</v>
      </c>
      <c r="Z36042" t="s">
        <v>140</v>
      </c>
      <c r="AA36042" t="s">
        <v>140</v>
      </c>
    </row>
    <row r="36043" spans="1:27" x14ac:dyDescent="0.35">
      <c r="A36043" t="s">
        <v>30</v>
      </c>
      <c r="B36043" t="s">
        <v>1130</v>
      </c>
      <c r="C36043">
        <v>10</v>
      </c>
      <c r="D36043" t="s">
        <v>1056</v>
      </c>
      <c r="E36043" t="s">
        <v>1124</v>
      </c>
      <c r="F36043">
        <v>10</v>
      </c>
      <c r="G36043" t="s">
        <v>177</v>
      </c>
      <c r="H36043" t="s">
        <v>140</v>
      </c>
      <c r="I36043">
        <v>10</v>
      </c>
      <c r="J36043" t="s">
        <v>177</v>
      </c>
      <c r="K36043" t="s">
        <v>140</v>
      </c>
      <c r="L36043" t="s">
        <v>140</v>
      </c>
      <c r="M36043">
        <v>10</v>
      </c>
      <c r="N36043" t="s">
        <v>370</v>
      </c>
      <c r="O36043" t="s">
        <v>371</v>
      </c>
      <c r="P36043">
        <v>10</v>
      </c>
      <c r="Q36043" t="s">
        <v>177</v>
      </c>
      <c r="R36043" t="s">
        <v>140</v>
      </c>
      <c r="S36043" t="s">
        <v>140</v>
      </c>
      <c r="T36043">
        <v>10</v>
      </c>
      <c r="U36043" t="s">
        <v>635</v>
      </c>
      <c r="V36043" t="s">
        <v>634</v>
      </c>
      <c r="W36043" t="s">
        <v>140</v>
      </c>
      <c r="X36043">
        <v>10</v>
      </c>
      <c r="Y36043" t="s">
        <v>1200</v>
      </c>
      <c r="Z36043" t="s">
        <v>1020</v>
      </c>
      <c r="AA36043" t="s">
        <v>140</v>
      </c>
    </row>
    <row r="36044" spans="1:27" x14ac:dyDescent="0.35">
      <c r="A36044" t="s">
        <v>30</v>
      </c>
      <c r="B36044" t="s">
        <v>1131</v>
      </c>
      <c r="C36044">
        <v>1</v>
      </c>
      <c r="D36044" t="s">
        <v>140</v>
      </c>
      <c r="E36044" t="s">
        <v>177</v>
      </c>
      <c r="F36044">
        <v>1</v>
      </c>
      <c r="G36044" t="s">
        <v>177</v>
      </c>
      <c r="H36044" t="s">
        <v>140</v>
      </c>
      <c r="I36044">
        <v>1</v>
      </c>
      <c r="J36044" t="s">
        <v>177</v>
      </c>
      <c r="K36044" t="s">
        <v>140</v>
      </c>
      <c r="L36044" t="s">
        <v>140</v>
      </c>
      <c r="M36044">
        <v>1</v>
      </c>
      <c r="N36044" t="s">
        <v>140</v>
      </c>
      <c r="O36044" t="s">
        <v>177</v>
      </c>
      <c r="P36044">
        <v>1</v>
      </c>
      <c r="Q36044" t="s">
        <v>177</v>
      </c>
      <c r="R36044" t="s">
        <v>140</v>
      </c>
      <c r="S36044" t="s">
        <v>140</v>
      </c>
      <c r="T36044">
        <v>1</v>
      </c>
      <c r="U36044" t="s">
        <v>177</v>
      </c>
      <c r="V36044" t="s">
        <v>140</v>
      </c>
      <c r="W36044" t="s">
        <v>140</v>
      </c>
      <c r="X36044">
        <v>1</v>
      </c>
      <c r="Y36044" t="s">
        <v>140</v>
      </c>
      <c r="Z36044" t="s">
        <v>177</v>
      </c>
      <c r="AA36044" t="s">
        <v>140</v>
      </c>
    </row>
    <row r="36045" spans="1:27" x14ac:dyDescent="0.35">
      <c r="A36045" t="s">
        <v>31</v>
      </c>
      <c r="B36045" t="s">
        <v>1129</v>
      </c>
      <c r="C36045">
        <v>25</v>
      </c>
      <c r="D36045" t="s">
        <v>838</v>
      </c>
      <c r="E36045" t="s">
        <v>839</v>
      </c>
      <c r="F36045">
        <v>25</v>
      </c>
      <c r="G36045" t="s">
        <v>1101</v>
      </c>
      <c r="H36045" t="s">
        <v>915</v>
      </c>
      <c r="I36045">
        <v>25</v>
      </c>
      <c r="J36045" t="s">
        <v>98</v>
      </c>
      <c r="K36045" t="s">
        <v>97</v>
      </c>
      <c r="L36045" t="s">
        <v>140</v>
      </c>
      <c r="M36045">
        <v>25</v>
      </c>
      <c r="N36045" t="s">
        <v>725</v>
      </c>
      <c r="O36045" t="s">
        <v>724</v>
      </c>
      <c r="P36045">
        <v>25</v>
      </c>
      <c r="Q36045" t="s">
        <v>177</v>
      </c>
      <c r="R36045" t="s">
        <v>140</v>
      </c>
      <c r="S36045" t="s">
        <v>140</v>
      </c>
      <c r="T36045">
        <v>25</v>
      </c>
      <c r="U36045" t="s">
        <v>260</v>
      </c>
      <c r="V36045" t="s">
        <v>261</v>
      </c>
      <c r="W36045" t="s">
        <v>140</v>
      </c>
      <c r="X36045">
        <v>25</v>
      </c>
      <c r="Y36045" t="s">
        <v>88</v>
      </c>
      <c r="Z36045" t="s">
        <v>87</v>
      </c>
      <c r="AA36045" t="s">
        <v>140</v>
      </c>
    </row>
    <row r="36046" spans="1:27" x14ac:dyDescent="0.35">
      <c r="A36046" t="s">
        <v>31</v>
      </c>
      <c r="B36046" t="s">
        <v>1130</v>
      </c>
      <c r="C36046">
        <v>87</v>
      </c>
      <c r="D36046" t="s">
        <v>1058</v>
      </c>
      <c r="E36046" t="s">
        <v>1186</v>
      </c>
      <c r="F36046">
        <v>87</v>
      </c>
      <c r="G36046" t="s">
        <v>732</v>
      </c>
      <c r="H36046" t="s">
        <v>733</v>
      </c>
      <c r="I36046">
        <v>87</v>
      </c>
      <c r="J36046" t="s">
        <v>596</v>
      </c>
      <c r="K36046" t="s">
        <v>595</v>
      </c>
      <c r="L36046" t="s">
        <v>140</v>
      </c>
      <c r="M36046">
        <v>87</v>
      </c>
      <c r="N36046" t="s">
        <v>742</v>
      </c>
      <c r="O36046" t="s">
        <v>383</v>
      </c>
      <c r="P36046">
        <v>87</v>
      </c>
      <c r="Q36046" t="s">
        <v>665</v>
      </c>
      <c r="R36046" t="s">
        <v>664</v>
      </c>
      <c r="S36046" t="s">
        <v>140</v>
      </c>
      <c r="T36046">
        <v>87</v>
      </c>
      <c r="U36046" t="s">
        <v>1138</v>
      </c>
      <c r="V36046" t="s">
        <v>1106</v>
      </c>
      <c r="W36046" t="s">
        <v>140</v>
      </c>
      <c r="X36046">
        <v>87</v>
      </c>
      <c r="Y36046" t="s">
        <v>1160</v>
      </c>
      <c r="Z36046" t="s">
        <v>954</v>
      </c>
      <c r="AA36046" t="s">
        <v>1008</v>
      </c>
    </row>
    <row r="36047" spans="1:27" x14ac:dyDescent="0.35">
      <c r="A36047" t="s">
        <v>31</v>
      </c>
      <c r="B36047" t="s">
        <v>1131</v>
      </c>
      <c r="C36047">
        <v>66</v>
      </c>
      <c r="D36047" t="s">
        <v>89</v>
      </c>
      <c r="E36047" t="s">
        <v>90</v>
      </c>
      <c r="F36047">
        <v>66</v>
      </c>
      <c r="G36047" t="s">
        <v>958</v>
      </c>
      <c r="H36047" t="s">
        <v>959</v>
      </c>
      <c r="I36047">
        <v>66</v>
      </c>
      <c r="J36047" t="s">
        <v>876</v>
      </c>
      <c r="K36047" t="s">
        <v>877</v>
      </c>
      <c r="L36047" t="s">
        <v>140</v>
      </c>
      <c r="M36047">
        <v>66</v>
      </c>
      <c r="N36047" t="s">
        <v>830</v>
      </c>
      <c r="O36047" t="s">
        <v>829</v>
      </c>
      <c r="P36047">
        <v>66</v>
      </c>
      <c r="Q36047" t="s">
        <v>669</v>
      </c>
      <c r="R36047" t="s">
        <v>668</v>
      </c>
      <c r="S36047" t="s">
        <v>140</v>
      </c>
      <c r="T36047">
        <v>66</v>
      </c>
      <c r="U36047" t="s">
        <v>505</v>
      </c>
      <c r="V36047" t="s">
        <v>504</v>
      </c>
      <c r="W36047" t="s">
        <v>140</v>
      </c>
      <c r="X36047">
        <v>66</v>
      </c>
      <c r="Y36047" t="s">
        <v>118</v>
      </c>
      <c r="Z36047" t="s">
        <v>117</v>
      </c>
      <c r="AA36047" t="s">
        <v>140</v>
      </c>
    </row>
    <row r="36048" spans="1:27" x14ac:dyDescent="0.35">
      <c r="A36048" t="s">
        <v>32</v>
      </c>
      <c r="B36048" t="s">
        <v>1129</v>
      </c>
      <c r="C36048">
        <v>339</v>
      </c>
      <c r="D36048" t="s">
        <v>93</v>
      </c>
      <c r="E36048" t="s">
        <v>94</v>
      </c>
      <c r="F36048">
        <v>339</v>
      </c>
      <c r="G36048" t="s">
        <v>933</v>
      </c>
      <c r="H36048" t="s">
        <v>824</v>
      </c>
      <c r="I36048">
        <v>339</v>
      </c>
      <c r="J36048" t="s">
        <v>1111</v>
      </c>
      <c r="K36048" t="s">
        <v>929</v>
      </c>
      <c r="L36048" t="s">
        <v>1010</v>
      </c>
      <c r="M36048">
        <v>339</v>
      </c>
      <c r="N36048" t="s">
        <v>570</v>
      </c>
      <c r="O36048" t="s">
        <v>571</v>
      </c>
      <c r="P36048">
        <v>339</v>
      </c>
      <c r="Q36048" t="s">
        <v>982</v>
      </c>
      <c r="R36048" t="s">
        <v>983</v>
      </c>
      <c r="S36048" t="s">
        <v>140</v>
      </c>
      <c r="T36048">
        <v>339</v>
      </c>
      <c r="U36048" t="s">
        <v>572</v>
      </c>
      <c r="V36048" t="s">
        <v>573</v>
      </c>
      <c r="W36048" t="s">
        <v>140</v>
      </c>
      <c r="X36048">
        <v>337</v>
      </c>
      <c r="Y36048" t="s">
        <v>943</v>
      </c>
      <c r="Z36048" t="s">
        <v>942</v>
      </c>
      <c r="AA36048" t="s">
        <v>140</v>
      </c>
    </row>
    <row r="36049" spans="1:27" x14ac:dyDescent="0.35">
      <c r="A36049" t="s">
        <v>32</v>
      </c>
      <c r="B36049" t="s">
        <v>1130</v>
      </c>
      <c r="C36049">
        <v>522</v>
      </c>
      <c r="D36049" t="s">
        <v>860</v>
      </c>
      <c r="E36049" t="s">
        <v>859</v>
      </c>
      <c r="F36049">
        <v>522</v>
      </c>
      <c r="G36049" t="s">
        <v>1110</v>
      </c>
      <c r="H36049" t="s">
        <v>1053</v>
      </c>
      <c r="I36049">
        <v>522</v>
      </c>
      <c r="J36049" t="s">
        <v>1161</v>
      </c>
      <c r="K36049" t="s">
        <v>716</v>
      </c>
      <c r="L36049" t="s">
        <v>1022</v>
      </c>
      <c r="M36049">
        <v>522</v>
      </c>
      <c r="N36049" t="s">
        <v>512</v>
      </c>
      <c r="O36049" t="s">
        <v>513</v>
      </c>
      <c r="P36049">
        <v>522</v>
      </c>
      <c r="Q36049" t="s">
        <v>800</v>
      </c>
      <c r="R36049" t="s">
        <v>527</v>
      </c>
      <c r="S36049" t="s">
        <v>1014</v>
      </c>
      <c r="T36049">
        <v>522</v>
      </c>
      <c r="U36049" t="s">
        <v>905</v>
      </c>
      <c r="V36049" t="s">
        <v>1083</v>
      </c>
      <c r="W36049" t="s">
        <v>1022</v>
      </c>
      <c r="X36049">
        <v>517</v>
      </c>
      <c r="Y36049" t="s">
        <v>987</v>
      </c>
      <c r="Z36049" t="s">
        <v>838</v>
      </c>
      <c r="AA36049" t="s">
        <v>1012</v>
      </c>
    </row>
    <row r="36050" spans="1:27" x14ac:dyDescent="0.35">
      <c r="A36050" t="s">
        <v>32</v>
      </c>
      <c r="B36050" t="s">
        <v>1131</v>
      </c>
      <c r="C36050">
        <v>265</v>
      </c>
      <c r="D36050" t="s">
        <v>1095</v>
      </c>
      <c r="E36050" t="s">
        <v>1134</v>
      </c>
      <c r="F36050">
        <v>265</v>
      </c>
      <c r="G36050" t="s">
        <v>108</v>
      </c>
      <c r="H36050" t="s">
        <v>107</v>
      </c>
      <c r="I36050">
        <v>265</v>
      </c>
      <c r="J36050" t="s">
        <v>642</v>
      </c>
      <c r="K36050" t="s">
        <v>999</v>
      </c>
      <c r="L36050" t="s">
        <v>1009</v>
      </c>
      <c r="M36050">
        <v>265</v>
      </c>
      <c r="N36050" t="s">
        <v>44</v>
      </c>
      <c r="O36050" t="s">
        <v>45</v>
      </c>
      <c r="P36050">
        <v>265</v>
      </c>
      <c r="Q36050" t="s">
        <v>1024</v>
      </c>
      <c r="R36050" t="s">
        <v>1003</v>
      </c>
      <c r="S36050" t="s">
        <v>1010</v>
      </c>
      <c r="T36050">
        <v>265</v>
      </c>
      <c r="U36050" t="s">
        <v>640</v>
      </c>
      <c r="V36050" t="s">
        <v>641</v>
      </c>
      <c r="W36050" t="s">
        <v>140</v>
      </c>
      <c r="X36050">
        <v>262</v>
      </c>
      <c r="Y36050" t="s">
        <v>92</v>
      </c>
      <c r="Z36050" t="s">
        <v>89</v>
      </c>
      <c r="AA36050" t="s">
        <v>1009</v>
      </c>
    </row>
    <row r="36052" spans="1:27" x14ac:dyDescent="0.35">
      <c r="A36052" t="s">
        <v>2489</v>
      </c>
    </row>
    <row r="36053" spans="1:27" x14ac:dyDescent="0.35">
      <c r="A36053" t="s">
        <v>2</v>
      </c>
      <c r="B36053" t="s">
        <v>3</v>
      </c>
      <c r="C36053" t="s">
        <v>2490</v>
      </c>
      <c r="D36053" t="s">
        <v>2491</v>
      </c>
      <c r="E36053" t="s">
        <v>2492</v>
      </c>
      <c r="F36053" t="s">
        <v>2493</v>
      </c>
      <c r="G36053" t="s">
        <v>2494</v>
      </c>
      <c r="H36053" t="s">
        <v>136</v>
      </c>
    </row>
    <row r="36054" spans="1:27" x14ac:dyDescent="0.35">
      <c r="A36054" t="s">
        <v>8</v>
      </c>
      <c r="B36054">
        <v>73</v>
      </c>
      <c r="C36054" t="s">
        <v>1102</v>
      </c>
      <c r="D36054" t="s">
        <v>220</v>
      </c>
      <c r="E36054" t="s">
        <v>157</v>
      </c>
      <c r="F36054" t="s">
        <v>140</v>
      </c>
      <c r="G36054" t="s">
        <v>140</v>
      </c>
      <c r="H36054" t="s">
        <v>1012</v>
      </c>
    </row>
    <row r="36055" spans="1:27" x14ac:dyDescent="0.35">
      <c r="A36055" t="s">
        <v>9</v>
      </c>
      <c r="B36055">
        <v>10</v>
      </c>
      <c r="C36055" t="s">
        <v>140</v>
      </c>
      <c r="D36055" t="s">
        <v>288</v>
      </c>
      <c r="E36055" t="s">
        <v>140</v>
      </c>
      <c r="F36055" t="s">
        <v>140</v>
      </c>
      <c r="G36055" t="s">
        <v>289</v>
      </c>
      <c r="H36055" t="s">
        <v>140</v>
      </c>
    </row>
    <row r="36056" spans="1:27" x14ac:dyDescent="0.35">
      <c r="A36056" t="s">
        <v>10</v>
      </c>
      <c r="B36056">
        <v>17</v>
      </c>
      <c r="C36056" t="s">
        <v>1182</v>
      </c>
      <c r="D36056" t="s">
        <v>507</v>
      </c>
      <c r="E36056" t="s">
        <v>703</v>
      </c>
      <c r="F36056" t="s">
        <v>929</v>
      </c>
      <c r="G36056" t="s">
        <v>140</v>
      </c>
      <c r="H36056" t="s">
        <v>140</v>
      </c>
    </row>
    <row r="36057" spans="1:27" x14ac:dyDescent="0.35">
      <c r="A36057" t="s">
        <v>11</v>
      </c>
      <c r="B36057">
        <v>17</v>
      </c>
      <c r="C36057" t="s">
        <v>89</v>
      </c>
      <c r="D36057" t="s">
        <v>153</v>
      </c>
      <c r="E36057" t="s">
        <v>499</v>
      </c>
      <c r="F36057" t="s">
        <v>140</v>
      </c>
      <c r="G36057" t="s">
        <v>140</v>
      </c>
      <c r="H36057" t="s">
        <v>140</v>
      </c>
    </row>
    <row r="36058" spans="1:27" x14ac:dyDescent="0.35">
      <c r="A36058" t="s">
        <v>12</v>
      </c>
      <c r="B36058">
        <v>124</v>
      </c>
      <c r="C36058" t="s">
        <v>573</v>
      </c>
      <c r="D36058" t="s">
        <v>359</v>
      </c>
      <c r="E36058" t="s">
        <v>917</v>
      </c>
      <c r="F36058" t="s">
        <v>733</v>
      </c>
      <c r="G36058" t="s">
        <v>1054</v>
      </c>
      <c r="H36058" t="s">
        <v>140</v>
      </c>
    </row>
    <row r="36059" spans="1:27" x14ac:dyDescent="0.35">
      <c r="A36059" t="s">
        <v>13</v>
      </c>
      <c r="B36059">
        <v>161</v>
      </c>
      <c r="C36059" t="s">
        <v>1080</v>
      </c>
      <c r="D36059" t="s">
        <v>593</v>
      </c>
      <c r="E36059" t="s">
        <v>573</v>
      </c>
      <c r="F36059" t="s">
        <v>1056</v>
      </c>
      <c r="G36059" t="s">
        <v>140</v>
      </c>
      <c r="H36059" t="s">
        <v>140</v>
      </c>
    </row>
    <row r="36060" spans="1:27" x14ac:dyDescent="0.35">
      <c r="A36060" t="s">
        <v>14</v>
      </c>
      <c r="B36060">
        <v>52</v>
      </c>
      <c r="C36060" t="s">
        <v>323</v>
      </c>
      <c r="D36060" t="s">
        <v>683</v>
      </c>
      <c r="E36060" t="s">
        <v>674</v>
      </c>
      <c r="F36060" t="s">
        <v>1007</v>
      </c>
      <c r="G36060" t="s">
        <v>940</v>
      </c>
      <c r="H36060" t="s">
        <v>140</v>
      </c>
    </row>
    <row r="36061" spans="1:27" x14ac:dyDescent="0.35">
      <c r="A36061" t="s">
        <v>15</v>
      </c>
      <c r="B36061">
        <v>36</v>
      </c>
      <c r="C36061" t="s">
        <v>443</v>
      </c>
      <c r="D36061" t="s">
        <v>306</v>
      </c>
      <c r="E36061" t="s">
        <v>551</v>
      </c>
      <c r="F36061" t="s">
        <v>1098</v>
      </c>
      <c r="G36061" t="s">
        <v>1022</v>
      </c>
      <c r="H36061" t="s">
        <v>140</v>
      </c>
    </row>
    <row r="36062" spans="1:27" x14ac:dyDescent="0.35">
      <c r="A36062" t="s">
        <v>16</v>
      </c>
      <c r="B36062">
        <v>13</v>
      </c>
      <c r="C36062" t="s">
        <v>777</v>
      </c>
      <c r="D36062" t="s">
        <v>725</v>
      </c>
      <c r="E36062" t="s">
        <v>340</v>
      </c>
      <c r="F36062" t="s">
        <v>140</v>
      </c>
      <c r="G36062" t="s">
        <v>140</v>
      </c>
      <c r="H36062" t="s">
        <v>140</v>
      </c>
    </row>
    <row r="36063" spans="1:27" x14ac:dyDescent="0.35">
      <c r="A36063" t="s">
        <v>17</v>
      </c>
      <c r="B36063">
        <v>18</v>
      </c>
      <c r="C36063" t="s">
        <v>354</v>
      </c>
      <c r="D36063" t="s">
        <v>728</v>
      </c>
      <c r="E36063" t="s">
        <v>922</v>
      </c>
      <c r="F36063" t="s">
        <v>140</v>
      </c>
      <c r="G36063" t="s">
        <v>140</v>
      </c>
      <c r="H36063" t="s">
        <v>140</v>
      </c>
    </row>
    <row r="36064" spans="1:27" x14ac:dyDescent="0.35">
      <c r="A36064" t="s">
        <v>18</v>
      </c>
      <c r="B36064">
        <v>48</v>
      </c>
      <c r="C36064" t="s">
        <v>1070</v>
      </c>
      <c r="D36064" t="s">
        <v>78</v>
      </c>
      <c r="E36064" t="s">
        <v>65</v>
      </c>
      <c r="F36064" t="s">
        <v>977</v>
      </c>
      <c r="G36064" t="s">
        <v>140</v>
      </c>
      <c r="H36064" t="s">
        <v>140</v>
      </c>
    </row>
    <row r="36065" spans="1:8" x14ac:dyDescent="0.35">
      <c r="A36065" t="s">
        <v>19</v>
      </c>
      <c r="B36065">
        <v>13</v>
      </c>
      <c r="C36065" t="s">
        <v>140</v>
      </c>
      <c r="D36065" t="s">
        <v>531</v>
      </c>
      <c r="E36065" t="s">
        <v>532</v>
      </c>
      <c r="F36065" t="s">
        <v>140</v>
      </c>
      <c r="G36065" t="s">
        <v>140</v>
      </c>
      <c r="H36065" t="s">
        <v>140</v>
      </c>
    </row>
    <row r="36066" spans="1:8" x14ac:dyDescent="0.35">
      <c r="A36066" t="s">
        <v>20</v>
      </c>
      <c r="B36066">
        <v>21</v>
      </c>
      <c r="C36066" t="s">
        <v>949</v>
      </c>
      <c r="D36066" t="s">
        <v>811</v>
      </c>
      <c r="E36066" t="s">
        <v>929</v>
      </c>
      <c r="F36066" t="s">
        <v>1018</v>
      </c>
      <c r="G36066" t="s">
        <v>140</v>
      </c>
      <c r="H36066" t="s">
        <v>140</v>
      </c>
    </row>
    <row r="36067" spans="1:8" x14ac:dyDescent="0.35">
      <c r="A36067" t="s">
        <v>21</v>
      </c>
      <c r="B36067">
        <v>18</v>
      </c>
      <c r="C36067" t="s">
        <v>458</v>
      </c>
      <c r="D36067" t="s">
        <v>195</v>
      </c>
      <c r="E36067" t="s">
        <v>614</v>
      </c>
      <c r="F36067" t="s">
        <v>140</v>
      </c>
      <c r="G36067" t="s">
        <v>458</v>
      </c>
      <c r="H36067" t="s">
        <v>458</v>
      </c>
    </row>
    <row r="36068" spans="1:8" x14ac:dyDescent="0.35">
      <c r="A36068" t="s">
        <v>22</v>
      </c>
      <c r="B36068">
        <v>14</v>
      </c>
      <c r="C36068" t="s">
        <v>1061</v>
      </c>
      <c r="D36068" t="s">
        <v>324</v>
      </c>
      <c r="E36068" t="s">
        <v>993</v>
      </c>
      <c r="F36068" t="s">
        <v>140</v>
      </c>
      <c r="G36068" t="s">
        <v>140</v>
      </c>
      <c r="H36068" t="s">
        <v>140</v>
      </c>
    </row>
    <row r="36069" spans="1:8" x14ac:dyDescent="0.35">
      <c r="A36069" t="s">
        <v>23</v>
      </c>
      <c r="B36069">
        <v>79</v>
      </c>
      <c r="C36069" t="s">
        <v>841</v>
      </c>
      <c r="D36069" t="s">
        <v>885</v>
      </c>
      <c r="E36069" t="s">
        <v>942</v>
      </c>
      <c r="F36069" t="s">
        <v>1046</v>
      </c>
      <c r="G36069" t="s">
        <v>1012</v>
      </c>
      <c r="H36069" t="s">
        <v>140</v>
      </c>
    </row>
    <row r="36070" spans="1:8" x14ac:dyDescent="0.35">
      <c r="A36070" t="s">
        <v>24</v>
      </c>
      <c r="B36070">
        <v>21</v>
      </c>
      <c r="C36070" t="s">
        <v>801</v>
      </c>
      <c r="D36070" t="s">
        <v>150</v>
      </c>
      <c r="E36070" t="s">
        <v>826</v>
      </c>
      <c r="F36070" t="s">
        <v>140</v>
      </c>
      <c r="G36070" t="s">
        <v>140</v>
      </c>
      <c r="H36070" t="s">
        <v>140</v>
      </c>
    </row>
    <row r="36071" spans="1:8" x14ac:dyDescent="0.35">
      <c r="A36071" t="s">
        <v>25</v>
      </c>
      <c r="B36071">
        <v>13</v>
      </c>
      <c r="C36071" t="s">
        <v>140</v>
      </c>
      <c r="D36071" t="s">
        <v>914</v>
      </c>
      <c r="E36071" t="s">
        <v>913</v>
      </c>
      <c r="F36071" t="s">
        <v>140</v>
      </c>
      <c r="G36071" t="s">
        <v>140</v>
      </c>
      <c r="H36071" t="s">
        <v>140</v>
      </c>
    </row>
    <row r="36072" spans="1:8" x14ac:dyDescent="0.35">
      <c r="A36072" t="s">
        <v>26</v>
      </c>
      <c r="B36072">
        <v>19</v>
      </c>
      <c r="C36072" t="s">
        <v>911</v>
      </c>
      <c r="D36072" t="s">
        <v>611</v>
      </c>
      <c r="E36072" t="s">
        <v>535</v>
      </c>
      <c r="F36072" t="s">
        <v>140</v>
      </c>
      <c r="G36072" t="s">
        <v>140</v>
      </c>
      <c r="H36072" t="s">
        <v>140</v>
      </c>
    </row>
    <row r="36073" spans="1:8" x14ac:dyDescent="0.35">
      <c r="A36073" t="s">
        <v>27</v>
      </c>
      <c r="B36073">
        <v>7</v>
      </c>
      <c r="C36073" t="s">
        <v>1080</v>
      </c>
      <c r="D36073" t="s">
        <v>1081</v>
      </c>
      <c r="E36073" t="s">
        <v>140</v>
      </c>
      <c r="F36073" t="s">
        <v>140</v>
      </c>
      <c r="G36073" t="s">
        <v>140</v>
      </c>
      <c r="H36073" t="s">
        <v>140</v>
      </c>
    </row>
    <row r="36074" spans="1:8" x14ac:dyDescent="0.35">
      <c r="A36074" t="s">
        <v>28</v>
      </c>
      <c r="B36074">
        <v>19</v>
      </c>
      <c r="C36074" t="s">
        <v>985</v>
      </c>
      <c r="D36074" t="s">
        <v>60</v>
      </c>
      <c r="E36074" t="s">
        <v>192</v>
      </c>
      <c r="F36074" t="s">
        <v>140</v>
      </c>
      <c r="G36074" t="s">
        <v>140</v>
      </c>
      <c r="H36074" t="s">
        <v>140</v>
      </c>
    </row>
    <row r="36075" spans="1:8" x14ac:dyDescent="0.35">
      <c r="A36075" t="s">
        <v>29</v>
      </c>
      <c r="B36075">
        <v>13</v>
      </c>
      <c r="C36075" t="s">
        <v>81</v>
      </c>
      <c r="D36075" t="s">
        <v>853</v>
      </c>
      <c r="E36075" t="s">
        <v>826</v>
      </c>
      <c r="F36075" t="s">
        <v>140</v>
      </c>
      <c r="G36075" t="s">
        <v>140</v>
      </c>
      <c r="H36075" t="s">
        <v>140</v>
      </c>
    </row>
    <row r="36076" spans="1:8" x14ac:dyDescent="0.35">
      <c r="A36076" t="s">
        <v>30</v>
      </c>
      <c r="B36076">
        <v>14</v>
      </c>
      <c r="C36076" t="s">
        <v>827</v>
      </c>
      <c r="D36076" t="s">
        <v>41</v>
      </c>
      <c r="E36076" t="s">
        <v>159</v>
      </c>
      <c r="F36076" t="s">
        <v>1045</v>
      </c>
      <c r="G36076" t="s">
        <v>140</v>
      </c>
      <c r="H36076" t="s">
        <v>140</v>
      </c>
    </row>
    <row r="36077" spans="1:8" x14ac:dyDescent="0.35">
      <c r="A36077" t="s">
        <v>31</v>
      </c>
      <c r="B36077">
        <v>172</v>
      </c>
      <c r="C36077" t="s">
        <v>490</v>
      </c>
      <c r="D36077" t="s">
        <v>577</v>
      </c>
      <c r="E36077" t="s">
        <v>119</v>
      </c>
      <c r="F36077" t="s">
        <v>1065</v>
      </c>
      <c r="G36077" t="s">
        <v>140</v>
      </c>
      <c r="H36077" t="s">
        <v>140</v>
      </c>
    </row>
    <row r="36078" spans="1:8" x14ac:dyDescent="0.35">
      <c r="A36078" t="s">
        <v>32</v>
      </c>
      <c r="B36078">
        <v>992</v>
      </c>
      <c r="C36078" t="s">
        <v>105</v>
      </c>
      <c r="D36078" t="s">
        <v>415</v>
      </c>
      <c r="E36078" t="s">
        <v>261</v>
      </c>
      <c r="F36078" t="s">
        <v>1048</v>
      </c>
      <c r="G36078" t="s">
        <v>775</v>
      </c>
      <c r="H36078" t="s">
        <v>1010</v>
      </c>
    </row>
    <row r="36080" spans="1:8" x14ac:dyDescent="0.35">
      <c r="A36080" t="s">
        <v>2495</v>
      </c>
    </row>
    <row r="36081" spans="1:7" x14ac:dyDescent="0.35">
      <c r="A36081" t="s">
        <v>2</v>
      </c>
      <c r="B36081" t="s">
        <v>3</v>
      </c>
      <c r="C36081" t="s">
        <v>2492</v>
      </c>
      <c r="D36081" t="s">
        <v>2491</v>
      </c>
      <c r="E36081" t="s">
        <v>2490</v>
      </c>
      <c r="F36081" t="s">
        <v>2494</v>
      </c>
      <c r="G36081" t="s">
        <v>2493</v>
      </c>
    </row>
    <row r="36082" spans="1:7" x14ac:dyDescent="0.35">
      <c r="A36082" t="s">
        <v>8</v>
      </c>
      <c r="B36082">
        <v>6</v>
      </c>
      <c r="C36082" t="s">
        <v>852</v>
      </c>
      <c r="D36082" t="s">
        <v>853</v>
      </c>
      <c r="E36082" t="s">
        <v>140</v>
      </c>
      <c r="F36082" t="s">
        <v>140</v>
      </c>
      <c r="G36082" t="s">
        <v>140</v>
      </c>
    </row>
    <row r="36083" spans="1:7" x14ac:dyDescent="0.35">
      <c r="A36083" t="s">
        <v>9</v>
      </c>
      <c r="B36083">
        <v>1</v>
      </c>
      <c r="C36083" t="s">
        <v>140</v>
      </c>
      <c r="D36083" t="s">
        <v>177</v>
      </c>
      <c r="E36083" t="s">
        <v>140</v>
      </c>
      <c r="F36083" t="s">
        <v>140</v>
      </c>
      <c r="G36083" t="s">
        <v>140</v>
      </c>
    </row>
    <row r="36084" spans="1:7" x14ac:dyDescent="0.35">
      <c r="A36084" t="s">
        <v>10</v>
      </c>
      <c r="B36084">
        <v>3</v>
      </c>
      <c r="C36084" t="s">
        <v>349</v>
      </c>
      <c r="D36084" t="s">
        <v>328</v>
      </c>
      <c r="E36084" t="s">
        <v>755</v>
      </c>
      <c r="F36084" t="s">
        <v>140</v>
      </c>
      <c r="G36084" t="s">
        <v>140</v>
      </c>
    </row>
    <row r="36085" spans="1:7" x14ac:dyDescent="0.35">
      <c r="A36085" t="s">
        <v>11</v>
      </c>
      <c r="B36085">
        <v>5</v>
      </c>
      <c r="C36085" t="s">
        <v>140</v>
      </c>
      <c r="D36085" t="s">
        <v>177</v>
      </c>
      <c r="E36085" t="s">
        <v>140</v>
      </c>
      <c r="F36085" t="s">
        <v>140</v>
      </c>
      <c r="G36085" t="s">
        <v>140</v>
      </c>
    </row>
    <row r="36086" spans="1:7" x14ac:dyDescent="0.35">
      <c r="A36086" t="s">
        <v>12</v>
      </c>
      <c r="B36086">
        <v>11</v>
      </c>
      <c r="C36086" t="s">
        <v>723</v>
      </c>
      <c r="D36086" t="s">
        <v>533</v>
      </c>
      <c r="E36086" t="s">
        <v>862</v>
      </c>
      <c r="F36086" t="s">
        <v>140</v>
      </c>
      <c r="G36086" t="s">
        <v>140</v>
      </c>
    </row>
    <row r="36087" spans="1:7" x14ac:dyDescent="0.35">
      <c r="A36087" t="s">
        <v>13</v>
      </c>
      <c r="B36087">
        <v>18</v>
      </c>
      <c r="C36087" t="s">
        <v>49</v>
      </c>
      <c r="D36087" t="s">
        <v>255</v>
      </c>
      <c r="E36087" t="s">
        <v>458</v>
      </c>
      <c r="F36087" t="s">
        <v>140</v>
      </c>
      <c r="G36087" t="s">
        <v>140</v>
      </c>
    </row>
    <row r="36088" spans="1:7" x14ac:dyDescent="0.35">
      <c r="A36088" t="s">
        <v>14</v>
      </c>
      <c r="B36088">
        <v>3</v>
      </c>
      <c r="C36088" t="s">
        <v>746</v>
      </c>
      <c r="D36088" t="s">
        <v>745</v>
      </c>
      <c r="E36088" t="s">
        <v>140</v>
      </c>
      <c r="F36088" t="s">
        <v>140</v>
      </c>
      <c r="G36088" t="s">
        <v>140</v>
      </c>
    </row>
    <row r="36089" spans="1:7" x14ac:dyDescent="0.35">
      <c r="A36089" t="s">
        <v>15</v>
      </c>
      <c r="B36089">
        <v>2</v>
      </c>
      <c r="C36089" t="s">
        <v>407</v>
      </c>
      <c r="D36089" t="s">
        <v>140</v>
      </c>
      <c r="E36089" t="s">
        <v>140</v>
      </c>
      <c r="F36089" t="s">
        <v>140</v>
      </c>
      <c r="G36089" t="s">
        <v>406</v>
      </c>
    </row>
    <row r="36090" spans="1:7" x14ac:dyDescent="0.35">
      <c r="A36090" t="s">
        <v>16</v>
      </c>
      <c r="B36090">
        <v>1</v>
      </c>
      <c r="C36090" t="s">
        <v>140</v>
      </c>
      <c r="D36090" t="s">
        <v>177</v>
      </c>
      <c r="E36090" t="s">
        <v>140</v>
      </c>
      <c r="F36090" t="s">
        <v>140</v>
      </c>
      <c r="G36090" t="s">
        <v>140</v>
      </c>
    </row>
    <row r="36091" spans="1:7" x14ac:dyDescent="0.35">
      <c r="A36091" t="s">
        <v>17</v>
      </c>
      <c r="B36091">
        <v>2</v>
      </c>
      <c r="C36091" t="s">
        <v>177</v>
      </c>
      <c r="D36091" t="s">
        <v>140</v>
      </c>
      <c r="E36091" t="s">
        <v>140</v>
      </c>
      <c r="F36091" t="s">
        <v>140</v>
      </c>
      <c r="G36091" t="s">
        <v>140</v>
      </c>
    </row>
    <row r="36092" spans="1:7" x14ac:dyDescent="0.35">
      <c r="A36092" t="s">
        <v>18</v>
      </c>
      <c r="B36092">
        <v>6</v>
      </c>
      <c r="C36092" t="s">
        <v>550</v>
      </c>
      <c r="D36092" t="s">
        <v>428</v>
      </c>
      <c r="E36092" t="s">
        <v>924</v>
      </c>
      <c r="F36092" t="s">
        <v>140</v>
      </c>
      <c r="G36092" t="s">
        <v>746</v>
      </c>
    </row>
    <row r="36093" spans="1:7" x14ac:dyDescent="0.35">
      <c r="A36093" t="s">
        <v>19</v>
      </c>
      <c r="B36093">
        <v>2</v>
      </c>
      <c r="C36093" t="s">
        <v>177</v>
      </c>
      <c r="D36093" t="s">
        <v>140</v>
      </c>
      <c r="E36093" t="s">
        <v>140</v>
      </c>
      <c r="F36093" t="s">
        <v>140</v>
      </c>
      <c r="G36093" t="s">
        <v>140</v>
      </c>
    </row>
    <row r="36094" spans="1:7" x14ac:dyDescent="0.35">
      <c r="A36094" t="s">
        <v>20</v>
      </c>
      <c r="B36094">
        <v>3</v>
      </c>
      <c r="C36094" t="s">
        <v>140</v>
      </c>
      <c r="D36094" t="s">
        <v>526</v>
      </c>
      <c r="E36094" t="s">
        <v>891</v>
      </c>
      <c r="F36094" t="s">
        <v>140</v>
      </c>
      <c r="G36094" t="s">
        <v>140</v>
      </c>
    </row>
    <row r="36095" spans="1:7" x14ac:dyDescent="0.35">
      <c r="A36095" t="s">
        <v>21</v>
      </c>
      <c r="B36095">
        <v>2</v>
      </c>
      <c r="C36095" t="s">
        <v>140</v>
      </c>
      <c r="D36095" t="s">
        <v>177</v>
      </c>
      <c r="E36095" t="s">
        <v>140</v>
      </c>
      <c r="F36095" t="s">
        <v>140</v>
      </c>
      <c r="G36095" t="s">
        <v>140</v>
      </c>
    </row>
    <row r="36096" spans="1:7" x14ac:dyDescent="0.35">
      <c r="A36096" t="s">
        <v>22</v>
      </c>
    </row>
    <row r="36097" spans="1:7" x14ac:dyDescent="0.35">
      <c r="A36097" t="s">
        <v>23</v>
      </c>
      <c r="B36097">
        <v>11</v>
      </c>
      <c r="C36097" t="s">
        <v>564</v>
      </c>
      <c r="D36097" t="s">
        <v>616</v>
      </c>
      <c r="E36097" t="s">
        <v>977</v>
      </c>
      <c r="F36097" t="s">
        <v>937</v>
      </c>
      <c r="G36097" t="s">
        <v>140</v>
      </c>
    </row>
    <row r="36098" spans="1:7" x14ac:dyDescent="0.35">
      <c r="A36098" t="s">
        <v>24</v>
      </c>
      <c r="B36098">
        <v>1</v>
      </c>
      <c r="C36098" t="s">
        <v>140</v>
      </c>
      <c r="D36098" t="s">
        <v>177</v>
      </c>
      <c r="E36098" t="s">
        <v>140</v>
      </c>
      <c r="F36098" t="s">
        <v>140</v>
      </c>
      <c r="G36098" t="s">
        <v>140</v>
      </c>
    </row>
    <row r="36099" spans="1:7" x14ac:dyDescent="0.35">
      <c r="A36099" t="s">
        <v>25</v>
      </c>
      <c r="B36099">
        <v>1</v>
      </c>
      <c r="C36099" t="s">
        <v>177</v>
      </c>
      <c r="D36099" t="s">
        <v>140</v>
      </c>
      <c r="E36099" t="s">
        <v>140</v>
      </c>
      <c r="F36099" t="s">
        <v>140</v>
      </c>
      <c r="G36099" t="s">
        <v>140</v>
      </c>
    </row>
    <row r="36100" spans="1:7" x14ac:dyDescent="0.35">
      <c r="A36100" t="s">
        <v>26</v>
      </c>
      <c r="B36100">
        <v>1</v>
      </c>
      <c r="C36100" t="s">
        <v>140</v>
      </c>
      <c r="D36100" t="s">
        <v>177</v>
      </c>
      <c r="E36100" t="s">
        <v>140</v>
      </c>
      <c r="F36100" t="s">
        <v>140</v>
      </c>
      <c r="G36100" t="s">
        <v>140</v>
      </c>
    </row>
    <row r="36101" spans="1:7" x14ac:dyDescent="0.35">
      <c r="A36101" t="s">
        <v>27</v>
      </c>
      <c r="B36101">
        <v>1</v>
      </c>
      <c r="C36101" t="s">
        <v>140</v>
      </c>
      <c r="D36101" t="s">
        <v>177</v>
      </c>
      <c r="E36101" t="s">
        <v>140</v>
      </c>
      <c r="F36101" t="s">
        <v>140</v>
      </c>
      <c r="G36101" t="s">
        <v>140</v>
      </c>
    </row>
    <row r="36102" spans="1:7" x14ac:dyDescent="0.35">
      <c r="A36102" t="s">
        <v>28</v>
      </c>
    </row>
    <row r="36103" spans="1:7" x14ac:dyDescent="0.35">
      <c r="A36103" t="s">
        <v>29</v>
      </c>
      <c r="B36103">
        <v>1</v>
      </c>
      <c r="C36103" t="s">
        <v>177</v>
      </c>
      <c r="D36103" t="s">
        <v>140</v>
      </c>
      <c r="E36103" t="s">
        <v>140</v>
      </c>
      <c r="F36103" t="s">
        <v>140</v>
      </c>
      <c r="G36103" t="s">
        <v>140</v>
      </c>
    </row>
    <row r="36104" spans="1:7" x14ac:dyDescent="0.35">
      <c r="A36104" t="s">
        <v>30</v>
      </c>
    </row>
    <row r="36105" spans="1:7" x14ac:dyDescent="0.35">
      <c r="A36105" t="s">
        <v>31</v>
      </c>
      <c r="B36105">
        <v>23</v>
      </c>
      <c r="C36105" t="s">
        <v>762</v>
      </c>
      <c r="D36105" t="s">
        <v>272</v>
      </c>
      <c r="E36105" t="s">
        <v>93</v>
      </c>
      <c r="F36105" t="s">
        <v>140</v>
      </c>
      <c r="G36105" t="s">
        <v>140</v>
      </c>
    </row>
    <row r="36106" spans="1:7" x14ac:dyDescent="0.35">
      <c r="A36106" t="s">
        <v>32</v>
      </c>
      <c r="B36106">
        <v>104</v>
      </c>
      <c r="C36106" t="s">
        <v>895</v>
      </c>
      <c r="D36106" t="s">
        <v>182</v>
      </c>
      <c r="E36106" t="s">
        <v>1102</v>
      </c>
      <c r="F36106" t="s">
        <v>775</v>
      </c>
      <c r="G36106" t="s">
        <v>1068</v>
      </c>
    </row>
    <row r="36108" spans="1:7" x14ac:dyDescent="0.35">
      <c r="A36108" t="s">
        <v>2496</v>
      </c>
    </row>
    <row r="36109" spans="1:7" x14ac:dyDescent="0.35">
      <c r="A36109" t="s">
        <v>2</v>
      </c>
      <c r="B36109" t="s">
        <v>3</v>
      </c>
      <c r="C36109" t="s">
        <v>136</v>
      </c>
      <c r="D36109" t="s">
        <v>2492</v>
      </c>
      <c r="E36109" t="s">
        <v>2490</v>
      </c>
      <c r="F36109" t="s">
        <v>2491</v>
      </c>
      <c r="G36109" t="s">
        <v>2493</v>
      </c>
    </row>
    <row r="36110" spans="1:7" x14ac:dyDescent="0.35">
      <c r="A36110" t="s">
        <v>8</v>
      </c>
      <c r="B36110">
        <v>9</v>
      </c>
      <c r="C36110" t="s">
        <v>140</v>
      </c>
      <c r="D36110" t="s">
        <v>573</v>
      </c>
      <c r="E36110" t="s">
        <v>573</v>
      </c>
      <c r="F36110" t="s">
        <v>705</v>
      </c>
      <c r="G36110" t="s">
        <v>140</v>
      </c>
    </row>
    <row r="36111" spans="1:7" x14ac:dyDescent="0.35">
      <c r="A36111" t="s">
        <v>9</v>
      </c>
    </row>
    <row r="36112" spans="1:7" x14ac:dyDescent="0.35">
      <c r="A36112" t="s">
        <v>10</v>
      </c>
    </row>
    <row r="36113" spans="1:7" x14ac:dyDescent="0.35">
      <c r="A36113" t="s">
        <v>11</v>
      </c>
      <c r="B36113">
        <v>1</v>
      </c>
      <c r="C36113" t="s">
        <v>140</v>
      </c>
      <c r="D36113" t="s">
        <v>140</v>
      </c>
      <c r="E36113" t="s">
        <v>140</v>
      </c>
      <c r="F36113" t="s">
        <v>177</v>
      </c>
      <c r="G36113" t="s">
        <v>140</v>
      </c>
    </row>
    <row r="36114" spans="1:7" x14ac:dyDescent="0.35">
      <c r="A36114" t="s">
        <v>12</v>
      </c>
      <c r="B36114">
        <v>16</v>
      </c>
      <c r="C36114" t="s">
        <v>140</v>
      </c>
      <c r="D36114" t="s">
        <v>399</v>
      </c>
      <c r="E36114" t="s">
        <v>105</v>
      </c>
      <c r="F36114" t="s">
        <v>255</v>
      </c>
      <c r="G36114" t="s">
        <v>1072</v>
      </c>
    </row>
    <row r="36115" spans="1:7" x14ac:dyDescent="0.35">
      <c r="A36115" t="s">
        <v>13</v>
      </c>
      <c r="B36115">
        <v>15</v>
      </c>
      <c r="C36115" t="s">
        <v>140</v>
      </c>
      <c r="D36115" t="s">
        <v>664</v>
      </c>
      <c r="E36115" t="s">
        <v>1060</v>
      </c>
      <c r="F36115" t="s">
        <v>116</v>
      </c>
      <c r="G36115" t="s">
        <v>919</v>
      </c>
    </row>
    <row r="36116" spans="1:7" x14ac:dyDescent="0.35">
      <c r="A36116" t="s">
        <v>14</v>
      </c>
      <c r="B36116">
        <v>7</v>
      </c>
      <c r="C36116" t="s">
        <v>140</v>
      </c>
      <c r="D36116" t="s">
        <v>418</v>
      </c>
      <c r="E36116" t="s">
        <v>1050</v>
      </c>
      <c r="F36116" t="s">
        <v>873</v>
      </c>
      <c r="G36116" t="s">
        <v>140</v>
      </c>
    </row>
    <row r="36117" spans="1:7" x14ac:dyDescent="0.35">
      <c r="A36117" t="s">
        <v>15</v>
      </c>
      <c r="B36117">
        <v>6</v>
      </c>
      <c r="C36117" t="s">
        <v>140</v>
      </c>
      <c r="D36117" t="s">
        <v>140</v>
      </c>
      <c r="E36117" t="s">
        <v>140</v>
      </c>
      <c r="F36117" t="s">
        <v>177</v>
      </c>
      <c r="G36117" t="s">
        <v>140</v>
      </c>
    </row>
    <row r="36118" spans="1:7" x14ac:dyDescent="0.35">
      <c r="A36118" t="s">
        <v>16</v>
      </c>
      <c r="B36118">
        <v>3</v>
      </c>
      <c r="C36118" t="s">
        <v>140</v>
      </c>
      <c r="D36118" t="s">
        <v>140</v>
      </c>
      <c r="E36118" t="s">
        <v>140</v>
      </c>
      <c r="F36118" t="s">
        <v>177</v>
      </c>
      <c r="G36118" t="s">
        <v>140</v>
      </c>
    </row>
    <row r="36119" spans="1:7" x14ac:dyDescent="0.35">
      <c r="A36119" t="s">
        <v>17</v>
      </c>
      <c r="B36119">
        <v>5</v>
      </c>
      <c r="C36119" t="s">
        <v>140</v>
      </c>
      <c r="D36119" t="s">
        <v>576</v>
      </c>
      <c r="E36119" t="s">
        <v>65</v>
      </c>
      <c r="F36119" t="s">
        <v>578</v>
      </c>
      <c r="G36119" t="s">
        <v>140</v>
      </c>
    </row>
    <row r="36120" spans="1:7" x14ac:dyDescent="0.35">
      <c r="A36120" t="s">
        <v>18</v>
      </c>
      <c r="B36120">
        <v>4</v>
      </c>
      <c r="C36120" t="s">
        <v>140</v>
      </c>
      <c r="D36120" t="s">
        <v>140</v>
      </c>
      <c r="E36120" t="s">
        <v>140</v>
      </c>
      <c r="F36120" t="s">
        <v>177</v>
      </c>
      <c r="G36120" t="s">
        <v>140</v>
      </c>
    </row>
    <row r="36121" spans="1:7" x14ac:dyDescent="0.35">
      <c r="A36121" t="s">
        <v>19</v>
      </c>
    </row>
    <row r="36122" spans="1:7" x14ac:dyDescent="0.35">
      <c r="A36122" t="s">
        <v>20</v>
      </c>
    </row>
    <row r="36123" spans="1:7" x14ac:dyDescent="0.35">
      <c r="A36123" t="s">
        <v>21</v>
      </c>
      <c r="B36123">
        <v>2</v>
      </c>
      <c r="C36123" t="s">
        <v>140</v>
      </c>
      <c r="D36123" t="s">
        <v>610</v>
      </c>
      <c r="E36123" t="s">
        <v>140</v>
      </c>
      <c r="F36123" t="s">
        <v>610</v>
      </c>
      <c r="G36123" t="s">
        <v>140</v>
      </c>
    </row>
    <row r="36124" spans="1:7" x14ac:dyDescent="0.35">
      <c r="A36124" t="s">
        <v>22</v>
      </c>
      <c r="B36124">
        <v>1</v>
      </c>
      <c r="C36124" t="s">
        <v>177</v>
      </c>
      <c r="D36124" t="s">
        <v>140</v>
      </c>
      <c r="E36124" t="s">
        <v>140</v>
      </c>
      <c r="F36124" t="s">
        <v>140</v>
      </c>
      <c r="G36124" t="s">
        <v>140</v>
      </c>
    </row>
    <row r="36125" spans="1:7" x14ac:dyDescent="0.35">
      <c r="A36125" t="s">
        <v>23</v>
      </c>
      <c r="B36125">
        <v>12</v>
      </c>
      <c r="C36125" t="s">
        <v>140</v>
      </c>
      <c r="D36125" t="s">
        <v>851</v>
      </c>
      <c r="E36125" t="s">
        <v>650</v>
      </c>
      <c r="F36125" t="s">
        <v>320</v>
      </c>
      <c r="G36125" t="s">
        <v>501</v>
      </c>
    </row>
    <row r="36126" spans="1:7" x14ac:dyDescent="0.35">
      <c r="A36126" t="s">
        <v>24</v>
      </c>
      <c r="B36126">
        <v>1</v>
      </c>
      <c r="C36126" t="s">
        <v>140</v>
      </c>
      <c r="D36126" t="s">
        <v>140</v>
      </c>
      <c r="E36126" t="s">
        <v>140</v>
      </c>
      <c r="F36126" t="s">
        <v>140</v>
      </c>
      <c r="G36126" t="s">
        <v>177</v>
      </c>
    </row>
    <row r="36127" spans="1:7" x14ac:dyDescent="0.35">
      <c r="A36127" t="s">
        <v>25</v>
      </c>
    </row>
    <row r="36128" spans="1:7" x14ac:dyDescent="0.35">
      <c r="A36128" t="s">
        <v>26</v>
      </c>
      <c r="B36128">
        <v>1</v>
      </c>
      <c r="C36128" t="s">
        <v>140</v>
      </c>
      <c r="D36128" t="s">
        <v>140</v>
      </c>
      <c r="E36128" t="s">
        <v>140</v>
      </c>
      <c r="F36128" t="s">
        <v>177</v>
      </c>
      <c r="G36128" t="s">
        <v>140</v>
      </c>
    </row>
    <row r="36129" spans="1:8" x14ac:dyDescent="0.35">
      <c r="A36129" t="s">
        <v>27</v>
      </c>
      <c r="B36129">
        <v>1</v>
      </c>
      <c r="C36129" t="s">
        <v>140</v>
      </c>
      <c r="D36129" t="s">
        <v>140</v>
      </c>
      <c r="E36129" t="s">
        <v>140</v>
      </c>
      <c r="F36129" t="s">
        <v>177</v>
      </c>
      <c r="G36129" t="s">
        <v>140</v>
      </c>
    </row>
    <row r="36130" spans="1:8" x14ac:dyDescent="0.35">
      <c r="A36130" t="s">
        <v>28</v>
      </c>
      <c r="B36130">
        <v>1</v>
      </c>
      <c r="C36130" t="s">
        <v>140</v>
      </c>
      <c r="D36130" t="s">
        <v>177</v>
      </c>
      <c r="E36130" t="s">
        <v>140</v>
      </c>
      <c r="F36130" t="s">
        <v>140</v>
      </c>
      <c r="G36130" t="s">
        <v>140</v>
      </c>
    </row>
    <row r="36131" spans="1:8" x14ac:dyDescent="0.35">
      <c r="A36131" t="s">
        <v>29</v>
      </c>
      <c r="B36131">
        <v>1</v>
      </c>
      <c r="C36131" t="s">
        <v>140</v>
      </c>
      <c r="D36131" t="s">
        <v>177</v>
      </c>
      <c r="E36131" t="s">
        <v>140</v>
      </c>
      <c r="F36131" t="s">
        <v>140</v>
      </c>
      <c r="G36131" t="s">
        <v>140</v>
      </c>
    </row>
    <row r="36132" spans="1:8" x14ac:dyDescent="0.35">
      <c r="A36132" t="s">
        <v>30</v>
      </c>
    </row>
    <row r="36133" spans="1:8" x14ac:dyDescent="0.35">
      <c r="A36133" t="s">
        <v>31</v>
      </c>
      <c r="B36133">
        <v>32</v>
      </c>
      <c r="C36133" t="s">
        <v>140</v>
      </c>
      <c r="D36133" t="s">
        <v>971</v>
      </c>
      <c r="E36133" t="s">
        <v>266</v>
      </c>
      <c r="F36133" t="s">
        <v>272</v>
      </c>
      <c r="G36133" t="s">
        <v>1020</v>
      </c>
    </row>
    <row r="36134" spans="1:8" x14ac:dyDescent="0.35">
      <c r="A36134" t="s">
        <v>32</v>
      </c>
      <c r="B36134">
        <v>118</v>
      </c>
      <c r="C36134" t="s">
        <v>1046</v>
      </c>
      <c r="D36134" t="s">
        <v>521</v>
      </c>
      <c r="E36134" t="s">
        <v>1102</v>
      </c>
      <c r="F36134" t="s">
        <v>821</v>
      </c>
      <c r="G36134" t="s">
        <v>1052</v>
      </c>
    </row>
    <row r="36136" spans="1:8" x14ac:dyDescent="0.35">
      <c r="A36136" t="s">
        <v>2497</v>
      </c>
    </row>
    <row r="36137" spans="1:8" x14ac:dyDescent="0.35">
      <c r="A36137" t="s">
        <v>2</v>
      </c>
      <c r="B36137" t="s">
        <v>3</v>
      </c>
      <c r="C36137" t="s">
        <v>2491</v>
      </c>
      <c r="D36137" t="s">
        <v>2493</v>
      </c>
      <c r="E36137" t="s">
        <v>2492</v>
      </c>
      <c r="F36137" t="s">
        <v>2490</v>
      </c>
      <c r="G36137" t="s">
        <v>2494</v>
      </c>
      <c r="H36137" t="s">
        <v>136</v>
      </c>
    </row>
    <row r="36138" spans="1:8" x14ac:dyDescent="0.35">
      <c r="A36138" t="s">
        <v>8</v>
      </c>
      <c r="B36138">
        <v>23</v>
      </c>
      <c r="C36138" t="s">
        <v>864</v>
      </c>
      <c r="D36138" t="s">
        <v>140</v>
      </c>
      <c r="E36138" t="s">
        <v>327</v>
      </c>
      <c r="F36138" t="s">
        <v>940</v>
      </c>
      <c r="G36138" t="s">
        <v>140</v>
      </c>
      <c r="H36138" t="s">
        <v>140</v>
      </c>
    </row>
    <row r="36139" spans="1:8" x14ac:dyDescent="0.35">
      <c r="A36139" t="s">
        <v>9</v>
      </c>
      <c r="B36139">
        <v>1</v>
      </c>
      <c r="C36139" t="s">
        <v>177</v>
      </c>
      <c r="D36139" t="s">
        <v>140</v>
      </c>
      <c r="E36139" t="s">
        <v>140</v>
      </c>
      <c r="F36139" t="s">
        <v>140</v>
      </c>
      <c r="G36139" t="s">
        <v>140</v>
      </c>
      <c r="H36139" t="s">
        <v>140</v>
      </c>
    </row>
    <row r="36140" spans="1:8" x14ac:dyDescent="0.35">
      <c r="A36140" t="s">
        <v>10</v>
      </c>
      <c r="B36140">
        <v>6</v>
      </c>
      <c r="C36140" t="s">
        <v>69</v>
      </c>
      <c r="D36140" t="s">
        <v>140</v>
      </c>
      <c r="E36140" t="s">
        <v>68</v>
      </c>
      <c r="F36140" t="s">
        <v>140</v>
      </c>
      <c r="G36140" t="s">
        <v>140</v>
      </c>
      <c r="H36140" t="s">
        <v>140</v>
      </c>
    </row>
    <row r="36141" spans="1:8" x14ac:dyDescent="0.35">
      <c r="A36141" t="s">
        <v>11</v>
      </c>
      <c r="B36141">
        <v>3</v>
      </c>
      <c r="C36141" t="s">
        <v>177</v>
      </c>
      <c r="D36141" t="s">
        <v>140</v>
      </c>
      <c r="E36141" t="s">
        <v>140</v>
      </c>
      <c r="F36141" t="s">
        <v>140</v>
      </c>
      <c r="G36141" t="s">
        <v>140</v>
      </c>
      <c r="H36141" t="s">
        <v>140</v>
      </c>
    </row>
    <row r="36142" spans="1:8" x14ac:dyDescent="0.35">
      <c r="A36142" t="s">
        <v>12</v>
      </c>
      <c r="B36142">
        <v>36</v>
      </c>
      <c r="C36142" t="s">
        <v>62</v>
      </c>
      <c r="D36142" t="s">
        <v>140</v>
      </c>
      <c r="E36142" t="s">
        <v>411</v>
      </c>
      <c r="F36142" t="s">
        <v>897</v>
      </c>
      <c r="G36142" t="s">
        <v>1004</v>
      </c>
      <c r="H36142" t="s">
        <v>140</v>
      </c>
    </row>
    <row r="36143" spans="1:8" x14ac:dyDescent="0.35">
      <c r="A36143" t="s">
        <v>13</v>
      </c>
      <c r="B36143">
        <v>35</v>
      </c>
      <c r="C36143" t="s">
        <v>631</v>
      </c>
      <c r="D36143" t="s">
        <v>1055</v>
      </c>
      <c r="E36143" t="s">
        <v>678</v>
      </c>
      <c r="F36143" t="s">
        <v>801</v>
      </c>
      <c r="G36143" t="s">
        <v>140</v>
      </c>
      <c r="H36143" t="s">
        <v>140</v>
      </c>
    </row>
    <row r="36144" spans="1:8" x14ac:dyDescent="0.35">
      <c r="A36144" t="s">
        <v>14</v>
      </c>
      <c r="B36144">
        <v>13</v>
      </c>
      <c r="C36144" t="s">
        <v>475</v>
      </c>
      <c r="D36144" t="s">
        <v>140</v>
      </c>
      <c r="E36144" t="s">
        <v>888</v>
      </c>
      <c r="F36144" t="s">
        <v>422</v>
      </c>
      <c r="G36144" t="s">
        <v>140</v>
      </c>
      <c r="H36144" t="s">
        <v>140</v>
      </c>
    </row>
    <row r="36145" spans="1:8" x14ac:dyDescent="0.35">
      <c r="A36145" t="s">
        <v>15</v>
      </c>
      <c r="B36145">
        <v>4</v>
      </c>
      <c r="C36145" t="s">
        <v>146</v>
      </c>
      <c r="D36145" t="s">
        <v>140</v>
      </c>
      <c r="E36145" t="s">
        <v>797</v>
      </c>
      <c r="F36145" t="s">
        <v>140</v>
      </c>
      <c r="G36145" t="s">
        <v>140</v>
      </c>
      <c r="H36145" t="s">
        <v>140</v>
      </c>
    </row>
    <row r="36146" spans="1:8" x14ac:dyDescent="0.35">
      <c r="A36146" t="s">
        <v>16</v>
      </c>
      <c r="B36146">
        <v>3</v>
      </c>
      <c r="C36146" t="s">
        <v>177</v>
      </c>
      <c r="D36146" t="s">
        <v>140</v>
      </c>
      <c r="E36146" t="s">
        <v>140</v>
      </c>
      <c r="F36146" t="s">
        <v>140</v>
      </c>
      <c r="G36146" t="s">
        <v>140</v>
      </c>
      <c r="H36146" t="s">
        <v>140</v>
      </c>
    </row>
    <row r="36147" spans="1:8" x14ac:dyDescent="0.35">
      <c r="A36147" t="s">
        <v>17</v>
      </c>
      <c r="B36147">
        <v>8</v>
      </c>
      <c r="C36147" t="s">
        <v>292</v>
      </c>
      <c r="D36147" t="s">
        <v>140</v>
      </c>
      <c r="E36147" t="s">
        <v>372</v>
      </c>
      <c r="F36147" t="s">
        <v>1062</v>
      </c>
      <c r="G36147" t="s">
        <v>140</v>
      </c>
      <c r="H36147" t="s">
        <v>140</v>
      </c>
    </row>
    <row r="36148" spans="1:8" x14ac:dyDescent="0.35">
      <c r="A36148" t="s">
        <v>18</v>
      </c>
      <c r="B36148">
        <v>14</v>
      </c>
      <c r="C36148" t="s">
        <v>617</v>
      </c>
      <c r="D36148" t="s">
        <v>140</v>
      </c>
      <c r="E36148" t="s">
        <v>618</v>
      </c>
      <c r="F36148" t="s">
        <v>140</v>
      </c>
      <c r="G36148" t="s">
        <v>140</v>
      </c>
      <c r="H36148" t="s">
        <v>140</v>
      </c>
    </row>
    <row r="36149" spans="1:8" x14ac:dyDescent="0.35">
      <c r="A36149" t="s">
        <v>19</v>
      </c>
      <c r="B36149">
        <v>10</v>
      </c>
      <c r="C36149" t="s">
        <v>172</v>
      </c>
      <c r="D36149" t="s">
        <v>643</v>
      </c>
      <c r="E36149" t="s">
        <v>814</v>
      </c>
      <c r="F36149" t="s">
        <v>140</v>
      </c>
      <c r="G36149" t="s">
        <v>140</v>
      </c>
      <c r="H36149" t="s">
        <v>140</v>
      </c>
    </row>
    <row r="36150" spans="1:8" x14ac:dyDescent="0.35">
      <c r="A36150" t="s">
        <v>20</v>
      </c>
      <c r="B36150">
        <v>7</v>
      </c>
      <c r="C36150" t="s">
        <v>708</v>
      </c>
      <c r="D36150" t="s">
        <v>140</v>
      </c>
      <c r="E36150" t="s">
        <v>709</v>
      </c>
      <c r="F36150" t="s">
        <v>140</v>
      </c>
      <c r="G36150" t="s">
        <v>140</v>
      </c>
      <c r="H36150" t="s">
        <v>140</v>
      </c>
    </row>
    <row r="36151" spans="1:8" x14ac:dyDescent="0.35">
      <c r="A36151" t="s">
        <v>21</v>
      </c>
      <c r="B36151">
        <v>6</v>
      </c>
      <c r="C36151" t="s">
        <v>610</v>
      </c>
      <c r="D36151" t="s">
        <v>140</v>
      </c>
      <c r="E36151" t="s">
        <v>610</v>
      </c>
      <c r="F36151" t="s">
        <v>140</v>
      </c>
      <c r="G36151" t="s">
        <v>140</v>
      </c>
      <c r="H36151" t="s">
        <v>140</v>
      </c>
    </row>
    <row r="36152" spans="1:8" x14ac:dyDescent="0.35">
      <c r="A36152" t="s">
        <v>22</v>
      </c>
      <c r="B36152">
        <v>4</v>
      </c>
      <c r="C36152" t="s">
        <v>177</v>
      </c>
      <c r="D36152" t="s">
        <v>140</v>
      </c>
      <c r="E36152" t="s">
        <v>140</v>
      </c>
      <c r="F36152" t="s">
        <v>140</v>
      </c>
      <c r="G36152" t="s">
        <v>140</v>
      </c>
      <c r="H36152" t="s">
        <v>140</v>
      </c>
    </row>
    <row r="36153" spans="1:8" x14ac:dyDescent="0.35">
      <c r="A36153" t="s">
        <v>23</v>
      </c>
      <c r="B36153">
        <v>23</v>
      </c>
      <c r="C36153" t="s">
        <v>637</v>
      </c>
      <c r="D36153" t="s">
        <v>140</v>
      </c>
      <c r="E36153" t="s">
        <v>699</v>
      </c>
      <c r="F36153" t="s">
        <v>162</v>
      </c>
      <c r="G36153" t="s">
        <v>1073</v>
      </c>
      <c r="H36153" t="s">
        <v>140</v>
      </c>
    </row>
    <row r="36154" spans="1:8" x14ac:dyDescent="0.35">
      <c r="A36154" t="s">
        <v>24</v>
      </c>
      <c r="B36154">
        <v>9</v>
      </c>
      <c r="C36154" t="s">
        <v>512</v>
      </c>
      <c r="D36154" t="s">
        <v>140</v>
      </c>
      <c r="E36154" t="s">
        <v>513</v>
      </c>
      <c r="F36154" t="s">
        <v>140</v>
      </c>
      <c r="G36154" t="s">
        <v>140</v>
      </c>
      <c r="H36154" t="s">
        <v>140</v>
      </c>
    </row>
    <row r="36155" spans="1:8" x14ac:dyDescent="0.35">
      <c r="A36155" t="s">
        <v>25</v>
      </c>
      <c r="B36155">
        <v>4</v>
      </c>
      <c r="C36155" t="s">
        <v>171</v>
      </c>
      <c r="D36155" t="s">
        <v>140</v>
      </c>
      <c r="E36155" t="s">
        <v>172</v>
      </c>
      <c r="F36155" t="s">
        <v>140</v>
      </c>
      <c r="G36155" t="s">
        <v>140</v>
      </c>
      <c r="H36155" t="s">
        <v>140</v>
      </c>
    </row>
    <row r="36156" spans="1:8" x14ac:dyDescent="0.35">
      <c r="A36156" t="s">
        <v>26</v>
      </c>
      <c r="B36156">
        <v>5</v>
      </c>
      <c r="C36156" t="s">
        <v>480</v>
      </c>
      <c r="D36156" t="s">
        <v>140</v>
      </c>
      <c r="E36156" t="s">
        <v>140</v>
      </c>
      <c r="F36156" t="s">
        <v>481</v>
      </c>
      <c r="G36156" t="s">
        <v>140</v>
      </c>
      <c r="H36156" t="s">
        <v>140</v>
      </c>
    </row>
    <row r="36157" spans="1:8" x14ac:dyDescent="0.35">
      <c r="A36157" t="s">
        <v>27</v>
      </c>
      <c r="B36157">
        <v>1</v>
      </c>
      <c r="C36157" t="s">
        <v>177</v>
      </c>
      <c r="D36157" t="s">
        <v>140</v>
      </c>
      <c r="E36157" t="s">
        <v>140</v>
      </c>
      <c r="F36157" t="s">
        <v>140</v>
      </c>
      <c r="G36157" t="s">
        <v>140</v>
      </c>
      <c r="H36157" t="s">
        <v>140</v>
      </c>
    </row>
    <row r="36158" spans="1:8" x14ac:dyDescent="0.35">
      <c r="A36158" t="s">
        <v>28</v>
      </c>
      <c r="B36158">
        <v>5</v>
      </c>
      <c r="C36158" t="s">
        <v>492</v>
      </c>
      <c r="D36158" t="s">
        <v>140</v>
      </c>
      <c r="E36158" t="s">
        <v>823</v>
      </c>
      <c r="F36158" t="s">
        <v>849</v>
      </c>
      <c r="G36158" t="s">
        <v>140</v>
      </c>
      <c r="H36158" t="s">
        <v>140</v>
      </c>
    </row>
    <row r="36159" spans="1:8" x14ac:dyDescent="0.35">
      <c r="A36159" t="s">
        <v>29</v>
      </c>
      <c r="B36159">
        <v>3</v>
      </c>
      <c r="C36159" t="s">
        <v>631</v>
      </c>
      <c r="D36159" t="s">
        <v>140</v>
      </c>
      <c r="E36159" t="s">
        <v>630</v>
      </c>
      <c r="F36159" t="s">
        <v>140</v>
      </c>
      <c r="G36159" t="s">
        <v>140</v>
      </c>
      <c r="H36159" t="s">
        <v>140</v>
      </c>
    </row>
    <row r="36160" spans="1:8" x14ac:dyDescent="0.35">
      <c r="A36160" t="s">
        <v>30</v>
      </c>
      <c r="B36160">
        <v>4</v>
      </c>
      <c r="C36160" t="s">
        <v>211</v>
      </c>
      <c r="D36160" t="s">
        <v>877</v>
      </c>
      <c r="E36160" t="s">
        <v>568</v>
      </c>
      <c r="F36160" t="s">
        <v>140</v>
      </c>
      <c r="G36160" t="s">
        <v>140</v>
      </c>
      <c r="H36160" t="s">
        <v>140</v>
      </c>
    </row>
    <row r="36161" spans="1:8" x14ac:dyDescent="0.35">
      <c r="A36161" t="s">
        <v>31</v>
      </c>
      <c r="B36161">
        <v>96</v>
      </c>
      <c r="C36161" t="s">
        <v>343</v>
      </c>
      <c r="D36161" t="s">
        <v>140</v>
      </c>
      <c r="E36161" t="s">
        <v>168</v>
      </c>
      <c r="F36161" t="s">
        <v>775</v>
      </c>
      <c r="G36161" t="s">
        <v>1013</v>
      </c>
      <c r="H36161" t="s">
        <v>1013</v>
      </c>
    </row>
    <row r="36162" spans="1:8" x14ac:dyDescent="0.35">
      <c r="A36162" t="s">
        <v>32</v>
      </c>
      <c r="B36162">
        <v>323</v>
      </c>
      <c r="C36162" t="s">
        <v>367</v>
      </c>
      <c r="D36162" t="s">
        <v>1012</v>
      </c>
      <c r="E36162" t="s">
        <v>608</v>
      </c>
      <c r="F36162" t="s">
        <v>1003</v>
      </c>
      <c r="G36162" t="s">
        <v>1013</v>
      </c>
      <c r="H36162" t="s">
        <v>140</v>
      </c>
    </row>
    <row r="36164" spans="1:8" x14ac:dyDescent="0.35">
      <c r="A36164" t="s">
        <v>2498</v>
      </c>
    </row>
    <row r="36165" spans="1:8" x14ac:dyDescent="0.35">
      <c r="A36165" t="s">
        <v>2</v>
      </c>
      <c r="B36165" t="s">
        <v>3</v>
      </c>
      <c r="C36165" t="s">
        <v>2490</v>
      </c>
      <c r="D36165" t="s">
        <v>2491</v>
      </c>
      <c r="E36165" t="s">
        <v>2492</v>
      </c>
      <c r="F36165" t="s">
        <v>136</v>
      </c>
      <c r="G36165" t="s">
        <v>2493</v>
      </c>
    </row>
    <row r="36166" spans="1:8" x14ac:dyDescent="0.35">
      <c r="A36166" t="s">
        <v>8</v>
      </c>
      <c r="B36166">
        <v>5</v>
      </c>
      <c r="C36166" t="s">
        <v>140</v>
      </c>
      <c r="D36166" t="s">
        <v>469</v>
      </c>
      <c r="E36166" t="s">
        <v>470</v>
      </c>
      <c r="F36166" t="s">
        <v>140</v>
      </c>
      <c r="G36166" t="s">
        <v>140</v>
      </c>
    </row>
    <row r="36167" spans="1:8" x14ac:dyDescent="0.35">
      <c r="A36167" t="s">
        <v>9</v>
      </c>
      <c r="B36167">
        <v>2</v>
      </c>
      <c r="C36167" t="s">
        <v>140</v>
      </c>
      <c r="D36167" t="s">
        <v>177</v>
      </c>
      <c r="E36167" t="s">
        <v>140</v>
      </c>
      <c r="F36167" t="s">
        <v>140</v>
      </c>
      <c r="G36167" t="s">
        <v>140</v>
      </c>
    </row>
    <row r="36168" spans="1:8" x14ac:dyDescent="0.35">
      <c r="A36168" t="s">
        <v>10</v>
      </c>
      <c r="B36168">
        <v>4</v>
      </c>
      <c r="C36168" t="s">
        <v>140</v>
      </c>
      <c r="D36168" t="s">
        <v>60</v>
      </c>
      <c r="E36168" t="s">
        <v>140</v>
      </c>
      <c r="F36168" t="s">
        <v>140</v>
      </c>
      <c r="G36168" t="s">
        <v>61</v>
      </c>
    </row>
    <row r="36169" spans="1:8" x14ac:dyDescent="0.35">
      <c r="A36169" t="s">
        <v>11</v>
      </c>
      <c r="B36169">
        <v>1</v>
      </c>
      <c r="C36169" t="s">
        <v>140</v>
      </c>
      <c r="D36169" t="s">
        <v>177</v>
      </c>
      <c r="E36169" t="s">
        <v>140</v>
      </c>
      <c r="F36169" t="s">
        <v>140</v>
      </c>
      <c r="G36169" t="s">
        <v>140</v>
      </c>
    </row>
    <row r="36170" spans="1:8" x14ac:dyDescent="0.35">
      <c r="A36170" t="s">
        <v>12</v>
      </c>
      <c r="B36170">
        <v>7</v>
      </c>
      <c r="C36170" t="s">
        <v>119</v>
      </c>
      <c r="D36170" t="s">
        <v>979</v>
      </c>
      <c r="E36170" t="s">
        <v>492</v>
      </c>
      <c r="F36170" t="s">
        <v>140</v>
      </c>
      <c r="G36170" t="s">
        <v>140</v>
      </c>
    </row>
    <row r="36171" spans="1:8" x14ac:dyDescent="0.35">
      <c r="A36171" t="s">
        <v>13</v>
      </c>
      <c r="B36171">
        <v>2</v>
      </c>
      <c r="C36171" t="s">
        <v>989</v>
      </c>
      <c r="D36171" t="s">
        <v>848</v>
      </c>
      <c r="E36171" t="s">
        <v>140</v>
      </c>
      <c r="F36171" t="s">
        <v>140</v>
      </c>
      <c r="G36171" t="s">
        <v>140</v>
      </c>
    </row>
    <row r="36172" spans="1:8" x14ac:dyDescent="0.35">
      <c r="A36172" t="s">
        <v>14</v>
      </c>
      <c r="B36172">
        <v>3</v>
      </c>
      <c r="C36172" t="s">
        <v>314</v>
      </c>
      <c r="D36172" t="s">
        <v>313</v>
      </c>
      <c r="E36172" t="s">
        <v>140</v>
      </c>
      <c r="F36172" t="s">
        <v>140</v>
      </c>
      <c r="G36172" t="s">
        <v>140</v>
      </c>
    </row>
    <row r="36173" spans="1:8" x14ac:dyDescent="0.35">
      <c r="A36173" t="s">
        <v>15</v>
      </c>
      <c r="B36173">
        <v>7</v>
      </c>
      <c r="C36173" t="s">
        <v>546</v>
      </c>
      <c r="D36173" t="s">
        <v>1085</v>
      </c>
      <c r="E36173" t="s">
        <v>208</v>
      </c>
      <c r="F36173" t="s">
        <v>140</v>
      </c>
      <c r="G36173" t="s">
        <v>140</v>
      </c>
    </row>
    <row r="36174" spans="1:8" x14ac:dyDescent="0.35">
      <c r="A36174" t="s">
        <v>16</v>
      </c>
      <c r="B36174">
        <v>1</v>
      </c>
      <c r="C36174" t="s">
        <v>140</v>
      </c>
      <c r="D36174" t="s">
        <v>177</v>
      </c>
      <c r="E36174" t="s">
        <v>140</v>
      </c>
      <c r="F36174" t="s">
        <v>140</v>
      </c>
      <c r="G36174" t="s">
        <v>140</v>
      </c>
    </row>
    <row r="36175" spans="1:8" x14ac:dyDescent="0.35">
      <c r="A36175" t="s">
        <v>17</v>
      </c>
      <c r="B36175">
        <v>2</v>
      </c>
      <c r="C36175" t="s">
        <v>140</v>
      </c>
      <c r="D36175" t="s">
        <v>140</v>
      </c>
      <c r="E36175" t="s">
        <v>177</v>
      </c>
      <c r="F36175" t="s">
        <v>140</v>
      </c>
      <c r="G36175" t="s">
        <v>140</v>
      </c>
    </row>
    <row r="36176" spans="1:8" x14ac:dyDescent="0.35">
      <c r="A36176" t="s">
        <v>18</v>
      </c>
      <c r="B36176">
        <v>3</v>
      </c>
      <c r="C36176" t="s">
        <v>140</v>
      </c>
      <c r="D36176" t="s">
        <v>505</v>
      </c>
      <c r="E36176" t="s">
        <v>504</v>
      </c>
      <c r="F36176" t="s">
        <v>140</v>
      </c>
      <c r="G36176" t="s">
        <v>140</v>
      </c>
    </row>
    <row r="36177" spans="1:7" x14ac:dyDescent="0.35">
      <c r="A36177" t="s">
        <v>19</v>
      </c>
      <c r="B36177">
        <v>3</v>
      </c>
      <c r="C36177" t="s">
        <v>140</v>
      </c>
      <c r="D36177" t="s">
        <v>430</v>
      </c>
      <c r="E36177" t="s">
        <v>431</v>
      </c>
      <c r="F36177" t="s">
        <v>140</v>
      </c>
      <c r="G36177" t="s">
        <v>140</v>
      </c>
    </row>
    <row r="36178" spans="1:7" x14ac:dyDescent="0.35">
      <c r="A36178" t="s">
        <v>20</v>
      </c>
      <c r="B36178">
        <v>3</v>
      </c>
      <c r="C36178" t="s">
        <v>140</v>
      </c>
      <c r="D36178" t="s">
        <v>177</v>
      </c>
      <c r="E36178" t="s">
        <v>140</v>
      </c>
      <c r="F36178" t="s">
        <v>140</v>
      </c>
      <c r="G36178" t="s">
        <v>140</v>
      </c>
    </row>
    <row r="36179" spans="1:7" x14ac:dyDescent="0.35">
      <c r="A36179" t="s">
        <v>21</v>
      </c>
      <c r="B36179">
        <v>1</v>
      </c>
      <c r="C36179" t="s">
        <v>140</v>
      </c>
      <c r="D36179" t="s">
        <v>140</v>
      </c>
      <c r="E36179" t="s">
        <v>177</v>
      </c>
      <c r="F36179" t="s">
        <v>140</v>
      </c>
      <c r="G36179" t="s">
        <v>140</v>
      </c>
    </row>
    <row r="36180" spans="1:7" x14ac:dyDescent="0.35">
      <c r="A36180" t="s">
        <v>22</v>
      </c>
      <c r="B36180">
        <v>1</v>
      </c>
      <c r="C36180" t="s">
        <v>177</v>
      </c>
      <c r="D36180" t="s">
        <v>140</v>
      </c>
      <c r="E36180" t="s">
        <v>140</v>
      </c>
      <c r="F36180" t="s">
        <v>140</v>
      </c>
      <c r="G36180" t="s">
        <v>140</v>
      </c>
    </row>
    <row r="36181" spans="1:7" x14ac:dyDescent="0.35">
      <c r="A36181" t="s">
        <v>23</v>
      </c>
      <c r="B36181">
        <v>7</v>
      </c>
      <c r="C36181" t="s">
        <v>1061</v>
      </c>
      <c r="D36181" t="s">
        <v>813</v>
      </c>
      <c r="E36181" t="s">
        <v>428</v>
      </c>
      <c r="F36181" t="s">
        <v>140</v>
      </c>
      <c r="G36181" t="s">
        <v>140</v>
      </c>
    </row>
    <row r="36182" spans="1:7" x14ac:dyDescent="0.35">
      <c r="A36182" t="s">
        <v>24</v>
      </c>
      <c r="B36182">
        <v>2</v>
      </c>
      <c r="C36182" t="s">
        <v>140</v>
      </c>
      <c r="D36182" t="s">
        <v>177</v>
      </c>
      <c r="E36182" t="s">
        <v>140</v>
      </c>
      <c r="F36182" t="s">
        <v>140</v>
      </c>
      <c r="G36182" t="s">
        <v>140</v>
      </c>
    </row>
    <row r="36183" spans="1:7" x14ac:dyDescent="0.35">
      <c r="A36183" t="s">
        <v>25</v>
      </c>
      <c r="B36183">
        <v>1</v>
      </c>
      <c r="C36183" t="s">
        <v>140</v>
      </c>
      <c r="D36183" t="s">
        <v>140</v>
      </c>
      <c r="E36183" t="s">
        <v>177</v>
      </c>
      <c r="F36183" t="s">
        <v>140</v>
      </c>
      <c r="G36183" t="s">
        <v>140</v>
      </c>
    </row>
    <row r="36184" spans="1:7" x14ac:dyDescent="0.35">
      <c r="A36184" t="s">
        <v>26</v>
      </c>
      <c r="B36184">
        <v>2</v>
      </c>
      <c r="C36184" t="s">
        <v>140</v>
      </c>
      <c r="D36184" t="s">
        <v>177</v>
      </c>
      <c r="E36184" t="s">
        <v>140</v>
      </c>
      <c r="F36184" t="s">
        <v>140</v>
      </c>
      <c r="G36184" t="s">
        <v>140</v>
      </c>
    </row>
    <row r="36185" spans="1:7" x14ac:dyDescent="0.35">
      <c r="A36185" t="s">
        <v>27</v>
      </c>
      <c r="B36185">
        <v>1</v>
      </c>
      <c r="C36185" t="s">
        <v>177</v>
      </c>
      <c r="D36185" t="s">
        <v>140</v>
      </c>
      <c r="E36185" t="s">
        <v>140</v>
      </c>
      <c r="F36185" t="s">
        <v>140</v>
      </c>
      <c r="G36185" t="s">
        <v>140</v>
      </c>
    </row>
    <row r="36186" spans="1:7" x14ac:dyDescent="0.35">
      <c r="A36186" t="s">
        <v>28</v>
      </c>
      <c r="B36186">
        <v>1</v>
      </c>
      <c r="C36186" t="s">
        <v>177</v>
      </c>
      <c r="D36186" t="s">
        <v>140</v>
      </c>
      <c r="E36186" t="s">
        <v>140</v>
      </c>
      <c r="F36186" t="s">
        <v>140</v>
      </c>
      <c r="G36186" t="s">
        <v>140</v>
      </c>
    </row>
    <row r="36187" spans="1:7" x14ac:dyDescent="0.35">
      <c r="A36187" t="s">
        <v>29</v>
      </c>
      <c r="B36187">
        <v>1</v>
      </c>
      <c r="C36187" t="s">
        <v>140</v>
      </c>
      <c r="D36187" t="s">
        <v>177</v>
      </c>
      <c r="E36187" t="s">
        <v>140</v>
      </c>
      <c r="F36187" t="s">
        <v>140</v>
      </c>
      <c r="G36187" t="s">
        <v>140</v>
      </c>
    </row>
    <row r="36188" spans="1:7" x14ac:dyDescent="0.35">
      <c r="A36188" t="s">
        <v>30</v>
      </c>
    </row>
    <row r="36189" spans="1:7" x14ac:dyDescent="0.35">
      <c r="A36189" t="s">
        <v>31</v>
      </c>
      <c r="B36189">
        <v>17</v>
      </c>
      <c r="C36189" t="s">
        <v>140</v>
      </c>
      <c r="D36189" t="s">
        <v>566</v>
      </c>
      <c r="E36189" t="s">
        <v>67</v>
      </c>
      <c r="F36189" t="s">
        <v>1004</v>
      </c>
      <c r="G36189" t="s">
        <v>140</v>
      </c>
    </row>
    <row r="36190" spans="1:7" x14ac:dyDescent="0.35">
      <c r="A36190" t="s">
        <v>32</v>
      </c>
      <c r="B36190">
        <v>77</v>
      </c>
      <c r="C36190" t="s">
        <v>871</v>
      </c>
      <c r="D36190" t="s">
        <v>507</v>
      </c>
      <c r="E36190" t="s">
        <v>685</v>
      </c>
      <c r="F36190" t="s">
        <v>1022</v>
      </c>
      <c r="G36190" t="s">
        <v>1011</v>
      </c>
    </row>
    <row r="36192" spans="1:7" x14ac:dyDescent="0.35">
      <c r="A36192" t="s">
        <v>2499</v>
      </c>
    </row>
    <row r="36193" spans="1:7" x14ac:dyDescent="0.35">
      <c r="A36193" t="s">
        <v>2</v>
      </c>
      <c r="B36193" t="s">
        <v>3</v>
      </c>
      <c r="C36193" t="s">
        <v>2491</v>
      </c>
      <c r="D36193" t="s">
        <v>2492</v>
      </c>
      <c r="E36193" t="s">
        <v>2490</v>
      </c>
      <c r="F36193" t="s">
        <v>2493</v>
      </c>
      <c r="G36193" t="s">
        <v>136</v>
      </c>
    </row>
    <row r="36194" spans="1:7" x14ac:dyDescent="0.35">
      <c r="A36194" t="s">
        <v>8</v>
      </c>
      <c r="B36194">
        <v>12</v>
      </c>
      <c r="C36194" t="s">
        <v>273</v>
      </c>
      <c r="D36194" t="s">
        <v>296</v>
      </c>
      <c r="E36194" t="s">
        <v>202</v>
      </c>
      <c r="F36194" t="s">
        <v>140</v>
      </c>
      <c r="G36194" t="s">
        <v>140</v>
      </c>
    </row>
    <row r="36195" spans="1:7" x14ac:dyDescent="0.35">
      <c r="A36195" t="s">
        <v>9</v>
      </c>
      <c r="B36195">
        <v>4</v>
      </c>
      <c r="C36195" t="s">
        <v>293</v>
      </c>
      <c r="D36195" t="s">
        <v>539</v>
      </c>
      <c r="E36195" t="s">
        <v>140</v>
      </c>
      <c r="F36195" t="s">
        <v>140</v>
      </c>
      <c r="G36195" t="s">
        <v>140</v>
      </c>
    </row>
    <row r="36196" spans="1:7" x14ac:dyDescent="0.35">
      <c r="A36196" t="s">
        <v>10</v>
      </c>
      <c r="B36196">
        <v>7</v>
      </c>
      <c r="C36196" t="s">
        <v>218</v>
      </c>
      <c r="D36196" t="s">
        <v>879</v>
      </c>
      <c r="E36196" t="s">
        <v>103</v>
      </c>
      <c r="F36196" t="s">
        <v>140</v>
      </c>
      <c r="G36196" t="s">
        <v>140</v>
      </c>
    </row>
    <row r="36197" spans="1:7" x14ac:dyDescent="0.35">
      <c r="A36197" t="s">
        <v>11</v>
      </c>
      <c r="B36197">
        <v>3</v>
      </c>
      <c r="C36197" t="s">
        <v>140</v>
      </c>
      <c r="D36197" t="s">
        <v>177</v>
      </c>
      <c r="E36197" t="s">
        <v>140</v>
      </c>
      <c r="F36197" t="s">
        <v>140</v>
      </c>
      <c r="G36197" t="s">
        <v>140</v>
      </c>
    </row>
    <row r="36198" spans="1:7" x14ac:dyDescent="0.35">
      <c r="A36198" t="s">
        <v>12</v>
      </c>
      <c r="B36198">
        <v>30</v>
      </c>
      <c r="C36198" t="s">
        <v>182</v>
      </c>
      <c r="D36198" t="s">
        <v>645</v>
      </c>
      <c r="E36198" t="s">
        <v>548</v>
      </c>
      <c r="F36198" t="s">
        <v>140</v>
      </c>
      <c r="G36198" t="s">
        <v>140</v>
      </c>
    </row>
    <row r="36199" spans="1:7" x14ac:dyDescent="0.35">
      <c r="A36199" t="s">
        <v>13</v>
      </c>
      <c r="B36199">
        <v>20</v>
      </c>
      <c r="C36199" t="s">
        <v>347</v>
      </c>
      <c r="D36199" t="s">
        <v>894</v>
      </c>
      <c r="E36199" t="s">
        <v>985</v>
      </c>
      <c r="F36199" t="s">
        <v>140</v>
      </c>
      <c r="G36199" t="s">
        <v>140</v>
      </c>
    </row>
    <row r="36200" spans="1:7" x14ac:dyDescent="0.35">
      <c r="A36200" t="s">
        <v>14</v>
      </c>
      <c r="B36200">
        <v>7</v>
      </c>
      <c r="C36200" t="s">
        <v>816</v>
      </c>
      <c r="D36200" t="s">
        <v>625</v>
      </c>
      <c r="E36200" t="s">
        <v>113</v>
      </c>
      <c r="F36200" t="s">
        <v>140</v>
      </c>
      <c r="G36200" t="s">
        <v>140</v>
      </c>
    </row>
    <row r="36201" spans="1:7" x14ac:dyDescent="0.35">
      <c r="A36201" t="s">
        <v>15</v>
      </c>
      <c r="B36201">
        <v>10</v>
      </c>
      <c r="C36201" t="s">
        <v>554</v>
      </c>
      <c r="D36201" t="s">
        <v>913</v>
      </c>
      <c r="E36201" t="s">
        <v>470</v>
      </c>
      <c r="F36201" t="s">
        <v>140</v>
      </c>
      <c r="G36201" t="s">
        <v>140</v>
      </c>
    </row>
    <row r="36202" spans="1:7" x14ac:dyDescent="0.35">
      <c r="A36202" t="s">
        <v>16</v>
      </c>
      <c r="B36202">
        <v>3</v>
      </c>
      <c r="C36202" t="s">
        <v>925</v>
      </c>
      <c r="D36202" t="s">
        <v>140</v>
      </c>
      <c r="E36202" t="s">
        <v>140</v>
      </c>
      <c r="F36202" t="s">
        <v>926</v>
      </c>
      <c r="G36202" t="s">
        <v>140</v>
      </c>
    </row>
    <row r="36203" spans="1:7" x14ac:dyDescent="0.35">
      <c r="A36203" t="s">
        <v>17</v>
      </c>
      <c r="B36203">
        <v>2</v>
      </c>
      <c r="C36203" t="s">
        <v>140</v>
      </c>
      <c r="D36203" t="s">
        <v>429</v>
      </c>
      <c r="E36203" t="s">
        <v>428</v>
      </c>
      <c r="F36203" t="s">
        <v>140</v>
      </c>
      <c r="G36203" t="s">
        <v>140</v>
      </c>
    </row>
    <row r="36204" spans="1:7" x14ac:dyDescent="0.35">
      <c r="A36204" t="s">
        <v>18</v>
      </c>
      <c r="B36204">
        <v>10</v>
      </c>
      <c r="C36204" t="s">
        <v>797</v>
      </c>
      <c r="D36204" t="s">
        <v>484</v>
      </c>
      <c r="E36204" t="s">
        <v>140</v>
      </c>
      <c r="F36204" t="s">
        <v>490</v>
      </c>
      <c r="G36204" t="s">
        <v>140</v>
      </c>
    </row>
    <row r="36205" spans="1:7" x14ac:dyDescent="0.35">
      <c r="A36205" t="s">
        <v>19</v>
      </c>
      <c r="B36205">
        <v>10</v>
      </c>
      <c r="C36205" t="s">
        <v>353</v>
      </c>
      <c r="D36205" t="s">
        <v>352</v>
      </c>
      <c r="E36205" t="s">
        <v>140</v>
      </c>
      <c r="F36205" t="s">
        <v>140</v>
      </c>
      <c r="G36205" t="s">
        <v>140</v>
      </c>
    </row>
    <row r="36206" spans="1:7" x14ac:dyDescent="0.35">
      <c r="A36206" t="s">
        <v>20</v>
      </c>
      <c r="B36206">
        <v>2</v>
      </c>
      <c r="C36206" t="s">
        <v>906</v>
      </c>
      <c r="D36206" t="s">
        <v>140</v>
      </c>
      <c r="E36206" t="s">
        <v>140</v>
      </c>
      <c r="F36206" t="s">
        <v>140</v>
      </c>
      <c r="G36206" t="s">
        <v>729</v>
      </c>
    </row>
    <row r="36207" spans="1:7" x14ac:dyDescent="0.35">
      <c r="A36207" t="s">
        <v>21</v>
      </c>
      <c r="B36207">
        <v>5</v>
      </c>
      <c r="C36207" t="s">
        <v>615</v>
      </c>
      <c r="D36207" t="s">
        <v>615</v>
      </c>
      <c r="E36207" t="s">
        <v>140</v>
      </c>
      <c r="F36207" t="s">
        <v>913</v>
      </c>
      <c r="G36207" t="s">
        <v>140</v>
      </c>
    </row>
    <row r="36208" spans="1:7" x14ac:dyDescent="0.35">
      <c r="A36208" t="s">
        <v>22</v>
      </c>
      <c r="B36208">
        <v>7</v>
      </c>
      <c r="C36208" t="s">
        <v>529</v>
      </c>
      <c r="D36208" t="s">
        <v>530</v>
      </c>
      <c r="E36208" t="s">
        <v>140</v>
      </c>
      <c r="F36208" t="s">
        <v>140</v>
      </c>
      <c r="G36208" t="s">
        <v>140</v>
      </c>
    </row>
    <row r="36209" spans="1:7" x14ac:dyDescent="0.35">
      <c r="A36209" t="s">
        <v>23</v>
      </c>
      <c r="B36209">
        <v>25</v>
      </c>
      <c r="C36209" t="s">
        <v>926</v>
      </c>
      <c r="D36209" t="s">
        <v>246</v>
      </c>
      <c r="E36209" t="s">
        <v>1007</v>
      </c>
      <c r="F36209" t="s">
        <v>1095</v>
      </c>
      <c r="G36209" t="s">
        <v>140</v>
      </c>
    </row>
    <row r="36210" spans="1:7" x14ac:dyDescent="0.35">
      <c r="A36210" t="s">
        <v>24</v>
      </c>
      <c r="B36210">
        <v>12</v>
      </c>
      <c r="C36210" t="s">
        <v>39</v>
      </c>
      <c r="D36210" t="s">
        <v>504</v>
      </c>
      <c r="E36210" t="s">
        <v>103</v>
      </c>
      <c r="F36210" t="s">
        <v>192</v>
      </c>
      <c r="G36210" t="s">
        <v>140</v>
      </c>
    </row>
    <row r="36211" spans="1:7" x14ac:dyDescent="0.35">
      <c r="A36211" t="s">
        <v>25</v>
      </c>
      <c r="B36211">
        <v>7</v>
      </c>
      <c r="C36211" t="s">
        <v>453</v>
      </c>
      <c r="D36211" t="s">
        <v>452</v>
      </c>
      <c r="E36211" t="s">
        <v>140</v>
      </c>
      <c r="F36211" t="s">
        <v>140</v>
      </c>
      <c r="G36211" t="s">
        <v>140</v>
      </c>
    </row>
    <row r="36212" spans="1:7" x14ac:dyDescent="0.35">
      <c r="A36212" t="s">
        <v>26</v>
      </c>
      <c r="B36212">
        <v>2</v>
      </c>
      <c r="C36212" t="s">
        <v>221</v>
      </c>
      <c r="D36212" t="s">
        <v>140</v>
      </c>
      <c r="E36212" t="s">
        <v>220</v>
      </c>
      <c r="F36212" t="s">
        <v>140</v>
      </c>
      <c r="G36212" t="s">
        <v>140</v>
      </c>
    </row>
    <row r="36213" spans="1:7" x14ac:dyDescent="0.35">
      <c r="A36213" t="s">
        <v>27</v>
      </c>
      <c r="B36213">
        <v>3</v>
      </c>
      <c r="C36213" t="s">
        <v>528</v>
      </c>
      <c r="D36213" t="s">
        <v>844</v>
      </c>
      <c r="E36213" t="s">
        <v>140</v>
      </c>
      <c r="F36213" t="s">
        <v>140</v>
      </c>
      <c r="G36213" t="s">
        <v>140</v>
      </c>
    </row>
    <row r="36214" spans="1:7" x14ac:dyDescent="0.35">
      <c r="A36214" t="s">
        <v>28</v>
      </c>
      <c r="B36214">
        <v>9</v>
      </c>
      <c r="C36214" t="s">
        <v>909</v>
      </c>
      <c r="D36214" t="s">
        <v>286</v>
      </c>
      <c r="E36214" t="s">
        <v>723</v>
      </c>
      <c r="F36214" t="s">
        <v>140</v>
      </c>
      <c r="G36214" t="s">
        <v>140</v>
      </c>
    </row>
    <row r="36215" spans="1:7" x14ac:dyDescent="0.35">
      <c r="A36215" t="s">
        <v>29</v>
      </c>
      <c r="B36215">
        <v>1</v>
      </c>
      <c r="C36215" t="s">
        <v>140</v>
      </c>
      <c r="D36215" t="s">
        <v>177</v>
      </c>
      <c r="E36215" t="s">
        <v>140</v>
      </c>
      <c r="F36215" t="s">
        <v>140</v>
      </c>
      <c r="G36215" t="s">
        <v>140</v>
      </c>
    </row>
    <row r="36216" spans="1:7" x14ac:dyDescent="0.35">
      <c r="A36216" t="s">
        <v>30</v>
      </c>
      <c r="B36216">
        <v>3</v>
      </c>
      <c r="C36216" t="s">
        <v>140</v>
      </c>
      <c r="D36216" t="s">
        <v>770</v>
      </c>
      <c r="E36216" t="s">
        <v>771</v>
      </c>
      <c r="F36216" t="s">
        <v>140</v>
      </c>
      <c r="G36216" t="s">
        <v>140</v>
      </c>
    </row>
    <row r="36217" spans="1:7" x14ac:dyDescent="0.35">
      <c r="A36217" t="s">
        <v>31</v>
      </c>
      <c r="B36217">
        <v>41</v>
      </c>
      <c r="C36217" t="s">
        <v>820</v>
      </c>
      <c r="D36217" t="s">
        <v>139</v>
      </c>
      <c r="E36217" t="s">
        <v>940</v>
      </c>
      <c r="F36217" t="s">
        <v>140</v>
      </c>
      <c r="G36217" t="s">
        <v>140</v>
      </c>
    </row>
    <row r="36218" spans="1:7" x14ac:dyDescent="0.35">
      <c r="A36218" t="s">
        <v>32</v>
      </c>
      <c r="B36218">
        <v>235</v>
      </c>
      <c r="C36218" t="s">
        <v>152</v>
      </c>
      <c r="D36218" t="s">
        <v>814</v>
      </c>
      <c r="E36218" t="s">
        <v>95</v>
      </c>
      <c r="F36218" t="s">
        <v>733</v>
      </c>
      <c r="G36218" t="s">
        <v>1010</v>
      </c>
    </row>
    <row r="36220" spans="1:7" x14ac:dyDescent="0.35">
      <c r="A36220" t="s">
        <v>2500</v>
      </c>
    </row>
    <row r="36221" spans="1:7" x14ac:dyDescent="0.35">
      <c r="A36221" t="s">
        <v>2</v>
      </c>
      <c r="B36221" t="s">
        <v>3</v>
      </c>
      <c r="C36221" t="s">
        <v>2490</v>
      </c>
      <c r="D36221" t="s">
        <v>2491</v>
      </c>
      <c r="E36221" t="s">
        <v>2492</v>
      </c>
      <c r="F36221" t="s">
        <v>2493</v>
      </c>
      <c r="G36221" t="s">
        <v>136</v>
      </c>
    </row>
    <row r="36222" spans="1:7" x14ac:dyDescent="0.35">
      <c r="A36222" t="s">
        <v>8</v>
      </c>
      <c r="B36222">
        <v>7</v>
      </c>
      <c r="C36222" t="s">
        <v>1047</v>
      </c>
      <c r="D36222" t="s">
        <v>765</v>
      </c>
      <c r="E36222" t="s">
        <v>606</v>
      </c>
      <c r="F36222" t="s">
        <v>140</v>
      </c>
      <c r="G36222" t="s">
        <v>140</v>
      </c>
    </row>
    <row r="36223" spans="1:7" x14ac:dyDescent="0.35">
      <c r="A36223" t="s">
        <v>9</v>
      </c>
      <c r="B36223">
        <v>1</v>
      </c>
      <c r="C36223" t="s">
        <v>140</v>
      </c>
      <c r="D36223" t="s">
        <v>177</v>
      </c>
      <c r="E36223" t="s">
        <v>140</v>
      </c>
      <c r="F36223" t="s">
        <v>140</v>
      </c>
      <c r="G36223" t="s">
        <v>140</v>
      </c>
    </row>
    <row r="36224" spans="1:7" x14ac:dyDescent="0.35">
      <c r="A36224" t="s">
        <v>10</v>
      </c>
      <c r="B36224">
        <v>2</v>
      </c>
      <c r="C36224" t="s">
        <v>140</v>
      </c>
      <c r="D36224" t="s">
        <v>177</v>
      </c>
      <c r="E36224" t="s">
        <v>140</v>
      </c>
      <c r="F36224" t="s">
        <v>140</v>
      </c>
      <c r="G36224" t="s">
        <v>140</v>
      </c>
    </row>
    <row r="36225" spans="1:7" x14ac:dyDescent="0.35">
      <c r="A36225" t="s">
        <v>11</v>
      </c>
    </row>
    <row r="36226" spans="1:7" x14ac:dyDescent="0.35">
      <c r="A36226" t="s">
        <v>12</v>
      </c>
      <c r="B36226">
        <v>6</v>
      </c>
      <c r="C36226" t="s">
        <v>140</v>
      </c>
      <c r="D36226" t="s">
        <v>707</v>
      </c>
      <c r="E36226" t="s">
        <v>706</v>
      </c>
      <c r="F36226" t="s">
        <v>140</v>
      </c>
      <c r="G36226" t="s">
        <v>140</v>
      </c>
    </row>
    <row r="36227" spans="1:7" x14ac:dyDescent="0.35">
      <c r="A36227" t="s">
        <v>13</v>
      </c>
      <c r="B36227">
        <v>12</v>
      </c>
      <c r="C36227" t="s">
        <v>140</v>
      </c>
      <c r="D36227" t="s">
        <v>852</v>
      </c>
      <c r="E36227" t="s">
        <v>853</v>
      </c>
      <c r="F36227" t="s">
        <v>140</v>
      </c>
      <c r="G36227" t="s">
        <v>140</v>
      </c>
    </row>
    <row r="36228" spans="1:7" x14ac:dyDescent="0.35">
      <c r="A36228" t="s">
        <v>14</v>
      </c>
      <c r="B36228">
        <v>4</v>
      </c>
      <c r="C36228" t="s">
        <v>565</v>
      </c>
      <c r="D36228" t="s">
        <v>140</v>
      </c>
      <c r="E36228" t="s">
        <v>571</v>
      </c>
      <c r="F36228" t="s">
        <v>504</v>
      </c>
      <c r="G36228" t="s">
        <v>140</v>
      </c>
    </row>
    <row r="36229" spans="1:7" x14ac:dyDescent="0.35">
      <c r="A36229" t="s">
        <v>15</v>
      </c>
      <c r="B36229">
        <v>1</v>
      </c>
      <c r="C36229" t="s">
        <v>140</v>
      </c>
      <c r="D36229" t="s">
        <v>177</v>
      </c>
      <c r="E36229" t="s">
        <v>140</v>
      </c>
      <c r="F36229" t="s">
        <v>140</v>
      </c>
      <c r="G36229" t="s">
        <v>140</v>
      </c>
    </row>
    <row r="36230" spans="1:7" x14ac:dyDescent="0.35">
      <c r="A36230" t="s">
        <v>16</v>
      </c>
      <c r="B36230">
        <v>1</v>
      </c>
      <c r="C36230" t="s">
        <v>140</v>
      </c>
      <c r="D36230" t="s">
        <v>177</v>
      </c>
      <c r="E36230" t="s">
        <v>140</v>
      </c>
      <c r="F36230" t="s">
        <v>140</v>
      </c>
      <c r="G36230" t="s">
        <v>140</v>
      </c>
    </row>
    <row r="36231" spans="1:7" x14ac:dyDescent="0.35">
      <c r="A36231" t="s">
        <v>17</v>
      </c>
    </row>
    <row r="36232" spans="1:7" x14ac:dyDescent="0.35">
      <c r="A36232" t="s">
        <v>18</v>
      </c>
      <c r="B36232">
        <v>10</v>
      </c>
      <c r="C36232" t="s">
        <v>953</v>
      </c>
      <c r="D36232" t="s">
        <v>380</v>
      </c>
      <c r="E36232" t="s">
        <v>269</v>
      </c>
      <c r="F36232" t="s">
        <v>140</v>
      </c>
      <c r="G36232" t="s">
        <v>662</v>
      </c>
    </row>
    <row r="36233" spans="1:7" x14ac:dyDescent="0.35">
      <c r="A36233" t="s">
        <v>19</v>
      </c>
      <c r="B36233">
        <v>3</v>
      </c>
      <c r="C36233" t="s">
        <v>140</v>
      </c>
      <c r="D36233" t="s">
        <v>140</v>
      </c>
      <c r="E36233" t="s">
        <v>177</v>
      </c>
      <c r="F36233" t="s">
        <v>140</v>
      </c>
      <c r="G36233" t="s">
        <v>140</v>
      </c>
    </row>
    <row r="36234" spans="1:7" x14ac:dyDescent="0.35">
      <c r="A36234" t="s">
        <v>20</v>
      </c>
      <c r="B36234">
        <v>3</v>
      </c>
      <c r="C36234" t="s">
        <v>140</v>
      </c>
      <c r="D36234" t="s">
        <v>177</v>
      </c>
      <c r="E36234" t="s">
        <v>140</v>
      </c>
      <c r="F36234" t="s">
        <v>140</v>
      </c>
      <c r="G36234" t="s">
        <v>140</v>
      </c>
    </row>
    <row r="36235" spans="1:7" x14ac:dyDescent="0.35">
      <c r="A36235" t="s">
        <v>21</v>
      </c>
      <c r="B36235">
        <v>2</v>
      </c>
      <c r="C36235" t="s">
        <v>140</v>
      </c>
      <c r="D36235" t="s">
        <v>610</v>
      </c>
      <c r="E36235" t="s">
        <v>610</v>
      </c>
      <c r="F36235" t="s">
        <v>140</v>
      </c>
      <c r="G36235" t="s">
        <v>140</v>
      </c>
    </row>
    <row r="36236" spans="1:7" x14ac:dyDescent="0.35">
      <c r="A36236" t="s">
        <v>22</v>
      </c>
      <c r="B36236">
        <v>2</v>
      </c>
      <c r="C36236" t="s">
        <v>484</v>
      </c>
      <c r="D36236" t="s">
        <v>485</v>
      </c>
      <c r="E36236" t="s">
        <v>140</v>
      </c>
      <c r="F36236" t="s">
        <v>140</v>
      </c>
      <c r="G36236" t="s">
        <v>140</v>
      </c>
    </row>
    <row r="36237" spans="1:7" x14ac:dyDescent="0.35">
      <c r="A36237" t="s">
        <v>23</v>
      </c>
      <c r="B36237">
        <v>6</v>
      </c>
      <c r="C36237" t="s">
        <v>140</v>
      </c>
      <c r="D36237" t="s">
        <v>122</v>
      </c>
      <c r="E36237" t="s">
        <v>121</v>
      </c>
      <c r="F36237" t="s">
        <v>140</v>
      </c>
      <c r="G36237" t="s">
        <v>140</v>
      </c>
    </row>
    <row r="36238" spans="1:7" x14ac:dyDescent="0.35">
      <c r="A36238" t="s">
        <v>24</v>
      </c>
      <c r="B36238">
        <v>4</v>
      </c>
      <c r="C36238" t="s">
        <v>140</v>
      </c>
      <c r="D36238" t="s">
        <v>448</v>
      </c>
      <c r="E36238" t="s">
        <v>140</v>
      </c>
      <c r="F36238" t="s">
        <v>449</v>
      </c>
      <c r="G36238" t="s">
        <v>140</v>
      </c>
    </row>
    <row r="36239" spans="1:7" x14ac:dyDescent="0.35">
      <c r="A36239" t="s">
        <v>25</v>
      </c>
      <c r="B36239">
        <v>3</v>
      </c>
      <c r="C36239" t="s">
        <v>140</v>
      </c>
      <c r="D36239" t="s">
        <v>177</v>
      </c>
      <c r="E36239" t="s">
        <v>140</v>
      </c>
      <c r="F36239" t="s">
        <v>140</v>
      </c>
      <c r="G36239" t="s">
        <v>140</v>
      </c>
    </row>
    <row r="36240" spans="1:7" x14ac:dyDescent="0.35">
      <c r="A36240" t="s">
        <v>26</v>
      </c>
      <c r="B36240">
        <v>2</v>
      </c>
      <c r="C36240" t="s">
        <v>140</v>
      </c>
      <c r="D36240" t="s">
        <v>610</v>
      </c>
      <c r="E36240" t="s">
        <v>610</v>
      </c>
      <c r="F36240" t="s">
        <v>140</v>
      </c>
      <c r="G36240" t="s">
        <v>140</v>
      </c>
    </row>
    <row r="36241" spans="1:9" x14ac:dyDescent="0.35">
      <c r="A36241" t="s">
        <v>27</v>
      </c>
      <c r="B36241">
        <v>2</v>
      </c>
      <c r="C36241" t="s">
        <v>140</v>
      </c>
      <c r="D36241" t="s">
        <v>177</v>
      </c>
      <c r="E36241" t="s">
        <v>140</v>
      </c>
      <c r="F36241" t="s">
        <v>140</v>
      </c>
      <c r="G36241" t="s">
        <v>140</v>
      </c>
    </row>
    <row r="36242" spans="1:9" x14ac:dyDescent="0.35">
      <c r="A36242" t="s">
        <v>28</v>
      </c>
      <c r="B36242">
        <v>4</v>
      </c>
      <c r="C36242" t="s">
        <v>852</v>
      </c>
      <c r="D36242" t="s">
        <v>853</v>
      </c>
      <c r="E36242" t="s">
        <v>140</v>
      </c>
      <c r="F36242" t="s">
        <v>140</v>
      </c>
      <c r="G36242" t="s">
        <v>140</v>
      </c>
    </row>
    <row r="36243" spans="1:9" x14ac:dyDescent="0.35">
      <c r="A36243" t="s">
        <v>29</v>
      </c>
      <c r="B36243">
        <v>1</v>
      </c>
      <c r="C36243" t="s">
        <v>140</v>
      </c>
      <c r="D36243" t="s">
        <v>177</v>
      </c>
      <c r="E36243" t="s">
        <v>140</v>
      </c>
      <c r="F36243" t="s">
        <v>140</v>
      </c>
      <c r="G36243" t="s">
        <v>140</v>
      </c>
    </row>
    <row r="36244" spans="1:9" x14ac:dyDescent="0.35">
      <c r="A36244" t="s">
        <v>30</v>
      </c>
      <c r="B36244">
        <v>2</v>
      </c>
      <c r="C36244" t="s">
        <v>140</v>
      </c>
      <c r="D36244" t="s">
        <v>140</v>
      </c>
      <c r="E36244" t="s">
        <v>177</v>
      </c>
      <c r="F36244" t="s">
        <v>140</v>
      </c>
      <c r="G36244" t="s">
        <v>140</v>
      </c>
    </row>
    <row r="36245" spans="1:9" x14ac:dyDescent="0.35">
      <c r="A36245" t="s">
        <v>31</v>
      </c>
      <c r="B36245">
        <v>12</v>
      </c>
      <c r="C36245" t="s">
        <v>140</v>
      </c>
      <c r="D36245" t="s">
        <v>398</v>
      </c>
      <c r="E36245" t="s">
        <v>397</v>
      </c>
      <c r="F36245" t="s">
        <v>140</v>
      </c>
      <c r="G36245" t="s">
        <v>140</v>
      </c>
    </row>
    <row r="36246" spans="1:9" x14ac:dyDescent="0.35">
      <c r="A36246" t="s">
        <v>32</v>
      </c>
      <c r="B36246">
        <v>90</v>
      </c>
      <c r="C36246" t="s">
        <v>317</v>
      </c>
      <c r="D36246" t="s">
        <v>359</v>
      </c>
      <c r="E36246" t="s">
        <v>489</v>
      </c>
      <c r="F36246" t="s">
        <v>973</v>
      </c>
      <c r="G36246" t="s">
        <v>1063</v>
      </c>
    </row>
    <row r="36248" spans="1:9" x14ac:dyDescent="0.35">
      <c r="A36248" t="s">
        <v>2501</v>
      </c>
    </row>
    <row r="36249" spans="1:9" x14ac:dyDescent="0.35">
      <c r="A36249" t="s">
        <v>2</v>
      </c>
      <c r="B36249" t="s">
        <v>1150</v>
      </c>
      <c r="C36249" t="s">
        <v>3</v>
      </c>
      <c r="D36249" t="s">
        <v>2491</v>
      </c>
      <c r="E36249" t="s">
        <v>2492</v>
      </c>
      <c r="F36249" t="s">
        <v>2490</v>
      </c>
      <c r="G36249" t="s">
        <v>2493</v>
      </c>
      <c r="H36249" t="s">
        <v>2494</v>
      </c>
      <c r="I36249" t="s">
        <v>136</v>
      </c>
    </row>
    <row r="36250" spans="1:9" x14ac:dyDescent="0.35">
      <c r="A36250" t="s">
        <v>8</v>
      </c>
      <c r="B36250" t="s">
        <v>1151</v>
      </c>
      <c r="C36250">
        <v>49</v>
      </c>
      <c r="D36250" t="s">
        <v>498</v>
      </c>
      <c r="E36250" t="s">
        <v>731</v>
      </c>
      <c r="F36250" t="s">
        <v>394</v>
      </c>
      <c r="G36250" t="s">
        <v>140</v>
      </c>
      <c r="H36250" t="s">
        <v>140</v>
      </c>
      <c r="I36250" t="s">
        <v>140</v>
      </c>
    </row>
    <row r="36251" spans="1:9" x14ac:dyDescent="0.35">
      <c r="A36251" t="s">
        <v>8</v>
      </c>
      <c r="B36251" t="s">
        <v>1152</v>
      </c>
      <c r="C36251">
        <v>18</v>
      </c>
      <c r="D36251" t="s">
        <v>1114</v>
      </c>
      <c r="E36251" t="s">
        <v>949</v>
      </c>
      <c r="F36251" t="s">
        <v>869</v>
      </c>
      <c r="G36251" t="s">
        <v>140</v>
      </c>
      <c r="H36251" t="s">
        <v>140</v>
      </c>
      <c r="I36251" t="s">
        <v>1007</v>
      </c>
    </row>
    <row r="36252" spans="1:9" x14ac:dyDescent="0.35">
      <c r="A36252" t="s">
        <v>8</v>
      </c>
      <c r="B36252" t="s">
        <v>339</v>
      </c>
      <c r="C36252">
        <v>6</v>
      </c>
      <c r="D36252" t="s">
        <v>620</v>
      </c>
      <c r="E36252" t="s">
        <v>551</v>
      </c>
      <c r="F36252" t="s">
        <v>556</v>
      </c>
      <c r="G36252" t="s">
        <v>140</v>
      </c>
      <c r="H36252" t="s">
        <v>140</v>
      </c>
      <c r="I36252" t="s">
        <v>140</v>
      </c>
    </row>
    <row r="36253" spans="1:9" x14ac:dyDescent="0.35">
      <c r="A36253" t="s">
        <v>9</v>
      </c>
      <c r="B36253" t="s">
        <v>1151</v>
      </c>
      <c r="C36253">
        <v>7</v>
      </c>
      <c r="D36253" t="s">
        <v>177</v>
      </c>
      <c r="E36253" t="s">
        <v>140</v>
      </c>
      <c r="F36253" t="s">
        <v>140</v>
      </c>
      <c r="G36253" t="s">
        <v>140</v>
      </c>
      <c r="H36253" t="s">
        <v>140</v>
      </c>
      <c r="I36253" t="s">
        <v>140</v>
      </c>
    </row>
    <row r="36254" spans="1:9" x14ac:dyDescent="0.35">
      <c r="A36254" t="s">
        <v>9</v>
      </c>
      <c r="B36254" t="s">
        <v>1152</v>
      </c>
      <c r="C36254">
        <v>2</v>
      </c>
      <c r="D36254" t="s">
        <v>177</v>
      </c>
      <c r="E36254" t="s">
        <v>140</v>
      </c>
      <c r="F36254" t="s">
        <v>140</v>
      </c>
      <c r="G36254" t="s">
        <v>140</v>
      </c>
      <c r="H36254" t="s">
        <v>140</v>
      </c>
      <c r="I36254" t="s">
        <v>140</v>
      </c>
    </row>
    <row r="36255" spans="1:9" x14ac:dyDescent="0.35">
      <c r="A36255" t="s">
        <v>9</v>
      </c>
      <c r="B36255" t="s">
        <v>339</v>
      </c>
      <c r="C36255">
        <v>1</v>
      </c>
      <c r="D36255" t="s">
        <v>140</v>
      </c>
      <c r="E36255" t="s">
        <v>140</v>
      </c>
      <c r="F36255" t="s">
        <v>140</v>
      </c>
      <c r="G36255" t="s">
        <v>140</v>
      </c>
      <c r="H36255" t="s">
        <v>177</v>
      </c>
      <c r="I36255" t="s">
        <v>140</v>
      </c>
    </row>
    <row r="36256" spans="1:9" x14ac:dyDescent="0.35">
      <c r="A36256" t="s">
        <v>10</v>
      </c>
      <c r="B36256" t="s">
        <v>1151</v>
      </c>
      <c r="C36256">
        <v>12</v>
      </c>
      <c r="D36256" t="s">
        <v>962</v>
      </c>
      <c r="E36256" t="s">
        <v>296</v>
      </c>
      <c r="F36256" t="s">
        <v>716</v>
      </c>
      <c r="G36256" t="s">
        <v>140</v>
      </c>
      <c r="H36256" t="s">
        <v>140</v>
      </c>
      <c r="I36256" t="s">
        <v>140</v>
      </c>
    </row>
    <row r="36257" spans="1:9" x14ac:dyDescent="0.35">
      <c r="A36257" t="s">
        <v>10</v>
      </c>
      <c r="B36257" t="s">
        <v>1152</v>
      </c>
      <c r="C36257">
        <v>3</v>
      </c>
      <c r="D36257" t="s">
        <v>79</v>
      </c>
      <c r="E36257" t="s">
        <v>837</v>
      </c>
      <c r="F36257" t="s">
        <v>556</v>
      </c>
      <c r="G36257" t="s">
        <v>140</v>
      </c>
      <c r="H36257" t="s">
        <v>140</v>
      </c>
      <c r="I36257" t="s">
        <v>140</v>
      </c>
    </row>
    <row r="36258" spans="1:9" x14ac:dyDescent="0.35">
      <c r="A36258" t="s">
        <v>10</v>
      </c>
      <c r="B36258" t="s">
        <v>339</v>
      </c>
      <c r="C36258">
        <v>2</v>
      </c>
      <c r="D36258" t="s">
        <v>545</v>
      </c>
      <c r="E36258" t="s">
        <v>140</v>
      </c>
      <c r="F36258" t="s">
        <v>140</v>
      </c>
      <c r="G36258" t="s">
        <v>544</v>
      </c>
      <c r="H36258" t="s">
        <v>140</v>
      </c>
      <c r="I36258" t="s">
        <v>140</v>
      </c>
    </row>
    <row r="36259" spans="1:9" x14ac:dyDescent="0.35">
      <c r="A36259" t="s">
        <v>11</v>
      </c>
      <c r="B36259" t="s">
        <v>1151</v>
      </c>
      <c r="C36259">
        <v>14</v>
      </c>
      <c r="D36259" t="s">
        <v>842</v>
      </c>
      <c r="E36259" t="s">
        <v>843</v>
      </c>
      <c r="F36259" t="s">
        <v>140</v>
      </c>
      <c r="G36259" t="s">
        <v>140</v>
      </c>
      <c r="H36259" t="s">
        <v>140</v>
      </c>
      <c r="I36259" t="s">
        <v>140</v>
      </c>
    </row>
    <row r="36260" spans="1:9" x14ac:dyDescent="0.35">
      <c r="A36260" t="s">
        <v>11</v>
      </c>
      <c r="B36260" t="s">
        <v>1152</v>
      </c>
      <c r="C36260">
        <v>3</v>
      </c>
      <c r="D36260" t="s">
        <v>704</v>
      </c>
      <c r="E36260" t="s">
        <v>860</v>
      </c>
      <c r="F36260" t="s">
        <v>704</v>
      </c>
      <c r="G36260" t="s">
        <v>140</v>
      </c>
      <c r="H36260" t="s">
        <v>140</v>
      </c>
      <c r="I36260" t="s">
        <v>140</v>
      </c>
    </row>
    <row r="36261" spans="1:9" x14ac:dyDescent="0.35">
      <c r="A36261" t="s">
        <v>12</v>
      </c>
      <c r="B36261" t="s">
        <v>1151</v>
      </c>
      <c r="C36261">
        <v>85</v>
      </c>
      <c r="D36261" t="s">
        <v>734</v>
      </c>
      <c r="E36261" t="s">
        <v>261</v>
      </c>
      <c r="F36261" t="s">
        <v>932</v>
      </c>
      <c r="G36261" t="s">
        <v>1048</v>
      </c>
      <c r="H36261" t="s">
        <v>140</v>
      </c>
      <c r="I36261" t="s">
        <v>140</v>
      </c>
    </row>
    <row r="36262" spans="1:9" x14ac:dyDescent="0.35">
      <c r="A36262" t="s">
        <v>12</v>
      </c>
      <c r="B36262" t="s">
        <v>1152</v>
      </c>
      <c r="C36262">
        <v>25</v>
      </c>
      <c r="D36262" t="s">
        <v>556</v>
      </c>
      <c r="E36262" t="s">
        <v>1017</v>
      </c>
      <c r="F36262" t="s">
        <v>805</v>
      </c>
      <c r="G36262" t="s">
        <v>521</v>
      </c>
      <c r="H36262" t="s">
        <v>967</v>
      </c>
      <c r="I36262" t="s">
        <v>140</v>
      </c>
    </row>
    <row r="36263" spans="1:9" x14ac:dyDescent="0.35">
      <c r="A36263" t="s">
        <v>12</v>
      </c>
      <c r="B36263" t="s">
        <v>339</v>
      </c>
      <c r="C36263">
        <v>14</v>
      </c>
      <c r="D36263" t="s">
        <v>1121</v>
      </c>
      <c r="E36263" t="s">
        <v>140</v>
      </c>
      <c r="F36263" t="s">
        <v>394</v>
      </c>
      <c r="G36263" t="s">
        <v>140</v>
      </c>
      <c r="H36263" t="s">
        <v>140</v>
      </c>
      <c r="I36263" t="s">
        <v>140</v>
      </c>
    </row>
    <row r="36264" spans="1:9" x14ac:dyDescent="0.35">
      <c r="A36264" t="s">
        <v>13</v>
      </c>
      <c r="B36264" t="s">
        <v>1151</v>
      </c>
      <c r="C36264">
        <v>106</v>
      </c>
      <c r="D36264" t="s">
        <v>233</v>
      </c>
      <c r="E36264" t="s">
        <v>848</v>
      </c>
      <c r="F36264" t="s">
        <v>937</v>
      </c>
      <c r="G36264" t="s">
        <v>1061</v>
      </c>
      <c r="H36264" t="s">
        <v>140</v>
      </c>
      <c r="I36264" t="s">
        <v>140</v>
      </c>
    </row>
    <row r="36265" spans="1:9" x14ac:dyDescent="0.35">
      <c r="A36265" t="s">
        <v>13</v>
      </c>
      <c r="B36265" t="s">
        <v>1152</v>
      </c>
      <c r="C36265">
        <v>43</v>
      </c>
      <c r="D36265" t="s">
        <v>390</v>
      </c>
      <c r="E36265" t="s">
        <v>681</v>
      </c>
      <c r="F36265" t="s">
        <v>880</v>
      </c>
      <c r="G36265" t="s">
        <v>1052</v>
      </c>
      <c r="H36265" t="s">
        <v>140</v>
      </c>
      <c r="I36265" t="s">
        <v>140</v>
      </c>
    </row>
    <row r="36266" spans="1:9" x14ac:dyDescent="0.35">
      <c r="A36266" t="s">
        <v>13</v>
      </c>
      <c r="B36266" t="s">
        <v>339</v>
      </c>
      <c r="C36266">
        <v>12</v>
      </c>
      <c r="D36266" t="s">
        <v>486</v>
      </c>
      <c r="E36266" t="s">
        <v>296</v>
      </c>
      <c r="F36266" t="s">
        <v>443</v>
      </c>
      <c r="G36266" t="s">
        <v>733</v>
      </c>
      <c r="H36266" t="s">
        <v>140</v>
      </c>
      <c r="I36266" t="s">
        <v>140</v>
      </c>
    </row>
    <row r="36267" spans="1:9" x14ac:dyDescent="0.35">
      <c r="A36267" t="s">
        <v>14</v>
      </c>
      <c r="B36267" t="s">
        <v>1151</v>
      </c>
      <c r="C36267">
        <v>33</v>
      </c>
      <c r="D36267" t="s">
        <v>533</v>
      </c>
      <c r="E36267" t="s">
        <v>513</v>
      </c>
      <c r="F36267" t="s">
        <v>668</v>
      </c>
      <c r="G36267" t="s">
        <v>1070</v>
      </c>
      <c r="H36267" t="s">
        <v>919</v>
      </c>
      <c r="I36267" t="s">
        <v>140</v>
      </c>
    </row>
    <row r="36268" spans="1:9" x14ac:dyDescent="0.35">
      <c r="A36268" t="s">
        <v>14</v>
      </c>
      <c r="B36268" t="s">
        <v>1152</v>
      </c>
      <c r="C36268">
        <v>16</v>
      </c>
      <c r="D36268" t="s">
        <v>357</v>
      </c>
      <c r="E36268" t="s">
        <v>967</v>
      </c>
      <c r="F36268" t="s">
        <v>822</v>
      </c>
      <c r="G36268" t="s">
        <v>1054</v>
      </c>
      <c r="H36268" t="s">
        <v>140</v>
      </c>
      <c r="I36268" t="s">
        <v>140</v>
      </c>
    </row>
    <row r="36269" spans="1:9" x14ac:dyDescent="0.35">
      <c r="A36269" t="s">
        <v>14</v>
      </c>
      <c r="B36269" t="s">
        <v>339</v>
      </c>
      <c r="C36269">
        <v>3</v>
      </c>
      <c r="D36269" t="s">
        <v>509</v>
      </c>
      <c r="E36269" t="s">
        <v>140</v>
      </c>
      <c r="F36269" t="s">
        <v>508</v>
      </c>
      <c r="G36269" t="s">
        <v>140</v>
      </c>
      <c r="H36269" t="s">
        <v>140</v>
      </c>
      <c r="I36269" t="s">
        <v>140</v>
      </c>
    </row>
    <row r="36270" spans="1:9" x14ac:dyDescent="0.35">
      <c r="A36270" t="s">
        <v>15</v>
      </c>
      <c r="B36270" t="s">
        <v>1151</v>
      </c>
      <c r="C36270">
        <v>27</v>
      </c>
      <c r="D36270" t="s">
        <v>601</v>
      </c>
      <c r="E36270" t="s">
        <v>573</v>
      </c>
      <c r="F36270" t="s">
        <v>261</v>
      </c>
      <c r="G36270" t="s">
        <v>140</v>
      </c>
      <c r="H36270" t="s">
        <v>1008</v>
      </c>
      <c r="I36270" t="s">
        <v>140</v>
      </c>
    </row>
    <row r="36271" spans="1:9" x14ac:dyDescent="0.35">
      <c r="A36271" t="s">
        <v>15</v>
      </c>
      <c r="B36271" t="s">
        <v>1152</v>
      </c>
      <c r="C36271">
        <v>7</v>
      </c>
      <c r="D36271" t="s">
        <v>413</v>
      </c>
      <c r="E36271" t="s">
        <v>115</v>
      </c>
      <c r="F36271" t="s">
        <v>140</v>
      </c>
      <c r="G36271" t="s">
        <v>915</v>
      </c>
      <c r="H36271" t="s">
        <v>140</v>
      </c>
      <c r="I36271" t="s">
        <v>140</v>
      </c>
    </row>
    <row r="36272" spans="1:9" x14ac:dyDescent="0.35">
      <c r="A36272" t="s">
        <v>15</v>
      </c>
      <c r="B36272" t="s">
        <v>339</v>
      </c>
      <c r="C36272">
        <v>2</v>
      </c>
      <c r="D36272" t="s">
        <v>53</v>
      </c>
      <c r="E36272" t="s">
        <v>52</v>
      </c>
      <c r="F36272" t="s">
        <v>140</v>
      </c>
      <c r="G36272" t="s">
        <v>140</v>
      </c>
      <c r="H36272" t="s">
        <v>140</v>
      </c>
      <c r="I36272" t="s">
        <v>140</v>
      </c>
    </row>
    <row r="36273" spans="1:9" x14ac:dyDescent="0.35">
      <c r="A36273" t="s">
        <v>16</v>
      </c>
      <c r="B36273" t="s">
        <v>1151</v>
      </c>
      <c r="C36273">
        <v>9</v>
      </c>
      <c r="D36273" t="s">
        <v>575</v>
      </c>
      <c r="E36273" t="s">
        <v>129</v>
      </c>
      <c r="F36273" t="s">
        <v>145</v>
      </c>
      <c r="G36273" t="s">
        <v>140</v>
      </c>
      <c r="H36273" t="s">
        <v>140</v>
      </c>
      <c r="I36273" t="s">
        <v>140</v>
      </c>
    </row>
    <row r="36274" spans="1:9" x14ac:dyDescent="0.35">
      <c r="A36274" t="s">
        <v>16</v>
      </c>
      <c r="B36274" t="s">
        <v>1152</v>
      </c>
      <c r="C36274">
        <v>3</v>
      </c>
      <c r="D36274" t="s">
        <v>703</v>
      </c>
      <c r="E36274" t="s">
        <v>702</v>
      </c>
      <c r="F36274" t="s">
        <v>140</v>
      </c>
      <c r="G36274" t="s">
        <v>140</v>
      </c>
      <c r="H36274" t="s">
        <v>140</v>
      </c>
      <c r="I36274" t="s">
        <v>140</v>
      </c>
    </row>
    <row r="36275" spans="1:9" x14ac:dyDescent="0.35">
      <c r="A36275" t="s">
        <v>16</v>
      </c>
      <c r="B36275" t="s">
        <v>339</v>
      </c>
      <c r="C36275">
        <v>1</v>
      </c>
      <c r="D36275" t="s">
        <v>177</v>
      </c>
      <c r="E36275" t="s">
        <v>140</v>
      </c>
      <c r="F36275" t="s">
        <v>140</v>
      </c>
      <c r="G36275" t="s">
        <v>140</v>
      </c>
      <c r="H36275" t="s">
        <v>140</v>
      </c>
      <c r="I36275" t="s">
        <v>140</v>
      </c>
    </row>
    <row r="36276" spans="1:9" x14ac:dyDescent="0.35">
      <c r="A36276" t="s">
        <v>17</v>
      </c>
      <c r="B36276" t="s">
        <v>1151</v>
      </c>
      <c r="C36276">
        <v>12</v>
      </c>
      <c r="D36276" t="s">
        <v>654</v>
      </c>
      <c r="E36276" t="s">
        <v>890</v>
      </c>
      <c r="F36276" t="s">
        <v>292</v>
      </c>
      <c r="G36276" t="s">
        <v>140</v>
      </c>
      <c r="H36276" t="s">
        <v>140</v>
      </c>
      <c r="I36276" t="s">
        <v>140</v>
      </c>
    </row>
    <row r="36277" spans="1:9" x14ac:dyDescent="0.35">
      <c r="A36277" t="s">
        <v>17</v>
      </c>
      <c r="B36277" t="s">
        <v>1152</v>
      </c>
      <c r="C36277">
        <v>6</v>
      </c>
      <c r="D36277" t="s">
        <v>496</v>
      </c>
      <c r="E36277" t="s">
        <v>497</v>
      </c>
      <c r="F36277" t="s">
        <v>140</v>
      </c>
      <c r="G36277" t="s">
        <v>140</v>
      </c>
      <c r="H36277" t="s">
        <v>140</v>
      </c>
      <c r="I36277" t="s">
        <v>140</v>
      </c>
    </row>
    <row r="36278" spans="1:9" x14ac:dyDescent="0.35">
      <c r="A36278" t="s">
        <v>18</v>
      </c>
      <c r="B36278" t="s">
        <v>1151</v>
      </c>
      <c r="C36278">
        <v>35</v>
      </c>
      <c r="D36278" t="s">
        <v>758</v>
      </c>
      <c r="E36278" t="s">
        <v>794</v>
      </c>
      <c r="F36278" t="s">
        <v>929</v>
      </c>
      <c r="G36278" t="s">
        <v>87</v>
      </c>
      <c r="H36278" t="s">
        <v>140</v>
      </c>
      <c r="I36278" t="s">
        <v>140</v>
      </c>
    </row>
    <row r="36279" spans="1:9" x14ac:dyDescent="0.35">
      <c r="A36279" t="s">
        <v>18</v>
      </c>
      <c r="B36279" t="s">
        <v>1152</v>
      </c>
      <c r="C36279">
        <v>11</v>
      </c>
      <c r="D36279" t="s">
        <v>821</v>
      </c>
      <c r="E36279" t="s">
        <v>822</v>
      </c>
      <c r="F36279" t="s">
        <v>140</v>
      </c>
      <c r="G36279" t="s">
        <v>140</v>
      </c>
      <c r="H36279" t="s">
        <v>140</v>
      </c>
      <c r="I36279" t="s">
        <v>140</v>
      </c>
    </row>
    <row r="36280" spans="1:9" x14ac:dyDescent="0.35">
      <c r="A36280" t="s">
        <v>18</v>
      </c>
      <c r="B36280" t="s">
        <v>339</v>
      </c>
      <c r="C36280">
        <v>2</v>
      </c>
      <c r="D36280" t="s">
        <v>177</v>
      </c>
      <c r="E36280" t="s">
        <v>140</v>
      </c>
      <c r="F36280" t="s">
        <v>140</v>
      </c>
      <c r="G36280" t="s">
        <v>140</v>
      </c>
      <c r="H36280" t="s">
        <v>140</v>
      </c>
      <c r="I36280" t="s">
        <v>140</v>
      </c>
    </row>
    <row r="36281" spans="1:9" x14ac:dyDescent="0.35">
      <c r="A36281" t="s">
        <v>19</v>
      </c>
      <c r="B36281" t="s">
        <v>1151</v>
      </c>
      <c r="C36281">
        <v>8</v>
      </c>
      <c r="D36281" t="s">
        <v>44</v>
      </c>
      <c r="E36281" t="s">
        <v>45</v>
      </c>
      <c r="F36281" t="s">
        <v>140</v>
      </c>
      <c r="G36281" t="s">
        <v>140</v>
      </c>
      <c r="H36281" t="s">
        <v>140</v>
      </c>
      <c r="I36281" t="s">
        <v>140</v>
      </c>
    </row>
    <row r="36282" spans="1:9" x14ac:dyDescent="0.35">
      <c r="A36282" t="s">
        <v>19</v>
      </c>
      <c r="B36282" t="s">
        <v>1152</v>
      </c>
      <c r="C36282">
        <v>3</v>
      </c>
      <c r="D36282" t="s">
        <v>719</v>
      </c>
      <c r="E36282" t="s">
        <v>718</v>
      </c>
      <c r="F36282" t="s">
        <v>140</v>
      </c>
      <c r="G36282" t="s">
        <v>140</v>
      </c>
      <c r="H36282" t="s">
        <v>140</v>
      </c>
      <c r="I36282" t="s">
        <v>140</v>
      </c>
    </row>
    <row r="36283" spans="1:9" x14ac:dyDescent="0.35">
      <c r="A36283" t="s">
        <v>19</v>
      </c>
      <c r="B36283" t="s">
        <v>339</v>
      </c>
      <c r="C36283">
        <v>2</v>
      </c>
      <c r="D36283" t="s">
        <v>177</v>
      </c>
      <c r="E36283" t="s">
        <v>140</v>
      </c>
      <c r="F36283" t="s">
        <v>140</v>
      </c>
      <c r="G36283" t="s">
        <v>140</v>
      </c>
      <c r="H36283" t="s">
        <v>140</v>
      </c>
      <c r="I36283" t="s">
        <v>140</v>
      </c>
    </row>
    <row r="36284" spans="1:9" x14ac:dyDescent="0.35">
      <c r="A36284" t="s">
        <v>20</v>
      </c>
      <c r="B36284" t="s">
        <v>1151</v>
      </c>
      <c r="C36284">
        <v>17</v>
      </c>
      <c r="D36284" t="s">
        <v>116</v>
      </c>
      <c r="E36284" t="s">
        <v>824</v>
      </c>
      <c r="F36284" t="s">
        <v>1055</v>
      </c>
      <c r="G36284" t="s">
        <v>971</v>
      </c>
      <c r="H36284" t="s">
        <v>140</v>
      </c>
      <c r="I36284" t="s">
        <v>140</v>
      </c>
    </row>
    <row r="36285" spans="1:9" x14ac:dyDescent="0.35">
      <c r="A36285" t="s">
        <v>20</v>
      </c>
      <c r="B36285" t="s">
        <v>1152</v>
      </c>
      <c r="C36285">
        <v>3</v>
      </c>
      <c r="D36285" t="s">
        <v>177</v>
      </c>
      <c r="E36285" t="s">
        <v>140</v>
      </c>
      <c r="F36285" t="s">
        <v>140</v>
      </c>
      <c r="G36285" t="s">
        <v>140</v>
      </c>
      <c r="H36285" t="s">
        <v>140</v>
      </c>
      <c r="I36285" t="s">
        <v>140</v>
      </c>
    </row>
    <row r="36286" spans="1:9" x14ac:dyDescent="0.35">
      <c r="A36286" t="s">
        <v>20</v>
      </c>
      <c r="B36286" t="s">
        <v>339</v>
      </c>
      <c r="C36286">
        <v>1</v>
      </c>
      <c r="D36286" t="s">
        <v>177</v>
      </c>
      <c r="E36286" t="s">
        <v>140</v>
      </c>
      <c r="F36286" t="s">
        <v>140</v>
      </c>
      <c r="G36286" t="s">
        <v>140</v>
      </c>
      <c r="H36286" t="s">
        <v>140</v>
      </c>
      <c r="I36286" t="s">
        <v>140</v>
      </c>
    </row>
    <row r="36287" spans="1:9" x14ac:dyDescent="0.35">
      <c r="A36287" t="s">
        <v>21</v>
      </c>
      <c r="B36287" t="s">
        <v>1151</v>
      </c>
      <c r="C36287">
        <v>8</v>
      </c>
      <c r="D36287" t="s">
        <v>468</v>
      </c>
      <c r="E36287" t="s">
        <v>592</v>
      </c>
      <c r="F36287" t="s">
        <v>140</v>
      </c>
      <c r="G36287" t="s">
        <v>140</v>
      </c>
      <c r="H36287" t="s">
        <v>140</v>
      </c>
      <c r="I36287" t="s">
        <v>592</v>
      </c>
    </row>
    <row r="36288" spans="1:9" x14ac:dyDescent="0.35">
      <c r="A36288" t="s">
        <v>21</v>
      </c>
      <c r="B36288" t="s">
        <v>1152</v>
      </c>
      <c r="C36288">
        <v>6</v>
      </c>
      <c r="D36288" t="s">
        <v>195</v>
      </c>
      <c r="E36288" t="s">
        <v>614</v>
      </c>
      <c r="F36288" t="s">
        <v>614</v>
      </c>
      <c r="G36288" t="s">
        <v>140</v>
      </c>
      <c r="H36288" t="s">
        <v>140</v>
      </c>
      <c r="I36288" t="s">
        <v>140</v>
      </c>
    </row>
    <row r="36289" spans="1:9" x14ac:dyDescent="0.35">
      <c r="A36289" t="s">
        <v>21</v>
      </c>
      <c r="B36289" t="s">
        <v>339</v>
      </c>
      <c r="C36289">
        <v>4</v>
      </c>
      <c r="D36289" t="s">
        <v>610</v>
      </c>
      <c r="E36289" t="s">
        <v>467</v>
      </c>
      <c r="F36289" t="s">
        <v>140</v>
      </c>
      <c r="G36289" t="s">
        <v>140</v>
      </c>
      <c r="H36289" t="s">
        <v>467</v>
      </c>
      <c r="I36289" t="s">
        <v>140</v>
      </c>
    </row>
    <row r="36290" spans="1:9" x14ac:dyDescent="0.35">
      <c r="A36290" t="s">
        <v>22</v>
      </c>
      <c r="B36290" t="s">
        <v>1151</v>
      </c>
      <c r="C36290">
        <v>8</v>
      </c>
      <c r="D36290" t="s">
        <v>362</v>
      </c>
      <c r="E36290" t="s">
        <v>363</v>
      </c>
      <c r="F36290" t="s">
        <v>140</v>
      </c>
      <c r="G36290" t="s">
        <v>140</v>
      </c>
      <c r="H36290" t="s">
        <v>140</v>
      </c>
      <c r="I36290" t="s">
        <v>140</v>
      </c>
    </row>
    <row r="36291" spans="1:9" x14ac:dyDescent="0.35">
      <c r="A36291" t="s">
        <v>22</v>
      </c>
      <c r="B36291" t="s">
        <v>1152</v>
      </c>
      <c r="C36291">
        <v>3</v>
      </c>
      <c r="D36291" t="s">
        <v>986</v>
      </c>
      <c r="E36291" t="s">
        <v>985</v>
      </c>
      <c r="F36291" t="s">
        <v>140</v>
      </c>
      <c r="G36291" t="s">
        <v>140</v>
      </c>
      <c r="H36291" t="s">
        <v>140</v>
      </c>
      <c r="I36291" t="s">
        <v>140</v>
      </c>
    </row>
    <row r="36292" spans="1:9" x14ac:dyDescent="0.35">
      <c r="A36292" t="s">
        <v>22</v>
      </c>
      <c r="B36292" t="s">
        <v>339</v>
      </c>
      <c r="C36292">
        <v>3</v>
      </c>
      <c r="D36292" t="s">
        <v>432</v>
      </c>
      <c r="E36292" t="s">
        <v>140</v>
      </c>
      <c r="F36292" t="s">
        <v>433</v>
      </c>
      <c r="G36292" t="s">
        <v>140</v>
      </c>
      <c r="H36292" t="s">
        <v>140</v>
      </c>
      <c r="I36292" t="s">
        <v>140</v>
      </c>
    </row>
    <row r="36293" spans="1:9" x14ac:dyDescent="0.35">
      <c r="A36293" t="s">
        <v>23</v>
      </c>
      <c r="B36293" t="s">
        <v>1151</v>
      </c>
      <c r="C36293">
        <v>49</v>
      </c>
      <c r="D36293" t="s">
        <v>40</v>
      </c>
      <c r="E36293" t="s">
        <v>269</v>
      </c>
      <c r="F36293" t="s">
        <v>1087</v>
      </c>
      <c r="G36293" t="s">
        <v>140</v>
      </c>
      <c r="H36293" t="s">
        <v>140</v>
      </c>
      <c r="I36293" t="s">
        <v>140</v>
      </c>
    </row>
    <row r="36294" spans="1:9" x14ac:dyDescent="0.35">
      <c r="A36294" t="s">
        <v>23</v>
      </c>
      <c r="B36294" t="s">
        <v>1152</v>
      </c>
      <c r="C36294">
        <v>25</v>
      </c>
      <c r="D36294" t="s">
        <v>934</v>
      </c>
      <c r="E36294" t="s">
        <v>1070</v>
      </c>
      <c r="F36294" t="s">
        <v>751</v>
      </c>
      <c r="G36294" t="s">
        <v>769</v>
      </c>
      <c r="H36294" t="s">
        <v>939</v>
      </c>
      <c r="I36294" t="s">
        <v>140</v>
      </c>
    </row>
    <row r="36295" spans="1:9" x14ac:dyDescent="0.35">
      <c r="A36295" t="s">
        <v>23</v>
      </c>
      <c r="B36295" t="s">
        <v>339</v>
      </c>
      <c r="C36295">
        <v>5</v>
      </c>
      <c r="D36295" t="s">
        <v>177</v>
      </c>
      <c r="E36295" t="s">
        <v>140</v>
      </c>
      <c r="F36295" t="s">
        <v>140</v>
      </c>
      <c r="G36295" t="s">
        <v>140</v>
      </c>
      <c r="H36295" t="s">
        <v>140</v>
      </c>
      <c r="I36295" t="s">
        <v>140</v>
      </c>
    </row>
    <row r="36296" spans="1:9" x14ac:dyDescent="0.35">
      <c r="A36296" t="s">
        <v>24</v>
      </c>
      <c r="B36296" t="s">
        <v>1151</v>
      </c>
      <c r="C36296">
        <v>13</v>
      </c>
      <c r="D36296" t="s">
        <v>907</v>
      </c>
      <c r="E36296" t="s">
        <v>709</v>
      </c>
      <c r="F36296" t="s">
        <v>527</v>
      </c>
      <c r="G36296" t="s">
        <v>140</v>
      </c>
      <c r="H36296" t="s">
        <v>140</v>
      </c>
      <c r="I36296" t="s">
        <v>140</v>
      </c>
    </row>
    <row r="36297" spans="1:9" x14ac:dyDescent="0.35">
      <c r="A36297" t="s">
        <v>24</v>
      </c>
      <c r="B36297" t="s">
        <v>1152</v>
      </c>
      <c r="C36297">
        <v>8</v>
      </c>
      <c r="D36297" t="s">
        <v>102</v>
      </c>
      <c r="E36297" t="s">
        <v>1061</v>
      </c>
      <c r="F36297" t="s">
        <v>394</v>
      </c>
      <c r="G36297" t="s">
        <v>140</v>
      </c>
      <c r="H36297" t="s">
        <v>140</v>
      </c>
      <c r="I36297" t="s">
        <v>140</v>
      </c>
    </row>
    <row r="36298" spans="1:9" x14ac:dyDescent="0.35">
      <c r="A36298" t="s">
        <v>25</v>
      </c>
      <c r="B36298" t="s">
        <v>1151</v>
      </c>
      <c r="C36298">
        <v>9</v>
      </c>
      <c r="D36298" t="s">
        <v>640</v>
      </c>
      <c r="E36298" t="s">
        <v>641</v>
      </c>
      <c r="F36298" t="s">
        <v>140</v>
      </c>
      <c r="G36298" t="s">
        <v>140</v>
      </c>
      <c r="H36298" t="s">
        <v>140</v>
      </c>
      <c r="I36298" t="s">
        <v>140</v>
      </c>
    </row>
    <row r="36299" spans="1:9" x14ac:dyDescent="0.35">
      <c r="A36299" t="s">
        <v>25</v>
      </c>
      <c r="B36299" t="s">
        <v>1152</v>
      </c>
      <c r="C36299">
        <v>4</v>
      </c>
      <c r="D36299" t="s">
        <v>50</v>
      </c>
      <c r="E36299" t="s">
        <v>51</v>
      </c>
      <c r="F36299" t="s">
        <v>140</v>
      </c>
      <c r="G36299" t="s">
        <v>140</v>
      </c>
      <c r="H36299" t="s">
        <v>140</v>
      </c>
      <c r="I36299" t="s">
        <v>140</v>
      </c>
    </row>
    <row r="36300" spans="1:9" x14ac:dyDescent="0.35">
      <c r="A36300" t="s">
        <v>26</v>
      </c>
      <c r="B36300" t="s">
        <v>1151</v>
      </c>
      <c r="C36300">
        <v>14</v>
      </c>
      <c r="D36300" t="s">
        <v>883</v>
      </c>
      <c r="E36300" t="s">
        <v>673</v>
      </c>
      <c r="F36300" t="s">
        <v>546</v>
      </c>
      <c r="G36300" t="s">
        <v>140</v>
      </c>
      <c r="H36300" t="s">
        <v>140</v>
      </c>
      <c r="I36300" t="s">
        <v>140</v>
      </c>
    </row>
    <row r="36301" spans="1:9" x14ac:dyDescent="0.35">
      <c r="A36301" t="s">
        <v>26</v>
      </c>
      <c r="B36301" t="s">
        <v>1152</v>
      </c>
      <c r="C36301">
        <v>4</v>
      </c>
      <c r="D36301" t="s">
        <v>39</v>
      </c>
      <c r="E36301" t="s">
        <v>38</v>
      </c>
      <c r="F36301" t="s">
        <v>140</v>
      </c>
      <c r="G36301" t="s">
        <v>140</v>
      </c>
      <c r="H36301" t="s">
        <v>140</v>
      </c>
      <c r="I36301" t="s">
        <v>140</v>
      </c>
    </row>
    <row r="36302" spans="1:9" x14ac:dyDescent="0.35">
      <c r="A36302" t="s">
        <v>26</v>
      </c>
      <c r="B36302" t="s">
        <v>339</v>
      </c>
      <c r="C36302">
        <v>1</v>
      </c>
      <c r="D36302" t="s">
        <v>177</v>
      </c>
      <c r="E36302" t="s">
        <v>140</v>
      </c>
      <c r="F36302" t="s">
        <v>140</v>
      </c>
      <c r="G36302" t="s">
        <v>140</v>
      </c>
      <c r="H36302" t="s">
        <v>140</v>
      </c>
      <c r="I36302" t="s">
        <v>140</v>
      </c>
    </row>
    <row r="36303" spans="1:9" x14ac:dyDescent="0.35">
      <c r="A36303" t="s">
        <v>27</v>
      </c>
      <c r="B36303" t="s">
        <v>1151</v>
      </c>
      <c r="C36303">
        <v>1</v>
      </c>
      <c r="D36303" t="s">
        <v>177</v>
      </c>
      <c r="E36303" t="s">
        <v>140</v>
      </c>
      <c r="F36303" t="s">
        <v>140</v>
      </c>
      <c r="G36303" t="s">
        <v>140</v>
      </c>
      <c r="H36303" t="s">
        <v>140</v>
      </c>
      <c r="I36303" t="s">
        <v>140</v>
      </c>
    </row>
    <row r="36304" spans="1:9" x14ac:dyDescent="0.35">
      <c r="A36304" t="s">
        <v>27</v>
      </c>
      <c r="B36304" t="s">
        <v>1152</v>
      </c>
      <c r="C36304">
        <v>5</v>
      </c>
      <c r="D36304" t="s">
        <v>1156</v>
      </c>
      <c r="E36304" t="s">
        <v>140</v>
      </c>
      <c r="F36304" t="s">
        <v>1069</v>
      </c>
      <c r="G36304" t="s">
        <v>140</v>
      </c>
      <c r="H36304" t="s">
        <v>140</v>
      </c>
      <c r="I36304" t="s">
        <v>140</v>
      </c>
    </row>
    <row r="36305" spans="1:9" x14ac:dyDescent="0.35">
      <c r="A36305" t="s">
        <v>27</v>
      </c>
      <c r="B36305" t="s">
        <v>339</v>
      </c>
      <c r="C36305">
        <v>1</v>
      </c>
      <c r="D36305" t="s">
        <v>177</v>
      </c>
      <c r="E36305" t="s">
        <v>140</v>
      </c>
      <c r="F36305" t="s">
        <v>140</v>
      </c>
      <c r="G36305" t="s">
        <v>140</v>
      </c>
      <c r="H36305" t="s">
        <v>140</v>
      </c>
      <c r="I36305" t="s">
        <v>140</v>
      </c>
    </row>
    <row r="36306" spans="1:9" x14ac:dyDescent="0.35">
      <c r="A36306" t="s">
        <v>28</v>
      </c>
      <c r="B36306" t="s">
        <v>1151</v>
      </c>
      <c r="C36306">
        <v>13</v>
      </c>
      <c r="D36306" t="s">
        <v>272</v>
      </c>
      <c r="E36306" t="s">
        <v>45</v>
      </c>
      <c r="F36306" t="s">
        <v>729</v>
      </c>
      <c r="G36306" t="s">
        <v>140</v>
      </c>
      <c r="H36306" t="s">
        <v>140</v>
      </c>
      <c r="I36306" t="s">
        <v>140</v>
      </c>
    </row>
    <row r="36307" spans="1:9" x14ac:dyDescent="0.35">
      <c r="A36307" t="s">
        <v>28</v>
      </c>
      <c r="B36307" t="s">
        <v>1152</v>
      </c>
      <c r="C36307">
        <v>5</v>
      </c>
      <c r="D36307" t="s">
        <v>936</v>
      </c>
      <c r="E36307" t="s">
        <v>937</v>
      </c>
      <c r="F36307" t="s">
        <v>140</v>
      </c>
      <c r="G36307" t="s">
        <v>140</v>
      </c>
      <c r="H36307" t="s">
        <v>140</v>
      </c>
      <c r="I36307" t="s">
        <v>140</v>
      </c>
    </row>
    <row r="36308" spans="1:9" x14ac:dyDescent="0.35">
      <c r="A36308" t="s">
        <v>28</v>
      </c>
      <c r="B36308" t="s">
        <v>339</v>
      </c>
      <c r="C36308">
        <v>1</v>
      </c>
      <c r="D36308" t="s">
        <v>140</v>
      </c>
      <c r="E36308" t="s">
        <v>140</v>
      </c>
      <c r="F36308" t="s">
        <v>177</v>
      </c>
      <c r="G36308" t="s">
        <v>140</v>
      </c>
      <c r="H36308" t="s">
        <v>140</v>
      </c>
      <c r="I36308" t="s">
        <v>140</v>
      </c>
    </row>
    <row r="36309" spans="1:9" x14ac:dyDescent="0.35">
      <c r="A36309" t="s">
        <v>29</v>
      </c>
      <c r="B36309" t="s">
        <v>1151</v>
      </c>
      <c r="C36309">
        <v>9</v>
      </c>
      <c r="D36309" t="s">
        <v>556</v>
      </c>
      <c r="E36309" t="s">
        <v>340</v>
      </c>
      <c r="F36309" t="s">
        <v>471</v>
      </c>
      <c r="G36309" t="s">
        <v>140</v>
      </c>
      <c r="H36309" t="s">
        <v>140</v>
      </c>
      <c r="I36309" t="s">
        <v>140</v>
      </c>
    </row>
    <row r="36310" spans="1:9" x14ac:dyDescent="0.35">
      <c r="A36310" t="s">
        <v>29</v>
      </c>
      <c r="B36310" t="s">
        <v>1152</v>
      </c>
      <c r="C36310">
        <v>3</v>
      </c>
      <c r="D36310" t="s">
        <v>142</v>
      </c>
      <c r="E36310" t="s">
        <v>895</v>
      </c>
      <c r="F36310" t="s">
        <v>883</v>
      </c>
      <c r="G36310" t="s">
        <v>140</v>
      </c>
      <c r="H36310" t="s">
        <v>140</v>
      </c>
      <c r="I36310" t="s">
        <v>140</v>
      </c>
    </row>
    <row r="36311" spans="1:9" x14ac:dyDescent="0.35">
      <c r="A36311" t="s">
        <v>29</v>
      </c>
      <c r="B36311" t="s">
        <v>339</v>
      </c>
      <c r="C36311">
        <v>1</v>
      </c>
      <c r="D36311" t="s">
        <v>177</v>
      </c>
      <c r="E36311" t="s">
        <v>140</v>
      </c>
      <c r="F36311" t="s">
        <v>140</v>
      </c>
      <c r="G36311" t="s">
        <v>140</v>
      </c>
      <c r="H36311" t="s">
        <v>140</v>
      </c>
      <c r="I36311" t="s">
        <v>140</v>
      </c>
    </row>
    <row r="36312" spans="1:9" x14ac:dyDescent="0.35">
      <c r="A36312" t="s">
        <v>30</v>
      </c>
      <c r="B36312" t="s">
        <v>1151</v>
      </c>
      <c r="C36312">
        <v>9</v>
      </c>
      <c r="D36312" t="s">
        <v>237</v>
      </c>
      <c r="E36312" t="s">
        <v>819</v>
      </c>
      <c r="F36312" t="s">
        <v>662</v>
      </c>
      <c r="G36312" t="s">
        <v>109</v>
      </c>
      <c r="H36312" t="s">
        <v>140</v>
      </c>
      <c r="I36312" t="s">
        <v>140</v>
      </c>
    </row>
    <row r="36313" spans="1:9" x14ac:dyDescent="0.35">
      <c r="A36313" t="s">
        <v>30</v>
      </c>
      <c r="B36313" t="s">
        <v>1152</v>
      </c>
      <c r="C36313">
        <v>4</v>
      </c>
      <c r="D36313" t="s">
        <v>820</v>
      </c>
      <c r="E36313" t="s">
        <v>788</v>
      </c>
      <c r="F36313" t="s">
        <v>383</v>
      </c>
      <c r="G36313" t="s">
        <v>140</v>
      </c>
      <c r="H36313" t="s">
        <v>140</v>
      </c>
      <c r="I36313" t="s">
        <v>140</v>
      </c>
    </row>
    <row r="36314" spans="1:9" x14ac:dyDescent="0.35">
      <c r="A36314" t="s">
        <v>30</v>
      </c>
      <c r="B36314" t="s">
        <v>339</v>
      </c>
      <c r="C36314">
        <v>1</v>
      </c>
      <c r="D36314" t="s">
        <v>140</v>
      </c>
      <c r="E36314" t="s">
        <v>140</v>
      </c>
      <c r="F36314" t="s">
        <v>177</v>
      </c>
      <c r="G36314" t="s">
        <v>140</v>
      </c>
      <c r="H36314" t="s">
        <v>140</v>
      </c>
      <c r="I36314" t="s">
        <v>140</v>
      </c>
    </row>
    <row r="36315" spans="1:9" x14ac:dyDescent="0.35">
      <c r="A36315" t="s">
        <v>31</v>
      </c>
      <c r="B36315" t="s">
        <v>1151</v>
      </c>
      <c r="C36315">
        <v>118</v>
      </c>
      <c r="D36315" t="s">
        <v>182</v>
      </c>
      <c r="E36315" t="s">
        <v>490</v>
      </c>
      <c r="F36315" t="s">
        <v>924</v>
      </c>
      <c r="G36315" t="s">
        <v>405</v>
      </c>
      <c r="H36315" t="s">
        <v>140</v>
      </c>
      <c r="I36315" t="s">
        <v>140</v>
      </c>
    </row>
    <row r="36316" spans="1:9" x14ac:dyDescent="0.35">
      <c r="A36316" t="s">
        <v>31</v>
      </c>
      <c r="B36316" t="s">
        <v>1152</v>
      </c>
      <c r="C36316">
        <v>46</v>
      </c>
      <c r="D36316" t="s">
        <v>52</v>
      </c>
      <c r="E36316" t="s">
        <v>111</v>
      </c>
      <c r="F36316" t="s">
        <v>573</v>
      </c>
      <c r="G36316" t="s">
        <v>140</v>
      </c>
      <c r="H36316" t="s">
        <v>140</v>
      </c>
      <c r="I36316" t="s">
        <v>140</v>
      </c>
    </row>
    <row r="36317" spans="1:9" x14ac:dyDescent="0.35">
      <c r="A36317" t="s">
        <v>31</v>
      </c>
      <c r="B36317" t="s">
        <v>339</v>
      </c>
      <c r="C36317">
        <v>8</v>
      </c>
      <c r="D36317" t="s">
        <v>772</v>
      </c>
      <c r="E36317" t="s">
        <v>733</v>
      </c>
      <c r="F36317" t="s">
        <v>157</v>
      </c>
      <c r="G36317" t="s">
        <v>140</v>
      </c>
      <c r="H36317" t="s">
        <v>140</v>
      </c>
      <c r="I36317" t="s">
        <v>140</v>
      </c>
    </row>
    <row r="36318" spans="1:9" x14ac:dyDescent="0.35">
      <c r="A36318" t="s">
        <v>32</v>
      </c>
      <c r="B36318" t="s">
        <v>1151</v>
      </c>
      <c r="C36318">
        <v>665</v>
      </c>
      <c r="D36318" t="s">
        <v>403</v>
      </c>
      <c r="E36318" t="s">
        <v>810</v>
      </c>
      <c r="F36318" t="s">
        <v>849</v>
      </c>
      <c r="G36318" t="s">
        <v>1048</v>
      </c>
      <c r="H36318" t="s">
        <v>1009</v>
      </c>
      <c r="I36318" t="s">
        <v>1016</v>
      </c>
    </row>
    <row r="36319" spans="1:9" x14ac:dyDescent="0.35">
      <c r="A36319" t="s">
        <v>32</v>
      </c>
      <c r="B36319" t="s">
        <v>1152</v>
      </c>
      <c r="C36319">
        <v>256</v>
      </c>
      <c r="D36319" t="s">
        <v>525</v>
      </c>
      <c r="E36319" t="s">
        <v>1085</v>
      </c>
      <c r="F36319" t="s">
        <v>199</v>
      </c>
      <c r="G36319" t="s">
        <v>1048</v>
      </c>
      <c r="H36319" t="s">
        <v>1009</v>
      </c>
      <c r="I36319" t="s">
        <v>1008</v>
      </c>
    </row>
    <row r="36320" spans="1:9" x14ac:dyDescent="0.35">
      <c r="A36320" t="s">
        <v>32</v>
      </c>
      <c r="B36320" t="s">
        <v>339</v>
      </c>
      <c r="C36320">
        <v>71</v>
      </c>
      <c r="D36320" t="s">
        <v>783</v>
      </c>
      <c r="E36320" t="s">
        <v>917</v>
      </c>
      <c r="F36320" t="s">
        <v>901</v>
      </c>
      <c r="G36320" t="s">
        <v>1046</v>
      </c>
      <c r="H36320" t="s">
        <v>1044</v>
      </c>
      <c r="I36320" t="s">
        <v>140</v>
      </c>
    </row>
    <row r="36322" spans="1:8" x14ac:dyDescent="0.35">
      <c r="A36322" t="s">
        <v>2502</v>
      </c>
    </row>
    <row r="36323" spans="1:8" x14ac:dyDescent="0.35">
      <c r="A36323" t="s">
        <v>2</v>
      </c>
      <c r="B36323" t="s">
        <v>1150</v>
      </c>
      <c r="C36323" t="s">
        <v>3</v>
      </c>
      <c r="D36323" t="s">
        <v>2492</v>
      </c>
      <c r="E36323" t="s">
        <v>2491</v>
      </c>
      <c r="F36323" t="s">
        <v>2490</v>
      </c>
      <c r="G36323" t="s">
        <v>2494</v>
      </c>
      <c r="H36323" t="s">
        <v>2493</v>
      </c>
    </row>
    <row r="36324" spans="1:8" x14ac:dyDescent="0.35">
      <c r="A36324" t="s">
        <v>8</v>
      </c>
      <c r="B36324" t="s">
        <v>1151</v>
      </c>
      <c r="C36324">
        <v>3</v>
      </c>
      <c r="D36324" t="s">
        <v>343</v>
      </c>
      <c r="E36324" t="s">
        <v>342</v>
      </c>
      <c r="F36324" t="s">
        <v>140</v>
      </c>
      <c r="G36324" t="s">
        <v>140</v>
      </c>
      <c r="H36324" t="s">
        <v>140</v>
      </c>
    </row>
    <row r="36325" spans="1:8" x14ac:dyDescent="0.35">
      <c r="A36325" t="s">
        <v>8</v>
      </c>
      <c r="B36325" t="s">
        <v>1152</v>
      </c>
      <c r="C36325">
        <v>3</v>
      </c>
      <c r="D36325" t="s">
        <v>478</v>
      </c>
      <c r="E36325" t="s">
        <v>479</v>
      </c>
      <c r="F36325" t="s">
        <v>140</v>
      </c>
      <c r="G36325" t="s">
        <v>140</v>
      </c>
      <c r="H36325" t="s">
        <v>140</v>
      </c>
    </row>
    <row r="36326" spans="1:8" x14ac:dyDescent="0.35">
      <c r="A36326" t="s">
        <v>9</v>
      </c>
      <c r="B36326" t="s">
        <v>1151</v>
      </c>
      <c r="C36326">
        <v>1</v>
      </c>
      <c r="D36326" t="s">
        <v>140</v>
      </c>
      <c r="E36326" t="s">
        <v>177</v>
      </c>
      <c r="F36326" t="s">
        <v>140</v>
      </c>
      <c r="G36326" t="s">
        <v>140</v>
      </c>
      <c r="H36326" t="s">
        <v>140</v>
      </c>
    </row>
    <row r="36327" spans="1:8" x14ac:dyDescent="0.35">
      <c r="A36327" t="s">
        <v>10</v>
      </c>
      <c r="B36327" t="s">
        <v>1151</v>
      </c>
      <c r="C36327">
        <v>2</v>
      </c>
      <c r="D36327" t="s">
        <v>348</v>
      </c>
      <c r="E36327" t="s">
        <v>140</v>
      </c>
      <c r="F36327" t="s">
        <v>349</v>
      </c>
      <c r="G36327" t="s">
        <v>140</v>
      </c>
      <c r="H36327" t="s">
        <v>140</v>
      </c>
    </row>
    <row r="36328" spans="1:8" x14ac:dyDescent="0.35">
      <c r="A36328" t="s">
        <v>10</v>
      </c>
      <c r="B36328" t="s">
        <v>1152</v>
      </c>
      <c r="C36328">
        <v>1</v>
      </c>
      <c r="D36328" t="s">
        <v>140</v>
      </c>
      <c r="E36328" t="s">
        <v>177</v>
      </c>
      <c r="F36328" t="s">
        <v>140</v>
      </c>
      <c r="G36328" t="s">
        <v>140</v>
      </c>
      <c r="H36328" t="s">
        <v>140</v>
      </c>
    </row>
    <row r="36329" spans="1:8" x14ac:dyDescent="0.35">
      <c r="A36329" t="s">
        <v>11</v>
      </c>
      <c r="B36329" t="s">
        <v>1151</v>
      </c>
      <c r="C36329">
        <v>5</v>
      </c>
      <c r="D36329" t="s">
        <v>140</v>
      </c>
      <c r="E36329" t="s">
        <v>177</v>
      </c>
      <c r="F36329" t="s">
        <v>140</v>
      </c>
      <c r="G36329" t="s">
        <v>140</v>
      </c>
      <c r="H36329" t="s">
        <v>140</v>
      </c>
    </row>
    <row r="36330" spans="1:8" x14ac:dyDescent="0.35">
      <c r="A36330" t="s">
        <v>12</v>
      </c>
      <c r="B36330" t="s">
        <v>1151</v>
      </c>
      <c r="C36330">
        <v>6</v>
      </c>
      <c r="D36330" t="s">
        <v>627</v>
      </c>
      <c r="E36330" t="s">
        <v>307</v>
      </c>
      <c r="F36330" t="s">
        <v>75</v>
      </c>
      <c r="G36330" t="s">
        <v>140</v>
      </c>
      <c r="H36330" t="s">
        <v>140</v>
      </c>
    </row>
    <row r="36331" spans="1:8" x14ac:dyDescent="0.35">
      <c r="A36331" t="s">
        <v>12</v>
      </c>
      <c r="B36331" t="s">
        <v>1152</v>
      </c>
      <c r="C36331">
        <v>2</v>
      </c>
      <c r="D36331" t="s">
        <v>958</v>
      </c>
      <c r="E36331" t="s">
        <v>959</v>
      </c>
      <c r="F36331" t="s">
        <v>140</v>
      </c>
      <c r="G36331" t="s">
        <v>140</v>
      </c>
      <c r="H36331" t="s">
        <v>140</v>
      </c>
    </row>
    <row r="36332" spans="1:8" x14ac:dyDescent="0.35">
      <c r="A36332" t="s">
        <v>12</v>
      </c>
      <c r="B36332" t="s">
        <v>339</v>
      </c>
      <c r="C36332">
        <v>3</v>
      </c>
      <c r="D36332" t="s">
        <v>140</v>
      </c>
      <c r="E36332" t="s">
        <v>177</v>
      </c>
      <c r="F36332" t="s">
        <v>140</v>
      </c>
      <c r="G36332" t="s">
        <v>140</v>
      </c>
      <c r="H36332" t="s">
        <v>140</v>
      </c>
    </row>
    <row r="36333" spans="1:8" x14ac:dyDescent="0.35">
      <c r="A36333" t="s">
        <v>13</v>
      </c>
      <c r="B36333" t="s">
        <v>1151</v>
      </c>
      <c r="C36333">
        <v>12</v>
      </c>
      <c r="D36333" t="s">
        <v>365</v>
      </c>
      <c r="E36333" t="s">
        <v>364</v>
      </c>
      <c r="F36333" t="s">
        <v>140</v>
      </c>
      <c r="G36333" t="s">
        <v>140</v>
      </c>
      <c r="H36333" t="s">
        <v>140</v>
      </c>
    </row>
    <row r="36334" spans="1:8" x14ac:dyDescent="0.35">
      <c r="A36334" t="s">
        <v>13</v>
      </c>
      <c r="B36334" t="s">
        <v>1152</v>
      </c>
      <c r="C36334">
        <v>6</v>
      </c>
      <c r="D36334" t="s">
        <v>487</v>
      </c>
      <c r="E36334" t="s">
        <v>618</v>
      </c>
      <c r="F36334" t="s">
        <v>841</v>
      </c>
      <c r="G36334" t="s">
        <v>140</v>
      </c>
      <c r="H36334" t="s">
        <v>140</v>
      </c>
    </row>
    <row r="36335" spans="1:8" x14ac:dyDescent="0.35">
      <c r="A36335" t="s">
        <v>14</v>
      </c>
      <c r="B36335" t="s">
        <v>1151</v>
      </c>
      <c r="C36335">
        <v>2</v>
      </c>
      <c r="D36335" t="s">
        <v>962</v>
      </c>
      <c r="E36335" t="s">
        <v>963</v>
      </c>
      <c r="F36335" t="s">
        <v>140</v>
      </c>
      <c r="G36335" t="s">
        <v>140</v>
      </c>
      <c r="H36335" t="s">
        <v>140</v>
      </c>
    </row>
    <row r="36336" spans="1:8" x14ac:dyDescent="0.35">
      <c r="A36336" t="s">
        <v>14</v>
      </c>
      <c r="B36336" t="s">
        <v>339</v>
      </c>
      <c r="C36336">
        <v>1</v>
      </c>
      <c r="D36336" t="s">
        <v>140</v>
      </c>
      <c r="E36336" t="s">
        <v>177</v>
      </c>
      <c r="F36336" t="s">
        <v>140</v>
      </c>
      <c r="G36336" t="s">
        <v>140</v>
      </c>
      <c r="H36336" t="s">
        <v>140</v>
      </c>
    </row>
    <row r="36337" spans="1:8" x14ac:dyDescent="0.35">
      <c r="A36337" t="s">
        <v>15</v>
      </c>
      <c r="B36337" t="s">
        <v>1152</v>
      </c>
      <c r="C36337">
        <v>2</v>
      </c>
      <c r="D36337" t="s">
        <v>407</v>
      </c>
      <c r="E36337" t="s">
        <v>140</v>
      </c>
      <c r="F36337" t="s">
        <v>140</v>
      </c>
      <c r="G36337" t="s">
        <v>140</v>
      </c>
      <c r="H36337" t="s">
        <v>406</v>
      </c>
    </row>
    <row r="36338" spans="1:8" x14ac:dyDescent="0.35">
      <c r="A36338" t="s">
        <v>16</v>
      </c>
      <c r="B36338" t="s">
        <v>1152</v>
      </c>
      <c r="C36338">
        <v>1</v>
      </c>
      <c r="D36338" t="s">
        <v>140</v>
      </c>
      <c r="E36338" t="s">
        <v>177</v>
      </c>
      <c r="F36338" t="s">
        <v>140</v>
      </c>
      <c r="G36338" t="s">
        <v>140</v>
      </c>
      <c r="H36338" t="s">
        <v>140</v>
      </c>
    </row>
    <row r="36339" spans="1:8" x14ac:dyDescent="0.35">
      <c r="A36339" t="s">
        <v>17</v>
      </c>
      <c r="B36339" t="s">
        <v>1151</v>
      </c>
      <c r="C36339">
        <v>1</v>
      </c>
      <c r="D36339" t="s">
        <v>177</v>
      </c>
      <c r="E36339" t="s">
        <v>140</v>
      </c>
      <c r="F36339" t="s">
        <v>140</v>
      </c>
      <c r="G36339" t="s">
        <v>140</v>
      </c>
      <c r="H36339" t="s">
        <v>140</v>
      </c>
    </row>
    <row r="36340" spans="1:8" x14ac:dyDescent="0.35">
      <c r="A36340" t="s">
        <v>17</v>
      </c>
      <c r="B36340" t="s">
        <v>1152</v>
      </c>
      <c r="C36340">
        <v>1</v>
      </c>
      <c r="D36340" t="s">
        <v>177</v>
      </c>
      <c r="E36340" t="s">
        <v>140</v>
      </c>
      <c r="F36340" t="s">
        <v>140</v>
      </c>
      <c r="G36340" t="s">
        <v>140</v>
      </c>
      <c r="H36340" t="s">
        <v>140</v>
      </c>
    </row>
    <row r="36341" spans="1:8" x14ac:dyDescent="0.35">
      <c r="A36341" t="s">
        <v>18</v>
      </c>
      <c r="B36341" t="s">
        <v>1151</v>
      </c>
      <c r="C36341">
        <v>5</v>
      </c>
      <c r="D36341" t="s">
        <v>402</v>
      </c>
      <c r="E36341" t="s">
        <v>792</v>
      </c>
      <c r="F36341" t="s">
        <v>199</v>
      </c>
      <c r="G36341" t="s">
        <v>140</v>
      </c>
      <c r="H36341" t="s">
        <v>543</v>
      </c>
    </row>
    <row r="36342" spans="1:8" x14ac:dyDescent="0.35">
      <c r="A36342" t="s">
        <v>18</v>
      </c>
      <c r="B36342" t="s">
        <v>1152</v>
      </c>
      <c r="C36342">
        <v>1</v>
      </c>
      <c r="D36342" t="s">
        <v>140</v>
      </c>
      <c r="E36342" t="s">
        <v>177</v>
      </c>
      <c r="F36342" t="s">
        <v>140</v>
      </c>
      <c r="G36342" t="s">
        <v>140</v>
      </c>
      <c r="H36342" t="s">
        <v>140</v>
      </c>
    </row>
    <row r="36343" spans="1:8" x14ac:dyDescent="0.35">
      <c r="A36343" t="s">
        <v>19</v>
      </c>
      <c r="B36343" t="s">
        <v>1151</v>
      </c>
      <c r="C36343">
        <v>2</v>
      </c>
      <c r="D36343" t="s">
        <v>177</v>
      </c>
      <c r="E36343" t="s">
        <v>140</v>
      </c>
      <c r="F36343" t="s">
        <v>140</v>
      </c>
      <c r="G36343" t="s">
        <v>140</v>
      </c>
      <c r="H36343" t="s">
        <v>140</v>
      </c>
    </row>
    <row r="36344" spans="1:8" x14ac:dyDescent="0.35">
      <c r="A36344" t="s">
        <v>20</v>
      </c>
      <c r="B36344" t="s">
        <v>1151</v>
      </c>
      <c r="C36344">
        <v>2</v>
      </c>
      <c r="D36344" t="s">
        <v>140</v>
      </c>
      <c r="E36344" t="s">
        <v>673</v>
      </c>
      <c r="F36344" t="s">
        <v>672</v>
      </c>
      <c r="G36344" t="s">
        <v>140</v>
      </c>
      <c r="H36344" t="s">
        <v>140</v>
      </c>
    </row>
    <row r="36345" spans="1:8" x14ac:dyDescent="0.35">
      <c r="A36345" t="s">
        <v>20</v>
      </c>
      <c r="B36345" t="s">
        <v>339</v>
      </c>
      <c r="C36345">
        <v>1</v>
      </c>
      <c r="D36345" t="s">
        <v>140</v>
      </c>
      <c r="E36345" t="s">
        <v>177</v>
      </c>
      <c r="F36345" t="s">
        <v>140</v>
      </c>
      <c r="G36345" t="s">
        <v>140</v>
      </c>
      <c r="H36345" t="s">
        <v>140</v>
      </c>
    </row>
    <row r="36346" spans="1:8" x14ac:dyDescent="0.35">
      <c r="A36346" t="s">
        <v>21</v>
      </c>
      <c r="B36346" t="s">
        <v>1152</v>
      </c>
      <c r="C36346">
        <v>1</v>
      </c>
      <c r="D36346" t="s">
        <v>140</v>
      </c>
      <c r="E36346" t="s">
        <v>177</v>
      </c>
      <c r="F36346" t="s">
        <v>140</v>
      </c>
      <c r="G36346" t="s">
        <v>140</v>
      </c>
      <c r="H36346" t="s">
        <v>140</v>
      </c>
    </row>
    <row r="36347" spans="1:8" x14ac:dyDescent="0.35">
      <c r="A36347" t="s">
        <v>21</v>
      </c>
      <c r="B36347" t="s">
        <v>339</v>
      </c>
      <c r="C36347">
        <v>1</v>
      </c>
      <c r="D36347" t="s">
        <v>140</v>
      </c>
      <c r="E36347" t="s">
        <v>177</v>
      </c>
      <c r="F36347" t="s">
        <v>140</v>
      </c>
      <c r="G36347" t="s">
        <v>140</v>
      </c>
      <c r="H36347" t="s">
        <v>140</v>
      </c>
    </row>
    <row r="36348" spans="1:8" x14ac:dyDescent="0.35">
      <c r="A36348" t="s">
        <v>22</v>
      </c>
      <c r="B36348" t="s">
        <v>339</v>
      </c>
    </row>
    <row r="36349" spans="1:8" x14ac:dyDescent="0.35">
      <c r="A36349" t="s">
        <v>23</v>
      </c>
      <c r="B36349" t="s">
        <v>1151</v>
      </c>
      <c r="C36349">
        <v>6</v>
      </c>
      <c r="D36349" t="s">
        <v>412</v>
      </c>
      <c r="E36349" t="s">
        <v>891</v>
      </c>
      <c r="F36349" t="s">
        <v>517</v>
      </c>
      <c r="G36349" t="s">
        <v>140</v>
      </c>
      <c r="H36349" t="s">
        <v>140</v>
      </c>
    </row>
    <row r="36350" spans="1:8" x14ac:dyDescent="0.35">
      <c r="A36350" t="s">
        <v>23</v>
      </c>
      <c r="B36350" t="s">
        <v>1152</v>
      </c>
      <c r="C36350">
        <v>3</v>
      </c>
      <c r="D36350" t="s">
        <v>140</v>
      </c>
      <c r="E36350" t="s">
        <v>359</v>
      </c>
      <c r="F36350" t="s">
        <v>140</v>
      </c>
      <c r="G36350" t="s">
        <v>358</v>
      </c>
      <c r="H36350" t="s">
        <v>140</v>
      </c>
    </row>
    <row r="36351" spans="1:8" x14ac:dyDescent="0.35">
      <c r="A36351" t="s">
        <v>23</v>
      </c>
      <c r="B36351" t="s">
        <v>339</v>
      </c>
      <c r="C36351">
        <v>2</v>
      </c>
      <c r="D36351" t="s">
        <v>672</v>
      </c>
      <c r="E36351" t="s">
        <v>673</v>
      </c>
      <c r="F36351" t="s">
        <v>140</v>
      </c>
      <c r="G36351" t="s">
        <v>140</v>
      </c>
      <c r="H36351" t="s">
        <v>140</v>
      </c>
    </row>
    <row r="36352" spans="1:8" x14ac:dyDescent="0.35">
      <c r="A36352" t="s">
        <v>24</v>
      </c>
      <c r="B36352" t="s">
        <v>1152</v>
      </c>
      <c r="C36352">
        <v>1</v>
      </c>
      <c r="D36352" t="s">
        <v>140</v>
      </c>
      <c r="E36352" t="s">
        <v>177</v>
      </c>
      <c r="F36352" t="s">
        <v>140</v>
      </c>
      <c r="G36352" t="s">
        <v>140</v>
      </c>
      <c r="H36352" t="s">
        <v>140</v>
      </c>
    </row>
    <row r="36353" spans="1:8" x14ac:dyDescent="0.35">
      <c r="A36353" t="s">
        <v>25</v>
      </c>
      <c r="B36353" t="s">
        <v>1151</v>
      </c>
      <c r="C36353">
        <v>1</v>
      </c>
      <c r="D36353" t="s">
        <v>177</v>
      </c>
      <c r="E36353" t="s">
        <v>140</v>
      </c>
      <c r="F36353" t="s">
        <v>140</v>
      </c>
      <c r="G36353" t="s">
        <v>140</v>
      </c>
      <c r="H36353" t="s">
        <v>140</v>
      </c>
    </row>
    <row r="36354" spans="1:8" x14ac:dyDescent="0.35">
      <c r="A36354" t="s">
        <v>26</v>
      </c>
      <c r="B36354" t="s">
        <v>1151</v>
      </c>
      <c r="C36354">
        <v>1</v>
      </c>
      <c r="D36354" t="s">
        <v>140</v>
      </c>
      <c r="E36354" t="s">
        <v>177</v>
      </c>
      <c r="F36354" t="s">
        <v>140</v>
      </c>
      <c r="G36354" t="s">
        <v>140</v>
      </c>
      <c r="H36354" t="s">
        <v>140</v>
      </c>
    </row>
    <row r="36355" spans="1:8" x14ac:dyDescent="0.35">
      <c r="A36355" t="s">
        <v>27</v>
      </c>
      <c r="B36355" t="s">
        <v>1151</v>
      </c>
      <c r="C36355">
        <v>1</v>
      </c>
      <c r="D36355" t="s">
        <v>140</v>
      </c>
      <c r="E36355" t="s">
        <v>177</v>
      </c>
      <c r="F36355" t="s">
        <v>140</v>
      </c>
      <c r="G36355" t="s">
        <v>140</v>
      </c>
      <c r="H36355" t="s">
        <v>140</v>
      </c>
    </row>
    <row r="36356" spans="1:8" x14ac:dyDescent="0.35">
      <c r="A36356" t="s">
        <v>28</v>
      </c>
      <c r="B36356" t="s">
        <v>339</v>
      </c>
    </row>
    <row r="36357" spans="1:8" x14ac:dyDescent="0.35">
      <c r="A36357" t="s">
        <v>29</v>
      </c>
      <c r="B36357" t="s">
        <v>1151</v>
      </c>
      <c r="C36357">
        <v>1</v>
      </c>
      <c r="D36357" t="s">
        <v>177</v>
      </c>
      <c r="E36357" t="s">
        <v>140</v>
      </c>
      <c r="F36357" t="s">
        <v>140</v>
      </c>
      <c r="G36357" t="s">
        <v>140</v>
      </c>
      <c r="H36357" t="s">
        <v>140</v>
      </c>
    </row>
    <row r="36358" spans="1:8" x14ac:dyDescent="0.35">
      <c r="A36358" t="s">
        <v>30</v>
      </c>
      <c r="B36358" t="s">
        <v>339</v>
      </c>
    </row>
    <row r="36359" spans="1:8" x14ac:dyDescent="0.35">
      <c r="A36359" t="s">
        <v>31</v>
      </c>
      <c r="B36359" t="s">
        <v>1151</v>
      </c>
      <c r="C36359">
        <v>17</v>
      </c>
      <c r="D36359" t="s">
        <v>471</v>
      </c>
      <c r="E36359" t="s">
        <v>676</v>
      </c>
      <c r="F36359" t="s">
        <v>123</v>
      </c>
      <c r="G36359" t="s">
        <v>140</v>
      </c>
      <c r="H36359" t="s">
        <v>140</v>
      </c>
    </row>
    <row r="36360" spans="1:8" x14ac:dyDescent="0.35">
      <c r="A36360" t="s">
        <v>31</v>
      </c>
      <c r="B36360" t="s">
        <v>1152</v>
      </c>
      <c r="C36360">
        <v>4</v>
      </c>
      <c r="D36360" t="s">
        <v>140</v>
      </c>
      <c r="E36360" t="s">
        <v>854</v>
      </c>
      <c r="F36360" t="s">
        <v>855</v>
      </c>
      <c r="G36360" t="s">
        <v>140</v>
      </c>
      <c r="H36360" t="s">
        <v>140</v>
      </c>
    </row>
    <row r="36361" spans="1:8" x14ac:dyDescent="0.35">
      <c r="A36361" t="s">
        <v>31</v>
      </c>
      <c r="B36361" t="s">
        <v>339</v>
      </c>
      <c r="C36361">
        <v>2</v>
      </c>
      <c r="D36361" t="s">
        <v>140</v>
      </c>
      <c r="E36361" t="s">
        <v>519</v>
      </c>
      <c r="F36361" t="s">
        <v>518</v>
      </c>
      <c r="G36361" t="s">
        <v>140</v>
      </c>
      <c r="H36361" t="s">
        <v>140</v>
      </c>
    </row>
    <row r="36362" spans="1:8" x14ac:dyDescent="0.35">
      <c r="A36362" t="s">
        <v>32</v>
      </c>
      <c r="B36362" t="s">
        <v>1151</v>
      </c>
      <c r="C36362">
        <v>68</v>
      </c>
      <c r="D36362" t="s">
        <v>61</v>
      </c>
      <c r="E36362" t="s">
        <v>636</v>
      </c>
      <c r="F36362" t="s">
        <v>105</v>
      </c>
      <c r="G36362" t="s">
        <v>140</v>
      </c>
      <c r="H36362" t="s">
        <v>1054</v>
      </c>
    </row>
    <row r="36363" spans="1:8" x14ac:dyDescent="0.35">
      <c r="A36363" t="s">
        <v>32</v>
      </c>
      <c r="B36363" t="s">
        <v>1152</v>
      </c>
      <c r="C36363">
        <v>26</v>
      </c>
      <c r="D36363" t="s">
        <v>536</v>
      </c>
      <c r="E36363" t="s">
        <v>610</v>
      </c>
      <c r="F36363" t="s">
        <v>660</v>
      </c>
      <c r="G36363" t="s">
        <v>1004</v>
      </c>
      <c r="H36363" t="s">
        <v>317</v>
      </c>
    </row>
    <row r="36364" spans="1:8" x14ac:dyDescent="0.35">
      <c r="A36364" t="s">
        <v>32</v>
      </c>
      <c r="B36364" t="s">
        <v>339</v>
      </c>
      <c r="C36364">
        <v>10</v>
      </c>
      <c r="D36364" t="s">
        <v>87</v>
      </c>
      <c r="E36364" t="s">
        <v>717</v>
      </c>
      <c r="F36364" t="s">
        <v>1014</v>
      </c>
      <c r="G36364" t="s">
        <v>140</v>
      </c>
      <c r="H36364" t="s">
        <v>140</v>
      </c>
    </row>
    <row r="36366" spans="1:8" x14ac:dyDescent="0.35">
      <c r="A36366" t="s">
        <v>2503</v>
      </c>
    </row>
    <row r="36367" spans="1:8" x14ac:dyDescent="0.35">
      <c r="A36367" t="s">
        <v>2</v>
      </c>
      <c r="B36367" t="s">
        <v>1150</v>
      </c>
      <c r="C36367" t="s">
        <v>3</v>
      </c>
      <c r="D36367" t="s">
        <v>136</v>
      </c>
      <c r="E36367" t="s">
        <v>2492</v>
      </c>
      <c r="F36367" t="s">
        <v>2490</v>
      </c>
      <c r="G36367" t="s">
        <v>2491</v>
      </c>
      <c r="H36367" t="s">
        <v>2493</v>
      </c>
    </row>
    <row r="36368" spans="1:8" x14ac:dyDescent="0.35">
      <c r="A36368" t="s">
        <v>8</v>
      </c>
      <c r="B36368" t="s">
        <v>1151</v>
      </c>
      <c r="C36368">
        <v>4</v>
      </c>
      <c r="D36368" t="s">
        <v>140</v>
      </c>
      <c r="E36368" t="s">
        <v>140</v>
      </c>
      <c r="F36368" t="s">
        <v>140</v>
      </c>
      <c r="G36368" t="s">
        <v>177</v>
      </c>
      <c r="H36368" t="s">
        <v>140</v>
      </c>
    </row>
    <row r="36369" spans="1:8" x14ac:dyDescent="0.35">
      <c r="A36369" t="s">
        <v>8</v>
      </c>
      <c r="B36369" t="s">
        <v>1152</v>
      </c>
      <c r="C36369">
        <v>5</v>
      </c>
      <c r="D36369" t="s">
        <v>140</v>
      </c>
      <c r="E36369" t="s">
        <v>926</v>
      </c>
      <c r="F36369" t="s">
        <v>926</v>
      </c>
      <c r="G36369" t="s">
        <v>576</v>
      </c>
      <c r="H36369" t="s">
        <v>140</v>
      </c>
    </row>
    <row r="36370" spans="1:8" x14ac:dyDescent="0.35">
      <c r="A36370" t="s">
        <v>9</v>
      </c>
      <c r="B36370" t="s">
        <v>339</v>
      </c>
    </row>
    <row r="36371" spans="1:8" x14ac:dyDescent="0.35">
      <c r="A36371" t="s">
        <v>10</v>
      </c>
      <c r="B36371" t="s">
        <v>339</v>
      </c>
    </row>
    <row r="36372" spans="1:8" x14ac:dyDescent="0.35">
      <c r="A36372" t="s">
        <v>11</v>
      </c>
      <c r="B36372" t="s">
        <v>1151</v>
      </c>
      <c r="C36372">
        <v>1</v>
      </c>
      <c r="D36372" t="s">
        <v>140</v>
      </c>
      <c r="E36372" t="s">
        <v>140</v>
      </c>
      <c r="F36372" t="s">
        <v>140</v>
      </c>
      <c r="G36372" t="s">
        <v>177</v>
      </c>
      <c r="H36372" t="s">
        <v>140</v>
      </c>
    </row>
    <row r="36373" spans="1:8" x14ac:dyDescent="0.35">
      <c r="A36373" t="s">
        <v>12</v>
      </c>
      <c r="B36373" t="s">
        <v>1151</v>
      </c>
      <c r="C36373">
        <v>10</v>
      </c>
      <c r="D36373" t="s">
        <v>140</v>
      </c>
      <c r="E36373" t="s">
        <v>608</v>
      </c>
      <c r="F36373" t="s">
        <v>716</v>
      </c>
      <c r="G36373" t="s">
        <v>175</v>
      </c>
      <c r="H36373" t="s">
        <v>968</v>
      </c>
    </row>
    <row r="36374" spans="1:8" x14ac:dyDescent="0.35">
      <c r="A36374" t="s">
        <v>12</v>
      </c>
      <c r="B36374" t="s">
        <v>1152</v>
      </c>
      <c r="C36374">
        <v>3</v>
      </c>
      <c r="D36374" t="s">
        <v>140</v>
      </c>
      <c r="E36374" t="s">
        <v>140</v>
      </c>
      <c r="F36374" t="s">
        <v>140</v>
      </c>
      <c r="G36374" t="s">
        <v>177</v>
      </c>
      <c r="H36374" t="s">
        <v>140</v>
      </c>
    </row>
    <row r="36375" spans="1:8" x14ac:dyDescent="0.35">
      <c r="A36375" t="s">
        <v>12</v>
      </c>
      <c r="B36375" t="s">
        <v>339</v>
      </c>
      <c r="C36375">
        <v>3</v>
      </c>
      <c r="D36375" t="s">
        <v>140</v>
      </c>
      <c r="E36375" t="s">
        <v>140</v>
      </c>
      <c r="F36375" t="s">
        <v>560</v>
      </c>
      <c r="G36375" t="s">
        <v>559</v>
      </c>
      <c r="H36375" t="s">
        <v>140</v>
      </c>
    </row>
    <row r="36376" spans="1:8" x14ac:dyDescent="0.35">
      <c r="A36376" t="s">
        <v>13</v>
      </c>
      <c r="B36376" t="s">
        <v>1151</v>
      </c>
      <c r="C36376">
        <v>12</v>
      </c>
      <c r="D36376" t="s">
        <v>140</v>
      </c>
      <c r="E36376" t="s">
        <v>140</v>
      </c>
      <c r="F36376" t="s">
        <v>1004</v>
      </c>
      <c r="G36376" t="s">
        <v>100</v>
      </c>
      <c r="H36376" t="s">
        <v>515</v>
      </c>
    </row>
    <row r="36377" spans="1:8" x14ac:dyDescent="0.35">
      <c r="A36377" t="s">
        <v>13</v>
      </c>
      <c r="B36377" t="s">
        <v>1152</v>
      </c>
      <c r="C36377">
        <v>3</v>
      </c>
      <c r="D36377" t="s">
        <v>140</v>
      </c>
      <c r="E36377" t="s">
        <v>637</v>
      </c>
      <c r="F36377" t="s">
        <v>140</v>
      </c>
      <c r="G36377" t="s">
        <v>636</v>
      </c>
      <c r="H36377" t="s">
        <v>140</v>
      </c>
    </row>
    <row r="36378" spans="1:8" x14ac:dyDescent="0.35">
      <c r="A36378" t="s">
        <v>14</v>
      </c>
      <c r="B36378" t="s">
        <v>1151</v>
      </c>
      <c r="C36378">
        <v>3</v>
      </c>
      <c r="D36378" t="s">
        <v>140</v>
      </c>
      <c r="E36378" t="s">
        <v>400</v>
      </c>
      <c r="F36378" t="s">
        <v>527</v>
      </c>
      <c r="G36378" t="s">
        <v>659</v>
      </c>
      <c r="H36378" t="s">
        <v>140</v>
      </c>
    </row>
    <row r="36379" spans="1:8" x14ac:dyDescent="0.35">
      <c r="A36379" t="s">
        <v>14</v>
      </c>
      <c r="B36379" t="s">
        <v>1152</v>
      </c>
      <c r="C36379">
        <v>2</v>
      </c>
      <c r="D36379" t="s">
        <v>140</v>
      </c>
      <c r="E36379" t="s">
        <v>140</v>
      </c>
      <c r="F36379" t="s">
        <v>140</v>
      </c>
      <c r="G36379" t="s">
        <v>177</v>
      </c>
      <c r="H36379" t="s">
        <v>140</v>
      </c>
    </row>
    <row r="36380" spans="1:8" x14ac:dyDescent="0.35">
      <c r="A36380" t="s">
        <v>14</v>
      </c>
      <c r="B36380" t="s">
        <v>339</v>
      </c>
      <c r="C36380">
        <v>2</v>
      </c>
      <c r="D36380" t="s">
        <v>140</v>
      </c>
      <c r="E36380" t="s">
        <v>140</v>
      </c>
      <c r="F36380" t="s">
        <v>140</v>
      </c>
      <c r="G36380" t="s">
        <v>177</v>
      </c>
      <c r="H36380" t="s">
        <v>140</v>
      </c>
    </row>
    <row r="36381" spans="1:8" x14ac:dyDescent="0.35">
      <c r="A36381" t="s">
        <v>15</v>
      </c>
      <c r="B36381" t="s">
        <v>1151</v>
      </c>
      <c r="C36381">
        <v>4</v>
      </c>
      <c r="D36381" t="s">
        <v>140</v>
      </c>
      <c r="E36381" t="s">
        <v>140</v>
      </c>
      <c r="F36381" t="s">
        <v>140</v>
      </c>
      <c r="G36381" t="s">
        <v>177</v>
      </c>
      <c r="H36381" t="s">
        <v>140</v>
      </c>
    </row>
    <row r="36382" spans="1:8" x14ac:dyDescent="0.35">
      <c r="A36382" t="s">
        <v>15</v>
      </c>
      <c r="B36382" t="s">
        <v>1152</v>
      </c>
      <c r="C36382">
        <v>2</v>
      </c>
      <c r="D36382" t="s">
        <v>140</v>
      </c>
      <c r="E36382" t="s">
        <v>140</v>
      </c>
      <c r="F36382" t="s">
        <v>140</v>
      </c>
      <c r="G36382" t="s">
        <v>177</v>
      </c>
      <c r="H36382" t="s">
        <v>140</v>
      </c>
    </row>
    <row r="36383" spans="1:8" x14ac:dyDescent="0.35">
      <c r="A36383" t="s">
        <v>16</v>
      </c>
      <c r="B36383" t="s">
        <v>1151</v>
      </c>
      <c r="C36383">
        <v>2</v>
      </c>
      <c r="D36383" t="s">
        <v>140</v>
      </c>
      <c r="E36383" t="s">
        <v>140</v>
      </c>
      <c r="F36383" t="s">
        <v>140</v>
      </c>
      <c r="G36383" t="s">
        <v>177</v>
      </c>
      <c r="H36383" t="s">
        <v>140</v>
      </c>
    </row>
    <row r="36384" spans="1:8" x14ac:dyDescent="0.35">
      <c r="A36384" t="s">
        <v>16</v>
      </c>
      <c r="B36384" t="s">
        <v>1152</v>
      </c>
      <c r="C36384">
        <v>1</v>
      </c>
      <c r="D36384" t="s">
        <v>140</v>
      </c>
      <c r="E36384" t="s">
        <v>140</v>
      </c>
      <c r="F36384" t="s">
        <v>140</v>
      </c>
      <c r="G36384" t="s">
        <v>177</v>
      </c>
      <c r="H36384" t="s">
        <v>140</v>
      </c>
    </row>
    <row r="36385" spans="1:8" x14ac:dyDescent="0.35">
      <c r="A36385" t="s">
        <v>17</v>
      </c>
      <c r="B36385" t="s">
        <v>1151</v>
      </c>
      <c r="C36385">
        <v>2</v>
      </c>
      <c r="D36385" t="s">
        <v>140</v>
      </c>
      <c r="E36385" t="s">
        <v>743</v>
      </c>
      <c r="F36385" t="s">
        <v>140</v>
      </c>
      <c r="G36385" t="s">
        <v>744</v>
      </c>
      <c r="H36385" t="s">
        <v>140</v>
      </c>
    </row>
    <row r="36386" spans="1:8" x14ac:dyDescent="0.35">
      <c r="A36386" t="s">
        <v>17</v>
      </c>
      <c r="B36386" t="s">
        <v>1152</v>
      </c>
      <c r="C36386">
        <v>3</v>
      </c>
      <c r="D36386" t="s">
        <v>140</v>
      </c>
      <c r="E36386" t="s">
        <v>956</v>
      </c>
      <c r="F36386" t="s">
        <v>218</v>
      </c>
      <c r="G36386" t="s">
        <v>956</v>
      </c>
      <c r="H36386" t="s">
        <v>140</v>
      </c>
    </row>
    <row r="36387" spans="1:8" x14ac:dyDescent="0.35">
      <c r="A36387" t="s">
        <v>18</v>
      </c>
      <c r="B36387" t="s">
        <v>1151</v>
      </c>
      <c r="C36387">
        <v>3</v>
      </c>
      <c r="D36387" t="s">
        <v>140</v>
      </c>
      <c r="E36387" t="s">
        <v>140</v>
      </c>
      <c r="F36387" t="s">
        <v>140</v>
      </c>
      <c r="G36387" t="s">
        <v>177</v>
      </c>
      <c r="H36387" t="s">
        <v>140</v>
      </c>
    </row>
    <row r="36388" spans="1:8" x14ac:dyDescent="0.35">
      <c r="A36388" t="s">
        <v>18</v>
      </c>
      <c r="B36388" t="s">
        <v>1152</v>
      </c>
      <c r="C36388">
        <v>1</v>
      </c>
      <c r="D36388" t="s">
        <v>140</v>
      </c>
      <c r="E36388" t="s">
        <v>140</v>
      </c>
      <c r="F36388" t="s">
        <v>140</v>
      </c>
      <c r="G36388" t="s">
        <v>177</v>
      </c>
      <c r="H36388" t="s">
        <v>140</v>
      </c>
    </row>
    <row r="36389" spans="1:8" x14ac:dyDescent="0.35">
      <c r="A36389" t="s">
        <v>19</v>
      </c>
      <c r="B36389" t="s">
        <v>339</v>
      </c>
    </row>
    <row r="36390" spans="1:8" x14ac:dyDescent="0.35">
      <c r="A36390" t="s">
        <v>20</v>
      </c>
      <c r="B36390" t="s">
        <v>339</v>
      </c>
    </row>
    <row r="36391" spans="1:8" x14ac:dyDescent="0.35">
      <c r="A36391" t="s">
        <v>21</v>
      </c>
      <c r="B36391" t="s">
        <v>339</v>
      </c>
      <c r="C36391">
        <v>2</v>
      </c>
      <c r="D36391" t="s">
        <v>140</v>
      </c>
      <c r="E36391" t="s">
        <v>610</v>
      </c>
      <c r="F36391" t="s">
        <v>140</v>
      </c>
      <c r="G36391" t="s">
        <v>610</v>
      </c>
      <c r="H36391" t="s">
        <v>140</v>
      </c>
    </row>
    <row r="36392" spans="1:8" x14ac:dyDescent="0.35">
      <c r="A36392" t="s">
        <v>22</v>
      </c>
      <c r="B36392" t="s">
        <v>1151</v>
      </c>
      <c r="C36392">
        <v>1</v>
      </c>
      <c r="D36392" t="s">
        <v>177</v>
      </c>
      <c r="E36392" t="s">
        <v>140</v>
      </c>
      <c r="F36392" t="s">
        <v>140</v>
      </c>
      <c r="G36392" t="s">
        <v>140</v>
      </c>
      <c r="H36392" t="s">
        <v>140</v>
      </c>
    </row>
    <row r="36393" spans="1:8" x14ac:dyDescent="0.35">
      <c r="A36393" t="s">
        <v>23</v>
      </c>
      <c r="B36393" t="s">
        <v>1151</v>
      </c>
      <c r="C36393">
        <v>7</v>
      </c>
      <c r="D36393" t="s">
        <v>140</v>
      </c>
      <c r="E36393" t="s">
        <v>503</v>
      </c>
      <c r="F36393" t="s">
        <v>140</v>
      </c>
      <c r="G36393" t="s">
        <v>73</v>
      </c>
      <c r="H36393" t="s">
        <v>893</v>
      </c>
    </row>
    <row r="36394" spans="1:8" x14ac:dyDescent="0.35">
      <c r="A36394" t="s">
        <v>23</v>
      </c>
      <c r="B36394" t="s">
        <v>1152</v>
      </c>
      <c r="C36394">
        <v>4</v>
      </c>
      <c r="D36394" t="s">
        <v>140</v>
      </c>
      <c r="E36394" t="s">
        <v>162</v>
      </c>
      <c r="F36394" t="s">
        <v>831</v>
      </c>
      <c r="G36394" t="s">
        <v>1154</v>
      </c>
      <c r="H36394" t="s">
        <v>140</v>
      </c>
    </row>
    <row r="36395" spans="1:8" x14ac:dyDescent="0.35">
      <c r="A36395" t="s">
        <v>23</v>
      </c>
      <c r="B36395" t="s">
        <v>339</v>
      </c>
      <c r="C36395">
        <v>1</v>
      </c>
      <c r="D36395" t="s">
        <v>140</v>
      </c>
      <c r="E36395" t="s">
        <v>140</v>
      </c>
      <c r="F36395" t="s">
        <v>177</v>
      </c>
      <c r="G36395" t="s">
        <v>140</v>
      </c>
      <c r="H36395" t="s">
        <v>140</v>
      </c>
    </row>
    <row r="36396" spans="1:8" x14ac:dyDescent="0.35">
      <c r="A36396" t="s">
        <v>24</v>
      </c>
      <c r="B36396" t="s">
        <v>1151</v>
      </c>
      <c r="C36396">
        <v>1</v>
      </c>
      <c r="D36396" t="s">
        <v>140</v>
      </c>
      <c r="E36396" t="s">
        <v>140</v>
      </c>
      <c r="F36396" t="s">
        <v>140</v>
      </c>
      <c r="G36396" t="s">
        <v>140</v>
      </c>
      <c r="H36396" t="s">
        <v>177</v>
      </c>
    </row>
    <row r="36397" spans="1:8" x14ac:dyDescent="0.35">
      <c r="A36397" t="s">
        <v>25</v>
      </c>
      <c r="B36397" t="s">
        <v>339</v>
      </c>
    </row>
    <row r="36398" spans="1:8" x14ac:dyDescent="0.35">
      <c r="A36398" t="s">
        <v>26</v>
      </c>
      <c r="B36398" t="s">
        <v>1151</v>
      </c>
      <c r="C36398">
        <v>1</v>
      </c>
      <c r="D36398" t="s">
        <v>140</v>
      </c>
      <c r="E36398" t="s">
        <v>140</v>
      </c>
      <c r="F36398" t="s">
        <v>140</v>
      </c>
      <c r="G36398" t="s">
        <v>177</v>
      </c>
      <c r="H36398" t="s">
        <v>140</v>
      </c>
    </row>
    <row r="36399" spans="1:8" x14ac:dyDescent="0.35">
      <c r="A36399" t="s">
        <v>27</v>
      </c>
      <c r="B36399" t="s">
        <v>339</v>
      </c>
      <c r="C36399">
        <v>1</v>
      </c>
      <c r="D36399" t="s">
        <v>140</v>
      </c>
      <c r="E36399" t="s">
        <v>140</v>
      </c>
      <c r="F36399" t="s">
        <v>140</v>
      </c>
      <c r="G36399" t="s">
        <v>177</v>
      </c>
      <c r="H36399" t="s">
        <v>140</v>
      </c>
    </row>
    <row r="36400" spans="1:8" x14ac:dyDescent="0.35">
      <c r="A36400" t="s">
        <v>28</v>
      </c>
      <c r="B36400" t="s">
        <v>1152</v>
      </c>
      <c r="C36400">
        <v>1</v>
      </c>
      <c r="D36400" t="s">
        <v>140</v>
      </c>
      <c r="E36400" t="s">
        <v>177</v>
      </c>
      <c r="F36400" t="s">
        <v>140</v>
      </c>
      <c r="G36400" t="s">
        <v>140</v>
      </c>
      <c r="H36400" t="s">
        <v>140</v>
      </c>
    </row>
    <row r="36401" spans="1:9" x14ac:dyDescent="0.35">
      <c r="A36401" t="s">
        <v>29</v>
      </c>
      <c r="B36401" t="s">
        <v>1152</v>
      </c>
      <c r="C36401">
        <v>1</v>
      </c>
      <c r="D36401" t="s">
        <v>140</v>
      </c>
      <c r="E36401" t="s">
        <v>177</v>
      </c>
      <c r="F36401" t="s">
        <v>140</v>
      </c>
      <c r="G36401" t="s">
        <v>140</v>
      </c>
      <c r="H36401" t="s">
        <v>140</v>
      </c>
    </row>
    <row r="36402" spans="1:9" x14ac:dyDescent="0.35">
      <c r="A36402" t="s">
        <v>30</v>
      </c>
      <c r="B36402" t="s">
        <v>339</v>
      </c>
    </row>
    <row r="36403" spans="1:9" x14ac:dyDescent="0.35">
      <c r="A36403" t="s">
        <v>31</v>
      </c>
      <c r="B36403" t="s">
        <v>1151</v>
      </c>
      <c r="C36403">
        <v>23</v>
      </c>
      <c r="D36403" t="s">
        <v>140</v>
      </c>
      <c r="E36403" t="s">
        <v>1046</v>
      </c>
      <c r="F36403" t="s">
        <v>980</v>
      </c>
      <c r="G36403" t="s">
        <v>796</v>
      </c>
      <c r="H36403" t="s">
        <v>1021</v>
      </c>
    </row>
    <row r="36404" spans="1:9" x14ac:dyDescent="0.35">
      <c r="A36404" t="s">
        <v>31</v>
      </c>
      <c r="B36404" t="s">
        <v>1152</v>
      </c>
      <c r="C36404">
        <v>8</v>
      </c>
      <c r="D36404" t="s">
        <v>140</v>
      </c>
      <c r="E36404" t="s">
        <v>1044</v>
      </c>
      <c r="F36404" t="s">
        <v>882</v>
      </c>
      <c r="G36404" t="s">
        <v>295</v>
      </c>
      <c r="H36404" t="s">
        <v>140</v>
      </c>
    </row>
    <row r="36405" spans="1:9" x14ac:dyDescent="0.35">
      <c r="A36405" t="s">
        <v>31</v>
      </c>
      <c r="B36405" t="s">
        <v>339</v>
      </c>
      <c r="C36405">
        <v>1</v>
      </c>
      <c r="D36405" t="s">
        <v>140</v>
      </c>
      <c r="E36405" t="s">
        <v>140</v>
      </c>
      <c r="F36405" t="s">
        <v>140</v>
      </c>
      <c r="G36405" t="s">
        <v>140</v>
      </c>
      <c r="H36405" t="s">
        <v>177</v>
      </c>
    </row>
    <row r="36406" spans="1:9" x14ac:dyDescent="0.35">
      <c r="A36406" t="s">
        <v>32</v>
      </c>
      <c r="B36406" t="s">
        <v>1151</v>
      </c>
      <c r="C36406">
        <v>74</v>
      </c>
      <c r="D36406" t="s">
        <v>515</v>
      </c>
      <c r="E36406" t="s">
        <v>495</v>
      </c>
      <c r="F36406" t="s">
        <v>1023</v>
      </c>
      <c r="G36406" t="s">
        <v>981</v>
      </c>
      <c r="H36406" t="s">
        <v>977</v>
      </c>
    </row>
    <row r="36407" spans="1:9" x14ac:dyDescent="0.35">
      <c r="A36407" t="s">
        <v>32</v>
      </c>
      <c r="B36407" t="s">
        <v>1152</v>
      </c>
      <c r="C36407">
        <v>34</v>
      </c>
      <c r="D36407" t="s">
        <v>140</v>
      </c>
      <c r="E36407" t="s">
        <v>1071</v>
      </c>
      <c r="F36407" t="s">
        <v>518</v>
      </c>
      <c r="G36407" t="s">
        <v>226</v>
      </c>
      <c r="H36407" t="s">
        <v>140</v>
      </c>
    </row>
    <row r="36408" spans="1:9" x14ac:dyDescent="0.35">
      <c r="A36408" t="s">
        <v>32</v>
      </c>
      <c r="B36408" t="s">
        <v>339</v>
      </c>
      <c r="C36408">
        <v>10</v>
      </c>
      <c r="D36408" t="s">
        <v>140</v>
      </c>
      <c r="E36408" t="s">
        <v>289</v>
      </c>
      <c r="F36408" t="s">
        <v>1049</v>
      </c>
      <c r="G36408" t="s">
        <v>355</v>
      </c>
      <c r="H36408" t="s">
        <v>1013</v>
      </c>
    </row>
    <row r="36410" spans="1:9" x14ac:dyDescent="0.35">
      <c r="A36410" t="s">
        <v>2504</v>
      </c>
    </row>
    <row r="36411" spans="1:9" x14ac:dyDescent="0.35">
      <c r="A36411" t="s">
        <v>2</v>
      </c>
      <c r="B36411" t="s">
        <v>1150</v>
      </c>
      <c r="C36411" t="s">
        <v>3</v>
      </c>
      <c r="D36411" t="s">
        <v>2491</v>
      </c>
      <c r="E36411" t="s">
        <v>2493</v>
      </c>
      <c r="F36411" t="s">
        <v>2492</v>
      </c>
      <c r="G36411" t="s">
        <v>2490</v>
      </c>
      <c r="H36411" t="s">
        <v>2494</v>
      </c>
      <c r="I36411" t="s">
        <v>136</v>
      </c>
    </row>
    <row r="36412" spans="1:9" x14ac:dyDescent="0.35">
      <c r="A36412" t="s">
        <v>8</v>
      </c>
      <c r="B36412" t="s">
        <v>1151</v>
      </c>
      <c r="C36412">
        <v>17</v>
      </c>
      <c r="D36412" t="s">
        <v>799</v>
      </c>
      <c r="E36412" t="s">
        <v>140</v>
      </c>
      <c r="F36412" t="s">
        <v>798</v>
      </c>
      <c r="G36412" t="s">
        <v>140</v>
      </c>
      <c r="H36412" t="s">
        <v>140</v>
      </c>
      <c r="I36412" t="s">
        <v>140</v>
      </c>
    </row>
    <row r="36413" spans="1:9" x14ac:dyDescent="0.35">
      <c r="A36413" t="s">
        <v>8</v>
      </c>
      <c r="B36413" t="s">
        <v>1152</v>
      </c>
      <c r="C36413">
        <v>6</v>
      </c>
      <c r="D36413" t="s">
        <v>233</v>
      </c>
      <c r="E36413" t="s">
        <v>140</v>
      </c>
      <c r="F36413" t="s">
        <v>627</v>
      </c>
      <c r="G36413" t="s">
        <v>991</v>
      </c>
      <c r="H36413" t="s">
        <v>140</v>
      </c>
      <c r="I36413" t="s">
        <v>140</v>
      </c>
    </row>
    <row r="36414" spans="1:9" x14ac:dyDescent="0.35">
      <c r="A36414" t="s">
        <v>9</v>
      </c>
      <c r="B36414" t="s">
        <v>1151</v>
      </c>
      <c r="C36414">
        <v>1</v>
      </c>
      <c r="D36414" t="s">
        <v>177</v>
      </c>
      <c r="E36414" t="s">
        <v>140</v>
      </c>
      <c r="F36414" t="s">
        <v>140</v>
      </c>
      <c r="G36414" t="s">
        <v>140</v>
      </c>
      <c r="H36414" t="s">
        <v>140</v>
      </c>
      <c r="I36414" t="s">
        <v>140</v>
      </c>
    </row>
    <row r="36415" spans="1:9" x14ac:dyDescent="0.35">
      <c r="A36415" t="s">
        <v>10</v>
      </c>
      <c r="B36415" t="s">
        <v>1151</v>
      </c>
      <c r="C36415">
        <v>6</v>
      </c>
      <c r="D36415" t="s">
        <v>69</v>
      </c>
      <c r="E36415" t="s">
        <v>140</v>
      </c>
      <c r="F36415" t="s">
        <v>68</v>
      </c>
      <c r="G36415" t="s">
        <v>140</v>
      </c>
      <c r="H36415" t="s">
        <v>140</v>
      </c>
      <c r="I36415" t="s">
        <v>140</v>
      </c>
    </row>
    <row r="36416" spans="1:9" x14ac:dyDescent="0.35">
      <c r="A36416" t="s">
        <v>11</v>
      </c>
      <c r="B36416" t="s">
        <v>1151</v>
      </c>
      <c r="C36416">
        <v>3</v>
      </c>
      <c r="D36416" t="s">
        <v>177</v>
      </c>
      <c r="E36416" t="s">
        <v>140</v>
      </c>
      <c r="F36416" t="s">
        <v>140</v>
      </c>
      <c r="G36416" t="s">
        <v>140</v>
      </c>
      <c r="H36416" t="s">
        <v>140</v>
      </c>
      <c r="I36416" t="s">
        <v>140</v>
      </c>
    </row>
    <row r="36417" spans="1:9" x14ac:dyDescent="0.35">
      <c r="A36417" t="s">
        <v>12</v>
      </c>
      <c r="B36417" t="s">
        <v>1151</v>
      </c>
      <c r="C36417">
        <v>29</v>
      </c>
      <c r="D36417" t="s">
        <v>742</v>
      </c>
      <c r="E36417" t="s">
        <v>140</v>
      </c>
      <c r="F36417" t="s">
        <v>467</v>
      </c>
      <c r="G36417" t="s">
        <v>1106</v>
      </c>
      <c r="H36417" t="s">
        <v>950</v>
      </c>
      <c r="I36417" t="s">
        <v>140</v>
      </c>
    </row>
    <row r="36418" spans="1:9" x14ac:dyDescent="0.35">
      <c r="A36418" t="s">
        <v>12</v>
      </c>
      <c r="B36418" t="s">
        <v>1152</v>
      </c>
      <c r="C36418">
        <v>4</v>
      </c>
      <c r="D36418" t="s">
        <v>177</v>
      </c>
      <c r="E36418" t="s">
        <v>140</v>
      </c>
      <c r="F36418" t="s">
        <v>140</v>
      </c>
      <c r="G36418" t="s">
        <v>140</v>
      </c>
      <c r="H36418" t="s">
        <v>140</v>
      </c>
      <c r="I36418" t="s">
        <v>140</v>
      </c>
    </row>
    <row r="36419" spans="1:9" x14ac:dyDescent="0.35">
      <c r="A36419" t="s">
        <v>12</v>
      </c>
      <c r="B36419" t="s">
        <v>339</v>
      </c>
      <c r="C36419">
        <v>3</v>
      </c>
      <c r="D36419" t="s">
        <v>177</v>
      </c>
      <c r="E36419" t="s">
        <v>140</v>
      </c>
      <c r="F36419" t="s">
        <v>140</v>
      </c>
      <c r="G36419" t="s">
        <v>140</v>
      </c>
      <c r="H36419" t="s">
        <v>140</v>
      </c>
      <c r="I36419" t="s">
        <v>140</v>
      </c>
    </row>
    <row r="36420" spans="1:9" x14ac:dyDescent="0.35">
      <c r="A36420" t="s">
        <v>13</v>
      </c>
      <c r="B36420" t="s">
        <v>1151</v>
      </c>
      <c r="C36420">
        <v>23</v>
      </c>
      <c r="D36420" t="s">
        <v>803</v>
      </c>
      <c r="E36420" t="s">
        <v>140</v>
      </c>
      <c r="F36420" t="s">
        <v>381</v>
      </c>
      <c r="G36420" t="s">
        <v>1061</v>
      </c>
      <c r="H36420" t="s">
        <v>140</v>
      </c>
      <c r="I36420" t="s">
        <v>140</v>
      </c>
    </row>
    <row r="36421" spans="1:9" x14ac:dyDescent="0.35">
      <c r="A36421" t="s">
        <v>13</v>
      </c>
      <c r="B36421" t="s">
        <v>1152</v>
      </c>
      <c r="C36421">
        <v>9</v>
      </c>
      <c r="D36421" t="s">
        <v>160</v>
      </c>
      <c r="E36421" t="s">
        <v>501</v>
      </c>
      <c r="F36421" t="s">
        <v>678</v>
      </c>
      <c r="G36421" t="s">
        <v>1073</v>
      </c>
      <c r="H36421" t="s">
        <v>140</v>
      </c>
      <c r="I36421" t="s">
        <v>140</v>
      </c>
    </row>
    <row r="36422" spans="1:9" x14ac:dyDescent="0.35">
      <c r="A36422" t="s">
        <v>13</v>
      </c>
      <c r="B36422" t="s">
        <v>339</v>
      </c>
      <c r="C36422">
        <v>3</v>
      </c>
      <c r="D36422" t="s">
        <v>324</v>
      </c>
      <c r="E36422" t="s">
        <v>140</v>
      </c>
      <c r="F36422" t="s">
        <v>140</v>
      </c>
      <c r="G36422" t="s">
        <v>323</v>
      </c>
      <c r="H36422" t="s">
        <v>140</v>
      </c>
      <c r="I36422" t="s">
        <v>140</v>
      </c>
    </row>
    <row r="36423" spans="1:9" x14ac:dyDescent="0.35">
      <c r="A36423" t="s">
        <v>14</v>
      </c>
      <c r="B36423" t="s">
        <v>1151</v>
      </c>
      <c r="C36423">
        <v>7</v>
      </c>
      <c r="D36423" t="s">
        <v>844</v>
      </c>
      <c r="E36423" t="s">
        <v>140</v>
      </c>
      <c r="F36423" t="s">
        <v>528</v>
      </c>
      <c r="G36423" t="s">
        <v>140</v>
      </c>
      <c r="H36423" t="s">
        <v>140</v>
      </c>
      <c r="I36423" t="s">
        <v>140</v>
      </c>
    </row>
    <row r="36424" spans="1:9" x14ac:dyDescent="0.35">
      <c r="A36424" t="s">
        <v>14</v>
      </c>
      <c r="B36424" t="s">
        <v>1152</v>
      </c>
      <c r="C36424">
        <v>5</v>
      </c>
      <c r="D36424" t="s">
        <v>535</v>
      </c>
      <c r="E36424" t="s">
        <v>140</v>
      </c>
      <c r="F36424" t="s">
        <v>202</v>
      </c>
      <c r="G36424" t="s">
        <v>292</v>
      </c>
      <c r="H36424" t="s">
        <v>140</v>
      </c>
      <c r="I36424" t="s">
        <v>140</v>
      </c>
    </row>
    <row r="36425" spans="1:9" x14ac:dyDescent="0.35">
      <c r="A36425" t="s">
        <v>14</v>
      </c>
      <c r="B36425" t="s">
        <v>339</v>
      </c>
      <c r="C36425">
        <v>1</v>
      </c>
      <c r="D36425" t="s">
        <v>177</v>
      </c>
      <c r="E36425" t="s">
        <v>140</v>
      </c>
      <c r="F36425" t="s">
        <v>140</v>
      </c>
      <c r="G36425" t="s">
        <v>140</v>
      </c>
      <c r="H36425" t="s">
        <v>140</v>
      </c>
      <c r="I36425" t="s">
        <v>140</v>
      </c>
    </row>
    <row r="36426" spans="1:9" x14ac:dyDescent="0.35">
      <c r="A36426" t="s">
        <v>15</v>
      </c>
      <c r="B36426" t="s">
        <v>1151</v>
      </c>
      <c r="C36426">
        <v>3</v>
      </c>
      <c r="D36426" t="s">
        <v>306</v>
      </c>
      <c r="E36426" t="s">
        <v>140</v>
      </c>
      <c r="F36426" t="s">
        <v>307</v>
      </c>
      <c r="G36426" t="s">
        <v>140</v>
      </c>
      <c r="H36426" t="s">
        <v>140</v>
      </c>
      <c r="I36426" t="s">
        <v>140</v>
      </c>
    </row>
    <row r="36427" spans="1:9" x14ac:dyDescent="0.35">
      <c r="A36427" t="s">
        <v>15</v>
      </c>
      <c r="B36427" t="s">
        <v>1152</v>
      </c>
      <c r="C36427">
        <v>1</v>
      </c>
      <c r="D36427" t="s">
        <v>177</v>
      </c>
      <c r="E36427" t="s">
        <v>140</v>
      </c>
      <c r="F36427" t="s">
        <v>140</v>
      </c>
      <c r="G36427" t="s">
        <v>140</v>
      </c>
      <c r="H36427" t="s">
        <v>140</v>
      </c>
      <c r="I36427" t="s">
        <v>140</v>
      </c>
    </row>
    <row r="36428" spans="1:9" x14ac:dyDescent="0.35">
      <c r="A36428" t="s">
        <v>16</v>
      </c>
      <c r="B36428" t="s">
        <v>1152</v>
      </c>
      <c r="C36428">
        <v>3</v>
      </c>
      <c r="D36428" t="s">
        <v>177</v>
      </c>
      <c r="E36428" t="s">
        <v>140</v>
      </c>
      <c r="F36428" t="s">
        <v>140</v>
      </c>
      <c r="G36428" t="s">
        <v>140</v>
      </c>
      <c r="H36428" t="s">
        <v>140</v>
      </c>
      <c r="I36428" t="s">
        <v>140</v>
      </c>
    </row>
    <row r="36429" spans="1:9" x14ac:dyDescent="0.35">
      <c r="A36429" t="s">
        <v>17</v>
      </c>
      <c r="B36429" t="s">
        <v>1151</v>
      </c>
      <c r="C36429">
        <v>7</v>
      </c>
      <c r="D36429" t="s">
        <v>584</v>
      </c>
      <c r="E36429" t="s">
        <v>140</v>
      </c>
      <c r="F36429" t="s">
        <v>864</v>
      </c>
      <c r="G36429" t="s">
        <v>903</v>
      </c>
      <c r="H36429" t="s">
        <v>140</v>
      </c>
      <c r="I36429" t="s">
        <v>140</v>
      </c>
    </row>
    <row r="36430" spans="1:9" x14ac:dyDescent="0.35">
      <c r="A36430" t="s">
        <v>17</v>
      </c>
      <c r="B36430" t="s">
        <v>1152</v>
      </c>
      <c r="C36430">
        <v>1</v>
      </c>
      <c r="D36430" t="s">
        <v>140</v>
      </c>
      <c r="E36430" t="s">
        <v>140</v>
      </c>
      <c r="F36430" t="s">
        <v>177</v>
      </c>
      <c r="G36430" t="s">
        <v>140</v>
      </c>
      <c r="H36430" t="s">
        <v>140</v>
      </c>
      <c r="I36430" t="s">
        <v>140</v>
      </c>
    </row>
    <row r="36431" spans="1:9" x14ac:dyDescent="0.35">
      <c r="A36431" t="s">
        <v>18</v>
      </c>
      <c r="B36431" t="s">
        <v>1151</v>
      </c>
      <c r="C36431">
        <v>10</v>
      </c>
      <c r="D36431" t="s">
        <v>701</v>
      </c>
      <c r="E36431" t="s">
        <v>140</v>
      </c>
      <c r="F36431" t="s">
        <v>546</v>
      </c>
      <c r="G36431" t="s">
        <v>140</v>
      </c>
      <c r="H36431" t="s">
        <v>140</v>
      </c>
      <c r="I36431" t="s">
        <v>140</v>
      </c>
    </row>
    <row r="36432" spans="1:9" x14ac:dyDescent="0.35">
      <c r="A36432" t="s">
        <v>18</v>
      </c>
      <c r="B36432" t="s">
        <v>1152</v>
      </c>
      <c r="C36432">
        <v>4</v>
      </c>
      <c r="D36432" t="s">
        <v>432</v>
      </c>
      <c r="E36432" t="s">
        <v>140</v>
      </c>
      <c r="F36432" t="s">
        <v>433</v>
      </c>
      <c r="G36432" t="s">
        <v>140</v>
      </c>
      <c r="H36432" t="s">
        <v>140</v>
      </c>
      <c r="I36432" t="s">
        <v>140</v>
      </c>
    </row>
    <row r="36433" spans="1:9" x14ac:dyDescent="0.35">
      <c r="A36433" t="s">
        <v>19</v>
      </c>
      <c r="B36433" t="s">
        <v>1151</v>
      </c>
      <c r="C36433">
        <v>8</v>
      </c>
      <c r="D36433" t="s">
        <v>697</v>
      </c>
      <c r="E36433" t="s">
        <v>837</v>
      </c>
      <c r="F36433" t="s">
        <v>208</v>
      </c>
      <c r="G36433" t="s">
        <v>140</v>
      </c>
      <c r="H36433" t="s">
        <v>140</v>
      </c>
      <c r="I36433" t="s">
        <v>140</v>
      </c>
    </row>
    <row r="36434" spans="1:9" x14ac:dyDescent="0.35">
      <c r="A36434" t="s">
        <v>19</v>
      </c>
      <c r="B36434" t="s">
        <v>1152</v>
      </c>
      <c r="C36434">
        <v>2</v>
      </c>
      <c r="D36434" t="s">
        <v>177</v>
      </c>
      <c r="E36434" t="s">
        <v>140</v>
      </c>
      <c r="F36434" t="s">
        <v>140</v>
      </c>
      <c r="G36434" t="s">
        <v>140</v>
      </c>
      <c r="H36434" t="s">
        <v>140</v>
      </c>
      <c r="I36434" t="s">
        <v>140</v>
      </c>
    </row>
    <row r="36435" spans="1:9" x14ac:dyDescent="0.35">
      <c r="A36435" t="s">
        <v>20</v>
      </c>
      <c r="B36435" t="s">
        <v>1151</v>
      </c>
      <c r="C36435">
        <v>5</v>
      </c>
      <c r="D36435" t="s">
        <v>644</v>
      </c>
      <c r="E36435" t="s">
        <v>140</v>
      </c>
      <c r="F36435" t="s">
        <v>645</v>
      </c>
      <c r="G36435" t="s">
        <v>140</v>
      </c>
      <c r="H36435" t="s">
        <v>140</v>
      </c>
      <c r="I36435" t="s">
        <v>140</v>
      </c>
    </row>
    <row r="36436" spans="1:9" x14ac:dyDescent="0.35">
      <c r="A36436" t="s">
        <v>20</v>
      </c>
      <c r="B36436" t="s">
        <v>1152</v>
      </c>
      <c r="C36436">
        <v>2</v>
      </c>
      <c r="D36436" t="s">
        <v>177</v>
      </c>
      <c r="E36436" t="s">
        <v>140</v>
      </c>
      <c r="F36436" t="s">
        <v>140</v>
      </c>
      <c r="G36436" t="s">
        <v>140</v>
      </c>
      <c r="H36436" t="s">
        <v>140</v>
      </c>
      <c r="I36436" t="s">
        <v>140</v>
      </c>
    </row>
    <row r="36437" spans="1:9" x14ac:dyDescent="0.35">
      <c r="A36437" t="s">
        <v>21</v>
      </c>
      <c r="B36437" t="s">
        <v>1151</v>
      </c>
      <c r="C36437">
        <v>3</v>
      </c>
      <c r="D36437" t="s">
        <v>195</v>
      </c>
      <c r="E36437" t="s">
        <v>140</v>
      </c>
      <c r="F36437" t="s">
        <v>196</v>
      </c>
      <c r="G36437" t="s">
        <v>140</v>
      </c>
      <c r="H36437" t="s">
        <v>140</v>
      </c>
      <c r="I36437" t="s">
        <v>140</v>
      </c>
    </row>
    <row r="36438" spans="1:9" x14ac:dyDescent="0.35">
      <c r="A36438" t="s">
        <v>21</v>
      </c>
      <c r="B36438" t="s">
        <v>339</v>
      </c>
      <c r="C36438">
        <v>3</v>
      </c>
      <c r="D36438" t="s">
        <v>196</v>
      </c>
      <c r="E36438" t="s">
        <v>140</v>
      </c>
      <c r="F36438" t="s">
        <v>195</v>
      </c>
      <c r="G36438" t="s">
        <v>140</v>
      </c>
      <c r="H36438" t="s">
        <v>140</v>
      </c>
      <c r="I36438" t="s">
        <v>140</v>
      </c>
    </row>
    <row r="36439" spans="1:9" x14ac:dyDescent="0.35">
      <c r="A36439" t="s">
        <v>22</v>
      </c>
      <c r="B36439" t="s">
        <v>1151</v>
      </c>
      <c r="C36439">
        <v>3</v>
      </c>
      <c r="D36439" t="s">
        <v>177</v>
      </c>
      <c r="E36439" t="s">
        <v>140</v>
      </c>
      <c r="F36439" t="s">
        <v>140</v>
      </c>
      <c r="G36439" t="s">
        <v>140</v>
      </c>
      <c r="H36439" t="s">
        <v>140</v>
      </c>
      <c r="I36439" t="s">
        <v>140</v>
      </c>
    </row>
    <row r="36440" spans="1:9" x14ac:dyDescent="0.35">
      <c r="A36440" t="s">
        <v>22</v>
      </c>
      <c r="B36440" t="s">
        <v>1152</v>
      </c>
      <c r="C36440">
        <v>1</v>
      </c>
      <c r="D36440" t="s">
        <v>177</v>
      </c>
      <c r="E36440" t="s">
        <v>140</v>
      </c>
      <c r="F36440" t="s">
        <v>140</v>
      </c>
      <c r="G36440" t="s">
        <v>140</v>
      </c>
      <c r="H36440" t="s">
        <v>140</v>
      </c>
      <c r="I36440" t="s">
        <v>140</v>
      </c>
    </row>
    <row r="36441" spans="1:9" x14ac:dyDescent="0.35">
      <c r="A36441" t="s">
        <v>23</v>
      </c>
      <c r="B36441" t="s">
        <v>1151</v>
      </c>
      <c r="C36441">
        <v>13</v>
      </c>
      <c r="D36441" t="s">
        <v>350</v>
      </c>
      <c r="E36441" t="s">
        <v>140</v>
      </c>
      <c r="F36441" t="s">
        <v>299</v>
      </c>
      <c r="G36441" t="s">
        <v>140</v>
      </c>
      <c r="H36441" t="s">
        <v>345</v>
      </c>
      <c r="I36441" t="s">
        <v>140</v>
      </c>
    </row>
    <row r="36442" spans="1:9" x14ac:dyDescent="0.35">
      <c r="A36442" t="s">
        <v>23</v>
      </c>
      <c r="B36442" t="s">
        <v>1152</v>
      </c>
      <c r="C36442">
        <v>8</v>
      </c>
      <c r="D36442" t="s">
        <v>553</v>
      </c>
      <c r="E36442" t="s">
        <v>140</v>
      </c>
      <c r="F36442" t="s">
        <v>129</v>
      </c>
      <c r="G36442" t="s">
        <v>922</v>
      </c>
      <c r="H36442" t="s">
        <v>140</v>
      </c>
      <c r="I36442" t="s">
        <v>140</v>
      </c>
    </row>
    <row r="36443" spans="1:9" x14ac:dyDescent="0.35">
      <c r="A36443" t="s">
        <v>23</v>
      </c>
      <c r="B36443" t="s">
        <v>339</v>
      </c>
      <c r="C36443">
        <v>2</v>
      </c>
      <c r="D36443" t="s">
        <v>54</v>
      </c>
      <c r="E36443" t="s">
        <v>140</v>
      </c>
      <c r="F36443" t="s">
        <v>55</v>
      </c>
      <c r="G36443" t="s">
        <v>140</v>
      </c>
      <c r="H36443" t="s">
        <v>140</v>
      </c>
      <c r="I36443" t="s">
        <v>140</v>
      </c>
    </row>
    <row r="36444" spans="1:9" x14ac:dyDescent="0.35">
      <c r="A36444" t="s">
        <v>24</v>
      </c>
      <c r="B36444" t="s">
        <v>1151</v>
      </c>
      <c r="C36444">
        <v>5</v>
      </c>
      <c r="D36444" t="s">
        <v>601</v>
      </c>
      <c r="E36444" t="s">
        <v>140</v>
      </c>
      <c r="F36444" t="s">
        <v>602</v>
      </c>
      <c r="G36444" t="s">
        <v>140</v>
      </c>
      <c r="H36444" t="s">
        <v>140</v>
      </c>
      <c r="I36444" t="s">
        <v>140</v>
      </c>
    </row>
    <row r="36445" spans="1:9" x14ac:dyDescent="0.35">
      <c r="A36445" t="s">
        <v>24</v>
      </c>
      <c r="B36445" t="s">
        <v>1152</v>
      </c>
      <c r="C36445">
        <v>4</v>
      </c>
      <c r="D36445" t="s">
        <v>177</v>
      </c>
      <c r="E36445" t="s">
        <v>140</v>
      </c>
      <c r="F36445" t="s">
        <v>140</v>
      </c>
      <c r="G36445" t="s">
        <v>140</v>
      </c>
      <c r="H36445" t="s">
        <v>140</v>
      </c>
      <c r="I36445" t="s">
        <v>140</v>
      </c>
    </row>
    <row r="36446" spans="1:9" x14ac:dyDescent="0.35">
      <c r="A36446" t="s">
        <v>25</v>
      </c>
      <c r="B36446" t="s">
        <v>1151</v>
      </c>
      <c r="C36446">
        <v>3</v>
      </c>
      <c r="D36446" t="s">
        <v>415</v>
      </c>
      <c r="E36446" t="s">
        <v>140</v>
      </c>
      <c r="F36446" t="s">
        <v>414</v>
      </c>
      <c r="G36446" t="s">
        <v>140</v>
      </c>
      <c r="H36446" t="s">
        <v>140</v>
      </c>
      <c r="I36446" t="s">
        <v>140</v>
      </c>
    </row>
    <row r="36447" spans="1:9" x14ac:dyDescent="0.35">
      <c r="A36447" t="s">
        <v>25</v>
      </c>
      <c r="B36447" t="s">
        <v>1152</v>
      </c>
      <c r="C36447">
        <v>1</v>
      </c>
      <c r="D36447" t="s">
        <v>140</v>
      </c>
      <c r="E36447" t="s">
        <v>140</v>
      </c>
      <c r="F36447" t="s">
        <v>177</v>
      </c>
      <c r="G36447" t="s">
        <v>140</v>
      </c>
      <c r="H36447" t="s">
        <v>140</v>
      </c>
      <c r="I36447" t="s">
        <v>140</v>
      </c>
    </row>
    <row r="36448" spans="1:9" x14ac:dyDescent="0.35">
      <c r="A36448" t="s">
        <v>26</v>
      </c>
      <c r="B36448" t="s">
        <v>1151</v>
      </c>
      <c r="C36448">
        <v>4</v>
      </c>
      <c r="D36448" t="s">
        <v>509</v>
      </c>
      <c r="E36448" t="s">
        <v>140</v>
      </c>
      <c r="F36448" t="s">
        <v>140</v>
      </c>
      <c r="G36448" t="s">
        <v>508</v>
      </c>
      <c r="H36448" t="s">
        <v>140</v>
      </c>
      <c r="I36448" t="s">
        <v>140</v>
      </c>
    </row>
    <row r="36449" spans="1:9" x14ac:dyDescent="0.35">
      <c r="A36449" t="s">
        <v>26</v>
      </c>
      <c r="B36449" t="s">
        <v>1152</v>
      </c>
      <c r="C36449">
        <v>1</v>
      </c>
      <c r="D36449" t="s">
        <v>177</v>
      </c>
      <c r="E36449" t="s">
        <v>140</v>
      </c>
      <c r="F36449" t="s">
        <v>140</v>
      </c>
      <c r="G36449" t="s">
        <v>140</v>
      </c>
      <c r="H36449" t="s">
        <v>140</v>
      </c>
      <c r="I36449" t="s">
        <v>140</v>
      </c>
    </row>
    <row r="36450" spans="1:9" x14ac:dyDescent="0.35">
      <c r="A36450" t="s">
        <v>27</v>
      </c>
      <c r="B36450" t="s">
        <v>1152</v>
      </c>
      <c r="C36450">
        <v>1</v>
      </c>
      <c r="D36450" t="s">
        <v>177</v>
      </c>
      <c r="E36450" t="s">
        <v>140</v>
      </c>
      <c r="F36450" t="s">
        <v>140</v>
      </c>
      <c r="G36450" t="s">
        <v>140</v>
      </c>
      <c r="H36450" t="s">
        <v>140</v>
      </c>
      <c r="I36450" t="s">
        <v>140</v>
      </c>
    </row>
    <row r="36451" spans="1:9" x14ac:dyDescent="0.35">
      <c r="A36451" t="s">
        <v>28</v>
      </c>
      <c r="B36451" t="s">
        <v>1151</v>
      </c>
      <c r="C36451">
        <v>3</v>
      </c>
      <c r="D36451" t="s">
        <v>140</v>
      </c>
      <c r="E36451" t="s">
        <v>140</v>
      </c>
      <c r="F36451" t="s">
        <v>705</v>
      </c>
      <c r="G36451" t="s">
        <v>704</v>
      </c>
      <c r="H36451" t="s">
        <v>140</v>
      </c>
      <c r="I36451" t="s">
        <v>140</v>
      </c>
    </row>
    <row r="36452" spans="1:9" x14ac:dyDescent="0.35">
      <c r="A36452" t="s">
        <v>28</v>
      </c>
      <c r="B36452" t="s">
        <v>1152</v>
      </c>
      <c r="C36452">
        <v>2</v>
      </c>
      <c r="D36452" t="s">
        <v>414</v>
      </c>
      <c r="E36452" t="s">
        <v>140</v>
      </c>
      <c r="F36452" t="s">
        <v>415</v>
      </c>
      <c r="G36452" t="s">
        <v>140</v>
      </c>
      <c r="H36452" t="s">
        <v>140</v>
      </c>
      <c r="I36452" t="s">
        <v>140</v>
      </c>
    </row>
    <row r="36453" spans="1:9" x14ac:dyDescent="0.35">
      <c r="A36453" t="s">
        <v>29</v>
      </c>
      <c r="B36453" t="s">
        <v>1151</v>
      </c>
      <c r="C36453">
        <v>3</v>
      </c>
      <c r="D36453" t="s">
        <v>631</v>
      </c>
      <c r="E36453" t="s">
        <v>140</v>
      </c>
      <c r="F36453" t="s">
        <v>630</v>
      </c>
      <c r="G36453" t="s">
        <v>140</v>
      </c>
      <c r="H36453" t="s">
        <v>140</v>
      </c>
      <c r="I36453" t="s">
        <v>140</v>
      </c>
    </row>
    <row r="36454" spans="1:9" x14ac:dyDescent="0.35">
      <c r="A36454" t="s">
        <v>30</v>
      </c>
      <c r="B36454" t="s">
        <v>1151</v>
      </c>
      <c r="C36454">
        <v>3</v>
      </c>
      <c r="D36454" t="s">
        <v>390</v>
      </c>
      <c r="E36454" t="s">
        <v>681</v>
      </c>
      <c r="F36454" t="s">
        <v>797</v>
      </c>
      <c r="G36454" t="s">
        <v>140</v>
      </c>
      <c r="H36454" t="s">
        <v>140</v>
      </c>
      <c r="I36454" t="s">
        <v>140</v>
      </c>
    </row>
    <row r="36455" spans="1:9" x14ac:dyDescent="0.35">
      <c r="A36455" t="s">
        <v>30</v>
      </c>
      <c r="B36455" t="s">
        <v>1152</v>
      </c>
      <c r="C36455">
        <v>1</v>
      </c>
      <c r="D36455" t="s">
        <v>177</v>
      </c>
      <c r="E36455" t="s">
        <v>140</v>
      </c>
      <c r="F36455" t="s">
        <v>140</v>
      </c>
      <c r="G36455" t="s">
        <v>140</v>
      </c>
      <c r="H36455" t="s">
        <v>140</v>
      </c>
      <c r="I36455" t="s">
        <v>140</v>
      </c>
    </row>
    <row r="36456" spans="1:9" x14ac:dyDescent="0.35">
      <c r="A36456" t="s">
        <v>31</v>
      </c>
      <c r="B36456" t="s">
        <v>1151</v>
      </c>
      <c r="C36456">
        <v>65</v>
      </c>
      <c r="D36456" t="s">
        <v>899</v>
      </c>
      <c r="E36456" t="s">
        <v>140</v>
      </c>
      <c r="F36456" t="s">
        <v>691</v>
      </c>
      <c r="G36456" t="s">
        <v>1016</v>
      </c>
      <c r="H36456" t="s">
        <v>1012</v>
      </c>
      <c r="I36456" t="s">
        <v>1012</v>
      </c>
    </row>
    <row r="36457" spans="1:9" x14ac:dyDescent="0.35">
      <c r="A36457" t="s">
        <v>31</v>
      </c>
      <c r="B36457" t="s">
        <v>1152</v>
      </c>
      <c r="C36457">
        <v>24</v>
      </c>
      <c r="D36457" t="s">
        <v>711</v>
      </c>
      <c r="E36457" t="s">
        <v>140</v>
      </c>
      <c r="F36457" t="s">
        <v>353</v>
      </c>
      <c r="G36457" t="s">
        <v>1012</v>
      </c>
      <c r="H36457" t="s">
        <v>140</v>
      </c>
      <c r="I36457" t="s">
        <v>140</v>
      </c>
    </row>
    <row r="36458" spans="1:9" x14ac:dyDescent="0.35">
      <c r="A36458" t="s">
        <v>31</v>
      </c>
      <c r="B36458" t="s">
        <v>339</v>
      </c>
      <c r="C36458">
        <v>7</v>
      </c>
      <c r="D36458" t="s">
        <v>684</v>
      </c>
      <c r="E36458" t="s">
        <v>140</v>
      </c>
      <c r="F36458" t="s">
        <v>659</v>
      </c>
      <c r="G36458" t="s">
        <v>838</v>
      </c>
      <c r="H36458" t="s">
        <v>140</v>
      </c>
      <c r="I36458" t="s">
        <v>140</v>
      </c>
    </row>
    <row r="36459" spans="1:9" x14ac:dyDescent="0.35">
      <c r="A36459" t="s">
        <v>32</v>
      </c>
      <c r="B36459" t="s">
        <v>1151</v>
      </c>
      <c r="C36459">
        <v>224</v>
      </c>
      <c r="D36459" t="s">
        <v>835</v>
      </c>
      <c r="E36459" t="s">
        <v>1012</v>
      </c>
      <c r="F36459" t="s">
        <v>375</v>
      </c>
      <c r="G36459" t="s">
        <v>660</v>
      </c>
      <c r="H36459" t="s">
        <v>1014</v>
      </c>
      <c r="I36459" t="s">
        <v>140</v>
      </c>
    </row>
    <row r="36460" spans="1:9" x14ac:dyDescent="0.35">
      <c r="A36460" t="s">
        <v>32</v>
      </c>
      <c r="B36460" t="s">
        <v>1152</v>
      </c>
      <c r="C36460">
        <v>80</v>
      </c>
      <c r="D36460" t="s">
        <v>505</v>
      </c>
      <c r="E36460" t="s">
        <v>1019</v>
      </c>
      <c r="F36460" t="s">
        <v>712</v>
      </c>
      <c r="G36460" t="s">
        <v>405</v>
      </c>
      <c r="H36460" t="s">
        <v>140</v>
      </c>
      <c r="I36460" t="s">
        <v>140</v>
      </c>
    </row>
    <row r="36461" spans="1:9" x14ac:dyDescent="0.35">
      <c r="A36461" t="s">
        <v>32</v>
      </c>
      <c r="B36461" t="s">
        <v>339</v>
      </c>
      <c r="C36461">
        <v>19</v>
      </c>
      <c r="D36461" t="s">
        <v>534</v>
      </c>
      <c r="E36461" t="s">
        <v>140</v>
      </c>
      <c r="F36461" t="s">
        <v>620</v>
      </c>
      <c r="G36461" t="s">
        <v>971</v>
      </c>
      <c r="H36461" t="s">
        <v>140</v>
      </c>
      <c r="I36461" t="s">
        <v>140</v>
      </c>
    </row>
    <row r="36463" spans="1:9" x14ac:dyDescent="0.35">
      <c r="A36463" t="s">
        <v>2505</v>
      </c>
    </row>
    <row r="36464" spans="1:9" x14ac:dyDescent="0.35">
      <c r="A36464" t="s">
        <v>2</v>
      </c>
      <c r="B36464" t="s">
        <v>1150</v>
      </c>
      <c r="C36464" t="s">
        <v>3</v>
      </c>
      <c r="D36464" t="s">
        <v>2490</v>
      </c>
      <c r="E36464" t="s">
        <v>2491</v>
      </c>
      <c r="F36464" t="s">
        <v>2492</v>
      </c>
      <c r="G36464" t="s">
        <v>136</v>
      </c>
      <c r="H36464" t="s">
        <v>2493</v>
      </c>
    </row>
    <row r="36465" spans="1:8" x14ac:dyDescent="0.35">
      <c r="A36465" t="s">
        <v>8</v>
      </c>
      <c r="B36465" t="s">
        <v>1151</v>
      </c>
      <c r="C36465">
        <v>1</v>
      </c>
      <c r="D36465" t="s">
        <v>140</v>
      </c>
      <c r="E36465" t="s">
        <v>177</v>
      </c>
      <c r="F36465" t="s">
        <v>140</v>
      </c>
      <c r="G36465" t="s">
        <v>140</v>
      </c>
      <c r="H36465" t="s">
        <v>140</v>
      </c>
    </row>
    <row r="36466" spans="1:8" x14ac:dyDescent="0.35">
      <c r="A36466" t="s">
        <v>8</v>
      </c>
      <c r="B36466" t="s">
        <v>1152</v>
      </c>
      <c r="C36466">
        <v>4</v>
      </c>
      <c r="D36466" t="s">
        <v>140</v>
      </c>
      <c r="E36466" t="s">
        <v>384</v>
      </c>
      <c r="F36466" t="s">
        <v>385</v>
      </c>
      <c r="G36466" t="s">
        <v>140</v>
      </c>
      <c r="H36466" t="s">
        <v>140</v>
      </c>
    </row>
    <row r="36467" spans="1:8" x14ac:dyDescent="0.35">
      <c r="A36467" t="s">
        <v>9</v>
      </c>
      <c r="B36467" t="s">
        <v>1151</v>
      </c>
      <c r="C36467">
        <v>2</v>
      </c>
      <c r="D36467" t="s">
        <v>140</v>
      </c>
      <c r="E36467" t="s">
        <v>177</v>
      </c>
      <c r="F36467" t="s">
        <v>140</v>
      </c>
      <c r="G36467" t="s">
        <v>140</v>
      </c>
      <c r="H36467" t="s">
        <v>140</v>
      </c>
    </row>
    <row r="36468" spans="1:8" x14ac:dyDescent="0.35">
      <c r="A36468" t="s">
        <v>10</v>
      </c>
      <c r="B36468" t="s">
        <v>1151</v>
      </c>
      <c r="C36468">
        <v>3</v>
      </c>
      <c r="D36468" t="s">
        <v>140</v>
      </c>
      <c r="E36468" t="s">
        <v>208</v>
      </c>
      <c r="F36468" t="s">
        <v>140</v>
      </c>
      <c r="G36468" t="s">
        <v>140</v>
      </c>
      <c r="H36468" t="s">
        <v>209</v>
      </c>
    </row>
    <row r="36469" spans="1:8" x14ac:dyDescent="0.35">
      <c r="A36469" t="s">
        <v>10</v>
      </c>
      <c r="B36469" t="s">
        <v>339</v>
      </c>
      <c r="C36469">
        <v>1</v>
      </c>
      <c r="D36469" t="s">
        <v>140</v>
      </c>
      <c r="E36469" t="s">
        <v>177</v>
      </c>
      <c r="F36469" t="s">
        <v>140</v>
      </c>
      <c r="G36469" t="s">
        <v>140</v>
      </c>
      <c r="H36469" t="s">
        <v>140</v>
      </c>
    </row>
    <row r="36470" spans="1:8" x14ac:dyDescent="0.35">
      <c r="A36470" t="s">
        <v>11</v>
      </c>
      <c r="B36470" t="s">
        <v>1151</v>
      </c>
      <c r="C36470">
        <v>1</v>
      </c>
      <c r="D36470" t="s">
        <v>140</v>
      </c>
      <c r="E36470" t="s">
        <v>177</v>
      </c>
      <c r="F36470" t="s">
        <v>140</v>
      </c>
      <c r="G36470" t="s">
        <v>140</v>
      </c>
      <c r="H36470" t="s">
        <v>140</v>
      </c>
    </row>
    <row r="36471" spans="1:8" x14ac:dyDescent="0.35">
      <c r="A36471" t="s">
        <v>12</v>
      </c>
      <c r="B36471" t="s">
        <v>1151</v>
      </c>
      <c r="C36471">
        <v>5</v>
      </c>
      <c r="D36471" t="s">
        <v>932</v>
      </c>
      <c r="E36471" t="s">
        <v>306</v>
      </c>
      <c r="F36471" t="s">
        <v>756</v>
      </c>
      <c r="G36471" t="s">
        <v>140</v>
      </c>
      <c r="H36471" t="s">
        <v>140</v>
      </c>
    </row>
    <row r="36472" spans="1:8" x14ac:dyDescent="0.35">
      <c r="A36472" t="s">
        <v>12</v>
      </c>
      <c r="B36472" t="s">
        <v>1152</v>
      </c>
      <c r="C36472">
        <v>1</v>
      </c>
      <c r="D36472" t="s">
        <v>140</v>
      </c>
      <c r="E36472" t="s">
        <v>140</v>
      </c>
      <c r="F36472" t="s">
        <v>177</v>
      </c>
      <c r="G36472" t="s">
        <v>140</v>
      </c>
      <c r="H36472" t="s">
        <v>140</v>
      </c>
    </row>
    <row r="36473" spans="1:8" x14ac:dyDescent="0.35">
      <c r="A36473" t="s">
        <v>12</v>
      </c>
      <c r="B36473" t="s">
        <v>339</v>
      </c>
      <c r="C36473">
        <v>1</v>
      </c>
      <c r="D36473" t="s">
        <v>140</v>
      </c>
      <c r="E36473" t="s">
        <v>177</v>
      </c>
      <c r="F36473" t="s">
        <v>140</v>
      </c>
      <c r="G36473" t="s">
        <v>140</v>
      </c>
      <c r="H36473" t="s">
        <v>140</v>
      </c>
    </row>
    <row r="36474" spans="1:8" x14ac:dyDescent="0.35">
      <c r="A36474" t="s">
        <v>13</v>
      </c>
      <c r="B36474" t="s">
        <v>1151</v>
      </c>
      <c r="C36474">
        <v>2</v>
      </c>
      <c r="D36474" t="s">
        <v>989</v>
      </c>
      <c r="E36474" t="s">
        <v>848</v>
      </c>
      <c r="F36474" t="s">
        <v>140</v>
      </c>
      <c r="G36474" t="s">
        <v>140</v>
      </c>
      <c r="H36474" t="s">
        <v>140</v>
      </c>
    </row>
    <row r="36475" spans="1:8" x14ac:dyDescent="0.35">
      <c r="A36475" t="s">
        <v>14</v>
      </c>
      <c r="B36475" t="s">
        <v>1151</v>
      </c>
      <c r="C36475">
        <v>3</v>
      </c>
      <c r="D36475" t="s">
        <v>314</v>
      </c>
      <c r="E36475" t="s">
        <v>313</v>
      </c>
      <c r="F36475" t="s">
        <v>140</v>
      </c>
      <c r="G36475" t="s">
        <v>140</v>
      </c>
      <c r="H36475" t="s">
        <v>140</v>
      </c>
    </row>
    <row r="36476" spans="1:8" x14ac:dyDescent="0.35">
      <c r="A36476" t="s">
        <v>15</v>
      </c>
      <c r="B36476" t="s">
        <v>1151</v>
      </c>
      <c r="C36476">
        <v>3</v>
      </c>
      <c r="D36476" t="s">
        <v>196</v>
      </c>
      <c r="E36476" t="s">
        <v>140</v>
      </c>
      <c r="F36476" t="s">
        <v>195</v>
      </c>
      <c r="G36476" t="s">
        <v>140</v>
      </c>
      <c r="H36476" t="s">
        <v>140</v>
      </c>
    </row>
    <row r="36477" spans="1:8" x14ac:dyDescent="0.35">
      <c r="A36477" t="s">
        <v>15</v>
      </c>
      <c r="B36477" t="s">
        <v>1152</v>
      </c>
      <c r="C36477">
        <v>4</v>
      </c>
      <c r="D36477" t="s">
        <v>149</v>
      </c>
      <c r="E36477" t="s">
        <v>766</v>
      </c>
      <c r="F36477" t="s">
        <v>628</v>
      </c>
      <c r="G36477" t="s">
        <v>140</v>
      </c>
      <c r="H36477" t="s">
        <v>140</v>
      </c>
    </row>
    <row r="36478" spans="1:8" x14ac:dyDescent="0.35">
      <c r="A36478" t="s">
        <v>16</v>
      </c>
      <c r="B36478" t="s">
        <v>1152</v>
      </c>
      <c r="C36478">
        <v>1</v>
      </c>
      <c r="D36478" t="s">
        <v>140</v>
      </c>
      <c r="E36478" t="s">
        <v>177</v>
      </c>
      <c r="F36478" t="s">
        <v>140</v>
      </c>
      <c r="G36478" t="s">
        <v>140</v>
      </c>
      <c r="H36478" t="s">
        <v>140</v>
      </c>
    </row>
    <row r="36479" spans="1:8" x14ac:dyDescent="0.35">
      <c r="A36479" t="s">
        <v>17</v>
      </c>
      <c r="B36479" t="s">
        <v>1151</v>
      </c>
      <c r="C36479">
        <v>1</v>
      </c>
      <c r="D36479" t="s">
        <v>140</v>
      </c>
      <c r="E36479" t="s">
        <v>140</v>
      </c>
      <c r="F36479" t="s">
        <v>177</v>
      </c>
      <c r="G36479" t="s">
        <v>140</v>
      </c>
      <c r="H36479" t="s">
        <v>140</v>
      </c>
    </row>
    <row r="36480" spans="1:8" x14ac:dyDescent="0.35">
      <c r="A36480" t="s">
        <v>17</v>
      </c>
      <c r="B36480" t="s">
        <v>1152</v>
      </c>
      <c r="C36480">
        <v>1</v>
      </c>
      <c r="D36480" t="s">
        <v>140</v>
      </c>
      <c r="E36480" t="s">
        <v>140</v>
      </c>
      <c r="F36480" t="s">
        <v>177</v>
      </c>
      <c r="G36480" t="s">
        <v>140</v>
      </c>
      <c r="H36480" t="s">
        <v>140</v>
      </c>
    </row>
    <row r="36481" spans="1:8" x14ac:dyDescent="0.35">
      <c r="A36481" t="s">
        <v>18</v>
      </c>
      <c r="B36481" t="s">
        <v>1151</v>
      </c>
      <c r="C36481">
        <v>2</v>
      </c>
      <c r="D36481" t="s">
        <v>140</v>
      </c>
      <c r="E36481" t="s">
        <v>177</v>
      </c>
      <c r="F36481" t="s">
        <v>140</v>
      </c>
      <c r="G36481" t="s">
        <v>140</v>
      </c>
      <c r="H36481" t="s">
        <v>140</v>
      </c>
    </row>
    <row r="36482" spans="1:8" x14ac:dyDescent="0.35">
      <c r="A36482" t="s">
        <v>18</v>
      </c>
      <c r="B36482" t="s">
        <v>1152</v>
      </c>
      <c r="C36482">
        <v>1</v>
      </c>
      <c r="D36482" t="s">
        <v>140</v>
      </c>
      <c r="E36482" t="s">
        <v>140</v>
      </c>
      <c r="F36482" t="s">
        <v>177</v>
      </c>
      <c r="G36482" t="s">
        <v>140</v>
      </c>
      <c r="H36482" t="s">
        <v>140</v>
      </c>
    </row>
    <row r="36483" spans="1:8" x14ac:dyDescent="0.35">
      <c r="A36483" t="s">
        <v>19</v>
      </c>
      <c r="B36483" t="s">
        <v>1151</v>
      </c>
      <c r="C36483">
        <v>2</v>
      </c>
      <c r="D36483" t="s">
        <v>140</v>
      </c>
      <c r="E36483" t="s">
        <v>177</v>
      </c>
      <c r="F36483" t="s">
        <v>140</v>
      </c>
      <c r="G36483" t="s">
        <v>140</v>
      </c>
      <c r="H36483" t="s">
        <v>140</v>
      </c>
    </row>
    <row r="36484" spans="1:8" x14ac:dyDescent="0.35">
      <c r="A36484" t="s">
        <v>19</v>
      </c>
      <c r="B36484" t="s">
        <v>1152</v>
      </c>
      <c r="C36484">
        <v>1</v>
      </c>
      <c r="D36484" t="s">
        <v>140</v>
      </c>
      <c r="E36484" t="s">
        <v>140</v>
      </c>
      <c r="F36484" t="s">
        <v>177</v>
      </c>
      <c r="G36484" t="s">
        <v>140</v>
      </c>
      <c r="H36484" t="s">
        <v>140</v>
      </c>
    </row>
    <row r="36485" spans="1:8" x14ac:dyDescent="0.35">
      <c r="A36485" t="s">
        <v>20</v>
      </c>
      <c r="B36485" t="s">
        <v>1151</v>
      </c>
      <c r="C36485">
        <v>2</v>
      </c>
      <c r="D36485" t="s">
        <v>140</v>
      </c>
      <c r="E36485" t="s">
        <v>177</v>
      </c>
      <c r="F36485" t="s">
        <v>140</v>
      </c>
      <c r="G36485" t="s">
        <v>140</v>
      </c>
      <c r="H36485" t="s">
        <v>140</v>
      </c>
    </row>
    <row r="36486" spans="1:8" x14ac:dyDescent="0.35">
      <c r="A36486" t="s">
        <v>20</v>
      </c>
      <c r="B36486" t="s">
        <v>339</v>
      </c>
      <c r="C36486">
        <v>1</v>
      </c>
      <c r="D36486" t="s">
        <v>140</v>
      </c>
      <c r="E36486" t="s">
        <v>177</v>
      </c>
      <c r="F36486" t="s">
        <v>140</v>
      </c>
      <c r="G36486" t="s">
        <v>140</v>
      </c>
      <c r="H36486" t="s">
        <v>140</v>
      </c>
    </row>
    <row r="36487" spans="1:8" x14ac:dyDescent="0.35">
      <c r="A36487" t="s">
        <v>21</v>
      </c>
      <c r="B36487" t="s">
        <v>339</v>
      </c>
      <c r="C36487">
        <v>1</v>
      </c>
      <c r="D36487" t="s">
        <v>140</v>
      </c>
      <c r="E36487" t="s">
        <v>140</v>
      </c>
      <c r="F36487" t="s">
        <v>177</v>
      </c>
      <c r="G36487" t="s">
        <v>140</v>
      </c>
      <c r="H36487" t="s">
        <v>140</v>
      </c>
    </row>
    <row r="36488" spans="1:8" x14ac:dyDescent="0.35">
      <c r="A36488" t="s">
        <v>22</v>
      </c>
      <c r="B36488" t="s">
        <v>1152</v>
      </c>
      <c r="C36488">
        <v>1</v>
      </c>
      <c r="D36488" t="s">
        <v>177</v>
      </c>
      <c r="E36488" t="s">
        <v>140</v>
      </c>
      <c r="F36488" t="s">
        <v>140</v>
      </c>
      <c r="G36488" t="s">
        <v>140</v>
      </c>
      <c r="H36488" t="s">
        <v>140</v>
      </c>
    </row>
    <row r="36489" spans="1:8" x14ac:dyDescent="0.35">
      <c r="A36489" t="s">
        <v>23</v>
      </c>
      <c r="B36489" t="s">
        <v>1151</v>
      </c>
      <c r="C36489">
        <v>3</v>
      </c>
      <c r="D36489" t="s">
        <v>140</v>
      </c>
      <c r="E36489" t="s">
        <v>632</v>
      </c>
      <c r="F36489" t="s">
        <v>633</v>
      </c>
      <c r="G36489" t="s">
        <v>140</v>
      </c>
      <c r="H36489" t="s">
        <v>140</v>
      </c>
    </row>
    <row r="36490" spans="1:8" x14ac:dyDescent="0.35">
      <c r="A36490" t="s">
        <v>23</v>
      </c>
      <c r="B36490" t="s">
        <v>1152</v>
      </c>
      <c r="C36490">
        <v>2</v>
      </c>
      <c r="D36490" t="s">
        <v>140</v>
      </c>
      <c r="E36490" t="s">
        <v>452</v>
      </c>
      <c r="F36490" t="s">
        <v>453</v>
      </c>
      <c r="G36490" t="s">
        <v>140</v>
      </c>
      <c r="H36490" t="s">
        <v>140</v>
      </c>
    </row>
    <row r="36491" spans="1:8" x14ac:dyDescent="0.35">
      <c r="A36491" t="s">
        <v>23</v>
      </c>
      <c r="B36491" t="s">
        <v>339</v>
      </c>
      <c r="C36491">
        <v>2</v>
      </c>
      <c r="D36491" t="s">
        <v>55</v>
      </c>
      <c r="E36491" t="s">
        <v>54</v>
      </c>
      <c r="F36491" t="s">
        <v>140</v>
      </c>
      <c r="G36491" t="s">
        <v>140</v>
      </c>
      <c r="H36491" t="s">
        <v>140</v>
      </c>
    </row>
    <row r="36492" spans="1:8" x14ac:dyDescent="0.35">
      <c r="A36492" t="s">
        <v>24</v>
      </c>
      <c r="B36492" t="s">
        <v>1151</v>
      </c>
      <c r="C36492">
        <v>1</v>
      </c>
      <c r="D36492" t="s">
        <v>140</v>
      </c>
      <c r="E36492" t="s">
        <v>177</v>
      </c>
      <c r="F36492" t="s">
        <v>140</v>
      </c>
      <c r="G36492" t="s">
        <v>140</v>
      </c>
      <c r="H36492" t="s">
        <v>140</v>
      </c>
    </row>
    <row r="36493" spans="1:8" x14ac:dyDescent="0.35">
      <c r="A36493" t="s">
        <v>24</v>
      </c>
      <c r="B36493" t="s">
        <v>1152</v>
      </c>
      <c r="C36493">
        <v>1</v>
      </c>
      <c r="D36493" t="s">
        <v>140</v>
      </c>
      <c r="E36493" t="s">
        <v>177</v>
      </c>
      <c r="F36493" t="s">
        <v>140</v>
      </c>
      <c r="G36493" t="s">
        <v>140</v>
      </c>
      <c r="H36493" t="s">
        <v>140</v>
      </c>
    </row>
    <row r="36494" spans="1:8" x14ac:dyDescent="0.35">
      <c r="A36494" t="s">
        <v>25</v>
      </c>
      <c r="B36494" t="s">
        <v>1152</v>
      </c>
      <c r="C36494">
        <v>1</v>
      </c>
      <c r="D36494" t="s">
        <v>140</v>
      </c>
      <c r="E36494" t="s">
        <v>140</v>
      </c>
      <c r="F36494" t="s">
        <v>177</v>
      </c>
      <c r="G36494" t="s">
        <v>140</v>
      </c>
      <c r="H36494" t="s">
        <v>140</v>
      </c>
    </row>
    <row r="36495" spans="1:8" x14ac:dyDescent="0.35">
      <c r="A36495" t="s">
        <v>26</v>
      </c>
      <c r="B36495" t="s">
        <v>1151</v>
      </c>
      <c r="C36495">
        <v>2</v>
      </c>
      <c r="D36495" t="s">
        <v>140</v>
      </c>
      <c r="E36495" t="s">
        <v>177</v>
      </c>
      <c r="F36495" t="s">
        <v>140</v>
      </c>
      <c r="G36495" t="s">
        <v>140</v>
      </c>
      <c r="H36495" t="s">
        <v>140</v>
      </c>
    </row>
    <row r="36496" spans="1:8" x14ac:dyDescent="0.35">
      <c r="A36496" t="s">
        <v>27</v>
      </c>
      <c r="B36496" t="s">
        <v>1152</v>
      </c>
      <c r="C36496">
        <v>1</v>
      </c>
      <c r="D36496" t="s">
        <v>177</v>
      </c>
      <c r="E36496" t="s">
        <v>140</v>
      </c>
      <c r="F36496" t="s">
        <v>140</v>
      </c>
      <c r="G36496" t="s">
        <v>140</v>
      </c>
      <c r="H36496" t="s">
        <v>140</v>
      </c>
    </row>
    <row r="36497" spans="1:8" x14ac:dyDescent="0.35">
      <c r="A36497" t="s">
        <v>28</v>
      </c>
      <c r="B36497" t="s">
        <v>1151</v>
      </c>
      <c r="C36497">
        <v>1</v>
      </c>
      <c r="D36497" t="s">
        <v>177</v>
      </c>
      <c r="E36497" t="s">
        <v>140</v>
      </c>
      <c r="F36497" t="s">
        <v>140</v>
      </c>
      <c r="G36497" t="s">
        <v>140</v>
      </c>
      <c r="H36497" t="s">
        <v>140</v>
      </c>
    </row>
    <row r="36498" spans="1:8" x14ac:dyDescent="0.35">
      <c r="A36498" t="s">
        <v>29</v>
      </c>
      <c r="B36498" t="s">
        <v>1151</v>
      </c>
      <c r="C36498">
        <v>1</v>
      </c>
      <c r="D36498" t="s">
        <v>140</v>
      </c>
      <c r="E36498" t="s">
        <v>177</v>
      </c>
      <c r="F36498" t="s">
        <v>140</v>
      </c>
      <c r="G36498" t="s">
        <v>140</v>
      </c>
      <c r="H36498" t="s">
        <v>140</v>
      </c>
    </row>
    <row r="36499" spans="1:8" x14ac:dyDescent="0.35">
      <c r="A36499" t="s">
        <v>30</v>
      </c>
      <c r="B36499" t="s">
        <v>339</v>
      </c>
    </row>
    <row r="36500" spans="1:8" x14ac:dyDescent="0.35">
      <c r="A36500" t="s">
        <v>31</v>
      </c>
      <c r="B36500" t="s">
        <v>1151</v>
      </c>
      <c r="C36500">
        <v>11</v>
      </c>
      <c r="D36500" t="s">
        <v>140</v>
      </c>
      <c r="E36500" t="s">
        <v>212</v>
      </c>
      <c r="F36500" t="s">
        <v>391</v>
      </c>
      <c r="G36500" t="s">
        <v>1045</v>
      </c>
      <c r="H36500" t="s">
        <v>140</v>
      </c>
    </row>
    <row r="36501" spans="1:8" x14ac:dyDescent="0.35">
      <c r="A36501" t="s">
        <v>31</v>
      </c>
      <c r="B36501" t="s">
        <v>1152</v>
      </c>
      <c r="C36501">
        <v>5</v>
      </c>
      <c r="D36501" t="s">
        <v>140</v>
      </c>
      <c r="E36501" t="s">
        <v>285</v>
      </c>
      <c r="F36501" t="s">
        <v>286</v>
      </c>
      <c r="G36501" t="s">
        <v>140</v>
      </c>
      <c r="H36501" t="s">
        <v>140</v>
      </c>
    </row>
    <row r="36502" spans="1:8" x14ac:dyDescent="0.35">
      <c r="A36502" t="s">
        <v>31</v>
      </c>
      <c r="B36502" t="s">
        <v>339</v>
      </c>
      <c r="C36502">
        <v>1</v>
      </c>
      <c r="D36502" t="s">
        <v>140</v>
      </c>
      <c r="E36502" t="s">
        <v>177</v>
      </c>
      <c r="F36502" t="s">
        <v>140</v>
      </c>
      <c r="G36502" t="s">
        <v>140</v>
      </c>
      <c r="H36502" t="s">
        <v>140</v>
      </c>
    </row>
    <row r="36503" spans="1:8" x14ac:dyDescent="0.35">
      <c r="A36503" t="s">
        <v>32</v>
      </c>
      <c r="B36503" t="s">
        <v>1151</v>
      </c>
      <c r="C36503">
        <v>46</v>
      </c>
      <c r="D36503" t="s">
        <v>293</v>
      </c>
      <c r="E36503" t="s">
        <v>899</v>
      </c>
      <c r="F36503" t="s">
        <v>1087</v>
      </c>
      <c r="G36503" t="s">
        <v>1022</v>
      </c>
      <c r="H36503" t="s">
        <v>1046</v>
      </c>
    </row>
    <row r="36504" spans="1:8" x14ac:dyDescent="0.35">
      <c r="A36504" t="s">
        <v>32</v>
      </c>
      <c r="B36504" t="s">
        <v>1152</v>
      </c>
      <c r="C36504">
        <v>24</v>
      </c>
      <c r="D36504" t="s">
        <v>659</v>
      </c>
      <c r="E36504" t="s">
        <v>296</v>
      </c>
      <c r="F36504" t="s">
        <v>331</v>
      </c>
      <c r="G36504" t="s">
        <v>140</v>
      </c>
      <c r="H36504" t="s">
        <v>140</v>
      </c>
    </row>
    <row r="36505" spans="1:8" x14ac:dyDescent="0.35">
      <c r="A36505" t="s">
        <v>32</v>
      </c>
      <c r="B36505" t="s">
        <v>339</v>
      </c>
      <c r="C36505">
        <v>7</v>
      </c>
      <c r="D36505" t="s">
        <v>1064</v>
      </c>
      <c r="E36505" t="s">
        <v>357</v>
      </c>
      <c r="F36505" t="s">
        <v>578</v>
      </c>
      <c r="G36505" t="s">
        <v>140</v>
      </c>
      <c r="H36505" t="s">
        <v>140</v>
      </c>
    </row>
    <row r="36507" spans="1:8" x14ac:dyDescent="0.35">
      <c r="A36507" t="s">
        <v>2506</v>
      </c>
    </row>
    <row r="36508" spans="1:8" x14ac:dyDescent="0.35">
      <c r="A36508" t="s">
        <v>2</v>
      </c>
      <c r="B36508" t="s">
        <v>1150</v>
      </c>
      <c r="C36508" t="s">
        <v>3</v>
      </c>
      <c r="D36508" t="s">
        <v>2491</v>
      </c>
      <c r="E36508" t="s">
        <v>2492</v>
      </c>
      <c r="F36508" t="s">
        <v>2490</v>
      </c>
      <c r="G36508" t="s">
        <v>2493</v>
      </c>
      <c r="H36508" t="s">
        <v>136</v>
      </c>
    </row>
    <row r="36509" spans="1:8" x14ac:dyDescent="0.35">
      <c r="A36509" t="s">
        <v>8</v>
      </c>
      <c r="B36509" t="s">
        <v>1151</v>
      </c>
      <c r="C36509">
        <v>7</v>
      </c>
      <c r="D36509" t="s">
        <v>1246</v>
      </c>
      <c r="E36509" t="s">
        <v>865</v>
      </c>
      <c r="F36509" t="s">
        <v>140</v>
      </c>
      <c r="G36509" t="s">
        <v>140</v>
      </c>
      <c r="H36509" t="s">
        <v>140</v>
      </c>
    </row>
    <row r="36510" spans="1:8" x14ac:dyDescent="0.35">
      <c r="A36510" t="s">
        <v>8</v>
      </c>
      <c r="B36510" t="s">
        <v>1152</v>
      </c>
      <c r="C36510">
        <v>4</v>
      </c>
      <c r="D36510" t="s">
        <v>737</v>
      </c>
      <c r="E36510" t="s">
        <v>879</v>
      </c>
      <c r="F36510" t="s">
        <v>879</v>
      </c>
      <c r="G36510" t="s">
        <v>140</v>
      </c>
      <c r="H36510" t="s">
        <v>140</v>
      </c>
    </row>
    <row r="36511" spans="1:8" x14ac:dyDescent="0.35">
      <c r="A36511" t="s">
        <v>8</v>
      </c>
      <c r="B36511" t="s">
        <v>339</v>
      </c>
      <c r="C36511">
        <v>1</v>
      </c>
      <c r="D36511" t="s">
        <v>140</v>
      </c>
      <c r="E36511" t="s">
        <v>140</v>
      </c>
      <c r="F36511" t="s">
        <v>177</v>
      </c>
      <c r="G36511" t="s">
        <v>140</v>
      </c>
      <c r="H36511" t="s">
        <v>140</v>
      </c>
    </row>
    <row r="36512" spans="1:8" x14ac:dyDescent="0.35">
      <c r="A36512" t="s">
        <v>9</v>
      </c>
      <c r="B36512" t="s">
        <v>1151</v>
      </c>
      <c r="C36512">
        <v>3</v>
      </c>
      <c r="D36512" t="s">
        <v>582</v>
      </c>
      <c r="E36512" t="s">
        <v>581</v>
      </c>
      <c r="F36512" t="s">
        <v>140</v>
      </c>
      <c r="G36512" t="s">
        <v>140</v>
      </c>
      <c r="H36512" t="s">
        <v>140</v>
      </c>
    </row>
    <row r="36513" spans="1:8" x14ac:dyDescent="0.35">
      <c r="A36513" t="s">
        <v>9</v>
      </c>
      <c r="B36513" t="s">
        <v>339</v>
      </c>
      <c r="C36513">
        <v>1</v>
      </c>
      <c r="D36513" t="s">
        <v>140</v>
      </c>
      <c r="E36513" t="s">
        <v>177</v>
      </c>
      <c r="F36513" t="s">
        <v>140</v>
      </c>
      <c r="G36513" t="s">
        <v>140</v>
      </c>
      <c r="H36513" t="s">
        <v>140</v>
      </c>
    </row>
    <row r="36514" spans="1:8" x14ac:dyDescent="0.35">
      <c r="A36514" t="s">
        <v>10</v>
      </c>
      <c r="B36514" t="s">
        <v>1151</v>
      </c>
      <c r="C36514">
        <v>4</v>
      </c>
      <c r="D36514" t="s">
        <v>714</v>
      </c>
      <c r="E36514" t="s">
        <v>715</v>
      </c>
      <c r="F36514" t="s">
        <v>140</v>
      </c>
      <c r="G36514" t="s">
        <v>140</v>
      </c>
      <c r="H36514" t="s">
        <v>140</v>
      </c>
    </row>
    <row r="36515" spans="1:8" x14ac:dyDescent="0.35">
      <c r="A36515" t="s">
        <v>10</v>
      </c>
      <c r="B36515" t="s">
        <v>1152</v>
      </c>
      <c r="C36515">
        <v>3</v>
      </c>
      <c r="D36515" t="s">
        <v>406</v>
      </c>
      <c r="E36515" t="s">
        <v>924</v>
      </c>
      <c r="F36515" t="s">
        <v>363</v>
      </c>
      <c r="G36515" t="s">
        <v>140</v>
      </c>
      <c r="H36515" t="s">
        <v>140</v>
      </c>
    </row>
    <row r="36516" spans="1:8" x14ac:dyDescent="0.35">
      <c r="A36516" t="s">
        <v>11</v>
      </c>
      <c r="B36516" t="s">
        <v>1151</v>
      </c>
      <c r="C36516">
        <v>3</v>
      </c>
      <c r="D36516" t="s">
        <v>140</v>
      </c>
      <c r="E36516" t="s">
        <v>177</v>
      </c>
      <c r="F36516" t="s">
        <v>140</v>
      </c>
      <c r="G36516" t="s">
        <v>140</v>
      </c>
      <c r="H36516" t="s">
        <v>140</v>
      </c>
    </row>
    <row r="36517" spans="1:8" x14ac:dyDescent="0.35">
      <c r="A36517" t="s">
        <v>12</v>
      </c>
      <c r="B36517" t="s">
        <v>1151</v>
      </c>
      <c r="C36517">
        <v>18</v>
      </c>
      <c r="D36517" t="s">
        <v>407</v>
      </c>
      <c r="E36517" t="s">
        <v>545</v>
      </c>
      <c r="F36517" t="s">
        <v>1043</v>
      </c>
      <c r="G36517" t="s">
        <v>140</v>
      </c>
      <c r="H36517" t="s">
        <v>140</v>
      </c>
    </row>
    <row r="36518" spans="1:8" x14ac:dyDescent="0.35">
      <c r="A36518" t="s">
        <v>12</v>
      </c>
      <c r="B36518" t="s">
        <v>1152</v>
      </c>
      <c r="C36518">
        <v>5</v>
      </c>
      <c r="D36518" t="s">
        <v>237</v>
      </c>
      <c r="E36518" t="s">
        <v>814</v>
      </c>
      <c r="F36518" t="s">
        <v>926</v>
      </c>
      <c r="G36518" t="s">
        <v>140</v>
      </c>
      <c r="H36518" t="s">
        <v>140</v>
      </c>
    </row>
    <row r="36519" spans="1:8" x14ac:dyDescent="0.35">
      <c r="A36519" t="s">
        <v>12</v>
      </c>
      <c r="B36519" t="s">
        <v>339</v>
      </c>
      <c r="C36519">
        <v>7</v>
      </c>
      <c r="D36519" t="s">
        <v>1123</v>
      </c>
      <c r="E36519" t="s">
        <v>140</v>
      </c>
      <c r="F36519" t="s">
        <v>1045</v>
      </c>
      <c r="G36519" t="s">
        <v>140</v>
      </c>
      <c r="H36519" t="s">
        <v>140</v>
      </c>
    </row>
    <row r="36520" spans="1:8" x14ac:dyDescent="0.35">
      <c r="A36520" t="s">
        <v>13</v>
      </c>
      <c r="B36520" t="s">
        <v>1151</v>
      </c>
      <c r="C36520">
        <v>9</v>
      </c>
      <c r="D36520" t="s">
        <v>986</v>
      </c>
      <c r="E36520" t="s">
        <v>985</v>
      </c>
      <c r="F36520" t="s">
        <v>140</v>
      </c>
      <c r="G36520" t="s">
        <v>140</v>
      </c>
      <c r="H36520" t="s">
        <v>140</v>
      </c>
    </row>
    <row r="36521" spans="1:8" x14ac:dyDescent="0.35">
      <c r="A36521" t="s">
        <v>13</v>
      </c>
      <c r="B36521" t="s">
        <v>1152</v>
      </c>
      <c r="C36521">
        <v>9</v>
      </c>
      <c r="D36521" t="s">
        <v>437</v>
      </c>
      <c r="E36521" t="s">
        <v>910</v>
      </c>
      <c r="F36521" t="s">
        <v>1071</v>
      </c>
      <c r="G36521" t="s">
        <v>140</v>
      </c>
      <c r="H36521" t="s">
        <v>140</v>
      </c>
    </row>
    <row r="36522" spans="1:8" x14ac:dyDescent="0.35">
      <c r="A36522" t="s">
        <v>13</v>
      </c>
      <c r="B36522" t="s">
        <v>339</v>
      </c>
      <c r="C36522">
        <v>2</v>
      </c>
      <c r="D36522" t="s">
        <v>177</v>
      </c>
      <c r="E36522" t="s">
        <v>140</v>
      </c>
      <c r="F36522" t="s">
        <v>140</v>
      </c>
      <c r="G36522" t="s">
        <v>140</v>
      </c>
      <c r="H36522" t="s">
        <v>140</v>
      </c>
    </row>
    <row r="36523" spans="1:8" x14ac:dyDescent="0.35">
      <c r="A36523" t="s">
        <v>14</v>
      </c>
      <c r="B36523" t="s">
        <v>1151</v>
      </c>
      <c r="C36523">
        <v>4</v>
      </c>
      <c r="D36523" t="s">
        <v>140</v>
      </c>
      <c r="E36523" t="s">
        <v>763</v>
      </c>
      <c r="F36523" t="s">
        <v>762</v>
      </c>
      <c r="G36523" t="s">
        <v>140</v>
      </c>
      <c r="H36523" t="s">
        <v>140</v>
      </c>
    </row>
    <row r="36524" spans="1:8" x14ac:dyDescent="0.35">
      <c r="A36524" t="s">
        <v>14</v>
      </c>
      <c r="B36524" t="s">
        <v>1152</v>
      </c>
      <c r="C36524">
        <v>2</v>
      </c>
      <c r="D36524" t="s">
        <v>430</v>
      </c>
      <c r="E36524" t="s">
        <v>431</v>
      </c>
      <c r="F36524" t="s">
        <v>140</v>
      </c>
      <c r="G36524" t="s">
        <v>140</v>
      </c>
      <c r="H36524" t="s">
        <v>140</v>
      </c>
    </row>
    <row r="36525" spans="1:8" x14ac:dyDescent="0.35">
      <c r="A36525" t="s">
        <v>14</v>
      </c>
      <c r="B36525" t="s">
        <v>339</v>
      </c>
      <c r="C36525">
        <v>1</v>
      </c>
      <c r="D36525" t="s">
        <v>177</v>
      </c>
      <c r="E36525" t="s">
        <v>140</v>
      </c>
      <c r="F36525" t="s">
        <v>140</v>
      </c>
      <c r="G36525" t="s">
        <v>140</v>
      </c>
      <c r="H36525" t="s">
        <v>140</v>
      </c>
    </row>
    <row r="36526" spans="1:8" x14ac:dyDescent="0.35">
      <c r="A36526" t="s">
        <v>15</v>
      </c>
      <c r="B36526" t="s">
        <v>1151</v>
      </c>
      <c r="C36526">
        <v>5</v>
      </c>
      <c r="D36526" t="s">
        <v>389</v>
      </c>
      <c r="E36526" t="s">
        <v>911</v>
      </c>
      <c r="F36526" t="s">
        <v>309</v>
      </c>
      <c r="G36526" t="s">
        <v>140</v>
      </c>
      <c r="H36526" t="s">
        <v>140</v>
      </c>
    </row>
    <row r="36527" spans="1:8" x14ac:dyDescent="0.35">
      <c r="A36527" t="s">
        <v>15</v>
      </c>
      <c r="B36527" t="s">
        <v>1152</v>
      </c>
      <c r="C36527">
        <v>5</v>
      </c>
      <c r="D36527" t="s">
        <v>1084</v>
      </c>
      <c r="E36527" t="s">
        <v>1083</v>
      </c>
      <c r="F36527" t="s">
        <v>140</v>
      </c>
      <c r="G36527" t="s">
        <v>140</v>
      </c>
      <c r="H36527" t="s">
        <v>140</v>
      </c>
    </row>
    <row r="36528" spans="1:8" x14ac:dyDescent="0.35">
      <c r="A36528" t="s">
        <v>16</v>
      </c>
      <c r="B36528" t="s">
        <v>1151</v>
      </c>
      <c r="C36528">
        <v>2</v>
      </c>
      <c r="D36528" t="s">
        <v>624</v>
      </c>
      <c r="E36528" t="s">
        <v>140</v>
      </c>
      <c r="F36528" t="s">
        <v>140</v>
      </c>
      <c r="G36528" t="s">
        <v>625</v>
      </c>
      <c r="H36528" t="s">
        <v>140</v>
      </c>
    </row>
    <row r="36529" spans="1:8" x14ac:dyDescent="0.35">
      <c r="A36529" t="s">
        <v>16</v>
      </c>
      <c r="B36529" t="s">
        <v>1152</v>
      </c>
      <c r="C36529">
        <v>1</v>
      </c>
      <c r="D36529" t="s">
        <v>177</v>
      </c>
      <c r="E36529" t="s">
        <v>140</v>
      </c>
      <c r="F36529" t="s">
        <v>140</v>
      </c>
      <c r="G36529" t="s">
        <v>140</v>
      </c>
      <c r="H36529" t="s">
        <v>140</v>
      </c>
    </row>
    <row r="36530" spans="1:8" x14ac:dyDescent="0.35">
      <c r="A36530" t="s">
        <v>17</v>
      </c>
      <c r="B36530" t="s">
        <v>1151</v>
      </c>
      <c r="C36530">
        <v>2</v>
      </c>
      <c r="D36530" t="s">
        <v>140</v>
      </c>
      <c r="E36530" t="s">
        <v>429</v>
      </c>
      <c r="F36530" t="s">
        <v>428</v>
      </c>
      <c r="G36530" t="s">
        <v>140</v>
      </c>
      <c r="H36530" t="s">
        <v>140</v>
      </c>
    </row>
    <row r="36531" spans="1:8" x14ac:dyDescent="0.35">
      <c r="A36531" t="s">
        <v>18</v>
      </c>
      <c r="B36531" t="s">
        <v>1151</v>
      </c>
      <c r="C36531">
        <v>7</v>
      </c>
      <c r="D36531" t="s">
        <v>408</v>
      </c>
      <c r="E36531" t="s">
        <v>677</v>
      </c>
      <c r="F36531" t="s">
        <v>140</v>
      </c>
      <c r="G36531" t="s">
        <v>433</v>
      </c>
      <c r="H36531" t="s">
        <v>140</v>
      </c>
    </row>
    <row r="36532" spans="1:8" x14ac:dyDescent="0.35">
      <c r="A36532" t="s">
        <v>18</v>
      </c>
      <c r="B36532" t="s">
        <v>1152</v>
      </c>
      <c r="C36532">
        <v>2</v>
      </c>
      <c r="D36532" t="s">
        <v>140</v>
      </c>
      <c r="E36532" t="s">
        <v>177</v>
      </c>
      <c r="F36532" t="s">
        <v>140</v>
      </c>
      <c r="G36532" t="s">
        <v>140</v>
      </c>
      <c r="H36532" t="s">
        <v>140</v>
      </c>
    </row>
    <row r="36533" spans="1:8" x14ac:dyDescent="0.35">
      <c r="A36533" t="s">
        <v>18</v>
      </c>
      <c r="B36533" t="s">
        <v>339</v>
      </c>
      <c r="C36533">
        <v>1</v>
      </c>
      <c r="D36533" t="s">
        <v>177</v>
      </c>
      <c r="E36533" t="s">
        <v>140</v>
      </c>
      <c r="F36533" t="s">
        <v>140</v>
      </c>
      <c r="G36533" t="s">
        <v>140</v>
      </c>
      <c r="H36533" t="s">
        <v>140</v>
      </c>
    </row>
    <row r="36534" spans="1:8" x14ac:dyDescent="0.35">
      <c r="A36534" t="s">
        <v>19</v>
      </c>
      <c r="B36534" t="s">
        <v>1151</v>
      </c>
      <c r="C36534">
        <v>7</v>
      </c>
      <c r="D36534" t="s">
        <v>770</v>
      </c>
      <c r="E36534" t="s">
        <v>771</v>
      </c>
      <c r="F36534" t="s">
        <v>140</v>
      </c>
      <c r="G36534" t="s">
        <v>140</v>
      </c>
      <c r="H36534" t="s">
        <v>140</v>
      </c>
    </row>
    <row r="36535" spans="1:8" x14ac:dyDescent="0.35">
      <c r="A36535" t="s">
        <v>19</v>
      </c>
      <c r="B36535" t="s">
        <v>1152</v>
      </c>
      <c r="C36535">
        <v>3</v>
      </c>
      <c r="D36535" t="s">
        <v>140</v>
      </c>
      <c r="E36535" t="s">
        <v>177</v>
      </c>
      <c r="F36535" t="s">
        <v>140</v>
      </c>
      <c r="G36535" t="s">
        <v>140</v>
      </c>
      <c r="H36535" t="s">
        <v>140</v>
      </c>
    </row>
    <row r="36536" spans="1:8" x14ac:dyDescent="0.35">
      <c r="A36536" t="s">
        <v>20</v>
      </c>
      <c r="B36536" t="s">
        <v>1151</v>
      </c>
      <c r="C36536">
        <v>2</v>
      </c>
      <c r="D36536" t="s">
        <v>906</v>
      </c>
      <c r="E36536" t="s">
        <v>140</v>
      </c>
      <c r="F36536" t="s">
        <v>140</v>
      </c>
      <c r="G36536" t="s">
        <v>140</v>
      </c>
      <c r="H36536" t="s">
        <v>729</v>
      </c>
    </row>
    <row r="36537" spans="1:8" x14ac:dyDescent="0.35">
      <c r="A36537" t="s">
        <v>21</v>
      </c>
      <c r="B36537" t="s">
        <v>1151</v>
      </c>
      <c r="C36537">
        <v>3</v>
      </c>
      <c r="D36537" t="s">
        <v>196</v>
      </c>
      <c r="E36537" t="s">
        <v>196</v>
      </c>
      <c r="F36537" t="s">
        <v>140</v>
      </c>
      <c r="G36537" t="s">
        <v>196</v>
      </c>
      <c r="H36537" t="s">
        <v>140</v>
      </c>
    </row>
    <row r="36538" spans="1:8" x14ac:dyDescent="0.35">
      <c r="A36538" t="s">
        <v>21</v>
      </c>
      <c r="B36538" t="s">
        <v>339</v>
      </c>
      <c r="C36538">
        <v>2</v>
      </c>
      <c r="D36538" t="s">
        <v>610</v>
      </c>
      <c r="E36538" t="s">
        <v>610</v>
      </c>
      <c r="F36538" t="s">
        <v>140</v>
      </c>
      <c r="G36538" t="s">
        <v>140</v>
      </c>
      <c r="H36538" t="s">
        <v>140</v>
      </c>
    </row>
    <row r="36539" spans="1:8" x14ac:dyDescent="0.35">
      <c r="A36539" t="s">
        <v>22</v>
      </c>
      <c r="B36539" t="s">
        <v>1151</v>
      </c>
      <c r="C36539">
        <v>4</v>
      </c>
      <c r="D36539" t="s">
        <v>959</v>
      </c>
      <c r="E36539" t="s">
        <v>958</v>
      </c>
      <c r="F36539" t="s">
        <v>140</v>
      </c>
      <c r="G36539" t="s">
        <v>140</v>
      </c>
      <c r="H36539" t="s">
        <v>140</v>
      </c>
    </row>
    <row r="36540" spans="1:8" x14ac:dyDescent="0.35">
      <c r="A36540" t="s">
        <v>22</v>
      </c>
      <c r="B36540" t="s">
        <v>1152</v>
      </c>
      <c r="C36540">
        <v>3</v>
      </c>
      <c r="D36540" t="s">
        <v>128</v>
      </c>
      <c r="E36540" t="s">
        <v>127</v>
      </c>
      <c r="F36540" t="s">
        <v>140</v>
      </c>
      <c r="G36540" t="s">
        <v>140</v>
      </c>
      <c r="H36540" t="s">
        <v>140</v>
      </c>
    </row>
    <row r="36541" spans="1:8" x14ac:dyDescent="0.35">
      <c r="A36541" t="s">
        <v>23</v>
      </c>
      <c r="B36541" t="s">
        <v>1151</v>
      </c>
      <c r="C36541">
        <v>16</v>
      </c>
      <c r="D36541" t="s">
        <v>59</v>
      </c>
      <c r="E36541" t="s">
        <v>484</v>
      </c>
      <c r="F36541" t="s">
        <v>733</v>
      </c>
      <c r="G36541" t="s">
        <v>917</v>
      </c>
      <c r="H36541" t="s">
        <v>140</v>
      </c>
    </row>
    <row r="36542" spans="1:8" x14ac:dyDescent="0.35">
      <c r="A36542" t="s">
        <v>23</v>
      </c>
      <c r="B36542" t="s">
        <v>1152</v>
      </c>
      <c r="C36542">
        <v>6</v>
      </c>
      <c r="D36542" t="s">
        <v>935</v>
      </c>
      <c r="E36542" t="s">
        <v>934</v>
      </c>
      <c r="F36542" t="s">
        <v>140</v>
      </c>
      <c r="G36542" t="s">
        <v>140</v>
      </c>
      <c r="H36542" t="s">
        <v>140</v>
      </c>
    </row>
    <row r="36543" spans="1:8" x14ac:dyDescent="0.35">
      <c r="A36543" t="s">
        <v>23</v>
      </c>
      <c r="B36543" t="s">
        <v>339</v>
      </c>
      <c r="C36543">
        <v>3</v>
      </c>
      <c r="D36543" t="s">
        <v>693</v>
      </c>
      <c r="E36543" t="s">
        <v>692</v>
      </c>
      <c r="F36543" t="s">
        <v>140</v>
      </c>
      <c r="G36543" t="s">
        <v>140</v>
      </c>
      <c r="H36543" t="s">
        <v>140</v>
      </c>
    </row>
    <row r="36544" spans="1:8" x14ac:dyDescent="0.35">
      <c r="A36544" t="s">
        <v>24</v>
      </c>
      <c r="B36544" t="s">
        <v>1151</v>
      </c>
      <c r="C36544">
        <v>8</v>
      </c>
      <c r="D36544" t="s">
        <v>425</v>
      </c>
      <c r="E36544" t="s">
        <v>704</v>
      </c>
      <c r="F36544" t="s">
        <v>140</v>
      </c>
      <c r="G36544" t="s">
        <v>199</v>
      </c>
      <c r="H36544" t="s">
        <v>140</v>
      </c>
    </row>
    <row r="36545" spans="1:8" x14ac:dyDescent="0.35">
      <c r="A36545" t="s">
        <v>24</v>
      </c>
      <c r="B36545" t="s">
        <v>1152</v>
      </c>
      <c r="C36545">
        <v>4</v>
      </c>
      <c r="D36545" t="s">
        <v>467</v>
      </c>
      <c r="E36545" t="s">
        <v>467</v>
      </c>
      <c r="F36545" t="s">
        <v>467</v>
      </c>
      <c r="G36545" t="s">
        <v>467</v>
      </c>
      <c r="H36545" t="s">
        <v>140</v>
      </c>
    </row>
    <row r="36546" spans="1:8" x14ac:dyDescent="0.35">
      <c r="A36546" t="s">
        <v>25</v>
      </c>
      <c r="B36546" t="s">
        <v>1151</v>
      </c>
      <c r="C36546">
        <v>5</v>
      </c>
      <c r="D36546" t="s">
        <v>727</v>
      </c>
      <c r="E36546" t="s">
        <v>726</v>
      </c>
      <c r="F36546" t="s">
        <v>140</v>
      </c>
      <c r="G36546" t="s">
        <v>140</v>
      </c>
      <c r="H36546" t="s">
        <v>140</v>
      </c>
    </row>
    <row r="36547" spans="1:8" x14ac:dyDescent="0.35">
      <c r="A36547" t="s">
        <v>25</v>
      </c>
      <c r="B36547" t="s">
        <v>1152</v>
      </c>
      <c r="C36547">
        <v>1</v>
      </c>
      <c r="D36547" t="s">
        <v>177</v>
      </c>
      <c r="E36547" t="s">
        <v>140</v>
      </c>
      <c r="F36547" t="s">
        <v>140</v>
      </c>
      <c r="G36547" t="s">
        <v>140</v>
      </c>
      <c r="H36547" t="s">
        <v>140</v>
      </c>
    </row>
    <row r="36548" spans="1:8" x14ac:dyDescent="0.35">
      <c r="A36548" t="s">
        <v>25</v>
      </c>
      <c r="B36548" t="s">
        <v>339</v>
      </c>
      <c r="C36548">
        <v>1</v>
      </c>
      <c r="D36548" t="s">
        <v>177</v>
      </c>
      <c r="E36548" t="s">
        <v>140</v>
      </c>
      <c r="F36548" t="s">
        <v>140</v>
      </c>
      <c r="G36548" t="s">
        <v>140</v>
      </c>
      <c r="H36548" t="s">
        <v>140</v>
      </c>
    </row>
    <row r="36549" spans="1:8" x14ac:dyDescent="0.35">
      <c r="A36549" t="s">
        <v>26</v>
      </c>
      <c r="B36549" t="s">
        <v>1151</v>
      </c>
      <c r="C36549">
        <v>2</v>
      </c>
      <c r="D36549" t="s">
        <v>221</v>
      </c>
      <c r="E36549" t="s">
        <v>140</v>
      </c>
      <c r="F36549" t="s">
        <v>220</v>
      </c>
      <c r="G36549" t="s">
        <v>140</v>
      </c>
      <c r="H36549" t="s">
        <v>140</v>
      </c>
    </row>
    <row r="36550" spans="1:8" x14ac:dyDescent="0.35">
      <c r="A36550" t="s">
        <v>27</v>
      </c>
      <c r="B36550" t="s">
        <v>1151</v>
      </c>
      <c r="C36550">
        <v>1</v>
      </c>
      <c r="D36550" t="s">
        <v>177</v>
      </c>
      <c r="E36550" t="s">
        <v>140</v>
      </c>
      <c r="F36550" t="s">
        <v>140</v>
      </c>
      <c r="G36550" t="s">
        <v>140</v>
      </c>
      <c r="H36550" t="s">
        <v>140</v>
      </c>
    </row>
    <row r="36551" spans="1:8" x14ac:dyDescent="0.35">
      <c r="A36551" t="s">
        <v>27</v>
      </c>
      <c r="B36551" t="s">
        <v>1152</v>
      </c>
      <c r="C36551">
        <v>1</v>
      </c>
      <c r="D36551" t="s">
        <v>140</v>
      </c>
      <c r="E36551" t="s">
        <v>177</v>
      </c>
      <c r="F36551" t="s">
        <v>140</v>
      </c>
      <c r="G36551" t="s">
        <v>140</v>
      </c>
      <c r="H36551" t="s">
        <v>140</v>
      </c>
    </row>
    <row r="36552" spans="1:8" x14ac:dyDescent="0.35">
      <c r="A36552" t="s">
        <v>27</v>
      </c>
      <c r="B36552" t="s">
        <v>339</v>
      </c>
      <c r="C36552">
        <v>1</v>
      </c>
      <c r="D36552" t="s">
        <v>140</v>
      </c>
      <c r="E36552" t="s">
        <v>177</v>
      </c>
      <c r="F36552" t="s">
        <v>140</v>
      </c>
      <c r="G36552" t="s">
        <v>140</v>
      </c>
      <c r="H36552" t="s">
        <v>140</v>
      </c>
    </row>
    <row r="36553" spans="1:8" x14ac:dyDescent="0.35">
      <c r="A36553" t="s">
        <v>28</v>
      </c>
      <c r="B36553" t="s">
        <v>1151</v>
      </c>
      <c r="C36553">
        <v>6</v>
      </c>
      <c r="D36553" t="s">
        <v>324</v>
      </c>
      <c r="E36553" t="s">
        <v>323</v>
      </c>
      <c r="F36553" t="s">
        <v>140</v>
      </c>
      <c r="G36553" t="s">
        <v>140</v>
      </c>
      <c r="H36553" t="s">
        <v>140</v>
      </c>
    </row>
    <row r="36554" spans="1:8" x14ac:dyDescent="0.35">
      <c r="A36554" t="s">
        <v>28</v>
      </c>
      <c r="B36554" t="s">
        <v>1152</v>
      </c>
      <c r="C36554">
        <v>2</v>
      </c>
      <c r="D36554" t="s">
        <v>805</v>
      </c>
      <c r="E36554" t="s">
        <v>140</v>
      </c>
      <c r="F36554" t="s">
        <v>804</v>
      </c>
      <c r="G36554" t="s">
        <v>140</v>
      </c>
      <c r="H36554" t="s">
        <v>140</v>
      </c>
    </row>
    <row r="36555" spans="1:8" x14ac:dyDescent="0.35">
      <c r="A36555" t="s">
        <v>28</v>
      </c>
      <c r="B36555" t="s">
        <v>339</v>
      </c>
      <c r="C36555">
        <v>1</v>
      </c>
      <c r="D36555" t="s">
        <v>177</v>
      </c>
      <c r="E36555" t="s">
        <v>140</v>
      </c>
      <c r="F36555" t="s">
        <v>140</v>
      </c>
      <c r="G36555" t="s">
        <v>140</v>
      </c>
      <c r="H36555" t="s">
        <v>140</v>
      </c>
    </row>
    <row r="36556" spans="1:8" x14ac:dyDescent="0.35">
      <c r="A36556" t="s">
        <v>29</v>
      </c>
      <c r="B36556" t="s">
        <v>1151</v>
      </c>
      <c r="C36556">
        <v>1</v>
      </c>
      <c r="D36556" t="s">
        <v>140</v>
      </c>
      <c r="E36556" t="s">
        <v>177</v>
      </c>
      <c r="F36556" t="s">
        <v>140</v>
      </c>
      <c r="G36556" t="s">
        <v>140</v>
      </c>
      <c r="H36556" t="s">
        <v>140</v>
      </c>
    </row>
    <row r="36557" spans="1:8" x14ac:dyDescent="0.35">
      <c r="A36557" t="s">
        <v>30</v>
      </c>
      <c r="B36557" t="s">
        <v>1151</v>
      </c>
      <c r="C36557">
        <v>1</v>
      </c>
      <c r="D36557" t="s">
        <v>140</v>
      </c>
      <c r="E36557" t="s">
        <v>177</v>
      </c>
      <c r="F36557" t="s">
        <v>140</v>
      </c>
      <c r="G36557" t="s">
        <v>140</v>
      </c>
      <c r="H36557" t="s">
        <v>140</v>
      </c>
    </row>
    <row r="36558" spans="1:8" x14ac:dyDescent="0.35">
      <c r="A36558" t="s">
        <v>30</v>
      </c>
      <c r="B36558" t="s">
        <v>1152</v>
      </c>
      <c r="C36558">
        <v>2</v>
      </c>
      <c r="D36558" t="s">
        <v>140</v>
      </c>
      <c r="E36558" t="s">
        <v>140</v>
      </c>
      <c r="F36558" t="s">
        <v>177</v>
      </c>
      <c r="G36558" t="s">
        <v>140</v>
      </c>
      <c r="H36558" t="s">
        <v>140</v>
      </c>
    </row>
    <row r="36559" spans="1:8" x14ac:dyDescent="0.35">
      <c r="A36559" t="s">
        <v>31</v>
      </c>
      <c r="B36559" t="s">
        <v>1151</v>
      </c>
      <c r="C36559">
        <v>31</v>
      </c>
      <c r="D36559" t="s">
        <v>611</v>
      </c>
      <c r="E36559" t="s">
        <v>545</v>
      </c>
      <c r="F36559" t="s">
        <v>1007</v>
      </c>
      <c r="G36559" t="s">
        <v>140</v>
      </c>
      <c r="H36559" t="s">
        <v>140</v>
      </c>
    </row>
    <row r="36560" spans="1:8" x14ac:dyDescent="0.35">
      <c r="A36560" t="s">
        <v>31</v>
      </c>
      <c r="B36560" t="s">
        <v>1152</v>
      </c>
      <c r="C36560">
        <v>6</v>
      </c>
      <c r="D36560" t="s">
        <v>684</v>
      </c>
      <c r="E36560" t="s">
        <v>685</v>
      </c>
      <c r="F36560" t="s">
        <v>140</v>
      </c>
      <c r="G36560" t="s">
        <v>140</v>
      </c>
      <c r="H36560" t="s">
        <v>140</v>
      </c>
    </row>
    <row r="36561" spans="1:8" x14ac:dyDescent="0.35">
      <c r="A36561" t="s">
        <v>31</v>
      </c>
      <c r="B36561" t="s">
        <v>339</v>
      </c>
      <c r="C36561">
        <v>4</v>
      </c>
      <c r="D36561" t="s">
        <v>103</v>
      </c>
      <c r="E36561" t="s">
        <v>104</v>
      </c>
      <c r="F36561" t="s">
        <v>140</v>
      </c>
      <c r="G36561" t="s">
        <v>140</v>
      </c>
      <c r="H36561" t="s">
        <v>140</v>
      </c>
    </row>
    <row r="36562" spans="1:8" x14ac:dyDescent="0.35">
      <c r="A36562" t="s">
        <v>32</v>
      </c>
      <c r="B36562" t="s">
        <v>1151</v>
      </c>
      <c r="C36562">
        <v>151</v>
      </c>
      <c r="D36562" t="s">
        <v>565</v>
      </c>
      <c r="E36562" t="s">
        <v>310</v>
      </c>
      <c r="F36562" t="s">
        <v>953</v>
      </c>
      <c r="G36562" t="s">
        <v>801</v>
      </c>
      <c r="H36562" t="s">
        <v>1016</v>
      </c>
    </row>
    <row r="36563" spans="1:8" x14ac:dyDescent="0.35">
      <c r="A36563" t="s">
        <v>32</v>
      </c>
      <c r="B36563" t="s">
        <v>1152</v>
      </c>
      <c r="C36563">
        <v>59</v>
      </c>
      <c r="D36563" t="s">
        <v>212</v>
      </c>
      <c r="E36563" t="s">
        <v>71</v>
      </c>
      <c r="F36563" t="s">
        <v>841</v>
      </c>
      <c r="G36563" t="s">
        <v>869</v>
      </c>
      <c r="H36563" t="s">
        <v>140</v>
      </c>
    </row>
    <row r="36564" spans="1:8" x14ac:dyDescent="0.35">
      <c r="A36564" t="s">
        <v>32</v>
      </c>
      <c r="B36564" t="s">
        <v>339</v>
      </c>
      <c r="C36564">
        <v>25</v>
      </c>
      <c r="D36564" t="s">
        <v>380</v>
      </c>
      <c r="E36564" t="s">
        <v>880</v>
      </c>
      <c r="F36564" t="s">
        <v>1070</v>
      </c>
      <c r="G36564" t="s">
        <v>140</v>
      </c>
      <c r="H36564" t="s">
        <v>140</v>
      </c>
    </row>
    <row r="36566" spans="1:8" x14ac:dyDescent="0.35">
      <c r="A36566" t="s">
        <v>2507</v>
      </c>
    </row>
    <row r="36567" spans="1:8" x14ac:dyDescent="0.35">
      <c r="A36567" t="s">
        <v>2</v>
      </c>
      <c r="B36567" t="s">
        <v>1150</v>
      </c>
      <c r="C36567" t="s">
        <v>3</v>
      </c>
      <c r="D36567" t="s">
        <v>2490</v>
      </c>
      <c r="E36567" t="s">
        <v>2491</v>
      </c>
      <c r="F36567" t="s">
        <v>2492</v>
      </c>
      <c r="G36567" t="s">
        <v>2493</v>
      </c>
      <c r="H36567" t="s">
        <v>136</v>
      </c>
    </row>
    <row r="36568" spans="1:8" x14ac:dyDescent="0.35">
      <c r="A36568" t="s">
        <v>8</v>
      </c>
      <c r="B36568" t="s">
        <v>1151</v>
      </c>
      <c r="C36568">
        <v>3</v>
      </c>
      <c r="D36568" t="s">
        <v>140</v>
      </c>
      <c r="E36568" t="s">
        <v>417</v>
      </c>
      <c r="F36568" t="s">
        <v>416</v>
      </c>
      <c r="G36568" t="s">
        <v>140</v>
      </c>
      <c r="H36568" t="s">
        <v>140</v>
      </c>
    </row>
    <row r="36569" spans="1:8" x14ac:dyDescent="0.35">
      <c r="A36569" t="s">
        <v>8</v>
      </c>
      <c r="B36569" t="s">
        <v>1152</v>
      </c>
      <c r="C36569">
        <v>2</v>
      </c>
      <c r="D36569" t="s">
        <v>140</v>
      </c>
      <c r="E36569" t="s">
        <v>177</v>
      </c>
      <c r="F36569" t="s">
        <v>140</v>
      </c>
      <c r="G36569" t="s">
        <v>140</v>
      </c>
      <c r="H36569" t="s">
        <v>140</v>
      </c>
    </row>
    <row r="36570" spans="1:8" x14ac:dyDescent="0.35">
      <c r="A36570" t="s">
        <v>8</v>
      </c>
      <c r="B36570" t="s">
        <v>339</v>
      </c>
      <c r="C36570">
        <v>2</v>
      </c>
      <c r="D36570" t="s">
        <v>882</v>
      </c>
      <c r="E36570" t="s">
        <v>140</v>
      </c>
      <c r="F36570" t="s">
        <v>881</v>
      </c>
      <c r="G36570" t="s">
        <v>140</v>
      </c>
      <c r="H36570" t="s">
        <v>140</v>
      </c>
    </row>
    <row r="36571" spans="1:8" x14ac:dyDescent="0.35">
      <c r="A36571" t="s">
        <v>9</v>
      </c>
      <c r="B36571" t="s">
        <v>1152</v>
      </c>
      <c r="C36571">
        <v>1</v>
      </c>
      <c r="D36571" t="s">
        <v>140</v>
      </c>
      <c r="E36571" t="s">
        <v>177</v>
      </c>
      <c r="F36571" t="s">
        <v>140</v>
      </c>
      <c r="G36571" t="s">
        <v>140</v>
      </c>
      <c r="H36571" t="s">
        <v>140</v>
      </c>
    </row>
    <row r="36572" spans="1:8" x14ac:dyDescent="0.35">
      <c r="A36572" t="s">
        <v>10</v>
      </c>
      <c r="B36572" t="s">
        <v>1151</v>
      </c>
      <c r="C36572">
        <v>2</v>
      </c>
      <c r="D36572" t="s">
        <v>140</v>
      </c>
      <c r="E36572" t="s">
        <v>177</v>
      </c>
      <c r="F36572" t="s">
        <v>140</v>
      </c>
      <c r="G36572" t="s">
        <v>140</v>
      </c>
      <c r="H36572" t="s">
        <v>140</v>
      </c>
    </row>
    <row r="36573" spans="1:8" x14ac:dyDescent="0.35">
      <c r="A36573" t="s">
        <v>11</v>
      </c>
      <c r="B36573" t="s">
        <v>339</v>
      </c>
    </row>
    <row r="36574" spans="1:8" x14ac:dyDescent="0.35">
      <c r="A36574" t="s">
        <v>12</v>
      </c>
      <c r="B36574" t="s">
        <v>1151</v>
      </c>
      <c r="C36574">
        <v>4</v>
      </c>
      <c r="D36574" t="s">
        <v>140</v>
      </c>
      <c r="E36574" t="s">
        <v>112</v>
      </c>
      <c r="F36574" t="s">
        <v>111</v>
      </c>
      <c r="G36574" t="s">
        <v>140</v>
      </c>
      <c r="H36574" t="s">
        <v>140</v>
      </c>
    </row>
    <row r="36575" spans="1:8" x14ac:dyDescent="0.35">
      <c r="A36575" t="s">
        <v>12</v>
      </c>
      <c r="B36575" t="s">
        <v>1152</v>
      </c>
      <c r="C36575">
        <v>1</v>
      </c>
      <c r="D36575" t="s">
        <v>140</v>
      </c>
      <c r="E36575" t="s">
        <v>140</v>
      </c>
      <c r="F36575" t="s">
        <v>177</v>
      </c>
      <c r="G36575" t="s">
        <v>140</v>
      </c>
      <c r="H36575" t="s">
        <v>140</v>
      </c>
    </row>
    <row r="36576" spans="1:8" x14ac:dyDescent="0.35">
      <c r="A36576" t="s">
        <v>12</v>
      </c>
      <c r="B36576" t="s">
        <v>339</v>
      </c>
      <c r="C36576">
        <v>1</v>
      </c>
      <c r="D36576" t="s">
        <v>140</v>
      </c>
      <c r="E36576" t="s">
        <v>177</v>
      </c>
      <c r="F36576" t="s">
        <v>140</v>
      </c>
      <c r="G36576" t="s">
        <v>140</v>
      </c>
      <c r="H36576" t="s">
        <v>140</v>
      </c>
    </row>
    <row r="36577" spans="1:8" x14ac:dyDescent="0.35">
      <c r="A36577" t="s">
        <v>13</v>
      </c>
      <c r="B36577" t="s">
        <v>1151</v>
      </c>
      <c r="C36577">
        <v>10</v>
      </c>
      <c r="D36577" t="s">
        <v>140</v>
      </c>
      <c r="E36577" t="s">
        <v>406</v>
      </c>
      <c r="F36577" t="s">
        <v>407</v>
      </c>
      <c r="G36577" t="s">
        <v>140</v>
      </c>
      <c r="H36577" t="s">
        <v>140</v>
      </c>
    </row>
    <row r="36578" spans="1:8" x14ac:dyDescent="0.35">
      <c r="A36578" t="s">
        <v>13</v>
      </c>
      <c r="B36578" t="s">
        <v>1152</v>
      </c>
      <c r="C36578">
        <v>2</v>
      </c>
      <c r="D36578" t="s">
        <v>140</v>
      </c>
      <c r="E36578" t="s">
        <v>381</v>
      </c>
      <c r="F36578" t="s">
        <v>380</v>
      </c>
      <c r="G36578" t="s">
        <v>140</v>
      </c>
      <c r="H36578" t="s">
        <v>140</v>
      </c>
    </row>
    <row r="36579" spans="1:8" x14ac:dyDescent="0.35">
      <c r="A36579" t="s">
        <v>14</v>
      </c>
      <c r="B36579" t="s">
        <v>1151</v>
      </c>
      <c r="C36579">
        <v>3</v>
      </c>
      <c r="D36579" t="s">
        <v>140</v>
      </c>
      <c r="E36579" t="s">
        <v>140</v>
      </c>
      <c r="F36579" t="s">
        <v>230</v>
      </c>
      <c r="G36579" t="s">
        <v>231</v>
      </c>
      <c r="H36579" t="s">
        <v>140</v>
      </c>
    </row>
    <row r="36580" spans="1:8" x14ac:dyDescent="0.35">
      <c r="A36580" t="s">
        <v>14</v>
      </c>
      <c r="B36580" t="s">
        <v>339</v>
      </c>
      <c r="C36580">
        <v>1</v>
      </c>
      <c r="D36580" t="s">
        <v>177</v>
      </c>
      <c r="E36580" t="s">
        <v>140</v>
      </c>
      <c r="F36580" t="s">
        <v>140</v>
      </c>
      <c r="G36580" t="s">
        <v>140</v>
      </c>
      <c r="H36580" t="s">
        <v>140</v>
      </c>
    </row>
    <row r="36581" spans="1:8" x14ac:dyDescent="0.35">
      <c r="A36581" t="s">
        <v>15</v>
      </c>
      <c r="B36581" t="s">
        <v>1152</v>
      </c>
      <c r="C36581">
        <v>1</v>
      </c>
      <c r="D36581" t="s">
        <v>140</v>
      </c>
      <c r="E36581" t="s">
        <v>177</v>
      </c>
      <c r="F36581" t="s">
        <v>140</v>
      </c>
      <c r="G36581" t="s">
        <v>140</v>
      </c>
      <c r="H36581" t="s">
        <v>140</v>
      </c>
    </row>
    <row r="36582" spans="1:8" x14ac:dyDescent="0.35">
      <c r="A36582" t="s">
        <v>16</v>
      </c>
      <c r="B36582" t="s">
        <v>1151</v>
      </c>
      <c r="C36582">
        <v>1</v>
      </c>
      <c r="D36582" t="s">
        <v>140</v>
      </c>
      <c r="E36582" t="s">
        <v>177</v>
      </c>
      <c r="F36582" t="s">
        <v>140</v>
      </c>
      <c r="G36582" t="s">
        <v>140</v>
      </c>
      <c r="H36582" t="s">
        <v>140</v>
      </c>
    </row>
    <row r="36583" spans="1:8" x14ac:dyDescent="0.35">
      <c r="A36583" t="s">
        <v>17</v>
      </c>
      <c r="B36583" t="s">
        <v>339</v>
      </c>
    </row>
    <row r="36584" spans="1:8" x14ac:dyDescent="0.35">
      <c r="A36584" t="s">
        <v>18</v>
      </c>
      <c r="B36584" t="s">
        <v>1151</v>
      </c>
      <c r="C36584">
        <v>6</v>
      </c>
      <c r="D36584" t="s">
        <v>718</v>
      </c>
      <c r="E36584" t="s">
        <v>719</v>
      </c>
      <c r="F36584" t="s">
        <v>140</v>
      </c>
      <c r="G36584" t="s">
        <v>140</v>
      </c>
      <c r="H36584" t="s">
        <v>140</v>
      </c>
    </row>
    <row r="36585" spans="1:8" x14ac:dyDescent="0.35">
      <c r="A36585" t="s">
        <v>18</v>
      </c>
      <c r="B36585" t="s">
        <v>1152</v>
      </c>
      <c r="C36585">
        <v>4</v>
      </c>
      <c r="D36585" t="s">
        <v>140</v>
      </c>
      <c r="E36585" t="s">
        <v>59</v>
      </c>
      <c r="F36585" t="s">
        <v>980</v>
      </c>
      <c r="G36585" t="s">
        <v>140</v>
      </c>
      <c r="H36585" t="s">
        <v>795</v>
      </c>
    </row>
    <row r="36586" spans="1:8" x14ac:dyDescent="0.35">
      <c r="A36586" t="s">
        <v>19</v>
      </c>
      <c r="B36586" t="s">
        <v>1151</v>
      </c>
      <c r="C36586">
        <v>3</v>
      </c>
      <c r="D36586" t="s">
        <v>140</v>
      </c>
      <c r="E36586" t="s">
        <v>140</v>
      </c>
      <c r="F36586" t="s">
        <v>177</v>
      </c>
      <c r="G36586" t="s">
        <v>140</v>
      </c>
      <c r="H36586" t="s">
        <v>140</v>
      </c>
    </row>
    <row r="36587" spans="1:8" x14ac:dyDescent="0.35">
      <c r="A36587" t="s">
        <v>20</v>
      </c>
      <c r="B36587" t="s">
        <v>1151</v>
      </c>
      <c r="C36587">
        <v>2</v>
      </c>
      <c r="D36587" t="s">
        <v>140</v>
      </c>
      <c r="E36587" t="s">
        <v>177</v>
      </c>
      <c r="F36587" t="s">
        <v>140</v>
      </c>
      <c r="G36587" t="s">
        <v>140</v>
      </c>
      <c r="H36587" t="s">
        <v>140</v>
      </c>
    </row>
    <row r="36588" spans="1:8" x14ac:dyDescent="0.35">
      <c r="A36588" t="s">
        <v>20</v>
      </c>
      <c r="B36588" t="s">
        <v>1152</v>
      </c>
      <c r="C36588">
        <v>1</v>
      </c>
      <c r="D36588" t="s">
        <v>140</v>
      </c>
      <c r="E36588" t="s">
        <v>177</v>
      </c>
      <c r="F36588" t="s">
        <v>140</v>
      </c>
      <c r="G36588" t="s">
        <v>140</v>
      </c>
      <c r="H36588" t="s">
        <v>140</v>
      </c>
    </row>
    <row r="36589" spans="1:8" x14ac:dyDescent="0.35">
      <c r="A36589" t="s">
        <v>21</v>
      </c>
      <c r="B36589" t="s">
        <v>1151</v>
      </c>
      <c r="C36589">
        <v>1</v>
      </c>
      <c r="D36589" t="s">
        <v>140</v>
      </c>
      <c r="E36589" t="s">
        <v>177</v>
      </c>
      <c r="F36589" t="s">
        <v>140</v>
      </c>
      <c r="G36589" t="s">
        <v>140</v>
      </c>
      <c r="H36589" t="s">
        <v>140</v>
      </c>
    </row>
    <row r="36590" spans="1:8" x14ac:dyDescent="0.35">
      <c r="A36590" t="s">
        <v>21</v>
      </c>
      <c r="B36590" t="s">
        <v>339</v>
      </c>
      <c r="C36590">
        <v>1</v>
      </c>
      <c r="D36590" t="s">
        <v>140</v>
      </c>
      <c r="E36590" t="s">
        <v>140</v>
      </c>
      <c r="F36590" t="s">
        <v>177</v>
      </c>
      <c r="G36590" t="s">
        <v>140</v>
      </c>
      <c r="H36590" t="s">
        <v>140</v>
      </c>
    </row>
    <row r="36591" spans="1:8" x14ac:dyDescent="0.35">
      <c r="A36591" t="s">
        <v>22</v>
      </c>
      <c r="B36591" t="s">
        <v>1151</v>
      </c>
      <c r="C36591">
        <v>2</v>
      </c>
      <c r="D36591" t="s">
        <v>484</v>
      </c>
      <c r="E36591" t="s">
        <v>485</v>
      </c>
      <c r="F36591" t="s">
        <v>140</v>
      </c>
      <c r="G36591" t="s">
        <v>140</v>
      </c>
      <c r="H36591" t="s">
        <v>140</v>
      </c>
    </row>
    <row r="36592" spans="1:8" x14ac:dyDescent="0.35">
      <c r="A36592" t="s">
        <v>23</v>
      </c>
      <c r="B36592" t="s">
        <v>1151</v>
      </c>
      <c r="C36592">
        <v>5</v>
      </c>
      <c r="D36592" t="s">
        <v>140</v>
      </c>
      <c r="E36592" t="s">
        <v>1099</v>
      </c>
      <c r="F36592" t="s">
        <v>1100</v>
      </c>
      <c r="G36592" t="s">
        <v>140</v>
      </c>
      <c r="H36592" t="s">
        <v>140</v>
      </c>
    </row>
    <row r="36593" spans="1:8" x14ac:dyDescent="0.35">
      <c r="A36593" t="s">
        <v>23</v>
      </c>
      <c r="B36593" t="s">
        <v>1152</v>
      </c>
      <c r="C36593">
        <v>1</v>
      </c>
      <c r="D36593" t="s">
        <v>140</v>
      </c>
      <c r="E36593" t="s">
        <v>177</v>
      </c>
      <c r="F36593" t="s">
        <v>140</v>
      </c>
      <c r="G36593" t="s">
        <v>140</v>
      </c>
      <c r="H36593" t="s">
        <v>140</v>
      </c>
    </row>
    <row r="36594" spans="1:8" x14ac:dyDescent="0.35">
      <c r="A36594" t="s">
        <v>24</v>
      </c>
      <c r="B36594" t="s">
        <v>1151</v>
      </c>
      <c r="C36594">
        <v>1</v>
      </c>
      <c r="D36594" t="s">
        <v>140</v>
      </c>
      <c r="E36594" t="s">
        <v>177</v>
      </c>
      <c r="F36594" t="s">
        <v>140</v>
      </c>
      <c r="G36594" t="s">
        <v>140</v>
      </c>
      <c r="H36594" t="s">
        <v>140</v>
      </c>
    </row>
    <row r="36595" spans="1:8" x14ac:dyDescent="0.35">
      <c r="A36595" t="s">
        <v>24</v>
      </c>
      <c r="B36595" t="s">
        <v>1152</v>
      </c>
      <c r="C36595">
        <v>3</v>
      </c>
      <c r="D36595" t="s">
        <v>140</v>
      </c>
      <c r="E36595" t="s">
        <v>314</v>
      </c>
      <c r="F36595" t="s">
        <v>140</v>
      </c>
      <c r="G36595" t="s">
        <v>313</v>
      </c>
      <c r="H36595" t="s">
        <v>140</v>
      </c>
    </row>
    <row r="36596" spans="1:8" x14ac:dyDescent="0.35">
      <c r="A36596" t="s">
        <v>25</v>
      </c>
      <c r="B36596" t="s">
        <v>1151</v>
      </c>
      <c r="C36596">
        <v>2</v>
      </c>
      <c r="D36596" t="s">
        <v>140</v>
      </c>
      <c r="E36596" t="s">
        <v>177</v>
      </c>
      <c r="F36596" t="s">
        <v>140</v>
      </c>
      <c r="G36596" t="s">
        <v>140</v>
      </c>
      <c r="H36596" t="s">
        <v>140</v>
      </c>
    </row>
    <row r="36597" spans="1:8" x14ac:dyDescent="0.35">
      <c r="A36597" t="s">
        <v>25</v>
      </c>
      <c r="B36597" t="s">
        <v>1152</v>
      </c>
      <c r="C36597">
        <v>1</v>
      </c>
      <c r="D36597" t="s">
        <v>140</v>
      </c>
      <c r="E36597" t="s">
        <v>177</v>
      </c>
      <c r="F36597" t="s">
        <v>140</v>
      </c>
      <c r="G36597" t="s">
        <v>140</v>
      </c>
      <c r="H36597" t="s">
        <v>140</v>
      </c>
    </row>
    <row r="36598" spans="1:8" x14ac:dyDescent="0.35">
      <c r="A36598" t="s">
        <v>26</v>
      </c>
      <c r="B36598" t="s">
        <v>1151</v>
      </c>
      <c r="C36598">
        <v>2</v>
      </c>
      <c r="D36598" t="s">
        <v>140</v>
      </c>
      <c r="E36598" t="s">
        <v>610</v>
      </c>
      <c r="F36598" t="s">
        <v>610</v>
      </c>
      <c r="G36598" t="s">
        <v>140</v>
      </c>
      <c r="H36598" t="s">
        <v>140</v>
      </c>
    </row>
    <row r="36599" spans="1:8" x14ac:dyDescent="0.35">
      <c r="A36599" t="s">
        <v>27</v>
      </c>
      <c r="B36599" t="s">
        <v>1151</v>
      </c>
      <c r="C36599">
        <v>1</v>
      </c>
      <c r="D36599" t="s">
        <v>140</v>
      </c>
      <c r="E36599" t="s">
        <v>177</v>
      </c>
      <c r="F36599" t="s">
        <v>140</v>
      </c>
      <c r="G36599" t="s">
        <v>140</v>
      </c>
      <c r="H36599" t="s">
        <v>140</v>
      </c>
    </row>
    <row r="36600" spans="1:8" x14ac:dyDescent="0.35">
      <c r="A36600" t="s">
        <v>27</v>
      </c>
      <c r="B36600" t="s">
        <v>1152</v>
      </c>
      <c r="C36600">
        <v>1</v>
      </c>
      <c r="D36600" t="s">
        <v>140</v>
      </c>
      <c r="E36600" t="s">
        <v>177</v>
      </c>
      <c r="F36600" t="s">
        <v>140</v>
      </c>
      <c r="G36600" t="s">
        <v>140</v>
      </c>
      <c r="H36600" t="s">
        <v>140</v>
      </c>
    </row>
    <row r="36601" spans="1:8" x14ac:dyDescent="0.35">
      <c r="A36601" t="s">
        <v>28</v>
      </c>
      <c r="B36601" t="s">
        <v>1151</v>
      </c>
      <c r="C36601">
        <v>3</v>
      </c>
      <c r="D36601" t="s">
        <v>827</v>
      </c>
      <c r="E36601" t="s">
        <v>828</v>
      </c>
      <c r="F36601" t="s">
        <v>140</v>
      </c>
      <c r="G36601" t="s">
        <v>140</v>
      </c>
      <c r="H36601" t="s">
        <v>140</v>
      </c>
    </row>
    <row r="36602" spans="1:8" x14ac:dyDescent="0.35">
      <c r="A36602" t="s">
        <v>28</v>
      </c>
      <c r="B36602" t="s">
        <v>1152</v>
      </c>
      <c r="C36602">
        <v>1</v>
      </c>
      <c r="D36602" t="s">
        <v>177</v>
      </c>
      <c r="E36602" t="s">
        <v>140</v>
      </c>
      <c r="F36602" t="s">
        <v>140</v>
      </c>
      <c r="G36602" t="s">
        <v>140</v>
      </c>
      <c r="H36602" t="s">
        <v>140</v>
      </c>
    </row>
    <row r="36603" spans="1:8" x14ac:dyDescent="0.35">
      <c r="A36603" t="s">
        <v>29</v>
      </c>
      <c r="B36603" t="s">
        <v>1151</v>
      </c>
      <c r="C36603">
        <v>1</v>
      </c>
      <c r="D36603" t="s">
        <v>140</v>
      </c>
      <c r="E36603" t="s">
        <v>177</v>
      </c>
      <c r="F36603" t="s">
        <v>140</v>
      </c>
      <c r="G36603" t="s">
        <v>140</v>
      </c>
      <c r="H36603" t="s">
        <v>140</v>
      </c>
    </row>
    <row r="36604" spans="1:8" x14ac:dyDescent="0.35">
      <c r="A36604" t="s">
        <v>30</v>
      </c>
      <c r="B36604" t="s">
        <v>1151</v>
      </c>
      <c r="C36604">
        <v>1</v>
      </c>
      <c r="D36604" t="s">
        <v>140</v>
      </c>
      <c r="E36604" t="s">
        <v>140</v>
      </c>
      <c r="F36604" t="s">
        <v>177</v>
      </c>
      <c r="G36604" t="s">
        <v>140</v>
      </c>
      <c r="H36604" t="s">
        <v>140</v>
      </c>
    </row>
    <row r="36605" spans="1:8" x14ac:dyDescent="0.35">
      <c r="A36605" t="s">
        <v>30</v>
      </c>
      <c r="B36605" t="s">
        <v>1152</v>
      </c>
      <c r="C36605">
        <v>1</v>
      </c>
      <c r="D36605" t="s">
        <v>140</v>
      </c>
      <c r="E36605" t="s">
        <v>140</v>
      </c>
      <c r="F36605" t="s">
        <v>177</v>
      </c>
      <c r="G36605" t="s">
        <v>140</v>
      </c>
      <c r="H36605" t="s">
        <v>140</v>
      </c>
    </row>
    <row r="36606" spans="1:8" x14ac:dyDescent="0.35">
      <c r="A36606" t="s">
        <v>31</v>
      </c>
      <c r="B36606" t="s">
        <v>1151</v>
      </c>
      <c r="C36606">
        <v>9</v>
      </c>
      <c r="D36606" t="s">
        <v>140</v>
      </c>
      <c r="E36606" t="s">
        <v>69</v>
      </c>
      <c r="F36606" t="s">
        <v>68</v>
      </c>
      <c r="G36606" t="s">
        <v>140</v>
      </c>
      <c r="H36606" t="s">
        <v>140</v>
      </c>
    </row>
    <row r="36607" spans="1:8" x14ac:dyDescent="0.35">
      <c r="A36607" t="s">
        <v>31</v>
      </c>
      <c r="B36607" t="s">
        <v>1152</v>
      </c>
      <c r="C36607">
        <v>3</v>
      </c>
      <c r="D36607" t="s">
        <v>140</v>
      </c>
      <c r="E36607" t="s">
        <v>839</v>
      </c>
      <c r="F36607" t="s">
        <v>838</v>
      </c>
      <c r="G36607" t="s">
        <v>140</v>
      </c>
      <c r="H36607" t="s">
        <v>140</v>
      </c>
    </row>
    <row r="36608" spans="1:8" x14ac:dyDescent="0.35">
      <c r="A36608" t="s">
        <v>32</v>
      </c>
      <c r="B36608" t="s">
        <v>1151</v>
      </c>
      <c r="C36608">
        <v>62</v>
      </c>
      <c r="D36608" t="s">
        <v>869</v>
      </c>
      <c r="E36608" t="s">
        <v>380</v>
      </c>
      <c r="F36608" t="s">
        <v>855</v>
      </c>
      <c r="G36608" t="s">
        <v>664</v>
      </c>
      <c r="H36608" t="s">
        <v>140</v>
      </c>
    </row>
    <row r="36609" spans="1:9" x14ac:dyDescent="0.35">
      <c r="A36609" t="s">
        <v>32</v>
      </c>
      <c r="B36609" t="s">
        <v>1152</v>
      </c>
      <c r="C36609">
        <v>23</v>
      </c>
      <c r="D36609" t="s">
        <v>131</v>
      </c>
      <c r="E36609" t="s">
        <v>636</v>
      </c>
      <c r="F36609" t="s">
        <v>107</v>
      </c>
      <c r="G36609" t="s">
        <v>538</v>
      </c>
      <c r="H36609" t="s">
        <v>1064</v>
      </c>
    </row>
    <row r="36610" spans="1:9" x14ac:dyDescent="0.35">
      <c r="A36610" t="s">
        <v>32</v>
      </c>
      <c r="B36610" t="s">
        <v>339</v>
      </c>
      <c r="C36610">
        <v>5</v>
      </c>
      <c r="D36610" t="s">
        <v>332</v>
      </c>
      <c r="E36610" t="s">
        <v>1098</v>
      </c>
      <c r="F36610" t="s">
        <v>175</v>
      </c>
      <c r="G36610" t="s">
        <v>140</v>
      </c>
      <c r="H36610" t="s">
        <v>140</v>
      </c>
    </row>
    <row r="36612" spans="1:9" x14ac:dyDescent="0.35">
      <c r="A36612" t="s">
        <v>2508</v>
      </c>
    </row>
    <row r="36613" spans="1:9" x14ac:dyDescent="0.35">
      <c r="A36613" t="s">
        <v>2</v>
      </c>
      <c r="B36613" t="s">
        <v>1164</v>
      </c>
      <c r="C36613" t="s">
        <v>3</v>
      </c>
      <c r="D36613" t="s">
        <v>2490</v>
      </c>
      <c r="E36613" t="s">
        <v>2491</v>
      </c>
      <c r="F36613" t="s">
        <v>2492</v>
      </c>
      <c r="G36613" t="s">
        <v>2493</v>
      </c>
      <c r="H36613" t="s">
        <v>2494</v>
      </c>
      <c r="I36613" t="s">
        <v>136</v>
      </c>
    </row>
    <row r="36614" spans="1:9" x14ac:dyDescent="0.35">
      <c r="A36614" t="s">
        <v>8</v>
      </c>
      <c r="B36614" t="s">
        <v>1165</v>
      </c>
      <c r="C36614">
        <v>32</v>
      </c>
      <c r="D36614" t="s">
        <v>1106</v>
      </c>
      <c r="E36614" t="s">
        <v>457</v>
      </c>
      <c r="F36614" t="s">
        <v>1080</v>
      </c>
      <c r="G36614" t="s">
        <v>140</v>
      </c>
      <c r="H36614" t="s">
        <v>140</v>
      </c>
      <c r="I36614" t="s">
        <v>140</v>
      </c>
    </row>
    <row r="36615" spans="1:9" x14ac:dyDescent="0.35">
      <c r="A36615" t="s">
        <v>8</v>
      </c>
      <c r="B36615" t="s">
        <v>1166</v>
      </c>
      <c r="C36615">
        <v>41</v>
      </c>
      <c r="D36615" t="s">
        <v>1065</v>
      </c>
      <c r="E36615" t="s">
        <v>220</v>
      </c>
      <c r="F36615" t="s">
        <v>518</v>
      </c>
      <c r="G36615" t="s">
        <v>140</v>
      </c>
      <c r="H36615" t="s">
        <v>140</v>
      </c>
      <c r="I36615" t="s">
        <v>1021</v>
      </c>
    </row>
    <row r="36616" spans="1:9" x14ac:dyDescent="0.35">
      <c r="A36616" t="s">
        <v>9</v>
      </c>
      <c r="B36616" t="s">
        <v>1165</v>
      </c>
      <c r="C36616">
        <v>4</v>
      </c>
      <c r="D36616" t="s">
        <v>140</v>
      </c>
      <c r="E36616" t="s">
        <v>177</v>
      </c>
      <c r="F36616" t="s">
        <v>140</v>
      </c>
      <c r="G36616" t="s">
        <v>140</v>
      </c>
      <c r="H36616" t="s">
        <v>140</v>
      </c>
      <c r="I36616" t="s">
        <v>140</v>
      </c>
    </row>
    <row r="36617" spans="1:9" x14ac:dyDescent="0.35">
      <c r="A36617" t="s">
        <v>9</v>
      </c>
      <c r="B36617" t="s">
        <v>1166</v>
      </c>
      <c r="C36617">
        <v>6</v>
      </c>
      <c r="D36617" t="s">
        <v>140</v>
      </c>
      <c r="E36617" t="s">
        <v>885</v>
      </c>
      <c r="F36617" t="s">
        <v>140</v>
      </c>
      <c r="G36617" t="s">
        <v>140</v>
      </c>
      <c r="H36617" t="s">
        <v>886</v>
      </c>
      <c r="I36617" t="s">
        <v>140</v>
      </c>
    </row>
    <row r="36618" spans="1:9" x14ac:dyDescent="0.35">
      <c r="A36618" t="s">
        <v>10</v>
      </c>
      <c r="B36618" t="s">
        <v>1165</v>
      </c>
      <c r="C36618">
        <v>8</v>
      </c>
      <c r="D36618" t="s">
        <v>1003</v>
      </c>
      <c r="E36618" t="s">
        <v>798</v>
      </c>
      <c r="F36618" t="s">
        <v>935</v>
      </c>
      <c r="G36618" t="s">
        <v>985</v>
      </c>
      <c r="H36618" t="s">
        <v>140</v>
      </c>
      <c r="I36618" t="s">
        <v>140</v>
      </c>
    </row>
    <row r="36619" spans="1:9" x14ac:dyDescent="0.35">
      <c r="A36619" t="s">
        <v>10</v>
      </c>
      <c r="B36619" t="s">
        <v>1166</v>
      </c>
      <c r="C36619">
        <v>9</v>
      </c>
      <c r="D36619" t="s">
        <v>145</v>
      </c>
      <c r="E36619" t="s">
        <v>357</v>
      </c>
      <c r="F36619" t="s">
        <v>671</v>
      </c>
      <c r="G36619" t="s">
        <v>140</v>
      </c>
      <c r="H36619" t="s">
        <v>140</v>
      </c>
      <c r="I36619" t="s">
        <v>140</v>
      </c>
    </row>
    <row r="36620" spans="1:9" x14ac:dyDescent="0.35">
      <c r="A36620" t="s">
        <v>11</v>
      </c>
      <c r="B36620" t="s">
        <v>1165</v>
      </c>
      <c r="C36620">
        <v>6</v>
      </c>
      <c r="D36620" t="s">
        <v>140</v>
      </c>
      <c r="E36620" t="s">
        <v>223</v>
      </c>
      <c r="F36620" t="s">
        <v>224</v>
      </c>
      <c r="G36620" t="s">
        <v>140</v>
      </c>
      <c r="H36620" t="s">
        <v>140</v>
      </c>
      <c r="I36620" t="s">
        <v>140</v>
      </c>
    </row>
    <row r="36621" spans="1:9" x14ac:dyDescent="0.35">
      <c r="A36621" t="s">
        <v>11</v>
      </c>
      <c r="B36621" t="s">
        <v>1166</v>
      </c>
      <c r="C36621">
        <v>11</v>
      </c>
      <c r="D36621" t="s">
        <v>117</v>
      </c>
      <c r="E36621" t="s">
        <v>439</v>
      </c>
      <c r="F36621" t="s">
        <v>880</v>
      </c>
      <c r="G36621" t="s">
        <v>140</v>
      </c>
      <c r="H36621" t="s">
        <v>140</v>
      </c>
      <c r="I36621" t="s">
        <v>140</v>
      </c>
    </row>
    <row r="36622" spans="1:9" x14ac:dyDescent="0.35">
      <c r="A36622" t="s">
        <v>12</v>
      </c>
      <c r="B36622" t="s">
        <v>1165</v>
      </c>
      <c r="C36622">
        <v>12</v>
      </c>
      <c r="D36622" t="s">
        <v>988</v>
      </c>
      <c r="E36622" t="s">
        <v>108</v>
      </c>
      <c r="F36622" t="s">
        <v>919</v>
      </c>
      <c r="G36622" t="s">
        <v>140</v>
      </c>
      <c r="H36622" t="s">
        <v>140</v>
      </c>
      <c r="I36622" t="s">
        <v>140</v>
      </c>
    </row>
    <row r="36623" spans="1:9" x14ac:dyDescent="0.35">
      <c r="A36623" t="s">
        <v>12</v>
      </c>
      <c r="B36623" t="s">
        <v>1166</v>
      </c>
      <c r="C36623">
        <v>112</v>
      </c>
      <c r="D36623" t="s">
        <v>888</v>
      </c>
      <c r="E36623" t="s">
        <v>683</v>
      </c>
      <c r="F36623" t="s">
        <v>756</v>
      </c>
      <c r="G36623" t="s">
        <v>458</v>
      </c>
      <c r="H36623" t="s">
        <v>1017</v>
      </c>
      <c r="I36623" t="s">
        <v>140</v>
      </c>
    </row>
    <row r="36624" spans="1:9" x14ac:dyDescent="0.35">
      <c r="A36624" t="s">
        <v>13</v>
      </c>
      <c r="B36624" t="s">
        <v>1165</v>
      </c>
      <c r="C36624">
        <v>7</v>
      </c>
      <c r="D36624" t="s">
        <v>140</v>
      </c>
      <c r="E36624" t="s">
        <v>622</v>
      </c>
      <c r="F36624" t="s">
        <v>623</v>
      </c>
      <c r="G36624" t="s">
        <v>140</v>
      </c>
      <c r="H36624" t="s">
        <v>140</v>
      </c>
      <c r="I36624" t="s">
        <v>140</v>
      </c>
    </row>
    <row r="36625" spans="1:9" x14ac:dyDescent="0.35">
      <c r="A36625" t="s">
        <v>13</v>
      </c>
      <c r="B36625" t="s">
        <v>1166</v>
      </c>
      <c r="C36625">
        <v>154</v>
      </c>
      <c r="D36625" t="s">
        <v>199</v>
      </c>
      <c r="E36625" t="s">
        <v>231</v>
      </c>
      <c r="F36625" t="s">
        <v>465</v>
      </c>
      <c r="G36625" t="s">
        <v>977</v>
      </c>
      <c r="H36625" t="s">
        <v>140</v>
      </c>
      <c r="I36625" t="s">
        <v>140</v>
      </c>
    </row>
    <row r="36626" spans="1:9" x14ac:dyDescent="0.35">
      <c r="A36626" t="s">
        <v>14</v>
      </c>
      <c r="B36626" t="s">
        <v>1165</v>
      </c>
      <c r="C36626">
        <v>7</v>
      </c>
      <c r="D36626" t="s">
        <v>140</v>
      </c>
      <c r="E36626" t="s">
        <v>922</v>
      </c>
      <c r="F36626" t="s">
        <v>140</v>
      </c>
      <c r="G36626" t="s">
        <v>913</v>
      </c>
      <c r="H36626" t="s">
        <v>292</v>
      </c>
      <c r="I36626" t="s">
        <v>140</v>
      </c>
    </row>
    <row r="36627" spans="1:9" x14ac:dyDescent="0.35">
      <c r="A36627" t="s">
        <v>14</v>
      </c>
      <c r="B36627" t="s">
        <v>1166</v>
      </c>
      <c r="C36627">
        <v>45</v>
      </c>
      <c r="D36627" t="s">
        <v>57</v>
      </c>
      <c r="E36627" t="s">
        <v>396</v>
      </c>
      <c r="F36627" t="s">
        <v>668</v>
      </c>
      <c r="G36627" t="s">
        <v>1050</v>
      </c>
      <c r="H36627" t="s">
        <v>140</v>
      </c>
      <c r="I36627" t="s">
        <v>140</v>
      </c>
    </row>
    <row r="36628" spans="1:9" x14ac:dyDescent="0.35">
      <c r="A36628" t="s">
        <v>15</v>
      </c>
      <c r="B36628" t="s">
        <v>1165</v>
      </c>
      <c r="C36628">
        <v>9</v>
      </c>
      <c r="D36628" t="s">
        <v>199</v>
      </c>
      <c r="E36628" t="s">
        <v>397</v>
      </c>
      <c r="F36628" t="s">
        <v>965</v>
      </c>
      <c r="G36628" t="s">
        <v>140</v>
      </c>
      <c r="H36628" t="s">
        <v>1013</v>
      </c>
      <c r="I36628" t="s">
        <v>140</v>
      </c>
    </row>
    <row r="36629" spans="1:9" x14ac:dyDescent="0.35">
      <c r="A36629" t="s">
        <v>15</v>
      </c>
      <c r="B36629" t="s">
        <v>1166</v>
      </c>
      <c r="C36629">
        <v>27</v>
      </c>
      <c r="D36629" t="s">
        <v>269</v>
      </c>
      <c r="E36629" t="s">
        <v>817</v>
      </c>
      <c r="F36629" t="s">
        <v>924</v>
      </c>
      <c r="G36629" t="s">
        <v>939</v>
      </c>
      <c r="H36629" t="s">
        <v>140</v>
      </c>
      <c r="I36629" t="s">
        <v>140</v>
      </c>
    </row>
    <row r="36630" spans="1:9" x14ac:dyDescent="0.35">
      <c r="A36630" t="s">
        <v>16</v>
      </c>
      <c r="B36630" t="s">
        <v>1165</v>
      </c>
      <c r="C36630">
        <v>6</v>
      </c>
      <c r="D36630" t="s">
        <v>140</v>
      </c>
      <c r="E36630" t="s">
        <v>177</v>
      </c>
      <c r="F36630" t="s">
        <v>140</v>
      </c>
      <c r="G36630" t="s">
        <v>140</v>
      </c>
      <c r="H36630" t="s">
        <v>140</v>
      </c>
      <c r="I36630" t="s">
        <v>140</v>
      </c>
    </row>
    <row r="36631" spans="1:9" x14ac:dyDescent="0.35">
      <c r="A36631" t="s">
        <v>16</v>
      </c>
      <c r="B36631" t="s">
        <v>1166</v>
      </c>
      <c r="C36631">
        <v>7</v>
      </c>
      <c r="D36631" t="s">
        <v>818</v>
      </c>
      <c r="E36631" t="s">
        <v>818</v>
      </c>
      <c r="F36631" t="s">
        <v>865</v>
      </c>
      <c r="G36631" t="s">
        <v>140</v>
      </c>
      <c r="H36631" t="s">
        <v>140</v>
      </c>
      <c r="I36631" t="s">
        <v>140</v>
      </c>
    </row>
    <row r="36632" spans="1:9" x14ac:dyDescent="0.35">
      <c r="A36632" t="s">
        <v>17</v>
      </c>
      <c r="B36632" t="s">
        <v>1165</v>
      </c>
      <c r="C36632">
        <v>6</v>
      </c>
      <c r="D36632" t="s">
        <v>392</v>
      </c>
      <c r="E36632" t="s">
        <v>140</v>
      </c>
      <c r="F36632" t="s">
        <v>393</v>
      </c>
      <c r="G36632" t="s">
        <v>140</v>
      </c>
      <c r="H36632" t="s">
        <v>140</v>
      </c>
      <c r="I36632" t="s">
        <v>140</v>
      </c>
    </row>
    <row r="36633" spans="1:9" x14ac:dyDescent="0.35">
      <c r="A36633" t="s">
        <v>17</v>
      </c>
      <c r="B36633" t="s">
        <v>1166</v>
      </c>
      <c r="C36633">
        <v>12</v>
      </c>
      <c r="D36633" t="s">
        <v>573</v>
      </c>
      <c r="E36633" t="s">
        <v>356</v>
      </c>
      <c r="F36633" t="s">
        <v>75</v>
      </c>
      <c r="G36633" t="s">
        <v>140</v>
      </c>
      <c r="H36633" t="s">
        <v>140</v>
      </c>
      <c r="I36633" t="s">
        <v>140</v>
      </c>
    </row>
    <row r="36634" spans="1:9" x14ac:dyDescent="0.35">
      <c r="A36634" t="s">
        <v>18</v>
      </c>
      <c r="B36634" t="s">
        <v>1166</v>
      </c>
      <c r="C36634">
        <v>48</v>
      </c>
      <c r="D36634" t="s">
        <v>1070</v>
      </c>
      <c r="E36634" t="s">
        <v>78</v>
      </c>
      <c r="F36634" t="s">
        <v>65</v>
      </c>
      <c r="G36634" t="s">
        <v>977</v>
      </c>
      <c r="H36634" t="s">
        <v>140</v>
      </c>
      <c r="I36634" t="s">
        <v>140</v>
      </c>
    </row>
    <row r="36635" spans="1:9" x14ac:dyDescent="0.35">
      <c r="A36635" t="s">
        <v>19</v>
      </c>
      <c r="B36635" t="s">
        <v>1165</v>
      </c>
      <c r="C36635">
        <v>4</v>
      </c>
      <c r="D36635" t="s">
        <v>140</v>
      </c>
      <c r="E36635" t="s">
        <v>523</v>
      </c>
      <c r="F36635" t="s">
        <v>522</v>
      </c>
      <c r="G36635" t="s">
        <v>140</v>
      </c>
      <c r="H36635" t="s">
        <v>140</v>
      </c>
      <c r="I36635" t="s">
        <v>140</v>
      </c>
    </row>
    <row r="36636" spans="1:9" x14ac:dyDescent="0.35">
      <c r="A36636" t="s">
        <v>19</v>
      </c>
      <c r="B36636" t="s">
        <v>1166</v>
      </c>
      <c r="C36636">
        <v>9</v>
      </c>
      <c r="D36636" t="s">
        <v>140</v>
      </c>
      <c r="E36636" t="s">
        <v>260</v>
      </c>
      <c r="F36636" t="s">
        <v>261</v>
      </c>
      <c r="G36636" t="s">
        <v>140</v>
      </c>
      <c r="H36636" t="s">
        <v>140</v>
      </c>
      <c r="I36636" t="s">
        <v>140</v>
      </c>
    </row>
    <row r="36637" spans="1:9" x14ac:dyDescent="0.35">
      <c r="A36637" t="s">
        <v>20</v>
      </c>
      <c r="B36637" t="s">
        <v>1165</v>
      </c>
      <c r="C36637">
        <v>12</v>
      </c>
      <c r="D36637" t="s">
        <v>140</v>
      </c>
      <c r="E36637" t="s">
        <v>491</v>
      </c>
      <c r="F36637" t="s">
        <v>517</v>
      </c>
      <c r="G36637" t="s">
        <v>527</v>
      </c>
      <c r="H36637" t="s">
        <v>140</v>
      </c>
      <c r="I36637" t="s">
        <v>140</v>
      </c>
    </row>
    <row r="36638" spans="1:9" x14ac:dyDescent="0.35">
      <c r="A36638" t="s">
        <v>20</v>
      </c>
      <c r="B36638" t="s">
        <v>1166</v>
      </c>
      <c r="C36638">
        <v>9</v>
      </c>
      <c r="D36638" t="s">
        <v>971</v>
      </c>
      <c r="E36638" t="s">
        <v>1207</v>
      </c>
      <c r="F36638" t="s">
        <v>140</v>
      </c>
      <c r="G36638" t="s">
        <v>140</v>
      </c>
      <c r="H36638" t="s">
        <v>140</v>
      </c>
      <c r="I36638" t="s">
        <v>140</v>
      </c>
    </row>
    <row r="36639" spans="1:9" x14ac:dyDescent="0.35">
      <c r="A36639" t="s">
        <v>21</v>
      </c>
      <c r="B36639" t="s">
        <v>1166</v>
      </c>
      <c r="C36639">
        <v>18</v>
      </c>
      <c r="D36639" t="s">
        <v>458</v>
      </c>
      <c r="E36639" t="s">
        <v>195</v>
      </c>
      <c r="F36639" t="s">
        <v>614</v>
      </c>
      <c r="G36639" t="s">
        <v>140</v>
      </c>
      <c r="H36639" t="s">
        <v>458</v>
      </c>
      <c r="I36639" t="s">
        <v>458</v>
      </c>
    </row>
    <row r="36640" spans="1:9" x14ac:dyDescent="0.35">
      <c r="A36640" t="s">
        <v>22</v>
      </c>
      <c r="B36640" t="s">
        <v>1165</v>
      </c>
      <c r="C36640">
        <v>4</v>
      </c>
      <c r="D36640" t="s">
        <v>805</v>
      </c>
      <c r="E36640" t="s">
        <v>798</v>
      </c>
      <c r="F36640" t="s">
        <v>1069</v>
      </c>
      <c r="G36640" t="s">
        <v>140</v>
      </c>
      <c r="H36640" t="s">
        <v>140</v>
      </c>
      <c r="I36640" t="s">
        <v>140</v>
      </c>
    </row>
    <row r="36641" spans="1:9" x14ac:dyDescent="0.35">
      <c r="A36641" t="s">
        <v>22</v>
      </c>
      <c r="B36641" t="s">
        <v>1166</v>
      </c>
      <c r="C36641">
        <v>10</v>
      </c>
      <c r="D36641" t="s">
        <v>140</v>
      </c>
      <c r="E36641" t="s">
        <v>898</v>
      </c>
      <c r="F36641" t="s">
        <v>897</v>
      </c>
      <c r="G36641" t="s">
        <v>140</v>
      </c>
      <c r="H36641" t="s">
        <v>140</v>
      </c>
      <c r="I36641" t="s">
        <v>140</v>
      </c>
    </row>
    <row r="36642" spans="1:9" x14ac:dyDescent="0.35">
      <c r="A36642" t="s">
        <v>23</v>
      </c>
      <c r="B36642" t="s">
        <v>1165</v>
      </c>
      <c r="C36642">
        <v>56</v>
      </c>
      <c r="D36642" t="s">
        <v>968</v>
      </c>
      <c r="E36642" t="s">
        <v>684</v>
      </c>
      <c r="F36642" t="s">
        <v>942</v>
      </c>
      <c r="G36642" t="s">
        <v>140</v>
      </c>
      <c r="H36642" t="s">
        <v>1011</v>
      </c>
      <c r="I36642" t="s">
        <v>140</v>
      </c>
    </row>
    <row r="36643" spans="1:9" x14ac:dyDescent="0.35">
      <c r="A36643" t="s">
        <v>23</v>
      </c>
      <c r="B36643" t="s">
        <v>1166</v>
      </c>
      <c r="C36643">
        <v>23</v>
      </c>
      <c r="D36643" t="s">
        <v>741</v>
      </c>
      <c r="E36643" t="s">
        <v>831</v>
      </c>
      <c r="F36643" t="s">
        <v>147</v>
      </c>
      <c r="G36643" t="s">
        <v>458</v>
      </c>
      <c r="H36643" t="s">
        <v>140</v>
      </c>
      <c r="I36643" t="s">
        <v>140</v>
      </c>
    </row>
    <row r="36644" spans="1:9" x14ac:dyDescent="0.35">
      <c r="A36644" t="s">
        <v>24</v>
      </c>
      <c r="B36644" t="s">
        <v>1165</v>
      </c>
      <c r="C36644">
        <v>4</v>
      </c>
      <c r="D36644" t="s">
        <v>140</v>
      </c>
      <c r="E36644" t="s">
        <v>912</v>
      </c>
      <c r="F36644" t="s">
        <v>911</v>
      </c>
      <c r="G36644" t="s">
        <v>140</v>
      </c>
      <c r="H36644" t="s">
        <v>140</v>
      </c>
      <c r="I36644" t="s">
        <v>140</v>
      </c>
    </row>
    <row r="36645" spans="1:9" x14ac:dyDescent="0.35">
      <c r="A36645" t="s">
        <v>24</v>
      </c>
      <c r="B36645" t="s">
        <v>1166</v>
      </c>
      <c r="C36645">
        <v>17</v>
      </c>
      <c r="D36645" t="s">
        <v>1049</v>
      </c>
      <c r="E36645" t="s">
        <v>885</v>
      </c>
      <c r="F36645" t="s">
        <v>264</v>
      </c>
      <c r="G36645" t="s">
        <v>140</v>
      </c>
      <c r="H36645" t="s">
        <v>140</v>
      </c>
      <c r="I36645" t="s">
        <v>140</v>
      </c>
    </row>
    <row r="36646" spans="1:9" x14ac:dyDescent="0.35">
      <c r="A36646" t="s">
        <v>25</v>
      </c>
      <c r="B36646" t="s">
        <v>1165</v>
      </c>
      <c r="C36646">
        <v>4</v>
      </c>
      <c r="D36646" t="s">
        <v>140</v>
      </c>
      <c r="E36646" t="s">
        <v>143</v>
      </c>
      <c r="F36646" t="s">
        <v>142</v>
      </c>
      <c r="G36646" t="s">
        <v>140</v>
      </c>
      <c r="H36646" t="s">
        <v>140</v>
      </c>
      <c r="I36646" t="s">
        <v>140</v>
      </c>
    </row>
    <row r="36647" spans="1:9" x14ac:dyDescent="0.35">
      <c r="A36647" t="s">
        <v>25</v>
      </c>
      <c r="B36647" t="s">
        <v>1166</v>
      </c>
      <c r="C36647">
        <v>9</v>
      </c>
      <c r="D36647" t="s">
        <v>140</v>
      </c>
      <c r="E36647" t="s">
        <v>920</v>
      </c>
      <c r="F36647" t="s">
        <v>921</v>
      </c>
      <c r="G36647" t="s">
        <v>140</v>
      </c>
      <c r="H36647" t="s">
        <v>140</v>
      </c>
      <c r="I36647" t="s">
        <v>140</v>
      </c>
    </row>
    <row r="36648" spans="1:9" x14ac:dyDescent="0.35">
      <c r="A36648" t="s">
        <v>26</v>
      </c>
      <c r="B36648" t="s">
        <v>1165</v>
      </c>
      <c r="C36648">
        <v>6</v>
      </c>
      <c r="D36648" t="s">
        <v>93</v>
      </c>
      <c r="E36648" t="s">
        <v>761</v>
      </c>
      <c r="F36648" t="s">
        <v>392</v>
      </c>
      <c r="G36648" t="s">
        <v>140</v>
      </c>
      <c r="H36648" t="s">
        <v>140</v>
      </c>
      <c r="I36648" t="s">
        <v>140</v>
      </c>
    </row>
    <row r="36649" spans="1:9" x14ac:dyDescent="0.35">
      <c r="A36649" t="s">
        <v>26</v>
      </c>
      <c r="B36649" t="s">
        <v>1166</v>
      </c>
      <c r="C36649">
        <v>13</v>
      </c>
      <c r="D36649" t="s">
        <v>323</v>
      </c>
      <c r="E36649" t="s">
        <v>435</v>
      </c>
      <c r="F36649" t="s">
        <v>650</v>
      </c>
      <c r="G36649" t="s">
        <v>140</v>
      </c>
      <c r="H36649" t="s">
        <v>140</v>
      </c>
      <c r="I36649" t="s">
        <v>140</v>
      </c>
    </row>
    <row r="36650" spans="1:9" x14ac:dyDescent="0.35">
      <c r="A36650" t="s">
        <v>27</v>
      </c>
      <c r="B36650" t="s">
        <v>1165</v>
      </c>
      <c r="C36650">
        <v>2</v>
      </c>
      <c r="D36650" t="s">
        <v>140</v>
      </c>
      <c r="E36650" t="s">
        <v>177</v>
      </c>
      <c r="F36650" t="s">
        <v>140</v>
      </c>
      <c r="G36650" t="s">
        <v>140</v>
      </c>
      <c r="H36650" t="s">
        <v>140</v>
      </c>
      <c r="I36650" t="s">
        <v>140</v>
      </c>
    </row>
    <row r="36651" spans="1:9" x14ac:dyDescent="0.35">
      <c r="A36651" t="s">
        <v>27</v>
      </c>
      <c r="B36651" t="s">
        <v>1166</v>
      </c>
      <c r="C36651">
        <v>5</v>
      </c>
      <c r="D36651" t="s">
        <v>528</v>
      </c>
      <c r="E36651" t="s">
        <v>844</v>
      </c>
      <c r="F36651" t="s">
        <v>140</v>
      </c>
      <c r="G36651" t="s">
        <v>140</v>
      </c>
      <c r="H36651" t="s">
        <v>140</v>
      </c>
      <c r="I36651" t="s">
        <v>140</v>
      </c>
    </row>
    <row r="36652" spans="1:9" x14ac:dyDescent="0.35">
      <c r="A36652" t="s">
        <v>28</v>
      </c>
      <c r="B36652" t="s">
        <v>1165</v>
      </c>
      <c r="C36652">
        <v>5</v>
      </c>
      <c r="D36652" t="s">
        <v>140</v>
      </c>
      <c r="E36652" t="s">
        <v>160</v>
      </c>
      <c r="F36652" t="s">
        <v>159</v>
      </c>
      <c r="G36652" t="s">
        <v>140</v>
      </c>
      <c r="H36652" t="s">
        <v>140</v>
      </c>
      <c r="I36652" t="s">
        <v>140</v>
      </c>
    </row>
    <row r="36653" spans="1:9" x14ac:dyDescent="0.35">
      <c r="A36653" t="s">
        <v>28</v>
      </c>
      <c r="B36653" t="s">
        <v>1166</v>
      </c>
      <c r="C36653">
        <v>14</v>
      </c>
      <c r="D36653" t="s">
        <v>1106</v>
      </c>
      <c r="E36653" t="s">
        <v>772</v>
      </c>
      <c r="F36653" t="s">
        <v>121</v>
      </c>
      <c r="G36653" t="s">
        <v>140</v>
      </c>
      <c r="H36653" t="s">
        <v>140</v>
      </c>
      <c r="I36653" t="s">
        <v>140</v>
      </c>
    </row>
    <row r="36654" spans="1:9" x14ac:dyDescent="0.35">
      <c r="A36654" t="s">
        <v>29</v>
      </c>
      <c r="B36654" t="s">
        <v>1165</v>
      </c>
      <c r="C36654">
        <v>3</v>
      </c>
      <c r="D36654" t="s">
        <v>140</v>
      </c>
      <c r="E36654" t="s">
        <v>177</v>
      </c>
      <c r="F36654" t="s">
        <v>140</v>
      </c>
      <c r="G36654" t="s">
        <v>140</v>
      </c>
      <c r="H36654" t="s">
        <v>140</v>
      </c>
      <c r="I36654" t="s">
        <v>140</v>
      </c>
    </row>
    <row r="36655" spans="1:9" x14ac:dyDescent="0.35">
      <c r="A36655" t="s">
        <v>29</v>
      </c>
      <c r="B36655" t="s">
        <v>1166</v>
      </c>
      <c r="C36655">
        <v>10</v>
      </c>
      <c r="D36655" t="s">
        <v>830</v>
      </c>
      <c r="E36655" t="s">
        <v>830</v>
      </c>
      <c r="F36655" t="s">
        <v>773</v>
      </c>
      <c r="G36655" t="s">
        <v>140</v>
      </c>
      <c r="H36655" t="s">
        <v>140</v>
      </c>
      <c r="I36655" t="s">
        <v>140</v>
      </c>
    </row>
    <row r="36656" spans="1:9" x14ac:dyDescent="0.35">
      <c r="A36656" t="s">
        <v>30</v>
      </c>
      <c r="B36656" t="s">
        <v>1165</v>
      </c>
      <c r="C36656">
        <v>10</v>
      </c>
      <c r="D36656" t="s">
        <v>582</v>
      </c>
      <c r="E36656" t="s">
        <v>379</v>
      </c>
      <c r="F36656" t="s">
        <v>764</v>
      </c>
      <c r="G36656" t="s">
        <v>140</v>
      </c>
      <c r="H36656" t="s">
        <v>140</v>
      </c>
      <c r="I36656" t="s">
        <v>140</v>
      </c>
    </row>
    <row r="36657" spans="1:9" x14ac:dyDescent="0.35">
      <c r="A36657" t="s">
        <v>30</v>
      </c>
      <c r="B36657" t="s">
        <v>1166</v>
      </c>
      <c r="C36657">
        <v>4</v>
      </c>
      <c r="D36657" t="s">
        <v>947</v>
      </c>
      <c r="E36657" t="s">
        <v>560</v>
      </c>
      <c r="F36657" t="s">
        <v>140</v>
      </c>
      <c r="G36657" t="s">
        <v>947</v>
      </c>
      <c r="H36657" t="s">
        <v>140</v>
      </c>
      <c r="I36657" t="s">
        <v>140</v>
      </c>
    </row>
    <row r="36658" spans="1:9" x14ac:dyDescent="0.35">
      <c r="A36658" t="s">
        <v>31</v>
      </c>
      <c r="B36658" t="s">
        <v>1165</v>
      </c>
      <c r="C36658">
        <v>121</v>
      </c>
      <c r="D36658" t="s">
        <v>371</v>
      </c>
      <c r="E36658" t="s">
        <v>42</v>
      </c>
      <c r="F36658" t="s">
        <v>646</v>
      </c>
      <c r="G36658" t="s">
        <v>1062</v>
      </c>
      <c r="H36658" t="s">
        <v>140</v>
      </c>
      <c r="I36658" t="s">
        <v>140</v>
      </c>
    </row>
    <row r="36659" spans="1:9" x14ac:dyDescent="0.35">
      <c r="A36659" t="s">
        <v>31</v>
      </c>
      <c r="B36659" t="s">
        <v>1166</v>
      </c>
      <c r="C36659">
        <v>51</v>
      </c>
      <c r="D36659" t="s">
        <v>598</v>
      </c>
      <c r="E36659" t="s">
        <v>636</v>
      </c>
      <c r="F36659" t="s">
        <v>668</v>
      </c>
      <c r="G36659" t="s">
        <v>131</v>
      </c>
      <c r="H36659" t="s">
        <v>140</v>
      </c>
      <c r="I36659" t="s">
        <v>140</v>
      </c>
    </row>
    <row r="36660" spans="1:9" x14ac:dyDescent="0.35">
      <c r="A36660" t="s">
        <v>32</v>
      </c>
      <c r="B36660" t="s">
        <v>1165</v>
      </c>
      <c r="C36660">
        <v>328</v>
      </c>
      <c r="D36660" t="s">
        <v>405</v>
      </c>
      <c r="E36660" t="s">
        <v>377</v>
      </c>
      <c r="F36660" t="s">
        <v>538</v>
      </c>
      <c r="G36660" t="s">
        <v>1058</v>
      </c>
      <c r="H36660" t="s">
        <v>1055</v>
      </c>
      <c r="I36660" t="s">
        <v>140</v>
      </c>
    </row>
    <row r="36661" spans="1:9" x14ac:dyDescent="0.35">
      <c r="A36661" t="s">
        <v>32</v>
      </c>
      <c r="B36661" t="s">
        <v>1166</v>
      </c>
      <c r="C36661">
        <v>664</v>
      </c>
      <c r="D36661" t="s">
        <v>877</v>
      </c>
      <c r="E36661" t="s">
        <v>725</v>
      </c>
      <c r="F36661" t="s">
        <v>289</v>
      </c>
      <c r="G36661" t="s">
        <v>1018</v>
      </c>
      <c r="H36661" t="s">
        <v>1014</v>
      </c>
      <c r="I36661" t="s">
        <v>1016</v>
      </c>
    </row>
    <row r="36663" spans="1:9" x14ac:dyDescent="0.35">
      <c r="A36663" t="s">
        <v>2509</v>
      </c>
    </row>
    <row r="36664" spans="1:9" x14ac:dyDescent="0.35">
      <c r="A36664" t="s">
        <v>2</v>
      </c>
      <c r="B36664" t="s">
        <v>1164</v>
      </c>
      <c r="C36664" t="s">
        <v>3</v>
      </c>
      <c r="D36664" t="s">
        <v>2492</v>
      </c>
      <c r="E36664" t="s">
        <v>2491</v>
      </c>
      <c r="F36664" t="s">
        <v>2490</v>
      </c>
      <c r="G36664" t="s">
        <v>2494</v>
      </c>
      <c r="H36664" t="s">
        <v>2493</v>
      </c>
    </row>
    <row r="36665" spans="1:9" x14ac:dyDescent="0.35">
      <c r="A36665" t="s">
        <v>8</v>
      </c>
      <c r="B36665" t="s">
        <v>1166</v>
      </c>
      <c r="C36665">
        <v>6</v>
      </c>
      <c r="D36665" t="s">
        <v>852</v>
      </c>
      <c r="E36665" t="s">
        <v>853</v>
      </c>
      <c r="F36665" t="s">
        <v>140</v>
      </c>
      <c r="G36665" t="s">
        <v>140</v>
      </c>
      <c r="H36665" t="s">
        <v>140</v>
      </c>
    </row>
    <row r="36666" spans="1:9" x14ac:dyDescent="0.35">
      <c r="A36666" t="s">
        <v>9</v>
      </c>
      <c r="B36666" t="s">
        <v>1166</v>
      </c>
      <c r="C36666">
        <v>1</v>
      </c>
      <c r="D36666" t="s">
        <v>140</v>
      </c>
      <c r="E36666" t="s">
        <v>177</v>
      </c>
      <c r="F36666" t="s">
        <v>140</v>
      </c>
      <c r="G36666" t="s">
        <v>140</v>
      </c>
      <c r="H36666" t="s">
        <v>140</v>
      </c>
    </row>
    <row r="36667" spans="1:9" x14ac:dyDescent="0.35">
      <c r="A36667" t="s">
        <v>10</v>
      </c>
      <c r="B36667" t="s">
        <v>1166</v>
      </c>
      <c r="C36667">
        <v>3</v>
      </c>
      <c r="D36667" t="s">
        <v>349</v>
      </c>
      <c r="E36667" t="s">
        <v>328</v>
      </c>
      <c r="F36667" t="s">
        <v>755</v>
      </c>
      <c r="G36667" t="s">
        <v>140</v>
      </c>
      <c r="H36667" t="s">
        <v>140</v>
      </c>
    </row>
    <row r="36668" spans="1:9" x14ac:dyDescent="0.35">
      <c r="A36668" t="s">
        <v>11</v>
      </c>
      <c r="B36668" t="s">
        <v>1165</v>
      </c>
      <c r="C36668">
        <v>3</v>
      </c>
      <c r="D36668" t="s">
        <v>140</v>
      </c>
      <c r="E36668" t="s">
        <v>177</v>
      </c>
      <c r="F36668" t="s">
        <v>140</v>
      </c>
      <c r="G36668" t="s">
        <v>140</v>
      </c>
      <c r="H36668" t="s">
        <v>140</v>
      </c>
    </row>
    <row r="36669" spans="1:9" x14ac:dyDescent="0.35">
      <c r="A36669" t="s">
        <v>11</v>
      </c>
      <c r="B36669" t="s">
        <v>1166</v>
      </c>
      <c r="C36669">
        <v>2</v>
      </c>
      <c r="D36669" t="s">
        <v>140</v>
      </c>
      <c r="E36669" t="s">
        <v>177</v>
      </c>
      <c r="F36669" t="s">
        <v>140</v>
      </c>
      <c r="G36669" t="s">
        <v>140</v>
      </c>
      <c r="H36669" t="s">
        <v>140</v>
      </c>
    </row>
    <row r="36670" spans="1:9" x14ac:dyDescent="0.35">
      <c r="A36670" t="s">
        <v>12</v>
      </c>
      <c r="B36670" t="s">
        <v>1165</v>
      </c>
      <c r="C36670">
        <v>3</v>
      </c>
      <c r="D36670" t="s">
        <v>140</v>
      </c>
      <c r="E36670" t="s">
        <v>224</v>
      </c>
      <c r="F36670" t="s">
        <v>223</v>
      </c>
      <c r="G36670" t="s">
        <v>140</v>
      </c>
      <c r="H36670" t="s">
        <v>140</v>
      </c>
    </row>
    <row r="36671" spans="1:9" x14ac:dyDescent="0.35">
      <c r="A36671" t="s">
        <v>12</v>
      </c>
      <c r="B36671" t="s">
        <v>1166</v>
      </c>
      <c r="C36671">
        <v>8</v>
      </c>
      <c r="D36671" t="s">
        <v>656</v>
      </c>
      <c r="E36671" t="s">
        <v>255</v>
      </c>
      <c r="F36671" t="s">
        <v>1106</v>
      </c>
      <c r="G36671" t="s">
        <v>140</v>
      </c>
      <c r="H36671" t="s">
        <v>140</v>
      </c>
    </row>
    <row r="36672" spans="1:9" x14ac:dyDescent="0.35">
      <c r="A36672" t="s">
        <v>13</v>
      </c>
      <c r="B36672" t="s">
        <v>1165</v>
      </c>
      <c r="C36672">
        <v>3</v>
      </c>
      <c r="D36672" t="s">
        <v>381</v>
      </c>
      <c r="E36672" t="s">
        <v>380</v>
      </c>
      <c r="F36672" t="s">
        <v>140</v>
      </c>
      <c r="G36672" t="s">
        <v>140</v>
      </c>
      <c r="H36672" t="s">
        <v>140</v>
      </c>
    </row>
    <row r="36673" spans="1:8" x14ac:dyDescent="0.35">
      <c r="A36673" t="s">
        <v>13</v>
      </c>
      <c r="B36673" t="s">
        <v>1166</v>
      </c>
      <c r="C36673">
        <v>15</v>
      </c>
      <c r="D36673" t="s">
        <v>79</v>
      </c>
      <c r="E36673" t="s">
        <v>607</v>
      </c>
      <c r="F36673" t="s">
        <v>1059</v>
      </c>
      <c r="G36673" t="s">
        <v>140</v>
      </c>
      <c r="H36673" t="s">
        <v>140</v>
      </c>
    </row>
    <row r="36674" spans="1:8" x14ac:dyDescent="0.35">
      <c r="A36674" t="s">
        <v>14</v>
      </c>
      <c r="B36674" t="s">
        <v>1165</v>
      </c>
      <c r="C36674">
        <v>2</v>
      </c>
      <c r="D36674" t="s">
        <v>962</v>
      </c>
      <c r="E36674" t="s">
        <v>963</v>
      </c>
      <c r="F36674" t="s">
        <v>140</v>
      </c>
      <c r="G36674" t="s">
        <v>140</v>
      </c>
      <c r="H36674" t="s">
        <v>140</v>
      </c>
    </row>
    <row r="36675" spans="1:8" x14ac:dyDescent="0.35">
      <c r="A36675" t="s">
        <v>14</v>
      </c>
      <c r="B36675" t="s">
        <v>1166</v>
      </c>
      <c r="C36675">
        <v>1</v>
      </c>
      <c r="D36675" t="s">
        <v>140</v>
      </c>
      <c r="E36675" t="s">
        <v>177</v>
      </c>
      <c r="F36675" t="s">
        <v>140</v>
      </c>
      <c r="G36675" t="s">
        <v>140</v>
      </c>
      <c r="H36675" t="s">
        <v>140</v>
      </c>
    </row>
    <row r="36676" spans="1:8" x14ac:dyDescent="0.35">
      <c r="A36676" t="s">
        <v>15</v>
      </c>
      <c r="B36676" t="s">
        <v>1165</v>
      </c>
      <c r="C36676">
        <v>1</v>
      </c>
      <c r="D36676" t="s">
        <v>140</v>
      </c>
      <c r="E36676" t="s">
        <v>140</v>
      </c>
      <c r="F36676" t="s">
        <v>140</v>
      </c>
      <c r="G36676" t="s">
        <v>140</v>
      </c>
      <c r="H36676" t="s">
        <v>177</v>
      </c>
    </row>
    <row r="36677" spans="1:8" x14ac:dyDescent="0.35">
      <c r="A36677" t="s">
        <v>15</v>
      </c>
      <c r="B36677" t="s">
        <v>1166</v>
      </c>
      <c r="C36677">
        <v>1</v>
      </c>
      <c r="D36677" t="s">
        <v>177</v>
      </c>
      <c r="E36677" t="s">
        <v>140</v>
      </c>
      <c r="F36677" t="s">
        <v>140</v>
      </c>
      <c r="G36677" t="s">
        <v>140</v>
      </c>
      <c r="H36677" t="s">
        <v>140</v>
      </c>
    </row>
    <row r="36678" spans="1:8" x14ac:dyDescent="0.35">
      <c r="A36678" t="s">
        <v>16</v>
      </c>
      <c r="B36678" t="s">
        <v>1166</v>
      </c>
      <c r="C36678">
        <v>1</v>
      </c>
      <c r="D36678" t="s">
        <v>140</v>
      </c>
      <c r="E36678" t="s">
        <v>177</v>
      </c>
      <c r="F36678" t="s">
        <v>140</v>
      </c>
      <c r="G36678" t="s">
        <v>140</v>
      </c>
      <c r="H36678" t="s">
        <v>140</v>
      </c>
    </row>
    <row r="36679" spans="1:8" x14ac:dyDescent="0.35">
      <c r="A36679" t="s">
        <v>17</v>
      </c>
      <c r="B36679" t="s">
        <v>1165</v>
      </c>
      <c r="C36679">
        <v>1</v>
      </c>
      <c r="D36679" t="s">
        <v>177</v>
      </c>
      <c r="E36679" t="s">
        <v>140</v>
      </c>
      <c r="F36679" t="s">
        <v>140</v>
      </c>
      <c r="G36679" t="s">
        <v>140</v>
      </c>
      <c r="H36679" t="s">
        <v>140</v>
      </c>
    </row>
    <row r="36680" spans="1:8" x14ac:dyDescent="0.35">
      <c r="A36680" t="s">
        <v>17</v>
      </c>
      <c r="B36680" t="s">
        <v>1166</v>
      </c>
      <c r="C36680">
        <v>1</v>
      </c>
      <c r="D36680" t="s">
        <v>177</v>
      </c>
      <c r="E36680" t="s">
        <v>140</v>
      </c>
      <c r="F36680" t="s">
        <v>140</v>
      </c>
      <c r="G36680" t="s">
        <v>140</v>
      </c>
      <c r="H36680" t="s">
        <v>140</v>
      </c>
    </row>
    <row r="36681" spans="1:8" x14ac:dyDescent="0.35">
      <c r="A36681" t="s">
        <v>18</v>
      </c>
      <c r="B36681" t="s">
        <v>1166</v>
      </c>
      <c r="C36681">
        <v>6</v>
      </c>
      <c r="D36681" t="s">
        <v>550</v>
      </c>
      <c r="E36681" t="s">
        <v>428</v>
      </c>
      <c r="F36681" t="s">
        <v>924</v>
      </c>
      <c r="G36681" t="s">
        <v>140</v>
      </c>
      <c r="H36681" t="s">
        <v>746</v>
      </c>
    </row>
    <row r="36682" spans="1:8" x14ac:dyDescent="0.35">
      <c r="A36682" t="s">
        <v>19</v>
      </c>
      <c r="B36682" t="s">
        <v>1165</v>
      </c>
      <c r="C36682">
        <v>1</v>
      </c>
      <c r="D36682" t="s">
        <v>177</v>
      </c>
      <c r="E36682" t="s">
        <v>140</v>
      </c>
      <c r="F36682" t="s">
        <v>140</v>
      </c>
      <c r="G36682" t="s">
        <v>140</v>
      </c>
      <c r="H36682" t="s">
        <v>140</v>
      </c>
    </row>
    <row r="36683" spans="1:8" x14ac:dyDescent="0.35">
      <c r="A36683" t="s">
        <v>19</v>
      </c>
      <c r="B36683" t="s">
        <v>1166</v>
      </c>
      <c r="C36683">
        <v>1</v>
      </c>
      <c r="D36683" t="s">
        <v>177</v>
      </c>
      <c r="E36683" t="s">
        <v>140</v>
      </c>
      <c r="F36683" t="s">
        <v>140</v>
      </c>
      <c r="G36683" t="s">
        <v>140</v>
      </c>
      <c r="H36683" t="s">
        <v>140</v>
      </c>
    </row>
    <row r="36684" spans="1:8" x14ac:dyDescent="0.35">
      <c r="A36684" t="s">
        <v>20</v>
      </c>
      <c r="B36684" t="s">
        <v>1165</v>
      </c>
      <c r="C36684">
        <v>1</v>
      </c>
      <c r="D36684" t="s">
        <v>140</v>
      </c>
      <c r="E36684" t="s">
        <v>177</v>
      </c>
      <c r="F36684" t="s">
        <v>140</v>
      </c>
      <c r="G36684" t="s">
        <v>140</v>
      </c>
      <c r="H36684" t="s">
        <v>140</v>
      </c>
    </row>
    <row r="36685" spans="1:8" x14ac:dyDescent="0.35">
      <c r="A36685" t="s">
        <v>20</v>
      </c>
      <c r="B36685" t="s">
        <v>1166</v>
      </c>
      <c r="C36685">
        <v>2</v>
      </c>
      <c r="D36685" t="s">
        <v>140</v>
      </c>
      <c r="E36685" t="s">
        <v>812</v>
      </c>
      <c r="F36685" t="s">
        <v>811</v>
      </c>
      <c r="G36685" t="s">
        <v>140</v>
      </c>
      <c r="H36685" t="s">
        <v>140</v>
      </c>
    </row>
    <row r="36686" spans="1:8" x14ac:dyDescent="0.35">
      <c r="A36686" t="s">
        <v>21</v>
      </c>
      <c r="B36686" t="s">
        <v>1166</v>
      </c>
      <c r="C36686">
        <v>2</v>
      </c>
      <c r="D36686" t="s">
        <v>140</v>
      </c>
      <c r="E36686" t="s">
        <v>177</v>
      </c>
      <c r="F36686" t="s">
        <v>140</v>
      </c>
      <c r="G36686" t="s">
        <v>140</v>
      </c>
      <c r="H36686" t="s">
        <v>140</v>
      </c>
    </row>
    <row r="36687" spans="1:8" x14ac:dyDescent="0.35">
      <c r="A36687" t="s">
        <v>22</v>
      </c>
      <c r="B36687" t="s">
        <v>339</v>
      </c>
    </row>
    <row r="36688" spans="1:8" x14ac:dyDescent="0.35">
      <c r="A36688" t="s">
        <v>23</v>
      </c>
      <c r="B36688" t="s">
        <v>1165</v>
      </c>
      <c r="C36688">
        <v>7</v>
      </c>
      <c r="D36688" t="s">
        <v>762</v>
      </c>
      <c r="E36688" t="s">
        <v>166</v>
      </c>
      <c r="F36688" t="s">
        <v>1085</v>
      </c>
      <c r="G36688" t="s">
        <v>140</v>
      </c>
      <c r="H36688" t="s">
        <v>140</v>
      </c>
    </row>
    <row r="36689" spans="1:8" x14ac:dyDescent="0.35">
      <c r="A36689" t="s">
        <v>23</v>
      </c>
      <c r="B36689" t="s">
        <v>1166</v>
      </c>
      <c r="C36689">
        <v>4</v>
      </c>
      <c r="D36689" t="s">
        <v>847</v>
      </c>
      <c r="E36689" t="s">
        <v>359</v>
      </c>
      <c r="F36689" t="s">
        <v>140</v>
      </c>
      <c r="G36689" t="s">
        <v>847</v>
      </c>
      <c r="H36689" t="s">
        <v>140</v>
      </c>
    </row>
    <row r="36690" spans="1:8" x14ac:dyDescent="0.35">
      <c r="A36690" t="s">
        <v>24</v>
      </c>
      <c r="B36690" t="s">
        <v>1166</v>
      </c>
      <c r="C36690">
        <v>1</v>
      </c>
      <c r="D36690" t="s">
        <v>140</v>
      </c>
      <c r="E36690" t="s">
        <v>177</v>
      </c>
      <c r="F36690" t="s">
        <v>140</v>
      </c>
      <c r="G36690" t="s">
        <v>140</v>
      </c>
      <c r="H36690" t="s">
        <v>140</v>
      </c>
    </row>
    <row r="36691" spans="1:8" x14ac:dyDescent="0.35">
      <c r="A36691" t="s">
        <v>25</v>
      </c>
      <c r="B36691" t="s">
        <v>1166</v>
      </c>
      <c r="C36691">
        <v>1</v>
      </c>
      <c r="D36691" t="s">
        <v>177</v>
      </c>
      <c r="E36691" t="s">
        <v>140</v>
      </c>
      <c r="F36691" t="s">
        <v>140</v>
      </c>
      <c r="G36691" t="s">
        <v>140</v>
      </c>
      <c r="H36691" t="s">
        <v>140</v>
      </c>
    </row>
    <row r="36692" spans="1:8" x14ac:dyDescent="0.35">
      <c r="A36692" t="s">
        <v>26</v>
      </c>
      <c r="B36692" t="s">
        <v>1166</v>
      </c>
      <c r="C36692">
        <v>1</v>
      </c>
      <c r="D36692" t="s">
        <v>140</v>
      </c>
      <c r="E36692" t="s">
        <v>177</v>
      </c>
      <c r="F36692" t="s">
        <v>140</v>
      </c>
      <c r="G36692" t="s">
        <v>140</v>
      </c>
      <c r="H36692" t="s">
        <v>140</v>
      </c>
    </row>
    <row r="36693" spans="1:8" x14ac:dyDescent="0.35">
      <c r="A36693" t="s">
        <v>27</v>
      </c>
      <c r="B36693" t="s">
        <v>1166</v>
      </c>
      <c r="C36693">
        <v>1</v>
      </c>
      <c r="D36693" t="s">
        <v>140</v>
      </c>
      <c r="E36693" t="s">
        <v>177</v>
      </c>
      <c r="F36693" t="s">
        <v>140</v>
      </c>
      <c r="G36693" t="s">
        <v>140</v>
      </c>
      <c r="H36693" t="s">
        <v>140</v>
      </c>
    </row>
    <row r="36694" spans="1:8" x14ac:dyDescent="0.35">
      <c r="A36694" t="s">
        <v>28</v>
      </c>
      <c r="B36694" t="s">
        <v>339</v>
      </c>
    </row>
    <row r="36695" spans="1:8" x14ac:dyDescent="0.35">
      <c r="A36695" t="s">
        <v>29</v>
      </c>
      <c r="B36695" t="s">
        <v>1166</v>
      </c>
      <c r="C36695">
        <v>1</v>
      </c>
      <c r="D36695" t="s">
        <v>177</v>
      </c>
      <c r="E36695" t="s">
        <v>140</v>
      </c>
      <c r="F36695" t="s">
        <v>140</v>
      </c>
      <c r="G36695" t="s">
        <v>140</v>
      </c>
      <c r="H36695" t="s">
        <v>140</v>
      </c>
    </row>
    <row r="36696" spans="1:8" x14ac:dyDescent="0.35">
      <c r="A36696" t="s">
        <v>30</v>
      </c>
      <c r="B36696" t="s">
        <v>339</v>
      </c>
    </row>
    <row r="36697" spans="1:8" x14ac:dyDescent="0.35">
      <c r="A36697" t="s">
        <v>31</v>
      </c>
      <c r="B36697" t="s">
        <v>1165</v>
      </c>
      <c r="C36697">
        <v>19</v>
      </c>
      <c r="D36697" t="s">
        <v>121</v>
      </c>
      <c r="E36697" t="s">
        <v>696</v>
      </c>
      <c r="F36697" t="s">
        <v>1071</v>
      </c>
      <c r="G36697" t="s">
        <v>140</v>
      </c>
      <c r="H36697" t="s">
        <v>140</v>
      </c>
    </row>
    <row r="36698" spans="1:8" x14ac:dyDescent="0.35">
      <c r="A36698" t="s">
        <v>31</v>
      </c>
      <c r="B36698" t="s">
        <v>1166</v>
      </c>
      <c r="C36698">
        <v>4</v>
      </c>
      <c r="D36698" t="s">
        <v>610</v>
      </c>
      <c r="E36698" t="s">
        <v>610</v>
      </c>
      <c r="F36698" t="s">
        <v>140</v>
      </c>
      <c r="G36698" t="s">
        <v>140</v>
      </c>
      <c r="H36698" t="s">
        <v>140</v>
      </c>
    </row>
    <row r="36699" spans="1:8" x14ac:dyDescent="0.35">
      <c r="A36699" t="s">
        <v>32</v>
      </c>
      <c r="B36699" t="s">
        <v>1165</v>
      </c>
      <c r="C36699">
        <v>41</v>
      </c>
      <c r="D36699" t="s">
        <v>389</v>
      </c>
      <c r="E36699" t="s">
        <v>789</v>
      </c>
      <c r="F36699" t="s">
        <v>345</v>
      </c>
      <c r="G36699" t="s">
        <v>140</v>
      </c>
      <c r="H36699" t="s">
        <v>123</v>
      </c>
    </row>
    <row r="36700" spans="1:8" x14ac:dyDescent="0.35">
      <c r="A36700" t="s">
        <v>32</v>
      </c>
      <c r="B36700" t="s">
        <v>1166</v>
      </c>
      <c r="C36700">
        <v>63</v>
      </c>
      <c r="D36700" t="s">
        <v>460</v>
      </c>
      <c r="E36700" t="s">
        <v>744</v>
      </c>
      <c r="F36700" t="s">
        <v>117</v>
      </c>
      <c r="G36700" t="s">
        <v>1017</v>
      </c>
      <c r="H36700" t="s">
        <v>775</v>
      </c>
    </row>
    <row r="36702" spans="1:8" x14ac:dyDescent="0.35">
      <c r="A36702" t="s">
        <v>2510</v>
      </c>
    </row>
    <row r="36703" spans="1:8" x14ac:dyDescent="0.35">
      <c r="A36703" t="s">
        <v>2</v>
      </c>
      <c r="B36703" t="s">
        <v>1164</v>
      </c>
      <c r="C36703" t="s">
        <v>3</v>
      </c>
      <c r="D36703" t="s">
        <v>136</v>
      </c>
      <c r="E36703" t="s">
        <v>2492</v>
      </c>
      <c r="F36703" t="s">
        <v>2490</v>
      </c>
      <c r="G36703" t="s">
        <v>2491</v>
      </c>
      <c r="H36703" t="s">
        <v>2493</v>
      </c>
    </row>
    <row r="36704" spans="1:8" x14ac:dyDescent="0.35">
      <c r="A36704" t="s">
        <v>8</v>
      </c>
      <c r="B36704" t="s">
        <v>1165</v>
      </c>
      <c r="C36704">
        <v>3</v>
      </c>
      <c r="D36704" t="s">
        <v>140</v>
      </c>
      <c r="E36704" t="s">
        <v>140</v>
      </c>
      <c r="F36704" t="s">
        <v>140</v>
      </c>
      <c r="G36704" t="s">
        <v>177</v>
      </c>
      <c r="H36704" t="s">
        <v>140</v>
      </c>
    </row>
    <row r="36705" spans="1:8" x14ac:dyDescent="0.35">
      <c r="A36705" t="s">
        <v>8</v>
      </c>
      <c r="B36705" t="s">
        <v>1166</v>
      </c>
      <c r="C36705">
        <v>6</v>
      </c>
      <c r="D36705" t="s">
        <v>140</v>
      </c>
      <c r="E36705" t="s">
        <v>418</v>
      </c>
      <c r="F36705" t="s">
        <v>418</v>
      </c>
      <c r="G36705" t="s">
        <v>214</v>
      </c>
      <c r="H36705" t="s">
        <v>140</v>
      </c>
    </row>
    <row r="36706" spans="1:8" x14ac:dyDescent="0.35">
      <c r="A36706" t="s">
        <v>9</v>
      </c>
      <c r="B36706" t="s">
        <v>339</v>
      </c>
    </row>
    <row r="36707" spans="1:8" x14ac:dyDescent="0.35">
      <c r="A36707" t="s">
        <v>10</v>
      </c>
      <c r="B36707" t="s">
        <v>339</v>
      </c>
    </row>
    <row r="36708" spans="1:8" x14ac:dyDescent="0.35">
      <c r="A36708" t="s">
        <v>11</v>
      </c>
      <c r="B36708" t="s">
        <v>1166</v>
      </c>
      <c r="C36708">
        <v>1</v>
      </c>
      <c r="D36708" t="s">
        <v>140</v>
      </c>
      <c r="E36708" t="s">
        <v>140</v>
      </c>
      <c r="F36708" t="s">
        <v>140</v>
      </c>
      <c r="G36708" t="s">
        <v>177</v>
      </c>
      <c r="H36708" t="s">
        <v>140</v>
      </c>
    </row>
    <row r="36709" spans="1:8" x14ac:dyDescent="0.35">
      <c r="A36709" t="s">
        <v>12</v>
      </c>
      <c r="B36709" t="s">
        <v>1165</v>
      </c>
      <c r="C36709">
        <v>2</v>
      </c>
      <c r="D36709" t="s">
        <v>140</v>
      </c>
      <c r="E36709" t="s">
        <v>842</v>
      </c>
      <c r="F36709" t="s">
        <v>140</v>
      </c>
      <c r="G36709" t="s">
        <v>843</v>
      </c>
      <c r="H36709" t="s">
        <v>140</v>
      </c>
    </row>
    <row r="36710" spans="1:8" x14ac:dyDescent="0.35">
      <c r="A36710" t="s">
        <v>12</v>
      </c>
      <c r="B36710" t="s">
        <v>1166</v>
      </c>
      <c r="C36710">
        <v>14</v>
      </c>
      <c r="D36710" t="s">
        <v>140</v>
      </c>
      <c r="E36710" t="s">
        <v>119</v>
      </c>
      <c r="F36710" t="s">
        <v>476</v>
      </c>
      <c r="G36710" t="s">
        <v>160</v>
      </c>
      <c r="H36710" t="s">
        <v>107</v>
      </c>
    </row>
    <row r="36711" spans="1:8" x14ac:dyDescent="0.35">
      <c r="A36711" t="s">
        <v>13</v>
      </c>
      <c r="B36711" t="s">
        <v>1165</v>
      </c>
      <c r="C36711">
        <v>2</v>
      </c>
      <c r="D36711" t="s">
        <v>140</v>
      </c>
      <c r="E36711" t="s">
        <v>140</v>
      </c>
      <c r="F36711" t="s">
        <v>140</v>
      </c>
      <c r="G36711" t="s">
        <v>177</v>
      </c>
      <c r="H36711" t="s">
        <v>140</v>
      </c>
    </row>
    <row r="36712" spans="1:8" x14ac:dyDescent="0.35">
      <c r="A36712" t="s">
        <v>13</v>
      </c>
      <c r="B36712" t="s">
        <v>1166</v>
      </c>
      <c r="C36712">
        <v>13</v>
      </c>
      <c r="D36712" t="s">
        <v>140</v>
      </c>
      <c r="E36712" t="s">
        <v>801</v>
      </c>
      <c r="F36712" t="s">
        <v>950</v>
      </c>
      <c r="G36712" t="s">
        <v>776</v>
      </c>
      <c r="H36712" t="s">
        <v>733</v>
      </c>
    </row>
    <row r="36713" spans="1:8" x14ac:dyDescent="0.35">
      <c r="A36713" t="s">
        <v>14</v>
      </c>
      <c r="B36713" t="s">
        <v>1165</v>
      </c>
      <c r="C36713">
        <v>4</v>
      </c>
      <c r="D36713" t="s">
        <v>140</v>
      </c>
      <c r="E36713" t="s">
        <v>140</v>
      </c>
      <c r="F36713" t="s">
        <v>953</v>
      </c>
      <c r="G36713" t="s">
        <v>1114</v>
      </c>
      <c r="H36713" t="s">
        <v>140</v>
      </c>
    </row>
    <row r="36714" spans="1:8" x14ac:dyDescent="0.35">
      <c r="A36714" t="s">
        <v>14</v>
      </c>
      <c r="B36714" t="s">
        <v>1166</v>
      </c>
      <c r="C36714">
        <v>3</v>
      </c>
      <c r="D36714" t="s">
        <v>140</v>
      </c>
      <c r="E36714" t="s">
        <v>427</v>
      </c>
      <c r="F36714" t="s">
        <v>140</v>
      </c>
      <c r="G36714" t="s">
        <v>426</v>
      </c>
      <c r="H36714" t="s">
        <v>140</v>
      </c>
    </row>
    <row r="36715" spans="1:8" x14ac:dyDescent="0.35">
      <c r="A36715" t="s">
        <v>15</v>
      </c>
      <c r="B36715" t="s">
        <v>1165</v>
      </c>
      <c r="C36715">
        <v>2</v>
      </c>
      <c r="D36715" t="s">
        <v>140</v>
      </c>
      <c r="E36715" t="s">
        <v>140</v>
      </c>
      <c r="F36715" t="s">
        <v>140</v>
      </c>
      <c r="G36715" t="s">
        <v>177</v>
      </c>
      <c r="H36715" t="s">
        <v>140</v>
      </c>
    </row>
    <row r="36716" spans="1:8" x14ac:dyDescent="0.35">
      <c r="A36716" t="s">
        <v>15</v>
      </c>
      <c r="B36716" t="s">
        <v>1166</v>
      </c>
      <c r="C36716">
        <v>4</v>
      </c>
      <c r="D36716" t="s">
        <v>140</v>
      </c>
      <c r="E36716" t="s">
        <v>140</v>
      </c>
      <c r="F36716" t="s">
        <v>140</v>
      </c>
      <c r="G36716" t="s">
        <v>177</v>
      </c>
      <c r="H36716" t="s">
        <v>140</v>
      </c>
    </row>
    <row r="36717" spans="1:8" x14ac:dyDescent="0.35">
      <c r="A36717" t="s">
        <v>16</v>
      </c>
      <c r="B36717" t="s">
        <v>1165</v>
      </c>
      <c r="C36717">
        <v>1</v>
      </c>
      <c r="D36717" t="s">
        <v>140</v>
      </c>
      <c r="E36717" t="s">
        <v>140</v>
      </c>
      <c r="F36717" t="s">
        <v>140</v>
      </c>
      <c r="G36717" t="s">
        <v>177</v>
      </c>
      <c r="H36717" t="s">
        <v>140</v>
      </c>
    </row>
    <row r="36718" spans="1:8" x14ac:dyDescent="0.35">
      <c r="A36718" t="s">
        <v>16</v>
      </c>
      <c r="B36718" t="s">
        <v>1166</v>
      </c>
      <c r="C36718">
        <v>2</v>
      </c>
      <c r="D36718" t="s">
        <v>140</v>
      </c>
      <c r="E36718" t="s">
        <v>140</v>
      </c>
      <c r="F36718" t="s">
        <v>140</v>
      </c>
      <c r="G36718" t="s">
        <v>177</v>
      </c>
      <c r="H36718" t="s">
        <v>140</v>
      </c>
    </row>
    <row r="36719" spans="1:8" x14ac:dyDescent="0.35">
      <c r="A36719" t="s">
        <v>17</v>
      </c>
      <c r="B36719" t="s">
        <v>1165</v>
      </c>
      <c r="C36719">
        <v>4</v>
      </c>
      <c r="D36719" t="s">
        <v>140</v>
      </c>
      <c r="E36719" t="s">
        <v>606</v>
      </c>
      <c r="F36719" t="s">
        <v>408</v>
      </c>
      <c r="G36719" t="s">
        <v>921</v>
      </c>
      <c r="H36719" t="s">
        <v>140</v>
      </c>
    </row>
    <row r="36720" spans="1:8" x14ac:dyDescent="0.35">
      <c r="A36720" t="s">
        <v>17</v>
      </c>
      <c r="B36720" t="s">
        <v>1166</v>
      </c>
      <c r="C36720">
        <v>1</v>
      </c>
      <c r="D36720" t="s">
        <v>140</v>
      </c>
      <c r="E36720" t="s">
        <v>140</v>
      </c>
      <c r="F36720" t="s">
        <v>140</v>
      </c>
      <c r="G36720" t="s">
        <v>177</v>
      </c>
      <c r="H36720" t="s">
        <v>140</v>
      </c>
    </row>
    <row r="36721" spans="1:8" x14ac:dyDescent="0.35">
      <c r="A36721" t="s">
        <v>18</v>
      </c>
      <c r="B36721" t="s">
        <v>1166</v>
      </c>
      <c r="C36721">
        <v>4</v>
      </c>
      <c r="D36721" t="s">
        <v>140</v>
      </c>
      <c r="E36721" t="s">
        <v>140</v>
      </c>
      <c r="F36721" t="s">
        <v>140</v>
      </c>
      <c r="G36721" t="s">
        <v>177</v>
      </c>
      <c r="H36721" t="s">
        <v>140</v>
      </c>
    </row>
    <row r="36722" spans="1:8" x14ac:dyDescent="0.35">
      <c r="A36722" t="s">
        <v>19</v>
      </c>
      <c r="B36722" t="s">
        <v>339</v>
      </c>
    </row>
    <row r="36723" spans="1:8" x14ac:dyDescent="0.35">
      <c r="A36723" t="s">
        <v>20</v>
      </c>
      <c r="B36723" t="s">
        <v>339</v>
      </c>
    </row>
    <row r="36724" spans="1:8" x14ac:dyDescent="0.35">
      <c r="A36724" t="s">
        <v>21</v>
      </c>
      <c r="B36724" t="s">
        <v>1166</v>
      </c>
      <c r="C36724">
        <v>2</v>
      </c>
      <c r="D36724" t="s">
        <v>140</v>
      </c>
      <c r="E36724" t="s">
        <v>610</v>
      </c>
      <c r="F36724" t="s">
        <v>140</v>
      </c>
      <c r="G36724" t="s">
        <v>610</v>
      </c>
      <c r="H36724" t="s">
        <v>140</v>
      </c>
    </row>
    <row r="36725" spans="1:8" x14ac:dyDescent="0.35">
      <c r="A36725" t="s">
        <v>22</v>
      </c>
      <c r="B36725" t="s">
        <v>1166</v>
      </c>
      <c r="C36725">
        <v>1</v>
      </c>
      <c r="D36725" t="s">
        <v>177</v>
      </c>
      <c r="E36725" t="s">
        <v>140</v>
      </c>
      <c r="F36725" t="s">
        <v>140</v>
      </c>
      <c r="G36725" t="s">
        <v>140</v>
      </c>
      <c r="H36725" t="s">
        <v>140</v>
      </c>
    </row>
    <row r="36726" spans="1:8" x14ac:dyDescent="0.35">
      <c r="A36726" t="s">
        <v>23</v>
      </c>
      <c r="B36726" t="s">
        <v>1165</v>
      </c>
      <c r="C36726">
        <v>7</v>
      </c>
      <c r="D36726" t="s">
        <v>140</v>
      </c>
      <c r="E36726" t="s">
        <v>251</v>
      </c>
      <c r="F36726" t="s">
        <v>733</v>
      </c>
      <c r="G36726" t="s">
        <v>470</v>
      </c>
      <c r="H36726" t="s">
        <v>749</v>
      </c>
    </row>
    <row r="36727" spans="1:8" x14ac:dyDescent="0.35">
      <c r="A36727" t="s">
        <v>23</v>
      </c>
      <c r="B36727" t="s">
        <v>1166</v>
      </c>
      <c r="C36727">
        <v>5</v>
      </c>
      <c r="D36727" t="s">
        <v>140</v>
      </c>
      <c r="E36727" t="s">
        <v>874</v>
      </c>
      <c r="F36727" t="s">
        <v>309</v>
      </c>
      <c r="G36727" t="s">
        <v>490</v>
      </c>
      <c r="H36727" t="s">
        <v>140</v>
      </c>
    </row>
    <row r="36728" spans="1:8" x14ac:dyDescent="0.35">
      <c r="A36728" t="s">
        <v>24</v>
      </c>
      <c r="B36728" t="s">
        <v>1166</v>
      </c>
      <c r="C36728">
        <v>1</v>
      </c>
      <c r="D36728" t="s">
        <v>140</v>
      </c>
      <c r="E36728" t="s">
        <v>140</v>
      </c>
      <c r="F36728" t="s">
        <v>140</v>
      </c>
      <c r="G36728" t="s">
        <v>140</v>
      </c>
      <c r="H36728" t="s">
        <v>177</v>
      </c>
    </row>
    <row r="36729" spans="1:8" x14ac:dyDescent="0.35">
      <c r="A36729" t="s">
        <v>25</v>
      </c>
      <c r="B36729" t="s">
        <v>339</v>
      </c>
    </row>
    <row r="36730" spans="1:8" x14ac:dyDescent="0.35">
      <c r="A36730" t="s">
        <v>26</v>
      </c>
      <c r="B36730" t="s">
        <v>1165</v>
      </c>
      <c r="C36730">
        <v>1</v>
      </c>
      <c r="D36730" t="s">
        <v>140</v>
      </c>
      <c r="E36730" t="s">
        <v>140</v>
      </c>
      <c r="F36730" t="s">
        <v>140</v>
      </c>
      <c r="G36730" t="s">
        <v>177</v>
      </c>
      <c r="H36730" t="s">
        <v>140</v>
      </c>
    </row>
    <row r="36731" spans="1:8" x14ac:dyDescent="0.35">
      <c r="A36731" t="s">
        <v>27</v>
      </c>
      <c r="B36731" t="s">
        <v>1165</v>
      </c>
      <c r="C36731">
        <v>1</v>
      </c>
      <c r="D36731" t="s">
        <v>140</v>
      </c>
      <c r="E36731" t="s">
        <v>140</v>
      </c>
      <c r="F36731" t="s">
        <v>140</v>
      </c>
      <c r="G36731" t="s">
        <v>177</v>
      </c>
      <c r="H36731" t="s">
        <v>140</v>
      </c>
    </row>
    <row r="36732" spans="1:8" x14ac:dyDescent="0.35">
      <c r="A36732" t="s">
        <v>28</v>
      </c>
      <c r="B36732" t="s">
        <v>1166</v>
      </c>
      <c r="C36732">
        <v>1</v>
      </c>
      <c r="D36732" t="s">
        <v>140</v>
      </c>
      <c r="E36732" t="s">
        <v>177</v>
      </c>
      <c r="F36732" t="s">
        <v>140</v>
      </c>
      <c r="G36732" t="s">
        <v>140</v>
      </c>
      <c r="H36732" t="s">
        <v>140</v>
      </c>
    </row>
    <row r="36733" spans="1:8" x14ac:dyDescent="0.35">
      <c r="A36733" t="s">
        <v>29</v>
      </c>
      <c r="B36733" t="s">
        <v>1166</v>
      </c>
      <c r="C36733">
        <v>1</v>
      </c>
      <c r="D36733" t="s">
        <v>140</v>
      </c>
      <c r="E36733" t="s">
        <v>177</v>
      </c>
      <c r="F36733" t="s">
        <v>140</v>
      </c>
      <c r="G36733" t="s">
        <v>140</v>
      </c>
      <c r="H36733" t="s">
        <v>140</v>
      </c>
    </row>
    <row r="36734" spans="1:8" x14ac:dyDescent="0.35">
      <c r="A36734" t="s">
        <v>30</v>
      </c>
      <c r="B36734" t="s">
        <v>339</v>
      </c>
    </row>
    <row r="36735" spans="1:8" x14ac:dyDescent="0.35">
      <c r="A36735" t="s">
        <v>31</v>
      </c>
      <c r="B36735" t="s">
        <v>1165</v>
      </c>
      <c r="C36735">
        <v>24</v>
      </c>
      <c r="D36735" t="s">
        <v>140</v>
      </c>
      <c r="E36735" t="s">
        <v>89</v>
      </c>
      <c r="F36735" t="s">
        <v>1072</v>
      </c>
      <c r="G36735" t="s">
        <v>319</v>
      </c>
      <c r="H36735" t="s">
        <v>458</v>
      </c>
    </row>
    <row r="36736" spans="1:8" x14ac:dyDescent="0.35">
      <c r="A36736" t="s">
        <v>31</v>
      </c>
      <c r="B36736" t="s">
        <v>1166</v>
      </c>
      <c r="C36736">
        <v>8</v>
      </c>
      <c r="D36736" t="s">
        <v>140</v>
      </c>
      <c r="E36736" t="s">
        <v>140</v>
      </c>
      <c r="F36736" t="s">
        <v>610</v>
      </c>
      <c r="G36736" t="s">
        <v>610</v>
      </c>
      <c r="H36736" t="s">
        <v>140</v>
      </c>
    </row>
    <row r="36737" spans="1:9" x14ac:dyDescent="0.35">
      <c r="A36737" t="s">
        <v>32</v>
      </c>
      <c r="B36737" t="s">
        <v>1165</v>
      </c>
      <c r="C36737">
        <v>51</v>
      </c>
      <c r="D36737" t="s">
        <v>140</v>
      </c>
      <c r="E36737" t="s">
        <v>446</v>
      </c>
      <c r="F36737" t="s">
        <v>942</v>
      </c>
      <c r="G36737" t="s">
        <v>701</v>
      </c>
      <c r="H36737" t="s">
        <v>1048</v>
      </c>
    </row>
    <row r="36738" spans="1:9" x14ac:dyDescent="0.35">
      <c r="A36738" t="s">
        <v>32</v>
      </c>
      <c r="B36738" t="s">
        <v>1166</v>
      </c>
      <c r="C36738">
        <v>67</v>
      </c>
      <c r="D36738" t="s">
        <v>1068</v>
      </c>
      <c r="E36738" t="s">
        <v>521</v>
      </c>
      <c r="F36738" t="s">
        <v>97</v>
      </c>
      <c r="G36738" t="s">
        <v>829</v>
      </c>
      <c r="H36738" t="s">
        <v>950</v>
      </c>
    </row>
    <row r="36740" spans="1:9" x14ac:dyDescent="0.35">
      <c r="A36740" t="s">
        <v>2511</v>
      </c>
    </row>
    <row r="36741" spans="1:9" x14ac:dyDescent="0.35">
      <c r="A36741" t="s">
        <v>2</v>
      </c>
      <c r="B36741" t="s">
        <v>1164</v>
      </c>
      <c r="C36741" t="s">
        <v>3</v>
      </c>
      <c r="D36741" t="s">
        <v>2491</v>
      </c>
      <c r="E36741" t="s">
        <v>2493</v>
      </c>
      <c r="F36741" t="s">
        <v>2492</v>
      </c>
      <c r="G36741" t="s">
        <v>2490</v>
      </c>
      <c r="H36741" t="s">
        <v>2494</v>
      </c>
      <c r="I36741" t="s">
        <v>136</v>
      </c>
    </row>
    <row r="36742" spans="1:9" x14ac:dyDescent="0.35">
      <c r="A36742" t="s">
        <v>8</v>
      </c>
      <c r="B36742" t="s">
        <v>1165</v>
      </c>
      <c r="C36742">
        <v>6</v>
      </c>
      <c r="D36742" t="s">
        <v>570</v>
      </c>
      <c r="E36742" t="s">
        <v>140</v>
      </c>
      <c r="F36742" t="s">
        <v>571</v>
      </c>
      <c r="G36742" t="s">
        <v>140</v>
      </c>
      <c r="H36742" t="s">
        <v>140</v>
      </c>
      <c r="I36742" t="s">
        <v>140</v>
      </c>
    </row>
    <row r="36743" spans="1:9" x14ac:dyDescent="0.35">
      <c r="A36743" t="s">
        <v>8</v>
      </c>
      <c r="B36743" t="s">
        <v>1166</v>
      </c>
      <c r="C36743">
        <v>17</v>
      </c>
      <c r="D36743" t="s">
        <v>138</v>
      </c>
      <c r="E36743" t="s">
        <v>140</v>
      </c>
      <c r="F36743" t="s">
        <v>553</v>
      </c>
      <c r="G36743" t="s">
        <v>1060</v>
      </c>
      <c r="H36743" t="s">
        <v>140</v>
      </c>
      <c r="I36743" t="s">
        <v>140</v>
      </c>
    </row>
    <row r="36744" spans="1:9" x14ac:dyDescent="0.35">
      <c r="A36744" t="s">
        <v>9</v>
      </c>
      <c r="B36744" t="s">
        <v>1166</v>
      </c>
      <c r="C36744">
        <v>1</v>
      </c>
      <c r="D36744" t="s">
        <v>177</v>
      </c>
      <c r="E36744" t="s">
        <v>140</v>
      </c>
      <c r="F36744" t="s">
        <v>140</v>
      </c>
      <c r="G36744" t="s">
        <v>140</v>
      </c>
      <c r="H36744" t="s">
        <v>140</v>
      </c>
      <c r="I36744" t="s">
        <v>140</v>
      </c>
    </row>
    <row r="36745" spans="1:9" x14ac:dyDescent="0.35">
      <c r="A36745" t="s">
        <v>10</v>
      </c>
      <c r="B36745" t="s">
        <v>1165</v>
      </c>
      <c r="C36745">
        <v>2</v>
      </c>
      <c r="D36745" t="s">
        <v>562</v>
      </c>
      <c r="E36745" t="s">
        <v>140</v>
      </c>
      <c r="F36745" t="s">
        <v>561</v>
      </c>
      <c r="G36745" t="s">
        <v>140</v>
      </c>
      <c r="H36745" t="s">
        <v>140</v>
      </c>
      <c r="I36745" t="s">
        <v>140</v>
      </c>
    </row>
    <row r="36746" spans="1:9" x14ac:dyDescent="0.35">
      <c r="A36746" t="s">
        <v>10</v>
      </c>
      <c r="B36746" t="s">
        <v>1166</v>
      </c>
      <c r="C36746">
        <v>4</v>
      </c>
      <c r="D36746" t="s">
        <v>292</v>
      </c>
      <c r="E36746" t="s">
        <v>140</v>
      </c>
      <c r="F36746" t="s">
        <v>547</v>
      </c>
      <c r="G36746" t="s">
        <v>140</v>
      </c>
      <c r="H36746" t="s">
        <v>140</v>
      </c>
      <c r="I36746" t="s">
        <v>140</v>
      </c>
    </row>
    <row r="36747" spans="1:9" x14ac:dyDescent="0.35">
      <c r="A36747" t="s">
        <v>11</v>
      </c>
      <c r="B36747" t="s">
        <v>1165</v>
      </c>
      <c r="C36747">
        <v>2</v>
      </c>
      <c r="D36747" t="s">
        <v>177</v>
      </c>
      <c r="E36747" t="s">
        <v>140</v>
      </c>
      <c r="F36747" t="s">
        <v>140</v>
      </c>
      <c r="G36747" t="s">
        <v>140</v>
      </c>
      <c r="H36747" t="s">
        <v>140</v>
      </c>
      <c r="I36747" t="s">
        <v>140</v>
      </c>
    </row>
    <row r="36748" spans="1:9" x14ac:dyDescent="0.35">
      <c r="A36748" t="s">
        <v>11</v>
      </c>
      <c r="B36748" t="s">
        <v>1166</v>
      </c>
      <c r="C36748">
        <v>1</v>
      </c>
      <c r="D36748" t="s">
        <v>177</v>
      </c>
      <c r="E36748" t="s">
        <v>140</v>
      </c>
      <c r="F36748" t="s">
        <v>140</v>
      </c>
      <c r="G36748" t="s">
        <v>140</v>
      </c>
      <c r="H36748" t="s">
        <v>140</v>
      </c>
      <c r="I36748" t="s">
        <v>140</v>
      </c>
    </row>
    <row r="36749" spans="1:9" x14ac:dyDescent="0.35">
      <c r="A36749" t="s">
        <v>12</v>
      </c>
      <c r="B36749" t="s">
        <v>1165</v>
      </c>
      <c r="C36749">
        <v>6</v>
      </c>
      <c r="D36749" t="s">
        <v>917</v>
      </c>
      <c r="E36749" t="s">
        <v>140</v>
      </c>
      <c r="F36749" t="s">
        <v>345</v>
      </c>
      <c r="G36749" t="s">
        <v>912</v>
      </c>
      <c r="H36749" t="s">
        <v>140</v>
      </c>
      <c r="I36749" t="s">
        <v>140</v>
      </c>
    </row>
    <row r="36750" spans="1:9" x14ac:dyDescent="0.35">
      <c r="A36750" t="s">
        <v>12</v>
      </c>
      <c r="B36750" t="s">
        <v>1166</v>
      </c>
      <c r="C36750">
        <v>30</v>
      </c>
      <c r="D36750" t="s">
        <v>873</v>
      </c>
      <c r="E36750" t="s">
        <v>140</v>
      </c>
      <c r="F36750" t="s">
        <v>723</v>
      </c>
      <c r="G36750" t="s">
        <v>140</v>
      </c>
      <c r="H36750" t="s">
        <v>950</v>
      </c>
      <c r="I36750" t="s">
        <v>140</v>
      </c>
    </row>
    <row r="36751" spans="1:9" x14ac:dyDescent="0.35">
      <c r="A36751" t="s">
        <v>13</v>
      </c>
      <c r="B36751" t="s">
        <v>1165</v>
      </c>
      <c r="C36751">
        <v>1</v>
      </c>
      <c r="D36751" t="s">
        <v>140</v>
      </c>
      <c r="E36751" t="s">
        <v>140</v>
      </c>
      <c r="F36751" t="s">
        <v>140</v>
      </c>
      <c r="G36751" t="s">
        <v>177</v>
      </c>
      <c r="H36751" t="s">
        <v>140</v>
      </c>
      <c r="I36751" t="s">
        <v>140</v>
      </c>
    </row>
    <row r="36752" spans="1:9" x14ac:dyDescent="0.35">
      <c r="A36752" t="s">
        <v>13</v>
      </c>
      <c r="B36752" t="s">
        <v>1166</v>
      </c>
      <c r="C36752">
        <v>34</v>
      </c>
      <c r="D36752" t="s">
        <v>48</v>
      </c>
      <c r="E36752" t="s">
        <v>1066</v>
      </c>
      <c r="F36752" t="s">
        <v>83</v>
      </c>
      <c r="G36752" t="s">
        <v>1058</v>
      </c>
      <c r="H36752" t="s">
        <v>140</v>
      </c>
      <c r="I36752" t="s">
        <v>140</v>
      </c>
    </row>
    <row r="36753" spans="1:9" x14ac:dyDescent="0.35">
      <c r="A36753" t="s">
        <v>14</v>
      </c>
      <c r="B36753" t="s">
        <v>1165</v>
      </c>
      <c r="C36753">
        <v>4</v>
      </c>
      <c r="D36753" t="s">
        <v>303</v>
      </c>
      <c r="E36753" t="s">
        <v>140</v>
      </c>
      <c r="F36753" t="s">
        <v>810</v>
      </c>
      <c r="G36753" t="s">
        <v>855</v>
      </c>
      <c r="H36753" t="s">
        <v>140</v>
      </c>
      <c r="I36753" t="s">
        <v>140</v>
      </c>
    </row>
    <row r="36754" spans="1:9" x14ac:dyDescent="0.35">
      <c r="A36754" t="s">
        <v>14</v>
      </c>
      <c r="B36754" t="s">
        <v>1166</v>
      </c>
      <c r="C36754">
        <v>9</v>
      </c>
      <c r="D36754" t="s">
        <v>195</v>
      </c>
      <c r="E36754" t="s">
        <v>140</v>
      </c>
      <c r="F36754" t="s">
        <v>598</v>
      </c>
      <c r="G36754" t="s">
        <v>117</v>
      </c>
      <c r="H36754" t="s">
        <v>140</v>
      </c>
      <c r="I36754" t="s">
        <v>140</v>
      </c>
    </row>
    <row r="36755" spans="1:9" x14ac:dyDescent="0.35">
      <c r="A36755" t="s">
        <v>15</v>
      </c>
      <c r="B36755" t="s">
        <v>1165</v>
      </c>
      <c r="C36755">
        <v>3</v>
      </c>
      <c r="D36755" t="s">
        <v>448</v>
      </c>
      <c r="E36755" t="s">
        <v>140</v>
      </c>
      <c r="F36755" t="s">
        <v>449</v>
      </c>
      <c r="G36755" t="s">
        <v>140</v>
      </c>
      <c r="H36755" t="s">
        <v>140</v>
      </c>
      <c r="I36755" t="s">
        <v>140</v>
      </c>
    </row>
    <row r="36756" spans="1:9" x14ac:dyDescent="0.35">
      <c r="A36756" t="s">
        <v>15</v>
      </c>
      <c r="B36756" t="s">
        <v>1166</v>
      </c>
      <c r="C36756">
        <v>1</v>
      </c>
      <c r="D36756" t="s">
        <v>177</v>
      </c>
      <c r="E36756" t="s">
        <v>140</v>
      </c>
      <c r="F36756" t="s">
        <v>140</v>
      </c>
      <c r="G36756" t="s">
        <v>140</v>
      </c>
      <c r="H36756" t="s">
        <v>140</v>
      </c>
      <c r="I36756" t="s">
        <v>140</v>
      </c>
    </row>
    <row r="36757" spans="1:9" x14ac:dyDescent="0.35">
      <c r="A36757" t="s">
        <v>16</v>
      </c>
      <c r="B36757" t="s">
        <v>1165</v>
      </c>
      <c r="C36757">
        <v>1</v>
      </c>
      <c r="D36757" t="s">
        <v>177</v>
      </c>
      <c r="E36757" t="s">
        <v>140</v>
      </c>
      <c r="F36757" t="s">
        <v>140</v>
      </c>
      <c r="G36757" t="s">
        <v>140</v>
      </c>
      <c r="H36757" t="s">
        <v>140</v>
      </c>
      <c r="I36757" t="s">
        <v>140</v>
      </c>
    </row>
    <row r="36758" spans="1:9" x14ac:dyDescent="0.35">
      <c r="A36758" t="s">
        <v>16</v>
      </c>
      <c r="B36758" t="s">
        <v>1166</v>
      </c>
      <c r="C36758">
        <v>2</v>
      </c>
      <c r="D36758" t="s">
        <v>177</v>
      </c>
      <c r="E36758" t="s">
        <v>140</v>
      </c>
      <c r="F36758" t="s">
        <v>140</v>
      </c>
      <c r="G36758" t="s">
        <v>140</v>
      </c>
      <c r="H36758" t="s">
        <v>140</v>
      </c>
      <c r="I36758" t="s">
        <v>140</v>
      </c>
    </row>
    <row r="36759" spans="1:9" x14ac:dyDescent="0.35">
      <c r="A36759" t="s">
        <v>17</v>
      </c>
      <c r="B36759" t="s">
        <v>1165</v>
      </c>
      <c r="C36759">
        <v>6</v>
      </c>
      <c r="D36759" t="s">
        <v>529</v>
      </c>
      <c r="E36759" t="s">
        <v>140</v>
      </c>
      <c r="F36759" t="s">
        <v>530</v>
      </c>
      <c r="G36759" t="s">
        <v>140</v>
      </c>
      <c r="H36759" t="s">
        <v>140</v>
      </c>
      <c r="I36759" t="s">
        <v>140</v>
      </c>
    </row>
    <row r="36760" spans="1:9" x14ac:dyDescent="0.35">
      <c r="A36760" t="s">
        <v>17</v>
      </c>
      <c r="B36760" t="s">
        <v>1166</v>
      </c>
      <c r="C36760">
        <v>2</v>
      </c>
      <c r="D36760" t="s">
        <v>140</v>
      </c>
      <c r="E36760" t="s">
        <v>140</v>
      </c>
      <c r="F36760" t="s">
        <v>432</v>
      </c>
      <c r="G36760" t="s">
        <v>433</v>
      </c>
      <c r="H36760" t="s">
        <v>140</v>
      </c>
      <c r="I36760" t="s">
        <v>140</v>
      </c>
    </row>
    <row r="36761" spans="1:9" x14ac:dyDescent="0.35">
      <c r="A36761" t="s">
        <v>18</v>
      </c>
      <c r="B36761" t="s">
        <v>1166</v>
      </c>
      <c r="C36761">
        <v>14</v>
      </c>
      <c r="D36761" t="s">
        <v>617</v>
      </c>
      <c r="E36761" t="s">
        <v>140</v>
      </c>
      <c r="F36761" t="s">
        <v>618</v>
      </c>
      <c r="G36761" t="s">
        <v>140</v>
      </c>
      <c r="H36761" t="s">
        <v>140</v>
      </c>
      <c r="I36761" t="s">
        <v>140</v>
      </c>
    </row>
    <row r="36762" spans="1:9" x14ac:dyDescent="0.35">
      <c r="A36762" t="s">
        <v>19</v>
      </c>
      <c r="B36762" t="s">
        <v>1165</v>
      </c>
      <c r="C36762">
        <v>4</v>
      </c>
      <c r="D36762" t="s">
        <v>264</v>
      </c>
      <c r="E36762" t="s">
        <v>822</v>
      </c>
      <c r="F36762" t="s">
        <v>478</v>
      </c>
      <c r="G36762" t="s">
        <v>140</v>
      </c>
      <c r="H36762" t="s">
        <v>140</v>
      </c>
      <c r="I36762" t="s">
        <v>140</v>
      </c>
    </row>
    <row r="36763" spans="1:9" x14ac:dyDescent="0.35">
      <c r="A36763" t="s">
        <v>19</v>
      </c>
      <c r="B36763" t="s">
        <v>1166</v>
      </c>
      <c r="C36763">
        <v>6</v>
      </c>
      <c r="D36763" t="s">
        <v>343</v>
      </c>
      <c r="E36763" t="s">
        <v>140</v>
      </c>
      <c r="F36763" t="s">
        <v>342</v>
      </c>
      <c r="G36763" t="s">
        <v>140</v>
      </c>
      <c r="H36763" t="s">
        <v>140</v>
      </c>
      <c r="I36763" t="s">
        <v>140</v>
      </c>
    </row>
    <row r="36764" spans="1:9" x14ac:dyDescent="0.35">
      <c r="A36764" t="s">
        <v>20</v>
      </c>
      <c r="B36764" t="s">
        <v>1165</v>
      </c>
      <c r="C36764">
        <v>3</v>
      </c>
      <c r="D36764" t="s">
        <v>240</v>
      </c>
      <c r="E36764" t="s">
        <v>140</v>
      </c>
      <c r="F36764" t="s">
        <v>239</v>
      </c>
      <c r="G36764" t="s">
        <v>140</v>
      </c>
      <c r="H36764" t="s">
        <v>140</v>
      </c>
      <c r="I36764" t="s">
        <v>140</v>
      </c>
    </row>
    <row r="36765" spans="1:9" x14ac:dyDescent="0.35">
      <c r="A36765" t="s">
        <v>20</v>
      </c>
      <c r="B36765" t="s">
        <v>1166</v>
      </c>
      <c r="C36765">
        <v>4</v>
      </c>
      <c r="D36765" t="s">
        <v>88</v>
      </c>
      <c r="E36765" t="s">
        <v>140</v>
      </c>
      <c r="F36765" t="s">
        <v>87</v>
      </c>
      <c r="G36765" t="s">
        <v>140</v>
      </c>
      <c r="H36765" t="s">
        <v>140</v>
      </c>
      <c r="I36765" t="s">
        <v>140</v>
      </c>
    </row>
    <row r="36766" spans="1:9" x14ac:dyDescent="0.35">
      <c r="A36766" t="s">
        <v>21</v>
      </c>
      <c r="B36766" t="s">
        <v>1166</v>
      </c>
      <c r="C36766">
        <v>6</v>
      </c>
      <c r="D36766" t="s">
        <v>610</v>
      </c>
      <c r="E36766" t="s">
        <v>140</v>
      </c>
      <c r="F36766" t="s">
        <v>610</v>
      </c>
      <c r="G36766" t="s">
        <v>140</v>
      </c>
      <c r="H36766" t="s">
        <v>140</v>
      </c>
      <c r="I36766" t="s">
        <v>140</v>
      </c>
    </row>
    <row r="36767" spans="1:9" x14ac:dyDescent="0.35">
      <c r="A36767" t="s">
        <v>22</v>
      </c>
      <c r="B36767" t="s">
        <v>1165</v>
      </c>
      <c r="C36767">
        <v>2</v>
      </c>
      <c r="D36767" t="s">
        <v>177</v>
      </c>
      <c r="E36767" t="s">
        <v>140</v>
      </c>
      <c r="F36767" t="s">
        <v>140</v>
      </c>
      <c r="G36767" t="s">
        <v>140</v>
      </c>
      <c r="H36767" t="s">
        <v>140</v>
      </c>
      <c r="I36767" t="s">
        <v>140</v>
      </c>
    </row>
    <row r="36768" spans="1:9" x14ac:dyDescent="0.35">
      <c r="A36768" t="s">
        <v>22</v>
      </c>
      <c r="B36768" t="s">
        <v>1166</v>
      </c>
      <c r="C36768">
        <v>2</v>
      </c>
      <c r="D36768" t="s">
        <v>177</v>
      </c>
      <c r="E36768" t="s">
        <v>140</v>
      </c>
      <c r="F36768" t="s">
        <v>140</v>
      </c>
      <c r="G36768" t="s">
        <v>140</v>
      </c>
      <c r="H36768" t="s">
        <v>140</v>
      </c>
      <c r="I36768" t="s">
        <v>140</v>
      </c>
    </row>
    <row r="36769" spans="1:9" x14ac:dyDescent="0.35">
      <c r="A36769" t="s">
        <v>23</v>
      </c>
      <c r="B36769" t="s">
        <v>1165</v>
      </c>
      <c r="C36769">
        <v>17</v>
      </c>
      <c r="D36769" t="s">
        <v>355</v>
      </c>
      <c r="E36769" t="s">
        <v>140</v>
      </c>
      <c r="F36769" t="s">
        <v>826</v>
      </c>
      <c r="G36769" t="s">
        <v>140</v>
      </c>
      <c r="H36769" t="s">
        <v>1047</v>
      </c>
      <c r="I36769" t="s">
        <v>140</v>
      </c>
    </row>
    <row r="36770" spans="1:9" x14ac:dyDescent="0.35">
      <c r="A36770" t="s">
        <v>23</v>
      </c>
      <c r="B36770" t="s">
        <v>1166</v>
      </c>
      <c r="C36770">
        <v>6</v>
      </c>
      <c r="D36770" t="s">
        <v>131</v>
      </c>
      <c r="E36770" t="s">
        <v>140</v>
      </c>
      <c r="F36770" t="s">
        <v>298</v>
      </c>
      <c r="G36770" t="s">
        <v>175</v>
      </c>
      <c r="H36770" t="s">
        <v>140</v>
      </c>
      <c r="I36770" t="s">
        <v>140</v>
      </c>
    </row>
    <row r="36771" spans="1:9" x14ac:dyDescent="0.35">
      <c r="A36771" t="s">
        <v>24</v>
      </c>
      <c r="B36771" t="s">
        <v>1165</v>
      </c>
      <c r="C36771">
        <v>1</v>
      </c>
      <c r="D36771" t="s">
        <v>177</v>
      </c>
      <c r="E36771" t="s">
        <v>140</v>
      </c>
      <c r="F36771" t="s">
        <v>140</v>
      </c>
      <c r="G36771" t="s">
        <v>140</v>
      </c>
      <c r="H36771" t="s">
        <v>140</v>
      </c>
      <c r="I36771" t="s">
        <v>140</v>
      </c>
    </row>
    <row r="36772" spans="1:9" x14ac:dyDescent="0.35">
      <c r="A36772" t="s">
        <v>24</v>
      </c>
      <c r="B36772" t="s">
        <v>1166</v>
      </c>
      <c r="C36772">
        <v>8</v>
      </c>
      <c r="D36772" t="s">
        <v>324</v>
      </c>
      <c r="E36772" t="s">
        <v>140</v>
      </c>
      <c r="F36772" t="s">
        <v>323</v>
      </c>
      <c r="G36772" t="s">
        <v>140</v>
      </c>
      <c r="H36772" t="s">
        <v>140</v>
      </c>
      <c r="I36772" t="s">
        <v>140</v>
      </c>
    </row>
    <row r="36773" spans="1:9" x14ac:dyDescent="0.35">
      <c r="A36773" t="s">
        <v>25</v>
      </c>
      <c r="B36773" t="s">
        <v>1165</v>
      </c>
      <c r="C36773">
        <v>1</v>
      </c>
      <c r="D36773" t="s">
        <v>140</v>
      </c>
      <c r="E36773" t="s">
        <v>140</v>
      </c>
      <c r="F36773" t="s">
        <v>177</v>
      </c>
      <c r="G36773" t="s">
        <v>140</v>
      </c>
      <c r="H36773" t="s">
        <v>140</v>
      </c>
      <c r="I36773" t="s">
        <v>140</v>
      </c>
    </row>
    <row r="36774" spans="1:9" x14ac:dyDescent="0.35">
      <c r="A36774" t="s">
        <v>25</v>
      </c>
      <c r="B36774" t="s">
        <v>1166</v>
      </c>
      <c r="C36774">
        <v>3</v>
      </c>
      <c r="D36774" t="s">
        <v>1156</v>
      </c>
      <c r="E36774" t="s">
        <v>140</v>
      </c>
      <c r="F36774" t="s">
        <v>1069</v>
      </c>
      <c r="G36774" t="s">
        <v>140</v>
      </c>
      <c r="H36774" t="s">
        <v>140</v>
      </c>
      <c r="I36774" t="s">
        <v>140</v>
      </c>
    </row>
    <row r="36775" spans="1:9" x14ac:dyDescent="0.35">
      <c r="A36775" t="s">
        <v>26</v>
      </c>
      <c r="B36775" t="s">
        <v>1165</v>
      </c>
      <c r="C36775">
        <v>1</v>
      </c>
      <c r="D36775" t="s">
        <v>140</v>
      </c>
      <c r="E36775" t="s">
        <v>140</v>
      </c>
      <c r="F36775" t="s">
        <v>140</v>
      </c>
      <c r="G36775" t="s">
        <v>177</v>
      </c>
      <c r="H36775" t="s">
        <v>140</v>
      </c>
      <c r="I36775" t="s">
        <v>140</v>
      </c>
    </row>
    <row r="36776" spans="1:9" x14ac:dyDescent="0.35">
      <c r="A36776" t="s">
        <v>26</v>
      </c>
      <c r="B36776" t="s">
        <v>1166</v>
      </c>
      <c r="C36776">
        <v>4</v>
      </c>
      <c r="D36776" t="s">
        <v>201</v>
      </c>
      <c r="E36776" t="s">
        <v>140</v>
      </c>
      <c r="F36776" t="s">
        <v>140</v>
      </c>
      <c r="G36776" t="s">
        <v>202</v>
      </c>
      <c r="H36776" t="s">
        <v>140</v>
      </c>
      <c r="I36776" t="s">
        <v>140</v>
      </c>
    </row>
    <row r="36777" spans="1:9" x14ac:dyDescent="0.35">
      <c r="A36777" t="s">
        <v>27</v>
      </c>
      <c r="B36777" t="s">
        <v>1166</v>
      </c>
      <c r="C36777">
        <v>1</v>
      </c>
      <c r="D36777" t="s">
        <v>177</v>
      </c>
      <c r="E36777" t="s">
        <v>140</v>
      </c>
      <c r="F36777" t="s">
        <v>140</v>
      </c>
      <c r="G36777" t="s">
        <v>140</v>
      </c>
      <c r="H36777" t="s">
        <v>140</v>
      </c>
      <c r="I36777" t="s">
        <v>140</v>
      </c>
    </row>
    <row r="36778" spans="1:9" x14ac:dyDescent="0.35">
      <c r="A36778" t="s">
        <v>28</v>
      </c>
      <c r="B36778" t="s">
        <v>1165</v>
      </c>
      <c r="C36778">
        <v>3</v>
      </c>
      <c r="D36778" t="s">
        <v>140</v>
      </c>
      <c r="E36778" t="s">
        <v>140</v>
      </c>
      <c r="F36778" t="s">
        <v>177</v>
      </c>
      <c r="G36778" t="s">
        <v>140</v>
      </c>
      <c r="H36778" t="s">
        <v>140</v>
      </c>
      <c r="I36778" t="s">
        <v>140</v>
      </c>
    </row>
    <row r="36779" spans="1:9" x14ac:dyDescent="0.35">
      <c r="A36779" t="s">
        <v>28</v>
      </c>
      <c r="B36779" t="s">
        <v>1166</v>
      </c>
      <c r="C36779">
        <v>2</v>
      </c>
      <c r="D36779" t="s">
        <v>38</v>
      </c>
      <c r="E36779" t="s">
        <v>140</v>
      </c>
      <c r="F36779" t="s">
        <v>140</v>
      </c>
      <c r="G36779" t="s">
        <v>39</v>
      </c>
      <c r="H36779" t="s">
        <v>140</v>
      </c>
      <c r="I36779" t="s">
        <v>140</v>
      </c>
    </row>
    <row r="36780" spans="1:9" x14ac:dyDescent="0.35">
      <c r="A36780" t="s">
        <v>29</v>
      </c>
      <c r="B36780" t="s">
        <v>1165</v>
      </c>
      <c r="C36780">
        <v>1</v>
      </c>
      <c r="D36780" t="s">
        <v>177</v>
      </c>
      <c r="E36780" t="s">
        <v>140</v>
      </c>
      <c r="F36780" t="s">
        <v>140</v>
      </c>
      <c r="G36780" t="s">
        <v>140</v>
      </c>
      <c r="H36780" t="s">
        <v>140</v>
      </c>
      <c r="I36780" t="s">
        <v>140</v>
      </c>
    </row>
    <row r="36781" spans="1:9" x14ac:dyDescent="0.35">
      <c r="A36781" t="s">
        <v>29</v>
      </c>
      <c r="B36781" t="s">
        <v>1166</v>
      </c>
      <c r="C36781">
        <v>2</v>
      </c>
      <c r="D36781" t="s">
        <v>610</v>
      </c>
      <c r="E36781" t="s">
        <v>140</v>
      </c>
      <c r="F36781" t="s">
        <v>610</v>
      </c>
      <c r="G36781" t="s">
        <v>140</v>
      </c>
      <c r="H36781" t="s">
        <v>140</v>
      </c>
      <c r="I36781" t="s">
        <v>140</v>
      </c>
    </row>
    <row r="36782" spans="1:9" x14ac:dyDescent="0.35">
      <c r="A36782" t="s">
        <v>30</v>
      </c>
      <c r="B36782" t="s">
        <v>1165</v>
      </c>
      <c r="C36782">
        <v>3</v>
      </c>
      <c r="D36782" t="s">
        <v>267</v>
      </c>
      <c r="E36782" t="s">
        <v>140</v>
      </c>
      <c r="F36782" t="s">
        <v>266</v>
      </c>
      <c r="G36782" t="s">
        <v>140</v>
      </c>
      <c r="H36782" t="s">
        <v>140</v>
      </c>
      <c r="I36782" t="s">
        <v>140</v>
      </c>
    </row>
    <row r="36783" spans="1:9" x14ac:dyDescent="0.35">
      <c r="A36783" t="s">
        <v>30</v>
      </c>
      <c r="B36783" t="s">
        <v>1166</v>
      </c>
      <c r="C36783">
        <v>1</v>
      </c>
      <c r="D36783" t="s">
        <v>140</v>
      </c>
      <c r="E36783" t="s">
        <v>177</v>
      </c>
      <c r="F36783" t="s">
        <v>140</v>
      </c>
      <c r="G36783" t="s">
        <v>140</v>
      </c>
      <c r="H36783" t="s">
        <v>140</v>
      </c>
      <c r="I36783" t="s">
        <v>140</v>
      </c>
    </row>
    <row r="36784" spans="1:9" x14ac:dyDescent="0.35">
      <c r="A36784" t="s">
        <v>31</v>
      </c>
      <c r="B36784" t="s">
        <v>1165</v>
      </c>
      <c r="C36784">
        <v>74</v>
      </c>
      <c r="D36784" t="s">
        <v>246</v>
      </c>
      <c r="E36784" t="s">
        <v>140</v>
      </c>
      <c r="F36784" t="s">
        <v>256</v>
      </c>
      <c r="G36784" t="s">
        <v>949</v>
      </c>
      <c r="H36784" t="s">
        <v>1012</v>
      </c>
      <c r="I36784" t="s">
        <v>1012</v>
      </c>
    </row>
    <row r="36785" spans="1:9" x14ac:dyDescent="0.35">
      <c r="A36785" t="s">
        <v>31</v>
      </c>
      <c r="B36785" t="s">
        <v>1166</v>
      </c>
      <c r="C36785">
        <v>22</v>
      </c>
      <c r="D36785" t="s">
        <v>52</v>
      </c>
      <c r="E36785" t="s">
        <v>140</v>
      </c>
      <c r="F36785" t="s">
        <v>53</v>
      </c>
      <c r="G36785" t="s">
        <v>140</v>
      </c>
      <c r="H36785" t="s">
        <v>140</v>
      </c>
      <c r="I36785" t="s">
        <v>140</v>
      </c>
    </row>
    <row r="36786" spans="1:9" x14ac:dyDescent="0.35">
      <c r="A36786" t="s">
        <v>32</v>
      </c>
      <c r="B36786" t="s">
        <v>1165</v>
      </c>
      <c r="C36786">
        <v>141</v>
      </c>
      <c r="D36786" t="s">
        <v>179</v>
      </c>
      <c r="E36786" t="s">
        <v>1063</v>
      </c>
      <c r="F36786" t="s">
        <v>292</v>
      </c>
      <c r="G36786" t="s">
        <v>147</v>
      </c>
      <c r="H36786" t="s">
        <v>1012</v>
      </c>
      <c r="I36786" t="s">
        <v>1022</v>
      </c>
    </row>
    <row r="36787" spans="1:9" x14ac:dyDescent="0.35">
      <c r="A36787" t="s">
        <v>32</v>
      </c>
      <c r="B36787" t="s">
        <v>1166</v>
      </c>
      <c r="C36787">
        <v>182</v>
      </c>
      <c r="D36787" t="s">
        <v>306</v>
      </c>
      <c r="E36787" t="s">
        <v>1012</v>
      </c>
      <c r="F36787" t="s">
        <v>471</v>
      </c>
      <c r="G36787" t="s">
        <v>345</v>
      </c>
      <c r="H36787" t="s">
        <v>1016</v>
      </c>
      <c r="I36787" t="s">
        <v>140</v>
      </c>
    </row>
    <row r="36789" spans="1:9" x14ac:dyDescent="0.35">
      <c r="A36789" t="s">
        <v>2512</v>
      </c>
    </row>
    <row r="36790" spans="1:9" x14ac:dyDescent="0.35">
      <c r="A36790" t="s">
        <v>2</v>
      </c>
      <c r="B36790" t="s">
        <v>1164</v>
      </c>
      <c r="C36790" t="s">
        <v>3</v>
      </c>
      <c r="D36790" t="s">
        <v>2490</v>
      </c>
      <c r="E36790" t="s">
        <v>2491</v>
      </c>
      <c r="F36790" t="s">
        <v>2492</v>
      </c>
      <c r="G36790" t="s">
        <v>136</v>
      </c>
      <c r="H36790" t="s">
        <v>2493</v>
      </c>
    </row>
    <row r="36791" spans="1:9" x14ac:dyDescent="0.35">
      <c r="A36791" t="s">
        <v>8</v>
      </c>
      <c r="B36791" t="s">
        <v>1166</v>
      </c>
      <c r="C36791">
        <v>5</v>
      </c>
      <c r="D36791" t="s">
        <v>140</v>
      </c>
      <c r="E36791" t="s">
        <v>469</v>
      </c>
      <c r="F36791" t="s">
        <v>470</v>
      </c>
      <c r="G36791" t="s">
        <v>140</v>
      </c>
      <c r="H36791" t="s">
        <v>140</v>
      </c>
    </row>
    <row r="36792" spans="1:9" x14ac:dyDescent="0.35">
      <c r="A36792" t="s">
        <v>9</v>
      </c>
      <c r="B36792" t="s">
        <v>1165</v>
      </c>
      <c r="C36792">
        <v>1</v>
      </c>
      <c r="D36792" t="s">
        <v>140</v>
      </c>
      <c r="E36792" t="s">
        <v>177</v>
      </c>
      <c r="F36792" t="s">
        <v>140</v>
      </c>
      <c r="G36792" t="s">
        <v>140</v>
      </c>
      <c r="H36792" t="s">
        <v>140</v>
      </c>
    </row>
    <row r="36793" spans="1:9" x14ac:dyDescent="0.35">
      <c r="A36793" t="s">
        <v>9</v>
      </c>
      <c r="B36793" t="s">
        <v>1166</v>
      </c>
      <c r="C36793">
        <v>1</v>
      </c>
      <c r="D36793" t="s">
        <v>140</v>
      </c>
      <c r="E36793" t="s">
        <v>177</v>
      </c>
      <c r="F36793" t="s">
        <v>140</v>
      </c>
      <c r="G36793" t="s">
        <v>140</v>
      </c>
      <c r="H36793" t="s">
        <v>140</v>
      </c>
    </row>
    <row r="36794" spans="1:9" x14ac:dyDescent="0.35">
      <c r="A36794" t="s">
        <v>10</v>
      </c>
      <c r="B36794" t="s">
        <v>1165</v>
      </c>
      <c r="C36794">
        <v>1</v>
      </c>
      <c r="D36794" t="s">
        <v>140</v>
      </c>
      <c r="E36794" t="s">
        <v>177</v>
      </c>
      <c r="F36794" t="s">
        <v>140</v>
      </c>
      <c r="G36794" t="s">
        <v>140</v>
      </c>
      <c r="H36794" t="s">
        <v>140</v>
      </c>
    </row>
    <row r="36795" spans="1:9" x14ac:dyDescent="0.35">
      <c r="A36795" t="s">
        <v>10</v>
      </c>
      <c r="B36795" t="s">
        <v>1166</v>
      </c>
      <c r="C36795">
        <v>3</v>
      </c>
      <c r="D36795" t="s">
        <v>140</v>
      </c>
      <c r="E36795" t="s">
        <v>208</v>
      </c>
      <c r="F36795" t="s">
        <v>140</v>
      </c>
      <c r="G36795" t="s">
        <v>140</v>
      </c>
      <c r="H36795" t="s">
        <v>209</v>
      </c>
    </row>
    <row r="36796" spans="1:9" x14ac:dyDescent="0.35">
      <c r="A36796" t="s">
        <v>11</v>
      </c>
      <c r="B36796" t="s">
        <v>1166</v>
      </c>
      <c r="C36796">
        <v>1</v>
      </c>
      <c r="D36796" t="s">
        <v>140</v>
      </c>
      <c r="E36796" t="s">
        <v>177</v>
      </c>
      <c r="F36796" t="s">
        <v>140</v>
      </c>
      <c r="G36796" t="s">
        <v>140</v>
      </c>
      <c r="H36796" t="s">
        <v>140</v>
      </c>
    </row>
    <row r="36797" spans="1:9" x14ac:dyDescent="0.35">
      <c r="A36797" t="s">
        <v>12</v>
      </c>
      <c r="B36797" t="s">
        <v>1166</v>
      </c>
      <c r="C36797">
        <v>7</v>
      </c>
      <c r="D36797" t="s">
        <v>119</v>
      </c>
      <c r="E36797" t="s">
        <v>979</v>
      </c>
      <c r="F36797" t="s">
        <v>492</v>
      </c>
      <c r="G36797" t="s">
        <v>140</v>
      </c>
      <c r="H36797" t="s">
        <v>140</v>
      </c>
    </row>
    <row r="36798" spans="1:9" x14ac:dyDescent="0.35">
      <c r="A36798" t="s">
        <v>13</v>
      </c>
      <c r="B36798" t="s">
        <v>1165</v>
      </c>
      <c r="C36798">
        <v>1</v>
      </c>
      <c r="D36798" t="s">
        <v>177</v>
      </c>
      <c r="E36798" t="s">
        <v>140</v>
      </c>
      <c r="F36798" t="s">
        <v>140</v>
      </c>
      <c r="G36798" t="s">
        <v>140</v>
      </c>
      <c r="H36798" t="s">
        <v>140</v>
      </c>
    </row>
    <row r="36799" spans="1:9" x14ac:dyDescent="0.35">
      <c r="A36799" t="s">
        <v>13</v>
      </c>
      <c r="B36799" t="s">
        <v>1166</v>
      </c>
      <c r="C36799">
        <v>1</v>
      </c>
      <c r="D36799" t="s">
        <v>140</v>
      </c>
      <c r="E36799" t="s">
        <v>177</v>
      </c>
      <c r="F36799" t="s">
        <v>140</v>
      </c>
      <c r="G36799" t="s">
        <v>140</v>
      </c>
      <c r="H36799" t="s">
        <v>140</v>
      </c>
    </row>
    <row r="36800" spans="1:9" x14ac:dyDescent="0.35">
      <c r="A36800" t="s">
        <v>14</v>
      </c>
      <c r="B36800" t="s">
        <v>1165</v>
      </c>
      <c r="C36800">
        <v>1</v>
      </c>
      <c r="D36800" t="s">
        <v>140</v>
      </c>
      <c r="E36800" t="s">
        <v>177</v>
      </c>
      <c r="F36800" t="s">
        <v>140</v>
      </c>
      <c r="G36800" t="s">
        <v>140</v>
      </c>
      <c r="H36800" t="s">
        <v>140</v>
      </c>
    </row>
    <row r="36801" spans="1:8" x14ac:dyDescent="0.35">
      <c r="A36801" t="s">
        <v>14</v>
      </c>
      <c r="B36801" t="s">
        <v>1166</v>
      </c>
      <c r="C36801">
        <v>2</v>
      </c>
      <c r="D36801" t="s">
        <v>431</v>
      </c>
      <c r="E36801" t="s">
        <v>430</v>
      </c>
      <c r="F36801" t="s">
        <v>140</v>
      </c>
      <c r="G36801" t="s">
        <v>140</v>
      </c>
      <c r="H36801" t="s">
        <v>140</v>
      </c>
    </row>
    <row r="36802" spans="1:8" x14ac:dyDescent="0.35">
      <c r="A36802" t="s">
        <v>15</v>
      </c>
      <c r="B36802" t="s">
        <v>1165</v>
      </c>
      <c r="C36802">
        <v>1</v>
      </c>
      <c r="D36802" t="s">
        <v>177</v>
      </c>
      <c r="E36802" t="s">
        <v>140</v>
      </c>
      <c r="F36802" t="s">
        <v>140</v>
      </c>
      <c r="G36802" t="s">
        <v>140</v>
      </c>
      <c r="H36802" t="s">
        <v>140</v>
      </c>
    </row>
    <row r="36803" spans="1:8" x14ac:dyDescent="0.35">
      <c r="A36803" t="s">
        <v>15</v>
      </c>
      <c r="B36803" t="s">
        <v>1166</v>
      </c>
      <c r="C36803">
        <v>6</v>
      </c>
      <c r="D36803" t="s">
        <v>921</v>
      </c>
      <c r="E36803" t="s">
        <v>921</v>
      </c>
      <c r="F36803" t="s">
        <v>505</v>
      </c>
      <c r="G36803" t="s">
        <v>140</v>
      </c>
      <c r="H36803" t="s">
        <v>140</v>
      </c>
    </row>
    <row r="36804" spans="1:8" x14ac:dyDescent="0.35">
      <c r="A36804" t="s">
        <v>16</v>
      </c>
      <c r="B36804" t="s">
        <v>1166</v>
      </c>
      <c r="C36804">
        <v>1</v>
      </c>
      <c r="D36804" t="s">
        <v>140</v>
      </c>
      <c r="E36804" t="s">
        <v>177</v>
      </c>
      <c r="F36804" t="s">
        <v>140</v>
      </c>
      <c r="G36804" t="s">
        <v>140</v>
      </c>
      <c r="H36804" t="s">
        <v>140</v>
      </c>
    </row>
    <row r="36805" spans="1:8" x14ac:dyDescent="0.35">
      <c r="A36805" t="s">
        <v>17</v>
      </c>
      <c r="B36805" t="s">
        <v>1165</v>
      </c>
      <c r="C36805">
        <v>1</v>
      </c>
      <c r="D36805" t="s">
        <v>140</v>
      </c>
      <c r="E36805" t="s">
        <v>140</v>
      </c>
      <c r="F36805" t="s">
        <v>177</v>
      </c>
      <c r="G36805" t="s">
        <v>140</v>
      </c>
      <c r="H36805" t="s">
        <v>140</v>
      </c>
    </row>
    <row r="36806" spans="1:8" x14ac:dyDescent="0.35">
      <c r="A36806" t="s">
        <v>17</v>
      </c>
      <c r="B36806" t="s">
        <v>1166</v>
      </c>
      <c r="C36806">
        <v>1</v>
      </c>
      <c r="D36806" t="s">
        <v>140</v>
      </c>
      <c r="E36806" t="s">
        <v>140</v>
      </c>
      <c r="F36806" t="s">
        <v>177</v>
      </c>
      <c r="G36806" t="s">
        <v>140</v>
      </c>
      <c r="H36806" t="s">
        <v>140</v>
      </c>
    </row>
    <row r="36807" spans="1:8" x14ac:dyDescent="0.35">
      <c r="A36807" t="s">
        <v>18</v>
      </c>
      <c r="B36807" t="s">
        <v>1166</v>
      </c>
      <c r="C36807">
        <v>3</v>
      </c>
      <c r="D36807" t="s">
        <v>140</v>
      </c>
      <c r="E36807" t="s">
        <v>505</v>
      </c>
      <c r="F36807" t="s">
        <v>504</v>
      </c>
      <c r="G36807" t="s">
        <v>140</v>
      </c>
      <c r="H36807" t="s">
        <v>140</v>
      </c>
    </row>
    <row r="36808" spans="1:8" x14ac:dyDescent="0.35">
      <c r="A36808" t="s">
        <v>19</v>
      </c>
      <c r="B36808" t="s">
        <v>1165</v>
      </c>
      <c r="C36808">
        <v>2</v>
      </c>
      <c r="D36808" t="s">
        <v>140</v>
      </c>
      <c r="E36808" t="s">
        <v>177</v>
      </c>
      <c r="F36808" t="s">
        <v>140</v>
      </c>
      <c r="G36808" t="s">
        <v>140</v>
      </c>
      <c r="H36808" t="s">
        <v>140</v>
      </c>
    </row>
    <row r="36809" spans="1:8" x14ac:dyDescent="0.35">
      <c r="A36809" t="s">
        <v>19</v>
      </c>
      <c r="B36809" t="s">
        <v>1166</v>
      </c>
      <c r="C36809">
        <v>1</v>
      </c>
      <c r="D36809" t="s">
        <v>140</v>
      </c>
      <c r="E36809" t="s">
        <v>140</v>
      </c>
      <c r="F36809" t="s">
        <v>177</v>
      </c>
      <c r="G36809" t="s">
        <v>140</v>
      </c>
      <c r="H36809" t="s">
        <v>140</v>
      </c>
    </row>
    <row r="36810" spans="1:8" x14ac:dyDescent="0.35">
      <c r="A36810" t="s">
        <v>20</v>
      </c>
      <c r="B36810" t="s">
        <v>1166</v>
      </c>
      <c r="C36810">
        <v>3</v>
      </c>
      <c r="D36810" t="s">
        <v>140</v>
      </c>
      <c r="E36810" t="s">
        <v>177</v>
      </c>
      <c r="F36810" t="s">
        <v>140</v>
      </c>
      <c r="G36810" t="s">
        <v>140</v>
      </c>
      <c r="H36810" t="s">
        <v>140</v>
      </c>
    </row>
    <row r="36811" spans="1:8" x14ac:dyDescent="0.35">
      <c r="A36811" t="s">
        <v>21</v>
      </c>
      <c r="B36811" t="s">
        <v>1166</v>
      </c>
      <c r="C36811">
        <v>1</v>
      </c>
      <c r="D36811" t="s">
        <v>140</v>
      </c>
      <c r="E36811" t="s">
        <v>140</v>
      </c>
      <c r="F36811" t="s">
        <v>177</v>
      </c>
      <c r="G36811" t="s">
        <v>140</v>
      </c>
      <c r="H36811" t="s">
        <v>140</v>
      </c>
    </row>
    <row r="36812" spans="1:8" x14ac:dyDescent="0.35">
      <c r="A36812" t="s">
        <v>22</v>
      </c>
      <c r="B36812" t="s">
        <v>1166</v>
      </c>
      <c r="C36812">
        <v>1</v>
      </c>
      <c r="D36812" t="s">
        <v>177</v>
      </c>
      <c r="E36812" t="s">
        <v>140</v>
      </c>
      <c r="F36812" t="s">
        <v>140</v>
      </c>
      <c r="G36812" t="s">
        <v>140</v>
      </c>
      <c r="H36812" t="s">
        <v>140</v>
      </c>
    </row>
    <row r="36813" spans="1:8" x14ac:dyDescent="0.35">
      <c r="A36813" t="s">
        <v>23</v>
      </c>
      <c r="B36813" t="s">
        <v>1165</v>
      </c>
      <c r="C36813">
        <v>6</v>
      </c>
      <c r="D36813" t="s">
        <v>973</v>
      </c>
      <c r="E36813" t="s">
        <v>873</v>
      </c>
      <c r="F36813" t="s">
        <v>465</v>
      </c>
      <c r="G36813" t="s">
        <v>140</v>
      </c>
      <c r="H36813" t="s">
        <v>140</v>
      </c>
    </row>
    <row r="36814" spans="1:8" x14ac:dyDescent="0.35">
      <c r="A36814" t="s">
        <v>23</v>
      </c>
      <c r="B36814" t="s">
        <v>1166</v>
      </c>
      <c r="C36814">
        <v>1</v>
      </c>
      <c r="D36814" t="s">
        <v>140</v>
      </c>
      <c r="E36814" t="s">
        <v>140</v>
      </c>
      <c r="F36814" t="s">
        <v>177</v>
      </c>
      <c r="G36814" t="s">
        <v>140</v>
      </c>
      <c r="H36814" t="s">
        <v>140</v>
      </c>
    </row>
    <row r="36815" spans="1:8" x14ac:dyDescent="0.35">
      <c r="A36815" t="s">
        <v>24</v>
      </c>
      <c r="B36815" t="s">
        <v>1166</v>
      </c>
      <c r="C36815">
        <v>2</v>
      </c>
      <c r="D36815" t="s">
        <v>140</v>
      </c>
      <c r="E36815" t="s">
        <v>177</v>
      </c>
      <c r="F36815" t="s">
        <v>140</v>
      </c>
      <c r="G36815" t="s">
        <v>140</v>
      </c>
      <c r="H36815" t="s">
        <v>140</v>
      </c>
    </row>
    <row r="36816" spans="1:8" x14ac:dyDescent="0.35">
      <c r="A36816" t="s">
        <v>25</v>
      </c>
      <c r="B36816" t="s">
        <v>1166</v>
      </c>
      <c r="C36816">
        <v>1</v>
      </c>
      <c r="D36816" t="s">
        <v>140</v>
      </c>
      <c r="E36816" t="s">
        <v>140</v>
      </c>
      <c r="F36816" t="s">
        <v>177</v>
      </c>
      <c r="G36816" t="s">
        <v>140</v>
      </c>
      <c r="H36816" t="s">
        <v>140</v>
      </c>
    </row>
    <row r="36817" spans="1:8" x14ac:dyDescent="0.35">
      <c r="A36817" t="s">
        <v>26</v>
      </c>
      <c r="B36817" t="s">
        <v>1166</v>
      </c>
      <c r="C36817">
        <v>2</v>
      </c>
      <c r="D36817" t="s">
        <v>140</v>
      </c>
      <c r="E36817" t="s">
        <v>177</v>
      </c>
      <c r="F36817" t="s">
        <v>140</v>
      </c>
      <c r="G36817" t="s">
        <v>140</v>
      </c>
      <c r="H36817" t="s">
        <v>140</v>
      </c>
    </row>
    <row r="36818" spans="1:8" x14ac:dyDescent="0.35">
      <c r="A36818" t="s">
        <v>27</v>
      </c>
      <c r="B36818" t="s">
        <v>1166</v>
      </c>
      <c r="C36818">
        <v>1</v>
      </c>
      <c r="D36818" t="s">
        <v>177</v>
      </c>
      <c r="E36818" t="s">
        <v>140</v>
      </c>
      <c r="F36818" t="s">
        <v>140</v>
      </c>
      <c r="G36818" t="s">
        <v>140</v>
      </c>
      <c r="H36818" t="s">
        <v>140</v>
      </c>
    </row>
    <row r="36819" spans="1:8" x14ac:dyDescent="0.35">
      <c r="A36819" t="s">
        <v>28</v>
      </c>
      <c r="B36819" t="s">
        <v>1166</v>
      </c>
      <c r="C36819">
        <v>1</v>
      </c>
      <c r="D36819" t="s">
        <v>177</v>
      </c>
      <c r="E36819" t="s">
        <v>140</v>
      </c>
      <c r="F36819" t="s">
        <v>140</v>
      </c>
      <c r="G36819" t="s">
        <v>140</v>
      </c>
      <c r="H36819" t="s">
        <v>140</v>
      </c>
    </row>
    <row r="36820" spans="1:8" x14ac:dyDescent="0.35">
      <c r="A36820" t="s">
        <v>29</v>
      </c>
      <c r="B36820" t="s">
        <v>1166</v>
      </c>
      <c r="C36820">
        <v>1</v>
      </c>
      <c r="D36820" t="s">
        <v>140</v>
      </c>
      <c r="E36820" t="s">
        <v>177</v>
      </c>
      <c r="F36820" t="s">
        <v>140</v>
      </c>
      <c r="G36820" t="s">
        <v>140</v>
      </c>
      <c r="H36820" t="s">
        <v>140</v>
      </c>
    </row>
    <row r="36821" spans="1:8" x14ac:dyDescent="0.35">
      <c r="A36821" t="s">
        <v>30</v>
      </c>
      <c r="B36821" t="s">
        <v>339</v>
      </c>
    </row>
    <row r="36822" spans="1:8" x14ac:dyDescent="0.35">
      <c r="A36822" t="s">
        <v>31</v>
      </c>
      <c r="B36822" t="s">
        <v>1165</v>
      </c>
      <c r="C36822">
        <v>14</v>
      </c>
      <c r="D36822" t="s">
        <v>140</v>
      </c>
      <c r="E36822" t="s">
        <v>153</v>
      </c>
      <c r="F36822" t="s">
        <v>633</v>
      </c>
      <c r="G36822" t="s">
        <v>1057</v>
      </c>
      <c r="H36822" t="s">
        <v>140</v>
      </c>
    </row>
    <row r="36823" spans="1:8" x14ac:dyDescent="0.35">
      <c r="A36823" t="s">
        <v>31</v>
      </c>
      <c r="B36823" t="s">
        <v>1166</v>
      </c>
      <c r="C36823">
        <v>3</v>
      </c>
      <c r="D36823" t="s">
        <v>140</v>
      </c>
      <c r="E36823" t="s">
        <v>195</v>
      </c>
      <c r="F36823" t="s">
        <v>196</v>
      </c>
      <c r="G36823" t="s">
        <v>140</v>
      </c>
      <c r="H36823" t="s">
        <v>140</v>
      </c>
    </row>
    <row r="36824" spans="1:8" x14ac:dyDescent="0.35">
      <c r="A36824" t="s">
        <v>32</v>
      </c>
      <c r="B36824" t="s">
        <v>1165</v>
      </c>
      <c r="C36824">
        <v>28</v>
      </c>
      <c r="D36824" t="s">
        <v>45</v>
      </c>
      <c r="E36824" t="s">
        <v>430</v>
      </c>
      <c r="F36824" t="s">
        <v>446</v>
      </c>
      <c r="G36824" t="s">
        <v>1016</v>
      </c>
      <c r="H36824" t="s">
        <v>140</v>
      </c>
    </row>
    <row r="36825" spans="1:8" x14ac:dyDescent="0.35">
      <c r="A36825" t="s">
        <v>32</v>
      </c>
      <c r="B36825" t="s">
        <v>1166</v>
      </c>
      <c r="C36825">
        <v>49</v>
      </c>
      <c r="D36825" t="s">
        <v>1080</v>
      </c>
      <c r="E36825" t="s">
        <v>555</v>
      </c>
      <c r="F36825" t="s">
        <v>526</v>
      </c>
      <c r="G36825" t="s">
        <v>140</v>
      </c>
      <c r="H36825" t="s">
        <v>1066</v>
      </c>
    </row>
    <row r="36827" spans="1:8" x14ac:dyDescent="0.35">
      <c r="A36827" t="s">
        <v>2513</v>
      </c>
    </row>
    <row r="36828" spans="1:8" x14ac:dyDescent="0.35">
      <c r="A36828" t="s">
        <v>2</v>
      </c>
      <c r="B36828" t="s">
        <v>1164</v>
      </c>
      <c r="C36828" t="s">
        <v>3</v>
      </c>
      <c r="D36828" t="s">
        <v>2491</v>
      </c>
      <c r="E36828" t="s">
        <v>2492</v>
      </c>
      <c r="F36828" t="s">
        <v>2490</v>
      </c>
      <c r="G36828" t="s">
        <v>2493</v>
      </c>
      <c r="H36828" t="s">
        <v>136</v>
      </c>
    </row>
    <row r="36829" spans="1:8" x14ac:dyDescent="0.35">
      <c r="A36829" t="s">
        <v>8</v>
      </c>
      <c r="B36829" t="s">
        <v>1165</v>
      </c>
      <c r="C36829">
        <v>6</v>
      </c>
      <c r="D36829" t="s">
        <v>439</v>
      </c>
      <c r="E36829" t="s">
        <v>1080</v>
      </c>
      <c r="F36829" t="s">
        <v>855</v>
      </c>
      <c r="G36829" t="s">
        <v>140</v>
      </c>
      <c r="H36829" t="s">
        <v>140</v>
      </c>
    </row>
    <row r="36830" spans="1:8" x14ac:dyDescent="0.35">
      <c r="A36830" t="s">
        <v>8</v>
      </c>
      <c r="B36830" t="s">
        <v>1166</v>
      </c>
      <c r="C36830">
        <v>6</v>
      </c>
      <c r="D36830" t="s">
        <v>781</v>
      </c>
      <c r="E36830" t="s">
        <v>214</v>
      </c>
      <c r="F36830" t="s">
        <v>55</v>
      </c>
      <c r="G36830" t="s">
        <v>140</v>
      </c>
      <c r="H36830" t="s">
        <v>140</v>
      </c>
    </row>
    <row r="36831" spans="1:8" x14ac:dyDescent="0.35">
      <c r="A36831" t="s">
        <v>9</v>
      </c>
      <c r="B36831" t="s">
        <v>1165</v>
      </c>
      <c r="C36831">
        <v>3</v>
      </c>
      <c r="D36831" t="s">
        <v>433</v>
      </c>
      <c r="E36831" t="s">
        <v>432</v>
      </c>
      <c r="F36831" t="s">
        <v>140</v>
      </c>
      <c r="G36831" t="s">
        <v>140</v>
      </c>
      <c r="H36831" t="s">
        <v>140</v>
      </c>
    </row>
    <row r="36832" spans="1:8" x14ac:dyDescent="0.35">
      <c r="A36832" t="s">
        <v>9</v>
      </c>
      <c r="B36832" t="s">
        <v>1166</v>
      </c>
      <c r="C36832">
        <v>1</v>
      </c>
      <c r="D36832" t="s">
        <v>140</v>
      </c>
      <c r="E36832" t="s">
        <v>177</v>
      </c>
      <c r="F36832" t="s">
        <v>140</v>
      </c>
      <c r="G36832" t="s">
        <v>140</v>
      </c>
      <c r="H36832" t="s">
        <v>140</v>
      </c>
    </row>
    <row r="36833" spans="1:8" x14ac:dyDescent="0.35">
      <c r="A36833" t="s">
        <v>10</v>
      </c>
      <c r="B36833" t="s">
        <v>1165</v>
      </c>
      <c r="C36833">
        <v>3</v>
      </c>
      <c r="D36833" t="s">
        <v>140</v>
      </c>
      <c r="E36833" t="s">
        <v>701</v>
      </c>
      <c r="F36833" t="s">
        <v>546</v>
      </c>
      <c r="G36833" t="s">
        <v>140</v>
      </c>
      <c r="H36833" t="s">
        <v>140</v>
      </c>
    </row>
    <row r="36834" spans="1:8" x14ac:dyDescent="0.35">
      <c r="A36834" t="s">
        <v>10</v>
      </c>
      <c r="B36834" t="s">
        <v>1166</v>
      </c>
      <c r="C36834">
        <v>4</v>
      </c>
      <c r="D36834" t="s">
        <v>410</v>
      </c>
      <c r="E36834" t="s">
        <v>411</v>
      </c>
      <c r="F36834" t="s">
        <v>140</v>
      </c>
      <c r="G36834" t="s">
        <v>140</v>
      </c>
      <c r="H36834" t="s">
        <v>140</v>
      </c>
    </row>
    <row r="36835" spans="1:8" x14ac:dyDescent="0.35">
      <c r="A36835" t="s">
        <v>11</v>
      </c>
      <c r="B36835" t="s">
        <v>1166</v>
      </c>
      <c r="C36835">
        <v>3</v>
      </c>
      <c r="D36835" t="s">
        <v>140</v>
      </c>
      <c r="E36835" t="s">
        <v>177</v>
      </c>
      <c r="F36835" t="s">
        <v>140</v>
      </c>
      <c r="G36835" t="s">
        <v>140</v>
      </c>
      <c r="H36835" t="s">
        <v>140</v>
      </c>
    </row>
    <row r="36836" spans="1:8" x14ac:dyDescent="0.35">
      <c r="A36836" t="s">
        <v>12</v>
      </c>
      <c r="B36836" t="s">
        <v>1165</v>
      </c>
      <c r="C36836">
        <v>4</v>
      </c>
      <c r="D36836" t="s">
        <v>573</v>
      </c>
      <c r="E36836" t="s">
        <v>610</v>
      </c>
      <c r="F36836" t="s">
        <v>886</v>
      </c>
      <c r="G36836" t="s">
        <v>140</v>
      </c>
      <c r="H36836" t="s">
        <v>140</v>
      </c>
    </row>
    <row r="36837" spans="1:8" x14ac:dyDescent="0.35">
      <c r="A36837" t="s">
        <v>12</v>
      </c>
      <c r="B36837" t="s">
        <v>1166</v>
      </c>
      <c r="C36837">
        <v>26</v>
      </c>
      <c r="D36837" t="s">
        <v>276</v>
      </c>
      <c r="E36837" t="s">
        <v>822</v>
      </c>
      <c r="F36837" t="s">
        <v>501</v>
      </c>
      <c r="G36837" t="s">
        <v>140</v>
      </c>
      <c r="H36837" t="s">
        <v>140</v>
      </c>
    </row>
    <row r="36838" spans="1:8" x14ac:dyDescent="0.35">
      <c r="A36838" t="s">
        <v>13</v>
      </c>
      <c r="B36838" t="s">
        <v>1166</v>
      </c>
      <c r="C36838">
        <v>20</v>
      </c>
      <c r="D36838" t="s">
        <v>347</v>
      </c>
      <c r="E36838" t="s">
        <v>894</v>
      </c>
      <c r="F36838" t="s">
        <v>985</v>
      </c>
      <c r="G36838" t="s">
        <v>140</v>
      </c>
      <c r="H36838" t="s">
        <v>140</v>
      </c>
    </row>
    <row r="36839" spans="1:8" x14ac:dyDescent="0.35">
      <c r="A36839" t="s">
        <v>14</v>
      </c>
      <c r="B36839" t="s">
        <v>1165</v>
      </c>
      <c r="C36839">
        <v>1</v>
      </c>
      <c r="D36839" t="s">
        <v>140</v>
      </c>
      <c r="E36839" t="s">
        <v>177</v>
      </c>
      <c r="F36839" t="s">
        <v>140</v>
      </c>
      <c r="G36839" t="s">
        <v>140</v>
      </c>
      <c r="H36839" t="s">
        <v>140</v>
      </c>
    </row>
    <row r="36840" spans="1:8" x14ac:dyDescent="0.35">
      <c r="A36840" t="s">
        <v>14</v>
      </c>
      <c r="B36840" t="s">
        <v>1166</v>
      </c>
      <c r="C36840">
        <v>6</v>
      </c>
      <c r="D36840" t="s">
        <v>408</v>
      </c>
      <c r="E36840" t="s">
        <v>482</v>
      </c>
      <c r="F36840" t="s">
        <v>592</v>
      </c>
      <c r="G36840" t="s">
        <v>140</v>
      </c>
      <c r="H36840" t="s">
        <v>140</v>
      </c>
    </row>
    <row r="36841" spans="1:8" x14ac:dyDescent="0.35">
      <c r="A36841" t="s">
        <v>15</v>
      </c>
      <c r="B36841" t="s">
        <v>1165</v>
      </c>
      <c r="C36841">
        <v>1</v>
      </c>
      <c r="D36841" t="s">
        <v>140</v>
      </c>
      <c r="E36841" t="s">
        <v>140</v>
      </c>
      <c r="F36841" t="s">
        <v>177</v>
      </c>
      <c r="G36841" t="s">
        <v>140</v>
      </c>
      <c r="H36841" t="s">
        <v>140</v>
      </c>
    </row>
    <row r="36842" spans="1:8" x14ac:dyDescent="0.35">
      <c r="A36842" t="s">
        <v>15</v>
      </c>
      <c r="B36842" t="s">
        <v>1166</v>
      </c>
      <c r="C36842">
        <v>9</v>
      </c>
      <c r="D36842" t="s">
        <v>76</v>
      </c>
      <c r="E36842" t="s">
        <v>855</v>
      </c>
      <c r="F36842" t="s">
        <v>893</v>
      </c>
      <c r="G36842" t="s">
        <v>140</v>
      </c>
      <c r="H36842" t="s">
        <v>140</v>
      </c>
    </row>
    <row r="36843" spans="1:8" x14ac:dyDescent="0.35">
      <c r="A36843" t="s">
        <v>16</v>
      </c>
      <c r="B36843" t="s">
        <v>1165</v>
      </c>
      <c r="C36843">
        <v>2</v>
      </c>
      <c r="D36843" t="s">
        <v>624</v>
      </c>
      <c r="E36843" t="s">
        <v>140</v>
      </c>
      <c r="F36843" t="s">
        <v>140</v>
      </c>
      <c r="G36843" t="s">
        <v>625</v>
      </c>
      <c r="H36843" t="s">
        <v>140</v>
      </c>
    </row>
    <row r="36844" spans="1:8" x14ac:dyDescent="0.35">
      <c r="A36844" t="s">
        <v>16</v>
      </c>
      <c r="B36844" t="s">
        <v>1166</v>
      </c>
      <c r="C36844">
        <v>1</v>
      </c>
      <c r="D36844" t="s">
        <v>177</v>
      </c>
      <c r="E36844" t="s">
        <v>140</v>
      </c>
      <c r="F36844" t="s">
        <v>140</v>
      </c>
      <c r="G36844" t="s">
        <v>140</v>
      </c>
      <c r="H36844" t="s">
        <v>140</v>
      </c>
    </row>
    <row r="36845" spans="1:8" x14ac:dyDescent="0.35">
      <c r="A36845" t="s">
        <v>17</v>
      </c>
      <c r="B36845" t="s">
        <v>1166</v>
      </c>
      <c r="C36845">
        <v>2</v>
      </c>
      <c r="D36845" t="s">
        <v>140</v>
      </c>
      <c r="E36845" t="s">
        <v>429</v>
      </c>
      <c r="F36845" t="s">
        <v>428</v>
      </c>
      <c r="G36845" t="s">
        <v>140</v>
      </c>
      <c r="H36845" t="s">
        <v>140</v>
      </c>
    </row>
    <row r="36846" spans="1:8" x14ac:dyDescent="0.35">
      <c r="A36846" t="s">
        <v>18</v>
      </c>
      <c r="B36846" t="s">
        <v>1165</v>
      </c>
      <c r="C36846">
        <v>1</v>
      </c>
      <c r="D36846" t="s">
        <v>140</v>
      </c>
      <c r="E36846" t="s">
        <v>177</v>
      </c>
      <c r="F36846" t="s">
        <v>140</v>
      </c>
      <c r="G36846" t="s">
        <v>140</v>
      </c>
      <c r="H36846" t="s">
        <v>140</v>
      </c>
    </row>
    <row r="36847" spans="1:8" x14ac:dyDescent="0.35">
      <c r="A36847" t="s">
        <v>18</v>
      </c>
      <c r="B36847" t="s">
        <v>1166</v>
      </c>
      <c r="C36847">
        <v>9</v>
      </c>
      <c r="D36847" t="s">
        <v>77</v>
      </c>
      <c r="E36847" t="s">
        <v>230</v>
      </c>
      <c r="F36847" t="s">
        <v>140</v>
      </c>
      <c r="G36847" t="s">
        <v>911</v>
      </c>
      <c r="H36847" t="s">
        <v>140</v>
      </c>
    </row>
    <row r="36848" spans="1:8" x14ac:dyDescent="0.35">
      <c r="A36848" t="s">
        <v>19</v>
      </c>
      <c r="B36848" t="s">
        <v>1165</v>
      </c>
      <c r="C36848">
        <v>7</v>
      </c>
      <c r="D36848" t="s">
        <v>52</v>
      </c>
      <c r="E36848" t="s">
        <v>53</v>
      </c>
      <c r="F36848" t="s">
        <v>140</v>
      </c>
      <c r="G36848" t="s">
        <v>140</v>
      </c>
      <c r="H36848" t="s">
        <v>140</v>
      </c>
    </row>
    <row r="36849" spans="1:8" x14ac:dyDescent="0.35">
      <c r="A36849" t="s">
        <v>19</v>
      </c>
      <c r="B36849" t="s">
        <v>1166</v>
      </c>
      <c r="C36849">
        <v>3</v>
      </c>
      <c r="D36849" t="s">
        <v>140</v>
      </c>
      <c r="E36849" t="s">
        <v>177</v>
      </c>
      <c r="F36849" t="s">
        <v>140</v>
      </c>
      <c r="G36849" t="s">
        <v>140</v>
      </c>
      <c r="H36849" t="s">
        <v>140</v>
      </c>
    </row>
    <row r="36850" spans="1:8" x14ac:dyDescent="0.35">
      <c r="A36850" t="s">
        <v>20</v>
      </c>
      <c r="B36850" t="s">
        <v>1166</v>
      </c>
      <c r="C36850">
        <v>2</v>
      </c>
      <c r="D36850" t="s">
        <v>906</v>
      </c>
      <c r="E36850" t="s">
        <v>140</v>
      </c>
      <c r="F36850" t="s">
        <v>140</v>
      </c>
      <c r="G36850" t="s">
        <v>140</v>
      </c>
      <c r="H36850" t="s">
        <v>729</v>
      </c>
    </row>
    <row r="36851" spans="1:8" x14ac:dyDescent="0.35">
      <c r="A36851" t="s">
        <v>21</v>
      </c>
      <c r="B36851" t="s">
        <v>1166</v>
      </c>
      <c r="C36851">
        <v>5</v>
      </c>
      <c r="D36851" t="s">
        <v>615</v>
      </c>
      <c r="E36851" t="s">
        <v>615</v>
      </c>
      <c r="F36851" t="s">
        <v>140</v>
      </c>
      <c r="G36851" t="s">
        <v>913</v>
      </c>
      <c r="H36851" t="s">
        <v>140</v>
      </c>
    </row>
    <row r="36852" spans="1:8" x14ac:dyDescent="0.35">
      <c r="A36852" t="s">
        <v>22</v>
      </c>
      <c r="B36852" t="s">
        <v>1165</v>
      </c>
      <c r="C36852">
        <v>4</v>
      </c>
      <c r="D36852" t="s">
        <v>273</v>
      </c>
      <c r="E36852" t="s">
        <v>272</v>
      </c>
      <c r="F36852" t="s">
        <v>140</v>
      </c>
      <c r="G36852" t="s">
        <v>140</v>
      </c>
      <c r="H36852" t="s">
        <v>140</v>
      </c>
    </row>
    <row r="36853" spans="1:8" x14ac:dyDescent="0.35">
      <c r="A36853" t="s">
        <v>22</v>
      </c>
      <c r="B36853" t="s">
        <v>1166</v>
      </c>
      <c r="C36853">
        <v>3</v>
      </c>
      <c r="D36853" t="s">
        <v>907</v>
      </c>
      <c r="E36853" t="s">
        <v>908</v>
      </c>
      <c r="F36853" t="s">
        <v>140</v>
      </c>
      <c r="G36853" t="s">
        <v>140</v>
      </c>
      <c r="H36853" t="s">
        <v>140</v>
      </c>
    </row>
    <row r="36854" spans="1:8" x14ac:dyDescent="0.35">
      <c r="A36854" t="s">
        <v>23</v>
      </c>
      <c r="B36854" t="s">
        <v>1165</v>
      </c>
      <c r="C36854">
        <v>18</v>
      </c>
      <c r="D36854" t="s">
        <v>381</v>
      </c>
      <c r="E36854" t="s">
        <v>807</v>
      </c>
      <c r="F36854" t="s">
        <v>664</v>
      </c>
      <c r="G36854" t="s">
        <v>140</v>
      </c>
      <c r="H36854" t="s">
        <v>140</v>
      </c>
    </row>
    <row r="36855" spans="1:8" x14ac:dyDescent="0.35">
      <c r="A36855" t="s">
        <v>23</v>
      </c>
      <c r="B36855" t="s">
        <v>1166</v>
      </c>
      <c r="C36855">
        <v>7</v>
      </c>
      <c r="D36855" t="s">
        <v>536</v>
      </c>
      <c r="E36855" t="s">
        <v>425</v>
      </c>
      <c r="F36855" t="s">
        <v>140</v>
      </c>
      <c r="G36855" t="s">
        <v>237</v>
      </c>
      <c r="H36855" t="s">
        <v>140</v>
      </c>
    </row>
    <row r="36856" spans="1:8" x14ac:dyDescent="0.35">
      <c r="A36856" t="s">
        <v>24</v>
      </c>
      <c r="B36856" t="s">
        <v>1165</v>
      </c>
      <c r="C36856">
        <v>3</v>
      </c>
      <c r="D36856" t="s">
        <v>112</v>
      </c>
      <c r="E36856" t="s">
        <v>111</v>
      </c>
      <c r="F36856" t="s">
        <v>140</v>
      </c>
      <c r="G36856" t="s">
        <v>140</v>
      </c>
      <c r="H36856" t="s">
        <v>140</v>
      </c>
    </row>
    <row r="36857" spans="1:8" x14ac:dyDescent="0.35">
      <c r="A36857" t="s">
        <v>24</v>
      </c>
      <c r="B36857" t="s">
        <v>1166</v>
      </c>
      <c r="C36857">
        <v>9</v>
      </c>
      <c r="D36857" t="s">
        <v>293</v>
      </c>
      <c r="E36857" t="s">
        <v>159</v>
      </c>
      <c r="F36857" t="s">
        <v>755</v>
      </c>
      <c r="G36857" t="s">
        <v>771</v>
      </c>
      <c r="H36857" t="s">
        <v>140</v>
      </c>
    </row>
    <row r="36858" spans="1:8" x14ac:dyDescent="0.35">
      <c r="A36858" t="s">
        <v>25</v>
      </c>
      <c r="B36858" t="s">
        <v>1165</v>
      </c>
      <c r="C36858">
        <v>4</v>
      </c>
      <c r="D36858" t="s">
        <v>864</v>
      </c>
      <c r="E36858" t="s">
        <v>863</v>
      </c>
      <c r="F36858" t="s">
        <v>140</v>
      </c>
      <c r="G36858" t="s">
        <v>140</v>
      </c>
      <c r="H36858" t="s">
        <v>140</v>
      </c>
    </row>
    <row r="36859" spans="1:8" x14ac:dyDescent="0.35">
      <c r="A36859" t="s">
        <v>25</v>
      </c>
      <c r="B36859" t="s">
        <v>1166</v>
      </c>
      <c r="C36859">
        <v>3</v>
      </c>
      <c r="D36859" t="s">
        <v>406</v>
      </c>
      <c r="E36859" t="s">
        <v>407</v>
      </c>
      <c r="F36859" t="s">
        <v>140</v>
      </c>
      <c r="G36859" t="s">
        <v>140</v>
      </c>
      <c r="H36859" t="s">
        <v>140</v>
      </c>
    </row>
    <row r="36860" spans="1:8" x14ac:dyDescent="0.35">
      <c r="A36860" t="s">
        <v>26</v>
      </c>
      <c r="B36860" t="s">
        <v>1165</v>
      </c>
      <c r="C36860">
        <v>1</v>
      </c>
      <c r="D36860" t="s">
        <v>140</v>
      </c>
      <c r="E36860" t="s">
        <v>140</v>
      </c>
      <c r="F36860" t="s">
        <v>177</v>
      </c>
      <c r="G36860" t="s">
        <v>140</v>
      </c>
      <c r="H36860" t="s">
        <v>140</v>
      </c>
    </row>
    <row r="36861" spans="1:8" x14ac:dyDescent="0.35">
      <c r="A36861" t="s">
        <v>26</v>
      </c>
      <c r="B36861" t="s">
        <v>1166</v>
      </c>
      <c r="C36861">
        <v>1</v>
      </c>
      <c r="D36861" t="s">
        <v>177</v>
      </c>
      <c r="E36861" t="s">
        <v>140</v>
      </c>
      <c r="F36861" t="s">
        <v>140</v>
      </c>
      <c r="G36861" t="s">
        <v>140</v>
      </c>
      <c r="H36861" t="s">
        <v>140</v>
      </c>
    </row>
    <row r="36862" spans="1:8" x14ac:dyDescent="0.35">
      <c r="A36862" t="s">
        <v>27</v>
      </c>
      <c r="B36862" t="s">
        <v>1165</v>
      </c>
      <c r="C36862">
        <v>3</v>
      </c>
      <c r="D36862" t="s">
        <v>528</v>
      </c>
      <c r="E36862" t="s">
        <v>844</v>
      </c>
      <c r="F36862" t="s">
        <v>140</v>
      </c>
      <c r="G36862" t="s">
        <v>140</v>
      </c>
      <c r="H36862" t="s">
        <v>140</v>
      </c>
    </row>
    <row r="36863" spans="1:8" x14ac:dyDescent="0.35">
      <c r="A36863" t="s">
        <v>28</v>
      </c>
      <c r="B36863" t="s">
        <v>1165</v>
      </c>
      <c r="C36863">
        <v>4</v>
      </c>
      <c r="D36863" t="s">
        <v>217</v>
      </c>
      <c r="E36863" t="s">
        <v>1095</v>
      </c>
      <c r="F36863" t="s">
        <v>373</v>
      </c>
      <c r="G36863" t="s">
        <v>140</v>
      </c>
      <c r="H36863" t="s">
        <v>140</v>
      </c>
    </row>
    <row r="36864" spans="1:8" x14ac:dyDescent="0.35">
      <c r="A36864" t="s">
        <v>28</v>
      </c>
      <c r="B36864" t="s">
        <v>1166</v>
      </c>
      <c r="C36864">
        <v>5</v>
      </c>
      <c r="D36864" t="s">
        <v>638</v>
      </c>
      <c r="E36864" t="s">
        <v>639</v>
      </c>
      <c r="F36864" t="s">
        <v>140</v>
      </c>
      <c r="G36864" t="s">
        <v>140</v>
      </c>
      <c r="H36864" t="s">
        <v>140</v>
      </c>
    </row>
    <row r="36865" spans="1:8" x14ac:dyDescent="0.35">
      <c r="A36865" t="s">
        <v>29</v>
      </c>
      <c r="B36865" t="s">
        <v>1166</v>
      </c>
      <c r="C36865">
        <v>1</v>
      </c>
      <c r="D36865" t="s">
        <v>140</v>
      </c>
      <c r="E36865" t="s">
        <v>177</v>
      </c>
      <c r="F36865" t="s">
        <v>140</v>
      </c>
      <c r="G36865" t="s">
        <v>140</v>
      </c>
      <c r="H36865" t="s">
        <v>140</v>
      </c>
    </row>
    <row r="36866" spans="1:8" x14ac:dyDescent="0.35">
      <c r="A36866" t="s">
        <v>30</v>
      </c>
      <c r="B36866" t="s">
        <v>1165</v>
      </c>
      <c r="C36866">
        <v>2</v>
      </c>
      <c r="D36866" t="s">
        <v>140</v>
      </c>
      <c r="E36866" t="s">
        <v>876</v>
      </c>
      <c r="F36866" t="s">
        <v>877</v>
      </c>
      <c r="G36866" t="s">
        <v>140</v>
      </c>
      <c r="H36866" t="s">
        <v>140</v>
      </c>
    </row>
    <row r="36867" spans="1:8" x14ac:dyDescent="0.35">
      <c r="A36867" t="s">
        <v>30</v>
      </c>
      <c r="B36867" t="s">
        <v>1166</v>
      </c>
      <c r="C36867">
        <v>1</v>
      </c>
      <c r="D36867" t="s">
        <v>140</v>
      </c>
      <c r="E36867" t="s">
        <v>140</v>
      </c>
      <c r="F36867" t="s">
        <v>177</v>
      </c>
      <c r="G36867" t="s">
        <v>140</v>
      </c>
      <c r="H36867" t="s">
        <v>140</v>
      </c>
    </row>
    <row r="36868" spans="1:8" x14ac:dyDescent="0.35">
      <c r="A36868" t="s">
        <v>31</v>
      </c>
      <c r="B36868" t="s">
        <v>1165</v>
      </c>
      <c r="C36868">
        <v>32</v>
      </c>
      <c r="D36868" t="s">
        <v>557</v>
      </c>
      <c r="E36868" t="s">
        <v>715</v>
      </c>
      <c r="F36868" t="s">
        <v>1023</v>
      </c>
      <c r="G36868" t="s">
        <v>140</v>
      </c>
      <c r="H36868" t="s">
        <v>140</v>
      </c>
    </row>
    <row r="36869" spans="1:8" x14ac:dyDescent="0.35">
      <c r="A36869" t="s">
        <v>31</v>
      </c>
      <c r="B36869" t="s">
        <v>1166</v>
      </c>
      <c r="C36869">
        <v>9</v>
      </c>
      <c r="D36869" t="s">
        <v>692</v>
      </c>
      <c r="E36869" t="s">
        <v>693</v>
      </c>
      <c r="F36869" t="s">
        <v>140</v>
      </c>
      <c r="G36869" t="s">
        <v>140</v>
      </c>
      <c r="H36869" t="s">
        <v>140</v>
      </c>
    </row>
    <row r="36870" spans="1:8" x14ac:dyDescent="0.35">
      <c r="A36870" t="s">
        <v>32</v>
      </c>
      <c r="B36870" t="s">
        <v>1165</v>
      </c>
      <c r="C36870">
        <v>99</v>
      </c>
      <c r="D36870" t="s">
        <v>463</v>
      </c>
      <c r="E36870" t="s">
        <v>611</v>
      </c>
      <c r="F36870" t="s">
        <v>162</v>
      </c>
      <c r="G36870" t="s">
        <v>1021</v>
      </c>
      <c r="H36870" t="s">
        <v>140</v>
      </c>
    </row>
    <row r="36871" spans="1:8" x14ac:dyDescent="0.35">
      <c r="A36871" t="s">
        <v>32</v>
      </c>
      <c r="B36871" t="s">
        <v>1166</v>
      </c>
      <c r="C36871">
        <v>136</v>
      </c>
      <c r="D36871" t="s">
        <v>611</v>
      </c>
      <c r="E36871" t="s">
        <v>79</v>
      </c>
      <c r="F36871" t="s">
        <v>1059</v>
      </c>
      <c r="G36871" t="s">
        <v>1065</v>
      </c>
      <c r="H36871" t="s">
        <v>1016</v>
      </c>
    </row>
    <row r="36873" spans="1:8" x14ac:dyDescent="0.35">
      <c r="A36873" t="s">
        <v>2514</v>
      </c>
    </row>
    <row r="36874" spans="1:8" x14ac:dyDescent="0.35">
      <c r="A36874" t="s">
        <v>2</v>
      </c>
      <c r="B36874" t="s">
        <v>1164</v>
      </c>
      <c r="C36874" t="s">
        <v>3</v>
      </c>
      <c r="D36874" t="s">
        <v>2490</v>
      </c>
      <c r="E36874" t="s">
        <v>2491</v>
      </c>
      <c r="F36874" t="s">
        <v>2492</v>
      </c>
      <c r="G36874" t="s">
        <v>2493</v>
      </c>
      <c r="H36874" t="s">
        <v>136</v>
      </c>
    </row>
    <row r="36875" spans="1:8" x14ac:dyDescent="0.35">
      <c r="A36875" t="s">
        <v>8</v>
      </c>
      <c r="B36875" t="s">
        <v>1165</v>
      </c>
      <c r="C36875">
        <v>1</v>
      </c>
      <c r="D36875" t="s">
        <v>140</v>
      </c>
      <c r="E36875" t="s">
        <v>140</v>
      </c>
      <c r="F36875" t="s">
        <v>177</v>
      </c>
      <c r="G36875" t="s">
        <v>140</v>
      </c>
      <c r="H36875" t="s">
        <v>140</v>
      </c>
    </row>
    <row r="36876" spans="1:8" x14ac:dyDescent="0.35">
      <c r="A36876" t="s">
        <v>8</v>
      </c>
      <c r="B36876" t="s">
        <v>1166</v>
      </c>
      <c r="C36876">
        <v>6</v>
      </c>
      <c r="D36876" t="s">
        <v>1057</v>
      </c>
      <c r="E36876" t="s">
        <v>693</v>
      </c>
      <c r="F36876" t="s">
        <v>843</v>
      </c>
      <c r="G36876" t="s">
        <v>140</v>
      </c>
      <c r="H36876" t="s">
        <v>140</v>
      </c>
    </row>
    <row r="36877" spans="1:8" x14ac:dyDescent="0.35">
      <c r="A36877" t="s">
        <v>9</v>
      </c>
      <c r="B36877" t="s">
        <v>1166</v>
      </c>
      <c r="C36877">
        <v>1</v>
      </c>
      <c r="D36877" t="s">
        <v>140</v>
      </c>
      <c r="E36877" t="s">
        <v>177</v>
      </c>
      <c r="F36877" t="s">
        <v>140</v>
      </c>
      <c r="G36877" t="s">
        <v>140</v>
      </c>
      <c r="H36877" t="s">
        <v>140</v>
      </c>
    </row>
    <row r="36878" spans="1:8" x14ac:dyDescent="0.35">
      <c r="A36878" t="s">
        <v>10</v>
      </c>
      <c r="B36878" t="s">
        <v>1166</v>
      </c>
      <c r="C36878">
        <v>2</v>
      </c>
      <c r="D36878" t="s">
        <v>140</v>
      </c>
      <c r="E36878" t="s">
        <v>177</v>
      </c>
      <c r="F36878" t="s">
        <v>140</v>
      </c>
      <c r="G36878" t="s">
        <v>140</v>
      </c>
      <c r="H36878" t="s">
        <v>140</v>
      </c>
    </row>
    <row r="36879" spans="1:8" x14ac:dyDescent="0.35">
      <c r="A36879" t="s">
        <v>11</v>
      </c>
      <c r="B36879" t="s">
        <v>339</v>
      </c>
    </row>
    <row r="36880" spans="1:8" x14ac:dyDescent="0.35">
      <c r="A36880" t="s">
        <v>12</v>
      </c>
      <c r="B36880" t="s">
        <v>1165</v>
      </c>
      <c r="C36880">
        <v>1</v>
      </c>
      <c r="D36880" t="s">
        <v>140</v>
      </c>
      <c r="E36880" t="s">
        <v>140</v>
      </c>
      <c r="F36880" t="s">
        <v>177</v>
      </c>
      <c r="G36880" t="s">
        <v>140</v>
      </c>
      <c r="H36880" t="s">
        <v>140</v>
      </c>
    </row>
    <row r="36881" spans="1:8" x14ac:dyDescent="0.35">
      <c r="A36881" t="s">
        <v>12</v>
      </c>
      <c r="B36881" t="s">
        <v>1166</v>
      </c>
      <c r="C36881">
        <v>5</v>
      </c>
      <c r="D36881" t="s">
        <v>140</v>
      </c>
      <c r="E36881" t="s">
        <v>1112</v>
      </c>
      <c r="F36881" t="s">
        <v>1061</v>
      </c>
      <c r="G36881" t="s">
        <v>140</v>
      </c>
      <c r="H36881" t="s">
        <v>140</v>
      </c>
    </row>
    <row r="36882" spans="1:8" x14ac:dyDescent="0.35">
      <c r="A36882" t="s">
        <v>13</v>
      </c>
      <c r="B36882" t="s">
        <v>1165</v>
      </c>
      <c r="C36882">
        <v>1</v>
      </c>
      <c r="D36882" t="s">
        <v>140</v>
      </c>
      <c r="E36882" t="s">
        <v>140</v>
      </c>
      <c r="F36882" t="s">
        <v>177</v>
      </c>
      <c r="G36882" t="s">
        <v>140</v>
      </c>
      <c r="H36882" t="s">
        <v>140</v>
      </c>
    </row>
    <row r="36883" spans="1:8" x14ac:dyDescent="0.35">
      <c r="A36883" t="s">
        <v>13</v>
      </c>
      <c r="B36883" t="s">
        <v>1166</v>
      </c>
      <c r="C36883">
        <v>11</v>
      </c>
      <c r="D36883" t="s">
        <v>140</v>
      </c>
      <c r="E36883" t="s">
        <v>705</v>
      </c>
      <c r="F36883" t="s">
        <v>704</v>
      </c>
      <c r="G36883" t="s">
        <v>140</v>
      </c>
      <c r="H36883" t="s">
        <v>140</v>
      </c>
    </row>
    <row r="36884" spans="1:8" x14ac:dyDescent="0.35">
      <c r="A36884" t="s">
        <v>14</v>
      </c>
      <c r="B36884" t="s">
        <v>1165</v>
      </c>
      <c r="C36884">
        <v>1</v>
      </c>
      <c r="D36884" t="s">
        <v>140</v>
      </c>
      <c r="E36884" t="s">
        <v>140</v>
      </c>
      <c r="F36884" t="s">
        <v>177</v>
      </c>
      <c r="G36884" t="s">
        <v>140</v>
      </c>
      <c r="H36884" t="s">
        <v>140</v>
      </c>
    </row>
    <row r="36885" spans="1:8" x14ac:dyDescent="0.35">
      <c r="A36885" t="s">
        <v>14</v>
      </c>
      <c r="B36885" t="s">
        <v>1166</v>
      </c>
      <c r="C36885">
        <v>3</v>
      </c>
      <c r="D36885" t="s">
        <v>209</v>
      </c>
      <c r="E36885" t="s">
        <v>140</v>
      </c>
      <c r="F36885" t="s">
        <v>993</v>
      </c>
      <c r="G36885" t="s">
        <v>843</v>
      </c>
      <c r="H36885" t="s">
        <v>140</v>
      </c>
    </row>
    <row r="36886" spans="1:8" x14ac:dyDescent="0.35">
      <c r="A36886" t="s">
        <v>15</v>
      </c>
      <c r="B36886" t="s">
        <v>1165</v>
      </c>
      <c r="C36886">
        <v>1</v>
      </c>
      <c r="D36886" t="s">
        <v>140</v>
      </c>
      <c r="E36886" t="s">
        <v>177</v>
      </c>
      <c r="F36886" t="s">
        <v>140</v>
      </c>
      <c r="G36886" t="s">
        <v>140</v>
      </c>
      <c r="H36886" t="s">
        <v>140</v>
      </c>
    </row>
    <row r="36887" spans="1:8" x14ac:dyDescent="0.35">
      <c r="A36887" t="s">
        <v>16</v>
      </c>
      <c r="B36887" t="s">
        <v>1165</v>
      </c>
      <c r="C36887">
        <v>1</v>
      </c>
      <c r="D36887" t="s">
        <v>140</v>
      </c>
      <c r="E36887" t="s">
        <v>177</v>
      </c>
      <c r="F36887" t="s">
        <v>140</v>
      </c>
      <c r="G36887" t="s">
        <v>140</v>
      </c>
      <c r="H36887" t="s">
        <v>140</v>
      </c>
    </row>
    <row r="36888" spans="1:8" x14ac:dyDescent="0.35">
      <c r="A36888" t="s">
        <v>17</v>
      </c>
      <c r="B36888" t="s">
        <v>339</v>
      </c>
    </row>
    <row r="36889" spans="1:8" x14ac:dyDescent="0.35">
      <c r="A36889" t="s">
        <v>18</v>
      </c>
      <c r="B36889" t="s">
        <v>1165</v>
      </c>
      <c r="C36889">
        <v>1</v>
      </c>
      <c r="D36889" t="s">
        <v>140</v>
      </c>
      <c r="E36889" t="s">
        <v>177</v>
      </c>
      <c r="F36889" t="s">
        <v>140</v>
      </c>
      <c r="G36889" t="s">
        <v>140</v>
      </c>
      <c r="H36889" t="s">
        <v>140</v>
      </c>
    </row>
    <row r="36890" spans="1:8" x14ac:dyDescent="0.35">
      <c r="A36890" t="s">
        <v>18</v>
      </c>
      <c r="B36890" t="s">
        <v>1166</v>
      </c>
      <c r="C36890">
        <v>9</v>
      </c>
      <c r="D36890" t="s">
        <v>1102</v>
      </c>
      <c r="E36890" t="s">
        <v>272</v>
      </c>
      <c r="F36890" t="s">
        <v>371</v>
      </c>
      <c r="G36890" t="s">
        <v>140</v>
      </c>
      <c r="H36890" t="s">
        <v>187</v>
      </c>
    </row>
    <row r="36891" spans="1:8" x14ac:dyDescent="0.35">
      <c r="A36891" t="s">
        <v>19</v>
      </c>
      <c r="B36891" t="s">
        <v>1165</v>
      </c>
      <c r="C36891">
        <v>2</v>
      </c>
      <c r="D36891" t="s">
        <v>140</v>
      </c>
      <c r="E36891" t="s">
        <v>140</v>
      </c>
      <c r="F36891" t="s">
        <v>177</v>
      </c>
      <c r="G36891" t="s">
        <v>140</v>
      </c>
      <c r="H36891" t="s">
        <v>140</v>
      </c>
    </row>
    <row r="36892" spans="1:8" x14ac:dyDescent="0.35">
      <c r="A36892" t="s">
        <v>19</v>
      </c>
      <c r="B36892" t="s">
        <v>1166</v>
      </c>
      <c r="C36892">
        <v>1</v>
      </c>
      <c r="D36892" t="s">
        <v>140</v>
      </c>
      <c r="E36892" t="s">
        <v>140</v>
      </c>
      <c r="F36892" t="s">
        <v>177</v>
      </c>
      <c r="G36892" t="s">
        <v>140</v>
      </c>
      <c r="H36892" t="s">
        <v>140</v>
      </c>
    </row>
    <row r="36893" spans="1:8" x14ac:dyDescent="0.35">
      <c r="A36893" t="s">
        <v>20</v>
      </c>
      <c r="B36893" t="s">
        <v>1165</v>
      </c>
      <c r="C36893">
        <v>2</v>
      </c>
      <c r="D36893" t="s">
        <v>140</v>
      </c>
      <c r="E36893" t="s">
        <v>177</v>
      </c>
      <c r="F36893" t="s">
        <v>140</v>
      </c>
      <c r="G36893" t="s">
        <v>140</v>
      </c>
      <c r="H36893" t="s">
        <v>140</v>
      </c>
    </row>
    <row r="36894" spans="1:8" x14ac:dyDescent="0.35">
      <c r="A36894" t="s">
        <v>20</v>
      </c>
      <c r="B36894" t="s">
        <v>1166</v>
      </c>
      <c r="C36894">
        <v>1</v>
      </c>
      <c r="D36894" t="s">
        <v>140</v>
      </c>
      <c r="E36894" t="s">
        <v>177</v>
      </c>
      <c r="F36894" t="s">
        <v>140</v>
      </c>
      <c r="G36894" t="s">
        <v>140</v>
      </c>
      <c r="H36894" t="s">
        <v>140</v>
      </c>
    </row>
    <row r="36895" spans="1:8" x14ac:dyDescent="0.35">
      <c r="A36895" t="s">
        <v>21</v>
      </c>
      <c r="B36895" t="s">
        <v>1166</v>
      </c>
      <c r="C36895">
        <v>2</v>
      </c>
      <c r="D36895" t="s">
        <v>140</v>
      </c>
      <c r="E36895" t="s">
        <v>610</v>
      </c>
      <c r="F36895" t="s">
        <v>610</v>
      </c>
      <c r="G36895" t="s">
        <v>140</v>
      </c>
      <c r="H36895" t="s">
        <v>140</v>
      </c>
    </row>
    <row r="36896" spans="1:8" x14ac:dyDescent="0.35">
      <c r="A36896" t="s">
        <v>22</v>
      </c>
      <c r="B36896" t="s">
        <v>1165</v>
      </c>
      <c r="C36896">
        <v>1</v>
      </c>
      <c r="D36896" t="s">
        <v>177</v>
      </c>
      <c r="E36896" t="s">
        <v>140</v>
      </c>
      <c r="F36896" t="s">
        <v>140</v>
      </c>
      <c r="G36896" t="s">
        <v>140</v>
      </c>
      <c r="H36896" t="s">
        <v>140</v>
      </c>
    </row>
    <row r="36897" spans="1:8" x14ac:dyDescent="0.35">
      <c r="A36897" t="s">
        <v>22</v>
      </c>
      <c r="B36897" t="s">
        <v>1166</v>
      </c>
      <c r="C36897">
        <v>1</v>
      </c>
      <c r="D36897" t="s">
        <v>140</v>
      </c>
      <c r="E36897" t="s">
        <v>177</v>
      </c>
      <c r="F36897" t="s">
        <v>140</v>
      </c>
      <c r="G36897" t="s">
        <v>140</v>
      </c>
      <c r="H36897" t="s">
        <v>140</v>
      </c>
    </row>
    <row r="36898" spans="1:8" x14ac:dyDescent="0.35">
      <c r="A36898" t="s">
        <v>23</v>
      </c>
      <c r="B36898" t="s">
        <v>1165</v>
      </c>
      <c r="C36898">
        <v>5</v>
      </c>
      <c r="D36898" t="s">
        <v>140</v>
      </c>
      <c r="E36898" t="s">
        <v>531</v>
      </c>
      <c r="F36898" t="s">
        <v>532</v>
      </c>
      <c r="G36898" t="s">
        <v>140</v>
      </c>
      <c r="H36898" t="s">
        <v>140</v>
      </c>
    </row>
    <row r="36899" spans="1:8" x14ac:dyDescent="0.35">
      <c r="A36899" t="s">
        <v>23</v>
      </c>
      <c r="B36899" t="s">
        <v>1166</v>
      </c>
      <c r="C36899">
        <v>1</v>
      </c>
      <c r="D36899" t="s">
        <v>140</v>
      </c>
      <c r="E36899" t="s">
        <v>177</v>
      </c>
      <c r="F36899" t="s">
        <v>140</v>
      </c>
      <c r="G36899" t="s">
        <v>140</v>
      </c>
      <c r="H36899" t="s">
        <v>140</v>
      </c>
    </row>
    <row r="36900" spans="1:8" x14ac:dyDescent="0.35">
      <c r="A36900" t="s">
        <v>24</v>
      </c>
      <c r="B36900" t="s">
        <v>1166</v>
      </c>
      <c r="C36900">
        <v>4</v>
      </c>
      <c r="D36900" t="s">
        <v>140</v>
      </c>
      <c r="E36900" t="s">
        <v>448</v>
      </c>
      <c r="F36900" t="s">
        <v>140</v>
      </c>
      <c r="G36900" t="s">
        <v>449</v>
      </c>
      <c r="H36900" t="s">
        <v>140</v>
      </c>
    </row>
    <row r="36901" spans="1:8" x14ac:dyDescent="0.35">
      <c r="A36901" t="s">
        <v>25</v>
      </c>
      <c r="B36901" t="s">
        <v>1166</v>
      </c>
      <c r="C36901">
        <v>3</v>
      </c>
      <c r="D36901" t="s">
        <v>140</v>
      </c>
      <c r="E36901" t="s">
        <v>177</v>
      </c>
      <c r="F36901" t="s">
        <v>140</v>
      </c>
      <c r="G36901" t="s">
        <v>140</v>
      </c>
      <c r="H36901" t="s">
        <v>140</v>
      </c>
    </row>
    <row r="36902" spans="1:8" x14ac:dyDescent="0.35">
      <c r="A36902" t="s">
        <v>26</v>
      </c>
      <c r="B36902" t="s">
        <v>1166</v>
      </c>
      <c r="C36902">
        <v>2</v>
      </c>
      <c r="D36902" t="s">
        <v>140</v>
      </c>
      <c r="E36902" t="s">
        <v>610</v>
      </c>
      <c r="F36902" t="s">
        <v>610</v>
      </c>
      <c r="G36902" t="s">
        <v>140</v>
      </c>
      <c r="H36902" t="s">
        <v>140</v>
      </c>
    </row>
    <row r="36903" spans="1:8" x14ac:dyDescent="0.35">
      <c r="A36903" t="s">
        <v>27</v>
      </c>
      <c r="B36903" t="s">
        <v>1166</v>
      </c>
      <c r="C36903">
        <v>2</v>
      </c>
      <c r="D36903" t="s">
        <v>140</v>
      </c>
      <c r="E36903" t="s">
        <v>177</v>
      </c>
      <c r="F36903" t="s">
        <v>140</v>
      </c>
      <c r="G36903" t="s">
        <v>140</v>
      </c>
      <c r="H36903" t="s">
        <v>140</v>
      </c>
    </row>
    <row r="36904" spans="1:8" x14ac:dyDescent="0.35">
      <c r="A36904" t="s">
        <v>28</v>
      </c>
      <c r="B36904" t="s">
        <v>1165</v>
      </c>
      <c r="C36904">
        <v>1</v>
      </c>
      <c r="D36904" t="s">
        <v>140</v>
      </c>
      <c r="E36904" t="s">
        <v>177</v>
      </c>
      <c r="F36904" t="s">
        <v>140</v>
      </c>
      <c r="G36904" t="s">
        <v>140</v>
      </c>
      <c r="H36904" t="s">
        <v>140</v>
      </c>
    </row>
    <row r="36905" spans="1:8" x14ac:dyDescent="0.35">
      <c r="A36905" t="s">
        <v>28</v>
      </c>
      <c r="B36905" t="s">
        <v>1166</v>
      </c>
      <c r="C36905">
        <v>3</v>
      </c>
      <c r="D36905" t="s">
        <v>1246</v>
      </c>
      <c r="E36905" t="s">
        <v>865</v>
      </c>
      <c r="F36905" t="s">
        <v>140</v>
      </c>
      <c r="G36905" t="s">
        <v>140</v>
      </c>
      <c r="H36905" t="s">
        <v>140</v>
      </c>
    </row>
    <row r="36906" spans="1:8" x14ac:dyDescent="0.35">
      <c r="A36906" t="s">
        <v>29</v>
      </c>
      <c r="B36906" t="s">
        <v>1166</v>
      </c>
      <c r="C36906">
        <v>1</v>
      </c>
      <c r="D36906" t="s">
        <v>140</v>
      </c>
      <c r="E36906" t="s">
        <v>177</v>
      </c>
      <c r="F36906" t="s">
        <v>140</v>
      </c>
      <c r="G36906" t="s">
        <v>140</v>
      </c>
      <c r="H36906" t="s">
        <v>140</v>
      </c>
    </row>
    <row r="36907" spans="1:8" x14ac:dyDescent="0.35">
      <c r="A36907" t="s">
        <v>30</v>
      </c>
      <c r="B36907" t="s">
        <v>1165</v>
      </c>
      <c r="C36907">
        <v>2</v>
      </c>
      <c r="D36907" t="s">
        <v>140</v>
      </c>
      <c r="E36907" t="s">
        <v>140</v>
      </c>
      <c r="F36907" t="s">
        <v>177</v>
      </c>
      <c r="G36907" t="s">
        <v>140</v>
      </c>
      <c r="H36907" t="s">
        <v>140</v>
      </c>
    </row>
    <row r="36908" spans="1:8" x14ac:dyDescent="0.35">
      <c r="A36908" t="s">
        <v>31</v>
      </c>
      <c r="B36908" t="s">
        <v>1165</v>
      </c>
      <c r="C36908">
        <v>9</v>
      </c>
      <c r="D36908" t="s">
        <v>140</v>
      </c>
      <c r="E36908" t="s">
        <v>58</v>
      </c>
      <c r="F36908" t="s">
        <v>59</v>
      </c>
      <c r="G36908" t="s">
        <v>140</v>
      </c>
      <c r="H36908" t="s">
        <v>140</v>
      </c>
    </row>
    <row r="36909" spans="1:8" x14ac:dyDescent="0.35">
      <c r="A36909" t="s">
        <v>31</v>
      </c>
      <c r="B36909" t="s">
        <v>1166</v>
      </c>
      <c r="C36909">
        <v>3</v>
      </c>
      <c r="D36909" t="s">
        <v>140</v>
      </c>
      <c r="E36909" t="s">
        <v>196</v>
      </c>
      <c r="F36909" t="s">
        <v>195</v>
      </c>
      <c r="G36909" t="s">
        <v>140</v>
      </c>
      <c r="H36909" t="s">
        <v>140</v>
      </c>
    </row>
    <row r="36910" spans="1:8" x14ac:dyDescent="0.35">
      <c r="A36910" t="s">
        <v>32</v>
      </c>
      <c r="B36910" t="s">
        <v>1165</v>
      </c>
      <c r="C36910">
        <v>29</v>
      </c>
      <c r="D36910" t="s">
        <v>915</v>
      </c>
      <c r="E36910" t="s">
        <v>554</v>
      </c>
      <c r="F36910" t="s">
        <v>175</v>
      </c>
      <c r="G36910" t="s">
        <v>140</v>
      </c>
      <c r="H36910" t="s">
        <v>140</v>
      </c>
    </row>
    <row r="36911" spans="1:8" x14ac:dyDescent="0.35">
      <c r="A36911" t="s">
        <v>32</v>
      </c>
      <c r="B36911" t="s">
        <v>1166</v>
      </c>
      <c r="C36911">
        <v>61</v>
      </c>
      <c r="D36911" t="s">
        <v>131</v>
      </c>
      <c r="E36911" t="s">
        <v>631</v>
      </c>
      <c r="F36911" t="s">
        <v>293</v>
      </c>
      <c r="G36911" t="s">
        <v>643</v>
      </c>
      <c r="H36911" t="s">
        <v>1019</v>
      </c>
    </row>
    <row r="36913" spans="1:9" x14ac:dyDescent="0.35">
      <c r="A36913" t="s">
        <v>2515</v>
      </c>
    </row>
    <row r="36914" spans="1:9" x14ac:dyDescent="0.35">
      <c r="A36914" t="s">
        <v>2</v>
      </c>
      <c r="B36914" t="s">
        <v>1141</v>
      </c>
      <c r="C36914" t="s">
        <v>3</v>
      </c>
      <c r="D36914" t="s">
        <v>2490</v>
      </c>
      <c r="E36914" t="s">
        <v>2491</v>
      </c>
      <c r="F36914" t="s">
        <v>2492</v>
      </c>
      <c r="G36914" t="s">
        <v>2493</v>
      </c>
      <c r="H36914" t="s">
        <v>2494</v>
      </c>
      <c r="I36914" t="s">
        <v>136</v>
      </c>
    </row>
    <row r="36915" spans="1:9" x14ac:dyDescent="0.35">
      <c r="A36915" t="s">
        <v>8</v>
      </c>
      <c r="B36915" t="s">
        <v>1129</v>
      </c>
      <c r="C36915">
        <v>20</v>
      </c>
      <c r="D36915" t="s">
        <v>140</v>
      </c>
      <c r="E36915" t="s">
        <v>410</v>
      </c>
      <c r="F36915" t="s">
        <v>293</v>
      </c>
      <c r="G36915" t="s">
        <v>140</v>
      </c>
      <c r="H36915" t="s">
        <v>140</v>
      </c>
      <c r="I36915" t="s">
        <v>1046</v>
      </c>
    </row>
    <row r="36916" spans="1:9" x14ac:dyDescent="0.35">
      <c r="A36916" t="s">
        <v>8</v>
      </c>
      <c r="B36916" t="s">
        <v>1130</v>
      </c>
      <c r="C36916">
        <v>36</v>
      </c>
      <c r="D36916" t="s">
        <v>901</v>
      </c>
      <c r="E36916" t="s">
        <v>78</v>
      </c>
      <c r="F36916" t="s">
        <v>598</v>
      </c>
      <c r="G36916" t="s">
        <v>140</v>
      </c>
      <c r="H36916" t="s">
        <v>140</v>
      </c>
      <c r="I36916" t="s">
        <v>140</v>
      </c>
    </row>
    <row r="36917" spans="1:9" x14ac:dyDescent="0.35">
      <c r="A36917" t="s">
        <v>8</v>
      </c>
      <c r="B36917" t="s">
        <v>1131</v>
      </c>
      <c r="C36917">
        <v>17</v>
      </c>
      <c r="D36917" t="s">
        <v>95</v>
      </c>
      <c r="E36917" t="s">
        <v>569</v>
      </c>
      <c r="F36917" t="s">
        <v>538</v>
      </c>
      <c r="G36917" t="s">
        <v>140</v>
      </c>
      <c r="H36917" t="s">
        <v>140</v>
      </c>
      <c r="I36917" t="s">
        <v>140</v>
      </c>
    </row>
    <row r="36918" spans="1:9" x14ac:dyDescent="0.35">
      <c r="A36918" t="s">
        <v>9</v>
      </c>
      <c r="B36918" t="s">
        <v>1129</v>
      </c>
      <c r="C36918">
        <v>5</v>
      </c>
      <c r="D36918" t="s">
        <v>140</v>
      </c>
      <c r="E36918" t="s">
        <v>570</v>
      </c>
      <c r="F36918" t="s">
        <v>140</v>
      </c>
      <c r="G36918" t="s">
        <v>140</v>
      </c>
      <c r="H36918" t="s">
        <v>571</v>
      </c>
      <c r="I36918" t="s">
        <v>140</v>
      </c>
    </row>
    <row r="36919" spans="1:9" x14ac:dyDescent="0.35">
      <c r="A36919" t="s">
        <v>9</v>
      </c>
      <c r="B36919" t="s">
        <v>1130</v>
      </c>
      <c r="C36919">
        <v>5</v>
      </c>
      <c r="D36919" t="s">
        <v>140</v>
      </c>
      <c r="E36919" t="s">
        <v>177</v>
      </c>
      <c r="F36919" t="s">
        <v>140</v>
      </c>
      <c r="G36919" t="s">
        <v>140</v>
      </c>
      <c r="H36919" t="s">
        <v>140</v>
      </c>
      <c r="I36919" t="s">
        <v>140</v>
      </c>
    </row>
    <row r="36920" spans="1:9" x14ac:dyDescent="0.35">
      <c r="A36920" t="s">
        <v>10</v>
      </c>
      <c r="B36920" t="s">
        <v>1129</v>
      </c>
      <c r="C36920">
        <v>10</v>
      </c>
      <c r="D36920" t="s">
        <v>646</v>
      </c>
      <c r="E36920" t="s">
        <v>292</v>
      </c>
      <c r="F36920" t="s">
        <v>786</v>
      </c>
      <c r="G36920" t="s">
        <v>953</v>
      </c>
      <c r="H36920" t="s">
        <v>140</v>
      </c>
      <c r="I36920" t="s">
        <v>140</v>
      </c>
    </row>
    <row r="36921" spans="1:9" x14ac:dyDescent="0.35">
      <c r="A36921" t="s">
        <v>10</v>
      </c>
      <c r="B36921" t="s">
        <v>1130</v>
      </c>
      <c r="C36921">
        <v>5</v>
      </c>
      <c r="D36921" t="s">
        <v>140</v>
      </c>
      <c r="E36921" t="s">
        <v>800</v>
      </c>
      <c r="F36921" t="s">
        <v>801</v>
      </c>
      <c r="G36921" t="s">
        <v>140</v>
      </c>
      <c r="H36921" t="s">
        <v>140</v>
      </c>
      <c r="I36921" t="s">
        <v>140</v>
      </c>
    </row>
    <row r="36922" spans="1:9" x14ac:dyDescent="0.35">
      <c r="A36922" t="s">
        <v>10</v>
      </c>
      <c r="B36922" t="s">
        <v>1131</v>
      </c>
      <c r="C36922">
        <v>2</v>
      </c>
      <c r="D36922" t="s">
        <v>896</v>
      </c>
      <c r="E36922" t="s">
        <v>895</v>
      </c>
      <c r="F36922" t="s">
        <v>140</v>
      </c>
      <c r="G36922" t="s">
        <v>140</v>
      </c>
      <c r="H36922" t="s">
        <v>140</v>
      </c>
      <c r="I36922" t="s">
        <v>140</v>
      </c>
    </row>
    <row r="36923" spans="1:9" x14ac:dyDescent="0.35">
      <c r="A36923" t="s">
        <v>11</v>
      </c>
      <c r="B36923" t="s">
        <v>1129</v>
      </c>
      <c r="C36923">
        <v>11</v>
      </c>
      <c r="D36923" t="s">
        <v>937</v>
      </c>
      <c r="E36923" t="s">
        <v>503</v>
      </c>
      <c r="F36923" t="s">
        <v>59</v>
      </c>
      <c r="G36923" t="s">
        <v>140</v>
      </c>
      <c r="H36923" t="s">
        <v>140</v>
      </c>
      <c r="I36923" t="s">
        <v>140</v>
      </c>
    </row>
    <row r="36924" spans="1:9" x14ac:dyDescent="0.35">
      <c r="A36924" t="s">
        <v>11</v>
      </c>
      <c r="B36924" t="s">
        <v>1130</v>
      </c>
      <c r="C36924">
        <v>5</v>
      </c>
      <c r="D36924" t="s">
        <v>140</v>
      </c>
      <c r="E36924" t="s">
        <v>346</v>
      </c>
      <c r="F36924" t="s">
        <v>347</v>
      </c>
      <c r="G36924" t="s">
        <v>140</v>
      </c>
      <c r="H36924" t="s">
        <v>140</v>
      </c>
      <c r="I36924" t="s">
        <v>140</v>
      </c>
    </row>
    <row r="36925" spans="1:9" x14ac:dyDescent="0.35">
      <c r="A36925" t="s">
        <v>11</v>
      </c>
      <c r="B36925" t="s">
        <v>1131</v>
      </c>
      <c r="C36925">
        <v>1</v>
      </c>
      <c r="D36925" t="s">
        <v>140</v>
      </c>
      <c r="E36925" t="s">
        <v>177</v>
      </c>
      <c r="F36925" t="s">
        <v>140</v>
      </c>
      <c r="G36925" t="s">
        <v>140</v>
      </c>
      <c r="H36925" t="s">
        <v>140</v>
      </c>
      <c r="I36925" t="s">
        <v>140</v>
      </c>
    </row>
    <row r="36926" spans="1:9" x14ac:dyDescent="0.35">
      <c r="A36926" t="s">
        <v>12</v>
      </c>
      <c r="B36926" t="s">
        <v>1129</v>
      </c>
      <c r="C36926">
        <v>55</v>
      </c>
      <c r="D36926" t="s">
        <v>202</v>
      </c>
      <c r="E36926" t="s">
        <v>138</v>
      </c>
      <c r="F36926" t="s">
        <v>113</v>
      </c>
      <c r="G36926" t="s">
        <v>1072</v>
      </c>
      <c r="H36926" t="s">
        <v>939</v>
      </c>
      <c r="I36926" t="s">
        <v>140</v>
      </c>
    </row>
    <row r="36927" spans="1:9" x14ac:dyDescent="0.35">
      <c r="A36927" t="s">
        <v>12</v>
      </c>
      <c r="B36927" t="s">
        <v>1130</v>
      </c>
      <c r="C36927">
        <v>45</v>
      </c>
      <c r="D36927" t="s">
        <v>95</v>
      </c>
      <c r="E36927" t="s">
        <v>804</v>
      </c>
      <c r="F36927" t="s">
        <v>595</v>
      </c>
      <c r="G36927" t="s">
        <v>140</v>
      </c>
      <c r="H36927" t="s">
        <v>140</v>
      </c>
      <c r="I36927" t="s">
        <v>140</v>
      </c>
    </row>
    <row r="36928" spans="1:9" x14ac:dyDescent="0.35">
      <c r="A36928" t="s">
        <v>12</v>
      </c>
      <c r="B36928" t="s">
        <v>1131</v>
      </c>
      <c r="C36928">
        <v>24</v>
      </c>
      <c r="D36928" t="s">
        <v>917</v>
      </c>
      <c r="E36928" t="s">
        <v>403</v>
      </c>
      <c r="F36928" t="s">
        <v>720</v>
      </c>
      <c r="G36928" t="s">
        <v>140</v>
      </c>
      <c r="H36928" t="s">
        <v>140</v>
      </c>
      <c r="I36928" t="s">
        <v>140</v>
      </c>
    </row>
    <row r="36929" spans="1:9" x14ac:dyDescent="0.35">
      <c r="A36929" t="s">
        <v>13</v>
      </c>
      <c r="B36929" t="s">
        <v>1129</v>
      </c>
      <c r="C36929">
        <v>23</v>
      </c>
      <c r="D36929" t="s">
        <v>871</v>
      </c>
      <c r="E36929" t="s">
        <v>66</v>
      </c>
      <c r="F36929" t="s">
        <v>490</v>
      </c>
      <c r="G36929" t="s">
        <v>140</v>
      </c>
      <c r="H36929" t="s">
        <v>140</v>
      </c>
      <c r="I36929" t="s">
        <v>140</v>
      </c>
    </row>
    <row r="36930" spans="1:9" x14ac:dyDescent="0.35">
      <c r="A36930" t="s">
        <v>13</v>
      </c>
      <c r="B36930" t="s">
        <v>1130</v>
      </c>
      <c r="C36930">
        <v>79</v>
      </c>
      <c r="D36930" t="s">
        <v>538</v>
      </c>
      <c r="E36930" t="s">
        <v>171</v>
      </c>
      <c r="F36930" t="s">
        <v>860</v>
      </c>
      <c r="G36930" t="s">
        <v>99</v>
      </c>
      <c r="H36930" t="s">
        <v>140</v>
      </c>
      <c r="I36930" t="s">
        <v>140</v>
      </c>
    </row>
    <row r="36931" spans="1:9" x14ac:dyDescent="0.35">
      <c r="A36931" t="s">
        <v>13</v>
      </c>
      <c r="B36931" t="s">
        <v>1131</v>
      </c>
      <c r="C36931">
        <v>59</v>
      </c>
      <c r="D36931" t="s">
        <v>109</v>
      </c>
      <c r="E36931" t="s">
        <v>169</v>
      </c>
      <c r="F36931" t="s">
        <v>956</v>
      </c>
      <c r="G36931" t="s">
        <v>988</v>
      </c>
      <c r="H36931" t="s">
        <v>140</v>
      </c>
      <c r="I36931" t="s">
        <v>140</v>
      </c>
    </row>
    <row r="36932" spans="1:9" x14ac:dyDescent="0.35">
      <c r="A36932" t="s">
        <v>14</v>
      </c>
      <c r="B36932" t="s">
        <v>1129</v>
      </c>
      <c r="C36932">
        <v>22</v>
      </c>
      <c r="D36932" t="s">
        <v>781</v>
      </c>
      <c r="E36932" t="s">
        <v>478</v>
      </c>
      <c r="F36932" t="s">
        <v>959</v>
      </c>
      <c r="G36932" t="s">
        <v>929</v>
      </c>
      <c r="H36932" t="s">
        <v>903</v>
      </c>
      <c r="I36932" t="s">
        <v>140</v>
      </c>
    </row>
    <row r="36933" spans="1:9" x14ac:dyDescent="0.35">
      <c r="A36933" t="s">
        <v>14</v>
      </c>
      <c r="B36933" t="s">
        <v>1130</v>
      </c>
      <c r="C36933">
        <v>20</v>
      </c>
      <c r="D36933" t="s">
        <v>643</v>
      </c>
      <c r="E36933" t="s">
        <v>1088</v>
      </c>
      <c r="F36933" t="s">
        <v>1044</v>
      </c>
      <c r="G36933" t="s">
        <v>1019</v>
      </c>
      <c r="H36933" t="s">
        <v>140</v>
      </c>
      <c r="I36933" t="s">
        <v>140</v>
      </c>
    </row>
    <row r="36934" spans="1:9" x14ac:dyDescent="0.35">
      <c r="A36934" t="s">
        <v>14</v>
      </c>
      <c r="B36934" t="s">
        <v>1131</v>
      </c>
      <c r="C36934">
        <v>10</v>
      </c>
      <c r="D36934" t="s">
        <v>153</v>
      </c>
      <c r="E36934" t="s">
        <v>499</v>
      </c>
      <c r="F36934" t="s">
        <v>967</v>
      </c>
      <c r="G36934" t="s">
        <v>140</v>
      </c>
      <c r="H36934" t="s">
        <v>140</v>
      </c>
      <c r="I36934" t="s">
        <v>140</v>
      </c>
    </row>
    <row r="36935" spans="1:9" x14ac:dyDescent="0.35">
      <c r="A36935" t="s">
        <v>15</v>
      </c>
      <c r="B36935" t="s">
        <v>1129</v>
      </c>
      <c r="C36935">
        <v>20</v>
      </c>
      <c r="D36935" t="s">
        <v>877</v>
      </c>
      <c r="E36935" t="s">
        <v>909</v>
      </c>
      <c r="F36935" t="s">
        <v>639</v>
      </c>
      <c r="G36935" t="s">
        <v>1018</v>
      </c>
      <c r="H36935" t="s">
        <v>140</v>
      </c>
      <c r="I36935" t="s">
        <v>140</v>
      </c>
    </row>
    <row r="36936" spans="1:9" x14ac:dyDescent="0.35">
      <c r="A36936" t="s">
        <v>15</v>
      </c>
      <c r="B36936" t="s">
        <v>1130</v>
      </c>
      <c r="C36936">
        <v>11</v>
      </c>
      <c r="D36936" t="s">
        <v>495</v>
      </c>
      <c r="E36936" t="s">
        <v>153</v>
      </c>
      <c r="F36936" t="s">
        <v>145</v>
      </c>
      <c r="G36936" t="s">
        <v>140</v>
      </c>
      <c r="H36936" t="s">
        <v>1013</v>
      </c>
      <c r="I36936" t="s">
        <v>140</v>
      </c>
    </row>
    <row r="36937" spans="1:9" x14ac:dyDescent="0.35">
      <c r="A36937" t="s">
        <v>15</v>
      </c>
      <c r="B36937" t="s">
        <v>1131</v>
      </c>
      <c r="C36937">
        <v>5</v>
      </c>
      <c r="D36937" t="s">
        <v>140</v>
      </c>
      <c r="E36937" t="s">
        <v>400</v>
      </c>
      <c r="F36937" t="s">
        <v>401</v>
      </c>
      <c r="G36937" t="s">
        <v>140</v>
      </c>
      <c r="H36937" t="s">
        <v>140</v>
      </c>
      <c r="I36937" t="s">
        <v>140</v>
      </c>
    </row>
    <row r="36938" spans="1:9" x14ac:dyDescent="0.35">
      <c r="A36938" t="s">
        <v>16</v>
      </c>
      <c r="B36938" t="s">
        <v>1129</v>
      </c>
      <c r="C36938">
        <v>5</v>
      </c>
      <c r="D36938" t="s">
        <v>932</v>
      </c>
      <c r="E36938" t="s">
        <v>424</v>
      </c>
      <c r="F36938" t="s">
        <v>1071</v>
      </c>
      <c r="G36938" t="s">
        <v>140</v>
      </c>
      <c r="H36938" t="s">
        <v>140</v>
      </c>
      <c r="I36938" t="s">
        <v>140</v>
      </c>
    </row>
    <row r="36939" spans="1:9" x14ac:dyDescent="0.35">
      <c r="A36939" t="s">
        <v>16</v>
      </c>
      <c r="B36939" t="s">
        <v>1130</v>
      </c>
      <c r="C36939">
        <v>7</v>
      </c>
      <c r="D36939" t="s">
        <v>140</v>
      </c>
      <c r="E36939" t="s">
        <v>655</v>
      </c>
      <c r="F36939" t="s">
        <v>656</v>
      </c>
      <c r="G36939" t="s">
        <v>140</v>
      </c>
      <c r="H36939" t="s">
        <v>140</v>
      </c>
      <c r="I36939" t="s">
        <v>140</v>
      </c>
    </row>
    <row r="36940" spans="1:9" x14ac:dyDescent="0.35">
      <c r="A36940" t="s">
        <v>16</v>
      </c>
      <c r="B36940" t="s">
        <v>1131</v>
      </c>
      <c r="C36940">
        <v>1</v>
      </c>
      <c r="D36940" t="s">
        <v>177</v>
      </c>
      <c r="E36940" t="s">
        <v>140</v>
      </c>
      <c r="F36940" t="s">
        <v>140</v>
      </c>
      <c r="G36940" t="s">
        <v>140</v>
      </c>
      <c r="H36940" t="s">
        <v>140</v>
      </c>
      <c r="I36940" t="s">
        <v>140</v>
      </c>
    </row>
    <row r="36941" spans="1:9" x14ac:dyDescent="0.35">
      <c r="A36941" t="s">
        <v>17</v>
      </c>
      <c r="B36941" t="s">
        <v>1129</v>
      </c>
      <c r="C36941">
        <v>10</v>
      </c>
      <c r="D36941" t="s">
        <v>45</v>
      </c>
      <c r="E36941" t="s">
        <v>659</v>
      </c>
      <c r="F36941" t="s">
        <v>852</v>
      </c>
      <c r="G36941" t="s">
        <v>140</v>
      </c>
      <c r="H36941" t="s">
        <v>140</v>
      </c>
      <c r="I36941" t="s">
        <v>140</v>
      </c>
    </row>
    <row r="36942" spans="1:9" x14ac:dyDescent="0.35">
      <c r="A36942" t="s">
        <v>17</v>
      </c>
      <c r="B36942" t="s">
        <v>1130</v>
      </c>
      <c r="C36942">
        <v>6</v>
      </c>
      <c r="D36942" t="s">
        <v>495</v>
      </c>
      <c r="E36942" t="s">
        <v>77</v>
      </c>
      <c r="F36942" t="s">
        <v>353</v>
      </c>
      <c r="G36942" t="s">
        <v>140</v>
      </c>
      <c r="H36942" t="s">
        <v>140</v>
      </c>
      <c r="I36942" t="s">
        <v>140</v>
      </c>
    </row>
    <row r="36943" spans="1:9" x14ac:dyDescent="0.35">
      <c r="A36943" t="s">
        <v>17</v>
      </c>
      <c r="B36943" t="s">
        <v>1131</v>
      </c>
      <c r="C36943">
        <v>2</v>
      </c>
      <c r="D36943" t="s">
        <v>383</v>
      </c>
      <c r="E36943" t="s">
        <v>742</v>
      </c>
      <c r="F36943" t="s">
        <v>140</v>
      </c>
      <c r="G36943" t="s">
        <v>140</v>
      </c>
      <c r="H36943" t="s">
        <v>140</v>
      </c>
      <c r="I36943" t="s">
        <v>140</v>
      </c>
    </row>
    <row r="36944" spans="1:9" x14ac:dyDescent="0.35">
      <c r="A36944" t="s">
        <v>18</v>
      </c>
      <c r="B36944" t="s">
        <v>1129</v>
      </c>
      <c r="C36944">
        <v>7</v>
      </c>
      <c r="D36944" t="s">
        <v>91</v>
      </c>
      <c r="E36944" t="s">
        <v>725</v>
      </c>
      <c r="F36944" t="s">
        <v>650</v>
      </c>
      <c r="G36944" t="s">
        <v>140</v>
      </c>
      <c r="H36944" t="s">
        <v>140</v>
      </c>
      <c r="I36944" t="s">
        <v>140</v>
      </c>
    </row>
    <row r="36945" spans="1:9" x14ac:dyDescent="0.35">
      <c r="A36945" t="s">
        <v>18</v>
      </c>
      <c r="B36945" t="s">
        <v>1130</v>
      </c>
      <c r="C36945">
        <v>32</v>
      </c>
      <c r="D36945" t="s">
        <v>515</v>
      </c>
      <c r="E36945" t="s">
        <v>328</v>
      </c>
      <c r="F36945" t="s">
        <v>81</v>
      </c>
      <c r="G36945" t="s">
        <v>716</v>
      </c>
      <c r="H36945" t="s">
        <v>140</v>
      </c>
      <c r="I36945" t="s">
        <v>140</v>
      </c>
    </row>
    <row r="36946" spans="1:9" x14ac:dyDescent="0.35">
      <c r="A36946" t="s">
        <v>18</v>
      </c>
      <c r="B36946" t="s">
        <v>1131</v>
      </c>
      <c r="C36946">
        <v>9</v>
      </c>
      <c r="D36946" t="s">
        <v>140</v>
      </c>
      <c r="E36946" t="s">
        <v>732</v>
      </c>
      <c r="F36946" t="s">
        <v>733</v>
      </c>
      <c r="G36946" t="s">
        <v>140</v>
      </c>
      <c r="H36946" t="s">
        <v>140</v>
      </c>
      <c r="I36946" t="s">
        <v>140</v>
      </c>
    </row>
    <row r="36947" spans="1:9" x14ac:dyDescent="0.35">
      <c r="A36947" t="s">
        <v>19</v>
      </c>
      <c r="B36947" t="s">
        <v>1129</v>
      </c>
      <c r="C36947">
        <v>2</v>
      </c>
      <c r="D36947" t="s">
        <v>140</v>
      </c>
      <c r="E36947" t="s">
        <v>957</v>
      </c>
      <c r="F36947" t="s">
        <v>956</v>
      </c>
      <c r="G36947" t="s">
        <v>140</v>
      </c>
      <c r="H36947" t="s">
        <v>140</v>
      </c>
      <c r="I36947" t="s">
        <v>140</v>
      </c>
    </row>
    <row r="36948" spans="1:9" x14ac:dyDescent="0.35">
      <c r="A36948" t="s">
        <v>19</v>
      </c>
      <c r="B36948" t="s">
        <v>1130</v>
      </c>
      <c r="C36948">
        <v>9</v>
      </c>
      <c r="D36948" t="s">
        <v>140</v>
      </c>
      <c r="E36948" t="s">
        <v>102</v>
      </c>
      <c r="F36948" t="s">
        <v>101</v>
      </c>
      <c r="G36948" t="s">
        <v>140</v>
      </c>
      <c r="H36948" t="s">
        <v>140</v>
      </c>
      <c r="I36948" t="s">
        <v>140</v>
      </c>
    </row>
    <row r="36949" spans="1:9" x14ac:dyDescent="0.35">
      <c r="A36949" t="s">
        <v>19</v>
      </c>
      <c r="B36949" t="s">
        <v>1131</v>
      </c>
      <c r="C36949">
        <v>2</v>
      </c>
      <c r="D36949" t="s">
        <v>140</v>
      </c>
      <c r="E36949" t="s">
        <v>772</v>
      </c>
      <c r="F36949" t="s">
        <v>773</v>
      </c>
      <c r="G36949" t="s">
        <v>140</v>
      </c>
      <c r="H36949" t="s">
        <v>140</v>
      </c>
      <c r="I36949" t="s">
        <v>140</v>
      </c>
    </row>
    <row r="36950" spans="1:9" x14ac:dyDescent="0.35">
      <c r="A36950" t="s">
        <v>20</v>
      </c>
      <c r="B36950" t="s">
        <v>1129</v>
      </c>
      <c r="C36950">
        <v>9</v>
      </c>
      <c r="D36950" t="s">
        <v>971</v>
      </c>
      <c r="E36950" t="s">
        <v>1121</v>
      </c>
      <c r="F36950" t="s">
        <v>515</v>
      </c>
      <c r="G36950" t="s">
        <v>140</v>
      </c>
      <c r="H36950" t="s">
        <v>140</v>
      </c>
      <c r="I36950" t="s">
        <v>140</v>
      </c>
    </row>
    <row r="36951" spans="1:9" x14ac:dyDescent="0.35">
      <c r="A36951" t="s">
        <v>20</v>
      </c>
      <c r="B36951" t="s">
        <v>1130</v>
      </c>
      <c r="C36951">
        <v>4</v>
      </c>
      <c r="D36951" t="s">
        <v>140</v>
      </c>
      <c r="E36951" t="s">
        <v>332</v>
      </c>
      <c r="F36951" t="s">
        <v>331</v>
      </c>
      <c r="G36951" t="s">
        <v>140</v>
      </c>
      <c r="H36951" t="s">
        <v>140</v>
      </c>
      <c r="I36951" t="s">
        <v>140</v>
      </c>
    </row>
    <row r="36952" spans="1:9" x14ac:dyDescent="0.35">
      <c r="A36952" t="s">
        <v>20</v>
      </c>
      <c r="B36952" t="s">
        <v>1131</v>
      </c>
      <c r="C36952">
        <v>8</v>
      </c>
      <c r="D36952" t="s">
        <v>140</v>
      </c>
      <c r="E36952" t="s">
        <v>1190</v>
      </c>
      <c r="F36952" t="s">
        <v>140</v>
      </c>
      <c r="G36952" t="s">
        <v>1065</v>
      </c>
      <c r="H36952" t="s">
        <v>140</v>
      </c>
      <c r="I36952" t="s">
        <v>140</v>
      </c>
    </row>
    <row r="36953" spans="1:9" x14ac:dyDescent="0.35">
      <c r="A36953" t="s">
        <v>21</v>
      </c>
      <c r="B36953" t="s">
        <v>1129</v>
      </c>
      <c r="C36953">
        <v>12</v>
      </c>
      <c r="D36953" t="s">
        <v>140</v>
      </c>
      <c r="E36953" t="s">
        <v>468</v>
      </c>
      <c r="F36953" t="s">
        <v>973</v>
      </c>
      <c r="G36953" t="s">
        <v>140</v>
      </c>
      <c r="H36953" t="s">
        <v>973</v>
      </c>
      <c r="I36953" t="s">
        <v>973</v>
      </c>
    </row>
    <row r="36954" spans="1:9" x14ac:dyDescent="0.35">
      <c r="A36954" t="s">
        <v>21</v>
      </c>
      <c r="B36954" t="s">
        <v>1130</v>
      </c>
      <c r="C36954">
        <v>2</v>
      </c>
      <c r="D36954" t="s">
        <v>610</v>
      </c>
      <c r="E36954" t="s">
        <v>140</v>
      </c>
      <c r="F36954" t="s">
        <v>610</v>
      </c>
      <c r="G36954" t="s">
        <v>140</v>
      </c>
      <c r="H36954" t="s">
        <v>140</v>
      </c>
      <c r="I36954" t="s">
        <v>140</v>
      </c>
    </row>
    <row r="36955" spans="1:9" x14ac:dyDescent="0.35">
      <c r="A36955" t="s">
        <v>21</v>
      </c>
      <c r="B36955" t="s">
        <v>1131</v>
      </c>
      <c r="C36955">
        <v>4</v>
      </c>
      <c r="D36955" t="s">
        <v>140</v>
      </c>
      <c r="E36955" t="s">
        <v>468</v>
      </c>
      <c r="F36955" t="s">
        <v>467</v>
      </c>
      <c r="G36955" t="s">
        <v>140</v>
      </c>
      <c r="H36955" t="s">
        <v>140</v>
      </c>
      <c r="I36955" t="s">
        <v>140</v>
      </c>
    </row>
    <row r="36956" spans="1:9" x14ac:dyDescent="0.35">
      <c r="A36956" t="s">
        <v>22</v>
      </c>
      <c r="B36956" t="s">
        <v>1129</v>
      </c>
      <c r="C36956">
        <v>6</v>
      </c>
      <c r="D36956" t="s">
        <v>462</v>
      </c>
      <c r="E36956" t="s">
        <v>211</v>
      </c>
      <c r="F36956" t="s">
        <v>365</v>
      </c>
      <c r="G36956" t="s">
        <v>140</v>
      </c>
      <c r="H36956" t="s">
        <v>140</v>
      </c>
      <c r="I36956" t="s">
        <v>140</v>
      </c>
    </row>
    <row r="36957" spans="1:9" x14ac:dyDescent="0.35">
      <c r="A36957" t="s">
        <v>22</v>
      </c>
      <c r="B36957" t="s">
        <v>1130</v>
      </c>
      <c r="C36957">
        <v>7</v>
      </c>
      <c r="D36957" t="s">
        <v>140</v>
      </c>
      <c r="E36957" t="s">
        <v>1115</v>
      </c>
      <c r="F36957" t="s">
        <v>1057</v>
      </c>
      <c r="G36957" t="s">
        <v>140</v>
      </c>
      <c r="H36957" t="s">
        <v>140</v>
      </c>
      <c r="I36957" t="s">
        <v>140</v>
      </c>
    </row>
    <row r="36958" spans="1:9" x14ac:dyDescent="0.35">
      <c r="A36958" t="s">
        <v>22</v>
      </c>
      <c r="B36958" t="s">
        <v>1131</v>
      </c>
      <c r="C36958">
        <v>1</v>
      </c>
      <c r="D36958" t="s">
        <v>140</v>
      </c>
      <c r="E36958" t="s">
        <v>177</v>
      </c>
      <c r="F36958" t="s">
        <v>140</v>
      </c>
      <c r="G36958" t="s">
        <v>140</v>
      </c>
      <c r="H36958" t="s">
        <v>140</v>
      </c>
      <c r="I36958" t="s">
        <v>140</v>
      </c>
    </row>
    <row r="36959" spans="1:9" x14ac:dyDescent="0.35">
      <c r="A36959" t="s">
        <v>23</v>
      </c>
      <c r="B36959" t="s">
        <v>1129</v>
      </c>
      <c r="C36959">
        <v>18</v>
      </c>
      <c r="D36959" t="s">
        <v>67</v>
      </c>
      <c r="E36959" t="s">
        <v>852</v>
      </c>
      <c r="F36959" t="s">
        <v>345</v>
      </c>
      <c r="G36959" t="s">
        <v>769</v>
      </c>
      <c r="H36959" t="s">
        <v>140</v>
      </c>
      <c r="I36959" t="s">
        <v>140</v>
      </c>
    </row>
    <row r="36960" spans="1:9" x14ac:dyDescent="0.35">
      <c r="A36960" t="s">
        <v>23</v>
      </c>
      <c r="B36960" t="s">
        <v>1130</v>
      </c>
      <c r="C36960">
        <v>39</v>
      </c>
      <c r="D36960" t="s">
        <v>99</v>
      </c>
      <c r="E36960" t="s">
        <v>809</v>
      </c>
      <c r="F36960" t="s">
        <v>785</v>
      </c>
      <c r="G36960" t="s">
        <v>140</v>
      </c>
      <c r="H36960" t="s">
        <v>1050</v>
      </c>
      <c r="I36960" t="s">
        <v>140</v>
      </c>
    </row>
    <row r="36961" spans="1:9" x14ac:dyDescent="0.35">
      <c r="A36961" t="s">
        <v>23</v>
      </c>
      <c r="B36961" t="s">
        <v>1131</v>
      </c>
      <c r="C36961">
        <v>22</v>
      </c>
      <c r="D36961" t="s">
        <v>1059</v>
      </c>
      <c r="E36961" t="s">
        <v>920</v>
      </c>
      <c r="F36961" t="s">
        <v>1095</v>
      </c>
      <c r="G36961" t="s">
        <v>140</v>
      </c>
      <c r="H36961" t="s">
        <v>140</v>
      </c>
      <c r="I36961" t="s">
        <v>140</v>
      </c>
    </row>
    <row r="36962" spans="1:9" x14ac:dyDescent="0.35">
      <c r="A36962" t="s">
        <v>24</v>
      </c>
      <c r="B36962" t="s">
        <v>1129</v>
      </c>
      <c r="C36962">
        <v>14</v>
      </c>
      <c r="D36962" t="s">
        <v>1070</v>
      </c>
      <c r="E36962" t="s">
        <v>54</v>
      </c>
      <c r="F36962" t="s">
        <v>142</v>
      </c>
      <c r="G36962" t="s">
        <v>140</v>
      </c>
      <c r="H36962" t="s">
        <v>140</v>
      </c>
      <c r="I36962" t="s">
        <v>140</v>
      </c>
    </row>
    <row r="36963" spans="1:9" x14ac:dyDescent="0.35">
      <c r="A36963" t="s">
        <v>24</v>
      </c>
      <c r="B36963" t="s">
        <v>1130</v>
      </c>
      <c r="C36963">
        <v>5</v>
      </c>
      <c r="D36963" t="s">
        <v>913</v>
      </c>
      <c r="E36963" t="s">
        <v>914</v>
      </c>
      <c r="F36963" t="s">
        <v>140</v>
      </c>
      <c r="G36963" t="s">
        <v>140</v>
      </c>
      <c r="H36963" t="s">
        <v>140</v>
      </c>
      <c r="I36963" t="s">
        <v>140</v>
      </c>
    </row>
    <row r="36964" spans="1:9" x14ac:dyDescent="0.35">
      <c r="A36964" t="s">
        <v>24</v>
      </c>
      <c r="B36964" t="s">
        <v>1131</v>
      </c>
      <c r="C36964">
        <v>2</v>
      </c>
      <c r="D36964" t="s">
        <v>140</v>
      </c>
      <c r="E36964" t="s">
        <v>945</v>
      </c>
      <c r="F36964" t="s">
        <v>728</v>
      </c>
      <c r="G36964" t="s">
        <v>140</v>
      </c>
      <c r="H36964" t="s">
        <v>140</v>
      </c>
      <c r="I36964" t="s">
        <v>140</v>
      </c>
    </row>
    <row r="36965" spans="1:9" x14ac:dyDescent="0.35">
      <c r="A36965" t="s">
        <v>25</v>
      </c>
      <c r="B36965" t="s">
        <v>1129</v>
      </c>
      <c r="C36965">
        <v>6</v>
      </c>
      <c r="D36965" t="s">
        <v>140</v>
      </c>
      <c r="E36965" t="s">
        <v>809</v>
      </c>
      <c r="F36965" t="s">
        <v>810</v>
      </c>
      <c r="G36965" t="s">
        <v>140</v>
      </c>
      <c r="H36965" t="s">
        <v>140</v>
      </c>
      <c r="I36965" t="s">
        <v>140</v>
      </c>
    </row>
    <row r="36966" spans="1:9" x14ac:dyDescent="0.35">
      <c r="A36966" t="s">
        <v>25</v>
      </c>
      <c r="B36966" t="s">
        <v>1130</v>
      </c>
      <c r="C36966">
        <v>6</v>
      </c>
      <c r="D36966" t="s">
        <v>140</v>
      </c>
      <c r="E36966" t="s">
        <v>891</v>
      </c>
      <c r="F36966" t="s">
        <v>526</v>
      </c>
      <c r="G36966" t="s">
        <v>140</v>
      </c>
      <c r="H36966" t="s">
        <v>140</v>
      </c>
      <c r="I36966" t="s">
        <v>140</v>
      </c>
    </row>
    <row r="36967" spans="1:9" x14ac:dyDescent="0.35">
      <c r="A36967" t="s">
        <v>25</v>
      </c>
      <c r="B36967" t="s">
        <v>1131</v>
      </c>
      <c r="C36967">
        <v>1</v>
      </c>
      <c r="D36967" t="s">
        <v>140</v>
      </c>
      <c r="E36967" t="s">
        <v>177</v>
      </c>
      <c r="F36967" t="s">
        <v>140</v>
      </c>
      <c r="G36967" t="s">
        <v>140</v>
      </c>
      <c r="H36967" t="s">
        <v>140</v>
      </c>
      <c r="I36967" t="s">
        <v>140</v>
      </c>
    </row>
    <row r="36968" spans="1:9" x14ac:dyDescent="0.35">
      <c r="A36968" t="s">
        <v>26</v>
      </c>
      <c r="B36968" t="s">
        <v>1129</v>
      </c>
      <c r="C36968">
        <v>8</v>
      </c>
      <c r="D36968" t="s">
        <v>837</v>
      </c>
      <c r="E36968" t="s">
        <v>393</v>
      </c>
      <c r="F36968" t="s">
        <v>627</v>
      </c>
      <c r="G36968" t="s">
        <v>140</v>
      </c>
      <c r="H36968" t="s">
        <v>140</v>
      </c>
      <c r="I36968" t="s">
        <v>140</v>
      </c>
    </row>
    <row r="36969" spans="1:9" x14ac:dyDescent="0.35">
      <c r="A36969" t="s">
        <v>26</v>
      </c>
      <c r="B36969" t="s">
        <v>1130</v>
      </c>
      <c r="C36969">
        <v>6</v>
      </c>
      <c r="D36969" t="s">
        <v>69</v>
      </c>
      <c r="E36969" t="s">
        <v>68</v>
      </c>
      <c r="F36969" t="s">
        <v>140</v>
      </c>
      <c r="G36969" t="s">
        <v>140</v>
      </c>
      <c r="H36969" t="s">
        <v>140</v>
      </c>
      <c r="I36969" t="s">
        <v>140</v>
      </c>
    </row>
    <row r="36970" spans="1:9" x14ac:dyDescent="0.35">
      <c r="A36970" t="s">
        <v>26</v>
      </c>
      <c r="B36970" t="s">
        <v>1131</v>
      </c>
      <c r="C36970">
        <v>5</v>
      </c>
      <c r="D36970" t="s">
        <v>917</v>
      </c>
      <c r="E36970" t="s">
        <v>405</v>
      </c>
      <c r="F36970" t="s">
        <v>767</v>
      </c>
      <c r="G36970" t="s">
        <v>140</v>
      </c>
      <c r="H36970" t="s">
        <v>140</v>
      </c>
      <c r="I36970" t="s">
        <v>140</v>
      </c>
    </row>
    <row r="36971" spans="1:9" x14ac:dyDescent="0.35">
      <c r="A36971" t="s">
        <v>27</v>
      </c>
      <c r="B36971" t="s">
        <v>1129</v>
      </c>
      <c r="C36971">
        <v>1</v>
      </c>
      <c r="D36971" t="s">
        <v>177</v>
      </c>
      <c r="E36971" t="s">
        <v>140</v>
      </c>
      <c r="F36971" t="s">
        <v>140</v>
      </c>
      <c r="G36971" t="s">
        <v>140</v>
      </c>
      <c r="H36971" t="s">
        <v>140</v>
      </c>
      <c r="I36971" t="s">
        <v>140</v>
      </c>
    </row>
    <row r="36972" spans="1:9" x14ac:dyDescent="0.35">
      <c r="A36972" t="s">
        <v>27</v>
      </c>
      <c r="B36972" t="s">
        <v>1130</v>
      </c>
      <c r="C36972">
        <v>4</v>
      </c>
      <c r="D36972" t="s">
        <v>140</v>
      </c>
      <c r="E36972" t="s">
        <v>177</v>
      </c>
      <c r="F36972" t="s">
        <v>140</v>
      </c>
      <c r="G36972" t="s">
        <v>140</v>
      </c>
      <c r="H36972" t="s">
        <v>140</v>
      </c>
      <c r="I36972" t="s">
        <v>140</v>
      </c>
    </row>
    <row r="36973" spans="1:9" x14ac:dyDescent="0.35">
      <c r="A36973" t="s">
        <v>27</v>
      </c>
      <c r="B36973" t="s">
        <v>1131</v>
      </c>
      <c r="C36973">
        <v>2</v>
      </c>
      <c r="D36973" t="s">
        <v>140</v>
      </c>
      <c r="E36973" t="s">
        <v>177</v>
      </c>
      <c r="F36973" t="s">
        <v>140</v>
      </c>
      <c r="G36973" t="s">
        <v>140</v>
      </c>
      <c r="H36973" t="s">
        <v>140</v>
      </c>
      <c r="I36973" t="s">
        <v>140</v>
      </c>
    </row>
    <row r="36974" spans="1:9" x14ac:dyDescent="0.35">
      <c r="A36974" t="s">
        <v>28</v>
      </c>
      <c r="B36974" t="s">
        <v>1129</v>
      </c>
      <c r="C36974">
        <v>5</v>
      </c>
      <c r="D36974" t="s">
        <v>650</v>
      </c>
      <c r="E36974" t="s">
        <v>397</v>
      </c>
      <c r="F36974" t="s">
        <v>959</v>
      </c>
      <c r="G36974" t="s">
        <v>140</v>
      </c>
      <c r="H36974" t="s">
        <v>140</v>
      </c>
      <c r="I36974" t="s">
        <v>140</v>
      </c>
    </row>
    <row r="36975" spans="1:9" x14ac:dyDescent="0.35">
      <c r="A36975" t="s">
        <v>28</v>
      </c>
      <c r="B36975" t="s">
        <v>1130</v>
      </c>
      <c r="C36975">
        <v>10</v>
      </c>
      <c r="D36975" t="s">
        <v>140</v>
      </c>
      <c r="E36975" t="s">
        <v>933</v>
      </c>
      <c r="F36975" t="s">
        <v>824</v>
      </c>
      <c r="G36975" t="s">
        <v>140</v>
      </c>
      <c r="H36975" t="s">
        <v>140</v>
      </c>
      <c r="I36975" t="s">
        <v>140</v>
      </c>
    </row>
    <row r="36976" spans="1:9" x14ac:dyDescent="0.35">
      <c r="A36976" t="s">
        <v>28</v>
      </c>
      <c r="B36976" t="s">
        <v>1131</v>
      </c>
      <c r="C36976">
        <v>4</v>
      </c>
      <c r="D36976" t="s">
        <v>718</v>
      </c>
      <c r="E36976" t="s">
        <v>651</v>
      </c>
      <c r="F36976" t="s">
        <v>398</v>
      </c>
      <c r="G36976" t="s">
        <v>140</v>
      </c>
      <c r="H36976" t="s">
        <v>140</v>
      </c>
      <c r="I36976" t="s">
        <v>140</v>
      </c>
    </row>
    <row r="36977" spans="1:9" x14ac:dyDescent="0.35">
      <c r="A36977" t="s">
        <v>29</v>
      </c>
      <c r="B36977" t="s">
        <v>1129</v>
      </c>
      <c r="C36977">
        <v>5</v>
      </c>
      <c r="D36977" t="s">
        <v>994</v>
      </c>
      <c r="E36977" t="s">
        <v>408</v>
      </c>
      <c r="F36977" t="s">
        <v>565</v>
      </c>
      <c r="G36977" t="s">
        <v>140</v>
      </c>
      <c r="H36977" t="s">
        <v>140</v>
      </c>
      <c r="I36977" t="s">
        <v>140</v>
      </c>
    </row>
    <row r="36978" spans="1:9" x14ac:dyDescent="0.35">
      <c r="A36978" t="s">
        <v>29</v>
      </c>
      <c r="B36978" t="s">
        <v>1130</v>
      </c>
      <c r="C36978">
        <v>7</v>
      </c>
      <c r="D36978" t="s">
        <v>932</v>
      </c>
      <c r="E36978" t="s">
        <v>589</v>
      </c>
      <c r="F36978" t="s">
        <v>107</v>
      </c>
      <c r="G36978" t="s">
        <v>140</v>
      </c>
      <c r="H36978" t="s">
        <v>140</v>
      </c>
      <c r="I36978" t="s">
        <v>140</v>
      </c>
    </row>
    <row r="36979" spans="1:9" x14ac:dyDescent="0.35">
      <c r="A36979" t="s">
        <v>29</v>
      </c>
      <c r="B36979" t="s">
        <v>1131</v>
      </c>
      <c r="C36979">
        <v>1</v>
      </c>
      <c r="D36979" t="s">
        <v>177</v>
      </c>
      <c r="E36979" t="s">
        <v>140</v>
      </c>
      <c r="F36979" t="s">
        <v>140</v>
      </c>
      <c r="G36979" t="s">
        <v>140</v>
      </c>
      <c r="H36979" t="s">
        <v>140</v>
      </c>
      <c r="I36979" t="s">
        <v>140</v>
      </c>
    </row>
    <row r="36980" spans="1:9" x14ac:dyDescent="0.35">
      <c r="A36980" t="s">
        <v>30</v>
      </c>
      <c r="B36980" t="s">
        <v>1129</v>
      </c>
      <c r="C36980">
        <v>4</v>
      </c>
      <c r="D36980" t="s">
        <v>398</v>
      </c>
      <c r="E36980" t="s">
        <v>140</v>
      </c>
      <c r="F36980" t="s">
        <v>521</v>
      </c>
      <c r="G36980" t="s">
        <v>874</v>
      </c>
      <c r="H36980" t="s">
        <v>140</v>
      </c>
      <c r="I36980" t="s">
        <v>140</v>
      </c>
    </row>
    <row r="36981" spans="1:9" x14ac:dyDescent="0.35">
      <c r="A36981" t="s">
        <v>30</v>
      </c>
      <c r="B36981" t="s">
        <v>1130</v>
      </c>
      <c r="C36981">
        <v>9</v>
      </c>
      <c r="D36981" t="s">
        <v>131</v>
      </c>
      <c r="E36981" t="s">
        <v>630</v>
      </c>
      <c r="F36981" t="s">
        <v>545</v>
      </c>
      <c r="G36981" t="s">
        <v>140</v>
      </c>
      <c r="H36981" t="s">
        <v>140</v>
      </c>
      <c r="I36981" t="s">
        <v>140</v>
      </c>
    </row>
    <row r="36982" spans="1:9" x14ac:dyDescent="0.35">
      <c r="A36982" t="s">
        <v>30</v>
      </c>
      <c r="B36982" t="s">
        <v>1131</v>
      </c>
      <c r="C36982">
        <v>1</v>
      </c>
      <c r="D36982" t="s">
        <v>177</v>
      </c>
      <c r="E36982" t="s">
        <v>140</v>
      </c>
      <c r="F36982" t="s">
        <v>140</v>
      </c>
      <c r="G36982" t="s">
        <v>140</v>
      </c>
      <c r="H36982" t="s">
        <v>140</v>
      </c>
      <c r="I36982" t="s">
        <v>140</v>
      </c>
    </row>
    <row r="36983" spans="1:9" x14ac:dyDescent="0.35">
      <c r="A36983" t="s">
        <v>31</v>
      </c>
      <c r="B36983" t="s">
        <v>1129</v>
      </c>
      <c r="C36983">
        <v>24</v>
      </c>
      <c r="D36983" t="s">
        <v>443</v>
      </c>
      <c r="E36983" t="s">
        <v>358</v>
      </c>
      <c r="F36983" t="s">
        <v>504</v>
      </c>
      <c r="G36983" t="s">
        <v>517</v>
      </c>
      <c r="H36983" t="s">
        <v>140</v>
      </c>
      <c r="I36983" t="s">
        <v>140</v>
      </c>
    </row>
    <row r="36984" spans="1:9" x14ac:dyDescent="0.35">
      <c r="A36984" t="s">
        <v>31</v>
      </c>
      <c r="B36984" t="s">
        <v>1130</v>
      </c>
      <c r="C36984">
        <v>85</v>
      </c>
      <c r="D36984" t="s">
        <v>293</v>
      </c>
      <c r="E36984" t="s">
        <v>169</v>
      </c>
      <c r="F36984" t="s">
        <v>115</v>
      </c>
      <c r="G36984" t="s">
        <v>967</v>
      </c>
      <c r="H36984" t="s">
        <v>140</v>
      </c>
      <c r="I36984" t="s">
        <v>140</v>
      </c>
    </row>
    <row r="36985" spans="1:9" x14ac:dyDescent="0.35">
      <c r="A36985" t="s">
        <v>31</v>
      </c>
      <c r="B36985" t="s">
        <v>1131</v>
      </c>
      <c r="C36985">
        <v>63</v>
      </c>
      <c r="D36985" t="s">
        <v>614</v>
      </c>
      <c r="E36985" t="s">
        <v>348</v>
      </c>
      <c r="F36985" t="s">
        <v>1102</v>
      </c>
      <c r="G36985" t="s">
        <v>950</v>
      </c>
      <c r="H36985" t="s">
        <v>140</v>
      </c>
      <c r="I36985" t="s">
        <v>140</v>
      </c>
    </row>
    <row r="36986" spans="1:9" x14ac:dyDescent="0.35">
      <c r="A36986" t="s">
        <v>32</v>
      </c>
      <c r="B36986" t="s">
        <v>1129</v>
      </c>
      <c r="C36986">
        <v>302</v>
      </c>
      <c r="D36986" t="s">
        <v>614</v>
      </c>
      <c r="E36986" t="s">
        <v>332</v>
      </c>
      <c r="F36986" t="s">
        <v>681</v>
      </c>
      <c r="G36986" t="s">
        <v>971</v>
      </c>
      <c r="H36986" t="s">
        <v>1043</v>
      </c>
      <c r="I36986" t="s">
        <v>1014</v>
      </c>
    </row>
    <row r="36987" spans="1:9" x14ac:dyDescent="0.35">
      <c r="A36987" t="s">
        <v>32</v>
      </c>
      <c r="B36987" t="s">
        <v>1130</v>
      </c>
      <c r="C36987">
        <v>444</v>
      </c>
      <c r="D36987" t="s">
        <v>422</v>
      </c>
      <c r="E36987" t="s">
        <v>569</v>
      </c>
      <c r="F36987" t="s">
        <v>511</v>
      </c>
      <c r="G36987" t="s">
        <v>1046</v>
      </c>
      <c r="H36987" t="s">
        <v>1008</v>
      </c>
      <c r="I36987" t="s">
        <v>140</v>
      </c>
    </row>
    <row r="36988" spans="1:9" x14ac:dyDescent="0.35">
      <c r="A36988" t="s">
        <v>32</v>
      </c>
      <c r="B36988" t="s">
        <v>1131</v>
      </c>
      <c r="C36988">
        <v>246</v>
      </c>
      <c r="D36988" t="s">
        <v>105</v>
      </c>
      <c r="E36988" t="s">
        <v>909</v>
      </c>
      <c r="F36988" t="s">
        <v>261</v>
      </c>
      <c r="G36988" t="s">
        <v>939</v>
      </c>
      <c r="H36988" t="s">
        <v>140</v>
      </c>
      <c r="I36988" t="s">
        <v>140</v>
      </c>
    </row>
    <row r="36990" spans="1:9" x14ac:dyDescent="0.35">
      <c r="A36990" t="s">
        <v>2516</v>
      </c>
    </row>
    <row r="36991" spans="1:9" x14ac:dyDescent="0.35">
      <c r="A36991" t="s">
        <v>2</v>
      </c>
      <c r="B36991" t="s">
        <v>1141</v>
      </c>
      <c r="C36991" t="s">
        <v>3</v>
      </c>
      <c r="D36991" t="s">
        <v>2492</v>
      </c>
      <c r="E36991" t="s">
        <v>2491</v>
      </c>
      <c r="F36991" t="s">
        <v>2490</v>
      </c>
      <c r="G36991" t="s">
        <v>2494</v>
      </c>
      <c r="H36991" t="s">
        <v>2493</v>
      </c>
    </row>
    <row r="36992" spans="1:9" x14ac:dyDescent="0.35">
      <c r="A36992" t="s">
        <v>8</v>
      </c>
      <c r="B36992" t="s">
        <v>1129</v>
      </c>
      <c r="C36992">
        <v>2</v>
      </c>
      <c r="D36992" t="s">
        <v>324</v>
      </c>
      <c r="E36992" t="s">
        <v>323</v>
      </c>
      <c r="F36992" t="s">
        <v>140</v>
      </c>
      <c r="G36992" t="s">
        <v>140</v>
      </c>
      <c r="H36992" t="s">
        <v>140</v>
      </c>
    </row>
    <row r="36993" spans="1:8" x14ac:dyDescent="0.35">
      <c r="A36993" t="s">
        <v>8</v>
      </c>
      <c r="B36993" t="s">
        <v>1130</v>
      </c>
      <c r="C36993">
        <v>3</v>
      </c>
      <c r="D36993" t="s">
        <v>1059</v>
      </c>
      <c r="E36993" t="s">
        <v>1153</v>
      </c>
      <c r="F36993" t="s">
        <v>140</v>
      </c>
      <c r="G36993" t="s">
        <v>140</v>
      </c>
      <c r="H36993" t="s">
        <v>140</v>
      </c>
    </row>
    <row r="36994" spans="1:8" x14ac:dyDescent="0.35">
      <c r="A36994" t="s">
        <v>8</v>
      </c>
      <c r="B36994" t="s">
        <v>1131</v>
      </c>
      <c r="C36994">
        <v>1</v>
      </c>
      <c r="D36994" t="s">
        <v>177</v>
      </c>
      <c r="E36994" t="s">
        <v>140</v>
      </c>
      <c r="F36994" t="s">
        <v>140</v>
      </c>
      <c r="G36994" t="s">
        <v>140</v>
      </c>
      <c r="H36994" t="s">
        <v>140</v>
      </c>
    </row>
    <row r="36995" spans="1:8" x14ac:dyDescent="0.35">
      <c r="A36995" t="s">
        <v>9</v>
      </c>
      <c r="B36995" t="s">
        <v>1129</v>
      </c>
      <c r="C36995">
        <v>1</v>
      </c>
      <c r="D36995" t="s">
        <v>140</v>
      </c>
      <c r="E36995" t="s">
        <v>177</v>
      </c>
      <c r="F36995" t="s">
        <v>140</v>
      </c>
      <c r="G36995" t="s">
        <v>140</v>
      </c>
      <c r="H36995" t="s">
        <v>140</v>
      </c>
    </row>
    <row r="36996" spans="1:8" x14ac:dyDescent="0.35">
      <c r="A36996" t="s">
        <v>10</v>
      </c>
      <c r="B36996" t="s">
        <v>1129</v>
      </c>
      <c r="C36996">
        <v>2</v>
      </c>
      <c r="D36996" t="s">
        <v>463</v>
      </c>
      <c r="E36996" t="s">
        <v>464</v>
      </c>
      <c r="F36996" t="s">
        <v>140</v>
      </c>
      <c r="G36996" t="s">
        <v>140</v>
      </c>
      <c r="H36996" t="s">
        <v>140</v>
      </c>
    </row>
    <row r="36997" spans="1:8" x14ac:dyDescent="0.35">
      <c r="A36997" t="s">
        <v>10</v>
      </c>
      <c r="B36997" t="s">
        <v>1130</v>
      </c>
      <c r="C36997">
        <v>1</v>
      </c>
      <c r="D36997" t="s">
        <v>140</v>
      </c>
      <c r="E36997" t="s">
        <v>140</v>
      </c>
      <c r="F36997" t="s">
        <v>177</v>
      </c>
      <c r="G36997" t="s">
        <v>140</v>
      </c>
      <c r="H36997" t="s">
        <v>140</v>
      </c>
    </row>
    <row r="36998" spans="1:8" x14ac:dyDescent="0.35">
      <c r="A36998" t="s">
        <v>11</v>
      </c>
      <c r="B36998" t="s">
        <v>1129</v>
      </c>
      <c r="C36998">
        <v>4</v>
      </c>
      <c r="D36998" t="s">
        <v>140</v>
      </c>
      <c r="E36998" t="s">
        <v>177</v>
      </c>
      <c r="F36998" t="s">
        <v>140</v>
      </c>
      <c r="G36998" t="s">
        <v>140</v>
      </c>
      <c r="H36998" t="s">
        <v>140</v>
      </c>
    </row>
    <row r="36999" spans="1:8" x14ac:dyDescent="0.35">
      <c r="A36999" t="s">
        <v>11</v>
      </c>
      <c r="B36999" t="s">
        <v>1130</v>
      </c>
      <c r="C36999">
        <v>1</v>
      </c>
      <c r="D36999" t="s">
        <v>140</v>
      </c>
      <c r="E36999" t="s">
        <v>177</v>
      </c>
      <c r="F36999" t="s">
        <v>140</v>
      </c>
      <c r="G36999" t="s">
        <v>140</v>
      </c>
      <c r="H36999" t="s">
        <v>140</v>
      </c>
    </row>
    <row r="37000" spans="1:8" x14ac:dyDescent="0.35">
      <c r="A37000" t="s">
        <v>12</v>
      </c>
      <c r="B37000" t="s">
        <v>1129</v>
      </c>
      <c r="C37000">
        <v>6</v>
      </c>
      <c r="D37000" t="s">
        <v>145</v>
      </c>
      <c r="E37000" t="s">
        <v>448</v>
      </c>
      <c r="F37000" t="s">
        <v>826</v>
      </c>
      <c r="G37000" t="s">
        <v>140</v>
      </c>
      <c r="H37000" t="s">
        <v>140</v>
      </c>
    </row>
    <row r="37001" spans="1:8" x14ac:dyDescent="0.35">
      <c r="A37001" t="s">
        <v>12</v>
      </c>
      <c r="B37001" t="s">
        <v>1130</v>
      </c>
      <c r="C37001">
        <v>2</v>
      </c>
      <c r="D37001" t="s">
        <v>816</v>
      </c>
      <c r="E37001" t="s">
        <v>815</v>
      </c>
      <c r="F37001" t="s">
        <v>140</v>
      </c>
      <c r="G37001" t="s">
        <v>140</v>
      </c>
      <c r="H37001" t="s">
        <v>140</v>
      </c>
    </row>
    <row r="37002" spans="1:8" x14ac:dyDescent="0.35">
      <c r="A37002" t="s">
        <v>12</v>
      </c>
      <c r="B37002" t="s">
        <v>1131</v>
      </c>
      <c r="C37002">
        <v>3</v>
      </c>
      <c r="D37002" t="s">
        <v>140</v>
      </c>
      <c r="E37002" t="s">
        <v>764</v>
      </c>
      <c r="F37002" t="s">
        <v>765</v>
      </c>
      <c r="G37002" t="s">
        <v>140</v>
      </c>
      <c r="H37002" t="s">
        <v>140</v>
      </c>
    </row>
    <row r="37003" spans="1:8" x14ac:dyDescent="0.35">
      <c r="A37003" t="s">
        <v>13</v>
      </c>
      <c r="B37003" t="s">
        <v>1129</v>
      </c>
      <c r="C37003">
        <v>3</v>
      </c>
      <c r="D37003" t="s">
        <v>140</v>
      </c>
      <c r="E37003" t="s">
        <v>177</v>
      </c>
      <c r="F37003" t="s">
        <v>140</v>
      </c>
      <c r="G37003" t="s">
        <v>140</v>
      </c>
      <c r="H37003" t="s">
        <v>140</v>
      </c>
    </row>
    <row r="37004" spans="1:8" x14ac:dyDescent="0.35">
      <c r="A37004" t="s">
        <v>13</v>
      </c>
      <c r="B37004" t="s">
        <v>1130</v>
      </c>
      <c r="C37004">
        <v>8</v>
      </c>
      <c r="D37004" t="s">
        <v>242</v>
      </c>
      <c r="E37004" t="s">
        <v>343</v>
      </c>
      <c r="F37004" t="s">
        <v>1104</v>
      </c>
      <c r="G37004" t="s">
        <v>140</v>
      </c>
      <c r="H37004" t="s">
        <v>140</v>
      </c>
    </row>
    <row r="37005" spans="1:8" x14ac:dyDescent="0.35">
      <c r="A37005" t="s">
        <v>13</v>
      </c>
      <c r="B37005" t="s">
        <v>1131</v>
      </c>
      <c r="C37005">
        <v>7</v>
      </c>
      <c r="D37005" t="s">
        <v>498</v>
      </c>
      <c r="E37005" t="s">
        <v>499</v>
      </c>
      <c r="F37005" t="s">
        <v>140</v>
      </c>
      <c r="G37005" t="s">
        <v>140</v>
      </c>
      <c r="H37005" t="s">
        <v>140</v>
      </c>
    </row>
    <row r="37006" spans="1:8" x14ac:dyDescent="0.35">
      <c r="A37006" t="s">
        <v>14</v>
      </c>
      <c r="B37006" t="s">
        <v>1130</v>
      </c>
      <c r="C37006">
        <v>2</v>
      </c>
      <c r="D37006" t="s">
        <v>140</v>
      </c>
      <c r="E37006" t="s">
        <v>177</v>
      </c>
      <c r="F37006" t="s">
        <v>140</v>
      </c>
      <c r="G37006" t="s">
        <v>140</v>
      </c>
      <c r="H37006" t="s">
        <v>140</v>
      </c>
    </row>
    <row r="37007" spans="1:8" x14ac:dyDescent="0.35">
      <c r="A37007" t="s">
        <v>14</v>
      </c>
      <c r="B37007" t="s">
        <v>1131</v>
      </c>
      <c r="C37007">
        <v>1</v>
      </c>
      <c r="D37007" t="s">
        <v>177</v>
      </c>
      <c r="E37007" t="s">
        <v>140</v>
      </c>
      <c r="F37007" t="s">
        <v>140</v>
      </c>
      <c r="G37007" t="s">
        <v>140</v>
      </c>
      <c r="H37007" t="s">
        <v>140</v>
      </c>
    </row>
    <row r="37008" spans="1:8" x14ac:dyDescent="0.35">
      <c r="A37008" t="s">
        <v>15</v>
      </c>
      <c r="B37008" t="s">
        <v>1129</v>
      </c>
      <c r="C37008">
        <v>1</v>
      </c>
      <c r="D37008" t="s">
        <v>177</v>
      </c>
      <c r="E37008" t="s">
        <v>140</v>
      </c>
      <c r="F37008" t="s">
        <v>140</v>
      </c>
      <c r="G37008" t="s">
        <v>140</v>
      </c>
      <c r="H37008" t="s">
        <v>140</v>
      </c>
    </row>
    <row r="37009" spans="1:8" x14ac:dyDescent="0.35">
      <c r="A37009" t="s">
        <v>15</v>
      </c>
      <c r="B37009" t="s">
        <v>1130</v>
      </c>
      <c r="C37009">
        <v>1</v>
      </c>
      <c r="D37009" t="s">
        <v>140</v>
      </c>
      <c r="E37009" t="s">
        <v>140</v>
      </c>
      <c r="F37009" t="s">
        <v>140</v>
      </c>
      <c r="G37009" t="s">
        <v>140</v>
      </c>
      <c r="H37009" t="s">
        <v>177</v>
      </c>
    </row>
    <row r="37010" spans="1:8" x14ac:dyDescent="0.35">
      <c r="A37010" t="s">
        <v>16</v>
      </c>
      <c r="B37010" t="s">
        <v>1130</v>
      </c>
      <c r="C37010">
        <v>1</v>
      </c>
      <c r="D37010" t="s">
        <v>140</v>
      </c>
      <c r="E37010" t="s">
        <v>177</v>
      </c>
      <c r="F37010" t="s">
        <v>140</v>
      </c>
      <c r="G37010" t="s">
        <v>140</v>
      </c>
      <c r="H37010" t="s">
        <v>140</v>
      </c>
    </row>
    <row r="37011" spans="1:8" x14ac:dyDescent="0.35">
      <c r="A37011" t="s">
        <v>17</v>
      </c>
      <c r="B37011" t="s">
        <v>1129</v>
      </c>
      <c r="C37011">
        <v>2</v>
      </c>
      <c r="D37011" t="s">
        <v>177</v>
      </c>
      <c r="E37011" t="s">
        <v>140</v>
      </c>
      <c r="F37011" t="s">
        <v>140</v>
      </c>
      <c r="G37011" t="s">
        <v>140</v>
      </c>
      <c r="H37011" t="s">
        <v>140</v>
      </c>
    </row>
    <row r="37012" spans="1:8" x14ac:dyDescent="0.35">
      <c r="A37012" t="s">
        <v>18</v>
      </c>
      <c r="B37012" t="s">
        <v>1130</v>
      </c>
      <c r="C37012">
        <v>6</v>
      </c>
      <c r="D37012" t="s">
        <v>550</v>
      </c>
      <c r="E37012" t="s">
        <v>428</v>
      </c>
      <c r="F37012" t="s">
        <v>924</v>
      </c>
      <c r="G37012" t="s">
        <v>140</v>
      </c>
      <c r="H37012" t="s">
        <v>746</v>
      </c>
    </row>
    <row r="37013" spans="1:8" x14ac:dyDescent="0.35">
      <c r="A37013" t="s">
        <v>19</v>
      </c>
      <c r="B37013" t="s">
        <v>1130</v>
      </c>
      <c r="C37013">
        <v>1</v>
      </c>
      <c r="D37013" t="s">
        <v>177</v>
      </c>
      <c r="E37013" t="s">
        <v>140</v>
      </c>
      <c r="F37013" t="s">
        <v>140</v>
      </c>
      <c r="G37013" t="s">
        <v>140</v>
      </c>
      <c r="H37013" t="s">
        <v>140</v>
      </c>
    </row>
    <row r="37014" spans="1:8" x14ac:dyDescent="0.35">
      <c r="A37014" t="s">
        <v>19</v>
      </c>
      <c r="B37014" t="s">
        <v>1131</v>
      </c>
      <c r="C37014">
        <v>1</v>
      </c>
      <c r="D37014" t="s">
        <v>177</v>
      </c>
      <c r="E37014" t="s">
        <v>140</v>
      </c>
      <c r="F37014" t="s">
        <v>140</v>
      </c>
      <c r="G37014" t="s">
        <v>140</v>
      </c>
      <c r="H37014" t="s">
        <v>140</v>
      </c>
    </row>
    <row r="37015" spans="1:8" x14ac:dyDescent="0.35">
      <c r="A37015" t="s">
        <v>20</v>
      </c>
      <c r="B37015" t="s">
        <v>1129</v>
      </c>
      <c r="C37015">
        <v>1</v>
      </c>
      <c r="D37015" t="s">
        <v>140</v>
      </c>
      <c r="E37015" t="s">
        <v>140</v>
      </c>
      <c r="F37015" t="s">
        <v>177</v>
      </c>
      <c r="G37015" t="s">
        <v>140</v>
      </c>
      <c r="H37015" t="s">
        <v>140</v>
      </c>
    </row>
    <row r="37016" spans="1:8" x14ac:dyDescent="0.35">
      <c r="A37016" t="s">
        <v>20</v>
      </c>
      <c r="B37016" t="s">
        <v>1131</v>
      </c>
      <c r="C37016">
        <v>2</v>
      </c>
      <c r="D37016" t="s">
        <v>140</v>
      </c>
      <c r="E37016" t="s">
        <v>177</v>
      </c>
      <c r="F37016" t="s">
        <v>140</v>
      </c>
      <c r="G37016" t="s">
        <v>140</v>
      </c>
      <c r="H37016" t="s">
        <v>140</v>
      </c>
    </row>
    <row r="37017" spans="1:8" x14ac:dyDescent="0.35">
      <c r="A37017" t="s">
        <v>21</v>
      </c>
      <c r="B37017" t="s">
        <v>1129</v>
      </c>
      <c r="C37017">
        <v>1</v>
      </c>
      <c r="D37017" t="s">
        <v>140</v>
      </c>
      <c r="E37017" t="s">
        <v>177</v>
      </c>
      <c r="F37017" t="s">
        <v>140</v>
      </c>
      <c r="G37017" t="s">
        <v>140</v>
      </c>
      <c r="H37017" t="s">
        <v>140</v>
      </c>
    </row>
    <row r="37018" spans="1:8" x14ac:dyDescent="0.35">
      <c r="A37018" t="s">
        <v>21</v>
      </c>
      <c r="B37018" t="s">
        <v>1131</v>
      </c>
      <c r="C37018">
        <v>1</v>
      </c>
      <c r="D37018" t="s">
        <v>140</v>
      </c>
      <c r="E37018" t="s">
        <v>177</v>
      </c>
      <c r="F37018" t="s">
        <v>140</v>
      </c>
      <c r="G37018" t="s">
        <v>140</v>
      </c>
      <c r="H37018" t="s">
        <v>140</v>
      </c>
    </row>
    <row r="37019" spans="1:8" x14ac:dyDescent="0.35">
      <c r="A37019" t="s">
        <v>22</v>
      </c>
      <c r="B37019" t="s">
        <v>339</v>
      </c>
    </row>
    <row r="37020" spans="1:8" x14ac:dyDescent="0.35">
      <c r="A37020" t="s">
        <v>23</v>
      </c>
      <c r="B37020" t="s">
        <v>1130</v>
      </c>
      <c r="C37020">
        <v>6</v>
      </c>
      <c r="D37020" t="s">
        <v>903</v>
      </c>
      <c r="E37020" t="s">
        <v>904</v>
      </c>
      <c r="F37020" t="s">
        <v>140</v>
      </c>
      <c r="G37020" t="s">
        <v>140</v>
      </c>
      <c r="H37020" t="s">
        <v>140</v>
      </c>
    </row>
    <row r="37021" spans="1:8" x14ac:dyDescent="0.35">
      <c r="A37021" t="s">
        <v>23</v>
      </c>
      <c r="B37021" t="s">
        <v>1131</v>
      </c>
      <c r="C37021">
        <v>5</v>
      </c>
      <c r="D37021" t="s">
        <v>331</v>
      </c>
      <c r="E37021" t="s">
        <v>741</v>
      </c>
      <c r="F37021" t="s">
        <v>917</v>
      </c>
      <c r="G37021" t="s">
        <v>467</v>
      </c>
      <c r="H37021" t="s">
        <v>140</v>
      </c>
    </row>
    <row r="37022" spans="1:8" x14ac:dyDescent="0.35">
      <c r="A37022" t="s">
        <v>24</v>
      </c>
      <c r="B37022" t="s">
        <v>1131</v>
      </c>
      <c r="C37022">
        <v>1</v>
      </c>
      <c r="D37022" t="s">
        <v>140</v>
      </c>
      <c r="E37022" t="s">
        <v>177</v>
      </c>
      <c r="F37022" t="s">
        <v>140</v>
      </c>
      <c r="G37022" t="s">
        <v>140</v>
      </c>
      <c r="H37022" t="s">
        <v>140</v>
      </c>
    </row>
    <row r="37023" spans="1:8" x14ac:dyDescent="0.35">
      <c r="A37023" t="s">
        <v>25</v>
      </c>
      <c r="B37023" t="s">
        <v>1129</v>
      </c>
      <c r="C37023">
        <v>1</v>
      </c>
      <c r="D37023" t="s">
        <v>177</v>
      </c>
      <c r="E37023" t="s">
        <v>140</v>
      </c>
      <c r="F37023" t="s">
        <v>140</v>
      </c>
      <c r="G37023" t="s">
        <v>140</v>
      </c>
      <c r="H37023" t="s">
        <v>140</v>
      </c>
    </row>
    <row r="37024" spans="1:8" x14ac:dyDescent="0.35">
      <c r="A37024" t="s">
        <v>26</v>
      </c>
      <c r="B37024" t="s">
        <v>1129</v>
      </c>
      <c r="C37024">
        <v>1</v>
      </c>
      <c r="D37024" t="s">
        <v>140</v>
      </c>
      <c r="E37024" t="s">
        <v>177</v>
      </c>
      <c r="F37024" t="s">
        <v>140</v>
      </c>
      <c r="G37024" t="s">
        <v>140</v>
      </c>
      <c r="H37024" t="s">
        <v>140</v>
      </c>
    </row>
    <row r="37025" spans="1:8" x14ac:dyDescent="0.35">
      <c r="A37025" t="s">
        <v>27</v>
      </c>
      <c r="B37025" t="s">
        <v>1129</v>
      </c>
      <c r="C37025">
        <v>1</v>
      </c>
      <c r="D37025" t="s">
        <v>140</v>
      </c>
      <c r="E37025" t="s">
        <v>177</v>
      </c>
      <c r="F37025" t="s">
        <v>140</v>
      </c>
      <c r="G37025" t="s">
        <v>140</v>
      </c>
      <c r="H37025" t="s">
        <v>140</v>
      </c>
    </row>
    <row r="37026" spans="1:8" x14ac:dyDescent="0.35">
      <c r="A37026" t="s">
        <v>28</v>
      </c>
      <c r="B37026" t="s">
        <v>339</v>
      </c>
    </row>
    <row r="37027" spans="1:8" x14ac:dyDescent="0.35">
      <c r="A37027" t="s">
        <v>29</v>
      </c>
      <c r="B37027" t="s">
        <v>1129</v>
      </c>
      <c r="C37027">
        <v>1</v>
      </c>
      <c r="D37027" t="s">
        <v>177</v>
      </c>
      <c r="E37027" t="s">
        <v>140</v>
      </c>
      <c r="F37027" t="s">
        <v>140</v>
      </c>
      <c r="G37027" t="s">
        <v>140</v>
      </c>
      <c r="H37027" t="s">
        <v>140</v>
      </c>
    </row>
    <row r="37028" spans="1:8" x14ac:dyDescent="0.35">
      <c r="A37028" t="s">
        <v>30</v>
      </c>
      <c r="B37028" t="s">
        <v>339</v>
      </c>
    </row>
    <row r="37029" spans="1:8" x14ac:dyDescent="0.35">
      <c r="A37029" t="s">
        <v>31</v>
      </c>
      <c r="B37029" t="s">
        <v>1129</v>
      </c>
      <c r="C37029">
        <v>2</v>
      </c>
      <c r="D37029" t="s">
        <v>140</v>
      </c>
      <c r="E37029" t="s">
        <v>1175</v>
      </c>
      <c r="F37029" t="s">
        <v>1071</v>
      </c>
      <c r="G37029" t="s">
        <v>140</v>
      </c>
      <c r="H37029" t="s">
        <v>140</v>
      </c>
    </row>
    <row r="37030" spans="1:8" x14ac:dyDescent="0.35">
      <c r="A37030" t="s">
        <v>31</v>
      </c>
      <c r="B37030" t="s">
        <v>1130</v>
      </c>
      <c r="C37030">
        <v>6</v>
      </c>
      <c r="D37030" t="s">
        <v>266</v>
      </c>
      <c r="E37030" t="s">
        <v>267</v>
      </c>
      <c r="F37030" t="s">
        <v>140</v>
      </c>
      <c r="G37030" t="s">
        <v>140</v>
      </c>
      <c r="H37030" t="s">
        <v>140</v>
      </c>
    </row>
    <row r="37031" spans="1:8" x14ac:dyDescent="0.35">
      <c r="A37031" t="s">
        <v>31</v>
      </c>
      <c r="B37031" t="s">
        <v>1131</v>
      </c>
      <c r="C37031">
        <v>15</v>
      </c>
      <c r="D37031" t="s">
        <v>379</v>
      </c>
      <c r="E37031" t="s">
        <v>734</v>
      </c>
      <c r="F37031" t="s">
        <v>741</v>
      </c>
      <c r="G37031" t="s">
        <v>140</v>
      </c>
      <c r="H37031" t="s">
        <v>140</v>
      </c>
    </row>
    <row r="37032" spans="1:8" x14ac:dyDescent="0.35">
      <c r="A37032" t="s">
        <v>32</v>
      </c>
      <c r="B37032" t="s">
        <v>1129</v>
      </c>
      <c r="C37032">
        <v>29</v>
      </c>
      <c r="D37032" t="s">
        <v>43</v>
      </c>
      <c r="E37032" t="s">
        <v>585</v>
      </c>
      <c r="F37032" t="s">
        <v>741</v>
      </c>
      <c r="G37032" t="s">
        <v>140</v>
      </c>
      <c r="H37032" t="s">
        <v>140</v>
      </c>
    </row>
    <row r="37033" spans="1:8" x14ac:dyDescent="0.35">
      <c r="A37033" t="s">
        <v>32</v>
      </c>
      <c r="B37033" t="s">
        <v>1130</v>
      </c>
      <c r="C37033">
        <v>38</v>
      </c>
      <c r="D37033" t="s">
        <v>921</v>
      </c>
      <c r="E37033" t="s">
        <v>652</v>
      </c>
      <c r="F37033" t="s">
        <v>1003</v>
      </c>
      <c r="G37033" t="s">
        <v>140</v>
      </c>
      <c r="H37033" t="s">
        <v>1072</v>
      </c>
    </row>
    <row r="37034" spans="1:8" x14ac:dyDescent="0.35">
      <c r="A37034" t="s">
        <v>32</v>
      </c>
      <c r="B37034" t="s">
        <v>1131</v>
      </c>
      <c r="C37034">
        <v>37</v>
      </c>
      <c r="D37034" t="s">
        <v>425</v>
      </c>
      <c r="E37034" t="s">
        <v>610</v>
      </c>
      <c r="F37034" t="s">
        <v>875</v>
      </c>
      <c r="G37034" t="s">
        <v>919</v>
      </c>
      <c r="H37034" t="s">
        <v>140</v>
      </c>
    </row>
    <row r="37036" spans="1:8" x14ac:dyDescent="0.35">
      <c r="A37036" t="s">
        <v>2517</v>
      </c>
    </row>
    <row r="37037" spans="1:8" x14ac:dyDescent="0.35">
      <c r="A37037" t="s">
        <v>2</v>
      </c>
      <c r="B37037" t="s">
        <v>1141</v>
      </c>
      <c r="C37037" t="s">
        <v>3</v>
      </c>
      <c r="D37037" t="s">
        <v>136</v>
      </c>
      <c r="E37037" t="s">
        <v>2492</v>
      </c>
      <c r="F37037" t="s">
        <v>2490</v>
      </c>
      <c r="G37037" t="s">
        <v>2491</v>
      </c>
      <c r="H37037" t="s">
        <v>2493</v>
      </c>
    </row>
    <row r="37038" spans="1:8" x14ac:dyDescent="0.35">
      <c r="A37038" t="s">
        <v>8</v>
      </c>
      <c r="B37038" t="s">
        <v>1129</v>
      </c>
      <c r="C37038">
        <v>3</v>
      </c>
      <c r="D37038" t="s">
        <v>140</v>
      </c>
      <c r="E37038" t="s">
        <v>402</v>
      </c>
      <c r="F37038" t="s">
        <v>140</v>
      </c>
      <c r="G37038" t="s">
        <v>403</v>
      </c>
      <c r="H37038" t="s">
        <v>140</v>
      </c>
    </row>
    <row r="37039" spans="1:8" x14ac:dyDescent="0.35">
      <c r="A37039" t="s">
        <v>8</v>
      </c>
      <c r="B37039" t="s">
        <v>1130</v>
      </c>
      <c r="C37039">
        <v>4</v>
      </c>
      <c r="D37039" t="s">
        <v>140</v>
      </c>
      <c r="E37039" t="s">
        <v>140</v>
      </c>
      <c r="F37039" t="s">
        <v>140</v>
      </c>
      <c r="G37039" t="s">
        <v>177</v>
      </c>
      <c r="H37039" t="s">
        <v>140</v>
      </c>
    </row>
    <row r="37040" spans="1:8" x14ac:dyDescent="0.35">
      <c r="A37040" t="s">
        <v>8</v>
      </c>
      <c r="B37040" t="s">
        <v>1131</v>
      </c>
      <c r="C37040">
        <v>2</v>
      </c>
      <c r="D37040" t="s">
        <v>140</v>
      </c>
      <c r="E37040" t="s">
        <v>140</v>
      </c>
      <c r="F37040" t="s">
        <v>1086</v>
      </c>
      <c r="G37040" t="s">
        <v>1085</v>
      </c>
      <c r="H37040" t="s">
        <v>140</v>
      </c>
    </row>
    <row r="37041" spans="1:8" x14ac:dyDescent="0.35">
      <c r="A37041" t="s">
        <v>9</v>
      </c>
      <c r="B37041" t="s">
        <v>339</v>
      </c>
    </row>
    <row r="37042" spans="1:8" x14ac:dyDescent="0.35">
      <c r="A37042" t="s">
        <v>10</v>
      </c>
      <c r="B37042" t="s">
        <v>339</v>
      </c>
    </row>
    <row r="37043" spans="1:8" x14ac:dyDescent="0.35">
      <c r="A37043" t="s">
        <v>11</v>
      </c>
      <c r="B37043" t="s">
        <v>1130</v>
      </c>
      <c r="C37043">
        <v>1</v>
      </c>
      <c r="D37043" t="s">
        <v>140</v>
      </c>
      <c r="E37043" t="s">
        <v>140</v>
      </c>
      <c r="F37043" t="s">
        <v>140</v>
      </c>
      <c r="G37043" t="s">
        <v>177</v>
      </c>
      <c r="H37043" t="s">
        <v>140</v>
      </c>
    </row>
    <row r="37044" spans="1:8" x14ac:dyDescent="0.35">
      <c r="A37044" t="s">
        <v>12</v>
      </c>
      <c r="B37044" t="s">
        <v>1129</v>
      </c>
      <c r="C37044">
        <v>6</v>
      </c>
      <c r="D37044" t="s">
        <v>140</v>
      </c>
      <c r="E37044" t="s">
        <v>140</v>
      </c>
      <c r="F37044" t="s">
        <v>140</v>
      </c>
      <c r="G37044" t="s">
        <v>670</v>
      </c>
      <c r="H37044" t="s">
        <v>671</v>
      </c>
    </row>
    <row r="37045" spans="1:8" x14ac:dyDescent="0.35">
      <c r="A37045" t="s">
        <v>12</v>
      </c>
      <c r="B37045" t="s">
        <v>1130</v>
      </c>
      <c r="C37045">
        <v>6</v>
      </c>
      <c r="D37045" t="s">
        <v>140</v>
      </c>
      <c r="E37045" t="s">
        <v>1085</v>
      </c>
      <c r="F37045" t="s">
        <v>697</v>
      </c>
      <c r="G37045" t="s">
        <v>760</v>
      </c>
      <c r="H37045" t="s">
        <v>140</v>
      </c>
    </row>
    <row r="37046" spans="1:8" x14ac:dyDescent="0.35">
      <c r="A37046" t="s">
        <v>12</v>
      </c>
      <c r="B37046" t="s">
        <v>1131</v>
      </c>
      <c r="C37046">
        <v>4</v>
      </c>
      <c r="D37046" t="s">
        <v>140</v>
      </c>
      <c r="E37046" t="s">
        <v>525</v>
      </c>
      <c r="F37046" t="s">
        <v>379</v>
      </c>
      <c r="G37046" t="s">
        <v>97</v>
      </c>
      <c r="H37046" t="s">
        <v>140</v>
      </c>
    </row>
    <row r="37047" spans="1:8" x14ac:dyDescent="0.35">
      <c r="A37047" t="s">
        <v>13</v>
      </c>
      <c r="B37047" t="s">
        <v>1129</v>
      </c>
      <c r="C37047">
        <v>2</v>
      </c>
      <c r="D37047" t="s">
        <v>140</v>
      </c>
      <c r="E37047" t="s">
        <v>627</v>
      </c>
      <c r="F37047" t="s">
        <v>140</v>
      </c>
      <c r="G37047" t="s">
        <v>626</v>
      </c>
      <c r="H37047" t="s">
        <v>140</v>
      </c>
    </row>
    <row r="37048" spans="1:8" x14ac:dyDescent="0.35">
      <c r="A37048" t="s">
        <v>13</v>
      </c>
      <c r="B37048" t="s">
        <v>1130</v>
      </c>
      <c r="C37048">
        <v>9</v>
      </c>
      <c r="D37048" t="s">
        <v>140</v>
      </c>
      <c r="E37048" t="s">
        <v>140</v>
      </c>
      <c r="F37048" t="s">
        <v>140</v>
      </c>
      <c r="G37048" t="s">
        <v>177</v>
      </c>
      <c r="H37048" t="s">
        <v>140</v>
      </c>
    </row>
    <row r="37049" spans="1:8" x14ac:dyDescent="0.35">
      <c r="A37049" t="s">
        <v>13</v>
      </c>
      <c r="B37049" t="s">
        <v>1131</v>
      </c>
      <c r="C37049">
        <v>4</v>
      </c>
      <c r="D37049" t="s">
        <v>140</v>
      </c>
      <c r="E37049" t="s">
        <v>140</v>
      </c>
      <c r="F37049" t="s">
        <v>991</v>
      </c>
      <c r="G37049" t="s">
        <v>825</v>
      </c>
      <c r="H37049" t="s">
        <v>1104</v>
      </c>
    </row>
    <row r="37050" spans="1:8" x14ac:dyDescent="0.35">
      <c r="A37050" t="s">
        <v>14</v>
      </c>
      <c r="B37050" t="s">
        <v>1129</v>
      </c>
      <c r="C37050">
        <v>1</v>
      </c>
      <c r="D37050" t="s">
        <v>140</v>
      </c>
      <c r="E37050" t="s">
        <v>177</v>
      </c>
      <c r="F37050" t="s">
        <v>140</v>
      </c>
      <c r="G37050" t="s">
        <v>140</v>
      </c>
      <c r="H37050" t="s">
        <v>140</v>
      </c>
    </row>
    <row r="37051" spans="1:8" x14ac:dyDescent="0.35">
      <c r="A37051" t="s">
        <v>14</v>
      </c>
      <c r="B37051" t="s">
        <v>1130</v>
      </c>
      <c r="C37051">
        <v>4</v>
      </c>
      <c r="D37051" t="s">
        <v>140</v>
      </c>
      <c r="E37051" t="s">
        <v>140</v>
      </c>
      <c r="F37051" t="s">
        <v>458</v>
      </c>
      <c r="G37051" t="s">
        <v>990</v>
      </c>
      <c r="H37051" t="s">
        <v>140</v>
      </c>
    </row>
    <row r="37052" spans="1:8" x14ac:dyDescent="0.35">
      <c r="A37052" t="s">
        <v>14</v>
      </c>
      <c r="B37052" t="s">
        <v>1131</v>
      </c>
      <c r="C37052">
        <v>2</v>
      </c>
      <c r="D37052" t="s">
        <v>140</v>
      </c>
      <c r="E37052" t="s">
        <v>140</v>
      </c>
      <c r="F37052" t="s">
        <v>140</v>
      </c>
      <c r="G37052" t="s">
        <v>177</v>
      </c>
      <c r="H37052" t="s">
        <v>140</v>
      </c>
    </row>
    <row r="37053" spans="1:8" x14ac:dyDescent="0.35">
      <c r="A37053" t="s">
        <v>15</v>
      </c>
      <c r="B37053" t="s">
        <v>1129</v>
      </c>
      <c r="C37053">
        <v>4</v>
      </c>
      <c r="D37053" t="s">
        <v>140</v>
      </c>
      <c r="E37053" t="s">
        <v>140</v>
      </c>
      <c r="F37053" t="s">
        <v>140</v>
      </c>
      <c r="G37053" t="s">
        <v>177</v>
      </c>
      <c r="H37053" t="s">
        <v>140</v>
      </c>
    </row>
    <row r="37054" spans="1:8" x14ac:dyDescent="0.35">
      <c r="A37054" t="s">
        <v>15</v>
      </c>
      <c r="B37054" t="s">
        <v>1130</v>
      </c>
      <c r="C37054">
        <v>2</v>
      </c>
      <c r="D37054" t="s">
        <v>140</v>
      </c>
      <c r="E37054" t="s">
        <v>140</v>
      </c>
      <c r="F37054" t="s">
        <v>140</v>
      </c>
      <c r="G37054" t="s">
        <v>177</v>
      </c>
      <c r="H37054" t="s">
        <v>140</v>
      </c>
    </row>
    <row r="37055" spans="1:8" x14ac:dyDescent="0.35">
      <c r="A37055" t="s">
        <v>16</v>
      </c>
      <c r="B37055" t="s">
        <v>1129</v>
      </c>
      <c r="C37055">
        <v>2</v>
      </c>
      <c r="D37055" t="s">
        <v>140</v>
      </c>
      <c r="E37055" t="s">
        <v>140</v>
      </c>
      <c r="F37055" t="s">
        <v>140</v>
      </c>
      <c r="G37055" t="s">
        <v>177</v>
      </c>
      <c r="H37055" t="s">
        <v>140</v>
      </c>
    </row>
    <row r="37056" spans="1:8" x14ac:dyDescent="0.35">
      <c r="A37056" t="s">
        <v>16</v>
      </c>
      <c r="B37056" t="s">
        <v>1130</v>
      </c>
      <c r="C37056">
        <v>1</v>
      </c>
      <c r="D37056" t="s">
        <v>140</v>
      </c>
      <c r="E37056" t="s">
        <v>140</v>
      </c>
      <c r="F37056" t="s">
        <v>140</v>
      </c>
      <c r="G37056" t="s">
        <v>177</v>
      </c>
      <c r="H37056" t="s">
        <v>140</v>
      </c>
    </row>
    <row r="37057" spans="1:8" x14ac:dyDescent="0.35">
      <c r="A37057" t="s">
        <v>17</v>
      </c>
      <c r="B37057" t="s">
        <v>1129</v>
      </c>
      <c r="C37057">
        <v>1</v>
      </c>
      <c r="D37057" t="s">
        <v>140</v>
      </c>
      <c r="E37057" t="s">
        <v>140</v>
      </c>
      <c r="F37057" t="s">
        <v>140</v>
      </c>
      <c r="G37057" t="s">
        <v>177</v>
      </c>
      <c r="H37057" t="s">
        <v>140</v>
      </c>
    </row>
    <row r="37058" spans="1:8" x14ac:dyDescent="0.35">
      <c r="A37058" t="s">
        <v>17</v>
      </c>
      <c r="B37058" t="s">
        <v>1130</v>
      </c>
      <c r="C37058">
        <v>4</v>
      </c>
      <c r="D37058" t="s">
        <v>140</v>
      </c>
      <c r="E37058" t="s">
        <v>165</v>
      </c>
      <c r="F37058" t="s">
        <v>562</v>
      </c>
      <c r="G37058" t="s">
        <v>697</v>
      </c>
      <c r="H37058" t="s">
        <v>140</v>
      </c>
    </row>
    <row r="37059" spans="1:8" x14ac:dyDescent="0.35">
      <c r="A37059" t="s">
        <v>18</v>
      </c>
      <c r="B37059" t="s">
        <v>1129</v>
      </c>
      <c r="C37059">
        <v>1</v>
      </c>
      <c r="D37059" t="s">
        <v>140</v>
      </c>
      <c r="E37059" t="s">
        <v>140</v>
      </c>
      <c r="F37059" t="s">
        <v>140</v>
      </c>
      <c r="G37059" t="s">
        <v>177</v>
      </c>
      <c r="H37059" t="s">
        <v>140</v>
      </c>
    </row>
    <row r="37060" spans="1:8" x14ac:dyDescent="0.35">
      <c r="A37060" t="s">
        <v>18</v>
      </c>
      <c r="B37060" t="s">
        <v>1130</v>
      </c>
      <c r="C37060">
        <v>2</v>
      </c>
      <c r="D37060" t="s">
        <v>140</v>
      </c>
      <c r="E37060" t="s">
        <v>140</v>
      </c>
      <c r="F37060" t="s">
        <v>140</v>
      </c>
      <c r="G37060" t="s">
        <v>177</v>
      </c>
      <c r="H37060" t="s">
        <v>140</v>
      </c>
    </row>
    <row r="37061" spans="1:8" x14ac:dyDescent="0.35">
      <c r="A37061" t="s">
        <v>18</v>
      </c>
      <c r="B37061" t="s">
        <v>1131</v>
      </c>
      <c r="C37061">
        <v>1</v>
      </c>
      <c r="D37061" t="s">
        <v>140</v>
      </c>
      <c r="E37061" t="s">
        <v>140</v>
      </c>
      <c r="F37061" t="s">
        <v>140</v>
      </c>
      <c r="G37061" t="s">
        <v>177</v>
      </c>
      <c r="H37061" t="s">
        <v>140</v>
      </c>
    </row>
    <row r="37062" spans="1:8" x14ac:dyDescent="0.35">
      <c r="A37062" t="s">
        <v>19</v>
      </c>
      <c r="B37062" t="s">
        <v>339</v>
      </c>
    </row>
    <row r="37063" spans="1:8" x14ac:dyDescent="0.35">
      <c r="A37063" t="s">
        <v>20</v>
      </c>
      <c r="B37063" t="s">
        <v>339</v>
      </c>
    </row>
    <row r="37064" spans="1:8" x14ac:dyDescent="0.35">
      <c r="A37064" t="s">
        <v>21</v>
      </c>
      <c r="B37064" t="s">
        <v>1129</v>
      </c>
      <c r="C37064">
        <v>1</v>
      </c>
      <c r="D37064" t="s">
        <v>140</v>
      </c>
      <c r="E37064" t="s">
        <v>177</v>
      </c>
      <c r="F37064" t="s">
        <v>140</v>
      </c>
      <c r="G37064" t="s">
        <v>140</v>
      </c>
      <c r="H37064" t="s">
        <v>140</v>
      </c>
    </row>
    <row r="37065" spans="1:8" x14ac:dyDescent="0.35">
      <c r="A37065" t="s">
        <v>21</v>
      </c>
      <c r="B37065" t="s">
        <v>1131</v>
      </c>
      <c r="C37065">
        <v>1</v>
      </c>
      <c r="D37065" t="s">
        <v>140</v>
      </c>
      <c r="E37065" t="s">
        <v>140</v>
      </c>
      <c r="F37065" t="s">
        <v>140</v>
      </c>
      <c r="G37065" t="s">
        <v>177</v>
      </c>
      <c r="H37065" t="s">
        <v>140</v>
      </c>
    </row>
    <row r="37066" spans="1:8" x14ac:dyDescent="0.35">
      <c r="A37066" t="s">
        <v>22</v>
      </c>
      <c r="B37066" t="s">
        <v>1130</v>
      </c>
      <c r="C37066">
        <v>1</v>
      </c>
      <c r="D37066" t="s">
        <v>177</v>
      </c>
      <c r="E37066" t="s">
        <v>140</v>
      </c>
      <c r="F37066" t="s">
        <v>140</v>
      </c>
      <c r="G37066" t="s">
        <v>140</v>
      </c>
      <c r="H37066" t="s">
        <v>140</v>
      </c>
    </row>
    <row r="37067" spans="1:8" x14ac:dyDescent="0.35">
      <c r="A37067" t="s">
        <v>23</v>
      </c>
      <c r="B37067" t="s">
        <v>1129</v>
      </c>
      <c r="C37067">
        <v>2</v>
      </c>
      <c r="D37067" t="s">
        <v>140</v>
      </c>
      <c r="E37067" t="s">
        <v>610</v>
      </c>
      <c r="F37067" t="s">
        <v>610</v>
      </c>
      <c r="G37067" t="s">
        <v>140</v>
      </c>
      <c r="H37067" t="s">
        <v>140</v>
      </c>
    </row>
    <row r="37068" spans="1:8" x14ac:dyDescent="0.35">
      <c r="A37068" t="s">
        <v>23</v>
      </c>
      <c r="B37068" t="s">
        <v>1130</v>
      </c>
      <c r="C37068">
        <v>5</v>
      </c>
      <c r="D37068" t="s">
        <v>140</v>
      </c>
      <c r="E37068" t="s">
        <v>304</v>
      </c>
      <c r="F37068" t="s">
        <v>1056</v>
      </c>
      <c r="G37068" t="s">
        <v>536</v>
      </c>
      <c r="H37068" t="s">
        <v>1076</v>
      </c>
    </row>
    <row r="37069" spans="1:8" x14ac:dyDescent="0.35">
      <c r="A37069" t="s">
        <v>23</v>
      </c>
      <c r="B37069" t="s">
        <v>1131</v>
      </c>
      <c r="C37069">
        <v>5</v>
      </c>
      <c r="D37069" t="s">
        <v>140</v>
      </c>
      <c r="E37069" t="s">
        <v>37</v>
      </c>
      <c r="F37069" t="s">
        <v>248</v>
      </c>
      <c r="G37069" t="s">
        <v>681</v>
      </c>
      <c r="H37069" t="s">
        <v>140</v>
      </c>
    </row>
    <row r="37070" spans="1:8" x14ac:dyDescent="0.35">
      <c r="A37070" t="s">
        <v>24</v>
      </c>
      <c r="B37070" t="s">
        <v>1130</v>
      </c>
      <c r="C37070">
        <v>1</v>
      </c>
      <c r="D37070" t="s">
        <v>140</v>
      </c>
      <c r="E37070" t="s">
        <v>140</v>
      </c>
      <c r="F37070" t="s">
        <v>140</v>
      </c>
      <c r="G37070" t="s">
        <v>140</v>
      </c>
      <c r="H37070" t="s">
        <v>177</v>
      </c>
    </row>
    <row r="37071" spans="1:8" x14ac:dyDescent="0.35">
      <c r="A37071" t="s">
        <v>25</v>
      </c>
      <c r="B37071" t="s">
        <v>339</v>
      </c>
    </row>
    <row r="37072" spans="1:8" x14ac:dyDescent="0.35">
      <c r="A37072" t="s">
        <v>26</v>
      </c>
      <c r="B37072" t="s">
        <v>1130</v>
      </c>
      <c r="C37072">
        <v>1</v>
      </c>
      <c r="D37072" t="s">
        <v>140</v>
      </c>
      <c r="E37072" t="s">
        <v>140</v>
      </c>
      <c r="F37072" t="s">
        <v>140</v>
      </c>
      <c r="G37072" t="s">
        <v>177</v>
      </c>
      <c r="H37072" t="s">
        <v>140</v>
      </c>
    </row>
    <row r="37073" spans="1:9" x14ac:dyDescent="0.35">
      <c r="A37073" t="s">
        <v>27</v>
      </c>
      <c r="B37073" t="s">
        <v>1130</v>
      </c>
      <c r="C37073">
        <v>1</v>
      </c>
      <c r="D37073" t="s">
        <v>140</v>
      </c>
      <c r="E37073" t="s">
        <v>140</v>
      </c>
      <c r="F37073" t="s">
        <v>140</v>
      </c>
      <c r="G37073" t="s">
        <v>177</v>
      </c>
      <c r="H37073" t="s">
        <v>140</v>
      </c>
    </row>
    <row r="37074" spans="1:9" x14ac:dyDescent="0.35">
      <c r="A37074" t="s">
        <v>28</v>
      </c>
      <c r="B37074" t="s">
        <v>1130</v>
      </c>
      <c r="C37074">
        <v>1</v>
      </c>
      <c r="D37074" t="s">
        <v>140</v>
      </c>
      <c r="E37074" t="s">
        <v>177</v>
      </c>
      <c r="F37074" t="s">
        <v>140</v>
      </c>
      <c r="G37074" t="s">
        <v>140</v>
      </c>
      <c r="H37074" t="s">
        <v>140</v>
      </c>
    </row>
    <row r="37075" spans="1:9" x14ac:dyDescent="0.35">
      <c r="A37075" t="s">
        <v>29</v>
      </c>
      <c r="B37075" t="s">
        <v>1129</v>
      </c>
      <c r="C37075">
        <v>1</v>
      </c>
      <c r="D37075" t="s">
        <v>140</v>
      </c>
      <c r="E37075" t="s">
        <v>177</v>
      </c>
      <c r="F37075" t="s">
        <v>140</v>
      </c>
      <c r="G37075" t="s">
        <v>140</v>
      </c>
      <c r="H37075" t="s">
        <v>140</v>
      </c>
    </row>
    <row r="37076" spans="1:9" x14ac:dyDescent="0.35">
      <c r="A37076" t="s">
        <v>30</v>
      </c>
      <c r="B37076" t="s">
        <v>339</v>
      </c>
    </row>
    <row r="37077" spans="1:9" x14ac:dyDescent="0.35">
      <c r="A37077" t="s">
        <v>31</v>
      </c>
      <c r="B37077" t="s">
        <v>1129</v>
      </c>
      <c r="C37077">
        <v>2</v>
      </c>
      <c r="D37077" t="s">
        <v>140</v>
      </c>
      <c r="E37077" t="s">
        <v>140</v>
      </c>
      <c r="F37077" t="s">
        <v>864</v>
      </c>
      <c r="G37077" t="s">
        <v>863</v>
      </c>
      <c r="H37077" t="s">
        <v>140</v>
      </c>
    </row>
    <row r="37078" spans="1:9" x14ac:dyDescent="0.35">
      <c r="A37078" t="s">
        <v>31</v>
      </c>
      <c r="B37078" t="s">
        <v>1130</v>
      </c>
      <c r="C37078">
        <v>16</v>
      </c>
      <c r="D37078" t="s">
        <v>140</v>
      </c>
      <c r="E37078" t="s">
        <v>1018</v>
      </c>
      <c r="F37078" t="s">
        <v>346</v>
      </c>
      <c r="G37078" t="s">
        <v>644</v>
      </c>
      <c r="H37078" t="s">
        <v>140</v>
      </c>
    </row>
    <row r="37079" spans="1:9" x14ac:dyDescent="0.35">
      <c r="A37079" t="s">
        <v>31</v>
      </c>
      <c r="B37079" t="s">
        <v>1131</v>
      </c>
      <c r="C37079">
        <v>14</v>
      </c>
      <c r="D37079" t="s">
        <v>140</v>
      </c>
      <c r="E37079" t="s">
        <v>1057</v>
      </c>
      <c r="F37079" t="s">
        <v>411</v>
      </c>
      <c r="G37079" t="s">
        <v>480</v>
      </c>
      <c r="H37079" t="s">
        <v>548</v>
      </c>
    </row>
    <row r="37080" spans="1:9" x14ac:dyDescent="0.35">
      <c r="A37080" t="s">
        <v>32</v>
      </c>
      <c r="B37080" t="s">
        <v>1129</v>
      </c>
      <c r="C37080">
        <v>26</v>
      </c>
      <c r="D37080" t="s">
        <v>140</v>
      </c>
      <c r="E37080" t="s">
        <v>926</v>
      </c>
      <c r="F37080" t="s">
        <v>971</v>
      </c>
      <c r="G37080" t="s">
        <v>726</v>
      </c>
      <c r="H37080" t="s">
        <v>1048</v>
      </c>
    </row>
    <row r="37081" spans="1:9" x14ac:dyDescent="0.35">
      <c r="A37081" t="s">
        <v>32</v>
      </c>
      <c r="B37081" t="s">
        <v>1130</v>
      </c>
      <c r="C37081">
        <v>59</v>
      </c>
      <c r="D37081" t="s">
        <v>345</v>
      </c>
      <c r="E37081" t="s">
        <v>1182</v>
      </c>
      <c r="F37081" t="s">
        <v>942</v>
      </c>
      <c r="G37081" t="s">
        <v>42</v>
      </c>
      <c r="H37081" t="s">
        <v>660</v>
      </c>
    </row>
    <row r="37082" spans="1:9" x14ac:dyDescent="0.35">
      <c r="A37082" t="s">
        <v>32</v>
      </c>
      <c r="B37082" t="s">
        <v>1131</v>
      </c>
      <c r="C37082">
        <v>33</v>
      </c>
      <c r="D37082" t="s">
        <v>140</v>
      </c>
      <c r="E37082" t="s">
        <v>937</v>
      </c>
      <c r="F37082" t="s">
        <v>847</v>
      </c>
      <c r="G37082" t="s">
        <v>605</v>
      </c>
      <c r="H37082" t="s">
        <v>1007</v>
      </c>
    </row>
    <row r="37084" spans="1:9" x14ac:dyDescent="0.35">
      <c r="A37084" t="s">
        <v>2518</v>
      </c>
    </row>
    <row r="37085" spans="1:9" x14ac:dyDescent="0.35">
      <c r="A37085" t="s">
        <v>2</v>
      </c>
      <c r="B37085" t="s">
        <v>1141</v>
      </c>
      <c r="C37085" t="s">
        <v>3</v>
      </c>
      <c r="D37085" t="s">
        <v>2491</v>
      </c>
      <c r="E37085" t="s">
        <v>2493</v>
      </c>
      <c r="F37085" t="s">
        <v>2492</v>
      </c>
      <c r="G37085" t="s">
        <v>2490</v>
      </c>
      <c r="H37085" t="s">
        <v>2494</v>
      </c>
      <c r="I37085" t="s">
        <v>136</v>
      </c>
    </row>
    <row r="37086" spans="1:9" x14ac:dyDescent="0.35">
      <c r="A37086" t="s">
        <v>8</v>
      </c>
      <c r="B37086" t="s">
        <v>1129</v>
      </c>
      <c r="C37086">
        <v>10</v>
      </c>
      <c r="D37086" t="s">
        <v>758</v>
      </c>
      <c r="E37086" t="s">
        <v>140</v>
      </c>
      <c r="F37086" t="s">
        <v>965</v>
      </c>
      <c r="G37086" t="s">
        <v>903</v>
      </c>
      <c r="H37086" t="s">
        <v>140</v>
      </c>
      <c r="I37086" t="s">
        <v>140</v>
      </c>
    </row>
    <row r="37087" spans="1:9" x14ac:dyDescent="0.35">
      <c r="A37087" t="s">
        <v>8</v>
      </c>
      <c r="B37087" t="s">
        <v>1130</v>
      </c>
      <c r="C37087">
        <v>10</v>
      </c>
      <c r="D37087" t="s">
        <v>879</v>
      </c>
      <c r="E37087" t="s">
        <v>140</v>
      </c>
      <c r="F37087" t="s">
        <v>878</v>
      </c>
      <c r="G37087" t="s">
        <v>140</v>
      </c>
      <c r="H37087" t="s">
        <v>140</v>
      </c>
      <c r="I37087" t="s">
        <v>140</v>
      </c>
    </row>
    <row r="37088" spans="1:9" x14ac:dyDescent="0.35">
      <c r="A37088" t="s">
        <v>8</v>
      </c>
      <c r="B37088" t="s">
        <v>1131</v>
      </c>
      <c r="C37088">
        <v>3</v>
      </c>
      <c r="D37088" t="s">
        <v>702</v>
      </c>
      <c r="E37088" t="s">
        <v>140</v>
      </c>
      <c r="F37088" t="s">
        <v>703</v>
      </c>
      <c r="G37088" t="s">
        <v>140</v>
      </c>
      <c r="H37088" t="s">
        <v>140</v>
      </c>
      <c r="I37088" t="s">
        <v>140</v>
      </c>
    </row>
    <row r="37089" spans="1:9" x14ac:dyDescent="0.35">
      <c r="A37089" t="s">
        <v>9</v>
      </c>
      <c r="B37089" t="s">
        <v>1130</v>
      </c>
      <c r="C37089">
        <v>1</v>
      </c>
      <c r="D37089" t="s">
        <v>177</v>
      </c>
      <c r="E37089" t="s">
        <v>140</v>
      </c>
      <c r="F37089" t="s">
        <v>140</v>
      </c>
      <c r="G37089" t="s">
        <v>140</v>
      </c>
      <c r="H37089" t="s">
        <v>140</v>
      </c>
      <c r="I37089" t="s">
        <v>140</v>
      </c>
    </row>
    <row r="37090" spans="1:9" x14ac:dyDescent="0.35">
      <c r="A37090" t="s">
        <v>10</v>
      </c>
      <c r="B37090" t="s">
        <v>1129</v>
      </c>
      <c r="C37090">
        <v>4</v>
      </c>
      <c r="D37090" t="s">
        <v>513</v>
      </c>
      <c r="E37090" t="s">
        <v>140</v>
      </c>
      <c r="F37090" t="s">
        <v>512</v>
      </c>
      <c r="G37090" t="s">
        <v>140</v>
      </c>
      <c r="H37090" t="s">
        <v>140</v>
      </c>
      <c r="I37090" t="s">
        <v>140</v>
      </c>
    </row>
    <row r="37091" spans="1:9" x14ac:dyDescent="0.35">
      <c r="A37091" t="s">
        <v>10</v>
      </c>
      <c r="B37091" t="s">
        <v>1130</v>
      </c>
      <c r="C37091">
        <v>1</v>
      </c>
      <c r="D37091" t="s">
        <v>177</v>
      </c>
      <c r="E37091" t="s">
        <v>140</v>
      </c>
      <c r="F37091" t="s">
        <v>140</v>
      </c>
      <c r="G37091" t="s">
        <v>140</v>
      </c>
      <c r="H37091" t="s">
        <v>140</v>
      </c>
      <c r="I37091" t="s">
        <v>140</v>
      </c>
    </row>
    <row r="37092" spans="1:9" x14ac:dyDescent="0.35">
      <c r="A37092" t="s">
        <v>10</v>
      </c>
      <c r="B37092" t="s">
        <v>1131</v>
      </c>
      <c r="C37092">
        <v>1</v>
      </c>
      <c r="D37092" t="s">
        <v>177</v>
      </c>
      <c r="E37092" t="s">
        <v>140</v>
      </c>
      <c r="F37092" t="s">
        <v>140</v>
      </c>
      <c r="G37092" t="s">
        <v>140</v>
      </c>
      <c r="H37092" t="s">
        <v>140</v>
      </c>
      <c r="I37092" t="s">
        <v>140</v>
      </c>
    </row>
    <row r="37093" spans="1:9" x14ac:dyDescent="0.35">
      <c r="A37093" t="s">
        <v>11</v>
      </c>
      <c r="B37093" t="s">
        <v>1129</v>
      </c>
      <c r="C37093">
        <v>2</v>
      </c>
      <c r="D37093" t="s">
        <v>177</v>
      </c>
      <c r="E37093" t="s">
        <v>140</v>
      </c>
      <c r="F37093" t="s">
        <v>140</v>
      </c>
      <c r="G37093" t="s">
        <v>140</v>
      </c>
      <c r="H37093" t="s">
        <v>140</v>
      </c>
      <c r="I37093" t="s">
        <v>140</v>
      </c>
    </row>
    <row r="37094" spans="1:9" x14ac:dyDescent="0.35">
      <c r="A37094" t="s">
        <v>11</v>
      </c>
      <c r="B37094" t="s">
        <v>1130</v>
      </c>
      <c r="C37094">
        <v>1</v>
      </c>
      <c r="D37094" t="s">
        <v>177</v>
      </c>
      <c r="E37094" t="s">
        <v>140</v>
      </c>
      <c r="F37094" t="s">
        <v>140</v>
      </c>
      <c r="G37094" t="s">
        <v>140</v>
      </c>
      <c r="H37094" t="s">
        <v>140</v>
      </c>
      <c r="I37094" t="s">
        <v>140</v>
      </c>
    </row>
    <row r="37095" spans="1:9" x14ac:dyDescent="0.35">
      <c r="A37095" t="s">
        <v>12</v>
      </c>
      <c r="B37095" t="s">
        <v>1129</v>
      </c>
      <c r="C37095">
        <v>15</v>
      </c>
      <c r="D37095" t="s">
        <v>644</v>
      </c>
      <c r="E37095" t="s">
        <v>140</v>
      </c>
      <c r="F37095" t="s">
        <v>618</v>
      </c>
      <c r="G37095" t="s">
        <v>140</v>
      </c>
      <c r="H37095" t="s">
        <v>915</v>
      </c>
      <c r="I37095" t="s">
        <v>140</v>
      </c>
    </row>
    <row r="37096" spans="1:9" x14ac:dyDescent="0.35">
      <c r="A37096" t="s">
        <v>12</v>
      </c>
      <c r="B37096" t="s">
        <v>1130</v>
      </c>
      <c r="C37096">
        <v>11</v>
      </c>
      <c r="D37096" t="s">
        <v>485</v>
      </c>
      <c r="E37096" t="s">
        <v>140</v>
      </c>
      <c r="F37096" t="s">
        <v>117</v>
      </c>
      <c r="G37096" t="s">
        <v>402</v>
      </c>
      <c r="H37096" t="s">
        <v>140</v>
      </c>
      <c r="I37096" t="s">
        <v>140</v>
      </c>
    </row>
    <row r="37097" spans="1:9" x14ac:dyDescent="0.35">
      <c r="A37097" t="s">
        <v>12</v>
      </c>
      <c r="B37097" t="s">
        <v>1131</v>
      </c>
      <c r="C37097">
        <v>10</v>
      </c>
      <c r="D37097" t="s">
        <v>861</v>
      </c>
      <c r="E37097" t="s">
        <v>140</v>
      </c>
      <c r="F37097" t="s">
        <v>386</v>
      </c>
      <c r="G37097" t="s">
        <v>1073</v>
      </c>
      <c r="H37097" t="s">
        <v>140</v>
      </c>
      <c r="I37097" t="s">
        <v>140</v>
      </c>
    </row>
    <row r="37098" spans="1:9" x14ac:dyDescent="0.35">
      <c r="A37098" t="s">
        <v>13</v>
      </c>
      <c r="B37098" t="s">
        <v>1129</v>
      </c>
      <c r="C37098">
        <v>7</v>
      </c>
      <c r="D37098" t="s">
        <v>177</v>
      </c>
      <c r="E37098" t="s">
        <v>140</v>
      </c>
      <c r="F37098" t="s">
        <v>140</v>
      </c>
      <c r="G37098" t="s">
        <v>140</v>
      </c>
      <c r="H37098" t="s">
        <v>140</v>
      </c>
      <c r="I37098" t="s">
        <v>140</v>
      </c>
    </row>
    <row r="37099" spans="1:9" x14ac:dyDescent="0.35">
      <c r="A37099" t="s">
        <v>13</v>
      </c>
      <c r="B37099" t="s">
        <v>1130</v>
      </c>
      <c r="C37099">
        <v>12</v>
      </c>
      <c r="D37099" t="s">
        <v>957</v>
      </c>
      <c r="E37099" t="s">
        <v>1045</v>
      </c>
      <c r="F37099" t="s">
        <v>993</v>
      </c>
      <c r="G37099" t="s">
        <v>1050</v>
      </c>
      <c r="H37099" t="s">
        <v>140</v>
      </c>
      <c r="I37099" t="s">
        <v>140</v>
      </c>
    </row>
    <row r="37100" spans="1:9" x14ac:dyDescent="0.35">
      <c r="A37100" t="s">
        <v>13</v>
      </c>
      <c r="B37100" t="s">
        <v>1131</v>
      </c>
      <c r="C37100">
        <v>16</v>
      </c>
      <c r="D37100" t="s">
        <v>456</v>
      </c>
      <c r="E37100" t="s">
        <v>140</v>
      </c>
      <c r="F37100" t="s">
        <v>496</v>
      </c>
      <c r="G37100" t="s">
        <v>837</v>
      </c>
      <c r="H37100" t="s">
        <v>140</v>
      </c>
      <c r="I37100" t="s">
        <v>140</v>
      </c>
    </row>
    <row r="37101" spans="1:9" x14ac:dyDescent="0.35">
      <c r="A37101" t="s">
        <v>14</v>
      </c>
      <c r="B37101" t="s">
        <v>1129</v>
      </c>
      <c r="C37101">
        <v>4</v>
      </c>
      <c r="D37101" t="s">
        <v>852</v>
      </c>
      <c r="E37101" t="s">
        <v>140</v>
      </c>
      <c r="F37101" t="s">
        <v>994</v>
      </c>
      <c r="G37101" t="s">
        <v>994</v>
      </c>
      <c r="H37101" t="s">
        <v>140</v>
      </c>
      <c r="I37101" t="s">
        <v>140</v>
      </c>
    </row>
    <row r="37102" spans="1:9" x14ac:dyDescent="0.35">
      <c r="A37102" t="s">
        <v>14</v>
      </c>
      <c r="B37102" t="s">
        <v>1130</v>
      </c>
      <c r="C37102">
        <v>9</v>
      </c>
      <c r="D37102" t="s">
        <v>791</v>
      </c>
      <c r="E37102" t="s">
        <v>140</v>
      </c>
      <c r="F37102" t="s">
        <v>465</v>
      </c>
      <c r="G37102" t="s">
        <v>971</v>
      </c>
      <c r="H37102" t="s">
        <v>140</v>
      </c>
      <c r="I37102" t="s">
        <v>140</v>
      </c>
    </row>
    <row r="37103" spans="1:9" x14ac:dyDescent="0.35">
      <c r="A37103" t="s">
        <v>15</v>
      </c>
      <c r="B37103" t="s">
        <v>1129</v>
      </c>
      <c r="C37103">
        <v>2</v>
      </c>
      <c r="D37103" t="s">
        <v>611</v>
      </c>
      <c r="E37103" t="s">
        <v>140</v>
      </c>
      <c r="F37103" t="s">
        <v>612</v>
      </c>
      <c r="G37103" t="s">
        <v>140</v>
      </c>
      <c r="H37103" t="s">
        <v>140</v>
      </c>
      <c r="I37103" t="s">
        <v>140</v>
      </c>
    </row>
    <row r="37104" spans="1:9" x14ac:dyDescent="0.35">
      <c r="A37104" t="s">
        <v>15</v>
      </c>
      <c r="B37104" t="s">
        <v>1130</v>
      </c>
      <c r="C37104">
        <v>2</v>
      </c>
      <c r="D37104" t="s">
        <v>177</v>
      </c>
      <c r="E37104" t="s">
        <v>140</v>
      </c>
      <c r="F37104" t="s">
        <v>140</v>
      </c>
      <c r="G37104" t="s">
        <v>140</v>
      </c>
      <c r="H37104" t="s">
        <v>140</v>
      </c>
      <c r="I37104" t="s">
        <v>140</v>
      </c>
    </row>
    <row r="37105" spans="1:9" x14ac:dyDescent="0.35">
      <c r="A37105" t="s">
        <v>16</v>
      </c>
      <c r="B37105" t="s">
        <v>1129</v>
      </c>
      <c r="C37105">
        <v>2</v>
      </c>
      <c r="D37105" t="s">
        <v>177</v>
      </c>
      <c r="E37105" t="s">
        <v>140</v>
      </c>
      <c r="F37105" t="s">
        <v>140</v>
      </c>
      <c r="G37105" t="s">
        <v>140</v>
      </c>
      <c r="H37105" t="s">
        <v>140</v>
      </c>
      <c r="I37105" t="s">
        <v>140</v>
      </c>
    </row>
    <row r="37106" spans="1:9" x14ac:dyDescent="0.35">
      <c r="A37106" t="s">
        <v>16</v>
      </c>
      <c r="B37106" t="s">
        <v>1130</v>
      </c>
      <c r="C37106">
        <v>1</v>
      </c>
      <c r="D37106" t="s">
        <v>177</v>
      </c>
      <c r="E37106" t="s">
        <v>140</v>
      </c>
      <c r="F37106" t="s">
        <v>140</v>
      </c>
      <c r="G37106" t="s">
        <v>140</v>
      </c>
      <c r="H37106" t="s">
        <v>140</v>
      </c>
      <c r="I37106" t="s">
        <v>140</v>
      </c>
    </row>
    <row r="37107" spans="1:9" x14ac:dyDescent="0.35">
      <c r="A37107" t="s">
        <v>17</v>
      </c>
      <c r="B37107" t="s">
        <v>1129</v>
      </c>
      <c r="C37107">
        <v>6</v>
      </c>
      <c r="D37107" t="s">
        <v>585</v>
      </c>
      <c r="E37107" t="s">
        <v>140</v>
      </c>
      <c r="F37107" t="s">
        <v>478</v>
      </c>
      <c r="G37107" t="s">
        <v>1003</v>
      </c>
      <c r="H37107" t="s">
        <v>140</v>
      </c>
      <c r="I37107" t="s">
        <v>140</v>
      </c>
    </row>
    <row r="37108" spans="1:9" x14ac:dyDescent="0.35">
      <c r="A37108" t="s">
        <v>17</v>
      </c>
      <c r="B37108" t="s">
        <v>1130</v>
      </c>
      <c r="C37108">
        <v>2</v>
      </c>
      <c r="D37108" t="s">
        <v>140</v>
      </c>
      <c r="E37108" t="s">
        <v>140</v>
      </c>
      <c r="F37108" t="s">
        <v>177</v>
      </c>
      <c r="G37108" t="s">
        <v>140</v>
      </c>
      <c r="H37108" t="s">
        <v>140</v>
      </c>
      <c r="I37108" t="s">
        <v>140</v>
      </c>
    </row>
    <row r="37109" spans="1:9" x14ac:dyDescent="0.35">
      <c r="A37109" t="s">
        <v>18</v>
      </c>
      <c r="B37109" t="s">
        <v>1129</v>
      </c>
      <c r="C37109">
        <v>1</v>
      </c>
      <c r="D37109" t="s">
        <v>177</v>
      </c>
      <c r="E37109" t="s">
        <v>140</v>
      </c>
      <c r="F37109" t="s">
        <v>140</v>
      </c>
      <c r="G37109" t="s">
        <v>140</v>
      </c>
      <c r="H37109" t="s">
        <v>140</v>
      </c>
      <c r="I37109" t="s">
        <v>140</v>
      </c>
    </row>
    <row r="37110" spans="1:9" x14ac:dyDescent="0.35">
      <c r="A37110" t="s">
        <v>18</v>
      </c>
      <c r="B37110" t="s">
        <v>1130</v>
      </c>
      <c r="C37110">
        <v>10</v>
      </c>
      <c r="D37110" t="s">
        <v>577</v>
      </c>
      <c r="E37110" t="s">
        <v>140</v>
      </c>
      <c r="F37110" t="s">
        <v>578</v>
      </c>
      <c r="G37110" t="s">
        <v>140</v>
      </c>
      <c r="H37110" t="s">
        <v>140</v>
      </c>
      <c r="I37110" t="s">
        <v>140</v>
      </c>
    </row>
    <row r="37111" spans="1:9" x14ac:dyDescent="0.35">
      <c r="A37111" t="s">
        <v>18</v>
      </c>
      <c r="B37111" t="s">
        <v>1131</v>
      </c>
      <c r="C37111">
        <v>3</v>
      </c>
      <c r="D37111" t="s">
        <v>177</v>
      </c>
      <c r="E37111" t="s">
        <v>140</v>
      </c>
      <c r="F37111" t="s">
        <v>140</v>
      </c>
      <c r="G37111" t="s">
        <v>140</v>
      </c>
      <c r="H37111" t="s">
        <v>140</v>
      </c>
      <c r="I37111" t="s">
        <v>140</v>
      </c>
    </row>
    <row r="37112" spans="1:9" x14ac:dyDescent="0.35">
      <c r="A37112" t="s">
        <v>19</v>
      </c>
      <c r="B37112" t="s">
        <v>1129</v>
      </c>
      <c r="C37112">
        <v>3</v>
      </c>
      <c r="D37112" t="s">
        <v>218</v>
      </c>
      <c r="E37112" t="s">
        <v>571</v>
      </c>
      <c r="F37112" t="s">
        <v>932</v>
      </c>
      <c r="G37112" t="s">
        <v>140</v>
      </c>
      <c r="H37112" t="s">
        <v>140</v>
      </c>
      <c r="I37112" t="s">
        <v>140</v>
      </c>
    </row>
    <row r="37113" spans="1:9" x14ac:dyDescent="0.35">
      <c r="A37113" t="s">
        <v>19</v>
      </c>
      <c r="B37113" t="s">
        <v>1130</v>
      </c>
      <c r="C37113">
        <v>6</v>
      </c>
      <c r="D37113" t="s">
        <v>696</v>
      </c>
      <c r="E37113" t="s">
        <v>140</v>
      </c>
      <c r="F37113" t="s">
        <v>697</v>
      </c>
      <c r="G37113" t="s">
        <v>140</v>
      </c>
      <c r="H37113" t="s">
        <v>140</v>
      </c>
      <c r="I37113" t="s">
        <v>140</v>
      </c>
    </row>
    <row r="37114" spans="1:9" x14ac:dyDescent="0.35">
      <c r="A37114" t="s">
        <v>19</v>
      </c>
      <c r="B37114" t="s">
        <v>1131</v>
      </c>
      <c r="C37114">
        <v>1</v>
      </c>
      <c r="D37114" t="s">
        <v>140</v>
      </c>
      <c r="E37114" t="s">
        <v>140</v>
      </c>
      <c r="F37114" t="s">
        <v>177</v>
      </c>
      <c r="G37114" t="s">
        <v>140</v>
      </c>
      <c r="H37114" t="s">
        <v>140</v>
      </c>
      <c r="I37114" t="s">
        <v>140</v>
      </c>
    </row>
    <row r="37115" spans="1:9" x14ac:dyDescent="0.35">
      <c r="A37115" t="s">
        <v>20</v>
      </c>
      <c r="B37115" t="s">
        <v>1129</v>
      </c>
      <c r="C37115">
        <v>3</v>
      </c>
      <c r="D37115" t="s">
        <v>1161</v>
      </c>
      <c r="E37115" t="s">
        <v>140</v>
      </c>
      <c r="F37115" t="s">
        <v>1072</v>
      </c>
      <c r="G37115" t="s">
        <v>140</v>
      </c>
      <c r="H37115" t="s">
        <v>140</v>
      </c>
      <c r="I37115" t="s">
        <v>140</v>
      </c>
    </row>
    <row r="37116" spans="1:9" x14ac:dyDescent="0.35">
      <c r="A37116" t="s">
        <v>20</v>
      </c>
      <c r="B37116" t="s">
        <v>1131</v>
      </c>
      <c r="C37116">
        <v>4</v>
      </c>
      <c r="D37116" t="s">
        <v>373</v>
      </c>
      <c r="E37116" t="s">
        <v>140</v>
      </c>
      <c r="F37116" t="s">
        <v>372</v>
      </c>
      <c r="G37116" t="s">
        <v>140</v>
      </c>
      <c r="H37116" t="s">
        <v>140</v>
      </c>
      <c r="I37116" t="s">
        <v>140</v>
      </c>
    </row>
    <row r="37117" spans="1:9" x14ac:dyDescent="0.35">
      <c r="A37117" t="s">
        <v>21</v>
      </c>
      <c r="B37117" t="s">
        <v>1129</v>
      </c>
      <c r="C37117">
        <v>3</v>
      </c>
      <c r="D37117" t="s">
        <v>196</v>
      </c>
      <c r="E37117" t="s">
        <v>140</v>
      </c>
      <c r="F37117" t="s">
        <v>195</v>
      </c>
      <c r="G37117" t="s">
        <v>140</v>
      </c>
      <c r="H37117" t="s">
        <v>140</v>
      </c>
      <c r="I37117" t="s">
        <v>140</v>
      </c>
    </row>
    <row r="37118" spans="1:9" x14ac:dyDescent="0.35">
      <c r="A37118" t="s">
        <v>21</v>
      </c>
      <c r="B37118" t="s">
        <v>1131</v>
      </c>
      <c r="C37118">
        <v>3</v>
      </c>
      <c r="D37118" t="s">
        <v>195</v>
      </c>
      <c r="E37118" t="s">
        <v>140</v>
      </c>
      <c r="F37118" t="s">
        <v>196</v>
      </c>
      <c r="G37118" t="s">
        <v>140</v>
      </c>
      <c r="H37118" t="s">
        <v>140</v>
      </c>
      <c r="I37118" t="s">
        <v>140</v>
      </c>
    </row>
    <row r="37119" spans="1:9" x14ac:dyDescent="0.35">
      <c r="A37119" t="s">
        <v>22</v>
      </c>
      <c r="B37119" t="s">
        <v>1129</v>
      </c>
      <c r="C37119">
        <v>2</v>
      </c>
      <c r="D37119" t="s">
        <v>177</v>
      </c>
      <c r="E37119" t="s">
        <v>140</v>
      </c>
      <c r="F37119" t="s">
        <v>140</v>
      </c>
      <c r="G37119" t="s">
        <v>140</v>
      </c>
      <c r="H37119" t="s">
        <v>140</v>
      </c>
      <c r="I37119" t="s">
        <v>140</v>
      </c>
    </row>
    <row r="37120" spans="1:9" x14ac:dyDescent="0.35">
      <c r="A37120" t="s">
        <v>22</v>
      </c>
      <c r="B37120" t="s">
        <v>1130</v>
      </c>
      <c r="C37120">
        <v>1</v>
      </c>
      <c r="D37120" t="s">
        <v>177</v>
      </c>
      <c r="E37120" t="s">
        <v>140</v>
      </c>
      <c r="F37120" t="s">
        <v>140</v>
      </c>
      <c r="G37120" t="s">
        <v>140</v>
      </c>
      <c r="H37120" t="s">
        <v>140</v>
      </c>
      <c r="I37120" t="s">
        <v>140</v>
      </c>
    </row>
    <row r="37121" spans="1:9" x14ac:dyDescent="0.35">
      <c r="A37121" t="s">
        <v>22</v>
      </c>
      <c r="B37121" t="s">
        <v>1131</v>
      </c>
      <c r="C37121">
        <v>1</v>
      </c>
      <c r="D37121" t="s">
        <v>177</v>
      </c>
      <c r="E37121" t="s">
        <v>140</v>
      </c>
      <c r="F37121" t="s">
        <v>140</v>
      </c>
      <c r="G37121" t="s">
        <v>140</v>
      </c>
      <c r="H37121" t="s">
        <v>140</v>
      </c>
      <c r="I37121" t="s">
        <v>140</v>
      </c>
    </row>
    <row r="37122" spans="1:9" x14ac:dyDescent="0.35">
      <c r="A37122" t="s">
        <v>23</v>
      </c>
      <c r="B37122" t="s">
        <v>1129</v>
      </c>
      <c r="C37122">
        <v>2</v>
      </c>
      <c r="D37122" t="s">
        <v>509</v>
      </c>
      <c r="E37122" t="s">
        <v>140</v>
      </c>
      <c r="F37122" t="s">
        <v>508</v>
      </c>
      <c r="G37122" t="s">
        <v>140</v>
      </c>
      <c r="H37122" t="s">
        <v>140</v>
      </c>
      <c r="I37122" t="s">
        <v>140</v>
      </c>
    </row>
    <row r="37123" spans="1:9" x14ac:dyDescent="0.35">
      <c r="A37123" t="s">
        <v>23</v>
      </c>
      <c r="B37123" t="s">
        <v>1130</v>
      </c>
      <c r="C37123">
        <v>13</v>
      </c>
      <c r="D37123" t="s">
        <v>78</v>
      </c>
      <c r="E37123" t="s">
        <v>140</v>
      </c>
      <c r="F37123" t="s">
        <v>603</v>
      </c>
      <c r="G37123" t="s">
        <v>140</v>
      </c>
      <c r="H37123" t="s">
        <v>988</v>
      </c>
      <c r="I37123" t="s">
        <v>140</v>
      </c>
    </row>
    <row r="37124" spans="1:9" x14ac:dyDescent="0.35">
      <c r="A37124" t="s">
        <v>23</v>
      </c>
      <c r="B37124" t="s">
        <v>1131</v>
      </c>
      <c r="C37124">
        <v>8</v>
      </c>
      <c r="D37124" t="s">
        <v>53</v>
      </c>
      <c r="E37124" t="s">
        <v>140</v>
      </c>
      <c r="F37124" t="s">
        <v>53</v>
      </c>
      <c r="G37124" t="s">
        <v>240</v>
      </c>
      <c r="H37124" t="s">
        <v>140</v>
      </c>
      <c r="I37124" t="s">
        <v>140</v>
      </c>
    </row>
    <row r="37125" spans="1:9" x14ac:dyDescent="0.35">
      <c r="A37125" t="s">
        <v>24</v>
      </c>
      <c r="B37125" t="s">
        <v>1129</v>
      </c>
      <c r="C37125">
        <v>8</v>
      </c>
      <c r="D37125" t="s">
        <v>658</v>
      </c>
      <c r="E37125" t="s">
        <v>140</v>
      </c>
      <c r="F37125" t="s">
        <v>659</v>
      </c>
      <c r="G37125" t="s">
        <v>140</v>
      </c>
      <c r="H37125" t="s">
        <v>140</v>
      </c>
      <c r="I37125" t="s">
        <v>140</v>
      </c>
    </row>
    <row r="37126" spans="1:9" x14ac:dyDescent="0.35">
      <c r="A37126" t="s">
        <v>24</v>
      </c>
      <c r="B37126" t="s">
        <v>1130</v>
      </c>
      <c r="C37126">
        <v>1</v>
      </c>
      <c r="D37126" t="s">
        <v>177</v>
      </c>
      <c r="E37126" t="s">
        <v>140</v>
      </c>
      <c r="F37126" t="s">
        <v>140</v>
      </c>
      <c r="G37126" t="s">
        <v>140</v>
      </c>
      <c r="H37126" t="s">
        <v>140</v>
      </c>
      <c r="I37126" t="s">
        <v>140</v>
      </c>
    </row>
    <row r="37127" spans="1:9" x14ac:dyDescent="0.35">
      <c r="A37127" t="s">
        <v>25</v>
      </c>
      <c r="B37127" t="s">
        <v>1129</v>
      </c>
      <c r="C37127">
        <v>3</v>
      </c>
      <c r="D37127" t="s">
        <v>415</v>
      </c>
      <c r="E37127" t="s">
        <v>140</v>
      </c>
      <c r="F37127" t="s">
        <v>414</v>
      </c>
      <c r="G37127" t="s">
        <v>140</v>
      </c>
      <c r="H37127" t="s">
        <v>140</v>
      </c>
      <c r="I37127" t="s">
        <v>140</v>
      </c>
    </row>
    <row r="37128" spans="1:9" x14ac:dyDescent="0.35">
      <c r="A37128" t="s">
        <v>25</v>
      </c>
      <c r="B37128" t="s">
        <v>1130</v>
      </c>
      <c r="C37128">
        <v>1</v>
      </c>
      <c r="D37128" t="s">
        <v>140</v>
      </c>
      <c r="E37128" t="s">
        <v>140</v>
      </c>
      <c r="F37128" t="s">
        <v>177</v>
      </c>
      <c r="G37128" t="s">
        <v>140</v>
      </c>
      <c r="H37128" t="s">
        <v>140</v>
      </c>
      <c r="I37128" t="s">
        <v>140</v>
      </c>
    </row>
    <row r="37129" spans="1:9" x14ac:dyDescent="0.35">
      <c r="A37129" t="s">
        <v>26</v>
      </c>
      <c r="B37129" t="s">
        <v>1129</v>
      </c>
      <c r="C37129">
        <v>2</v>
      </c>
      <c r="D37129" t="s">
        <v>610</v>
      </c>
      <c r="E37129" t="s">
        <v>140</v>
      </c>
      <c r="F37129" t="s">
        <v>140</v>
      </c>
      <c r="G37129" t="s">
        <v>610</v>
      </c>
      <c r="H37129" t="s">
        <v>140</v>
      </c>
      <c r="I37129" t="s">
        <v>140</v>
      </c>
    </row>
    <row r="37130" spans="1:9" x14ac:dyDescent="0.35">
      <c r="A37130" t="s">
        <v>26</v>
      </c>
      <c r="B37130" t="s">
        <v>1131</v>
      </c>
      <c r="C37130">
        <v>3</v>
      </c>
      <c r="D37130" t="s">
        <v>260</v>
      </c>
      <c r="E37130" t="s">
        <v>140</v>
      </c>
      <c r="F37130" t="s">
        <v>140</v>
      </c>
      <c r="G37130" t="s">
        <v>261</v>
      </c>
      <c r="H37130" t="s">
        <v>140</v>
      </c>
      <c r="I37130" t="s">
        <v>140</v>
      </c>
    </row>
    <row r="37131" spans="1:9" x14ac:dyDescent="0.35">
      <c r="A37131" t="s">
        <v>27</v>
      </c>
      <c r="B37131" t="s">
        <v>1131</v>
      </c>
      <c r="C37131">
        <v>1</v>
      </c>
      <c r="D37131" t="s">
        <v>177</v>
      </c>
      <c r="E37131" t="s">
        <v>140</v>
      </c>
      <c r="F37131" t="s">
        <v>140</v>
      </c>
      <c r="G37131" t="s">
        <v>140</v>
      </c>
      <c r="H37131" t="s">
        <v>140</v>
      </c>
      <c r="I37131" t="s">
        <v>140</v>
      </c>
    </row>
    <row r="37132" spans="1:9" x14ac:dyDescent="0.35">
      <c r="A37132" t="s">
        <v>28</v>
      </c>
      <c r="B37132" t="s">
        <v>1129</v>
      </c>
      <c r="C37132">
        <v>3</v>
      </c>
      <c r="D37132" t="s">
        <v>140</v>
      </c>
      <c r="E37132" t="s">
        <v>140</v>
      </c>
      <c r="F37132" t="s">
        <v>552</v>
      </c>
      <c r="G37132" t="s">
        <v>551</v>
      </c>
      <c r="H37132" t="s">
        <v>140</v>
      </c>
      <c r="I37132" t="s">
        <v>140</v>
      </c>
    </row>
    <row r="37133" spans="1:9" x14ac:dyDescent="0.35">
      <c r="A37133" t="s">
        <v>28</v>
      </c>
      <c r="B37133" t="s">
        <v>1130</v>
      </c>
      <c r="C37133">
        <v>2</v>
      </c>
      <c r="D37133" t="s">
        <v>472</v>
      </c>
      <c r="E37133" t="s">
        <v>140</v>
      </c>
      <c r="F37133" t="s">
        <v>471</v>
      </c>
      <c r="G37133" t="s">
        <v>140</v>
      </c>
      <c r="H37133" t="s">
        <v>140</v>
      </c>
      <c r="I37133" t="s">
        <v>140</v>
      </c>
    </row>
    <row r="37134" spans="1:9" x14ac:dyDescent="0.35">
      <c r="A37134" t="s">
        <v>29</v>
      </c>
      <c r="B37134" t="s">
        <v>1129</v>
      </c>
      <c r="C37134">
        <v>3</v>
      </c>
      <c r="D37134" t="s">
        <v>631</v>
      </c>
      <c r="E37134" t="s">
        <v>140</v>
      </c>
      <c r="F37134" t="s">
        <v>630</v>
      </c>
      <c r="G37134" t="s">
        <v>140</v>
      </c>
      <c r="H37134" t="s">
        <v>140</v>
      </c>
      <c r="I37134" t="s">
        <v>140</v>
      </c>
    </row>
    <row r="37135" spans="1:9" x14ac:dyDescent="0.35">
      <c r="A37135" t="s">
        <v>30</v>
      </c>
      <c r="B37135" t="s">
        <v>1129</v>
      </c>
      <c r="C37135">
        <v>2</v>
      </c>
      <c r="D37135" t="s">
        <v>430</v>
      </c>
      <c r="E37135" t="s">
        <v>431</v>
      </c>
      <c r="F37135" t="s">
        <v>140</v>
      </c>
      <c r="G37135" t="s">
        <v>140</v>
      </c>
      <c r="H37135" t="s">
        <v>140</v>
      </c>
      <c r="I37135" t="s">
        <v>140</v>
      </c>
    </row>
    <row r="37136" spans="1:9" x14ac:dyDescent="0.35">
      <c r="A37136" t="s">
        <v>30</v>
      </c>
      <c r="B37136" t="s">
        <v>1130</v>
      </c>
      <c r="C37136">
        <v>1</v>
      </c>
      <c r="D37136" t="s">
        <v>177</v>
      </c>
      <c r="E37136" t="s">
        <v>140</v>
      </c>
      <c r="F37136" t="s">
        <v>140</v>
      </c>
      <c r="G37136" t="s">
        <v>140</v>
      </c>
      <c r="H37136" t="s">
        <v>140</v>
      </c>
      <c r="I37136" t="s">
        <v>140</v>
      </c>
    </row>
    <row r="37137" spans="1:9" x14ac:dyDescent="0.35">
      <c r="A37137" t="s">
        <v>30</v>
      </c>
      <c r="B37137" t="s">
        <v>1131</v>
      </c>
      <c r="C37137">
        <v>1</v>
      </c>
      <c r="D37137" t="s">
        <v>140</v>
      </c>
      <c r="E37137" t="s">
        <v>140</v>
      </c>
      <c r="F37137" t="s">
        <v>177</v>
      </c>
      <c r="G37137" t="s">
        <v>140</v>
      </c>
      <c r="H37137" t="s">
        <v>140</v>
      </c>
      <c r="I37137" t="s">
        <v>140</v>
      </c>
    </row>
    <row r="37138" spans="1:9" x14ac:dyDescent="0.35">
      <c r="A37138" t="s">
        <v>31</v>
      </c>
      <c r="B37138" t="s">
        <v>1129</v>
      </c>
      <c r="C37138">
        <v>11</v>
      </c>
      <c r="D37138" t="s">
        <v>208</v>
      </c>
      <c r="E37138" t="s">
        <v>140</v>
      </c>
      <c r="F37138" t="s">
        <v>209</v>
      </c>
      <c r="G37138" t="s">
        <v>140</v>
      </c>
      <c r="H37138" t="s">
        <v>140</v>
      </c>
      <c r="I37138" t="s">
        <v>140</v>
      </c>
    </row>
    <row r="37139" spans="1:9" x14ac:dyDescent="0.35">
      <c r="A37139" t="s">
        <v>31</v>
      </c>
      <c r="B37139" t="s">
        <v>1130</v>
      </c>
      <c r="C37139">
        <v>43</v>
      </c>
      <c r="D37139" t="s">
        <v>628</v>
      </c>
      <c r="E37139" t="s">
        <v>140</v>
      </c>
      <c r="F37139" t="s">
        <v>555</v>
      </c>
      <c r="G37139" t="s">
        <v>1016</v>
      </c>
      <c r="H37139" t="s">
        <v>1063</v>
      </c>
      <c r="I37139" t="s">
        <v>140</v>
      </c>
    </row>
    <row r="37140" spans="1:9" x14ac:dyDescent="0.35">
      <c r="A37140" t="s">
        <v>31</v>
      </c>
      <c r="B37140" t="s">
        <v>1131</v>
      </c>
      <c r="C37140">
        <v>42</v>
      </c>
      <c r="D37140" t="s">
        <v>539</v>
      </c>
      <c r="E37140" t="s">
        <v>140</v>
      </c>
      <c r="F37140" t="s">
        <v>756</v>
      </c>
      <c r="G37140" t="s">
        <v>1058</v>
      </c>
      <c r="H37140" t="s">
        <v>140</v>
      </c>
      <c r="I37140" t="s">
        <v>1017</v>
      </c>
    </row>
    <row r="37141" spans="1:9" x14ac:dyDescent="0.35">
      <c r="A37141" t="s">
        <v>32</v>
      </c>
      <c r="B37141" t="s">
        <v>1129</v>
      </c>
      <c r="C37141">
        <v>98</v>
      </c>
      <c r="D37141" t="s">
        <v>166</v>
      </c>
      <c r="E37141" t="s">
        <v>1021</v>
      </c>
      <c r="F37141" t="s">
        <v>37</v>
      </c>
      <c r="G37141" t="s">
        <v>1045</v>
      </c>
      <c r="H37141" t="s">
        <v>1009</v>
      </c>
      <c r="I37141" t="s">
        <v>140</v>
      </c>
    </row>
    <row r="37142" spans="1:9" x14ac:dyDescent="0.35">
      <c r="A37142" t="s">
        <v>32</v>
      </c>
      <c r="B37142" t="s">
        <v>1130</v>
      </c>
      <c r="C37142">
        <v>128</v>
      </c>
      <c r="D37142" t="s">
        <v>569</v>
      </c>
      <c r="E37142" t="s">
        <v>1063</v>
      </c>
      <c r="F37142" t="s">
        <v>874</v>
      </c>
      <c r="G37142" t="s">
        <v>515</v>
      </c>
      <c r="H37142" t="s">
        <v>1009</v>
      </c>
      <c r="I37142" t="s">
        <v>140</v>
      </c>
    </row>
    <row r="37143" spans="1:9" x14ac:dyDescent="0.35">
      <c r="A37143" t="s">
        <v>32</v>
      </c>
      <c r="B37143" t="s">
        <v>1131</v>
      </c>
      <c r="C37143">
        <v>97</v>
      </c>
      <c r="D37143" t="s">
        <v>765</v>
      </c>
      <c r="E37143" t="s">
        <v>140</v>
      </c>
      <c r="F37143" t="s">
        <v>802</v>
      </c>
      <c r="G37143" t="s">
        <v>121</v>
      </c>
      <c r="H37143" t="s">
        <v>140</v>
      </c>
      <c r="I37143" t="s">
        <v>1022</v>
      </c>
    </row>
    <row r="37145" spans="1:9" x14ac:dyDescent="0.35">
      <c r="A37145" t="s">
        <v>2519</v>
      </c>
    </row>
    <row r="37146" spans="1:9" x14ac:dyDescent="0.35">
      <c r="A37146" t="s">
        <v>2</v>
      </c>
      <c r="B37146" t="s">
        <v>1141</v>
      </c>
      <c r="C37146" t="s">
        <v>3</v>
      </c>
      <c r="D37146" t="s">
        <v>2490</v>
      </c>
      <c r="E37146" t="s">
        <v>2491</v>
      </c>
      <c r="F37146" t="s">
        <v>2492</v>
      </c>
      <c r="G37146" t="s">
        <v>136</v>
      </c>
      <c r="H37146" t="s">
        <v>2493</v>
      </c>
    </row>
    <row r="37147" spans="1:9" x14ac:dyDescent="0.35">
      <c r="A37147" t="s">
        <v>8</v>
      </c>
      <c r="B37147" t="s">
        <v>1129</v>
      </c>
      <c r="C37147">
        <v>5</v>
      </c>
      <c r="D37147" t="s">
        <v>140</v>
      </c>
      <c r="E37147" t="s">
        <v>469</v>
      </c>
      <c r="F37147" t="s">
        <v>470</v>
      </c>
      <c r="G37147" t="s">
        <v>140</v>
      </c>
      <c r="H37147" t="s">
        <v>140</v>
      </c>
    </row>
    <row r="37148" spans="1:9" x14ac:dyDescent="0.35">
      <c r="A37148" t="s">
        <v>9</v>
      </c>
      <c r="B37148" t="s">
        <v>1129</v>
      </c>
      <c r="C37148">
        <v>2</v>
      </c>
      <c r="D37148" t="s">
        <v>140</v>
      </c>
      <c r="E37148" t="s">
        <v>177</v>
      </c>
      <c r="F37148" t="s">
        <v>140</v>
      </c>
      <c r="G37148" t="s">
        <v>140</v>
      </c>
      <c r="H37148" t="s">
        <v>140</v>
      </c>
    </row>
    <row r="37149" spans="1:9" x14ac:dyDescent="0.35">
      <c r="A37149" t="s">
        <v>10</v>
      </c>
      <c r="B37149" t="s">
        <v>1129</v>
      </c>
      <c r="C37149">
        <v>3</v>
      </c>
      <c r="D37149" t="s">
        <v>140</v>
      </c>
      <c r="E37149" t="s">
        <v>569</v>
      </c>
      <c r="F37149" t="s">
        <v>140</v>
      </c>
      <c r="G37149" t="s">
        <v>140</v>
      </c>
      <c r="H37149" t="s">
        <v>341</v>
      </c>
    </row>
    <row r="37150" spans="1:9" x14ac:dyDescent="0.35">
      <c r="A37150" t="s">
        <v>10</v>
      </c>
      <c r="B37150" t="s">
        <v>1131</v>
      </c>
      <c r="C37150">
        <v>1</v>
      </c>
      <c r="D37150" t="s">
        <v>140</v>
      </c>
      <c r="E37150" t="s">
        <v>177</v>
      </c>
      <c r="F37150" t="s">
        <v>140</v>
      </c>
      <c r="G37150" t="s">
        <v>140</v>
      </c>
      <c r="H37150" t="s">
        <v>140</v>
      </c>
    </row>
    <row r="37151" spans="1:9" x14ac:dyDescent="0.35">
      <c r="A37151" t="s">
        <v>11</v>
      </c>
      <c r="B37151" t="s">
        <v>1129</v>
      </c>
      <c r="C37151">
        <v>1</v>
      </c>
      <c r="D37151" t="s">
        <v>140</v>
      </c>
      <c r="E37151" t="s">
        <v>177</v>
      </c>
      <c r="F37151" t="s">
        <v>140</v>
      </c>
      <c r="G37151" t="s">
        <v>140</v>
      </c>
      <c r="H37151" t="s">
        <v>140</v>
      </c>
    </row>
    <row r="37152" spans="1:9" x14ac:dyDescent="0.35">
      <c r="A37152" t="s">
        <v>12</v>
      </c>
      <c r="B37152" t="s">
        <v>1129</v>
      </c>
      <c r="C37152">
        <v>3</v>
      </c>
      <c r="D37152" t="s">
        <v>196</v>
      </c>
      <c r="E37152" t="s">
        <v>195</v>
      </c>
      <c r="F37152" t="s">
        <v>140</v>
      </c>
      <c r="G37152" t="s">
        <v>140</v>
      </c>
      <c r="H37152" t="s">
        <v>140</v>
      </c>
    </row>
    <row r="37153" spans="1:8" x14ac:dyDescent="0.35">
      <c r="A37153" t="s">
        <v>12</v>
      </c>
      <c r="B37153" t="s">
        <v>1130</v>
      </c>
      <c r="C37153">
        <v>2</v>
      </c>
      <c r="D37153" t="s">
        <v>140</v>
      </c>
      <c r="E37153" t="s">
        <v>140</v>
      </c>
      <c r="F37153" t="s">
        <v>177</v>
      </c>
      <c r="G37153" t="s">
        <v>140</v>
      </c>
      <c r="H37153" t="s">
        <v>140</v>
      </c>
    </row>
    <row r="37154" spans="1:8" x14ac:dyDescent="0.35">
      <c r="A37154" t="s">
        <v>12</v>
      </c>
      <c r="B37154" t="s">
        <v>1131</v>
      </c>
      <c r="C37154">
        <v>2</v>
      </c>
      <c r="D37154" t="s">
        <v>140</v>
      </c>
      <c r="E37154" t="s">
        <v>177</v>
      </c>
      <c r="F37154" t="s">
        <v>140</v>
      </c>
      <c r="G37154" t="s">
        <v>140</v>
      </c>
      <c r="H37154" t="s">
        <v>140</v>
      </c>
    </row>
    <row r="37155" spans="1:8" x14ac:dyDescent="0.35">
      <c r="A37155" t="s">
        <v>13</v>
      </c>
      <c r="B37155" t="s">
        <v>1130</v>
      </c>
      <c r="C37155">
        <v>1</v>
      </c>
      <c r="D37155" t="s">
        <v>140</v>
      </c>
      <c r="E37155" t="s">
        <v>177</v>
      </c>
      <c r="F37155" t="s">
        <v>140</v>
      </c>
      <c r="G37155" t="s">
        <v>140</v>
      </c>
      <c r="H37155" t="s">
        <v>140</v>
      </c>
    </row>
    <row r="37156" spans="1:8" x14ac:dyDescent="0.35">
      <c r="A37156" t="s">
        <v>13</v>
      </c>
      <c r="B37156" t="s">
        <v>1131</v>
      </c>
      <c r="C37156">
        <v>1</v>
      </c>
      <c r="D37156" t="s">
        <v>177</v>
      </c>
      <c r="E37156" t="s">
        <v>140</v>
      </c>
      <c r="F37156" t="s">
        <v>140</v>
      </c>
      <c r="G37156" t="s">
        <v>140</v>
      </c>
      <c r="H37156" t="s">
        <v>140</v>
      </c>
    </row>
    <row r="37157" spans="1:8" x14ac:dyDescent="0.35">
      <c r="A37157" t="s">
        <v>14</v>
      </c>
      <c r="B37157" t="s">
        <v>1129</v>
      </c>
      <c r="C37157">
        <v>1</v>
      </c>
      <c r="D37157" t="s">
        <v>140</v>
      </c>
      <c r="E37157" t="s">
        <v>177</v>
      </c>
      <c r="F37157" t="s">
        <v>140</v>
      </c>
      <c r="G37157" t="s">
        <v>140</v>
      </c>
      <c r="H37157" t="s">
        <v>140</v>
      </c>
    </row>
    <row r="37158" spans="1:8" x14ac:dyDescent="0.35">
      <c r="A37158" t="s">
        <v>14</v>
      </c>
      <c r="B37158" t="s">
        <v>1130</v>
      </c>
      <c r="C37158">
        <v>2</v>
      </c>
      <c r="D37158" t="s">
        <v>431</v>
      </c>
      <c r="E37158" t="s">
        <v>430</v>
      </c>
      <c r="F37158" t="s">
        <v>140</v>
      </c>
      <c r="G37158" t="s">
        <v>140</v>
      </c>
      <c r="H37158" t="s">
        <v>140</v>
      </c>
    </row>
    <row r="37159" spans="1:8" x14ac:dyDescent="0.35">
      <c r="A37159" t="s">
        <v>15</v>
      </c>
      <c r="B37159" t="s">
        <v>1129</v>
      </c>
      <c r="C37159">
        <v>2</v>
      </c>
      <c r="D37159" t="s">
        <v>140</v>
      </c>
      <c r="E37159" t="s">
        <v>140</v>
      </c>
      <c r="F37159" t="s">
        <v>177</v>
      </c>
      <c r="G37159" t="s">
        <v>140</v>
      </c>
      <c r="H37159" t="s">
        <v>140</v>
      </c>
    </row>
    <row r="37160" spans="1:8" x14ac:dyDescent="0.35">
      <c r="A37160" t="s">
        <v>15</v>
      </c>
      <c r="B37160" t="s">
        <v>1130</v>
      </c>
      <c r="C37160">
        <v>3</v>
      </c>
      <c r="D37160" t="s">
        <v>272</v>
      </c>
      <c r="E37160" t="s">
        <v>140</v>
      </c>
      <c r="F37160" t="s">
        <v>273</v>
      </c>
      <c r="G37160" t="s">
        <v>140</v>
      </c>
      <c r="H37160" t="s">
        <v>140</v>
      </c>
    </row>
    <row r="37161" spans="1:8" x14ac:dyDescent="0.35">
      <c r="A37161" t="s">
        <v>15</v>
      </c>
      <c r="B37161" t="s">
        <v>1131</v>
      </c>
      <c r="C37161">
        <v>2</v>
      </c>
      <c r="D37161" t="s">
        <v>140</v>
      </c>
      <c r="E37161" t="s">
        <v>610</v>
      </c>
      <c r="F37161" t="s">
        <v>610</v>
      </c>
      <c r="G37161" t="s">
        <v>140</v>
      </c>
      <c r="H37161" t="s">
        <v>140</v>
      </c>
    </row>
    <row r="37162" spans="1:8" x14ac:dyDescent="0.35">
      <c r="A37162" t="s">
        <v>16</v>
      </c>
      <c r="B37162" t="s">
        <v>1129</v>
      </c>
      <c r="C37162">
        <v>1</v>
      </c>
      <c r="D37162" t="s">
        <v>140</v>
      </c>
      <c r="E37162" t="s">
        <v>177</v>
      </c>
      <c r="F37162" t="s">
        <v>140</v>
      </c>
      <c r="G37162" t="s">
        <v>140</v>
      </c>
      <c r="H37162" t="s">
        <v>140</v>
      </c>
    </row>
    <row r="37163" spans="1:8" x14ac:dyDescent="0.35">
      <c r="A37163" t="s">
        <v>17</v>
      </c>
      <c r="B37163" t="s">
        <v>1129</v>
      </c>
      <c r="C37163">
        <v>1</v>
      </c>
      <c r="D37163" t="s">
        <v>140</v>
      </c>
      <c r="E37163" t="s">
        <v>140</v>
      </c>
      <c r="F37163" t="s">
        <v>177</v>
      </c>
      <c r="G37163" t="s">
        <v>140</v>
      </c>
      <c r="H37163" t="s">
        <v>140</v>
      </c>
    </row>
    <row r="37164" spans="1:8" x14ac:dyDescent="0.35">
      <c r="A37164" t="s">
        <v>17</v>
      </c>
      <c r="B37164" t="s">
        <v>1130</v>
      </c>
      <c r="C37164">
        <v>1</v>
      </c>
      <c r="D37164" t="s">
        <v>140</v>
      </c>
      <c r="E37164" t="s">
        <v>140</v>
      </c>
      <c r="F37164" t="s">
        <v>177</v>
      </c>
      <c r="G37164" t="s">
        <v>140</v>
      </c>
      <c r="H37164" t="s">
        <v>140</v>
      </c>
    </row>
    <row r="37165" spans="1:8" x14ac:dyDescent="0.35">
      <c r="A37165" t="s">
        <v>18</v>
      </c>
      <c r="B37165" t="s">
        <v>1130</v>
      </c>
      <c r="C37165">
        <v>3</v>
      </c>
      <c r="D37165" t="s">
        <v>140</v>
      </c>
      <c r="E37165" t="s">
        <v>505</v>
      </c>
      <c r="F37165" t="s">
        <v>504</v>
      </c>
      <c r="G37165" t="s">
        <v>140</v>
      </c>
      <c r="H37165" t="s">
        <v>140</v>
      </c>
    </row>
    <row r="37166" spans="1:8" x14ac:dyDescent="0.35">
      <c r="A37166" t="s">
        <v>19</v>
      </c>
      <c r="B37166" t="s">
        <v>1129</v>
      </c>
      <c r="C37166">
        <v>1</v>
      </c>
      <c r="D37166" t="s">
        <v>140</v>
      </c>
      <c r="E37166" t="s">
        <v>177</v>
      </c>
      <c r="F37166" t="s">
        <v>140</v>
      </c>
      <c r="G37166" t="s">
        <v>140</v>
      </c>
      <c r="H37166" t="s">
        <v>140</v>
      </c>
    </row>
    <row r="37167" spans="1:8" x14ac:dyDescent="0.35">
      <c r="A37167" t="s">
        <v>19</v>
      </c>
      <c r="B37167" t="s">
        <v>1130</v>
      </c>
      <c r="C37167">
        <v>2</v>
      </c>
      <c r="D37167" t="s">
        <v>140</v>
      </c>
      <c r="E37167" t="s">
        <v>851</v>
      </c>
      <c r="F37167" t="s">
        <v>850</v>
      </c>
      <c r="G37167" t="s">
        <v>140</v>
      </c>
      <c r="H37167" t="s">
        <v>140</v>
      </c>
    </row>
    <row r="37168" spans="1:8" x14ac:dyDescent="0.35">
      <c r="A37168" t="s">
        <v>20</v>
      </c>
      <c r="B37168" t="s">
        <v>1129</v>
      </c>
      <c r="C37168">
        <v>1</v>
      </c>
      <c r="D37168" t="s">
        <v>140</v>
      </c>
      <c r="E37168" t="s">
        <v>177</v>
      </c>
      <c r="F37168" t="s">
        <v>140</v>
      </c>
      <c r="G37168" t="s">
        <v>140</v>
      </c>
      <c r="H37168" t="s">
        <v>140</v>
      </c>
    </row>
    <row r="37169" spans="1:8" x14ac:dyDescent="0.35">
      <c r="A37169" t="s">
        <v>20</v>
      </c>
      <c r="B37169" t="s">
        <v>1131</v>
      </c>
      <c r="C37169">
        <v>2</v>
      </c>
      <c r="D37169" t="s">
        <v>140</v>
      </c>
      <c r="E37169" t="s">
        <v>177</v>
      </c>
      <c r="F37169" t="s">
        <v>140</v>
      </c>
      <c r="G37169" t="s">
        <v>140</v>
      </c>
      <c r="H37169" t="s">
        <v>140</v>
      </c>
    </row>
    <row r="37170" spans="1:8" x14ac:dyDescent="0.35">
      <c r="A37170" t="s">
        <v>21</v>
      </c>
      <c r="B37170" t="s">
        <v>1129</v>
      </c>
      <c r="C37170">
        <v>1</v>
      </c>
      <c r="D37170" t="s">
        <v>140</v>
      </c>
      <c r="E37170" t="s">
        <v>140</v>
      </c>
      <c r="F37170" t="s">
        <v>177</v>
      </c>
      <c r="G37170" t="s">
        <v>140</v>
      </c>
      <c r="H37170" t="s">
        <v>140</v>
      </c>
    </row>
    <row r="37171" spans="1:8" x14ac:dyDescent="0.35">
      <c r="A37171" t="s">
        <v>22</v>
      </c>
      <c r="B37171" t="s">
        <v>1130</v>
      </c>
      <c r="C37171">
        <v>1</v>
      </c>
      <c r="D37171" t="s">
        <v>177</v>
      </c>
      <c r="E37171" t="s">
        <v>140</v>
      </c>
      <c r="F37171" t="s">
        <v>140</v>
      </c>
      <c r="G37171" t="s">
        <v>140</v>
      </c>
      <c r="H37171" t="s">
        <v>140</v>
      </c>
    </row>
    <row r="37172" spans="1:8" x14ac:dyDescent="0.35">
      <c r="A37172" t="s">
        <v>23</v>
      </c>
      <c r="B37172" t="s">
        <v>1129</v>
      </c>
      <c r="C37172">
        <v>1</v>
      </c>
      <c r="D37172" t="s">
        <v>140</v>
      </c>
      <c r="E37172" t="s">
        <v>177</v>
      </c>
      <c r="F37172" t="s">
        <v>140</v>
      </c>
      <c r="G37172" t="s">
        <v>140</v>
      </c>
      <c r="H37172" t="s">
        <v>140</v>
      </c>
    </row>
    <row r="37173" spans="1:8" x14ac:dyDescent="0.35">
      <c r="A37173" t="s">
        <v>23</v>
      </c>
      <c r="B37173" t="s">
        <v>1130</v>
      </c>
      <c r="C37173">
        <v>2</v>
      </c>
      <c r="D37173" t="s">
        <v>760</v>
      </c>
      <c r="E37173" t="s">
        <v>761</v>
      </c>
      <c r="F37173" t="s">
        <v>140</v>
      </c>
      <c r="G37173" t="s">
        <v>140</v>
      </c>
      <c r="H37173" t="s">
        <v>140</v>
      </c>
    </row>
    <row r="37174" spans="1:8" x14ac:dyDescent="0.35">
      <c r="A37174" t="s">
        <v>23</v>
      </c>
      <c r="B37174" t="s">
        <v>1131</v>
      </c>
      <c r="C37174">
        <v>4</v>
      </c>
      <c r="D37174" t="s">
        <v>140</v>
      </c>
      <c r="E37174" t="s">
        <v>214</v>
      </c>
      <c r="F37174" t="s">
        <v>215</v>
      </c>
      <c r="G37174" t="s">
        <v>140</v>
      </c>
      <c r="H37174" t="s">
        <v>140</v>
      </c>
    </row>
    <row r="37175" spans="1:8" x14ac:dyDescent="0.35">
      <c r="A37175" t="s">
        <v>24</v>
      </c>
      <c r="B37175" t="s">
        <v>1129</v>
      </c>
      <c r="C37175">
        <v>2</v>
      </c>
      <c r="D37175" t="s">
        <v>140</v>
      </c>
      <c r="E37175" t="s">
        <v>177</v>
      </c>
      <c r="F37175" t="s">
        <v>140</v>
      </c>
      <c r="G37175" t="s">
        <v>140</v>
      </c>
      <c r="H37175" t="s">
        <v>140</v>
      </c>
    </row>
    <row r="37176" spans="1:8" x14ac:dyDescent="0.35">
      <c r="A37176" t="s">
        <v>25</v>
      </c>
      <c r="B37176" t="s">
        <v>1130</v>
      </c>
      <c r="C37176">
        <v>1</v>
      </c>
      <c r="D37176" t="s">
        <v>140</v>
      </c>
      <c r="E37176" t="s">
        <v>140</v>
      </c>
      <c r="F37176" t="s">
        <v>177</v>
      </c>
      <c r="G37176" t="s">
        <v>140</v>
      </c>
      <c r="H37176" t="s">
        <v>140</v>
      </c>
    </row>
    <row r="37177" spans="1:8" x14ac:dyDescent="0.35">
      <c r="A37177" t="s">
        <v>26</v>
      </c>
      <c r="B37177" t="s">
        <v>1129</v>
      </c>
      <c r="C37177">
        <v>1</v>
      </c>
      <c r="D37177" t="s">
        <v>140</v>
      </c>
      <c r="E37177" t="s">
        <v>177</v>
      </c>
      <c r="F37177" t="s">
        <v>140</v>
      </c>
      <c r="G37177" t="s">
        <v>140</v>
      </c>
      <c r="H37177" t="s">
        <v>140</v>
      </c>
    </row>
    <row r="37178" spans="1:8" x14ac:dyDescent="0.35">
      <c r="A37178" t="s">
        <v>26</v>
      </c>
      <c r="B37178" t="s">
        <v>1130</v>
      </c>
      <c r="C37178">
        <v>1</v>
      </c>
      <c r="D37178" t="s">
        <v>140</v>
      </c>
      <c r="E37178" t="s">
        <v>177</v>
      </c>
      <c r="F37178" t="s">
        <v>140</v>
      </c>
      <c r="G37178" t="s">
        <v>140</v>
      </c>
      <c r="H37178" t="s">
        <v>140</v>
      </c>
    </row>
    <row r="37179" spans="1:8" x14ac:dyDescent="0.35">
      <c r="A37179" t="s">
        <v>27</v>
      </c>
      <c r="B37179" t="s">
        <v>1130</v>
      </c>
      <c r="C37179">
        <v>1</v>
      </c>
      <c r="D37179" t="s">
        <v>177</v>
      </c>
      <c r="E37179" t="s">
        <v>140</v>
      </c>
      <c r="F37179" t="s">
        <v>140</v>
      </c>
      <c r="G37179" t="s">
        <v>140</v>
      </c>
      <c r="H37179" t="s">
        <v>140</v>
      </c>
    </row>
    <row r="37180" spans="1:8" x14ac:dyDescent="0.35">
      <c r="A37180" t="s">
        <v>28</v>
      </c>
      <c r="B37180" t="s">
        <v>1131</v>
      </c>
      <c r="C37180">
        <v>1</v>
      </c>
      <c r="D37180" t="s">
        <v>177</v>
      </c>
      <c r="E37180" t="s">
        <v>140</v>
      </c>
      <c r="F37180" t="s">
        <v>140</v>
      </c>
      <c r="G37180" t="s">
        <v>140</v>
      </c>
      <c r="H37180" t="s">
        <v>140</v>
      </c>
    </row>
    <row r="37181" spans="1:8" x14ac:dyDescent="0.35">
      <c r="A37181" t="s">
        <v>29</v>
      </c>
      <c r="B37181" t="s">
        <v>1129</v>
      </c>
      <c r="C37181">
        <v>1</v>
      </c>
      <c r="D37181" t="s">
        <v>140</v>
      </c>
      <c r="E37181" t="s">
        <v>177</v>
      </c>
      <c r="F37181" t="s">
        <v>140</v>
      </c>
      <c r="G37181" t="s">
        <v>140</v>
      </c>
      <c r="H37181" t="s">
        <v>140</v>
      </c>
    </row>
    <row r="37182" spans="1:8" x14ac:dyDescent="0.35">
      <c r="A37182" t="s">
        <v>30</v>
      </c>
      <c r="B37182" t="s">
        <v>339</v>
      </c>
    </row>
    <row r="37183" spans="1:8" x14ac:dyDescent="0.35">
      <c r="A37183" t="s">
        <v>31</v>
      </c>
      <c r="B37183" t="s">
        <v>1130</v>
      </c>
      <c r="C37183">
        <v>6</v>
      </c>
      <c r="D37183" t="s">
        <v>140</v>
      </c>
      <c r="E37183" t="s">
        <v>613</v>
      </c>
      <c r="F37183" t="s">
        <v>614</v>
      </c>
      <c r="G37183" t="s">
        <v>140</v>
      </c>
      <c r="H37183" t="s">
        <v>140</v>
      </c>
    </row>
    <row r="37184" spans="1:8" x14ac:dyDescent="0.35">
      <c r="A37184" t="s">
        <v>31</v>
      </c>
      <c r="B37184" t="s">
        <v>1131</v>
      </c>
      <c r="C37184">
        <v>11</v>
      </c>
      <c r="D37184" t="s">
        <v>140</v>
      </c>
      <c r="E37184" t="s">
        <v>883</v>
      </c>
      <c r="F37184" t="s">
        <v>553</v>
      </c>
      <c r="G37184" t="s">
        <v>458</v>
      </c>
      <c r="H37184" t="s">
        <v>140</v>
      </c>
    </row>
    <row r="37185" spans="1:8" x14ac:dyDescent="0.35">
      <c r="A37185" t="s">
        <v>32</v>
      </c>
      <c r="B37185" t="s">
        <v>1129</v>
      </c>
      <c r="C37185">
        <v>27</v>
      </c>
      <c r="D37185" t="s">
        <v>1058</v>
      </c>
      <c r="E37185" t="s">
        <v>40</v>
      </c>
      <c r="F37185" t="s">
        <v>956</v>
      </c>
      <c r="G37185" t="s">
        <v>140</v>
      </c>
      <c r="H37185" t="s">
        <v>1051</v>
      </c>
    </row>
    <row r="37186" spans="1:8" x14ac:dyDescent="0.35">
      <c r="A37186" t="s">
        <v>32</v>
      </c>
      <c r="B37186" t="s">
        <v>1130</v>
      </c>
      <c r="C37186">
        <v>26</v>
      </c>
      <c r="D37186" t="s">
        <v>978</v>
      </c>
      <c r="E37186" t="s">
        <v>401</v>
      </c>
      <c r="F37186" t="s">
        <v>43</v>
      </c>
      <c r="G37186" t="s">
        <v>140</v>
      </c>
      <c r="H37186" t="s">
        <v>140</v>
      </c>
    </row>
    <row r="37187" spans="1:8" x14ac:dyDescent="0.35">
      <c r="A37187" t="s">
        <v>32</v>
      </c>
      <c r="B37187" t="s">
        <v>1131</v>
      </c>
      <c r="C37187">
        <v>24</v>
      </c>
      <c r="D37187" t="s">
        <v>598</v>
      </c>
      <c r="E37187" t="s">
        <v>688</v>
      </c>
      <c r="F37187" t="s">
        <v>623</v>
      </c>
      <c r="G37187" t="s">
        <v>1013</v>
      </c>
      <c r="H37187" t="s">
        <v>140</v>
      </c>
    </row>
    <row r="37189" spans="1:8" x14ac:dyDescent="0.35">
      <c r="A37189" t="s">
        <v>2520</v>
      </c>
    </row>
    <row r="37190" spans="1:8" x14ac:dyDescent="0.35">
      <c r="A37190" t="s">
        <v>2</v>
      </c>
      <c r="B37190" t="s">
        <v>1141</v>
      </c>
      <c r="C37190" t="s">
        <v>3</v>
      </c>
      <c r="D37190" t="s">
        <v>2492</v>
      </c>
      <c r="E37190" t="s">
        <v>2491</v>
      </c>
      <c r="F37190" t="s">
        <v>2490</v>
      </c>
      <c r="G37190" t="s">
        <v>2493</v>
      </c>
      <c r="H37190" t="s">
        <v>136</v>
      </c>
    </row>
    <row r="37191" spans="1:8" x14ac:dyDescent="0.35">
      <c r="A37191" t="s">
        <v>8</v>
      </c>
      <c r="B37191" t="s">
        <v>1129</v>
      </c>
      <c r="C37191">
        <v>3</v>
      </c>
      <c r="D37191" t="s">
        <v>613</v>
      </c>
      <c r="E37191" t="s">
        <v>614</v>
      </c>
      <c r="F37191" t="s">
        <v>140</v>
      </c>
      <c r="G37191" t="s">
        <v>140</v>
      </c>
      <c r="H37191" t="s">
        <v>140</v>
      </c>
    </row>
    <row r="37192" spans="1:8" x14ac:dyDescent="0.35">
      <c r="A37192" t="s">
        <v>8</v>
      </c>
      <c r="B37192" t="s">
        <v>1130</v>
      </c>
      <c r="C37192">
        <v>7</v>
      </c>
      <c r="D37192" t="s">
        <v>681</v>
      </c>
      <c r="E37192" t="s">
        <v>359</v>
      </c>
      <c r="F37192" t="s">
        <v>888</v>
      </c>
      <c r="G37192" t="s">
        <v>140</v>
      </c>
      <c r="H37192" t="s">
        <v>140</v>
      </c>
    </row>
    <row r="37193" spans="1:8" x14ac:dyDescent="0.35">
      <c r="A37193" t="s">
        <v>8</v>
      </c>
      <c r="B37193" t="s">
        <v>1131</v>
      </c>
      <c r="C37193">
        <v>2</v>
      </c>
      <c r="D37193" t="s">
        <v>140</v>
      </c>
      <c r="E37193" t="s">
        <v>421</v>
      </c>
      <c r="F37193" t="s">
        <v>420</v>
      </c>
      <c r="G37193" t="s">
        <v>140</v>
      </c>
      <c r="H37193" t="s">
        <v>140</v>
      </c>
    </row>
    <row r="37194" spans="1:8" x14ac:dyDescent="0.35">
      <c r="A37194" t="s">
        <v>9</v>
      </c>
      <c r="B37194" t="s">
        <v>1129</v>
      </c>
      <c r="C37194">
        <v>2</v>
      </c>
      <c r="D37194" t="s">
        <v>177</v>
      </c>
      <c r="E37194" t="s">
        <v>140</v>
      </c>
      <c r="F37194" t="s">
        <v>140</v>
      </c>
      <c r="G37194" t="s">
        <v>140</v>
      </c>
      <c r="H37194" t="s">
        <v>140</v>
      </c>
    </row>
    <row r="37195" spans="1:8" x14ac:dyDescent="0.35">
      <c r="A37195" t="s">
        <v>9</v>
      </c>
      <c r="B37195" t="s">
        <v>1130</v>
      </c>
      <c r="C37195">
        <v>2</v>
      </c>
      <c r="D37195" t="s">
        <v>962</v>
      </c>
      <c r="E37195" t="s">
        <v>963</v>
      </c>
      <c r="F37195" t="s">
        <v>140</v>
      </c>
      <c r="G37195" t="s">
        <v>140</v>
      </c>
      <c r="H37195" t="s">
        <v>140</v>
      </c>
    </row>
    <row r="37196" spans="1:8" x14ac:dyDescent="0.35">
      <c r="A37196" t="s">
        <v>10</v>
      </c>
      <c r="B37196" t="s">
        <v>1129</v>
      </c>
      <c r="C37196">
        <v>4</v>
      </c>
      <c r="D37196" t="s">
        <v>47</v>
      </c>
      <c r="E37196" t="s">
        <v>46</v>
      </c>
      <c r="F37196" t="s">
        <v>140</v>
      </c>
      <c r="G37196" t="s">
        <v>140</v>
      </c>
      <c r="H37196" t="s">
        <v>140</v>
      </c>
    </row>
    <row r="37197" spans="1:8" x14ac:dyDescent="0.35">
      <c r="A37197" t="s">
        <v>10</v>
      </c>
      <c r="B37197" t="s">
        <v>1130</v>
      </c>
      <c r="C37197">
        <v>2</v>
      </c>
      <c r="D37197" t="s">
        <v>177</v>
      </c>
      <c r="E37197" t="s">
        <v>140</v>
      </c>
      <c r="F37197" t="s">
        <v>140</v>
      </c>
      <c r="G37197" t="s">
        <v>140</v>
      </c>
      <c r="H37197" t="s">
        <v>140</v>
      </c>
    </row>
    <row r="37198" spans="1:8" x14ac:dyDescent="0.35">
      <c r="A37198" t="s">
        <v>10</v>
      </c>
      <c r="B37198" t="s">
        <v>1131</v>
      </c>
      <c r="C37198">
        <v>1</v>
      </c>
      <c r="D37198" t="s">
        <v>140</v>
      </c>
      <c r="E37198" t="s">
        <v>140</v>
      </c>
      <c r="F37198" t="s">
        <v>177</v>
      </c>
      <c r="G37198" t="s">
        <v>140</v>
      </c>
      <c r="H37198" t="s">
        <v>140</v>
      </c>
    </row>
    <row r="37199" spans="1:8" x14ac:dyDescent="0.35">
      <c r="A37199" t="s">
        <v>11</v>
      </c>
      <c r="B37199" t="s">
        <v>1129</v>
      </c>
      <c r="C37199">
        <v>1</v>
      </c>
      <c r="D37199" t="s">
        <v>177</v>
      </c>
      <c r="E37199" t="s">
        <v>140</v>
      </c>
      <c r="F37199" t="s">
        <v>140</v>
      </c>
      <c r="G37199" t="s">
        <v>140</v>
      </c>
      <c r="H37199" t="s">
        <v>140</v>
      </c>
    </row>
    <row r="37200" spans="1:8" x14ac:dyDescent="0.35">
      <c r="A37200" t="s">
        <v>11</v>
      </c>
      <c r="B37200" t="s">
        <v>1130</v>
      </c>
      <c r="C37200">
        <v>1</v>
      </c>
      <c r="D37200" t="s">
        <v>177</v>
      </c>
      <c r="E37200" t="s">
        <v>140</v>
      </c>
      <c r="F37200" t="s">
        <v>140</v>
      </c>
      <c r="G37200" t="s">
        <v>140</v>
      </c>
      <c r="H37200" t="s">
        <v>140</v>
      </c>
    </row>
    <row r="37201" spans="1:8" x14ac:dyDescent="0.35">
      <c r="A37201" t="s">
        <v>11</v>
      </c>
      <c r="B37201" t="s">
        <v>1131</v>
      </c>
      <c r="C37201">
        <v>1</v>
      </c>
      <c r="D37201" t="s">
        <v>177</v>
      </c>
      <c r="E37201" t="s">
        <v>140</v>
      </c>
      <c r="F37201" t="s">
        <v>140</v>
      </c>
      <c r="G37201" t="s">
        <v>140</v>
      </c>
      <c r="H37201" t="s">
        <v>140</v>
      </c>
    </row>
    <row r="37202" spans="1:8" x14ac:dyDescent="0.35">
      <c r="A37202" t="s">
        <v>12</v>
      </c>
      <c r="B37202" t="s">
        <v>1129</v>
      </c>
      <c r="C37202">
        <v>12</v>
      </c>
      <c r="D37202" t="s">
        <v>550</v>
      </c>
      <c r="E37202" t="s">
        <v>374</v>
      </c>
      <c r="F37202" t="s">
        <v>1073</v>
      </c>
      <c r="G37202" t="s">
        <v>140</v>
      </c>
      <c r="H37202" t="s">
        <v>140</v>
      </c>
    </row>
    <row r="37203" spans="1:8" x14ac:dyDescent="0.35">
      <c r="A37203" t="s">
        <v>12</v>
      </c>
      <c r="B37203" t="s">
        <v>1130</v>
      </c>
      <c r="C37203">
        <v>11</v>
      </c>
      <c r="D37203" t="s">
        <v>900</v>
      </c>
      <c r="E37203" t="s">
        <v>899</v>
      </c>
      <c r="F37203" t="s">
        <v>140</v>
      </c>
      <c r="G37203" t="s">
        <v>140</v>
      </c>
      <c r="H37203" t="s">
        <v>140</v>
      </c>
    </row>
    <row r="37204" spans="1:8" x14ac:dyDescent="0.35">
      <c r="A37204" t="s">
        <v>12</v>
      </c>
      <c r="B37204" t="s">
        <v>1131</v>
      </c>
      <c r="C37204">
        <v>7</v>
      </c>
      <c r="D37204" t="s">
        <v>273</v>
      </c>
      <c r="E37204" t="s">
        <v>546</v>
      </c>
      <c r="F37204" t="s">
        <v>709</v>
      </c>
      <c r="G37204" t="s">
        <v>140</v>
      </c>
      <c r="H37204" t="s">
        <v>140</v>
      </c>
    </row>
    <row r="37205" spans="1:8" x14ac:dyDescent="0.35">
      <c r="A37205" t="s">
        <v>13</v>
      </c>
      <c r="B37205" t="s">
        <v>1130</v>
      </c>
      <c r="C37205">
        <v>11</v>
      </c>
      <c r="D37205" t="s">
        <v>234</v>
      </c>
      <c r="E37205" t="s">
        <v>430</v>
      </c>
      <c r="F37205" t="s">
        <v>983</v>
      </c>
      <c r="G37205" t="s">
        <v>140</v>
      </c>
      <c r="H37205" t="s">
        <v>140</v>
      </c>
    </row>
    <row r="37206" spans="1:8" x14ac:dyDescent="0.35">
      <c r="A37206" t="s">
        <v>13</v>
      </c>
      <c r="B37206" t="s">
        <v>1131</v>
      </c>
      <c r="C37206">
        <v>9</v>
      </c>
      <c r="D37206" t="s">
        <v>140</v>
      </c>
      <c r="E37206" t="s">
        <v>1158</v>
      </c>
      <c r="F37206" t="s">
        <v>592</v>
      </c>
      <c r="G37206" t="s">
        <v>140</v>
      </c>
      <c r="H37206" t="s">
        <v>140</v>
      </c>
    </row>
    <row r="37207" spans="1:8" x14ac:dyDescent="0.35">
      <c r="A37207" t="s">
        <v>14</v>
      </c>
      <c r="B37207" t="s">
        <v>1129</v>
      </c>
      <c r="C37207">
        <v>5</v>
      </c>
      <c r="D37207" t="s">
        <v>584</v>
      </c>
      <c r="E37207" t="s">
        <v>437</v>
      </c>
      <c r="F37207" t="s">
        <v>105</v>
      </c>
      <c r="G37207" t="s">
        <v>140</v>
      </c>
      <c r="H37207" t="s">
        <v>140</v>
      </c>
    </row>
    <row r="37208" spans="1:8" x14ac:dyDescent="0.35">
      <c r="A37208" t="s">
        <v>14</v>
      </c>
      <c r="B37208" t="s">
        <v>1130</v>
      </c>
      <c r="C37208">
        <v>1</v>
      </c>
      <c r="D37208" t="s">
        <v>177</v>
      </c>
      <c r="E37208" t="s">
        <v>140</v>
      </c>
      <c r="F37208" t="s">
        <v>140</v>
      </c>
      <c r="G37208" t="s">
        <v>140</v>
      </c>
      <c r="H37208" t="s">
        <v>140</v>
      </c>
    </row>
    <row r="37209" spans="1:8" x14ac:dyDescent="0.35">
      <c r="A37209" t="s">
        <v>14</v>
      </c>
      <c r="B37209" t="s">
        <v>1131</v>
      </c>
      <c r="C37209">
        <v>1</v>
      </c>
      <c r="D37209" t="s">
        <v>177</v>
      </c>
      <c r="E37209" t="s">
        <v>140</v>
      </c>
      <c r="F37209" t="s">
        <v>140</v>
      </c>
      <c r="G37209" t="s">
        <v>140</v>
      </c>
      <c r="H37209" t="s">
        <v>140</v>
      </c>
    </row>
    <row r="37210" spans="1:8" x14ac:dyDescent="0.35">
      <c r="A37210" t="s">
        <v>15</v>
      </c>
      <c r="B37210" t="s">
        <v>1129</v>
      </c>
      <c r="C37210">
        <v>5</v>
      </c>
      <c r="D37210" t="s">
        <v>264</v>
      </c>
      <c r="E37210" t="s">
        <v>683</v>
      </c>
      <c r="F37210" t="s">
        <v>264</v>
      </c>
      <c r="G37210" t="s">
        <v>140</v>
      </c>
      <c r="H37210" t="s">
        <v>140</v>
      </c>
    </row>
    <row r="37211" spans="1:8" x14ac:dyDescent="0.35">
      <c r="A37211" t="s">
        <v>15</v>
      </c>
      <c r="B37211" t="s">
        <v>1130</v>
      </c>
      <c r="C37211">
        <v>4</v>
      </c>
      <c r="D37211" t="s">
        <v>140</v>
      </c>
      <c r="E37211" t="s">
        <v>503</v>
      </c>
      <c r="F37211" t="s">
        <v>502</v>
      </c>
      <c r="G37211" t="s">
        <v>140</v>
      </c>
      <c r="H37211" t="s">
        <v>140</v>
      </c>
    </row>
    <row r="37212" spans="1:8" x14ac:dyDescent="0.35">
      <c r="A37212" t="s">
        <v>15</v>
      </c>
      <c r="B37212" t="s">
        <v>1131</v>
      </c>
      <c r="C37212">
        <v>1</v>
      </c>
      <c r="D37212" t="s">
        <v>177</v>
      </c>
      <c r="E37212" t="s">
        <v>140</v>
      </c>
      <c r="F37212" t="s">
        <v>140</v>
      </c>
      <c r="G37212" t="s">
        <v>140</v>
      </c>
      <c r="H37212" t="s">
        <v>140</v>
      </c>
    </row>
    <row r="37213" spans="1:8" x14ac:dyDescent="0.35">
      <c r="A37213" t="s">
        <v>16</v>
      </c>
      <c r="B37213" t="s">
        <v>1129</v>
      </c>
      <c r="C37213">
        <v>2</v>
      </c>
      <c r="D37213" t="s">
        <v>140</v>
      </c>
      <c r="E37213" t="s">
        <v>177</v>
      </c>
      <c r="F37213" t="s">
        <v>140</v>
      </c>
      <c r="G37213" t="s">
        <v>140</v>
      </c>
      <c r="H37213" t="s">
        <v>140</v>
      </c>
    </row>
    <row r="37214" spans="1:8" x14ac:dyDescent="0.35">
      <c r="A37214" t="s">
        <v>16</v>
      </c>
      <c r="B37214" t="s">
        <v>1130</v>
      </c>
      <c r="C37214">
        <v>1</v>
      </c>
      <c r="D37214" t="s">
        <v>140</v>
      </c>
      <c r="E37214" t="s">
        <v>140</v>
      </c>
      <c r="F37214" t="s">
        <v>140</v>
      </c>
      <c r="G37214" t="s">
        <v>177</v>
      </c>
      <c r="H37214" t="s">
        <v>140</v>
      </c>
    </row>
    <row r="37215" spans="1:8" x14ac:dyDescent="0.35">
      <c r="A37215" t="s">
        <v>17</v>
      </c>
      <c r="B37215" t="s">
        <v>1129</v>
      </c>
      <c r="C37215">
        <v>2</v>
      </c>
      <c r="D37215" t="s">
        <v>429</v>
      </c>
      <c r="E37215" t="s">
        <v>140</v>
      </c>
      <c r="F37215" t="s">
        <v>428</v>
      </c>
      <c r="G37215" t="s">
        <v>140</v>
      </c>
      <c r="H37215" t="s">
        <v>140</v>
      </c>
    </row>
    <row r="37216" spans="1:8" x14ac:dyDescent="0.35">
      <c r="A37216" t="s">
        <v>18</v>
      </c>
      <c r="B37216" t="s">
        <v>1129</v>
      </c>
      <c r="C37216">
        <v>1</v>
      </c>
      <c r="D37216" t="s">
        <v>140</v>
      </c>
      <c r="E37216" t="s">
        <v>177</v>
      </c>
      <c r="F37216" t="s">
        <v>140</v>
      </c>
      <c r="G37216" t="s">
        <v>140</v>
      </c>
      <c r="H37216" t="s">
        <v>140</v>
      </c>
    </row>
    <row r="37217" spans="1:8" x14ac:dyDescent="0.35">
      <c r="A37217" t="s">
        <v>18</v>
      </c>
      <c r="B37217" t="s">
        <v>1130</v>
      </c>
      <c r="C37217">
        <v>9</v>
      </c>
      <c r="D37217" t="s">
        <v>625</v>
      </c>
      <c r="E37217" t="s">
        <v>55</v>
      </c>
      <c r="F37217" t="s">
        <v>140</v>
      </c>
      <c r="G37217" t="s">
        <v>741</v>
      </c>
      <c r="H37217" t="s">
        <v>140</v>
      </c>
    </row>
    <row r="37218" spans="1:8" x14ac:dyDescent="0.35">
      <c r="A37218" t="s">
        <v>19</v>
      </c>
      <c r="B37218" t="s">
        <v>1129</v>
      </c>
      <c r="C37218">
        <v>2</v>
      </c>
      <c r="D37218" t="s">
        <v>205</v>
      </c>
      <c r="E37218" t="s">
        <v>206</v>
      </c>
      <c r="F37218" t="s">
        <v>140</v>
      </c>
      <c r="G37218" t="s">
        <v>140</v>
      </c>
      <c r="H37218" t="s">
        <v>140</v>
      </c>
    </row>
    <row r="37219" spans="1:8" x14ac:dyDescent="0.35">
      <c r="A37219" t="s">
        <v>19</v>
      </c>
      <c r="B37219" t="s">
        <v>1130</v>
      </c>
      <c r="C37219">
        <v>8</v>
      </c>
      <c r="D37219" t="s">
        <v>586</v>
      </c>
      <c r="E37219" t="s">
        <v>585</v>
      </c>
      <c r="F37219" t="s">
        <v>140</v>
      </c>
      <c r="G37219" t="s">
        <v>140</v>
      </c>
      <c r="H37219" t="s">
        <v>140</v>
      </c>
    </row>
    <row r="37220" spans="1:8" x14ac:dyDescent="0.35">
      <c r="A37220" t="s">
        <v>20</v>
      </c>
      <c r="B37220" t="s">
        <v>1129</v>
      </c>
      <c r="C37220">
        <v>2</v>
      </c>
      <c r="D37220" t="s">
        <v>140</v>
      </c>
      <c r="E37220" t="s">
        <v>906</v>
      </c>
      <c r="F37220" t="s">
        <v>140</v>
      </c>
      <c r="G37220" t="s">
        <v>140</v>
      </c>
      <c r="H37220" t="s">
        <v>729</v>
      </c>
    </row>
    <row r="37221" spans="1:8" x14ac:dyDescent="0.35">
      <c r="A37221" t="s">
        <v>21</v>
      </c>
      <c r="B37221" t="s">
        <v>1129</v>
      </c>
      <c r="C37221">
        <v>4</v>
      </c>
      <c r="D37221" t="s">
        <v>467</v>
      </c>
      <c r="E37221" t="s">
        <v>610</v>
      </c>
      <c r="F37221" t="s">
        <v>140</v>
      </c>
      <c r="G37221" t="s">
        <v>467</v>
      </c>
      <c r="H37221" t="s">
        <v>140</v>
      </c>
    </row>
    <row r="37222" spans="1:8" x14ac:dyDescent="0.35">
      <c r="A37222" t="s">
        <v>21</v>
      </c>
      <c r="B37222" t="s">
        <v>1131</v>
      </c>
      <c r="C37222">
        <v>1</v>
      </c>
      <c r="D37222" t="s">
        <v>177</v>
      </c>
      <c r="E37222" t="s">
        <v>140</v>
      </c>
      <c r="F37222" t="s">
        <v>140</v>
      </c>
      <c r="G37222" t="s">
        <v>140</v>
      </c>
      <c r="H37222" t="s">
        <v>140</v>
      </c>
    </row>
    <row r="37223" spans="1:8" x14ac:dyDescent="0.35">
      <c r="A37223" t="s">
        <v>22</v>
      </c>
      <c r="B37223" t="s">
        <v>1129</v>
      </c>
      <c r="C37223">
        <v>2</v>
      </c>
      <c r="D37223" t="s">
        <v>177</v>
      </c>
      <c r="E37223" t="s">
        <v>140</v>
      </c>
      <c r="F37223" t="s">
        <v>140</v>
      </c>
      <c r="G37223" t="s">
        <v>140</v>
      </c>
      <c r="H37223" t="s">
        <v>140</v>
      </c>
    </row>
    <row r="37224" spans="1:8" x14ac:dyDescent="0.35">
      <c r="A37224" t="s">
        <v>22</v>
      </c>
      <c r="B37224" t="s">
        <v>1130</v>
      </c>
      <c r="C37224">
        <v>5</v>
      </c>
      <c r="D37224" t="s">
        <v>408</v>
      </c>
      <c r="E37224" t="s">
        <v>409</v>
      </c>
      <c r="F37224" t="s">
        <v>140</v>
      </c>
      <c r="G37224" t="s">
        <v>140</v>
      </c>
      <c r="H37224" t="s">
        <v>140</v>
      </c>
    </row>
    <row r="37225" spans="1:8" x14ac:dyDescent="0.35">
      <c r="A37225" t="s">
        <v>23</v>
      </c>
      <c r="B37225" t="s">
        <v>1129</v>
      </c>
      <c r="C37225">
        <v>4</v>
      </c>
      <c r="D37225" t="s">
        <v>1188</v>
      </c>
      <c r="E37225" t="s">
        <v>1182</v>
      </c>
      <c r="F37225" t="s">
        <v>140</v>
      </c>
      <c r="G37225" t="s">
        <v>140</v>
      </c>
      <c r="H37225" t="s">
        <v>140</v>
      </c>
    </row>
    <row r="37226" spans="1:8" x14ac:dyDescent="0.35">
      <c r="A37226" t="s">
        <v>23</v>
      </c>
      <c r="B37226" t="s">
        <v>1130</v>
      </c>
      <c r="C37226">
        <v>13</v>
      </c>
      <c r="D37226" t="s">
        <v>382</v>
      </c>
      <c r="E37226" t="s">
        <v>431</v>
      </c>
      <c r="F37226" t="s">
        <v>988</v>
      </c>
      <c r="G37226" t="s">
        <v>140</v>
      </c>
      <c r="H37226" t="s">
        <v>140</v>
      </c>
    </row>
    <row r="37227" spans="1:8" x14ac:dyDescent="0.35">
      <c r="A37227" t="s">
        <v>23</v>
      </c>
      <c r="B37227" t="s">
        <v>1131</v>
      </c>
      <c r="C37227">
        <v>8</v>
      </c>
      <c r="D37227" t="s">
        <v>234</v>
      </c>
      <c r="E37227" t="s">
        <v>65</v>
      </c>
      <c r="F37227" t="s">
        <v>140</v>
      </c>
      <c r="G37227" t="s">
        <v>67</v>
      </c>
      <c r="H37227" t="s">
        <v>140</v>
      </c>
    </row>
    <row r="37228" spans="1:8" x14ac:dyDescent="0.35">
      <c r="A37228" t="s">
        <v>24</v>
      </c>
      <c r="B37228" t="s">
        <v>1129</v>
      </c>
      <c r="C37228">
        <v>6</v>
      </c>
      <c r="D37228" t="s">
        <v>529</v>
      </c>
      <c r="E37228" t="s">
        <v>731</v>
      </c>
      <c r="F37228" t="s">
        <v>140</v>
      </c>
      <c r="G37228" t="s">
        <v>994</v>
      </c>
      <c r="H37228" t="s">
        <v>140</v>
      </c>
    </row>
    <row r="37229" spans="1:8" x14ac:dyDescent="0.35">
      <c r="A37229" t="s">
        <v>24</v>
      </c>
      <c r="B37229" t="s">
        <v>1130</v>
      </c>
      <c r="C37229">
        <v>5</v>
      </c>
      <c r="D37229" t="s">
        <v>838</v>
      </c>
      <c r="E37229" t="s">
        <v>248</v>
      </c>
      <c r="F37229" t="s">
        <v>489</v>
      </c>
      <c r="G37229" t="s">
        <v>489</v>
      </c>
      <c r="H37229" t="s">
        <v>140</v>
      </c>
    </row>
    <row r="37230" spans="1:8" x14ac:dyDescent="0.35">
      <c r="A37230" t="s">
        <v>24</v>
      </c>
      <c r="B37230" t="s">
        <v>1131</v>
      </c>
      <c r="C37230">
        <v>1</v>
      </c>
      <c r="D37230" t="s">
        <v>177</v>
      </c>
      <c r="E37230" t="s">
        <v>140</v>
      </c>
      <c r="F37230" t="s">
        <v>140</v>
      </c>
      <c r="G37230" t="s">
        <v>140</v>
      </c>
      <c r="H37230" t="s">
        <v>140</v>
      </c>
    </row>
    <row r="37231" spans="1:8" x14ac:dyDescent="0.35">
      <c r="A37231" t="s">
        <v>25</v>
      </c>
      <c r="B37231" t="s">
        <v>1129</v>
      </c>
      <c r="C37231">
        <v>5</v>
      </c>
      <c r="D37231" t="s">
        <v>580</v>
      </c>
      <c r="E37231" t="s">
        <v>579</v>
      </c>
      <c r="F37231" t="s">
        <v>140</v>
      </c>
      <c r="G37231" t="s">
        <v>140</v>
      </c>
      <c r="H37231" t="s">
        <v>140</v>
      </c>
    </row>
    <row r="37232" spans="1:8" x14ac:dyDescent="0.35">
      <c r="A37232" t="s">
        <v>25</v>
      </c>
      <c r="B37232" t="s">
        <v>1130</v>
      </c>
      <c r="C37232">
        <v>2</v>
      </c>
      <c r="D37232" t="s">
        <v>140</v>
      </c>
      <c r="E37232" t="s">
        <v>177</v>
      </c>
      <c r="F37232" t="s">
        <v>140</v>
      </c>
      <c r="G37232" t="s">
        <v>140</v>
      </c>
      <c r="H37232" t="s">
        <v>140</v>
      </c>
    </row>
    <row r="37233" spans="1:8" x14ac:dyDescent="0.35">
      <c r="A37233" t="s">
        <v>26</v>
      </c>
      <c r="B37233" t="s">
        <v>1130</v>
      </c>
      <c r="C37233">
        <v>1</v>
      </c>
      <c r="D37233" t="s">
        <v>140</v>
      </c>
      <c r="E37233" t="s">
        <v>140</v>
      </c>
      <c r="F37233" t="s">
        <v>177</v>
      </c>
      <c r="G37233" t="s">
        <v>140</v>
      </c>
      <c r="H37233" t="s">
        <v>140</v>
      </c>
    </row>
    <row r="37234" spans="1:8" x14ac:dyDescent="0.35">
      <c r="A37234" t="s">
        <v>26</v>
      </c>
      <c r="B37234" t="s">
        <v>1131</v>
      </c>
      <c r="C37234">
        <v>1</v>
      </c>
      <c r="D37234" t="s">
        <v>140</v>
      </c>
      <c r="E37234" t="s">
        <v>177</v>
      </c>
      <c r="F37234" t="s">
        <v>140</v>
      </c>
      <c r="G37234" t="s">
        <v>140</v>
      </c>
      <c r="H37234" t="s">
        <v>140</v>
      </c>
    </row>
    <row r="37235" spans="1:8" x14ac:dyDescent="0.35">
      <c r="A37235" t="s">
        <v>27</v>
      </c>
      <c r="B37235" t="s">
        <v>1130</v>
      </c>
      <c r="C37235">
        <v>3</v>
      </c>
      <c r="D37235" t="s">
        <v>844</v>
      </c>
      <c r="E37235" t="s">
        <v>528</v>
      </c>
      <c r="F37235" t="s">
        <v>140</v>
      </c>
      <c r="G37235" t="s">
        <v>140</v>
      </c>
      <c r="H37235" t="s">
        <v>140</v>
      </c>
    </row>
    <row r="37236" spans="1:8" x14ac:dyDescent="0.35">
      <c r="A37236" t="s">
        <v>28</v>
      </c>
      <c r="B37236" t="s">
        <v>1129</v>
      </c>
      <c r="C37236">
        <v>3</v>
      </c>
      <c r="D37236" t="s">
        <v>718</v>
      </c>
      <c r="E37236" t="s">
        <v>551</v>
      </c>
      <c r="F37236" t="s">
        <v>384</v>
      </c>
      <c r="G37236" t="s">
        <v>140</v>
      </c>
      <c r="H37236" t="s">
        <v>140</v>
      </c>
    </row>
    <row r="37237" spans="1:8" x14ac:dyDescent="0.35">
      <c r="A37237" t="s">
        <v>28</v>
      </c>
      <c r="B37237" t="s">
        <v>1130</v>
      </c>
      <c r="C37237">
        <v>3</v>
      </c>
      <c r="D37237" t="s">
        <v>140</v>
      </c>
      <c r="E37237" t="s">
        <v>177</v>
      </c>
      <c r="F37237" t="s">
        <v>140</v>
      </c>
      <c r="G37237" t="s">
        <v>140</v>
      </c>
      <c r="H37237" t="s">
        <v>140</v>
      </c>
    </row>
    <row r="37238" spans="1:8" x14ac:dyDescent="0.35">
      <c r="A37238" t="s">
        <v>28</v>
      </c>
      <c r="B37238" t="s">
        <v>1131</v>
      </c>
      <c r="C37238">
        <v>3</v>
      </c>
      <c r="D37238" t="s">
        <v>389</v>
      </c>
      <c r="E37238" t="s">
        <v>388</v>
      </c>
      <c r="F37238" t="s">
        <v>140</v>
      </c>
      <c r="G37238" t="s">
        <v>140</v>
      </c>
      <c r="H37238" t="s">
        <v>140</v>
      </c>
    </row>
    <row r="37239" spans="1:8" x14ac:dyDescent="0.35">
      <c r="A37239" t="s">
        <v>29</v>
      </c>
      <c r="B37239" t="s">
        <v>1130</v>
      </c>
      <c r="C37239">
        <v>1</v>
      </c>
      <c r="D37239" t="s">
        <v>177</v>
      </c>
      <c r="E37239" t="s">
        <v>140</v>
      </c>
      <c r="F37239" t="s">
        <v>140</v>
      </c>
      <c r="G37239" t="s">
        <v>140</v>
      </c>
      <c r="H37239" t="s">
        <v>140</v>
      </c>
    </row>
    <row r="37240" spans="1:8" x14ac:dyDescent="0.35">
      <c r="A37240" t="s">
        <v>30</v>
      </c>
      <c r="B37240" t="s">
        <v>1130</v>
      </c>
      <c r="C37240">
        <v>3</v>
      </c>
      <c r="D37240" t="s">
        <v>770</v>
      </c>
      <c r="E37240" t="s">
        <v>140</v>
      </c>
      <c r="F37240" t="s">
        <v>771</v>
      </c>
      <c r="G37240" t="s">
        <v>140</v>
      </c>
      <c r="H37240" t="s">
        <v>140</v>
      </c>
    </row>
    <row r="37241" spans="1:8" x14ac:dyDescent="0.35">
      <c r="A37241" t="s">
        <v>31</v>
      </c>
      <c r="B37241" t="s">
        <v>1129</v>
      </c>
      <c r="C37241">
        <v>6</v>
      </c>
      <c r="D37241" t="s">
        <v>545</v>
      </c>
      <c r="E37241" t="s">
        <v>544</v>
      </c>
      <c r="F37241" t="s">
        <v>140</v>
      </c>
      <c r="G37241" t="s">
        <v>140</v>
      </c>
      <c r="H37241" t="s">
        <v>140</v>
      </c>
    </row>
    <row r="37242" spans="1:8" x14ac:dyDescent="0.35">
      <c r="A37242" t="s">
        <v>31</v>
      </c>
      <c r="B37242" t="s">
        <v>1130</v>
      </c>
      <c r="C37242">
        <v>13</v>
      </c>
      <c r="D37242" t="s">
        <v>182</v>
      </c>
      <c r="E37242" t="s">
        <v>183</v>
      </c>
      <c r="F37242" t="s">
        <v>140</v>
      </c>
      <c r="G37242" t="s">
        <v>140</v>
      </c>
      <c r="H37242" t="s">
        <v>140</v>
      </c>
    </row>
    <row r="37243" spans="1:8" x14ac:dyDescent="0.35">
      <c r="A37243" t="s">
        <v>31</v>
      </c>
      <c r="B37243" t="s">
        <v>1131</v>
      </c>
      <c r="C37243">
        <v>22</v>
      </c>
      <c r="D37243" t="s">
        <v>397</v>
      </c>
      <c r="E37243" t="s">
        <v>556</v>
      </c>
      <c r="F37243" t="s">
        <v>1045</v>
      </c>
      <c r="G37243" t="s">
        <v>140</v>
      </c>
      <c r="H37243" t="s">
        <v>140</v>
      </c>
    </row>
    <row r="37244" spans="1:8" x14ac:dyDescent="0.35">
      <c r="A37244" t="s">
        <v>32</v>
      </c>
      <c r="B37244" t="s">
        <v>1129</v>
      </c>
      <c r="C37244">
        <v>71</v>
      </c>
      <c r="D37244" t="s">
        <v>425</v>
      </c>
      <c r="E37244" t="s">
        <v>634</v>
      </c>
      <c r="F37244" t="s">
        <v>942</v>
      </c>
      <c r="G37244" t="s">
        <v>345</v>
      </c>
      <c r="H37244" t="s">
        <v>1009</v>
      </c>
    </row>
    <row r="37245" spans="1:8" x14ac:dyDescent="0.35">
      <c r="A37245" t="s">
        <v>32</v>
      </c>
      <c r="B37245" t="s">
        <v>1130</v>
      </c>
      <c r="C37245">
        <v>106</v>
      </c>
      <c r="D37245" t="s">
        <v>633</v>
      </c>
      <c r="E37245" t="s">
        <v>743</v>
      </c>
      <c r="F37245" t="s">
        <v>755</v>
      </c>
      <c r="G37245" t="s">
        <v>875</v>
      </c>
      <c r="H37245" t="s">
        <v>140</v>
      </c>
    </row>
    <row r="37246" spans="1:8" x14ac:dyDescent="0.35">
      <c r="A37246" t="s">
        <v>32</v>
      </c>
      <c r="B37246" t="s">
        <v>1131</v>
      </c>
      <c r="C37246">
        <v>58</v>
      </c>
      <c r="D37246" t="s">
        <v>248</v>
      </c>
      <c r="E37246" t="s">
        <v>69</v>
      </c>
      <c r="F37246" t="s">
        <v>123</v>
      </c>
      <c r="G37246" t="s">
        <v>838</v>
      </c>
      <c r="H37246" t="s">
        <v>140</v>
      </c>
    </row>
    <row r="37248" spans="1:8" x14ac:dyDescent="0.35">
      <c r="A37248" t="s">
        <v>2521</v>
      </c>
    </row>
    <row r="37249" spans="1:8" x14ac:dyDescent="0.35">
      <c r="A37249" t="s">
        <v>2</v>
      </c>
      <c r="B37249" t="s">
        <v>1141</v>
      </c>
      <c r="C37249" t="s">
        <v>3</v>
      </c>
      <c r="D37249" t="s">
        <v>2491</v>
      </c>
      <c r="E37249" t="s">
        <v>2490</v>
      </c>
      <c r="F37249" t="s">
        <v>2492</v>
      </c>
      <c r="G37249" t="s">
        <v>2493</v>
      </c>
      <c r="H37249" t="s">
        <v>136</v>
      </c>
    </row>
    <row r="37250" spans="1:8" x14ac:dyDescent="0.35">
      <c r="A37250" t="s">
        <v>8</v>
      </c>
      <c r="B37250" t="s">
        <v>1129</v>
      </c>
      <c r="C37250">
        <v>1</v>
      </c>
      <c r="D37250" t="s">
        <v>140</v>
      </c>
      <c r="E37250" t="s">
        <v>177</v>
      </c>
      <c r="F37250" t="s">
        <v>140</v>
      </c>
      <c r="G37250" t="s">
        <v>140</v>
      </c>
      <c r="H37250" t="s">
        <v>140</v>
      </c>
    </row>
    <row r="37251" spans="1:8" x14ac:dyDescent="0.35">
      <c r="A37251" t="s">
        <v>8</v>
      </c>
      <c r="B37251" t="s">
        <v>1130</v>
      </c>
      <c r="C37251">
        <v>3</v>
      </c>
      <c r="D37251" t="s">
        <v>143</v>
      </c>
      <c r="E37251" t="s">
        <v>140</v>
      </c>
      <c r="F37251" t="s">
        <v>142</v>
      </c>
      <c r="G37251" t="s">
        <v>140</v>
      </c>
      <c r="H37251" t="s">
        <v>140</v>
      </c>
    </row>
    <row r="37252" spans="1:8" x14ac:dyDescent="0.35">
      <c r="A37252" t="s">
        <v>8</v>
      </c>
      <c r="B37252" t="s">
        <v>1131</v>
      </c>
      <c r="C37252">
        <v>3</v>
      </c>
      <c r="D37252" t="s">
        <v>365</v>
      </c>
      <c r="E37252" t="s">
        <v>140</v>
      </c>
      <c r="F37252" t="s">
        <v>364</v>
      </c>
      <c r="G37252" t="s">
        <v>140</v>
      </c>
      <c r="H37252" t="s">
        <v>140</v>
      </c>
    </row>
    <row r="37253" spans="1:8" x14ac:dyDescent="0.35">
      <c r="A37253" t="s">
        <v>9</v>
      </c>
      <c r="B37253" t="s">
        <v>1130</v>
      </c>
      <c r="C37253">
        <v>1</v>
      </c>
      <c r="D37253" t="s">
        <v>177</v>
      </c>
      <c r="E37253" t="s">
        <v>140</v>
      </c>
      <c r="F37253" t="s">
        <v>140</v>
      </c>
      <c r="G37253" t="s">
        <v>140</v>
      </c>
      <c r="H37253" t="s">
        <v>140</v>
      </c>
    </row>
    <row r="37254" spans="1:8" x14ac:dyDescent="0.35">
      <c r="A37254" t="s">
        <v>10</v>
      </c>
      <c r="B37254" t="s">
        <v>1129</v>
      </c>
      <c r="C37254">
        <v>2</v>
      </c>
      <c r="D37254" t="s">
        <v>177</v>
      </c>
      <c r="E37254" t="s">
        <v>140</v>
      </c>
      <c r="F37254" t="s">
        <v>140</v>
      </c>
      <c r="G37254" t="s">
        <v>140</v>
      </c>
      <c r="H37254" t="s">
        <v>140</v>
      </c>
    </row>
    <row r="37255" spans="1:8" x14ac:dyDescent="0.35">
      <c r="A37255" t="s">
        <v>11</v>
      </c>
      <c r="B37255" t="s">
        <v>339</v>
      </c>
    </row>
    <row r="37256" spans="1:8" x14ac:dyDescent="0.35">
      <c r="A37256" t="s">
        <v>12</v>
      </c>
      <c r="B37256" t="s">
        <v>1129</v>
      </c>
      <c r="C37256">
        <v>1</v>
      </c>
      <c r="D37256" t="s">
        <v>177</v>
      </c>
      <c r="E37256" t="s">
        <v>140</v>
      </c>
      <c r="F37256" t="s">
        <v>140</v>
      </c>
      <c r="G37256" t="s">
        <v>140</v>
      </c>
      <c r="H37256" t="s">
        <v>140</v>
      </c>
    </row>
    <row r="37257" spans="1:8" x14ac:dyDescent="0.35">
      <c r="A37257" t="s">
        <v>12</v>
      </c>
      <c r="B37257" t="s">
        <v>1130</v>
      </c>
      <c r="C37257">
        <v>2</v>
      </c>
      <c r="D37257" t="s">
        <v>520</v>
      </c>
      <c r="E37257" t="s">
        <v>140</v>
      </c>
      <c r="F37257" t="s">
        <v>521</v>
      </c>
      <c r="G37257" t="s">
        <v>140</v>
      </c>
      <c r="H37257" t="s">
        <v>140</v>
      </c>
    </row>
    <row r="37258" spans="1:8" x14ac:dyDescent="0.35">
      <c r="A37258" t="s">
        <v>12</v>
      </c>
      <c r="B37258" t="s">
        <v>1131</v>
      </c>
      <c r="C37258">
        <v>3</v>
      </c>
      <c r="D37258" t="s">
        <v>468</v>
      </c>
      <c r="E37258" t="s">
        <v>140</v>
      </c>
      <c r="F37258" t="s">
        <v>467</v>
      </c>
      <c r="G37258" t="s">
        <v>140</v>
      </c>
      <c r="H37258" t="s">
        <v>140</v>
      </c>
    </row>
    <row r="37259" spans="1:8" x14ac:dyDescent="0.35">
      <c r="A37259" t="s">
        <v>13</v>
      </c>
      <c r="B37259" t="s">
        <v>1129</v>
      </c>
      <c r="C37259">
        <v>5</v>
      </c>
      <c r="D37259" t="s">
        <v>236</v>
      </c>
      <c r="E37259" t="s">
        <v>140</v>
      </c>
      <c r="F37259" t="s">
        <v>237</v>
      </c>
      <c r="G37259" t="s">
        <v>140</v>
      </c>
      <c r="H37259" t="s">
        <v>140</v>
      </c>
    </row>
    <row r="37260" spans="1:8" x14ac:dyDescent="0.35">
      <c r="A37260" t="s">
        <v>13</v>
      </c>
      <c r="B37260" t="s">
        <v>1130</v>
      </c>
      <c r="C37260">
        <v>1</v>
      </c>
      <c r="D37260" t="s">
        <v>177</v>
      </c>
      <c r="E37260" t="s">
        <v>140</v>
      </c>
      <c r="F37260" t="s">
        <v>140</v>
      </c>
      <c r="G37260" t="s">
        <v>140</v>
      </c>
      <c r="H37260" t="s">
        <v>140</v>
      </c>
    </row>
    <row r="37261" spans="1:8" x14ac:dyDescent="0.35">
      <c r="A37261" t="s">
        <v>13</v>
      </c>
      <c r="B37261" t="s">
        <v>1131</v>
      </c>
      <c r="C37261">
        <v>6</v>
      </c>
      <c r="D37261" t="s">
        <v>1057</v>
      </c>
      <c r="E37261" t="s">
        <v>140</v>
      </c>
      <c r="F37261" t="s">
        <v>1115</v>
      </c>
      <c r="G37261" t="s">
        <v>140</v>
      </c>
      <c r="H37261" t="s">
        <v>140</v>
      </c>
    </row>
    <row r="37262" spans="1:8" x14ac:dyDescent="0.35">
      <c r="A37262" t="s">
        <v>14</v>
      </c>
      <c r="B37262" t="s">
        <v>1129</v>
      </c>
      <c r="C37262">
        <v>2</v>
      </c>
      <c r="D37262" t="s">
        <v>140</v>
      </c>
      <c r="E37262" t="s">
        <v>140</v>
      </c>
      <c r="F37262" t="s">
        <v>471</v>
      </c>
      <c r="G37262" t="s">
        <v>472</v>
      </c>
      <c r="H37262" t="s">
        <v>140</v>
      </c>
    </row>
    <row r="37263" spans="1:8" x14ac:dyDescent="0.35">
      <c r="A37263" t="s">
        <v>14</v>
      </c>
      <c r="B37263" t="s">
        <v>1130</v>
      </c>
      <c r="C37263">
        <v>1</v>
      </c>
      <c r="D37263" t="s">
        <v>140</v>
      </c>
      <c r="E37263" t="s">
        <v>177</v>
      </c>
      <c r="F37263" t="s">
        <v>140</v>
      </c>
      <c r="G37263" t="s">
        <v>140</v>
      </c>
      <c r="H37263" t="s">
        <v>140</v>
      </c>
    </row>
    <row r="37264" spans="1:8" x14ac:dyDescent="0.35">
      <c r="A37264" t="s">
        <v>14</v>
      </c>
      <c r="B37264" t="s">
        <v>1131</v>
      </c>
      <c r="C37264">
        <v>1</v>
      </c>
      <c r="D37264" t="s">
        <v>140</v>
      </c>
      <c r="E37264" t="s">
        <v>140</v>
      </c>
      <c r="F37264" t="s">
        <v>177</v>
      </c>
      <c r="G37264" t="s">
        <v>140</v>
      </c>
      <c r="H37264" t="s">
        <v>140</v>
      </c>
    </row>
    <row r="37265" spans="1:8" x14ac:dyDescent="0.35">
      <c r="A37265" t="s">
        <v>15</v>
      </c>
      <c r="B37265" t="s">
        <v>1130</v>
      </c>
      <c r="C37265">
        <v>1</v>
      </c>
      <c r="D37265" t="s">
        <v>177</v>
      </c>
      <c r="E37265" t="s">
        <v>140</v>
      </c>
      <c r="F37265" t="s">
        <v>140</v>
      </c>
      <c r="G37265" t="s">
        <v>140</v>
      </c>
      <c r="H37265" t="s">
        <v>140</v>
      </c>
    </row>
    <row r="37266" spans="1:8" x14ac:dyDescent="0.35">
      <c r="A37266" t="s">
        <v>16</v>
      </c>
      <c r="B37266" t="s">
        <v>1129</v>
      </c>
      <c r="C37266">
        <v>1</v>
      </c>
      <c r="D37266" t="s">
        <v>177</v>
      </c>
      <c r="E37266" t="s">
        <v>140</v>
      </c>
      <c r="F37266" t="s">
        <v>140</v>
      </c>
      <c r="G37266" t="s">
        <v>140</v>
      </c>
      <c r="H37266" t="s">
        <v>140</v>
      </c>
    </row>
    <row r="37267" spans="1:8" x14ac:dyDescent="0.35">
      <c r="A37267" t="s">
        <v>17</v>
      </c>
      <c r="B37267" t="s">
        <v>339</v>
      </c>
    </row>
    <row r="37268" spans="1:8" x14ac:dyDescent="0.35">
      <c r="A37268" t="s">
        <v>18</v>
      </c>
      <c r="B37268" t="s">
        <v>1129</v>
      </c>
      <c r="C37268">
        <v>2</v>
      </c>
      <c r="D37268" t="s">
        <v>629</v>
      </c>
      <c r="E37268" t="s">
        <v>628</v>
      </c>
      <c r="F37268" t="s">
        <v>140</v>
      </c>
      <c r="G37268" t="s">
        <v>140</v>
      </c>
      <c r="H37268" t="s">
        <v>140</v>
      </c>
    </row>
    <row r="37269" spans="1:8" x14ac:dyDescent="0.35">
      <c r="A37269" t="s">
        <v>18</v>
      </c>
      <c r="B37269" t="s">
        <v>1130</v>
      </c>
      <c r="C37269">
        <v>6</v>
      </c>
      <c r="D37269" t="s">
        <v>60</v>
      </c>
      <c r="E37269" t="s">
        <v>140</v>
      </c>
      <c r="F37269" t="s">
        <v>785</v>
      </c>
      <c r="G37269" t="s">
        <v>140</v>
      </c>
      <c r="H37269" t="s">
        <v>465</v>
      </c>
    </row>
    <row r="37270" spans="1:8" x14ac:dyDescent="0.35">
      <c r="A37270" t="s">
        <v>18</v>
      </c>
      <c r="B37270" t="s">
        <v>1131</v>
      </c>
      <c r="C37270">
        <v>2</v>
      </c>
      <c r="D37270" t="s">
        <v>50</v>
      </c>
      <c r="E37270" t="s">
        <v>140</v>
      </c>
      <c r="F37270" t="s">
        <v>51</v>
      </c>
      <c r="G37270" t="s">
        <v>140</v>
      </c>
      <c r="H37270" t="s">
        <v>140</v>
      </c>
    </row>
    <row r="37271" spans="1:8" x14ac:dyDescent="0.35">
      <c r="A37271" t="s">
        <v>19</v>
      </c>
      <c r="B37271" t="s">
        <v>1130</v>
      </c>
      <c r="C37271">
        <v>2</v>
      </c>
      <c r="D37271" t="s">
        <v>140</v>
      </c>
      <c r="E37271" t="s">
        <v>140</v>
      </c>
      <c r="F37271" t="s">
        <v>177</v>
      </c>
      <c r="G37271" t="s">
        <v>140</v>
      </c>
      <c r="H37271" t="s">
        <v>140</v>
      </c>
    </row>
    <row r="37272" spans="1:8" x14ac:dyDescent="0.35">
      <c r="A37272" t="s">
        <v>19</v>
      </c>
      <c r="B37272" t="s">
        <v>1131</v>
      </c>
      <c r="C37272">
        <v>1</v>
      </c>
      <c r="D37272" t="s">
        <v>140</v>
      </c>
      <c r="E37272" t="s">
        <v>140</v>
      </c>
      <c r="F37272" t="s">
        <v>177</v>
      </c>
      <c r="G37272" t="s">
        <v>140</v>
      </c>
      <c r="H37272" t="s">
        <v>140</v>
      </c>
    </row>
    <row r="37273" spans="1:8" x14ac:dyDescent="0.35">
      <c r="A37273" t="s">
        <v>20</v>
      </c>
      <c r="B37273" t="s">
        <v>1129</v>
      </c>
      <c r="C37273">
        <v>1</v>
      </c>
      <c r="D37273" t="s">
        <v>177</v>
      </c>
      <c r="E37273" t="s">
        <v>140</v>
      </c>
      <c r="F37273" t="s">
        <v>140</v>
      </c>
      <c r="G37273" t="s">
        <v>140</v>
      </c>
      <c r="H37273" t="s">
        <v>140</v>
      </c>
    </row>
    <row r="37274" spans="1:8" x14ac:dyDescent="0.35">
      <c r="A37274" t="s">
        <v>20</v>
      </c>
      <c r="B37274" t="s">
        <v>1130</v>
      </c>
      <c r="C37274">
        <v>1</v>
      </c>
      <c r="D37274" t="s">
        <v>177</v>
      </c>
      <c r="E37274" t="s">
        <v>140</v>
      </c>
      <c r="F37274" t="s">
        <v>140</v>
      </c>
      <c r="G37274" t="s">
        <v>140</v>
      </c>
      <c r="H37274" t="s">
        <v>140</v>
      </c>
    </row>
    <row r="37275" spans="1:8" x14ac:dyDescent="0.35">
      <c r="A37275" t="s">
        <v>20</v>
      </c>
      <c r="B37275" t="s">
        <v>1131</v>
      </c>
      <c r="C37275">
        <v>1</v>
      </c>
      <c r="D37275" t="s">
        <v>177</v>
      </c>
      <c r="E37275" t="s">
        <v>140</v>
      </c>
      <c r="F37275" t="s">
        <v>140</v>
      </c>
      <c r="G37275" t="s">
        <v>140</v>
      </c>
      <c r="H37275" t="s">
        <v>140</v>
      </c>
    </row>
    <row r="37276" spans="1:8" x14ac:dyDescent="0.35">
      <c r="A37276" t="s">
        <v>21</v>
      </c>
      <c r="B37276" t="s">
        <v>1129</v>
      </c>
      <c r="C37276">
        <v>1</v>
      </c>
      <c r="D37276" t="s">
        <v>140</v>
      </c>
      <c r="E37276" t="s">
        <v>140</v>
      </c>
      <c r="F37276" t="s">
        <v>177</v>
      </c>
      <c r="G37276" t="s">
        <v>140</v>
      </c>
      <c r="H37276" t="s">
        <v>140</v>
      </c>
    </row>
    <row r="37277" spans="1:8" x14ac:dyDescent="0.35">
      <c r="A37277" t="s">
        <v>21</v>
      </c>
      <c r="B37277" t="s">
        <v>1131</v>
      </c>
      <c r="C37277">
        <v>1</v>
      </c>
      <c r="D37277" t="s">
        <v>177</v>
      </c>
      <c r="E37277" t="s">
        <v>140</v>
      </c>
      <c r="F37277" t="s">
        <v>140</v>
      </c>
      <c r="G37277" t="s">
        <v>140</v>
      </c>
      <c r="H37277" t="s">
        <v>140</v>
      </c>
    </row>
    <row r="37278" spans="1:8" x14ac:dyDescent="0.35">
      <c r="A37278" t="s">
        <v>22</v>
      </c>
      <c r="B37278" t="s">
        <v>1129</v>
      </c>
      <c r="C37278">
        <v>1</v>
      </c>
      <c r="D37278" t="s">
        <v>177</v>
      </c>
      <c r="E37278" t="s">
        <v>140</v>
      </c>
      <c r="F37278" t="s">
        <v>140</v>
      </c>
      <c r="G37278" t="s">
        <v>140</v>
      </c>
      <c r="H37278" t="s">
        <v>140</v>
      </c>
    </row>
    <row r="37279" spans="1:8" x14ac:dyDescent="0.35">
      <c r="A37279" t="s">
        <v>22</v>
      </c>
      <c r="B37279" t="s">
        <v>1130</v>
      </c>
      <c r="C37279">
        <v>1</v>
      </c>
      <c r="D37279" t="s">
        <v>140</v>
      </c>
      <c r="E37279" t="s">
        <v>177</v>
      </c>
      <c r="F37279" t="s">
        <v>140</v>
      </c>
      <c r="G37279" t="s">
        <v>140</v>
      </c>
      <c r="H37279" t="s">
        <v>140</v>
      </c>
    </row>
    <row r="37280" spans="1:8" x14ac:dyDescent="0.35">
      <c r="A37280" t="s">
        <v>23</v>
      </c>
      <c r="B37280" t="s">
        <v>1130</v>
      </c>
      <c r="C37280">
        <v>3</v>
      </c>
      <c r="D37280" t="s">
        <v>655</v>
      </c>
      <c r="E37280" t="s">
        <v>140</v>
      </c>
      <c r="F37280" t="s">
        <v>656</v>
      </c>
      <c r="G37280" t="s">
        <v>140</v>
      </c>
      <c r="H37280" t="s">
        <v>140</v>
      </c>
    </row>
    <row r="37281" spans="1:8" x14ac:dyDescent="0.35">
      <c r="A37281" t="s">
        <v>23</v>
      </c>
      <c r="B37281" t="s">
        <v>1131</v>
      </c>
      <c r="C37281">
        <v>3</v>
      </c>
      <c r="D37281" t="s">
        <v>177</v>
      </c>
      <c r="E37281" t="s">
        <v>140</v>
      </c>
      <c r="F37281" t="s">
        <v>140</v>
      </c>
      <c r="G37281" t="s">
        <v>140</v>
      </c>
      <c r="H37281" t="s">
        <v>140</v>
      </c>
    </row>
    <row r="37282" spans="1:8" x14ac:dyDescent="0.35">
      <c r="A37282" t="s">
        <v>24</v>
      </c>
      <c r="B37282" t="s">
        <v>1129</v>
      </c>
      <c r="C37282">
        <v>3</v>
      </c>
      <c r="D37282" t="s">
        <v>828</v>
      </c>
      <c r="E37282" t="s">
        <v>140</v>
      </c>
      <c r="F37282" t="s">
        <v>140</v>
      </c>
      <c r="G37282" t="s">
        <v>827</v>
      </c>
      <c r="H37282" t="s">
        <v>140</v>
      </c>
    </row>
    <row r="37283" spans="1:8" x14ac:dyDescent="0.35">
      <c r="A37283" t="s">
        <v>24</v>
      </c>
      <c r="B37283" t="s">
        <v>1130</v>
      </c>
      <c r="C37283">
        <v>1</v>
      </c>
      <c r="D37283" t="s">
        <v>140</v>
      </c>
      <c r="E37283" t="s">
        <v>140</v>
      </c>
      <c r="F37283" t="s">
        <v>140</v>
      </c>
      <c r="G37283" t="s">
        <v>177</v>
      </c>
      <c r="H37283" t="s">
        <v>140</v>
      </c>
    </row>
    <row r="37284" spans="1:8" x14ac:dyDescent="0.35">
      <c r="A37284" t="s">
        <v>25</v>
      </c>
      <c r="B37284" t="s">
        <v>1129</v>
      </c>
      <c r="C37284">
        <v>1</v>
      </c>
      <c r="D37284" t="s">
        <v>177</v>
      </c>
      <c r="E37284" t="s">
        <v>140</v>
      </c>
      <c r="F37284" t="s">
        <v>140</v>
      </c>
      <c r="G37284" t="s">
        <v>140</v>
      </c>
      <c r="H37284" t="s">
        <v>140</v>
      </c>
    </row>
    <row r="37285" spans="1:8" x14ac:dyDescent="0.35">
      <c r="A37285" t="s">
        <v>25</v>
      </c>
      <c r="B37285" t="s">
        <v>1130</v>
      </c>
      <c r="C37285">
        <v>2</v>
      </c>
      <c r="D37285" t="s">
        <v>177</v>
      </c>
      <c r="E37285" t="s">
        <v>140</v>
      </c>
      <c r="F37285" t="s">
        <v>140</v>
      </c>
      <c r="G37285" t="s">
        <v>140</v>
      </c>
      <c r="H37285" t="s">
        <v>140</v>
      </c>
    </row>
    <row r="37286" spans="1:8" x14ac:dyDescent="0.35">
      <c r="A37286" t="s">
        <v>26</v>
      </c>
      <c r="B37286" t="s">
        <v>1130</v>
      </c>
      <c r="C37286">
        <v>2</v>
      </c>
      <c r="D37286" t="s">
        <v>610</v>
      </c>
      <c r="E37286" t="s">
        <v>140</v>
      </c>
      <c r="F37286" t="s">
        <v>610</v>
      </c>
      <c r="G37286" t="s">
        <v>140</v>
      </c>
      <c r="H37286" t="s">
        <v>140</v>
      </c>
    </row>
    <row r="37287" spans="1:8" x14ac:dyDescent="0.35">
      <c r="A37287" t="s">
        <v>27</v>
      </c>
      <c r="B37287" t="s">
        <v>1129</v>
      </c>
      <c r="C37287">
        <v>1</v>
      </c>
      <c r="D37287" t="s">
        <v>177</v>
      </c>
      <c r="E37287" t="s">
        <v>140</v>
      </c>
      <c r="F37287" t="s">
        <v>140</v>
      </c>
      <c r="G37287" t="s">
        <v>140</v>
      </c>
      <c r="H37287" t="s">
        <v>140</v>
      </c>
    </row>
    <row r="37288" spans="1:8" x14ac:dyDescent="0.35">
      <c r="A37288" t="s">
        <v>27</v>
      </c>
      <c r="B37288" t="s">
        <v>1130</v>
      </c>
      <c r="C37288">
        <v>1</v>
      </c>
      <c r="D37288" t="s">
        <v>177</v>
      </c>
      <c r="E37288" t="s">
        <v>140</v>
      </c>
      <c r="F37288" t="s">
        <v>140</v>
      </c>
      <c r="G37288" t="s">
        <v>140</v>
      </c>
      <c r="H37288" t="s">
        <v>140</v>
      </c>
    </row>
    <row r="37289" spans="1:8" x14ac:dyDescent="0.35">
      <c r="A37289" t="s">
        <v>28</v>
      </c>
      <c r="B37289" t="s">
        <v>1129</v>
      </c>
      <c r="C37289">
        <v>1</v>
      </c>
      <c r="D37289" t="s">
        <v>177</v>
      </c>
      <c r="E37289" t="s">
        <v>140</v>
      </c>
      <c r="F37289" t="s">
        <v>140</v>
      </c>
      <c r="G37289" t="s">
        <v>140</v>
      </c>
      <c r="H37289" t="s">
        <v>140</v>
      </c>
    </row>
    <row r="37290" spans="1:8" x14ac:dyDescent="0.35">
      <c r="A37290" t="s">
        <v>28</v>
      </c>
      <c r="B37290" t="s">
        <v>1130</v>
      </c>
      <c r="C37290">
        <v>3</v>
      </c>
      <c r="D37290" t="s">
        <v>513</v>
      </c>
      <c r="E37290" t="s">
        <v>512</v>
      </c>
      <c r="F37290" t="s">
        <v>140</v>
      </c>
      <c r="G37290" t="s">
        <v>140</v>
      </c>
      <c r="H37290" t="s">
        <v>140</v>
      </c>
    </row>
    <row r="37291" spans="1:8" x14ac:dyDescent="0.35">
      <c r="A37291" t="s">
        <v>29</v>
      </c>
      <c r="B37291" t="s">
        <v>1130</v>
      </c>
      <c r="C37291">
        <v>1</v>
      </c>
      <c r="D37291" t="s">
        <v>177</v>
      </c>
      <c r="E37291" t="s">
        <v>140</v>
      </c>
      <c r="F37291" t="s">
        <v>140</v>
      </c>
      <c r="G37291" t="s">
        <v>140</v>
      </c>
      <c r="H37291" t="s">
        <v>140</v>
      </c>
    </row>
    <row r="37292" spans="1:8" x14ac:dyDescent="0.35">
      <c r="A37292" t="s">
        <v>30</v>
      </c>
      <c r="B37292" t="s">
        <v>1130</v>
      </c>
      <c r="C37292">
        <v>1</v>
      </c>
      <c r="D37292" t="s">
        <v>140</v>
      </c>
      <c r="E37292" t="s">
        <v>140</v>
      </c>
      <c r="F37292" t="s">
        <v>177</v>
      </c>
      <c r="G37292" t="s">
        <v>140</v>
      </c>
      <c r="H37292" t="s">
        <v>140</v>
      </c>
    </row>
    <row r="37293" spans="1:8" x14ac:dyDescent="0.35">
      <c r="A37293" t="s">
        <v>30</v>
      </c>
      <c r="B37293" t="s">
        <v>1131</v>
      </c>
      <c r="C37293">
        <v>1</v>
      </c>
      <c r="D37293" t="s">
        <v>140</v>
      </c>
      <c r="E37293" t="s">
        <v>140</v>
      </c>
      <c r="F37293" t="s">
        <v>177</v>
      </c>
      <c r="G37293" t="s">
        <v>140</v>
      </c>
      <c r="H37293" t="s">
        <v>140</v>
      </c>
    </row>
    <row r="37294" spans="1:8" x14ac:dyDescent="0.35">
      <c r="A37294" t="s">
        <v>31</v>
      </c>
      <c r="B37294" t="s">
        <v>1129</v>
      </c>
      <c r="C37294">
        <v>3</v>
      </c>
      <c r="D37294" t="s">
        <v>463</v>
      </c>
      <c r="E37294" t="s">
        <v>140</v>
      </c>
      <c r="F37294" t="s">
        <v>464</v>
      </c>
      <c r="G37294" t="s">
        <v>140</v>
      </c>
      <c r="H37294" t="s">
        <v>140</v>
      </c>
    </row>
    <row r="37295" spans="1:8" x14ac:dyDescent="0.35">
      <c r="A37295" t="s">
        <v>31</v>
      </c>
      <c r="B37295" t="s">
        <v>1130</v>
      </c>
      <c r="C37295">
        <v>3</v>
      </c>
      <c r="D37295" t="s">
        <v>177</v>
      </c>
      <c r="E37295" t="s">
        <v>140</v>
      </c>
      <c r="F37295" t="s">
        <v>140</v>
      </c>
      <c r="G37295" t="s">
        <v>140</v>
      </c>
      <c r="H37295" t="s">
        <v>140</v>
      </c>
    </row>
    <row r="37296" spans="1:8" x14ac:dyDescent="0.35">
      <c r="A37296" t="s">
        <v>31</v>
      </c>
      <c r="B37296" t="s">
        <v>1131</v>
      </c>
      <c r="C37296">
        <v>6</v>
      </c>
      <c r="D37296" t="s">
        <v>630</v>
      </c>
      <c r="E37296" t="s">
        <v>140</v>
      </c>
      <c r="F37296" t="s">
        <v>631</v>
      </c>
      <c r="G37296" t="s">
        <v>140</v>
      </c>
      <c r="H37296" t="s">
        <v>140</v>
      </c>
    </row>
    <row r="37297" spans="1:14" x14ac:dyDescent="0.35">
      <c r="A37297" t="s">
        <v>32</v>
      </c>
      <c r="B37297" t="s">
        <v>1129</v>
      </c>
      <c r="C37297">
        <v>26</v>
      </c>
      <c r="D37297" t="s">
        <v>72</v>
      </c>
      <c r="E37297" t="s">
        <v>1066</v>
      </c>
      <c r="F37297" t="s">
        <v>1076</v>
      </c>
      <c r="G37297" t="s">
        <v>115</v>
      </c>
      <c r="H37297" t="s">
        <v>140</v>
      </c>
    </row>
    <row r="37298" spans="1:14" x14ac:dyDescent="0.35">
      <c r="A37298" t="s">
        <v>32</v>
      </c>
      <c r="B37298" t="s">
        <v>1130</v>
      </c>
      <c r="C37298">
        <v>36</v>
      </c>
      <c r="D37298" t="s">
        <v>482</v>
      </c>
      <c r="E37298" t="s">
        <v>1069</v>
      </c>
      <c r="F37298" t="s">
        <v>1100</v>
      </c>
      <c r="G37298" t="s">
        <v>87</v>
      </c>
      <c r="H37298" t="s">
        <v>1073</v>
      </c>
    </row>
    <row r="37299" spans="1:14" x14ac:dyDescent="0.35">
      <c r="A37299" t="s">
        <v>32</v>
      </c>
      <c r="B37299" t="s">
        <v>1131</v>
      </c>
      <c r="C37299">
        <v>28</v>
      </c>
      <c r="D37299" t="s">
        <v>486</v>
      </c>
      <c r="E37299" t="s">
        <v>140</v>
      </c>
      <c r="F37299" t="s">
        <v>487</v>
      </c>
      <c r="G37299" t="s">
        <v>140</v>
      </c>
      <c r="H37299" t="s">
        <v>140</v>
      </c>
    </row>
    <row r="37301" spans="1:14" x14ac:dyDescent="0.35">
      <c r="A37301" t="s">
        <v>2522</v>
      </c>
    </row>
    <row r="37302" spans="1:14" x14ac:dyDescent="0.35">
      <c r="A37302" t="s">
        <v>2</v>
      </c>
      <c r="B37302" t="s">
        <v>3</v>
      </c>
      <c r="C37302" t="s">
        <v>2523</v>
      </c>
      <c r="D37302" t="s">
        <v>2524</v>
      </c>
      <c r="E37302" t="s">
        <v>2525</v>
      </c>
      <c r="F37302" t="s">
        <v>2526</v>
      </c>
      <c r="G37302" t="s">
        <v>2527</v>
      </c>
      <c r="H37302" t="s">
        <v>2528</v>
      </c>
      <c r="I37302" t="s">
        <v>2529</v>
      </c>
      <c r="J37302" t="s">
        <v>2530</v>
      </c>
      <c r="K37302" t="s">
        <v>2531</v>
      </c>
      <c r="L37302" t="s">
        <v>2532</v>
      </c>
      <c r="M37302" t="s">
        <v>136</v>
      </c>
      <c r="N37302" t="s">
        <v>1376</v>
      </c>
    </row>
    <row r="37303" spans="1:14" x14ac:dyDescent="0.35">
      <c r="A37303" t="s">
        <v>8</v>
      </c>
    </row>
    <row r="37304" spans="1:14" x14ac:dyDescent="0.35">
      <c r="A37304" t="s">
        <v>9</v>
      </c>
      <c r="B37304">
        <v>1</v>
      </c>
      <c r="C37304" t="s">
        <v>177</v>
      </c>
      <c r="D37304" t="s">
        <v>140</v>
      </c>
      <c r="E37304" t="s">
        <v>140</v>
      </c>
      <c r="F37304" t="s">
        <v>140</v>
      </c>
      <c r="G37304" t="s">
        <v>140</v>
      </c>
      <c r="H37304" t="s">
        <v>140</v>
      </c>
      <c r="I37304" t="s">
        <v>140</v>
      </c>
      <c r="J37304" t="s">
        <v>140</v>
      </c>
      <c r="K37304" t="s">
        <v>140</v>
      </c>
      <c r="L37304" t="s">
        <v>140</v>
      </c>
      <c r="M37304" t="s">
        <v>140</v>
      </c>
      <c r="N37304" t="s">
        <v>140</v>
      </c>
    </row>
    <row r="37305" spans="1:14" x14ac:dyDescent="0.35">
      <c r="A37305" t="s">
        <v>10</v>
      </c>
      <c r="B37305">
        <v>1</v>
      </c>
      <c r="C37305" t="s">
        <v>140</v>
      </c>
      <c r="D37305" t="s">
        <v>177</v>
      </c>
      <c r="E37305" t="s">
        <v>140</v>
      </c>
      <c r="F37305" t="s">
        <v>140</v>
      </c>
      <c r="G37305" t="s">
        <v>140</v>
      </c>
      <c r="H37305" t="s">
        <v>140</v>
      </c>
      <c r="I37305" t="s">
        <v>140</v>
      </c>
      <c r="J37305" t="s">
        <v>140</v>
      </c>
      <c r="K37305" t="s">
        <v>140</v>
      </c>
      <c r="L37305" t="s">
        <v>140</v>
      </c>
      <c r="M37305" t="s">
        <v>140</v>
      </c>
      <c r="N37305" t="s">
        <v>140</v>
      </c>
    </row>
    <row r="37306" spans="1:14" x14ac:dyDescent="0.35">
      <c r="A37306" t="s">
        <v>11</v>
      </c>
    </row>
    <row r="37307" spans="1:14" x14ac:dyDescent="0.35">
      <c r="A37307" t="s">
        <v>12</v>
      </c>
      <c r="B37307">
        <v>6</v>
      </c>
      <c r="C37307" t="s">
        <v>523</v>
      </c>
      <c r="D37307" t="s">
        <v>853</v>
      </c>
      <c r="E37307" t="s">
        <v>140</v>
      </c>
      <c r="F37307" t="s">
        <v>140</v>
      </c>
      <c r="G37307" t="s">
        <v>522</v>
      </c>
      <c r="H37307" t="s">
        <v>522</v>
      </c>
      <c r="I37307" t="s">
        <v>140</v>
      </c>
      <c r="J37307" t="s">
        <v>140</v>
      </c>
      <c r="K37307" t="s">
        <v>140</v>
      </c>
      <c r="L37307" t="s">
        <v>140</v>
      </c>
      <c r="M37307" t="s">
        <v>140</v>
      </c>
      <c r="N37307" t="s">
        <v>140</v>
      </c>
    </row>
    <row r="37308" spans="1:14" x14ac:dyDescent="0.35">
      <c r="A37308" t="s">
        <v>13</v>
      </c>
      <c r="B37308">
        <v>14</v>
      </c>
      <c r="C37308" t="s">
        <v>448</v>
      </c>
      <c r="D37308" t="s">
        <v>827</v>
      </c>
      <c r="E37308" t="s">
        <v>140</v>
      </c>
      <c r="F37308" t="s">
        <v>140</v>
      </c>
      <c r="G37308" t="s">
        <v>436</v>
      </c>
      <c r="H37308" t="s">
        <v>140</v>
      </c>
      <c r="I37308" t="s">
        <v>915</v>
      </c>
      <c r="J37308" t="s">
        <v>490</v>
      </c>
      <c r="K37308" t="s">
        <v>985</v>
      </c>
      <c r="L37308" t="s">
        <v>140</v>
      </c>
      <c r="M37308" t="s">
        <v>140</v>
      </c>
      <c r="N37308" t="s">
        <v>140</v>
      </c>
    </row>
    <row r="37309" spans="1:14" x14ac:dyDescent="0.35">
      <c r="A37309" t="s">
        <v>14</v>
      </c>
      <c r="B37309">
        <v>4</v>
      </c>
      <c r="C37309" t="s">
        <v>392</v>
      </c>
      <c r="D37309" t="s">
        <v>585</v>
      </c>
      <c r="E37309" t="s">
        <v>140</v>
      </c>
      <c r="F37309" t="s">
        <v>140</v>
      </c>
      <c r="G37309" t="s">
        <v>152</v>
      </c>
      <c r="H37309" t="s">
        <v>140</v>
      </c>
      <c r="I37309" t="s">
        <v>140</v>
      </c>
      <c r="J37309" t="s">
        <v>641</v>
      </c>
      <c r="K37309" t="s">
        <v>140</v>
      </c>
      <c r="L37309" t="s">
        <v>140</v>
      </c>
      <c r="M37309" t="s">
        <v>140</v>
      </c>
      <c r="N37309" t="s">
        <v>140</v>
      </c>
    </row>
    <row r="37310" spans="1:14" x14ac:dyDescent="0.35">
      <c r="A37310" t="s">
        <v>15</v>
      </c>
      <c r="B37310">
        <v>2</v>
      </c>
      <c r="C37310" t="s">
        <v>967</v>
      </c>
      <c r="D37310" t="s">
        <v>140</v>
      </c>
      <c r="E37310" t="s">
        <v>140</v>
      </c>
      <c r="F37310" t="s">
        <v>140</v>
      </c>
      <c r="G37310" t="s">
        <v>140</v>
      </c>
      <c r="H37310" t="s">
        <v>140</v>
      </c>
      <c r="I37310" t="s">
        <v>140</v>
      </c>
      <c r="J37310" t="s">
        <v>140</v>
      </c>
      <c r="K37310" t="s">
        <v>140</v>
      </c>
      <c r="L37310" t="s">
        <v>140</v>
      </c>
      <c r="M37310" t="s">
        <v>140</v>
      </c>
      <c r="N37310" t="s">
        <v>1005</v>
      </c>
    </row>
    <row r="37311" spans="1:14" x14ac:dyDescent="0.35">
      <c r="A37311" t="s">
        <v>16</v>
      </c>
    </row>
    <row r="37312" spans="1:14" x14ac:dyDescent="0.35">
      <c r="A37312" t="s">
        <v>17</v>
      </c>
    </row>
    <row r="37313" spans="1:14" x14ac:dyDescent="0.35">
      <c r="A37313" t="s">
        <v>18</v>
      </c>
      <c r="B37313">
        <v>2</v>
      </c>
      <c r="C37313" t="s">
        <v>140</v>
      </c>
      <c r="D37313" t="s">
        <v>177</v>
      </c>
      <c r="E37313" t="s">
        <v>140</v>
      </c>
      <c r="F37313" t="s">
        <v>140</v>
      </c>
      <c r="G37313" t="s">
        <v>140</v>
      </c>
      <c r="H37313" t="s">
        <v>140</v>
      </c>
      <c r="I37313" t="s">
        <v>140</v>
      </c>
      <c r="J37313" t="s">
        <v>140</v>
      </c>
      <c r="K37313" t="s">
        <v>140</v>
      </c>
      <c r="L37313" t="s">
        <v>140</v>
      </c>
      <c r="M37313" t="s">
        <v>140</v>
      </c>
      <c r="N37313" t="s">
        <v>255</v>
      </c>
    </row>
    <row r="37314" spans="1:14" x14ac:dyDescent="0.35">
      <c r="A37314" t="s">
        <v>19</v>
      </c>
    </row>
    <row r="37315" spans="1:14" x14ac:dyDescent="0.35">
      <c r="A37315" t="s">
        <v>20</v>
      </c>
      <c r="B37315">
        <v>1</v>
      </c>
      <c r="C37315" t="s">
        <v>140</v>
      </c>
      <c r="D37315" t="s">
        <v>177</v>
      </c>
      <c r="E37315" t="s">
        <v>140</v>
      </c>
      <c r="F37315" t="s">
        <v>140</v>
      </c>
      <c r="G37315" t="s">
        <v>177</v>
      </c>
      <c r="H37315" t="s">
        <v>140</v>
      </c>
      <c r="I37315" t="s">
        <v>140</v>
      </c>
      <c r="J37315" t="s">
        <v>140</v>
      </c>
      <c r="K37315" t="s">
        <v>140</v>
      </c>
      <c r="L37315" t="s">
        <v>140</v>
      </c>
      <c r="M37315" t="s">
        <v>140</v>
      </c>
      <c r="N37315" t="s">
        <v>140</v>
      </c>
    </row>
    <row r="37316" spans="1:14" x14ac:dyDescent="0.35">
      <c r="A37316" t="s">
        <v>21</v>
      </c>
      <c r="B37316">
        <v>1</v>
      </c>
      <c r="C37316" t="s">
        <v>140</v>
      </c>
      <c r="D37316" t="s">
        <v>177</v>
      </c>
      <c r="E37316" t="s">
        <v>140</v>
      </c>
      <c r="F37316" t="s">
        <v>140</v>
      </c>
      <c r="G37316" t="s">
        <v>140</v>
      </c>
      <c r="H37316" t="s">
        <v>140</v>
      </c>
      <c r="I37316" t="s">
        <v>140</v>
      </c>
      <c r="J37316" t="s">
        <v>140</v>
      </c>
      <c r="K37316" t="s">
        <v>140</v>
      </c>
      <c r="L37316" t="s">
        <v>140</v>
      </c>
      <c r="M37316" t="s">
        <v>140</v>
      </c>
      <c r="N37316" t="s">
        <v>140</v>
      </c>
    </row>
    <row r="37317" spans="1:14" x14ac:dyDescent="0.35">
      <c r="A37317" t="s">
        <v>22</v>
      </c>
    </row>
    <row r="37318" spans="1:14" x14ac:dyDescent="0.35">
      <c r="A37318" t="s">
        <v>23</v>
      </c>
      <c r="B37318">
        <v>2</v>
      </c>
      <c r="C37318" t="s">
        <v>994</v>
      </c>
      <c r="D37318" t="s">
        <v>995</v>
      </c>
      <c r="E37318" t="s">
        <v>995</v>
      </c>
      <c r="F37318" t="s">
        <v>140</v>
      </c>
      <c r="G37318" t="s">
        <v>140</v>
      </c>
      <c r="H37318" t="s">
        <v>140</v>
      </c>
      <c r="I37318" t="s">
        <v>140</v>
      </c>
      <c r="J37318" t="s">
        <v>140</v>
      </c>
      <c r="K37318" t="s">
        <v>140</v>
      </c>
      <c r="L37318" t="s">
        <v>140</v>
      </c>
      <c r="M37318" t="s">
        <v>140</v>
      </c>
      <c r="N37318" t="s">
        <v>140</v>
      </c>
    </row>
    <row r="37319" spans="1:14" x14ac:dyDescent="0.35">
      <c r="A37319" t="s">
        <v>24</v>
      </c>
    </row>
    <row r="37320" spans="1:14" x14ac:dyDescent="0.35">
      <c r="A37320" t="s">
        <v>25</v>
      </c>
    </row>
    <row r="37321" spans="1:14" x14ac:dyDescent="0.35">
      <c r="A37321" t="s">
        <v>26</v>
      </c>
    </row>
    <row r="37322" spans="1:14" x14ac:dyDescent="0.35">
      <c r="A37322" t="s">
        <v>27</v>
      </c>
    </row>
    <row r="37323" spans="1:14" x14ac:dyDescent="0.35">
      <c r="A37323" t="s">
        <v>28</v>
      </c>
    </row>
    <row r="37324" spans="1:14" x14ac:dyDescent="0.35">
      <c r="A37324" t="s">
        <v>29</v>
      </c>
    </row>
    <row r="37325" spans="1:14" x14ac:dyDescent="0.35">
      <c r="A37325" t="s">
        <v>30</v>
      </c>
      <c r="B37325">
        <v>1</v>
      </c>
      <c r="C37325" t="s">
        <v>140</v>
      </c>
      <c r="D37325" t="s">
        <v>177</v>
      </c>
      <c r="E37325" t="s">
        <v>177</v>
      </c>
      <c r="F37325" t="s">
        <v>140</v>
      </c>
      <c r="G37325" t="s">
        <v>140</v>
      </c>
      <c r="H37325" t="s">
        <v>140</v>
      </c>
      <c r="I37325" t="s">
        <v>140</v>
      </c>
      <c r="J37325" t="s">
        <v>140</v>
      </c>
      <c r="K37325" t="s">
        <v>140</v>
      </c>
      <c r="L37325" t="s">
        <v>140</v>
      </c>
      <c r="M37325" t="s">
        <v>140</v>
      </c>
      <c r="N37325" t="s">
        <v>140</v>
      </c>
    </row>
    <row r="37326" spans="1:14" x14ac:dyDescent="0.35">
      <c r="A37326" t="s">
        <v>31</v>
      </c>
      <c r="B37326">
        <v>10</v>
      </c>
      <c r="C37326" t="s">
        <v>342</v>
      </c>
      <c r="D37326" t="s">
        <v>584</v>
      </c>
      <c r="E37326" t="s">
        <v>140</v>
      </c>
      <c r="F37326" t="s">
        <v>140</v>
      </c>
      <c r="G37326" t="s">
        <v>583</v>
      </c>
      <c r="H37326" t="s">
        <v>140</v>
      </c>
      <c r="I37326" t="s">
        <v>140</v>
      </c>
      <c r="J37326" t="s">
        <v>1182</v>
      </c>
      <c r="K37326" t="s">
        <v>140</v>
      </c>
      <c r="L37326" t="s">
        <v>140</v>
      </c>
      <c r="M37326" t="s">
        <v>140</v>
      </c>
      <c r="N37326" t="s">
        <v>724</v>
      </c>
    </row>
    <row r="37327" spans="1:14" x14ac:dyDescent="0.35">
      <c r="A37327" t="s">
        <v>32</v>
      </c>
      <c r="B37327">
        <v>45</v>
      </c>
      <c r="C37327" t="s">
        <v>175</v>
      </c>
      <c r="D37327" t="s">
        <v>507</v>
      </c>
      <c r="E37327" t="s">
        <v>91</v>
      </c>
      <c r="F37327" t="s">
        <v>140</v>
      </c>
      <c r="G37327" t="s">
        <v>460</v>
      </c>
      <c r="H37327" t="s">
        <v>1050</v>
      </c>
      <c r="I37327" t="s">
        <v>949</v>
      </c>
      <c r="J37327" t="s">
        <v>1049</v>
      </c>
      <c r="K37327" t="s">
        <v>1043</v>
      </c>
      <c r="L37327" t="s">
        <v>140</v>
      </c>
      <c r="M37327" t="s">
        <v>140</v>
      </c>
      <c r="N37327" t="s">
        <v>317</v>
      </c>
    </row>
    <row r="37329" spans="1:14" x14ac:dyDescent="0.35">
      <c r="A37329" t="s">
        <v>2533</v>
      </c>
    </row>
    <row r="37330" spans="1:14" x14ac:dyDescent="0.35">
      <c r="A37330" t="s">
        <v>2</v>
      </c>
      <c r="B37330" t="s">
        <v>3</v>
      </c>
      <c r="C37330" t="s">
        <v>2523</v>
      </c>
      <c r="D37330" t="s">
        <v>2524</v>
      </c>
      <c r="E37330" t="s">
        <v>2525</v>
      </c>
      <c r="F37330" t="s">
        <v>2526</v>
      </c>
      <c r="G37330" t="s">
        <v>2527</v>
      </c>
      <c r="H37330" t="s">
        <v>2528</v>
      </c>
      <c r="I37330" t="s">
        <v>2529</v>
      </c>
      <c r="J37330" t="s">
        <v>2530</v>
      </c>
      <c r="K37330" t="s">
        <v>2531</v>
      </c>
      <c r="L37330" t="s">
        <v>2532</v>
      </c>
      <c r="M37330" t="s">
        <v>136</v>
      </c>
      <c r="N37330" t="s">
        <v>1376</v>
      </c>
    </row>
    <row r="37331" spans="1:14" x14ac:dyDescent="0.35">
      <c r="A37331" t="s">
        <v>8</v>
      </c>
    </row>
    <row r="37332" spans="1:14" x14ac:dyDescent="0.35">
      <c r="A37332" t="s">
        <v>9</v>
      </c>
    </row>
    <row r="37333" spans="1:14" x14ac:dyDescent="0.35">
      <c r="A37333" t="s">
        <v>10</v>
      </c>
    </row>
    <row r="37334" spans="1:14" x14ac:dyDescent="0.35">
      <c r="A37334" t="s">
        <v>11</v>
      </c>
    </row>
    <row r="37335" spans="1:14" x14ac:dyDescent="0.35">
      <c r="A37335" t="s">
        <v>12</v>
      </c>
    </row>
    <row r="37336" spans="1:14" x14ac:dyDescent="0.35">
      <c r="A37336" t="s">
        <v>13</v>
      </c>
    </row>
    <row r="37337" spans="1:14" x14ac:dyDescent="0.35">
      <c r="A37337" t="s">
        <v>14</v>
      </c>
    </row>
    <row r="37338" spans="1:14" x14ac:dyDescent="0.35">
      <c r="A37338" t="s">
        <v>15</v>
      </c>
      <c r="B37338">
        <v>1</v>
      </c>
      <c r="C37338" t="s">
        <v>177</v>
      </c>
      <c r="D37338" t="s">
        <v>140</v>
      </c>
      <c r="E37338" t="s">
        <v>140</v>
      </c>
      <c r="F37338" t="s">
        <v>140</v>
      </c>
      <c r="G37338" t="s">
        <v>140</v>
      </c>
      <c r="H37338" t="s">
        <v>140</v>
      </c>
      <c r="I37338" t="s">
        <v>140</v>
      </c>
      <c r="J37338" t="s">
        <v>140</v>
      </c>
      <c r="K37338" t="s">
        <v>140</v>
      </c>
      <c r="L37338" t="s">
        <v>140</v>
      </c>
      <c r="M37338" t="s">
        <v>140</v>
      </c>
      <c r="N37338" t="s">
        <v>140</v>
      </c>
    </row>
    <row r="37339" spans="1:14" x14ac:dyDescent="0.35">
      <c r="A37339" t="s">
        <v>16</v>
      </c>
    </row>
    <row r="37340" spans="1:14" x14ac:dyDescent="0.35">
      <c r="A37340" t="s">
        <v>17</v>
      </c>
    </row>
    <row r="37341" spans="1:14" x14ac:dyDescent="0.35">
      <c r="A37341" t="s">
        <v>18</v>
      </c>
      <c r="B37341">
        <v>1</v>
      </c>
      <c r="C37341" t="s">
        <v>140</v>
      </c>
      <c r="D37341" t="s">
        <v>177</v>
      </c>
      <c r="E37341" t="s">
        <v>140</v>
      </c>
      <c r="F37341" t="s">
        <v>140</v>
      </c>
      <c r="G37341" t="s">
        <v>140</v>
      </c>
      <c r="H37341" t="s">
        <v>140</v>
      </c>
      <c r="I37341" t="s">
        <v>140</v>
      </c>
      <c r="J37341" t="s">
        <v>140</v>
      </c>
      <c r="K37341" t="s">
        <v>140</v>
      </c>
      <c r="L37341" t="s">
        <v>140</v>
      </c>
      <c r="M37341" t="s">
        <v>140</v>
      </c>
      <c r="N37341" t="s">
        <v>140</v>
      </c>
    </row>
    <row r="37342" spans="1:14" x14ac:dyDescent="0.35">
      <c r="A37342" t="s">
        <v>19</v>
      </c>
    </row>
    <row r="37343" spans="1:14" x14ac:dyDescent="0.35">
      <c r="A37343" t="s">
        <v>20</v>
      </c>
    </row>
    <row r="37344" spans="1:14" x14ac:dyDescent="0.35">
      <c r="A37344" t="s">
        <v>21</v>
      </c>
    </row>
    <row r="37345" spans="1:14" x14ac:dyDescent="0.35">
      <c r="A37345" t="s">
        <v>22</v>
      </c>
    </row>
    <row r="37346" spans="1:14" x14ac:dyDescent="0.35">
      <c r="A37346" t="s">
        <v>23</v>
      </c>
      <c r="B37346">
        <v>1</v>
      </c>
      <c r="C37346" t="s">
        <v>177</v>
      </c>
      <c r="D37346" t="s">
        <v>140</v>
      </c>
      <c r="E37346" t="s">
        <v>140</v>
      </c>
      <c r="F37346" t="s">
        <v>140</v>
      </c>
      <c r="G37346" t="s">
        <v>177</v>
      </c>
      <c r="H37346" t="s">
        <v>140</v>
      </c>
      <c r="I37346" t="s">
        <v>140</v>
      </c>
      <c r="J37346" t="s">
        <v>140</v>
      </c>
      <c r="K37346" t="s">
        <v>140</v>
      </c>
      <c r="L37346" t="s">
        <v>140</v>
      </c>
      <c r="M37346" t="s">
        <v>140</v>
      </c>
      <c r="N37346" t="s">
        <v>140</v>
      </c>
    </row>
    <row r="37347" spans="1:14" x14ac:dyDescent="0.35">
      <c r="A37347" t="s">
        <v>24</v>
      </c>
    </row>
    <row r="37348" spans="1:14" x14ac:dyDescent="0.35">
      <c r="A37348" t="s">
        <v>25</v>
      </c>
    </row>
    <row r="37349" spans="1:14" x14ac:dyDescent="0.35">
      <c r="A37349" t="s">
        <v>26</v>
      </c>
    </row>
    <row r="37350" spans="1:14" x14ac:dyDescent="0.35">
      <c r="A37350" t="s">
        <v>27</v>
      </c>
    </row>
    <row r="37351" spans="1:14" x14ac:dyDescent="0.35">
      <c r="A37351" t="s">
        <v>28</v>
      </c>
    </row>
    <row r="37352" spans="1:14" x14ac:dyDescent="0.35">
      <c r="A37352" t="s">
        <v>29</v>
      </c>
    </row>
    <row r="37353" spans="1:14" x14ac:dyDescent="0.35">
      <c r="A37353" t="s">
        <v>30</v>
      </c>
    </row>
    <row r="37354" spans="1:14" x14ac:dyDescent="0.35">
      <c r="A37354" t="s">
        <v>31</v>
      </c>
    </row>
    <row r="37355" spans="1:14" x14ac:dyDescent="0.35">
      <c r="A37355" t="s">
        <v>32</v>
      </c>
      <c r="B37355">
        <v>3</v>
      </c>
      <c r="C37355" t="s">
        <v>523</v>
      </c>
      <c r="D37355" t="s">
        <v>522</v>
      </c>
      <c r="E37355" t="s">
        <v>140</v>
      </c>
      <c r="F37355" t="s">
        <v>140</v>
      </c>
      <c r="G37355" t="s">
        <v>433</v>
      </c>
      <c r="H37355" t="s">
        <v>140</v>
      </c>
      <c r="I37355" t="s">
        <v>140</v>
      </c>
      <c r="J37355" t="s">
        <v>140</v>
      </c>
      <c r="K37355" t="s">
        <v>140</v>
      </c>
      <c r="L37355" t="s">
        <v>140</v>
      </c>
      <c r="M37355" t="s">
        <v>140</v>
      </c>
      <c r="N37355" t="s">
        <v>140</v>
      </c>
    </row>
    <row r="37357" spans="1:14" x14ac:dyDescent="0.35">
      <c r="A37357" t="s">
        <v>2534</v>
      </c>
    </row>
    <row r="37358" spans="1:14" x14ac:dyDescent="0.35">
      <c r="A37358" t="s">
        <v>2</v>
      </c>
      <c r="B37358" t="s">
        <v>3</v>
      </c>
      <c r="C37358" t="s">
        <v>2523</v>
      </c>
      <c r="D37358" t="s">
        <v>2524</v>
      </c>
      <c r="E37358" t="s">
        <v>2525</v>
      </c>
      <c r="F37358" t="s">
        <v>2526</v>
      </c>
      <c r="G37358" t="s">
        <v>2527</v>
      </c>
      <c r="H37358" t="s">
        <v>2528</v>
      </c>
      <c r="I37358" t="s">
        <v>2529</v>
      </c>
      <c r="J37358" t="s">
        <v>2530</v>
      </c>
      <c r="K37358" t="s">
        <v>2531</v>
      </c>
      <c r="L37358" t="s">
        <v>2532</v>
      </c>
      <c r="M37358" t="s">
        <v>136</v>
      </c>
      <c r="N37358" t="s">
        <v>1376</v>
      </c>
    </row>
    <row r="37359" spans="1:14" x14ac:dyDescent="0.35">
      <c r="A37359" t="s">
        <v>8</v>
      </c>
    </row>
    <row r="37360" spans="1:14" x14ac:dyDescent="0.35">
      <c r="A37360" t="s">
        <v>9</v>
      </c>
    </row>
    <row r="37361" spans="1:14" x14ac:dyDescent="0.35">
      <c r="A37361" t="s">
        <v>10</v>
      </c>
    </row>
    <row r="37362" spans="1:14" x14ac:dyDescent="0.35">
      <c r="A37362" t="s">
        <v>11</v>
      </c>
    </row>
    <row r="37363" spans="1:14" x14ac:dyDescent="0.35">
      <c r="A37363" t="s">
        <v>12</v>
      </c>
      <c r="B37363">
        <v>1</v>
      </c>
      <c r="C37363" t="s">
        <v>140</v>
      </c>
      <c r="D37363" t="s">
        <v>140</v>
      </c>
      <c r="E37363" t="s">
        <v>140</v>
      </c>
      <c r="F37363" t="s">
        <v>140</v>
      </c>
      <c r="G37363" t="s">
        <v>177</v>
      </c>
      <c r="H37363" t="s">
        <v>140</v>
      </c>
      <c r="I37363" t="s">
        <v>140</v>
      </c>
      <c r="J37363" t="s">
        <v>140</v>
      </c>
      <c r="K37363" t="s">
        <v>140</v>
      </c>
      <c r="L37363" t="s">
        <v>140</v>
      </c>
      <c r="M37363" t="s">
        <v>140</v>
      </c>
      <c r="N37363" t="s">
        <v>140</v>
      </c>
    </row>
    <row r="37364" spans="1:14" x14ac:dyDescent="0.35">
      <c r="A37364" t="s">
        <v>13</v>
      </c>
      <c r="B37364">
        <v>1</v>
      </c>
      <c r="C37364" t="s">
        <v>140</v>
      </c>
      <c r="D37364" t="s">
        <v>140</v>
      </c>
      <c r="E37364" t="s">
        <v>140</v>
      </c>
      <c r="F37364" t="s">
        <v>140</v>
      </c>
      <c r="G37364" t="s">
        <v>177</v>
      </c>
      <c r="H37364" t="s">
        <v>140</v>
      </c>
      <c r="I37364" t="s">
        <v>140</v>
      </c>
      <c r="J37364" t="s">
        <v>140</v>
      </c>
      <c r="K37364" t="s">
        <v>140</v>
      </c>
      <c r="L37364" t="s">
        <v>140</v>
      </c>
      <c r="M37364" t="s">
        <v>140</v>
      </c>
      <c r="N37364" t="s">
        <v>140</v>
      </c>
    </row>
    <row r="37365" spans="1:14" x14ac:dyDescent="0.35">
      <c r="A37365" t="s">
        <v>14</v>
      </c>
    </row>
    <row r="37366" spans="1:14" x14ac:dyDescent="0.35">
      <c r="A37366" t="s">
        <v>15</v>
      </c>
    </row>
    <row r="37367" spans="1:14" x14ac:dyDescent="0.35">
      <c r="A37367" t="s">
        <v>16</v>
      </c>
    </row>
    <row r="37368" spans="1:14" x14ac:dyDescent="0.35">
      <c r="A37368" t="s">
        <v>17</v>
      </c>
    </row>
    <row r="37369" spans="1:14" x14ac:dyDescent="0.35">
      <c r="A37369" t="s">
        <v>18</v>
      </c>
    </row>
    <row r="37370" spans="1:14" x14ac:dyDescent="0.35">
      <c r="A37370" t="s">
        <v>19</v>
      </c>
    </row>
    <row r="37371" spans="1:14" x14ac:dyDescent="0.35">
      <c r="A37371" t="s">
        <v>20</v>
      </c>
    </row>
    <row r="37372" spans="1:14" x14ac:dyDescent="0.35">
      <c r="A37372" t="s">
        <v>21</v>
      </c>
    </row>
    <row r="37373" spans="1:14" x14ac:dyDescent="0.35">
      <c r="A37373" t="s">
        <v>22</v>
      </c>
    </row>
    <row r="37374" spans="1:14" x14ac:dyDescent="0.35">
      <c r="A37374" t="s">
        <v>23</v>
      </c>
      <c r="B37374">
        <v>1</v>
      </c>
      <c r="C37374" t="s">
        <v>140</v>
      </c>
      <c r="D37374" t="s">
        <v>140</v>
      </c>
      <c r="E37374" t="s">
        <v>140</v>
      </c>
      <c r="F37374" t="s">
        <v>140</v>
      </c>
      <c r="G37374" t="s">
        <v>177</v>
      </c>
      <c r="H37374" t="s">
        <v>140</v>
      </c>
      <c r="I37374" t="s">
        <v>140</v>
      </c>
      <c r="J37374" t="s">
        <v>140</v>
      </c>
      <c r="K37374" t="s">
        <v>140</v>
      </c>
      <c r="L37374" t="s">
        <v>140</v>
      </c>
      <c r="M37374" t="s">
        <v>140</v>
      </c>
      <c r="N37374" t="s">
        <v>140</v>
      </c>
    </row>
    <row r="37375" spans="1:14" x14ac:dyDescent="0.35">
      <c r="A37375" t="s">
        <v>24</v>
      </c>
      <c r="B37375">
        <v>1</v>
      </c>
      <c r="C37375" t="s">
        <v>177</v>
      </c>
      <c r="D37375" t="s">
        <v>140</v>
      </c>
      <c r="E37375" t="s">
        <v>140</v>
      </c>
      <c r="F37375" t="s">
        <v>140</v>
      </c>
      <c r="G37375" t="s">
        <v>140</v>
      </c>
      <c r="H37375" t="s">
        <v>140</v>
      </c>
      <c r="I37375" t="s">
        <v>140</v>
      </c>
      <c r="J37375" t="s">
        <v>140</v>
      </c>
      <c r="K37375" t="s">
        <v>140</v>
      </c>
      <c r="L37375" t="s">
        <v>140</v>
      </c>
      <c r="M37375" t="s">
        <v>140</v>
      </c>
      <c r="N37375" t="s">
        <v>140</v>
      </c>
    </row>
    <row r="37376" spans="1:14" x14ac:dyDescent="0.35">
      <c r="A37376" t="s">
        <v>25</v>
      </c>
    </row>
    <row r="37377" spans="1:14" x14ac:dyDescent="0.35">
      <c r="A37377" t="s">
        <v>26</v>
      </c>
    </row>
    <row r="37378" spans="1:14" x14ac:dyDescent="0.35">
      <c r="A37378" t="s">
        <v>27</v>
      </c>
    </row>
    <row r="37379" spans="1:14" x14ac:dyDescent="0.35">
      <c r="A37379" t="s">
        <v>28</v>
      </c>
    </row>
    <row r="37380" spans="1:14" x14ac:dyDescent="0.35">
      <c r="A37380" t="s">
        <v>29</v>
      </c>
    </row>
    <row r="37381" spans="1:14" x14ac:dyDescent="0.35">
      <c r="A37381" t="s">
        <v>30</v>
      </c>
    </row>
    <row r="37382" spans="1:14" x14ac:dyDescent="0.35">
      <c r="A37382" t="s">
        <v>31</v>
      </c>
      <c r="B37382">
        <v>2</v>
      </c>
      <c r="C37382" t="s">
        <v>140</v>
      </c>
      <c r="D37382" t="s">
        <v>363</v>
      </c>
      <c r="E37382" t="s">
        <v>140</v>
      </c>
      <c r="F37382" t="s">
        <v>140</v>
      </c>
      <c r="G37382" t="s">
        <v>362</v>
      </c>
      <c r="H37382" t="s">
        <v>140</v>
      </c>
      <c r="I37382" t="s">
        <v>140</v>
      </c>
      <c r="J37382" t="s">
        <v>140</v>
      </c>
      <c r="K37382" t="s">
        <v>140</v>
      </c>
      <c r="L37382" t="s">
        <v>140</v>
      </c>
      <c r="M37382" t="s">
        <v>140</v>
      </c>
      <c r="N37382" t="s">
        <v>140</v>
      </c>
    </row>
    <row r="37383" spans="1:14" x14ac:dyDescent="0.35">
      <c r="A37383" t="s">
        <v>32</v>
      </c>
      <c r="B37383">
        <v>6</v>
      </c>
      <c r="C37383" t="s">
        <v>71</v>
      </c>
      <c r="D37383" t="s">
        <v>1063</v>
      </c>
      <c r="E37383" t="s">
        <v>140</v>
      </c>
      <c r="F37383" t="s">
        <v>140</v>
      </c>
      <c r="G37383" t="s">
        <v>829</v>
      </c>
      <c r="H37383" t="s">
        <v>140</v>
      </c>
      <c r="I37383" t="s">
        <v>140</v>
      </c>
      <c r="J37383" t="s">
        <v>140</v>
      </c>
      <c r="K37383" t="s">
        <v>140</v>
      </c>
      <c r="L37383" t="s">
        <v>140</v>
      </c>
      <c r="M37383" t="s">
        <v>140</v>
      </c>
      <c r="N37383" t="s">
        <v>140</v>
      </c>
    </row>
    <row r="37385" spans="1:14" x14ac:dyDescent="0.35">
      <c r="A37385" t="s">
        <v>2535</v>
      </c>
    </row>
    <row r="37386" spans="1:14" x14ac:dyDescent="0.35">
      <c r="A37386" t="s">
        <v>2</v>
      </c>
      <c r="B37386" t="s">
        <v>3</v>
      </c>
      <c r="C37386" t="s">
        <v>2523</v>
      </c>
      <c r="D37386" t="s">
        <v>2524</v>
      </c>
      <c r="E37386" t="s">
        <v>2525</v>
      </c>
      <c r="F37386" t="s">
        <v>2526</v>
      </c>
      <c r="G37386" t="s">
        <v>2527</v>
      </c>
      <c r="H37386" t="s">
        <v>2528</v>
      </c>
      <c r="I37386" t="s">
        <v>2529</v>
      </c>
      <c r="J37386" t="s">
        <v>2530</v>
      </c>
      <c r="K37386" t="s">
        <v>2531</v>
      </c>
      <c r="L37386" t="s">
        <v>2532</v>
      </c>
      <c r="M37386" t="s">
        <v>136</v>
      </c>
      <c r="N37386" t="s">
        <v>1376</v>
      </c>
    </row>
    <row r="37387" spans="1:14" x14ac:dyDescent="0.35">
      <c r="A37387" t="s">
        <v>8</v>
      </c>
    </row>
    <row r="37388" spans="1:14" x14ac:dyDescent="0.35">
      <c r="A37388" t="s">
        <v>9</v>
      </c>
    </row>
    <row r="37389" spans="1:14" x14ac:dyDescent="0.35">
      <c r="A37389" t="s">
        <v>10</v>
      </c>
    </row>
    <row r="37390" spans="1:14" x14ac:dyDescent="0.35">
      <c r="A37390" t="s">
        <v>11</v>
      </c>
    </row>
    <row r="37391" spans="1:14" x14ac:dyDescent="0.35">
      <c r="A37391" t="s">
        <v>12</v>
      </c>
      <c r="B37391">
        <v>1</v>
      </c>
      <c r="C37391" t="s">
        <v>177</v>
      </c>
      <c r="D37391" t="s">
        <v>177</v>
      </c>
      <c r="E37391" t="s">
        <v>177</v>
      </c>
      <c r="F37391" t="s">
        <v>140</v>
      </c>
      <c r="G37391" t="s">
        <v>140</v>
      </c>
      <c r="H37391" t="s">
        <v>140</v>
      </c>
      <c r="I37391" t="s">
        <v>140</v>
      </c>
      <c r="J37391" t="s">
        <v>140</v>
      </c>
      <c r="K37391" t="s">
        <v>140</v>
      </c>
      <c r="L37391" t="s">
        <v>140</v>
      </c>
      <c r="M37391" t="s">
        <v>140</v>
      </c>
      <c r="N37391" t="s">
        <v>140</v>
      </c>
    </row>
    <row r="37392" spans="1:14" x14ac:dyDescent="0.35">
      <c r="A37392" t="s">
        <v>13</v>
      </c>
      <c r="B37392">
        <v>1</v>
      </c>
      <c r="C37392" t="s">
        <v>140</v>
      </c>
      <c r="D37392" t="s">
        <v>177</v>
      </c>
      <c r="E37392" t="s">
        <v>140</v>
      </c>
      <c r="F37392" t="s">
        <v>140</v>
      </c>
      <c r="G37392" t="s">
        <v>177</v>
      </c>
      <c r="H37392" t="s">
        <v>140</v>
      </c>
      <c r="I37392" t="s">
        <v>140</v>
      </c>
      <c r="J37392" t="s">
        <v>140</v>
      </c>
      <c r="K37392" t="s">
        <v>140</v>
      </c>
      <c r="L37392" t="s">
        <v>140</v>
      </c>
      <c r="M37392" t="s">
        <v>140</v>
      </c>
      <c r="N37392" t="s">
        <v>140</v>
      </c>
    </row>
    <row r="37393" spans="1:14" x14ac:dyDescent="0.35">
      <c r="A37393" t="s">
        <v>14</v>
      </c>
    </row>
    <row r="37394" spans="1:14" x14ac:dyDescent="0.35">
      <c r="A37394" t="s">
        <v>15</v>
      </c>
    </row>
    <row r="37395" spans="1:14" x14ac:dyDescent="0.35">
      <c r="A37395" t="s">
        <v>16</v>
      </c>
    </row>
    <row r="37396" spans="1:14" x14ac:dyDescent="0.35">
      <c r="A37396" t="s">
        <v>17</v>
      </c>
    </row>
    <row r="37397" spans="1:14" x14ac:dyDescent="0.35">
      <c r="A37397" t="s">
        <v>18</v>
      </c>
    </row>
    <row r="37398" spans="1:14" x14ac:dyDescent="0.35">
      <c r="A37398" t="s">
        <v>19</v>
      </c>
      <c r="B37398">
        <v>1</v>
      </c>
      <c r="C37398" t="s">
        <v>140</v>
      </c>
      <c r="D37398" t="s">
        <v>140</v>
      </c>
      <c r="E37398" t="s">
        <v>177</v>
      </c>
      <c r="F37398" t="s">
        <v>140</v>
      </c>
      <c r="G37398" t="s">
        <v>140</v>
      </c>
      <c r="H37398" t="s">
        <v>140</v>
      </c>
      <c r="I37398" t="s">
        <v>140</v>
      </c>
      <c r="J37398" t="s">
        <v>140</v>
      </c>
      <c r="K37398" t="s">
        <v>140</v>
      </c>
      <c r="L37398" t="s">
        <v>140</v>
      </c>
      <c r="M37398" t="s">
        <v>140</v>
      </c>
      <c r="N37398" t="s">
        <v>140</v>
      </c>
    </row>
    <row r="37399" spans="1:14" x14ac:dyDescent="0.35">
      <c r="A37399" t="s">
        <v>20</v>
      </c>
    </row>
    <row r="37400" spans="1:14" x14ac:dyDescent="0.35">
      <c r="A37400" t="s">
        <v>21</v>
      </c>
    </row>
    <row r="37401" spans="1:14" x14ac:dyDescent="0.35">
      <c r="A37401" t="s">
        <v>22</v>
      </c>
    </row>
    <row r="37402" spans="1:14" x14ac:dyDescent="0.35">
      <c r="A37402" t="s">
        <v>23</v>
      </c>
      <c r="B37402">
        <v>1</v>
      </c>
      <c r="C37402" t="s">
        <v>140</v>
      </c>
      <c r="D37402" t="s">
        <v>177</v>
      </c>
      <c r="E37402" t="s">
        <v>177</v>
      </c>
      <c r="F37402" t="s">
        <v>140</v>
      </c>
      <c r="G37402" t="s">
        <v>177</v>
      </c>
      <c r="H37402" t="s">
        <v>140</v>
      </c>
      <c r="I37402" t="s">
        <v>140</v>
      </c>
      <c r="J37402" t="s">
        <v>140</v>
      </c>
      <c r="K37402" t="s">
        <v>140</v>
      </c>
      <c r="L37402" t="s">
        <v>140</v>
      </c>
      <c r="M37402" t="s">
        <v>140</v>
      </c>
      <c r="N37402" t="s">
        <v>140</v>
      </c>
    </row>
    <row r="37403" spans="1:14" x14ac:dyDescent="0.35">
      <c r="A37403" t="s">
        <v>24</v>
      </c>
    </row>
    <row r="37404" spans="1:14" x14ac:dyDescent="0.35">
      <c r="A37404" t="s">
        <v>25</v>
      </c>
    </row>
    <row r="37405" spans="1:14" x14ac:dyDescent="0.35">
      <c r="A37405" t="s">
        <v>26</v>
      </c>
    </row>
    <row r="37406" spans="1:14" x14ac:dyDescent="0.35">
      <c r="A37406" t="s">
        <v>27</v>
      </c>
    </row>
    <row r="37407" spans="1:14" x14ac:dyDescent="0.35">
      <c r="A37407" t="s">
        <v>28</v>
      </c>
    </row>
    <row r="37408" spans="1:14" x14ac:dyDescent="0.35">
      <c r="A37408" t="s">
        <v>29</v>
      </c>
    </row>
    <row r="37409" spans="1:14" x14ac:dyDescent="0.35">
      <c r="A37409" t="s">
        <v>30</v>
      </c>
      <c r="B37409">
        <v>1</v>
      </c>
      <c r="C37409" t="s">
        <v>140</v>
      </c>
      <c r="D37409" t="s">
        <v>177</v>
      </c>
      <c r="E37409" t="s">
        <v>140</v>
      </c>
      <c r="F37409" t="s">
        <v>140</v>
      </c>
      <c r="G37409" t="s">
        <v>177</v>
      </c>
      <c r="H37409" t="s">
        <v>140</v>
      </c>
      <c r="I37409" t="s">
        <v>140</v>
      </c>
      <c r="J37409" t="s">
        <v>140</v>
      </c>
      <c r="K37409" t="s">
        <v>140</v>
      </c>
      <c r="L37409" t="s">
        <v>140</v>
      </c>
      <c r="M37409" t="s">
        <v>140</v>
      </c>
      <c r="N37409" t="s">
        <v>140</v>
      </c>
    </row>
    <row r="37410" spans="1:14" x14ac:dyDescent="0.35">
      <c r="A37410" t="s">
        <v>31</v>
      </c>
      <c r="B37410">
        <v>1</v>
      </c>
      <c r="C37410" t="s">
        <v>140</v>
      </c>
      <c r="D37410" t="s">
        <v>177</v>
      </c>
      <c r="E37410" t="s">
        <v>140</v>
      </c>
      <c r="F37410" t="s">
        <v>140</v>
      </c>
      <c r="G37410" t="s">
        <v>177</v>
      </c>
      <c r="H37410" t="s">
        <v>140</v>
      </c>
      <c r="I37410" t="s">
        <v>140</v>
      </c>
      <c r="J37410" t="s">
        <v>140</v>
      </c>
      <c r="K37410" t="s">
        <v>140</v>
      </c>
      <c r="L37410" t="s">
        <v>140</v>
      </c>
      <c r="M37410" t="s">
        <v>140</v>
      </c>
      <c r="N37410" t="s">
        <v>140</v>
      </c>
    </row>
    <row r="37411" spans="1:14" x14ac:dyDescent="0.35">
      <c r="A37411" t="s">
        <v>32</v>
      </c>
      <c r="B37411">
        <v>6</v>
      </c>
      <c r="C37411" t="s">
        <v>264</v>
      </c>
      <c r="D37411" t="s">
        <v>510</v>
      </c>
      <c r="E37411" t="s">
        <v>629</v>
      </c>
      <c r="F37411" t="s">
        <v>140</v>
      </c>
      <c r="G37411" t="s">
        <v>343</v>
      </c>
      <c r="H37411" t="s">
        <v>140</v>
      </c>
      <c r="I37411" t="s">
        <v>140</v>
      </c>
      <c r="J37411" t="s">
        <v>140</v>
      </c>
      <c r="K37411" t="s">
        <v>140</v>
      </c>
      <c r="L37411" t="s">
        <v>140</v>
      </c>
      <c r="M37411" t="s">
        <v>140</v>
      </c>
      <c r="N37411" t="s">
        <v>140</v>
      </c>
    </row>
    <row r="37413" spans="1:14" x14ac:dyDescent="0.35">
      <c r="A37413" t="s">
        <v>2536</v>
      </c>
    </row>
    <row r="37414" spans="1:14" x14ac:dyDescent="0.35">
      <c r="A37414" t="s">
        <v>2</v>
      </c>
      <c r="B37414" t="s">
        <v>3</v>
      </c>
      <c r="C37414" t="s">
        <v>2523</v>
      </c>
      <c r="D37414" t="s">
        <v>2524</v>
      </c>
      <c r="E37414" t="s">
        <v>2525</v>
      </c>
      <c r="F37414" t="s">
        <v>2526</v>
      </c>
      <c r="G37414" t="s">
        <v>2527</v>
      </c>
      <c r="H37414" t="s">
        <v>2528</v>
      </c>
      <c r="I37414" t="s">
        <v>2529</v>
      </c>
      <c r="J37414" t="s">
        <v>2530</v>
      </c>
      <c r="K37414" t="s">
        <v>2531</v>
      </c>
      <c r="L37414" t="s">
        <v>2532</v>
      </c>
      <c r="M37414" t="s">
        <v>136</v>
      </c>
      <c r="N37414" t="s">
        <v>1376</v>
      </c>
    </row>
    <row r="37415" spans="1:14" x14ac:dyDescent="0.35">
      <c r="A37415" t="s">
        <v>8</v>
      </c>
    </row>
    <row r="37416" spans="1:14" x14ac:dyDescent="0.35">
      <c r="A37416" t="s">
        <v>9</v>
      </c>
    </row>
    <row r="37417" spans="1:14" x14ac:dyDescent="0.35">
      <c r="A37417" t="s">
        <v>10</v>
      </c>
      <c r="B37417">
        <v>1</v>
      </c>
      <c r="C37417" t="s">
        <v>177</v>
      </c>
      <c r="D37417" t="s">
        <v>140</v>
      </c>
      <c r="E37417" t="s">
        <v>140</v>
      </c>
      <c r="F37417" t="s">
        <v>140</v>
      </c>
      <c r="G37417" t="s">
        <v>140</v>
      </c>
      <c r="H37417" t="s">
        <v>140</v>
      </c>
      <c r="I37417" t="s">
        <v>140</v>
      </c>
      <c r="J37417" t="s">
        <v>140</v>
      </c>
      <c r="K37417" t="s">
        <v>140</v>
      </c>
      <c r="L37417" t="s">
        <v>140</v>
      </c>
      <c r="M37417" t="s">
        <v>140</v>
      </c>
      <c r="N37417" t="s">
        <v>140</v>
      </c>
    </row>
    <row r="37418" spans="1:14" x14ac:dyDescent="0.35">
      <c r="A37418" t="s">
        <v>11</v>
      </c>
    </row>
    <row r="37419" spans="1:14" x14ac:dyDescent="0.35">
      <c r="A37419" t="s">
        <v>12</v>
      </c>
    </row>
    <row r="37420" spans="1:14" x14ac:dyDescent="0.35">
      <c r="A37420" t="s">
        <v>13</v>
      </c>
    </row>
    <row r="37421" spans="1:14" x14ac:dyDescent="0.35">
      <c r="A37421" t="s">
        <v>14</v>
      </c>
    </row>
    <row r="37422" spans="1:14" x14ac:dyDescent="0.35">
      <c r="A37422" t="s">
        <v>15</v>
      </c>
    </row>
    <row r="37423" spans="1:14" x14ac:dyDescent="0.35">
      <c r="A37423" t="s">
        <v>16</v>
      </c>
    </row>
    <row r="37424" spans="1:14" x14ac:dyDescent="0.35">
      <c r="A37424" t="s">
        <v>17</v>
      </c>
    </row>
    <row r="37425" spans="1:14" x14ac:dyDescent="0.35">
      <c r="A37425" t="s">
        <v>18</v>
      </c>
    </row>
    <row r="37426" spans="1:14" x14ac:dyDescent="0.35">
      <c r="A37426" t="s">
        <v>19</v>
      </c>
    </row>
    <row r="37427" spans="1:14" x14ac:dyDescent="0.35">
      <c r="A37427" t="s">
        <v>20</v>
      </c>
    </row>
    <row r="37428" spans="1:14" x14ac:dyDescent="0.35">
      <c r="A37428" t="s">
        <v>21</v>
      </c>
    </row>
    <row r="37429" spans="1:14" x14ac:dyDescent="0.35">
      <c r="A37429" t="s">
        <v>22</v>
      </c>
    </row>
    <row r="37430" spans="1:14" x14ac:dyDescent="0.35">
      <c r="A37430" t="s">
        <v>23</v>
      </c>
    </row>
    <row r="37431" spans="1:14" x14ac:dyDescent="0.35">
      <c r="A37431" t="s">
        <v>24</v>
      </c>
    </row>
    <row r="37432" spans="1:14" x14ac:dyDescent="0.35">
      <c r="A37432" t="s">
        <v>25</v>
      </c>
    </row>
    <row r="37433" spans="1:14" x14ac:dyDescent="0.35">
      <c r="A37433" t="s">
        <v>26</v>
      </c>
    </row>
    <row r="37434" spans="1:14" x14ac:dyDescent="0.35">
      <c r="A37434" t="s">
        <v>27</v>
      </c>
    </row>
    <row r="37435" spans="1:14" x14ac:dyDescent="0.35">
      <c r="A37435" t="s">
        <v>28</v>
      </c>
    </row>
    <row r="37436" spans="1:14" x14ac:dyDescent="0.35">
      <c r="A37436" t="s">
        <v>29</v>
      </c>
    </row>
    <row r="37437" spans="1:14" x14ac:dyDescent="0.35">
      <c r="A37437" t="s">
        <v>30</v>
      </c>
    </row>
    <row r="37438" spans="1:14" x14ac:dyDescent="0.35">
      <c r="A37438" t="s">
        <v>31</v>
      </c>
    </row>
    <row r="37439" spans="1:14" x14ac:dyDescent="0.35">
      <c r="A37439" t="s">
        <v>32</v>
      </c>
      <c r="B37439">
        <v>1</v>
      </c>
      <c r="C37439" t="s">
        <v>177</v>
      </c>
      <c r="D37439" t="s">
        <v>140</v>
      </c>
      <c r="E37439" t="s">
        <v>140</v>
      </c>
      <c r="F37439" t="s">
        <v>140</v>
      </c>
      <c r="G37439" t="s">
        <v>140</v>
      </c>
      <c r="H37439" t="s">
        <v>140</v>
      </c>
      <c r="I37439" t="s">
        <v>140</v>
      </c>
      <c r="J37439" t="s">
        <v>140</v>
      </c>
      <c r="K37439" t="s">
        <v>140</v>
      </c>
      <c r="L37439" t="s">
        <v>140</v>
      </c>
      <c r="M37439" t="s">
        <v>140</v>
      </c>
      <c r="N37439" t="s">
        <v>140</v>
      </c>
    </row>
    <row r="37441" spans="1:14" x14ac:dyDescent="0.35">
      <c r="A37441" t="s">
        <v>2537</v>
      </c>
    </row>
    <row r="37442" spans="1:14" x14ac:dyDescent="0.35">
      <c r="A37442" t="s">
        <v>2</v>
      </c>
      <c r="B37442" t="s">
        <v>3</v>
      </c>
      <c r="C37442" t="s">
        <v>2523</v>
      </c>
      <c r="D37442" t="s">
        <v>2524</v>
      </c>
      <c r="E37442" t="s">
        <v>2525</v>
      </c>
      <c r="F37442" t="s">
        <v>2526</v>
      </c>
      <c r="G37442" t="s">
        <v>2527</v>
      </c>
      <c r="H37442" t="s">
        <v>2528</v>
      </c>
      <c r="I37442" t="s">
        <v>2529</v>
      </c>
      <c r="J37442" t="s">
        <v>2530</v>
      </c>
      <c r="K37442" t="s">
        <v>2531</v>
      </c>
      <c r="L37442" t="s">
        <v>2532</v>
      </c>
      <c r="M37442" t="s">
        <v>136</v>
      </c>
      <c r="N37442" t="s">
        <v>1376</v>
      </c>
    </row>
    <row r="37443" spans="1:14" x14ac:dyDescent="0.35">
      <c r="A37443" t="s">
        <v>8</v>
      </c>
    </row>
    <row r="37444" spans="1:14" x14ac:dyDescent="0.35">
      <c r="A37444" t="s">
        <v>9</v>
      </c>
    </row>
    <row r="37445" spans="1:14" x14ac:dyDescent="0.35">
      <c r="A37445" t="s">
        <v>10</v>
      </c>
    </row>
    <row r="37446" spans="1:14" x14ac:dyDescent="0.35">
      <c r="A37446" t="s">
        <v>11</v>
      </c>
    </row>
    <row r="37447" spans="1:14" x14ac:dyDescent="0.35">
      <c r="A37447" t="s">
        <v>12</v>
      </c>
    </row>
    <row r="37448" spans="1:14" x14ac:dyDescent="0.35">
      <c r="A37448" t="s">
        <v>13</v>
      </c>
    </row>
    <row r="37449" spans="1:14" x14ac:dyDescent="0.35">
      <c r="A37449" t="s">
        <v>14</v>
      </c>
    </row>
    <row r="37450" spans="1:14" x14ac:dyDescent="0.35">
      <c r="A37450" t="s">
        <v>15</v>
      </c>
    </row>
    <row r="37451" spans="1:14" x14ac:dyDescent="0.35">
      <c r="A37451" t="s">
        <v>16</v>
      </c>
      <c r="B37451">
        <v>1</v>
      </c>
      <c r="C37451" t="s">
        <v>140</v>
      </c>
      <c r="D37451" t="s">
        <v>140</v>
      </c>
      <c r="E37451" t="s">
        <v>140</v>
      </c>
      <c r="F37451" t="s">
        <v>140</v>
      </c>
      <c r="G37451" t="s">
        <v>140</v>
      </c>
      <c r="H37451" t="s">
        <v>140</v>
      </c>
      <c r="I37451" t="s">
        <v>140</v>
      </c>
      <c r="J37451" t="s">
        <v>140</v>
      </c>
      <c r="K37451" t="s">
        <v>140</v>
      </c>
      <c r="L37451" t="s">
        <v>140</v>
      </c>
      <c r="M37451" t="s">
        <v>177</v>
      </c>
      <c r="N37451" t="s">
        <v>140</v>
      </c>
    </row>
    <row r="37452" spans="1:14" x14ac:dyDescent="0.35">
      <c r="A37452" t="s">
        <v>17</v>
      </c>
    </row>
    <row r="37453" spans="1:14" x14ac:dyDescent="0.35">
      <c r="A37453" t="s">
        <v>18</v>
      </c>
      <c r="B37453">
        <v>1</v>
      </c>
      <c r="C37453" t="s">
        <v>140</v>
      </c>
      <c r="D37453" t="s">
        <v>177</v>
      </c>
      <c r="E37453" t="s">
        <v>140</v>
      </c>
      <c r="F37453" t="s">
        <v>140</v>
      </c>
      <c r="G37453" t="s">
        <v>140</v>
      </c>
      <c r="H37453" t="s">
        <v>140</v>
      </c>
      <c r="I37453" t="s">
        <v>140</v>
      </c>
      <c r="J37453" t="s">
        <v>140</v>
      </c>
      <c r="K37453" t="s">
        <v>140</v>
      </c>
      <c r="L37453" t="s">
        <v>140</v>
      </c>
      <c r="M37453" t="s">
        <v>140</v>
      </c>
      <c r="N37453" t="s">
        <v>140</v>
      </c>
    </row>
    <row r="37454" spans="1:14" x14ac:dyDescent="0.35">
      <c r="A37454" t="s">
        <v>19</v>
      </c>
    </row>
    <row r="37455" spans="1:14" x14ac:dyDescent="0.35">
      <c r="A37455" t="s">
        <v>20</v>
      </c>
    </row>
    <row r="37456" spans="1:14" x14ac:dyDescent="0.35">
      <c r="A37456" t="s">
        <v>21</v>
      </c>
      <c r="B37456">
        <v>1</v>
      </c>
      <c r="C37456" t="s">
        <v>140</v>
      </c>
      <c r="D37456" t="s">
        <v>177</v>
      </c>
      <c r="E37456" t="s">
        <v>140</v>
      </c>
      <c r="F37456" t="s">
        <v>140</v>
      </c>
      <c r="G37456" t="s">
        <v>140</v>
      </c>
      <c r="H37456" t="s">
        <v>140</v>
      </c>
      <c r="I37456" t="s">
        <v>140</v>
      </c>
      <c r="J37456" t="s">
        <v>140</v>
      </c>
      <c r="K37456" t="s">
        <v>140</v>
      </c>
      <c r="L37456" t="s">
        <v>140</v>
      </c>
      <c r="M37456" t="s">
        <v>140</v>
      </c>
      <c r="N37456" t="s">
        <v>140</v>
      </c>
    </row>
    <row r="37457" spans="1:14" x14ac:dyDescent="0.35">
      <c r="A37457" t="s">
        <v>22</v>
      </c>
    </row>
    <row r="37458" spans="1:14" x14ac:dyDescent="0.35">
      <c r="A37458" t="s">
        <v>23</v>
      </c>
      <c r="B37458">
        <v>1</v>
      </c>
      <c r="C37458" t="s">
        <v>140</v>
      </c>
      <c r="D37458" t="s">
        <v>177</v>
      </c>
      <c r="E37458" t="s">
        <v>140</v>
      </c>
      <c r="F37458" t="s">
        <v>140</v>
      </c>
      <c r="G37458" t="s">
        <v>140</v>
      </c>
      <c r="H37458" t="s">
        <v>140</v>
      </c>
      <c r="I37458" t="s">
        <v>140</v>
      </c>
      <c r="J37458" t="s">
        <v>140</v>
      </c>
      <c r="K37458" t="s">
        <v>140</v>
      </c>
      <c r="L37458" t="s">
        <v>140</v>
      </c>
      <c r="M37458" t="s">
        <v>140</v>
      </c>
      <c r="N37458" t="s">
        <v>140</v>
      </c>
    </row>
    <row r="37459" spans="1:14" x14ac:dyDescent="0.35">
      <c r="A37459" t="s">
        <v>24</v>
      </c>
      <c r="B37459">
        <v>2</v>
      </c>
      <c r="C37459" t="s">
        <v>140</v>
      </c>
      <c r="D37459" t="s">
        <v>177</v>
      </c>
      <c r="E37459" t="s">
        <v>140</v>
      </c>
      <c r="F37459" t="s">
        <v>140</v>
      </c>
      <c r="G37459" t="s">
        <v>140</v>
      </c>
      <c r="H37459" t="s">
        <v>140</v>
      </c>
      <c r="I37459" t="s">
        <v>140</v>
      </c>
      <c r="J37459" t="s">
        <v>140</v>
      </c>
      <c r="K37459" t="s">
        <v>140</v>
      </c>
      <c r="L37459" t="s">
        <v>140</v>
      </c>
      <c r="M37459" t="s">
        <v>140</v>
      </c>
      <c r="N37459" t="s">
        <v>140</v>
      </c>
    </row>
    <row r="37460" spans="1:14" x14ac:dyDescent="0.35">
      <c r="A37460" t="s">
        <v>25</v>
      </c>
    </row>
    <row r="37461" spans="1:14" x14ac:dyDescent="0.35">
      <c r="A37461" t="s">
        <v>26</v>
      </c>
    </row>
    <row r="37462" spans="1:14" x14ac:dyDescent="0.35">
      <c r="A37462" t="s">
        <v>27</v>
      </c>
    </row>
    <row r="37463" spans="1:14" x14ac:dyDescent="0.35">
      <c r="A37463" t="s">
        <v>28</v>
      </c>
    </row>
    <row r="37464" spans="1:14" x14ac:dyDescent="0.35">
      <c r="A37464" t="s">
        <v>29</v>
      </c>
    </row>
    <row r="37465" spans="1:14" x14ac:dyDescent="0.35">
      <c r="A37465" t="s">
        <v>30</v>
      </c>
    </row>
    <row r="37466" spans="1:14" x14ac:dyDescent="0.35">
      <c r="A37466" t="s">
        <v>31</v>
      </c>
    </row>
    <row r="37467" spans="1:14" x14ac:dyDescent="0.35">
      <c r="A37467" t="s">
        <v>32</v>
      </c>
      <c r="B37467">
        <v>6</v>
      </c>
      <c r="C37467" t="s">
        <v>140</v>
      </c>
      <c r="D37467" t="s">
        <v>1005</v>
      </c>
      <c r="E37467" t="s">
        <v>140</v>
      </c>
      <c r="F37467" t="s">
        <v>140</v>
      </c>
      <c r="G37467" t="s">
        <v>140</v>
      </c>
      <c r="H37467" t="s">
        <v>140</v>
      </c>
      <c r="I37467" t="s">
        <v>140</v>
      </c>
      <c r="J37467" t="s">
        <v>140</v>
      </c>
      <c r="K37467" t="s">
        <v>140</v>
      </c>
      <c r="L37467" t="s">
        <v>140</v>
      </c>
      <c r="M37467" t="s">
        <v>967</v>
      </c>
      <c r="N37467" t="s">
        <v>140</v>
      </c>
    </row>
    <row r="37469" spans="1:14" x14ac:dyDescent="0.35">
      <c r="A37469" t="s">
        <v>2538</v>
      </c>
    </row>
    <row r="37470" spans="1:14" x14ac:dyDescent="0.35">
      <c r="A37470" t="s">
        <v>2</v>
      </c>
      <c r="B37470" t="s">
        <v>3</v>
      </c>
      <c r="C37470" t="s">
        <v>2523</v>
      </c>
      <c r="D37470" t="s">
        <v>2524</v>
      </c>
      <c r="E37470" t="s">
        <v>2525</v>
      </c>
      <c r="F37470" t="s">
        <v>2526</v>
      </c>
      <c r="G37470" t="s">
        <v>2527</v>
      </c>
      <c r="H37470" t="s">
        <v>2528</v>
      </c>
      <c r="I37470" t="s">
        <v>2529</v>
      </c>
      <c r="J37470" t="s">
        <v>2530</v>
      </c>
      <c r="K37470" t="s">
        <v>2531</v>
      </c>
      <c r="L37470" t="s">
        <v>2532</v>
      </c>
      <c r="M37470" t="s">
        <v>136</v>
      </c>
      <c r="N37470" t="s">
        <v>1376</v>
      </c>
    </row>
    <row r="37471" spans="1:14" x14ac:dyDescent="0.35">
      <c r="A37471" t="s">
        <v>8</v>
      </c>
    </row>
    <row r="37472" spans="1:14" x14ac:dyDescent="0.35">
      <c r="A37472" t="s">
        <v>9</v>
      </c>
    </row>
    <row r="37473" spans="1:14" x14ac:dyDescent="0.35">
      <c r="A37473" t="s">
        <v>10</v>
      </c>
    </row>
    <row r="37474" spans="1:14" x14ac:dyDescent="0.35">
      <c r="A37474" t="s">
        <v>11</v>
      </c>
    </row>
    <row r="37475" spans="1:14" x14ac:dyDescent="0.35">
      <c r="A37475" t="s">
        <v>12</v>
      </c>
    </row>
    <row r="37476" spans="1:14" x14ac:dyDescent="0.35">
      <c r="A37476" t="s">
        <v>13</v>
      </c>
    </row>
    <row r="37477" spans="1:14" x14ac:dyDescent="0.35">
      <c r="A37477" t="s">
        <v>14</v>
      </c>
      <c r="B37477">
        <v>1</v>
      </c>
      <c r="C37477" t="s">
        <v>140</v>
      </c>
      <c r="D37477" t="s">
        <v>140</v>
      </c>
      <c r="E37477" t="s">
        <v>140</v>
      </c>
      <c r="F37477" t="s">
        <v>140</v>
      </c>
      <c r="G37477" t="s">
        <v>177</v>
      </c>
      <c r="H37477" t="s">
        <v>140</v>
      </c>
      <c r="I37477" t="s">
        <v>140</v>
      </c>
      <c r="J37477" t="s">
        <v>140</v>
      </c>
      <c r="K37477" t="s">
        <v>140</v>
      </c>
      <c r="L37477" t="s">
        <v>140</v>
      </c>
      <c r="M37477" t="s">
        <v>140</v>
      </c>
      <c r="N37477" t="s">
        <v>140</v>
      </c>
    </row>
    <row r="37478" spans="1:14" x14ac:dyDescent="0.35">
      <c r="A37478" t="s">
        <v>15</v>
      </c>
    </row>
    <row r="37479" spans="1:14" x14ac:dyDescent="0.35">
      <c r="A37479" t="s">
        <v>16</v>
      </c>
    </row>
    <row r="37480" spans="1:14" x14ac:dyDescent="0.35">
      <c r="A37480" t="s">
        <v>17</v>
      </c>
    </row>
    <row r="37481" spans="1:14" x14ac:dyDescent="0.35">
      <c r="A37481" t="s">
        <v>18</v>
      </c>
    </row>
    <row r="37482" spans="1:14" x14ac:dyDescent="0.35">
      <c r="A37482" t="s">
        <v>19</v>
      </c>
    </row>
    <row r="37483" spans="1:14" x14ac:dyDescent="0.35">
      <c r="A37483" t="s">
        <v>20</v>
      </c>
    </row>
    <row r="37484" spans="1:14" x14ac:dyDescent="0.35">
      <c r="A37484" t="s">
        <v>21</v>
      </c>
    </row>
    <row r="37485" spans="1:14" x14ac:dyDescent="0.35">
      <c r="A37485" t="s">
        <v>22</v>
      </c>
    </row>
    <row r="37486" spans="1:14" x14ac:dyDescent="0.35">
      <c r="A37486" t="s">
        <v>23</v>
      </c>
    </row>
    <row r="37487" spans="1:14" x14ac:dyDescent="0.35">
      <c r="A37487" t="s">
        <v>24</v>
      </c>
      <c r="B37487">
        <v>2</v>
      </c>
      <c r="C37487" t="s">
        <v>727</v>
      </c>
      <c r="D37487" t="s">
        <v>726</v>
      </c>
      <c r="E37487" t="s">
        <v>140</v>
      </c>
      <c r="F37487" t="s">
        <v>140</v>
      </c>
      <c r="G37487" t="s">
        <v>140</v>
      </c>
      <c r="H37487" t="s">
        <v>140</v>
      </c>
      <c r="I37487" t="s">
        <v>140</v>
      </c>
      <c r="J37487" t="s">
        <v>140</v>
      </c>
      <c r="K37487" t="s">
        <v>140</v>
      </c>
      <c r="L37487" t="s">
        <v>140</v>
      </c>
      <c r="M37487" t="s">
        <v>140</v>
      </c>
      <c r="N37487" t="s">
        <v>140</v>
      </c>
    </row>
    <row r="37488" spans="1:14" x14ac:dyDescent="0.35">
      <c r="A37488" t="s">
        <v>25</v>
      </c>
    </row>
    <row r="37489" spans="1:15" x14ac:dyDescent="0.35">
      <c r="A37489" t="s">
        <v>26</v>
      </c>
    </row>
    <row r="37490" spans="1:15" x14ac:dyDescent="0.35">
      <c r="A37490" t="s">
        <v>27</v>
      </c>
    </row>
    <row r="37491" spans="1:15" x14ac:dyDescent="0.35">
      <c r="A37491" t="s">
        <v>28</v>
      </c>
    </row>
    <row r="37492" spans="1:15" x14ac:dyDescent="0.35">
      <c r="A37492" t="s">
        <v>29</v>
      </c>
    </row>
    <row r="37493" spans="1:15" x14ac:dyDescent="0.35">
      <c r="A37493" t="s">
        <v>30</v>
      </c>
    </row>
    <row r="37494" spans="1:15" x14ac:dyDescent="0.35">
      <c r="A37494" t="s">
        <v>31</v>
      </c>
    </row>
    <row r="37495" spans="1:15" x14ac:dyDescent="0.35">
      <c r="A37495" t="s">
        <v>32</v>
      </c>
      <c r="B37495">
        <v>3</v>
      </c>
      <c r="C37495" t="s">
        <v>433</v>
      </c>
      <c r="D37495" t="s">
        <v>69</v>
      </c>
      <c r="E37495" t="s">
        <v>140</v>
      </c>
      <c r="F37495" t="s">
        <v>140</v>
      </c>
      <c r="G37495" t="s">
        <v>331</v>
      </c>
      <c r="H37495" t="s">
        <v>140</v>
      </c>
      <c r="I37495" t="s">
        <v>140</v>
      </c>
      <c r="J37495" t="s">
        <v>140</v>
      </c>
      <c r="K37495" t="s">
        <v>140</v>
      </c>
      <c r="L37495" t="s">
        <v>140</v>
      </c>
      <c r="M37495" t="s">
        <v>140</v>
      </c>
      <c r="N37495" t="s">
        <v>140</v>
      </c>
    </row>
    <row r="37497" spans="1:15" x14ac:dyDescent="0.35">
      <c r="A37497" t="s">
        <v>2539</v>
      </c>
    </row>
    <row r="37498" spans="1:15" x14ac:dyDescent="0.35">
      <c r="A37498" t="s">
        <v>2</v>
      </c>
      <c r="B37498" t="s">
        <v>1150</v>
      </c>
      <c r="C37498" t="s">
        <v>3</v>
      </c>
      <c r="D37498" t="s">
        <v>2523</v>
      </c>
      <c r="E37498" t="s">
        <v>2524</v>
      </c>
      <c r="F37498" t="s">
        <v>2525</v>
      </c>
      <c r="G37498" t="s">
        <v>2526</v>
      </c>
      <c r="H37498" t="s">
        <v>2527</v>
      </c>
      <c r="I37498" t="s">
        <v>2528</v>
      </c>
      <c r="J37498" t="s">
        <v>2529</v>
      </c>
      <c r="K37498" t="s">
        <v>2530</v>
      </c>
      <c r="L37498" t="s">
        <v>2531</v>
      </c>
      <c r="M37498" t="s">
        <v>2532</v>
      </c>
      <c r="N37498" t="s">
        <v>136</v>
      </c>
      <c r="O37498" t="s">
        <v>1376</v>
      </c>
    </row>
    <row r="37499" spans="1:15" x14ac:dyDescent="0.35">
      <c r="A37499" t="s">
        <v>8</v>
      </c>
      <c r="B37499" t="s">
        <v>339</v>
      </c>
    </row>
    <row r="37500" spans="1:15" x14ac:dyDescent="0.35">
      <c r="A37500" t="s">
        <v>9</v>
      </c>
      <c r="B37500" t="s">
        <v>339</v>
      </c>
      <c r="C37500">
        <v>1</v>
      </c>
      <c r="D37500" t="s">
        <v>177</v>
      </c>
      <c r="E37500" t="s">
        <v>140</v>
      </c>
      <c r="F37500" t="s">
        <v>140</v>
      </c>
      <c r="G37500" t="s">
        <v>140</v>
      </c>
      <c r="H37500" t="s">
        <v>140</v>
      </c>
      <c r="I37500" t="s">
        <v>140</v>
      </c>
      <c r="J37500" t="s">
        <v>140</v>
      </c>
      <c r="K37500" t="s">
        <v>140</v>
      </c>
      <c r="L37500" t="s">
        <v>140</v>
      </c>
      <c r="M37500" t="s">
        <v>140</v>
      </c>
      <c r="N37500" t="s">
        <v>140</v>
      </c>
      <c r="O37500" t="s">
        <v>140</v>
      </c>
    </row>
    <row r="37501" spans="1:15" x14ac:dyDescent="0.35">
      <c r="A37501" t="s">
        <v>10</v>
      </c>
      <c r="B37501" t="s">
        <v>339</v>
      </c>
      <c r="C37501">
        <v>1</v>
      </c>
      <c r="D37501" t="s">
        <v>140</v>
      </c>
      <c r="E37501" t="s">
        <v>177</v>
      </c>
      <c r="F37501" t="s">
        <v>140</v>
      </c>
      <c r="G37501" t="s">
        <v>140</v>
      </c>
      <c r="H37501" t="s">
        <v>140</v>
      </c>
      <c r="I37501" t="s">
        <v>140</v>
      </c>
      <c r="J37501" t="s">
        <v>140</v>
      </c>
      <c r="K37501" t="s">
        <v>140</v>
      </c>
      <c r="L37501" t="s">
        <v>140</v>
      </c>
      <c r="M37501" t="s">
        <v>140</v>
      </c>
      <c r="N37501" t="s">
        <v>140</v>
      </c>
      <c r="O37501" t="s">
        <v>140</v>
      </c>
    </row>
    <row r="37502" spans="1:15" x14ac:dyDescent="0.35">
      <c r="A37502" t="s">
        <v>11</v>
      </c>
      <c r="B37502" t="s">
        <v>339</v>
      </c>
    </row>
    <row r="37503" spans="1:15" x14ac:dyDescent="0.35">
      <c r="A37503" t="s">
        <v>12</v>
      </c>
      <c r="B37503" t="s">
        <v>1151</v>
      </c>
      <c r="C37503">
        <v>2</v>
      </c>
      <c r="D37503" t="s">
        <v>610</v>
      </c>
      <c r="E37503" t="s">
        <v>177</v>
      </c>
      <c r="F37503" t="s">
        <v>140</v>
      </c>
      <c r="G37503" t="s">
        <v>140</v>
      </c>
      <c r="H37503" t="s">
        <v>610</v>
      </c>
      <c r="I37503" t="s">
        <v>610</v>
      </c>
      <c r="J37503" t="s">
        <v>140</v>
      </c>
      <c r="K37503" t="s">
        <v>140</v>
      </c>
      <c r="L37503" t="s">
        <v>140</v>
      </c>
      <c r="M37503" t="s">
        <v>140</v>
      </c>
      <c r="N37503" t="s">
        <v>140</v>
      </c>
      <c r="O37503" t="s">
        <v>140</v>
      </c>
    </row>
    <row r="37504" spans="1:15" x14ac:dyDescent="0.35">
      <c r="A37504" t="s">
        <v>12</v>
      </c>
      <c r="B37504" t="s">
        <v>1152</v>
      </c>
      <c r="C37504">
        <v>4</v>
      </c>
      <c r="D37504" t="s">
        <v>177</v>
      </c>
      <c r="E37504" t="s">
        <v>582</v>
      </c>
      <c r="F37504" t="s">
        <v>140</v>
      </c>
      <c r="G37504" t="s">
        <v>140</v>
      </c>
      <c r="H37504" t="s">
        <v>140</v>
      </c>
      <c r="I37504" t="s">
        <v>140</v>
      </c>
      <c r="J37504" t="s">
        <v>140</v>
      </c>
      <c r="K37504" t="s">
        <v>140</v>
      </c>
      <c r="L37504" t="s">
        <v>140</v>
      </c>
      <c r="M37504" t="s">
        <v>140</v>
      </c>
      <c r="N37504" t="s">
        <v>140</v>
      </c>
      <c r="O37504" t="s">
        <v>140</v>
      </c>
    </row>
    <row r="37505" spans="1:15" x14ac:dyDescent="0.35">
      <c r="A37505" t="s">
        <v>13</v>
      </c>
      <c r="B37505" t="s">
        <v>1151</v>
      </c>
      <c r="C37505">
        <v>11</v>
      </c>
      <c r="D37505" t="s">
        <v>779</v>
      </c>
      <c r="E37505" t="s">
        <v>728</v>
      </c>
      <c r="F37505" t="s">
        <v>140</v>
      </c>
      <c r="G37505" t="s">
        <v>140</v>
      </c>
      <c r="H37505" t="s">
        <v>373</v>
      </c>
      <c r="I37505" t="s">
        <v>140</v>
      </c>
      <c r="J37505" t="s">
        <v>125</v>
      </c>
      <c r="K37505" t="s">
        <v>140</v>
      </c>
      <c r="L37505" t="s">
        <v>140</v>
      </c>
      <c r="M37505" t="s">
        <v>140</v>
      </c>
      <c r="N37505" t="s">
        <v>140</v>
      </c>
      <c r="O37505" t="s">
        <v>140</v>
      </c>
    </row>
    <row r="37506" spans="1:15" x14ac:dyDescent="0.35">
      <c r="A37506" t="s">
        <v>13</v>
      </c>
      <c r="B37506" t="s">
        <v>1152</v>
      </c>
      <c r="C37506">
        <v>2</v>
      </c>
      <c r="D37506" t="s">
        <v>140</v>
      </c>
      <c r="E37506" t="s">
        <v>140</v>
      </c>
      <c r="F37506" t="s">
        <v>140</v>
      </c>
      <c r="G37506" t="s">
        <v>140</v>
      </c>
      <c r="H37506" t="s">
        <v>177</v>
      </c>
      <c r="I37506" t="s">
        <v>140</v>
      </c>
      <c r="J37506" t="s">
        <v>140</v>
      </c>
      <c r="K37506" t="s">
        <v>177</v>
      </c>
      <c r="L37506" t="s">
        <v>174</v>
      </c>
      <c r="M37506" t="s">
        <v>140</v>
      </c>
      <c r="N37506" t="s">
        <v>140</v>
      </c>
      <c r="O37506" t="s">
        <v>140</v>
      </c>
    </row>
    <row r="37507" spans="1:15" x14ac:dyDescent="0.35">
      <c r="A37507" t="s">
        <v>13</v>
      </c>
      <c r="B37507" t="s">
        <v>339</v>
      </c>
      <c r="C37507">
        <v>1</v>
      </c>
      <c r="D37507" t="s">
        <v>140</v>
      </c>
      <c r="E37507" t="s">
        <v>140</v>
      </c>
      <c r="F37507" t="s">
        <v>140</v>
      </c>
      <c r="G37507" t="s">
        <v>140</v>
      </c>
      <c r="H37507" t="s">
        <v>177</v>
      </c>
      <c r="I37507" t="s">
        <v>140</v>
      </c>
      <c r="J37507" t="s">
        <v>140</v>
      </c>
      <c r="K37507" t="s">
        <v>140</v>
      </c>
      <c r="L37507" t="s">
        <v>140</v>
      </c>
      <c r="M37507" t="s">
        <v>140</v>
      </c>
      <c r="N37507" t="s">
        <v>140</v>
      </c>
      <c r="O37507" t="s">
        <v>140</v>
      </c>
    </row>
    <row r="37508" spans="1:15" x14ac:dyDescent="0.35">
      <c r="A37508" t="s">
        <v>14</v>
      </c>
      <c r="B37508" t="s">
        <v>1151</v>
      </c>
      <c r="C37508">
        <v>3</v>
      </c>
      <c r="D37508" t="s">
        <v>879</v>
      </c>
      <c r="E37508" t="s">
        <v>711</v>
      </c>
      <c r="F37508" t="s">
        <v>140</v>
      </c>
      <c r="G37508" t="s">
        <v>140</v>
      </c>
      <c r="H37508" t="s">
        <v>710</v>
      </c>
      <c r="I37508" t="s">
        <v>140</v>
      </c>
      <c r="J37508" t="s">
        <v>140</v>
      </c>
      <c r="K37508" t="s">
        <v>901</v>
      </c>
      <c r="L37508" t="s">
        <v>140</v>
      </c>
      <c r="M37508" t="s">
        <v>140</v>
      </c>
      <c r="N37508" t="s">
        <v>140</v>
      </c>
      <c r="O37508" t="s">
        <v>140</v>
      </c>
    </row>
    <row r="37509" spans="1:15" x14ac:dyDescent="0.35">
      <c r="A37509" t="s">
        <v>14</v>
      </c>
      <c r="B37509" t="s">
        <v>1152</v>
      </c>
      <c r="C37509">
        <v>1</v>
      </c>
      <c r="D37509" t="s">
        <v>177</v>
      </c>
      <c r="E37509" t="s">
        <v>140</v>
      </c>
      <c r="F37509" t="s">
        <v>140</v>
      </c>
      <c r="G37509" t="s">
        <v>140</v>
      </c>
      <c r="H37509" t="s">
        <v>140</v>
      </c>
      <c r="I37509" t="s">
        <v>140</v>
      </c>
      <c r="J37509" t="s">
        <v>140</v>
      </c>
      <c r="K37509" t="s">
        <v>140</v>
      </c>
      <c r="L37509" t="s">
        <v>140</v>
      </c>
      <c r="M37509" t="s">
        <v>140</v>
      </c>
      <c r="N37509" t="s">
        <v>140</v>
      </c>
      <c r="O37509" t="s">
        <v>140</v>
      </c>
    </row>
    <row r="37510" spans="1:15" x14ac:dyDescent="0.35">
      <c r="A37510" t="s">
        <v>15</v>
      </c>
      <c r="B37510" t="s">
        <v>1151</v>
      </c>
      <c r="C37510">
        <v>1</v>
      </c>
      <c r="D37510" t="s">
        <v>177</v>
      </c>
      <c r="E37510" t="s">
        <v>140</v>
      </c>
      <c r="F37510" t="s">
        <v>140</v>
      </c>
      <c r="G37510" t="s">
        <v>140</v>
      </c>
      <c r="H37510" t="s">
        <v>140</v>
      </c>
      <c r="I37510" t="s">
        <v>140</v>
      </c>
      <c r="J37510" t="s">
        <v>140</v>
      </c>
      <c r="K37510" t="s">
        <v>140</v>
      </c>
      <c r="L37510" t="s">
        <v>140</v>
      </c>
      <c r="M37510" t="s">
        <v>140</v>
      </c>
      <c r="N37510" t="s">
        <v>140</v>
      </c>
      <c r="O37510" t="s">
        <v>140</v>
      </c>
    </row>
    <row r="37511" spans="1:15" x14ac:dyDescent="0.35">
      <c r="A37511" t="s">
        <v>15</v>
      </c>
      <c r="B37511" t="s">
        <v>1152</v>
      </c>
      <c r="C37511">
        <v>1</v>
      </c>
      <c r="D37511" t="s">
        <v>140</v>
      </c>
      <c r="E37511" t="s">
        <v>140</v>
      </c>
      <c r="F37511" t="s">
        <v>140</v>
      </c>
      <c r="G37511" t="s">
        <v>140</v>
      </c>
      <c r="H37511" t="s">
        <v>140</v>
      </c>
      <c r="I37511" t="s">
        <v>140</v>
      </c>
      <c r="J37511" t="s">
        <v>140</v>
      </c>
      <c r="K37511" t="s">
        <v>140</v>
      </c>
      <c r="L37511" t="s">
        <v>140</v>
      </c>
      <c r="M37511" t="s">
        <v>140</v>
      </c>
      <c r="N37511" t="s">
        <v>140</v>
      </c>
      <c r="O37511" t="s">
        <v>177</v>
      </c>
    </row>
    <row r="37512" spans="1:15" x14ac:dyDescent="0.35">
      <c r="A37512" t="s">
        <v>16</v>
      </c>
      <c r="B37512" t="s">
        <v>339</v>
      </c>
    </row>
    <row r="37513" spans="1:15" x14ac:dyDescent="0.35">
      <c r="A37513" t="s">
        <v>17</v>
      </c>
      <c r="B37513" t="s">
        <v>339</v>
      </c>
    </row>
    <row r="37514" spans="1:15" x14ac:dyDescent="0.35">
      <c r="A37514" t="s">
        <v>18</v>
      </c>
      <c r="B37514" t="s">
        <v>1151</v>
      </c>
      <c r="C37514">
        <v>2</v>
      </c>
      <c r="D37514" t="s">
        <v>140</v>
      </c>
      <c r="E37514" t="s">
        <v>177</v>
      </c>
      <c r="F37514" t="s">
        <v>140</v>
      </c>
      <c r="G37514" t="s">
        <v>140</v>
      </c>
      <c r="H37514" t="s">
        <v>140</v>
      </c>
      <c r="I37514" t="s">
        <v>140</v>
      </c>
      <c r="J37514" t="s">
        <v>140</v>
      </c>
      <c r="K37514" t="s">
        <v>140</v>
      </c>
      <c r="L37514" t="s">
        <v>140</v>
      </c>
      <c r="M37514" t="s">
        <v>140</v>
      </c>
      <c r="N37514" t="s">
        <v>140</v>
      </c>
      <c r="O37514" t="s">
        <v>255</v>
      </c>
    </row>
    <row r="37515" spans="1:15" x14ac:dyDescent="0.35">
      <c r="A37515" t="s">
        <v>19</v>
      </c>
      <c r="B37515" t="s">
        <v>339</v>
      </c>
    </row>
    <row r="37516" spans="1:15" x14ac:dyDescent="0.35">
      <c r="A37516" t="s">
        <v>20</v>
      </c>
      <c r="B37516" t="s">
        <v>1151</v>
      </c>
      <c r="C37516">
        <v>1</v>
      </c>
      <c r="D37516" t="s">
        <v>140</v>
      </c>
      <c r="E37516" t="s">
        <v>177</v>
      </c>
      <c r="F37516" t="s">
        <v>140</v>
      </c>
      <c r="G37516" t="s">
        <v>140</v>
      </c>
      <c r="H37516" t="s">
        <v>177</v>
      </c>
      <c r="I37516" t="s">
        <v>140</v>
      </c>
      <c r="J37516" t="s">
        <v>140</v>
      </c>
      <c r="K37516" t="s">
        <v>140</v>
      </c>
      <c r="L37516" t="s">
        <v>140</v>
      </c>
      <c r="M37516" t="s">
        <v>140</v>
      </c>
      <c r="N37516" t="s">
        <v>140</v>
      </c>
      <c r="O37516" t="s">
        <v>140</v>
      </c>
    </row>
    <row r="37517" spans="1:15" x14ac:dyDescent="0.35">
      <c r="A37517" t="s">
        <v>21</v>
      </c>
      <c r="B37517" t="s">
        <v>339</v>
      </c>
      <c r="C37517">
        <v>1</v>
      </c>
      <c r="D37517" t="s">
        <v>140</v>
      </c>
      <c r="E37517" t="s">
        <v>177</v>
      </c>
      <c r="F37517" t="s">
        <v>140</v>
      </c>
      <c r="G37517" t="s">
        <v>140</v>
      </c>
      <c r="H37517" t="s">
        <v>140</v>
      </c>
      <c r="I37517" t="s">
        <v>140</v>
      </c>
      <c r="J37517" t="s">
        <v>140</v>
      </c>
      <c r="K37517" t="s">
        <v>140</v>
      </c>
      <c r="L37517" t="s">
        <v>140</v>
      </c>
      <c r="M37517" t="s">
        <v>140</v>
      </c>
      <c r="N37517" t="s">
        <v>140</v>
      </c>
      <c r="O37517" t="s">
        <v>140</v>
      </c>
    </row>
    <row r="37518" spans="1:15" x14ac:dyDescent="0.35">
      <c r="A37518" t="s">
        <v>22</v>
      </c>
      <c r="B37518" t="s">
        <v>339</v>
      </c>
    </row>
    <row r="37519" spans="1:15" x14ac:dyDescent="0.35">
      <c r="A37519" t="s">
        <v>23</v>
      </c>
      <c r="B37519" t="s">
        <v>1152</v>
      </c>
      <c r="C37519">
        <v>2</v>
      </c>
      <c r="D37519" t="s">
        <v>994</v>
      </c>
      <c r="E37519" t="s">
        <v>995</v>
      </c>
      <c r="F37519" t="s">
        <v>995</v>
      </c>
      <c r="G37519" t="s">
        <v>140</v>
      </c>
      <c r="H37519" t="s">
        <v>140</v>
      </c>
      <c r="I37519" t="s">
        <v>140</v>
      </c>
      <c r="J37519" t="s">
        <v>140</v>
      </c>
      <c r="K37519" t="s">
        <v>140</v>
      </c>
      <c r="L37519" t="s">
        <v>140</v>
      </c>
      <c r="M37519" t="s">
        <v>140</v>
      </c>
      <c r="N37519" t="s">
        <v>140</v>
      </c>
      <c r="O37519" t="s">
        <v>140</v>
      </c>
    </row>
    <row r="37520" spans="1:15" x14ac:dyDescent="0.35">
      <c r="A37520" t="s">
        <v>24</v>
      </c>
      <c r="B37520" t="s">
        <v>339</v>
      </c>
    </row>
    <row r="37521" spans="1:15" x14ac:dyDescent="0.35">
      <c r="A37521" t="s">
        <v>25</v>
      </c>
      <c r="B37521" t="s">
        <v>339</v>
      </c>
    </row>
    <row r="37522" spans="1:15" x14ac:dyDescent="0.35">
      <c r="A37522" t="s">
        <v>26</v>
      </c>
      <c r="B37522" t="s">
        <v>339</v>
      </c>
    </row>
    <row r="37523" spans="1:15" x14ac:dyDescent="0.35">
      <c r="A37523" t="s">
        <v>27</v>
      </c>
      <c r="B37523" t="s">
        <v>339</v>
      </c>
    </row>
    <row r="37524" spans="1:15" x14ac:dyDescent="0.35">
      <c r="A37524" t="s">
        <v>28</v>
      </c>
      <c r="B37524" t="s">
        <v>339</v>
      </c>
    </row>
    <row r="37525" spans="1:15" x14ac:dyDescent="0.35">
      <c r="A37525" t="s">
        <v>29</v>
      </c>
      <c r="B37525" t="s">
        <v>339</v>
      </c>
    </row>
    <row r="37526" spans="1:15" x14ac:dyDescent="0.35">
      <c r="A37526" t="s">
        <v>30</v>
      </c>
      <c r="B37526" t="s">
        <v>1151</v>
      </c>
      <c r="C37526">
        <v>1</v>
      </c>
      <c r="D37526" t="s">
        <v>140</v>
      </c>
      <c r="E37526" t="s">
        <v>177</v>
      </c>
      <c r="F37526" t="s">
        <v>177</v>
      </c>
      <c r="G37526" t="s">
        <v>140</v>
      </c>
      <c r="H37526" t="s">
        <v>140</v>
      </c>
      <c r="I37526" t="s">
        <v>140</v>
      </c>
      <c r="J37526" t="s">
        <v>140</v>
      </c>
      <c r="K37526" t="s">
        <v>140</v>
      </c>
      <c r="L37526" t="s">
        <v>140</v>
      </c>
      <c r="M37526" t="s">
        <v>140</v>
      </c>
      <c r="N37526" t="s">
        <v>140</v>
      </c>
      <c r="O37526" t="s">
        <v>140</v>
      </c>
    </row>
    <row r="37527" spans="1:15" x14ac:dyDescent="0.35">
      <c r="A37527" t="s">
        <v>31</v>
      </c>
      <c r="B37527" t="s">
        <v>1151</v>
      </c>
      <c r="C37527">
        <v>10</v>
      </c>
      <c r="D37527" t="s">
        <v>342</v>
      </c>
      <c r="E37527" t="s">
        <v>584</v>
      </c>
      <c r="F37527" t="s">
        <v>140</v>
      </c>
      <c r="G37527" t="s">
        <v>140</v>
      </c>
      <c r="H37527" t="s">
        <v>583</v>
      </c>
      <c r="I37527" t="s">
        <v>140</v>
      </c>
      <c r="J37527" t="s">
        <v>140</v>
      </c>
      <c r="K37527" t="s">
        <v>1182</v>
      </c>
      <c r="L37527" t="s">
        <v>140</v>
      </c>
      <c r="M37527" t="s">
        <v>140</v>
      </c>
      <c r="N37527" t="s">
        <v>140</v>
      </c>
      <c r="O37527" t="s">
        <v>724</v>
      </c>
    </row>
    <row r="37528" spans="1:15" x14ac:dyDescent="0.35">
      <c r="A37528" t="s">
        <v>32</v>
      </c>
      <c r="B37528" t="s">
        <v>1151</v>
      </c>
      <c r="C37528">
        <v>31</v>
      </c>
      <c r="D37528" t="s">
        <v>677</v>
      </c>
      <c r="E37528" t="s">
        <v>439</v>
      </c>
      <c r="F37528" t="s">
        <v>664</v>
      </c>
      <c r="G37528" t="s">
        <v>140</v>
      </c>
      <c r="H37528" t="s">
        <v>502</v>
      </c>
      <c r="I37528" t="s">
        <v>971</v>
      </c>
      <c r="J37528" t="s">
        <v>1020</v>
      </c>
      <c r="K37528" t="s">
        <v>1061</v>
      </c>
      <c r="L37528" t="s">
        <v>140</v>
      </c>
      <c r="M37528" t="s">
        <v>140</v>
      </c>
      <c r="N37528" t="s">
        <v>140</v>
      </c>
      <c r="O37528" t="s">
        <v>999</v>
      </c>
    </row>
    <row r="37529" spans="1:15" x14ac:dyDescent="0.35">
      <c r="A37529" t="s">
        <v>32</v>
      </c>
      <c r="B37529" t="s">
        <v>1152</v>
      </c>
      <c r="C37529">
        <v>10</v>
      </c>
      <c r="D37529" t="s">
        <v>688</v>
      </c>
      <c r="E37529" t="s">
        <v>471</v>
      </c>
      <c r="F37529" t="s">
        <v>826</v>
      </c>
      <c r="G37529" t="s">
        <v>140</v>
      </c>
      <c r="H37529" t="s">
        <v>1076</v>
      </c>
      <c r="I37529" t="s">
        <v>140</v>
      </c>
      <c r="J37529" t="s">
        <v>140</v>
      </c>
      <c r="K37529" t="s">
        <v>1076</v>
      </c>
      <c r="L37529" t="s">
        <v>125</v>
      </c>
      <c r="M37529" t="s">
        <v>140</v>
      </c>
      <c r="N37529" t="s">
        <v>140</v>
      </c>
      <c r="O37529" t="s">
        <v>462</v>
      </c>
    </row>
    <row r="37530" spans="1:15" x14ac:dyDescent="0.35">
      <c r="A37530" t="s">
        <v>32</v>
      </c>
      <c r="B37530" t="s">
        <v>339</v>
      </c>
      <c r="C37530">
        <v>4</v>
      </c>
      <c r="D37530" t="s">
        <v>59</v>
      </c>
      <c r="E37530" t="s">
        <v>403</v>
      </c>
      <c r="F37530" t="s">
        <v>140</v>
      </c>
      <c r="G37530" t="s">
        <v>140</v>
      </c>
      <c r="H37530" t="s">
        <v>983</v>
      </c>
      <c r="I37530" t="s">
        <v>140</v>
      </c>
      <c r="J37530" t="s">
        <v>140</v>
      </c>
      <c r="K37530" t="s">
        <v>140</v>
      </c>
      <c r="L37530" t="s">
        <v>140</v>
      </c>
      <c r="M37530" t="s">
        <v>140</v>
      </c>
      <c r="N37530" t="s">
        <v>140</v>
      </c>
      <c r="O37530" t="s">
        <v>140</v>
      </c>
    </row>
    <row r="37532" spans="1:15" x14ac:dyDescent="0.35">
      <c r="A37532" t="s">
        <v>2540</v>
      </c>
    </row>
    <row r="37533" spans="1:15" x14ac:dyDescent="0.35">
      <c r="A37533" t="s">
        <v>2</v>
      </c>
      <c r="B37533" t="s">
        <v>1150</v>
      </c>
      <c r="C37533" t="s">
        <v>3</v>
      </c>
      <c r="D37533" t="s">
        <v>2523</v>
      </c>
      <c r="E37533" t="s">
        <v>2524</v>
      </c>
      <c r="F37533" t="s">
        <v>2525</v>
      </c>
      <c r="G37533" t="s">
        <v>2526</v>
      </c>
      <c r="H37533" t="s">
        <v>2527</v>
      </c>
      <c r="I37533" t="s">
        <v>2528</v>
      </c>
      <c r="J37533" t="s">
        <v>2529</v>
      </c>
      <c r="K37533" t="s">
        <v>2530</v>
      </c>
      <c r="L37533" t="s">
        <v>2531</v>
      </c>
      <c r="M37533" t="s">
        <v>2532</v>
      </c>
      <c r="N37533" t="s">
        <v>136</v>
      </c>
      <c r="O37533" t="s">
        <v>1376</v>
      </c>
    </row>
    <row r="37534" spans="1:15" x14ac:dyDescent="0.35">
      <c r="A37534" t="s">
        <v>8</v>
      </c>
      <c r="B37534" t="s">
        <v>339</v>
      </c>
    </row>
    <row r="37535" spans="1:15" x14ac:dyDescent="0.35">
      <c r="A37535" t="s">
        <v>9</v>
      </c>
      <c r="B37535" t="s">
        <v>339</v>
      </c>
    </row>
    <row r="37536" spans="1:15" x14ac:dyDescent="0.35">
      <c r="A37536" t="s">
        <v>10</v>
      </c>
      <c r="B37536" t="s">
        <v>339</v>
      </c>
    </row>
    <row r="37537" spans="1:15" x14ac:dyDescent="0.35">
      <c r="A37537" t="s">
        <v>11</v>
      </c>
      <c r="B37537" t="s">
        <v>339</v>
      </c>
    </row>
    <row r="37538" spans="1:15" x14ac:dyDescent="0.35">
      <c r="A37538" t="s">
        <v>12</v>
      </c>
      <c r="B37538" t="s">
        <v>339</v>
      </c>
    </row>
    <row r="37539" spans="1:15" x14ac:dyDescent="0.35">
      <c r="A37539" t="s">
        <v>13</v>
      </c>
      <c r="B37539" t="s">
        <v>339</v>
      </c>
    </row>
    <row r="37540" spans="1:15" x14ac:dyDescent="0.35">
      <c r="A37540" t="s">
        <v>14</v>
      </c>
      <c r="B37540" t="s">
        <v>339</v>
      </c>
    </row>
    <row r="37541" spans="1:15" x14ac:dyDescent="0.35">
      <c r="A37541" t="s">
        <v>15</v>
      </c>
      <c r="B37541" t="s">
        <v>1152</v>
      </c>
      <c r="C37541">
        <v>1</v>
      </c>
      <c r="D37541" t="s">
        <v>177</v>
      </c>
      <c r="E37541" t="s">
        <v>140</v>
      </c>
      <c r="F37541" t="s">
        <v>140</v>
      </c>
      <c r="G37541" t="s">
        <v>140</v>
      </c>
      <c r="H37541" t="s">
        <v>140</v>
      </c>
      <c r="I37541" t="s">
        <v>140</v>
      </c>
      <c r="J37541" t="s">
        <v>140</v>
      </c>
      <c r="K37541" t="s">
        <v>140</v>
      </c>
      <c r="L37541" t="s">
        <v>140</v>
      </c>
      <c r="M37541" t="s">
        <v>140</v>
      </c>
      <c r="N37541" t="s">
        <v>140</v>
      </c>
      <c r="O37541" t="s">
        <v>140</v>
      </c>
    </row>
    <row r="37542" spans="1:15" x14ac:dyDescent="0.35">
      <c r="A37542" t="s">
        <v>16</v>
      </c>
      <c r="B37542" t="s">
        <v>339</v>
      </c>
    </row>
    <row r="37543" spans="1:15" x14ac:dyDescent="0.35">
      <c r="A37543" t="s">
        <v>17</v>
      </c>
      <c r="B37543" t="s">
        <v>339</v>
      </c>
    </row>
    <row r="37544" spans="1:15" x14ac:dyDescent="0.35">
      <c r="A37544" t="s">
        <v>18</v>
      </c>
      <c r="B37544" t="s">
        <v>1151</v>
      </c>
      <c r="C37544">
        <v>1</v>
      </c>
      <c r="D37544" t="s">
        <v>140</v>
      </c>
      <c r="E37544" t="s">
        <v>177</v>
      </c>
      <c r="F37544" t="s">
        <v>140</v>
      </c>
      <c r="G37544" t="s">
        <v>140</v>
      </c>
      <c r="H37544" t="s">
        <v>140</v>
      </c>
      <c r="I37544" t="s">
        <v>140</v>
      </c>
      <c r="J37544" t="s">
        <v>140</v>
      </c>
      <c r="K37544" t="s">
        <v>140</v>
      </c>
      <c r="L37544" t="s">
        <v>140</v>
      </c>
      <c r="M37544" t="s">
        <v>140</v>
      </c>
      <c r="N37544" t="s">
        <v>140</v>
      </c>
      <c r="O37544" t="s">
        <v>140</v>
      </c>
    </row>
    <row r="37545" spans="1:15" x14ac:dyDescent="0.35">
      <c r="A37545" t="s">
        <v>19</v>
      </c>
      <c r="B37545" t="s">
        <v>339</v>
      </c>
    </row>
    <row r="37546" spans="1:15" x14ac:dyDescent="0.35">
      <c r="A37546" t="s">
        <v>20</v>
      </c>
      <c r="B37546" t="s">
        <v>339</v>
      </c>
    </row>
    <row r="37547" spans="1:15" x14ac:dyDescent="0.35">
      <c r="A37547" t="s">
        <v>21</v>
      </c>
      <c r="B37547" t="s">
        <v>339</v>
      </c>
    </row>
    <row r="37548" spans="1:15" x14ac:dyDescent="0.35">
      <c r="A37548" t="s">
        <v>22</v>
      </c>
      <c r="B37548" t="s">
        <v>339</v>
      </c>
    </row>
    <row r="37549" spans="1:15" x14ac:dyDescent="0.35">
      <c r="A37549" t="s">
        <v>23</v>
      </c>
      <c r="B37549" t="s">
        <v>1152</v>
      </c>
      <c r="C37549">
        <v>1</v>
      </c>
      <c r="D37549" t="s">
        <v>177</v>
      </c>
      <c r="E37549" t="s">
        <v>140</v>
      </c>
      <c r="F37549" t="s">
        <v>140</v>
      </c>
      <c r="G37549" t="s">
        <v>140</v>
      </c>
      <c r="H37549" t="s">
        <v>177</v>
      </c>
      <c r="I37549" t="s">
        <v>140</v>
      </c>
      <c r="J37549" t="s">
        <v>140</v>
      </c>
      <c r="K37549" t="s">
        <v>140</v>
      </c>
      <c r="L37549" t="s">
        <v>140</v>
      </c>
      <c r="M37549" t="s">
        <v>140</v>
      </c>
      <c r="N37549" t="s">
        <v>140</v>
      </c>
      <c r="O37549" t="s">
        <v>140</v>
      </c>
    </row>
    <row r="37550" spans="1:15" x14ac:dyDescent="0.35">
      <c r="A37550" t="s">
        <v>24</v>
      </c>
      <c r="B37550" t="s">
        <v>339</v>
      </c>
    </row>
    <row r="37551" spans="1:15" x14ac:dyDescent="0.35">
      <c r="A37551" t="s">
        <v>25</v>
      </c>
      <c r="B37551" t="s">
        <v>339</v>
      </c>
    </row>
    <row r="37552" spans="1:15" x14ac:dyDescent="0.35">
      <c r="A37552" t="s">
        <v>26</v>
      </c>
      <c r="B37552" t="s">
        <v>339</v>
      </c>
    </row>
    <row r="37553" spans="1:15" x14ac:dyDescent="0.35">
      <c r="A37553" t="s">
        <v>27</v>
      </c>
      <c r="B37553" t="s">
        <v>339</v>
      </c>
    </row>
    <row r="37554" spans="1:15" x14ac:dyDescent="0.35">
      <c r="A37554" t="s">
        <v>28</v>
      </c>
      <c r="B37554" t="s">
        <v>339</v>
      </c>
    </row>
    <row r="37555" spans="1:15" x14ac:dyDescent="0.35">
      <c r="A37555" t="s">
        <v>29</v>
      </c>
      <c r="B37555" t="s">
        <v>339</v>
      </c>
    </row>
    <row r="37556" spans="1:15" x14ac:dyDescent="0.35">
      <c r="A37556" t="s">
        <v>30</v>
      </c>
      <c r="B37556" t="s">
        <v>339</v>
      </c>
    </row>
    <row r="37557" spans="1:15" x14ac:dyDescent="0.35">
      <c r="A37557" t="s">
        <v>31</v>
      </c>
      <c r="B37557" t="s">
        <v>339</v>
      </c>
    </row>
    <row r="37558" spans="1:15" x14ac:dyDescent="0.35">
      <c r="A37558" t="s">
        <v>32</v>
      </c>
      <c r="B37558" t="s">
        <v>1151</v>
      </c>
      <c r="C37558">
        <v>1</v>
      </c>
      <c r="D37558" t="s">
        <v>140</v>
      </c>
      <c r="E37558" t="s">
        <v>177</v>
      </c>
      <c r="F37558" t="s">
        <v>140</v>
      </c>
      <c r="G37558" t="s">
        <v>140</v>
      </c>
      <c r="H37558" t="s">
        <v>140</v>
      </c>
      <c r="I37558" t="s">
        <v>140</v>
      </c>
      <c r="J37558" t="s">
        <v>140</v>
      </c>
      <c r="K37558" t="s">
        <v>140</v>
      </c>
      <c r="L37558" t="s">
        <v>140</v>
      </c>
      <c r="M37558" t="s">
        <v>140</v>
      </c>
      <c r="N37558" t="s">
        <v>140</v>
      </c>
      <c r="O37558" t="s">
        <v>140</v>
      </c>
    </row>
    <row r="37559" spans="1:15" x14ac:dyDescent="0.35">
      <c r="A37559" t="s">
        <v>32</v>
      </c>
      <c r="B37559" t="s">
        <v>1152</v>
      </c>
      <c r="C37559">
        <v>2</v>
      </c>
      <c r="D37559" t="s">
        <v>177</v>
      </c>
      <c r="E37559" t="s">
        <v>140</v>
      </c>
      <c r="F37559" t="s">
        <v>140</v>
      </c>
      <c r="G37559" t="s">
        <v>140</v>
      </c>
      <c r="H37559" t="s">
        <v>571</v>
      </c>
      <c r="I37559" t="s">
        <v>140</v>
      </c>
      <c r="J37559" t="s">
        <v>140</v>
      </c>
      <c r="K37559" t="s">
        <v>140</v>
      </c>
      <c r="L37559" t="s">
        <v>140</v>
      </c>
      <c r="M37559" t="s">
        <v>140</v>
      </c>
      <c r="N37559" t="s">
        <v>140</v>
      </c>
      <c r="O37559" t="s">
        <v>140</v>
      </c>
    </row>
    <row r="37561" spans="1:15" x14ac:dyDescent="0.35">
      <c r="A37561" t="s">
        <v>2541</v>
      </c>
    </row>
    <row r="37562" spans="1:15" x14ac:dyDescent="0.35">
      <c r="A37562" t="s">
        <v>2</v>
      </c>
      <c r="B37562" t="s">
        <v>1150</v>
      </c>
      <c r="C37562" t="s">
        <v>3</v>
      </c>
      <c r="D37562" t="s">
        <v>2523</v>
      </c>
      <c r="E37562" t="s">
        <v>2524</v>
      </c>
      <c r="F37562" t="s">
        <v>2525</v>
      </c>
      <c r="G37562" t="s">
        <v>2526</v>
      </c>
      <c r="H37562" t="s">
        <v>2527</v>
      </c>
      <c r="I37562" t="s">
        <v>2528</v>
      </c>
      <c r="J37562" t="s">
        <v>2529</v>
      </c>
      <c r="K37562" t="s">
        <v>2530</v>
      </c>
      <c r="L37562" t="s">
        <v>2531</v>
      </c>
      <c r="M37562" t="s">
        <v>2532</v>
      </c>
      <c r="N37562" t="s">
        <v>136</v>
      </c>
      <c r="O37562" t="s">
        <v>1376</v>
      </c>
    </row>
    <row r="37563" spans="1:15" x14ac:dyDescent="0.35">
      <c r="A37563" t="s">
        <v>8</v>
      </c>
      <c r="B37563" t="s">
        <v>339</v>
      </c>
    </row>
    <row r="37564" spans="1:15" x14ac:dyDescent="0.35">
      <c r="A37564" t="s">
        <v>9</v>
      </c>
      <c r="B37564" t="s">
        <v>339</v>
      </c>
    </row>
    <row r="37565" spans="1:15" x14ac:dyDescent="0.35">
      <c r="A37565" t="s">
        <v>10</v>
      </c>
      <c r="B37565" t="s">
        <v>339</v>
      </c>
    </row>
    <row r="37566" spans="1:15" x14ac:dyDescent="0.35">
      <c r="A37566" t="s">
        <v>11</v>
      </c>
      <c r="B37566" t="s">
        <v>339</v>
      </c>
    </row>
    <row r="37567" spans="1:15" x14ac:dyDescent="0.35">
      <c r="A37567" t="s">
        <v>12</v>
      </c>
      <c r="B37567" t="s">
        <v>1151</v>
      </c>
      <c r="C37567">
        <v>1</v>
      </c>
      <c r="D37567" t="s">
        <v>140</v>
      </c>
      <c r="E37567" t="s">
        <v>140</v>
      </c>
      <c r="F37567" t="s">
        <v>140</v>
      </c>
      <c r="G37567" t="s">
        <v>140</v>
      </c>
      <c r="H37567" t="s">
        <v>177</v>
      </c>
      <c r="I37567" t="s">
        <v>140</v>
      </c>
      <c r="J37567" t="s">
        <v>140</v>
      </c>
      <c r="K37567" t="s">
        <v>140</v>
      </c>
      <c r="L37567" t="s">
        <v>140</v>
      </c>
      <c r="M37567" t="s">
        <v>140</v>
      </c>
      <c r="N37567" t="s">
        <v>140</v>
      </c>
      <c r="O37567" t="s">
        <v>140</v>
      </c>
    </row>
    <row r="37568" spans="1:15" x14ac:dyDescent="0.35">
      <c r="A37568" t="s">
        <v>13</v>
      </c>
      <c r="B37568" t="s">
        <v>1151</v>
      </c>
      <c r="C37568">
        <v>1</v>
      </c>
      <c r="D37568" t="s">
        <v>140</v>
      </c>
      <c r="E37568" t="s">
        <v>140</v>
      </c>
      <c r="F37568" t="s">
        <v>140</v>
      </c>
      <c r="G37568" t="s">
        <v>140</v>
      </c>
      <c r="H37568" t="s">
        <v>177</v>
      </c>
      <c r="I37568" t="s">
        <v>140</v>
      </c>
      <c r="J37568" t="s">
        <v>140</v>
      </c>
      <c r="K37568" t="s">
        <v>140</v>
      </c>
      <c r="L37568" t="s">
        <v>140</v>
      </c>
      <c r="M37568" t="s">
        <v>140</v>
      </c>
      <c r="N37568" t="s">
        <v>140</v>
      </c>
      <c r="O37568" t="s">
        <v>140</v>
      </c>
    </row>
    <row r="37569" spans="1:15" x14ac:dyDescent="0.35">
      <c r="A37569" t="s">
        <v>14</v>
      </c>
      <c r="B37569" t="s">
        <v>339</v>
      </c>
    </row>
    <row r="37570" spans="1:15" x14ac:dyDescent="0.35">
      <c r="A37570" t="s">
        <v>15</v>
      </c>
      <c r="B37570" t="s">
        <v>339</v>
      </c>
    </row>
    <row r="37571" spans="1:15" x14ac:dyDescent="0.35">
      <c r="A37571" t="s">
        <v>16</v>
      </c>
      <c r="B37571" t="s">
        <v>339</v>
      </c>
    </row>
    <row r="37572" spans="1:15" x14ac:dyDescent="0.35">
      <c r="A37572" t="s">
        <v>17</v>
      </c>
      <c r="B37572" t="s">
        <v>339</v>
      </c>
    </row>
    <row r="37573" spans="1:15" x14ac:dyDescent="0.35">
      <c r="A37573" t="s">
        <v>18</v>
      </c>
      <c r="B37573" t="s">
        <v>339</v>
      </c>
    </row>
    <row r="37574" spans="1:15" x14ac:dyDescent="0.35">
      <c r="A37574" t="s">
        <v>19</v>
      </c>
      <c r="B37574" t="s">
        <v>339</v>
      </c>
    </row>
    <row r="37575" spans="1:15" x14ac:dyDescent="0.35">
      <c r="A37575" t="s">
        <v>20</v>
      </c>
      <c r="B37575" t="s">
        <v>339</v>
      </c>
    </row>
    <row r="37576" spans="1:15" x14ac:dyDescent="0.35">
      <c r="A37576" t="s">
        <v>21</v>
      </c>
      <c r="B37576" t="s">
        <v>339</v>
      </c>
    </row>
    <row r="37577" spans="1:15" x14ac:dyDescent="0.35">
      <c r="A37577" t="s">
        <v>22</v>
      </c>
      <c r="B37577" t="s">
        <v>339</v>
      </c>
    </row>
    <row r="37578" spans="1:15" x14ac:dyDescent="0.35">
      <c r="A37578" t="s">
        <v>23</v>
      </c>
      <c r="B37578" t="s">
        <v>1151</v>
      </c>
      <c r="C37578">
        <v>1</v>
      </c>
      <c r="D37578" t="s">
        <v>140</v>
      </c>
      <c r="E37578" t="s">
        <v>140</v>
      </c>
      <c r="F37578" t="s">
        <v>140</v>
      </c>
      <c r="G37578" t="s">
        <v>140</v>
      </c>
      <c r="H37578" t="s">
        <v>177</v>
      </c>
      <c r="I37578" t="s">
        <v>140</v>
      </c>
      <c r="J37578" t="s">
        <v>140</v>
      </c>
      <c r="K37578" t="s">
        <v>140</v>
      </c>
      <c r="L37578" t="s">
        <v>140</v>
      </c>
      <c r="M37578" t="s">
        <v>140</v>
      </c>
      <c r="N37578" t="s">
        <v>140</v>
      </c>
      <c r="O37578" t="s">
        <v>140</v>
      </c>
    </row>
    <row r="37579" spans="1:15" x14ac:dyDescent="0.35">
      <c r="A37579" t="s">
        <v>24</v>
      </c>
      <c r="B37579" t="s">
        <v>1151</v>
      </c>
      <c r="C37579">
        <v>1</v>
      </c>
      <c r="D37579" t="s">
        <v>177</v>
      </c>
      <c r="E37579" t="s">
        <v>140</v>
      </c>
      <c r="F37579" t="s">
        <v>140</v>
      </c>
      <c r="G37579" t="s">
        <v>140</v>
      </c>
      <c r="H37579" t="s">
        <v>140</v>
      </c>
      <c r="I37579" t="s">
        <v>140</v>
      </c>
      <c r="J37579" t="s">
        <v>140</v>
      </c>
      <c r="K37579" t="s">
        <v>140</v>
      </c>
      <c r="L37579" t="s">
        <v>140</v>
      </c>
      <c r="M37579" t="s">
        <v>140</v>
      </c>
      <c r="N37579" t="s">
        <v>140</v>
      </c>
      <c r="O37579" t="s">
        <v>140</v>
      </c>
    </row>
    <row r="37580" spans="1:15" x14ac:dyDescent="0.35">
      <c r="A37580" t="s">
        <v>25</v>
      </c>
      <c r="B37580" t="s">
        <v>339</v>
      </c>
    </row>
    <row r="37581" spans="1:15" x14ac:dyDescent="0.35">
      <c r="A37581" t="s">
        <v>26</v>
      </c>
      <c r="B37581" t="s">
        <v>339</v>
      </c>
    </row>
    <row r="37582" spans="1:15" x14ac:dyDescent="0.35">
      <c r="A37582" t="s">
        <v>27</v>
      </c>
      <c r="B37582" t="s">
        <v>339</v>
      </c>
    </row>
    <row r="37583" spans="1:15" x14ac:dyDescent="0.35">
      <c r="A37583" t="s">
        <v>28</v>
      </c>
      <c r="B37583" t="s">
        <v>339</v>
      </c>
    </row>
    <row r="37584" spans="1:15" x14ac:dyDescent="0.35">
      <c r="A37584" t="s">
        <v>29</v>
      </c>
      <c r="B37584" t="s">
        <v>339</v>
      </c>
    </row>
    <row r="37585" spans="1:15" x14ac:dyDescent="0.35">
      <c r="A37585" t="s">
        <v>30</v>
      </c>
      <c r="B37585" t="s">
        <v>339</v>
      </c>
    </row>
    <row r="37586" spans="1:15" x14ac:dyDescent="0.35">
      <c r="A37586" t="s">
        <v>31</v>
      </c>
      <c r="B37586" t="s">
        <v>1151</v>
      </c>
      <c r="C37586">
        <v>1</v>
      </c>
      <c r="D37586" t="s">
        <v>140</v>
      </c>
      <c r="E37586" t="s">
        <v>177</v>
      </c>
      <c r="F37586" t="s">
        <v>140</v>
      </c>
      <c r="G37586" t="s">
        <v>140</v>
      </c>
      <c r="H37586" t="s">
        <v>140</v>
      </c>
      <c r="I37586" t="s">
        <v>140</v>
      </c>
      <c r="J37586" t="s">
        <v>140</v>
      </c>
      <c r="K37586" t="s">
        <v>140</v>
      </c>
      <c r="L37586" t="s">
        <v>140</v>
      </c>
      <c r="M37586" t="s">
        <v>140</v>
      </c>
      <c r="N37586" t="s">
        <v>140</v>
      </c>
      <c r="O37586" t="s">
        <v>140</v>
      </c>
    </row>
    <row r="37587" spans="1:15" x14ac:dyDescent="0.35">
      <c r="A37587" t="s">
        <v>31</v>
      </c>
      <c r="B37587" t="s">
        <v>339</v>
      </c>
      <c r="C37587">
        <v>1</v>
      </c>
      <c r="D37587" t="s">
        <v>140</v>
      </c>
      <c r="E37587" t="s">
        <v>140</v>
      </c>
      <c r="F37587" t="s">
        <v>140</v>
      </c>
      <c r="G37587" t="s">
        <v>140</v>
      </c>
      <c r="H37587" t="s">
        <v>177</v>
      </c>
      <c r="I37587" t="s">
        <v>140</v>
      </c>
      <c r="J37587" t="s">
        <v>140</v>
      </c>
      <c r="K37587" t="s">
        <v>140</v>
      </c>
      <c r="L37587" t="s">
        <v>140</v>
      </c>
      <c r="M37587" t="s">
        <v>140</v>
      </c>
      <c r="N37587" t="s">
        <v>140</v>
      </c>
      <c r="O37587" t="s">
        <v>140</v>
      </c>
    </row>
    <row r="37588" spans="1:15" x14ac:dyDescent="0.35">
      <c r="A37588" t="s">
        <v>32</v>
      </c>
      <c r="B37588" t="s">
        <v>1151</v>
      </c>
      <c r="C37588">
        <v>5</v>
      </c>
      <c r="D37588" t="s">
        <v>408</v>
      </c>
      <c r="E37588" t="s">
        <v>1063</v>
      </c>
      <c r="F37588" t="s">
        <v>140</v>
      </c>
      <c r="G37588" t="s">
        <v>140</v>
      </c>
      <c r="H37588" t="s">
        <v>169</v>
      </c>
      <c r="I37588" t="s">
        <v>140</v>
      </c>
      <c r="J37588" t="s">
        <v>140</v>
      </c>
      <c r="K37588" t="s">
        <v>140</v>
      </c>
      <c r="L37588" t="s">
        <v>140</v>
      </c>
      <c r="M37588" t="s">
        <v>140</v>
      </c>
      <c r="N37588" t="s">
        <v>140</v>
      </c>
      <c r="O37588" t="s">
        <v>140</v>
      </c>
    </row>
    <row r="37589" spans="1:15" x14ac:dyDescent="0.35">
      <c r="A37589" t="s">
        <v>32</v>
      </c>
      <c r="B37589" t="s">
        <v>339</v>
      </c>
      <c r="C37589">
        <v>1</v>
      </c>
      <c r="D37589" t="s">
        <v>140</v>
      </c>
      <c r="E37589" t="s">
        <v>140</v>
      </c>
      <c r="F37589" t="s">
        <v>140</v>
      </c>
      <c r="G37589" t="s">
        <v>140</v>
      </c>
      <c r="H37589" t="s">
        <v>177</v>
      </c>
      <c r="I37589" t="s">
        <v>140</v>
      </c>
      <c r="J37589" t="s">
        <v>140</v>
      </c>
      <c r="K37589" t="s">
        <v>140</v>
      </c>
      <c r="L37589" t="s">
        <v>140</v>
      </c>
      <c r="M37589" t="s">
        <v>140</v>
      </c>
      <c r="N37589" t="s">
        <v>140</v>
      </c>
      <c r="O37589" t="s">
        <v>140</v>
      </c>
    </row>
    <row r="37591" spans="1:15" x14ac:dyDescent="0.35">
      <c r="A37591" t="s">
        <v>2542</v>
      </c>
    </row>
    <row r="37592" spans="1:15" x14ac:dyDescent="0.35">
      <c r="A37592" t="s">
        <v>2</v>
      </c>
      <c r="B37592" t="s">
        <v>1150</v>
      </c>
      <c r="C37592" t="s">
        <v>3</v>
      </c>
      <c r="D37592" t="s">
        <v>2523</v>
      </c>
      <c r="E37592" t="s">
        <v>2524</v>
      </c>
      <c r="F37592" t="s">
        <v>2525</v>
      </c>
      <c r="G37592" t="s">
        <v>2526</v>
      </c>
      <c r="H37592" t="s">
        <v>2527</v>
      </c>
      <c r="I37592" t="s">
        <v>2528</v>
      </c>
      <c r="J37592" t="s">
        <v>2529</v>
      </c>
      <c r="K37592" t="s">
        <v>2530</v>
      </c>
      <c r="L37592" t="s">
        <v>2531</v>
      </c>
      <c r="M37592" t="s">
        <v>2532</v>
      </c>
      <c r="N37592" t="s">
        <v>136</v>
      </c>
      <c r="O37592" t="s">
        <v>1376</v>
      </c>
    </row>
    <row r="37593" spans="1:15" x14ac:dyDescent="0.35">
      <c r="A37593" t="s">
        <v>8</v>
      </c>
      <c r="B37593" t="s">
        <v>339</v>
      </c>
    </row>
    <row r="37594" spans="1:15" x14ac:dyDescent="0.35">
      <c r="A37594" t="s">
        <v>9</v>
      </c>
      <c r="B37594" t="s">
        <v>339</v>
      </c>
    </row>
    <row r="37595" spans="1:15" x14ac:dyDescent="0.35">
      <c r="A37595" t="s">
        <v>10</v>
      </c>
      <c r="B37595" t="s">
        <v>339</v>
      </c>
    </row>
    <row r="37596" spans="1:15" x14ac:dyDescent="0.35">
      <c r="A37596" t="s">
        <v>11</v>
      </c>
      <c r="B37596" t="s">
        <v>339</v>
      </c>
    </row>
    <row r="37597" spans="1:15" x14ac:dyDescent="0.35">
      <c r="A37597" t="s">
        <v>12</v>
      </c>
      <c r="B37597" t="s">
        <v>1151</v>
      </c>
      <c r="C37597">
        <v>1</v>
      </c>
      <c r="D37597" t="s">
        <v>177</v>
      </c>
      <c r="E37597" t="s">
        <v>177</v>
      </c>
      <c r="F37597" t="s">
        <v>177</v>
      </c>
      <c r="G37597" t="s">
        <v>140</v>
      </c>
      <c r="H37597" t="s">
        <v>140</v>
      </c>
      <c r="I37597" t="s">
        <v>140</v>
      </c>
      <c r="J37597" t="s">
        <v>140</v>
      </c>
      <c r="K37597" t="s">
        <v>140</v>
      </c>
      <c r="L37597" t="s">
        <v>140</v>
      </c>
      <c r="M37597" t="s">
        <v>140</v>
      </c>
      <c r="N37597" t="s">
        <v>140</v>
      </c>
      <c r="O37597" t="s">
        <v>140</v>
      </c>
    </row>
    <row r="37598" spans="1:15" x14ac:dyDescent="0.35">
      <c r="A37598" t="s">
        <v>13</v>
      </c>
      <c r="B37598" t="s">
        <v>1152</v>
      </c>
      <c r="C37598">
        <v>1</v>
      </c>
      <c r="D37598" t="s">
        <v>140</v>
      </c>
      <c r="E37598" t="s">
        <v>177</v>
      </c>
      <c r="F37598" t="s">
        <v>140</v>
      </c>
      <c r="G37598" t="s">
        <v>140</v>
      </c>
      <c r="H37598" t="s">
        <v>177</v>
      </c>
      <c r="I37598" t="s">
        <v>140</v>
      </c>
      <c r="J37598" t="s">
        <v>140</v>
      </c>
      <c r="K37598" t="s">
        <v>140</v>
      </c>
      <c r="L37598" t="s">
        <v>140</v>
      </c>
      <c r="M37598" t="s">
        <v>140</v>
      </c>
      <c r="N37598" t="s">
        <v>140</v>
      </c>
      <c r="O37598" t="s">
        <v>140</v>
      </c>
    </row>
    <row r="37599" spans="1:15" x14ac:dyDescent="0.35">
      <c r="A37599" t="s">
        <v>14</v>
      </c>
      <c r="B37599" t="s">
        <v>339</v>
      </c>
    </row>
    <row r="37600" spans="1:15" x14ac:dyDescent="0.35">
      <c r="A37600" t="s">
        <v>15</v>
      </c>
      <c r="B37600" t="s">
        <v>339</v>
      </c>
    </row>
    <row r="37601" spans="1:15" x14ac:dyDescent="0.35">
      <c r="A37601" t="s">
        <v>16</v>
      </c>
      <c r="B37601" t="s">
        <v>339</v>
      </c>
    </row>
    <row r="37602" spans="1:15" x14ac:dyDescent="0.35">
      <c r="A37602" t="s">
        <v>17</v>
      </c>
      <c r="B37602" t="s">
        <v>339</v>
      </c>
    </row>
    <row r="37603" spans="1:15" x14ac:dyDescent="0.35">
      <c r="A37603" t="s">
        <v>18</v>
      </c>
      <c r="B37603" t="s">
        <v>339</v>
      </c>
    </row>
    <row r="37604" spans="1:15" x14ac:dyDescent="0.35">
      <c r="A37604" t="s">
        <v>19</v>
      </c>
      <c r="B37604" t="s">
        <v>1151</v>
      </c>
      <c r="C37604">
        <v>1</v>
      </c>
      <c r="D37604" t="s">
        <v>140</v>
      </c>
      <c r="E37604" t="s">
        <v>140</v>
      </c>
      <c r="F37604" t="s">
        <v>177</v>
      </c>
      <c r="G37604" t="s">
        <v>140</v>
      </c>
      <c r="H37604" t="s">
        <v>140</v>
      </c>
      <c r="I37604" t="s">
        <v>140</v>
      </c>
      <c r="J37604" t="s">
        <v>140</v>
      </c>
      <c r="K37604" t="s">
        <v>140</v>
      </c>
      <c r="L37604" t="s">
        <v>140</v>
      </c>
      <c r="M37604" t="s">
        <v>140</v>
      </c>
      <c r="N37604" t="s">
        <v>140</v>
      </c>
      <c r="O37604" t="s">
        <v>140</v>
      </c>
    </row>
    <row r="37605" spans="1:15" x14ac:dyDescent="0.35">
      <c r="A37605" t="s">
        <v>20</v>
      </c>
      <c r="B37605" t="s">
        <v>339</v>
      </c>
    </row>
    <row r="37606" spans="1:15" x14ac:dyDescent="0.35">
      <c r="A37606" t="s">
        <v>21</v>
      </c>
      <c r="B37606" t="s">
        <v>339</v>
      </c>
    </row>
    <row r="37607" spans="1:15" x14ac:dyDescent="0.35">
      <c r="A37607" t="s">
        <v>22</v>
      </c>
      <c r="B37607" t="s">
        <v>339</v>
      </c>
    </row>
    <row r="37608" spans="1:15" x14ac:dyDescent="0.35">
      <c r="A37608" t="s">
        <v>23</v>
      </c>
      <c r="B37608" t="s">
        <v>1151</v>
      </c>
      <c r="C37608">
        <v>1</v>
      </c>
      <c r="D37608" t="s">
        <v>140</v>
      </c>
      <c r="E37608" t="s">
        <v>177</v>
      </c>
      <c r="F37608" t="s">
        <v>177</v>
      </c>
      <c r="G37608" t="s">
        <v>140</v>
      </c>
      <c r="H37608" t="s">
        <v>177</v>
      </c>
      <c r="I37608" t="s">
        <v>140</v>
      </c>
      <c r="J37608" t="s">
        <v>140</v>
      </c>
      <c r="K37608" t="s">
        <v>140</v>
      </c>
      <c r="L37608" t="s">
        <v>140</v>
      </c>
      <c r="M37608" t="s">
        <v>140</v>
      </c>
      <c r="N37608" t="s">
        <v>140</v>
      </c>
      <c r="O37608" t="s">
        <v>140</v>
      </c>
    </row>
    <row r="37609" spans="1:15" x14ac:dyDescent="0.35">
      <c r="A37609" t="s">
        <v>24</v>
      </c>
      <c r="B37609" t="s">
        <v>339</v>
      </c>
    </row>
    <row r="37610" spans="1:15" x14ac:dyDescent="0.35">
      <c r="A37610" t="s">
        <v>25</v>
      </c>
      <c r="B37610" t="s">
        <v>339</v>
      </c>
    </row>
    <row r="37611" spans="1:15" x14ac:dyDescent="0.35">
      <c r="A37611" t="s">
        <v>26</v>
      </c>
      <c r="B37611" t="s">
        <v>339</v>
      </c>
    </row>
    <row r="37612" spans="1:15" x14ac:dyDescent="0.35">
      <c r="A37612" t="s">
        <v>27</v>
      </c>
      <c r="B37612" t="s">
        <v>339</v>
      </c>
    </row>
    <row r="37613" spans="1:15" x14ac:dyDescent="0.35">
      <c r="A37613" t="s">
        <v>28</v>
      </c>
      <c r="B37613" t="s">
        <v>339</v>
      </c>
    </row>
    <row r="37614" spans="1:15" x14ac:dyDescent="0.35">
      <c r="A37614" t="s">
        <v>29</v>
      </c>
      <c r="B37614" t="s">
        <v>339</v>
      </c>
    </row>
    <row r="37615" spans="1:15" x14ac:dyDescent="0.35">
      <c r="A37615" t="s">
        <v>30</v>
      </c>
      <c r="B37615" t="s">
        <v>1151</v>
      </c>
      <c r="C37615">
        <v>1</v>
      </c>
      <c r="D37615" t="s">
        <v>140</v>
      </c>
      <c r="E37615" t="s">
        <v>177</v>
      </c>
      <c r="F37615" t="s">
        <v>140</v>
      </c>
      <c r="G37615" t="s">
        <v>140</v>
      </c>
      <c r="H37615" t="s">
        <v>177</v>
      </c>
      <c r="I37615" t="s">
        <v>140</v>
      </c>
      <c r="J37615" t="s">
        <v>140</v>
      </c>
      <c r="K37615" t="s">
        <v>140</v>
      </c>
      <c r="L37615" t="s">
        <v>140</v>
      </c>
      <c r="M37615" t="s">
        <v>140</v>
      </c>
      <c r="N37615" t="s">
        <v>140</v>
      </c>
      <c r="O37615" t="s">
        <v>140</v>
      </c>
    </row>
    <row r="37616" spans="1:15" x14ac:dyDescent="0.35">
      <c r="A37616" t="s">
        <v>31</v>
      </c>
      <c r="B37616" t="s">
        <v>1151</v>
      </c>
      <c r="C37616">
        <v>1</v>
      </c>
      <c r="D37616" t="s">
        <v>140</v>
      </c>
      <c r="E37616" t="s">
        <v>177</v>
      </c>
      <c r="F37616" t="s">
        <v>140</v>
      </c>
      <c r="G37616" t="s">
        <v>140</v>
      </c>
      <c r="H37616" t="s">
        <v>177</v>
      </c>
      <c r="I37616" t="s">
        <v>140</v>
      </c>
      <c r="J37616" t="s">
        <v>140</v>
      </c>
      <c r="K37616" t="s">
        <v>140</v>
      </c>
      <c r="L37616" t="s">
        <v>140</v>
      </c>
      <c r="M37616" t="s">
        <v>140</v>
      </c>
      <c r="N37616" t="s">
        <v>140</v>
      </c>
      <c r="O37616" t="s">
        <v>140</v>
      </c>
    </row>
    <row r="37617" spans="1:15" x14ac:dyDescent="0.35">
      <c r="A37617" t="s">
        <v>32</v>
      </c>
      <c r="B37617" t="s">
        <v>1151</v>
      </c>
      <c r="C37617">
        <v>5</v>
      </c>
      <c r="D37617" t="s">
        <v>685</v>
      </c>
      <c r="E37617" t="s">
        <v>844</v>
      </c>
      <c r="F37617" t="s">
        <v>648</v>
      </c>
      <c r="G37617" t="s">
        <v>140</v>
      </c>
      <c r="H37617" t="s">
        <v>485</v>
      </c>
      <c r="I37617" t="s">
        <v>140</v>
      </c>
      <c r="J37617" t="s">
        <v>140</v>
      </c>
      <c r="K37617" t="s">
        <v>140</v>
      </c>
      <c r="L37617" t="s">
        <v>140</v>
      </c>
      <c r="M37617" t="s">
        <v>140</v>
      </c>
      <c r="N37617" t="s">
        <v>140</v>
      </c>
      <c r="O37617" t="s">
        <v>140</v>
      </c>
    </row>
    <row r="37618" spans="1:15" x14ac:dyDescent="0.35">
      <c r="A37618" t="s">
        <v>32</v>
      </c>
      <c r="B37618" t="s">
        <v>1152</v>
      </c>
      <c r="C37618">
        <v>1</v>
      </c>
      <c r="D37618" t="s">
        <v>140</v>
      </c>
      <c r="E37618" t="s">
        <v>177</v>
      </c>
      <c r="F37618" t="s">
        <v>140</v>
      </c>
      <c r="G37618" t="s">
        <v>140</v>
      </c>
      <c r="H37618" t="s">
        <v>177</v>
      </c>
      <c r="I37618" t="s">
        <v>140</v>
      </c>
      <c r="J37618" t="s">
        <v>140</v>
      </c>
      <c r="K37618" t="s">
        <v>140</v>
      </c>
      <c r="L37618" t="s">
        <v>140</v>
      </c>
      <c r="M37618" t="s">
        <v>140</v>
      </c>
      <c r="N37618" t="s">
        <v>140</v>
      </c>
      <c r="O37618" t="s">
        <v>140</v>
      </c>
    </row>
    <row r="37620" spans="1:15" x14ac:dyDescent="0.35">
      <c r="A37620" t="s">
        <v>2543</v>
      </c>
    </row>
    <row r="37621" spans="1:15" x14ac:dyDescent="0.35">
      <c r="A37621" t="s">
        <v>2</v>
      </c>
      <c r="B37621" t="s">
        <v>1150</v>
      </c>
      <c r="C37621" t="s">
        <v>3</v>
      </c>
      <c r="D37621" t="s">
        <v>2523</v>
      </c>
      <c r="E37621" t="s">
        <v>2524</v>
      </c>
      <c r="F37621" t="s">
        <v>2525</v>
      </c>
      <c r="G37621" t="s">
        <v>2526</v>
      </c>
      <c r="H37621" t="s">
        <v>2527</v>
      </c>
      <c r="I37621" t="s">
        <v>2528</v>
      </c>
      <c r="J37621" t="s">
        <v>2529</v>
      </c>
      <c r="K37621" t="s">
        <v>2530</v>
      </c>
      <c r="L37621" t="s">
        <v>2531</v>
      </c>
      <c r="M37621" t="s">
        <v>2532</v>
      </c>
      <c r="N37621" t="s">
        <v>136</v>
      </c>
      <c r="O37621" t="s">
        <v>1376</v>
      </c>
    </row>
    <row r="37622" spans="1:15" x14ac:dyDescent="0.35">
      <c r="A37622" t="s">
        <v>8</v>
      </c>
      <c r="B37622" t="s">
        <v>339</v>
      </c>
    </row>
    <row r="37623" spans="1:15" x14ac:dyDescent="0.35">
      <c r="A37623" t="s">
        <v>9</v>
      </c>
      <c r="B37623" t="s">
        <v>339</v>
      </c>
    </row>
    <row r="37624" spans="1:15" x14ac:dyDescent="0.35">
      <c r="A37624" t="s">
        <v>10</v>
      </c>
      <c r="B37624" t="s">
        <v>1151</v>
      </c>
      <c r="C37624">
        <v>1</v>
      </c>
      <c r="D37624" t="s">
        <v>177</v>
      </c>
      <c r="E37624" t="s">
        <v>140</v>
      </c>
      <c r="F37624" t="s">
        <v>140</v>
      </c>
      <c r="G37624" t="s">
        <v>140</v>
      </c>
      <c r="H37624" t="s">
        <v>140</v>
      </c>
      <c r="I37624" t="s">
        <v>140</v>
      </c>
      <c r="J37624" t="s">
        <v>140</v>
      </c>
      <c r="K37624" t="s">
        <v>140</v>
      </c>
      <c r="L37624" t="s">
        <v>140</v>
      </c>
      <c r="M37624" t="s">
        <v>140</v>
      </c>
      <c r="N37624" t="s">
        <v>140</v>
      </c>
      <c r="O37624" t="s">
        <v>140</v>
      </c>
    </row>
    <row r="37625" spans="1:15" x14ac:dyDescent="0.35">
      <c r="A37625" t="s">
        <v>11</v>
      </c>
      <c r="B37625" t="s">
        <v>339</v>
      </c>
    </row>
    <row r="37626" spans="1:15" x14ac:dyDescent="0.35">
      <c r="A37626" t="s">
        <v>12</v>
      </c>
      <c r="B37626" t="s">
        <v>339</v>
      </c>
    </row>
    <row r="37627" spans="1:15" x14ac:dyDescent="0.35">
      <c r="A37627" t="s">
        <v>13</v>
      </c>
      <c r="B37627" t="s">
        <v>339</v>
      </c>
    </row>
    <row r="37628" spans="1:15" x14ac:dyDescent="0.35">
      <c r="A37628" t="s">
        <v>14</v>
      </c>
      <c r="B37628" t="s">
        <v>339</v>
      </c>
    </row>
    <row r="37629" spans="1:15" x14ac:dyDescent="0.35">
      <c r="A37629" t="s">
        <v>15</v>
      </c>
      <c r="B37629" t="s">
        <v>339</v>
      </c>
    </row>
    <row r="37630" spans="1:15" x14ac:dyDescent="0.35">
      <c r="A37630" t="s">
        <v>16</v>
      </c>
      <c r="B37630" t="s">
        <v>339</v>
      </c>
    </row>
    <row r="37631" spans="1:15" x14ac:dyDescent="0.35">
      <c r="A37631" t="s">
        <v>17</v>
      </c>
      <c r="B37631" t="s">
        <v>339</v>
      </c>
    </row>
    <row r="37632" spans="1:15" x14ac:dyDescent="0.35">
      <c r="A37632" t="s">
        <v>18</v>
      </c>
      <c r="B37632" t="s">
        <v>339</v>
      </c>
    </row>
    <row r="37633" spans="1:15" x14ac:dyDescent="0.35">
      <c r="A37633" t="s">
        <v>19</v>
      </c>
      <c r="B37633" t="s">
        <v>339</v>
      </c>
    </row>
    <row r="37634" spans="1:15" x14ac:dyDescent="0.35">
      <c r="A37634" t="s">
        <v>20</v>
      </c>
      <c r="B37634" t="s">
        <v>339</v>
      </c>
    </row>
    <row r="37635" spans="1:15" x14ac:dyDescent="0.35">
      <c r="A37635" t="s">
        <v>21</v>
      </c>
      <c r="B37635" t="s">
        <v>339</v>
      </c>
    </row>
    <row r="37636" spans="1:15" x14ac:dyDescent="0.35">
      <c r="A37636" t="s">
        <v>22</v>
      </c>
      <c r="B37636" t="s">
        <v>339</v>
      </c>
    </row>
    <row r="37637" spans="1:15" x14ac:dyDescent="0.35">
      <c r="A37637" t="s">
        <v>23</v>
      </c>
      <c r="B37637" t="s">
        <v>339</v>
      </c>
    </row>
    <row r="37638" spans="1:15" x14ac:dyDescent="0.35">
      <c r="A37638" t="s">
        <v>24</v>
      </c>
      <c r="B37638" t="s">
        <v>339</v>
      </c>
    </row>
    <row r="37639" spans="1:15" x14ac:dyDescent="0.35">
      <c r="A37639" t="s">
        <v>25</v>
      </c>
      <c r="B37639" t="s">
        <v>339</v>
      </c>
    </row>
    <row r="37640" spans="1:15" x14ac:dyDescent="0.35">
      <c r="A37640" t="s">
        <v>26</v>
      </c>
      <c r="B37640" t="s">
        <v>339</v>
      </c>
    </row>
    <row r="37641" spans="1:15" x14ac:dyDescent="0.35">
      <c r="A37641" t="s">
        <v>27</v>
      </c>
      <c r="B37641" t="s">
        <v>339</v>
      </c>
    </row>
    <row r="37642" spans="1:15" x14ac:dyDescent="0.35">
      <c r="A37642" t="s">
        <v>28</v>
      </c>
      <c r="B37642" t="s">
        <v>339</v>
      </c>
    </row>
    <row r="37643" spans="1:15" x14ac:dyDescent="0.35">
      <c r="A37643" t="s">
        <v>29</v>
      </c>
      <c r="B37643" t="s">
        <v>339</v>
      </c>
    </row>
    <row r="37644" spans="1:15" x14ac:dyDescent="0.35">
      <c r="A37644" t="s">
        <v>30</v>
      </c>
      <c r="B37644" t="s">
        <v>339</v>
      </c>
    </row>
    <row r="37645" spans="1:15" x14ac:dyDescent="0.35">
      <c r="A37645" t="s">
        <v>31</v>
      </c>
      <c r="B37645" t="s">
        <v>339</v>
      </c>
    </row>
    <row r="37646" spans="1:15" x14ac:dyDescent="0.35">
      <c r="A37646" t="s">
        <v>32</v>
      </c>
      <c r="B37646" t="s">
        <v>1151</v>
      </c>
      <c r="C37646">
        <v>1</v>
      </c>
      <c r="D37646" t="s">
        <v>177</v>
      </c>
      <c r="E37646" t="s">
        <v>140</v>
      </c>
      <c r="F37646" t="s">
        <v>140</v>
      </c>
      <c r="G37646" t="s">
        <v>140</v>
      </c>
      <c r="H37646" t="s">
        <v>140</v>
      </c>
      <c r="I37646" t="s">
        <v>140</v>
      </c>
      <c r="J37646" t="s">
        <v>140</v>
      </c>
      <c r="K37646" t="s">
        <v>140</v>
      </c>
      <c r="L37646" t="s">
        <v>140</v>
      </c>
      <c r="M37646" t="s">
        <v>140</v>
      </c>
      <c r="N37646" t="s">
        <v>140</v>
      </c>
      <c r="O37646" t="s">
        <v>140</v>
      </c>
    </row>
    <row r="37648" spans="1:15" x14ac:dyDescent="0.35">
      <c r="A37648" t="s">
        <v>2544</v>
      </c>
    </row>
    <row r="37649" spans="1:15" x14ac:dyDescent="0.35">
      <c r="A37649" t="s">
        <v>2</v>
      </c>
      <c r="B37649" t="s">
        <v>1150</v>
      </c>
      <c r="C37649" t="s">
        <v>3</v>
      </c>
      <c r="D37649" t="s">
        <v>2523</v>
      </c>
      <c r="E37649" t="s">
        <v>2524</v>
      </c>
      <c r="F37649" t="s">
        <v>2525</v>
      </c>
      <c r="G37649" t="s">
        <v>2526</v>
      </c>
      <c r="H37649" t="s">
        <v>2527</v>
      </c>
      <c r="I37649" t="s">
        <v>2528</v>
      </c>
      <c r="J37649" t="s">
        <v>2529</v>
      </c>
      <c r="K37649" t="s">
        <v>2530</v>
      </c>
      <c r="L37649" t="s">
        <v>2531</v>
      </c>
      <c r="M37649" t="s">
        <v>2532</v>
      </c>
      <c r="N37649" t="s">
        <v>136</v>
      </c>
      <c r="O37649" t="s">
        <v>1376</v>
      </c>
    </row>
    <row r="37650" spans="1:15" x14ac:dyDescent="0.35">
      <c r="A37650" t="s">
        <v>8</v>
      </c>
      <c r="B37650" t="s">
        <v>339</v>
      </c>
    </row>
    <row r="37651" spans="1:15" x14ac:dyDescent="0.35">
      <c r="A37651" t="s">
        <v>9</v>
      </c>
      <c r="B37651" t="s">
        <v>339</v>
      </c>
    </row>
    <row r="37652" spans="1:15" x14ac:dyDescent="0.35">
      <c r="A37652" t="s">
        <v>10</v>
      </c>
      <c r="B37652" t="s">
        <v>339</v>
      </c>
    </row>
    <row r="37653" spans="1:15" x14ac:dyDescent="0.35">
      <c r="A37653" t="s">
        <v>11</v>
      </c>
      <c r="B37653" t="s">
        <v>339</v>
      </c>
    </row>
    <row r="37654" spans="1:15" x14ac:dyDescent="0.35">
      <c r="A37654" t="s">
        <v>12</v>
      </c>
      <c r="B37654" t="s">
        <v>339</v>
      </c>
    </row>
    <row r="37655" spans="1:15" x14ac:dyDescent="0.35">
      <c r="A37655" t="s">
        <v>13</v>
      </c>
      <c r="B37655" t="s">
        <v>339</v>
      </c>
    </row>
    <row r="37656" spans="1:15" x14ac:dyDescent="0.35">
      <c r="A37656" t="s">
        <v>14</v>
      </c>
      <c r="B37656" t="s">
        <v>339</v>
      </c>
    </row>
    <row r="37657" spans="1:15" x14ac:dyDescent="0.35">
      <c r="A37657" t="s">
        <v>15</v>
      </c>
      <c r="B37657" t="s">
        <v>339</v>
      </c>
    </row>
    <row r="37658" spans="1:15" x14ac:dyDescent="0.35">
      <c r="A37658" t="s">
        <v>16</v>
      </c>
      <c r="B37658" t="s">
        <v>1151</v>
      </c>
      <c r="C37658">
        <v>1</v>
      </c>
      <c r="D37658" t="s">
        <v>140</v>
      </c>
      <c r="E37658" t="s">
        <v>140</v>
      </c>
      <c r="F37658" t="s">
        <v>140</v>
      </c>
      <c r="G37658" t="s">
        <v>140</v>
      </c>
      <c r="H37658" t="s">
        <v>140</v>
      </c>
      <c r="I37658" t="s">
        <v>140</v>
      </c>
      <c r="J37658" t="s">
        <v>140</v>
      </c>
      <c r="K37658" t="s">
        <v>140</v>
      </c>
      <c r="L37658" t="s">
        <v>140</v>
      </c>
      <c r="M37658" t="s">
        <v>140</v>
      </c>
      <c r="N37658" t="s">
        <v>177</v>
      </c>
      <c r="O37658" t="s">
        <v>140</v>
      </c>
    </row>
    <row r="37659" spans="1:15" x14ac:dyDescent="0.35">
      <c r="A37659" t="s">
        <v>17</v>
      </c>
      <c r="B37659" t="s">
        <v>339</v>
      </c>
    </row>
    <row r="37660" spans="1:15" x14ac:dyDescent="0.35">
      <c r="A37660" t="s">
        <v>18</v>
      </c>
      <c r="B37660" t="s">
        <v>1151</v>
      </c>
      <c r="C37660">
        <v>1</v>
      </c>
      <c r="D37660" t="s">
        <v>140</v>
      </c>
      <c r="E37660" t="s">
        <v>177</v>
      </c>
      <c r="F37660" t="s">
        <v>140</v>
      </c>
      <c r="G37660" t="s">
        <v>140</v>
      </c>
      <c r="H37660" t="s">
        <v>140</v>
      </c>
      <c r="I37660" t="s">
        <v>140</v>
      </c>
      <c r="J37660" t="s">
        <v>140</v>
      </c>
      <c r="K37660" t="s">
        <v>140</v>
      </c>
      <c r="L37660" t="s">
        <v>140</v>
      </c>
      <c r="M37660" t="s">
        <v>140</v>
      </c>
      <c r="N37660" t="s">
        <v>140</v>
      </c>
      <c r="O37660" t="s">
        <v>140</v>
      </c>
    </row>
    <row r="37661" spans="1:15" x14ac:dyDescent="0.35">
      <c r="A37661" t="s">
        <v>19</v>
      </c>
      <c r="B37661" t="s">
        <v>339</v>
      </c>
    </row>
    <row r="37662" spans="1:15" x14ac:dyDescent="0.35">
      <c r="A37662" t="s">
        <v>20</v>
      </c>
      <c r="B37662" t="s">
        <v>339</v>
      </c>
    </row>
    <row r="37663" spans="1:15" x14ac:dyDescent="0.35">
      <c r="A37663" t="s">
        <v>21</v>
      </c>
      <c r="B37663" t="s">
        <v>1151</v>
      </c>
      <c r="C37663">
        <v>1</v>
      </c>
      <c r="D37663" t="s">
        <v>140</v>
      </c>
      <c r="E37663" t="s">
        <v>177</v>
      </c>
      <c r="F37663" t="s">
        <v>140</v>
      </c>
      <c r="G37663" t="s">
        <v>140</v>
      </c>
      <c r="H37663" t="s">
        <v>140</v>
      </c>
      <c r="I37663" t="s">
        <v>140</v>
      </c>
      <c r="J37663" t="s">
        <v>140</v>
      </c>
      <c r="K37663" t="s">
        <v>140</v>
      </c>
      <c r="L37663" t="s">
        <v>140</v>
      </c>
      <c r="M37663" t="s">
        <v>140</v>
      </c>
      <c r="N37663" t="s">
        <v>140</v>
      </c>
      <c r="O37663" t="s">
        <v>140</v>
      </c>
    </row>
    <row r="37664" spans="1:15" x14ac:dyDescent="0.35">
      <c r="A37664" t="s">
        <v>22</v>
      </c>
      <c r="B37664" t="s">
        <v>339</v>
      </c>
    </row>
    <row r="37665" spans="1:15" x14ac:dyDescent="0.35">
      <c r="A37665" t="s">
        <v>23</v>
      </c>
      <c r="B37665" t="s">
        <v>1151</v>
      </c>
      <c r="C37665">
        <v>1</v>
      </c>
      <c r="D37665" t="s">
        <v>140</v>
      </c>
      <c r="E37665" t="s">
        <v>177</v>
      </c>
      <c r="F37665" t="s">
        <v>140</v>
      </c>
      <c r="G37665" t="s">
        <v>140</v>
      </c>
      <c r="H37665" t="s">
        <v>140</v>
      </c>
      <c r="I37665" t="s">
        <v>140</v>
      </c>
      <c r="J37665" t="s">
        <v>140</v>
      </c>
      <c r="K37665" t="s">
        <v>140</v>
      </c>
      <c r="L37665" t="s">
        <v>140</v>
      </c>
      <c r="M37665" t="s">
        <v>140</v>
      </c>
      <c r="N37665" t="s">
        <v>140</v>
      </c>
      <c r="O37665" t="s">
        <v>140</v>
      </c>
    </row>
    <row r="37666" spans="1:15" x14ac:dyDescent="0.35">
      <c r="A37666" t="s">
        <v>24</v>
      </c>
      <c r="B37666" t="s">
        <v>1151</v>
      </c>
      <c r="C37666">
        <v>1</v>
      </c>
      <c r="D37666" t="s">
        <v>140</v>
      </c>
      <c r="E37666" t="s">
        <v>177</v>
      </c>
      <c r="F37666" t="s">
        <v>140</v>
      </c>
      <c r="G37666" t="s">
        <v>140</v>
      </c>
      <c r="H37666" t="s">
        <v>140</v>
      </c>
      <c r="I37666" t="s">
        <v>140</v>
      </c>
      <c r="J37666" t="s">
        <v>140</v>
      </c>
      <c r="K37666" t="s">
        <v>140</v>
      </c>
      <c r="L37666" t="s">
        <v>140</v>
      </c>
      <c r="M37666" t="s">
        <v>140</v>
      </c>
      <c r="N37666" t="s">
        <v>140</v>
      </c>
      <c r="O37666" t="s">
        <v>140</v>
      </c>
    </row>
    <row r="37667" spans="1:15" x14ac:dyDescent="0.35">
      <c r="A37667" t="s">
        <v>24</v>
      </c>
      <c r="B37667" t="s">
        <v>1152</v>
      </c>
      <c r="C37667">
        <v>1</v>
      </c>
      <c r="D37667" t="s">
        <v>140</v>
      </c>
      <c r="E37667" t="s">
        <v>177</v>
      </c>
      <c r="F37667" t="s">
        <v>140</v>
      </c>
      <c r="G37667" t="s">
        <v>140</v>
      </c>
      <c r="H37667" t="s">
        <v>140</v>
      </c>
      <c r="I37667" t="s">
        <v>140</v>
      </c>
      <c r="J37667" t="s">
        <v>140</v>
      </c>
      <c r="K37667" t="s">
        <v>140</v>
      </c>
      <c r="L37667" t="s">
        <v>140</v>
      </c>
      <c r="M37667" t="s">
        <v>140</v>
      </c>
      <c r="N37667" t="s">
        <v>140</v>
      </c>
      <c r="O37667" t="s">
        <v>140</v>
      </c>
    </row>
    <row r="37668" spans="1:15" x14ac:dyDescent="0.35">
      <c r="A37668" t="s">
        <v>25</v>
      </c>
      <c r="B37668" t="s">
        <v>339</v>
      </c>
    </row>
    <row r="37669" spans="1:15" x14ac:dyDescent="0.35">
      <c r="A37669" t="s">
        <v>26</v>
      </c>
      <c r="B37669" t="s">
        <v>339</v>
      </c>
    </row>
    <row r="37670" spans="1:15" x14ac:dyDescent="0.35">
      <c r="A37670" t="s">
        <v>27</v>
      </c>
      <c r="B37670" t="s">
        <v>339</v>
      </c>
    </row>
    <row r="37671" spans="1:15" x14ac:dyDescent="0.35">
      <c r="A37671" t="s">
        <v>28</v>
      </c>
      <c r="B37671" t="s">
        <v>339</v>
      </c>
    </row>
    <row r="37672" spans="1:15" x14ac:dyDescent="0.35">
      <c r="A37672" t="s">
        <v>29</v>
      </c>
      <c r="B37672" t="s">
        <v>339</v>
      </c>
    </row>
    <row r="37673" spans="1:15" x14ac:dyDescent="0.35">
      <c r="A37673" t="s">
        <v>30</v>
      </c>
      <c r="B37673" t="s">
        <v>339</v>
      </c>
    </row>
    <row r="37674" spans="1:15" x14ac:dyDescent="0.35">
      <c r="A37674" t="s">
        <v>31</v>
      </c>
      <c r="B37674" t="s">
        <v>339</v>
      </c>
    </row>
    <row r="37675" spans="1:15" x14ac:dyDescent="0.35">
      <c r="A37675" t="s">
        <v>32</v>
      </c>
      <c r="B37675" t="s">
        <v>1151</v>
      </c>
      <c r="C37675">
        <v>5</v>
      </c>
      <c r="D37675" t="s">
        <v>140</v>
      </c>
      <c r="E37675" t="s">
        <v>998</v>
      </c>
      <c r="F37675" t="s">
        <v>140</v>
      </c>
      <c r="G37675" t="s">
        <v>140</v>
      </c>
      <c r="H37675" t="s">
        <v>140</v>
      </c>
      <c r="I37675" t="s">
        <v>140</v>
      </c>
      <c r="J37675" t="s">
        <v>140</v>
      </c>
      <c r="K37675" t="s">
        <v>140</v>
      </c>
      <c r="L37675" t="s">
        <v>140</v>
      </c>
      <c r="M37675" t="s">
        <v>140</v>
      </c>
      <c r="N37675" t="s">
        <v>999</v>
      </c>
      <c r="O37675" t="s">
        <v>140</v>
      </c>
    </row>
    <row r="37676" spans="1:15" x14ac:dyDescent="0.35">
      <c r="A37676" t="s">
        <v>32</v>
      </c>
      <c r="B37676" t="s">
        <v>1152</v>
      </c>
      <c r="C37676">
        <v>1</v>
      </c>
      <c r="D37676" t="s">
        <v>140</v>
      </c>
      <c r="E37676" t="s">
        <v>177</v>
      </c>
      <c r="F37676" t="s">
        <v>140</v>
      </c>
      <c r="G37676" t="s">
        <v>140</v>
      </c>
      <c r="H37676" t="s">
        <v>140</v>
      </c>
      <c r="I37676" t="s">
        <v>140</v>
      </c>
      <c r="J37676" t="s">
        <v>140</v>
      </c>
      <c r="K37676" t="s">
        <v>140</v>
      </c>
      <c r="L37676" t="s">
        <v>140</v>
      </c>
      <c r="M37676" t="s">
        <v>140</v>
      </c>
      <c r="N37676" t="s">
        <v>140</v>
      </c>
      <c r="O37676" t="s">
        <v>140</v>
      </c>
    </row>
    <row r="37678" spans="1:15" x14ac:dyDescent="0.35">
      <c r="A37678" t="s">
        <v>2545</v>
      </c>
    </row>
    <row r="37679" spans="1:15" x14ac:dyDescent="0.35">
      <c r="A37679" t="s">
        <v>2</v>
      </c>
      <c r="B37679" t="s">
        <v>1150</v>
      </c>
      <c r="C37679" t="s">
        <v>3</v>
      </c>
      <c r="D37679" t="s">
        <v>2523</v>
      </c>
      <c r="E37679" t="s">
        <v>2524</v>
      </c>
      <c r="F37679" t="s">
        <v>2525</v>
      </c>
      <c r="G37679" t="s">
        <v>2526</v>
      </c>
      <c r="H37679" t="s">
        <v>2527</v>
      </c>
      <c r="I37679" t="s">
        <v>2528</v>
      </c>
      <c r="J37679" t="s">
        <v>2529</v>
      </c>
      <c r="K37679" t="s">
        <v>2530</v>
      </c>
      <c r="L37679" t="s">
        <v>2531</v>
      </c>
      <c r="M37679" t="s">
        <v>2532</v>
      </c>
      <c r="N37679" t="s">
        <v>136</v>
      </c>
      <c r="O37679" t="s">
        <v>1376</v>
      </c>
    </row>
    <row r="37680" spans="1:15" x14ac:dyDescent="0.35">
      <c r="A37680" t="s">
        <v>8</v>
      </c>
      <c r="B37680" t="s">
        <v>339</v>
      </c>
    </row>
    <row r="37681" spans="1:15" x14ac:dyDescent="0.35">
      <c r="A37681" t="s">
        <v>9</v>
      </c>
      <c r="B37681" t="s">
        <v>339</v>
      </c>
    </row>
    <row r="37682" spans="1:15" x14ac:dyDescent="0.35">
      <c r="A37682" t="s">
        <v>10</v>
      </c>
      <c r="B37682" t="s">
        <v>339</v>
      </c>
    </row>
    <row r="37683" spans="1:15" x14ac:dyDescent="0.35">
      <c r="A37683" t="s">
        <v>11</v>
      </c>
      <c r="B37683" t="s">
        <v>339</v>
      </c>
    </row>
    <row r="37684" spans="1:15" x14ac:dyDescent="0.35">
      <c r="A37684" t="s">
        <v>12</v>
      </c>
      <c r="B37684" t="s">
        <v>339</v>
      </c>
    </row>
    <row r="37685" spans="1:15" x14ac:dyDescent="0.35">
      <c r="A37685" t="s">
        <v>13</v>
      </c>
      <c r="B37685" t="s">
        <v>339</v>
      </c>
    </row>
    <row r="37686" spans="1:15" x14ac:dyDescent="0.35">
      <c r="A37686" t="s">
        <v>14</v>
      </c>
      <c r="B37686" t="s">
        <v>1151</v>
      </c>
      <c r="C37686">
        <v>1</v>
      </c>
      <c r="D37686" t="s">
        <v>140</v>
      </c>
      <c r="E37686" t="s">
        <v>140</v>
      </c>
      <c r="F37686" t="s">
        <v>140</v>
      </c>
      <c r="G37686" t="s">
        <v>140</v>
      </c>
      <c r="H37686" t="s">
        <v>177</v>
      </c>
      <c r="I37686" t="s">
        <v>140</v>
      </c>
      <c r="J37686" t="s">
        <v>140</v>
      </c>
      <c r="K37686" t="s">
        <v>140</v>
      </c>
      <c r="L37686" t="s">
        <v>140</v>
      </c>
      <c r="M37686" t="s">
        <v>140</v>
      </c>
      <c r="N37686" t="s">
        <v>140</v>
      </c>
      <c r="O37686" t="s">
        <v>140</v>
      </c>
    </row>
    <row r="37687" spans="1:15" x14ac:dyDescent="0.35">
      <c r="A37687" t="s">
        <v>15</v>
      </c>
      <c r="B37687" t="s">
        <v>339</v>
      </c>
    </row>
    <row r="37688" spans="1:15" x14ac:dyDescent="0.35">
      <c r="A37688" t="s">
        <v>16</v>
      </c>
      <c r="B37688" t="s">
        <v>339</v>
      </c>
    </row>
    <row r="37689" spans="1:15" x14ac:dyDescent="0.35">
      <c r="A37689" t="s">
        <v>17</v>
      </c>
      <c r="B37689" t="s">
        <v>339</v>
      </c>
    </row>
    <row r="37690" spans="1:15" x14ac:dyDescent="0.35">
      <c r="A37690" t="s">
        <v>18</v>
      </c>
      <c r="B37690" t="s">
        <v>339</v>
      </c>
    </row>
    <row r="37691" spans="1:15" x14ac:dyDescent="0.35">
      <c r="A37691" t="s">
        <v>19</v>
      </c>
      <c r="B37691" t="s">
        <v>339</v>
      </c>
    </row>
    <row r="37692" spans="1:15" x14ac:dyDescent="0.35">
      <c r="A37692" t="s">
        <v>20</v>
      </c>
      <c r="B37692" t="s">
        <v>339</v>
      </c>
    </row>
    <row r="37693" spans="1:15" x14ac:dyDescent="0.35">
      <c r="A37693" t="s">
        <v>21</v>
      </c>
      <c r="B37693" t="s">
        <v>339</v>
      </c>
    </row>
    <row r="37694" spans="1:15" x14ac:dyDescent="0.35">
      <c r="A37694" t="s">
        <v>22</v>
      </c>
      <c r="B37694" t="s">
        <v>339</v>
      </c>
    </row>
    <row r="37695" spans="1:15" x14ac:dyDescent="0.35">
      <c r="A37695" t="s">
        <v>23</v>
      </c>
      <c r="B37695" t="s">
        <v>339</v>
      </c>
    </row>
    <row r="37696" spans="1:15" x14ac:dyDescent="0.35">
      <c r="A37696" t="s">
        <v>24</v>
      </c>
      <c r="B37696" t="s">
        <v>1152</v>
      </c>
      <c r="C37696">
        <v>2</v>
      </c>
      <c r="D37696" t="s">
        <v>727</v>
      </c>
      <c r="E37696" t="s">
        <v>726</v>
      </c>
      <c r="F37696" t="s">
        <v>140</v>
      </c>
      <c r="G37696" t="s">
        <v>140</v>
      </c>
      <c r="H37696" t="s">
        <v>140</v>
      </c>
      <c r="I37696" t="s">
        <v>140</v>
      </c>
      <c r="J37696" t="s">
        <v>140</v>
      </c>
      <c r="K37696" t="s">
        <v>140</v>
      </c>
      <c r="L37696" t="s">
        <v>140</v>
      </c>
      <c r="M37696" t="s">
        <v>140</v>
      </c>
      <c r="N37696" t="s">
        <v>140</v>
      </c>
      <c r="O37696" t="s">
        <v>140</v>
      </c>
    </row>
    <row r="37697" spans="1:15" x14ac:dyDescent="0.35">
      <c r="A37697" t="s">
        <v>25</v>
      </c>
      <c r="B37697" t="s">
        <v>339</v>
      </c>
    </row>
    <row r="37698" spans="1:15" x14ac:dyDescent="0.35">
      <c r="A37698" t="s">
        <v>26</v>
      </c>
      <c r="B37698" t="s">
        <v>339</v>
      </c>
    </row>
    <row r="37699" spans="1:15" x14ac:dyDescent="0.35">
      <c r="A37699" t="s">
        <v>27</v>
      </c>
      <c r="B37699" t="s">
        <v>339</v>
      </c>
    </row>
    <row r="37700" spans="1:15" x14ac:dyDescent="0.35">
      <c r="A37700" t="s">
        <v>28</v>
      </c>
      <c r="B37700" t="s">
        <v>339</v>
      </c>
    </row>
    <row r="37701" spans="1:15" x14ac:dyDescent="0.35">
      <c r="A37701" t="s">
        <v>29</v>
      </c>
      <c r="B37701" t="s">
        <v>339</v>
      </c>
    </row>
    <row r="37702" spans="1:15" x14ac:dyDescent="0.35">
      <c r="A37702" t="s">
        <v>30</v>
      </c>
      <c r="B37702" t="s">
        <v>339</v>
      </c>
    </row>
    <row r="37703" spans="1:15" x14ac:dyDescent="0.35">
      <c r="A37703" t="s">
        <v>31</v>
      </c>
      <c r="B37703" t="s">
        <v>339</v>
      </c>
    </row>
    <row r="37704" spans="1:15" x14ac:dyDescent="0.35">
      <c r="A37704" t="s">
        <v>32</v>
      </c>
      <c r="B37704" t="s">
        <v>1151</v>
      </c>
      <c r="C37704">
        <v>1</v>
      </c>
      <c r="D37704" t="s">
        <v>140</v>
      </c>
      <c r="E37704" t="s">
        <v>140</v>
      </c>
      <c r="F37704" t="s">
        <v>140</v>
      </c>
      <c r="G37704" t="s">
        <v>140</v>
      </c>
      <c r="H37704" t="s">
        <v>177</v>
      </c>
      <c r="I37704" t="s">
        <v>140</v>
      </c>
      <c r="J37704" t="s">
        <v>140</v>
      </c>
      <c r="K37704" t="s">
        <v>140</v>
      </c>
      <c r="L37704" t="s">
        <v>140</v>
      </c>
      <c r="M37704" t="s">
        <v>140</v>
      </c>
      <c r="N37704" t="s">
        <v>140</v>
      </c>
      <c r="O37704" t="s">
        <v>140</v>
      </c>
    </row>
    <row r="37705" spans="1:15" x14ac:dyDescent="0.35">
      <c r="A37705" t="s">
        <v>32</v>
      </c>
      <c r="B37705" t="s">
        <v>1152</v>
      </c>
      <c r="C37705">
        <v>2</v>
      </c>
      <c r="D37705" t="s">
        <v>727</v>
      </c>
      <c r="E37705" t="s">
        <v>726</v>
      </c>
      <c r="F37705" t="s">
        <v>140</v>
      </c>
      <c r="G37705" t="s">
        <v>140</v>
      </c>
      <c r="H37705" t="s">
        <v>140</v>
      </c>
      <c r="I37705" t="s">
        <v>140</v>
      </c>
      <c r="J37705" t="s">
        <v>140</v>
      </c>
      <c r="K37705" t="s">
        <v>140</v>
      </c>
      <c r="L37705" t="s">
        <v>140</v>
      </c>
      <c r="M37705" t="s">
        <v>140</v>
      </c>
      <c r="N37705" t="s">
        <v>140</v>
      </c>
      <c r="O37705" t="s">
        <v>140</v>
      </c>
    </row>
    <row r="37707" spans="1:15" x14ac:dyDescent="0.35">
      <c r="A37707" t="s">
        <v>2546</v>
      </c>
    </row>
    <row r="37708" spans="1:15" x14ac:dyDescent="0.35">
      <c r="A37708" t="s">
        <v>2</v>
      </c>
      <c r="B37708" t="s">
        <v>1164</v>
      </c>
      <c r="C37708" t="s">
        <v>3</v>
      </c>
      <c r="D37708" t="s">
        <v>2523</v>
      </c>
      <c r="E37708" t="s">
        <v>2524</v>
      </c>
      <c r="F37708" t="s">
        <v>2525</v>
      </c>
      <c r="G37708" t="s">
        <v>2526</v>
      </c>
      <c r="H37708" t="s">
        <v>2527</v>
      </c>
      <c r="I37708" t="s">
        <v>2528</v>
      </c>
      <c r="J37708" t="s">
        <v>2529</v>
      </c>
      <c r="K37708" t="s">
        <v>2530</v>
      </c>
      <c r="L37708" t="s">
        <v>2531</v>
      </c>
      <c r="M37708" t="s">
        <v>2532</v>
      </c>
      <c r="N37708" t="s">
        <v>136</v>
      </c>
      <c r="O37708" t="s">
        <v>1376</v>
      </c>
    </row>
    <row r="37709" spans="1:15" x14ac:dyDescent="0.35">
      <c r="A37709" t="s">
        <v>8</v>
      </c>
      <c r="B37709" t="s">
        <v>339</v>
      </c>
    </row>
    <row r="37710" spans="1:15" x14ac:dyDescent="0.35">
      <c r="A37710" t="s">
        <v>9</v>
      </c>
      <c r="B37710" t="s">
        <v>1166</v>
      </c>
      <c r="C37710">
        <v>1</v>
      </c>
      <c r="D37710" t="s">
        <v>177</v>
      </c>
      <c r="E37710" t="s">
        <v>140</v>
      </c>
      <c r="F37710" t="s">
        <v>140</v>
      </c>
      <c r="G37710" t="s">
        <v>140</v>
      </c>
      <c r="H37710" t="s">
        <v>140</v>
      </c>
      <c r="I37710" t="s">
        <v>140</v>
      </c>
      <c r="J37710" t="s">
        <v>140</v>
      </c>
      <c r="K37710" t="s">
        <v>140</v>
      </c>
      <c r="L37710" t="s">
        <v>140</v>
      </c>
      <c r="M37710" t="s">
        <v>140</v>
      </c>
      <c r="N37710" t="s">
        <v>140</v>
      </c>
      <c r="O37710" t="s">
        <v>140</v>
      </c>
    </row>
    <row r="37711" spans="1:15" x14ac:dyDescent="0.35">
      <c r="A37711" t="s">
        <v>10</v>
      </c>
      <c r="B37711" t="s">
        <v>1165</v>
      </c>
      <c r="C37711">
        <v>1</v>
      </c>
      <c r="D37711" t="s">
        <v>140</v>
      </c>
      <c r="E37711" t="s">
        <v>177</v>
      </c>
      <c r="F37711" t="s">
        <v>140</v>
      </c>
      <c r="G37711" t="s">
        <v>140</v>
      </c>
      <c r="H37711" t="s">
        <v>140</v>
      </c>
      <c r="I37711" t="s">
        <v>140</v>
      </c>
      <c r="J37711" t="s">
        <v>140</v>
      </c>
      <c r="K37711" t="s">
        <v>140</v>
      </c>
      <c r="L37711" t="s">
        <v>140</v>
      </c>
      <c r="M37711" t="s">
        <v>140</v>
      </c>
      <c r="N37711" t="s">
        <v>140</v>
      </c>
      <c r="O37711" t="s">
        <v>140</v>
      </c>
    </row>
    <row r="37712" spans="1:15" x14ac:dyDescent="0.35">
      <c r="A37712" t="s">
        <v>11</v>
      </c>
      <c r="B37712" t="s">
        <v>339</v>
      </c>
    </row>
    <row r="37713" spans="1:15" x14ac:dyDescent="0.35">
      <c r="A37713" t="s">
        <v>12</v>
      </c>
      <c r="B37713" t="s">
        <v>1166</v>
      </c>
      <c r="C37713">
        <v>6</v>
      </c>
      <c r="D37713" t="s">
        <v>523</v>
      </c>
      <c r="E37713" t="s">
        <v>853</v>
      </c>
      <c r="F37713" t="s">
        <v>140</v>
      </c>
      <c r="G37713" t="s">
        <v>140</v>
      </c>
      <c r="H37713" t="s">
        <v>522</v>
      </c>
      <c r="I37713" t="s">
        <v>522</v>
      </c>
      <c r="J37713" t="s">
        <v>140</v>
      </c>
      <c r="K37713" t="s">
        <v>140</v>
      </c>
      <c r="L37713" t="s">
        <v>140</v>
      </c>
      <c r="M37713" t="s">
        <v>140</v>
      </c>
      <c r="N37713" t="s">
        <v>140</v>
      </c>
      <c r="O37713" t="s">
        <v>140</v>
      </c>
    </row>
    <row r="37714" spans="1:15" x14ac:dyDescent="0.35">
      <c r="A37714" t="s">
        <v>13</v>
      </c>
      <c r="B37714" t="s">
        <v>1166</v>
      </c>
      <c r="C37714">
        <v>14</v>
      </c>
      <c r="D37714" t="s">
        <v>448</v>
      </c>
      <c r="E37714" t="s">
        <v>827</v>
      </c>
      <c r="F37714" t="s">
        <v>140</v>
      </c>
      <c r="G37714" t="s">
        <v>140</v>
      </c>
      <c r="H37714" t="s">
        <v>436</v>
      </c>
      <c r="I37714" t="s">
        <v>140</v>
      </c>
      <c r="J37714" t="s">
        <v>915</v>
      </c>
      <c r="K37714" t="s">
        <v>490</v>
      </c>
      <c r="L37714" t="s">
        <v>985</v>
      </c>
      <c r="M37714" t="s">
        <v>140</v>
      </c>
      <c r="N37714" t="s">
        <v>140</v>
      </c>
      <c r="O37714" t="s">
        <v>140</v>
      </c>
    </row>
    <row r="37715" spans="1:15" x14ac:dyDescent="0.35">
      <c r="A37715" t="s">
        <v>14</v>
      </c>
      <c r="B37715" t="s">
        <v>1165</v>
      </c>
      <c r="C37715">
        <v>3</v>
      </c>
      <c r="D37715" t="s">
        <v>812</v>
      </c>
      <c r="E37715" t="s">
        <v>975</v>
      </c>
      <c r="F37715" t="s">
        <v>140</v>
      </c>
      <c r="G37715" t="s">
        <v>140</v>
      </c>
      <c r="H37715" t="s">
        <v>480</v>
      </c>
      <c r="I37715" t="s">
        <v>140</v>
      </c>
      <c r="J37715" t="s">
        <v>140</v>
      </c>
      <c r="K37715" t="s">
        <v>975</v>
      </c>
      <c r="L37715" t="s">
        <v>140</v>
      </c>
      <c r="M37715" t="s">
        <v>140</v>
      </c>
      <c r="N37715" t="s">
        <v>140</v>
      </c>
      <c r="O37715" t="s">
        <v>140</v>
      </c>
    </row>
    <row r="37716" spans="1:15" x14ac:dyDescent="0.35">
      <c r="A37716" t="s">
        <v>14</v>
      </c>
      <c r="B37716" t="s">
        <v>1166</v>
      </c>
      <c r="C37716">
        <v>1</v>
      </c>
      <c r="D37716" t="s">
        <v>177</v>
      </c>
      <c r="E37716" t="s">
        <v>177</v>
      </c>
      <c r="F37716" t="s">
        <v>140</v>
      </c>
      <c r="G37716" t="s">
        <v>140</v>
      </c>
      <c r="H37716" t="s">
        <v>140</v>
      </c>
      <c r="I37716" t="s">
        <v>140</v>
      </c>
      <c r="J37716" t="s">
        <v>140</v>
      </c>
      <c r="K37716" t="s">
        <v>140</v>
      </c>
      <c r="L37716" t="s">
        <v>140</v>
      </c>
      <c r="M37716" t="s">
        <v>140</v>
      </c>
      <c r="N37716" t="s">
        <v>140</v>
      </c>
      <c r="O37716" t="s">
        <v>140</v>
      </c>
    </row>
    <row r="37717" spans="1:15" x14ac:dyDescent="0.35">
      <c r="A37717" t="s">
        <v>15</v>
      </c>
      <c r="B37717" t="s">
        <v>1165</v>
      </c>
      <c r="C37717">
        <v>1</v>
      </c>
      <c r="D37717" t="s">
        <v>177</v>
      </c>
      <c r="E37717" t="s">
        <v>140</v>
      </c>
      <c r="F37717" t="s">
        <v>140</v>
      </c>
      <c r="G37717" t="s">
        <v>140</v>
      </c>
      <c r="H37717" t="s">
        <v>140</v>
      </c>
      <c r="I37717" t="s">
        <v>140</v>
      </c>
      <c r="J37717" t="s">
        <v>140</v>
      </c>
      <c r="K37717" t="s">
        <v>140</v>
      </c>
      <c r="L37717" t="s">
        <v>140</v>
      </c>
      <c r="M37717" t="s">
        <v>140</v>
      </c>
      <c r="N37717" t="s">
        <v>140</v>
      </c>
      <c r="O37717" t="s">
        <v>140</v>
      </c>
    </row>
    <row r="37718" spans="1:15" x14ac:dyDescent="0.35">
      <c r="A37718" t="s">
        <v>15</v>
      </c>
      <c r="B37718" t="s">
        <v>1166</v>
      </c>
      <c r="C37718">
        <v>1</v>
      </c>
      <c r="D37718" t="s">
        <v>140</v>
      </c>
      <c r="E37718" t="s">
        <v>140</v>
      </c>
      <c r="F37718" t="s">
        <v>140</v>
      </c>
      <c r="G37718" t="s">
        <v>140</v>
      </c>
      <c r="H37718" t="s">
        <v>140</v>
      </c>
      <c r="I37718" t="s">
        <v>140</v>
      </c>
      <c r="J37718" t="s">
        <v>140</v>
      </c>
      <c r="K37718" t="s">
        <v>140</v>
      </c>
      <c r="L37718" t="s">
        <v>140</v>
      </c>
      <c r="M37718" t="s">
        <v>140</v>
      </c>
      <c r="N37718" t="s">
        <v>140</v>
      </c>
      <c r="O37718" t="s">
        <v>177</v>
      </c>
    </row>
    <row r="37719" spans="1:15" x14ac:dyDescent="0.35">
      <c r="A37719" t="s">
        <v>16</v>
      </c>
      <c r="B37719" t="s">
        <v>339</v>
      </c>
    </row>
    <row r="37720" spans="1:15" x14ac:dyDescent="0.35">
      <c r="A37720" t="s">
        <v>17</v>
      </c>
      <c r="B37720" t="s">
        <v>339</v>
      </c>
    </row>
    <row r="37721" spans="1:15" x14ac:dyDescent="0.35">
      <c r="A37721" t="s">
        <v>18</v>
      </c>
      <c r="B37721" t="s">
        <v>1166</v>
      </c>
      <c r="C37721">
        <v>2</v>
      </c>
      <c r="D37721" t="s">
        <v>140</v>
      </c>
      <c r="E37721" t="s">
        <v>177</v>
      </c>
      <c r="F37721" t="s">
        <v>140</v>
      </c>
      <c r="G37721" t="s">
        <v>140</v>
      </c>
      <c r="H37721" t="s">
        <v>140</v>
      </c>
      <c r="I37721" t="s">
        <v>140</v>
      </c>
      <c r="J37721" t="s">
        <v>140</v>
      </c>
      <c r="K37721" t="s">
        <v>140</v>
      </c>
      <c r="L37721" t="s">
        <v>140</v>
      </c>
      <c r="M37721" t="s">
        <v>140</v>
      </c>
      <c r="N37721" t="s">
        <v>140</v>
      </c>
      <c r="O37721" t="s">
        <v>255</v>
      </c>
    </row>
    <row r="37722" spans="1:15" x14ac:dyDescent="0.35">
      <c r="A37722" t="s">
        <v>19</v>
      </c>
      <c r="B37722" t="s">
        <v>339</v>
      </c>
    </row>
    <row r="37723" spans="1:15" x14ac:dyDescent="0.35">
      <c r="A37723" t="s">
        <v>20</v>
      </c>
      <c r="B37723" t="s">
        <v>1165</v>
      </c>
      <c r="C37723">
        <v>1</v>
      </c>
      <c r="D37723" t="s">
        <v>140</v>
      </c>
      <c r="E37723" t="s">
        <v>177</v>
      </c>
      <c r="F37723" t="s">
        <v>140</v>
      </c>
      <c r="G37723" t="s">
        <v>140</v>
      </c>
      <c r="H37723" t="s">
        <v>177</v>
      </c>
      <c r="I37723" t="s">
        <v>140</v>
      </c>
      <c r="J37723" t="s">
        <v>140</v>
      </c>
      <c r="K37723" t="s">
        <v>140</v>
      </c>
      <c r="L37723" t="s">
        <v>140</v>
      </c>
      <c r="M37723" t="s">
        <v>140</v>
      </c>
      <c r="N37723" t="s">
        <v>140</v>
      </c>
      <c r="O37723" t="s">
        <v>140</v>
      </c>
    </row>
    <row r="37724" spans="1:15" x14ac:dyDescent="0.35">
      <c r="A37724" t="s">
        <v>21</v>
      </c>
      <c r="B37724" t="s">
        <v>1166</v>
      </c>
      <c r="C37724">
        <v>1</v>
      </c>
      <c r="D37724" t="s">
        <v>140</v>
      </c>
      <c r="E37724" t="s">
        <v>177</v>
      </c>
      <c r="F37724" t="s">
        <v>140</v>
      </c>
      <c r="G37724" t="s">
        <v>140</v>
      </c>
      <c r="H37724" t="s">
        <v>140</v>
      </c>
      <c r="I37724" t="s">
        <v>140</v>
      </c>
      <c r="J37724" t="s">
        <v>140</v>
      </c>
      <c r="K37724" t="s">
        <v>140</v>
      </c>
      <c r="L37724" t="s">
        <v>140</v>
      </c>
      <c r="M37724" t="s">
        <v>140</v>
      </c>
      <c r="N37724" t="s">
        <v>140</v>
      </c>
      <c r="O37724" t="s">
        <v>140</v>
      </c>
    </row>
    <row r="37725" spans="1:15" x14ac:dyDescent="0.35">
      <c r="A37725" t="s">
        <v>22</v>
      </c>
      <c r="B37725" t="s">
        <v>339</v>
      </c>
    </row>
    <row r="37726" spans="1:15" x14ac:dyDescent="0.35">
      <c r="A37726" t="s">
        <v>23</v>
      </c>
      <c r="B37726" t="s">
        <v>1165</v>
      </c>
      <c r="C37726">
        <v>1</v>
      </c>
      <c r="D37726" t="s">
        <v>177</v>
      </c>
      <c r="E37726" t="s">
        <v>140</v>
      </c>
      <c r="F37726" t="s">
        <v>140</v>
      </c>
      <c r="G37726" t="s">
        <v>140</v>
      </c>
      <c r="H37726" t="s">
        <v>140</v>
      </c>
      <c r="I37726" t="s">
        <v>140</v>
      </c>
      <c r="J37726" t="s">
        <v>140</v>
      </c>
      <c r="K37726" t="s">
        <v>140</v>
      </c>
      <c r="L37726" t="s">
        <v>140</v>
      </c>
      <c r="M37726" t="s">
        <v>140</v>
      </c>
      <c r="N37726" t="s">
        <v>140</v>
      </c>
      <c r="O37726" t="s">
        <v>140</v>
      </c>
    </row>
    <row r="37727" spans="1:15" x14ac:dyDescent="0.35">
      <c r="A37727" t="s">
        <v>23</v>
      </c>
      <c r="B37727" t="s">
        <v>1166</v>
      </c>
      <c r="C37727">
        <v>1</v>
      </c>
      <c r="D37727" t="s">
        <v>140</v>
      </c>
      <c r="E37727" t="s">
        <v>177</v>
      </c>
      <c r="F37727" t="s">
        <v>177</v>
      </c>
      <c r="G37727" t="s">
        <v>140</v>
      </c>
      <c r="H37727" t="s">
        <v>140</v>
      </c>
      <c r="I37727" t="s">
        <v>140</v>
      </c>
      <c r="J37727" t="s">
        <v>140</v>
      </c>
      <c r="K37727" t="s">
        <v>140</v>
      </c>
      <c r="L37727" t="s">
        <v>140</v>
      </c>
      <c r="M37727" t="s">
        <v>140</v>
      </c>
      <c r="N37727" t="s">
        <v>140</v>
      </c>
      <c r="O37727" t="s">
        <v>140</v>
      </c>
    </row>
    <row r="37728" spans="1:15" x14ac:dyDescent="0.35">
      <c r="A37728" t="s">
        <v>24</v>
      </c>
      <c r="B37728" t="s">
        <v>339</v>
      </c>
    </row>
    <row r="37729" spans="1:15" x14ac:dyDescent="0.35">
      <c r="A37729" t="s">
        <v>25</v>
      </c>
      <c r="B37729" t="s">
        <v>339</v>
      </c>
    </row>
    <row r="37730" spans="1:15" x14ac:dyDescent="0.35">
      <c r="A37730" t="s">
        <v>26</v>
      </c>
      <c r="B37730" t="s">
        <v>339</v>
      </c>
    </row>
    <row r="37731" spans="1:15" x14ac:dyDescent="0.35">
      <c r="A37731" t="s">
        <v>27</v>
      </c>
      <c r="B37731" t="s">
        <v>339</v>
      </c>
    </row>
    <row r="37732" spans="1:15" x14ac:dyDescent="0.35">
      <c r="A37732" t="s">
        <v>28</v>
      </c>
      <c r="B37732" t="s">
        <v>339</v>
      </c>
    </row>
    <row r="37733" spans="1:15" x14ac:dyDescent="0.35">
      <c r="A37733" t="s">
        <v>29</v>
      </c>
      <c r="B37733" t="s">
        <v>339</v>
      </c>
    </row>
    <row r="37734" spans="1:15" x14ac:dyDescent="0.35">
      <c r="A37734" t="s">
        <v>30</v>
      </c>
      <c r="B37734" t="s">
        <v>1166</v>
      </c>
      <c r="C37734">
        <v>1</v>
      </c>
      <c r="D37734" t="s">
        <v>140</v>
      </c>
      <c r="E37734" t="s">
        <v>177</v>
      </c>
      <c r="F37734" t="s">
        <v>177</v>
      </c>
      <c r="G37734" t="s">
        <v>140</v>
      </c>
      <c r="H37734" t="s">
        <v>140</v>
      </c>
      <c r="I37734" t="s">
        <v>140</v>
      </c>
      <c r="J37734" t="s">
        <v>140</v>
      </c>
      <c r="K37734" t="s">
        <v>140</v>
      </c>
      <c r="L37734" t="s">
        <v>140</v>
      </c>
      <c r="M37734" t="s">
        <v>140</v>
      </c>
      <c r="N37734" t="s">
        <v>140</v>
      </c>
      <c r="O37734" t="s">
        <v>140</v>
      </c>
    </row>
    <row r="37735" spans="1:15" x14ac:dyDescent="0.35">
      <c r="A37735" t="s">
        <v>31</v>
      </c>
      <c r="B37735" t="s">
        <v>1165</v>
      </c>
      <c r="C37735">
        <v>5</v>
      </c>
      <c r="D37735" t="s">
        <v>140</v>
      </c>
      <c r="E37735" t="s">
        <v>743</v>
      </c>
      <c r="F37735" t="s">
        <v>140</v>
      </c>
      <c r="G37735" t="s">
        <v>140</v>
      </c>
      <c r="H37735" t="s">
        <v>744</v>
      </c>
      <c r="I37735" t="s">
        <v>140</v>
      </c>
      <c r="J37735" t="s">
        <v>140</v>
      </c>
      <c r="K37735" t="s">
        <v>140</v>
      </c>
      <c r="L37735" t="s">
        <v>140</v>
      </c>
      <c r="M37735" t="s">
        <v>140</v>
      </c>
      <c r="N37735" t="s">
        <v>140</v>
      </c>
      <c r="O37735" t="s">
        <v>236</v>
      </c>
    </row>
    <row r="37736" spans="1:15" x14ac:dyDescent="0.35">
      <c r="A37736" t="s">
        <v>31</v>
      </c>
      <c r="B37736" t="s">
        <v>1166</v>
      </c>
      <c r="C37736">
        <v>5</v>
      </c>
      <c r="D37736" t="s">
        <v>616</v>
      </c>
      <c r="E37736" t="s">
        <v>615</v>
      </c>
      <c r="F37736" t="s">
        <v>140</v>
      </c>
      <c r="G37736" t="s">
        <v>140</v>
      </c>
      <c r="H37736" t="s">
        <v>616</v>
      </c>
      <c r="I37736" t="s">
        <v>140</v>
      </c>
      <c r="J37736" t="s">
        <v>140</v>
      </c>
      <c r="K37736" t="s">
        <v>913</v>
      </c>
      <c r="L37736" t="s">
        <v>140</v>
      </c>
      <c r="M37736" t="s">
        <v>140</v>
      </c>
      <c r="N37736" t="s">
        <v>140</v>
      </c>
      <c r="O37736" t="s">
        <v>913</v>
      </c>
    </row>
    <row r="37737" spans="1:15" x14ac:dyDescent="0.35">
      <c r="A37737" t="s">
        <v>32</v>
      </c>
      <c r="B37737" t="s">
        <v>1165</v>
      </c>
      <c r="C37737">
        <v>12</v>
      </c>
      <c r="D37737" t="s">
        <v>970</v>
      </c>
      <c r="E37737" t="s">
        <v>212</v>
      </c>
      <c r="F37737" t="s">
        <v>140</v>
      </c>
      <c r="G37737" t="s">
        <v>140</v>
      </c>
      <c r="H37737" t="s">
        <v>693</v>
      </c>
      <c r="I37737" t="s">
        <v>140</v>
      </c>
      <c r="J37737" t="s">
        <v>140</v>
      </c>
      <c r="K37737" t="s">
        <v>646</v>
      </c>
      <c r="L37737" t="s">
        <v>140</v>
      </c>
      <c r="M37737" t="s">
        <v>140</v>
      </c>
      <c r="N37737" t="s">
        <v>140</v>
      </c>
      <c r="O37737" t="s">
        <v>345</v>
      </c>
    </row>
    <row r="37738" spans="1:15" x14ac:dyDescent="0.35">
      <c r="A37738" t="s">
        <v>32</v>
      </c>
      <c r="B37738" t="s">
        <v>1166</v>
      </c>
      <c r="C37738">
        <v>33</v>
      </c>
      <c r="D37738" t="s">
        <v>586</v>
      </c>
      <c r="E37738" t="s">
        <v>744</v>
      </c>
      <c r="F37738" t="s">
        <v>812</v>
      </c>
      <c r="G37738" t="s">
        <v>140</v>
      </c>
      <c r="H37738" t="s">
        <v>781</v>
      </c>
      <c r="I37738" t="s">
        <v>1073</v>
      </c>
      <c r="J37738" t="s">
        <v>1050</v>
      </c>
      <c r="K37738" t="s">
        <v>527</v>
      </c>
      <c r="L37738" t="s">
        <v>1060</v>
      </c>
      <c r="M37738" t="s">
        <v>140</v>
      </c>
      <c r="N37738" t="s">
        <v>140</v>
      </c>
      <c r="O37738" t="s">
        <v>97</v>
      </c>
    </row>
    <row r="37740" spans="1:15" x14ac:dyDescent="0.35">
      <c r="A37740" t="s">
        <v>2547</v>
      </c>
    </row>
    <row r="37741" spans="1:15" x14ac:dyDescent="0.35">
      <c r="A37741" t="s">
        <v>2</v>
      </c>
      <c r="B37741" t="s">
        <v>1164</v>
      </c>
      <c r="C37741" t="s">
        <v>3</v>
      </c>
      <c r="D37741" t="s">
        <v>2523</v>
      </c>
      <c r="E37741" t="s">
        <v>2524</v>
      </c>
      <c r="F37741" t="s">
        <v>2525</v>
      </c>
      <c r="G37741" t="s">
        <v>2526</v>
      </c>
      <c r="H37741" t="s">
        <v>2527</v>
      </c>
      <c r="I37741" t="s">
        <v>2528</v>
      </c>
      <c r="J37741" t="s">
        <v>2529</v>
      </c>
      <c r="K37741" t="s">
        <v>2530</v>
      </c>
      <c r="L37741" t="s">
        <v>2531</v>
      </c>
      <c r="M37741" t="s">
        <v>2532</v>
      </c>
      <c r="N37741" t="s">
        <v>136</v>
      </c>
      <c r="O37741" t="s">
        <v>1376</v>
      </c>
    </row>
    <row r="37742" spans="1:15" x14ac:dyDescent="0.35">
      <c r="A37742" t="s">
        <v>8</v>
      </c>
      <c r="B37742" t="s">
        <v>339</v>
      </c>
    </row>
    <row r="37743" spans="1:15" x14ac:dyDescent="0.35">
      <c r="A37743" t="s">
        <v>9</v>
      </c>
      <c r="B37743" t="s">
        <v>339</v>
      </c>
    </row>
    <row r="37744" spans="1:15" x14ac:dyDescent="0.35">
      <c r="A37744" t="s">
        <v>10</v>
      </c>
      <c r="B37744" t="s">
        <v>339</v>
      </c>
    </row>
    <row r="37745" spans="1:15" x14ac:dyDescent="0.35">
      <c r="A37745" t="s">
        <v>11</v>
      </c>
      <c r="B37745" t="s">
        <v>339</v>
      </c>
    </row>
    <row r="37746" spans="1:15" x14ac:dyDescent="0.35">
      <c r="A37746" t="s">
        <v>12</v>
      </c>
      <c r="B37746" t="s">
        <v>339</v>
      </c>
    </row>
    <row r="37747" spans="1:15" x14ac:dyDescent="0.35">
      <c r="A37747" t="s">
        <v>13</v>
      </c>
      <c r="B37747" t="s">
        <v>339</v>
      </c>
    </row>
    <row r="37748" spans="1:15" x14ac:dyDescent="0.35">
      <c r="A37748" t="s">
        <v>14</v>
      </c>
      <c r="B37748" t="s">
        <v>339</v>
      </c>
    </row>
    <row r="37749" spans="1:15" x14ac:dyDescent="0.35">
      <c r="A37749" t="s">
        <v>15</v>
      </c>
      <c r="B37749" t="s">
        <v>1165</v>
      </c>
      <c r="C37749">
        <v>1</v>
      </c>
      <c r="D37749" t="s">
        <v>177</v>
      </c>
      <c r="E37749" t="s">
        <v>140</v>
      </c>
      <c r="F37749" t="s">
        <v>140</v>
      </c>
      <c r="G37749" t="s">
        <v>140</v>
      </c>
      <c r="H37749" t="s">
        <v>140</v>
      </c>
      <c r="I37749" t="s">
        <v>140</v>
      </c>
      <c r="J37749" t="s">
        <v>140</v>
      </c>
      <c r="K37749" t="s">
        <v>140</v>
      </c>
      <c r="L37749" t="s">
        <v>140</v>
      </c>
      <c r="M37749" t="s">
        <v>140</v>
      </c>
      <c r="N37749" t="s">
        <v>140</v>
      </c>
      <c r="O37749" t="s">
        <v>140</v>
      </c>
    </row>
    <row r="37750" spans="1:15" x14ac:dyDescent="0.35">
      <c r="A37750" t="s">
        <v>16</v>
      </c>
      <c r="B37750" t="s">
        <v>339</v>
      </c>
    </row>
    <row r="37751" spans="1:15" x14ac:dyDescent="0.35">
      <c r="A37751" t="s">
        <v>17</v>
      </c>
      <c r="B37751" t="s">
        <v>339</v>
      </c>
    </row>
    <row r="37752" spans="1:15" x14ac:dyDescent="0.35">
      <c r="A37752" t="s">
        <v>18</v>
      </c>
      <c r="B37752" t="s">
        <v>1166</v>
      </c>
      <c r="C37752">
        <v>1</v>
      </c>
      <c r="D37752" t="s">
        <v>140</v>
      </c>
      <c r="E37752" t="s">
        <v>177</v>
      </c>
      <c r="F37752" t="s">
        <v>140</v>
      </c>
      <c r="G37752" t="s">
        <v>140</v>
      </c>
      <c r="H37752" t="s">
        <v>140</v>
      </c>
      <c r="I37752" t="s">
        <v>140</v>
      </c>
      <c r="J37752" t="s">
        <v>140</v>
      </c>
      <c r="K37752" t="s">
        <v>140</v>
      </c>
      <c r="L37752" t="s">
        <v>140</v>
      </c>
      <c r="M37752" t="s">
        <v>140</v>
      </c>
      <c r="N37752" t="s">
        <v>140</v>
      </c>
      <c r="O37752" t="s">
        <v>140</v>
      </c>
    </row>
    <row r="37753" spans="1:15" x14ac:dyDescent="0.35">
      <c r="A37753" t="s">
        <v>19</v>
      </c>
      <c r="B37753" t="s">
        <v>339</v>
      </c>
    </row>
    <row r="37754" spans="1:15" x14ac:dyDescent="0.35">
      <c r="A37754" t="s">
        <v>20</v>
      </c>
      <c r="B37754" t="s">
        <v>339</v>
      </c>
    </row>
    <row r="37755" spans="1:15" x14ac:dyDescent="0.35">
      <c r="A37755" t="s">
        <v>21</v>
      </c>
      <c r="B37755" t="s">
        <v>339</v>
      </c>
    </row>
    <row r="37756" spans="1:15" x14ac:dyDescent="0.35">
      <c r="A37756" t="s">
        <v>22</v>
      </c>
      <c r="B37756" t="s">
        <v>339</v>
      </c>
    </row>
    <row r="37757" spans="1:15" x14ac:dyDescent="0.35">
      <c r="A37757" t="s">
        <v>23</v>
      </c>
      <c r="B37757" t="s">
        <v>1166</v>
      </c>
      <c r="C37757">
        <v>1</v>
      </c>
      <c r="D37757" t="s">
        <v>177</v>
      </c>
      <c r="E37757" t="s">
        <v>140</v>
      </c>
      <c r="F37757" t="s">
        <v>140</v>
      </c>
      <c r="G37757" t="s">
        <v>140</v>
      </c>
      <c r="H37757" t="s">
        <v>177</v>
      </c>
      <c r="I37757" t="s">
        <v>140</v>
      </c>
      <c r="J37757" t="s">
        <v>140</v>
      </c>
      <c r="K37757" t="s">
        <v>140</v>
      </c>
      <c r="L37757" t="s">
        <v>140</v>
      </c>
      <c r="M37757" t="s">
        <v>140</v>
      </c>
      <c r="N37757" t="s">
        <v>140</v>
      </c>
      <c r="O37757" t="s">
        <v>140</v>
      </c>
    </row>
    <row r="37758" spans="1:15" x14ac:dyDescent="0.35">
      <c r="A37758" t="s">
        <v>24</v>
      </c>
      <c r="B37758" t="s">
        <v>339</v>
      </c>
    </row>
    <row r="37759" spans="1:15" x14ac:dyDescent="0.35">
      <c r="A37759" t="s">
        <v>25</v>
      </c>
      <c r="B37759" t="s">
        <v>339</v>
      </c>
    </row>
    <row r="37760" spans="1:15" x14ac:dyDescent="0.35">
      <c r="A37760" t="s">
        <v>26</v>
      </c>
      <c r="B37760" t="s">
        <v>339</v>
      </c>
    </row>
    <row r="37761" spans="1:15" x14ac:dyDescent="0.35">
      <c r="A37761" t="s">
        <v>27</v>
      </c>
      <c r="B37761" t="s">
        <v>339</v>
      </c>
    </row>
    <row r="37762" spans="1:15" x14ac:dyDescent="0.35">
      <c r="A37762" t="s">
        <v>28</v>
      </c>
      <c r="B37762" t="s">
        <v>339</v>
      </c>
    </row>
    <row r="37763" spans="1:15" x14ac:dyDescent="0.35">
      <c r="A37763" t="s">
        <v>29</v>
      </c>
      <c r="B37763" t="s">
        <v>339</v>
      </c>
    </row>
    <row r="37764" spans="1:15" x14ac:dyDescent="0.35">
      <c r="A37764" t="s">
        <v>30</v>
      </c>
      <c r="B37764" t="s">
        <v>339</v>
      </c>
    </row>
    <row r="37765" spans="1:15" x14ac:dyDescent="0.35">
      <c r="A37765" t="s">
        <v>31</v>
      </c>
      <c r="B37765" t="s">
        <v>339</v>
      </c>
    </row>
    <row r="37766" spans="1:15" x14ac:dyDescent="0.35">
      <c r="A37766" t="s">
        <v>32</v>
      </c>
      <c r="B37766" t="s">
        <v>1165</v>
      </c>
      <c r="C37766">
        <v>1</v>
      </c>
      <c r="D37766" t="s">
        <v>177</v>
      </c>
      <c r="E37766" t="s">
        <v>140</v>
      </c>
      <c r="F37766" t="s">
        <v>140</v>
      </c>
      <c r="G37766" t="s">
        <v>140</v>
      </c>
      <c r="H37766" t="s">
        <v>140</v>
      </c>
      <c r="I37766" t="s">
        <v>140</v>
      </c>
      <c r="J37766" t="s">
        <v>140</v>
      </c>
      <c r="K37766" t="s">
        <v>140</v>
      </c>
      <c r="L37766" t="s">
        <v>140</v>
      </c>
      <c r="M37766" t="s">
        <v>140</v>
      </c>
      <c r="N37766" t="s">
        <v>140</v>
      </c>
      <c r="O37766" t="s">
        <v>140</v>
      </c>
    </row>
    <row r="37767" spans="1:15" x14ac:dyDescent="0.35">
      <c r="A37767" t="s">
        <v>32</v>
      </c>
      <c r="B37767" t="s">
        <v>1166</v>
      </c>
      <c r="C37767">
        <v>2</v>
      </c>
      <c r="D37767" t="s">
        <v>789</v>
      </c>
      <c r="E37767" t="s">
        <v>790</v>
      </c>
      <c r="F37767" t="s">
        <v>140</v>
      </c>
      <c r="G37767" t="s">
        <v>140</v>
      </c>
      <c r="H37767" t="s">
        <v>789</v>
      </c>
      <c r="I37767" t="s">
        <v>140</v>
      </c>
      <c r="J37767" t="s">
        <v>140</v>
      </c>
      <c r="K37767" t="s">
        <v>140</v>
      </c>
      <c r="L37767" t="s">
        <v>140</v>
      </c>
      <c r="M37767" t="s">
        <v>140</v>
      </c>
      <c r="N37767" t="s">
        <v>140</v>
      </c>
      <c r="O37767" t="s">
        <v>140</v>
      </c>
    </row>
    <row r="37769" spans="1:15" x14ac:dyDescent="0.35">
      <c r="A37769" t="s">
        <v>2548</v>
      </c>
    </row>
    <row r="37770" spans="1:15" x14ac:dyDescent="0.35">
      <c r="A37770" t="s">
        <v>2</v>
      </c>
      <c r="B37770" t="s">
        <v>1164</v>
      </c>
      <c r="C37770" t="s">
        <v>3</v>
      </c>
      <c r="D37770" t="s">
        <v>2523</v>
      </c>
      <c r="E37770" t="s">
        <v>2524</v>
      </c>
      <c r="F37770" t="s">
        <v>2525</v>
      </c>
      <c r="G37770" t="s">
        <v>2526</v>
      </c>
      <c r="H37770" t="s">
        <v>2527</v>
      </c>
      <c r="I37770" t="s">
        <v>2528</v>
      </c>
      <c r="J37770" t="s">
        <v>2529</v>
      </c>
      <c r="K37770" t="s">
        <v>2530</v>
      </c>
      <c r="L37770" t="s">
        <v>2531</v>
      </c>
      <c r="M37770" t="s">
        <v>2532</v>
      </c>
      <c r="N37770" t="s">
        <v>136</v>
      </c>
      <c r="O37770" t="s">
        <v>1376</v>
      </c>
    </row>
    <row r="37771" spans="1:15" x14ac:dyDescent="0.35">
      <c r="A37771" t="s">
        <v>8</v>
      </c>
      <c r="B37771" t="s">
        <v>339</v>
      </c>
    </row>
    <row r="37772" spans="1:15" x14ac:dyDescent="0.35">
      <c r="A37772" t="s">
        <v>9</v>
      </c>
      <c r="B37772" t="s">
        <v>339</v>
      </c>
    </row>
    <row r="37773" spans="1:15" x14ac:dyDescent="0.35">
      <c r="A37773" t="s">
        <v>10</v>
      </c>
      <c r="B37773" t="s">
        <v>339</v>
      </c>
    </row>
    <row r="37774" spans="1:15" x14ac:dyDescent="0.35">
      <c r="A37774" t="s">
        <v>11</v>
      </c>
      <c r="B37774" t="s">
        <v>339</v>
      </c>
    </row>
    <row r="37775" spans="1:15" x14ac:dyDescent="0.35">
      <c r="A37775" t="s">
        <v>12</v>
      </c>
      <c r="B37775" t="s">
        <v>1166</v>
      </c>
      <c r="C37775">
        <v>1</v>
      </c>
      <c r="D37775" t="s">
        <v>140</v>
      </c>
      <c r="E37775" t="s">
        <v>140</v>
      </c>
      <c r="F37775" t="s">
        <v>140</v>
      </c>
      <c r="G37775" t="s">
        <v>140</v>
      </c>
      <c r="H37775" t="s">
        <v>177</v>
      </c>
      <c r="I37775" t="s">
        <v>140</v>
      </c>
      <c r="J37775" t="s">
        <v>140</v>
      </c>
      <c r="K37775" t="s">
        <v>140</v>
      </c>
      <c r="L37775" t="s">
        <v>140</v>
      </c>
      <c r="M37775" t="s">
        <v>140</v>
      </c>
      <c r="N37775" t="s">
        <v>140</v>
      </c>
      <c r="O37775" t="s">
        <v>140</v>
      </c>
    </row>
    <row r="37776" spans="1:15" x14ac:dyDescent="0.35">
      <c r="A37776" t="s">
        <v>13</v>
      </c>
      <c r="B37776" t="s">
        <v>1166</v>
      </c>
      <c r="C37776">
        <v>1</v>
      </c>
      <c r="D37776" t="s">
        <v>140</v>
      </c>
      <c r="E37776" t="s">
        <v>140</v>
      </c>
      <c r="F37776" t="s">
        <v>140</v>
      </c>
      <c r="G37776" t="s">
        <v>140</v>
      </c>
      <c r="H37776" t="s">
        <v>177</v>
      </c>
      <c r="I37776" t="s">
        <v>140</v>
      </c>
      <c r="J37776" t="s">
        <v>140</v>
      </c>
      <c r="K37776" t="s">
        <v>140</v>
      </c>
      <c r="L37776" t="s">
        <v>140</v>
      </c>
      <c r="M37776" t="s">
        <v>140</v>
      </c>
      <c r="N37776" t="s">
        <v>140</v>
      </c>
      <c r="O37776" t="s">
        <v>140</v>
      </c>
    </row>
    <row r="37777" spans="1:15" x14ac:dyDescent="0.35">
      <c r="A37777" t="s">
        <v>14</v>
      </c>
      <c r="B37777" t="s">
        <v>339</v>
      </c>
    </row>
    <row r="37778" spans="1:15" x14ac:dyDescent="0.35">
      <c r="A37778" t="s">
        <v>15</v>
      </c>
      <c r="B37778" t="s">
        <v>339</v>
      </c>
    </row>
    <row r="37779" spans="1:15" x14ac:dyDescent="0.35">
      <c r="A37779" t="s">
        <v>16</v>
      </c>
      <c r="B37779" t="s">
        <v>339</v>
      </c>
    </row>
    <row r="37780" spans="1:15" x14ac:dyDescent="0.35">
      <c r="A37780" t="s">
        <v>17</v>
      </c>
      <c r="B37780" t="s">
        <v>339</v>
      </c>
    </row>
    <row r="37781" spans="1:15" x14ac:dyDescent="0.35">
      <c r="A37781" t="s">
        <v>18</v>
      </c>
      <c r="B37781" t="s">
        <v>339</v>
      </c>
    </row>
    <row r="37782" spans="1:15" x14ac:dyDescent="0.35">
      <c r="A37782" t="s">
        <v>19</v>
      </c>
      <c r="B37782" t="s">
        <v>339</v>
      </c>
    </row>
    <row r="37783" spans="1:15" x14ac:dyDescent="0.35">
      <c r="A37783" t="s">
        <v>20</v>
      </c>
      <c r="B37783" t="s">
        <v>339</v>
      </c>
    </row>
    <row r="37784" spans="1:15" x14ac:dyDescent="0.35">
      <c r="A37784" t="s">
        <v>21</v>
      </c>
      <c r="B37784" t="s">
        <v>339</v>
      </c>
    </row>
    <row r="37785" spans="1:15" x14ac:dyDescent="0.35">
      <c r="A37785" t="s">
        <v>22</v>
      </c>
      <c r="B37785" t="s">
        <v>339</v>
      </c>
    </row>
    <row r="37786" spans="1:15" x14ac:dyDescent="0.35">
      <c r="A37786" t="s">
        <v>23</v>
      </c>
      <c r="B37786" t="s">
        <v>1165</v>
      </c>
      <c r="C37786">
        <v>1</v>
      </c>
      <c r="D37786" t="s">
        <v>140</v>
      </c>
      <c r="E37786" t="s">
        <v>140</v>
      </c>
      <c r="F37786" t="s">
        <v>140</v>
      </c>
      <c r="G37786" t="s">
        <v>140</v>
      </c>
      <c r="H37786" t="s">
        <v>177</v>
      </c>
      <c r="I37786" t="s">
        <v>140</v>
      </c>
      <c r="J37786" t="s">
        <v>140</v>
      </c>
      <c r="K37786" t="s">
        <v>140</v>
      </c>
      <c r="L37786" t="s">
        <v>140</v>
      </c>
      <c r="M37786" t="s">
        <v>140</v>
      </c>
      <c r="N37786" t="s">
        <v>140</v>
      </c>
      <c r="O37786" t="s">
        <v>140</v>
      </c>
    </row>
    <row r="37787" spans="1:15" x14ac:dyDescent="0.35">
      <c r="A37787" t="s">
        <v>24</v>
      </c>
      <c r="B37787" t="s">
        <v>1166</v>
      </c>
      <c r="C37787">
        <v>1</v>
      </c>
      <c r="D37787" t="s">
        <v>177</v>
      </c>
      <c r="E37787" t="s">
        <v>140</v>
      </c>
      <c r="F37787" t="s">
        <v>140</v>
      </c>
      <c r="G37787" t="s">
        <v>140</v>
      </c>
      <c r="H37787" t="s">
        <v>140</v>
      </c>
      <c r="I37787" t="s">
        <v>140</v>
      </c>
      <c r="J37787" t="s">
        <v>140</v>
      </c>
      <c r="K37787" t="s">
        <v>140</v>
      </c>
      <c r="L37787" t="s">
        <v>140</v>
      </c>
      <c r="M37787" t="s">
        <v>140</v>
      </c>
      <c r="N37787" t="s">
        <v>140</v>
      </c>
      <c r="O37787" t="s">
        <v>140</v>
      </c>
    </row>
    <row r="37788" spans="1:15" x14ac:dyDescent="0.35">
      <c r="A37788" t="s">
        <v>25</v>
      </c>
      <c r="B37788" t="s">
        <v>339</v>
      </c>
    </row>
    <row r="37789" spans="1:15" x14ac:dyDescent="0.35">
      <c r="A37789" t="s">
        <v>26</v>
      </c>
      <c r="B37789" t="s">
        <v>339</v>
      </c>
    </row>
    <row r="37790" spans="1:15" x14ac:dyDescent="0.35">
      <c r="A37790" t="s">
        <v>27</v>
      </c>
      <c r="B37790" t="s">
        <v>339</v>
      </c>
    </row>
    <row r="37791" spans="1:15" x14ac:dyDescent="0.35">
      <c r="A37791" t="s">
        <v>28</v>
      </c>
      <c r="B37791" t="s">
        <v>339</v>
      </c>
    </row>
    <row r="37792" spans="1:15" x14ac:dyDescent="0.35">
      <c r="A37792" t="s">
        <v>29</v>
      </c>
      <c r="B37792" t="s">
        <v>339</v>
      </c>
    </row>
    <row r="37793" spans="1:15" x14ac:dyDescent="0.35">
      <c r="A37793" t="s">
        <v>30</v>
      </c>
      <c r="B37793" t="s">
        <v>339</v>
      </c>
    </row>
    <row r="37794" spans="1:15" x14ac:dyDescent="0.35">
      <c r="A37794" t="s">
        <v>31</v>
      </c>
      <c r="B37794" t="s">
        <v>1165</v>
      </c>
      <c r="C37794">
        <v>2</v>
      </c>
      <c r="D37794" t="s">
        <v>140</v>
      </c>
      <c r="E37794" t="s">
        <v>363</v>
      </c>
      <c r="F37794" t="s">
        <v>140</v>
      </c>
      <c r="G37794" t="s">
        <v>140</v>
      </c>
      <c r="H37794" t="s">
        <v>362</v>
      </c>
      <c r="I37794" t="s">
        <v>140</v>
      </c>
      <c r="J37794" t="s">
        <v>140</v>
      </c>
      <c r="K37794" t="s">
        <v>140</v>
      </c>
      <c r="L37794" t="s">
        <v>140</v>
      </c>
      <c r="M37794" t="s">
        <v>140</v>
      </c>
      <c r="N37794" t="s">
        <v>140</v>
      </c>
      <c r="O37794" t="s">
        <v>140</v>
      </c>
    </row>
    <row r="37795" spans="1:15" x14ac:dyDescent="0.35">
      <c r="A37795" t="s">
        <v>32</v>
      </c>
      <c r="B37795" t="s">
        <v>1165</v>
      </c>
      <c r="C37795">
        <v>3</v>
      </c>
      <c r="D37795" t="s">
        <v>140</v>
      </c>
      <c r="E37795" t="s">
        <v>1023</v>
      </c>
      <c r="F37795" t="s">
        <v>140</v>
      </c>
      <c r="G37795" t="s">
        <v>140</v>
      </c>
      <c r="H37795" t="s">
        <v>1198</v>
      </c>
      <c r="I37795" t="s">
        <v>140</v>
      </c>
      <c r="J37795" t="s">
        <v>140</v>
      </c>
      <c r="K37795" t="s">
        <v>140</v>
      </c>
      <c r="L37795" t="s">
        <v>140</v>
      </c>
      <c r="M37795" t="s">
        <v>140</v>
      </c>
      <c r="N37795" t="s">
        <v>140</v>
      </c>
      <c r="O37795" t="s">
        <v>140</v>
      </c>
    </row>
    <row r="37796" spans="1:15" x14ac:dyDescent="0.35">
      <c r="A37796" t="s">
        <v>32</v>
      </c>
      <c r="B37796" t="s">
        <v>1166</v>
      </c>
      <c r="C37796">
        <v>3</v>
      </c>
      <c r="D37796" t="s">
        <v>407</v>
      </c>
      <c r="E37796" t="s">
        <v>140</v>
      </c>
      <c r="F37796" t="s">
        <v>140</v>
      </c>
      <c r="G37796" t="s">
        <v>140</v>
      </c>
      <c r="H37796" t="s">
        <v>406</v>
      </c>
      <c r="I37796" t="s">
        <v>140</v>
      </c>
      <c r="J37796" t="s">
        <v>140</v>
      </c>
      <c r="K37796" t="s">
        <v>140</v>
      </c>
      <c r="L37796" t="s">
        <v>140</v>
      </c>
      <c r="M37796" t="s">
        <v>140</v>
      </c>
      <c r="N37796" t="s">
        <v>140</v>
      </c>
      <c r="O37796" t="s">
        <v>140</v>
      </c>
    </row>
    <row r="37798" spans="1:15" x14ac:dyDescent="0.35">
      <c r="A37798" t="s">
        <v>2549</v>
      </c>
    </row>
    <row r="37799" spans="1:15" x14ac:dyDescent="0.35">
      <c r="A37799" t="s">
        <v>2</v>
      </c>
      <c r="B37799" t="s">
        <v>1164</v>
      </c>
      <c r="C37799" t="s">
        <v>3</v>
      </c>
      <c r="D37799" t="s">
        <v>2523</v>
      </c>
      <c r="E37799" t="s">
        <v>2524</v>
      </c>
      <c r="F37799" t="s">
        <v>2525</v>
      </c>
      <c r="G37799" t="s">
        <v>2526</v>
      </c>
      <c r="H37799" t="s">
        <v>2527</v>
      </c>
      <c r="I37799" t="s">
        <v>2528</v>
      </c>
      <c r="J37799" t="s">
        <v>2529</v>
      </c>
      <c r="K37799" t="s">
        <v>2530</v>
      </c>
      <c r="L37799" t="s">
        <v>2531</v>
      </c>
      <c r="M37799" t="s">
        <v>2532</v>
      </c>
      <c r="N37799" t="s">
        <v>136</v>
      </c>
      <c r="O37799" t="s">
        <v>1376</v>
      </c>
    </row>
    <row r="37800" spans="1:15" x14ac:dyDescent="0.35">
      <c r="A37800" t="s">
        <v>8</v>
      </c>
      <c r="B37800" t="s">
        <v>339</v>
      </c>
    </row>
    <row r="37801" spans="1:15" x14ac:dyDescent="0.35">
      <c r="A37801" t="s">
        <v>9</v>
      </c>
      <c r="B37801" t="s">
        <v>339</v>
      </c>
    </row>
    <row r="37802" spans="1:15" x14ac:dyDescent="0.35">
      <c r="A37802" t="s">
        <v>10</v>
      </c>
      <c r="B37802" t="s">
        <v>339</v>
      </c>
    </row>
    <row r="37803" spans="1:15" x14ac:dyDescent="0.35">
      <c r="A37803" t="s">
        <v>11</v>
      </c>
      <c r="B37803" t="s">
        <v>339</v>
      </c>
    </row>
    <row r="37804" spans="1:15" x14ac:dyDescent="0.35">
      <c r="A37804" t="s">
        <v>12</v>
      </c>
      <c r="B37804" t="s">
        <v>1166</v>
      </c>
      <c r="C37804">
        <v>1</v>
      </c>
      <c r="D37804" t="s">
        <v>177</v>
      </c>
      <c r="E37804" t="s">
        <v>177</v>
      </c>
      <c r="F37804" t="s">
        <v>177</v>
      </c>
      <c r="G37804" t="s">
        <v>140</v>
      </c>
      <c r="H37804" t="s">
        <v>140</v>
      </c>
      <c r="I37804" t="s">
        <v>140</v>
      </c>
      <c r="J37804" t="s">
        <v>140</v>
      </c>
      <c r="K37804" t="s">
        <v>140</v>
      </c>
      <c r="L37804" t="s">
        <v>140</v>
      </c>
      <c r="M37804" t="s">
        <v>140</v>
      </c>
      <c r="N37804" t="s">
        <v>140</v>
      </c>
      <c r="O37804" t="s">
        <v>140</v>
      </c>
    </row>
    <row r="37805" spans="1:15" x14ac:dyDescent="0.35">
      <c r="A37805" t="s">
        <v>13</v>
      </c>
      <c r="B37805" t="s">
        <v>1166</v>
      </c>
      <c r="C37805">
        <v>1</v>
      </c>
      <c r="D37805" t="s">
        <v>140</v>
      </c>
      <c r="E37805" t="s">
        <v>177</v>
      </c>
      <c r="F37805" t="s">
        <v>140</v>
      </c>
      <c r="G37805" t="s">
        <v>140</v>
      </c>
      <c r="H37805" t="s">
        <v>177</v>
      </c>
      <c r="I37805" t="s">
        <v>140</v>
      </c>
      <c r="J37805" t="s">
        <v>140</v>
      </c>
      <c r="K37805" t="s">
        <v>140</v>
      </c>
      <c r="L37805" t="s">
        <v>140</v>
      </c>
      <c r="M37805" t="s">
        <v>140</v>
      </c>
      <c r="N37805" t="s">
        <v>140</v>
      </c>
      <c r="O37805" t="s">
        <v>140</v>
      </c>
    </row>
    <row r="37806" spans="1:15" x14ac:dyDescent="0.35">
      <c r="A37806" t="s">
        <v>14</v>
      </c>
      <c r="B37806" t="s">
        <v>339</v>
      </c>
    </row>
    <row r="37807" spans="1:15" x14ac:dyDescent="0.35">
      <c r="A37807" t="s">
        <v>15</v>
      </c>
      <c r="B37807" t="s">
        <v>339</v>
      </c>
    </row>
    <row r="37808" spans="1:15" x14ac:dyDescent="0.35">
      <c r="A37808" t="s">
        <v>16</v>
      </c>
      <c r="B37808" t="s">
        <v>339</v>
      </c>
    </row>
    <row r="37809" spans="1:15" x14ac:dyDescent="0.35">
      <c r="A37809" t="s">
        <v>17</v>
      </c>
      <c r="B37809" t="s">
        <v>339</v>
      </c>
    </row>
    <row r="37810" spans="1:15" x14ac:dyDescent="0.35">
      <c r="A37810" t="s">
        <v>18</v>
      </c>
      <c r="B37810" t="s">
        <v>339</v>
      </c>
    </row>
    <row r="37811" spans="1:15" x14ac:dyDescent="0.35">
      <c r="A37811" t="s">
        <v>19</v>
      </c>
      <c r="B37811" t="s">
        <v>1165</v>
      </c>
      <c r="C37811">
        <v>1</v>
      </c>
      <c r="D37811" t="s">
        <v>140</v>
      </c>
      <c r="E37811" t="s">
        <v>140</v>
      </c>
      <c r="F37811" t="s">
        <v>177</v>
      </c>
      <c r="G37811" t="s">
        <v>140</v>
      </c>
      <c r="H37811" t="s">
        <v>140</v>
      </c>
      <c r="I37811" t="s">
        <v>140</v>
      </c>
      <c r="J37811" t="s">
        <v>140</v>
      </c>
      <c r="K37811" t="s">
        <v>140</v>
      </c>
      <c r="L37811" t="s">
        <v>140</v>
      </c>
      <c r="M37811" t="s">
        <v>140</v>
      </c>
      <c r="N37811" t="s">
        <v>140</v>
      </c>
      <c r="O37811" t="s">
        <v>140</v>
      </c>
    </row>
    <row r="37812" spans="1:15" x14ac:dyDescent="0.35">
      <c r="A37812" t="s">
        <v>20</v>
      </c>
      <c r="B37812" t="s">
        <v>339</v>
      </c>
    </row>
    <row r="37813" spans="1:15" x14ac:dyDescent="0.35">
      <c r="A37813" t="s">
        <v>21</v>
      </c>
      <c r="B37813" t="s">
        <v>339</v>
      </c>
    </row>
    <row r="37814" spans="1:15" x14ac:dyDescent="0.35">
      <c r="A37814" t="s">
        <v>22</v>
      </c>
      <c r="B37814" t="s">
        <v>339</v>
      </c>
    </row>
    <row r="37815" spans="1:15" x14ac:dyDescent="0.35">
      <c r="A37815" t="s">
        <v>23</v>
      </c>
      <c r="B37815" t="s">
        <v>1165</v>
      </c>
      <c r="C37815">
        <v>1</v>
      </c>
      <c r="D37815" t="s">
        <v>140</v>
      </c>
      <c r="E37815" t="s">
        <v>177</v>
      </c>
      <c r="F37815" t="s">
        <v>177</v>
      </c>
      <c r="G37815" t="s">
        <v>140</v>
      </c>
      <c r="H37815" t="s">
        <v>177</v>
      </c>
      <c r="I37815" t="s">
        <v>140</v>
      </c>
      <c r="J37815" t="s">
        <v>140</v>
      </c>
      <c r="K37815" t="s">
        <v>140</v>
      </c>
      <c r="L37815" t="s">
        <v>140</v>
      </c>
      <c r="M37815" t="s">
        <v>140</v>
      </c>
      <c r="N37815" t="s">
        <v>140</v>
      </c>
      <c r="O37815" t="s">
        <v>140</v>
      </c>
    </row>
    <row r="37816" spans="1:15" x14ac:dyDescent="0.35">
      <c r="A37816" t="s">
        <v>24</v>
      </c>
      <c r="B37816" t="s">
        <v>339</v>
      </c>
    </row>
    <row r="37817" spans="1:15" x14ac:dyDescent="0.35">
      <c r="A37817" t="s">
        <v>25</v>
      </c>
      <c r="B37817" t="s">
        <v>339</v>
      </c>
    </row>
    <row r="37818" spans="1:15" x14ac:dyDescent="0.35">
      <c r="A37818" t="s">
        <v>26</v>
      </c>
      <c r="B37818" t="s">
        <v>339</v>
      </c>
    </row>
    <row r="37819" spans="1:15" x14ac:dyDescent="0.35">
      <c r="A37819" t="s">
        <v>27</v>
      </c>
      <c r="B37819" t="s">
        <v>339</v>
      </c>
    </row>
    <row r="37820" spans="1:15" x14ac:dyDescent="0.35">
      <c r="A37820" t="s">
        <v>28</v>
      </c>
      <c r="B37820" t="s">
        <v>339</v>
      </c>
    </row>
    <row r="37821" spans="1:15" x14ac:dyDescent="0.35">
      <c r="A37821" t="s">
        <v>29</v>
      </c>
      <c r="B37821" t="s">
        <v>339</v>
      </c>
    </row>
    <row r="37822" spans="1:15" x14ac:dyDescent="0.35">
      <c r="A37822" t="s">
        <v>30</v>
      </c>
      <c r="B37822" t="s">
        <v>1166</v>
      </c>
      <c r="C37822">
        <v>1</v>
      </c>
      <c r="D37822" t="s">
        <v>140</v>
      </c>
      <c r="E37822" t="s">
        <v>177</v>
      </c>
      <c r="F37822" t="s">
        <v>140</v>
      </c>
      <c r="G37822" t="s">
        <v>140</v>
      </c>
      <c r="H37822" t="s">
        <v>177</v>
      </c>
      <c r="I37822" t="s">
        <v>140</v>
      </c>
      <c r="J37822" t="s">
        <v>140</v>
      </c>
      <c r="K37822" t="s">
        <v>140</v>
      </c>
      <c r="L37822" t="s">
        <v>140</v>
      </c>
      <c r="M37822" t="s">
        <v>140</v>
      </c>
      <c r="N37822" t="s">
        <v>140</v>
      </c>
      <c r="O37822" t="s">
        <v>140</v>
      </c>
    </row>
    <row r="37823" spans="1:15" x14ac:dyDescent="0.35">
      <c r="A37823" t="s">
        <v>31</v>
      </c>
      <c r="B37823" t="s">
        <v>1165</v>
      </c>
      <c r="C37823">
        <v>1</v>
      </c>
      <c r="D37823" t="s">
        <v>140</v>
      </c>
      <c r="E37823" t="s">
        <v>177</v>
      </c>
      <c r="F37823" t="s">
        <v>140</v>
      </c>
      <c r="G37823" t="s">
        <v>140</v>
      </c>
      <c r="H37823" t="s">
        <v>177</v>
      </c>
      <c r="I37823" t="s">
        <v>140</v>
      </c>
      <c r="J37823" t="s">
        <v>140</v>
      </c>
      <c r="K37823" t="s">
        <v>140</v>
      </c>
      <c r="L37823" t="s">
        <v>140</v>
      </c>
      <c r="M37823" t="s">
        <v>140</v>
      </c>
      <c r="N37823" t="s">
        <v>140</v>
      </c>
      <c r="O37823" t="s">
        <v>140</v>
      </c>
    </row>
    <row r="37824" spans="1:15" x14ac:dyDescent="0.35">
      <c r="A37824" t="s">
        <v>32</v>
      </c>
      <c r="B37824" t="s">
        <v>1165</v>
      </c>
      <c r="C37824">
        <v>3</v>
      </c>
      <c r="D37824" t="s">
        <v>140</v>
      </c>
      <c r="E37824" t="s">
        <v>508</v>
      </c>
      <c r="F37824" t="s">
        <v>344</v>
      </c>
      <c r="G37824" t="s">
        <v>140</v>
      </c>
      <c r="H37824" t="s">
        <v>508</v>
      </c>
      <c r="I37824" t="s">
        <v>140</v>
      </c>
      <c r="J37824" t="s">
        <v>140</v>
      </c>
      <c r="K37824" t="s">
        <v>140</v>
      </c>
      <c r="L37824" t="s">
        <v>140</v>
      </c>
      <c r="M37824" t="s">
        <v>140</v>
      </c>
      <c r="N37824" t="s">
        <v>140</v>
      </c>
      <c r="O37824" t="s">
        <v>140</v>
      </c>
    </row>
    <row r="37825" spans="1:15" x14ac:dyDescent="0.35">
      <c r="A37825" t="s">
        <v>32</v>
      </c>
      <c r="B37825" t="s">
        <v>1166</v>
      </c>
      <c r="C37825">
        <v>3</v>
      </c>
      <c r="D37825" t="s">
        <v>797</v>
      </c>
      <c r="E37825" t="s">
        <v>177</v>
      </c>
      <c r="F37825" t="s">
        <v>797</v>
      </c>
      <c r="G37825" t="s">
        <v>140</v>
      </c>
      <c r="H37825" t="s">
        <v>146</v>
      </c>
      <c r="I37825" t="s">
        <v>140</v>
      </c>
      <c r="J37825" t="s">
        <v>140</v>
      </c>
      <c r="K37825" t="s">
        <v>140</v>
      </c>
      <c r="L37825" t="s">
        <v>140</v>
      </c>
      <c r="M37825" t="s">
        <v>140</v>
      </c>
      <c r="N37825" t="s">
        <v>140</v>
      </c>
      <c r="O37825" t="s">
        <v>140</v>
      </c>
    </row>
    <row r="37827" spans="1:15" x14ac:dyDescent="0.35">
      <c r="A37827" t="s">
        <v>2550</v>
      </c>
    </row>
    <row r="37828" spans="1:15" x14ac:dyDescent="0.35">
      <c r="A37828" t="s">
        <v>2</v>
      </c>
      <c r="B37828" t="s">
        <v>1164</v>
      </c>
      <c r="C37828" t="s">
        <v>3</v>
      </c>
      <c r="D37828" t="s">
        <v>2523</v>
      </c>
      <c r="E37828" t="s">
        <v>2524</v>
      </c>
      <c r="F37828" t="s">
        <v>2525</v>
      </c>
      <c r="G37828" t="s">
        <v>2526</v>
      </c>
      <c r="H37828" t="s">
        <v>2527</v>
      </c>
      <c r="I37828" t="s">
        <v>2528</v>
      </c>
      <c r="J37828" t="s">
        <v>2529</v>
      </c>
      <c r="K37828" t="s">
        <v>2530</v>
      </c>
      <c r="L37828" t="s">
        <v>2531</v>
      </c>
      <c r="M37828" t="s">
        <v>2532</v>
      </c>
      <c r="N37828" t="s">
        <v>136</v>
      </c>
      <c r="O37828" t="s">
        <v>1376</v>
      </c>
    </row>
    <row r="37829" spans="1:15" x14ac:dyDescent="0.35">
      <c r="A37829" t="s">
        <v>8</v>
      </c>
      <c r="B37829" t="s">
        <v>339</v>
      </c>
    </row>
    <row r="37830" spans="1:15" x14ac:dyDescent="0.35">
      <c r="A37830" t="s">
        <v>9</v>
      </c>
      <c r="B37830" t="s">
        <v>339</v>
      </c>
    </row>
    <row r="37831" spans="1:15" x14ac:dyDescent="0.35">
      <c r="A37831" t="s">
        <v>10</v>
      </c>
      <c r="B37831" t="s">
        <v>1166</v>
      </c>
      <c r="C37831">
        <v>1</v>
      </c>
      <c r="D37831" t="s">
        <v>177</v>
      </c>
      <c r="E37831" t="s">
        <v>140</v>
      </c>
      <c r="F37831" t="s">
        <v>140</v>
      </c>
      <c r="G37831" t="s">
        <v>140</v>
      </c>
      <c r="H37831" t="s">
        <v>140</v>
      </c>
      <c r="I37831" t="s">
        <v>140</v>
      </c>
      <c r="J37831" t="s">
        <v>140</v>
      </c>
      <c r="K37831" t="s">
        <v>140</v>
      </c>
      <c r="L37831" t="s">
        <v>140</v>
      </c>
      <c r="M37831" t="s">
        <v>140</v>
      </c>
      <c r="N37831" t="s">
        <v>140</v>
      </c>
      <c r="O37831" t="s">
        <v>140</v>
      </c>
    </row>
    <row r="37832" spans="1:15" x14ac:dyDescent="0.35">
      <c r="A37832" t="s">
        <v>11</v>
      </c>
      <c r="B37832" t="s">
        <v>339</v>
      </c>
    </row>
    <row r="37833" spans="1:15" x14ac:dyDescent="0.35">
      <c r="A37833" t="s">
        <v>12</v>
      </c>
      <c r="B37833" t="s">
        <v>339</v>
      </c>
    </row>
    <row r="37834" spans="1:15" x14ac:dyDescent="0.35">
      <c r="A37834" t="s">
        <v>13</v>
      </c>
      <c r="B37834" t="s">
        <v>339</v>
      </c>
    </row>
    <row r="37835" spans="1:15" x14ac:dyDescent="0.35">
      <c r="A37835" t="s">
        <v>14</v>
      </c>
      <c r="B37835" t="s">
        <v>339</v>
      </c>
    </row>
    <row r="37836" spans="1:15" x14ac:dyDescent="0.35">
      <c r="A37836" t="s">
        <v>15</v>
      </c>
      <c r="B37836" t="s">
        <v>339</v>
      </c>
    </row>
    <row r="37837" spans="1:15" x14ac:dyDescent="0.35">
      <c r="A37837" t="s">
        <v>16</v>
      </c>
      <c r="B37837" t="s">
        <v>339</v>
      </c>
    </row>
    <row r="37838" spans="1:15" x14ac:dyDescent="0.35">
      <c r="A37838" t="s">
        <v>17</v>
      </c>
      <c r="B37838" t="s">
        <v>339</v>
      </c>
    </row>
    <row r="37839" spans="1:15" x14ac:dyDescent="0.35">
      <c r="A37839" t="s">
        <v>18</v>
      </c>
      <c r="B37839" t="s">
        <v>339</v>
      </c>
    </row>
    <row r="37840" spans="1:15" x14ac:dyDescent="0.35">
      <c r="A37840" t="s">
        <v>19</v>
      </c>
      <c r="B37840" t="s">
        <v>339</v>
      </c>
    </row>
    <row r="37841" spans="1:15" x14ac:dyDescent="0.35">
      <c r="A37841" t="s">
        <v>20</v>
      </c>
      <c r="B37841" t="s">
        <v>339</v>
      </c>
    </row>
    <row r="37842" spans="1:15" x14ac:dyDescent="0.35">
      <c r="A37842" t="s">
        <v>21</v>
      </c>
      <c r="B37842" t="s">
        <v>339</v>
      </c>
    </row>
    <row r="37843" spans="1:15" x14ac:dyDescent="0.35">
      <c r="A37843" t="s">
        <v>22</v>
      </c>
      <c r="B37843" t="s">
        <v>339</v>
      </c>
    </row>
    <row r="37844" spans="1:15" x14ac:dyDescent="0.35">
      <c r="A37844" t="s">
        <v>23</v>
      </c>
      <c r="B37844" t="s">
        <v>339</v>
      </c>
    </row>
    <row r="37845" spans="1:15" x14ac:dyDescent="0.35">
      <c r="A37845" t="s">
        <v>24</v>
      </c>
      <c r="B37845" t="s">
        <v>339</v>
      </c>
    </row>
    <row r="37846" spans="1:15" x14ac:dyDescent="0.35">
      <c r="A37846" t="s">
        <v>25</v>
      </c>
      <c r="B37846" t="s">
        <v>339</v>
      </c>
    </row>
    <row r="37847" spans="1:15" x14ac:dyDescent="0.35">
      <c r="A37847" t="s">
        <v>26</v>
      </c>
      <c r="B37847" t="s">
        <v>339</v>
      </c>
    </row>
    <row r="37848" spans="1:15" x14ac:dyDescent="0.35">
      <c r="A37848" t="s">
        <v>27</v>
      </c>
      <c r="B37848" t="s">
        <v>339</v>
      </c>
    </row>
    <row r="37849" spans="1:15" x14ac:dyDescent="0.35">
      <c r="A37849" t="s">
        <v>28</v>
      </c>
      <c r="B37849" t="s">
        <v>339</v>
      </c>
    </row>
    <row r="37850" spans="1:15" x14ac:dyDescent="0.35">
      <c r="A37850" t="s">
        <v>29</v>
      </c>
      <c r="B37850" t="s">
        <v>339</v>
      </c>
    </row>
    <row r="37851" spans="1:15" x14ac:dyDescent="0.35">
      <c r="A37851" t="s">
        <v>30</v>
      </c>
      <c r="B37851" t="s">
        <v>339</v>
      </c>
    </row>
    <row r="37852" spans="1:15" x14ac:dyDescent="0.35">
      <c r="A37852" t="s">
        <v>31</v>
      </c>
      <c r="B37852" t="s">
        <v>339</v>
      </c>
    </row>
    <row r="37853" spans="1:15" x14ac:dyDescent="0.35">
      <c r="A37853" t="s">
        <v>32</v>
      </c>
      <c r="B37853" t="s">
        <v>1166</v>
      </c>
      <c r="C37853">
        <v>1</v>
      </c>
      <c r="D37853" t="s">
        <v>177</v>
      </c>
      <c r="E37853" t="s">
        <v>140</v>
      </c>
      <c r="F37853" t="s">
        <v>140</v>
      </c>
      <c r="G37853" t="s">
        <v>140</v>
      </c>
      <c r="H37853" t="s">
        <v>140</v>
      </c>
      <c r="I37853" t="s">
        <v>140</v>
      </c>
      <c r="J37853" t="s">
        <v>140</v>
      </c>
      <c r="K37853" t="s">
        <v>140</v>
      </c>
      <c r="L37853" t="s">
        <v>140</v>
      </c>
      <c r="M37853" t="s">
        <v>140</v>
      </c>
      <c r="N37853" t="s">
        <v>140</v>
      </c>
      <c r="O37853" t="s">
        <v>140</v>
      </c>
    </row>
    <row r="37855" spans="1:15" x14ac:dyDescent="0.35">
      <c r="A37855" t="s">
        <v>2551</v>
      </c>
    </row>
    <row r="37856" spans="1:15" x14ac:dyDescent="0.35">
      <c r="A37856" t="s">
        <v>2</v>
      </c>
      <c r="B37856" t="s">
        <v>1164</v>
      </c>
      <c r="C37856" t="s">
        <v>3</v>
      </c>
      <c r="D37856" t="s">
        <v>2523</v>
      </c>
      <c r="E37856" t="s">
        <v>2524</v>
      </c>
      <c r="F37856" t="s">
        <v>2525</v>
      </c>
      <c r="G37856" t="s">
        <v>2526</v>
      </c>
      <c r="H37856" t="s">
        <v>2527</v>
      </c>
      <c r="I37856" t="s">
        <v>2528</v>
      </c>
      <c r="J37856" t="s">
        <v>2529</v>
      </c>
      <c r="K37856" t="s">
        <v>2530</v>
      </c>
      <c r="L37856" t="s">
        <v>2531</v>
      </c>
      <c r="M37856" t="s">
        <v>2532</v>
      </c>
      <c r="N37856" t="s">
        <v>136</v>
      </c>
      <c r="O37856" t="s">
        <v>1376</v>
      </c>
    </row>
    <row r="37857" spans="1:15" x14ac:dyDescent="0.35">
      <c r="A37857" t="s">
        <v>8</v>
      </c>
      <c r="B37857" t="s">
        <v>339</v>
      </c>
    </row>
    <row r="37858" spans="1:15" x14ac:dyDescent="0.35">
      <c r="A37858" t="s">
        <v>9</v>
      </c>
      <c r="B37858" t="s">
        <v>339</v>
      </c>
    </row>
    <row r="37859" spans="1:15" x14ac:dyDescent="0.35">
      <c r="A37859" t="s">
        <v>10</v>
      </c>
      <c r="B37859" t="s">
        <v>339</v>
      </c>
    </row>
    <row r="37860" spans="1:15" x14ac:dyDescent="0.35">
      <c r="A37860" t="s">
        <v>11</v>
      </c>
      <c r="B37860" t="s">
        <v>339</v>
      </c>
    </row>
    <row r="37861" spans="1:15" x14ac:dyDescent="0.35">
      <c r="A37861" t="s">
        <v>12</v>
      </c>
      <c r="B37861" t="s">
        <v>339</v>
      </c>
    </row>
    <row r="37862" spans="1:15" x14ac:dyDescent="0.35">
      <c r="A37862" t="s">
        <v>13</v>
      </c>
      <c r="B37862" t="s">
        <v>339</v>
      </c>
    </row>
    <row r="37863" spans="1:15" x14ac:dyDescent="0.35">
      <c r="A37863" t="s">
        <v>14</v>
      </c>
      <c r="B37863" t="s">
        <v>339</v>
      </c>
    </row>
    <row r="37864" spans="1:15" x14ac:dyDescent="0.35">
      <c r="A37864" t="s">
        <v>15</v>
      </c>
      <c r="B37864" t="s">
        <v>339</v>
      </c>
    </row>
    <row r="37865" spans="1:15" x14ac:dyDescent="0.35">
      <c r="A37865" t="s">
        <v>16</v>
      </c>
      <c r="B37865" t="s">
        <v>1165</v>
      </c>
      <c r="C37865">
        <v>1</v>
      </c>
      <c r="D37865" t="s">
        <v>140</v>
      </c>
      <c r="E37865" t="s">
        <v>140</v>
      </c>
      <c r="F37865" t="s">
        <v>140</v>
      </c>
      <c r="G37865" t="s">
        <v>140</v>
      </c>
      <c r="H37865" t="s">
        <v>140</v>
      </c>
      <c r="I37865" t="s">
        <v>140</v>
      </c>
      <c r="J37865" t="s">
        <v>140</v>
      </c>
      <c r="K37865" t="s">
        <v>140</v>
      </c>
      <c r="L37865" t="s">
        <v>140</v>
      </c>
      <c r="M37865" t="s">
        <v>140</v>
      </c>
      <c r="N37865" t="s">
        <v>177</v>
      </c>
      <c r="O37865" t="s">
        <v>140</v>
      </c>
    </row>
    <row r="37866" spans="1:15" x14ac:dyDescent="0.35">
      <c r="A37866" t="s">
        <v>17</v>
      </c>
      <c r="B37866" t="s">
        <v>339</v>
      </c>
    </row>
    <row r="37867" spans="1:15" x14ac:dyDescent="0.35">
      <c r="A37867" t="s">
        <v>18</v>
      </c>
      <c r="B37867" t="s">
        <v>1166</v>
      </c>
      <c r="C37867">
        <v>1</v>
      </c>
      <c r="D37867" t="s">
        <v>140</v>
      </c>
      <c r="E37867" t="s">
        <v>177</v>
      </c>
      <c r="F37867" t="s">
        <v>140</v>
      </c>
      <c r="G37867" t="s">
        <v>140</v>
      </c>
      <c r="H37867" t="s">
        <v>140</v>
      </c>
      <c r="I37867" t="s">
        <v>140</v>
      </c>
      <c r="J37867" t="s">
        <v>140</v>
      </c>
      <c r="K37867" t="s">
        <v>140</v>
      </c>
      <c r="L37867" t="s">
        <v>140</v>
      </c>
      <c r="M37867" t="s">
        <v>140</v>
      </c>
      <c r="N37867" t="s">
        <v>140</v>
      </c>
      <c r="O37867" t="s">
        <v>140</v>
      </c>
    </row>
    <row r="37868" spans="1:15" x14ac:dyDescent="0.35">
      <c r="A37868" t="s">
        <v>19</v>
      </c>
      <c r="B37868" t="s">
        <v>339</v>
      </c>
    </row>
    <row r="37869" spans="1:15" x14ac:dyDescent="0.35">
      <c r="A37869" t="s">
        <v>20</v>
      </c>
      <c r="B37869" t="s">
        <v>339</v>
      </c>
    </row>
    <row r="37870" spans="1:15" x14ac:dyDescent="0.35">
      <c r="A37870" t="s">
        <v>21</v>
      </c>
      <c r="B37870" t="s">
        <v>1166</v>
      </c>
      <c r="C37870">
        <v>1</v>
      </c>
      <c r="D37870" t="s">
        <v>140</v>
      </c>
      <c r="E37870" t="s">
        <v>177</v>
      </c>
      <c r="F37870" t="s">
        <v>140</v>
      </c>
      <c r="G37870" t="s">
        <v>140</v>
      </c>
      <c r="H37870" t="s">
        <v>140</v>
      </c>
      <c r="I37870" t="s">
        <v>140</v>
      </c>
      <c r="J37870" t="s">
        <v>140</v>
      </c>
      <c r="K37870" t="s">
        <v>140</v>
      </c>
      <c r="L37870" t="s">
        <v>140</v>
      </c>
      <c r="M37870" t="s">
        <v>140</v>
      </c>
      <c r="N37870" t="s">
        <v>140</v>
      </c>
      <c r="O37870" t="s">
        <v>140</v>
      </c>
    </row>
    <row r="37871" spans="1:15" x14ac:dyDescent="0.35">
      <c r="A37871" t="s">
        <v>22</v>
      </c>
      <c r="B37871" t="s">
        <v>339</v>
      </c>
    </row>
    <row r="37872" spans="1:15" x14ac:dyDescent="0.35">
      <c r="A37872" t="s">
        <v>23</v>
      </c>
      <c r="B37872" t="s">
        <v>1166</v>
      </c>
      <c r="C37872">
        <v>1</v>
      </c>
      <c r="D37872" t="s">
        <v>140</v>
      </c>
      <c r="E37872" t="s">
        <v>177</v>
      </c>
      <c r="F37872" t="s">
        <v>140</v>
      </c>
      <c r="G37872" t="s">
        <v>140</v>
      </c>
      <c r="H37872" t="s">
        <v>140</v>
      </c>
      <c r="I37872" t="s">
        <v>140</v>
      </c>
      <c r="J37872" t="s">
        <v>140</v>
      </c>
      <c r="K37872" t="s">
        <v>140</v>
      </c>
      <c r="L37872" t="s">
        <v>140</v>
      </c>
      <c r="M37872" t="s">
        <v>140</v>
      </c>
      <c r="N37872" t="s">
        <v>140</v>
      </c>
      <c r="O37872" t="s">
        <v>140</v>
      </c>
    </row>
    <row r="37873" spans="1:15" x14ac:dyDescent="0.35">
      <c r="A37873" t="s">
        <v>24</v>
      </c>
      <c r="B37873" t="s">
        <v>1166</v>
      </c>
      <c r="C37873">
        <v>2</v>
      </c>
      <c r="D37873" t="s">
        <v>140</v>
      </c>
      <c r="E37873" t="s">
        <v>177</v>
      </c>
      <c r="F37873" t="s">
        <v>140</v>
      </c>
      <c r="G37873" t="s">
        <v>140</v>
      </c>
      <c r="H37873" t="s">
        <v>140</v>
      </c>
      <c r="I37873" t="s">
        <v>140</v>
      </c>
      <c r="J37873" t="s">
        <v>140</v>
      </c>
      <c r="K37873" t="s">
        <v>140</v>
      </c>
      <c r="L37873" t="s">
        <v>140</v>
      </c>
      <c r="M37873" t="s">
        <v>140</v>
      </c>
      <c r="N37873" t="s">
        <v>140</v>
      </c>
      <c r="O37873" t="s">
        <v>140</v>
      </c>
    </row>
    <row r="37874" spans="1:15" x14ac:dyDescent="0.35">
      <c r="A37874" t="s">
        <v>25</v>
      </c>
      <c r="B37874" t="s">
        <v>339</v>
      </c>
    </row>
    <row r="37875" spans="1:15" x14ac:dyDescent="0.35">
      <c r="A37875" t="s">
        <v>26</v>
      </c>
      <c r="B37875" t="s">
        <v>339</v>
      </c>
    </row>
    <row r="37876" spans="1:15" x14ac:dyDescent="0.35">
      <c r="A37876" t="s">
        <v>27</v>
      </c>
      <c r="B37876" t="s">
        <v>339</v>
      </c>
    </row>
    <row r="37877" spans="1:15" x14ac:dyDescent="0.35">
      <c r="A37877" t="s">
        <v>28</v>
      </c>
      <c r="B37877" t="s">
        <v>339</v>
      </c>
    </row>
    <row r="37878" spans="1:15" x14ac:dyDescent="0.35">
      <c r="A37878" t="s">
        <v>29</v>
      </c>
      <c r="B37878" t="s">
        <v>339</v>
      </c>
    </row>
    <row r="37879" spans="1:15" x14ac:dyDescent="0.35">
      <c r="A37879" t="s">
        <v>30</v>
      </c>
      <c r="B37879" t="s">
        <v>339</v>
      </c>
    </row>
    <row r="37880" spans="1:15" x14ac:dyDescent="0.35">
      <c r="A37880" t="s">
        <v>31</v>
      </c>
      <c r="B37880" t="s">
        <v>339</v>
      </c>
    </row>
    <row r="37881" spans="1:15" x14ac:dyDescent="0.35">
      <c r="A37881" t="s">
        <v>32</v>
      </c>
      <c r="B37881" t="s">
        <v>1165</v>
      </c>
      <c r="C37881">
        <v>1</v>
      </c>
      <c r="D37881" t="s">
        <v>140</v>
      </c>
      <c r="E37881" t="s">
        <v>140</v>
      </c>
      <c r="F37881" t="s">
        <v>140</v>
      </c>
      <c r="G37881" t="s">
        <v>140</v>
      </c>
      <c r="H37881" t="s">
        <v>140</v>
      </c>
      <c r="I37881" t="s">
        <v>140</v>
      </c>
      <c r="J37881" t="s">
        <v>140</v>
      </c>
      <c r="K37881" t="s">
        <v>140</v>
      </c>
      <c r="L37881" t="s">
        <v>140</v>
      </c>
      <c r="M37881" t="s">
        <v>140</v>
      </c>
      <c r="N37881" t="s">
        <v>177</v>
      </c>
      <c r="O37881" t="s">
        <v>140</v>
      </c>
    </row>
    <row r="37882" spans="1:15" x14ac:dyDescent="0.35">
      <c r="A37882" t="s">
        <v>32</v>
      </c>
      <c r="B37882" t="s">
        <v>1166</v>
      </c>
      <c r="C37882">
        <v>5</v>
      </c>
      <c r="D37882" t="s">
        <v>140</v>
      </c>
      <c r="E37882" t="s">
        <v>177</v>
      </c>
      <c r="F37882" t="s">
        <v>140</v>
      </c>
      <c r="G37882" t="s">
        <v>140</v>
      </c>
      <c r="H37882" t="s">
        <v>140</v>
      </c>
      <c r="I37882" t="s">
        <v>140</v>
      </c>
      <c r="J37882" t="s">
        <v>140</v>
      </c>
      <c r="K37882" t="s">
        <v>140</v>
      </c>
      <c r="L37882" t="s">
        <v>140</v>
      </c>
      <c r="M37882" t="s">
        <v>140</v>
      </c>
      <c r="N37882" t="s">
        <v>140</v>
      </c>
      <c r="O37882" t="s">
        <v>140</v>
      </c>
    </row>
    <row r="37884" spans="1:15" x14ac:dyDescent="0.35">
      <c r="A37884" t="s">
        <v>2552</v>
      </c>
    </row>
    <row r="37885" spans="1:15" x14ac:dyDescent="0.35">
      <c r="A37885" t="s">
        <v>2</v>
      </c>
      <c r="B37885" t="s">
        <v>1164</v>
      </c>
      <c r="C37885" t="s">
        <v>3</v>
      </c>
      <c r="D37885" t="s">
        <v>2523</v>
      </c>
      <c r="E37885" t="s">
        <v>2524</v>
      </c>
      <c r="F37885" t="s">
        <v>2525</v>
      </c>
      <c r="G37885" t="s">
        <v>2526</v>
      </c>
      <c r="H37885" t="s">
        <v>2527</v>
      </c>
      <c r="I37885" t="s">
        <v>2528</v>
      </c>
      <c r="J37885" t="s">
        <v>2529</v>
      </c>
      <c r="K37885" t="s">
        <v>2530</v>
      </c>
      <c r="L37885" t="s">
        <v>2531</v>
      </c>
      <c r="M37885" t="s">
        <v>2532</v>
      </c>
      <c r="N37885" t="s">
        <v>136</v>
      </c>
      <c r="O37885" t="s">
        <v>1376</v>
      </c>
    </row>
    <row r="37886" spans="1:15" x14ac:dyDescent="0.35">
      <c r="A37886" t="s">
        <v>8</v>
      </c>
      <c r="B37886" t="s">
        <v>339</v>
      </c>
    </row>
    <row r="37887" spans="1:15" x14ac:dyDescent="0.35">
      <c r="A37887" t="s">
        <v>9</v>
      </c>
      <c r="B37887" t="s">
        <v>339</v>
      </c>
    </row>
    <row r="37888" spans="1:15" x14ac:dyDescent="0.35">
      <c r="A37888" t="s">
        <v>10</v>
      </c>
      <c r="B37888" t="s">
        <v>339</v>
      </c>
    </row>
    <row r="37889" spans="1:15" x14ac:dyDescent="0.35">
      <c r="A37889" t="s">
        <v>11</v>
      </c>
      <c r="B37889" t="s">
        <v>339</v>
      </c>
    </row>
    <row r="37890" spans="1:15" x14ac:dyDescent="0.35">
      <c r="A37890" t="s">
        <v>12</v>
      </c>
      <c r="B37890" t="s">
        <v>339</v>
      </c>
    </row>
    <row r="37891" spans="1:15" x14ac:dyDescent="0.35">
      <c r="A37891" t="s">
        <v>13</v>
      </c>
      <c r="B37891" t="s">
        <v>339</v>
      </c>
    </row>
    <row r="37892" spans="1:15" x14ac:dyDescent="0.35">
      <c r="A37892" t="s">
        <v>14</v>
      </c>
      <c r="B37892" t="s">
        <v>1166</v>
      </c>
      <c r="C37892">
        <v>1</v>
      </c>
      <c r="D37892" t="s">
        <v>140</v>
      </c>
      <c r="E37892" t="s">
        <v>140</v>
      </c>
      <c r="F37892" t="s">
        <v>140</v>
      </c>
      <c r="G37892" t="s">
        <v>140</v>
      </c>
      <c r="H37892" t="s">
        <v>177</v>
      </c>
      <c r="I37892" t="s">
        <v>140</v>
      </c>
      <c r="J37892" t="s">
        <v>140</v>
      </c>
      <c r="K37892" t="s">
        <v>140</v>
      </c>
      <c r="L37892" t="s">
        <v>140</v>
      </c>
      <c r="M37892" t="s">
        <v>140</v>
      </c>
      <c r="N37892" t="s">
        <v>140</v>
      </c>
      <c r="O37892" t="s">
        <v>140</v>
      </c>
    </row>
    <row r="37893" spans="1:15" x14ac:dyDescent="0.35">
      <c r="A37893" t="s">
        <v>15</v>
      </c>
      <c r="B37893" t="s">
        <v>339</v>
      </c>
    </row>
    <row r="37894" spans="1:15" x14ac:dyDescent="0.35">
      <c r="A37894" t="s">
        <v>16</v>
      </c>
      <c r="B37894" t="s">
        <v>339</v>
      </c>
    </row>
    <row r="37895" spans="1:15" x14ac:dyDescent="0.35">
      <c r="A37895" t="s">
        <v>17</v>
      </c>
      <c r="B37895" t="s">
        <v>339</v>
      </c>
    </row>
    <row r="37896" spans="1:15" x14ac:dyDescent="0.35">
      <c r="A37896" t="s">
        <v>18</v>
      </c>
      <c r="B37896" t="s">
        <v>339</v>
      </c>
    </row>
    <row r="37897" spans="1:15" x14ac:dyDescent="0.35">
      <c r="A37897" t="s">
        <v>19</v>
      </c>
      <c r="B37897" t="s">
        <v>339</v>
      </c>
    </row>
    <row r="37898" spans="1:15" x14ac:dyDescent="0.35">
      <c r="A37898" t="s">
        <v>20</v>
      </c>
      <c r="B37898" t="s">
        <v>339</v>
      </c>
    </row>
    <row r="37899" spans="1:15" x14ac:dyDescent="0.35">
      <c r="A37899" t="s">
        <v>21</v>
      </c>
      <c r="B37899" t="s">
        <v>339</v>
      </c>
    </row>
    <row r="37900" spans="1:15" x14ac:dyDescent="0.35">
      <c r="A37900" t="s">
        <v>22</v>
      </c>
      <c r="B37900" t="s">
        <v>339</v>
      </c>
    </row>
    <row r="37901" spans="1:15" x14ac:dyDescent="0.35">
      <c r="A37901" t="s">
        <v>23</v>
      </c>
      <c r="B37901" t="s">
        <v>339</v>
      </c>
    </row>
    <row r="37902" spans="1:15" x14ac:dyDescent="0.35">
      <c r="A37902" t="s">
        <v>24</v>
      </c>
      <c r="B37902" t="s">
        <v>1166</v>
      </c>
      <c r="C37902">
        <v>2</v>
      </c>
      <c r="D37902" t="s">
        <v>727</v>
      </c>
      <c r="E37902" t="s">
        <v>726</v>
      </c>
      <c r="F37902" t="s">
        <v>140</v>
      </c>
      <c r="G37902" t="s">
        <v>140</v>
      </c>
      <c r="H37902" t="s">
        <v>140</v>
      </c>
      <c r="I37902" t="s">
        <v>140</v>
      </c>
      <c r="J37902" t="s">
        <v>140</v>
      </c>
      <c r="K37902" t="s">
        <v>140</v>
      </c>
      <c r="L37902" t="s">
        <v>140</v>
      </c>
      <c r="M37902" t="s">
        <v>140</v>
      </c>
      <c r="N37902" t="s">
        <v>140</v>
      </c>
      <c r="O37902" t="s">
        <v>140</v>
      </c>
    </row>
    <row r="37903" spans="1:15" x14ac:dyDescent="0.35">
      <c r="A37903" t="s">
        <v>25</v>
      </c>
      <c r="B37903" t="s">
        <v>339</v>
      </c>
    </row>
    <row r="37904" spans="1:15" x14ac:dyDescent="0.35">
      <c r="A37904" t="s">
        <v>26</v>
      </c>
      <c r="B37904" t="s">
        <v>339</v>
      </c>
    </row>
    <row r="37905" spans="1:15" x14ac:dyDescent="0.35">
      <c r="A37905" t="s">
        <v>27</v>
      </c>
      <c r="B37905" t="s">
        <v>339</v>
      </c>
    </row>
    <row r="37906" spans="1:15" x14ac:dyDescent="0.35">
      <c r="A37906" t="s">
        <v>28</v>
      </c>
      <c r="B37906" t="s">
        <v>339</v>
      </c>
    </row>
    <row r="37907" spans="1:15" x14ac:dyDescent="0.35">
      <c r="A37907" t="s">
        <v>29</v>
      </c>
      <c r="B37907" t="s">
        <v>339</v>
      </c>
    </row>
    <row r="37908" spans="1:15" x14ac:dyDescent="0.35">
      <c r="A37908" t="s">
        <v>30</v>
      </c>
      <c r="B37908" t="s">
        <v>339</v>
      </c>
    </row>
    <row r="37909" spans="1:15" x14ac:dyDescent="0.35">
      <c r="A37909" t="s">
        <v>31</v>
      </c>
      <c r="B37909" t="s">
        <v>339</v>
      </c>
    </row>
    <row r="37910" spans="1:15" x14ac:dyDescent="0.35">
      <c r="A37910" t="s">
        <v>32</v>
      </c>
      <c r="B37910" t="s">
        <v>1166</v>
      </c>
      <c r="C37910">
        <v>3</v>
      </c>
      <c r="D37910" t="s">
        <v>433</v>
      </c>
      <c r="E37910" t="s">
        <v>69</v>
      </c>
      <c r="F37910" t="s">
        <v>140</v>
      </c>
      <c r="G37910" t="s">
        <v>140</v>
      </c>
      <c r="H37910" t="s">
        <v>331</v>
      </c>
      <c r="I37910" t="s">
        <v>140</v>
      </c>
      <c r="J37910" t="s">
        <v>140</v>
      </c>
      <c r="K37910" t="s">
        <v>140</v>
      </c>
      <c r="L37910" t="s">
        <v>140</v>
      </c>
      <c r="M37910" t="s">
        <v>140</v>
      </c>
      <c r="N37910" t="s">
        <v>140</v>
      </c>
      <c r="O37910" t="s">
        <v>140</v>
      </c>
    </row>
    <row r="37912" spans="1:15" x14ac:dyDescent="0.35">
      <c r="A37912" t="s">
        <v>2553</v>
      </c>
    </row>
    <row r="37913" spans="1:15" x14ac:dyDescent="0.35">
      <c r="A37913" t="s">
        <v>2</v>
      </c>
      <c r="B37913" t="s">
        <v>1141</v>
      </c>
      <c r="C37913" t="s">
        <v>3</v>
      </c>
      <c r="D37913" t="s">
        <v>2523</v>
      </c>
      <c r="E37913" t="s">
        <v>2524</v>
      </c>
      <c r="F37913" t="s">
        <v>2525</v>
      </c>
      <c r="G37913" t="s">
        <v>2526</v>
      </c>
      <c r="H37913" t="s">
        <v>2527</v>
      </c>
      <c r="I37913" t="s">
        <v>2528</v>
      </c>
      <c r="J37913" t="s">
        <v>2529</v>
      </c>
      <c r="K37913" t="s">
        <v>2530</v>
      </c>
      <c r="L37913" t="s">
        <v>2531</v>
      </c>
      <c r="M37913" t="s">
        <v>2532</v>
      </c>
      <c r="N37913" t="s">
        <v>136</v>
      </c>
      <c r="O37913" t="s">
        <v>1376</v>
      </c>
    </row>
    <row r="37914" spans="1:15" x14ac:dyDescent="0.35">
      <c r="A37914" t="s">
        <v>8</v>
      </c>
      <c r="B37914" t="s">
        <v>339</v>
      </c>
    </row>
    <row r="37915" spans="1:15" x14ac:dyDescent="0.35">
      <c r="A37915" t="s">
        <v>9</v>
      </c>
      <c r="B37915" t="s">
        <v>1129</v>
      </c>
      <c r="C37915">
        <v>1</v>
      </c>
      <c r="D37915" t="s">
        <v>177</v>
      </c>
      <c r="E37915" t="s">
        <v>140</v>
      </c>
      <c r="F37915" t="s">
        <v>140</v>
      </c>
      <c r="G37915" t="s">
        <v>140</v>
      </c>
      <c r="H37915" t="s">
        <v>140</v>
      </c>
      <c r="I37915" t="s">
        <v>140</v>
      </c>
      <c r="J37915" t="s">
        <v>140</v>
      </c>
      <c r="K37915" t="s">
        <v>140</v>
      </c>
      <c r="L37915" t="s">
        <v>140</v>
      </c>
      <c r="M37915" t="s">
        <v>140</v>
      </c>
      <c r="N37915" t="s">
        <v>140</v>
      </c>
      <c r="O37915" t="s">
        <v>140</v>
      </c>
    </row>
    <row r="37916" spans="1:15" x14ac:dyDescent="0.35">
      <c r="A37916" t="s">
        <v>10</v>
      </c>
      <c r="B37916" t="s">
        <v>1129</v>
      </c>
      <c r="C37916">
        <v>1</v>
      </c>
      <c r="D37916" t="s">
        <v>140</v>
      </c>
      <c r="E37916" t="s">
        <v>177</v>
      </c>
      <c r="F37916" t="s">
        <v>140</v>
      </c>
      <c r="G37916" t="s">
        <v>140</v>
      </c>
      <c r="H37916" t="s">
        <v>140</v>
      </c>
      <c r="I37916" t="s">
        <v>140</v>
      </c>
      <c r="J37916" t="s">
        <v>140</v>
      </c>
      <c r="K37916" t="s">
        <v>140</v>
      </c>
      <c r="L37916" t="s">
        <v>140</v>
      </c>
      <c r="M37916" t="s">
        <v>140</v>
      </c>
      <c r="N37916" t="s">
        <v>140</v>
      </c>
      <c r="O37916" t="s">
        <v>140</v>
      </c>
    </row>
    <row r="37917" spans="1:15" x14ac:dyDescent="0.35">
      <c r="A37917" t="s">
        <v>11</v>
      </c>
      <c r="B37917" t="s">
        <v>339</v>
      </c>
    </row>
    <row r="37918" spans="1:15" x14ac:dyDescent="0.35">
      <c r="A37918" t="s">
        <v>12</v>
      </c>
      <c r="B37918" t="s">
        <v>1129</v>
      </c>
      <c r="C37918">
        <v>6</v>
      </c>
      <c r="D37918" t="s">
        <v>523</v>
      </c>
      <c r="E37918" t="s">
        <v>853</v>
      </c>
      <c r="F37918" t="s">
        <v>140</v>
      </c>
      <c r="G37918" t="s">
        <v>140</v>
      </c>
      <c r="H37918" t="s">
        <v>522</v>
      </c>
      <c r="I37918" t="s">
        <v>522</v>
      </c>
      <c r="J37918" t="s">
        <v>140</v>
      </c>
      <c r="K37918" t="s">
        <v>140</v>
      </c>
      <c r="L37918" t="s">
        <v>140</v>
      </c>
      <c r="M37918" t="s">
        <v>140</v>
      </c>
      <c r="N37918" t="s">
        <v>140</v>
      </c>
      <c r="O37918" t="s">
        <v>140</v>
      </c>
    </row>
    <row r="37919" spans="1:15" x14ac:dyDescent="0.35">
      <c r="A37919" t="s">
        <v>13</v>
      </c>
      <c r="B37919" t="s">
        <v>1130</v>
      </c>
      <c r="C37919">
        <v>9</v>
      </c>
      <c r="D37919" t="s">
        <v>160</v>
      </c>
      <c r="E37919" t="s">
        <v>502</v>
      </c>
      <c r="F37919" t="s">
        <v>140</v>
      </c>
      <c r="G37919" t="s">
        <v>140</v>
      </c>
      <c r="H37919" t="s">
        <v>214</v>
      </c>
      <c r="I37919" t="s">
        <v>140</v>
      </c>
      <c r="J37919" t="s">
        <v>1104</v>
      </c>
      <c r="K37919" t="s">
        <v>360</v>
      </c>
      <c r="L37919" t="s">
        <v>162</v>
      </c>
      <c r="M37919" t="s">
        <v>140</v>
      </c>
      <c r="N37919" t="s">
        <v>140</v>
      </c>
      <c r="O37919" t="s">
        <v>140</v>
      </c>
    </row>
    <row r="37920" spans="1:15" x14ac:dyDescent="0.35">
      <c r="A37920" t="s">
        <v>13</v>
      </c>
      <c r="B37920" t="s">
        <v>1131</v>
      </c>
      <c r="C37920">
        <v>5</v>
      </c>
      <c r="D37920" t="s">
        <v>529</v>
      </c>
      <c r="E37920" t="s">
        <v>140</v>
      </c>
      <c r="F37920" t="s">
        <v>140</v>
      </c>
      <c r="G37920" t="s">
        <v>140</v>
      </c>
      <c r="H37920" t="s">
        <v>698</v>
      </c>
      <c r="I37920" t="s">
        <v>140</v>
      </c>
      <c r="J37920" t="s">
        <v>140</v>
      </c>
      <c r="K37920" t="s">
        <v>140</v>
      </c>
      <c r="L37920" t="s">
        <v>140</v>
      </c>
      <c r="M37920" t="s">
        <v>140</v>
      </c>
      <c r="N37920" t="s">
        <v>140</v>
      </c>
      <c r="O37920" t="s">
        <v>140</v>
      </c>
    </row>
    <row r="37921" spans="1:15" x14ac:dyDescent="0.35">
      <c r="A37921" t="s">
        <v>14</v>
      </c>
      <c r="B37921" t="s">
        <v>1129</v>
      </c>
      <c r="C37921">
        <v>3</v>
      </c>
      <c r="D37921" t="s">
        <v>879</v>
      </c>
      <c r="E37921" t="s">
        <v>711</v>
      </c>
      <c r="F37921" t="s">
        <v>140</v>
      </c>
      <c r="G37921" t="s">
        <v>140</v>
      </c>
      <c r="H37921" t="s">
        <v>710</v>
      </c>
      <c r="I37921" t="s">
        <v>140</v>
      </c>
      <c r="J37921" t="s">
        <v>140</v>
      </c>
      <c r="K37921" t="s">
        <v>901</v>
      </c>
      <c r="L37921" t="s">
        <v>140</v>
      </c>
      <c r="M37921" t="s">
        <v>140</v>
      </c>
      <c r="N37921" t="s">
        <v>140</v>
      </c>
      <c r="O37921" t="s">
        <v>140</v>
      </c>
    </row>
    <row r="37922" spans="1:15" x14ac:dyDescent="0.35">
      <c r="A37922" t="s">
        <v>14</v>
      </c>
      <c r="B37922" t="s">
        <v>1130</v>
      </c>
      <c r="C37922">
        <v>1</v>
      </c>
      <c r="D37922" t="s">
        <v>177</v>
      </c>
      <c r="E37922" t="s">
        <v>140</v>
      </c>
      <c r="F37922" t="s">
        <v>140</v>
      </c>
      <c r="G37922" t="s">
        <v>140</v>
      </c>
      <c r="H37922" t="s">
        <v>140</v>
      </c>
      <c r="I37922" t="s">
        <v>140</v>
      </c>
      <c r="J37922" t="s">
        <v>140</v>
      </c>
      <c r="K37922" t="s">
        <v>140</v>
      </c>
      <c r="L37922" t="s">
        <v>140</v>
      </c>
      <c r="M37922" t="s">
        <v>140</v>
      </c>
      <c r="N37922" t="s">
        <v>140</v>
      </c>
      <c r="O37922" t="s">
        <v>140</v>
      </c>
    </row>
    <row r="37923" spans="1:15" x14ac:dyDescent="0.35">
      <c r="A37923" t="s">
        <v>15</v>
      </c>
      <c r="B37923" t="s">
        <v>1129</v>
      </c>
      <c r="C37923">
        <v>1</v>
      </c>
      <c r="D37923" t="s">
        <v>140</v>
      </c>
      <c r="E37923" t="s">
        <v>140</v>
      </c>
      <c r="F37923" t="s">
        <v>140</v>
      </c>
      <c r="G37923" t="s">
        <v>140</v>
      </c>
      <c r="H37923" t="s">
        <v>140</v>
      </c>
      <c r="I37923" t="s">
        <v>140</v>
      </c>
      <c r="J37923" t="s">
        <v>140</v>
      </c>
      <c r="K37923" t="s">
        <v>140</v>
      </c>
      <c r="L37923" t="s">
        <v>140</v>
      </c>
      <c r="M37923" t="s">
        <v>140</v>
      </c>
      <c r="N37923" t="s">
        <v>140</v>
      </c>
      <c r="O37923" t="s">
        <v>177</v>
      </c>
    </row>
    <row r="37924" spans="1:15" x14ac:dyDescent="0.35">
      <c r="A37924" t="s">
        <v>15</v>
      </c>
      <c r="B37924" t="s">
        <v>1130</v>
      </c>
      <c r="C37924">
        <v>1</v>
      </c>
      <c r="D37924" t="s">
        <v>177</v>
      </c>
      <c r="E37924" t="s">
        <v>140</v>
      </c>
      <c r="F37924" t="s">
        <v>140</v>
      </c>
      <c r="G37924" t="s">
        <v>140</v>
      </c>
      <c r="H37924" t="s">
        <v>140</v>
      </c>
      <c r="I37924" t="s">
        <v>140</v>
      </c>
      <c r="J37924" t="s">
        <v>140</v>
      </c>
      <c r="K37924" t="s">
        <v>140</v>
      </c>
      <c r="L37924" t="s">
        <v>140</v>
      </c>
      <c r="M37924" t="s">
        <v>140</v>
      </c>
      <c r="N37924" t="s">
        <v>140</v>
      </c>
      <c r="O37924" t="s">
        <v>140</v>
      </c>
    </row>
    <row r="37925" spans="1:15" x14ac:dyDescent="0.35">
      <c r="A37925" t="s">
        <v>16</v>
      </c>
      <c r="B37925" t="s">
        <v>339</v>
      </c>
    </row>
    <row r="37926" spans="1:15" x14ac:dyDescent="0.35">
      <c r="A37926" t="s">
        <v>17</v>
      </c>
      <c r="B37926" t="s">
        <v>339</v>
      </c>
    </row>
    <row r="37927" spans="1:15" x14ac:dyDescent="0.35">
      <c r="A37927" t="s">
        <v>18</v>
      </c>
      <c r="B37927" t="s">
        <v>1130</v>
      </c>
      <c r="C37927">
        <v>2</v>
      </c>
      <c r="D37927" t="s">
        <v>140</v>
      </c>
      <c r="E37927" t="s">
        <v>177</v>
      </c>
      <c r="F37927" t="s">
        <v>140</v>
      </c>
      <c r="G37927" t="s">
        <v>140</v>
      </c>
      <c r="H37927" t="s">
        <v>140</v>
      </c>
      <c r="I37927" t="s">
        <v>140</v>
      </c>
      <c r="J37927" t="s">
        <v>140</v>
      </c>
      <c r="K37927" t="s">
        <v>140</v>
      </c>
      <c r="L37927" t="s">
        <v>140</v>
      </c>
      <c r="M37927" t="s">
        <v>140</v>
      </c>
      <c r="N37927" t="s">
        <v>140</v>
      </c>
      <c r="O37927" t="s">
        <v>255</v>
      </c>
    </row>
    <row r="37928" spans="1:15" x14ac:dyDescent="0.35">
      <c r="A37928" t="s">
        <v>19</v>
      </c>
      <c r="B37928" t="s">
        <v>339</v>
      </c>
    </row>
    <row r="37929" spans="1:15" x14ac:dyDescent="0.35">
      <c r="A37929" t="s">
        <v>20</v>
      </c>
      <c r="B37929" t="s">
        <v>1131</v>
      </c>
      <c r="C37929">
        <v>1</v>
      </c>
      <c r="D37929" t="s">
        <v>140</v>
      </c>
      <c r="E37929" t="s">
        <v>177</v>
      </c>
      <c r="F37929" t="s">
        <v>140</v>
      </c>
      <c r="G37929" t="s">
        <v>140</v>
      </c>
      <c r="H37929" t="s">
        <v>177</v>
      </c>
      <c r="I37929" t="s">
        <v>140</v>
      </c>
      <c r="J37929" t="s">
        <v>140</v>
      </c>
      <c r="K37929" t="s">
        <v>140</v>
      </c>
      <c r="L37929" t="s">
        <v>140</v>
      </c>
      <c r="M37929" t="s">
        <v>140</v>
      </c>
      <c r="N37929" t="s">
        <v>140</v>
      </c>
      <c r="O37929" t="s">
        <v>140</v>
      </c>
    </row>
    <row r="37930" spans="1:15" x14ac:dyDescent="0.35">
      <c r="A37930" t="s">
        <v>21</v>
      </c>
      <c r="B37930" t="s">
        <v>1129</v>
      </c>
      <c r="C37930">
        <v>1</v>
      </c>
      <c r="D37930" t="s">
        <v>140</v>
      </c>
      <c r="E37930" t="s">
        <v>177</v>
      </c>
      <c r="F37930" t="s">
        <v>140</v>
      </c>
      <c r="G37930" t="s">
        <v>140</v>
      </c>
      <c r="H37930" t="s">
        <v>140</v>
      </c>
      <c r="I37930" t="s">
        <v>140</v>
      </c>
      <c r="J37930" t="s">
        <v>140</v>
      </c>
      <c r="K37930" t="s">
        <v>140</v>
      </c>
      <c r="L37930" t="s">
        <v>140</v>
      </c>
      <c r="M37930" t="s">
        <v>140</v>
      </c>
      <c r="N37930" t="s">
        <v>140</v>
      </c>
      <c r="O37930" t="s">
        <v>140</v>
      </c>
    </row>
    <row r="37931" spans="1:15" x14ac:dyDescent="0.35">
      <c r="A37931" t="s">
        <v>22</v>
      </c>
      <c r="B37931" t="s">
        <v>339</v>
      </c>
    </row>
    <row r="37932" spans="1:15" x14ac:dyDescent="0.35">
      <c r="A37932" t="s">
        <v>23</v>
      </c>
      <c r="B37932" t="s">
        <v>1129</v>
      </c>
      <c r="C37932">
        <v>1</v>
      </c>
      <c r="D37932" t="s">
        <v>140</v>
      </c>
      <c r="E37932" t="s">
        <v>177</v>
      </c>
      <c r="F37932" t="s">
        <v>177</v>
      </c>
      <c r="G37932" t="s">
        <v>140</v>
      </c>
      <c r="H37932" t="s">
        <v>140</v>
      </c>
      <c r="I37932" t="s">
        <v>140</v>
      </c>
      <c r="J37932" t="s">
        <v>140</v>
      </c>
      <c r="K37932" t="s">
        <v>140</v>
      </c>
      <c r="L37932" t="s">
        <v>140</v>
      </c>
      <c r="M37932" t="s">
        <v>140</v>
      </c>
      <c r="N37932" t="s">
        <v>140</v>
      </c>
      <c r="O37932" t="s">
        <v>140</v>
      </c>
    </row>
    <row r="37933" spans="1:15" x14ac:dyDescent="0.35">
      <c r="A37933" t="s">
        <v>23</v>
      </c>
      <c r="B37933" t="s">
        <v>1130</v>
      </c>
      <c r="C37933">
        <v>1</v>
      </c>
      <c r="D37933" t="s">
        <v>177</v>
      </c>
      <c r="E37933" t="s">
        <v>140</v>
      </c>
      <c r="F37933" t="s">
        <v>140</v>
      </c>
      <c r="G37933" t="s">
        <v>140</v>
      </c>
      <c r="H37933" t="s">
        <v>140</v>
      </c>
      <c r="I37933" t="s">
        <v>140</v>
      </c>
      <c r="J37933" t="s">
        <v>140</v>
      </c>
      <c r="K37933" t="s">
        <v>140</v>
      </c>
      <c r="L37933" t="s">
        <v>140</v>
      </c>
      <c r="M37933" t="s">
        <v>140</v>
      </c>
      <c r="N37933" t="s">
        <v>140</v>
      </c>
      <c r="O37933" t="s">
        <v>140</v>
      </c>
    </row>
    <row r="37934" spans="1:15" x14ac:dyDescent="0.35">
      <c r="A37934" t="s">
        <v>24</v>
      </c>
      <c r="B37934" t="s">
        <v>339</v>
      </c>
    </row>
    <row r="37935" spans="1:15" x14ac:dyDescent="0.35">
      <c r="A37935" t="s">
        <v>25</v>
      </c>
      <c r="B37935" t="s">
        <v>339</v>
      </c>
    </row>
    <row r="37936" spans="1:15" x14ac:dyDescent="0.35">
      <c r="A37936" t="s">
        <v>26</v>
      </c>
      <c r="B37936" t="s">
        <v>339</v>
      </c>
    </row>
    <row r="37937" spans="1:15" x14ac:dyDescent="0.35">
      <c r="A37937" t="s">
        <v>27</v>
      </c>
      <c r="B37937" t="s">
        <v>339</v>
      </c>
    </row>
    <row r="37938" spans="1:15" x14ac:dyDescent="0.35">
      <c r="A37938" t="s">
        <v>28</v>
      </c>
      <c r="B37938" t="s">
        <v>339</v>
      </c>
    </row>
    <row r="37939" spans="1:15" x14ac:dyDescent="0.35">
      <c r="A37939" t="s">
        <v>29</v>
      </c>
      <c r="B37939" t="s">
        <v>339</v>
      </c>
    </row>
    <row r="37940" spans="1:15" x14ac:dyDescent="0.35">
      <c r="A37940" t="s">
        <v>30</v>
      </c>
      <c r="B37940" t="s">
        <v>1129</v>
      </c>
      <c r="C37940">
        <v>1</v>
      </c>
      <c r="D37940" t="s">
        <v>140</v>
      </c>
      <c r="E37940" t="s">
        <v>177</v>
      </c>
      <c r="F37940" t="s">
        <v>177</v>
      </c>
      <c r="G37940" t="s">
        <v>140</v>
      </c>
      <c r="H37940" t="s">
        <v>140</v>
      </c>
      <c r="I37940" t="s">
        <v>140</v>
      </c>
      <c r="J37940" t="s">
        <v>140</v>
      </c>
      <c r="K37940" t="s">
        <v>140</v>
      </c>
      <c r="L37940" t="s">
        <v>140</v>
      </c>
      <c r="M37940" t="s">
        <v>140</v>
      </c>
      <c r="N37940" t="s">
        <v>140</v>
      </c>
      <c r="O37940" t="s">
        <v>140</v>
      </c>
    </row>
    <row r="37941" spans="1:15" x14ac:dyDescent="0.35">
      <c r="A37941" t="s">
        <v>31</v>
      </c>
      <c r="B37941" t="s">
        <v>1129</v>
      </c>
      <c r="C37941">
        <v>2</v>
      </c>
      <c r="D37941" t="s">
        <v>140</v>
      </c>
      <c r="E37941" t="s">
        <v>864</v>
      </c>
      <c r="F37941" t="s">
        <v>140</v>
      </c>
      <c r="G37941" t="s">
        <v>140</v>
      </c>
      <c r="H37941" t="s">
        <v>863</v>
      </c>
      <c r="I37941" t="s">
        <v>140</v>
      </c>
      <c r="J37941" t="s">
        <v>140</v>
      </c>
      <c r="K37941" t="s">
        <v>864</v>
      </c>
      <c r="L37941" t="s">
        <v>140</v>
      </c>
      <c r="M37941" t="s">
        <v>140</v>
      </c>
      <c r="N37941" t="s">
        <v>140</v>
      </c>
      <c r="O37941" t="s">
        <v>177</v>
      </c>
    </row>
    <row r="37942" spans="1:15" x14ac:dyDescent="0.35">
      <c r="A37942" t="s">
        <v>31</v>
      </c>
      <c r="B37942" t="s">
        <v>1130</v>
      </c>
      <c r="C37942">
        <v>6</v>
      </c>
      <c r="D37942" t="s">
        <v>634</v>
      </c>
      <c r="E37942" t="s">
        <v>634</v>
      </c>
      <c r="F37942" t="s">
        <v>140</v>
      </c>
      <c r="G37942" t="s">
        <v>140</v>
      </c>
      <c r="H37942" t="s">
        <v>635</v>
      </c>
      <c r="I37942" t="s">
        <v>140</v>
      </c>
      <c r="J37942" t="s">
        <v>140</v>
      </c>
      <c r="K37942" t="s">
        <v>140</v>
      </c>
      <c r="L37942" t="s">
        <v>140</v>
      </c>
      <c r="M37942" t="s">
        <v>140</v>
      </c>
      <c r="N37942" t="s">
        <v>140</v>
      </c>
      <c r="O37942" t="s">
        <v>712</v>
      </c>
    </row>
    <row r="37943" spans="1:15" x14ac:dyDescent="0.35">
      <c r="A37943" t="s">
        <v>31</v>
      </c>
      <c r="B37943" t="s">
        <v>1131</v>
      </c>
      <c r="C37943">
        <v>2</v>
      </c>
      <c r="D37943" t="s">
        <v>906</v>
      </c>
      <c r="E37943" t="s">
        <v>729</v>
      </c>
      <c r="F37943" t="s">
        <v>140</v>
      </c>
      <c r="G37943" t="s">
        <v>140</v>
      </c>
      <c r="H37943" t="s">
        <v>906</v>
      </c>
      <c r="I37943" t="s">
        <v>140</v>
      </c>
      <c r="J37943" t="s">
        <v>140</v>
      </c>
      <c r="K37943" t="s">
        <v>140</v>
      </c>
      <c r="L37943" t="s">
        <v>140</v>
      </c>
      <c r="M37943" t="s">
        <v>140</v>
      </c>
      <c r="N37943" t="s">
        <v>140</v>
      </c>
      <c r="O37943" t="s">
        <v>140</v>
      </c>
    </row>
    <row r="37944" spans="1:15" x14ac:dyDescent="0.35">
      <c r="A37944" t="s">
        <v>32</v>
      </c>
      <c r="B37944" t="s">
        <v>1129</v>
      </c>
      <c r="C37944">
        <v>17</v>
      </c>
      <c r="D37944" t="s">
        <v>165</v>
      </c>
      <c r="E37944" t="s">
        <v>1246</v>
      </c>
      <c r="F37944" t="s">
        <v>443</v>
      </c>
      <c r="G37944" t="s">
        <v>140</v>
      </c>
      <c r="H37944" t="s">
        <v>1139</v>
      </c>
      <c r="I37944" t="s">
        <v>971</v>
      </c>
      <c r="J37944" t="s">
        <v>140</v>
      </c>
      <c r="K37944" t="s">
        <v>1061</v>
      </c>
      <c r="L37944" t="s">
        <v>140</v>
      </c>
      <c r="M37944" t="s">
        <v>140</v>
      </c>
      <c r="N37944" t="s">
        <v>140</v>
      </c>
      <c r="O37944" t="s">
        <v>99</v>
      </c>
    </row>
    <row r="37945" spans="1:15" x14ac:dyDescent="0.35">
      <c r="A37945" t="s">
        <v>32</v>
      </c>
      <c r="B37945" t="s">
        <v>1130</v>
      </c>
      <c r="C37945">
        <v>20</v>
      </c>
      <c r="D37945" t="s">
        <v>557</v>
      </c>
      <c r="E37945" t="s">
        <v>139</v>
      </c>
      <c r="F37945" t="s">
        <v>140</v>
      </c>
      <c r="G37945" t="s">
        <v>140</v>
      </c>
      <c r="H37945" t="s">
        <v>349</v>
      </c>
      <c r="I37945" t="s">
        <v>140</v>
      </c>
      <c r="J37945" t="s">
        <v>527</v>
      </c>
      <c r="K37945" t="s">
        <v>970</v>
      </c>
      <c r="L37945" t="s">
        <v>574</v>
      </c>
      <c r="M37945" t="s">
        <v>140</v>
      </c>
      <c r="N37945" t="s">
        <v>140</v>
      </c>
      <c r="O37945" t="s">
        <v>968</v>
      </c>
    </row>
    <row r="37946" spans="1:15" x14ac:dyDescent="0.35">
      <c r="A37946" t="s">
        <v>32</v>
      </c>
      <c r="B37946" t="s">
        <v>1131</v>
      </c>
      <c r="C37946">
        <v>8</v>
      </c>
      <c r="D37946" t="s">
        <v>630</v>
      </c>
      <c r="E37946" t="s">
        <v>994</v>
      </c>
      <c r="F37946" t="s">
        <v>140</v>
      </c>
      <c r="G37946" t="s">
        <v>140</v>
      </c>
      <c r="H37946" t="s">
        <v>866</v>
      </c>
      <c r="I37946" t="s">
        <v>140</v>
      </c>
      <c r="J37946" t="s">
        <v>140</v>
      </c>
      <c r="K37946" t="s">
        <v>140</v>
      </c>
      <c r="L37946" t="s">
        <v>140</v>
      </c>
      <c r="M37946" t="s">
        <v>140</v>
      </c>
      <c r="N37946" t="s">
        <v>140</v>
      </c>
      <c r="O37946" t="s">
        <v>140</v>
      </c>
    </row>
    <row r="37948" spans="1:15" x14ac:dyDescent="0.35">
      <c r="A37948" t="s">
        <v>2554</v>
      </c>
    </row>
    <row r="37949" spans="1:15" x14ac:dyDescent="0.35">
      <c r="A37949" t="s">
        <v>2</v>
      </c>
      <c r="B37949" t="s">
        <v>1141</v>
      </c>
      <c r="C37949" t="s">
        <v>3</v>
      </c>
      <c r="D37949" t="s">
        <v>2523</v>
      </c>
      <c r="E37949" t="s">
        <v>2524</v>
      </c>
      <c r="F37949" t="s">
        <v>2525</v>
      </c>
      <c r="G37949" t="s">
        <v>2526</v>
      </c>
      <c r="H37949" t="s">
        <v>2527</v>
      </c>
      <c r="I37949" t="s">
        <v>2528</v>
      </c>
      <c r="J37949" t="s">
        <v>2529</v>
      </c>
      <c r="K37949" t="s">
        <v>2530</v>
      </c>
      <c r="L37949" t="s">
        <v>2531</v>
      </c>
      <c r="M37949" t="s">
        <v>2532</v>
      </c>
      <c r="N37949" t="s">
        <v>136</v>
      </c>
      <c r="O37949" t="s">
        <v>1376</v>
      </c>
    </row>
    <row r="37950" spans="1:15" x14ac:dyDescent="0.35">
      <c r="A37950" t="s">
        <v>8</v>
      </c>
      <c r="B37950" t="s">
        <v>339</v>
      </c>
    </row>
    <row r="37951" spans="1:15" x14ac:dyDescent="0.35">
      <c r="A37951" t="s">
        <v>9</v>
      </c>
      <c r="B37951" t="s">
        <v>339</v>
      </c>
    </row>
    <row r="37952" spans="1:15" x14ac:dyDescent="0.35">
      <c r="A37952" t="s">
        <v>10</v>
      </c>
      <c r="B37952" t="s">
        <v>339</v>
      </c>
    </row>
    <row r="37953" spans="1:15" x14ac:dyDescent="0.35">
      <c r="A37953" t="s">
        <v>11</v>
      </c>
      <c r="B37953" t="s">
        <v>339</v>
      </c>
    </row>
    <row r="37954" spans="1:15" x14ac:dyDescent="0.35">
      <c r="A37954" t="s">
        <v>12</v>
      </c>
      <c r="B37954" t="s">
        <v>339</v>
      </c>
    </row>
    <row r="37955" spans="1:15" x14ac:dyDescent="0.35">
      <c r="A37955" t="s">
        <v>13</v>
      </c>
      <c r="B37955" t="s">
        <v>339</v>
      </c>
    </row>
    <row r="37956" spans="1:15" x14ac:dyDescent="0.35">
      <c r="A37956" t="s">
        <v>14</v>
      </c>
      <c r="B37956" t="s">
        <v>339</v>
      </c>
    </row>
    <row r="37957" spans="1:15" x14ac:dyDescent="0.35">
      <c r="A37957" t="s">
        <v>15</v>
      </c>
      <c r="B37957" t="s">
        <v>1130</v>
      </c>
      <c r="C37957">
        <v>1</v>
      </c>
      <c r="D37957" t="s">
        <v>177</v>
      </c>
      <c r="E37957" t="s">
        <v>140</v>
      </c>
      <c r="F37957" t="s">
        <v>140</v>
      </c>
      <c r="G37957" t="s">
        <v>140</v>
      </c>
      <c r="H37957" t="s">
        <v>140</v>
      </c>
      <c r="I37957" t="s">
        <v>140</v>
      </c>
      <c r="J37957" t="s">
        <v>140</v>
      </c>
      <c r="K37957" t="s">
        <v>140</v>
      </c>
      <c r="L37957" t="s">
        <v>140</v>
      </c>
      <c r="M37957" t="s">
        <v>140</v>
      </c>
      <c r="N37957" t="s">
        <v>140</v>
      </c>
      <c r="O37957" t="s">
        <v>140</v>
      </c>
    </row>
    <row r="37958" spans="1:15" x14ac:dyDescent="0.35">
      <c r="A37958" t="s">
        <v>16</v>
      </c>
      <c r="B37958" t="s">
        <v>339</v>
      </c>
    </row>
    <row r="37959" spans="1:15" x14ac:dyDescent="0.35">
      <c r="A37959" t="s">
        <v>17</v>
      </c>
      <c r="B37959" t="s">
        <v>339</v>
      </c>
    </row>
    <row r="37960" spans="1:15" x14ac:dyDescent="0.35">
      <c r="A37960" t="s">
        <v>18</v>
      </c>
      <c r="B37960" t="s">
        <v>1130</v>
      </c>
      <c r="C37960">
        <v>1</v>
      </c>
      <c r="D37960" t="s">
        <v>140</v>
      </c>
      <c r="E37960" t="s">
        <v>177</v>
      </c>
      <c r="F37960" t="s">
        <v>140</v>
      </c>
      <c r="G37960" t="s">
        <v>140</v>
      </c>
      <c r="H37960" t="s">
        <v>140</v>
      </c>
      <c r="I37960" t="s">
        <v>140</v>
      </c>
      <c r="J37960" t="s">
        <v>140</v>
      </c>
      <c r="K37960" t="s">
        <v>140</v>
      </c>
      <c r="L37960" t="s">
        <v>140</v>
      </c>
      <c r="M37960" t="s">
        <v>140</v>
      </c>
      <c r="N37960" t="s">
        <v>140</v>
      </c>
      <c r="O37960" t="s">
        <v>140</v>
      </c>
    </row>
    <row r="37961" spans="1:15" x14ac:dyDescent="0.35">
      <c r="A37961" t="s">
        <v>19</v>
      </c>
      <c r="B37961" t="s">
        <v>339</v>
      </c>
    </row>
    <row r="37962" spans="1:15" x14ac:dyDescent="0.35">
      <c r="A37962" t="s">
        <v>20</v>
      </c>
      <c r="B37962" t="s">
        <v>339</v>
      </c>
    </row>
    <row r="37963" spans="1:15" x14ac:dyDescent="0.35">
      <c r="A37963" t="s">
        <v>21</v>
      </c>
      <c r="B37963" t="s">
        <v>339</v>
      </c>
    </row>
    <row r="37964" spans="1:15" x14ac:dyDescent="0.35">
      <c r="A37964" t="s">
        <v>22</v>
      </c>
      <c r="B37964" t="s">
        <v>339</v>
      </c>
    </row>
    <row r="37965" spans="1:15" x14ac:dyDescent="0.35">
      <c r="A37965" t="s">
        <v>23</v>
      </c>
      <c r="B37965" t="s">
        <v>1131</v>
      </c>
      <c r="C37965">
        <v>1</v>
      </c>
      <c r="D37965" t="s">
        <v>177</v>
      </c>
      <c r="E37965" t="s">
        <v>140</v>
      </c>
      <c r="F37965" t="s">
        <v>140</v>
      </c>
      <c r="G37965" t="s">
        <v>140</v>
      </c>
      <c r="H37965" t="s">
        <v>177</v>
      </c>
      <c r="I37965" t="s">
        <v>140</v>
      </c>
      <c r="J37965" t="s">
        <v>140</v>
      </c>
      <c r="K37965" t="s">
        <v>140</v>
      </c>
      <c r="L37965" t="s">
        <v>140</v>
      </c>
      <c r="M37965" t="s">
        <v>140</v>
      </c>
      <c r="N37965" t="s">
        <v>140</v>
      </c>
      <c r="O37965" t="s">
        <v>140</v>
      </c>
    </row>
    <row r="37966" spans="1:15" x14ac:dyDescent="0.35">
      <c r="A37966" t="s">
        <v>24</v>
      </c>
      <c r="B37966" t="s">
        <v>339</v>
      </c>
    </row>
    <row r="37967" spans="1:15" x14ac:dyDescent="0.35">
      <c r="A37967" t="s">
        <v>25</v>
      </c>
      <c r="B37967" t="s">
        <v>339</v>
      </c>
    </row>
    <row r="37968" spans="1:15" x14ac:dyDescent="0.35">
      <c r="A37968" t="s">
        <v>26</v>
      </c>
      <c r="B37968" t="s">
        <v>339</v>
      </c>
    </row>
    <row r="37969" spans="1:15" x14ac:dyDescent="0.35">
      <c r="A37969" t="s">
        <v>27</v>
      </c>
      <c r="B37969" t="s">
        <v>339</v>
      </c>
    </row>
    <row r="37970" spans="1:15" x14ac:dyDescent="0.35">
      <c r="A37970" t="s">
        <v>28</v>
      </c>
      <c r="B37970" t="s">
        <v>339</v>
      </c>
    </row>
    <row r="37971" spans="1:15" x14ac:dyDescent="0.35">
      <c r="A37971" t="s">
        <v>29</v>
      </c>
      <c r="B37971" t="s">
        <v>339</v>
      </c>
    </row>
    <row r="37972" spans="1:15" x14ac:dyDescent="0.35">
      <c r="A37972" t="s">
        <v>30</v>
      </c>
      <c r="B37972" t="s">
        <v>339</v>
      </c>
    </row>
    <row r="37973" spans="1:15" x14ac:dyDescent="0.35">
      <c r="A37973" t="s">
        <v>31</v>
      </c>
      <c r="B37973" t="s">
        <v>339</v>
      </c>
    </row>
    <row r="37974" spans="1:15" x14ac:dyDescent="0.35">
      <c r="A37974" t="s">
        <v>32</v>
      </c>
      <c r="B37974" t="s">
        <v>1130</v>
      </c>
      <c r="C37974">
        <v>2</v>
      </c>
      <c r="D37974" t="s">
        <v>156</v>
      </c>
      <c r="E37974" t="s">
        <v>157</v>
      </c>
      <c r="F37974" t="s">
        <v>140</v>
      </c>
      <c r="G37974" t="s">
        <v>140</v>
      </c>
      <c r="H37974" t="s">
        <v>140</v>
      </c>
      <c r="I37974" t="s">
        <v>140</v>
      </c>
      <c r="J37974" t="s">
        <v>140</v>
      </c>
      <c r="K37974" t="s">
        <v>140</v>
      </c>
      <c r="L37974" t="s">
        <v>140</v>
      </c>
      <c r="M37974" t="s">
        <v>140</v>
      </c>
      <c r="N37974" t="s">
        <v>140</v>
      </c>
      <c r="O37974" t="s">
        <v>140</v>
      </c>
    </row>
    <row r="37975" spans="1:15" x14ac:dyDescent="0.35">
      <c r="A37975" t="s">
        <v>32</v>
      </c>
      <c r="B37975" t="s">
        <v>1131</v>
      </c>
      <c r="C37975">
        <v>1</v>
      </c>
      <c r="D37975" t="s">
        <v>177</v>
      </c>
      <c r="E37975" t="s">
        <v>140</v>
      </c>
      <c r="F37975" t="s">
        <v>140</v>
      </c>
      <c r="G37975" t="s">
        <v>140</v>
      </c>
      <c r="H37975" t="s">
        <v>177</v>
      </c>
      <c r="I37975" t="s">
        <v>140</v>
      </c>
      <c r="J37975" t="s">
        <v>140</v>
      </c>
      <c r="K37975" t="s">
        <v>140</v>
      </c>
      <c r="L37975" t="s">
        <v>140</v>
      </c>
      <c r="M37975" t="s">
        <v>140</v>
      </c>
      <c r="N37975" t="s">
        <v>140</v>
      </c>
      <c r="O37975" t="s">
        <v>140</v>
      </c>
    </row>
    <row r="37977" spans="1:15" x14ac:dyDescent="0.35">
      <c r="A37977" t="s">
        <v>2555</v>
      </c>
    </row>
    <row r="37978" spans="1:15" x14ac:dyDescent="0.35">
      <c r="A37978" t="s">
        <v>2</v>
      </c>
      <c r="B37978" t="s">
        <v>1141</v>
      </c>
      <c r="C37978" t="s">
        <v>3</v>
      </c>
      <c r="D37978" t="s">
        <v>2523</v>
      </c>
      <c r="E37978" t="s">
        <v>2524</v>
      </c>
      <c r="F37978" t="s">
        <v>2525</v>
      </c>
      <c r="G37978" t="s">
        <v>2526</v>
      </c>
      <c r="H37978" t="s">
        <v>2527</v>
      </c>
      <c r="I37978" t="s">
        <v>2528</v>
      </c>
      <c r="J37978" t="s">
        <v>2529</v>
      </c>
      <c r="K37978" t="s">
        <v>2530</v>
      </c>
      <c r="L37978" t="s">
        <v>2531</v>
      </c>
      <c r="M37978" t="s">
        <v>2532</v>
      </c>
      <c r="N37978" t="s">
        <v>136</v>
      </c>
      <c r="O37978" t="s">
        <v>1376</v>
      </c>
    </row>
    <row r="37979" spans="1:15" x14ac:dyDescent="0.35">
      <c r="A37979" t="s">
        <v>8</v>
      </c>
      <c r="B37979" t="s">
        <v>339</v>
      </c>
    </row>
    <row r="37980" spans="1:15" x14ac:dyDescent="0.35">
      <c r="A37980" t="s">
        <v>9</v>
      </c>
      <c r="B37980" t="s">
        <v>339</v>
      </c>
    </row>
    <row r="37981" spans="1:15" x14ac:dyDescent="0.35">
      <c r="A37981" t="s">
        <v>10</v>
      </c>
      <c r="B37981" t="s">
        <v>339</v>
      </c>
    </row>
    <row r="37982" spans="1:15" x14ac:dyDescent="0.35">
      <c r="A37982" t="s">
        <v>11</v>
      </c>
      <c r="B37982" t="s">
        <v>339</v>
      </c>
    </row>
    <row r="37983" spans="1:15" x14ac:dyDescent="0.35">
      <c r="A37983" t="s">
        <v>12</v>
      </c>
      <c r="B37983" t="s">
        <v>1129</v>
      </c>
      <c r="C37983">
        <v>1</v>
      </c>
      <c r="D37983" t="s">
        <v>140</v>
      </c>
      <c r="E37983" t="s">
        <v>140</v>
      </c>
      <c r="F37983" t="s">
        <v>140</v>
      </c>
      <c r="G37983" t="s">
        <v>140</v>
      </c>
      <c r="H37983" t="s">
        <v>177</v>
      </c>
      <c r="I37983" t="s">
        <v>140</v>
      </c>
      <c r="J37983" t="s">
        <v>140</v>
      </c>
      <c r="K37983" t="s">
        <v>140</v>
      </c>
      <c r="L37983" t="s">
        <v>140</v>
      </c>
      <c r="M37983" t="s">
        <v>140</v>
      </c>
      <c r="N37983" t="s">
        <v>140</v>
      </c>
      <c r="O37983" t="s">
        <v>140</v>
      </c>
    </row>
    <row r="37984" spans="1:15" x14ac:dyDescent="0.35">
      <c r="A37984" t="s">
        <v>13</v>
      </c>
      <c r="B37984" t="s">
        <v>1131</v>
      </c>
      <c r="C37984">
        <v>1</v>
      </c>
      <c r="D37984" t="s">
        <v>140</v>
      </c>
      <c r="E37984" t="s">
        <v>140</v>
      </c>
      <c r="F37984" t="s">
        <v>140</v>
      </c>
      <c r="G37984" t="s">
        <v>140</v>
      </c>
      <c r="H37984" t="s">
        <v>177</v>
      </c>
      <c r="I37984" t="s">
        <v>140</v>
      </c>
      <c r="J37984" t="s">
        <v>140</v>
      </c>
      <c r="K37984" t="s">
        <v>140</v>
      </c>
      <c r="L37984" t="s">
        <v>140</v>
      </c>
      <c r="M37984" t="s">
        <v>140</v>
      </c>
      <c r="N37984" t="s">
        <v>140</v>
      </c>
      <c r="O37984" t="s">
        <v>140</v>
      </c>
    </row>
    <row r="37985" spans="1:15" x14ac:dyDescent="0.35">
      <c r="A37985" t="s">
        <v>14</v>
      </c>
      <c r="B37985" t="s">
        <v>339</v>
      </c>
    </row>
    <row r="37986" spans="1:15" x14ac:dyDescent="0.35">
      <c r="A37986" t="s">
        <v>15</v>
      </c>
      <c r="B37986" t="s">
        <v>339</v>
      </c>
    </row>
    <row r="37987" spans="1:15" x14ac:dyDescent="0.35">
      <c r="A37987" t="s">
        <v>16</v>
      </c>
      <c r="B37987" t="s">
        <v>339</v>
      </c>
    </row>
    <row r="37988" spans="1:15" x14ac:dyDescent="0.35">
      <c r="A37988" t="s">
        <v>17</v>
      </c>
      <c r="B37988" t="s">
        <v>339</v>
      </c>
    </row>
    <row r="37989" spans="1:15" x14ac:dyDescent="0.35">
      <c r="A37989" t="s">
        <v>18</v>
      </c>
      <c r="B37989" t="s">
        <v>339</v>
      </c>
    </row>
    <row r="37990" spans="1:15" x14ac:dyDescent="0.35">
      <c r="A37990" t="s">
        <v>19</v>
      </c>
      <c r="B37990" t="s">
        <v>339</v>
      </c>
    </row>
    <row r="37991" spans="1:15" x14ac:dyDescent="0.35">
      <c r="A37991" t="s">
        <v>20</v>
      </c>
      <c r="B37991" t="s">
        <v>339</v>
      </c>
    </row>
    <row r="37992" spans="1:15" x14ac:dyDescent="0.35">
      <c r="A37992" t="s">
        <v>21</v>
      </c>
      <c r="B37992" t="s">
        <v>339</v>
      </c>
    </row>
    <row r="37993" spans="1:15" x14ac:dyDescent="0.35">
      <c r="A37993" t="s">
        <v>22</v>
      </c>
      <c r="B37993" t="s">
        <v>339</v>
      </c>
    </row>
    <row r="37994" spans="1:15" x14ac:dyDescent="0.35">
      <c r="A37994" t="s">
        <v>23</v>
      </c>
      <c r="B37994" t="s">
        <v>1130</v>
      </c>
      <c r="C37994">
        <v>1</v>
      </c>
      <c r="D37994" t="s">
        <v>140</v>
      </c>
      <c r="E37994" t="s">
        <v>140</v>
      </c>
      <c r="F37994" t="s">
        <v>140</v>
      </c>
      <c r="G37994" t="s">
        <v>140</v>
      </c>
      <c r="H37994" t="s">
        <v>177</v>
      </c>
      <c r="I37994" t="s">
        <v>140</v>
      </c>
      <c r="J37994" t="s">
        <v>140</v>
      </c>
      <c r="K37994" t="s">
        <v>140</v>
      </c>
      <c r="L37994" t="s">
        <v>140</v>
      </c>
      <c r="M37994" t="s">
        <v>140</v>
      </c>
      <c r="N37994" t="s">
        <v>140</v>
      </c>
      <c r="O37994" t="s">
        <v>140</v>
      </c>
    </row>
    <row r="37995" spans="1:15" x14ac:dyDescent="0.35">
      <c r="A37995" t="s">
        <v>24</v>
      </c>
      <c r="B37995" t="s">
        <v>1130</v>
      </c>
      <c r="C37995">
        <v>1</v>
      </c>
      <c r="D37995" t="s">
        <v>177</v>
      </c>
      <c r="E37995" t="s">
        <v>140</v>
      </c>
      <c r="F37995" t="s">
        <v>140</v>
      </c>
      <c r="G37995" t="s">
        <v>140</v>
      </c>
      <c r="H37995" t="s">
        <v>140</v>
      </c>
      <c r="I37995" t="s">
        <v>140</v>
      </c>
      <c r="J37995" t="s">
        <v>140</v>
      </c>
      <c r="K37995" t="s">
        <v>140</v>
      </c>
      <c r="L37995" t="s">
        <v>140</v>
      </c>
      <c r="M37995" t="s">
        <v>140</v>
      </c>
      <c r="N37995" t="s">
        <v>140</v>
      </c>
      <c r="O37995" t="s">
        <v>140</v>
      </c>
    </row>
    <row r="37996" spans="1:15" x14ac:dyDescent="0.35">
      <c r="A37996" t="s">
        <v>25</v>
      </c>
      <c r="B37996" t="s">
        <v>339</v>
      </c>
    </row>
    <row r="37997" spans="1:15" x14ac:dyDescent="0.35">
      <c r="A37997" t="s">
        <v>26</v>
      </c>
      <c r="B37997" t="s">
        <v>339</v>
      </c>
    </row>
    <row r="37998" spans="1:15" x14ac:dyDescent="0.35">
      <c r="A37998" t="s">
        <v>27</v>
      </c>
      <c r="B37998" t="s">
        <v>339</v>
      </c>
    </row>
    <row r="37999" spans="1:15" x14ac:dyDescent="0.35">
      <c r="A37999" t="s">
        <v>28</v>
      </c>
      <c r="B37999" t="s">
        <v>339</v>
      </c>
    </row>
    <row r="38000" spans="1:15" x14ac:dyDescent="0.35">
      <c r="A38000" t="s">
        <v>29</v>
      </c>
      <c r="B38000" t="s">
        <v>339</v>
      </c>
    </row>
    <row r="38001" spans="1:15" x14ac:dyDescent="0.35">
      <c r="A38001" t="s">
        <v>30</v>
      </c>
      <c r="B38001" t="s">
        <v>339</v>
      </c>
    </row>
    <row r="38002" spans="1:15" x14ac:dyDescent="0.35">
      <c r="A38002" t="s">
        <v>31</v>
      </c>
      <c r="B38002" t="s">
        <v>1131</v>
      </c>
      <c r="C38002">
        <v>2</v>
      </c>
      <c r="D38002" t="s">
        <v>140</v>
      </c>
      <c r="E38002" t="s">
        <v>363</v>
      </c>
      <c r="F38002" t="s">
        <v>140</v>
      </c>
      <c r="G38002" t="s">
        <v>140</v>
      </c>
      <c r="H38002" t="s">
        <v>362</v>
      </c>
      <c r="I38002" t="s">
        <v>140</v>
      </c>
      <c r="J38002" t="s">
        <v>140</v>
      </c>
      <c r="K38002" t="s">
        <v>140</v>
      </c>
      <c r="L38002" t="s">
        <v>140</v>
      </c>
      <c r="M38002" t="s">
        <v>140</v>
      </c>
      <c r="N38002" t="s">
        <v>140</v>
      </c>
      <c r="O38002" t="s">
        <v>140</v>
      </c>
    </row>
    <row r="38003" spans="1:15" x14ac:dyDescent="0.35">
      <c r="A38003" t="s">
        <v>32</v>
      </c>
      <c r="B38003" t="s">
        <v>1129</v>
      </c>
      <c r="C38003">
        <v>1</v>
      </c>
      <c r="D38003" t="s">
        <v>140</v>
      </c>
      <c r="E38003" t="s">
        <v>140</v>
      </c>
      <c r="F38003" t="s">
        <v>140</v>
      </c>
      <c r="G38003" t="s">
        <v>140</v>
      </c>
      <c r="H38003" t="s">
        <v>177</v>
      </c>
      <c r="I38003" t="s">
        <v>140</v>
      </c>
      <c r="J38003" t="s">
        <v>140</v>
      </c>
      <c r="K38003" t="s">
        <v>140</v>
      </c>
      <c r="L38003" t="s">
        <v>140</v>
      </c>
      <c r="M38003" t="s">
        <v>140</v>
      </c>
      <c r="N38003" t="s">
        <v>140</v>
      </c>
      <c r="O38003" t="s">
        <v>140</v>
      </c>
    </row>
    <row r="38004" spans="1:15" x14ac:dyDescent="0.35">
      <c r="A38004" t="s">
        <v>32</v>
      </c>
      <c r="B38004" t="s">
        <v>1130</v>
      </c>
      <c r="C38004">
        <v>2</v>
      </c>
      <c r="D38004" t="s">
        <v>909</v>
      </c>
      <c r="E38004" t="s">
        <v>140</v>
      </c>
      <c r="F38004" t="s">
        <v>140</v>
      </c>
      <c r="G38004" t="s">
        <v>140</v>
      </c>
      <c r="H38004" t="s">
        <v>910</v>
      </c>
      <c r="I38004" t="s">
        <v>140</v>
      </c>
      <c r="J38004" t="s">
        <v>140</v>
      </c>
      <c r="K38004" t="s">
        <v>140</v>
      </c>
      <c r="L38004" t="s">
        <v>140</v>
      </c>
      <c r="M38004" t="s">
        <v>140</v>
      </c>
      <c r="N38004" t="s">
        <v>140</v>
      </c>
      <c r="O38004" t="s">
        <v>140</v>
      </c>
    </row>
    <row r="38005" spans="1:15" x14ac:dyDescent="0.35">
      <c r="A38005" t="s">
        <v>32</v>
      </c>
      <c r="B38005" t="s">
        <v>1131</v>
      </c>
      <c r="C38005">
        <v>3</v>
      </c>
      <c r="D38005" t="s">
        <v>140</v>
      </c>
      <c r="E38005" t="s">
        <v>1064</v>
      </c>
      <c r="F38005" t="s">
        <v>140</v>
      </c>
      <c r="G38005" t="s">
        <v>140</v>
      </c>
      <c r="H38005" t="s">
        <v>1113</v>
      </c>
      <c r="I38005" t="s">
        <v>140</v>
      </c>
      <c r="J38005" t="s">
        <v>140</v>
      </c>
      <c r="K38005" t="s">
        <v>140</v>
      </c>
      <c r="L38005" t="s">
        <v>140</v>
      </c>
      <c r="M38005" t="s">
        <v>140</v>
      </c>
      <c r="N38005" t="s">
        <v>140</v>
      </c>
      <c r="O38005" t="s">
        <v>140</v>
      </c>
    </row>
    <row r="38007" spans="1:15" x14ac:dyDescent="0.35">
      <c r="A38007" t="s">
        <v>2556</v>
      </c>
    </row>
    <row r="38008" spans="1:15" x14ac:dyDescent="0.35">
      <c r="A38008" t="s">
        <v>2</v>
      </c>
      <c r="B38008" t="s">
        <v>1141</v>
      </c>
      <c r="C38008" t="s">
        <v>3</v>
      </c>
      <c r="D38008" t="s">
        <v>2523</v>
      </c>
      <c r="E38008" t="s">
        <v>2524</v>
      </c>
      <c r="F38008" t="s">
        <v>2525</v>
      </c>
      <c r="G38008" t="s">
        <v>2526</v>
      </c>
      <c r="H38008" t="s">
        <v>2527</v>
      </c>
      <c r="I38008" t="s">
        <v>2528</v>
      </c>
      <c r="J38008" t="s">
        <v>2529</v>
      </c>
      <c r="K38008" t="s">
        <v>2530</v>
      </c>
      <c r="L38008" t="s">
        <v>2531</v>
      </c>
      <c r="M38008" t="s">
        <v>2532</v>
      </c>
      <c r="N38008" t="s">
        <v>136</v>
      </c>
      <c r="O38008" t="s">
        <v>1376</v>
      </c>
    </row>
    <row r="38009" spans="1:15" x14ac:dyDescent="0.35">
      <c r="A38009" t="s">
        <v>8</v>
      </c>
      <c r="B38009" t="s">
        <v>339</v>
      </c>
    </row>
    <row r="38010" spans="1:15" x14ac:dyDescent="0.35">
      <c r="A38010" t="s">
        <v>9</v>
      </c>
      <c r="B38010" t="s">
        <v>339</v>
      </c>
    </row>
    <row r="38011" spans="1:15" x14ac:dyDescent="0.35">
      <c r="A38011" t="s">
        <v>10</v>
      </c>
      <c r="B38011" t="s">
        <v>339</v>
      </c>
    </row>
    <row r="38012" spans="1:15" x14ac:dyDescent="0.35">
      <c r="A38012" t="s">
        <v>11</v>
      </c>
      <c r="B38012" t="s">
        <v>339</v>
      </c>
    </row>
    <row r="38013" spans="1:15" x14ac:dyDescent="0.35">
      <c r="A38013" t="s">
        <v>12</v>
      </c>
      <c r="B38013" t="s">
        <v>1129</v>
      </c>
      <c r="C38013">
        <v>1</v>
      </c>
      <c r="D38013" t="s">
        <v>177</v>
      </c>
      <c r="E38013" t="s">
        <v>177</v>
      </c>
      <c r="F38013" t="s">
        <v>177</v>
      </c>
      <c r="G38013" t="s">
        <v>140</v>
      </c>
      <c r="H38013" t="s">
        <v>140</v>
      </c>
      <c r="I38013" t="s">
        <v>140</v>
      </c>
      <c r="J38013" t="s">
        <v>140</v>
      </c>
      <c r="K38013" t="s">
        <v>140</v>
      </c>
      <c r="L38013" t="s">
        <v>140</v>
      </c>
      <c r="M38013" t="s">
        <v>140</v>
      </c>
      <c r="N38013" t="s">
        <v>140</v>
      </c>
      <c r="O38013" t="s">
        <v>140</v>
      </c>
    </row>
    <row r="38014" spans="1:15" x14ac:dyDescent="0.35">
      <c r="A38014" t="s">
        <v>13</v>
      </c>
      <c r="B38014" t="s">
        <v>1130</v>
      </c>
      <c r="C38014">
        <v>1</v>
      </c>
      <c r="D38014" t="s">
        <v>140</v>
      </c>
      <c r="E38014" t="s">
        <v>177</v>
      </c>
      <c r="F38014" t="s">
        <v>140</v>
      </c>
      <c r="G38014" t="s">
        <v>140</v>
      </c>
      <c r="H38014" t="s">
        <v>177</v>
      </c>
      <c r="I38014" t="s">
        <v>140</v>
      </c>
      <c r="J38014" t="s">
        <v>140</v>
      </c>
      <c r="K38014" t="s">
        <v>140</v>
      </c>
      <c r="L38014" t="s">
        <v>140</v>
      </c>
      <c r="M38014" t="s">
        <v>140</v>
      </c>
      <c r="N38014" t="s">
        <v>140</v>
      </c>
      <c r="O38014" t="s">
        <v>140</v>
      </c>
    </row>
    <row r="38015" spans="1:15" x14ac:dyDescent="0.35">
      <c r="A38015" t="s">
        <v>14</v>
      </c>
      <c r="B38015" t="s">
        <v>339</v>
      </c>
    </row>
    <row r="38016" spans="1:15" x14ac:dyDescent="0.35">
      <c r="A38016" t="s">
        <v>15</v>
      </c>
      <c r="B38016" t="s">
        <v>339</v>
      </c>
    </row>
    <row r="38017" spans="1:15" x14ac:dyDescent="0.35">
      <c r="A38017" t="s">
        <v>16</v>
      </c>
      <c r="B38017" t="s">
        <v>339</v>
      </c>
    </row>
    <row r="38018" spans="1:15" x14ac:dyDescent="0.35">
      <c r="A38018" t="s">
        <v>17</v>
      </c>
      <c r="B38018" t="s">
        <v>339</v>
      </c>
    </row>
    <row r="38019" spans="1:15" x14ac:dyDescent="0.35">
      <c r="A38019" t="s">
        <v>18</v>
      </c>
      <c r="B38019" t="s">
        <v>339</v>
      </c>
    </row>
    <row r="38020" spans="1:15" x14ac:dyDescent="0.35">
      <c r="A38020" t="s">
        <v>19</v>
      </c>
      <c r="B38020" t="s">
        <v>1129</v>
      </c>
      <c r="C38020">
        <v>1</v>
      </c>
      <c r="D38020" t="s">
        <v>140</v>
      </c>
      <c r="E38020" t="s">
        <v>140</v>
      </c>
      <c r="F38020" t="s">
        <v>177</v>
      </c>
      <c r="G38020" t="s">
        <v>140</v>
      </c>
      <c r="H38020" t="s">
        <v>140</v>
      </c>
      <c r="I38020" t="s">
        <v>140</v>
      </c>
      <c r="J38020" t="s">
        <v>140</v>
      </c>
      <c r="K38020" t="s">
        <v>140</v>
      </c>
      <c r="L38020" t="s">
        <v>140</v>
      </c>
      <c r="M38020" t="s">
        <v>140</v>
      </c>
      <c r="N38020" t="s">
        <v>140</v>
      </c>
      <c r="O38020" t="s">
        <v>140</v>
      </c>
    </row>
    <row r="38021" spans="1:15" x14ac:dyDescent="0.35">
      <c r="A38021" t="s">
        <v>20</v>
      </c>
      <c r="B38021" t="s">
        <v>339</v>
      </c>
    </row>
    <row r="38022" spans="1:15" x14ac:dyDescent="0.35">
      <c r="A38022" t="s">
        <v>21</v>
      </c>
      <c r="B38022" t="s">
        <v>339</v>
      </c>
    </row>
    <row r="38023" spans="1:15" x14ac:dyDescent="0.35">
      <c r="A38023" t="s">
        <v>22</v>
      </c>
      <c r="B38023" t="s">
        <v>339</v>
      </c>
    </row>
    <row r="38024" spans="1:15" x14ac:dyDescent="0.35">
      <c r="A38024" t="s">
        <v>23</v>
      </c>
      <c r="B38024" t="s">
        <v>1130</v>
      </c>
      <c r="C38024">
        <v>1</v>
      </c>
      <c r="D38024" t="s">
        <v>140</v>
      </c>
      <c r="E38024" t="s">
        <v>177</v>
      </c>
      <c r="F38024" t="s">
        <v>177</v>
      </c>
      <c r="G38024" t="s">
        <v>140</v>
      </c>
      <c r="H38024" t="s">
        <v>177</v>
      </c>
      <c r="I38024" t="s">
        <v>140</v>
      </c>
      <c r="J38024" t="s">
        <v>140</v>
      </c>
      <c r="K38024" t="s">
        <v>140</v>
      </c>
      <c r="L38024" t="s">
        <v>140</v>
      </c>
      <c r="M38024" t="s">
        <v>140</v>
      </c>
      <c r="N38024" t="s">
        <v>140</v>
      </c>
      <c r="O38024" t="s">
        <v>140</v>
      </c>
    </row>
    <row r="38025" spans="1:15" x14ac:dyDescent="0.35">
      <c r="A38025" t="s">
        <v>24</v>
      </c>
      <c r="B38025" t="s">
        <v>339</v>
      </c>
    </row>
    <row r="38026" spans="1:15" x14ac:dyDescent="0.35">
      <c r="A38026" t="s">
        <v>25</v>
      </c>
      <c r="B38026" t="s">
        <v>339</v>
      </c>
    </row>
    <row r="38027" spans="1:15" x14ac:dyDescent="0.35">
      <c r="A38027" t="s">
        <v>26</v>
      </c>
      <c r="B38027" t="s">
        <v>339</v>
      </c>
    </row>
    <row r="38028" spans="1:15" x14ac:dyDescent="0.35">
      <c r="A38028" t="s">
        <v>27</v>
      </c>
      <c r="B38028" t="s">
        <v>339</v>
      </c>
    </row>
    <row r="38029" spans="1:15" x14ac:dyDescent="0.35">
      <c r="A38029" t="s">
        <v>28</v>
      </c>
      <c r="B38029" t="s">
        <v>339</v>
      </c>
    </row>
    <row r="38030" spans="1:15" x14ac:dyDescent="0.35">
      <c r="A38030" t="s">
        <v>29</v>
      </c>
      <c r="B38030" t="s">
        <v>339</v>
      </c>
    </row>
    <row r="38031" spans="1:15" x14ac:dyDescent="0.35">
      <c r="A38031" t="s">
        <v>30</v>
      </c>
      <c r="B38031" t="s">
        <v>1129</v>
      </c>
      <c r="C38031">
        <v>1</v>
      </c>
      <c r="D38031" t="s">
        <v>140</v>
      </c>
      <c r="E38031" t="s">
        <v>177</v>
      </c>
      <c r="F38031" t="s">
        <v>140</v>
      </c>
      <c r="G38031" t="s">
        <v>140</v>
      </c>
      <c r="H38031" t="s">
        <v>177</v>
      </c>
      <c r="I38031" t="s">
        <v>140</v>
      </c>
      <c r="J38031" t="s">
        <v>140</v>
      </c>
      <c r="K38031" t="s">
        <v>140</v>
      </c>
      <c r="L38031" t="s">
        <v>140</v>
      </c>
      <c r="M38031" t="s">
        <v>140</v>
      </c>
      <c r="N38031" t="s">
        <v>140</v>
      </c>
      <c r="O38031" t="s">
        <v>140</v>
      </c>
    </row>
    <row r="38032" spans="1:15" x14ac:dyDescent="0.35">
      <c r="A38032" t="s">
        <v>31</v>
      </c>
      <c r="B38032" t="s">
        <v>1130</v>
      </c>
      <c r="C38032">
        <v>1</v>
      </c>
      <c r="D38032" t="s">
        <v>140</v>
      </c>
      <c r="E38032" t="s">
        <v>177</v>
      </c>
      <c r="F38032" t="s">
        <v>140</v>
      </c>
      <c r="G38032" t="s">
        <v>140</v>
      </c>
      <c r="H38032" t="s">
        <v>177</v>
      </c>
      <c r="I38032" t="s">
        <v>140</v>
      </c>
      <c r="J38032" t="s">
        <v>140</v>
      </c>
      <c r="K38032" t="s">
        <v>140</v>
      </c>
      <c r="L38032" t="s">
        <v>140</v>
      </c>
      <c r="M38032" t="s">
        <v>140</v>
      </c>
      <c r="N38032" t="s">
        <v>140</v>
      </c>
      <c r="O38032" t="s">
        <v>140</v>
      </c>
    </row>
    <row r="38033" spans="1:15" x14ac:dyDescent="0.35">
      <c r="A38033" t="s">
        <v>32</v>
      </c>
      <c r="B38033" t="s">
        <v>1129</v>
      </c>
      <c r="C38033">
        <v>3</v>
      </c>
      <c r="D38033" t="s">
        <v>206</v>
      </c>
      <c r="E38033" t="s">
        <v>364</v>
      </c>
      <c r="F38033" t="s">
        <v>878</v>
      </c>
      <c r="G38033" t="s">
        <v>140</v>
      </c>
      <c r="H38033" t="s">
        <v>879</v>
      </c>
      <c r="I38033" t="s">
        <v>140</v>
      </c>
      <c r="J38033" t="s">
        <v>140</v>
      </c>
      <c r="K38033" t="s">
        <v>140</v>
      </c>
      <c r="L38033" t="s">
        <v>140</v>
      </c>
      <c r="M38033" t="s">
        <v>140</v>
      </c>
      <c r="N38033" t="s">
        <v>140</v>
      </c>
      <c r="O38033" t="s">
        <v>140</v>
      </c>
    </row>
    <row r="38034" spans="1:15" x14ac:dyDescent="0.35">
      <c r="A38034" t="s">
        <v>32</v>
      </c>
      <c r="B38034" t="s">
        <v>1130</v>
      </c>
      <c r="C38034">
        <v>3</v>
      </c>
      <c r="D38034" t="s">
        <v>140</v>
      </c>
      <c r="E38034" t="s">
        <v>177</v>
      </c>
      <c r="F38034" t="s">
        <v>408</v>
      </c>
      <c r="G38034" t="s">
        <v>140</v>
      </c>
      <c r="H38034" t="s">
        <v>177</v>
      </c>
      <c r="I38034" t="s">
        <v>140</v>
      </c>
      <c r="J38034" t="s">
        <v>140</v>
      </c>
      <c r="K38034" t="s">
        <v>140</v>
      </c>
      <c r="L38034" t="s">
        <v>140</v>
      </c>
      <c r="M38034" t="s">
        <v>140</v>
      </c>
      <c r="N38034" t="s">
        <v>140</v>
      </c>
      <c r="O38034" t="s">
        <v>140</v>
      </c>
    </row>
    <row r="38036" spans="1:15" x14ac:dyDescent="0.35">
      <c r="A38036" t="s">
        <v>2557</v>
      </c>
    </row>
    <row r="38037" spans="1:15" x14ac:dyDescent="0.35">
      <c r="A38037" t="s">
        <v>2</v>
      </c>
      <c r="B38037" t="s">
        <v>1141</v>
      </c>
      <c r="C38037" t="s">
        <v>3</v>
      </c>
      <c r="D38037" t="s">
        <v>2523</v>
      </c>
      <c r="E38037" t="s">
        <v>2524</v>
      </c>
      <c r="F38037" t="s">
        <v>2525</v>
      </c>
      <c r="G38037" t="s">
        <v>2526</v>
      </c>
      <c r="H38037" t="s">
        <v>2527</v>
      </c>
      <c r="I38037" t="s">
        <v>2528</v>
      </c>
      <c r="J38037" t="s">
        <v>2529</v>
      </c>
      <c r="K38037" t="s">
        <v>2530</v>
      </c>
      <c r="L38037" t="s">
        <v>2531</v>
      </c>
      <c r="M38037" t="s">
        <v>2532</v>
      </c>
      <c r="N38037" t="s">
        <v>136</v>
      </c>
      <c r="O38037" t="s">
        <v>1376</v>
      </c>
    </row>
    <row r="38038" spans="1:15" x14ac:dyDescent="0.35">
      <c r="A38038" t="s">
        <v>8</v>
      </c>
      <c r="B38038" t="s">
        <v>339</v>
      </c>
    </row>
    <row r="38039" spans="1:15" x14ac:dyDescent="0.35">
      <c r="A38039" t="s">
        <v>9</v>
      </c>
      <c r="B38039" t="s">
        <v>339</v>
      </c>
    </row>
    <row r="38040" spans="1:15" x14ac:dyDescent="0.35">
      <c r="A38040" t="s">
        <v>10</v>
      </c>
      <c r="B38040" t="s">
        <v>1129</v>
      </c>
      <c r="C38040">
        <v>1</v>
      </c>
      <c r="D38040" t="s">
        <v>177</v>
      </c>
      <c r="E38040" t="s">
        <v>140</v>
      </c>
      <c r="F38040" t="s">
        <v>140</v>
      </c>
      <c r="G38040" t="s">
        <v>140</v>
      </c>
      <c r="H38040" t="s">
        <v>140</v>
      </c>
      <c r="I38040" t="s">
        <v>140</v>
      </c>
      <c r="J38040" t="s">
        <v>140</v>
      </c>
      <c r="K38040" t="s">
        <v>140</v>
      </c>
      <c r="L38040" t="s">
        <v>140</v>
      </c>
      <c r="M38040" t="s">
        <v>140</v>
      </c>
      <c r="N38040" t="s">
        <v>140</v>
      </c>
      <c r="O38040" t="s">
        <v>140</v>
      </c>
    </row>
    <row r="38041" spans="1:15" x14ac:dyDescent="0.35">
      <c r="A38041" t="s">
        <v>11</v>
      </c>
      <c r="B38041" t="s">
        <v>339</v>
      </c>
    </row>
    <row r="38042" spans="1:15" x14ac:dyDescent="0.35">
      <c r="A38042" t="s">
        <v>12</v>
      </c>
      <c r="B38042" t="s">
        <v>339</v>
      </c>
    </row>
    <row r="38043" spans="1:15" x14ac:dyDescent="0.35">
      <c r="A38043" t="s">
        <v>13</v>
      </c>
      <c r="B38043" t="s">
        <v>339</v>
      </c>
    </row>
    <row r="38044" spans="1:15" x14ac:dyDescent="0.35">
      <c r="A38044" t="s">
        <v>14</v>
      </c>
      <c r="B38044" t="s">
        <v>339</v>
      </c>
    </row>
    <row r="38045" spans="1:15" x14ac:dyDescent="0.35">
      <c r="A38045" t="s">
        <v>15</v>
      </c>
      <c r="B38045" t="s">
        <v>339</v>
      </c>
    </row>
    <row r="38046" spans="1:15" x14ac:dyDescent="0.35">
      <c r="A38046" t="s">
        <v>16</v>
      </c>
      <c r="B38046" t="s">
        <v>339</v>
      </c>
    </row>
    <row r="38047" spans="1:15" x14ac:dyDescent="0.35">
      <c r="A38047" t="s">
        <v>17</v>
      </c>
      <c r="B38047" t="s">
        <v>339</v>
      </c>
    </row>
    <row r="38048" spans="1:15" x14ac:dyDescent="0.35">
      <c r="A38048" t="s">
        <v>18</v>
      </c>
      <c r="B38048" t="s">
        <v>339</v>
      </c>
    </row>
    <row r="38049" spans="1:15" x14ac:dyDescent="0.35">
      <c r="A38049" t="s">
        <v>19</v>
      </c>
      <c r="B38049" t="s">
        <v>339</v>
      </c>
    </row>
    <row r="38050" spans="1:15" x14ac:dyDescent="0.35">
      <c r="A38050" t="s">
        <v>20</v>
      </c>
      <c r="B38050" t="s">
        <v>339</v>
      </c>
    </row>
    <row r="38051" spans="1:15" x14ac:dyDescent="0.35">
      <c r="A38051" t="s">
        <v>21</v>
      </c>
      <c r="B38051" t="s">
        <v>339</v>
      </c>
    </row>
    <row r="38052" spans="1:15" x14ac:dyDescent="0.35">
      <c r="A38052" t="s">
        <v>22</v>
      </c>
      <c r="B38052" t="s">
        <v>339</v>
      </c>
    </row>
    <row r="38053" spans="1:15" x14ac:dyDescent="0.35">
      <c r="A38053" t="s">
        <v>23</v>
      </c>
      <c r="B38053" t="s">
        <v>339</v>
      </c>
    </row>
    <row r="38054" spans="1:15" x14ac:dyDescent="0.35">
      <c r="A38054" t="s">
        <v>24</v>
      </c>
      <c r="B38054" t="s">
        <v>339</v>
      </c>
    </row>
    <row r="38055" spans="1:15" x14ac:dyDescent="0.35">
      <c r="A38055" t="s">
        <v>25</v>
      </c>
      <c r="B38055" t="s">
        <v>339</v>
      </c>
    </row>
    <row r="38056" spans="1:15" x14ac:dyDescent="0.35">
      <c r="A38056" t="s">
        <v>26</v>
      </c>
      <c r="B38056" t="s">
        <v>339</v>
      </c>
    </row>
    <row r="38057" spans="1:15" x14ac:dyDescent="0.35">
      <c r="A38057" t="s">
        <v>27</v>
      </c>
      <c r="B38057" t="s">
        <v>339</v>
      </c>
    </row>
    <row r="38058" spans="1:15" x14ac:dyDescent="0.35">
      <c r="A38058" t="s">
        <v>28</v>
      </c>
      <c r="B38058" t="s">
        <v>339</v>
      </c>
    </row>
    <row r="38059" spans="1:15" x14ac:dyDescent="0.35">
      <c r="A38059" t="s">
        <v>29</v>
      </c>
      <c r="B38059" t="s">
        <v>339</v>
      </c>
    </row>
    <row r="38060" spans="1:15" x14ac:dyDescent="0.35">
      <c r="A38060" t="s">
        <v>30</v>
      </c>
      <c r="B38060" t="s">
        <v>339</v>
      </c>
    </row>
    <row r="38061" spans="1:15" x14ac:dyDescent="0.35">
      <c r="A38061" t="s">
        <v>31</v>
      </c>
      <c r="B38061" t="s">
        <v>339</v>
      </c>
    </row>
    <row r="38062" spans="1:15" x14ac:dyDescent="0.35">
      <c r="A38062" t="s">
        <v>32</v>
      </c>
      <c r="B38062" t="s">
        <v>1129</v>
      </c>
      <c r="C38062">
        <v>1</v>
      </c>
      <c r="D38062" t="s">
        <v>177</v>
      </c>
      <c r="E38062" t="s">
        <v>140</v>
      </c>
      <c r="F38062" t="s">
        <v>140</v>
      </c>
      <c r="G38062" t="s">
        <v>140</v>
      </c>
      <c r="H38062" t="s">
        <v>140</v>
      </c>
      <c r="I38062" t="s">
        <v>140</v>
      </c>
      <c r="J38062" t="s">
        <v>140</v>
      </c>
      <c r="K38062" t="s">
        <v>140</v>
      </c>
      <c r="L38062" t="s">
        <v>140</v>
      </c>
      <c r="M38062" t="s">
        <v>140</v>
      </c>
      <c r="N38062" t="s">
        <v>140</v>
      </c>
      <c r="O38062" t="s">
        <v>140</v>
      </c>
    </row>
    <row r="38064" spans="1:15" x14ac:dyDescent="0.35">
      <c r="A38064" t="s">
        <v>2558</v>
      </c>
    </row>
    <row r="38065" spans="1:15" x14ac:dyDescent="0.35">
      <c r="A38065" t="s">
        <v>2</v>
      </c>
      <c r="B38065" t="s">
        <v>1141</v>
      </c>
      <c r="C38065" t="s">
        <v>3</v>
      </c>
      <c r="D38065" t="s">
        <v>2523</v>
      </c>
      <c r="E38065" t="s">
        <v>2524</v>
      </c>
      <c r="F38065" t="s">
        <v>2525</v>
      </c>
      <c r="G38065" t="s">
        <v>2526</v>
      </c>
      <c r="H38065" t="s">
        <v>2527</v>
      </c>
      <c r="I38065" t="s">
        <v>2528</v>
      </c>
      <c r="J38065" t="s">
        <v>2529</v>
      </c>
      <c r="K38065" t="s">
        <v>2530</v>
      </c>
      <c r="L38065" t="s">
        <v>2531</v>
      </c>
      <c r="M38065" t="s">
        <v>2532</v>
      </c>
      <c r="N38065" t="s">
        <v>136</v>
      </c>
      <c r="O38065" t="s">
        <v>1376</v>
      </c>
    </row>
    <row r="38066" spans="1:15" x14ac:dyDescent="0.35">
      <c r="A38066" t="s">
        <v>8</v>
      </c>
      <c r="B38066" t="s">
        <v>339</v>
      </c>
    </row>
    <row r="38067" spans="1:15" x14ac:dyDescent="0.35">
      <c r="A38067" t="s">
        <v>9</v>
      </c>
      <c r="B38067" t="s">
        <v>339</v>
      </c>
    </row>
    <row r="38068" spans="1:15" x14ac:dyDescent="0.35">
      <c r="A38068" t="s">
        <v>10</v>
      </c>
      <c r="B38068" t="s">
        <v>339</v>
      </c>
    </row>
    <row r="38069" spans="1:15" x14ac:dyDescent="0.35">
      <c r="A38069" t="s">
        <v>11</v>
      </c>
      <c r="B38069" t="s">
        <v>339</v>
      </c>
    </row>
    <row r="38070" spans="1:15" x14ac:dyDescent="0.35">
      <c r="A38070" t="s">
        <v>12</v>
      </c>
      <c r="B38070" t="s">
        <v>339</v>
      </c>
    </row>
    <row r="38071" spans="1:15" x14ac:dyDescent="0.35">
      <c r="A38071" t="s">
        <v>13</v>
      </c>
      <c r="B38071" t="s">
        <v>339</v>
      </c>
    </row>
    <row r="38072" spans="1:15" x14ac:dyDescent="0.35">
      <c r="A38072" t="s">
        <v>14</v>
      </c>
      <c r="B38072" t="s">
        <v>339</v>
      </c>
    </row>
    <row r="38073" spans="1:15" x14ac:dyDescent="0.35">
      <c r="A38073" t="s">
        <v>15</v>
      </c>
      <c r="B38073" t="s">
        <v>339</v>
      </c>
    </row>
    <row r="38074" spans="1:15" x14ac:dyDescent="0.35">
      <c r="A38074" t="s">
        <v>16</v>
      </c>
      <c r="B38074" t="s">
        <v>1130</v>
      </c>
      <c r="C38074">
        <v>1</v>
      </c>
      <c r="D38074" t="s">
        <v>140</v>
      </c>
      <c r="E38074" t="s">
        <v>140</v>
      </c>
      <c r="F38074" t="s">
        <v>140</v>
      </c>
      <c r="G38074" t="s">
        <v>140</v>
      </c>
      <c r="H38074" t="s">
        <v>140</v>
      </c>
      <c r="I38074" t="s">
        <v>140</v>
      </c>
      <c r="J38074" t="s">
        <v>140</v>
      </c>
      <c r="K38074" t="s">
        <v>140</v>
      </c>
      <c r="L38074" t="s">
        <v>140</v>
      </c>
      <c r="M38074" t="s">
        <v>140</v>
      </c>
      <c r="N38074" t="s">
        <v>177</v>
      </c>
      <c r="O38074" t="s">
        <v>140</v>
      </c>
    </row>
    <row r="38075" spans="1:15" x14ac:dyDescent="0.35">
      <c r="A38075" t="s">
        <v>17</v>
      </c>
      <c r="B38075" t="s">
        <v>339</v>
      </c>
    </row>
    <row r="38076" spans="1:15" x14ac:dyDescent="0.35">
      <c r="A38076" t="s">
        <v>18</v>
      </c>
      <c r="B38076" t="s">
        <v>1130</v>
      </c>
      <c r="C38076">
        <v>1</v>
      </c>
      <c r="D38076" t="s">
        <v>140</v>
      </c>
      <c r="E38076" t="s">
        <v>177</v>
      </c>
      <c r="F38076" t="s">
        <v>140</v>
      </c>
      <c r="G38076" t="s">
        <v>140</v>
      </c>
      <c r="H38076" t="s">
        <v>140</v>
      </c>
      <c r="I38076" t="s">
        <v>140</v>
      </c>
      <c r="J38076" t="s">
        <v>140</v>
      </c>
      <c r="K38076" t="s">
        <v>140</v>
      </c>
      <c r="L38076" t="s">
        <v>140</v>
      </c>
      <c r="M38076" t="s">
        <v>140</v>
      </c>
      <c r="N38076" t="s">
        <v>140</v>
      </c>
      <c r="O38076" t="s">
        <v>140</v>
      </c>
    </row>
    <row r="38077" spans="1:15" x14ac:dyDescent="0.35">
      <c r="A38077" t="s">
        <v>19</v>
      </c>
      <c r="B38077" t="s">
        <v>339</v>
      </c>
    </row>
    <row r="38078" spans="1:15" x14ac:dyDescent="0.35">
      <c r="A38078" t="s">
        <v>20</v>
      </c>
      <c r="B38078" t="s">
        <v>339</v>
      </c>
    </row>
    <row r="38079" spans="1:15" x14ac:dyDescent="0.35">
      <c r="A38079" t="s">
        <v>21</v>
      </c>
      <c r="B38079" t="s">
        <v>1129</v>
      </c>
      <c r="C38079">
        <v>1</v>
      </c>
      <c r="D38079" t="s">
        <v>140</v>
      </c>
      <c r="E38079" t="s">
        <v>177</v>
      </c>
      <c r="F38079" t="s">
        <v>140</v>
      </c>
      <c r="G38079" t="s">
        <v>140</v>
      </c>
      <c r="H38079" t="s">
        <v>140</v>
      </c>
      <c r="I38079" t="s">
        <v>140</v>
      </c>
      <c r="J38079" t="s">
        <v>140</v>
      </c>
      <c r="K38079" t="s">
        <v>140</v>
      </c>
      <c r="L38079" t="s">
        <v>140</v>
      </c>
      <c r="M38079" t="s">
        <v>140</v>
      </c>
      <c r="N38079" t="s">
        <v>140</v>
      </c>
      <c r="O38079" t="s">
        <v>140</v>
      </c>
    </row>
    <row r="38080" spans="1:15" x14ac:dyDescent="0.35">
      <c r="A38080" t="s">
        <v>22</v>
      </c>
      <c r="B38080" t="s">
        <v>339</v>
      </c>
    </row>
    <row r="38081" spans="1:15" x14ac:dyDescent="0.35">
      <c r="A38081" t="s">
        <v>23</v>
      </c>
      <c r="B38081" t="s">
        <v>1131</v>
      </c>
      <c r="C38081">
        <v>1</v>
      </c>
      <c r="D38081" t="s">
        <v>140</v>
      </c>
      <c r="E38081" t="s">
        <v>177</v>
      </c>
      <c r="F38081" t="s">
        <v>140</v>
      </c>
      <c r="G38081" t="s">
        <v>140</v>
      </c>
      <c r="H38081" t="s">
        <v>140</v>
      </c>
      <c r="I38081" t="s">
        <v>140</v>
      </c>
      <c r="J38081" t="s">
        <v>140</v>
      </c>
      <c r="K38081" t="s">
        <v>140</v>
      </c>
      <c r="L38081" t="s">
        <v>140</v>
      </c>
      <c r="M38081" t="s">
        <v>140</v>
      </c>
      <c r="N38081" t="s">
        <v>140</v>
      </c>
      <c r="O38081" t="s">
        <v>140</v>
      </c>
    </row>
    <row r="38082" spans="1:15" x14ac:dyDescent="0.35">
      <c r="A38082" t="s">
        <v>24</v>
      </c>
      <c r="B38082" t="s">
        <v>1129</v>
      </c>
      <c r="C38082">
        <v>1</v>
      </c>
      <c r="D38082" t="s">
        <v>140</v>
      </c>
      <c r="E38082" t="s">
        <v>177</v>
      </c>
      <c r="F38082" t="s">
        <v>140</v>
      </c>
      <c r="G38082" t="s">
        <v>140</v>
      </c>
      <c r="H38082" t="s">
        <v>140</v>
      </c>
      <c r="I38082" t="s">
        <v>140</v>
      </c>
      <c r="J38082" t="s">
        <v>140</v>
      </c>
      <c r="K38082" t="s">
        <v>140</v>
      </c>
      <c r="L38082" t="s">
        <v>140</v>
      </c>
      <c r="M38082" t="s">
        <v>140</v>
      </c>
      <c r="N38082" t="s">
        <v>140</v>
      </c>
      <c r="O38082" t="s">
        <v>140</v>
      </c>
    </row>
    <row r="38083" spans="1:15" x14ac:dyDescent="0.35">
      <c r="A38083" t="s">
        <v>24</v>
      </c>
      <c r="B38083" t="s">
        <v>1130</v>
      </c>
      <c r="C38083">
        <v>1</v>
      </c>
      <c r="D38083" t="s">
        <v>140</v>
      </c>
      <c r="E38083" t="s">
        <v>177</v>
      </c>
      <c r="F38083" t="s">
        <v>140</v>
      </c>
      <c r="G38083" t="s">
        <v>140</v>
      </c>
      <c r="H38083" t="s">
        <v>140</v>
      </c>
      <c r="I38083" t="s">
        <v>140</v>
      </c>
      <c r="J38083" t="s">
        <v>140</v>
      </c>
      <c r="K38083" t="s">
        <v>140</v>
      </c>
      <c r="L38083" t="s">
        <v>140</v>
      </c>
      <c r="M38083" t="s">
        <v>140</v>
      </c>
      <c r="N38083" t="s">
        <v>140</v>
      </c>
      <c r="O38083" t="s">
        <v>140</v>
      </c>
    </row>
    <row r="38084" spans="1:15" x14ac:dyDescent="0.35">
      <c r="A38084" t="s">
        <v>25</v>
      </c>
      <c r="B38084" t="s">
        <v>339</v>
      </c>
    </row>
    <row r="38085" spans="1:15" x14ac:dyDescent="0.35">
      <c r="A38085" t="s">
        <v>26</v>
      </c>
      <c r="B38085" t="s">
        <v>339</v>
      </c>
    </row>
    <row r="38086" spans="1:15" x14ac:dyDescent="0.35">
      <c r="A38086" t="s">
        <v>27</v>
      </c>
      <c r="B38086" t="s">
        <v>339</v>
      </c>
    </row>
    <row r="38087" spans="1:15" x14ac:dyDescent="0.35">
      <c r="A38087" t="s">
        <v>28</v>
      </c>
      <c r="B38087" t="s">
        <v>339</v>
      </c>
    </row>
    <row r="38088" spans="1:15" x14ac:dyDescent="0.35">
      <c r="A38088" t="s">
        <v>29</v>
      </c>
      <c r="B38088" t="s">
        <v>339</v>
      </c>
    </row>
    <row r="38089" spans="1:15" x14ac:dyDescent="0.35">
      <c r="A38089" t="s">
        <v>30</v>
      </c>
      <c r="B38089" t="s">
        <v>339</v>
      </c>
    </row>
    <row r="38090" spans="1:15" x14ac:dyDescent="0.35">
      <c r="A38090" t="s">
        <v>31</v>
      </c>
      <c r="B38090" t="s">
        <v>339</v>
      </c>
    </row>
    <row r="38091" spans="1:15" x14ac:dyDescent="0.35">
      <c r="A38091" t="s">
        <v>32</v>
      </c>
      <c r="B38091" t="s">
        <v>1129</v>
      </c>
      <c r="C38091">
        <v>2</v>
      </c>
      <c r="D38091" t="s">
        <v>140</v>
      </c>
      <c r="E38091" t="s">
        <v>177</v>
      </c>
      <c r="F38091" t="s">
        <v>140</v>
      </c>
      <c r="G38091" t="s">
        <v>140</v>
      </c>
      <c r="H38091" t="s">
        <v>140</v>
      </c>
      <c r="I38091" t="s">
        <v>140</v>
      </c>
      <c r="J38091" t="s">
        <v>140</v>
      </c>
      <c r="K38091" t="s">
        <v>140</v>
      </c>
      <c r="L38091" t="s">
        <v>140</v>
      </c>
      <c r="M38091" t="s">
        <v>140</v>
      </c>
      <c r="N38091" t="s">
        <v>140</v>
      </c>
      <c r="O38091" t="s">
        <v>140</v>
      </c>
    </row>
    <row r="38092" spans="1:15" x14ac:dyDescent="0.35">
      <c r="A38092" t="s">
        <v>32</v>
      </c>
      <c r="B38092" t="s">
        <v>1130</v>
      </c>
      <c r="C38092">
        <v>3</v>
      </c>
      <c r="D38092" t="s">
        <v>140</v>
      </c>
      <c r="E38092" t="s">
        <v>413</v>
      </c>
      <c r="F38092" t="s">
        <v>140</v>
      </c>
      <c r="G38092" t="s">
        <v>140</v>
      </c>
      <c r="H38092" t="s">
        <v>140</v>
      </c>
      <c r="I38092" t="s">
        <v>140</v>
      </c>
      <c r="J38092" t="s">
        <v>140</v>
      </c>
      <c r="K38092" t="s">
        <v>140</v>
      </c>
      <c r="L38092" t="s">
        <v>140</v>
      </c>
      <c r="M38092" t="s">
        <v>140</v>
      </c>
      <c r="N38092" t="s">
        <v>412</v>
      </c>
      <c r="O38092" t="s">
        <v>140</v>
      </c>
    </row>
    <row r="38093" spans="1:15" x14ac:dyDescent="0.35">
      <c r="A38093" t="s">
        <v>32</v>
      </c>
      <c r="B38093" t="s">
        <v>1131</v>
      </c>
      <c r="C38093">
        <v>1</v>
      </c>
      <c r="D38093" t="s">
        <v>140</v>
      </c>
      <c r="E38093" t="s">
        <v>177</v>
      </c>
      <c r="F38093" t="s">
        <v>140</v>
      </c>
      <c r="G38093" t="s">
        <v>140</v>
      </c>
      <c r="H38093" t="s">
        <v>140</v>
      </c>
      <c r="I38093" t="s">
        <v>140</v>
      </c>
      <c r="J38093" t="s">
        <v>140</v>
      </c>
      <c r="K38093" t="s">
        <v>140</v>
      </c>
      <c r="L38093" t="s">
        <v>140</v>
      </c>
      <c r="M38093" t="s">
        <v>140</v>
      </c>
      <c r="N38093" t="s">
        <v>140</v>
      </c>
      <c r="O38093" t="s">
        <v>140</v>
      </c>
    </row>
    <row r="38095" spans="1:15" x14ac:dyDescent="0.35">
      <c r="A38095" t="s">
        <v>2559</v>
      </c>
    </row>
    <row r="38096" spans="1:15" x14ac:dyDescent="0.35">
      <c r="A38096" t="s">
        <v>2</v>
      </c>
      <c r="B38096" t="s">
        <v>1141</v>
      </c>
      <c r="C38096" t="s">
        <v>3</v>
      </c>
      <c r="D38096" t="s">
        <v>2523</v>
      </c>
      <c r="E38096" t="s">
        <v>2524</v>
      </c>
      <c r="F38096" t="s">
        <v>2525</v>
      </c>
      <c r="G38096" t="s">
        <v>2526</v>
      </c>
      <c r="H38096" t="s">
        <v>2527</v>
      </c>
      <c r="I38096" t="s">
        <v>2528</v>
      </c>
      <c r="J38096" t="s">
        <v>2529</v>
      </c>
      <c r="K38096" t="s">
        <v>2530</v>
      </c>
      <c r="L38096" t="s">
        <v>2531</v>
      </c>
      <c r="M38096" t="s">
        <v>2532</v>
      </c>
      <c r="N38096" t="s">
        <v>136</v>
      </c>
      <c r="O38096" t="s">
        <v>1376</v>
      </c>
    </row>
    <row r="38097" spans="1:15" x14ac:dyDescent="0.35">
      <c r="A38097" t="s">
        <v>8</v>
      </c>
      <c r="B38097" t="s">
        <v>339</v>
      </c>
    </row>
    <row r="38098" spans="1:15" x14ac:dyDescent="0.35">
      <c r="A38098" t="s">
        <v>9</v>
      </c>
      <c r="B38098" t="s">
        <v>339</v>
      </c>
    </row>
    <row r="38099" spans="1:15" x14ac:dyDescent="0.35">
      <c r="A38099" t="s">
        <v>10</v>
      </c>
      <c r="B38099" t="s">
        <v>339</v>
      </c>
    </row>
    <row r="38100" spans="1:15" x14ac:dyDescent="0.35">
      <c r="A38100" t="s">
        <v>11</v>
      </c>
      <c r="B38100" t="s">
        <v>339</v>
      </c>
    </row>
    <row r="38101" spans="1:15" x14ac:dyDescent="0.35">
      <c r="A38101" t="s">
        <v>12</v>
      </c>
      <c r="B38101" t="s">
        <v>339</v>
      </c>
    </row>
    <row r="38102" spans="1:15" x14ac:dyDescent="0.35">
      <c r="A38102" t="s">
        <v>13</v>
      </c>
      <c r="B38102" t="s">
        <v>339</v>
      </c>
    </row>
    <row r="38103" spans="1:15" x14ac:dyDescent="0.35">
      <c r="A38103" t="s">
        <v>14</v>
      </c>
      <c r="B38103" t="s">
        <v>1129</v>
      </c>
      <c r="C38103">
        <v>1</v>
      </c>
      <c r="D38103" t="s">
        <v>140</v>
      </c>
      <c r="E38103" t="s">
        <v>140</v>
      </c>
      <c r="F38103" t="s">
        <v>140</v>
      </c>
      <c r="G38103" t="s">
        <v>140</v>
      </c>
      <c r="H38103" t="s">
        <v>177</v>
      </c>
      <c r="I38103" t="s">
        <v>140</v>
      </c>
      <c r="J38103" t="s">
        <v>140</v>
      </c>
      <c r="K38103" t="s">
        <v>140</v>
      </c>
      <c r="L38103" t="s">
        <v>140</v>
      </c>
      <c r="M38103" t="s">
        <v>140</v>
      </c>
      <c r="N38103" t="s">
        <v>140</v>
      </c>
      <c r="O38103" t="s">
        <v>140</v>
      </c>
    </row>
    <row r="38104" spans="1:15" x14ac:dyDescent="0.35">
      <c r="A38104" t="s">
        <v>15</v>
      </c>
      <c r="B38104" t="s">
        <v>339</v>
      </c>
    </row>
    <row r="38105" spans="1:15" x14ac:dyDescent="0.35">
      <c r="A38105" t="s">
        <v>16</v>
      </c>
      <c r="B38105" t="s">
        <v>339</v>
      </c>
    </row>
    <row r="38106" spans="1:15" x14ac:dyDescent="0.35">
      <c r="A38106" t="s">
        <v>17</v>
      </c>
      <c r="B38106" t="s">
        <v>339</v>
      </c>
    </row>
    <row r="38107" spans="1:15" x14ac:dyDescent="0.35">
      <c r="A38107" t="s">
        <v>18</v>
      </c>
      <c r="B38107" t="s">
        <v>339</v>
      </c>
    </row>
    <row r="38108" spans="1:15" x14ac:dyDescent="0.35">
      <c r="A38108" t="s">
        <v>19</v>
      </c>
      <c r="B38108" t="s">
        <v>339</v>
      </c>
    </row>
    <row r="38109" spans="1:15" x14ac:dyDescent="0.35">
      <c r="A38109" t="s">
        <v>20</v>
      </c>
      <c r="B38109" t="s">
        <v>339</v>
      </c>
    </row>
    <row r="38110" spans="1:15" x14ac:dyDescent="0.35">
      <c r="A38110" t="s">
        <v>21</v>
      </c>
      <c r="B38110" t="s">
        <v>339</v>
      </c>
    </row>
    <row r="38111" spans="1:15" x14ac:dyDescent="0.35">
      <c r="A38111" t="s">
        <v>22</v>
      </c>
      <c r="B38111" t="s">
        <v>339</v>
      </c>
    </row>
    <row r="38112" spans="1:15" x14ac:dyDescent="0.35">
      <c r="A38112" t="s">
        <v>23</v>
      </c>
      <c r="B38112" t="s">
        <v>339</v>
      </c>
    </row>
    <row r="38113" spans="1:15" x14ac:dyDescent="0.35">
      <c r="A38113" t="s">
        <v>24</v>
      </c>
      <c r="B38113" t="s">
        <v>1129</v>
      </c>
      <c r="C38113">
        <v>1</v>
      </c>
      <c r="D38113" t="s">
        <v>177</v>
      </c>
      <c r="E38113" t="s">
        <v>140</v>
      </c>
      <c r="F38113" t="s">
        <v>140</v>
      </c>
      <c r="G38113" t="s">
        <v>140</v>
      </c>
      <c r="H38113" t="s">
        <v>140</v>
      </c>
      <c r="I38113" t="s">
        <v>140</v>
      </c>
      <c r="J38113" t="s">
        <v>140</v>
      </c>
      <c r="K38113" t="s">
        <v>140</v>
      </c>
      <c r="L38113" t="s">
        <v>140</v>
      </c>
      <c r="M38113" t="s">
        <v>140</v>
      </c>
      <c r="N38113" t="s">
        <v>140</v>
      </c>
      <c r="O38113" t="s">
        <v>140</v>
      </c>
    </row>
    <row r="38114" spans="1:15" x14ac:dyDescent="0.35">
      <c r="A38114" t="s">
        <v>24</v>
      </c>
      <c r="B38114" t="s">
        <v>1130</v>
      </c>
      <c r="C38114">
        <v>1</v>
      </c>
      <c r="D38114" t="s">
        <v>140</v>
      </c>
      <c r="E38114" t="s">
        <v>177</v>
      </c>
      <c r="F38114" t="s">
        <v>140</v>
      </c>
      <c r="G38114" t="s">
        <v>140</v>
      </c>
      <c r="H38114" t="s">
        <v>140</v>
      </c>
      <c r="I38114" t="s">
        <v>140</v>
      </c>
      <c r="J38114" t="s">
        <v>140</v>
      </c>
      <c r="K38114" t="s">
        <v>140</v>
      </c>
      <c r="L38114" t="s">
        <v>140</v>
      </c>
      <c r="M38114" t="s">
        <v>140</v>
      </c>
      <c r="N38114" t="s">
        <v>140</v>
      </c>
      <c r="O38114" t="s">
        <v>140</v>
      </c>
    </row>
    <row r="38115" spans="1:15" x14ac:dyDescent="0.35">
      <c r="A38115" t="s">
        <v>25</v>
      </c>
      <c r="B38115" t="s">
        <v>339</v>
      </c>
    </row>
    <row r="38116" spans="1:15" x14ac:dyDescent="0.35">
      <c r="A38116" t="s">
        <v>26</v>
      </c>
      <c r="B38116" t="s">
        <v>339</v>
      </c>
    </row>
    <row r="38117" spans="1:15" x14ac:dyDescent="0.35">
      <c r="A38117" t="s">
        <v>27</v>
      </c>
      <c r="B38117" t="s">
        <v>339</v>
      </c>
    </row>
    <row r="38118" spans="1:15" x14ac:dyDescent="0.35">
      <c r="A38118" t="s">
        <v>28</v>
      </c>
      <c r="B38118" t="s">
        <v>339</v>
      </c>
    </row>
    <row r="38119" spans="1:15" x14ac:dyDescent="0.35">
      <c r="A38119" t="s">
        <v>29</v>
      </c>
      <c r="B38119" t="s">
        <v>339</v>
      </c>
    </row>
    <row r="38120" spans="1:15" x14ac:dyDescent="0.35">
      <c r="A38120" t="s">
        <v>30</v>
      </c>
      <c r="B38120" t="s">
        <v>339</v>
      </c>
    </row>
    <row r="38121" spans="1:15" x14ac:dyDescent="0.35">
      <c r="A38121" t="s">
        <v>31</v>
      </c>
      <c r="B38121" t="s">
        <v>339</v>
      </c>
    </row>
    <row r="38122" spans="1:15" x14ac:dyDescent="0.35">
      <c r="A38122" t="s">
        <v>32</v>
      </c>
      <c r="B38122" t="s">
        <v>1129</v>
      </c>
      <c r="C38122">
        <v>2</v>
      </c>
      <c r="D38122" t="s">
        <v>535</v>
      </c>
      <c r="E38122" t="s">
        <v>140</v>
      </c>
      <c r="F38122" t="s">
        <v>140</v>
      </c>
      <c r="G38122" t="s">
        <v>140</v>
      </c>
      <c r="H38122" t="s">
        <v>534</v>
      </c>
      <c r="I38122" t="s">
        <v>140</v>
      </c>
      <c r="J38122" t="s">
        <v>140</v>
      </c>
      <c r="K38122" t="s">
        <v>140</v>
      </c>
      <c r="L38122" t="s">
        <v>140</v>
      </c>
      <c r="M38122" t="s">
        <v>140</v>
      </c>
      <c r="N38122" t="s">
        <v>140</v>
      </c>
      <c r="O38122" t="s">
        <v>140</v>
      </c>
    </row>
    <row r="38123" spans="1:15" x14ac:dyDescent="0.35">
      <c r="A38123" t="s">
        <v>32</v>
      </c>
      <c r="B38123" t="s">
        <v>1130</v>
      </c>
      <c r="C38123">
        <v>1</v>
      </c>
      <c r="D38123" t="s">
        <v>140</v>
      </c>
      <c r="E38123" t="s">
        <v>177</v>
      </c>
      <c r="F38123" t="s">
        <v>140</v>
      </c>
      <c r="G38123" t="s">
        <v>140</v>
      </c>
      <c r="H38123" t="s">
        <v>140</v>
      </c>
      <c r="I38123" t="s">
        <v>140</v>
      </c>
      <c r="J38123" t="s">
        <v>140</v>
      </c>
      <c r="K38123" t="s">
        <v>140</v>
      </c>
      <c r="L38123" t="s">
        <v>140</v>
      </c>
      <c r="M38123" t="s">
        <v>140</v>
      </c>
      <c r="N38123" t="s">
        <v>140</v>
      </c>
      <c r="O38123" t="s">
        <v>140</v>
      </c>
    </row>
  </sheetData>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228d1bd-650e-48eb-9f39-f684bd7bd257">
      <Terms xmlns="http://schemas.microsoft.com/office/infopath/2007/PartnerControls"/>
    </lcf76f155ced4ddcb4097134ff3c332f>
    <TaxCatchAll xmlns="fa0b5fe5-391f-41b6-811a-90e0518c7af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3A2E158ED92647AF4EE09E30C26EE1" ma:contentTypeVersion="15" ma:contentTypeDescription="Crée un document." ma:contentTypeScope="" ma:versionID="8613280934e54dd97320f0fb3b0482c0">
  <xsd:schema xmlns:xsd="http://www.w3.org/2001/XMLSchema" xmlns:xs="http://www.w3.org/2001/XMLSchema" xmlns:p="http://schemas.microsoft.com/office/2006/metadata/properties" xmlns:ns2="c228d1bd-650e-48eb-9f39-f684bd7bd257" xmlns:ns3="fa0b5fe5-391f-41b6-811a-90e0518c7af2" targetNamespace="http://schemas.microsoft.com/office/2006/metadata/properties" ma:root="true" ma:fieldsID="b173159dc18dd73eb575c3732c5504c5" ns2:_="" ns3:_="">
    <xsd:import namespace="c228d1bd-650e-48eb-9f39-f684bd7bd257"/>
    <xsd:import namespace="fa0b5fe5-391f-41b6-811a-90e0518c7af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8d1bd-650e-48eb-9f39-f684bd7bd2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0b5fe5-391f-41b6-811a-90e0518c7af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9467c31-3563-4463-b194-9d16e3020301}" ma:internalName="TaxCatchAll" ma:showField="CatchAllData" ma:web="fa0b5fe5-391f-41b6-811a-90e0518c7af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A07A09-A047-4F3B-96FE-E4AE3B8B8315}">
  <ds:schemaRefs>
    <ds:schemaRef ds:uri="http://schemas.microsoft.com/office/2006/metadata/properties"/>
    <ds:schemaRef ds:uri="http://schemas.microsoft.com/office/infopath/2007/PartnerControls"/>
    <ds:schemaRef ds:uri="c228d1bd-650e-48eb-9f39-f684bd7bd257"/>
    <ds:schemaRef ds:uri="fa0b5fe5-391f-41b6-811a-90e0518c7af2"/>
  </ds:schemaRefs>
</ds:datastoreItem>
</file>

<file path=customXml/itemProps2.xml><?xml version="1.0" encoding="utf-8"?>
<ds:datastoreItem xmlns:ds="http://schemas.openxmlformats.org/officeDocument/2006/customXml" ds:itemID="{96524C1F-57B7-4552-8B57-B371BE43554A}">
  <ds:schemaRefs>
    <ds:schemaRef ds:uri="http://schemas.microsoft.com/sharepoint/v3/contenttype/forms"/>
  </ds:schemaRefs>
</ds:datastoreItem>
</file>

<file path=customXml/itemProps3.xml><?xml version="1.0" encoding="utf-8"?>
<ds:datastoreItem xmlns:ds="http://schemas.openxmlformats.org/officeDocument/2006/customXml" ds:itemID="{B80A747F-EADD-48F5-9E96-91F9553CB8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28d1bd-650e-48eb-9f39-f684bd7bd257"/>
    <ds:schemaRef ds:uri="fa0b5fe5-391f-41b6-811a-90e0518c7a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README</vt:lpstr>
      <vt:lpstr>Table_of_content</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Rima SARGSYAN</cp:lastModifiedBy>
  <dcterms:created xsi:type="dcterms:W3CDTF">2024-03-27T15:19:09Z</dcterms:created>
  <dcterms:modified xsi:type="dcterms:W3CDTF">2024-05-02T11:49:59Z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0x010100193A2E158ED92647AF4EE09E30C26EE1</vt:lpwstr>
  </property>
  <property fmtid="{D5CDD505-2E9C-101B-9397-08002B2CF9AE}" pid="3" name="MediaServiceImageTags">
    <vt:lpwstr/>
  </property>
</Properties>
</file>